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namedSheetViews/namedSheetView1.xml" ContentType="application/vnd.ms-excel.namedsheetview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updateLinks="always"/>
  <mc:AlternateContent xmlns:mc="http://schemas.openxmlformats.org/markup-compatibility/2006">
    <mc:Choice Requires="x15">
      <x15ac:absPath xmlns:x15ac="http://schemas.microsoft.com/office/spreadsheetml/2010/11/ac" url="D:\MATRÍCULAS 2026-1\PLANIFICACIÓN FICA\"/>
    </mc:Choice>
  </mc:AlternateContent>
  <xr:revisionPtr revIDLastSave="0" documentId="8_{0FFD92AF-3BD0-41A5-A588-58117BA504B4}" xr6:coauthVersionLast="47" xr6:coauthVersionMax="47" xr10:uidLastSave="{00000000-0000-0000-0000-000000000000}"/>
  <bookViews>
    <workbookView xWindow="-108" yWindow="-108" windowWidth="23256" windowHeight="12456" tabRatio="780" firstSheet="5" activeTab="5" xr2:uid="{0CF4C9CB-A66C-4646-B4EF-76224B870C77}"/>
  </bookViews>
  <sheets>
    <sheet name="Planes y aulas 2026" sheetId="2" r:id="rId1"/>
    <sheet name="EDITABLE" sheetId="12" r:id="rId2"/>
    <sheet name="Recomendaciones" sheetId="14" r:id="rId3"/>
    <sheet name="planes 2026-1" sheetId="17" r:id="rId4"/>
    <sheet name="Docentes" sheetId="4" r:id="rId5"/>
    <sheet name="Planificación 2026-1" sheetId="3" r:id="rId6"/>
    <sheet name="Hoja1" sheetId="29" r:id="rId7"/>
    <sheet name="DOCENTES POR FACULTAD" sheetId="19" r:id="rId8"/>
    <sheet name="CAMBIOS 27-03" sheetId="18" state="hidden" r:id="rId9"/>
    <sheet name="CAMBIO 30-03" sheetId="20" state="hidden" r:id="rId10"/>
    <sheet name="CAMBIO 09-04" sheetId="23" state="hidden" r:id="rId11"/>
    <sheet name="CAMBIOS 07-04" sheetId="22" state="hidden" r:id="rId12"/>
    <sheet name="CAMBIOS 02-04" sheetId="21" state="hidden" r:id="rId13"/>
    <sheet name="CAMBIO 10-04" sheetId="24" state="hidden" r:id="rId14"/>
    <sheet name="CAMBIO 13-04" sheetId="25" state="hidden" r:id="rId15"/>
    <sheet name="CAMBIO 16-04" sheetId="26" state="hidden" r:id="rId16"/>
    <sheet name="CAMBIO 17-04" sheetId="27" state="hidden" r:id="rId17"/>
    <sheet name="CAMBIO 20-04" sheetId="28" r:id="rId18"/>
    <sheet name="CAMBIO 28-04" sheetId="30" r:id="rId19"/>
    <sheet name="CAMBIO 02-05" sheetId="31" r:id="rId20"/>
    <sheet name="REINCORPORACIÓN" sheetId="16" r:id="rId21"/>
    <sheet name="Convocatoria Concurso 2026-1" sheetId="15" r:id="rId22"/>
  </sheets>
  <definedNames>
    <definedName name="_xlnm._FilterDatabase" localSheetId="11" hidden="1">'CAMBIOS 07-04'!$A$2:$AR$76</definedName>
    <definedName name="_xlnm._FilterDatabase" localSheetId="21" hidden="1">'Convocatoria Concurso 2026-1'!$A$5:$X$5</definedName>
    <definedName name="_xlnm._FilterDatabase" localSheetId="4" hidden="1">Docentes!$A$4:$W$509</definedName>
    <definedName name="_xlnm._FilterDatabase" localSheetId="1" hidden="1">EDITABLE!$B$3:$ER$507</definedName>
    <definedName name="_xlnm._FilterDatabase" localSheetId="0" hidden="1">'Planes y aulas 2026'!$T$4:$AA$307</definedName>
    <definedName name="_xlnm._FilterDatabase" localSheetId="7" hidden="1">'DOCENTES POR FACULTAD'!$B$1:$M$310</definedName>
    <definedName name="_xlnm._FilterDatabase" localSheetId="16" hidden="1">'CAMBIO 17-04'!$A$2:$AQ$2</definedName>
    <definedName name="_xlnm._FilterDatabase" localSheetId="15" hidden="1">'CAMBIO 16-04'!$A$2:$AQ$44</definedName>
    <definedName name="_xlnm._FilterDatabase" localSheetId="6" hidden="1">Hoja1!$H$1:$H$17</definedName>
    <definedName name="_xlnm._FilterDatabase" localSheetId="5" hidden="1">'Planificación 2026-1'!$C$5:$AR$1239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4" i="31" l="1"/>
  <c r="AN4" i="31"/>
  <c r="AM4" i="31"/>
  <c r="AO4" i="31" s="1" a="1"/>
  <c r="AO4" i="31" s="1"/>
  <c r="AL4" i="31"/>
  <c r="AF4" i="31"/>
  <c r="U4" i="31"/>
  <c r="AP3" i="31"/>
  <c r="AN3" i="31"/>
  <c r="AM3" i="31"/>
  <c r="AO3" i="31" s="1" a="1"/>
  <c r="AO3" i="31" s="1"/>
  <c r="AL3" i="31"/>
  <c r="AF3" i="31"/>
  <c r="U3" i="31"/>
  <c r="AP7" i="30"/>
  <c r="AN7" i="30"/>
  <c r="AM7" i="30"/>
  <c r="AL7" i="30"/>
  <c r="AF7" i="30"/>
  <c r="U7" i="30"/>
  <c r="AP6" i="30"/>
  <c r="AN6" i="30"/>
  <c r="AM6" i="30"/>
  <c r="AL6" i="30"/>
  <c r="AF6" i="30"/>
  <c r="U6" i="30"/>
  <c r="AP5" i="30"/>
  <c r="AN5" i="30"/>
  <c r="AM5" i="30"/>
  <c r="AL5" i="30"/>
  <c r="AF5" i="30"/>
  <c r="U5" i="30"/>
  <c r="AP4" i="30"/>
  <c r="AN4" i="30"/>
  <c r="AM4" i="30"/>
  <c r="AL4" i="30"/>
  <c r="AF4" i="30"/>
  <c r="U4" i="30"/>
  <c r="AP3" i="30"/>
  <c r="AN3" i="30"/>
  <c r="AM3" i="30"/>
  <c r="AL3" i="30"/>
  <c r="AF3" i="30"/>
  <c r="U3" i="30"/>
  <c r="AE4" i="3"/>
  <c r="AD4" i="3"/>
  <c r="AC4" i="3"/>
  <c r="AA4" i="3"/>
  <c r="AB4" i="3"/>
  <c r="AP8" i="28"/>
  <c r="AN8" i="28"/>
  <c r="AM8" i="28"/>
  <c r="AL8" i="28"/>
  <c r="AF8" i="28"/>
  <c r="U8" i="28"/>
  <c r="AP7" i="28"/>
  <c r="AN7" i="28"/>
  <c r="AM7" i="28"/>
  <c r="AL7" i="28"/>
  <c r="AF7" i="28"/>
  <c r="U7" i="28"/>
  <c r="AP6" i="28"/>
  <c r="AN6" i="28"/>
  <c r="AM6" i="28"/>
  <c r="AL6" i="28"/>
  <c r="AF6" i="28"/>
  <c r="U6" i="28"/>
  <c r="AP5" i="28"/>
  <c r="AN5" i="28"/>
  <c r="AM5" i="28"/>
  <c r="AL5" i="28"/>
  <c r="AF5" i="28"/>
  <c r="U5" i="28"/>
  <c r="AP4" i="28"/>
  <c r="AN4" i="28"/>
  <c r="AM4" i="28"/>
  <c r="AL4" i="28"/>
  <c r="AF4" i="28"/>
  <c r="U4" i="28"/>
  <c r="AP3" i="28"/>
  <c r="AN3" i="28"/>
  <c r="AM3" i="28"/>
  <c r="AL3" i="28"/>
  <c r="AF3" i="28"/>
  <c r="U3" i="28"/>
  <c r="AP50" i="27"/>
  <c r="AN50" i="27"/>
  <c r="AM50" i="27"/>
  <c r="AL50" i="27"/>
  <c r="AF50" i="27"/>
  <c r="U50" i="27"/>
  <c r="AP49" i="27"/>
  <c r="AN49" i="27"/>
  <c r="AM49" i="27"/>
  <c r="AL49" i="27"/>
  <c r="AF49" i="27"/>
  <c r="U49" i="27"/>
  <c r="AP48" i="27"/>
  <c r="AN48" i="27"/>
  <c r="AM48" i="27"/>
  <c r="AL48" i="27"/>
  <c r="AF48" i="27"/>
  <c r="U48" i="27"/>
  <c r="AP47" i="27"/>
  <c r="AN47" i="27"/>
  <c r="AM47" i="27"/>
  <c r="AL47" i="27"/>
  <c r="AF47" i="27"/>
  <c r="U47" i="27"/>
  <c r="AP46" i="27"/>
  <c r="AN46" i="27"/>
  <c r="AM46" i="27"/>
  <c r="AL46" i="27"/>
  <c r="AF46" i="27"/>
  <c r="U46" i="27"/>
  <c r="AP45" i="27"/>
  <c r="AN45" i="27"/>
  <c r="AM45" i="27"/>
  <c r="AL45" i="27"/>
  <c r="AF45" i="27"/>
  <c r="U45" i="27"/>
  <c r="AP44" i="27"/>
  <c r="AN44" i="27"/>
  <c r="AM44" i="27"/>
  <c r="AL44" i="27"/>
  <c r="AF44" i="27"/>
  <c r="U44" i="27"/>
  <c r="AP43" i="27"/>
  <c r="AN43" i="27"/>
  <c r="AM43" i="27"/>
  <c r="AL43" i="27"/>
  <c r="AF43" i="27"/>
  <c r="U43" i="27"/>
  <c r="AP42" i="27"/>
  <c r="AN42" i="27"/>
  <c r="AM42" i="27"/>
  <c r="AL42" i="27"/>
  <c r="AF42" i="27"/>
  <c r="U42" i="27"/>
  <c r="AP20" i="27"/>
  <c r="AN20" i="27"/>
  <c r="AM20" i="27"/>
  <c r="AL20" i="27"/>
  <c r="AF20" i="27"/>
  <c r="U20" i="27"/>
  <c r="V74" i="3"/>
  <c r="AQ74" i="3"/>
  <c r="AO74" i="3"/>
  <c r="AN74" i="3"/>
  <c r="AM74" i="3"/>
  <c r="AG74" i="3"/>
  <c r="AP41" i="27"/>
  <c r="AN41" i="27"/>
  <c r="AM41" i="27"/>
  <c r="AL41" i="27"/>
  <c r="AF41" i="27"/>
  <c r="U41" i="27"/>
  <c r="AP40" i="27"/>
  <c r="AN40" i="27"/>
  <c r="AM40" i="27"/>
  <c r="AL40" i="27"/>
  <c r="AF40" i="27"/>
  <c r="U40" i="27"/>
  <c r="AP39" i="27"/>
  <c r="AN39" i="27"/>
  <c r="AM39" i="27"/>
  <c r="AL39" i="27"/>
  <c r="AF39" i="27"/>
  <c r="U39" i="27"/>
  <c r="AP38" i="27"/>
  <c r="AN38" i="27"/>
  <c r="AM38" i="27"/>
  <c r="AL38" i="27"/>
  <c r="AF38" i="27"/>
  <c r="U38" i="27"/>
  <c r="AP37" i="27"/>
  <c r="AN37" i="27"/>
  <c r="AM37" i="27"/>
  <c r="AL37" i="27"/>
  <c r="AF37" i="27"/>
  <c r="U37" i="27"/>
  <c r="AP36" i="27"/>
  <c r="AN36" i="27"/>
  <c r="AM36" i="27"/>
  <c r="AL36" i="27"/>
  <c r="AF36" i="27"/>
  <c r="U36" i="27"/>
  <c r="AP35" i="27"/>
  <c r="AN35" i="27"/>
  <c r="AM35" i="27"/>
  <c r="AL35" i="27"/>
  <c r="AF35" i="27"/>
  <c r="U35" i="27"/>
  <c r="AP34" i="27"/>
  <c r="AN34" i="27"/>
  <c r="AM34" i="27"/>
  <c r="AL34" i="27"/>
  <c r="AF34" i="27"/>
  <c r="U34" i="27"/>
  <c r="AP33" i="27"/>
  <c r="AN33" i="27"/>
  <c r="AM33" i="27"/>
  <c r="AL33" i="27"/>
  <c r="AF33" i="27"/>
  <c r="U33" i="27"/>
  <c r="AP32" i="27"/>
  <c r="AN32" i="27"/>
  <c r="AM32" i="27"/>
  <c r="AL32" i="27"/>
  <c r="AF32" i="27"/>
  <c r="U32" i="27"/>
  <c r="AP31" i="27"/>
  <c r="AN31" i="27"/>
  <c r="AM31" i="27"/>
  <c r="AL31" i="27"/>
  <c r="AF31" i="27"/>
  <c r="U31" i="27"/>
  <c r="AP23" i="27"/>
  <c r="AN23" i="27"/>
  <c r="AM23" i="27"/>
  <c r="AL23" i="27"/>
  <c r="AF23" i="27"/>
  <c r="U23" i="27"/>
  <c r="G38" i="19"/>
  <c r="J3" i="19"/>
  <c r="J4" i="19"/>
  <c r="J5" i="19"/>
  <c r="J6" i="19"/>
  <c r="J7" i="19"/>
  <c r="J8" i="19"/>
  <c r="J9" i="19"/>
  <c r="J10" i="19"/>
  <c r="J11" i="19"/>
  <c r="J12" i="19"/>
  <c r="J13" i="19"/>
  <c r="J14" i="19"/>
  <c r="J15" i="19"/>
  <c r="J16" i="19"/>
  <c r="J17" i="19"/>
  <c r="J18" i="19"/>
  <c r="J19" i="19"/>
  <c r="J20" i="19"/>
  <c r="J21" i="19"/>
  <c r="J22" i="19"/>
  <c r="J23" i="19"/>
  <c r="J24" i="19"/>
  <c r="J25" i="19"/>
  <c r="J26" i="19"/>
  <c r="J27" i="19"/>
  <c r="J28" i="19"/>
  <c r="J29" i="19"/>
  <c r="J30" i="19"/>
  <c r="J31" i="19"/>
  <c r="J32" i="19"/>
  <c r="J33" i="19"/>
  <c r="J34" i="19"/>
  <c r="J35" i="19"/>
  <c r="J36" i="19"/>
  <c r="J37" i="19"/>
  <c r="J38" i="19"/>
  <c r="J39" i="19"/>
  <c r="J40" i="19"/>
  <c r="J41" i="19"/>
  <c r="J42" i="19"/>
  <c r="J43" i="19"/>
  <c r="J44" i="19"/>
  <c r="J45" i="19"/>
  <c r="J46" i="19"/>
  <c r="J47" i="19"/>
  <c r="J48" i="19"/>
  <c r="J49" i="19"/>
  <c r="J50" i="19"/>
  <c r="J51" i="19"/>
  <c r="J52" i="19"/>
  <c r="J53" i="19"/>
  <c r="J54" i="19"/>
  <c r="J55" i="19"/>
  <c r="J56" i="19"/>
  <c r="J57" i="19"/>
  <c r="J58" i="19"/>
  <c r="J59" i="19"/>
  <c r="J60" i="19"/>
  <c r="J61" i="19"/>
  <c r="J62" i="19"/>
  <c r="J63" i="19"/>
  <c r="J64" i="19"/>
  <c r="J65" i="19"/>
  <c r="J66" i="19"/>
  <c r="J67" i="19"/>
  <c r="J68" i="19"/>
  <c r="J69" i="19"/>
  <c r="J70" i="19"/>
  <c r="J71" i="19"/>
  <c r="J72" i="19"/>
  <c r="J73" i="19"/>
  <c r="J74" i="19"/>
  <c r="J75" i="19"/>
  <c r="J76" i="19"/>
  <c r="J77" i="19"/>
  <c r="J78" i="19"/>
  <c r="J79" i="19"/>
  <c r="J80" i="19"/>
  <c r="J81" i="19"/>
  <c r="J82" i="19"/>
  <c r="J83" i="19"/>
  <c r="J84" i="19"/>
  <c r="J85" i="19"/>
  <c r="J86" i="19"/>
  <c r="J87" i="19"/>
  <c r="J88" i="19"/>
  <c r="J89" i="19"/>
  <c r="J90" i="19"/>
  <c r="J91" i="19"/>
  <c r="J92" i="19"/>
  <c r="J93" i="19"/>
  <c r="J95" i="19"/>
  <c r="J96" i="19"/>
  <c r="J97" i="19"/>
  <c r="J98" i="19"/>
  <c r="J99" i="19"/>
  <c r="J100" i="19"/>
  <c r="J101" i="19"/>
  <c r="J102" i="19"/>
  <c r="J103" i="19"/>
  <c r="J104" i="19"/>
  <c r="J105" i="19"/>
  <c r="J106" i="19"/>
  <c r="J107" i="19"/>
  <c r="J108" i="19"/>
  <c r="J109" i="19"/>
  <c r="J110" i="19"/>
  <c r="J111" i="19"/>
  <c r="J112" i="19"/>
  <c r="J113" i="19"/>
  <c r="J114" i="19"/>
  <c r="J115" i="19"/>
  <c r="J116" i="19"/>
  <c r="J117" i="19"/>
  <c r="J118" i="19"/>
  <c r="J119" i="19"/>
  <c r="J120" i="19"/>
  <c r="J121" i="19"/>
  <c r="J122" i="19"/>
  <c r="J123" i="19"/>
  <c r="J124" i="19"/>
  <c r="J125" i="19"/>
  <c r="J126" i="19"/>
  <c r="J127" i="19"/>
  <c r="J128" i="19"/>
  <c r="J129" i="19"/>
  <c r="J130" i="19"/>
  <c r="J131" i="19"/>
  <c r="J132" i="19"/>
  <c r="J133" i="19"/>
  <c r="J134" i="19"/>
  <c r="J135" i="19"/>
  <c r="J136" i="19"/>
  <c r="J137" i="19"/>
  <c r="J138" i="19"/>
  <c r="J139" i="19"/>
  <c r="J140" i="19"/>
  <c r="J141" i="19"/>
  <c r="J142" i="19"/>
  <c r="J143" i="19"/>
  <c r="J144" i="19"/>
  <c r="J145" i="19"/>
  <c r="J146" i="19"/>
  <c r="J147" i="19"/>
  <c r="J148" i="19"/>
  <c r="J149" i="19"/>
  <c r="J150" i="19"/>
  <c r="J151" i="19"/>
  <c r="J152" i="19"/>
  <c r="J153" i="19"/>
  <c r="J154" i="19"/>
  <c r="J155" i="19"/>
  <c r="J156" i="19"/>
  <c r="J157" i="19"/>
  <c r="J158" i="19"/>
  <c r="J159" i="19"/>
  <c r="J160" i="19"/>
  <c r="J161" i="19"/>
  <c r="J162" i="19"/>
  <c r="J163" i="19"/>
  <c r="J164" i="19"/>
  <c r="J165" i="19"/>
  <c r="J166" i="19"/>
  <c r="J167" i="19"/>
  <c r="J168" i="19"/>
  <c r="J169" i="19"/>
  <c r="J170" i="19"/>
  <c r="J171" i="19"/>
  <c r="J172" i="19"/>
  <c r="J173" i="19"/>
  <c r="J174" i="19"/>
  <c r="J175" i="19"/>
  <c r="J176" i="19"/>
  <c r="J177" i="19"/>
  <c r="J178" i="19"/>
  <c r="J179" i="19"/>
  <c r="J180" i="19"/>
  <c r="J181" i="19"/>
  <c r="J182" i="19"/>
  <c r="J183" i="19"/>
  <c r="J184" i="19"/>
  <c r="J185" i="19"/>
  <c r="J186" i="19"/>
  <c r="J187" i="19"/>
  <c r="J188" i="19"/>
  <c r="J189" i="19"/>
  <c r="J190" i="19"/>
  <c r="J191" i="19"/>
  <c r="J192" i="19"/>
  <c r="J193" i="19"/>
  <c r="J194" i="19"/>
  <c r="J195" i="19"/>
  <c r="J196" i="19"/>
  <c r="J197" i="19"/>
  <c r="J198" i="19"/>
  <c r="J199" i="19"/>
  <c r="J200" i="19"/>
  <c r="J201" i="19"/>
  <c r="J202" i="19"/>
  <c r="J203" i="19"/>
  <c r="J204" i="19"/>
  <c r="J205" i="19"/>
  <c r="J206" i="19"/>
  <c r="J207" i="19"/>
  <c r="J208" i="19"/>
  <c r="J209" i="19"/>
  <c r="J210" i="19"/>
  <c r="J211" i="19"/>
  <c r="J212" i="19"/>
  <c r="J213" i="19"/>
  <c r="J214" i="19"/>
  <c r="J215" i="19"/>
  <c r="J216" i="19"/>
  <c r="J217" i="19"/>
  <c r="J218" i="19"/>
  <c r="J219" i="19"/>
  <c r="J220" i="19"/>
  <c r="J221" i="19"/>
  <c r="J222" i="19"/>
  <c r="J223" i="19"/>
  <c r="J224" i="19"/>
  <c r="J225" i="19"/>
  <c r="J226" i="19"/>
  <c r="J227" i="19"/>
  <c r="J228" i="19"/>
  <c r="J229" i="19"/>
  <c r="J230" i="19"/>
  <c r="J231" i="19"/>
  <c r="J232" i="19"/>
  <c r="J233" i="19"/>
  <c r="J234" i="19"/>
  <c r="J235" i="19"/>
  <c r="J236" i="19"/>
  <c r="J237" i="19"/>
  <c r="J238" i="19"/>
  <c r="J239" i="19"/>
  <c r="J240" i="19"/>
  <c r="J241" i="19"/>
  <c r="J242" i="19"/>
  <c r="J243" i="19"/>
  <c r="J244" i="19"/>
  <c r="J245" i="19"/>
  <c r="J246" i="19"/>
  <c r="J247" i="19"/>
  <c r="J249" i="19"/>
  <c r="J250" i="19"/>
  <c r="J251" i="19"/>
  <c r="J252" i="19"/>
  <c r="J253" i="19"/>
  <c r="J254" i="19"/>
  <c r="J2" i="19"/>
  <c r="G3" i="19"/>
  <c r="G4" i="19"/>
  <c r="G5" i="19"/>
  <c r="G6" i="19"/>
  <c r="G7" i="19"/>
  <c r="G8" i="19"/>
  <c r="G9" i="19"/>
  <c r="G10" i="19"/>
  <c r="G11" i="19"/>
  <c r="G12" i="19"/>
  <c r="G13" i="19"/>
  <c r="G14" i="19"/>
  <c r="G15" i="19"/>
  <c r="G16" i="19"/>
  <c r="G17" i="19"/>
  <c r="G18" i="19"/>
  <c r="G19" i="19"/>
  <c r="G20" i="19"/>
  <c r="G21" i="19"/>
  <c r="G22" i="19"/>
  <c r="G23" i="19"/>
  <c r="G24" i="19"/>
  <c r="G25" i="19"/>
  <c r="G26" i="19"/>
  <c r="G27" i="19"/>
  <c r="G28" i="19"/>
  <c r="G29" i="19"/>
  <c r="G30" i="19"/>
  <c r="G31" i="19"/>
  <c r="G32" i="19"/>
  <c r="G33" i="19"/>
  <c r="G34" i="19"/>
  <c r="G35" i="19"/>
  <c r="G36" i="19"/>
  <c r="G37" i="19"/>
  <c r="G39" i="19"/>
  <c r="G40" i="19"/>
  <c r="G41" i="19"/>
  <c r="G42" i="19"/>
  <c r="G43" i="19"/>
  <c r="G44" i="19"/>
  <c r="G45" i="19"/>
  <c r="G46" i="19"/>
  <c r="G47" i="19"/>
  <c r="G48" i="19"/>
  <c r="G49" i="19"/>
  <c r="G50" i="19"/>
  <c r="G51" i="19"/>
  <c r="G52" i="19"/>
  <c r="G53" i="19"/>
  <c r="G54" i="19"/>
  <c r="G55" i="19"/>
  <c r="G56" i="19"/>
  <c r="G57" i="19"/>
  <c r="G58" i="19"/>
  <c r="G59" i="19"/>
  <c r="G60" i="19"/>
  <c r="G61" i="19"/>
  <c r="G62" i="19"/>
  <c r="G63" i="19"/>
  <c r="G64" i="19"/>
  <c r="G65" i="19"/>
  <c r="G66" i="19"/>
  <c r="G67" i="19"/>
  <c r="G68" i="19"/>
  <c r="G69" i="19"/>
  <c r="G70" i="19"/>
  <c r="G71" i="19"/>
  <c r="G72" i="19"/>
  <c r="G73" i="19"/>
  <c r="G74" i="19"/>
  <c r="G75" i="19"/>
  <c r="G76" i="19"/>
  <c r="G77" i="19"/>
  <c r="G78" i="19"/>
  <c r="G79" i="19"/>
  <c r="G80" i="19"/>
  <c r="G81" i="19"/>
  <c r="G82" i="19"/>
  <c r="G83" i="19"/>
  <c r="G84" i="19"/>
  <c r="G85" i="19"/>
  <c r="G86" i="19"/>
  <c r="G87" i="19"/>
  <c r="G88" i="19"/>
  <c r="G89" i="19"/>
  <c r="G90" i="19"/>
  <c r="G91" i="19"/>
  <c r="G92" i="19"/>
  <c r="G93" i="19"/>
  <c r="G94" i="19"/>
  <c r="G95" i="19"/>
  <c r="G96" i="19"/>
  <c r="G97" i="19"/>
  <c r="G98" i="19"/>
  <c r="G99" i="19"/>
  <c r="G100" i="19"/>
  <c r="G101" i="19"/>
  <c r="G102" i="19"/>
  <c r="G103" i="19"/>
  <c r="G104" i="19"/>
  <c r="G105" i="19"/>
  <c r="G106" i="19"/>
  <c r="G107" i="19"/>
  <c r="G108" i="19"/>
  <c r="G109" i="19"/>
  <c r="G110" i="19"/>
  <c r="G111" i="19"/>
  <c r="G112" i="19"/>
  <c r="G113" i="19"/>
  <c r="G114" i="19"/>
  <c r="G115" i="19"/>
  <c r="G116" i="19"/>
  <c r="G117" i="19"/>
  <c r="G118" i="19"/>
  <c r="G119" i="19"/>
  <c r="G120" i="19"/>
  <c r="G121" i="19"/>
  <c r="G122" i="19"/>
  <c r="G123" i="19"/>
  <c r="G124" i="19"/>
  <c r="G125" i="19"/>
  <c r="G126" i="19"/>
  <c r="G127" i="19"/>
  <c r="G128" i="19"/>
  <c r="G129" i="19"/>
  <c r="G130" i="19"/>
  <c r="G131" i="19"/>
  <c r="G132" i="19"/>
  <c r="G133" i="19"/>
  <c r="G134" i="19"/>
  <c r="G135" i="19"/>
  <c r="G136" i="19"/>
  <c r="G137" i="19"/>
  <c r="G138" i="19"/>
  <c r="G139" i="19"/>
  <c r="G140" i="19"/>
  <c r="G141" i="19"/>
  <c r="G142" i="19"/>
  <c r="G143" i="19"/>
  <c r="G144" i="19"/>
  <c r="G145" i="19"/>
  <c r="G146" i="19"/>
  <c r="G147" i="19"/>
  <c r="G148" i="19"/>
  <c r="G149" i="19"/>
  <c r="G150" i="19"/>
  <c r="G151" i="19"/>
  <c r="G152" i="19"/>
  <c r="G153" i="19"/>
  <c r="G154" i="19"/>
  <c r="G155" i="19"/>
  <c r="G156" i="19"/>
  <c r="G157" i="19"/>
  <c r="G158" i="19"/>
  <c r="G159" i="19"/>
  <c r="G160" i="19"/>
  <c r="G161" i="19"/>
  <c r="G162" i="19"/>
  <c r="G163" i="19"/>
  <c r="G164" i="19"/>
  <c r="G165" i="19"/>
  <c r="G166" i="19"/>
  <c r="G167" i="19"/>
  <c r="G168" i="19"/>
  <c r="G169" i="19"/>
  <c r="G170" i="19"/>
  <c r="G171" i="19"/>
  <c r="G172" i="19"/>
  <c r="G173" i="19"/>
  <c r="G174" i="19"/>
  <c r="G175" i="19"/>
  <c r="G176" i="19"/>
  <c r="G177" i="19"/>
  <c r="G178" i="19"/>
  <c r="G179" i="19"/>
  <c r="G180" i="19"/>
  <c r="G181" i="19"/>
  <c r="G182" i="19"/>
  <c r="G183" i="19"/>
  <c r="G184" i="19"/>
  <c r="G185" i="19"/>
  <c r="G186" i="19"/>
  <c r="G187" i="19"/>
  <c r="G188" i="19"/>
  <c r="G189" i="19"/>
  <c r="G190" i="19"/>
  <c r="G191" i="19"/>
  <c r="G192" i="19"/>
  <c r="G193" i="19"/>
  <c r="G194" i="19"/>
  <c r="G195" i="19"/>
  <c r="G196" i="19"/>
  <c r="G197" i="19"/>
  <c r="G198" i="19"/>
  <c r="G199" i="19"/>
  <c r="G200" i="19"/>
  <c r="G201" i="19"/>
  <c r="G202" i="19"/>
  <c r="G203" i="19"/>
  <c r="G204" i="19"/>
  <c r="G205" i="19"/>
  <c r="G206" i="19"/>
  <c r="G207" i="19"/>
  <c r="G208" i="19"/>
  <c r="G209" i="19"/>
  <c r="G210" i="19"/>
  <c r="G211" i="19"/>
  <c r="G212" i="19"/>
  <c r="G213" i="19"/>
  <c r="G214" i="19"/>
  <c r="G215" i="19"/>
  <c r="G216" i="19"/>
  <c r="G217" i="19"/>
  <c r="G218" i="19"/>
  <c r="G219" i="19"/>
  <c r="G220" i="19"/>
  <c r="G221" i="19"/>
  <c r="G222" i="19"/>
  <c r="G223" i="19"/>
  <c r="G224" i="19"/>
  <c r="G225" i="19"/>
  <c r="G226" i="19"/>
  <c r="G227" i="19"/>
  <c r="G228" i="19"/>
  <c r="G229" i="19"/>
  <c r="G230" i="19"/>
  <c r="G231" i="19"/>
  <c r="G232" i="19"/>
  <c r="G233" i="19"/>
  <c r="G234" i="19"/>
  <c r="G235" i="19"/>
  <c r="G236" i="19"/>
  <c r="G237" i="19"/>
  <c r="G238" i="19"/>
  <c r="G239" i="19"/>
  <c r="G240" i="19"/>
  <c r="G241" i="19"/>
  <c r="G242" i="19"/>
  <c r="G243" i="19"/>
  <c r="G244" i="19"/>
  <c r="G245" i="19"/>
  <c r="G246" i="19"/>
  <c r="G247" i="19"/>
  <c r="G248" i="19"/>
  <c r="G249" i="19"/>
  <c r="G250" i="19"/>
  <c r="G251" i="19"/>
  <c r="G252" i="19"/>
  <c r="G253" i="19"/>
  <c r="G254" i="19"/>
  <c r="G2" i="19"/>
  <c r="AP30" i="27"/>
  <c r="AN30" i="27"/>
  <c r="AM30" i="27"/>
  <c r="AL30" i="27"/>
  <c r="AF30" i="27"/>
  <c r="U30" i="27"/>
  <c r="AP29" i="27"/>
  <c r="AN29" i="27"/>
  <c r="AM29" i="27"/>
  <c r="AL29" i="27"/>
  <c r="AF29" i="27"/>
  <c r="U29" i="27"/>
  <c r="AP28" i="27"/>
  <c r="AN28" i="27"/>
  <c r="AM28" i="27"/>
  <c r="AL28" i="27"/>
  <c r="AF28" i="27"/>
  <c r="U28" i="27"/>
  <c r="V218" i="3"/>
  <c r="AQ218" i="3"/>
  <c r="AO218" i="3"/>
  <c r="AN218" i="3"/>
  <c r="AM218" i="3"/>
  <c r="AG218" i="3"/>
  <c r="AP26" i="27"/>
  <c r="AN26" i="27"/>
  <c r="AM26" i="27"/>
  <c r="AL26" i="27"/>
  <c r="AF26" i="27"/>
  <c r="U26" i="27"/>
  <c r="AP27" i="27"/>
  <c r="AN27" i="27"/>
  <c r="AM27" i="27"/>
  <c r="AL27" i="27"/>
  <c r="AF27" i="27"/>
  <c r="U27" i="27"/>
  <c r="AP22" i="27"/>
  <c r="AN22" i="27"/>
  <c r="AM22" i="27"/>
  <c r="AL22" i="27"/>
  <c r="AF22" i="27"/>
  <c r="U22" i="27"/>
  <c r="AP21" i="27"/>
  <c r="AN21" i="27"/>
  <c r="AM21" i="27"/>
  <c r="AL21" i="27"/>
  <c r="AF21" i="27"/>
  <c r="U21" i="27"/>
  <c r="AP25" i="27"/>
  <c r="AN25" i="27"/>
  <c r="AM25" i="27"/>
  <c r="AL25" i="27"/>
  <c r="AF25" i="27"/>
  <c r="U25" i="27"/>
  <c r="AP24" i="27"/>
  <c r="AN24" i="27"/>
  <c r="AM24" i="27"/>
  <c r="AL24" i="27"/>
  <c r="AF24" i="27"/>
  <c r="U24" i="27"/>
  <c r="Q600" i="4"/>
  <c r="AP19" i="27"/>
  <c r="AN19" i="27"/>
  <c r="AM19" i="27"/>
  <c r="AL19" i="27"/>
  <c r="AF19" i="27"/>
  <c r="U19" i="27"/>
  <c r="AP18" i="27"/>
  <c r="AN18" i="27"/>
  <c r="AM18" i="27"/>
  <c r="AL18" i="27"/>
  <c r="AF18" i="27"/>
  <c r="U18" i="27"/>
  <c r="AP17" i="27"/>
  <c r="AN17" i="27"/>
  <c r="AM17" i="27"/>
  <c r="AL17" i="27"/>
  <c r="AF17" i="27"/>
  <c r="U17" i="27"/>
  <c r="AP16" i="27"/>
  <c r="AN16" i="27"/>
  <c r="AM16" i="27"/>
  <c r="AL16" i="27"/>
  <c r="AF16" i="27"/>
  <c r="U16" i="27"/>
  <c r="AP15" i="27"/>
  <c r="AN15" i="27"/>
  <c r="AM15" i="27"/>
  <c r="AL15" i="27"/>
  <c r="AF15" i="27"/>
  <c r="U15" i="27"/>
  <c r="AP14" i="27"/>
  <c r="AN14" i="27"/>
  <c r="AM14" i="27"/>
  <c r="AL14" i="27"/>
  <c r="AF14" i="27"/>
  <c r="U14" i="27"/>
  <c r="AP13" i="27"/>
  <c r="AN13" i="27"/>
  <c r="AM13" i="27"/>
  <c r="AL13" i="27"/>
  <c r="AF13" i="27"/>
  <c r="U13" i="27"/>
  <c r="AP12" i="27"/>
  <c r="AN12" i="27"/>
  <c r="AM12" i="27"/>
  <c r="AL12" i="27"/>
  <c r="AF12" i="27"/>
  <c r="U12" i="27"/>
  <c r="AQ334" i="3"/>
  <c r="AO334" i="3"/>
  <c r="AN334" i="3"/>
  <c r="AM334" i="3"/>
  <c r="AG334" i="3"/>
  <c r="V334" i="3"/>
  <c r="AP11" i="27"/>
  <c r="AN11" i="27"/>
  <c r="AM11" i="27"/>
  <c r="AL11" i="27"/>
  <c r="AF11" i="27"/>
  <c r="U11" i="27"/>
  <c r="V588" i="3"/>
  <c r="V589" i="3"/>
  <c r="V590" i="3"/>
  <c r="AQ589" i="3"/>
  <c r="AO589" i="3"/>
  <c r="AN589" i="3"/>
  <c r="AM589" i="3"/>
  <c r="AG589" i="3"/>
  <c r="AQ588" i="3"/>
  <c r="AO588" i="3"/>
  <c r="AN588" i="3"/>
  <c r="AM588" i="3"/>
  <c r="AG588" i="3"/>
  <c r="AQ590" i="3"/>
  <c r="AO590" i="3"/>
  <c r="AN590" i="3"/>
  <c r="AM590" i="3"/>
  <c r="AG590" i="3"/>
  <c r="AQ591" i="3"/>
  <c r="AO591" i="3"/>
  <c r="AN591" i="3"/>
  <c r="AM591" i="3"/>
  <c r="AG591" i="3"/>
  <c r="V591" i="3"/>
  <c r="AQ592" i="3"/>
  <c r="AO592" i="3"/>
  <c r="AN592" i="3"/>
  <c r="AM592" i="3"/>
  <c r="AG592" i="3"/>
  <c r="V592" i="3"/>
  <c r="AQ593" i="3"/>
  <c r="AO593" i="3"/>
  <c r="AN593" i="3"/>
  <c r="AM593" i="3"/>
  <c r="AG593" i="3"/>
  <c r="V593" i="3"/>
  <c r="AQ594" i="3"/>
  <c r="AO594" i="3"/>
  <c r="AN594" i="3"/>
  <c r="AM594" i="3"/>
  <c r="AG594" i="3"/>
  <c r="V594" i="3"/>
  <c r="AP10" i="27"/>
  <c r="AN10" i="27"/>
  <c r="AM10" i="27"/>
  <c r="AL10" i="27"/>
  <c r="AF10" i="27"/>
  <c r="U10" i="27"/>
  <c r="AP9" i="27"/>
  <c r="AN9" i="27"/>
  <c r="AM9" i="27"/>
  <c r="AL9" i="27"/>
  <c r="AF9" i="27"/>
  <c r="U9" i="27"/>
  <c r="AP8" i="27"/>
  <c r="AN8" i="27"/>
  <c r="AM8" i="27"/>
  <c r="AL8" i="27"/>
  <c r="AF8" i="27"/>
  <c r="U8" i="27"/>
  <c r="AP7" i="27"/>
  <c r="AN7" i="27"/>
  <c r="AM7" i="27"/>
  <c r="AL7" i="27"/>
  <c r="AF7" i="27"/>
  <c r="U7" i="27"/>
  <c r="AP6" i="27"/>
  <c r="AN6" i="27"/>
  <c r="AM6" i="27"/>
  <c r="AL6" i="27"/>
  <c r="AF6" i="27"/>
  <c r="U6" i="27"/>
  <c r="AP5" i="27"/>
  <c r="AN5" i="27"/>
  <c r="AM5" i="27"/>
  <c r="AL5" i="27"/>
  <c r="AF5" i="27"/>
  <c r="U5" i="27"/>
  <c r="AP4" i="27"/>
  <c r="AN4" i="27"/>
  <c r="AM4" i="27"/>
  <c r="AL4" i="27"/>
  <c r="AF4" i="27"/>
  <c r="U4" i="27"/>
  <c r="AP3" i="27"/>
  <c r="AN3" i="27"/>
  <c r="AM3" i="27"/>
  <c r="AL3" i="27"/>
  <c r="AF3" i="27"/>
  <c r="U3" i="27"/>
  <c r="AQ333" i="3"/>
  <c r="AQ335" i="3"/>
  <c r="AQ336" i="3"/>
  <c r="AQ337" i="3"/>
  <c r="AQ338" i="3"/>
  <c r="AQ339" i="3"/>
  <c r="AQ340" i="3"/>
  <c r="AQ341" i="3"/>
  <c r="AP44" i="26"/>
  <c r="AN44" i="26"/>
  <c r="AM44" i="26"/>
  <c r="AL44" i="26"/>
  <c r="AF44" i="26"/>
  <c r="U44" i="26"/>
  <c r="AP43" i="26"/>
  <c r="AN43" i="26"/>
  <c r="AM43" i="26"/>
  <c r="AL43" i="26"/>
  <c r="AF43" i="26"/>
  <c r="U43" i="26"/>
  <c r="AP42" i="26"/>
  <c r="AN42" i="26"/>
  <c r="AM42" i="26"/>
  <c r="AL42" i="26"/>
  <c r="AF42" i="26"/>
  <c r="U42" i="26"/>
  <c r="AP41" i="26"/>
  <c r="AN41" i="26"/>
  <c r="AM41" i="26"/>
  <c r="AL41" i="26"/>
  <c r="AF41" i="26"/>
  <c r="U41" i="26"/>
  <c r="AP40" i="26"/>
  <c r="AN40" i="26"/>
  <c r="AM40" i="26"/>
  <c r="AL40" i="26"/>
  <c r="AF40" i="26"/>
  <c r="U40" i="26"/>
  <c r="AP39" i="26"/>
  <c r="AN39" i="26"/>
  <c r="AM39" i="26"/>
  <c r="AL39" i="26"/>
  <c r="AF39" i="26"/>
  <c r="U39" i="26"/>
  <c r="AP38" i="26"/>
  <c r="AN38" i="26"/>
  <c r="AM38" i="26"/>
  <c r="AL38" i="26"/>
  <c r="AF38" i="26"/>
  <c r="U38" i="26"/>
  <c r="AP37" i="26"/>
  <c r="AN37" i="26"/>
  <c r="AM37" i="26"/>
  <c r="AL37" i="26"/>
  <c r="AF37" i="26"/>
  <c r="U37" i="26"/>
  <c r="AP36" i="26"/>
  <c r="AN36" i="26"/>
  <c r="AM36" i="26"/>
  <c r="AL36" i="26"/>
  <c r="AF36" i="26"/>
  <c r="U36" i="26"/>
  <c r="AP35" i="26"/>
  <c r="AN35" i="26"/>
  <c r="AM35" i="26"/>
  <c r="AL35" i="26"/>
  <c r="AF35" i="26"/>
  <c r="U35" i="26"/>
  <c r="AP34" i="26"/>
  <c r="AN34" i="26"/>
  <c r="AM34" i="26"/>
  <c r="AL34" i="26"/>
  <c r="AF34" i="26"/>
  <c r="U34" i="26"/>
  <c r="AP33" i="26"/>
  <c r="AN33" i="26"/>
  <c r="AM33" i="26"/>
  <c r="AL33" i="26"/>
  <c r="AF33" i="26"/>
  <c r="U33" i="26"/>
  <c r="AP32" i="26"/>
  <c r="AN32" i="26"/>
  <c r="AM32" i="26"/>
  <c r="AL32" i="26"/>
  <c r="AF32" i="26"/>
  <c r="U32" i="26"/>
  <c r="AP31" i="26"/>
  <c r="AN31" i="26"/>
  <c r="AM31" i="26"/>
  <c r="AL31" i="26"/>
  <c r="AF31" i="26"/>
  <c r="U31" i="26"/>
  <c r="AP30" i="26"/>
  <c r="AN30" i="26"/>
  <c r="AM30" i="26"/>
  <c r="AL30" i="26"/>
  <c r="AF30" i="26"/>
  <c r="U30" i="26"/>
  <c r="AP29" i="26"/>
  <c r="AN29" i="26"/>
  <c r="AM29" i="26"/>
  <c r="AL29" i="26"/>
  <c r="AF29" i="26"/>
  <c r="U29" i="26"/>
  <c r="AP28" i="26"/>
  <c r="AN28" i="26"/>
  <c r="AM28" i="26"/>
  <c r="AL28" i="26"/>
  <c r="AF28" i="26"/>
  <c r="U28" i="26"/>
  <c r="AP27" i="26"/>
  <c r="AN27" i="26"/>
  <c r="AM27" i="26"/>
  <c r="AL27" i="26"/>
  <c r="AF27" i="26"/>
  <c r="U27" i="26"/>
  <c r="AP26" i="26"/>
  <c r="AN26" i="26"/>
  <c r="AM26" i="26"/>
  <c r="AL26" i="26"/>
  <c r="AF26" i="26"/>
  <c r="U26" i="26"/>
  <c r="AP25" i="26"/>
  <c r="AN25" i="26"/>
  <c r="AM25" i="26"/>
  <c r="AL25" i="26"/>
  <c r="AF25" i="26"/>
  <c r="U25" i="26"/>
  <c r="AP24" i="26"/>
  <c r="AN24" i="26"/>
  <c r="AM24" i="26"/>
  <c r="AL24" i="26"/>
  <c r="AF24" i="26"/>
  <c r="U24" i="26"/>
  <c r="AP22" i="26"/>
  <c r="AN22" i="26"/>
  <c r="AM22" i="26"/>
  <c r="AL22" i="26"/>
  <c r="AF22" i="26"/>
  <c r="U22" i="26"/>
  <c r="AP23" i="26"/>
  <c r="AN23" i="26"/>
  <c r="AM23" i="26"/>
  <c r="AL23" i="26"/>
  <c r="AF23" i="26"/>
  <c r="U23" i="26"/>
  <c r="AP21" i="26"/>
  <c r="AN21" i="26"/>
  <c r="AM21" i="26"/>
  <c r="AL21" i="26"/>
  <c r="AF21" i="26"/>
  <c r="U21" i="26"/>
  <c r="AP20" i="26"/>
  <c r="AN20" i="26"/>
  <c r="AM20" i="26"/>
  <c r="AL20" i="26"/>
  <c r="AF20" i="26"/>
  <c r="U20" i="26"/>
  <c r="AP19" i="26"/>
  <c r="AN19" i="26"/>
  <c r="AM19" i="26"/>
  <c r="AL19" i="26"/>
  <c r="AF19" i="26"/>
  <c r="U19" i="26"/>
  <c r="AP18" i="26"/>
  <c r="AN18" i="26"/>
  <c r="AM18" i="26"/>
  <c r="AL18" i="26"/>
  <c r="AF18" i="26"/>
  <c r="U18" i="26"/>
  <c r="AP17" i="26"/>
  <c r="AN17" i="26"/>
  <c r="AM17" i="26"/>
  <c r="AL17" i="26"/>
  <c r="AF17" i="26"/>
  <c r="U17" i="26"/>
  <c r="AP16" i="26"/>
  <c r="AN16" i="26"/>
  <c r="AM16" i="26"/>
  <c r="AL16" i="26"/>
  <c r="AF16" i="26"/>
  <c r="U16" i="26"/>
  <c r="AP15" i="26"/>
  <c r="AN15" i="26"/>
  <c r="AM15" i="26"/>
  <c r="AL15" i="26"/>
  <c r="AF15" i="26"/>
  <c r="U15" i="26"/>
  <c r="AP14" i="26"/>
  <c r="AN14" i="26"/>
  <c r="AM14" i="26"/>
  <c r="AL14" i="26"/>
  <c r="AF14" i="26"/>
  <c r="U14" i="26"/>
  <c r="AP13" i="26"/>
  <c r="AN13" i="26"/>
  <c r="AM13" i="26"/>
  <c r="AL13" i="26"/>
  <c r="AF13" i="26"/>
  <c r="U13" i="26"/>
  <c r="AP12" i="26"/>
  <c r="AN12" i="26"/>
  <c r="AM12" i="26"/>
  <c r="AL12" i="26"/>
  <c r="AF12" i="26"/>
  <c r="U12" i="26"/>
  <c r="AP11" i="26"/>
  <c r="AN11" i="26"/>
  <c r="AM11" i="26"/>
  <c r="AL11" i="26"/>
  <c r="AF11" i="26"/>
  <c r="U11" i="26"/>
  <c r="AP10" i="26"/>
  <c r="AN10" i="26"/>
  <c r="AM10" i="26"/>
  <c r="AL10" i="26"/>
  <c r="AF10" i="26"/>
  <c r="U10" i="26"/>
  <c r="AP9" i="26"/>
  <c r="AN9" i="26"/>
  <c r="AM9" i="26"/>
  <c r="AL9" i="26"/>
  <c r="AF9" i="26"/>
  <c r="U9" i="26"/>
  <c r="AP8" i="26"/>
  <c r="AN8" i="26"/>
  <c r="AM8" i="26"/>
  <c r="AL8" i="26"/>
  <c r="AF8" i="26"/>
  <c r="U8" i="26"/>
  <c r="AP7" i="26"/>
  <c r="AN7" i="26"/>
  <c r="AM7" i="26"/>
  <c r="AL7" i="26"/>
  <c r="AF7" i="26"/>
  <c r="U7" i="26"/>
  <c r="AP6" i="26"/>
  <c r="AN6" i="26"/>
  <c r="AM6" i="26"/>
  <c r="AL6" i="26"/>
  <c r="AF6" i="26"/>
  <c r="U6" i="26"/>
  <c r="AP5" i="26"/>
  <c r="AN5" i="26"/>
  <c r="AM5" i="26"/>
  <c r="AL5" i="26"/>
  <c r="AF5" i="26"/>
  <c r="U5" i="26"/>
  <c r="AP4" i="26"/>
  <c r="AN4" i="26"/>
  <c r="AM4" i="26"/>
  <c r="AL4" i="26"/>
  <c r="AF4" i="26"/>
  <c r="U4" i="26"/>
  <c r="AP3" i="26"/>
  <c r="AN3" i="26"/>
  <c r="AM3" i="26"/>
  <c r="AL3" i="26"/>
  <c r="AF3" i="26"/>
  <c r="U3" i="26"/>
  <c r="AP17" i="25"/>
  <c r="AN17" i="25"/>
  <c r="AM17" i="25"/>
  <c r="AL17" i="25"/>
  <c r="AF17" i="25"/>
  <c r="U17" i="25"/>
  <c r="AP16" i="25"/>
  <c r="AN16" i="25"/>
  <c r="AM16" i="25"/>
  <c r="AL16" i="25"/>
  <c r="AF16" i="25"/>
  <c r="U16" i="25"/>
  <c r="AP15" i="25"/>
  <c r="AN15" i="25"/>
  <c r="AM15" i="25"/>
  <c r="AL15" i="25"/>
  <c r="AF15" i="25"/>
  <c r="U15" i="25"/>
  <c r="AP14" i="25"/>
  <c r="AN14" i="25"/>
  <c r="AM14" i="25"/>
  <c r="AL14" i="25"/>
  <c r="AF14" i="25"/>
  <c r="U14" i="25"/>
  <c r="AP13" i="25"/>
  <c r="AN13" i="25"/>
  <c r="AM13" i="25"/>
  <c r="AL13" i="25"/>
  <c r="AF13" i="25"/>
  <c r="U13" i="25"/>
  <c r="AP12" i="25"/>
  <c r="AN12" i="25"/>
  <c r="AM12" i="25"/>
  <c r="AL12" i="25"/>
  <c r="AF12" i="25"/>
  <c r="U12" i="25"/>
  <c r="AP11" i="25"/>
  <c r="AN11" i="25"/>
  <c r="AM11" i="25"/>
  <c r="AL11" i="25"/>
  <c r="AF11" i="25"/>
  <c r="U11" i="25"/>
  <c r="AP10" i="25"/>
  <c r="AN10" i="25"/>
  <c r="AM10" i="25"/>
  <c r="AL10" i="25"/>
  <c r="AF10" i="25"/>
  <c r="U10" i="25"/>
  <c r="AP9" i="25"/>
  <c r="AN9" i="25"/>
  <c r="AM9" i="25"/>
  <c r="AL9" i="25"/>
  <c r="AF9" i="25"/>
  <c r="U9" i="25"/>
  <c r="AP8" i="25"/>
  <c r="AN8" i="25"/>
  <c r="AM8" i="25"/>
  <c r="AL8" i="25"/>
  <c r="AF8" i="25"/>
  <c r="U8" i="25"/>
  <c r="AP7" i="25"/>
  <c r="AN7" i="25"/>
  <c r="AM7" i="25"/>
  <c r="AL7" i="25"/>
  <c r="AF7" i="25"/>
  <c r="U7" i="25"/>
  <c r="AP6" i="25"/>
  <c r="AN6" i="25"/>
  <c r="AM6" i="25"/>
  <c r="AL6" i="25"/>
  <c r="AF6" i="25"/>
  <c r="U6" i="25"/>
  <c r="AP5" i="25"/>
  <c r="AN5" i="25"/>
  <c r="AM5" i="25"/>
  <c r="AL5" i="25"/>
  <c r="AF5" i="25"/>
  <c r="U5" i="25"/>
  <c r="AP4" i="25"/>
  <c r="AN4" i="25"/>
  <c r="AM4" i="25"/>
  <c r="AL4" i="25"/>
  <c r="AF4" i="25"/>
  <c r="U4" i="25"/>
  <c r="AP3" i="25"/>
  <c r="AN3" i="25"/>
  <c r="AM3" i="25"/>
  <c r="AL3" i="25"/>
  <c r="AF3" i="25"/>
  <c r="U3" i="25"/>
  <c r="AP73" i="24"/>
  <c r="AN73" i="24"/>
  <c r="AM73" i="24"/>
  <c r="AL73" i="24"/>
  <c r="AF73" i="24"/>
  <c r="U73" i="24"/>
  <c r="AP72" i="24"/>
  <c r="AN72" i="24"/>
  <c r="AM72" i="24"/>
  <c r="AL72" i="24"/>
  <c r="AF72" i="24"/>
  <c r="U72" i="24"/>
  <c r="V287" i="3"/>
  <c r="AQ287" i="3"/>
  <c r="AO287" i="3"/>
  <c r="AN287" i="3"/>
  <c r="AM287" i="3"/>
  <c r="AG287" i="3"/>
  <c r="AP71" i="24"/>
  <c r="AN71" i="24"/>
  <c r="AM71" i="24"/>
  <c r="AL71" i="24"/>
  <c r="AF71" i="24"/>
  <c r="U71" i="24"/>
  <c r="AP70" i="24"/>
  <c r="AN70" i="24"/>
  <c r="AM70" i="24"/>
  <c r="AL70" i="24"/>
  <c r="AF70" i="24"/>
  <c r="U70" i="24"/>
  <c r="AP69" i="24"/>
  <c r="AN69" i="24"/>
  <c r="AM69" i="24"/>
  <c r="AL69" i="24"/>
  <c r="AF69" i="24"/>
  <c r="U69" i="24"/>
  <c r="AP68" i="24"/>
  <c r="AN68" i="24"/>
  <c r="AM68" i="24"/>
  <c r="AL68" i="24"/>
  <c r="AF68" i="24"/>
  <c r="U68" i="24"/>
  <c r="AP67" i="24"/>
  <c r="AN67" i="24"/>
  <c r="AM67" i="24"/>
  <c r="AL67" i="24"/>
  <c r="AF67" i="24"/>
  <c r="U67" i="24"/>
  <c r="AP66" i="24"/>
  <c r="AN66" i="24"/>
  <c r="AM66" i="24"/>
  <c r="AL66" i="24"/>
  <c r="AF66" i="24"/>
  <c r="U66" i="24"/>
  <c r="V208" i="3"/>
  <c r="AQ208" i="3"/>
  <c r="AO208" i="3"/>
  <c r="AN208" i="3"/>
  <c r="AM208" i="3"/>
  <c r="AG208" i="3"/>
  <c r="AP65" i="24"/>
  <c r="AN65" i="24"/>
  <c r="AM65" i="24"/>
  <c r="AL65" i="24"/>
  <c r="AF65" i="24"/>
  <c r="U65" i="24"/>
  <c r="AP64" i="24"/>
  <c r="AN64" i="24"/>
  <c r="AM64" i="24"/>
  <c r="AL64" i="24"/>
  <c r="AF64" i="24"/>
  <c r="U64" i="24"/>
  <c r="AP63" i="24"/>
  <c r="AN63" i="24"/>
  <c r="AM63" i="24"/>
  <c r="AL63" i="24"/>
  <c r="AF63" i="24"/>
  <c r="U63" i="24"/>
  <c r="AP62" i="24"/>
  <c r="AN62" i="24"/>
  <c r="AM62" i="24"/>
  <c r="AL62" i="24"/>
  <c r="AF62" i="24"/>
  <c r="U62" i="24"/>
  <c r="AP61" i="24"/>
  <c r="AN61" i="24"/>
  <c r="AM61" i="24"/>
  <c r="AL61" i="24"/>
  <c r="AF61" i="24"/>
  <c r="U61" i="24"/>
  <c r="AP60" i="24"/>
  <c r="AN60" i="24"/>
  <c r="AM60" i="24"/>
  <c r="AL60" i="24"/>
  <c r="AF60" i="24"/>
  <c r="U60" i="24"/>
  <c r="AP59" i="24"/>
  <c r="AN59" i="24"/>
  <c r="AM59" i="24"/>
  <c r="AL59" i="24"/>
  <c r="AF59" i="24"/>
  <c r="U59" i="24"/>
  <c r="AP58" i="24"/>
  <c r="AN58" i="24"/>
  <c r="AM58" i="24"/>
  <c r="AL58" i="24"/>
  <c r="AF58" i="24"/>
  <c r="U58" i="24"/>
  <c r="AP57" i="24"/>
  <c r="AN57" i="24"/>
  <c r="AM57" i="24"/>
  <c r="AL57" i="24"/>
  <c r="AF57" i="24"/>
  <c r="U57" i="24"/>
  <c r="AP56" i="24"/>
  <c r="AN56" i="24"/>
  <c r="AM56" i="24"/>
  <c r="AL56" i="24"/>
  <c r="AF56" i="24"/>
  <c r="U56" i="24"/>
  <c r="AP55" i="24"/>
  <c r="AN55" i="24"/>
  <c r="AM55" i="24"/>
  <c r="AL55" i="24"/>
  <c r="AF55" i="24"/>
  <c r="U55" i="24"/>
  <c r="AP54" i="24"/>
  <c r="AN54" i="24"/>
  <c r="AM54" i="24"/>
  <c r="AL54" i="24"/>
  <c r="AF54" i="24"/>
  <c r="U54" i="24"/>
  <c r="AP53" i="24"/>
  <c r="AN53" i="24"/>
  <c r="AM53" i="24"/>
  <c r="AL53" i="24"/>
  <c r="AF53" i="24"/>
  <c r="U53" i="24"/>
  <c r="AP52" i="24"/>
  <c r="AN52" i="24"/>
  <c r="AM52" i="24"/>
  <c r="AL52" i="24"/>
  <c r="AF52" i="24"/>
  <c r="U52" i="24"/>
  <c r="AP51" i="24"/>
  <c r="AN51" i="24"/>
  <c r="AM51" i="24"/>
  <c r="AL51" i="24"/>
  <c r="AF51" i="24"/>
  <c r="U51" i="24"/>
  <c r="AP50" i="24"/>
  <c r="AN50" i="24"/>
  <c r="AM50" i="24"/>
  <c r="AL50" i="24"/>
  <c r="AF50" i="24"/>
  <c r="U50" i="24"/>
  <c r="AP49" i="24"/>
  <c r="AN49" i="24"/>
  <c r="AM49" i="24"/>
  <c r="AL49" i="24"/>
  <c r="AF49" i="24"/>
  <c r="U49" i="24"/>
  <c r="AP48" i="24"/>
  <c r="AN48" i="24"/>
  <c r="AM48" i="24"/>
  <c r="AL48" i="24"/>
  <c r="AF48" i="24"/>
  <c r="U48" i="24"/>
  <c r="AP47" i="24"/>
  <c r="AN47" i="24"/>
  <c r="AM47" i="24"/>
  <c r="AL47" i="24"/>
  <c r="AF47" i="24"/>
  <c r="U47" i="24"/>
  <c r="AP45" i="24"/>
  <c r="AN45" i="24"/>
  <c r="AM45" i="24"/>
  <c r="AL45" i="24"/>
  <c r="AF45" i="24"/>
  <c r="U45" i="24"/>
  <c r="AP46" i="24"/>
  <c r="AN46" i="24"/>
  <c r="AM46" i="24"/>
  <c r="AL46" i="24"/>
  <c r="AF46" i="24"/>
  <c r="U46" i="24"/>
  <c r="AP44" i="24"/>
  <c r="AN44" i="24"/>
  <c r="AM44" i="24"/>
  <c r="AL44" i="24"/>
  <c r="AF44" i="24"/>
  <c r="U44" i="24"/>
  <c r="AP43" i="24"/>
  <c r="AN43" i="24"/>
  <c r="AM43" i="24"/>
  <c r="AL43" i="24"/>
  <c r="AF43" i="24"/>
  <c r="U43" i="24"/>
  <c r="AP42" i="24"/>
  <c r="AN42" i="24"/>
  <c r="AM42" i="24"/>
  <c r="AL42" i="24"/>
  <c r="AF42" i="24"/>
  <c r="U42" i="24"/>
  <c r="AP41" i="24"/>
  <c r="AN41" i="24"/>
  <c r="AM41" i="24"/>
  <c r="AL41" i="24"/>
  <c r="AF41" i="24"/>
  <c r="U41" i="24"/>
  <c r="AP40" i="24"/>
  <c r="AN40" i="24"/>
  <c r="AM40" i="24"/>
  <c r="AL40" i="24"/>
  <c r="AF40" i="24"/>
  <c r="U40" i="24"/>
  <c r="AP39" i="24"/>
  <c r="AN39" i="24"/>
  <c r="AM39" i="24"/>
  <c r="AL39" i="24"/>
  <c r="AF39" i="24"/>
  <c r="U39" i="24"/>
  <c r="AP38" i="24"/>
  <c r="AN38" i="24"/>
  <c r="AM38" i="24"/>
  <c r="AL38" i="24"/>
  <c r="AF38" i="24"/>
  <c r="U38" i="24"/>
  <c r="AP37" i="24"/>
  <c r="AN37" i="24"/>
  <c r="AM37" i="24"/>
  <c r="AL37" i="24"/>
  <c r="AF37" i="24"/>
  <c r="U37" i="24"/>
  <c r="AP36" i="24"/>
  <c r="AN36" i="24"/>
  <c r="AM36" i="24"/>
  <c r="AL36" i="24"/>
  <c r="AF36" i="24"/>
  <c r="U36" i="24"/>
  <c r="AP35" i="24"/>
  <c r="AN35" i="24"/>
  <c r="AM35" i="24"/>
  <c r="AL35" i="24"/>
  <c r="AF35" i="24"/>
  <c r="U35" i="24"/>
  <c r="AP34" i="24"/>
  <c r="AN34" i="24"/>
  <c r="AM34" i="24"/>
  <c r="AL34" i="24"/>
  <c r="AF34" i="24"/>
  <c r="U34" i="24"/>
  <c r="AP33" i="24"/>
  <c r="AN33" i="24"/>
  <c r="AM33" i="24"/>
  <c r="AL33" i="24"/>
  <c r="AF33" i="24"/>
  <c r="U33" i="24"/>
  <c r="AP32" i="24"/>
  <c r="AN32" i="24"/>
  <c r="AM32" i="24"/>
  <c r="AL32" i="24"/>
  <c r="AF32" i="24"/>
  <c r="U32" i="24"/>
  <c r="AP31" i="24"/>
  <c r="AN31" i="24"/>
  <c r="AM31" i="24"/>
  <c r="AL31" i="24"/>
  <c r="AF31" i="24"/>
  <c r="U31" i="24"/>
  <c r="AP30" i="24"/>
  <c r="AN30" i="24"/>
  <c r="AM30" i="24"/>
  <c r="AL30" i="24"/>
  <c r="AF30" i="24"/>
  <c r="U30" i="24"/>
  <c r="AP29" i="24"/>
  <c r="AN29" i="24"/>
  <c r="AM29" i="24"/>
  <c r="AL29" i="24"/>
  <c r="AF29" i="24"/>
  <c r="U29" i="24"/>
  <c r="AP28" i="24"/>
  <c r="AN28" i="24"/>
  <c r="AM28" i="24"/>
  <c r="AL28" i="24"/>
  <c r="AF28" i="24"/>
  <c r="U28" i="24"/>
  <c r="AP27" i="24"/>
  <c r="AN27" i="24"/>
  <c r="AM27" i="24"/>
  <c r="AL27" i="24"/>
  <c r="AF27" i="24"/>
  <c r="U27" i="24"/>
  <c r="U26" i="24"/>
  <c r="AF26" i="24"/>
  <c r="AL26" i="24"/>
  <c r="AM26" i="24"/>
  <c r="AN26" i="24"/>
  <c r="AP26" i="24"/>
  <c r="AQ40" i="3"/>
  <c r="AO40" i="3"/>
  <c r="AN40" i="3"/>
  <c r="AM40" i="3"/>
  <c r="AG40" i="3"/>
  <c r="V40" i="3"/>
  <c r="AP8" i="24"/>
  <c r="AN8" i="24"/>
  <c r="AM8" i="24"/>
  <c r="AL8" i="24"/>
  <c r="AF8" i="24"/>
  <c r="U8" i="24"/>
  <c r="AP25" i="24"/>
  <c r="AN25" i="24"/>
  <c r="AM25" i="24"/>
  <c r="AL25" i="24"/>
  <c r="AF25" i="24"/>
  <c r="U25" i="24"/>
  <c r="AP24" i="24"/>
  <c r="AN24" i="24"/>
  <c r="AM24" i="24"/>
  <c r="AL24" i="24"/>
  <c r="AF24" i="24"/>
  <c r="U24" i="24"/>
  <c r="AP23" i="24"/>
  <c r="AN23" i="24"/>
  <c r="AM23" i="24"/>
  <c r="AL23" i="24"/>
  <c r="AF23" i="24"/>
  <c r="U23" i="24"/>
  <c r="AP22" i="24"/>
  <c r="AN22" i="24"/>
  <c r="AM22" i="24"/>
  <c r="AL22" i="24"/>
  <c r="AF22" i="24"/>
  <c r="U22" i="24"/>
  <c r="AP21" i="24"/>
  <c r="AN21" i="24"/>
  <c r="AM21" i="24"/>
  <c r="AL21" i="24"/>
  <c r="AF21" i="24"/>
  <c r="U21" i="24"/>
  <c r="AP20" i="24"/>
  <c r="AN20" i="24"/>
  <c r="AM20" i="24"/>
  <c r="AL20" i="24"/>
  <c r="AF20" i="24"/>
  <c r="U20" i="24"/>
  <c r="AP19" i="24"/>
  <c r="AN19" i="24"/>
  <c r="AM19" i="24"/>
  <c r="AL19" i="24"/>
  <c r="AF19" i="24"/>
  <c r="U19" i="24"/>
  <c r="AP18" i="24"/>
  <c r="AN18" i="24"/>
  <c r="AM18" i="24"/>
  <c r="AL18" i="24"/>
  <c r="AF18" i="24"/>
  <c r="U18" i="24"/>
  <c r="AP17" i="24"/>
  <c r="AN17" i="24"/>
  <c r="AM17" i="24"/>
  <c r="AL17" i="24"/>
  <c r="AF17" i="24"/>
  <c r="U17" i="24"/>
  <c r="AQ438" i="3"/>
  <c r="AO438" i="3"/>
  <c r="AN438" i="3"/>
  <c r="AM438" i="3"/>
  <c r="AG438" i="3"/>
  <c r="V438" i="3"/>
  <c r="AP16" i="24"/>
  <c r="AN16" i="24"/>
  <c r="AM16" i="24"/>
  <c r="AL16" i="24"/>
  <c r="AF16" i="24"/>
  <c r="U16" i="24"/>
  <c r="AP15" i="24"/>
  <c r="AN15" i="24"/>
  <c r="AM15" i="24"/>
  <c r="AL15" i="24"/>
  <c r="AF15" i="24"/>
  <c r="U15" i="24"/>
  <c r="AP14" i="24"/>
  <c r="AN14" i="24"/>
  <c r="AM14" i="24"/>
  <c r="AL14" i="24"/>
  <c r="AF14" i="24"/>
  <c r="U14" i="24"/>
  <c r="V34" i="3"/>
  <c r="AQ34" i="3"/>
  <c r="AO34" i="3"/>
  <c r="AN34" i="3"/>
  <c r="AM34" i="3"/>
  <c r="AG34" i="3"/>
  <c r="AP13" i="24"/>
  <c r="AN13" i="24"/>
  <c r="AM13" i="24"/>
  <c r="AL13" i="24"/>
  <c r="AF13" i="24"/>
  <c r="U13" i="24"/>
  <c r="AP12" i="24"/>
  <c r="AN12" i="24"/>
  <c r="AM12" i="24"/>
  <c r="AL12" i="24"/>
  <c r="AF12" i="24"/>
  <c r="U12" i="24"/>
  <c r="AP11" i="24"/>
  <c r="AN11" i="24"/>
  <c r="AM11" i="24"/>
  <c r="AL11" i="24"/>
  <c r="AF11" i="24"/>
  <c r="U11" i="24"/>
  <c r="V38" i="3"/>
  <c r="AQ38" i="3"/>
  <c r="AO38" i="3"/>
  <c r="AN38" i="3"/>
  <c r="AM38" i="3"/>
  <c r="AG38" i="3"/>
  <c r="AP10" i="24"/>
  <c r="AN10" i="24"/>
  <c r="AM10" i="24"/>
  <c r="AL10" i="24"/>
  <c r="AF10" i="24"/>
  <c r="U10" i="24"/>
  <c r="AP9" i="24"/>
  <c r="AN9" i="24"/>
  <c r="AM9" i="24"/>
  <c r="AL9" i="24"/>
  <c r="AF9" i="24"/>
  <c r="U9" i="24"/>
  <c r="AP7" i="24"/>
  <c r="AN7" i="24"/>
  <c r="AM7" i="24"/>
  <c r="AL7" i="24"/>
  <c r="AF7" i="24"/>
  <c r="U7" i="24"/>
  <c r="AP6" i="24"/>
  <c r="AN6" i="24"/>
  <c r="AM6" i="24"/>
  <c r="AL6" i="24"/>
  <c r="AF6" i="24"/>
  <c r="U6" i="24"/>
  <c r="AP5" i="24"/>
  <c r="AN5" i="24"/>
  <c r="AM5" i="24"/>
  <c r="AL5" i="24"/>
  <c r="AF5" i="24"/>
  <c r="U5" i="24"/>
  <c r="AP4" i="24"/>
  <c r="AN4" i="24"/>
  <c r="AM4" i="24"/>
  <c r="AL4" i="24"/>
  <c r="AF4" i="24"/>
  <c r="U4" i="24"/>
  <c r="Q599" i="4"/>
  <c r="AQ38" i="23"/>
  <c r="AO38" i="23"/>
  <c r="AN38" i="23"/>
  <c r="AM38" i="23"/>
  <c r="AG38" i="23"/>
  <c r="V38" i="23"/>
  <c r="AQ37" i="23"/>
  <c r="AO37" i="23"/>
  <c r="AN37" i="23"/>
  <c r="AP37" i="23" s="1" a="1"/>
  <c r="AP37" i="23" s="1"/>
  <c r="AM37" i="23"/>
  <c r="AG37" i="23"/>
  <c r="V37" i="23"/>
  <c r="AQ36" i="23"/>
  <c r="AO36" i="23"/>
  <c r="AN36" i="23"/>
  <c r="AM36" i="23"/>
  <c r="AG36" i="23"/>
  <c r="V36" i="23"/>
  <c r="AQ35" i="23"/>
  <c r="AO35" i="23"/>
  <c r="AN35" i="23"/>
  <c r="AM35" i="23"/>
  <c r="AG35" i="23"/>
  <c r="V35" i="23"/>
  <c r="AQ34" i="23"/>
  <c r="AO34" i="23"/>
  <c r="AN34" i="23"/>
  <c r="AP34" i="23" s="1" a="1"/>
  <c r="AP34" i="23" s="1"/>
  <c r="AM34" i="23"/>
  <c r="AG34" i="23"/>
  <c r="V34" i="23"/>
  <c r="AQ33" i="23"/>
  <c r="AO33" i="23"/>
  <c r="AN33" i="23"/>
  <c r="AM33" i="23"/>
  <c r="AG33" i="23"/>
  <c r="V33" i="23"/>
  <c r="AQ32" i="23"/>
  <c r="AO32" i="23"/>
  <c r="AN32" i="23"/>
  <c r="AM32" i="23"/>
  <c r="AG32" i="23"/>
  <c r="V32" i="23"/>
  <c r="AQ31" i="23"/>
  <c r="AO31" i="23"/>
  <c r="AN31" i="23"/>
  <c r="AM31" i="23"/>
  <c r="AG31" i="23"/>
  <c r="V31" i="23"/>
  <c r="AQ30" i="23"/>
  <c r="AO30" i="23"/>
  <c r="AN30" i="23"/>
  <c r="AM30" i="23"/>
  <c r="AG30" i="23"/>
  <c r="V30" i="23"/>
  <c r="AQ29" i="23"/>
  <c r="AO29" i="23"/>
  <c r="AN29" i="23"/>
  <c r="AM29" i="23"/>
  <c r="AG29" i="23"/>
  <c r="V29" i="23"/>
  <c r="AQ28" i="23"/>
  <c r="AO28" i="23"/>
  <c r="AN28" i="23"/>
  <c r="AM28" i="23"/>
  <c r="AG28" i="23"/>
  <c r="V28" i="23"/>
  <c r="AQ27" i="23"/>
  <c r="AO27" i="23"/>
  <c r="AN27" i="23"/>
  <c r="AM27" i="23"/>
  <c r="AG27" i="23"/>
  <c r="V27" i="23"/>
  <c r="AQ26" i="23"/>
  <c r="AO26" i="23"/>
  <c r="AN26" i="23"/>
  <c r="AM26" i="23"/>
  <c r="AG26" i="23"/>
  <c r="V26" i="23"/>
  <c r="AQ23" i="23"/>
  <c r="AO23" i="23"/>
  <c r="AN23" i="23"/>
  <c r="AM23" i="23"/>
  <c r="AG23" i="23"/>
  <c r="V23" i="23"/>
  <c r="AQ25" i="23"/>
  <c r="AO25" i="23"/>
  <c r="AN25" i="23"/>
  <c r="AM25" i="23"/>
  <c r="AG25" i="23"/>
  <c r="V25" i="23"/>
  <c r="V1098" i="3"/>
  <c r="AG1098" i="3"/>
  <c r="AM1098" i="3"/>
  <c r="AN1098" i="3"/>
  <c r="AO1098" i="3"/>
  <c r="AQ1098" i="3"/>
  <c r="AQ24" i="23"/>
  <c r="AO24" i="23"/>
  <c r="AN24" i="23"/>
  <c r="AM24" i="23"/>
  <c r="AG24" i="23"/>
  <c r="V24" i="23"/>
  <c r="AQ22" i="23"/>
  <c r="AO22" i="23"/>
  <c r="AN22" i="23"/>
  <c r="AM22" i="23"/>
  <c r="AG22" i="23"/>
  <c r="V22" i="23"/>
  <c r="AQ21" i="23"/>
  <c r="AO21" i="23"/>
  <c r="AN21" i="23"/>
  <c r="AM21" i="23"/>
  <c r="AG21" i="23"/>
  <c r="V21" i="23"/>
  <c r="AQ20" i="23"/>
  <c r="AO20" i="23"/>
  <c r="AN20" i="23"/>
  <c r="AM20" i="23"/>
  <c r="AG20" i="23"/>
  <c r="V20" i="23"/>
  <c r="AQ19" i="23"/>
  <c r="AO19" i="23"/>
  <c r="AN19" i="23"/>
  <c r="AM19" i="23"/>
  <c r="AG19" i="23"/>
  <c r="V19" i="23"/>
  <c r="AQ18" i="23"/>
  <c r="AO18" i="23"/>
  <c r="AN18" i="23"/>
  <c r="AM18" i="23"/>
  <c r="AG18" i="23"/>
  <c r="V18" i="23"/>
  <c r="AQ17" i="23"/>
  <c r="AO17" i="23"/>
  <c r="AN17" i="23"/>
  <c r="AM17" i="23"/>
  <c r="AG17" i="23"/>
  <c r="V17" i="23"/>
  <c r="AQ16" i="23"/>
  <c r="AO16" i="23"/>
  <c r="AN16" i="23"/>
  <c r="AM16" i="23"/>
  <c r="AG16" i="23"/>
  <c r="V16" i="23"/>
  <c r="AQ15" i="23"/>
  <c r="AO15" i="23"/>
  <c r="AN15" i="23"/>
  <c r="AM15" i="23"/>
  <c r="AG15" i="23"/>
  <c r="V15" i="23"/>
  <c r="AQ14" i="23"/>
  <c r="AO14" i="23"/>
  <c r="AN14" i="23"/>
  <c r="AM14" i="23"/>
  <c r="AG14" i="23"/>
  <c r="V14" i="23"/>
  <c r="AQ13" i="23"/>
  <c r="AO13" i="23"/>
  <c r="AN13" i="23"/>
  <c r="AM13" i="23"/>
  <c r="AG13" i="23"/>
  <c r="V13" i="23"/>
  <c r="AQ12" i="23"/>
  <c r="AO12" i="23"/>
  <c r="AN12" i="23"/>
  <c r="AM12" i="23"/>
  <c r="AG12" i="23"/>
  <c r="V12" i="23"/>
  <c r="AQ11" i="23"/>
  <c r="AO11" i="23"/>
  <c r="AN11" i="23"/>
  <c r="AM11" i="23"/>
  <c r="AG11" i="23"/>
  <c r="V11" i="23"/>
  <c r="AQ10" i="23"/>
  <c r="AO10" i="23"/>
  <c r="AN10" i="23"/>
  <c r="AM10" i="23"/>
  <c r="AG10" i="23"/>
  <c r="V10" i="23"/>
  <c r="AQ9" i="23"/>
  <c r="AO9" i="23"/>
  <c r="AN9" i="23"/>
  <c r="AM9" i="23"/>
  <c r="AG9" i="23"/>
  <c r="V9" i="23"/>
  <c r="AQ8" i="23"/>
  <c r="AO8" i="23"/>
  <c r="AN8" i="23"/>
  <c r="AM8" i="23"/>
  <c r="AG8" i="23"/>
  <c r="V8" i="23"/>
  <c r="AQ7" i="23"/>
  <c r="AO7" i="23"/>
  <c r="AN7" i="23"/>
  <c r="AM7" i="23"/>
  <c r="AG7" i="23"/>
  <c r="V7" i="23"/>
  <c r="AQ6" i="23"/>
  <c r="AO6" i="23"/>
  <c r="AN6" i="23"/>
  <c r="AP6" i="23" s="1" a="1"/>
  <c r="AP6" i="23" s="1"/>
  <c r="AM6" i="23"/>
  <c r="AG6" i="23"/>
  <c r="V6" i="23"/>
  <c r="AQ5" i="23"/>
  <c r="AO5" i="23"/>
  <c r="AN5" i="23"/>
  <c r="AP5" i="23" s="1" a="1"/>
  <c r="AP5" i="23" s="1"/>
  <c r="AM5" i="23"/>
  <c r="AG5" i="23"/>
  <c r="V5" i="23"/>
  <c r="AQ4" i="23"/>
  <c r="AO4" i="23"/>
  <c r="AN4" i="23"/>
  <c r="AP4" i="23" s="1" a="1"/>
  <c r="AP4" i="23" s="1"/>
  <c r="AM4" i="23"/>
  <c r="AG4" i="23"/>
  <c r="V4" i="23"/>
  <c r="AQ86" i="22"/>
  <c r="AO86" i="22"/>
  <c r="AN86" i="22"/>
  <c r="AM86" i="22"/>
  <c r="AG86" i="22"/>
  <c r="V86" i="22"/>
  <c r="AQ85" i="22"/>
  <c r="AO85" i="22"/>
  <c r="AN85" i="22"/>
  <c r="AM85" i="22"/>
  <c r="AG85" i="22"/>
  <c r="V85" i="22"/>
  <c r="AQ84" i="22"/>
  <c r="AO84" i="22"/>
  <c r="AN84" i="22"/>
  <c r="AM84" i="22"/>
  <c r="AG84" i="22"/>
  <c r="V84" i="22"/>
  <c r="AQ83" i="22"/>
  <c r="AO83" i="22"/>
  <c r="AN83" i="22"/>
  <c r="AM83" i="22"/>
  <c r="AG83" i="22"/>
  <c r="V83" i="22"/>
  <c r="AQ82" i="22"/>
  <c r="AO82" i="22"/>
  <c r="AN82" i="22"/>
  <c r="AM82" i="22"/>
  <c r="AG82" i="22"/>
  <c r="V82" i="22"/>
  <c r="AQ81" i="22"/>
  <c r="AO81" i="22"/>
  <c r="AN81" i="22"/>
  <c r="AM81" i="22"/>
  <c r="AG81" i="22"/>
  <c r="V81" i="22"/>
  <c r="AQ80" i="22"/>
  <c r="AO80" i="22"/>
  <c r="AN80" i="22"/>
  <c r="AM80" i="22"/>
  <c r="AG80" i="22"/>
  <c r="V80" i="22"/>
  <c r="AQ79" i="22"/>
  <c r="AO79" i="22"/>
  <c r="AN79" i="22"/>
  <c r="AM79" i="22"/>
  <c r="AG79" i="22"/>
  <c r="V79" i="22"/>
  <c r="AQ78" i="22"/>
  <c r="AO78" i="22"/>
  <c r="AN78" i="22"/>
  <c r="AM78" i="22"/>
  <c r="AG78" i="22"/>
  <c r="V78" i="22"/>
  <c r="AQ77" i="22"/>
  <c r="AO77" i="22"/>
  <c r="AN77" i="22"/>
  <c r="AM77" i="22"/>
  <c r="AG77" i="22"/>
  <c r="V77" i="22"/>
  <c r="AQ76" i="22"/>
  <c r="AO76" i="22"/>
  <c r="AN76" i="22"/>
  <c r="AM76" i="22"/>
  <c r="AG76" i="22"/>
  <c r="V76" i="22"/>
  <c r="AQ75" i="22"/>
  <c r="AO75" i="22"/>
  <c r="AN75" i="22"/>
  <c r="AM75" i="22"/>
  <c r="AG75" i="22"/>
  <c r="V75" i="22"/>
  <c r="V718" i="3"/>
  <c r="AQ718" i="3"/>
  <c r="AO718" i="3"/>
  <c r="AN718" i="3"/>
  <c r="AM718" i="3"/>
  <c r="AG718" i="3"/>
  <c r="AQ74" i="22"/>
  <c r="AO74" i="22"/>
  <c r="AN74" i="22"/>
  <c r="AM74" i="22"/>
  <c r="AG74" i="22"/>
  <c r="V74" i="22"/>
  <c r="AQ73" i="22"/>
  <c r="AO73" i="22"/>
  <c r="AN73" i="22"/>
  <c r="AM73" i="22"/>
  <c r="AG73" i="22"/>
  <c r="V73" i="22"/>
  <c r="AQ72" i="22"/>
  <c r="AO72" i="22"/>
  <c r="AN72" i="22"/>
  <c r="AM72" i="22"/>
  <c r="AG72" i="22"/>
  <c r="V72" i="22"/>
  <c r="AQ71" i="22"/>
  <c r="AO71" i="22"/>
  <c r="AN71" i="22"/>
  <c r="AM71" i="22"/>
  <c r="AG71" i="22"/>
  <c r="V71" i="22"/>
  <c r="AQ601" i="3"/>
  <c r="AO601" i="3"/>
  <c r="AN601" i="3"/>
  <c r="AM601" i="3"/>
  <c r="AG601" i="3"/>
  <c r="V601" i="3"/>
  <c r="AQ70" i="22"/>
  <c r="AO70" i="22"/>
  <c r="AN70" i="22"/>
  <c r="AM70" i="22"/>
  <c r="AG70" i="22"/>
  <c r="V70" i="22"/>
  <c r="AQ69" i="22"/>
  <c r="AO69" i="22"/>
  <c r="AN69" i="22"/>
  <c r="AM69" i="22"/>
  <c r="AG69" i="22"/>
  <c r="V69" i="22"/>
  <c r="AQ68" i="22"/>
  <c r="AO68" i="22"/>
  <c r="AN68" i="22"/>
  <c r="AM68" i="22"/>
  <c r="AG68" i="22"/>
  <c r="V68" i="22"/>
  <c r="AQ67" i="22"/>
  <c r="AO67" i="22"/>
  <c r="AN67" i="22"/>
  <c r="AM67" i="22"/>
  <c r="AG67" i="22"/>
  <c r="V67" i="22"/>
  <c r="AQ66" i="22"/>
  <c r="AO66" i="22"/>
  <c r="AN66" i="22"/>
  <c r="AM66" i="22"/>
  <c r="AG66" i="22"/>
  <c r="V66" i="22"/>
  <c r="AQ65" i="22"/>
  <c r="AO65" i="22"/>
  <c r="AN65" i="22"/>
  <c r="AM65" i="22"/>
  <c r="AG65" i="22"/>
  <c r="V65" i="22"/>
  <c r="AQ64" i="22"/>
  <c r="AO64" i="22"/>
  <c r="AN64" i="22"/>
  <c r="AM64" i="22"/>
  <c r="AG64" i="22"/>
  <c r="V64" i="22"/>
  <c r="AQ63" i="22"/>
  <c r="AO63" i="22"/>
  <c r="AN63" i="22"/>
  <c r="AM63" i="22"/>
  <c r="AG63" i="22"/>
  <c r="V63" i="22"/>
  <c r="AQ62" i="22"/>
  <c r="AO62" i="22"/>
  <c r="AN62" i="22"/>
  <c r="AM62" i="22"/>
  <c r="AG62" i="22"/>
  <c r="V62" i="22"/>
  <c r="AQ61" i="22"/>
  <c r="AO61" i="22"/>
  <c r="AN61" i="22"/>
  <c r="AM61" i="22"/>
  <c r="AG61" i="22"/>
  <c r="V61" i="22"/>
  <c r="AQ60" i="22"/>
  <c r="AO60" i="22"/>
  <c r="AN60" i="22"/>
  <c r="AM60" i="22"/>
  <c r="AG60" i="22"/>
  <c r="V60" i="22"/>
  <c r="AQ59" i="22"/>
  <c r="AO59" i="22"/>
  <c r="AN59" i="22"/>
  <c r="AM59" i="22"/>
  <c r="AG59" i="22"/>
  <c r="V59" i="22"/>
  <c r="AQ58" i="22"/>
  <c r="AO58" i="22"/>
  <c r="AN58" i="22"/>
  <c r="AM58" i="22"/>
  <c r="AG58" i="22"/>
  <c r="V58" i="22"/>
  <c r="AQ57" i="22"/>
  <c r="AO57" i="22"/>
  <c r="AN57" i="22"/>
  <c r="AM57" i="22"/>
  <c r="AG57" i="22"/>
  <c r="V57" i="22"/>
  <c r="AQ56" i="22"/>
  <c r="AO56" i="22"/>
  <c r="AN56" i="22"/>
  <c r="AM56" i="22"/>
  <c r="AG56" i="22"/>
  <c r="V56" i="22"/>
  <c r="AQ55" i="22"/>
  <c r="AO55" i="22"/>
  <c r="AN55" i="22"/>
  <c r="AM55" i="22"/>
  <c r="AG55" i="22"/>
  <c r="V55" i="22"/>
  <c r="V798" i="3"/>
  <c r="AQ798" i="3"/>
  <c r="AO798" i="3"/>
  <c r="AN798" i="3"/>
  <c r="AM798" i="3"/>
  <c r="AG798" i="3"/>
  <c r="AQ54" i="22"/>
  <c r="AO54" i="22"/>
  <c r="AN54" i="22"/>
  <c r="AM54" i="22"/>
  <c r="AG54" i="22"/>
  <c r="V54" i="22"/>
  <c r="AQ53" i="22"/>
  <c r="AO53" i="22"/>
  <c r="AN53" i="22"/>
  <c r="AM53" i="22"/>
  <c r="AG53" i="22"/>
  <c r="V53" i="22"/>
  <c r="AQ52" i="22"/>
  <c r="AO52" i="22"/>
  <c r="AN52" i="22"/>
  <c r="AM52" i="22"/>
  <c r="AG52" i="22"/>
  <c r="V52" i="22"/>
  <c r="AQ51" i="22"/>
  <c r="AO51" i="22"/>
  <c r="AN51" i="22"/>
  <c r="AM51" i="22"/>
  <c r="AG51" i="22"/>
  <c r="V51" i="22"/>
  <c r="AQ50" i="22"/>
  <c r="AO50" i="22"/>
  <c r="AN50" i="22"/>
  <c r="AM50" i="22"/>
  <c r="AG50" i="22"/>
  <c r="V50" i="22"/>
  <c r="AQ49" i="22"/>
  <c r="AO49" i="22"/>
  <c r="AN49" i="22"/>
  <c r="AM49" i="22"/>
  <c r="AG49" i="22"/>
  <c r="V49" i="22"/>
  <c r="AQ48" i="22"/>
  <c r="AO48" i="22"/>
  <c r="AN48" i="22"/>
  <c r="AM48" i="22"/>
  <c r="AG48" i="22"/>
  <c r="V48" i="22"/>
  <c r="AQ47" i="22"/>
  <c r="AO47" i="22"/>
  <c r="AN47" i="22"/>
  <c r="AM47" i="22"/>
  <c r="AG47" i="22"/>
  <c r="V47" i="22"/>
  <c r="AQ784" i="3"/>
  <c r="AO784" i="3"/>
  <c r="AN784" i="3"/>
  <c r="AM784" i="3"/>
  <c r="AG784" i="3"/>
  <c r="V784" i="3"/>
  <c r="AQ46" i="22"/>
  <c r="AO46" i="22"/>
  <c r="AN46" i="22"/>
  <c r="AM46" i="22"/>
  <c r="AG46" i="22"/>
  <c r="V46" i="22"/>
  <c r="AQ45" i="22"/>
  <c r="AO45" i="22"/>
  <c r="AN45" i="22"/>
  <c r="AM45" i="22"/>
  <c r="AG45" i="22"/>
  <c r="V45" i="22"/>
  <c r="AQ44" i="22"/>
  <c r="AO44" i="22"/>
  <c r="AN44" i="22"/>
  <c r="AM44" i="22"/>
  <c r="AG44" i="22"/>
  <c r="V44" i="22"/>
  <c r="AQ43" i="22"/>
  <c r="AO43" i="22"/>
  <c r="AN43" i="22"/>
  <c r="AM43" i="22"/>
  <c r="AG43" i="22"/>
  <c r="V43" i="22"/>
  <c r="AQ42" i="22"/>
  <c r="AO42" i="22"/>
  <c r="AN42" i="22"/>
  <c r="AM42" i="22"/>
  <c r="AG42" i="22"/>
  <c r="V42" i="22"/>
  <c r="AQ41" i="22"/>
  <c r="AO41" i="22"/>
  <c r="AN41" i="22"/>
  <c r="AM41" i="22"/>
  <c r="AG41" i="22"/>
  <c r="V41" i="22"/>
  <c r="AQ40" i="22"/>
  <c r="AO40" i="22"/>
  <c r="AN40" i="22"/>
  <c r="AM40" i="22"/>
  <c r="AG40" i="22"/>
  <c r="V40" i="22"/>
  <c r="AQ39" i="22"/>
  <c r="AO39" i="22"/>
  <c r="AN39" i="22"/>
  <c r="AM39" i="22"/>
  <c r="AG39" i="22"/>
  <c r="V39" i="22"/>
  <c r="AQ38" i="22"/>
  <c r="AO38" i="22"/>
  <c r="AN38" i="22"/>
  <c r="AM38" i="22"/>
  <c r="AG38" i="22"/>
  <c r="V38" i="22"/>
  <c r="AQ37" i="22"/>
  <c r="AO37" i="22"/>
  <c r="AN37" i="22"/>
  <c r="AM37" i="22"/>
  <c r="AG37" i="22"/>
  <c r="V37" i="22"/>
  <c r="AQ36" i="22"/>
  <c r="AO36" i="22"/>
  <c r="AN36" i="22"/>
  <c r="AM36" i="22"/>
  <c r="V36" i="22"/>
  <c r="AQ35" i="22"/>
  <c r="AO35" i="22"/>
  <c r="AN35" i="22"/>
  <c r="AM35" i="22"/>
  <c r="V35" i="22"/>
  <c r="V552" i="3"/>
  <c r="AQ552" i="3"/>
  <c r="AO552" i="3"/>
  <c r="AN552" i="3"/>
  <c r="AM552" i="3"/>
  <c r="AQ34" i="22"/>
  <c r="AO34" i="22"/>
  <c r="AN34" i="22"/>
  <c r="AM34" i="22"/>
  <c r="V34" i="22"/>
  <c r="AQ33" i="22"/>
  <c r="AO33" i="22"/>
  <c r="AN33" i="22"/>
  <c r="AM33" i="22"/>
  <c r="AG33" i="22"/>
  <c r="V33" i="22"/>
  <c r="AQ32" i="22"/>
  <c r="AO32" i="22"/>
  <c r="AN32" i="22"/>
  <c r="AM32" i="22"/>
  <c r="AG32" i="22"/>
  <c r="V32" i="22"/>
  <c r="AQ31" i="22"/>
  <c r="AO31" i="22"/>
  <c r="AN31" i="22"/>
  <c r="AM31" i="22"/>
  <c r="AG31" i="22"/>
  <c r="V31" i="22"/>
  <c r="AQ30" i="22"/>
  <c r="AO30" i="22"/>
  <c r="AN30" i="22"/>
  <c r="AM30" i="22"/>
  <c r="AG30" i="22"/>
  <c r="V30" i="22"/>
  <c r="AQ29" i="22"/>
  <c r="AO29" i="22"/>
  <c r="AN29" i="22"/>
  <c r="AM29" i="22"/>
  <c r="AG29" i="22"/>
  <c r="V29" i="22"/>
  <c r="AQ28" i="22"/>
  <c r="AO28" i="22"/>
  <c r="AN28" i="22"/>
  <c r="AM28" i="22"/>
  <c r="AG28" i="22"/>
  <c r="V28" i="22"/>
  <c r="AQ27" i="22"/>
  <c r="AO27" i="22"/>
  <c r="AN27" i="22"/>
  <c r="AM27" i="22"/>
  <c r="AG27" i="22"/>
  <c r="V27" i="22"/>
  <c r="AQ26" i="22"/>
  <c r="AO26" i="22"/>
  <c r="AN26" i="22"/>
  <c r="AM26" i="22"/>
  <c r="AG26" i="22"/>
  <c r="V26" i="22"/>
  <c r="AQ25" i="22"/>
  <c r="AO25" i="22"/>
  <c r="AN25" i="22"/>
  <c r="AM25" i="22"/>
  <c r="AG25" i="22"/>
  <c r="V25" i="22"/>
  <c r="AQ24" i="22"/>
  <c r="AO24" i="22"/>
  <c r="AN24" i="22"/>
  <c r="AM24" i="22"/>
  <c r="AG24" i="22"/>
  <c r="V24" i="22"/>
  <c r="AQ23" i="22"/>
  <c r="AO23" i="22"/>
  <c r="AN23" i="22"/>
  <c r="AM23" i="22"/>
  <c r="AG23" i="22"/>
  <c r="V23" i="22"/>
  <c r="AQ22" i="22"/>
  <c r="AO22" i="22"/>
  <c r="AN22" i="22"/>
  <c r="AM22" i="22"/>
  <c r="AG22" i="22"/>
  <c r="V22" i="22"/>
  <c r="AQ21" i="22"/>
  <c r="AO21" i="22"/>
  <c r="AN21" i="22"/>
  <c r="AM21" i="22"/>
  <c r="AG21" i="22"/>
  <c r="V21" i="22"/>
  <c r="AQ20" i="22"/>
  <c r="AO20" i="22"/>
  <c r="AN20" i="22"/>
  <c r="AM20" i="22"/>
  <c r="AG20" i="22"/>
  <c r="V20" i="22"/>
  <c r="AQ19" i="22"/>
  <c r="AO19" i="22"/>
  <c r="AN19" i="22"/>
  <c r="AM19" i="22"/>
  <c r="AG19" i="22"/>
  <c r="V19" i="22"/>
  <c r="AQ18" i="22"/>
  <c r="AO18" i="22"/>
  <c r="AN18" i="22"/>
  <c r="AM18" i="22"/>
  <c r="AG18" i="22"/>
  <c r="V18" i="22"/>
  <c r="AQ17" i="22"/>
  <c r="AO17" i="22"/>
  <c r="AN17" i="22"/>
  <c r="AM17" i="22"/>
  <c r="AG17" i="22"/>
  <c r="V17" i="22"/>
  <c r="AQ16" i="22"/>
  <c r="AO16" i="22"/>
  <c r="AN16" i="22"/>
  <c r="AM16" i="22"/>
  <c r="AG16" i="22"/>
  <c r="V16" i="22"/>
  <c r="AQ15" i="22"/>
  <c r="AO15" i="22"/>
  <c r="AN15" i="22"/>
  <c r="AM15" i="22"/>
  <c r="AG15" i="22"/>
  <c r="V15" i="22"/>
  <c r="AQ14" i="22"/>
  <c r="AO14" i="22"/>
  <c r="AN14" i="22"/>
  <c r="AM14" i="22"/>
  <c r="AG14" i="22"/>
  <c r="V14" i="22"/>
  <c r="AQ13" i="22"/>
  <c r="AO13" i="22"/>
  <c r="AN13" i="22"/>
  <c r="AM13" i="22"/>
  <c r="AG13" i="22"/>
  <c r="V13" i="22"/>
  <c r="AQ12" i="22"/>
  <c r="AO12" i="22"/>
  <c r="AN12" i="22"/>
  <c r="AM12" i="22"/>
  <c r="AG12" i="22"/>
  <c r="V12" i="22"/>
  <c r="AQ11" i="22"/>
  <c r="AO11" i="22"/>
  <c r="AN11" i="22"/>
  <c r="AM11" i="22"/>
  <c r="AG11" i="22"/>
  <c r="V11" i="22"/>
  <c r="AQ8" i="22"/>
  <c r="AO8" i="22"/>
  <c r="AN8" i="22"/>
  <c r="AM8" i="22"/>
  <c r="AG8" i="22"/>
  <c r="V8" i="22"/>
  <c r="AQ7" i="22"/>
  <c r="AO7" i="22"/>
  <c r="AN7" i="22"/>
  <c r="AM7" i="22"/>
  <c r="AG7" i="22"/>
  <c r="V7" i="22"/>
  <c r="AQ6" i="22"/>
  <c r="AO6" i="22"/>
  <c r="AN6" i="22"/>
  <c r="AM6" i="22"/>
  <c r="AG6" i="22"/>
  <c r="V6" i="22"/>
  <c r="AQ10" i="22"/>
  <c r="AO10" i="22"/>
  <c r="AN10" i="22"/>
  <c r="AM10" i="22"/>
  <c r="AG10" i="22"/>
  <c r="V10" i="22"/>
  <c r="AQ9" i="22"/>
  <c r="AO9" i="22"/>
  <c r="AN9" i="22"/>
  <c r="AP9" i="22" s="1" a="1"/>
  <c r="AP9" i="22" s="1"/>
  <c r="AM9" i="22"/>
  <c r="AG9" i="22"/>
  <c r="V9" i="22"/>
  <c r="AQ5" i="22"/>
  <c r="AO5" i="22"/>
  <c r="AN5" i="22"/>
  <c r="AP5" i="22" s="1" a="1"/>
  <c r="AP5" i="22" s="1"/>
  <c r="AM5" i="22"/>
  <c r="AG5" i="22"/>
  <c r="V5" i="22"/>
  <c r="AQ4" i="22"/>
  <c r="AO4" i="22"/>
  <c r="AN4" i="22"/>
  <c r="AP4" i="22" s="1" a="1"/>
  <c r="AP4" i="22" s="1"/>
  <c r="AM4" i="22"/>
  <c r="AG4" i="22"/>
  <c r="V4" i="22"/>
  <c r="AQ3" i="22"/>
  <c r="AO3" i="22"/>
  <c r="AN3" i="22"/>
  <c r="AP3" i="22" s="1" a="1"/>
  <c r="AP3" i="22" s="1"/>
  <c r="AM3" i="22"/>
  <c r="AG3" i="22"/>
  <c r="V3" i="22"/>
  <c r="AP28" i="21"/>
  <c r="AN28" i="21"/>
  <c r="AM28" i="21"/>
  <c r="AL28" i="21"/>
  <c r="AF28" i="21"/>
  <c r="U28" i="21"/>
  <c r="AP27" i="21"/>
  <c r="AN27" i="21"/>
  <c r="AM27" i="21"/>
  <c r="AL27" i="21"/>
  <c r="AF27" i="21"/>
  <c r="U27" i="21"/>
  <c r="AP26" i="21"/>
  <c r="AN26" i="21"/>
  <c r="AM26" i="21"/>
  <c r="AL26" i="21"/>
  <c r="AF26" i="21"/>
  <c r="U26" i="21"/>
  <c r="AP25" i="21"/>
  <c r="AN25" i="21"/>
  <c r="AM25" i="21"/>
  <c r="AL25" i="21"/>
  <c r="AF25" i="21"/>
  <c r="U25" i="21"/>
  <c r="AP24" i="21"/>
  <c r="AN24" i="21"/>
  <c r="AM24" i="21"/>
  <c r="AL24" i="21"/>
  <c r="AF24" i="21"/>
  <c r="U24" i="21"/>
  <c r="AP23" i="21"/>
  <c r="AN23" i="21"/>
  <c r="AM23" i="21"/>
  <c r="AL23" i="21"/>
  <c r="AF23" i="21"/>
  <c r="U23" i="21"/>
  <c r="AP22" i="21"/>
  <c r="AN22" i="21"/>
  <c r="AM22" i="21"/>
  <c r="AL22" i="21"/>
  <c r="AF22" i="21"/>
  <c r="U22" i="21"/>
  <c r="AP21" i="21"/>
  <c r="AN21" i="21"/>
  <c r="AM21" i="21"/>
  <c r="AL21" i="21"/>
  <c r="AF21" i="21"/>
  <c r="U21" i="21"/>
  <c r="AP20" i="21"/>
  <c r="AN20" i="21"/>
  <c r="AM20" i="21"/>
  <c r="AL20" i="21"/>
  <c r="AF20" i="21"/>
  <c r="U20" i="21"/>
  <c r="AP19" i="21"/>
  <c r="AN19" i="21"/>
  <c r="AM19" i="21"/>
  <c r="AL19" i="21"/>
  <c r="AF19" i="21"/>
  <c r="U19" i="21"/>
  <c r="AP18" i="21"/>
  <c r="AN18" i="21"/>
  <c r="AM18" i="21"/>
  <c r="AL18" i="21"/>
  <c r="AF18" i="21"/>
  <c r="U18" i="21"/>
  <c r="AP17" i="21"/>
  <c r="AN17" i="21"/>
  <c r="AM17" i="21"/>
  <c r="AL17" i="21"/>
  <c r="AF17" i="21"/>
  <c r="U17" i="21"/>
  <c r="AP16" i="21"/>
  <c r="AN16" i="21"/>
  <c r="AM16" i="21"/>
  <c r="AL16" i="21"/>
  <c r="AF16" i="21"/>
  <c r="U16" i="21"/>
  <c r="AP15" i="21"/>
  <c r="AN15" i="21"/>
  <c r="AM15" i="21"/>
  <c r="AL15" i="21"/>
  <c r="AF15" i="21"/>
  <c r="U15" i="21"/>
  <c r="AP14" i="21"/>
  <c r="AN14" i="21"/>
  <c r="AM14" i="21"/>
  <c r="AL14" i="21"/>
  <c r="AF14" i="21"/>
  <c r="U14" i="21"/>
  <c r="AP13" i="21"/>
  <c r="AN13" i="21"/>
  <c r="AM13" i="21"/>
  <c r="AL13" i="21"/>
  <c r="AF13" i="21"/>
  <c r="U13" i="21"/>
  <c r="AP12" i="21"/>
  <c r="AN12" i="21"/>
  <c r="AM12" i="21"/>
  <c r="AL12" i="21"/>
  <c r="AF12" i="21"/>
  <c r="U12" i="21"/>
  <c r="AP11" i="21"/>
  <c r="AN11" i="21"/>
  <c r="AM11" i="21"/>
  <c r="AL11" i="21"/>
  <c r="AF11" i="21"/>
  <c r="U11" i="21"/>
  <c r="AP10" i="21"/>
  <c r="AN10" i="21"/>
  <c r="AM10" i="21"/>
  <c r="AL10" i="21"/>
  <c r="AF10" i="21"/>
  <c r="U10" i="21"/>
  <c r="AP9" i="21"/>
  <c r="AN9" i="21"/>
  <c r="AM9" i="21"/>
  <c r="AL9" i="21"/>
  <c r="AF9" i="21"/>
  <c r="U9" i="21"/>
  <c r="AP8" i="21"/>
  <c r="AN8" i="21"/>
  <c r="AM8" i="21"/>
  <c r="AL8" i="21"/>
  <c r="AF8" i="21"/>
  <c r="U8" i="21"/>
  <c r="AP7" i="21"/>
  <c r="AN7" i="21"/>
  <c r="AM7" i="21"/>
  <c r="AL7" i="21"/>
  <c r="AF7" i="21"/>
  <c r="U7" i="21"/>
  <c r="AP6" i="21"/>
  <c r="AN6" i="21"/>
  <c r="AM6" i="21"/>
  <c r="AL6" i="21"/>
  <c r="AF6" i="21"/>
  <c r="U6" i="21"/>
  <c r="AP5" i="21"/>
  <c r="AN5" i="21"/>
  <c r="AM5" i="21"/>
  <c r="AL5" i="21"/>
  <c r="AF5" i="21"/>
  <c r="U5" i="21"/>
  <c r="AP4" i="21"/>
  <c r="AN4" i="21"/>
  <c r="AM4" i="21"/>
  <c r="AL4" i="21"/>
  <c r="AF4" i="21"/>
  <c r="U4" i="21"/>
  <c r="AP3" i="21"/>
  <c r="AN3" i="21"/>
  <c r="AM3" i="21"/>
  <c r="AL3" i="21"/>
  <c r="AF3" i="21"/>
  <c r="U3" i="21"/>
  <c r="AP51" i="20"/>
  <c r="AN51" i="20"/>
  <c r="AM51" i="20"/>
  <c r="AL51" i="20"/>
  <c r="AF51" i="20"/>
  <c r="U51" i="20"/>
  <c r="AP50" i="20"/>
  <c r="AN50" i="20"/>
  <c r="AM50" i="20"/>
  <c r="AL50" i="20"/>
  <c r="AF50" i="20"/>
  <c r="U50" i="20"/>
  <c r="AP49" i="20"/>
  <c r="AN49" i="20"/>
  <c r="AM49" i="20"/>
  <c r="AL49" i="20"/>
  <c r="AF49" i="20"/>
  <c r="U49" i="20"/>
  <c r="AP48" i="20"/>
  <c r="AN48" i="20"/>
  <c r="AM48" i="20"/>
  <c r="AL48" i="20"/>
  <c r="AF48" i="20"/>
  <c r="U48" i="20"/>
  <c r="AP47" i="20"/>
  <c r="AN47" i="20"/>
  <c r="AM47" i="20"/>
  <c r="AL47" i="20"/>
  <c r="AF47" i="20"/>
  <c r="U47" i="20"/>
  <c r="AP46" i="20"/>
  <c r="AN46" i="20"/>
  <c r="AM46" i="20"/>
  <c r="AL46" i="20"/>
  <c r="AF46" i="20"/>
  <c r="U46" i="20"/>
  <c r="AP45" i="20"/>
  <c r="AN45" i="20"/>
  <c r="AM45" i="20"/>
  <c r="AL45" i="20"/>
  <c r="AF45" i="20"/>
  <c r="U45" i="20"/>
  <c r="AP44" i="20"/>
  <c r="AN44" i="20"/>
  <c r="AM44" i="20"/>
  <c r="AL44" i="20"/>
  <c r="AF44" i="20"/>
  <c r="U44" i="20"/>
  <c r="V304" i="3"/>
  <c r="AQ304" i="3"/>
  <c r="AO304" i="3"/>
  <c r="AN304" i="3"/>
  <c r="AM304" i="3"/>
  <c r="AG304" i="3"/>
  <c r="AP43" i="20"/>
  <c r="AN43" i="20"/>
  <c r="AM43" i="20"/>
  <c r="AL43" i="20"/>
  <c r="AF43" i="20"/>
  <c r="U43" i="20"/>
  <c r="AP42" i="20"/>
  <c r="AN42" i="20"/>
  <c r="AM42" i="20"/>
  <c r="AL42" i="20"/>
  <c r="AF42" i="20"/>
  <c r="U42" i="20"/>
  <c r="AP41" i="20"/>
  <c r="AN41" i="20"/>
  <c r="AM41" i="20"/>
  <c r="AL41" i="20"/>
  <c r="AF41" i="20"/>
  <c r="U41" i="20"/>
  <c r="AP40" i="20"/>
  <c r="AN40" i="20"/>
  <c r="AM40" i="20"/>
  <c r="AL40" i="20"/>
  <c r="AF40" i="20"/>
  <c r="U40" i="20"/>
  <c r="AP39" i="20"/>
  <c r="AN39" i="20"/>
  <c r="AM39" i="20"/>
  <c r="AL39" i="20"/>
  <c r="AF39" i="20"/>
  <c r="U39" i="20"/>
  <c r="AP38" i="20"/>
  <c r="AN38" i="20"/>
  <c r="AM38" i="20"/>
  <c r="AL38" i="20"/>
  <c r="AF38" i="20"/>
  <c r="U38" i="20"/>
  <c r="AP36" i="20"/>
  <c r="AN36" i="20"/>
  <c r="AM36" i="20"/>
  <c r="AL36" i="20"/>
  <c r="AF36" i="20"/>
  <c r="U36" i="20"/>
  <c r="AP34" i="20"/>
  <c r="AN34" i="20"/>
  <c r="AM34" i="20"/>
  <c r="AL34" i="20"/>
  <c r="AF34" i="20"/>
  <c r="U34" i="20"/>
  <c r="AP32" i="20"/>
  <c r="AN32" i="20"/>
  <c r="AM32" i="20"/>
  <c r="AL32" i="20"/>
  <c r="AF32" i="20"/>
  <c r="U32" i="20"/>
  <c r="AP31" i="20"/>
  <c r="AN31" i="20"/>
  <c r="AM31" i="20"/>
  <c r="AL31" i="20"/>
  <c r="AF31" i="20"/>
  <c r="U31" i="20"/>
  <c r="AP28" i="20"/>
  <c r="AN28" i="20"/>
  <c r="AM28" i="20"/>
  <c r="AL28" i="20"/>
  <c r="AF28" i="20"/>
  <c r="U28" i="20"/>
  <c r="AP37" i="20"/>
  <c r="AN37" i="20"/>
  <c r="AM37" i="20"/>
  <c r="AL37" i="20"/>
  <c r="AF37" i="20"/>
  <c r="U37" i="20"/>
  <c r="AP35" i="20"/>
  <c r="AN35" i="20"/>
  <c r="AM35" i="20"/>
  <c r="AL35" i="20"/>
  <c r="AF35" i="20"/>
  <c r="U35" i="20"/>
  <c r="AP33" i="20"/>
  <c r="AN33" i="20"/>
  <c r="AM33" i="20"/>
  <c r="AL33" i="20"/>
  <c r="AF33" i="20"/>
  <c r="U33" i="20"/>
  <c r="AP30" i="20"/>
  <c r="AN30" i="20"/>
  <c r="AM30" i="20"/>
  <c r="AL30" i="20"/>
  <c r="AF30" i="20"/>
  <c r="U30" i="20"/>
  <c r="AP29" i="20"/>
  <c r="AN29" i="20"/>
  <c r="AM29" i="20"/>
  <c r="AL29" i="20"/>
  <c r="AF29" i="20"/>
  <c r="U29" i="20"/>
  <c r="AP27" i="20"/>
  <c r="AN27" i="20"/>
  <c r="AM27" i="20"/>
  <c r="AL27" i="20"/>
  <c r="AF27" i="20"/>
  <c r="U27" i="20"/>
  <c r="AP26" i="20"/>
  <c r="AN26" i="20"/>
  <c r="AM26" i="20"/>
  <c r="AL26" i="20"/>
  <c r="AF26" i="20"/>
  <c r="U26" i="20"/>
  <c r="AP25" i="20"/>
  <c r="AN25" i="20"/>
  <c r="AM25" i="20"/>
  <c r="AL25" i="20"/>
  <c r="AF25" i="20"/>
  <c r="U25" i="20"/>
  <c r="AP24" i="20"/>
  <c r="AN24" i="20"/>
  <c r="AM24" i="20"/>
  <c r="AL24" i="20"/>
  <c r="AF24" i="20"/>
  <c r="U24" i="20"/>
  <c r="AP23" i="20"/>
  <c r="AN23" i="20"/>
  <c r="AM23" i="20"/>
  <c r="AL23" i="20"/>
  <c r="AF23" i="20"/>
  <c r="U23" i="20"/>
  <c r="AP22" i="20"/>
  <c r="AN22" i="20"/>
  <c r="AM22" i="20"/>
  <c r="AL22" i="20"/>
  <c r="U22" i="20"/>
  <c r="AP21" i="20"/>
  <c r="AO21" i="20" a="1"/>
  <c r="AO21" i="20" s="1"/>
  <c r="AN21" i="20"/>
  <c r="AM21" i="20"/>
  <c r="AL21" i="20"/>
  <c r="U21" i="20"/>
  <c r="AP20" i="20"/>
  <c r="AN20" i="20"/>
  <c r="AM20" i="20"/>
  <c r="AL20" i="20"/>
  <c r="AF20" i="20"/>
  <c r="U20" i="20"/>
  <c r="AP19" i="20"/>
  <c r="AN19" i="20"/>
  <c r="AM19" i="20"/>
  <c r="AL19" i="20"/>
  <c r="AF19" i="20"/>
  <c r="U19" i="20"/>
  <c r="AP18" i="20"/>
  <c r="AN18" i="20"/>
  <c r="AM18" i="20"/>
  <c r="AL18" i="20"/>
  <c r="AF18" i="20"/>
  <c r="U18" i="20"/>
  <c r="AP17" i="20"/>
  <c r="AN17" i="20"/>
  <c r="AM17" i="20"/>
  <c r="AL17" i="20"/>
  <c r="AF17" i="20"/>
  <c r="U17" i="20"/>
  <c r="AP16" i="20"/>
  <c r="AN16" i="20"/>
  <c r="AM16" i="20"/>
  <c r="AL16" i="20"/>
  <c r="AF16" i="20"/>
  <c r="U16" i="20"/>
  <c r="AP15" i="20"/>
  <c r="AN15" i="20"/>
  <c r="AM15" i="20"/>
  <c r="AL15" i="20"/>
  <c r="AF15" i="20"/>
  <c r="U15" i="20"/>
  <c r="AP14" i="20"/>
  <c r="AN14" i="20"/>
  <c r="AM14" i="20"/>
  <c r="AL14" i="20"/>
  <c r="AF14" i="20"/>
  <c r="U14" i="20"/>
  <c r="AP13" i="20"/>
  <c r="AN13" i="20"/>
  <c r="AM13" i="20"/>
  <c r="AL13" i="20"/>
  <c r="AF13" i="20"/>
  <c r="U13" i="20"/>
  <c r="AP12" i="20"/>
  <c r="AN12" i="20"/>
  <c r="AM12" i="20"/>
  <c r="AL12" i="20"/>
  <c r="AF12" i="20"/>
  <c r="U12" i="20"/>
  <c r="AP11" i="20"/>
  <c r="AN11" i="20"/>
  <c r="AM11" i="20"/>
  <c r="AL11" i="20"/>
  <c r="AF11" i="20"/>
  <c r="U11" i="20"/>
  <c r="AP10" i="20"/>
  <c r="AN10" i="20"/>
  <c r="AM10" i="20"/>
  <c r="AL10" i="20"/>
  <c r="AF10" i="20"/>
  <c r="U10" i="20"/>
  <c r="AP9" i="20"/>
  <c r="AN9" i="20"/>
  <c r="AM9" i="20"/>
  <c r="AL9" i="20"/>
  <c r="AF9" i="20"/>
  <c r="U9" i="20"/>
  <c r="AP8" i="20"/>
  <c r="AN8" i="20"/>
  <c r="AM8" i="20"/>
  <c r="AL8" i="20"/>
  <c r="AF8" i="20"/>
  <c r="U8" i="20"/>
  <c r="AP7" i="20"/>
  <c r="AN7" i="20"/>
  <c r="AM7" i="20"/>
  <c r="AL7" i="20"/>
  <c r="AF7" i="20"/>
  <c r="U7" i="20"/>
  <c r="AP6" i="20"/>
  <c r="AN6" i="20"/>
  <c r="AM6" i="20"/>
  <c r="AL6" i="20"/>
  <c r="AF6" i="20"/>
  <c r="U6" i="20"/>
  <c r="AP5" i="20"/>
  <c r="AN5" i="20"/>
  <c r="AM5" i="20"/>
  <c r="AL5" i="20"/>
  <c r="AF5" i="20"/>
  <c r="U5" i="20"/>
  <c r="AP4" i="20"/>
  <c r="AN4" i="20"/>
  <c r="AM4" i="20"/>
  <c r="AL4" i="20"/>
  <c r="AF4" i="20"/>
  <c r="U4" i="20"/>
  <c r="AP3" i="20"/>
  <c r="AN3" i="20"/>
  <c r="AM3" i="20"/>
  <c r="AL3" i="20"/>
  <c r="AF3" i="20"/>
  <c r="U3" i="20"/>
  <c r="Q598" i="4"/>
  <c r="Q564" i="4"/>
  <c r="AP59" i="18"/>
  <c r="AN59" i="18"/>
  <c r="AM59" i="18"/>
  <c r="AL59" i="18"/>
  <c r="AF59" i="18"/>
  <c r="U59" i="18"/>
  <c r="AP58" i="18"/>
  <c r="AN58" i="18"/>
  <c r="AM58" i="18"/>
  <c r="AL58" i="18"/>
  <c r="AF58" i="18"/>
  <c r="U58" i="18"/>
  <c r="AP57" i="18"/>
  <c r="AN57" i="18"/>
  <c r="AM57" i="18"/>
  <c r="AL57" i="18"/>
  <c r="AF57" i="18"/>
  <c r="U57" i="18"/>
  <c r="AP56" i="18"/>
  <c r="AN56" i="18"/>
  <c r="AM56" i="18"/>
  <c r="AL56" i="18"/>
  <c r="AF56" i="18"/>
  <c r="U56" i="18"/>
  <c r="AP55" i="18"/>
  <c r="AN55" i="18"/>
  <c r="AM55" i="18"/>
  <c r="AL55" i="18"/>
  <c r="AF55" i="18"/>
  <c r="U55" i="18"/>
  <c r="AP54" i="18"/>
  <c r="AN54" i="18"/>
  <c r="AM54" i="18"/>
  <c r="AL54" i="18"/>
  <c r="AF54" i="18"/>
  <c r="U54" i="18"/>
  <c r="AP53" i="18"/>
  <c r="AN53" i="18"/>
  <c r="AM53" i="18"/>
  <c r="AL53" i="18"/>
  <c r="AF53" i="18"/>
  <c r="U53" i="18"/>
  <c r="AP52" i="18"/>
  <c r="AN52" i="18"/>
  <c r="AM52" i="18"/>
  <c r="AL52" i="18"/>
  <c r="AF52" i="18"/>
  <c r="U52" i="18"/>
  <c r="AP51" i="18"/>
  <c r="AN51" i="18"/>
  <c r="AM51" i="18"/>
  <c r="AL51" i="18"/>
  <c r="AF51" i="18"/>
  <c r="U51" i="18"/>
  <c r="AP50" i="18"/>
  <c r="AN50" i="18"/>
  <c r="AM50" i="18"/>
  <c r="AL50" i="18"/>
  <c r="AF50" i="18"/>
  <c r="U50" i="18"/>
  <c r="AP49" i="18"/>
  <c r="AN49" i="18"/>
  <c r="AM49" i="18"/>
  <c r="AL49" i="18"/>
  <c r="AF49" i="18"/>
  <c r="U49" i="18"/>
  <c r="AP48" i="18"/>
  <c r="AN48" i="18"/>
  <c r="AM48" i="18"/>
  <c r="AL48" i="18"/>
  <c r="AF48" i="18"/>
  <c r="U48" i="18"/>
  <c r="AP47" i="18"/>
  <c r="AN47" i="18"/>
  <c r="AM47" i="18"/>
  <c r="AL47" i="18"/>
  <c r="AF47" i="18"/>
  <c r="U47" i="18"/>
  <c r="AP46" i="18"/>
  <c r="AN46" i="18"/>
  <c r="AM46" i="18"/>
  <c r="AL46" i="18"/>
  <c r="AF46" i="18"/>
  <c r="U46" i="18"/>
  <c r="AP45" i="18"/>
  <c r="AN45" i="18"/>
  <c r="AM45" i="18"/>
  <c r="AL45" i="18"/>
  <c r="AF45" i="18"/>
  <c r="U45" i="18"/>
  <c r="AP42" i="18"/>
  <c r="AN42" i="18"/>
  <c r="AM42" i="18"/>
  <c r="AL42" i="18"/>
  <c r="AF42" i="18"/>
  <c r="U42" i="18"/>
  <c r="AP44" i="18"/>
  <c r="AN44" i="18"/>
  <c r="AM44" i="18"/>
  <c r="AL44" i="18"/>
  <c r="AF44" i="18"/>
  <c r="U44" i="18"/>
  <c r="AP43" i="18"/>
  <c r="AN43" i="18"/>
  <c r="AM43" i="18"/>
  <c r="AL43" i="18"/>
  <c r="AF43" i="18"/>
  <c r="U43" i="18"/>
  <c r="AP41" i="18"/>
  <c r="AO41" i="18" a="1"/>
  <c r="AO41" i="18" s="1"/>
  <c r="AN41" i="18"/>
  <c r="AM41" i="18"/>
  <c r="AL41" i="18"/>
  <c r="AF41" i="18"/>
  <c r="U41" i="18"/>
  <c r="AP40" i="18"/>
  <c r="AN40" i="18"/>
  <c r="AM40" i="18"/>
  <c r="AL40" i="18"/>
  <c r="AF40" i="18"/>
  <c r="U40" i="18"/>
  <c r="AP39" i="18"/>
  <c r="AN39" i="18"/>
  <c r="AM39" i="18"/>
  <c r="AL39" i="18"/>
  <c r="AF39" i="18"/>
  <c r="U39" i="18"/>
  <c r="AP38" i="18"/>
  <c r="AN38" i="18"/>
  <c r="AM38" i="18"/>
  <c r="AL38" i="18"/>
  <c r="AF38" i="18"/>
  <c r="U38" i="18"/>
  <c r="AP37" i="18"/>
  <c r="AN37" i="18"/>
  <c r="AM37" i="18"/>
  <c r="AL37" i="18"/>
  <c r="AF37" i="18"/>
  <c r="U37" i="18"/>
  <c r="AP36" i="18"/>
  <c r="AN36" i="18"/>
  <c r="AM36" i="18"/>
  <c r="AL36" i="18"/>
  <c r="AF36" i="18"/>
  <c r="U36" i="18"/>
  <c r="AP35" i="18"/>
  <c r="AN35" i="18"/>
  <c r="AM35" i="18"/>
  <c r="AL35" i="18"/>
  <c r="AF35" i="18"/>
  <c r="U35" i="18"/>
  <c r="AP34" i="18"/>
  <c r="AN34" i="18"/>
  <c r="AM34" i="18"/>
  <c r="AL34" i="18"/>
  <c r="AF34" i="18"/>
  <c r="U34" i="18"/>
  <c r="AP33" i="18"/>
  <c r="AN33" i="18"/>
  <c r="AM33" i="18"/>
  <c r="AL33" i="18"/>
  <c r="AF33" i="18"/>
  <c r="U33" i="18"/>
  <c r="AP32" i="18"/>
  <c r="AN32" i="18"/>
  <c r="AM32" i="18"/>
  <c r="AL32" i="18"/>
  <c r="AF32" i="18"/>
  <c r="U32" i="18"/>
  <c r="AP31" i="18"/>
  <c r="AO31" i="18" a="1"/>
  <c r="AO31" i="18" s="1"/>
  <c r="AN31" i="18"/>
  <c r="AM31" i="18"/>
  <c r="AL31" i="18"/>
  <c r="AF31" i="18"/>
  <c r="U31" i="18"/>
  <c r="AP30" i="18"/>
  <c r="AN30" i="18"/>
  <c r="AM30" i="18"/>
  <c r="AL30" i="18"/>
  <c r="AF30" i="18"/>
  <c r="U30" i="18"/>
  <c r="AP29" i="18"/>
  <c r="AN29" i="18"/>
  <c r="AM29" i="18"/>
  <c r="AL29" i="18"/>
  <c r="AF29" i="18"/>
  <c r="U29" i="18"/>
  <c r="AP28" i="18"/>
  <c r="AN28" i="18"/>
  <c r="AM28" i="18"/>
  <c r="AL28" i="18"/>
  <c r="AF28" i="18"/>
  <c r="U28" i="18"/>
  <c r="AP27" i="18"/>
  <c r="AN27" i="18"/>
  <c r="AM27" i="18"/>
  <c r="AL27" i="18"/>
  <c r="AF27" i="18"/>
  <c r="U27" i="18"/>
  <c r="AP26" i="18"/>
  <c r="AN26" i="18"/>
  <c r="AM26" i="18"/>
  <c r="AL26" i="18"/>
  <c r="AF26" i="18"/>
  <c r="U26" i="18"/>
  <c r="AP25" i="18"/>
  <c r="AO25" i="18" a="1"/>
  <c r="AO25" i="18" s="1"/>
  <c r="AN25" i="18"/>
  <c r="AM25" i="18"/>
  <c r="AL25" i="18"/>
  <c r="AF25" i="18"/>
  <c r="U25" i="18"/>
  <c r="AP24" i="18"/>
  <c r="AN24" i="18"/>
  <c r="AM24" i="18"/>
  <c r="AL24" i="18"/>
  <c r="AF24" i="18"/>
  <c r="U24" i="18"/>
  <c r="AP23" i="18"/>
  <c r="AN23" i="18"/>
  <c r="AM23" i="18"/>
  <c r="AL23" i="18"/>
  <c r="AF23" i="18"/>
  <c r="U23" i="18"/>
  <c r="AP22" i="18"/>
  <c r="AN22" i="18"/>
  <c r="AM22" i="18"/>
  <c r="AL22" i="18"/>
  <c r="AF22" i="18"/>
  <c r="U22" i="18"/>
  <c r="AP21" i="18"/>
  <c r="AO21" i="18" a="1"/>
  <c r="AO21" i="18" s="1"/>
  <c r="AN21" i="18"/>
  <c r="AM21" i="18"/>
  <c r="AL21" i="18"/>
  <c r="AF21" i="18"/>
  <c r="U21" i="18"/>
  <c r="AP20" i="18"/>
  <c r="AN20" i="18"/>
  <c r="AM20" i="18"/>
  <c r="AL20" i="18"/>
  <c r="AF20" i="18"/>
  <c r="U20" i="18"/>
  <c r="AP19" i="18"/>
  <c r="AN19" i="18"/>
  <c r="AM19" i="18"/>
  <c r="AL19" i="18"/>
  <c r="AF19" i="18"/>
  <c r="U19" i="18"/>
  <c r="AP18" i="18"/>
  <c r="AN18" i="18"/>
  <c r="AM18" i="18"/>
  <c r="AL18" i="18"/>
  <c r="AF18" i="18"/>
  <c r="U18" i="18"/>
  <c r="AP17" i="18"/>
  <c r="AN17" i="18"/>
  <c r="AM17" i="18"/>
  <c r="AL17" i="18"/>
  <c r="AF17" i="18"/>
  <c r="U17" i="18"/>
  <c r="AP14" i="18"/>
  <c r="AN14" i="18"/>
  <c r="AM14" i="18"/>
  <c r="AL14" i="18"/>
  <c r="AF14" i="18"/>
  <c r="U14" i="18"/>
  <c r="AP13" i="18"/>
  <c r="AN13" i="18"/>
  <c r="AM13" i="18"/>
  <c r="AL13" i="18"/>
  <c r="AF13" i="18"/>
  <c r="U13" i="18"/>
  <c r="AP16" i="18"/>
  <c r="AN16" i="18"/>
  <c r="AM16" i="18"/>
  <c r="AL16" i="18"/>
  <c r="AF16" i="18"/>
  <c r="U16" i="18"/>
  <c r="AP15" i="18"/>
  <c r="AN15" i="18"/>
  <c r="AM15" i="18"/>
  <c r="AL15" i="18"/>
  <c r="AF15" i="18"/>
  <c r="U15" i="18"/>
  <c r="AP12" i="18"/>
  <c r="AN12" i="18"/>
  <c r="AM12" i="18"/>
  <c r="AL12" i="18"/>
  <c r="AF12" i="18"/>
  <c r="U12" i="18"/>
  <c r="AP11" i="18"/>
  <c r="AN11" i="18"/>
  <c r="AM11" i="18"/>
  <c r="AL11" i="18"/>
  <c r="AF11" i="18"/>
  <c r="U11" i="18"/>
  <c r="AP10" i="18"/>
  <c r="AN10" i="18"/>
  <c r="AM10" i="18"/>
  <c r="AL10" i="18"/>
  <c r="AF10" i="18"/>
  <c r="U10" i="18"/>
  <c r="AP9" i="18"/>
  <c r="AN9" i="18"/>
  <c r="AM9" i="18"/>
  <c r="AL9" i="18"/>
  <c r="AF9" i="18"/>
  <c r="U9" i="18"/>
  <c r="AP8" i="18"/>
  <c r="AN8" i="18"/>
  <c r="AM8" i="18"/>
  <c r="AL8" i="18"/>
  <c r="AF8" i="18"/>
  <c r="U8" i="18"/>
  <c r="AP7" i="18"/>
  <c r="AN7" i="18"/>
  <c r="AM7" i="18"/>
  <c r="AL7" i="18"/>
  <c r="AF7" i="18"/>
  <c r="U7" i="18"/>
  <c r="AP6" i="18"/>
  <c r="AN6" i="18"/>
  <c r="AM6" i="18"/>
  <c r="AL6" i="18"/>
  <c r="AF6" i="18"/>
  <c r="U6" i="18"/>
  <c r="AP5" i="18"/>
  <c r="AN5" i="18"/>
  <c r="AM5" i="18"/>
  <c r="AL5" i="18"/>
  <c r="AF5" i="18"/>
  <c r="U5" i="18"/>
  <c r="AP4" i="18"/>
  <c r="AN4" i="18"/>
  <c r="AM4" i="18"/>
  <c r="AL4" i="18"/>
  <c r="AF4" i="18"/>
  <c r="U4" i="18"/>
  <c r="AP3" i="18"/>
  <c r="AN3" i="18"/>
  <c r="AM3" i="18"/>
  <c r="AL3" i="18"/>
  <c r="AF3" i="18"/>
  <c r="U3" i="18"/>
  <c r="AM754" i="3"/>
  <c r="AM727" i="3"/>
  <c r="Q597" i="4"/>
  <c r="V356" i="3"/>
  <c r="AQ379" i="3"/>
  <c r="AO379" i="3"/>
  <c r="AN379" i="3"/>
  <c r="AM379" i="3"/>
  <c r="AG379" i="3"/>
  <c r="V379" i="3"/>
  <c r="AQ370" i="3"/>
  <c r="AO370" i="3"/>
  <c r="AN370" i="3"/>
  <c r="AM370" i="3"/>
  <c r="AG370" i="3"/>
  <c r="V370" i="3"/>
  <c r="AQ361" i="3"/>
  <c r="AO361" i="3"/>
  <c r="AN361" i="3"/>
  <c r="AM361" i="3"/>
  <c r="AG361" i="3"/>
  <c r="V361" i="3"/>
  <c r="AQ480" i="3"/>
  <c r="AQ481" i="3"/>
  <c r="AQ482" i="3"/>
  <c r="AQ483" i="3"/>
  <c r="AQ484" i="3"/>
  <c r="AQ485" i="3"/>
  <c r="AQ486" i="3"/>
  <c r="AQ487" i="3"/>
  <c r="AO480" i="3"/>
  <c r="AO481" i="3"/>
  <c r="AO482" i="3"/>
  <c r="AO483" i="3"/>
  <c r="AO484" i="3"/>
  <c r="AO485" i="3"/>
  <c r="AO486" i="3"/>
  <c r="AO487" i="3"/>
  <c r="AN480" i="3"/>
  <c r="AN481" i="3"/>
  <c r="AN482" i="3"/>
  <c r="AN483" i="3"/>
  <c r="AN484" i="3"/>
  <c r="AN485" i="3"/>
  <c r="AN486" i="3"/>
  <c r="AN487" i="3"/>
  <c r="AM480" i="3"/>
  <c r="AM481" i="3"/>
  <c r="AM482" i="3"/>
  <c r="AM483" i="3"/>
  <c r="AM484" i="3"/>
  <c r="AM485" i="3"/>
  <c r="AM486" i="3"/>
  <c r="AM487" i="3"/>
  <c r="AG487" i="3"/>
  <c r="AG486" i="3"/>
  <c r="AG485" i="3"/>
  <c r="AG484" i="3"/>
  <c r="AG483" i="3"/>
  <c r="AG482" i="3"/>
  <c r="AG481" i="3"/>
  <c r="AG480" i="3"/>
  <c r="V487" i="3"/>
  <c r="V486" i="3"/>
  <c r="V485" i="3"/>
  <c r="V484" i="3"/>
  <c r="V483" i="3"/>
  <c r="V482" i="3"/>
  <c r="V481" i="3"/>
  <c r="V480" i="3"/>
  <c r="AQ4" i="31" l="1" a="1"/>
  <c r="AQ4" i="31" s="1"/>
  <c r="AQ3" i="31" a="1"/>
  <c r="AQ3" i="31" s="1"/>
  <c r="AR37" i="23" a="1"/>
  <c r="AR37" i="23" s="1"/>
  <c r="AP38" i="23" a="1"/>
  <c r="AP38" i="23" s="1"/>
  <c r="AR38" i="23" a="1"/>
  <c r="AR38" i="23" s="1"/>
  <c r="AR34" i="23" a="1"/>
  <c r="AR34" i="23" s="1"/>
  <c r="AP35" i="23" a="1"/>
  <c r="AP35" i="23" s="1"/>
  <c r="AR35" i="23" a="1"/>
  <c r="AR35" i="23" s="1"/>
  <c r="AP36" i="23" a="1"/>
  <c r="AP36" i="23" s="1"/>
  <c r="AR36" i="23" a="1"/>
  <c r="AR36" i="23" s="1"/>
  <c r="AP26" i="23" a="1"/>
  <c r="AP26" i="23" s="1"/>
  <c r="AP29" i="23" a="1"/>
  <c r="AP29" i="23" s="1"/>
  <c r="AP31" i="23" a="1"/>
  <c r="AP31" i="23" s="1"/>
  <c r="AR31" i="23" a="1"/>
  <c r="AR31" i="23" s="1"/>
  <c r="AP32" i="23" a="1"/>
  <c r="AP32" i="23" s="1"/>
  <c r="AR32" i="23" a="1"/>
  <c r="AR32" i="23" s="1"/>
  <c r="AP33" i="23" a="1"/>
  <c r="AP33" i="23" s="1"/>
  <c r="AR33" i="23" a="1"/>
  <c r="AR33" i="23" s="1"/>
  <c r="AR29" i="23" a="1"/>
  <c r="AR29" i="23" s="1"/>
  <c r="AP30" i="23" a="1"/>
  <c r="AP30" i="23" s="1"/>
  <c r="AR30" i="23" a="1"/>
  <c r="AR30" i="23" s="1"/>
  <c r="AR26" i="23" a="1"/>
  <c r="AR26" i="23" s="1"/>
  <c r="AP27" i="23" a="1"/>
  <c r="AP27" i="23" s="1"/>
  <c r="AR27" i="23" a="1"/>
  <c r="AR27" i="23" s="1"/>
  <c r="AP28" i="23" a="1"/>
  <c r="AP28" i="23" s="1"/>
  <c r="AR28" i="23" a="1"/>
  <c r="AR28" i="23" s="1"/>
  <c r="AP24" i="23" a="1"/>
  <c r="AP24" i="23" s="1"/>
  <c r="AP25" i="23" a="1"/>
  <c r="AP25" i="23" s="1"/>
  <c r="AP23" i="23" a="1"/>
  <c r="AP23" i="23" s="1"/>
  <c r="AR23" i="23" a="1"/>
  <c r="AR23" i="23" s="1"/>
  <c r="AR25" i="23" a="1"/>
  <c r="AR25" i="23" s="1"/>
  <c r="AR24" i="23" a="1"/>
  <c r="AR24" i="23" s="1"/>
  <c r="AP8" i="23" a="1"/>
  <c r="AP8" i="23" s="1"/>
  <c r="AP12" i="23" a="1"/>
  <c r="AP12" i="23" s="1"/>
  <c r="AP16" i="23" a="1"/>
  <c r="AP16" i="23" s="1"/>
  <c r="AP17" i="23" a="1"/>
  <c r="AP17" i="23" s="1"/>
  <c r="AP18" i="23" a="1"/>
  <c r="AP18" i="23" s="1"/>
  <c r="AP19" i="23" a="1"/>
  <c r="AP19" i="23" s="1"/>
  <c r="AP20" i="23" a="1"/>
  <c r="AP20" i="23" s="1"/>
  <c r="AP21" i="23" a="1"/>
  <c r="AP21" i="23" s="1"/>
  <c r="AP22" i="23" a="1"/>
  <c r="AP22" i="23" s="1"/>
  <c r="AR22" i="23" a="1"/>
  <c r="AR22" i="23" s="1"/>
  <c r="AR21" i="23" a="1"/>
  <c r="AR21" i="23" s="1"/>
  <c r="AR20" i="23" a="1"/>
  <c r="AR20" i="23" s="1"/>
  <c r="AR19" i="23" a="1"/>
  <c r="AR19" i="23" s="1"/>
  <c r="AR18" i="23" a="1"/>
  <c r="AR18" i="23" s="1"/>
  <c r="AR17" i="23" a="1"/>
  <c r="AR17" i="23" s="1"/>
  <c r="AR16" i="23" a="1"/>
  <c r="AR16" i="23" s="1"/>
  <c r="AR12" i="23" a="1"/>
  <c r="AR12" i="23" s="1"/>
  <c r="AP13" i="23" a="1"/>
  <c r="AP13" i="23" s="1"/>
  <c r="AR13" i="23" a="1"/>
  <c r="AR13" i="23" s="1"/>
  <c r="AP14" i="23" a="1"/>
  <c r="AP14" i="23" s="1"/>
  <c r="AR14" i="23" a="1"/>
  <c r="AR14" i="23" s="1"/>
  <c r="AP15" i="23" a="1"/>
  <c r="AP15" i="23" s="1"/>
  <c r="AR15" i="23" a="1"/>
  <c r="AR15" i="23" s="1"/>
  <c r="AR8" i="23" a="1"/>
  <c r="AR8" i="23" s="1"/>
  <c r="AP9" i="23" a="1"/>
  <c r="AP9" i="23" s="1"/>
  <c r="AR9" i="23" a="1"/>
  <c r="AR9" i="23" s="1"/>
  <c r="AP10" i="23" a="1"/>
  <c r="AP10" i="23" s="1"/>
  <c r="AR10" i="23" a="1"/>
  <c r="AR10" i="23" s="1"/>
  <c r="AP11" i="23" a="1"/>
  <c r="AP11" i="23" s="1"/>
  <c r="AR11" i="23" a="1"/>
  <c r="AR11" i="23" s="1"/>
  <c r="AR6" i="23" a="1"/>
  <c r="AR6" i="23" s="1"/>
  <c r="AP7" i="23" a="1"/>
  <c r="AP7" i="23" s="1"/>
  <c r="AR7" i="23" a="1"/>
  <c r="AR7" i="23" s="1"/>
  <c r="AR4" i="23" a="1"/>
  <c r="AR4" i="23" s="1"/>
  <c r="AR5" i="23" a="1"/>
  <c r="AR5" i="23" s="1"/>
  <c r="AP74" i="22" a="1"/>
  <c r="AP74" i="22" s="1"/>
  <c r="AP75" i="22" a="1"/>
  <c r="AP75" i="22" s="1"/>
  <c r="AP77" i="22" a="1"/>
  <c r="AP77" i="22" s="1"/>
  <c r="AP78" i="22" a="1"/>
  <c r="AP78" i="22" s="1"/>
  <c r="AP79" i="22" a="1"/>
  <c r="AP79" i="22" s="1"/>
  <c r="AP80" i="22" a="1"/>
  <c r="AP80" i="22" s="1"/>
  <c r="AP81" i="22" a="1"/>
  <c r="AP81" i="22" s="1"/>
  <c r="AP82" i="22" a="1"/>
  <c r="AP82" i="22" s="1"/>
  <c r="AP83" i="22" a="1"/>
  <c r="AP83" i="22" s="1"/>
  <c r="AP84" i="22" a="1"/>
  <c r="AP84" i="22" s="1"/>
  <c r="AP85" i="22" a="1"/>
  <c r="AP85" i="22" s="1"/>
  <c r="AP86" i="22" a="1"/>
  <c r="AP86" i="22" s="1"/>
  <c r="AR86" i="22" a="1"/>
  <c r="AR86" i="22" s="1"/>
  <c r="AR85" i="22" a="1"/>
  <c r="AR85" i="22" s="1"/>
  <c r="AR84" i="22" a="1"/>
  <c r="AR84" i="22" s="1"/>
  <c r="AR83" i="22" a="1"/>
  <c r="AR83" i="22" s="1"/>
  <c r="AR82" i="22" a="1"/>
  <c r="AR82" i="22" s="1"/>
  <c r="AR81" i="22" a="1"/>
  <c r="AR81" i="22" s="1"/>
  <c r="AR80" i="22" a="1"/>
  <c r="AR80" i="22" s="1"/>
  <c r="AR79" i="22" a="1"/>
  <c r="AR79" i="22" s="1"/>
  <c r="AR78" i="22" a="1"/>
  <c r="AR78" i="22" s="1"/>
  <c r="AR77" i="22" a="1"/>
  <c r="AR77" i="22" s="1"/>
  <c r="AR75" i="22" a="1"/>
  <c r="AR75" i="22" s="1"/>
  <c r="AP76" i="22" a="1"/>
  <c r="AP76" i="22" s="1"/>
  <c r="AR76" i="22" a="1"/>
  <c r="AR76" i="22" s="1"/>
  <c r="AR74" i="22" a="1"/>
  <c r="AR74" i="22" s="1"/>
  <c r="AP71" i="22" a="1"/>
  <c r="AP71" i="22" s="1"/>
  <c r="AP72" i="22" a="1"/>
  <c r="AP72" i="22" s="1"/>
  <c r="AR72" i="22" a="1"/>
  <c r="AR72" i="22" s="1"/>
  <c r="AP73" i="22" a="1"/>
  <c r="AP73" i="22" s="1"/>
  <c r="AR73" i="22" a="1"/>
  <c r="AR73" i="22" s="1"/>
  <c r="AR71" i="22" a="1"/>
  <c r="AR71" i="22" s="1"/>
  <c r="AP67" i="22" a="1"/>
  <c r="AP67" i="22" s="1"/>
  <c r="AP69" i="22" a="1"/>
  <c r="AP69" i="22" s="1"/>
  <c r="AP70" i="22" a="1"/>
  <c r="AP70" i="22" s="1"/>
  <c r="AR70" i="22" a="1"/>
  <c r="AR70" i="22" s="1"/>
  <c r="AR69" i="22" a="1"/>
  <c r="AR69" i="22" s="1"/>
  <c r="AR67" i="22" a="1"/>
  <c r="AR67" i="22" s="1"/>
  <c r="AP68" i="22" a="1"/>
  <c r="AP68" i="22" s="1"/>
  <c r="AR68" i="22" a="1"/>
  <c r="AR68" i="22" s="1"/>
  <c r="AP47" i="22" a="1"/>
  <c r="AP47" i="22" s="1"/>
  <c r="AP48" i="22" a="1"/>
  <c r="AP48" i="22" s="1"/>
  <c r="AP50" i="22" a="1"/>
  <c r="AP50" i="22" s="1"/>
  <c r="AP51" i="22" a="1"/>
  <c r="AP51" i="22" s="1"/>
  <c r="AP52" i="22" a="1"/>
  <c r="AP52" i="22" s="1"/>
  <c r="AP53" i="22" a="1"/>
  <c r="AP53" i="22" s="1"/>
  <c r="AP54" i="22" a="1"/>
  <c r="AP54" i="22" s="1"/>
  <c r="AP55" i="22" a="1"/>
  <c r="AP55" i="22" s="1"/>
  <c r="AP57" i="22" a="1"/>
  <c r="AP57" i="22" s="1"/>
  <c r="AP58" i="22" a="1"/>
  <c r="AP58" i="22" s="1"/>
  <c r="AP59" i="22" a="1"/>
  <c r="AP59" i="22" s="1"/>
  <c r="AP60" i="22" a="1"/>
  <c r="AP60" i="22" s="1"/>
  <c r="AP61" i="22" a="1"/>
  <c r="AP61" i="22" s="1"/>
  <c r="AP62" i="22" a="1"/>
  <c r="AP62" i="22" s="1"/>
  <c r="AP63" i="22" a="1"/>
  <c r="AP63" i="22" s="1"/>
  <c r="AP64" i="22" a="1"/>
  <c r="AP64" i="22" s="1"/>
  <c r="AP65" i="22" a="1"/>
  <c r="AP65" i="22" s="1"/>
  <c r="AR65" i="22" a="1"/>
  <c r="AR65" i="22" s="1"/>
  <c r="AP66" i="22" a="1"/>
  <c r="AP66" i="22" s="1"/>
  <c r="AR66" i="22" a="1"/>
  <c r="AR66" i="22" s="1"/>
  <c r="AR64" i="22" a="1"/>
  <c r="AR64" i="22" s="1"/>
  <c r="AR63" i="22" a="1"/>
  <c r="AR63" i="22" s="1"/>
  <c r="AR62" i="22" a="1"/>
  <c r="AR62" i="22" s="1"/>
  <c r="AR61" i="22" a="1"/>
  <c r="AR61" i="22" s="1"/>
  <c r="AR60" i="22" a="1"/>
  <c r="AR60" i="22" s="1"/>
  <c r="AR59" i="22" a="1"/>
  <c r="AR59" i="22" s="1"/>
  <c r="AR58" i="22" a="1"/>
  <c r="AR58" i="22" s="1"/>
  <c r="AR57" i="22" a="1"/>
  <c r="AR57" i="22" s="1"/>
  <c r="AR55" i="22" a="1"/>
  <c r="AR55" i="22" s="1"/>
  <c r="AP56" i="22" a="1"/>
  <c r="AP56" i="22" s="1"/>
  <c r="AR56" i="22" a="1"/>
  <c r="AR56" i="22" s="1"/>
  <c r="AR54" i="22" a="1"/>
  <c r="AR54" i="22" s="1"/>
  <c r="AR53" i="22" a="1"/>
  <c r="AR53" i="22" s="1"/>
  <c r="AR52" i="22" a="1"/>
  <c r="AR52" i="22" s="1"/>
  <c r="AR51" i="22" a="1"/>
  <c r="AR51" i="22" s="1"/>
  <c r="AR50" i="22" a="1"/>
  <c r="AR50" i="22" s="1"/>
  <c r="AR48" i="22" a="1"/>
  <c r="AR48" i="22" s="1"/>
  <c r="AP49" i="22" a="1"/>
  <c r="AP49" i="22" s="1"/>
  <c r="AR49" i="22" a="1"/>
  <c r="AR49" i="22" s="1"/>
  <c r="AR47" i="22" a="1"/>
  <c r="AR47" i="22" s="1"/>
  <c r="AP35" i="22" a="1"/>
  <c r="AP35" i="22" s="1"/>
  <c r="AP37" i="22" a="1"/>
  <c r="AP37" i="22" s="1"/>
  <c r="AP40" i="22" a="1"/>
  <c r="AP40" i="22" s="1"/>
  <c r="AP43" i="22" a="1"/>
  <c r="AP43" i="22" s="1"/>
  <c r="AP44" i="22" a="1"/>
  <c r="AP44" i="22" s="1"/>
  <c r="AP45" i="22" a="1"/>
  <c r="AP45" i="22" s="1"/>
  <c r="AP46" i="22" a="1"/>
  <c r="AP46" i="22" s="1"/>
  <c r="AR46" i="22" a="1"/>
  <c r="AR46" i="22" s="1"/>
  <c r="AR45" i="22" a="1"/>
  <c r="AR45" i="22" s="1"/>
  <c r="AR44" i="22" a="1"/>
  <c r="AR44" i="22" s="1"/>
  <c r="AR43" i="22" a="1"/>
  <c r="AR43" i="22" s="1"/>
  <c r="AR40" i="22" a="1"/>
  <c r="AR40" i="22" s="1"/>
  <c r="AP41" i="22" a="1"/>
  <c r="AP41" i="22" s="1"/>
  <c r="AR41" i="22" a="1"/>
  <c r="AR41" i="22" s="1"/>
  <c r="AP42" i="22" a="1"/>
  <c r="AP42" i="22" s="1"/>
  <c r="AR42" i="22" a="1"/>
  <c r="AR42" i="22" s="1"/>
  <c r="AR37" i="22" a="1"/>
  <c r="AR37" i="22" s="1"/>
  <c r="AP38" i="22" a="1"/>
  <c r="AP38" i="22" s="1"/>
  <c r="AR38" i="22" a="1"/>
  <c r="AR38" i="22" s="1"/>
  <c r="AP39" i="22" a="1"/>
  <c r="AP39" i="22" s="1"/>
  <c r="AR39" i="22" a="1"/>
  <c r="AR39" i="22" s="1"/>
  <c r="AR35" i="22" a="1"/>
  <c r="AR35" i="22" s="1"/>
  <c r="AP36" i="22" a="1"/>
  <c r="AP36" i="22" s="1"/>
  <c r="AR36" i="22" a="1"/>
  <c r="AR36" i="22" s="1"/>
  <c r="AP19" i="22" a="1"/>
  <c r="AP19" i="22" s="1"/>
  <c r="AP20" i="22" a="1"/>
  <c r="AP20" i="22" s="1"/>
  <c r="AP21" i="22" a="1"/>
  <c r="AP21" i="22" s="1"/>
  <c r="AP22" i="22" a="1"/>
  <c r="AP22" i="22" s="1"/>
  <c r="AP23" i="22" a="1"/>
  <c r="AP23" i="22" s="1"/>
  <c r="AP25" i="22" a="1"/>
  <c r="AP25" i="22" s="1"/>
  <c r="AP26" i="22" a="1"/>
  <c r="AP26" i="22" s="1"/>
  <c r="AP27" i="22" a="1"/>
  <c r="AP27" i="22" s="1"/>
  <c r="AP28" i="22" a="1"/>
  <c r="AP28" i="22" s="1"/>
  <c r="AP29" i="22" a="1"/>
  <c r="AP29" i="22" s="1"/>
  <c r="AP30" i="22" a="1"/>
  <c r="AP30" i="22" s="1"/>
  <c r="AP31" i="22" a="1"/>
  <c r="AP31" i="22" s="1"/>
  <c r="AP32" i="22" a="1"/>
  <c r="AP32" i="22" s="1"/>
  <c r="AP33" i="22" a="1"/>
  <c r="AP33" i="22" s="1"/>
  <c r="AP34" i="22" a="1"/>
  <c r="AP34" i="22" s="1"/>
  <c r="AR34" i="22" a="1"/>
  <c r="AR34" i="22" s="1"/>
  <c r="AR33" i="22" a="1"/>
  <c r="AR33" i="22" s="1"/>
  <c r="AR32" i="22" a="1"/>
  <c r="AR32" i="22" s="1"/>
  <c r="AR31" i="22" a="1"/>
  <c r="AR31" i="22" s="1"/>
  <c r="AR30" i="22" a="1"/>
  <c r="AR30" i="22" s="1"/>
  <c r="AR29" i="22" a="1"/>
  <c r="AR29" i="22" s="1"/>
  <c r="AR28" i="22" a="1"/>
  <c r="AR28" i="22" s="1"/>
  <c r="AR27" i="22" a="1"/>
  <c r="AR27" i="22" s="1"/>
  <c r="AR26" i="22" a="1"/>
  <c r="AR26" i="22" s="1"/>
  <c r="AR25" i="22" a="1"/>
  <c r="AR25" i="22" s="1"/>
  <c r="AR23" i="22" a="1"/>
  <c r="AR23" i="22" s="1"/>
  <c r="AP24" i="22" a="1"/>
  <c r="AP24" i="22" s="1"/>
  <c r="AR24" i="22" a="1"/>
  <c r="AR24" i="22" s="1"/>
  <c r="AR22" i="22" a="1"/>
  <c r="AR22" i="22" s="1"/>
  <c r="AR21" i="22" a="1"/>
  <c r="AR21" i="22" s="1"/>
  <c r="AR20" i="22" a="1"/>
  <c r="AR20" i="22" s="1"/>
  <c r="AR19" i="22" a="1"/>
  <c r="AR19" i="22" s="1"/>
  <c r="AP10" i="22" a="1"/>
  <c r="AP10" i="22" s="1"/>
  <c r="AP6" i="22" a="1"/>
  <c r="AP6" i="22" s="1"/>
  <c r="AP11" i="22" a="1"/>
  <c r="AP11" i="22" s="1"/>
  <c r="AP12" i="22" a="1"/>
  <c r="AP12" i="22" s="1"/>
  <c r="AP13" i="22" a="1"/>
  <c r="AP13" i="22" s="1"/>
  <c r="AP14" i="22" a="1"/>
  <c r="AP14" i="22" s="1"/>
  <c r="AP15" i="22" a="1"/>
  <c r="AP15" i="22" s="1"/>
  <c r="AP17" i="22" a="1"/>
  <c r="AP17" i="22" s="1"/>
  <c r="AR17" i="22" a="1"/>
  <c r="AR17" i="22" s="1"/>
  <c r="AP18" i="22" a="1"/>
  <c r="AP18" i="22" s="1"/>
  <c r="AR18" i="22" a="1"/>
  <c r="AR18" i="22" s="1"/>
  <c r="AR15" i="22" a="1"/>
  <c r="AR15" i="22" s="1"/>
  <c r="AP16" i="22" a="1"/>
  <c r="AP16" i="22" s="1"/>
  <c r="AR16" i="22" a="1"/>
  <c r="AR16" i="22" s="1"/>
  <c r="AR14" i="22" a="1"/>
  <c r="AR14" i="22" s="1"/>
  <c r="AR13" i="22" a="1"/>
  <c r="AR13" i="22" s="1"/>
  <c r="AR12" i="22" a="1"/>
  <c r="AR12" i="22" s="1"/>
  <c r="AR11" i="22" a="1"/>
  <c r="AR11" i="22" s="1"/>
  <c r="AR6" i="22" a="1"/>
  <c r="AR6" i="22" s="1"/>
  <c r="AP7" i="22" a="1"/>
  <c r="AP7" i="22" s="1"/>
  <c r="AR7" i="22" a="1"/>
  <c r="AR7" i="22" s="1"/>
  <c r="AP8" i="22" a="1"/>
  <c r="AP8" i="22" s="1"/>
  <c r="AR8" i="22" a="1"/>
  <c r="AR8" i="22" s="1"/>
  <c r="AR10" i="22" a="1"/>
  <c r="AR10" i="22" s="1"/>
  <c r="AR9" i="22" a="1"/>
  <c r="AR9" i="22" s="1"/>
  <c r="AR3" i="22" a="1"/>
  <c r="AR3" i="22" s="1"/>
  <c r="AR4" i="22" a="1"/>
  <c r="AR4" i="22" s="1"/>
  <c r="AR5" i="22" a="1"/>
  <c r="AR5" i="22" s="1"/>
  <c r="AM1183" i="3"/>
  <c r="AQ275" i="3" l="1"/>
  <c r="AO275" i="3"/>
  <c r="AN275" i="3"/>
  <c r="AM275" i="3"/>
  <c r="AG275" i="3"/>
  <c r="V275" i="3"/>
  <c r="AQ271" i="3"/>
  <c r="AO271" i="3"/>
  <c r="AN271" i="3"/>
  <c r="AM271" i="3"/>
  <c r="AG271" i="3"/>
  <c r="V271" i="3"/>
  <c r="AQ268" i="3"/>
  <c r="AO268" i="3"/>
  <c r="AN268" i="3"/>
  <c r="AM268" i="3"/>
  <c r="AG268" i="3"/>
  <c r="V268" i="3"/>
  <c r="AQ265" i="3"/>
  <c r="AO265" i="3"/>
  <c r="AN265" i="3"/>
  <c r="AM265" i="3"/>
  <c r="AG265" i="3"/>
  <c r="V265" i="3"/>
  <c r="AQ263" i="3"/>
  <c r="AO263" i="3"/>
  <c r="AN263" i="3"/>
  <c r="AM263" i="3"/>
  <c r="AG263" i="3"/>
  <c r="V263" i="3"/>
  <c r="AQ260" i="3"/>
  <c r="AO260" i="3"/>
  <c r="AN260" i="3"/>
  <c r="AM260" i="3"/>
  <c r="AG260" i="3"/>
  <c r="V260" i="3"/>
  <c r="AQ258" i="3"/>
  <c r="AO258" i="3"/>
  <c r="AN258" i="3"/>
  <c r="AM258" i="3"/>
  <c r="AG258" i="3"/>
  <c r="V258" i="3"/>
  <c r="AQ256" i="3"/>
  <c r="AO256" i="3"/>
  <c r="AN256" i="3"/>
  <c r="AM256" i="3"/>
  <c r="AG256" i="3"/>
  <c r="V256" i="3"/>
  <c r="AM1134" i="3" l="1"/>
  <c r="Q590" i="4" l="1"/>
  <c r="Q591" i="4"/>
  <c r="Q592" i="4"/>
  <c r="Q593" i="4"/>
  <c r="Q594" i="4"/>
  <c r="Q595" i="4"/>
  <c r="Q596" i="4"/>
  <c r="Q548" i="4"/>
  <c r="Q549" i="4"/>
  <c r="Q550" i="4"/>
  <c r="Q551" i="4"/>
  <c r="Q552" i="4"/>
  <c r="Q553" i="4"/>
  <c r="Q554" i="4"/>
  <c r="Q555" i="4"/>
  <c r="V817" i="3" l="1"/>
  <c r="V789" i="3"/>
  <c r="V777" i="3"/>
  <c r="V770" i="3"/>
  <c r="V624" i="3"/>
  <c r="Q589" i="4"/>
  <c r="Q588" i="4"/>
  <c r="Q587" i="4"/>
  <c r="Q586" i="4"/>
  <c r="Q585" i="4"/>
  <c r="Q584" i="4"/>
  <c r="Q583" i="4"/>
  <c r="Q582" i="4"/>
  <c r="Q581" i="4"/>
  <c r="Q580" i="4"/>
  <c r="Q579" i="4"/>
  <c r="Q578" i="4"/>
  <c r="Q577" i="4"/>
  <c r="Q576" i="4"/>
  <c r="Q575" i="4"/>
  <c r="Q574" i="4"/>
  <c r="Q573" i="4"/>
  <c r="Q572" i="4"/>
  <c r="Q567" i="4"/>
  <c r="Q566" i="4"/>
  <c r="Q565" i="4"/>
  <c r="Q563" i="4"/>
  <c r="Q562" i="4"/>
  <c r="Q561" i="4"/>
  <c r="Q560" i="4"/>
  <c r="Q559" i="4"/>
  <c r="Q558" i="4"/>
  <c r="Q557" i="4"/>
  <c r="Q556" i="4"/>
  <c r="Q547" i="4"/>
  <c r="Q546" i="4"/>
  <c r="Q545" i="4"/>
  <c r="Q544" i="4"/>
  <c r="Q543" i="4"/>
  <c r="Q542" i="4"/>
  <c r="Q541" i="4"/>
  <c r="Q540" i="4"/>
  <c r="Q539" i="4"/>
  <c r="Q538" i="4"/>
  <c r="Q537" i="4"/>
  <c r="Q536" i="4"/>
  <c r="Q535" i="4"/>
  <c r="Q534" i="4"/>
  <c r="Q533" i="4"/>
  <c r="Q532" i="4"/>
  <c r="Q531" i="4"/>
  <c r="Q530" i="4"/>
  <c r="Q529" i="4"/>
  <c r="Q528" i="4"/>
  <c r="Q527" i="4"/>
  <c r="Q526" i="4"/>
  <c r="Q525" i="4"/>
  <c r="Q524" i="4"/>
  <c r="Q523" i="4"/>
  <c r="Q522" i="4"/>
  <c r="Q521" i="4"/>
  <c r="Q520" i="4"/>
  <c r="Q519" i="4"/>
  <c r="Q518" i="4"/>
  <c r="Q517" i="4"/>
  <c r="Q516" i="4"/>
  <c r="Q515" i="4"/>
  <c r="Q514" i="4"/>
  <c r="Q513" i="4"/>
  <c r="AQ1015" i="3" l="1"/>
  <c r="AO1015" i="3"/>
  <c r="AN1015" i="3"/>
  <c r="AM1015" i="3"/>
  <c r="AG1015" i="3"/>
  <c r="V1015" i="3"/>
  <c r="AQ1008" i="3"/>
  <c r="AO1008" i="3"/>
  <c r="AN1008" i="3"/>
  <c r="AM1008" i="3"/>
  <c r="AG1008" i="3"/>
  <c r="V1008" i="3"/>
  <c r="AQ987" i="3"/>
  <c r="AO987" i="3"/>
  <c r="AN987" i="3"/>
  <c r="AM987" i="3"/>
  <c r="AG987" i="3"/>
  <c r="V987" i="3"/>
  <c r="AQ981" i="3"/>
  <c r="AO981" i="3"/>
  <c r="AN981" i="3"/>
  <c r="AM981" i="3"/>
  <c r="AG981" i="3"/>
  <c r="V981" i="3"/>
  <c r="AQ938" i="3"/>
  <c r="AO938" i="3"/>
  <c r="AN938" i="3"/>
  <c r="AM938" i="3"/>
  <c r="AG938" i="3"/>
  <c r="V938" i="3"/>
  <c r="AQ935" i="3"/>
  <c r="AO935" i="3"/>
  <c r="AN935" i="3"/>
  <c r="AM935" i="3"/>
  <c r="AG935" i="3"/>
  <c r="V935" i="3"/>
  <c r="AQ933" i="3"/>
  <c r="AO933" i="3"/>
  <c r="AN933" i="3"/>
  <c r="AM933" i="3"/>
  <c r="AG933" i="3"/>
  <c r="V933" i="3"/>
  <c r="AQ931" i="3"/>
  <c r="AO931" i="3"/>
  <c r="AN931" i="3"/>
  <c r="AM931" i="3"/>
  <c r="AG931" i="3"/>
  <c r="V931" i="3"/>
  <c r="V809" i="3" l="1"/>
  <c r="V810" i="3"/>
  <c r="V811" i="3"/>
  <c r="V812" i="3"/>
  <c r="V813" i="3"/>
  <c r="V814" i="3"/>
  <c r="AQ425" i="3" l="1"/>
  <c r="AO425" i="3"/>
  <c r="AN425" i="3"/>
  <c r="AM425" i="3"/>
  <c r="AG425" i="3"/>
  <c r="V425" i="3"/>
  <c r="V1239" i="3" l="1"/>
  <c r="V1238" i="3"/>
  <c r="V1237" i="3"/>
  <c r="V1236" i="3"/>
  <c r="V1235" i="3"/>
  <c r="V1234" i="3"/>
  <c r="V1233" i="3"/>
  <c r="V1232" i="3"/>
  <c r="V1231" i="3"/>
  <c r="V1230" i="3"/>
  <c r="V1229" i="3"/>
  <c r="V1228" i="3"/>
  <c r="V1227" i="3"/>
  <c r="V1226" i="3"/>
  <c r="V1225" i="3"/>
  <c r="V1224" i="3"/>
  <c r="V1223" i="3"/>
  <c r="V1222" i="3"/>
  <c r="V1221" i="3"/>
  <c r="V1220" i="3"/>
  <c r="V1219" i="3"/>
  <c r="V1218" i="3"/>
  <c r="V1217" i="3"/>
  <c r="V1216" i="3"/>
  <c r="V1215" i="3"/>
  <c r="V1214" i="3"/>
  <c r="V1213" i="3"/>
  <c r="V1212" i="3"/>
  <c r="V1211" i="3"/>
  <c r="V1210" i="3"/>
  <c r="V1209" i="3"/>
  <c r="V1208" i="3"/>
  <c r="V1207" i="3"/>
  <c r="V1206" i="3"/>
  <c r="V1205" i="3"/>
  <c r="V1204" i="3"/>
  <c r="V1203" i="3"/>
  <c r="V1202" i="3"/>
  <c r="V1201" i="3"/>
  <c r="V1200" i="3"/>
  <c r="V1199" i="3"/>
  <c r="V1198" i="3"/>
  <c r="V1197" i="3"/>
  <c r="V1196" i="3"/>
  <c r="V1195" i="3"/>
  <c r="V1194" i="3"/>
  <c r="V1193" i="3"/>
  <c r="V1192" i="3"/>
  <c r="V1191" i="3"/>
  <c r="V1190" i="3"/>
  <c r="V1189" i="3"/>
  <c r="V1188" i="3"/>
  <c r="V1187" i="3"/>
  <c r="V1186" i="3"/>
  <c r="V1185" i="3"/>
  <c r="V1184" i="3"/>
  <c r="V1183" i="3"/>
  <c r="V1182" i="3"/>
  <c r="V1181" i="3"/>
  <c r="V1180" i="3"/>
  <c r="V1179" i="3"/>
  <c r="V1178" i="3"/>
  <c r="V1177" i="3"/>
  <c r="V1176" i="3"/>
  <c r="V1175" i="3"/>
  <c r="V1174" i="3"/>
  <c r="V1173" i="3"/>
  <c r="V1172" i="3"/>
  <c r="V1171" i="3"/>
  <c r="V1170" i="3"/>
  <c r="V1169" i="3"/>
  <c r="V1168" i="3"/>
  <c r="V1167" i="3"/>
  <c r="V1166" i="3"/>
  <c r="V1165" i="3"/>
  <c r="V1164" i="3"/>
  <c r="V1163" i="3"/>
  <c r="V1162" i="3"/>
  <c r="V1161" i="3"/>
  <c r="V1160" i="3"/>
  <c r="V1159" i="3"/>
  <c r="V1158" i="3"/>
  <c r="V1157" i="3"/>
  <c r="V1156" i="3"/>
  <c r="V1155" i="3"/>
  <c r="V1154" i="3"/>
  <c r="V1153" i="3"/>
  <c r="V1152" i="3"/>
  <c r="V1151" i="3"/>
  <c r="V1150" i="3"/>
  <c r="V1149" i="3"/>
  <c r="V1148" i="3"/>
  <c r="V1147" i="3"/>
  <c r="V1146" i="3"/>
  <c r="V1145" i="3"/>
  <c r="V1144" i="3"/>
  <c r="V1143" i="3"/>
  <c r="V1142" i="3"/>
  <c r="V1141" i="3"/>
  <c r="V1140" i="3"/>
  <c r="V1139" i="3"/>
  <c r="V1138" i="3"/>
  <c r="V1137" i="3"/>
  <c r="V1136" i="3"/>
  <c r="V1135" i="3"/>
  <c r="V1134" i="3"/>
  <c r="V1133" i="3"/>
  <c r="V1132" i="3"/>
  <c r="V1131" i="3"/>
  <c r="V1130" i="3"/>
  <c r="V1129" i="3"/>
  <c r="V1128" i="3"/>
  <c r="V1127" i="3"/>
  <c r="V1126" i="3"/>
  <c r="V1125" i="3"/>
  <c r="V1124" i="3"/>
  <c r="V1123" i="3"/>
  <c r="V1122" i="3"/>
  <c r="V1121" i="3"/>
  <c r="V1120" i="3"/>
  <c r="V1119" i="3"/>
  <c r="V1118" i="3"/>
  <c r="V1117" i="3"/>
  <c r="V1116" i="3"/>
  <c r="V1115" i="3"/>
  <c r="V1114" i="3"/>
  <c r="V1113" i="3"/>
  <c r="V1112" i="3"/>
  <c r="V1111" i="3"/>
  <c r="V1110" i="3"/>
  <c r="V1109" i="3"/>
  <c r="V1108" i="3"/>
  <c r="V1107" i="3"/>
  <c r="V1106" i="3"/>
  <c r="V1105" i="3"/>
  <c r="V1104" i="3"/>
  <c r="V1103" i="3"/>
  <c r="V1102" i="3"/>
  <c r="V1101" i="3"/>
  <c r="V1100" i="3"/>
  <c r="V1099" i="3"/>
  <c r="V1097" i="3"/>
  <c r="V1096" i="3"/>
  <c r="V1095" i="3"/>
  <c r="V1094" i="3"/>
  <c r="V1093" i="3"/>
  <c r="V1092" i="3"/>
  <c r="V1091" i="3"/>
  <c r="V1090" i="3"/>
  <c r="V1089" i="3"/>
  <c r="V1088" i="3"/>
  <c r="V1087" i="3"/>
  <c r="V1086" i="3"/>
  <c r="V1085" i="3"/>
  <c r="V1084" i="3"/>
  <c r="V1083" i="3"/>
  <c r="V1082" i="3"/>
  <c r="V1081" i="3"/>
  <c r="V1080" i="3"/>
  <c r="V1079" i="3"/>
  <c r="V1078" i="3"/>
  <c r="V1077" i="3"/>
  <c r="V1076" i="3"/>
  <c r="V1075" i="3"/>
  <c r="V1074" i="3"/>
  <c r="V1073" i="3"/>
  <c r="V1072" i="3"/>
  <c r="V1071" i="3"/>
  <c r="V1070" i="3"/>
  <c r="V1069" i="3"/>
  <c r="V1068" i="3"/>
  <c r="V1067" i="3"/>
  <c r="V1066" i="3"/>
  <c r="V1065" i="3"/>
  <c r="V1064" i="3"/>
  <c r="V1063" i="3"/>
  <c r="V1062" i="3"/>
  <c r="V1061" i="3"/>
  <c r="V1060" i="3"/>
  <c r="V1059" i="3"/>
  <c r="V1058" i="3"/>
  <c r="V1057" i="3"/>
  <c r="V1056" i="3"/>
  <c r="V1055" i="3"/>
  <c r="V1054" i="3"/>
  <c r="V1053" i="3"/>
  <c r="V1052" i="3"/>
  <c r="V1051" i="3"/>
  <c r="V1050" i="3"/>
  <c r="V1049" i="3"/>
  <c r="V1048" i="3"/>
  <c r="V1047" i="3"/>
  <c r="V1046" i="3"/>
  <c r="V1045" i="3"/>
  <c r="V1044" i="3"/>
  <c r="V1043" i="3"/>
  <c r="V1042" i="3"/>
  <c r="V1041" i="3"/>
  <c r="V1040" i="3"/>
  <c r="V1039" i="3"/>
  <c r="V1038" i="3"/>
  <c r="V1037" i="3"/>
  <c r="V1036" i="3"/>
  <c r="V1035" i="3"/>
  <c r="V1034" i="3"/>
  <c r="V1033" i="3"/>
  <c r="V1032" i="3"/>
  <c r="V1031" i="3"/>
  <c r="V1030" i="3"/>
  <c r="V1029" i="3"/>
  <c r="V1028" i="3"/>
  <c r="V1027" i="3"/>
  <c r="V1026" i="3"/>
  <c r="V1025" i="3"/>
  <c r="V1024" i="3"/>
  <c r="V1023" i="3"/>
  <c r="V1022" i="3"/>
  <c r="V1021" i="3"/>
  <c r="V1020" i="3"/>
  <c r="V1019" i="3"/>
  <c r="V1018" i="3"/>
  <c r="V1017" i="3"/>
  <c r="V1016" i="3"/>
  <c r="V1014" i="3"/>
  <c r="V1013" i="3"/>
  <c r="V1012" i="3"/>
  <c r="V1011" i="3"/>
  <c r="V1010" i="3"/>
  <c r="V1009" i="3"/>
  <c r="V1007" i="3"/>
  <c r="V1006" i="3"/>
  <c r="V1005" i="3"/>
  <c r="V1004" i="3"/>
  <c r="V1003" i="3"/>
  <c r="V1002" i="3"/>
  <c r="V1001" i="3"/>
  <c r="V1000" i="3"/>
  <c r="V999" i="3"/>
  <c r="V998" i="3"/>
  <c r="V997" i="3"/>
  <c r="V996" i="3"/>
  <c r="V995" i="3"/>
  <c r="V994" i="3"/>
  <c r="V993" i="3"/>
  <c r="V992" i="3"/>
  <c r="V991" i="3"/>
  <c r="V990" i="3"/>
  <c r="V989" i="3"/>
  <c r="V988" i="3"/>
  <c r="V986" i="3"/>
  <c r="V985" i="3"/>
  <c r="V984" i="3"/>
  <c r="V983" i="3"/>
  <c r="V982" i="3"/>
  <c r="V980" i="3"/>
  <c r="V979" i="3"/>
  <c r="V978" i="3"/>
  <c r="V977" i="3"/>
  <c r="V976" i="3"/>
  <c r="V975" i="3"/>
  <c r="V974" i="3"/>
  <c r="V973" i="3"/>
  <c r="V972" i="3"/>
  <c r="V971" i="3"/>
  <c r="V970" i="3"/>
  <c r="V969" i="3"/>
  <c r="V968" i="3"/>
  <c r="V967" i="3"/>
  <c r="V966" i="3"/>
  <c r="V965" i="3"/>
  <c r="V964" i="3"/>
  <c r="V963" i="3"/>
  <c r="V962" i="3"/>
  <c r="V961" i="3"/>
  <c r="V960" i="3"/>
  <c r="V959" i="3"/>
  <c r="V958" i="3"/>
  <c r="V957" i="3"/>
  <c r="V956" i="3"/>
  <c r="V955" i="3"/>
  <c r="V954" i="3"/>
  <c r="V953" i="3"/>
  <c r="V952" i="3"/>
  <c r="V951" i="3"/>
  <c r="V950" i="3"/>
  <c r="V949" i="3"/>
  <c r="V948" i="3"/>
  <c r="V947" i="3"/>
  <c r="V946" i="3"/>
  <c r="V945" i="3"/>
  <c r="V944" i="3"/>
  <c r="V943" i="3"/>
  <c r="V942" i="3"/>
  <c r="V941" i="3"/>
  <c r="V940" i="3"/>
  <c r="V939" i="3"/>
  <c r="V937" i="3"/>
  <c r="V936" i="3"/>
  <c r="V934" i="3"/>
  <c r="V932" i="3"/>
  <c r="V930" i="3"/>
  <c r="V929" i="3"/>
  <c r="V928" i="3"/>
  <c r="V927" i="3"/>
  <c r="V926" i="3"/>
  <c r="V925" i="3"/>
  <c r="V924" i="3"/>
  <c r="V923" i="3"/>
  <c r="V922" i="3"/>
  <c r="V921" i="3"/>
  <c r="V920" i="3"/>
  <c r="V919" i="3"/>
  <c r="V918" i="3"/>
  <c r="V917" i="3"/>
  <c r="V916" i="3"/>
  <c r="V915" i="3"/>
  <c r="V914" i="3"/>
  <c r="V913" i="3"/>
  <c r="V912" i="3"/>
  <c r="V911" i="3"/>
  <c r="V910" i="3"/>
  <c r="V909" i="3"/>
  <c r="V908" i="3"/>
  <c r="V907" i="3"/>
  <c r="V906" i="3"/>
  <c r="V905" i="3"/>
  <c r="V904" i="3"/>
  <c r="V903" i="3"/>
  <c r="V902" i="3"/>
  <c r="V901" i="3"/>
  <c r="V900" i="3"/>
  <c r="V899" i="3"/>
  <c r="V898" i="3"/>
  <c r="V897" i="3"/>
  <c r="V896" i="3"/>
  <c r="V895" i="3"/>
  <c r="V894" i="3"/>
  <c r="V893" i="3"/>
  <c r="V892" i="3"/>
  <c r="V891" i="3"/>
  <c r="V890" i="3"/>
  <c r="V889" i="3"/>
  <c r="V888" i="3"/>
  <c r="V887" i="3"/>
  <c r="V886" i="3"/>
  <c r="V885" i="3"/>
  <c r="V884" i="3"/>
  <c r="V883" i="3"/>
  <c r="V882" i="3"/>
  <c r="V881" i="3"/>
  <c r="V880" i="3"/>
  <c r="V879" i="3"/>
  <c r="V878" i="3"/>
  <c r="V877" i="3"/>
  <c r="V876" i="3"/>
  <c r="V875" i="3"/>
  <c r="V874" i="3"/>
  <c r="V873" i="3"/>
  <c r="V872" i="3"/>
  <c r="V871" i="3"/>
  <c r="V870" i="3"/>
  <c r="V869" i="3"/>
  <c r="V868" i="3"/>
  <c r="V867" i="3"/>
  <c r="V866" i="3"/>
  <c r="V865" i="3"/>
  <c r="V864" i="3"/>
  <c r="V863" i="3"/>
  <c r="V862" i="3"/>
  <c r="V861" i="3"/>
  <c r="V860" i="3"/>
  <c r="V859" i="3"/>
  <c r="V858" i="3"/>
  <c r="V857" i="3"/>
  <c r="V856" i="3"/>
  <c r="V855" i="3"/>
  <c r="V854" i="3"/>
  <c r="V853" i="3"/>
  <c r="V852" i="3"/>
  <c r="V851" i="3"/>
  <c r="V850" i="3"/>
  <c r="V849" i="3"/>
  <c r="V848" i="3"/>
  <c r="V847" i="3"/>
  <c r="V846" i="3"/>
  <c r="V845" i="3"/>
  <c r="V844" i="3"/>
  <c r="V843" i="3"/>
  <c r="V842" i="3"/>
  <c r="V841" i="3"/>
  <c r="V840" i="3"/>
  <c r="V839" i="3"/>
  <c r="V838" i="3"/>
  <c r="V837" i="3"/>
  <c r="V836" i="3"/>
  <c r="V835" i="3"/>
  <c r="V834" i="3"/>
  <c r="V833" i="3"/>
  <c r="V832" i="3"/>
  <c r="V831" i="3"/>
  <c r="V830" i="3"/>
  <c r="V829" i="3"/>
  <c r="V828" i="3"/>
  <c r="V827" i="3"/>
  <c r="V826" i="3"/>
  <c r="V825" i="3"/>
  <c r="V824" i="3"/>
  <c r="V823" i="3"/>
  <c r="V822" i="3"/>
  <c r="V821" i="3"/>
  <c r="V820" i="3"/>
  <c r="V819" i="3"/>
  <c r="V818" i="3"/>
  <c r="V816" i="3"/>
  <c r="V815" i="3"/>
  <c r="V808" i="3"/>
  <c r="V807" i="3"/>
  <c r="V806" i="3"/>
  <c r="V805" i="3"/>
  <c r="V804" i="3"/>
  <c r="V803" i="3"/>
  <c r="V802" i="3"/>
  <c r="V801" i="3"/>
  <c r="V800" i="3"/>
  <c r="V799" i="3"/>
  <c r="V797" i="3"/>
  <c r="V796" i="3"/>
  <c r="V795" i="3"/>
  <c r="V794" i="3"/>
  <c r="V793" i="3"/>
  <c r="V792" i="3"/>
  <c r="V791" i="3"/>
  <c r="V790" i="3"/>
  <c r="V788" i="3"/>
  <c r="V787" i="3"/>
  <c r="V786" i="3"/>
  <c r="V785" i="3"/>
  <c r="V783" i="3"/>
  <c r="V782" i="3"/>
  <c r="V781" i="3"/>
  <c r="V780" i="3"/>
  <c r="V779" i="3"/>
  <c r="V778" i="3"/>
  <c r="V776" i="3"/>
  <c r="V775" i="3"/>
  <c r="V774" i="3"/>
  <c r="V773" i="3"/>
  <c r="V772" i="3"/>
  <c r="V771" i="3"/>
  <c r="V769" i="3"/>
  <c r="V768" i="3"/>
  <c r="V767" i="3"/>
  <c r="V766" i="3"/>
  <c r="V765" i="3"/>
  <c r="V764" i="3"/>
  <c r="V763" i="3"/>
  <c r="V762" i="3"/>
  <c r="V761" i="3"/>
  <c r="V760" i="3"/>
  <c r="V759" i="3"/>
  <c r="V758" i="3"/>
  <c r="V757" i="3"/>
  <c r="V756" i="3"/>
  <c r="V755" i="3"/>
  <c r="V754" i="3"/>
  <c r="V753" i="3"/>
  <c r="V752" i="3"/>
  <c r="V751" i="3"/>
  <c r="V750" i="3"/>
  <c r="V749" i="3"/>
  <c r="V748" i="3"/>
  <c r="V747" i="3"/>
  <c r="V746" i="3"/>
  <c r="V745" i="3"/>
  <c r="V744" i="3"/>
  <c r="V743" i="3"/>
  <c r="V742" i="3"/>
  <c r="V741" i="3"/>
  <c r="V740" i="3"/>
  <c r="V739" i="3"/>
  <c r="V738" i="3"/>
  <c r="V737" i="3"/>
  <c r="V736" i="3"/>
  <c r="V735" i="3"/>
  <c r="V734" i="3"/>
  <c r="V733" i="3"/>
  <c r="V732" i="3"/>
  <c r="V731" i="3"/>
  <c r="V730" i="3"/>
  <c r="V729" i="3"/>
  <c r="V728" i="3"/>
  <c r="V727" i="3"/>
  <c r="V726" i="3"/>
  <c r="V725" i="3"/>
  <c r="V724" i="3"/>
  <c r="V723" i="3"/>
  <c r="V722" i="3"/>
  <c r="V721" i="3"/>
  <c r="V720" i="3"/>
  <c r="V719" i="3"/>
  <c r="V717" i="3"/>
  <c r="V716" i="3"/>
  <c r="V715" i="3"/>
  <c r="V714" i="3"/>
  <c r="V713" i="3"/>
  <c r="V712" i="3"/>
  <c r="V711" i="3"/>
  <c r="V710" i="3"/>
  <c r="V709" i="3"/>
  <c r="V708" i="3"/>
  <c r="V707" i="3"/>
  <c r="V706" i="3"/>
  <c r="V705" i="3"/>
  <c r="V704" i="3"/>
  <c r="V703" i="3"/>
  <c r="V702" i="3"/>
  <c r="V701" i="3"/>
  <c r="V700" i="3"/>
  <c r="V699" i="3"/>
  <c r="V698" i="3"/>
  <c r="V697" i="3"/>
  <c r="V696" i="3"/>
  <c r="V695" i="3"/>
  <c r="V694" i="3"/>
  <c r="V693" i="3"/>
  <c r="V692" i="3"/>
  <c r="V691" i="3"/>
  <c r="V690" i="3"/>
  <c r="V689" i="3"/>
  <c r="V688" i="3"/>
  <c r="V687" i="3"/>
  <c r="V686" i="3"/>
  <c r="V685" i="3"/>
  <c r="V684" i="3"/>
  <c r="V683" i="3"/>
  <c r="V682" i="3"/>
  <c r="V681" i="3"/>
  <c r="V680" i="3"/>
  <c r="V679" i="3"/>
  <c r="V678" i="3"/>
  <c r="V677" i="3"/>
  <c r="V676" i="3"/>
  <c r="V675" i="3"/>
  <c r="V674" i="3"/>
  <c r="V673" i="3"/>
  <c r="V672" i="3"/>
  <c r="V671" i="3"/>
  <c r="V670" i="3"/>
  <c r="V669" i="3"/>
  <c r="V668" i="3"/>
  <c r="V667" i="3"/>
  <c r="V666" i="3"/>
  <c r="V665" i="3"/>
  <c r="V664" i="3"/>
  <c r="V663" i="3"/>
  <c r="V662" i="3"/>
  <c r="V661" i="3"/>
  <c r="V660" i="3"/>
  <c r="V659" i="3"/>
  <c r="V658" i="3"/>
  <c r="V657" i="3"/>
  <c r="V656" i="3"/>
  <c r="V655" i="3"/>
  <c r="V654" i="3"/>
  <c r="V653" i="3"/>
  <c r="V652" i="3"/>
  <c r="V651" i="3"/>
  <c r="V650" i="3"/>
  <c r="V649" i="3"/>
  <c r="V648" i="3"/>
  <c r="V647" i="3"/>
  <c r="V646" i="3"/>
  <c r="V645" i="3"/>
  <c r="V644" i="3"/>
  <c r="V643" i="3"/>
  <c r="V642" i="3"/>
  <c r="V641" i="3"/>
  <c r="V640" i="3"/>
  <c r="V639" i="3"/>
  <c r="V638" i="3"/>
  <c r="V637" i="3"/>
  <c r="V636" i="3"/>
  <c r="V635" i="3"/>
  <c r="V634" i="3"/>
  <c r="V633" i="3"/>
  <c r="V632" i="3"/>
  <c r="V631" i="3"/>
  <c r="V630" i="3"/>
  <c r="V629" i="3"/>
  <c r="V628" i="3"/>
  <c r="V627" i="3"/>
  <c r="V626" i="3"/>
  <c r="V625" i="3"/>
  <c r="V623" i="3"/>
  <c r="V622" i="3"/>
  <c r="V621" i="3"/>
  <c r="V620" i="3"/>
  <c r="V619" i="3"/>
  <c r="V618" i="3"/>
  <c r="V617" i="3"/>
  <c r="V616" i="3"/>
  <c r="V615" i="3"/>
  <c r="V614" i="3"/>
  <c r="V613" i="3"/>
  <c r="V612" i="3"/>
  <c r="V611" i="3"/>
  <c r="V610" i="3"/>
  <c r="V609" i="3"/>
  <c r="V608" i="3"/>
  <c r="V607" i="3"/>
  <c r="V606" i="3"/>
  <c r="V605" i="3"/>
  <c r="V604" i="3"/>
  <c r="V603" i="3"/>
  <c r="V602" i="3"/>
  <c r="V600" i="3"/>
  <c r="V599" i="3"/>
  <c r="V598" i="3"/>
  <c r="V597" i="3"/>
  <c r="V596" i="3"/>
  <c r="V595" i="3"/>
  <c r="V587" i="3"/>
  <c r="V586" i="3"/>
  <c r="V585" i="3"/>
  <c r="V584" i="3"/>
  <c r="V583" i="3"/>
  <c r="V582" i="3"/>
  <c r="V581" i="3"/>
  <c r="V580" i="3"/>
  <c r="V579" i="3"/>
  <c r="V578" i="3"/>
  <c r="V577" i="3"/>
  <c r="V576" i="3"/>
  <c r="V575" i="3"/>
  <c r="V574" i="3"/>
  <c r="V573" i="3"/>
  <c r="V572" i="3"/>
  <c r="V571" i="3"/>
  <c r="V570" i="3"/>
  <c r="V569" i="3"/>
  <c r="V568" i="3"/>
  <c r="V567" i="3"/>
  <c r="V566" i="3"/>
  <c r="V565" i="3"/>
  <c r="V564" i="3"/>
  <c r="V563" i="3"/>
  <c r="V562" i="3"/>
  <c r="V561" i="3"/>
  <c r="V560" i="3"/>
  <c r="V559" i="3"/>
  <c r="V558" i="3"/>
  <c r="V557" i="3"/>
  <c r="V556" i="3"/>
  <c r="V555" i="3"/>
  <c r="V554" i="3"/>
  <c r="V553" i="3"/>
  <c r="V551" i="3"/>
  <c r="V550" i="3"/>
  <c r="V549" i="3"/>
  <c r="V548" i="3"/>
  <c r="V547" i="3"/>
  <c r="V546" i="3"/>
  <c r="V545" i="3"/>
  <c r="V544" i="3"/>
  <c r="V543" i="3"/>
  <c r="V542" i="3"/>
  <c r="V541" i="3"/>
  <c r="V540" i="3"/>
  <c r="V539" i="3"/>
  <c r="V538" i="3"/>
  <c r="V537" i="3"/>
  <c r="V536" i="3"/>
  <c r="V535" i="3"/>
  <c r="V534" i="3"/>
  <c r="V533" i="3"/>
  <c r="V532" i="3"/>
  <c r="V531" i="3"/>
  <c r="V530" i="3"/>
  <c r="V529" i="3"/>
  <c r="V528" i="3"/>
  <c r="V527" i="3"/>
  <c r="V526" i="3"/>
  <c r="V525" i="3"/>
  <c r="V524" i="3"/>
  <c r="V523" i="3"/>
  <c r="V522" i="3"/>
  <c r="V521" i="3"/>
  <c r="V520" i="3"/>
  <c r="V519" i="3"/>
  <c r="V518" i="3"/>
  <c r="V517" i="3"/>
  <c r="V516" i="3"/>
  <c r="V515" i="3"/>
  <c r="V514" i="3"/>
  <c r="V513" i="3"/>
  <c r="V512" i="3"/>
  <c r="V511" i="3"/>
  <c r="V510" i="3"/>
  <c r="V509" i="3"/>
  <c r="V508" i="3"/>
  <c r="V507" i="3"/>
  <c r="V506" i="3"/>
  <c r="V505" i="3"/>
  <c r="V504" i="3"/>
  <c r="V503" i="3"/>
  <c r="V502" i="3"/>
  <c r="V501" i="3"/>
  <c r="V500" i="3"/>
  <c r="V499" i="3"/>
  <c r="V498" i="3"/>
  <c r="V497" i="3"/>
  <c r="V496" i="3"/>
  <c r="V495" i="3"/>
  <c r="V494" i="3"/>
  <c r="V493" i="3"/>
  <c r="V492" i="3"/>
  <c r="V491" i="3"/>
  <c r="V490" i="3"/>
  <c r="V489" i="3"/>
  <c r="V488" i="3"/>
  <c r="V479" i="3"/>
  <c r="V478" i="3"/>
  <c r="V477" i="3"/>
  <c r="V476" i="3"/>
  <c r="V475" i="3"/>
  <c r="V474" i="3"/>
  <c r="V473" i="3"/>
  <c r="V472" i="3"/>
  <c r="V471" i="3"/>
  <c r="V470" i="3"/>
  <c r="V469" i="3"/>
  <c r="V468" i="3"/>
  <c r="V467" i="3"/>
  <c r="V466" i="3"/>
  <c r="V465" i="3"/>
  <c r="V464" i="3"/>
  <c r="V463" i="3"/>
  <c r="V462" i="3"/>
  <c r="V461" i="3"/>
  <c r="V460" i="3"/>
  <c r="V459" i="3"/>
  <c r="V458" i="3"/>
  <c r="V457" i="3"/>
  <c r="V456" i="3"/>
  <c r="V455" i="3"/>
  <c r="V454" i="3"/>
  <c r="V453" i="3"/>
  <c r="V452" i="3"/>
  <c r="V451" i="3"/>
  <c r="V450" i="3"/>
  <c r="V449" i="3"/>
  <c r="V448" i="3"/>
  <c r="V447" i="3"/>
  <c r="V446" i="3"/>
  <c r="V445" i="3"/>
  <c r="V444" i="3"/>
  <c r="V443" i="3"/>
  <c r="V442" i="3"/>
  <c r="V441" i="3"/>
  <c r="V440" i="3"/>
  <c r="V439" i="3"/>
  <c r="V437" i="3"/>
  <c r="V436" i="3"/>
  <c r="V435" i="3"/>
  <c r="V434" i="3"/>
  <c r="V433" i="3"/>
  <c r="V432" i="3"/>
  <c r="V431" i="3"/>
  <c r="V430" i="3"/>
  <c r="V429" i="3"/>
  <c r="V428" i="3"/>
  <c r="V427" i="3"/>
  <c r="V426" i="3"/>
  <c r="V424" i="3"/>
  <c r="V423" i="3"/>
  <c r="V422" i="3"/>
  <c r="V421" i="3"/>
  <c r="V420" i="3"/>
  <c r="V419" i="3"/>
  <c r="V418" i="3"/>
  <c r="V417" i="3"/>
  <c r="V416" i="3"/>
  <c r="V415" i="3"/>
  <c r="V414" i="3"/>
  <c r="V413" i="3"/>
  <c r="V412" i="3"/>
  <c r="V411" i="3"/>
  <c r="V410" i="3"/>
  <c r="V409" i="3"/>
  <c r="V408" i="3"/>
  <c r="V407" i="3"/>
  <c r="V406" i="3"/>
  <c r="V405" i="3"/>
  <c r="V404" i="3"/>
  <c r="V403" i="3"/>
  <c r="V402" i="3"/>
  <c r="V401" i="3"/>
  <c r="V400" i="3"/>
  <c r="V399" i="3"/>
  <c r="V398" i="3"/>
  <c r="V397" i="3"/>
  <c r="V396" i="3"/>
  <c r="V395" i="3"/>
  <c r="V394" i="3"/>
  <c r="V393" i="3"/>
  <c r="V392" i="3"/>
  <c r="V391" i="3"/>
  <c r="V390" i="3"/>
  <c r="V389" i="3"/>
  <c r="V388" i="3"/>
  <c r="V387" i="3"/>
  <c r="V386" i="3"/>
  <c r="V385" i="3"/>
  <c r="V384" i="3"/>
  <c r="V383" i="3"/>
  <c r="V382" i="3"/>
  <c r="V381" i="3"/>
  <c r="V380" i="3"/>
  <c r="V378" i="3"/>
  <c r="V377" i="3"/>
  <c r="V376" i="3"/>
  <c r="V375" i="3"/>
  <c r="V374" i="3"/>
  <c r="V373" i="3"/>
  <c r="V372" i="3"/>
  <c r="V371" i="3"/>
  <c r="V369" i="3"/>
  <c r="V368" i="3"/>
  <c r="V367" i="3"/>
  <c r="V366" i="3"/>
  <c r="V365" i="3"/>
  <c r="V364" i="3"/>
  <c r="V363" i="3"/>
  <c r="V362" i="3"/>
  <c r="V360" i="3"/>
  <c r="V359" i="3"/>
  <c r="V358" i="3"/>
  <c r="V357" i="3"/>
  <c r="V355" i="3"/>
  <c r="V354" i="3"/>
  <c r="V353" i="3"/>
  <c r="V352" i="3"/>
  <c r="V351" i="3"/>
  <c r="V350" i="3"/>
  <c r="V349" i="3"/>
  <c r="V348" i="3"/>
  <c r="V347" i="3"/>
  <c r="V346" i="3"/>
  <c r="V345" i="3"/>
  <c r="V344" i="3"/>
  <c r="V343" i="3"/>
  <c r="V342" i="3"/>
  <c r="V341" i="3"/>
  <c r="V340" i="3"/>
  <c r="V339" i="3"/>
  <c r="V338" i="3"/>
  <c r="V337" i="3"/>
  <c r="V336" i="3"/>
  <c r="V335" i="3"/>
  <c r="V333" i="3"/>
  <c r="V332" i="3"/>
  <c r="V331" i="3"/>
  <c r="V330" i="3"/>
  <c r="V329" i="3"/>
  <c r="V328" i="3"/>
  <c r="V327" i="3"/>
  <c r="V326" i="3"/>
  <c r="V325" i="3"/>
  <c r="V324" i="3"/>
  <c r="V323" i="3"/>
  <c r="V322" i="3"/>
  <c r="V321" i="3"/>
  <c r="V320" i="3"/>
  <c r="V319" i="3"/>
  <c r="V318" i="3"/>
  <c r="V317" i="3"/>
  <c r="V316" i="3"/>
  <c r="V315" i="3"/>
  <c r="V314" i="3"/>
  <c r="V313" i="3"/>
  <c r="V312" i="3"/>
  <c r="V311" i="3"/>
  <c r="V310" i="3"/>
  <c r="V309" i="3"/>
  <c r="V308" i="3"/>
  <c r="V307" i="3"/>
  <c r="V306" i="3"/>
  <c r="V305" i="3"/>
  <c r="V303" i="3"/>
  <c r="V302" i="3"/>
  <c r="V301" i="3"/>
  <c r="V300" i="3"/>
  <c r="V299" i="3"/>
  <c r="V298" i="3"/>
  <c r="V297" i="3"/>
  <c r="V296" i="3"/>
  <c r="V295" i="3"/>
  <c r="V294" i="3"/>
  <c r="V293" i="3"/>
  <c r="V292" i="3"/>
  <c r="V291" i="3"/>
  <c r="V290" i="3"/>
  <c r="V289" i="3"/>
  <c r="V288" i="3"/>
  <c r="V286" i="3"/>
  <c r="V285" i="3"/>
  <c r="V284" i="3"/>
  <c r="V283" i="3"/>
  <c r="V282" i="3"/>
  <c r="V281" i="3"/>
  <c r="V280" i="3"/>
  <c r="V279" i="3"/>
  <c r="V278" i="3"/>
  <c r="V277" i="3"/>
  <c r="V276" i="3"/>
  <c r="V274" i="3"/>
  <c r="V273" i="3"/>
  <c r="V272" i="3"/>
  <c r="V270" i="3"/>
  <c r="V269" i="3"/>
  <c r="V267" i="3"/>
  <c r="V266" i="3"/>
  <c r="V264" i="3"/>
  <c r="V262" i="3"/>
  <c r="V261" i="3"/>
  <c r="V259" i="3"/>
  <c r="V257" i="3"/>
  <c r="V255" i="3"/>
  <c r="V254" i="3"/>
  <c r="V253" i="3"/>
  <c r="V252" i="3"/>
  <c r="V251" i="3"/>
  <c r="V250" i="3"/>
  <c r="V249" i="3"/>
  <c r="V248" i="3"/>
  <c r="V247" i="3"/>
  <c r="V246" i="3"/>
  <c r="V245" i="3"/>
  <c r="V244" i="3"/>
  <c r="V243" i="3"/>
  <c r="V242" i="3"/>
  <c r="V241" i="3"/>
  <c r="V240" i="3"/>
  <c r="V239" i="3"/>
  <c r="V238" i="3"/>
  <c r="V237" i="3"/>
  <c r="V236" i="3"/>
  <c r="V235" i="3"/>
  <c r="V234" i="3"/>
  <c r="V233" i="3"/>
  <c r="V232" i="3"/>
  <c r="V231" i="3"/>
  <c r="V230" i="3"/>
  <c r="V229" i="3"/>
  <c r="V228" i="3"/>
  <c r="V227" i="3"/>
  <c r="V226" i="3"/>
  <c r="V225" i="3"/>
  <c r="V224" i="3"/>
  <c r="V223" i="3"/>
  <c r="V222" i="3"/>
  <c r="V221" i="3"/>
  <c r="V220" i="3"/>
  <c r="V219" i="3"/>
  <c r="V217" i="3"/>
  <c r="V216" i="3"/>
  <c r="V215" i="3"/>
  <c r="V214" i="3"/>
  <c r="V213" i="3"/>
  <c r="V212" i="3"/>
  <c r="V211" i="3"/>
  <c r="V210" i="3"/>
  <c r="V209" i="3"/>
  <c r="V207" i="3"/>
  <c r="V206" i="3"/>
  <c r="V205" i="3"/>
  <c r="V204" i="3"/>
  <c r="V203" i="3"/>
  <c r="V202" i="3"/>
  <c r="V201" i="3"/>
  <c r="V200" i="3"/>
  <c r="V199" i="3"/>
  <c r="V198" i="3"/>
  <c r="V197" i="3"/>
  <c r="V196" i="3"/>
  <c r="V195" i="3"/>
  <c r="V194" i="3"/>
  <c r="V193" i="3"/>
  <c r="V192" i="3"/>
  <c r="V191" i="3"/>
  <c r="V190" i="3"/>
  <c r="V189" i="3"/>
  <c r="V188" i="3"/>
  <c r="V187" i="3"/>
  <c r="V186" i="3"/>
  <c r="V185" i="3"/>
  <c r="V184" i="3"/>
  <c r="V183" i="3"/>
  <c r="V182" i="3"/>
  <c r="V181" i="3"/>
  <c r="V180" i="3"/>
  <c r="V179" i="3"/>
  <c r="V178" i="3"/>
  <c r="V177" i="3"/>
  <c r="V176" i="3"/>
  <c r="V175" i="3"/>
  <c r="V174" i="3"/>
  <c r="V173" i="3"/>
  <c r="V172" i="3"/>
  <c r="V171" i="3"/>
  <c r="V170" i="3"/>
  <c r="V169" i="3"/>
  <c r="V168" i="3"/>
  <c r="V167" i="3"/>
  <c r="V166" i="3"/>
  <c r="V165" i="3"/>
  <c r="V164" i="3"/>
  <c r="V163" i="3"/>
  <c r="V162" i="3"/>
  <c r="V161" i="3"/>
  <c r="V160" i="3"/>
  <c r="V159" i="3"/>
  <c r="V158" i="3"/>
  <c r="V157" i="3"/>
  <c r="V156" i="3"/>
  <c r="V155" i="3"/>
  <c r="V154" i="3"/>
  <c r="V153" i="3"/>
  <c r="V152" i="3"/>
  <c r="V151" i="3"/>
  <c r="V150" i="3"/>
  <c r="V149" i="3"/>
  <c r="V148" i="3"/>
  <c r="V147" i="3"/>
  <c r="V146" i="3"/>
  <c r="V145" i="3"/>
  <c r="V144" i="3"/>
  <c r="V143" i="3"/>
  <c r="V142" i="3"/>
  <c r="V141" i="3"/>
  <c r="V140" i="3"/>
  <c r="V139" i="3"/>
  <c r="V138" i="3"/>
  <c r="V137" i="3"/>
  <c r="V136" i="3"/>
  <c r="V135" i="3"/>
  <c r="V134" i="3"/>
  <c r="V133" i="3"/>
  <c r="V132" i="3"/>
  <c r="V131" i="3"/>
  <c r="V130" i="3"/>
  <c r="V129" i="3"/>
  <c r="V128" i="3"/>
  <c r="V127" i="3"/>
  <c r="V126" i="3"/>
  <c r="V125" i="3"/>
  <c r="V124" i="3"/>
  <c r="V123" i="3"/>
  <c r="V122" i="3"/>
  <c r="V121" i="3"/>
  <c r="V120" i="3"/>
  <c r="V119" i="3"/>
  <c r="V118" i="3"/>
  <c r="V117" i="3"/>
  <c r="V116" i="3"/>
  <c r="V115" i="3"/>
  <c r="V114" i="3"/>
  <c r="V113" i="3"/>
  <c r="V112" i="3"/>
  <c r="V111" i="3"/>
  <c r="V110" i="3"/>
  <c r="V109" i="3"/>
  <c r="V108" i="3"/>
  <c r="V107" i="3"/>
  <c r="V106" i="3"/>
  <c r="V105" i="3"/>
  <c r="V104" i="3"/>
  <c r="V103" i="3"/>
  <c r="V102" i="3"/>
  <c r="V101" i="3"/>
  <c r="V100" i="3"/>
  <c r="V99" i="3"/>
  <c r="V98" i="3"/>
  <c r="V97" i="3"/>
  <c r="V96" i="3"/>
  <c r="V95" i="3"/>
  <c r="V94" i="3"/>
  <c r="V93" i="3"/>
  <c r="V92" i="3"/>
  <c r="V91" i="3"/>
  <c r="V90" i="3"/>
  <c r="V89" i="3"/>
  <c r="V88" i="3"/>
  <c r="V87" i="3"/>
  <c r="V86" i="3"/>
  <c r="V85" i="3"/>
  <c r="V84" i="3"/>
  <c r="V83" i="3"/>
  <c r="V82" i="3"/>
  <c r="V81" i="3"/>
  <c r="V80" i="3"/>
  <c r="V79" i="3"/>
  <c r="V78" i="3"/>
  <c r="V77" i="3"/>
  <c r="V76" i="3"/>
  <c r="V75" i="3"/>
  <c r="V73" i="3"/>
  <c r="V72" i="3"/>
  <c r="V71" i="3"/>
  <c r="V70" i="3"/>
  <c r="V69" i="3"/>
  <c r="V68" i="3"/>
  <c r="V67" i="3"/>
  <c r="V66" i="3"/>
  <c r="V65" i="3"/>
  <c r="V64" i="3"/>
  <c r="V63" i="3"/>
  <c r="V62" i="3"/>
  <c r="V61" i="3"/>
  <c r="V60" i="3"/>
  <c r="V59" i="3"/>
  <c r="V58" i="3"/>
  <c r="V57" i="3"/>
  <c r="V56" i="3"/>
  <c r="V55" i="3"/>
  <c r="V54" i="3"/>
  <c r="V53" i="3"/>
  <c r="V52" i="3"/>
  <c r="V51" i="3"/>
  <c r="V50" i="3"/>
  <c r="V49" i="3"/>
  <c r="V48" i="3"/>
  <c r="V47" i="3"/>
  <c r="V46" i="3"/>
  <c r="V45" i="3"/>
  <c r="V44" i="3"/>
  <c r="V43" i="3"/>
  <c r="V42" i="3"/>
  <c r="V41" i="3"/>
  <c r="V39" i="3"/>
  <c r="V37" i="3"/>
  <c r="V36" i="3"/>
  <c r="V35" i="3"/>
  <c r="V33" i="3"/>
  <c r="V32" i="3"/>
  <c r="V31" i="3"/>
  <c r="V30" i="3"/>
  <c r="V29" i="3"/>
  <c r="V28" i="3"/>
  <c r="V27" i="3"/>
  <c r="V26" i="3"/>
  <c r="V25" i="3"/>
  <c r="V24" i="3"/>
  <c r="V23" i="3"/>
  <c r="V22" i="3"/>
  <c r="V21" i="3"/>
  <c r="V20" i="3"/>
  <c r="V19" i="3"/>
  <c r="V18" i="3"/>
  <c r="V17" i="3"/>
  <c r="V16" i="3"/>
  <c r="V15" i="3"/>
  <c r="V14" i="3"/>
  <c r="V13" i="3"/>
  <c r="V12" i="3"/>
  <c r="V11" i="3"/>
  <c r="V10" i="3"/>
  <c r="V9" i="3"/>
  <c r="V8" i="3"/>
  <c r="V7" i="3"/>
  <c r="V6" i="3"/>
  <c r="AQ689" i="3"/>
  <c r="AO689" i="3"/>
  <c r="AN689" i="3"/>
  <c r="AM689" i="3"/>
  <c r="AG689" i="3"/>
  <c r="AQ685" i="3"/>
  <c r="AO685" i="3"/>
  <c r="AN685" i="3"/>
  <c r="AM685" i="3"/>
  <c r="AG685" i="3"/>
  <c r="AQ676" i="3"/>
  <c r="AO676" i="3"/>
  <c r="AN676" i="3"/>
  <c r="AM676" i="3"/>
  <c r="AG676" i="3"/>
  <c r="AQ673" i="3"/>
  <c r="AO673" i="3"/>
  <c r="AN673" i="3"/>
  <c r="AM673" i="3"/>
  <c r="AG673" i="3"/>
  <c r="AQ671" i="3"/>
  <c r="AO671" i="3"/>
  <c r="AN671" i="3"/>
  <c r="AM671" i="3"/>
  <c r="AG671" i="3"/>
  <c r="AQ650" i="3"/>
  <c r="AO650" i="3"/>
  <c r="AN650" i="3"/>
  <c r="AM650" i="3"/>
  <c r="AG650" i="3"/>
  <c r="AQ645" i="3"/>
  <c r="AO645" i="3"/>
  <c r="AN645" i="3"/>
  <c r="AM645" i="3"/>
  <c r="AG645" i="3"/>
  <c r="AQ640" i="3"/>
  <c r="AO640" i="3"/>
  <c r="AN640" i="3"/>
  <c r="AM640" i="3"/>
  <c r="AG640" i="3"/>
  <c r="AQ635" i="3"/>
  <c r="AO635" i="3"/>
  <c r="AN635" i="3"/>
  <c r="AM635" i="3"/>
  <c r="AG635" i="3"/>
  <c r="AQ374" i="3"/>
  <c r="AO374" i="3"/>
  <c r="AN374" i="3"/>
  <c r="AM374" i="3"/>
  <c r="AG374" i="3"/>
  <c r="AQ365" i="3"/>
  <c r="AO365" i="3"/>
  <c r="AN365" i="3"/>
  <c r="AM365" i="3"/>
  <c r="AG365" i="3"/>
  <c r="AQ356" i="3"/>
  <c r="AO356" i="3"/>
  <c r="AN356" i="3"/>
  <c r="AM356" i="3"/>
  <c r="AG356" i="3"/>
  <c r="AQ177" i="3"/>
  <c r="AO177" i="3"/>
  <c r="AN177" i="3"/>
  <c r="AM177" i="3"/>
  <c r="AG177" i="3"/>
  <c r="AQ158" i="3"/>
  <c r="AO158" i="3"/>
  <c r="AN158" i="3"/>
  <c r="AM158" i="3"/>
  <c r="AG158" i="3"/>
  <c r="AQ147" i="3"/>
  <c r="AO147" i="3"/>
  <c r="AN147" i="3"/>
  <c r="AM147" i="3"/>
  <c r="AG147" i="3"/>
  <c r="AQ144" i="3"/>
  <c r="AO144" i="3"/>
  <c r="AN144" i="3"/>
  <c r="AM144" i="3"/>
  <c r="AG144" i="3"/>
  <c r="AQ140" i="3"/>
  <c r="AO140" i="3"/>
  <c r="AN140" i="3"/>
  <c r="AM140" i="3"/>
  <c r="AG140" i="3"/>
  <c r="AQ130" i="3"/>
  <c r="AO130" i="3"/>
  <c r="AN130" i="3"/>
  <c r="AM130" i="3"/>
  <c r="AG130" i="3"/>
  <c r="AQ121" i="3"/>
  <c r="AO121" i="3"/>
  <c r="AN121" i="3"/>
  <c r="AM121" i="3"/>
  <c r="AG121" i="3"/>
  <c r="AQ118" i="3"/>
  <c r="AO118" i="3"/>
  <c r="AN118" i="3"/>
  <c r="AM118" i="3"/>
  <c r="AG118" i="3"/>
  <c r="AQ116" i="3"/>
  <c r="AO116" i="3"/>
  <c r="AN116" i="3"/>
  <c r="AM116" i="3"/>
  <c r="AG116" i="3"/>
  <c r="AQ102" i="3"/>
  <c r="AO102" i="3"/>
  <c r="AN102" i="3"/>
  <c r="AM102" i="3"/>
  <c r="AG102" i="3"/>
  <c r="AQ97" i="3"/>
  <c r="AO97" i="3"/>
  <c r="AN97" i="3"/>
  <c r="AM97" i="3"/>
  <c r="AG97" i="3"/>
  <c r="AQ754" i="3"/>
  <c r="AO754" i="3"/>
  <c r="AN754" i="3"/>
  <c r="AG754" i="3"/>
  <c r="AQ751" i="3"/>
  <c r="AO751" i="3"/>
  <c r="AN751" i="3"/>
  <c r="AM751" i="3"/>
  <c r="AG751" i="3"/>
  <c r="AQ746" i="3"/>
  <c r="AO746" i="3"/>
  <c r="AN746" i="3"/>
  <c r="AM746" i="3"/>
  <c r="AG746" i="3"/>
  <c r="AQ721" i="3"/>
  <c r="AO721" i="3"/>
  <c r="AN721" i="3"/>
  <c r="AM721" i="3"/>
  <c r="AG721" i="3"/>
  <c r="AQ719" i="3"/>
  <c r="AO719" i="3"/>
  <c r="AN719" i="3"/>
  <c r="AM719" i="3"/>
  <c r="AG719" i="3"/>
  <c r="AQ234" i="3"/>
  <c r="AO234" i="3"/>
  <c r="AN234" i="3"/>
  <c r="AM234" i="3"/>
  <c r="AG234" i="3"/>
  <c r="AQ232" i="3"/>
  <c r="AO232" i="3"/>
  <c r="AN232" i="3"/>
  <c r="AM232" i="3"/>
  <c r="AG232" i="3"/>
  <c r="AQ228" i="3"/>
  <c r="AO228" i="3"/>
  <c r="AN228" i="3"/>
  <c r="AM228" i="3"/>
  <c r="AG228" i="3"/>
  <c r="AQ222" i="3"/>
  <c r="AO222" i="3"/>
  <c r="AN222" i="3"/>
  <c r="AM222" i="3"/>
  <c r="AG222" i="3"/>
  <c r="AQ219" i="3"/>
  <c r="AO219" i="3"/>
  <c r="AN219" i="3"/>
  <c r="AM219" i="3"/>
  <c r="AG219" i="3"/>
  <c r="AQ214" i="3"/>
  <c r="AO214" i="3"/>
  <c r="AN214" i="3"/>
  <c r="AM214" i="3"/>
  <c r="AG214" i="3"/>
  <c r="AQ212" i="3"/>
  <c r="AO212" i="3"/>
  <c r="AN212" i="3"/>
  <c r="AM212" i="3"/>
  <c r="AG212" i="3"/>
  <c r="AM389" i="3"/>
  <c r="AM834" i="3"/>
  <c r="AQ586" i="3"/>
  <c r="AO586" i="3"/>
  <c r="AN586" i="3"/>
  <c r="AM586" i="3"/>
  <c r="AG586" i="3"/>
  <c r="AQ581" i="3"/>
  <c r="AO581" i="3"/>
  <c r="AN581" i="3"/>
  <c r="AM581" i="3"/>
  <c r="AG581" i="3"/>
  <c r="AQ598" i="3"/>
  <c r="AO598" i="3"/>
  <c r="AN598" i="3"/>
  <c r="AM598" i="3"/>
  <c r="AG598" i="3"/>
  <c r="AQ838" i="3"/>
  <c r="AO838" i="3"/>
  <c r="AN838" i="3"/>
  <c r="AM838" i="3"/>
  <c r="AQ836" i="3"/>
  <c r="AO836" i="3"/>
  <c r="AN836" i="3"/>
  <c r="AM836" i="3"/>
  <c r="AQ331" i="3"/>
  <c r="AO331" i="3"/>
  <c r="AN331" i="3"/>
  <c r="AM331" i="3"/>
  <c r="AQ327" i="3"/>
  <c r="AO327" i="3"/>
  <c r="AN327" i="3"/>
  <c r="AM327" i="3"/>
  <c r="AQ326" i="3"/>
  <c r="AO326" i="3"/>
  <c r="AN326" i="3"/>
  <c r="AM326" i="3"/>
  <c r="AQ325" i="3"/>
  <c r="AO325" i="3"/>
  <c r="AN325" i="3"/>
  <c r="AM325" i="3"/>
  <c r="AG331" i="3"/>
  <c r="AG327" i="3"/>
  <c r="AG326" i="3"/>
  <c r="AG325" i="3"/>
  <c r="AG842" i="3"/>
  <c r="AG841" i="3"/>
  <c r="AG840" i="3"/>
  <c r="AG839" i="3"/>
  <c r="AG838" i="3"/>
  <c r="AG837" i="3"/>
  <c r="AG836" i="3"/>
  <c r="AQ789" i="3"/>
  <c r="AO789" i="3"/>
  <c r="AN789" i="3"/>
  <c r="AM789" i="3"/>
  <c r="AG789" i="3"/>
  <c r="AQ398" i="3"/>
  <c r="AO398" i="3"/>
  <c r="AN398" i="3"/>
  <c r="AM398" i="3"/>
  <c r="AG398" i="3"/>
  <c r="AQ406" i="3"/>
  <c r="AO406" i="3"/>
  <c r="AN406" i="3"/>
  <c r="AM406" i="3"/>
  <c r="AG406" i="3"/>
  <c r="AQ917" i="3"/>
  <c r="AO917" i="3"/>
  <c r="AN917" i="3"/>
  <c r="AM917" i="3"/>
  <c r="AG917" i="3"/>
  <c r="AQ916" i="3"/>
  <c r="AO916" i="3"/>
  <c r="AN916" i="3"/>
  <c r="AM916" i="3"/>
  <c r="AG916" i="3"/>
  <c r="AQ915" i="3"/>
  <c r="AO915" i="3"/>
  <c r="AN915" i="3"/>
  <c r="AM915" i="3"/>
  <c r="AG915" i="3"/>
  <c r="AQ914" i="3"/>
  <c r="AO914" i="3"/>
  <c r="AN914" i="3"/>
  <c r="AM914" i="3"/>
  <c r="AG914" i="3"/>
  <c r="AQ913" i="3"/>
  <c r="AO913" i="3"/>
  <c r="AN913" i="3"/>
  <c r="AM913" i="3"/>
  <c r="AG913" i="3"/>
  <c r="AQ912" i="3"/>
  <c r="AO912" i="3"/>
  <c r="AN912" i="3"/>
  <c r="AM912" i="3"/>
  <c r="AG912" i="3"/>
  <c r="AQ911" i="3"/>
  <c r="AO911" i="3"/>
  <c r="AN911" i="3"/>
  <c r="AM911" i="3"/>
  <c r="AG911" i="3"/>
  <c r="AQ910" i="3"/>
  <c r="AO910" i="3"/>
  <c r="AN910" i="3"/>
  <c r="AM910" i="3"/>
  <c r="AG910" i="3"/>
  <c r="AQ909" i="3"/>
  <c r="AO909" i="3"/>
  <c r="AN909" i="3"/>
  <c r="AM909" i="3"/>
  <c r="AG909" i="3"/>
  <c r="AQ908" i="3"/>
  <c r="AO908" i="3"/>
  <c r="AN908" i="3"/>
  <c r="AM908" i="3"/>
  <c r="AG908" i="3"/>
  <c r="AQ907" i="3"/>
  <c r="AO907" i="3"/>
  <c r="AN907" i="3"/>
  <c r="AM907" i="3"/>
  <c r="AG907" i="3"/>
  <c r="AQ906" i="3"/>
  <c r="AO906" i="3"/>
  <c r="AN906" i="3"/>
  <c r="AM906" i="3"/>
  <c r="AG906" i="3"/>
  <c r="AQ905" i="3"/>
  <c r="AO905" i="3"/>
  <c r="AN905" i="3"/>
  <c r="AM905" i="3"/>
  <c r="AG905" i="3"/>
  <c r="AQ863" i="3"/>
  <c r="AO863" i="3"/>
  <c r="AN863" i="3"/>
  <c r="AM863" i="3"/>
  <c r="AG863" i="3"/>
  <c r="AQ862" i="3"/>
  <c r="AO862" i="3"/>
  <c r="AN862" i="3"/>
  <c r="AM862" i="3"/>
  <c r="AG862" i="3"/>
  <c r="AQ861" i="3"/>
  <c r="AO861" i="3"/>
  <c r="AN861" i="3"/>
  <c r="AM861" i="3"/>
  <c r="AG861" i="3"/>
  <c r="AQ860" i="3"/>
  <c r="AO860" i="3"/>
  <c r="AN860" i="3"/>
  <c r="AM860" i="3"/>
  <c r="AG860" i="3"/>
  <c r="AQ859" i="3"/>
  <c r="AO859" i="3"/>
  <c r="AN859" i="3"/>
  <c r="AM859" i="3"/>
  <c r="AG859" i="3"/>
  <c r="AQ858" i="3"/>
  <c r="AO858" i="3"/>
  <c r="AN858" i="3"/>
  <c r="AM858" i="3"/>
  <c r="AG858" i="3"/>
  <c r="AG852" i="3"/>
  <c r="AM852" i="3"/>
  <c r="AQ852" i="3"/>
  <c r="AO852" i="3"/>
  <c r="AN852" i="3"/>
  <c r="AQ857" i="3"/>
  <c r="AO857" i="3"/>
  <c r="AN857" i="3"/>
  <c r="AM857" i="3"/>
  <c r="AQ856" i="3"/>
  <c r="AO856" i="3"/>
  <c r="AN856" i="3"/>
  <c r="AM856" i="3"/>
  <c r="AQ855" i="3"/>
  <c r="AO855" i="3"/>
  <c r="AN855" i="3"/>
  <c r="AM855" i="3"/>
  <c r="AQ854" i="3"/>
  <c r="AO854" i="3"/>
  <c r="AN854" i="3"/>
  <c r="AM854" i="3"/>
  <c r="AQ853" i="3"/>
  <c r="AO853" i="3"/>
  <c r="AN853" i="3"/>
  <c r="AM853" i="3"/>
  <c r="AQ851" i="3"/>
  <c r="AO851" i="3"/>
  <c r="AN851" i="3"/>
  <c r="AM851" i="3"/>
  <c r="AQ850" i="3"/>
  <c r="AO850" i="3"/>
  <c r="AN850" i="3"/>
  <c r="AM850" i="3"/>
  <c r="AG857" i="3"/>
  <c r="AG856" i="3"/>
  <c r="AG855" i="3"/>
  <c r="AG854" i="3"/>
  <c r="AG853" i="3"/>
  <c r="AG851" i="3"/>
  <c r="AG850" i="3"/>
  <c r="AQ847" i="3"/>
  <c r="AO847" i="3"/>
  <c r="AN847" i="3"/>
  <c r="AM847" i="3"/>
  <c r="AQ846" i="3"/>
  <c r="AO846" i="3"/>
  <c r="AN846" i="3"/>
  <c r="AM846" i="3"/>
  <c r="AG847" i="3"/>
  <c r="AG846" i="3"/>
  <c r="AM841" i="3"/>
  <c r="AM840" i="3"/>
  <c r="AM839" i="3"/>
  <c r="AM837" i="3"/>
  <c r="AM835" i="3"/>
  <c r="AQ825" i="3"/>
  <c r="AO825" i="3"/>
  <c r="AN825" i="3"/>
  <c r="AM825" i="3"/>
  <c r="AG825" i="3"/>
  <c r="AG821" i="3"/>
  <c r="AM821" i="3"/>
  <c r="AN821" i="3"/>
  <c r="AO821" i="3"/>
  <c r="AQ821" i="3"/>
  <c r="AG822" i="3"/>
  <c r="AM822" i="3"/>
  <c r="AN822" i="3"/>
  <c r="AO822" i="3"/>
  <c r="AQ822" i="3"/>
  <c r="AG823" i="3"/>
  <c r="AM823" i="3"/>
  <c r="AN823" i="3"/>
  <c r="AO823" i="3"/>
  <c r="AQ823" i="3"/>
  <c r="AG824" i="3"/>
  <c r="AM824" i="3"/>
  <c r="AN824" i="3"/>
  <c r="AO824" i="3"/>
  <c r="AQ824" i="3"/>
  <c r="AG826" i="3"/>
  <c r="AM826" i="3"/>
  <c r="AN826" i="3"/>
  <c r="AO826" i="3"/>
  <c r="AQ826" i="3"/>
  <c r="AG827" i="3"/>
  <c r="AM827" i="3"/>
  <c r="AN827" i="3"/>
  <c r="AO827" i="3"/>
  <c r="AQ827" i="3"/>
  <c r="AG828" i="3"/>
  <c r="AM828" i="3"/>
  <c r="AN828" i="3"/>
  <c r="AO828" i="3"/>
  <c r="AQ828" i="3"/>
  <c r="AG829" i="3"/>
  <c r="AM829" i="3"/>
  <c r="AN829" i="3"/>
  <c r="AO829" i="3"/>
  <c r="AQ829" i="3"/>
  <c r="AG830" i="3"/>
  <c r="AM830" i="3"/>
  <c r="AN830" i="3"/>
  <c r="AO830" i="3"/>
  <c r="AQ830" i="3"/>
  <c r="AG831" i="3"/>
  <c r="AM831" i="3"/>
  <c r="AN831" i="3"/>
  <c r="AO831" i="3"/>
  <c r="AQ831" i="3"/>
  <c r="AG832" i="3"/>
  <c r="AM832" i="3"/>
  <c r="AN832" i="3"/>
  <c r="AO832" i="3"/>
  <c r="AQ832" i="3"/>
  <c r="AG833" i="3"/>
  <c r="AM833" i="3"/>
  <c r="AN833" i="3"/>
  <c r="AO833" i="3"/>
  <c r="AQ833" i="3"/>
  <c r="AG834" i="3"/>
  <c r="AN834" i="3"/>
  <c r="AO834" i="3"/>
  <c r="AQ834" i="3"/>
  <c r="AG835" i="3"/>
  <c r="AN835" i="3"/>
  <c r="AO835" i="3"/>
  <c r="AQ835" i="3"/>
  <c r="AN837" i="3"/>
  <c r="AO837" i="3"/>
  <c r="AQ837" i="3"/>
  <c r="AN839" i="3"/>
  <c r="AO839" i="3"/>
  <c r="AQ839" i="3"/>
  <c r="AN840" i="3"/>
  <c r="AO840" i="3"/>
  <c r="AQ840" i="3"/>
  <c r="AN841" i="3"/>
  <c r="AO841" i="3"/>
  <c r="AQ841" i="3"/>
  <c r="AQ797" i="3"/>
  <c r="AO797" i="3"/>
  <c r="AN797" i="3"/>
  <c r="AM797" i="3"/>
  <c r="AG797" i="3"/>
  <c r="AG782" i="3"/>
  <c r="AG781" i="3"/>
  <c r="AG780" i="3"/>
  <c r="AG779" i="3"/>
  <c r="AG778" i="3"/>
  <c r="AG777" i="3"/>
  <c r="AG776" i="3"/>
  <c r="AQ782" i="3"/>
  <c r="AO782" i="3"/>
  <c r="AN782" i="3"/>
  <c r="AM782" i="3"/>
  <c r="AQ781" i="3"/>
  <c r="AO781" i="3"/>
  <c r="AN781" i="3"/>
  <c r="AM781" i="3"/>
  <c r="AQ780" i="3"/>
  <c r="AO780" i="3"/>
  <c r="AN780" i="3"/>
  <c r="AM780" i="3"/>
  <c r="AQ779" i="3"/>
  <c r="AO779" i="3"/>
  <c r="AN779" i="3"/>
  <c r="AM779" i="3"/>
  <c r="AQ778" i="3"/>
  <c r="AO778" i="3"/>
  <c r="AN778" i="3"/>
  <c r="AM778" i="3"/>
  <c r="AQ777" i="3"/>
  <c r="AO777" i="3"/>
  <c r="AN777" i="3"/>
  <c r="AM777" i="3"/>
  <c r="AQ776" i="3"/>
  <c r="AO776" i="3"/>
  <c r="AN776" i="3"/>
  <c r="AM776" i="3"/>
  <c r="AG773" i="3"/>
  <c r="AG772" i="3"/>
  <c r="AQ773" i="3"/>
  <c r="AO773" i="3"/>
  <c r="AN773" i="3"/>
  <c r="AM773" i="3"/>
  <c r="AQ254" i="3"/>
  <c r="AO254" i="3"/>
  <c r="AN254" i="3"/>
  <c r="AM254" i="3"/>
  <c r="AQ253" i="3"/>
  <c r="AO253" i="3"/>
  <c r="AN253" i="3"/>
  <c r="AM253" i="3"/>
  <c r="AQ252" i="3"/>
  <c r="AO252" i="3"/>
  <c r="AN252" i="3"/>
  <c r="AM252" i="3"/>
  <c r="AQ251" i="3"/>
  <c r="AO251" i="3"/>
  <c r="AN251" i="3"/>
  <c r="AM251" i="3"/>
  <c r="AQ250" i="3"/>
  <c r="AO250" i="3"/>
  <c r="AN250" i="3"/>
  <c r="AM250" i="3"/>
  <c r="AQ249" i="3"/>
  <c r="AO249" i="3"/>
  <c r="AN249" i="3"/>
  <c r="AM249" i="3"/>
  <c r="AG254" i="3"/>
  <c r="AG253" i="3"/>
  <c r="AG252" i="3"/>
  <c r="AG251" i="3"/>
  <c r="AG250" i="3"/>
  <c r="AG249" i="3"/>
  <c r="AQ332" i="3"/>
  <c r="AO332" i="3"/>
  <c r="AN332" i="3"/>
  <c r="AM332" i="3"/>
  <c r="AQ330" i="3"/>
  <c r="AO330" i="3"/>
  <c r="AN330" i="3"/>
  <c r="AM330" i="3"/>
  <c r="AQ329" i="3"/>
  <c r="AO329" i="3"/>
  <c r="AN329" i="3"/>
  <c r="AM329" i="3"/>
  <c r="AQ328" i="3"/>
  <c r="AO328" i="3"/>
  <c r="AN328" i="3"/>
  <c r="AM328" i="3"/>
  <c r="AG337" i="3"/>
  <c r="AG332" i="3"/>
  <c r="AG330" i="3"/>
  <c r="AG329" i="3"/>
  <c r="AG328" i="3"/>
  <c r="AG989" i="3"/>
  <c r="AG990" i="3"/>
  <c r="AG991" i="3"/>
  <c r="AG992" i="3"/>
  <c r="AG993" i="3"/>
  <c r="AG994" i="3"/>
  <c r="AG995" i="3"/>
  <c r="AG996" i="3"/>
  <c r="AG997" i="3"/>
  <c r="AM989" i="3"/>
  <c r="AM990" i="3"/>
  <c r="AM991" i="3"/>
  <c r="AM992" i="3"/>
  <c r="AM993" i="3"/>
  <c r="AM994" i="3"/>
  <c r="AM995" i="3"/>
  <c r="AM996" i="3"/>
  <c r="AM997" i="3"/>
  <c r="AQ362" i="3"/>
  <c r="AO362" i="3"/>
  <c r="AN362" i="3"/>
  <c r="AM362" i="3"/>
  <c r="AG362" i="3"/>
  <c r="AQ694" i="3"/>
  <c r="AO694" i="3"/>
  <c r="AN694" i="3"/>
  <c r="AM694" i="3"/>
  <c r="AG694" i="3"/>
  <c r="AQ693" i="3"/>
  <c r="AO693" i="3"/>
  <c r="AN693" i="3"/>
  <c r="AM693" i="3"/>
  <c r="AG693" i="3"/>
  <c r="AQ692" i="3"/>
  <c r="AO692" i="3"/>
  <c r="AN692" i="3"/>
  <c r="AM692" i="3"/>
  <c r="AG692" i="3"/>
  <c r="AQ691" i="3"/>
  <c r="AO691" i="3"/>
  <c r="AN691" i="3"/>
  <c r="AM691" i="3"/>
  <c r="AG691" i="3"/>
  <c r="AQ644" i="3"/>
  <c r="AO644" i="3"/>
  <c r="AN644" i="3"/>
  <c r="AM644" i="3"/>
  <c r="AG644" i="3"/>
  <c r="AQ766" i="3"/>
  <c r="AO766" i="3"/>
  <c r="AN766" i="3"/>
  <c r="AM766" i="3"/>
  <c r="AG766" i="3"/>
  <c r="AQ765" i="3"/>
  <c r="AO765" i="3"/>
  <c r="AN765" i="3"/>
  <c r="AM765" i="3"/>
  <c r="AG765" i="3"/>
  <c r="AQ763" i="3"/>
  <c r="AO763" i="3"/>
  <c r="AN763" i="3"/>
  <c r="AM763" i="3"/>
  <c r="AG763" i="3"/>
  <c r="AQ761" i="3"/>
  <c r="AO761" i="3"/>
  <c r="AN761" i="3"/>
  <c r="AM761" i="3"/>
  <c r="AG761" i="3"/>
  <c r="AQ759" i="3"/>
  <c r="AO759" i="3"/>
  <c r="AN759" i="3"/>
  <c r="AM759" i="3"/>
  <c r="AG759" i="3"/>
  <c r="AQ246" i="3"/>
  <c r="AO246" i="3"/>
  <c r="AN246" i="3"/>
  <c r="AM246" i="3"/>
  <c r="AG246" i="3"/>
  <c r="AQ245" i="3"/>
  <c r="AO245" i="3"/>
  <c r="AN245" i="3"/>
  <c r="AM245" i="3"/>
  <c r="AG245" i="3"/>
  <c r="AQ243" i="3"/>
  <c r="AO243" i="3"/>
  <c r="AN243" i="3"/>
  <c r="AM243" i="3"/>
  <c r="AG243" i="3"/>
  <c r="AQ241" i="3"/>
  <c r="AO241" i="3"/>
  <c r="AN241" i="3"/>
  <c r="AM241" i="3"/>
  <c r="AG241" i="3"/>
  <c r="AQ239" i="3"/>
  <c r="AO239" i="3"/>
  <c r="AN239" i="3"/>
  <c r="AM239" i="3"/>
  <c r="AG239" i="3"/>
  <c r="AQ1123" i="3"/>
  <c r="AO1123" i="3"/>
  <c r="AN1123" i="3"/>
  <c r="AM1123" i="3"/>
  <c r="AG1123" i="3"/>
  <c r="AQ1122" i="3"/>
  <c r="AO1122" i="3"/>
  <c r="AN1122" i="3"/>
  <c r="AM1122" i="3"/>
  <c r="AG1122" i="3"/>
  <c r="AQ73" i="3"/>
  <c r="AO73" i="3"/>
  <c r="AN73" i="3"/>
  <c r="AM73" i="3"/>
  <c r="AG73" i="3"/>
  <c r="AQ72" i="3"/>
  <c r="AO72" i="3"/>
  <c r="AN72" i="3"/>
  <c r="AM72" i="3"/>
  <c r="AG72" i="3"/>
  <c r="AQ71" i="3"/>
  <c r="AO71" i="3"/>
  <c r="AN71" i="3"/>
  <c r="AM71" i="3"/>
  <c r="AG71" i="3"/>
  <c r="AQ70" i="3"/>
  <c r="AO70" i="3"/>
  <c r="AN70" i="3"/>
  <c r="AM70" i="3"/>
  <c r="AG70" i="3"/>
  <c r="AQ499" i="3"/>
  <c r="AO499" i="3"/>
  <c r="AN499" i="3"/>
  <c r="AM499" i="3"/>
  <c r="AG499" i="3"/>
  <c r="AQ469" i="3"/>
  <c r="AO469" i="3"/>
  <c r="AN469" i="3"/>
  <c r="AM469" i="3"/>
  <c r="AG469" i="3"/>
  <c r="AG509" i="3"/>
  <c r="AG508" i="3"/>
  <c r="AG507" i="3"/>
  <c r="AG506" i="3"/>
  <c r="AG505" i="3"/>
  <c r="AQ541" i="3"/>
  <c r="AO541" i="3"/>
  <c r="AN541" i="3"/>
  <c r="AM541" i="3"/>
  <c r="AG541" i="3"/>
  <c r="AQ1236" i="3"/>
  <c r="AG1236" i="3"/>
  <c r="AM1236" i="3"/>
  <c r="AN1236" i="3"/>
  <c r="AO1236" i="3"/>
  <c r="AQ1229" i="3"/>
  <c r="AG1229" i="3"/>
  <c r="AM1229" i="3"/>
  <c r="AN1229" i="3"/>
  <c r="AO1229" i="3"/>
  <c r="AQ1227" i="3"/>
  <c r="AG1227" i="3"/>
  <c r="AM1227" i="3"/>
  <c r="AN1227" i="3"/>
  <c r="AO1227" i="3"/>
  <c r="AQ1220" i="3"/>
  <c r="AG1220" i="3"/>
  <c r="AM1220" i="3"/>
  <c r="AN1220" i="3"/>
  <c r="AO1220" i="3"/>
  <c r="AQ1218" i="3"/>
  <c r="AG1218" i="3"/>
  <c r="AM1218" i="3"/>
  <c r="AN1218" i="3"/>
  <c r="AO1218" i="3"/>
  <c r="AQ1211" i="3"/>
  <c r="AG1211" i="3"/>
  <c r="AM1211" i="3"/>
  <c r="AN1211" i="3"/>
  <c r="AO1211" i="3"/>
  <c r="AQ1209" i="3"/>
  <c r="AG1209" i="3"/>
  <c r="AM1209" i="3"/>
  <c r="AN1209" i="3"/>
  <c r="AO1209" i="3"/>
  <c r="AQ1202" i="3"/>
  <c r="AG1202" i="3"/>
  <c r="AM1202" i="3"/>
  <c r="AN1202" i="3"/>
  <c r="AO1202" i="3"/>
  <c r="AQ1200" i="3"/>
  <c r="AG1200" i="3"/>
  <c r="AM1200" i="3"/>
  <c r="AN1200" i="3"/>
  <c r="AO1200" i="3"/>
  <c r="AQ1196" i="3"/>
  <c r="AG1196" i="3"/>
  <c r="AM1196" i="3"/>
  <c r="AN1196" i="3"/>
  <c r="AO1196" i="3"/>
  <c r="AQ1192" i="3"/>
  <c r="AG1192" i="3"/>
  <c r="AM1192" i="3"/>
  <c r="AN1192" i="3"/>
  <c r="AO1192" i="3"/>
  <c r="AQ1189" i="3"/>
  <c r="AG1189" i="3"/>
  <c r="AM1189" i="3"/>
  <c r="AN1189" i="3"/>
  <c r="AO1189" i="3"/>
  <c r="AQ1181" i="3"/>
  <c r="AG1181" i="3"/>
  <c r="AM1181" i="3"/>
  <c r="AN1181" i="3"/>
  <c r="AO1181" i="3"/>
  <c r="AQ1175" i="3"/>
  <c r="AG1175" i="3"/>
  <c r="AM1175" i="3"/>
  <c r="AN1175" i="3"/>
  <c r="AO1175" i="3"/>
  <c r="AQ1172" i="3"/>
  <c r="AG1172" i="3"/>
  <c r="AM1172" i="3"/>
  <c r="AN1172" i="3"/>
  <c r="AO1172" i="3"/>
  <c r="AQ1166" i="3"/>
  <c r="AG1166" i="3"/>
  <c r="AM1166" i="3"/>
  <c r="AN1166" i="3"/>
  <c r="AO1166" i="3"/>
  <c r="AQ1163" i="3"/>
  <c r="AG1163" i="3"/>
  <c r="AM1163" i="3"/>
  <c r="AN1163" i="3"/>
  <c r="AO1163" i="3"/>
  <c r="AQ1145" i="3"/>
  <c r="AG1145" i="3"/>
  <c r="AM1145" i="3"/>
  <c r="AN1145" i="3"/>
  <c r="AO1145" i="3"/>
  <c r="AQ1143" i="3"/>
  <c r="AG1143" i="3"/>
  <c r="AM1143" i="3"/>
  <c r="AN1143" i="3"/>
  <c r="AO1143" i="3"/>
  <c r="AQ1141" i="3"/>
  <c r="AG1141" i="3"/>
  <c r="AM1141" i="3"/>
  <c r="AN1141" i="3"/>
  <c r="AO1141" i="3"/>
  <c r="AQ1139" i="3"/>
  <c r="AG1139" i="3"/>
  <c r="AM1139" i="3"/>
  <c r="AN1139" i="3"/>
  <c r="AO1139" i="3"/>
  <c r="AQ1134" i="3"/>
  <c r="AG1134" i="3"/>
  <c r="AN1134" i="3"/>
  <c r="AO1134" i="3"/>
  <c r="AQ1132" i="3"/>
  <c r="AG1132" i="3"/>
  <c r="AM1132" i="3"/>
  <c r="AN1132" i="3"/>
  <c r="AO1132" i="3"/>
  <c r="AQ1130" i="3"/>
  <c r="AG1130" i="3"/>
  <c r="AM1130" i="3"/>
  <c r="AN1130" i="3"/>
  <c r="AO1130" i="3"/>
  <c r="AQ1127" i="3"/>
  <c r="AG1127" i="3"/>
  <c r="AM1127" i="3"/>
  <c r="AN1127" i="3"/>
  <c r="AO1127" i="3"/>
  <c r="AQ1118" i="3"/>
  <c r="AM1118" i="3"/>
  <c r="AN1118" i="3"/>
  <c r="AO1118" i="3"/>
  <c r="AG1118" i="3"/>
  <c r="AM414" i="3"/>
  <c r="AQ566" i="3"/>
  <c r="AM566" i="3"/>
  <c r="AN566" i="3"/>
  <c r="AO566" i="3"/>
  <c r="AG566" i="3"/>
  <c r="AQ565" i="3"/>
  <c r="AM565" i="3"/>
  <c r="AN565" i="3"/>
  <c r="AO565" i="3"/>
  <c r="AG565" i="3"/>
  <c r="AG294" i="3"/>
  <c r="AG295" i="3"/>
  <c r="AG296" i="3"/>
  <c r="AG297" i="3"/>
  <c r="AG298" i="3"/>
  <c r="AG299" i="3"/>
  <c r="AQ302" i="3"/>
  <c r="AM302" i="3"/>
  <c r="AN302" i="3"/>
  <c r="AO302" i="3"/>
  <c r="AG302" i="3"/>
  <c r="AG1089" i="3"/>
  <c r="AM1089" i="3"/>
  <c r="AN1089" i="3"/>
  <c r="AO1089" i="3"/>
  <c r="AQ1089" i="3"/>
  <c r="AG1090" i="3"/>
  <c r="AM1090" i="3"/>
  <c r="AN1090" i="3"/>
  <c r="AO1090" i="3"/>
  <c r="AQ1090" i="3"/>
  <c r="AG1091" i="3"/>
  <c r="AM1091" i="3"/>
  <c r="AN1091" i="3"/>
  <c r="AO1091" i="3"/>
  <c r="AQ1091" i="3"/>
  <c r="AG1092" i="3"/>
  <c r="AM1092" i="3"/>
  <c r="AN1092" i="3"/>
  <c r="AO1092" i="3"/>
  <c r="AQ1092" i="3"/>
  <c r="AG1093" i="3"/>
  <c r="AM1093" i="3"/>
  <c r="AN1093" i="3"/>
  <c r="AO1093" i="3"/>
  <c r="AQ1093" i="3"/>
  <c r="AG1094" i="3"/>
  <c r="AM1094" i="3"/>
  <c r="AN1094" i="3"/>
  <c r="AO1094" i="3"/>
  <c r="AQ1094" i="3"/>
  <c r="AG1095" i="3"/>
  <c r="AM1095" i="3"/>
  <c r="AN1095" i="3"/>
  <c r="AO1095" i="3"/>
  <c r="AQ1095" i="3"/>
  <c r="AG1096" i="3"/>
  <c r="AM1096" i="3"/>
  <c r="AN1096" i="3"/>
  <c r="AO1096" i="3"/>
  <c r="AQ1096" i="3"/>
  <c r="AQ1067" i="3"/>
  <c r="AM1067" i="3"/>
  <c r="AN1067" i="3"/>
  <c r="AO1067" i="3"/>
  <c r="AG1067" i="3"/>
  <c r="AG1101" i="3"/>
  <c r="AQ1101" i="3"/>
  <c r="AM1101" i="3"/>
  <c r="AN1101" i="3"/>
  <c r="AO1101" i="3"/>
  <c r="AQ1152" i="3"/>
  <c r="AM1152" i="3"/>
  <c r="AN1152" i="3"/>
  <c r="AO1152" i="3"/>
  <c r="AG1152" i="3"/>
  <c r="AQ1199" i="3"/>
  <c r="AG1199" i="3"/>
  <c r="AM1199" i="3"/>
  <c r="AN1199" i="3"/>
  <c r="AO1199" i="3"/>
  <c r="AG699" i="3"/>
  <c r="AG700" i="3"/>
  <c r="AG701" i="3"/>
  <c r="AG702" i="3"/>
  <c r="AG703" i="3"/>
  <c r="AG704" i="3"/>
  <c r="AG705" i="3"/>
  <c r="AG706" i="3"/>
  <c r="AG707" i="3"/>
  <c r="AG708" i="3"/>
  <c r="AG709" i="3"/>
  <c r="AG710" i="3"/>
  <c r="AG711" i="3"/>
  <c r="AG712" i="3"/>
  <c r="AG713" i="3"/>
  <c r="AG714" i="3"/>
  <c r="AG715" i="3"/>
  <c r="AG716" i="3"/>
  <c r="AG717" i="3"/>
  <c r="AG720" i="3"/>
  <c r="AG722" i="3"/>
  <c r="AG723" i="3"/>
  <c r="AG724" i="3"/>
  <c r="AG725" i="3"/>
  <c r="AG726" i="3"/>
  <c r="AG727" i="3"/>
  <c r="AG728" i="3"/>
  <c r="AG729" i="3"/>
  <c r="AG730" i="3"/>
  <c r="AG731" i="3"/>
  <c r="AG732" i="3"/>
  <c r="AG733" i="3"/>
  <c r="AG734" i="3"/>
  <c r="AG735" i="3"/>
  <c r="AG736" i="3"/>
  <c r="AG737" i="3"/>
  <c r="AG738" i="3"/>
  <c r="AG739" i="3"/>
  <c r="AG740" i="3"/>
  <c r="AG741" i="3"/>
  <c r="AG742" i="3"/>
  <c r="AG743" i="3"/>
  <c r="AG744" i="3"/>
  <c r="AG745" i="3"/>
  <c r="AG747" i="3"/>
  <c r="AG748" i="3"/>
  <c r="AG749" i="3"/>
  <c r="AG750" i="3"/>
  <c r="AG752" i="3"/>
  <c r="AG753" i="3"/>
  <c r="AG755" i="3"/>
  <c r="AG756" i="3"/>
  <c r="AG757" i="3"/>
  <c r="AG758" i="3"/>
  <c r="AG760" i="3"/>
  <c r="AG762" i="3"/>
  <c r="AG764" i="3"/>
  <c r="AG767" i="3"/>
  <c r="AG768" i="3"/>
  <c r="AQ753" i="3"/>
  <c r="AO753" i="3"/>
  <c r="AN753" i="3"/>
  <c r="AM753" i="3"/>
  <c r="AQ749" i="3"/>
  <c r="AO749" i="3"/>
  <c r="AN749" i="3"/>
  <c r="AM749" i="3"/>
  <c r="AG1239" i="3"/>
  <c r="AG1238" i="3"/>
  <c r="AG1237" i="3"/>
  <c r="AG1235" i="3"/>
  <c r="AG1234" i="3"/>
  <c r="AG1233" i="3"/>
  <c r="AG1232" i="3"/>
  <c r="AG1231" i="3"/>
  <c r="AG1230" i="3"/>
  <c r="AG1228" i="3"/>
  <c r="AG1226" i="3"/>
  <c r="AG1225" i="3"/>
  <c r="AG1224" i="3"/>
  <c r="AG1223" i="3"/>
  <c r="AG1222" i="3"/>
  <c r="AG1221" i="3"/>
  <c r="AG1219" i="3"/>
  <c r="AG1217" i="3"/>
  <c r="AG1216" i="3"/>
  <c r="AG1215" i="3"/>
  <c r="AG1214" i="3"/>
  <c r="AG1213" i="3"/>
  <c r="AG1212" i="3"/>
  <c r="AG1210" i="3"/>
  <c r="AG1208" i="3"/>
  <c r="AG1207" i="3"/>
  <c r="AG1206" i="3"/>
  <c r="AG1205" i="3"/>
  <c r="AG1204" i="3"/>
  <c r="AG1203" i="3"/>
  <c r="AG1201" i="3"/>
  <c r="AG1198" i="3"/>
  <c r="AG1197" i="3"/>
  <c r="AG1195" i="3"/>
  <c r="AG1194" i="3"/>
  <c r="AG1193" i="3"/>
  <c r="AG1191" i="3"/>
  <c r="AG1190" i="3"/>
  <c r="AG1188" i="3"/>
  <c r="AG1187" i="3"/>
  <c r="AG1186" i="3"/>
  <c r="AG1185" i="3"/>
  <c r="AG1184" i="3"/>
  <c r="AG1183" i="3"/>
  <c r="AG1182" i="3"/>
  <c r="AG1180" i="3"/>
  <c r="AG1179" i="3"/>
  <c r="AG1178" i="3"/>
  <c r="AG1177" i="3"/>
  <c r="AG1176" i="3"/>
  <c r="AG1174" i="3"/>
  <c r="AG1173" i="3"/>
  <c r="AG1171" i="3"/>
  <c r="AG1170" i="3"/>
  <c r="AG1169" i="3"/>
  <c r="AG1168" i="3"/>
  <c r="AG1167" i="3"/>
  <c r="AG1165" i="3"/>
  <c r="AG1164" i="3"/>
  <c r="AG1162" i="3"/>
  <c r="AG1161" i="3"/>
  <c r="AG1160" i="3"/>
  <c r="AG1159" i="3"/>
  <c r="AG1158" i="3"/>
  <c r="AG1157" i="3"/>
  <c r="AG1156" i="3"/>
  <c r="AG1155" i="3"/>
  <c r="AG1154" i="3"/>
  <c r="AG1153" i="3"/>
  <c r="AG1151" i="3"/>
  <c r="AG1150" i="3"/>
  <c r="AG1149" i="3"/>
  <c r="AG1148" i="3"/>
  <c r="AG1147" i="3"/>
  <c r="AG1146" i="3"/>
  <c r="AG1144" i="3"/>
  <c r="AG1142" i="3"/>
  <c r="AG1140" i="3"/>
  <c r="AG1138" i="3"/>
  <c r="AG1137" i="3"/>
  <c r="AG1136" i="3"/>
  <c r="AG1135" i="3"/>
  <c r="AG1133" i="3"/>
  <c r="AG1131" i="3"/>
  <c r="AG1129" i="3"/>
  <c r="AG1128" i="3"/>
  <c r="AG1126" i="3"/>
  <c r="AG1125" i="3"/>
  <c r="AG1124" i="3"/>
  <c r="AG1121" i="3"/>
  <c r="AG1120" i="3"/>
  <c r="AG1119" i="3"/>
  <c r="AG1117" i="3"/>
  <c r="AG1116" i="3"/>
  <c r="AG1115" i="3"/>
  <c r="AG1114" i="3"/>
  <c r="AG1113" i="3"/>
  <c r="AG1112" i="3"/>
  <c r="AG1111" i="3"/>
  <c r="AG1110" i="3"/>
  <c r="AG1109" i="3"/>
  <c r="AG1108" i="3"/>
  <c r="AG1107" i="3"/>
  <c r="AG1106" i="3"/>
  <c r="AG1105" i="3"/>
  <c r="AG1104" i="3"/>
  <c r="AG1103" i="3"/>
  <c r="AG1102" i="3"/>
  <c r="AG1100" i="3"/>
  <c r="AG1099" i="3"/>
  <c r="AG1097" i="3"/>
  <c r="AG1088" i="3"/>
  <c r="AG1087" i="3"/>
  <c r="AG1086" i="3"/>
  <c r="AG1085" i="3"/>
  <c r="AG1084" i="3"/>
  <c r="AG1083" i="3"/>
  <c r="AG1082" i="3"/>
  <c r="AG1081" i="3"/>
  <c r="AG1080" i="3"/>
  <c r="AG1079" i="3"/>
  <c r="AG1078" i="3"/>
  <c r="AG1077" i="3"/>
  <c r="AG1076" i="3"/>
  <c r="AG1075" i="3"/>
  <c r="AG1074" i="3"/>
  <c r="AG1073" i="3"/>
  <c r="AG1072" i="3"/>
  <c r="AG1071" i="3"/>
  <c r="AG1070" i="3"/>
  <c r="AG1069" i="3"/>
  <c r="AG1068" i="3"/>
  <c r="AG1066" i="3"/>
  <c r="AG1065" i="3"/>
  <c r="AG1064" i="3"/>
  <c r="AG1063" i="3"/>
  <c r="AG1062" i="3"/>
  <c r="AG1061" i="3"/>
  <c r="AG1060" i="3"/>
  <c r="AG1059" i="3"/>
  <c r="AG1058" i="3"/>
  <c r="AG1057" i="3"/>
  <c r="AG1056" i="3"/>
  <c r="AG1055" i="3"/>
  <c r="AG1054" i="3"/>
  <c r="AG1053" i="3"/>
  <c r="AG1052" i="3"/>
  <c r="AG1051" i="3"/>
  <c r="AG1050" i="3"/>
  <c r="AG1049" i="3"/>
  <c r="AG1048" i="3"/>
  <c r="AG1047" i="3"/>
  <c r="AG1046" i="3"/>
  <c r="AG1045" i="3"/>
  <c r="AG1044" i="3"/>
  <c r="AG1043" i="3"/>
  <c r="AG1042" i="3"/>
  <c r="AG1041" i="3"/>
  <c r="AG1040" i="3"/>
  <c r="AG1039" i="3"/>
  <c r="AG1038" i="3"/>
  <c r="AG1037" i="3"/>
  <c r="AG1036" i="3"/>
  <c r="AG1035" i="3"/>
  <c r="AG1034" i="3"/>
  <c r="AG1033" i="3"/>
  <c r="AG1032" i="3"/>
  <c r="AG1031" i="3"/>
  <c r="AG1030" i="3"/>
  <c r="AG1029" i="3"/>
  <c r="AG1028" i="3"/>
  <c r="AG1027" i="3"/>
  <c r="AG1026" i="3"/>
  <c r="AG1025" i="3"/>
  <c r="AG1024" i="3"/>
  <c r="AG1023" i="3"/>
  <c r="AG1022" i="3"/>
  <c r="AG1021" i="3"/>
  <c r="AG1020" i="3"/>
  <c r="AG1019" i="3"/>
  <c r="AG1018" i="3"/>
  <c r="AG1017" i="3"/>
  <c r="AG1016" i="3"/>
  <c r="AG1014" i="3"/>
  <c r="AG1013" i="3"/>
  <c r="AG1012" i="3"/>
  <c r="AG1011" i="3"/>
  <c r="AG1010" i="3"/>
  <c r="AG1009" i="3"/>
  <c r="AG1007" i="3"/>
  <c r="AG1006" i="3"/>
  <c r="AG1005" i="3"/>
  <c r="AG1004" i="3"/>
  <c r="AG1003" i="3"/>
  <c r="AG1002" i="3"/>
  <c r="AG1001" i="3"/>
  <c r="AG1000" i="3"/>
  <c r="AG999" i="3"/>
  <c r="AG998" i="3"/>
  <c r="AG988" i="3"/>
  <c r="AG986" i="3"/>
  <c r="AG985" i="3"/>
  <c r="AG984" i="3"/>
  <c r="AG983" i="3"/>
  <c r="AG982" i="3"/>
  <c r="AG980" i="3"/>
  <c r="AG979" i="3"/>
  <c r="AG978" i="3"/>
  <c r="AG977" i="3"/>
  <c r="AG976" i="3"/>
  <c r="AG975" i="3"/>
  <c r="AG974" i="3"/>
  <c r="AG973" i="3"/>
  <c r="AG972" i="3"/>
  <c r="AG971" i="3"/>
  <c r="AG970" i="3"/>
  <c r="AG969" i="3"/>
  <c r="AG968" i="3"/>
  <c r="AG967" i="3"/>
  <c r="AG966" i="3"/>
  <c r="AG965" i="3"/>
  <c r="AG964" i="3"/>
  <c r="AG963" i="3"/>
  <c r="AG962" i="3"/>
  <c r="AG961" i="3"/>
  <c r="AG960" i="3"/>
  <c r="AG959" i="3"/>
  <c r="AG958" i="3"/>
  <c r="AG957" i="3"/>
  <c r="AG956" i="3"/>
  <c r="AG955" i="3"/>
  <c r="AG954" i="3"/>
  <c r="AG953" i="3"/>
  <c r="AG952" i="3"/>
  <c r="AG951" i="3"/>
  <c r="AG950" i="3"/>
  <c r="AG949" i="3"/>
  <c r="AG948" i="3"/>
  <c r="AG947" i="3"/>
  <c r="AG946" i="3"/>
  <c r="AG945" i="3"/>
  <c r="AG944" i="3"/>
  <c r="AG943" i="3"/>
  <c r="AG942" i="3"/>
  <c r="AG941" i="3"/>
  <c r="AG940" i="3"/>
  <c r="AG939" i="3"/>
  <c r="AG937" i="3"/>
  <c r="AG936" i="3"/>
  <c r="AG934" i="3"/>
  <c r="AG932" i="3"/>
  <c r="AG930" i="3"/>
  <c r="AG929" i="3"/>
  <c r="AG928" i="3"/>
  <c r="AG927" i="3"/>
  <c r="AG926" i="3"/>
  <c r="AG925" i="3"/>
  <c r="AG924" i="3"/>
  <c r="AG923" i="3"/>
  <c r="AG922" i="3"/>
  <c r="AG921" i="3"/>
  <c r="AG920" i="3"/>
  <c r="AG919" i="3"/>
  <c r="AG918" i="3"/>
  <c r="AG904" i="3"/>
  <c r="AG903" i="3"/>
  <c r="AG902" i="3"/>
  <c r="AG901" i="3"/>
  <c r="AG900" i="3"/>
  <c r="AG899" i="3"/>
  <c r="AG898" i="3"/>
  <c r="AG897" i="3"/>
  <c r="AG896" i="3"/>
  <c r="AG895" i="3"/>
  <c r="AG894" i="3"/>
  <c r="AG893" i="3"/>
  <c r="AG892" i="3"/>
  <c r="AG891" i="3"/>
  <c r="AG890" i="3"/>
  <c r="AG889" i="3"/>
  <c r="AG888" i="3"/>
  <c r="AG887" i="3"/>
  <c r="AG886" i="3"/>
  <c r="AG885" i="3"/>
  <c r="AG884" i="3"/>
  <c r="AG883" i="3"/>
  <c r="AG882" i="3"/>
  <c r="AG881" i="3"/>
  <c r="AG880" i="3"/>
  <c r="AG879" i="3"/>
  <c r="AG878" i="3"/>
  <c r="AG877" i="3"/>
  <c r="AG876" i="3"/>
  <c r="AG875" i="3"/>
  <c r="AG874" i="3"/>
  <c r="AG873" i="3"/>
  <c r="AG872" i="3"/>
  <c r="AG871" i="3"/>
  <c r="AG870" i="3"/>
  <c r="AG869" i="3"/>
  <c r="AG868" i="3"/>
  <c r="AG867" i="3"/>
  <c r="AG866" i="3"/>
  <c r="AG865" i="3"/>
  <c r="AG864" i="3"/>
  <c r="AG849" i="3"/>
  <c r="AG848" i="3"/>
  <c r="AG845" i="3"/>
  <c r="AG844" i="3"/>
  <c r="AG843" i="3"/>
  <c r="AG820" i="3"/>
  <c r="AG819" i="3"/>
  <c r="AG818" i="3"/>
  <c r="AG817" i="3"/>
  <c r="AG816" i="3"/>
  <c r="AG815" i="3"/>
  <c r="AG814" i="3"/>
  <c r="AG813" i="3"/>
  <c r="AG812" i="3"/>
  <c r="AG811" i="3"/>
  <c r="AG810" i="3"/>
  <c r="AG809" i="3"/>
  <c r="AG808" i="3"/>
  <c r="AG807" i="3"/>
  <c r="AG806" i="3"/>
  <c r="AG805" i="3"/>
  <c r="AG804" i="3"/>
  <c r="AG803" i="3"/>
  <c r="AG802" i="3"/>
  <c r="AG801" i="3"/>
  <c r="AG800" i="3"/>
  <c r="AG799" i="3"/>
  <c r="AG796" i="3"/>
  <c r="AG795" i="3"/>
  <c r="AG794" i="3"/>
  <c r="AG793" i="3"/>
  <c r="AG792" i="3"/>
  <c r="AG791" i="3"/>
  <c r="AG790" i="3"/>
  <c r="AG788" i="3"/>
  <c r="AG787" i="3"/>
  <c r="AG786" i="3"/>
  <c r="AG785" i="3"/>
  <c r="AG783" i="3"/>
  <c r="AG775" i="3"/>
  <c r="AG774" i="3"/>
  <c r="AG771" i="3"/>
  <c r="AG770" i="3"/>
  <c r="AG769" i="3"/>
  <c r="AG698" i="3"/>
  <c r="AG697" i="3"/>
  <c r="AG696" i="3"/>
  <c r="AG695" i="3"/>
  <c r="AG690" i="3"/>
  <c r="AG688" i="3"/>
  <c r="AG687" i="3"/>
  <c r="AG686" i="3"/>
  <c r="AG684" i="3"/>
  <c r="AG683" i="3"/>
  <c r="AG682" i="3"/>
  <c r="AG681" i="3"/>
  <c r="AG680" i="3"/>
  <c r="AG679" i="3"/>
  <c r="AG678" i="3"/>
  <c r="AG677" i="3"/>
  <c r="AG675" i="3"/>
  <c r="AG674" i="3"/>
  <c r="AG672" i="3"/>
  <c r="AG670" i="3"/>
  <c r="AG669" i="3"/>
  <c r="AG668" i="3"/>
  <c r="AG667" i="3"/>
  <c r="AG666" i="3"/>
  <c r="AG665" i="3"/>
  <c r="AG664" i="3"/>
  <c r="AG663" i="3"/>
  <c r="AG662" i="3"/>
  <c r="AG661" i="3"/>
  <c r="AG660" i="3"/>
  <c r="AG659" i="3"/>
  <c r="AG658" i="3"/>
  <c r="AG657" i="3"/>
  <c r="AG656" i="3"/>
  <c r="AG655" i="3"/>
  <c r="AG654" i="3"/>
  <c r="AG653" i="3"/>
  <c r="AG652" i="3"/>
  <c r="AG651" i="3"/>
  <c r="AG649" i="3"/>
  <c r="AG648" i="3"/>
  <c r="AG647" i="3"/>
  <c r="AG646" i="3"/>
  <c r="AG643" i="3"/>
  <c r="AG642" i="3"/>
  <c r="AG641" i="3"/>
  <c r="AG639" i="3"/>
  <c r="AG638" i="3"/>
  <c r="AG637" i="3"/>
  <c r="AG636" i="3"/>
  <c r="AG634" i="3"/>
  <c r="AG633" i="3"/>
  <c r="AG632" i="3"/>
  <c r="AG631" i="3"/>
  <c r="AG630" i="3"/>
  <c r="AG629" i="3"/>
  <c r="AG628" i="3"/>
  <c r="AG627" i="3"/>
  <c r="AG626" i="3"/>
  <c r="AG625" i="3"/>
  <c r="AG624" i="3"/>
  <c r="AG623" i="3"/>
  <c r="AG622" i="3"/>
  <c r="AG621" i="3"/>
  <c r="AG620" i="3"/>
  <c r="AG619" i="3"/>
  <c r="AG618" i="3"/>
  <c r="AG617" i="3"/>
  <c r="AG616" i="3"/>
  <c r="AG615" i="3"/>
  <c r="AG614" i="3"/>
  <c r="AG613" i="3"/>
  <c r="AG612" i="3"/>
  <c r="AG611" i="3"/>
  <c r="AG610" i="3"/>
  <c r="AG609" i="3"/>
  <c r="AG608" i="3"/>
  <c r="AG607" i="3"/>
  <c r="AG606" i="3"/>
  <c r="AG605" i="3"/>
  <c r="AG604" i="3"/>
  <c r="AG603" i="3"/>
  <c r="AG602" i="3"/>
  <c r="AG600" i="3"/>
  <c r="AG599" i="3"/>
  <c r="AG597" i="3"/>
  <c r="AG596" i="3"/>
  <c r="AG595" i="3"/>
  <c r="AG587" i="3"/>
  <c r="AG585" i="3"/>
  <c r="AG584" i="3"/>
  <c r="AG583" i="3"/>
  <c r="AG582" i="3"/>
  <c r="AG580" i="3"/>
  <c r="AG579" i="3"/>
  <c r="AG578" i="3"/>
  <c r="AG577" i="3"/>
  <c r="AG576" i="3"/>
  <c r="AG575" i="3"/>
  <c r="AG574" i="3"/>
  <c r="AG573" i="3"/>
  <c r="AG572" i="3"/>
  <c r="AG571" i="3"/>
  <c r="AG570" i="3"/>
  <c r="AG569" i="3"/>
  <c r="AG568" i="3"/>
  <c r="AG567" i="3"/>
  <c r="AG564" i="3"/>
  <c r="AG563" i="3"/>
  <c r="AG562" i="3"/>
  <c r="AG561" i="3"/>
  <c r="AG560" i="3"/>
  <c r="AG559" i="3"/>
  <c r="AG558" i="3"/>
  <c r="AG557" i="3"/>
  <c r="AG556" i="3"/>
  <c r="AG555" i="3"/>
  <c r="AG554" i="3"/>
  <c r="AG546" i="3"/>
  <c r="AG545" i="3"/>
  <c r="AG544" i="3"/>
  <c r="AG543" i="3"/>
  <c r="AG542" i="3"/>
  <c r="AG540" i="3"/>
  <c r="AG539" i="3"/>
  <c r="AG538" i="3"/>
  <c r="AG537" i="3"/>
  <c r="AG536" i="3"/>
  <c r="AG535" i="3"/>
  <c r="AG534" i="3"/>
  <c r="AG533" i="3"/>
  <c r="AG532" i="3"/>
  <c r="AG531" i="3"/>
  <c r="AG530" i="3"/>
  <c r="AG529" i="3"/>
  <c r="AG528" i="3"/>
  <c r="AG527" i="3"/>
  <c r="AG526" i="3"/>
  <c r="AG525" i="3"/>
  <c r="AG524" i="3"/>
  <c r="AG523" i="3"/>
  <c r="AG522" i="3"/>
  <c r="AG521" i="3"/>
  <c r="AG520" i="3"/>
  <c r="AG519" i="3"/>
  <c r="AG518" i="3"/>
  <c r="AG517" i="3"/>
  <c r="AG516" i="3"/>
  <c r="AG515" i="3"/>
  <c r="AG514" i="3"/>
  <c r="AG513" i="3"/>
  <c r="AG512" i="3"/>
  <c r="AG511" i="3"/>
  <c r="AG510" i="3"/>
  <c r="AG504" i="3"/>
  <c r="AG503" i="3"/>
  <c r="AG502" i="3"/>
  <c r="AG501" i="3"/>
  <c r="AG500" i="3"/>
  <c r="AG498" i="3"/>
  <c r="AG497" i="3"/>
  <c r="AG496" i="3"/>
  <c r="AG495" i="3"/>
  <c r="AG494" i="3"/>
  <c r="AG493" i="3"/>
  <c r="AG492" i="3"/>
  <c r="AG491" i="3"/>
  <c r="AG490" i="3"/>
  <c r="AG489" i="3"/>
  <c r="AG488" i="3"/>
  <c r="AG479" i="3"/>
  <c r="AG478" i="3"/>
  <c r="AG477" i="3"/>
  <c r="AG476" i="3"/>
  <c r="AG475" i="3"/>
  <c r="AG474" i="3"/>
  <c r="AG473" i="3"/>
  <c r="AG472" i="3"/>
  <c r="AG471" i="3"/>
  <c r="AG470" i="3"/>
  <c r="AG468" i="3"/>
  <c r="AG467" i="3"/>
  <c r="AG466" i="3"/>
  <c r="AG465" i="3"/>
  <c r="AG464" i="3"/>
  <c r="AG463" i="3"/>
  <c r="AG462" i="3"/>
  <c r="AG461" i="3"/>
  <c r="AG460" i="3"/>
  <c r="AG459" i="3"/>
  <c r="AG458" i="3"/>
  <c r="AG457" i="3"/>
  <c r="AG456" i="3"/>
  <c r="AG455" i="3"/>
  <c r="AG454" i="3"/>
  <c r="AG453" i="3"/>
  <c r="AG452" i="3"/>
  <c r="AG451" i="3"/>
  <c r="AG450" i="3"/>
  <c r="AG449" i="3"/>
  <c r="AG448" i="3"/>
  <c r="AG447" i="3"/>
  <c r="AG446" i="3"/>
  <c r="AG445" i="3"/>
  <c r="AG444" i="3"/>
  <c r="AG443" i="3"/>
  <c r="AG442" i="3"/>
  <c r="AG441" i="3"/>
  <c r="AG440" i="3"/>
  <c r="AG439" i="3"/>
  <c r="AG437" i="3"/>
  <c r="AG436" i="3"/>
  <c r="AG435" i="3"/>
  <c r="AG434" i="3"/>
  <c r="AG433" i="3"/>
  <c r="AG432" i="3"/>
  <c r="AG431" i="3"/>
  <c r="AG430" i="3"/>
  <c r="AG429" i="3"/>
  <c r="AG428" i="3"/>
  <c r="AG427" i="3"/>
  <c r="AG426" i="3"/>
  <c r="AG424" i="3"/>
  <c r="AG423" i="3"/>
  <c r="AG422" i="3"/>
  <c r="AG421" i="3"/>
  <c r="AG420" i="3"/>
  <c r="AG419" i="3"/>
  <c r="AG418" i="3"/>
  <c r="AG417" i="3"/>
  <c r="AG416" i="3"/>
  <c r="AG415" i="3"/>
  <c r="AG414" i="3"/>
  <c r="AG413" i="3"/>
  <c r="AG412" i="3"/>
  <c r="AG411" i="3"/>
  <c r="AG410" i="3"/>
  <c r="AG409" i="3"/>
  <c r="AG408" i="3"/>
  <c r="AG407" i="3"/>
  <c r="AG405" i="3"/>
  <c r="AG404" i="3"/>
  <c r="AG403" i="3"/>
  <c r="AG402" i="3"/>
  <c r="AG401" i="3"/>
  <c r="AG400" i="3"/>
  <c r="AG399" i="3"/>
  <c r="AG397" i="3"/>
  <c r="AG396" i="3"/>
  <c r="AG395" i="3"/>
  <c r="AG394" i="3"/>
  <c r="AG393" i="3"/>
  <c r="AG392" i="3"/>
  <c r="AG391" i="3"/>
  <c r="AG390" i="3"/>
  <c r="AG389" i="3"/>
  <c r="AG388" i="3"/>
  <c r="AG387" i="3"/>
  <c r="AG386" i="3"/>
  <c r="AG385" i="3"/>
  <c r="AG384" i="3"/>
  <c r="AG383" i="3"/>
  <c r="AG382" i="3"/>
  <c r="AG381" i="3"/>
  <c r="AG380" i="3"/>
  <c r="AG378" i="3"/>
  <c r="AG377" i="3"/>
  <c r="AG376" i="3"/>
  <c r="AG375" i="3"/>
  <c r="AG373" i="3"/>
  <c r="AG372" i="3"/>
  <c r="AG371" i="3"/>
  <c r="AG369" i="3"/>
  <c r="AG368" i="3"/>
  <c r="AG367" i="3"/>
  <c r="AG366" i="3"/>
  <c r="AG364" i="3"/>
  <c r="AG363" i="3"/>
  <c r="AG360" i="3"/>
  <c r="AG359" i="3"/>
  <c r="AG358" i="3"/>
  <c r="AG357" i="3"/>
  <c r="AG355" i="3"/>
  <c r="AG354" i="3"/>
  <c r="AG353" i="3"/>
  <c r="AG352" i="3"/>
  <c r="AG351" i="3"/>
  <c r="AG350" i="3"/>
  <c r="AG349" i="3"/>
  <c r="AG348" i="3"/>
  <c r="AG347" i="3"/>
  <c r="AG346" i="3"/>
  <c r="AG345" i="3"/>
  <c r="AG344" i="3"/>
  <c r="AG343" i="3"/>
  <c r="AG342" i="3"/>
  <c r="AG341" i="3"/>
  <c r="AG340" i="3"/>
  <c r="AG339" i="3"/>
  <c r="AG338" i="3"/>
  <c r="AG336" i="3"/>
  <c r="AG335" i="3"/>
  <c r="AG333" i="3"/>
  <c r="AG324" i="3"/>
  <c r="AG323" i="3"/>
  <c r="AG322" i="3"/>
  <c r="AG321" i="3"/>
  <c r="AG320" i="3"/>
  <c r="AG319" i="3"/>
  <c r="AG318" i="3"/>
  <c r="AG317" i="3"/>
  <c r="AG316" i="3"/>
  <c r="AG315" i="3"/>
  <c r="AG314" i="3"/>
  <c r="AG313" i="3"/>
  <c r="AG312" i="3"/>
  <c r="AG311" i="3"/>
  <c r="AG310" i="3"/>
  <c r="AG309" i="3"/>
  <c r="AG308" i="3"/>
  <c r="AG307" i="3"/>
  <c r="AG306" i="3"/>
  <c r="AG305" i="3"/>
  <c r="AG303" i="3"/>
  <c r="AG301" i="3"/>
  <c r="AG300" i="3"/>
  <c r="AG293" i="3"/>
  <c r="AG292" i="3"/>
  <c r="AG291" i="3"/>
  <c r="AG290" i="3"/>
  <c r="AG289" i="3"/>
  <c r="AG288" i="3"/>
  <c r="AG286" i="3"/>
  <c r="AG285" i="3"/>
  <c r="AG284" i="3"/>
  <c r="AG283" i="3"/>
  <c r="AG282" i="3"/>
  <c r="AG281" i="3"/>
  <c r="AG280" i="3"/>
  <c r="AG279" i="3"/>
  <c r="AG278" i="3"/>
  <c r="AG277" i="3"/>
  <c r="AG276" i="3"/>
  <c r="AG274" i="3"/>
  <c r="AG273" i="3"/>
  <c r="AG272" i="3"/>
  <c r="AG270" i="3"/>
  <c r="AG269" i="3"/>
  <c r="AG267" i="3"/>
  <c r="AG266" i="3"/>
  <c r="AG264" i="3"/>
  <c r="AG262" i="3"/>
  <c r="AG261" i="3"/>
  <c r="AG259" i="3"/>
  <c r="AG257" i="3"/>
  <c r="AG255" i="3"/>
  <c r="AG248" i="3"/>
  <c r="AG247" i="3"/>
  <c r="AG244" i="3"/>
  <c r="AG242" i="3"/>
  <c r="AG240" i="3"/>
  <c r="AG238" i="3"/>
  <c r="AG237" i="3"/>
  <c r="AG236" i="3"/>
  <c r="AG235" i="3"/>
  <c r="AG233" i="3"/>
  <c r="AG231" i="3"/>
  <c r="AG230" i="3"/>
  <c r="AG229" i="3"/>
  <c r="AG227" i="3"/>
  <c r="AG226" i="3"/>
  <c r="AG225" i="3"/>
  <c r="AG224" i="3"/>
  <c r="AG223" i="3"/>
  <c r="AG221" i="3"/>
  <c r="AG220" i="3"/>
  <c r="AG217" i="3"/>
  <c r="AG216" i="3"/>
  <c r="AG215" i="3"/>
  <c r="AG213" i="3"/>
  <c r="AG211" i="3"/>
  <c r="AG210" i="3"/>
  <c r="AG209" i="3"/>
  <c r="AG207" i="3"/>
  <c r="AG206" i="3"/>
  <c r="AG205" i="3"/>
  <c r="AG204" i="3"/>
  <c r="AG203" i="3"/>
  <c r="AG202" i="3"/>
  <c r="AG201" i="3"/>
  <c r="AG200" i="3"/>
  <c r="AG199" i="3"/>
  <c r="AG198" i="3"/>
  <c r="AG197" i="3"/>
  <c r="AG196" i="3"/>
  <c r="AG195" i="3"/>
  <c r="AG194" i="3"/>
  <c r="AG193" i="3"/>
  <c r="AG192" i="3"/>
  <c r="AG191" i="3"/>
  <c r="AG190" i="3"/>
  <c r="AG189" i="3"/>
  <c r="AG188" i="3"/>
  <c r="AG187" i="3"/>
  <c r="AG186" i="3"/>
  <c r="AG185" i="3"/>
  <c r="AG184" i="3"/>
  <c r="AG183" i="3"/>
  <c r="AG182" i="3"/>
  <c r="AG181" i="3"/>
  <c r="AG180" i="3"/>
  <c r="AG179" i="3"/>
  <c r="AG178" i="3"/>
  <c r="AG176" i="3"/>
  <c r="AG175" i="3"/>
  <c r="AG174" i="3"/>
  <c r="AG173" i="3"/>
  <c r="AG172" i="3"/>
  <c r="AG171" i="3"/>
  <c r="AG170" i="3"/>
  <c r="AG169" i="3"/>
  <c r="AG168" i="3"/>
  <c r="AG167" i="3"/>
  <c r="AG166" i="3"/>
  <c r="AG165" i="3"/>
  <c r="AG164" i="3"/>
  <c r="AG163" i="3"/>
  <c r="AG162" i="3"/>
  <c r="AG161" i="3"/>
  <c r="AG160" i="3"/>
  <c r="AG159" i="3"/>
  <c r="AG157" i="3"/>
  <c r="AG156" i="3"/>
  <c r="AG155" i="3"/>
  <c r="AG154" i="3"/>
  <c r="AG153" i="3"/>
  <c r="AG152" i="3"/>
  <c r="AG151" i="3"/>
  <c r="AG150" i="3"/>
  <c r="AG149" i="3"/>
  <c r="AG148" i="3"/>
  <c r="AG146" i="3"/>
  <c r="AG145" i="3"/>
  <c r="AG143" i="3"/>
  <c r="AG142" i="3"/>
  <c r="AG141" i="3"/>
  <c r="AG139" i="3"/>
  <c r="AG138" i="3"/>
  <c r="AG137" i="3"/>
  <c r="AG136" i="3"/>
  <c r="AG135" i="3"/>
  <c r="AG134" i="3"/>
  <c r="AG133" i="3"/>
  <c r="AG132" i="3"/>
  <c r="AG131" i="3"/>
  <c r="AG129" i="3"/>
  <c r="AG128" i="3"/>
  <c r="AG127" i="3"/>
  <c r="AG126" i="3"/>
  <c r="AG125" i="3"/>
  <c r="AG124" i="3"/>
  <c r="AG123" i="3"/>
  <c r="AG122" i="3"/>
  <c r="AG120" i="3"/>
  <c r="AG119" i="3"/>
  <c r="AG117" i="3"/>
  <c r="AG115" i="3"/>
  <c r="AG114" i="3"/>
  <c r="AG113" i="3"/>
  <c r="AG112" i="3"/>
  <c r="AG111" i="3"/>
  <c r="AG110" i="3"/>
  <c r="AG109" i="3"/>
  <c r="AG108" i="3"/>
  <c r="AG107" i="3"/>
  <c r="AG106" i="3"/>
  <c r="AG105" i="3"/>
  <c r="AG104" i="3"/>
  <c r="AG103" i="3"/>
  <c r="AG101" i="3"/>
  <c r="AG100" i="3"/>
  <c r="AG99" i="3"/>
  <c r="AG98" i="3"/>
  <c r="AG96" i="3"/>
  <c r="AG95" i="3"/>
  <c r="AG94" i="3"/>
  <c r="AG93" i="3"/>
  <c r="AG92" i="3"/>
  <c r="AG91" i="3"/>
  <c r="AG90" i="3"/>
  <c r="AG89" i="3"/>
  <c r="AG88" i="3"/>
  <c r="AG87" i="3"/>
  <c r="AG86" i="3"/>
  <c r="AG85" i="3"/>
  <c r="AG84" i="3"/>
  <c r="AG83" i="3"/>
  <c r="AG82" i="3"/>
  <c r="AG81" i="3"/>
  <c r="AG80" i="3"/>
  <c r="AG79" i="3"/>
  <c r="AG78" i="3"/>
  <c r="AG77" i="3"/>
  <c r="AG76" i="3"/>
  <c r="AG75" i="3"/>
  <c r="AG69" i="3"/>
  <c r="AG68" i="3"/>
  <c r="AG67" i="3"/>
  <c r="AG66" i="3"/>
  <c r="AG65" i="3"/>
  <c r="AG64" i="3"/>
  <c r="AG63" i="3"/>
  <c r="AG62" i="3"/>
  <c r="AG61" i="3"/>
  <c r="AG60" i="3"/>
  <c r="AG59" i="3"/>
  <c r="AG58" i="3"/>
  <c r="AG57" i="3"/>
  <c r="AG56" i="3"/>
  <c r="AG55" i="3"/>
  <c r="AG54" i="3"/>
  <c r="AG53" i="3"/>
  <c r="AG52" i="3"/>
  <c r="AG51" i="3"/>
  <c r="AG50" i="3"/>
  <c r="AG49" i="3"/>
  <c r="AG48" i="3"/>
  <c r="AG47" i="3"/>
  <c r="AG46" i="3"/>
  <c r="AG45" i="3"/>
  <c r="AG44" i="3"/>
  <c r="AG43" i="3"/>
  <c r="AG42" i="3"/>
  <c r="AG41" i="3"/>
  <c r="AG39" i="3"/>
  <c r="AG37" i="3"/>
  <c r="AG36" i="3"/>
  <c r="AG35" i="3"/>
  <c r="AG33" i="3"/>
  <c r="AG32" i="3"/>
  <c r="AG31" i="3"/>
  <c r="AG30" i="3"/>
  <c r="AG29" i="3"/>
  <c r="AG28" i="3"/>
  <c r="AG27" i="3"/>
  <c r="AG26" i="3"/>
  <c r="AG25" i="3"/>
  <c r="AG24" i="3"/>
  <c r="AG23" i="3"/>
  <c r="AG22" i="3"/>
  <c r="AG21" i="3"/>
  <c r="AG20" i="3"/>
  <c r="AG19" i="3"/>
  <c r="AG18" i="3"/>
  <c r="AG17" i="3"/>
  <c r="AG16" i="3"/>
  <c r="AG15" i="3"/>
  <c r="AG14" i="3"/>
  <c r="AG13" i="3"/>
  <c r="AG12" i="3"/>
  <c r="AG11" i="3"/>
  <c r="AG10" i="3"/>
  <c r="AG9" i="3"/>
  <c r="AG8" i="3"/>
  <c r="AG7" i="3"/>
  <c r="AG6" i="3"/>
  <c r="AO1239" i="3"/>
  <c r="AN1239" i="3"/>
  <c r="AM1239" i="3"/>
  <c r="AQ551" i="3"/>
  <c r="AO551" i="3"/>
  <c r="AN551" i="3"/>
  <c r="AM551" i="3"/>
  <c r="AM390" i="3"/>
  <c r="AN340" i="3"/>
  <c r="AO340" i="3"/>
  <c r="AN341" i="3"/>
  <c r="AO341" i="3"/>
  <c r="AM340" i="3"/>
  <c r="AM341" i="3"/>
  <c r="AM291" i="3"/>
  <c r="AM292" i="3"/>
  <c r="AM293" i="3"/>
  <c r="AM283" i="3"/>
  <c r="AM284" i="3"/>
  <c r="AM285" i="3"/>
  <c r="AM286" i="3"/>
  <c r="AM282" i="3"/>
  <c r="AM315" i="3"/>
  <c r="AM29" i="3"/>
  <c r="AM30" i="3"/>
  <c r="AM31" i="3"/>
  <c r="AM6" i="3"/>
  <c r="AM7" i="3"/>
  <c r="AM8" i="3"/>
  <c r="AM9" i="3"/>
  <c r="AM10" i="3"/>
  <c r="AM11" i="3"/>
  <c r="AM12" i="3"/>
  <c r="AM13" i="3"/>
  <c r="AM465" i="3"/>
  <c r="AM466" i="3"/>
  <c r="AM49" i="3"/>
  <c r="AM50" i="3"/>
  <c r="AM51" i="3"/>
  <c r="AM52" i="3"/>
  <c r="AM53" i="3"/>
  <c r="AM54" i="3"/>
  <c r="AM55" i="3"/>
  <c r="AM56" i="3"/>
  <c r="AM57" i="3"/>
  <c r="AM58" i="3"/>
  <c r="AM59" i="3"/>
  <c r="AM60" i="3"/>
  <c r="AM61" i="3"/>
  <c r="AM62" i="3"/>
  <c r="AM63" i="3"/>
  <c r="AM64" i="3"/>
  <c r="AM65" i="3"/>
  <c r="AM66" i="3"/>
  <c r="AM67" i="3"/>
  <c r="AM96" i="3"/>
  <c r="AM98" i="3"/>
  <c r="AM99" i="3"/>
  <c r="AM100" i="3"/>
  <c r="AM101" i="3"/>
  <c r="AM103" i="3"/>
  <c r="AM104" i="3"/>
  <c r="AM105" i="3"/>
  <c r="AM106" i="3"/>
  <c r="AM107" i="3"/>
  <c r="AM108" i="3"/>
  <c r="AM109" i="3"/>
  <c r="AM110" i="3"/>
  <c r="AM111" i="3"/>
  <c r="AM112" i="3"/>
  <c r="AM113" i="3"/>
  <c r="AM114" i="3"/>
  <c r="AM115" i="3"/>
  <c r="AM117" i="3"/>
  <c r="AM119" i="3"/>
  <c r="AM120" i="3"/>
  <c r="AM122" i="3"/>
  <c r="AM123" i="3"/>
  <c r="AM124" i="3"/>
  <c r="AM125" i="3"/>
  <c r="AM126" i="3"/>
  <c r="AM127" i="3"/>
  <c r="AM128" i="3"/>
  <c r="AM129" i="3"/>
  <c r="AM131" i="3"/>
  <c r="AM132" i="3"/>
  <c r="AM133" i="3"/>
  <c r="AM134" i="3"/>
  <c r="AM135" i="3"/>
  <c r="AM136" i="3"/>
  <c r="AM137" i="3"/>
  <c r="AM138" i="3"/>
  <c r="AM139" i="3"/>
  <c r="AM141" i="3"/>
  <c r="AM142" i="3"/>
  <c r="AM143" i="3"/>
  <c r="AM145" i="3"/>
  <c r="AM146" i="3"/>
  <c r="AM148" i="3"/>
  <c r="AM149" i="3"/>
  <c r="AM150" i="3"/>
  <c r="AM151" i="3"/>
  <c r="AM152" i="3"/>
  <c r="AM153" i="3"/>
  <c r="AM154" i="3"/>
  <c r="AM161" i="3"/>
  <c r="AM155" i="3"/>
  <c r="AM156" i="3"/>
  <c r="AM162" i="3"/>
  <c r="AM157" i="3"/>
  <c r="AM159" i="3"/>
  <c r="AM160" i="3"/>
  <c r="AM163" i="3"/>
  <c r="AM170" i="3"/>
  <c r="AM171" i="3"/>
  <c r="AM164" i="3"/>
  <c r="AM165" i="3"/>
  <c r="AM166" i="3"/>
  <c r="AM167" i="3"/>
  <c r="AM168" i="3"/>
  <c r="AM169" i="3"/>
  <c r="AM172" i="3"/>
  <c r="AM180" i="3"/>
  <c r="AM173" i="3"/>
  <c r="AM174" i="3"/>
  <c r="AM175" i="3"/>
  <c r="AM181" i="3"/>
  <c r="AM176" i="3"/>
  <c r="AM178" i="3"/>
  <c r="AM179" i="3"/>
  <c r="AM182" i="3"/>
  <c r="AM183" i="3"/>
  <c r="AM184" i="3"/>
  <c r="AM190" i="3"/>
  <c r="AM185" i="3"/>
  <c r="AM191" i="3"/>
  <c r="AM186" i="3"/>
  <c r="AM187" i="3"/>
  <c r="AM188" i="3"/>
  <c r="AM189" i="3"/>
  <c r="AM192" i="3"/>
  <c r="AM193" i="3"/>
  <c r="AM194" i="3"/>
  <c r="AM195" i="3"/>
  <c r="AM196" i="3"/>
  <c r="AM197" i="3"/>
  <c r="AM198" i="3"/>
  <c r="AM216" i="3"/>
  <c r="AM217" i="3"/>
  <c r="AM220" i="3"/>
  <c r="AM221" i="3"/>
  <c r="AM223" i="3"/>
  <c r="AM224" i="3"/>
  <c r="AM226" i="3"/>
  <c r="AM227" i="3"/>
  <c r="AM225" i="3"/>
  <c r="AM229" i="3"/>
  <c r="AM230" i="3"/>
  <c r="AM231" i="3"/>
  <c r="AM233" i="3"/>
  <c r="AM235" i="3"/>
  <c r="AM236" i="3"/>
  <c r="AM237" i="3"/>
  <c r="AM238" i="3"/>
  <c r="AM240" i="3"/>
  <c r="AM242" i="3"/>
  <c r="AM244" i="3"/>
  <c r="AM247" i="3"/>
  <c r="AM248" i="3"/>
  <c r="AM255" i="3"/>
  <c r="AM257" i="3"/>
  <c r="AM259" i="3"/>
  <c r="AM261" i="3"/>
  <c r="AM262" i="3"/>
  <c r="AM264" i="3"/>
  <c r="AM266" i="3"/>
  <c r="AM267" i="3"/>
  <c r="AM269" i="3"/>
  <c r="AM270" i="3"/>
  <c r="AM272" i="3"/>
  <c r="AM273" i="3"/>
  <c r="AM274" i="3"/>
  <c r="AM276" i="3"/>
  <c r="AM280" i="3"/>
  <c r="AM277" i="3"/>
  <c r="AM278" i="3"/>
  <c r="AM279" i="3"/>
  <c r="AM300" i="3"/>
  <c r="AM301" i="3"/>
  <c r="AM303" i="3"/>
  <c r="AM305" i="3"/>
  <c r="AM306" i="3"/>
  <c r="AM307" i="3"/>
  <c r="AM355" i="3"/>
  <c r="AM357" i="3"/>
  <c r="AM358" i="3"/>
  <c r="AM359" i="3"/>
  <c r="AM360" i="3"/>
  <c r="AM363" i="3"/>
  <c r="AM364" i="3"/>
  <c r="AM366" i="3"/>
  <c r="AM367" i="3"/>
  <c r="AM368" i="3"/>
  <c r="AM369" i="3"/>
  <c r="AM371" i="3"/>
  <c r="AM372" i="3"/>
  <c r="AM373" i="3"/>
  <c r="AM375" i="3"/>
  <c r="AM376" i="3"/>
  <c r="AM377" i="3"/>
  <c r="AM378" i="3"/>
  <c r="AM380" i="3"/>
  <c r="AM381" i="3"/>
  <c r="AM382" i="3"/>
  <c r="AM421" i="3"/>
  <c r="AM428" i="3"/>
  <c r="AM429" i="3"/>
  <c r="AM422" i="3"/>
  <c r="AM423" i="3"/>
  <c r="AM424" i="3"/>
  <c r="AM426" i="3"/>
  <c r="AM427" i="3"/>
  <c r="AM430" i="3"/>
  <c r="AM437" i="3"/>
  <c r="AM431" i="3"/>
  <c r="AM432" i="3"/>
  <c r="AM433" i="3"/>
  <c r="AM434" i="3"/>
  <c r="AM435" i="3"/>
  <c r="AM436" i="3"/>
  <c r="AM439" i="3"/>
  <c r="AM440" i="3"/>
  <c r="AM441" i="3"/>
  <c r="AM442" i="3"/>
  <c r="AM443" i="3"/>
  <c r="AM444" i="3"/>
  <c r="AM445" i="3"/>
  <c r="AM453" i="3"/>
  <c r="AM454" i="3"/>
  <c r="AM446" i="3"/>
  <c r="AM447" i="3"/>
  <c r="AM448" i="3"/>
  <c r="AM449" i="3"/>
  <c r="AM450" i="3"/>
  <c r="AM451" i="3"/>
  <c r="AM452" i="3"/>
  <c r="AM455" i="3"/>
  <c r="AM456" i="3"/>
  <c r="AM457" i="3"/>
  <c r="AM458" i="3"/>
  <c r="AM459" i="3"/>
  <c r="AM460" i="3"/>
  <c r="AM461" i="3"/>
  <c r="AM462" i="3"/>
  <c r="AM463" i="3"/>
  <c r="AM464" i="3"/>
  <c r="AM467" i="3"/>
  <c r="AM468" i="3"/>
  <c r="AM470" i="3"/>
  <c r="AM471" i="3"/>
  <c r="AM472" i="3"/>
  <c r="AM473" i="3"/>
  <c r="AM474" i="3"/>
  <c r="AM475" i="3"/>
  <c r="AM476" i="3"/>
  <c r="AM477" i="3"/>
  <c r="AM478" i="3"/>
  <c r="AM479" i="3"/>
  <c r="AM488" i="3"/>
  <c r="AM489" i="3"/>
  <c r="AM495" i="3"/>
  <c r="AM490" i="3"/>
  <c r="AM491" i="3"/>
  <c r="AM492" i="3"/>
  <c r="AM493" i="3"/>
  <c r="AM494" i="3"/>
  <c r="AM496" i="3"/>
  <c r="AM497" i="3"/>
  <c r="AM504" i="3"/>
  <c r="AM498" i="3"/>
  <c r="AM500" i="3"/>
  <c r="AM501" i="3"/>
  <c r="AM502" i="3"/>
  <c r="AM503" i="3"/>
  <c r="AM14" i="3"/>
  <c r="AM15" i="3"/>
  <c r="AM23" i="3"/>
  <c r="AM16" i="3"/>
  <c r="AM17" i="3"/>
  <c r="AM18" i="3"/>
  <c r="AM19" i="3"/>
  <c r="AM20" i="3"/>
  <c r="AM21" i="3"/>
  <c r="AM505" i="3"/>
  <c r="AM506" i="3"/>
  <c r="AM507" i="3"/>
  <c r="AM508" i="3"/>
  <c r="AM509" i="3"/>
  <c r="AM22" i="3"/>
  <c r="AM510" i="3"/>
  <c r="AM511" i="3"/>
  <c r="AM512" i="3"/>
  <c r="AM513" i="3"/>
  <c r="AM515" i="3"/>
  <c r="AM516" i="3"/>
  <c r="AM517" i="3"/>
  <c r="AM518" i="3"/>
  <c r="AM519" i="3"/>
  <c r="AM520" i="3"/>
  <c r="AM521" i="3"/>
  <c r="AM522" i="3"/>
  <c r="AM523" i="3"/>
  <c r="AM514" i="3"/>
  <c r="AM24" i="3"/>
  <c r="AM25" i="3"/>
  <c r="AM26" i="3"/>
  <c r="AM27" i="3"/>
  <c r="AM28" i="3"/>
  <c r="AM32" i="3"/>
  <c r="AM524" i="3"/>
  <c r="AM525" i="3"/>
  <c r="AM530" i="3"/>
  <c r="AM531" i="3"/>
  <c r="AM532" i="3"/>
  <c r="AM533" i="3"/>
  <c r="AM526" i="3"/>
  <c r="AM527" i="3"/>
  <c r="AM528" i="3"/>
  <c r="AM529" i="3"/>
  <c r="AM534" i="3"/>
  <c r="AM535" i="3"/>
  <c r="AM536" i="3"/>
  <c r="AM537" i="3"/>
  <c r="AM540" i="3"/>
  <c r="AM542" i="3"/>
  <c r="AM538" i="3"/>
  <c r="AM539" i="3"/>
  <c r="AM543" i="3"/>
  <c r="AM544" i="3"/>
  <c r="AM545" i="3"/>
  <c r="AM546" i="3"/>
  <c r="AM568" i="3"/>
  <c r="AM569" i="3"/>
  <c r="AM570" i="3"/>
  <c r="AM574" i="3"/>
  <c r="AM577" i="3"/>
  <c r="AM571" i="3"/>
  <c r="AM575" i="3"/>
  <c r="AM578" i="3"/>
  <c r="AM572" i="3"/>
  <c r="AM573" i="3"/>
  <c r="AM576" i="3"/>
  <c r="AM579" i="3"/>
  <c r="AM634" i="3"/>
  <c r="AM636" i="3"/>
  <c r="AM637" i="3"/>
  <c r="AM638" i="3"/>
  <c r="AM639" i="3"/>
  <c r="AM641" i="3"/>
  <c r="AM642" i="3"/>
  <c r="AM643" i="3"/>
  <c r="AM646" i="3"/>
  <c r="AM647" i="3"/>
  <c r="AM648" i="3"/>
  <c r="AM649" i="3"/>
  <c r="AM651" i="3"/>
  <c r="AM652" i="3"/>
  <c r="AM653" i="3"/>
  <c r="AM654" i="3"/>
  <c r="AM655" i="3"/>
  <c r="AM656" i="3"/>
  <c r="AM657" i="3"/>
  <c r="AM658" i="3"/>
  <c r="AM659" i="3"/>
  <c r="AM660" i="3"/>
  <c r="AM661" i="3"/>
  <c r="AM662" i="3"/>
  <c r="AM663" i="3"/>
  <c r="AM664" i="3"/>
  <c r="AM665" i="3"/>
  <c r="AM666" i="3"/>
  <c r="AM667" i="3"/>
  <c r="AM668" i="3"/>
  <c r="AM669" i="3"/>
  <c r="AM670" i="3"/>
  <c r="AM672" i="3"/>
  <c r="AM674" i="3"/>
  <c r="AM675" i="3"/>
  <c r="AM677" i="3"/>
  <c r="AM678" i="3"/>
  <c r="AM679" i="3"/>
  <c r="AM680" i="3"/>
  <c r="AM681" i="3"/>
  <c r="AM682" i="3"/>
  <c r="AM683" i="3"/>
  <c r="AM684" i="3"/>
  <c r="AM686" i="3"/>
  <c r="AM687" i="3"/>
  <c r="AM688" i="3"/>
  <c r="AM690" i="3"/>
  <c r="AM695" i="3"/>
  <c r="AM696" i="3"/>
  <c r="AM723" i="3"/>
  <c r="AM724" i="3"/>
  <c r="AM725" i="3"/>
  <c r="AM730" i="3"/>
  <c r="AM733" i="3"/>
  <c r="AM726" i="3"/>
  <c r="AM731" i="3"/>
  <c r="AM734" i="3"/>
  <c r="AM728" i="3"/>
  <c r="AM732" i="3"/>
  <c r="AM735" i="3"/>
  <c r="AM729" i="3"/>
  <c r="AM736" i="3"/>
  <c r="AM737" i="3"/>
  <c r="AM738" i="3"/>
  <c r="AM743" i="3"/>
  <c r="AM739" i="3"/>
  <c r="AM740" i="3"/>
  <c r="AM744" i="3"/>
  <c r="AM741" i="3"/>
  <c r="AM745" i="3"/>
  <c r="AM742" i="3"/>
  <c r="AM747" i="3"/>
  <c r="AM748" i="3"/>
  <c r="AM750" i="3"/>
  <c r="AM752" i="3"/>
  <c r="AM755" i="3"/>
  <c r="AM756" i="3"/>
  <c r="AM757" i="3"/>
  <c r="AM758" i="3"/>
  <c r="AM760" i="3"/>
  <c r="AM762" i="3"/>
  <c r="AM764" i="3"/>
  <c r="AM767" i="3"/>
  <c r="AM768" i="3"/>
  <c r="AM864" i="3"/>
  <c r="AM865" i="3"/>
  <c r="AM870" i="3"/>
  <c r="AM874" i="3"/>
  <c r="AM866" i="3"/>
  <c r="AM871" i="3"/>
  <c r="AM875" i="3"/>
  <c r="AM867" i="3"/>
  <c r="AM872" i="3"/>
  <c r="AM876" i="3"/>
  <c r="AM868" i="3"/>
  <c r="AM869" i="3"/>
  <c r="AM873" i="3"/>
  <c r="AM877" i="3"/>
  <c r="AM878" i="3"/>
  <c r="AM879" i="3"/>
  <c r="AM884" i="3"/>
  <c r="AM888" i="3"/>
  <c r="AM880" i="3"/>
  <c r="AM885" i="3"/>
  <c r="AM889" i="3"/>
  <c r="AM881" i="3"/>
  <c r="AM886" i="3"/>
  <c r="AM890" i="3"/>
  <c r="AM882" i="3"/>
  <c r="AM883" i="3"/>
  <c r="AM887" i="3"/>
  <c r="AM891" i="3"/>
  <c r="AM892" i="3"/>
  <c r="AM893" i="3"/>
  <c r="AM898" i="3"/>
  <c r="AM901" i="3"/>
  <c r="AM894" i="3"/>
  <c r="AM899" i="3"/>
  <c r="AM902" i="3"/>
  <c r="AM895" i="3"/>
  <c r="AM900" i="3"/>
  <c r="AM903" i="3"/>
  <c r="AM896" i="3"/>
  <c r="AM897" i="3"/>
  <c r="AM904" i="3"/>
  <c r="AM918" i="3"/>
  <c r="AM919" i="3"/>
  <c r="AM923" i="3"/>
  <c r="AM927" i="3"/>
  <c r="AM924" i="3"/>
  <c r="AM928" i="3"/>
  <c r="AM920" i="3"/>
  <c r="AM925" i="3"/>
  <c r="AM929" i="3"/>
  <c r="AM921" i="3"/>
  <c r="AM922" i="3"/>
  <c r="AM926" i="3"/>
  <c r="AM930" i="3"/>
  <c r="AM932" i="3"/>
  <c r="AM934" i="3"/>
  <c r="AM936" i="3"/>
  <c r="AM937" i="3"/>
  <c r="AM939" i="3"/>
  <c r="AM940" i="3"/>
  <c r="AM941" i="3"/>
  <c r="AM947" i="3"/>
  <c r="AM950" i="3"/>
  <c r="AM942" i="3"/>
  <c r="AM943" i="3"/>
  <c r="AM948" i="3"/>
  <c r="AM951" i="3"/>
  <c r="AM944" i="3"/>
  <c r="AM945" i="3"/>
  <c r="AM949" i="3"/>
  <c r="AM952" i="3"/>
  <c r="AM946" i="3"/>
  <c r="AM953" i="3"/>
  <c r="AM959" i="3"/>
  <c r="AM962" i="3"/>
  <c r="AM954" i="3"/>
  <c r="AM955" i="3"/>
  <c r="AM960" i="3"/>
  <c r="AM963" i="3"/>
  <c r="AM956" i="3"/>
  <c r="AM957" i="3"/>
  <c r="AM961" i="3"/>
  <c r="AM964" i="3"/>
  <c r="AM958" i="3"/>
  <c r="AM965" i="3"/>
  <c r="AM971" i="3"/>
  <c r="AM974" i="3"/>
  <c r="AM966" i="3"/>
  <c r="AM967" i="3"/>
  <c r="AM972" i="3"/>
  <c r="AM975" i="3"/>
  <c r="AM968" i="3"/>
  <c r="AM969" i="3"/>
  <c r="AM973" i="3"/>
  <c r="AM976" i="3"/>
  <c r="AM970" i="3"/>
  <c r="AM977" i="3"/>
  <c r="AM978" i="3"/>
  <c r="AM979" i="3"/>
  <c r="AM980" i="3"/>
  <c r="AM982" i="3"/>
  <c r="AM983" i="3"/>
  <c r="AM984" i="3"/>
  <c r="AM985" i="3"/>
  <c r="AM986" i="3"/>
  <c r="AM988" i="3"/>
  <c r="AM998" i="3"/>
  <c r="AM999" i="3"/>
  <c r="AM1003" i="3"/>
  <c r="AM1006" i="3"/>
  <c r="AM1004" i="3"/>
  <c r="AM1000" i="3"/>
  <c r="AM1005" i="3"/>
  <c r="AM1001" i="3"/>
  <c r="AM1002" i="3"/>
  <c r="AM1007" i="3"/>
  <c r="AM1009" i="3"/>
  <c r="AM1013" i="3"/>
  <c r="AM1010" i="3"/>
  <c r="AM1011" i="3"/>
  <c r="AM1012" i="3"/>
  <c r="AM1014" i="3"/>
  <c r="AM1016" i="3"/>
  <c r="AM1020" i="3"/>
  <c r="AM1017" i="3"/>
  <c r="AM1018" i="3"/>
  <c r="AM1019" i="3"/>
  <c r="AM1021" i="3"/>
  <c r="AM1022" i="3"/>
  <c r="AM1026" i="3"/>
  <c r="AM1027" i="3"/>
  <c r="AM1023" i="3"/>
  <c r="AM1024" i="3"/>
  <c r="AM1025" i="3"/>
  <c r="AM1028" i="3"/>
  <c r="AM1029" i="3"/>
  <c r="AM1033" i="3"/>
  <c r="AM1034" i="3"/>
  <c r="AM1030" i="3"/>
  <c r="AM1031" i="3"/>
  <c r="AM1032" i="3"/>
  <c r="AM1039" i="3"/>
  <c r="AM1040" i="3"/>
  <c r="AM1035" i="3"/>
  <c r="AM1036" i="3"/>
  <c r="AM1037" i="3"/>
  <c r="AM1038" i="3"/>
  <c r="AM1045" i="3"/>
  <c r="AM1046" i="3"/>
  <c r="AM1041" i="3"/>
  <c r="AM1042" i="3"/>
  <c r="AM1043" i="3"/>
  <c r="AM1044" i="3"/>
  <c r="AM1051" i="3"/>
  <c r="AM1052" i="3"/>
  <c r="AM1047" i="3"/>
  <c r="AM1048" i="3"/>
  <c r="AM1049" i="3"/>
  <c r="AM1050" i="3"/>
  <c r="AM1057" i="3"/>
  <c r="AM1053" i="3"/>
  <c r="AM1054" i="3"/>
  <c r="AM1055" i="3"/>
  <c r="AM1056" i="3"/>
  <c r="AM1062" i="3"/>
  <c r="AM1058" i="3"/>
  <c r="AM1059" i="3"/>
  <c r="AM1060" i="3"/>
  <c r="AM1061" i="3"/>
  <c r="AM1104" i="3"/>
  <c r="AM1105" i="3"/>
  <c r="AM1106" i="3"/>
  <c r="AM1113" i="3"/>
  <c r="AM1115" i="3"/>
  <c r="AM1107" i="3"/>
  <c r="AM1108" i="3"/>
  <c r="AM1109" i="3"/>
  <c r="AM1110" i="3"/>
  <c r="AM1111" i="3"/>
  <c r="AM1114" i="3"/>
  <c r="AM1116" i="3"/>
  <c r="AM1112" i="3"/>
  <c r="AM1117" i="3"/>
  <c r="AM1119" i="3"/>
  <c r="AM1120" i="3"/>
  <c r="AM1121" i="3"/>
  <c r="AM1124" i="3"/>
  <c r="AM1125" i="3"/>
  <c r="AM1126" i="3"/>
  <c r="AM1128" i="3"/>
  <c r="AM1129" i="3"/>
  <c r="AM1131" i="3"/>
  <c r="AM1133" i="3"/>
  <c r="AM1135" i="3"/>
  <c r="AM1136" i="3"/>
  <c r="AM1137" i="3"/>
  <c r="AM1138" i="3"/>
  <c r="AM1140" i="3"/>
  <c r="AM1142" i="3"/>
  <c r="AM1144" i="3"/>
  <c r="AM1146" i="3"/>
  <c r="AM1147" i="3"/>
  <c r="AM1148" i="3"/>
  <c r="AM1158" i="3"/>
  <c r="AM1160" i="3"/>
  <c r="AM1149" i="3"/>
  <c r="AM1150" i="3"/>
  <c r="AM1159" i="3"/>
  <c r="AM1161" i="3"/>
  <c r="AM1151" i="3"/>
  <c r="AM1153" i="3"/>
  <c r="AM1154" i="3"/>
  <c r="AM1155" i="3"/>
  <c r="AM1156" i="3"/>
  <c r="AM1157" i="3"/>
  <c r="AM1162" i="3"/>
  <c r="AM1164" i="3"/>
  <c r="AM1165" i="3"/>
  <c r="AM1167" i="3"/>
  <c r="AM1168" i="3"/>
  <c r="AM1169" i="3"/>
  <c r="AM1170" i="3"/>
  <c r="AM1171" i="3"/>
  <c r="AM1173" i="3"/>
  <c r="AM1174" i="3"/>
  <c r="AM1176" i="3"/>
  <c r="AM1177" i="3"/>
  <c r="AM1178" i="3"/>
  <c r="AM1179" i="3"/>
  <c r="AM1180" i="3"/>
  <c r="AM1182" i="3"/>
  <c r="AM1184" i="3"/>
  <c r="AM1185" i="3"/>
  <c r="AM1186" i="3"/>
  <c r="AM1187" i="3"/>
  <c r="AM1188" i="3"/>
  <c r="AM1190" i="3"/>
  <c r="AM1191" i="3"/>
  <c r="AM1193" i="3"/>
  <c r="AM1194" i="3"/>
  <c r="AM1195" i="3"/>
  <c r="AM1197" i="3"/>
  <c r="AM1198" i="3"/>
  <c r="AM1201" i="3"/>
  <c r="AM1203" i="3"/>
  <c r="AM1204" i="3"/>
  <c r="AM1205" i="3"/>
  <c r="AM1206" i="3"/>
  <c r="AM1207" i="3"/>
  <c r="AM1208" i="3"/>
  <c r="AM1210" i="3"/>
  <c r="AM1212" i="3"/>
  <c r="AM1213" i="3"/>
  <c r="AM1214" i="3"/>
  <c r="AM1215" i="3"/>
  <c r="AM1216" i="3"/>
  <c r="AM1217" i="3"/>
  <c r="AM1219" i="3"/>
  <c r="AM1221" i="3"/>
  <c r="AM1222" i="3"/>
  <c r="AM1223" i="3"/>
  <c r="AM1224" i="3"/>
  <c r="AM1225" i="3"/>
  <c r="AM1226" i="3"/>
  <c r="AM1228" i="3"/>
  <c r="AM1230" i="3"/>
  <c r="AM1231" i="3"/>
  <c r="AM1232" i="3"/>
  <c r="AM1233" i="3"/>
  <c r="AM1234" i="3"/>
  <c r="AM1235" i="3"/>
  <c r="AM1237" i="3"/>
  <c r="AM1238" i="3"/>
  <c r="AM33" i="3"/>
  <c r="AM35" i="3"/>
  <c r="AM36" i="3"/>
  <c r="AM37" i="3"/>
  <c r="AM39" i="3"/>
  <c r="AM41" i="3"/>
  <c r="AM42" i="3"/>
  <c r="AM43" i="3"/>
  <c r="AM44" i="3"/>
  <c r="AM45" i="3"/>
  <c r="AM46" i="3"/>
  <c r="AM47" i="3"/>
  <c r="AM48" i="3"/>
  <c r="AM68" i="3"/>
  <c r="AM69" i="3"/>
  <c r="AM75" i="3"/>
  <c r="AM76" i="3"/>
  <c r="AM77" i="3"/>
  <c r="AM78" i="3"/>
  <c r="AM79" i="3"/>
  <c r="AM80" i="3"/>
  <c r="AM81" i="3"/>
  <c r="AM82" i="3"/>
  <c r="AM83" i="3"/>
  <c r="AM84" i="3"/>
  <c r="AM85" i="3"/>
  <c r="AM86" i="3"/>
  <c r="AM87" i="3"/>
  <c r="AM88" i="3"/>
  <c r="AM89" i="3"/>
  <c r="AM90" i="3"/>
  <c r="AM91" i="3"/>
  <c r="AM92" i="3"/>
  <c r="AM93" i="3"/>
  <c r="AM94" i="3"/>
  <c r="AM95" i="3"/>
  <c r="AM199" i="3"/>
  <c r="AM200" i="3"/>
  <c r="AM201" i="3"/>
  <c r="AM202" i="3"/>
  <c r="AM203" i="3"/>
  <c r="AM207" i="3"/>
  <c r="AM209" i="3"/>
  <c r="AM210" i="3"/>
  <c r="AM211" i="3"/>
  <c r="AM213" i="3"/>
  <c r="AM215" i="3"/>
  <c r="AM204" i="3"/>
  <c r="AM205" i="3"/>
  <c r="AM206" i="3"/>
  <c r="AM281" i="3"/>
  <c r="AM288" i="3"/>
  <c r="AM289" i="3"/>
  <c r="AM290" i="3"/>
  <c r="AM294" i="3"/>
  <c r="AM295" i="3"/>
  <c r="AM296" i="3"/>
  <c r="AM297" i="3"/>
  <c r="AM298" i="3"/>
  <c r="AM299" i="3"/>
  <c r="AM308" i="3"/>
  <c r="AM309" i="3"/>
  <c r="AM310" i="3"/>
  <c r="AM311" i="3"/>
  <c r="AM312" i="3"/>
  <c r="AM313" i="3"/>
  <c r="AM314" i="3"/>
  <c r="AM316" i="3"/>
  <c r="AM317" i="3"/>
  <c r="AM318" i="3"/>
  <c r="AM319" i="3"/>
  <c r="AM320" i="3"/>
  <c r="AM321" i="3"/>
  <c r="AM322" i="3"/>
  <c r="AM323" i="3"/>
  <c r="AM324" i="3"/>
  <c r="AM333" i="3"/>
  <c r="AM335" i="3"/>
  <c r="AM336" i="3"/>
  <c r="AM337" i="3"/>
  <c r="AM338" i="3"/>
  <c r="AM339" i="3"/>
  <c r="AM342" i="3"/>
  <c r="AM343" i="3"/>
  <c r="AM344" i="3"/>
  <c r="AM345" i="3"/>
  <c r="AM346" i="3"/>
  <c r="AM347" i="3"/>
  <c r="AM348" i="3"/>
  <c r="AM349" i="3"/>
  <c r="AM350" i="3"/>
  <c r="AM351" i="3"/>
  <c r="AM352" i="3"/>
  <c r="AM353" i="3"/>
  <c r="AM354" i="3"/>
  <c r="AM402" i="3"/>
  <c r="AM403" i="3"/>
  <c r="AM404" i="3"/>
  <c r="AM405" i="3"/>
  <c r="AM407" i="3"/>
  <c r="AM408" i="3"/>
  <c r="AM383" i="3"/>
  <c r="AM384" i="3"/>
  <c r="AM385" i="3"/>
  <c r="AM386" i="3"/>
  <c r="AM387" i="3"/>
  <c r="AM388" i="3"/>
  <c r="AM391" i="3"/>
  <c r="AM392" i="3"/>
  <c r="AM393" i="3"/>
  <c r="AM394" i="3"/>
  <c r="AM395" i="3"/>
  <c r="AM396" i="3"/>
  <c r="AM397" i="3"/>
  <c r="AM399" i="3"/>
  <c r="AM400" i="3"/>
  <c r="AM401" i="3"/>
  <c r="AM409" i="3"/>
  <c r="AM410" i="3"/>
  <c r="AM411" i="3"/>
  <c r="AM412" i="3"/>
  <c r="AM413" i="3"/>
  <c r="AM415" i="3"/>
  <c r="AM416" i="3"/>
  <c r="AM417" i="3"/>
  <c r="AM418" i="3"/>
  <c r="AM419" i="3"/>
  <c r="AM420" i="3"/>
  <c r="AM547" i="3"/>
  <c r="AM548" i="3"/>
  <c r="AM549" i="3"/>
  <c r="AM550" i="3"/>
  <c r="AM553" i="3"/>
  <c r="AM554" i="3"/>
  <c r="AM555" i="3"/>
  <c r="AM556" i="3"/>
  <c r="AM557" i="3"/>
  <c r="AM558" i="3"/>
  <c r="AM559" i="3"/>
  <c r="AM560" i="3"/>
  <c r="AM561" i="3"/>
  <c r="AM562" i="3"/>
  <c r="AM563" i="3"/>
  <c r="AM564" i="3"/>
  <c r="AM567" i="3"/>
  <c r="AM595" i="3"/>
  <c r="AM596" i="3"/>
  <c r="AM597" i="3"/>
  <c r="AM599" i="3"/>
  <c r="AM600" i="3"/>
  <c r="AM602" i="3"/>
  <c r="AM603" i="3"/>
  <c r="AM604" i="3"/>
  <c r="AM605" i="3"/>
  <c r="AM606" i="3"/>
  <c r="AM607" i="3"/>
  <c r="AM608" i="3"/>
  <c r="AM609" i="3"/>
  <c r="AM580" i="3"/>
  <c r="AM582" i="3"/>
  <c r="AM583" i="3"/>
  <c r="AM584" i="3"/>
  <c r="AM585" i="3"/>
  <c r="AM587" i="3"/>
  <c r="AM610" i="3"/>
  <c r="AM611" i="3"/>
  <c r="AM612" i="3"/>
  <c r="AM613" i="3"/>
  <c r="AM614" i="3"/>
  <c r="AM615" i="3"/>
  <c r="AM616" i="3"/>
  <c r="AM617" i="3"/>
  <c r="AM618" i="3"/>
  <c r="AM619" i="3"/>
  <c r="AM620" i="3"/>
  <c r="AM621" i="3"/>
  <c r="AM622" i="3"/>
  <c r="AM623" i="3"/>
  <c r="AM624" i="3"/>
  <c r="AM625" i="3"/>
  <c r="AM626" i="3"/>
  <c r="AM627" i="3"/>
  <c r="AM628" i="3"/>
  <c r="AM629" i="3"/>
  <c r="AM630" i="3"/>
  <c r="AM631" i="3"/>
  <c r="AM632" i="3"/>
  <c r="AM633" i="3"/>
  <c r="AM697" i="3"/>
  <c r="AM698" i="3"/>
  <c r="AM699" i="3"/>
  <c r="AM700" i="3"/>
  <c r="AM701" i="3"/>
  <c r="AM702" i="3"/>
  <c r="AM703" i="3"/>
  <c r="AM704" i="3"/>
  <c r="AM705" i="3"/>
  <c r="AM706" i="3"/>
  <c r="AM707" i="3"/>
  <c r="AM708" i="3"/>
  <c r="AM709" i="3"/>
  <c r="AM710" i="3"/>
  <c r="AM711" i="3"/>
  <c r="AM712" i="3"/>
  <c r="AM713" i="3"/>
  <c r="AM714" i="3"/>
  <c r="AM715" i="3"/>
  <c r="AM716" i="3"/>
  <c r="AM717" i="3"/>
  <c r="AM720" i="3"/>
  <c r="AM722" i="3"/>
  <c r="AM769" i="3"/>
  <c r="AM770" i="3"/>
  <c r="AM771" i="3"/>
  <c r="AM772" i="3"/>
  <c r="AM774" i="3"/>
  <c r="AM775" i="3"/>
  <c r="AM783" i="3"/>
  <c r="AM785" i="3"/>
  <c r="AM786" i="3"/>
  <c r="AM787" i="3"/>
  <c r="AM788" i="3"/>
  <c r="AM790" i="3"/>
  <c r="AM791" i="3"/>
  <c r="AM792" i="3"/>
  <c r="AM793" i="3"/>
  <c r="AM794" i="3"/>
  <c r="AM795" i="3"/>
  <c r="AM796" i="3"/>
  <c r="AM799" i="3"/>
  <c r="AM800" i="3"/>
  <c r="AM801" i="3"/>
  <c r="AM802" i="3"/>
  <c r="AM803" i="3"/>
  <c r="AM804" i="3"/>
  <c r="AM805" i="3"/>
  <c r="AM806" i="3"/>
  <c r="AM807" i="3"/>
  <c r="AM808" i="3"/>
  <c r="AM809" i="3"/>
  <c r="AM810" i="3"/>
  <c r="AM811" i="3"/>
  <c r="AM812" i="3"/>
  <c r="AM813" i="3"/>
  <c r="AM814" i="3"/>
  <c r="AM815" i="3"/>
  <c r="AM816" i="3"/>
  <c r="AM817" i="3"/>
  <c r="AM818" i="3"/>
  <c r="AM819" i="3"/>
  <c r="AM820" i="3"/>
  <c r="AM842" i="3"/>
  <c r="AM843" i="3"/>
  <c r="AM844" i="3"/>
  <c r="AM845" i="3"/>
  <c r="AM848" i="3"/>
  <c r="AM849" i="3"/>
  <c r="AM1063" i="3"/>
  <c r="AM1064" i="3"/>
  <c r="AM1065" i="3"/>
  <c r="AM1066" i="3"/>
  <c r="AM1068" i="3"/>
  <c r="AM1069" i="3"/>
  <c r="AM1070" i="3"/>
  <c r="AM1071" i="3"/>
  <c r="AM1072" i="3"/>
  <c r="AM1073" i="3"/>
  <c r="AM1074" i="3"/>
  <c r="AM1075" i="3"/>
  <c r="AM1076" i="3"/>
  <c r="AM1077" i="3"/>
  <c r="AM1078" i="3"/>
  <c r="AM1079" i="3"/>
  <c r="AM1080" i="3"/>
  <c r="AM1081" i="3"/>
  <c r="AM1082" i="3"/>
  <c r="AM1083" i="3"/>
  <c r="AM1084" i="3"/>
  <c r="AM1085" i="3"/>
  <c r="AM1086" i="3"/>
  <c r="AM1087" i="3"/>
  <c r="AM1088" i="3"/>
  <c r="AM1097" i="3"/>
  <c r="AM1099" i="3"/>
  <c r="AM1100" i="3"/>
  <c r="AM1102" i="3"/>
  <c r="AM1103" i="3"/>
  <c r="AN6" i="3"/>
  <c r="AO6" i="3"/>
  <c r="AQ6" i="3"/>
  <c r="AN7" i="3"/>
  <c r="AO7" i="3"/>
  <c r="AQ7" i="3"/>
  <c r="AN8" i="3"/>
  <c r="AO8" i="3"/>
  <c r="AQ8" i="3"/>
  <c r="AN9" i="3"/>
  <c r="AO9" i="3"/>
  <c r="AQ9" i="3"/>
  <c r="AN10" i="3"/>
  <c r="AO10" i="3"/>
  <c r="AQ10" i="3"/>
  <c r="AN11" i="3"/>
  <c r="AO11" i="3"/>
  <c r="AQ11" i="3"/>
  <c r="AN12" i="3"/>
  <c r="AO12" i="3"/>
  <c r="AQ12" i="3"/>
  <c r="AN13" i="3"/>
  <c r="AO13" i="3"/>
  <c r="AQ13" i="3"/>
  <c r="AN465" i="3"/>
  <c r="AO465" i="3"/>
  <c r="AQ465" i="3"/>
  <c r="AN466" i="3"/>
  <c r="AO466" i="3"/>
  <c r="AQ466" i="3"/>
  <c r="AN49" i="3"/>
  <c r="AO49" i="3"/>
  <c r="AQ49" i="3"/>
  <c r="AN50" i="3"/>
  <c r="AO50" i="3"/>
  <c r="AQ50" i="3"/>
  <c r="AN51" i="3"/>
  <c r="AO51" i="3"/>
  <c r="AQ51" i="3"/>
  <c r="AN52" i="3"/>
  <c r="AO52" i="3"/>
  <c r="AQ52" i="3"/>
  <c r="AN53" i="3"/>
  <c r="AO53" i="3"/>
  <c r="AQ53" i="3"/>
  <c r="AN54" i="3"/>
  <c r="AO54" i="3"/>
  <c r="AQ54" i="3"/>
  <c r="AN55" i="3"/>
  <c r="AO55" i="3"/>
  <c r="AQ55" i="3"/>
  <c r="AN56" i="3"/>
  <c r="AO56" i="3"/>
  <c r="AQ56" i="3"/>
  <c r="AN57" i="3"/>
  <c r="AO57" i="3"/>
  <c r="AQ57" i="3"/>
  <c r="AN58" i="3"/>
  <c r="AO58" i="3"/>
  <c r="AQ58" i="3"/>
  <c r="AN59" i="3"/>
  <c r="AO59" i="3"/>
  <c r="AQ59" i="3"/>
  <c r="AN60" i="3"/>
  <c r="AO60" i="3"/>
  <c r="AQ60" i="3"/>
  <c r="AN61" i="3"/>
  <c r="AO61" i="3"/>
  <c r="AQ61" i="3"/>
  <c r="AN62" i="3"/>
  <c r="AO62" i="3"/>
  <c r="AQ62" i="3"/>
  <c r="AN63" i="3"/>
  <c r="AO63" i="3"/>
  <c r="AQ63" i="3"/>
  <c r="AN64" i="3"/>
  <c r="AO64" i="3"/>
  <c r="AQ64" i="3"/>
  <c r="AN65" i="3"/>
  <c r="AO65" i="3"/>
  <c r="AQ65" i="3"/>
  <c r="AN66" i="3"/>
  <c r="AO66" i="3"/>
  <c r="AQ66" i="3"/>
  <c r="AN67" i="3"/>
  <c r="AO67" i="3"/>
  <c r="AQ67" i="3"/>
  <c r="AN96" i="3"/>
  <c r="AO96" i="3"/>
  <c r="AQ96" i="3"/>
  <c r="AN98" i="3"/>
  <c r="AO98" i="3"/>
  <c r="AQ98" i="3"/>
  <c r="AN99" i="3"/>
  <c r="AO99" i="3"/>
  <c r="AQ99" i="3"/>
  <c r="AN100" i="3"/>
  <c r="AO100" i="3"/>
  <c r="AQ100" i="3"/>
  <c r="AN101" i="3"/>
  <c r="AO101" i="3"/>
  <c r="AQ101" i="3"/>
  <c r="AN103" i="3"/>
  <c r="AO103" i="3"/>
  <c r="AQ103" i="3"/>
  <c r="AN104" i="3"/>
  <c r="AO104" i="3"/>
  <c r="AQ104" i="3"/>
  <c r="AN105" i="3"/>
  <c r="AO105" i="3"/>
  <c r="AQ105" i="3"/>
  <c r="AN106" i="3"/>
  <c r="AO106" i="3"/>
  <c r="AQ106" i="3"/>
  <c r="AN107" i="3"/>
  <c r="AO107" i="3"/>
  <c r="AQ107" i="3"/>
  <c r="AN108" i="3"/>
  <c r="AO108" i="3"/>
  <c r="AQ108" i="3"/>
  <c r="AN109" i="3"/>
  <c r="AO109" i="3"/>
  <c r="AQ109" i="3"/>
  <c r="AN110" i="3"/>
  <c r="AO110" i="3"/>
  <c r="AQ110" i="3"/>
  <c r="AN111" i="3"/>
  <c r="AO111" i="3"/>
  <c r="AQ111" i="3"/>
  <c r="AN112" i="3"/>
  <c r="AO112" i="3"/>
  <c r="AQ112" i="3"/>
  <c r="AN113" i="3"/>
  <c r="AO113" i="3"/>
  <c r="AQ113" i="3"/>
  <c r="AN114" i="3"/>
  <c r="AO114" i="3"/>
  <c r="AQ114" i="3"/>
  <c r="AN115" i="3"/>
  <c r="AO115" i="3"/>
  <c r="AQ115" i="3"/>
  <c r="AN117" i="3"/>
  <c r="AO117" i="3"/>
  <c r="AQ117" i="3"/>
  <c r="AN119" i="3"/>
  <c r="AO119" i="3"/>
  <c r="AQ119" i="3"/>
  <c r="AN120" i="3"/>
  <c r="AO120" i="3"/>
  <c r="AQ120" i="3"/>
  <c r="AN122" i="3"/>
  <c r="AO122" i="3"/>
  <c r="AQ122" i="3"/>
  <c r="AN123" i="3"/>
  <c r="AO123" i="3"/>
  <c r="AQ123" i="3"/>
  <c r="AN124" i="3"/>
  <c r="AO124" i="3"/>
  <c r="AQ124" i="3"/>
  <c r="AN125" i="3"/>
  <c r="AO125" i="3"/>
  <c r="AQ125" i="3"/>
  <c r="AN126" i="3"/>
  <c r="AO126" i="3"/>
  <c r="AQ126" i="3"/>
  <c r="AN127" i="3"/>
  <c r="AO127" i="3"/>
  <c r="AQ127" i="3"/>
  <c r="AN128" i="3"/>
  <c r="AO128" i="3"/>
  <c r="AQ128" i="3"/>
  <c r="AN129" i="3"/>
  <c r="AO129" i="3"/>
  <c r="AQ129" i="3"/>
  <c r="AN131" i="3"/>
  <c r="AO131" i="3"/>
  <c r="AQ131" i="3"/>
  <c r="AN132" i="3"/>
  <c r="AO132" i="3"/>
  <c r="AQ132" i="3"/>
  <c r="AN133" i="3"/>
  <c r="AO133" i="3"/>
  <c r="AQ133" i="3"/>
  <c r="AN134" i="3"/>
  <c r="AO134" i="3"/>
  <c r="AQ134" i="3"/>
  <c r="AN135" i="3"/>
  <c r="AO135" i="3"/>
  <c r="AQ135" i="3"/>
  <c r="AN136" i="3"/>
  <c r="AO136" i="3"/>
  <c r="AQ136" i="3"/>
  <c r="AN137" i="3"/>
  <c r="AO137" i="3"/>
  <c r="AQ137" i="3"/>
  <c r="AN138" i="3"/>
  <c r="AO138" i="3"/>
  <c r="AQ138" i="3"/>
  <c r="AN139" i="3"/>
  <c r="AO139" i="3"/>
  <c r="AQ139" i="3"/>
  <c r="AN141" i="3"/>
  <c r="AO141" i="3"/>
  <c r="AQ141" i="3"/>
  <c r="AN142" i="3"/>
  <c r="AO142" i="3"/>
  <c r="AQ142" i="3"/>
  <c r="AN143" i="3"/>
  <c r="AO143" i="3"/>
  <c r="AQ143" i="3"/>
  <c r="AN145" i="3"/>
  <c r="AO145" i="3"/>
  <c r="AQ145" i="3"/>
  <c r="AN146" i="3"/>
  <c r="AO146" i="3"/>
  <c r="AQ146" i="3"/>
  <c r="AN148" i="3"/>
  <c r="AO148" i="3"/>
  <c r="AQ148" i="3"/>
  <c r="AN149" i="3"/>
  <c r="AO149" i="3"/>
  <c r="AQ149" i="3"/>
  <c r="AN150" i="3"/>
  <c r="AO150" i="3"/>
  <c r="AQ150" i="3"/>
  <c r="AN151" i="3"/>
  <c r="AO151" i="3"/>
  <c r="AQ151" i="3"/>
  <c r="AN152" i="3"/>
  <c r="AO152" i="3"/>
  <c r="AQ152" i="3"/>
  <c r="AN153" i="3"/>
  <c r="AO153" i="3"/>
  <c r="AQ153" i="3"/>
  <c r="AN154" i="3"/>
  <c r="AO154" i="3"/>
  <c r="AQ154" i="3"/>
  <c r="AN161" i="3"/>
  <c r="AO161" i="3"/>
  <c r="AQ161" i="3"/>
  <c r="AN155" i="3"/>
  <c r="AO155" i="3"/>
  <c r="AQ155" i="3"/>
  <c r="AN156" i="3"/>
  <c r="AO156" i="3"/>
  <c r="AQ156" i="3"/>
  <c r="AN162" i="3"/>
  <c r="AO162" i="3"/>
  <c r="AQ162" i="3"/>
  <c r="AN157" i="3"/>
  <c r="AO157" i="3"/>
  <c r="AQ157" i="3"/>
  <c r="AN159" i="3"/>
  <c r="AO159" i="3"/>
  <c r="AQ159" i="3"/>
  <c r="AN160" i="3"/>
  <c r="AO160" i="3"/>
  <c r="AQ160" i="3"/>
  <c r="AN163" i="3"/>
  <c r="AO163" i="3"/>
  <c r="AQ163" i="3"/>
  <c r="AN170" i="3"/>
  <c r="AO170" i="3"/>
  <c r="AQ170" i="3"/>
  <c r="AN171" i="3"/>
  <c r="AO171" i="3"/>
  <c r="AQ171" i="3"/>
  <c r="AN164" i="3"/>
  <c r="AO164" i="3"/>
  <c r="AQ164" i="3"/>
  <c r="AN165" i="3"/>
  <c r="AO165" i="3"/>
  <c r="AQ165" i="3"/>
  <c r="AN166" i="3"/>
  <c r="AO166" i="3"/>
  <c r="AQ166" i="3"/>
  <c r="AN167" i="3"/>
  <c r="AO167" i="3"/>
  <c r="AQ167" i="3"/>
  <c r="AN168" i="3"/>
  <c r="AO168" i="3"/>
  <c r="AQ168" i="3"/>
  <c r="AN169" i="3"/>
  <c r="AO169" i="3"/>
  <c r="AQ169" i="3"/>
  <c r="AN172" i="3"/>
  <c r="AO172" i="3"/>
  <c r="AQ172" i="3"/>
  <c r="AN180" i="3"/>
  <c r="AO180" i="3"/>
  <c r="AQ180" i="3"/>
  <c r="AN173" i="3"/>
  <c r="AO173" i="3"/>
  <c r="AQ173" i="3"/>
  <c r="AN174" i="3"/>
  <c r="AO174" i="3"/>
  <c r="AQ174" i="3"/>
  <c r="AN175" i="3"/>
  <c r="AO175" i="3"/>
  <c r="AQ175" i="3"/>
  <c r="AN181" i="3"/>
  <c r="AO181" i="3"/>
  <c r="AQ181" i="3"/>
  <c r="AN176" i="3"/>
  <c r="AO176" i="3"/>
  <c r="AQ176" i="3"/>
  <c r="AN178" i="3"/>
  <c r="AO178" i="3"/>
  <c r="AQ178" i="3"/>
  <c r="AN179" i="3"/>
  <c r="AO179" i="3"/>
  <c r="AQ179" i="3"/>
  <c r="AN182" i="3"/>
  <c r="AO182" i="3"/>
  <c r="AQ182" i="3"/>
  <c r="AN183" i="3"/>
  <c r="AO183" i="3"/>
  <c r="AQ183" i="3"/>
  <c r="AN184" i="3"/>
  <c r="AO184" i="3"/>
  <c r="AQ184" i="3"/>
  <c r="AN190" i="3"/>
  <c r="AO190" i="3"/>
  <c r="AQ190" i="3"/>
  <c r="AN185" i="3"/>
  <c r="AO185" i="3"/>
  <c r="AQ185" i="3"/>
  <c r="AN191" i="3"/>
  <c r="AO191" i="3"/>
  <c r="AQ191" i="3"/>
  <c r="AN186" i="3"/>
  <c r="AO186" i="3"/>
  <c r="AQ186" i="3"/>
  <c r="AN187" i="3"/>
  <c r="AO187" i="3"/>
  <c r="AQ187" i="3"/>
  <c r="AN188" i="3"/>
  <c r="AO188" i="3"/>
  <c r="AQ188" i="3"/>
  <c r="AN189" i="3"/>
  <c r="AO189" i="3"/>
  <c r="AQ189" i="3"/>
  <c r="AN192" i="3"/>
  <c r="AO192" i="3"/>
  <c r="AQ192" i="3"/>
  <c r="AN193" i="3"/>
  <c r="AO193" i="3"/>
  <c r="AQ193" i="3"/>
  <c r="AN194" i="3"/>
  <c r="AO194" i="3"/>
  <c r="AQ194" i="3"/>
  <c r="AN195" i="3"/>
  <c r="AO195" i="3"/>
  <c r="AQ195" i="3"/>
  <c r="AN196" i="3"/>
  <c r="AO196" i="3"/>
  <c r="AQ196" i="3"/>
  <c r="AN197" i="3"/>
  <c r="AO197" i="3"/>
  <c r="AQ197" i="3"/>
  <c r="AN198" i="3"/>
  <c r="AO198" i="3"/>
  <c r="AQ198" i="3"/>
  <c r="AN216" i="3"/>
  <c r="AO216" i="3"/>
  <c r="AQ216" i="3"/>
  <c r="AN217" i="3"/>
  <c r="AO217" i="3"/>
  <c r="AQ217" i="3"/>
  <c r="AN220" i="3"/>
  <c r="AO220" i="3"/>
  <c r="AQ220" i="3"/>
  <c r="AN221" i="3"/>
  <c r="AO221" i="3"/>
  <c r="AQ221" i="3"/>
  <c r="AN223" i="3"/>
  <c r="AO223" i="3"/>
  <c r="AQ223" i="3"/>
  <c r="AN224" i="3"/>
  <c r="AO224" i="3"/>
  <c r="AQ224" i="3"/>
  <c r="AN226" i="3"/>
  <c r="AO226" i="3"/>
  <c r="AQ226" i="3"/>
  <c r="AN227" i="3"/>
  <c r="AO227" i="3"/>
  <c r="AQ227" i="3"/>
  <c r="AN225" i="3"/>
  <c r="AO225" i="3"/>
  <c r="AQ225" i="3"/>
  <c r="AN229" i="3"/>
  <c r="AO229" i="3"/>
  <c r="AQ229" i="3"/>
  <c r="AN230" i="3"/>
  <c r="AO230" i="3"/>
  <c r="AQ230" i="3"/>
  <c r="AN231" i="3"/>
  <c r="AO231" i="3"/>
  <c r="AQ231" i="3"/>
  <c r="AN233" i="3"/>
  <c r="AO233" i="3"/>
  <c r="AQ233" i="3"/>
  <c r="AN235" i="3"/>
  <c r="AO235" i="3"/>
  <c r="AQ235" i="3"/>
  <c r="AN236" i="3"/>
  <c r="AO236" i="3"/>
  <c r="AQ236" i="3"/>
  <c r="AN237" i="3"/>
  <c r="AO237" i="3"/>
  <c r="AQ237" i="3"/>
  <c r="AN238" i="3"/>
  <c r="AO238" i="3"/>
  <c r="AQ238" i="3"/>
  <c r="AN240" i="3"/>
  <c r="AO240" i="3"/>
  <c r="AQ240" i="3"/>
  <c r="AN242" i="3"/>
  <c r="AO242" i="3"/>
  <c r="AQ242" i="3"/>
  <c r="AN244" i="3"/>
  <c r="AO244" i="3"/>
  <c r="AQ244" i="3"/>
  <c r="AN247" i="3"/>
  <c r="AO247" i="3"/>
  <c r="AQ247" i="3"/>
  <c r="AN248" i="3"/>
  <c r="AO248" i="3"/>
  <c r="AQ248" i="3"/>
  <c r="AN255" i="3"/>
  <c r="AO255" i="3"/>
  <c r="AQ255" i="3"/>
  <c r="AN257" i="3"/>
  <c r="AO257" i="3"/>
  <c r="AQ257" i="3"/>
  <c r="AN259" i="3"/>
  <c r="AO259" i="3"/>
  <c r="AQ259" i="3"/>
  <c r="AN261" i="3"/>
  <c r="AO261" i="3"/>
  <c r="AQ261" i="3"/>
  <c r="AN262" i="3"/>
  <c r="AO262" i="3"/>
  <c r="AQ262" i="3"/>
  <c r="AN264" i="3"/>
  <c r="AO264" i="3"/>
  <c r="AQ264" i="3"/>
  <c r="AN266" i="3"/>
  <c r="AO266" i="3"/>
  <c r="AQ266" i="3"/>
  <c r="AN267" i="3"/>
  <c r="AO267" i="3"/>
  <c r="AQ267" i="3"/>
  <c r="AN269" i="3"/>
  <c r="AO269" i="3"/>
  <c r="AQ269" i="3"/>
  <c r="AN270" i="3"/>
  <c r="AO270" i="3"/>
  <c r="AQ270" i="3"/>
  <c r="AN272" i="3"/>
  <c r="AO272" i="3"/>
  <c r="AQ272" i="3"/>
  <c r="AN273" i="3"/>
  <c r="AO273" i="3"/>
  <c r="AQ273" i="3"/>
  <c r="AN274" i="3"/>
  <c r="AO274" i="3"/>
  <c r="AQ274" i="3"/>
  <c r="AN276" i="3"/>
  <c r="AO276" i="3"/>
  <c r="AQ276" i="3"/>
  <c r="AN280" i="3"/>
  <c r="AO280" i="3"/>
  <c r="AQ280" i="3"/>
  <c r="AN277" i="3"/>
  <c r="AO277" i="3"/>
  <c r="AQ277" i="3"/>
  <c r="AN278" i="3"/>
  <c r="AO278" i="3"/>
  <c r="AQ278" i="3"/>
  <c r="AN279" i="3"/>
  <c r="AO279" i="3"/>
  <c r="AQ279" i="3"/>
  <c r="AN300" i="3"/>
  <c r="AO300" i="3"/>
  <c r="AQ300" i="3"/>
  <c r="AN301" i="3"/>
  <c r="AO301" i="3"/>
  <c r="AQ301" i="3"/>
  <c r="AN303" i="3"/>
  <c r="AO303" i="3"/>
  <c r="AQ303" i="3"/>
  <c r="AN305" i="3"/>
  <c r="AO305" i="3"/>
  <c r="AQ305" i="3"/>
  <c r="AN306" i="3"/>
  <c r="AO306" i="3"/>
  <c r="AQ306" i="3"/>
  <c r="AN307" i="3"/>
  <c r="AO307" i="3"/>
  <c r="AQ307" i="3"/>
  <c r="AN355" i="3"/>
  <c r="AO355" i="3"/>
  <c r="AQ355" i="3"/>
  <c r="AN357" i="3"/>
  <c r="AO357" i="3"/>
  <c r="AQ357" i="3"/>
  <c r="AN358" i="3"/>
  <c r="AO358" i="3"/>
  <c r="AQ358" i="3"/>
  <c r="AN359" i="3"/>
  <c r="AO359" i="3"/>
  <c r="AQ359" i="3"/>
  <c r="AN360" i="3"/>
  <c r="AO360" i="3"/>
  <c r="AQ360" i="3"/>
  <c r="AN363" i="3"/>
  <c r="AO363" i="3"/>
  <c r="AQ363" i="3"/>
  <c r="AN364" i="3"/>
  <c r="AO364" i="3"/>
  <c r="AQ364" i="3"/>
  <c r="AN366" i="3"/>
  <c r="AO366" i="3"/>
  <c r="AQ366" i="3"/>
  <c r="AN367" i="3"/>
  <c r="AO367" i="3"/>
  <c r="AQ367" i="3"/>
  <c r="AN368" i="3"/>
  <c r="AO368" i="3"/>
  <c r="AQ368" i="3"/>
  <c r="AN369" i="3"/>
  <c r="AO369" i="3"/>
  <c r="AQ369" i="3"/>
  <c r="AN371" i="3"/>
  <c r="AO371" i="3"/>
  <c r="AQ371" i="3"/>
  <c r="AN372" i="3"/>
  <c r="AO372" i="3"/>
  <c r="AQ372" i="3"/>
  <c r="AN373" i="3"/>
  <c r="AO373" i="3"/>
  <c r="AQ373" i="3"/>
  <c r="AN375" i="3"/>
  <c r="AO375" i="3"/>
  <c r="AQ375" i="3"/>
  <c r="AN376" i="3"/>
  <c r="AO376" i="3"/>
  <c r="AQ376" i="3"/>
  <c r="AN377" i="3"/>
  <c r="AO377" i="3"/>
  <c r="AQ377" i="3"/>
  <c r="AN378" i="3"/>
  <c r="AO378" i="3"/>
  <c r="AQ378" i="3"/>
  <c r="AN380" i="3"/>
  <c r="AO380" i="3"/>
  <c r="AQ380" i="3"/>
  <c r="AN381" i="3"/>
  <c r="AO381" i="3"/>
  <c r="AQ381" i="3"/>
  <c r="AN382" i="3"/>
  <c r="AO382" i="3"/>
  <c r="AQ382" i="3"/>
  <c r="AN421" i="3"/>
  <c r="AO421" i="3"/>
  <c r="AQ421" i="3"/>
  <c r="AN428" i="3"/>
  <c r="AO428" i="3"/>
  <c r="AQ428" i="3"/>
  <c r="AN429" i="3"/>
  <c r="AO429" i="3"/>
  <c r="AQ429" i="3"/>
  <c r="AN422" i="3"/>
  <c r="AO422" i="3"/>
  <c r="AQ422" i="3"/>
  <c r="AN423" i="3"/>
  <c r="AO423" i="3"/>
  <c r="AQ423" i="3"/>
  <c r="AN424" i="3"/>
  <c r="AO424" i="3"/>
  <c r="AQ424" i="3"/>
  <c r="AN426" i="3"/>
  <c r="AO426" i="3"/>
  <c r="AQ426" i="3"/>
  <c r="AN427" i="3"/>
  <c r="AO427" i="3"/>
  <c r="AQ427" i="3"/>
  <c r="AN430" i="3"/>
  <c r="AO430" i="3"/>
  <c r="AQ430" i="3"/>
  <c r="AN437" i="3"/>
  <c r="AO437" i="3"/>
  <c r="AQ437" i="3"/>
  <c r="AN431" i="3"/>
  <c r="AO431" i="3"/>
  <c r="AQ431" i="3"/>
  <c r="AN432" i="3"/>
  <c r="AO432" i="3"/>
  <c r="AQ432" i="3"/>
  <c r="AN433" i="3"/>
  <c r="AO433" i="3"/>
  <c r="AQ433" i="3"/>
  <c r="AN434" i="3"/>
  <c r="AO434" i="3"/>
  <c r="AQ434" i="3"/>
  <c r="AN435" i="3"/>
  <c r="AO435" i="3"/>
  <c r="AQ435" i="3"/>
  <c r="AN436" i="3"/>
  <c r="AO436" i="3"/>
  <c r="AQ436" i="3"/>
  <c r="AN439" i="3"/>
  <c r="AO439" i="3"/>
  <c r="AQ439" i="3"/>
  <c r="AN440" i="3"/>
  <c r="AO440" i="3"/>
  <c r="AQ440" i="3"/>
  <c r="AN441" i="3"/>
  <c r="AO441" i="3"/>
  <c r="AQ441" i="3"/>
  <c r="AN442" i="3"/>
  <c r="AO442" i="3"/>
  <c r="AQ442" i="3"/>
  <c r="AN443" i="3"/>
  <c r="AO443" i="3"/>
  <c r="AQ443" i="3"/>
  <c r="AN444" i="3"/>
  <c r="AO444" i="3"/>
  <c r="AQ444" i="3"/>
  <c r="AN445" i="3"/>
  <c r="AO445" i="3"/>
  <c r="AQ445" i="3"/>
  <c r="AN453" i="3"/>
  <c r="AO453" i="3"/>
  <c r="AQ453" i="3"/>
  <c r="AN454" i="3"/>
  <c r="AO454" i="3"/>
  <c r="AQ454" i="3"/>
  <c r="AN446" i="3"/>
  <c r="AO446" i="3"/>
  <c r="AQ446" i="3"/>
  <c r="AN447" i="3"/>
  <c r="AO447" i="3"/>
  <c r="AQ447" i="3"/>
  <c r="AN448" i="3"/>
  <c r="AO448" i="3"/>
  <c r="AQ448" i="3"/>
  <c r="AN449" i="3"/>
  <c r="AO449" i="3"/>
  <c r="AQ449" i="3"/>
  <c r="AN450" i="3"/>
  <c r="AO450" i="3"/>
  <c r="AQ450" i="3"/>
  <c r="AN451" i="3"/>
  <c r="AO451" i="3"/>
  <c r="AQ451" i="3"/>
  <c r="AN452" i="3"/>
  <c r="AO452" i="3"/>
  <c r="AQ452" i="3"/>
  <c r="AN455" i="3"/>
  <c r="AO455" i="3"/>
  <c r="AQ455" i="3"/>
  <c r="AN456" i="3"/>
  <c r="AO456" i="3"/>
  <c r="AQ456" i="3"/>
  <c r="AN457" i="3"/>
  <c r="AO457" i="3"/>
  <c r="AQ457" i="3"/>
  <c r="AN458" i="3"/>
  <c r="AO458" i="3"/>
  <c r="AQ458" i="3"/>
  <c r="AN459" i="3"/>
  <c r="AO459" i="3"/>
  <c r="AQ459" i="3"/>
  <c r="AN460" i="3"/>
  <c r="AO460" i="3"/>
  <c r="AQ460" i="3"/>
  <c r="AN461" i="3"/>
  <c r="AO461" i="3"/>
  <c r="AQ461" i="3"/>
  <c r="AN462" i="3"/>
  <c r="AO462" i="3"/>
  <c r="AQ462" i="3"/>
  <c r="AN463" i="3"/>
  <c r="AO463" i="3"/>
  <c r="AQ463" i="3"/>
  <c r="AN464" i="3"/>
  <c r="AO464" i="3"/>
  <c r="AQ464" i="3"/>
  <c r="AN467" i="3"/>
  <c r="AO467" i="3"/>
  <c r="AQ467" i="3"/>
  <c r="AN468" i="3"/>
  <c r="AO468" i="3"/>
  <c r="AQ468" i="3"/>
  <c r="AN470" i="3"/>
  <c r="AO470" i="3"/>
  <c r="AQ470" i="3"/>
  <c r="AN471" i="3"/>
  <c r="AO471" i="3"/>
  <c r="AQ471" i="3"/>
  <c r="AN472" i="3"/>
  <c r="AO472" i="3"/>
  <c r="AQ472" i="3"/>
  <c r="AN473" i="3"/>
  <c r="AO473" i="3"/>
  <c r="AQ473" i="3"/>
  <c r="AN474" i="3"/>
  <c r="AO474" i="3"/>
  <c r="AQ474" i="3"/>
  <c r="AN475" i="3"/>
  <c r="AO475" i="3"/>
  <c r="AQ475" i="3"/>
  <c r="AN476" i="3"/>
  <c r="AO476" i="3"/>
  <c r="AQ476" i="3"/>
  <c r="AN477" i="3"/>
  <c r="AO477" i="3"/>
  <c r="AQ477" i="3"/>
  <c r="AN478" i="3"/>
  <c r="AO478" i="3"/>
  <c r="AQ478" i="3"/>
  <c r="AN479" i="3"/>
  <c r="AO479" i="3"/>
  <c r="AQ479" i="3"/>
  <c r="AN488" i="3"/>
  <c r="AO488" i="3"/>
  <c r="AQ488" i="3"/>
  <c r="AN489" i="3"/>
  <c r="AO489" i="3"/>
  <c r="AQ489" i="3"/>
  <c r="AN495" i="3"/>
  <c r="AO495" i="3"/>
  <c r="AQ495" i="3"/>
  <c r="AN490" i="3"/>
  <c r="AO490" i="3"/>
  <c r="AQ490" i="3"/>
  <c r="AN491" i="3"/>
  <c r="AO491" i="3"/>
  <c r="AQ491" i="3"/>
  <c r="AN492" i="3"/>
  <c r="AO492" i="3"/>
  <c r="AQ492" i="3"/>
  <c r="AN493" i="3"/>
  <c r="AO493" i="3"/>
  <c r="AQ493" i="3"/>
  <c r="AN494" i="3"/>
  <c r="AO494" i="3"/>
  <c r="AQ494" i="3"/>
  <c r="AN496" i="3"/>
  <c r="AO496" i="3"/>
  <c r="AQ496" i="3"/>
  <c r="AN497" i="3"/>
  <c r="AO497" i="3"/>
  <c r="AQ497" i="3"/>
  <c r="AN504" i="3"/>
  <c r="AO504" i="3"/>
  <c r="AQ504" i="3"/>
  <c r="AN498" i="3"/>
  <c r="AO498" i="3"/>
  <c r="AQ498" i="3"/>
  <c r="AN500" i="3"/>
  <c r="AO500" i="3"/>
  <c r="AQ500" i="3"/>
  <c r="AN501" i="3"/>
  <c r="AO501" i="3"/>
  <c r="AQ501" i="3"/>
  <c r="AN502" i="3"/>
  <c r="AO502" i="3"/>
  <c r="AQ502" i="3"/>
  <c r="AN503" i="3"/>
  <c r="AO503" i="3"/>
  <c r="AQ503" i="3"/>
  <c r="AN14" i="3"/>
  <c r="AO14" i="3"/>
  <c r="AQ14" i="3"/>
  <c r="AN15" i="3"/>
  <c r="AO15" i="3"/>
  <c r="AQ15" i="3"/>
  <c r="AN23" i="3"/>
  <c r="AO23" i="3"/>
  <c r="AQ23" i="3"/>
  <c r="AN16" i="3"/>
  <c r="AO16" i="3"/>
  <c r="AQ16" i="3"/>
  <c r="AN17" i="3"/>
  <c r="AO17" i="3"/>
  <c r="AQ17" i="3"/>
  <c r="AN18" i="3"/>
  <c r="AO18" i="3"/>
  <c r="AQ18" i="3"/>
  <c r="AN19" i="3"/>
  <c r="AO19" i="3"/>
  <c r="AQ19" i="3"/>
  <c r="AN20" i="3"/>
  <c r="AO20" i="3"/>
  <c r="AQ20" i="3"/>
  <c r="AN21" i="3"/>
  <c r="AO21" i="3"/>
  <c r="AQ21" i="3"/>
  <c r="AN505" i="3"/>
  <c r="AO505" i="3"/>
  <c r="AQ505" i="3"/>
  <c r="AN506" i="3"/>
  <c r="AO506" i="3"/>
  <c r="AQ506" i="3"/>
  <c r="AN507" i="3"/>
  <c r="AO507" i="3"/>
  <c r="AQ507" i="3"/>
  <c r="AN508" i="3"/>
  <c r="AO508" i="3"/>
  <c r="AQ508" i="3"/>
  <c r="AN509" i="3"/>
  <c r="AO509" i="3"/>
  <c r="AQ509" i="3"/>
  <c r="AN22" i="3"/>
  <c r="AO22" i="3"/>
  <c r="AQ22" i="3"/>
  <c r="AN510" i="3"/>
  <c r="AO510" i="3"/>
  <c r="AQ510" i="3"/>
  <c r="AN511" i="3"/>
  <c r="AO511" i="3"/>
  <c r="AQ511" i="3"/>
  <c r="AN512" i="3"/>
  <c r="AO512" i="3"/>
  <c r="AQ512" i="3"/>
  <c r="AN513" i="3"/>
  <c r="AO513" i="3"/>
  <c r="AQ513" i="3"/>
  <c r="AN515" i="3"/>
  <c r="AO515" i="3"/>
  <c r="AQ515" i="3"/>
  <c r="AN516" i="3"/>
  <c r="AO516" i="3"/>
  <c r="AQ516" i="3"/>
  <c r="AN517" i="3"/>
  <c r="AO517" i="3"/>
  <c r="AQ517" i="3"/>
  <c r="AN518" i="3"/>
  <c r="AO518" i="3"/>
  <c r="AQ518" i="3"/>
  <c r="AN519" i="3"/>
  <c r="AO519" i="3"/>
  <c r="AQ519" i="3"/>
  <c r="AN520" i="3"/>
  <c r="AO520" i="3"/>
  <c r="AQ520" i="3"/>
  <c r="AN521" i="3"/>
  <c r="AO521" i="3"/>
  <c r="AQ521" i="3"/>
  <c r="AN522" i="3"/>
  <c r="AO522" i="3"/>
  <c r="AQ522" i="3"/>
  <c r="AN523" i="3"/>
  <c r="AO523" i="3"/>
  <c r="AQ523" i="3"/>
  <c r="AN514" i="3"/>
  <c r="AO514" i="3"/>
  <c r="AQ514" i="3"/>
  <c r="AN24" i="3"/>
  <c r="AO24" i="3"/>
  <c r="AQ24" i="3"/>
  <c r="AN25" i="3"/>
  <c r="AO25" i="3"/>
  <c r="AQ25" i="3"/>
  <c r="AN26" i="3"/>
  <c r="AO26" i="3"/>
  <c r="AQ26" i="3"/>
  <c r="AN27" i="3"/>
  <c r="AO27" i="3"/>
  <c r="AQ27" i="3"/>
  <c r="AN28" i="3"/>
  <c r="AO28" i="3"/>
  <c r="AQ28" i="3"/>
  <c r="AN29" i="3"/>
  <c r="AO29" i="3"/>
  <c r="AQ29" i="3"/>
  <c r="AN30" i="3"/>
  <c r="AO30" i="3"/>
  <c r="AQ30" i="3"/>
  <c r="AN31" i="3"/>
  <c r="AO31" i="3"/>
  <c r="AQ31" i="3"/>
  <c r="AN32" i="3"/>
  <c r="AO32" i="3"/>
  <c r="AQ32" i="3"/>
  <c r="AN524" i="3"/>
  <c r="AO524" i="3"/>
  <c r="AQ524" i="3"/>
  <c r="AN525" i="3"/>
  <c r="AO525" i="3"/>
  <c r="AQ525" i="3"/>
  <c r="AN530" i="3"/>
  <c r="AO530" i="3"/>
  <c r="AQ530" i="3"/>
  <c r="AN531" i="3"/>
  <c r="AO531" i="3"/>
  <c r="AQ531" i="3"/>
  <c r="AN532" i="3"/>
  <c r="AO532" i="3"/>
  <c r="AQ532" i="3"/>
  <c r="AN533" i="3"/>
  <c r="AO533" i="3"/>
  <c r="AQ533" i="3"/>
  <c r="AN526" i="3"/>
  <c r="AO526" i="3"/>
  <c r="AQ526" i="3"/>
  <c r="AN527" i="3"/>
  <c r="AO527" i="3"/>
  <c r="AQ527" i="3"/>
  <c r="AN528" i="3"/>
  <c r="AO528" i="3"/>
  <c r="AQ528" i="3"/>
  <c r="AN529" i="3"/>
  <c r="AO529" i="3"/>
  <c r="AQ529" i="3"/>
  <c r="AN534" i="3"/>
  <c r="AO534" i="3"/>
  <c r="AQ534" i="3"/>
  <c r="AN535" i="3"/>
  <c r="AO535" i="3"/>
  <c r="AQ535" i="3"/>
  <c r="AN536" i="3"/>
  <c r="AO536" i="3"/>
  <c r="AQ536" i="3"/>
  <c r="AN537" i="3"/>
  <c r="AO537" i="3"/>
  <c r="AQ537" i="3"/>
  <c r="AN540" i="3"/>
  <c r="AO540" i="3"/>
  <c r="AQ540" i="3"/>
  <c r="AN542" i="3"/>
  <c r="AO542" i="3"/>
  <c r="AQ542" i="3"/>
  <c r="AN538" i="3"/>
  <c r="AO538" i="3"/>
  <c r="AQ538" i="3"/>
  <c r="AN539" i="3"/>
  <c r="AO539" i="3"/>
  <c r="AQ539" i="3"/>
  <c r="AN543" i="3"/>
  <c r="AO543" i="3"/>
  <c r="AQ543" i="3"/>
  <c r="AN544" i="3"/>
  <c r="AO544" i="3"/>
  <c r="AQ544" i="3"/>
  <c r="AN545" i="3"/>
  <c r="AO545" i="3"/>
  <c r="AQ545" i="3"/>
  <c r="AN546" i="3"/>
  <c r="AO546" i="3"/>
  <c r="AQ546" i="3"/>
  <c r="AN568" i="3"/>
  <c r="AO568" i="3"/>
  <c r="AQ568" i="3"/>
  <c r="AN569" i="3"/>
  <c r="AO569" i="3"/>
  <c r="AQ569" i="3"/>
  <c r="AN570" i="3"/>
  <c r="AO570" i="3"/>
  <c r="AQ570" i="3"/>
  <c r="AN574" i="3"/>
  <c r="AO574" i="3"/>
  <c r="AQ574" i="3"/>
  <c r="AN577" i="3"/>
  <c r="AO577" i="3"/>
  <c r="AQ577" i="3"/>
  <c r="AN571" i="3"/>
  <c r="AO571" i="3"/>
  <c r="AQ571" i="3"/>
  <c r="AN575" i="3"/>
  <c r="AO575" i="3"/>
  <c r="AQ575" i="3"/>
  <c r="AN578" i="3"/>
  <c r="AO578" i="3"/>
  <c r="AQ578" i="3"/>
  <c r="AN572" i="3"/>
  <c r="AO572" i="3"/>
  <c r="AQ572" i="3"/>
  <c r="AN573" i="3"/>
  <c r="AO573" i="3"/>
  <c r="AQ573" i="3"/>
  <c r="AN576" i="3"/>
  <c r="AO576" i="3"/>
  <c r="AQ576" i="3"/>
  <c r="AN579" i="3"/>
  <c r="AO579" i="3"/>
  <c r="AQ579" i="3"/>
  <c r="AN634" i="3"/>
  <c r="AO634" i="3"/>
  <c r="AQ634" i="3"/>
  <c r="AN636" i="3"/>
  <c r="AO636" i="3"/>
  <c r="AQ636" i="3"/>
  <c r="AN637" i="3"/>
  <c r="AO637" i="3"/>
  <c r="AQ637" i="3"/>
  <c r="AN638" i="3"/>
  <c r="AO638" i="3"/>
  <c r="AQ638" i="3"/>
  <c r="AN639" i="3"/>
  <c r="AO639" i="3"/>
  <c r="AQ639" i="3"/>
  <c r="AN641" i="3"/>
  <c r="AO641" i="3"/>
  <c r="AQ641" i="3"/>
  <c r="AN642" i="3"/>
  <c r="AO642" i="3"/>
  <c r="AQ642" i="3"/>
  <c r="AN643" i="3"/>
  <c r="AO643" i="3"/>
  <c r="AQ643" i="3"/>
  <c r="AN646" i="3"/>
  <c r="AO646" i="3"/>
  <c r="AQ646" i="3"/>
  <c r="AN647" i="3"/>
  <c r="AO647" i="3"/>
  <c r="AQ647" i="3"/>
  <c r="AN648" i="3"/>
  <c r="AO648" i="3"/>
  <c r="AQ648" i="3"/>
  <c r="AN649" i="3"/>
  <c r="AO649" i="3"/>
  <c r="AQ649" i="3"/>
  <c r="AN651" i="3"/>
  <c r="AO651" i="3"/>
  <c r="AQ651" i="3"/>
  <c r="AN652" i="3"/>
  <c r="AO652" i="3"/>
  <c r="AQ652" i="3"/>
  <c r="AN653" i="3"/>
  <c r="AO653" i="3"/>
  <c r="AQ653" i="3"/>
  <c r="AN654" i="3"/>
  <c r="AO654" i="3"/>
  <c r="AQ654" i="3"/>
  <c r="AN655" i="3"/>
  <c r="AO655" i="3"/>
  <c r="AQ655" i="3"/>
  <c r="AN656" i="3"/>
  <c r="AO656" i="3"/>
  <c r="AQ656" i="3"/>
  <c r="AN657" i="3"/>
  <c r="AO657" i="3"/>
  <c r="AQ657" i="3"/>
  <c r="AN658" i="3"/>
  <c r="AO658" i="3"/>
  <c r="AQ658" i="3"/>
  <c r="AN659" i="3"/>
  <c r="AO659" i="3"/>
  <c r="AQ659" i="3"/>
  <c r="AN660" i="3"/>
  <c r="AO660" i="3"/>
  <c r="AQ660" i="3"/>
  <c r="AN661" i="3"/>
  <c r="AO661" i="3"/>
  <c r="AQ661" i="3"/>
  <c r="AN662" i="3"/>
  <c r="AO662" i="3"/>
  <c r="AQ662" i="3"/>
  <c r="AN663" i="3"/>
  <c r="AO663" i="3"/>
  <c r="AQ663" i="3"/>
  <c r="AN664" i="3"/>
  <c r="AO664" i="3"/>
  <c r="AQ664" i="3"/>
  <c r="AN665" i="3"/>
  <c r="AO665" i="3"/>
  <c r="AQ665" i="3"/>
  <c r="AN666" i="3"/>
  <c r="AO666" i="3"/>
  <c r="AQ666" i="3"/>
  <c r="AN667" i="3"/>
  <c r="AO667" i="3"/>
  <c r="AQ667" i="3"/>
  <c r="AN668" i="3"/>
  <c r="AO668" i="3"/>
  <c r="AQ668" i="3"/>
  <c r="AN669" i="3"/>
  <c r="AO669" i="3"/>
  <c r="AQ669" i="3"/>
  <c r="AN670" i="3"/>
  <c r="AO670" i="3"/>
  <c r="AQ670" i="3"/>
  <c r="AN672" i="3"/>
  <c r="AO672" i="3"/>
  <c r="AQ672" i="3"/>
  <c r="AN674" i="3"/>
  <c r="AO674" i="3"/>
  <c r="AQ674" i="3"/>
  <c r="AN675" i="3"/>
  <c r="AO675" i="3"/>
  <c r="AQ675" i="3"/>
  <c r="AN677" i="3"/>
  <c r="AO677" i="3"/>
  <c r="AQ677" i="3"/>
  <c r="AN678" i="3"/>
  <c r="AO678" i="3"/>
  <c r="AQ678" i="3"/>
  <c r="AN679" i="3"/>
  <c r="AO679" i="3"/>
  <c r="AQ679" i="3"/>
  <c r="AN680" i="3"/>
  <c r="AO680" i="3"/>
  <c r="AQ680" i="3"/>
  <c r="AN681" i="3"/>
  <c r="AO681" i="3"/>
  <c r="AQ681" i="3"/>
  <c r="AN682" i="3"/>
  <c r="AO682" i="3"/>
  <c r="AQ682" i="3"/>
  <c r="AN683" i="3"/>
  <c r="AO683" i="3"/>
  <c r="AQ683" i="3"/>
  <c r="AN684" i="3"/>
  <c r="AO684" i="3"/>
  <c r="AQ684" i="3"/>
  <c r="AN686" i="3"/>
  <c r="AO686" i="3"/>
  <c r="AQ686" i="3"/>
  <c r="AN687" i="3"/>
  <c r="AO687" i="3"/>
  <c r="AQ687" i="3"/>
  <c r="AN688" i="3"/>
  <c r="AO688" i="3"/>
  <c r="AQ688" i="3"/>
  <c r="AN690" i="3"/>
  <c r="AO690" i="3"/>
  <c r="AQ690" i="3"/>
  <c r="AN695" i="3"/>
  <c r="AO695" i="3"/>
  <c r="AQ695" i="3"/>
  <c r="AN696" i="3"/>
  <c r="AO696" i="3"/>
  <c r="AQ696" i="3"/>
  <c r="AN723" i="3"/>
  <c r="AO723" i="3"/>
  <c r="AQ723" i="3"/>
  <c r="AN724" i="3"/>
  <c r="AO724" i="3"/>
  <c r="AQ724" i="3"/>
  <c r="AN725" i="3"/>
  <c r="AO725" i="3"/>
  <c r="AQ725" i="3"/>
  <c r="AN730" i="3"/>
  <c r="AO730" i="3"/>
  <c r="AQ730" i="3"/>
  <c r="AN733" i="3"/>
  <c r="AO733" i="3"/>
  <c r="AQ733" i="3"/>
  <c r="AN726" i="3"/>
  <c r="AO726" i="3"/>
  <c r="AQ726" i="3"/>
  <c r="AN727" i="3"/>
  <c r="AO727" i="3"/>
  <c r="AQ727" i="3"/>
  <c r="AN731" i="3"/>
  <c r="AO731" i="3"/>
  <c r="AQ731" i="3"/>
  <c r="AN734" i="3"/>
  <c r="AO734" i="3"/>
  <c r="AQ734" i="3"/>
  <c r="AN728" i="3"/>
  <c r="AO728" i="3"/>
  <c r="AQ728" i="3"/>
  <c r="AN732" i="3"/>
  <c r="AO732" i="3"/>
  <c r="AQ732" i="3"/>
  <c r="AN735" i="3"/>
  <c r="AO735" i="3"/>
  <c r="AQ735" i="3"/>
  <c r="AN729" i="3"/>
  <c r="AO729" i="3"/>
  <c r="AQ729" i="3"/>
  <c r="AN736" i="3"/>
  <c r="AO736" i="3"/>
  <c r="AQ736" i="3"/>
  <c r="AN737" i="3"/>
  <c r="AO737" i="3"/>
  <c r="AQ737" i="3"/>
  <c r="AN738" i="3"/>
  <c r="AO738" i="3"/>
  <c r="AQ738" i="3"/>
  <c r="AN743" i="3"/>
  <c r="AO743" i="3"/>
  <c r="AQ743" i="3"/>
  <c r="AN739" i="3"/>
  <c r="AO739" i="3"/>
  <c r="AQ739" i="3"/>
  <c r="AN740" i="3"/>
  <c r="AO740" i="3"/>
  <c r="AQ740" i="3"/>
  <c r="AN744" i="3"/>
  <c r="AO744" i="3"/>
  <c r="AQ744" i="3"/>
  <c r="AN741" i="3"/>
  <c r="AO741" i="3"/>
  <c r="AQ741" i="3"/>
  <c r="AN745" i="3"/>
  <c r="AO745" i="3"/>
  <c r="AQ745" i="3"/>
  <c r="AN742" i="3"/>
  <c r="AO742" i="3"/>
  <c r="AQ742" i="3"/>
  <c r="AN747" i="3"/>
  <c r="AO747" i="3"/>
  <c r="AQ747" i="3"/>
  <c r="AN748" i="3"/>
  <c r="AO748" i="3"/>
  <c r="AQ748" i="3"/>
  <c r="AN750" i="3"/>
  <c r="AO750" i="3"/>
  <c r="AQ750" i="3"/>
  <c r="AN752" i="3"/>
  <c r="AO752" i="3"/>
  <c r="AQ752" i="3"/>
  <c r="AN755" i="3"/>
  <c r="AO755" i="3"/>
  <c r="AQ755" i="3"/>
  <c r="AN756" i="3"/>
  <c r="AO756" i="3"/>
  <c r="AQ756" i="3"/>
  <c r="AN757" i="3"/>
  <c r="AO757" i="3"/>
  <c r="AQ757" i="3"/>
  <c r="AN758" i="3"/>
  <c r="AO758" i="3"/>
  <c r="AQ758" i="3"/>
  <c r="AN760" i="3"/>
  <c r="AO760" i="3"/>
  <c r="AQ760" i="3"/>
  <c r="AN762" i="3"/>
  <c r="AO762" i="3"/>
  <c r="AQ762" i="3"/>
  <c r="AN764" i="3"/>
  <c r="AO764" i="3"/>
  <c r="AQ764" i="3"/>
  <c r="AN767" i="3"/>
  <c r="AO767" i="3"/>
  <c r="AQ767" i="3"/>
  <c r="AN768" i="3"/>
  <c r="AO768" i="3"/>
  <c r="AQ768" i="3"/>
  <c r="AN864" i="3"/>
  <c r="AO864" i="3"/>
  <c r="AQ864" i="3"/>
  <c r="AN865" i="3"/>
  <c r="AO865" i="3"/>
  <c r="AQ865" i="3"/>
  <c r="AN870" i="3"/>
  <c r="AO870" i="3"/>
  <c r="AQ870" i="3"/>
  <c r="AN874" i="3"/>
  <c r="AO874" i="3"/>
  <c r="AQ874" i="3"/>
  <c r="AN866" i="3"/>
  <c r="AO866" i="3"/>
  <c r="AQ866" i="3"/>
  <c r="AN871" i="3"/>
  <c r="AO871" i="3"/>
  <c r="AQ871" i="3"/>
  <c r="AN875" i="3"/>
  <c r="AO875" i="3"/>
  <c r="AQ875" i="3"/>
  <c r="AN867" i="3"/>
  <c r="AO867" i="3"/>
  <c r="AQ867" i="3"/>
  <c r="AN872" i="3"/>
  <c r="AO872" i="3"/>
  <c r="AQ872" i="3"/>
  <c r="AN876" i="3"/>
  <c r="AO876" i="3"/>
  <c r="AQ876" i="3"/>
  <c r="AN868" i="3"/>
  <c r="AO868" i="3"/>
  <c r="AQ868" i="3"/>
  <c r="AN869" i="3"/>
  <c r="AO869" i="3"/>
  <c r="AQ869" i="3"/>
  <c r="AN873" i="3"/>
  <c r="AO873" i="3"/>
  <c r="AQ873" i="3"/>
  <c r="AN877" i="3"/>
  <c r="AO877" i="3"/>
  <c r="AQ877" i="3"/>
  <c r="AN878" i="3"/>
  <c r="AO878" i="3"/>
  <c r="AQ878" i="3"/>
  <c r="AN879" i="3"/>
  <c r="AO879" i="3"/>
  <c r="AQ879" i="3"/>
  <c r="AN884" i="3"/>
  <c r="AO884" i="3"/>
  <c r="AQ884" i="3"/>
  <c r="AN888" i="3"/>
  <c r="AO888" i="3"/>
  <c r="AQ888" i="3"/>
  <c r="AN880" i="3"/>
  <c r="AO880" i="3"/>
  <c r="AQ880" i="3"/>
  <c r="AN885" i="3"/>
  <c r="AO885" i="3"/>
  <c r="AQ885" i="3"/>
  <c r="AN889" i="3"/>
  <c r="AO889" i="3"/>
  <c r="AQ889" i="3"/>
  <c r="AN881" i="3"/>
  <c r="AO881" i="3"/>
  <c r="AQ881" i="3"/>
  <c r="AN886" i="3"/>
  <c r="AO886" i="3"/>
  <c r="AQ886" i="3"/>
  <c r="AN890" i="3"/>
  <c r="AO890" i="3"/>
  <c r="AQ890" i="3"/>
  <c r="AN882" i="3"/>
  <c r="AO882" i="3"/>
  <c r="AQ882" i="3"/>
  <c r="AN883" i="3"/>
  <c r="AO883" i="3"/>
  <c r="AQ883" i="3"/>
  <c r="AN887" i="3"/>
  <c r="AO887" i="3"/>
  <c r="AQ887" i="3"/>
  <c r="AN891" i="3"/>
  <c r="AO891" i="3"/>
  <c r="AQ891" i="3"/>
  <c r="AN892" i="3"/>
  <c r="AO892" i="3"/>
  <c r="AQ892" i="3"/>
  <c r="AN893" i="3"/>
  <c r="AO893" i="3"/>
  <c r="AQ893" i="3"/>
  <c r="AN898" i="3"/>
  <c r="AO898" i="3"/>
  <c r="AQ898" i="3"/>
  <c r="AN901" i="3"/>
  <c r="AO901" i="3"/>
  <c r="AQ901" i="3"/>
  <c r="AN894" i="3"/>
  <c r="AO894" i="3"/>
  <c r="AQ894" i="3"/>
  <c r="AN899" i="3"/>
  <c r="AO899" i="3"/>
  <c r="AQ899" i="3"/>
  <c r="AN902" i="3"/>
  <c r="AO902" i="3"/>
  <c r="AQ902" i="3"/>
  <c r="AN895" i="3"/>
  <c r="AO895" i="3"/>
  <c r="AQ895" i="3"/>
  <c r="AN900" i="3"/>
  <c r="AO900" i="3"/>
  <c r="AQ900" i="3"/>
  <c r="AN903" i="3"/>
  <c r="AO903" i="3"/>
  <c r="AQ903" i="3"/>
  <c r="AN896" i="3"/>
  <c r="AO896" i="3"/>
  <c r="AQ896" i="3"/>
  <c r="AN897" i="3"/>
  <c r="AO897" i="3"/>
  <c r="AQ897" i="3"/>
  <c r="AN904" i="3"/>
  <c r="AO904" i="3"/>
  <c r="AQ904" i="3"/>
  <c r="AN918" i="3"/>
  <c r="AO918" i="3"/>
  <c r="AQ918" i="3"/>
  <c r="AN919" i="3"/>
  <c r="AO919" i="3"/>
  <c r="AQ919" i="3"/>
  <c r="AN923" i="3"/>
  <c r="AO923" i="3"/>
  <c r="AQ923" i="3"/>
  <c r="AN927" i="3"/>
  <c r="AO927" i="3"/>
  <c r="AQ927" i="3"/>
  <c r="AN924" i="3"/>
  <c r="AO924" i="3"/>
  <c r="AQ924" i="3"/>
  <c r="AN928" i="3"/>
  <c r="AO928" i="3"/>
  <c r="AQ928" i="3"/>
  <c r="AN920" i="3"/>
  <c r="AO920" i="3"/>
  <c r="AQ920" i="3"/>
  <c r="AN925" i="3"/>
  <c r="AO925" i="3"/>
  <c r="AQ925" i="3"/>
  <c r="AN929" i="3"/>
  <c r="AO929" i="3"/>
  <c r="AQ929" i="3"/>
  <c r="AN921" i="3"/>
  <c r="AO921" i="3"/>
  <c r="AQ921" i="3"/>
  <c r="AN922" i="3"/>
  <c r="AO922" i="3"/>
  <c r="AQ922" i="3"/>
  <c r="AN926" i="3"/>
  <c r="AO926" i="3"/>
  <c r="AQ926" i="3"/>
  <c r="AN930" i="3"/>
  <c r="AO930" i="3"/>
  <c r="AQ930" i="3"/>
  <c r="AN932" i="3"/>
  <c r="AO932" i="3"/>
  <c r="AQ932" i="3"/>
  <c r="AN934" i="3"/>
  <c r="AO934" i="3"/>
  <c r="AQ934" i="3"/>
  <c r="AN936" i="3"/>
  <c r="AO936" i="3"/>
  <c r="AQ936" i="3"/>
  <c r="AN937" i="3"/>
  <c r="AO937" i="3"/>
  <c r="AQ937" i="3"/>
  <c r="AN939" i="3"/>
  <c r="AO939" i="3"/>
  <c r="AQ939" i="3"/>
  <c r="AN940" i="3"/>
  <c r="AO940" i="3"/>
  <c r="AQ940" i="3"/>
  <c r="AN941" i="3"/>
  <c r="AO941" i="3"/>
  <c r="AQ941" i="3"/>
  <c r="AN947" i="3"/>
  <c r="AO947" i="3"/>
  <c r="AQ947" i="3"/>
  <c r="AN950" i="3"/>
  <c r="AO950" i="3"/>
  <c r="AQ950" i="3"/>
  <c r="AN942" i="3"/>
  <c r="AO942" i="3"/>
  <c r="AQ942" i="3"/>
  <c r="AN943" i="3"/>
  <c r="AO943" i="3"/>
  <c r="AQ943" i="3"/>
  <c r="AN948" i="3"/>
  <c r="AO948" i="3"/>
  <c r="AQ948" i="3"/>
  <c r="AN951" i="3"/>
  <c r="AO951" i="3"/>
  <c r="AQ951" i="3"/>
  <c r="AN944" i="3"/>
  <c r="AO944" i="3"/>
  <c r="AQ944" i="3"/>
  <c r="AN945" i="3"/>
  <c r="AO945" i="3"/>
  <c r="AQ945" i="3"/>
  <c r="AN949" i="3"/>
  <c r="AO949" i="3"/>
  <c r="AQ949" i="3"/>
  <c r="AN952" i="3"/>
  <c r="AO952" i="3"/>
  <c r="AQ952" i="3"/>
  <c r="AN946" i="3"/>
  <c r="AO946" i="3"/>
  <c r="AQ946" i="3"/>
  <c r="AN953" i="3"/>
  <c r="AO953" i="3"/>
  <c r="AQ953" i="3"/>
  <c r="AN959" i="3"/>
  <c r="AO959" i="3"/>
  <c r="AQ959" i="3"/>
  <c r="AN962" i="3"/>
  <c r="AO962" i="3"/>
  <c r="AQ962" i="3"/>
  <c r="AN954" i="3"/>
  <c r="AO954" i="3"/>
  <c r="AQ954" i="3"/>
  <c r="AN955" i="3"/>
  <c r="AO955" i="3"/>
  <c r="AQ955" i="3"/>
  <c r="AN960" i="3"/>
  <c r="AO960" i="3"/>
  <c r="AQ960" i="3"/>
  <c r="AN963" i="3"/>
  <c r="AO963" i="3"/>
  <c r="AQ963" i="3"/>
  <c r="AN956" i="3"/>
  <c r="AO956" i="3"/>
  <c r="AQ956" i="3"/>
  <c r="AN957" i="3"/>
  <c r="AO957" i="3"/>
  <c r="AQ957" i="3"/>
  <c r="AN961" i="3"/>
  <c r="AO961" i="3"/>
  <c r="AQ961" i="3"/>
  <c r="AN964" i="3"/>
  <c r="AO964" i="3"/>
  <c r="AQ964" i="3"/>
  <c r="AN958" i="3"/>
  <c r="AO958" i="3"/>
  <c r="AQ958" i="3"/>
  <c r="AN965" i="3"/>
  <c r="AO965" i="3"/>
  <c r="AQ965" i="3"/>
  <c r="AN971" i="3"/>
  <c r="AO971" i="3"/>
  <c r="AQ971" i="3"/>
  <c r="AN974" i="3"/>
  <c r="AO974" i="3"/>
  <c r="AQ974" i="3"/>
  <c r="AN966" i="3"/>
  <c r="AO966" i="3"/>
  <c r="AQ966" i="3"/>
  <c r="AN967" i="3"/>
  <c r="AO967" i="3"/>
  <c r="AQ967" i="3"/>
  <c r="AN972" i="3"/>
  <c r="AO972" i="3"/>
  <c r="AQ972" i="3"/>
  <c r="AN975" i="3"/>
  <c r="AO975" i="3"/>
  <c r="AQ975" i="3"/>
  <c r="AN968" i="3"/>
  <c r="AO968" i="3"/>
  <c r="AQ968" i="3"/>
  <c r="AN969" i="3"/>
  <c r="AO969" i="3"/>
  <c r="AQ969" i="3"/>
  <c r="AN973" i="3"/>
  <c r="AO973" i="3"/>
  <c r="AQ973" i="3"/>
  <c r="AN976" i="3"/>
  <c r="AO976" i="3"/>
  <c r="AQ976" i="3"/>
  <c r="AN970" i="3"/>
  <c r="AO970" i="3"/>
  <c r="AQ970" i="3"/>
  <c r="AN977" i="3"/>
  <c r="AO977" i="3"/>
  <c r="AQ977" i="3"/>
  <c r="AN978" i="3"/>
  <c r="AO978" i="3"/>
  <c r="AQ978" i="3"/>
  <c r="AN979" i="3"/>
  <c r="AO979" i="3"/>
  <c r="AQ979" i="3"/>
  <c r="AN980" i="3"/>
  <c r="AO980" i="3"/>
  <c r="AQ980" i="3"/>
  <c r="AN982" i="3"/>
  <c r="AO982" i="3"/>
  <c r="AQ982" i="3"/>
  <c r="AN983" i="3"/>
  <c r="AO983" i="3"/>
  <c r="AQ983" i="3"/>
  <c r="AN984" i="3"/>
  <c r="AO984" i="3"/>
  <c r="AQ984" i="3"/>
  <c r="AN985" i="3"/>
  <c r="AO985" i="3"/>
  <c r="AQ985" i="3"/>
  <c r="AN986" i="3"/>
  <c r="AO986" i="3"/>
  <c r="AQ986" i="3"/>
  <c r="AN988" i="3"/>
  <c r="AO988" i="3"/>
  <c r="AQ988" i="3"/>
  <c r="AN989" i="3"/>
  <c r="AO989" i="3"/>
  <c r="AQ989" i="3"/>
  <c r="AN990" i="3"/>
  <c r="AO990" i="3"/>
  <c r="AQ990" i="3"/>
  <c r="AN993" i="3"/>
  <c r="AO993" i="3"/>
  <c r="AQ993" i="3"/>
  <c r="AN995" i="3"/>
  <c r="AO995" i="3"/>
  <c r="AQ995" i="3"/>
  <c r="AN996" i="3"/>
  <c r="AO996" i="3"/>
  <c r="AQ996" i="3"/>
  <c r="AN994" i="3"/>
  <c r="AO994" i="3"/>
  <c r="AQ994" i="3"/>
  <c r="AN997" i="3"/>
  <c r="AO997" i="3"/>
  <c r="AQ997" i="3"/>
  <c r="AN991" i="3"/>
  <c r="AO991" i="3"/>
  <c r="AQ991" i="3"/>
  <c r="AN992" i="3"/>
  <c r="AO992" i="3"/>
  <c r="AQ992" i="3"/>
  <c r="AN998" i="3"/>
  <c r="AO998" i="3"/>
  <c r="AQ998" i="3"/>
  <c r="AN999" i="3"/>
  <c r="AO999" i="3"/>
  <c r="AQ999" i="3"/>
  <c r="AN1003" i="3"/>
  <c r="AO1003" i="3"/>
  <c r="AQ1003" i="3"/>
  <c r="AN1006" i="3"/>
  <c r="AO1006" i="3"/>
  <c r="AQ1006" i="3"/>
  <c r="AN1004" i="3"/>
  <c r="AO1004" i="3"/>
  <c r="AQ1004" i="3"/>
  <c r="AN1000" i="3"/>
  <c r="AO1000" i="3"/>
  <c r="AQ1000" i="3"/>
  <c r="AN1005" i="3"/>
  <c r="AO1005" i="3"/>
  <c r="AQ1005" i="3"/>
  <c r="AN1001" i="3"/>
  <c r="AO1001" i="3"/>
  <c r="AQ1001" i="3"/>
  <c r="AN1002" i="3"/>
  <c r="AO1002" i="3"/>
  <c r="AQ1002" i="3"/>
  <c r="AN1007" i="3"/>
  <c r="AO1007" i="3"/>
  <c r="AQ1007" i="3"/>
  <c r="AN1009" i="3"/>
  <c r="AO1009" i="3"/>
  <c r="AQ1009" i="3"/>
  <c r="AN1013" i="3"/>
  <c r="AO1013" i="3"/>
  <c r="AQ1013" i="3"/>
  <c r="AN1010" i="3"/>
  <c r="AO1010" i="3"/>
  <c r="AQ1010" i="3"/>
  <c r="AN1011" i="3"/>
  <c r="AO1011" i="3"/>
  <c r="AQ1011" i="3"/>
  <c r="AN1012" i="3"/>
  <c r="AO1012" i="3"/>
  <c r="AQ1012" i="3"/>
  <c r="AN1014" i="3"/>
  <c r="AO1014" i="3"/>
  <c r="AQ1014" i="3"/>
  <c r="AN1016" i="3"/>
  <c r="AO1016" i="3"/>
  <c r="AQ1016" i="3"/>
  <c r="AN1020" i="3"/>
  <c r="AO1020" i="3"/>
  <c r="AQ1020" i="3"/>
  <c r="AN1017" i="3"/>
  <c r="AO1017" i="3"/>
  <c r="AQ1017" i="3"/>
  <c r="AN1018" i="3"/>
  <c r="AO1018" i="3"/>
  <c r="AQ1018" i="3"/>
  <c r="AN1019" i="3"/>
  <c r="AO1019" i="3"/>
  <c r="AQ1019" i="3"/>
  <c r="AN1021" i="3"/>
  <c r="AO1021" i="3"/>
  <c r="AQ1021" i="3"/>
  <c r="AN1022" i="3"/>
  <c r="AO1022" i="3"/>
  <c r="AQ1022" i="3"/>
  <c r="AN1026" i="3"/>
  <c r="AO1026" i="3"/>
  <c r="AQ1026" i="3"/>
  <c r="AN1027" i="3"/>
  <c r="AO1027" i="3"/>
  <c r="AQ1027" i="3"/>
  <c r="AN1023" i="3"/>
  <c r="AO1023" i="3"/>
  <c r="AQ1023" i="3"/>
  <c r="AN1024" i="3"/>
  <c r="AO1024" i="3"/>
  <c r="AQ1024" i="3"/>
  <c r="AN1025" i="3"/>
  <c r="AO1025" i="3"/>
  <c r="AQ1025" i="3"/>
  <c r="AN1028" i="3"/>
  <c r="AO1028" i="3"/>
  <c r="AQ1028" i="3"/>
  <c r="AN1029" i="3"/>
  <c r="AO1029" i="3"/>
  <c r="AQ1029" i="3"/>
  <c r="AN1033" i="3"/>
  <c r="AO1033" i="3"/>
  <c r="AQ1033" i="3"/>
  <c r="AN1034" i="3"/>
  <c r="AO1034" i="3"/>
  <c r="AQ1034" i="3"/>
  <c r="AN1030" i="3"/>
  <c r="AO1030" i="3"/>
  <c r="AQ1030" i="3"/>
  <c r="AN1031" i="3"/>
  <c r="AO1031" i="3"/>
  <c r="AQ1031" i="3"/>
  <c r="AN1032" i="3"/>
  <c r="AO1032" i="3"/>
  <c r="AQ1032" i="3"/>
  <c r="AN1039" i="3"/>
  <c r="AO1039" i="3"/>
  <c r="AQ1039" i="3"/>
  <c r="AN1040" i="3"/>
  <c r="AO1040" i="3"/>
  <c r="AQ1040" i="3"/>
  <c r="AN1035" i="3"/>
  <c r="AO1035" i="3"/>
  <c r="AQ1035" i="3"/>
  <c r="AN1036" i="3"/>
  <c r="AO1036" i="3"/>
  <c r="AQ1036" i="3"/>
  <c r="AN1037" i="3"/>
  <c r="AO1037" i="3"/>
  <c r="AQ1037" i="3"/>
  <c r="AN1038" i="3"/>
  <c r="AO1038" i="3"/>
  <c r="AQ1038" i="3"/>
  <c r="AN1045" i="3"/>
  <c r="AO1045" i="3"/>
  <c r="AQ1045" i="3"/>
  <c r="AN1046" i="3"/>
  <c r="AO1046" i="3"/>
  <c r="AQ1046" i="3"/>
  <c r="AN1041" i="3"/>
  <c r="AO1041" i="3"/>
  <c r="AQ1041" i="3"/>
  <c r="AN1042" i="3"/>
  <c r="AO1042" i="3"/>
  <c r="AQ1042" i="3"/>
  <c r="AN1043" i="3"/>
  <c r="AO1043" i="3"/>
  <c r="AQ1043" i="3"/>
  <c r="AN1044" i="3"/>
  <c r="AO1044" i="3"/>
  <c r="AQ1044" i="3"/>
  <c r="AN1051" i="3"/>
  <c r="AO1051" i="3"/>
  <c r="AQ1051" i="3"/>
  <c r="AN1052" i="3"/>
  <c r="AO1052" i="3"/>
  <c r="AQ1052" i="3"/>
  <c r="AN1047" i="3"/>
  <c r="AO1047" i="3"/>
  <c r="AQ1047" i="3"/>
  <c r="AN1048" i="3"/>
  <c r="AO1048" i="3"/>
  <c r="AQ1048" i="3"/>
  <c r="AN1049" i="3"/>
  <c r="AO1049" i="3"/>
  <c r="AQ1049" i="3"/>
  <c r="AN1050" i="3"/>
  <c r="AO1050" i="3"/>
  <c r="AQ1050" i="3"/>
  <c r="AN1057" i="3"/>
  <c r="AO1057" i="3"/>
  <c r="AQ1057" i="3"/>
  <c r="AN1053" i="3"/>
  <c r="AO1053" i="3"/>
  <c r="AQ1053" i="3"/>
  <c r="AN1054" i="3"/>
  <c r="AO1054" i="3"/>
  <c r="AQ1054" i="3"/>
  <c r="AN1055" i="3"/>
  <c r="AO1055" i="3"/>
  <c r="AQ1055" i="3"/>
  <c r="AN1056" i="3"/>
  <c r="AO1056" i="3"/>
  <c r="AQ1056" i="3"/>
  <c r="AN1062" i="3"/>
  <c r="AO1062" i="3"/>
  <c r="AQ1062" i="3"/>
  <c r="AN1058" i="3"/>
  <c r="AO1058" i="3"/>
  <c r="AQ1058" i="3"/>
  <c r="AN1059" i="3"/>
  <c r="AO1059" i="3"/>
  <c r="AQ1059" i="3"/>
  <c r="AN1060" i="3"/>
  <c r="AO1060" i="3"/>
  <c r="AQ1060" i="3"/>
  <c r="AN1061" i="3"/>
  <c r="AO1061" i="3"/>
  <c r="AQ1061" i="3"/>
  <c r="AN1104" i="3"/>
  <c r="AO1104" i="3"/>
  <c r="AQ1104" i="3"/>
  <c r="AN1105" i="3"/>
  <c r="AO1105" i="3"/>
  <c r="AQ1105" i="3"/>
  <c r="AN1106" i="3"/>
  <c r="AO1106" i="3"/>
  <c r="AQ1106" i="3"/>
  <c r="AN1113" i="3"/>
  <c r="AO1113" i="3"/>
  <c r="AQ1113" i="3"/>
  <c r="AN1115" i="3"/>
  <c r="AO1115" i="3"/>
  <c r="AQ1115" i="3"/>
  <c r="AN1107" i="3"/>
  <c r="AO1107" i="3"/>
  <c r="AQ1107" i="3"/>
  <c r="AN1108" i="3"/>
  <c r="AO1108" i="3"/>
  <c r="AQ1108" i="3"/>
  <c r="AN1109" i="3"/>
  <c r="AO1109" i="3"/>
  <c r="AQ1109" i="3"/>
  <c r="AN1110" i="3"/>
  <c r="AO1110" i="3"/>
  <c r="AQ1110" i="3"/>
  <c r="AN1111" i="3"/>
  <c r="AO1111" i="3"/>
  <c r="AQ1111" i="3"/>
  <c r="AN1114" i="3"/>
  <c r="AO1114" i="3"/>
  <c r="AQ1114" i="3"/>
  <c r="AN1116" i="3"/>
  <c r="AO1116" i="3"/>
  <c r="AQ1116" i="3"/>
  <c r="AN1112" i="3"/>
  <c r="AO1112" i="3"/>
  <c r="AQ1112" i="3"/>
  <c r="AN1117" i="3"/>
  <c r="AO1117" i="3"/>
  <c r="AQ1117" i="3"/>
  <c r="AN1119" i="3"/>
  <c r="AO1119" i="3"/>
  <c r="AQ1119" i="3"/>
  <c r="AN1120" i="3"/>
  <c r="AO1120" i="3"/>
  <c r="AQ1120" i="3"/>
  <c r="AN1121" i="3"/>
  <c r="AO1121" i="3"/>
  <c r="AQ1121" i="3"/>
  <c r="AN1124" i="3"/>
  <c r="AO1124" i="3"/>
  <c r="AQ1124" i="3"/>
  <c r="AN1125" i="3"/>
  <c r="AO1125" i="3"/>
  <c r="AQ1125" i="3"/>
  <c r="AN1126" i="3"/>
  <c r="AO1126" i="3"/>
  <c r="AQ1126" i="3"/>
  <c r="AN1128" i="3"/>
  <c r="AO1128" i="3"/>
  <c r="AQ1128" i="3"/>
  <c r="AN1129" i="3"/>
  <c r="AO1129" i="3"/>
  <c r="AQ1129" i="3"/>
  <c r="AN1131" i="3"/>
  <c r="AO1131" i="3"/>
  <c r="AQ1131" i="3"/>
  <c r="AN1133" i="3"/>
  <c r="AO1133" i="3"/>
  <c r="AQ1133" i="3"/>
  <c r="AN1135" i="3"/>
  <c r="AO1135" i="3"/>
  <c r="AQ1135" i="3"/>
  <c r="AN1136" i="3"/>
  <c r="AO1136" i="3"/>
  <c r="AQ1136" i="3"/>
  <c r="AN1137" i="3"/>
  <c r="AO1137" i="3"/>
  <c r="AQ1137" i="3"/>
  <c r="AN1138" i="3"/>
  <c r="AO1138" i="3"/>
  <c r="AQ1138" i="3"/>
  <c r="AN1140" i="3"/>
  <c r="AO1140" i="3"/>
  <c r="AQ1140" i="3"/>
  <c r="AN1142" i="3"/>
  <c r="AO1142" i="3"/>
  <c r="AQ1142" i="3"/>
  <c r="AN1144" i="3"/>
  <c r="AO1144" i="3"/>
  <c r="AQ1144" i="3"/>
  <c r="AN1146" i="3"/>
  <c r="AO1146" i="3"/>
  <c r="AQ1146" i="3"/>
  <c r="AN1147" i="3"/>
  <c r="AO1147" i="3"/>
  <c r="AQ1147" i="3"/>
  <c r="AN1148" i="3"/>
  <c r="AO1148" i="3"/>
  <c r="AQ1148" i="3"/>
  <c r="AN1158" i="3"/>
  <c r="AO1158" i="3"/>
  <c r="AQ1158" i="3"/>
  <c r="AN1160" i="3"/>
  <c r="AO1160" i="3"/>
  <c r="AQ1160" i="3"/>
  <c r="AN1149" i="3"/>
  <c r="AO1149" i="3"/>
  <c r="AQ1149" i="3"/>
  <c r="AN1150" i="3"/>
  <c r="AO1150" i="3"/>
  <c r="AQ1150" i="3"/>
  <c r="AN1159" i="3"/>
  <c r="AO1159" i="3"/>
  <c r="AQ1159" i="3"/>
  <c r="AN1161" i="3"/>
  <c r="AO1161" i="3"/>
  <c r="AQ1161" i="3"/>
  <c r="AN1151" i="3"/>
  <c r="AO1151" i="3"/>
  <c r="AQ1151" i="3"/>
  <c r="AN1153" i="3"/>
  <c r="AO1153" i="3"/>
  <c r="AQ1153" i="3"/>
  <c r="AN1154" i="3"/>
  <c r="AO1154" i="3"/>
  <c r="AQ1154" i="3"/>
  <c r="AN1155" i="3"/>
  <c r="AO1155" i="3"/>
  <c r="AQ1155" i="3"/>
  <c r="AN1156" i="3"/>
  <c r="AO1156" i="3"/>
  <c r="AQ1156" i="3"/>
  <c r="AN1157" i="3"/>
  <c r="AO1157" i="3"/>
  <c r="AQ1157" i="3"/>
  <c r="AN1162" i="3"/>
  <c r="AO1162" i="3"/>
  <c r="AQ1162" i="3"/>
  <c r="AN1164" i="3"/>
  <c r="AO1164" i="3"/>
  <c r="AQ1164" i="3"/>
  <c r="AN1165" i="3"/>
  <c r="AO1165" i="3"/>
  <c r="AQ1165" i="3"/>
  <c r="AN1167" i="3"/>
  <c r="AO1167" i="3"/>
  <c r="AQ1167" i="3"/>
  <c r="AN1168" i="3"/>
  <c r="AO1168" i="3"/>
  <c r="AQ1168" i="3"/>
  <c r="AN1169" i="3"/>
  <c r="AO1169" i="3"/>
  <c r="AQ1169" i="3"/>
  <c r="AN1170" i="3"/>
  <c r="AO1170" i="3"/>
  <c r="AQ1170" i="3"/>
  <c r="AN1171" i="3"/>
  <c r="AO1171" i="3"/>
  <c r="AQ1171" i="3"/>
  <c r="AN1173" i="3"/>
  <c r="AO1173" i="3"/>
  <c r="AQ1173" i="3"/>
  <c r="AN1174" i="3"/>
  <c r="AO1174" i="3"/>
  <c r="AQ1174" i="3"/>
  <c r="AN1176" i="3"/>
  <c r="AO1176" i="3"/>
  <c r="AQ1176" i="3"/>
  <c r="AN1177" i="3"/>
  <c r="AO1177" i="3"/>
  <c r="AQ1177" i="3"/>
  <c r="AN1178" i="3"/>
  <c r="AO1178" i="3"/>
  <c r="AQ1178" i="3"/>
  <c r="AN1179" i="3"/>
  <c r="AO1179" i="3"/>
  <c r="AQ1179" i="3"/>
  <c r="AN1180" i="3"/>
  <c r="AO1180" i="3"/>
  <c r="AQ1180" i="3"/>
  <c r="AN1182" i="3"/>
  <c r="AO1182" i="3"/>
  <c r="AQ1182" i="3"/>
  <c r="AN1183" i="3"/>
  <c r="AO1183" i="3"/>
  <c r="AQ1183" i="3"/>
  <c r="AN1184" i="3"/>
  <c r="AO1184" i="3"/>
  <c r="AQ1184" i="3"/>
  <c r="AN1185" i="3"/>
  <c r="AO1185" i="3"/>
  <c r="AQ1185" i="3"/>
  <c r="AN1186" i="3"/>
  <c r="AO1186" i="3"/>
  <c r="AQ1186" i="3"/>
  <c r="AN1187" i="3"/>
  <c r="AO1187" i="3"/>
  <c r="AQ1187" i="3"/>
  <c r="AN1188" i="3"/>
  <c r="AO1188" i="3"/>
  <c r="AQ1188" i="3"/>
  <c r="AN1190" i="3"/>
  <c r="AO1190" i="3"/>
  <c r="AQ1190" i="3"/>
  <c r="AN1191" i="3"/>
  <c r="AO1191" i="3"/>
  <c r="AQ1191" i="3"/>
  <c r="AN1193" i="3"/>
  <c r="AO1193" i="3"/>
  <c r="AQ1193" i="3"/>
  <c r="AN1194" i="3"/>
  <c r="AO1194" i="3"/>
  <c r="AQ1194" i="3"/>
  <c r="AN1195" i="3"/>
  <c r="AO1195" i="3"/>
  <c r="AQ1195" i="3"/>
  <c r="AN1197" i="3"/>
  <c r="AO1197" i="3"/>
  <c r="AQ1197" i="3"/>
  <c r="AN1198" i="3"/>
  <c r="AO1198" i="3"/>
  <c r="AQ1198" i="3"/>
  <c r="AN1201" i="3"/>
  <c r="AO1201" i="3"/>
  <c r="AQ1201" i="3"/>
  <c r="AN1203" i="3"/>
  <c r="AO1203" i="3"/>
  <c r="AQ1203" i="3"/>
  <c r="AN1204" i="3"/>
  <c r="AO1204" i="3"/>
  <c r="AQ1204" i="3"/>
  <c r="AN1205" i="3"/>
  <c r="AO1205" i="3"/>
  <c r="AQ1205" i="3"/>
  <c r="AN1206" i="3"/>
  <c r="AO1206" i="3"/>
  <c r="AQ1206" i="3"/>
  <c r="AN1207" i="3"/>
  <c r="AO1207" i="3"/>
  <c r="AQ1207" i="3"/>
  <c r="AN1208" i="3"/>
  <c r="AO1208" i="3"/>
  <c r="AQ1208" i="3"/>
  <c r="AN1210" i="3"/>
  <c r="AO1210" i="3"/>
  <c r="AQ1210" i="3"/>
  <c r="AN1212" i="3"/>
  <c r="AO1212" i="3"/>
  <c r="AQ1212" i="3"/>
  <c r="AN1213" i="3"/>
  <c r="AO1213" i="3"/>
  <c r="AQ1213" i="3"/>
  <c r="AN1214" i="3"/>
  <c r="AO1214" i="3"/>
  <c r="AQ1214" i="3"/>
  <c r="AN1215" i="3"/>
  <c r="AO1215" i="3"/>
  <c r="AQ1215" i="3"/>
  <c r="AN1216" i="3"/>
  <c r="AO1216" i="3"/>
  <c r="AQ1216" i="3"/>
  <c r="AN1217" i="3"/>
  <c r="AO1217" i="3"/>
  <c r="AQ1217" i="3"/>
  <c r="AN1219" i="3"/>
  <c r="AO1219" i="3"/>
  <c r="AQ1219" i="3"/>
  <c r="AN1221" i="3"/>
  <c r="AO1221" i="3"/>
  <c r="AQ1221" i="3"/>
  <c r="AN1222" i="3"/>
  <c r="AO1222" i="3"/>
  <c r="AQ1222" i="3"/>
  <c r="AN1223" i="3"/>
  <c r="AO1223" i="3"/>
  <c r="AQ1223" i="3"/>
  <c r="AN1224" i="3"/>
  <c r="AO1224" i="3"/>
  <c r="AQ1224" i="3"/>
  <c r="AN1225" i="3"/>
  <c r="AO1225" i="3"/>
  <c r="AQ1225" i="3"/>
  <c r="AN1226" i="3"/>
  <c r="AO1226" i="3"/>
  <c r="AQ1226" i="3"/>
  <c r="AN1228" i="3"/>
  <c r="AO1228" i="3"/>
  <c r="AQ1228" i="3"/>
  <c r="AN1230" i="3"/>
  <c r="AO1230" i="3"/>
  <c r="AQ1230" i="3"/>
  <c r="AN1231" i="3"/>
  <c r="AO1231" i="3"/>
  <c r="AQ1231" i="3"/>
  <c r="AN1232" i="3"/>
  <c r="AO1232" i="3"/>
  <c r="AQ1232" i="3"/>
  <c r="AN1233" i="3"/>
  <c r="AO1233" i="3"/>
  <c r="AQ1233" i="3"/>
  <c r="AN1234" i="3"/>
  <c r="AO1234" i="3"/>
  <c r="AQ1234" i="3"/>
  <c r="AN1235" i="3"/>
  <c r="AO1235" i="3"/>
  <c r="AQ1235" i="3"/>
  <c r="AN1237" i="3"/>
  <c r="AO1237" i="3"/>
  <c r="AQ1237" i="3"/>
  <c r="AN1238" i="3"/>
  <c r="AO1238" i="3"/>
  <c r="AQ1238" i="3"/>
  <c r="AQ1239" i="3"/>
  <c r="AN33" i="3"/>
  <c r="AO33" i="3"/>
  <c r="AQ33" i="3"/>
  <c r="AN35" i="3"/>
  <c r="AO35" i="3"/>
  <c r="AQ35" i="3"/>
  <c r="AN36" i="3"/>
  <c r="AO36" i="3"/>
  <c r="AQ36" i="3"/>
  <c r="AN37" i="3"/>
  <c r="AO37" i="3"/>
  <c r="AQ37" i="3"/>
  <c r="AN39" i="3"/>
  <c r="AO39" i="3"/>
  <c r="AQ39" i="3"/>
  <c r="AN41" i="3"/>
  <c r="AO41" i="3"/>
  <c r="AQ41" i="3"/>
  <c r="AN42" i="3"/>
  <c r="AO42" i="3"/>
  <c r="AQ42" i="3"/>
  <c r="AN43" i="3"/>
  <c r="AO43" i="3"/>
  <c r="AQ43" i="3"/>
  <c r="AN44" i="3"/>
  <c r="AO44" i="3"/>
  <c r="AQ44" i="3"/>
  <c r="AN45" i="3"/>
  <c r="AO45" i="3"/>
  <c r="AQ45" i="3"/>
  <c r="AN46" i="3"/>
  <c r="AO46" i="3"/>
  <c r="AQ46" i="3"/>
  <c r="AN47" i="3"/>
  <c r="AO47" i="3"/>
  <c r="AQ47" i="3"/>
  <c r="AN48" i="3"/>
  <c r="AO48" i="3"/>
  <c r="AQ48" i="3"/>
  <c r="AN68" i="3"/>
  <c r="AO68" i="3"/>
  <c r="AQ68" i="3"/>
  <c r="AN69" i="3"/>
  <c r="AO69" i="3"/>
  <c r="AQ69" i="3"/>
  <c r="AN75" i="3"/>
  <c r="AO75" i="3"/>
  <c r="AQ75" i="3"/>
  <c r="AN76" i="3"/>
  <c r="AO76" i="3"/>
  <c r="AQ76" i="3"/>
  <c r="AN77" i="3"/>
  <c r="AO77" i="3"/>
  <c r="AQ77" i="3"/>
  <c r="AN78" i="3"/>
  <c r="AO78" i="3"/>
  <c r="AQ78" i="3"/>
  <c r="AN79" i="3"/>
  <c r="AO79" i="3"/>
  <c r="AQ79" i="3"/>
  <c r="AN80" i="3"/>
  <c r="AO80" i="3"/>
  <c r="AQ80" i="3"/>
  <c r="AN81" i="3"/>
  <c r="AO81" i="3"/>
  <c r="AQ81" i="3"/>
  <c r="AN82" i="3"/>
  <c r="AO82" i="3"/>
  <c r="AQ82" i="3"/>
  <c r="AN83" i="3"/>
  <c r="AO83" i="3"/>
  <c r="AQ83" i="3"/>
  <c r="AN84" i="3"/>
  <c r="AO84" i="3"/>
  <c r="AQ84" i="3"/>
  <c r="AN85" i="3"/>
  <c r="AO85" i="3"/>
  <c r="AQ85" i="3"/>
  <c r="AN86" i="3"/>
  <c r="AO86" i="3"/>
  <c r="AQ86" i="3"/>
  <c r="AN87" i="3"/>
  <c r="AO87" i="3"/>
  <c r="AQ87" i="3"/>
  <c r="AN88" i="3"/>
  <c r="AO88" i="3"/>
  <c r="AQ88" i="3"/>
  <c r="AN89" i="3"/>
  <c r="AO89" i="3"/>
  <c r="AQ89" i="3"/>
  <c r="AN90" i="3"/>
  <c r="AO90" i="3"/>
  <c r="AQ90" i="3"/>
  <c r="AN91" i="3"/>
  <c r="AO91" i="3"/>
  <c r="AQ91" i="3"/>
  <c r="AN92" i="3"/>
  <c r="AQ92" i="3"/>
  <c r="AN93" i="3"/>
  <c r="AO93" i="3"/>
  <c r="AQ93" i="3"/>
  <c r="AN94" i="3"/>
  <c r="AO94" i="3"/>
  <c r="AQ94" i="3"/>
  <c r="AN95" i="3"/>
  <c r="AO95" i="3"/>
  <c r="AQ95" i="3"/>
  <c r="AN199" i="3"/>
  <c r="AO199" i="3"/>
  <c r="AQ199" i="3"/>
  <c r="AN200" i="3"/>
  <c r="AO200" i="3"/>
  <c r="AQ200" i="3"/>
  <c r="AN201" i="3"/>
  <c r="AO201" i="3"/>
  <c r="AQ201" i="3"/>
  <c r="AN202" i="3"/>
  <c r="AO202" i="3"/>
  <c r="AQ202" i="3"/>
  <c r="AN203" i="3"/>
  <c r="AO203" i="3"/>
  <c r="AQ203" i="3"/>
  <c r="AN207" i="3"/>
  <c r="AO207" i="3"/>
  <c r="AQ207" i="3"/>
  <c r="AN209" i="3"/>
  <c r="AO209" i="3"/>
  <c r="AQ209" i="3"/>
  <c r="AN210" i="3"/>
  <c r="AO210" i="3"/>
  <c r="AQ210" i="3"/>
  <c r="AN211" i="3"/>
  <c r="AO211" i="3"/>
  <c r="AQ211" i="3"/>
  <c r="AN213" i="3"/>
  <c r="AO213" i="3"/>
  <c r="AQ213" i="3"/>
  <c r="AN215" i="3"/>
  <c r="AO215" i="3"/>
  <c r="AQ215" i="3"/>
  <c r="AN204" i="3"/>
  <c r="AO204" i="3"/>
  <c r="AQ204" i="3"/>
  <c r="AN205" i="3"/>
  <c r="AO205" i="3"/>
  <c r="AQ205" i="3"/>
  <c r="AN206" i="3"/>
  <c r="AO206" i="3"/>
  <c r="AQ206" i="3"/>
  <c r="AN281" i="3"/>
  <c r="AO281" i="3"/>
  <c r="AQ281" i="3"/>
  <c r="AN282" i="3"/>
  <c r="AO282" i="3"/>
  <c r="AQ282" i="3"/>
  <c r="AN283" i="3"/>
  <c r="AO283" i="3"/>
  <c r="AQ283" i="3"/>
  <c r="AN284" i="3"/>
  <c r="AO284" i="3"/>
  <c r="AQ284" i="3"/>
  <c r="AN285" i="3"/>
  <c r="AO285" i="3"/>
  <c r="AQ285" i="3"/>
  <c r="AN286" i="3"/>
  <c r="AO286" i="3"/>
  <c r="AQ286" i="3"/>
  <c r="AN288" i="3"/>
  <c r="AO288" i="3"/>
  <c r="AQ288" i="3"/>
  <c r="AN289" i="3"/>
  <c r="AO289" i="3"/>
  <c r="AQ289" i="3"/>
  <c r="AN290" i="3"/>
  <c r="AO290" i="3"/>
  <c r="AQ290" i="3"/>
  <c r="AN291" i="3"/>
  <c r="AO291" i="3"/>
  <c r="AQ291" i="3"/>
  <c r="AN292" i="3"/>
  <c r="AO292" i="3"/>
  <c r="AQ292" i="3"/>
  <c r="AN293" i="3"/>
  <c r="AO293" i="3"/>
  <c r="AQ293" i="3"/>
  <c r="AN294" i="3"/>
  <c r="AO294" i="3"/>
  <c r="AQ294" i="3"/>
  <c r="AN295" i="3"/>
  <c r="AO295" i="3"/>
  <c r="AQ295" i="3"/>
  <c r="AN296" i="3"/>
  <c r="AO296" i="3"/>
  <c r="AQ296" i="3"/>
  <c r="AN297" i="3"/>
  <c r="AO297" i="3"/>
  <c r="AQ297" i="3"/>
  <c r="AN298" i="3"/>
  <c r="AO298" i="3"/>
  <c r="AQ298" i="3"/>
  <c r="AN299" i="3"/>
  <c r="AO299" i="3"/>
  <c r="AQ299" i="3"/>
  <c r="AN308" i="3"/>
  <c r="AO308" i="3"/>
  <c r="AQ308" i="3"/>
  <c r="AN309" i="3"/>
  <c r="AO309" i="3"/>
  <c r="AQ309" i="3"/>
  <c r="AN310" i="3"/>
  <c r="AO310" i="3"/>
  <c r="AQ310" i="3"/>
  <c r="AN311" i="3"/>
  <c r="AO311" i="3"/>
  <c r="AQ311" i="3"/>
  <c r="AN312" i="3"/>
  <c r="AO312" i="3"/>
  <c r="AQ312" i="3"/>
  <c r="AN313" i="3"/>
  <c r="AO313" i="3"/>
  <c r="AQ313" i="3"/>
  <c r="AN314" i="3"/>
  <c r="AO314" i="3"/>
  <c r="AQ314" i="3"/>
  <c r="AN315" i="3"/>
  <c r="AO315" i="3"/>
  <c r="AQ315" i="3"/>
  <c r="AN316" i="3"/>
  <c r="AO316" i="3"/>
  <c r="AQ316" i="3"/>
  <c r="AN317" i="3"/>
  <c r="AO317" i="3"/>
  <c r="AQ317" i="3"/>
  <c r="AN318" i="3"/>
  <c r="AO318" i="3"/>
  <c r="AQ318" i="3"/>
  <c r="AN319" i="3"/>
  <c r="AO319" i="3"/>
  <c r="AQ319" i="3"/>
  <c r="AN320" i="3"/>
  <c r="AO320" i="3"/>
  <c r="AQ320" i="3"/>
  <c r="AN321" i="3"/>
  <c r="AO321" i="3"/>
  <c r="AQ321" i="3"/>
  <c r="AN322" i="3"/>
  <c r="AO322" i="3"/>
  <c r="AQ322" i="3"/>
  <c r="AN323" i="3"/>
  <c r="AO323" i="3"/>
  <c r="AQ323" i="3"/>
  <c r="AN324" i="3"/>
  <c r="AO324" i="3"/>
  <c r="AQ324" i="3"/>
  <c r="AN333" i="3"/>
  <c r="AO333" i="3"/>
  <c r="AN335" i="3"/>
  <c r="AO335" i="3"/>
  <c r="AN336" i="3"/>
  <c r="AO336" i="3"/>
  <c r="AN337" i="3"/>
  <c r="AO337" i="3"/>
  <c r="AN338" i="3"/>
  <c r="AO338" i="3"/>
  <c r="AN339" i="3"/>
  <c r="AO339" i="3"/>
  <c r="AN342" i="3"/>
  <c r="AO342" i="3"/>
  <c r="AQ342" i="3"/>
  <c r="AN343" i="3"/>
  <c r="AO343" i="3"/>
  <c r="AQ343" i="3"/>
  <c r="AN344" i="3"/>
  <c r="AO344" i="3"/>
  <c r="AQ344" i="3"/>
  <c r="AN345" i="3"/>
  <c r="AO345" i="3"/>
  <c r="AQ345" i="3"/>
  <c r="AN346" i="3"/>
  <c r="AO346" i="3"/>
  <c r="AQ346" i="3"/>
  <c r="AN347" i="3"/>
  <c r="AO347" i="3"/>
  <c r="AQ347" i="3"/>
  <c r="AN348" i="3"/>
  <c r="AO348" i="3"/>
  <c r="AQ348" i="3"/>
  <c r="AN349" i="3"/>
  <c r="AO349" i="3"/>
  <c r="AQ349" i="3"/>
  <c r="AN350" i="3"/>
  <c r="AO350" i="3"/>
  <c r="AQ350" i="3"/>
  <c r="AN351" i="3"/>
  <c r="AO351" i="3"/>
  <c r="AQ351" i="3"/>
  <c r="AN352" i="3"/>
  <c r="AO352" i="3"/>
  <c r="AQ352" i="3"/>
  <c r="AN353" i="3"/>
  <c r="AO353" i="3"/>
  <c r="AQ353" i="3"/>
  <c r="AN354" i="3"/>
  <c r="AO354" i="3"/>
  <c r="AQ354" i="3"/>
  <c r="AN402" i="3"/>
  <c r="AO402" i="3"/>
  <c r="AQ402" i="3"/>
  <c r="AN403" i="3"/>
  <c r="AO403" i="3"/>
  <c r="AQ403" i="3"/>
  <c r="AN404" i="3"/>
  <c r="AO404" i="3"/>
  <c r="AQ404" i="3"/>
  <c r="AN405" i="3"/>
  <c r="AO405" i="3"/>
  <c r="AQ405" i="3"/>
  <c r="AN407" i="3"/>
  <c r="AO407" i="3"/>
  <c r="AQ407" i="3"/>
  <c r="AN408" i="3"/>
  <c r="AO408" i="3"/>
  <c r="AQ408" i="3"/>
  <c r="AN383" i="3"/>
  <c r="AO383" i="3"/>
  <c r="AQ383" i="3"/>
  <c r="AN384" i="3"/>
  <c r="AO384" i="3"/>
  <c r="AQ384" i="3"/>
  <c r="AN385" i="3"/>
  <c r="AO385" i="3"/>
  <c r="AQ385" i="3"/>
  <c r="AN386" i="3"/>
  <c r="AO386" i="3"/>
  <c r="AQ386" i="3"/>
  <c r="AN387" i="3"/>
  <c r="AO387" i="3"/>
  <c r="AQ387" i="3"/>
  <c r="AN388" i="3"/>
  <c r="AO388" i="3"/>
  <c r="AQ388" i="3"/>
  <c r="AN389" i="3"/>
  <c r="AO389" i="3"/>
  <c r="AQ389" i="3"/>
  <c r="AN390" i="3"/>
  <c r="AO390" i="3"/>
  <c r="AQ390" i="3"/>
  <c r="AN391" i="3"/>
  <c r="AO391" i="3"/>
  <c r="AQ391" i="3"/>
  <c r="AN392" i="3"/>
  <c r="AO392" i="3"/>
  <c r="AQ392" i="3"/>
  <c r="AN393" i="3"/>
  <c r="AO393" i="3"/>
  <c r="AQ393" i="3"/>
  <c r="AN394" i="3"/>
  <c r="AO394" i="3"/>
  <c r="AQ394" i="3"/>
  <c r="AN395" i="3"/>
  <c r="AO395" i="3"/>
  <c r="AQ395" i="3"/>
  <c r="AN396" i="3"/>
  <c r="AO396" i="3"/>
  <c r="AQ396" i="3"/>
  <c r="AN397" i="3"/>
  <c r="AO397" i="3"/>
  <c r="AQ397" i="3"/>
  <c r="AN399" i="3"/>
  <c r="AO399" i="3"/>
  <c r="AQ399" i="3"/>
  <c r="AN400" i="3"/>
  <c r="AO400" i="3"/>
  <c r="AQ400" i="3"/>
  <c r="AN401" i="3"/>
  <c r="AO401" i="3"/>
  <c r="AQ401" i="3"/>
  <c r="AN409" i="3"/>
  <c r="AO409" i="3"/>
  <c r="AQ409" i="3"/>
  <c r="AN410" i="3"/>
  <c r="AO410" i="3"/>
  <c r="AQ410" i="3"/>
  <c r="AN411" i="3"/>
  <c r="AO411" i="3"/>
  <c r="AQ411" i="3"/>
  <c r="AN412" i="3"/>
  <c r="AO412" i="3"/>
  <c r="AQ412" i="3"/>
  <c r="AN413" i="3"/>
  <c r="AO413" i="3"/>
  <c r="AQ413" i="3"/>
  <c r="AN414" i="3"/>
  <c r="AO414" i="3"/>
  <c r="AQ414" i="3"/>
  <c r="AN415" i="3"/>
  <c r="AO415" i="3"/>
  <c r="AQ415" i="3"/>
  <c r="AN416" i="3"/>
  <c r="AO416" i="3"/>
  <c r="AQ416" i="3"/>
  <c r="AN417" i="3"/>
  <c r="AO417" i="3"/>
  <c r="AQ417" i="3"/>
  <c r="AN418" i="3"/>
  <c r="AO418" i="3"/>
  <c r="AQ418" i="3"/>
  <c r="AN419" i="3"/>
  <c r="AO419" i="3"/>
  <c r="AQ419" i="3"/>
  <c r="AN420" i="3"/>
  <c r="AO420" i="3"/>
  <c r="AQ420" i="3"/>
  <c r="AN547" i="3"/>
  <c r="AO547" i="3"/>
  <c r="AQ547" i="3"/>
  <c r="AN548" i="3"/>
  <c r="AO548" i="3"/>
  <c r="AQ548" i="3"/>
  <c r="AN549" i="3"/>
  <c r="AO549" i="3"/>
  <c r="AQ549" i="3"/>
  <c r="AN550" i="3"/>
  <c r="AO550" i="3"/>
  <c r="AQ550" i="3"/>
  <c r="AN553" i="3"/>
  <c r="AO553" i="3"/>
  <c r="AQ553" i="3"/>
  <c r="AN554" i="3"/>
  <c r="AO554" i="3"/>
  <c r="AQ554" i="3"/>
  <c r="AN555" i="3"/>
  <c r="AO555" i="3"/>
  <c r="AQ555" i="3"/>
  <c r="AN556" i="3"/>
  <c r="AO556" i="3"/>
  <c r="AQ556" i="3"/>
  <c r="AN557" i="3"/>
  <c r="AO557" i="3"/>
  <c r="AQ557" i="3"/>
  <c r="AN558" i="3"/>
  <c r="AO558" i="3"/>
  <c r="AQ558" i="3"/>
  <c r="AN559" i="3"/>
  <c r="AO559" i="3"/>
  <c r="AQ559" i="3"/>
  <c r="AN560" i="3"/>
  <c r="AO560" i="3"/>
  <c r="AQ560" i="3"/>
  <c r="AN561" i="3"/>
  <c r="AO561" i="3"/>
  <c r="AQ561" i="3"/>
  <c r="AN562" i="3"/>
  <c r="AO562" i="3"/>
  <c r="AQ562" i="3"/>
  <c r="AN563" i="3"/>
  <c r="AO563" i="3"/>
  <c r="AQ563" i="3"/>
  <c r="AN564" i="3"/>
  <c r="AO564" i="3"/>
  <c r="AQ564" i="3"/>
  <c r="AN567" i="3"/>
  <c r="AO567" i="3"/>
  <c r="AQ567" i="3"/>
  <c r="AN595" i="3"/>
  <c r="AO595" i="3"/>
  <c r="AQ595" i="3"/>
  <c r="AN596" i="3"/>
  <c r="AO596" i="3"/>
  <c r="AQ596" i="3"/>
  <c r="AN597" i="3"/>
  <c r="AO597" i="3"/>
  <c r="AQ597" i="3"/>
  <c r="AN599" i="3"/>
  <c r="AO599" i="3"/>
  <c r="AQ599" i="3"/>
  <c r="AN600" i="3"/>
  <c r="AO600" i="3"/>
  <c r="AQ600" i="3"/>
  <c r="AN602" i="3"/>
  <c r="AO602" i="3"/>
  <c r="AQ602" i="3"/>
  <c r="AN603" i="3"/>
  <c r="AO603" i="3"/>
  <c r="AQ603" i="3"/>
  <c r="AN604" i="3"/>
  <c r="AO604" i="3"/>
  <c r="AQ604" i="3"/>
  <c r="AN605" i="3"/>
  <c r="AO605" i="3"/>
  <c r="AQ605" i="3"/>
  <c r="AN606" i="3"/>
  <c r="AO606" i="3"/>
  <c r="AQ606" i="3"/>
  <c r="AN607" i="3"/>
  <c r="AO607" i="3"/>
  <c r="AQ607" i="3"/>
  <c r="AN608" i="3"/>
  <c r="AO608" i="3"/>
  <c r="AQ608" i="3"/>
  <c r="AN609" i="3"/>
  <c r="AO609" i="3"/>
  <c r="AQ609" i="3"/>
  <c r="AN580" i="3"/>
  <c r="AO580" i="3"/>
  <c r="AQ580" i="3"/>
  <c r="AN582" i="3"/>
  <c r="AO582" i="3"/>
  <c r="AQ582" i="3"/>
  <c r="AN583" i="3"/>
  <c r="AO583" i="3"/>
  <c r="AQ583" i="3"/>
  <c r="AN584" i="3"/>
  <c r="AO584" i="3"/>
  <c r="AQ584" i="3"/>
  <c r="AN585" i="3"/>
  <c r="AO585" i="3"/>
  <c r="AQ585" i="3"/>
  <c r="AN587" i="3"/>
  <c r="AO587" i="3"/>
  <c r="AQ587" i="3"/>
  <c r="AN610" i="3"/>
  <c r="AO610" i="3"/>
  <c r="AQ610" i="3"/>
  <c r="AN611" i="3"/>
  <c r="AO611" i="3"/>
  <c r="AQ611" i="3"/>
  <c r="AN612" i="3"/>
  <c r="AO612" i="3"/>
  <c r="AQ612" i="3"/>
  <c r="AN613" i="3"/>
  <c r="AO613" i="3"/>
  <c r="AQ613" i="3"/>
  <c r="AN614" i="3"/>
  <c r="AO614" i="3"/>
  <c r="AQ614" i="3"/>
  <c r="AN615" i="3"/>
  <c r="AO615" i="3"/>
  <c r="AQ615" i="3"/>
  <c r="AN616" i="3"/>
  <c r="AO616" i="3"/>
  <c r="AQ616" i="3"/>
  <c r="AN617" i="3"/>
  <c r="AO617" i="3"/>
  <c r="AQ617" i="3"/>
  <c r="AN618" i="3"/>
  <c r="AO618" i="3"/>
  <c r="AQ618" i="3"/>
  <c r="AN619" i="3"/>
  <c r="AO619" i="3"/>
  <c r="AQ619" i="3"/>
  <c r="AN620" i="3"/>
  <c r="AO620" i="3"/>
  <c r="AQ620" i="3"/>
  <c r="AN621" i="3"/>
  <c r="AO621" i="3"/>
  <c r="AQ621" i="3"/>
  <c r="AN622" i="3"/>
  <c r="AO622" i="3"/>
  <c r="AQ622" i="3"/>
  <c r="AN623" i="3"/>
  <c r="AO623" i="3"/>
  <c r="AQ623" i="3"/>
  <c r="AN624" i="3"/>
  <c r="AO624" i="3"/>
  <c r="AQ624" i="3"/>
  <c r="AN625" i="3"/>
  <c r="AO625" i="3"/>
  <c r="AQ625" i="3"/>
  <c r="AN626" i="3"/>
  <c r="AO626" i="3"/>
  <c r="AQ626" i="3"/>
  <c r="AN627" i="3"/>
  <c r="AO627" i="3"/>
  <c r="AQ627" i="3"/>
  <c r="AN628" i="3"/>
  <c r="AO628" i="3"/>
  <c r="AQ628" i="3"/>
  <c r="AN629" i="3"/>
  <c r="AO629" i="3"/>
  <c r="AQ629" i="3"/>
  <c r="AN630" i="3"/>
  <c r="AO630" i="3"/>
  <c r="AQ630" i="3"/>
  <c r="AN631" i="3"/>
  <c r="AO631" i="3"/>
  <c r="AQ631" i="3"/>
  <c r="AN632" i="3"/>
  <c r="AO632" i="3"/>
  <c r="AQ632" i="3"/>
  <c r="AN633" i="3"/>
  <c r="AO633" i="3"/>
  <c r="AQ633" i="3"/>
  <c r="AN697" i="3"/>
  <c r="AO697" i="3"/>
  <c r="AQ697" i="3"/>
  <c r="AN698" i="3"/>
  <c r="AO698" i="3"/>
  <c r="AQ698" i="3"/>
  <c r="AN699" i="3"/>
  <c r="AO699" i="3"/>
  <c r="AQ699" i="3"/>
  <c r="AN700" i="3"/>
  <c r="AO700" i="3"/>
  <c r="AQ700" i="3"/>
  <c r="AN701" i="3"/>
  <c r="AO701" i="3"/>
  <c r="AQ701" i="3"/>
  <c r="AN702" i="3"/>
  <c r="AO702" i="3"/>
  <c r="AQ702" i="3"/>
  <c r="AN703" i="3"/>
  <c r="AO703" i="3"/>
  <c r="AQ703" i="3"/>
  <c r="AN704" i="3"/>
  <c r="AO704" i="3"/>
  <c r="AQ704" i="3"/>
  <c r="AN705" i="3"/>
  <c r="AO705" i="3"/>
  <c r="AQ705" i="3"/>
  <c r="AN706" i="3"/>
  <c r="AO706" i="3"/>
  <c r="AQ706" i="3"/>
  <c r="AN707" i="3"/>
  <c r="AO707" i="3"/>
  <c r="AQ707" i="3"/>
  <c r="AN708" i="3"/>
  <c r="AO708" i="3"/>
  <c r="AQ708" i="3"/>
  <c r="AN709" i="3"/>
  <c r="AO709" i="3"/>
  <c r="AQ709" i="3"/>
  <c r="AN710" i="3"/>
  <c r="AO710" i="3"/>
  <c r="AQ710" i="3"/>
  <c r="AN711" i="3"/>
  <c r="AO711" i="3"/>
  <c r="AQ711" i="3"/>
  <c r="AN712" i="3"/>
  <c r="AO712" i="3"/>
  <c r="AQ712" i="3"/>
  <c r="AN713" i="3"/>
  <c r="AO713" i="3"/>
  <c r="AQ713" i="3"/>
  <c r="AN714" i="3"/>
  <c r="AO714" i="3"/>
  <c r="AQ714" i="3"/>
  <c r="AN715" i="3"/>
  <c r="AO715" i="3"/>
  <c r="AQ715" i="3"/>
  <c r="AN716" i="3"/>
  <c r="AO716" i="3"/>
  <c r="AQ716" i="3"/>
  <c r="AN717" i="3"/>
  <c r="AO717" i="3"/>
  <c r="AQ717" i="3"/>
  <c r="AN720" i="3"/>
  <c r="AO720" i="3"/>
  <c r="AQ720" i="3"/>
  <c r="AN722" i="3"/>
  <c r="AO722" i="3"/>
  <c r="AQ722" i="3"/>
  <c r="AN769" i="3"/>
  <c r="AO769" i="3"/>
  <c r="AQ769" i="3"/>
  <c r="AN770" i="3"/>
  <c r="AO770" i="3"/>
  <c r="AQ770" i="3"/>
  <c r="AN771" i="3"/>
  <c r="AO771" i="3"/>
  <c r="AQ771" i="3"/>
  <c r="AN772" i="3"/>
  <c r="AO772" i="3"/>
  <c r="AQ772" i="3"/>
  <c r="AN774" i="3"/>
  <c r="AO774" i="3"/>
  <c r="AQ774" i="3"/>
  <c r="AN775" i="3"/>
  <c r="AO775" i="3"/>
  <c r="AQ775" i="3"/>
  <c r="AN783" i="3"/>
  <c r="AO783" i="3"/>
  <c r="AQ783" i="3"/>
  <c r="AN785" i="3"/>
  <c r="AO785" i="3"/>
  <c r="AQ785" i="3"/>
  <c r="AN786" i="3"/>
  <c r="AO786" i="3"/>
  <c r="AQ786" i="3"/>
  <c r="AN787" i="3"/>
  <c r="AO787" i="3"/>
  <c r="AQ787" i="3"/>
  <c r="AN788" i="3"/>
  <c r="AO788" i="3"/>
  <c r="AQ788" i="3"/>
  <c r="AN790" i="3"/>
  <c r="AO790" i="3"/>
  <c r="AQ790" i="3"/>
  <c r="AN791" i="3"/>
  <c r="AO791" i="3"/>
  <c r="AQ791" i="3"/>
  <c r="AN792" i="3"/>
  <c r="AO792" i="3"/>
  <c r="AQ792" i="3"/>
  <c r="AN793" i="3"/>
  <c r="AO793" i="3"/>
  <c r="AQ793" i="3"/>
  <c r="AN794" i="3"/>
  <c r="AO794" i="3"/>
  <c r="AQ794" i="3"/>
  <c r="AN795" i="3"/>
  <c r="AO795" i="3"/>
  <c r="AQ795" i="3"/>
  <c r="AN796" i="3"/>
  <c r="AO796" i="3"/>
  <c r="AQ796" i="3"/>
  <c r="AN799" i="3"/>
  <c r="AO799" i="3"/>
  <c r="AQ799" i="3"/>
  <c r="AN800" i="3"/>
  <c r="AO800" i="3"/>
  <c r="AQ800" i="3"/>
  <c r="AN801" i="3"/>
  <c r="AO801" i="3"/>
  <c r="AQ801" i="3"/>
  <c r="AN802" i="3"/>
  <c r="AO802" i="3"/>
  <c r="AQ802" i="3"/>
  <c r="AN803" i="3"/>
  <c r="AO803" i="3"/>
  <c r="AQ803" i="3"/>
  <c r="AN804" i="3"/>
  <c r="AO804" i="3"/>
  <c r="AQ804" i="3"/>
  <c r="AN805" i="3"/>
  <c r="AO805" i="3"/>
  <c r="AQ805" i="3"/>
  <c r="AN806" i="3"/>
  <c r="AO806" i="3"/>
  <c r="AQ806" i="3"/>
  <c r="AN807" i="3"/>
  <c r="AO807" i="3"/>
  <c r="AQ807" i="3"/>
  <c r="AN808" i="3"/>
  <c r="AO808" i="3"/>
  <c r="AQ808" i="3"/>
  <c r="AN809" i="3"/>
  <c r="AO809" i="3"/>
  <c r="AQ809" i="3"/>
  <c r="AN810" i="3"/>
  <c r="AO810" i="3"/>
  <c r="AQ810" i="3"/>
  <c r="AN811" i="3"/>
  <c r="AO811" i="3"/>
  <c r="AQ811" i="3"/>
  <c r="AN812" i="3"/>
  <c r="AO812" i="3"/>
  <c r="AQ812" i="3"/>
  <c r="AN813" i="3"/>
  <c r="AO813" i="3"/>
  <c r="AQ813" i="3"/>
  <c r="AN814" i="3"/>
  <c r="AO814" i="3"/>
  <c r="AQ814" i="3"/>
  <c r="AN815" i="3"/>
  <c r="AO815" i="3"/>
  <c r="AQ815" i="3"/>
  <c r="AN816" i="3"/>
  <c r="AO816" i="3"/>
  <c r="AQ816" i="3"/>
  <c r="AN817" i="3"/>
  <c r="AO817" i="3"/>
  <c r="AQ817" i="3"/>
  <c r="AN818" i="3"/>
  <c r="AO818" i="3"/>
  <c r="AQ818" i="3"/>
  <c r="AN819" i="3"/>
  <c r="AO819" i="3"/>
  <c r="AQ819" i="3"/>
  <c r="AN820" i="3"/>
  <c r="AO820" i="3"/>
  <c r="AQ820" i="3"/>
  <c r="AN842" i="3"/>
  <c r="AO842" i="3"/>
  <c r="AQ842" i="3"/>
  <c r="AN843" i="3"/>
  <c r="AO843" i="3"/>
  <c r="AQ843" i="3"/>
  <c r="AN844" i="3"/>
  <c r="AO844" i="3"/>
  <c r="AQ844" i="3"/>
  <c r="AN845" i="3"/>
  <c r="AO845" i="3"/>
  <c r="AQ845" i="3"/>
  <c r="AN848" i="3"/>
  <c r="AO848" i="3"/>
  <c r="AQ848" i="3"/>
  <c r="AN849" i="3"/>
  <c r="AO849" i="3"/>
  <c r="AQ849" i="3"/>
  <c r="AN1063" i="3"/>
  <c r="AO1063" i="3"/>
  <c r="AQ1063" i="3"/>
  <c r="AN1064" i="3"/>
  <c r="AO1064" i="3"/>
  <c r="AQ1064" i="3"/>
  <c r="AN1065" i="3"/>
  <c r="AO1065" i="3"/>
  <c r="AQ1065" i="3"/>
  <c r="AN1066" i="3"/>
  <c r="AO1066" i="3"/>
  <c r="AQ1066" i="3"/>
  <c r="AN1068" i="3"/>
  <c r="AO1068" i="3"/>
  <c r="AQ1068" i="3"/>
  <c r="AN1069" i="3"/>
  <c r="AO1069" i="3"/>
  <c r="AQ1069" i="3"/>
  <c r="AN1070" i="3"/>
  <c r="AO1070" i="3"/>
  <c r="AQ1070" i="3"/>
  <c r="AN1071" i="3"/>
  <c r="AO1071" i="3"/>
  <c r="AQ1071" i="3"/>
  <c r="AN1072" i="3"/>
  <c r="AO1072" i="3"/>
  <c r="AQ1072" i="3"/>
  <c r="AN1073" i="3"/>
  <c r="AO1073" i="3"/>
  <c r="AQ1073" i="3"/>
  <c r="AN1074" i="3"/>
  <c r="AO1074" i="3"/>
  <c r="AQ1074" i="3"/>
  <c r="AN1075" i="3"/>
  <c r="AO1075" i="3"/>
  <c r="AQ1075" i="3"/>
  <c r="AN1076" i="3"/>
  <c r="AO1076" i="3"/>
  <c r="AQ1076" i="3"/>
  <c r="AN1077" i="3"/>
  <c r="AO1077" i="3"/>
  <c r="AQ1077" i="3"/>
  <c r="AN1078" i="3"/>
  <c r="AO1078" i="3"/>
  <c r="AQ1078" i="3"/>
  <c r="AN1079" i="3"/>
  <c r="AO1079" i="3"/>
  <c r="AQ1079" i="3"/>
  <c r="AN1080" i="3"/>
  <c r="AO1080" i="3"/>
  <c r="AQ1080" i="3"/>
  <c r="AN1081" i="3"/>
  <c r="AO1081" i="3"/>
  <c r="AQ1081" i="3"/>
  <c r="AN1082" i="3"/>
  <c r="AO1082" i="3"/>
  <c r="AQ1082" i="3"/>
  <c r="AN1083" i="3"/>
  <c r="AO1083" i="3"/>
  <c r="AQ1083" i="3"/>
  <c r="AN1084" i="3"/>
  <c r="AO1084" i="3"/>
  <c r="AQ1084" i="3"/>
  <c r="AN1085" i="3"/>
  <c r="AO1085" i="3"/>
  <c r="AQ1085" i="3"/>
  <c r="AN1086" i="3"/>
  <c r="AO1086" i="3"/>
  <c r="AQ1086" i="3"/>
  <c r="AN1087" i="3"/>
  <c r="AO1087" i="3"/>
  <c r="AQ1087" i="3"/>
  <c r="AN1088" i="3"/>
  <c r="AO1088" i="3"/>
  <c r="AQ1088" i="3"/>
  <c r="AN1097" i="3"/>
  <c r="AO1097" i="3"/>
  <c r="AQ1097" i="3"/>
  <c r="AN1099" i="3"/>
  <c r="AO1099" i="3"/>
  <c r="AQ1099" i="3"/>
  <c r="AN1100" i="3"/>
  <c r="AO1100" i="3"/>
  <c r="AQ1100" i="3"/>
  <c r="AN1102" i="3"/>
  <c r="AO1102" i="3"/>
  <c r="AQ1102" i="3"/>
  <c r="AN1103" i="3"/>
  <c r="AO1103" i="3"/>
  <c r="AQ1103" i="3"/>
  <c r="AO92" i="3"/>
  <c r="Q160" i="4"/>
  <c r="Q437" i="4"/>
  <c r="Q447" i="4"/>
  <c r="Q500" i="4"/>
  <c r="Q224" i="4"/>
  <c r="Q94" i="4"/>
  <c r="Q32" i="4"/>
  <c r="Q471" i="4"/>
  <c r="Q185" i="4"/>
  <c r="Q157" i="4"/>
  <c r="Q487" i="4"/>
  <c r="Q5" i="4"/>
  <c r="Q6" i="4"/>
  <c r="Q7" i="4"/>
  <c r="Q8" i="4"/>
  <c r="Q9" i="4"/>
  <c r="Q11" i="4"/>
  <c r="Q12" i="4"/>
  <c r="Q13" i="4"/>
  <c r="Q14" i="4"/>
  <c r="Q15" i="4"/>
  <c r="Q17" i="4"/>
  <c r="Q18" i="4"/>
  <c r="Q19" i="4"/>
  <c r="Q20" i="4"/>
  <c r="Q21" i="4"/>
  <c r="Q22" i="4"/>
  <c r="Q25" i="4"/>
  <c r="Q26" i="4"/>
  <c r="Q27" i="4"/>
  <c r="Q28" i="4"/>
  <c r="Q29" i="4"/>
  <c r="Q33" i="4"/>
  <c r="Q35" i="4"/>
  <c r="Q36" i="4"/>
  <c r="Q37" i="4"/>
  <c r="Q38" i="4"/>
  <c r="Q40" i="4"/>
  <c r="Q42" i="4"/>
  <c r="Q43" i="4"/>
  <c r="Q44" i="4"/>
  <c r="Q45" i="4"/>
  <c r="Q46" i="4"/>
  <c r="Q47" i="4"/>
  <c r="Q49" i="4"/>
  <c r="Q50" i="4"/>
  <c r="Q51" i="4"/>
  <c r="Q52" i="4"/>
  <c r="Q53" i="4"/>
  <c r="Q54" i="4"/>
  <c r="Q55" i="4"/>
  <c r="Q56" i="4"/>
  <c r="Q57" i="4"/>
  <c r="Q58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81" i="4"/>
  <c r="Q82" i="4"/>
  <c r="Q83" i="4"/>
  <c r="Q84" i="4"/>
  <c r="Q86" i="4"/>
  <c r="Q87" i="4"/>
  <c r="Q89" i="4"/>
  <c r="Q90" i="4"/>
  <c r="Q91" i="4"/>
  <c r="Q92" i="4"/>
  <c r="Q95" i="4"/>
  <c r="Q96" i="4"/>
  <c r="Q97" i="4"/>
  <c r="Q98" i="4"/>
  <c r="Q100" i="4"/>
  <c r="Q101" i="4"/>
  <c r="Q102" i="4"/>
  <c r="Q103" i="4"/>
  <c r="Q104" i="4"/>
  <c r="Q105" i="4"/>
  <c r="Q106" i="4"/>
  <c r="Q109" i="4"/>
  <c r="Q110" i="4"/>
  <c r="Q112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3" i="4"/>
  <c r="Q134" i="4"/>
  <c r="Q135" i="4"/>
  <c r="Q138" i="4"/>
  <c r="Q139" i="4"/>
  <c r="Q140" i="4"/>
  <c r="Q142" i="4"/>
  <c r="Q143" i="4"/>
  <c r="Q145" i="4"/>
  <c r="Q146" i="4"/>
  <c r="Q147" i="4"/>
  <c r="Q149" i="4"/>
  <c r="Q150" i="4"/>
  <c r="Q152" i="4"/>
  <c r="Q153" i="4"/>
  <c r="Q154" i="4"/>
  <c r="Q156" i="4"/>
  <c r="Q159" i="4"/>
  <c r="Q161" i="4"/>
  <c r="Q162" i="4"/>
  <c r="Q163" i="4"/>
  <c r="Q164" i="4"/>
  <c r="Q165" i="4"/>
  <c r="Q166" i="4"/>
  <c r="Q168" i="4"/>
  <c r="Q169" i="4"/>
  <c r="Q170" i="4"/>
  <c r="Q171" i="4"/>
  <c r="Q172" i="4"/>
  <c r="Q173" i="4"/>
  <c r="Q174" i="4"/>
  <c r="Q175" i="4"/>
  <c r="Q177" i="4"/>
  <c r="Q178" i="4"/>
  <c r="Q181" i="4"/>
  <c r="Q182" i="4"/>
  <c r="Q183" i="4"/>
  <c r="Q184" i="4"/>
  <c r="Q186" i="4"/>
  <c r="Q187" i="4"/>
  <c r="Q189" i="4"/>
  <c r="Q190" i="4"/>
  <c r="Q191" i="4"/>
  <c r="Q193" i="4"/>
  <c r="Q194" i="4"/>
  <c r="Q195" i="4"/>
  <c r="Q196" i="4"/>
  <c r="Q197" i="4"/>
  <c r="Q198" i="4"/>
  <c r="Q199" i="4"/>
  <c r="Q201" i="4"/>
  <c r="Q202" i="4"/>
  <c r="Q203" i="4"/>
  <c r="Q205" i="4"/>
  <c r="Q206" i="4"/>
  <c r="Q207" i="4"/>
  <c r="Q208" i="4"/>
  <c r="Q209" i="4"/>
  <c r="Q210" i="4"/>
  <c r="Q211" i="4"/>
  <c r="Q212" i="4"/>
  <c r="Q213" i="4"/>
  <c r="Q214" i="4"/>
  <c r="Q215" i="4"/>
  <c r="Q216" i="4"/>
  <c r="Q217" i="4"/>
  <c r="Q218" i="4"/>
  <c r="Q219" i="4"/>
  <c r="Q220" i="4"/>
  <c r="Q221" i="4"/>
  <c r="Q223" i="4"/>
  <c r="Q225" i="4"/>
  <c r="Q226" i="4"/>
  <c r="Q230" i="4"/>
  <c r="Q232" i="4"/>
  <c r="Q233" i="4"/>
  <c r="Q234" i="4"/>
  <c r="Q235" i="4"/>
  <c r="Q236" i="4"/>
  <c r="Q237" i="4"/>
  <c r="Q238" i="4"/>
  <c r="Q239" i="4"/>
  <c r="Q240" i="4"/>
  <c r="Q241" i="4"/>
  <c r="Q242" i="4"/>
  <c r="Q243" i="4"/>
  <c r="Q244" i="4"/>
  <c r="Q245" i="4"/>
  <c r="Q246" i="4"/>
  <c r="Q247" i="4"/>
  <c r="Q248" i="4"/>
  <c r="Q250" i="4"/>
  <c r="Q251" i="4"/>
  <c r="Q253" i="4"/>
  <c r="Q254" i="4"/>
  <c r="Q257" i="4"/>
  <c r="Q258" i="4"/>
  <c r="Q260" i="4"/>
  <c r="Q261" i="4"/>
  <c r="Q264" i="4"/>
  <c r="Q265" i="4"/>
  <c r="Q266" i="4"/>
  <c r="Q267" i="4"/>
  <c r="Q268" i="4"/>
  <c r="Q269" i="4"/>
  <c r="Q270" i="4"/>
  <c r="Q272" i="4"/>
  <c r="Q273" i="4"/>
  <c r="Q276" i="4"/>
  <c r="Q277" i="4"/>
  <c r="Q278" i="4"/>
  <c r="Q279" i="4"/>
  <c r="Q280" i="4"/>
  <c r="Q281" i="4"/>
  <c r="Q282" i="4"/>
  <c r="Q283" i="4"/>
  <c r="Q284" i="4"/>
  <c r="Q285" i="4"/>
  <c r="Q286" i="4"/>
  <c r="Q287" i="4"/>
  <c r="Q288" i="4"/>
  <c r="Q289" i="4"/>
  <c r="Q291" i="4"/>
  <c r="Q292" i="4"/>
  <c r="Q294" i="4"/>
  <c r="Q295" i="4"/>
  <c r="Q297" i="4"/>
  <c r="Q298" i="4"/>
  <c r="Q299" i="4"/>
  <c r="Q300" i="4"/>
  <c r="Q302" i="4"/>
  <c r="Q303" i="4"/>
  <c r="Q304" i="4"/>
  <c r="Q306" i="4"/>
  <c r="Q307" i="4"/>
  <c r="Q308" i="4"/>
  <c r="Q310" i="4"/>
  <c r="Q312" i="4"/>
  <c r="Q314" i="4"/>
  <c r="Q315" i="4"/>
  <c r="Q316" i="4"/>
  <c r="Q317" i="4"/>
  <c r="Q318" i="4"/>
  <c r="Q319" i="4"/>
  <c r="Q320" i="4"/>
  <c r="Q321" i="4"/>
  <c r="Q322" i="4"/>
  <c r="Q323" i="4"/>
  <c r="Q325" i="4"/>
  <c r="Q326" i="4"/>
  <c r="Q327" i="4"/>
  <c r="Q328" i="4"/>
  <c r="Q329" i="4"/>
  <c r="Q331" i="4"/>
  <c r="Q332" i="4"/>
  <c r="Q333" i="4"/>
  <c r="Q334" i="4"/>
  <c r="Q335" i="4"/>
  <c r="Q337" i="4"/>
  <c r="Q338" i="4"/>
  <c r="Q339" i="4"/>
  <c r="Q340" i="4"/>
  <c r="Q341" i="4"/>
  <c r="Q343" i="4"/>
  <c r="Q344" i="4"/>
  <c r="Q313" i="4"/>
  <c r="Q345" i="4"/>
  <c r="Q346" i="4"/>
  <c r="Q347" i="4"/>
  <c r="Q351" i="4"/>
  <c r="Q354" i="4"/>
  <c r="Q355" i="4"/>
  <c r="Q356" i="4"/>
  <c r="Q357" i="4"/>
  <c r="Q358" i="4"/>
  <c r="Q359" i="4"/>
  <c r="Q360" i="4"/>
  <c r="Q361" i="4"/>
  <c r="Q362" i="4"/>
  <c r="Q363" i="4"/>
  <c r="Q364" i="4"/>
  <c r="Q367" i="4"/>
  <c r="Q368" i="4"/>
  <c r="Q370" i="4"/>
  <c r="Q371" i="4"/>
  <c r="Q373" i="4"/>
  <c r="Q374" i="4"/>
  <c r="Q377" i="4"/>
  <c r="Q378" i="4"/>
  <c r="Q379" i="4"/>
  <c r="Q381" i="4"/>
  <c r="Q382" i="4"/>
  <c r="Q383" i="4"/>
  <c r="Q384" i="4"/>
  <c r="Q385" i="4"/>
  <c r="Q386" i="4"/>
  <c r="Q387" i="4"/>
  <c r="Q388" i="4"/>
  <c r="Q390" i="4"/>
  <c r="Q391" i="4"/>
  <c r="Q393" i="4"/>
  <c r="Q394" i="4"/>
  <c r="Q395" i="4"/>
  <c r="Q397" i="4"/>
  <c r="Q399" i="4"/>
  <c r="Q400" i="4"/>
  <c r="Q401" i="4"/>
  <c r="Q402" i="4"/>
  <c r="Q403" i="4"/>
  <c r="Q404" i="4"/>
  <c r="Q407" i="4"/>
  <c r="Q408" i="4"/>
  <c r="Q409" i="4"/>
  <c r="Q410" i="4"/>
  <c r="Q411" i="4"/>
  <c r="Q413" i="4"/>
  <c r="Q414" i="4"/>
  <c r="Q415" i="4"/>
  <c r="Q416" i="4"/>
  <c r="Q417" i="4"/>
  <c r="Q418" i="4"/>
  <c r="Q419" i="4"/>
  <c r="Q420" i="4"/>
  <c r="Q421" i="4"/>
  <c r="Q422" i="4"/>
  <c r="Q423" i="4"/>
  <c r="Q424" i="4"/>
  <c r="Q425" i="4"/>
  <c r="Q426" i="4"/>
  <c r="Q427" i="4"/>
  <c r="Q428" i="4"/>
  <c r="Q429" i="4"/>
  <c r="Q430" i="4"/>
  <c r="Q431" i="4"/>
  <c r="Q432" i="4"/>
  <c r="Q435" i="4"/>
  <c r="Q436" i="4"/>
  <c r="Q438" i="4"/>
  <c r="Q439" i="4"/>
  <c r="Q441" i="4"/>
  <c r="Q442" i="4"/>
  <c r="Q443" i="4"/>
  <c r="Q444" i="4"/>
  <c r="Q446" i="4"/>
  <c r="Q448" i="4"/>
  <c r="Q449" i="4"/>
  <c r="Q451" i="4"/>
  <c r="Q452" i="4"/>
  <c r="Q453" i="4"/>
  <c r="Q454" i="4"/>
  <c r="Q455" i="4"/>
  <c r="Q456" i="4"/>
  <c r="Q457" i="4"/>
  <c r="Q458" i="4"/>
  <c r="Q459" i="4"/>
  <c r="Q461" i="4"/>
  <c r="Q464" i="4"/>
  <c r="Q465" i="4"/>
  <c r="Q466" i="4"/>
  <c r="Q467" i="4"/>
  <c r="Q469" i="4"/>
  <c r="Q470" i="4"/>
  <c r="Q472" i="4"/>
  <c r="Q474" i="4"/>
  <c r="Q475" i="4"/>
  <c r="Q476" i="4"/>
  <c r="Q477" i="4"/>
  <c r="Q478" i="4"/>
  <c r="Q479" i="4"/>
  <c r="Q482" i="4"/>
  <c r="Q483" i="4"/>
  <c r="Q484" i="4"/>
  <c r="Q486" i="4"/>
  <c r="Q488" i="4"/>
  <c r="Q489" i="4"/>
  <c r="Q490" i="4"/>
  <c r="Q493" i="4"/>
  <c r="Q494" i="4"/>
  <c r="Q495" i="4"/>
  <c r="Q496" i="4"/>
  <c r="Q497" i="4"/>
  <c r="Q498" i="4"/>
  <c r="Q499" i="4"/>
  <c r="Q501" i="4"/>
  <c r="Q502" i="4"/>
  <c r="Q503" i="4"/>
  <c r="Q504" i="4"/>
  <c r="Q505" i="4"/>
  <c r="Q506" i="4"/>
  <c r="Q509" i="4"/>
  <c r="Q76" i="4"/>
  <c r="Q78" i="4"/>
  <c r="Q79" i="4"/>
  <c r="Q85" i="4"/>
  <c r="Q372" i="4"/>
  <c r="Q434" i="4"/>
  <c r="Q445" i="4"/>
  <c r="Q10" i="4"/>
  <c r="Q24" i="4"/>
  <c r="Q34" i="4"/>
  <c r="Q39" i="4"/>
  <c r="Q41" i="4"/>
  <c r="Q48" i="4"/>
  <c r="Q59" i="4"/>
  <c r="Q80" i="4"/>
  <c r="Q88" i="4"/>
  <c r="Q107" i="4"/>
  <c r="Q111" i="4"/>
  <c r="Q113" i="4"/>
  <c r="Q136" i="4"/>
  <c r="Q137" i="4"/>
  <c r="Q141" i="4"/>
  <c r="Q144" i="4"/>
  <c r="Q148" i="4"/>
  <c r="Q155" i="4"/>
  <c r="Q167" i="4"/>
  <c r="Q179" i="4"/>
  <c r="Q180" i="4"/>
  <c r="Q192" i="4"/>
  <c r="Q200" i="4"/>
  <c r="Q204" i="4"/>
  <c r="Q222" i="4"/>
  <c r="Q228" i="4"/>
  <c r="Q229" i="4"/>
  <c r="Q231" i="4"/>
  <c r="Q252" i="4"/>
  <c r="Q256" i="4"/>
  <c r="Q259" i="4"/>
  <c r="Q262" i="4"/>
  <c r="Q274" i="4"/>
  <c r="Q296" i="4"/>
  <c r="Q305" i="4"/>
  <c r="Q309" i="4"/>
  <c r="Q311" i="4"/>
  <c r="Q324" i="4"/>
  <c r="Q336" i="4"/>
  <c r="Q348" i="4"/>
  <c r="Q349" i="4"/>
  <c r="Q176" i="4"/>
  <c r="Q350" i="4"/>
  <c r="Q369" i="4"/>
  <c r="Q375" i="4"/>
  <c r="Q376" i="4"/>
  <c r="Q389" i="4"/>
  <c r="Q392" i="4"/>
  <c r="Q398" i="4"/>
  <c r="Q405" i="4"/>
  <c r="Q249" i="4"/>
  <c r="Q433" i="4"/>
  <c r="Q440" i="4"/>
  <c r="Q450" i="4"/>
  <c r="Q468" i="4"/>
  <c r="Q481" i="4"/>
  <c r="Q485" i="4"/>
  <c r="Q491" i="4"/>
  <c r="Q492" i="4"/>
  <c r="Q93" i="4"/>
  <c r="Q507" i="4"/>
  <c r="Q275" i="4"/>
  <c r="Q255" i="4"/>
  <c r="Q301" i="4"/>
  <c r="Q480" i="4"/>
  <c r="Q396" i="4"/>
  <c r="Q188" i="4"/>
  <c r="Q473" i="4"/>
  <c r="Q365" i="4"/>
  <c r="Q293" i="4"/>
  <c r="Q151" i="4"/>
  <c r="Q366" i="4"/>
  <c r="Q16" i="4"/>
  <c r="Q132" i="4"/>
  <c r="Q99" i="4"/>
  <c r="Q330" i="4"/>
  <c r="Q462" i="4"/>
  <c r="Q353" i="4"/>
  <c r="Q463" i="4"/>
  <c r="Q406" i="4"/>
  <c r="Q460" i="4"/>
  <c r="Q508" i="4"/>
  <c r="Q108" i="4"/>
  <c r="Q352" i="4"/>
  <c r="Q290" i="4"/>
  <c r="Q271" i="4"/>
  <c r="Q23" i="4"/>
  <c r="Q412" i="4"/>
  <c r="Q263" i="4"/>
  <c r="Q380" i="4"/>
  <c r="Q30" i="4"/>
  <c r="Q77" i="4"/>
  <c r="Q158" i="4"/>
  <c r="Q227" i="4"/>
  <c r="Q342" i="4"/>
  <c r="AP74" i="3" l="1" a="1"/>
  <c r="AP74" i="3" s="1"/>
  <c r="AR74" i="3" a="1"/>
  <c r="AR74" i="3" s="1"/>
  <c r="AR218" i="3" a="1"/>
  <c r="AR218" i="3" s="1"/>
  <c r="AP218" i="3" a="1"/>
  <c r="AP218" i="3" s="1"/>
  <c r="AP334" i="3" a="1"/>
  <c r="AP334" i="3" s="1"/>
  <c r="AR334" i="3" a="1"/>
  <c r="AR334" i="3" s="1"/>
  <c r="AR588" i="3" a="1"/>
  <c r="AR588" i="3" s="1"/>
  <c r="AR589" i="3" a="1"/>
  <c r="AR589" i="3" s="1"/>
  <c r="AR590" i="3" a="1"/>
  <c r="AR590" i="3" s="1"/>
  <c r="AP590" i="3" a="1"/>
  <c r="AP590" i="3" s="1"/>
  <c r="AP588" i="3" a="1"/>
  <c r="AP588" i="3" s="1"/>
  <c r="AP589" i="3" a="1"/>
  <c r="AP589" i="3" s="1"/>
  <c r="AR591" i="3" a="1"/>
  <c r="AR591" i="3" s="1"/>
  <c r="AR592" i="3" a="1"/>
  <c r="AR592" i="3" s="1"/>
  <c r="AR593" i="3" a="1"/>
  <c r="AR593" i="3" s="1"/>
  <c r="AR594" i="3" a="1"/>
  <c r="AR594" i="3" s="1"/>
  <c r="AP594" i="3" a="1"/>
  <c r="AP594" i="3" s="1"/>
  <c r="AP593" i="3" a="1"/>
  <c r="AP593" i="3" s="1"/>
  <c r="AP592" i="3" a="1"/>
  <c r="AP592" i="3" s="1"/>
  <c r="AP591" i="3" a="1"/>
  <c r="AP591" i="3" s="1"/>
  <c r="AR339" i="3" a="1"/>
  <c r="AR339" i="3" s="1"/>
  <c r="AR338" i="3" a="1"/>
  <c r="AR338" i="3" s="1"/>
  <c r="AR337" i="3" a="1"/>
  <c r="AR337" i="3" s="1"/>
  <c r="AR336" i="3" a="1"/>
  <c r="AR336" i="3" s="1"/>
  <c r="AR335" i="3" a="1"/>
  <c r="AR335" i="3" s="1"/>
  <c r="AR333" i="3" a="1"/>
  <c r="AR333" i="3" s="1"/>
  <c r="AR341" i="3" a="1"/>
  <c r="AR341" i="3" s="1"/>
  <c r="AR340" i="3" a="1"/>
  <c r="AR340" i="3" s="1"/>
  <c r="AR704" i="3" a="1"/>
  <c r="AR704" i="3" s="1"/>
  <c r="AP704" i="3" a="1"/>
  <c r="AP704" i="3" s="1"/>
  <c r="AR703" i="3" a="1"/>
  <c r="AR703" i="3" s="1"/>
  <c r="AP703" i="3" a="1"/>
  <c r="AP703" i="3" s="1"/>
  <c r="AR702" i="3" a="1"/>
  <c r="AR702" i="3" s="1"/>
  <c r="AP702" i="3" a="1"/>
  <c r="AP702" i="3" s="1"/>
  <c r="AR701" i="3" a="1"/>
  <c r="AR701" i="3" s="1"/>
  <c r="AP701" i="3" a="1"/>
  <c r="AP701" i="3" s="1"/>
  <c r="AR700" i="3" a="1"/>
  <c r="AR700" i="3" s="1"/>
  <c r="AP700" i="3" a="1"/>
  <c r="AP700" i="3" s="1"/>
  <c r="AR699" i="3" a="1"/>
  <c r="AR699" i="3" s="1"/>
  <c r="AP699" i="3" a="1"/>
  <c r="AP699" i="3" s="1"/>
  <c r="AR698" i="3" a="1"/>
  <c r="AR698" i="3" s="1"/>
  <c r="AP698" i="3" a="1"/>
  <c r="AP698" i="3" s="1"/>
  <c r="AP287" i="3" a="1"/>
  <c r="AP287" i="3" s="1"/>
  <c r="AR287" i="3" a="1"/>
  <c r="AR287" i="3" s="1"/>
  <c r="AP208" i="3" a="1"/>
  <c r="AP208" i="3" s="1"/>
  <c r="AR208" i="3" a="1"/>
  <c r="AR208" i="3" s="1"/>
  <c r="AP40" i="3" a="1"/>
  <c r="AP40" i="3" s="1"/>
  <c r="AR40" i="3" a="1"/>
  <c r="AR40" i="3" s="1"/>
  <c r="AP438" i="3" a="1"/>
  <c r="AP438" i="3" s="1"/>
  <c r="AR438" i="3" a="1"/>
  <c r="AR438" i="3" s="1"/>
  <c r="AP34" i="3" a="1"/>
  <c r="AP34" i="3" s="1"/>
  <c r="AR34" i="3" a="1"/>
  <c r="AR34" i="3" s="1"/>
  <c r="AP38" i="3" a="1"/>
  <c r="AP38" i="3" s="1"/>
  <c r="AR38" i="3" a="1"/>
  <c r="AR38" i="3" s="1"/>
  <c r="AR1098" i="3" a="1"/>
  <c r="AR1098" i="3" s="1"/>
  <c r="AP1098" i="3" a="1"/>
  <c r="AP1098" i="3" s="1"/>
  <c r="AR718" i="3" a="1"/>
  <c r="AR718" i="3" s="1"/>
  <c r="AP718" i="3" a="1"/>
  <c r="AP718" i="3" s="1"/>
  <c r="AP601" i="3" a="1"/>
  <c r="AP601" i="3" s="1"/>
  <c r="AR601" i="3" a="1"/>
  <c r="AR601" i="3" s="1"/>
  <c r="AP798" i="3" a="1"/>
  <c r="AP798" i="3" s="1"/>
  <c r="AR798" i="3" a="1"/>
  <c r="AR798" i="3" s="1"/>
  <c r="AP784" i="3" a="1"/>
  <c r="AP784" i="3" s="1"/>
  <c r="AR784" i="3" a="1"/>
  <c r="AR784" i="3" s="1"/>
  <c r="AP552" i="3" a="1"/>
  <c r="AP552" i="3" s="1"/>
  <c r="AR552" i="3" a="1"/>
  <c r="AR552" i="3" s="1"/>
  <c r="AP304" i="3" a="1"/>
  <c r="AP304" i="3" s="1"/>
  <c r="AR304" i="3" a="1"/>
  <c r="AR304" i="3" s="1"/>
  <c r="AP379" i="3" a="1"/>
  <c r="AP379" i="3" s="1"/>
  <c r="AR379" i="3" a="1"/>
  <c r="AR379" i="3" s="1"/>
  <c r="AP370" i="3" a="1"/>
  <c r="AP370" i="3" s="1"/>
  <c r="AR370" i="3" a="1"/>
  <c r="AR370" i="3" s="1"/>
  <c r="AP362" i="3" a="1"/>
  <c r="AP362" i="3" s="1"/>
  <c r="AP361" i="3" a="1"/>
  <c r="AP361" i="3" s="1"/>
  <c r="AR361" i="3" a="1"/>
  <c r="AR361" i="3" s="1"/>
  <c r="AP332" i="3" a="1"/>
  <c r="AP332" i="3" s="1"/>
  <c r="AP329" i="3" a="1"/>
  <c r="AP329" i="3" s="1"/>
  <c r="AP330" i="3" a="1"/>
  <c r="AP330" i="3" s="1"/>
  <c r="AP328" i="3" a="1"/>
  <c r="AP328" i="3" s="1"/>
  <c r="AR482" i="3" a="1"/>
  <c r="AR482" i="3" s="1"/>
  <c r="AR487" i="3" a="1"/>
  <c r="AR487" i="3" s="1"/>
  <c r="AR480" i="3" a="1"/>
  <c r="AR480" i="3" s="1"/>
  <c r="AR484" i="3" a="1"/>
  <c r="AR484" i="3" s="1"/>
  <c r="AR486" i="3" a="1"/>
  <c r="AR486" i="3" s="1"/>
  <c r="AR481" i="3" a="1"/>
  <c r="AR481" i="3" s="1"/>
  <c r="AR485" i="3" a="1"/>
  <c r="AR485" i="3" s="1"/>
  <c r="AR483" i="3" a="1"/>
  <c r="AR483" i="3" s="1"/>
  <c r="AP487" i="3" a="1"/>
  <c r="AP487" i="3" s="1"/>
  <c r="AP482" i="3" a="1"/>
  <c r="AP482" i="3" s="1"/>
  <c r="AP481" i="3" a="1"/>
  <c r="AP481" i="3" s="1"/>
  <c r="AP485" i="3" a="1"/>
  <c r="AP485" i="3" s="1"/>
  <c r="AP480" i="3" a="1"/>
  <c r="AP480" i="3" s="1"/>
  <c r="AP484" i="3" a="1"/>
  <c r="AP484" i="3" s="1"/>
  <c r="AP486" i="3" a="1"/>
  <c r="AP486" i="3" s="1"/>
  <c r="AP483" i="3" a="1"/>
  <c r="AP483" i="3" s="1"/>
  <c r="AP275" i="3" a="1"/>
  <c r="AP275" i="3" s="1"/>
  <c r="AR275" i="3" a="1"/>
  <c r="AR275" i="3" s="1"/>
  <c r="AR271" i="3" a="1"/>
  <c r="AR271" i="3" s="1"/>
  <c r="AR268" i="3" a="1"/>
  <c r="AR268" i="3" s="1"/>
  <c r="AP268" i="3" a="1"/>
  <c r="AP268" i="3" s="1"/>
  <c r="AP271" i="3" a="1"/>
  <c r="AP271" i="3" s="1"/>
  <c r="AR265" i="3" a="1"/>
  <c r="AR265" i="3" s="1"/>
  <c r="AP265" i="3" a="1"/>
  <c r="AP265" i="3" s="1"/>
  <c r="AR263" i="3" a="1"/>
  <c r="AR263" i="3" s="1"/>
  <c r="AP263" i="3" a="1"/>
  <c r="AP263" i="3" s="1"/>
  <c r="AR260" i="3" a="1"/>
  <c r="AR260" i="3" s="1"/>
  <c r="AR258" i="3" a="1"/>
  <c r="AR258" i="3" s="1"/>
  <c r="AP260" i="3" a="1"/>
  <c r="AP260" i="3" s="1"/>
  <c r="AP258" i="3" a="1"/>
  <c r="AP258" i="3" s="1"/>
  <c r="AR256" i="3" a="1"/>
  <c r="AR256" i="3" s="1"/>
  <c r="AP256" i="3" a="1"/>
  <c r="AP256" i="3" s="1"/>
  <c r="AP1015" i="3" a="1"/>
  <c r="AP1015" i="3" s="1"/>
  <c r="AR1015" i="3" a="1"/>
  <c r="AR1015" i="3" s="1"/>
  <c r="AR1008" i="3" a="1"/>
  <c r="AR1008" i="3" s="1"/>
  <c r="AP1008" i="3" a="1"/>
  <c r="AP1008" i="3" s="1"/>
  <c r="AP987" i="3" a="1"/>
  <c r="AP987" i="3" s="1"/>
  <c r="AR987" i="3" a="1"/>
  <c r="AR987" i="3" s="1"/>
  <c r="AP981" i="3" a="1"/>
  <c r="AP981" i="3" s="1"/>
  <c r="AR981" i="3" a="1"/>
  <c r="AR981" i="3" s="1"/>
  <c r="AP938" i="3" a="1"/>
  <c r="AP938" i="3" s="1"/>
  <c r="AR938" i="3" a="1"/>
  <c r="AR938" i="3" s="1"/>
  <c r="AP935" i="3" a="1"/>
  <c r="AP935" i="3" s="1"/>
  <c r="AR935" i="3" a="1"/>
  <c r="AR935" i="3" s="1"/>
  <c r="AP933" i="3" a="1"/>
  <c r="AP933" i="3" s="1"/>
  <c r="AR933" i="3" a="1"/>
  <c r="AR933" i="3" s="1"/>
  <c r="AP931" i="3" a="1"/>
  <c r="AP931" i="3" s="1"/>
  <c r="AR931" i="3" a="1"/>
  <c r="AR931" i="3" s="1"/>
  <c r="AP855" i="3" a="1"/>
  <c r="AP855" i="3" s="1"/>
  <c r="AP856" i="3" a="1"/>
  <c r="AP856" i="3" s="1"/>
  <c r="AP789" i="3" a="1"/>
  <c r="AP789" i="3" s="1"/>
  <c r="AP425" i="3" a="1"/>
  <c r="AP425" i="3" s="1"/>
  <c r="AR425" i="3" a="1"/>
  <c r="AR425" i="3" s="1"/>
  <c r="AP533" i="3" a="1"/>
  <c r="AP533" i="3" s="1"/>
  <c r="AP689" i="3" a="1"/>
  <c r="AP689" i="3" s="1"/>
  <c r="AR689" i="3" a="1"/>
  <c r="AR689" i="3" s="1"/>
  <c r="AP685" i="3" a="1"/>
  <c r="AP685" i="3" s="1"/>
  <c r="AR685" i="3" a="1"/>
  <c r="AR685" i="3" s="1"/>
  <c r="AP676" i="3" a="1"/>
  <c r="AP676" i="3" s="1"/>
  <c r="AR676" i="3" a="1"/>
  <c r="AR676" i="3" s="1"/>
  <c r="AP673" i="3" a="1"/>
  <c r="AP673" i="3" s="1"/>
  <c r="AR673" i="3" a="1"/>
  <c r="AR673" i="3" s="1"/>
  <c r="AP671" i="3" a="1"/>
  <c r="AP671" i="3" s="1"/>
  <c r="AR671" i="3" a="1"/>
  <c r="AR671" i="3" s="1"/>
  <c r="AP650" i="3" a="1"/>
  <c r="AP650" i="3" s="1"/>
  <c r="AR650" i="3" a="1"/>
  <c r="AR650" i="3" s="1"/>
  <c r="AP645" i="3" a="1"/>
  <c r="AP645" i="3" s="1"/>
  <c r="AR645" i="3" a="1"/>
  <c r="AR645" i="3" s="1"/>
  <c r="AP640" i="3" a="1"/>
  <c r="AP640" i="3" s="1"/>
  <c r="AR640" i="3" a="1"/>
  <c r="AR640" i="3" s="1"/>
  <c r="AP635" i="3" a="1"/>
  <c r="AP635" i="3" s="1"/>
  <c r="AR635" i="3" a="1"/>
  <c r="AR635" i="3" s="1"/>
  <c r="AP374" i="3" a="1"/>
  <c r="AP374" i="3" s="1"/>
  <c r="AR374" i="3" a="1"/>
  <c r="AR374" i="3" s="1"/>
  <c r="AP365" i="3" a="1"/>
  <c r="AP365" i="3" s="1"/>
  <c r="AR365" i="3" a="1"/>
  <c r="AR365" i="3" s="1"/>
  <c r="AP356" i="3" a="1"/>
  <c r="AP356" i="3" s="1"/>
  <c r="AR356" i="3" a="1"/>
  <c r="AR356" i="3" s="1"/>
  <c r="AP177" i="3" a="1"/>
  <c r="AP177" i="3" s="1"/>
  <c r="AR177" i="3" a="1"/>
  <c r="AR177" i="3" s="1"/>
  <c r="AP158" i="3" a="1"/>
  <c r="AP158" i="3" s="1"/>
  <c r="AR158" i="3" a="1"/>
  <c r="AR158" i="3" s="1"/>
  <c r="AP147" i="3" a="1"/>
  <c r="AP147" i="3" s="1"/>
  <c r="AR147" i="3" a="1"/>
  <c r="AR147" i="3" s="1"/>
  <c r="AP144" i="3" a="1"/>
  <c r="AP144" i="3" s="1"/>
  <c r="AR144" i="3" a="1"/>
  <c r="AR144" i="3" s="1"/>
  <c r="AP140" i="3" a="1"/>
  <c r="AP140" i="3" s="1"/>
  <c r="AR140" i="3" a="1"/>
  <c r="AR140" i="3" s="1"/>
  <c r="AP130" i="3" a="1"/>
  <c r="AP130" i="3" s="1"/>
  <c r="AR130" i="3" a="1"/>
  <c r="AR130" i="3" s="1"/>
  <c r="AP121" i="3" a="1"/>
  <c r="AP121" i="3" s="1"/>
  <c r="AR121" i="3" a="1"/>
  <c r="AR121" i="3" s="1"/>
  <c r="AP118" i="3" a="1"/>
  <c r="AP118" i="3" s="1"/>
  <c r="AR118" i="3" a="1"/>
  <c r="AR118" i="3" s="1"/>
  <c r="AP116" i="3" a="1"/>
  <c r="AP116" i="3" s="1"/>
  <c r="AR116" i="3" a="1"/>
  <c r="AR116" i="3" s="1"/>
  <c r="AP102" i="3" a="1"/>
  <c r="AP102" i="3" s="1"/>
  <c r="AR102" i="3" a="1"/>
  <c r="AR102" i="3" s="1"/>
  <c r="AP97" i="3" a="1"/>
  <c r="AP97" i="3" s="1"/>
  <c r="AR97" i="3" a="1"/>
  <c r="AR97" i="3" s="1"/>
  <c r="AP754" i="3" a="1"/>
  <c r="AP754" i="3" s="1"/>
  <c r="AR754" i="3" a="1"/>
  <c r="AR754" i="3" s="1"/>
  <c r="AP751" i="3" a="1"/>
  <c r="AP751" i="3" s="1"/>
  <c r="AR751" i="3" a="1"/>
  <c r="AR751" i="3" s="1"/>
  <c r="AP746" i="3" a="1"/>
  <c r="AP746" i="3" s="1"/>
  <c r="AR746" i="3" a="1"/>
  <c r="AR746" i="3" s="1"/>
  <c r="AP721" i="3" a="1"/>
  <c r="AP721" i="3" s="1"/>
  <c r="AR721" i="3" a="1"/>
  <c r="AR721" i="3" s="1"/>
  <c r="AP719" i="3" a="1"/>
  <c r="AP719" i="3" s="1"/>
  <c r="AR719" i="3" a="1"/>
  <c r="AR719" i="3" s="1"/>
  <c r="AP234" i="3" a="1"/>
  <c r="AP234" i="3" s="1"/>
  <c r="AR234" i="3" a="1"/>
  <c r="AR234" i="3" s="1"/>
  <c r="AP232" i="3" a="1"/>
  <c r="AP232" i="3" s="1"/>
  <c r="AR232" i="3" a="1"/>
  <c r="AR232" i="3" s="1"/>
  <c r="AP228" i="3" a="1"/>
  <c r="AP228" i="3" s="1"/>
  <c r="AR228" i="3" a="1"/>
  <c r="AR228" i="3" s="1"/>
  <c r="AP222" i="3" a="1"/>
  <c r="AP222" i="3" s="1"/>
  <c r="AR222" i="3" a="1"/>
  <c r="AR222" i="3" s="1"/>
  <c r="AP219" i="3" a="1"/>
  <c r="AP219" i="3" s="1"/>
  <c r="AR219" i="3" a="1"/>
  <c r="AR219" i="3" s="1"/>
  <c r="AP212" i="3" a="1"/>
  <c r="AP212" i="3" s="1"/>
  <c r="AP214" i="3" a="1"/>
  <c r="AP214" i="3" s="1"/>
  <c r="AR214" i="3" a="1"/>
  <c r="AR214" i="3" s="1"/>
  <c r="AR212" i="3" a="1"/>
  <c r="AR212" i="3" s="1"/>
  <c r="AP587" i="3" a="1"/>
  <c r="AP587" i="3" s="1"/>
  <c r="AP586" i="3" a="1"/>
  <c r="AP586" i="3" s="1"/>
  <c r="AR586" i="3" a="1"/>
  <c r="AR586" i="3" s="1"/>
  <c r="AP581" i="3" a="1"/>
  <c r="AP581" i="3" s="1"/>
  <c r="AR581" i="3" a="1"/>
  <c r="AR581" i="3" s="1"/>
  <c r="AP598" i="3" a="1"/>
  <c r="AP598" i="3" s="1"/>
  <c r="AR598" i="3" a="1"/>
  <c r="AR598" i="3" s="1"/>
  <c r="AP325" i="3" a="1"/>
  <c r="AP325" i="3" s="1"/>
  <c r="AP327" i="3" a="1"/>
  <c r="AP327" i="3" s="1"/>
  <c r="AP331" i="3" a="1"/>
  <c r="AP331" i="3" s="1"/>
  <c r="AP836" i="3" a="1"/>
  <c r="AP836" i="3" s="1"/>
  <c r="AP838" i="3" a="1"/>
  <c r="AP838" i="3" s="1"/>
  <c r="AR838" i="3" a="1"/>
  <c r="AR838" i="3" s="1"/>
  <c r="AR836" i="3" a="1"/>
  <c r="AR836" i="3" s="1"/>
  <c r="AR331" i="3" a="1"/>
  <c r="AR331" i="3" s="1"/>
  <c r="AR327" i="3" a="1"/>
  <c r="AR327" i="3" s="1"/>
  <c r="AR325" i="3" a="1"/>
  <c r="AR325" i="3" s="1"/>
  <c r="AP326" i="3" a="1"/>
  <c r="AP326" i="3" s="1"/>
  <c r="AR326" i="3" a="1"/>
  <c r="AR326" i="3" s="1"/>
  <c r="AR789" i="3" a="1"/>
  <c r="AR789" i="3" s="1"/>
  <c r="AP398" i="3" a="1"/>
  <c r="AP398" i="3" s="1"/>
  <c r="AR398" i="3" a="1"/>
  <c r="AR398" i="3" s="1"/>
  <c r="AP406" i="3" a="1"/>
  <c r="AP406" i="3" s="1"/>
  <c r="AR406" i="3" a="1"/>
  <c r="AR406" i="3" s="1"/>
  <c r="AP905" i="3" a="1"/>
  <c r="AP905" i="3" s="1"/>
  <c r="AR905" i="3" a="1"/>
  <c r="AR905" i="3" s="1"/>
  <c r="AP906" i="3" a="1"/>
  <c r="AP906" i="3" s="1"/>
  <c r="AR906" i="3" a="1"/>
  <c r="AR906" i="3" s="1"/>
  <c r="AP907" i="3" a="1"/>
  <c r="AP907" i="3" s="1"/>
  <c r="AR907" i="3" a="1"/>
  <c r="AR907" i="3" s="1"/>
  <c r="AP908" i="3" a="1"/>
  <c r="AP908" i="3" s="1"/>
  <c r="AR908" i="3" a="1"/>
  <c r="AR908" i="3" s="1"/>
  <c r="AP909" i="3" a="1"/>
  <c r="AP909" i="3" s="1"/>
  <c r="AR909" i="3" a="1"/>
  <c r="AR909" i="3" s="1"/>
  <c r="AP910" i="3" a="1"/>
  <c r="AP910" i="3" s="1"/>
  <c r="AR910" i="3" a="1"/>
  <c r="AR910" i="3" s="1"/>
  <c r="AP911" i="3" a="1"/>
  <c r="AP911" i="3" s="1"/>
  <c r="AR911" i="3" a="1"/>
  <c r="AR911" i="3" s="1"/>
  <c r="AP912" i="3" a="1"/>
  <c r="AP912" i="3" s="1"/>
  <c r="AR912" i="3" a="1"/>
  <c r="AR912" i="3" s="1"/>
  <c r="AP913" i="3" a="1"/>
  <c r="AP913" i="3" s="1"/>
  <c r="AR913" i="3" a="1"/>
  <c r="AR913" i="3" s="1"/>
  <c r="AP914" i="3" a="1"/>
  <c r="AP914" i="3" s="1"/>
  <c r="AR914" i="3" a="1"/>
  <c r="AR914" i="3" s="1"/>
  <c r="AP915" i="3" a="1"/>
  <c r="AP915" i="3" s="1"/>
  <c r="AR915" i="3" a="1"/>
  <c r="AR915" i="3" s="1"/>
  <c r="AP916" i="3" a="1"/>
  <c r="AP916" i="3" s="1"/>
  <c r="AR916" i="3" a="1"/>
  <c r="AR916" i="3" s="1"/>
  <c r="AP917" i="3" a="1"/>
  <c r="AP917" i="3" s="1"/>
  <c r="AR917" i="3" a="1"/>
  <c r="AR917" i="3" s="1"/>
  <c r="AP858" i="3" a="1"/>
  <c r="AP858" i="3" s="1"/>
  <c r="AR858" i="3" a="1"/>
  <c r="AR858" i="3" s="1"/>
  <c r="AP859" i="3" a="1"/>
  <c r="AP859" i="3" s="1"/>
  <c r="AR859" i="3" a="1"/>
  <c r="AR859" i="3" s="1"/>
  <c r="AP860" i="3" a="1"/>
  <c r="AP860" i="3" s="1"/>
  <c r="AR860" i="3" a="1"/>
  <c r="AR860" i="3" s="1"/>
  <c r="AP861" i="3" a="1"/>
  <c r="AP861" i="3" s="1"/>
  <c r="AR861" i="3" a="1"/>
  <c r="AR861" i="3" s="1"/>
  <c r="AP862" i="3" a="1"/>
  <c r="AP862" i="3" s="1"/>
  <c r="AR862" i="3" a="1"/>
  <c r="AR862" i="3" s="1"/>
  <c r="AP863" i="3" a="1"/>
  <c r="AP863" i="3" s="1"/>
  <c r="AR863" i="3" a="1"/>
  <c r="AR863" i="3" s="1"/>
  <c r="AP857" i="3" a="1"/>
  <c r="AP857" i="3" s="1"/>
  <c r="AP853" i="3" a="1"/>
  <c r="AP853" i="3" s="1"/>
  <c r="AP854" i="3" a="1"/>
  <c r="AP854" i="3" s="1"/>
  <c r="AP852" i="3" a="1"/>
  <c r="AP852" i="3" s="1"/>
  <c r="AR852" i="3" a="1"/>
  <c r="AR852" i="3" s="1"/>
  <c r="AP850" i="3" a="1"/>
  <c r="AP850" i="3" s="1"/>
  <c r="AR850" i="3" a="1"/>
  <c r="AR850" i="3" s="1"/>
  <c r="AP851" i="3" a="1"/>
  <c r="AP851" i="3" s="1"/>
  <c r="AR851" i="3" a="1"/>
  <c r="AR851" i="3" s="1"/>
  <c r="AR853" i="3" a="1"/>
  <c r="AR853" i="3" s="1"/>
  <c r="AR854" i="3" a="1"/>
  <c r="AR854" i="3" s="1"/>
  <c r="AR855" i="3" a="1"/>
  <c r="AR855" i="3" s="1"/>
  <c r="AR856" i="3" a="1"/>
  <c r="AR856" i="3" s="1"/>
  <c r="AR857" i="3" a="1"/>
  <c r="AR857" i="3" s="1"/>
  <c r="AP846" i="3" a="1"/>
  <c r="AP846" i="3" s="1"/>
  <c r="AR846" i="3" a="1"/>
  <c r="AR846" i="3" s="1"/>
  <c r="AP847" i="3" a="1"/>
  <c r="AP847" i="3" s="1"/>
  <c r="AR847" i="3" a="1"/>
  <c r="AR847" i="3" s="1"/>
  <c r="AR841" i="3" a="1"/>
  <c r="AR841" i="3" s="1"/>
  <c r="AP841" i="3" a="1"/>
  <c r="AP841" i="3" s="1"/>
  <c r="AR840" i="3" a="1"/>
  <c r="AR840" i="3" s="1"/>
  <c r="AP840" i="3" a="1"/>
  <c r="AP840" i="3" s="1"/>
  <c r="AP839" i="3" a="1"/>
  <c r="AP839" i="3" s="1"/>
  <c r="AP837" i="3" a="1"/>
  <c r="AP837" i="3" s="1"/>
  <c r="AP835" i="3" a="1"/>
  <c r="AP835" i="3" s="1"/>
  <c r="AP834" i="3" a="1"/>
  <c r="AP834" i="3" s="1"/>
  <c r="AR839" i="3" a="1"/>
  <c r="AR839" i="3" s="1"/>
  <c r="AR837" i="3" a="1"/>
  <c r="AR837" i="3" s="1"/>
  <c r="AR835" i="3" a="1"/>
  <c r="AR835" i="3" s="1"/>
  <c r="AP833" i="3" a="1"/>
  <c r="AP833" i="3" s="1"/>
  <c r="AP832" i="3" a="1"/>
  <c r="AP832" i="3" s="1"/>
  <c r="AP831" i="3" a="1"/>
  <c r="AP831" i="3" s="1"/>
  <c r="AP830" i="3" a="1"/>
  <c r="AP830" i="3" s="1"/>
  <c r="AP829" i="3" a="1"/>
  <c r="AP829" i="3" s="1"/>
  <c r="AP828" i="3" a="1"/>
  <c r="AP828" i="3" s="1"/>
  <c r="AR834" i="3" a="1"/>
  <c r="AR834" i="3" s="1"/>
  <c r="AP827" i="3" a="1"/>
  <c r="AP827" i="3" s="1"/>
  <c r="AR833" i="3" a="1"/>
  <c r="AR833" i="3" s="1"/>
  <c r="AR832" i="3" a="1"/>
  <c r="AR832" i="3" s="1"/>
  <c r="AR831" i="3" a="1"/>
  <c r="AR831" i="3" s="1"/>
  <c r="AR830" i="3" a="1"/>
  <c r="AR830" i="3" s="1"/>
  <c r="AR829" i="3" a="1"/>
  <c r="AR829" i="3" s="1"/>
  <c r="AR828" i="3" a="1"/>
  <c r="AR828" i="3" s="1"/>
  <c r="AP826" i="3" a="1"/>
  <c r="AP826" i="3" s="1"/>
  <c r="AP825" i="3" a="1"/>
  <c r="AP825" i="3" s="1"/>
  <c r="AR825" i="3" a="1"/>
  <c r="AR825" i="3" s="1"/>
  <c r="AP824" i="3" a="1"/>
  <c r="AP824" i="3" s="1"/>
  <c r="AP823" i="3" a="1"/>
  <c r="AP823" i="3" s="1"/>
  <c r="AP822" i="3" a="1"/>
  <c r="AP822" i="3" s="1"/>
  <c r="AP821" i="3" a="1"/>
  <c r="AP821" i="3" s="1"/>
  <c r="AR827" i="3" a="1"/>
  <c r="AR827" i="3" s="1"/>
  <c r="AR826" i="3" a="1"/>
  <c r="AR826" i="3" s="1"/>
  <c r="AR824" i="3" a="1"/>
  <c r="AR824" i="3" s="1"/>
  <c r="AR823" i="3" a="1"/>
  <c r="AR823" i="3" s="1"/>
  <c r="AR822" i="3" a="1"/>
  <c r="AR822" i="3" s="1"/>
  <c r="AR821" i="3" a="1"/>
  <c r="AR821" i="3" s="1"/>
  <c r="AP811" i="3" a="1"/>
  <c r="AP811" i="3" s="1"/>
  <c r="AP808" i="3" a="1"/>
  <c r="AP808" i="3" s="1"/>
  <c r="AP807" i="3" a="1"/>
  <c r="AP807" i="3" s="1"/>
  <c r="AP806" i="3" a="1"/>
  <c r="AP806" i="3" s="1"/>
  <c r="AP803" i="3" a="1"/>
  <c r="AP803" i="3" s="1"/>
  <c r="AP797" i="3" a="1"/>
  <c r="AP797" i="3" s="1"/>
  <c r="AR797" i="3" a="1"/>
  <c r="AR797" i="3" s="1"/>
  <c r="AP795" i="3" a="1"/>
  <c r="AP795" i="3" s="1"/>
  <c r="AP794" i="3" a="1"/>
  <c r="AP794" i="3" s="1"/>
  <c r="AP776" i="3" a="1"/>
  <c r="AP776" i="3" s="1"/>
  <c r="AR776" i="3" a="1"/>
  <c r="AR776" i="3" s="1"/>
  <c r="AP777" i="3" a="1"/>
  <c r="AP777" i="3" s="1"/>
  <c r="AR777" i="3" a="1"/>
  <c r="AR777" i="3" s="1"/>
  <c r="AP778" i="3" a="1"/>
  <c r="AP778" i="3" s="1"/>
  <c r="AR778" i="3" a="1"/>
  <c r="AR778" i="3" s="1"/>
  <c r="AP779" i="3" a="1"/>
  <c r="AP779" i="3" s="1"/>
  <c r="AR779" i="3" a="1"/>
  <c r="AR779" i="3" s="1"/>
  <c r="AP780" i="3" a="1"/>
  <c r="AP780" i="3" s="1"/>
  <c r="AR780" i="3" a="1"/>
  <c r="AR780" i="3" s="1"/>
  <c r="AP781" i="3" a="1"/>
  <c r="AP781" i="3" s="1"/>
  <c r="AR781" i="3" a="1"/>
  <c r="AR781" i="3" s="1"/>
  <c r="AP782" i="3" a="1"/>
  <c r="AP782" i="3" s="1"/>
  <c r="AR782" i="3" a="1"/>
  <c r="AR782" i="3" s="1"/>
  <c r="AP773" i="3" a="1"/>
  <c r="AP773" i="3" s="1"/>
  <c r="AR773" i="3" a="1"/>
  <c r="AR773" i="3" s="1"/>
  <c r="AP249" i="3" a="1"/>
  <c r="AP249" i="3" s="1"/>
  <c r="AR249" i="3" a="1"/>
  <c r="AR249" i="3" s="1"/>
  <c r="AP250" i="3" a="1"/>
  <c r="AP250" i="3" s="1"/>
  <c r="AR250" i="3" a="1"/>
  <c r="AR250" i="3" s="1"/>
  <c r="AP251" i="3" a="1"/>
  <c r="AP251" i="3" s="1"/>
  <c r="AR251" i="3" a="1"/>
  <c r="AR251" i="3" s="1"/>
  <c r="AP252" i="3" a="1"/>
  <c r="AP252" i="3" s="1"/>
  <c r="AR252" i="3" a="1"/>
  <c r="AR252" i="3" s="1"/>
  <c r="AP253" i="3" a="1"/>
  <c r="AP253" i="3" s="1"/>
  <c r="AR253" i="3" a="1"/>
  <c r="AR253" i="3" s="1"/>
  <c r="AP254" i="3" a="1"/>
  <c r="AP254" i="3" s="1"/>
  <c r="AR254" i="3" a="1"/>
  <c r="AR254" i="3" s="1"/>
  <c r="AR328" i="3" a="1"/>
  <c r="AR328" i="3" s="1"/>
  <c r="AR329" i="3" a="1"/>
  <c r="AR329" i="3" s="1"/>
  <c r="AR330" i="3" a="1"/>
  <c r="AR330" i="3" s="1"/>
  <c r="AR332" i="3" a="1"/>
  <c r="AR332" i="3" s="1"/>
  <c r="AR362" i="3" a="1"/>
  <c r="AR362" i="3" s="1"/>
  <c r="AP691" i="3" a="1"/>
  <c r="AP691" i="3" s="1"/>
  <c r="AR691" i="3" a="1"/>
  <c r="AR691" i="3" s="1"/>
  <c r="AP692" i="3" a="1"/>
  <c r="AP692" i="3" s="1"/>
  <c r="AR692" i="3" a="1"/>
  <c r="AR692" i="3" s="1"/>
  <c r="AP693" i="3" a="1"/>
  <c r="AP693" i="3" s="1"/>
  <c r="AR693" i="3" a="1"/>
  <c r="AR693" i="3" s="1"/>
  <c r="AP694" i="3" a="1"/>
  <c r="AP694" i="3" s="1"/>
  <c r="AR694" i="3" a="1"/>
  <c r="AR694" i="3" s="1"/>
  <c r="AP644" i="3" a="1"/>
  <c r="AP644" i="3" s="1"/>
  <c r="AR644" i="3" a="1"/>
  <c r="AR644" i="3" s="1"/>
  <c r="AP766" i="3" a="1"/>
  <c r="AP766" i="3" s="1"/>
  <c r="AR766" i="3" a="1"/>
  <c r="AR766" i="3" s="1"/>
  <c r="AP246" i="3" a="1"/>
  <c r="AP246" i="3" s="1"/>
  <c r="AP759" i="3" a="1"/>
  <c r="AP759" i="3" s="1"/>
  <c r="AP761" i="3" a="1"/>
  <c r="AP761" i="3" s="1"/>
  <c r="AP763" i="3" a="1"/>
  <c r="AP763" i="3" s="1"/>
  <c r="AP765" i="3" a="1"/>
  <c r="AP765" i="3" s="1"/>
  <c r="AR765" i="3" a="1"/>
  <c r="AR765" i="3" s="1"/>
  <c r="AR763" i="3" a="1"/>
  <c r="AR763" i="3" s="1"/>
  <c r="AR761" i="3" a="1"/>
  <c r="AR761" i="3" s="1"/>
  <c r="AR759" i="3" a="1"/>
  <c r="AR759" i="3" s="1"/>
  <c r="AR246" i="3" a="1"/>
  <c r="AR246" i="3" s="1"/>
  <c r="AP239" i="3" a="1"/>
  <c r="AP239" i="3" s="1"/>
  <c r="AP241" i="3" a="1"/>
  <c r="AP241" i="3" s="1"/>
  <c r="AP243" i="3" a="1"/>
  <c r="AP243" i="3" s="1"/>
  <c r="AP245" i="3" a="1"/>
  <c r="AP245" i="3" s="1"/>
  <c r="AR245" i="3" a="1"/>
  <c r="AR245" i="3" s="1"/>
  <c r="AR243" i="3" a="1"/>
  <c r="AR243" i="3" s="1"/>
  <c r="AR241" i="3" a="1"/>
  <c r="AR241" i="3" s="1"/>
  <c r="AR239" i="3" a="1"/>
  <c r="AR239" i="3" s="1"/>
  <c r="AP1123" i="3" a="1"/>
  <c r="AP1123" i="3" s="1"/>
  <c r="AR1123" i="3" a="1"/>
  <c r="AR1123" i="3" s="1"/>
  <c r="AP1122" i="3" a="1"/>
  <c r="AP1122" i="3" s="1"/>
  <c r="AR1122" i="3" a="1"/>
  <c r="AR1122" i="3" s="1"/>
  <c r="AP70" i="3" a="1"/>
  <c r="AP70" i="3" s="1"/>
  <c r="AR70" i="3" a="1"/>
  <c r="AR70" i="3" s="1"/>
  <c r="AP71" i="3" a="1"/>
  <c r="AP71" i="3" s="1"/>
  <c r="AR71" i="3" a="1"/>
  <c r="AR71" i="3" s="1"/>
  <c r="AP72" i="3" a="1"/>
  <c r="AP72" i="3" s="1"/>
  <c r="AR72" i="3" a="1"/>
  <c r="AR72" i="3" s="1"/>
  <c r="AP73" i="3" a="1"/>
  <c r="AP73" i="3" s="1"/>
  <c r="AR73" i="3" a="1"/>
  <c r="AR73" i="3" s="1"/>
  <c r="AP499" i="3" a="1"/>
  <c r="AP499" i="3" s="1"/>
  <c r="AR499" i="3" a="1"/>
  <c r="AR499" i="3" s="1"/>
  <c r="AP469" i="3" a="1"/>
  <c r="AP469" i="3" s="1"/>
  <c r="AR469" i="3" a="1"/>
  <c r="AR469" i="3" s="1"/>
  <c r="AP541" i="3" a="1"/>
  <c r="AP541" i="3" s="1"/>
  <c r="AR541" i="3" a="1"/>
  <c r="AR541" i="3" s="1"/>
  <c r="AP1229" i="3" a="1"/>
  <c r="AP1229" i="3" s="1"/>
  <c r="AR1229" i="3" a="1"/>
  <c r="AR1229" i="3" s="1"/>
  <c r="AP1236" i="3" a="1"/>
  <c r="AP1236" i="3" s="1"/>
  <c r="AR1236" i="3" a="1"/>
  <c r="AR1236" i="3" s="1"/>
  <c r="AP1220" i="3" a="1"/>
  <c r="AP1220" i="3" s="1"/>
  <c r="AR1220" i="3" a="1"/>
  <c r="AR1220" i="3" s="1"/>
  <c r="AP1227" i="3" a="1"/>
  <c r="AP1227" i="3" s="1"/>
  <c r="AR1227" i="3" a="1"/>
  <c r="AR1227" i="3" s="1"/>
  <c r="AP1209" i="3" a="1"/>
  <c r="AP1209" i="3" s="1"/>
  <c r="AR1209" i="3" a="1"/>
  <c r="AR1209" i="3" s="1"/>
  <c r="AP1211" i="3" a="1"/>
  <c r="AP1211" i="3" s="1"/>
  <c r="AR1211" i="3" a="1"/>
  <c r="AR1211" i="3" s="1"/>
  <c r="AP1218" i="3" a="1"/>
  <c r="AP1218" i="3" s="1"/>
  <c r="AR1218" i="3" a="1"/>
  <c r="AR1218" i="3" s="1"/>
  <c r="AP1200" i="3" a="1"/>
  <c r="AP1200" i="3" s="1"/>
  <c r="AR1200" i="3" a="1"/>
  <c r="AR1200" i="3" s="1"/>
  <c r="AP1202" i="3" a="1"/>
  <c r="AP1202" i="3" s="1"/>
  <c r="AR1202" i="3" a="1"/>
  <c r="AR1202" i="3" s="1"/>
  <c r="AP1196" i="3" a="1"/>
  <c r="AP1196" i="3" s="1"/>
  <c r="AR1196" i="3" a="1"/>
  <c r="AR1196" i="3" s="1"/>
  <c r="AP1189" i="3" a="1"/>
  <c r="AP1189" i="3" s="1"/>
  <c r="AR1189" i="3" a="1"/>
  <c r="AR1189" i="3" s="1"/>
  <c r="AP1192" i="3" a="1"/>
  <c r="AP1192" i="3" s="1"/>
  <c r="AR1192" i="3" a="1"/>
  <c r="AR1192" i="3" s="1"/>
  <c r="AP1181" i="3" a="1"/>
  <c r="AP1181" i="3" s="1"/>
  <c r="AR1181" i="3" a="1"/>
  <c r="AR1181" i="3" s="1"/>
  <c r="AP1175" i="3" a="1"/>
  <c r="AP1175" i="3" s="1"/>
  <c r="AR1175" i="3" a="1"/>
  <c r="AR1175" i="3" s="1"/>
  <c r="AP1172" i="3" a="1"/>
  <c r="AP1172" i="3" s="1"/>
  <c r="AR1172" i="3" a="1"/>
  <c r="AR1172" i="3" s="1"/>
  <c r="AP1166" i="3" a="1"/>
  <c r="AP1166" i="3" s="1"/>
  <c r="AR1166" i="3" a="1"/>
  <c r="AR1166" i="3" s="1"/>
  <c r="AP1163" i="3" a="1"/>
  <c r="AP1163" i="3" s="1"/>
  <c r="AR1163" i="3" a="1"/>
  <c r="AR1163" i="3" s="1"/>
  <c r="AP1145" i="3" a="1"/>
  <c r="AP1145" i="3" s="1"/>
  <c r="AR1145" i="3" a="1"/>
  <c r="AR1145" i="3" s="1"/>
  <c r="AP1143" i="3" a="1"/>
  <c r="AP1143" i="3" s="1"/>
  <c r="AR1143" i="3" a="1"/>
  <c r="AR1143" i="3" s="1"/>
  <c r="AP1139" i="3" a="1"/>
  <c r="AP1139" i="3" s="1"/>
  <c r="AR1139" i="3" a="1"/>
  <c r="AR1139" i="3" s="1"/>
  <c r="AP1141" i="3" a="1"/>
  <c r="AP1141" i="3" s="1"/>
  <c r="AR1141" i="3" a="1"/>
  <c r="AR1141" i="3" s="1"/>
  <c r="AP1132" i="3" a="1"/>
  <c r="AP1132" i="3" s="1"/>
  <c r="AR1132" i="3" a="1"/>
  <c r="AR1132" i="3" s="1"/>
  <c r="AP1134" i="3" a="1"/>
  <c r="AP1134" i="3" s="1"/>
  <c r="AR1134" i="3" a="1"/>
  <c r="AR1134" i="3" s="1"/>
  <c r="AP1130" i="3" a="1"/>
  <c r="AP1130" i="3" s="1"/>
  <c r="AR1130" i="3" a="1"/>
  <c r="AR1130" i="3" s="1"/>
  <c r="AP1127" i="3" a="1"/>
  <c r="AP1127" i="3" s="1"/>
  <c r="AR1127" i="3" a="1"/>
  <c r="AR1127" i="3" s="1"/>
  <c r="AP1118" i="3" a="1"/>
  <c r="AP1118" i="3" s="1"/>
  <c r="AR1118" i="3" a="1"/>
  <c r="AR1118" i="3" s="1"/>
  <c r="AP1149" i="3" a="1"/>
  <c r="AP1149" i="3" s="1"/>
  <c r="AP566" i="3" a="1"/>
  <c r="AP566" i="3" s="1"/>
  <c r="AR566" i="3" a="1"/>
  <c r="AR566" i="3" s="1"/>
  <c r="AP565" i="3" a="1"/>
  <c r="AP565" i="3" s="1"/>
  <c r="AR565" i="3" a="1"/>
  <c r="AR565" i="3" s="1"/>
  <c r="AP302" i="3" a="1"/>
  <c r="AP302" i="3" s="1"/>
  <c r="AR302" i="3" a="1"/>
  <c r="AR302" i="3" s="1"/>
  <c r="AR1096" i="3" a="1"/>
  <c r="AR1096" i="3" s="1"/>
  <c r="AP1096" i="3" a="1"/>
  <c r="AP1096" i="3" s="1"/>
  <c r="AR1095" i="3" a="1"/>
  <c r="AR1095" i="3" s="1"/>
  <c r="AP1095" i="3" a="1"/>
  <c r="AP1095" i="3" s="1"/>
  <c r="AR1094" i="3" a="1"/>
  <c r="AR1094" i="3" s="1"/>
  <c r="AP1094" i="3" a="1"/>
  <c r="AP1094" i="3" s="1"/>
  <c r="AR1093" i="3" a="1"/>
  <c r="AR1093" i="3" s="1"/>
  <c r="AP1093" i="3" a="1"/>
  <c r="AP1093" i="3" s="1"/>
  <c r="AR1092" i="3" a="1"/>
  <c r="AR1092" i="3" s="1"/>
  <c r="AP1092" i="3" a="1"/>
  <c r="AP1092" i="3" s="1"/>
  <c r="AR1091" i="3" a="1"/>
  <c r="AR1091" i="3" s="1"/>
  <c r="AP1091" i="3" a="1"/>
  <c r="AP1091" i="3" s="1"/>
  <c r="AR1090" i="3" a="1"/>
  <c r="AR1090" i="3" s="1"/>
  <c r="AP1090" i="3" a="1"/>
  <c r="AP1090" i="3" s="1"/>
  <c r="AR1089" i="3" a="1"/>
  <c r="AR1089" i="3" s="1"/>
  <c r="AP1089" i="3" a="1"/>
  <c r="AP1089" i="3" s="1"/>
  <c r="AP1082" i="3" a="1"/>
  <c r="AP1082" i="3" s="1"/>
  <c r="AP1079" i="3" a="1"/>
  <c r="AP1079" i="3" s="1"/>
  <c r="AP1075" i="3" a="1"/>
  <c r="AP1075" i="3" s="1"/>
  <c r="AP1067" i="3" a="1"/>
  <c r="AP1067" i="3" s="1"/>
  <c r="AR1067" i="3" a="1"/>
  <c r="AR1067" i="3" s="1"/>
  <c r="AP1101" i="3" a="1"/>
  <c r="AP1101" i="3" s="1"/>
  <c r="AR1101" i="3" a="1"/>
  <c r="AR1101" i="3" s="1"/>
  <c r="AP1152" i="3" a="1"/>
  <c r="AP1152" i="3" s="1"/>
  <c r="AR1152" i="3" a="1"/>
  <c r="AR1152" i="3" s="1"/>
  <c r="AP1199" i="3" a="1"/>
  <c r="AP1199" i="3" s="1"/>
  <c r="AR1199" i="3" a="1"/>
  <c r="AR1199" i="3" s="1"/>
  <c r="AP749" i="3" a="1"/>
  <c r="AP749" i="3" s="1"/>
  <c r="AP753" i="3" a="1"/>
  <c r="AP753" i="3" s="1"/>
  <c r="AR753" i="3" a="1"/>
  <c r="AR753" i="3" s="1"/>
  <c r="AR749" i="3" a="1"/>
  <c r="AR749" i="3" s="1"/>
  <c r="AP1239" i="3" a="1"/>
  <c r="AP1239" i="3" s="1"/>
  <c r="AP558" i="3" a="1"/>
  <c r="AP558" i="3" s="1"/>
  <c r="AP551" i="3" a="1"/>
  <c r="AP551" i="3" s="1"/>
  <c r="AR551" i="3" a="1"/>
  <c r="AR551" i="3" s="1"/>
  <c r="AP387" i="3" a="1"/>
  <c r="AP387" i="3" s="1"/>
  <c r="AP340" i="3" a="1"/>
  <c r="AP340" i="3" s="1"/>
  <c r="AP816" i="3" a="1"/>
  <c r="AP816" i="3" s="1"/>
  <c r="Q31" i="4"/>
  <c r="D513" i="12"/>
  <c r="EL513" i="12"/>
  <c r="EK513" i="12"/>
  <c r="EJ513" i="12"/>
  <c r="EI513" i="12"/>
  <c r="EH513" i="12"/>
  <c r="EG513" i="12"/>
  <c r="EF513" i="12"/>
  <c r="EE513" i="12"/>
  <c r="ED513" i="12"/>
  <c r="EC513" i="12"/>
  <c r="EB513" i="12"/>
  <c r="EA513" i="12"/>
  <c r="DZ513" i="12"/>
  <c r="DY513" i="12"/>
  <c r="DX513" i="12"/>
  <c r="DW513" i="12"/>
  <c r="DV513" i="12"/>
  <c r="DU513" i="12"/>
  <c r="DT513" i="12"/>
  <c r="DS513" i="12"/>
  <c r="DR513" i="12"/>
  <c r="DQ513" i="12"/>
  <c r="DO513" i="12"/>
  <c r="DN513" i="12"/>
  <c r="DL513" i="12"/>
  <c r="DK513" i="12"/>
  <c r="DJ513" i="12"/>
  <c r="DH513" i="12"/>
  <c r="DG513" i="12"/>
  <c r="DF513" i="12"/>
  <c r="DD513" i="12"/>
  <c r="DC513" i="12"/>
  <c r="DB513" i="12"/>
  <c r="DA513" i="12"/>
  <c r="CZ513" i="12"/>
  <c r="CY513" i="12"/>
  <c r="CX513" i="12"/>
  <c r="CW513" i="12"/>
  <c r="CV513" i="12"/>
  <c r="CU513" i="12"/>
  <c r="CT513" i="12"/>
  <c r="CS513" i="12"/>
  <c r="CR513" i="12"/>
  <c r="CQ513" i="12"/>
  <c r="CP513" i="12"/>
  <c r="CO513" i="12"/>
  <c r="CN513" i="12"/>
  <c r="CM513" i="12"/>
  <c r="CL513" i="12"/>
  <c r="CK513" i="12"/>
  <c r="CJ513" i="12"/>
  <c r="CI513" i="12"/>
  <c r="CH513" i="12"/>
  <c r="CG513" i="12"/>
  <c r="CF513" i="12"/>
  <c r="CE513" i="12"/>
  <c r="CD513" i="12"/>
  <c r="CC513" i="12"/>
  <c r="CB513" i="12"/>
  <c r="CA513" i="12"/>
  <c r="BZ513" i="12"/>
  <c r="BY513" i="12"/>
  <c r="BX513" i="12"/>
  <c r="BW513" i="12"/>
  <c r="BV513" i="12"/>
  <c r="BU513" i="12"/>
  <c r="BT513" i="12"/>
  <c r="BS513" i="12"/>
  <c r="BR513" i="12"/>
  <c r="BQ513" i="12"/>
  <c r="BP513" i="12"/>
  <c r="BO513" i="12"/>
  <c r="BN513" i="12"/>
  <c r="BM513" i="12"/>
  <c r="BK513" i="12"/>
  <c r="BJ513" i="12"/>
  <c r="BI513" i="12"/>
  <c r="BH513" i="12"/>
  <c r="BG513" i="12"/>
  <c r="BF513" i="12"/>
  <c r="BE513" i="12"/>
  <c r="BD513" i="12"/>
  <c r="BC513" i="12"/>
  <c r="BB513" i="12"/>
  <c r="BA513" i="12"/>
  <c r="AZ513" i="12"/>
  <c r="AY513" i="12"/>
  <c r="AX513" i="12"/>
  <c r="AW513" i="12"/>
  <c r="AV513" i="12"/>
  <c r="AT513" i="12"/>
  <c r="AS513" i="12"/>
  <c r="AR513" i="12"/>
  <c r="AQ513" i="12"/>
  <c r="AP513" i="12"/>
  <c r="AO513" i="12"/>
  <c r="AN513" i="12"/>
  <c r="AM513" i="12"/>
  <c r="AL513" i="12"/>
  <c r="AK513" i="12"/>
  <c r="AJ513" i="12"/>
  <c r="AI513" i="12"/>
  <c r="AH513" i="12"/>
  <c r="AG513" i="12"/>
  <c r="AF513" i="12"/>
  <c r="AE513" i="12"/>
  <c r="AC513" i="12"/>
  <c r="AB513" i="12"/>
  <c r="AA513" i="12"/>
  <c r="Z513" i="12"/>
  <c r="Y513" i="12"/>
  <c r="X513" i="12"/>
  <c r="W513" i="12"/>
  <c r="V513" i="12"/>
  <c r="U513" i="12"/>
  <c r="T513" i="12"/>
  <c r="S513" i="12"/>
  <c r="R513" i="12"/>
  <c r="Q513" i="12"/>
  <c r="P513" i="12"/>
  <c r="O513" i="12"/>
  <c r="N513" i="12"/>
  <c r="L513" i="12"/>
  <c r="K513" i="12"/>
  <c r="J513" i="12"/>
  <c r="I513" i="12"/>
  <c r="EL512" i="12"/>
  <c r="EK512" i="12"/>
  <c r="EJ512" i="12"/>
  <c r="EI512" i="12"/>
  <c r="EH512" i="12"/>
  <c r="EG512" i="12"/>
  <c r="EF512" i="12"/>
  <c r="EE512" i="12"/>
  <c r="ED512" i="12"/>
  <c r="EC512" i="12"/>
  <c r="EB512" i="12"/>
  <c r="EA512" i="12"/>
  <c r="DZ512" i="12"/>
  <c r="DY512" i="12"/>
  <c r="DX512" i="12"/>
  <c r="DW512" i="12"/>
  <c r="DV512" i="12"/>
  <c r="DU512" i="12"/>
  <c r="DT512" i="12"/>
  <c r="DS512" i="12"/>
  <c r="DR512" i="12"/>
  <c r="DQ512" i="12"/>
  <c r="DO512" i="12"/>
  <c r="DN512" i="12"/>
  <c r="DL512" i="12"/>
  <c r="DK512" i="12"/>
  <c r="DJ512" i="12"/>
  <c r="DH512" i="12"/>
  <c r="DG512" i="12"/>
  <c r="DF512" i="12"/>
  <c r="DD512" i="12"/>
  <c r="DC512" i="12"/>
  <c r="DB512" i="12"/>
  <c r="DA512" i="12"/>
  <c r="CZ512" i="12"/>
  <c r="CY512" i="12"/>
  <c r="CX512" i="12"/>
  <c r="CW512" i="12"/>
  <c r="CV512" i="12"/>
  <c r="CU512" i="12"/>
  <c r="CT512" i="12"/>
  <c r="CS512" i="12"/>
  <c r="CR512" i="12"/>
  <c r="CQ512" i="12"/>
  <c r="CP512" i="12"/>
  <c r="CO512" i="12"/>
  <c r="CN512" i="12"/>
  <c r="CM512" i="12"/>
  <c r="CL512" i="12"/>
  <c r="CK512" i="12"/>
  <c r="CJ512" i="12"/>
  <c r="CI512" i="12"/>
  <c r="CH512" i="12"/>
  <c r="CG512" i="12"/>
  <c r="CF512" i="12"/>
  <c r="CE512" i="12"/>
  <c r="CD512" i="12"/>
  <c r="CC512" i="12"/>
  <c r="CB512" i="12"/>
  <c r="CA512" i="12"/>
  <c r="BZ512" i="12"/>
  <c r="BY512" i="12"/>
  <c r="BX512" i="12"/>
  <c r="BW512" i="12"/>
  <c r="BV512" i="12"/>
  <c r="BU512" i="12"/>
  <c r="BT512" i="12"/>
  <c r="BS512" i="12"/>
  <c r="BR512" i="12"/>
  <c r="BQ512" i="12"/>
  <c r="BP512" i="12"/>
  <c r="BO512" i="12"/>
  <c r="BN512" i="12"/>
  <c r="BM512" i="12"/>
  <c r="BK512" i="12"/>
  <c r="BJ512" i="12"/>
  <c r="BI512" i="12"/>
  <c r="BH512" i="12"/>
  <c r="BG512" i="12"/>
  <c r="BF512" i="12"/>
  <c r="BE512" i="12"/>
  <c r="BD512" i="12"/>
  <c r="BC512" i="12"/>
  <c r="BB512" i="12"/>
  <c r="BA512" i="12"/>
  <c r="AZ512" i="12"/>
  <c r="AY512" i="12"/>
  <c r="AX512" i="12"/>
  <c r="AW512" i="12"/>
  <c r="AV512" i="12"/>
  <c r="AT512" i="12"/>
  <c r="AS512" i="12"/>
  <c r="AR512" i="12"/>
  <c r="AQ512" i="12"/>
  <c r="AP512" i="12"/>
  <c r="AO512" i="12"/>
  <c r="AN512" i="12"/>
  <c r="AM512" i="12"/>
  <c r="AL512" i="12"/>
  <c r="AK512" i="12"/>
  <c r="AJ512" i="12"/>
  <c r="AI512" i="12"/>
  <c r="AH512" i="12"/>
  <c r="AG512" i="12"/>
  <c r="AF512" i="12"/>
  <c r="AE512" i="12"/>
  <c r="AC512" i="12"/>
  <c r="AB512" i="12"/>
  <c r="AA512" i="12"/>
  <c r="Z512" i="12"/>
  <c r="Y512" i="12"/>
  <c r="X512" i="12"/>
  <c r="W512" i="12"/>
  <c r="V512" i="12"/>
  <c r="U512" i="12"/>
  <c r="T512" i="12"/>
  <c r="S512" i="12"/>
  <c r="R512" i="12"/>
  <c r="Q512" i="12"/>
  <c r="P512" i="12"/>
  <c r="O512" i="12"/>
  <c r="N512" i="12"/>
  <c r="L512" i="12"/>
  <c r="K512" i="12"/>
  <c r="J512" i="12"/>
  <c r="I512" i="12"/>
  <c r="D512" i="12"/>
  <c r="EL511" i="12"/>
  <c r="EK511" i="12"/>
  <c r="EJ511" i="12"/>
  <c r="EI511" i="12"/>
  <c r="EH511" i="12"/>
  <c r="EG511" i="12"/>
  <c r="EF511" i="12"/>
  <c r="EE511" i="12"/>
  <c r="ED511" i="12"/>
  <c r="EC511" i="12"/>
  <c r="EB511" i="12"/>
  <c r="EA511" i="12"/>
  <c r="DZ511" i="12"/>
  <c r="DY511" i="12"/>
  <c r="DX511" i="12"/>
  <c r="DW511" i="12"/>
  <c r="DV511" i="12"/>
  <c r="DU511" i="12"/>
  <c r="DT511" i="12"/>
  <c r="DS511" i="12"/>
  <c r="DR511" i="12"/>
  <c r="DQ511" i="12"/>
  <c r="DO511" i="12"/>
  <c r="DN511" i="12"/>
  <c r="DL511" i="12"/>
  <c r="DK511" i="12"/>
  <c r="DJ511" i="12"/>
  <c r="DH511" i="12"/>
  <c r="DG511" i="12"/>
  <c r="DF511" i="12"/>
  <c r="DD511" i="12"/>
  <c r="DC511" i="12"/>
  <c r="DB511" i="12"/>
  <c r="DA511" i="12"/>
  <c r="CZ511" i="12"/>
  <c r="CY511" i="12"/>
  <c r="CX511" i="12"/>
  <c r="CW511" i="12"/>
  <c r="CV511" i="12"/>
  <c r="CU511" i="12"/>
  <c r="CT511" i="12"/>
  <c r="CS511" i="12"/>
  <c r="CR511" i="12"/>
  <c r="CQ511" i="12"/>
  <c r="CP511" i="12"/>
  <c r="CO511" i="12"/>
  <c r="CN511" i="12"/>
  <c r="CM511" i="12"/>
  <c r="CL511" i="12"/>
  <c r="CK511" i="12"/>
  <c r="CJ511" i="12"/>
  <c r="CI511" i="12"/>
  <c r="CH511" i="12"/>
  <c r="CG511" i="12"/>
  <c r="CF511" i="12"/>
  <c r="CE511" i="12"/>
  <c r="CD511" i="12"/>
  <c r="CC511" i="12"/>
  <c r="CB511" i="12"/>
  <c r="CA511" i="12"/>
  <c r="BZ511" i="12"/>
  <c r="BY511" i="12"/>
  <c r="BX511" i="12"/>
  <c r="BW511" i="12"/>
  <c r="BV511" i="12"/>
  <c r="BU511" i="12"/>
  <c r="BT511" i="12"/>
  <c r="BS511" i="12"/>
  <c r="BR511" i="12"/>
  <c r="BQ511" i="12"/>
  <c r="BP511" i="12"/>
  <c r="BO511" i="12"/>
  <c r="BN511" i="12"/>
  <c r="BM511" i="12"/>
  <c r="BK511" i="12"/>
  <c r="BJ511" i="12"/>
  <c r="BI511" i="12"/>
  <c r="BH511" i="12"/>
  <c r="BG511" i="12"/>
  <c r="BF511" i="12"/>
  <c r="BE511" i="12"/>
  <c r="BD511" i="12"/>
  <c r="BC511" i="12"/>
  <c r="BB511" i="12"/>
  <c r="BA511" i="12"/>
  <c r="AZ511" i="12"/>
  <c r="AY511" i="12"/>
  <c r="AX511" i="12"/>
  <c r="AW511" i="12"/>
  <c r="AV511" i="12"/>
  <c r="AT511" i="12"/>
  <c r="AS511" i="12"/>
  <c r="AR511" i="12"/>
  <c r="AQ511" i="12"/>
  <c r="AP511" i="12"/>
  <c r="AO511" i="12"/>
  <c r="AN511" i="12"/>
  <c r="AM511" i="12"/>
  <c r="AL511" i="12"/>
  <c r="AK511" i="12"/>
  <c r="AJ511" i="12"/>
  <c r="AI511" i="12"/>
  <c r="AH511" i="12"/>
  <c r="AG511" i="12"/>
  <c r="AF511" i="12"/>
  <c r="AE511" i="12"/>
  <c r="AC511" i="12"/>
  <c r="AB511" i="12"/>
  <c r="AA511" i="12"/>
  <c r="Z511" i="12"/>
  <c r="Y511" i="12"/>
  <c r="X511" i="12"/>
  <c r="W511" i="12"/>
  <c r="V511" i="12"/>
  <c r="U511" i="12"/>
  <c r="T511" i="12"/>
  <c r="S511" i="12"/>
  <c r="R511" i="12"/>
  <c r="Q511" i="12"/>
  <c r="P511" i="12"/>
  <c r="O511" i="12"/>
  <c r="N511" i="12"/>
  <c r="L511" i="12"/>
  <c r="K511" i="12"/>
  <c r="J511" i="12"/>
  <c r="I511" i="12"/>
  <c r="EL510" i="12"/>
  <c r="EK510" i="12"/>
  <c r="EJ510" i="12"/>
  <c r="EI510" i="12"/>
  <c r="EH510" i="12"/>
  <c r="EG510" i="12"/>
  <c r="EF510" i="12"/>
  <c r="EE510" i="12"/>
  <c r="ED510" i="12"/>
  <c r="EC510" i="12"/>
  <c r="EB510" i="12"/>
  <c r="EA510" i="12"/>
  <c r="DZ510" i="12"/>
  <c r="DY510" i="12"/>
  <c r="DX510" i="12"/>
  <c r="DW510" i="12"/>
  <c r="DV510" i="12"/>
  <c r="DU510" i="12"/>
  <c r="DT510" i="12"/>
  <c r="DS510" i="12"/>
  <c r="DR510" i="12"/>
  <c r="DQ510" i="12"/>
  <c r="DO510" i="12"/>
  <c r="DN510" i="12"/>
  <c r="DL510" i="12"/>
  <c r="DK510" i="12"/>
  <c r="DJ510" i="12"/>
  <c r="DH510" i="12"/>
  <c r="DG510" i="12"/>
  <c r="DF510" i="12"/>
  <c r="DD510" i="12"/>
  <c r="DC510" i="12"/>
  <c r="DB510" i="12"/>
  <c r="DA510" i="12"/>
  <c r="CZ510" i="12"/>
  <c r="CY510" i="12"/>
  <c r="CX510" i="12"/>
  <c r="CW510" i="12"/>
  <c r="CV510" i="12"/>
  <c r="CU510" i="12"/>
  <c r="CT510" i="12"/>
  <c r="CS510" i="12"/>
  <c r="CR510" i="12"/>
  <c r="CQ510" i="12"/>
  <c r="CP510" i="12"/>
  <c r="CO510" i="12"/>
  <c r="CN510" i="12"/>
  <c r="CM510" i="12"/>
  <c r="CL510" i="12"/>
  <c r="CK510" i="12"/>
  <c r="CJ510" i="12"/>
  <c r="CI510" i="12"/>
  <c r="CH510" i="12"/>
  <c r="CG510" i="12"/>
  <c r="CF510" i="12"/>
  <c r="CE510" i="12"/>
  <c r="CD510" i="12"/>
  <c r="CC510" i="12"/>
  <c r="CB510" i="12"/>
  <c r="CA510" i="12"/>
  <c r="BZ510" i="12"/>
  <c r="BY510" i="12"/>
  <c r="BX510" i="12"/>
  <c r="BW510" i="12"/>
  <c r="BV510" i="12"/>
  <c r="BU510" i="12"/>
  <c r="BT510" i="12"/>
  <c r="BS510" i="12"/>
  <c r="BR510" i="12"/>
  <c r="BQ510" i="12"/>
  <c r="BP510" i="12"/>
  <c r="BO510" i="12"/>
  <c r="BN510" i="12"/>
  <c r="BM510" i="12"/>
  <c r="BK510" i="12"/>
  <c r="BJ510" i="12"/>
  <c r="BI510" i="12"/>
  <c r="BH510" i="12"/>
  <c r="BG510" i="12"/>
  <c r="BF510" i="12"/>
  <c r="BE510" i="12"/>
  <c r="BD510" i="12"/>
  <c r="BC510" i="12"/>
  <c r="BB510" i="12"/>
  <c r="BA510" i="12"/>
  <c r="AZ510" i="12"/>
  <c r="AY510" i="12"/>
  <c r="AX510" i="12"/>
  <c r="AW510" i="12"/>
  <c r="AV510" i="12"/>
  <c r="AT510" i="12"/>
  <c r="AS510" i="12"/>
  <c r="AR510" i="12"/>
  <c r="AQ510" i="12"/>
  <c r="AP510" i="12"/>
  <c r="AO510" i="12"/>
  <c r="AN510" i="12"/>
  <c r="AM510" i="12"/>
  <c r="AL510" i="12"/>
  <c r="AK510" i="12"/>
  <c r="AJ510" i="12"/>
  <c r="AI510" i="12"/>
  <c r="AH510" i="12"/>
  <c r="AG510" i="12"/>
  <c r="AF510" i="12"/>
  <c r="AE510" i="12"/>
  <c r="AC510" i="12"/>
  <c r="AB510" i="12"/>
  <c r="AA510" i="12"/>
  <c r="Z510" i="12"/>
  <c r="Y510" i="12"/>
  <c r="X510" i="12"/>
  <c r="W510" i="12"/>
  <c r="V510" i="12"/>
  <c r="U510" i="12"/>
  <c r="T510" i="12"/>
  <c r="S510" i="12"/>
  <c r="R510" i="12"/>
  <c r="Q510" i="12"/>
  <c r="P510" i="12"/>
  <c r="O510" i="12"/>
  <c r="N510" i="12"/>
  <c r="L510" i="12"/>
  <c r="K510" i="12"/>
  <c r="J510" i="12"/>
  <c r="I510" i="12"/>
  <c r="D511" i="12"/>
  <c r="D510" i="12"/>
  <c r="EL509" i="12"/>
  <c r="EK509" i="12"/>
  <c r="EJ509" i="12"/>
  <c r="EI509" i="12"/>
  <c r="EH509" i="12"/>
  <c r="EG509" i="12"/>
  <c r="EF509" i="12"/>
  <c r="EE509" i="12"/>
  <c r="ED509" i="12"/>
  <c r="EC509" i="12"/>
  <c r="EB509" i="12"/>
  <c r="EA509" i="12"/>
  <c r="DZ509" i="12"/>
  <c r="DY509" i="12"/>
  <c r="DX509" i="12"/>
  <c r="DW509" i="12"/>
  <c r="DV509" i="12"/>
  <c r="DU509" i="12"/>
  <c r="DT509" i="12"/>
  <c r="DS509" i="12"/>
  <c r="DR509" i="12"/>
  <c r="DQ509" i="12"/>
  <c r="DO509" i="12"/>
  <c r="DN509" i="12"/>
  <c r="DL509" i="12"/>
  <c r="DK509" i="12"/>
  <c r="DJ509" i="12"/>
  <c r="DH509" i="12"/>
  <c r="DG509" i="12"/>
  <c r="DF509" i="12"/>
  <c r="DD509" i="12"/>
  <c r="DC509" i="12"/>
  <c r="DB509" i="12"/>
  <c r="DA509" i="12"/>
  <c r="CZ509" i="12"/>
  <c r="CY509" i="12"/>
  <c r="CX509" i="12"/>
  <c r="CW509" i="12"/>
  <c r="CV509" i="12"/>
  <c r="CU509" i="12"/>
  <c r="CT509" i="12"/>
  <c r="CS509" i="12"/>
  <c r="CR509" i="12"/>
  <c r="CQ509" i="12"/>
  <c r="CP509" i="12"/>
  <c r="CO509" i="12"/>
  <c r="CN509" i="12"/>
  <c r="CM509" i="12"/>
  <c r="CL509" i="12"/>
  <c r="CK509" i="12"/>
  <c r="CJ509" i="12"/>
  <c r="CI509" i="12"/>
  <c r="CH509" i="12"/>
  <c r="CG509" i="12"/>
  <c r="CF509" i="12"/>
  <c r="CE509" i="12"/>
  <c r="CD509" i="12"/>
  <c r="CC509" i="12"/>
  <c r="CB509" i="12"/>
  <c r="CA509" i="12"/>
  <c r="BZ509" i="12"/>
  <c r="BY509" i="12"/>
  <c r="BX509" i="12"/>
  <c r="BW509" i="12"/>
  <c r="BV509" i="12"/>
  <c r="BU509" i="12"/>
  <c r="BT509" i="12"/>
  <c r="BS509" i="12"/>
  <c r="BR509" i="12"/>
  <c r="BQ509" i="12"/>
  <c r="BP509" i="12"/>
  <c r="BO509" i="12"/>
  <c r="BN509" i="12"/>
  <c r="BM509" i="12"/>
  <c r="BK509" i="12"/>
  <c r="BJ509" i="12"/>
  <c r="BI509" i="12"/>
  <c r="BH509" i="12"/>
  <c r="BG509" i="12"/>
  <c r="BF509" i="12"/>
  <c r="BE509" i="12"/>
  <c r="BD509" i="12"/>
  <c r="BC509" i="12"/>
  <c r="BB509" i="12"/>
  <c r="BA509" i="12"/>
  <c r="AZ509" i="12"/>
  <c r="AY509" i="12"/>
  <c r="AX509" i="12"/>
  <c r="AW509" i="12"/>
  <c r="AV509" i="12"/>
  <c r="AT509" i="12"/>
  <c r="AS509" i="12"/>
  <c r="AR509" i="12"/>
  <c r="AQ509" i="12"/>
  <c r="AP509" i="12"/>
  <c r="AO509" i="12"/>
  <c r="AN509" i="12"/>
  <c r="AM509" i="12"/>
  <c r="AL509" i="12"/>
  <c r="AK509" i="12"/>
  <c r="AJ509" i="12"/>
  <c r="AI509" i="12"/>
  <c r="AH509" i="12"/>
  <c r="AG509" i="12"/>
  <c r="AF509" i="12"/>
  <c r="AE509" i="12"/>
  <c r="AC509" i="12"/>
  <c r="AB509" i="12"/>
  <c r="AA509" i="12"/>
  <c r="Z509" i="12"/>
  <c r="Y509" i="12"/>
  <c r="X509" i="12"/>
  <c r="W509" i="12"/>
  <c r="V509" i="12"/>
  <c r="U509" i="12"/>
  <c r="T509" i="12"/>
  <c r="S509" i="12"/>
  <c r="R509" i="12"/>
  <c r="Q509" i="12"/>
  <c r="P509" i="12"/>
  <c r="O509" i="12"/>
  <c r="N509" i="12"/>
  <c r="L509" i="12"/>
  <c r="K509" i="12"/>
  <c r="J509" i="12"/>
  <c r="I509" i="12"/>
  <c r="D509" i="12"/>
  <c r="EL508" i="12"/>
  <c r="EK508" i="12"/>
  <c r="EJ508" i="12"/>
  <c r="EI508" i="12"/>
  <c r="EH508" i="12"/>
  <c r="EG508" i="12"/>
  <c r="EF508" i="12"/>
  <c r="EE508" i="12"/>
  <c r="ED508" i="12"/>
  <c r="EC508" i="12"/>
  <c r="EB508" i="12"/>
  <c r="EA508" i="12"/>
  <c r="DZ508" i="12"/>
  <c r="DY508" i="12"/>
  <c r="DX508" i="12"/>
  <c r="DW508" i="12"/>
  <c r="DV508" i="12"/>
  <c r="DU508" i="12"/>
  <c r="DT508" i="12"/>
  <c r="DS508" i="12"/>
  <c r="DR508" i="12"/>
  <c r="DQ508" i="12"/>
  <c r="DO508" i="12"/>
  <c r="DN508" i="12"/>
  <c r="DL508" i="12"/>
  <c r="DK508" i="12"/>
  <c r="DJ508" i="12"/>
  <c r="DH508" i="12"/>
  <c r="DG508" i="12"/>
  <c r="DF508" i="12"/>
  <c r="DD508" i="12"/>
  <c r="DC508" i="12"/>
  <c r="DB508" i="12"/>
  <c r="DA508" i="12"/>
  <c r="CZ508" i="12"/>
  <c r="CY508" i="12"/>
  <c r="CX508" i="12"/>
  <c r="CW508" i="12"/>
  <c r="CV508" i="12"/>
  <c r="CU508" i="12"/>
  <c r="CT508" i="12"/>
  <c r="CS508" i="12"/>
  <c r="CR508" i="12"/>
  <c r="CQ508" i="12"/>
  <c r="CP508" i="12"/>
  <c r="CO508" i="12"/>
  <c r="CN508" i="12"/>
  <c r="CM508" i="12"/>
  <c r="CL508" i="12"/>
  <c r="CK508" i="12"/>
  <c r="CJ508" i="12"/>
  <c r="CI508" i="12"/>
  <c r="CH508" i="12"/>
  <c r="CG508" i="12"/>
  <c r="CF508" i="12"/>
  <c r="CE508" i="12"/>
  <c r="CD508" i="12"/>
  <c r="CC508" i="12"/>
  <c r="CB508" i="12"/>
  <c r="CA508" i="12"/>
  <c r="BZ508" i="12"/>
  <c r="BY508" i="12"/>
  <c r="BX508" i="12"/>
  <c r="BW508" i="12"/>
  <c r="BV508" i="12"/>
  <c r="BU508" i="12"/>
  <c r="BT508" i="12"/>
  <c r="BS508" i="12"/>
  <c r="BR508" i="12"/>
  <c r="BQ508" i="12"/>
  <c r="BP508" i="12"/>
  <c r="BO508" i="12"/>
  <c r="BN508" i="12"/>
  <c r="BM508" i="12"/>
  <c r="BK508" i="12"/>
  <c r="BJ508" i="12"/>
  <c r="BI508" i="12"/>
  <c r="BH508" i="12"/>
  <c r="BG508" i="12"/>
  <c r="BF508" i="12"/>
  <c r="BE508" i="12"/>
  <c r="BD508" i="12"/>
  <c r="BC508" i="12"/>
  <c r="BB508" i="12"/>
  <c r="BA508" i="12"/>
  <c r="AZ508" i="12"/>
  <c r="AY508" i="12"/>
  <c r="AX508" i="12"/>
  <c r="AW508" i="12"/>
  <c r="AV508" i="12"/>
  <c r="AT508" i="12"/>
  <c r="AS508" i="12"/>
  <c r="AR508" i="12"/>
  <c r="AQ508" i="12"/>
  <c r="AP508" i="12"/>
  <c r="AO508" i="12"/>
  <c r="AN508" i="12"/>
  <c r="AM508" i="12"/>
  <c r="AL508" i="12"/>
  <c r="AK508" i="12"/>
  <c r="AJ508" i="12"/>
  <c r="AI508" i="12"/>
  <c r="AH508" i="12"/>
  <c r="AG508" i="12"/>
  <c r="AF508" i="12"/>
  <c r="AE508" i="12"/>
  <c r="AC508" i="12"/>
  <c r="AB508" i="12"/>
  <c r="AA508" i="12"/>
  <c r="Z508" i="12"/>
  <c r="Y508" i="12"/>
  <c r="X508" i="12"/>
  <c r="W508" i="12"/>
  <c r="V508" i="12"/>
  <c r="U508" i="12"/>
  <c r="T508" i="12"/>
  <c r="S508" i="12"/>
  <c r="R508" i="12"/>
  <c r="Q508" i="12"/>
  <c r="P508" i="12"/>
  <c r="O508" i="12"/>
  <c r="N508" i="12"/>
  <c r="L508" i="12"/>
  <c r="K508" i="12"/>
  <c r="J508" i="12"/>
  <c r="I508" i="12"/>
  <c r="D508" i="12"/>
  <c r="EI5" i="12"/>
  <c r="EJ5" i="12"/>
  <c r="EI6" i="12"/>
  <c r="EJ6" i="12"/>
  <c r="EI7" i="12"/>
  <c r="EJ7" i="12"/>
  <c r="EI8" i="12"/>
  <c r="EJ8" i="12"/>
  <c r="EI9" i="12"/>
  <c r="EJ9" i="12"/>
  <c r="EI10" i="12"/>
  <c r="EJ10" i="12"/>
  <c r="EI11" i="12"/>
  <c r="EJ11" i="12"/>
  <c r="EI12" i="12"/>
  <c r="EJ12" i="12"/>
  <c r="EI13" i="12"/>
  <c r="EJ13" i="12"/>
  <c r="EI14" i="12"/>
  <c r="EJ14" i="12"/>
  <c r="EI15" i="12"/>
  <c r="EJ15" i="12"/>
  <c r="EI16" i="12"/>
  <c r="EJ16" i="12"/>
  <c r="EI17" i="12"/>
  <c r="EJ17" i="12"/>
  <c r="EI18" i="12"/>
  <c r="EJ18" i="12"/>
  <c r="EI19" i="12"/>
  <c r="EJ19" i="12"/>
  <c r="EI20" i="12"/>
  <c r="EJ20" i="12"/>
  <c r="EI21" i="12"/>
  <c r="EJ21" i="12"/>
  <c r="EI22" i="12"/>
  <c r="EJ22" i="12"/>
  <c r="EI23" i="12"/>
  <c r="EJ23" i="12"/>
  <c r="EI24" i="12"/>
  <c r="EJ24" i="12"/>
  <c r="EI25" i="12"/>
  <c r="EJ25" i="12"/>
  <c r="EI26" i="12"/>
  <c r="EJ26" i="12"/>
  <c r="EI27" i="12"/>
  <c r="EJ27" i="12"/>
  <c r="EI28" i="12"/>
  <c r="EJ28" i="12"/>
  <c r="EI29" i="12"/>
  <c r="EJ29" i="12"/>
  <c r="EI30" i="12"/>
  <c r="EJ30" i="12"/>
  <c r="EI31" i="12"/>
  <c r="EJ31" i="12"/>
  <c r="EI32" i="12"/>
  <c r="EJ32" i="12"/>
  <c r="EI33" i="12"/>
  <c r="EJ33" i="12"/>
  <c r="EI34" i="12"/>
  <c r="EJ34" i="12"/>
  <c r="EI35" i="12"/>
  <c r="EJ35" i="12"/>
  <c r="EI36" i="12"/>
  <c r="EJ36" i="12"/>
  <c r="EI37" i="12"/>
  <c r="EJ37" i="12"/>
  <c r="EI38" i="12"/>
  <c r="EJ38" i="12"/>
  <c r="EI39" i="12"/>
  <c r="EJ39" i="12"/>
  <c r="EI40" i="12"/>
  <c r="EJ40" i="12"/>
  <c r="EI41" i="12"/>
  <c r="EJ41" i="12"/>
  <c r="EI42" i="12"/>
  <c r="EJ42" i="12"/>
  <c r="EI43" i="12"/>
  <c r="EJ43" i="12"/>
  <c r="EI44" i="12"/>
  <c r="EJ44" i="12"/>
  <c r="EI45" i="12"/>
  <c r="EJ45" i="12"/>
  <c r="EI46" i="12"/>
  <c r="EJ46" i="12"/>
  <c r="EI47" i="12"/>
  <c r="EJ47" i="12"/>
  <c r="EI48" i="12"/>
  <c r="EJ48" i="12"/>
  <c r="EI49" i="12"/>
  <c r="EJ49" i="12"/>
  <c r="EI50" i="12"/>
  <c r="EJ50" i="12"/>
  <c r="EI51" i="12"/>
  <c r="EJ51" i="12"/>
  <c r="EI52" i="12"/>
  <c r="EJ52" i="12"/>
  <c r="EI53" i="12"/>
  <c r="EJ53" i="12"/>
  <c r="EI54" i="12"/>
  <c r="EJ54" i="12"/>
  <c r="EI55" i="12"/>
  <c r="EJ55" i="12"/>
  <c r="EI56" i="12"/>
  <c r="EJ56" i="12"/>
  <c r="EI57" i="12"/>
  <c r="EJ57" i="12"/>
  <c r="EI58" i="12"/>
  <c r="EJ58" i="12"/>
  <c r="EI59" i="12"/>
  <c r="EJ59" i="12"/>
  <c r="EI60" i="12"/>
  <c r="EJ60" i="12"/>
  <c r="EI61" i="12"/>
  <c r="EJ61" i="12"/>
  <c r="EI62" i="12"/>
  <c r="EJ62" i="12"/>
  <c r="EI63" i="12"/>
  <c r="EJ63" i="12"/>
  <c r="EI64" i="12"/>
  <c r="EJ64" i="12"/>
  <c r="EI65" i="12"/>
  <c r="EJ65" i="12"/>
  <c r="EI66" i="12"/>
  <c r="EJ66" i="12"/>
  <c r="EI67" i="12"/>
  <c r="EJ67" i="12"/>
  <c r="EI68" i="12"/>
  <c r="EJ68" i="12"/>
  <c r="EI69" i="12"/>
  <c r="EJ69" i="12"/>
  <c r="EI70" i="12"/>
  <c r="EJ70" i="12"/>
  <c r="EI71" i="12"/>
  <c r="EJ71" i="12"/>
  <c r="EI72" i="12"/>
  <c r="EJ72" i="12"/>
  <c r="EI73" i="12"/>
  <c r="EJ73" i="12"/>
  <c r="EI74" i="12"/>
  <c r="EJ74" i="12"/>
  <c r="EI75" i="12"/>
  <c r="EJ75" i="12"/>
  <c r="EI76" i="12"/>
  <c r="EJ76" i="12"/>
  <c r="EI77" i="12"/>
  <c r="EJ77" i="12"/>
  <c r="EI78" i="12"/>
  <c r="EJ78" i="12"/>
  <c r="EI79" i="12"/>
  <c r="EJ79" i="12"/>
  <c r="EI80" i="12"/>
  <c r="EJ80" i="12"/>
  <c r="EI81" i="12"/>
  <c r="EJ81" i="12"/>
  <c r="EI82" i="12"/>
  <c r="EJ82" i="12"/>
  <c r="EI83" i="12"/>
  <c r="EJ83" i="12"/>
  <c r="EI84" i="12"/>
  <c r="EJ84" i="12"/>
  <c r="EI85" i="12"/>
  <c r="EJ85" i="12"/>
  <c r="EI86" i="12"/>
  <c r="EJ86" i="12"/>
  <c r="EI87" i="12"/>
  <c r="EJ87" i="12"/>
  <c r="EI88" i="12"/>
  <c r="EJ88" i="12"/>
  <c r="EI89" i="12"/>
  <c r="EJ89" i="12"/>
  <c r="EI90" i="12"/>
  <c r="EJ90" i="12"/>
  <c r="EI91" i="12"/>
  <c r="EJ91" i="12"/>
  <c r="EI92" i="12"/>
  <c r="EJ92" i="12"/>
  <c r="EI93" i="12"/>
  <c r="EJ93" i="12"/>
  <c r="EI94" i="12"/>
  <c r="EJ94" i="12"/>
  <c r="EI95" i="12"/>
  <c r="EJ95" i="12"/>
  <c r="EI96" i="12"/>
  <c r="EJ96" i="12"/>
  <c r="EI97" i="12"/>
  <c r="EJ97" i="12"/>
  <c r="EI98" i="12"/>
  <c r="EJ98" i="12"/>
  <c r="EI99" i="12"/>
  <c r="EJ99" i="12"/>
  <c r="EI100" i="12"/>
  <c r="EJ100" i="12"/>
  <c r="EI101" i="12"/>
  <c r="EJ101" i="12"/>
  <c r="EI102" i="12"/>
  <c r="EJ102" i="12"/>
  <c r="EI103" i="12"/>
  <c r="EJ103" i="12"/>
  <c r="EI104" i="12"/>
  <c r="EJ104" i="12"/>
  <c r="EI105" i="12"/>
  <c r="EJ105" i="12"/>
  <c r="EI106" i="12"/>
  <c r="EJ106" i="12"/>
  <c r="EI107" i="12"/>
  <c r="EJ107" i="12"/>
  <c r="EI108" i="12"/>
  <c r="EJ108" i="12"/>
  <c r="EI109" i="12"/>
  <c r="EJ109" i="12"/>
  <c r="EI110" i="12"/>
  <c r="EJ110" i="12"/>
  <c r="EI111" i="12"/>
  <c r="EJ111" i="12"/>
  <c r="EI112" i="12"/>
  <c r="EJ112" i="12"/>
  <c r="EI113" i="12"/>
  <c r="EJ113" i="12"/>
  <c r="EI114" i="12"/>
  <c r="EJ114" i="12"/>
  <c r="EI115" i="12"/>
  <c r="EJ115" i="12"/>
  <c r="EI116" i="12"/>
  <c r="EJ116" i="12"/>
  <c r="EI117" i="12"/>
  <c r="EJ117" i="12"/>
  <c r="EI118" i="12"/>
  <c r="EJ118" i="12"/>
  <c r="EI119" i="12"/>
  <c r="EJ119" i="12"/>
  <c r="EI120" i="12"/>
  <c r="EJ120" i="12"/>
  <c r="EI121" i="12"/>
  <c r="EJ121" i="12"/>
  <c r="EI122" i="12"/>
  <c r="EJ122" i="12"/>
  <c r="EI123" i="12"/>
  <c r="EJ123" i="12"/>
  <c r="EI124" i="12"/>
  <c r="EJ124" i="12"/>
  <c r="EI125" i="12"/>
  <c r="EJ125" i="12"/>
  <c r="EI126" i="12"/>
  <c r="EJ126" i="12"/>
  <c r="EI127" i="12"/>
  <c r="EJ127" i="12"/>
  <c r="EI128" i="12"/>
  <c r="EJ128" i="12"/>
  <c r="EI129" i="12"/>
  <c r="EJ129" i="12"/>
  <c r="EI130" i="12"/>
  <c r="EJ130" i="12"/>
  <c r="EI131" i="12"/>
  <c r="EJ131" i="12"/>
  <c r="EI132" i="12"/>
  <c r="EJ132" i="12"/>
  <c r="EI133" i="12"/>
  <c r="EJ133" i="12"/>
  <c r="EI134" i="12"/>
  <c r="EJ134" i="12"/>
  <c r="EI135" i="12"/>
  <c r="EJ135" i="12"/>
  <c r="EI136" i="12"/>
  <c r="EJ136" i="12"/>
  <c r="EI137" i="12"/>
  <c r="EJ137" i="12"/>
  <c r="EI138" i="12"/>
  <c r="EJ138" i="12"/>
  <c r="EI139" i="12"/>
  <c r="EJ139" i="12"/>
  <c r="EI140" i="12"/>
  <c r="EJ140" i="12"/>
  <c r="EI141" i="12"/>
  <c r="EJ141" i="12"/>
  <c r="EI142" i="12"/>
  <c r="EJ142" i="12"/>
  <c r="EI143" i="12"/>
  <c r="EJ143" i="12"/>
  <c r="EI144" i="12"/>
  <c r="EJ144" i="12"/>
  <c r="EI145" i="12"/>
  <c r="EJ145" i="12"/>
  <c r="EI146" i="12"/>
  <c r="EJ146" i="12"/>
  <c r="EI147" i="12"/>
  <c r="EJ147" i="12"/>
  <c r="EI148" i="12"/>
  <c r="EJ148" i="12"/>
  <c r="EI149" i="12"/>
  <c r="EJ149" i="12"/>
  <c r="EI150" i="12"/>
  <c r="EJ150" i="12"/>
  <c r="EI151" i="12"/>
  <c r="EJ151" i="12"/>
  <c r="EI152" i="12"/>
  <c r="EJ152" i="12"/>
  <c r="EI153" i="12"/>
  <c r="EJ153" i="12"/>
  <c r="EI154" i="12"/>
  <c r="EJ154" i="12"/>
  <c r="EI155" i="12"/>
  <c r="EJ155" i="12"/>
  <c r="EI156" i="12"/>
  <c r="EJ156" i="12"/>
  <c r="EI157" i="12"/>
  <c r="EJ157" i="12"/>
  <c r="EI158" i="12"/>
  <c r="EJ158" i="12"/>
  <c r="EI159" i="12"/>
  <c r="EJ159" i="12"/>
  <c r="EI160" i="12"/>
  <c r="EJ160" i="12"/>
  <c r="EI161" i="12"/>
  <c r="EJ161" i="12"/>
  <c r="EI162" i="12"/>
  <c r="EJ162" i="12"/>
  <c r="EI163" i="12"/>
  <c r="EJ163" i="12"/>
  <c r="EI164" i="12"/>
  <c r="EJ164" i="12"/>
  <c r="EI165" i="12"/>
  <c r="EJ165" i="12"/>
  <c r="EI166" i="12"/>
  <c r="EJ166" i="12"/>
  <c r="EI167" i="12"/>
  <c r="EJ167" i="12"/>
  <c r="EI168" i="12"/>
  <c r="EJ168" i="12"/>
  <c r="EI169" i="12"/>
  <c r="EJ169" i="12"/>
  <c r="EI170" i="12"/>
  <c r="EJ170" i="12"/>
  <c r="EI171" i="12"/>
  <c r="EJ171" i="12"/>
  <c r="EI172" i="12"/>
  <c r="EJ172" i="12"/>
  <c r="EI173" i="12"/>
  <c r="EJ173" i="12"/>
  <c r="EI174" i="12"/>
  <c r="EJ174" i="12"/>
  <c r="EI175" i="12"/>
  <c r="EJ175" i="12"/>
  <c r="EI176" i="12"/>
  <c r="EJ176" i="12"/>
  <c r="EI177" i="12"/>
  <c r="EJ177" i="12"/>
  <c r="EI178" i="12"/>
  <c r="EJ178" i="12"/>
  <c r="EI179" i="12"/>
  <c r="EJ179" i="12"/>
  <c r="EI180" i="12"/>
  <c r="EJ180" i="12"/>
  <c r="EI181" i="12"/>
  <c r="EJ181" i="12"/>
  <c r="EI182" i="12"/>
  <c r="EJ182" i="12"/>
  <c r="EI183" i="12"/>
  <c r="EJ183" i="12"/>
  <c r="EI184" i="12"/>
  <c r="EJ184" i="12"/>
  <c r="EI185" i="12"/>
  <c r="EJ185" i="12"/>
  <c r="EI186" i="12"/>
  <c r="EJ186" i="12"/>
  <c r="EI187" i="12"/>
  <c r="EJ187" i="12"/>
  <c r="EI188" i="12"/>
  <c r="EJ188" i="12"/>
  <c r="EI189" i="12"/>
  <c r="EJ189" i="12"/>
  <c r="EI190" i="12"/>
  <c r="EJ190" i="12"/>
  <c r="EI191" i="12"/>
  <c r="EJ191" i="12"/>
  <c r="EI192" i="12"/>
  <c r="EJ192" i="12"/>
  <c r="EI193" i="12"/>
  <c r="EJ193" i="12"/>
  <c r="EI194" i="12"/>
  <c r="EJ194" i="12"/>
  <c r="EI195" i="12"/>
  <c r="EJ195" i="12"/>
  <c r="EI196" i="12"/>
  <c r="EJ196" i="12"/>
  <c r="EI197" i="12"/>
  <c r="EJ197" i="12"/>
  <c r="EI198" i="12"/>
  <c r="EJ198" i="12"/>
  <c r="EI199" i="12"/>
  <c r="EJ199" i="12"/>
  <c r="EI200" i="12"/>
  <c r="EJ200" i="12"/>
  <c r="EI201" i="12"/>
  <c r="EJ201" i="12"/>
  <c r="EI202" i="12"/>
  <c r="EJ202" i="12"/>
  <c r="EI203" i="12"/>
  <c r="EJ203" i="12"/>
  <c r="EI204" i="12"/>
  <c r="EJ204" i="12"/>
  <c r="EI205" i="12"/>
  <c r="EJ205" i="12"/>
  <c r="EI206" i="12"/>
  <c r="EJ206" i="12"/>
  <c r="EI207" i="12"/>
  <c r="EJ207" i="12"/>
  <c r="EI208" i="12"/>
  <c r="EJ208" i="12"/>
  <c r="EI209" i="12"/>
  <c r="EJ209" i="12"/>
  <c r="EI210" i="12"/>
  <c r="EJ210" i="12"/>
  <c r="EI211" i="12"/>
  <c r="EJ211" i="12"/>
  <c r="EI212" i="12"/>
  <c r="EJ212" i="12"/>
  <c r="EI213" i="12"/>
  <c r="EJ213" i="12"/>
  <c r="EI214" i="12"/>
  <c r="EJ214" i="12"/>
  <c r="EI215" i="12"/>
  <c r="EJ215" i="12"/>
  <c r="EI216" i="12"/>
  <c r="EJ216" i="12"/>
  <c r="EI217" i="12"/>
  <c r="EJ217" i="12"/>
  <c r="EI218" i="12"/>
  <c r="EJ218" i="12"/>
  <c r="EI219" i="12"/>
  <c r="EJ219" i="12"/>
  <c r="EI220" i="12"/>
  <c r="EJ220" i="12"/>
  <c r="EI221" i="12"/>
  <c r="EJ221" i="12"/>
  <c r="EI222" i="12"/>
  <c r="EJ222" i="12"/>
  <c r="EI223" i="12"/>
  <c r="EJ223" i="12"/>
  <c r="EI224" i="12"/>
  <c r="EJ224" i="12"/>
  <c r="EI225" i="12"/>
  <c r="EJ225" i="12"/>
  <c r="EI226" i="12"/>
  <c r="EJ226" i="12"/>
  <c r="EI227" i="12"/>
  <c r="EJ227" i="12"/>
  <c r="EI228" i="12"/>
  <c r="EJ228" i="12"/>
  <c r="EI229" i="12"/>
  <c r="EJ229" i="12"/>
  <c r="EI230" i="12"/>
  <c r="EJ230" i="12"/>
  <c r="EI231" i="12"/>
  <c r="EJ231" i="12"/>
  <c r="EI232" i="12"/>
  <c r="EJ232" i="12"/>
  <c r="EI233" i="12"/>
  <c r="EJ233" i="12"/>
  <c r="EI234" i="12"/>
  <c r="EJ234" i="12"/>
  <c r="EI235" i="12"/>
  <c r="EJ235" i="12"/>
  <c r="EI236" i="12"/>
  <c r="EJ236" i="12"/>
  <c r="EI237" i="12"/>
  <c r="EJ237" i="12"/>
  <c r="EI238" i="12"/>
  <c r="EJ238" i="12"/>
  <c r="EI239" i="12"/>
  <c r="EJ239" i="12"/>
  <c r="EI240" i="12"/>
  <c r="EJ240" i="12"/>
  <c r="EI241" i="12"/>
  <c r="EJ241" i="12"/>
  <c r="EI242" i="12"/>
  <c r="EJ242" i="12"/>
  <c r="EI243" i="12"/>
  <c r="EJ243" i="12"/>
  <c r="EI244" i="12"/>
  <c r="EJ244" i="12"/>
  <c r="EI245" i="12"/>
  <c r="EJ245" i="12"/>
  <c r="EI246" i="12"/>
  <c r="EJ246" i="12"/>
  <c r="EI247" i="12"/>
  <c r="EJ247" i="12"/>
  <c r="EI248" i="12"/>
  <c r="EJ248" i="12"/>
  <c r="EI249" i="12"/>
  <c r="EJ249" i="12"/>
  <c r="EI250" i="12"/>
  <c r="EJ250" i="12"/>
  <c r="EI251" i="12"/>
  <c r="EJ251" i="12"/>
  <c r="EI252" i="12"/>
  <c r="EJ252" i="12"/>
  <c r="EI253" i="12"/>
  <c r="EJ253" i="12"/>
  <c r="EI254" i="12"/>
  <c r="EJ254" i="12"/>
  <c r="EI255" i="12"/>
  <c r="EJ255" i="12"/>
  <c r="EI256" i="12"/>
  <c r="EJ256" i="12"/>
  <c r="EI257" i="12"/>
  <c r="EJ257" i="12"/>
  <c r="EI258" i="12"/>
  <c r="EJ258" i="12"/>
  <c r="EI259" i="12"/>
  <c r="EJ259" i="12"/>
  <c r="EI260" i="12"/>
  <c r="EJ260" i="12"/>
  <c r="EI261" i="12"/>
  <c r="EJ261" i="12"/>
  <c r="EI262" i="12"/>
  <c r="EJ262" i="12"/>
  <c r="EI263" i="12"/>
  <c r="EJ263" i="12"/>
  <c r="EI264" i="12"/>
  <c r="EJ264" i="12"/>
  <c r="EI265" i="12"/>
  <c r="EJ265" i="12"/>
  <c r="EI266" i="12"/>
  <c r="EJ266" i="12"/>
  <c r="EI267" i="12"/>
  <c r="EJ267" i="12"/>
  <c r="EI268" i="12"/>
  <c r="EJ268" i="12"/>
  <c r="EI269" i="12"/>
  <c r="EJ269" i="12"/>
  <c r="EI270" i="12"/>
  <c r="EJ270" i="12"/>
  <c r="EI271" i="12"/>
  <c r="EJ271" i="12"/>
  <c r="EI272" i="12"/>
  <c r="EJ272" i="12"/>
  <c r="EI273" i="12"/>
  <c r="EJ273" i="12"/>
  <c r="EI274" i="12"/>
  <c r="EJ274" i="12"/>
  <c r="EI275" i="12"/>
  <c r="EJ275" i="12"/>
  <c r="EI276" i="12"/>
  <c r="EJ276" i="12"/>
  <c r="EI277" i="12"/>
  <c r="EJ277" i="12"/>
  <c r="EI278" i="12"/>
  <c r="EJ278" i="12"/>
  <c r="EI279" i="12"/>
  <c r="EJ279" i="12"/>
  <c r="EI280" i="12"/>
  <c r="EJ280" i="12"/>
  <c r="EI281" i="12"/>
  <c r="EJ281" i="12"/>
  <c r="EI282" i="12"/>
  <c r="EJ282" i="12"/>
  <c r="EI283" i="12"/>
  <c r="EJ283" i="12"/>
  <c r="EI284" i="12"/>
  <c r="EJ284" i="12"/>
  <c r="EI285" i="12"/>
  <c r="EJ285" i="12"/>
  <c r="EI286" i="12"/>
  <c r="EJ286" i="12"/>
  <c r="EI287" i="12"/>
  <c r="EJ287" i="12"/>
  <c r="EI288" i="12"/>
  <c r="EJ288" i="12"/>
  <c r="EI289" i="12"/>
  <c r="EJ289" i="12"/>
  <c r="EI290" i="12"/>
  <c r="EJ290" i="12"/>
  <c r="EI291" i="12"/>
  <c r="EJ291" i="12"/>
  <c r="EI292" i="12"/>
  <c r="EJ292" i="12"/>
  <c r="EI293" i="12"/>
  <c r="EJ293" i="12"/>
  <c r="EI294" i="12"/>
  <c r="EJ294" i="12"/>
  <c r="EI295" i="12"/>
  <c r="EJ295" i="12"/>
  <c r="EI296" i="12"/>
  <c r="EJ296" i="12"/>
  <c r="EI297" i="12"/>
  <c r="EJ297" i="12"/>
  <c r="EI298" i="12"/>
  <c r="EJ298" i="12"/>
  <c r="EI299" i="12"/>
  <c r="EJ299" i="12"/>
  <c r="EI300" i="12"/>
  <c r="EJ300" i="12"/>
  <c r="EI301" i="12"/>
  <c r="EJ301" i="12"/>
  <c r="EI302" i="12"/>
  <c r="EJ302" i="12"/>
  <c r="EI303" i="12"/>
  <c r="EJ303" i="12"/>
  <c r="EI304" i="12"/>
  <c r="EJ304" i="12"/>
  <c r="EI305" i="12"/>
  <c r="EJ305" i="12"/>
  <c r="EI306" i="12"/>
  <c r="EJ306" i="12"/>
  <c r="EI307" i="12"/>
  <c r="EJ307" i="12"/>
  <c r="EI308" i="12"/>
  <c r="EJ308" i="12"/>
  <c r="EI309" i="12"/>
  <c r="EJ309" i="12"/>
  <c r="EI310" i="12"/>
  <c r="EJ310" i="12"/>
  <c r="EI311" i="12"/>
  <c r="EJ311" i="12"/>
  <c r="EI312" i="12"/>
  <c r="EJ312" i="12"/>
  <c r="EI313" i="12"/>
  <c r="EJ313" i="12"/>
  <c r="EI314" i="12"/>
  <c r="EJ314" i="12"/>
  <c r="EI315" i="12"/>
  <c r="EJ315" i="12"/>
  <c r="EI316" i="12"/>
  <c r="EJ316" i="12"/>
  <c r="EI317" i="12"/>
  <c r="EJ317" i="12"/>
  <c r="EI318" i="12"/>
  <c r="EJ318" i="12"/>
  <c r="EI319" i="12"/>
  <c r="EJ319" i="12"/>
  <c r="EI320" i="12"/>
  <c r="EJ320" i="12"/>
  <c r="EI321" i="12"/>
  <c r="EJ321" i="12"/>
  <c r="EI322" i="12"/>
  <c r="EJ322" i="12"/>
  <c r="EI323" i="12"/>
  <c r="EJ323" i="12"/>
  <c r="EI324" i="12"/>
  <c r="EJ324" i="12"/>
  <c r="EI325" i="12"/>
  <c r="EJ325" i="12"/>
  <c r="EI326" i="12"/>
  <c r="EJ326" i="12"/>
  <c r="EI327" i="12"/>
  <c r="EJ327" i="12"/>
  <c r="EI328" i="12"/>
  <c r="EJ328" i="12"/>
  <c r="EI329" i="12"/>
  <c r="EJ329" i="12"/>
  <c r="EI330" i="12"/>
  <c r="EJ330" i="12"/>
  <c r="EI331" i="12"/>
  <c r="EJ331" i="12"/>
  <c r="EI332" i="12"/>
  <c r="EJ332" i="12"/>
  <c r="EI333" i="12"/>
  <c r="EJ333" i="12"/>
  <c r="EI334" i="12"/>
  <c r="EJ334" i="12"/>
  <c r="EI335" i="12"/>
  <c r="EJ335" i="12"/>
  <c r="EI336" i="12"/>
  <c r="EJ336" i="12"/>
  <c r="EI337" i="12"/>
  <c r="EJ337" i="12"/>
  <c r="EI338" i="12"/>
  <c r="EJ338" i="12"/>
  <c r="EI339" i="12"/>
  <c r="EJ339" i="12"/>
  <c r="EI340" i="12"/>
  <c r="EJ340" i="12"/>
  <c r="EI341" i="12"/>
  <c r="EJ341" i="12"/>
  <c r="EI342" i="12"/>
  <c r="EJ342" i="12"/>
  <c r="EI343" i="12"/>
  <c r="EJ343" i="12"/>
  <c r="EI344" i="12"/>
  <c r="EJ344" i="12"/>
  <c r="EI345" i="12"/>
  <c r="EJ345" i="12"/>
  <c r="EI346" i="12"/>
  <c r="EJ346" i="12"/>
  <c r="EI347" i="12"/>
  <c r="EJ347" i="12"/>
  <c r="EI348" i="12"/>
  <c r="EJ348" i="12"/>
  <c r="EI349" i="12"/>
  <c r="EJ349" i="12"/>
  <c r="EI350" i="12"/>
  <c r="EJ350" i="12"/>
  <c r="EI351" i="12"/>
  <c r="EJ351" i="12"/>
  <c r="EI352" i="12"/>
  <c r="EJ352" i="12"/>
  <c r="EI353" i="12"/>
  <c r="EJ353" i="12"/>
  <c r="EI354" i="12"/>
  <c r="EJ354" i="12"/>
  <c r="EI355" i="12"/>
  <c r="EJ355" i="12"/>
  <c r="EI356" i="12"/>
  <c r="EJ356" i="12"/>
  <c r="EI357" i="12"/>
  <c r="EJ357" i="12"/>
  <c r="EI358" i="12"/>
  <c r="EJ358" i="12"/>
  <c r="EI359" i="12"/>
  <c r="EJ359" i="12"/>
  <c r="EI360" i="12"/>
  <c r="EJ360" i="12"/>
  <c r="EI361" i="12"/>
  <c r="EJ361" i="12"/>
  <c r="EI362" i="12"/>
  <c r="EJ362" i="12"/>
  <c r="EI363" i="12"/>
  <c r="EJ363" i="12"/>
  <c r="EI364" i="12"/>
  <c r="EJ364" i="12"/>
  <c r="EI365" i="12"/>
  <c r="EJ365" i="12"/>
  <c r="EI366" i="12"/>
  <c r="EJ366" i="12"/>
  <c r="EI367" i="12"/>
  <c r="EJ367" i="12"/>
  <c r="EI368" i="12"/>
  <c r="EJ368" i="12"/>
  <c r="EI369" i="12"/>
  <c r="EJ369" i="12"/>
  <c r="EI370" i="12"/>
  <c r="EJ370" i="12"/>
  <c r="EI371" i="12"/>
  <c r="EJ371" i="12"/>
  <c r="EI372" i="12"/>
  <c r="EJ372" i="12"/>
  <c r="EI373" i="12"/>
  <c r="EJ373" i="12"/>
  <c r="EI374" i="12"/>
  <c r="EJ374" i="12"/>
  <c r="EI375" i="12"/>
  <c r="EJ375" i="12"/>
  <c r="EI376" i="12"/>
  <c r="EJ376" i="12"/>
  <c r="EI377" i="12"/>
  <c r="EJ377" i="12"/>
  <c r="EI378" i="12"/>
  <c r="EJ378" i="12"/>
  <c r="EI379" i="12"/>
  <c r="EJ379" i="12"/>
  <c r="EI380" i="12"/>
  <c r="EJ380" i="12"/>
  <c r="EI381" i="12"/>
  <c r="EJ381" i="12"/>
  <c r="EI382" i="12"/>
  <c r="EJ382" i="12"/>
  <c r="EI383" i="12"/>
  <c r="EJ383" i="12"/>
  <c r="EI384" i="12"/>
  <c r="EJ384" i="12"/>
  <c r="EI385" i="12"/>
  <c r="EJ385" i="12"/>
  <c r="EI386" i="12"/>
  <c r="EJ386" i="12"/>
  <c r="EI387" i="12"/>
  <c r="EJ387" i="12"/>
  <c r="EI388" i="12"/>
  <c r="EJ388" i="12"/>
  <c r="EI389" i="12"/>
  <c r="EJ389" i="12"/>
  <c r="EI390" i="12"/>
  <c r="EJ390" i="12"/>
  <c r="EI391" i="12"/>
  <c r="EJ391" i="12"/>
  <c r="EI392" i="12"/>
  <c r="EJ392" i="12"/>
  <c r="EI393" i="12"/>
  <c r="EJ393" i="12"/>
  <c r="EI394" i="12"/>
  <c r="EJ394" i="12"/>
  <c r="EI395" i="12"/>
  <c r="EJ395" i="12"/>
  <c r="EI396" i="12"/>
  <c r="EJ396" i="12"/>
  <c r="EI397" i="12"/>
  <c r="EJ397" i="12"/>
  <c r="EI398" i="12"/>
  <c r="EJ398" i="12"/>
  <c r="EI399" i="12"/>
  <c r="EJ399" i="12"/>
  <c r="EI400" i="12"/>
  <c r="EJ400" i="12"/>
  <c r="EI401" i="12"/>
  <c r="EJ401" i="12"/>
  <c r="EI402" i="12"/>
  <c r="EJ402" i="12"/>
  <c r="EI403" i="12"/>
  <c r="EJ403" i="12"/>
  <c r="EI404" i="12"/>
  <c r="EJ404" i="12"/>
  <c r="EI405" i="12"/>
  <c r="EJ405" i="12"/>
  <c r="EI406" i="12"/>
  <c r="EJ406" i="12"/>
  <c r="EI407" i="12"/>
  <c r="EJ407" i="12"/>
  <c r="EI408" i="12"/>
  <c r="EJ408" i="12"/>
  <c r="EI409" i="12"/>
  <c r="EJ409" i="12"/>
  <c r="EI410" i="12"/>
  <c r="EJ410" i="12"/>
  <c r="EI411" i="12"/>
  <c r="EJ411" i="12"/>
  <c r="EI412" i="12"/>
  <c r="EJ412" i="12"/>
  <c r="EI413" i="12"/>
  <c r="EJ413" i="12"/>
  <c r="EI414" i="12"/>
  <c r="EJ414" i="12"/>
  <c r="EI415" i="12"/>
  <c r="EJ415" i="12"/>
  <c r="EI416" i="12"/>
  <c r="EJ416" i="12"/>
  <c r="EI417" i="12"/>
  <c r="EJ417" i="12"/>
  <c r="EI418" i="12"/>
  <c r="EJ418" i="12"/>
  <c r="EI419" i="12"/>
  <c r="EJ419" i="12"/>
  <c r="EI420" i="12"/>
  <c r="EJ420" i="12"/>
  <c r="EI421" i="12"/>
  <c r="EJ421" i="12"/>
  <c r="EI422" i="12"/>
  <c r="EJ422" i="12"/>
  <c r="EI423" i="12"/>
  <c r="EJ423" i="12"/>
  <c r="EI424" i="12"/>
  <c r="EJ424" i="12"/>
  <c r="EI425" i="12"/>
  <c r="EJ425" i="12"/>
  <c r="EI426" i="12"/>
  <c r="EJ426" i="12"/>
  <c r="EI427" i="12"/>
  <c r="EJ427" i="12"/>
  <c r="EI428" i="12"/>
  <c r="EJ428" i="12"/>
  <c r="EI429" i="12"/>
  <c r="EJ429" i="12"/>
  <c r="EI430" i="12"/>
  <c r="EJ430" i="12"/>
  <c r="EI431" i="12"/>
  <c r="EJ431" i="12"/>
  <c r="EI432" i="12"/>
  <c r="EJ432" i="12"/>
  <c r="EI433" i="12"/>
  <c r="EJ433" i="12"/>
  <c r="EI434" i="12"/>
  <c r="EJ434" i="12"/>
  <c r="EI435" i="12"/>
  <c r="EJ435" i="12"/>
  <c r="EI436" i="12"/>
  <c r="EJ436" i="12"/>
  <c r="EI437" i="12"/>
  <c r="EJ437" i="12"/>
  <c r="EI438" i="12"/>
  <c r="EJ438" i="12"/>
  <c r="EI439" i="12"/>
  <c r="EJ439" i="12"/>
  <c r="EI440" i="12"/>
  <c r="EJ440" i="12"/>
  <c r="EI441" i="12"/>
  <c r="EJ441" i="12"/>
  <c r="EI442" i="12"/>
  <c r="EJ442" i="12"/>
  <c r="EI443" i="12"/>
  <c r="EJ443" i="12"/>
  <c r="EI444" i="12"/>
  <c r="EJ444" i="12"/>
  <c r="EI445" i="12"/>
  <c r="EJ445" i="12"/>
  <c r="EI446" i="12"/>
  <c r="EJ446" i="12"/>
  <c r="EI447" i="12"/>
  <c r="EJ447" i="12"/>
  <c r="EI448" i="12"/>
  <c r="EJ448" i="12"/>
  <c r="EI449" i="12"/>
  <c r="EJ449" i="12"/>
  <c r="EI450" i="12"/>
  <c r="EJ450" i="12"/>
  <c r="EI451" i="12"/>
  <c r="EJ451" i="12"/>
  <c r="EI452" i="12"/>
  <c r="EJ452" i="12"/>
  <c r="EI453" i="12"/>
  <c r="EJ453" i="12"/>
  <c r="EI454" i="12"/>
  <c r="EJ454" i="12"/>
  <c r="EI455" i="12"/>
  <c r="EJ455" i="12"/>
  <c r="EI456" i="12"/>
  <c r="EJ456" i="12"/>
  <c r="EI457" i="12"/>
  <c r="EJ457" i="12"/>
  <c r="EI458" i="12"/>
  <c r="EJ458" i="12"/>
  <c r="EI459" i="12"/>
  <c r="EJ459" i="12"/>
  <c r="EI460" i="12"/>
  <c r="EJ460" i="12"/>
  <c r="EI461" i="12"/>
  <c r="EJ461" i="12"/>
  <c r="EI462" i="12"/>
  <c r="EJ462" i="12"/>
  <c r="EI463" i="12"/>
  <c r="EJ463" i="12"/>
  <c r="EI464" i="12"/>
  <c r="EJ464" i="12"/>
  <c r="EI465" i="12"/>
  <c r="EJ465" i="12"/>
  <c r="EI466" i="12"/>
  <c r="EJ466" i="12"/>
  <c r="EI467" i="12"/>
  <c r="EJ467" i="12"/>
  <c r="EI468" i="12"/>
  <c r="EJ468" i="12"/>
  <c r="EI469" i="12"/>
  <c r="EJ469" i="12"/>
  <c r="EI470" i="12"/>
  <c r="EJ470" i="12"/>
  <c r="EI471" i="12"/>
  <c r="EJ471" i="12"/>
  <c r="EI472" i="12"/>
  <c r="EJ472" i="12"/>
  <c r="EI473" i="12"/>
  <c r="EJ473" i="12"/>
  <c r="EI474" i="12"/>
  <c r="EJ474" i="12"/>
  <c r="EI475" i="12"/>
  <c r="EJ475" i="12"/>
  <c r="EI476" i="12"/>
  <c r="EJ476" i="12"/>
  <c r="EI477" i="12"/>
  <c r="EJ477" i="12"/>
  <c r="EI478" i="12"/>
  <c r="EJ478" i="12"/>
  <c r="EI479" i="12"/>
  <c r="EJ479" i="12"/>
  <c r="EI480" i="12"/>
  <c r="EJ480" i="12"/>
  <c r="EI481" i="12"/>
  <c r="EJ481" i="12"/>
  <c r="EI482" i="12"/>
  <c r="EJ482" i="12"/>
  <c r="EI483" i="12"/>
  <c r="EJ483" i="12"/>
  <c r="EI484" i="12"/>
  <c r="EJ484" i="12"/>
  <c r="EI485" i="12"/>
  <c r="EJ485" i="12"/>
  <c r="EI486" i="12"/>
  <c r="EJ486" i="12"/>
  <c r="EI487" i="12"/>
  <c r="EJ487" i="12"/>
  <c r="EI488" i="12"/>
  <c r="EJ488" i="12"/>
  <c r="EI489" i="12"/>
  <c r="EJ489" i="12"/>
  <c r="EI490" i="12"/>
  <c r="EJ490" i="12"/>
  <c r="EI491" i="12"/>
  <c r="EJ491" i="12"/>
  <c r="EI492" i="12"/>
  <c r="EJ492" i="12"/>
  <c r="EI493" i="12"/>
  <c r="EJ493" i="12"/>
  <c r="EI494" i="12"/>
  <c r="EJ494" i="12"/>
  <c r="EI495" i="12"/>
  <c r="EJ495" i="12"/>
  <c r="EI496" i="12"/>
  <c r="EJ496" i="12"/>
  <c r="EI497" i="12"/>
  <c r="EJ497" i="12"/>
  <c r="EI498" i="12"/>
  <c r="EJ498" i="12"/>
  <c r="EI499" i="12"/>
  <c r="EJ499" i="12"/>
  <c r="EI500" i="12"/>
  <c r="EJ500" i="12"/>
  <c r="EI501" i="12"/>
  <c r="EJ501" i="12"/>
  <c r="EI502" i="12"/>
  <c r="EJ502" i="12"/>
  <c r="EI503" i="12"/>
  <c r="EJ503" i="12"/>
  <c r="EI504" i="12"/>
  <c r="EJ504" i="12"/>
  <c r="EI505" i="12"/>
  <c r="EJ505" i="12"/>
  <c r="EI506" i="12"/>
  <c r="EJ506" i="12"/>
  <c r="EI507" i="12"/>
  <c r="EJ507" i="12"/>
  <c r="EJ4" i="12"/>
  <c r="EI4" i="12"/>
  <c r="EH4" i="12"/>
  <c r="EG4" i="12"/>
  <c r="DY5" i="12"/>
  <c r="DZ5" i="12"/>
  <c r="DY6" i="12"/>
  <c r="DZ6" i="12"/>
  <c r="DY7" i="12"/>
  <c r="DZ7" i="12"/>
  <c r="DY8" i="12"/>
  <c r="DZ8" i="12"/>
  <c r="DY9" i="12"/>
  <c r="DZ9" i="12"/>
  <c r="DY10" i="12"/>
  <c r="DZ10" i="12"/>
  <c r="DY11" i="12"/>
  <c r="DZ11" i="12"/>
  <c r="DY12" i="12"/>
  <c r="DZ12" i="12"/>
  <c r="DY13" i="12"/>
  <c r="DZ13" i="12"/>
  <c r="DY14" i="12"/>
  <c r="DZ14" i="12"/>
  <c r="DY15" i="12"/>
  <c r="DZ15" i="12"/>
  <c r="DY16" i="12"/>
  <c r="DZ16" i="12"/>
  <c r="DY17" i="12"/>
  <c r="DZ17" i="12"/>
  <c r="DY18" i="12"/>
  <c r="DZ18" i="12"/>
  <c r="DY19" i="12"/>
  <c r="DZ19" i="12"/>
  <c r="DY20" i="12"/>
  <c r="DZ20" i="12"/>
  <c r="DY21" i="12"/>
  <c r="DZ21" i="12"/>
  <c r="DY22" i="12"/>
  <c r="DZ22" i="12"/>
  <c r="DY23" i="12"/>
  <c r="DZ23" i="12"/>
  <c r="DY24" i="12"/>
  <c r="DZ24" i="12"/>
  <c r="DY25" i="12"/>
  <c r="DZ25" i="12"/>
  <c r="DY26" i="12"/>
  <c r="DZ26" i="12"/>
  <c r="DY27" i="12"/>
  <c r="DZ27" i="12"/>
  <c r="DY28" i="12"/>
  <c r="DZ28" i="12"/>
  <c r="DY29" i="12"/>
  <c r="DZ29" i="12"/>
  <c r="DY30" i="12"/>
  <c r="DZ30" i="12"/>
  <c r="DY31" i="12"/>
  <c r="DZ31" i="12"/>
  <c r="DY32" i="12"/>
  <c r="DZ32" i="12"/>
  <c r="DY33" i="12"/>
  <c r="DZ33" i="12"/>
  <c r="DY34" i="12"/>
  <c r="DZ34" i="12"/>
  <c r="DY35" i="12"/>
  <c r="DZ35" i="12"/>
  <c r="DY36" i="12"/>
  <c r="DZ36" i="12"/>
  <c r="DY37" i="12"/>
  <c r="DZ37" i="12"/>
  <c r="DY38" i="12"/>
  <c r="DZ38" i="12"/>
  <c r="DY39" i="12"/>
  <c r="DZ39" i="12"/>
  <c r="DY40" i="12"/>
  <c r="DZ40" i="12"/>
  <c r="DY41" i="12"/>
  <c r="DZ41" i="12"/>
  <c r="DY42" i="12"/>
  <c r="DZ42" i="12"/>
  <c r="DY43" i="12"/>
  <c r="DZ43" i="12"/>
  <c r="DY44" i="12"/>
  <c r="DZ44" i="12"/>
  <c r="DY45" i="12"/>
  <c r="DZ45" i="12"/>
  <c r="DY46" i="12"/>
  <c r="DZ46" i="12"/>
  <c r="DY47" i="12"/>
  <c r="DZ47" i="12"/>
  <c r="DY48" i="12"/>
  <c r="DZ48" i="12"/>
  <c r="DY49" i="12"/>
  <c r="DZ49" i="12"/>
  <c r="DY50" i="12"/>
  <c r="DZ50" i="12"/>
  <c r="DY51" i="12"/>
  <c r="DZ51" i="12"/>
  <c r="DY52" i="12"/>
  <c r="DZ52" i="12"/>
  <c r="DY53" i="12"/>
  <c r="DZ53" i="12"/>
  <c r="DY54" i="12"/>
  <c r="DZ54" i="12"/>
  <c r="DY55" i="12"/>
  <c r="DZ55" i="12"/>
  <c r="DY56" i="12"/>
  <c r="DZ56" i="12"/>
  <c r="DY57" i="12"/>
  <c r="DZ57" i="12"/>
  <c r="DY58" i="12"/>
  <c r="DZ58" i="12"/>
  <c r="DY59" i="12"/>
  <c r="DZ59" i="12"/>
  <c r="DY60" i="12"/>
  <c r="DZ60" i="12"/>
  <c r="DY61" i="12"/>
  <c r="DZ61" i="12"/>
  <c r="DY62" i="12"/>
  <c r="DZ62" i="12"/>
  <c r="DY63" i="12"/>
  <c r="DZ63" i="12"/>
  <c r="DY64" i="12"/>
  <c r="DZ64" i="12"/>
  <c r="DY65" i="12"/>
  <c r="DZ65" i="12"/>
  <c r="DY66" i="12"/>
  <c r="DZ66" i="12"/>
  <c r="DY67" i="12"/>
  <c r="DZ67" i="12"/>
  <c r="DY68" i="12"/>
  <c r="DZ68" i="12"/>
  <c r="DY69" i="12"/>
  <c r="DZ69" i="12"/>
  <c r="DY70" i="12"/>
  <c r="DZ70" i="12"/>
  <c r="DY71" i="12"/>
  <c r="DZ71" i="12"/>
  <c r="DY72" i="12"/>
  <c r="DZ72" i="12"/>
  <c r="DY73" i="12"/>
  <c r="DZ73" i="12"/>
  <c r="DY74" i="12"/>
  <c r="DZ74" i="12"/>
  <c r="DY75" i="12"/>
  <c r="DZ75" i="12"/>
  <c r="DY76" i="12"/>
  <c r="DZ76" i="12"/>
  <c r="DY77" i="12"/>
  <c r="DZ77" i="12"/>
  <c r="DY78" i="12"/>
  <c r="DZ78" i="12"/>
  <c r="DY79" i="12"/>
  <c r="DZ79" i="12"/>
  <c r="DY80" i="12"/>
  <c r="DZ80" i="12"/>
  <c r="DY81" i="12"/>
  <c r="DZ81" i="12"/>
  <c r="DY82" i="12"/>
  <c r="DZ82" i="12"/>
  <c r="DY83" i="12"/>
  <c r="DZ83" i="12"/>
  <c r="DY84" i="12"/>
  <c r="DZ84" i="12"/>
  <c r="DY85" i="12"/>
  <c r="DZ85" i="12"/>
  <c r="DY86" i="12"/>
  <c r="DZ86" i="12"/>
  <c r="DY87" i="12"/>
  <c r="DZ87" i="12"/>
  <c r="DY88" i="12"/>
  <c r="DZ88" i="12"/>
  <c r="DY89" i="12"/>
  <c r="DZ89" i="12"/>
  <c r="DY90" i="12"/>
  <c r="DZ90" i="12"/>
  <c r="DY91" i="12"/>
  <c r="DZ91" i="12"/>
  <c r="DY92" i="12"/>
  <c r="DZ92" i="12"/>
  <c r="DY93" i="12"/>
  <c r="DZ93" i="12"/>
  <c r="DY94" i="12"/>
  <c r="DZ94" i="12"/>
  <c r="DY95" i="12"/>
  <c r="DZ95" i="12"/>
  <c r="DY96" i="12"/>
  <c r="DZ96" i="12"/>
  <c r="DY97" i="12"/>
  <c r="DZ97" i="12"/>
  <c r="DY98" i="12"/>
  <c r="DZ98" i="12"/>
  <c r="DY99" i="12"/>
  <c r="DZ99" i="12"/>
  <c r="DY100" i="12"/>
  <c r="DZ100" i="12"/>
  <c r="DY101" i="12"/>
  <c r="DZ101" i="12"/>
  <c r="DY102" i="12"/>
  <c r="DZ102" i="12"/>
  <c r="DY103" i="12"/>
  <c r="DZ103" i="12"/>
  <c r="DY104" i="12"/>
  <c r="DZ104" i="12"/>
  <c r="DY105" i="12"/>
  <c r="DZ105" i="12"/>
  <c r="DY106" i="12"/>
  <c r="DZ106" i="12"/>
  <c r="DY107" i="12"/>
  <c r="DZ107" i="12"/>
  <c r="DY108" i="12"/>
  <c r="DZ108" i="12"/>
  <c r="DY109" i="12"/>
  <c r="DZ109" i="12"/>
  <c r="DY110" i="12"/>
  <c r="DZ110" i="12"/>
  <c r="DY111" i="12"/>
  <c r="DZ111" i="12"/>
  <c r="DY112" i="12"/>
  <c r="DZ112" i="12"/>
  <c r="DY113" i="12"/>
  <c r="DZ113" i="12"/>
  <c r="DY114" i="12"/>
  <c r="DZ114" i="12"/>
  <c r="DY115" i="12"/>
  <c r="DZ115" i="12"/>
  <c r="DY116" i="12"/>
  <c r="DZ116" i="12"/>
  <c r="DY117" i="12"/>
  <c r="DZ117" i="12"/>
  <c r="DY118" i="12"/>
  <c r="DZ118" i="12"/>
  <c r="DY119" i="12"/>
  <c r="DZ119" i="12"/>
  <c r="DY120" i="12"/>
  <c r="DZ120" i="12"/>
  <c r="DY121" i="12"/>
  <c r="DZ121" i="12"/>
  <c r="DY122" i="12"/>
  <c r="DZ122" i="12"/>
  <c r="DY123" i="12"/>
  <c r="DZ123" i="12"/>
  <c r="DY124" i="12"/>
  <c r="DZ124" i="12"/>
  <c r="DY125" i="12"/>
  <c r="DZ125" i="12"/>
  <c r="DY126" i="12"/>
  <c r="DZ126" i="12"/>
  <c r="DY127" i="12"/>
  <c r="DZ127" i="12"/>
  <c r="DY128" i="12"/>
  <c r="DZ128" i="12"/>
  <c r="DY129" i="12"/>
  <c r="DZ129" i="12"/>
  <c r="DY130" i="12"/>
  <c r="DZ130" i="12"/>
  <c r="DY131" i="12"/>
  <c r="DZ131" i="12"/>
  <c r="DY132" i="12"/>
  <c r="DZ132" i="12"/>
  <c r="DY133" i="12"/>
  <c r="DZ133" i="12"/>
  <c r="DY134" i="12"/>
  <c r="DZ134" i="12"/>
  <c r="DY135" i="12"/>
  <c r="DZ135" i="12"/>
  <c r="DY136" i="12"/>
  <c r="DZ136" i="12"/>
  <c r="DY137" i="12"/>
  <c r="DZ137" i="12"/>
  <c r="DY138" i="12"/>
  <c r="DZ138" i="12"/>
  <c r="DY139" i="12"/>
  <c r="DZ139" i="12"/>
  <c r="DY140" i="12"/>
  <c r="DZ140" i="12"/>
  <c r="DY141" i="12"/>
  <c r="DZ141" i="12"/>
  <c r="DY142" i="12"/>
  <c r="DZ142" i="12"/>
  <c r="DY143" i="12"/>
  <c r="DZ143" i="12"/>
  <c r="DY144" i="12"/>
  <c r="DZ144" i="12"/>
  <c r="DY145" i="12"/>
  <c r="DZ145" i="12"/>
  <c r="DY146" i="12"/>
  <c r="DZ146" i="12"/>
  <c r="DY147" i="12"/>
  <c r="DZ147" i="12"/>
  <c r="DY148" i="12"/>
  <c r="DZ148" i="12"/>
  <c r="DY149" i="12"/>
  <c r="DZ149" i="12"/>
  <c r="DY150" i="12"/>
  <c r="DZ150" i="12"/>
  <c r="DY151" i="12"/>
  <c r="DZ151" i="12"/>
  <c r="DY152" i="12"/>
  <c r="DZ152" i="12"/>
  <c r="DY153" i="12"/>
  <c r="DZ153" i="12"/>
  <c r="DY154" i="12"/>
  <c r="DZ154" i="12"/>
  <c r="DY155" i="12"/>
  <c r="DZ155" i="12"/>
  <c r="DY156" i="12"/>
  <c r="DZ156" i="12"/>
  <c r="DY157" i="12"/>
  <c r="DZ157" i="12"/>
  <c r="DY158" i="12"/>
  <c r="DZ158" i="12"/>
  <c r="DY159" i="12"/>
  <c r="DZ159" i="12"/>
  <c r="DY160" i="12"/>
  <c r="DZ160" i="12"/>
  <c r="DY161" i="12"/>
  <c r="DZ161" i="12"/>
  <c r="DY162" i="12"/>
  <c r="DZ162" i="12"/>
  <c r="DY163" i="12"/>
  <c r="DZ163" i="12"/>
  <c r="DY164" i="12"/>
  <c r="DZ164" i="12"/>
  <c r="DY165" i="12"/>
  <c r="DZ165" i="12"/>
  <c r="DY166" i="12"/>
  <c r="DZ166" i="12"/>
  <c r="DY167" i="12"/>
  <c r="DZ167" i="12"/>
  <c r="DY168" i="12"/>
  <c r="DZ168" i="12"/>
  <c r="DY169" i="12"/>
  <c r="DZ169" i="12"/>
  <c r="DY170" i="12"/>
  <c r="DZ170" i="12"/>
  <c r="DY171" i="12"/>
  <c r="DZ171" i="12"/>
  <c r="DY172" i="12"/>
  <c r="DZ172" i="12"/>
  <c r="DY173" i="12"/>
  <c r="DZ173" i="12"/>
  <c r="DY174" i="12"/>
  <c r="DZ174" i="12"/>
  <c r="DY175" i="12"/>
  <c r="DZ175" i="12"/>
  <c r="DY176" i="12"/>
  <c r="DZ176" i="12"/>
  <c r="DY177" i="12"/>
  <c r="DZ177" i="12"/>
  <c r="DY178" i="12"/>
  <c r="DZ178" i="12"/>
  <c r="DY179" i="12"/>
  <c r="DZ179" i="12"/>
  <c r="DY180" i="12"/>
  <c r="DZ180" i="12"/>
  <c r="DY181" i="12"/>
  <c r="DZ181" i="12"/>
  <c r="DY182" i="12"/>
  <c r="DZ182" i="12"/>
  <c r="DY183" i="12"/>
  <c r="DZ183" i="12"/>
  <c r="DY184" i="12"/>
  <c r="DZ184" i="12"/>
  <c r="DY185" i="12"/>
  <c r="DZ185" i="12"/>
  <c r="DY186" i="12"/>
  <c r="DZ186" i="12"/>
  <c r="DY187" i="12"/>
  <c r="DZ187" i="12"/>
  <c r="DY188" i="12"/>
  <c r="DZ188" i="12"/>
  <c r="DY189" i="12"/>
  <c r="DZ189" i="12"/>
  <c r="DY190" i="12"/>
  <c r="DZ190" i="12"/>
  <c r="DY191" i="12"/>
  <c r="DZ191" i="12"/>
  <c r="DY192" i="12"/>
  <c r="DZ192" i="12"/>
  <c r="DY193" i="12"/>
  <c r="DZ193" i="12"/>
  <c r="DY194" i="12"/>
  <c r="DZ194" i="12"/>
  <c r="DY195" i="12"/>
  <c r="DZ195" i="12"/>
  <c r="DY196" i="12"/>
  <c r="DZ196" i="12"/>
  <c r="DY197" i="12"/>
  <c r="DZ197" i="12"/>
  <c r="DY198" i="12"/>
  <c r="DZ198" i="12"/>
  <c r="DY199" i="12"/>
  <c r="DZ199" i="12"/>
  <c r="DY200" i="12"/>
  <c r="DZ200" i="12"/>
  <c r="DY201" i="12"/>
  <c r="DZ201" i="12"/>
  <c r="DY202" i="12"/>
  <c r="DZ202" i="12"/>
  <c r="DY203" i="12"/>
  <c r="DZ203" i="12"/>
  <c r="DY204" i="12"/>
  <c r="DZ204" i="12"/>
  <c r="DY205" i="12"/>
  <c r="DZ205" i="12"/>
  <c r="DY206" i="12"/>
  <c r="DZ206" i="12"/>
  <c r="DY207" i="12"/>
  <c r="DZ207" i="12"/>
  <c r="DY208" i="12"/>
  <c r="DZ208" i="12"/>
  <c r="DY209" i="12"/>
  <c r="DZ209" i="12"/>
  <c r="DY210" i="12"/>
  <c r="DZ210" i="12"/>
  <c r="DY211" i="12"/>
  <c r="DZ211" i="12"/>
  <c r="DY212" i="12"/>
  <c r="DZ212" i="12"/>
  <c r="DY213" i="12"/>
  <c r="DZ213" i="12"/>
  <c r="DY214" i="12"/>
  <c r="DZ214" i="12"/>
  <c r="DY215" i="12"/>
  <c r="DZ215" i="12"/>
  <c r="DY216" i="12"/>
  <c r="DZ216" i="12"/>
  <c r="DY217" i="12"/>
  <c r="DZ217" i="12"/>
  <c r="DY218" i="12"/>
  <c r="DZ218" i="12"/>
  <c r="DY219" i="12"/>
  <c r="DZ219" i="12"/>
  <c r="DY220" i="12"/>
  <c r="DZ220" i="12"/>
  <c r="DY221" i="12"/>
  <c r="DZ221" i="12"/>
  <c r="DY222" i="12"/>
  <c r="DZ222" i="12"/>
  <c r="DY223" i="12"/>
  <c r="DZ223" i="12"/>
  <c r="DY224" i="12"/>
  <c r="DZ224" i="12"/>
  <c r="DY225" i="12"/>
  <c r="DZ225" i="12"/>
  <c r="DY226" i="12"/>
  <c r="DZ226" i="12"/>
  <c r="DY227" i="12"/>
  <c r="DZ227" i="12"/>
  <c r="DY228" i="12"/>
  <c r="DZ228" i="12"/>
  <c r="DY229" i="12"/>
  <c r="DZ229" i="12"/>
  <c r="DY230" i="12"/>
  <c r="DZ230" i="12"/>
  <c r="DY231" i="12"/>
  <c r="DZ231" i="12"/>
  <c r="DY232" i="12"/>
  <c r="DZ232" i="12"/>
  <c r="DY233" i="12"/>
  <c r="DZ233" i="12"/>
  <c r="DY234" i="12"/>
  <c r="DZ234" i="12"/>
  <c r="DY235" i="12"/>
  <c r="DZ235" i="12"/>
  <c r="DY236" i="12"/>
  <c r="DZ236" i="12"/>
  <c r="DY237" i="12"/>
  <c r="DZ237" i="12"/>
  <c r="DY238" i="12"/>
  <c r="DZ238" i="12"/>
  <c r="DY239" i="12"/>
  <c r="DZ239" i="12"/>
  <c r="DY240" i="12"/>
  <c r="DZ240" i="12"/>
  <c r="DY241" i="12"/>
  <c r="DZ241" i="12"/>
  <c r="DY242" i="12"/>
  <c r="DZ242" i="12"/>
  <c r="DY243" i="12"/>
  <c r="DZ243" i="12"/>
  <c r="DY244" i="12"/>
  <c r="DZ244" i="12"/>
  <c r="DY245" i="12"/>
  <c r="DZ245" i="12"/>
  <c r="DY246" i="12"/>
  <c r="DZ246" i="12"/>
  <c r="DY247" i="12"/>
  <c r="DZ247" i="12"/>
  <c r="DY248" i="12"/>
  <c r="DZ248" i="12"/>
  <c r="DY249" i="12"/>
  <c r="DZ249" i="12"/>
  <c r="DY250" i="12"/>
  <c r="DZ250" i="12"/>
  <c r="DY251" i="12"/>
  <c r="DZ251" i="12"/>
  <c r="DY252" i="12"/>
  <c r="DZ252" i="12"/>
  <c r="DY253" i="12"/>
  <c r="DZ253" i="12"/>
  <c r="DY254" i="12"/>
  <c r="DZ254" i="12"/>
  <c r="DY255" i="12"/>
  <c r="DZ255" i="12"/>
  <c r="DY256" i="12"/>
  <c r="DZ256" i="12"/>
  <c r="DY257" i="12"/>
  <c r="DZ257" i="12"/>
  <c r="DY258" i="12"/>
  <c r="DZ258" i="12"/>
  <c r="DY259" i="12"/>
  <c r="DZ259" i="12"/>
  <c r="DY260" i="12"/>
  <c r="DZ260" i="12"/>
  <c r="DY261" i="12"/>
  <c r="DZ261" i="12"/>
  <c r="DY262" i="12"/>
  <c r="DZ262" i="12"/>
  <c r="DY263" i="12"/>
  <c r="DZ263" i="12"/>
  <c r="DY264" i="12"/>
  <c r="DZ264" i="12"/>
  <c r="DY265" i="12"/>
  <c r="DZ265" i="12"/>
  <c r="DY266" i="12"/>
  <c r="DZ266" i="12"/>
  <c r="DY267" i="12"/>
  <c r="DZ267" i="12"/>
  <c r="DY268" i="12"/>
  <c r="DZ268" i="12"/>
  <c r="DY269" i="12"/>
  <c r="DZ269" i="12"/>
  <c r="DY270" i="12"/>
  <c r="DZ270" i="12"/>
  <c r="DY271" i="12"/>
  <c r="DZ271" i="12"/>
  <c r="DY272" i="12"/>
  <c r="DZ272" i="12"/>
  <c r="DY273" i="12"/>
  <c r="DZ273" i="12"/>
  <c r="DY274" i="12"/>
  <c r="DZ274" i="12"/>
  <c r="DY275" i="12"/>
  <c r="DZ275" i="12"/>
  <c r="DY276" i="12"/>
  <c r="DZ276" i="12"/>
  <c r="DY277" i="12"/>
  <c r="DZ277" i="12"/>
  <c r="DY278" i="12"/>
  <c r="DZ278" i="12"/>
  <c r="DY279" i="12"/>
  <c r="DZ279" i="12"/>
  <c r="DY280" i="12"/>
  <c r="DZ280" i="12"/>
  <c r="DY281" i="12"/>
  <c r="DZ281" i="12"/>
  <c r="DY282" i="12"/>
  <c r="DZ282" i="12"/>
  <c r="DY283" i="12"/>
  <c r="DZ283" i="12"/>
  <c r="DY284" i="12"/>
  <c r="DZ284" i="12"/>
  <c r="DY285" i="12"/>
  <c r="DZ285" i="12"/>
  <c r="DY286" i="12"/>
  <c r="DZ286" i="12"/>
  <c r="DY287" i="12"/>
  <c r="DZ287" i="12"/>
  <c r="DY288" i="12"/>
  <c r="DZ288" i="12"/>
  <c r="DY289" i="12"/>
  <c r="DZ289" i="12"/>
  <c r="DY290" i="12"/>
  <c r="DZ290" i="12"/>
  <c r="DY291" i="12"/>
  <c r="DZ291" i="12"/>
  <c r="DY292" i="12"/>
  <c r="DZ292" i="12"/>
  <c r="DY293" i="12"/>
  <c r="DZ293" i="12"/>
  <c r="DY294" i="12"/>
  <c r="DZ294" i="12"/>
  <c r="DY295" i="12"/>
  <c r="DZ295" i="12"/>
  <c r="DY296" i="12"/>
  <c r="DZ296" i="12"/>
  <c r="DY297" i="12"/>
  <c r="DZ297" i="12"/>
  <c r="DY298" i="12"/>
  <c r="DZ298" i="12"/>
  <c r="DY299" i="12"/>
  <c r="DZ299" i="12"/>
  <c r="DY300" i="12"/>
  <c r="DZ300" i="12"/>
  <c r="DY301" i="12"/>
  <c r="DZ301" i="12"/>
  <c r="DY302" i="12"/>
  <c r="DZ302" i="12"/>
  <c r="DY303" i="12"/>
  <c r="DZ303" i="12"/>
  <c r="DY304" i="12"/>
  <c r="DZ304" i="12"/>
  <c r="DY305" i="12"/>
  <c r="DZ305" i="12"/>
  <c r="DY306" i="12"/>
  <c r="DZ306" i="12"/>
  <c r="DY307" i="12"/>
  <c r="DZ307" i="12"/>
  <c r="DY308" i="12"/>
  <c r="DZ308" i="12"/>
  <c r="DY309" i="12"/>
  <c r="DZ309" i="12"/>
  <c r="DY310" i="12"/>
  <c r="DZ310" i="12"/>
  <c r="DY311" i="12"/>
  <c r="DZ311" i="12"/>
  <c r="DY312" i="12"/>
  <c r="DZ312" i="12"/>
  <c r="DY313" i="12"/>
  <c r="DZ313" i="12"/>
  <c r="DY314" i="12"/>
  <c r="DZ314" i="12"/>
  <c r="DY315" i="12"/>
  <c r="DZ315" i="12"/>
  <c r="DY316" i="12"/>
  <c r="DZ316" i="12"/>
  <c r="DY317" i="12"/>
  <c r="DZ317" i="12"/>
  <c r="DY318" i="12"/>
  <c r="DZ318" i="12"/>
  <c r="DY319" i="12"/>
  <c r="DZ319" i="12"/>
  <c r="DY320" i="12"/>
  <c r="DZ320" i="12"/>
  <c r="DY321" i="12"/>
  <c r="DZ321" i="12"/>
  <c r="DY322" i="12"/>
  <c r="DZ322" i="12"/>
  <c r="DY323" i="12"/>
  <c r="DZ323" i="12"/>
  <c r="DY324" i="12"/>
  <c r="DZ324" i="12"/>
  <c r="DY325" i="12"/>
  <c r="DZ325" i="12"/>
  <c r="DY326" i="12"/>
  <c r="DZ326" i="12"/>
  <c r="DY327" i="12"/>
  <c r="DZ327" i="12"/>
  <c r="DY328" i="12"/>
  <c r="DZ328" i="12"/>
  <c r="DY329" i="12"/>
  <c r="DZ329" i="12"/>
  <c r="DY330" i="12"/>
  <c r="DZ330" i="12"/>
  <c r="DY331" i="12"/>
  <c r="DZ331" i="12"/>
  <c r="DY332" i="12"/>
  <c r="DZ332" i="12"/>
  <c r="DY333" i="12"/>
  <c r="DZ333" i="12"/>
  <c r="DY334" i="12"/>
  <c r="DZ334" i="12"/>
  <c r="DY335" i="12"/>
  <c r="DZ335" i="12"/>
  <c r="DY336" i="12"/>
  <c r="DZ336" i="12"/>
  <c r="DY337" i="12"/>
  <c r="DZ337" i="12"/>
  <c r="DY338" i="12"/>
  <c r="DZ338" i="12"/>
  <c r="DY339" i="12"/>
  <c r="DZ339" i="12"/>
  <c r="DY340" i="12"/>
  <c r="DZ340" i="12"/>
  <c r="DY341" i="12"/>
  <c r="DZ341" i="12"/>
  <c r="DY342" i="12"/>
  <c r="DZ342" i="12"/>
  <c r="DY343" i="12"/>
  <c r="DZ343" i="12"/>
  <c r="DY344" i="12"/>
  <c r="DZ344" i="12"/>
  <c r="DY345" i="12"/>
  <c r="DZ345" i="12"/>
  <c r="DY346" i="12"/>
  <c r="DZ346" i="12"/>
  <c r="DY347" i="12"/>
  <c r="DZ347" i="12"/>
  <c r="DY348" i="12"/>
  <c r="DZ348" i="12"/>
  <c r="DY349" i="12"/>
  <c r="DZ349" i="12"/>
  <c r="DY350" i="12"/>
  <c r="DZ350" i="12"/>
  <c r="DY351" i="12"/>
  <c r="DZ351" i="12"/>
  <c r="DY352" i="12"/>
  <c r="DZ352" i="12"/>
  <c r="DY353" i="12"/>
  <c r="DZ353" i="12"/>
  <c r="DY354" i="12"/>
  <c r="DZ354" i="12"/>
  <c r="DY355" i="12"/>
  <c r="DZ355" i="12"/>
  <c r="DY356" i="12"/>
  <c r="DZ356" i="12"/>
  <c r="DY357" i="12"/>
  <c r="DZ357" i="12"/>
  <c r="DY358" i="12"/>
  <c r="DZ358" i="12"/>
  <c r="DY359" i="12"/>
  <c r="DZ359" i="12"/>
  <c r="DY360" i="12"/>
  <c r="DZ360" i="12"/>
  <c r="DY361" i="12"/>
  <c r="DZ361" i="12"/>
  <c r="DY362" i="12"/>
  <c r="DZ362" i="12"/>
  <c r="DY363" i="12"/>
  <c r="DZ363" i="12"/>
  <c r="DY364" i="12"/>
  <c r="DZ364" i="12"/>
  <c r="DY365" i="12"/>
  <c r="DZ365" i="12"/>
  <c r="DY366" i="12"/>
  <c r="DZ366" i="12"/>
  <c r="DY367" i="12"/>
  <c r="DZ367" i="12"/>
  <c r="DY368" i="12"/>
  <c r="DZ368" i="12"/>
  <c r="DY369" i="12"/>
  <c r="DZ369" i="12"/>
  <c r="DY370" i="12"/>
  <c r="DZ370" i="12"/>
  <c r="DY371" i="12"/>
  <c r="DZ371" i="12"/>
  <c r="DY372" i="12"/>
  <c r="DZ372" i="12"/>
  <c r="DY373" i="12"/>
  <c r="DZ373" i="12"/>
  <c r="DY374" i="12"/>
  <c r="DZ374" i="12"/>
  <c r="DY375" i="12"/>
  <c r="DZ375" i="12"/>
  <c r="DY376" i="12"/>
  <c r="DZ376" i="12"/>
  <c r="DY377" i="12"/>
  <c r="DZ377" i="12"/>
  <c r="DY378" i="12"/>
  <c r="DZ378" i="12"/>
  <c r="DY379" i="12"/>
  <c r="DZ379" i="12"/>
  <c r="DY380" i="12"/>
  <c r="DZ380" i="12"/>
  <c r="DY381" i="12"/>
  <c r="DZ381" i="12"/>
  <c r="DY382" i="12"/>
  <c r="DZ382" i="12"/>
  <c r="DY383" i="12"/>
  <c r="DZ383" i="12"/>
  <c r="DY384" i="12"/>
  <c r="DZ384" i="12"/>
  <c r="DY385" i="12"/>
  <c r="DZ385" i="12"/>
  <c r="DY386" i="12"/>
  <c r="DZ386" i="12"/>
  <c r="DY387" i="12"/>
  <c r="DZ387" i="12"/>
  <c r="DY388" i="12"/>
  <c r="DZ388" i="12"/>
  <c r="DY389" i="12"/>
  <c r="DZ389" i="12"/>
  <c r="DY390" i="12"/>
  <c r="DZ390" i="12"/>
  <c r="DY391" i="12"/>
  <c r="DZ391" i="12"/>
  <c r="DY392" i="12"/>
  <c r="DZ392" i="12"/>
  <c r="DY393" i="12"/>
  <c r="DZ393" i="12"/>
  <c r="DY394" i="12"/>
  <c r="DZ394" i="12"/>
  <c r="DY395" i="12"/>
  <c r="DZ395" i="12"/>
  <c r="DY396" i="12"/>
  <c r="DZ396" i="12"/>
  <c r="DY397" i="12"/>
  <c r="DZ397" i="12"/>
  <c r="DY398" i="12"/>
  <c r="DZ398" i="12"/>
  <c r="DY399" i="12"/>
  <c r="DZ399" i="12"/>
  <c r="DY400" i="12"/>
  <c r="DZ400" i="12"/>
  <c r="DY401" i="12"/>
  <c r="DZ401" i="12"/>
  <c r="DY402" i="12"/>
  <c r="DZ402" i="12"/>
  <c r="DY403" i="12"/>
  <c r="DZ403" i="12"/>
  <c r="DY404" i="12"/>
  <c r="DZ404" i="12"/>
  <c r="DY405" i="12"/>
  <c r="DZ405" i="12"/>
  <c r="DY406" i="12"/>
  <c r="DZ406" i="12"/>
  <c r="DY407" i="12"/>
  <c r="DZ407" i="12"/>
  <c r="DY408" i="12"/>
  <c r="DZ408" i="12"/>
  <c r="DY409" i="12"/>
  <c r="DZ409" i="12"/>
  <c r="DY410" i="12"/>
  <c r="DZ410" i="12"/>
  <c r="DY411" i="12"/>
  <c r="DZ411" i="12"/>
  <c r="DY412" i="12"/>
  <c r="DZ412" i="12"/>
  <c r="DY413" i="12"/>
  <c r="DZ413" i="12"/>
  <c r="DY414" i="12"/>
  <c r="DZ414" i="12"/>
  <c r="DY415" i="12"/>
  <c r="DZ415" i="12"/>
  <c r="DY416" i="12"/>
  <c r="DZ416" i="12"/>
  <c r="DY417" i="12"/>
  <c r="DZ417" i="12"/>
  <c r="DY418" i="12"/>
  <c r="DZ418" i="12"/>
  <c r="DY419" i="12"/>
  <c r="DZ419" i="12"/>
  <c r="DY420" i="12"/>
  <c r="DZ420" i="12"/>
  <c r="DY421" i="12"/>
  <c r="DZ421" i="12"/>
  <c r="DY422" i="12"/>
  <c r="DZ422" i="12"/>
  <c r="DY423" i="12"/>
  <c r="DZ423" i="12"/>
  <c r="DY424" i="12"/>
  <c r="DZ424" i="12"/>
  <c r="DY425" i="12"/>
  <c r="DZ425" i="12"/>
  <c r="DY426" i="12"/>
  <c r="DZ426" i="12"/>
  <c r="DY427" i="12"/>
  <c r="DZ427" i="12"/>
  <c r="DY428" i="12"/>
  <c r="DZ428" i="12"/>
  <c r="DY429" i="12"/>
  <c r="DZ429" i="12"/>
  <c r="DY430" i="12"/>
  <c r="DZ430" i="12"/>
  <c r="DY431" i="12"/>
  <c r="DZ431" i="12"/>
  <c r="DY432" i="12"/>
  <c r="DZ432" i="12"/>
  <c r="DY433" i="12"/>
  <c r="DZ433" i="12"/>
  <c r="DY434" i="12"/>
  <c r="DZ434" i="12"/>
  <c r="DY435" i="12"/>
  <c r="DZ435" i="12"/>
  <c r="DY436" i="12"/>
  <c r="DZ436" i="12"/>
  <c r="DY437" i="12"/>
  <c r="DZ437" i="12"/>
  <c r="DY438" i="12"/>
  <c r="DZ438" i="12"/>
  <c r="DY439" i="12"/>
  <c r="DZ439" i="12"/>
  <c r="DY440" i="12"/>
  <c r="DZ440" i="12"/>
  <c r="DY441" i="12"/>
  <c r="DZ441" i="12"/>
  <c r="DY442" i="12"/>
  <c r="DZ442" i="12"/>
  <c r="DY443" i="12"/>
  <c r="DZ443" i="12"/>
  <c r="DY444" i="12"/>
  <c r="DZ444" i="12"/>
  <c r="DY445" i="12"/>
  <c r="DZ445" i="12"/>
  <c r="DY446" i="12"/>
  <c r="DZ446" i="12"/>
  <c r="DY447" i="12"/>
  <c r="DZ447" i="12"/>
  <c r="DY448" i="12"/>
  <c r="DZ448" i="12"/>
  <c r="DY449" i="12"/>
  <c r="DZ449" i="12"/>
  <c r="DY450" i="12"/>
  <c r="DZ450" i="12"/>
  <c r="DY451" i="12"/>
  <c r="DZ451" i="12"/>
  <c r="DY452" i="12"/>
  <c r="DZ452" i="12"/>
  <c r="DY453" i="12"/>
  <c r="DZ453" i="12"/>
  <c r="DY454" i="12"/>
  <c r="DZ454" i="12"/>
  <c r="DY455" i="12"/>
  <c r="DZ455" i="12"/>
  <c r="DY456" i="12"/>
  <c r="DZ456" i="12"/>
  <c r="DY457" i="12"/>
  <c r="DZ457" i="12"/>
  <c r="DY458" i="12"/>
  <c r="DZ458" i="12"/>
  <c r="DY459" i="12"/>
  <c r="DZ459" i="12"/>
  <c r="DY460" i="12"/>
  <c r="DZ460" i="12"/>
  <c r="DY461" i="12"/>
  <c r="DZ461" i="12"/>
  <c r="DY462" i="12"/>
  <c r="DZ462" i="12"/>
  <c r="DY463" i="12"/>
  <c r="DZ463" i="12"/>
  <c r="DY464" i="12"/>
  <c r="DZ464" i="12"/>
  <c r="DY465" i="12"/>
  <c r="DZ465" i="12"/>
  <c r="DY466" i="12"/>
  <c r="DZ466" i="12"/>
  <c r="DY467" i="12"/>
  <c r="DZ467" i="12"/>
  <c r="DY468" i="12"/>
  <c r="DZ468" i="12"/>
  <c r="DY469" i="12"/>
  <c r="DZ469" i="12"/>
  <c r="DY470" i="12"/>
  <c r="DZ470" i="12"/>
  <c r="DY471" i="12"/>
  <c r="DZ471" i="12"/>
  <c r="DY472" i="12"/>
  <c r="DZ472" i="12"/>
  <c r="DY473" i="12"/>
  <c r="DZ473" i="12"/>
  <c r="DY474" i="12"/>
  <c r="DZ474" i="12"/>
  <c r="DY475" i="12"/>
  <c r="DZ475" i="12"/>
  <c r="DY476" i="12"/>
  <c r="DZ476" i="12"/>
  <c r="DY477" i="12"/>
  <c r="DZ477" i="12"/>
  <c r="DY478" i="12"/>
  <c r="DZ478" i="12"/>
  <c r="DY479" i="12"/>
  <c r="DZ479" i="12"/>
  <c r="DY480" i="12"/>
  <c r="DZ480" i="12"/>
  <c r="DY481" i="12"/>
  <c r="DZ481" i="12"/>
  <c r="DY482" i="12"/>
  <c r="DZ482" i="12"/>
  <c r="DY483" i="12"/>
  <c r="DZ483" i="12"/>
  <c r="DY484" i="12"/>
  <c r="DZ484" i="12"/>
  <c r="DY485" i="12"/>
  <c r="DZ485" i="12"/>
  <c r="DY486" i="12"/>
  <c r="DZ486" i="12"/>
  <c r="DY487" i="12"/>
  <c r="DZ487" i="12"/>
  <c r="DY488" i="12"/>
  <c r="DZ488" i="12"/>
  <c r="DY489" i="12"/>
  <c r="DZ489" i="12"/>
  <c r="DY490" i="12"/>
  <c r="DZ490" i="12"/>
  <c r="DY491" i="12"/>
  <c r="DZ491" i="12"/>
  <c r="DY492" i="12"/>
  <c r="DZ492" i="12"/>
  <c r="DY493" i="12"/>
  <c r="DZ493" i="12"/>
  <c r="DY494" i="12"/>
  <c r="DZ494" i="12"/>
  <c r="DY495" i="12"/>
  <c r="DZ495" i="12"/>
  <c r="DY496" i="12"/>
  <c r="DZ496" i="12"/>
  <c r="DY497" i="12"/>
  <c r="DZ497" i="12"/>
  <c r="DY498" i="12"/>
  <c r="DZ498" i="12"/>
  <c r="DY499" i="12"/>
  <c r="DZ499" i="12"/>
  <c r="DY500" i="12"/>
  <c r="DZ500" i="12"/>
  <c r="DY501" i="12"/>
  <c r="DZ501" i="12"/>
  <c r="DY502" i="12"/>
  <c r="DZ502" i="12"/>
  <c r="DY503" i="12"/>
  <c r="DZ503" i="12"/>
  <c r="DY504" i="12"/>
  <c r="DZ504" i="12"/>
  <c r="DY505" i="12"/>
  <c r="DZ505" i="12"/>
  <c r="DY506" i="12"/>
  <c r="DZ506" i="12"/>
  <c r="DY507" i="12"/>
  <c r="DZ507" i="12"/>
  <c r="DY4" i="12"/>
  <c r="DZ4" i="12"/>
  <c r="DX4" i="12"/>
  <c r="DW4" i="12"/>
  <c r="EF507" i="12"/>
  <c r="EE507" i="12"/>
  <c r="EL507" i="12"/>
  <c r="EK507" i="12"/>
  <c r="EH507" i="12"/>
  <c r="EG507" i="12"/>
  <c r="ED507" i="12"/>
  <c r="EC507" i="12"/>
  <c r="DV507" i="12"/>
  <c r="DU507" i="12"/>
  <c r="EB507" i="12"/>
  <c r="EA507" i="12"/>
  <c r="DX507" i="12"/>
  <c r="DW507" i="12"/>
  <c r="DT507" i="12"/>
  <c r="DS507" i="12"/>
  <c r="DR507" i="12"/>
  <c r="DQ507" i="12"/>
  <c r="DO507" i="12"/>
  <c r="DN507" i="12"/>
  <c r="DL507" i="12"/>
  <c r="DK507" i="12"/>
  <c r="DJ507" i="12"/>
  <c r="DH507" i="12"/>
  <c r="DG507" i="12"/>
  <c r="DF507" i="12"/>
  <c r="DD507" i="12"/>
  <c r="DC507" i="12"/>
  <c r="DB507" i="12"/>
  <c r="DA507" i="12"/>
  <c r="CZ507" i="12"/>
  <c r="CY507" i="12"/>
  <c r="CX507" i="12"/>
  <c r="CW507" i="12"/>
  <c r="CV507" i="12"/>
  <c r="CU507" i="12"/>
  <c r="CT507" i="12"/>
  <c r="CS507" i="12"/>
  <c r="CR507" i="12"/>
  <c r="CQ507" i="12"/>
  <c r="CP507" i="12"/>
  <c r="CO507" i="12"/>
  <c r="CN507" i="12"/>
  <c r="CM507" i="12"/>
  <c r="CL507" i="12"/>
  <c r="CK507" i="12"/>
  <c r="CJ507" i="12"/>
  <c r="CI507" i="12"/>
  <c r="CH507" i="12"/>
  <c r="CG507" i="12"/>
  <c r="CF507" i="12"/>
  <c r="CE507" i="12"/>
  <c r="CD507" i="12"/>
  <c r="CC507" i="12"/>
  <c r="CB507" i="12"/>
  <c r="CA507" i="12"/>
  <c r="BZ507" i="12"/>
  <c r="BY507" i="12"/>
  <c r="BX507" i="12"/>
  <c r="BW507" i="12"/>
  <c r="BV507" i="12"/>
  <c r="BU507" i="12"/>
  <c r="BT507" i="12"/>
  <c r="BS507" i="12"/>
  <c r="BR507" i="12"/>
  <c r="BQ507" i="12"/>
  <c r="BP507" i="12"/>
  <c r="BO507" i="12"/>
  <c r="BN507" i="12"/>
  <c r="BM507" i="12"/>
  <c r="BK507" i="12"/>
  <c r="BJ507" i="12"/>
  <c r="BI507" i="12"/>
  <c r="BH507" i="12"/>
  <c r="BG507" i="12"/>
  <c r="BF507" i="12"/>
  <c r="BE507" i="12"/>
  <c r="BD507" i="12"/>
  <c r="BC507" i="12"/>
  <c r="BB507" i="12"/>
  <c r="BA507" i="12"/>
  <c r="AZ507" i="12"/>
  <c r="AY507" i="12"/>
  <c r="AX507" i="12"/>
  <c r="AW507" i="12"/>
  <c r="AV507" i="12"/>
  <c r="AT507" i="12"/>
  <c r="AS507" i="12"/>
  <c r="AR507" i="12"/>
  <c r="AQ507" i="12"/>
  <c r="AP507" i="12"/>
  <c r="AO507" i="12"/>
  <c r="AN507" i="12"/>
  <c r="AM507" i="12"/>
  <c r="AL507" i="12"/>
  <c r="AK507" i="12"/>
  <c r="AJ507" i="12"/>
  <c r="AI507" i="12"/>
  <c r="AH507" i="12"/>
  <c r="AG507" i="12"/>
  <c r="AF507" i="12"/>
  <c r="AE507" i="12"/>
  <c r="AC507" i="12"/>
  <c r="AB507" i="12"/>
  <c r="AA507" i="12"/>
  <c r="Z507" i="12"/>
  <c r="Y507" i="12"/>
  <c r="X507" i="12"/>
  <c r="W507" i="12"/>
  <c r="V507" i="12"/>
  <c r="U507" i="12"/>
  <c r="T507" i="12"/>
  <c r="S507" i="12"/>
  <c r="R507" i="12"/>
  <c r="Q507" i="12"/>
  <c r="P507" i="12"/>
  <c r="O507" i="12"/>
  <c r="N507" i="12"/>
  <c r="L507" i="12"/>
  <c r="K507" i="12"/>
  <c r="J507" i="12"/>
  <c r="I507" i="12"/>
  <c r="EF506" i="12"/>
  <c r="EE506" i="12"/>
  <c r="EL506" i="12"/>
  <c r="EK506" i="12"/>
  <c r="EH506" i="12"/>
  <c r="EG506" i="12"/>
  <c r="ED506" i="12"/>
  <c r="EC506" i="12"/>
  <c r="DV506" i="12"/>
  <c r="DU506" i="12"/>
  <c r="EB506" i="12"/>
  <c r="EA506" i="12"/>
  <c r="DX506" i="12"/>
  <c r="DW506" i="12"/>
  <c r="DT506" i="12"/>
  <c r="DS506" i="12"/>
  <c r="DR506" i="12"/>
  <c r="DQ506" i="12"/>
  <c r="DO506" i="12"/>
  <c r="DN506" i="12"/>
  <c r="DL506" i="12"/>
  <c r="DK506" i="12"/>
  <c r="DJ506" i="12"/>
  <c r="DH506" i="12"/>
  <c r="DG506" i="12"/>
  <c r="DF506" i="12"/>
  <c r="DD506" i="12"/>
  <c r="DC506" i="12"/>
  <c r="DB506" i="12"/>
  <c r="DA506" i="12"/>
  <c r="CZ506" i="12"/>
  <c r="CY506" i="12"/>
  <c r="CX506" i="12"/>
  <c r="CW506" i="12"/>
  <c r="CV506" i="12"/>
  <c r="CU506" i="12"/>
  <c r="CT506" i="12"/>
  <c r="CS506" i="12"/>
  <c r="CR506" i="12"/>
  <c r="CQ506" i="12"/>
  <c r="CP506" i="12"/>
  <c r="CO506" i="12"/>
  <c r="CN506" i="12"/>
  <c r="CM506" i="12"/>
  <c r="CL506" i="12"/>
  <c r="CK506" i="12"/>
  <c r="CJ506" i="12"/>
  <c r="CI506" i="12"/>
  <c r="CH506" i="12"/>
  <c r="CG506" i="12"/>
  <c r="CF506" i="12"/>
  <c r="CE506" i="12"/>
  <c r="CD506" i="12"/>
  <c r="CC506" i="12"/>
  <c r="CB506" i="12"/>
  <c r="CA506" i="12"/>
  <c r="BZ506" i="12"/>
  <c r="BY506" i="12"/>
  <c r="BX506" i="12"/>
  <c r="BW506" i="12"/>
  <c r="BV506" i="12"/>
  <c r="BU506" i="12"/>
  <c r="BT506" i="12"/>
  <c r="BS506" i="12"/>
  <c r="BR506" i="12"/>
  <c r="BQ506" i="12"/>
  <c r="BP506" i="12"/>
  <c r="BO506" i="12"/>
  <c r="BN506" i="12"/>
  <c r="BM506" i="12"/>
  <c r="BK506" i="12"/>
  <c r="BJ506" i="12"/>
  <c r="BI506" i="12"/>
  <c r="BH506" i="12"/>
  <c r="BG506" i="12"/>
  <c r="BF506" i="12"/>
  <c r="BE506" i="12"/>
  <c r="BD506" i="12"/>
  <c r="BC506" i="12"/>
  <c r="BB506" i="12"/>
  <c r="BA506" i="12"/>
  <c r="AZ506" i="12"/>
  <c r="AY506" i="12"/>
  <c r="AX506" i="12"/>
  <c r="AW506" i="12"/>
  <c r="AV506" i="12"/>
  <c r="AT506" i="12"/>
  <c r="AS506" i="12"/>
  <c r="AR506" i="12"/>
  <c r="AQ506" i="12"/>
  <c r="AP506" i="12"/>
  <c r="AO506" i="12"/>
  <c r="AN506" i="12"/>
  <c r="AM506" i="12"/>
  <c r="AL506" i="12"/>
  <c r="AK506" i="12"/>
  <c r="AJ506" i="12"/>
  <c r="AI506" i="12"/>
  <c r="AH506" i="12"/>
  <c r="AG506" i="12"/>
  <c r="AF506" i="12"/>
  <c r="AE506" i="12"/>
  <c r="AC506" i="12"/>
  <c r="AB506" i="12"/>
  <c r="AA506" i="12"/>
  <c r="Z506" i="12"/>
  <c r="Y506" i="12"/>
  <c r="X506" i="12"/>
  <c r="W506" i="12"/>
  <c r="V506" i="12"/>
  <c r="U506" i="12"/>
  <c r="T506" i="12"/>
  <c r="S506" i="12"/>
  <c r="R506" i="12"/>
  <c r="Q506" i="12"/>
  <c r="P506" i="12"/>
  <c r="O506" i="12"/>
  <c r="N506" i="12"/>
  <c r="L506" i="12"/>
  <c r="K506" i="12"/>
  <c r="J506" i="12"/>
  <c r="I506" i="12"/>
  <c r="D507" i="12"/>
  <c r="D506" i="12"/>
  <c r="I504" i="12"/>
  <c r="J504" i="12"/>
  <c r="K504" i="12"/>
  <c r="L504" i="12"/>
  <c r="N504" i="12"/>
  <c r="O504" i="12"/>
  <c r="P504" i="12"/>
  <c r="Q504" i="12"/>
  <c r="R504" i="12"/>
  <c r="S504" i="12"/>
  <c r="T504" i="12"/>
  <c r="U504" i="12"/>
  <c r="V504" i="12"/>
  <c r="W504" i="12"/>
  <c r="X504" i="12"/>
  <c r="Y504" i="12"/>
  <c r="Z504" i="12"/>
  <c r="AA504" i="12"/>
  <c r="AB504" i="12"/>
  <c r="AC504" i="12"/>
  <c r="AE504" i="12"/>
  <c r="AF504" i="12"/>
  <c r="AG504" i="12"/>
  <c r="AH504" i="12"/>
  <c r="AI504" i="12"/>
  <c r="AJ504" i="12"/>
  <c r="AK504" i="12"/>
  <c r="AL504" i="12"/>
  <c r="AM504" i="12"/>
  <c r="AN504" i="12"/>
  <c r="AO504" i="12"/>
  <c r="AP504" i="12"/>
  <c r="AQ504" i="12"/>
  <c r="AR504" i="12"/>
  <c r="AS504" i="12"/>
  <c r="AT504" i="12"/>
  <c r="AV504" i="12"/>
  <c r="AW504" i="12"/>
  <c r="AX504" i="12"/>
  <c r="AY504" i="12"/>
  <c r="AZ504" i="12"/>
  <c r="BA504" i="12"/>
  <c r="BB504" i="12"/>
  <c r="BC504" i="12"/>
  <c r="BD504" i="12"/>
  <c r="BE504" i="12"/>
  <c r="BF504" i="12"/>
  <c r="BG504" i="12"/>
  <c r="BH504" i="12"/>
  <c r="BI504" i="12"/>
  <c r="BJ504" i="12"/>
  <c r="BK504" i="12"/>
  <c r="BM504" i="12"/>
  <c r="BN504" i="12"/>
  <c r="BO504" i="12"/>
  <c r="BP504" i="12"/>
  <c r="BQ504" i="12"/>
  <c r="BR504" i="12"/>
  <c r="BS504" i="12"/>
  <c r="BT504" i="12"/>
  <c r="BU504" i="12"/>
  <c r="BV504" i="12"/>
  <c r="BW504" i="12"/>
  <c r="BX504" i="12"/>
  <c r="BY504" i="12"/>
  <c r="BZ504" i="12"/>
  <c r="CA504" i="12"/>
  <c r="CB504" i="12"/>
  <c r="CC504" i="12"/>
  <c r="CD504" i="12"/>
  <c r="CE504" i="12"/>
  <c r="CF504" i="12"/>
  <c r="CG504" i="12"/>
  <c r="CH504" i="12"/>
  <c r="CI504" i="12"/>
  <c r="CJ504" i="12"/>
  <c r="CK504" i="12"/>
  <c r="CL504" i="12"/>
  <c r="CM504" i="12"/>
  <c r="CN504" i="12"/>
  <c r="CO504" i="12"/>
  <c r="CP504" i="12"/>
  <c r="CQ504" i="12"/>
  <c r="CR504" i="12"/>
  <c r="CS504" i="12"/>
  <c r="CT504" i="12"/>
  <c r="CU504" i="12"/>
  <c r="CV504" i="12"/>
  <c r="CW504" i="12"/>
  <c r="CX504" i="12"/>
  <c r="CY504" i="12"/>
  <c r="CZ504" i="12"/>
  <c r="DA504" i="12"/>
  <c r="DB504" i="12"/>
  <c r="DC504" i="12"/>
  <c r="DD504" i="12"/>
  <c r="DF504" i="12"/>
  <c r="DG504" i="12"/>
  <c r="DH504" i="12"/>
  <c r="DJ504" i="12"/>
  <c r="DK504" i="12"/>
  <c r="DL504" i="12"/>
  <c r="DN504" i="12"/>
  <c r="DO504" i="12"/>
  <c r="DQ504" i="12"/>
  <c r="DR504" i="12"/>
  <c r="DS504" i="12"/>
  <c r="DT504" i="12"/>
  <c r="DW504" i="12"/>
  <c r="DX504" i="12"/>
  <c r="EA504" i="12"/>
  <c r="EB504" i="12"/>
  <c r="DU504" i="12"/>
  <c r="DV504" i="12"/>
  <c r="EC504" i="12"/>
  <c r="ED504" i="12"/>
  <c r="EG504" i="12"/>
  <c r="EH504" i="12"/>
  <c r="EK504" i="12"/>
  <c r="EL504" i="12"/>
  <c r="EE504" i="12"/>
  <c r="EF504" i="12"/>
  <c r="I505" i="12"/>
  <c r="J505" i="12"/>
  <c r="K505" i="12"/>
  <c r="L505" i="12"/>
  <c r="N505" i="12"/>
  <c r="O505" i="12"/>
  <c r="P505" i="12"/>
  <c r="Q505" i="12"/>
  <c r="R505" i="12"/>
  <c r="S505" i="12"/>
  <c r="T505" i="12"/>
  <c r="U505" i="12"/>
  <c r="V505" i="12"/>
  <c r="W505" i="12"/>
  <c r="X505" i="12"/>
  <c r="Y505" i="12"/>
  <c r="Z505" i="12"/>
  <c r="AA505" i="12"/>
  <c r="AB505" i="12"/>
  <c r="AC505" i="12"/>
  <c r="AE505" i="12"/>
  <c r="AF505" i="12"/>
  <c r="AG505" i="12"/>
  <c r="AH505" i="12"/>
  <c r="AI505" i="12"/>
  <c r="AJ505" i="12"/>
  <c r="AK505" i="12"/>
  <c r="AL505" i="12"/>
  <c r="AM505" i="12"/>
  <c r="AN505" i="12"/>
  <c r="AO505" i="12"/>
  <c r="AP505" i="12"/>
  <c r="AQ505" i="12"/>
  <c r="AR505" i="12"/>
  <c r="AS505" i="12"/>
  <c r="AT505" i="12"/>
  <c r="AV505" i="12"/>
  <c r="AW505" i="12"/>
  <c r="AX505" i="12"/>
  <c r="AY505" i="12"/>
  <c r="AZ505" i="12"/>
  <c r="BA505" i="12"/>
  <c r="BB505" i="12"/>
  <c r="BC505" i="12"/>
  <c r="BD505" i="12"/>
  <c r="BE505" i="12"/>
  <c r="BF505" i="12"/>
  <c r="BG505" i="12"/>
  <c r="BH505" i="12"/>
  <c r="BI505" i="12"/>
  <c r="BJ505" i="12"/>
  <c r="BK505" i="12"/>
  <c r="BM505" i="12"/>
  <c r="BN505" i="12"/>
  <c r="BO505" i="12"/>
  <c r="BP505" i="12"/>
  <c r="BQ505" i="12"/>
  <c r="BR505" i="12"/>
  <c r="BS505" i="12"/>
  <c r="BT505" i="12"/>
  <c r="BU505" i="12"/>
  <c r="BV505" i="12"/>
  <c r="BW505" i="12"/>
  <c r="BX505" i="12"/>
  <c r="BY505" i="12"/>
  <c r="BZ505" i="12"/>
  <c r="CA505" i="12"/>
  <c r="CB505" i="12"/>
  <c r="CC505" i="12"/>
  <c r="CD505" i="12"/>
  <c r="CE505" i="12"/>
  <c r="CF505" i="12"/>
  <c r="CG505" i="12"/>
  <c r="CH505" i="12"/>
  <c r="CI505" i="12"/>
  <c r="CJ505" i="12"/>
  <c r="CK505" i="12"/>
  <c r="CL505" i="12"/>
  <c r="CM505" i="12"/>
  <c r="CN505" i="12"/>
  <c r="CO505" i="12"/>
  <c r="CP505" i="12"/>
  <c r="CQ505" i="12"/>
  <c r="CR505" i="12"/>
  <c r="CS505" i="12"/>
  <c r="CT505" i="12"/>
  <c r="CU505" i="12"/>
  <c r="CV505" i="12"/>
  <c r="CW505" i="12"/>
  <c r="CX505" i="12"/>
  <c r="CY505" i="12"/>
  <c r="CZ505" i="12"/>
  <c r="DA505" i="12"/>
  <c r="DB505" i="12"/>
  <c r="DC505" i="12"/>
  <c r="DD505" i="12"/>
  <c r="DF505" i="12"/>
  <c r="DG505" i="12"/>
  <c r="DH505" i="12"/>
  <c r="DJ505" i="12"/>
  <c r="DK505" i="12"/>
  <c r="DL505" i="12"/>
  <c r="DN505" i="12"/>
  <c r="DO505" i="12"/>
  <c r="DQ505" i="12"/>
  <c r="DR505" i="12"/>
  <c r="DS505" i="12"/>
  <c r="DT505" i="12"/>
  <c r="DW505" i="12"/>
  <c r="DX505" i="12"/>
  <c r="EA505" i="12"/>
  <c r="EB505" i="12"/>
  <c r="DU505" i="12"/>
  <c r="DV505" i="12"/>
  <c r="EC505" i="12"/>
  <c r="ED505" i="12"/>
  <c r="EG505" i="12"/>
  <c r="EH505" i="12"/>
  <c r="EK505" i="12"/>
  <c r="EL505" i="12"/>
  <c r="EE505" i="12"/>
  <c r="EF505" i="12"/>
  <c r="D504" i="12"/>
  <c r="D505" i="12"/>
  <c r="EF503" i="12"/>
  <c r="EE503" i="12"/>
  <c r="EL503" i="12"/>
  <c r="EK503" i="12"/>
  <c r="EH503" i="12"/>
  <c r="EG503" i="12"/>
  <c r="ED503" i="12"/>
  <c r="EC503" i="12"/>
  <c r="DV503" i="12"/>
  <c r="DU503" i="12"/>
  <c r="EB503" i="12"/>
  <c r="EA503" i="12"/>
  <c r="DX503" i="12"/>
  <c r="DW503" i="12"/>
  <c r="DT503" i="12"/>
  <c r="DS503" i="12"/>
  <c r="DR503" i="12"/>
  <c r="DQ503" i="12"/>
  <c r="DO503" i="12"/>
  <c r="DN503" i="12"/>
  <c r="DL503" i="12"/>
  <c r="DK503" i="12"/>
  <c r="DJ503" i="12"/>
  <c r="DH503" i="12"/>
  <c r="DG503" i="12"/>
  <c r="DF503" i="12"/>
  <c r="DD503" i="12"/>
  <c r="DC503" i="12"/>
  <c r="DB503" i="12"/>
  <c r="DA503" i="12"/>
  <c r="CZ503" i="12"/>
  <c r="CY503" i="12"/>
  <c r="CX503" i="12"/>
  <c r="CW503" i="12"/>
  <c r="CV503" i="12"/>
  <c r="CU503" i="12"/>
  <c r="CT503" i="12"/>
  <c r="CS503" i="12"/>
  <c r="CR503" i="12"/>
  <c r="CQ503" i="12"/>
  <c r="CP503" i="12"/>
  <c r="CO503" i="12"/>
  <c r="CN503" i="12"/>
  <c r="CM503" i="12"/>
  <c r="CL503" i="12"/>
  <c r="CK503" i="12"/>
  <c r="CJ503" i="12"/>
  <c r="CI503" i="12"/>
  <c r="CH503" i="12"/>
  <c r="CG503" i="12"/>
  <c r="CF503" i="12"/>
  <c r="CE503" i="12"/>
  <c r="CD503" i="12"/>
  <c r="CC503" i="12"/>
  <c r="CB503" i="12"/>
  <c r="CA503" i="12"/>
  <c r="BZ503" i="12"/>
  <c r="BY503" i="12"/>
  <c r="BX503" i="12"/>
  <c r="BW503" i="12"/>
  <c r="BV503" i="12"/>
  <c r="BU503" i="12"/>
  <c r="BT503" i="12"/>
  <c r="BS503" i="12"/>
  <c r="BR503" i="12"/>
  <c r="BQ503" i="12"/>
  <c r="BP503" i="12"/>
  <c r="BO503" i="12"/>
  <c r="BN503" i="12"/>
  <c r="BM503" i="12"/>
  <c r="BK503" i="12"/>
  <c r="BJ503" i="12"/>
  <c r="BI503" i="12"/>
  <c r="BH503" i="12"/>
  <c r="BG503" i="12"/>
  <c r="BF503" i="12"/>
  <c r="BE503" i="12"/>
  <c r="BD503" i="12"/>
  <c r="BC503" i="12"/>
  <c r="BB503" i="12"/>
  <c r="BA503" i="12"/>
  <c r="AZ503" i="12"/>
  <c r="AY503" i="12"/>
  <c r="AX503" i="12"/>
  <c r="AW503" i="12"/>
  <c r="AV503" i="12"/>
  <c r="AT503" i="12"/>
  <c r="AS503" i="12"/>
  <c r="AR503" i="12"/>
  <c r="AQ503" i="12"/>
  <c r="AP503" i="12"/>
  <c r="AO503" i="12"/>
  <c r="AN503" i="12"/>
  <c r="AM503" i="12"/>
  <c r="AL503" i="12"/>
  <c r="AK503" i="12"/>
  <c r="AJ503" i="12"/>
  <c r="AI503" i="12"/>
  <c r="AH503" i="12"/>
  <c r="AG503" i="12"/>
  <c r="AF503" i="12"/>
  <c r="AE503" i="12"/>
  <c r="AC503" i="12"/>
  <c r="AB503" i="12"/>
  <c r="AA503" i="12"/>
  <c r="Z503" i="12"/>
  <c r="Y503" i="12"/>
  <c r="X503" i="12"/>
  <c r="W503" i="12"/>
  <c r="V503" i="12"/>
  <c r="U503" i="12"/>
  <c r="T503" i="12"/>
  <c r="S503" i="12"/>
  <c r="R503" i="12"/>
  <c r="Q503" i="12"/>
  <c r="P503" i="12"/>
  <c r="O503" i="12"/>
  <c r="N503" i="12"/>
  <c r="L503" i="12"/>
  <c r="K503" i="12"/>
  <c r="J503" i="12"/>
  <c r="I503" i="12"/>
  <c r="D503" i="12"/>
  <c r="EF502" i="12"/>
  <c r="EE502" i="12"/>
  <c r="EL502" i="12"/>
  <c r="EK502" i="12"/>
  <c r="EH502" i="12"/>
  <c r="EG502" i="12"/>
  <c r="ED502" i="12"/>
  <c r="EC502" i="12"/>
  <c r="DV502" i="12"/>
  <c r="DU502" i="12"/>
  <c r="EB502" i="12"/>
  <c r="EA502" i="12"/>
  <c r="DX502" i="12"/>
  <c r="DW502" i="12"/>
  <c r="DT502" i="12"/>
  <c r="DS502" i="12"/>
  <c r="DR502" i="12"/>
  <c r="DQ502" i="12"/>
  <c r="DO502" i="12"/>
  <c r="DN502" i="12"/>
  <c r="DL502" i="12"/>
  <c r="DK502" i="12"/>
  <c r="DJ502" i="12"/>
  <c r="DH502" i="12"/>
  <c r="DG502" i="12"/>
  <c r="DF502" i="12"/>
  <c r="DD502" i="12"/>
  <c r="DC502" i="12"/>
  <c r="DB502" i="12"/>
  <c r="DA502" i="12"/>
  <c r="CZ502" i="12"/>
  <c r="CY502" i="12"/>
  <c r="CX502" i="12"/>
  <c r="CW502" i="12"/>
  <c r="CV502" i="12"/>
  <c r="CU502" i="12"/>
  <c r="CT502" i="12"/>
  <c r="CS502" i="12"/>
  <c r="CR502" i="12"/>
  <c r="CQ502" i="12"/>
  <c r="CP502" i="12"/>
  <c r="CO502" i="12"/>
  <c r="CN502" i="12"/>
  <c r="CM502" i="12"/>
  <c r="CL502" i="12"/>
  <c r="CK502" i="12"/>
  <c r="CJ502" i="12"/>
  <c r="CI502" i="12"/>
  <c r="CH502" i="12"/>
  <c r="CG502" i="12"/>
  <c r="CF502" i="12"/>
  <c r="CE502" i="12"/>
  <c r="CD502" i="12"/>
  <c r="CC502" i="12"/>
  <c r="CB502" i="12"/>
  <c r="CA502" i="12"/>
  <c r="BZ502" i="12"/>
  <c r="BY502" i="12"/>
  <c r="BX502" i="12"/>
  <c r="BW502" i="12"/>
  <c r="BV502" i="12"/>
  <c r="BU502" i="12"/>
  <c r="BT502" i="12"/>
  <c r="BS502" i="12"/>
  <c r="BR502" i="12"/>
  <c r="BQ502" i="12"/>
  <c r="BP502" i="12"/>
  <c r="BO502" i="12"/>
  <c r="BN502" i="12"/>
  <c r="BM502" i="12"/>
  <c r="BK502" i="12"/>
  <c r="BJ502" i="12"/>
  <c r="BI502" i="12"/>
  <c r="BH502" i="12"/>
  <c r="BG502" i="12"/>
  <c r="BF502" i="12"/>
  <c r="BE502" i="12"/>
  <c r="BD502" i="12"/>
  <c r="BC502" i="12"/>
  <c r="BB502" i="12"/>
  <c r="BA502" i="12"/>
  <c r="AZ502" i="12"/>
  <c r="AY502" i="12"/>
  <c r="AX502" i="12"/>
  <c r="AW502" i="12"/>
  <c r="AV502" i="12"/>
  <c r="AT502" i="12"/>
  <c r="AS502" i="12"/>
  <c r="AR502" i="12"/>
  <c r="AQ502" i="12"/>
  <c r="AP502" i="12"/>
  <c r="AO502" i="12"/>
  <c r="AN502" i="12"/>
  <c r="AM502" i="12"/>
  <c r="AL502" i="12"/>
  <c r="AK502" i="12"/>
  <c r="AJ502" i="12"/>
  <c r="AI502" i="12"/>
  <c r="AH502" i="12"/>
  <c r="AG502" i="12"/>
  <c r="AF502" i="12"/>
  <c r="AE502" i="12"/>
  <c r="AC502" i="12"/>
  <c r="AB502" i="12"/>
  <c r="AA502" i="12"/>
  <c r="Z502" i="12"/>
  <c r="Y502" i="12"/>
  <c r="X502" i="12"/>
  <c r="W502" i="12"/>
  <c r="V502" i="12"/>
  <c r="U502" i="12"/>
  <c r="T502" i="12"/>
  <c r="S502" i="12"/>
  <c r="R502" i="12"/>
  <c r="Q502" i="12"/>
  <c r="P502" i="12"/>
  <c r="O502" i="12"/>
  <c r="N502" i="12"/>
  <c r="L502" i="12"/>
  <c r="K502" i="12"/>
  <c r="J502" i="12"/>
  <c r="I502" i="12"/>
  <c r="EF501" i="12"/>
  <c r="EE501" i="12"/>
  <c r="EL501" i="12"/>
  <c r="EK501" i="12"/>
  <c r="EH501" i="12"/>
  <c r="EG501" i="12"/>
  <c r="ED501" i="12"/>
  <c r="EC501" i="12"/>
  <c r="DV501" i="12"/>
  <c r="DU501" i="12"/>
  <c r="EB501" i="12"/>
  <c r="EA501" i="12"/>
  <c r="DX501" i="12"/>
  <c r="DW501" i="12"/>
  <c r="DT501" i="12"/>
  <c r="DS501" i="12"/>
  <c r="DR501" i="12"/>
  <c r="DQ501" i="12"/>
  <c r="DO501" i="12"/>
  <c r="DN501" i="12"/>
  <c r="DL501" i="12"/>
  <c r="DK501" i="12"/>
  <c r="DJ501" i="12"/>
  <c r="DH501" i="12"/>
  <c r="DG501" i="12"/>
  <c r="DF501" i="12"/>
  <c r="DD501" i="12"/>
  <c r="DC501" i="12"/>
  <c r="DB501" i="12"/>
  <c r="DA501" i="12"/>
  <c r="CZ501" i="12"/>
  <c r="CY501" i="12"/>
  <c r="CX501" i="12"/>
  <c r="CW501" i="12"/>
  <c r="CV501" i="12"/>
  <c r="CU501" i="12"/>
  <c r="CT501" i="12"/>
  <c r="CS501" i="12"/>
  <c r="CR501" i="12"/>
  <c r="CQ501" i="12"/>
  <c r="CP501" i="12"/>
  <c r="CO501" i="12"/>
  <c r="CN501" i="12"/>
  <c r="CM501" i="12"/>
  <c r="CL501" i="12"/>
  <c r="CK501" i="12"/>
  <c r="CJ501" i="12"/>
  <c r="CI501" i="12"/>
  <c r="CH501" i="12"/>
  <c r="CG501" i="12"/>
  <c r="CF501" i="12"/>
  <c r="CE501" i="12"/>
  <c r="CD501" i="12"/>
  <c r="CC501" i="12"/>
  <c r="CB501" i="12"/>
  <c r="CA501" i="12"/>
  <c r="BZ501" i="12"/>
  <c r="BY501" i="12"/>
  <c r="BX501" i="12"/>
  <c r="BW501" i="12"/>
  <c r="BV501" i="12"/>
  <c r="BU501" i="12"/>
  <c r="BT501" i="12"/>
  <c r="BS501" i="12"/>
  <c r="BR501" i="12"/>
  <c r="BQ501" i="12"/>
  <c r="BP501" i="12"/>
  <c r="BO501" i="12"/>
  <c r="BN501" i="12"/>
  <c r="BM501" i="12"/>
  <c r="BK501" i="12"/>
  <c r="BJ501" i="12"/>
  <c r="BI501" i="12"/>
  <c r="BH501" i="12"/>
  <c r="BG501" i="12"/>
  <c r="BF501" i="12"/>
  <c r="BE501" i="12"/>
  <c r="BD501" i="12"/>
  <c r="BC501" i="12"/>
  <c r="BB501" i="12"/>
  <c r="BA501" i="12"/>
  <c r="AZ501" i="12"/>
  <c r="AY501" i="12"/>
  <c r="AX501" i="12"/>
  <c r="AW501" i="12"/>
  <c r="AV501" i="12"/>
  <c r="AT501" i="12"/>
  <c r="AS501" i="12"/>
  <c r="AR501" i="12"/>
  <c r="AQ501" i="12"/>
  <c r="AP501" i="12"/>
  <c r="AO501" i="12"/>
  <c r="AN501" i="12"/>
  <c r="AM501" i="12"/>
  <c r="AL501" i="12"/>
  <c r="AK501" i="12"/>
  <c r="AJ501" i="12"/>
  <c r="AI501" i="12"/>
  <c r="AH501" i="12"/>
  <c r="AG501" i="12"/>
  <c r="AF501" i="12"/>
  <c r="AE501" i="12"/>
  <c r="AC501" i="12"/>
  <c r="AB501" i="12"/>
  <c r="AA501" i="12"/>
  <c r="Z501" i="12"/>
  <c r="Y501" i="12"/>
  <c r="X501" i="12"/>
  <c r="W501" i="12"/>
  <c r="V501" i="12"/>
  <c r="U501" i="12"/>
  <c r="T501" i="12"/>
  <c r="S501" i="12"/>
  <c r="R501" i="12"/>
  <c r="Q501" i="12"/>
  <c r="P501" i="12"/>
  <c r="O501" i="12"/>
  <c r="N501" i="12"/>
  <c r="L501" i="12"/>
  <c r="K501" i="12"/>
  <c r="J501" i="12"/>
  <c r="I501" i="12"/>
  <c r="D502" i="12"/>
  <c r="D501" i="12"/>
  <c r="EF500" i="12"/>
  <c r="EE500" i="12"/>
  <c r="EL500" i="12"/>
  <c r="EK500" i="12"/>
  <c r="EH500" i="12"/>
  <c r="EG500" i="12"/>
  <c r="ED500" i="12"/>
  <c r="EC500" i="12"/>
  <c r="DV500" i="12"/>
  <c r="DU500" i="12"/>
  <c r="EB500" i="12"/>
  <c r="EA500" i="12"/>
  <c r="DX500" i="12"/>
  <c r="DW500" i="12"/>
  <c r="DT500" i="12"/>
  <c r="DS500" i="12"/>
  <c r="DR500" i="12"/>
  <c r="DQ500" i="12"/>
  <c r="DO500" i="12"/>
  <c r="DN500" i="12"/>
  <c r="DL500" i="12"/>
  <c r="DK500" i="12"/>
  <c r="DJ500" i="12"/>
  <c r="DH500" i="12"/>
  <c r="DG500" i="12"/>
  <c r="DF500" i="12"/>
  <c r="DD500" i="12"/>
  <c r="DC500" i="12"/>
  <c r="DB500" i="12"/>
  <c r="DA500" i="12"/>
  <c r="CZ500" i="12"/>
  <c r="CY500" i="12"/>
  <c r="CX500" i="12"/>
  <c r="CW500" i="12"/>
  <c r="CV500" i="12"/>
  <c r="CU500" i="12"/>
  <c r="CT500" i="12"/>
  <c r="CS500" i="12"/>
  <c r="CR500" i="12"/>
  <c r="CQ500" i="12"/>
  <c r="CP500" i="12"/>
  <c r="CO500" i="12"/>
  <c r="CN500" i="12"/>
  <c r="CM500" i="12"/>
  <c r="CL500" i="12"/>
  <c r="CK500" i="12"/>
  <c r="CJ500" i="12"/>
  <c r="CI500" i="12"/>
  <c r="CH500" i="12"/>
  <c r="CG500" i="12"/>
  <c r="CF500" i="12"/>
  <c r="CE500" i="12"/>
  <c r="CD500" i="12"/>
  <c r="CC500" i="12"/>
  <c r="CB500" i="12"/>
  <c r="CA500" i="12"/>
  <c r="BZ500" i="12"/>
  <c r="BY500" i="12"/>
  <c r="BX500" i="12"/>
  <c r="BW500" i="12"/>
  <c r="BV500" i="12"/>
  <c r="BU500" i="12"/>
  <c r="BT500" i="12"/>
  <c r="BS500" i="12"/>
  <c r="BR500" i="12"/>
  <c r="BQ500" i="12"/>
  <c r="BP500" i="12"/>
  <c r="BO500" i="12"/>
  <c r="BN500" i="12"/>
  <c r="BM500" i="12"/>
  <c r="BK500" i="12"/>
  <c r="BJ500" i="12"/>
  <c r="BI500" i="12"/>
  <c r="BH500" i="12"/>
  <c r="BG500" i="12"/>
  <c r="BF500" i="12"/>
  <c r="BE500" i="12"/>
  <c r="BD500" i="12"/>
  <c r="BC500" i="12"/>
  <c r="BB500" i="12"/>
  <c r="BA500" i="12"/>
  <c r="AZ500" i="12"/>
  <c r="AY500" i="12"/>
  <c r="AX500" i="12"/>
  <c r="AW500" i="12"/>
  <c r="AV500" i="12"/>
  <c r="AT500" i="12"/>
  <c r="AS500" i="12"/>
  <c r="AR500" i="12"/>
  <c r="AQ500" i="12"/>
  <c r="AP500" i="12"/>
  <c r="AO500" i="12"/>
  <c r="AN500" i="12"/>
  <c r="AM500" i="12"/>
  <c r="AL500" i="12"/>
  <c r="AK500" i="12"/>
  <c r="AJ500" i="12"/>
  <c r="AI500" i="12"/>
  <c r="AH500" i="12"/>
  <c r="AG500" i="12"/>
  <c r="AF500" i="12"/>
  <c r="AE500" i="12"/>
  <c r="AC500" i="12"/>
  <c r="AB500" i="12"/>
  <c r="AA500" i="12"/>
  <c r="Z500" i="12"/>
  <c r="Y500" i="12"/>
  <c r="X500" i="12"/>
  <c r="W500" i="12"/>
  <c r="V500" i="12"/>
  <c r="U500" i="12"/>
  <c r="T500" i="12"/>
  <c r="S500" i="12"/>
  <c r="R500" i="12"/>
  <c r="Q500" i="12"/>
  <c r="P500" i="12"/>
  <c r="O500" i="12"/>
  <c r="N500" i="12"/>
  <c r="L500" i="12"/>
  <c r="K500" i="12"/>
  <c r="J500" i="12"/>
  <c r="I500" i="12"/>
  <c r="D500" i="12"/>
  <c r="I79" i="12"/>
  <c r="J79" i="12"/>
  <c r="K79" i="12"/>
  <c r="L79" i="12"/>
  <c r="N79" i="12"/>
  <c r="O79" i="12"/>
  <c r="P79" i="12"/>
  <c r="Q79" i="12"/>
  <c r="R79" i="12"/>
  <c r="S79" i="12"/>
  <c r="T79" i="12"/>
  <c r="U79" i="12"/>
  <c r="V79" i="12"/>
  <c r="W79" i="12"/>
  <c r="X79" i="12"/>
  <c r="Y79" i="12"/>
  <c r="Z79" i="12"/>
  <c r="AA79" i="12"/>
  <c r="AB79" i="12"/>
  <c r="AC79" i="12"/>
  <c r="AE79" i="12"/>
  <c r="AF79" i="12"/>
  <c r="AG79" i="12"/>
  <c r="AH79" i="12"/>
  <c r="AI79" i="12"/>
  <c r="AJ79" i="12"/>
  <c r="AK79" i="12"/>
  <c r="AL79" i="12"/>
  <c r="AM79" i="12"/>
  <c r="AN79" i="12"/>
  <c r="AO79" i="12"/>
  <c r="AP79" i="12"/>
  <c r="AQ79" i="12"/>
  <c r="AR79" i="12"/>
  <c r="AS79" i="12"/>
  <c r="AT79" i="12"/>
  <c r="AV79" i="12"/>
  <c r="AW79" i="12"/>
  <c r="AX79" i="12"/>
  <c r="AY79" i="12"/>
  <c r="AZ79" i="12"/>
  <c r="BA79" i="12"/>
  <c r="BB79" i="12"/>
  <c r="BC79" i="12"/>
  <c r="BD79" i="12"/>
  <c r="BE79" i="12"/>
  <c r="BF79" i="12"/>
  <c r="BG79" i="12"/>
  <c r="BH79" i="12"/>
  <c r="BI79" i="12"/>
  <c r="BJ79" i="12"/>
  <c r="BK79" i="12"/>
  <c r="BM79" i="12"/>
  <c r="BN79" i="12"/>
  <c r="BO79" i="12"/>
  <c r="BP79" i="12"/>
  <c r="BQ79" i="12"/>
  <c r="BR79" i="12"/>
  <c r="BS79" i="12"/>
  <c r="BT79" i="12"/>
  <c r="BU79" i="12"/>
  <c r="BV79" i="12"/>
  <c r="BW79" i="12"/>
  <c r="BX79" i="12"/>
  <c r="BY79" i="12"/>
  <c r="BZ79" i="12"/>
  <c r="CA79" i="12"/>
  <c r="CB79" i="12"/>
  <c r="CC79" i="12"/>
  <c r="CD79" i="12"/>
  <c r="CE79" i="12"/>
  <c r="CF79" i="12"/>
  <c r="CG79" i="12"/>
  <c r="CH79" i="12"/>
  <c r="CI79" i="12"/>
  <c r="CJ79" i="12"/>
  <c r="CK79" i="12"/>
  <c r="CL79" i="12"/>
  <c r="CM79" i="12"/>
  <c r="CN79" i="12"/>
  <c r="CO79" i="12"/>
  <c r="CP79" i="12"/>
  <c r="CQ79" i="12"/>
  <c r="CR79" i="12"/>
  <c r="CS79" i="12"/>
  <c r="CT79" i="12"/>
  <c r="CU79" i="12"/>
  <c r="CV79" i="12"/>
  <c r="CW79" i="12"/>
  <c r="CX79" i="12"/>
  <c r="CY79" i="12"/>
  <c r="CZ79" i="12"/>
  <c r="DA79" i="12"/>
  <c r="DB79" i="12"/>
  <c r="DC79" i="12"/>
  <c r="DD79" i="12"/>
  <c r="DF79" i="12"/>
  <c r="DG79" i="12"/>
  <c r="DH79" i="12"/>
  <c r="DJ79" i="12"/>
  <c r="DK79" i="12"/>
  <c r="DL79" i="12"/>
  <c r="DN79" i="12"/>
  <c r="DO79" i="12"/>
  <c r="DQ79" i="12"/>
  <c r="DR79" i="12"/>
  <c r="DS79" i="12"/>
  <c r="DT79" i="12"/>
  <c r="DW79" i="12"/>
  <c r="DX79" i="12"/>
  <c r="EA79" i="12"/>
  <c r="EB79" i="12"/>
  <c r="DU79" i="12"/>
  <c r="DV79" i="12"/>
  <c r="EC79" i="12"/>
  <c r="ED79" i="12"/>
  <c r="EG79" i="12"/>
  <c r="EH79" i="12"/>
  <c r="EK79" i="12"/>
  <c r="EL79" i="12"/>
  <c r="EE79" i="12"/>
  <c r="EF79" i="12"/>
  <c r="D79" i="12"/>
  <c r="EE5" i="12"/>
  <c r="EF5" i="12"/>
  <c r="EE6" i="12"/>
  <c r="EF6" i="12"/>
  <c r="EE7" i="12"/>
  <c r="EF7" i="12"/>
  <c r="EE8" i="12"/>
  <c r="EF8" i="12"/>
  <c r="EE9" i="12"/>
  <c r="EF9" i="12"/>
  <c r="EE10" i="12"/>
  <c r="EF10" i="12"/>
  <c r="EE11" i="12"/>
  <c r="EF11" i="12"/>
  <c r="EE12" i="12"/>
  <c r="EF12" i="12"/>
  <c r="EE13" i="12"/>
  <c r="EF13" i="12"/>
  <c r="EE14" i="12"/>
  <c r="EF14" i="12"/>
  <c r="EE15" i="12"/>
  <c r="EF15" i="12"/>
  <c r="EE16" i="12"/>
  <c r="EF16" i="12"/>
  <c r="EE17" i="12"/>
  <c r="EF17" i="12"/>
  <c r="EE18" i="12"/>
  <c r="EF18" i="12"/>
  <c r="EE19" i="12"/>
  <c r="EF19" i="12"/>
  <c r="EE20" i="12"/>
  <c r="EF20" i="12"/>
  <c r="EE21" i="12"/>
  <c r="EF21" i="12"/>
  <c r="EE22" i="12"/>
  <c r="EF22" i="12"/>
  <c r="EE23" i="12"/>
  <c r="EF23" i="12"/>
  <c r="EE24" i="12"/>
  <c r="EF24" i="12"/>
  <c r="EE25" i="12"/>
  <c r="EF25" i="12"/>
  <c r="EE26" i="12"/>
  <c r="EF26" i="12"/>
  <c r="EE27" i="12"/>
  <c r="EF27" i="12"/>
  <c r="EE28" i="12"/>
  <c r="EF28" i="12"/>
  <c r="EE29" i="12"/>
  <c r="EF29" i="12"/>
  <c r="EE30" i="12"/>
  <c r="EF30" i="12"/>
  <c r="EE31" i="12"/>
  <c r="EF31" i="12"/>
  <c r="EE32" i="12"/>
  <c r="EF32" i="12"/>
  <c r="EE33" i="12"/>
  <c r="EF33" i="12"/>
  <c r="EE34" i="12"/>
  <c r="EF34" i="12"/>
  <c r="EE35" i="12"/>
  <c r="EF35" i="12"/>
  <c r="EE36" i="12"/>
  <c r="EF36" i="12"/>
  <c r="EE37" i="12"/>
  <c r="EF37" i="12"/>
  <c r="EE38" i="12"/>
  <c r="EF38" i="12"/>
  <c r="EE39" i="12"/>
  <c r="EF39" i="12"/>
  <c r="EE40" i="12"/>
  <c r="EF40" i="12"/>
  <c r="EE41" i="12"/>
  <c r="EF41" i="12"/>
  <c r="EE42" i="12"/>
  <c r="EF42" i="12"/>
  <c r="EE43" i="12"/>
  <c r="EF43" i="12"/>
  <c r="EE44" i="12"/>
  <c r="EF44" i="12"/>
  <c r="EE45" i="12"/>
  <c r="EF45" i="12"/>
  <c r="EE46" i="12"/>
  <c r="EF46" i="12"/>
  <c r="EE47" i="12"/>
  <c r="EF47" i="12"/>
  <c r="EE48" i="12"/>
  <c r="EF48" i="12"/>
  <c r="EE49" i="12"/>
  <c r="EF49" i="12"/>
  <c r="EE50" i="12"/>
  <c r="EF50" i="12"/>
  <c r="EE51" i="12"/>
  <c r="EF51" i="12"/>
  <c r="EE52" i="12"/>
  <c r="EF52" i="12"/>
  <c r="EE53" i="12"/>
  <c r="EF53" i="12"/>
  <c r="EE54" i="12"/>
  <c r="EF54" i="12"/>
  <c r="EE55" i="12"/>
  <c r="EF55" i="12"/>
  <c r="EE56" i="12"/>
  <c r="EF56" i="12"/>
  <c r="EE57" i="12"/>
  <c r="EF57" i="12"/>
  <c r="EE58" i="12"/>
  <c r="EF58" i="12"/>
  <c r="EE59" i="12"/>
  <c r="EF59" i="12"/>
  <c r="EE60" i="12"/>
  <c r="EF60" i="12"/>
  <c r="EE61" i="12"/>
  <c r="EF61" i="12"/>
  <c r="EE62" i="12"/>
  <c r="EF62" i="12"/>
  <c r="EE63" i="12"/>
  <c r="EF63" i="12"/>
  <c r="EE64" i="12"/>
  <c r="EF64" i="12"/>
  <c r="EE65" i="12"/>
  <c r="EF65" i="12"/>
  <c r="EE66" i="12"/>
  <c r="EF66" i="12"/>
  <c r="EE67" i="12"/>
  <c r="EF67" i="12"/>
  <c r="EE68" i="12"/>
  <c r="EF68" i="12"/>
  <c r="EE69" i="12"/>
  <c r="EF69" i="12"/>
  <c r="EE70" i="12"/>
  <c r="EF70" i="12"/>
  <c r="EE71" i="12"/>
  <c r="EF71" i="12"/>
  <c r="EE72" i="12"/>
  <c r="EF72" i="12"/>
  <c r="EE73" i="12"/>
  <c r="EF73" i="12"/>
  <c r="EE74" i="12"/>
  <c r="EF74" i="12"/>
  <c r="EE75" i="12"/>
  <c r="EF75" i="12"/>
  <c r="EE76" i="12"/>
  <c r="EF76" i="12"/>
  <c r="EE77" i="12"/>
  <c r="EF77" i="12"/>
  <c r="EE78" i="12"/>
  <c r="EF78" i="12"/>
  <c r="EE80" i="12"/>
  <c r="EF80" i="12"/>
  <c r="EE81" i="12"/>
  <c r="EF81" i="12"/>
  <c r="EE82" i="12"/>
  <c r="EF82" i="12"/>
  <c r="EE83" i="12"/>
  <c r="EF83" i="12"/>
  <c r="EE84" i="12"/>
  <c r="EF84" i="12"/>
  <c r="EE85" i="12"/>
  <c r="EF85" i="12"/>
  <c r="EE86" i="12"/>
  <c r="EF86" i="12"/>
  <c r="EE87" i="12"/>
  <c r="EF87" i="12"/>
  <c r="EE88" i="12"/>
  <c r="EF88" i="12"/>
  <c r="EE89" i="12"/>
  <c r="EF89" i="12"/>
  <c r="EE90" i="12"/>
  <c r="EF90" i="12"/>
  <c r="EE91" i="12"/>
  <c r="EF91" i="12"/>
  <c r="EE92" i="12"/>
  <c r="EF92" i="12"/>
  <c r="EE93" i="12"/>
  <c r="EF93" i="12"/>
  <c r="EE94" i="12"/>
  <c r="EF94" i="12"/>
  <c r="EE95" i="12"/>
  <c r="EF95" i="12"/>
  <c r="EE96" i="12"/>
  <c r="EF96" i="12"/>
  <c r="EE97" i="12"/>
  <c r="EF97" i="12"/>
  <c r="EE98" i="12"/>
  <c r="EF98" i="12"/>
  <c r="EE99" i="12"/>
  <c r="EF99" i="12"/>
  <c r="EE100" i="12"/>
  <c r="EF100" i="12"/>
  <c r="EE101" i="12"/>
  <c r="EF101" i="12"/>
  <c r="EE102" i="12"/>
  <c r="EF102" i="12"/>
  <c r="EE103" i="12"/>
  <c r="EF103" i="12"/>
  <c r="EE104" i="12"/>
  <c r="EF104" i="12"/>
  <c r="EE105" i="12"/>
  <c r="EF105" i="12"/>
  <c r="EE106" i="12"/>
  <c r="EF106" i="12"/>
  <c r="EE107" i="12"/>
  <c r="EF107" i="12"/>
  <c r="EE108" i="12"/>
  <c r="EF108" i="12"/>
  <c r="EE109" i="12"/>
  <c r="EF109" i="12"/>
  <c r="EE110" i="12"/>
  <c r="EF110" i="12"/>
  <c r="EE111" i="12"/>
  <c r="EF111" i="12"/>
  <c r="EE112" i="12"/>
  <c r="EF112" i="12"/>
  <c r="EE113" i="12"/>
  <c r="EF113" i="12"/>
  <c r="EE114" i="12"/>
  <c r="EF114" i="12"/>
  <c r="EE115" i="12"/>
  <c r="EF115" i="12"/>
  <c r="EE116" i="12"/>
  <c r="EF116" i="12"/>
  <c r="EE117" i="12"/>
  <c r="EF117" i="12"/>
  <c r="EE118" i="12"/>
  <c r="EF118" i="12"/>
  <c r="EE119" i="12"/>
  <c r="EF119" i="12"/>
  <c r="EE120" i="12"/>
  <c r="EF120" i="12"/>
  <c r="EE121" i="12"/>
  <c r="EF121" i="12"/>
  <c r="EE122" i="12"/>
  <c r="EF122" i="12"/>
  <c r="EE123" i="12"/>
  <c r="EF123" i="12"/>
  <c r="EE124" i="12"/>
  <c r="EF124" i="12"/>
  <c r="EE125" i="12"/>
  <c r="EF125" i="12"/>
  <c r="EE126" i="12"/>
  <c r="EF126" i="12"/>
  <c r="EE127" i="12"/>
  <c r="EF127" i="12"/>
  <c r="EE128" i="12"/>
  <c r="EF128" i="12"/>
  <c r="EE129" i="12"/>
  <c r="EF129" i="12"/>
  <c r="EE130" i="12"/>
  <c r="EF130" i="12"/>
  <c r="EE131" i="12"/>
  <c r="EF131" i="12"/>
  <c r="EE132" i="12"/>
  <c r="EF132" i="12"/>
  <c r="EE133" i="12"/>
  <c r="EF133" i="12"/>
  <c r="EE134" i="12"/>
  <c r="EF134" i="12"/>
  <c r="EE135" i="12"/>
  <c r="EF135" i="12"/>
  <c r="EE136" i="12"/>
  <c r="EF136" i="12"/>
  <c r="EE137" i="12"/>
  <c r="EF137" i="12"/>
  <c r="EE138" i="12"/>
  <c r="EF138" i="12"/>
  <c r="EE139" i="12"/>
  <c r="EF139" i="12"/>
  <c r="EE140" i="12"/>
  <c r="EF140" i="12"/>
  <c r="EE141" i="12"/>
  <c r="EF141" i="12"/>
  <c r="EE142" i="12"/>
  <c r="EF142" i="12"/>
  <c r="EE143" i="12"/>
  <c r="EF143" i="12"/>
  <c r="EE144" i="12"/>
  <c r="EF144" i="12"/>
  <c r="EE145" i="12"/>
  <c r="EF145" i="12"/>
  <c r="EE146" i="12"/>
  <c r="EF146" i="12"/>
  <c r="EE147" i="12"/>
  <c r="EF147" i="12"/>
  <c r="EE148" i="12"/>
  <c r="EF148" i="12"/>
  <c r="EE149" i="12"/>
  <c r="EF149" i="12"/>
  <c r="EE150" i="12"/>
  <c r="EF150" i="12"/>
  <c r="EE151" i="12"/>
  <c r="EF151" i="12"/>
  <c r="EE152" i="12"/>
  <c r="EF152" i="12"/>
  <c r="EE153" i="12"/>
  <c r="EF153" i="12"/>
  <c r="EE154" i="12"/>
  <c r="EF154" i="12"/>
  <c r="EE155" i="12"/>
  <c r="EF155" i="12"/>
  <c r="EE156" i="12"/>
  <c r="EF156" i="12"/>
  <c r="EE157" i="12"/>
  <c r="EF157" i="12"/>
  <c r="EE158" i="12"/>
  <c r="EF158" i="12"/>
  <c r="EE159" i="12"/>
  <c r="EF159" i="12"/>
  <c r="EE160" i="12"/>
  <c r="EF160" i="12"/>
  <c r="EE161" i="12"/>
  <c r="EF161" i="12"/>
  <c r="EE162" i="12"/>
  <c r="EF162" i="12"/>
  <c r="EE163" i="12"/>
  <c r="EF163" i="12"/>
  <c r="EE164" i="12"/>
  <c r="EF164" i="12"/>
  <c r="EE165" i="12"/>
  <c r="EF165" i="12"/>
  <c r="EE166" i="12"/>
  <c r="EF166" i="12"/>
  <c r="EE167" i="12"/>
  <c r="EF167" i="12"/>
  <c r="EE168" i="12"/>
  <c r="EF168" i="12"/>
  <c r="EE169" i="12"/>
  <c r="EF169" i="12"/>
  <c r="EE170" i="12"/>
  <c r="EF170" i="12"/>
  <c r="EE171" i="12"/>
  <c r="EF171" i="12"/>
  <c r="EE172" i="12"/>
  <c r="EF172" i="12"/>
  <c r="EE173" i="12"/>
  <c r="EF173" i="12"/>
  <c r="EE174" i="12"/>
  <c r="EF174" i="12"/>
  <c r="EE175" i="12"/>
  <c r="EF175" i="12"/>
  <c r="EE176" i="12"/>
  <c r="EF176" i="12"/>
  <c r="EE177" i="12"/>
  <c r="EF177" i="12"/>
  <c r="EE178" i="12"/>
  <c r="EF178" i="12"/>
  <c r="EE179" i="12"/>
  <c r="EF179" i="12"/>
  <c r="EE180" i="12"/>
  <c r="EF180" i="12"/>
  <c r="EE181" i="12"/>
  <c r="EF181" i="12"/>
  <c r="EE182" i="12"/>
  <c r="EF182" i="12"/>
  <c r="EE183" i="12"/>
  <c r="EF183" i="12"/>
  <c r="EE184" i="12"/>
  <c r="EF184" i="12"/>
  <c r="EE185" i="12"/>
  <c r="EF185" i="12"/>
  <c r="EE186" i="12"/>
  <c r="EF186" i="12"/>
  <c r="EE187" i="12"/>
  <c r="EF187" i="12"/>
  <c r="EE188" i="12"/>
  <c r="EF188" i="12"/>
  <c r="EE189" i="12"/>
  <c r="EF189" i="12"/>
  <c r="EE190" i="12"/>
  <c r="EF190" i="12"/>
  <c r="EE191" i="12"/>
  <c r="EF191" i="12"/>
  <c r="EE192" i="12"/>
  <c r="EF192" i="12"/>
  <c r="EE193" i="12"/>
  <c r="EF193" i="12"/>
  <c r="EE194" i="12"/>
  <c r="EF194" i="12"/>
  <c r="EE195" i="12"/>
  <c r="EF195" i="12"/>
  <c r="EE196" i="12"/>
  <c r="EF196" i="12"/>
  <c r="EE197" i="12"/>
  <c r="EF197" i="12"/>
  <c r="EE198" i="12"/>
  <c r="EF198" i="12"/>
  <c r="EE199" i="12"/>
  <c r="EF199" i="12"/>
  <c r="EE200" i="12"/>
  <c r="EF200" i="12"/>
  <c r="EE201" i="12"/>
  <c r="EF201" i="12"/>
  <c r="EE202" i="12"/>
  <c r="EF202" i="12"/>
  <c r="EE203" i="12"/>
  <c r="EF203" i="12"/>
  <c r="EE204" i="12"/>
  <c r="EF204" i="12"/>
  <c r="EE205" i="12"/>
  <c r="EF205" i="12"/>
  <c r="EE206" i="12"/>
  <c r="EF206" i="12"/>
  <c r="EE207" i="12"/>
  <c r="EF207" i="12"/>
  <c r="EE208" i="12"/>
  <c r="EF208" i="12"/>
  <c r="EE209" i="12"/>
  <c r="EF209" i="12"/>
  <c r="EE210" i="12"/>
  <c r="EF210" i="12"/>
  <c r="EE211" i="12"/>
  <c r="EF211" i="12"/>
  <c r="EE212" i="12"/>
  <c r="EF212" i="12"/>
  <c r="EE213" i="12"/>
  <c r="EF213" i="12"/>
  <c r="EE214" i="12"/>
  <c r="EF214" i="12"/>
  <c r="EE215" i="12"/>
  <c r="EF215" i="12"/>
  <c r="EE216" i="12"/>
  <c r="EF216" i="12"/>
  <c r="EE217" i="12"/>
  <c r="EF217" i="12"/>
  <c r="EE218" i="12"/>
  <c r="EF218" i="12"/>
  <c r="EE219" i="12"/>
  <c r="EF219" i="12"/>
  <c r="EE220" i="12"/>
  <c r="EF220" i="12"/>
  <c r="EE221" i="12"/>
  <c r="EF221" i="12"/>
  <c r="EE222" i="12"/>
  <c r="EF222" i="12"/>
  <c r="EE223" i="12"/>
  <c r="EF223" i="12"/>
  <c r="EE224" i="12"/>
  <c r="EF224" i="12"/>
  <c r="EE225" i="12"/>
  <c r="EF225" i="12"/>
  <c r="EE226" i="12"/>
  <c r="EF226" i="12"/>
  <c r="EE227" i="12"/>
  <c r="EF227" i="12"/>
  <c r="EE228" i="12"/>
  <c r="EF228" i="12"/>
  <c r="EE229" i="12"/>
  <c r="EF229" i="12"/>
  <c r="EE230" i="12"/>
  <c r="EF230" i="12"/>
  <c r="EE231" i="12"/>
  <c r="EF231" i="12"/>
  <c r="EE232" i="12"/>
  <c r="EF232" i="12"/>
  <c r="EE233" i="12"/>
  <c r="EF233" i="12"/>
  <c r="EE234" i="12"/>
  <c r="EF234" i="12"/>
  <c r="EE235" i="12"/>
  <c r="EF235" i="12"/>
  <c r="EE236" i="12"/>
  <c r="EF236" i="12"/>
  <c r="EE237" i="12"/>
  <c r="EF237" i="12"/>
  <c r="EE238" i="12"/>
  <c r="EF238" i="12"/>
  <c r="EE239" i="12"/>
  <c r="EF239" i="12"/>
  <c r="EE240" i="12"/>
  <c r="EF240" i="12"/>
  <c r="EE241" i="12"/>
  <c r="EF241" i="12"/>
  <c r="EE242" i="12"/>
  <c r="EF242" i="12"/>
  <c r="EE243" i="12"/>
  <c r="EF243" i="12"/>
  <c r="EE244" i="12"/>
  <c r="EF244" i="12"/>
  <c r="EE245" i="12"/>
  <c r="EF245" i="12"/>
  <c r="EE246" i="12"/>
  <c r="EF246" i="12"/>
  <c r="EE247" i="12"/>
  <c r="EF247" i="12"/>
  <c r="EE248" i="12"/>
  <c r="EF248" i="12"/>
  <c r="EE249" i="12"/>
  <c r="EF249" i="12"/>
  <c r="EE250" i="12"/>
  <c r="EF250" i="12"/>
  <c r="EE251" i="12"/>
  <c r="EF251" i="12"/>
  <c r="EE252" i="12"/>
  <c r="EF252" i="12"/>
  <c r="EE253" i="12"/>
  <c r="EF253" i="12"/>
  <c r="EE254" i="12"/>
  <c r="EF254" i="12"/>
  <c r="EE255" i="12"/>
  <c r="EF255" i="12"/>
  <c r="EE256" i="12"/>
  <c r="EF256" i="12"/>
  <c r="EE257" i="12"/>
  <c r="EF257" i="12"/>
  <c r="EE258" i="12"/>
  <c r="EF258" i="12"/>
  <c r="EE259" i="12"/>
  <c r="EF259" i="12"/>
  <c r="EE260" i="12"/>
  <c r="EF260" i="12"/>
  <c r="EE261" i="12"/>
  <c r="EF261" i="12"/>
  <c r="EE262" i="12"/>
  <c r="EF262" i="12"/>
  <c r="EE263" i="12"/>
  <c r="EF263" i="12"/>
  <c r="EE264" i="12"/>
  <c r="EF264" i="12"/>
  <c r="EE265" i="12"/>
  <c r="EF265" i="12"/>
  <c r="EE266" i="12"/>
  <c r="EF266" i="12"/>
  <c r="EE267" i="12"/>
  <c r="EF267" i="12"/>
  <c r="EE268" i="12"/>
  <c r="EF268" i="12"/>
  <c r="EE269" i="12"/>
  <c r="EF269" i="12"/>
  <c r="EE270" i="12"/>
  <c r="EF270" i="12"/>
  <c r="EE271" i="12"/>
  <c r="EF271" i="12"/>
  <c r="EE272" i="12"/>
  <c r="EF272" i="12"/>
  <c r="EE273" i="12"/>
  <c r="EF273" i="12"/>
  <c r="EE274" i="12"/>
  <c r="EF274" i="12"/>
  <c r="EE275" i="12"/>
  <c r="EF275" i="12"/>
  <c r="EE276" i="12"/>
  <c r="EF276" i="12"/>
  <c r="EE277" i="12"/>
  <c r="EF277" i="12"/>
  <c r="EE278" i="12"/>
  <c r="EF278" i="12"/>
  <c r="EE279" i="12"/>
  <c r="EF279" i="12"/>
  <c r="EE280" i="12"/>
  <c r="EF280" i="12"/>
  <c r="EE281" i="12"/>
  <c r="EF281" i="12"/>
  <c r="EE282" i="12"/>
  <c r="EF282" i="12"/>
  <c r="EE283" i="12"/>
  <c r="EF283" i="12"/>
  <c r="EE284" i="12"/>
  <c r="EF284" i="12"/>
  <c r="EE285" i="12"/>
  <c r="EF285" i="12"/>
  <c r="EE286" i="12"/>
  <c r="EF286" i="12"/>
  <c r="EE287" i="12"/>
  <c r="EF287" i="12"/>
  <c r="EE288" i="12"/>
  <c r="EF288" i="12"/>
  <c r="EE289" i="12"/>
  <c r="EF289" i="12"/>
  <c r="EE290" i="12"/>
  <c r="EF290" i="12"/>
  <c r="EE291" i="12"/>
  <c r="EF291" i="12"/>
  <c r="EE292" i="12"/>
  <c r="EF292" i="12"/>
  <c r="EE293" i="12"/>
  <c r="EF293" i="12"/>
  <c r="EE294" i="12"/>
  <c r="EF294" i="12"/>
  <c r="EE295" i="12"/>
  <c r="EF295" i="12"/>
  <c r="EE296" i="12"/>
  <c r="EF296" i="12"/>
  <c r="EE297" i="12"/>
  <c r="EF297" i="12"/>
  <c r="EE298" i="12"/>
  <c r="EF298" i="12"/>
  <c r="EE299" i="12"/>
  <c r="EF299" i="12"/>
  <c r="EE300" i="12"/>
  <c r="EF300" i="12"/>
  <c r="EE301" i="12"/>
  <c r="EF301" i="12"/>
  <c r="EE302" i="12"/>
  <c r="EF302" i="12"/>
  <c r="EE303" i="12"/>
  <c r="EF303" i="12"/>
  <c r="EE304" i="12"/>
  <c r="EF304" i="12"/>
  <c r="EE305" i="12"/>
  <c r="EF305" i="12"/>
  <c r="EE306" i="12"/>
  <c r="EF306" i="12"/>
  <c r="EE307" i="12"/>
  <c r="EF307" i="12"/>
  <c r="EE308" i="12"/>
  <c r="EF308" i="12"/>
  <c r="EE309" i="12"/>
  <c r="EF309" i="12"/>
  <c r="EE310" i="12"/>
  <c r="EF310" i="12"/>
  <c r="EE311" i="12"/>
  <c r="EF311" i="12"/>
  <c r="EE312" i="12"/>
  <c r="EF312" i="12"/>
  <c r="EE313" i="12"/>
  <c r="EF313" i="12"/>
  <c r="EE314" i="12"/>
  <c r="EF314" i="12"/>
  <c r="EE315" i="12"/>
  <c r="EF315" i="12"/>
  <c r="EE316" i="12"/>
  <c r="EF316" i="12"/>
  <c r="EE317" i="12"/>
  <c r="EF317" i="12"/>
  <c r="EE318" i="12"/>
  <c r="EF318" i="12"/>
  <c r="EE319" i="12"/>
  <c r="EF319" i="12"/>
  <c r="EE320" i="12"/>
  <c r="EF320" i="12"/>
  <c r="EE321" i="12"/>
  <c r="EF321" i="12"/>
  <c r="EE322" i="12"/>
  <c r="EF322" i="12"/>
  <c r="EE323" i="12"/>
  <c r="EF323" i="12"/>
  <c r="EE324" i="12"/>
  <c r="EF324" i="12"/>
  <c r="EE325" i="12"/>
  <c r="EF325" i="12"/>
  <c r="EE326" i="12"/>
  <c r="EF326" i="12"/>
  <c r="EE327" i="12"/>
  <c r="EF327" i="12"/>
  <c r="EE328" i="12"/>
  <c r="EF328" i="12"/>
  <c r="EE329" i="12"/>
  <c r="EF329" i="12"/>
  <c r="EE330" i="12"/>
  <c r="EF330" i="12"/>
  <c r="EE331" i="12"/>
  <c r="EF331" i="12"/>
  <c r="EE332" i="12"/>
  <c r="EF332" i="12"/>
  <c r="EE333" i="12"/>
  <c r="EF333" i="12"/>
  <c r="EE334" i="12"/>
  <c r="EF334" i="12"/>
  <c r="EE335" i="12"/>
  <c r="EF335" i="12"/>
  <c r="EE336" i="12"/>
  <c r="EF336" i="12"/>
  <c r="EE337" i="12"/>
  <c r="EF337" i="12"/>
  <c r="EE338" i="12"/>
  <c r="EF338" i="12"/>
  <c r="EE339" i="12"/>
  <c r="EF339" i="12"/>
  <c r="EE340" i="12"/>
  <c r="EF340" i="12"/>
  <c r="EE341" i="12"/>
  <c r="EF341" i="12"/>
  <c r="EE342" i="12"/>
  <c r="EF342" i="12"/>
  <c r="EE343" i="12"/>
  <c r="EF343" i="12"/>
  <c r="EE344" i="12"/>
  <c r="EF344" i="12"/>
  <c r="EE345" i="12"/>
  <c r="EF345" i="12"/>
  <c r="EE346" i="12"/>
  <c r="EF346" i="12"/>
  <c r="EE347" i="12"/>
  <c r="EF347" i="12"/>
  <c r="EE348" i="12"/>
  <c r="EF348" i="12"/>
  <c r="EE349" i="12"/>
  <c r="EF349" i="12"/>
  <c r="EE350" i="12"/>
  <c r="EF350" i="12"/>
  <c r="EE351" i="12"/>
  <c r="EF351" i="12"/>
  <c r="EE352" i="12"/>
  <c r="EF352" i="12"/>
  <c r="EE353" i="12"/>
  <c r="EF353" i="12"/>
  <c r="EE354" i="12"/>
  <c r="EF354" i="12"/>
  <c r="EE355" i="12"/>
  <c r="EF355" i="12"/>
  <c r="EE356" i="12"/>
  <c r="EF356" i="12"/>
  <c r="EE357" i="12"/>
  <c r="EF357" i="12"/>
  <c r="EE358" i="12"/>
  <c r="EF358" i="12"/>
  <c r="EE359" i="12"/>
  <c r="EF359" i="12"/>
  <c r="EE360" i="12"/>
  <c r="EF360" i="12"/>
  <c r="EE361" i="12"/>
  <c r="EF361" i="12"/>
  <c r="EE362" i="12"/>
  <c r="EF362" i="12"/>
  <c r="EE363" i="12"/>
  <c r="EF363" i="12"/>
  <c r="EE364" i="12"/>
  <c r="EF364" i="12"/>
  <c r="EE365" i="12"/>
  <c r="EF365" i="12"/>
  <c r="EE366" i="12"/>
  <c r="EF366" i="12"/>
  <c r="EE367" i="12"/>
  <c r="EF367" i="12"/>
  <c r="EE368" i="12"/>
  <c r="EF368" i="12"/>
  <c r="EE369" i="12"/>
  <c r="EF369" i="12"/>
  <c r="EE370" i="12"/>
  <c r="EF370" i="12"/>
  <c r="EE371" i="12"/>
  <c r="EF371" i="12"/>
  <c r="EE372" i="12"/>
  <c r="EF372" i="12"/>
  <c r="EE373" i="12"/>
  <c r="EF373" i="12"/>
  <c r="EE374" i="12"/>
  <c r="EF374" i="12"/>
  <c r="EE375" i="12"/>
  <c r="EF375" i="12"/>
  <c r="EE376" i="12"/>
  <c r="EF376" i="12"/>
  <c r="EE377" i="12"/>
  <c r="EF377" i="12"/>
  <c r="EE378" i="12"/>
  <c r="EF378" i="12"/>
  <c r="EE379" i="12"/>
  <c r="EF379" i="12"/>
  <c r="EE380" i="12"/>
  <c r="EF380" i="12"/>
  <c r="EE381" i="12"/>
  <c r="EF381" i="12"/>
  <c r="EE382" i="12"/>
  <c r="EF382" i="12"/>
  <c r="EE383" i="12"/>
  <c r="EF383" i="12"/>
  <c r="EE384" i="12"/>
  <c r="EF384" i="12"/>
  <c r="EE385" i="12"/>
  <c r="EF385" i="12"/>
  <c r="EE386" i="12"/>
  <c r="EF386" i="12"/>
  <c r="EE387" i="12"/>
  <c r="EF387" i="12"/>
  <c r="EE388" i="12"/>
  <c r="EF388" i="12"/>
  <c r="EE389" i="12"/>
  <c r="EF389" i="12"/>
  <c r="EE390" i="12"/>
  <c r="EF390" i="12"/>
  <c r="EE391" i="12"/>
  <c r="EF391" i="12"/>
  <c r="EE392" i="12"/>
  <c r="EF392" i="12"/>
  <c r="EE393" i="12"/>
  <c r="EF393" i="12"/>
  <c r="EE394" i="12"/>
  <c r="EF394" i="12"/>
  <c r="EE395" i="12"/>
  <c r="EF395" i="12"/>
  <c r="EE396" i="12"/>
  <c r="EF396" i="12"/>
  <c r="EE397" i="12"/>
  <c r="EF397" i="12"/>
  <c r="EE398" i="12"/>
  <c r="EF398" i="12"/>
  <c r="EE399" i="12"/>
  <c r="EF399" i="12"/>
  <c r="EE400" i="12"/>
  <c r="EF400" i="12"/>
  <c r="EE401" i="12"/>
  <c r="EF401" i="12"/>
  <c r="EE402" i="12"/>
  <c r="EF402" i="12"/>
  <c r="EE403" i="12"/>
  <c r="EF403" i="12"/>
  <c r="EE404" i="12"/>
  <c r="EF404" i="12"/>
  <c r="EE405" i="12"/>
  <c r="EF405" i="12"/>
  <c r="EE406" i="12"/>
  <c r="EF406" i="12"/>
  <c r="EE407" i="12"/>
  <c r="EF407" i="12"/>
  <c r="EE408" i="12"/>
  <c r="EF408" i="12"/>
  <c r="EE409" i="12"/>
  <c r="EF409" i="12"/>
  <c r="EE410" i="12"/>
  <c r="EF410" i="12"/>
  <c r="EE411" i="12"/>
  <c r="EF411" i="12"/>
  <c r="EE412" i="12"/>
  <c r="EF412" i="12"/>
  <c r="EE413" i="12"/>
  <c r="EF413" i="12"/>
  <c r="EE414" i="12"/>
  <c r="EF414" i="12"/>
  <c r="EE415" i="12"/>
  <c r="EF415" i="12"/>
  <c r="EE416" i="12"/>
  <c r="EF416" i="12"/>
  <c r="EE417" i="12"/>
  <c r="EF417" i="12"/>
  <c r="EE418" i="12"/>
  <c r="EF418" i="12"/>
  <c r="EE419" i="12"/>
  <c r="EF419" i="12"/>
  <c r="EE420" i="12"/>
  <c r="EF420" i="12"/>
  <c r="EE421" i="12"/>
  <c r="EF421" i="12"/>
  <c r="EE422" i="12"/>
  <c r="EF422" i="12"/>
  <c r="EE423" i="12"/>
  <c r="EF423" i="12"/>
  <c r="EE424" i="12"/>
  <c r="EF424" i="12"/>
  <c r="EE425" i="12"/>
  <c r="EF425" i="12"/>
  <c r="EE426" i="12"/>
  <c r="EF426" i="12"/>
  <c r="EE427" i="12"/>
  <c r="EF427" i="12"/>
  <c r="EE428" i="12"/>
  <c r="EF428" i="12"/>
  <c r="EE429" i="12"/>
  <c r="EF429" i="12"/>
  <c r="EE430" i="12"/>
  <c r="EF430" i="12"/>
  <c r="EE431" i="12"/>
  <c r="EF431" i="12"/>
  <c r="EE432" i="12"/>
  <c r="EF432" i="12"/>
  <c r="EE433" i="12"/>
  <c r="EF433" i="12"/>
  <c r="EE434" i="12"/>
  <c r="EF434" i="12"/>
  <c r="EE435" i="12"/>
  <c r="EF435" i="12"/>
  <c r="EE436" i="12"/>
  <c r="EF436" i="12"/>
  <c r="EE437" i="12"/>
  <c r="EF437" i="12"/>
  <c r="EE438" i="12"/>
  <c r="EF438" i="12"/>
  <c r="EE439" i="12"/>
  <c r="EF439" i="12"/>
  <c r="EE440" i="12"/>
  <c r="EF440" i="12"/>
  <c r="EE441" i="12"/>
  <c r="EF441" i="12"/>
  <c r="EE442" i="12"/>
  <c r="EF442" i="12"/>
  <c r="EE443" i="12"/>
  <c r="EF443" i="12"/>
  <c r="EE444" i="12"/>
  <c r="EF444" i="12"/>
  <c r="EE445" i="12"/>
  <c r="EF445" i="12"/>
  <c r="EE446" i="12"/>
  <c r="EF446" i="12"/>
  <c r="EE447" i="12"/>
  <c r="EF447" i="12"/>
  <c r="EE448" i="12"/>
  <c r="EF448" i="12"/>
  <c r="EE449" i="12"/>
  <c r="EF449" i="12"/>
  <c r="EE450" i="12"/>
  <c r="EF450" i="12"/>
  <c r="EE451" i="12"/>
  <c r="EF451" i="12"/>
  <c r="EE452" i="12"/>
  <c r="EF452" i="12"/>
  <c r="EE453" i="12"/>
  <c r="EF453" i="12"/>
  <c r="EE454" i="12"/>
  <c r="EF454" i="12"/>
  <c r="EE455" i="12"/>
  <c r="EF455" i="12"/>
  <c r="EE456" i="12"/>
  <c r="EF456" i="12"/>
  <c r="EE457" i="12"/>
  <c r="EF457" i="12"/>
  <c r="EE458" i="12"/>
  <c r="EF458" i="12"/>
  <c r="EE459" i="12"/>
  <c r="EF459" i="12"/>
  <c r="EE460" i="12"/>
  <c r="EF460" i="12"/>
  <c r="EE461" i="12"/>
  <c r="EF461" i="12"/>
  <c r="EE462" i="12"/>
  <c r="EF462" i="12"/>
  <c r="EE463" i="12"/>
  <c r="EF463" i="12"/>
  <c r="EE464" i="12"/>
  <c r="EF464" i="12"/>
  <c r="EE465" i="12"/>
  <c r="EF465" i="12"/>
  <c r="EE466" i="12"/>
  <c r="EF466" i="12"/>
  <c r="EE467" i="12"/>
  <c r="EF467" i="12"/>
  <c r="EE468" i="12"/>
  <c r="EF468" i="12"/>
  <c r="EE469" i="12"/>
  <c r="EF469" i="12"/>
  <c r="EE470" i="12"/>
  <c r="EF470" i="12"/>
  <c r="EE471" i="12"/>
  <c r="EF471" i="12"/>
  <c r="EE472" i="12"/>
  <c r="EF472" i="12"/>
  <c r="EE473" i="12"/>
  <c r="EF473" i="12"/>
  <c r="EE474" i="12"/>
  <c r="EF474" i="12"/>
  <c r="EE475" i="12"/>
  <c r="EF475" i="12"/>
  <c r="EE476" i="12"/>
  <c r="EF476" i="12"/>
  <c r="EE477" i="12"/>
  <c r="EF477" i="12"/>
  <c r="EE478" i="12"/>
  <c r="EF478" i="12"/>
  <c r="EE479" i="12"/>
  <c r="EF479" i="12"/>
  <c r="EE480" i="12"/>
  <c r="EF480" i="12"/>
  <c r="EE481" i="12"/>
  <c r="EF481" i="12"/>
  <c r="EE482" i="12"/>
  <c r="EF482" i="12"/>
  <c r="EE483" i="12"/>
  <c r="EF483" i="12"/>
  <c r="EE484" i="12"/>
  <c r="EF484" i="12"/>
  <c r="EE485" i="12"/>
  <c r="EF485" i="12"/>
  <c r="EE486" i="12"/>
  <c r="EF486" i="12"/>
  <c r="EE487" i="12"/>
  <c r="EF487" i="12"/>
  <c r="EE488" i="12"/>
  <c r="EF488" i="12"/>
  <c r="EE489" i="12"/>
  <c r="EF489" i="12"/>
  <c r="EE490" i="12"/>
  <c r="EF490" i="12"/>
  <c r="EE491" i="12"/>
  <c r="EF491" i="12"/>
  <c r="EE492" i="12"/>
  <c r="EF492" i="12"/>
  <c r="EE493" i="12"/>
  <c r="EF493" i="12"/>
  <c r="EE494" i="12"/>
  <c r="EF494" i="12"/>
  <c r="EE495" i="12"/>
  <c r="EF495" i="12"/>
  <c r="EE496" i="12"/>
  <c r="EF496" i="12"/>
  <c r="EE497" i="12"/>
  <c r="EF497" i="12"/>
  <c r="EE498" i="12"/>
  <c r="EF498" i="12"/>
  <c r="EE499" i="12"/>
  <c r="EF499" i="12"/>
  <c r="EF4" i="12"/>
  <c r="EE4" i="12"/>
  <c r="DU5" i="12"/>
  <c r="DV5" i="12"/>
  <c r="DU6" i="12"/>
  <c r="DV6" i="12"/>
  <c r="DU7" i="12"/>
  <c r="DV7" i="12"/>
  <c r="DU8" i="12"/>
  <c r="DV8" i="12"/>
  <c r="DU9" i="12"/>
  <c r="DV9" i="12"/>
  <c r="DU10" i="12"/>
  <c r="DV10" i="12"/>
  <c r="DU11" i="12"/>
  <c r="DV11" i="12"/>
  <c r="DU12" i="12"/>
  <c r="DV12" i="12"/>
  <c r="DU13" i="12"/>
  <c r="DV13" i="12"/>
  <c r="DU14" i="12"/>
  <c r="DV14" i="12"/>
  <c r="DU15" i="12"/>
  <c r="DV15" i="12"/>
  <c r="DU16" i="12"/>
  <c r="DV16" i="12"/>
  <c r="DU17" i="12"/>
  <c r="DV17" i="12"/>
  <c r="DU18" i="12"/>
  <c r="DV18" i="12"/>
  <c r="DU19" i="12"/>
  <c r="DV19" i="12"/>
  <c r="DU20" i="12"/>
  <c r="DV20" i="12"/>
  <c r="DU21" i="12"/>
  <c r="DV21" i="12"/>
  <c r="DU22" i="12"/>
  <c r="DV22" i="12"/>
  <c r="DU23" i="12"/>
  <c r="DV23" i="12"/>
  <c r="DU24" i="12"/>
  <c r="DV24" i="12"/>
  <c r="DU25" i="12"/>
  <c r="DV25" i="12"/>
  <c r="DU26" i="12"/>
  <c r="DV26" i="12"/>
  <c r="DU27" i="12"/>
  <c r="DV27" i="12"/>
  <c r="DU28" i="12"/>
  <c r="DV28" i="12"/>
  <c r="DU29" i="12"/>
  <c r="DV29" i="12"/>
  <c r="DU30" i="12"/>
  <c r="DV30" i="12"/>
  <c r="DU31" i="12"/>
  <c r="DV31" i="12"/>
  <c r="DU32" i="12"/>
  <c r="DV32" i="12"/>
  <c r="DU33" i="12"/>
  <c r="DV33" i="12"/>
  <c r="DU34" i="12"/>
  <c r="DV34" i="12"/>
  <c r="DU35" i="12"/>
  <c r="DV35" i="12"/>
  <c r="DU36" i="12"/>
  <c r="DV36" i="12"/>
  <c r="DU37" i="12"/>
  <c r="DV37" i="12"/>
  <c r="DU38" i="12"/>
  <c r="DV38" i="12"/>
  <c r="DU39" i="12"/>
  <c r="DV39" i="12"/>
  <c r="DU40" i="12"/>
  <c r="DV40" i="12"/>
  <c r="DU41" i="12"/>
  <c r="DV41" i="12"/>
  <c r="DU42" i="12"/>
  <c r="DV42" i="12"/>
  <c r="DU43" i="12"/>
  <c r="DV43" i="12"/>
  <c r="DU44" i="12"/>
  <c r="DV44" i="12"/>
  <c r="DU45" i="12"/>
  <c r="DV45" i="12"/>
  <c r="DU46" i="12"/>
  <c r="DV46" i="12"/>
  <c r="DU47" i="12"/>
  <c r="DV47" i="12"/>
  <c r="DU48" i="12"/>
  <c r="DV48" i="12"/>
  <c r="DU49" i="12"/>
  <c r="DV49" i="12"/>
  <c r="DU50" i="12"/>
  <c r="DV50" i="12"/>
  <c r="DU51" i="12"/>
  <c r="DV51" i="12"/>
  <c r="DU52" i="12"/>
  <c r="DV52" i="12"/>
  <c r="DU53" i="12"/>
  <c r="DV53" i="12"/>
  <c r="DU54" i="12"/>
  <c r="DV54" i="12"/>
  <c r="DU55" i="12"/>
  <c r="DV55" i="12"/>
  <c r="DU56" i="12"/>
  <c r="DV56" i="12"/>
  <c r="DU57" i="12"/>
  <c r="DV57" i="12"/>
  <c r="DU58" i="12"/>
  <c r="DV58" i="12"/>
  <c r="DU59" i="12"/>
  <c r="DV59" i="12"/>
  <c r="DU60" i="12"/>
  <c r="DV60" i="12"/>
  <c r="DU61" i="12"/>
  <c r="DV61" i="12"/>
  <c r="DU62" i="12"/>
  <c r="DV62" i="12"/>
  <c r="DU63" i="12"/>
  <c r="DV63" i="12"/>
  <c r="DU64" i="12"/>
  <c r="DV64" i="12"/>
  <c r="DU65" i="12"/>
  <c r="DV65" i="12"/>
  <c r="DU66" i="12"/>
  <c r="DV66" i="12"/>
  <c r="DU67" i="12"/>
  <c r="DV67" i="12"/>
  <c r="DU68" i="12"/>
  <c r="DV68" i="12"/>
  <c r="DU69" i="12"/>
  <c r="DV69" i="12"/>
  <c r="DU70" i="12"/>
  <c r="DV70" i="12"/>
  <c r="DU71" i="12"/>
  <c r="DV71" i="12"/>
  <c r="DU72" i="12"/>
  <c r="DV72" i="12"/>
  <c r="DU73" i="12"/>
  <c r="DV73" i="12"/>
  <c r="DU74" i="12"/>
  <c r="DV74" i="12"/>
  <c r="DU75" i="12"/>
  <c r="DV75" i="12"/>
  <c r="DU76" i="12"/>
  <c r="DV76" i="12"/>
  <c r="DU77" i="12"/>
  <c r="DV77" i="12"/>
  <c r="DU78" i="12"/>
  <c r="DV78" i="12"/>
  <c r="DU80" i="12"/>
  <c r="DV80" i="12"/>
  <c r="DU81" i="12"/>
  <c r="DV81" i="12"/>
  <c r="DU82" i="12"/>
  <c r="DV82" i="12"/>
  <c r="DU83" i="12"/>
  <c r="DV83" i="12"/>
  <c r="DU84" i="12"/>
  <c r="DV84" i="12"/>
  <c r="DU85" i="12"/>
  <c r="DV85" i="12"/>
  <c r="DU86" i="12"/>
  <c r="DV86" i="12"/>
  <c r="DU87" i="12"/>
  <c r="DV87" i="12"/>
  <c r="DU88" i="12"/>
  <c r="DV88" i="12"/>
  <c r="DU89" i="12"/>
  <c r="DV89" i="12"/>
  <c r="DU90" i="12"/>
  <c r="DV90" i="12"/>
  <c r="DU91" i="12"/>
  <c r="DV91" i="12"/>
  <c r="DU92" i="12"/>
  <c r="DV92" i="12"/>
  <c r="DU93" i="12"/>
  <c r="DV93" i="12"/>
  <c r="DU94" i="12"/>
  <c r="DV94" i="12"/>
  <c r="DU95" i="12"/>
  <c r="DV95" i="12"/>
  <c r="DU96" i="12"/>
  <c r="DV96" i="12"/>
  <c r="DU97" i="12"/>
  <c r="DV97" i="12"/>
  <c r="DU98" i="12"/>
  <c r="DV98" i="12"/>
  <c r="DU99" i="12"/>
  <c r="DV99" i="12"/>
  <c r="DU100" i="12"/>
  <c r="DV100" i="12"/>
  <c r="DU101" i="12"/>
  <c r="DV101" i="12"/>
  <c r="DU102" i="12"/>
  <c r="DV102" i="12"/>
  <c r="DU103" i="12"/>
  <c r="DV103" i="12"/>
  <c r="DU104" i="12"/>
  <c r="DV104" i="12"/>
  <c r="DU105" i="12"/>
  <c r="DV105" i="12"/>
  <c r="DU106" i="12"/>
  <c r="DV106" i="12"/>
  <c r="DU107" i="12"/>
  <c r="DV107" i="12"/>
  <c r="DU108" i="12"/>
  <c r="DV108" i="12"/>
  <c r="DU109" i="12"/>
  <c r="DV109" i="12"/>
  <c r="DU110" i="12"/>
  <c r="DV110" i="12"/>
  <c r="DU111" i="12"/>
  <c r="DV111" i="12"/>
  <c r="DU112" i="12"/>
  <c r="DV112" i="12"/>
  <c r="DU113" i="12"/>
  <c r="DV113" i="12"/>
  <c r="DU114" i="12"/>
  <c r="DV114" i="12"/>
  <c r="DU115" i="12"/>
  <c r="DV115" i="12"/>
  <c r="DU116" i="12"/>
  <c r="DV116" i="12"/>
  <c r="DU117" i="12"/>
  <c r="DV117" i="12"/>
  <c r="DU118" i="12"/>
  <c r="DV118" i="12"/>
  <c r="DU119" i="12"/>
  <c r="DV119" i="12"/>
  <c r="DU120" i="12"/>
  <c r="DV120" i="12"/>
  <c r="DU121" i="12"/>
  <c r="DV121" i="12"/>
  <c r="DU122" i="12"/>
  <c r="DV122" i="12"/>
  <c r="DU123" i="12"/>
  <c r="DV123" i="12"/>
  <c r="DU124" i="12"/>
  <c r="DV124" i="12"/>
  <c r="DU125" i="12"/>
  <c r="DV125" i="12"/>
  <c r="DU126" i="12"/>
  <c r="DV126" i="12"/>
  <c r="DU127" i="12"/>
  <c r="DV127" i="12"/>
  <c r="DU128" i="12"/>
  <c r="DV128" i="12"/>
  <c r="DU129" i="12"/>
  <c r="DV129" i="12"/>
  <c r="DU130" i="12"/>
  <c r="DV130" i="12"/>
  <c r="DU131" i="12"/>
  <c r="DV131" i="12"/>
  <c r="DU132" i="12"/>
  <c r="DV132" i="12"/>
  <c r="DU133" i="12"/>
  <c r="DV133" i="12"/>
  <c r="DU134" i="12"/>
  <c r="DV134" i="12"/>
  <c r="DU135" i="12"/>
  <c r="DV135" i="12"/>
  <c r="DU136" i="12"/>
  <c r="DV136" i="12"/>
  <c r="DU137" i="12"/>
  <c r="DV137" i="12"/>
  <c r="DU138" i="12"/>
  <c r="DV138" i="12"/>
  <c r="DU139" i="12"/>
  <c r="DV139" i="12"/>
  <c r="DU140" i="12"/>
  <c r="DV140" i="12"/>
  <c r="DU141" i="12"/>
  <c r="DV141" i="12"/>
  <c r="DU142" i="12"/>
  <c r="DV142" i="12"/>
  <c r="DU143" i="12"/>
  <c r="DV143" i="12"/>
  <c r="DU144" i="12"/>
  <c r="DV144" i="12"/>
  <c r="DU145" i="12"/>
  <c r="DV145" i="12"/>
  <c r="DU146" i="12"/>
  <c r="DV146" i="12"/>
  <c r="DU147" i="12"/>
  <c r="DV147" i="12"/>
  <c r="DU148" i="12"/>
  <c r="DV148" i="12"/>
  <c r="DU149" i="12"/>
  <c r="DV149" i="12"/>
  <c r="DU150" i="12"/>
  <c r="DV150" i="12"/>
  <c r="DU151" i="12"/>
  <c r="DV151" i="12"/>
  <c r="DU152" i="12"/>
  <c r="DV152" i="12"/>
  <c r="DU153" i="12"/>
  <c r="DV153" i="12"/>
  <c r="DU154" i="12"/>
  <c r="DV154" i="12"/>
  <c r="DU155" i="12"/>
  <c r="DV155" i="12"/>
  <c r="DU156" i="12"/>
  <c r="DV156" i="12"/>
  <c r="DU157" i="12"/>
  <c r="DV157" i="12"/>
  <c r="DU158" i="12"/>
  <c r="DV158" i="12"/>
  <c r="DU159" i="12"/>
  <c r="DV159" i="12"/>
  <c r="DU160" i="12"/>
  <c r="DV160" i="12"/>
  <c r="DU161" i="12"/>
  <c r="DV161" i="12"/>
  <c r="DU162" i="12"/>
  <c r="DV162" i="12"/>
  <c r="DU163" i="12"/>
  <c r="DV163" i="12"/>
  <c r="DU164" i="12"/>
  <c r="DV164" i="12"/>
  <c r="DU165" i="12"/>
  <c r="DV165" i="12"/>
  <c r="DU166" i="12"/>
  <c r="DV166" i="12"/>
  <c r="DU167" i="12"/>
  <c r="DV167" i="12"/>
  <c r="DU168" i="12"/>
  <c r="DV168" i="12"/>
  <c r="DU169" i="12"/>
  <c r="DV169" i="12"/>
  <c r="DU170" i="12"/>
  <c r="DV170" i="12"/>
  <c r="DU171" i="12"/>
  <c r="DV171" i="12"/>
  <c r="DU172" i="12"/>
  <c r="DV172" i="12"/>
  <c r="DU173" i="12"/>
  <c r="DV173" i="12"/>
  <c r="DU174" i="12"/>
  <c r="DV174" i="12"/>
  <c r="DU175" i="12"/>
  <c r="DV175" i="12"/>
  <c r="DU176" i="12"/>
  <c r="DV176" i="12"/>
  <c r="DU177" i="12"/>
  <c r="DV177" i="12"/>
  <c r="DU178" i="12"/>
  <c r="DV178" i="12"/>
  <c r="DU179" i="12"/>
  <c r="DV179" i="12"/>
  <c r="DU180" i="12"/>
  <c r="DV180" i="12"/>
  <c r="DU181" i="12"/>
  <c r="DV181" i="12"/>
  <c r="DU182" i="12"/>
  <c r="DV182" i="12"/>
  <c r="DU183" i="12"/>
  <c r="DV183" i="12"/>
  <c r="DU184" i="12"/>
  <c r="DV184" i="12"/>
  <c r="DU185" i="12"/>
  <c r="DV185" i="12"/>
  <c r="DU186" i="12"/>
  <c r="DV186" i="12"/>
  <c r="DU187" i="12"/>
  <c r="DV187" i="12"/>
  <c r="DU188" i="12"/>
  <c r="DV188" i="12"/>
  <c r="DU189" i="12"/>
  <c r="DV189" i="12"/>
  <c r="DU190" i="12"/>
  <c r="DV190" i="12"/>
  <c r="DU191" i="12"/>
  <c r="DV191" i="12"/>
  <c r="DU192" i="12"/>
  <c r="DV192" i="12"/>
  <c r="DU193" i="12"/>
  <c r="DV193" i="12"/>
  <c r="DU194" i="12"/>
  <c r="DV194" i="12"/>
  <c r="DU195" i="12"/>
  <c r="DV195" i="12"/>
  <c r="DU196" i="12"/>
  <c r="DV196" i="12"/>
  <c r="DU197" i="12"/>
  <c r="DV197" i="12"/>
  <c r="DU198" i="12"/>
  <c r="DV198" i="12"/>
  <c r="DU199" i="12"/>
  <c r="DV199" i="12"/>
  <c r="DU200" i="12"/>
  <c r="DV200" i="12"/>
  <c r="DU201" i="12"/>
  <c r="DV201" i="12"/>
  <c r="DU202" i="12"/>
  <c r="DV202" i="12"/>
  <c r="DU203" i="12"/>
  <c r="DV203" i="12"/>
  <c r="DU204" i="12"/>
  <c r="DV204" i="12"/>
  <c r="DU205" i="12"/>
  <c r="DV205" i="12"/>
  <c r="DU206" i="12"/>
  <c r="DV206" i="12"/>
  <c r="DU207" i="12"/>
  <c r="DV207" i="12"/>
  <c r="DU208" i="12"/>
  <c r="DV208" i="12"/>
  <c r="DU209" i="12"/>
  <c r="DV209" i="12"/>
  <c r="DU210" i="12"/>
  <c r="DV210" i="12"/>
  <c r="DU211" i="12"/>
  <c r="DV211" i="12"/>
  <c r="DU212" i="12"/>
  <c r="DV212" i="12"/>
  <c r="DU213" i="12"/>
  <c r="DV213" i="12"/>
  <c r="DU214" i="12"/>
  <c r="DV214" i="12"/>
  <c r="DU215" i="12"/>
  <c r="DV215" i="12"/>
  <c r="DU216" i="12"/>
  <c r="DV216" i="12"/>
  <c r="DU217" i="12"/>
  <c r="DV217" i="12"/>
  <c r="DU218" i="12"/>
  <c r="DV218" i="12"/>
  <c r="DU219" i="12"/>
  <c r="DV219" i="12"/>
  <c r="DU220" i="12"/>
  <c r="DV220" i="12"/>
  <c r="DU221" i="12"/>
  <c r="DV221" i="12"/>
  <c r="DU222" i="12"/>
  <c r="DV222" i="12"/>
  <c r="DU223" i="12"/>
  <c r="DV223" i="12"/>
  <c r="DU224" i="12"/>
  <c r="DV224" i="12"/>
  <c r="DU225" i="12"/>
  <c r="DV225" i="12"/>
  <c r="DU226" i="12"/>
  <c r="DV226" i="12"/>
  <c r="DU227" i="12"/>
  <c r="DV227" i="12"/>
  <c r="DU228" i="12"/>
  <c r="DV228" i="12"/>
  <c r="DU229" i="12"/>
  <c r="DV229" i="12"/>
  <c r="DU230" i="12"/>
  <c r="DV230" i="12"/>
  <c r="DU231" i="12"/>
  <c r="DV231" i="12"/>
  <c r="DU232" i="12"/>
  <c r="DV232" i="12"/>
  <c r="DU233" i="12"/>
  <c r="DV233" i="12"/>
  <c r="DU234" i="12"/>
  <c r="DV234" i="12"/>
  <c r="DU235" i="12"/>
  <c r="DV235" i="12"/>
  <c r="DU236" i="12"/>
  <c r="DV236" i="12"/>
  <c r="DU237" i="12"/>
  <c r="DV237" i="12"/>
  <c r="DU238" i="12"/>
  <c r="DV238" i="12"/>
  <c r="DU239" i="12"/>
  <c r="DV239" i="12"/>
  <c r="DU240" i="12"/>
  <c r="DV240" i="12"/>
  <c r="DU241" i="12"/>
  <c r="DV241" i="12"/>
  <c r="DU242" i="12"/>
  <c r="DV242" i="12"/>
  <c r="DU243" i="12"/>
  <c r="DV243" i="12"/>
  <c r="DU244" i="12"/>
  <c r="DV244" i="12"/>
  <c r="DU245" i="12"/>
  <c r="DV245" i="12"/>
  <c r="DU246" i="12"/>
  <c r="DV246" i="12"/>
  <c r="DU247" i="12"/>
  <c r="DV247" i="12"/>
  <c r="DU248" i="12"/>
  <c r="DV248" i="12"/>
  <c r="DU249" i="12"/>
  <c r="DV249" i="12"/>
  <c r="DU250" i="12"/>
  <c r="DV250" i="12"/>
  <c r="DU251" i="12"/>
  <c r="DV251" i="12"/>
  <c r="DU252" i="12"/>
  <c r="DV252" i="12"/>
  <c r="DU253" i="12"/>
  <c r="DV253" i="12"/>
  <c r="DU254" i="12"/>
  <c r="DV254" i="12"/>
  <c r="DU255" i="12"/>
  <c r="DV255" i="12"/>
  <c r="DU256" i="12"/>
  <c r="DV256" i="12"/>
  <c r="DU257" i="12"/>
  <c r="DV257" i="12"/>
  <c r="DU258" i="12"/>
  <c r="DV258" i="12"/>
  <c r="DU259" i="12"/>
  <c r="DV259" i="12"/>
  <c r="DU260" i="12"/>
  <c r="DV260" i="12"/>
  <c r="DU261" i="12"/>
  <c r="DV261" i="12"/>
  <c r="DU262" i="12"/>
  <c r="DV262" i="12"/>
  <c r="DU263" i="12"/>
  <c r="DV263" i="12"/>
  <c r="DU264" i="12"/>
  <c r="DV264" i="12"/>
  <c r="DU265" i="12"/>
  <c r="DV265" i="12"/>
  <c r="DU266" i="12"/>
  <c r="DV266" i="12"/>
  <c r="DU267" i="12"/>
  <c r="DV267" i="12"/>
  <c r="DU268" i="12"/>
  <c r="DV268" i="12"/>
  <c r="DU269" i="12"/>
  <c r="DV269" i="12"/>
  <c r="DU270" i="12"/>
  <c r="DV270" i="12"/>
  <c r="DU271" i="12"/>
  <c r="DV271" i="12"/>
  <c r="DU272" i="12"/>
  <c r="DV272" i="12"/>
  <c r="DU273" i="12"/>
  <c r="DV273" i="12"/>
  <c r="DU274" i="12"/>
  <c r="DV274" i="12"/>
  <c r="DU275" i="12"/>
  <c r="DV275" i="12"/>
  <c r="DU276" i="12"/>
  <c r="DV276" i="12"/>
  <c r="DU277" i="12"/>
  <c r="DV277" i="12"/>
  <c r="DU278" i="12"/>
  <c r="DV278" i="12"/>
  <c r="DU279" i="12"/>
  <c r="DV279" i="12"/>
  <c r="DU280" i="12"/>
  <c r="DV280" i="12"/>
  <c r="DU281" i="12"/>
  <c r="DV281" i="12"/>
  <c r="DU282" i="12"/>
  <c r="DV282" i="12"/>
  <c r="DU283" i="12"/>
  <c r="DV283" i="12"/>
  <c r="DU284" i="12"/>
  <c r="DV284" i="12"/>
  <c r="DU285" i="12"/>
  <c r="DV285" i="12"/>
  <c r="DU286" i="12"/>
  <c r="DV286" i="12"/>
  <c r="DU287" i="12"/>
  <c r="DV287" i="12"/>
  <c r="DU288" i="12"/>
  <c r="DV288" i="12"/>
  <c r="DU289" i="12"/>
  <c r="DV289" i="12"/>
  <c r="DU290" i="12"/>
  <c r="DV290" i="12"/>
  <c r="DU291" i="12"/>
  <c r="DV291" i="12"/>
  <c r="DU292" i="12"/>
  <c r="DV292" i="12"/>
  <c r="DU293" i="12"/>
  <c r="DV293" i="12"/>
  <c r="DU294" i="12"/>
  <c r="DV294" i="12"/>
  <c r="DU295" i="12"/>
  <c r="DV295" i="12"/>
  <c r="DU296" i="12"/>
  <c r="DV296" i="12"/>
  <c r="DU297" i="12"/>
  <c r="DV297" i="12"/>
  <c r="DU298" i="12"/>
  <c r="DV298" i="12"/>
  <c r="DU299" i="12"/>
  <c r="DV299" i="12"/>
  <c r="DU300" i="12"/>
  <c r="DV300" i="12"/>
  <c r="DU301" i="12"/>
  <c r="DV301" i="12"/>
  <c r="DU302" i="12"/>
  <c r="DV302" i="12"/>
  <c r="DU303" i="12"/>
  <c r="DV303" i="12"/>
  <c r="DU304" i="12"/>
  <c r="DV304" i="12"/>
  <c r="DU305" i="12"/>
  <c r="DV305" i="12"/>
  <c r="DU306" i="12"/>
  <c r="DV306" i="12"/>
  <c r="DU307" i="12"/>
  <c r="DV307" i="12"/>
  <c r="DU308" i="12"/>
  <c r="DV308" i="12"/>
  <c r="DU309" i="12"/>
  <c r="DV309" i="12"/>
  <c r="DU310" i="12"/>
  <c r="DV310" i="12"/>
  <c r="DU311" i="12"/>
  <c r="DV311" i="12"/>
  <c r="DU312" i="12"/>
  <c r="DV312" i="12"/>
  <c r="DU313" i="12"/>
  <c r="DV313" i="12"/>
  <c r="DU314" i="12"/>
  <c r="DV314" i="12"/>
  <c r="DU315" i="12"/>
  <c r="DV315" i="12"/>
  <c r="DU316" i="12"/>
  <c r="DV316" i="12"/>
  <c r="DU317" i="12"/>
  <c r="DV317" i="12"/>
  <c r="DU318" i="12"/>
  <c r="DV318" i="12"/>
  <c r="DU319" i="12"/>
  <c r="DV319" i="12"/>
  <c r="DU320" i="12"/>
  <c r="DV320" i="12"/>
  <c r="DU321" i="12"/>
  <c r="DV321" i="12"/>
  <c r="DU322" i="12"/>
  <c r="DV322" i="12"/>
  <c r="DU323" i="12"/>
  <c r="DV323" i="12"/>
  <c r="DU324" i="12"/>
  <c r="DV324" i="12"/>
  <c r="DU325" i="12"/>
  <c r="DV325" i="12"/>
  <c r="DU326" i="12"/>
  <c r="DV326" i="12"/>
  <c r="DU327" i="12"/>
  <c r="DV327" i="12"/>
  <c r="DU328" i="12"/>
  <c r="DV328" i="12"/>
  <c r="DU329" i="12"/>
  <c r="DV329" i="12"/>
  <c r="DU330" i="12"/>
  <c r="DV330" i="12"/>
  <c r="DU331" i="12"/>
  <c r="DV331" i="12"/>
  <c r="DU332" i="12"/>
  <c r="DV332" i="12"/>
  <c r="DU333" i="12"/>
  <c r="DV333" i="12"/>
  <c r="DU334" i="12"/>
  <c r="DV334" i="12"/>
  <c r="DU335" i="12"/>
  <c r="DV335" i="12"/>
  <c r="DU336" i="12"/>
  <c r="DV336" i="12"/>
  <c r="DU337" i="12"/>
  <c r="DV337" i="12"/>
  <c r="DU338" i="12"/>
  <c r="DV338" i="12"/>
  <c r="DU339" i="12"/>
  <c r="DV339" i="12"/>
  <c r="DU340" i="12"/>
  <c r="DV340" i="12"/>
  <c r="DU341" i="12"/>
  <c r="DV341" i="12"/>
  <c r="DU342" i="12"/>
  <c r="DV342" i="12"/>
  <c r="DU343" i="12"/>
  <c r="DV343" i="12"/>
  <c r="DU344" i="12"/>
  <c r="DV344" i="12"/>
  <c r="DU345" i="12"/>
  <c r="DV345" i="12"/>
  <c r="DU346" i="12"/>
  <c r="DV346" i="12"/>
  <c r="DU347" i="12"/>
  <c r="DV347" i="12"/>
  <c r="DU348" i="12"/>
  <c r="DV348" i="12"/>
  <c r="DU349" i="12"/>
  <c r="DV349" i="12"/>
  <c r="DU350" i="12"/>
  <c r="DV350" i="12"/>
  <c r="DU351" i="12"/>
  <c r="DV351" i="12"/>
  <c r="DU352" i="12"/>
  <c r="DV352" i="12"/>
  <c r="DU353" i="12"/>
  <c r="DV353" i="12"/>
  <c r="DU354" i="12"/>
  <c r="DV354" i="12"/>
  <c r="DU355" i="12"/>
  <c r="DV355" i="12"/>
  <c r="DU356" i="12"/>
  <c r="DV356" i="12"/>
  <c r="DU357" i="12"/>
  <c r="DV357" i="12"/>
  <c r="DU358" i="12"/>
  <c r="DV358" i="12"/>
  <c r="DU359" i="12"/>
  <c r="DV359" i="12"/>
  <c r="DU360" i="12"/>
  <c r="DV360" i="12"/>
  <c r="DU361" i="12"/>
  <c r="DV361" i="12"/>
  <c r="DU362" i="12"/>
  <c r="DV362" i="12"/>
  <c r="DU363" i="12"/>
  <c r="DV363" i="12"/>
  <c r="DU364" i="12"/>
  <c r="DV364" i="12"/>
  <c r="DU365" i="12"/>
  <c r="DV365" i="12"/>
  <c r="DU366" i="12"/>
  <c r="DV366" i="12"/>
  <c r="DU367" i="12"/>
  <c r="DV367" i="12"/>
  <c r="DU368" i="12"/>
  <c r="DV368" i="12"/>
  <c r="DU369" i="12"/>
  <c r="DV369" i="12"/>
  <c r="DU370" i="12"/>
  <c r="DV370" i="12"/>
  <c r="DU371" i="12"/>
  <c r="DV371" i="12"/>
  <c r="DU372" i="12"/>
  <c r="DV372" i="12"/>
  <c r="DU373" i="12"/>
  <c r="DV373" i="12"/>
  <c r="DU374" i="12"/>
  <c r="DV374" i="12"/>
  <c r="DU375" i="12"/>
  <c r="DV375" i="12"/>
  <c r="DU376" i="12"/>
  <c r="DV376" i="12"/>
  <c r="DU377" i="12"/>
  <c r="DV377" i="12"/>
  <c r="DU378" i="12"/>
  <c r="DV378" i="12"/>
  <c r="DU379" i="12"/>
  <c r="DV379" i="12"/>
  <c r="DU380" i="12"/>
  <c r="DV380" i="12"/>
  <c r="DU381" i="12"/>
  <c r="DV381" i="12"/>
  <c r="DU382" i="12"/>
  <c r="DV382" i="12"/>
  <c r="DU383" i="12"/>
  <c r="DV383" i="12"/>
  <c r="DU384" i="12"/>
  <c r="DV384" i="12"/>
  <c r="DU385" i="12"/>
  <c r="DV385" i="12"/>
  <c r="DU386" i="12"/>
  <c r="DV386" i="12"/>
  <c r="DU387" i="12"/>
  <c r="DV387" i="12"/>
  <c r="DU388" i="12"/>
  <c r="DV388" i="12"/>
  <c r="DU389" i="12"/>
  <c r="DV389" i="12"/>
  <c r="DU390" i="12"/>
  <c r="DV390" i="12"/>
  <c r="DU391" i="12"/>
  <c r="DV391" i="12"/>
  <c r="DU392" i="12"/>
  <c r="DV392" i="12"/>
  <c r="DU393" i="12"/>
  <c r="DV393" i="12"/>
  <c r="DU394" i="12"/>
  <c r="DV394" i="12"/>
  <c r="DU395" i="12"/>
  <c r="DV395" i="12"/>
  <c r="DU396" i="12"/>
  <c r="DV396" i="12"/>
  <c r="DU397" i="12"/>
  <c r="DV397" i="12"/>
  <c r="DU398" i="12"/>
  <c r="DV398" i="12"/>
  <c r="DU399" i="12"/>
  <c r="DV399" i="12"/>
  <c r="DU400" i="12"/>
  <c r="DV400" i="12"/>
  <c r="DU401" i="12"/>
  <c r="DV401" i="12"/>
  <c r="DU402" i="12"/>
  <c r="DV402" i="12"/>
  <c r="DU403" i="12"/>
  <c r="DV403" i="12"/>
  <c r="DU404" i="12"/>
  <c r="DV404" i="12"/>
  <c r="DU405" i="12"/>
  <c r="DV405" i="12"/>
  <c r="DU406" i="12"/>
  <c r="DV406" i="12"/>
  <c r="DU407" i="12"/>
  <c r="DV407" i="12"/>
  <c r="DU408" i="12"/>
  <c r="DV408" i="12"/>
  <c r="DU409" i="12"/>
  <c r="DV409" i="12"/>
  <c r="DU410" i="12"/>
  <c r="DV410" i="12"/>
  <c r="DU411" i="12"/>
  <c r="DV411" i="12"/>
  <c r="DU412" i="12"/>
  <c r="DV412" i="12"/>
  <c r="DU413" i="12"/>
  <c r="DV413" i="12"/>
  <c r="DU414" i="12"/>
  <c r="DV414" i="12"/>
  <c r="DU415" i="12"/>
  <c r="DV415" i="12"/>
  <c r="DU416" i="12"/>
  <c r="DV416" i="12"/>
  <c r="DU417" i="12"/>
  <c r="DV417" i="12"/>
  <c r="DU418" i="12"/>
  <c r="DV418" i="12"/>
  <c r="DU419" i="12"/>
  <c r="DV419" i="12"/>
  <c r="DU420" i="12"/>
  <c r="DV420" i="12"/>
  <c r="DU421" i="12"/>
  <c r="DV421" i="12"/>
  <c r="DU422" i="12"/>
  <c r="DV422" i="12"/>
  <c r="DU423" i="12"/>
  <c r="DV423" i="12"/>
  <c r="DU424" i="12"/>
  <c r="DV424" i="12"/>
  <c r="DU425" i="12"/>
  <c r="DV425" i="12"/>
  <c r="DU426" i="12"/>
  <c r="DV426" i="12"/>
  <c r="DU427" i="12"/>
  <c r="DV427" i="12"/>
  <c r="DU428" i="12"/>
  <c r="DV428" i="12"/>
  <c r="DU429" i="12"/>
  <c r="DV429" i="12"/>
  <c r="DU430" i="12"/>
  <c r="DV430" i="12"/>
  <c r="DU431" i="12"/>
  <c r="DV431" i="12"/>
  <c r="DU432" i="12"/>
  <c r="DV432" i="12"/>
  <c r="DU433" i="12"/>
  <c r="DV433" i="12"/>
  <c r="DU434" i="12"/>
  <c r="DV434" i="12"/>
  <c r="DU435" i="12"/>
  <c r="DV435" i="12"/>
  <c r="DU436" i="12"/>
  <c r="DV436" i="12"/>
  <c r="DU437" i="12"/>
  <c r="DV437" i="12"/>
  <c r="DU438" i="12"/>
  <c r="DV438" i="12"/>
  <c r="DU439" i="12"/>
  <c r="DV439" i="12"/>
  <c r="DU440" i="12"/>
  <c r="DV440" i="12"/>
  <c r="DU441" i="12"/>
  <c r="DV441" i="12"/>
  <c r="DU442" i="12"/>
  <c r="DV442" i="12"/>
  <c r="DU443" i="12"/>
  <c r="DV443" i="12"/>
  <c r="DU444" i="12"/>
  <c r="DV444" i="12"/>
  <c r="DU445" i="12"/>
  <c r="DV445" i="12"/>
  <c r="DU446" i="12"/>
  <c r="DV446" i="12"/>
  <c r="DU447" i="12"/>
  <c r="DV447" i="12"/>
  <c r="DU448" i="12"/>
  <c r="DV448" i="12"/>
  <c r="DU449" i="12"/>
  <c r="DV449" i="12"/>
  <c r="DU450" i="12"/>
  <c r="DV450" i="12"/>
  <c r="DU451" i="12"/>
  <c r="DV451" i="12"/>
  <c r="DU452" i="12"/>
  <c r="DV452" i="12"/>
  <c r="DU453" i="12"/>
  <c r="DV453" i="12"/>
  <c r="DU454" i="12"/>
  <c r="DV454" i="12"/>
  <c r="DU455" i="12"/>
  <c r="DV455" i="12"/>
  <c r="DU456" i="12"/>
  <c r="DV456" i="12"/>
  <c r="DU457" i="12"/>
  <c r="DV457" i="12"/>
  <c r="DU458" i="12"/>
  <c r="DV458" i="12"/>
  <c r="DU459" i="12"/>
  <c r="DV459" i="12"/>
  <c r="DU460" i="12"/>
  <c r="DV460" i="12"/>
  <c r="DU461" i="12"/>
  <c r="DV461" i="12"/>
  <c r="DU462" i="12"/>
  <c r="DV462" i="12"/>
  <c r="DU463" i="12"/>
  <c r="DV463" i="12"/>
  <c r="DU464" i="12"/>
  <c r="DV464" i="12"/>
  <c r="DU465" i="12"/>
  <c r="DV465" i="12"/>
  <c r="DU466" i="12"/>
  <c r="DV466" i="12"/>
  <c r="DU467" i="12"/>
  <c r="DV467" i="12"/>
  <c r="DU468" i="12"/>
  <c r="DV468" i="12"/>
  <c r="DU469" i="12"/>
  <c r="DV469" i="12"/>
  <c r="DU470" i="12"/>
  <c r="DV470" i="12"/>
  <c r="DU471" i="12"/>
  <c r="DV471" i="12"/>
  <c r="DU472" i="12"/>
  <c r="DV472" i="12"/>
  <c r="DU473" i="12"/>
  <c r="DV473" i="12"/>
  <c r="DU474" i="12"/>
  <c r="DV474" i="12"/>
  <c r="DU475" i="12"/>
  <c r="DV475" i="12"/>
  <c r="DU476" i="12"/>
  <c r="DV476" i="12"/>
  <c r="DU477" i="12"/>
  <c r="DV477" i="12"/>
  <c r="DU478" i="12"/>
  <c r="DV478" i="12"/>
  <c r="DU479" i="12"/>
  <c r="DV479" i="12"/>
  <c r="DU480" i="12"/>
  <c r="DV480" i="12"/>
  <c r="DU481" i="12"/>
  <c r="DV481" i="12"/>
  <c r="DU482" i="12"/>
  <c r="DV482" i="12"/>
  <c r="DU483" i="12"/>
  <c r="DV483" i="12"/>
  <c r="DU484" i="12"/>
  <c r="DV484" i="12"/>
  <c r="DU485" i="12"/>
  <c r="DV485" i="12"/>
  <c r="DU486" i="12"/>
  <c r="DV486" i="12"/>
  <c r="DU487" i="12"/>
  <c r="DV487" i="12"/>
  <c r="DU488" i="12"/>
  <c r="DV488" i="12"/>
  <c r="DU489" i="12"/>
  <c r="DV489" i="12"/>
  <c r="DU490" i="12"/>
  <c r="DV490" i="12"/>
  <c r="DU491" i="12"/>
  <c r="DV491" i="12"/>
  <c r="DU492" i="12"/>
  <c r="DV492" i="12"/>
  <c r="DU493" i="12"/>
  <c r="DV493" i="12"/>
  <c r="DU494" i="12"/>
  <c r="DV494" i="12"/>
  <c r="DU495" i="12"/>
  <c r="DV495" i="12"/>
  <c r="DU496" i="12"/>
  <c r="DV496" i="12"/>
  <c r="DU497" i="12"/>
  <c r="DV497" i="12"/>
  <c r="DU498" i="12"/>
  <c r="DV498" i="12"/>
  <c r="DU499" i="12"/>
  <c r="DV499" i="12"/>
  <c r="DV4" i="12"/>
  <c r="DU4" i="12"/>
  <c r="EL19" i="12"/>
  <c r="EK19" i="12"/>
  <c r="EA19" i="12"/>
  <c r="EB19" i="12"/>
  <c r="DS19" i="12"/>
  <c r="D19" i="12"/>
  <c r="DN5" i="12"/>
  <c r="DO5" i="12"/>
  <c r="DQ5" i="12"/>
  <c r="DR5" i="12"/>
  <c r="DS5" i="12"/>
  <c r="DT5" i="12"/>
  <c r="DW5" i="12"/>
  <c r="DX5" i="12"/>
  <c r="EA5" i="12"/>
  <c r="EB5" i="12"/>
  <c r="EC5" i="12"/>
  <c r="ED5" i="12"/>
  <c r="EG5" i="12"/>
  <c r="EH5" i="12"/>
  <c r="EK5" i="12"/>
  <c r="EL5" i="12"/>
  <c r="DN6" i="12"/>
  <c r="DO6" i="12"/>
  <c r="DQ6" i="12"/>
  <c r="DR6" i="12"/>
  <c r="DS6" i="12"/>
  <c r="DT6" i="12"/>
  <c r="DW6" i="12"/>
  <c r="DX6" i="12"/>
  <c r="EA6" i="12"/>
  <c r="EB6" i="12"/>
  <c r="EC6" i="12"/>
  <c r="ED6" i="12"/>
  <c r="EG6" i="12"/>
  <c r="EH6" i="12"/>
  <c r="EK6" i="12"/>
  <c r="EL6" i="12"/>
  <c r="DN7" i="12"/>
  <c r="DO7" i="12"/>
  <c r="DQ7" i="12"/>
  <c r="DR7" i="12"/>
  <c r="DS7" i="12"/>
  <c r="DT7" i="12"/>
  <c r="DW7" i="12"/>
  <c r="DX7" i="12"/>
  <c r="EA7" i="12"/>
  <c r="EB7" i="12"/>
  <c r="EC7" i="12"/>
  <c r="ED7" i="12"/>
  <c r="EG7" i="12"/>
  <c r="EH7" i="12"/>
  <c r="EK7" i="12"/>
  <c r="EL7" i="12"/>
  <c r="DN8" i="12"/>
  <c r="DO8" i="12"/>
  <c r="DQ8" i="12"/>
  <c r="DR8" i="12"/>
  <c r="DS8" i="12"/>
  <c r="DT8" i="12"/>
  <c r="DW8" i="12"/>
  <c r="DX8" i="12"/>
  <c r="EA8" i="12"/>
  <c r="EB8" i="12"/>
  <c r="EC8" i="12"/>
  <c r="ED8" i="12"/>
  <c r="EG8" i="12"/>
  <c r="EH8" i="12"/>
  <c r="EK8" i="12"/>
  <c r="EL8" i="12"/>
  <c r="DN9" i="12"/>
  <c r="DO9" i="12"/>
  <c r="DQ9" i="12"/>
  <c r="DR9" i="12"/>
  <c r="DS9" i="12"/>
  <c r="DT9" i="12"/>
  <c r="DW9" i="12"/>
  <c r="DX9" i="12"/>
  <c r="EA9" i="12"/>
  <c r="EB9" i="12"/>
  <c r="EC9" i="12"/>
  <c r="ED9" i="12"/>
  <c r="EG9" i="12"/>
  <c r="EH9" i="12"/>
  <c r="EK9" i="12"/>
  <c r="EL9" i="12"/>
  <c r="DN10" i="12"/>
  <c r="DO10" i="12"/>
  <c r="DQ10" i="12"/>
  <c r="DR10" i="12"/>
  <c r="DS10" i="12"/>
  <c r="DT10" i="12"/>
  <c r="DW10" i="12"/>
  <c r="DX10" i="12"/>
  <c r="EA10" i="12"/>
  <c r="EB10" i="12"/>
  <c r="EC10" i="12"/>
  <c r="ED10" i="12"/>
  <c r="EG10" i="12"/>
  <c r="EH10" i="12"/>
  <c r="EK10" i="12"/>
  <c r="EL10" i="12"/>
  <c r="DN11" i="12"/>
  <c r="DO11" i="12"/>
  <c r="DQ11" i="12"/>
  <c r="DR11" i="12"/>
  <c r="DS11" i="12"/>
  <c r="DT11" i="12"/>
  <c r="DW11" i="12"/>
  <c r="DX11" i="12"/>
  <c r="EA11" i="12"/>
  <c r="EB11" i="12"/>
  <c r="EC11" i="12"/>
  <c r="ED11" i="12"/>
  <c r="EG11" i="12"/>
  <c r="EH11" i="12"/>
  <c r="EK11" i="12"/>
  <c r="EL11" i="12"/>
  <c r="DN12" i="12"/>
  <c r="DO12" i="12"/>
  <c r="DQ12" i="12"/>
  <c r="DR12" i="12"/>
  <c r="DS12" i="12"/>
  <c r="DT12" i="12"/>
  <c r="DW12" i="12"/>
  <c r="DX12" i="12"/>
  <c r="EA12" i="12"/>
  <c r="EB12" i="12"/>
  <c r="EC12" i="12"/>
  <c r="ED12" i="12"/>
  <c r="EG12" i="12"/>
  <c r="EH12" i="12"/>
  <c r="EK12" i="12"/>
  <c r="EL12" i="12"/>
  <c r="DN13" i="12"/>
  <c r="DO13" i="12"/>
  <c r="DQ13" i="12"/>
  <c r="DR13" i="12"/>
  <c r="DS13" i="12"/>
  <c r="DT13" i="12"/>
  <c r="DW13" i="12"/>
  <c r="DX13" i="12"/>
  <c r="EA13" i="12"/>
  <c r="EB13" i="12"/>
  <c r="EC13" i="12"/>
  <c r="ED13" i="12"/>
  <c r="EG13" i="12"/>
  <c r="EH13" i="12"/>
  <c r="EK13" i="12"/>
  <c r="EL13" i="12"/>
  <c r="DN14" i="12"/>
  <c r="DO14" i="12"/>
  <c r="DQ14" i="12"/>
  <c r="DR14" i="12"/>
  <c r="DS14" i="12"/>
  <c r="DT14" i="12"/>
  <c r="DW14" i="12"/>
  <c r="DX14" i="12"/>
  <c r="EA14" i="12"/>
  <c r="EB14" i="12"/>
  <c r="EC14" i="12"/>
  <c r="ED14" i="12"/>
  <c r="EG14" i="12"/>
  <c r="EH14" i="12"/>
  <c r="EK14" i="12"/>
  <c r="EL14" i="12"/>
  <c r="DN15" i="12"/>
  <c r="DO15" i="12"/>
  <c r="DQ15" i="12"/>
  <c r="DR15" i="12"/>
  <c r="DS15" i="12"/>
  <c r="DT15" i="12"/>
  <c r="DW15" i="12"/>
  <c r="DX15" i="12"/>
  <c r="EA15" i="12"/>
  <c r="EB15" i="12"/>
  <c r="EC15" i="12"/>
  <c r="ED15" i="12"/>
  <c r="EG15" i="12"/>
  <c r="EH15" i="12"/>
  <c r="EK15" i="12"/>
  <c r="EL15" i="12"/>
  <c r="DN16" i="12"/>
  <c r="DO16" i="12"/>
  <c r="DQ16" i="12"/>
  <c r="DR16" i="12"/>
  <c r="DS16" i="12"/>
  <c r="DT16" i="12"/>
  <c r="DW16" i="12"/>
  <c r="DX16" i="12"/>
  <c r="EA16" i="12"/>
  <c r="EB16" i="12"/>
  <c r="EC16" i="12"/>
  <c r="ED16" i="12"/>
  <c r="EG16" i="12"/>
  <c r="EH16" i="12"/>
  <c r="EK16" i="12"/>
  <c r="EL16" i="12"/>
  <c r="DN17" i="12"/>
  <c r="DO17" i="12"/>
  <c r="DQ17" i="12"/>
  <c r="DR17" i="12"/>
  <c r="DS17" i="12"/>
  <c r="DT17" i="12"/>
  <c r="DW17" i="12"/>
  <c r="DX17" i="12"/>
  <c r="EA17" i="12"/>
  <c r="EB17" i="12"/>
  <c r="EC17" i="12"/>
  <c r="ED17" i="12"/>
  <c r="EG17" i="12"/>
  <c r="EH17" i="12"/>
  <c r="EK17" i="12"/>
  <c r="EL17" i="12"/>
  <c r="DN18" i="12"/>
  <c r="DO18" i="12"/>
  <c r="DQ18" i="12"/>
  <c r="DR18" i="12"/>
  <c r="DS18" i="12"/>
  <c r="DT18" i="12"/>
  <c r="DW18" i="12"/>
  <c r="DX18" i="12"/>
  <c r="EA18" i="12"/>
  <c r="EB18" i="12"/>
  <c r="EC18" i="12"/>
  <c r="ED18" i="12"/>
  <c r="EG18" i="12"/>
  <c r="EH18" i="12"/>
  <c r="EK18" i="12"/>
  <c r="EL18" i="12"/>
  <c r="DN19" i="12"/>
  <c r="DO19" i="12"/>
  <c r="DQ19" i="12"/>
  <c r="DR19" i="12"/>
  <c r="DT19" i="12"/>
  <c r="DW19" i="12"/>
  <c r="DX19" i="12"/>
  <c r="EC19" i="12"/>
  <c r="ED19" i="12"/>
  <c r="EG19" i="12"/>
  <c r="EH19" i="12"/>
  <c r="DN20" i="12"/>
  <c r="DO20" i="12"/>
  <c r="DQ20" i="12"/>
  <c r="DR20" i="12"/>
  <c r="DS20" i="12"/>
  <c r="DT20" i="12"/>
  <c r="DW20" i="12"/>
  <c r="DX20" i="12"/>
  <c r="EA20" i="12"/>
  <c r="EB20" i="12"/>
  <c r="EC20" i="12"/>
  <c r="ED20" i="12"/>
  <c r="EG20" i="12"/>
  <c r="EH20" i="12"/>
  <c r="EK20" i="12"/>
  <c r="EL20" i="12"/>
  <c r="DN21" i="12"/>
  <c r="DO21" i="12"/>
  <c r="DQ21" i="12"/>
  <c r="DR21" i="12"/>
  <c r="DS21" i="12"/>
  <c r="DT21" i="12"/>
  <c r="DW21" i="12"/>
  <c r="DX21" i="12"/>
  <c r="EA21" i="12"/>
  <c r="EB21" i="12"/>
  <c r="EC21" i="12"/>
  <c r="ED21" i="12"/>
  <c r="EG21" i="12"/>
  <c r="EH21" i="12"/>
  <c r="EK21" i="12"/>
  <c r="EL21" i="12"/>
  <c r="DN22" i="12"/>
  <c r="DO22" i="12"/>
  <c r="DQ22" i="12"/>
  <c r="DR22" i="12"/>
  <c r="DS22" i="12"/>
  <c r="DT22" i="12"/>
  <c r="DW22" i="12"/>
  <c r="DX22" i="12"/>
  <c r="EA22" i="12"/>
  <c r="EB22" i="12"/>
  <c r="EC22" i="12"/>
  <c r="ED22" i="12"/>
  <c r="EG22" i="12"/>
  <c r="EH22" i="12"/>
  <c r="EK22" i="12"/>
  <c r="EL22" i="12"/>
  <c r="DN23" i="12"/>
  <c r="DO23" i="12"/>
  <c r="DQ23" i="12"/>
  <c r="DR23" i="12"/>
  <c r="DS23" i="12"/>
  <c r="DT23" i="12"/>
  <c r="DW23" i="12"/>
  <c r="DX23" i="12"/>
  <c r="EA23" i="12"/>
  <c r="EB23" i="12"/>
  <c r="EC23" i="12"/>
  <c r="ED23" i="12"/>
  <c r="EG23" i="12"/>
  <c r="EH23" i="12"/>
  <c r="EK23" i="12"/>
  <c r="EL23" i="12"/>
  <c r="DN24" i="12"/>
  <c r="DO24" i="12"/>
  <c r="DQ24" i="12"/>
  <c r="DR24" i="12"/>
  <c r="DS24" i="12"/>
  <c r="DT24" i="12"/>
  <c r="DW24" i="12"/>
  <c r="DX24" i="12"/>
  <c r="EA24" i="12"/>
  <c r="EB24" i="12"/>
  <c r="EC24" i="12"/>
  <c r="ED24" i="12"/>
  <c r="EG24" i="12"/>
  <c r="EH24" i="12"/>
  <c r="EK24" i="12"/>
  <c r="EL24" i="12"/>
  <c r="DN25" i="12"/>
  <c r="DO25" i="12"/>
  <c r="DQ25" i="12"/>
  <c r="DR25" i="12"/>
  <c r="DS25" i="12"/>
  <c r="DT25" i="12"/>
  <c r="DW25" i="12"/>
  <c r="DX25" i="12"/>
  <c r="EA25" i="12"/>
  <c r="EB25" i="12"/>
  <c r="EC25" i="12"/>
  <c r="ED25" i="12"/>
  <c r="EG25" i="12"/>
  <c r="EH25" i="12"/>
  <c r="EK25" i="12"/>
  <c r="EL25" i="12"/>
  <c r="DN26" i="12"/>
  <c r="DO26" i="12"/>
  <c r="DQ26" i="12"/>
  <c r="DR26" i="12"/>
  <c r="DS26" i="12"/>
  <c r="DT26" i="12"/>
  <c r="DW26" i="12"/>
  <c r="DX26" i="12"/>
  <c r="EA26" i="12"/>
  <c r="EB26" i="12"/>
  <c r="EC26" i="12"/>
  <c r="ED26" i="12"/>
  <c r="EG26" i="12"/>
  <c r="EH26" i="12"/>
  <c r="EK26" i="12"/>
  <c r="EL26" i="12"/>
  <c r="DN27" i="12"/>
  <c r="DO27" i="12"/>
  <c r="DQ27" i="12"/>
  <c r="DR27" i="12"/>
  <c r="DS27" i="12"/>
  <c r="DT27" i="12"/>
  <c r="DW27" i="12"/>
  <c r="DX27" i="12"/>
  <c r="EA27" i="12"/>
  <c r="EB27" i="12"/>
  <c r="EC27" i="12"/>
  <c r="ED27" i="12"/>
  <c r="EG27" i="12"/>
  <c r="EH27" i="12"/>
  <c r="EK27" i="12"/>
  <c r="EL27" i="12"/>
  <c r="DN28" i="12"/>
  <c r="DO28" i="12"/>
  <c r="DQ28" i="12"/>
  <c r="DR28" i="12"/>
  <c r="DS28" i="12"/>
  <c r="DT28" i="12"/>
  <c r="DW28" i="12"/>
  <c r="DX28" i="12"/>
  <c r="EA28" i="12"/>
  <c r="EB28" i="12"/>
  <c r="EC28" i="12"/>
  <c r="ED28" i="12"/>
  <c r="EG28" i="12"/>
  <c r="EH28" i="12"/>
  <c r="EK28" i="12"/>
  <c r="EL28" i="12"/>
  <c r="DN29" i="12"/>
  <c r="DO29" i="12"/>
  <c r="DQ29" i="12"/>
  <c r="DR29" i="12"/>
  <c r="DS29" i="12"/>
  <c r="DT29" i="12"/>
  <c r="DW29" i="12"/>
  <c r="DX29" i="12"/>
  <c r="EA29" i="12"/>
  <c r="EB29" i="12"/>
  <c r="EC29" i="12"/>
  <c r="ED29" i="12"/>
  <c r="EG29" i="12"/>
  <c r="EH29" i="12"/>
  <c r="EK29" i="12"/>
  <c r="EL29" i="12"/>
  <c r="DN30" i="12"/>
  <c r="DO30" i="12"/>
  <c r="DQ30" i="12"/>
  <c r="DR30" i="12"/>
  <c r="DS30" i="12"/>
  <c r="DT30" i="12"/>
  <c r="DW30" i="12"/>
  <c r="DX30" i="12"/>
  <c r="EA30" i="12"/>
  <c r="EB30" i="12"/>
  <c r="EC30" i="12"/>
  <c r="ED30" i="12"/>
  <c r="EG30" i="12"/>
  <c r="EH30" i="12"/>
  <c r="EK30" i="12"/>
  <c r="EL30" i="12"/>
  <c r="DN31" i="12"/>
  <c r="DO31" i="12"/>
  <c r="DQ31" i="12"/>
  <c r="DR31" i="12"/>
  <c r="DS31" i="12"/>
  <c r="DT31" i="12"/>
  <c r="DW31" i="12"/>
  <c r="DX31" i="12"/>
  <c r="EA31" i="12"/>
  <c r="EB31" i="12"/>
  <c r="EC31" i="12"/>
  <c r="ED31" i="12"/>
  <c r="EG31" i="12"/>
  <c r="EH31" i="12"/>
  <c r="EK31" i="12"/>
  <c r="EL31" i="12"/>
  <c r="DN32" i="12"/>
  <c r="DO32" i="12"/>
  <c r="DQ32" i="12"/>
  <c r="DR32" i="12"/>
  <c r="DS32" i="12"/>
  <c r="DT32" i="12"/>
  <c r="DW32" i="12"/>
  <c r="DX32" i="12"/>
  <c r="EA32" i="12"/>
  <c r="EB32" i="12"/>
  <c r="EC32" i="12"/>
  <c r="ED32" i="12"/>
  <c r="EG32" i="12"/>
  <c r="EH32" i="12"/>
  <c r="EK32" i="12"/>
  <c r="EL32" i="12"/>
  <c r="DN33" i="12"/>
  <c r="DO33" i="12"/>
  <c r="DQ33" i="12"/>
  <c r="DR33" i="12"/>
  <c r="DS33" i="12"/>
  <c r="DT33" i="12"/>
  <c r="DW33" i="12"/>
  <c r="DX33" i="12"/>
  <c r="EA33" i="12"/>
  <c r="EB33" i="12"/>
  <c r="EC33" i="12"/>
  <c r="ED33" i="12"/>
  <c r="EG33" i="12"/>
  <c r="EH33" i="12"/>
  <c r="EK33" i="12"/>
  <c r="EL33" i="12"/>
  <c r="DN34" i="12"/>
  <c r="DO34" i="12"/>
  <c r="DQ34" i="12"/>
  <c r="DR34" i="12"/>
  <c r="DS34" i="12"/>
  <c r="DT34" i="12"/>
  <c r="DW34" i="12"/>
  <c r="DX34" i="12"/>
  <c r="EA34" i="12"/>
  <c r="EB34" i="12"/>
  <c r="EC34" i="12"/>
  <c r="ED34" i="12"/>
  <c r="EG34" i="12"/>
  <c r="EH34" i="12"/>
  <c r="EK34" i="12"/>
  <c r="EL34" i="12"/>
  <c r="DN35" i="12"/>
  <c r="DO35" i="12"/>
  <c r="DQ35" i="12"/>
  <c r="DR35" i="12"/>
  <c r="DS35" i="12"/>
  <c r="DT35" i="12"/>
  <c r="DW35" i="12"/>
  <c r="DX35" i="12"/>
  <c r="EA35" i="12"/>
  <c r="EB35" i="12"/>
  <c r="EC35" i="12"/>
  <c r="ED35" i="12"/>
  <c r="EG35" i="12"/>
  <c r="EH35" i="12"/>
  <c r="EK35" i="12"/>
  <c r="EL35" i="12"/>
  <c r="DN36" i="12"/>
  <c r="DO36" i="12"/>
  <c r="DQ36" i="12"/>
  <c r="DR36" i="12"/>
  <c r="DS36" i="12"/>
  <c r="DT36" i="12"/>
  <c r="DW36" i="12"/>
  <c r="DX36" i="12"/>
  <c r="EA36" i="12"/>
  <c r="EB36" i="12"/>
  <c r="EC36" i="12"/>
  <c r="ED36" i="12"/>
  <c r="EG36" i="12"/>
  <c r="EH36" i="12"/>
  <c r="EK36" i="12"/>
  <c r="EL36" i="12"/>
  <c r="DN37" i="12"/>
  <c r="DO37" i="12"/>
  <c r="DQ37" i="12"/>
  <c r="DR37" i="12"/>
  <c r="DS37" i="12"/>
  <c r="DT37" i="12"/>
  <c r="DW37" i="12"/>
  <c r="DX37" i="12"/>
  <c r="EA37" i="12"/>
  <c r="EB37" i="12"/>
  <c r="EC37" i="12"/>
  <c r="ED37" i="12"/>
  <c r="EG37" i="12"/>
  <c r="EH37" i="12"/>
  <c r="EK37" i="12"/>
  <c r="EL37" i="12"/>
  <c r="DN38" i="12"/>
  <c r="DO38" i="12"/>
  <c r="DQ38" i="12"/>
  <c r="DR38" i="12"/>
  <c r="DS38" i="12"/>
  <c r="DT38" i="12"/>
  <c r="DW38" i="12"/>
  <c r="DX38" i="12"/>
  <c r="EA38" i="12"/>
  <c r="EB38" i="12"/>
  <c r="EC38" i="12"/>
  <c r="ED38" i="12"/>
  <c r="EG38" i="12"/>
  <c r="EH38" i="12"/>
  <c r="EK38" i="12"/>
  <c r="EL38" i="12"/>
  <c r="DN39" i="12"/>
  <c r="DO39" i="12"/>
  <c r="DQ39" i="12"/>
  <c r="DR39" i="12"/>
  <c r="DS39" i="12"/>
  <c r="DT39" i="12"/>
  <c r="DW39" i="12"/>
  <c r="DX39" i="12"/>
  <c r="EA39" i="12"/>
  <c r="EB39" i="12"/>
  <c r="EC39" i="12"/>
  <c r="ED39" i="12"/>
  <c r="EG39" i="12"/>
  <c r="EH39" i="12"/>
  <c r="EK39" i="12"/>
  <c r="EL39" i="12"/>
  <c r="DN40" i="12"/>
  <c r="DO40" i="12"/>
  <c r="DQ40" i="12"/>
  <c r="DR40" i="12"/>
  <c r="DS40" i="12"/>
  <c r="DT40" i="12"/>
  <c r="DW40" i="12"/>
  <c r="DX40" i="12"/>
  <c r="EA40" i="12"/>
  <c r="EB40" i="12"/>
  <c r="EC40" i="12"/>
  <c r="ED40" i="12"/>
  <c r="EG40" i="12"/>
  <c r="EH40" i="12"/>
  <c r="EK40" i="12"/>
  <c r="EL40" i="12"/>
  <c r="DN41" i="12"/>
  <c r="DO41" i="12"/>
  <c r="DQ41" i="12"/>
  <c r="DR41" i="12"/>
  <c r="DS41" i="12"/>
  <c r="DT41" i="12"/>
  <c r="DW41" i="12"/>
  <c r="DX41" i="12"/>
  <c r="EA41" i="12"/>
  <c r="EB41" i="12"/>
  <c r="EC41" i="12"/>
  <c r="ED41" i="12"/>
  <c r="EG41" i="12"/>
  <c r="EH41" i="12"/>
  <c r="EK41" i="12"/>
  <c r="EL41" i="12"/>
  <c r="DN42" i="12"/>
  <c r="DO42" i="12"/>
  <c r="DQ42" i="12"/>
  <c r="DR42" i="12"/>
  <c r="DS42" i="12"/>
  <c r="DT42" i="12"/>
  <c r="DW42" i="12"/>
  <c r="DX42" i="12"/>
  <c r="EA42" i="12"/>
  <c r="EB42" i="12"/>
  <c r="EC42" i="12"/>
  <c r="ED42" i="12"/>
  <c r="EG42" i="12"/>
  <c r="EH42" i="12"/>
  <c r="EK42" i="12"/>
  <c r="EL42" i="12"/>
  <c r="DN43" i="12"/>
  <c r="DO43" i="12"/>
  <c r="DQ43" i="12"/>
  <c r="DR43" i="12"/>
  <c r="DS43" i="12"/>
  <c r="DT43" i="12"/>
  <c r="DW43" i="12"/>
  <c r="DX43" i="12"/>
  <c r="EA43" i="12"/>
  <c r="EB43" i="12"/>
  <c r="EC43" i="12"/>
  <c r="ED43" i="12"/>
  <c r="EG43" i="12"/>
  <c r="EH43" i="12"/>
  <c r="EK43" i="12"/>
  <c r="EL43" i="12"/>
  <c r="DN44" i="12"/>
  <c r="DO44" i="12"/>
  <c r="DQ44" i="12"/>
  <c r="DR44" i="12"/>
  <c r="DS44" i="12"/>
  <c r="DT44" i="12"/>
  <c r="DW44" i="12"/>
  <c r="DX44" i="12"/>
  <c r="EA44" i="12"/>
  <c r="EB44" i="12"/>
  <c r="EC44" i="12"/>
  <c r="ED44" i="12"/>
  <c r="EG44" i="12"/>
  <c r="EH44" i="12"/>
  <c r="EK44" i="12"/>
  <c r="EL44" i="12"/>
  <c r="DN45" i="12"/>
  <c r="DO45" i="12"/>
  <c r="DQ45" i="12"/>
  <c r="DR45" i="12"/>
  <c r="DS45" i="12"/>
  <c r="DT45" i="12"/>
  <c r="DW45" i="12"/>
  <c r="DX45" i="12"/>
  <c r="EA45" i="12"/>
  <c r="EB45" i="12"/>
  <c r="EC45" i="12"/>
  <c r="ED45" i="12"/>
  <c r="EG45" i="12"/>
  <c r="EH45" i="12"/>
  <c r="EK45" i="12"/>
  <c r="EL45" i="12"/>
  <c r="DN46" i="12"/>
  <c r="DO46" i="12"/>
  <c r="DQ46" i="12"/>
  <c r="DR46" i="12"/>
  <c r="DS46" i="12"/>
  <c r="DT46" i="12"/>
  <c r="DW46" i="12"/>
  <c r="DX46" i="12"/>
  <c r="EA46" i="12"/>
  <c r="EB46" i="12"/>
  <c r="EC46" i="12"/>
  <c r="ED46" i="12"/>
  <c r="EG46" i="12"/>
  <c r="EH46" i="12"/>
  <c r="EK46" i="12"/>
  <c r="EL46" i="12"/>
  <c r="DN47" i="12"/>
  <c r="DO47" i="12"/>
  <c r="DQ47" i="12"/>
  <c r="DR47" i="12"/>
  <c r="DS47" i="12"/>
  <c r="DT47" i="12"/>
  <c r="DW47" i="12"/>
  <c r="DX47" i="12"/>
  <c r="EA47" i="12"/>
  <c r="EB47" i="12"/>
  <c r="EC47" i="12"/>
  <c r="ED47" i="12"/>
  <c r="EG47" i="12"/>
  <c r="EH47" i="12"/>
  <c r="EK47" i="12"/>
  <c r="EL47" i="12"/>
  <c r="DN48" i="12"/>
  <c r="DO48" i="12"/>
  <c r="DQ48" i="12"/>
  <c r="DR48" i="12"/>
  <c r="DS48" i="12"/>
  <c r="DT48" i="12"/>
  <c r="DW48" i="12"/>
  <c r="DX48" i="12"/>
  <c r="EA48" i="12"/>
  <c r="EB48" i="12"/>
  <c r="EC48" i="12"/>
  <c r="ED48" i="12"/>
  <c r="EG48" i="12"/>
  <c r="EH48" i="12"/>
  <c r="EK48" i="12"/>
  <c r="EL48" i="12"/>
  <c r="DN49" i="12"/>
  <c r="DO49" i="12"/>
  <c r="DQ49" i="12"/>
  <c r="DR49" i="12"/>
  <c r="DS49" i="12"/>
  <c r="DT49" i="12"/>
  <c r="DW49" i="12"/>
  <c r="DX49" i="12"/>
  <c r="EA49" i="12"/>
  <c r="EB49" i="12"/>
  <c r="EC49" i="12"/>
  <c r="ED49" i="12"/>
  <c r="EG49" i="12"/>
  <c r="EH49" i="12"/>
  <c r="EK49" i="12"/>
  <c r="EL49" i="12"/>
  <c r="DN50" i="12"/>
  <c r="DO50" i="12"/>
  <c r="DQ50" i="12"/>
  <c r="DR50" i="12"/>
  <c r="DS50" i="12"/>
  <c r="DT50" i="12"/>
  <c r="DW50" i="12"/>
  <c r="DX50" i="12"/>
  <c r="EA50" i="12"/>
  <c r="EB50" i="12"/>
  <c r="EC50" i="12"/>
  <c r="ED50" i="12"/>
  <c r="EG50" i="12"/>
  <c r="EH50" i="12"/>
  <c r="EK50" i="12"/>
  <c r="EL50" i="12"/>
  <c r="DN51" i="12"/>
  <c r="DO51" i="12"/>
  <c r="DQ51" i="12"/>
  <c r="DR51" i="12"/>
  <c r="DS51" i="12"/>
  <c r="DT51" i="12"/>
  <c r="DW51" i="12"/>
  <c r="DX51" i="12"/>
  <c r="EA51" i="12"/>
  <c r="EB51" i="12"/>
  <c r="EC51" i="12"/>
  <c r="ED51" i="12"/>
  <c r="EG51" i="12"/>
  <c r="EH51" i="12"/>
  <c r="EK51" i="12"/>
  <c r="EL51" i="12"/>
  <c r="DN52" i="12"/>
  <c r="DO52" i="12"/>
  <c r="DQ52" i="12"/>
  <c r="DR52" i="12"/>
  <c r="DS52" i="12"/>
  <c r="DT52" i="12"/>
  <c r="DW52" i="12"/>
  <c r="DX52" i="12"/>
  <c r="EA52" i="12"/>
  <c r="EB52" i="12"/>
  <c r="EC52" i="12"/>
  <c r="ED52" i="12"/>
  <c r="EG52" i="12"/>
  <c r="EH52" i="12"/>
  <c r="EK52" i="12"/>
  <c r="EL52" i="12"/>
  <c r="DN53" i="12"/>
  <c r="DO53" i="12"/>
  <c r="DQ53" i="12"/>
  <c r="DR53" i="12"/>
  <c r="DS53" i="12"/>
  <c r="DT53" i="12"/>
  <c r="DW53" i="12"/>
  <c r="DX53" i="12"/>
  <c r="EA53" i="12"/>
  <c r="EB53" i="12"/>
  <c r="EC53" i="12"/>
  <c r="ED53" i="12"/>
  <c r="EG53" i="12"/>
  <c r="EH53" i="12"/>
  <c r="EK53" i="12"/>
  <c r="EL53" i="12"/>
  <c r="DN54" i="12"/>
  <c r="DO54" i="12"/>
  <c r="DQ54" i="12"/>
  <c r="DR54" i="12"/>
  <c r="DS54" i="12"/>
  <c r="DT54" i="12"/>
  <c r="DW54" i="12"/>
  <c r="DX54" i="12"/>
  <c r="EA54" i="12"/>
  <c r="EB54" i="12"/>
  <c r="EC54" i="12"/>
  <c r="ED54" i="12"/>
  <c r="EG54" i="12"/>
  <c r="EH54" i="12"/>
  <c r="EK54" i="12"/>
  <c r="EL54" i="12"/>
  <c r="DN55" i="12"/>
  <c r="DO55" i="12"/>
  <c r="DQ55" i="12"/>
  <c r="DR55" i="12"/>
  <c r="DS55" i="12"/>
  <c r="DT55" i="12"/>
  <c r="DW55" i="12"/>
  <c r="DX55" i="12"/>
  <c r="EA55" i="12"/>
  <c r="EB55" i="12"/>
  <c r="EC55" i="12"/>
  <c r="ED55" i="12"/>
  <c r="EG55" i="12"/>
  <c r="EH55" i="12"/>
  <c r="EK55" i="12"/>
  <c r="EL55" i="12"/>
  <c r="DN56" i="12"/>
  <c r="DO56" i="12"/>
  <c r="DQ56" i="12"/>
  <c r="DR56" i="12"/>
  <c r="DS56" i="12"/>
  <c r="DT56" i="12"/>
  <c r="DW56" i="12"/>
  <c r="DX56" i="12"/>
  <c r="EA56" i="12"/>
  <c r="EB56" i="12"/>
  <c r="EC56" i="12"/>
  <c r="ED56" i="12"/>
  <c r="EG56" i="12"/>
  <c r="EH56" i="12"/>
  <c r="EK56" i="12"/>
  <c r="EL56" i="12"/>
  <c r="DN57" i="12"/>
  <c r="DO57" i="12"/>
  <c r="DQ57" i="12"/>
  <c r="DR57" i="12"/>
  <c r="DS57" i="12"/>
  <c r="DT57" i="12"/>
  <c r="DW57" i="12"/>
  <c r="DX57" i="12"/>
  <c r="EA57" i="12"/>
  <c r="EB57" i="12"/>
  <c r="EC57" i="12"/>
  <c r="ED57" i="12"/>
  <c r="EG57" i="12"/>
  <c r="EH57" i="12"/>
  <c r="EK57" i="12"/>
  <c r="EL57" i="12"/>
  <c r="DN58" i="12"/>
  <c r="DO58" i="12"/>
  <c r="DQ58" i="12"/>
  <c r="DR58" i="12"/>
  <c r="DS58" i="12"/>
  <c r="DT58" i="12"/>
  <c r="DW58" i="12"/>
  <c r="DX58" i="12"/>
  <c r="EA58" i="12"/>
  <c r="EB58" i="12"/>
  <c r="EC58" i="12"/>
  <c r="ED58" i="12"/>
  <c r="EG58" i="12"/>
  <c r="EH58" i="12"/>
  <c r="EK58" i="12"/>
  <c r="EL58" i="12"/>
  <c r="DN59" i="12"/>
  <c r="DO59" i="12"/>
  <c r="DQ59" i="12"/>
  <c r="DR59" i="12"/>
  <c r="DS59" i="12"/>
  <c r="DT59" i="12"/>
  <c r="DW59" i="12"/>
  <c r="DX59" i="12"/>
  <c r="EA59" i="12"/>
  <c r="EB59" i="12"/>
  <c r="EC59" i="12"/>
  <c r="ED59" i="12"/>
  <c r="EG59" i="12"/>
  <c r="EH59" i="12"/>
  <c r="EK59" i="12"/>
  <c r="EL59" i="12"/>
  <c r="DN60" i="12"/>
  <c r="DO60" i="12"/>
  <c r="DQ60" i="12"/>
  <c r="DR60" i="12"/>
  <c r="DS60" i="12"/>
  <c r="DT60" i="12"/>
  <c r="DW60" i="12"/>
  <c r="DX60" i="12"/>
  <c r="EA60" i="12"/>
  <c r="EB60" i="12"/>
  <c r="EC60" i="12"/>
  <c r="ED60" i="12"/>
  <c r="EG60" i="12"/>
  <c r="EH60" i="12"/>
  <c r="EK60" i="12"/>
  <c r="EL60" i="12"/>
  <c r="DN61" i="12"/>
  <c r="DO61" i="12"/>
  <c r="DQ61" i="12"/>
  <c r="DR61" i="12"/>
  <c r="DS61" i="12"/>
  <c r="DT61" i="12"/>
  <c r="DW61" i="12"/>
  <c r="DX61" i="12"/>
  <c r="EA61" i="12"/>
  <c r="EB61" i="12"/>
  <c r="EC61" i="12"/>
  <c r="ED61" i="12"/>
  <c r="EG61" i="12"/>
  <c r="EH61" i="12"/>
  <c r="EK61" i="12"/>
  <c r="EL61" i="12"/>
  <c r="DN62" i="12"/>
  <c r="DO62" i="12"/>
  <c r="DQ62" i="12"/>
  <c r="DR62" i="12"/>
  <c r="DS62" i="12"/>
  <c r="DT62" i="12"/>
  <c r="DW62" i="12"/>
  <c r="DX62" i="12"/>
  <c r="EA62" i="12"/>
  <c r="EB62" i="12"/>
  <c r="EC62" i="12"/>
  <c r="ED62" i="12"/>
  <c r="EG62" i="12"/>
  <c r="EH62" i="12"/>
  <c r="EK62" i="12"/>
  <c r="EL62" i="12"/>
  <c r="DN63" i="12"/>
  <c r="DO63" i="12"/>
  <c r="DQ63" i="12"/>
  <c r="DR63" i="12"/>
  <c r="DS63" i="12"/>
  <c r="DT63" i="12"/>
  <c r="DW63" i="12"/>
  <c r="DX63" i="12"/>
  <c r="EA63" i="12"/>
  <c r="EB63" i="12"/>
  <c r="EC63" i="12"/>
  <c r="ED63" i="12"/>
  <c r="EG63" i="12"/>
  <c r="EH63" i="12"/>
  <c r="EK63" i="12"/>
  <c r="EL63" i="12"/>
  <c r="DN64" i="12"/>
  <c r="DO64" i="12"/>
  <c r="DQ64" i="12"/>
  <c r="DR64" i="12"/>
  <c r="DS64" i="12"/>
  <c r="DT64" i="12"/>
  <c r="DW64" i="12"/>
  <c r="DX64" i="12"/>
  <c r="EA64" i="12"/>
  <c r="EB64" i="12"/>
  <c r="EC64" i="12"/>
  <c r="ED64" i="12"/>
  <c r="EG64" i="12"/>
  <c r="EH64" i="12"/>
  <c r="EK64" i="12"/>
  <c r="EL64" i="12"/>
  <c r="DN65" i="12"/>
  <c r="DO65" i="12"/>
  <c r="DQ65" i="12"/>
  <c r="DR65" i="12"/>
  <c r="DS65" i="12"/>
  <c r="DT65" i="12"/>
  <c r="DW65" i="12"/>
  <c r="DX65" i="12"/>
  <c r="EA65" i="12"/>
  <c r="EB65" i="12"/>
  <c r="EC65" i="12"/>
  <c r="ED65" i="12"/>
  <c r="EG65" i="12"/>
  <c r="EH65" i="12"/>
  <c r="EK65" i="12"/>
  <c r="EL65" i="12"/>
  <c r="DN66" i="12"/>
  <c r="DO66" i="12"/>
  <c r="DQ66" i="12"/>
  <c r="DR66" i="12"/>
  <c r="DS66" i="12"/>
  <c r="DT66" i="12"/>
  <c r="DW66" i="12"/>
  <c r="DX66" i="12"/>
  <c r="EA66" i="12"/>
  <c r="EB66" i="12"/>
  <c r="EC66" i="12"/>
  <c r="ED66" i="12"/>
  <c r="EG66" i="12"/>
  <c r="EH66" i="12"/>
  <c r="EK66" i="12"/>
  <c r="EL66" i="12"/>
  <c r="DN67" i="12"/>
  <c r="DO67" i="12"/>
  <c r="DQ67" i="12"/>
  <c r="DR67" i="12"/>
  <c r="DS67" i="12"/>
  <c r="DT67" i="12"/>
  <c r="DW67" i="12"/>
  <c r="DX67" i="12"/>
  <c r="EA67" i="12"/>
  <c r="EB67" i="12"/>
  <c r="EC67" i="12"/>
  <c r="ED67" i="12"/>
  <c r="EG67" i="12"/>
  <c r="EH67" i="12"/>
  <c r="EK67" i="12"/>
  <c r="EL67" i="12"/>
  <c r="DN68" i="12"/>
  <c r="DO68" i="12"/>
  <c r="DQ68" i="12"/>
  <c r="DR68" i="12"/>
  <c r="DS68" i="12"/>
  <c r="DT68" i="12"/>
  <c r="DW68" i="12"/>
  <c r="DX68" i="12"/>
  <c r="EA68" i="12"/>
  <c r="EB68" i="12"/>
  <c r="EC68" i="12"/>
  <c r="ED68" i="12"/>
  <c r="EG68" i="12"/>
  <c r="EH68" i="12"/>
  <c r="EK68" i="12"/>
  <c r="EL68" i="12"/>
  <c r="DN69" i="12"/>
  <c r="DO69" i="12"/>
  <c r="DQ69" i="12"/>
  <c r="DR69" i="12"/>
  <c r="DS69" i="12"/>
  <c r="DT69" i="12"/>
  <c r="DW69" i="12"/>
  <c r="DX69" i="12"/>
  <c r="EA69" i="12"/>
  <c r="EB69" i="12"/>
  <c r="EC69" i="12"/>
  <c r="ED69" i="12"/>
  <c r="EG69" i="12"/>
  <c r="EH69" i="12"/>
  <c r="EK69" i="12"/>
  <c r="EL69" i="12"/>
  <c r="DN70" i="12"/>
  <c r="DO70" i="12"/>
  <c r="DQ70" i="12"/>
  <c r="DR70" i="12"/>
  <c r="DS70" i="12"/>
  <c r="DT70" i="12"/>
  <c r="DW70" i="12"/>
  <c r="DX70" i="12"/>
  <c r="EA70" i="12"/>
  <c r="EB70" i="12"/>
  <c r="EC70" i="12"/>
  <c r="ED70" i="12"/>
  <c r="EG70" i="12"/>
  <c r="EH70" i="12"/>
  <c r="EK70" i="12"/>
  <c r="EL70" i="12"/>
  <c r="DN71" i="12"/>
  <c r="DO71" i="12"/>
  <c r="DQ71" i="12"/>
  <c r="DR71" i="12"/>
  <c r="DS71" i="12"/>
  <c r="DT71" i="12"/>
  <c r="DW71" i="12"/>
  <c r="DX71" i="12"/>
  <c r="EA71" i="12"/>
  <c r="EB71" i="12"/>
  <c r="EC71" i="12"/>
  <c r="ED71" i="12"/>
  <c r="EG71" i="12"/>
  <c r="EH71" i="12"/>
  <c r="EK71" i="12"/>
  <c r="EL71" i="12"/>
  <c r="DN72" i="12"/>
  <c r="DO72" i="12"/>
  <c r="DQ72" i="12"/>
  <c r="DR72" i="12"/>
  <c r="DS72" i="12"/>
  <c r="DT72" i="12"/>
  <c r="DW72" i="12"/>
  <c r="DX72" i="12"/>
  <c r="EA72" i="12"/>
  <c r="EB72" i="12"/>
  <c r="EC72" i="12"/>
  <c r="ED72" i="12"/>
  <c r="EG72" i="12"/>
  <c r="EH72" i="12"/>
  <c r="EK72" i="12"/>
  <c r="EL72" i="12"/>
  <c r="DN73" i="12"/>
  <c r="DO73" i="12"/>
  <c r="DQ73" i="12"/>
  <c r="DR73" i="12"/>
  <c r="DS73" i="12"/>
  <c r="DT73" i="12"/>
  <c r="DW73" i="12"/>
  <c r="DX73" i="12"/>
  <c r="EA73" i="12"/>
  <c r="EB73" i="12"/>
  <c r="EC73" i="12"/>
  <c r="ED73" i="12"/>
  <c r="EG73" i="12"/>
  <c r="EH73" i="12"/>
  <c r="EK73" i="12"/>
  <c r="EL73" i="12"/>
  <c r="DN74" i="12"/>
  <c r="DO74" i="12"/>
  <c r="DQ74" i="12"/>
  <c r="DR74" i="12"/>
  <c r="DS74" i="12"/>
  <c r="DT74" i="12"/>
  <c r="DW74" i="12"/>
  <c r="DX74" i="12"/>
  <c r="EA74" i="12"/>
  <c r="EB74" i="12"/>
  <c r="EC74" i="12"/>
  <c r="ED74" i="12"/>
  <c r="EG74" i="12"/>
  <c r="EH74" i="12"/>
  <c r="EK74" i="12"/>
  <c r="EL74" i="12"/>
  <c r="DN75" i="12"/>
  <c r="DO75" i="12"/>
  <c r="DQ75" i="12"/>
  <c r="DR75" i="12"/>
  <c r="DS75" i="12"/>
  <c r="DT75" i="12"/>
  <c r="DW75" i="12"/>
  <c r="DX75" i="12"/>
  <c r="EA75" i="12"/>
  <c r="EB75" i="12"/>
  <c r="EC75" i="12"/>
  <c r="ED75" i="12"/>
  <c r="EG75" i="12"/>
  <c r="EH75" i="12"/>
  <c r="EK75" i="12"/>
  <c r="EL75" i="12"/>
  <c r="DN76" i="12"/>
  <c r="DO76" i="12"/>
  <c r="DQ76" i="12"/>
  <c r="DR76" i="12"/>
  <c r="DS76" i="12"/>
  <c r="DT76" i="12"/>
  <c r="DW76" i="12"/>
  <c r="DX76" i="12"/>
  <c r="EA76" i="12"/>
  <c r="EB76" i="12"/>
  <c r="EC76" i="12"/>
  <c r="ED76" i="12"/>
  <c r="EG76" i="12"/>
  <c r="EH76" i="12"/>
  <c r="EK76" i="12"/>
  <c r="EL76" i="12"/>
  <c r="DN77" i="12"/>
  <c r="DO77" i="12"/>
  <c r="DQ77" i="12"/>
  <c r="DR77" i="12"/>
  <c r="DS77" i="12"/>
  <c r="DT77" i="12"/>
  <c r="DW77" i="12"/>
  <c r="DX77" i="12"/>
  <c r="EA77" i="12"/>
  <c r="EB77" i="12"/>
  <c r="EC77" i="12"/>
  <c r="ED77" i="12"/>
  <c r="EG77" i="12"/>
  <c r="EH77" i="12"/>
  <c r="EK77" i="12"/>
  <c r="EL77" i="12"/>
  <c r="DN78" i="12"/>
  <c r="DO78" i="12"/>
  <c r="DQ78" i="12"/>
  <c r="DR78" i="12"/>
  <c r="DS78" i="12"/>
  <c r="DT78" i="12"/>
  <c r="DW78" i="12"/>
  <c r="DX78" i="12"/>
  <c r="EA78" i="12"/>
  <c r="EB78" i="12"/>
  <c r="EC78" i="12"/>
  <c r="ED78" i="12"/>
  <c r="EG78" i="12"/>
  <c r="EH78" i="12"/>
  <c r="EK78" i="12"/>
  <c r="EL78" i="12"/>
  <c r="DN80" i="12"/>
  <c r="DO80" i="12"/>
  <c r="DQ80" i="12"/>
  <c r="DR80" i="12"/>
  <c r="DS80" i="12"/>
  <c r="DT80" i="12"/>
  <c r="DW80" i="12"/>
  <c r="DX80" i="12"/>
  <c r="EA80" i="12"/>
  <c r="EB80" i="12"/>
  <c r="EC80" i="12"/>
  <c r="ED80" i="12"/>
  <c r="EG80" i="12"/>
  <c r="EH80" i="12"/>
  <c r="EK80" i="12"/>
  <c r="EL80" i="12"/>
  <c r="DN81" i="12"/>
  <c r="DO81" i="12"/>
  <c r="DQ81" i="12"/>
  <c r="DR81" i="12"/>
  <c r="DS81" i="12"/>
  <c r="DT81" i="12"/>
  <c r="DW81" i="12"/>
  <c r="DX81" i="12"/>
  <c r="EA81" i="12"/>
  <c r="EB81" i="12"/>
  <c r="EC81" i="12"/>
  <c r="ED81" i="12"/>
  <c r="EG81" i="12"/>
  <c r="EH81" i="12"/>
  <c r="EK81" i="12"/>
  <c r="EL81" i="12"/>
  <c r="DN82" i="12"/>
  <c r="DO82" i="12"/>
  <c r="DQ82" i="12"/>
  <c r="DR82" i="12"/>
  <c r="DS82" i="12"/>
  <c r="DT82" i="12"/>
  <c r="DW82" i="12"/>
  <c r="DX82" i="12"/>
  <c r="EA82" i="12"/>
  <c r="EB82" i="12"/>
  <c r="EC82" i="12"/>
  <c r="ED82" i="12"/>
  <c r="EG82" i="12"/>
  <c r="EH82" i="12"/>
  <c r="EK82" i="12"/>
  <c r="EL82" i="12"/>
  <c r="DN83" i="12"/>
  <c r="DO83" i="12"/>
  <c r="DQ83" i="12"/>
  <c r="DR83" i="12"/>
  <c r="DS83" i="12"/>
  <c r="DT83" i="12"/>
  <c r="DW83" i="12"/>
  <c r="DX83" i="12"/>
  <c r="EA83" i="12"/>
  <c r="EB83" i="12"/>
  <c r="EC83" i="12"/>
  <c r="ED83" i="12"/>
  <c r="EG83" i="12"/>
  <c r="EH83" i="12"/>
  <c r="EK83" i="12"/>
  <c r="EL83" i="12"/>
  <c r="DN84" i="12"/>
  <c r="DO84" i="12"/>
  <c r="DQ84" i="12"/>
  <c r="DR84" i="12"/>
  <c r="DS84" i="12"/>
  <c r="DT84" i="12"/>
  <c r="DW84" i="12"/>
  <c r="DX84" i="12"/>
  <c r="EA84" i="12"/>
  <c r="EB84" i="12"/>
  <c r="EC84" i="12"/>
  <c r="ED84" i="12"/>
  <c r="EG84" i="12"/>
  <c r="EH84" i="12"/>
  <c r="EK84" i="12"/>
  <c r="EL84" i="12"/>
  <c r="DN85" i="12"/>
  <c r="DO85" i="12"/>
  <c r="DQ85" i="12"/>
  <c r="DR85" i="12"/>
  <c r="DS85" i="12"/>
  <c r="DT85" i="12"/>
  <c r="DW85" i="12"/>
  <c r="DX85" i="12"/>
  <c r="EA85" i="12"/>
  <c r="EB85" i="12"/>
  <c r="EC85" i="12"/>
  <c r="ED85" i="12"/>
  <c r="EG85" i="12"/>
  <c r="EH85" i="12"/>
  <c r="EK85" i="12"/>
  <c r="EL85" i="12"/>
  <c r="DN86" i="12"/>
  <c r="DO86" i="12"/>
  <c r="DQ86" i="12"/>
  <c r="DR86" i="12"/>
  <c r="DS86" i="12"/>
  <c r="DT86" i="12"/>
  <c r="DW86" i="12"/>
  <c r="DX86" i="12"/>
  <c r="EA86" i="12"/>
  <c r="EB86" i="12"/>
  <c r="EC86" i="12"/>
  <c r="ED86" i="12"/>
  <c r="EG86" i="12"/>
  <c r="EH86" i="12"/>
  <c r="EK86" i="12"/>
  <c r="EL86" i="12"/>
  <c r="DN87" i="12"/>
  <c r="DO87" i="12"/>
  <c r="DQ87" i="12"/>
  <c r="DR87" i="12"/>
  <c r="DS87" i="12"/>
  <c r="DT87" i="12"/>
  <c r="DW87" i="12"/>
  <c r="DX87" i="12"/>
  <c r="EA87" i="12"/>
  <c r="EB87" i="12"/>
  <c r="EC87" i="12"/>
  <c r="ED87" i="12"/>
  <c r="EG87" i="12"/>
  <c r="EH87" i="12"/>
  <c r="EK87" i="12"/>
  <c r="EL87" i="12"/>
  <c r="DN88" i="12"/>
  <c r="DO88" i="12"/>
  <c r="DQ88" i="12"/>
  <c r="DR88" i="12"/>
  <c r="DS88" i="12"/>
  <c r="DT88" i="12"/>
  <c r="DW88" i="12"/>
  <c r="DX88" i="12"/>
  <c r="EA88" i="12"/>
  <c r="EB88" i="12"/>
  <c r="EC88" i="12"/>
  <c r="ED88" i="12"/>
  <c r="EG88" i="12"/>
  <c r="EH88" i="12"/>
  <c r="EK88" i="12"/>
  <c r="EL88" i="12"/>
  <c r="DN89" i="12"/>
  <c r="DO89" i="12"/>
  <c r="DQ89" i="12"/>
  <c r="DR89" i="12"/>
  <c r="DS89" i="12"/>
  <c r="DT89" i="12"/>
  <c r="DW89" i="12"/>
  <c r="DX89" i="12"/>
  <c r="EA89" i="12"/>
  <c r="EB89" i="12"/>
  <c r="EC89" i="12"/>
  <c r="ED89" i="12"/>
  <c r="EG89" i="12"/>
  <c r="EH89" i="12"/>
  <c r="EK89" i="12"/>
  <c r="EL89" i="12"/>
  <c r="DN90" i="12"/>
  <c r="DO90" i="12"/>
  <c r="DQ90" i="12"/>
  <c r="DR90" i="12"/>
  <c r="DS90" i="12"/>
  <c r="DT90" i="12"/>
  <c r="DW90" i="12"/>
  <c r="DX90" i="12"/>
  <c r="EA90" i="12"/>
  <c r="EB90" i="12"/>
  <c r="EC90" i="12"/>
  <c r="ED90" i="12"/>
  <c r="EG90" i="12"/>
  <c r="EH90" i="12"/>
  <c r="EK90" i="12"/>
  <c r="EL90" i="12"/>
  <c r="DN91" i="12"/>
  <c r="DO91" i="12"/>
  <c r="DQ91" i="12"/>
  <c r="DR91" i="12"/>
  <c r="DS91" i="12"/>
  <c r="DT91" i="12"/>
  <c r="DW91" i="12"/>
  <c r="DX91" i="12"/>
  <c r="EA91" i="12"/>
  <c r="EB91" i="12"/>
  <c r="EC91" i="12"/>
  <c r="ED91" i="12"/>
  <c r="EG91" i="12"/>
  <c r="EH91" i="12"/>
  <c r="EK91" i="12"/>
  <c r="EL91" i="12"/>
  <c r="DN92" i="12"/>
  <c r="DO92" i="12"/>
  <c r="DQ92" i="12"/>
  <c r="DR92" i="12"/>
  <c r="DS92" i="12"/>
  <c r="DT92" i="12"/>
  <c r="DW92" i="12"/>
  <c r="DX92" i="12"/>
  <c r="EA92" i="12"/>
  <c r="EB92" i="12"/>
  <c r="EC92" i="12"/>
  <c r="ED92" i="12"/>
  <c r="EG92" i="12"/>
  <c r="EH92" i="12"/>
  <c r="EK92" i="12"/>
  <c r="EL92" i="12"/>
  <c r="DN93" i="12"/>
  <c r="DO93" i="12"/>
  <c r="DQ93" i="12"/>
  <c r="DR93" i="12"/>
  <c r="DS93" i="12"/>
  <c r="DT93" i="12"/>
  <c r="DW93" i="12"/>
  <c r="DX93" i="12"/>
  <c r="EA93" i="12"/>
  <c r="EB93" i="12"/>
  <c r="EC93" i="12"/>
  <c r="ED93" i="12"/>
  <c r="EG93" i="12"/>
  <c r="EH93" i="12"/>
  <c r="EK93" i="12"/>
  <c r="EL93" i="12"/>
  <c r="DN94" i="12"/>
  <c r="DO94" i="12"/>
  <c r="DQ94" i="12"/>
  <c r="DR94" i="12"/>
  <c r="DS94" i="12"/>
  <c r="DT94" i="12"/>
  <c r="DW94" i="12"/>
  <c r="DX94" i="12"/>
  <c r="EA94" i="12"/>
  <c r="EB94" i="12"/>
  <c r="EC94" i="12"/>
  <c r="ED94" i="12"/>
  <c r="EG94" i="12"/>
  <c r="EH94" i="12"/>
  <c r="EK94" i="12"/>
  <c r="EL94" i="12"/>
  <c r="DN95" i="12"/>
  <c r="DO95" i="12"/>
  <c r="DQ95" i="12"/>
  <c r="DR95" i="12"/>
  <c r="DS95" i="12"/>
  <c r="DT95" i="12"/>
  <c r="DW95" i="12"/>
  <c r="DX95" i="12"/>
  <c r="EA95" i="12"/>
  <c r="EB95" i="12"/>
  <c r="EC95" i="12"/>
  <c r="ED95" i="12"/>
  <c r="EG95" i="12"/>
  <c r="EH95" i="12"/>
  <c r="EK95" i="12"/>
  <c r="EL95" i="12"/>
  <c r="DN96" i="12"/>
  <c r="DO96" i="12"/>
  <c r="DQ96" i="12"/>
  <c r="DR96" i="12"/>
  <c r="DS96" i="12"/>
  <c r="DT96" i="12"/>
  <c r="DW96" i="12"/>
  <c r="DX96" i="12"/>
  <c r="EA96" i="12"/>
  <c r="EB96" i="12"/>
  <c r="EC96" i="12"/>
  <c r="ED96" i="12"/>
  <c r="EG96" i="12"/>
  <c r="EH96" i="12"/>
  <c r="EK96" i="12"/>
  <c r="EL96" i="12"/>
  <c r="DN97" i="12"/>
  <c r="DO97" i="12"/>
  <c r="DQ97" i="12"/>
  <c r="DR97" i="12"/>
  <c r="DS97" i="12"/>
  <c r="DT97" i="12"/>
  <c r="DW97" i="12"/>
  <c r="DX97" i="12"/>
  <c r="EA97" i="12"/>
  <c r="EB97" i="12"/>
  <c r="EC97" i="12"/>
  <c r="ED97" i="12"/>
  <c r="EG97" i="12"/>
  <c r="EH97" i="12"/>
  <c r="EK97" i="12"/>
  <c r="EL97" i="12"/>
  <c r="DN98" i="12"/>
  <c r="DO98" i="12"/>
  <c r="DQ98" i="12"/>
  <c r="DR98" i="12"/>
  <c r="DS98" i="12"/>
  <c r="DT98" i="12"/>
  <c r="DW98" i="12"/>
  <c r="DX98" i="12"/>
  <c r="EA98" i="12"/>
  <c r="EB98" i="12"/>
  <c r="EC98" i="12"/>
  <c r="ED98" i="12"/>
  <c r="EG98" i="12"/>
  <c r="EH98" i="12"/>
  <c r="EK98" i="12"/>
  <c r="EL98" i="12"/>
  <c r="DN99" i="12"/>
  <c r="DO99" i="12"/>
  <c r="DQ99" i="12"/>
  <c r="DR99" i="12"/>
  <c r="DS99" i="12"/>
  <c r="DT99" i="12"/>
  <c r="DW99" i="12"/>
  <c r="DX99" i="12"/>
  <c r="EA99" i="12"/>
  <c r="EB99" i="12"/>
  <c r="EC99" i="12"/>
  <c r="ED99" i="12"/>
  <c r="EG99" i="12"/>
  <c r="EH99" i="12"/>
  <c r="EK99" i="12"/>
  <c r="EL99" i="12"/>
  <c r="DN100" i="12"/>
  <c r="DO100" i="12"/>
  <c r="DQ100" i="12"/>
  <c r="DR100" i="12"/>
  <c r="DS100" i="12"/>
  <c r="DT100" i="12"/>
  <c r="DW100" i="12"/>
  <c r="DX100" i="12"/>
  <c r="EA100" i="12"/>
  <c r="EB100" i="12"/>
  <c r="EC100" i="12"/>
  <c r="ED100" i="12"/>
  <c r="EG100" i="12"/>
  <c r="EH100" i="12"/>
  <c r="EK100" i="12"/>
  <c r="EL100" i="12"/>
  <c r="DN101" i="12"/>
  <c r="DO101" i="12"/>
  <c r="DQ101" i="12"/>
  <c r="DR101" i="12"/>
  <c r="DS101" i="12"/>
  <c r="DT101" i="12"/>
  <c r="DW101" i="12"/>
  <c r="DX101" i="12"/>
  <c r="EA101" i="12"/>
  <c r="EB101" i="12"/>
  <c r="EC101" i="12"/>
  <c r="ED101" i="12"/>
  <c r="EG101" i="12"/>
  <c r="EH101" i="12"/>
  <c r="EK101" i="12"/>
  <c r="EL101" i="12"/>
  <c r="DN102" i="12"/>
  <c r="DO102" i="12"/>
  <c r="DQ102" i="12"/>
  <c r="DR102" i="12"/>
  <c r="DS102" i="12"/>
  <c r="DT102" i="12"/>
  <c r="DW102" i="12"/>
  <c r="DX102" i="12"/>
  <c r="EA102" i="12"/>
  <c r="EB102" i="12"/>
  <c r="EC102" i="12"/>
  <c r="ED102" i="12"/>
  <c r="EG102" i="12"/>
  <c r="EH102" i="12"/>
  <c r="EK102" i="12"/>
  <c r="EL102" i="12"/>
  <c r="DN103" i="12"/>
  <c r="DO103" i="12"/>
  <c r="DQ103" i="12"/>
  <c r="DR103" i="12"/>
  <c r="DS103" i="12"/>
  <c r="DT103" i="12"/>
  <c r="DW103" i="12"/>
  <c r="DX103" i="12"/>
  <c r="EA103" i="12"/>
  <c r="EB103" i="12"/>
  <c r="EC103" i="12"/>
  <c r="ED103" i="12"/>
  <c r="EG103" i="12"/>
  <c r="EH103" i="12"/>
  <c r="EK103" i="12"/>
  <c r="EL103" i="12"/>
  <c r="DN104" i="12"/>
  <c r="DO104" i="12"/>
  <c r="DQ104" i="12"/>
  <c r="DR104" i="12"/>
  <c r="DS104" i="12"/>
  <c r="DT104" i="12"/>
  <c r="DW104" i="12"/>
  <c r="DX104" i="12"/>
  <c r="EA104" i="12"/>
  <c r="EB104" i="12"/>
  <c r="EC104" i="12"/>
  <c r="ED104" i="12"/>
  <c r="EG104" i="12"/>
  <c r="EH104" i="12"/>
  <c r="EK104" i="12"/>
  <c r="EL104" i="12"/>
  <c r="DN105" i="12"/>
  <c r="DO105" i="12"/>
  <c r="DQ105" i="12"/>
  <c r="DR105" i="12"/>
  <c r="DS105" i="12"/>
  <c r="DT105" i="12"/>
  <c r="DW105" i="12"/>
  <c r="DX105" i="12"/>
  <c r="EA105" i="12"/>
  <c r="EB105" i="12"/>
  <c r="EC105" i="12"/>
  <c r="ED105" i="12"/>
  <c r="EG105" i="12"/>
  <c r="EH105" i="12"/>
  <c r="EK105" i="12"/>
  <c r="EL105" i="12"/>
  <c r="DN106" i="12"/>
  <c r="DO106" i="12"/>
  <c r="DQ106" i="12"/>
  <c r="DR106" i="12"/>
  <c r="DS106" i="12"/>
  <c r="DT106" i="12"/>
  <c r="DW106" i="12"/>
  <c r="DX106" i="12"/>
  <c r="EA106" i="12"/>
  <c r="EB106" i="12"/>
  <c r="EC106" i="12"/>
  <c r="ED106" i="12"/>
  <c r="EG106" i="12"/>
  <c r="EH106" i="12"/>
  <c r="EK106" i="12"/>
  <c r="EL106" i="12"/>
  <c r="DN107" i="12"/>
  <c r="DO107" i="12"/>
  <c r="DQ107" i="12"/>
  <c r="DR107" i="12"/>
  <c r="DS107" i="12"/>
  <c r="DT107" i="12"/>
  <c r="DW107" i="12"/>
  <c r="DX107" i="12"/>
  <c r="EA107" i="12"/>
  <c r="EB107" i="12"/>
  <c r="EC107" i="12"/>
  <c r="ED107" i="12"/>
  <c r="EG107" i="12"/>
  <c r="EH107" i="12"/>
  <c r="EK107" i="12"/>
  <c r="EL107" i="12"/>
  <c r="DN108" i="12"/>
  <c r="DO108" i="12"/>
  <c r="DQ108" i="12"/>
  <c r="DR108" i="12"/>
  <c r="DS108" i="12"/>
  <c r="DT108" i="12"/>
  <c r="DW108" i="12"/>
  <c r="DX108" i="12"/>
  <c r="EA108" i="12"/>
  <c r="EB108" i="12"/>
  <c r="EC108" i="12"/>
  <c r="ED108" i="12"/>
  <c r="EG108" i="12"/>
  <c r="EH108" i="12"/>
  <c r="EK108" i="12"/>
  <c r="EL108" i="12"/>
  <c r="DN109" i="12"/>
  <c r="DO109" i="12"/>
  <c r="DQ109" i="12"/>
  <c r="DR109" i="12"/>
  <c r="DS109" i="12"/>
  <c r="DT109" i="12"/>
  <c r="DW109" i="12"/>
  <c r="DX109" i="12"/>
  <c r="EA109" i="12"/>
  <c r="EB109" i="12"/>
  <c r="EC109" i="12"/>
  <c r="ED109" i="12"/>
  <c r="EG109" i="12"/>
  <c r="EH109" i="12"/>
  <c r="EK109" i="12"/>
  <c r="EL109" i="12"/>
  <c r="DN110" i="12"/>
  <c r="DO110" i="12"/>
  <c r="DQ110" i="12"/>
  <c r="DR110" i="12"/>
  <c r="DS110" i="12"/>
  <c r="DT110" i="12"/>
  <c r="DW110" i="12"/>
  <c r="DX110" i="12"/>
  <c r="EA110" i="12"/>
  <c r="EB110" i="12"/>
  <c r="EC110" i="12"/>
  <c r="ED110" i="12"/>
  <c r="EG110" i="12"/>
  <c r="EH110" i="12"/>
  <c r="EK110" i="12"/>
  <c r="EL110" i="12"/>
  <c r="DN111" i="12"/>
  <c r="DO111" i="12"/>
  <c r="DQ111" i="12"/>
  <c r="DR111" i="12"/>
  <c r="DS111" i="12"/>
  <c r="DT111" i="12"/>
  <c r="DW111" i="12"/>
  <c r="DX111" i="12"/>
  <c r="EA111" i="12"/>
  <c r="EB111" i="12"/>
  <c r="EC111" i="12"/>
  <c r="ED111" i="12"/>
  <c r="EG111" i="12"/>
  <c r="EH111" i="12"/>
  <c r="EK111" i="12"/>
  <c r="EL111" i="12"/>
  <c r="DN112" i="12"/>
  <c r="DO112" i="12"/>
  <c r="DQ112" i="12"/>
  <c r="DR112" i="12"/>
  <c r="DS112" i="12"/>
  <c r="DT112" i="12"/>
  <c r="DW112" i="12"/>
  <c r="DX112" i="12"/>
  <c r="EA112" i="12"/>
  <c r="EB112" i="12"/>
  <c r="EC112" i="12"/>
  <c r="ED112" i="12"/>
  <c r="EG112" i="12"/>
  <c r="EH112" i="12"/>
  <c r="EK112" i="12"/>
  <c r="EL112" i="12"/>
  <c r="DN113" i="12"/>
  <c r="DO113" i="12"/>
  <c r="DQ113" i="12"/>
  <c r="DR113" i="12"/>
  <c r="DS113" i="12"/>
  <c r="DT113" i="12"/>
  <c r="DW113" i="12"/>
  <c r="DX113" i="12"/>
  <c r="EA113" i="12"/>
  <c r="EB113" i="12"/>
  <c r="EC113" i="12"/>
  <c r="ED113" i="12"/>
  <c r="EG113" i="12"/>
  <c r="EH113" i="12"/>
  <c r="EK113" i="12"/>
  <c r="EL113" i="12"/>
  <c r="DN114" i="12"/>
  <c r="DO114" i="12"/>
  <c r="DQ114" i="12"/>
  <c r="DR114" i="12"/>
  <c r="DS114" i="12"/>
  <c r="DT114" i="12"/>
  <c r="DW114" i="12"/>
  <c r="DX114" i="12"/>
  <c r="EA114" i="12"/>
  <c r="EB114" i="12"/>
  <c r="EC114" i="12"/>
  <c r="ED114" i="12"/>
  <c r="EG114" i="12"/>
  <c r="EH114" i="12"/>
  <c r="EK114" i="12"/>
  <c r="EL114" i="12"/>
  <c r="DN115" i="12"/>
  <c r="DO115" i="12"/>
  <c r="DQ115" i="12"/>
  <c r="DR115" i="12"/>
  <c r="DS115" i="12"/>
  <c r="DT115" i="12"/>
  <c r="DW115" i="12"/>
  <c r="DX115" i="12"/>
  <c r="EA115" i="12"/>
  <c r="EB115" i="12"/>
  <c r="EC115" i="12"/>
  <c r="ED115" i="12"/>
  <c r="EG115" i="12"/>
  <c r="EH115" i="12"/>
  <c r="EK115" i="12"/>
  <c r="EL115" i="12"/>
  <c r="DN116" i="12"/>
  <c r="DO116" i="12"/>
  <c r="DQ116" i="12"/>
  <c r="DR116" i="12"/>
  <c r="DS116" i="12"/>
  <c r="DT116" i="12"/>
  <c r="DW116" i="12"/>
  <c r="DX116" i="12"/>
  <c r="EA116" i="12"/>
  <c r="EB116" i="12"/>
  <c r="EC116" i="12"/>
  <c r="ED116" i="12"/>
  <c r="EG116" i="12"/>
  <c r="EH116" i="12"/>
  <c r="EK116" i="12"/>
  <c r="EL116" i="12"/>
  <c r="DN117" i="12"/>
  <c r="DO117" i="12"/>
  <c r="DQ117" i="12"/>
  <c r="DR117" i="12"/>
  <c r="DS117" i="12"/>
  <c r="DT117" i="12"/>
  <c r="DW117" i="12"/>
  <c r="DX117" i="12"/>
  <c r="EA117" i="12"/>
  <c r="EB117" i="12"/>
  <c r="EC117" i="12"/>
  <c r="ED117" i="12"/>
  <c r="EG117" i="12"/>
  <c r="EH117" i="12"/>
  <c r="EK117" i="12"/>
  <c r="EL117" i="12"/>
  <c r="DN118" i="12"/>
  <c r="DO118" i="12"/>
  <c r="DQ118" i="12"/>
  <c r="DR118" i="12"/>
  <c r="DS118" i="12"/>
  <c r="DT118" i="12"/>
  <c r="DW118" i="12"/>
  <c r="DX118" i="12"/>
  <c r="EA118" i="12"/>
  <c r="EB118" i="12"/>
  <c r="EC118" i="12"/>
  <c r="ED118" i="12"/>
  <c r="EG118" i="12"/>
  <c r="EH118" i="12"/>
  <c r="EK118" i="12"/>
  <c r="EL118" i="12"/>
  <c r="DN119" i="12"/>
  <c r="DO119" i="12"/>
  <c r="DQ119" i="12"/>
  <c r="DR119" i="12"/>
  <c r="DS119" i="12"/>
  <c r="DT119" i="12"/>
  <c r="DW119" i="12"/>
  <c r="DX119" i="12"/>
  <c r="EA119" i="12"/>
  <c r="EB119" i="12"/>
  <c r="EC119" i="12"/>
  <c r="ED119" i="12"/>
  <c r="EG119" i="12"/>
  <c r="EH119" i="12"/>
  <c r="EK119" i="12"/>
  <c r="EL119" i="12"/>
  <c r="DN120" i="12"/>
  <c r="DO120" i="12"/>
  <c r="DQ120" i="12"/>
  <c r="DR120" i="12"/>
  <c r="DS120" i="12"/>
  <c r="DT120" i="12"/>
  <c r="DW120" i="12"/>
  <c r="DX120" i="12"/>
  <c r="EA120" i="12"/>
  <c r="EB120" i="12"/>
  <c r="EC120" i="12"/>
  <c r="ED120" i="12"/>
  <c r="EG120" i="12"/>
  <c r="EH120" i="12"/>
  <c r="EK120" i="12"/>
  <c r="EL120" i="12"/>
  <c r="DN121" i="12"/>
  <c r="DO121" i="12"/>
  <c r="DQ121" i="12"/>
  <c r="DR121" i="12"/>
  <c r="DS121" i="12"/>
  <c r="DT121" i="12"/>
  <c r="DW121" i="12"/>
  <c r="DX121" i="12"/>
  <c r="EA121" i="12"/>
  <c r="EB121" i="12"/>
  <c r="EC121" i="12"/>
  <c r="ED121" i="12"/>
  <c r="EG121" i="12"/>
  <c r="EH121" i="12"/>
  <c r="EK121" i="12"/>
  <c r="EL121" i="12"/>
  <c r="DN122" i="12"/>
  <c r="DO122" i="12"/>
  <c r="DQ122" i="12"/>
  <c r="DR122" i="12"/>
  <c r="DS122" i="12"/>
  <c r="DT122" i="12"/>
  <c r="DW122" i="12"/>
  <c r="DX122" i="12"/>
  <c r="EA122" i="12"/>
  <c r="EB122" i="12"/>
  <c r="EC122" i="12"/>
  <c r="ED122" i="12"/>
  <c r="EG122" i="12"/>
  <c r="EH122" i="12"/>
  <c r="EK122" i="12"/>
  <c r="EL122" i="12"/>
  <c r="DN123" i="12"/>
  <c r="DO123" i="12"/>
  <c r="DQ123" i="12"/>
  <c r="DR123" i="12"/>
  <c r="DS123" i="12"/>
  <c r="DT123" i="12"/>
  <c r="DW123" i="12"/>
  <c r="DX123" i="12"/>
  <c r="EA123" i="12"/>
  <c r="EB123" i="12"/>
  <c r="EC123" i="12"/>
  <c r="ED123" i="12"/>
  <c r="EG123" i="12"/>
  <c r="EH123" i="12"/>
  <c r="EK123" i="12"/>
  <c r="EL123" i="12"/>
  <c r="DN124" i="12"/>
  <c r="DO124" i="12"/>
  <c r="DQ124" i="12"/>
  <c r="DR124" i="12"/>
  <c r="DS124" i="12"/>
  <c r="DT124" i="12"/>
  <c r="DW124" i="12"/>
  <c r="DX124" i="12"/>
  <c r="EA124" i="12"/>
  <c r="EB124" i="12"/>
  <c r="EC124" i="12"/>
  <c r="ED124" i="12"/>
  <c r="EG124" i="12"/>
  <c r="EH124" i="12"/>
  <c r="EK124" i="12"/>
  <c r="EL124" i="12"/>
  <c r="DN125" i="12"/>
  <c r="DO125" i="12"/>
  <c r="DQ125" i="12"/>
  <c r="DR125" i="12"/>
  <c r="DS125" i="12"/>
  <c r="DT125" i="12"/>
  <c r="DW125" i="12"/>
  <c r="DX125" i="12"/>
  <c r="EA125" i="12"/>
  <c r="EB125" i="12"/>
  <c r="EC125" i="12"/>
  <c r="ED125" i="12"/>
  <c r="EG125" i="12"/>
  <c r="EH125" i="12"/>
  <c r="EK125" i="12"/>
  <c r="EL125" i="12"/>
  <c r="DN126" i="12"/>
  <c r="DO126" i="12"/>
  <c r="DQ126" i="12"/>
  <c r="DR126" i="12"/>
  <c r="DS126" i="12"/>
  <c r="DT126" i="12"/>
  <c r="DW126" i="12"/>
  <c r="DX126" i="12"/>
  <c r="EA126" i="12"/>
  <c r="EB126" i="12"/>
  <c r="EC126" i="12"/>
  <c r="ED126" i="12"/>
  <c r="EG126" i="12"/>
  <c r="EH126" i="12"/>
  <c r="EK126" i="12"/>
  <c r="EL126" i="12"/>
  <c r="DN127" i="12"/>
  <c r="DO127" i="12"/>
  <c r="DQ127" i="12"/>
  <c r="DR127" i="12"/>
  <c r="DS127" i="12"/>
  <c r="DT127" i="12"/>
  <c r="DW127" i="12"/>
  <c r="DX127" i="12"/>
  <c r="EA127" i="12"/>
  <c r="EB127" i="12"/>
  <c r="EC127" i="12"/>
  <c r="ED127" i="12"/>
  <c r="EG127" i="12"/>
  <c r="EH127" i="12"/>
  <c r="EK127" i="12"/>
  <c r="EL127" i="12"/>
  <c r="DN128" i="12"/>
  <c r="DO128" i="12"/>
  <c r="DQ128" i="12"/>
  <c r="DR128" i="12"/>
  <c r="DS128" i="12"/>
  <c r="DT128" i="12"/>
  <c r="DW128" i="12"/>
  <c r="DX128" i="12"/>
  <c r="EA128" i="12"/>
  <c r="EB128" i="12"/>
  <c r="EC128" i="12"/>
  <c r="ED128" i="12"/>
  <c r="EG128" i="12"/>
  <c r="EH128" i="12"/>
  <c r="EK128" i="12"/>
  <c r="EL128" i="12"/>
  <c r="DN129" i="12"/>
  <c r="DO129" i="12"/>
  <c r="DQ129" i="12"/>
  <c r="DR129" i="12"/>
  <c r="DS129" i="12"/>
  <c r="DT129" i="12"/>
  <c r="DW129" i="12"/>
  <c r="DX129" i="12"/>
  <c r="EA129" i="12"/>
  <c r="EB129" i="12"/>
  <c r="EC129" i="12"/>
  <c r="ED129" i="12"/>
  <c r="EG129" i="12"/>
  <c r="EH129" i="12"/>
  <c r="EK129" i="12"/>
  <c r="EL129" i="12"/>
  <c r="DN130" i="12"/>
  <c r="DO130" i="12"/>
  <c r="DQ130" i="12"/>
  <c r="DR130" i="12"/>
  <c r="DS130" i="12"/>
  <c r="DT130" i="12"/>
  <c r="DW130" i="12"/>
  <c r="DX130" i="12"/>
  <c r="EA130" i="12"/>
  <c r="EB130" i="12"/>
  <c r="EC130" i="12"/>
  <c r="ED130" i="12"/>
  <c r="EG130" i="12"/>
  <c r="EH130" i="12"/>
  <c r="EK130" i="12"/>
  <c r="EL130" i="12"/>
  <c r="DN131" i="12"/>
  <c r="DO131" i="12"/>
  <c r="DQ131" i="12"/>
  <c r="DR131" i="12"/>
  <c r="DS131" i="12"/>
  <c r="DT131" i="12"/>
  <c r="DW131" i="12"/>
  <c r="DX131" i="12"/>
  <c r="EA131" i="12"/>
  <c r="EB131" i="12"/>
  <c r="EC131" i="12"/>
  <c r="ED131" i="12"/>
  <c r="EG131" i="12"/>
  <c r="EH131" i="12"/>
  <c r="EK131" i="12"/>
  <c r="EL131" i="12"/>
  <c r="DN132" i="12"/>
  <c r="DO132" i="12"/>
  <c r="DQ132" i="12"/>
  <c r="DR132" i="12"/>
  <c r="DS132" i="12"/>
  <c r="DT132" i="12"/>
  <c r="DW132" i="12"/>
  <c r="DX132" i="12"/>
  <c r="EA132" i="12"/>
  <c r="EB132" i="12"/>
  <c r="EC132" i="12"/>
  <c r="ED132" i="12"/>
  <c r="EG132" i="12"/>
  <c r="EH132" i="12"/>
  <c r="EK132" i="12"/>
  <c r="EL132" i="12"/>
  <c r="DN133" i="12"/>
  <c r="DO133" i="12"/>
  <c r="DQ133" i="12"/>
  <c r="DR133" i="12"/>
  <c r="DS133" i="12"/>
  <c r="DT133" i="12"/>
  <c r="DW133" i="12"/>
  <c r="DX133" i="12"/>
  <c r="EA133" i="12"/>
  <c r="EB133" i="12"/>
  <c r="EC133" i="12"/>
  <c r="ED133" i="12"/>
  <c r="EG133" i="12"/>
  <c r="EH133" i="12"/>
  <c r="EK133" i="12"/>
  <c r="EL133" i="12"/>
  <c r="DN134" i="12"/>
  <c r="DO134" i="12"/>
  <c r="DQ134" i="12"/>
  <c r="DR134" i="12"/>
  <c r="DS134" i="12"/>
  <c r="DT134" i="12"/>
  <c r="DW134" i="12"/>
  <c r="DX134" i="12"/>
  <c r="EA134" i="12"/>
  <c r="EB134" i="12"/>
  <c r="EC134" i="12"/>
  <c r="ED134" i="12"/>
  <c r="EG134" i="12"/>
  <c r="EH134" i="12"/>
  <c r="EK134" i="12"/>
  <c r="EL134" i="12"/>
  <c r="DN135" i="12"/>
  <c r="DO135" i="12"/>
  <c r="DQ135" i="12"/>
  <c r="DR135" i="12"/>
  <c r="DS135" i="12"/>
  <c r="DT135" i="12"/>
  <c r="DW135" i="12"/>
  <c r="DX135" i="12"/>
  <c r="EA135" i="12"/>
  <c r="EB135" i="12"/>
  <c r="EC135" i="12"/>
  <c r="ED135" i="12"/>
  <c r="EG135" i="12"/>
  <c r="EH135" i="12"/>
  <c r="EK135" i="12"/>
  <c r="EL135" i="12"/>
  <c r="DN136" i="12"/>
  <c r="DO136" i="12"/>
  <c r="DQ136" i="12"/>
  <c r="DR136" i="12"/>
  <c r="DS136" i="12"/>
  <c r="DT136" i="12"/>
  <c r="DW136" i="12"/>
  <c r="DX136" i="12"/>
  <c r="EA136" i="12"/>
  <c r="EB136" i="12"/>
  <c r="EC136" i="12"/>
  <c r="ED136" i="12"/>
  <c r="EG136" i="12"/>
  <c r="EH136" i="12"/>
  <c r="EK136" i="12"/>
  <c r="EL136" i="12"/>
  <c r="DN137" i="12"/>
  <c r="DO137" i="12"/>
  <c r="DQ137" i="12"/>
  <c r="DR137" i="12"/>
  <c r="DS137" i="12"/>
  <c r="DT137" i="12"/>
  <c r="DW137" i="12"/>
  <c r="DX137" i="12"/>
  <c r="EA137" i="12"/>
  <c r="EB137" i="12"/>
  <c r="EC137" i="12"/>
  <c r="ED137" i="12"/>
  <c r="EG137" i="12"/>
  <c r="EH137" i="12"/>
  <c r="EK137" i="12"/>
  <c r="EL137" i="12"/>
  <c r="DN138" i="12"/>
  <c r="DO138" i="12"/>
  <c r="DQ138" i="12"/>
  <c r="DR138" i="12"/>
  <c r="DS138" i="12"/>
  <c r="DT138" i="12"/>
  <c r="DW138" i="12"/>
  <c r="DX138" i="12"/>
  <c r="EA138" i="12"/>
  <c r="EB138" i="12"/>
  <c r="EC138" i="12"/>
  <c r="ED138" i="12"/>
  <c r="EG138" i="12"/>
  <c r="EH138" i="12"/>
  <c r="EK138" i="12"/>
  <c r="EL138" i="12"/>
  <c r="DN139" i="12"/>
  <c r="DO139" i="12"/>
  <c r="DQ139" i="12"/>
  <c r="DR139" i="12"/>
  <c r="DS139" i="12"/>
  <c r="DT139" i="12"/>
  <c r="DW139" i="12"/>
  <c r="DX139" i="12"/>
  <c r="EA139" i="12"/>
  <c r="EB139" i="12"/>
  <c r="EC139" i="12"/>
  <c r="ED139" i="12"/>
  <c r="EG139" i="12"/>
  <c r="EH139" i="12"/>
  <c r="EK139" i="12"/>
  <c r="EL139" i="12"/>
  <c r="DN140" i="12"/>
  <c r="DO140" i="12"/>
  <c r="DQ140" i="12"/>
  <c r="DR140" i="12"/>
  <c r="DS140" i="12"/>
  <c r="DT140" i="12"/>
  <c r="DW140" i="12"/>
  <c r="DX140" i="12"/>
  <c r="EA140" i="12"/>
  <c r="EB140" i="12"/>
  <c r="EC140" i="12"/>
  <c r="ED140" i="12"/>
  <c r="EG140" i="12"/>
  <c r="EH140" i="12"/>
  <c r="EK140" i="12"/>
  <c r="EL140" i="12"/>
  <c r="DN141" i="12"/>
  <c r="DO141" i="12"/>
  <c r="DQ141" i="12"/>
  <c r="DR141" i="12"/>
  <c r="DS141" i="12"/>
  <c r="DT141" i="12"/>
  <c r="DW141" i="12"/>
  <c r="DX141" i="12"/>
  <c r="EA141" i="12"/>
  <c r="EB141" i="12"/>
  <c r="EC141" i="12"/>
  <c r="ED141" i="12"/>
  <c r="EG141" i="12"/>
  <c r="EH141" i="12"/>
  <c r="EK141" i="12"/>
  <c r="EL141" i="12"/>
  <c r="DN142" i="12"/>
  <c r="DO142" i="12"/>
  <c r="DQ142" i="12"/>
  <c r="DR142" i="12"/>
  <c r="DS142" i="12"/>
  <c r="DT142" i="12"/>
  <c r="DW142" i="12"/>
  <c r="DX142" i="12"/>
  <c r="EA142" i="12"/>
  <c r="EB142" i="12"/>
  <c r="EC142" i="12"/>
  <c r="ED142" i="12"/>
  <c r="EG142" i="12"/>
  <c r="EH142" i="12"/>
  <c r="EK142" i="12"/>
  <c r="EL142" i="12"/>
  <c r="DN143" i="12"/>
  <c r="DO143" i="12"/>
  <c r="DQ143" i="12"/>
  <c r="DR143" i="12"/>
  <c r="DS143" i="12"/>
  <c r="DT143" i="12"/>
  <c r="DW143" i="12"/>
  <c r="DX143" i="12"/>
  <c r="EA143" i="12"/>
  <c r="EB143" i="12"/>
  <c r="EC143" i="12"/>
  <c r="ED143" i="12"/>
  <c r="EG143" i="12"/>
  <c r="EH143" i="12"/>
  <c r="EK143" i="12"/>
  <c r="EL143" i="12"/>
  <c r="DN144" i="12"/>
  <c r="DO144" i="12"/>
  <c r="DQ144" i="12"/>
  <c r="DR144" i="12"/>
  <c r="DS144" i="12"/>
  <c r="DT144" i="12"/>
  <c r="DW144" i="12"/>
  <c r="DX144" i="12"/>
  <c r="EA144" i="12"/>
  <c r="EB144" i="12"/>
  <c r="EC144" i="12"/>
  <c r="ED144" i="12"/>
  <c r="EG144" i="12"/>
  <c r="EH144" i="12"/>
  <c r="EK144" i="12"/>
  <c r="EL144" i="12"/>
  <c r="DN145" i="12"/>
  <c r="DO145" i="12"/>
  <c r="DQ145" i="12"/>
  <c r="DR145" i="12"/>
  <c r="DS145" i="12"/>
  <c r="DT145" i="12"/>
  <c r="DW145" i="12"/>
  <c r="DX145" i="12"/>
  <c r="EA145" i="12"/>
  <c r="EB145" i="12"/>
  <c r="EC145" i="12"/>
  <c r="ED145" i="12"/>
  <c r="EG145" i="12"/>
  <c r="EH145" i="12"/>
  <c r="EK145" i="12"/>
  <c r="EL145" i="12"/>
  <c r="DN146" i="12"/>
  <c r="DO146" i="12"/>
  <c r="DQ146" i="12"/>
  <c r="DR146" i="12"/>
  <c r="DS146" i="12"/>
  <c r="DT146" i="12"/>
  <c r="DW146" i="12"/>
  <c r="DX146" i="12"/>
  <c r="EA146" i="12"/>
  <c r="EB146" i="12"/>
  <c r="EC146" i="12"/>
  <c r="ED146" i="12"/>
  <c r="EG146" i="12"/>
  <c r="EH146" i="12"/>
  <c r="EK146" i="12"/>
  <c r="EL146" i="12"/>
  <c r="DN147" i="12"/>
  <c r="DO147" i="12"/>
  <c r="DQ147" i="12"/>
  <c r="DR147" i="12"/>
  <c r="DS147" i="12"/>
  <c r="DT147" i="12"/>
  <c r="DW147" i="12"/>
  <c r="DX147" i="12"/>
  <c r="EA147" i="12"/>
  <c r="EB147" i="12"/>
  <c r="EC147" i="12"/>
  <c r="ED147" i="12"/>
  <c r="EG147" i="12"/>
  <c r="EH147" i="12"/>
  <c r="EK147" i="12"/>
  <c r="EL147" i="12"/>
  <c r="DN148" i="12"/>
  <c r="DO148" i="12"/>
  <c r="DQ148" i="12"/>
  <c r="DR148" i="12"/>
  <c r="DS148" i="12"/>
  <c r="DT148" i="12"/>
  <c r="DW148" i="12"/>
  <c r="DX148" i="12"/>
  <c r="EA148" i="12"/>
  <c r="EB148" i="12"/>
  <c r="EC148" i="12"/>
  <c r="ED148" i="12"/>
  <c r="EG148" i="12"/>
  <c r="EH148" i="12"/>
  <c r="EK148" i="12"/>
  <c r="EL148" i="12"/>
  <c r="DN149" i="12"/>
  <c r="DO149" i="12"/>
  <c r="DQ149" i="12"/>
  <c r="DR149" i="12"/>
  <c r="DS149" i="12"/>
  <c r="DT149" i="12"/>
  <c r="DW149" i="12"/>
  <c r="DX149" i="12"/>
  <c r="EA149" i="12"/>
  <c r="EB149" i="12"/>
  <c r="EC149" i="12"/>
  <c r="ED149" i="12"/>
  <c r="EG149" i="12"/>
  <c r="EH149" i="12"/>
  <c r="EK149" i="12"/>
  <c r="EL149" i="12"/>
  <c r="DN150" i="12"/>
  <c r="DO150" i="12"/>
  <c r="DQ150" i="12"/>
  <c r="DR150" i="12"/>
  <c r="DS150" i="12"/>
  <c r="DT150" i="12"/>
  <c r="DW150" i="12"/>
  <c r="DX150" i="12"/>
  <c r="EA150" i="12"/>
  <c r="EB150" i="12"/>
  <c r="EC150" i="12"/>
  <c r="ED150" i="12"/>
  <c r="EG150" i="12"/>
  <c r="EH150" i="12"/>
  <c r="EK150" i="12"/>
  <c r="EL150" i="12"/>
  <c r="DN151" i="12"/>
  <c r="DO151" i="12"/>
  <c r="DQ151" i="12"/>
  <c r="DR151" i="12"/>
  <c r="DS151" i="12"/>
  <c r="DT151" i="12"/>
  <c r="DW151" i="12"/>
  <c r="DX151" i="12"/>
  <c r="EA151" i="12"/>
  <c r="EB151" i="12"/>
  <c r="EC151" i="12"/>
  <c r="ED151" i="12"/>
  <c r="EG151" i="12"/>
  <c r="EH151" i="12"/>
  <c r="EK151" i="12"/>
  <c r="EL151" i="12"/>
  <c r="DN152" i="12"/>
  <c r="DO152" i="12"/>
  <c r="DQ152" i="12"/>
  <c r="DR152" i="12"/>
  <c r="DS152" i="12"/>
  <c r="DT152" i="12"/>
  <c r="DW152" i="12"/>
  <c r="DX152" i="12"/>
  <c r="EA152" i="12"/>
  <c r="EB152" i="12"/>
  <c r="EC152" i="12"/>
  <c r="ED152" i="12"/>
  <c r="EG152" i="12"/>
  <c r="EH152" i="12"/>
  <c r="EK152" i="12"/>
  <c r="EL152" i="12"/>
  <c r="DN153" i="12"/>
  <c r="DO153" i="12"/>
  <c r="DQ153" i="12"/>
  <c r="DR153" i="12"/>
  <c r="DS153" i="12"/>
  <c r="DT153" i="12"/>
  <c r="DW153" i="12"/>
  <c r="DX153" i="12"/>
  <c r="EA153" i="12"/>
  <c r="EB153" i="12"/>
  <c r="EC153" i="12"/>
  <c r="ED153" i="12"/>
  <c r="EG153" i="12"/>
  <c r="EH153" i="12"/>
  <c r="EK153" i="12"/>
  <c r="EL153" i="12"/>
  <c r="DN154" i="12"/>
  <c r="DO154" i="12"/>
  <c r="DQ154" i="12"/>
  <c r="DR154" i="12"/>
  <c r="DS154" i="12"/>
  <c r="DT154" i="12"/>
  <c r="DW154" i="12"/>
  <c r="DX154" i="12"/>
  <c r="EA154" i="12"/>
  <c r="EB154" i="12"/>
  <c r="EC154" i="12"/>
  <c r="ED154" i="12"/>
  <c r="EG154" i="12"/>
  <c r="EH154" i="12"/>
  <c r="EK154" i="12"/>
  <c r="EL154" i="12"/>
  <c r="DN155" i="12"/>
  <c r="DO155" i="12"/>
  <c r="DQ155" i="12"/>
  <c r="DR155" i="12"/>
  <c r="DS155" i="12"/>
  <c r="DT155" i="12"/>
  <c r="DW155" i="12"/>
  <c r="DX155" i="12"/>
  <c r="EA155" i="12"/>
  <c r="EB155" i="12"/>
  <c r="EC155" i="12"/>
  <c r="ED155" i="12"/>
  <c r="EG155" i="12"/>
  <c r="EH155" i="12"/>
  <c r="EK155" i="12"/>
  <c r="EL155" i="12"/>
  <c r="DN156" i="12"/>
  <c r="DO156" i="12"/>
  <c r="DQ156" i="12"/>
  <c r="DR156" i="12"/>
  <c r="DS156" i="12"/>
  <c r="DT156" i="12"/>
  <c r="DW156" i="12"/>
  <c r="DX156" i="12"/>
  <c r="EA156" i="12"/>
  <c r="EB156" i="12"/>
  <c r="EC156" i="12"/>
  <c r="ED156" i="12"/>
  <c r="EG156" i="12"/>
  <c r="EH156" i="12"/>
  <c r="EK156" i="12"/>
  <c r="EL156" i="12"/>
  <c r="DN157" i="12"/>
  <c r="DO157" i="12"/>
  <c r="DQ157" i="12"/>
  <c r="DR157" i="12"/>
  <c r="DS157" i="12"/>
  <c r="DT157" i="12"/>
  <c r="DW157" i="12"/>
  <c r="DX157" i="12"/>
  <c r="EA157" i="12"/>
  <c r="EB157" i="12"/>
  <c r="EC157" i="12"/>
  <c r="ED157" i="12"/>
  <c r="EG157" i="12"/>
  <c r="EH157" i="12"/>
  <c r="EK157" i="12"/>
  <c r="EL157" i="12"/>
  <c r="DN158" i="12"/>
  <c r="DO158" i="12"/>
  <c r="DQ158" i="12"/>
  <c r="DR158" i="12"/>
  <c r="DS158" i="12"/>
  <c r="DT158" i="12"/>
  <c r="DW158" i="12"/>
  <c r="DX158" i="12"/>
  <c r="EA158" i="12"/>
  <c r="EB158" i="12"/>
  <c r="EC158" i="12"/>
  <c r="ED158" i="12"/>
  <c r="EG158" i="12"/>
  <c r="EH158" i="12"/>
  <c r="EK158" i="12"/>
  <c r="EL158" i="12"/>
  <c r="DN159" i="12"/>
  <c r="DO159" i="12"/>
  <c r="DQ159" i="12"/>
  <c r="DR159" i="12"/>
  <c r="DS159" i="12"/>
  <c r="DT159" i="12"/>
  <c r="DW159" i="12"/>
  <c r="DX159" i="12"/>
  <c r="EA159" i="12"/>
  <c r="EB159" i="12"/>
  <c r="EC159" i="12"/>
  <c r="ED159" i="12"/>
  <c r="EG159" i="12"/>
  <c r="EH159" i="12"/>
  <c r="EK159" i="12"/>
  <c r="EL159" i="12"/>
  <c r="DN160" i="12"/>
  <c r="DO160" i="12"/>
  <c r="DQ160" i="12"/>
  <c r="DR160" i="12"/>
  <c r="DS160" i="12"/>
  <c r="DT160" i="12"/>
  <c r="DW160" i="12"/>
  <c r="DX160" i="12"/>
  <c r="EA160" i="12"/>
  <c r="EB160" i="12"/>
  <c r="EC160" i="12"/>
  <c r="ED160" i="12"/>
  <c r="EG160" i="12"/>
  <c r="EH160" i="12"/>
  <c r="EK160" i="12"/>
  <c r="EL160" i="12"/>
  <c r="DN161" i="12"/>
  <c r="DO161" i="12"/>
  <c r="DQ161" i="12"/>
  <c r="DR161" i="12"/>
  <c r="DS161" i="12"/>
  <c r="DT161" i="12"/>
  <c r="DW161" i="12"/>
  <c r="DX161" i="12"/>
  <c r="EA161" i="12"/>
  <c r="EB161" i="12"/>
  <c r="EC161" i="12"/>
  <c r="ED161" i="12"/>
  <c r="EG161" i="12"/>
  <c r="EH161" i="12"/>
  <c r="EK161" i="12"/>
  <c r="EL161" i="12"/>
  <c r="DN162" i="12"/>
  <c r="DO162" i="12"/>
  <c r="DQ162" i="12"/>
  <c r="DR162" i="12"/>
  <c r="DS162" i="12"/>
  <c r="DT162" i="12"/>
  <c r="DW162" i="12"/>
  <c r="DX162" i="12"/>
  <c r="EA162" i="12"/>
  <c r="EB162" i="12"/>
  <c r="EC162" i="12"/>
  <c r="ED162" i="12"/>
  <c r="EG162" i="12"/>
  <c r="EH162" i="12"/>
  <c r="EK162" i="12"/>
  <c r="EL162" i="12"/>
  <c r="DN163" i="12"/>
  <c r="DO163" i="12"/>
  <c r="DQ163" i="12"/>
  <c r="DR163" i="12"/>
  <c r="DS163" i="12"/>
  <c r="DT163" i="12"/>
  <c r="DW163" i="12"/>
  <c r="DX163" i="12"/>
  <c r="EA163" i="12"/>
  <c r="EB163" i="12"/>
  <c r="EC163" i="12"/>
  <c r="ED163" i="12"/>
  <c r="EG163" i="12"/>
  <c r="EH163" i="12"/>
  <c r="EK163" i="12"/>
  <c r="EL163" i="12"/>
  <c r="DN164" i="12"/>
  <c r="DO164" i="12"/>
  <c r="DQ164" i="12"/>
  <c r="DR164" i="12"/>
  <c r="DS164" i="12"/>
  <c r="DT164" i="12"/>
  <c r="DW164" i="12"/>
  <c r="DX164" i="12"/>
  <c r="EA164" i="12"/>
  <c r="EB164" i="12"/>
  <c r="EC164" i="12"/>
  <c r="ED164" i="12"/>
  <c r="EG164" i="12"/>
  <c r="EH164" i="12"/>
  <c r="EK164" i="12"/>
  <c r="EL164" i="12"/>
  <c r="DN165" i="12"/>
  <c r="DO165" i="12"/>
  <c r="DQ165" i="12"/>
  <c r="DR165" i="12"/>
  <c r="DS165" i="12"/>
  <c r="DT165" i="12"/>
  <c r="DW165" i="12"/>
  <c r="DX165" i="12"/>
  <c r="EA165" i="12"/>
  <c r="EB165" i="12"/>
  <c r="EC165" i="12"/>
  <c r="ED165" i="12"/>
  <c r="EG165" i="12"/>
  <c r="EH165" i="12"/>
  <c r="EK165" i="12"/>
  <c r="EL165" i="12"/>
  <c r="DN166" i="12"/>
  <c r="DO166" i="12"/>
  <c r="DQ166" i="12"/>
  <c r="DR166" i="12"/>
  <c r="DS166" i="12"/>
  <c r="DT166" i="12"/>
  <c r="DW166" i="12"/>
  <c r="DX166" i="12"/>
  <c r="EA166" i="12"/>
  <c r="EB166" i="12"/>
  <c r="EC166" i="12"/>
  <c r="ED166" i="12"/>
  <c r="EG166" i="12"/>
  <c r="EH166" i="12"/>
  <c r="EK166" i="12"/>
  <c r="EL166" i="12"/>
  <c r="DN167" i="12"/>
  <c r="DO167" i="12"/>
  <c r="DQ167" i="12"/>
  <c r="DR167" i="12"/>
  <c r="DS167" i="12"/>
  <c r="DT167" i="12"/>
  <c r="DW167" i="12"/>
  <c r="DX167" i="12"/>
  <c r="EA167" i="12"/>
  <c r="EB167" i="12"/>
  <c r="EC167" i="12"/>
  <c r="ED167" i="12"/>
  <c r="EG167" i="12"/>
  <c r="EH167" i="12"/>
  <c r="EK167" i="12"/>
  <c r="EL167" i="12"/>
  <c r="DN168" i="12"/>
  <c r="DO168" i="12"/>
  <c r="DQ168" i="12"/>
  <c r="DR168" i="12"/>
  <c r="DS168" i="12"/>
  <c r="DT168" i="12"/>
  <c r="DW168" i="12"/>
  <c r="DX168" i="12"/>
  <c r="EA168" i="12"/>
  <c r="EB168" i="12"/>
  <c r="EC168" i="12"/>
  <c r="ED168" i="12"/>
  <c r="EG168" i="12"/>
  <c r="EH168" i="12"/>
  <c r="EK168" i="12"/>
  <c r="EL168" i="12"/>
  <c r="DN169" i="12"/>
  <c r="DO169" i="12"/>
  <c r="DQ169" i="12"/>
  <c r="DR169" i="12"/>
  <c r="DS169" i="12"/>
  <c r="DT169" i="12"/>
  <c r="DW169" i="12"/>
  <c r="DX169" i="12"/>
  <c r="EA169" i="12"/>
  <c r="EB169" i="12"/>
  <c r="EC169" i="12"/>
  <c r="ED169" i="12"/>
  <c r="EG169" i="12"/>
  <c r="EH169" i="12"/>
  <c r="EK169" i="12"/>
  <c r="EL169" i="12"/>
  <c r="DN170" i="12"/>
  <c r="DO170" i="12"/>
  <c r="DQ170" i="12"/>
  <c r="DR170" i="12"/>
  <c r="DS170" i="12"/>
  <c r="DT170" i="12"/>
  <c r="DW170" i="12"/>
  <c r="DX170" i="12"/>
  <c r="EA170" i="12"/>
  <c r="EB170" i="12"/>
  <c r="EC170" i="12"/>
  <c r="ED170" i="12"/>
  <c r="EG170" i="12"/>
  <c r="EH170" i="12"/>
  <c r="EK170" i="12"/>
  <c r="EL170" i="12"/>
  <c r="DN171" i="12"/>
  <c r="DO171" i="12"/>
  <c r="DQ171" i="12"/>
  <c r="DR171" i="12"/>
  <c r="DS171" i="12"/>
  <c r="DT171" i="12"/>
  <c r="DW171" i="12"/>
  <c r="DX171" i="12"/>
  <c r="EA171" i="12"/>
  <c r="EB171" i="12"/>
  <c r="EC171" i="12"/>
  <c r="ED171" i="12"/>
  <c r="EG171" i="12"/>
  <c r="EH171" i="12"/>
  <c r="EK171" i="12"/>
  <c r="EL171" i="12"/>
  <c r="DN172" i="12"/>
  <c r="DO172" i="12"/>
  <c r="DQ172" i="12"/>
  <c r="DR172" i="12"/>
  <c r="DS172" i="12"/>
  <c r="DT172" i="12"/>
  <c r="DW172" i="12"/>
  <c r="DX172" i="12"/>
  <c r="EA172" i="12"/>
  <c r="EB172" i="12"/>
  <c r="EC172" i="12"/>
  <c r="ED172" i="12"/>
  <c r="EG172" i="12"/>
  <c r="EH172" i="12"/>
  <c r="EK172" i="12"/>
  <c r="EL172" i="12"/>
  <c r="DN173" i="12"/>
  <c r="DO173" i="12"/>
  <c r="DQ173" i="12"/>
  <c r="DR173" i="12"/>
  <c r="DS173" i="12"/>
  <c r="DT173" i="12"/>
  <c r="DW173" i="12"/>
  <c r="DX173" i="12"/>
  <c r="EA173" i="12"/>
  <c r="EB173" i="12"/>
  <c r="EC173" i="12"/>
  <c r="ED173" i="12"/>
  <c r="EG173" i="12"/>
  <c r="EH173" i="12"/>
  <c r="EK173" i="12"/>
  <c r="EL173" i="12"/>
  <c r="DN174" i="12"/>
  <c r="DO174" i="12"/>
  <c r="DQ174" i="12"/>
  <c r="DR174" i="12"/>
  <c r="DS174" i="12"/>
  <c r="DT174" i="12"/>
  <c r="DW174" i="12"/>
  <c r="DX174" i="12"/>
  <c r="EA174" i="12"/>
  <c r="EB174" i="12"/>
  <c r="EC174" i="12"/>
  <c r="ED174" i="12"/>
  <c r="EG174" i="12"/>
  <c r="EH174" i="12"/>
  <c r="EK174" i="12"/>
  <c r="EL174" i="12"/>
  <c r="DN175" i="12"/>
  <c r="DO175" i="12"/>
  <c r="DQ175" i="12"/>
  <c r="DR175" i="12"/>
  <c r="DS175" i="12"/>
  <c r="DT175" i="12"/>
  <c r="DW175" i="12"/>
  <c r="DX175" i="12"/>
  <c r="EA175" i="12"/>
  <c r="EB175" i="12"/>
  <c r="EC175" i="12"/>
  <c r="ED175" i="12"/>
  <c r="EG175" i="12"/>
  <c r="EH175" i="12"/>
  <c r="EK175" i="12"/>
  <c r="EL175" i="12"/>
  <c r="DN176" i="12"/>
  <c r="DO176" i="12"/>
  <c r="DQ176" i="12"/>
  <c r="DR176" i="12"/>
  <c r="DS176" i="12"/>
  <c r="DT176" i="12"/>
  <c r="DW176" i="12"/>
  <c r="DX176" i="12"/>
  <c r="EA176" i="12"/>
  <c r="EB176" i="12"/>
  <c r="EC176" i="12"/>
  <c r="ED176" i="12"/>
  <c r="EG176" i="12"/>
  <c r="EH176" i="12"/>
  <c r="EK176" i="12"/>
  <c r="EL176" i="12"/>
  <c r="DN177" i="12"/>
  <c r="DO177" i="12"/>
  <c r="DQ177" i="12"/>
  <c r="DR177" i="12"/>
  <c r="DS177" i="12"/>
  <c r="DT177" i="12"/>
  <c r="DW177" i="12"/>
  <c r="DX177" i="12"/>
  <c r="EA177" i="12"/>
  <c r="EB177" i="12"/>
  <c r="EC177" i="12"/>
  <c r="ED177" i="12"/>
  <c r="EG177" i="12"/>
  <c r="EH177" i="12"/>
  <c r="EK177" i="12"/>
  <c r="EL177" i="12"/>
  <c r="DN178" i="12"/>
  <c r="DO178" i="12"/>
  <c r="DQ178" i="12"/>
  <c r="DR178" i="12"/>
  <c r="DS178" i="12"/>
  <c r="DT178" i="12"/>
  <c r="DW178" i="12"/>
  <c r="DX178" i="12"/>
  <c r="EA178" i="12"/>
  <c r="EB178" i="12"/>
  <c r="EC178" i="12"/>
  <c r="ED178" i="12"/>
  <c r="EG178" i="12"/>
  <c r="EH178" i="12"/>
  <c r="EK178" i="12"/>
  <c r="EL178" i="12"/>
  <c r="DN179" i="12"/>
  <c r="DO179" i="12"/>
  <c r="DQ179" i="12"/>
  <c r="DR179" i="12"/>
  <c r="DS179" i="12"/>
  <c r="DT179" i="12"/>
  <c r="DW179" i="12"/>
  <c r="DX179" i="12"/>
  <c r="EA179" i="12"/>
  <c r="EB179" i="12"/>
  <c r="EC179" i="12"/>
  <c r="ED179" i="12"/>
  <c r="EG179" i="12"/>
  <c r="EH179" i="12"/>
  <c r="EK179" i="12"/>
  <c r="EL179" i="12"/>
  <c r="DN180" i="12"/>
  <c r="DO180" i="12"/>
  <c r="DQ180" i="12"/>
  <c r="DR180" i="12"/>
  <c r="DS180" i="12"/>
  <c r="DT180" i="12"/>
  <c r="DW180" i="12"/>
  <c r="DX180" i="12"/>
  <c r="EA180" i="12"/>
  <c r="EB180" i="12"/>
  <c r="EC180" i="12"/>
  <c r="ED180" i="12"/>
  <c r="EG180" i="12"/>
  <c r="EH180" i="12"/>
  <c r="EK180" i="12"/>
  <c r="EL180" i="12"/>
  <c r="DN181" i="12"/>
  <c r="DO181" i="12"/>
  <c r="DQ181" i="12"/>
  <c r="DR181" i="12"/>
  <c r="DS181" i="12"/>
  <c r="DT181" i="12"/>
  <c r="DW181" i="12"/>
  <c r="DX181" i="12"/>
  <c r="EA181" i="12"/>
  <c r="EB181" i="12"/>
  <c r="EC181" i="12"/>
  <c r="ED181" i="12"/>
  <c r="EG181" i="12"/>
  <c r="EH181" i="12"/>
  <c r="EK181" i="12"/>
  <c r="EL181" i="12"/>
  <c r="DN182" i="12"/>
  <c r="DO182" i="12"/>
  <c r="DQ182" i="12"/>
  <c r="DR182" i="12"/>
  <c r="DS182" i="12"/>
  <c r="DT182" i="12"/>
  <c r="DW182" i="12"/>
  <c r="DX182" i="12"/>
  <c r="EA182" i="12"/>
  <c r="EB182" i="12"/>
  <c r="EC182" i="12"/>
  <c r="ED182" i="12"/>
  <c r="EG182" i="12"/>
  <c r="EH182" i="12"/>
  <c r="EK182" i="12"/>
  <c r="EL182" i="12"/>
  <c r="DN183" i="12"/>
  <c r="DO183" i="12"/>
  <c r="DQ183" i="12"/>
  <c r="DR183" i="12"/>
  <c r="DS183" i="12"/>
  <c r="DT183" i="12"/>
  <c r="DW183" i="12"/>
  <c r="DX183" i="12"/>
  <c r="EA183" i="12"/>
  <c r="EB183" i="12"/>
  <c r="EC183" i="12"/>
  <c r="ED183" i="12"/>
  <c r="EG183" i="12"/>
  <c r="EH183" i="12"/>
  <c r="EK183" i="12"/>
  <c r="EL183" i="12"/>
  <c r="DN184" i="12"/>
  <c r="DO184" i="12"/>
  <c r="DQ184" i="12"/>
  <c r="DR184" i="12"/>
  <c r="DS184" i="12"/>
  <c r="DT184" i="12"/>
  <c r="DW184" i="12"/>
  <c r="DX184" i="12"/>
  <c r="EA184" i="12"/>
  <c r="EB184" i="12"/>
  <c r="EC184" i="12"/>
  <c r="ED184" i="12"/>
  <c r="EG184" i="12"/>
  <c r="EH184" i="12"/>
  <c r="EK184" i="12"/>
  <c r="EL184" i="12"/>
  <c r="DN185" i="12"/>
  <c r="DO185" i="12"/>
  <c r="DQ185" i="12"/>
  <c r="DR185" i="12"/>
  <c r="DS185" i="12"/>
  <c r="DT185" i="12"/>
  <c r="DW185" i="12"/>
  <c r="DX185" i="12"/>
  <c r="EA185" i="12"/>
  <c r="EB185" i="12"/>
  <c r="EC185" i="12"/>
  <c r="ED185" i="12"/>
  <c r="EG185" i="12"/>
  <c r="EH185" i="12"/>
  <c r="EK185" i="12"/>
  <c r="EL185" i="12"/>
  <c r="DN186" i="12"/>
  <c r="DO186" i="12"/>
  <c r="DQ186" i="12"/>
  <c r="DR186" i="12"/>
  <c r="DS186" i="12"/>
  <c r="DT186" i="12"/>
  <c r="DW186" i="12"/>
  <c r="DX186" i="12"/>
  <c r="EA186" i="12"/>
  <c r="EB186" i="12"/>
  <c r="EC186" i="12"/>
  <c r="ED186" i="12"/>
  <c r="EG186" i="12"/>
  <c r="EH186" i="12"/>
  <c r="EK186" i="12"/>
  <c r="EL186" i="12"/>
  <c r="DN187" i="12"/>
  <c r="DO187" i="12"/>
  <c r="DQ187" i="12"/>
  <c r="DR187" i="12"/>
  <c r="DS187" i="12"/>
  <c r="DT187" i="12"/>
  <c r="DW187" i="12"/>
  <c r="DX187" i="12"/>
  <c r="EA187" i="12"/>
  <c r="EB187" i="12"/>
  <c r="EC187" i="12"/>
  <c r="ED187" i="12"/>
  <c r="EG187" i="12"/>
  <c r="EH187" i="12"/>
  <c r="EK187" i="12"/>
  <c r="EL187" i="12"/>
  <c r="DN188" i="12"/>
  <c r="DO188" i="12"/>
  <c r="DQ188" i="12"/>
  <c r="DR188" i="12"/>
  <c r="DS188" i="12"/>
  <c r="DT188" i="12"/>
  <c r="DW188" i="12"/>
  <c r="DX188" i="12"/>
  <c r="EA188" i="12"/>
  <c r="EB188" i="12"/>
  <c r="EC188" i="12"/>
  <c r="ED188" i="12"/>
  <c r="EG188" i="12"/>
  <c r="EH188" i="12"/>
  <c r="EK188" i="12"/>
  <c r="EL188" i="12"/>
  <c r="DN189" i="12"/>
  <c r="DO189" i="12"/>
  <c r="DQ189" i="12"/>
  <c r="DR189" i="12"/>
  <c r="DS189" i="12"/>
  <c r="DT189" i="12"/>
  <c r="DW189" i="12"/>
  <c r="DX189" i="12"/>
  <c r="EA189" i="12"/>
  <c r="EB189" i="12"/>
  <c r="EC189" i="12"/>
  <c r="ED189" i="12"/>
  <c r="EG189" i="12"/>
  <c r="EH189" i="12"/>
  <c r="EK189" i="12"/>
  <c r="EL189" i="12"/>
  <c r="DN190" i="12"/>
  <c r="DO190" i="12"/>
  <c r="DQ190" i="12"/>
  <c r="DR190" i="12"/>
  <c r="DS190" i="12"/>
  <c r="DT190" i="12"/>
  <c r="DW190" i="12"/>
  <c r="DX190" i="12"/>
  <c r="EA190" i="12"/>
  <c r="EB190" i="12"/>
  <c r="EC190" i="12"/>
  <c r="ED190" i="12"/>
  <c r="EG190" i="12"/>
  <c r="EH190" i="12"/>
  <c r="EK190" i="12"/>
  <c r="EL190" i="12"/>
  <c r="DN191" i="12"/>
  <c r="DO191" i="12"/>
  <c r="DQ191" i="12"/>
  <c r="DR191" i="12"/>
  <c r="DS191" i="12"/>
  <c r="DT191" i="12"/>
  <c r="DW191" i="12"/>
  <c r="DX191" i="12"/>
  <c r="EA191" i="12"/>
  <c r="EB191" i="12"/>
  <c r="EC191" i="12"/>
  <c r="ED191" i="12"/>
  <c r="EG191" i="12"/>
  <c r="EH191" i="12"/>
  <c r="EK191" i="12"/>
  <c r="EL191" i="12"/>
  <c r="DN192" i="12"/>
  <c r="DO192" i="12"/>
  <c r="DQ192" i="12"/>
  <c r="DR192" i="12"/>
  <c r="DS192" i="12"/>
  <c r="DT192" i="12"/>
  <c r="DW192" i="12"/>
  <c r="DX192" i="12"/>
  <c r="EA192" i="12"/>
  <c r="EB192" i="12"/>
  <c r="EC192" i="12"/>
  <c r="ED192" i="12"/>
  <c r="EG192" i="12"/>
  <c r="EH192" i="12"/>
  <c r="EK192" i="12"/>
  <c r="EL192" i="12"/>
  <c r="DN193" i="12"/>
  <c r="DO193" i="12"/>
  <c r="DQ193" i="12"/>
  <c r="DR193" i="12"/>
  <c r="DS193" i="12"/>
  <c r="DT193" i="12"/>
  <c r="DW193" i="12"/>
  <c r="DX193" i="12"/>
  <c r="EA193" i="12"/>
  <c r="EB193" i="12"/>
  <c r="EC193" i="12"/>
  <c r="ED193" i="12"/>
  <c r="EG193" i="12"/>
  <c r="EH193" i="12"/>
  <c r="EK193" i="12"/>
  <c r="EL193" i="12"/>
  <c r="DN194" i="12"/>
  <c r="DO194" i="12"/>
  <c r="DQ194" i="12"/>
  <c r="DR194" i="12"/>
  <c r="DS194" i="12"/>
  <c r="DT194" i="12"/>
  <c r="DW194" i="12"/>
  <c r="DX194" i="12"/>
  <c r="EA194" i="12"/>
  <c r="EB194" i="12"/>
  <c r="EC194" i="12"/>
  <c r="ED194" i="12"/>
  <c r="EG194" i="12"/>
  <c r="EH194" i="12"/>
  <c r="EK194" i="12"/>
  <c r="EL194" i="12"/>
  <c r="DN195" i="12"/>
  <c r="DO195" i="12"/>
  <c r="DQ195" i="12"/>
  <c r="DR195" i="12"/>
  <c r="DS195" i="12"/>
  <c r="DT195" i="12"/>
  <c r="DW195" i="12"/>
  <c r="DX195" i="12"/>
  <c r="EA195" i="12"/>
  <c r="EB195" i="12"/>
  <c r="EC195" i="12"/>
  <c r="ED195" i="12"/>
  <c r="EG195" i="12"/>
  <c r="EH195" i="12"/>
  <c r="EK195" i="12"/>
  <c r="EL195" i="12"/>
  <c r="DN196" i="12"/>
  <c r="DO196" i="12"/>
  <c r="DQ196" i="12"/>
  <c r="DR196" i="12"/>
  <c r="DS196" i="12"/>
  <c r="DT196" i="12"/>
  <c r="DW196" i="12"/>
  <c r="DX196" i="12"/>
  <c r="EA196" i="12"/>
  <c r="EB196" i="12"/>
  <c r="EC196" i="12"/>
  <c r="ED196" i="12"/>
  <c r="EG196" i="12"/>
  <c r="EH196" i="12"/>
  <c r="EK196" i="12"/>
  <c r="EL196" i="12"/>
  <c r="DN197" i="12"/>
  <c r="DO197" i="12"/>
  <c r="DQ197" i="12"/>
  <c r="DR197" i="12"/>
  <c r="DS197" i="12"/>
  <c r="DT197" i="12"/>
  <c r="DW197" i="12"/>
  <c r="DX197" i="12"/>
  <c r="EA197" i="12"/>
  <c r="EB197" i="12"/>
  <c r="EC197" i="12"/>
  <c r="ED197" i="12"/>
  <c r="EG197" i="12"/>
  <c r="EH197" i="12"/>
  <c r="EK197" i="12"/>
  <c r="EL197" i="12"/>
  <c r="DN198" i="12"/>
  <c r="DO198" i="12"/>
  <c r="DQ198" i="12"/>
  <c r="DR198" i="12"/>
  <c r="DS198" i="12"/>
  <c r="DT198" i="12"/>
  <c r="DW198" i="12"/>
  <c r="DX198" i="12"/>
  <c r="EA198" i="12"/>
  <c r="EB198" i="12"/>
  <c r="EC198" i="12"/>
  <c r="ED198" i="12"/>
  <c r="EG198" i="12"/>
  <c r="EH198" i="12"/>
  <c r="EK198" i="12"/>
  <c r="EL198" i="12"/>
  <c r="DN199" i="12"/>
  <c r="DO199" i="12"/>
  <c r="DQ199" i="12"/>
  <c r="DR199" i="12"/>
  <c r="DS199" i="12"/>
  <c r="DT199" i="12"/>
  <c r="DW199" i="12"/>
  <c r="DX199" i="12"/>
  <c r="EA199" i="12"/>
  <c r="EB199" i="12"/>
  <c r="EC199" i="12"/>
  <c r="ED199" i="12"/>
  <c r="EG199" i="12"/>
  <c r="EH199" i="12"/>
  <c r="EK199" i="12"/>
  <c r="EL199" i="12"/>
  <c r="DN200" i="12"/>
  <c r="DO200" i="12"/>
  <c r="DQ200" i="12"/>
  <c r="DR200" i="12"/>
  <c r="DS200" i="12"/>
  <c r="DT200" i="12"/>
  <c r="DW200" i="12"/>
  <c r="DX200" i="12"/>
  <c r="EA200" i="12"/>
  <c r="EB200" i="12"/>
  <c r="EC200" i="12"/>
  <c r="ED200" i="12"/>
  <c r="EG200" i="12"/>
  <c r="EH200" i="12"/>
  <c r="EK200" i="12"/>
  <c r="EL200" i="12"/>
  <c r="DN201" i="12"/>
  <c r="DO201" i="12"/>
  <c r="DQ201" i="12"/>
  <c r="DR201" i="12"/>
  <c r="DS201" i="12"/>
  <c r="DT201" i="12"/>
  <c r="DW201" i="12"/>
  <c r="DX201" i="12"/>
  <c r="EA201" i="12"/>
  <c r="EB201" i="12"/>
  <c r="EC201" i="12"/>
  <c r="ED201" i="12"/>
  <c r="EG201" i="12"/>
  <c r="EH201" i="12"/>
  <c r="EK201" i="12"/>
  <c r="EL201" i="12"/>
  <c r="DN202" i="12"/>
  <c r="DO202" i="12"/>
  <c r="DQ202" i="12"/>
  <c r="DR202" i="12"/>
  <c r="DS202" i="12"/>
  <c r="DT202" i="12"/>
  <c r="DW202" i="12"/>
  <c r="DX202" i="12"/>
  <c r="EA202" i="12"/>
  <c r="EB202" i="12"/>
  <c r="EC202" i="12"/>
  <c r="ED202" i="12"/>
  <c r="EG202" i="12"/>
  <c r="EH202" i="12"/>
  <c r="EK202" i="12"/>
  <c r="EL202" i="12"/>
  <c r="DN203" i="12"/>
  <c r="DO203" i="12"/>
  <c r="DQ203" i="12"/>
  <c r="DR203" i="12"/>
  <c r="DS203" i="12"/>
  <c r="DT203" i="12"/>
  <c r="DW203" i="12"/>
  <c r="DX203" i="12"/>
  <c r="EA203" i="12"/>
  <c r="EB203" i="12"/>
  <c r="EC203" i="12"/>
  <c r="ED203" i="12"/>
  <c r="EG203" i="12"/>
  <c r="EH203" i="12"/>
  <c r="EK203" i="12"/>
  <c r="EL203" i="12"/>
  <c r="DN204" i="12"/>
  <c r="DO204" i="12"/>
  <c r="DQ204" i="12"/>
  <c r="DR204" i="12"/>
  <c r="DS204" i="12"/>
  <c r="DT204" i="12"/>
  <c r="DW204" i="12"/>
  <c r="DX204" i="12"/>
  <c r="EA204" i="12"/>
  <c r="EB204" i="12"/>
  <c r="EC204" i="12"/>
  <c r="ED204" i="12"/>
  <c r="EG204" i="12"/>
  <c r="EH204" i="12"/>
  <c r="EK204" i="12"/>
  <c r="EL204" i="12"/>
  <c r="DN205" i="12"/>
  <c r="DO205" i="12"/>
  <c r="DQ205" i="12"/>
  <c r="DR205" i="12"/>
  <c r="DS205" i="12"/>
  <c r="DT205" i="12"/>
  <c r="DW205" i="12"/>
  <c r="DX205" i="12"/>
  <c r="EA205" i="12"/>
  <c r="EB205" i="12"/>
  <c r="EC205" i="12"/>
  <c r="ED205" i="12"/>
  <c r="EG205" i="12"/>
  <c r="EH205" i="12"/>
  <c r="EK205" i="12"/>
  <c r="EL205" i="12"/>
  <c r="DN206" i="12"/>
  <c r="DO206" i="12"/>
  <c r="DQ206" i="12"/>
  <c r="DR206" i="12"/>
  <c r="DS206" i="12"/>
  <c r="DT206" i="12"/>
  <c r="DW206" i="12"/>
  <c r="DX206" i="12"/>
  <c r="EA206" i="12"/>
  <c r="EB206" i="12"/>
  <c r="EC206" i="12"/>
  <c r="ED206" i="12"/>
  <c r="EG206" i="12"/>
  <c r="EH206" i="12"/>
  <c r="EK206" i="12"/>
  <c r="EL206" i="12"/>
  <c r="DN207" i="12"/>
  <c r="DO207" i="12"/>
  <c r="DQ207" i="12"/>
  <c r="DR207" i="12"/>
  <c r="DS207" i="12"/>
  <c r="DT207" i="12"/>
  <c r="DW207" i="12"/>
  <c r="DX207" i="12"/>
  <c r="EA207" i="12"/>
  <c r="EB207" i="12"/>
  <c r="EC207" i="12"/>
  <c r="ED207" i="12"/>
  <c r="EG207" i="12"/>
  <c r="EH207" i="12"/>
  <c r="EK207" i="12"/>
  <c r="EL207" i="12"/>
  <c r="DN208" i="12"/>
  <c r="DO208" i="12"/>
  <c r="DQ208" i="12"/>
  <c r="DR208" i="12"/>
  <c r="DS208" i="12"/>
  <c r="DT208" i="12"/>
  <c r="DW208" i="12"/>
  <c r="DX208" i="12"/>
  <c r="EA208" i="12"/>
  <c r="EB208" i="12"/>
  <c r="EC208" i="12"/>
  <c r="ED208" i="12"/>
  <c r="EG208" i="12"/>
  <c r="EH208" i="12"/>
  <c r="EK208" i="12"/>
  <c r="EL208" i="12"/>
  <c r="DN209" i="12"/>
  <c r="DO209" i="12"/>
  <c r="DQ209" i="12"/>
  <c r="DR209" i="12"/>
  <c r="DS209" i="12"/>
  <c r="DT209" i="12"/>
  <c r="DW209" i="12"/>
  <c r="DX209" i="12"/>
  <c r="EA209" i="12"/>
  <c r="EB209" i="12"/>
  <c r="EC209" i="12"/>
  <c r="ED209" i="12"/>
  <c r="EG209" i="12"/>
  <c r="EH209" i="12"/>
  <c r="EK209" i="12"/>
  <c r="EL209" i="12"/>
  <c r="DN210" i="12"/>
  <c r="DO210" i="12"/>
  <c r="DQ210" i="12"/>
  <c r="DR210" i="12"/>
  <c r="DS210" i="12"/>
  <c r="DT210" i="12"/>
  <c r="DW210" i="12"/>
  <c r="DX210" i="12"/>
  <c r="EA210" i="12"/>
  <c r="EB210" i="12"/>
  <c r="EC210" i="12"/>
  <c r="ED210" i="12"/>
  <c r="EG210" i="12"/>
  <c r="EH210" i="12"/>
  <c r="EK210" i="12"/>
  <c r="EL210" i="12"/>
  <c r="DN211" i="12"/>
  <c r="DO211" i="12"/>
  <c r="DQ211" i="12"/>
  <c r="DR211" i="12"/>
  <c r="DS211" i="12"/>
  <c r="DT211" i="12"/>
  <c r="DW211" i="12"/>
  <c r="DX211" i="12"/>
  <c r="EA211" i="12"/>
  <c r="EB211" i="12"/>
  <c r="EC211" i="12"/>
  <c r="ED211" i="12"/>
  <c r="EG211" i="12"/>
  <c r="EH211" i="12"/>
  <c r="EK211" i="12"/>
  <c r="EL211" i="12"/>
  <c r="DN212" i="12"/>
  <c r="DO212" i="12"/>
  <c r="DQ212" i="12"/>
  <c r="DR212" i="12"/>
  <c r="DS212" i="12"/>
  <c r="DT212" i="12"/>
  <c r="DW212" i="12"/>
  <c r="DX212" i="12"/>
  <c r="EA212" i="12"/>
  <c r="EB212" i="12"/>
  <c r="EC212" i="12"/>
  <c r="ED212" i="12"/>
  <c r="EG212" i="12"/>
  <c r="EH212" i="12"/>
  <c r="EK212" i="12"/>
  <c r="EL212" i="12"/>
  <c r="DN213" i="12"/>
  <c r="DO213" i="12"/>
  <c r="DQ213" i="12"/>
  <c r="DR213" i="12"/>
  <c r="DS213" i="12"/>
  <c r="DT213" i="12"/>
  <c r="DW213" i="12"/>
  <c r="DX213" i="12"/>
  <c r="EA213" i="12"/>
  <c r="EB213" i="12"/>
  <c r="EC213" i="12"/>
  <c r="ED213" i="12"/>
  <c r="EG213" i="12"/>
  <c r="EH213" i="12"/>
  <c r="EK213" i="12"/>
  <c r="EL213" i="12"/>
  <c r="DN214" i="12"/>
  <c r="DO214" i="12"/>
  <c r="DQ214" i="12"/>
  <c r="DR214" i="12"/>
  <c r="DS214" i="12"/>
  <c r="DT214" i="12"/>
  <c r="DW214" i="12"/>
  <c r="DX214" i="12"/>
  <c r="EA214" i="12"/>
  <c r="EB214" i="12"/>
  <c r="EC214" i="12"/>
  <c r="ED214" i="12"/>
  <c r="EG214" i="12"/>
  <c r="EH214" i="12"/>
  <c r="EK214" i="12"/>
  <c r="EL214" i="12"/>
  <c r="DN215" i="12"/>
  <c r="DO215" i="12"/>
  <c r="DQ215" i="12"/>
  <c r="DR215" i="12"/>
  <c r="DS215" i="12"/>
  <c r="DT215" i="12"/>
  <c r="DW215" i="12"/>
  <c r="DX215" i="12"/>
  <c r="EA215" i="12"/>
  <c r="EB215" i="12"/>
  <c r="EC215" i="12"/>
  <c r="ED215" i="12"/>
  <c r="EG215" i="12"/>
  <c r="EH215" i="12"/>
  <c r="EK215" i="12"/>
  <c r="EL215" i="12"/>
  <c r="DN216" i="12"/>
  <c r="DO216" i="12"/>
  <c r="DQ216" i="12"/>
  <c r="DR216" i="12"/>
  <c r="DS216" i="12"/>
  <c r="DT216" i="12"/>
  <c r="DW216" i="12"/>
  <c r="DX216" i="12"/>
  <c r="EA216" i="12"/>
  <c r="EB216" i="12"/>
  <c r="EC216" i="12"/>
  <c r="ED216" i="12"/>
  <c r="EG216" i="12"/>
  <c r="EH216" i="12"/>
  <c r="EK216" i="12"/>
  <c r="EL216" i="12"/>
  <c r="DN217" i="12"/>
  <c r="DO217" i="12"/>
  <c r="DQ217" i="12"/>
  <c r="DR217" i="12"/>
  <c r="DS217" i="12"/>
  <c r="DT217" i="12"/>
  <c r="DW217" i="12"/>
  <c r="DX217" i="12"/>
  <c r="EA217" i="12"/>
  <c r="EB217" i="12"/>
  <c r="EC217" i="12"/>
  <c r="ED217" i="12"/>
  <c r="EG217" i="12"/>
  <c r="EH217" i="12"/>
  <c r="EK217" i="12"/>
  <c r="EL217" i="12"/>
  <c r="DN218" i="12"/>
  <c r="DO218" i="12"/>
  <c r="DQ218" i="12"/>
  <c r="DR218" i="12"/>
  <c r="DS218" i="12"/>
  <c r="DT218" i="12"/>
  <c r="DW218" i="12"/>
  <c r="DX218" i="12"/>
  <c r="EA218" i="12"/>
  <c r="EB218" i="12"/>
  <c r="EC218" i="12"/>
  <c r="ED218" i="12"/>
  <c r="EG218" i="12"/>
  <c r="EH218" i="12"/>
  <c r="EK218" i="12"/>
  <c r="EL218" i="12"/>
  <c r="DN219" i="12"/>
  <c r="DO219" i="12"/>
  <c r="DQ219" i="12"/>
  <c r="DR219" i="12"/>
  <c r="DS219" i="12"/>
  <c r="DT219" i="12"/>
  <c r="DW219" i="12"/>
  <c r="DX219" i="12"/>
  <c r="EA219" i="12"/>
  <c r="EB219" i="12"/>
  <c r="EC219" i="12"/>
  <c r="ED219" i="12"/>
  <c r="EG219" i="12"/>
  <c r="EH219" i="12"/>
  <c r="EK219" i="12"/>
  <c r="EL219" i="12"/>
  <c r="DN220" i="12"/>
  <c r="DO220" i="12"/>
  <c r="DQ220" i="12"/>
  <c r="DR220" i="12"/>
  <c r="DS220" i="12"/>
  <c r="DT220" i="12"/>
  <c r="DW220" i="12"/>
  <c r="DX220" i="12"/>
  <c r="EA220" i="12"/>
  <c r="EB220" i="12"/>
  <c r="EC220" i="12"/>
  <c r="ED220" i="12"/>
  <c r="EG220" i="12"/>
  <c r="EH220" i="12"/>
  <c r="EK220" i="12"/>
  <c r="EL220" i="12"/>
  <c r="DN221" i="12"/>
  <c r="DO221" i="12"/>
  <c r="DQ221" i="12"/>
  <c r="DR221" i="12"/>
  <c r="DS221" i="12"/>
  <c r="DT221" i="12"/>
  <c r="DW221" i="12"/>
  <c r="DX221" i="12"/>
  <c r="EA221" i="12"/>
  <c r="EB221" i="12"/>
  <c r="EC221" i="12"/>
  <c r="ED221" i="12"/>
  <c r="EG221" i="12"/>
  <c r="EH221" i="12"/>
  <c r="EK221" i="12"/>
  <c r="EL221" i="12"/>
  <c r="DN222" i="12"/>
  <c r="DO222" i="12"/>
  <c r="DQ222" i="12"/>
  <c r="DR222" i="12"/>
  <c r="DS222" i="12"/>
  <c r="DT222" i="12"/>
  <c r="DW222" i="12"/>
  <c r="DX222" i="12"/>
  <c r="EA222" i="12"/>
  <c r="EB222" i="12"/>
  <c r="EC222" i="12"/>
  <c r="ED222" i="12"/>
  <c r="EG222" i="12"/>
  <c r="EH222" i="12"/>
  <c r="EK222" i="12"/>
  <c r="EL222" i="12"/>
  <c r="DN223" i="12"/>
  <c r="DO223" i="12"/>
  <c r="DQ223" i="12"/>
  <c r="DR223" i="12"/>
  <c r="DS223" i="12"/>
  <c r="DT223" i="12"/>
  <c r="DW223" i="12"/>
  <c r="DX223" i="12"/>
  <c r="EA223" i="12"/>
  <c r="EB223" i="12"/>
  <c r="EC223" i="12"/>
  <c r="ED223" i="12"/>
  <c r="EG223" i="12"/>
  <c r="EH223" i="12"/>
  <c r="EK223" i="12"/>
  <c r="EL223" i="12"/>
  <c r="DN224" i="12"/>
  <c r="DO224" i="12"/>
  <c r="DQ224" i="12"/>
  <c r="DR224" i="12"/>
  <c r="DS224" i="12"/>
  <c r="DT224" i="12"/>
  <c r="DW224" i="12"/>
  <c r="DX224" i="12"/>
  <c r="EA224" i="12"/>
  <c r="EB224" i="12"/>
  <c r="EC224" i="12"/>
  <c r="ED224" i="12"/>
  <c r="EG224" i="12"/>
  <c r="EH224" i="12"/>
  <c r="EK224" i="12"/>
  <c r="EL224" i="12"/>
  <c r="DN225" i="12"/>
  <c r="DO225" i="12"/>
  <c r="DQ225" i="12"/>
  <c r="DR225" i="12"/>
  <c r="DS225" i="12"/>
  <c r="DT225" i="12"/>
  <c r="DW225" i="12"/>
  <c r="DX225" i="12"/>
  <c r="EA225" i="12"/>
  <c r="EB225" i="12"/>
  <c r="EC225" i="12"/>
  <c r="ED225" i="12"/>
  <c r="EG225" i="12"/>
  <c r="EH225" i="12"/>
  <c r="EK225" i="12"/>
  <c r="EL225" i="12"/>
  <c r="DN226" i="12"/>
  <c r="DO226" i="12"/>
  <c r="DQ226" i="12"/>
  <c r="DR226" i="12"/>
  <c r="DS226" i="12"/>
  <c r="DT226" i="12"/>
  <c r="DW226" i="12"/>
  <c r="DX226" i="12"/>
  <c r="EA226" i="12"/>
  <c r="EB226" i="12"/>
  <c r="EC226" i="12"/>
  <c r="ED226" i="12"/>
  <c r="EG226" i="12"/>
  <c r="EH226" i="12"/>
  <c r="EK226" i="12"/>
  <c r="EL226" i="12"/>
  <c r="DN227" i="12"/>
  <c r="DO227" i="12"/>
  <c r="DQ227" i="12"/>
  <c r="DR227" i="12"/>
  <c r="DS227" i="12"/>
  <c r="DT227" i="12"/>
  <c r="DW227" i="12"/>
  <c r="DX227" i="12"/>
  <c r="EA227" i="12"/>
  <c r="EB227" i="12"/>
  <c r="EC227" i="12"/>
  <c r="ED227" i="12"/>
  <c r="EG227" i="12"/>
  <c r="EH227" i="12"/>
  <c r="EK227" i="12"/>
  <c r="EL227" i="12"/>
  <c r="DN228" i="12"/>
  <c r="DO228" i="12"/>
  <c r="DQ228" i="12"/>
  <c r="DR228" i="12"/>
  <c r="DS228" i="12"/>
  <c r="DT228" i="12"/>
  <c r="DW228" i="12"/>
  <c r="DX228" i="12"/>
  <c r="EA228" i="12"/>
  <c r="EB228" i="12"/>
  <c r="EC228" i="12"/>
  <c r="ED228" i="12"/>
  <c r="EG228" i="12"/>
  <c r="EH228" i="12"/>
  <c r="EK228" i="12"/>
  <c r="EL228" i="12"/>
  <c r="DN229" i="12"/>
  <c r="DO229" i="12"/>
  <c r="DQ229" i="12"/>
  <c r="DR229" i="12"/>
  <c r="DS229" i="12"/>
  <c r="DT229" i="12"/>
  <c r="DW229" i="12"/>
  <c r="DX229" i="12"/>
  <c r="EA229" i="12"/>
  <c r="EB229" i="12"/>
  <c r="EC229" i="12"/>
  <c r="ED229" i="12"/>
  <c r="EG229" i="12"/>
  <c r="EH229" i="12"/>
  <c r="EK229" i="12"/>
  <c r="EL229" i="12"/>
  <c r="DN230" i="12"/>
  <c r="DO230" i="12"/>
  <c r="DQ230" i="12"/>
  <c r="DR230" i="12"/>
  <c r="DS230" i="12"/>
  <c r="DT230" i="12"/>
  <c r="DW230" i="12"/>
  <c r="DX230" i="12"/>
  <c r="EA230" i="12"/>
  <c r="EB230" i="12"/>
  <c r="EC230" i="12"/>
  <c r="ED230" i="12"/>
  <c r="EG230" i="12"/>
  <c r="EH230" i="12"/>
  <c r="EK230" i="12"/>
  <c r="EL230" i="12"/>
  <c r="DN231" i="12"/>
  <c r="DO231" i="12"/>
  <c r="DQ231" i="12"/>
  <c r="DR231" i="12"/>
  <c r="DS231" i="12"/>
  <c r="DT231" i="12"/>
  <c r="DW231" i="12"/>
  <c r="DX231" i="12"/>
  <c r="EA231" i="12"/>
  <c r="EB231" i="12"/>
  <c r="EC231" i="12"/>
  <c r="ED231" i="12"/>
  <c r="EG231" i="12"/>
  <c r="EH231" i="12"/>
  <c r="EK231" i="12"/>
  <c r="EL231" i="12"/>
  <c r="DN232" i="12"/>
  <c r="DO232" i="12"/>
  <c r="DQ232" i="12"/>
  <c r="DR232" i="12"/>
  <c r="DS232" i="12"/>
  <c r="DT232" i="12"/>
  <c r="DW232" i="12"/>
  <c r="DX232" i="12"/>
  <c r="EA232" i="12"/>
  <c r="EB232" i="12"/>
  <c r="EC232" i="12"/>
  <c r="ED232" i="12"/>
  <c r="EG232" i="12"/>
  <c r="EH232" i="12"/>
  <c r="EK232" i="12"/>
  <c r="EL232" i="12"/>
  <c r="DN233" i="12"/>
  <c r="DO233" i="12"/>
  <c r="DQ233" i="12"/>
  <c r="DR233" i="12"/>
  <c r="DS233" i="12"/>
  <c r="DT233" i="12"/>
  <c r="DW233" i="12"/>
  <c r="DX233" i="12"/>
  <c r="EA233" i="12"/>
  <c r="EB233" i="12"/>
  <c r="EC233" i="12"/>
  <c r="ED233" i="12"/>
  <c r="EG233" i="12"/>
  <c r="EH233" i="12"/>
  <c r="EK233" i="12"/>
  <c r="EL233" i="12"/>
  <c r="DN234" i="12"/>
  <c r="DO234" i="12"/>
  <c r="DQ234" i="12"/>
  <c r="DR234" i="12"/>
  <c r="DS234" i="12"/>
  <c r="DT234" i="12"/>
  <c r="DW234" i="12"/>
  <c r="DX234" i="12"/>
  <c r="EA234" i="12"/>
  <c r="EB234" i="12"/>
  <c r="EC234" i="12"/>
  <c r="ED234" i="12"/>
  <c r="EG234" i="12"/>
  <c r="EH234" i="12"/>
  <c r="EK234" i="12"/>
  <c r="EL234" i="12"/>
  <c r="DN235" i="12"/>
  <c r="DO235" i="12"/>
  <c r="DQ235" i="12"/>
  <c r="DR235" i="12"/>
  <c r="DS235" i="12"/>
  <c r="DT235" i="12"/>
  <c r="DW235" i="12"/>
  <c r="DX235" i="12"/>
  <c r="EA235" i="12"/>
  <c r="EB235" i="12"/>
  <c r="EC235" i="12"/>
  <c r="ED235" i="12"/>
  <c r="EG235" i="12"/>
  <c r="EH235" i="12"/>
  <c r="EK235" i="12"/>
  <c r="EL235" i="12"/>
  <c r="DN236" i="12"/>
  <c r="DO236" i="12"/>
  <c r="DQ236" i="12"/>
  <c r="DR236" i="12"/>
  <c r="DS236" i="12"/>
  <c r="DT236" i="12"/>
  <c r="DW236" i="12"/>
  <c r="DX236" i="12"/>
  <c r="EA236" i="12"/>
  <c r="EB236" i="12"/>
  <c r="EC236" i="12"/>
  <c r="ED236" i="12"/>
  <c r="EG236" i="12"/>
  <c r="EH236" i="12"/>
  <c r="EK236" i="12"/>
  <c r="EL236" i="12"/>
  <c r="DN237" i="12"/>
  <c r="DO237" i="12"/>
  <c r="DQ237" i="12"/>
  <c r="DR237" i="12"/>
  <c r="DS237" i="12"/>
  <c r="DT237" i="12"/>
  <c r="DW237" i="12"/>
  <c r="DX237" i="12"/>
  <c r="EA237" i="12"/>
  <c r="EB237" i="12"/>
  <c r="EC237" i="12"/>
  <c r="ED237" i="12"/>
  <c r="EG237" i="12"/>
  <c r="EH237" i="12"/>
  <c r="EK237" i="12"/>
  <c r="EL237" i="12"/>
  <c r="DN238" i="12"/>
  <c r="DO238" i="12"/>
  <c r="DQ238" i="12"/>
  <c r="DR238" i="12"/>
  <c r="DS238" i="12"/>
  <c r="DT238" i="12"/>
  <c r="DW238" i="12"/>
  <c r="DX238" i="12"/>
  <c r="EA238" i="12"/>
  <c r="EB238" i="12"/>
  <c r="EC238" i="12"/>
  <c r="ED238" i="12"/>
  <c r="EG238" i="12"/>
  <c r="EH238" i="12"/>
  <c r="EK238" i="12"/>
  <c r="EL238" i="12"/>
  <c r="DN239" i="12"/>
  <c r="DO239" i="12"/>
  <c r="DQ239" i="12"/>
  <c r="DR239" i="12"/>
  <c r="DS239" i="12"/>
  <c r="DT239" i="12"/>
  <c r="DW239" i="12"/>
  <c r="DX239" i="12"/>
  <c r="EA239" i="12"/>
  <c r="EB239" i="12"/>
  <c r="EC239" i="12"/>
  <c r="ED239" i="12"/>
  <c r="EG239" i="12"/>
  <c r="EH239" i="12"/>
  <c r="EK239" i="12"/>
  <c r="EL239" i="12"/>
  <c r="DN240" i="12"/>
  <c r="DO240" i="12"/>
  <c r="DQ240" i="12"/>
  <c r="DR240" i="12"/>
  <c r="DS240" i="12"/>
  <c r="DT240" i="12"/>
  <c r="DW240" i="12"/>
  <c r="DX240" i="12"/>
  <c r="EA240" i="12"/>
  <c r="EB240" i="12"/>
  <c r="EC240" i="12"/>
  <c r="ED240" i="12"/>
  <c r="EG240" i="12"/>
  <c r="EH240" i="12"/>
  <c r="EK240" i="12"/>
  <c r="EL240" i="12"/>
  <c r="DN241" i="12"/>
  <c r="DO241" i="12"/>
  <c r="DQ241" i="12"/>
  <c r="DR241" i="12"/>
  <c r="DS241" i="12"/>
  <c r="DT241" i="12"/>
  <c r="DW241" i="12"/>
  <c r="DX241" i="12"/>
  <c r="EA241" i="12"/>
  <c r="EB241" i="12"/>
  <c r="EC241" i="12"/>
  <c r="ED241" i="12"/>
  <c r="EG241" i="12"/>
  <c r="EH241" i="12"/>
  <c r="EK241" i="12"/>
  <c r="EL241" i="12"/>
  <c r="DN242" i="12"/>
  <c r="DO242" i="12"/>
  <c r="DQ242" i="12"/>
  <c r="DR242" i="12"/>
  <c r="DS242" i="12"/>
  <c r="DT242" i="12"/>
  <c r="DW242" i="12"/>
  <c r="DX242" i="12"/>
  <c r="EA242" i="12"/>
  <c r="EB242" i="12"/>
  <c r="EC242" i="12"/>
  <c r="ED242" i="12"/>
  <c r="EG242" i="12"/>
  <c r="EH242" i="12"/>
  <c r="EK242" i="12"/>
  <c r="EL242" i="12"/>
  <c r="DN243" i="12"/>
  <c r="DO243" i="12"/>
  <c r="DQ243" i="12"/>
  <c r="DR243" i="12"/>
  <c r="DS243" i="12"/>
  <c r="DT243" i="12"/>
  <c r="DW243" i="12"/>
  <c r="DX243" i="12"/>
  <c r="EA243" i="12"/>
  <c r="EB243" i="12"/>
  <c r="EC243" i="12"/>
  <c r="ED243" i="12"/>
  <c r="EG243" i="12"/>
  <c r="EH243" i="12"/>
  <c r="EK243" i="12"/>
  <c r="EL243" i="12"/>
  <c r="DN244" i="12"/>
  <c r="DO244" i="12"/>
  <c r="DQ244" i="12"/>
  <c r="DR244" i="12"/>
  <c r="DS244" i="12"/>
  <c r="DT244" i="12"/>
  <c r="DW244" i="12"/>
  <c r="DX244" i="12"/>
  <c r="EA244" i="12"/>
  <c r="EB244" i="12"/>
  <c r="EC244" i="12"/>
  <c r="ED244" i="12"/>
  <c r="EG244" i="12"/>
  <c r="EH244" i="12"/>
  <c r="EK244" i="12"/>
  <c r="EL244" i="12"/>
  <c r="DN245" i="12"/>
  <c r="DO245" i="12"/>
  <c r="DQ245" i="12"/>
  <c r="DR245" i="12"/>
  <c r="DS245" i="12"/>
  <c r="DT245" i="12"/>
  <c r="DW245" i="12"/>
  <c r="DX245" i="12"/>
  <c r="EA245" i="12"/>
  <c r="EB245" i="12"/>
  <c r="EC245" i="12"/>
  <c r="ED245" i="12"/>
  <c r="EG245" i="12"/>
  <c r="EH245" i="12"/>
  <c r="EK245" i="12"/>
  <c r="EL245" i="12"/>
  <c r="DN246" i="12"/>
  <c r="DO246" i="12"/>
  <c r="DQ246" i="12"/>
  <c r="DR246" i="12"/>
  <c r="DS246" i="12"/>
  <c r="DT246" i="12"/>
  <c r="DW246" i="12"/>
  <c r="DX246" i="12"/>
  <c r="EA246" i="12"/>
  <c r="EB246" i="12"/>
  <c r="EC246" i="12"/>
  <c r="ED246" i="12"/>
  <c r="EG246" i="12"/>
  <c r="EH246" i="12"/>
  <c r="EK246" i="12"/>
  <c r="EL246" i="12"/>
  <c r="DN247" i="12"/>
  <c r="DO247" i="12"/>
  <c r="DQ247" i="12"/>
  <c r="DR247" i="12"/>
  <c r="DS247" i="12"/>
  <c r="DT247" i="12"/>
  <c r="DW247" i="12"/>
  <c r="DX247" i="12"/>
  <c r="EA247" i="12"/>
  <c r="EB247" i="12"/>
  <c r="EC247" i="12"/>
  <c r="ED247" i="12"/>
  <c r="EG247" i="12"/>
  <c r="EH247" i="12"/>
  <c r="EK247" i="12"/>
  <c r="EL247" i="12"/>
  <c r="DN248" i="12"/>
  <c r="DO248" i="12"/>
  <c r="DQ248" i="12"/>
  <c r="DR248" i="12"/>
  <c r="DS248" i="12"/>
  <c r="DT248" i="12"/>
  <c r="DW248" i="12"/>
  <c r="DX248" i="12"/>
  <c r="EA248" i="12"/>
  <c r="EB248" i="12"/>
  <c r="EC248" i="12"/>
  <c r="ED248" i="12"/>
  <c r="EG248" i="12"/>
  <c r="EH248" i="12"/>
  <c r="EK248" i="12"/>
  <c r="EL248" i="12"/>
  <c r="DN249" i="12"/>
  <c r="DO249" i="12"/>
  <c r="DQ249" i="12"/>
  <c r="DR249" i="12"/>
  <c r="DS249" i="12"/>
  <c r="DT249" i="12"/>
  <c r="DW249" i="12"/>
  <c r="DX249" i="12"/>
  <c r="EA249" i="12"/>
  <c r="EB249" i="12"/>
  <c r="EC249" i="12"/>
  <c r="ED249" i="12"/>
  <c r="EG249" i="12"/>
  <c r="EH249" i="12"/>
  <c r="EK249" i="12"/>
  <c r="EL249" i="12"/>
  <c r="DN250" i="12"/>
  <c r="DO250" i="12"/>
  <c r="DQ250" i="12"/>
  <c r="DR250" i="12"/>
  <c r="DS250" i="12"/>
  <c r="DT250" i="12"/>
  <c r="DW250" i="12"/>
  <c r="DX250" i="12"/>
  <c r="EA250" i="12"/>
  <c r="EB250" i="12"/>
  <c r="EC250" i="12"/>
  <c r="ED250" i="12"/>
  <c r="EG250" i="12"/>
  <c r="EH250" i="12"/>
  <c r="EK250" i="12"/>
  <c r="EL250" i="12"/>
  <c r="DN251" i="12"/>
  <c r="DO251" i="12"/>
  <c r="DQ251" i="12"/>
  <c r="DR251" i="12"/>
  <c r="DS251" i="12"/>
  <c r="DT251" i="12"/>
  <c r="DW251" i="12"/>
  <c r="DX251" i="12"/>
  <c r="EA251" i="12"/>
  <c r="EB251" i="12"/>
  <c r="EC251" i="12"/>
  <c r="ED251" i="12"/>
  <c r="EG251" i="12"/>
  <c r="EH251" i="12"/>
  <c r="EK251" i="12"/>
  <c r="EL251" i="12"/>
  <c r="DN252" i="12"/>
  <c r="DO252" i="12"/>
  <c r="DQ252" i="12"/>
  <c r="DR252" i="12"/>
  <c r="DS252" i="12"/>
  <c r="DT252" i="12"/>
  <c r="DW252" i="12"/>
  <c r="DX252" i="12"/>
  <c r="EA252" i="12"/>
  <c r="EB252" i="12"/>
  <c r="EC252" i="12"/>
  <c r="ED252" i="12"/>
  <c r="EG252" i="12"/>
  <c r="EH252" i="12"/>
  <c r="EK252" i="12"/>
  <c r="EL252" i="12"/>
  <c r="DN253" i="12"/>
  <c r="DO253" i="12"/>
  <c r="DQ253" i="12"/>
  <c r="DR253" i="12"/>
  <c r="DS253" i="12"/>
  <c r="DT253" i="12"/>
  <c r="DW253" i="12"/>
  <c r="DX253" i="12"/>
  <c r="EA253" i="12"/>
  <c r="EB253" i="12"/>
  <c r="EC253" i="12"/>
  <c r="ED253" i="12"/>
  <c r="EG253" i="12"/>
  <c r="EH253" i="12"/>
  <c r="EK253" i="12"/>
  <c r="EL253" i="12"/>
  <c r="DN254" i="12"/>
  <c r="DO254" i="12"/>
  <c r="DQ254" i="12"/>
  <c r="DR254" i="12"/>
  <c r="DS254" i="12"/>
  <c r="DT254" i="12"/>
  <c r="DW254" i="12"/>
  <c r="DX254" i="12"/>
  <c r="EA254" i="12"/>
  <c r="EB254" i="12"/>
  <c r="EC254" i="12"/>
  <c r="ED254" i="12"/>
  <c r="EG254" i="12"/>
  <c r="EH254" i="12"/>
  <c r="EK254" i="12"/>
  <c r="EL254" i="12"/>
  <c r="DN255" i="12"/>
  <c r="DO255" i="12"/>
  <c r="DQ255" i="12"/>
  <c r="DR255" i="12"/>
  <c r="DS255" i="12"/>
  <c r="DT255" i="12"/>
  <c r="DW255" i="12"/>
  <c r="DX255" i="12"/>
  <c r="EA255" i="12"/>
  <c r="EB255" i="12"/>
  <c r="EC255" i="12"/>
  <c r="ED255" i="12"/>
  <c r="EG255" i="12"/>
  <c r="EH255" i="12"/>
  <c r="EK255" i="12"/>
  <c r="EL255" i="12"/>
  <c r="DN256" i="12"/>
  <c r="DO256" i="12"/>
  <c r="DQ256" i="12"/>
  <c r="DR256" i="12"/>
  <c r="DS256" i="12"/>
  <c r="DT256" i="12"/>
  <c r="DW256" i="12"/>
  <c r="DX256" i="12"/>
  <c r="EA256" i="12"/>
  <c r="EB256" i="12"/>
  <c r="EC256" i="12"/>
  <c r="ED256" i="12"/>
  <c r="EG256" i="12"/>
  <c r="EH256" i="12"/>
  <c r="EK256" i="12"/>
  <c r="EL256" i="12"/>
  <c r="DN257" i="12"/>
  <c r="DO257" i="12"/>
  <c r="DQ257" i="12"/>
  <c r="DR257" i="12"/>
  <c r="DS257" i="12"/>
  <c r="DT257" i="12"/>
  <c r="DW257" i="12"/>
  <c r="DX257" i="12"/>
  <c r="EA257" i="12"/>
  <c r="EB257" i="12"/>
  <c r="EC257" i="12"/>
  <c r="ED257" i="12"/>
  <c r="EG257" i="12"/>
  <c r="EH257" i="12"/>
  <c r="EK257" i="12"/>
  <c r="EL257" i="12"/>
  <c r="DN258" i="12"/>
  <c r="DO258" i="12"/>
  <c r="DQ258" i="12"/>
  <c r="DR258" i="12"/>
  <c r="DS258" i="12"/>
  <c r="DT258" i="12"/>
  <c r="DW258" i="12"/>
  <c r="DX258" i="12"/>
  <c r="EA258" i="12"/>
  <c r="EB258" i="12"/>
  <c r="EC258" i="12"/>
  <c r="ED258" i="12"/>
  <c r="EG258" i="12"/>
  <c r="EH258" i="12"/>
  <c r="EK258" i="12"/>
  <c r="EL258" i="12"/>
  <c r="DN259" i="12"/>
  <c r="DO259" i="12"/>
  <c r="DQ259" i="12"/>
  <c r="DR259" i="12"/>
  <c r="DS259" i="12"/>
  <c r="DT259" i="12"/>
  <c r="DW259" i="12"/>
  <c r="DX259" i="12"/>
  <c r="EA259" i="12"/>
  <c r="EB259" i="12"/>
  <c r="EC259" i="12"/>
  <c r="ED259" i="12"/>
  <c r="EG259" i="12"/>
  <c r="EH259" i="12"/>
  <c r="EK259" i="12"/>
  <c r="EL259" i="12"/>
  <c r="DN260" i="12"/>
  <c r="DO260" i="12"/>
  <c r="DQ260" i="12"/>
  <c r="DR260" i="12"/>
  <c r="DS260" i="12"/>
  <c r="DT260" i="12"/>
  <c r="DW260" i="12"/>
  <c r="DX260" i="12"/>
  <c r="EA260" i="12"/>
  <c r="EB260" i="12"/>
  <c r="EC260" i="12"/>
  <c r="ED260" i="12"/>
  <c r="EG260" i="12"/>
  <c r="EH260" i="12"/>
  <c r="EK260" i="12"/>
  <c r="EL260" i="12"/>
  <c r="DN261" i="12"/>
  <c r="DO261" i="12"/>
  <c r="DQ261" i="12"/>
  <c r="DR261" i="12"/>
  <c r="DS261" i="12"/>
  <c r="DT261" i="12"/>
  <c r="DW261" i="12"/>
  <c r="DX261" i="12"/>
  <c r="EA261" i="12"/>
  <c r="EB261" i="12"/>
  <c r="EC261" i="12"/>
  <c r="ED261" i="12"/>
  <c r="EG261" i="12"/>
  <c r="EH261" i="12"/>
  <c r="EK261" i="12"/>
  <c r="EL261" i="12"/>
  <c r="DN262" i="12"/>
  <c r="DO262" i="12"/>
  <c r="DQ262" i="12"/>
  <c r="DR262" i="12"/>
  <c r="DS262" i="12"/>
  <c r="DT262" i="12"/>
  <c r="DW262" i="12"/>
  <c r="DX262" i="12"/>
  <c r="EA262" i="12"/>
  <c r="EB262" i="12"/>
  <c r="EC262" i="12"/>
  <c r="ED262" i="12"/>
  <c r="EG262" i="12"/>
  <c r="EH262" i="12"/>
  <c r="EK262" i="12"/>
  <c r="EL262" i="12"/>
  <c r="DN263" i="12"/>
  <c r="DO263" i="12"/>
  <c r="DQ263" i="12"/>
  <c r="DR263" i="12"/>
  <c r="DS263" i="12"/>
  <c r="DT263" i="12"/>
  <c r="DW263" i="12"/>
  <c r="DX263" i="12"/>
  <c r="EA263" i="12"/>
  <c r="EB263" i="12"/>
  <c r="EC263" i="12"/>
  <c r="ED263" i="12"/>
  <c r="EG263" i="12"/>
  <c r="EH263" i="12"/>
  <c r="EK263" i="12"/>
  <c r="EL263" i="12"/>
  <c r="DN264" i="12"/>
  <c r="DO264" i="12"/>
  <c r="DQ264" i="12"/>
  <c r="DR264" i="12"/>
  <c r="DS264" i="12"/>
  <c r="DT264" i="12"/>
  <c r="DW264" i="12"/>
  <c r="DX264" i="12"/>
  <c r="EA264" i="12"/>
  <c r="EB264" i="12"/>
  <c r="EC264" i="12"/>
  <c r="ED264" i="12"/>
  <c r="EG264" i="12"/>
  <c r="EH264" i="12"/>
  <c r="EK264" i="12"/>
  <c r="EL264" i="12"/>
  <c r="DN265" i="12"/>
  <c r="DO265" i="12"/>
  <c r="DQ265" i="12"/>
  <c r="DR265" i="12"/>
  <c r="DS265" i="12"/>
  <c r="DT265" i="12"/>
  <c r="DW265" i="12"/>
  <c r="DX265" i="12"/>
  <c r="EA265" i="12"/>
  <c r="EB265" i="12"/>
  <c r="EC265" i="12"/>
  <c r="ED265" i="12"/>
  <c r="EG265" i="12"/>
  <c r="EH265" i="12"/>
  <c r="EK265" i="12"/>
  <c r="EL265" i="12"/>
  <c r="DN266" i="12"/>
  <c r="DO266" i="12"/>
  <c r="DQ266" i="12"/>
  <c r="DR266" i="12"/>
  <c r="DS266" i="12"/>
  <c r="DT266" i="12"/>
  <c r="DW266" i="12"/>
  <c r="DX266" i="12"/>
  <c r="EA266" i="12"/>
  <c r="EB266" i="12"/>
  <c r="EC266" i="12"/>
  <c r="ED266" i="12"/>
  <c r="EG266" i="12"/>
  <c r="EH266" i="12"/>
  <c r="EK266" i="12"/>
  <c r="EL266" i="12"/>
  <c r="DN267" i="12"/>
  <c r="DO267" i="12"/>
  <c r="DQ267" i="12"/>
  <c r="DR267" i="12"/>
  <c r="DS267" i="12"/>
  <c r="DT267" i="12"/>
  <c r="DW267" i="12"/>
  <c r="DX267" i="12"/>
  <c r="EA267" i="12"/>
  <c r="EB267" i="12"/>
  <c r="EC267" i="12"/>
  <c r="ED267" i="12"/>
  <c r="EG267" i="12"/>
  <c r="EH267" i="12"/>
  <c r="EK267" i="12"/>
  <c r="EL267" i="12"/>
  <c r="DN268" i="12"/>
  <c r="DO268" i="12"/>
  <c r="DQ268" i="12"/>
  <c r="DR268" i="12"/>
  <c r="DS268" i="12"/>
  <c r="DT268" i="12"/>
  <c r="DW268" i="12"/>
  <c r="DX268" i="12"/>
  <c r="EA268" i="12"/>
  <c r="EB268" i="12"/>
  <c r="EC268" i="12"/>
  <c r="ED268" i="12"/>
  <c r="EG268" i="12"/>
  <c r="EH268" i="12"/>
  <c r="EK268" i="12"/>
  <c r="EL268" i="12"/>
  <c r="DN269" i="12"/>
  <c r="DO269" i="12"/>
  <c r="DQ269" i="12"/>
  <c r="DR269" i="12"/>
  <c r="DS269" i="12"/>
  <c r="DT269" i="12"/>
  <c r="DW269" i="12"/>
  <c r="DX269" i="12"/>
  <c r="EA269" i="12"/>
  <c r="EB269" i="12"/>
  <c r="EC269" i="12"/>
  <c r="ED269" i="12"/>
  <c r="EG269" i="12"/>
  <c r="EH269" i="12"/>
  <c r="EK269" i="12"/>
  <c r="EL269" i="12"/>
  <c r="DN270" i="12"/>
  <c r="DO270" i="12"/>
  <c r="DQ270" i="12"/>
  <c r="DR270" i="12"/>
  <c r="DS270" i="12"/>
  <c r="DT270" i="12"/>
  <c r="DW270" i="12"/>
  <c r="DX270" i="12"/>
  <c r="EA270" i="12"/>
  <c r="EB270" i="12"/>
  <c r="EC270" i="12"/>
  <c r="ED270" i="12"/>
  <c r="EG270" i="12"/>
  <c r="EH270" i="12"/>
  <c r="EK270" i="12"/>
  <c r="EL270" i="12"/>
  <c r="DN271" i="12"/>
  <c r="DO271" i="12"/>
  <c r="DQ271" i="12"/>
  <c r="DR271" i="12"/>
  <c r="DS271" i="12"/>
  <c r="DT271" i="12"/>
  <c r="DW271" i="12"/>
  <c r="DX271" i="12"/>
  <c r="EA271" i="12"/>
  <c r="EB271" i="12"/>
  <c r="EC271" i="12"/>
  <c r="ED271" i="12"/>
  <c r="EG271" i="12"/>
  <c r="EH271" i="12"/>
  <c r="EK271" i="12"/>
  <c r="EL271" i="12"/>
  <c r="DN272" i="12"/>
  <c r="DO272" i="12"/>
  <c r="DQ272" i="12"/>
  <c r="DR272" i="12"/>
  <c r="DS272" i="12"/>
  <c r="DT272" i="12"/>
  <c r="DW272" i="12"/>
  <c r="DX272" i="12"/>
  <c r="EA272" i="12"/>
  <c r="EB272" i="12"/>
  <c r="EC272" i="12"/>
  <c r="ED272" i="12"/>
  <c r="EG272" i="12"/>
  <c r="EH272" i="12"/>
  <c r="EK272" i="12"/>
  <c r="EL272" i="12"/>
  <c r="DN273" i="12"/>
  <c r="DO273" i="12"/>
  <c r="DQ273" i="12"/>
  <c r="DR273" i="12"/>
  <c r="DS273" i="12"/>
  <c r="DT273" i="12"/>
  <c r="DW273" i="12"/>
  <c r="DX273" i="12"/>
  <c r="EA273" i="12"/>
  <c r="EB273" i="12"/>
  <c r="EC273" i="12"/>
  <c r="ED273" i="12"/>
  <c r="EG273" i="12"/>
  <c r="EH273" i="12"/>
  <c r="EK273" i="12"/>
  <c r="EL273" i="12"/>
  <c r="DN274" i="12"/>
  <c r="DO274" i="12"/>
  <c r="DQ274" i="12"/>
  <c r="DR274" i="12"/>
  <c r="DS274" i="12"/>
  <c r="DT274" i="12"/>
  <c r="DW274" i="12"/>
  <c r="DX274" i="12"/>
  <c r="EA274" i="12"/>
  <c r="EB274" i="12"/>
  <c r="EC274" i="12"/>
  <c r="ED274" i="12"/>
  <c r="EG274" i="12"/>
  <c r="EH274" i="12"/>
  <c r="EK274" i="12"/>
  <c r="EL274" i="12"/>
  <c r="DN275" i="12"/>
  <c r="DO275" i="12"/>
  <c r="DQ275" i="12"/>
  <c r="DR275" i="12"/>
  <c r="DS275" i="12"/>
  <c r="DT275" i="12"/>
  <c r="DW275" i="12"/>
  <c r="DX275" i="12"/>
  <c r="EA275" i="12"/>
  <c r="EB275" i="12"/>
  <c r="EC275" i="12"/>
  <c r="ED275" i="12"/>
  <c r="EG275" i="12"/>
  <c r="EH275" i="12"/>
  <c r="EK275" i="12"/>
  <c r="EL275" i="12"/>
  <c r="DN276" i="12"/>
  <c r="DO276" i="12"/>
  <c r="DQ276" i="12"/>
  <c r="DR276" i="12"/>
  <c r="DS276" i="12"/>
  <c r="DT276" i="12"/>
  <c r="DW276" i="12"/>
  <c r="DX276" i="12"/>
  <c r="EA276" i="12"/>
  <c r="EB276" i="12"/>
  <c r="EC276" i="12"/>
  <c r="ED276" i="12"/>
  <c r="EG276" i="12"/>
  <c r="EH276" i="12"/>
  <c r="EK276" i="12"/>
  <c r="EL276" i="12"/>
  <c r="DN277" i="12"/>
  <c r="DO277" i="12"/>
  <c r="DQ277" i="12"/>
  <c r="DR277" i="12"/>
  <c r="DS277" i="12"/>
  <c r="DT277" i="12"/>
  <c r="DW277" i="12"/>
  <c r="DX277" i="12"/>
  <c r="EA277" i="12"/>
  <c r="EB277" i="12"/>
  <c r="EC277" i="12"/>
  <c r="ED277" i="12"/>
  <c r="EG277" i="12"/>
  <c r="EH277" i="12"/>
  <c r="EK277" i="12"/>
  <c r="EL277" i="12"/>
  <c r="DN278" i="12"/>
  <c r="DO278" i="12"/>
  <c r="DQ278" i="12"/>
  <c r="DR278" i="12"/>
  <c r="DS278" i="12"/>
  <c r="DT278" i="12"/>
  <c r="DW278" i="12"/>
  <c r="DX278" i="12"/>
  <c r="EA278" i="12"/>
  <c r="EB278" i="12"/>
  <c r="EC278" i="12"/>
  <c r="ED278" i="12"/>
  <c r="EG278" i="12"/>
  <c r="EH278" i="12"/>
  <c r="EK278" i="12"/>
  <c r="EL278" i="12"/>
  <c r="DN279" i="12"/>
  <c r="DO279" i="12"/>
  <c r="DQ279" i="12"/>
  <c r="DR279" i="12"/>
  <c r="DS279" i="12"/>
  <c r="DT279" i="12"/>
  <c r="DW279" i="12"/>
  <c r="DX279" i="12"/>
  <c r="EA279" i="12"/>
  <c r="EB279" i="12"/>
  <c r="EC279" i="12"/>
  <c r="ED279" i="12"/>
  <c r="EG279" i="12"/>
  <c r="EH279" i="12"/>
  <c r="EK279" i="12"/>
  <c r="EL279" i="12"/>
  <c r="DN280" i="12"/>
  <c r="DO280" i="12"/>
  <c r="DQ280" i="12"/>
  <c r="DR280" i="12"/>
  <c r="DS280" i="12"/>
  <c r="DT280" i="12"/>
  <c r="DW280" i="12"/>
  <c r="DX280" i="12"/>
  <c r="EA280" i="12"/>
  <c r="EB280" i="12"/>
  <c r="EC280" i="12"/>
  <c r="ED280" i="12"/>
  <c r="EG280" i="12"/>
  <c r="EH280" i="12"/>
  <c r="EK280" i="12"/>
  <c r="EL280" i="12"/>
  <c r="DN281" i="12"/>
  <c r="DO281" i="12"/>
  <c r="DQ281" i="12"/>
  <c r="DR281" i="12"/>
  <c r="DS281" i="12"/>
  <c r="DT281" i="12"/>
  <c r="DW281" i="12"/>
  <c r="DX281" i="12"/>
  <c r="EA281" i="12"/>
  <c r="EB281" i="12"/>
  <c r="EC281" i="12"/>
  <c r="ED281" i="12"/>
  <c r="EG281" i="12"/>
  <c r="EH281" i="12"/>
  <c r="EK281" i="12"/>
  <c r="EL281" i="12"/>
  <c r="DN282" i="12"/>
  <c r="DO282" i="12"/>
  <c r="DQ282" i="12"/>
  <c r="DR282" i="12"/>
  <c r="DS282" i="12"/>
  <c r="DT282" i="12"/>
  <c r="DW282" i="12"/>
  <c r="DX282" i="12"/>
  <c r="EA282" i="12"/>
  <c r="EB282" i="12"/>
  <c r="EC282" i="12"/>
  <c r="ED282" i="12"/>
  <c r="EG282" i="12"/>
  <c r="EH282" i="12"/>
  <c r="EK282" i="12"/>
  <c r="EL282" i="12"/>
  <c r="DN283" i="12"/>
  <c r="DO283" i="12"/>
  <c r="DQ283" i="12"/>
  <c r="DR283" i="12"/>
  <c r="DS283" i="12"/>
  <c r="DT283" i="12"/>
  <c r="DW283" i="12"/>
  <c r="DX283" i="12"/>
  <c r="EA283" i="12"/>
  <c r="EB283" i="12"/>
  <c r="EC283" i="12"/>
  <c r="ED283" i="12"/>
  <c r="EG283" i="12"/>
  <c r="EH283" i="12"/>
  <c r="EK283" i="12"/>
  <c r="EL283" i="12"/>
  <c r="DN284" i="12"/>
  <c r="DO284" i="12"/>
  <c r="DQ284" i="12"/>
  <c r="DR284" i="12"/>
  <c r="DS284" i="12"/>
  <c r="DT284" i="12"/>
  <c r="DW284" i="12"/>
  <c r="DX284" i="12"/>
  <c r="EA284" i="12"/>
  <c r="EB284" i="12"/>
  <c r="EC284" i="12"/>
  <c r="ED284" i="12"/>
  <c r="EG284" i="12"/>
  <c r="EH284" i="12"/>
  <c r="EK284" i="12"/>
  <c r="EL284" i="12"/>
  <c r="DN285" i="12"/>
  <c r="DO285" i="12"/>
  <c r="DQ285" i="12"/>
  <c r="DR285" i="12"/>
  <c r="DS285" i="12"/>
  <c r="DT285" i="12"/>
  <c r="DW285" i="12"/>
  <c r="DX285" i="12"/>
  <c r="EA285" i="12"/>
  <c r="EB285" i="12"/>
  <c r="EC285" i="12"/>
  <c r="ED285" i="12"/>
  <c r="EG285" i="12"/>
  <c r="EH285" i="12"/>
  <c r="EK285" i="12"/>
  <c r="EL285" i="12"/>
  <c r="DN286" i="12"/>
  <c r="DO286" i="12"/>
  <c r="DQ286" i="12"/>
  <c r="DR286" i="12"/>
  <c r="DS286" i="12"/>
  <c r="DT286" i="12"/>
  <c r="DW286" i="12"/>
  <c r="DX286" i="12"/>
  <c r="EA286" i="12"/>
  <c r="EB286" i="12"/>
  <c r="EC286" i="12"/>
  <c r="ED286" i="12"/>
  <c r="EG286" i="12"/>
  <c r="EH286" i="12"/>
  <c r="EK286" i="12"/>
  <c r="EL286" i="12"/>
  <c r="DN287" i="12"/>
  <c r="DO287" i="12"/>
  <c r="DQ287" i="12"/>
  <c r="DR287" i="12"/>
  <c r="DS287" i="12"/>
  <c r="DT287" i="12"/>
  <c r="DW287" i="12"/>
  <c r="DX287" i="12"/>
  <c r="EA287" i="12"/>
  <c r="EB287" i="12"/>
  <c r="EC287" i="12"/>
  <c r="ED287" i="12"/>
  <c r="EG287" i="12"/>
  <c r="EH287" i="12"/>
  <c r="EK287" i="12"/>
  <c r="EL287" i="12"/>
  <c r="DN288" i="12"/>
  <c r="DO288" i="12"/>
  <c r="DQ288" i="12"/>
  <c r="DR288" i="12"/>
  <c r="DS288" i="12"/>
  <c r="DT288" i="12"/>
  <c r="DW288" i="12"/>
  <c r="DX288" i="12"/>
  <c r="EA288" i="12"/>
  <c r="EB288" i="12"/>
  <c r="EC288" i="12"/>
  <c r="ED288" i="12"/>
  <c r="EG288" i="12"/>
  <c r="EH288" i="12"/>
  <c r="EK288" i="12"/>
  <c r="EL288" i="12"/>
  <c r="DN289" i="12"/>
  <c r="DO289" i="12"/>
  <c r="DQ289" i="12"/>
  <c r="DR289" i="12"/>
  <c r="DS289" i="12"/>
  <c r="DT289" i="12"/>
  <c r="DW289" i="12"/>
  <c r="DX289" i="12"/>
  <c r="EA289" i="12"/>
  <c r="EB289" i="12"/>
  <c r="EC289" i="12"/>
  <c r="ED289" i="12"/>
  <c r="EG289" i="12"/>
  <c r="EH289" i="12"/>
  <c r="EK289" i="12"/>
  <c r="EL289" i="12"/>
  <c r="DN290" i="12"/>
  <c r="DO290" i="12"/>
  <c r="DQ290" i="12"/>
  <c r="DR290" i="12"/>
  <c r="DS290" i="12"/>
  <c r="DT290" i="12"/>
  <c r="DW290" i="12"/>
  <c r="DX290" i="12"/>
  <c r="EA290" i="12"/>
  <c r="EB290" i="12"/>
  <c r="EC290" i="12"/>
  <c r="ED290" i="12"/>
  <c r="EG290" i="12"/>
  <c r="EH290" i="12"/>
  <c r="EK290" i="12"/>
  <c r="EL290" i="12"/>
  <c r="DN291" i="12"/>
  <c r="DO291" i="12"/>
  <c r="DQ291" i="12"/>
  <c r="DR291" i="12"/>
  <c r="DS291" i="12"/>
  <c r="DT291" i="12"/>
  <c r="DW291" i="12"/>
  <c r="DX291" i="12"/>
  <c r="EA291" i="12"/>
  <c r="EB291" i="12"/>
  <c r="EC291" i="12"/>
  <c r="ED291" i="12"/>
  <c r="EG291" i="12"/>
  <c r="EH291" i="12"/>
  <c r="EK291" i="12"/>
  <c r="EL291" i="12"/>
  <c r="DN292" i="12"/>
  <c r="DO292" i="12"/>
  <c r="DQ292" i="12"/>
  <c r="DR292" i="12"/>
  <c r="DS292" i="12"/>
  <c r="DT292" i="12"/>
  <c r="DW292" i="12"/>
  <c r="DX292" i="12"/>
  <c r="EA292" i="12"/>
  <c r="EB292" i="12"/>
  <c r="EC292" i="12"/>
  <c r="ED292" i="12"/>
  <c r="EG292" i="12"/>
  <c r="EH292" i="12"/>
  <c r="EK292" i="12"/>
  <c r="EL292" i="12"/>
  <c r="DN293" i="12"/>
  <c r="DO293" i="12"/>
  <c r="DQ293" i="12"/>
  <c r="DR293" i="12"/>
  <c r="DS293" i="12"/>
  <c r="DT293" i="12"/>
  <c r="DW293" i="12"/>
  <c r="DX293" i="12"/>
  <c r="EA293" i="12"/>
  <c r="EB293" i="12"/>
  <c r="EC293" i="12"/>
  <c r="ED293" i="12"/>
  <c r="EG293" i="12"/>
  <c r="EH293" i="12"/>
  <c r="EK293" i="12"/>
  <c r="EL293" i="12"/>
  <c r="DN294" i="12"/>
  <c r="DO294" i="12"/>
  <c r="DQ294" i="12"/>
  <c r="DR294" i="12"/>
  <c r="DS294" i="12"/>
  <c r="DT294" i="12"/>
  <c r="DW294" i="12"/>
  <c r="DX294" i="12"/>
  <c r="EA294" i="12"/>
  <c r="EB294" i="12"/>
  <c r="EC294" i="12"/>
  <c r="ED294" i="12"/>
  <c r="EG294" i="12"/>
  <c r="EH294" i="12"/>
  <c r="EK294" i="12"/>
  <c r="EL294" i="12"/>
  <c r="DN295" i="12"/>
  <c r="DO295" i="12"/>
  <c r="DQ295" i="12"/>
  <c r="DR295" i="12"/>
  <c r="DS295" i="12"/>
  <c r="DT295" i="12"/>
  <c r="DW295" i="12"/>
  <c r="DX295" i="12"/>
  <c r="EA295" i="12"/>
  <c r="EB295" i="12"/>
  <c r="EC295" i="12"/>
  <c r="ED295" i="12"/>
  <c r="EG295" i="12"/>
  <c r="EH295" i="12"/>
  <c r="EK295" i="12"/>
  <c r="EL295" i="12"/>
  <c r="DN296" i="12"/>
  <c r="DO296" i="12"/>
  <c r="DQ296" i="12"/>
  <c r="DR296" i="12"/>
  <c r="DS296" i="12"/>
  <c r="DT296" i="12"/>
  <c r="DW296" i="12"/>
  <c r="DX296" i="12"/>
  <c r="EA296" i="12"/>
  <c r="EB296" i="12"/>
  <c r="EC296" i="12"/>
  <c r="ED296" i="12"/>
  <c r="EG296" i="12"/>
  <c r="EH296" i="12"/>
  <c r="EK296" i="12"/>
  <c r="EL296" i="12"/>
  <c r="DN297" i="12"/>
  <c r="DO297" i="12"/>
  <c r="DQ297" i="12"/>
  <c r="DR297" i="12"/>
  <c r="DS297" i="12"/>
  <c r="DT297" i="12"/>
  <c r="DW297" i="12"/>
  <c r="DX297" i="12"/>
  <c r="EA297" i="12"/>
  <c r="EB297" i="12"/>
  <c r="EC297" i="12"/>
  <c r="ED297" i="12"/>
  <c r="EG297" i="12"/>
  <c r="EH297" i="12"/>
  <c r="EK297" i="12"/>
  <c r="EL297" i="12"/>
  <c r="DN298" i="12"/>
  <c r="DO298" i="12"/>
  <c r="DQ298" i="12"/>
  <c r="DR298" i="12"/>
  <c r="DS298" i="12"/>
  <c r="DT298" i="12"/>
  <c r="DW298" i="12"/>
  <c r="DX298" i="12"/>
  <c r="EA298" i="12"/>
  <c r="EB298" i="12"/>
  <c r="EC298" i="12"/>
  <c r="ED298" i="12"/>
  <c r="EG298" i="12"/>
  <c r="EH298" i="12"/>
  <c r="EK298" i="12"/>
  <c r="EL298" i="12"/>
  <c r="DN299" i="12"/>
  <c r="DO299" i="12"/>
  <c r="DQ299" i="12"/>
  <c r="DR299" i="12"/>
  <c r="DS299" i="12"/>
  <c r="DT299" i="12"/>
  <c r="DW299" i="12"/>
  <c r="DX299" i="12"/>
  <c r="EA299" i="12"/>
  <c r="EB299" i="12"/>
  <c r="EC299" i="12"/>
  <c r="ED299" i="12"/>
  <c r="EG299" i="12"/>
  <c r="EH299" i="12"/>
  <c r="EK299" i="12"/>
  <c r="EL299" i="12"/>
  <c r="DN300" i="12"/>
  <c r="DO300" i="12"/>
  <c r="DQ300" i="12"/>
  <c r="DR300" i="12"/>
  <c r="DS300" i="12"/>
  <c r="DT300" i="12"/>
  <c r="DW300" i="12"/>
  <c r="DX300" i="12"/>
  <c r="EA300" i="12"/>
  <c r="EB300" i="12"/>
  <c r="EC300" i="12"/>
  <c r="ED300" i="12"/>
  <c r="EG300" i="12"/>
  <c r="EH300" i="12"/>
  <c r="EK300" i="12"/>
  <c r="EL300" i="12"/>
  <c r="DN301" i="12"/>
  <c r="DO301" i="12"/>
  <c r="DQ301" i="12"/>
  <c r="DR301" i="12"/>
  <c r="DS301" i="12"/>
  <c r="DT301" i="12"/>
  <c r="DW301" i="12"/>
  <c r="DX301" i="12"/>
  <c r="EA301" i="12"/>
  <c r="EB301" i="12"/>
  <c r="EC301" i="12"/>
  <c r="ED301" i="12"/>
  <c r="EG301" i="12"/>
  <c r="EH301" i="12"/>
  <c r="EK301" i="12"/>
  <c r="EL301" i="12"/>
  <c r="DN302" i="12"/>
  <c r="DO302" i="12"/>
  <c r="DQ302" i="12"/>
  <c r="DR302" i="12"/>
  <c r="DS302" i="12"/>
  <c r="DT302" i="12"/>
  <c r="DW302" i="12"/>
  <c r="DX302" i="12"/>
  <c r="EA302" i="12"/>
  <c r="EB302" i="12"/>
  <c r="EC302" i="12"/>
  <c r="ED302" i="12"/>
  <c r="EG302" i="12"/>
  <c r="EH302" i="12"/>
  <c r="EK302" i="12"/>
  <c r="EL302" i="12"/>
  <c r="DN303" i="12"/>
  <c r="DO303" i="12"/>
  <c r="DQ303" i="12"/>
  <c r="DR303" i="12"/>
  <c r="DS303" i="12"/>
  <c r="DT303" i="12"/>
  <c r="DW303" i="12"/>
  <c r="DX303" i="12"/>
  <c r="EA303" i="12"/>
  <c r="EB303" i="12"/>
  <c r="EC303" i="12"/>
  <c r="ED303" i="12"/>
  <c r="EG303" i="12"/>
  <c r="EH303" i="12"/>
  <c r="EK303" i="12"/>
  <c r="EL303" i="12"/>
  <c r="DN304" i="12"/>
  <c r="DO304" i="12"/>
  <c r="DQ304" i="12"/>
  <c r="DR304" i="12"/>
  <c r="DS304" i="12"/>
  <c r="DT304" i="12"/>
  <c r="DW304" i="12"/>
  <c r="DX304" i="12"/>
  <c r="EA304" i="12"/>
  <c r="EB304" i="12"/>
  <c r="EC304" i="12"/>
  <c r="ED304" i="12"/>
  <c r="EG304" i="12"/>
  <c r="EH304" i="12"/>
  <c r="EK304" i="12"/>
  <c r="EL304" i="12"/>
  <c r="DN305" i="12"/>
  <c r="DO305" i="12"/>
  <c r="DQ305" i="12"/>
  <c r="DR305" i="12"/>
  <c r="DS305" i="12"/>
  <c r="DT305" i="12"/>
  <c r="DW305" i="12"/>
  <c r="DX305" i="12"/>
  <c r="EA305" i="12"/>
  <c r="EB305" i="12"/>
  <c r="EC305" i="12"/>
  <c r="ED305" i="12"/>
  <c r="EG305" i="12"/>
  <c r="EH305" i="12"/>
  <c r="EK305" i="12"/>
  <c r="EL305" i="12"/>
  <c r="DN306" i="12"/>
  <c r="DO306" i="12"/>
  <c r="DQ306" i="12"/>
  <c r="DR306" i="12"/>
  <c r="DS306" i="12"/>
  <c r="DT306" i="12"/>
  <c r="DW306" i="12"/>
  <c r="DX306" i="12"/>
  <c r="EA306" i="12"/>
  <c r="EB306" i="12"/>
  <c r="EC306" i="12"/>
  <c r="ED306" i="12"/>
  <c r="EG306" i="12"/>
  <c r="EH306" i="12"/>
  <c r="EK306" i="12"/>
  <c r="EL306" i="12"/>
  <c r="DN307" i="12"/>
  <c r="DO307" i="12"/>
  <c r="DQ307" i="12"/>
  <c r="DR307" i="12"/>
  <c r="DS307" i="12"/>
  <c r="DT307" i="12"/>
  <c r="DW307" i="12"/>
  <c r="DX307" i="12"/>
  <c r="EA307" i="12"/>
  <c r="EB307" i="12"/>
  <c r="EC307" i="12"/>
  <c r="ED307" i="12"/>
  <c r="EG307" i="12"/>
  <c r="EH307" i="12"/>
  <c r="EK307" i="12"/>
  <c r="EL307" i="12"/>
  <c r="DN308" i="12"/>
  <c r="DO308" i="12"/>
  <c r="DQ308" i="12"/>
  <c r="DR308" i="12"/>
  <c r="DS308" i="12"/>
  <c r="DT308" i="12"/>
  <c r="DW308" i="12"/>
  <c r="DX308" i="12"/>
  <c r="EA308" i="12"/>
  <c r="EB308" i="12"/>
  <c r="EC308" i="12"/>
  <c r="ED308" i="12"/>
  <c r="EG308" i="12"/>
  <c r="EH308" i="12"/>
  <c r="EK308" i="12"/>
  <c r="EL308" i="12"/>
  <c r="DN309" i="12"/>
  <c r="DO309" i="12"/>
  <c r="DQ309" i="12"/>
  <c r="DR309" i="12"/>
  <c r="DS309" i="12"/>
  <c r="DT309" i="12"/>
  <c r="DW309" i="12"/>
  <c r="DX309" i="12"/>
  <c r="EA309" i="12"/>
  <c r="EB309" i="12"/>
  <c r="EC309" i="12"/>
  <c r="ED309" i="12"/>
  <c r="EG309" i="12"/>
  <c r="EH309" i="12"/>
  <c r="EK309" i="12"/>
  <c r="EL309" i="12"/>
  <c r="DN310" i="12"/>
  <c r="DO310" i="12"/>
  <c r="DQ310" i="12"/>
  <c r="DR310" i="12"/>
  <c r="DS310" i="12"/>
  <c r="DT310" i="12"/>
  <c r="DW310" i="12"/>
  <c r="DX310" i="12"/>
  <c r="EA310" i="12"/>
  <c r="EB310" i="12"/>
  <c r="EC310" i="12"/>
  <c r="ED310" i="12"/>
  <c r="EG310" i="12"/>
  <c r="EH310" i="12"/>
  <c r="EK310" i="12"/>
  <c r="EL310" i="12"/>
  <c r="DN311" i="12"/>
  <c r="DO311" i="12"/>
  <c r="DQ311" i="12"/>
  <c r="DR311" i="12"/>
  <c r="DS311" i="12"/>
  <c r="DT311" i="12"/>
  <c r="DW311" i="12"/>
  <c r="DX311" i="12"/>
  <c r="EA311" i="12"/>
  <c r="EB311" i="12"/>
  <c r="EC311" i="12"/>
  <c r="ED311" i="12"/>
  <c r="EG311" i="12"/>
  <c r="EH311" i="12"/>
  <c r="EK311" i="12"/>
  <c r="EL311" i="12"/>
  <c r="DN312" i="12"/>
  <c r="DO312" i="12"/>
  <c r="DQ312" i="12"/>
  <c r="DR312" i="12"/>
  <c r="DS312" i="12"/>
  <c r="DT312" i="12"/>
  <c r="DW312" i="12"/>
  <c r="DX312" i="12"/>
  <c r="EA312" i="12"/>
  <c r="EB312" i="12"/>
  <c r="EC312" i="12"/>
  <c r="ED312" i="12"/>
  <c r="EG312" i="12"/>
  <c r="EH312" i="12"/>
  <c r="EK312" i="12"/>
  <c r="EL312" i="12"/>
  <c r="DN313" i="12"/>
  <c r="DO313" i="12"/>
  <c r="DQ313" i="12"/>
  <c r="DR313" i="12"/>
  <c r="DS313" i="12"/>
  <c r="DT313" i="12"/>
  <c r="DW313" i="12"/>
  <c r="DX313" i="12"/>
  <c r="EA313" i="12"/>
  <c r="EB313" i="12"/>
  <c r="EC313" i="12"/>
  <c r="ED313" i="12"/>
  <c r="EG313" i="12"/>
  <c r="EH313" i="12"/>
  <c r="EK313" i="12"/>
  <c r="EL313" i="12"/>
  <c r="DN314" i="12"/>
  <c r="DO314" i="12"/>
  <c r="DQ314" i="12"/>
  <c r="DR314" i="12"/>
  <c r="DS314" i="12"/>
  <c r="DT314" i="12"/>
  <c r="DW314" i="12"/>
  <c r="DX314" i="12"/>
  <c r="EA314" i="12"/>
  <c r="EB314" i="12"/>
  <c r="EC314" i="12"/>
  <c r="ED314" i="12"/>
  <c r="EG314" i="12"/>
  <c r="EH314" i="12"/>
  <c r="EK314" i="12"/>
  <c r="EL314" i="12"/>
  <c r="DN315" i="12"/>
  <c r="DO315" i="12"/>
  <c r="DQ315" i="12"/>
  <c r="DR315" i="12"/>
  <c r="DS315" i="12"/>
  <c r="DT315" i="12"/>
  <c r="DW315" i="12"/>
  <c r="DX315" i="12"/>
  <c r="EA315" i="12"/>
  <c r="EB315" i="12"/>
  <c r="EC315" i="12"/>
  <c r="ED315" i="12"/>
  <c r="EG315" i="12"/>
  <c r="EH315" i="12"/>
  <c r="EK315" i="12"/>
  <c r="EL315" i="12"/>
  <c r="DN316" i="12"/>
  <c r="DO316" i="12"/>
  <c r="DQ316" i="12"/>
  <c r="DR316" i="12"/>
  <c r="DS316" i="12"/>
  <c r="DT316" i="12"/>
  <c r="DW316" i="12"/>
  <c r="DX316" i="12"/>
  <c r="EA316" i="12"/>
  <c r="EB316" i="12"/>
  <c r="EC316" i="12"/>
  <c r="ED316" i="12"/>
  <c r="EG316" i="12"/>
  <c r="EH316" i="12"/>
  <c r="EK316" i="12"/>
  <c r="EL316" i="12"/>
  <c r="DN317" i="12"/>
  <c r="DO317" i="12"/>
  <c r="DQ317" i="12"/>
  <c r="DR317" i="12"/>
  <c r="DS317" i="12"/>
  <c r="DT317" i="12"/>
  <c r="DW317" i="12"/>
  <c r="DX317" i="12"/>
  <c r="EA317" i="12"/>
  <c r="EB317" i="12"/>
  <c r="EC317" i="12"/>
  <c r="ED317" i="12"/>
  <c r="EG317" i="12"/>
  <c r="EH317" i="12"/>
  <c r="EK317" i="12"/>
  <c r="EL317" i="12"/>
  <c r="DN318" i="12"/>
  <c r="DO318" i="12"/>
  <c r="DQ318" i="12"/>
  <c r="DR318" i="12"/>
  <c r="DS318" i="12"/>
  <c r="DT318" i="12"/>
  <c r="DW318" i="12"/>
  <c r="DX318" i="12"/>
  <c r="EA318" i="12"/>
  <c r="EB318" i="12"/>
  <c r="EC318" i="12"/>
  <c r="ED318" i="12"/>
  <c r="EG318" i="12"/>
  <c r="EH318" i="12"/>
  <c r="EK318" i="12"/>
  <c r="EL318" i="12"/>
  <c r="DN319" i="12"/>
  <c r="DO319" i="12"/>
  <c r="DQ319" i="12"/>
  <c r="DR319" i="12"/>
  <c r="DS319" i="12"/>
  <c r="DT319" i="12"/>
  <c r="DW319" i="12"/>
  <c r="DX319" i="12"/>
  <c r="EA319" i="12"/>
  <c r="EB319" i="12"/>
  <c r="EC319" i="12"/>
  <c r="ED319" i="12"/>
  <c r="EG319" i="12"/>
  <c r="EH319" i="12"/>
  <c r="EK319" i="12"/>
  <c r="EL319" i="12"/>
  <c r="DN320" i="12"/>
  <c r="DO320" i="12"/>
  <c r="DQ320" i="12"/>
  <c r="DR320" i="12"/>
  <c r="DS320" i="12"/>
  <c r="DT320" i="12"/>
  <c r="DW320" i="12"/>
  <c r="DX320" i="12"/>
  <c r="EA320" i="12"/>
  <c r="EB320" i="12"/>
  <c r="EC320" i="12"/>
  <c r="ED320" i="12"/>
  <c r="EG320" i="12"/>
  <c r="EH320" i="12"/>
  <c r="EK320" i="12"/>
  <c r="EL320" i="12"/>
  <c r="DN321" i="12"/>
  <c r="DO321" i="12"/>
  <c r="DQ321" i="12"/>
  <c r="DR321" i="12"/>
  <c r="DS321" i="12"/>
  <c r="DT321" i="12"/>
  <c r="DW321" i="12"/>
  <c r="DX321" i="12"/>
  <c r="EA321" i="12"/>
  <c r="EB321" i="12"/>
  <c r="EC321" i="12"/>
  <c r="ED321" i="12"/>
  <c r="EG321" i="12"/>
  <c r="EH321" i="12"/>
  <c r="EK321" i="12"/>
  <c r="EL321" i="12"/>
  <c r="DN322" i="12"/>
  <c r="DO322" i="12"/>
  <c r="DQ322" i="12"/>
  <c r="DR322" i="12"/>
  <c r="DS322" i="12"/>
  <c r="DT322" i="12"/>
  <c r="DW322" i="12"/>
  <c r="DX322" i="12"/>
  <c r="EA322" i="12"/>
  <c r="EB322" i="12"/>
  <c r="EC322" i="12"/>
  <c r="ED322" i="12"/>
  <c r="EG322" i="12"/>
  <c r="EH322" i="12"/>
  <c r="EK322" i="12"/>
  <c r="EL322" i="12"/>
  <c r="DN323" i="12"/>
  <c r="DO323" i="12"/>
  <c r="DQ323" i="12"/>
  <c r="DR323" i="12"/>
  <c r="DS323" i="12"/>
  <c r="DT323" i="12"/>
  <c r="DW323" i="12"/>
  <c r="DX323" i="12"/>
  <c r="EA323" i="12"/>
  <c r="EB323" i="12"/>
  <c r="EC323" i="12"/>
  <c r="ED323" i="12"/>
  <c r="EG323" i="12"/>
  <c r="EH323" i="12"/>
  <c r="EK323" i="12"/>
  <c r="EL323" i="12"/>
  <c r="DN324" i="12"/>
  <c r="DO324" i="12"/>
  <c r="DQ324" i="12"/>
  <c r="DR324" i="12"/>
  <c r="DS324" i="12"/>
  <c r="DT324" i="12"/>
  <c r="DW324" i="12"/>
  <c r="DX324" i="12"/>
  <c r="EA324" i="12"/>
  <c r="EB324" i="12"/>
  <c r="EC324" i="12"/>
  <c r="ED324" i="12"/>
  <c r="EG324" i="12"/>
  <c r="EH324" i="12"/>
  <c r="EK324" i="12"/>
  <c r="EL324" i="12"/>
  <c r="DN325" i="12"/>
  <c r="DO325" i="12"/>
  <c r="DQ325" i="12"/>
  <c r="DR325" i="12"/>
  <c r="DS325" i="12"/>
  <c r="DT325" i="12"/>
  <c r="DW325" i="12"/>
  <c r="DX325" i="12"/>
  <c r="EA325" i="12"/>
  <c r="EB325" i="12"/>
  <c r="EC325" i="12"/>
  <c r="ED325" i="12"/>
  <c r="EG325" i="12"/>
  <c r="EH325" i="12"/>
  <c r="EK325" i="12"/>
  <c r="EL325" i="12"/>
  <c r="DN326" i="12"/>
  <c r="DO326" i="12"/>
  <c r="DQ326" i="12"/>
  <c r="DR326" i="12"/>
  <c r="DS326" i="12"/>
  <c r="DT326" i="12"/>
  <c r="DW326" i="12"/>
  <c r="DX326" i="12"/>
  <c r="EA326" i="12"/>
  <c r="EB326" i="12"/>
  <c r="EC326" i="12"/>
  <c r="ED326" i="12"/>
  <c r="EG326" i="12"/>
  <c r="EH326" i="12"/>
  <c r="EK326" i="12"/>
  <c r="EL326" i="12"/>
  <c r="DN327" i="12"/>
  <c r="DO327" i="12"/>
  <c r="DQ327" i="12"/>
  <c r="DR327" i="12"/>
  <c r="DS327" i="12"/>
  <c r="DT327" i="12"/>
  <c r="DW327" i="12"/>
  <c r="DX327" i="12"/>
  <c r="EA327" i="12"/>
  <c r="EB327" i="12"/>
  <c r="EC327" i="12"/>
  <c r="ED327" i="12"/>
  <c r="EG327" i="12"/>
  <c r="EH327" i="12"/>
  <c r="EK327" i="12"/>
  <c r="EL327" i="12"/>
  <c r="DN328" i="12"/>
  <c r="DO328" i="12"/>
  <c r="DQ328" i="12"/>
  <c r="DR328" i="12"/>
  <c r="DS328" i="12"/>
  <c r="DT328" i="12"/>
  <c r="DW328" i="12"/>
  <c r="DX328" i="12"/>
  <c r="EA328" i="12"/>
  <c r="EB328" i="12"/>
  <c r="EC328" i="12"/>
  <c r="ED328" i="12"/>
  <c r="EG328" i="12"/>
  <c r="EH328" i="12"/>
  <c r="EK328" i="12"/>
  <c r="EL328" i="12"/>
  <c r="DN329" i="12"/>
  <c r="DO329" i="12"/>
  <c r="DQ329" i="12"/>
  <c r="DR329" i="12"/>
  <c r="DS329" i="12"/>
  <c r="DT329" i="12"/>
  <c r="DW329" i="12"/>
  <c r="DX329" i="12"/>
  <c r="EA329" i="12"/>
  <c r="EB329" i="12"/>
  <c r="EC329" i="12"/>
  <c r="ED329" i="12"/>
  <c r="EG329" i="12"/>
  <c r="EH329" i="12"/>
  <c r="EK329" i="12"/>
  <c r="EL329" i="12"/>
  <c r="DN330" i="12"/>
  <c r="DO330" i="12"/>
  <c r="DQ330" i="12"/>
  <c r="DR330" i="12"/>
  <c r="DS330" i="12"/>
  <c r="DT330" i="12"/>
  <c r="DW330" i="12"/>
  <c r="DX330" i="12"/>
  <c r="EA330" i="12"/>
  <c r="EB330" i="12"/>
  <c r="EC330" i="12"/>
  <c r="ED330" i="12"/>
  <c r="EG330" i="12"/>
  <c r="EH330" i="12"/>
  <c r="EK330" i="12"/>
  <c r="EL330" i="12"/>
  <c r="DN331" i="12"/>
  <c r="DO331" i="12"/>
  <c r="DQ331" i="12"/>
  <c r="DR331" i="12"/>
  <c r="DS331" i="12"/>
  <c r="DT331" i="12"/>
  <c r="DW331" i="12"/>
  <c r="DX331" i="12"/>
  <c r="EA331" i="12"/>
  <c r="EB331" i="12"/>
  <c r="EC331" i="12"/>
  <c r="ED331" i="12"/>
  <c r="EG331" i="12"/>
  <c r="EH331" i="12"/>
  <c r="EK331" i="12"/>
  <c r="EL331" i="12"/>
  <c r="DN332" i="12"/>
  <c r="DO332" i="12"/>
  <c r="DQ332" i="12"/>
  <c r="DR332" i="12"/>
  <c r="DS332" i="12"/>
  <c r="DT332" i="12"/>
  <c r="DW332" i="12"/>
  <c r="DX332" i="12"/>
  <c r="EA332" i="12"/>
  <c r="EB332" i="12"/>
  <c r="EC332" i="12"/>
  <c r="ED332" i="12"/>
  <c r="EG332" i="12"/>
  <c r="EH332" i="12"/>
  <c r="EK332" i="12"/>
  <c r="EL332" i="12"/>
  <c r="DN333" i="12"/>
  <c r="DO333" i="12"/>
  <c r="DQ333" i="12"/>
  <c r="DR333" i="12"/>
  <c r="DS333" i="12"/>
  <c r="DT333" i="12"/>
  <c r="DW333" i="12"/>
  <c r="DX333" i="12"/>
  <c r="EA333" i="12"/>
  <c r="EB333" i="12"/>
  <c r="EC333" i="12"/>
  <c r="ED333" i="12"/>
  <c r="EG333" i="12"/>
  <c r="EH333" i="12"/>
  <c r="EK333" i="12"/>
  <c r="EL333" i="12"/>
  <c r="DN334" i="12"/>
  <c r="DO334" i="12"/>
  <c r="DQ334" i="12"/>
  <c r="DR334" i="12"/>
  <c r="DS334" i="12"/>
  <c r="DT334" i="12"/>
  <c r="DW334" i="12"/>
  <c r="DX334" i="12"/>
  <c r="EA334" i="12"/>
  <c r="EB334" i="12"/>
  <c r="EC334" i="12"/>
  <c r="ED334" i="12"/>
  <c r="EG334" i="12"/>
  <c r="EH334" i="12"/>
  <c r="EK334" i="12"/>
  <c r="EL334" i="12"/>
  <c r="DN335" i="12"/>
  <c r="DO335" i="12"/>
  <c r="DQ335" i="12"/>
  <c r="DR335" i="12"/>
  <c r="DS335" i="12"/>
  <c r="DT335" i="12"/>
  <c r="DW335" i="12"/>
  <c r="DX335" i="12"/>
  <c r="EA335" i="12"/>
  <c r="EB335" i="12"/>
  <c r="EC335" i="12"/>
  <c r="ED335" i="12"/>
  <c r="EG335" i="12"/>
  <c r="EH335" i="12"/>
  <c r="EK335" i="12"/>
  <c r="EL335" i="12"/>
  <c r="DN336" i="12"/>
  <c r="DO336" i="12"/>
  <c r="DQ336" i="12"/>
  <c r="DR336" i="12"/>
  <c r="DS336" i="12"/>
  <c r="DT336" i="12"/>
  <c r="DW336" i="12"/>
  <c r="DX336" i="12"/>
  <c r="EA336" i="12"/>
  <c r="EB336" i="12"/>
  <c r="EC336" i="12"/>
  <c r="ED336" i="12"/>
  <c r="EG336" i="12"/>
  <c r="EH336" i="12"/>
  <c r="EK336" i="12"/>
  <c r="EL336" i="12"/>
  <c r="DN337" i="12"/>
  <c r="DO337" i="12"/>
  <c r="DQ337" i="12"/>
  <c r="DR337" i="12"/>
  <c r="DS337" i="12"/>
  <c r="DT337" i="12"/>
  <c r="DW337" i="12"/>
  <c r="DX337" i="12"/>
  <c r="EA337" i="12"/>
  <c r="EB337" i="12"/>
  <c r="EC337" i="12"/>
  <c r="ED337" i="12"/>
  <c r="EG337" i="12"/>
  <c r="EH337" i="12"/>
  <c r="EK337" i="12"/>
  <c r="EL337" i="12"/>
  <c r="DN338" i="12"/>
  <c r="DO338" i="12"/>
  <c r="DQ338" i="12"/>
  <c r="DR338" i="12"/>
  <c r="DS338" i="12"/>
  <c r="DT338" i="12"/>
  <c r="DW338" i="12"/>
  <c r="DX338" i="12"/>
  <c r="EA338" i="12"/>
  <c r="EB338" i="12"/>
  <c r="EC338" i="12"/>
  <c r="ED338" i="12"/>
  <c r="EG338" i="12"/>
  <c r="EH338" i="12"/>
  <c r="EK338" i="12"/>
  <c r="EL338" i="12"/>
  <c r="DN339" i="12"/>
  <c r="DO339" i="12"/>
  <c r="DQ339" i="12"/>
  <c r="DR339" i="12"/>
  <c r="DS339" i="12"/>
  <c r="DT339" i="12"/>
  <c r="DW339" i="12"/>
  <c r="DX339" i="12"/>
  <c r="EA339" i="12"/>
  <c r="EB339" i="12"/>
  <c r="EC339" i="12"/>
  <c r="ED339" i="12"/>
  <c r="EG339" i="12"/>
  <c r="EH339" i="12"/>
  <c r="EK339" i="12"/>
  <c r="EL339" i="12"/>
  <c r="DN340" i="12"/>
  <c r="DO340" i="12"/>
  <c r="DQ340" i="12"/>
  <c r="DR340" i="12"/>
  <c r="DS340" i="12"/>
  <c r="DT340" i="12"/>
  <c r="DW340" i="12"/>
  <c r="DX340" i="12"/>
  <c r="EA340" i="12"/>
  <c r="EB340" i="12"/>
  <c r="EC340" i="12"/>
  <c r="ED340" i="12"/>
  <c r="EG340" i="12"/>
  <c r="EH340" i="12"/>
  <c r="EK340" i="12"/>
  <c r="EL340" i="12"/>
  <c r="DN341" i="12"/>
  <c r="DO341" i="12"/>
  <c r="DQ341" i="12"/>
  <c r="DR341" i="12"/>
  <c r="DS341" i="12"/>
  <c r="DT341" i="12"/>
  <c r="DW341" i="12"/>
  <c r="DX341" i="12"/>
  <c r="EA341" i="12"/>
  <c r="EB341" i="12"/>
  <c r="EC341" i="12"/>
  <c r="ED341" i="12"/>
  <c r="EG341" i="12"/>
  <c r="EH341" i="12"/>
  <c r="EK341" i="12"/>
  <c r="EL341" i="12"/>
  <c r="DN342" i="12"/>
  <c r="DO342" i="12"/>
  <c r="DQ342" i="12"/>
  <c r="DR342" i="12"/>
  <c r="DS342" i="12"/>
  <c r="DT342" i="12"/>
  <c r="DW342" i="12"/>
  <c r="DX342" i="12"/>
  <c r="EA342" i="12"/>
  <c r="EB342" i="12"/>
  <c r="EC342" i="12"/>
  <c r="ED342" i="12"/>
  <c r="EG342" i="12"/>
  <c r="EH342" i="12"/>
  <c r="EK342" i="12"/>
  <c r="EL342" i="12"/>
  <c r="DN343" i="12"/>
  <c r="DO343" i="12"/>
  <c r="DQ343" i="12"/>
  <c r="DR343" i="12"/>
  <c r="DS343" i="12"/>
  <c r="DT343" i="12"/>
  <c r="DW343" i="12"/>
  <c r="DX343" i="12"/>
  <c r="EA343" i="12"/>
  <c r="EB343" i="12"/>
  <c r="EC343" i="12"/>
  <c r="ED343" i="12"/>
  <c r="EG343" i="12"/>
  <c r="EH343" i="12"/>
  <c r="EK343" i="12"/>
  <c r="EL343" i="12"/>
  <c r="DN344" i="12"/>
  <c r="DO344" i="12"/>
  <c r="DQ344" i="12"/>
  <c r="DR344" i="12"/>
  <c r="DS344" i="12"/>
  <c r="DT344" i="12"/>
  <c r="DW344" i="12"/>
  <c r="DX344" i="12"/>
  <c r="EA344" i="12"/>
  <c r="EB344" i="12"/>
  <c r="EC344" i="12"/>
  <c r="ED344" i="12"/>
  <c r="EG344" i="12"/>
  <c r="EH344" i="12"/>
  <c r="EK344" i="12"/>
  <c r="EL344" i="12"/>
  <c r="DN345" i="12"/>
  <c r="DO345" i="12"/>
  <c r="DQ345" i="12"/>
  <c r="DR345" i="12"/>
  <c r="DS345" i="12"/>
  <c r="DT345" i="12"/>
  <c r="DW345" i="12"/>
  <c r="DX345" i="12"/>
  <c r="EA345" i="12"/>
  <c r="EB345" i="12"/>
  <c r="EC345" i="12"/>
  <c r="ED345" i="12"/>
  <c r="EG345" i="12"/>
  <c r="EH345" i="12"/>
  <c r="EK345" i="12"/>
  <c r="EL345" i="12"/>
  <c r="DN346" i="12"/>
  <c r="DO346" i="12"/>
  <c r="DQ346" i="12"/>
  <c r="DR346" i="12"/>
  <c r="DS346" i="12"/>
  <c r="DT346" i="12"/>
  <c r="DW346" i="12"/>
  <c r="DX346" i="12"/>
  <c r="EA346" i="12"/>
  <c r="EB346" i="12"/>
  <c r="EC346" i="12"/>
  <c r="ED346" i="12"/>
  <c r="EG346" i="12"/>
  <c r="EH346" i="12"/>
  <c r="EK346" i="12"/>
  <c r="EL346" i="12"/>
  <c r="DN347" i="12"/>
  <c r="DO347" i="12"/>
  <c r="DQ347" i="12"/>
  <c r="DR347" i="12"/>
  <c r="DS347" i="12"/>
  <c r="DT347" i="12"/>
  <c r="DW347" i="12"/>
  <c r="DX347" i="12"/>
  <c r="EA347" i="12"/>
  <c r="EB347" i="12"/>
  <c r="EC347" i="12"/>
  <c r="ED347" i="12"/>
  <c r="EG347" i="12"/>
  <c r="EH347" i="12"/>
  <c r="EK347" i="12"/>
  <c r="EL347" i="12"/>
  <c r="DN348" i="12"/>
  <c r="DO348" i="12"/>
  <c r="DQ348" i="12"/>
  <c r="DR348" i="12"/>
  <c r="DS348" i="12"/>
  <c r="DT348" i="12"/>
  <c r="DW348" i="12"/>
  <c r="DX348" i="12"/>
  <c r="EA348" i="12"/>
  <c r="EB348" i="12"/>
  <c r="EC348" i="12"/>
  <c r="ED348" i="12"/>
  <c r="EG348" i="12"/>
  <c r="EH348" i="12"/>
  <c r="EK348" i="12"/>
  <c r="EL348" i="12"/>
  <c r="DN349" i="12"/>
  <c r="DO349" i="12"/>
  <c r="DQ349" i="12"/>
  <c r="DR349" i="12"/>
  <c r="DS349" i="12"/>
  <c r="DT349" i="12"/>
  <c r="DW349" i="12"/>
  <c r="DX349" i="12"/>
  <c r="EA349" i="12"/>
  <c r="EB349" i="12"/>
  <c r="EC349" i="12"/>
  <c r="ED349" i="12"/>
  <c r="EG349" i="12"/>
  <c r="EH349" i="12"/>
  <c r="EK349" i="12"/>
  <c r="EL349" i="12"/>
  <c r="DN350" i="12"/>
  <c r="DO350" i="12"/>
  <c r="DQ350" i="12"/>
  <c r="DR350" i="12"/>
  <c r="DS350" i="12"/>
  <c r="DT350" i="12"/>
  <c r="DW350" i="12"/>
  <c r="DX350" i="12"/>
  <c r="EA350" i="12"/>
  <c r="EB350" i="12"/>
  <c r="EC350" i="12"/>
  <c r="ED350" i="12"/>
  <c r="EG350" i="12"/>
  <c r="EH350" i="12"/>
  <c r="EK350" i="12"/>
  <c r="EL350" i="12"/>
  <c r="DN351" i="12"/>
  <c r="DO351" i="12"/>
  <c r="DQ351" i="12"/>
  <c r="DR351" i="12"/>
  <c r="DS351" i="12"/>
  <c r="DT351" i="12"/>
  <c r="DW351" i="12"/>
  <c r="DX351" i="12"/>
  <c r="EA351" i="12"/>
  <c r="EB351" i="12"/>
  <c r="EC351" i="12"/>
  <c r="ED351" i="12"/>
  <c r="EG351" i="12"/>
  <c r="EH351" i="12"/>
  <c r="EK351" i="12"/>
  <c r="EL351" i="12"/>
  <c r="DN352" i="12"/>
  <c r="DO352" i="12"/>
  <c r="DQ352" i="12"/>
  <c r="DR352" i="12"/>
  <c r="DS352" i="12"/>
  <c r="DT352" i="12"/>
  <c r="DW352" i="12"/>
  <c r="DX352" i="12"/>
  <c r="EA352" i="12"/>
  <c r="EB352" i="12"/>
  <c r="EC352" i="12"/>
  <c r="ED352" i="12"/>
  <c r="EG352" i="12"/>
  <c r="EH352" i="12"/>
  <c r="EK352" i="12"/>
  <c r="EL352" i="12"/>
  <c r="DN353" i="12"/>
  <c r="DO353" i="12"/>
  <c r="DQ353" i="12"/>
  <c r="DR353" i="12"/>
  <c r="DS353" i="12"/>
  <c r="DT353" i="12"/>
  <c r="DW353" i="12"/>
  <c r="DX353" i="12"/>
  <c r="EA353" i="12"/>
  <c r="EB353" i="12"/>
  <c r="EC353" i="12"/>
  <c r="ED353" i="12"/>
  <c r="EG353" i="12"/>
  <c r="EH353" i="12"/>
  <c r="EK353" i="12"/>
  <c r="EL353" i="12"/>
  <c r="DN354" i="12"/>
  <c r="DO354" i="12"/>
  <c r="DQ354" i="12"/>
  <c r="DR354" i="12"/>
  <c r="DS354" i="12"/>
  <c r="DT354" i="12"/>
  <c r="DW354" i="12"/>
  <c r="DX354" i="12"/>
  <c r="EA354" i="12"/>
  <c r="EB354" i="12"/>
  <c r="EC354" i="12"/>
  <c r="ED354" i="12"/>
  <c r="EG354" i="12"/>
  <c r="EH354" i="12"/>
  <c r="EK354" i="12"/>
  <c r="EL354" i="12"/>
  <c r="DN355" i="12"/>
  <c r="DO355" i="12"/>
  <c r="DQ355" i="12"/>
  <c r="DR355" i="12"/>
  <c r="DS355" i="12"/>
  <c r="DT355" i="12"/>
  <c r="DW355" i="12"/>
  <c r="DX355" i="12"/>
  <c r="EA355" i="12"/>
  <c r="EB355" i="12"/>
  <c r="EC355" i="12"/>
  <c r="ED355" i="12"/>
  <c r="EG355" i="12"/>
  <c r="EH355" i="12"/>
  <c r="EK355" i="12"/>
  <c r="EL355" i="12"/>
  <c r="DN356" i="12"/>
  <c r="DO356" i="12"/>
  <c r="DQ356" i="12"/>
  <c r="DR356" i="12"/>
  <c r="DS356" i="12"/>
  <c r="DT356" i="12"/>
  <c r="DW356" i="12"/>
  <c r="DX356" i="12"/>
  <c r="EA356" i="12"/>
  <c r="EB356" i="12"/>
  <c r="EC356" i="12"/>
  <c r="ED356" i="12"/>
  <c r="EG356" i="12"/>
  <c r="EH356" i="12"/>
  <c r="EK356" i="12"/>
  <c r="EL356" i="12"/>
  <c r="DN357" i="12"/>
  <c r="DO357" i="12"/>
  <c r="DQ357" i="12"/>
  <c r="DR357" i="12"/>
  <c r="DS357" i="12"/>
  <c r="DT357" i="12"/>
  <c r="DW357" i="12"/>
  <c r="DX357" i="12"/>
  <c r="EA357" i="12"/>
  <c r="EB357" i="12"/>
  <c r="EC357" i="12"/>
  <c r="ED357" i="12"/>
  <c r="EG357" i="12"/>
  <c r="EH357" i="12"/>
  <c r="EK357" i="12"/>
  <c r="EL357" i="12"/>
  <c r="DN358" i="12"/>
  <c r="DO358" i="12"/>
  <c r="DQ358" i="12"/>
  <c r="DR358" i="12"/>
  <c r="DS358" i="12"/>
  <c r="DT358" i="12"/>
  <c r="DW358" i="12"/>
  <c r="DX358" i="12"/>
  <c r="EA358" i="12"/>
  <c r="EB358" i="12"/>
  <c r="EC358" i="12"/>
  <c r="ED358" i="12"/>
  <c r="EG358" i="12"/>
  <c r="EH358" i="12"/>
  <c r="EK358" i="12"/>
  <c r="EL358" i="12"/>
  <c r="DN359" i="12"/>
  <c r="DO359" i="12"/>
  <c r="DQ359" i="12"/>
  <c r="DR359" i="12"/>
  <c r="DS359" i="12"/>
  <c r="DT359" i="12"/>
  <c r="DW359" i="12"/>
  <c r="DX359" i="12"/>
  <c r="EA359" i="12"/>
  <c r="EB359" i="12"/>
  <c r="EC359" i="12"/>
  <c r="ED359" i="12"/>
  <c r="EG359" i="12"/>
  <c r="EH359" i="12"/>
  <c r="EK359" i="12"/>
  <c r="EL359" i="12"/>
  <c r="DN360" i="12"/>
  <c r="DO360" i="12"/>
  <c r="DQ360" i="12"/>
  <c r="DR360" i="12"/>
  <c r="DS360" i="12"/>
  <c r="DT360" i="12"/>
  <c r="DW360" i="12"/>
  <c r="DX360" i="12"/>
  <c r="EA360" i="12"/>
  <c r="EB360" i="12"/>
  <c r="EC360" i="12"/>
  <c r="ED360" i="12"/>
  <c r="EG360" i="12"/>
  <c r="EH360" i="12"/>
  <c r="EK360" i="12"/>
  <c r="EL360" i="12"/>
  <c r="DN361" i="12"/>
  <c r="DO361" i="12"/>
  <c r="DQ361" i="12"/>
  <c r="DR361" i="12"/>
  <c r="DS361" i="12"/>
  <c r="DT361" i="12"/>
  <c r="DW361" i="12"/>
  <c r="DX361" i="12"/>
  <c r="EA361" i="12"/>
  <c r="EB361" i="12"/>
  <c r="EC361" i="12"/>
  <c r="ED361" i="12"/>
  <c r="EG361" i="12"/>
  <c r="EH361" i="12"/>
  <c r="EK361" i="12"/>
  <c r="EL361" i="12"/>
  <c r="DN362" i="12"/>
  <c r="DO362" i="12"/>
  <c r="DQ362" i="12"/>
  <c r="DR362" i="12"/>
  <c r="DS362" i="12"/>
  <c r="DT362" i="12"/>
  <c r="DW362" i="12"/>
  <c r="DX362" i="12"/>
  <c r="EA362" i="12"/>
  <c r="EB362" i="12"/>
  <c r="EC362" i="12"/>
  <c r="ED362" i="12"/>
  <c r="EG362" i="12"/>
  <c r="EH362" i="12"/>
  <c r="EK362" i="12"/>
  <c r="EL362" i="12"/>
  <c r="DN363" i="12"/>
  <c r="DO363" i="12"/>
  <c r="DQ363" i="12"/>
  <c r="DR363" i="12"/>
  <c r="DS363" i="12"/>
  <c r="DT363" i="12"/>
  <c r="DW363" i="12"/>
  <c r="DX363" i="12"/>
  <c r="EA363" i="12"/>
  <c r="EB363" i="12"/>
  <c r="EC363" i="12"/>
  <c r="ED363" i="12"/>
  <c r="EG363" i="12"/>
  <c r="EH363" i="12"/>
  <c r="EK363" i="12"/>
  <c r="EL363" i="12"/>
  <c r="DN364" i="12"/>
  <c r="DO364" i="12"/>
  <c r="DQ364" i="12"/>
  <c r="DR364" i="12"/>
  <c r="DS364" i="12"/>
  <c r="DT364" i="12"/>
  <c r="DW364" i="12"/>
  <c r="DX364" i="12"/>
  <c r="EA364" i="12"/>
  <c r="EB364" i="12"/>
  <c r="EC364" i="12"/>
  <c r="ED364" i="12"/>
  <c r="EG364" i="12"/>
  <c r="EH364" i="12"/>
  <c r="EK364" i="12"/>
  <c r="EL364" i="12"/>
  <c r="DN365" i="12"/>
  <c r="DO365" i="12"/>
  <c r="DQ365" i="12"/>
  <c r="DR365" i="12"/>
  <c r="DS365" i="12"/>
  <c r="DT365" i="12"/>
  <c r="DW365" i="12"/>
  <c r="DX365" i="12"/>
  <c r="EA365" i="12"/>
  <c r="EB365" i="12"/>
  <c r="EC365" i="12"/>
  <c r="ED365" i="12"/>
  <c r="EG365" i="12"/>
  <c r="EH365" i="12"/>
  <c r="EK365" i="12"/>
  <c r="EL365" i="12"/>
  <c r="DN366" i="12"/>
  <c r="DO366" i="12"/>
  <c r="DQ366" i="12"/>
  <c r="DR366" i="12"/>
  <c r="DS366" i="12"/>
  <c r="DT366" i="12"/>
  <c r="DW366" i="12"/>
  <c r="DX366" i="12"/>
  <c r="EA366" i="12"/>
  <c r="EB366" i="12"/>
  <c r="EC366" i="12"/>
  <c r="ED366" i="12"/>
  <c r="EG366" i="12"/>
  <c r="EH366" i="12"/>
  <c r="EK366" i="12"/>
  <c r="EL366" i="12"/>
  <c r="DN367" i="12"/>
  <c r="DO367" i="12"/>
  <c r="DQ367" i="12"/>
  <c r="DR367" i="12"/>
  <c r="DS367" i="12"/>
  <c r="DT367" i="12"/>
  <c r="DW367" i="12"/>
  <c r="DX367" i="12"/>
  <c r="EA367" i="12"/>
  <c r="EB367" i="12"/>
  <c r="EC367" i="12"/>
  <c r="ED367" i="12"/>
  <c r="EG367" i="12"/>
  <c r="EH367" i="12"/>
  <c r="EK367" i="12"/>
  <c r="EL367" i="12"/>
  <c r="DN368" i="12"/>
  <c r="DO368" i="12"/>
  <c r="DQ368" i="12"/>
  <c r="DR368" i="12"/>
  <c r="DS368" i="12"/>
  <c r="DT368" i="12"/>
  <c r="DW368" i="12"/>
  <c r="DX368" i="12"/>
  <c r="EA368" i="12"/>
  <c r="EB368" i="12"/>
  <c r="EC368" i="12"/>
  <c r="ED368" i="12"/>
  <c r="EG368" i="12"/>
  <c r="EH368" i="12"/>
  <c r="EK368" i="12"/>
  <c r="EL368" i="12"/>
  <c r="DN369" i="12"/>
  <c r="DO369" i="12"/>
  <c r="DQ369" i="12"/>
  <c r="DR369" i="12"/>
  <c r="DS369" i="12"/>
  <c r="DT369" i="12"/>
  <c r="DW369" i="12"/>
  <c r="DX369" i="12"/>
  <c r="EA369" i="12"/>
  <c r="EB369" i="12"/>
  <c r="EC369" i="12"/>
  <c r="ED369" i="12"/>
  <c r="EG369" i="12"/>
  <c r="EH369" i="12"/>
  <c r="EK369" i="12"/>
  <c r="EL369" i="12"/>
  <c r="DN370" i="12"/>
  <c r="DO370" i="12"/>
  <c r="DQ370" i="12"/>
  <c r="DR370" i="12"/>
  <c r="DS370" i="12"/>
  <c r="DT370" i="12"/>
  <c r="DW370" i="12"/>
  <c r="DX370" i="12"/>
  <c r="EA370" i="12"/>
  <c r="EB370" i="12"/>
  <c r="EC370" i="12"/>
  <c r="ED370" i="12"/>
  <c r="EG370" i="12"/>
  <c r="EH370" i="12"/>
  <c r="EK370" i="12"/>
  <c r="EL370" i="12"/>
  <c r="DN371" i="12"/>
  <c r="DO371" i="12"/>
  <c r="DQ371" i="12"/>
  <c r="DR371" i="12"/>
  <c r="DS371" i="12"/>
  <c r="DT371" i="12"/>
  <c r="DW371" i="12"/>
  <c r="DX371" i="12"/>
  <c r="EA371" i="12"/>
  <c r="EB371" i="12"/>
  <c r="EC371" i="12"/>
  <c r="ED371" i="12"/>
  <c r="EG371" i="12"/>
  <c r="EH371" i="12"/>
  <c r="EK371" i="12"/>
  <c r="EL371" i="12"/>
  <c r="DN372" i="12"/>
  <c r="DO372" i="12"/>
  <c r="DQ372" i="12"/>
  <c r="DR372" i="12"/>
  <c r="DS372" i="12"/>
  <c r="DT372" i="12"/>
  <c r="DW372" i="12"/>
  <c r="DX372" i="12"/>
  <c r="EA372" i="12"/>
  <c r="EB372" i="12"/>
  <c r="EC372" i="12"/>
  <c r="ED372" i="12"/>
  <c r="EG372" i="12"/>
  <c r="EH372" i="12"/>
  <c r="EK372" i="12"/>
  <c r="EL372" i="12"/>
  <c r="DN373" i="12"/>
  <c r="DO373" i="12"/>
  <c r="DQ373" i="12"/>
  <c r="DR373" i="12"/>
  <c r="DS373" i="12"/>
  <c r="DT373" i="12"/>
  <c r="DW373" i="12"/>
  <c r="DX373" i="12"/>
  <c r="EA373" i="12"/>
  <c r="EB373" i="12"/>
  <c r="EC373" i="12"/>
  <c r="ED373" i="12"/>
  <c r="EG373" i="12"/>
  <c r="EH373" i="12"/>
  <c r="EK373" i="12"/>
  <c r="EL373" i="12"/>
  <c r="DN374" i="12"/>
  <c r="DO374" i="12"/>
  <c r="DQ374" i="12"/>
  <c r="DR374" i="12"/>
  <c r="DS374" i="12"/>
  <c r="DT374" i="12"/>
  <c r="DW374" i="12"/>
  <c r="DX374" i="12"/>
  <c r="EA374" i="12"/>
  <c r="EB374" i="12"/>
  <c r="EC374" i="12"/>
  <c r="ED374" i="12"/>
  <c r="EG374" i="12"/>
  <c r="EH374" i="12"/>
  <c r="EK374" i="12"/>
  <c r="EL374" i="12"/>
  <c r="DN375" i="12"/>
  <c r="DO375" i="12"/>
  <c r="DQ375" i="12"/>
  <c r="DR375" i="12"/>
  <c r="DS375" i="12"/>
  <c r="DT375" i="12"/>
  <c r="DW375" i="12"/>
  <c r="DX375" i="12"/>
  <c r="EA375" i="12"/>
  <c r="EB375" i="12"/>
  <c r="EC375" i="12"/>
  <c r="ED375" i="12"/>
  <c r="EG375" i="12"/>
  <c r="EH375" i="12"/>
  <c r="EK375" i="12"/>
  <c r="EL375" i="12"/>
  <c r="DN376" i="12"/>
  <c r="DO376" i="12"/>
  <c r="DQ376" i="12"/>
  <c r="DR376" i="12"/>
  <c r="DS376" i="12"/>
  <c r="DT376" i="12"/>
  <c r="DW376" i="12"/>
  <c r="DX376" i="12"/>
  <c r="EA376" i="12"/>
  <c r="EB376" i="12"/>
  <c r="EC376" i="12"/>
  <c r="ED376" i="12"/>
  <c r="EG376" i="12"/>
  <c r="EH376" i="12"/>
  <c r="EK376" i="12"/>
  <c r="EL376" i="12"/>
  <c r="DN377" i="12"/>
  <c r="DO377" i="12"/>
  <c r="DQ377" i="12"/>
  <c r="DR377" i="12"/>
  <c r="DS377" i="12"/>
  <c r="DT377" i="12"/>
  <c r="DW377" i="12"/>
  <c r="DX377" i="12"/>
  <c r="EA377" i="12"/>
  <c r="EB377" i="12"/>
  <c r="EC377" i="12"/>
  <c r="ED377" i="12"/>
  <c r="EG377" i="12"/>
  <c r="EH377" i="12"/>
  <c r="EK377" i="12"/>
  <c r="EL377" i="12"/>
  <c r="DN378" i="12"/>
  <c r="DO378" i="12"/>
  <c r="DQ378" i="12"/>
  <c r="DR378" i="12"/>
  <c r="DS378" i="12"/>
  <c r="DT378" i="12"/>
  <c r="DW378" i="12"/>
  <c r="DX378" i="12"/>
  <c r="EA378" i="12"/>
  <c r="EB378" i="12"/>
  <c r="EC378" i="12"/>
  <c r="ED378" i="12"/>
  <c r="EG378" i="12"/>
  <c r="EH378" i="12"/>
  <c r="EK378" i="12"/>
  <c r="EL378" i="12"/>
  <c r="DN379" i="12"/>
  <c r="DO379" i="12"/>
  <c r="DQ379" i="12"/>
  <c r="DR379" i="12"/>
  <c r="DS379" i="12"/>
  <c r="DT379" i="12"/>
  <c r="DW379" i="12"/>
  <c r="DX379" i="12"/>
  <c r="EA379" i="12"/>
  <c r="EB379" i="12"/>
  <c r="EC379" i="12"/>
  <c r="ED379" i="12"/>
  <c r="EG379" i="12"/>
  <c r="EH379" i="12"/>
  <c r="EK379" i="12"/>
  <c r="EL379" i="12"/>
  <c r="DN380" i="12"/>
  <c r="DO380" i="12"/>
  <c r="DQ380" i="12"/>
  <c r="DR380" i="12"/>
  <c r="DS380" i="12"/>
  <c r="DT380" i="12"/>
  <c r="DW380" i="12"/>
  <c r="DX380" i="12"/>
  <c r="EA380" i="12"/>
  <c r="EB380" i="12"/>
  <c r="EC380" i="12"/>
  <c r="ED380" i="12"/>
  <c r="EG380" i="12"/>
  <c r="EH380" i="12"/>
  <c r="EK380" i="12"/>
  <c r="EL380" i="12"/>
  <c r="DN381" i="12"/>
  <c r="DO381" i="12"/>
  <c r="DQ381" i="12"/>
  <c r="DR381" i="12"/>
  <c r="DS381" i="12"/>
  <c r="DT381" i="12"/>
  <c r="DW381" i="12"/>
  <c r="DX381" i="12"/>
  <c r="EA381" i="12"/>
  <c r="EB381" i="12"/>
  <c r="EC381" i="12"/>
  <c r="ED381" i="12"/>
  <c r="EG381" i="12"/>
  <c r="EH381" i="12"/>
  <c r="EK381" i="12"/>
  <c r="EL381" i="12"/>
  <c r="DN382" i="12"/>
  <c r="DO382" i="12"/>
  <c r="DQ382" i="12"/>
  <c r="DR382" i="12"/>
  <c r="DS382" i="12"/>
  <c r="DT382" i="12"/>
  <c r="DW382" i="12"/>
  <c r="DX382" i="12"/>
  <c r="EA382" i="12"/>
  <c r="EB382" i="12"/>
  <c r="EC382" i="12"/>
  <c r="ED382" i="12"/>
  <c r="EG382" i="12"/>
  <c r="EH382" i="12"/>
  <c r="EK382" i="12"/>
  <c r="EL382" i="12"/>
  <c r="DN383" i="12"/>
  <c r="DO383" i="12"/>
  <c r="DQ383" i="12"/>
  <c r="DR383" i="12"/>
  <c r="DS383" i="12"/>
  <c r="DT383" i="12"/>
  <c r="DW383" i="12"/>
  <c r="DX383" i="12"/>
  <c r="EA383" i="12"/>
  <c r="EB383" i="12"/>
  <c r="EC383" i="12"/>
  <c r="ED383" i="12"/>
  <c r="EG383" i="12"/>
  <c r="EH383" i="12"/>
  <c r="EK383" i="12"/>
  <c r="EL383" i="12"/>
  <c r="DN384" i="12"/>
  <c r="DO384" i="12"/>
  <c r="DQ384" i="12"/>
  <c r="DR384" i="12"/>
  <c r="DS384" i="12"/>
  <c r="DT384" i="12"/>
  <c r="DW384" i="12"/>
  <c r="DX384" i="12"/>
  <c r="EA384" i="12"/>
  <c r="EB384" i="12"/>
  <c r="EC384" i="12"/>
  <c r="ED384" i="12"/>
  <c r="EG384" i="12"/>
  <c r="EH384" i="12"/>
  <c r="EK384" i="12"/>
  <c r="EL384" i="12"/>
  <c r="DN385" i="12"/>
  <c r="DO385" i="12"/>
  <c r="DQ385" i="12"/>
  <c r="DR385" i="12"/>
  <c r="DS385" i="12"/>
  <c r="DT385" i="12"/>
  <c r="DW385" i="12"/>
  <c r="DX385" i="12"/>
  <c r="EA385" i="12"/>
  <c r="EB385" i="12"/>
  <c r="EC385" i="12"/>
  <c r="ED385" i="12"/>
  <c r="EG385" i="12"/>
  <c r="EH385" i="12"/>
  <c r="EK385" i="12"/>
  <c r="EL385" i="12"/>
  <c r="DN386" i="12"/>
  <c r="DO386" i="12"/>
  <c r="DQ386" i="12"/>
  <c r="DR386" i="12"/>
  <c r="DS386" i="12"/>
  <c r="DT386" i="12"/>
  <c r="DW386" i="12"/>
  <c r="DX386" i="12"/>
  <c r="EA386" i="12"/>
  <c r="EB386" i="12"/>
  <c r="EC386" i="12"/>
  <c r="ED386" i="12"/>
  <c r="EG386" i="12"/>
  <c r="EH386" i="12"/>
  <c r="EK386" i="12"/>
  <c r="EL386" i="12"/>
  <c r="DN387" i="12"/>
  <c r="DO387" i="12"/>
  <c r="DQ387" i="12"/>
  <c r="DR387" i="12"/>
  <c r="DS387" i="12"/>
  <c r="DT387" i="12"/>
  <c r="DW387" i="12"/>
  <c r="DX387" i="12"/>
  <c r="EA387" i="12"/>
  <c r="EB387" i="12"/>
  <c r="EC387" i="12"/>
  <c r="ED387" i="12"/>
  <c r="EG387" i="12"/>
  <c r="EH387" i="12"/>
  <c r="EK387" i="12"/>
  <c r="EL387" i="12"/>
  <c r="DN388" i="12"/>
  <c r="DO388" i="12"/>
  <c r="DQ388" i="12"/>
  <c r="DR388" i="12"/>
  <c r="DS388" i="12"/>
  <c r="DT388" i="12"/>
  <c r="DW388" i="12"/>
  <c r="DX388" i="12"/>
  <c r="EA388" i="12"/>
  <c r="EB388" i="12"/>
  <c r="EC388" i="12"/>
  <c r="ED388" i="12"/>
  <c r="EG388" i="12"/>
  <c r="EH388" i="12"/>
  <c r="EK388" i="12"/>
  <c r="EL388" i="12"/>
  <c r="DN389" i="12"/>
  <c r="DO389" i="12"/>
  <c r="DQ389" i="12"/>
  <c r="DR389" i="12"/>
  <c r="DS389" i="12"/>
  <c r="DT389" i="12"/>
  <c r="DW389" i="12"/>
  <c r="DX389" i="12"/>
  <c r="EA389" i="12"/>
  <c r="EB389" i="12"/>
  <c r="EC389" i="12"/>
  <c r="ED389" i="12"/>
  <c r="EG389" i="12"/>
  <c r="EH389" i="12"/>
  <c r="EK389" i="12"/>
  <c r="EL389" i="12"/>
  <c r="DN390" i="12"/>
  <c r="DO390" i="12"/>
  <c r="DQ390" i="12"/>
  <c r="DR390" i="12"/>
  <c r="DS390" i="12"/>
  <c r="DT390" i="12"/>
  <c r="DW390" i="12"/>
  <c r="DX390" i="12"/>
  <c r="EA390" i="12"/>
  <c r="EB390" i="12"/>
  <c r="EC390" i="12"/>
  <c r="ED390" i="12"/>
  <c r="EG390" i="12"/>
  <c r="EH390" i="12"/>
  <c r="EK390" i="12"/>
  <c r="EL390" i="12"/>
  <c r="DN391" i="12"/>
  <c r="DO391" i="12"/>
  <c r="DQ391" i="12"/>
  <c r="DR391" i="12"/>
  <c r="DS391" i="12"/>
  <c r="DT391" i="12"/>
  <c r="DW391" i="12"/>
  <c r="DX391" i="12"/>
  <c r="EA391" i="12"/>
  <c r="EB391" i="12"/>
  <c r="EC391" i="12"/>
  <c r="ED391" i="12"/>
  <c r="EG391" i="12"/>
  <c r="EH391" i="12"/>
  <c r="EK391" i="12"/>
  <c r="EL391" i="12"/>
  <c r="DN392" i="12"/>
  <c r="DO392" i="12"/>
  <c r="DQ392" i="12"/>
  <c r="DR392" i="12"/>
  <c r="DS392" i="12"/>
  <c r="DT392" i="12"/>
  <c r="DW392" i="12"/>
  <c r="DX392" i="12"/>
  <c r="EA392" i="12"/>
  <c r="EB392" i="12"/>
  <c r="EC392" i="12"/>
  <c r="ED392" i="12"/>
  <c r="EG392" i="12"/>
  <c r="EH392" i="12"/>
  <c r="EK392" i="12"/>
  <c r="EL392" i="12"/>
  <c r="DN393" i="12"/>
  <c r="DO393" i="12"/>
  <c r="DQ393" i="12"/>
  <c r="DR393" i="12"/>
  <c r="DS393" i="12"/>
  <c r="DT393" i="12"/>
  <c r="DW393" i="12"/>
  <c r="DX393" i="12"/>
  <c r="EA393" i="12"/>
  <c r="EB393" i="12"/>
  <c r="EC393" i="12"/>
  <c r="ED393" i="12"/>
  <c r="EG393" i="12"/>
  <c r="EH393" i="12"/>
  <c r="EK393" i="12"/>
  <c r="EL393" i="12"/>
  <c r="DN394" i="12"/>
  <c r="DO394" i="12"/>
  <c r="DQ394" i="12"/>
  <c r="DR394" i="12"/>
  <c r="DS394" i="12"/>
  <c r="DT394" i="12"/>
  <c r="DW394" i="12"/>
  <c r="DX394" i="12"/>
  <c r="EA394" i="12"/>
  <c r="EB394" i="12"/>
  <c r="EC394" i="12"/>
  <c r="ED394" i="12"/>
  <c r="EG394" i="12"/>
  <c r="EH394" i="12"/>
  <c r="EK394" i="12"/>
  <c r="EL394" i="12"/>
  <c r="DN395" i="12"/>
  <c r="DO395" i="12"/>
  <c r="DQ395" i="12"/>
  <c r="DR395" i="12"/>
  <c r="DS395" i="12"/>
  <c r="DT395" i="12"/>
  <c r="DW395" i="12"/>
  <c r="DX395" i="12"/>
  <c r="EA395" i="12"/>
  <c r="EB395" i="12"/>
  <c r="EC395" i="12"/>
  <c r="ED395" i="12"/>
  <c r="EG395" i="12"/>
  <c r="EH395" i="12"/>
  <c r="EK395" i="12"/>
  <c r="EL395" i="12"/>
  <c r="DN396" i="12"/>
  <c r="DO396" i="12"/>
  <c r="DQ396" i="12"/>
  <c r="DR396" i="12"/>
  <c r="DS396" i="12"/>
  <c r="DT396" i="12"/>
  <c r="DW396" i="12"/>
  <c r="DX396" i="12"/>
  <c r="EA396" i="12"/>
  <c r="EB396" i="12"/>
  <c r="EC396" i="12"/>
  <c r="ED396" i="12"/>
  <c r="EG396" i="12"/>
  <c r="EH396" i="12"/>
  <c r="EK396" i="12"/>
  <c r="EL396" i="12"/>
  <c r="DN397" i="12"/>
  <c r="DO397" i="12"/>
  <c r="DQ397" i="12"/>
  <c r="DR397" i="12"/>
  <c r="DS397" i="12"/>
  <c r="DT397" i="12"/>
  <c r="DW397" i="12"/>
  <c r="DX397" i="12"/>
  <c r="EA397" i="12"/>
  <c r="EB397" i="12"/>
  <c r="EC397" i="12"/>
  <c r="ED397" i="12"/>
  <c r="EG397" i="12"/>
  <c r="EH397" i="12"/>
  <c r="EK397" i="12"/>
  <c r="EL397" i="12"/>
  <c r="DN398" i="12"/>
  <c r="DO398" i="12"/>
  <c r="DQ398" i="12"/>
  <c r="DR398" i="12"/>
  <c r="DS398" i="12"/>
  <c r="DT398" i="12"/>
  <c r="DW398" i="12"/>
  <c r="DX398" i="12"/>
  <c r="EA398" i="12"/>
  <c r="EB398" i="12"/>
  <c r="EC398" i="12"/>
  <c r="ED398" i="12"/>
  <c r="EG398" i="12"/>
  <c r="EH398" i="12"/>
  <c r="EK398" i="12"/>
  <c r="EL398" i="12"/>
  <c r="DN399" i="12"/>
  <c r="DO399" i="12"/>
  <c r="DQ399" i="12"/>
  <c r="DR399" i="12"/>
  <c r="DS399" i="12"/>
  <c r="DT399" i="12"/>
  <c r="DW399" i="12"/>
  <c r="DX399" i="12"/>
  <c r="EA399" i="12"/>
  <c r="EB399" i="12"/>
  <c r="EC399" i="12"/>
  <c r="ED399" i="12"/>
  <c r="EG399" i="12"/>
  <c r="EH399" i="12"/>
  <c r="EK399" i="12"/>
  <c r="EL399" i="12"/>
  <c r="DN400" i="12"/>
  <c r="DO400" i="12"/>
  <c r="DQ400" i="12"/>
  <c r="DR400" i="12"/>
  <c r="DS400" i="12"/>
  <c r="DT400" i="12"/>
  <c r="DW400" i="12"/>
  <c r="DX400" i="12"/>
  <c r="EA400" i="12"/>
  <c r="EB400" i="12"/>
  <c r="EC400" i="12"/>
  <c r="ED400" i="12"/>
  <c r="EG400" i="12"/>
  <c r="EH400" i="12"/>
  <c r="EK400" i="12"/>
  <c r="EL400" i="12"/>
  <c r="DN401" i="12"/>
  <c r="DO401" i="12"/>
  <c r="DQ401" i="12"/>
  <c r="DR401" i="12"/>
  <c r="DS401" i="12"/>
  <c r="DT401" i="12"/>
  <c r="DW401" i="12"/>
  <c r="DX401" i="12"/>
  <c r="EA401" i="12"/>
  <c r="EB401" i="12"/>
  <c r="EC401" i="12"/>
  <c r="ED401" i="12"/>
  <c r="EG401" i="12"/>
  <c r="EH401" i="12"/>
  <c r="EK401" i="12"/>
  <c r="EL401" i="12"/>
  <c r="DN402" i="12"/>
  <c r="DO402" i="12"/>
  <c r="DQ402" i="12"/>
  <c r="DR402" i="12"/>
  <c r="DS402" i="12"/>
  <c r="DT402" i="12"/>
  <c r="DW402" i="12"/>
  <c r="DX402" i="12"/>
  <c r="EA402" i="12"/>
  <c r="EB402" i="12"/>
  <c r="EC402" i="12"/>
  <c r="ED402" i="12"/>
  <c r="EG402" i="12"/>
  <c r="EH402" i="12"/>
  <c r="EK402" i="12"/>
  <c r="EL402" i="12"/>
  <c r="DN403" i="12"/>
  <c r="DO403" i="12"/>
  <c r="DQ403" i="12"/>
  <c r="DR403" i="12"/>
  <c r="DS403" i="12"/>
  <c r="DT403" i="12"/>
  <c r="DW403" i="12"/>
  <c r="DX403" i="12"/>
  <c r="EA403" i="12"/>
  <c r="EB403" i="12"/>
  <c r="EC403" i="12"/>
  <c r="ED403" i="12"/>
  <c r="EG403" i="12"/>
  <c r="EH403" i="12"/>
  <c r="EK403" i="12"/>
  <c r="EL403" i="12"/>
  <c r="DN404" i="12"/>
  <c r="DO404" i="12"/>
  <c r="DQ404" i="12"/>
  <c r="DR404" i="12"/>
  <c r="DS404" i="12"/>
  <c r="DT404" i="12"/>
  <c r="DW404" i="12"/>
  <c r="DX404" i="12"/>
  <c r="EA404" i="12"/>
  <c r="EB404" i="12"/>
  <c r="EC404" i="12"/>
  <c r="ED404" i="12"/>
  <c r="EG404" i="12"/>
  <c r="EH404" i="12"/>
  <c r="EK404" i="12"/>
  <c r="EL404" i="12"/>
  <c r="DN405" i="12"/>
  <c r="DO405" i="12"/>
  <c r="DQ405" i="12"/>
  <c r="DR405" i="12"/>
  <c r="DS405" i="12"/>
  <c r="DT405" i="12"/>
  <c r="DW405" i="12"/>
  <c r="DX405" i="12"/>
  <c r="EA405" i="12"/>
  <c r="EB405" i="12"/>
  <c r="EC405" i="12"/>
  <c r="ED405" i="12"/>
  <c r="EG405" i="12"/>
  <c r="EH405" i="12"/>
  <c r="EK405" i="12"/>
  <c r="EL405" i="12"/>
  <c r="DN406" i="12"/>
  <c r="DO406" i="12"/>
  <c r="DQ406" i="12"/>
  <c r="DR406" i="12"/>
  <c r="DS406" i="12"/>
  <c r="DT406" i="12"/>
  <c r="DW406" i="12"/>
  <c r="DX406" i="12"/>
  <c r="EA406" i="12"/>
  <c r="EB406" i="12"/>
  <c r="EC406" i="12"/>
  <c r="ED406" i="12"/>
  <c r="EG406" i="12"/>
  <c r="EH406" i="12"/>
  <c r="EK406" i="12"/>
  <c r="EL406" i="12"/>
  <c r="DN407" i="12"/>
  <c r="DO407" i="12"/>
  <c r="DQ407" i="12"/>
  <c r="DR407" i="12"/>
  <c r="DS407" i="12"/>
  <c r="DT407" i="12"/>
  <c r="DW407" i="12"/>
  <c r="DX407" i="12"/>
  <c r="EA407" i="12"/>
  <c r="EB407" i="12"/>
  <c r="EC407" i="12"/>
  <c r="ED407" i="12"/>
  <c r="EG407" i="12"/>
  <c r="EH407" i="12"/>
  <c r="EK407" i="12"/>
  <c r="EL407" i="12"/>
  <c r="DN408" i="12"/>
  <c r="DO408" i="12"/>
  <c r="DQ408" i="12"/>
  <c r="DR408" i="12"/>
  <c r="DS408" i="12"/>
  <c r="DT408" i="12"/>
  <c r="DW408" i="12"/>
  <c r="DX408" i="12"/>
  <c r="EA408" i="12"/>
  <c r="EB408" i="12"/>
  <c r="EC408" i="12"/>
  <c r="ED408" i="12"/>
  <c r="EG408" i="12"/>
  <c r="EH408" i="12"/>
  <c r="EK408" i="12"/>
  <c r="EL408" i="12"/>
  <c r="DN409" i="12"/>
  <c r="DO409" i="12"/>
  <c r="DQ409" i="12"/>
  <c r="DR409" i="12"/>
  <c r="DS409" i="12"/>
  <c r="DT409" i="12"/>
  <c r="DW409" i="12"/>
  <c r="DX409" i="12"/>
  <c r="EA409" i="12"/>
  <c r="EB409" i="12"/>
  <c r="EC409" i="12"/>
  <c r="ED409" i="12"/>
  <c r="EG409" i="12"/>
  <c r="EH409" i="12"/>
  <c r="EK409" i="12"/>
  <c r="EL409" i="12"/>
  <c r="DN410" i="12"/>
  <c r="DO410" i="12"/>
  <c r="DQ410" i="12"/>
  <c r="DR410" i="12"/>
  <c r="DS410" i="12"/>
  <c r="DT410" i="12"/>
  <c r="DW410" i="12"/>
  <c r="DX410" i="12"/>
  <c r="EA410" i="12"/>
  <c r="EB410" i="12"/>
  <c r="EC410" i="12"/>
  <c r="ED410" i="12"/>
  <c r="EG410" i="12"/>
  <c r="EH410" i="12"/>
  <c r="EK410" i="12"/>
  <c r="EL410" i="12"/>
  <c r="DN411" i="12"/>
  <c r="DO411" i="12"/>
  <c r="DQ411" i="12"/>
  <c r="DR411" i="12"/>
  <c r="DS411" i="12"/>
  <c r="DT411" i="12"/>
  <c r="DW411" i="12"/>
  <c r="DX411" i="12"/>
  <c r="EA411" i="12"/>
  <c r="EB411" i="12"/>
  <c r="EC411" i="12"/>
  <c r="ED411" i="12"/>
  <c r="EG411" i="12"/>
  <c r="EH411" i="12"/>
  <c r="EK411" i="12"/>
  <c r="EL411" i="12"/>
  <c r="DN412" i="12"/>
  <c r="DO412" i="12"/>
  <c r="DQ412" i="12"/>
  <c r="DR412" i="12"/>
  <c r="DS412" i="12"/>
  <c r="DT412" i="12"/>
  <c r="DW412" i="12"/>
  <c r="DX412" i="12"/>
  <c r="EA412" i="12"/>
  <c r="EB412" i="12"/>
  <c r="EC412" i="12"/>
  <c r="ED412" i="12"/>
  <c r="EG412" i="12"/>
  <c r="EH412" i="12"/>
  <c r="EK412" i="12"/>
  <c r="EL412" i="12"/>
  <c r="DN413" i="12"/>
  <c r="DO413" i="12"/>
  <c r="DQ413" i="12"/>
  <c r="DR413" i="12"/>
  <c r="DS413" i="12"/>
  <c r="DT413" i="12"/>
  <c r="DW413" i="12"/>
  <c r="DX413" i="12"/>
  <c r="EA413" i="12"/>
  <c r="EB413" i="12"/>
  <c r="EC413" i="12"/>
  <c r="ED413" i="12"/>
  <c r="EG413" i="12"/>
  <c r="EH413" i="12"/>
  <c r="EK413" i="12"/>
  <c r="EL413" i="12"/>
  <c r="DN414" i="12"/>
  <c r="DO414" i="12"/>
  <c r="DQ414" i="12"/>
  <c r="DR414" i="12"/>
  <c r="DS414" i="12"/>
  <c r="DT414" i="12"/>
  <c r="DW414" i="12"/>
  <c r="DX414" i="12"/>
  <c r="EA414" i="12"/>
  <c r="EB414" i="12"/>
  <c r="EC414" i="12"/>
  <c r="ED414" i="12"/>
  <c r="EG414" i="12"/>
  <c r="EH414" i="12"/>
  <c r="EK414" i="12"/>
  <c r="EL414" i="12"/>
  <c r="DN415" i="12"/>
  <c r="DO415" i="12"/>
  <c r="DQ415" i="12"/>
  <c r="DR415" i="12"/>
  <c r="DS415" i="12"/>
  <c r="DT415" i="12"/>
  <c r="DW415" i="12"/>
  <c r="DX415" i="12"/>
  <c r="EA415" i="12"/>
  <c r="EB415" i="12"/>
  <c r="EC415" i="12"/>
  <c r="ED415" i="12"/>
  <c r="EG415" i="12"/>
  <c r="EH415" i="12"/>
  <c r="EK415" i="12"/>
  <c r="EL415" i="12"/>
  <c r="DN416" i="12"/>
  <c r="DO416" i="12"/>
  <c r="DQ416" i="12"/>
  <c r="DR416" i="12"/>
  <c r="DS416" i="12"/>
  <c r="DT416" i="12"/>
  <c r="DW416" i="12"/>
  <c r="DX416" i="12"/>
  <c r="EA416" i="12"/>
  <c r="EB416" i="12"/>
  <c r="EC416" i="12"/>
  <c r="ED416" i="12"/>
  <c r="EG416" i="12"/>
  <c r="EH416" i="12"/>
  <c r="EK416" i="12"/>
  <c r="EL416" i="12"/>
  <c r="DN417" i="12"/>
  <c r="DO417" i="12"/>
  <c r="DQ417" i="12"/>
  <c r="DR417" i="12"/>
  <c r="DS417" i="12"/>
  <c r="DT417" i="12"/>
  <c r="DW417" i="12"/>
  <c r="DX417" i="12"/>
  <c r="EA417" i="12"/>
  <c r="EB417" i="12"/>
  <c r="EC417" i="12"/>
  <c r="ED417" i="12"/>
  <c r="EG417" i="12"/>
  <c r="EH417" i="12"/>
  <c r="EK417" i="12"/>
  <c r="EL417" i="12"/>
  <c r="DN418" i="12"/>
  <c r="DO418" i="12"/>
  <c r="DQ418" i="12"/>
  <c r="DR418" i="12"/>
  <c r="DS418" i="12"/>
  <c r="DT418" i="12"/>
  <c r="DW418" i="12"/>
  <c r="DX418" i="12"/>
  <c r="EA418" i="12"/>
  <c r="EB418" i="12"/>
  <c r="EC418" i="12"/>
  <c r="ED418" i="12"/>
  <c r="EG418" i="12"/>
  <c r="EH418" i="12"/>
  <c r="EK418" i="12"/>
  <c r="EL418" i="12"/>
  <c r="DN419" i="12"/>
  <c r="DO419" i="12"/>
  <c r="DQ419" i="12"/>
  <c r="DR419" i="12"/>
  <c r="DS419" i="12"/>
  <c r="DT419" i="12"/>
  <c r="DW419" i="12"/>
  <c r="DX419" i="12"/>
  <c r="EA419" i="12"/>
  <c r="EB419" i="12"/>
  <c r="EC419" i="12"/>
  <c r="ED419" i="12"/>
  <c r="EG419" i="12"/>
  <c r="EH419" i="12"/>
  <c r="EK419" i="12"/>
  <c r="EL419" i="12"/>
  <c r="DN420" i="12"/>
  <c r="DO420" i="12"/>
  <c r="DQ420" i="12"/>
  <c r="DR420" i="12"/>
  <c r="DS420" i="12"/>
  <c r="DT420" i="12"/>
  <c r="DW420" i="12"/>
  <c r="DX420" i="12"/>
  <c r="EA420" i="12"/>
  <c r="EB420" i="12"/>
  <c r="EC420" i="12"/>
  <c r="ED420" i="12"/>
  <c r="EG420" i="12"/>
  <c r="EH420" i="12"/>
  <c r="EK420" i="12"/>
  <c r="EL420" i="12"/>
  <c r="DN421" i="12"/>
  <c r="DO421" i="12"/>
  <c r="DQ421" i="12"/>
  <c r="DR421" i="12"/>
  <c r="DS421" i="12"/>
  <c r="DT421" i="12"/>
  <c r="DW421" i="12"/>
  <c r="DX421" i="12"/>
  <c r="EA421" i="12"/>
  <c r="EB421" i="12"/>
  <c r="EC421" i="12"/>
  <c r="ED421" i="12"/>
  <c r="EG421" i="12"/>
  <c r="EH421" i="12"/>
  <c r="EK421" i="12"/>
  <c r="EL421" i="12"/>
  <c r="DN422" i="12"/>
  <c r="DO422" i="12"/>
  <c r="DQ422" i="12"/>
  <c r="DR422" i="12"/>
  <c r="DS422" i="12"/>
  <c r="DT422" i="12"/>
  <c r="DW422" i="12"/>
  <c r="DX422" i="12"/>
  <c r="EA422" i="12"/>
  <c r="EB422" i="12"/>
  <c r="EC422" i="12"/>
  <c r="ED422" i="12"/>
  <c r="EG422" i="12"/>
  <c r="EH422" i="12"/>
  <c r="EK422" i="12"/>
  <c r="EL422" i="12"/>
  <c r="DN423" i="12"/>
  <c r="DO423" i="12"/>
  <c r="DQ423" i="12"/>
  <c r="DR423" i="12"/>
  <c r="DS423" i="12"/>
  <c r="DT423" i="12"/>
  <c r="DW423" i="12"/>
  <c r="DX423" i="12"/>
  <c r="EA423" i="12"/>
  <c r="EB423" i="12"/>
  <c r="EC423" i="12"/>
  <c r="ED423" i="12"/>
  <c r="EG423" i="12"/>
  <c r="EH423" i="12"/>
  <c r="EK423" i="12"/>
  <c r="EL423" i="12"/>
  <c r="DN424" i="12"/>
  <c r="DO424" i="12"/>
  <c r="DQ424" i="12"/>
  <c r="DR424" i="12"/>
  <c r="DS424" i="12"/>
  <c r="DT424" i="12"/>
  <c r="DW424" i="12"/>
  <c r="DX424" i="12"/>
  <c r="EA424" i="12"/>
  <c r="EB424" i="12"/>
  <c r="EC424" i="12"/>
  <c r="ED424" i="12"/>
  <c r="EG424" i="12"/>
  <c r="EH424" i="12"/>
  <c r="EK424" i="12"/>
  <c r="EL424" i="12"/>
  <c r="DN425" i="12"/>
  <c r="DO425" i="12"/>
  <c r="DQ425" i="12"/>
  <c r="DR425" i="12"/>
  <c r="DS425" i="12"/>
  <c r="DT425" i="12"/>
  <c r="DW425" i="12"/>
  <c r="DX425" i="12"/>
  <c r="EA425" i="12"/>
  <c r="EB425" i="12"/>
  <c r="EC425" i="12"/>
  <c r="ED425" i="12"/>
  <c r="EG425" i="12"/>
  <c r="EH425" i="12"/>
  <c r="EK425" i="12"/>
  <c r="EL425" i="12"/>
  <c r="DN426" i="12"/>
  <c r="DO426" i="12"/>
  <c r="DQ426" i="12"/>
  <c r="DR426" i="12"/>
  <c r="DS426" i="12"/>
  <c r="DT426" i="12"/>
  <c r="DW426" i="12"/>
  <c r="DX426" i="12"/>
  <c r="EA426" i="12"/>
  <c r="EB426" i="12"/>
  <c r="EC426" i="12"/>
  <c r="ED426" i="12"/>
  <c r="EG426" i="12"/>
  <c r="EH426" i="12"/>
  <c r="EK426" i="12"/>
  <c r="EL426" i="12"/>
  <c r="DN427" i="12"/>
  <c r="DO427" i="12"/>
  <c r="DQ427" i="12"/>
  <c r="DR427" i="12"/>
  <c r="DS427" i="12"/>
  <c r="DT427" i="12"/>
  <c r="DW427" i="12"/>
  <c r="DX427" i="12"/>
  <c r="EA427" i="12"/>
  <c r="EB427" i="12"/>
  <c r="EC427" i="12"/>
  <c r="ED427" i="12"/>
  <c r="EG427" i="12"/>
  <c r="EH427" i="12"/>
  <c r="EK427" i="12"/>
  <c r="EL427" i="12"/>
  <c r="DN428" i="12"/>
  <c r="DO428" i="12"/>
  <c r="DQ428" i="12"/>
  <c r="DR428" i="12"/>
  <c r="DS428" i="12"/>
  <c r="DT428" i="12"/>
  <c r="DW428" i="12"/>
  <c r="DX428" i="12"/>
  <c r="EA428" i="12"/>
  <c r="EB428" i="12"/>
  <c r="EC428" i="12"/>
  <c r="ED428" i="12"/>
  <c r="EG428" i="12"/>
  <c r="EH428" i="12"/>
  <c r="EK428" i="12"/>
  <c r="EL428" i="12"/>
  <c r="DN429" i="12"/>
  <c r="DO429" i="12"/>
  <c r="DQ429" i="12"/>
  <c r="DR429" i="12"/>
  <c r="DS429" i="12"/>
  <c r="DT429" i="12"/>
  <c r="DW429" i="12"/>
  <c r="DX429" i="12"/>
  <c r="EA429" i="12"/>
  <c r="EB429" i="12"/>
  <c r="EC429" i="12"/>
  <c r="ED429" i="12"/>
  <c r="EG429" i="12"/>
  <c r="EH429" i="12"/>
  <c r="EK429" i="12"/>
  <c r="EL429" i="12"/>
  <c r="DN430" i="12"/>
  <c r="DO430" i="12"/>
  <c r="DQ430" i="12"/>
  <c r="DR430" i="12"/>
  <c r="DS430" i="12"/>
  <c r="DT430" i="12"/>
  <c r="DW430" i="12"/>
  <c r="DX430" i="12"/>
  <c r="EA430" i="12"/>
  <c r="EB430" i="12"/>
  <c r="EC430" i="12"/>
  <c r="ED430" i="12"/>
  <c r="EG430" i="12"/>
  <c r="EH430" i="12"/>
  <c r="EK430" i="12"/>
  <c r="EL430" i="12"/>
  <c r="DN431" i="12"/>
  <c r="DO431" i="12"/>
  <c r="DQ431" i="12"/>
  <c r="DR431" i="12"/>
  <c r="DS431" i="12"/>
  <c r="DT431" i="12"/>
  <c r="DW431" i="12"/>
  <c r="DX431" i="12"/>
  <c r="EA431" i="12"/>
  <c r="EB431" i="12"/>
  <c r="EC431" i="12"/>
  <c r="ED431" i="12"/>
  <c r="EG431" i="12"/>
  <c r="EH431" i="12"/>
  <c r="EK431" i="12"/>
  <c r="EL431" i="12"/>
  <c r="DN432" i="12"/>
  <c r="DO432" i="12"/>
  <c r="DQ432" i="12"/>
  <c r="DR432" i="12"/>
  <c r="DS432" i="12"/>
  <c r="DT432" i="12"/>
  <c r="DW432" i="12"/>
  <c r="DX432" i="12"/>
  <c r="EA432" i="12"/>
  <c r="EB432" i="12"/>
  <c r="EC432" i="12"/>
  <c r="ED432" i="12"/>
  <c r="EG432" i="12"/>
  <c r="EH432" i="12"/>
  <c r="EK432" i="12"/>
  <c r="EL432" i="12"/>
  <c r="DN433" i="12"/>
  <c r="DO433" i="12"/>
  <c r="DQ433" i="12"/>
  <c r="DR433" i="12"/>
  <c r="DS433" i="12"/>
  <c r="DT433" i="12"/>
  <c r="DW433" i="12"/>
  <c r="DX433" i="12"/>
  <c r="EA433" i="12"/>
  <c r="EB433" i="12"/>
  <c r="EC433" i="12"/>
  <c r="ED433" i="12"/>
  <c r="EG433" i="12"/>
  <c r="EH433" i="12"/>
  <c r="EK433" i="12"/>
  <c r="EL433" i="12"/>
  <c r="DN434" i="12"/>
  <c r="DO434" i="12"/>
  <c r="DQ434" i="12"/>
  <c r="DR434" i="12"/>
  <c r="DS434" i="12"/>
  <c r="DT434" i="12"/>
  <c r="DW434" i="12"/>
  <c r="DX434" i="12"/>
  <c r="EA434" i="12"/>
  <c r="EB434" i="12"/>
  <c r="EC434" i="12"/>
  <c r="ED434" i="12"/>
  <c r="EG434" i="12"/>
  <c r="EH434" i="12"/>
  <c r="EK434" i="12"/>
  <c r="EL434" i="12"/>
  <c r="DN435" i="12"/>
  <c r="DO435" i="12"/>
  <c r="DQ435" i="12"/>
  <c r="DR435" i="12"/>
  <c r="DS435" i="12"/>
  <c r="DT435" i="12"/>
  <c r="DW435" i="12"/>
  <c r="DX435" i="12"/>
  <c r="EA435" i="12"/>
  <c r="EB435" i="12"/>
  <c r="EC435" i="12"/>
  <c r="ED435" i="12"/>
  <c r="EG435" i="12"/>
  <c r="EH435" i="12"/>
  <c r="EK435" i="12"/>
  <c r="EL435" i="12"/>
  <c r="DN436" i="12"/>
  <c r="DO436" i="12"/>
  <c r="DQ436" i="12"/>
  <c r="DR436" i="12"/>
  <c r="DS436" i="12"/>
  <c r="DT436" i="12"/>
  <c r="DW436" i="12"/>
  <c r="DX436" i="12"/>
  <c r="EA436" i="12"/>
  <c r="EB436" i="12"/>
  <c r="EC436" i="12"/>
  <c r="ED436" i="12"/>
  <c r="EG436" i="12"/>
  <c r="EH436" i="12"/>
  <c r="EK436" i="12"/>
  <c r="EL436" i="12"/>
  <c r="DN437" i="12"/>
  <c r="DO437" i="12"/>
  <c r="DQ437" i="12"/>
  <c r="DR437" i="12"/>
  <c r="DS437" i="12"/>
  <c r="DT437" i="12"/>
  <c r="DW437" i="12"/>
  <c r="DX437" i="12"/>
  <c r="EA437" i="12"/>
  <c r="EB437" i="12"/>
  <c r="EC437" i="12"/>
  <c r="ED437" i="12"/>
  <c r="EG437" i="12"/>
  <c r="EH437" i="12"/>
  <c r="EK437" i="12"/>
  <c r="EL437" i="12"/>
  <c r="DN438" i="12"/>
  <c r="DO438" i="12"/>
  <c r="DQ438" i="12"/>
  <c r="DR438" i="12"/>
  <c r="DS438" i="12"/>
  <c r="DT438" i="12"/>
  <c r="DW438" i="12"/>
  <c r="DX438" i="12"/>
  <c r="EA438" i="12"/>
  <c r="EB438" i="12"/>
  <c r="EC438" i="12"/>
  <c r="ED438" i="12"/>
  <c r="EG438" i="12"/>
  <c r="EH438" i="12"/>
  <c r="EK438" i="12"/>
  <c r="EL438" i="12"/>
  <c r="DN439" i="12"/>
  <c r="DO439" i="12"/>
  <c r="DQ439" i="12"/>
  <c r="DR439" i="12"/>
  <c r="DS439" i="12"/>
  <c r="DT439" i="12"/>
  <c r="DW439" i="12"/>
  <c r="DX439" i="12"/>
  <c r="EA439" i="12"/>
  <c r="EB439" i="12"/>
  <c r="EC439" i="12"/>
  <c r="ED439" i="12"/>
  <c r="EG439" i="12"/>
  <c r="EH439" i="12"/>
  <c r="EK439" i="12"/>
  <c r="EL439" i="12"/>
  <c r="DN440" i="12"/>
  <c r="DO440" i="12"/>
  <c r="DQ440" i="12"/>
  <c r="DR440" i="12"/>
  <c r="DS440" i="12"/>
  <c r="DT440" i="12"/>
  <c r="DW440" i="12"/>
  <c r="DX440" i="12"/>
  <c r="EA440" i="12"/>
  <c r="EB440" i="12"/>
  <c r="EC440" i="12"/>
  <c r="ED440" i="12"/>
  <c r="EG440" i="12"/>
  <c r="EH440" i="12"/>
  <c r="EK440" i="12"/>
  <c r="EL440" i="12"/>
  <c r="DN441" i="12"/>
  <c r="DO441" i="12"/>
  <c r="DQ441" i="12"/>
  <c r="DR441" i="12"/>
  <c r="DS441" i="12"/>
  <c r="DT441" i="12"/>
  <c r="DW441" i="12"/>
  <c r="DX441" i="12"/>
  <c r="EA441" i="12"/>
  <c r="EB441" i="12"/>
  <c r="EC441" i="12"/>
  <c r="ED441" i="12"/>
  <c r="EG441" i="12"/>
  <c r="EH441" i="12"/>
  <c r="EK441" i="12"/>
  <c r="EL441" i="12"/>
  <c r="DN442" i="12"/>
  <c r="DO442" i="12"/>
  <c r="DQ442" i="12"/>
  <c r="DR442" i="12"/>
  <c r="DS442" i="12"/>
  <c r="DT442" i="12"/>
  <c r="DW442" i="12"/>
  <c r="DX442" i="12"/>
  <c r="EA442" i="12"/>
  <c r="EB442" i="12"/>
  <c r="EC442" i="12"/>
  <c r="ED442" i="12"/>
  <c r="EG442" i="12"/>
  <c r="EH442" i="12"/>
  <c r="EK442" i="12"/>
  <c r="EL442" i="12"/>
  <c r="DN443" i="12"/>
  <c r="DO443" i="12"/>
  <c r="DQ443" i="12"/>
  <c r="DR443" i="12"/>
  <c r="DS443" i="12"/>
  <c r="DT443" i="12"/>
  <c r="DW443" i="12"/>
  <c r="DX443" i="12"/>
  <c r="EA443" i="12"/>
  <c r="EB443" i="12"/>
  <c r="EC443" i="12"/>
  <c r="ED443" i="12"/>
  <c r="EG443" i="12"/>
  <c r="EH443" i="12"/>
  <c r="EK443" i="12"/>
  <c r="EL443" i="12"/>
  <c r="DN444" i="12"/>
  <c r="DO444" i="12"/>
  <c r="DQ444" i="12"/>
  <c r="DR444" i="12"/>
  <c r="DS444" i="12"/>
  <c r="DT444" i="12"/>
  <c r="DW444" i="12"/>
  <c r="DX444" i="12"/>
  <c r="EA444" i="12"/>
  <c r="EB444" i="12"/>
  <c r="EC444" i="12"/>
  <c r="ED444" i="12"/>
  <c r="EG444" i="12"/>
  <c r="EH444" i="12"/>
  <c r="EK444" i="12"/>
  <c r="EL444" i="12"/>
  <c r="DN445" i="12"/>
  <c r="DO445" i="12"/>
  <c r="DQ445" i="12"/>
  <c r="DR445" i="12"/>
  <c r="DS445" i="12"/>
  <c r="DT445" i="12"/>
  <c r="DW445" i="12"/>
  <c r="DX445" i="12"/>
  <c r="EA445" i="12"/>
  <c r="EB445" i="12"/>
  <c r="EC445" i="12"/>
  <c r="ED445" i="12"/>
  <c r="EG445" i="12"/>
  <c r="EH445" i="12"/>
  <c r="EK445" i="12"/>
  <c r="EL445" i="12"/>
  <c r="DN446" i="12"/>
  <c r="DO446" i="12"/>
  <c r="DQ446" i="12"/>
  <c r="DR446" i="12"/>
  <c r="DS446" i="12"/>
  <c r="DT446" i="12"/>
  <c r="DW446" i="12"/>
  <c r="DX446" i="12"/>
  <c r="EA446" i="12"/>
  <c r="EB446" i="12"/>
  <c r="EC446" i="12"/>
  <c r="ED446" i="12"/>
  <c r="EG446" i="12"/>
  <c r="EH446" i="12"/>
  <c r="EK446" i="12"/>
  <c r="EL446" i="12"/>
  <c r="DN447" i="12"/>
  <c r="DO447" i="12"/>
  <c r="DQ447" i="12"/>
  <c r="DR447" i="12"/>
  <c r="DS447" i="12"/>
  <c r="DT447" i="12"/>
  <c r="DW447" i="12"/>
  <c r="DX447" i="12"/>
  <c r="EA447" i="12"/>
  <c r="EB447" i="12"/>
  <c r="EC447" i="12"/>
  <c r="ED447" i="12"/>
  <c r="EG447" i="12"/>
  <c r="EH447" i="12"/>
  <c r="EK447" i="12"/>
  <c r="EL447" i="12"/>
  <c r="DN448" i="12"/>
  <c r="DO448" i="12"/>
  <c r="DQ448" i="12"/>
  <c r="DR448" i="12"/>
  <c r="DS448" i="12"/>
  <c r="DT448" i="12"/>
  <c r="DW448" i="12"/>
  <c r="DX448" i="12"/>
  <c r="EA448" i="12"/>
  <c r="EB448" i="12"/>
  <c r="EC448" i="12"/>
  <c r="ED448" i="12"/>
  <c r="EG448" i="12"/>
  <c r="EH448" i="12"/>
  <c r="EK448" i="12"/>
  <c r="EL448" i="12"/>
  <c r="DN449" i="12"/>
  <c r="DO449" i="12"/>
  <c r="DQ449" i="12"/>
  <c r="DR449" i="12"/>
  <c r="DS449" i="12"/>
  <c r="DT449" i="12"/>
  <c r="DW449" i="12"/>
  <c r="DX449" i="12"/>
  <c r="EA449" i="12"/>
  <c r="EB449" i="12"/>
  <c r="EC449" i="12"/>
  <c r="ED449" i="12"/>
  <c r="EG449" i="12"/>
  <c r="EH449" i="12"/>
  <c r="EK449" i="12"/>
  <c r="EL449" i="12"/>
  <c r="DN450" i="12"/>
  <c r="DO450" i="12"/>
  <c r="DQ450" i="12"/>
  <c r="DR450" i="12"/>
  <c r="DS450" i="12"/>
  <c r="DT450" i="12"/>
  <c r="DW450" i="12"/>
  <c r="DX450" i="12"/>
  <c r="EA450" i="12"/>
  <c r="EB450" i="12"/>
  <c r="EC450" i="12"/>
  <c r="ED450" i="12"/>
  <c r="EG450" i="12"/>
  <c r="EH450" i="12"/>
  <c r="EK450" i="12"/>
  <c r="EL450" i="12"/>
  <c r="DN451" i="12"/>
  <c r="DO451" i="12"/>
  <c r="DQ451" i="12"/>
  <c r="DR451" i="12"/>
  <c r="DS451" i="12"/>
  <c r="DT451" i="12"/>
  <c r="DW451" i="12"/>
  <c r="DX451" i="12"/>
  <c r="EA451" i="12"/>
  <c r="EB451" i="12"/>
  <c r="EC451" i="12"/>
  <c r="ED451" i="12"/>
  <c r="EG451" i="12"/>
  <c r="EH451" i="12"/>
  <c r="EK451" i="12"/>
  <c r="EL451" i="12"/>
  <c r="DN452" i="12"/>
  <c r="DO452" i="12"/>
  <c r="DQ452" i="12"/>
  <c r="DR452" i="12"/>
  <c r="DS452" i="12"/>
  <c r="DT452" i="12"/>
  <c r="DW452" i="12"/>
  <c r="DX452" i="12"/>
  <c r="EA452" i="12"/>
  <c r="EB452" i="12"/>
  <c r="EC452" i="12"/>
  <c r="ED452" i="12"/>
  <c r="EG452" i="12"/>
  <c r="EH452" i="12"/>
  <c r="EK452" i="12"/>
  <c r="EL452" i="12"/>
  <c r="DN453" i="12"/>
  <c r="DO453" i="12"/>
  <c r="DQ453" i="12"/>
  <c r="DR453" i="12"/>
  <c r="DS453" i="12"/>
  <c r="DT453" i="12"/>
  <c r="DW453" i="12"/>
  <c r="DX453" i="12"/>
  <c r="EA453" i="12"/>
  <c r="EB453" i="12"/>
  <c r="EC453" i="12"/>
  <c r="ED453" i="12"/>
  <c r="EG453" i="12"/>
  <c r="EH453" i="12"/>
  <c r="EK453" i="12"/>
  <c r="EL453" i="12"/>
  <c r="DN454" i="12"/>
  <c r="DO454" i="12"/>
  <c r="DQ454" i="12"/>
  <c r="DR454" i="12"/>
  <c r="DS454" i="12"/>
  <c r="DT454" i="12"/>
  <c r="DW454" i="12"/>
  <c r="DX454" i="12"/>
  <c r="EA454" i="12"/>
  <c r="EB454" i="12"/>
  <c r="EC454" i="12"/>
  <c r="ED454" i="12"/>
  <c r="EG454" i="12"/>
  <c r="EH454" i="12"/>
  <c r="EK454" i="12"/>
  <c r="EL454" i="12"/>
  <c r="DN455" i="12"/>
  <c r="DO455" i="12"/>
  <c r="DQ455" i="12"/>
  <c r="DR455" i="12"/>
  <c r="DS455" i="12"/>
  <c r="DT455" i="12"/>
  <c r="DW455" i="12"/>
  <c r="DX455" i="12"/>
  <c r="EA455" i="12"/>
  <c r="EB455" i="12"/>
  <c r="EC455" i="12"/>
  <c r="ED455" i="12"/>
  <c r="EG455" i="12"/>
  <c r="EH455" i="12"/>
  <c r="EK455" i="12"/>
  <c r="EL455" i="12"/>
  <c r="DN456" i="12"/>
  <c r="DO456" i="12"/>
  <c r="DQ456" i="12"/>
  <c r="DR456" i="12"/>
  <c r="DS456" i="12"/>
  <c r="DT456" i="12"/>
  <c r="DW456" i="12"/>
  <c r="DX456" i="12"/>
  <c r="EA456" i="12"/>
  <c r="EB456" i="12"/>
  <c r="EC456" i="12"/>
  <c r="ED456" i="12"/>
  <c r="EG456" i="12"/>
  <c r="EH456" i="12"/>
  <c r="EK456" i="12"/>
  <c r="EL456" i="12"/>
  <c r="DN457" i="12"/>
  <c r="DO457" i="12"/>
  <c r="DQ457" i="12"/>
  <c r="DR457" i="12"/>
  <c r="DS457" i="12"/>
  <c r="DT457" i="12"/>
  <c r="DW457" i="12"/>
  <c r="DX457" i="12"/>
  <c r="EA457" i="12"/>
  <c r="EB457" i="12"/>
  <c r="EC457" i="12"/>
  <c r="ED457" i="12"/>
  <c r="EG457" i="12"/>
  <c r="EH457" i="12"/>
  <c r="EK457" i="12"/>
  <c r="EL457" i="12"/>
  <c r="DN458" i="12"/>
  <c r="DO458" i="12"/>
  <c r="DQ458" i="12"/>
  <c r="DR458" i="12"/>
  <c r="DS458" i="12"/>
  <c r="DT458" i="12"/>
  <c r="DW458" i="12"/>
  <c r="DX458" i="12"/>
  <c r="EA458" i="12"/>
  <c r="EB458" i="12"/>
  <c r="EC458" i="12"/>
  <c r="ED458" i="12"/>
  <c r="EG458" i="12"/>
  <c r="EH458" i="12"/>
  <c r="EK458" i="12"/>
  <c r="EL458" i="12"/>
  <c r="DN459" i="12"/>
  <c r="DO459" i="12"/>
  <c r="DQ459" i="12"/>
  <c r="DR459" i="12"/>
  <c r="DS459" i="12"/>
  <c r="DT459" i="12"/>
  <c r="DW459" i="12"/>
  <c r="DX459" i="12"/>
  <c r="EA459" i="12"/>
  <c r="EB459" i="12"/>
  <c r="EC459" i="12"/>
  <c r="ED459" i="12"/>
  <c r="EG459" i="12"/>
  <c r="EH459" i="12"/>
  <c r="EK459" i="12"/>
  <c r="EL459" i="12"/>
  <c r="DN460" i="12"/>
  <c r="DO460" i="12"/>
  <c r="DQ460" i="12"/>
  <c r="DR460" i="12"/>
  <c r="DS460" i="12"/>
  <c r="DT460" i="12"/>
  <c r="DW460" i="12"/>
  <c r="DX460" i="12"/>
  <c r="EA460" i="12"/>
  <c r="EB460" i="12"/>
  <c r="EC460" i="12"/>
  <c r="ED460" i="12"/>
  <c r="EG460" i="12"/>
  <c r="EH460" i="12"/>
  <c r="EK460" i="12"/>
  <c r="EL460" i="12"/>
  <c r="DN461" i="12"/>
  <c r="DO461" i="12"/>
  <c r="DQ461" i="12"/>
  <c r="DR461" i="12"/>
  <c r="DS461" i="12"/>
  <c r="DT461" i="12"/>
  <c r="DW461" i="12"/>
  <c r="DX461" i="12"/>
  <c r="EA461" i="12"/>
  <c r="EB461" i="12"/>
  <c r="EC461" i="12"/>
  <c r="ED461" i="12"/>
  <c r="EG461" i="12"/>
  <c r="EH461" i="12"/>
  <c r="EK461" i="12"/>
  <c r="EL461" i="12"/>
  <c r="DN462" i="12"/>
  <c r="DO462" i="12"/>
  <c r="DQ462" i="12"/>
  <c r="DR462" i="12"/>
  <c r="DS462" i="12"/>
  <c r="DT462" i="12"/>
  <c r="DW462" i="12"/>
  <c r="DX462" i="12"/>
  <c r="EA462" i="12"/>
  <c r="EB462" i="12"/>
  <c r="EC462" i="12"/>
  <c r="ED462" i="12"/>
  <c r="EG462" i="12"/>
  <c r="EH462" i="12"/>
  <c r="EK462" i="12"/>
  <c r="EL462" i="12"/>
  <c r="DN463" i="12"/>
  <c r="DO463" i="12"/>
  <c r="DQ463" i="12"/>
  <c r="DR463" i="12"/>
  <c r="DS463" i="12"/>
  <c r="DT463" i="12"/>
  <c r="DW463" i="12"/>
  <c r="DX463" i="12"/>
  <c r="EA463" i="12"/>
  <c r="EB463" i="12"/>
  <c r="EC463" i="12"/>
  <c r="ED463" i="12"/>
  <c r="EG463" i="12"/>
  <c r="EH463" i="12"/>
  <c r="EK463" i="12"/>
  <c r="EL463" i="12"/>
  <c r="DN464" i="12"/>
  <c r="DO464" i="12"/>
  <c r="DQ464" i="12"/>
  <c r="DR464" i="12"/>
  <c r="DS464" i="12"/>
  <c r="DT464" i="12"/>
  <c r="DW464" i="12"/>
  <c r="DX464" i="12"/>
  <c r="EA464" i="12"/>
  <c r="EB464" i="12"/>
  <c r="EC464" i="12"/>
  <c r="ED464" i="12"/>
  <c r="EG464" i="12"/>
  <c r="EH464" i="12"/>
  <c r="EK464" i="12"/>
  <c r="EL464" i="12"/>
  <c r="DN465" i="12"/>
  <c r="DO465" i="12"/>
  <c r="DQ465" i="12"/>
  <c r="DR465" i="12"/>
  <c r="DS465" i="12"/>
  <c r="DT465" i="12"/>
  <c r="DW465" i="12"/>
  <c r="DX465" i="12"/>
  <c r="EA465" i="12"/>
  <c r="EB465" i="12"/>
  <c r="EC465" i="12"/>
  <c r="ED465" i="12"/>
  <c r="EG465" i="12"/>
  <c r="EH465" i="12"/>
  <c r="EK465" i="12"/>
  <c r="EL465" i="12"/>
  <c r="DN466" i="12"/>
  <c r="DO466" i="12"/>
  <c r="DQ466" i="12"/>
  <c r="DR466" i="12"/>
  <c r="DS466" i="12"/>
  <c r="DT466" i="12"/>
  <c r="DW466" i="12"/>
  <c r="DX466" i="12"/>
  <c r="EA466" i="12"/>
  <c r="EB466" i="12"/>
  <c r="EC466" i="12"/>
  <c r="ED466" i="12"/>
  <c r="EG466" i="12"/>
  <c r="EH466" i="12"/>
  <c r="EK466" i="12"/>
  <c r="EL466" i="12"/>
  <c r="DN467" i="12"/>
  <c r="DO467" i="12"/>
  <c r="DQ467" i="12"/>
  <c r="DR467" i="12"/>
  <c r="DS467" i="12"/>
  <c r="DT467" i="12"/>
  <c r="DW467" i="12"/>
  <c r="DX467" i="12"/>
  <c r="EA467" i="12"/>
  <c r="EB467" i="12"/>
  <c r="EC467" i="12"/>
  <c r="ED467" i="12"/>
  <c r="EG467" i="12"/>
  <c r="EH467" i="12"/>
  <c r="EK467" i="12"/>
  <c r="EL467" i="12"/>
  <c r="DN468" i="12"/>
  <c r="DO468" i="12"/>
  <c r="DQ468" i="12"/>
  <c r="DR468" i="12"/>
  <c r="DS468" i="12"/>
  <c r="DT468" i="12"/>
  <c r="DW468" i="12"/>
  <c r="DX468" i="12"/>
  <c r="EA468" i="12"/>
  <c r="EB468" i="12"/>
  <c r="EC468" i="12"/>
  <c r="ED468" i="12"/>
  <c r="EG468" i="12"/>
  <c r="EH468" i="12"/>
  <c r="EK468" i="12"/>
  <c r="EL468" i="12"/>
  <c r="DN469" i="12"/>
  <c r="DO469" i="12"/>
  <c r="DQ469" i="12"/>
  <c r="DR469" i="12"/>
  <c r="DS469" i="12"/>
  <c r="DT469" i="12"/>
  <c r="DW469" i="12"/>
  <c r="DX469" i="12"/>
  <c r="EA469" i="12"/>
  <c r="EB469" i="12"/>
  <c r="EC469" i="12"/>
  <c r="ED469" i="12"/>
  <c r="EG469" i="12"/>
  <c r="EH469" i="12"/>
  <c r="EK469" i="12"/>
  <c r="EL469" i="12"/>
  <c r="DN470" i="12"/>
  <c r="DO470" i="12"/>
  <c r="DQ470" i="12"/>
  <c r="DR470" i="12"/>
  <c r="DS470" i="12"/>
  <c r="DT470" i="12"/>
  <c r="DW470" i="12"/>
  <c r="DX470" i="12"/>
  <c r="EA470" i="12"/>
  <c r="EB470" i="12"/>
  <c r="EC470" i="12"/>
  <c r="ED470" i="12"/>
  <c r="EG470" i="12"/>
  <c r="EH470" i="12"/>
  <c r="EK470" i="12"/>
  <c r="EL470" i="12"/>
  <c r="DN471" i="12"/>
  <c r="DO471" i="12"/>
  <c r="DQ471" i="12"/>
  <c r="DR471" i="12"/>
  <c r="DS471" i="12"/>
  <c r="DT471" i="12"/>
  <c r="DW471" i="12"/>
  <c r="DX471" i="12"/>
  <c r="EA471" i="12"/>
  <c r="EB471" i="12"/>
  <c r="EC471" i="12"/>
  <c r="ED471" i="12"/>
  <c r="EG471" i="12"/>
  <c r="EH471" i="12"/>
  <c r="EK471" i="12"/>
  <c r="EL471" i="12"/>
  <c r="DN472" i="12"/>
  <c r="DO472" i="12"/>
  <c r="DQ472" i="12"/>
  <c r="DR472" i="12"/>
  <c r="DS472" i="12"/>
  <c r="DT472" i="12"/>
  <c r="DW472" i="12"/>
  <c r="DX472" i="12"/>
  <c r="EA472" i="12"/>
  <c r="EB472" i="12"/>
  <c r="EC472" i="12"/>
  <c r="ED472" i="12"/>
  <c r="EG472" i="12"/>
  <c r="EH472" i="12"/>
  <c r="EK472" i="12"/>
  <c r="EL472" i="12"/>
  <c r="DN473" i="12"/>
  <c r="DO473" i="12"/>
  <c r="DQ473" i="12"/>
  <c r="DR473" i="12"/>
  <c r="DS473" i="12"/>
  <c r="DT473" i="12"/>
  <c r="DW473" i="12"/>
  <c r="DX473" i="12"/>
  <c r="EA473" i="12"/>
  <c r="EB473" i="12"/>
  <c r="EC473" i="12"/>
  <c r="ED473" i="12"/>
  <c r="EG473" i="12"/>
  <c r="EH473" i="12"/>
  <c r="EK473" i="12"/>
  <c r="EL473" i="12"/>
  <c r="DN474" i="12"/>
  <c r="DO474" i="12"/>
  <c r="DQ474" i="12"/>
  <c r="DR474" i="12"/>
  <c r="DS474" i="12"/>
  <c r="DT474" i="12"/>
  <c r="DW474" i="12"/>
  <c r="DX474" i="12"/>
  <c r="EA474" i="12"/>
  <c r="EB474" i="12"/>
  <c r="EC474" i="12"/>
  <c r="ED474" i="12"/>
  <c r="EG474" i="12"/>
  <c r="EH474" i="12"/>
  <c r="EK474" i="12"/>
  <c r="EL474" i="12"/>
  <c r="DN475" i="12"/>
  <c r="DO475" i="12"/>
  <c r="DQ475" i="12"/>
  <c r="DR475" i="12"/>
  <c r="DS475" i="12"/>
  <c r="DT475" i="12"/>
  <c r="DW475" i="12"/>
  <c r="DX475" i="12"/>
  <c r="EA475" i="12"/>
  <c r="EB475" i="12"/>
  <c r="EC475" i="12"/>
  <c r="ED475" i="12"/>
  <c r="EG475" i="12"/>
  <c r="EH475" i="12"/>
  <c r="EK475" i="12"/>
  <c r="EL475" i="12"/>
  <c r="DN476" i="12"/>
  <c r="DO476" i="12"/>
  <c r="DQ476" i="12"/>
  <c r="DR476" i="12"/>
  <c r="DS476" i="12"/>
  <c r="DT476" i="12"/>
  <c r="DW476" i="12"/>
  <c r="DX476" i="12"/>
  <c r="EA476" i="12"/>
  <c r="EB476" i="12"/>
  <c r="EC476" i="12"/>
  <c r="ED476" i="12"/>
  <c r="EG476" i="12"/>
  <c r="EH476" i="12"/>
  <c r="EK476" i="12"/>
  <c r="EL476" i="12"/>
  <c r="DN477" i="12"/>
  <c r="DO477" i="12"/>
  <c r="DQ477" i="12"/>
  <c r="DR477" i="12"/>
  <c r="DS477" i="12"/>
  <c r="DT477" i="12"/>
  <c r="DW477" i="12"/>
  <c r="DX477" i="12"/>
  <c r="EA477" i="12"/>
  <c r="EB477" i="12"/>
  <c r="EC477" i="12"/>
  <c r="ED477" i="12"/>
  <c r="EG477" i="12"/>
  <c r="EH477" i="12"/>
  <c r="EK477" i="12"/>
  <c r="EL477" i="12"/>
  <c r="DN478" i="12"/>
  <c r="DO478" i="12"/>
  <c r="DQ478" i="12"/>
  <c r="DR478" i="12"/>
  <c r="DS478" i="12"/>
  <c r="DT478" i="12"/>
  <c r="DW478" i="12"/>
  <c r="DX478" i="12"/>
  <c r="EA478" i="12"/>
  <c r="EB478" i="12"/>
  <c r="EC478" i="12"/>
  <c r="ED478" i="12"/>
  <c r="EG478" i="12"/>
  <c r="EH478" i="12"/>
  <c r="EK478" i="12"/>
  <c r="EL478" i="12"/>
  <c r="DN479" i="12"/>
  <c r="DO479" i="12"/>
  <c r="DQ479" i="12"/>
  <c r="DR479" i="12"/>
  <c r="DS479" i="12"/>
  <c r="DT479" i="12"/>
  <c r="DW479" i="12"/>
  <c r="DX479" i="12"/>
  <c r="EA479" i="12"/>
  <c r="EB479" i="12"/>
  <c r="EC479" i="12"/>
  <c r="ED479" i="12"/>
  <c r="EG479" i="12"/>
  <c r="EH479" i="12"/>
  <c r="EK479" i="12"/>
  <c r="EL479" i="12"/>
  <c r="DN480" i="12"/>
  <c r="DO480" i="12"/>
  <c r="DQ480" i="12"/>
  <c r="DR480" i="12"/>
  <c r="DS480" i="12"/>
  <c r="DT480" i="12"/>
  <c r="DW480" i="12"/>
  <c r="DX480" i="12"/>
  <c r="EA480" i="12"/>
  <c r="EB480" i="12"/>
  <c r="EC480" i="12"/>
  <c r="ED480" i="12"/>
  <c r="EG480" i="12"/>
  <c r="EH480" i="12"/>
  <c r="EK480" i="12"/>
  <c r="EL480" i="12"/>
  <c r="DN481" i="12"/>
  <c r="DO481" i="12"/>
  <c r="DQ481" i="12"/>
  <c r="DR481" i="12"/>
  <c r="DS481" i="12"/>
  <c r="DT481" i="12"/>
  <c r="DW481" i="12"/>
  <c r="DX481" i="12"/>
  <c r="EA481" i="12"/>
  <c r="EB481" i="12"/>
  <c r="EC481" i="12"/>
  <c r="ED481" i="12"/>
  <c r="EG481" i="12"/>
  <c r="EH481" i="12"/>
  <c r="EK481" i="12"/>
  <c r="EL481" i="12"/>
  <c r="DN482" i="12"/>
  <c r="DO482" i="12"/>
  <c r="DQ482" i="12"/>
  <c r="DR482" i="12"/>
  <c r="DS482" i="12"/>
  <c r="DT482" i="12"/>
  <c r="DW482" i="12"/>
  <c r="DX482" i="12"/>
  <c r="EA482" i="12"/>
  <c r="EB482" i="12"/>
  <c r="EC482" i="12"/>
  <c r="ED482" i="12"/>
  <c r="EG482" i="12"/>
  <c r="EH482" i="12"/>
  <c r="EK482" i="12"/>
  <c r="EL482" i="12"/>
  <c r="DN483" i="12"/>
  <c r="DO483" i="12"/>
  <c r="DQ483" i="12"/>
  <c r="DR483" i="12"/>
  <c r="DS483" i="12"/>
  <c r="DT483" i="12"/>
  <c r="DW483" i="12"/>
  <c r="DX483" i="12"/>
  <c r="EA483" i="12"/>
  <c r="EB483" i="12"/>
  <c r="EC483" i="12"/>
  <c r="ED483" i="12"/>
  <c r="EG483" i="12"/>
  <c r="EH483" i="12"/>
  <c r="EK483" i="12"/>
  <c r="EL483" i="12"/>
  <c r="DN484" i="12"/>
  <c r="DO484" i="12"/>
  <c r="DQ484" i="12"/>
  <c r="DR484" i="12"/>
  <c r="DS484" i="12"/>
  <c r="DT484" i="12"/>
  <c r="DW484" i="12"/>
  <c r="DX484" i="12"/>
  <c r="EA484" i="12"/>
  <c r="EB484" i="12"/>
  <c r="EC484" i="12"/>
  <c r="ED484" i="12"/>
  <c r="EG484" i="12"/>
  <c r="EH484" i="12"/>
  <c r="EK484" i="12"/>
  <c r="EL484" i="12"/>
  <c r="DN485" i="12"/>
  <c r="DO485" i="12"/>
  <c r="DQ485" i="12"/>
  <c r="DR485" i="12"/>
  <c r="DS485" i="12"/>
  <c r="DT485" i="12"/>
  <c r="DW485" i="12"/>
  <c r="DX485" i="12"/>
  <c r="EA485" i="12"/>
  <c r="EB485" i="12"/>
  <c r="EC485" i="12"/>
  <c r="ED485" i="12"/>
  <c r="EG485" i="12"/>
  <c r="EH485" i="12"/>
  <c r="EK485" i="12"/>
  <c r="EL485" i="12"/>
  <c r="DN486" i="12"/>
  <c r="DO486" i="12"/>
  <c r="DQ486" i="12"/>
  <c r="DR486" i="12"/>
  <c r="DS486" i="12"/>
  <c r="DT486" i="12"/>
  <c r="DW486" i="12"/>
  <c r="DX486" i="12"/>
  <c r="EA486" i="12"/>
  <c r="EB486" i="12"/>
  <c r="EC486" i="12"/>
  <c r="ED486" i="12"/>
  <c r="EG486" i="12"/>
  <c r="EH486" i="12"/>
  <c r="EK486" i="12"/>
  <c r="EL486" i="12"/>
  <c r="DN487" i="12"/>
  <c r="DO487" i="12"/>
  <c r="DQ487" i="12"/>
  <c r="DR487" i="12"/>
  <c r="DS487" i="12"/>
  <c r="DT487" i="12"/>
  <c r="DW487" i="12"/>
  <c r="DX487" i="12"/>
  <c r="EA487" i="12"/>
  <c r="EB487" i="12"/>
  <c r="EC487" i="12"/>
  <c r="ED487" i="12"/>
  <c r="EG487" i="12"/>
  <c r="EH487" i="12"/>
  <c r="EK487" i="12"/>
  <c r="EL487" i="12"/>
  <c r="DN488" i="12"/>
  <c r="DO488" i="12"/>
  <c r="DQ488" i="12"/>
  <c r="DR488" i="12"/>
  <c r="DS488" i="12"/>
  <c r="DT488" i="12"/>
  <c r="DW488" i="12"/>
  <c r="DX488" i="12"/>
  <c r="EA488" i="12"/>
  <c r="EB488" i="12"/>
  <c r="EC488" i="12"/>
  <c r="ED488" i="12"/>
  <c r="EG488" i="12"/>
  <c r="EH488" i="12"/>
  <c r="EK488" i="12"/>
  <c r="EL488" i="12"/>
  <c r="DN489" i="12"/>
  <c r="DO489" i="12"/>
  <c r="DQ489" i="12"/>
  <c r="DR489" i="12"/>
  <c r="DS489" i="12"/>
  <c r="DT489" i="12"/>
  <c r="DW489" i="12"/>
  <c r="DX489" i="12"/>
  <c r="EA489" i="12"/>
  <c r="EB489" i="12"/>
  <c r="EC489" i="12"/>
  <c r="ED489" i="12"/>
  <c r="EG489" i="12"/>
  <c r="EH489" i="12"/>
  <c r="EK489" i="12"/>
  <c r="EL489" i="12"/>
  <c r="DN490" i="12"/>
  <c r="DO490" i="12"/>
  <c r="DQ490" i="12"/>
  <c r="DR490" i="12"/>
  <c r="DS490" i="12"/>
  <c r="DT490" i="12"/>
  <c r="DW490" i="12"/>
  <c r="DX490" i="12"/>
  <c r="EA490" i="12"/>
  <c r="EB490" i="12"/>
  <c r="EC490" i="12"/>
  <c r="ED490" i="12"/>
  <c r="EG490" i="12"/>
  <c r="EH490" i="12"/>
  <c r="EK490" i="12"/>
  <c r="EL490" i="12"/>
  <c r="DN491" i="12"/>
  <c r="DO491" i="12"/>
  <c r="DQ491" i="12"/>
  <c r="DR491" i="12"/>
  <c r="DS491" i="12"/>
  <c r="DT491" i="12"/>
  <c r="DW491" i="12"/>
  <c r="DX491" i="12"/>
  <c r="EA491" i="12"/>
  <c r="EB491" i="12"/>
  <c r="EC491" i="12"/>
  <c r="ED491" i="12"/>
  <c r="EG491" i="12"/>
  <c r="EH491" i="12"/>
  <c r="EK491" i="12"/>
  <c r="EL491" i="12"/>
  <c r="DN492" i="12"/>
  <c r="DO492" i="12"/>
  <c r="DQ492" i="12"/>
  <c r="DR492" i="12"/>
  <c r="DS492" i="12"/>
  <c r="DT492" i="12"/>
  <c r="DW492" i="12"/>
  <c r="DX492" i="12"/>
  <c r="EA492" i="12"/>
  <c r="EB492" i="12"/>
  <c r="EC492" i="12"/>
  <c r="ED492" i="12"/>
  <c r="EG492" i="12"/>
  <c r="EH492" i="12"/>
  <c r="EK492" i="12"/>
  <c r="EL492" i="12"/>
  <c r="DN493" i="12"/>
  <c r="DO493" i="12"/>
  <c r="DQ493" i="12"/>
  <c r="DR493" i="12"/>
  <c r="DS493" i="12"/>
  <c r="DT493" i="12"/>
  <c r="DW493" i="12"/>
  <c r="DX493" i="12"/>
  <c r="EA493" i="12"/>
  <c r="EB493" i="12"/>
  <c r="EC493" i="12"/>
  <c r="ED493" i="12"/>
  <c r="EG493" i="12"/>
  <c r="EH493" i="12"/>
  <c r="EK493" i="12"/>
  <c r="EL493" i="12"/>
  <c r="DN494" i="12"/>
  <c r="DO494" i="12"/>
  <c r="DQ494" i="12"/>
  <c r="DR494" i="12"/>
  <c r="DS494" i="12"/>
  <c r="DT494" i="12"/>
  <c r="DW494" i="12"/>
  <c r="DX494" i="12"/>
  <c r="EA494" i="12"/>
  <c r="EB494" i="12"/>
  <c r="EC494" i="12"/>
  <c r="ED494" i="12"/>
  <c r="EG494" i="12"/>
  <c r="EH494" i="12"/>
  <c r="EK494" i="12"/>
  <c r="EL494" i="12"/>
  <c r="DN495" i="12"/>
  <c r="DO495" i="12"/>
  <c r="DQ495" i="12"/>
  <c r="DR495" i="12"/>
  <c r="DS495" i="12"/>
  <c r="DT495" i="12"/>
  <c r="DW495" i="12"/>
  <c r="DX495" i="12"/>
  <c r="EA495" i="12"/>
  <c r="EB495" i="12"/>
  <c r="EC495" i="12"/>
  <c r="ED495" i="12"/>
  <c r="EG495" i="12"/>
  <c r="EH495" i="12"/>
  <c r="EK495" i="12"/>
  <c r="EL495" i="12"/>
  <c r="DN496" i="12"/>
  <c r="DO496" i="12"/>
  <c r="DQ496" i="12"/>
  <c r="DR496" i="12"/>
  <c r="DS496" i="12"/>
  <c r="DT496" i="12"/>
  <c r="DW496" i="12"/>
  <c r="DX496" i="12"/>
  <c r="EA496" i="12"/>
  <c r="EB496" i="12"/>
  <c r="EC496" i="12"/>
  <c r="ED496" i="12"/>
  <c r="EG496" i="12"/>
  <c r="EH496" i="12"/>
  <c r="EK496" i="12"/>
  <c r="EL496" i="12"/>
  <c r="DN497" i="12"/>
  <c r="DO497" i="12"/>
  <c r="DQ497" i="12"/>
  <c r="DR497" i="12"/>
  <c r="DS497" i="12"/>
  <c r="DT497" i="12"/>
  <c r="DW497" i="12"/>
  <c r="DX497" i="12"/>
  <c r="EA497" i="12"/>
  <c r="EB497" i="12"/>
  <c r="EC497" i="12"/>
  <c r="ED497" i="12"/>
  <c r="EG497" i="12"/>
  <c r="EH497" i="12"/>
  <c r="EK497" i="12"/>
  <c r="EL497" i="12"/>
  <c r="DN498" i="12"/>
  <c r="DO498" i="12"/>
  <c r="DQ498" i="12"/>
  <c r="DR498" i="12"/>
  <c r="DS498" i="12"/>
  <c r="DT498" i="12"/>
  <c r="DW498" i="12"/>
  <c r="DX498" i="12"/>
  <c r="EA498" i="12"/>
  <c r="EB498" i="12"/>
  <c r="EC498" i="12"/>
  <c r="ED498" i="12"/>
  <c r="EG498" i="12"/>
  <c r="EH498" i="12"/>
  <c r="EK498" i="12"/>
  <c r="EL498" i="12"/>
  <c r="DN499" i="12"/>
  <c r="DO499" i="12"/>
  <c r="DQ499" i="12"/>
  <c r="DR499" i="12"/>
  <c r="DS499" i="12"/>
  <c r="DT499" i="12"/>
  <c r="DW499" i="12"/>
  <c r="DX499" i="12"/>
  <c r="EA499" i="12"/>
  <c r="EB499" i="12"/>
  <c r="EC499" i="12"/>
  <c r="ED499" i="12"/>
  <c r="EG499" i="12"/>
  <c r="EH499" i="12"/>
  <c r="EK499" i="12"/>
  <c r="EL499" i="12"/>
  <c r="DN4" i="12"/>
  <c r="DO4" i="12"/>
  <c r="DQ4" i="12"/>
  <c r="DR4" i="12"/>
  <c r="DF5" i="12"/>
  <c r="DG5" i="12"/>
  <c r="DH5" i="12"/>
  <c r="DJ5" i="12"/>
  <c r="DK5" i="12"/>
  <c r="DL5" i="12"/>
  <c r="DF6" i="12"/>
  <c r="DG6" i="12"/>
  <c r="DH6" i="12"/>
  <c r="DJ6" i="12"/>
  <c r="DK6" i="12"/>
  <c r="DL6" i="12"/>
  <c r="DF7" i="12"/>
  <c r="DG7" i="12"/>
  <c r="DH7" i="12"/>
  <c r="DJ7" i="12"/>
  <c r="DK7" i="12"/>
  <c r="DL7" i="12"/>
  <c r="DF8" i="12"/>
  <c r="DG8" i="12"/>
  <c r="DH8" i="12"/>
  <c r="DJ8" i="12"/>
  <c r="DK8" i="12"/>
  <c r="DL8" i="12"/>
  <c r="DF9" i="12"/>
  <c r="DG9" i="12"/>
  <c r="DH9" i="12"/>
  <c r="DJ9" i="12"/>
  <c r="DK9" i="12"/>
  <c r="DL9" i="12"/>
  <c r="DF10" i="12"/>
  <c r="DG10" i="12"/>
  <c r="DH10" i="12"/>
  <c r="DJ10" i="12"/>
  <c r="DK10" i="12"/>
  <c r="DL10" i="12"/>
  <c r="DF11" i="12"/>
  <c r="DG11" i="12"/>
  <c r="DH11" i="12"/>
  <c r="DJ11" i="12"/>
  <c r="DK11" i="12"/>
  <c r="DL11" i="12"/>
  <c r="DF12" i="12"/>
  <c r="DG12" i="12"/>
  <c r="DH12" i="12"/>
  <c r="DJ12" i="12"/>
  <c r="DK12" i="12"/>
  <c r="DL12" i="12"/>
  <c r="DF13" i="12"/>
  <c r="DG13" i="12"/>
  <c r="DH13" i="12"/>
  <c r="DJ13" i="12"/>
  <c r="DK13" i="12"/>
  <c r="DL13" i="12"/>
  <c r="DF14" i="12"/>
  <c r="DG14" i="12"/>
  <c r="DH14" i="12"/>
  <c r="DJ14" i="12"/>
  <c r="DK14" i="12"/>
  <c r="DL14" i="12"/>
  <c r="DF15" i="12"/>
  <c r="DG15" i="12"/>
  <c r="DH15" i="12"/>
  <c r="DJ15" i="12"/>
  <c r="DK15" i="12"/>
  <c r="DL15" i="12"/>
  <c r="DF16" i="12"/>
  <c r="DG16" i="12"/>
  <c r="DH16" i="12"/>
  <c r="DJ16" i="12"/>
  <c r="DK16" i="12"/>
  <c r="DL16" i="12"/>
  <c r="DF17" i="12"/>
  <c r="DG17" i="12"/>
  <c r="DH17" i="12"/>
  <c r="DJ17" i="12"/>
  <c r="DK17" i="12"/>
  <c r="DL17" i="12"/>
  <c r="DF18" i="12"/>
  <c r="DG18" i="12"/>
  <c r="DH18" i="12"/>
  <c r="DJ18" i="12"/>
  <c r="DK18" i="12"/>
  <c r="DL18" i="12"/>
  <c r="DF19" i="12"/>
  <c r="DG19" i="12"/>
  <c r="DH19" i="12"/>
  <c r="DJ19" i="12"/>
  <c r="DK19" i="12"/>
  <c r="DL19" i="12"/>
  <c r="DF20" i="12"/>
  <c r="DG20" i="12"/>
  <c r="DH20" i="12"/>
  <c r="DJ20" i="12"/>
  <c r="DK20" i="12"/>
  <c r="DL20" i="12"/>
  <c r="DF21" i="12"/>
  <c r="DG21" i="12"/>
  <c r="DH21" i="12"/>
  <c r="DJ21" i="12"/>
  <c r="DK21" i="12"/>
  <c r="DL21" i="12"/>
  <c r="DF22" i="12"/>
  <c r="DG22" i="12"/>
  <c r="DH22" i="12"/>
  <c r="DJ22" i="12"/>
  <c r="DK22" i="12"/>
  <c r="DL22" i="12"/>
  <c r="DF23" i="12"/>
  <c r="DG23" i="12"/>
  <c r="DH23" i="12"/>
  <c r="DJ23" i="12"/>
  <c r="DK23" i="12"/>
  <c r="DL23" i="12"/>
  <c r="DF24" i="12"/>
  <c r="DG24" i="12"/>
  <c r="DH24" i="12"/>
  <c r="DJ24" i="12"/>
  <c r="DK24" i="12"/>
  <c r="DL24" i="12"/>
  <c r="DF25" i="12"/>
  <c r="DG25" i="12"/>
  <c r="DH25" i="12"/>
  <c r="DJ25" i="12"/>
  <c r="DK25" i="12"/>
  <c r="DL25" i="12"/>
  <c r="DF26" i="12"/>
  <c r="DG26" i="12"/>
  <c r="DH26" i="12"/>
  <c r="DJ26" i="12"/>
  <c r="DK26" i="12"/>
  <c r="DL26" i="12"/>
  <c r="DF27" i="12"/>
  <c r="DG27" i="12"/>
  <c r="DH27" i="12"/>
  <c r="DJ27" i="12"/>
  <c r="DK27" i="12"/>
  <c r="DL27" i="12"/>
  <c r="DF28" i="12"/>
  <c r="DG28" i="12"/>
  <c r="DH28" i="12"/>
  <c r="DJ28" i="12"/>
  <c r="DK28" i="12"/>
  <c r="DL28" i="12"/>
  <c r="DF29" i="12"/>
  <c r="DG29" i="12"/>
  <c r="DH29" i="12"/>
  <c r="DJ29" i="12"/>
  <c r="DK29" i="12"/>
  <c r="DL29" i="12"/>
  <c r="DF30" i="12"/>
  <c r="DG30" i="12"/>
  <c r="DH30" i="12"/>
  <c r="DJ30" i="12"/>
  <c r="DK30" i="12"/>
  <c r="DL30" i="12"/>
  <c r="DF31" i="12"/>
  <c r="DG31" i="12"/>
  <c r="DH31" i="12"/>
  <c r="DJ31" i="12"/>
  <c r="DK31" i="12"/>
  <c r="DL31" i="12"/>
  <c r="DF32" i="12"/>
  <c r="DG32" i="12"/>
  <c r="DH32" i="12"/>
  <c r="DJ32" i="12"/>
  <c r="DK32" i="12"/>
  <c r="DL32" i="12"/>
  <c r="DF33" i="12"/>
  <c r="DG33" i="12"/>
  <c r="DH33" i="12"/>
  <c r="DJ33" i="12"/>
  <c r="DK33" i="12"/>
  <c r="DL33" i="12"/>
  <c r="DF34" i="12"/>
  <c r="DG34" i="12"/>
  <c r="DH34" i="12"/>
  <c r="DJ34" i="12"/>
  <c r="DK34" i="12"/>
  <c r="DL34" i="12"/>
  <c r="DF35" i="12"/>
  <c r="DG35" i="12"/>
  <c r="DH35" i="12"/>
  <c r="DJ35" i="12"/>
  <c r="DK35" i="12"/>
  <c r="DL35" i="12"/>
  <c r="DF36" i="12"/>
  <c r="DG36" i="12"/>
  <c r="DH36" i="12"/>
  <c r="DJ36" i="12"/>
  <c r="DK36" i="12"/>
  <c r="DL36" i="12"/>
  <c r="DF37" i="12"/>
  <c r="DG37" i="12"/>
  <c r="DH37" i="12"/>
  <c r="DJ37" i="12"/>
  <c r="DK37" i="12"/>
  <c r="DL37" i="12"/>
  <c r="DF38" i="12"/>
  <c r="DG38" i="12"/>
  <c r="DH38" i="12"/>
  <c r="DJ38" i="12"/>
  <c r="DK38" i="12"/>
  <c r="DL38" i="12"/>
  <c r="DF39" i="12"/>
  <c r="DG39" i="12"/>
  <c r="DH39" i="12"/>
  <c r="DJ39" i="12"/>
  <c r="DK39" i="12"/>
  <c r="DL39" i="12"/>
  <c r="DF40" i="12"/>
  <c r="DG40" i="12"/>
  <c r="DH40" i="12"/>
  <c r="DJ40" i="12"/>
  <c r="DK40" i="12"/>
  <c r="DL40" i="12"/>
  <c r="DF41" i="12"/>
  <c r="DG41" i="12"/>
  <c r="DH41" i="12"/>
  <c r="DJ41" i="12"/>
  <c r="DK41" i="12"/>
  <c r="DL41" i="12"/>
  <c r="DF42" i="12"/>
  <c r="DG42" i="12"/>
  <c r="DH42" i="12"/>
  <c r="DJ42" i="12"/>
  <c r="DK42" i="12"/>
  <c r="DL42" i="12"/>
  <c r="DF43" i="12"/>
  <c r="DG43" i="12"/>
  <c r="DH43" i="12"/>
  <c r="DJ43" i="12"/>
  <c r="DK43" i="12"/>
  <c r="DL43" i="12"/>
  <c r="DF44" i="12"/>
  <c r="DG44" i="12"/>
  <c r="DH44" i="12"/>
  <c r="DJ44" i="12"/>
  <c r="DK44" i="12"/>
  <c r="DL44" i="12"/>
  <c r="DF45" i="12"/>
  <c r="DG45" i="12"/>
  <c r="DH45" i="12"/>
  <c r="DJ45" i="12"/>
  <c r="DK45" i="12"/>
  <c r="DL45" i="12"/>
  <c r="DF46" i="12"/>
  <c r="DG46" i="12"/>
  <c r="DH46" i="12"/>
  <c r="DJ46" i="12"/>
  <c r="DK46" i="12"/>
  <c r="DL46" i="12"/>
  <c r="DF47" i="12"/>
  <c r="DG47" i="12"/>
  <c r="DH47" i="12"/>
  <c r="DJ47" i="12"/>
  <c r="DK47" i="12"/>
  <c r="DL47" i="12"/>
  <c r="DF48" i="12"/>
  <c r="DG48" i="12"/>
  <c r="DH48" i="12"/>
  <c r="DJ48" i="12"/>
  <c r="DK48" i="12"/>
  <c r="DL48" i="12"/>
  <c r="DF49" i="12"/>
  <c r="DG49" i="12"/>
  <c r="DH49" i="12"/>
  <c r="DJ49" i="12"/>
  <c r="DK49" i="12"/>
  <c r="DL49" i="12"/>
  <c r="DF50" i="12"/>
  <c r="DG50" i="12"/>
  <c r="DH50" i="12"/>
  <c r="DJ50" i="12"/>
  <c r="DK50" i="12"/>
  <c r="DL50" i="12"/>
  <c r="DF51" i="12"/>
  <c r="DG51" i="12"/>
  <c r="DH51" i="12"/>
  <c r="DJ51" i="12"/>
  <c r="DK51" i="12"/>
  <c r="DL51" i="12"/>
  <c r="DF52" i="12"/>
  <c r="DG52" i="12"/>
  <c r="DH52" i="12"/>
  <c r="DJ52" i="12"/>
  <c r="DK52" i="12"/>
  <c r="DL52" i="12"/>
  <c r="DF53" i="12"/>
  <c r="DG53" i="12"/>
  <c r="DH53" i="12"/>
  <c r="DJ53" i="12"/>
  <c r="DK53" i="12"/>
  <c r="DL53" i="12"/>
  <c r="DF54" i="12"/>
  <c r="DG54" i="12"/>
  <c r="DH54" i="12"/>
  <c r="DJ54" i="12"/>
  <c r="DK54" i="12"/>
  <c r="DL54" i="12"/>
  <c r="DF55" i="12"/>
  <c r="DG55" i="12"/>
  <c r="DH55" i="12"/>
  <c r="DJ55" i="12"/>
  <c r="DK55" i="12"/>
  <c r="DL55" i="12"/>
  <c r="DF56" i="12"/>
  <c r="DG56" i="12"/>
  <c r="DH56" i="12"/>
  <c r="DJ56" i="12"/>
  <c r="DK56" i="12"/>
  <c r="DL56" i="12"/>
  <c r="DF57" i="12"/>
  <c r="DG57" i="12"/>
  <c r="DH57" i="12"/>
  <c r="DJ57" i="12"/>
  <c r="DK57" i="12"/>
  <c r="DL57" i="12"/>
  <c r="DF58" i="12"/>
  <c r="DG58" i="12"/>
  <c r="DH58" i="12"/>
  <c r="DJ58" i="12"/>
  <c r="DK58" i="12"/>
  <c r="DL58" i="12"/>
  <c r="DF59" i="12"/>
  <c r="DG59" i="12"/>
  <c r="DH59" i="12"/>
  <c r="DJ59" i="12"/>
  <c r="DK59" i="12"/>
  <c r="DL59" i="12"/>
  <c r="DF60" i="12"/>
  <c r="DG60" i="12"/>
  <c r="DH60" i="12"/>
  <c r="DJ60" i="12"/>
  <c r="DK60" i="12"/>
  <c r="DL60" i="12"/>
  <c r="DF61" i="12"/>
  <c r="DG61" i="12"/>
  <c r="DH61" i="12"/>
  <c r="DJ61" i="12"/>
  <c r="DK61" i="12"/>
  <c r="DL61" i="12"/>
  <c r="DF62" i="12"/>
  <c r="DG62" i="12"/>
  <c r="DH62" i="12"/>
  <c r="DJ62" i="12"/>
  <c r="DK62" i="12"/>
  <c r="DL62" i="12"/>
  <c r="DF63" i="12"/>
  <c r="DG63" i="12"/>
  <c r="DH63" i="12"/>
  <c r="DJ63" i="12"/>
  <c r="DK63" i="12"/>
  <c r="DL63" i="12"/>
  <c r="DF64" i="12"/>
  <c r="DG64" i="12"/>
  <c r="DH64" i="12"/>
  <c r="DJ64" i="12"/>
  <c r="DK64" i="12"/>
  <c r="DL64" i="12"/>
  <c r="DF65" i="12"/>
  <c r="DG65" i="12"/>
  <c r="DH65" i="12"/>
  <c r="DJ65" i="12"/>
  <c r="DK65" i="12"/>
  <c r="DL65" i="12"/>
  <c r="DF66" i="12"/>
  <c r="DG66" i="12"/>
  <c r="DH66" i="12"/>
  <c r="DJ66" i="12"/>
  <c r="DK66" i="12"/>
  <c r="DL66" i="12"/>
  <c r="DF67" i="12"/>
  <c r="DG67" i="12"/>
  <c r="DH67" i="12"/>
  <c r="DJ67" i="12"/>
  <c r="DK67" i="12"/>
  <c r="DL67" i="12"/>
  <c r="DF68" i="12"/>
  <c r="DG68" i="12"/>
  <c r="DH68" i="12"/>
  <c r="DJ68" i="12"/>
  <c r="DK68" i="12"/>
  <c r="DL68" i="12"/>
  <c r="DF69" i="12"/>
  <c r="DG69" i="12"/>
  <c r="DH69" i="12"/>
  <c r="DJ69" i="12"/>
  <c r="DK69" i="12"/>
  <c r="DL69" i="12"/>
  <c r="DF70" i="12"/>
  <c r="DG70" i="12"/>
  <c r="DH70" i="12"/>
  <c r="DJ70" i="12"/>
  <c r="DK70" i="12"/>
  <c r="DL70" i="12"/>
  <c r="DF71" i="12"/>
  <c r="DG71" i="12"/>
  <c r="DH71" i="12"/>
  <c r="DJ71" i="12"/>
  <c r="DK71" i="12"/>
  <c r="DL71" i="12"/>
  <c r="DF72" i="12"/>
  <c r="DG72" i="12"/>
  <c r="DH72" i="12"/>
  <c r="DJ72" i="12"/>
  <c r="DK72" i="12"/>
  <c r="DL72" i="12"/>
  <c r="DF73" i="12"/>
  <c r="DG73" i="12"/>
  <c r="DH73" i="12"/>
  <c r="DJ73" i="12"/>
  <c r="DK73" i="12"/>
  <c r="DL73" i="12"/>
  <c r="DF74" i="12"/>
  <c r="DG74" i="12"/>
  <c r="DH74" i="12"/>
  <c r="DJ74" i="12"/>
  <c r="DK74" i="12"/>
  <c r="DL74" i="12"/>
  <c r="DF75" i="12"/>
  <c r="DG75" i="12"/>
  <c r="DH75" i="12"/>
  <c r="DJ75" i="12"/>
  <c r="DK75" i="12"/>
  <c r="DL75" i="12"/>
  <c r="DF76" i="12"/>
  <c r="DG76" i="12"/>
  <c r="DH76" i="12"/>
  <c r="DJ76" i="12"/>
  <c r="DK76" i="12"/>
  <c r="DL76" i="12"/>
  <c r="DF77" i="12"/>
  <c r="DG77" i="12"/>
  <c r="DH77" i="12"/>
  <c r="DJ77" i="12"/>
  <c r="DK77" i="12"/>
  <c r="DL77" i="12"/>
  <c r="DF78" i="12"/>
  <c r="DG78" i="12"/>
  <c r="DH78" i="12"/>
  <c r="DJ78" i="12"/>
  <c r="DK78" i="12"/>
  <c r="DL78" i="12"/>
  <c r="DF80" i="12"/>
  <c r="DG80" i="12"/>
  <c r="DH80" i="12"/>
  <c r="DJ80" i="12"/>
  <c r="DK80" i="12"/>
  <c r="DL80" i="12"/>
  <c r="DF81" i="12"/>
  <c r="DG81" i="12"/>
  <c r="DH81" i="12"/>
  <c r="DJ81" i="12"/>
  <c r="DK81" i="12"/>
  <c r="DL81" i="12"/>
  <c r="DF82" i="12"/>
  <c r="DG82" i="12"/>
  <c r="DH82" i="12"/>
  <c r="DJ82" i="12"/>
  <c r="DK82" i="12"/>
  <c r="DL82" i="12"/>
  <c r="DF83" i="12"/>
  <c r="DG83" i="12"/>
  <c r="DH83" i="12"/>
  <c r="DJ83" i="12"/>
  <c r="DK83" i="12"/>
  <c r="DL83" i="12"/>
  <c r="DF84" i="12"/>
  <c r="DG84" i="12"/>
  <c r="DH84" i="12"/>
  <c r="DJ84" i="12"/>
  <c r="DK84" i="12"/>
  <c r="DL84" i="12"/>
  <c r="DF85" i="12"/>
  <c r="DG85" i="12"/>
  <c r="DH85" i="12"/>
  <c r="DJ85" i="12"/>
  <c r="DK85" i="12"/>
  <c r="DL85" i="12"/>
  <c r="DF86" i="12"/>
  <c r="DG86" i="12"/>
  <c r="DH86" i="12"/>
  <c r="DJ86" i="12"/>
  <c r="DK86" i="12"/>
  <c r="DL86" i="12"/>
  <c r="DF87" i="12"/>
  <c r="DG87" i="12"/>
  <c r="DH87" i="12"/>
  <c r="DJ87" i="12"/>
  <c r="DK87" i="12"/>
  <c r="DL87" i="12"/>
  <c r="DF88" i="12"/>
  <c r="DG88" i="12"/>
  <c r="DH88" i="12"/>
  <c r="DJ88" i="12"/>
  <c r="DK88" i="12"/>
  <c r="DL88" i="12"/>
  <c r="DF89" i="12"/>
  <c r="DG89" i="12"/>
  <c r="DH89" i="12"/>
  <c r="DJ89" i="12"/>
  <c r="DK89" i="12"/>
  <c r="DL89" i="12"/>
  <c r="DF90" i="12"/>
  <c r="DG90" i="12"/>
  <c r="DH90" i="12"/>
  <c r="DJ90" i="12"/>
  <c r="DK90" i="12"/>
  <c r="DL90" i="12"/>
  <c r="DF91" i="12"/>
  <c r="DG91" i="12"/>
  <c r="DH91" i="12"/>
  <c r="DJ91" i="12"/>
  <c r="DK91" i="12"/>
  <c r="DL91" i="12"/>
  <c r="DF92" i="12"/>
  <c r="DG92" i="12"/>
  <c r="DH92" i="12"/>
  <c r="DJ92" i="12"/>
  <c r="DK92" i="12"/>
  <c r="DL92" i="12"/>
  <c r="DF93" i="12"/>
  <c r="DG93" i="12"/>
  <c r="DH93" i="12"/>
  <c r="DJ93" i="12"/>
  <c r="DK93" i="12"/>
  <c r="DL93" i="12"/>
  <c r="DF94" i="12"/>
  <c r="DG94" i="12"/>
  <c r="DH94" i="12"/>
  <c r="DJ94" i="12"/>
  <c r="DK94" i="12"/>
  <c r="DL94" i="12"/>
  <c r="DF95" i="12"/>
  <c r="DG95" i="12"/>
  <c r="DH95" i="12"/>
  <c r="DJ95" i="12"/>
  <c r="DK95" i="12"/>
  <c r="DL95" i="12"/>
  <c r="DF96" i="12"/>
  <c r="DG96" i="12"/>
  <c r="DH96" i="12"/>
  <c r="DJ96" i="12"/>
  <c r="DK96" i="12"/>
  <c r="DL96" i="12"/>
  <c r="DF97" i="12"/>
  <c r="DG97" i="12"/>
  <c r="DH97" i="12"/>
  <c r="DJ97" i="12"/>
  <c r="DK97" i="12"/>
  <c r="DL97" i="12"/>
  <c r="DF98" i="12"/>
  <c r="DG98" i="12"/>
  <c r="DH98" i="12"/>
  <c r="DJ98" i="12"/>
  <c r="DK98" i="12"/>
  <c r="DL98" i="12"/>
  <c r="DF99" i="12"/>
  <c r="DG99" i="12"/>
  <c r="DH99" i="12"/>
  <c r="DJ99" i="12"/>
  <c r="DK99" i="12"/>
  <c r="DL99" i="12"/>
  <c r="DF100" i="12"/>
  <c r="DG100" i="12"/>
  <c r="DH100" i="12"/>
  <c r="DJ100" i="12"/>
  <c r="DK100" i="12"/>
  <c r="DL100" i="12"/>
  <c r="DF101" i="12"/>
  <c r="DG101" i="12"/>
  <c r="DH101" i="12"/>
  <c r="DJ101" i="12"/>
  <c r="DK101" i="12"/>
  <c r="DL101" i="12"/>
  <c r="DF102" i="12"/>
  <c r="DG102" i="12"/>
  <c r="DH102" i="12"/>
  <c r="DJ102" i="12"/>
  <c r="DK102" i="12"/>
  <c r="DL102" i="12"/>
  <c r="DF103" i="12"/>
  <c r="DG103" i="12"/>
  <c r="DH103" i="12"/>
  <c r="DJ103" i="12"/>
  <c r="DK103" i="12"/>
  <c r="DL103" i="12"/>
  <c r="DF104" i="12"/>
  <c r="DG104" i="12"/>
  <c r="DH104" i="12"/>
  <c r="DJ104" i="12"/>
  <c r="DK104" i="12"/>
  <c r="DL104" i="12"/>
  <c r="DF105" i="12"/>
  <c r="DG105" i="12"/>
  <c r="DH105" i="12"/>
  <c r="DJ105" i="12"/>
  <c r="DK105" i="12"/>
  <c r="DL105" i="12"/>
  <c r="DF106" i="12"/>
  <c r="DG106" i="12"/>
  <c r="DH106" i="12"/>
  <c r="DJ106" i="12"/>
  <c r="DK106" i="12"/>
  <c r="DL106" i="12"/>
  <c r="DF107" i="12"/>
  <c r="DG107" i="12"/>
  <c r="DH107" i="12"/>
  <c r="DJ107" i="12"/>
  <c r="DK107" i="12"/>
  <c r="DL107" i="12"/>
  <c r="DF108" i="12"/>
  <c r="DG108" i="12"/>
  <c r="DH108" i="12"/>
  <c r="DJ108" i="12"/>
  <c r="DK108" i="12"/>
  <c r="DL108" i="12"/>
  <c r="DF109" i="12"/>
  <c r="DG109" i="12"/>
  <c r="DH109" i="12"/>
  <c r="DJ109" i="12"/>
  <c r="DK109" i="12"/>
  <c r="DL109" i="12"/>
  <c r="DF110" i="12"/>
  <c r="DG110" i="12"/>
  <c r="DH110" i="12"/>
  <c r="DJ110" i="12"/>
  <c r="DK110" i="12"/>
  <c r="DL110" i="12"/>
  <c r="DF111" i="12"/>
  <c r="DG111" i="12"/>
  <c r="DH111" i="12"/>
  <c r="DJ111" i="12"/>
  <c r="DK111" i="12"/>
  <c r="DL111" i="12"/>
  <c r="DF112" i="12"/>
  <c r="DG112" i="12"/>
  <c r="DH112" i="12"/>
  <c r="DJ112" i="12"/>
  <c r="DK112" i="12"/>
  <c r="DL112" i="12"/>
  <c r="DF113" i="12"/>
  <c r="DG113" i="12"/>
  <c r="DH113" i="12"/>
  <c r="DJ113" i="12"/>
  <c r="DK113" i="12"/>
  <c r="DL113" i="12"/>
  <c r="DF114" i="12"/>
  <c r="DG114" i="12"/>
  <c r="DH114" i="12"/>
  <c r="DJ114" i="12"/>
  <c r="DK114" i="12"/>
  <c r="DL114" i="12"/>
  <c r="DF115" i="12"/>
  <c r="DG115" i="12"/>
  <c r="DH115" i="12"/>
  <c r="DJ115" i="12"/>
  <c r="DK115" i="12"/>
  <c r="DL115" i="12"/>
  <c r="DF116" i="12"/>
  <c r="DG116" i="12"/>
  <c r="DH116" i="12"/>
  <c r="DJ116" i="12"/>
  <c r="DK116" i="12"/>
  <c r="DL116" i="12"/>
  <c r="DF117" i="12"/>
  <c r="DG117" i="12"/>
  <c r="DH117" i="12"/>
  <c r="DJ117" i="12"/>
  <c r="DK117" i="12"/>
  <c r="DL117" i="12"/>
  <c r="DF118" i="12"/>
  <c r="DG118" i="12"/>
  <c r="DH118" i="12"/>
  <c r="DJ118" i="12"/>
  <c r="DK118" i="12"/>
  <c r="DL118" i="12"/>
  <c r="DF119" i="12"/>
  <c r="DG119" i="12"/>
  <c r="DH119" i="12"/>
  <c r="DJ119" i="12"/>
  <c r="DK119" i="12"/>
  <c r="DL119" i="12"/>
  <c r="DF120" i="12"/>
  <c r="DG120" i="12"/>
  <c r="DH120" i="12"/>
  <c r="DJ120" i="12"/>
  <c r="DK120" i="12"/>
  <c r="DL120" i="12"/>
  <c r="DF121" i="12"/>
  <c r="DG121" i="12"/>
  <c r="DH121" i="12"/>
  <c r="DJ121" i="12"/>
  <c r="DK121" i="12"/>
  <c r="DL121" i="12"/>
  <c r="DF122" i="12"/>
  <c r="DG122" i="12"/>
  <c r="DH122" i="12"/>
  <c r="DJ122" i="12"/>
  <c r="DK122" i="12"/>
  <c r="DL122" i="12"/>
  <c r="DF123" i="12"/>
  <c r="DG123" i="12"/>
  <c r="DH123" i="12"/>
  <c r="DJ123" i="12"/>
  <c r="DK123" i="12"/>
  <c r="DL123" i="12"/>
  <c r="DF124" i="12"/>
  <c r="DG124" i="12"/>
  <c r="DH124" i="12"/>
  <c r="DJ124" i="12"/>
  <c r="DK124" i="12"/>
  <c r="DL124" i="12"/>
  <c r="DF125" i="12"/>
  <c r="DG125" i="12"/>
  <c r="DH125" i="12"/>
  <c r="DJ125" i="12"/>
  <c r="DK125" i="12"/>
  <c r="DL125" i="12"/>
  <c r="DF126" i="12"/>
  <c r="DG126" i="12"/>
  <c r="DH126" i="12"/>
  <c r="DJ126" i="12"/>
  <c r="DK126" i="12"/>
  <c r="DL126" i="12"/>
  <c r="DF127" i="12"/>
  <c r="DG127" i="12"/>
  <c r="DH127" i="12"/>
  <c r="DJ127" i="12"/>
  <c r="DK127" i="12"/>
  <c r="DL127" i="12"/>
  <c r="DF128" i="12"/>
  <c r="DG128" i="12"/>
  <c r="DH128" i="12"/>
  <c r="DJ128" i="12"/>
  <c r="DK128" i="12"/>
  <c r="DL128" i="12"/>
  <c r="DF129" i="12"/>
  <c r="DG129" i="12"/>
  <c r="DH129" i="12"/>
  <c r="DJ129" i="12"/>
  <c r="DK129" i="12"/>
  <c r="DL129" i="12"/>
  <c r="DF130" i="12"/>
  <c r="DG130" i="12"/>
  <c r="DH130" i="12"/>
  <c r="DJ130" i="12"/>
  <c r="DK130" i="12"/>
  <c r="DL130" i="12"/>
  <c r="DF131" i="12"/>
  <c r="DG131" i="12"/>
  <c r="DH131" i="12"/>
  <c r="DJ131" i="12"/>
  <c r="DK131" i="12"/>
  <c r="DL131" i="12"/>
  <c r="DF132" i="12"/>
  <c r="DG132" i="12"/>
  <c r="DH132" i="12"/>
  <c r="DJ132" i="12"/>
  <c r="DK132" i="12"/>
  <c r="DL132" i="12"/>
  <c r="DF133" i="12"/>
  <c r="DG133" i="12"/>
  <c r="DH133" i="12"/>
  <c r="DJ133" i="12"/>
  <c r="DK133" i="12"/>
  <c r="DL133" i="12"/>
  <c r="DF134" i="12"/>
  <c r="DG134" i="12"/>
  <c r="DH134" i="12"/>
  <c r="DJ134" i="12"/>
  <c r="DK134" i="12"/>
  <c r="DL134" i="12"/>
  <c r="DF135" i="12"/>
  <c r="DG135" i="12"/>
  <c r="DH135" i="12"/>
  <c r="DJ135" i="12"/>
  <c r="DK135" i="12"/>
  <c r="DL135" i="12"/>
  <c r="DF136" i="12"/>
  <c r="DG136" i="12"/>
  <c r="DH136" i="12"/>
  <c r="DJ136" i="12"/>
  <c r="DK136" i="12"/>
  <c r="DL136" i="12"/>
  <c r="DF137" i="12"/>
  <c r="DG137" i="12"/>
  <c r="DH137" i="12"/>
  <c r="DJ137" i="12"/>
  <c r="DK137" i="12"/>
  <c r="DL137" i="12"/>
  <c r="DF138" i="12"/>
  <c r="DG138" i="12"/>
  <c r="DH138" i="12"/>
  <c r="DJ138" i="12"/>
  <c r="DK138" i="12"/>
  <c r="DL138" i="12"/>
  <c r="DF139" i="12"/>
  <c r="DG139" i="12"/>
  <c r="DH139" i="12"/>
  <c r="DJ139" i="12"/>
  <c r="DK139" i="12"/>
  <c r="DL139" i="12"/>
  <c r="DF140" i="12"/>
  <c r="DG140" i="12"/>
  <c r="DH140" i="12"/>
  <c r="DJ140" i="12"/>
  <c r="DK140" i="12"/>
  <c r="DL140" i="12"/>
  <c r="DF141" i="12"/>
  <c r="DG141" i="12"/>
  <c r="DH141" i="12"/>
  <c r="DJ141" i="12"/>
  <c r="DK141" i="12"/>
  <c r="DL141" i="12"/>
  <c r="DF142" i="12"/>
  <c r="DG142" i="12"/>
  <c r="DH142" i="12"/>
  <c r="DJ142" i="12"/>
  <c r="DK142" i="12"/>
  <c r="DL142" i="12"/>
  <c r="DF143" i="12"/>
  <c r="DG143" i="12"/>
  <c r="DH143" i="12"/>
  <c r="DJ143" i="12"/>
  <c r="DK143" i="12"/>
  <c r="DL143" i="12"/>
  <c r="DF144" i="12"/>
  <c r="DG144" i="12"/>
  <c r="DH144" i="12"/>
  <c r="DJ144" i="12"/>
  <c r="DK144" i="12"/>
  <c r="DL144" i="12"/>
  <c r="DF145" i="12"/>
  <c r="DG145" i="12"/>
  <c r="DH145" i="12"/>
  <c r="DJ145" i="12"/>
  <c r="DK145" i="12"/>
  <c r="DL145" i="12"/>
  <c r="DF146" i="12"/>
  <c r="DG146" i="12"/>
  <c r="DH146" i="12"/>
  <c r="DJ146" i="12"/>
  <c r="DK146" i="12"/>
  <c r="DL146" i="12"/>
  <c r="DF147" i="12"/>
  <c r="DG147" i="12"/>
  <c r="DH147" i="12"/>
  <c r="DJ147" i="12"/>
  <c r="DK147" i="12"/>
  <c r="DL147" i="12"/>
  <c r="DF148" i="12"/>
  <c r="DG148" i="12"/>
  <c r="DH148" i="12"/>
  <c r="DJ148" i="12"/>
  <c r="DK148" i="12"/>
  <c r="DL148" i="12"/>
  <c r="DF149" i="12"/>
  <c r="DG149" i="12"/>
  <c r="DH149" i="12"/>
  <c r="DJ149" i="12"/>
  <c r="DK149" i="12"/>
  <c r="DL149" i="12"/>
  <c r="DF150" i="12"/>
  <c r="DG150" i="12"/>
  <c r="DH150" i="12"/>
  <c r="DJ150" i="12"/>
  <c r="DK150" i="12"/>
  <c r="DL150" i="12"/>
  <c r="DF151" i="12"/>
  <c r="DG151" i="12"/>
  <c r="DH151" i="12"/>
  <c r="DJ151" i="12"/>
  <c r="DK151" i="12"/>
  <c r="DL151" i="12"/>
  <c r="DF152" i="12"/>
  <c r="DG152" i="12"/>
  <c r="DH152" i="12"/>
  <c r="DJ152" i="12"/>
  <c r="DK152" i="12"/>
  <c r="DL152" i="12"/>
  <c r="DF153" i="12"/>
  <c r="DG153" i="12"/>
  <c r="DH153" i="12"/>
  <c r="DJ153" i="12"/>
  <c r="DK153" i="12"/>
  <c r="DL153" i="12"/>
  <c r="DF154" i="12"/>
  <c r="DG154" i="12"/>
  <c r="DH154" i="12"/>
  <c r="DJ154" i="12"/>
  <c r="DK154" i="12"/>
  <c r="DL154" i="12"/>
  <c r="DF155" i="12"/>
  <c r="DG155" i="12"/>
  <c r="DH155" i="12"/>
  <c r="DJ155" i="12"/>
  <c r="DK155" i="12"/>
  <c r="DL155" i="12"/>
  <c r="DF156" i="12"/>
  <c r="DG156" i="12"/>
  <c r="DH156" i="12"/>
  <c r="DJ156" i="12"/>
  <c r="DK156" i="12"/>
  <c r="DL156" i="12"/>
  <c r="DF157" i="12"/>
  <c r="DG157" i="12"/>
  <c r="DH157" i="12"/>
  <c r="DJ157" i="12"/>
  <c r="DK157" i="12"/>
  <c r="DL157" i="12"/>
  <c r="DF158" i="12"/>
  <c r="DG158" i="12"/>
  <c r="DH158" i="12"/>
  <c r="DJ158" i="12"/>
  <c r="DK158" i="12"/>
  <c r="DL158" i="12"/>
  <c r="DF159" i="12"/>
  <c r="DG159" i="12"/>
  <c r="DH159" i="12"/>
  <c r="DJ159" i="12"/>
  <c r="DK159" i="12"/>
  <c r="DL159" i="12"/>
  <c r="DF160" i="12"/>
  <c r="DG160" i="12"/>
  <c r="DH160" i="12"/>
  <c r="DJ160" i="12"/>
  <c r="DK160" i="12"/>
  <c r="DL160" i="12"/>
  <c r="DF161" i="12"/>
  <c r="DG161" i="12"/>
  <c r="DH161" i="12"/>
  <c r="DJ161" i="12"/>
  <c r="DK161" i="12"/>
  <c r="DL161" i="12"/>
  <c r="DF162" i="12"/>
  <c r="DG162" i="12"/>
  <c r="DH162" i="12"/>
  <c r="DJ162" i="12"/>
  <c r="DK162" i="12"/>
  <c r="DL162" i="12"/>
  <c r="DF163" i="12"/>
  <c r="DG163" i="12"/>
  <c r="DH163" i="12"/>
  <c r="DJ163" i="12"/>
  <c r="DK163" i="12"/>
  <c r="DL163" i="12"/>
  <c r="DF164" i="12"/>
  <c r="DG164" i="12"/>
  <c r="DH164" i="12"/>
  <c r="DJ164" i="12"/>
  <c r="DK164" i="12"/>
  <c r="DL164" i="12"/>
  <c r="DF165" i="12"/>
  <c r="DG165" i="12"/>
  <c r="DH165" i="12"/>
  <c r="DJ165" i="12"/>
  <c r="DK165" i="12"/>
  <c r="DL165" i="12"/>
  <c r="DF166" i="12"/>
  <c r="DG166" i="12"/>
  <c r="DH166" i="12"/>
  <c r="DJ166" i="12"/>
  <c r="DK166" i="12"/>
  <c r="DL166" i="12"/>
  <c r="DF167" i="12"/>
  <c r="DG167" i="12"/>
  <c r="DH167" i="12"/>
  <c r="DJ167" i="12"/>
  <c r="DK167" i="12"/>
  <c r="DL167" i="12"/>
  <c r="DF168" i="12"/>
  <c r="DG168" i="12"/>
  <c r="DH168" i="12"/>
  <c r="DJ168" i="12"/>
  <c r="DK168" i="12"/>
  <c r="DL168" i="12"/>
  <c r="DF169" i="12"/>
  <c r="DG169" i="12"/>
  <c r="DH169" i="12"/>
  <c r="DJ169" i="12"/>
  <c r="DK169" i="12"/>
  <c r="DL169" i="12"/>
  <c r="DF170" i="12"/>
  <c r="DG170" i="12"/>
  <c r="DH170" i="12"/>
  <c r="DJ170" i="12"/>
  <c r="DK170" i="12"/>
  <c r="DL170" i="12"/>
  <c r="DF171" i="12"/>
  <c r="DG171" i="12"/>
  <c r="DH171" i="12"/>
  <c r="DJ171" i="12"/>
  <c r="DK171" i="12"/>
  <c r="DL171" i="12"/>
  <c r="DF172" i="12"/>
  <c r="DG172" i="12"/>
  <c r="DH172" i="12"/>
  <c r="DJ172" i="12"/>
  <c r="DK172" i="12"/>
  <c r="DL172" i="12"/>
  <c r="DF173" i="12"/>
  <c r="DG173" i="12"/>
  <c r="DH173" i="12"/>
  <c r="DJ173" i="12"/>
  <c r="DK173" i="12"/>
  <c r="DL173" i="12"/>
  <c r="DF174" i="12"/>
  <c r="DG174" i="12"/>
  <c r="DH174" i="12"/>
  <c r="DJ174" i="12"/>
  <c r="DK174" i="12"/>
  <c r="DL174" i="12"/>
  <c r="DF175" i="12"/>
  <c r="DG175" i="12"/>
  <c r="DH175" i="12"/>
  <c r="DJ175" i="12"/>
  <c r="DK175" i="12"/>
  <c r="DL175" i="12"/>
  <c r="DF176" i="12"/>
  <c r="DG176" i="12"/>
  <c r="DH176" i="12"/>
  <c r="DJ176" i="12"/>
  <c r="DK176" i="12"/>
  <c r="DL176" i="12"/>
  <c r="DF177" i="12"/>
  <c r="DG177" i="12"/>
  <c r="DH177" i="12"/>
  <c r="DJ177" i="12"/>
  <c r="DK177" i="12"/>
  <c r="DL177" i="12"/>
  <c r="DF178" i="12"/>
  <c r="DG178" i="12"/>
  <c r="DH178" i="12"/>
  <c r="DJ178" i="12"/>
  <c r="DK178" i="12"/>
  <c r="DL178" i="12"/>
  <c r="DF179" i="12"/>
  <c r="DG179" i="12"/>
  <c r="DH179" i="12"/>
  <c r="DJ179" i="12"/>
  <c r="DK179" i="12"/>
  <c r="DL179" i="12"/>
  <c r="DF180" i="12"/>
  <c r="DG180" i="12"/>
  <c r="DH180" i="12"/>
  <c r="DJ180" i="12"/>
  <c r="DK180" i="12"/>
  <c r="DL180" i="12"/>
  <c r="DF181" i="12"/>
  <c r="DG181" i="12"/>
  <c r="DH181" i="12"/>
  <c r="DJ181" i="12"/>
  <c r="DK181" i="12"/>
  <c r="DL181" i="12"/>
  <c r="DF182" i="12"/>
  <c r="DG182" i="12"/>
  <c r="DH182" i="12"/>
  <c r="DJ182" i="12"/>
  <c r="DK182" i="12"/>
  <c r="DL182" i="12"/>
  <c r="DF183" i="12"/>
  <c r="DG183" i="12"/>
  <c r="DH183" i="12"/>
  <c r="DJ183" i="12"/>
  <c r="DK183" i="12"/>
  <c r="DL183" i="12"/>
  <c r="DF184" i="12"/>
  <c r="DG184" i="12"/>
  <c r="DH184" i="12"/>
  <c r="DJ184" i="12"/>
  <c r="DK184" i="12"/>
  <c r="DL184" i="12"/>
  <c r="DF185" i="12"/>
  <c r="DG185" i="12"/>
  <c r="DH185" i="12"/>
  <c r="DJ185" i="12"/>
  <c r="DK185" i="12"/>
  <c r="DL185" i="12"/>
  <c r="DF186" i="12"/>
  <c r="DG186" i="12"/>
  <c r="DH186" i="12"/>
  <c r="DJ186" i="12"/>
  <c r="DK186" i="12"/>
  <c r="DL186" i="12"/>
  <c r="DF187" i="12"/>
  <c r="DG187" i="12"/>
  <c r="DH187" i="12"/>
  <c r="DJ187" i="12"/>
  <c r="DK187" i="12"/>
  <c r="DL187" i="12"/>
  <c r="DF188" i="12"/>
  <c r="DG188" i="12"/>
  <c r="DH188" i="12"/>
  <c r="DJ188" i="12"/>
  <c r="DK188" i="12"/>
  <c r="DL188" i="12"/>
  <c r="DF189" i="12"/>
  <c r="DG189" i="12"/>
  <c r="DH189" i="12"/>
  <c r="DJ189" i="12"/>
  <c r="DK189" i="12"/>
  <c r="DL189" i="12"/>
  <c r="DF190" i="12"/>
  <c r="DG190" i="12"/>
  <c r="DH190" i="12"/>
  <c r="DJ190" i="12"/>
  <c r="DK190" i="12"/>
  <c r="DL190" i="12"/>
  <c r="DF191" i="12"/>
  <c r="DG191" i="12"/>
  <c r="DH191" i="12"/>
  <c r="DJ191" i="12"/>
  <c r="DK191" i="12"/>
  <c r="DL191" i="12"/>
  <c r="DF192" i="12"/>
  <c r="DG192" i="12"/>
  <c r="DH192" i="12"/>
  <c r="DJ192" i="12"/>
  <c r="DK192" i="12"/>
  <c r="DL192" i="12"/>
  <c r="DF193" i="12"/>
  <c r="DG193" i="12"/>
  <c r="DH193" i="12"/>
  <c r="DJ193" i="12"/>
  <c r="DK193" i="12"/>
  <c r="DL193" i="12"/>
  <c r="DF194" i="12"/>
  <c r="DG194" i="12"/>
  <c r="DH194" i="12"/>
  <c r="DJ194" i="12"/>
  <c r="DK194" i="12"/>
  <c r="DL194" i="12"/>
  <c r="DF195" i="12"/>
  <c r="DG195" i="12"/>
  <c r="DH195" i="12"/>
  <c r="DJ195" i="12"/>
  <c r="DK195" i="12"/>
  <c r="DL195" i="12"/>
  <c r="DF196" i="12"/>
  <c r="DG196" i="12"/>
  <c r="DH196" i="12"/>
  <c r="DJ196" i="12"/>
  <c r="DK196" i="12"/>
  <c r="DL196" i="12"/>
  <c r="DF197" i="12"/>
  <c r="DG197" i="12"/>
  <c r="DH197" i="12"/>
  <c r="DJ197" i="12"/>
  <c r="DK197" i="12"/>
  <c r="DL197" i="12"/>
  <c r="DF198" i="12"/>
  <c r="DG198" i="12"/>
  <c r="DH198" i="12"/>
  <c r="DJ198" i="12"/>
  <c r="DK198" i="12"/>
  <c r="DL198" i="12"/>
  <c r="DF199" i="12"/>
  <c r="DG199" i="12"/>
  <c r="DH199" i="12"/>
  <c r="DJ199" i="12"/>
  <c r="DK199" i="12"/>
  <c r="DL199" i="12"/>
  <c r="DF200" i="12"/>
  <c r="DG200" i="12"/>
  <c r="DH200" i="12"/>
  <c r="DJ200" i="12"/>
  <c r="DK200" i="12"/>
  <c r="DL200" i="12"/>
  <c r="DF201" i="12"/>
  <c r="DG201" i="12"/>
  <c r="DH201" i="12"/>
  <c r="DJ201" i="12"/>
  <c r="DK201" i="12"/>
  <c r="DL201" i="12"/>
  <c r="DF202" i="12"/>
  <c r="DG202" i="12"/>
  <c r="DH202" i="12"/>
  <c r="DJ202" i="12"/>
  <c r="DK202" i="12"/>
  <c r="DL202" i="12"/>
  <c r="DF203" i="12"/>
  <c r="DG203" i="12"/>
  <c r="DH203" i="12"/>
  <c r="DJ203" i="12"/>
  <c r="DK203" i="12"/>
  <c r="DL203" i="12"/>
  <c r="DF204" i="12"/>
  <c r="DG204" i="12"/>
  <c r="DH204" i="12"/>
  <c r="DJ204" i="12"/>
  <c r="DK204" i="12"/>
  <c r="DL204" i="12"/>
  <c r="DF205" i="12"/>
  <c r="DG205" i="12"/>
  <c r="DH205" i="12"/>
  <c r="DJ205" i="12"/>
  <c r="DK205" i="12"/>
  <c r="DL205" i="12"/>
  <c r="DF206" i="12"/>
  <c r="DG206" i="12"/>
  <c r="DH206" i="12"/>
  <c r="DJ206" i="12"/>
  <c r="DK206" i="12"/>
  <c r="DL206" i="12"/>
  <c r="DF207" i="12"/>
  <c r="DG207" i="12"/>
  <c r="DH207" i="12"/>
  <c r="DJ207" i="12"/>
  <c r="DK207" i="12"/>
  <c r="DL207" i="12"/>
  <c r="DF208" i="12"/>
  <c r="DG208" i="12"/>
  <c r="DH208" i="12"/>
  <c r="DJ208" i="12"/>
  <c r="DK208" i="12"/>
  <c r="DL208" i="12"/>
  <c r="DF209" i="12"/>
  <c r="DG209" i="12"/>
  <c r="DH209" i="12"/>
  <c r="DJ209" i="12"/>
  <c r="DK209" i="12"/>
  <c r="DL209" i="12"/>
  <c r="DF210" i="12"/>
  <c r="DG210" i="12"/>
  <c r="DH210" i="12"/>
  <c r="DJ210" i="12"/>
  <c r="DK210" i="12"/>
  <c r="DL210" i="12"/>
  <c r="DF211" i="12"/>
  <c r="DG211" i="12"/>
  <c r="DH211" i="12"/>
  <c r="DJ211" i="12"/>
  <c r="DK211" i="12"/>
  <c r="DL211" i="12"/>
  <c r="DF212" i="12"/>
  <c r="DG212" i="12"/>
  <c r="DH212" i="12"/>
  <c r="DJ212" i="12"/>
  <c r="DK212" i="12"/>
  <c r="DL212" i="12"/>
  <c r="DF213" i="12"/>
  <c r="DG213" i="12"/>
  <c r="DH213" i="12"/>
  <c r="DJ213" i="12"/>
  <c r="DK213" i="12"/>
  <c r="DL213" i="12"/>
  <c r="DF214" i="12"/>
  <c r="DG214" i="12"/>
  <c r="DH214" i="12"/>
  <c r="DJ214" i="12"/>
  <c r="DK214" i="12"/>
  <c r="DL214" i="12"/>
  <c r="DF215" i="12"/>
  <c r="DG215" i="12"/>
  <c r="DH215" i="12"/>
  <c r="DJ215" i="12"/>
  <c r="DK215" i="12"/>
  <c r="DL215" i="12"/>
  <c r="DF216" i="12"/>
  <c r="DG216" i="12"/>
  <c r="DH216" i="12"/>
  <c r="DJ216" i="12"/>
  <c r="DK216" i="12"/>
  <c r="DL216" i="12"/>
  <c r="DF217" i="12"/>
  <c r="DG217" i="12"/>
  <c r="DH217" i="12"/>
  <c r="DJ217" i="12"/>
  <c r="DK217" i="12"/>
  <c r="DL217" i="12"/>
  <c r="DF218" i="12"/>
  <c r="DG218" i="12"/>
  <c r="DH218" i="12"/>
  <c r="DJ218" i="12"/>
  <c r="DK218" i="12"/>
  <c r="DL218" i="12"/>
  <c r="DF219" i="12"/>
  <c r="DG219" i="12"/>
  <c r="DH219" i="12"/>
  <c r="DJ219" i="12"/>
  <c r="DK219" i="12"/>
  <c r="DL219" i="12"/>
  <c r="DF220" i="12"/>
  <c r="DG220" i="12"/>
  <c r="DH220" i="12"/>
  <c r="DJ220" i="12"/>
  <c r="DK220" i="12"/>
  <c r="DL220" i="12"/>
  <c r="DF221" i="12"/>
  <c r="DG221" i="12"/>
  <c r="DH221" i="12"/>
  <c r="DJ221" i="12"/>
  <c r="DK221" i="12"/>
  <c r="DL221" i="12"/>
  <c r="DF222" i="12"/>
  <c r="DG222" i="12"/>
  <c r="DH222" i="12"/>
  <c r="DJ222" i="12"/>
  <c r="DK222" i="12"/>
  <c r="DL222" i="12"/>
  <c r="DF223" i="12"/>
  <c r="DG223" i="12"/>
  <c r="DH223" i="12"/>
  <c r="DJ223" i="12"/>
  <c r="DK223" i="12"/>
  <c r="DL223" i="12"/>
  <c r="DF224" i="12"/>
  <c r="DG224" i="12"/>
  <c r="DH224" i="12"/>
  <c r="DJ224" i="12"/>
  <c r="DK224" i="12"/>
  <c r="DL224" i="12"/>
  <c r="DF225" i="12"/>
  <c r="DG225" i="12"/>
  <c r="DH225" i="12"/>
  <c r="DJ225" i="12"/>
  <c r="DK225" i="12"/>
  <c r="DL225" i="12"/>
  <c r="DF226" i="12"/>
  <c r="DG226" i="12"/>
  <c r="DH226" i="12"/>
  <c r="DJ226" i="12"/>
  <c r="DK226" i="12"/>
  <c r="DL226" i="12"/>
  <c r="DF227" i="12"/>
  <c r="DG227" i="12"/>
  <c r="DH227" i="12"/>
  <c r="DJ227" i="12"/>
  <c r="DK227" i="12"/>
  <c r="DL227" i="12"/>
  <c r="DF228" i="12"/>
  <c r="DG228" i="12"/>
  <c r="DH228" i="12"/>
  <c r="DJ228" i="12"/>
  <c r="DK228" i="12"/>
  <c r="DL228" i="12"/>
  <c r="DF229" i="12"/>
  <c r="DG229" i="12"/>
  <c r="DH229" i="12"/>
  <c r="DJ229" i="12"/>
  <c r="DK229" i="12"/>
  <c r="DL229" i="12"/>
  <c r="DF230" i="12"/>
  <c r="DG230" i="12"/>
  <c r="DH230" i="12"/>
  <c r="DJ230" i="12"/>
  <c r="DK230" i="12"/>
  <c r="DL230" i="12"/>
  <c r="DF231" i="12"/>
  <c r="DG231" i="12"/>
  <c r="DH231" i="12"/>
  <c r="DJ231" i="12"/>
  <c r="DK231" i="12"/>
  <c r="DL231" i="12"/>
  <c r="DF232" i="12"/>
  <c r="DG232" i="12"/>
  <c r="DH232" i="12"/>
  <c r="DJ232" i="12"/>
  <c r="DK232" i="12"/>
  <c r="DL232" i="12"/>
  <c r="DF233" i="12"/>
  <c r="DG233" i="12"/>
  <c r="DH233" i="12"/>
  <c r="DJ233" i="12"/>
  <c r="DK233" i="12"/>
  <c r="DL233" i="12"/>
  <c r="DF234" i="12"/>
  <c r="DG234" i="12"/>
  <c r="DH234" i="12"/>
  <c r="DJ234" i="12"/>
  <c r="DK234" i="12"/>
  <c r="DL234" i="12"/>
  <c r="DF235" i="12"/>
  <c r="DG235" i="12"/>
  <c r="DH235" i="12"/>
  <c r="DJ235" i="12"/>
  <c r="DK235" i="12"/>
  <c r="DL235" i="12"/>
  <c r="DF236" i="12"/>
  <c r="DG236" i="12"/>
  <c r="DH236" i="12"/>
  <c r="DJ236" i="12"/>
  <c r="DK236" i="12"/>
  <c r="DL236" i="12"/>
  <c r="DF237" i="12"/>
  <c r="DG237" i="12"/>
  <c r="DH237" i="12"/>
  <c r="DJ237" i="12"/>
  <c r="DK237" i="12"/>
  <c r="DL237" i="12"/>
  <c r="DF238" i="12"/>
  <c r="DG238" i="12"/>
  <c r="DH238" i="12"/>
  <c r="DJ238" i="12"/>
  <c r="DK238" i="12"/>
  <c r="DL238" i="12"/>
  <c r="DF239" i="12"/>
  <c r="DG239" i="12"/>
  <c r="DH239" i="12"/>
  <c r="DJ239" i="12"/>
  <c r="DK239" i="12"/>
  <c r="DL239" i="12"/>
  <c r="DF240" i="12"/>
  <c r="DG240" i="12"/>
  <c r="DH240" i="12"/>
  <c r="DJ240" i="12"/>
  <c r="DK240" i="12"/>
  <c r="DL240" i="12"/>
  <c r="DF241" i="12"/>
  <c r="DG241" i="12"/>
  <c r="DH241" i="12"/>
  <c r="DJ241" i="12"/>
  <c r="DK241" i="12"/>
  <c r="DL241" i="12"/>
  <c r="DF242" i="12"/>
  <c r="DG242" i="12"/>
  <c r="DH242" i="12"/>
  <c r="DJ242" i="12"/>
  <c r="DK242" i="12"/>
  <c r="DL242" i="12"/>
  <c r="DF243" i="12"/>
  <c r="DG243" i="12"/>
  <c r="DH243" i="12"/>
  <c r="DJ243" i="12"/>
  <c r="DK243" i="12"/>
  <c r="DL243" i="12"/>
  <c r="DF244" i="12"/>
  <c r="DG244" i="12"/>
  <c r="DH244" i="12"/>
  <c r="DJ244" i="12"/>
  <c r="DK244" i="12"/>
  <c r="DL244" i="12"/>
  <c r="DF245" i="12"/>
  <c r="DG245" i="12"/>
  <c r="DH245" i="12"/>
  <c r="DJ245" i="12"/>
  <c r="DK245" i="12"/>
  <c r="DL245" i="12"/>
  <c r="DF246" i="12"/>
  <c r="DG246" i="12"/>
  <c r="DH246" i="12"/>
  <c r="DJ246" i="12"/>
  <c r="DK246" i="12"/>
  <c r="DL246" i="12"/>
  <c r="DF247" i="12"/>
  <c r="DG247" i="12"/>
  <c r="DH247" i="12"/>
  <c r="DJ247" i="12"/>
  <c r="DK247" i="12"/>
  <c r="DL247" i="12"/>
  <c r="DF248" i="12"/>
  <c r="DG248" i="12"/>
  <c r="DH248" i="12"/>
  <c r="DJ248" i="12"/>
  <c r="DK248" i="12"/>
  <c r="DL248" i="12"/>
  <c r="DF249" i="12"/>
  <c r="DG249" i="12"/>
  <c r="DH249" i="12"/>
  <c r="DJ249" i="12"/>
  <c r="DK249" i="12"/>
  <c r="DL249" i="12"/>
  <c r="DF250" i="12"/>
  <c r="DG250" i="12"/>
  <c r="DH250" i="12"/>
  <c r="DJ250" i="12"/>
  <c r="DK250" i="12"/>
  <c r="DL250" i="12"/>
  <c r="DF251" i="12"/>
  <c r="DG251" i="12"/>
  <c r="DH251" i="12"/>
  <c r="DJ251" i="12"/>
  <c r="DK251" i="12"/>
  <c r="DL251" i="12"/>
  <c r="DF252" i="12"/>
  <c r="DG252" i="12"/>
  <c r="DH252" i="12"/>
  <c r="DJ252" i="12"/>
  <c r="DK252" i="12"/>
  <c r="DL252" i="12"/>
  <c r="DF253" i="12"/>
  <c r="DG253" i="12"/>
  <c r="DH253" i="12"/>
  <c r="DJ253" i="12"/>
  <c r="DK253" i="12"/>
  <c r="DL253" i="12"/>
  <c r="DF254" i="12"/>
  <c r="DG254" i="12"/>
  <c r="DH254" i="12"/>
  <c r="DJ254" i="12"/>
  <c r="DK254" i="12"/>
  <c r="DL254" i="12"/>
  <c r="DF255" i="12"/>
  <c r="DG255" i="12"/>
  <c r="DH255" i="12"/>
  <c r="DJ255" i="12"/>
  <c r="DK255" i="12"/>
  <c r="DL255" i="12"/>
  <c r="DF256" i="12"/>
  <c r="DG256" i="12"/>
  <c r="DH256" i="12"/>
  <c r="DJ256" i="12"/>
  <c r="DK256" i="12"/>
  <c r="DL256" i="12"/>
  <c r="DF257" i="12"/>
  <c r="DG257" i="12"/>
  <c r="DH257" i="12"/>
  <c r="DJ257" i="12"/>
  <c r="DK257" i="12"/>
  <c r="DL257" i="12"/>
  <c r="DF258" i="12"/>
  <c r="DG258" i="12"/>
  <c r="DH258" i="12"/>
  <c r="DJ258" i="12"/>
  <c r="DK258" i="12"/>
  <c r="DL258" i="12"/>
  <c r="DF259" i="12"/>
  <c r="DG259" i="12"/>
  <c r="DH259" i="12"/>
  <c r="DJ259" i="12"/>
  <c r="DK259" i="12"/>
  <c r="DL259" i="12"/>
  <c r="DF260" i="12"/>
  <c r="DG260" i="12"/>
  <c r="DH260" i="12"/>
  <c r="DJ260" i="12"/>
  <c r="DK260" i="12"/>
  <c r="DL260" i="12"/>
  <c r="DF261" i="12"/>
  <c r="DG261" i="12"/>
  <c r="DH261" i="12"/>
  <c r="DJ261" i="12"/>
  <c r="DK261" i="12"/>
  <c r="DL261" i="12"/>
  <c r="DF262" i="12"/>
  <c r="DG262" i="12"/>
  <c r="DH262" i="12"/>
  <c r="DJ262" i="12"/>
  <c r="DK262" i="12"/>
  <c r="DL262" i="12"/>
  <c r="DF263" i="12"/>
  <c r="DG263" i="12"/>
  <c r="DH263" i="12"/>
  <c r="DJ263" i="12"/>
  <c r="DK263" i="12"/>
  <c r="DL263" i="12"/>
  <c r="DF264" i="12"/>
  <c r="DG264" i="12"/>
  <c r="DH264" i="12"/>
  <c r="DJ264" i="12"/>
  <c r="DK264" i="12"/>
  <c r="DL264" i="12"/>
  <c r="DF265" i="12"/>
  <c r="DG265" i="12"/>
  <c r="DH265" i="12"/>
  <c r="DJ265" i="12"/>
  <c r="DK265" i="12"/>
  <c r="DL265" i="12"/>
  <c r="DF266" i="12"/>
  <c r="DG266" i="12"/>
  <c r="DH266" i="12"/>
  <c r="DJ266" i="12"/>
  <c r="DK266" i="12"/>
  <c r="DL266" i="12"/>
  <c r="DF267" i="12"/>
  <c r="DG267" i="12"/>
  <c r="DH267" i="12"/>
  <c r="DJ267" i="12"/>
  <c r="DK267" i="12"/>
  <c r="DL267" i="12"/>
  <c r="DF268" i="12"/>
  <c r="DG268" i="12"/>
  <c r="DH268" i="12"/>
  <c r="DJ268" i="12"/>
  <c r="DK268" i="12"/>
  <c r="DL268" i="12"/>
  <c r="DF269" i="12"/>
  <c r="DG269" i="12"/>
  <c r="DH269" i="12"/>
  <c r="DJ269" i="12"/>
  <c r="DK269" i="12"/>
  <c r="DL269" i="12"/>
  <c r="DF270" i="12"/>
  <c r="DG270" i="12"/>
  <c r="DH270" i="12"/>
  <c r="DJ270" i="12"/>
  <c r="DK270" i="12"/>
  <c r="DL270" i="12"/>
  <c r="DF271" i="12"/>
  <c r="DG271" i="12"/>
  <c r="DH271" i="12"/>
  <c r="DJ271" i="12"/>
  <c r="DK271" i="12"/>
  <c r="DL271" i="12"/>
  <c r="DF272" i="12"/>
  <c r="DG272" i="12"/>
  <c r="DH272" i="12"/>
  <c r="DJ272" i="12"/>
  <c r="DK272" i="12"/>
  <c r="DL272" i="12"/>
  <c r="DF273" i="12"/>
  <c r="DG273" i="12"/>
  <c r="DH273" i="12"/>
  <c r="DJ273" i="12"/>
  <c r="DK273" i="12"/>
  <c r="DL273" i="12"/>
  <c r="DF274" i="12"/>
  <c r="DG274" i="12"/>
  <c r="DH274" i="12"/>
  <c r="DJ274" i="12"/>
  <c r="DK274" i="12"/>
  <c r="DL274" i="12"/>
  <c r="DF275" i="12"/>
  <c r="DG275" i="12"/>
  <c r="DH275" i="12"/>
  <c r="DJ275" i="12"/>
  <c r="DK275" i="12"/>
  <c r="DL275" i="12"/>
  <c r="DF276" i="12"/>
  <c r="DG276" i="12"/>
  <c r="DH276" i="12"/>
  <c r="DJ276" i="12"/>
  <c r="DK276" i="12"/>
  <c r="DL276" i="12"/>
  <c r="DF277" i="12"/>
  <c r="DG277" i="12"/>
  <c r="DH277" i="12"/>
  <c r="DJ277" i="12"/>
  <c r="DK277" i="12"/>
  <c r="DL277" i="12"/>
  <c r="DF278" i="12"/>
  <c r="DG278" i="12"/>
  <c r="DH278" i="12"/>
  <c r="DJ278" i="12"/>
  <c r="DK278" i="12"/>
  <c r="DL278" i="12"/>
  <c r="DF279" i="12"/>
  <c r="DG279" i="12"/>
  <c r="DH279" i="12"/>
  <c r="DJ279" i="12"/>
  <c r="DK279" i="12"/>
  <c r="DL279" i="12"/>
  <c r="DF280" i="12"/>
  <c r="DG280" i="12"/>
  <c r="DH280" i="12"/>
  <c r="DJ280" i="12"/>
  <c r="DK280" i="12"/>
  <c r="DL280" i="12"/>
  <c r="DF281" i="12"/>
  <c r="DG281" i="12"/>
  <c r="DH281" i="12"/>
  <c r="DJ281" i="12"/>
  <c r="DK281" i="12"/>
  <c r="DL281" i="12"/>
  <c r="DF282" i="12"/>
  <c r="DG282" i="12"/>
  <c r="DH282" i="12"/>
  <c r="DJ282" i="12"/>
  <c r="DK282" i="12"/>
  <c r="DL282" i="12"/>
  <c r="DF283" i="12"/>
  <c r="DG283" i="12"/>
  <c r="DH283" i="12"/>
  <c r="DJ283" i="12"/>
  <c r="DK283" i="12"/>
  <c r="DL283" i="12"/>
  <c r="DF284" i="12"/>
  <c r="DG284" i="12"/>
  <c r="DH284" i="12"/>
  <c r="DJ284" i="12"/>
  <c r="DK284" i="12"/>
  <c r="DL284" i="12"/>
  <c r="DF285" i="12"/>
  <c r="DG285" i="12"/>
  <c r="DH285" i="12"/>
  <c r="DJ285" i="12"/>
  <c r="DK285" i="12"/>
  <c r="DL285" i="12"/>
  <c r="DF286" i="12"/>
  <c r="DG286" i="12"/>
  <c r="DH286" i="12"/>
  <c r="DJ286" i="12"/>
  <c r="DK286" i="12"/>
  <c r="DL286" i="12"/>
  <c r="DF287" i="12"/>
  <c r="DG287" i="12"/>
  <c r="DH287" i="12"/>
  <c r="DJ287" i="12"/>
  <c r="DK287" i="12"/>
  <c r="DL287" i="12"/>
  <c r="DF288" i="12"/>
  <c r="DG288" i="12"/>
  <c r="DH288" i="12"/>
  <c r="DJ288" i="12"/>
  <c r="DK288" i="12"/>
  <c r="DL288" i="12"/>
  <c r="DF289" i="12"/>
  <c r="DG289" i="12"/>
  <c r="DH289" i="12"/>
  <c r="DJ289" i="12"/>
  <c r="DK289" i="12"/>
  <c r="DL289" i="12"/>
  <c r="DF290" i="12"/>
  <c r="DG290" i="12"/>
  <c r="DH290" i="12"/>
  <c r="DJ290" i="12"/>
  <c r="DK290" i="12"/>
  <c r="DL290" i="12"/>
  <c r="DF291" i="12"/>
  <c r="DG291" i="12"/>
  <c r="DH291" i="12"/>
  <c r="DJ291" i="12"/>
  <c r="DK291" i="12"/>
  <c r="DL291" i="12"/>
  <c r="DF292" i="12"/>
  <c r="DG292" i="12"/>
  <c r="DH292" i="12"/>
  <c r="DJ292" i="12"/>
  <c r="DK292" i="12"/>
  <c r="DL292" i="12"/>
  <c r="DF293" i="12"/>
  <c r="DG293" i="12"/>
  <c r="DH293" i="12"/>
  <c r="DJ293" i="12"/>
  <c r="DK293" i="12"/>
  <c r="DL293" i="12"/>
  <c r="DF294" i="12"/>
  <c r="DG294" i="12"/>
  <c r="DH294" i="12"/>
  <c r="DJ294" i="12"/>
  <c r="DK294" i="12"/>
  <c r="DL294" i="12"/>
  <c r="DF295" i="12"/>
  <c r="DG295" i="12"/>
  <c r="DH295" i="12"/>
  <c r="DJ295" i="12"/>
  <c r="DK295" i="12"/>
  <c r="DL295" i="12"/>
  <c r="DF296" i="12"/>
  <c r="DG296" i="12"/>
  <c r="DH296" i="12"/>
  <c r="DJ296" i="12"/>
  <c r="DK296" i="12"/>
  <c r="DL296" i="12"/>
  <c r="DF297" i="12"/>
  <c r="DG297" i="12"/>
  <c r="DH297" i="12"/>
  <c r="DJ297" i="12"/>
  <c r="DK297" i="12"/>
  <c r="DL297" i="12"/>
  <c r="DF298" i="12"/>
  <c r="DG298" i="12"/>
  <c r="DH298" i="12"/>
  <c r="DJ298" i="12"/>
  <c r="DK298" i="12"/>
  <c r="DL298" i="12"/>
  <c r="DF299" i="12"/>
  <c r="DG299" i="12"/>
  <c r="DH299" i="12"/>
  <c r="DJ299" i="12"/>
  <c r="DK299" i="12"/>
  <c r="DL299" i="12"/>
  <c r="DF300" i="12"/>
  <c r="DG300" i="12"/>
  <c r="DH300" i="12"/>
  <c r="DJ300" i="12"/>
  <c r="DK300" i="12"/>
  <c r="DL300" i="12"/>
  <c r="DF301" i="12"/>
  <c r="DG301" i="12"/>
  <c r="DH301" i="12"/>
  <c r="DJ301" i="12"/>
  <c r="DK301" i="12"/>
  <c r="DL301" i="12"/>
  <c r="DF302" i="12"/>
  <c r="DG302" i="12"/>
  <c r="DH302" i="12"/>
  <c r="DJ302" i="12"/>
  <c r="DK302" i="12"/>
  <c r="DL302" i="12"/>
  <c r="DF303" i="12"/>
  <c r="DG303" i="12"/>
  <c r="DH303" i="12"/>
  <c r="DJ303" i="12"/>
  <c r="DK303" i="12"/>
  <c r="DL303" i="12"/>
  <c r="DF304" i="12"/>
  <c r="DG304" i="12"/>
  <c r="DH304" i="12"/>
  <c r="DJ304" i="12"/>
  <c r="DK304" i="12"/>
  <c r="DL304" i="12"/>
  <c r="DF305" i="12"/>
  <c r="DG305" i="12"/>
  <c r="DH305" i="12"/>
  <c r="DJ305" i="12"/>
  <c r="DK305" i="12"/>
  <c r="DL305" i="12"/>
  <c r="DF306" i="12"/>
  <c r="DG306" i="12"/>
  <c r="DH306" i="12"/>
  <c r="DJ306" i="12"/>
  <c r="DK306" i="12"/>
  <c r="DL306" i="12"/>
  <c r="DF307" i="12"/>
  <c r="DG307" i="12"/>
  <c r="DH307" i="12"/>
  <c r="DJ307" i="12"/>
  <c r="DK307" i="12"/>
  <c r="DL307" i="12"/>
  <c r="DF308" i="12"/>
  <c r="DG308" i="12"/>
  <c r="DH308" i="12"/>
  <c r="DJ308" i="12"/>
  <c r="DK308" i="12"/>
  <c r="DL308" i="12"/>
  <c r="DF309" i="12"/>
  <c r="DG309" i="12"/>
  <c r="DH309" i="12"/>
  <c r="DJ309" i="12"/>
  <c r="DK309" i="12"/>
  <c r="DL309" i="12"/>
  <c r="DF310" i="12"/>
  <c r="DG310" i="12"/>
  <c r="DH310" i="12"/>
  <c r="DJ310" i="12"/>
  <c r="DK310" i="12"/>
  <c r="DL310" i="12"/>
  <c r="DF311" i="12"/>
  <c r="DG311" i="12"/>
  <c r="DH311" i="12"/>
  <c r="DJ311" i="12"/>
  <c r="DK311" i="12"/>
  <c r="DL311" i="12"/>
  <c r="DF312" i="12"/>
  <c r="DG312" i="12"/>
  <c r="DH312" i="12"/>
  <c r="DJ312" i="12"/>
  <c r="DK312" i="12"/>
  <c r="DL312" i="12"/>
  <c r="DF313" i="12"/>
  <c r="DG313" i="12"/>
  <c r="DH313" i="12"/>
  <c r="DJ313" i="12"/>
  <c r="DK313" i="12"/>
  <c r="DL313" i="12"/>
  <c r="DF314" i="12"/>
  <c r="DG314" i="12"/>
  <c r="DH314" i="12"/>
  <c r="DJ314" i="12"/>
  <c r="DK314" i="12"/>
  <c r="DL314" i="12"/>
  <c r="DF315" i="12"/>
  <c r="DG315" i="12"/>
  <c r="DH315" i="12"/>
  <c r="DJ315" i="12"/>
  <c r="DK315" i="12"/>
  <c r="DL315" i="12"/>
  <c r="DF316" i="12"/>
  <c r="DG316" i="12"/>
  <c r="DH316" i="12"/>
  <c r="DJ316" i="12"/>
  <c r="DK316" i="12"/>
  <c r="DL316" i="12"/>
  <c r="DF317" i="12"/>
  <c r="DG317" i="12"/>
  <c r="DH317" i="12"/>
  <c r="DJ317" i="12"/>
  <c r="DK317" i="12"/>
  <c r="DL317" i="12"/>
  <c r="DF318" i="12"/>
  <c r="DG318" i="12"/>
  <c r="DH318" i="12"/>
  <c r="DJ318" i="12"/>
  <c r="DK318" i="12"/>
  <c r="DL318" i="12"/>
  <c r="DF319" i="12"/>
  <c r="DG319" i="12"/>
  <c r="DH319" i="12"/>
  <c r="DJ319" i="12"/>
  <c r="DK319" i="12"/>
  <c r="DL319" i="12"/>
  <c r="DF320" i="12"/>
  <c r="DG320" i="12"/>
  <c r="DH320" i="12"/>
  <c r="DJ320" i="12"/>
  <c r="DK320" i="12"/>
  <c r="DL320" i="12"/>
  <c r="DF321" i="12"/>
  <c r="DG321" i="12"/>
  <c r="DH321" i="12"/>
  <c r="DJ321" i="12"/>
  <c r="DK321" i="12"/>
  <c r="DL321" i="12"/>
  <c r="DF322" i="12"/>
  <c r="DG322" i="12"/>
  <c r="DH322" i="12"/>
  <c r="DJ322" i="12"/>
  <c r="DK322" i="12"/>
  <c r="DL322" i="12"/>
  <c r="DF323" i="12"/>
  <c r="DG323" i="12"/>
  <c r="DH323" i="12"/>
  <c r="DJ323" i="12"/>
  <c r="DK323" i="12"/>
  <c r="DL323" i="12"/>
  <c r="DF324" i="12"/>
  <c r="DG324" i="12"/>
  <c r="DH324" i="12"/>
  <c r="DJ324" i="12"/>
  <c r="DK324" i="12"/>
  <c r="DL324" i="12"/>
  <c r="DF325" i="12"/>
  <c r="DG325" i="12"/>
  <c r="DH325" i="12"/>
  <c r="DJ325" i="12"/>
  <c r="DK325" i="12"/>
  <c r="DL325" i="12"/>
  <c r="DF326" i="12"/>
  <c r="DG326" i="12"/>
  <c r="DH326" i="12"/>
  <c r="DJ326" i="12"/>
  <c r="DK326" i="12"/>
  <c r="DL326" i="12"/>
  <c r="DF327" i="12"/>
  <c r="DG327" i="12"/>
  <c r="DH327" i="12"/>
  <c r="DJ327" i="12"/>
  <c r="DK327" i="12"/>
  <c r="DL327" i="12"/>
  <c r="DF328" i="12"/>
  <c r="DG328" i="12"/>
  <c r="DH328" i="12"/>
  <c r="DJ328" i="12"/>
  <c r="DK328" i="12"/>
  <c r="DL328" i="12"/>
  <c r="DF329" i="12"/>
  <c r="DG329" i="12"/>
  <c r="DH329" i="12"/>
  <c r="DJ329" i="12"/>
  <c r="DK329" i="12"/>
  <c r="DL329" i="12"/>
  <c r="DF330" i="12"/>
  <c r="DG330" i="12"/>
  <c r="DH330" i="12"/>
  <c r="DJ330" i="12"/>
  <c r="DK330" i="12"/>
  <c r="DL330" i="12"/>
  <c r="DF331" i="12"/>
  <c r="DG331" i="12"/>
  <c r="DH331" i="12"/>
  <c r="DJ331" i="12"/>
  <c r="DK331" i="12"/>
  <c r="DL331" i="12"/>
  <c r="DF332" i="12"/>
  <c r="DG332" i="12"/>
  <c r="DH332" i="12"/>
  <c r="DJ332" i="12"/>
  <c r="DK332" i="12"/>
  <c r="DL332" i="12"/>
  <c r="DF333" i="12"/>
  <c r="DG333" i="12"/>
  <c r="DH333" i="12"/>
  <c r="DJ333" i="12"/>
  <c r="DK333" i="12"/>
  <c r="DL333" i="12"/>
  <c r="DF334" i="12"/>
  <c r="DG334" i="12"/>
  <c r="DH334" i="12"/>
  <c r="DJ334" i="12"/>
  <c r="DK334" i="12"/>
  <c r="DL334" i="12"/>
  <c r="DF335" i="12"/>
  <c r="DG335" i="12"/>
  <c r="DH335" i="12"/>
  <c r="DJ335" i="12"/>
  <c r="DK335" i="12"/>
  <c r="DL335" i="12"/>
  <c r="DF336" i="12"/>
  <c r="DG336" i="12"/>
  <c r="DH336" i="12"/>
  <c r="DJ336" i="12"/>
  <c r="DK336" i="12"/>
  <c r="DL336" i="12"/>
  <c r="DF337" i="12"/>
  <c r="DG337" i="12"/>
  <c r="DH337" i="12"/>
  <c r="DJ337" i="12"/>
  <c r="DK337" i="12"/>
  <c r="DL337" i="12"/>
  <c r="DF338" i="12"/>
  <c r="DG338" i="12"/>
  <c r="DH338" i="12"/>
  <c r="DJ338" i="12"/>
  <c r="DK338" i="12"/>
  <c r="DL338" i="12"/>
  <c r="DF339" i="12"/>
  <c r="DG339" i="12"/>
  <c r="DH339" i="12"/>
  <c r="DJ339" i="12"/>
  <c r="DK339" i="12"/>
  <c r="DL339" i="12"/>
  <c r="DF340" i="12"/>
  <c r="DG340" i="12"/>
  <c r="DH340" i="12"/>
  <c r="DJ340" i="12"/>
  <c r="DK340" i="12"/>
  <c r="DL340" i="12"/>
  <c r="DF341" i="12"/>
  <c r="DG341" i="12"/>
  <c r="DH341" i="12"/>
  <c r="DJ341" i="12"/>
  <c r="DK341" i="12"/>
  <c r="DL341" i="12"/>
  <c r="DF342" i="12"/>
  <c r="DG342" i="12"/>
  <c r="DH342" i="12"/>
  <c r="DJ342" i="12"/>
  <c r="DK342" i="12"/>
  <c r="DL342" i="12"/>
  <c r="DF343" i="12"/>
  <c r="DG343" i="12"/>
  <c r="DH343" i="12"/>
  <c r="DJ343" i="12"/>
  <c r="DK343" i="12"/>
  <c r="DL343" i="12"/>
  <c r="DF344" i="12"/>
  <c r="DG344" i="12"/>
  <c r="DH344" i="12"/>
  <c r="DJ344" i="12"/>
  <c r="DK344" i="12"/>
  <c r="DL344" i="12"/>
  <c r="DF345" i="12"/>
  <c r="DG345" i="12"/>
  <c r="DH345" i="12"/>
  <c r="DJ345" i="12"/>
  <c r="DK345" i="12"/>
  <c r="DL345" i="12"/>
  <c r="DF346" i="12"/>
  <c r="DG346" i="12"/>
  <c r="DH346" i="12"/>
  <c r="DJ346" i="12"/>
  <c r="DK346" i="12"/>
  <c r="DL346" i="12"/>
  <c r="DF347" i="12"/>
  <c r="DG347" i="12"/>
  <c r="DH347" i="12"/>
  <c r="DJ347" i="12"/>
  <c r="DK347" i="12"/>
  <c r="DL347" i="12"/>
  <c r="DF348" i="12"/>
  <c r="DG348" i="12"/>
  <c r="DH348" i="12"/>
  <c r="DJ348" i="12"/>
  <c r="DK348" i="12"/>
  <c r="DL348" i="12"/>
  <c r="DF349" i="12"/>
  <c r="DG349" i="12"/>
  <c r="DH349" i="12"/>
  <c r="DJ349" i="12"/>
  <c r="DK349" i="12"/>
  <c r="DL349" i="12"/>
  <c r="DF350" i="12"/>
  <c r="DG350" i="12"/>
  <c r="DH350" i="12"/>
  <c r="DJ350" i="12"/>
  <c r="DK350" i="12"/>
  <c r="DL350" i="12"/>
  <c r="DF351" i="12"/>
  <c r="DG351" i="12"/>
  <c r="DH351" i="12"/>
  <c r="DJ351" i="12"/>
  <c r="DK351" i="12"/>
  <c r="DL351" i="12"/>
  <c r="DF352" i="12"/>
  <c r="DG352" i="12"/>
  <c r="DH352" i="12"/>
  <c r="DJ352" i="12"/>
  <c r="DK352" i="12"/>
  <c r="DL352" i="12"/>
  <c r="DF353" i="12"/>
  <c r="DG353" i="12"/>
  <c r="DH353" i="12"/>
  <c r="DJ353" i="12"/>
  <c r="DK353" i="12"/>
  <c r="DL353" i="12"/>
  <c r="DF354" i="12"/>
  <c r="DG354" i="12"/>
  <c r="DH354" i="12"/>
  <c r="DJ354" i="12"/>
  <c r="DK354" i="12"/>
  <c r="DL354" i="12"/>
  <c r="DF355" i="12"/>
  <c r="DG355" i="12"/>
  <c r="DH355" i="12"/>
  <c r="DJ355" i="12"/>
  <c r="DK355" i="12"/>
  <c r="DL355" i="12"/>
  <c r="DF356" i="12"/>
  <c r="DG356" i="12"/>
  <c r="DH356" i="12"/>
  <c r="DJ356" i="12"/>
  <c r="DK356" i="12"/>
  <c r="DL356" i="12"/>
  <c r="DF357" i="12"/>
  <c r="DG357" i="12"/>
  <c r="DH357" i="12"/>
  <c r="DJ357" i="12"/>
  <c r="DK357" i="12"/>
  <c r="DL357" i="12"/>
  <c r="DF358" i="12"/>
  <c r="DG358" i="12"/>
  <c r="DH358" i="12"/>
  <c r="DJ358" i="12"/>
  <c r="DK358" i="12"/>
  <c r="DL358" i="12"/>
  <c r="DF359" i="12"/>
  <c r="DG359" i="12"/>
  <c r="DH359" i="12"/>
  <c r="DJ359" i="12"/>
  <c r="DK359" i="12"/>
  <c r="DL359" i="12"/>
  <c r="DF360" i="12"/>
  <c r="DG360" i="12"/>
  <c r="DH360" i="12"/>
  <c r="DJ360" i="12"/>
  <c r="DK360" i="12"/>
  <c r="DL360" i="12"/>
  <c r="DF361" i="12"/>
  <c r="DG361" i="12"/>
  <c r="DH361" i="12"/>
  <c r="DJ361" i="12"/>
  <c r="DK361" i="12"/>
  <c r="DL361" i="12"/>
  <c r="DF362" i="12"/>
  <c r="DG362" i="12"/>
  <c r="DH362" i="12"/>
  <c r="DJ362" i="12"/>
  <c r="DK362" i="12"/>
  <c r="DL362" i="12"/>
  <c r="DF363" i="12"/>
  <c r="DG363" i="12"/>
  <c r="DH363" i="12"/>
  <c r="DJ363" i="12"/>
  <c r="DK363" i="12"/>
  <c r="DL363" i="12"/>
  <c r="DF364" i="12"/>
  <c r="DG364" i="12"/>
  <c r="DH364" i="12"/>
  <c r="DJ364" i="12"/>
  <c r="DK364" i="12"/>
  <c r="DL364" i="12"/>
  <c r="DF365" i="12"/>
  <c r="DG365" i="12"/>
  <c r="DH365" i="12"/>
  <c r="DJ365" i="12"/>
  <c r="DK365" i="12"/>
  <c r="DL365" i="12"/>
  <c r="DF366" i="12"/>
  <c r="DG366" i="12"/>
  <c r="DH366" i="12"/>
  <c r="DJ366" i="12"/>
  <c r="DK366" i="12"/>
  <c r="DL366" i="12"/>
  <c r="DF367" i="12"/>
  <c r="DG367" i="12"/>
  <c r="DH367" i="12"/>
  <c r="DJ367" i="12"/>
  <c r="DK367" i="12"/>
  <c r="DL367" i="12"/>
  <c r="DF368" i="12"/>
  <c r="DG368" i="12"/>
  <c r="DH368" i="12"/>
  <c r="DJ368" i="12"/>
  <c r="DK368" i="12"/>
  <c r="DL368" i="12"/>
  <c r="DF369" i="12"/>
  <c r="DG369" i="12"/>
  <c r="DH369" i="12"/>
  <c r="DJ369" i="12"/>
  <c r="DK369" i="12"/>
  <c r="DL369" i="12"/>
  <c r="DF370" i="12"/>
  <c r="DG370" i="12"/>
  <c r="DH370" i="12"/>
  <c r="DJ370" i="12"/>
  <c r="DK370" i="12"/>
  <c r="DL370" i="12"/>
  <c r="DF371" i="12"/>
  <c r="DG371" i="12"/>
  <c r="DH371" i="12"/>
  <c r="DJ371" i="12"/>
  <c r="DK371" i="12"/>
  <c r="DL371" i="12"/>
  <c r="DF372" i="12"/>
  <c r="DG372" i="12"/>
  <c r="DH372" i="12"/>
  <c r="DJ372" i="12"/>
  <c r="DK372" i="12"/>
  <c r="DL372" i="12"/>
  <c r="DF373" i="12"/>
  <c r="DG373" i="12"/>
  <c r="DH373" i="12"/>
  <c r="DJ373" i="12"/>
  <c r="DK373" i="12"/>
  <c r="DL373" i="12"/>
  <c r="DF374" i="12"/>
  <c r="DG374" i="12"/>
  <c r="DH374" i="12"/>
  <c r="DJ374" i="12"/>
  <c r="DK374" i="12"/>
  <c r="DL374" i="12"/>
  <c r="DF375" i="12"/>
  <c r="DG375" i="12"/>
  <c r="DH375" i="12"/>
  <c r="DJ375" i="12"/>
  <c r="DK375" i="12"/>
  <c r="DL375" i="12"/>
  <c r="DF376" i="12"/>
  <c r="DG376" i="12"/>
  <c r="DH376" i="12"/>
  <c r="DJ376" i="12"/>
  <c r="DK376" i="12"/>
  <c r="DL376" i="12"/>
  <c r="DF377" i="12"/>
  <c r="DG377" i="12"/>
  <c r="DH377" i="12"/>
  <c r="DJ377" i="12"/>
  <c r="DK377" i="12"/>
  <c r="DL377" i="12"/>
  <c r="DF378" i="12"/>
  <c r="DG378" i="12"/>
  <c r="DH378" i="12"/>
  <c r="DJ378" i="12"/>
  <c r="DK378" i="12"/>
  <c r="DL378" i="12"/>
  <c r="DF379" i="12"/>
  <c r="DG379" i="12"/>
  <c r="DH379" i="12"/>
  <c r="DJ379" i="12"/>
  <c r="DK379" i="12"/>
  <c r="DL379" i="12"/>
  <c r="DF380" i="12"/>
  <c r="DG380" i="12"/>
  <c r="DH380" i="12"/>
  <c r="DJ380" i="12"/>
  <c r="DK380" i="12"/>
  <c r="DL380" i="12"/>
  <c r="DF381" i="12"/>
  <c r="DG381" i="12"/>
  <c r="DH381" i="12"/>
  <c r="DJ381" i="12"/>
  <c r="DK381" i="12"/>
  <c r="DL381" i="12"/>
  <c r="DF382" i="12"/>
  <c r="DG382" i="12"/>
  <c r="DH382" i="12"/>
  <c r="DJ382" i="12"/>
  <c r="DK382" i="12"/>
  <c r="DL382" i="12"/>
  <c r="DF383" i="12"/>
  <c r="DG383" i="12"/>
  <c r="DH383" i="12"/>
  <c r="DJ383" i="12"/>
  <c r="DK383" i="12"/>
  <c r="DL383" i="12"/>
  <c r="DF384" i="12"/>
  <c r="DG384" i="12"/>
  <c r="DH384" i="12"/>
  <c r="DJ384" i="12"/>
  <c r="DK384" i="12"/>
  <c r="DL384" i="12"/>
  <c r="DF385" i="12"/>
  <c r="DG385" i="12"/>
  <c r="DH385" i="12"/>
  <c r="DJ385" i="12"/>
  <c r="DK385" i="12"/>
  <c r="DL385" i="12"/>
  <c r="DF386" i="12"/>
  <c r="DG386" i="12"/>
  <c r="DH386" i="12"/>
  <c r="DJ386" i="12"/>
  <c r="DK386" i="12"/>
  <c r="DL386" i="12"/>
  <c r="DF387" i="12"/>
  <c r="DG387" i="12"/>
  <c r="DH387" i="12"/>
  <c r="DJ387" i="12"/>
  <c r="DK387" i="12"/>
  <c r="DL387" i="12"/>
  <c r="DF388" i="12"/>
  <c r="DG388" i="12"/>
  <c r="DH388" i="12"/>
  <c r="DJ388" i="12"/>
  <c r="DK388" i="12"/>
  <c r="DL388" i="12"/>
  <c r="DF389" i="12"/>
  <c r="DG389" i="12"/>
  <c r="DH389" i="12"/>
  <c r="DJ389" i="12"/>
  <c r="DK389" i="12"/>
  <c r="DL389" i="12"/>
  <c r="DF390" i="12"/>
  <c r="DG390" i="12"/>
  <c r="DH390" i="12"/>
  <c r="DJ390" i="12"/>
  <c r="DK390" i="12"/>
  <c r="DL390" i="12"/>
  <c r="DF391" i="12"/>
  <c r="DG391" i="12"/>
  <c r="DH391" i="12"/>
  <c r="DJ391" i="12"/>
  <c r="DK391" i="12"/>
  <c r="DL391" i="12"/>
  <c r="DF392" i="12"/>
  <c r="DG392" i="12"/>
  <c r="DH392" i="12"/>
  <c r="DJ392" i="12"/>
  <c r="DK392" i="12"/>
  <c r="DL392" i="12"/>
  <c r="DF393" i="12"/>
  <c r="DG393" i="12"/>
  <c r="DH393" i="12"/>
  <c r="DJ393" i="12"/>
  <c r="DK393" i="12"/>
  <c r="DL393" i="12"/>
  <c r="DF394" i="12"/>
  <c r="DG394" i="12"/>
  <c r="DH394" i="12"/>
  <c r="DJ394" i="12"/>
  <c r="DK394" i="12"/>
  <c r="DL394" i="12"/>
  <c r="DF395" i="12"/>
  <c r="DG395" i="12"/>
  <c r="DH395" i="12"/>
  <c r="DJ395" i="12"/>
  <c r="DK395" i="12"/>
  <c r="DL395" i="12"/>
  <c r="DF396" i="12"/>
  <c r="DG396" i="12"/>
  <c r="DH396" i="12"/>
  <c r="DJ396" i="12"/>
  <c r="DK396" i="12"/>
  <c r="DL396" i="12"/>
  <c r="DF397" i="12"/>
  <c r="DG397" i="12"/>
  <c r="DH397" i="12"/>
  <c r="DJ397" i="12"/>
  <c r="DK397" i="12"/>
  <c r="DL397" i="12"/>
  <c r="DF398" i="12"/>
  <c r="DG398" i="12"/>
  <c r="DH398" i="12"/>
  <c r="DJ398" i="12"/>
  <c r="DK398" i="12"/>
  <c r="DL398" i="12"/>
  <c r="DF399" i="12"/>
  <c r="DG399" i="12"/>
  <c r="DH399" i="12"/>
  <c r="DJ399" i="12"/>
  <c r="DK399" i="12"/>
  <c r="DL399" i="12"/>
  <c r="DF400" i="12"/>
  <c r="DG400" i="12"/>
  <c r="DH400" i="12"/>
  <c r="DJ400" i="12"/>
  <c r="DK400" i="12"/>
  <c r="DL400" i="12"/>
  <c r="DF401" i="12"/>
  <c r="DG401" i="12"/>
  <c r="DH401" i="12"/>
  <c r="DJ401" i="12"/>
  <c r="DK401" i="12"/>
  <c r="DL401" i="12"/>
  <c r="DF402" i="12"/>
  <c r="DG402" i="12"/>
  <c r="DH402" i="12"/>
  <c r="DJ402" i="12"/>
  <c r="DK402" i="12"/>
  <c r="DL402" i="12"/>
  <c r="DF403" i="12"/>
  <c r="DG403" i="12"/>
  <c r="DH403" i="12"/>
  <c r="DJ403" i="12"/>
  <c r="DK403" i="12"/>
  <c r="DL403" i="12"/>
  <c r="DF404" i="12"/>
  <c r="DG404" i="12"/>
  <c r="DH404" i="12"/>
  <c r="DJ404" i="12"/>
  <c r="DK404" i="12"/>
  <c r="DL404" i="12"/>
  <c r="DF405" i="12"/>
  <c r="DG405" i="12"/>
  <c r="DH405" i="12"/>
  <c r="DJ405" i="12"/>
  <c r="DK405" i="12"/>
  <c r="DL405" i="12"/>
  <c r="DF406" i="12"/>
  <c r="DG406" i="12"/>
  <c r="DH406" i="12"/>
  <c r="DJ406" i="12"/>
  <c r="DK406" i="12"/>
  <c r="DL406" i="12"/>
  <c r="DF407" i="12"/>
  <c r="DG407" i="12"/>
  <c r="DH407" i="12"/>
  <c r="DJ407" i="12"/>
  <c r="DK407" i="12"/>
  <c r="DL407" i="12"/>
  <c r="DF408" i="12"/>
  <c r="DG408" i="12"/>
  <c r="DH408" i="12"/>
  <c r="DJ408" i="12"/>
  <c r="DK408" i="12"/>
  <c r="DL408" i="12"/>
  <c r="DF409" i="12"/>
  <c r="DG409" i="12"/>
  <c r="DH409" i="12"/>
  <c r="DJ409" i="12"/>
  <c r="DK409" i="12"/>
  <c r="DL409" i="12"/>
  <c r="DF410" i="12"/>
  <c r="DG410" i="12"/>
  <c r="DH410" i="12"/>
  <c r="DJ410" i="12"/>
  <c r="DK410" i="12"/>
  <c r="DL410" i="12"/>
  <c r="DF411" i="12"/>
  <c r="DG411" i="12"/>
  <c r="DH411" i="12"/>
  <c r="DJ411" i="12"/>
  <c r="DK411" i="12"/>
  <c r="DL411" i="12"/>
  <c r="DF412" i="12"/>
  <c r="DG412" i="12"/>
  <c r="DH412" i="12"/>
  <c r="DJ412" i="12"/>
  <c r="DK412" i="12"/>
  <c r="DL412" i="12"/>
  <c r="DF413" i="12"/>
  <c r="DG413" i="12"/>
  <c r="DH413" i="12"/>
  <c r="DJ413" i="12"/>
  <c r="DK413" i="12"/>
  <c r="DL413" i="12"/>
  <c r="DF414" i="12"/>
  <c r="DG414" i="12"/>
  <c r="DH414" i="12"/>
  <c r="DJ414" i="12"/>
  <c r="DK414" i="12"/>
  <c r="DL414" i="12"/>
  <c r="DF415" i="12"/>
  <c r="DG415" i="12"/>
  <c r="DH415" i="12"/>
  <c r="DJ415" i="12"/>
  <c r="DK415" i="12"/>
  <c r="DL415" i="12"/>
  <c r="DF416" i="12"/>
  <c r="DG416" i="12"/>
  <c r="DH416" i="12"/>
  <c r="DJ416" i="12"/>
  <c r="DK416" i="12"/>
  <c r="DL416" i="12"/>
  <c r="DF417" i="12"/>
  <c r="DG417" i="12"/>
  <c r="DH417" i="12"/>
  <c r="DJ417" i="12"/>
  <c r="DK417" i="12"/>
  <c r="DL417" i="12"/>
  <c r="DF418" i="12"/>
  <c r="DG418" i="12"/>
  <c r="DH418" i="12"/>
  <c r="DJ418" i="12"/>
  <c r="DK418" i="12"/>
  <c r="DL418" i="12"/>
  <c r="DF419" i="12"/>
  <c r="DG419" i="12"/>
  <c r="DH419" i="12"/>
  <c r="DJ419" i="12"/>
  <c r="DK419" i="12"/>
  <c r="DL419" i="12"/>
  <c r="DF420" i="12"/>
  <c r="DG420" i="12"/>
  <c r="DH420" i="12"/>
  <c r="DJ420" i="12"/>
  <c r="DK420" i="12"/>
  <c r="DL420" i="12"/>
  <c r="DF421" i="12"/>
  <c r="DG421" i="12"/>
  <c r="DH421" i="12"/>
  <c r="DJ421" i="12"/>
  <c r="DK421" i="12"/>
  <c r="DL421" i="12"/>
  <c r="DF422" i="12"/>
  <c r="DG422" i="12"/>
  <c r="DH422" i="12"/>
  <c r="DJ422" i="12"/>
  <c r="DK422" i="12"/>
  <c r="DL422" i="12"/>
  <c r="DF423" i="12"/>
  <c r="DG423" i="12"/>
  <c r="DH423" i="12"/>
  <c r="DJ423" i="12"/>
  <c r="DK423" i="12"/>
  <c r="DL423" i="12"/>
  <c r="DF424" i="12"/>
  <c r="DG424" i="12"/>
  <c r="DH424" i="12"/>
  <c r="DJ424" i="12"/>
  <c r="DK424" i="12"/>
  <c r="DL424" i="12"/>
  <c r="DF425" i="12"/>
  <c r="DG425" i="12"/>
  <c r="DH425" i="12"/>
  <c r="DJ425" i="12"/>
  <c r="DK425" i="12"/>
  <c r="DL425" i="12"/>
  <c r="DF426" i="12"/>
  <c r="DG426" i="12"/>
  <c r="DH426" i="12"/>
  <c r="DJ426" i="12"/>
  <c r="DK426" i="12"/>
  <c r="DL426" i="12"/>
  <c r="DF427" i="12"/>
  <c r="DG427" i="12"/>
  <c r="DH427" i="12"/>
  <c r="DJ427" i="12"/>
  <c r="DK427" i="12"/>
  <c r="DL427" i="12"/>
  <c r="DF428" i="12"/>
  <c r="DG428" i="12"/>
  <c r="DH428" i="12"/>
  <c r="DJ428" i="12"/>
  <c r="DK428" i="12"/>
  <c r="DL428" i="12"/>
  <c r="DF429" i="12"/>
  <c r="DG429" i="12"/>
  <c r="DH429" i="12"/>
  <c r="DJ429" i="12"/>
  <c r="DK429" i="12"/>
  <c r="DL429" i="12"/>
  <c r="DF430" i="12"/>
  <c r="DG430" i="12"/>
  <c r="DH430" i="12"/>
  <c r="DJ430" i="12"/>
  <c r="DK430" i="12"/>
  <c r="DL430" i="12"/>
  <c r="DF431" i="12"/>
  <c r="DG431" i="12"/>
  <c r="DH431" i="12"/>
  <c r="DJ431" i="12"/>
  <c r="DK431" i="12"/>
  <c r="DL431" i="12"/>
  <c r="DF432" i="12"/>
  <c r="DG432" i="12"/>
  <c r="DH432" i="12"/>
  <c r="DJ432" i="12"/>
  <c r="DK432" i="12"/>
  <c r="DL432" i="12"/>
  <c r="DF433" i="12"/>
  <c r="DG433" i="12"/>
  <c r="DH433" i="12"/>
  <c r="DJ433" i="12"/>
  <c r="DK433" i="12"/>
  <c r="DL433" i="12"/>
  <c r="DF434" i="12"/>
  <c r="DG434" i="12"/>
  <c r="DH434" i="12"/>
  <c r="DJ434" i="12"/>
  <c r="DK434" i="12"/>
  <c r="DL434" i="12"/>
  <c r="DF435" i="12"/>
  <c r="DG435" i="12"/>
  <c r="DH435" i="12"/>
  <c r="DJ435" i="12"/>
  <c r="DK435" i="12"/>
  <c r="DL435" i="12"/>
  <c r="DF436" i="12"/>
  <c r="DG436" i="12"/>
  <c r="DH436" i="12"/>
  <c r="DJ436" i="12"/>
  <c r="DK436" i="12"/>
  <c r="DL436" i="12"/>
  <c r="DF437" i="12"/>
  <c r="DG437" i="12"/>
  <c r="DH437" i="12"/>
  <c r="DJ437" i="12"/>
  <c r="DK437" i="12"/>
  <c r="DL437" i="12"/>
  <c r="DF438" i="12"/>
  <c r="DG438" i="12"/>
  <c r="DH438" i="12"/>
  <c r="DJ438" i="12"/>
  <c r="DK438" i="12"/>
  <c r="DL438" i="12"/>
  <c r="DF439" i="12"/>
  <c r="DG439" i="12"/>
  <c r="DH439" i="12"/>
  <c r="DJ439" i="12"/>
  <c r="DK439" i="12"/>
  <c r="DL439" i="12"/>
  <c r="DF440" i="12"/>
  <c r="DG440" i="12"/>
  <c r="DH440" i="12"/>
  <c r="DJ440" i="12"/>
  <c r="DK440" i="12"/>
  <c r="DL440" i="12"/>
  <c r="DF441" i="12"/>
  <c r="DG441" i="12"/>
  <c r="DH441" i="12"/>
  <c r="DJ441" i="12"/>
  <c r="DK441" i="12"/>
  <c r="DL441" i="12"/>
  <c r="DF442" i="12"/>
  <c r="DG442" i="12"/>
  <c r="DH442" i="12"/>
  <c r="DJ442" i="12"/>
  <c r="DK442" i="12"/>
  <c r="DL442" i="12"/>
  <c r="DF443" i="12"/>
  <c r="DG443" i="12"/>
  <c r="DH443" i="12"/>
  <c r="DJ443" i="12"/>
  <c r="DK443" i="12"/>
  <c r="DL443" i="12"/>
  <c r="DF444" i="12"/>
  <c r="DG444" i="12"/>
  <c r="DH444" i="12"/>
  <c r="DJ444" i="12"/>
  <c r="DK444" i="12"/>
  <c r="DL444" i="12"/>
  <c r="DF445" i="12"/>
  <c r="DG445" i="12"/>
  <c r="DH445" i="12"/>
  <c r="DJ445" i="12"/>
  <c r="DK445" i="12"/>
  <c r="DL445" i="12"/>
  <c r="DF446" i="12"/>
  <c r="DG446" i="12"/>
  <c r="DH446" i="12"/>
  <c r="DJ446" i="12"/>
  <c r="DK446" i="12"/>
  <c r="DL446" i="12"/>
  <c r="DF447" i="12"/>
  <c r="DG447" i="12"/>
  <c r="DH447" i="12"/>
  <c r="DJ447" i="12"/>
  <c r="DK447" i="12"/>
  <c r="DL447" i="12"/>
  <c r="DF448" i="12"/>
  <c r="DG448" i="12"/>
  <c r="DH448" i="12"/>
  <c r="DJ448" i="12"/>
  <c r="DK448" i="12"/>
  <c r="DL448" i="12"/>
  <c r="DF449" i="12"/>
  <c r="DG449" i="12"/>
  <c r="DH449" i="12"/>
  <c r="DJ449" i="12"/>
  <c r="DK449" i="12"/>
  <c r="DL449" i="12"/>
  <c r="DF450" i="12"/>
  <c r="DG450" i="12"/>
  <c r="DH450" i="12"/>
  <c r="DJ450" i="12"/>
  <c r="DK450" i="12"/>
  <c r="DL450" i="12"/>
  <c r="DF451" i="12"/>
  <c r="DG451" i="12"/>
  <c r="DH451" i="12"/>
  <c r="DJ451" i="12"/>
  <c r="DK451" i="12"/>
  <c r="DL451" i="12"/>
  <c r="DF452" i="12"/>
  <c r="DG452" i="12"/>
  <c r="DH452" i="12"/>
  <c r="DJ452" i="12"/>
  <c r="DK452" i="12"/>
  <c r="DL452" i="12"/>
  <c r="DF453" i="12"/>
  <c r="DG453" i="12"/>
  <c r="DH453" i="12"/>
  <c r="DJ453" i="12"/>
  <c r="DK453" i="12"/>
  <c r="DL453" i="12"/>
  <c r="DF454" i="12"/>
  <c r="DG454" i="12"/>
  <c r="DH454" i="12"/>
  <c r="DJ454" i="12"/>
  <c r="DK454" i="12"/>
  <c r="DL454" i="12"/>
  <c r="DF455" i="12"/>
  <c r="DG455" i="12"/>
  <c r="DH455" i="12"/>
  <c r="DJ455" i="12"/>
  <c r="DK455" i="12"/>
  <c r="DL455" i="12"/>
  <c r="DF456" i="12"/>
  <c r="DG456" i="12"/>
  <c r="DH456" i="12"/>
  <c r="DJ456" i="12"/>
  <c r="DK456" i="12"/>
  <c r="DL456" i="12"/>
  <c r="DF457" i="12"/>
  <c r="DG457" i="12"/>
  <c r="DH457" i="12"/>
  <c r="DJ457" i="12"/>
  <c r="DK457" i="12"/>
  <c r="DL457" i="12"/>
  <c r="DF458" i="12"/>
  <c r="DG458" i="12"/>
  <c r="DH458" i="12"/>
  <c r="DJ458" i="12"/>
  <c r="DK458" i="12"/>
  <c r="DL458" i="12"/>
  <c r="DF459" i="12"/>
  <c r="DG459" i="12"/>
  <c r="DH459" i="12"/>
  <c r="DJ459" i="12"/>
  <c r="DK459" i="12"/>
  <c r="DL459" i="12"/>
  <c r="DF460" i="12"/>
  <c r="DG460" i="12"/>
  <c r="DH460" i="12"/>
  <c r="DJ460" i="12"/>
  <c r="DK460" i="12"/>
  <c r="DL460" i="12"/>
  <c r="DF461" i="12"/>
  <c r="DG461" i="12"/>
  <c r="DH461" i="12"/>
  <c r="DJ461" i="12"/>
  <c r="DK461" i="12"/>
  <c r="DL461" i="12"/>
  <c r="DF462" i="12"/>
  <c r="DG462" i="12"/>
  <c r="DH462" i="12"/>
  <c r="DJ462" i="12"/>
  <c r="DK462" i="12"/>
  <c r="DL462" i="12"/>
  <c r="DF463" i="12"/>
  <c r="DG463" i="12"/>
  <c r="DH463" i="12"/>
  <c r="DJ463" i="12"/>
  <c r="DK463" i="12"/>
  <c r="DL463" i="12"/>
  <c r="DF464" i="12"/>
  <c r="DG464" i="12"/>
  <c r="DH464" i="12"/>
  <c r="DJ464" i="12"/>
  <c r="DK464" i="12"/>
  <c r="DL464" i="12"/>
  <c r="DF465" i="12"/>
  <c r="DG465" i="12"/>
  <c r="DH465" i="12"/>
  <c r="DJ465" i="12"/>
  <c r="DK465" i="12"/>
  <c r="DL465" i="12"/>
  <c r="DF466" i="12"/>
  <c r="DG466" i="12"/>
  <c r="DH466" i="12"/>
  <c r="DJ466" i="12"/>
  <c r="DK466" i="12"/>
  <c r="DL466" i="12"/>
  <c r="DF467" i="12"/>
  <c r="DG467" i="12"/>
  <c r="DH467" i="12"/>
  <c r="DJ467" i="12"/>
  <c r="DK467" i="12"/>
  <c r="DL467" i="12"/>
  <c r="DF468" i="12"/>
  <c r="DG468" i="12"/>
  <c r="DH468" i="12"/>
  <c r="DJ468" i="12"/>
  <c r="DK468" i="12"/>
  <c r="DL468" i="12"/>
  <c r="DF469" i="12"/>
  <c r="DG469" i="12"/>
  <c r="DH469" i="12"/>
  <c r="DJ469" i="12"/>
  <c r="DK469" i="12"/>
  <c r="DL469" i="12"/>
  <c r="DF470" i="12"/>
  <c r="DG470" i="12"/>
  <c r="DH470" i="12"/>
  <c r="DJ470" i="12"/>
  <c r="DK470" i="12"/>
  <c r="DL470" i="12"/>
  <c r="DF471" i="12"/>
  <c r="DG471" i="12"/>
  <c r="DH471" i="12"/>
  <c r="DJ471" i="12"/>
  <c r="DK471" i="12"/>
  <c r="DL471" i="12"/>
  <c r="DF472" i="12"/>
  <c r="DG472" i="12"/>
  <c r="DH472" i="12"/>
  <c r="DJ472" i="12"/>
  <c r="DK472" i="12"/>
  <c r="DL472" i="12"/>
  <c r="DF473" i="12"/>
  <c r="DG473" i="12"/>
  <c r="DH473" i="12"/>
  <c r="DJ473" i="12"/>
  <c r="DK473" i="12"/>
  <c r="DL473" i="12"/>
  <c r="DF474" i="12"/>
  <c r="DG474" i="12"/>
  <c r="DH474" i="12"/>
  <c r="DJ474" i="12"/>
  <c r="DK474" i="12"/>
  <c r="DL474" i="12"/>
  <c r="DF475" i="12"/>
  <c r="DG475" i="12"/>
  <c r="DH475" i="12"/>
  <c r="DJ475" i="12"/>
  <c r="DK475" i="12"/>
  <c r="DL475" i="12"/>
  <c r="DF476" i="12"/>
  <c r="DG476" i="12"/>
  <c r="DH476" i="12"/>
  <c r="DJ476" i="12"/>
  <c r="DK476" i="12"/>
  <c r="DL476" i="12"/>
  <c r="DF477" i="12"/>
  <c r="DG477" i="12"/>
  <c r="DH477" i="12"/>
  <c r="DJ477" i="12"/>
  <c r="DK477" i="12"/>
  <c r="DL477" i="12"/>
  <c r="DF478" i="12"/>
  <c r="DG478" i="12"/>
  <c r="DH478" i="12"/>
  <c r="DJ478" i="12"/>
  <c r="DK478" i="12"/>
  <c r="DL478" i="12"/>
  <c r="DF479" i="12"/>
  <c r="DG479" i="12"/>
  <c r="DH479" i="12"/>
  <c r="DJ479" i="12"/>
  <c r="DK479" i="12"/>
  <c r="DL479" i="12"/>
  <c r="DF480" i="12"/>
  <c r="DG480" i="12"/>
  <c r="DH480" i="12"/>
  <c r="DJ480" i="12"/>
  <c r="DK480" i="12"/>
  <c r="DL480" i="12"/>
  <c r="DF481" i="12"/>
  <c r="DG481" i="12"/>
  <c r="DH481" i="12"/>
  <c r="DJ481" i="12"/>
  <c r="DK481" i="12"/>
  <c r="DL481" i="12"/>
  <c r="DF482" i="12"/>
  <c r="DG482" i="12"/>
  <c r="DH482" i="12"/>
  <c r="DJ482" i="12"/>
  <c r="DK482" i="12"/>
  <c r="DL482" i="12"/>
  <c r="DF483" i="12"/>
  <c r="DG483" i="12"/>
  <c r="DH483" i="12"/>
  <c r="DJ483" i="12"/>
  <c r="DK483" i="12"/>
  <c r="DL483" i="12"/>
  <c r="DF484" i="12"/>
  <c r="DG484" i="12"/>
  <c r="DH484" i="12"/>
  <c r="DJ484" i="12"/>
  <c r="DK484" i="12"/>
  <c r="DL484" i="12"/>
  <c r="DF485" i="12"/>
  <c r="DG485" i="12"/>
  <c r="DH485" i="12"/>
  <c r="DJ485" i="12"/>
  <c r="DK485" i="12"/>
  <c r="DL485" i="12"/>
  <c r="DF486" i="12"/>
  <c r="DG486" i="12"/>
  <c r="DH486" i="12"/>
  <c r="DJ486" i="12"/>
  <c r="DK486" i="12"/>
  <c r="DL486" i="12"/>
  <c r="DF487" i="12"/>
  <c r="DG487" i="12"/>
  <c r="DH487" i="12"/>
  <c r="DJ487" i="12"/>
  <c r="DK487" i="12"/>
  <c r="DL487" i="12"/>
  <c r="DF488" i="12"/>
  <c r="DG488" i="12"/>
  <c r="DH488" i="12"/>
  <c r="DJ488" i="12"/>
  <c r="DK488" i="12"/>
  <c r="DL488" i="12"/>
  <c r="DF489" i="12"/>
  <c r="DG489" i="12"/>
  <c r="DH489" i="12"/>
  <c r="DJ489" i="12"/>
  <c r="DK489" i="12"/>
  <c r="DL489" i="12"/>
  <c r="DF490" i="12"/>
  <c r="DG490" i="12"/>
  <c r="DH490" i="12"/>
  <c r="DJ490" i="12"/>
  <c r="DK490" i="12"/>
  <c r="DL490" i="12"/>
  <c r="DF491" i="12"/>
  <c r="DG491" i="12"/>
  <c r="DH491" i="12"/>
  <c r="DJ491" i="12"/>
  <c r="DK491" i="12"/>
  <c r="DL491" i="12"/>
  <c r="DF492" i="12"/>
  <c r="DG492" i="12"/>
  <c r="DH492" i="12"/>
  <c r="DJ492" i="12"/>
  <c r="DK492" i="12"/>
  <c r="DL492" i="12"/>
  <c r="DF493" i="12"/>
  <c r="DG493" i="12"/>
  <c r="DH493" i="12"/>
  <c r="DJ493" i="12"/>
  <c r="DK493" i="12"/>
  <c r="DL493" i="12"/>
  <c r="DF494" i="12"/>
  <c r="DG494" i="12"/>
  <c r="DH494" i="12"/>
  <c r="DJ494" i="12"/>
  <c r="DK494" i="12"/>
  <c r="DL494" i="12"/>
  <c r="DF495" i="12"/>
  <c r="DG495" i="12"/>
  <c r="DH495" i="12"/>
  <c r="DJ495" i="12"/>
  <c r="DK495" i="12"/>
  <c r="DL495" i="12"/>
  <c r="DF496" i="12"/>
  <c r="DG496" i="12"/>
  <c r="DH496" i="12"/>
  <c r="DJ496" i="12"/>
  <c r="DK496" i="12"/>
  <c r="DL496" i="12"/>
  <c r="DF497" i="12"/>
  <c r="DG497" i="12"/>
  <c r="DH497" i="12"/>
  <c r="DJ497" i="12"/>
  <c r="DK497" i="12"/>
  <c r="DL497" i="12"/>
  <c r="DF498" i="12"/>
  <c r="DG498" i="12"/>
  <c r="DH498" i="12"/>
  <c r="DJ498" i="12"/>
  <c r="DK498" i="12"/>
  <c r="DL498" i="12"/>
  <c r="DF499" i="12"/>
  <c r="DG499" i="12"/>
  <c r="DH499" i="12"/>
  <c r="DJ499" i="12"/>
  <c r="DK499" i="12"/>
  <c r="DL499" i="12"/>
  <c r="DS4" i="12"/>
  <c r="DT4" i="12"/>
  <c r="EA4" i="12"/>
  <c r="EB4" i="12"/>
  <c r="EC4" i="12"/>
  <c r="ED4" i="12"/>
  <c r="EK4" i="12"/>
  <c r="EL4" i="12"/>
  <c r="DF4" i="12"/>
  <c r="DG4" i="12"/>
  <c r="DH4" i="12"/>
  <c r="DJ4" i="12"/>
  <c r="DK4" i="12"/>
  <c r="DL4" i="12"/>
  <c r="BY5" i="12"/>
  <c r="BZ5" i="12"/>
  <c r="CA5" i="12"/>
  <c r="CB5" i="12"/>
  <c r="CC5" i="12"/>
  <c r="CD5" i="12"/>
  <c r="CE5" i="12"/>
  <c r="CF5" i="12"/>
  <c r="CG5" i="12"/>
  <c r="CH5" i="12"/>
  <c r="CI5" i="12"/>
  <c r="CJ5" i="12"/>
  <c r="CK5" i="12"/>
  <c r="CL5" i="12"/>
  <c r="CM5" i="12"/>
  <c r="CN5" i="12"/>
  <c r="CO5" i="12"/>
  <c r="CP5" i="12"/>
  <c r="CQ5" i="12"/>
  <c r="CR5" i="12"/>
  <c r="CS5" i="12"/>
  <c r="CT5" i="12"/>
  <c r="CU5" i="12"/>
  <c r="CV5" i="12"/>
  <c r="CW5" i="12"/>
  <c r="CX5" i="12"/>
  <c r="CY5" i="12"/>
  <c r="CZ5" i="12"/>
  <c r="DA5" i="12"/>
  <c r="DB5" i="12"/>
  <c r="DC5" i="12"/>
  <c r="DD5" i="12"/>
  <c r="BY6" i="12"/>
  <c r="BZ6" i="12"/>
  <c r="CA6" i="12"/>
  <c r="CB6" i="12"/>
  <c r="CC6" i="12"/>
  <c r="CD6" i="12"/>
  <c r="CE6" i="12"/>
  <c r="CF6" i="12"/>
  <c r="CG6" i="12"/>
  <c r="CH6" i="12"/>
  <c r="CI6" i="12"/>
  <c r="CJ6" i="12"/>
  <c r="CK6" i="12"/>
  <c r="CL6" i="12"/>
  <c r="CM6" i="12"/>
  <c r="CN6" i="12"/>
  <c r="CO6" i="12"/>
  <c r="CP6" i="12"/>
  <c r="CQ6" i="12"/>
  <c r="CR6" i="12"/>
  <c r="CS6" i="12"/>
  <c r="CT6" i="12"/>
  <c r="CU6" i="12"/>
  <c r="CV6" i="12"/>
  <c r="CW6" i="12"/>
  <c r="CX6" i="12"/>
  <c r="CY6" i="12"/>
  <c r="CZ6" i="12"/>
  <c r="DA6" i="12"/>
  <c r="DB6" i="12"/>
  <c r="DC6" i="12"/>
  <c r="DD6" i="12"/>
  <c r="BY7" i="12"/>
  <c r="BZ7" i="12"/>
  <c r="CA7" i="12"/>
  <c r="CB7" i="12"/>
  <c r="CC7" i="12"/>
  <c r="CD7" i="12"/>
  <c r="CE7" i="12"/>
  <c r="CF7" i="12"/>
  <c r="CG7" i="12"/>
  <c r="CH7" i="12"/>
  <c r="CI7" i="12"/>
  <c r="CJ7" i="12"/>
  <c r="CK7" i="12"/>
  <c r="CL7" i="12"/>
  <c r="CM7" i="12"/>
  <c r="CN7" i="12"/>
  <c r="CO7" i="12"/>
  <c r="CP7" i="12"/>
  <c r="CQ7" i="12"/>
  <c r="CR7" i="12"/>
  <c r="CS7" i="12"/>
  <c r="CT7" i="12"/>
  <c r="CU7" i="12"/>
  <c r="CV7" i="12"/>
  <c r="CW7" i="12"/>
  <c r="CX7" i="12"/>
  <c r="CY7" i="12"/>
  <c r="CZ7" i="12"/>
  <c r="DA7" i="12"/>
  <c r="DB7" i="12"/>
  <c r="DC7" i="12"/>
  <c r="DD7" i="12"/>
  <c r="BY8" i="12"/>
  <c r="BZ8" i="12"/>
  <c r="CA8" i="12"/>
  <c r="CB8" i="12"/>
  <c r="CC8" i="12"/>
  <c r="CD8" i="12"/>
  <c r="CE8" i="12"/>
  <c r="CF8" i="12"/>
  <c r="CG8" i="12"/>
  <c r="CH8" i="12"/>
  <c r="CI8" i="12"/>
  <c r="CJ8" i="12"/>
  <c r="CK8" i="12"/>
  <c r="CL8" i="12"/>
  <c r="CM8" i="12"/>
  <c r="CN8" i="12"/>
  <c r="CO8" i="12"/>
  <c r="CP8" i="12"/>
  <c r="CQ8" i="12"/>
  <c r="CR8" i="12"/>
  <c r="CS8" i="12"/>
  <c r="CT8" i="12"/>
  <c r="CU8" i="12"/>
  <c r="CV8" i="12"/>
  <c r="CW8" i="12"/>
  <c r="CX8" i="12"/>
  <c r="CY8" i="12"/>
  <c r="CZ8" i="12"/>
  <c r="DA8" i="12"/>
  <c r="DB8" i="12"/>
  <c r="DC8" i="12"/>
  <c r="DD8" i="12"/>
  <c r="BY9" i="12"/>
  <c r="BZ9" i="12"/>
  <c r="CA9" i="12"/>
  <c r="CB9" i="12"/>
  <c r="CC9" i="12"/>
  <c r="CD9" i="12"/>
  <c r="CE9" i="12"/>
  <c r="CF9" i="12"/>
  <c r="CG9" i="12"/>
  <c r="CH9" i="12"/>
  <c r="CI9" i="12"/>
  <c r="CJ9" i="12"/>
  <c r="CK9" i="12"/>
  <c r="CL9" i="12"/>
  <c r="CM9" i="12"/>
  <c r="CN9" i="12"/>
  <c r="CO9" i="12"/>
  <c r="CP9" i="12"/>
  <c r="CQ9" i="12"/>
  <c r="CR9" i="12"/>
  <c r="CS9" i="12"/>
  <c r="CT9" i="12"/>
  <c r="CU9" i="12"/>
  <c r="CV9" i="12"/>
  <c r="CW9" i="12"/>
  <c r="CX9" i="12"/>
  <c r="CY9" i="12"/>
  <c r="CZ9" i="12"/>
  <c r="DA9" i="12"/>
  <c r="DB9" i="12"/>
  <c r="DC9" i="12"/>
  <c r="DD9" i="12"/>
  <c r="BY10" i="12"/>
  <c r="BZ10" i="12"/>
  <c r="CA10" i="12"/>
  <c r="CB10" i="12"/>
  <c r="CC10" i="12"/>
  <c r="CD10" i="12"/>
  <c r="CE10" i="12"/>
  <c r="CF10" i="12"/>
  <c r="CG10" i="12"/>
  <c r="CH10" i="12"/>
  <c r="CI10" i="12"/>
  <c r="CJ10" i="12"/>
  <c r="CK10" i="12"/>
  <c r="CL10" i="12"/>
  <c r="CM10" i="12"/>
  <c r="CN10" i="12"/>
  <c r="CO10" i="12"/>
  <c r="CP10" i="12"/>
  <c r="CQ10" i="12"/>
  <c r="CR10" i="12"/>
  <c r="CS10" i="12"/>
  <c r="CT10" i="12"/>
  <c r="CU10" i="12"/>
  <c r="CV10" i="12"/>
  <c r="CW10" i="12"/>
  <c r="CX10" i="12"/>
  <c r="CY10" i="12"/>
  <c r="CZ10" i="12"/>
  <c r="DA10" i="12"/>
  <c r="DB10" i="12"/>
  <c r="DC10" i="12"/>
  <c r="DD10" i="12"/>
  <c r="BY11" i="12"/>
  <c r="BZ11" i="12"/>
  <c r="CA11" i="12"/>
  <c r="CB11" i="12"/>
  <c r="CC11" i="12"/>
  <c r="CD11" i="12"/>
  <c r="CE11" i="12"/>
  <c r="CF11" i="12"/>
  <c r="CG11" i="12"/>
  <c r="CH11" i="12"/>
  <c r="CI11" i="12"/>
  <c r="CJ11" i="12"/>
  <c r="CK11" i="12"/>
  <c r="CL11" i="12"/>
  <c r="CM11" i="12"/>
  <c r="CN11" i="12"/>
  <c r="CO11" i="12"/>
  <c r="CP11" i="12"/>
  <c r="CQ11" i="12"/>
  <c r="CR11" i="12"/>
  <c r="CS11" i="12"/>
  <c r="CT11" i="12"/>
  <c r="CU11" i="12"/>
  <c r="CV11" i="12"/>
  <c r="CW11" i="12"/>
  <c r="CX11" i="12"/>
  <c r="CY11" i="12"/>
  <c r="CZ11" i="12"/>
  <c r="DA11" i="12"/>
  <c r="DB11" i="12"/>
  <c r="DC11" i="12"/>
  <c r="DD11" i="12"/>
  <c r="BY12" i="12"/>
  <c r="BZ12" i="12"/>
  <c r="CA12" i="12"/>
  <c r="CB12" i="12"/>
  <c r="CC12" i="12"/>
  <c r="CD12" i="12"/>
  <c r="CE12" i="12"/>
  <c r="CF12" i="12"/>
  <c r="CG12" i="12"/>
  <c r="CH12" i="12"/>
  <c r="CI12" i="12"/>
  <c r="CJ12" i="12"/>
  <c r="CK12" i="12"/>
  <c r="CL12" i="12"/>
  <c r="CM12" i="12"/>
  <c r="CN12" i="12"/>
  <c r="CO12" i="12"/>
  <c r="CP12" i="12"/>
  <c r="CQ12" i="12"/>
  <c r="CR12" i="12"/>
  <c r="CS12" i="12"/>
  <c r="CT12" i="12"/>
  <c r="CU12" i="12"/>
  <c r="CV12" i="12"/>
  <c r="CW12" i="12"/>
  <c r="CX12" i="12"/>
  <c r="CY12" i="12"/>
  <c r="CZ12" i="12"/>
  <c r="DA12" i="12"/>
  <c r="DB12" i="12"/>
  <c r="DC12" i="12"/>
  <c r="DD12" i="12"/>
  <c r="BY13" i="12"/>
  <c r="BZ13" i="12"/>
  <c r="CA13" i="12"/>
  <c r="CB13" i="12"/>
  <c r="CC13" i="12"/>
  <c r="CD13" i="12"/>
  <c r="CE13" i="12"/>
  <c r="CF13" i="12"/>
  <c r="CG13" i="12"/>
  <c r="CH13" i="12"/>
  <c r="CI13" i="12"/>
  <c r="CJ13" i="12"/>
  <c r="CK13" i="12"/>
  <c r="CL13" i="12"/>
  <c r="CM13" i="12"/>
  <c r="CN13" i="12"/>
  <c r="CO13" i="12"/>
  <c r="CP13" i="12"/>
  <c r="CQ13" i="12"/>
  <c r="CR13" i="12"/>
  <c r="CS13" i="12"/>
  <c r="CT13" i="12"/>
  <c r="CU13" i="12"/>
  <c r="CV13" i="12"/>
  <c r="CW13" i="12"/>
  <c r="CX13" i="12"/>
  <c r="CY13" i="12"/>
  <c r="CZ13" i="12"/>
  <c r="DA13" i="12"/>
  <c r="DB13" i="12"/>
  <c r="DC13" i="12"/>
  <c r="DD13" i="12"/>
  <c r="BY14" i="12"/>
  <c r="BZ14" i="12"/>
  <c r="CA14" i="12"/>
  <c r="CB14" i="12"/>
  <c r="CC14" i="12"/>
  <c r="CD14" i="12"/>
  <c r="CE14" i="12"/>
  <c r="CF14" i="12"/>
  <c r="CG14" i="12"/>
  <c r="CH14" i="12"/>
  <c r="CI14" i="12"/>
  <c r="CJ14" i="12"/>
  <c r="CK14" i="12"/>
  <c r="CL14" i="12"/>
  <c r="CM14" i="12"/>
  <c r="CN14" i="12"/>
  <c r="CO14" i="12"/>
  <c r="CP14" i="12"/>
  <c r="CQ14" i="12"/>
  <c r="CR14" i="12"/>
  <c r="CS14" i="12"/>
  <c r="CT14" i="12"/>
  <c r="CU14" i="12"/>
  <c r="CV14" i="12"/>
  <c r="CW14" i="12"/>
  <c r="CX14" i="12"/>
  <c r="CY14" i="12"/>
  <c r="CZ14" i="12"/>
  <c r="DA14" i="12"/>
  <c r="DB14" i="12"/>
  <c r="DC14" i="12"/>
  <c r="DD14" i="12"/>
  <c r="BY15" i="12"/>
  <c r="BZ15" i="12"/>
  <c r="CA15" i="12"/>
  <c r="CB15" i="12"/>
  <c r="CC15" i="12"/>
  <c r="CD15" i="12"/>
  <c r="CE15" i="12"/>
  <c r="CF15" i="12"/>
  <c r="CG15" i="12"/>
  <c r="CH15" i="12"/>
  <c r="CI15" i="12"/>
  <c r="CJ15" i="12"/>
  <c r="CK15" i="12"/>
  <c r="CL15" i="12"/>
  <c r="CM15" i="12"/>
  <c r="CN15" i="12"/>
  <c r="CO15" i="12"/>
  <c r="CP15" i="12"/>
  <c r="CQ15" i="12"/>
  <c r="CR15" i="12"/>
  <c r="CS15" i="12"/>
  <c r="CT15" i="12"/>
  <c r="CU15" i="12"/>
  <c r="CV15" i="12"/>
  <c r="CW15" i="12"/>
  <c r="CX15" i="12"/>
  <c r="CY15" i="12"/>
  <c r="CZ15" i="12"/>
  <c r="DA15" i="12"/>
  <c r="DB15" i="12"/>
  <c r="DC15" i="12"/>
  <c r="DD15" i="12"/>
  <c r="BY16" i="12"/>
  <c r="BZ16" i="12"/>
  <c r="CA16" i="12"/>
  <c r="CB16" i="12"/>
  <c r="CC16" i="12"/>
  <c r="CD16" i="12"/>
  <c r="CE16" i="12"/>
  <c r="CF16" i="12"/>
  <c r="CG16" i="12"/>
  <c r="CH16" i="12"/>
  <c r="CI16" i="12"/>
  <c r="CJ16" i="12"/>
  <c r="CK16" i="12"/>
  <c r="CL16" i="12"/>
  <c r="CM16" i="12"/>
  <c r="CN16" i="12"/>
  <c r="CO16" i="12"/>
  <c r="CP16" i="12"/>
  <c r="CQ16" i="12"/>
  <c r="CR16" i="12"/>
  <c r="CS16" i="12"/>
  <c r="CT16" i="12"/>
  <c r="CU16" i="12"/>
  <c r="CV16" i="12"/>
  <c r="CW16" i="12"/>
  <c r="CX16" i="12"/>
  <c r="CY16" i="12"/>
  <c r="CZ16" i="12"/>
  <c r="DA16" i="12"/>
  <c r="DB16" i="12"/>
  <c r="DC16" i="12"/>
  <c r="DD16" i="12"/>
  <c r="BY17" i="12"/>
  <c r="BZ17" i="12"/>
  <c r="CA17" i="12"/>
  <c r="CB17" i="12"/>
  <c r="CC17" i="12"/>
  <c r="CD17" i="12"/>
  <c r="CE17" i="12"/>
  <c r="CF17" i="12"/>
  <c r="CG17" i="12"/>
  <c r="CH17" i="12"/>
  <c r="CI17" i="12"/>
  <c r="CJ17" i="12"/>
  <c r="CK17" i="12"/>
  <c r="CL17" i="12"/>
  <c r="CM17" i="12"/>
  <c r="CN17" i="12"/>
  <c r="CO17" i="12"/>
  <c r="CP17" i="12"/>
  <c r="CQ17" i="12"/>
  <c r="CR17" i="12"/>
  <c r="CS17" i="12"/>
  <c r="CT17" i="12"/>
  <c r="CU17" i="12"/>
  <c r="CV17" i="12"/>
  <c r="CW17" i="12"/>
  <c r="CX17" i="12"/>
  <c r="CY17" i="12"/>
  <c r="CZ17" i="12"/>
  <c r="DA17" i="12"/>
  <c r="DB17" i="12"/>
  <c r="DC17" i="12"/>
  <c r="DD17" i="12"/>
  <c r="BY18" i="12"/>
  <c r="BZ18" i="12"/>
  <c r="CA18" i="12"/>
  <c r="CB18" i="12"/>
  <c r="CC18" i="12"/>
  <c r="CD18" i="12"/>
  <c r="CE18" i="12"/>
  <c r="CF18" i="12"/>
  <c r="CG18" i="12"/>
  <c r="CH18" i="12"/>
  <c r="CI18" i="12"/>
  <c r="CJ18" i="12"/>
  <c r="CK18" i="12"/>
  <c r="CL18" i="12"/>
  <c r="CM18" i="12"/>
  <c r="CN18" i="12"/>
  <c r="CO18" i="12"/>
  <c r="CP18" i="12"/>
  <c r="CQ18" i="12"/>
  <c r="CR18" i="12"/>
  <c r="CS18" i="12"/>
  <c r="CT18" i="12"/>
  <c r="CU18" i="12"/>
  <c r="CV18" i="12"/>
  <c r="CW18" i="12"/>
  <c r="CX18" i="12"/>
  <c r="CY18" i="12"/>
  <c r="CZ18" i="12"/>
  <c r="DA18" i="12"/>
  <c r="DB18" i="12"/>
  <c r="DC18" i="12"/>
  <c r="DD18" i="12"/>
  <c r="BY19" i="12"/>
  <c r="BZ19" i="12"/>
  <c r="CA19" i="12"/>
  <c r="CB19" i="12"/>
  <c r="CC19" i="12"/>
  <c r="CD19" i="12"/>
  <c r="CE19" i="12"/>
  <c r="CF19" i="12"/>
  <c r="CG19" i="12"/>
  <c r="CH19" i="12"/>
  <c r="CI19" i="12"/>
  <c r="CJ19" i="12"/>
  <c r="CK19" i="12"/>
  <c r="CL19" i="12"/>
  <c r="CM19" i="12"/>
  <c r="CN19" i="12"/>
  <c r="CO19" i="12"/>
  <c r="CP19" i="12"/>
  <c r="CQ19" i="12"/>
  <c r="CR19" i="12"/>
  <c r="CS19" i="12"/>
  <c r="CT19" i="12"/>
  <c r="CU19" i="12"/>
  <c r="CV19" i="12"/>
  <c r="CW19" i="12"/>
  <c r="CX19" i="12"/>
  <c r="CY19" i="12"/>
  <c r="CZ19" i="12"/>
  <c r="DA19" i="12"/>
  <c r="DB19" i="12"/>
  <c r="DC19" i="12"/>
  <c r="DD19" i="12"/>
  <c r="BY20" i="12"/>
  <c r="BZ20" i="12"/>
  <c r="CA20" i="12"/>
  <c r="CB20" i="12"/>
  <c r="CC20" i="12"/>
  <c r="CD20" i="12"/>
  <c r="CE20" i="12"/>
  <c r="CF20" i="12"/>
  <c r="CG20" i="12"/>
  <c r="CH20" i="12"/>
  <c r="CI20" i="12"/>
  <c r="CJ20" i="12"/>
  <c r="CK20" i="12"/>
  <c r="CL20" i="12"/>
  <c r="CM20" i="12"/>
  <c r="CN20" i="12"/>
  <c r="CO20" i="12"/>
  <c r="CP20" i="12"/>
  <c r="CQ20" i="12"/>
  <c r="CR20" i="12"/>
  <c r="CS20" i="12"/>
  <c r="CT20" i="12"/>
  <c r="CU20" i="12"/>
  <c r="CV20" i="12"/>
  <c r="CW20" i="12"/>
  <c r="CX20" i="12"/>
  <c r="CY20" i="12"/>
  <c r="CZ20" i="12"/>
  <c r="DA20" i="12"/>
  <c r="DB20" i="12"/>
  <c r="DC20" i="12"/>
  <c r="DD20" i="12"/>
  <c r="BY21" i="12"/>
  <c r="BZ21" i="12"/>
  <c r="CA21" i="12"/>
  <c r="CB21" i="12"/>
  <c r="CC21" i="12"/>
  <c r="CD21" i="12"/>
  <c r="CE21" i="12"/>
  <c r="CF21" i="12"/>
  <c r="CG21" i="12"/>
  <c r="CH21" i="12"/>
  <c r="CI21" i="12"/>
  <c r="CJ21" i="12"/>
  <c r="CK21" i="12"/>
  <c r="CL21" i="12"/>
  <c r="CM21" i="12"/>
  <c r="CN21" i="12"/>
  <c r="CO21" i="12"/>
  <c r="CP21" i="12"/>
  <c r="CQ21" i="12"/>
  <c r="CR21" i="12"/>
  <c r="CS21" i="12"/>
  <c r="CT21" i="12"/>
  <c r="CU21" i="12"/>
  <c r="CV21" i="12"/>
  <c r="CW21" i="12"/>
  <c r="CX21" i="12"/>
  <c r="CY21" i="12"/>
  <c r="CZ21" i="12"/>
  <c r="DA21" i="12"/>
  <c r="DB21" i="12"/>
  <c r="DC21" i="12"/>
  <c r="DD21" i="12"/>
  <c r="BY22" i="12"/>
  <c r="BZ22" i="12"/>
  <c r="CA22" i="12"/>
  <c r="CB22" i="12"/>
  <c r="CC22" i="12"/>
  <c r="CD22" i="12"/>
  <c r="CE22" i="12"/>
  <c r="CF22" i="12"/>
  <c r="CG22" i="12"/>
  <c r="CH22" i="12"/>
  <c r="CI22" i="12"/>
  <c r="CJ22" i="12"/>
  <c r="CK22" i="12"/>
  <c r="CL22" i="12"/>
  <c r="CM22" i="12"/>
  <c r="CN22" i="12"/>
  <c r="CO22" i="12"/>
  <c r="CP22" i="12"/>
  <c r="CQ22" i="12"/>
  <c r="CR22" i="12"/>
  <c r="CS22" i="12"/>
  <c r="CT22" i="12"/>
  <c r="CU22" i="12"/>
  <c r="CV22" i="12"/>
  <c r="CW22" i="12"/>
  <c r="CX22" i="12"/>
  <c r="CY22" i="12"/>
  <c r="CZ22" i="12"/>
  <c r="DA22" i="12"/>
  <c r="DB22" i="12"/>
  <c r="DC22" i="12"/>
  <c r="DD22" i="12"/>
  <c r="BY23" i="12"/>
  <c r="BZ23" i="12"/>
  <c r="CA23" i="12"/>
  <c r="CB23" i="12"/>
  <c r="CC23" i="12"/>
  <c r="CD23" i="12"/>
  <c r="CE23" i="12"/>
  <c r="CF23" i="12"/>
  <c r="CG23" i="12"/>
  <c r="CH23" i="12"/>
  <c r="CI23" i="12"/>
  <c r="CJ23" i="12"/>
  <c r="CK23" i="12"/>
  <c r="CL23" i="12"/>
  <c r="CM23" i="12"/>
  <c r="CN23" i="12"/>
  <c r="CO23" i="12"/>
  <c r="CP23" i="12"/>
  <c r="CQ23" i="12"/>
  <c r="CR23" i="12"/>
  <c r="CS23" i="12"/>
  <c r="CT23" i="12"/>
  <c r="CU23" i="12"/>
  <c r="CV23" i="12"/>
  <c r="CW23" i="12"/>
  <c r="CX23" i="12"/>
  <c r="CY23" i="12"/>
  <c r="CZ23" i="12"/>
  <c r="DA23" i="12"/>
  <c r="DB23" i="12"/>
  <c r="DC23" i="12"/>
  <c r="DD23" i="12"/>
  <c r="BY24" i="12"/>
  <c r="BZ24" i="12"/>
  <c r="CA24" i="12"/>
  <c r="CB24" i="12"/>
  <c r="CC24" i="12"/>
  <c r="CD24" i="12"/>
  <c r="CE24" i="12"/>
  <c r="CF24" i="12"/>
  <c r="CG24" i="12"/>
  <c r="CH24" i="12"/>
  <c r="CI24" i="12"/>
  <c r="CJ24" i="12"/>
  <c r="CK24" i="12"/>
  <c r="CL24" i="12"/>
  <c r="CM24" i="12"/>
  <c r="CN24" i="12"/>
  <c r="CO24" i="12"/>
  <c r="CP24" i="12"/>
  <c r="CQ24" i="12"/>
  <c r="CR24" i="12"/>
  <c r="CS24" i="12"/>
  <c r="CT24" i="12"/>
  <c r="CU24" i="12"/>
  <c r="CV24" i="12"/>
  <c r="CW24" i="12"/>
  <c r="CX24" i="12"/>
  <c r="CY24" i="12"/>
  <c r="CZ24" i="12"/>
  <c r="DA24" i="12"/>
  <c r="DB24" i="12"/>
  <c r="DC24" i="12"/>
  <c r="DD24" i="12"/>
  <c r="BY25" i="12"/>
  <c r="BZ25" i="12"/>
  <c r="CA25" i="12"/>
  <c r="CB25" i="12"/>
  <c r="CC25" i="12"/>
  <c r="CD25" i="12"/>
  <c r="CE25" i="12"/>
  <c r="CF25" i="12"/>
  <c r="CG25" i="12"/>
  <c r="CH25" i="12"/>
  <c r="CI25" i="12"/>
  <c r="CJ25" i="12"/>
  <c r="CK25" i="12"/>
  <c r="CL25" i="12"/>
  <c r="CM25" i="12"/>
  <c r="CN25" i="12"/>
  <c r="CO25" i="12"/>
  <c r="CP25" i="12"/>
  <c r="CQ25" i="12"/>
  <c r="CR25" i="12"/>
  <c r="CS25" i="12"/>
  <c r="CT25" i="12"/>
  <c r="CU25" i="12"/>
  <c r="CV25" i="12"/>
  <c r="CW25" i="12"/>
  <c r="CX25" i="12"/>
  <c r="CY25" i="12"/>
  <c r="CZ25" i="12"/>
  <c r="DA25" i="12"/>
  <c r="DB25" i="12"/>
  <c r="DC25" i="12"/>
  <c r="DD25" i="12"/>
  <c r="BY26" i="12"/>
  <c r="BZ26" i="12"/>
  <c r="CA26" i="12"/>
  <c r="CB26" i="12"/>
  <c r="CC26" i="12"/>
  <c r="CD26" i="12"/>
  <c r="CE26" i="12"/>
  <c r="CF26" i="12"/>
  <c r="CG26" i="12"/>
  <c r="CH26" i="12"/>
  <c r="CI26" i="12"/>
  <c r="CJ26" i="12"/>
  <c r="CK26" i="12"/>
  <c r="CL26" i="12"/>
  <c r="CM26" i="12"/>
  <c r="CN26" i="12"/>
  <c r="CO26" i="12"/>
  <c r="CP26" i="12"/>
  <c r="CQ26" i="12"/>
  <c r="CR26" i="12"/>
  <c r="CS26" i="12"/>
  <c r="CT26" i="12"/>
  <c r="CU26" i="12"/>
  <c r="CV26" i="12"/>
  <c r="CW26" i="12"/>
  <c r="CX26" i="12"/>
  <c r="CY26" i="12"/>
  <c r="CZ26" i="12"/>
  <c r="DA26" i="12"/>
  <c r="DB26" i="12"/>
  <c r="DC26" i="12"/>
  <c r="DD26" i="12"/>
  <c r="BY27" i="12"/>
  <c r="BZ27" i="12"/>
  <c r="CA27" i="12"/>
  <c r="CB27" i="12"/>
  <c r="CC27" i="12"/>
  <c r="CD27" i="12"/>
  <c r="CE27" i="12"/>
  <c r="CF27" i="12"/>
  <c r="CG27" i="12"/>
  <c r="CH27" i="12"/>
  <c r="CI27" i="12"/>
  <c r="CJ27" i="12"/>
  <c r="CK27" i="12"/>
  <c r="CL27" i="12"/>
  <c r="CM27" i="12"/>
  <c r="CN27" i="12"/>
  <c r="CO27" i="12"/>
  <c r="CP27" i="12"/>
  <c r="CQ27" i="12"/>
  <c r="CR27" i="12"/>
  <c r="CS27" i="12"/>
  <c r="CT27" i="12"/>
  <c r="CU27" i="12"/>
  <c r="CV27" i="12"/>
  <c r="CW27" i="12"/>
  <c r="CX27" i="12"/>
  <c r="CY27" i="12"/>
  <c r="CZ27" i="12"/>
  <c r="DA27" i="12"/>
  <c r="DB27" i="12"/>
  <c r="DC27" i="12"/>
  <c r="DD27" i="12"/>
  <c r="BY28" i="12"/>
  <c r="BZ28" i="12"/>
  <c r="CA28" i="12"/>
  <c r="CB28" i="12"/>
  <c r="CC28" i="12"/>
  <c r="CD28" i="12"/>
  <c r="CE28" i="12"/>
  <c r="CF28" i="12"/>
  <c r="CG28" i="12"/>
  <c r="CH28" i="12"/>
  <c r="CI28" i="12"/>
  <c r="CJ28" i="12"/>
  <c r="CK28" i="12"/>
  <c r="CL28" i="12"/>
  <c r="CM28" i="12"/>
  <c r="CN28" i="12"/>
  <c r="CO28" i="12"/>
  <c r="CP28" i="12"/>
  <c r="CQ28" i="12"/>
  <c r="CR28" i="12"/>
  <c r="CS28" i="12"/>
  <c r="CT28" i="12"/>
  <c r="CU28" i="12"/>
  <c r="CV28" i="12"/>
  <c r="CW28" i="12"/>
  <c r="CX28" i="12"/>
  <c r="CY28" i="12"/>
  <c r="CZ28" i="12"/>
  <c r="DA28" i="12"/>
  <c r="DB28" i="12"/>
  <c r="DC28" i="12"/>
  <c r="DD28" i="12"/>
  <c r="BY29" i="12"/>
  <c r="BZ29" i="12"/>
  <c r="CA29" i="12"/>
  <c r="CB29" i="12"/>
  <c r="CC29" i="12"/>
  <c r="CD29" i="12"/>
  <c r="CE29" i="12"/>
  <c r="CF29" i="12"/>
  <c r="CG29" i="12"/>
  <c r="CH29" i="12"/>
  <c r="CI29" i="12"/>
  <c r="CJ29" i="12"/>
  <c r="CK29" i="12"/>
  <c r="CL29" i="12"/>
  <c r="CM29" i="12"/>
  <c r="CN29" i="12"/>
  <c r="CO29" i="12"/>
  <c r="CP29" i="12"/>
  <c r="CQ29" i="12"/>
  <c r="CR29" i="12"/>
  <c r="CS29" i="12"/>
  <c r="CT29" i="12"/>
  <c r="CU29" i="12"/>
  <c r="CV29" i="12"/>
  <c r="CW29" i="12"/>
  <c r="CX29" i="12"/>
  <c r="CY29" i="12"/>
  <c r="CZ29" i="12"/>
  <c r="DA29" i="12"/>
  <c r="DB29" i="12"/>
  <c r="DC29" i="12"/>
  <c r="DD29" i="12"/>
  <c r="BY30" i="12"/>
  <c r="BZ30" i="12"/>
  <c r="CA30" i="12"/>
  <c r="CB30" i="12"/>
  <c r="CC30" i="12"/>
  <c r="CD30" i="12"/>
  <c r="CE30" i="12"/>
  <c r="CF30" i="12"/>
  <c r="CG30" i="12"/>
  <c r="CH30" i="12"/>
  <c r="CI30" i="12"/>
  <c r="CJ30" i="12"/>
  <c r="CK30" i="12"/>
  <c r="CL30" i="12"/>
  <c r="CM30" i="12"/>
  <c r="CN30" i="12"/>
  <c r="CO30" i="12"/>
  <c r="CP30" i="12"/>
  <c r="CQ30" i="12"/>
  <c r="CR30" i="12"/>
  <c r="CS30" i="12"/>
  <c r="CT30" i="12"/>
  <c r="CU30" i="12"/>
  <c r="CV30" i="12"/>
  <c r="CW30" i="12"/>
  <c r="CX30" i="12"/>
  <c r="CY30" i="12"/>
  <c r="CZ30" i="12"/>
  <c r="DA30" i="12"/>
  <c r="DB30" i="12"/>
  <c r="DC30" i="12"/>
  <c r="DD30" i="12"/>
  <c r="BY31" i="12"/>
  <c r="BZ31" i="12"/>
  <c r="CA31" i="12"/>
  <c r="CB31" i="12"/>
  <c r="CC31" i="12"/>
  <c r="CD31" i="12"/>
  <c r="CE31" i="12"/>
  <c r="CF31" i="12"/>
  <c r="CG31" i="12"/>
  <c r="CH31" i="12"/>
  <c r="CI31" i="12"/>
  <c r="CJ31" i="12"/>
  <c r="CK31" i="12"/>
  <c r="CL31" i="12"/>
  <c r="CM31" i="12"/>
  <c r="CN31" i="12"/>
  <c r="CO31" i="12"/>
  <c r="CP31" i="12"/>
  <c r="CQ31" i="12"/>
  <c r="CR31" i="12"/>
  <c r="CS31" i="12"/>
  <c r="CT31" i="12"/>
  <c r="CU31" i="12"/>
  <c r="CV31" i="12"/>
  <c r="CW31" i="12"/>
  <c r="CX31" i="12"/>
  <c r="CY31" i="12"/>
  <c r="CZ31" i="12"/>
  <c r="DA31" i="12"/>
  <c r="DB31" i="12"/>
  <c r="DC31" i="12"/>
  <c r="DD31" i="12"/>
  <c r="BY32" i="12"/>
  <c r="BZ32" i="12"/>
  <c r="CA32" i="12"/>
  <c r="CB32" i="12"/>
  <c r="CC32" i="12"/>
  <c r="CD32" i="12"/>
  <c r="CE32" i="12"/>
  <c r="CF32" i="12"/>
  <c r="CG32" i="12"/>
  <c r="CH32" i="12"/>
  <c r="CI32" i="12"/>
  <c r="CJ32" i="12"/>
  <c r="CK32" i="12"/>
  <c r="CL32" i="12"/>
  <c r="CM32" i="12"/>
  <c r="CN32" i="12"/>
  <c r="CO32" i="12"/>
  <c r="CP32" i="12"/>
  <c r="CQ32" i="12"/>
  <c r="CR32" i="12"/>
  <c r="CS32" i="12"/>
  <c r="CT32" i="12"/>
  <c r="CU32" i="12"/>
  <c r="CV32" i="12"/>
  <c r="CW32" i="12"/>
  <c r="CX32" i="12"/>
  <c r="CY32" i="12"/>
  <c r="CZ32" i="12"/>
  <c r="DA32" i="12"/>
  <c r="DB32" i="12"/>
  <c r="DC32" i="12"/>
  <c r="DD32" i="12"/>
  <c r="BY33" i="12"/>
  <c r="BZ33" i="12"/>
  <c r="CA33" i="12"/>
  <c r="CB33" i="12"/>
  <c r="CC33" i="12"/>
  <c r="CD33" i="12"/>
  <c r="CE33" i="12"/>
  <c r="CF33" i="12"/>
  <c r="CG33" i="12"/>
  <c r="CH33" i="12"/>
  <c r="CI33" i="12"/>
  <c r="CJ33" i="12"/>
  <c r="CK33" i="12"/>
  <c r="CL33" i="12"/>
  <c r="CM33" i="12"/>
  <c r="CN33" i="12"/>
  <c r="CO33" i="12"/>
  <c r="CP33" i="12"/>
  <c r="CQ33" i="12"/>
  <c r="CR33" i="12"/>
  <c r="CS33" i="12"/>
  <c r="CT33" i="12"/>
  <c r="CU33" i="12"/>
  <c r="CV33" i="12"/>
  <c r="CW33" i="12"/>
  <c r="CX33" i="12"/>
  <c r="CY33" i="12"/>
  <c r="CZ33" i="12"/>
  <c r="DA33" i="12"/>
  <c r="DB33" i="12"/>
  <c r="DC33" i="12"/>
  <c r="DD33" i="12"/>
  <c r="BY34" i="12"/>
  <c r="BZ34" i="12"/>
  <c r="CA34" i="12"/>
  <c r="CB34" i="12"/>
  <c r="CC34" i="12"/>
  <c r="CD34" i="12"/>
  <c r="CE34" i="12"/>
  <c r="CF34" i="12"/>
  <c r="CG34" i="12"/>
  <c r="CH34" i="12"/>
  <c r="CI34" i="12"/>
  <c r="CJ34" i="12"/>
  <c r="CK34" i="12"/>
  <c r="CL34" i="12"/>
  <c r="CM34" i="12"/>
  <c r="CN34" i="12"/>
  <c r="CO34" i="12"/>
  <c r="CP34" i="12"/>
  <c r="CQ34" i="12"/>
  <c r="CR34" i="12"/>
  <c r="CS34" i="12"/>
  <c r="CT34" i="12"/>
  <c r="CU34" i="12"/>
  <c r="CV34" i="12"/>
  <c r="CW34" i="12"/>
  <c r="CX34" i="12"/>
  <c r="CY34" i="12"/>
  <c r="CZ34" i="12"/>
  <c r="DA34" i="12"/>
  <c r="DB34" i="12"/>
  <c r="DC34" i="12"/>
  <c r="DD34" i="12"/>
  <c r="BY35" i="12"/>
  <c r="BZ35" i="12"/>
  <c r="CA35" i="12"/>
  <c r="CB35" i="12"/>
  <c r="CC35" i="12"/>
  <c r="CD35" i="12"/>
  <c r="CE35" i="12"/>
  <c r="CF35" i="12"/>
  <c r="CG35" i="12"/>
  <c r="CH35" i="12"/>
  <c r="CI35" i="12"/>
  <c r="CJ35" i="12"/>
  <c r="CK35" i="12"/>
  <c r="CL35" i="12"/>
  <c r="CM35" i="12"/>
  <c r="CN35" i="12"/>
  <c r="CO35" i="12"/>
  <c r="CP35" i="12"/>
  <c r="CQ35" i="12"/>
  <c r="CR35" i="12"/>
  <c r="CS35" i="12"/>
  <c r="CT35" i="12"/>
  <c r="CU35" i="12"/>
  <c r="CV35" i="12"/>
  <c r="CW35" i="12"/>
  <c r="CX35" i="12"/>
  <c r="CY35" i="12"/>
  <c r="CZ35" i="12"/>
  <c r="DA35" i="12"/>
  <c r="DB35" i="12"/>
  <c r="DC35" i="12"/>
  <c r="DD35" i="12"/>
  <c r="BY36" i="12"/>
  <c r="BZ36" i="12"/>
  <c r="CA36" i="12"/>
  <c r="CB36" i="12"/>
  <c r="CC36" i="12"/>
  <c r="CD36" i="12"/>
  <c r="CE36" i="12"/>
  <c r="CF36" i="12"/>
  <c r="CG36" i="12"/>
  <c r="CH36" i="12"/>
  <c r="CI36" i="12"/>
  <c r="CJ36" i="12"/>
  <c r="CK36" i="12"/>
  <c r="CL36" i="12"/>
  <c r="CM36" i="12"/>
  <c r="CN36" i="12"/>
  <c r="CO36" i="12"/>
  <c r="CP36" i="12"/>
  <c r="CQ36" i="12"/>
  <c r="CR36" i="12"/>
  <c r="CS36" i="12"/>
  <c r="CT36" i="12"/>
  <c r="CU36" i="12"/>
  <c r="CV36" i="12"/>
  <c r="CW36" i="12"/>
  <c r="CX36" i="12"/>
  <c r="CY36" i="12"/>
  <c r="CZ36" i="12"/>
  <c r="DA36" i="12"/>
  <c r="DB36" i="12"/>
  <c r="DC36" i="12"/>
  <c r="DD36" i="12"/>
  <c r="BY37" i="12"/>
  <c r="BZ37" i="12"/>
  <c r="CA37" i="12"/>
  <c r="CB37" i="12"/>
  <c r="CC37" i="12"/>
  <c r="CD37" i="12"/>
  <c r="CE37" i="12"/>
  <c r="CF37" i="12"/>
  <c r="CG37" i="12"/>
  <c r="CH37" i="12"/>
  <c r="CI37" i="12"/>
  <c r="CJ37" i="12"/>
  <c r="CK37" i="12"/>
  <c r="CL37" i="12"/>
  <c r="CM37" i="12"/>
  <c r="CN37" i="12"/>
  <c r="CO37" i="12"/>
  <c r="CP37" i="12"/>
  <c r="CQ37" i="12"/>
  <c r="CR37" i="12"/>
  <c r="CS37" i="12"/>
  <c r="CT37" i="12"/>
  <c r="CU37" i="12"/>
  <c r="CV37" i="12"/>
  <c r="CW37" i="12"/>
  <c r="CX37" i="12"/>
  <c r="CY37" i="12"/>
  <c r="CZ37" i="12"/>
  <c r="DA37" i="12"/>
  <c r="DB37" i="12"/>
  <c r="DC37" i="12"/>
  <c r="DD37" i="12"/>
  <c r="BY38" i="12"/>
  <c r="BZ38" i="12"/>
  <c r="CA38" i="12"/>
  <c r="CB38" i="12"/>
  <c r="CC38" i="12"/>
  <c r="CD38" i="12"/>
  <c r="CE38" i="12"/>
  <c r="CF38" i="12"/>
  <c r="CG38" i="12"/>
  <c r="CH38" i="12"/>
  <c r="CI38" i="12"/>
  <c r="CJ38" i="12"/>
  <c r="CK38" i="12"/>
  <c r="CL38" i="12"/>
  <c r="CM38" i="12"/>
  <c r="CN38" i="12"/>
  <c r="CO38" i="12"/>
  <c r="CP38" i="12"/>
  <c r="CQ38" i="12"/>
  <c r="CR38" i="12"/>
  <c r="CS38" i="12"/>
  <c r="CT38" i="12"/>
  <c r="CU38" i="12"/>
  <c r="CV38" i="12"/>
  <c r="CW38" i="12"/>
  <c r="CX38" i="12"/>
  <c r="CY38" i="12"/>
  <c r="CZ38" i="12"/>
  <c r="DA38" i="12"/>
  <c r="DB38" i="12"/>
  <c r="DC38" i="12"/>
  <c r="DD38" i="12"/>
  <c r="BY39" i="12"/>
  <c r="BZ39" i="12"/>
  <c r="CA39" i="12"/>
  <c r="CB39" i="12"/>
  <c r="CC39" i="12"/>
  <c r="CD39" i="12"/>
  <c r="CE39" i="12"/>
  <c r="CF39" i="12"/>
  <c r="CG39" i="12"/>
  <c r="CH39" i="12"/>
  <c r="CI39" i="12"/>
  <c r="CJ39" i="12"/>
  <c r="CK39" i="12"/>
  <c r="CL39" i="12"/>
  <c r="CM39" i="12"/>
  <c r="CN39" i="12"/>
  <c r="CO39" i="12"/>
  <c r="CP39" i="12"/>
  <c r="CQ39" i="12"/>
  <c r="CR39" i="12"/>
  <c r="CS39" i="12"/>
  <c r="CT39" i="12"/>
  <c r="CU39" i="12"/>
  <c r="CV39" i="12"/>
  <c r="CW39" i="12"/>
  <c r="CX39" i="12"/>
  <c r="CY39" i="12"/>
  <c r="CZ39" i="12"/>
  <c r="DA39" i="12"/>
  <c r="DB39" i="12"/>
  <c r="DC39" i="12"/>
  <c r="DD39" i="12"/>
  <c r="BY40" i="12"/>
  <c r="BZ40" i="12"/>
  <c r="CA40" i="12"/>
  <c r="CB40" i="12"/>
  <c r="CC40" i="12"/>
  <c r="CD40" i="12"/>
  <c r="CE40" i="12"/>
  <c r="CF40" i="12"/>
  <c r="CG40" i="12"/>
  <c r="CH40" i="12"/>
  <c r="CI40" i="12"/>
  <c r="CJ40" i="12"/>
  <c r="CK40" i="12"/>
  <c r="CL40" i="12"/>
  <c r="CM40" i="12"/>
  <c r="CN40" i="12"/>
  <c r="CO40" i="12"/>
  <c r="CP40" i="12"/>
  <c r="CQ40" i="12"/>
  <c r="CR40" i="12"/>
  <c r="CS40" i="12"/>
  <c r="CT40" i="12"/>
  <c r="CU40" i="12"/>
  <c r="CV40" i="12"/>
  <c r="CW40" i="12"/>
  <c r="CX40" i="12"/>
  <c r="CY40" i="12"/>
  <c r="CZ40" i="12"/>
  <c r="DA40" i="12"/>
  <c r="DB40" i="12"/>
  <c r="DC40" i="12"/>
  <c r="DD40" i="12"/>
  <c r="BY41" i="12"/>
  <c r="BZ41" i="12"/>
  <c r="CA41" i="12"/>
  <c r="CB41" i="12"/>
  <c r="CC41" i="12"/>
  <c r="CD41" i="12"/>
  <c r="CE41" i="12"/>
  <c r="CF41" i="12"/>
  <c r="CG41" i="12"/>
  <c r="CH41" i="12"/>
  <c r="CI41" i="12"/>
  <c r="CJ41" i="12"/>
  <c r="CK41" i="12"/>
  <c r="CL41" i="12"/>
  <c r="CM41" i="12"/>
  <c r="CN41" i="12"/>
  <c r="CO41" i="12"/>
  <c r="CP41" i="12"/>
  <c r="CQ41" i="12"/>
  <c r="CR41" i="12"/>
  <c r="CS41" i="12"/>
  <c r="CT41" i="12"/>
  <c r="CU41" i="12"/>
  <c r="CV41" i="12"/>
  <c r="CW41" i="12"/>
  <c r="CX41" i="12"/>
  <c r="CY41" i="12"/>
  <c r="CZ41" i="12"/>
  <c r="DA41" i="12"/>
  <c r="DB41" i="12"/>
  <c r="DC41" i="12"/>
  <c r="DD41" i="12"/>
  <c r="BY42" i="12"/>
  <c r="BZ42" i="12"/>
  <c r="CA42" i="12"/>
  <c r="CB42" i="12"/>
  <c r="CC42" i="12"/>
  <c r="CD42" i="12"/>
  <c r="CE42" i="12"/>
  <c r="CF42" i="12"/>
  <c r="CG42" i="12"/>
  <c r="CH42" i="12"/>
  <c r="CI42" i="12"/>
  <c r="CJ42" i="12"/>
  <c r="CK42" i="12"/>
  <c r="CL42" i="12"/>
  <c r="CM42" i="12"/>
  <c r="CN42" i="12"/>
  <c r="CO42" i="12"/>
  <c r="CP42" i="12"/>
  <c r="CQ42" i="12"/>
  <c r="CR42" i="12"/>
  <c r="CS42" i="12"/>
  <c r="CT42" i="12"/>
  <c r="CU42" i="12"/>
  <c r="CV42" i="12"/>
  <c r="CW42" i="12"/>
  <c r="CX42" i="12"/>
  <c r="CY42" i="12"/>
  <c r="CZ42" i="12"/>
  <c r="DA42" i="12"/>
  <c r="DB42" i="12"/>
  <c r="DC42" i="12"/>
  <c r="DD42" i="12"/>
  <c r="BY43" i="12"/>
  <c r="BZ43" i="12"/>
  <c r="CA43" i="12"/>
  <c r="CB43" i="12"/>
  <c r="CC43" i="12"/>
  <c r="CD43" i="12"/>
  <c r="CE43" i="12"/>
  <c r="CF43" i="12"/>
  <c r="CG43" i="12"/>
  <c r="CH43" i="12"/>
  <c r="CI43" i="12"/>
  <c r="CJ43" i="12"/>
  <c r="CK43" i="12"/>
  <c r="CL43" i="12"/>
  <c r="CM43" i="12"/>
  <c r="CN43" i="12"/>
  <c r="CO43" i="12"/>
  <c r="CP43" i="12"/>
  <c r="CQ43" i="12"/>
  <c r="CR43" i="12"/>
  <c r="CS43" i="12"/>
  <c r="CT43" i="12"/>
  <c r="CU43" i="12"/>
  <c r="CV43" i="12"/>
  <c r="CW43" i="12"/>
  <c r="CX43" i="12"/>
  <c r="CY43" i="12"/>
  <c r="CZ43" i="12"/>
  <c r="DA43" i="12"/>
  <c r="DB43" i="12"/>
  <c r="DC43" i="12"/>
  <c r="DD43" i="12"/>
  <c r="BY44" i="12"/>
  <c r="BZ44" i="12"/>
  <c r="CA44" i="12"/>
  <c r="CB44" i="12"/>
  <c r="CC44" i="12"/>
  <c r="CD44" i="12"/>
  <c r="CE44" i="12"/>
  <c r="CF44" i="12"/>
  <c r="CG44" i="12"/>
  <c r="CH44" i="12"/>
  <c r="CI44" i="12"/>
  <c r="CJ44" i="12"/>
  <c r="CK44" i="12"/>
  <c r="CL44" i="12"/>
  <c r="CM44" i="12"/>
  <c r="CN44" i="12"/>
  <c r="CO44" i="12"/>
  <c r="CP44" i="12"/>
  <c r="CQ44" i="12"/>
  <c r="CR44" i="12"/>
  <c r="CS44" i="12"/>
  <c r="CT44" i="12"/>
  <c r="CU44" i="12"/>
  <c r="CV44" i="12"/>
  <c r="CW44" i="12"/>
  <c r="CX44" i="12"/>
  <c r="CY44" i="12"/>
  <c r="CZ44" i="12"/>
  <c r="DA44" i="12"/>
  <c r="DB44" i="12"/>
  <c r="DC44" i="12"/>
  <c r="DD44" i="12"/>
  <c r="BY45" i="12"/>
  <c r="BZ45" i="12"/>
  <c r="CA45" i="12"/>
  <c r="CB45" i="12"/>
  <c r="CC45" i="12"/>
  <c r="CD45" i="12"/>
  <c r="CE45" i="12"/>
  <c r="CF45" i="12"/>
  <c r="CG45" i="12"/>
  <c r="CH45" i="12"/>
  <c r="CI45" i="12"/>
  <c r="CJ45" i="12"/>
  <c r="CK45" i="12"/>
  <c r="CL45" i="12"/>
  <c r="CM45" i="12"/>
  <c r="CN45" i="12"/>
  <c r="CO45" i="12"/>
  <c r="CP45" i="12"/>
  <c r="CQ45" i="12"/>
  <c r="CR45" i="12"/>
  <c r="CS45" i="12"/>
  <c r="CT45" i="12"/>
  <c r="CU45" i="12"/>
  <c r="CV45" i="12"/>
  <c r="CW45" i="12"/>
  <c r="CX45" i="12"/>
  <c r="CY45" i="12"/>
  <c r="CZ45" i="12"/>
  <c r="DA45" i="12"/>
  <c r="DB45" i="12"/>
  <c r="DC45" i="12"/>
  <c r="DD45" i="12"/>
  <c r="BY46" i="12"/>
  <c r="BZ46" i="12"/>
  <c r="CA46" i="12"/>
  <c r="CB46" i="12"/>
  <c r="CC46" i="12"/>
  <c r="CD46" i="12"/>
  <c r="CE46" i="12"/>
  <c r="CF46" i="12"/>
  <c r="CG46" i="12"/>
  <c r="CH46" i="12"/>
  <c r="CI46" i="12"/>
  <c r="CJ46" i="12"/>
  <c r="CK46" i="12"/>
  <c r="CL46" i="12"/>
  <c r="CM46" i="12"/>
  <c r="CN46" i="12"/>
  <c r="CO46" i="12"/>
  <c r="CP46" i="12"/>
  <c r="CQ46" i="12"/>
  <c r="CR46" i="12"/>
  <c r="CS46" i="12"/>
  <c r="CT46" i="12"/>
  <c r="CU46" i="12"/>
  <c r="CV46" i="12"/>
  <c r="CW46" i="12"/>
  <c r="CX46" i="12"/>
  <c r="CY46" i="12"/>
  <c r="CZ46" i="12"/>
  <c r="DA46" i="12"/>
  <c r="DB46" i="12"/>
  <c r="DC46" i="12"/>
  <c r="DD46" i="12"/>
  <c r="BY47" i="12"/>
  <c r="BZ47" i="12"/>
  <c r="CA47" i="12"/>
  <c r="CB47" i="12"/>
  <c r="CC47" i="12"/>
  <c r="CD47" i="12"/>
  <c r="CE47" i="12"/>
  <c r="CF47" i="12"/>
  <c r="CG47" i="12"/>
  <c r="CH47" i="12"/>
  <c r="CI47" i="12"/>
  <c r="CJ47" i="12"/>
  <c r="CK47" i="12"/>
  <c r="CL47" i="12"/>
  <c r="CM47" i="12"/>
  <c r="CN47" i="12"/>
  <c r="CO47" i="12"/>
  <c r="CP47" i="12"/>
  <c r="CQ47" i="12"/>
  <c r="CR47" i="12"/>
  <c r="CS47" i="12"/>
  <c r="CT47" i="12"/>
  <c r="CU47" i="12"/>
  <c r="CV47" i="12"/>
  <c r="CW47" i="12"/>
  <c r="CX47" i="12"/>
  <c r="CY47" i="12"/>
  <c r="CZ47" i="12"/>
  <c r="DA47" i="12"/>
  <c r="DB47" i="12"/>
  <c r="DC47" i="12"/>
  <c r="DD47" i="12"/>
  <c r="BY48" i="12"/>
  <c r="BZ48" i="12"/>
  <c r="CA48" i="12"/>
  <c r="CB48" i="12"/>
  <c r="CC48" i="12"/>
  <c r="CD48" i="12"/>
  <c r="CE48" i="12"/>
  <c r="CF48" i="12"/>
  <c r="CG48" i="12"/>
  <c r="CH48" i="12"/>
  <c r="CI48" i="12"/>
  <c r="CJ48" i="12"/>
  <c r="CK48" i="12"/>
  <c r="CL48" i="12"/>
  <c r="CM48" i="12"/>
  <c r="CN48" i="12"/>
  <c r="CO48" i="12"/>
  <c r="CP48" i="12"/>
  <c r="CQ48" i="12"/>
  <c r="CR48" i="12"/>
  <c r="CS48" i="12"/>
  <c r="CT48" i="12"/>
  <c r="CU48" i="12"/>
  <c r="CV48" i="12"/>
  <c r="CW48" i="12"/>
  <c r="CX48" i="12"/>
  <c r="CY48" i="12"/>
  <c r="CZ48" i="12"/>
  <c r="DA48" i="12"/>
  <c r="DB48" i="12"/>
  <c r="DC48" i="12"/>
  <c r="DD48" i="12"/>
  <c r="BY49" i="12"/>
  <c r="BZ49" i="12"/>
  <c r="CA49" i="12"/>
  <c r="CB49" i="12"/>
  <c r="CC49" i="12"/>
  <c r="CD49" i="12"/>
  <c r="CE49" i="12"/>
  <c r="CF49" i="12"/>
  <c r="CG49" i="12"/>
  <c r="CH49" i="12"/>
  <c r="CI49" i="12"/>
  <c r="CJ49" i="12"/>
  <c r="CK49" i="12"/>
  <c r="CL49" i="12"/>
  <c r="CM49" i="12"/>
  <c r="CN49" i="12"/>
  <c r="CO49" i="12"/>
  <c r="CP49" i="12"/>
  <c r="CQ49" i="12"/>
  <c r="CR49" i="12"/>
  <c r="CS49" i="12"/>
  <c r="CT49" i="12"/>
  <c r="CU49" i="12"/>
  <c r="CV49" i="12"/>
  <c r="CW49" i="12"/>
  <c r="CX49" i="12"/>
  <c r="CY49" i="12"/>
  <c r="CZ49" i="12"/>
  <c r="DA49" i="12"/>
  <c r="DB49" i="12"/>
  <c r="DC49" i="12"/>
  <c r="DD49" i="12"/>
  <c r="BY50" i="12"/>
  <c r="BZ50" i="12"/>
  <c r="CA50" i="12"/>
  <c r="CB50" i="12"/>
  <c r="CC50" i="12"/>
  <c r="CD50" i="12"/>
  <c r="CE50" i="12"/>
  <c r="CF50" i="12"/>
  <c r="CG50" i="12"/>
  <c r="CH50" i="12"/>
  <c r="CI50" i="12"/>
  <c r="CJ50" i="12"/>
  <c r="CK50" i="12"/>
  <c r="CL50" i="12"/>
  <c r="CM50" i="12"/>
  <c r="CN50" i="12"/>
  <c r="CO50" i="12"/>
  <c r="CP50" i="12"/>
  <c r="CQ50" i="12"/>
  <c r="CR50" i="12"/>
  <c r="CS50" i="12"/>
  <c r="CT50" i="12"/>
  <c r="CU50" i="12"/>
  <c r="CV50" i="12"/>
  <c r="CW50" i="12"/>
  <c r="CX50" i="12"/>
  <c r="CY50" i="12"/>
  <c r="CZ50" i="12"/>
  <c r="DA50" i="12"/>
  <c r="DB50" i="12"/>
  <c r="DC50" i="12"/>
  <c r="DD50" i="12"/>
  <c r="BY51" i="12"/>
  <c r="BZ51" i="12"/>
  <c r="CA51" i="12"/>
  <c r="CB51" i="12"/>
  <c r="CC51" i="12"/>
  <c r="CD51" i="12"/>
  <c r="CE51" i="12"/>
  <c r="CF51" i="12"/>
  <c r="CG51" i="12"/>
  <c r="CH51" i="12"/>
  <c r="CI51" i="12"/>
  <c r="CJ51" i="12"/>
  <c r="CK51" i="12"/>
  <c r="CL51" i="12"/>
  <c r="CM51" i="12"/>
  <c r="CN51" i="12"/>
  <c r="CO51" i="12"/>
  <c r="CP51" i="12"/>
  <c r="CQ51" i="12"/>
  <c r="CR51" i="12"/>
  <c r="CS51" i="12"/>
  <c r="CT51" i="12"/>
  <c r="CU51" i="12"/>
  <c r="CV51" i="12"/>
  <c r="CW51" i="12"/>
  <c r="CX51" i="12"/>
  <c r="CY51" i="12"/>
  <c r="CZ51" i="12"/>
  <c r="DA51" i="12"/>
  <c r="DB51" i="12"/>
  <c r="DC51" i="12"/>
  <c r="DD51" i="12"/>
  <c r="BY52" i="12"/>
  <c r="BZ52" i="12"/>
  <c r="CA52" i="12"/>
  <c r="CB52" i="12"/>
  <c r="CC52" i="12"/>
  <c r="CD52" i="12"/>
  <c r="CE52" i="12"/>
  <c r="CF52" i="12"/>
  <c r="CG52" i="12"/>
  <c r="CH52" i="12"/>
  <c r="CI52" i="12"/>
  <c r="CJ52" i="12"/>
  <c r="CK52" i="12"/>
  <c r="CL52" i="12"/>
  <c r="CM52" i="12"/>
  <c r="CN52" i="12"/>
  <c r="CO52" i="12"/>
  <c r="CP52" i="12"/>
  <c r="CQ52" i="12"/>
  <c r="CR52" i="12"/>
  <c r="CS52" i="12"/>
  <c r="CT52" i="12"/>
  <c r="CU52" i="12"/>
  <c r="CV52" i="12"/>
  <c r="CW52" i="12"/>
  <c r="CX52" i="12"/>
  <c r="CY52" i="12"/>
  <c r="CZ52" i="12"/>
  <c r="DA52" i="12"/>
  <c r="DB52" i="12"/>
  <c r="DC52" i="12"/>
  <c r="DD52" i="12"/>
  <c r="BY53" i="12"/>
  <c r="BZ53" i="12"/>
  <c r="CA53" i="12"/>
  <c r="CB53" i="12"/>
  <c r="CC53" i="12"/>
  <c r="CD53" i="12"/>
  <c r="CE53" i="12"/>
  <c r="CF53" i="12"/>
  <c r="CG53" i="12"/>
  <c r="CH53" i="12"/>
  <c r="CI53" i="12"/>
  <c r="CJ53" i="12"/>
  <c r="CK53" i="12"/>
  <c r="CL53" i="12"/>
  <c r="CM53" i="12"/>
  <c r="CN53" i="12"/>
  <c r="CO53" i="12"/>
  <c r="CP53" i="12"/>
  <c r="CQ53" i="12"/>
  <c r="CR53" i="12"/>
  <c r="CS53" i="12"/>
  <c r="CT53" i="12"/>
  <c r="CU53" i="12"/>
  <c r="CV53" i="12"/>
  <c r="CW53" i="12"/>
  <c r="CX53" i="12"/>
  <c r="CY53" i="12"/>
  <c r="CZ53" i="12"/>
  <c r="DA53" i="12"/>
  <c r="DB53" i="12"/>
  <c r="DC53" i="12"/>
  <c r="DD53" i="12"/>
  <c r="BY54" i="12"/>
  <c r="BZ54" i="12"/>
  <c r="CA54" i="12"/>
  <c r="CB54" i="12"/>
  <c r="CC54" i="12"/>
  <c r="CD54" i="12"/>
  <c r="CE54" i="12"/>
  <c r="CF54" i="12"/>
  <c r="CG54" i="12"/>
  <c r="CH54" i="12"/>
  <c r="CI54" i="12"/>
  <c r="CJ54" i="12"/>
  <c r="CK54" i="12"/>
  <c r="CL54" i="12"/>
  <c r="CM54" i="12"/>
  <c r="CN54" i="12"/>
  <c r="CO54" i="12"/>
  <c r="CP54" i="12"/>
  <c r="CQ54" i="12"/>
  <c r="CR54" i="12"/>
  <c r="CS54" i="12"/>
  <c r="CT54" i="12"/>
  <c r="CU54" i="12"/>
  <c r="CV54" i="12"/>
  <c r="CW54" i="12"/>
  <c r="CX54" i="12"/>
  <c r="CY54" i="12"/>
  <c r="CZ54" i="12"/>
  <c r="DA54" i="12"/>
  <c r="DB54" i="12"/>
  <c r="DC54" i="12"/>
  <c r="DD54" i="12"/>
  <c r="BY55" i="12"/>
  <c r="BZ55" i="12"/>
  <c r="CA55" i="12"/>
  <c r="CB55" i="12"/>
  <c r="CC55" i="12"/>
  <c r="CD55" i="12"/>
  <c r="CE55" i="12"/>
  <c r="CF55" i="12"/>
  <c r="CG55" i="12"/>
  <c r="CH55" i="12"/>
  <c r="CI55" i="12"/>
  <c r="CJ55" i="12"/>
  <c r="CK55" i="12"/>
  <c r="CL55" i="12"/>
  <c r="CM55" i="12"/>
  <c r="CN55" i="12"/>
  <c r="CO55" i="12"/>
  <c r="CP55" i="12"/>
  <c r="CQ55" i="12"/>
  <c r="CR55" i="12"/>
  <c r="CS55" i="12"/>
  <c r="CT55" i="12"/>
  <c r="CU55" i="12"/>
  <c r="CV55" i="12"/>
  <c r="CW55" i="12"/>
  <c r="CX55" i="12"/>
  <c r="CY55" i="12"/>
  <c r="CZ55" i="12"/>
  <c r="DA55" i="12"/>
  <c r="DB55" i="12"/>
  <c r="DC55" i="12"/>
  <c r="DD55" i="12"/>
  <c r="BY56" i="12"/>
  <c r="BZ56" i="12"/>
  <c r="CA56" i="12"/>
  <c r="CB56" i="12"/>
  <c r="CC56" i="12"/>
  <c r="CD56" i="12"/>
  <c r="CE56" i="12"/>
  <c r="CF56" i="12"/>
  <c r="CG56" i="12"/>
  <c r="CH56" i="12"/>
  <c r="CI56" i="12"/>
  <c r="CJ56" i="12"/>
  <c r="CK56" i="12"/>
  <c r="CL56" i="12"/>
  <c r="CM56" i="12"/>
  <c r="CN56" i="12"/>
  <c r="CO56" i="12"/>
  <c r="CP56" i="12"/>
  <c r="CQ56" i="12"/>
  <c r="CR56" i="12"/>
  <c r="CS56" i="12"/>
  <c r="CT56" i="12"/>
  <c r="CU56" i="12"/>
  <c r="CV56" i="12"/>
  <c r="CW56" i="12"/>
  <c r="CX56" i="12"/>
  <c r="CY56" i="12"/>
  <c r="CZ56" i="12"/>
  <c r="DA56" i="12"/>
  <c r="DB56" i="12"/>
  <c r="DC56" i="12"/>
  <c r="DD56" i="12"/>
  <c r="BY57" i="12"/>
  <c r="BZ57" i="12"/>
  <c r="CA57" i="12"/>
  <c r="CB57" i="12"/>
  <c r="CC57" i="12"/>
  <c r="CD57" i="12"/>
  <c r="CE57" i="12"/>
  <c r="CF57" i="12"/>
  <c r="CG57" i="12"/>
  <c r="CH57" i="12"/>
  <c r="CI57" i="12"/>
  <c r="CJ57" i="12"/>
  <c r="CK57" i="12"/>
  <c r="CL57" i="12"/>
  <c r="CM57" i="12"/>
  <c r="CN57" i="12"/>
  <c r="CO57" i="12"/>
  <c r="CP57" i="12"/>
  <c r="CQ57" i="12"/>
  <c r="CR57" i="12"/>
  <c r="CS57" i="12"/>
  <c r="CT57" i="12"/>
  <c r="CU57" i="12"/>
  <c r="CV57" i="12"/>
  <c r="CW57" i="12"/>
  <c r="CX57" i="12"/>
  <c r="CY57" i="12"/>
  <c r="CZ57" i="12"/>
  <c r="DA57" i="12"/>
  <c r="DB57" i="12"/>
  <c r="DC57" i="12"/>
  <c r="DD57" i="12"/>
  <c r="BY58" i="12"/>
  <c r="BZ58" i="12"/>
  <c r="CA58" i="12"/>
  <c r="CB58" i="12"/>
  <c r="CC58" i="12"/>
  <c r="CD58" i="12"/>
  <c r="CE58" i="12"/>
  <c r="CF58" i="12"/>
  <c r="CG58" i="12"/>
  <c r="CH58" i="12"/>
  <c r="CI58" i="12"/>
  <c r="CJ58" i="12"/>
  <c r="CK58" i="12"/>
  <c r="CL58" i="12"/>
  <c r="CM58" i="12"/>
  <c r="CN58" i="12"/>
  <c r="CO58" i="12"/>
  <c r="CP58" i="12"/>
  <c r="CQ58" i="12"/>
  <c r="CR58" i="12"/>
  <c r="CS58" i="12"/>
  <c r="CT58" i="12"/>
  <c r="CU58" i="12"/>
  <c r="CV58" i="12"/>
  <c r="CW58" i="12"/>
  <c r="CX58" i="12"/>
  <c r="CY58" i="12"/>
  <c r="CZ58" i="12"/>
  <c r="DA58" i="12"/>
  <c r="DB58" i="12"/>
  <c r="DC58" i="12"/>
  <c r="DD58" i="12"/>
  <c r="BY59" i="12"/>
  <c r="BZ59" i="12"/>
  <c r="CA59" i="12"/>
  <c r="CB59" i="12"/>
  <c r="CC59" i="12"/>
  <c r="CD59" i="12"/>
  <c r="CE59" i="12"/>
  <c r="CF59" i="12"/>
  <c r="CG59" i="12"/>
  <c r="CH59" i="12"/>
  <c r="CI59" i="12"/>
  <c r="CJ59" i="12"/>
  <c r="CK59" i="12"/>
  <c r="CL59" i="12"/>
  <c r="CM59" i="12"/>
  <c r="CN59" i="12"/>
  <c r="CO59" i="12"/>
  <c r="CP59" i="12"/>
  <c r="CQ59" i="12"/>
  <c r="CR59" i="12"/>
  <c r="CS59" i="12"/>
  <c r="CT59" i="12"/>
  <c r="CU59" i="12"/>
  <c r="CV59" i="12"/>
  <c r="CW59" i="12"/>
  <c r="CX59" i="12"/>
  <c r="CY59" i="12"/>
  <c r="CZ59" i="12"/>
  <c r="DA59" i="12"/>
  <c r="DB59" i="12"/>
  <c r="DC59" i="12"/>
  <c r="DD59" i="12"/>
  <c r="BY60" i="12"/>
  <c r="BZ60" i="12"/>
  <c r="CA60" i="12"/>
  <c r="CB60" i="12"/>
  <c r="CC60" i="12"/>
  <c r="CD60" i="12"/>
  <c r="CE60" i="12"/>
  <c r="CF60" i="12"/>
  <c r="CG60" i="12"/>
  <c r="CH60" i="12"/>
  <c r="CI60" i="12"/>
  <c r="CJ60" i="12"/>
  <c r="CK60" i="12"/>
  <c r="CL60" i="12"/>
  <c r="CM60" i="12"/>
  <c r="CN60" i="12"/>
  <c r="CO60" i="12"/>
  <c r="CP60" i="12"/>
  <c r="CQ60" i="12"/>
  <c r="CR60" i="12"/>
  <c r="CS60" i="12"/>
  <c r="CT60" i="12"/>
  <c r="CU60" i="12"/>
  <c r="CV60" i="12"/>
  <c r="CW60" i="12"/>
  <c r="CX60" i="12"/>
  <c r="CY60" i="12"/>
  <c r="CZ60" i="12"/>
  <c r="DA60" i="12"/>
  <c r="DB60" i="12"/>
  <c r="DC60" i="12"/>
  <c r="DD60" i="12"/>
  <c r="BY61" i="12"/>
  <c r="BZ61" i="12"/>
  <c r="CA61" i="12"/>
  <c r="CB61" i="12"/>
  <c r="CC61" i="12"/>
  <c r="CD61" i="12"/>
  <c r="CE61" i="12"/>
  <c r="CF61" i="12"/>
  <c r="CG61" i="12"/>
  <c r="CH61" i="12"/>
  <c r="CI61" i="12"/>
  <c r="CJ61" i="12"/>
  <c r="CK61" i="12"/>
  <c r="CL61" i="12"/>
  <c r="CM61" i="12"/>
  <c r="CN61" i="12"/>
  <c r="CO61" i="12"/>
  <c r="CP61" i="12"/>
  <c r="CQ61" i="12"/>
  <c r="CR61" i="12"/>
  <c r="CS61" i="12"/>
  <c r="CT61" i="12"/>
  <c r="CU61" i="12"/>
  <c r="CV61" i="12"/>
  <c r="CW61" i="12"/>
  <c r="CX61" i="12"/>
  <c r="CY61" i="12"/>
  <c r="CZ61" i="12"/>
  <c r="DA61" i="12"/>
  <c r="DB61" i="12"/>
  <c r="DC61" i="12"/>
  <c r="DD61" i="12"/>
  <c r="BY62" i="12"/>
  <c r="BZ62" i="12"/>
  <c r="CA62" i="12"/>
  <c r="CB62" i="12"/>
  <c r="CC62" i="12"/>
  <c r="CD62" i="12"/>
  <c r="CE62" i="12"/>
  <c r="CF62" i="12"/>
  <c r="CG62" i="12"/>
  <c r="CH62" i="12"/>
  <c r="CI62" i="12"/>
  <c r="CJ62" i="12"/>
  <c r="CK62" i="12"/>
  <c r="CL62" i="12"/>
  <c r="CM62" i="12"/>
  <c r="CN62" i="12"/>
  <c r="CO62" i="12"/>
  <c r="CP62" i="12"/>
  <c r="CQ62" i="12"/>
  <c r="CR62" i="12"/>
  <c r="CS62" i="12"/>
  <c r="CT62" i="12"/>
  <c r="CU62" i="12"/>
  <c r="CV62" i="12"/>
  <c r="CW62" i="12"/>
  <c r="CX62" i="12"/>
  <c r="CY62" i="12"/>
  <c r="CZ62" i="12"/>
  <c r="DA62" i="12"/>
  <c r="DB62" i="12"/>
  <c r="DC62" i="12"/>
  <c r="DD62" i="12"/>
  <c r="BY63" i="12"/>
  <c r="BZ63" i="12"/>
  <c r="CA63" i="12"/>
  <c r="CB63" i="12"/>
  <c r="CC63" i="12"/>
  <c r="CD63" i="12"/>
  <c r="CE63" i="12"/>
  <c r="CF63" i="12"/>
  <c r="CG63" i="12"/>
  <c r="CH63" i="12"/>
  <c r="CI63" i="12"/>
  <c r="CJ63" i="12"/>
  <c r="CK63" i="12"/>
  <c r="CL63" i="12"/>
  <c r="CM63" i="12"/>
  <c r="CN63" i="12"/>
  <c r="CO63" i="12"/>
  <c r="CP63" i="12"/>
  <c r="CQ63" i="12"/>
  <c r="CR63" i="12"/>
  <c r="CS63" i="12"/>
  <c r="CT63" i="12"/>
  <c r="CU63" i="12"/>
  <c r="CV63" i="12"/>
  <c r="CW63" i="12"/>
  <c r="CX63" i="12"/>
  <c r="CY63" i="12"/>
  <c r="CZ63" i="12"/>
  <c r="DA63" i="12"/>
  <c r="DB63" i="12"/>
  <c r="DC63" i="12"/>
  <c r="DD63" i="12"/>
  <c r="BY64" i="12"/>
  <c r="BZ64" i="12"/>
  <c r="CA64" i="12"/>
  <c r="CB64" i="12"/>
  <c r="CC64" i="12"/>
  <c r="CD64" i="12"/>
  <c r="CE64" i="12"/>
  <c r="CF64" i="12"/>
  <c r="CG64" i="12"/>
  <c r="CH64" i="12"/>
  <c r="CI64" i="12"/>
  <c r="CJ64" i="12"/>
  <c r="CK64" i="12"/>
  <c r="CL64" i="12"/>
  <c r="CM64" i="12"/>
  <c r="CN64" i="12"/>
  <c r="CO64" i="12"/>
  <c r="CP64" i="12"/>
  <c r="CQ64" i="12"/>
  <c r="CR64" i="12"/>
  <c r="CS64" i="12"/>
  <c r="CT64" i="12"/>
  <c r="CU64" i="12"/>
  <c r="CV64" i="12"/>
  <c r="CW64" i="12"/>
  <c r="CX64" i="12"/>
  <c r="CY64" i="12"/>
  <c r="CZ64" i="12"/>
  <c r="DA64" i="12"/>
  <c r="DB64" i="12"/>
  <c r="DC64" i="12"/>
  <c r="DD64" i="12"/>
  <c r="BY65" i="12"/>
  <c r="BZ65" i="12"/>
  <c r="CA65" i="12"/>
  <c r="CB65" i="12"/>
  <c r="CC65" i="12"/>
  <c r="CD65" i="12"/>
  <c r="CE65" i="12"/>
  <c r="CF65" i="12"/>
  <c r="CG65" i="12"/>
  <c r="CH65" i="12"/>
  <c r="CI65" i="12"/>
  <c r="CJ65" i="12"/>
  <c r="CK65" i="12"/>
  <c r="CL65" i="12"/>
  <c r="CM65" i="12"/>
  <c r="CN65" i="12"/>
  <c r="CO65" i="12"/>
  <c r="CP65" i="12"/>
  <c r="CQ65" i="12"/>
  <c r="CR65" i="12"/>
  <c r="CS65" i="12"/>
  <c r="CT65" i="12"/>
  <c r="CU65" i="12"/>
  <c r="CV65" i="12"/>
  <c r="CW65" i="12"/>
  <c r="CX65" i="12"/>
  <c r="CY65" i="12"/>
  <c r="CZ65" i="12"/>
  <c r="DA65" i="12"/>
  <c r="DB65" i="12"/>
  <c r="DC65" i="12"/>
  <c r="DD65" i="12"/>
  <c r="BY66" i="12"/>
  <c r="BZ66" i="12"/>
  <c r="CA66" i="12"/>
  <c r="CB66" i="12"/>
  <c r="CC66" i="12"/>
  <c r="CD66" i="12"/>
  <c r="CE66" i="12"/>
  <c r="CF66" i="12"/>
  <c r="CG66" i="12"/>
  <c r="CH66" i="12"/>
  <c r="CI66" i="12"/>
  <c r="CJ66" i="12"/>
  <c r="CK66" i="12"/>
  <c r="CL66" i="12"/>
  <c r="CM66" i="12"/>
  <c r="CN66" i="12"/>
  <c r="CO66" i="12"/>
  <c r="CP66" i="12"/>
  <c r="CQ66" i="12"/>
  <c r="CR66" i="12"/>
  <c r="CS66" i="12"/>
  <c r="CT66" i="12"/>
  <c r="CU66" i="12"/>
  <c r="CV66" i="12"/>
  <c r="CW66" i="12"/>
  <c r="CX66" i="12"/>
  <c r="CY66" i="12"/>
  <c r="CZ66" i="12"/>
  <c r="DA66" i="12"/>
  <c r="DB66" i="12"/>
  <c r="DC66" i="12"/>
  <c r="DD66" i="12"/>
  <c r="BY67" i="12"/>
  <c r="BZ67" i="12"/>
  <c r="CA67" i="12"/>
  <c r="CB67" i="12"/>
  <c r="CC67" i="12"/>
  <c r="CD67" i="12"/>
  <c r="CE67" i="12"/>
  <c r="CF67" i="12"/>
  <c r="CG67" i="12"/>
  <c r="CH67" i="12"/>
  <c r="CI67" i="12"/>
  <c r="CJ67" i="12"/>
  <c r="CK67" i="12"/>
  <c r="CL67" i="12"/>
  <c r="CM67" i="12"/>
  <c r="CN67" i="12"/>
  <c r="CO67" i="12"/>
  <c r="CP67" i="12"/>
  <c r="CQ67" i="12"/>
  <c r="CR67" i="12"/>
  <c r="CS67" i="12"/>
  <c r="CT67" i="12"/>
  <c r="CU67" i="12"/>
  <c r="CV67" i="12"/>
  <c r="CW67" i="12"/>
  <c r="CX67" i="12"/>
  <c r="CY67" i="12"/>
  <c r="CZ67" i="12"/>
  <c r="DA67" i="12"/>
  <c r="DB67" i="12"/>
  <c r="DC67" i="12"/>
  <c r="DD67" i="12"/>
  <c r="BY68" i="12"/>
  <c r="BZ68" i="12"/>
  <c r="CA68" i="12"/>
  <c r="CB68" i="12"/>
  <c r="CC68" i="12"/>
  <c r="CD68" i="12"/>
  <c r="CE68" i="12"/>
  <c r="CF68" i="12"/>
  <c r="CG68" i="12"/>
  <c r="CH68" i="12"/>
  <c r="CI68" i="12"/>
  <c r="CJ68" i="12"/>
  <c r="CK68" i="12"/>
  <c r="CL68" i="12"/>
  <c r="CM68" i="12"/>
  <c r="CN68" i="12"/>
  <c r="CO68" i="12"/>
  <c r="CP68" i="12"/>
  <c r="CQ68" i="12"/>
  <c r="CR68" i="12"/>
  <c r="CS68" i="12"/>
  <c r="CT68" i="12"/>
  <c r="CU68" i="12"/>
  <c r="CV68" i="12"/>
  <c r="CW68" i="12"/>
  <c r="CX68" i="12"/>
  <c r="CY68" i="12"/>
  <c r="CZ68" i="12"/>
  <c r="DA68" i="12"/>
  <c r="DB68" i="12"/>
  <c r="DC68" i="12"/>
  <c r="DD68" i="12"/>
  <c r="BY69" i="12"/>
  <c r="BZ69" i="12"/>
  <c r="CA69" i="12"/>
  <c r="CB69" i="12"/>
  <c r="CC69" i="12"/>
  <c r="CD69" i="12"/>
  <c r="CE69" i="12"/>
  <c r="CF69" i="12"/>
  <c r="CG69" i="12"/>
  <c r="CH69" i="12"/>
  <c r="CI69" i="12"/>
  <c r="CJ69" i="12"/>
  <c r="CK69" i="12"/>
  <c r="CL69" i="12"/>
  <c r="CM69" i="12"/>
  <c r="CN69" i="12"/>
  <c r="CO69" i="12"/>
  <c r="CP69" i="12"/>
  <c r="CQ69" i="12"/>
  <c r="CR69" i="12"/>
  <c r="CS69" i="12"/>
  <c r="CT69" i="12"/>
  <c r="CU69" i="12"/>
  <c r="CV69" i="12"/>
  <c r="CW69" i="12"/>
  <c r="CX69" i="12"/>
  <c r="CY69" i="12"/>
  <c r="CZ69" i="12"/>
  <c r="DA69" i="12"/>
  <c r="DB69" i="12"/>
  <c r="DC69" i="12"/>
  <c r="DD69" i="12"/>
  <c r="BY70" i="12"/>
  <c r="BZ70" i="12"/>
  <c r="CA70" i="12"/>
  <c r="CB70" i="12"/>
  <c r="CC70" i="12"/>
  <c r="CD70" i="12"/>
  <c r="CE70" i="12"/>
  <c r="CF70" i="12"/>
  <c r="CG70" i="12"/>
  <c r="CH70" i="12"/>
  <c r="CI70" i="12"/>
  <c r="CJ70" i="12"/>
  <c r="CK70" i="12"/>
  <c r="CL70" i="12"/>
  <c r="CM70" i="12"/>
  <c r="CN70" i="12"/>
  <c r="CO70" i="12"/>
  <c r="CP70" i="12"/>
  <c r="CQ70" i="12"/>
  <c r="CR70" i="12"/>
  <c r="CS70" i="12"/>
  <c r="CT70" i="12"/>
  <c r="CU70" i="12"/>
  <c r="CV70" i="12"/>
  <c r="CW70" i="12"/>
  <c r="CX70" i="12"/>
  <c r="CY70" i="12"/>
  <c r="CZ70" i="12"/>
  <c r="DA70" i="12"/>
  <c r="DB70" i="12"/>
  <c r="DC70" i="12"/>
  <c r="DD70" i="12"/>
  <c r="BY71" i="12"/>
  <c r="BZ71" i="12"/>
  <c r="CA71" i="12"/>
  <c r="CB71" i="12"/>
  <c r="CC71" i="12"/>
  <c r="CD71" i="12"/>
  <c r="CE71" i="12"/>
  <c r="CF71" i="12"/>
  <c r="CG71" i="12"/>
  <c r="CH71" i="12"/>
  <c r="CI71" i="12"/>
  <c r="CJ71" i="12"/>
  <c r="CK71" i="12"/>
  <c r="CL71" i="12"/>
  <c r="CM71" i="12"/>
  <c r="CN71" i="12"/>
  <c r="CO71" i="12"/>
  <c r="CP71" i="12"/>
  <c r="CQ71" i="12"/>
  <c r="CR71" i="12"/>
  <c r="CS71" i="12"/>
  <c r="CT71" i="12"/>
  <c r="CU71" i="12"/>
  <c r="CV71" i="12"/>
  <c r="CW71" i="12"/>
  <c r="CX71" i="12"/>
  <c r="CY71" i="12"/>
  <c r="CZ71" i="12"/>
  <c r="DA71" i="12"/>
  <c r="DB71" i="12"/>
  <c r="DC71" i="12"/>
  <c r="DD71" i="12"/>
  <c r="BY72" i="12"/>
  <c r="BZ72" i="12"/>
  <c r="CA72" i="12"/>
  <c r="CB72" i="12"/>
  <c r="CC72" i="12"/>
  <c r="CD72" i="12"/>
  <c r="CE72" i="12"/>
  <c r="CF72" i="12"/>
  <c r="CG72" i="12"/>
  <c r="CH72" i="12"/>
  <c r="CI72" i="12"/>
  <c r="CJ72" i="12"/>
  <c r="CK72" i="12"/>
  <c r="CL72" i="12"/>
  <c r="CM72" i="12"/>
  <c r="CN72" i="12"/>
  <c r="CO72" i="12"/>
  <c r="CP72" i="12"/>
  <c r="CQ72" i="12"/>
  <c r="CR72" i="12"/>
  <c r="CS72" i="12"/>
  <c r="CT72" i="12"/>
  <c r="CU72" i="12"/>
  <c r="CV72" i="12"/>
  <c r="CW72" i="12"/>
  <c r="CX72" i="12"/>
  <c r="CY72" i="12"/>
  <c r="CZ72" i="12"/>
  <c r="DA72" i="12"/>
  <c r="DB72" i="12"/>
  <c r="DC72" i="12"/>
  <c r="DD72" i="12"/>
  <c r="BY73" i="12"/>
  <c r="BZ73" i="12"/>
  <c r="CA73" i="12"/>
  <c r="CB73" i="12"/>
  <c r="CC73" i="12"/>
  <c r="CD73" i="12"/>
  <c r="CE73" i="12"/>
  <c r="CF73" i="12"/>
  <c r="CG73" i="12"/>
  <c r="CH73" i="12"/>
  <c r="CI73" i="12"/>
  <c r="CJ73" i="12"/>
  <c r="CK73" i="12"/>
  <c r="CL73" i="12"/>
  <c r="CM73" i="12"/>
  <c r="CN73" i="12"/>
  <c r="CO73" i="12"/>
  <c r="CP73" i="12"/>
  <c r="CQ73" i="12"/>
  <c r="CR73" i="12"/>
  <c r="CS73" i="12"/>
  <c r="CT73" i="12"/>
  <c r="CU73" i="12"/>
  <c r="CV73" i="12"/>
  <c r="CW73" i="12"/>
  <c r="CX73" i="12"/>
  <c r="CY73" i="12"/>
  <c r="CZ73" i="12"/>
  <c r="DA73" i="12"/>
  <c r="DB73" i="12"/>
  <c r="DC73" i="12"/>
  <c r="DD73" i="12"/>
  <c r="BY74" i="12"/>
  <c r="BZ74" i="12"/>
  <c r="CA74" i="12"/>
  <c r="CB74" i="12"/>
  <c r="CC74" i="12"/>
  <c r="CD74" i="12"/>
  <c r="CE74" i="12"/>
  <c r="CF74" i="12"/>
  <c r="CG74" i="12"/>
  <c r="CH74" i="12"/>
  <c r="CI74" i="12"/>
  <c r="CJ74" i="12"/>
  <c r="CK74" i="12"/>
  <c r="CL74" i="12"/>
  <c r="CM74" i="12"/>
  <c r="CN74" i="12"/>
  <c r="CO74" i="12"/>
  <c r="CP74" i="12"/>
  <c r="CQ74" i="12"/>
  <c r="CR74" i="12"/>
  <c r="CS74" i="12"/>
  <c r="CT74" i="12"/>
  <c r="CU74" i="12"/>
  <c r="CV74" i="12"/>
  <c r="CW74" i="12"/>
  <c r="CX74" i="12"/>
  <c r="CY74" i="12"/>
  <c r="CZ74" i="12"/>
  <c r="DA74" i="12"/>
  <c r="DB74" i="12"/>
  <c r="DC74" i="12"/>
  <c r="DD74" i="12"/>
  <c r="BY75" i="12"/>
  <c r="BZ75" i="12"/>
  <c r="CA75" i="12"/>
  <c r="CB75" i="12"/>
  <c r="CC75" i="12"/>
  <c r="CD75" i="12"/>
  <c r="CE75" i="12"/>
  <c r="CF75" i="12"/>
  <c r="CG75" i="12"/>
  <c r="CH75" i="12"/>
  <c r="CI75" i="12"/>
  <c r="CJ75" i="12"/>
  <c r="CK75" i="12"/>
  <c r="CL75" i="12"/>
  <c r="CM75" i="12"/>
  <c r="CN75" i="12"/>
  <c r="CO75" i="12"/>
  <c r="CP75" i="12"/>
  <c r="CQ75" i="12"/>
  <c r="CR75" i="12"/>
  <c r="CS75" i="12"/>
  <c r="CT75" i="12"/>
  <c r="CU75" i="12"/>
  <c r="CV75" i="12"/>
  <c r="CW75" i="12"/>
  <c r="CX75" i="12"/>
  <c r="CY75" i="12"/>
  <c r="CZ75" i="12"/>
  <c r="DA75" i="12"/>
  <c r="DB75" i="12"/>
  <c r="DC75" i="12"/>
  <c r="DD75" i="12"/>
  <c r="BY76" i="12"/>
  <c r="BZ76" i="12"/>
  <c r="CA76" i="12"/>
  <c r="CB76" i="12"/>
  <c r="CC76" i="12"/>
  <c r="CD76" i="12"/>
  <c r="CE76" i="12"/>
  <c r="CF76" i="12"/>
  <c r="CG76" i="12"/>
  <c r="CH76" i="12"/>
  <c r="CI76" i="12"/>
  <c r="CJ76" i="12"/>
  <c r="CK76" i="12"/>
  <c r="CL76" i="12"/>
  <c r="CM76" i="12"/>
  <c r="CN76" i="12"/>
  <c r="CO76" i="12"/>
  <c r="CP76" i="12"/>
  <c r="CQ76" i="12"/>
  <c r="CR76" i="12"/>
  <c r="CS76" i="12"/>
  <c r="CT76" i="12"/>
  <c r="CU76" i="12"/>
  <c r="CV76" i="12"/>
  <c r="CW76" i="12"/>
  <c r="CX76" i="12"/>
  <c r="CY76" i="12"/>
  <c r="CZ76" i="12"/>
  <c r="DA76" i="12"/>
  <c r="DB76" i="12"/>
  <c r="DC76" i="12"/>
  <c r="DD76" i="12"/>
  <c r="BY77" i="12"/>
  <c r="BZ77" i="12"/>
  <c r="CA77" i="12"/>
  <c r="CB77" i="12"/>
  <c r="CC77" i="12"/>
  <c r="CD77" i="12"/>
  <c r="CE77" i="12"/>
  <c r="CF77" i="12"/>
  <c r="CG77" i="12"/>
  <c r="CH77" i="12"/>
  <c r="CI77" i="12"/>
  <c r="CJ77" i="12"/>
  <c r="CK77" i="12"/>
  <c r="CL77" i="12"/>
  <c r="CM77" i="12"/>
  <c r="CN77" i="12"/>
  <c r="CO77" i="12"/>
  <c r="CP77" i="12"/>
  <c r="CQ77" i="12"/>
  <c r="CR77" i="12"/>
  <c r="CS77" i="12"/>
  <c r="CT77" i="12"/>
  <c r="CU77" i="12"/>
  <c r="CV77" i="12"/>
  <c r="CW77" i="12"/>
  <c r="CX77" i="12"/>
  <c r="CY77" i="12"/>
  <c r="CZ77" i="12"/>
  <c r="DA77" i="12"/>
  <c r="DB77" i="12"/>
  <c r="DC77" i="12"/>
  <c r="DD77" i="12"/>
  <c r="BY78" i="12"/>
  <c r="BZ78" i="12"/>
  <c r="CA78" i="12"/>
  <c r="CB78" i="12"/>
  <c r="CC78" i="12"/>
  <c r="CD78" i="12"/>
  <c r="CE78" i="12"/>
  <c r="CF78" i="12"/>
  <c r="CG78" i="12"/>
  <c r="CH78" i="12"/>
  <c r="CI78" i="12"/>
  <c r="CJ78" i="12"/>
  <c r="CK78" i="12"/>
  <c r="CL78" i="12"/>
  <c r="CM78" i="12"/>
  <c r="CN78" i="12"/>
  <c r="CO78" i="12"/>
  <c r="CP78" i="12"/>
  <c r="CQ78" i="12"/>
  <c r="CR78" i="12"/>
  <c r="CS78" i="12"/>
  <c r="CT78" i="12"/>
  <c r="CU78" i="12"/>
  <c r="CV78" i="12"/>
  <c r="CW78" i="12"/>
  <c r="CX78" i="12"/>
  <c r="CY78" i="12"/>
  <c r="CZ78" i="12"/>
  <c r="DA78" i="12"/>
  <c r="DB78" i="12"/>
  <c r="DC78" i="12"/>
  <c r="DD78" i="12"/>
  <c r="BY80" i="12"/>
  <c r="BZ80" i="12"/>
  <c r="CA80" i="12"/>
  <c r="CB80" i="12"/>
  <c r="CC80" i="12"/>
  <c r="CD80" i="12"/>
  <c r="CE80" i="12"/>
  <c r="CF80" i="12"/>
  <c r="CG80" i="12"/>
  <c r="CH80" i="12"/>
  <c r="CI80" i="12"/>
  <c r="CJ80" i="12"/>
  <c r="CK80" i="12"/>
  <c r="CL80" i="12"/>
  <c r="CM80" i="12"/>
  <c r="CN80" i="12"/>
  <c r="CO80" i="12"/>
  <c r="CP80" i="12"/>
  <c r="CQ80" i="12"/>
  <c r="CR80" i="12"/>
  <c r="CS80" i="12"/>
  <c r="CT80" i="12"/>
  <c r="CU80" i="12"/>
  <c r="CV80" i="12"/>
  <c r="CW80" i="12"/>
  <c r="CX80" i="12"/>
  <c r="CY80" i="12"/>
  <c r="CZ80" i="12"/>
  <c r="DA80" i="12"/>
  <c r="DB80" i="12"/>
  <c r="DC80" i="12"/>
  <c r="DD80" i="12"/>
  <c r="BY81" i="12"/>
  <c r="BZ81" i="12"/>
  <c r="CA81" i="12"/>
  <c r="CB81" i="12"/>
  <c r="CC81" i="12"/>
  <c r="CD81" i="12"/>
  <c r="CE81" i="12"/>
  <c r="CF81" i="12"/>
  <c r="CG81" i="12"/>
  <c r="CH81" i="12"/>
  <c r="CI81" i="12"/>
  <c r="CJ81" i="12"/>
  <c r="CK81" i="12"/>
  <c r="CL81" i="12"/>
  <c r="CM81" i="12"/>
  <c r="CN81" i="12"/>
  <c r="CO81" i="12"/>
  <c r="CP81" i="12"/>
  <c r="CQ81" i="12"/>
  <c r="CR81" i="12"/>
  <c r="CS81" i="12"/>
  <c r="CT81" i="12"/>
  <c r="CU81" i="12"/>
  <c r="CV81" i="12"/>
  <c r="CW81" i="12"/>
  <c r="CX81" i="12"/>
  <c r="CY81" i="12"/>
  <c r="CZ81" i="12"/>
  <c r="DA81" i="12"/>
  <c r="DB81" i="12"/>
  <c r="DC81" i="12"/>
  <c r="DD81" i="12"/>
  <c r="BY82" i="12"/>
  <c r="BZ82" i="12"/>
  <c r="CA82" i="12"/>
  <c r="CB82" i="12"/>
  <c r="CC82" i="12"/>
  <c r="CD82" i="12"/>
  <c r="CE82" i="12"/>
  <c r="CF82" i="12"/>
  <c r="CG82" i="12"/>
  <c r="CH82" i="12"/>
  <c r="CI82" i="12"/>
  <c r="CJ82" i="12"/>
  <c r="CK82" i="12"/>
  <c r="CL82" i="12"/>
  <c r="CM82" i="12"/>
  <c r="CN82" i="12"/>
  <c r="CO82" i="12"/>
  <c r="CP82" i="12"/>
  <c r="CQ82" i="12"/>
  <c r="CR82" i="12"/>
  <c r="CS82" i="12"/>
  <c r="CT82" i="12"/>
  <c r="CU82" i="12"/>
  <c r="CV82" i="12"/>
  <c r="CW82" i="12"/>
  <c r="CX82" i="12"/>
  <c r="CY82" i="12"/>
  <c r="CZ82" i="12"/>
  <c r="DA82" i="12"/>
  <c r="DB82" i="12"/>
  <c r="DC82" i="12"/>
  <c r="DD82" i="12"/>
  <c r="BY83" i="12"/>
  <c r="BZ83" i="12"/>
  <c r="CA83" i="12"/>
  <c r="CB83" i="12"/>
  <c r="CC83" i="12"/>
  <c r="CD83" i="12"/>
  <c r="CE83" i="12"/>
  <c r="CF83" i="12"/>
  <c r="CG83" i="12"/>
  <c r="CH83" i="12"/>
  <c r="CI83" i="12"/>
  <c r="CJ83" i="12"/>
  <c r="CK83" i="12"/>
  <c r="CL83" i="12"/>
  <c r="CM83" i="12"/>
  <c r="CN83" i="12"/>
  <c r="CO83" i="12"/>
  <c r="CP83" i="12"/>
  <c r="CQ83" i="12"/>
  <c r="CR83" i="12"/>
  <c r="CS83" i="12"/>
  <c r="CT83" i="12"/>
  <c r="CU83" i="12"/>
  <c r="CV83" i="12"/>
  <c r="CW83" i="12"/>
  <c r="CX83" i="12"/>
  <c r="CY83" i="12"/>
  <c r="CZ83" i="12"/>
  <c r="DA83" i="12"/>
  <c r="DB83" i="12"/>
  <c r="DC83" i="12"/>
  <c r="DD83" i="12"/>
  <c r="BY84" i="12"/>
  <c r="BZ84" i="12"/>
  <c r="CA84" i="12"/>
  <c r="CB84" i="12"/>
  <c r="CC84" i="12"/>
  <c r="CD84" i="12"/>
  <c r="CE84" i="12"/>
  <c r="CF84" i="12"/>
  <c r="CG84" i="12"/>
  <c r="CH84" i="12"/>
  <c r="CI84" i="12"/>
  <c r="CJ84" i="12"/>
  <c r="CK84" i="12"/>
  <c r="CL84" i="12"/>
  <c r="CM84" i="12"/>
  <c r="CN84" i="12"/>
  <c r="CO84" i="12"/>
  <c r="CP84" i="12"/>
  <c r="CQ84" i="12"/>
  <c r="CR84" i="12"/>
  <c r="CS84" i="12"/>
  <c r="CT84" i="12"/>
  <c r="CU84" i="12"/>
  <c r="CV84" i="12"/>
  <c r="CW84" i="12"/>
  <c r="CX84" i="12"/>
  <c r="CY84" i="12"/>
  <c r="CZ84" i="12"/>
  <c r="DA84" i="12"/>
  <c r="DB84" i="12"/>
  <c r="DC84" i="12"/>
  <c r="DD84" i="12"/>
  <c r="BY85" i="12"/>
  <c r="BZ85" i="12"/>
  <c r="CA85" i="12"/>
  <c r="CB85" i="12"/>
  <c r="CC85" i="12"/>
  <c r="CD85" i="12"/>
  <c r="CE85" i="12"/>
  <c r="CF85" i="12"/>
  <c r="CG85" i="12"/>
  <c r="CH85" i="12"/>
  <c r="CI85" i="12"/>
  <c r="CJ85" i="12"/>
  <c r="CK85" i="12"/>
  <c r="CL85" i="12"/>
  <c r="CM85" i="12"/>
  <c r="CN85" i="12"/>
  <c r="CO85" i="12"/>
  <c r="CP85" i="12"/>
  <c r="CQ85" i="12"/>
  <c r="CR85" i="12"/>
  <c r="CS85" i="12"/>
  <c r="CT85" i="12"/>
  <c r="CU85" i="12"/>
  <c r="CV85" i="12"/>
  <c r="CW85" i="12"/>
  <c r="CX85" i="12"/>
  <c r="CY85" i="12"/>
  <c r="CZ85" i="12"/>
  <c r="DA85" i="12"/>
  <c r="DB85" i="12"/>
  <c r="DC85" i="12"/>
  <c r="DD85" i="12"/>
  <c r="BY86" i="12"/>
  <c r="BZ86" i="12"/>
  <c r="CA86" i="12"/>
  <c r="CB86" i="12"/>
  <c r="CC86" i="12"/>
  <c r="CD86" i="12"/>
  <c r="CE86" i="12"/>
  <c r="CF86" i="12"/>
  <c r="CG86" i="12"/>
  <c r="CH86" i="12"/>
  <c r="CI86" i="12"/>
  <c r="CJ86" i="12"/>
  <c r="CK86" i="12"/>
  <c r="CL86" i="12"/>
  <c r="CM86" i="12"/>
  <c r="CN86" i="12"/>
  <c r="CO86" i="12"/>
  <c r="CP86" i="12"/>
  <c r="CQ86" i="12"/>
  <c r="CR86" i="12"/>
  <c r="CS86" i="12"/>
  <c r="CT86" i="12"/>
  <c r="CU86" i="12"/>
  <c r="CV86" i="12"/>
  <c r="CW86" i="12"/>
  <c r="CX86" i="12"/>
  <c r="CY86" i="12"/>
  <c r="CZ86" i="12"/>
  <c r="DA86" i="12"/>
  <c r="DB86" i="12"/>
  <c r="DC86" i="12"/>
  <c r="DD86" i="12"/>
  <c r="BY87" i="12"/>
  <c r="BZ87" i="12"/>
  <c r="CA87" i="12"/>
  <c r="CB87" i="12"/>
  <c r="CC87" i="12"/>
  <c r="CD87" i="12"/>
  <c r="CE87" i="12"/>
  <c r="CF87" i="12"/>
  <c r="CG87" i="12"/>
  <c r="CH87" i="12"/>
  <c r="CI87" i="12"/>
  <c r="CJ87" i="12"/>
  <c r="CK87" i="12"/>
  <c r="CL87" i="12"/>
  <c r="CM87" i="12"/>
  <c r="CN87" i="12"/>
  <c r="CO87" i="12"/>
  <c r="CP87" i="12"/>
  <c r="CQ87" i="12"/>
  <c r="CR87" i="12"/>
  <c r="CS87" i="12"/>
  <c r="CT87" i="12"/>
  <c r="CU87" i="12"/>
  <c r="CV87" i="12"/>
  <c r="CW87" i="12"/>
  <c r="CX87" i="12"/>
  <c r="CY87" i="12"/>
  <c r="CZ87" i="12"/>
  <c r="DA87" i="12"/>
  <c r="DB87" i="12"/>
  <c r="DC87" i="12"/>
  <c r="DD87" i="12"/>
  <c r="BY88" i="12"/>
  <c r="BZ88" i="12"/>
  <c r="CA88" i="12"/>
  <c r="CB88" i="12"/>
  <c r="CC88" i="12"/>
  <c r="CD88" i="12"/>
  <c r="CE88" i="12"/>
  <c r="CF88" i="12"/>
  <c r="CG88" i="12"/>
  <c r="CH88" i="12"/>
  <c r="CI88" i="12"/>
  <c r="CJ88" i="12"/>
  <c r="CK88" i="12"/>
  <c r="CL88" i="12"/>
  <c r="CM88" i="12"/>
  <c r="CN88" i="12"/>
  <c r="CO88" i="12"/>
  <c r="CP88" i="12"/>
  <c r="CQ88" i="12"/>
  <c r="CR88" i="12"/>
  <c r="CS88" i="12"/>
  <c r="CT88" i="12"/>
  <c r="CU88" i="12"/>
  <c r="CV88" i="12"/>
  <c r="CW88" i="12"/>
  <c r="CX88" i="12"/>
  <c r="CY88" i="12"/>
  <c r="CZ88" i="12"/>
  <c r="DA88" i="12"/>
  <c r="DB88" i="12"/>
  <c r="DC88" i="12"/>
  <c r="DD88" i="12"/>
  <c r="BY89" i="12"/>
  <c r="BZ89" i="12"/>
  <c r="CA89" i="12"/>
  <c r="CB89" i="12"/>
  <c r="CC89" i="12"/>
  <c r="CD89" i="12"/>
  <c r="CE89" i="12"/>
  <c r="CF89" i="12"/>
  <c r="CG89" i="12"/>
  <c r="CH89" i="12"/>
  <c r="CI89" i="12"/>
  <c r="CJ89" i="12"/>
  <c r="CK89" i="12"/>
  <c r="CL89" i="12"/>
  <c r="CM89" i="12"/>
  <c r="CN89" i="12"/>
  <c r="CO89" i="12"/>
  <c r="CP89" i="12"/>
  <c r="CQ89" i="12"/>
  <c r="CR89" i="12"/>
  <c r="CS89" i="12"/>
  <c r="CT89" i="12"/>
  <c r="CU89" i="12"/>
  <c r="CV89" i="12"/>
  <c r="CW89" i="12"/>
  <c r="CX89" i="12"/>
  <c r="CY89" i="12"/>
  <c r="CZ89" i="12"/>
  <c r="DA89" i="12"/>
  <c r="DB89" i="12"/>
  <c r="DC89" i="12"/>
  <c r="DD89" i="12"/>
  <c r="BY90" i="12"/>
  <c r="BZ90" i="12"/>
  <c r="CA90" i="12"/>
  <c r="CB90" i="12"/>
  <c r="CC90" i="12"/>
  <c r="CD90" i="12"/>
  <c r="CE90" i="12"/>
  <c r="CF90" i="12"/>
  <c r="CG90" i="12"/>
  <c r="CH90" i="12"/>
  <c r="CI90" i="12"/>
  <c r="CJ90" i="12"/>
  <c r="CK90" i="12"/>
  <c r="CL90" i="12"/>
  <c r="CM90" i="12"/>
  <c r="CN90" i="12"/>
  <c r="CO90" i="12"/>
  <c r="CP90" i="12"/>
  <c r="CQ90" i="12"/>
  <c r="CR90" i="12"/>
  <c r="CS90" i="12"/>
  <c r="CT90" i="12"/>
  <c r="CU90" i="12"/>
  <c r="CV90" i="12"/>
  <c r="CW90" i="12"/>
  <c r="CX90" i="12"/>
  <c r="CY90" i="12"/>
  <c r="CZ90" i="12"/>
  <c r="DA90" i="12"/>
  <c r="DB90" i="12"/>
  <c r="DC90" i="12"/>
  <c r="DD90" i="12"/>
  <c r="BY91" i="12"/>
  <c r="BZ91" i="12"/>
  <c r="CA91" i="12"/>
  <c r="CB91" i="12"/>
  <c r="CC91" i="12"/>
  <c r="CD91" i="12"/>
  <c r="CE91" i="12"/>
  <c r="CF91" i="12"/>
  <c r="CG91" i="12"/>
  <c r="CH91" i="12"/>
  <c r="CI91" i="12"/>
  <c r="CJ91" i="12"/>
  <c r="CK91" i="12"/>
  <c r="CL91" i="12"/>
  <c r="CM91" i="12"/>
  <c r="CN91" i="12"/>
  <c r="CO91" i="12"/>
  <c r="CP91" i="12"/>
  <c r="CQ91" i="12"/>
  <c r="CR91" i="12"/>
  <c r="CS91" i="12"/>
  <c r="CT91" i="12"/>
  <c r="CU91" i="12"/>
  <c r="CV91" i="12"/>
  <c r="CW91" i="12"/>
  <c r="CX91" i="12"/>
  <c r="CY91" i="12"/>
  <c r="CZ91" i="12"/>
  <c r="DA91" i="12"/>
  <c r="DB91" i="12"/>
  <c r="DC91" i="12"/>
  <c r="DD91" i="12"/>
  <c r="BY92" i="12"/>
  <c r="BZ92" i="12"/>
  <c r="CA92" i="12"/>
  <c r="CB92" i="12"/>
  <c r="CC92" i="12"/>
  <c r="CD92" i="12"/>
  <c r="CE92" i="12"/>
  <c r="CF92" i="12"/>
  <c r="CG92" i="12"/>
  <c r="CH92" i="12"/>
  <c r="CI92" i="12"/>
  <c r="CJ92" i="12"/>
  <c r="CK92" i="12"/>
  <c r="CL92" i="12"/>
  <c r="CM92" i="12"/>
  <c r="CN92" i="12"/>
  <c r="CO92" i="12"/>
  <c r="CP92" i="12"/>
  <c r="CQ92" i="12"/>
  <c r="CR92" i="12"/>
  <c r="CS92" i="12"/>
  <c r="CT92" i="12"/>
  <c r="CU92" i="12"/>
  <c r="CV92" i="12"/>
  <c r="CW92" i="12"/>
  <c r="CX92" i="12"/>
  <c r="CY92" i="12"/>
  <c r="CZ92" i="12"/>
  <c r="DA92" i="12"/>
  <c r="DB92" i="12"/>
  <c r="DC92" i="12"/>
  <c r="DD92" i="12"/>
  <c r="BY93" i="12"/>
  <c r="BZ93" i="12"/>
  <c r="CA93" i="12"/>
  <c r="CB93" i="12"/>
  <c r="CC93" i="12"/>
  <c r="CD93" i="12"/>
  <c r="CE93" i="12"/>
  <c r="CF93" i="12"/>
  <c r="CG93" i="12"/>
  <c r="CH93" i="12"/>
  <c r="CI93" i="12"/>
  <c r="CJ93" i="12"/>
  <c r="CK93" i="12"/>
  <c r="CL93" i="12"/>
  <c r="CM93" i="12"/>
  <c r="CN93" i="12"/>
  <c r="CO93" i="12"/>
  <c r="CP93" i="12"/>
  <c r="CQ93" i="12"/>
  <c r="CR93" i="12"/>
  <c r="CS93" i="12"/>
  <c r="CT93" i="12"/>
  <c r="CU93" i="12"/>
  <c r="CV93" i="12"/>
  <c r="CW93" i="12"/>
  <c r="CX93" i="12"/>
  <c r="CY93" i="12"/>
  <c r="CZ93" i="12"/>
  <c r="DA93" i="12"/>
  <c r="DB93" i="12"/>
  <c r="DC93" i="12"/>
  <c r="DD93" i="12"/>
  <c r="BY94" i="12"/>
  <c r="BZ94" i="12"/>
  <c r="CA94" i="12"/>
  <c r="CB94" i="12"/>
  <c r="CC94" i="12"/>
  <c r="CD94" i="12"/>
  <c r="CE94" i="12"/>
  <c r="CF94" i="12"/>
  <c r="CG94" i="12"/>
  <c r="CH94" i="12"/>
  <c r="CI94" i="12"/>
  <c r="CJ94" i="12"/>
  <c r="CK94" i="12"/>
  <c r="CL94" i="12"/>
  <c r="CM94" i="12"/>
  <c r="CN94" i="12"/>
  <c r="CO94" i="12"/>
  <c r="CP94" i="12"/>
  <c r="CQ94" i="12"/>
  <c r="CR94" i="12"/>
  <c r="CS94" i="12"/>
  <c r="CT94" i="12"/>
  <c r="CU94" i="12"/>
  <c r="CV94" i="12"/>
  <c r="CW94" i="12"/>
  <c r="CX94" i="12"/>
  <c r="CY94" i="12"/>
  <c r="CZ94" i="12"/>
  <c r="DA94" i="12"/>
  <c r="DB94" i="12"/>
  <c r="DC94" i="12"/>
  <c r="DD94" i="12"/>
  <c r="BY95" i="12"/>
  <c r="BZ95" i="12"/>
  <c r="CA95" i="12"/>
  <c r="CB95" i="12"/>
  <c r="CC95" i="12"/>
  <c r="CD95" i="12"/>
  <c r="CE95" i="12"/>
  <c r="CF95" i="12"/>
  <c r="CG95" i="12"/>
  <c r="CH95" i="12"/>
  <c r="CI95" i="12"/>
  <c r="CJ95" i="12"/>
  <c r="CK95" i="12"/>
  <c r="CL95" i="12"/>
  <c r="CM95" i="12"/>
  <c r="CN95" i="12"/>
  <c r="CO95" i="12"/>
  <c r="CP95" i="12"/>
  <c r="CQ95" i="12"/>
  <c r="CR95" i="12"/>
  <c r="CS95" i="12"/>
  <c r="CT95" i="12"/>
  <c r="CU95" i="12"/>
  <c r="CV95" i="12"/>
  <c r="CW95" i="12"/>
  <c r="CX95" i="12"/>
  <c r="CY95" i="12"/>
  <c r="CZ95" i="12"/>
  <c r="DA95" i="12"/>
  <c r="DB95" i="12"/>
  <c r="DC95" i="12"/>
  <c r="DD95" i="12"/>
  <c r="BY96" i="12"/>
  <c r="BZ96" i="12"/>
  <c r="CA96" i="12"/>
  <c r="CB96" i="12"/>
  <c r="CC96" i="12"/>
  <c r="CD96" i="12"/>
  <c r="CE96" i="12"/>
  <c r="CF96" i="12"/>
  <c r="CG96" i="12"/>
  <c r="CH96" i="12"/>
  <c r="CI96" i="12"/>
  <c r="CJ96" i="12"/>
  <c r="CK96" i="12"/>
  <c r="CL96" i="12"/>
  <c r="CM96" i="12"/>
  <c r="CN96" i="12"/>
  <c r="CO96" i="12"/>
  <c r="CP96" i="12"/>
  <c r="CQ96" i="12"/>
  <c r="CR96" i="12"/>
  <c r="CS96" i="12"/>
  <c r="CT96" i="12"/>
  <c r="CU96" i="12"/>
  <c r="CV96" i="12"/>
  <c r="CW96" i="12"/>
  <c r="CX96" i="12"/>
  <c r="CY96" i="12"/>
  <c r="CZ96" i="12"/>
  <c r="DA96" i="12"/>
  <c r="DB96" i="12"/>
  <c r="DC96" i="12"/>
  <c r="DD96" i="12"/>
  <c r="BY97" i="12"/>
  <c r="BZ97" i="12"/>
  <c r="CA97" i="12"/>
  <c r="CB97" i="12"/>
  <c r="CC97" i="12"/>
  <c r="CD97" i="12"/>
  <c r="CE97" i="12"/>
  <c r="CF97" i="12"/>
  <c r="CG97" i="12"/>
  <c r="CH97" i="12"/>
  <c r="CI97" i="12"/>
  <c r="CJ97" i="12"/>
  <c r="CK97" i="12"/>
  <c r="CL97" i="12"/>
  <c r="CM97" i="12"/>
  <c r="CN97" i="12"/>
  <c r="CO97" i="12"/>
  <c r="CP97" i="12"/>
  <c r="CQ97" i="12"/>
  <c r="CR97" i="12"/>
  <c r="CS97" i="12"/>
  <c r="CT97" i="12"/>
  <c r="CU97" i="12"/>
  <c r="CV97" i="12"/>
  <c r="CW97" i="12"/>
  <c r="CX97" i="12"/>
  <c r="CY97" i="12"/>
  <c r="CZ97" i="12"/>
  <c r="DA97" i="12"/>
  <c r="DB97" i="12"/>
  <c r="DC97" i="12"/>
  <c r="DD97" i="12"/>
  <c r="BY98" i="12"/>
  <c r="BZ98" i="12"/>
  <c r="CA98" i="12"/>
  <c r="CB98" i="12"/>
  <c r="CC98" i="12"/>
  <c r="CD98" i="12"/>
  <c r="CE98" i="12"/>
  <c r="CF98" i="12"/>
  <c r="CG98" i="12"/>
  <c r="CH98" i="12"/>
  <c r="CI98" i="12"/>
  <c r="CJ98" i="12"/>
  <c r="CK98" i="12"/>
  <c r="CL98" i="12"/>
  <c r="CM98" i="12"/>
  <c r="CN98" i="12"/>
  <c r="CO98" i="12"/>
  <c r="CP98" i="12"/>
  <c r="CQ98" i="12"/>
  <c r="CR98" i="12"/>
  <c r="CS98" i="12"/>
  <c r="CT98" i="12"/>
  <c r="CU98" i="12"/>
  <c r="CV98" i="12"/>
  <c r="CW98" i="12"/>
  <c r="CX98" i="12"/>
  <c r="CY98" i="12"/>
  <c r="CZ98" i="12"/>
  <c r="DA98" i="12"/>
  <c r="DB98" i="12"/>
  <c r="DC98" i="12"/>
  <c r="DD98" i="12"/>
  <c r="BY99" i="12"/>
  <c r="BZ99" i="12"/>
  <c r="CA99" i="12"/>
  <c r="CB99" i="12"/>
  <c r="CC99" i="12"/>
  <c r="CD99" i="12"/>
  <c r="CE99" i="12"/>
  <c r="CF99" i="12"/>
  <c r="CG99" i="12"/>
  <c r="CH99" i="12"/>
  <c r="CI99" i="12"/>
  <c r="CJ99" i="12"/>
  <c r="CK99" i="12"/>
  <c r="CL99" i="12"/>
  <c r="CM99" i="12"/>
  <c r="CN99" i="12"/>
  <c r="CO99" i="12"/>
  <c r="CP99" i="12"/>
  <c r="CQ99" i="12"/>
  <c r="CR99" i="12"/>
  <c r="CS99" i="12"/>
  <c r="CT99" i="12"/>
  <c r="CU99" i="12"/>
  <c r="CV99" i="12"/>
  <c r="CW99" i="12"/>
  <c r="CX99" i="12"/>
  <c r="CY99" i="12"/>
  <c r="CZ99" i="12"/>
  <c r="DA99" i="12"/>
  <c r="DB99" i="12"/>
  <c r="DC99" i="12"/>
  <c r="DD99" i="12"/>
  <c r="BY100" i="12"/>
  <c r="BZ100" i="12"/>
  <c r="CA100" i="12"/>
  <c r="CB100" i="12"/>
  <c r="CC100" i="12"/>
  <c r="CD100" i="12"/>
  <c r="CE100" i="12"/>
  <c r="CF100" i="12"/>
  <c r="CG100" i="12"/>
  <c r="CH100" i="12"/>
  <c r="CI100" i="12"/>
  <c r="CJ100" i="12"/>
  <c r="CK100" i="12"/>
  <c r="CL100" i="12"/>
  <c r="CM100" i="12"/>
  <c r="CN100" i="12"/>
  <c r="CO100" i="12"/>
  <c r="CP100" i="12"/>
  <c r="CQ100" i="12"/>
  <c r="CR100" i="12"/>
  <c r="CS100" i="12"/>
  <c r="CT100" i="12"/>
  <c r="CU100" i="12"/>
  <c r="CV100" i="12"/>
  <c r="CW100" i="12"/>
  <c r="CX100" i="12"/>
  <c r="CY100" i="12"/>
  <c r="CZ100" i="12"/>
  <c r="DA100" i="12"/>
  <c r="DB100" i="12"/>
  <c r="DC100" i="12"/>
  <c r="DD100" i="12"/>
  <c r="BY101" i="12"/>
  <c r="BZ101" i="12"/>
  <c r="CA101" i="12"/>
  <c r="CB101" i="12"/>
  <c r="CC101" i="12"/>
  <c r="CD101" i="12"/>
  <c r="CE101" i="12"/>
  <c r="CF101" i="12"/>
  <c r="CG101" i="12"/>
  <c r="CH101" i="12"/>
  <c r="CI101" i="12"/>
  <c r="CJ101" i="12"/>
  <c r="CK101" i="12"/>
  <c r="CL101" i="12"/>
  <c r="CM101" i="12"/>
  <c r="CN101" i="12"/>
  <c r="CO101" i="12"/>
  <c r="CP101" i="12"/>
  <c r="CQ101" i="12"/>
  <c r="CR101" i="12"/>
  <c r="CS101" i="12"/>
  <c r="CT101" i="12"/>
  <c r="CU101" i="12"/>
  <c r="CV101" i="12"/>
  <c r="CW101" i="12"/>
  <c r="CX101" i="12"/>
  <c r="CY101" i="12"/>
  <c r="CZ101" i="12"/>
  <c r="DA101" i="12"/>
  <c r="DB101" i="12"/>
  <c r="DC101" i="12"/>
  <c r="DD101" i="12"/>
  <c r="BY102" i="12"/>
  <c r="BZ102" i="12"/>
  <c r="CA102" i="12"/>
  <c r="CB102" i="12"/>
  <c r="CC102" i="12"/>
  <c r="CD102" i="12"/>
  <c r="CE102" i="12"/>
  <c r="CF102" i="12"/>
  <c r="CG102" i="12"/>
  <c r="CH102" i="12"/>
  <c r="CI102" i="12"/>
  <c r="CJ102" i="12"/>
  <c r="CK102" i="12"/>
  <c r="CL102" i="12"/>
  <c r="CM102" i="12"/>
  <c r="CN102" i="12"/>
  <c r="CO102" i="12"/>
  <c r="CP102" i="12"/>
  <c r="CQ102" i="12"/>
  <c r="CR102" i="12"/>
  <c r="CS102" i="12"/>
  <c r="CT102" i="12"/>
  <c r="CU102" i="12"/>
  <c r="CV102" i="12"/>
  <c r="CW102" i="12"/>
  <c r="CX102" i="12"/>
  <c r="CY102" i="12"/>
  <c r="CZ102" i="12"/>
  <c r="DA102" i="12"/>
  <c r="DB102" i="12"/>
  <c r="DC102" i="12"/>
  <c r="DD102" i="12"/>
  <c r="BY103" i="12"/>
  <c r="BZ103" i="12"/>
  <c r="CA103" i="12"/>
  <c r="CB103" i="12"/>
  <c r="CC103" i="12"/>
  <c r="CD103" i="12"/>
  <c r="CE103" i="12"/>
  <c r="CF103" i="12"/>
  <c r="CG103" i="12"/>
  <c r="CH103" i="12"/>
  <c r="CI103" i="12"/>
  <c r="CJ103" i="12"/>
  <c r="CK103" i="12"/>
  <c r="CL103" i="12"/>
  <c r="CM103" i="12"/>
  <c r="CN103" i="12"/>
  <c r="CO103" i="12"/>
  <c r="CP103" i="12"/>
  <c r="CQ103" i="12"/>
  <c r="CR103" i="12"/>
  <c r="CS103" i="12"/>
  <c r="CT103" i="12"/>
  <c r="CU103" i="12"/>
  <c r="CV103" i="12"/>
  <c r="CW103" i="12"/>
  <c r="CX103" i="12"/>
  <c r="CY103" i="12"/>
  <c r="CZ103" i="12"/>
  <c r="DA103" i="12"/>
  <c r="DB103" i="12"/>
  <c r="DC103" i="12"/>
  <c r="DD103" i="12"/>
  <c r="BY104" i="12"/>
  <c r="BZ104" i="12"/>
  <c r="CA104" i="12"/>
  <c r="CB104" i="12"/>
  <c r="CC104" i="12"/>
  <c r="CD104" i="12"/>
  <c r="CE104" i="12"/>
  <c r="CF104" i="12"/>
  <c r="CG104" i="12"/>
  <c r="CH104" i="12"/>
  <c r="CI104" i="12"/>
  <c r="CJ104" i="12"/>
  <c r="CK104" i="12"/>
  <c r="CL104" i="12"/>
  <c r="CM104" i="12"/>
  <c r="CN104" i="12"/>
  <c r="CO104" i="12"/>
  <c r="CP104" i="12"/>
  <c r="CQ104" i="12"/>
  <c r="CR104" i="12"/>
  <c r="CS104" i="12"/>
  <c r="CT104" i="12"/>
  <c r="CU104" i="12"/>
  <c r="CV104" i="12"/>
  <c r="CW104" i="12"/>
  <c r="CX104" i="12"/>
  <c r="CY104" i="12"/>
  <c r="CZ104" i="12"/>
  <c r="DA104" i="12"/>
  <c r="DB104" i="12"/>
  <c r="DC104" i="12"/>
  <c r="DD104" i="12"/>
  <c r="BY105" i="12"/>
  <c r="BZ105" i="12"/>
  <c r="CA105" i="12"/>
  <c r="CB105" i="12"/>
  <c r="CC105" i="12"/>
  <c r="CD105" i="12"/>
  <c r="CE105" i="12"/>
  <c r="CF105" i="12"/>
  <c r="CG105" i="12"/>
  <c r="CH105" i="12"/>
  <c r="CI105" i="12"/>
  <c r="CJ105" i="12"/>
  <c r="CK105" i="12"/>
  <c r="CL105" i="12"/>
  <c r="CM105" i="12"/>
  <c r="CN105" i="12"/>
  <c r="CO105" i="12"/>
  <c r="CP105" i="12"/>
  <c r="CQ105" i="12"/>
  <c r="CR105" i="12"/>
  <c r="CS105" i="12"/>
  <c r="CT105" i="12"/>
  <c r="CU105" i="12"/>
  <c r="CV105" i="12"/>
  <c r="CW105" i="12"/>
  <c r="CX105" i="12"/>
  <c r="CY105" i="12"/>
  <c r="CZ105" i="12"/>
  <c r="DA105" i="12"/>
  <c r="DB105" i="12"/>
  <c r="DC105" i="12"/>
  <c r="DD105" i="12"/>
  <c r="BY106" i="12"/>
  <c r="BZ106" i="12"/>
  <c r="CA106" i="12"/>
  <c r="CB106" i="12"/>
  <c r="CC106" i="12"/>
  <c r="CD106" i="12"/>
  <c r="CE106" i="12"/>
  <c r="CF106" i="12"/>
  <c r="CG106" i="12"/>
  <c r="CH106" i="12"/>
  <c r="CI106" i="12"/>
  <c r="CJ106" i="12"/>
  <c r="CK106" i="12"/>
  <c r="CL106" i="12"/>
  <c r="CM106" i="12"/>
  <c r="CN106" i="12"/>
  <c r="CO106" i="12"/>
  <c r="CP106" i="12"/>
  <c r="CQ106" i="12"/>
  <c r="CR106" i="12"/>
  <c r="CS106" i="12"/>
  <c r="CT106" i="12"/>
  <c r="CU106" i="12"/>
  <c r="CV106" i="12"/>
  <c r="CW106" i="12"/>
  <c r="CX106" i="12"/>
  <c r="CY106" i="12"/>
  <c r="CZ106" i="12"/>
  <c r="DA106" i="12"/>
  <c r="DB106" i="12"/>
  <c r="DC106" i="12"/>
  <c r="DD106" i="12"/>
  <c r="BY107" i="12"/>
  <c r="BZ107" i="12"/>
  <c r="CA107" i="12"/>
  <c r="CB107" i="12"/>
  <c r="CC107" i="12"/>
  <c r="CD107" i="12"/>
  <c r="CE107" i="12"/>
  <c r="CF107" i="12"/>
  <c r="CG107" i="12"/>
  <c r="CH107" i="12"/>
  <c r="CI107" i="12"/>
  <c r="CJ107" i="12"/>
  <c r="CK107" i="12"/>
  <c r="CL107" i="12"/>
  <c r="CM107" i="12"/>
  <c r="CN107" i="12"/>
  <c r="CO107" i="12"/>
  <c r="CP107" i="12"/>
  <c r="CQ107" i="12"/>
  <c r="CR107" i="12"/>
  <c r="CS107" i="12"/>
  <c r="CT107" i="12"/>
  <c r="CU107" i="12"/>
  <c r="CV107" i="12"/>
  <c r="CW107" i="12"/>
  <c r="CX107" i="12"/>
  <c r="CY107" i="12"/>
  <c r="CZ107" i="12"/>
  <c r="DA107" i="12"/>
  <c r="DB107" i="12"/>
  <c r="DC107" i="12"/>
  <c r="DD107" i="12"/>
  <c r="BY108" i="12"/>
  <c r="BZ108" i="12"/>
  <c r="CA108" i="12"/>
  <c r="CB108" i="12"/>
  <c r="CC108" i="12"/>
  <c r="CD108" i="12"/>
  <c r="CE108" i="12"/>
  <c r="CF108" i="12"/>
  <c r="CG108" i="12"/>
  <c r="CH108" i="12"/>
  <c r="CI108" i="12"/>
  <c r="CJ108" i="12"/>
  <c r="CK108" i="12"/>
  <c r="CL108" i="12"/>
  <c r="CM108" i="12"/>
  <c r="CN108" i="12"/>
  <c r="CO108" i="12"/>
  <c r="CP108" i="12"/>
  <c r="CQ108" i="12"/>
  <c r="CR108" i="12"/>
  <c r="CS108" i="12"/>
  <c r="CT108" i="12"/>
  <c r="CU108" i="12"/>
  <c r="CV108" i="12"/>
  <c r="CW108" i="12"/>
  <c r="CX108" i="12"/>
  <c r="CY108" i="12"/>
  <c r="CZ108" i="12"/>
  <c r="DA108" i="12"/>
  <c r="DB108" i="12"/>
  <c r="DC108" i="12"/>
  <c r="DD108" i="12"/>
  <c r="BY109" i="12"/>
  <c r="BZ109" i="12"/>
  <c r="CA109" i="12"/>
  <c r="CB109" i="12"/>
  <c r="CC109" i="12"/>
  <c r="CD109" i="12"/>
  <c r="CE109" i="12"/>
  <c r="CF109" i="12"/>
  <c r="CG109" i="12"/>
  <c r="CH109" i="12"/>
  <c r="CI109" i="12"/>
  <c r="CJ109" i="12"/>
  <c r="CK109" i="12"/>
  <c r="CL109" i="12"/>
  <c r="CM109" i="12"/>
  <c r="CN109" i="12"/>
  <c r="CO109" i="12"/>
  <c r="CP109" i="12"/>
  <c r="CQ109" i="12"/>
  <c r="CR109" i="12"/>
  <c r="CS109" i="12"/>
  <c r="CT109" i="12"/>
  <c r="CU109" i="12"/>
  <c r="CV109" i="12"/>
  <c r="CW109" i="12"/>
  <c r="CX109" i="12"/>
  <c r="CY109" i="12"/>
  <c r="CZ109" i="12"/>
  <c r="DA109" i="12"/>
  <c r="DB109" i="12"/>
  <c r="DC109" i="12"/>
  <c r="DD109" i="12"/>
  <c r="BY110" i="12"/>
  <c r="BZ110" i="12"/>
  <c r="CA110" i="12"/>
  <c r="CB110" i="12"/>
  <c r="CC110" i="12"/>
  <c r="CD110" i="12"/>
  <c r="CE110" i="12"/>
  <c r="CF110" i="12"/>
  <c r="CG110" i="12"/>
  <c r="CH110" i="12"/>
  <c r="CI110" i="12"/>
  <c r="CJ110" i="12"/>
  <c r="CK110" i="12"/>
  <c r="CL110" i="12"/>
  <c r="CM110" i="12"/>
  <c r="CN110" i="12"/>
  <c r="CO110" i="12"/>
  <c r="CP110" i="12"/>
  <c r="CQ110" i="12"/>
  <c r="CR110" i="12"/>
  <c r="CS110" i="12"/>
  <c r="CT110" i="12"/>
  <c r="CU110" i="12"/>
  <c r="CV110" i="12"/>
  <c r="CW110" i="12"/>
  <c r="CX110" i="12"/>
  <c r="CY110" i="12"/>
  <c r="CZ110" i="12"/>
  <c r="DA110" i="12"/>
  <c r="DB110" i="12"/>
  <c r="DC110" i="12"/>
  <c r="DD110" i="12"/>
  <c r="BY111" i="12"/>
  <c r="BZ111" i="12"/>
  <c r="CA111" i="12"/>
  <c r="CB111" i="12"/>
  <c r="CC111" i="12"/>
  <c r="CD111" i="12"/>
  <c r="CE111" i="12"/>
  <c r="CF111" i="12"/>
  <c r="CG111" i="12"/>
  <c r="CH111" i="12"/>
  <c r="CI111" i="12"/>
  <c r="CJ111" i="12"/>
  <c r="CK111" i="12"/>
  <c r="CL111" i="12"/>
  <c r="CM111" i="12"/>
  <c r="CN111" i="12"/>
  <c r="CO111" i="12"/>
  <c r="CP111" i="12"/>
  <c r="CQ111" i="12"/>
  <c r="CR111" i="12"/>
  <c r="CS111" i="12"/>
  <c r="CT111" i="12"/>
  <c r="CU111" i="12"/>
  <c r="CV111" i="12"/>
  <c r="CW111" i="12"/>
  <c r="CX111" i="12"/>
  <c r="CY111" i="12"/>
  <c r="CZ111" i="12"/>
  <c r="DA111" i="12"/>
  <c r="DB111" i="12"/>
  <c r="DC111" i="12"/>
  <c r="DD111" i="12"/>
  <c r="BY112" i="12"/>
  <c r="BZ112" i="12"/>
  <c r="CA112" i="12"/>
  <c r="CB112" i="12"/>
  <c r="CC112" i="12"/>
  <c r="CD112" i="12"/>
  <c r="CE112" i="12"/>
  <c r="CF112" i="12"/>
  <c r="CG112" i="12"/>
  <c r="CH112" i="12"/>
  <c r="CI112" i="12"/>
  <c r="CJ112" i="12"/>
  <c r="CK112" i="12"/>
  <c r="CL112" i="12"/>
  <c r="CM112" i="12"/>
  <c r="CN112" i="12"/>
  <c r="CO112" i="12"/>
  <c r="CP112" i="12"/>
  <c r="CQ112" i="12"/>
  <c r="CR112" i="12"/>
  <c r="CS112" i="12"/>
  <c r="CT112" i="12"/>
  <c r="CU112" i="12"/>
  <c r="CV112" i="12"/>
  <c r="CW112" i="12"/>
  <c r="CX112" i="12"/>
  <c r="CY112" i="12"/>
  <c r="CZ112" i="12"/>
  <c r="DA112" i="12"/>
  <c r="DB112" i="12"/>
  <c r="DC112" i="12"/>
  <c r="DD112" i="12"/>
  <c r="BY113" i="12"/>
  <c r="BZ113" i="12"/>
  <c r="CA113" i="12"/>
  <c r="CB113" i="12"/>
  <c r="CC113" i="12"/>
  <c r="CD113" i="12"/>
  <c r="CE113" i="12"/>
  <c r="CF113" i="12"/>
  <c r="CG113" i="12"/>
  <c r="CH113" i="12"/>
  <c r="CI113" i="12"/>
  <c r="CJ113" i="12"/>
  <c r="CK113" i="12"/>
  <c r="CL113" i="12"/>
  <c r="CM113" i="12"/>
  <c r="CN113" i="12"/>
  <c r="CO113" i="12"/>
  <c r="CP113" i="12"/>
  <c r="CQ113" i="12"/>
  <c r="CR113" i="12"/>
  <c r="CS113" i="12"/>
  <c r="CT113" i="12"/>
  <c r="CU113" i="12"/>
  <c r="CV113" i="12"/>
  <c r="CW113" i="12"/>
  <c r="CX113" i="12"/>
  <c r="CY113" i="12"/>
  <c r="CZ113" i="12"/>
  <c r="DA113" i="12"/>
  <c r="DB113" i="12"/>
  <c r="DC113" i="12"/>
  <c r="DD113" i="12"/>
  <c r="BY114" i="12"/>
  <c r="BZ114" i="12"/>
  <c r="CA114" i="12"/>
  <c r="CB114" i="12"/>
  <c r="CC114" i="12"/>
  <c r="CD114" i="12"/>
  <c r="CE114" i="12"/>
  <c r="CF114" i="12"/>
  <c r="CG114" i="12"/>
  <c r="CH114" i="12"/>
  <c r="CI114" i="12"/>
  <c r="CJ114" i="12"/>
  <c r="CK114" i="12"/>
  <c r="CL114" i="12"/>
  <c r="CM114" i="12"/>
  <c r="CN114" i="12"/>
  <c r="CO114" i="12"/>
  <c r="CP114" i="12"/>
  <c r="CQ114" i="12"/>
  <c r="CR114" i="12"/>
  <c r="CS114" i="12"/>
  <c r="CT114" i="12"/>
  <c r="CU114" i="12"/>
  <c r="CV114" i="12"/>
  <c r="CW114" i="12"/>
  <c r="CX114" i="12"/>
  <c r="CY114" i="12"/>
  <c r="CZ114" i="12"/>
  <c r="DA114" i="12"/>
  <c r="DB114" i="12"/>
  <c r="DC114" i="12"/>
  <c r="DD114" i="12"/>
  <c r="BY115" i="12"/>
  <c r="BZ115" i="12"/>
  <c r="CA115" i="12"/>
  <c r="CB115" i="12"/>
  <c r="CC115" i="12"/>
  <c r="CD115" i="12"/>
  <c r="CE115" i="12"/>
  <c r="CF115" i="12"/>
  <c r="CG115" i="12"/>
  <c r="CH115" i="12"/>
  <c r="CI115" i="12"/>
  <c r="CJ115" i="12"/>
  <c r="CK115" i="12"/>
  <c r="CL115" i="12"/>
  <c r="CM115" i="12"/>
  <c r="CN115" i="12"/>
  <c r="CO115" i="12"/>
  <c r="CP115" i="12"/>
  <c r="CQ115" i="12"/>
  <c r="CR115" i="12"/>
  <c r="CS115" i="12"/>
  <c r="CT115" i="12"/>
  <c r="CU115" i="12"/>
  <c r="CV115" i="12"/>
  <c r="CW115" i="12"/>
  <c r="CX115" i="12"/>
  <c r="CY115" i="12"/>
  <c r="CZ115" i="12"/>
  <c r="DA115" i="12"/>
  <c r="DB115" i="12"/>
  <c r="DC115" i="12"/>
  <c r="DD115" i="12"/>
  <c r="BY116" i="12"/>
  <c r="BZ116" i="12"/>
  <c r="CA116" i="12"/>
  <c r="CB116" i="12"/>
  <c r="CC116" i="12"/>
  <c r="CD116" i="12"/>
  <c r="CE116" i="12"/>
  <c r="CF116" i="12"/>
  <c r="CG116" i="12"/>
  <c r="CH116" i="12"/>
  <c r="CI116" i="12"/>
  <c r="CJ116" i="12"/>
  <c r="CK116" i="12"/>
  <c r="CL116" i="12"/>
  <c r="CM116" i="12"/>
  <c r="CN116" i="12"/>
  <c r="CO116" i="12"/>
  <c r="CP116" i="12"/>
  <c r="CQ116" i="12"/>
  <c r="CR116" i="12"/>
  <c r="CS116" i="12"/>
  <c r="CT116" i="12"/>
  <c r="CU116" i="12"/>
  <c r="CV116" i="12"/>
  <c r="CW116" i="12"/>
  <c r="CX116" i="12"/>
  <c r="CY116" i="12"/>
  <c r="CZ116" i="12"/>
  <c r="DA116" i="12"/>
  <c r="DB116" i="12"/>
  <c r="DC116" i="12"/>
  <c r="DD116" i="12"/>
  <c r="BY117" i="12"/>
  <c r="BZ117" i="12"/>
  <c r="CA117" i="12"/>
  <c r="CB117" i="12"/>
  <c r="CC117" i="12"/>
  <c r="CD117" i="12"/>
  <c r="CE117" i="12"/>
  <c r="CF117" i="12"/>
  <c r="CG117" i="12"/>
  <c r="CH117" i="12"/>
  <c r="CI117" i="12"/>
  <c r="CJ117" i="12"/>
  <c r="CK117" i="12"/>
  <c r="CL117" i="12"/>
  <c r="CM117" i="12"/>
  <c r="CN117" i="12"/>
  <c r="CO117" i="12"/>
  <c r="CP117" i="12"/>
  <c r="CQ117" i="12"/>
  <c r="CR117" i="12"/>
  <c r="CS117" i="12"/>
  <c r="CT117" i="12"/>
  <c r="CU117" i="12"/>
  <c r="CV117" i="12"/>
  <c r="CW117" i="12"/>
  <c r="CX117" i="12"/>
  <c r="CY117" i="12"/>
  <c r="CZ117" i="12"/>
  <c r="DA117" i="12"/>
  <c r="DB117" i="12"/>
  <c r="DC117" i="12"/>
  <c r="DD117" i="12"/>
  <c r="BY118" i="12"/>
  <c r="BZ118" i="12"/>
  <c r="CA118" i="12"/>
  <c r="CB118" i="12"/>
  <c r="CC118" i="12"/>
  <c r="CD118" i="12"/>
  <c r="CE118" i="12"/>
  <c r="CF118" i="12"/>
  <c r="CG118" i="12"/>
  <c r="CH118" i="12"/>
  <c r="CI118" i="12"/>
  <c r="CJ118" i="12"/>
  <c r="CK118" i="12"/>
  <c r="CL118" i="12"/>
  <c r="CM118" i="12"/>
  <c r="CN118" i="12"/>
  <c r="CO118" i="12"/>
  <c r="CP118" i="12"/>
  <c r="CQ118" i="12"/>
  <c r="CR118" i="12"/>
  <c r="CS118" i="12"/>
  <c r="CT118" i="12"/>
  <c r="CU118" i="12"/>
  <c r="CV118" i="12"/>
  <c r="CW118" i="12"/>
  <c r="CX118" i="12"/>
  <c r="CY118" i="12"/>
  <c r="CZ118" i="12"/>
  <c r="DA118" i="12"/>
  <c r="DB118" i="12"/>
  <c r="DC118" i="12"/>
  <c r="DD118" i="12"/>
  <c r="BY119" i="12"/>
  <c r="BZ119" i="12"/>
  <c r="CA119" i="12"/>
  <c r="CB119" i="12"/>
  <c r="CC119" i="12"/>
  <c r="CD119" i="12"/>
  <c r="CE119" i="12"/>
  <c r="CF119" i="12"/>
  <c r="CG119" i="12"/>
  <c r="CH119" i="12"/>
  <c r="CI119" i="12"/>
  <c r="CJ119" i="12"/>
  <c r="CK119" i="12"/>
  <c r="CL119" i="12"/>
  <c r="CM119" i="12"/>
  <c r="CN119" i="12"/>
  <c r="CO119" i="12"/>
  <c r="CP119" i="12"/>
  <c r="CQ119" i="12"/>
  <c r="CR119" i="12"/>
  <c r="CS119" i="12"/>
  <c r="CT119" i="12"/>
  <c r="CU119" i="12"/>
  <c r="CV119" i="12"/>
  <c r="CW119" i="12"/>
  <c r="CX119" i="12"/>
  <c r="CY119" i="12"/>
  <c r="CZ119" i="12"/>
  <c r="DA119" i="12"/>
  <c r="DB119" i="12"/>
  <c r="DC119" i="12"/>
  <c r="DD119" i="12"/>
  <c r="BY120" i="12"/>
  <c r="BZ120" i="12"/>
  <c r="CA120" i="12"/>
  <c r="CB120" i="12"/>
  <c r="CC120" i="12"/>
  <c r="CD120" i="12"/>
  <c r="CE120" i="12"/>
  <c r="CF120" i="12"/>
  <c r="CG120" i="12"/>
  <c r="CH120" i="12"/>
  <c r="CI120" i="12"/>
  <c r="CJ120" i="12"/>
  <c r="CK120" i="12"/>
  <c r="CL120" i="12"/>
  <c r="CM120" i="12"/>
  <c r="CN120" i="12"/>
  <c r="CO120" i="12"/>
  <c r="CP120" i="12"/>
  <c r="CQ120" i="12"/>
  <c r="CR120" i="12"/>
  <c r="CS120" i="12"/>
  <c r="CT120" i="12"/>
  <c r="CU120" i="12"/>
  <c r="CV120" i="12"/>
  <c r="CW120" i="12"/>
  <c r="CX120" i="12"/>
  <c r="CY120" i="12"/>
  <c r="CZ120" i="12"/>
  <c r="DA120" i="12"/>
  <c r="DB120" i="12"/>
  <c r="DC120" i="12"/>
  <c r="DD120" i="12"/>
  <c r="BY121" i="12"/>
  <c r="BZ121" i="12"/>
  <c r="CA121" i="12"/>
  <c r="CB121" i="12"/>
  <c r="CC121" i="12"/>
  <c r="CD121" i="12"/>
  <c r="CE121" i="12"/>
  <c r="CF121" i="12"/>
  <c r="CG121" i="12"/>
  <c r="CH121" i="12"/>
  <c r="CI121" i="12"/>
  <c r="CJ121" i="12"/>
  <c r="CK121" i="12"/>
  <c r="CL121" i="12"/>
  <c r="CM121" i="12"/>
  <c r="CN121" i="12"/>
  <c r="CO121" i="12"/>
  <c r="CP121" i="12"/>
  <c r="CQ121" i="12"/>
  <c r="CR121" i="12"/>
  <c r="CS121" i="12"/>
  <c r="CT121" i="12"/>
  <c r="CU121" i="12"/>
  <c r="CV121" i="12"/>
  <c r="CW121" i="12"/>
  <c r="CX121" i="12"/>
  <c r="CY121" i="12"/>
  <c r="CZ121" i="12"/>
  <c r="DA121" i="12"/>
  <c r="DB121" i="12"/>
  <c r="DC121" i="12"/>
  <c r="DD121" i="12"/>
  <c r="BY122" i="12"/>
  <c r="BZ122" i="12"/>
  <c r="CA122" i="12"/>
  <c r="CB122" i="12"/>
  <c r="CC122" i="12"/>
  <c r="CD122" i="12"/>
  <c r="CE122" i="12"/>
  <c r="CF122" i="12"/>
  <c r="CG122" i="12"/>
  <c r="CH122" i="12"/>
  <c r="CI122" i="12"/>
  <c r="CJ122" i="12"/>
  <c r="CK122" i="12"/>
  <c r="CL122" i="12"/>
  <c r="CM122" i="12"/>
  <c r="CN122" i="12"/>
  <c r="CO122" i="12"/>
  <c r="CP122" i="12"/>
  <c r="CQ122" i="12"/>
  <c r="CR122" i="12"/>
  <c r="CS122" i="12"/>
  <c r="CT122" i="12"/>
  <c r="CU122" i="12"/>
  <c r="CV122" i="12"/>
  <c r="CW122" i="12"/>
  <c r="CX122" i="12"/>
  <c r="CY122" i="12"/>
  <c r="CZ122" i="12"/>
  <c r="DA122" i="12"/>
  <c r="DB122" i="12"/>
  <c r="DC122" i="12"/>
  <c r="DD122" i="12"/>
  <c r="BY123" i="12"/>
  <c r="BZ123" i="12"/>
  <c r="CA123" i="12"/>
  <c r="CB123" i="12"/>
  <c r="CC123" i="12"/>
  <c r="CD123" i="12"/>
  <c r="CE123" i="12"/>
  <c r="CF123" i="12"/>
  <c r="CG123" i="12"/>
  <c r="CH123" i="12"/>
  <c r="CI123" i="12"/>
  <c r="CJ123" i="12"/>
  <c r="CK123" i="12"/>
  <c r="CL123" i="12"/>
  <c r="CM123" i="12"/>
  <c r="CN123" i="12"/>
  <c r="CO123" i="12"/>
  <c r="CP123" i="12"/>
  <c r="CQ123" i="12"/>
  <c r="CR123" i="12"/>
  <c r="CS123" i="12"/>
  <c r="CT123" i="12"/>
  <c r="CU123" i="12"/>
  <c r="CV123" i="12"/>
  <c r="CW123" i="12"/>
  <c r="CX123" i="12"/>
  <c r="CY123" i="12"/>
  <c r="CZ123" i="12"/>
  <c r="DA123" i="12"/>
  <c r="DB123" i="12"/>
  <c r="DC123" i="12"/>
  <c r="DD123" i="12"/>
  <c r="BY124" i="12"/>
  <c r="BZ124" i="12"/>
  <c r="CA124" i="12"/>
  <c r="CB124" i="12"/>
  <c r="CC124" i="12"/>
  <c r="CD124" i="12"/>
  <c r="CE124" i="12"/>
  <c r="CF124" i="12"/>
  <c r="CG124" i="12"/>
  <c r="CH124" i="12"/>
  <c r="CI124" i="12"/>
  <c r="CJ124" i="12"/>
  <c r="CK124" i="12"/>
  <c r="CL124" i="12"/>
  <c r="CM124" i="12"/>
  <c r="CN124" i="12"/>
  <c r="CO124" i="12"/>
  <c r="CP124" i="12"/>
  <c r="CQ124" i="12"/>
  <c r="CR124" i="12"/>
  <c r="CS124" i="12"/>
  <c r="CT124" i="12"/>
  <c r="CU124" i="12"/>
  <c r="CV124" i="12"/>
  <c r="CW124" i="12"/>
  <c r="CX124" i="12"/>
  <c r="CY124" i="12"/>
  <c r="CZ124" i="12"/>
  <c r="DA124" i="12"/>
  <c r="DB124" i="12"/>
  <c r="DC124" i="12"/>
  <c r="DD124" i="12"/>
  <c r="BY125" i="12"/>
  <c r="BZ125" i="12"/>
  <c r="CA125" i="12"/>
  <c r="CB125" i="12"/>
  <c r="CC125" i="12"/>
  <c r="CD125" i="12"/>
  <c r="CE125" i="12"/>
  <c r="CF125" i="12"/>
  <c r="CG125" i="12"/>
  <c r="CH125" i="12"/>
  <c r="CI125" i="12"/>
  <c r="CJ125" i="12"/>
  <c r="CK125" i="12"/>
  <c r="CL125" i="12"/>
  <c r="CM125" i="12"/>
  <c r="CN125" i="12"/>
  <c r="CO125" i="12"/>
  <c r="CP125" i="12"/>
  <c r="CQ125" i="12"/>
  <c r="CR125" i="12"/>
  <c r="CS125" i="12"/>
  <c r="CT125" i="12"/>
  <c r="CU125" i="12"/>
  <c r="CV125" i="12"/>
  <c r="CW125" i="12"/>
  <c r="CX125" i="12"/>
  <c r="CY125" i="12"/>
  <c r="CZ125" i="12"/>
  <c r="DA125" i="12"/>
  <c r="DB125" i="12"/>
  <c r="DC125" i="12"/>
  <c r="DD125" i="12"/>
  <c r="BY126" i="12"/>
  <c r="BZ126" i="12"/>
  <c r="CA126" i="12"/>
  <c r="CB126" i="12"/>
  <c r="CC126" i="12"/>
  <c r="CD126" i="12"/>
  <c r="CE126" i="12"/>
  <c r="CF126" i="12"/>
  <c r="CG126" i="12"/>
  <c r="CH126" i="12"/>
  <c r="CI126" i="12"/>
  <c r="CJ126" i="12"/>
  <c r="CK126" i="12"/>
  <c r="CL126" i="12"/>
  <c r="CM126" i="12"/>
  <c r="CN126" i="12"/>
  <c r="CO126" i="12"/>
  <c r="CP126" i="12"/>
  <c r="CQ126" i="12"/>
  <c r="CR126" i="12"/>
  <c r="CS126" i="12"/>
  <c r="CT126" i="12"/>
  <c r="CU126" i="12"/>
  <c r="CV126" i="12"/>
  <c r="CW126" i="12"/>
  <c r="CX126" i="12"/>
  <c r="CY126" i="12"/>
  <c r="CZ126" i="12"/>
  <c r="DA126" i="12"/>
  <c r="DB126" i="12"/>
  <c r="DC126" i="12"/>
  <c r="DD126" i="12"/>
  <c r="BY127" i="12"/>
  <c r="BZ127" i="12"/>
  <c r="CA127" i="12"/>
  <c r="CB127" i="12"/>
  <c r="CC127" i="12"/>
  <c r="CD127" i="12"/>
  <c r="CE127" i="12"/>
  <c r="CF127" i="12"/>
  <c r="CG127" i="12"/>
  <c r="CH127" i="12"/>
  <c r="CI127" i="12"/>
  <c r="CJ127" i="12"/>
  <c r="CK127" i="12"/>
  <c r="CL127" i="12"/>
  <c r="CM127" i="12"/>
  <c r="CN127" i="12"/>
  <c r="CO127" i="12"/>
  <c r="CP127" i="12"/>
  <c r="CQ127" i="12"/>
  <c r="CR127" i="12"/>
  <c r="CS127" i="12"/>
  <c r="CT127" i="12"/>
  <c r="CU127" i="12"/>
  <c r="CV127" i="12"/>
  <c r="CW127" i="12"/>
  <c r="CX127" i="12"/>
  <c r="CY127" i="12"/>
  <c r="CZ127" i="12"/>
  <c r="DA127" i="12"/>
  <c r="DB127" i="12"/>
  <c r="DC127" i="12"/>
  <c r="DD127" i="12"/>
  <c r="BY128" i="12"/>
  <c r="BZ128" i="12"/>
  <c r="CA128" i="12"/>
  <c r="CB128" i="12"/>
  <c r="CC128" i="12"/>
  <c r="CD128" i="12"/>
  <c r="CE128" i="12"/>
  <c r="CF128" i="12"/>
  <c r="CG128" i="12"/>
  <c r="CH128" i="12"/>
  <c r="CI128" i="12"/>
  <c r="CJ128" i="12"/>
  <c r="CK128" i="12"/>
  <c r="CL128" i="12"/>
  <c r="CM128" i="12"/>
  <c r="CN128" i="12"/>
  <c r="CO128" i="12"/>
  <c r="CP128" i="12"/>
  <c r="CQ128" i="12"/>
  <c r="CR128" i="12"/>
  <c r="CS128" i="12"/>
  <c r="CT128" i="12"/>
  <c r="CU128" i="12"/>
  <c r="CV128" i="12"/>
  <c r="CW128" i="12"/>
  <c r="CX128" i="12"/>
  <c r="CY128" i="12"/>
  <c r="CZ128" i="12"/>
  <c r="DA128" i="12"/>
  <c r="DB128" i="12"/>
  <c r="DC128" i="12"/>
  <c r="DD128" i="12"/>
  <c r="BY129" i="12"/>
  <c r="BZ129" i="12"/>
  <c r="CA129" i="12"/>
  <c r="CB129" i="12"/>
  <c r="CC129" i="12"/>
  <c r="CD129" i="12"/>
  <c r="CE129" i="12"/>
  <c r="CF129" i="12"/>
  <c r="CG129" i="12"/>
  <c r="CH129" i="12"/>
  <c r="CI129" i="12"/>
  <c r="CJ129" i="12"/>
  <c r="CK129" i="12"/>
  <c r="CL129" i="12"/>
  <c r="CM129" i="12"/>
  <c r="CN129" i="12"/>
  <c r="CO129" i="12"/>
  <c r="CP129" i="12"/>
  <c r="CQ129" i="12"/>
  <c r="CR129" i="12"/>
  <c r="CS129" i="12"/>
  <c r="CT129" i="12"/>
  <c r="CU129" i="12"/>
  <c r="CV129" i="12"/>
  <c r="CW129" i="12"/>
  <c r="CX129" i="12"/>
  <c r="CY129" i="12"/>
  <c r="CZ129" i="12"/>
  <c r="DA129" i="12"/>
  <c r="DB129" i="12"/>
  <c r="DC129" i="12"/>
  <c r="DD129" i="12"/>
  <c r="BY130" i="12"/>
  <c r="BZ130" i="12"/>
  <c r="CA130" i="12"/>
  <c r="CB130" i="12"/>
  <c r="CC130" i="12"/>
  <c r="CD130" i="12"/>
  <c r="CE130" i="12"/>
  <c r="CF130" i="12"/>
  <c r="CG130" i="12"/>
  <c r="CH130" i="12"/>
  <c r="CI130" i="12"/>
  <c r="CJ130" i="12"/>
  <c r="CK130" i="12"/>
  <c r="CL130" i="12"/>
  <c r="CM130" i="12"/>
  <c r="CN130" i="12"/>
  <c r="CO130" i="12"/>
  <c r="CP130" i="12"/>
  <c r="CQ130" i="12"/>
  <c r="CR130" i="12"/>
  <c r="CS130" i="12"/>
  <c r="CT130" i="12"/>
  <c r="CU130" i="12"/>
  <c r="CV130" i="12"/>
  <c r="CW130" i="12"/>
  <c r="CX130" i="12"/>
  <c r="CY130" i="12"/>
  <c r="CZ130" i="12"/>
  <c r="DA130" i="12"/>
  <c r="DB130" i="12"/>
  <c r="DC130" i="12"/>
  <c r="DD130" i="12"/>
  <c r="BY131" i="12"/>
  <c r="BZ131" i="12"/>
  <c r="CA131" i="12"/>
  <c r="CB131" i="12"/>
  <c r="CC131" i="12"/>
  <c r="CD131" i="12"/>
  <c r="CE131" i="12"/>
  <c r="CF131" i="12"/>
  <c r="CG131" i="12"/>
  <c r="CH131" i="12"/>
  <c r="CI131" i="12"/>
  <c r="CJ131" i="12"/>
  <c r="CK131" i="12"/>
  <c r="CL131" i="12"/>
  <c r="CM131" i="12"/>
  <c r="CN131" i="12"/>
  <c r="CO131" i="12"/>
  <c r="CP131" i="12"/>
  <c r="CQ131" i="12"/>
  <c r="CR131" i="12"/>
  <c r="CS131" i="12"/>
  <c r="CT131" i="12"/>
  <c r="CU131" i="12"/>
  <c r="CV131" i="12"/>
  <c r="CW131" i="12"/>
  <c r="CX131" i="12"/>
  <c r="CY131" i="12"/>
  <c r="CZ131" i="12"/>
  <c r="DA131" i="12"/>
  <c r="DB131" i="12"/>
  <c r="DC131" i="12"/>
  <c r="DD131" i="12"/>
  <c r="BY132" i="12"/>
  <c r="BZ132" i="12"/>
  <c r="CA132" i="12"/>
  <c r="CB132" i="12"/>
  <c r="CC132" i="12"/>
  <c r="CD132" i="12"/>
  <c r="CE132" i="12"/>
  <c r="CF132" i="12"/>
  <c r="CG132" i="12"/>
  <c r="CH132" i="12"/>
  <c r="CI132" i="12"/>
  <c r="CJ132" i="12"/>
  <c r="CK132" i="12"/>
  <c r="CL132" i="12"/>
  <c r="CM132" i="12"/>
  <c r="CN132" i="12"/>
  <c r="CO132" i="12"/>
  <c r="CP132" i="12"/>
  <c r="CQ132" i="12"/>
  <c r="CR132" i="12"/>
  <c r="CS132" i="12"/>
  <c r="CT132" i="12"/>
  <c r="CU132" i="12"/>
  <c r="CV132" i="12"/>
  <c r="CW132" i="12"/>
  <c r="CX132" i="12"/>
  <c r="CY132" i="12"/>
  <c r="CZ132" i="12"/>
  <c r="DA132" i="12"/>
  <c r="DB132" i="12"/>
  <c r="DC132" i="12"/>
  <c r="DD132" i="12"/>
  <c r="BY133" i="12"/>
  <c r="BZ133" i="12"/>
  <c r="CA133" i="12"/>
  <c r="CB133" i="12"/>
  <c r="CC133" i="12"/>
  <c r="CD133" i="12"/>
  <c r="CE133" i="12"/>
  <c r="CF133" i="12"/>
  <c r="CG133" i="12"/>
  <c r="CH133" i="12"/>
  <c r="CI133" i="12"/>
  <c r="CJ133" i="12"/>
  <c r="CK133" i="12"/>
  <c r="CL133" i="12"/>
  <c r="CM133" i="12"/>
  <c r="CN133" i="12"/>
  <c r="CO133" i="12"/>
  <c r="CP133" i="12"/>
  <c r="CQ133" i="12"/>
  <c r="CR133" i="12"/>
  <c r="CS133" i="12"/>
  <c r="CT133" i="12"/>
  <c r="CU133" i="12"/>
  <c r="CV133" i="12"/>
  <c r="CW133" i="12"/>
  <c r="CX133" i="12"/>
  <c r="CY133" i="12"/>
  <c r="CZ133" i="12"/>
  <c r="DA133" i="12"/>
  <c r="DB133" i="12"/>
  <c r="DC133" i="12"/>
  <c r="DD133" i="12"/>
  <c r="BY134" i="12"/>
  <c r="BZ134" i="12"/>
  <c r="CA134" i="12"/>
  <c r="CB134" i="12"/>
  <c r="CC134" i="12"/>
  <c r="CD134" i="12"/>
  <c r="CE134" i="12"/>
  <c r="CF134" i="12"/>
  <c r="CG134" i="12"/>
  <c r="CH134" i="12"/>
  <c r="CI134" i="12"/>
  <c r="CJ134" i="12"/>
  <c r="CK134" i="12"/>
  <c r="CL134" i="12"/>
  <c r="CM134" i="12"/>
  <c r="CN134" i="12"/>
  <c r="CO134" i="12"/>
  <c r="CP134" i="12"/>
  <c r="CQ134" i="12"/>
  <c r="CR134" i="12"/>
  <c r="CS134" i="12"/>
  <c r="CT134" i="12"/>
  <c r="CU134" i="12"/>
  <c r="CV134" i="12"/>
  <c r="CW134" i="12"/>
  <c r="CX134" i="12"/>
  <c r="CY134" i="12"/>
  <c r="CZ134" i="12"/>
  <c r="DA134" i="12"/>
  <c r="DB134" i="12"/>
  <c r="DC134" i="12"/>
  <c r="DD134" i="12"/>
  <c r="BY135" i="12"/>
  <c r="BZ135" i="12"/>
  <c r="CA135" i="12"/>
  <c r="CB135" i="12"/>
  <c r="CC135" i="12"/>
  <c r="CD135" i="12"/>
  <c r="CE135" i="12"/>
  <c r="CF135" i="12"/>
  <c r="CG135" i="12"/>
  <c r="CH135" i="12"/>
  <c r="CI135" i="12"/>
  <c r="CJ135" i="12"/>
  <c r="CK135" i="12"/>
  <c r="CL135" i="12"/>
  <c r="CM135" i="12"/>
  <c r="CN135" i="12"/>
  <c r="CO135" i="12"/>
  <c r="CP135" i="12"/>
  <c r="CQ135" i="12"/>
  <c r="CR135" i="12"/>
  <c r="CS135" i="12"/>
  <c r="CT135" i="12"/>
  <c r="CU135" i="12"/>
  <c r="CV135" i="12"/>
  <c r="CW135" i="12"/>
  <c r="CX135" i="12"/>
  <c r="CY135" i="12"/>
  <c r="CZ135" i="12"/>
  <c r="DA135" i="12"/>
  <c r="DB135" i="12"/>
  <c r="DC135" i="12"/>
  <c r="DD135" i="12"/>
  <c r="BY136" i="12"/>
  <c r="BZ136" i="12"/>
  <c r="CA136" i="12"/>
  <c r="CB136" i="12"/>
  <c r="CC136" i="12"/>
  <c r="CD136" i="12"/>
  <c r="CE136" i="12"/>
  <c r="CF136" i="12"/>
  <c r="CG136" i="12"/>
  <c r="CH136" i="12"/>
  <c r="CI136" i="12"/>
  <c r="CJ136" i="12"/>
  <c r="CK136" i="12"/>
  <c r="CL136" i="12"/>
  <c r="CM136" i="12"/>
  <c r="CN136" i="12"/>
  <c r="CO136" i="12"/>
  <c r="CP136" i="12"/>
  <c r="CQ136" i="12"/>
  <c r="CR136" i="12"/>
  <c r="CS136" i="12"/>
  <c r="CT136" i="12"/>
  <c r="CU136" i="12"/>
  <c r="CV136" i="12"/>
  <c r="CW136" i="12"/>
  <c r="CX136" i="12"/>
  <c r="CY136" i="12"/>
  <c r="CZ136" i="12"/>
  <c r="DA136" i="12"/>
  <c r="DB136" i="12"/>
  <c r="DC136" i="12"/>
  <c r="DD136" i="12"/>
  <c r="BY137" i="12"/>
  <c r="BZ137" i="12"/>
  <c r="CA137" i="12"/>
  <c r="CB137" i="12"/>
  <c r="CC137" i="12"/>
  <c r="CD137" i="12"/>
  <c r="CE137" i="12"/>
  <c r="CF137" i="12"/>
  <c r="CG137" i="12"/>
  <c r="CH137" i="12"/>
  <c r="CI137" i="12"/>
  <c r="CJ137" i="12"/>
  <c r="CK137" i="12"/>
  <c r="CL137" i="12"/>
  <c r="CM137" i="12"/>
  <c r="CN137" i="12"/>
  <c r="CO137" i="12"/>
  <c r="CP137" i="12"/>
  <c r="CQ137" i="12"/>
  <c r="CR137" i="12"/>
  <c r="CS137" i="12"/>
  <c r="CT137" i="12"/>
  <c r="CU137" i="12"/>
  <c r="CV137" i="12"/>
  <c r="CW137" i="12"/>
  <c r="CX137" i="12"/>
  <c r="CY137" i="12"/>
  <c r="CZ137" i="12"/>
  <c r="DA137" i="12"/>
  <c r="DB137" i="12"/>
  <c r="DC137" i="12"/>
  <c r="DD137" i="12"/>
  <c r="BY138" i="12"/>
  <c r="BZ138" i="12"/>
  <c r="CA138" i="12"/>
  <c r="CB138" i="12"/>
  <c r="CC138" i="12"/>
  <c r="CD138" i="12"/>
  <c r="CE138" i="12"/>
  <c r="CF138" i="12"/>
  <c r="CG138" i="12"/>
  <c r="CH138" i="12"/>
  <c r="CI138" i="12"/>
  <c r="CJ138" i="12"/>
  <c r="CK138" i="12"/>
  <c r="CL138" i="12"/>
  <c r="CM138" i="12"/>
  <c r="CN138" i="12"/>
  <c r="CO138" i="12"/>
  <c r="CP138" i="12"/>
  <c r="CQ138" i="12"/>
  <c r="CR138" i="12"/>
  <c r="CS138" i="12"/>
  <c r="CT138" i="12"/>
  <c r="CU138" i="12"/>
  <c r="CV138" i="12"/>
  <c r="CW138" i="12"/>
  <c r="CX138" i="12"/>
  <c r="CY138" i="12"/>
  <c r="CZ138" i="12"/>
  <c r="DA138" i="12"/>
  <c r="DB138" i="12"/>
  <c r="DC138" i="12"/>
  <c r="DD138" i="12"/>
  <c r="BY139" i="12"/>
  <c r="BZ139" i="12"/>
  <c r="CA139" i="12"/>
  <c r="CB139" i="12"/>
  <c r="CC139" i="12"/>
  <c r="CD139" i="12"/>
  <c r="CE139" i="12"/>
  <c r="CF139" i="12"/>
  <c r="CG139" i="12"/>
  <c r="CH139" i="12"/>
  <c r="CI139" i="12"/>
  <c r="CJ139" i="12"/>
  <c r="CK139" i="12"/>
  <c r="CL139" i="12"/>
  <c r="CM139" i="12"/>
  <c r="CN139" i="12"/>
  <c r="CO139" i="12"/>
  <c r="CP139" i="12"/>
  <c r="CQ139" i="12"/>
  <c r="CR139" i="12"/>
  <c r="CS139" i="12"/>
  <c r="CT139" i="12"/>
  <c r="CU139" i="12"/>
  <c r="CV139" i="12"/>
  <c r="CW139" i="12"/>
  <c r="CX139" i="12"/>
  <c r="CY139" i="12"/>
  <c r="CZ139" i="12"/>
  <c r="DA139" i="12"/>
  <c r="DB139" i="12"/>
  <c r="DC139" i="12"/>
  <c r="DD139" i="12"/>
  <c r="BY140" i="12"/>
  <c r="BZ140" i="12"/>
  <c r="CA140" i="12"/>
  <c r="CB140" i="12"/>
  <c r="CC140" i="12"/>
  <c r="CD140" i="12"/>
  <c r="CE140" i="12"/>
  <c r="CF140" i="12"/>
  <c r="CG140" i="12"/>
  <c r="CH140" i="12"/>
  <c r="CI140" i="12"/>
  <c r="CJ140" i="12"/>
  <c r="CK140" i="12"/>
  <c r="CL140" i="12"/>
  <c r="CM140" i="12"/>
  <c r="CN140" i="12"/>
  <c r="CO140" i="12"/>
  <c r="CP140" i="12"/>
  <c r="CQ140" i="12"/>
  <c r="CR140" i="12"/>
  <c r="CS140" i="12"/>
  <c r="CT140" i="12"/>
  <c r="CU140" i="12"/>
  <c r="CV140" i="12"/>
  <c r="CW140" i="12"/>
  <c r="CX140" i="12"/>
  <c r="CY140" i="12"/>
  <c r="CZ140" i="12"/>
  <c r="DA140" i="12"/>
  <c r="DB140" i="12"/>
  <c r="DC140" i="12"/>
  <c r="DD140" i="12"/>
  <c r="BY141" i="12"/>
  <c r="BZ141" i="12"/>
  <c r="CA141" i="12"/>
  <c r="CB141" i="12"/>
  <c r="CC141" i="12"/>
  <c r="CD141" i="12"/>
  <c r="CE141" i="12"/>
  <c r="CF141" i="12"/>
  <c r="CG141" i="12"/>
  <c r="CH141" i="12"/>
  <c r="CI141" i="12"/>
  <c r="CJ141" i="12"/>
  <c r="CK141" i="12"/>
  <c r="CL141" i="12"/>
  <c r="CM141" i="12"/>
  <c r="CN141" i="12"/>
  <c r="CO141" i="12"/>
  <c r="CP141" i="12"/>
  <c r="CQ141" i="12"/>
  <c r="CR141" i="12"/>
  <c r="CS141" i="12"/>
  <c r="CT141" i="12"/>
  <c r="CU141" i="12"/>
  <c r="CV141" i="12"/>
  <c r="CW141" i="12"/>
  <c r="CX141" i="12"/>
  <c r="CY141" i="12"/>
  <c r="CZ141" i="12"/>
  <c r="DA141" i="12"/>
  <c r="DB141" i="12"/>
  <c r="DC141" i="12"/>
  <c r="DD141" i="12"/>
  <c r="BY142" i="12"/>
  <c r="BZ142" i="12"/>
  <c r="CA142" i="12"/>
  <c r="CB142" i="12"/>
  <c r="CC142" i="12"/>
  <c r="CD142" i="12"/>
  <c r="CE142" i="12"/>
  <c r="CF142" i="12"/>
  <c r="CG142" i="12"/>
  <c r="CH142" i="12"/>
  <c r="CI142" i="12"/>
  <c r="CJ142" i="12"/>
  <c r="CK142" i="12"/>
  <c r="CL142" i="12"/>
  <c r="CM142" i="12"/>
  <c r="CN142" i="12"/>
  <c r="CO142" i="12"/>
  <c r="CP142" i="12"/>
  <c r="CQ142" i="12"/>
  <c r="CR142" i="12"/>
  <c r="CS142" i="12"/>
  <c r="CT142" i="12"/>
  <c r="CU142" i="12"/>
  <c r="CV142" i="12"/>
  <c r="CW142" i="12"/>
  <c r="CX142" i="12"/>
  <c r="CY142" i="12"/>
  <c r="CZ142" i="12"/>
  <c r="DA142" i="12"/>
  <c r="DB142" i="12"/>
  <c r="DC142" i="12"/>
  <c r="DD142" i="12"/>
  <c r="BY143" i="12"/>
  <c r="BZ143" i="12"/>
  <c r="CA143" i="12"/>
  <c r="CB143" i="12"/>
  <c r="CC143" i="12"/>
  <c r="CD143" i="12"/>
  <c r="CE143" i="12"/>
  <c r="CF143" i="12"/>
  <c r="CG143" i="12"/>
  <c r="CH143" i="12"/>
  <c r="CI143" i="12"/>
  <c r="CJ143" i="12"/>
  <c r="CK143" i="12"/>
  <c r="CL143" i="12"/>
  <c r="CM143" i="12"/>
  <c r="CN143" i="12"/>
  <c r="CO143" i="12"/>
  <c r="CP143" i="12"/>
  <c r="CQ143" i="12"/>
  <c r="CR143" i="12"/>
  <c r="CS143" i="12"/>
  <c r="CT143" i="12"/>
  <c r="CU143" i="12"/>
  <c r="CV143" i="12"/>
  <c r="CW143" i="12"/>
  <c r="CX143" i="12"/>
  <c r="CY143" i="12"/>
  <c r="CZ143" i="12"/>
  <c r="DA143" i="12"/>
  <c r="DB143" i="12"/>
  <c r="DC143" i="12"/>
  <c r="DD143" i="12"/>
  <c r="BY144" i="12"/>
  <c r="BZ144" i="12"/>
  <c r="CA144" i="12"/>
  <c r="CB144" i="12"/>
  <c r="CC144" i="12"/>
  <c r="CD144" i="12"/>
  <c r="CE144" i="12"/>
  <c r="CF144" i="12"/>
  <c r="CG144" i="12"/>
  <c r="CH144" i="12"/>
  <c r="CI144" i="12"/>
  <c r="CJ144" i="12"/>
  <c r="CK144" i="12"/>
  <c r="CL144" i="12"/>
  <c r="CM144" i="12"/>
  <c r="CN144" i="12"/>
  <c r="CO144" i="12"/>
  <c r="CP144" i="12"/>
  <c r="CQ144" i="12"/>
  <c r="CR144" i="12"/>
  <c r="CS144" i="12"/>
  <c r="CT144" i="12"/>
  <c r="CU144" i="12"/>
  <c r="CV144" i="12"/>
  <c r="CW144" i="12"/>
  <c r="CX144" i="12"/>
  <c r="CY144" i="12"/>
  <c r="CZ144" i="12"/>
  <c r="DA144" i="12"/>
  <c r="DB144" i="12"/>
  <c r="DC144" i="12"/>
  <c r="DD144" i="12"/>
  <c r="BY145" i="12"/>
  <c r="BZ145" i="12"/>
  <c r="CA145" i="12"/>
  <c r="CB145" i="12"/>
  <c r="CC145" i="12"/>
  <c r="CD145" i="12"/>
  <c r="CE145" i="12"/>
  <c r="CF145" i="12"/>
  <c r="CG145" i="12"/>
  <c r="CH145" i="12"/>
  <c r="CI145" i="12"/>
  <c r="CJ145" i="12"/>
  <c r="CK145" i="12"/>
  <c r="CL145" i="12"/>
  <c r="CM145" i="12"/>
  <c r="CN145" i="12"/>
  <c r="CO145" i="12"/>
  <c r="CP145" i="12"/>
  <c r="CQ145" i="12"/>
  <c r="CR145" i="12"/>
  <c r="CS145" i="12"/>
  <c r="CT145" i="12"/>
  <c r="CU145" i="12"/>
  <c r="CV145" i="12"/>
  <c r="CW145" i="12"/>
  <c r="CX145" i="12"/>
  <c r="CY145" i="12"/>
  <c r="CZ145" i="12"/>
  <c r="DA145" i="12"/>
  <c r="DB145" i="12"/>
  <c r="DC145" i="12"/>
  <c r="DD145" i="12"/>
  <c r="BY146" i="12"/>
  <c r="BZ146" i="12"/>
  <c r="CA146" i="12"/>
  <c r="CB146" i="12"/>
  <c r="CC146" i="12"/>
  <c r="CD146" i="12"/>
  <c r="CE146" i="12"/>
  <c r="CF146" i="12"/>
  <c r="CG146" i="12"/>
  <c r="CH146" i="12"/>
  <c r="CI146" i="12"/>
  <c r="CJ146" i="12"/>
  <c r="CK146" i="12"/>
  <c r="CL146" i="12"/>
  <c r="CM146" i="12"/>
  <c r="CN146" i="12"/>
  <c r="CO146" i="12"/>
  <c r="CP146" i="12"/>
  <c r="CQ146" i="12"/>
  <c r="CR146" i="12"/>
  <c r="CS146" i="12"/>
  <c r="CT146" i="12"/>
  <c r="CU146" i="12"/>
  <c r="CV146" i="12"/>
  <c r="CW146" i="12"/>
  <c r="CX146" i="12"/>
  <c r="CY146" i="12"/>
  <c r="CZ146" i="12"/>
  <c r="DA146" i="12"/>
  <c r="DB146" i="12"/>
  <c r="DC146" i="12"/>
  <c r="DD146" i="12"/>
  <c r="BY147" i="12"/>
  <c r="BZ147" i="12"/>
  <c r="CA147" i="12"/>
  <c r="CB147" i="12"/>
  <c r="CC147" i="12"/>
  <c r="CD147" i="12"/>
  <c r="CE147" i="12"/>
  <c r="CF147" i="12"/>
  <c r="CG147" i="12"/>
  <c r="CH147" i="12"/>
  <c r="CI147" i="12"/>
  <c r="CJ147" i="12"/>
  <c r="CK147" i="12"/>
  <c r="CL147" i="12"/>
  <c r="CM147" i="12"/>
  <c r="CN147" i="12"/>
  <c r="CO147" i="12"/>
  <c r="CP147" i="12"/>
  <c r="CQ147" i="12"/>
  <c r="CR147" i="12"/>
  <c r="CS147" i="12"/>
  <c r="CT147" i="12"/>
  <c r="CU147" i="12"/>
  <c r="CV147" i="12"/>
  <c r="CW147" i="12"/>
  <c r="CX147" i="12"/>
  <c r="CY147" i="12"/>
  <c r="CZ147" i="12"/>
  <c r="DA147" i="12"/>
  <c r="DB147" i="12"/>
  <c r="DC147" i="12"/>
  <c r="DD147" i="12"/>
  <c r="BY148" i="12"/>
  <c r="BZ148" i="12"/>
  <c r="CA148" i="12"/>
  <c r="CB148" i="12"/>
  <c r="CC148" i="12"/>
  <c r="CD148" i="12"/>
  <c r="CE148" i="12"/>
  <c r="CF148" i="12"/>
  <c r="CG148" i="12"/>
  <c r="CH148" i="12"/>
  <c r="CI148" i="12"/>
  <c r="CJ148" i="12"/>
  <c r="CK148" i="12"/>
  <c r="CL148" i="12"/>
  <c r="CM148" i="12"/>
  <c r="CN148" i="12"/>
  <c r="CO148" i="12"/>
  <c r="CP148" i="12"/>
  <c r="CQ148" i="12"/>
  <c r="CR148" i="12"/>
  <c r="CS148" i="12"/>
  <c r="CT148" i="12"/>
  <c r="CU148" i="12"/>
  <c r="CV148" i="12"/>
  <c r="CW148" i="12"/>
  <c r="CX148" i="12"/>
  <c r="CY148" i="12"/>
  <c r="CZ148" i="12"/>
  <c r="DA148" i="12"/>
  <c r="DB148" i="12"/>
  <c r="DC148" i="12"/>
  <c r="DD148" i="12"/>
  <c r="BY149" i="12"/>
  <c r="BZ149" i="12"/>
  <c r="CA149" i="12"/>
  <c r="CB149" i="12"/>
  <c r="CC149" i="12"/>
  <c r="CD149" i="12"/>
  <c r="CE149" i="12"/>
  <c r="CF149" i="12"/>
  <c r="CG149" i="12"/>
  <c r="CH149" i="12"/>
  <c r="CI149" i="12"/>
  <c r="CJ149" i="12"/>
  <c r="CK149" i="12"/>
  <c r="CL149" i="12"/>
  <c r="CM149" i="12"/>
  <c r="CN149" i="12"/>
  <c r="CO149" i="12"/>
  <c r="CP149" i="12"/>
  <c r="CQ149" i="12"/>
  <c r="CR149" i="12"/>
  <c r="CS149" i="12"/>
  <c r="CT149" i="12"/>
  <c r="CU149" i="12"/>
  <c r="CV149" i="12"/>
  <c r="CW149" i="12"/>
  <c r="CX149" i="12"/>
  <c r="CY149" i="12"/>
  <c r="CZ149" i="12"/>
  <c r="DA149" i="12"/>
  <c r="DB149" i="12"/>
  <c r="DC149" i="12"/>
  <c r="DD149" i="12"/>
  <c r="BY150" i="12"/>
  <c r="BZ150" i="12"/>
  <c r="CA150" i="12"/>
  <c r="CB150" i="12"/>
  <c r="CC150" i="12"/>
  <c r="CD150" i="12"/>
  <c r="CE150" i="12"/>
  <c r="CF150" i="12"/>
  <c r="CG150" i="12"/>
  <c r="CH150" i="12"/>
  <c r="CI150" i="12"/>
  <c r="CJ150" i="12"/>
  <c r="CK150" i="12"/>
  <c r="CL150" i="12"/>
  <c r="CM150" i="12"/>
  <c r="CN150" i="12"/>
  <c r="CO150" i="12"/>
  <c r="CP150" i="12"/>
  <c r="CQ150" i="12"/>
  <c r="CR150" i="12"/>
  <c r="CS150" i="12"/>
  <c r="CT150" i="12"/>
  <c r="CU150" i="12"/>
  <c r="CV150" i="12"/>
  <c r="CW150" i="12"/>
  <c r="CX150" i="12"/>
  <c r="CY150" i="12"/>
  <c r="CZ150" i="12"/>
  <c r="DA150" i="12"/>
  <c r="DB150" i="12"/>
  <c r="DC150" i="12"/>
  <c r="DD150" i="12"/>
  <c r="BY151" i="12"/>
  <c r="BZ151" i="12"/>
  <c r="CA151" i="12"/>
  <c r="CB151" i="12"/>
  <c r="CC151" i="12"/>
  <c r="CD151" i="12"/>
  <c r="CE151" i="12"/>
  <c r="CF151" i="12"/>
  <c r="CG151" i="12"/>
  <c r="CH151" i="12"/>
  <c r="CI151" i="12"/>
  <c r="CJ151" i="12"/>
  <c r="CK151" i="12"/>
  <c r="CL151" i="12"/>
  <c r="CM151" i="12"/>
  <c r="CN151" i="12"/>
  <c r="CO151" i="12"/>
  <c r="CP151" i="12"/>
  <c r="CQ151" i="12"/>
  <c r="CR151" i="12"/>
  <c r="CS151" i="12"/>
  <c r="CT151" i="12"/>
  <c r="CU151" i="12"/>
  <c r="CV151" i="12"/>
  <c r="CW151" i="12"/>
  <c r="CX151" i="12"/>
  <c r="CY151" i="12"/>
  <c r="CZ151" i="12"/>
  <c r="DA151" i="12"/>
  <c r="DB151" i="12"/>
  <c r="DC151" i="12"/>
  <c r="DD151" i="12"/>
  <c r="BY152" i="12"/>
  <c r="BZ152" i="12"/>
  <c r="CA152" i="12"/>
  <c r="CB152" i="12"/>
  <c r="CC152" i="12"/>
  <c r="CD152" i="12"/>
  <c r="CE152" i="12"/>
  <c r="CF152" i="12"/>
  <c r="CG152" i="12"/>
  <c r="CH152" i="12"/>
  <c r="CI152" i="12"/>
  <c r="CJ152" i="12"/>
  <c r="CK152" i="12"/>
  <c r="CL152" i="12"/>
  <c r="CM152" i="12"/>
  <c r="CN152" i="12"/>
  <c r="CO152" i="12"/>
  <c r="CP152" i="12"/>
  <c r="CQ152" i="12"/>
  <c r="CR152" i="12"/>
  <c r="CS152" i="12"/>
  <c r="CT152" i="12"/>
  <c r="CU152" i="12"/>
  <c r="CV152" i="12"/>
  <c r="CW152" i="12"/>
  <c r="CX152" i="12"/>
  <c r="CY152" i="12"/>
  <c r="CZ152" i="12"/>
  <c r="DA152" i="12"/>
  <c r="DB152" i="12"/>
  <c r="DC152" i="12"/>
  <c r="DD152" i="12"/>
  <c r="BY153" i="12"/>
  <c r="BZ153" i="12"/>
  <c r="CA153" i="12"/>
  <c r="CB153" i="12"/>
  <c r="CC153" i="12"/>
  <c r="CD153" i="12"/>
  <c r="CE153" i="12"/>
  <c r="CF153" i="12"/>
  <c r="CG153" i="12"/>
  <c r="CH153" i="12"/>
  <c r="CI153" i="12"/>
  <c r="CJ153" i="12"/>
  <c r="CK153" i="12"/>
  <c r="CL153" i="12"/>
  <c r="CM153" i="12"/>
  <c r="CN153" i="12"/>
  <c r="CO153" i="12"/>
  <c r="CP153" i="12"/>
  <c r="CQ153" i="12"/>
  <c r="CR153" i="12"/>
  <c r="CS153" i="12"/>
  <c r="CT153" i="12"/>
  <c r="CU153" i="12"/>
  <c r="CV153" i="12"/>
  <c r="CW153" i="12"/>
  <c r="CX153" i="12"/>
  <c r="CY153" i="12"/>
  <c r="CZ153" i="12"/>
  <c r="DA153" i="12"/>
  <c r="DB153" i="12"/>
  <c r="DC153" i="12"/>
  <c r="DD153" i="12"/>
  <c r="BY154" i="12"/>
  <c r="BZ154" i="12"/>
  <c r="CA154" i="12"/>
  <c r="CB154" i="12"/>
  <c r="CC154" i="12"/>
  <c r="CD154" i="12"/>
  <c r="CE154" i="12"/>
  <c r="CF154" i="12"/>
  <c r="CG154" i="12"/>
  <c r="CH154" i="12"/>
  <c r="CI154" i="12"/>
  <c r="CJ154" i="12"/>
  <c r="CK154" i="12"/>
  <c r="CL154" i="12"/>
  <c r="CM154" i="12"/>
  <c r="CN154" i="12"/>
  <c r="CO154" i="12"/>
  <c r="CP154" i="12"/>
  <c r="CQ154" i="12"/>
  <c r="CR154" i="12"/>
  <c r="CS154" i="12"/>
  <c r="CT154" i="12"/>
  <c r="CU154" i="12"/>
  <c r="CV154" i="12"/>
  <c r="CW154" i="12"/>
  <c r="CX154" i="12"/>
  <c r="CY154" i="12"/>
  <c r="CZ154" i="12"/>
  <c r="DA154" i="12"/>
  <c r="DB154" i="12"/>
  <c r="DC154" i="12"/>
  <c r="DD154" i="12"/>
  <c r="BY155" i="12"/>
  <c r="BZ155" i="12"/>
  <c r="CA155" i="12"/>
  <c r="CB155" i="12"/>
  <c r="CC155" i="12"/>
  <c r="CD155" i="12"/>
  <c r="CE155" i="12"/>
  <c r="CF155" i="12"/>
  <c r="CG155" i="12"/>
  <c r="CH155" i="12"/>
  <c r="CI155" i="12"/>
  <c r="CJ155" i="12"/>
  <c r="CK155" i="12"/>
  <c r="CL155" i="12"/>
  <c r="CM155" i="12"/>
  <c r="CN155" i="12"/>
  <c r="CO155" i="12"/>
  <c r="CP155" i="12"/>
  <c r="CQ155" i="12"/>
  <c r="CR155" i="12"/>
  <c r="CS155" i="12"/>
  <c r="CT155" i="12"/>
  <c r="CU155" i="12"/>
  <c r="CV155" i="12"/>
  <c r="CW155" i="12"/>
  <c r="CX155" i="12"/>
  <c r="CY155" i="12"/>
  <c r="CZ155" i="12"/>
  <c r="DA155" i="12"/>
  <c r="DB155" i="12"/>
  <c r="DC155" i="12"/>
  <c r="DD155" i="12"/>
  <c r="BY156" i="12"/>
  <c r="BZ156" i="12"/>
  <c r="CA156" i="12"/>
  <c r="CB156" i="12"/>
  <c r="CC156" i="12"/>
  <c r="CD156" i="12"/>
  <c r="CE156" i="12"/>
  <c r="CF156" i="12"/>
  <c r="CG156" i="12"/>
  <c r="CH156" i="12"/>
  <c r="CI156" i="12"/>
  <c r="CJ156" i="12"/>
  <c r="CK156" i="12"/>
  <c r="CL156" i="12"/>
  <c r="CM156" i="12"/>
  <c r="CN156" i="12"/>
  <c r="CO156" i="12"/>
  <c r="CP156" i="12"/>
  <c r="CQ156" i="12"/>
  <c r="CR156" i="12"/>
  <c r="CS156" i="12"/>
  <c r="CT156" i="12"/>
  <c r="CU156" i="12"/>
  <c r="CV156" i="12"/>
  <c r="CW156" i="12"/>
  <c r="CX156" i="12"/>
  <c r="CY156" i="12"/>
  <c r="CZ156" i="12"/>
  <c r="DA156" i="12"/>
  <c r="DB156" i="12"/>
  <c r="DC156" i="12"/>
  <c r="DD156" i="12"/>
  <c r="BY157" i="12"/>
  <c r="BZ157" i="12"/>
  <c r="CA157" i="12"/>
  <c r="CB157" i="12"/>
  <c r="CC157" i="12"/>
  <c r="CD157" i="12"/>
  <c r="CE157" i="12"/>
  <c r="CF157" i="12"/>
  <c r="CG157" i="12"/>
  <c r="CH157" i="12"/>
  <c r="CI157" i="12"/>
  <c r="CJ157" i="12"/>
  <c r="CK157" i="12"/>
  <c r="CL157" i="12"/>
  <c r="CM157" i="12"/>
  <c r="CN157" i="12"/>
  <c r="CO157" i="12"/>
  <c r="CP157" i="12"/>
  <c r="CQ157" i="12"/>
  <c r="CR157" i="12"/>
  <c r="CS157" i="12"/>
  <c r="CT157" i="12"/>
  <c r="CU157" i="12"/>
  <c r="CV157" i="12"/>
  <c r="CW157" i="12"/>
  <c r="CX157" i="12"/>
  <c r="CY157" i="12"/>
  <c r="CZ157" i="12"/>
  <c r="DA157" i="12"/>
  <c r="DB157" i="12"/>
  <c r="DC157" i="12"/>
  <c r="DD157" i="12"/>
  <c r="BY158" i="12"/>
  <c r="BZ158" i="12"/>
  <c r="CA158" i="12"/>
  <c r="CB158" i="12"/>
  <c r="CC158" i="12"/>
  <c r="CD158" i="12"/>
  <c r="CE158" i="12"/>
  <c r="CF158" i="12"/>
  <c r="CG158" i="12"/>
  <c r="CH158" i="12"/>
  <c r="CI158" i="12"/>
  <c r="CJ158" i="12"/>
  <c r="CK158" i="12"/>
  <c r="CL158" i="12"/>
  <c r="CM158" i="12"/>
  <c r="CN158" i="12"/>
  <c r="CO158" i="12"/>
  <c r="CP158" i="12"/>
  <c r="CQ158" i="12"/>
  <c r="CR158" i="12"/>
  <c r="CS158" i="12"/>
  <c r="CT158" i="12"/>
  <c r="CU158" i="12"/>
  <c r="CV158" i="12"/>
  <c r="CW158" i="12"/>
  <c r="CX158" i="12"/>
  <c r="CY158" i="12"/>
  <c r="CZ158" i="12"/>
  <c r="DA158" i="12"/>
  <c r="DB158" i="12"/>
  <c r="DC158" i="12"/>
  <c r="DD158" i="12"/>
  <c r="BY159" i="12"/>
  <c r="BZ159" i="12"/>
  <c r="CA159" i="12"/>
  <c r="CB159" i="12"/>
  <c r="CC159" i="12"/>
  <c r="CD159" i="12"/>
  <c r="CE159" i="12"/>
  <c r="CF159" i="12"/>
  <c r="CG159" i="12"/>
  <c r="CH159" i="12"/>
  <c r="CI159" i="12"/>
  <c r="CJ159" i="12"/>
  <c r="CK159" i="12"/>
  <c r="CL159" i="12"/>
  <c r="CM159" i="12"/>
  <c r="CN159" i="12"/>
  <c r="CO159" i="12"/>
  <c r="CP159" i="12"/>
  <c r="CQ159" i="12"/>
  <c r="CR159" i="12"/>
  <c r="CS159" i="12"/>
  <c r="CT159" i="12"/>
  <c r="CU159" i="12"/>
  <c r="CV159" i="12"/>
  <c r="CW159" i="12"/>
  <c r="CX159" i="12"/>
  <c r="CY159" i="12"/>
  <c r="CZ159" i="12"/>
  <c r="DA159" i="12"/>
  <c r="DB159" i="12"/>
  <c r="DC159" i="12"/>
  <c r="DD159" i="12"/>
  <c r="BY160" i="12"/>
  <c r="BZ160" i="12"/>
  <c r="CA160" i="12"/>
  <c r="CB160" i="12"/>
  <c r="CC160" i="12"/>
  <c r="CD160" i="12"/>
  <c r="CE160" i="12"/>
  <c r="CF160" i="12"/>
  <c r="CG160" i="12"/>
  <c r="CH160" i="12"/>
  <c r="CI160" i="12"/>
  <c r="CJ160" i="12"/>
  <c r="CK160" i="12"/>
  <c r="CL160" i="12"/>
  <c r="CM160" i="12"/>
  <c r="CN160" i="12"/>
  <c r="CO160" i="12"/>
  <c r="CP160" i="12"/>
  <c r="CQ160" i="12"/>
  <c r="CR160" i="12"/>
  <c r="CS160" i="12"/>
  <c r="CT160" i="12"/>
  <c r="CU160" i="12"/>
  <c r="CV160" i="12"/>
  <c r="CW160" i="12"/>
  <c r="CX160" i="12"/>
  <c r="CY160" i="12"/>
  <c r="CZ160" i="12"/>
  <c r="DA160" i="12"/>
  <c r="DB160" i="12"/>
  <c r="DC160" i="12"/>
  <c r="DD160" i="12"/>
  <c r="BY161" i="12"/>
  <c r="BZ161" i="12"/>
  <c r="CA161" i="12"/>
  <c r="CB161" i="12"/>
  <c r="CC161" i="12"/>
  <c r="CD161" i="12"/>
  <c r="CE161" i="12"/>
  <c r="CF161" i="12"/>
  <c r="CG161" i="12"/>
  <c r="CH161" i="12"/>
  <c r="CI161" i="12"/>
  <c r="CJ161" i="12"/>
  <c r="CK161" i="12"/>
  <c r="CL161" i="12"/>
  <c r="CM161" i="12"/>
  <c r="CN161" i="12"/>
  <c r="CO161" i="12"/>
  <c r="CP161" i="12"/>
  <c r="CQ161" i="12"/>
  <c r="CR161" i="12"/>
  <c r="CS161" i="12"/>
  <c r="CT161" i="12"/>
  <c r="CU161" i="12"/>
  <c r="CV161" i="12"/>
  <c r="CW161" i="12"/>
  <c r="CX161" i="12"/>
  <c r="CY161" i="12"/>
  <c r="CZ161" i="12"/>
  <c r="DA161" i="12"/>
  <c r="DB161" i="12"/>
  <c r="DC161" i="12"/>
  <c r="DD161" i="12"/>
  <c r="BY162" i="12"/>
  <c r="BZ162" i="12"/>
  <c r="CA162" i="12"/>
  <c r="CB162" i="12"/>
  <c r="CC162" i="12"/>
  <c r="CD162" i="12"/>
  <c r="CE162" i="12"/>
  <c r="CF162" i="12"/>
  <c r="CG162" i="12"/>
  <c r="CH162" i="12"/>
  <c r="CI162" i="12"/>
  <c r="CJ162" i="12"/>
  <c r="CK162" i="12"/>
  <c r="CL162" i="12"/>
  <c r="CM162" i="12"/>
  <c r="CN162" i="12"/>
  <c r="CO162" i="12"/>
  <c r="CP162" i="12"/>
  <c r="CQ162" i="12"/>
  <c r="CR162" i="12"/>
  <c r="CS162" i="12"/>
  <c r="CT162" i="12"/>
  <c r="CU162" i="12"/>
  <c r="CV162" i="12"/>
  <c r="CW162" i="12"/>
  <c r="CX162" i="12"/>
  <c r="CY162" i="12"/>
  <c r="CZ162" i="12"/>
  <c r="DA162" i="12"/>
  <c r="DB162" i="12"/>
  <c r="DC162" i="12"/>
  <c r="DD162" i="12"/>
  <c r="BY163" i="12"/>
  <c r="BZ163" i="12"/>
  <c r="CA163" i="12"/>
  <c r="CB163" i="12"/>
  <c r="CC163" i="12"/>
  <c r="CD163" i="12"/>
  <c r="CE163" i="12"/>
  <c r="CF163" i="12"/>
  <c r="CG163" i="12"/>
  <c r="CH163" i="12"/>
  <c r="CI163" i="12"/>
  <c r="CJ163" i="12"/>
  <c r="CK163" i="12"/>
  <c r="CL163" i="12"/>
  <c r="CM163" i="12"/>
  <c r="CN163" i="12"/>
  <c r="CO163" i="12"/>
  <c r="CP163" i="12"/>
  <c r="CQ163" i="12"/>
  <c r="CR163" i="12"/>
  <c r="CS163" i="12"/>
  <c r="CT163" i="12"/>
  <c r="CU163" i="12"/>
  <c r="CV163" i="12"/>
  <c r="CW163" i="12"/>
  <c r="CX163" i="12"/>
  <c r="CY163" i="12"/>
  <c r="CZ163" i="12"/>
  <c r="DA163" i="12"/>
  <c r="DB163" i="12"/>
  <c r="DC163" i="12"/>
  <c r="DD163" i="12"/>
  <c r="BY164" i="12"/>
  <c r="BZ164" i="12"/>
  <c r="CA164" i="12"/>
  <c r="CB164" i="12"/>
  <c r="CC164" i="12"/>
  <c r="CD164" i="12"/>
  <c r="CE164" i="12"/>
  <c r="CF164" i="12"/>
  <c r="CG164" i="12"/>
  <c r="CH164" i="12"/>
  <c r="CI164" i="12"/>
  <c r="CJ164" i="12"/>
  <c r="CK164" i="12"/>
  <c r="CL164" i="12"/>
  <c r="CM164" i="12"/>
  <c r="CN164" i="12"/>
  <c r="CO164" i="12"/>
  <c r="CP164" i="12"/>
  <c r="CQ164" i="12"/>
  <c r="CR164" i="12"/>
  <c r="CS164" i="12"/>
  <c r="CT164" i="12"/>
  <c r="CU164" i="12"/>
  <c r="CV164" i="12"/>
  <c r="CW164" i="12"/>
  <c r="CX164" i="12"/>
  <c r="CY164" i="12"/>
  <c r="CZ164" i="12"/>
  <c r="DA164" i="12"/>
  <c r="DB164" i="12"/>
  <c r="DC164" i="12"/>
  <c r="DD164" i="12"/>
  <c r="BY165" i="12"/>
  <c r="BZ165" i="12"/>
  <c r="CA165" i="12"/>
  <c r="CB165" i="12"/>
  <c r="CC165" i="12"/>
  <c r="CD165" i="12"/>
  <c r="CE165" i="12"/>
  <c r="CF165" i="12"/>
  <c r="CG165" i="12"/>
  <c r="CH165" i="12"/>
  <c r="CI165" i="12"/>
  <c r="CJ165" i="12"/>
  <c r="CK165" i="12"/>
  <c r="CL165" i="12"/>
  <c r="CM165" i="12"/>
  <c r="CN165" i="12"/>
  <c r="CO165" i="12"/>
  <c r="CP165" i="12"/>
  <c r="CQ165" i="12"/>
  <c r="CR165" i="12"/>
  <c r="CS165" i="12"/>
  <c r="CT165" i="12"/>
  <c r="CU165" i="12"/>
  <c r="CV165" i="12"/>
  <c r="CW165" i="12"/>
  <c r="CX165" i="12"/>
  <c r="CY165" i="12"/>
  <c r="CZ165" i="12"/>
  <c r="DA165" i="12"/>
  <c r="DB165" i="12"/>
  <c r="DC165" i="12"/>
  <c r="DD165" i="12"/>
  <c r="BY166" i="12"/>
  <c r="BZ166" i="12"/>
  <c r="CA166" i="12"/>
  <c r="CB166" i="12"/>
  <c r="CC166" i="12"/>
  <c r="CD166" i="12"/>
  <c r="CE166" i="12"/>
  <c r="CF166" i="12"/>
  <c r="CG166" i="12"/>
  <c r="CH166" i="12"/>
  <c r="CI166" i="12"/>
  <c r="CJ166" i="12"/>
  <c r="CK166" i="12"/>
  <c r="CL166" i="12"/>
  <c r="CM166" i="12"/>
  <c r="CN166" i="12"/>
  <c r="CO166" i="12"/>
  <c r="CP166" i="12"/>
  <c r="CQ166" i="12"/>
  <c r="CR166" i="12"/>
  <c r="CS166" i="12"/>
  <c r="CT166" i="12"/>
  <c r="CU166" i="12"/>
  <c r="CV166" i="12"/>
  <c r="CW166" i="12"/>
  <c r="CX166" i="12"/>
  <c r="CY166" i="12"/>
  <c r="CZ166" i="12"/>
  <c r="DA166" i="12"/>
  <c r="DB166" i="12"/>
  <c r="DC166" i="12"/>
  <c r="DD166" i="12"/>
  <c r="BY167" i="12"/>
  <c r="BZ167" i="12"/>
  <c r="CA167" i="12"/>
  <c r="CB167" i="12"/>
  <c r="CC167" i="12"/>
  <c r="CD167" i="12"/>
  <c r="CE167" i="12"/>
  <c r="CF167" i="12"/>
  <c r="CG167" i="12"/>
  <c r="CH167" i="12"/>
  <c r="CI167" i="12"/>
  <c r="CJ167" i="12"/>
  <c r="CK167" i="12"/>
  <c r="CL167" i="12"/>
  <c r="CM167" i="12"/>
  <c r="CN167" i="12"/>
  <c r="CO167" i="12"/>
  <c r="CP167" i="12"/>
  <c r="CQ167" i="12"/>
  <c r="CR167" i="12"/>
  <c r="CS167" i="12"/>
  <c r="CT167" i="12"/>
  <c r="CU167" i="12"/>
  <c r="CV167" i="12"/>
  <c r="CW167" i="12"/>
  <c r="CX167" i="12"/>
  <c r="CY167" i="12"/>
  <c r="CZ167" i="12"/>
  <c r="DA167" i="12"/>
  <c r="DB167" i="12"/>
  <c r="DC167" i="12"/>
  <c r="DD167" i="12"/>
  <c r="BY168" i="12"/>
  <c r="BZ168" i="12"/>
  <c r="CA168" i="12"/>
  <c r="CB168" i="12"/>
  <c r="CC168" i="12"/>
  <c r="CD168" i="12"/>
  <c r="CE168" i="12"/>
  <c r="CF168" i="12"/>
  <c r="CG168" i="12"/>
  <c r="CH168" i="12"/>
  <c r="CI168" i="12"/>
  <c r="CJ168" i="12"/>
  <c r="CK168" i="12"/>
  <c r="CL168" i="12"/>
  <c r="CM168" i="12"/>
  <c r="CN168" i="12"/>
  <c r="CO168" i="12"/>
  <c r="CP168" i="12"/>
  <c r="CQ168" i="12"/>
  <c r="CR168" i="12"/>
  <c r="CS168" i="12"/>
  <c r="CT168" i="12"/>
  <c r="CU168" i="12"/>
  <c r="CV168" i="12"/>
  <c r="CW168" i="12"/>
  <c r="CX168" i="12"/>
  <c r="CY168" i="12"/>
  <c r="CZ168" i="12"/>
  <c r="DA168" i="12"/>
  <c r="DB168" i="12"/>
  <c r="DC168" i="12"/>
  <c r="DD168" i="12"/>
  <c r="BY169" i="12"/>
  <c r="BZ169" i="12"/>
  <c r="CA169" i="12"/>
  <c r="CB169" i="12"/>
  <c r="CC169" i="12"/>
  <c r="CD169" i="12"/>
  <c r="CE169" i="12"/>
  <c r="CF169" i="12"/>
  <c r="CG169" i="12"/>
  <c r="CH169" i="12"/>
  <c r="CI169" i="12"/>
  <c r="CJ169" i="12"/>
  <c r="CK169" i="12"/>
  <c r="CL169" i="12"/>
  <c r="CM169" i="12"/>
  <c r="CN169" i="12"/>
  <c r="CO169" i="12"/>
  <c r="CP169" i="12"/>
  <c r="CQ169" i="12"/>
  <c r="CR169" i="12"/>
  <c r="CS169" i="12"/>
  <c r="CT169" i="12"/>
  <c r="CU169" i="12"/>
  <c r="CV169" i="12"/>
  <c r="CW169" i="12"/>
  <c r="CX169" i="12"/>
  <c r="CY169" i="12"/>
  <c r="CZ169" i="12"/>
  <c r="DA169" i="12"/>
  <c r="DB169" i="12"/>
  <c r="DC169" i="12"/>
  <c r="DD169" i="12"/>
  <c r="BY170" i="12"/>
  <c r="BZ170" i="12"/>
  <c r="CA170" i="12"/>
  <c r="CB170" i="12"/>
  <c r="CC170" i="12"/>
  <c r="CD170" i="12"/>
  <c r="CE170" i="12"/>
  <c r="CF170" i="12"/>
  <c r="CG170" i="12"/>
  <c r="CH170" i="12"/>
  <c r="CI170" i="12"/>
  <c r="CJ170" i="12"/>
  <c r="CK170" i="12"/>
  <c r="CL170" i="12"/>
  <c r="CM170" i="12"/>
  <c r="CN170" i="12"/>
  <c r="CO170" i="12"/>
  <c r="CP170" i="12"/>
  <c r="CQ170" i="12"/>
  <c r="CR170" i="12"/>
  <c r="CS170" i="12"/>
  <c r="CT170" i="12"/>
  <c r="CU170" i="12"/>
  <c r="CV170" i="12"/>
  <c r="CW170" i="12"/>
  <c r="CX170" i="12"/>
  <c r="CY170" i="12"/>
  <c r="CZ170" i="12"/>
  <c r="DA170" i="12"/>
  <c r="DB170" i="12"/>
  <c r="DC170" i="12"/>
  <c r="DD170" i="12"/>
  <c r="BY171" i="12"/>
  <c r="BZ171" i="12"/>
  <c r="CA171" i="12"/>
  <c r="CB171" i="12"/>
  <c r="CC171" i="12"/>
  <c r="CD171" i="12"/>
  <c r="CE171" i="12"/>
  <c r="CF171" i="12"/>
  <c r="CG171" i="12"/>
  <c r="CH171" i="12"/>
  <c r="CI171" i="12"/>
  <c r="CJ171" i="12"/>
  <c r="CK171" i="12"/>
  <c r="CL171" i="12"/>
  <c r="CM171" i="12"/>
  <c r="CN171" i="12"/>
  <c r="CO171" i="12"/>
  <c r="CP171" i="12"/>
  <c r="CQ171" i="12"/>
  <c r="CR171" i="12"/>
  <c r="CS171" i="12"/>
  <c r="CT171" i="12"/>
  <c r="CU171" i="12"/>
  <c r="CV171" i="12"/>
  <c r="CW171" i="12"/>
  <c r="CX171" i="12"/>
  <c r="CY171" i="12"/>
  <c r="CZ171" i="12"/>
  <c r="DA171" i="12"/>
  <c r="DB171" i="12"/>
  <c r="DC171" i="12"/>
  <c r="DD171" i="12"/>
  <c r="BY172" i="12"/>
  <c r="BZ172" i="12"/>
  <c r="CA172" i="12"/>
  <c r="CB172" i="12"/>
  <c r="CC172" i="12"/>
  <c r="CD172" i="12"/>
  <c r="CE172" i="12"/>
  <c r="CF172" i="12"/>
  <c r="CG172" i="12"/>
  <c r="CH172" i="12"/>
  <c r="CI172" i="12"/>
  <c r="CJ172" i="12"/>
  <c r="CK172" i="12"/>
  <c r="CL172" i="12"/>
  <c r="CM172" i="12"/>
  <c r="CN172" i="12"/>
  <c r="CO172" i="12"/>
  <c r="CP172" i="12"/>
  <c r="CQ172" i="12"/>
  <c r="CR172" i="12"/>
  <c r="CS172" i="12"/>
  <c r="CT172" i="12"/>
  <c r="CU172" i="12"/>
  <c r="CV172" i="12"/>
  <c r="CW172" i="12"/>
  <c r="CX172" i="12"/>
  <c r="CY172" i="12"/>
  <c r="CZ172" i="12"/>
  <c r="DA172" i="12"/>
  <c r="DB172" i="12"/>
  <c r="DC172" i="12"/>
  <c r="DD172" i="12"/>
  <c r="BY173" i="12"/>
  <c r="BZ173" i="12"/>
  <c r="CA173" i="12"/>
  <c r="CB173" i="12"/>
  <c r="CC173" i="12"/>
  <c r="CD173" i="12"/>
  <c r="CE173" i="12"/>
  <c r="CF173" i="12"/>
  <c r="CG173" i="12"/>
  <c r="CH173" i="12"/>
  <c r="CI173" i="12"/>
  <c r="CJ173" i="12"/>
  <c r="CK173" i="12"/>
  <c r="CL173" i="12"/>
  <c r="CM173" i="12"/>
  <c r="CN173" i="12"/>
  <c r="CO173" i="12"/>
  <c r="CP173" i="12"/>
  <c r="CQ173" i="12"/>
  <c r="CR173" i="12"/>
  <c r="CS173" i="12"/>
  <c r="CT173" i="12"/>
  <c r="CU173" i="12"/>
  <c r="CV173" i="12"/>
  <c r="CW173" i="12"/>
  <c r="CX173" i="12"/>
  <c r="CY173" i="12"/>
  <c r="CZ173" i="12"/>
  <c r="DA173" i="12"/>
  <c r="DB173" i="12"/>
  <c r="DC173" i="12"/>
  <c r="DD173" i="12"/>
  <c r="BY174" i="12"/>
  <c r="BZ174" i="12"/>
  <c r="CA174" i="12"/>
  <c r="CB174" i="12"/>
  <c r="CC174" i="12"/>
  <c r="CD174" i="12"/>
  <c r="CE174" i="12"/>
  <c r="CF174" i="12"/>
  <c r="CG174" i="12"/>
  <c r="CH174" i="12"/>
  <c r="CI174" i="12"/>
  <c r="CJ174" i="12"/>
  <c r="CK174" i="12"/>
  <c r="CL174" i="12"/>
  <c r="CM174" i="12"/>
  <c r="CN174" i="12"/>
  <c r="CO174" i="12"/>
  <c r="CP174" i="12"/>
  <c r="CQ174" i="12"/>
  <c r="CR174" i="12"/>
  <c r="CS174" i="12"/>
  <c r="CT174" i="12"/>
  <c r="CU174" i="12"/>
  <c r="CV174" i="12"/>
  <c r="CW174" i="12"/>
  <c r="CX174" i="12"/>
  <c r="CY174" i="12"/>
  <c r="CZ174" i="12"/>
  <c r="DA174" i="12"/>
  <c r="DB174" i="12"/>
  <c r="DC174" i="12"/>
  <c r="DD174" i="12"/>
  <c r="BY175" i="12"/>
  <c r="BZ175" i="12"/>
  <c r="CA175" i="12"/>
  <c r="CB175" i="12"/>
  <c r="CC175" i="12"/>
  <c r="CD175" i="12"/>
  <c r="CE175" i="12"/>
  <c r="CF175" i="12"/>
  <c r="CG175" i="12"/>
  <c r="CH175" i="12"/>
  <c r="CI175" i="12"/>
  <c r="CJ175" i="12"/>
  <c r="CK175" i="12"/>
  <c r="CL175" i="12"/>
  <c r="CM175" i="12"/>
  <c r="CN175" i="12"/>
  <c r="CO175" i="12"/>
  <c r="CP175" i="12"/>
  <c r="CQ175" i="12"/>
  <c r="CR175" i="12"/>
  <c r="CS175" i="12"/>
  <c r="CT175" i="12"/>
  <c r="CU175" i="12"/>
  <c r="CV175" i="12"/>
  <c r="CW175" i="12"/>
  <c r="CX175" i="12"/>
  <c r="CY175" i="12"/>
  <c r="CZ175" i="12"/>
  <c r="DA175" i="12"/>
  <c r="DB175" i="12"/>
  <c r="DC175" i="12"/>
  <c r="DD175" i="12"/>
  <c r="BY176" i="12"/>
  <c r="BZ176" i="12"/>
  <c r="CA176" i="12"/>
  <c r="CB176" i="12"/>
  <c r="CC176" i="12"/>
  <c r="CD176" i="12"/>
  <c r="CE176" i="12"/>
  <c r="CF176" i="12"/>
  <c r="CG176" i="12"/>
  <c r="CH176" i="12"/>
  <c r="CI176" i="12"/>
  <c r="CJ176" i="12"/>
  <c r="CK176" i="12"/>
  <c r="CL176" i="12"/>
  <c r="CM176" i="12"/>
  <c r="CN176" i="12"/>
  <c r="CO176" i="12"/>
  <c r="CP176" i="12"/>
  <c r="CQ176" i="12"/>
  <c r="CR176" i="12"/>
  <c r="CS176" i="12"/>
  <c r="CT176" i="12"/>
  <c r="CU176" i="12"/>
  <c r="CV176" i="12"/>
  <c r="CW176" i="12"/>
  <c r="CX176" i="12"/>
  <c r="CY176" i="12"/>
  <c r="CZ176" i="12"/>
  <c r="DA176" i="12"/>
  <c r="DB176" i="12"/>
  <c r="DC176" i="12"/>
  <c r="DD176" i="12"/>
  <c r="BY177" i="12"/>
  <c r="BZ177" i="12"/>
  <c r="CA177" i="12"/>
  <c r="CB177" i="12"/>
  <c r="CC177" i="12"/>
  <c r="CD177" i="12"/>
  <c r="CE177" i="12"/>
  <c r="CF177" i="12"/>
  <c r="CG177" i="12"/>
  <c r="CH177" i="12"/>
  <c r="CI177" i="12"/>
  <c r="CJ177" i="12"/>
  <c r="CK177" i="12"/>
  <c r="CL177" i="12"/>
  <c r="CM177" i="12"/>
  <c r="CN177" i="12"/>
  <c r="CO177" i="12"/>
  <c r="CP177" i="12"/>
  <c r="CQ177" i="12"/>
  <c r="CR177" i="12"/>
  <c r="CS177" i="12"/>
  <c r="CT177" i="12"/>
  <c r="CU177" i="12"/>
  <c r="CV177" i="12"/>
  <c r="CW177" i="12"/>
  <c r="CX177" i="12"/>
  <c r="CY177" i="12"/>
  <c r="CZ177" i="12"/>
  <c r="DA177" i="12"/>
  <c r="DB177" i="12"/>
  <c r="DC177" i="12"/>
  <c r="DD177" i="12"/>
  <c r="BY178" i="12"/>
  <c r="BZ178" i="12"/>
  <c r="CA178" i="12"/>
  <c r="CB178" i="12"/>
  <c r="CC178" i="12"/>
  <c r="CD178" i="12"/>
  <c r="CE178" i="12"/>
  <c r="CF178" i="12"/>
  <c r="CG178" i="12"/>
  <c r="CH178" i="12"/>
  <c r="CI178" i="12"/>
  <c r="CJ178" i="12"/>
  <c r="CK178" i="12"/>
  <c r="CL178" i="12"/>
  <c r="CM178" i="12"/>
  <c r="CN178" i="12"/>
  <c r="CO178" i="12"/>
  <c r="CP178" i="12"/>
  <c r="CQ178" i="12"/>
  <c r="CR178" i="12"/>
  <c r="CS178" i="12"/>
  <c r="CT178" i="12"/>
  <c r="CU178" i="12"/>
  <c r="CV178" i="12"/>
  <c r="CW178" i="12"/>
  <c r="CX178" i="12"/>
  <c r="CY178" i="12"/>
  <c r="CZ178" i="12"/>
  <c r="DA178" i="12"/>
  <c r="DB178" i="12"/>
  <c r="DC178" i="12"/>
  <c r="DD178" i="12"/>
  <c r="BY179" i="12"/>
  <c r="BZ179" i="12"/>
  <c r="CA179" i="12"/>
  <c r="CB179" i="12"/>
  <c r="CC179" i="12"/>
  <c r="CD179" i="12"/>
  <c r="CE179" i="12"/>
  <c r="CF179" i="12"/>
  <c r="CG179" i="12"/>
  <c r="CH179" i="12"/>
  <c r="CI179" i="12"/>
  <c r="CJ179" i="12"/>
  <c r="CK179" i="12"/>
  <c r="CL179" i="12"/>
  <c r="CM179" i="12"/>
  <c r="CN179" i="12"/>
  <c r="CO179" i="12"/>
  <c r="CP179" i="12"/>
  <c r="CQ179" i="12"/>
  <c r="CR179" i="12"/>
  <c r="CS179" i="12"/>
  <c r="CT179" i="12"/>
  <c r="CU179" i="12"/>
  <c r="CV179" i="12"/>
  <c r="CW179" i="12"/>
  <c r="CX179" i="12"/>
  <c r="CY179" i="12"/>
  <c r="CZ179" i="12"/>
  <c r="DA179" i="12"/>
  <c r="DB179" i="12"/>
  <c r="DC179" i="12"/>
  <c r="DD179" i="12"/>
  <c r="BY180" i="12"/>
  <c r="BZ180" i="12"/>
  <c r="CA180" i="12"/>
  <c r="CB180" i="12"/>
  <c r="CC180" i="12"/>
  <c r="CD180" i="12"/>
  <c r="CE180" i="12"/>
  <c r="CF180" i="12"/>
  <c r="CG180" i="12"/>
  <c r="CH180" i="12"/>
  <c r="CI180" i="12"/>
  <c r="CJ180" i="12"/>
  <c r="CK180" i="12"/>
  <c r="CL180" i="12"/>
  <c r="CM180" i="12"/>
  <c r="CN180" i="12"/>
  <c r="CO180" i="12"/>
  <c r="CP180" i="12"/>
  <c r="CQ180" i="12"/>
  <c r="CR180" i="12"/>
  <c r="CS180" i="12"/>
  <c r="CT180" i="12"/>
  <c r="CU180" i="12"/>
  <c r="CV180" i="12"/>
  <c r="CW180" i="12"/>
  <c r="CX180" i="12"/>
  <c r="CY180" i="12"/>
  <c r="CZ180" i="12"/>
  <c r="DA180" i="12"/>
  <c r="DB180" i="12"/>
  <c r="DC180" i="12"/>
  <c r="DD180" i="12"/>
  <c r="BY181" i="12"/>
  <c r="BZ181" i="12"/>
  <c r="CA181" i="12"/>
  <c r="CB181" i="12"/>
  <c r="CC181" i="12"/>
  <c r="CD181" i="12"/>
  <c r="CE181" i="12"/>
  <c r="CF181" i="12"/>
  <c r="CG181" i="12"/>
  <c r="CH181" i="12"/>
  <c r="CI181" i="12"/>
  <c r="CJ181" i="12"/>
  <c r="CK181" i="12"/>
  <c r="CL181" i="12"/>
  <c r="CM181" i="12"/>
  <c r="CN181" i="12"/>
  <c r="CO181" i="12"/>
  <c r="CP181" i="12"/>
  <c r="CQ181" i="12"/>
  <c r="CR181" i="12"/>
  <c r="CS181" i="12"/>
  <c r="CT181" i="12"/>
  <c r="CU181" i="12"/>
  <c r="CV181" i="12"/>
  <c r="CW181" i="12"/>
  <c r="CX181" i="12"/>
  <c r="CY181" i="12"/>
  <c r="CZ181" i="12"/>
  <c r="DA181" i="12"/>
  <c r="DB181" i="12"/>
  <c r="DC181" i="12"/>
  <c r="DD181" i="12"/>
  <c r="BY182" i="12"/>
  <c r="BZ182" i="12"/>
  <c r="CA182" i="12"/>
  <c r="CB182" i="12"/>
  <c r="CC182" i="12"/>
  <c r="CD182" i="12"/>
  <c r="CE182" i="12"/>
  <c r="CF182" i="12"/>
  <c r="CG182" i="12"/>
  <c r="CH182" i="12"/>
  <c r="CI182" i="12"/>
  <c r="CJ182" i="12"/>
  <c r="CK182" i="12"/>
  <c r="CL182" i="12"/>
  <c r="CM182" i="12"/>
  <c r="CN182" i="12"/>
  <c r="CO182" i="12"/>
  <c r="CP182" i="12"/>
  <c r="CQ182" i="12"/>
  <c r="CR182" i="12"/>
  <c r="CS182" i="12"/>
  <c r="CT182" i="12"/>
  <c r="CU182" i="12"/>
  <c r="CV182" i="12"/>
  <c r="CW182" i="12"/>
  <c r="CX182" i="12"/>
  <c r="CY182" i="12"/>
  <c r="CZ182" i="12"/>
  <c r="DA182" i="12"/>
  <c r="DB182" i="12"/>
  <c r="DC182" i="12"/>
  <c r="DD182" i="12"/>
  <c r="BY183" i="12"/>
  <c r="BZ183" i="12"/>
  <c r="CA183" i="12"/>
  <c r="CB183" i="12"/>
  <c r="CC183" i="12"/>
  <c r="CD183" i="12"/>
  <c r="CE183" i="12"/>
  <c r="CF183" i="12"/>
  <c r="CG183" i="12"/>
  <c r="CH183" i="12"/>
  <c r="CI183" i="12"/>
  <c r="CJ183" i="12"/>
  <c r="CK183" i="12"/>
  <c r="CL183" i="12"/>
  <c r="CM183" i="12"/>
  <c r="CN183" i="12"/>
  <c r="CO183" i="12"/>
  <c r="CP183" i="12"/>
  <c r="CQ183" i="12"/>
  <c r="CR183" i="12"/>
  <c r="CS183" i="12"/>
  <c r="CT183" i="12"/>
  <c r="CU183" i="12"/>
  <c r="CV183" i="12"/>
  <c r="CW183" i="12"/>
  <c r="CX183" i="12"/>
  <c r="CY183" i="12"/>
  <c r="CZ183" i="12"/>
  <c r="DA183" i="12"/>
  <c r="DB183" i="12"/>
  <c r="DC183" i="12"/>
  <c r="DD183" i="12"/>
  <c r="BY184" i="12"/>
  <c r="BZ184" i="12"/>
  <c r="CA184" i="12"/>
  <c r="CB184" i="12"/>
  <c r="CC184" i="12"/>
  <c r="CD184" i="12"/>
  <c r="CE184" i="12"/>
  <c r="CF184" i="12"/>
  <c r="CG184" i="12"/>
  <c r="CH184" i="12"/>
  <c r="CI184" i="12"/>
  <c r="CJ184" i="12"/>
  <c r="CK184" i="12"/>
  <c r="CL184" i="12"/>
  <c r="CM184" i="12"/>
  <c r="CN184" i="12"/>
  <c r="CO184" i="12"/>
  <c r="CP184" i="12"/>
  <c r="CQ184" i="12"/>
  <c r="CR184" i="12"/>
  <c r="CS184" i="12"/>
  <c r="CT184" i="12"/>
  <c r="CU184" i="12"/>
  <c r="CV184" i="12"/>
  <c r="CW184" i="12"/>
  <c r="CX184" i="12"/>
  <c r="CY184" i="12"/>
  <c r="CZ184" i="12"/>
  <c r="DA184" i="12"/>
  <c r="DB184" i="12"/>
  <c r="DC184" i="12"/>
  <c r="DD184" i="12"/>
  <c r="BY185" i="12"/>
  <c r="BZ185" i="12"/>
  <c r="CA185" i="12"/>
  <c r="CB185" i="12"/>
  <c r="CC185" i="12"/>
  <c r="CD185" i="12"/>
  <c r="CE185" i="12"/>
  <c r="CF185" i="12"/>
  <c r="CG185" i="12"/>
  <c r="CH185" i="12"/>
  <c r="CI185" i="12"/>
  <c r="CJ185" i="12"/>
  <c r="CK185" i="12"/>
  <c r="CL185" i="12"/>
  <c r="CM185" i="12"/>
  <c r="CN185" i="12"/>
  <c r="CO185" i="12"/>
  <c r="CP185" i="12"/>
  <c r="CQ185" i="12"/>
  <c r="CR185" i="12"/>
  <c r="CS185" i="12"/>
  <c r="CT185" i="12"/>
  <c r="CU185" i="12"/>
  <c r="CV185" i="12"/>
  <c r="CW185" i="12"/>
  <c r="CX185" i="12"/>
  <c r="CY185" i="12"/>
  <c r="CZ185" i="12"/>
  <c r="DA185" i="12"/>
  <c r="DB185" i="12"/>
  <c r="DC185" i="12"/>
  <c r="DD185" i="12"/>
  <c r="BY186" i="12"/>
  <c r="BZ186" i="12"/>
  <c r="CA186" i="12"/>
  <c r="CB186" i="12"/>
  <c r="CC186" i="12"/>
  <c r="CD186" i="12"/>
  <c r="CE186" i="12"/>
  <c r="CF186" i="12"/>
  <c r="CG186" i="12"/>
  <c r="CH186" i="12"/>
  <c r="CI186" i="12"/>
  <c r="CJ186" i="12"/>
  <c r="CK186" i="12"/>
  <c r="CL186" i="12"/>
  <c r="CM186" i="12"/>
  <c r="CN186" i="12"/>
  <c r="CO186" i="12"/>
  <c r="CP186" i="12"/>
  <c r="CQ186" i="12"/>
  <c r="CR186" i="12"/>
  <c r="CS186" i="12"/>
  <c r="CT186" i="12"/>
  <c r="CU186" i="12"/>
  <c r="CV186" i="12"/>
  <c r="CW186" i="12"/>
  <c r="CX186" i="12"/>
  <c r="CY186" i="12"/>
  <c r="CZ186" i="12"/>
  <c r="DA186" i="12"/>
  <c r="DB186" i="12"/>
  <c r="DC186" i="12"/>
  <c r="DD186" i="12"/>
  <c r="BY187" i="12"/>
  <c r="BZ187" i="12"/>
  <c r="CA187" i="12"/>
  <c r="CB187" i="12"/>
  <c r="CC187" i="12"/>
  <c r="CD187" i="12"/>
  <c r="CE187" i="12"/>
  <c r="CF187" i="12"/>
  <c r="CG187" i="12"/>
  <c r="CH187" i="12"/>
  <c r="CI187" i="12"/>
  <c r="CJ187" i="12"/>
  <c r="CK187" i="12"/>
  <c r="CL187" i="12"/>
  <c r="CM187" i="12"/>
  <c r="CN187" i="12"/>
  <c r="CO187" i="12"/>
  <c r="CP187" i="12"/>
  <c r="CQ187" i="12"/>
  <c r="CR187" i="12"/>
  <c r="CS187" i="12"/>
  <c r="CT187" i="12"/>
  <c r="CU187" i="12"/>
  <c r="CV187" i="12"/>
  <c r="CW187" i="12"/>
  <c r="CX187" i="12"/>
  <c r="CY187" i="12"/>
  <c r="CZ187" i="12"/>
  <c r="DA187" i="12"/>
  <c r="DB187" i="12"/>
  <c r="DC187" i="12"/>
  <c r="DD187" i="12"/>
  <c r="BY188" i="12"/>
  <c r="BZ188" i="12"/>
  <c r="CA188" i="12"/>
  <c r="CB188" i="12"/>
  <c r="CC188" i="12"/>
  <c r="CD188" i="12"/>
  <c r="CE188" i="12"/>
  <c r="CF188" i="12"/>
  <c r="CG188" i="12"/>
  <c r="CH188" i="12"/>
  <c r="CI188" i="12"/>
  <c r="CJ188" i="12"/>
  <c r="CK188" i="12"/>
  <c r="CL188" i="12"/>
  <c r="CM188" i="12"/>
  <c r="CN188" i="12"/>
  <c r="CO188" i="12"/>
  <c r="CP188" i="12"/>
  <c r="CQ188" i="12"/>
  <c r="CR188" i="12"/>
  <c r="CS188" i="12"/>
  <c r="CT188" i="12"/>
  <c r="CU188" i="12"/>
  <c r="CV188" i="12"/>
  <c r="CW188" i="12"/>
  <c r="CX188" i="12"/>
  <c r="CY188" i="12"/>
  <c r="CZ188" i="12"/>
  <c r="DA188" i="12"/>
  <c r="DB188" i="12"/>
  <c r="DC188" i="12"/>
  <c r="DD188" i="12"/>
  <c r="BY189" i="12"/>
  <c r="BZ189" i="12"/>
  <c r="CA189" i="12"/>
  <c r="CB189" i="12"/>
  <c r="CC189" i="12"/>
  <c r="CD189" i="12"/>
  <c r="CE189" i="12"/>
  <c r="CF189" i="12"/>
  <c r="CG189" i="12"/>
  <c r="CH189" i="12"/>
  <c r="CI189" i="12"/>
  <c r="CJ189" i="12"/>
  <c r="CK189" i="12"/>
  <c r="CL189" i="12"/>
  <c r="CM189" i="12"/>
  <c r="CN189" i="12"/>
  <c r="CO189" i="12"/>
  <c r="CP189" i="12"/>
  <c r="CQ189" i="12"/>
  <c r="CR189" i="12"/>
  <c r="CS189" i="12"/>
  <c r="CT189" i="12"/>
  <c r="CU189" i="12"/>
  <c r="CV189" i="12"/>
  <c r="CW189" i="12"/>
  <c r="CX189" i="12"/>
  <c r="CY189" i="12"/>
  <c r="CZ189" i="12"/>
  <c r="DA189" i="12"/>
  <c r="DB189" i="12"/>
  <c r="DC189" i="12"/>
  <c r="DD189" i="12"/>
  <c r="BY190" i="12"/>
  <c r="BZ190" i="12"/>
  <c r="CA190" i="12"/>
  <c r="CB190" i="12"/>
  <c r="CC190" i="12"/>
  <c r="CD190" i="12"/>
  <c r="CE190" i="12"/>
  <c r="CF190" i="12"/>
  <c r="CG190" i="12"/>
  <c r="CH190" i="12"/>
  <c r="CI190" i="12"/>
  <c r="CJ190" i="12"/>
  <c r="CK190" i="12"/>
  <c r="CL190" i="12"/>
  <c r="CM190" i="12"/>
  <c r="CN190" i="12"/>
  <c r="CO190" i="12"/>
  <c r="CP190" i="12"/>
  <c r="CQ190" i="12"/>
  <c r="CR190" i="12"/>
  <c r="CS190" i="12"/>
  <c r="CT190" i="12"/>
  <c r="CU190" i="12"/>
  <c r="CV190" i="12"/>
  <c r="CW190" i="12"/>
  <c r="CX190" i="12"/>
  <c r="CY190" i="12"/>
  <c r="CZ190" i="12"/>
  <c r="DA190" i="12"/>
  <c r="DB190" i="12"/>
  <c r="DC190" i="12"/>
  <c r="DD190" i="12"/>
  <c r="BY191" i="12"/>
  <c r="BZ191" i="12"/>
  <c r="CA191" i="12"/>
  <c r="CB191" i="12"/>
  <c r="CC191" i="12"/>
  <c r="CD191" i="12"/>
  <c r="CE191" i="12"/>
  <c r="CF191" i="12"/>
  <c r="CG191" i="12"/>
  <c r="CH191" i="12"/>
  <c r="CI191" i="12"/>
  <c r="CJ191" i="12"/>
  <c r="CK191" i="12"/>
  <c r="CL191" i="12"/>
  <c r="CM191" i="12"/>
  <c r="CN191" i="12"/>
  <c r="CO191" i="12"/>
  <c r="CP191" i="12"/>
  <c r="CQ191" i="12"/>
  <c r="CR191" i="12"/>
  <c r="CS191" i="12"/>
  <c r="CT191" i="12"/>
  <c r="CU191" i="12"/>
  <c r="CV191" i="12"/>
  <c r="CW191" i="12"/>
  <c r="CX191" i="12"/>
  <c r="CY191" i="12"/>
  <c r="CZ191" i="12"/>
  <c r="DA191" i="12"/>
  <c r="DB191" i="12"/>
  <c r="DC191" i="12"/>
  <c r="DD191" i="12"/>
  <c r="BY192" i="12"/>
  <c r="BZ192" i="12"/>
  <c r="CA192" i="12"/>
  <c r="CB192" i="12"/>
  <c r="CC192" i="12"/>
  <c r="CD192" i="12"/>
  <c r="CE192" i="12"/>
  <c r="CF192" i="12"/>
  <c r="CG192" i="12"/>
  <c r="CH192" i="12"/>
  <c r="CI192" i="12"/>
  <c r="CJ192" i="12"/>
  <c r="CK192" i="12"/>
  <c r="CL192" i="12"/>
  <c r="CM192" i="12"/>
  <c r="CN192" i="12"/>
  <c r="CO192" i="12"/>
  <c r="CP192" i="12"/>
  <c r="CQ192" i="12"/>
  <c r="CR192" i="12"/>
  <c r="CS192" i="12"/>
  <c r="CT192" i="12"/>
  <c r="CU192" i="12"/>
  <c r="CV192" i="12"/>
  <c r="CW192" i="12"/>
  <c r="CX192" i="12"/>
  <c r="CY192" i="12"/>
  <c r="CZ192" i="12"/>
  <c r="DA192" i="12"/>
  <c r="DB192" i="12"/>
  <c r="DC192" i="12"/>
  <c r="DD192" i="12"/>
  <c r="BY193" i="12"/>
  <c r="BZ193" i="12"/>
  <c r="CA193" i="12"/>
  <c r="CB193" i="12"/>
  <c r="CC193" i="12"/>
  <c r="CD193" i="12"/>
  <c r="CE193" i="12"/>
  <c r="CF193" i="12"/>
  <c r="CG193" i="12"/>
  <c r="CH193" i="12"/>
  <c r="CI193" i="12"/>
  <c r="CJ193" i="12"/>
  <c r="CK193" i="12"/>
  <c r="CL193" i="12"/>
  <c r="CM193" i="12"/>
  <c r="CN193" i="12"/>
  <c r="CO193" i="12"/>
  <c r="CP193" i="12"/>
  <c r="CQ193" i="12"/>
  <c r="CR193" i="12"/>
  <c r="CS193" i="12"/>
  <c r="CT193" i="12"/>
  <c r="CU193" i="12"/>
  <c r="CV193" i="12"/>
  <c r="CW193" i="12"/>
  <c r="CX193" i="12"/>
  <c r="CY193" i="12"/>
  <c r="CZ193" i="12"/>
  <c r="DA193" i="12"/>
  <c r="DB193" i="12"/>
  <c r="DC193" i="12"/>
  <c r="DD193" i="12"/>
  <c r="BY194" i="12"/>
  <c r="BZ194" i="12"/>
  <c r="CA194" i="12"/>
  <c r="CB194" i="12"/>
  <c r="CC194" i="12"/>
  <c r="CD194" i="12"/>
  <c r="CE194" i="12"/>
  <c r="CF194" i="12"/>
  <c r="CG194" i="12"/>
  <c r="CH194" i="12"/>
  <c r="CI194" i="12"/>
  <c r="CJ194" i="12"/>
  <c r="CK194" i="12"/>
  <c r="CL194" i="12"/>
  <c r="CM194" i="12"/>
  <c r="CN194" i="12"/>
  <c r="CO194" i="12"/>
  <c r="CP194" i="12"/>
  <c r="CQ194" i="12"/>
  <c r="CR194" i="12"/>
  <c r="CS194" i="12"/>
  <c r="CT194" i="12"/>
  <c r="CU194" i="12"/>
  <c r="CV194" i="12"/>
  <c r="CW194" i="12"/>
  <c r="CX194" i="12"/>
  <c r="CY194" i="12"/>
  <c r="CZ194" i="12"/>
  <c r="DA194" i="12"/>
  <c r="DB194" i="12"/>
  <c r="DC194" i="12"/>
  <c r="DD194" i="12"/>
  <c r="BY195" i="12"/>
  <c r="BZ195" i="12"/>
  <c r="CA195" i="12"/>
  <c r="CB195" i="12"/>
  <c r="CC195" i="12"/>
  <c r="CD195" i="12"/>
  <c r="CE195" i="12"/>
  <c r="CF195" i="12"/>
  <c r="CG195" i="12"/>
  <c r="CH195" i="12"/>
  <c r="CI195" i="12"/>
  <c r="CJ195" i="12"/>
  <c r="CK195" i="12"/>
  <c r="CL195" i="12"/>
  <c r="CM195" i="12"/>
  <c r="CN195" i="12"/>
  <c r="CO195" i="12"/>
  <c r="CP195" i="12"/>
  <c r="CQ195" i="12"/>
  <c r="CR195" i="12"/>
  <c r="CS195" i="12"/>
  <c r="CT195" i="12"/>
  <c r="CU195" i="12"/>
  <c r="CV195" i="12"/>
  <c r="CW195" i="12"/>
  <c r="CX195" i="12"/>
  <c r="CY195" i="12"/>
  <c r="CZ195" i="12"/>
  <c r="DA195" i="12"/>
  <c r="DB195" i="12"/>
  <c r="DC195" i="12"/>
  <c r="DD195" i="12"/>
  <c r="BY196" i="12"/>
  <c r="BZ196" i="12"/>
  <c r="CA196" i="12"/>
  <c r="CB196" i="12"/>
  <c r="CC196" i="12"/>
  <c r="CD196" i="12"/>
  <c r="CE196" i="12"/>
  <c r="CF196" i="12"/>
  <c r="CG196" i="12"/>
  <c r="CH196" i="12"/>
  <c r="CI196" i="12"/>
  <c r="CJ196" i="12"/>
  <c r="CK196" i="12"/>
  <c r="CL196" i="12"/>
  <c r="CM196" i="12"/>
  <c r="CN196" i="12"/>
  <c r="CO196" i="12"/>
  <c r="CP196" i="12"/>
  <c r="CQ196" i="12"/>
  <c r="CR196" i="12"/>
  <c r="CS196" i="12"/>
  <c r="CT196" i="12"/>
  <c r="CU196" i="12"/>
  <c r="CV196" i="12"/>
  <c r="CW196" i="12"/>
  <c r="CX196" i="12"/>
  <c r="CY196" i="12"/>
  <c r="CZ196" i="12"/>
  <c r="DA196" i="12"/>
  <c r="DB196" i="12"/>
  <c r="DC196" i="12"/>
  <c r="DD196" i="12"/>
  <c r="BY197" i="12"/>
  <c r="BZ197" i="12"/>
  <c r="CA197" i="12"/>
  <c r="CB197" i="12"/>
  <c r="CC197" i="12"/>
  <c r="CD197" i="12"/>
  <c r="CE197" i="12"/>
  <c r="CF197" i="12"/>
  <c r="CG197" i="12"/>
  <c r="CH197" i="12"/>
  <c r="CI197" i="12"/>
  <c r="CJ197" i="12"/>
  <c r="CK197" i="12"/>
  <c r="CL197" i="12"/>
  <c r="CM197" i="12"/>
  <c r="CN197" i="12"/>
  <c r="CO197" i="12"/>
  <c r="CP197" i="12"/>
  <c r="CQ197" i="12"/>
  <c r="CR197" i="12"/>
  <c r="CS197" i="12"/>
  <c r="CT197" i="12"/>
  <c r="CU197" i="12"/>
  <c r="CV197" i="12"/>
  <c r="CW197" i="12"/>
  <c r="CX197" i="12"/>
  <c r="CY197" i="12"/>
  <c r="CZ197" i="12"/>
  <c r="DA197" i="12"/>
  <c r="DB197" i="12"/>
  <c r="DC197" i="12"/>
  <c r="DD197" i="12"/>
  <c r="BY198" i="12"/>
  <c r="BZ198" i="12"/>
  <c r="CA198" i="12"/>
  <c r="CB198" i="12"/>
  <c r="CC198" i="12"/>
  <c r="CD198" i="12"/>
  <c r="CE198" i="12"/>
  <c r="CF198" i="12"/>
  <c r="CG198" i="12"/>
  <c r="CH198" i="12"/>
  <c r="CI198" i="12"/>
  <c r="CJ198" i="12"/>
  <c r="CK198" i="12"/>
  <c r="CL198" i="12"/>
  <c r="CM198" i="12"/>
  <c r="CN198" i="12"/>
  <c r="CO198" i="12"/>
  <c r="CP198" i="12"/>
  <c r="CQ198" i="12"/>
  <c r="CR198" i="12"/>
  <c r="CS198" i="12"/>
  <c r="CT198" i="12"/>
  <c r="CU198" i="12"/>
  <c r="CV198" i="12"/>
  <c r="CW198" i="12"/>
  <c r="CX198" i="12"/>
  <c r="CY198" i="12"/>
  <c r="CZ198" i="12"/>
  <c r="DA198" i="12"/>
  <c r="DB198" i="12"/>
  <c r="DC198" i="12"/>
  <c r="DD198" i="12"/>
  <c r="BY199" i="12"/>
  <c r="BZ199" i="12"/>
  <c r="CA199" i="12"/>
  <c r="CB199" i="12"/>
  <c r="CC199" i="12"/>
  <c r="CD199" i="12"/>
  <c r="CE199" i="12"/>
  <c r="CF199" i="12"/>
  <c r="CG199" i="12"/>
  <c r="CH199" i="12"/>
  <c r="CI199" i="12"/>
  <c r="CJ199" i="12"/>
  <c r="CK199" i="12"/>
  <c r="CL199" i="12"/>
  <c r="CM199" i="12"/>
  <c r="CN199" i="12"/>
  <c r="CO199" i="12"/>
  <c r="CP199" i="12"/>
  <c r="CQ199" i="12"/>
  <c r="CR199" i="12"/>
  <c r="CS199" i="12"/>
  <c r="CT199" i="12"/>
  <c r="CU199" i="12"/>
  <c r="CV199" i="12"/>
  <c r="CW199" i="12"/>
  <c r="CX199" i="12"/>
  <c r="CY199" i="12"/>
  <c r="CZ199" i="12"/>
  <c r="DA199" i="12"/>
  <c r="DB199" i="12"/>
  <c r="DC199" i="12"/>
  <c r="DD199" i="12"/>
  <c r="BY200" i="12"/>
  <c r="BZ200" i="12"/>
  <c r="CA200" i="12"/>
  <c r="CB200" i="12"/>
  <c r="CC200" i="12"/>
  <c r="CD200" i="12"/>
  <c r="CE200" i="12"/>
  <c r="CF200" i="12"/>
  <c r="CG200" i="12"/>
  <c r="CH200" i="12"/>
  <c r="CI200" i="12"/>
  <c r="CJ200" i="12"/>
  <c r="CK200" i="12"/>
  <c r="CL200" i="12"/>
  <c r="CM200" i="12"/>
  <c r="CN200" i="12"/>
  <c r="CO200" i="12"/>
  <c r="CP200" i="12"/>
  <c r="CQ200" i="12"/>
  <c r="CR200" i="12"/>
  <c r="CS200" i="12"/>
  <c r="CT200" i="12"/>
  <c r="CU200" i="12"/>
  <c r="CV200" i="12"/>
  <c r="CW200" i="12"/>
  <c r="CX200" i="12"/>
  <c r="CY200" i="12"/>
  <c r="CZ200" i="12"/>
  <c r="DA200" i="12"/>
  <c r="DB200" i="12"/>
  <c r="DC200" i="12"/>
  <c r="DD200" i="12"/>
  <c r="BY201" i="12"/>
  <c r="BZ201" i="12"/>
  <c r="CA201" i="12"/>
  <c r="CB201" i="12"/>
  <c r="CC201" i="12"/>
  <c r="CD201" i="12"/>
  <c r="CE201" i="12"/>
  <c r="CF201" i="12"/>
  <c r="CG201" i="12"/>
  <c r="CH201" i="12"/>
  <c r="CI201" i="12"/>
  <c r="CJ201" i="12"/>
  <c r="CK201" i="12"/>
  <c r="CL201" i="12"/>
  <c r="CM201" i="12"/>
  <c r="CN201" i="12"/>
  <c r="CO201" i="12"/>
  <c r="CP201" i="12"/>
  <c r="CQ201" i="12"/>
  <c r="CR201" i="12"/>
  <c r="CS201" i="12"/>
  <c r="CT201" i="12"/>
  <c r="CU201" i="12"/>
  <c r="CV201" i="12"/>
  <c r="CW201" i="12"/>
  <c r="CX201" i="12"/>
  <c r="CY201" i="12"/>
  <c r="CZ201" i="12"/>
  <c r="DA201" i="12"/>
  <c r="DB201" i="12"/>
  <c r="DC201" i="12"/>
  <c r="DD201" i="12"/>
  <c r="BY202" i="12"/>
  <c r="BZ202" i="12"/>
  <c r="CA202" i="12"/>
  <c r="CB202" i="12"/>
  <c r="CC202" i="12"/>
  <c r="CD202" i="12"/>
  <c r="CE202" i="12"/>
  <c r="CF202" i="12"/>
  <c r="CG202" i="12"/>
  <c r="CH202" i="12"/>
  <c r="CI202" i="12"/>
  <c r="CJ202" i="12"/>
  <c r="CK202" i="12"/>
  <c r="CL202" i="12"/>
  <c r="CM202" i="12"/>
  <c r="CN202" i="12"/>
  <c r="CO202" i="12"/>
  <c r="CP202" i="12"/>
  <c r="CQ202" i="12"/>
  <c r="CR202" i="12"/>
  <c r="CS202" i="12"/>
  <c r="CT202" i="12"/>
  <c r="CU202" i="12"/>
  <c r="CV202" i="12"/>
  <c r="CW202" i="12"/>
  <c r="CX202" i="12"/>
  <c r="CY202" i="12"/>
  <c r="CZ202" i="12"/>
  <c r="DA202" i="12"/>
  <c r="DB202" i="12"/>
  <c r="DC202" i="12"/>
  <c r="DD202" i="12"/>
  <c r="BY203" i="12"/>
  <c r="BZ203" i="12"/>
  <c r="CA203" i="12"/>
  <c r="CB203" i="12"/>
  <c r="CC203" i="12"/>
  <c r="CD203" i="12"/>
  <c r="CE203" i="12"/>
  <c r="CF203" i="12"/>
  <c r="CG203" i="12"/>
  <c r="CH203" i="12"/>
  <c r="CI203" i="12"/>
  <c r="CJ203" i="12"/>
  <c r="CK203" i="12"/>
  <c r="CL203" i="12"/>
  <c r="CM203" i="12"/>
  <c r="CN203" i="12"/>
  <c r="CO203" i="12"/>
  <c r="CP203" i="12"/>
  <c r="CQ203" i="12"/>
  <c r="CR203" i="12"/>
  <c r="CS203" i="12"/>
  <c r="CT203" i="12"/>
  <c r="CU203" i="12"/>
  <c r="CV203" i="12"/>
  <c r="CW203" i="12"/>
  <c r="CX203" i="12"/>
  <c r="CY203" i="12"/>
  <c r="CZ203" i="12"/>
  <c r="DA203" i="12"/>
  <c r="DB203" i="12"/>
  <c r="DC203" i="12"/>
  <c r="DD203" i="12"/>
  <c r="BY204" i="12"/>
  <c r="BZ204" i="12"/>
  <c r="CA204" i="12"/>
  <c r="CB204" i="12"/>
  <c r="CC204" i="12"/>
  <c r="CD204" i="12"/>
  <c r="CE204" i="12"/>
  <c r="CF204" i="12"/>
  <c r="CG204" i="12"/>
  <c r="CH204" i="12"/>
  <c r="CI204" i="12"/>
  <c r="CJ204" i="12"/>
  <c r="CK204" i="12"/>
  <c r="CL204" i="12"/>
  <c r="CM204" i="12"/>
  <c r="CN204" i="12"/>
  <c r="CO204" i="12"/>
  <c r="CP204" i="12"/>
  <c r="CQ204" i="12"/>
  <c r="CR204" i="12"/>
  <c r="CS204" i="12"/>
  <c r="CT204" i="12"/>
  <c r="CU204" i="12"/>
  <c r="CV204" i="12"/>
  <c r="CW204" i="12"/>
  <c r="CX204" i="12"/>
  <c r="CY204" i="12"/>
  <c r="CZ204" i="12"/>
  <c r="DA204" i="12"/>
  <c r="DB204" i="12"/>
  <c r="DC204" i="12"/>
  <c r="DD204" i="12"/>
  <c r="BY205" i="12"/>
  <c r="BZ205" i="12"/>
  <c r="CA205" i="12"/>
  <c r="CB205" i="12"/>
  <c r="CC205" i="12"/>
  <c r="CD205" i="12"/>
  <c r="CE205" i="12"/>
  <c r="CF205" i="12"/>
  <c r="CG205" i="12"/>
  <c r="CH205" i="12"/>
  <c r="CI205" i="12"/>
  <c r="CJ205" i="12"/>
  <c r="CK205" i="12"/>
  <c r="CL205" i="12"/>
  <c r="CM205" i="12"/>
  <c r="CN205" i="12"/>
  <c r="CO205" i="12"/>
  <c r="CP205" i="12"/>
  <c r="CQ205" i="12"/>
  <c r="CR205" i="12"/>
  <c r="CS205" i="12"/>
  <c r="CT205" i="12"/>
  <c r="CU205" i="12"/>
  <c r="CV205" i="12"/>
  <c r="CW205" i="12"/>
  <c r="CX205" i="12"/>
  <c r="CY205" i="12"/>
  <c r="CZ205" i="12"/>
  <c r="DA205" i="12"/>
  <c r="DB205" i="12"/>
  <c r="DC205" i="12"/>
  <c r="DD205" i="12"/>
  <c r="BY206" i="12"/>
  <c r="BZ206" i="12"/>
  <c r="CA206" i="12"/>
  <c r="CB206" i="12"/>
  <c r="CC206" i="12"/>
  <c r="CD206" i="12"/>
  <c r="CE206" i="12"/>
  <c r="CF206" i="12"/>
  <c r="CG206" i="12"/>
  <c r="CH206" i="12"/>
  <c r="CI206" i="12"/>
  <c r="CJ206" i="12"/>
  <c r="CK206" i="12"/>
  <c r="CL206" i="12"/>
  <c r="CM206" i="12"/>
  <c r="CN206" i="12"/>
  <c r="CO206" i="12"/>
  <c r="CP206" i="12"/>
  <c r="CQ206" i="12"/>
  <c r="CR206" i="12"/>
  <c r="CS206" i="12"/>
  <c r="CT206" i="12"/>
  <c r="CU206" i="12"/>
  <c r="CV206" i="12"/>
  <c r="CW206" i="12"/>
  <c r="CX206" i="12"/>
  <c r="CY206" i="12"/>
  <c r="CZ206" i="12"/>
  <c r="DA206" i="12"/>
  <c r="DB206" i="12"/>
  <c r="DC206" i="12"/>
  <c r="DD206" i="12"/>
  <c r="BY207" i="12"/>
  <c r="BZ207" i="12"/>
  <c r="CA207" i="12"/>
  <c r="CB207" i="12"/>
  <c r="CC207" i="12"/>
  <c r="CD207" i="12"/>
  <c r="CE207" i="12"/>
  <c r="CF207" i="12"/>
  <c r="CG207" i="12"/>
  <c r="CH207" i="12"/>
  <c r="CI207" i="12"/>
  <c r="CJ207" i="12"/>
  <c r="CK207" i="12"/>
  <c r="CL207" i="12"/>
  <c r="CM207" i="12"/>
  <c r="CN207" i="12"/>
  <c r="CO207" i="12"/>
  <c r="CP207" i="12"/>
  <c r="CQ207" i="12"/>
  <c r="CR207" i="12"/>
  <c r="CS207" i="12"/>
  <c r="CT207" i="12"/>
  <c r="CU207" i="12"/>
  <c r="CV207" i="12"/>
  <c r="CW207" i="12"/>
  <c r="CX207" i="12"/>
  <c r="CY207" i="12"/>
  <c r="CZ207" i="12"/>
  <c r="DA207" i="12"/>
  <c r="DB207" i="12"/>
  <c r="DC207" i="12"/>
  <c r="DD207" i="12"/>
  <c r="BY208" i="12"/>
  <c r="BZ208" i="12"/>
  <c r="CA208" i="12"/>
  <c r="CB208" i="12"/>
  <c r="CC208" i="12"/>
  <c r="CD208" i="12"/>
  <c r="CE208" i="12"/>
  <c r="CF208" i="12"/>
  <c r="CG208" i="12"/>
  <c r="CH208" i="12"/>
  <c r="CI208" i="12"/>
  <c r="CJ208" i="12"/>
  <c r="CK208" i="12"/>
  <c r="CL208" i="12"/>
  <c r="CM208" i="12"/>
  <c r="CN208" i="12"/>
  <c r="CO208" i="12"/>
  <c r="CP208" i="12"/>
  <c r="CQ208" i="12"/>
  <c r="CR208" i="12"/>
  <c r="CS208" i="12"/>
  <c r="CT208" i="12"/>
  <c r="CU208" i="12"/>
  <c r="CV208" i="12"/>
  <c r="CW208" i="12"/>
  <c r="CX208" i="12"/>
  <c r="CY208" i="12"/>
  <c r="CZ208" i="12"/>
  <c r="DA208" i="12"/>
  <c r="DB208" i="12"/>
  <c r="DC208" i="12"/>
  <c r="DD208" i="12"/>
  <c r="BY209" i="12"/>
  <c r="BZ209" i="12"/>
  <c r="CA209" i="12"/>
  <c r="CB209" i="12"/>
  <c r="CC209" i="12"/>
  <c r="CD209" i="12"/>
  <c r="CE209" i="12"/>
  <c r="CF209" i="12"/>
  <c r="CG209" i="12"/>
  <c r="CH209" i="12"/>
  <c r="CI209" i="12"/>
  <c r="CJ209" i="12"/>
  <c r="CK209" i="12"/>
  <c r="CL209" i="12"/>
  <c r="CM209" i="12"/>
  <c r="CN209" i="12"/>
  <c r="CO209" i="12"/>
  <c r="CP209" i="12"/>
  <c r="CQ209" i="12"/>
  <c r="CR209" i="12"/>
  <c r="CS209" i="12"/>
  <c r="CT209" i="12"/>
  <c r="CU209" i="12"/>
  <c r="CV209" i="12"/>
  <c r="CW209" i="12"/>
  <c r="CX209" i="12"/>
  <c r="CY209" i="12"/>
  <c r="CZ209" i="12"/>
  <c r="DA209" i="12"/>
  <c r="DB209" i="12"/>
  <c r="DC209" i="12"/>
  <c r="DD209" i="12"/>
  <c r="BY210" i="12"/>
  <c r="BZ210" i="12"/>
  <c r="CA210" i="12"/>
  <c r="CB210" i="12"/>
  <c r="CC210" i="12"/>
  <c r="CD210" i="12"/>
  <c r="CE210" i="12"/>
  <c r="CF210" i="12"/>
  <c r="CG210" i="12"/>
  <c r="CH210" i="12"/>
  <c r="CI210" i="12"/>
  <c r="CJ210" i="12"/>
  <c r="CK210" i="12"/>
  <c r="CL210" i="12"/>
  <c r="CM210" i="12"/>
  <c r="CN210" i="12"/>
  <c r="CO210" i="12"/>
  <c r="CP210" i="12"/>
  <c r="CQ210" i="12"/>
  <c r="CR210" i="12"/>
  <c r="CS210" i="12"/>
  <c r="CT210" i="12"/>
  <c r="CU210" i="12"/>
  <c r="CV210" i="12"/>
  <c r="CW210" i="12"/>
  <c r="CX210" i="12"/>
  <c r="CY210" i="12"/>
  <c r="CZ210" i="12"/>
  <c r="DA210" i="12"/>
  <c r="DB210" i="12"/>
  <c r="DC210" i="12"/>
  <c r="DD210" i="12"/>
  <c r="BY211" i="12"/>
  <c r="BZ211" i="12"/>
  <c r="CA211" i="12"/>
  <c r="CB211" i="12"/>
  <c r="CC211" i="12"/>
  <c r="CD211" i="12"/>
  <c r="CE211" i="12"/>
  <c r="CF211" i="12"/>
  <c r="CG211" i="12"/>
  <c r="CH211" i="12"/>
  <c r="CI211" i="12"/>
  <c r="CJ211" i="12"/>
  <c r="CK211" i="12"/>
  <c r="CL211" i="12"/>
  <c r="CM211" i="12"/>
  <c r="CN211" i="12"/>
  <c r="CO211" i="12"/>
  <c r="CP211" i="12"/>
  <c r="CQ211" i="12"/>
  <c r="CR211" i="12"/>
  <c r="CS211" i="12"/>
  <c r="CT211" i="12"/>
  <c r="CU211" i="12"/>
  <c r="CV211" i="12"/>
  <c r="CW211" i="12"/>
  <c r="CX211" i="12"/>
  <c r="CY211" i="12"/>
  <c r="CZ211" i="12"/>
  <c r="DA211" i="12"/>
  <c r="DB211" i="12"/>
  <c r="DC211" i="12"/>
  <c r="DD211" i="12"/>
  <c r="BY212" i="12"/>
  <c r="BZ212" i="12"/>
  <c r="CA212" i="12"/>
  <c r="CB212" i="12"/>
  <c r="CC212" i="12"/>
  <c r="CD212" i="12"/>
  <c r="CE212" i="12"/>
  <c r="CF212" i="12"/>
  <c r="CG212" i="12"/>
  <c r="CH212" i="12"/>
  <c r="CI212" i="12"/>
  <c r="CJ212" i="12"/>
  <c r="CK212" i="12"/>
  <c r="CL212" i="12"/>
  <c r="CM212" i="12"/>
  <c r="CN212" i="12"/>
  <c r="CO212" i="12"/>
  <c r="CP212" i="12"/>
  <c r="CQ212" i="12"/>
  <c r="CR212" i="12"/>
  <c r="CS212" i="12"/>
  <c r="CT212" i="12"/>
  <c r="CU212" i="12"/>
  <c r="CV212" i="12"/>
  <c r="CW212" i="12"/>
  <c r="CX212" i="12"/>
  <c r="CY212" i="12"/>
  <c r="CZ212" i="12"/>
  <c r="DA212" i="12"/>
  <c r="DB212" i="12"/>
  <c r="DC212" i="12"/>
  <c r="DD212" i="12"/>
  <c r="BY213" i="12"/>
  <c r="BZ213" i="12"/>
  <c r="CA213" i="12"/>
  <c r="CB213" i="12"/>
  <c r="CC213" i="12"/>
  <c r="CD213" i="12"/>
  <c r="CE213" i="12"/>
  <c r="CF213" i="12"/>
  <c r="CG213" i="12"/>
  <c r="CH213" i="12"/>
  <c r="CI213" i="12"/>
  <c r="CJ213" i="12"/>
  <c r="CK213" i="12"/>
  <c r="CL213" i="12"/>
  <c r="CM213" i="12"/>
  <c r="CN213" i="12"/>
  <c r="CO213" i="12"/>
  <c r="CP213" i="12"/>
  <c r="CQ213" i="12"/>
  <c r="CR213" i="12"/>
  <c r="CS213" i="12"/>
  <c r="CT213" i="12"/>
  <c r="CU213" i="12"/>
  <c r="CV213" i="12"/>
  <c r="CW213" i="12"/>
  <c r="CX213" i="12"/>
  <c r="CY213" i="12"/>
  <c r="CZ213" i="12"/>
  <c r="DA213" i="12"/>
  <c r="DB213" i="12"/>
  <c r="DC213" i="12"/>
  <c r="DD213" i="12"/>
  <c r="BY214" i="12"/>
  <c r="BZ214" i="12"/>
  <c r="CA214" i="12"/>
  <c r="CB214" i="12"/>
  <c r="CC214" i="12"/>
  <c r="CD214" i="12"/>
  <c r="CE214" i="12"/>
  <c r="CF214" i="12"/>
  <c r="CG214" i="12"/>
  <c r="CH214" i="12"/>
  <c r="CI214" i="12"/>
  <c r="CJ214" i="12"/>
  <c r="CK214" i="12"/>
  <c r="CL214" i="12"/>
  <c r="CM214" i="12"/>
  <c r="CN214" i="12"/>
  <c r="CO214" i="12"/>
  <c r="CP214" i="12"/>
  <c r="CQ214" i="12"/>
  <c r="CR214" i="12"/>
  <c r="CS214" i="12"/>
  <c r="CT214" i="12"/>
  <c r="CU214" i="12"/>
  <c r="CV214" i="12"/>
  <c r="CW214" i="12"/>
  <c r="CX214" i="12"/>
  <c r="CY214" i="12"/>
  <c r="CZ214" i="12"/>
  <c r="DA214" i="12"/>
  <c r="DB214" i="12"/>
  <c r="DC214" i="12"/>
  <c r="DD214" i="12"/>
  <c r="BY215" i="12"/>
  <c r="BZ215" i="12"/>
  <c r="CA215" i="12"/>
  <c r="CB215" i="12"/>
  <c r="CC215" i="12"/>
  <c r="CD215" i="12"/>
  <c r="CE215" i="12"/>
  <c r="CF215" i="12"/>
  <c r="CG215" i="12"/>
  <c r="CH215" i="12"/>
  <c r="CI215" i="12"/>
  <c r="CJ215" i="12"/>
  <c r="CK215" i="12"/>
  <c r="CL215" i="12"/>
  <c r="CM215" i="12"/>
  <c r="CN215" i="12"/>
  <c r="CO215" i="12"/>
  <c r="CP215" i="12"/>
  <c r="CQ215" i="12"/>
  <c r="CR215" i="12"/>
  <c r="CS215" i="12"/>
  <c r="CT215" i="12"/>
  <c r="CU215" i="12"/>
  <c r="CV215" i="12"/>
  <c r="CW215" i="12"/>
  <c r="CX215" i="12"/>
  <c r="CY215" i="12"/>
  <c r="CZ215" i="12"/>
  <c r="DA215" i="12"/>
  <c r="DB215" i="12"/>
  <c r="DC215" i="12"/>
  <c r="DD215" i="12"/>
  <c r="BY216" i="12"/>
  <c r="BZ216" i="12"/>
  <c r="CA216" i="12"/>
  <c r="CB216" i="12"/>
  <c r="CC216" i="12"/>
  <c r="CD216" i="12"/>
  <c r="CE216" i="12"/>
  <c r="CF216" i="12"/>
  <c r="CG216" i="12"/>
  <c r="CH216" i="12"/>
  <c r="CI216" i="12"/>
  <c r="CJ216" i="12"/>
  <c r="CK216" i="12"/>
  <c r="CL216" i="12"/>
  <c r="CM216" i="12"/>
  <c r="CN216" i="12"/>
  <c r="CO216" i="12"/>
  <c r="CP216" i="12"/>
  <c r="CQ216" i="12"/>
  <c r="CR216" i="12"/>
  <c r="CS216" i="12"/>
  <c r="CT216" i="12"/>
  <c r="CU216" i="12"/>
  <c r="CV216" i="12"/>
  <c r="CW216" i="12"/>
  <c r="CX216" i="12"/>
  <c r="CY216" i="12"/>
  <c r="CZ216" i="12"/>
  <c r="DA216" i="12"/>
  <c r="DB216" i="12"/>
  <c r="DC216" i="12"/>
  <c r="DD216" i="12"/>
  <c r="BY217" i="12"/>
  <c r="BZ217" i="12"/>
  <c r="CA217" i="12"/>
  <c r="CB217" i="12"/>
  <c r="CC217" i="12"/>
  <c r="CD217" i="12"/>
  <c r="CE217" i="12"/>
  <c r="CF217" i="12"/>
  <c r="CG217" i="12"/>
  <c r="CH217" i="12"/>
  <c r="CI217" i="12"/>
  <c r="CJ217" i="12"/>
  <c r="CK217" i="12"/>
  <c r="CL217" i="12"/>
  <c r="CM217" i="12"/>
  <c r="CN217" i="12"/>
  <c r="CO217" i="12"/>
  <c r="CP217" i="12"/>
  <c r="CQ217" i="12"/>
  <c r="CR217" i="12"/>
  <c r="CS217" i="12"/>
  <c r="CT217" i="12"/>
  <c r="CU217" i="12"/>
  <c r="CV217" i="12"/>
  <c r="CW217" i="12"/>
  <c r="CX217" i="12"/>
  <c r="CY217" i="12"/>
  <c r="CZ217" i="12"/>
  <c r="DA217" i="12"/>
  <c r="DB217" i="12"/>
  <c r="DC217" i="12"/>
  <c r="DD217" i="12"/>
  <c r="BY218" i="12"/>
  <c r="BZ218" i="12"/>
  <c r="CA218" i="12"/>
  <c r="CB218" i="12"/>
  <c r="CC218" i="12"/>
  <c r="CD218" i="12"/>
  <c r="CE218" i="12"/>
  <c r="CF218" i="12"/>
  <c r="CG218" i="12"/>
  <c r="CH218" i="12"/>
  <c r="CI218" i="12"/>
  <c r="CJ218" i="12"/>
  <c r="CK218" i="12"/>
  <c r="CL218" i="12"/>
  <c r="CM218" i="12"/>
  <c r="CN218" i="12"/>
  <c r="CO218" i="12"/>
  <c r="CP218" i="12"/>
  <c r="CQ218" i="12"/>
  <c r="CR218" i="12"/>
  <c r="CS218" i="12"/>
  <c r="CT218" i="12"/>
  <c r="CU218" i="12"/>
  <c r="CV218" i="12"/>
  <c r="CW218" i="12"/>
  <c r="CX218" i="12"/>
  <c r="CY218" i="12"/>
  <c r="CZ218" i="12"/>
  <c r="DA218" i="12"/>
  <c r="DB218" i="12"/>
  <c r="DC218" i="12"/>
  <c r="DD218" i="12"/>
  <c r="BY219" i="12"/>
  <c r="BZ219" i="12"/>
  <c r="CA219" i="12"/>
  <c r="CB219" i="12"/>
  <c r="CC219" i="12"/>
  <c r="CD219" i="12"/>
  <c r="CE219" i="12"/>
  <c r="CF219" i="12"/>
  <c r="CG219" i="12"/>
  <c r="CH219" i="12"/>
  <c r="CI219" i="12"/>
  <c r="CJ219" i="12"/>
  <c r="CK219" i="12"/>
  <c r="CL219" i="12"/>
  <c r="CM219" i="12"/>
  <c r="CN219" i="12"/>
  <c r="CO219" i="12"/>
  <c r="CP219" i="12"/>
  <c r="CQ219" i="12"/>
  <c r="CR219" i="12"/>
  <c r="CS219" i="12"/>
  <c r="CT219" i="12"/>
  <c r="CU219" i="12"/>
  <c r="CV219" i="12"/>
  <c r="CW219" i="12"/>
  <c r="CX219" i="12"/>
  <c r="CY219" i="12"/>
  <c r="CZ219" i="12"/>
  <c r="DA219" i="12"/>
  <c r="DB219" i="12"/>
  <c r="DC219" i="12"/>
  <c r="DD219" i="12"/>
  <c r="BY220" i="12"/>
  <c r="BZ220" i="12"/>
  <c r="CA220" i="12"/>
  <c r="CB220" i="12"/>
  <c r="CC220" i="12"/>
  <c r="CD220" i="12"/>
  <c r="CE220" i="12"/>
  <c r="CF220" i="12"/>
  <c r="CG220" i="12"/>
  <c r="CH220" i="12"/>
  <c r="CI220" i="12"/>
  <c r="CJ220" i="12"/>
  <c r="CK220" i="12"/>
  <c r="CL220" i="12"/>
  <c r="CM220" i="12"/>
  <c r="CN220" i="12"/>
  <c r="CO220" i="12"/>
  <c r="CP220" i="12"/>
  <c r="CQ220" i="12"/>
  <c r="CR220" i="12"/>
  <c r="CS220" i="12"/>
  <c r="CT220" i="12"/>
  <c r="CU220" i="12"/>
  <c r="CV220" i="12"/>
  <c r="CW220" i="12"/>
  <c r="CX220" i="12"/>
  <c r="CY220" i="12"/>
  <c r="CZ220" i="12"/>
  <c r="DA220" i="12"/>
  <c r="DB220" i="12"/>
  <c r="DC220" i="12"/>
  <c r="DD220" i="12"/>
  <c r="BY221" i="12"/>
  <c r="BZ221" i="12"/>
  <c r="CA221" i="12"/>
  <c r="CB221" i="12"/>
  <c r="CC221" i="12"/>
  <c r="CD221" i="12"/>
  <c r="CE221" i="12"/>
  <c r="CF221" i="12"/>
  <c r="CG221" i="12"/>
  <c r="CH221" i="12"/>
  <c r="CI221" i="12"/>
  <c r="CJ221" i="12"/>
  <c r="CK221" i="12"/>
  <c r="CL221" i="12"/>
  <c r="CM221" i="12"/>
  <c r="CN221" i="12"/>
  <c r="CO221" i="12"/>
  <c r="CP221" i="12"/>
  <c r="CQ221" i="12"/>
  <c r="CR221" i="12"/>
  <c r="CS221" i="12"/>
  <c r="CT221" i="12"/>
  <c r="CU221" i="12"/>
  <c r="CV221" i="12"/>
  <c r="CW221" i="12"/>
  <c r="CX221" i="12"/>
  <c r="CY221" i="12"/>
  <c r="CZ221" i="12"/>
  <c r="DA221" i="12"/>
  <c r="DB221" i="12"/>
  <c r="DC221" i="12"/>
  <c r="DD221" i="12"/>
  <c r="BY222" i="12"/>
  <c r="BZ222" i="12"/>
  <c r="CA222" i="12"/>
  <c r="CB222" i="12"/>
  <c r="CC222" i="12"/>
  <c r="CD222" i="12"/>
  <c r="CE222" i="12"/>
  <c r="CF222" i="12"/>
  <c r="CG222" i="12"/>
  <c r="CH222" i="12"/>
  <c r="CI222" i="12"/>
  <c r="CJ222" i="12"/>
  <c r="CK222" i="12"/>
  <c r="CL222" i="12"/>
  <c r="CM222" i="12"/>
  <c r="CN222" i="12"/>
  <c r="CO222" i="12"/>
  <c r="CP222" i="12"/>
  <c r="CQ222" i="12"/>
  <c r="CR222" i="12"/>
  <c r="CS222" i="12"/>
  <c r="CT222" i="12"/>
  <c r="CU222" i="12"/>
  <c r="CV222" i="12"/>
  <c r="CW222" i="12"/>
  <c r="CX222" i="12"/>
  <c r="CY222" i="12"/>
  <c r="CZ222" i="12"/>
  <c r="DA222" i="12"/>
  <c r="DB222" i="12"/>
  <c r="DC222" i="12"/>
  <c r="DD222" i="12"/>
  <c r="BY223" i="12"/>
  <c r="BZ223" i="12"/>
  <c r="CA223" i="12"/>
  <c r="CB223" i="12"/>
  <c r="CC223" i="12"/>
  <c r="CD223" i="12"/>
  <c r="CE223" i="12"/>
  <c r="CF223" i="12"/>
  <c r="CG223" i="12"/>
  <c r="CH223" i="12"/>
  <c r="CI223" i="12"/>
  <c r="CJ223" i="12"/>
  <c r="CK223" i="12"/>
  <c r="CL223" i="12"/>
  <c r="CM223" i="12"/>
  <c r="CN223" i="12"/>
  <c r="CO223" i="12"/>
  <c r="CP223" i="12"/>
  <c r="CQ223" i="12"/>
  <c r="CR223" i="12"/>
  <c r="CS223" i="12"/>
  <c r="CT223" i="12"/>
  <c r="CU223" i="12"/>
  <c r="CV223" i="12"/>
  <c r="CW223" i="12"/>
  <c r="CX223" i="12"/>
  <c r="CY223" i="12"/>
  <c r="CZ223" i="12"/>
  <c r="DA223" i="12"/>
  <c r="DB223" i="12"/>
  <c r="DC223" i="12"/>
  <c r="DD223" i="12"/>
  <c r="BY224" i="12"/>
  <c r="BZ224" i="12"/>
  <c r="CA224" i="12"/>
  <c r="CB224" i="12"/>
  <c r="CC224" i="12"/>
  <c r="CD224" i="12"/>
  <c r="CE224" i="12"/>
  <c r="CF224" i="12"/>
  <c r="CG224" i="12"/>
  <c r="CH224" i="12"/>
  <c r="CI224" i="12"/>
  <c r="CJ224" i="12"/>
  <c r="CK224" i="12"/>
  <c r="CL224" i="12"/>
  <c r="CM224" i="12"/>
  <c r="CN224" i="12"/>
  <c r="CO224" i="12"/>
  <c r="CP224" i="12"/>
  <c r="CQ224" i="12"/>
  <c r="CR224" i="12"/>
  <c r="CS224" i="12"/>
  <c r="CT224" i="12"/>
  <c r="CU224" i="12"/>
  <c r="CV224" i="12"/>
  <c r="CW224" i="12"/>
  <c r="CX224" i="12"/>
  <c r="CY224" i="12"/>
  <c r="CZ224" i="12"/>
  <c r="DA224" i="12"/>
  <c r="DB224" i="12"/>
  <c r="DC224" i="12"/>
  <c r="DD224" i="12"/>
  <c r="BY225" i="12"/>
  <c r="BZ225" i="12"/>
  <c r="CA225" i="12"/>
  <c r="CB225" i="12"/>
  <c r="CC225" i="12"/>
  <c r="CD225" i="12"/>
  <c r="CE225" i="12"/>
  <c r="CF225" i="12"/>
  <c r="CG225" i="12"/>
  <c r="CH225" i="12"/>
  <c r="CI225" i="12"/>
  <c r="CJ225" i="12"/>
  <c r="CK225" i="12"/>
  <c r="CL225" i="12"/>
  <c r="CM225" i="12"/>
  <c r="CN225" i="12"/>
  <c r="CO225" i="12"/>
  <c r="CP225" i="12"/>
  <c r="CQ225" i="12"/>
  <c r="CR225" i="12"/>
  <c r="CS225" i="12"/>
  <c r="CT225" i="12"/>
  <c r="CU225" i="12"/>
  <c r="CV225" i="12"/>
  <c r="CW225" i="12"/>
  <c r="CX225" i="12"/>
  <c r="CY225" i="12"/>
  <c r="CZ225" i="12"/>
  <c r="DA225" i="12"/>
  <c r="DB225" i="12"/>
  <c r="DC225" i="12"/>
  <c r="DD225" i="12"/>
  <c r="BY226" i="12"/>
  <c r="BZ226" i="12"/>
  <c r="CA226" i="12"/>
  <c r="CB226" i="12"/>
  <c r="CC226" i="12"/>
  <c r="CD226" i="12"/>
  <c r="CE226" i="12"/>
  <c r="CF226" i="12"/>
  <c r="CG226" i="12"/>
  <c r="CH226" i="12"/>
  <c r="CI226" i="12"/>
  <c r="CJ226" i="12"/>
  <c r="CK226" i="12"/>
  <c r="CL226" i="12"/>
  <c r="CM226" i="12"/>
  <c r="CN226" i="12"/>
  <c r="CO226" i="12"/>
  <c r="CP226" i="12"/>
  <c r="CQ226" i="12"/>
  <c r="CR226" i="12"/>
  <c r="CS226" i="12"/>
  <c r="CT226" i="12"/>
  <c r="CU226" i="12"/>
  <c r="CV226" i="12"/>
  <c r="CW226" i="12"/>
  <c r="CX226" i="12"/>
  <c r="CY226" i="12"/>
  <c r="CZ226" i="12"/>
  <c r="DA226" i="12"/>
  <c r="DB226" i="12"/>
  <c r="DC226" i="12"/>
  <c r="DD226" i="12"/>
  <c r="BY227" i="12"/>
  <c r="BZ227" i="12"/>
  <c r="CA227" i="12"/>
  <c r="CB227" i="12"/>
  <c r="CC227" i="12"/>
  <c r="CD227" i="12"/>
  <c r="CE227" i="12"/>
  <c r="CF227" i="12"/>
  <c r="CG227" i="12"/>
  <c r="CH227" i="12"/>
  <c r="CI227" i="12"/>
  <c r="CJ227" i="12"/>
  <c r="CK227" i="12"/>
  <c r="CL227" i="12"/>
  <c r="CM227" i="12"/>
  <c r="CN227" i="12"/>
  <c r="CO227" i="12"/>
  <c r="CP227" i="12"/>
  <c r="CQ227" i="12"/>
  <c r="CR227" i="12"/>
  <c r="CS227" i="12"/>
  <c r="CT227" i="12"/>
  <c r="CU227" i="12"/>
  <c r="CV227" i="12"/>
  <c r="CW227" i="12"/>
  <c r="CX227" i="12"/>
  <c r="CY227" i="12"/>
  <c r="CZ227" i="12"/>
  <c r="DA227" i="12"/>
  <c r="DB227" i="12"/>
  <c r="DC227" i="12"/>
  <c r="DD227" i="12"/>
  <c r="BY228" i="12"/>
  <c r="BZ228" i="12"/>
  <c r="CA228" i="12"/>
  <c r="CB228" i="12"/>
  <c r="CC228" i="12"/>
  <c r="CD228" i="12"/>
  <c r="CE228" i="12"/>
  <c r="CF228" i="12"/>
  <c r="CG228" i="12"/>
  <c r="CH228" i="12"/>
  <c r="CI228" i="12"/>
  <c r="CJ228" i="12"/>
  <c r="CK228" i="12"/>
  <c r="CL228" i="12"/>
  <c r="CM228" i="12"/>
  <c r="CN228" i="12"/>
  <c r="CO228" i="12"/>
  <c r="CP228" i="12"/>
  <c r="CQ228" i="12"/>
  <c r="CR228" i="12"/>
  <c r="CS228" i="12"/>
  <c r="CT228" i="12"/>
  <c r="CU228" i="12"/>
  <c r="CV228" i="12"/>
  <c r="CW228" i="12"/>
  <c r="CX228" i="12"/>
  <c r="CY228" i="12"/>
  <c r="CZ228" i="12"/>
  <c r="DA228" i="12"/>
  <c r="DB228" i="12"/>
  <c r="DC228" i="12"/>
  <c r="DD228" i="12"/>
  <c r="BY229" i="12"/>
  <c r="BZ229" i="12"/>
  <c r="CA229" i="12"/>
  <c r="CB229" i="12"/>
  <c r="CC229" i="12"/>
  <c r="CD229" i="12"/>
  <c r="CE229" i="12"/>
  <c r="CF229" i="12"/>
  <c r="CG229" i="12"/>
  <c r="CH229" i="12"/>
  <c r="CI229" i="12"/>
  <c r="CJ229" i="12"/>
  <c r="CK229" i="12"/>
  <c r="CL229" i="12"/>
  <c r="CM229" i="12"/>
  <c r="CN229" i="12"/>
  <c r="CO229" i="12"/>
  <c r="CP229" i="12"/>
  <c r="CQ229" i="12"/>
  <c r="CR229" i="12"/>
  <c r="CS229" i="12"/>
  <c r="CT229" i="12"/>
  <c r="CU229" i="12"/>
  <c r="CV229" i="12"/>
  <c r="CW229" i="12"/>
  <c r="CX229" i="12"/>
  <c r="CY229" i="12"/>
  <c r="CZ229" i="12"/>
  <c r="DA229" i="12"/>
  <c r="DB229" i="12"/>
  <c r="DC229" i="12"/>
  <c r="DD229" i="12"/>
  <c r="BY230" i="12"/>
  <c r="BZ230" i="12"/>
  <c r="CA230" i="12"/>
  <c r="CB230" i="12"/>
  <c r="CC230" i="12"/>
  <c r="CD230" i="12"/>
  <c r="CE230" i="12"/>
  <c r="CF230" i="12"/>
  <c r="CG230" i="12"/>
  <c r="CH230" i="12"/>
  <c r="CI230" i="12"/>
  <c r="CJ230" i="12"/>
  <c r="CK230" i="12"/>
  <c r="CL230" i="12"/>
  <c r="CM230" i="12"/>
  <c r="CN230" i="12"/>
  <c r="CO230" i="12"/>
  <c r="CP230" i="12"/>
  <c r="CQ230" i="12"/>
  <c r="CR230" i="12"/>
  <c r="CS230" i="12"/>
  <c r="CT230" i="12"/>
  <c r="CU230" i="12"/>
  <c r="CV230" i="12"/>
  <c r="CW230" i="12"/>
  <c r="CX230" i="12"/>
  <c r="CY230" i="12"/>
  <c r="CZ230" i="12"/>
  <c r="DA230" i="12"/>
  <c r="DB230" i="12"/>
  <c r="DC230" i="12"/>
  <c r="DD230" i="12"/>
  <c r="BY231" i="12"/>
  <c r="BZ231" i="12"/>
  <c r="CA231" i="12"/>
  <c r="CB231" i="12"/>
  <c r="CC231" i="12"/>
  <c r="CD231" i="12"/>
  <c r="CE231" i="12"/>
  <c r="CF231" i="12"/>
  <c r="CG231" i="12"/>
  <c r="CH231" i="12"/>
  <c r="CI231" i="12"/>
  <c r="CJ231" i="12"/>
  <c r="CK231" i="12"/>
  <c r="CL231" i="12"/>
  <c r="CM231" i="12"/>
  <c r="CN231" i="12"/>
  <c r="CO231" i="12"/>
  <c r="CP231" i="12"/>
  <c r="CQ231" i="12"/>
  <c r="CR231" i="12"/>
  <c r="CS231" i="12"/>
  <c r="CT231" i="12"/>
  <c r="CU231" i="12"/>
  <c r="CV231" i="12"/>
  <c r="CW231" i="12"/>
  <c r="CX231" i="12"/>
  <c r="CY231" i="12"/>
  <c r="CZ231" i="12"/>
  <c r="DA231" i="12"/>
  <c r="DB231" i="12"/>
  <c r="DC231" i="12"/>
  <c r="DD231" i="12"/>
  <c r="BY232" i="12"/>
  <c r="BZ232" i="12"/>
  <c r="CA232" i="12"/>
  <c r="CB232" i="12"/>
  <c r="CC232" i="12"/>
  <c r="CD232" i="12"/>
  <c r="CE232" i="12"/>
  <c r="CF232" i="12"/>
  <c r="CG232" i="12"/>
  <c r="CH232" i="12"/>
  <c r="CI232" i="12"/>
  <c r="CJ232" i="12"/>
  <c r="CK232" i="12"/>
  <c r="CL232" i="12"/>
  <c r="CM232" i="12"/>
  <c r="CN232" i="12"/>
  <c r="CO232" i="12"/>
  <c r="CP232" i="12"/>
  <c r="CQ232" i="12"/>
  <c r="CR232" i="12"/>
  <c r="CS232" i="12"/>
  <c r="CT232" i="12"/>
  <c r="CU232" i="12"/>
  <c r="CV232" i="12"/>
  <c r="CW232" i="12"/>
  <c r="CX232" i="12"/>
  <c r="CY232" i="12"/>
  <c r="CZ232" i="12"/>
  <c r="DA232" i="12"/>
  <c r="DB232" i="12"/>
  <c r="DC232" i="12"/>
  <c r="DD232" i="12"/>
  <c r="BY233" i="12"/>
  <c r="BZ233" i="12"/>
  <c r="CA233" i="12"/>
  <c r="CB233" i="12"/>
  <c r="CC233" i="12"/>
  <c r="CD233" i="12"/>
  <c r="CE233" i="12"/>
  <c r="CF233" i="12"/>
  <c r="CG233" i="12"/>
  <c r="CH233" i="12"/>
  <c r="CI233" i="12"/>
  <c r="CJ233" i="12"/>
  <c r="CK233" i="12"/>
  <c r="CL233" i="12"/>
  <c r="CM233" i="12"/>
  <c r="CN233" i="12"/>
  <c r="CO233" i="12"/>
  <c r="CP233" i="12"/>
  <c r="CQ233" i="12"/>
  <c r="CR233" i="12"/>
  <c r="CS233" i="12"/>
  <c r="CT233" i="12"/>
  <c r="CU233" i="12"/>
  <c r="CV233" i="12"/>
  <c r="CW233" i="12"/>
  <c r="CX233" i="12"/>
  <c r="CY233" i="12"/>
  <c r="CZ233" i="12"/>
  <c r="DA233" i="12"/>
  <c r="DB233" i="12"/>
  <c r="DC233" i="12"/>
  <c r="DD233" i="12"/>
  <c r="BY234" i="12"/>
  <c r="BZ234" i="12"/>
  <c r="CA234" i="12"/>
  <c r="CB234" i="12"/>
  <c r="CC234" i="12"/>
  <c r="CD234" i="12"/>
  <c r="CE234" i="12"/>
  <c r="CF234" i="12"/>
  <c r="CG234" i="12"/>
  <c r="CH234" i="12"/>
  <c r="CI234" i="12"/>
  <c r="CJ234" i="12"/>
  <c r="CK234" i="12"/>
  <c r="CL234" i="12"/>
  <c r="CM234" i="12"/>
  <c r="CN234" i="12"/>
  <c r="CO234" i="12"/>
  <c r="CP234" i="12"/>
  <c r="CQ234" i="12"/>
  <c r="CR234" i="12"/>
  <c r="CS234" i="12"/>
  <c r="CT234" i="12"/>
  <c r="CU234" i="12"/>
  <c r="CV234" i="12"/>
  <c r="CW234" i="12"/>
  <c r="CX234" i="12"/>
  <c r="CY234" i="12"/>
  <c r="CZ234" i="12"/>
  <c r="DA234" i="12"/>
  <c r="DB234" i="12"/>
  <c r="DC234" i="12"/>
  <c r="DD234" i="12"/>
  <c r="BY235" i="12"/>
  <c r="BZ235" i="12"/>
  <c r="CA235" i="12"/>
  <c r="CB235" i="12"/>
  <c r="CC235" i="12"/>
  <c r="CD235" i="12"/>
  <c r="CE235" i="12"/>
  <c r="CF235" i="12"/>
  <c r="CG235" i="12"/>
  <c r="CH235" i="12"/>
  <c r="CI235" i="12"/>
  <c r="CJ235" i="12"/>
  <c r="CK235" i="12"/>
  <c r="CL235" i="12"/>
  <c r="CM235" i="12"/>
  <c r="CN235" i="12"/>
  <c r="CO235" i="12"/>
  <c r="CP235" i="12"/>
  <c r="CQ235" i="12"/>
  <c r="CR235" i="12"/>
  <c r="CS235" i="12"/>
  <c r="CT235" i="12"/>
  <c r="CU235" i="12"/>
  <c r="CV235" i="12"/>
  <c r="CW235" i="12"/>
  <c r="CX235" i="12"/>
  <c r="CY235" i="12"/>
  <c r="CZ235" i="12"/>
  <c r="DA235" i="12"/>
  <c r="DB235" i="12"/>
  <c r="DC235" i="12"/>
  <c r="DD235" i="12"/>
  <c r="BY236" i="12"/>
  <c r="BZ236" i="12"/>
  <c r="CA236" i="12"/>
  <c r="CB236" i="12"/>
  <c r="CC236" i="12"/>
  <c r="CD236" i="12"/>
  <c r="CE236" i="12"/>
  <c r="CF236" i="12"/>
  <c r="CG236" i="12"/>
  <c r="CH236" i="12"/>
  <c r="CI236" i="12"/>
  <c r="CJ236" i="12"/>
  <c r="CK236" i="12"/>
  <c r="CL236" i="12"/>
  <c r="CM236" i="12"/>
  <c r="CN236" i="12"/>
  <c r="CO236" i="12"/>
  <c r="CP236" i="12"/>
  <c r="CQ236" i="12"/>
  <c r="CR236" i="12"/>
  <c r="CS236" i="12"/>
  <c r="CT236" i="12"/>
  <c r="CU236" i="12"/>
  <c r="CV236" i="12"/>
  <c r="CW236" i="12"/>
  <c r="CX236" i="12"/>
  <c r="CY236" i="12"/>
  <c r="CZ236" i="12"/>
  <c r="DA236" i="12"/>
  <c r="DB236" i="12"/>
  <c r="DC236" i="12"/>
  <c r="DD236" i="12"/>
  <c r="BY237" i="12"/>
  <c r="BZ237" i="12"/>
  <c r="CA237" i="12"/>
  <c r="CB237" i="12"/>
  <c r="CC237" i="12"/>
  <c r="CD237" i="12"/>
  <c r="CE237" i="12"/>
  <c r="CF237" i="12"/>
  <c r="CG237" i="12"/>
  <c r="CH237" i="12"/>
  <c r="CI237" i="12"/>
  <c r="CJ237" i="12"/>
  <c r="CK237" i="12"/>
  <c r="CL237" i="12"/>
  <c r="CM237" i="12"/>
  <c r="CN237" i="12"/>
  <c r="CO237" i="12"/>
  <c r="CP237" i="12"/>
  <c r="CQ237" i="12"/>
  <c r="CR237" i="12"/>
  <c r="CS237" i="12"/>
  <c r="CT237" i="12"/>
  <c r="CU237" i="12"/>
  <c r="CV237" i="12"/>
  <c r="CW237" i="12"/>
  <c r="CX237" i="12"/>
  <c r="CY237" i="12"/>
  <c r="CZ237" i="12"/>
  <c r="DA237" i="12"/>
  <c r="DB237" i="12"/>
  <c r="DC237" i="12"/>
  <c r="DD237" i="12"/>
  <c r="BY238" i="12"/>
  <c r="BZ238" i="12"/>
  <c r="CA238" i="12"/>
  <c r="CB238" i="12"/>
  <c r="CC238" i="12"/>
  <c r="CD238" i="12"/>
  <c r="CE238" i="12"/>
  <c r="CF238" i="12"/>
  <c r="CG238" i="12"/>
  <c r="CH238" i="12"/>
  <c r="CI238" i="12"/>
  <c r="CJ238" i="12"/>
  <c r="CK238" i="12"/>
  <c r="CL238" i="12"/>
  <c r="CM238" i="12"/>
  <c r="CN238" i="12"/>
  <c r="CO238" i="12"/>
  <c r="CP238" i="12"/>
  <c r="CQ238" i="12"/>
  <c r="CR238" i="12"/>
  <c r="CS238" i="12"/>
  <c r="CT238" i="12"/>
  <c r="CU238" i="12"/>
  <c r="CV238" i="12"/>
  <c r="CW238" i="12"/>
  <c r="CX238" i="12"/>
  <c r="CY238" i="12"/>
  <c r="CZ238" i="12"/>
  <c r="DA238" i="12"/>
  <c r="DB238" i="12"/>
  <c r="DC238" i="12"/>
  <c r="DD238" i="12"/>
  <c r="BY239" i="12"/>
  <c r="BZ239" i="12"/>
  <c r="CA239" i="12"/>
  <c r="CB239" i="12"/>
  <c r="CC239" i="12"/>
  <c r="CD239" i="12"/>
  <c r="CE239" i="12"/>
  <c r="CF239" i="12"/>
  <c r="CG239" i="12"/>
  <c r="CH239" i="12"/>
  <c r="CI239" i="12"/>
  <c r="CJ239" i="12"/>
  <c r="CK239" i="12"/>
  <c r="CL239" i="12"/>
  <c r="CM239" i="12"/>
  <c r="CN239" i="12"/>
  <c r="CO239" i="12"/>
  <c r="CP239" i="12"/>
  <c r="CQ239" i="12"/>
  <c r="CR239" i="12"/>
  <c r="CS239" i="12"/>
  <c r="CT239" i="12"/>
  <c r="CU239" i="12"/>
  <c r="CV239" i="12"/>
  <c r="CW239" i="12"/>
  <c r="CX239" i="12"/>
  <c r="CY239" i="12"/>
  <c r="CZ239" i="12"/>
  <c r="DA239" i="12"/>
  <c r="DB239" i="12"/>
  <c r="DC239" i="12"/>
  <c r="DD239" i="12"/>
  <c r="BY240" i="12"/>
  <c r="BZ240" i="12"/>
  <c r="CA240" i="12"/>
  <c r="CB240" i="12"/>
  <c r="CC240" i="12"/>
  <c r="CD240" i="12"/>
  <c r="CE240" i="12"/>
  <c r="CF240" i="12"/>
  <c r="CG240" i="12"/>
  <c r="CH240" i="12"/>
  <c r="CI240" i="12"/>
  <c r="CJ240" i="12"/>
  <c r="CK240" i="12"/>
  <c r="CL240" i="12"/>
  <c r="CM240" i="12"/>
  <c r="CN240" i="12"/>
  <c r="CO240" i="12"/>
  <c r="CP240" i="12"/>
  <c r="CQ240" i="12"/>
  <c r="CR240" i="12"/>
  <c r="CS240" i="12"/>
  <c r="CT240" i="12"/>
  <c r="CU240" i="12"/>
  <c r="CV240" i="12"/>
  <c r="CW240" i="12"/>
  <c r="CX240" i="12"/>
  <c r="CY240" i="12"/>
  <c r="CZ240" i="12"/>
  <c r="DA240" i="12"/>
  <c r="DB240" i="12"/>
  <c r="DC240" i="12"/>
  <c r="DD240" i="12"/>
  <c r="BY241" i="12"/>
  <c r="BZ241" i="12"/>
  <c r="CA241" i="12"/>
  <c r="CB241" i="12"/>
  <c r="CC241" i="12"/>
  <c r="CD241" i="12"/>
  <c r="CE241" i="12"/>
  <c r="CF241" i="12"/>
  <c r="CG241" i="12"/>
  <c r="CH241" i="12"/>
  <c r="CI241" i="12"/>
  <c r="CJ241" i="12"/>
  <c r="CK241" i="12"/>
  <c r="CL241" i="12"/>
  <c r="CM241" i="12"/>
  <c r="CN241" i="12"/>
  <c r="CO241" i="12"/>
  <c r="CP241" i="12"/>
  <c r="CQ241" i="12"/>
  <c r="CR241" i="12"/>
  <c r="CS241" i="12"/>
  <c r="CT241" i="12"/>
  <c r="CU241" i="12"/>
  <c r="CV241" i="12"/>
  <c r="CW241" i="12"/>
  <c r="CX241" i="12"/>
  <c r="CY241" i="12"/>
  <c r="CZ241" i="12"/>
  <c r="DA241" i="12"/>
  <c r="DB241" i="12"/>
  <c r="DC241" i="12"/>
  <c r="DD241" i="12"/>
  <c r="BY242" i="12"/>
  <c r="BZ242" i="12"/>
  <c r="CA242" i="12"/>
  <c r="CB242" i="12"/>
  <c r="CC242" i="12"/>
  <c r="CD242" i="12"/>
  <c r="CE242" i="12"/>
  <c r="CF242" i="12"/>
  <c r="CG242" i="12"/>
  <c r="CH242" i="12"/>
  <c r="CI242" i="12"/>
  <c r="CJ242" i="12"/>
  <c r="CK242" i="12"/>
  <c r="CL242" i="12"/>
  <c r="CM242" i="12"/>
  <c r="CN242" i="12"/>
  <c r="CO242" i="12"/>
  <c r="CP242" i="12"/>
  <c r="CQ242" i="12"/>
  <c r="CR242" i="12"/>
  <c r="CS242" i="12"/>
  <c r="CT242" i="12"/>
  <c r="CU242" i="12"/>
  <c r="CV242" i="12"/>
  <c r="CW242" i="12"/>
  <c r="CX242" i="12"/>
  <c r="CY242" i="12"/>
  <c r="CZ242" i="12"/>
  <c r="DA242" i="12"/>
  <c r="DB242" i="12"/>
  <c r="DC242" i="12"/>
  <c r="DD242" i="12"/>
  <c r="BY243" i="12"/>
  <c r="BZ243" i="12"/>
  <c r="CA243" i="12"/>
  <c r="CB243" i="12"/>
  <c r="CC243" i="12"/>
  <c r="CD243" i="12"/>
  <c r="CE243" i="12"/>
  <c r="CF243" i="12"/>
  <c r="CG243" i="12"/>
  <c r="CH243" i="12"/>
  <c r="CI243" i="12"/>
  <c r="CJ243" i="12"/>
  <c r="CK243" i="12"/>
  <c r="CL243" i="12"/>
  <c r="CM243" i="12"/>
  <c r="CN243" i="12"/>
  <c r="CO243" i="12"/>
  <c r="CP243" i="12"/>
  <c r="CQ243" i="12"/>
  <c r="CR243" i="12"/>
  <c r="CS243" i="12"/>
  <c r="CT243" i="12"/>
  <c r="CU243" i="12"/>
  <c r="CV243" i="12"/>
  <c r="CW243" i="12"/>
  <c r="CX243" i="12"/>
  <c r="CY243" i="12"/>
  <c r="CZ243" i="12"/>
  <c r="DA243" i="12"/>
  <c r="DB243" i="12"/>
  <c r="DC243" i="12"/>
  <c r="DD243" i="12"/>
  <c r="BY244" i="12"/>
  <c r="BZ244" i="12"/>
  <c r="CA244" i="12"/>
  <c r="CB244" i="12"/>
  <c r="CC244" i="12"/>
  <c r="CD244" i="12"/>
  <c r="CE244" i="12"/>
  <c r="CF244" i="12"/>
  <c r="CG244" i="12"/>
  <c r="CH244" i="12"/>
  <c r="CI244" i="12"/>
  <c r="CJ244" i="12"/>
  <c r="CK244" i="12"/>
  <c r="CL244" i="12"/>
  <c r="CM244" i="12"/>
  <c r="CN244" i="12"/>
  <c r="CO244" i="12"/>
  <c r="CP244" i="12"/>
  <c r="CQ244" i="12"/>
  <c r="CR244" i="12"/>
  <c r="CS244" i="12"/>
  <c r="CT244" i="12"/>
  <c r="CU244" i="12"/>
  <c r="CV244" i="12"/>
  <c r="CW244" i="12"/>
  <c r="CX244" i="12"/>
  <c r="CY244" i="12"/>
  <c r="CZ244" i="12"/>
  <c r="DA244" i="12"/>
  <c r="DB244" i="12"/>
  <c r="DC244" i="12"/>
  <c r="DD244" i="12"/>
  <c r="BY245" i="12"/>
  <c r="BZ245" i="12"/>
  <c r="CA245" i="12"/>
  <c r="CB245" i="12"/>
  <c r="CC245" i="12"/>
  <c r="CD245" i="12"/>
  <c r="CE245" i="12"/>
  <c r="CF245" i="12"/>
  <c r="CG245" i="12"/>
  <c r="CH245" i="12"/>
  <c r="CI245" i="12"/>
  <c r="CJ245" i="12"/>
  <c r="CK245" i="12"/>
  <c r="CL245" i="12"/>
  <c r="CM245" i="12"/>
  <c r="CN245" i="12"/>
  <c r="CO245" i="12"/>
  <c r="CP245" i="12"/>
  <c r="CQ245" i="12"/>
  <c r="CR245" i="12"/>
  <c r="CS245" i="12"/>
  <c r="CT245" i="12"/>
  <c r="CU245" i="12"/>
  <c r="CV245" i="12"/>
  <c r="CW245" i="12"/>
  <c r="CX245" i="12"/>
  <c r="CY245" i="12"/>
  <c r="CZ245" i="12"/>
  <c r="DA245" i="12"/>
  <c r="DB245" i="12"/>
  <c r="DC245" i="12"/>
  <c r="DD245" i="12"/>
  <c r="BY246" i="12"/>
  <c r="BZ246" i="12"/>
  <c r="CA246" i="12"/>
  <c r="CB246" i="12"/>
  <c r="CC246" i="12"/>
  <c r="CD246" i="12"/>
  <c r="CE246" i="12"/>
  <c r="CF246" i="12"/>
  <c r="CG246" i="12"/>
  <c r="CH246" i="12"/>
  <c r="CI246" i="12"/>
  <c r="CJ246" i="12"/>
  <c r="CK246" i="12"/>
  <c r="CL246" i="12"/>
  <c r="CM246" i="12"/>
  <c r="CN246" i="12"/>
  <c r="CO246" i="12"/>
  <c r="CP246" i="12"/>
  <c r="CQ246" i="12"/>
  <c r="CR246" i="12"/>
  <c r="CS246" i="12"/>
  <c r="CT246" i="12"/>
  <c r="CU246" i="12"/>
  <c r="CV246" i="12"/>
  <c r="CW246" i="12"/>
  <c r="CX246" i="12"/>
  <c r="CY246" i="12"/>
  <c r="CZ246" i="12"/>
  <c r="DA246" i="12"/>
  <c r="DB246" i="12"/>
  <c r="DC246" i="12"/>
  <c r="DD246" i="12"/>
  <c r="BY247" i="12"/>
  <c r="BZ247" i="12"/>
  <c r="CA247" i="12"/>
  <c r="CB247" i="12"/>
  <c r="CC247" i="12"/>
  <c r="CD247" i="12"/>
  <c r="CE247" i="12"/>
  <c r="CF247" i="12"/>
  <c r="CG247" i="12"/>
  <c r="CH247" i="12"/>
  <c r="CI247" i="12"/>
  <c r="CJ247" i="12"/>
  <c r="CK247" i="12"/>
  <c r="CL247" i="12"/>
  <c r="CM247" i="12"/>
  <c r="CN247" i="12"/>
  <c r="CO247" i="12"/>
  <c r="CP247" i="12"/>
  <c r="CQ247" i="12"/>
  <c r="CR247" i="12"/>
  <c r="CS247" i="12"/>
  <c r="CT247" i="12"/>
  <c r="CU247" i="12"/>
  <c r="CV247" i="12"/>
  <c r="CW247" i="12"/>
  <c r="CX247" i="12"/>
  <c r="CY247" i="12"/>
  <c r="CZ247" i="12"/>
  <c r="DA247" i="12"/>
  <c r="DB247" i="12"/>
  <c r="DC247" i="12"/>
  <c r="DD247" i="12"/>
  <c r="BY248" i="12"/>
  <c r="BZ248" i="12"/>
  <c r="CA248" i="12"/>
  <c r="CB248" i="12"/>
  <c r="CC248" i="12"/>
  <c r="CD248" i="12"/>
  <c r="CE248" i="12"/>
  <c r="CF248" i="12"/>
  <c r="CG248" i="12"/>
  <c r="CH248" i="12"/>
  <c r="CI248" i="12"/>
  <c r="CJ248" i="12"/>
  <c r="CK248" i="12"/>
  <c r="CL248" i="12"/>
  <c r="CM248" i="12"/>
  <c r="CN248" i="12"/>
  <c r="CO248" i="12"/>
  <c r="CP248" i="12"/>
  <c r="CQ248" i="12"/>
  <c r="CR248" i="12"/>
  <c r="CS248" i="12"/>
  <c r="CT248" i="12"/>
  <c r="CU248" i="12"/>
  <c r="CV248" i="12"/>
  <c r="CW248" i="12"/>
  <c r="CX248" i="12"/>
  <c r="CY248" i="12"/>
  <c r="CZ248" i="12"/>
  <c r="DA248" i="12"/>
  <c r="DB248" i="12"/>
  <c r="DC248" i="12"/>
  <c r="DD248" i="12"/>
  <c r="BY249" i="12"/>
  <c r="BZ249" i="12"/>
  <c r="CA249" i="12"/>
  <c r="CB249" i="12"/>
  <c r="CC249" i="12"/>
  <c r="CD249" i="12"/>
  <c r="CE249" i="12"/>
  <c r="CF249" i="12"/>
  <c r="CG249" i="12"/>
  <c r="CH249" i="12"/>
  <c r="CI249" i="12"/>
  <c r="CJ249" i="12"/>
  <c r="CK249" i="12"/>
  <c r="CL249" i="12"/>
  <c r="CM249" i="12"/>
  <c r="CN249" i="12"/>
  <c r="CO249" i="12"/>
  <c r="CP249" i="12"/>
  <c r="CQ249" i="12"/>
  <c r="CR249" i="12"/>
  <c r="CS249" i="12"/>
  <c r="CT249" i="12"/>
  <c r="CU249" i="12"/>
  <c r="CV249" i="12"/>
  <c r="CW249" i="12"/>
  <c r="CX249" i="12"/>
  <c r="CY249" i="12"/>
  <c r="CZ249" i="12"/>
  <c r="DA249" i="12"/>
  <c r="DB249" i="12"/>
  <c r="DC249" i="12"/>
  <c r="DD249" i="12"/>
  <c r="BY250" i="12"/>
  <c r="BZ250" i="12"/>
  <c r="CA250" i="12"/>
  <c r="CB250" i="12"/>
  <c r="CC250" i="12"/>
  <c r="CD250" i="12"/>
  <c r="CE250" i="12"/>
  <c r="CF250" i="12"/>
  <c r="CG250" i="12"/>
  <c r="CH250" i="12"/>
  <c r="CI250" i="12"/>
  <c r="CJ250" i="12"/>
  <c r="CK250" i="12"/>
  <c r="CL250" i="12"/>
  <c r="CM250" i="12"/>
  <c r="CN250" i="12"/>
  <c r="CO250" i="12"/>
  <c r="CP250" i="12"/>
  <c r="CQ250" i="12"/>
  <c r="CR250" i="12"/>
  <c r="CS250" i="12"/>
  <c r="CT250" i="12"/>
  <c r="CU250" i="12"/>
  <c r="CV250" i="12"/>
  <c r="CW250" i="12"/>
  <c r="CX250" i="12"/>
  <c r="CY250" i="12"/>
  <c r="CZ250" i="12"/>
  <c r="DA250" i="12"/>
  <c r="DB250" i="12"/>
  <c r="DC250" i="12"/>
  <c r="DD250" i="12"/>
  <c r="BY251" i="12"/>
  <c r="BZ251" i="12"/>
  <c r="CA251" i="12"/>
  <c r="CB251" i="12"/>
  <c r="CC251" i="12"/>
  <c r="CD251" i="12"/>
  <c r="CE251" i="12"/>
  <c r="CF251" i="12"/>
  <c r="CG251" i="12"/>
  <c r="CH251" i="12"/>
  <c r="CI251" i="12"/>
  <c r="CJ251" i="12"/>
  <c r="CK251" i="12"/>
  <c r="CL251" i="12"/>
  <c r="CM251" i="12"/>
  <c r="CN251" i="12"/>
  <c r="CO251" i="12"/>
  <c r="CP251" i="12"/>
  <c r="CQ251" i="12"/>
  <c r="CR251" i="12"/>
  <c r="CS251" i="12"/>
  <c r="CT251" i="12"/>
  <c r="CU251" i="12"/>
  <c r="CV251" i="12"/>
  <c r="CW251" i="12"/>
  <c r="CX251" i="12"/>
  <c r="CY251" i="12"/>
  <c r="CZ251" i="12"/>
  <c r="DA251" i="12"/>
  <c r="DB251" i="12"/>
  <c r="DC251" i="12"/>
  <c r="DD251" i="12"/>
  <c r="BY252" i="12"/>
  <c r="BZ252" i="12"/>
  <c r="CA252" i="12"/>
  <c r="CB252" i="12"/>
  <c r="CC252" i="12"/>
  <c r="CD252" i="12"/>
  <c r="CE252" i="12"/>
  <c r="CF252" i="12"/>
  <c r="CG252" i="12"/>
  <c r="CH252" i="12"/>
  <c r="CI252" i="12"/>
  <c r="CJ252" i="12"/>
  <c r="CK252" i="12"/>
  <c r="CL252" i="12"/>
  <c r="CM252" i="12"/>
  <c r="CN252" i="12"/>
  <c r="CO252" i="12"/>
  <c r="CP252" i="12"/>
  <c r="CQ252" i="12"/>
  <c r="CR252" i="12"/>
  <c r="CS252" i="12"/>
  <c r="CT252" i="12"/>
  <c r="CU252" i="12"/>
  <c r="CV252" i="12"/>
  <c r="CW252" i="12"/>
  <c r="CX252" i="12"/>
  <c r="CY252" i="12"/>
  <c r="CZ252" i="12"/>
  <c r="DA252" i="12"/>
  <c r="DB252" i="12"/>
  <c r="DC252" i="12"/>
  <c r="DD252" i="12"/>
  <c r="BY253" i="12"/>
  <c r="BZ253" i="12"/>
  <c r="CA253" i="12"/>
  <c r="CB253" i="12"/>
  <c r="CC253" i="12"/>
  <c r="CD253" i="12"/>
  <c r="CE253" i="12"/>
  <c r="CF253" i="12"/>
  <c r="CG253" i="12"/>
  <c r="CH253" i="12"/>
  <c r="CI253" i="12"/>
  <c r="CJ253" i="12"/>
  <c r="CK253" i="12"/>
  <c r="CL253" i="12"/>
  <c r="CM253" i="12"/>
  <c r="CN253" i="12"/>
  <c r="CO253" i="12"/>
  <c r="CP253" i="12"/>
  <c r="CQ253" i="12"/>
  <c r="CR253" i="12"/>
  <c r="CS253" i="12"/>
  <c r="CT253" i="12"/>
  <c r="CU253" i="12"/>
  <c r="CV253" i="12"/>
  <c r="CW253" i="12"/>
  <c r="CX253" i="12"/>
  <c r="CY253" i="12"/>
  <c r="CZ253" i="12"/>
  <c r="DA253" i="12"/>
  <c r="DB253" i="12"/>
  <c r="DC253" i="12"/>
  <c r="DD253" i="12"/>
  <c r="BY254" i="12"/>
  <c r="BZ254" i="12"/>
  <c r="CA254" i="12"/>
  <c r="CB254" i="12"/>
  <c r="CC254" i="12"/>
  <c r="CD254" i="12"/>
  <c r="CE254" i="12"/>
  <c r="CF254" i="12"/>
  <c r="CG254" i="12"/>
  <c r="CH254" i="12"/>
  <c r="CI254" i="12"/>
  <c r="CJ254" i="12"/>
  <c r="CK254" i="12"/>
  <c r="CL254" i="12"/>
  <c r="CM254" i="12"/>
  <c r="CN254" i="12"/>
  <c r="CO254" i="12"/>
  <c r="CP254" i="12"/>
  <c r="CQ254" i="12"/>
  <c r="CR254" i="12"/>
  <c r="CS254" i="12"/>
  <c r="CT254" i="12"/>
  <c r="CU254" i="12"/>
  <c r="CV254" i="12"/>
  <c r="CW254" i="12"/>
  <c r="CX254" i="12"/>
  <c r="CY254" i="12"/>
  <c r="CZ254" i="12"/>
  <c r="DA254" i="12"/>
  <c r="DB254" i="12"/>
  <c r="DC254" i="12"/>
  <c r="DD254" i="12"/>
  <c r="BY255" i="12"/>
  <c r="BZ255" i="12"/>
  <c r="CA255" i="12"/>
  <c r="CB255" i="12"/>
  <c r="CC255" i="12"/>
  <c r="CD255" i="12"/>
  <c r="CE255" i="12"/>
  <c r="CF255" i="12"/>
  <c r="CG255" i="12"/>
  <c r="CH255" i="12"/>
  <c r="CI255" i="12"/>
  <c r="CJ255" i="12"/>
  <c r="CK255" i="12"/>
  <c r="CL255" i="12"/>
  <c r="CM255" i="12"/>
  <c r="CN255" i="12"/>
  <c r="CO255" i="12"/>
  <c r="CP255" i="12"/>
  <c r="CQ255" i="12"/>
  <c r="CR255" i="12"/>
  <c r="CS255" i="12"/>
  <c r="CT255" i="12"/>
  <c r="CU255" i="12"/>
  <c r="CV255" i="12"/>
  <c r="CW255" i="12"/>
  <c r="CX255" i="12"/>
  <c r="CY255" i="12"/>
  <c r="CZ255" i="12"/>
  <c r="DA255" i="12"/>
  <c r="DB255" i="12"/>
  <c r="DC255" i="12"/>
  <c r="DD255" i="12"/>
  <c r="BY256" i="12"/>
  <c r="BZ256" i="12"/>
  <c r="CA256" i="12"/>
  <c r="CB256" i="12"/>
  <c r="CC256" i="12"/>
  <c r="CD256" i="12"/>
  <c r="CE256" i="12"/>
  <c r="CF256" i="12"/>
  <c r="CG256" i="12"/>
  <c r="CH256" i="12"/>
  <c r="CI256" i="12"/>
  <c r="CJ256" i="12"/>
  <c r="CK256" i="12"/>
  <c r="CL256" i="12"/>
  <c r="CM256" i="12"/>
  <c r="CN256" i="12"/>
  <c r="CO256" i="12"/>
  <c r="CP256" i="12"/>
  <c r="CQ256" i="12"/>
  <c r="CR256" i="12"/>
  <c r="CS256" i="12"/>
  <c r="CT256" i="12"/>
  <c r="CU256" i="12"/>
  <c r="CV256" i="12"/>
  <c r="CW256" i="12"/>
  <c r="CX256" i="12"/>
  <c r="CY256" i="12"/>
  <c r="CZ256" i="12"/>
  <c r="DA256" i="12"/>
  <c r="DB256" i="12"/>
  <c r="DC256" i="12"/>
  <c r="DD256" i="12"/>
  <c r="BY257" i="12"/>
  <c r="BZ257" i="12"/>
  <c r="CA257" i="12"/>
  <c r="CB257" i="12"/>
  <c r="CC257" i="12"/>
  <c r="CD257" i="12"/>
  <c r="CE257" i="12"/>
  <c r="CF257" i="12"/>
  <c r="CG257" i="12"/>
  <c r="CH257" i="12"/>
  <c r="CI257" i="12"/>
  <c r="CJ257" i="12"/>
  <c r="CK257" i="12"/>
  <c r="CL257" i="12"/>
  <c r="CM257" i="12"/>
  <c r="CN257" i="12"/>
  <c r="CO257" i="12"/>
  <c r="CP257" i="12"/>
  <c r="CQ257" i="12"/>
  <c r="CR257" i="12"/>
  <c r="CS257" i="12"/>
  <c r="CT257" i="12"/>
  <c r="CU257" i="12"/>
  <c r="CV257" i="12"/>
  <c r="CW257" i="12"/>
  <c r="CX257" i="12"/>
  <c r="CY257" i="12"/>
  <c r="CZ257" i="12"/>
  <c r="DA257" i="12"/>
  <c r="DB257" i="12"/>
  <c r="DC257" i="12"/>
  <c r="DD257" i="12"/>
  <c r="BY258" i="12"/>
  <c r="BZ258" i="12"/>
  <c r="CA258" i="12"/>
  <c r="CB258" i="12"/>
  <c r="CC258" i="12"/>
  <c r="CD258" i="12"/>
  <c r="CE258" i="12"/>
  <c r="CF258" i="12"/>
  <c r="CG258" i="12"/>
  <c r="CH258" i="12"/>
  <c r="CI258" i="12"/>
  <c r="CJ258" i="12"/>
  <c r="CK258" i="12"/>
  <c r="CL258" i="12"/>
  <c r="CM258" i="12"/>
  <c r="CN258" i="12"/>
  <c r="CO258" i="12"/>
  <c r="CP258" i="12"/>
  <c r="CQ258" i="12"/>
  <c r="CR258" i="12"/>
  <c r="CS258" i="12"/>
  <c r="CT258" i="12"/>
  <c r="CU258" i="12"/>
  <c r="CV258" i="12"/>
  <c r="CW258" i="12"/>
  <c r="CX258" i="12"/>
  <c r="CY258" i="12"/>
  <c r="CZ258" i="12"/>
  <c r="DA258" i="12"/>
  <c r="DB258" i="12"/>
  <c r="DC258" i="12"/>
  <c r="DD258" i="12"/>
  <c r="BY259" i="12"/>
  <c r="BZ259" i="12"/>
  <c r="CA259" i="12"/>
  <c r="CB259" i="12"/>
  <c r="CC259" i="12"/>
  <c r="CD259" i="12"/>
  <c r="CE259" i="12"/>
  <c r="CF259" i="12"/>
  <c r="CG259" i="12"/>
  <c r="CH259" i="12"/>
  <c r="CI259" i="12"/>
  <c r="CJ259" i="12"/>
  <c r="CK259" i="12"/>
  <c r="CL259" i="12"/>
  <c r="CM259" i="12"/>
  <c r="CN259" i="12"/>
  <c r="CO259" i="12"/>
  <c r="CP259" i="12"/>
  <c r="CQ259" i="12"/>
  <c r="CR259" i="12"/>
  <c r="CS259" i="12"/>
  <c r="CT259" i="12"/>
  <c r="CU259" i="12"/>
  <c r="CV259" i="12"/>
  <c r="CW259" i="12"/>
  <c r="CX259" i="12"/>
  <c r="CY259" i="12"/>
  <c r="CZ259" i="12"/>
  <c r="DA259" i="12"/>
  <c r="DB259" i="12"/>
  <c r="DC259" i="12"/>
  <c r="DD259" i="12"/>
  <c r="BY260" i="12"/>
  <c r="BZ260" i="12"/>
  <c r="CA260" i="12"/>
  <c r="CB260" i="12"/>
  <c r="CC260" i="12"/>
  <c r="CD260" i="12"/>
  <c r="CE260" i="12"/>
  <c r="CF260" i="12"/>
  <c r="CG260" i="12"/>
  <c r="CH260" i="12"/>
  <c r="CI260" i="12"/>
  <c r="CJ260" i="12"/>
  <c r="CK260" i="12"/>
  <c r="CL260" i="12"/>
  <c r="CM260" i="12"/>
  <c r="CN260" i="12"/>
  <c r="CO260" i="12"/>
  <c r="CP260" i="12"/>
  <c r="CQ260" i="12"/>
  <c r="CR260" i="12"/>
  <c r="CS260" i="12"/>
  <c r="CT260" i="12"/>
  <c r="CU260" i="12"/>
  <c r="CV260" i="12"/>
  <c r="CW260" i="12"/>
  <c r="CX260" i="12"/>
  <c r="CY260" i="12"/>
  <c r="CZ260" i="12"/>
  <c r="DA260" i="12"/>
  <c r="DB260" i="12"/>
  <c r="DC260" i="12"/>
  <c r="DD260" i="12"/>
  <c r="BY261" i="12"/>
  <c r="BZ261" i="12"/>
  <c r="CA261" i="12"/>
  <c r="CB261" i="12"/>
  <c r="CC261" i="12"/>
  <c r="CD261" i="12"/>
  <c r="CE261" i="12"/>
  <c r="CF261" i="12"/>
  <c r="CG261" i="12"/>
  <c r="CH261" i="12"/>
  <c r="CI261" i="12"/>
  <c r="CJ261" i="12"/>
  <c r="CK261" i="12"/>
  <c r="CL261" i="12"/>
  <c r="CM261" i="12"/>
  <c r="CN261" i="12"/>
  <c r="CO261" i="12"/>
  <c r="CP261" i="12"/>
  <c r="CQ261" i="12"/>
  <c r="CR261" i="12"/>
  <c r="CS261" i="12"/>
  <c r="CT261" i="12"/>
  <c r="CU261" i="12"/>
  <c r="CV261" i="12"/>
  <c r="CW261" i="12"/>
  <c r="CX261" i="12"/>
  <c r="CY261" i="12"/>
  <c r="CZ261" i="12"/>
  <c r="DA261" i="12"/>
  <c r="DB261" i="12"/>
  <c r="DC261" i="12"/>
  <c r="DD261" i="12"/>
  <c r="BY262" i="12"/>
  <c r="BZ262" i="12"/>
  <c r="CA262" i="12"/>
  <c r="CB262" i="12"/>
  <c r="CC262" i="12"/>
  <c r="CD262" i="12"/>
  <c r="CE262" i="12"/>
  <c r="CF262" i="12"/>
  <c r="CG262" i="12"/>
  <c r="CH262" i="12"/>
  <c r="CI262" i="12"/>
  <c r="CJ262" i="12"/>
  <c r="CK262" i="12"/>
  <c r="CL262" i="12"/>
  <c r="CM262" i="12"/>
  <c r="CN262" i="12"/>
  <c r="CO262" i="12"/>
  <c r="CP262" i="12"/>
  <c r="CQ262" i="12"/>
  <c r="CR262" i="12"/>
  <c r="CS262" i="12"/>
  <c r="CT262" i="12"/>
  <c r="CU262" i="12"/>
  <c r="CV262" i="12"/>
  <c r="CW262" i="12"/>
  <c r="CX262" i="12"/>
  <c r="CY262" i="12"/>
  <c r="CZ262" i="12"/>
  <c r="DA262" i="12"/>
  <c r="DB262" i="12"/>
  <c r="DC262" i="12"/>
  <c r="DD262" i="12"/>
  <c r="BY263" i="12"/>
  <c r="BZ263" i="12"/>
  <c r="CA263" i="12"/>
  <c r="CB263" i="12"/>
  <c r="CC263" i="12"/>
  <c r="CD263" i="12"/>
  <c r="CE263" i="12"/>
  <c r="CF263" i="12"/>
  <c r="CG263" i="12"/>
  <c r="CH263" i="12"/>
  <c r="CI263" i="12"/>
  <c r="CJ263" i="12"/>
  <c r="CK263" i="12"/>
  <c r="CL263" i="12"/>
  <c r="CM263" i="12"/>
  <c r="CN263" i="12"/>
  <c r="CO263" i="12"/>
  <c r="CP263" i="12"/>
  <c r="CQ263" i="12"/>
  <c r="CR263" i="12"/>
  <c r="CS263" i="12"/>
  <c r="CT263" i="12"/>
  <c r="CU263" i="12"/>
  <c r="CV263" i="12"/>
  <c r="CW263" i="12"/>
  <c r="CX263" i="12"/>
  <c r="CY263" i="12"/>
  <c r="CZ263" i="12"/>
  <c r="DA263" i="12"/>
  <c r="DB263" i="12"/>
  <c r="DC263" i="12"/>
  <c r="DD263" i="12"/>
  <c r="BY264" i="12"/>
  <c r="BZ264" i="12"/>
  <c r="CA264" i="12"/>
  <c r="CB264" i="12"/>
  <c r="CC264" i="12"/>
  <c r="CD264" i="12"/>
  <c r="CE264" i="12"/>
  <c r="CF264" i="12"/>
  <c r="CG264" i="12"/>
  <c r="CH264" i="12"/>
  <c r="CI264" i="12"/>
  <c r="CJ264" i="12"/>
  <c r="CK264" i="12"/>
  <c r="CL264" i="12"/>
  <c r="CM264" i="12"/>
  <c r="CN264" i="12"/>
  <c r="CO264" i="12"/>
  <c r="CP264" i="12"/>
  <c r="CQ264" i="12"/>
  <c r="CR264" i="12"/>
  <c r="CS264" i="12"/>
  <c r="CT264" i="12"/>
  <c r="CU264" i="12"/>
  <c r="CV264" i="12"/>
  <c r="CW264" i="12"/>
  <c r="CX264" i="12"/>
  <c r="CY264" i="12"/>
  <c r="CZ264" i="12"/>
  <c r="DA264" i="12"/>
  <c r="DB264" i="12"/>
  <c r="DC264" i="12"/>
  <c r="DD264" i="12"/>
  <c r="BY265" i="12"/>
  <c r="BZ265" i="12"/>
  <c r="CA265" i="12"/>
  <c r="CB265" i="12"/>
  <c r="CC265" i="12"/>
  <c r="CD265" i="12"/>
  <c r="CE265" i="12"/>
  <c r="CF265" i="12"/>
  <c r="CG265" i="12"/>
  <c r="CH265" i="12"/>
  <c r="CI265" i="12"/>
  <c r="CJ265" i="12"/>
  <c r="CK265" i="12"/>
  <c r="CL265" i="12"/>
  <c r="CM265" i="12"/>
  <c r="CN265" i="12"/>
  <c r="CO265" i="12"/>
  <c r="CP265" i="12"/>
  <c r="CQ265" i="12"/>
  <c r="CR265" i="12"/>
  <c r="CS265" i="12"/>
  <c r="CT265" i="12"/>
  <c r="CU265" i="12"/>
  <c r="CV265" i="12"/>
  <c r="CW265" i="12"/>
  <c r="CX265" i="12"/>
  <c r="CY265" i="12"/>
  <c r="CZ265" i="12"/>
  <c r="DA265" i="12"/>
  <c r="DB265" i="12"/>
  <c r="DC265" i="12"/>
  <c r="DD265" i="12"/>
  <c r="BY266" i="12"/>
  <c r="BZ266" i="12"/>
  <c r="CA266" i="12"/>
  <c r="CB266" i="12"/>
  <c r="CC266" i="12"/>
  <c r="CD266" i="12"/>
  <c r="CE266" i="12"/>
  <c r="CF266" i="12"/>
  <c r="CG266" i="12"/>
  <c r="CH266" i="12"/>
  <c r="CI266" i="12"/>
  <c r="CJ266" i="12"/>
  <c r="CK266" i="12"/>
  <c r="CL266" i="12"/>
  <c r="CM266" i="12"/>
  <c r="CN266" i="12"/>
  <c r="CO266" i="12"/>
  <c r="CP266" i="12"/>
  <c r="CQ266" i="12"/>
  <c r="CR266" i="12"/>
  <c r="CS266" i="12"/>
  <c r="CT266" i="12"/>
  <c r="CU266" i="12"/>
  <c r="CV266" i="12"/>
  <c r="CW266" i="12"/>
  <c r="CX266" i="12"/>
  <c r="CY266" i="12"/>
  <c r="CZ266" i="12"/>
  <c r="DA266" i="12"/>
  <c r="DB266" i="12"/>
  <c r="DC266" i="12"/>
  <c r="DD266" i="12"/>
  <c r="BY267" i="12"/>
  <c r="BZ267" i="12"/>
  <c r="CA267" i="12"/>
  <c r="CB267" i="12"/>
  <c r="CC267" i="12"/>
  <c r="CD267" i="12"/>
  <c r="CE267" i="12"/>
  <c r="CF267" i="12"/>
  <c r="CG267" i="12"/>
  <c r="CH267" i="12"/>
  <c r="CI267" i="12"/>
  <c r="CJ267" i="12"/>
  <c r="CK267" i="12"/>
  <c r="CL267" i="12"/>
  <c r="CM267" i="12"/>
  <c r="CN267" i="12"/>
  <c r="CO267" i="12"/>
  <c r="CP267" i="12"/>
  <c r="CQ267" i="12"/>
  <c r="CR267" i="12"/>
  <c r="CS267" i="12"/>
  <c r="CT267" i="12"/>
  <c r="CU267" i="12"/>
  <c r="CV267" i="12"/>
  <c r="CW267" i="12"/>
  <c r="CX267" i="12"/>
  <c r="CY267" i="12"/>
  <c r="CZ267" i="12"/>
  <c r="DA267" i="12"/>
  <c r="DB267" i="12"/>
  <c r="DC267" i="12"/>
  <c r="DD267" i="12"/>
  <c r="BY268" i="12"/>
  <c r="BZ268" i="12"/>
  <c r="CA268" i="12"/>
  <c r="CB268" i="12"/>
  <c r="CC268" i="12"/>
  <c r="CD268" i="12"/>
  <c r="CE268" i="12"/>
  <c r="CF268" i="12"/>
  <c r="CG268" i="12"/>
  <c r="CH268" i="12"/>
  <c r="CI268" i="12"/>
  <c r="CJ268" i="12"/>
  <c r="CK268" i="12"/>
  <c r="CL268" i="12"/>
  <c r="CM268" i="12"/>
  <c r="CN268" i="12"/>
  <c r="CO268" i="12"/>
  <c r="CP268" i="12"/>
  <c r="CQ268" i="12"/>
  <c r="CR268" i="12"/>
  <c r="CS268" i="12"/>
  <c r="CT268" i="12"/>
  <c r="CU268" i="12"/>
  <c r="CV268" i="12"/>
  <c r="CW268" i="12"/>
  <c r="CX268" i="12"/>
  <c r="CY268" i="12"/>
  <c r="CZ268" i="12"/>
  <c r="DA268" i="12"/>
  <c r="DB268" i="12"/>
  <c r="DC268" i="12"/>
  <c r="DD268" i="12"/>
  <c r="BY269" i="12"/>
  <c r="BZ269" i="12"/>
  <c r="CA269" i="12"/>
  <c r="CB269" i="12"/>
  <c r="CC269" i="12"/>
  <c r="CD269" i="12"/>
  <c r="CE269" i="12"/>
  <c r="CF269" i="12"/>
  <c r="CG269" i="12"/>
  <c r="CH269" i="12"/>
  <c r="CI269" i="12"/>
  <c r="CJ269" i="12"/>
  <c r="CK269" i="12"/>
  <c r="CL269" i="12"/>
  <c r="CM269" i="12"/>
  <c r="CN269" i="12"/>
  <c r="CO269" i="12"/>
  <c r="CP269" i="12"/>
  <c r="CQ269" i="12"/>
  <c r="CR269" i="12"/>
  <c r="CS269" i="12"/>
  <c r="CT269" i="12"/>
  <c r="CU269" i="12"/>
  <c r="CV269" i="12"/>
  <c r="CW269" i="12"/>
  <c r="CX269" i="12"/>
  <c r="CY269" i="12"/>
  <c r="CZ269" i="12"/>
  <c r="DA269" i="12"/>
  <c r="DB269" i="12"/>
  <c r="DC269" i="12"/>
  <c r="DD269" i="12"/>
  <c r="BY270" i="12"/>
  <c r="BZ270" i="12"/>
  <c r="CA270" i="12"/>
  <c r="CB270" i="12"/>
  <c r="CC270" i="12"/>
  <c r="CD270" i="12"/>
  <c r="CE270" i="12"/>
  <c r="CF270" i="12"/>
  <c r="CG270" i="12"/>
  <c r="CH270" i="12"/>
  <c r="CI270" i="12"/>
  <c r="CJ270" i="12"/>
  <c r="CK270" i="12"/>
  <c r="CL270" i="12"/>
  <c r="CM270" i="12"/>
  <c r="CN270" i="12"/>
  <c r="CO270" i="12"/>
  <c r="CP270" i="12"/>
  <c r="CQ270" i="12"/>
  <c r="CR270" i="12"/>
  <c r="CS270" i="12"/>
  <c r="CT270" i="12"/>
  <c r="CU270" i="12"/>
  <c r="CV270" i="12"/>
  <c r="CW270" i="12"/>
  <c r="CX270" i="12"/>
  <c r="CY270" i="12"/>
  <c r="CZ270" i="12"/>
  <c r="DA270" i="12"/>
  <c r="DB270" i="12"/>
  <c r="DC270" i="12"/>
  <c r="DD270" i="12"/>
  <c r="BY271" i="12"/>
  <c r="BZ271" i="12"/>
  <c r="CA271" i="12"/>
  <c r="CB271" i="12"/>
  <c r="CC271" i="12"/>
  <c r="CD271" i="12"/>
  <c r="CE271" i="12"/>
  <c r="CF271" i="12"/>
  <c r="CG271" i="12"/>
  <c r="CH271" i="12"/>
  <c r="CI271" i="12"/>
  <c r="CJ271" i="12"/>
  <c r="CK271" i="12"/>
  <c r="CL271" i="12"/>
  <c r="CM271" i="12"/>
  <c r="CN271" i="12"/>
  <c r="CO271" i="12"/>
  <c r="CP271" i="12"/>
  <c r="CQ271" i="12"/>
  <c r="CR271" i="12"/>
  <c r="CS271" i="12"/>
  <c r="CT271" i="12"/>
  <c r="CU271" i="12"/>
  <c r="CV271" i="12"/>
  <c r="CW271" i="12"/>
  <c r="CX271" i="12"/>
  <c r="CY271" i="12"/>
  <c r="CZ271" i="12"/>
  <c r="DA271" i="12"/>
  <c r="DB271" i="12"/>
  <c r="DC271" i="12"/>
  <c r="DD271" i="12"/>
  <c r="BY272" i="12"/>
  <c r="BZ272" i="12"/>
  <c r="CA272" i="12"/>
  <c r="CB272" i="12"/>
  <c r="CC272" i="12"/>
  <c r="CD272" i="12"/>
  <c r="CE272" i="12"/>
  <c r="CF272" i="12"/>
  <c r="CG272" i="12"/>
  <c r="CH272" i="12"/>
  <c r="CI272" i="12"/>
  <c r="CJ272" i="12"/>
  <c r="CK272" i="12"/>
  <c r="CL272" i="12"/>
  <c r="CM272" i="12"/>
  <c r="CN272" i="12"/>
  <c r="CO272" i="12"/>
  <c r="CP272" i="12"/>
  <c r="CQ272" i="12"/>
  <c r="CR272" i="12"/>
  <c r="CS272" i="12"/>
  <c r="CT272" i="12"/>
  <c r="CU272" i="12"/>
  <c r="CV272" i="12"/>
  <c r="CW272" i="12"/>
  <c r="CX272" i="12"/>
  <c r="CY272" i="12"/>
  <c r="CZ272" i="12"/>
  <c r="DA272" i="12"/>
  <c r="DB272" i="12"/>
  <c r="DC272" i="12"/>
  <c r="DD272" i="12"/>
  <c r="BY273" i="12"/>
  <c r="BZ273" i="12"/>
  <c r="CA273" i="12"/>
  <c r="CB273" i="12"/>
  <c r="CC273" i="12"/>
  <c r="CD273" i="12"/>
  <c r="CE273" i="12"/>
  <c r="CF273" i="12"/>
  <c r="CG273" i="12"/>
  <c r="CH273" i="12"/>
  <c r="CI273" i="12"/>
  <c r="CJ273" i="12"/>
  <c r="CK273" i="12"/>
  <c r="CL273" i="12"/>
  <c r="CM273" i="12"/>
  <c r="CN273" i="12"/>
  <c r="CO273" i="12"/>
  <c r="CP273" i="12"/>
  <c r="CQ273" i="12"/>
  <c r="CR273" i="12"/>
  <c r="CS273" i="12"/>
  <c r="CT273" i="12"/>
  <c r="CU273" i="12"/>
  <c r="CV273" i="12"/>
  <c r="CW273" i="12"/>
  <c r="CX273" i="12"/>
  <c r="CY273" i="12"/>
  <c r="CZ273" i="12"/>
  <c r="DA273" i="12"/>
  <c r="DB273" i="12"/>
  <c r="DC273" i="12"/>
  <c r="DD273" i="12"/>
  <c r="BY274" i="12"/>
  <c r="BZ274" i="12"/>
  <c r="CA274" i="12"/>
  <c r="CB274" i="12"/>
  <c r="CC274" i="12"/>
  <c r="CD274" i="12"/>
  <c r="CE274" i="12"/>
  <c r="CF274" i="12"/>
  <c r="CG274" i="12"/>
  <c r="CH274" i="12"/>
  <c r="CI274" i="12"/>
  <c r="CJ274" i="12"/>
  <c r="CK274" i="12"/>
  <c r="CL274" i="12"/>
  <c r="CM274" i="12"/>
  <c r="CN274" i="12"/>
  <c r="CO274" i="12"/>
  <c r="CP274" i="12"/>
  <c r="CQ274" i="12"/>
  <c r="CR274" i="12"/>
  <c r="CS274" i="12"/>
  <c r="CT274" i="12"/>
  <c r="CU274" i="12"/>
  <c r="CV274" i="12"/>
  <c r="CW274" i="12"/>
  <c r="CX274" i="12"/>
  <c r="CY274" i="12"/>
  <c r="CZ274" i="12"/>
  <c r="DA274" i="12"/>
  <c r="DB274" i="12"/>
  <c r="DC274" i="12"/>
  <c r="DD274" i="12"/>
  <c r="BY275" i="12"/>
  <c r="BZ275" i="12"/>
  <c r="CA275" i="12"/>
  <c r="CB275" i="12"/>
  <c r="CC275" i="12"/>
  <c r="CD275" i="12"/>
  <c r="CE275" i="12"/>
  <c r="CF275" i="12"/>
  <c r="CG275" i="12"/>
  <c r="CH275" i="12"/>
  <c r="CI275" i="12"/>
  <c r="CJ275" i="12"/>
  <c r="CK275" i="12"/>
  <c r="CL275" i="12"/>
  <c r="CM275" i="12"/>
  <c r="CN275" i="12"/>
  <c r="CO275" i="12"/>
  <c r="CP275" i="12"/>
  <c r="CQ275" i="12"/>
  <c r="CR275" i="12"/>
  <c r="CS275" i="12"/>
  <c r="CT275" i="12"/>
  <c r="CU275" i="12"/>
  <c r="CV275" i="12"/>
  <c r="CW275" i="12"/>
  <c r="CX275" i="12"/>
  <c r="CY275" i="12"/>
  <c r="CZ275" i="12"/>
  <c r="DA275" i="12"/>
  <c r="DB275" i="12"/>
  <c r="DC275" i="12"/>
  <c r="DD275" i="12"/>
  <c r="BY276" i="12"/>
  <c r="BZ276" i="12"/>
  <c r="CA276" i="12"/>
  <c r="CB276" i="12"/>
  <c r="CC276" i="12"/>
  <c r="CD276" i="12"/>
  <c r="CE276" i="12"/>
  <c r="CF276" i="12"/>
  <c r="CG276" i="12"/>
  <c r="CH276" i="12"/>
  <c r="CI276" i="12"/>
  <c r="CJ276" i="12"/>
  <c r="CK276" i="12"/>
  <c r="CL276" i="12"/>
  <c r="CM276" i="12"/>
  <c r="CN276" i="12"/>
  <c r="CO276" i="12"/>
  <c r="CP276" i="12"/>
  <c r="CQ276" i="12"/>
  <c r="CR276" i="12"/>
  <c r="CS276" i="12"/>
  <c r="CT276" i="12"/>
  <c r="CU276" i="12"/>
  <c r="CV276" i="12"/>
  <c r="CW276" i="12"/>
  <c r="CX276" i="12"/>
  <c r="CY276" i="12"/>
  <c r="CZ276" i="12"/>
  <c r="DA276" i="12"/>
  <c r="DB276" i="12"/>
  <c r="DC276" i="12"/>
  <c r="DD276" i="12"/>
  <c r="BY277" i="12"/>
  <c r="BZ277" i="12"/>
  <c r="CA277" i="12"/>
  <c r="CB277" i="12"/>
  <c r="CC277" i="12"/>
  <c r="CD277" i="12"/>
  <c r="CE277" i="12"/>
  <c r="CF277" i="12"/>
  <c r="CG277" i="12"/>
  <c r="CH277" i="12"/>
  <c r="CI277" i="12"/>
  <c r="CJ277" i="12"/>
  <c r="CK277" i="12"/>
  <c r="CL277" i="12"/>
  <c r="CM277" i="12"/>
  <c r="CN277" i="12"/>
  <c r="CO277" i="12"/>
  <c r="CP277" i="12"/>
  <c r="CQ277" i="12"/>
  <c r="CR277" i="12"/>
  <c r="CS277" i="12"/>
  <c r="CT277" i="12"/>
  <c r="CU277" i="12"/>
  <c r="CV277" i="12"/>
  <c r="CW277" i="12"/>
  <c r="CX277" i="12"/>
  <c r="CY277" i="12"/>
  <c r="CZ277" i="12"/>
  <c r="DA277" i="12"/>
  <c r="DB277" i="12"/>
  <c r="DC277" i="12"/>
  <c r="DD277" i="12"/>
  <c r="BY278" i="12"/>
  <c r="BZ278" i="12"/>
  <c r="CA278" i="12"/>
  <c r="CB278" i="12"/>
  <c r="CC278" i="12"/>
  <c r="CD278" i="12"/>
  <c r="CE278" i="12"/>
  <c r="CF278" i="12"/>
  <c r="CG278" i="12"/>
  <c r="CH278" i="12"/>
  <c r="CI278" i="12"/>
  <c r="CJ278" i="12"/>
  <c r="CK278" i="12"/>
  <c r="CL278" i="12"/>
  <c r="CM278" i="12"/>
  <c r="CN278" i="12"/>
  <c r="CO278" i="12"/>
  <c r="CP278" i="12"/>
  <c r="CQ278" i="12"/>
  <c r="CR278" i="12"/>
  <c r="CS278" i="12"/>
  <c r="CT278" i="12"/>
  <c r="CU278" i="12"/>
  <c r="CV278" i="12"/>
  <c r="CW278" i="12"/>
  <c r="CX278" i="12"/>
  <c r="CY278" i="12"/>
  <c r="CZ278" i="12"/>
  <c r="DA278" i="12"/>
  <c r="DB278" i="12"/>
  <c r="DC278" i="12"/>
  <c r="DD278" i="12"/>
  <c r="BY279" i="12"/>
  <c r="BZ279" i="12"/>
  <c r="CA279" i="12"/>
  <c r="CB279" i="12"/>
  <c r="CC279" i="12"/>
  <c r="CD279" i="12"/>
  <c r="CE279" i="12"/>
  <c r="CF279" i="12"/>
  <c r="CG279" i="12"/>
  <c r="CH279" i="12"/>
  <c r="CI279" i="12"/>
  <c r="CJ279" i="12"/>
  <c r="CK279" i="12"/>
  <c r="CL279" i="12"/>
  <c r="CM279" i="12"/>
  <c r="CN279" i="12"/>
  <c r="CO279" i="12"/>
  <c r="CP279" i="12"/>
  <c r="CQ279" i="12"/>
  <c r="CR279" i="12"/>
  <c r="CS279" i="12"/>
  <c r="CT279" i="12"/>
  <c r="CU279" i="12"/>
  <c r="CV279" i="12"/>
  <c r="CW279" i="12"/>
  <c r="CX279" i="12"/>
  <c r="CY279" i="12"/>
  <c r="CZ279" i="12"/>
  <c r="DA279" i="12"/>
  <c r="DB279" i="12"/>
  <c r="DC279" i="12"/>
  <c r="DD279" i="12"/>
  <c r="BY280" i="12"/>
  <c r="BZ280" i="12"/>
  <c r="CA280" i="12"/>
  <c r="CB280" i="12"/>
  <c r="CC280" i="12"/>
  <c r="CD280" i="12"/>
  <c r="CE280" i="12"/>
  <c r="CF280" i="12"/>
  <c r="CG280" i="12"/>
  <c r="CH280" i="12"/>
  <c r="CI280" i="12"/>
  <c r="CJ280" i="12"/>
  <c r="CK280" i="12"/>
  <c r="CL280" i="12"/>
  <c r="CM280" i="12"/>
  <c r="CN280" i="12"/>
  <c r="CO280" i="12"/>
  <c r="CP280" i="12"/>
  <c r="CQ280" i="12"/>
  <c r="CR280" i="12"/>
  <c r="CS280" i="12"/>
  <c r="CT280" i="12"/>
  <c r="CU280" i="12"/>
  <c r="CV280" i="12"/>
  <c r="CW280" i="12"/>
  <c r="CX280" i="12"/>
  <c r="CY280" i="12"/>
  <c r="CZ280" i="12"/>
  <c r="DA280" i="12"/>
  <c r="DB280" i="12"/>
  <c r="DC280" i="12"/>
  <c r="DD280" i="12"/>
  <c r="BY281" i="12"/>
  <c r="BZ281" i="12"/>
  <c r="CA281" i="12"/>
  <c r="CB281" i="12"/>
  <c r="CC281" i="12"/>
  <c r="CD281" i="12"/>
  <c r="CE281" i="12"/>
  <c r="CF281" i="12"/>
  <c r="CG281" i="12"/>
  <c r="CH281" i="12"/>
  <c r="CI281" i="12"/>
  <c r="CJ281" i="12"/>
  <c r="CK281" i="12"/>
  <c r="CL281" i="12"/>
  <c r="CM281" i="12"/>
  <c r="CN281" i="12"/>
  <c r="CO281" i="12"/>
  <c r="CP281" i="12"/>
  <c r="CQ281" i="12"/>
  <c r="CR281" i="12"/>
  <c r="CS281" i="12"/>
  <c r="CT281" i="12"/>
  <c r="CU281" i="12"/>
  <c r="CV281" i="12"/>
  <c r="CW281" i="12"/>
  <c r="CX281" i="12"/>
  <c r="CY281" i="12"/>
  <c r="CZ281" i="12"/>
  <c r="DA281" i="12"/>
  <c r="DB281" i="12"/>
  <c r="DC281" i="12"/>
  <c r="DD281" i="12"/>
  <c r="BY282" i="12"/>
  <c r="BZ282" i="12"/>
  <c r="CA282" i="12"/>
  <c r="CB282" i="12"/>
  <c r="CC282" i="12"/>
  <c r="CD282" i="12"/>
  <c r="CE282" i="12"/>
  <c r="CF282" i="12"/>
  <c r="CG282" i="12"/>
  <c r="CH282" i="12"/>
  <c r="CI282" i="12"/>
  <c r="CJ282" i="12"/>
  <c r="CK282" i="12"/>
  <c r="CL282" i="12"/>
  <c r="CM282" i="12"/>
  <c r="CN282" i="12"/>
  <c r="CO282" i="12"/>
  <c r="CP282" i="12"/>
  <c r="CQ282" i="12"/>
  <c r="CR282" i="12"/>
  <c r="CS282" i="12"/>
  <c r="CT282" i="12"/>
  <c r="CU282" i="12"/>
  <c r="CV282" i="12"/>
  <c r="CW282" i="12"/>
  <c r="CX282" i="12"/>
  <c r="CY282" i="12"/>
  <c r="CZ282" i="12"/>
  <c r="DA282" i="12"/>
  <c r="DB282" i="12"/>
  <c r="DC282" i="12"/>
  <c r="DD282" i="12"/>
  <c r="BY283" i="12"/>
  <c r="BZ283" i="12"/>
  <c r="CA283" i="12"/>
  <c r="CB283" i="12"/>
  <c r="CC283" i="12"/>
  <c r="CD283" i="12"/>
  <c r="CE283" i="12"/>
  <c r="CF283" i="12"/>
  <c r="CG283" i="12"/>
  <c r="CH283" i="12"/>
  <c r="CI283" i="12"/>
  <c r="CJ283" i="12"/>
  <c r="CK283" i="12"/>
  <c r="CL283" i="12"/>
  <c r="CM283" i="12"/>
  <c r="CN283" i="12"/>
  <c r="CO283" i="12"/>
  <c r="CP283" i="12"/>
  <c r="CQ283" i="12"/>
  <c r="CR283" i="12"/>
  <c r="CS283" i="12"/>
  <c r="CT283" i="12"/>
  <c r="CU283" i="12"/>
  <c r="CV283" i="12"/>
  <c r="CW283" i="12"/>
  <c r="CX283" i="12"/>
  <c r="CY283" i="12"/>
  <c r="CZ283" i="12"/>
  <c r="DA283" i="12"/>
  <c r="DB283" i="12"/>
  <c r="DC283" i="12"/>
  <c r="DD283" i="12"/>
  <c r="BY284" i="12"/>
  <c r="BZ284" i="12"/>
  <c r="CA284" i="12"/>
  <c r="CB284" i="12"/>
  <c r="CC284" i="12"/>
  <c r="CD284" i="12"/>
  <c r="CE284" i="12"/>
  <c r="CF284" i="12"/>
  <c r="CG284" i="12"/>
  <c r="CH284" i="12"/>
  <c r="CI284" i="12"/>
  <c r="CJ284" i="12"/>
  <c r="CK284" i="12"/>
  <c r="CL284" i="12"/>
  <c r="CM284" i="12"/>
  <c r="CN284" i="12"/>
  <c r="CO284" i="12"/>
  <c r="CP284" i="12"/>
  <c r="CQ284" i="12"/>
  <c r="CR284" i="12"/>
  <c r="CS284" i="12"/>
  <c r="CT284" i="12"/>
  <c r="CU284" i="12"/>
  <c r="CV284" i="12"/>
  <c r="CW284" i="12"/>
  <c r="CX284" i="12"/>
  <c r="CY284" i="12"/>
  <c r="CZ284" i="12"/>
  <c r="DA284" i="12"/>
  <c r="DB284" i="12"/>
  <c r="DC284" i="12"/>
  <c r="DD284" i="12"/>
  <c r="BY285" i="12"/>
  <c r="BZ285" i="12"/>
  <c r="CA285" i="12"/>
  <c r="CB285" i="12"/>
  <c r="CC285" i="12"/>
  <c r="CD285" i="12"/>
  <c r="CE285" i="12"/>
  <c r="CF285" i="12"/>
  <c r="CG285" i="12"/>
  <c r="CH285" i="12"/>
  <c r="CI285" i="12"/>
  <c r="CJ285" i="12"/>
  <c r="CK285" i="12"/>
  <c r="CL285" i="12"/>
  <c r="CM285" i="12"/>
  <c r="CN285" i="12"/>
  <c r="CO285" i="12"/>
  <c r="CP285" i="12"/>
  <c r="CQ285" i="12"/>
  <c r="CR285" i="12"/>
  <c r="CS285" i="12"/>
  <c r="CT285" i="12"/>
  <c r="CU285" i="12"/>
  <c r="CV285" i="12"/>
  <c r="CW285" i="12"/>
  <c r="CX285" i="12"/>
  <c r="CY285" i="12"/>
  <c r="CZ285" i="12"/>
  <c r="DA285" i="12"/>
  <c r="DB285" i="12"/>
  <c r="DC285" i="12"/>
  <c r="DD285" i="12"/>
  <c r="BY286" i="12"/>
  <c r="BZ286" i="12"/>
  <c r="CA286" i="12"/>
  <c r="CB286" i="12"/>
  <c r="CC286" i="12"/>
  <c r="CD286" i="12"/>
  <c r="CE286" i="12"/>
  <c r="CF286" i="12"/>
  <c r="CG286" i="12"/>
  <c r="CH286" i="12"/>
  <c r="CI286" i="12"/>
  <c r="CJ286" i="12"/>
  <c r="CK286" i="12"/>
  <c r="CL286" i="12"/>
  <c r="CM286" i="12"/>
  <c r="CN286" i="12"/>
  <c r="CO286" i="12"/>
  <c r="CP286" i="12"/>
  <c r="CQ286" i="12"/>
  <c r="CR286" i="12"/>
  <c r="CS286" i="12"/>
  <c r="CT286" i="12"/>
  <c r="CU286" i="12"/>
  <c r="CV286" i="12"/>
  <c r="CW286" i="12"/>
  <c r="CX286" i="12"/>
  <c r="CY286" i="12"/>
  <c r="CZ286" i="12"/>
  <c r="DA286" i="12"/>
  <c r="DB286" i="12"/>
  <c r="DC286" i="12"/>
  <c r="DD286" i="12"/>
  <c r="BY287" i="12"/>
  <c r="BZ287" i="12"/>
  <c r="CA287" i="12"/>
  <c r="CB287" i="12"/>
  <c r="CC287" i="12"/>
  <c r="CD287" i="12"/>
  <c r="CE287" i="12"/>
  <c r="CF287" i="12"/>
  <c r="CG287" i="12"/>
  <c r="CH287" i="12"/>
  <c r="CI287" i="12"/>
  <c r="CJ287" i="12"/>
  <c r="CK287" i="12"/>
  <c r="CL287" i="12"/>
  <c r="CM287" i="12"/>
  <c r="CN287" i="12"/>
  <c r="CO287" i="12"/>
  <c r="CP287" i="12"/>
  <c r="CQ287" i="12"/>
  <c r="CR287" i="12"/>
  <c r="CS287" i="12"/>
  <c r="CT287" i="12"/>
  <c r="CU287" i="12"/>
  <c r="CV287" i="12"/>
  <c r="CW287" i="12"/>
  <c r="CX287" i="12"/>
  <c r="CY287" i="12"/>
  <c r="CZ287" i="12"/>
  <c r="DA287" i="12"/>
  <c r="DB287" i="12"/>
  <c r="DC287" i="12"/>
  <c r="DD287" i="12"/>
  <c r="BY288" i="12"/>
  <c r="BZ288" i="12"/>
  <c r="CA288" i="12"/>
  <c r="CB288" i="12"/>
  <c r="CC288" i="12"/>
  <c r="CD288" i="12"/>
  <c r="CE288" i="12"/>
  <c r="CF288" i="12"/>
  <c r="CG288" i="12"/>
  <c r="CH288" i="12"/>
  <c r="CI288" i="12"/>
  <c r="CJ288" i="12"/>
  <c r="CK288" i="12"/>
  <c r="CL288" i="12"/>
  <c r="CM288" i="12"/>
  <c r="CN288" i="12"/>
  <c r="CO288" i="12"/>
  <c r="CP288" i="12"/>
  <c r="CQ288" i="12"/>
  <c r="CR288" i="12"/>
  <c r="CS288" i="12"/>
  <c r="CT288" i="12"/>
  <c r="CU288" i="12"/>
  <c r="CV288" i="12"/>
  <c r="CW288" i="12"/>
  <c r="CX288" i="12"/>
  <c r="CY288" i="12"/>
  <c r="CZ288" i="12"/>
  <c r="DA288" i="12"/>
  <c r="DB288" i="12"/>
  <c r="DC288" i="12"/>
  <c r="DD288" i="12"/>
  <c r="BY289" i="12"/>
  <c r="BZ289" i="12"/>
  <c r="CA289" i="12"/>
  <c r="CB289" i="12"/>
  <c r="CC289" i="12"/>
  <c r="CD289" i="12"/>
  <c r="CE289" i="12"/>
  <c r="CF289" i="12"/>
  <c r="CG289" i="12"/>
  <c r="CH289" i="12"/>
  <c r="CI289" i="12"/>
  <c r="CJ289" i="12"/>
  <c r="CK289" i="12"/>
  <c r="CL289" i="12"/>
  <c r="CM289" i="12"/>
  <c r="CN289" i="12"/>
  <c r="CO289" i="12"/>
  <c r="CP289" i="12"/>
  <c r="CQ289" i="12"/>
  <c r="CR289" i="12"/>
  <c r="CS289" i="12"/>
  <c r="CT289" i="12"/>
  <c r="CU289" i="12"/>
  <c r="CV289" i="12"/>
  <c r="CW289" i="12"/>
  <c r="CX289" i="12"/>
  <c r="CY289" i="12"/>
  <c r="CZ289" i="12"/>
  <c r="DA289" i="12"/>
  <c r="DB289" i="12"/>
  <c r="DC289" i="12"/>
  <c r="DD289" i="12"/>
  <c r="BY290" i="12"/>
  <c r="BZ290" i="12"/>
  <c r="CA290" i="12"/>
  <c r="CB290" i="12"/>
  <c r="CC290" i="12"/>
  <c r="CD290" i="12"/>
  <c r="CE290" i="12"/>
  <c r="CF290" i="12"/>
  <c r="CG290" i="12"/>
  <c r="CH290" i="12"/>
  <c r="CI290" i="12"/>
  <c r="CJ290" i="12"/>
  <c r="CK290" i="12"/>
  <c r="CL290" i="12"/>
  <c r="CM290" i="12"/>
  <c r="CN290" i="12"/>
  <c r="CO290" i="12"/>
  <c r="CP290" i="12"/>
  <c r="CQ290" i="12"/>
  <c r="CR290" i="12"/>
  <c r="CS290" i="12"/>
  <c r="CT290" i="12"/>
  <c r="CU290" i="12"/>
  <c r="CV290" i="12"/>
  <c r="CW290" i="12"/>
  <c r="CX290" i="12"/>
  <c r="CY290" i="12"/>
  <c r="CZ290" i="12"/>
  <c r="DA290" i="12"/>
  <c r="DB290" i="12"/>
  <c r="DC290" i="12"/>
  <c r="DD290" i="12"/>
  <c r="BY291" i="12"/>
  <c r="BZ291" i="12"/>
  <c r="CA291" i="12"/>
  <c r="CB291" i="12"/>
  <c r="CC291" i="12"/>
  <c r="CD291" i="12"/>
  <c r="CE291" i="12"/>
  <c r="CF291" i="12"/>
  <c r="CG291" i="12"/>
  <c r="CH291" i="12"/>
  <c r="CI291" i="12"/>
  <c r="CJ291" i="12"/>
  <c r="CK291" i="12"/>
  <c r="CL291" i="12"/>
  <c r="CM291" i="12"/>
  <c r="CN291" i="12"/>
  <c r="CO291" i="12"/>
  <c r="CP291" i="12"/>
  <c r="CQ291" i="12"/>
  <c r="CR291" i="12"/>
  <c r="CS291" i="12"/>
  <c r="CT291" i="12"/>
  <c r="CU291" i="12"/>
  <c r="CV291" i="12"/>
  <c r="CW291" i="12"/>
  <c r="CX291" i="12"/>
  <c r="CY291" i="12"/>
  <c r="CZ291" i="12"/>
  <c r="DA291" i="12"/>
  <c r="DB291" i="12"/>
  <c r="DC291" i="12"/>
  <c r="DD291" i="12"/>
  <c r="BY292" i="12"/>
  <c r="BZ292" i="12"/>
  <c r="CA292" i="12"/>
  <c r="CB292" i="12"/>
  <c r="CC292" i="12"/>
  <c r="CD292" i="12"/>
  <c r="CE292" i="12"/>
  <c r="CF292" i="12"/>
  <c r="CG292" i="12"/>
  <c r="CH292" i="12"/>
  <c r="CI292" i="12"/>
  <c r="CJ292" i="12"/>
  <c r="CK292" i="12"/>
  <c r="CL292" i="12"/>
  <c r="CM292" i="12"/>
  <c r="CN292" i="12"/>
  <c r="CO292" i="12"/>
  <c r="CP292" i="12"/>
  <c r="CQ292" i="12"/>
  <c r="CR292" i="12"/>
  <c r="CS292" i="12"/>
  <c r="CT292" i="12"/>
  <c r="CU292" i="12"/>
  <c r="CV292" i="12"/>
  <c r="CW292" i="12"/>
  <c r="CX292" i="12"/>
  <c r="CY292" i="12"/>
  <c r="CZ292" i="12"/>
  <c r="DA292" i="12"/>
  <c r="DB292" i="12"/>
  <c r="DC292" i="12"/>
  <c r="DD292" i="12"/>
  <c r="BY293" i="12"/>
  <c r="BZ293" i="12"/>
  <c r="CA293" i="12"/>
  <c r="CB293" i="12"/>
  <c r="CC293" i="12"/>
  <c r="CD293" i="12"/>
  <c r="CE293" i="12"/>
  <c r="CF293" i="12"/>
  <c r="CG293" i="12"/>
  <c r="CH293" i="12"/>
  <c r="CI293" i="12"/>
  <c r="CJ293" i="12"/>
  <c r="CK293" i="12"/>
  <c r="CL293" i="12"/>
  <c r="CM293" i="12"/>
  <c r="CN293" i="12"/>
  <c r="CO293" i="12"/>
  <c r="CP293" i="12"/>
  <c r="CQ293" i="12"/>
  <c r="CR293" i="12"/>
  <c r="CS293" i="12"/>
  <c r="CT293" i="12"/>
  <c r="CU293" i="12"/>
  <c r="CV293" i="12"/>
  <c r="CW293" i="12"/>
  <c r="CX293" i="12"/>
  <c r="CY293" i="12"/>
  <c r="CZ293" i="12"/>
  <c r="DA293" i="12"/>
  <c r="DB293" i="12"/>
  <c r="DC293" i="12"/>
  <c r="DD293" i="12"/>
  <c r="BY294" i="12"/>
  <c r="BZ294" i="12"/>
  <c r="CA294" i="12"/>
  <c r="CB294" i="12"/>
  <c r="CC294" i="12"/>
  <c r="CD294" i="12"/>
  <c r="CE294" i="12"/>
  <c r="CF294" i="12"/>
  <c r="CG294" i="12"/>
  <c r="CH294" i="12"/>
  <c r="CI294" i="12"/>
  <c r="CJ294" i="12"/>
  <c r="CK294" i="12"/>
  <c r="CL294" i="12"/>
  <c r="CM294" i="12"/>
  <c r="CN294" i="12"/>
  <c r="CO294" i="12"/>
  <c r="CP294" i="12"/>
  <c r="CQ294" i="12"/>
  <c r="CR294" i="12"/>
  <c r="CS294" i="12"/>
  <c r="CT294" i="12"/>
  <c r="CU294" i="12"/>
  <c r="CV294" i="12"/>
  <c r="CW294" i="12"/>
  <c r="CX294" i="12"/>
  <c r="CY294" i="12"/>
  <c r="CZ294" i="12"/>
  <c r="DA294" i="12"/>
  <c r="DB294" i="12"/>
  <c r="DC294" i="12"/>
  <c r="DD294" i="12"/>
  <c r="BY295" i="12"/>
  <c r="BZ295" i="12"/>
  <c r="CA295" i="12"/>
  <c r="CB295" i="12"/>
  <c r="CC295" i="12"/>
  <c r="CD295" i="12"/>
  <c r="CE295" i="12"/>
  <c r="CF295" i="12"/>
  <c r="CG295" i="12"/>
  <c r="CH295" i="12"/>
  <c r="CI295" i="12"/>
  <c r="CJ295" i="12"/>
  <c r="CK295" i="12"/>
  <c r="CL295" i="12"/>
  <c r="CM295" i="12"/>
  <c r="CN295" i="12"/>
  <c r="CO295" i="12"/>
  <c r="CP295" i="12"/>
  <c r="CQ295" i="12"/>
  <c r="CR295" i="12"/>
  <c r="CS295" i="12"/>
  <c r="CT295" i="12"/>
  <c r="CU295" i="12"/>
  <c r="CV295" i="12"/>
  <c r="CW295" i="12"/>
  <c r="CX295" i="12"/>
  <c r="CY295" i="12"/>
  <c r="CZ295" i="12"/>
  <c r="DA295" i="12"/>
  <c r="DB295" i="12"/>
  <c r="DC295" i="12"/>
  <c r="DD295" i="12"/>
  <c r="BY296" i="12"/>
  <c r="BZ296" i="12"/>
  <c r="CA296" i="12"/>
  <c r="CB296" i="12"/>
  <c r="CC296" i="12"/>
  <c r="CD296" i="12"/>
  <c r="CE296" i="12"/>
  <c r="CF296" i="12"/>
  <c r="CG296" i="12"/>
  <c r="CH296" i="12"/>
  <c r="CI296" i="12"/>
  <c r="CJ296" i="12"/>
  <c r="CK296" i="12"/>
  <c r="CL296" i="12"/>
  <c r="CM296" i="12"/>
  <c r="CN296" i="12"/>
  <c r="CO296" i="12"/>
  <c r="CP296" i="12"/>
  <c r="CQ296" i="12"/>
  <c r="CR296" i="12"/>
  <c r="CS296" i="12"/>
  <c r="CT296" i="12"/>
  <c r="CU296" i="12"/>
  <c r="CV296" i="12"/>
  <c r="CW296" i="12"/>
  <c r="CX296" i="12"/>
  <c r="CY296" i="12"/>
  <c r="CZ296" i="12"/>
  <c r="DA296" i="12"/>
  <c r="DB296" i="12"/>
  <c r="DC296" i="12"/>
  <c r="DD296" i="12"/>
  <c r="BY297" i="12"/>
  <c r="BZ297" i="12"/>
  <c r="CA297" i="12"/>
  <c r="CB297" i="12"/>
  <c r="CC297" i="12"/>
  <c r="CD297" i="12"/>
  <c r="CE297" i="12"/>
  <c r="CF297" i="12"/>
  <c r="CG297" i="12"/>
  <c r="CH297" i="12"/>
  <c r="CI297" i="12"/>
  <c r="CJ297" i="12"/>
  <c r="CK297" i="12"/>
  <c r="CL297" i="12"/>
  <c r="CM297" i="12"/>
  <c r="CN297" i="12"/>
  <c r="CO297" i="12"/>
  <c r="CP297" i="12"/>
  <c r="CQ297" i="12"/>
  <c r="CR297" i="12"/>
  <c r="CS297" i="12"/>
  <c r="CT297" i="12"/>
  <c r="CU297" i="12"/>
  <c r="CV297" i="12"/>
  <c r="CW297" i="12"/>
  <c r="CX297" i="12"/>
  <c r="CY297" i="12"/>
  <c r="CZ297" i="12"/>
  <c r="DA297" i="12"/>
  <c r="DB297" i="12"/>
  <c r="DC297" i="12"/>
  <c r="DD297" i="12"/>
  <c r="BY298" i="12"/>
  <c r="BZ298" i="12"/>
  <c r="CA298" i="12"/>
  <c r="CB298" i="12"/>
  <c r="CC298" i="12"/>
  <c r="CD298" i="12"/>
  <c r="CE298" i="12"/>
  <c r="CF298" i="12"/>
  <c r="CG298" i="12"/>
  <c r="CH298" i="12"/>
  <c r="CI298" i="12"/>
  <c r="CJ298" i="12"/>
  <c r="CK298" i="12"/>
  <c r="CL298" i="12"/>
  <c r="CM298" i="12"/>
  <c r="CN298" i="12"/>
  <c r="CO298" i="12"/>
  <c r="CP298" i="12"/>
  <c r="CQ298" i="12"/>
  <c r="CR298" i="12"/>
  <c r="CS298" i="12"/>
  <c r="CT298" i="12"/>
  <c r="CU298" i="12"/>
  <c r="CV298" i="12"/>
  <c r="CW298" i="12"/>
  <c r="CX298" i="12"/>
  <c r="CY298" i="12"/>
  <c r="CZ298" i="12"/>
  <c r="DA298" i="12"/>
  <c r="DB298" i="12"/>
  <c r="DC298" i="12"/>
  <c r="DD298" i="12"/>
  <c r="BY299" i="12"/>
  <c r="BZ299" i="12"/>
  <c r="CA299" i="12"/>
  <c r="CB299" i="12"/>
  <c r="CC299" i="12"/>
  <c r="CD299" i="12"/>
  <c r="CE299" i="12"/>
  <c r="CF299" i="12"/>
  <c r="CG299" i="12"/>
  <c r="CH299" i="12"/>
  <c r="CI299" i="12"/>
  <c r="CJ299" i="12"/>
  <c r="CK299" i="12"/>
  <c r="CL299" i="12"/>
  <c r="CM299" i="12"/>
  <c r="CN299" i="12"/>
  <c r="CO299" i="12"/>
  <c r="CP299" i="12"/>
  <c r="CQ299" i="12"/>
  <c r="CR299" i="12"/>
  <c r="CS299" i="12"/>
  <c r="CT299" i="12"/>
  <c r="CU299" i="12"/>
  <c r="CV299" i="12"/>
  <c r="CW299" i="12"/>
  <c r="CX299" i="12"/>
  <c r="CY299" i="12"/>
  <c r="CZ299" i="12"/>
  <c r="DA299" i="12"/>
  <c r="DB299" i="12"/>
  <c r="DC299" i="12"/>
  <c r="DD299" i="12"/>
  <c r="BY300" i="12"/>
  <c r="BZ300" i="12"/>
  <c r="CA300" i="12"/>
  <c r="CB300" i="12"/>
  <c r="CC300" i="12"/>
  <c r="CD300" i="12"/>
  <c r="CE300" i="12"/>
  <c r="CF300" i="12"/>
  <c r="CG300" i="12"/>
  <c r="CH300" i="12"/>
  <c r="CI300" i="12"/>
  <c r="CJ300" i="12"/>
  <c r="CK300" i="12"/>
  <c r="CL300" i="12"/>
  <c r="CM300" i="12"/>
  <c r="CN300" i="12"/>
  <c r="CO300" i="12"/>
  <c r="CP300" i="12"/>
  <c r="CQ300" i="12"/>
  <c r="CR300" i="12"/>
  <c r="CS300" i="12"/>
  <c r="CT300" i="12"/>
  <c r="CU300" i="12"/>
  <c r="CV300" i="12"/>
  <c r="CW300" i="12"/>
  <c r="CX300" i="12"/>
  <c r="CY300" i="12"/>
  <c r="CZ300" i="12"/>
  <c r="DA300" i="12"/>
  <c r="DB300" i="12"/>
  <c r="DC300" i="12"/>
  <c r="DD300" i="12"/>
  <c r="BY301" i="12"/>
  <c r="BZ301" i="12"/>
  <c r="CA301" i="12"/>
  <c r="CB301" i="12"/>
  <c r="CC301" i="12"/>
  <c r="CD301" i="12"/>
  <c r="CE301" i="12"/>
  <c r="CF301" i="12"/>
  <c r="CG301" i="12"/>
  <c r="CH301" i="12"/>
  <c r="CI301" i="12"/>
  <c r="CJ301" i="12"/>
  <c r="CK301" i="12"/>
  <c r="CL301" i="12"/>
  <c r="CM301" i="12"/>
  <c r="CN301" i="12"/>
  <c r="CO301" i="12"/>
  <c r="CP301" i="12"/>
  <c r="CQ301" i="12"/>
  <c r="CR301" i="12"/>
  <c r="CS301" i="12"/>
  <c r="CT301" i="12"/>
  <c r="CU301" i="12"/>
  <c r="CV301" i="12"/>
  <c r="CW301" i="12"/>
  <c r="CX301" i="12"/>
  <c r="CY301" i="12"/>
  <c r="CZ301" i="12"/>
  <c r="DA301" i="12"/>
  <c r="DB301" i="12"/>
  <c r="DC301" i="12"/>
  <c r="DD301" i="12"/>
  <c r="BY302" i="12"/>
  <c r="BZ302" i="12"/>
  <c r="CA302" i="12"/>
  <c r="CB302" i="12"/>
  <c r="CC302" i="12"/>
  <c r="CD302" i="12"/>
  <c r="CE302" i="12"/>
  <c r="CF302" i="12"/>
  <c r="CG302" i="12"/>
  <c r="CH302" i="12"/>
  <c r="CI302" i="12"/>
  <c r="CJ302" i="12"/>
  <c r="CK302" i="12"/>
  <c r="CL302" i="12"/>
  <c r="CM302" i="12"/>
  <c r="CN302" i="12"/>
  <c r="CO302" i="12"/>
  <c r="CP302" i="12"/>
  <c r="CQ302" i="12"/>
  <c r="CR302" i="12"/>
  <c r="CS302" i="12"/>
  <c r="CT302" i="12"/>
  <c r="CU302" i="12"/>
  <c r="CV302" i="12"/>
  <c r="CW302" i="12"/>
  <c r="CX302" i="12"/>
  <c r="CY302" i="12"/>
  <c r="CZ302" i="12"/>
  <c r="DA302" i="12"/>
  <c r="DB302" i="12"/>
  <c r="DC302" i="12"/>
  <c r="DD302" i="12"/>
  <c r="BY303" i="12"/>
  <c r="BZ303" i="12"/>
  <c r="CA303" i="12"/>
  <c r="CB303" i="12"/>
  <c r="CC303" i="12"/>
  <c r="CD303" i="12"/>
  <c r="CE303" i="12"/>
  <c r="CF303" i="12"/>
  <c r="CG303" i="12"/>
  <c r="CH303" i="12"/>
  <c r="CI303" i="12"/>
  <c r="CJ303" i="12"/>
  <c r="CK303" i="12"/>
  <c r="CL303" i="12"/>
  <c r="CM303" i="12"/>
  <c r="CN303" i="12"/>
  <c r="CO303" i="12"/>
  <c r="CP303" i="12"/>
  <c r="CQ303" i="12"/>
  <c r="CR303" i="12"/>
  <c r="CS303" i="12"/>
  <c r="CT303" i="12"/>
  <c r="CU303" i="12"/>
  <c r="CV303" i="12"/>
  <c r="CW303" i="12"/>
  <c r="CX303" i="12"/>
  <c r="CY303" i="12"/>
  <c r="CZ303" i="12"/>
  <c r="DA303" i="12"/>
  <c r="DB303" i="12"/>
  <c r="DC303" i="12"/>
  <c r="DD303" i="12"/>
  <c r="BY304" i="12"/>
  <c r="BZ304" i="12"/>
  <c r="CA304" i="12"/>
  <c r="CB304" i="12"/>
  <c r="CC304" i="12"/>
  <c r="CD304" i="12"/>
  <c r="CE304" i="12"/>
  <c r="CF304" i="12"/>
  <c r="CG304" i="12"/>
  <c r="CH304" i="12"/>
  <c r="CI304" i="12"/>
  <c r="CJ304" i="12"/>
  <c r="CK304" i="12"/>
  <c r="CL304" i="12"/>
  <c r="CM304" i="12"/>
  <c r="CN304" i="12"/>
  <c r="CO304" i="12"/>
  <c r="CP304" i="12"/>
  <c r="CQ304" i="12"/>
  <c r="CR304" i="12"/>
  <c r="CS304" i="12"/>
  <c r="CT304" i="12"/>
  <c r="CU304" i="12"/>
  <c r="CV304" i="12"/>
  <c r="CW304" i="12"/>
  <c r="CX304" i="12"/>
  <c r="CY304" i="12"/>
  <c r="CZ304" i="12"/>
  <c r="DA304" i="12"/>
  <c r="DB304" i="12"/>
  <c r="DC304" i="12"/>
  <c r="DD304" i="12"/>
  <c r="BY305" i="12"/>
  <c r="BZ305" i="12"/>
  <c r="CA305" i="12"/>
  <c r="CB305" i="12"/>
  <c r="CC305" i="12"/>
  <c r="CD305" i="12"/>
  <c r="CE305" i="12"/>
  <c r="CF305" i="12"/>
  <c r="CG305" i="12"/>
  <c r="CH305" i="12"/>
  <c r="CI305" i="12"/>
  <c r="CJ305" i="12"/>
  <c r="CK305" i="12"/>
  <c r="CL305" i="12"/>
  <c r="CM305" i="12"/>
  <c r="CN305" i="12"/>
  <c r="CO305" i="12"/>
  <c r="CP305" i="12"/>
  <c r="CQ305" i="12"/>
  <c r="CR305" i="12"/>
  <c r="CS305" i="12"/>
  <c r="CT305" i="12"/>
  <c r="CU305" i="12"/>
  <c r="CV305" i="12"/>
  <c r="CW305" i="12"/>
  <c r="CX305" i="12"/>
  <c r="CY305" i="12"/>
  <c r="CZ305" i="12"/>
  <c r="DA305" i="12"/>
  <c r="DB305" i="12"/>
  <c r="DC305" i="12"/>
  <c r="DD305" i="12"/>
  <c r="BY306" i="12"/>
  <c r="BZ306" i="12"/>
  <c r="CA306" i="12"/>
  <c r="CB306" i="12"/>
  <c r="CC306" i="12"/>
  <c r="CD306" i="12"/>
  <c r="CE306" i="12"/>
  <c r="CF306" i="12"/>
  <c r="CG306" i="12"/>
  <c r="CH306" i="12"/>
  <c r="CI306" i="12"/>
  <c r="CJ306" i="12"/>
  <c r="CK306" i="12"/>
  <c r="CL306" i="12"/>
  <c r="CM306" i="12"/>
  <c r="CN306" i="12"/>
  <c r="CO306" i="12"/>
  <c r="CP306" i="12"/>
  <c r="CQ306" i="12"/>
  <c r="CR306" i="12"/>
  <c r="CS306" i="12"/>
  <c r="CT306" i="12"/>
  <c r="CU306" i="12"/>
  <c r="CV306" i="12"/>
  <c r="CW306" i="12"/>
  <c r="CX306" i="12"/>
  <c r="CY306" i="12"/>
  <c r="CZ306" i="12"/>
  <c r="DA306" i="12"/>
  <c r="DB306" i="12"/>
  <c r="DC306" i="12"/>
  <c r="DD306" i="12"/>
  <c r="BY307" i="12"/>
  <c r="BZ307" i="12"/>
  <c r="CA307" i="12"/>
  <c r="CB307" i="12"/>
  <c r="CC307" i="12"/>
  <c r="CD307" i="12"/>
  <c r="CE307" i="12"/>
  <c r="CF307" i="12"/>
  <c r="CG307" i="12"/>
  <c r="CH307" i="12"/>
  <c r="CI307" i="12"/>
  <c r="CJ307" i="12"/>
  <c r="CK307" i="12"/>
  <c r="CL307" i="12"/>
  <c r="CM307" i="12"/>
  <c r="CN307" i="12"/>
  <c r="CO307" i="12"/>
  <c r="CP307" i="12"/>
  <c r="CQ307" i="12"/>
  <c r="CR307" i="12"/>
  <c r="CS307" i="12"/>
  <c r="CT307" i="12"/>
  <c r="CU307" i="12"/>
  <c r="CV307" i="12"/>
  <c r="CW307" i="12"/>
  <c r="CX307" i="12"/>
  <c r="CY307" i="12"/>
  <c r="CZ307" i="12"/>
  <c r="DA307" i="12"/>
  <c r="DB307" i="12"/>
  <c r="DC307" i="12"/>
  <c r="DD307" i="12"/>
  <c r="BY308" i="12"/>
  <c r="BZ308" i="12"/>
  <c r="CA308" i="12"/>
  <c r="CB308" i="12"/>
  <c r="CC308" i="12"/>
  <c r="CD308" i="12"/>
  <c r="CE308" i="12"/>
  <c r="CF308" i="12"/>
  <c r="CG308" i="12"/>
  <c r="CH308" i="12"/>
  <c r="CI308" i="12"/>
  <c r="CJ308" i="12"/>
  <c r="CK308" i="12"/>
  <c r="CL308" i="12"/>
  <c r="CM308" i="12"/>
  <c r="CN308" i="12"/>
  <c r="CO308" i="12"/>
  <c r="CP308" i="12"/>
  <c r="CQ308" i="12"/>
  <c r="CR308" i="12"/>
  <c r="CS308" i="12"/>
  <c r="CT308" i="12"/>
  <c r="CU308" i="12"/>
  <c r="CV308" i="12"/>
  <c r="CW308" i="12"/>
  <c r="CX308" i="12"/>
  <c r="CY308" i="12"/>
  <c r="CZ308" i="12"/>
  <c r="DA308" i="12"/>
  <c r="DB308" i="12"/>
  <c r="DC308" i="12"/>
  <c r="DD308" i="12"/>
  <c r="BY309" i="12"/>
  <c r="BZ309" i="12"/>
  <c r="CA309" i="12"/>
  <c r="CB309" i="12"/>
  <c r="CC309" i="12"/>
  <c r="CD309" i="12"/>
  <c r="CE309" i="12"/>
  <c r="CF309" i="12"/>
  <c r="CG309" i="12"/>
  <c r="CH309" i="12"/>
  <c r="CI309" i="12"/>
  <c r="CJ309" i="12"/>
  <c r="CK309" i="12"/>
  <c r="CL309" i="12"/>
  <c r="CM309" i="12"/>
  <c r="CN309" i="12"/>
  <c r="CO309" i="12"/>
  <c r="CP309" i="12"/>
  <c r="CQ309" i="12"/>
  <c r="CR309" i="12"/>
  <c r="CS309" i="12"/>
  <c r="CT309" i="12"/>
  <c r="CU309" i="12"/>
  <c r="CV309" i="12"/>
  <c r="CW309" i="12"/>
  <c r="CX309" i="12"/>
  <c r="CY309" i="12"/>
  <c r="CZ309" i="12"/>
  <c r="DA309" i="12"/>
  <c r="DB309" i="12"/>
  <c r="DC309" i="12"/>
  <c r="DD309" i="12"/>
  <c r="BY310" i="12"/>
  <c r="BZ310" i="12"/>
  <c r="CA310" i="12"/>
  <c r="CB310" i="12"/>
  <c r="CC310" i="12"/>
  <c r="CD310" i="12"/>
  <c r="CE310" i="12"/>
  <c r="CF310" i="12"/>
  <c r="CG310" i="12"/>
  <c r="CH310" i="12"/>
  <c r="CI310" i="12"/>
  <c r="CJ310" i="12"/>
  <c r="CK310" i="12"/>
  <c r="CL310" i="12"/>
  <c r="CM310" i="12"/>
  <c r="CN310" i="12"/>
  <c r="CO310" i="12"/>
  <c r="CP310" i="12"/>
  <c r="CQ310" i="12"/>
  <c r="CR310" i="12"/>
  <c r="CS310" i="12"/>
  <c r="CT310" i="12"/>
  <c r="CU310" i="12"/>
  <c r="CV310" i="12"/>
  <c r="CW310" i="12"/>
  <c r="CX310" i="12"/>
  <c r="CY310" i="12"/>
  <c r="CZ310" i="12"/>
  <c r="DA310" i="12"/>
  <c r="DB310" i="12"/>
  <c r="DC310" i="12"/>
  <c r="DD310" i="12"/>
  <c r="BY311" i="12"/>
  <c r="BZ311" i="12"/>
  <c r="CA311" i="12"/>
  <c r="CB311" i="12"/>
  <c r="CC311" i="12"/>
  <c r="CD311" i="12"/>
  <c r="CE311" i="12"/>
  <c r="CF311" i="12"/>
  <c r="CG311" i="12"/>
  <c r="CH311" i="12"/>
  <c r="CI311" i="12"/>
  <c r="CJ311" i="12"/>
  <c r="CK311" i="12"/>
  <c r="CL311" i="12"/>
  <c r="CM311" i="12"/>
  <c r="CN311" i="12"/>
  <c r="CO311" i="12"/>
  <c r="CP311" i="12"/>
  <c r="CQ311" i="12"/>
  <c r="CR311" i="12"/>
  <c r="CS311" i="12"/>
  <c r="CT311" i="12"/>
  <c r="CU311" i="12"/>
  <c r="CV311" i="12"/>
  <c r="CW311" i="12"/>
  <c r="CX311" i="12"/>
  <c r="CY311" i="12"/>
  <c r="CZ311" i="12"/>
  <c r="DA311" i="12"/>
  <c r="DB311" i="12"/>
  <c r="DC311" i="12"/>
  <c r="DD311" i="12"/>
  <c r="BY312" i="12"/>
  <c r="BZ312" i="12"/>
  <c r="CA312" i="12"/>
  <c r="CB312" i="12"/>
  <c r="CC312" i="12"/>
  <c r="CD312" i="12"/>
  <c r="CE312" i="12"/>
  <c r="CF312" i="12"/>
  <c r="CG312" i="12"/>
  <c r="CH312" i="12"/>
  <c r="CI312" i="12"/>
  <c r="CJ312" i="12"/>
  <c r="CK312" i="12"/>
  <c r="CL312" i="12"/>
  <c r="CM312" i="12"/>
  <c r="CN312" i="12"/>
  <c r="CO312" i="12"/>
  <c r="CP312" i="12"/>
  <c r="CQ312" i="12"/>
  <c r="CR312" i="12"/>
  <c r="CS312" i="12"/>
  <c r="CT312" i="12"/>
  <c r="CU312" i="12"/>
  <c r="CV312" i="12"/>
  <c r="CW312" i="12"/>
  <c r="CX312" i="12"/>
  <c r="CY312" i="12"/>
  <c r="CZ312" i="12"/>
  <c r="DA312" i="12"/>
  <c r="DB312" i="12"/>
  <c r="DC312" i="12"/>
  <c r="DD312" i="12"/>
  <c r="BY313" i="12"/>
  <c r="BZ313" i="12"/>
  <c r="CA313" i="12"/>
  <c r="CB313" i="12"/>
  <c r="CC313" i="12"/>
  <c r="CD313" i="12"/>
  <c r="CE313" i="12"/>
  <c r="CF313" i="12"/>
  <c r="CG313" i="12"/>
  <c r="CH313" i="12"/>
  <c r="CI313" i="12"/>
  <c r="CJ313" i="12"/>
  <c r="CK313" i="12"/>
  <c r="CL313" i="12"/>
  <c r="CM313" i="12"/>
  <c r="CN313" i="12"/>
  <c r="CO313" i="12"/>
  <c r="CP313" i="12"/>
  <c r="CQ313" i="12"/>
  <c r="CR313" i="12"/>
  <c r="CS313" i="12"/>
  <c r="CT313" i="12"/>
  <c r="CU313" i="12"/>
  <c r="CV313" i="12"/>
  <c r="CW313" i="12"/>
  <c r="CX313" i="12"/>
  <c r="CY313" i="12"/>
  <c r="CZ313" i="12"/>
  <c r="DA313" i="12"/>
  <c r="DB313" i="12"/>
  <c r="DC313" i="12"/>
  <c r="DD313" i="12"/>
  <c r="BY314" i="12"/>
  <c r="BZ314" i="12"/>
  <c r="CA314" i="12"/>
  <c r="CB314" i="12"/>
  <c r="CC314" i="12"/>
  <c r="CD314" i="12"/>
  <c r="CE314" i="12"/>
  <c r="CF314" i="12"/>
  <c r="CG314" i="12"/>
  <c r="CH314" i="12"/>
  <c r="CI314" i="12"/>
  <c r="CJ314" i="12"/>
  <c r="CK314" i="12"/>
  <c r="CL314" i="12"/>
  <c r="CM314" i="12"/>
  <c r="CN314" i="12"/>
  <c r="CO314" i="12"/>
  <c r="CP314" i="12"/>
  <c r="CQ314" i="12"/>
  <c r="CR314" i="12"/>
  <c r="CS314" i="12"/>
  <c r="CT314" i="12"/>
  <c r="CU314" i="12"/>
  <c r="CV314" i="12"/>
  <c r="CW314" i="12"/>
  <c r="CX314" i="12"/>
  <c r="CY314" i="12"/>
  <c r="CZ314" i="12"/>
  <c r="DA314" i="12"/>
  <c r="DB314" i="12"/>
  <c r="DC314" i="12"/>
  <c r="DD314" i="12"/>
  <c r="BY315" i="12"/>
  <c r="BZ315" i="12"/>
  <c r="CA315" i="12"/>
  <c r="CB315" i="12"/>
  <c r="CC315" i="12"/>
  <c r="CD315" i="12"/>
  <c r="CE315" i="12"/>
  <c r="CF315" i="12"/>
  <c r="CG315" i="12"/>
  <c r="CH315" i="12"/>
  <c r="CI315" i="12"/>
  <c r="CJ315" i="12"/>
  <c r="CK315" i="12"/>
  <c r="CL315" i="12"/>
  <c r="CM315" i="12"/>
  <c r="CN315" i="12"/>
  <c r="CO315" i="12"/>
  <c r="CP315" i="12"/>
  <c r="CQ315" i="12"/>
  <c r="CR315" i="12"/>
  <c r="CS315" i="12"/>
  <c r="CT315" i="12"/>
  <c r="CU315" i="12"/>
  <c r="CV315" i="12"/>
  <c r="CW315" i="12"/>
  <c r="CX315" i="12"/>
  <c r="CY315" i="12"/>
  <c r="CZ315" i="12"/>
  <c r="DA315" i="12"/>
  <c r="DB315" i="12"/>
  <c r="DC315" i="12"/>
  <c r="DD315" i="12"/>
  <c r="BY316" i="12"/>
  <c r="BZ316" i="12"/>
  <c r="CA316" i="12"/>
  <c r="CB316" i="12"/>
  <c r="CC316" i="12"/>
  <c r="CD316" i="12"/>
  <c r="CE316" i="12"/>
  <c r="CF316" i="12"/>
  <c r="CG316" i="12"/>
  <c r="CH316" i="12"/>
  <c r="CI316" i="12"/>
  <c r="CJ316" i="12"/>
  <c r="CK316" i="12"/>
  <c r="CL316" i="12"/>
  <c r="CM316" i="12"/>
  <c r="CN316" i="12"/>
  <c r="CO316" i="12"/>
  <c r="CP316" i="12"/>
  <c r="CQ316" i="12"/>
  <c r="CR316" i="12"/>
  <c r="CS316" i="12"/>
  <c r="CT316" i="12"/>
  <c r="CU316" i="12"/>
  <c r="CV316" i="12"/>
  <c r="CW316" i="12"/>
  <c r="CX316" i="12"/>
  <c r="CY316" i="12"/>
  <c r="CZ316" i="12"/>
  <c r="DA316" i="12"/>
  <c r="DB316" i="12"/>
  <c r="DC316" i="12"/>
  <c r="DD316" i="12"/>
  <c r="BY317" i="12"/>
  <c r="BZ317" i="12"/>
  <c r="CA317" i="12"/>
  <c r="CB317" i="12"/>
  <c r="CC317" i="12"/>
  <c r="CD317" i="12"/>
  <c r="CE317" i="12"/>
  <c r="CF317" i="12"/>
  <c r="CG317" i="12"/>
  <c r="CH317" i="12"/>
  <c r="CI317" i="12"/>
  <c r="CJ317" i="12"/>
  <c r="CK317" i="12"/>
  <c r="CL317" i="12"/>
  <c r="CM317" i="12"/>
  <c r="CN317" i="12"/>
  <c r="CO317" i="12"/>
  <c r="CP317" i="12"/>
  <c r="CQ317" i="12"/>
  <c r="CR317" i="12"/>
  <c r="CS317" i="12"/>
  <c r="CT317" i="12"/>
  <c r="CU317" i="12"/>
  <c r="CV317" i="12"/>
  <c r="CW317" i="12"/>
  <c r="CX317" i="12"/>
  <c r="CY317" i="12"/>
  <c r="CZ317" i="12"/>
  <c r="DA317" i="12"/>
  <c r="DB317" i="12"/>
  <c r="DC317" i="12"/>
  <c r="DD317" i="12"/>
  <c r="BY318" i="12"/>
  <c r="BZ318" i="12"/>
  <c r="CA318" i="12"/>
  <c r="CB318" i="12"/>
  <c r="CC318" i="12"/>
  <c r="CD318" i="12"/>
  <c r="CE318" i="12"/>
  <c r="CF318" i="12"/>
  <c r="CG318" i="12"/>
  <c r="CH318" i="12"/>
  <c r="CI318" i="12"/>
  <c r="CJ318" i="12"/>
  <c r="CK318" i="12"/>
  <c r="CL318" i="12"/>
  <c r="CM318" i="12"/>
  <c r="CN318" i="12"/>
  <c r="CO318" i="12"/>
  <c r="CP318" i="12"/>
  <c r="CQ318" i="12"/>
  <c r="CR318" i="12"/>
  <c r="CS318" i="12"/>
  <c r="CT318" i="12"/>
  <c r="CU318" i="12"/>
  <c r="CV318" i="12"/>
  <c r="CW318" i="12"/>
  <c r="CX318" i="12"/>
  <c r="CY318" i="12"/>
  <c r="CZ318" i="12"/>
  <c r="DA318" i="12"/>
  <c r="DB318" i="12"/>
  <c r="DC318" i="12"/>
  <c r="DD318" i="12"/>
  <c r="BY319" i="12"/>
  <c r="BZ319" i="12"/>
  <c r="CA319" i="12"/>
  <c r="CB319" i="12"/>
  <c r="CC319" i="12"/>
  <c r="CD319" i="12"/>
  <c r="CE319" i="12"/>
  <c r="CF319" i="12"/>
  <c r="CG319" i="12"/>
  <c r="CH319" i="12"/>
  <c r="CI319" i="12"/>
  <c r="CJ319" i="12"/>
  <c r="CK319" i="12"/>
  <c r="CL319" i="12"/>
  <c r="CM319" i="12"/>
  <c r="CN319" i="12"/>
  <c r="CO319" i="12"/>
  <c r="CP319" i="12"/>
  <c r="CQ319" i="12"/>
  <c r="CR319" i="12"/>
  <c r="CS319" i="12"/>
  <c r="CT319" i="12"/>
  <c r="CU319" i="12"/>
  <c r="CV319" i="12"/>
  <c r="CW319" i="12"/>
  <c r="CX319" i="12"/>
  <c r="CY319" i="12"/>
  <c r="CZ319" i="12"/>
  <c r="DA319" i="12"/>
  <c r="DB319" i="12"/>
  <c r="DC319" i="12"/>
  <c r="DD319" i="12"/>
  <c r="BY320" i="12"/>
  <c r="BZ320" i="12"/>
  <c r="CA320" i="12"/>
  <c r="CB320" i="12"/>
  <c r="CC320" i="12"/>
  <c r="CD320" i="12"/>
  <c r="CE320" i="12"/>
  <c r="CF320" i="12"/>
  <c r="CG320" i="12"/>
  <c r="CH320" i="12"/>
  <c r="CI320" i="12"/>
  <c r="CJ320" i="12"/>
  <c r="CK320" i="12"/>
  <c r="CL320" i="12"/>
  <c r="CM320" i="12"/>
  <c r="CN320" i="12"/>
  <c r="CO320" i="12"/>
  <c r="CP320" i="12"/>
  <c r="CQ320" i="12"/>
  <c r="CR320" i="12"/>
  <c r="CS320" i="12"/>
  <c r="CT320" i="12"/>
  <c r="CU320" i="12"/>
  <c r="CV320" i="12"/>
  <c r="CW320" i="12"/>
  <c r="CX320" i="12"/>
  <c r="CY320" i="12"/>
  <c r="CZ320" i="12"/>
  <c r="DA320" i="12"/>
  <c r="DB320" i="12"/>
  <c r="DC320" i="12"/>
  <c r="DD320" i="12"/>
  <c r="BY321" i="12"/>
  <c r="BZ321" i="12"/>
  <c r="CA321" i="12"/>
  <c r="CB321" i="12"/>
  <c r="CC321" i="12"/>
  <c r="CD321" i="12"/>
  <c r="CE321" i="12"/>
  <c r="CF321" i="12"/>
  <c r="CG321" i="12"/>
  <c r="CH321" i="12"/>
  <c r="CI321" i="12"/>
  <c r="CJ321" i="12"/>
  <c r="CK321" i="12"/>
  <c r="CL321" i="12"/>
  <c r="CM321" i="12"/>
  <c r="CN321" i="12"/>
  <c r="CO321" i="12"/>
  <c r="CP321" i="12"/>
  <c r="CQ321" i="12"/>
  <c r="CR321" i="12"/>
  <c r="CS321" i="12"/>
  <c r="CT321" i="12"/>
  <c r="CU321" i="12"/>
  <c r="CV321" i="12"/>
  <c r="CW321" i="12"/>
  <c r="CX321" i="12"/>
  <c r="CY321" i="12"/>
  <c r="CZ321" i="12"/>
  <c r="DA321" i="12"/>
  <c r="DB321" i="12"/>
  <c r="DC321" i="12"/>
  <c r="DD321" i="12"/>
  <c r="BY322" i="12"/>
  <c r="BZ322" i="12"/>
  <c r="CA322" i="12"/>
  <c r="CB322" i="12"/>
  <c r="CC322" i="12"/>
  <c r="CD322" i="12"/>
  <c r="CE322" i="12"/>
  <c r="CF322" i="12"/>
  <c r="CG322" i="12"/>
  <c r="CH322" i="12"/>
  <c r="CI322" i="12"/>
  <c r="CJ322" i="12"/>
  <c r="CK322" i="12"/>
  <c r="CL322" i="12"/>
  <c r="CM322" i="12"/>
  <c r="CN322" i="12"/>
  <c r="CO322" i="12"/>
  <c r="CP322" i="12"/>
  <c r="CQ322" i="12"/>
  <c r="CR322" i="12"/>
  <c r="CS322" i="12"/>
  <c r="CT322" i="12"/>
  <c r="CU322" i="12"/>
  <c r="CV322" i="12"/>
  <c r="CW322" i="12"/>
  <c r="CX322" i="12"/>
  <c r="CY322" i="12"/>
  <c r="CZ322" i="12"/>
  <c r="DA322" i="12"/>
  <c r="DB322" i="12"/>
  <c r="DC322" i="12"/>
  <c r="DD322" i="12"/>
  <c r="BY323" i="12"/>
  <c r="BZ323" i="12"/>
  <c r="CA323" i="12"/>
  <c r="CB323" i="12"/>
  <c r="CC323" i="12"/>
  <c r="CD323" i="12"/>
  <c r="CE323" i="12"/>
  <c r="CF323" i="12"/>
  <c r="CG323" i="12"/>
  <c r="CH323" i="12"/>
  <c r="CI323" i="12"/>
  <c r="CJ323" i="12"/>
  <c r="CK323" i="12"/>
  <c r="CL323" i="12"/>
  <c r="CM323" i="12"/>
  <c r="CN323" i="12"/>
  <c r="CO323" i="12"/>
  <c r="CP323" i="12"/>
  <c r="CQ323" i="12"/>
  <c r="CR323" i="12"/>
  <c r="CS323" i="12"/>
  <c r="CT323" i="12"/>
  <c r="CU323" i="12"/>
  <c r="CV323" i="12"/>
  <c r="CW323" i="12"/>
  <c r="CX323" i="12"/>
  <c r="CY323" i="12"/>
  <c r="CZ323" i="12"/>
  <c r="DA323" i="12"/>
  <c r="DB323" i="12"/>
  <c r="DC323" i="12"/>
  <c r="DD323" i="12"/>
  <c r="BY324" i="12"/>
  <c r="BZ324" i="12"/>
  <c r="CA324" i="12"/>
  <c r="CB324" i="12"/>
  <c r="CC324" i="12"/>
  <c r="CD324" i="12"/>
  <c r="CE324" i="12"/>
  <c r="CF324" i="12"/>
  <c r="CG324" i="12"/>
  <c r="CH324" i="12"/>
  <c r="CI324" i="12"/>
  <c r="CJ324" i="12"/>
  <c r="CK324" i="12"/>
  <c r="CL324" i="12"/>
  <c r="CM324" i="12"/>
  <c r="CN324" i="12"/>
  <c r="CO324" i="12"/>
  <c r="CP324" i="12"/>
  <c r="CQ324" i="12"/>
  <c r="CR324" i="12"/>
  <c r="CS324" i="12"/>
  <c r="CT324" i="12"/>
  <c r="CU324" i="12"/>
  <c r="CV324" i="12"/>
  <c r="CW324" i="12"/>
  <c r="CX324" i="12"/>
  <c r="CY324" i="12"/>
  <c r="CZ324" i="12"/>
  <c r="DA324" i="12"/>
  <c r="DB324" i="12"/>
  <c r="DC324" i="12"/>
  <c r="DD324" i="12"/>
  <c r="BY325" i="12"/>
  <c r="BZ325" i="12"/>
  <c r="CA325" i="12"/>
  <c r="CB325" i="12"/>
  <c r="CC325" i="12"/>
  <c r="CD325" i="12"/>
  <c r="CE325" i="12"/>
  <c r="CF325" i="12"/>
  <c r="CG325" i="12"/>
  <c r="CH325" i="12"/>
  <c r="CI325" i="12"/>
  <c r="CJ325" i="12"/>
  <c r="CK325" i="12"/>
  <c r="CL325" i="12"/>
  <c r="CM325" i="12"/>
  <c r="CN325" i="12"/>
  <c r="CO325" i="12"/>
  <c r="CP325" i="12"/>
  <c r="CQ325" i="12"/>
  <c r="CR325" i="12"/>
  <c r="CS325" i="12"/>
  <c r="CT325" i="12"/>
  <c r="CU325" i="12"/>
  <c r="CV325" i="12"/>
  <c r="CW325" i="12"/>
  <c r="CX325" i="12"/>
  <c r="CY325" i="12"/>
  <c r="CZ325" i="12"/>
  <c r="DA325" i="12"/>
  <c r="DB325" i="12"/>
  <c r="DC325" i="12"/>
  <c r="DD325" i="12"/>
  <c r="BY326" i="12"/>
  <c r="BZ326" i="12"/>
  <c r="CA326" i="12"/>
  <c r="CB326" i="12"/>
  <c r="CC326" i="12"/>
  <c r="CD326" i="12"/>
  <c r="CE326" i="12"/>
  <c r="CF326" i="12"/>
  <c r="CG326" i="12"/>
  <c r="CH326" i="12"/>
  <c r="CI326" i="12"/>
  <c r="CJ326" i="12"/>
  <c r="CK326" i="12"/>
  <c r="CL326" i="12"/>
  <c r="CM326" i="12"/>
  <c r="CN326" i="12"/>
  <c r="CO326" i="12"/>
  <c r="CP326" i="12"/>
  <c r="CQ326" i="12"/>
  <c r="CR326" i="12"/>
  <c r="CS326" i="12"/>
  <c r="CT326" i="12"/>
  <c r="CU326" i="12"/>
  <c r="CV326" i="12"/>
  <c r="CW326" i="12"/>
  <c r="CX326" i="12"/>
  <c r="CY326" i="12"/>
  <c r="CZ326" i="12"/>
  <c r="DA326" i="12"/>
  <c r="DB326" i="12"/>
  <c r="DC326" i="12"/>
  <c r="DD326" i="12"/>
  <c r="BY327" i="12"/>
  <c r="BZ327" i="12"/>
  <c r="CA327" i="12"/>
  <c r="CB327" i="12"/>
  <c r="CC327" i="12"/>
  <c r="CD327" i="12"/>
  <c r="CE327" i="12"/>
  <c r="CF327" i="12"/>
  <c r="CG327" i="12"/>
  <c r="CH327" i="12"/>
  <c r="CI327" i="12"/>
  <c r="CJ327" i="12"/>
  <c r="CK327" i="12"/>
  <c r="CL327" i="12"/>
  <c r="CM327" i="12"/>
  <c r="CN327" i="12"/>
  <c r="CO327" i="12"/>
  <c r="CP327" i="12"/>
  <c r="CQ327" i="12"/>
  <c r="CR327" i="12"/>
  <c r="CS327" i="12"/>
  <c r="CT327" i="12"/>
  <c r="CU327" i="12"/>
  <c r="CV327" i="12"/>
  <c r="CW327" i="12"/>
  <c r="CX327" i="12"/>
  <c r="CY327" i="12"/>
  <c r="CZ327" i="12"/>
  <c r="DA327" i="12"/>
  <c r="DB327" i="12"/>
  <c r="DC327" i="12"/>
  <c r="DD327" i="12"/>
  <c r="BY328" i="12"/>
  <c r="BZ328" i="12"/>
  <c r="CA328" i="12"/>
  <c r="CB328" i="12"/>
  <c r="CC328" i="12"/>
  <c r="CD328" i="12"/>
  <c r="CE328" i="12"/>
  <c r="CF328" i="12"/>
  <c r="CG328" i="12"/>
  <c r="CH328" i="12"/>
  <c r="CI328" i="12"/>
  <c r="CJ328" i="12"/>
  <c r="CK328" i="12"/>
  <c r="CL328" i="12"/>
  <c r="CM328" i="12"/>
  <c r="CN328" i="12"/>
  <c r="CO328" i="12"/>
  <c r="CP328" i="12"/>
  <c r="CQ328" i="12"/>
  <c r="CR328" i="12"/>
  <c r="CS328" i="12"/>
  <c r="CT328" i="12"/>
  <c r="CU328" i="12"/>
  <c r="CV328" i="12"/>
  <c r="CW328" i="12"/>
  <c r="CX328" i="12"/>
  <c r="CY328" i="12"/>
  <c r="CZ328" i="12"/>
  <c r="DA328" i="12"/>
  <c r="DB328" i="12"/>
  <c r="DC328" i="12"/>
  <c r="DD328" i="12"/>
  <c r="BY329" i="12"/>
  <c r="BZ329" i="12"/>
  <c r="CA329" i="12"/>
  <c r="CB329" i="12"/>
  <c r="CC329" i="12"/>
  <c r="CD329" i="12"/>
  <c r="CE329" i="12"/>
  <c r="CF329" i="12"/>
  <c r="CG329" i="12"/>
  <c r="CH329" i="12"/>
  <c r="CI329" i="12"/>
  <c r="CJ329" i="12"/>
  <c r="CK329" i="12"/>
  <c r="CL329" i="12"/>
  <c r="CM329" i="12"/>
  <c r="CN329" i="12"/>
  <c r="CO329" i="12"/>
  <c r="CP329" i="12"/>
  <c r="CQ329" i="12"/>
  <c r="CR329" i="12"/>
  <c r="CS329" i="12"/>
  <c r="CT329" i="12"/>
  <c r="CU329" i="12"/>
  <c r="CV329" i="12"/>
  <c r="CW329" i="12"/>
  <c r="CX329" i="12"/>
  <c r="CY329" i="12"/>
  <c r="CZ329" i="12"/>
  <c r="DA329" i="12"/>
  <c r="DB329" i="12"/>
  <c r="DC329" i="12"/>
  <c r="DD329" i="12"/>
  <c r="BY330" i="12"/>
  <c r="BZ330" i="12"/>
  <c r="CA330" i="12"/>
  <c r="CB330" i="12"/>
  <c r="CC330" i="12"/>
  <c r="CD330" i="12"/>
  <c r="CE330" i="12"/>
  <c r="CF330" i="12"/>
  <c r="CG330" i="12"/>
  <c r="CH330" i="12"/>
  <c r="CI330" i="12"/>
  <c r="CJ330" i="12"/>
  <c r="CK330" i="12"/>
  <c r="CL330" i="12"/>
  <c r="CM330" i="12"/>
  <c r="CN330" i="12"/>
  <c r="CO330" i="12"/>
  <c r="CP330" i="12"/>
  <c r="CQ330" i="12"/>
  <c r="CR330" i="12"/>
  <c r="CS330" i="12"/>
  <c r="CT330" i="12"/>
  <c r="CU330" i="12"/>
  <c r="CV330" i="12"/>
  <c r="CW330" i="12"/>
  <c r="CX330" i="12"/>
  <c r="CY330" i="12"/>
  <c r="CZ330" i="12"/>
  <c r="DA330" i="12"/>
  <c r="DB330" i="12"/>
  <c r="DC330" i="12"/>
  <c r="DD330" i="12"/>
  <c r="BY331" i="12"/>
  <c r="BZ331" i="12"/>
  <c r="CA331" i="12"/>
  <c r="CB331" i="12"/>
  <c r="CC331" i="12"/>
  <c r="CD331" i="12"/>
  <c r="CE331" i="12"/>
  <c r="CF331" i="12"/>
  <c r="CG331" i="12"/>
  <c r="CH331" i="12"/>
  <c r="CI331" i="12"/>
  <c r="CJ331" i="12"/>
  <c r="CK331" i="12"/>
  <c r="CL331" i="12"/>
  <c r="CM331" i="12"/>
  <c r="CN331" i="12"/>
  <c r="CO331" i="12"/>
  <c r="CP331" i="12"/>
  <c r="CQ331" i="12"/>
  <c r="CR331" i="12"/>
  <c r="CS331" i="12"/>
  <c r="CT331" i="12"/>
  <c r="CU331" i="12"/>
  <c r="CV331" i="12"/>
  <c r="CW331" i="12"/>
  <c r="CX331" i="12"/>
  <c r="CY331" i="12"/>
  <c r="CZ331" i="12"/>
  <c r="DA331" i="12"/>
  <c r="DB331" i="12"/>
  <c r="DC331" i="12"/>
  <c r="DD331" i="12"/>
  <c r="BY332" i="12"/>
  <c r="BZ332" i="12"/>
  <c r="CA332" i="12"/>
  <c r="CB332" i="12"/>
  <c r="CC332" i="12"/>
  <c r="CD332" i="12"/>
  <c r="CE332" i="12"/>
  <c r="CF332" i="12"/>
  <c r="CG332" i="12"/>
  <c r="CH332" i="12"/>
  <c r="CI332" i="12"/>
  <c r="CJ332" i="12"/>
  <c r="CK332" i="12"/>
  <c r="CL332" i="12"/>
  <c r="CM332" i="12"/>
  <c r="CN332" i="12"/>
  <c r="CO332" i="12"/>
  <c r="CP332" i="12"/>
  <c r="CQ332" i="12"/>
  <c r="CR332" i="12"/>
  <c r="CS332" i="12"/>
  <c r="CT332" i="12"/>
  <c r="CU332" i="12"/>
  <c r="CV332" i="12"/>
  <c r="CW332" i="12"/>
  <c r="CX332" i="12"/>
  <c r="CY332" i="12"/>
  <c r="CZ332" i="12"/>
  <c r="DA332" i="12"/>
  <c r="DB332" i="12"/>
  <c r="DC332" i="12"/>
  <c r="DD332" i="12"/>
  <c r="BY333" i="12"/>
  <c r="BZ333" i="12"/>
  <c r="CA333" i="12"/>
  <c r="CB333" i="12"/>
  <c r="CC333" i="12"/>
  <c r="CD333" i="12"/>
  <c r="CE333" i="12"/>
  <c r="CF333" i="12"/>
  <c r="CG333" i="12"/>
  <c r="CH333" i="12"/>
  <c r="CI333" i="12"/>
  <c r="CJ333" i="12"/>
  <c r="CK333" i="12"/>
  <c r="CL333" i="12"/>
  <c r="CM333" i="12"/>
  <c r="CN333" i="12"/>
  <c r="CO333" i="12"/>
  <c r="CP333" i="12"/>
  <c r="CQ333" i="12"/>
  <c r="CR333" i="12"/>
  <c r="CS333" i="12"/>
  <c r="CT333" i="12"/>
  <c r="CU333" i="12"/>
  <c r="CV333" i="12"/>
  <c r="CW333" i="12"/>
  <c r="CX333" i="12"/>
  <c r="CY333" i="12"/>
  <c r="CZ333" i="12"/>
  <c r="DA333" i="12"/>
  <c r="DB333" i="12"/>
  <c r="DC333" i="12"/>
  <c r="DD333" i="12"/>
  <c r="BY334" i="12"/>
  <c r="BZ334" i="12"/>
  <c r="CA334" i="12"/>
  <c r="CB334" i="12"/>
  <c r="CC334" i="12"/>
  <c r="CD334" i="12"/>
  <c r="CE334" i="12"/>
  <c r="CF334" i="12"/>
  <c r="CG334" i="12"/>
  <c r="CH334" i="12"/>
  <c r="CI334" i="12"/>
  <c r="CJ334" i="12"/>
  <c r="CK334" i="12"/>
  <c r="CL334" i="12"/>
  <c r="CM334" i="12"/>
  <c r="CN334" i="12"/>
  <c r="CO334" i="12"/>
  <c r="CP334" i="12"/>
  <c r="CQ334" i="12"/>
  <c r="CR334" i="12"/>
  <c r="CS334" i="12"/>
  <c r="CT334" i="12"/>
  <c r="CU334" i="12"/>
  <c r="CV334" i="12"/>
  <c r="CW334" i="12"/>
  <c r="CX334" i="12"/>
  <c r="CY334" i="12"/>
  <c r="CZ334" i="12"/>
  <c r="DA334" i="12"/>
  <c r="DB334" i="12"/>
  <c r="DC334" i="12"/>
  <c r="DD334" i="12"/>
  <c r="BY335" i="12"/>
  <c r="BZ335" i="12"/>
  <c r="CA335" i="12"/>
  <c r="CB335" i="12"/>
  <c r="CC335" i="12"/>
  <c r="CD335" i="12"/>
  <c r="CE335" i="12"/>
  <c r="CF335" i="12"/>
  <c r="CG335" i="12"/>
  <c r="CH335" i="12"/>
  <c r="CI335" i="12"/>
  <c r="CJ335" i="12"/>
  <c r="CK335" i="12"/>
  <c r="CL335" i="12"/>
  <c r="CM335" i="12"/>
  <c r="CN335" i="12"/>
  <c r="CO335" i="12"/>
  <c r="CP335" i="12"/>
  <c r="CQ335" i="12"/>
  <c r="CR335" i="12"/>
  <c r="CS335" i="12"/>
  <c r="CT335" i="12"/>
  <c r="CU335" i="12"/>
  <c r="CV335" i="12"/>
  <c r="CW335" i="12"/>
  <c r="CX335" i="12"/>
  <c r="CY335" i="12"/>
  <c r="CZ335" i="12"/>
  <c r="DA335" i="12"/>
  <c r="DB335" i="12"/>
  <c r="DC335" i="12"/>
  <c r="DD335" i="12"/>
  <c r="BY336" i="12"/>
  <c r="BZ336" i="12"/>
  <c r="CA336" i="12"/>
  <c r="CB336" i="12"/>
  <c r="CC336" i="12"/>
  <c r="CD336" i="12"/>
  <c r="CE336" i="12"/>
  <c r="CF336" i="12"/>
  <c r="CG336" i="12"/>
  <c r="CH336" i="12"/>
  <c r="CI336" i="12"/>
  <c r="CJ336" i="12"/>
  <c r="CK336" i="12"/>
  <c r="CL336" i="12"/>
  <c r="CM336" i="12"/>
  <c r="CN336" i="12"/>
  <c r="CO336" i="12"/>
  <c r="CP336" i="12"/>
  <c r="CQ336" i="12"/>
  <c r="CR336" i="12"/>
  <c r="CS336" i="12"/>
  <c r="CT336" i="12"/>
  <c r="CU336" i="12"/>
  <c r="CV336" i="12"/>
  <c r="CW336" i="12"/>
  <c r="CX336" i="12"/>
  <c r="CY336" i="12"/>
  <c r="CZ336" i="12"/>
  <c r="DA336" i="12"/>
  <c r="DB336" i="12"/>
  <c r="DC336" i="12"/>
  <c r="DD336" i="12"/>
  <c r="BY337" i="12"/>
  <c r="BZ337" i="12"/>
  <c r="CA337" i="12"/>
  <c r="CB337" i="12"/>
  <c r="CC337" i="12"/>
  <c r="CD337" i="12"/>
  <c r="CE337" i="12"/>
  <c r="CF337" i="12"/>
  <c r="CG337" i="12"/>
  <c r="CH337" i="12"/>
  <c r="CI337" i="12"/>
  <c r="CJ337" i="12"/>
  <c r="CK337" i="12"/>
  <c r="CL337" i="12"/>
  <c r="CM337" i="12"/>
  <c r="CN337" i="12"/>
  <c r="CO337" i="12"/>
  <c r="CP337" i="12"/>
  <c r="CQ337" i="12"/>
  <c r="CR337" i="12"/>
  <c r="CS337" i="12"/>
  <c r="CT337" i="12"/>
  <c r="CU337" i="12"/>
  <c r="CV337" i="12"/>
  <c r="CW337" i="12"/>
  <c r="CX337" i="12"/>
  <c r="CY337" i="12"/>
  <c r="CZ337" i="12"/>
  <c r="DA337" i="12"/>
  <c r="DB337" i="12"/>
  <c r="DC337" i="12"/>
  <c r="DD337" i="12"/>
  <c r="BY338" i="12"/>
  <c r="BZ338" i="12"/>
  <c r="CA338" i="12"/>
  <c r="CB338" i="12"/>
  <c r="CC338" i="12"/>
  <c r="CD338" i="12"/>
  <c r="CE338" i="12"/>
  <c r="CF338" i="12"/>
  <c r="CG338" i="12"/>
  <c r="CH338" i="12"/>
  <c r="CI338" i="12"/>
  <c r="CJ338" i="12"/>
  <c r="CK338" i="12"/>
  <c r="CL338" i="12"/>
  <c r="CM338" i="12"/>
  <c r="CN338" i="12"/>
  <c r="CO338" i="12"/>
  <c r="CP338" i="12"/>
  <c r="CQ338" i="12"/>
  <c r="CR338" i="12"/>
  <c r="CS338" i="12"/>
  <c r="CT338" i="12"/>
  <c r="CU338" i="12"/>
  <c r="CV338" i="12"/>
  <c r="CW338" i="12"/>
  <c r="CX338" i="12"/>
  <c r="CY338" i="12"/>
  <c r="CZ338" i="12"/>
  <c r="DA338" i="12"/>
  <c r="DB338" i="12"/>
  <c r="DC338" i="12"/>
  <c r="DD338" i="12"/>
  <c r="BY339" i="12"/>
  <c r="BZ339" i="12"/>
  <c r="CA339" i="12"/>
  <c r="CB339" i="12"/>
  <c r="CC339" i="12"/>
  <c r="CD339" i="12"/>
  <c r="CE339" i="12"/>
  <c r="CF339" i="12"/>
  <c r="CG339" i="12"/>
  <c r="CH339" i="12"/>
  <c r="CI339" i="12"/>
  <c r="CJ339" i="12"/>
  <c r="CK339" i="12"/>
  <c r="CL339" i="12"/>
  <c r="CM339" i="12"/>
  <c r="CN339" i="12"/>
  <c r="CO339" i="12"/>
  <c r="CP339" i="12"/>
  <c r="CQ339" i="12"/>
  <c r="CR339" i="12"/>
  <c r="CS339" i="12"/>
  <c r="CT339" i="12"/>
  <c r="CU339" i="12"/>
  <c r="CV339" i="12"/>
  <c r="CW339" i="12"/>
  <c r="CX339" i="12"/>
  <c r="CY339" i="12"/>
  <c r="CZ339" i="12"/>
  <c r="DA339" i="12"/>
  <c r="DB339" i="12"/>
  <c r="DC339" i="12"/>
  <c r="DD339" i="12"/>
  <c r="BY340" i="12"/>
  <c r="BZ340" i="12"/>
  <c r="CA340" i="12"/>
  <c r="CB340" i="12"/>
  <c r="CC340" i="12"/>
  <c r="CD340" i="12"/>
  <c r="CE340" i="12"/>
  <c r="CF340" i="12"/>
  <c r="CG340" i="12"/>
  <c r="CH340" i="12"/>
  <c r="CI340" i="12"/>
  <c r="CJ340" i="12"/>
  <c r="CK340" i="12"/>
  <c r="CL340" i="12"/>
  <c r="CM340" i="12"/>
  <c r="CN340" i="12"/>
  <c r="CO340" i="12"/>
  <c r="CP340" i="12"/>
  <c r="CQ340" i="12"/>
  <c r="CR340" i="12"/>
  <c r="CS340" i="12"/>
  <c r="CT340" i="12"/>
  <c r="CU340" i="12"/>
  <c r="CV340" i="12"/>
  <c r="CW340" i="12"/>
  <c r="CX340" i="12"/>
  <c r="CY340" i="12"/>
  <c r="CZ340" i="12"/>
  <c r="DA340" i="12"/>
  <c r="DB340" i="12"/>
  <c r="DC340" i="12"/>
  <c r="DD340" i="12"/>
  <c r="BY341" i="12"/>
  <c r="BZ341" i="12"/>
  <c r="CA341" i="12"/>
  <c r="CB341" i="12"/>
  <c r="CC341" i="12"/>
  <c r="CD341" i="12"/>
  <c r="CE341" i="12"/>
  <c r="CF341" i="12"/>
  <c r="CG341" i="12"/>
  <c r="CH341" i="12"/>
  <c r="CI341" i="12"/>
  <c r="CJ341" i="12"/>
  <c r="CK341" i="12"/>
  <c r="CL341" i="12"/>
  <c r="CM341" i="12"/>
  <c r="CN341" i="12"/>
  <c r="CO341" i="12"/>
  <c r="CP341" i="12"/>
  <c r="CQ341" i="12"/>
  <c r="CR341" i="12"/>
  <c r="CS341" i="12"/>
  <c r="CT341" i="12"/>
  <c r="CU341" i="12"/>
  <c r="CV341" i="12"/>
  <c r="CW341" i="12"/>
  <c r="CX341" i="12"/>
  <c r="CY341" i="12"/>
  <c r="CZ341" i="12"/>
  <c r="DA341" i="12"/>
  <c r="DB341" i="12"/>
  <c r="DC341" i="12"/>
  <c r="DD341" i="12"/>
  <c r="BY342" i="12"/>
  <c r="BZ342" i="12"/>
  <c r="CA342" i="12"/>
  <c r="CB342" i="12"/>
  <c r="CC342" i="12"/>
  <c r="CD342" i="12"/>
  <c r="CE342" i="12"/>
  <c r="CF342" i="12"/>
  <c r="CG342" i="12"/>
  <c r="CH342" i="12"/>
  <c r="CI342" i="12"/>
  <c r="CJ342" i="12"/>
  <c r="CK342" i="12"/>
  <c r="CL342" i="12"/>
  <c r="CM342" i="12"/>
  <c r="CN342" i="12"/>
  <c r="CO342" i="12"/>
  <c r="CP342" i="12"/>
  <c r="CQ342" i="12"/>
  <c r="CR342" i="12"/>
  <c r="CS342" i="12"/>
  <c r="CT342" i="12"/>
  <c r="CU342" i="12"/>
  <c r="CV342" i="12"/>
  <c r="CW342" i="12"/>
  <c r="CX342" i="12"/>
  <c r="CY342" i="12"/>
  <c r="CZ342" i="12"/>
  <c r="DA342" i="12"/>
  <c r="DB342" i="12"/>
  <c r="DC342" i="12"/>
  <c r="DD342" i="12"/>
  <c r="BY343" i="12"/>
  <c r="BZ343" i="12"/>
  <c r="CA343" i="12"/>
  <c r="CB343" i="12"/>
  <c r="CC343" i="12"/>
  <c r="CD343" i="12"/>
  <c r="CE343" i="12"/>
  <c r="CF343" i="12"/>
  <c r="CG343" i="12"/>
  <c r="CH343" i="12"/>
  <c r="CI343" i="12"/>
  <c r="CJ343" i="12"/>
  <c r="CK343" i="12"/>
  <c r="CL343" i="12"/>
  <c r="CM343" i="12"/>
  <c r="CN343" i="12"/>
  <c r="CO343" i="12"/>
  <c r="CP343" i="12"/>
  <c r="CQ343" i="12"/>
  <c r="CR343" i="12"/>
  <c r="CS343" i="12"/>
  <c r="CT343" i="12"/>
  <c r="CU343" i="12"/>
  <c r="CV343" i="12"/>
  <c r="CW343" i="12"/>
  <c r="CX343" i="12"/>
  <c r="CY343" i="12"/>
  <c r="CZ343" i="12"/>
  <c r="DA343" i="12"/>
  <c r="DB343" i="12"/>
  <c r="DC343" i="12"/>
  <c r="DD343" i="12"/>
  <c r="BY344" i="12"/>
  <c r="BZ344" i="12"/>
  <c r="CA344" i="12"/>
  <c r="CB344" i="12"/>
  <c r="CC344" i="12"/>
  <c r="CD344" i="12"/>
  <c r="CE344" i="12"/>
  <c r="CF344" i="12"/>
  <c r="CG344" i="12"/>
  <c r="CH344" i="12"/>
  <c r="CI344" i="12"/>
  <c r="CJ344" i="12"/>
  <c r="CK344" i="12"/>
  <c r="CL344" i="12"/>
  <c r="CM344" i="12"/>
  <c r="CN344" i="12"/>
  <c r="CO344" i="12"/>
  <c r="CP344" i="12"/>
  <c r="CQ344" i="12"/>
  <c r="CR344" i="12"/>
  <c r="CS344" i="12"/>
  <c r="CT344" i="12"/>
  <c r="CU344" i="12"/>
  <c r="CV344" i="12"/>
  <c r="CW344" i="12"/>
  <c r="CX344" i="12"/>
  <c r="CY344" i="12"/>
  <c r="CZ344" i="12"/>
  <c r="DA344" i="12"/>
  <c r="DB344" i="12"/>
  <c r="DC344" i="12"/>
  <c r="DD344" i="12"/>
  <c r="BY345" i="12"/>
  <c r="BZ345" i="12"/>
  <c r="CA345" i="12"/>
  <c r="CB345" i="12"/>
  <c r="CC345" i="12"/>
  <c r="CD345" i="12"/>
  <c r="CE345" i="12"/>
  <c r="CF345" i="12"/>
  <c r="CG345" i="12"/>
  <c r="CH345" i="12"/>
  <c r="CI345" i="12"/>
  <c r="CJ345" i="12"/>
  <c r="CK345" i="12"/>
  <c r="CL345" i="12"/>
  <c r="CM345" i="12"/>
  <c r="CN345" i="12"/>
  <c r="CO345" i="12"/>
  <c r="CP345" i="12"/>
  <c r="CQ345" i="12"/>
  <c r="CR345" i="12"/>
  <c r="CS345" i="12"/>
  <c r="CT345" i="12"/>
  <c r="CU345" i="12"/>
  <c r="CV345" i="12"/>
  <c r="CW345" i="12"/>
  <c r="CX345" i="12"/>
  <c r="CY345" i="12"/>
  <c r="CZ345" i="12"/>
  <c r="DA345" i="12"/>
  <c r="DB345" i="12"/>
  <c r="DC345" i="12"/>
  <c r="DD345" i="12"/>
  <c r="BY346" i="12"/>
  <c r="BZ346" i="12"/>
  <c r="CA346" i="12"/>
  <c r="CB346" i="12"/>
  <c r="CC346" i="12"/>
  <c r="CD346" i="12"/>
  <c r="CE346" i="12"/>
  <c r="CF346" i="12"/>
  <c r="CG346" i="12"/>
  <c r="CH346" i="12"/>
  <c r="CI346" i="12"/>
  <c r="CJ346" i="12"/>
  <c r="CK346" i="12"/>
  <c r="CL346" i="12"/>
  <c r="CM346" i="12"/>
  <c r="CN346" i="12"/>
  <c r="CO346" i="12"/>
  <c r="CP346" i="12"/>
  <c r="CQ346" i="12"/>
  <c r="CR346" i="12"/>
  <c r="CS346" i="12"/>
  <c r="CT346" i="12"/>
  <c r="CU346" i="12"/>
  <c r="CV346" i="12"/>
  <c r="CW346" i="12"/>
  <c r="CX346" i="12"/>
  <c r="CY346" i="12"/>
  <c r="CZ346" i="12"/>
  <c r="DA346" i="12"/>
  <c r="DB346" i="12"/>
  <c r="DC346" i="12"/>
  <c r="DD346" i="12"/>
  <c r="BY347" i="12"/>
  <c r="BZ347" i="12"/>
  <c r="CA347" i="12"/>
  <c r="CB347" i="12"/>
  <c r="CC347" i="12"/>
  <c r="CD347" i="12"/>
  <c r="CE347" i="12"/>
  <c r="CF347" i="12"/>
  <c r="CG347" i="12"/>
  <c r="CH347" i="12"/>
  <c r="CI347" i="12"/>
  <c r="CJ347" i="12"/>
  <c r="CK347" i="12"/>
  <c r="CL347" i="12"/>
  <c r="CM347" i="12"/>
  <c r="CN347" i="12"/>
  <c r="CO347" i="12"/>
  <c r="CP347" i="12"/>
  <c r="CQ347" i="12"/>
  <c r="CR347" i="12"/>
  <c r="CS347" i="12"/>
  <c r="CT347" i="12"/>
  <c r="CU347" i="12"/>
  <c r="CV347" i="12"/>
  <c r="CW347" i="12"/>
  <c r="CX347" i="12"/>
  <c r="CY347" i="12"/>
  <c r="CZ347" i="12"/>
  <c r="DA347" i="12"/>
  <c r="DB347" i="12"/>
  <c r="DC347" i="12"/>
  <c r="DD347" i="12"/>
  <c r="BY348" i="12"/>
  <c r="BZ348" i="12"/>
  <c r="CA348" i="12"/>
  <c r="CB348" i="12"/>
  <c r="CC348" i="12"/>
  <c r="CD348" i="12"/>
  <c r="CE348" i="12"/>
  <c r="CF348" i="12"/>
  <c r="CG348" i="12"/>
  <c r="CH348" i="12"/>
  <c r="CI348" i="12"/>
  <c r="CJ348" i="12"/>
  <c r="CK348" i="12"/>
  <c r="CL348" i="12"/>
  <c r="CM348" i="12"/>
  <c r="CN348" i="12"/>
  <c r="CO348" i="12"/>
  <c r="CP348" i="12"/>
  <c r="CQ348" i="12"/>
  <c r="CR348" i="12"/>
  <c r="CS348" i="12"/>
  <c r="CT348" i="12"/>
  <c r="CU348" i="12"/>
  <c r="CV348" i="12"/>
  <c r="CW348" i="12"/>
  <c r="CX348" i="12"/>
  <c r="CY348" i="12"/>
  <c r="CZ348" i="12"/>
  <c r="DA348" i="12"/>
  <c r="DB348" i="12"/>
  <c r="DC348" i="12"/>
  <c r="DD348" i="12"/>
  <c r="BY349" i="12"/>
  <c r="BZ349" i="12"/>
  <c r="CA349" i="12"/>
  <c r="CB349" i="12"/>
  <c r="CC349" i="12"/>
  <c r="CD349" i="12"/>
  <c r="CE349" i="12"/>
  <c r="CF349" i="12"/>
  <c r="CG349" i="12"/>
  <c r="CH349" i="12"/>
  <c r="CI349" i="12"/>
  <c r="CJ349" i="12"/>
  <c r="CK349" i="12"/>
  <c r="CL349" i="12"/>
  <c r="CM349" i="12"/>
  <c r="CN349" i="12"/>
  <c r="CO349" i="12"/>
  <c r="CP349" i="12"/>
  <c r="CQ349" i="12"/>
  <c r="CR349" i="12"/>
  <c r="CS349" i="12"/>
  <c r="CT349" i="12"/>
  <c r="CU349" i="12"/>
  <c r="CV349" i="12"/>
  <c r="CW349" i="12"/>
  <c r="CX349" i="12"/>
  <c r="CY349" i="12"/>
  <c r="CZ349" i="12"/>
  <c r="DA349" i="12"/>
  <c r="DB349" i="12"/>
  <c r="DC349" i="12"/>
  <c r="DD349" i="12"/>
  <c r="BY350" i="12"/>
  <c r="BZ350" i="12"/>
  <c r="CA350" i="12"/>
  <c r="CB350" i="12"/>
  <c r="CC350" i="12"/>
  <c r="CD350" i="12"/>
  <c r="CE350" i="12"/>
  <c r="CF350" i="12"/>
  <c r="CG350" i="12"/>
  <c r="CH350" i="12"/>
  <c r="CI350" i="12"/>
  <c r="CJ350" i="12"/>
  <c r="CK350" i="12"/>
  <c r="CL350" i="12"/>
  <c r="CM350" i="12"/>
  <c r="CN350" i="12"/>
  <c r="CO350" i="12"/>
  <c r="CP350" i="12"/>
  <c r="CQ350" i="12"/>
  <c r="CR350" i="12"/>
  <c r="CS350" i="12"/>
  <c r="CT350" i="12"/>
  <c r="CU350" i="12"/>
  <c r="CV350" i="12"/>
  <c r="CW350" i="12"/>
  <c r="CX350" i="12"/>
  <c r="CY350" i="12"/>
  <c r="CZ350" i="12"/>
  <c r="DA350" i="12"/>
  <c r="DB350" i="12"/>
  <c r="DC350" i="12"/>
  <c r="DD350" i="12"/>
  <c r="BY351" i="12"/>
  <c r="BZ351" i="12"/>
  <c r="CA351" i="12"/>
  <c r="CB351" i="12"/>
  <c r="CC351" i="12"/>
  <c r="CD351" i="12"/>
  <c r="CE351" i="12"/>
  <c r="CF351" i="12"/>
  <c r="CG351" i="12"/>
  <c r="CH351" i="12"/>
  <c r="CI351" i="12"/>
  <c r="CJ351" i="12"/>
  <c r="CK351" i="12"/>
  <c r="CL351" i="12"/>
  <c r="CM351" i="12"/>
  <c r="CN351" i="12"/>
  <c r="CO351" i="12"/>
  <c r="CP351" i="12"/>
  <c r="CQ351" i="12"/>
  <c r="CR351" i="12"/>
  <c r="CS351" i="12"/>
  <c r="CT351" i="12"/>
  <c r="CU351" i="12"/>
  <c r="CV351" i="12"/>
  <c r="CW351" i="12"/>
  <c r="CX351" i="12"/>
  <c r="CY351" i="12"/>
  <c r="CZ351" i="12"/>
  <c r="DA351" i="12"/>
  <c r="DB351" i="12"/>
  <c r="DC351" i="12"/>
  <c r="DD351" i="12"/>
  <c r="BY352" i="12"/>
  <c r="BZ352" i="12"/>
  <c r="CA352" i="12"/>
  <c r="CB352" i="12"/>
  <c r="CC352" i="12"/>
  <c r="CD352" i="12"/>
  <c r="CE352" i="12"/>
  <c r="CF352" i="12"/>
  <c r="CG352" i="12"/>
  <c r="CH352" i="12"/>
  <c r="CI352" i="12"/>
  <c r="CJ352" i="12"/>
  <c r="CK352" i="12"/>
  <c r="CL352" i="12"/>
  <c r="CM352" i="12"/>
  <c r="CN352" i="12"/>
  <c r="CO352" i="12"/>
  <c r="CP352" i="12"/>
  <c r="CQ352" i="12"/>
  <c r="CR352" i="12"/>
  <c r="CS352" i="12"/>
  <c r="CT352" i="12"/>
  <c r="CU352" i="12"/>
  <c r="CV352" i="12"/>
  <c r="CW352" i="12"/>
  <c r="CX352" i="12"/>
  <c r="CY352" i="12"/>
  <c r="CZ352" i="12"/>
  <c r="DA352" i="12"/>
  <c r="DB352" i="12"/>
  <c r="DC352" i="12"/>
  <c r="DD352" i="12"/>
  <c r="BY353" i="12"/>
  <c r="BZ353" i="12"/>
  <c r="CA353" i="12"/>
  <c r="CB353" i="12"/>
  <c r="CC353" i="12"/>
  <c r="CD353" i="12"/>
  <c r="CE353" i="12"/>
  <c r="CF353" i="12"/>
  <c r="CG353" i="12"/>
  <c r="CH353" i="12"/>
  <c r="CI353" i="12"/>
  <c r="CJ353" i="12"/>
  <c r="CK353" i="12"/>
  <c r="CL353" i="12"/>
  <c r="CM353" i="12"/>
  <c r="CN353" i="12"/>
  <c r="CO353" i="12"/>
  <c r="CP353" i="12"/>
  <c r="CQ353" i="12"/>
  <c r="CR353" i="12"/>
  <c r="CS353" i="12"/>
  <c r="CT353" i="12"/>
  <c r="CU353" i="12"/>
  <c r="CV353" i="12"/>
  <c r="CW353" i="12"/>
  <c r="CX353" i="12"/>
  <c r="CY353" i="12"/>
  <c r="CZ353" i="12"/>
  <c r="DA353" i="12"/>
  <c r="DB353" i="12"/>
  <c r="DC353" i="12"/>
  <c r="DD353" i="12"/>
  <c r="BY354" i="12"/>
  <c r="BZ354" i="12"/>
  <c r="CA354" i="12"/>
  <c r="CB354" i="12"/>
  <c r="CC354" i="12"/>
  <c r="CD354" i="12"/>
  <c r="CE354" i="12"/>
  <c r="CF354" i="12"/>
  <c r="CG354" i="12"/>
  <c r="CH354" i="12"/>
  <c r="CI354" i="12"/>
  <c r="CJ354" i="12"/>
  <c r="CK354" i="12"/>
  <c r="CL354" i="12"/>
  <c r="CM354" i="12"/>
  <c r="CN354" i="12"/>
  <c r="CO354" i="12"/>
  <c r="CP354" i="12"/>
  <c r="CQ354" i="12"/>
  <c r="CR354" i="12"/>
  <c r="CS354" i="12"/>
  <c r="CT354" i="12"/>
  <c r="CU354" i="12"/>
  <c r="CV354" i="12"/>
  <c r="CW354" i="12"/>
  <c r="CX354" i="12"/>
  <c r="CY354" i="12"/>
  <c r="CZ354" i="12"/>
  <c r="DA354" i="12"/>
  <c r="DB354" i="12"/>
  <c r="DC354" i="12"/>
  <c r="DD354" i="12"/>
  <c r="BY355" i="12"/>
  <c r="BZ355" i="12"/>
  <c r="CA355" i="12"/>
  <c r="CB355" i="12"/>
  <c r="CC355" i="12"/>
  <c r="CD355" i="12"/>
  <c r="CE355" i="12"/>
  <c r="CF355" i="12"/>
  <c r="CG355" i="12"/>
  <c r="CH355" i="12"/>
  <c r="CI355" i="12"/>
  <c r="CJ355" i="12"/>
  <c r="CK355" i="12"/>
  <c r="CL355" i="12"/>
  <c r="CM355" i="12"/>
  <c r="CN355" i="12"/>
  <c r="CO355" i="12"/>
  <c r="CP355" i="12"/>
  <c r="CQ355" i="12"/>
  <c r="CR355" i="12"/>
  <c r="CS355" i="12"/>
  <c r="CT355" i="12"/>
  <c r="CU355" i="12"/>
  <c r="CV355" i="12"/>
  <c r="CW355" i="12"/>
  <c r="CX355" i="12"/>
  <c r="CY355" i="12"/>
  <c r="CZ355" i="12"/>
  <c r="DA355" i="12"/>
  <c r="DB355" i="12"/>
  <c r="DC355" i="12"/>
  <c r="DD355" i="12"/>
  <c r="BY356" i="12"/>
  <c r="BZ356" i="12"/>
  <c r="CA356" i="12"/>
  <c r="CB356" i="12"/>
  <c r="CC356" i="12"/>
  <c r="CD356" i="12"/>
  <c r="CE356" i="12"/>
  <c r="CF356" i="12"/>
  <c r="CG356" i="12"/>
  <c r="CH356" i="12"/>
  <c r="CI356" i="12"/>
  <c r="CJ356" i="12"/>
  <c r="CK356" i="12"/>
  <c r="CL356" i="12"/>
  <c r="CM356" i="12"/>
  <c r="CN356" i="12"/>
  <c r="CO356" i="12"/>
  <c r="CP356" i="12"/>
  <c r="CQ356" i="12"/>
  <c r="CR356" i="12"/>
  <c r="CS356" i="12"/>
  <c r="CT356" i="12"/>
  <c r="CU356" i="12"/>
  <c r="CV356" i="12"/>
  <c r="CW356" i="12"/>
  <c r="CX356" i="12"/>
  <c r="CY356" i="12"/>
  <c r="CZ356" i="12"/>
  <c r="DA356" i="12"/>
  <c r="DB356" i="12"/>
  <c r="DC356" i="12"/>
  <c r="DD356" i="12"/>
  <c r="BY357" i="12"/>
  <c r="BZ357" i="12"/>
  <c r="CA357" i="12"/>
  <c r="CB357" i="12"/>
  <c r="CC357" i="12"/>
  <c r="CD357" i="12"/>
  <c r="CE357" i="12"/>
  <c r="CF357" i="12"/>
  <c r="CG357" i="12"/>
  <c r="CH357" i="12"/>
  <c r="CI357" i="12"/>
  <c r="CJ357" i="12"/>
  <c r="CK357" i="12"/>
  <c r="CL357" i="12"/>
  <c r="CM357" i="12"/>
  <c r="CN357" i="12"/>
  <c r="CO357" i="12"/>
  <c r="CP357" i="12"/>
  <c r="CQ357" i="12"/>
  <c r="CR357" i="12"/>
  <c r="CS357" i="12"/>
  <c r="CT357" i="12"/>
  <c r="CU357" i="12"/>
  <c r="CV357" i="12"/>
  <c r="CW357" i="12"/>
  <c r="CX357" i="12"/>
  <c r="CY357" i="12"/>
  <c r="CZ357" i="12"/>
  <c r="DA357" i="12"/>
  <c r="DB357" i="12"/>
  <c r="DC357" i="12"/>
  <c r="DD357" i="12"/>
  <c r="BY358" i="12"/>
  <c r="BZ358" i="12"/>
  <c r="CA358" i="12"/>
  <c r="CB358" i="12"/>
  <c r="CC358" i="12"/>
  <c r="CD358" i="12"/>
  <c r="CE358" i="12"/>
  <c r="CF358" i="12"/>
  <c r="CG358" i="12"/>
  <c r="CH358" i="12"/>
  <c r="CI358" i="12"/>
  <c r="CJ358" i="12"/>
  <c r="CK358" i="12"/>
  <c r="CL358" i="12"/>
  <c r="CM358" i="12"/>
  <c r="CN358" i="12"/>
  <c r="CO358" i="12"/>
  <c r="CP358" i="12"/>
  <c r="CQ358" i="12"/>
  <c r="CR358" i="12"/>
  <c r="CS358" i="12"/>
  <c r="CT358" i="12"/>
  <c r="CU358" i="12"/>
  <c r="CV358" i="12"/>
  <c r="CW358" i="12"/>
  <c r="CX358" i="12"/>
  <c r="CY358" i="12"/>
  <c r="CZ358" i="12"/>
  <c r="DA358" i="12"/>
  <c r="DB358" i="12"/>
  <c r="DC358" i="12"/>
  <c r="DD358" i="12"/>
  <c r="BY359" i="12"/>
  <c r="BZ359" i="12"/>
  <c r="CA359" i="12"/>
  <c r="CB359" i="12"/>
  <c r="CC359" i="12"/>
  <c r="CD359" i="12"/>
  <c r="CE359" i="12"/>
  <c r="CF359" i="12"/>
  <c r="CG359" i="12"/>
  <c r="CH359" i="12"/>
  <c r="CI359" i="12"/>
  <c r="CJ359" i="12"/>
  <c r="CK359" i="12"/>
  <c r="CL359" i="12"/>
  <c r="CM359" i="12"/>
  <c r="CN359" i="12"/>
  <c r="CO359" i="12"/>
  <c r="CP359" i="12"/>
  <c r="CQ359" i="12"/>
  <c r="CR359" i="12"/>
  <c r="CS359" i="12"/>
  <c r="CT359" i="12"/>
  <c r="CU359" i="12"/>
  <c r="CV359" i="12"/>
  <c r="CW359" i="12"/>
  <c r="CX359" i="12"/>
  <c r="CY359" i="12"/>
  <c r="CZ359" i="12"/>
  <c r="DA359" i="12"/>
  <c r="DB359" i="12"/>
  <c r="DC359" i="12"/>
  <c r="DD359" i="12"/>
  <c r="BY360" i="12"/>
  <c r="BZ360" i="12"/>
  <c r="CA360" i="12"/>
  <c r="CB360" i="12"/>
  <c r="CC360" i="12"/>
  <c r="CD360" i="12"/>
  <c r="CE360" i="12"/>
  <c r="CF360" i="12"/>
  <c r="CG360" i="12"/>
  <c r="CH360" i="12"/>
  <c r="CI360" i="12"/>
  <c r="CJ360" i="12"/>
  <c r="CK360" i="12"/>
  <c r="CL360" i="12"/>
  <c r="CM360" i="12"/>
  <c r="CN360" i="12"/>
  <c r="CO360" i="12"/>
  <c r="CP360" i="12"/>
  <c r="CQ360" i="12"/>
  <c r="CR360" i="12"/>
  <c r="CS360" i="12"/>
  <c r="CT360" i="12"/>
  <c r="CU360" i="12"/>
  <c r="CV360" i="12"/>
  <c r="CW360" i="12"/>
  <c r="CX360" i="12"/>
  <c r="CY360" i="12"/>
  <c r="CZ360" i="12"/>
  <c r="DA360" i="12"/>
  <c r="DB360" i="12"/>
  <c r="DC360" i="12"/>
  <c r="DD360" i="12"/>
  <c r="BY361" i="12"/>
  <c r="BZ361" i="12"/>
  <c r="CA361" i="12"/>
  <c r="CB361" i="12"/>
  <c r="CC361" i="12"/>
  <c r="CD361" i="12"/>
  <c r="CE361" i="12"/>
  <c r="CF361" i="12"/>
  <c r="CG361" i="12"/>
  <c r="CH361" i="12"/>
  <c r="CI361" i="12"/>
  <c r="CJ361" i="12"/>
  <c r="CK361" i="12"/>
  <c r="CL361" i="12"/>
  <c r="CM361" i="12"/>
  <c r="CN361" i="12"/>
  <c r="CO361" i="12"/>
  <c r="CP361" i="12"/>
  <c r="CQ361" i="12"/>
  <c r="CR361" i="12"/>
  <c r="CS361" i="12"/>
  <c r="CT361" i="12"/>
  <c r="CU361" i="12"/>
  <c r="CV361" i="12"/>
  <c r="CW361" i="12"/>
  <c r="CX361" i="12"/>
  <c r="CY361" i="12"/>
  <c r="CZ361" i="12"/>
  <c r="DA361" i="12"/>
  <c r="DB361" i="12"/>
  <c r="DC361" i="12"/>
  <c r="DD361" i="12"/>
  <c r="BY362" i="12"/>
  <c r="BZ362" i="12"/>
  <c r="CA362" i="12"/>
  <c r="CB362" i="12"/>
  <c r="CC362" i="12"/>
  <c r="CD362" i="12"/>
  <c r="CE362" i="12"/>
  <c r="CF362" i="12"/>
  <c r="CG362" i="12"/>
  <c r="CH362" i="12"/>
  <c r="CI362" i="12"/>
  <c r="CJ362" i="12"/>
  <c r="CK362" i="12"/>
  <c r="CL362" i="12"/>
  <c r="CM362" i="12"/>
  <c r="CN362" i="12"/>
  <c r="CO362" i="12"/>
  <c r="CP362" i="12"/>
  <c r="CQ362" i="12"/>
  <c r="CR362" i="12"/>
  <c r="CS362" i="12"/>
  <c r="CT362" i="12"/>
  <c r="CU362" i="12"/>
  <c r="CV362" i="12"/>
  <c r="CW362" i="12"/>
  <c r="CX362" i="12"/>
  <c r="CY362" i="12"/>
  <c r="CZ362" i="12"/>
  <c r="DA362" i="12"/>
  <c r="DB362" i="12"/>
  <c r="DC362" i="12"/>
  <c r="DD362" i="12"/>
  <c r="BY363" i="12"/>
  <c r="BZ363" i="12"/>
  <c r="CA363" i="12"/>
  <c r="CB363" i="12"/>
  <c r="CC363" i="12"/>
  <c r="CD363" i="12"/>
  <c r="CE363" i="12"/>
  <c r="CF363" i="12"/>
  <c r="CG363" i="12"/>
  <c r="CH363" i="12"/>
  <c r="CI363" i="12"/>
  <c r="CJ363" i="12"/>
  <c r="CK363" i="12"/>
  <c r="CL363" i="12"/>
  <c r="CM363" i="12"/>
  <c r="CN363" i="12"/>
  <c r="CO363" i="12"/>
  <c r="CP363" i="12"/>
  <c r="CQ363" i="12"/>
  <c r="CR363" i="12"/>
  <c r="CS363" i="12"/>
  <c r="CT363" i="12"/>
  <c r="CU363" i="12"/>
  <c r="CV363" i="12"/>
  <c r="CW363" i="12"/>
  <c r="CX363" i="12"/>
  <c r="CY363" i="12"/>
  <c r="CZ363" i="12"/>
  <c r="DA363" i="12"/>
  <c r="DB363" i="12"/>
  <c r="DC363" i="12"/>
  <c r="DD363" i="12"/>
  <c r="BY364" i="12"/>
  <c r="BZ364" i="12"/>
  <c r="CA364" i="12"/>
  <c r="CB364" i="12"/>
  <c r="CC364" i="12"/>
  <c r="CD364" i="12"/>
  <c r="CE364" i="12"/>
  <c r="CF364" i="12"/>
  <c r="CG364" i="12"/>
  <c r="CH364" i="12"/>
  <c r="CI364" i="12"/>
  <c r="CJ364" i="12"/>
  <c r="CK364" i="12"/>
  <c r="CL364" i="12"/>
  <c r="CM364" i="12"/>
  <c r="CN364" i="12"/>
  <c r="CO364" i="12"/>
  <c r="CP364" i="12"/>
  <c r="CQ364" i="12"/>
  <c r="CR364" i="12"/>
  <c r="CS364" i="12"/>
  <c r="CT364" i="12"/>
  <c r="CU364" i="12"/>
  <c r="CV364" i="12"/>
  <c r="CW364" i="12"/>
  <c r="CX364" i="12"/>
  <c r="CY364" i="12"/>
  <c r="CZ364" i="12"/>
  <c r="DA364" i="12"/>
  <c r="DB364" i="12"/>
  <c r="DC364" i="12"/>
  <c r="DD364" i="12"/>
  <c r="BY365" i="12"/>
  <c r="BZ365" i="12"/>
  <c r="CA365" i="12"/>
  <c r="CB365" i="12"/>
  <c r="CC365" i="12"/>
  <c r="CD365" i="12"/>
  <c r="CE365" i="12"/>
  <c r="CF365" i="12"/>
  <c r="CG365" i="12"/>
  <c r="CH365" i="12"/>
  <c r="CI365" i="12"/>
  <c r="CJ365" i="12"/>
  <c r="CK365" i="12"/>
  <c r="CL365" i="12"/>
  <c r="CM365" i="12"/>
  <c r="CN365" i="12"/>
  <c r="CO365" i="12"/>
  <c r="CP365" i="12"/>
  <c r="CQ365" i="12"/>
  <c r="CR365" i="12"/>
  <c r="CS365" i="12"/>
  <c r="CT365" i="12"/>
  <c r="CU365" i="12"/>
  <c r="CV365" i="12"/>
  <c r="CW365" i="12"/>
  <c r="CX365" i="12"/>
  <c r="CY365" i="12"/>
  <c r="CZ365" i="12"/>
  <c r="DA365" i="12"/>
  <c r="DB365" i="12"/>
  <c r="DC365" i="12"/>
  <c r="DD365" i="12"/>
  <c r="BY366" i="12"/>
  <c r="BZ366" i="12"/>
  <c r="CA366" i="12"/>
  <c r="CB366" i="12"/>
  <c r="CC366" i="12"/>
  <c r="CD366" i="12"/>
  <c r="CE366" i="12"/>
  <c r="CF366" i="12"/>
  <c r="CG366" i="12"/>
  <c r="CH366" i="12"/>
  <c r="CI366" i="12"/>
  <c r="CJ366" i="12"/>
  <c r="CK366" i="12"/>
  <c r="CL366" i="12"/>
  <c r="CM366" i="12"/>
  <c r="CN366" i="12"/>
  <c r="CO366" i="12"/>
  <c r="CP366" i="12"/>
  <c r="CQ366" i="12"/>
  <c r="CR366" i="12"/>
  <c r="CS366" i="12"/>
  <c r="CT366" i="12"/>
  <c r="CU366" i="12"/>
  <c r="CV366" i="12"/>
  <c r="CW366" i="12"/>
  <c r="CX366" i="12"/>
  <c r="CY366" i="12"/>
  <c r="CZ366" i="12"/>
  <c r="DA366" i="12"/>
  <c r="DB366" i="12"/>
  <c r="DC366" i="12"/>
  <c r="DD366" i="12"/>
  <c r="BY367" i="12"/>
  <c r="BZ367" i="12"/>
  <c r="CA367" i="12"/>
  <c r="CB367" i="12"/>
  <c r="CC367" i="12"/>
  <c r="CD367" i="12"/>
  <c r="CE367" i="12"/>
  <c r="CF367" i="12"/>
  <c r="CG367" i="12"/>
  <c r="CH367" i="12"/>
  <c r="CI367" i="12"/>
  <c r="CJ367" i="12"/>
  <c r="CK367" i="12"/>
  <c r="CL367" i="12"/>
  <c r="CM367" i="12"/>
  <c r="CN367" i="12"/>
  <c r="CO367" i="12"/>
  <c r="CP367" i="12"/>
  <c r="CQ367" i="12"/>
  <c r="CR367" i="12"/>
  <c r="CS367" i="12"/>
  <c r="CT367" i="12"/>
  <c r="CU367" i="12"/>
  <c r="CV367" i="12"/>
  <c r="CW367" i="12"/>
  <c r="CX367" i="12"/>
  <c r="CY367" i="12"/>
  <c r="CZ367" i="12"/>
  <c r="DA367" i="12"/>
  <c r="DB367" i="12"/>
  <c r="DC367" i="12"/>
  <c r="DD367" i="12"/>
  <c r="BY368" i="12"/>
  <c r="BZ368" i="12"/>
  <c r="CA368" i="12"/>
  <c r="CB368" i="12"/>
  <c r="CC368" i="12"/>
  <c r="CD368" i="12"/>
  <c r="CE368" i="12"/>
  <c r="CF368" i="12"/>
  <c r="CG368" i="12"/>
  <c r="CH368" i="12"/>
  <c r="CI368" i="12"/>
  <c r="CJ368" i="12"/>
  <c r="CK368" i="12"/>
  <c r="CL368" i="12"/>
  <c r="CM368" i="12"/>
  <c r="CN368" i="12"/>
  <c r="CO368" i="12"/>
  <c r="CP368" i="12"/>
  <c r="CQ368" i="12"/>
  <c r="CR368" i="12"/>
  <c r="CS368" i="12"/>
  <c r="CT368" i="12"/>
  <c r="CU368" i="12"/>
  <c r="CV368" i="12"/>
  <c r="CW368" i="12"/>
  <c r="CX368" i="12"/>
  <c r="CY368" i="12"/>
  <c r="CZ368" i="12"/>
  <c r="DA368" i="12"/>
  <c r="DB368" i="12"/>
  <c r="DC368" i="12"/>
  <c r="DD368" i="12"/>
  <c r="BY369" i="12"/>
  <c r="BZ369" i="12"/>
  <c r="CA369" i="12"/>
  <c r="CB369" i="12"/>
  <c r="CC369" i="12"/>
  <c r="CD369" i="12"/>
  <c r="CE369" i="12"/>
  <c r="CF369" i="12"/>
  <c r="CG369" i="12"/>
  <c r="CH369" i="12"/>
  <c r="CI369" i="12"/>
  <c r="CJ369" i="12"/>
  <c r="CK369" i="12"/>
  <c r="CL369" i="12"/>
  <c r="CM369" i="12"/>
  <c r="CN369" i="12"/>
  <c r="CO369" i="12"/>
  <c r="CP369" i="12"/>
  <c r="CQ369" i="12"/>
  <c r="CR369" i="12"/>
  <c r="CS369" i="12"/>
  <c r="CT369" i="12"/>
  <c r="CU369" i="12"/>
  <c r="CV369" i="12"/>
  <c r="CW369" i="12"/>
  <c r="CX369" i="12"/>
  <c r="CY369" i="12"/>
  <c r="CZ369" i="12"/>
  <c r="DA369" i="12"/>
  <c r="DB369" i="12"/>
  <c r="DC369" i="12"/>
  <c r="DD369" i="12"/>
  <c r="BY370" i="12"/>
  <c r="BZ370" i="12"/>
  <c r="CA370" i="12"/>
  <c r="CB370" i="12"/>
  <c r="CC370" i="12"/>
  <c r="CD370" i="12"/>
  <c r="CE370" i="12"/>
  <c r="CF370" i="12"/>
  <c r="CG370" i="12"/>
  <c r="CH370" i="12"/>
  <c r="CI370" i="12"/>
  <c r="CJ370" i="12"/>
  <c r="CK370" i="12"/>
  <c r="CL370" i="12"/>
  <c r="CM370" i="12"/>
  <c r="CN370" i="12"/>
  <c r="CO370" i="12"/>
  <c r="CP370" i="12"/>
  <c r="CQ370" i="12"/>
  <c r="CR370" i="12"/>
  <c r="CS370" i="12"/>
  <c r="CT370" i="12"/>
  <c r="CU370" i="12"/>
  <c r="CV370" i="12"/>
  <c r="CW370" i="12"/>
  <c r="CX370" i="12"/>
  <c r="CY370" i="12"/>
  <c r="CZ370" i="12"/>
  <c r="DA370" i="12"/>
  <c r="DB370" i="12"/>
  <c r="DC370" i="12"/>
  <c r="DD370" i="12"/>
  <c r="BY371" i="12"/>
  <c r="BZ371" i="12"/>
  <c r="CA371" i="12"/>
  <c r="CB371" i="12"/>
  <c r="CC371" i="12"/>
  <c r="CD371" i="12"/>
  <c r="CE371" i="12"/>
  <c r="CF371" i="12"/>
  <c r="CG371" i="12"/>
  <c r="CH371" i="12"/>
  <c r="CI371" i="12"/>
  <c r="CJ371" i="12"/>
  <c r="CK371" i="12"/>
  <c r="CL371" i="12"/>
  <c r="CM371" i="12"/>
  <c r="CN371" i="12"/>
  <c r="CO371" i="12"/>
  <c r="CP371" i="12"/>
  <c r="CQ371" i="12"/>
  <c r="CR371" i="12"/>
  <c r="CS371" i="12"/>
  <c r="CT371" i="12"/>
  <c r="CU371" i="12"/>
  <c r="CV371" i="12"/>
  <c r="CW371" i="12"/>
  <c r="CX371" i="12"/>
  <c r="CY371" i="12"/>
  <c r="CZ371" i="12"/>
  <c r="DA371" i="12"/>
  <c r="DB371" i="12"/>
  <c r="DC371" i="12"/>
  <c r="DD371" i="12"/>
  <c r="BY372" i="12"/>
  <c r="BZ372" i="12"/>
  <c r="CA372" i="12"/>
  <c r="CB372" i="12"/>
  <c r="CC372" i="12"/>
  <c r="CD372" i="12"/>
  <c r="CE372" i="12"/>
  <c r="CF372" i="12"/>
  <c r="CG372" i="12"/>
  <c r="CH372" i="12"/>
  <c r="CI372" i="12"/>
  <c r="CJ372" i="12"/>
  <c r="CK372" i="12"/>
  <c r="CL372" i="12"/>
  <c r="CM372" i="12"/>
  <c r="CN372" i="12"/>
  <c r="CO372" i="12"/>
  <c r="CP372" i="12"/>
  <c r="CQ372" i="12"/>
  <c r="CR372" i="12"/>
  <c r="CS372" i="12"/>
  <c r="CT372" i="12"/>
  <c r="CU372" i="12"/>
  <c r="CV372" i="12"/>
  <c r="CW372" i="12"/>
  <c r="CX372" i="12"/>
  <c r="CY372" i="12"/>
  <c r="CZ372" i="12"/>
  <c r="DA372" i="12"/>
  <c r="DB372" i="12"/>
  <c r="DC372" i="12"/>
  <c r="DD372" i="12"/>
  <c r="BY373" i="12"/>
  <c r="BZ373" i="12"/>
  <c r="CA373" i="12"/>
  <c r="CB373" i="12"/>
  <c r="CC373" i="12"/>
  <c r="CD373" i="12"/>
  <c r="CE373" i="12"/>
  <c r="CF373" i="12"/>
  <c r="CG373" i="12"/>
  <c r="CH373" i="12"/>
  <c r="CI373" i="12"/>
  <c r="CJ373" i="12"/>
  <c r="CK373" i="12"/>
  <c r="CL373" i="12"/>
  <c r="CM373" i="12"/>
  <c r="CN373" i="12"/>
  <c r="CO373" i="12"/>
  <c r="CP373" i="12"/>
  <c r="CQ373" i="12"/>
  <c r="CR373" i="12"/>
  <c r="CS373" i="12"/>
  <c r="CT373" i="12"/>
  <c r="CU373" i="12"/>
  <c r="CV373" i="12"/>
  <c r="CW373" i="12"/>
  <c r="CX373" i="12"/>
  <c r="CY373" i="12"/>
  <c r="CZ373" i="12"/>
  <c r="DA373" i="12"/>
  <c r="DB373" i="12"/>
  <c r="DC373" i="12"/>
  <c r="DD373" i="12"/>
  <c r="BY374" i="12"/>
  <c r="BZ374" i="12"/>
  <c r="CA374" i="12"/>
  <c r="CB374" i="12"/>
  <c r="CC374" i="12"/>
  <c r="CD374" i="12"/>
  <c r="CE374" i="12"/>
  <c r="CF374" i="12"/>
  <c r="CG374" i="12"/>
  <c r="CH374" i="12"/>
  <c r="CI374" i="12"/>
  <c r="CJ374" i="12"/>
  <c r="CK374" i="12"/>
  <c r="CL374" i="12"/>
  <c r="CM374" i="12"/>
  <c r="CN374" i="12"/>
  <c r="CO374" i="12"/>
  <c r="CP374" i="12"/>
  <c r="CQ374" i="12"/>
  <c r="CR374" i="12"/>
  <c r="CS374" i="12"/>
  <c r="CT374" i="12"/>
  <c r="CU374" i="12"/>
  <c r="CV374" i="12"/>
  <c r="CW374" i="12"/>
  <c r="CX374" i="12"/>
  <c r="CY374" i="12"/>
  <c r="CZ374" i="12"/>
  <c r="DA374" i="12"/>
  <c r="DB374" i="12"/>
  <c r="DC374" i="12"/>
  <c r="DD374" i="12"/>
  <c r="BY375" i="12"/>
  <c r="BZ375" i="12"/>
  <c r="CA375" i="12"/>
  <c r="CB375" i="12"/>
  <c r="CC375" i="12"/>
  <c r="CD375" i="12"/>
  <c r="CE375" i="12"/>
  <c r="CF375" i="12"/>
  <c r="CG375" i="12"/>
  <c r="CH375" i="12"/>
  <c r="CI375" i="12"/>
  <c r="CJ375" i="12"/>
  <c r="CK375" i="12"/>
  <c r="CL375" i="12"/>
  <c r="CM375" i="12"/>
  <c r="CN375" i="12"/>
  <c r="CO375" i="12"/>
  <c r="CP375" i="12"/>
  <c r="CQ375" i="12"/>
  <c r="CR375" i="12"/>
  <c r="CS375" i="12"/>
  <c r="CT375" i="12"/>
  <c r="CU375" i="12"/>
  <c r="CV375" i="12"/>
  <c r="CW375" i="12"/>
  <c r="CX375" i="12"/>
  <c r="CY375" i="12"/>
  <c r="CZ375" i="12"/>
  <c r="DA375" i="12"/>
  <c r="DB375" i="12"/>
  <c r="DC375" i="12"/>
  <c r="DD375" i="12"/>
  <c r="BY376" i="12"/>
  <c r="BZ376" i="12"/>
  <c r="CA376" i="12"/>
  <c r="CB376" i="12"/>
  <c r="CC376" i="12"/>
  <c r="CD376" i="12"/>
  <c r="CE376" i="12"/>
  <c r="CF376" i="12"/>
  <c r="CG376" i="12"/>
  <c r="CH376" i="12"/>
  <c r="CI376" i="12"/>
  <c r="CJ376" i="12"/>
  <c r="CK376" i="12"/>
  <c r="CL376" i="12"/>
  <c r="CM376" i="12"/>
  <c r="CN376" i="12"/>
  <c r="CO376" i="12"/>
  <c r="CP376" i="12"/>
  <c r="CQ376" i="12"/>
  <c r="CR376" i="12"/>
  <c r="CS376" i="12"/>
  <c r="CT376" i="12"/>
  <c r="CU376" i="12"/>
  <c r="CV376" i="12"/>
  <c r="CW376" i="12"/>
  <c r="CX376" i="12"/>
  <c r="CY376" i="12"/>
  <c r="CZ376" i="12"/>
  <c r="DA376" i="12"/>
  <c r="DB376" i="12"/>
  <c r="DC376" i="12"/>
  <c r="DD376" i="12"/>
  <c r="BY377" i="12"/>
  <c r="BZ377" i="12"/>
  <c r="CA377" i="12"/>
  <c r="CB377" i="12"/>
  <c r="CC377" i="12"/>
  <c r="CD377" i="12"/>
  <c r="CE377" i="12"/>
  <c r="CF377" i="12"/>
  <c r="CG377" i="12"/>
  <c r="CH377" i="12"/>
  <c r="CI377" i="12"/>
  <c r="CJ377" i="12"/>
  <c r="CK377" i="12"/>
  <c r="CL377" i="12"/>
  <c r="CM377" i="12"/>
  <c r="CN377" i="12"/>
  <c r="CO377" i="12"/>
  <c r="CP377" i="12"/>
  <c r="CQ377" i="12"/>
  <c r="CR377" i="12"/>
  <c r="CS377" i="12"/>
  <c r="CT377" i="12"/>
  <c r="CU377" i="12"/>
  <c r="CV377" i="12"/>
  <c r="CW377" i="12"/>
  <c r="CX377" i="12"/>
  <c r="CY377" i="12"/>
  <c r="CZ377" i="12"/>
  <c r="DA377" i="12"/>
  <c r="DB377" i="12"/>
  <c r="DC377" i="12"/>
  <c r="DD377" i="12"/>
  <c r="BY378" i="12"/>
  <c r="BZ378" i="12"/>
  <c r="CA378" i="12"/>
  <c r="CB378" i="12"/>
  <c r="CC378" i="12"/>
  <c r="CD378" i="12"/>
  <c r="CE378" i="12"/>
  <c r="CF378" i="12"/>
  <c r="CG378" i="12"/>
  <c r="CH378" i="12"/>
  <c r="CI378" i="12"/>
  <c r="CJ378" i="12"/>
  <c r="CK378" i="12"/>
  <c r="CL378" i="12"/>
  <c r="CM378" i="12"/>
  <c r="CN378" i="12"/>
  <c r="CO378" i="12"/>
  <c r="CP378" i="12"/>
  <c r="CQ378" i="12"/>
  <c r="CR378" i="12"/>
  <c r="CS378" i="12"/>
  <c r="CT378" i="12"/>
  <c r="CU378" i="12"/>
  <c r="CV378" i="12"/>
  <c r="CW378" i="12"/>
  <c r="CX378" i="12"/>
  <c r="CY378" i="12"/>
  <c r="CZ378" i="12"/>
  <c r="DA378" i="12"/>
  <c r="DB378" i="12"/>
  <c r="DC378" i="12"/>
  <c r="DD378" i="12"/>
  <c r="BY379" i="12"/>
  <c r="BZ379" i="12"/>
  <c r="CA379" i="12"/>
  <c r="CB379" i="12"/>
  <c r="CC379" i="12"/>
  <c r="CD379" i="12"/>
  <c r="CE379" i="12"/>
  <c r="CF379" i="12"/>
  <c r="CG379" i="12"/>
  <c r="CH379" i="12"/>
  <c r="CI379" i="12"/>
  <c r="CJ379" i="12"/>
  <c r="CK379" i="12"/>
  <c r="CL379" i="12"/>
  <c r="CM379" i="12"/>
  <c r="CN379" i="12"/>
  <c r="CO379" i="12"/>
  <c r="CP379" i="12"/>
  <c r="CQ379" i="12"/>
  <c r="CR379" i="12"/>
  <c r="CS379" i="12"/>
  <c r="CT379" i="12"/>
  <c r="CU379" i="12"/>
  <c r="CV379" i="12"/>
  <c r="CW379" i="12"/>
  <c r="CX379" i="12"/>
  <c r="CY379" i="12"/>
  <c r="CZ379" i="12"/>
  <c r="DA379" i="12"/>
  <c r="DB379" i="12"/>
  <c r="DC379" i="12"/>
  <c r="DD379" i="12"/>
  <c r="BY380" i="12"/>
  <c r="BZ380" i="12"/>
  <c r="CA380" i="12"/>
  <c r="CB380" i="12"/>
  <c r="CC380" i="12"/>
  <c r="CD380" i="12"/>
  <c r="CE380" i="12"/>
  <c r="CF380" i="12"/>
  <c r="CG380" i="12"/>
  <c r="CH380" i="12"/>
  <c r="CI380" i="12"/>
  <c r="CJ380" i="12"/>
  <c r="CK380" i="12"/>
  <c r="CL380" i="12"/>
  <c r="CM380" i="12"/>
  <c r="CN380" i="12"/>
  <c r="CO380" i="12"/>
  <c r="CP380" i="12"/>
  <c r="CQ380" i="12"/>
  <c r="CR380" i="12"/>
  <c r="CS380" i="12"/>
  <c r="CT380" i="12"/>
  <c r="CU380" i="12"/>
  <c r="CV380" i="12"/>
  <c r="CW380" i="12"/>
  <c r="CX380" i="12"/>
  <c r="CY380" i="12"/>
  <c r="CZ380" i="12"/>
  <c r="DA380" i="12"/>
  <c r="DB380" i="12"/>
  <c r="DC380" i="12"/>
  <c r="DD380" i="12"/>
  <c r="BY381" i="12"/>
  <c r="BZ381" i="12"/>
  <c r="CA381" i="12"/>
  <c r="CB381" i="12"/>
  <c r="CC381" i="12"/>
  <c r="CD381" i="12"/>
  <c r="CE381" i="12"/>
  <c r="CF381" i="12"/>
  <c r="CG381" i="12"/>
  <c r="CH381" i="12"/>
  <c r="CI381" i="12"/>
  <c r="CJ381" i="12"/>
  <c r="CK381" i="12"/>
  <c r="CL381" i="12"/>
  <c r="CM381" i="12"/>
  <c r="CN381" i="12"/>
  <c r="CO381" i="12"/>
  <c r="CP381" i="12"/>
  <c r="CQ381" i="12"/>
  <c r="CR381" i="12"/>
  <c r="CS381" i="12"/>
  <c r="CT381" i="12"/>
  <c r="CU381" i="12"/>
  <c r="CV381" i="12"/>
  <c r="CW381" i="12"/>
  <c r="CX381" i="12"/>
  <c r="CY381" i="12"/>
  <c r="CZ381" i="12"/>
  <c r="DA381" i="12"/>
  <c r="DB381" i="12"/>
  <c r="DC381" i="12"/>
  <c r="DD381" i="12"/>
  <c r="BY382" i="12"/>
  <c r="BZ382" i="12"/>
  <c r="CA382" i="12"/>
  <c r="CB382" i="12"/>
  <c r="CC382" i="12"/>
  <c r="CD382" i="12"/>
  <c r="CE382" i="12"/>
  <c r="CF382" i="12"/>
  <c r="CG382" i="12"/>
  <c r="CH382" i="12"/>
  <c r="CI382" i="12"/>
  <c r="CJ382" i="12"/>
  <c r="CK382" i="12"/>
  <c r="CL382" i="12"/>
  <c r="CM382" i="12"/>
  <c r="CN382" i="12"/>
  <c r="CO382" i="12"/>
  <c r="CP382" i="12"/>
  <c r="CQ382" i="12"/>
  <c r="CR382" i="12"/>
  <c r="CS382" i="12"/>
  <c r="CT382" i="12"/>
  <c r="CU382" i="12"/>
  <c r="CV382" i="12"/>
  <c r="CW382" i="12"/>
  <c r="CX382" i="12"/>
  <c r="CY382" i="12"/>
  <c r="CZ382" i="12"/>
  <c r="DA382" i="12"/>
  <c r="DB382" i="12"/>
  <c r="DC382" i="12"/>
  <c r="DD382" i="12"/>
  <c r="BY383" i="12"/>
  <c r="BZ383" i="12"/>
  <c r="CA383" i="12"/>
  <c r="CB383" i="12"/>
  <c r="CC383" i="12"/>
  <c r="CD383" i="12"/>
  <c r="CE383" i="12"/>
  <c r="CF383" i="12"/>
  <c r="CG383" i="12"/>
  <c r="CH383" i="12"/>
  <c r="CI383" i="12"/>
  <c r="CJ383" i="12"/>
  <c r="CK383" i="12"/>
  <c r="CL383" i="12"/>
  <c r="CM383" i="12"/>
  <c r="CN383" i="12"/>
  <c r="CO383" i="12"/>
  <c r="CP383" i="12"/>
  <c r="CQ383" i="12"/>
  <c r="CR383" i="12"/>
  <c r="CS383" i="12"/>
  <c r="CT383" i="12"/>
  <c r="CU383" i="12"/>
  <c r="CV383" i="12"/>
  <c r="CW383" i="12"/>
  <c r="CX383" i="12"/>
  <c r="CY383" i="12"/>
  <c r="CZ383" i="12"/>
  <c r="DA383" i="12"/>
  <c r="DB383" i="12"/>
  <c r="DC383" i="12"/>
  <c r="DD383" i="12"/>
  <c r="BY384" i="12"/>
  <c r="BZ384" i="12"/>
  <c r="CA384" i="12"/>
  <c r="CB384" i="12"/>
  <c r="CC384" i="12"/>
  <c r="CD384" i="12"/>
  <c r="CE384" i="12"/>
  <c r="CF384" i="12"/>
  <c r="CG384" i="12"/>
  <c r="CH384" i="12"/>
  <c r="CI384" i="12"/>
  <c r="CJ384" i="12"/>
  <c r="CK384" i="12"/>
  <c r="CL384" i="12"/>
  <c r="CM384" i="12"/>
  <c r="CN384" i="12"/>
  <c r="CO384" i="12"/>
  <c r="CP384" i="12"/>
  <c r="CQ384" i="12"/>
  <c r="CR384" i="12"/>
  <c r="CS384" i="12"/>
  <c r="CT384" i="12"/>
  <c r="CU384" i="12"/>
  <c r="CV384" i="12"/>
  <c r="CW384" i="12"/>
  <c r="CX384" i="12"/>
  <c r="CY384" i="12"/>
  <c r="CZ384" i="12"/>
  <c r="DA384" i="12"/>
  <c r="DB384" i="12"/>
  <c r="DC384" i="12"/>
  <c r="DD384" i="12"/>
  <c r="BY385" i="12"/>
  <c r="BZ385" i="12"/>
  <c r="CA385" i="12"/>
  <c r="CB385" i="12"/>
  <c r="CC385" i="12"/>
  <c r="CD385" i="12"/>
  <c r="CE385" i="12"/>
  <c r="CF385" i="12"/>
  <c r="CG385" i="12"/>
  <c r="CH385" i="12"/>
  <c r="CI385" i="12"/>
  <c r="CJ385" i="12"/>
  <c r="CK385" i="12"/>
  <c r="CL385" i="12"/>
  <c r="CM385" i="12"/>
  <c r="CN385" i="12"/>
  <c r="CO385" i="12"/>
  <c r="CP385" i="12"/>
  <c r="CQ385" i="12"/>
  <c r="CR385" i="12"/>
  <c r="CS385" i="12"/>
  <c r="CT385" i="12"/>
  <c r="CU385" i="12"/>
  <c r="CV385" i="12"/>
  <c r="CW385" i="12"/>
  <c r="CX385" i="12"/>
  <c r="CY385" i="12"/>
  <c r="CZ385" i="12"/>
  <c r="DA385" i="12"/>
  <c r="DB385" i="12"/>
  <c r="DC385" i="12"/>
  <c r="DD385" i="12"/>
  <c r="BY386" i="12"/>
  <c r="BZ386" i="12"/>
  <c r="CA386" i="12"/>
  <c r="CB386" i="12"/>
  <c r="CC386" i="12"/>
  <c r="CD386" i="12"/>
  <c r="CE386" i="12"/>
  <c r="CF386" i="12"/>
  <c r="CG386" i="12"/>
  <c r="CH386" i="12"/>
  <c r="CI386" i="12"/>
  <c r="CJ386" i="12"/>
  <c r="CK386" i="12"/>
  <c r="CL386" i="12"/>
  <c r="CM386" i="12"/>
  <c r="CN386" i="12"/>
  <c r="CO386" i="12"/>
  <c r="CP386" i="12"/>
  <c r="CQ386" i="12"/>
  <c r="CR386" i="12"/>
  <c r="CS386" i="12"/>
  <c r="CT386" i="12"/>
  <c r="CU386" i="12"/>
  <c r="CV386" i="12"/>
  <c r="CW386" i="12"/>
  <c r="CX386" i="12"/>
  <c r="CY386" i="12"/>
  <c r="CZ386" i="12"/>
  <c r="DA386" i="12"/>
  <c r="DB386" i="12"/>
  <c r="DC386" i="12"/>
  <c r="DD386" i="12"/>
  <c r="BY387" i="12"/>
  <c r="BZ387" i="12"/>
  <c r="CA387" i="12"/>
  <c r="CB387" i="12"/>
  <c r="CC387" i="12"/>
  <c r="CD387" i="12"/>
  <c r="CE387" i="12"/>
  <c r="CF387" i="12"/>
  <c r="CG387" i="12"/>
  <c r="CH387" i="12"/>
  <c r="CI387" i="12"/>
  <c r="CJ387" i="12"/>
  <c r="CK387" i="12"/>
  <c r="CL387" i="12"/>
  <c r="CM387" i="12"/>
  <c r="CN387" i="12"/>
  <c r="CO387" i="12"/>
  <c r="CP387" i="12"/>
  <c r="CQ387" i="12"/>
  <c r="CR387" i="12"/>
  <c r="CS387" i="12"/>
  <c r="CT387" i="12"/>
  <c r="CU387" i="12"/>
  <c r="CV387" i="12"/>
  <c r="CW387" i="12"/>
  <c r="CX387" i="12"/>
  <c r="CY387" i="12"/>
  <c r="CZ387" i="12"/>
  <c r="DA387" i="12"/>
  <c r="DB387" i="12"/>
  <c r="DC387" i="12"/>
  <c r="DD387" i="12"/>
  <c r="BY388" i="12"/>
  <c r="BZ388" i="12"/>
  <c r="CA388" i="12"/>
  <c r="CB388" i="12"/>
  <c r="CC388" i="12"/>
  <c r="CD388" i="12"/>
  <c r="CE388" i="12"/>
  <c r="CF388" i="12"/>
  <c r="CG388" i="12"/>
  <c r="CH388" i="12"/>
  <c r="CI388" i="12"/>
  <c r="CJ388" i="12"/>
  <c r="CK388" i="12"/>
  <c r="CL388" i="12"/>
  <c r="CM388" i="12"/>
  <c r="CN388" i="12"/>
  <c r="CO388" i="12"/>
  <c r="CP388" i="12"/>
  <c r="CQ388" i="12"/>
  <c r="CR388" i="12"/>
  <c r="CS388" i="12"/>
  <c r="CT388" i="12"/>
  <c r="CU388" i="12"/>
  <c r="CV388" i="12"/>
  <c r="CW388" i="12"/>
  <c r="CX388" i="12"/>
  <c r="CY388" i="12"/>
  <c r="CZ388" i="12"/>
  <c r="DA388" i="12"/>
  <c r="DB388" i="12"/>
  <c r="DC388" i="12"/>
  <c r="DD388" i="12"/>
  <c r="BY389" i="12"/>
  <c r="BZ389" i="12"/>
  <c r="CA389" i="12"/>
  <c r="CB389" i="12"/>
  <c r="CC389" i="12"/>
  <c r="CD389" i="12"/>
  <c r="CE389" i="12"/>
  <c r="CF389" i="12"/>
  <c r="CG389" i="12"/>
  <c r="CH389" i="12"/>
  <c r="CI389" i="12"/>
  <c r="CJ389" i="12"/>
  <c r="CK389" i="12"/>
  <c r="CL389" i="12"/>
  <c r="CM389" i="12"/>
  <c r="CN389" i="12"/>
  <c r="CO389" i="12"/>
  <c r="CP389" i="12"/>
  <c r="CQ389" i="12"/>
  <c r="CR389" i="12"/>
  <c r="CS389" i="12"/>
  <c r="CT389" i="12"/>
  <c r="CU389" i="12"/>
  <c r="CV389" i="12"/>
  <c r="CW389" i="12"/>
  <c r="CX389" i="12"/>
  <c r="CY389" i="12"/>
  <c r="CZ389" i="12"/>
  <c r="DA389" i="12"/>
  <c r="DB389" i="12"/>
  <c r="DC389" i="12"/>
  <c r="DD389" i="12"/>
  <c r="BY390" i="12"/>
  <c r="BZ390" i="12"/>
  <c r="CA390" i="12"/>
  <c r="CB390" i="12"/>
  <c r="CC390" i="12"/>
  <c r="CD390" i="12"/>
  <c r="CE390" i="12"/>
  <c r="CF390" i="12"/>
  <c r="CG390" i="12"/>
  <c r="CH390" i="12"/>
  <c r="CI390" i="12"/>
  <c r="CJ390" i="12"/>
  <c r="CK390" i="12"/>
  <c r="CL390" i="12"/>
  <c r="CM390" i="12"/>
  <c r="CN390" i="12"/>
  <c r="CO390" i="12"/>
  <c r="CP390" i="12"/>
  <c r="CQ390" i="12"/>
  <c r="CR390" i="12"/>
  <c r="CS390" i="12"/>
  <c r="CT390" i="12"/>
  <c r="CU390" i="12"/>
  <c r="CV390" i="12"/>
  <c r="CW390" i="12"/>
  <c r="CX390" i="12"/>
  <c r="CY390" i="12"/>
  <c r="CZ390" i="12"/>
  <c r="DA390" i="12"/>
  <c r="DB390" i="12"/>
  <c r="DC390" i="12"/>
  <c r="DD390" i="12"/>
  <c r="BY391" i="12"/>
  <c r="BZ391" i="12"/>
  <c r="CA391" i="12"/>
  <c r="CB391" i="12"/>
  <c r="CC391" i="12"/>
  <c r="CD391" i="12"/>
  <c r="CE391" i="12"/>
  <c r="CF391" i="12"/>
  <c r="CG391" i="12"/>
  <c r="CH391" i="12"/>
  <c r="CI391" i="12"/>
  <c r="CJ391" i="12"/>
  <c r="CK391" i="12"/>
  <c r="CL391" i="12"/>
  <c r="CM391" i="12"/>
  <c r="CN391" i="12"/>
  <c r="CO391" i="12"/>
  <c r="CP391" i="12"/>
  <c r="CQ391" i="12"/>
  <c r="CR391" i="12"/>
  <c r="CS391" i="12"/>
  <c r="CT391" i="12"/>
  <c r="CU391" i="12"/>
  <c r="CV391" i="12"/>
  <c r="CW391" i="12"/>
  <c r="CX391" i="12"/>
  <c r="CY391" i="12"/>
  <c r="CZ391" i="12"/>
  <c r="DA391" i="12"/>
  <c r="DB391" i="12"/>
  <c r="DC391" i="12"/>
  <c r="DD391" i="12"/>
  <c r="BY392" i="12"/>
  <c r="BZ392" i="12"/>
  <c r="CA392" i="12"/>
  <c r="CB392" i="12"/>
  <c r="CC392" i="12"/>
  <c r="CD392" i="12"/>
  <c r="CE392" i="12"/>
  <c r="CF392" i="12"/>
  <c r="CG392" i="12"/>
  <c r="CH392" i="12"/>
  <c r="CI392" i="12"/>
  <c r="CJ392" i="12"/>
  <c r="CK392" i="12"/>
  <c r="CL392" i="12"/>
  <c r="CM392" i="12"/>
  <c r="CN392" i="12"/>
  <c r="CO392" i="12"/>
  <c r="CP392" i="12"/>
  <c r="CQ392" i="12"/>
  <c r="CR392" i="12"/>
  <c r="CS392" i="12"/>
  <c r="CT392" i="12"/>
  <c r="CU392" i="12"/>
  <c r="CV392" i="12"/>
  <c r="CW392" i="12"/>
  <c r="CX392" i="12"/>
  <c r="CY392" i="12"/>
  <c r="CZ392" i="12"/>
  <c r="DA392" i="12"/>
  <c r="DB392" i="12"/>
  <c r="DC392" i="12"/>
  <c r="DD392" i="12"/>
  <c r="BY393" i="12"/>
  <c r="BZ393" i="12"/>
  <c r="CA393" i="12"/>
  <c r="CB393" i="12"/>
  <c r="CC393" i="12"/>
  <c r="CD393" i="12"/>
  <c r="CE393" i="12"/>
  <c r="CF393" i="12"/>
  <c r="CG393" i="12"/>
  <c r="CH393" i="12"/>
  <c r="CI393" i="12"/>
  <c r="CJ393" i="12"/>
  <c r="CK393" i="12"/>
  <c r="CL393" i="12"/>
  <c r="CM393" i="12"/>
  <c r="CN393" i="12"/>
  <c r="CO393" i="12"/>
  <c r="CP393" i="12"/>
  <c r="CQ393" i="12"/>
  <c r="CR393" i="12"/>
  <c r="CS393" i="12"/>
  <c r="CT393" i="12"/>
  <c r="CU393" i="12"/>
  <c r="CV393" i="12"/>
  <c r="CW393" i="12"/>
  <c r="CX393" i="12"/>
  <c r="CY393" i="12"/>
  <c r="CZ393" i="12"/>
  <c r="DA393" i="12"/>
  <c r="DB393" i="12"/>
  <c r="DC393" i="12"/>
  <c r="DD393" i="12"/>
  <c r="BY394" i="12"/>
  <c r="BZ394" i="12"/>
  <c r="CA394" i="12"/>
  <c r="CB394" i="12"/>
  <c r="CC394" i="12"/>
  <c r="CD394" i="12"/>
  <c r="CE394" i="12"/>
  <c r="CF394" i="12"/>
  <c r="CG394" i="12"/>
  <c r="CH394" i="12"/>
  <c r="CI394" i="12"/>
  <c r="CJ394" i="12"/>
  <c r="CK394" i="12"/>
  <c r="CL394" i="12"/>
  <c r="CM394" i="12"/>
  <c r="CN394" i="12"/>
  <c r="CO394" i="12"/>
  <c r="CP394" i="12"/>
  <c r="CQ394" i="12"/>
  <c r="CR394" i="12"/>
  <c r="CS394" i="12"/>
  <c r="CT394" i="12"/>
  <c r="CU394" i="12"/>
  <c r="CV394" i="12"/>
  <c r="CW394" i="12"/>
  <c r="CX394" i="12"/>
  <c r="CY394" i="12"/>
  <c r="CZ394" i="12"/>
  <c r="DA394" i="12"/>
  <c r="DB394" i="12"/>
  <c r="DC394" i="12"/>
  <c r="DD394" i="12"/>
  <c r="BY395" i="12"/>
  <c r="BZ395" i="12"/>
  <c r="CA395" i="12"/>
  <c r="CB395" i="12"/>
  <c r="CC395" i="12"/>
  <c r="CD395" i="12"/>
  <c r="CE395" i="12"/>
  <c r="CF395" i="12"/>
  <c r="CG395" i="12"/>
  <c r="CH395" i="12"/>
  <c r="CI395" i="12"/>
  <c r="CJ395" i="12"/>
  <c r="CK395" i="12"/>
  <c r="CL395" i="12"/>
  <c r="CM395" i="12"/>
  <c r="CN395" i="12"/>
  <c r="CO395" i="12"/>
  <c r="CP395" i="12"/>
  <c r="CQ395" i="12"/>
  <c r="CR395" i="12"/>
  <c r="CS395" i="12"/>
  <c r="CT395" i="12"/>
  <c r="CU395" i="12"/>
  <c r="CV395" i="12"/>
  <c r="CW395" i="12"/>
  <c r="CX395" i="12"/>
  <c r="CY395" i="12"/>
  <c r="CZ395" i="12"/>
  <c r="DA395" i="12"/>
  <c r="DB395" i="12"/>
  <c r="DC395" i="12"/>
  <c r="DD395" i="12"/>
  <c r="BY396" i="12"/>
  <c r="BZ396" i="12"/>
  <c r="CA396" i="12"/>
  <c r="CB396" i="12"/>
  <c r="CC396" i="12"/>
  <c r="CD396" i="12"/>
  <c r="CE396" i="12"/>
  <c r="CF396" i="12"/>
  <c r="CG396" i="12"/>
  <c r="CH396" i="12"/>
  <c r="CI396" i="12"/>
  <c r="CJ396" i="12"/>
  <c r="CK396" i="12"/>
  <c r="CL396" i="12"/>
  <c r="CM396" i="12"/>
  <c r="CN396" i="12"/>
  <c r="CO396" i="12"/>
  <c r="CP396" i="12"/>
  <c r="CQ396" i="12"/>
  <c r="CR396" i="12"/>
  <c r="CS396" i="12"/>
  <c r="CT396" i="12"/>
  <c r="CU396" i="12"/>
  <c r="CV396" i="12"/>
  <c r="CW396" i="12"/>
  <c r="CX396" i="12"/>
  <c r="CY396" i="12"/>
  <c r="CZ396" i="12"/>
  <c r="DA396" i="12"/>
  <c r="DB396" i="12"/>
  <c r="DC396" i="12"/>
  <c r="DD396" i="12"/>
  <c r="BY397" i="12"/>
  <c r="BZ397" i="12"/>
  <c r="CA397" i="12"/>
  <c r="CB397" i="12"/>
  <c r="CC397" i="12"/>
  <c r="CD397" i="12"/>
  <c r="CE397" i="12"/>
  <c r="CF397" i="12"/>
  <c r="CG397" i="12"/>
  <c r="CH397" i="12"/>
  <c r="CI397" i="12"/>
  <c r="CJ397" i="12"/>
  <c r="CK397" i="12"/>
  <c r="CL397" i="12"/>
  <c r="CM397" i="12"/>
  <c r="CN397" i="12"/>
  <c r="CO397" i="12"/>
  <c r="CP397" i="12"/>
  <c r="CQ397" i="12"/>
  <c r="CR397" i="12"/>
  <c r="CS397" i="12"/>
  <c r="CT397" i="12"/>
  <c r="CU397" i="12"/>
  <c r="CV397" i="12"/>
  <c r="CW397" i="12"/>
  <c r="CX397" i="12"/>
  <c r="CY397" i="12"/>
  <c r="CZ397" i="12"/>
  <c r="DA397" i="12"/>
  <c r="DB397" i="12"/>
  <c r="DC397" i="12"/>
  <c r="DD397" i="12"/>
  <c r="BY398" i="12"/>
  <c r="BZ398" i="12"/>
  <c r="CA398" i="12"/>
  <c r="CB398" i="12"/>
  <c r="CC398" i="12"/>
  <c r="CD398" i="12"/>
  <c r="CE398" i="12"/>
  <c r="CF398" i="12"/>
  <c r="CG398" i="12"/>
  <c r="CH398" i="12"/>
  <c r="CI398" i="12"/>
  <c r="CJ398" i="12"/>
  <c r="CK398" i="12"/>
  <c r="CL398" i="12"/>
  <c r="CM398" i="12"/>
  <c r="CN398" i="12"/>
  <c r="CO398" i="12"/>
  <c r="CP398" i="12"/>
  <c r="CQ398" i="12"/>
  <c r="CR398" i="12"/>
  <c r="CS398" i="12"/>
  <c r="CT398" i="12"/>
  <c r="CU398" i="12"/>
  <c r="CV398" i="12"/>
  <c r="CW398" i="12"/>
  <c r="CX398" i="12"/>
  <c r="CY398" i="12"/>
  <c r="CZ398" i="12"/>
  <c r="DA398" i="12"/>
  <c r="DB398" i="12"/>
  <c r="DC398" i="12"/>
  <c r="DD398" i="12"/>
  <c r="BY399" i="12"/>
  <c r="BZ399" i="12"/>
  <c r="CA399" i="12"/>
  <c r="CB399" i="12"/>
  <c r="CC399" i="12"/>
  <c r="CD399" i="12"/>
  <c r="CE399" i="12"/>
  <c r="CF399" i="12"/>
  <c r="CG399" i="12"/>
  <c r="CH399" i="12"/>
  <c r="CI399" i="12"/>
  <c r="CJ399" i="12"/>
  <c r="CK399" i="12"/>
  <c r="CL399" i="12"/>
  <c r="CM399" i="12"/>
  <c r="CN399" i="12"/>
  <c r="CO399" i="12"/>
  <c r="CP399" i="12"/>
  <c r="CQ399" i="12"/>
  <c r="CR399" i="12"/>
  <c r="CS399" i="12"/>
  <c r="CT399" i="12"/>
  <c r="CU399" i="12"/>
  <c r="CV399" i="12"/>
  <c r="CW399" i="12"/>
  <c r="CX399" i="12"/>
  <c r="CY399" i="12"/>
  <c r="CZ399" i="12"/>
  <c r="DA399" i="12"/>
  <c r="DB399" i="12"/>
  <c r="DC399" i="12"/>
  <c r="DD399" i="12"/>
  <c r="BY400" i="12"/>
  <c r="BZ400" i="12"/>
  <c r="CA400" i="12"/>
  <c r="CB400" i="12"/>
  <c r="CC400" i="12"/>
  <c r="CD400" i="12"/>
  <c r="CE400" i="12"/>
  <c r="CF400" i="12"/>
  <c r="CG400" i="12"/>
  <c r="CH400" i="12"/>
  <c r="CI400" i="12"/>
  <c r="CJ400" i="12"/>
  <c r="CK400" i="12"/>
  <c r="CL400" i="12"/>
  <c r="CM400" i="12"/>
  <c r="CN400" i="12"/>
  <c r="CO400" i="12"/>
  <c r="CP400" i="12"/>
  <c r="CQ400" i="12"/>
  <c r="CR400" i="12"/>
  <c r="CS400" i="12"/>
  <c r="CT400" i="12"/>
  <c r="CU400" i="12"/>
  <c r="CV400" i="12"/>
  <c r="CW400" i="12"/>
  <c r="CX400" i="12"/>
  <c r="CY400" i="12"/>
  <c r="CZ400" i="12"/>
  <c r="DA400" i="12"/>
  <c r="DB400" i="12"/>
  <c r="DC400" i="12"/>
  <c r="DD400" i="12"/>
  <c r="BY401" i="12"/>
  <c r="BZ401" i="12"/>
  <c r="CA401" i="12"/>
  <c r="CB401" i="12"/>
  <c r="CC401" i="12"/>
  <c r="CD401" i="12"/>
  <c r="CE401" i="12"/>
  <c r="CF401" i="12"/>
  <c r="CG401" i="12"/>
  <c r="CH401" i="12"/>
  <c r="CI401" i="12"/>
  <c r="CJ401" i="12"/>
  <c r="CK401" i="12"/>
  <c r="CL401" i="12"/>
  <c r="CM401" i="12"/>
  <c r="CN401" i="12"/>
  <c r="CO401" i="12"/>
  <c r="CP401" i="12"/>
  <c r="CQ401" i="12"/>
  <c r="CR401" i="12"/>
  <c r="CS401" i="12"/>
  <c r="CT401" i="12"/>
  <c r="CU401" i="12"/>
  <c r="CV401" i="12"/>
  <c r="CW401" i="12"/>
  <c r="CX401" i="12"/>
  <c r="CY401" i="12"/>
  <c r="CZ401" i="12"/>
  <c r="DA401" i="12"/>
  <c r="DB401" i="12"/>
  <c r="DC401" i="12"/>
  <c r="DD401" i="12"/>
  <c r="BY402" i="12"/>
  <c r="BZ402" i="12"/>
  <c r="CA402" i="12"/>
  <c r="CB402" i="12"/>
  <c r="CC402" i="12"/>
  <c r="CD402" i="12"/>
  <c r="CE402" i="12"/>
  <c r="CF402" i="12"/>
  <c r="CG402" i="12"/>
  <c r="CH402" i="12"/>
  <c r="CI402" i="12"/>
  <c r="CJ402" i="12"/>
  <c r="CK402" i="12"/>
  <c r="CL402" i="12"/>
  <c r="CM402" i="12"/>
  <c r="CN402" i="12"/>
  <c r="CO402" i="12"/>
  <c r="CP402" i="12"/>
  <c r="CQ402" i="12"/>
  <c r="CR402" i="12"/>
  <c r="CS402" i="12"/>
  <c r="CT402" i="12"/>
  <c r="CU402" i="12"/>
  <c r="CV402" i="12"/>
  <c r="CW402" i="12"/>
  <c r="CX402" i="12"/>
  <c r="CY402" i="12"/>
  <c r="CZ402" i="12"/>
  <c r="DA402" i="12"/>
  <c r="DB402" i="12"/>
  <c r="DC402" i="12"/>
  <c r="DD402" i="12"/>
  <c r="BY403" i="12"/>
  <c r="BZ403" i="12"/>
  <c r="CA403" i="12"/>
  <c r="CB403" i="12"/>
  <c r="CC403" i="12"/>
  <c r="CD403" i="12"/>
  <c r="CE403" i="12"/>
  <c r="CF403" i="12"/>
  <c r="CG403" i="12"/>
  <c r="CH403" i="12"/>
  <c r="CI403" i="12"/>
  <c r="CJ403" i="12"/>
  <c r="CK403" i="12"/>
  <c r="CL403" i="12"/>
  <c r="CM403" i="12"/>
  <c r="CN403" i="12"/>
  <c r="CO403" i="12"/>
  <c r="CP403" i="12"/>
  <c r="CQ403" i="12"/>
  <c r="CR403" i="12"/>
  <c r="CS403" i="12"/>
  <c r="CT403" i="12"/>
  <c r="CU403" i="12"/>
  <c r="CV403" i="12"/>
  <c r="CW403" i="12"/>
  <c r="CX403" i="12"/>
  <c r="CY403" i="12"/>
  <c r="CZ403" i="12"/>
  <c r="DA403" i="12"/>
  <c r="DB403" i="12"/>
  <c r="DC403" i="12"/>
  <c r="DD403" i="12"/>
  <c r="BY404" i="12"/>
  <c r="BZ404" i="12"/>
  <c r="CA404" i="12"/>
  <c r="CB404" i="12"/>
  <c r="CC404" i="12"/>
  <c r="CD404" i="12"/>
  <c r="CE404" i="12"/>
  <c r="CF404" i="12"/>
  <c r="CG404" i="12"/>
  <c r="CH404" i="12"/>
  <c r="CI404" i="12"/>
  <c r="CJ404" i="12"/>
  <c r="CK404" i="12"/>
  <c r="CL404" i="12"/>
  <c r="CM404" i="12"/>
  <c r="CN404" i="12"/>
  <c r="CO404" i="12"/>
  <c r="CP404" i="12"/>
  <c r="CQ404" i="12"/>
  <c r="CR404" i="12"/>
  <c r="CS404" i="12"/>
  <c r="CT404" i="12"/>
  <c r="CU404" i="12"/>
  <c r="CV404" i="12"/>
  <c r="CW404" i="12"/>
  <c r="CX404" i="12"/>
  <c r="CY404" i="12"/>
  <c r="CZ404" i="12"/>
  <c r="DA404" i="12"/>
  <c r="DB404" i="12"/>
  <c r="DC404" i="12"/>
  <c r="DD404" i="12"/>
  <c r="BY405" i="12"/>
  <c r="BZ405" i="12"/>
  <c r="CA405" i="12"/>
  <c r="CB405" i="12"/>
  <c r="CC405" i="12"/>
  <c r="CD405" i="12"/>
  <c r="CE405" i="12"/>
  <c r="CF405" i="12"/>
  <c r="CG405" i="12"/>
  <c r="CH405" i="12"/>
  <c r="CI405" i="12"/>
  <c r="CJ405" i="12"/>
  <c r="CK405" i="12"/>
  <c r="CL405" i="12"/>
  <c r="CM405" i="12"/>
  <c r="CN405" i="12"/>
  <c r="CO405" i="12"/>
  <c r="CP405" i="12"/>
  <c r="CQ405" i="12"/>
  <c r="CR405" i="12"/>
  <c r="CS405" i="12"/>
  <c r="CT405" i="12"/>
  <c r="CU405" i="12"/>
  <c r="CV405" i="12"/>
  <c r="CW405" i="12"/>
  <c r="CX405" i="12"/>
  <c r="CY405" i="12"/>
  <c r="CZ405" i="12"/>
  <c r="DA405" i="12"/>
  <c r="DB405" i="12"/>
  <c r="DC405" i="12"/>
  <c r="DD405" i="12"/>
  <c r="BY406" i="12"/>
  <c r="BZ406" i="12"/>
  <c r="CA406" i="12"/>
  <c r="CB406" i="12"/>
  <c r="CC406" i="12"/>
  <c r="CD406" i="12"/>
  <c r="CE406" i="12"/>
  <c r="CF406" i="12"/>
  <c r="CG406" i="12"/>
  <c r="CH406" i="12"/>
  <c r="CI406" i="12"/>
  <c r="CJ406" i="12"/>
  <c r="CK406" i="12"/>
  <c r="CL406" i="12"/>
  <c r="CM406" i="12"/>
  <c r="CN406" i="12"/>
  <c r="CO406" i="12"/>
  <c r="CP406" i="12"/>
  <c r="CQ406" i="12"/>
  <c r="CR406" i="12"/>
  <c r="CS406" i="12"/>
  <c r="CT406" i="12"/>
  <c r="CU406" i="12"/>
  <c r="CV406" i="12"/>
  <c r="CW406" i="12"/>
  <c r="CX406" i="12"/>
  <c r="CY406" i="12"/>
  <c r="CZ406" i="12"/>
  <c r="DA406" i="12"/>
  <c r="DB406" i="12"/>
  <c r="DC406" i="12"/>
  <c r="DD406" i="12"/>
  <c r="BY407" i="12"/>
  <c r="BZ407" i="12"/>
  <c r="CA407" i="12"/>
  <c r="CB407" i="12"/>
  <c r="CC407" i="12"/>
  <c r="CD407" i="12"/>
  <c r="CE407" i="12"/>
  <c r="CF407" i="12"/>
  <c r="CG407" i="12"/>
  <c r="CH407" i="12"/>
  <c r="CI407" i="12"/>
  <c r="CJ407" i="12"/>
  <c r="CK407" i="12"/>
  <c r="CL407" i="12"/>
  <c r="CM407" i="12"/>
  <c r="CN407" i="12"/>
  <c r="CO407" i="12"/>
  <c r="CP407" i="12"/>
  <c r="CQ407" i="12"/>
  <c r="CR407" i="12"/>
  <c r="CS407" i="12"/>
  <c r="CT407" i="12"/>
  <c r="CU407" i="12"/>
  <c r="CV407" i="12"/>
  <c r="CW407" i="12"/>
  <c r="CX407" i="12"/>
  <c r="CY407" i="12"/>
  <c r="CZ407" i="12"/>
  <c r="DA407" i="12"/>
  <c r="DB407" i="12"/>
  <c r="DC407" i="12"/>
  <c r="DD407" i="12"/>
  <c r="BY408" i="12"/>
  <c r="BZ408" i="12"/>
  <c r="CA408" i="12"/>
  <c r="CB408" i="12"/>
  <c r="CC408" i="12"/>
  <c r="CD408" i="12"/>
  <c r="CE408" i="12"/>
  <c r="CF408" i="12"/>
  <c r="CG408" i="12"/>
  <c r="CH408" i="12"/>
  <c r="CI408" i="12"/>
  <c r="CJ408" i="12"/>
  <c r="CK408" i="12"/>
  <c r="CL408" i="12"/>
  <c r="CM408" i="12"/>
  <c r="CN408" i="12"/>
  <c r="CO408" i="12"/>
  <c r="CP408" i="12"/>
  <c r="CQ408" i="12"/>
  <c r="CR408" i="12"/>
  <c r="CS408" i="12"/>
  <c r="CT408" i="12"/>
  <c r="CU408" i="12"/>
  <c r="CV408" i="12"/>
  <c r="CW408" i="12"/>
  <c r="CX408" i="12"/>
  <c r="CY408" i="12"/>
  <c r="CZ408" i="12"/>
  <c r="DA408" i="12"/>
  <c r="DB408" i="12"/>
  <c r="DC408" i="12"/>
  <c r="DD408" i="12"/>
  <c r="BY409" i="12"/>
  <c r="BZ409" i="12"/>
  <c r="CA409" i="12"/>
  <c r="CB409" i="12"/>
  <c r="CC409" i="12"/>
  <c r="CD409" i="12"/>
  <c r="CE409" i="12"/>
  <c r="CF409" i="12"/>
  <c r="CG409" i="12"/>
  <c r="CH409" i="12"/>
  <c r="CI409" i="12"/>
  <c r="CJ409" i="12"/>
  <c r="CK409" i="12"/>
  <c r="CL409" i="12"/>
  <c r="CM409" i="12"/>
  <c r="CN409" i="12"/>
  <c r="CO409" i="12"/>
  <c r="CP409" i="12"/>
  <c r="CQ409" i="12"/>
  <c r="CR409" i="12"/>
  <c r="CS409" i="12"/>
  <c r="CT409" i="12"/>
  <c r="CU409" i="12"/>
  <c r="CV409" i="12"/>
  <c r="CW409" i="12"/>
  <c r="CX409" i="12"/>
  <c r="CY409" i="12"/>
  <c r="CZ409" i="12"/>
  <c r="DA409" i="12"/>
  <c r="DB409" i="12"/>
  <c r="DC409" i="12"/>
  <c r="DD409" i="12"/>
  <c r="BY410" i="12"/>
  <c r="BZ410" i="12"/>
  <c r="CA410" i="12"/>
  <c r="CB410" i="12"/>
  <c r="CC410" i="12"/>
  <c r="CD410" i="12"/>
  <c r="CE410" i="12"/>
  <c r="CF410" i="12"/>
  <c r="CG410" i="12"/>
  <c r="CH410" i="12"/>
  <c r="CI410" i="12"/>
  <c r="CJ410" i="12"/>
  <c r="CK410" i="12"/>
  <c r="CL410" i="12"/>
  <c r="CM410" i="12"/>
  <c r="CN410" i="12"/>
  <c r="CO410" i="12"/>
  <c r="CP410" i="12"/>
  <c r="CQ410" i="12"/>
  <c r="CR410" i="12"/>
  <c r="CS410" i="12"/>
  <c r="CT410" i="12"/>
  <c r="CU410" i="12"/>
  <c r="CV410" i="12"/>
  <c r="CW410" i="12"/>
  <c r="CX410" i="12"/>
  <c r="CY410" i="12"/>
  <c r="CZ410" i="12"/>
  <c r="DA410" i="12"/>
  <c r="DB410" i="12"/>
  <c r="DC410" i="12"/>
  <c r="DD410" i="12"/>
  <c r="BY411" i="12"/>
  <c r="BZ411" i="12"/>
  <c r="CA411" i="12"/>
  <c r="CB411" i="12"/>
  <c r="CC411" i="12"/>
  <c r="CD411" i="12"/>
  <c r="CE411" i="12"/>
  <c r="CF411" i="12"/>
  <c r="CG411" i="12"/>
  <c r="CH411" i="12"/>
  <c r="CI411" i="12"/>
  <c r="CJ411" i="12"/>
  <c r="CK411" i="12"/>
  <c r="CL411" i="12"/>
  <c r="CM411" i="12"/>
  <c r="CN411" i="12"/>
  <c r="CO411" i="12"/>
  <c r="CP411" i="12"/>
  <c r="CQ411" i="12"/>
  <c r="CR411" i="12"/>
  <c r="CS411" i="12"/>
  <c r="CT411" i="12"/>
  <c r="CU411" i="12"/>
  <c r="CV411" i="12"/>
  <c r="CW411" i="12"/>
  <c r="CX411" i="12"/>
  <c r="CY411" i="12"/>
  <c r="CZ411" i="12"/>
  <c r="DA411" i="12"/>
  <c r="DB411" i="12"/>
  <c r="DC411" i="12"/>
  <c r="DD411" i="12"/>
  <c r="BY412" i="12"/>
  <c r="BZ412" i="12"/>
  <c r="CA412" i="12"/>
  <c r="CB412" i="12"/>
  <c r="CC412" i="12"/>
  <c r="CD412" i="12"/>
  <c r="CE412" i="12"/>
  <c r="CF412" i="12"/>
  <c r="CG412" i="12"/>
  <c r="CH412" i="12"/>
  <c r="CI412" i="12"/>
  <c r="CJ412" i="12"/>
  <c r="CK412" i="12"/>
  <c r="CL412" i="12"/>
  <c r="CM412" i="12"/>
  <c r="CN412" i="12"/>
  <c r="CO412" i="12"/>
  <c r="CP412" i="12"/>
  <c r="CQ412" i="12"/>
  <c r="CR412" i="12"/>
  <c r="CS412" i="12"/>
  <c r="CT412" i="12"/>
  <c r="CU412" i="12"/>
  <c r="CV412" i="12"/>
  <c r="CW412" i="12"/>
  <c r="CX412" i="12"/>
  <c r="CY412" i="12"/>
  <c r="CZ412" i="12"/>
  <c r="DA412" i="12"/>
  <c r="DB412" i="12"/>
  <c r="DC412" i="12"/>
  <c r="DD412" i="12"/>
  <c r="BY413" i="12"/>
  <c r="BZ413" i="12"/>
  <c r="CA413" i="12"/>
  <c r="CB413" i="12"/>
  <c r="CC413" i="12"/>
  <c r="CD413" i="12"/>
  <c r="CE413" i="12"/>
  <c r="CF413" i="12"/>
  <c r="CG413" i="12"/>
  <c r="CH413" i="12"/>
  <c r="CI413" i="12"/>
  <c r="CJ413" i="12"/>
  <c r="CK413" i="12"/>
  <c r="CL413" i="12"/>
  <c r="CM413" i="12"/>
  <c r="CN413" i="12"/>
  <c r="CO413" i="12"/>
  <c r="CP413" i="12"/>
  <c r="CQ413" i="12"/>
  <c r="CR413" i="12"/>
  <c r="CS413" i="12"/>
  <c r="CT413" i="12"/>
  <c r="CU413" i="12"/>
  <c r="CV413" i="12"/>
  <c r="CW413" i="12"/>
  <c r="CX413" i="12"/>
  <c r="CY413" i="12"/>
  <c r="CZ413" i="12"/>
  <c r="DA413" i="12"/>
  <c r="DB413" i="12"/>
  <c r="DC413" i="12"/>
  <c r="DD413" i="12"/>
  <c r="BY414" i="12"/>
  <c r="BZ414" i="12"/>
  <c r="CA414" i="12"/>
  <c r="CB414" i="12"/>
  <c r="CC414" i="12"/>
  <c r="CD414" i="12"/>
  <c r="CE414" i="12"/>
  <c r="CF414" i="12"/>
  <c r="CG414" i="12"/>
  <c r="CH414" i="12"/>
  <c r="CI414" i="12"/>
  <c r="CJ414" i="12"/>
  <c r="CK414" i="12"/>
  <c r="CL414" i="12"/>
  <c r="CM414" i="12"/>
  <c r="CN414" i="12"/>
  <c r="CO414" i="12"/>
  <c r="CP414" i="12"/>
  <c r="CQ414" i="12"/>
  <c r="CR414" i="12"/>
  <c r="CS414" i="12"/>
  <c r="CT414" i="12"/>
  <c r="CU414" i="12"/>
  <c r="CV414" i="12"/>
  <c r="CW414" i="12"/>
  <c r="CX414" i="12"/>
  <c r="CY414" i="12"/>
  <c r="CZ414" i="12"/>
  <c r="DA414" i="12"/>
  <c r="DB414" i="12"/>
  <c r="DC414" i="12"/>
  <c r="DD414" i="12"/>
  <c r="BY415" i="12"/>
  <c r="BZ415" i="12"/>
  <c r="CA415" i="12"/>
  <c r="CB415" i="12"/>
  <c r="CC415" i="12"/>
  <c r="CD415" i="12"/>
  <c r="CE415" i="12"/>
  <c r="CF415" i="12"/>
  <c r="CG415" i="12"/>
  <c r="CH415" i="12"/>
  <c r="CI415" i="12"/>
  <c r="CJ415" i="12"/>
  <c r="CK415" i="12"/>
  <c r="CL415" i="12"/>
  <c r="CM415" i="12"/>
  <c r="CN415" i="12"/>
  <c r="CO415" i="12"/>
  <c r="CP415" i="12"/>
  <c r="CQ415" i="12"/>
  <c r="CR415" i="12"/>
  <c r="CS415" i="12"/>
  <c r="CT415" i="12"/>
  <c r="CU415" i="12"/>
  <c r="CV415" i="12"/>
  <c r="CW415" i="12"/>
  <c r="CX415" i="12"/>
  <c r="CY415" i="12"/>
  <c r="CZ415" i="12"/>
  <c r="DA415" i="12"/>
  <c r="DB415" i="12"/>
  <c r="DC415" i="12"/>
  <c r="DD415" i="12"/>
  <c r="BY416" i="12"/>
  <c r="BZ416" i="12"/>
  <c r="CA416" i="12"/>
  <c r="CB416" i="12"/>
  <c r="CC416" i="12"/>
  <c r="CD416" i="12"/>
  <c r="CE416" i="12"/>
  <c r="CF416" i="12"/>
  <c r="CG416" i="12"/>
  <c r="CH416" i="12"/>
  <c r="CI416" i="12"/>
  <c r="CJ416" i="12"/>
  <c r="CK416" i="12"/>
  <c r="CL416" i="12"/>
  <c r="CM416" i="12"/>
  <c r="CN416" i="12"/>
  <c r="CO416" i="12"/>
  <c r="CP416" i="12"/>
  <c r="CQ416" i="12"/>
  <c r="CR416" i="12"/>
  <c r="CS416" i="12"/>
  <c r="CT416" i="12"/>
  <c r="CU416" i="12"/>
  <c r="CV416" i="12"/>
  <c r="CW416" i="12"/>
  <c r="CX416" i="12"/>
  <c r="CY416" i="12"/>
  <c r="CZ416" i="12"/>
  <c r="DA416" i="12"/>
  <c r="DB416" i="12"/>
  <c r="DC416" i="12"/>
  <c r="DD416" i="12"/>
  <c r="BY417" i="12"/>
  <c r="BZ417" i="12"/>
  <c r="CA417" i="12"/>
  <c r="CB417" i="12"/>
  <c r="CC417" i="12"/>
  <c r="CD417" i="12"/>
  <c r="CE417" i="12"/>
  <c r="CF417" i="12"/>
  <c r="CG417" i="12"/>
  <c r="CH417" i="12"/>
  <c r="CI417" i="12"/>
  <c r="CJ417" i="12"/>
  <c r="CK417" i="12"/>
  <c r="CL417" i="12"/>
  <c r="CM417" i="12"/>
  <c r="CN417" i="12"/>
  <c r="CO417" i="12"/>
  <c r="CP417" i="12"/>
  <c r="CQ417" i="12"/>
  <c r="CR417" i="12"/>
  <c r="CS417" i="12"/>
  <c r="CT417" i="12"/>
  <c r="CU417" i="12"/>
  <c r="CV417" i="12"/>
  <c r="CW417" i="12"/>
  <c r="CX417" i="12"/>
  <c r="CY417" i="12"/>
  <c r="CZ417" i="12"/>
  <c r="DA417" i="12"/>
  <c r="DB417" i="12"/>
  <c r="DC417" i="12"/>
  <c r="DD417" i="12"/>
  <c r="BY418" i="12"/>
  <c r="BZ418" i="12"/>
  <c r="CA418" i="12"/>
  <c r="CB418" i="12"/>
  <c r="CC418" i="12"/>
  <c r="CD418" i="12"/>
  <c r="CE418" i="12"/>
  <c r="CF418" i="12"/>
  <c r="CG418" i="12"/>
  <c r="CH418" i="12"/>
  <c r="CI418" i="12"/>
  <c r="CJ418" i="12"/>
  <c r="CK418" i="12"/>
  <c r="CL418" i="12"/>
  <c r="CM418" i="12"/>
  <c r="CN418" i="12"/>
  <c r="CO418" i="12"/>
  <c r="CP418" i="12"/>
  <c r="CQ418" i="12"/>
  <c r="CR418" i="12"/>
  <c r="CS418" i="12"/>
  <c r="CT418" i="12"/>
  <c r="CU418" i="12"/>
  <c r="CV418" i="12"/>
  <c r="CW418" i="12"/>
  <c r="CX418" i="12"/>
  <c r="CY418" i="12"/>
  <c r="CZ418" i="12"/>
  <c r="DA418" i="12"/>
  <c r="DB418" i="12"/>
  <c r="DC418" i="12"/>
  <c r="DD418" i="12"/>
  <c r="BY419" i="12"/>
  <c r="BZ419" i="12"/>
  <c r="CA419" i="12"/>
  <c r="CB419" i="12"/>
  <c r="CC419" i="12"/>
  <c r="CD419" i="12"/>
  <c r="CE419" i="12"/>
  <c r="CF419" i="12"/>
  <c r="CG419" i="12"/>
  <c r="CH419" i="12"/>
  <c r="CI419" i="12"/>
  <c r="CJ419" i="12"/>
  <c r="CK419" i="12"/>
  <c r="CL419" i="12"/>
  <c r="CM419" i="12"/>
  <c r="CN419" i="12"/>
  <c r="CO419" i="12"/>
  <c r="CP419" i="12"/>
  <c r="CQ419" i="12"/>
  <c r="CR419" i="12"/>
  <c r="CS419" i="12"/>
  <c r="CT419" i="12"/>
  <c r="CU419" i="12"/>
  <c r="CV419" i="12"/>
  <c r="CW419" i="12"/>
  <c r="CX419" i="12"/>
  <c r="CY419" i="12"/>
  <c r="CZ419" i="12"/>
  <c r="DA419" i="12"/>
  <c r="DB419" i="12"/>
  <c r="DC419" i="12"/>
  <c r="DD419" i="12"/>
  <c r="BY420" i="12"/>
  <c r="BZ420" i="12"/>
  <c r="CA420" i="12"/>
  <c r="CB420" i="12"/>
  <c r="CC420" i="12"/>
  <c r="CD420" i="12"/>
  <c r="CE420" i="12"/>
  <c r="CF420" i="12"/>
  <c r="CG420" i="12"/>
  <c r="CH420" i="12"/>
  <c r="CI420" i="12"/>
  <c r="CJ420" i="12"/>
  <c r="CK420" i="12"/>
  <c r="CL420" i="12"/>
  <c r="CM420" i="12"/>
  <c r="CN420" i="12"/>
  <c r="CO420" i="12"/>
  <c r="CP420" i="12"/>
  <c r="CQ420" i="12"/>
  <c r="CR420" i="12"/>
  <c r="CS420" i="12"/>
  <c r="CT420" i="12"/>
  <c r="CU420" i="12"/>
  <c r="CV420" i="12"/>
  <c r="CW420" i="12"/>
  <c r="CX420" i="12"/>
  <c r="CY420" i="12"/>
  <c r="CZ420" i="12"/>
  <c r="DA420" i="12"/>
  <c r="DB420" i="12"/>
  <c r="DC420" i="12"/>
  <c r="DD420" i="12"/>
  <c r="BY421" i="12"/>
  <c r="BZ421" i="12"/>
  <c r="CA421" i="12"/>
  <c r="CB421" i="12"/>
  <c r="CC421" i="12"/>
  <c r="CD421" i="12"/>
  <c r="CE421" i="12"/>
  <c r="CF421" i="12"/>
  <c r="CG421" i="12"/>
  <c r="CH421" i="12"/>
  <c r="CI421" i="12"/>
  <c r="CJ421" i="12"/>
  <c r="CK421" i="12"/>
  <c r="CL421" i="12"/>
  <c r="CM421" i="12"/>
  <c r="CN421" i="12"/>
  <c r="CO421" i="12"/>
  <c r="CP421" i="12"/>
  <c r="CQ421" i="12"/>
  <c r="CR421" i="12"/>
  <c r="CS421" i="12"/>
  <c r="CT421" i="12"/>
  <c r="CU421" i="12"/>
  <c r="CV421" i="12"/>
  <c r="CW421" i="12"/>
  <c r="CX421" i="12"/>
  <c r="CY421" i="12"/>
  <c r="CZ421" i="12"/>
  <c r="DA421" i="12"/>
  <c r="DB421" i="12"/>
  <c r="DC421" i="12"/>
  <c r="DD421" i="12"/>
  <c r="BY422" i="12"/>
  <c r="BZ422" i="12"/>
  <c r="CA422" i="12"/>
  <c r="CB422" i="12"/>
  <c r="CC422" i="12"/>
  <c r="CD422" i="12"/>
  <c r="CE422" i="12"/>
  <c r="CF422" i="12"/>
  <c r="CG422" i="12"/>
  <c r="CH422" i="12"/>
  <c r="CI422" i="12"/>
  <c r="CJ422" i="12"/>
  <c r="CK422" i="12"/>
  <c r="CL422" i="12"/>
  <c r="CM422" i="12"/>
  <c r="CN422" i="12"/>
  <c r="CO422" i="12"/>
  <c r="CP422" i="12"/>
  <c r="CQ422" i="12"/>
  <c r="CR422" i="12"/>
  <c r="CS422" i="12"/>
  <c r="CT422" i="12"/>
  <c r="CU422" i="12"/>
  <c r="CV422" i="12"/>
  <c r="CW422" i="12"/>
  <c r="CX422" i="12"/>
  <c r="CY422" i="12"/>
  <c r="CZ422" i="12"/>
  <c r="DA422" i="12"/>
  <c r="DB422" i="12"/>
  <c r="DC422" i="12"/>
  <c r="DD422" i="12"/>
  <c r="BY423" i="12"/>
  <c r="BZ423" i="12"/>
  <c r="CA423" i="12"/>
  <c r="CB423" i="12"/>
  <c r="CC423" i="12"/>
  <c r="CD423" i="12"/>
  <c r="CE423" i="12"/>
  <c r="CF423" i="12"/>
  <c r="CG423" i="12"/>
  <c r="CH423" i="12"/>
  <c r="CI423" i="12"/>
  <c r="CJ423" i="12"/>
  <c r="CK423" i="12"/>
  <c r="CL423" i="12"/>
  <c r="CM423" i="12"/>
  <c r="CN423" i="12"/>
  <c r="CO423" i="12"/>
  <c r="CP423" i="12"/>
  <c r="CQ423" i="12"/>
  <c r="CR423" i="12"/>
  <c r="CS423" i="12"/>
  <c r="CT423" i="12"/>
  <c r="CU423" i="12"/>
  <c r="CV423" i="12"/>
  <c r="CW423" i="12"/>
  <c r="CX423" i="12"/>
  <c r="CY423" i="12"/>
  <c r="CZ423" i="12"/>
  <c r="DA423" i="12"/>
  <c r="DB423" i="12"/>
  <c r="DC423" i="12"/>
  <c r="DD423" i="12"/>
  <c r="BY424" i="12"/>
  <c r="BZ424" i="12"/>
  <c r="CA424" i="12"/>
  <c r="CB424" i="12"/>
  <c r="CC424" i="12"/>
  <c r="CD424" i="12"/>
  <c r="CE424" i="12"/>
  <c r="CF424" i="12"/>
  <c r="CG424" i="12"/>
  <c r="CH424" i="12"/>
  <c r="CI424" i="12"/>
  <c r="CJ424" i="12"/>
  <c r="CK424" i="12"/>
  <c r="CL424" i="12"/>
  <c r="CM424" i="12"/>
  <c r="CN424" i="12"/>
  <c r="CO424" i="12"/>
  <c r="CP424" i="12"/>
  <c r="CQ424" i="12"/>
  <c r="CR424" i="12"/>
  <c r="CS424" i="12"/>
  <c r="CT424" i="12"/>
  <c r="CU424" i="12"/>
  <c r="CV424" i="12"/>
  <c r="CW424" i="12"/>
  <c r="CX424" i="12"/>
  <c r="CY424" i="12"/>
  <c r="CZ424" i="12"/>
  <c r="DA424" i="12"/>
  <c r="DB424" i="12"/>
  <c r="DC424" i="12"/>
  <c r="DD424" i="12"/>
  <c r="BY425" i="12"/>
  <c r="BZ425" i="12"/>
  <c r="CA425" i="12"/>
  <c r="CB425" i="12"/>
  <c r="CC425" i="12"/>
  <c r="CD425" i="12"/>
  <c r="CE425" i="12"/>
  <c r="CF425" i="12"/>
  <c r="CG425" i="12"/>
  <c r="CH425" i="12"/>
  <c r="CI425" i="12"/>
  <c r="CJ425" i="12"/>
  <c r="CK425" i="12"/>
  <c r="CL425" i="12"/>
  <c r="CM425" i="12"/>
  <c r="CN425" i="12"/>
  <c r="CO425" i="12"/>
  <c r="CP425" i="12"/>
  <c r="CQ425" i="12"/>
  <c r="CR425" i="12"/>
  <c r="CS425" i="12"/>
  <c r="CT425" i="12"/>
  <c r="CU425" i="12"/>
  <c r="CV425" i="12"/>
  <c r="CW425" i="12"/>
  <c r="CX425" i="12"/>
  <c r="CY425" i="12"/>
  <c r="CZ425" i="12"/>
  <c r="DA425" i="12"/>
  <c r="DB425" i="12"/>
  <c r="DC425" i="12"/>
  <c r="DD425" i="12"/>
  <c r="BY426" i="12"/>
  <c r="BZ426" i="12"/>
  <c r="CA426" i="12"/>
  <c r="CB426" i="12"/>
  <c r="CC426" i="12"/>
  <c r="CD426" i="12"/>
  <c r="CE426" i="12"/>
  <c r="CF426" i="12"/>
  <c r="CG426" i="12"/>
  <c r="CH426" i="12"/>
  <c r="CI426" i="12"/>
  <c r="CJ426" i="12"/>
  <c r="CK426" i="12"/>
  <c r="CL426" i="12"/>
  <c r="CM426" i="12"/>
  <c r="CN426" i="12"/>
  <c r="CO426" i="12"/>
  <c r="CP426" i="12"/>
  <c r="CQ426" i="12"/>
  <c r="CR426" i="12"/>
  <c r="CS426" i="12"/>
  <c r="CT426" i="12"/>
  <c r="CU426" i="12"/>
  <c r="CV426" i="12"/>
  <c r="CW426" i="12"/>
  <c r="CX426" i="12"/>
  <c r="CY426" i="12"/>
  <c r="CZ426" i="12"/>
  <c r="DA426" i="12"/>
  <c r="DB426" i="12"/>
  <c r="DC426" i="12"/>
  <c r="DD426" i="12"/>
  <c r="BY427" i="12"/>
  <c r="BZ427" i="12"/>
  <c r="CA427" i="12"/>
  <c r="CB427" i="12"/>
  <c r="CC427" i="12"/>
  <c r="CD427" i="12"/>
  <c r="CE427" i="12"/>
  <c r="CF427" i="12"/>
  <c r="CG427" i="12"/>
  <c r="CH427" i="12"/>
  <c r="CI427" i="12"/>
  <c r="CJ427" i="12"/>
  <c r="CK427" i="12"/>
  <c r="CL427" i="12"/>
  <c r="CM427" i="12"/>
  <c r="CN427" i="12"/>
  <c r="CO427" i="12"/>
  <c r="CP427" i="12"/>
  <c r="CQ427" i="12"/>
  <c r="CR427" i="12"/>
  <c r="CS427" i="12"/>
  <c r="CT427" i="12"/>
  <c r="CU427" i="12"/>
  <c r="CV427" i="12"/>
  <c r="CW427" i="12"/>
  <c r="CX427" i="12"/>
  <c r="CY427" i="12"/>
  <c r="CZ427" i="12"/>
  <c r="DA427" i="12"/>
  <c r="DB427" i="12"/>
  <c r="DC427" i="12"/>
  <c r="DD427" i="12"/>
  <c r="BY428" i="12"/>
  <c r="BZ428" i="12"/>
  <c r="CA428" i="12"/>
  <c r="CB428" i="12"/>
  <c r="CC428" i="12"/>
  <c r="CD428" i="12"/>
  <c r="CE428" i="12"/>
  <c r="CF428" i="12"/>
  <c r="CG428" i="12"/>
  <c r="CH428" i="12"/>
  <c r="CI428" i="12"/>
  <c r="CJ428" i="12"/>
  <c r="CK428" i="12"/>
  <c r="CL428" i="12"/>
  <c r="CM428" i="12"/>
  <c r="CN428" i="12"/>
  <c r="CO428" i="12"/>
  <c r="CP428" i="12"/>
  <c r="CQ428" i="12"/>
  <c r="CR428" i="12"/>
  <c r="CS428" i="12"/>
  <c r="CT428" i="12"/>
  <c r="CU428" i="12"/>
  <c r="CV428" i="12"/>
  <c r="CW428" i="12"/>
  <c r="CX428" i="12"/>
  <c r="CY428" i="12"/>
  <c r="CZ428" i="12"/>
  <c r="DA428" i="12"/>
  <c r="DB428" i="12"/>
  <c r="DC428" i="12"/>
  <c r="DD428" i="12"/>
  <c r="BY429" i="12"/>
  <c r="BZ429" i="12"/>
  <c r="CA429" i="12"/>
  <c r="CB429" i="12"/>
  <c r="CC429" i="12"/>
  <c r="CD429" i="12"/>
  <c r="CE429" i="12"/>
  <c r="CF429" i="12"/>
  <c r="CG429" i="12"/>
  <c r="CH429" i="12"/>
  <c r="CI429" i="12"/>
  <c r="CJ429" i="12"/>
  <c r="CK429" i="12"/>
  <c r="CL429" i="12"/>
  <c r="CM429" i="12"/>
  <c r="CN429" i="12"/>
  <c r="CO429" i="12"/>
  <c r="CP429" i="12"/>
  <c r="CQ429" i="12"/>
  <c r="CR429" i="12"/>
  <c r="CS429" i="12"/>
  <c r="CT429" i="12"/>
  <c r="CU429" i="12"/>
  <c r="CV429" i="12"/>
  <c r="CW429" i="12"/>
  <c r="CX429" i="12"/>
  <c r="CY429" i="12"/>
  <c r="CZ429" i="12"/>
  <c r="DA429" i="12"/>
  <c r="DB429" i="12"/>
  <c r="DC429" i="12"/>
  <c r="DD429" i="12"/>
  <c r="BY430" i="12"/>
  <c r="BZ430" i="12"/>
  <c r="CA430" i="12"/>
  <c r="CB430" i="12"/>
  <c r="CC430" i="12"/>
  <c r="CD430" i="12"/>
  <c r="CE430" i="12"/>
  <c r="CF430" i="12"/>
  <c r="CG430" i="12"/>
  <c r="CH430" i="12"/>
  <c r="CI430" i="12"/>
  <c r="CJ430" i="12"/>
  <c r="CK430" i="12"/>
  <c r="CL430" i="12"/>
  <c r="CM430" i="12"/>
  <c r="CN430" i="12"/>
  <c r="CO430" i="12"/>
  <c r="CP430" i="12"/>
  <c r="CQ430" i="12"/>
  <c r="CR430" i="12"/>
  <c r="CS430" i="12"/>
  <c r="CT430" i="12"/>
  <c r="CU430" i="12"/>
  <c r="CV430" i="12"/>
  <c r="CW430" i="12"/>
  <c r="CX430" i="12"/>
  <c r="CY430" i="12"/>
  <c r="CZ430" i="12"/>
  <c r="DA430" i="12"/>
  <c r="DB430" i="12"/>
  <c r="DC430" i="12"/>
  <c r="DD430" i="12"/>
  <c r="BY431" i="12"/>
  <c r="BZ431" i="12"/>
  <c r="CA431" i="12"/>
  <c r="CB431" i="12"/>
  <c r="CC431" i="12"/>
  <c r="CD431" i="12"/>
  <c r="CE431" i="12"/>
  <c r="CF431" i="12"/>
  <c r="CG431" i="12"/>
  <c r="CH431" i="12"/>
  <c r="CI431" i="12"/>
  <c r="CJ431" i="12"/>
  <c r="CK431" i="12"/>
  <c r="CL431" i="12"/>
  <c r="CM431" i="12"/>
  <c r="CN431" i="12"/>
  <c r="CO431" i="12"/>
  <c r="CP431" i="12"/>
  <c r="CQ431" i="12"/>
  <c r="CR431" i="12"/>
  <c r="CS431" i="12"/>
  <c r="CT431" i="12"/>
  <c r="CU431" i="12"/>
  <c r="CV431" i="12"/>
  <c r="CW431" i="12"/>
  <c r="CX431" i="12"/>
  <c r="CY431" i="12"/>
  <c r="CZ431" i="12"/>
  <c r="DA431" i="12"/>
  <c r="DB431" i="12"/>
  <c r="DC431" i="12"/>
  <c r="DD431" i="12"/>
  <c r="BY432" i="12"/>
  <c r="BZ432" i="12"/>
  <c r="CA432" i="12"/>
  <c r="CB432" i="12"/>
  <c r="CC432" i="12"/>
  <c r="CD432" i="12"/>
  <c r="CE432" i="12"/>
  <c r="CF432" i="12"/>
  <c r="CG432" i="12"/>
  <c r="CH432" i="12"/>
  <c r="CI432" i="12"/>
  <c r="CJ432" i="12"/>
  <c r="CK432" i="12"/>
  <c r="CL432" i="12"/>
  <c r="CM432" i="12"/>
  <c r="CN432" i="12"/>
  <c r="CO432" i="12"/>
  <c r="CP432" i="12"/>
  <c r="CQ432" i="12"/>
  <c r="CR432" i="12"/>
  <c r="CS432" i="12"/>
  <c r="CT432" i="12"/>
  <c r="CU432" i="12"/>
  <c r="CV432" i="12"/>
  <c r="CW432" i="12"/>
  <c r="CX432" i="12"/>
  <c r="CY432" i="12"/>
  <c r="CZ432" i="12"/>
  <c r="DA432" i="12"/>
  <c r="DB432" i="12"/>
  <c r="DC432" i="12"/>
  <c r="DD432" i="12"/>
  <c r="BY433" i="12"/>
  <c r="BZ433" i="12"/>
  <c r="CA433" i="12"/>
  <c r="CB433" i="12"/>
  <c r="CC433" i="12"/>
  <c r="CD433" i="12"/>
  <c r="CE433" i="12"/>
  <c r="CF433" i="12"/>
  <c r="CG433" i="12"/>
  <c r="CH433" i="12"/>
  <c r="CI433" i="12"/>
  <c r="CJ433" i="12"/>
  <c r="CK433" i="12"/>
  <c r="CL433" i="12"/>
  <c r="CM433" i="12"/>
  <c r="CN433" i="12"/>
  <c r="CO433" i="12"/>
  <c r="CP433" i="12"/>
  <c r="CQ433" i="12"/>
  <c r="CR433" i="12"/>
  <c r="CS433" i="12"/>
  <c r="CT433" i="12"/>
  <c r="CU433" i="12"/>
  <c r="CV433" i="12"/>
  <c r="CW433" i="12"/>
  <c r="CX433" i="12"/>
  <c r="CY433" i="12"/>
  <c r="CZ433" i="12"/>
  <c r="DA433" i="12"/>
  <c r="DB433" i="12"/>
  <c r="DC433" i="12"/>
  <c r="DD433" i="12"/>
  <c r="BY434" i="12"/>
  <c r="BZ434" i="12"/>
  <c r="CA434" i="12"/>
  <c r="CB434" i="12"/>
  <c r="CC434" i="12"/>
  <c r="CD434" i="12"/>
  <c r="CE434" i="12"/>
  <c r="CF434" i="12"/>
  <c r="CG434" i="12"/>
  <c r="CH434" i="12"/>
  <c r="CI434" i="12"/>
  <c r="CJ434" i="12"/>
  <c r="CK434" i="12"/>
  <c r="CL434" i="12"/>
  <c r="CM434" i="12"/>
  <c r="CN434" i="12"/>
  <c r="CO434" i="12"/>
  <c r="CP434" i="12"/>
  <c r="CQ434" i="12"/>
  <c r="CR434" i="12"/>
  <c r="CS434" i="12"/>
  <c r="CT434" i="12"/>
  <c r="CU434" i="12"/>
  <c r="CV434" i="12"/>
  <c r="CW434" i="12"/>
  <c r="CX434" i="12"/>
  <c r="CY434" i="12"/>
  <c r="CZ434" i="12"/>
  <c r="DA434" i="12"/>
  <c r="DB434" i="12"/>
  <c r="DC434" i="12"/>
  <c r="DD434" i="12"/>
  <c r="BY435" i="12"/>
  <c r="BZ435" i="12"/>
  <c r="CA435" i="12"/>
  <c r="CB435" i="12"/>
  <c r="CC435" i="12"/>
  <c r="CD435" i="12"/>
  <c r="CE435" i="12"/>
  <c r="CF435" i="12"/>
  <c r="CG435" i="12"/>
  <c r="CH435" i="12"/>
  <c r="CI435" i="12"/>
  <c r="CJ435" i="12"/>
  <c r="CK435" i="12"/>
  <c r="CL435" i="12"/>
  <c r="CM435" i="12"/>
  <c r="CN435" i="12"/>
  <c r="CO435" i="12"/>
  <c r="CP435" i="12"/>
  <c r="CQ435" i="12"/>
  <c r="CR435" i="12"/>
  <c r="CS435" i="12"/>
  <c r="CT435" i="12"/>
  <c r="CU435" i="12"/>
  <c r="CV435" i="12"/>
  <c r="CW435" i="12"/>
  <c r="CX435" i="12"/>
  <c r="CY435" i="12"/>
  <c r="CZ435" i="12"/>
  <c r="DA435" i="12"/>
  <c r="DB435" i="12"/>
  <c r="DC435" i="12"/>
  <c r="DD435" i="12"/>
  <c r="BY436" i="12"/>
  <c r="BZ436" i="12"/>
  <c r="CA436" i="12"/>
  <c r="CB436" i="12"/>
  <c r="CC436" i="12"/>
  <c r="CD436" i="12"/>
  <c r="CE436" i="12"/>
  <c r="CF436" i="12"/>
  <c r="CG436" i="12"/>
  <c r="CH436" i="12"/>
  <c r="CI436" i="12"/>
  <c r="CJ436" i="12"/>
  <c r="CK436" i="12"/>
  <c r="CL436" i="12"/>
  <c r="CM436" i="12"/>
  <c r="CN436" i="12"/>
  <c r="CO436" i="12"/>
  <c r="CP436" i="12"/>
  <c r="CQ436" i="12"/>
  <c r="CR436" i="12"/>
  <c r="CS436" i="12"/>
  <c r="CT436" i="12"/>
  <c r="CU436" i="12"/>
  <c r="CV436" i="12"/>
  <c r="CW436" i="12"/>
  <c r="CX436" i="12"/>
  <c r="CY436" i="12"/>
  <c r="CZ436" i="12"/>
  <c r="DA436" i="12"/>
  <c r="DB436" i="12"/>
  <c r="DC436" i="12"/>
  <c r="DD436" i="12"/>
  <c r="BY437" i="12"/>
  <c r="BZ437" i="12"/>
  <c r="CA437" i="12"/>
  <c r="CB437" i="12"/>
  <c r="CC437" i="12"/>
  <c r="CD437" i="12"/>
  <c r="CE437" i="12"/>
  <c r="CF437" i="12"/>
  <c r="CG437" i="12"/>
  <c r="CH437" i="12"/>
  <c r="CI437" i="12"/>
  <c r="CJ437" i="12"/>
  <c r="CK437" i="12"/>
  <c r="CL437" i="12"/>
  <c r="CM437" i="12"/>
  <c r="CN437" i="12"/>
  <c r="CO437" i="12"/>
  <c r="CP437" i="12"/>
  <c r="CQ437" i="12"/>
  <c r="CR437" i="12"/>
  <c r="CS437" i="12"/>
  <c r="CT437" i="12"/>
  <c r="CU437" i="12"/>
  <c r="CV437" i="12"/>
  <c r="CW437" i="12"/>
  <c r="CX437" i="12"/>
  <c r="CY437" i="12"/>
  <c r="CZ437" i="12"/>
  <c r="DA437" i="12"/>
  <c r="DB437" i="12"/>
  <c r="DC437" i="12"/>
  <c r="DD437" i="12"/>
  <c r="BY438" i="12"/>
  <c r="BZ438" i="12"/>
  <c r="CA438" i="12"/>
  <c r="CB438" i="12"/>
  <c r="CC438" i="12"/>
  <c r="CD438" i="12"/>
  <c r="CE438" i="12"/>
  <c r="CF438" i="12"/>
  <c r="CG438" i="12"/>
  <c r="CH438" i="12"/>
  <c r="CI438" i="12"/>
  <c r="CJ438" i="12"/>
  <c r="CK438" i="12"/>
  <c r="CL438" i="12"/>
  <c r="CM438" i="12"/>
  <c r="CN438" i="12"/>
  <c r="CO438" i="12"/>
  <c r="CP438" i="12"/>
  <c r="CQ438" i="12"/>
  <c r="CR438" i="12"/>
  <c r="CS438" i="12"/>
  <c r="CT438" i="12"/>
  <c r="CU438" i="12"/>
  <c r="CV438" i="12"/>
  <c r="CW438" i="12"/>
  <c r="CX438" i="12"/>
  <c r="CY438" i="12"/>
  <c r="CZ438" i="12"/>
  <c r="DA438" i="12"/>
  <c r="DB438" i="12"/>
  <c r="DC438" i="12"/>
  <c r="DD438" i="12"/>
  <c r="BY439" i="12"/>
  <c r="BZ439" i="12"/>
  <c r="CA439" i="12"/>
  <c r="CB439" i="12"/>
  <c r="CC439" i="12"/>
  <c r="CD439" i="12"/>
  <c r="CE439" i="12"/>
  <c r="CF439" i="12"/>
  <c r="CG439" i="12"/>
  <c r="CH439" i="12"/>
  <c r="CI439" i="12"/>
  <c r="CJ439" i="12"/>
  <c r="CK439" i="12"/>
  <c r="CL439" i="12"/>
  <c r="CM439" i="12"/>
  <c r="CN439" i="12"/>
  <c r="CO439" i="12"/>
  <c r="CP439" i="12"/>
  <c r="CQ439" i="12"/>
  <c r="CR439" i="12"/>
  <c r="CS439" i="12"/>
  <c r="CT439" i="12"/>
  <c r="CU439" i="12"/>
  <c r="CV439" i="12"/>
  <c r="CW439" i="12"/>
  <c r="CX439" i="12"/>
  <c r="CY439" i="12"/>
  <c r="CZ439" i="12"/>
  <c r="DA439" i="12"/>
  <c r="DB439" i="12"/>
  <c r="DC439" i="12"/>
  <c r="DD439" i="12"/>
  <c r="BY440" i="12"/>
  <c r="BZ440" i="12"/>
  <c r="CA440" i="12"/>
  <c r="CB440" i="12"/>
  <c r="CC440" i="12"/>
  <c r="CD440" i="12"/>
  <c r="CE440" i="12"/>
  <c r="CF440" i="12"/>
  <c r="CG440" i="12"/>
  <c r="CH440" i="12"/>
  <c r="CI440" i="12"/>
  <c r="CJ440" i="12"/>
  <c r="CK440" i="12"/>
  <c r="CL440" i="12"/>
  <c r="CM440" i="12"/>
  <c r="CN440" i="12"/>
  <c r="CO440" i="12"/>
  <c r="CP440" i="12"/>
  <c r="CQ440" i="12"/>
  <c r="CR440" i="12"/>
  <c r="CS440" i="12"/>
  <c r="CT440" i="12"/>
  <c r="CU440" i="12"/>
  <c r="CV440" i="12"/>
  <c r="CW440" i="12"/>
  <c r="CX440" i="12"/>
  <c r="CY440" i="12"/>
  <c r="CZ440" i="12"/>
  <c r="DA440" i="12"/>
  <c r="DB440" i="12"/>
  <c r="DC440" i="12"/>
  <c r="DD440" i="12"/>
  <c r="BY441" i="12"/>
  <c r="BZ441" i="12"/>
  <c r="CA441" i="12"/>
  <c r="CB441" i="12"/>
  <c r="CC441" i="12"/>
  <c r="CD441" i="12"/>
  <c r="CE441" i="12"/>
  <c r="CF441" i="12"/>
  <c r="CG441" i="12"/>
  <c r="CH441" i="12"/>
  <c r="CI441" i="12"/>
  <c r="CJ441" i="12"/>
  <c r="CK441" i="12"/>
  <c r="CL441" i="12"/>
  <c r="CM441" i="12"/>
  <c r="CN441" i="12"/>
  <c r="CO441" i="12"/>
  <c r="CP441" i="12"/>
  <c r="CQ441" i="12"/>
  <c r="CR441" i="12"/>
  <c r="CS441" i="12"/>
  <c r="CT441" i="12"/>
  <c r="CU441" i="12"/>
  <c r="CV441" i="12"/>
  <c r="CW441" i="12"/>
  <c r="CX441" i="12"/>
  <c r="CY441" i="12"/>
  <c r="CZ441" i="12"/>
  <c r="DA441" i="12"/>
  <c r="DB441" i="12"/>
  <c r="DC441" i="12"/>
  <c r="DD441" i="12"/>
  <c r="BY442" i="12"/>
  <c r="BZ442" i="12"/>
  <c r="CA442" i="12"/>
  <c r="CB442" i="12"/>
  <c r="CC442" i="12"/>
  <c r="CD442" i="12"/>
  <c r="CE442" i="12"/>
  <c r="CF442" i="12"/>
  <c r="CG442" i="12"/>
  <c r="CH442" i="12"/>
  <c r="CI442" i="12"/>
  <c r="CJ442" i="12"/>
  <c r="CK442" i="12"/>
  <c r="CL442" i="12"/>
  <c r="CM442" i="12"/>
  <c r="CN442" i="12"/>
  <c r="CO442" i="12"/>
  <c r="CP442" i="12"/>
  <c r="CQ442" i="12"/>
  <c r="CR442" i="12"/>
  <c r="CS442" i="12"/>
  <c r="CT442" i="12"/>
  <c r="CU442" i="12"/>
  <c r="CV442" i="12"/>
  <c r="CW442" i="12"/>
  <c r="CX442" i="12"/>
  <c r="CY442" i="12"/>
  <c r="CZ442" i="12"/>
  <c r="DA442" i="12"/>
  <c r="DB442" i="12"/>
  <c r="DC442" i="12"/>
  <c r="DD442" i="12"/>
  <c r="BY443" i="12"/>
  <c r="BZ443" i="12"/>
  <c r="CA443" i="12"/>
  <c r="CB443" i="12"/>
  <c r="CC443" i="12"/>
  <c r="CD443" i="12"/>
  <c r="CE443" i="12"/>
  <c r="CF443" i="12"/>
  <c r="CG443" i="12"/>
  <c r="CH443" i="12"/>
  <c r="CI443" i="12"/>
  <c r="CJ443" i="12"/>
  <c r="CK443" i="12"/>
  <c r="CL443" i="12"/>
  <c r="CM443" i="12"/>
  <c r="CN443" i="12"/>
  <c r="CO443" i="12"/>
  <c r="CP443" i="12"/>
  <c r="CQ443" i="12"/>
  <c r="CR443" i="12"/>
  <c r="CS443" i="12"/>
  <c r="CT443" i="12"/>
  <c r="CU443" i="12"/>
  <c r="CV443" i="12"/>
  <c r="CW443" i="12"/>
  <c r="CX443" i="12"/>
  <c r="CY443" i="12"/>
  <c r="CZ443" i="12"/>
  <c r="DA443" i="12"/>
  <c r="DB443" i="12"/>
  <c r="DC443" i="12"/>
  <c r="DD443" i="12"/>
  <c r="BY444" i="12"/>
  <c r="BZ444" i="12"/>
  <c r="CA444" i="12"/>
  <c r="CB444" i="12"/>
  <c r="CC444" i="12"/>
  <c r="CD444" i="12"/>
  <c r="CE444" i="12"/>
  <c r="CF444" i="12"/>
  <c r="CG444" i="12"/>
  <c r="CH444" i="12"/>
  <c r="CI444" i="12"/>
  <c r="CJ444" i="12"/>
  <c r="CK444" i="12"/>
  <c r="CL444" i="12"/>
  <c r="CM444" i="12"/>
  <c r="CN444" i="12"/>
  <c r="CO444" i="12"/>
  <c r="CP444" i="12"/>
  <c r="CQ444" i="12"/>
  <c r="CR444" i="12"/>
  <c r="CS444" i="12"/>
  <c r="CT444" i="12"/>
  <c r="CU444" i="12"/>
  <c r="CV444" i="12"/>
  <c r="CW444" i="12"/>
  <c r="CX444" i="12"/>
  <c r="CY444" i="12"/>
  <c r="CZ444" i="12"/>
  <c r="DA444" i="12"/>
  <c r="DB444" i="12"/>
  <c r="DC444" i="12"/>
  <c r="DD444" i="12"/>
  <c r="BY445" i="12"/>
  <c r="BZ445" i="12"/>
  <c r="CA445" i="12"/>
  <c r="CB445" i="12"/>
  <c r="CC445" i="12"/>
  <c r="CD445" i="12"/>
  <c r="CE445" i="12"/>
  <c r="CF445" i="12"/>
  <c r="CG445" i="12"/>
  <c r="CH445" i="12"/>
  <c r="CI445" i="12"/>
  <c r="CJ445" i="12"/>
  <c r="CK445" i="12"/>
  <c r="CL445" i="12"/>
  <c r="CM445" i="12"/>
  <c r="CN445" i="12"/>
  <c r="CO445" i="12"/>
  <c r="CP445" i="12"/>
  <c r="CQ445" i="12"/>
  <c r="CR445" i="12"/>
  <c r="CS445" i="12"/>
  <c r="CT445" i="12"/>
  <c r="CU445" i="12"/>
  <c r="CV445" i="12"/>
  <c r="CW445" i="12"/>
  <c r="CX445" i="12"/>
  <c r="CY445" i="12"/>
  <c r="CZ445" i="12"/>
  <c r="DA445" i="12"/>
  <c r="DB445" i="12"/>
  <c r="DC445" i="12"/>
  <c r="DD445" i="12"/>
  <c r="BY446" i="12"/>
  <c r="BZ446" i="12"/>
  <c r="CA446" i="12"/>
  <c r="CB446" i="12"/>
  <c r="CC446" i="12"/>
  <c r="CD446" i="12"/>
  <c r="CE446" i="12"/>
  <c r="CF446" i="12"/>
  <c r="CG446" i="12"/>
  <c r="CH446" i="12"/>
  <c r="CI446" i="12"/>
  <c r="CJ446" i="12"/>
  <c r="CK446" i="12"/>
  <c r="CL446" i="12"/>
  <c r="CM446" i="12"/>
  <c r="CN446" i="12"/>
  <c r="CO446" i="12"/>
  <c r="CP446" i="12"/>
  <c r="CQ446" i="12"/>
  <c r="CR446" i="12"/>
  <c r="CS446" i="12"/>
  <c r="CT446" i="12"/>
  <c r="CU446" i="12"/>
  <c r="CV446" i="12"/>
  <c r="CW446" i="12"/>
  <c r="CX446" i="12"/>
  <c r="CY446" i="12"/>
  <c r="CZ446" i="12"/>
  <c r="DA446" i="12"/>
  <c r="DB446" i="12"/>
  <c r="DC446" i="12"/>
  <c r="DD446" i="12"/>
  <c r="BY447" i="12"/>
  <c r="BZ447" i="12"/>
  <c r="CA447" i="12"/>
  <c r="CB447" i="12"/>
  <c r="CC447" i="12"/>
  <c r="CD447" i="12"/>
  <c r="CE447" i="12"/>
  <c r="CF447" i="12"/>
  <c r="CG447" i="12"/>
  <c r="CH447" i="12"/>
  <c r="CI447" i="12"/>
  <c r="CJ447" i="12"/>
  <c r="CK447" i="12"/>
  <c r="CL447" i="12"/>
  <c r="CM447" i="12"/>
  <c r="CN447" i="12"/>
  <c r="CO447" i="12"/>
  <c r="CP447" i="12"/>
  <c r="CQ447" i="12"/>
  <c r="CR447" i="12"/>
  <c r="CS447" i="12"/>
  <c r="CT447" i="12"/>
  <c r="CU447" i="12"/>
  <c r="CV447" i="12"/>
  <c r="CW447" i="12"/>
  <c r="CX447" i="12"/>
  <c r="CY447" i="12"/>
  <c r="CZ447" i="12"/>
  <c r="DA447" i="12"/>
  <c r="DB447" i="12"/>
  <c r="DC447" i="12"/>
  <c r="DD447" i="12"/>
  <c r="BY448" i="12"/>
  <c r="BZ448" i="12"/>
  <c r="CA448" i="12"/>
  <c r="CB448" i="12"/>
  <c r="CC448" i="12"/>
  <c r="CD448" i="12"/>
  <c r="CE448" i="12"/>
  <c r="CF448" i="12"/>
  <c r="CG448" i="12"/>
  <c r="CH448" i="12"/>
  <c r="CI448" i="12"/>
  <c r="CJ448" i="12"/>
  <c r="CK448" i="12"/>
  <c r="CL448" i="12"/>
  <c r="CM448" i="12"/>
  <c r="CN448" i="12"/>
  <c r="CO448" i="12"/>
  <c r="CP448" i="12"/>
  <c r="CQ448" i="12"/>
  <c r="CR448" i="12"/>
  <c r="CS448" i="12"/>
  <c r="CT448" i="12"/>
  <c r="CU448" i="12"/>
  <c r="CV448" i="12"/>
  <c r="CW448" i="12"/>
  <c r="CX448" i="12"/>
  <c r="CY448" i="12"/>
  <c r="CZ448" i="12"/>
  <c r="DA448" i="12"/>
  <c r="DB448" i="12"/>
  <c r="DC448" i="12"/>
  <c r="DD448" i="12"/>
  <c r="BY449" i="12"/>
  <c r="BZ449" i="12"/>
  <c r="CA449" i="12"/>
  <c r="CB449" i="12"/>
  <c r="CC449" i="12"/>
  <c r="CD449" i="12"/>
  <c r="CE449" i="12"/>
  <c r="CF449" i="12"/>
  <c r="CG449" i="12"/>
  <c r="CH449" i="12"/>
  <c r="CI449" i="12"/>
  <c r="CJ449" i="12"/>
  <c r="CK449" i="12"/>
  <c r="CL449" i="12"/>
  <c r="CM449" i="12"/>
  <c r="CN449" i="12"/>
  <c r="CO449" i="12"/>
  <c r="CP449" i="12"/>
  <c r="CQ449" i="12"/>
  <c r="CR449" i="12"/>
  <c r="CS449" i="12"/>
  <c r="CT449" i="12"/>
  <c r="CU449" i="12"/>
  <c r="CV449" i="12"/>
  <c r="CW449" i="12"/>
  <c r="CX449" i="12"/>
  <c r="CY449" i="12"/>
  <c r="CZ449" i="12"/>
  <c r="DA449" i="12"/>
  <c r="DB449" i="12"/>
  <c r="DC449" i="12"/>
  <c r="DD449" i="12"/>
  <c r="BY450" i="12"/>
  <c r="BZ450" i="12"/>
  <c r="CA450" i="12"/>
  <c r="CB450" i="12"/>
  <c r="CC450" i="12"/>
  <c r="CD450" i="12"/>
  <c r="CE450" i="12"/>
  <c r="CF450" i="12"/>
  <c r="CG450" i="12"/>
  <c r="CH450" i="12"/>
  <c r="CI450" i="12"/>
  <c r="CJ450" i="12"/>
  <c r="CK450" i="12"/>
  <c r="CL450" i="12"/>
  <c r="CM450" i="12"/>
  <c r="CN450" i="12"/>
  <c r="CO450" i="12"/>
  <c r="CP450" i="12"/>
  <c r="CQ450" i="12"/>
  <c r="CR450" i="12"/>
  <c r="CS450" i="12"/>
  <c r="CT450" i="12"/>
  <c r="CU450" i="12"/>
  <c r="CV450" i="12"/>
  <c r="CW450" i="12"/>
  <c r="CX450" i="12"/>
  <c r="CY450" i="12"/>
  <c r="CZ450" i="12"/>
  <c r="DA450" i="12"/>
  <c r="DB450" i="12"/>
  <c r="DC450" i="12"/>
  <c r="DD450" i="12"/>
  <c r="BY451" i="12"/>
  <c r="BZ451" i="12"/>
  <c r="CA451" i="12"/>
  <c r="CB451" i="12"/>
  <c r="CC451" i="12"/>
  <c r="CD451" i="12"/>
  <c r="CE451" i="12"/>
  <c r="CF451" i="12"/>
  <c r="CG451" i="12"/>
  <c r="CH451" i="12"/>
  <c r="CI451" i="12"/>
  <c r="CJ451" i="12"/>
  <c r="CK451" i="12"/>
  <c r="CL451" i="12"/>
  <c r="CM451" i="12"/>
  <c r="CN451" i="12"/>
  <c r="CO451" i="12"/>
  <c r="CP451" i="12"/>
  <c r="CQ451" i="12"/>
  <c r="CR451" i="12"/>
  <c r="CS451" i="12"/>
  <c r="CT451" i="12"/>
  <c r="CU451" i="12"/>
  <c r="CV451" i="12"/>
  <c r="CW451" i="12"/>
  <c r="CX451" i="12"/>
  <c r="CY451" i="12"/>
  <c r="CZ451" i="12"/>
  <c r="DA451" i="12"/>
  <c r="DB451" i="12"/>
  <c r="DC451" i="12"/>
  <c r="DD451" i="12"/>
  <c r="BY452" i="12"/>
  <c r="BZ452" i="12"/>
  <c r="CA452" i="12"/>
  <c r="CB452" i="12"/>
  <c r="CC452" i="12"/>
  <c r="CD452" i="12"/>
  <c r="CE452" i="12"/>
  <c r="CF452" i="12"/>
  <c r="CG452" i="12"/>
  <c r="CH452" i="12"/>
  <c r="CI452" i="12"/>
  <c r="CJ452" i="12"/>
  <c r="CK452" i="12"/>
  <c r="CL452" i="12"/>
  <c r="CM452" i="12"/>
  <c r="CN452" i="12"/>
  <c r="CO452" i="12"/>
  <c r="CP452" i="12"/>
  <c r="CQ452" i="12"/>
  <c r="CR452" i="12"/>
  <c r="CS452" i="12"/>
  <c r="CT452" i="12"/>
  <c r="CU452" i="12"/>
  <c r="CV452" i="12"/>
  <c r="CW452" i="12"/>
  <c r="CX452" i="12"/>
  <c r="CY452" i="12"/>
  <c r="CZ452" i="12"/>
  <c r="DA452" i="12"/>
  <c r="DB452" i="12"/>
  <c r="DC452" i="12"/>
  <c r="DD452" i="12"/>
  <c r="BY453" i="12"/>
  <c r="BZ453" i="12"/>
  <c r="CA453" i="12"/>
  <c r="CB453" i="12"/>
  <c r="CC453" i="12"/>
  <c r="CD453" i="12"/>
  <c r="CE453" i="12"/>
  <c r="CF453" i="12"/>
  <c r="CG453" i="12"/>
  <c r="CH453" i="12"/>
  <c r="CI453" i="12"/>
  <c r="CJ453" i="12"/>
  <c r="CK453" i="12"/>
  <c r="CL453" i="12"/>
  <c r="CM453" i="12"/>
  <c r="CN453" i="12"/>
  <c r="CO453" i="12"/>
  <c r="CP453" i="12"/>
  <c r="CQ453" i="12"/>
  <c r="CR453" i="12"/>
  <c r="CS453" i="12"/>
  <c r="CT453" i="12"/>
  <c r="CU453" i="12"/>
  <c r="CV453" i="12"/>
  <c r="CW453" i="12"/>
  <c r="CX453" i="12"/>
  <c r="CY453" i="12"/>
  <c r="CZ453" i="12"/>
  <c r="DA453" i="12"/>
  <c r="DB453" i="12"/>
  <c r="DC453" i="12"/>
  <c r="DD453" i="12"/>
  <c r="BY454" i="12"/>
  <c r="BZ454" i="12"/>
  <c r="CA454" i="12"/>
  <c r="CB454" i="12"/>
  <c r="CC454" i="12"/>
  <c r="CD454" i="12"/>
  <c r="CE454" i="12"/>
  <c r="CF454" i="12"/>
  <c r="CG454" i="12"/>
  <c r="CH454" i="12"/>
  <c r="CI454" i="12"/>
  <c r="CJ454" i="12"/>
  <c r="CK454" i="12"/>
  <c r="CL454" i="12"/>
  <c r="CM454" i="12"/>
  <c r="CN454" i="12"/>
  <c r="CO454" i="12"/>
  <c r="CP454" i="12"/>
  <c r="CQ454" i="12"/>
  <c r="CR454" i="12"/>
  <c r="CS454" i="12"/>
  <c r="CT454" i="12"/>
  <c r="CU454" i="12"/>
  <c r="CV454" i="12"/>
  <c r="CW454" i="12"/>
  <c r="CX454" i="12"/>
  <c r="CY454" i="12"/>
  <c r="CZ454" i="12"/>
  <c r="DA454" i="12"/>
  <c r="DB454" i="12"/>
  <c r="DC454" i="12"/>
  <c r="DD454" i="12"/>
  <c r="BY455" i="12"/>
  <c r="BZ455" i="12"/>
  <c r="CA455" i="12"/>
  <c r="CB455" i="12"/>
  <c r="CC455" i="12"/>
  <c r="CD455" i="12"/>
  <c r="CE455" i="12"/>
  <c r="CF455" i="12"/>
  <c r="CG455" i="12"/>
  <c r="CH455" i="12"/>
  <c r="CI455" i="12"/>
  <c r="CJ455" i="12"/>
  <c r="CK455" i="12"/>
  <c r="CL455" i="12"/>
  <c r="CM455" i="12"/>
  <c r="CN455" i="12"/>
  <c r="CO455" i="12"/>
  <c r="CP455" i="12"/>
  <c r="CQ455" i="12"/>
  <c r="CR455" i="12"/>
  <c r="CS455" i="12"/>
  <c r="CT455" i="12"/>
  <c r="CU455" i="12"/>
  <c r="CV455" i="12"/>
  <c r="CW455" i="12"/>
  <c r="CX455" i="12"/>
  <c r="CY455" i="12"/>
  <c r="CZ455" i="12"/>
  <c r="DA455" i="12"/>
  <c r="DB455" i="12"/>
  <c r="DC455" i="12"/>
  <c r="DD455" i="12"/>
  <c r="BY456" i="12"/>
  <c r="BZ456" i="12"/>
  <c r="CA456" i="12"/>
  <c r="CB456" i="12"/>
  <c r="CC456" i="12"/>
  <c r="CD456" i="12"/>
  <c r="CE456" i="12"/>
  <c r="CF456" i="12"/>
  <c r="CG456" i="12"/>
  <c r="CH456" i="12"/>
  <c r="CI456" i="12"/>
  <c r="CJ456" i="12"/>
  <c r="CK456" i="12"/>
  <c r="CL456" i="12"/>
  <c r="CM456" i="12"/>
  <c r="CN456" i="12"/>
  <c r="CO456" i="12"/>
  <c r="CP456" i="12"/>
  <c r="CQ456" i="12"/>
  <c r="CR456" i="12"/>
  <c r="CS456" i="12"/>
  <c r="CT456" i="12"/>
  <c r="CU456" i="12"/>
  <c r="CV456" i="12"/>
  <c r="CW456" i="12"/>
  <c r="CX456" i="12"/>
  <c r="CY456" i="12"/>
  <c r="CZ456" i="12"/>
  <c r="DA456" i="12"/>
  <c r="DB456" i="12"/>
  <c r="DC456" i="12"/>
  <c r="DD456" i="12"/>
  <c r="BY457" i="12"/>
  <c r="BZ457" i="12"/>
  <c r="CA457" i="12"/>
  <c r="CB457" i="12"/>
  <c r="CC457" i="12"/>
  <c r="CD457" i="12"/>
  <c r="CE457" i="12"/>
  <c r="CF457" i="12"/>
  <c r="CG457" i="12"/>
  <c r="CH457" i="12"/>
  <c r="CI457" i="12"/>
  <c r="CJ457" i="12"/>
  <c r="CK457" i="12"/>
  <c r="CL457" i="12"/>
  <c r="CM457" i="12"/>
  <c r="CN457" i="12"/>
  <c r="CO457" i="12"/>
  <c r="CP457" i="12"/>
  <c r="CQ457" i="12"/>
  <c r="CR457" i="12"/>
  <c r="CS457" i="12"/>
  <c r="CT457" i="12"/>
  <c r="CU457" i="12"/>
  <c r="CV457" i="12"/>
  <c r="CW457" i="12"/>
  <c r="CX457" i="12"/>
  <c r="CY457" i="12"/>
  <c r="CZ457" i="12"/>
  <c r="DA457" i="12"/>
  <c r="DB457" i="12"/>
  <c r="DC457" i="12"/>
  <c r="DD457" i="12"/>
  <c r="BY458" i="12"/>
  <c r="BZ458" i="12"/>
  <c r="CA458" i="12"/>
  <c r="CB458" i="12"/>
  <c r="CC458" i="12"/>
  <c r="CD458" i="12"/>
  <c r="CE458" i="12"/>
  <c r="CF458" i="12"/>
  <c r="CG458" i="12"/>
  <c r="CH458" i="12"/>
  <c r="CI458" i="12"/>
  <c r="CJ458" i="12"/>
  <c r="CK458" i="12"/>
  <c r="CL458" i="12"/>
  <c r="CM458" i="12"/>
  <c r="CN458" i="12"/>
  <c r="CO458" i="12"/>
  <c r="CP458" i="12"/>
  <c r="CQ458" i="12"/>
  <c r="CR458" i="12"/>
  <c r="CS458" i="12"/>
  <c r="CT458" i="12"/>
  <c r="CU458" i="12"/>
  <c r="CV458" i="12"/>
  <c r="CW458" i="12"/>
  <c r="CX458" i="12"/>
  <c r="CY458" i="12"/>
  <c r="CZ458" i="12"/>
  <c r="DA458" i="12"/>
  <c r="DB458" i="12"/>
  <c r="DC458" i="12"/>
  <c r="DD458" i="12"/>
  <c r="BY459" i="12"/>
  <c r="BZ459" i="12"/>
  <c r="CA459" i="12"/>
  <c r="CB459" i="12"/>
  <c r="CC459" i="12"/>
  <c r="CD459" i="12"/>
  <c r="CE459" i="12"/>
  <c r="CF459" i="12"/>
  <c r="CG459" i="12"/>
  <c r="CH459" i="12"/>
  <c r="CI459" i="12"/>
  <c r="CJ459" i="12"/>
  <c r="CK459" i="12"/>
  <c r="CL459" i="12"/>
  <c r="CM459" i="12"/>
  <c r="CN459" i="12"/>
  <c r="CO459" i="12"/>
  <c r="CP459" i="12"/>
  <c r="CQ459" i="12"/>
  <c r="CR459" i="12"/>
  <c r="CS459" i="12"/>
  <c r="CT459" i="12"/>
  <c r="CU459" i="12"/>
  <c r="CV459" i="12"/>
  <c r="CW459" i="12"/>
  <c r="CX459" i="12"/>
  <c r="CY459" i="12"/>
  <c r="CZ459" i="12"/>
  <c r="DA459" i="12"/>
  <c r="DB459" i="12"/>
  <c r="DC459" i="12"/>
  <c r="DD459" i="12"/>
  <c r="BY460" i="12"/>
  <c r="BZ460" i="12"/>
  <c r="CA460" i="12"/>
  <c r="CB460" i="12"/>
  <c r="CC460" i="12"/>
  <c r="CD460" i="12"/>
  <c r="CE460" i="12"/>
  <c r="CF460" i="12"/>
  <c r="CG460" i="12"/>
  <c r="CH460" i="12"/>
  <c r="CI460" i="12"/>
  <c r="CJ460" i="12"/>
  <c r="CK460" i="12"/>
  <c r="CL460" i="12"/>
  <c r="CM460" i="12"/>
  <c r="CN460" i="12"/>
  <c r="CO460" i="12"/>
  <c r="CP460" i="12"/>
  <c r="CQ460" i="12"/>
  <c r="CR460" i="12"/>
  <c r="CS460" i="12"/>
  <c r="CT460" i="12"/>
  <c r="CU460" i="12"/>
  <c r="CV460" i="12"/>
  <c r="CW460" i="12"/>
  <c r="CX460" i="12"/>
  <c r="CY460" i="12"/>
  <c r="CZ460" i="12"/>
  <c r="DA460" i="12"/>
  <c r="DB460" i="12"/>
  <c r="DC460" i="12"/>
  <c r="DD460" i="12"/>
  <c r="BY461" i="12"/>
  <c r="BZ461" i="12"/>
  <c r="CA461" i="12"/>
  <c r="CB461" i="12"/>
  <c r="CC461" i="12"/>
  <c r="CD461" i="12"/>
  <c r="CE461" i="12"/>
  <c r="CF461" i="12"/>
  <c r="CG461" i="12"/>
  <c r="CH461" i="12"/>
  <c r="CI461" i="12"/>
  <c r="CJ461" i="12"/>
  <c r="CK461" i="12"/>
  <c r="CL461" i="12"/>
  <c r="CM461" i="12"/>
  <c r="CN461" i="12"/>
  <c r="CO461" i="12"/>
  <c r="CP461" i="12"/>
  <c r="CQ461" i="12"/>
  <c r="CR461" i="12"/>
  <c r="CS461" i="12"/>
  <c r="CT461" i="12"/>
  <c r="CU461" i="12"/>
  <c r="CV461" i="12"/>
  <c r="CW461" i="12"/>
  <c r="CX461" i="12"/>
  <c r="CY461" i="12"/>
  <c r="CZ461" i="12"/>
  <c r="DA461" i="12"/>
  <c r="DB461" i="12"/>
  <c r="DC461" i="12"/>
  <c r="DD461" i="12"/>
  <c r="BY462" i="12"/>
  <c r="BZ462" i="12"/>
  <c r="CA462" i="12"/>
  <c r="CB462" i="12"/>
  <c r="CC462" i="12"/>
  <c r="CD462" i="12"/>
  <c r="CE462" i="12"/>
  <c r="CF462" i="12"/>
  <c r="CG462" i="12"/>
  <c r="CH462" i="12"/>
  <c r="CI462" i="12"/>
  <c r="CJ462" i="12"/>
  <c r="CK462" i="12"/>
  <c r="CL462" i="12"/>
  <c r="CM462" i="12"/>
  <c r="CN462" i="12"/>
  <c r="CO462" i="12"/>
  <c r="CP462" i="12"/>
  <c r="CQ462" i="12"/>
  <c r="CR462" i="12"/>
  <c r="CS462" i="12"/>
  <c r="CT462" i="12"/>
  <c r="CU462" i="12"/>
  <c r="CV462" i="12"/>
  <c r="CW462" i="12"/>
  <c r="CX462" i="12"/>
  <c r="CY462" i="12"/>
  <c r="CZ462" i="12"/>
  <c r="DA462" i="12"/>
  <c r="DB462" i="12"/>
  <c r="DC462" i="12"/>
  <c r="DD462" i="12"/>
  <c r="BY463" i="12"/>
  <c r="BZ463" i="12"/>
  <c r="CA463" i="12"/>
  <c r="CB463" i="12"/>
  <c r="CC463" i="12"/>
  <c r="CD463" i="12"/>
  <c r="CE463" i="12"/>
  <c r="CF463" i="12"/>
  <c r="CG463" i="12"/>
  <c r="CH463" i="12"/>
  <c r="CI463" i="12"/>
  <c r="CJ463" i="12"/>
  <c r="CK463" i="12"/>
  <c r="CL463" i="12"/>
  <c r="CM463" i="12"/>
  <c r="CN463" i="12"/>
  <c r="CO463" i="12"/>
  <c r="CP463" i="12"/>
  <c r="CQ463" i="12"/>
  <c r="CR463" i="12"/>
  <c r="CS463" i="12"/>
  <c r="CT463" i="12"/>
  <c r="CU463" i="12"/>
  <c r="CV463" i="12"/>
  <c r="CW463" i="12"/>
  <c r="CX463" i="12"/>
  <c r="CY463" i="12"/>
  <c r="CZ463" i="12"/>
  <c r="DA463" i="12"/>
  <c r="DB463" i="12"/>
  <c r="DC463" i="12"/>
  <c r="DD463" i="12"/>
  <c r="BY464" i="12"/>
  <c r="BZ464" i="12"/>
  <c r="CA464" i="12"/>
  <c r="CB464" i="12"/>
  <c r="CC464" i="12"/>
  <c r="CD464" i="12"/>
  <c r="CE464" i="12"/>
  <c r="CF464" i="12"/>
  <c r="CG464" i="12"/>
  <c r="CH464" i="12"/>
  <c r="CI464" i="12"/>
  <c r="CJ464" i="12"/>
  <c r="CK464" i="12"/>
  <c r="CL464" i="12"/>
  <c r="CM464" i="12"/>
  <c r="CN464" i="12"/>
  <c r="CO464" i="12"/>
  <c r="CP464" i="12"/>
  <c r="CQ464" i="12"/>
  <c r="CR464" i="12"/>
  <c r="CS464" i="12"/>
  <c r="CT464" i="12"/>
  <c r="CU464" i="12"/>
  <c r="CV464" i="12"/>
  <c r="CW464" i="12"/>
  <c r="CX464" i="12"/>
  <c r="CY464" i="12"/>
  <c r="CZ464" i="12"/>
  <c r="DA464" i="12"/>
  <c r="DB464" i="12"/>
  <c r="DC464" i="12"/>
  <c r="DD464" i="12"/>
  <c r="BY465" i="12"/>
  <c r="BZ465" i="12"/>
  <c r="CA465" i="12"/>
  <c r="CB465" i="12"/>
  <c r="CC465" i="12"/>
  <c r="CD465" i="12"/>
  <c r="CE465" i="12"/>
  <c r="CF465" i="12"/>
  <c r="CG465" i="12"/>
  <c r="CH465" i="12"/>
  <c r="CI465" i="12"/>
  <c r="CJ465" i="12"/>
  <c r="CK465" i="12"/>
  <c r="CL465" i="12"/>
  <c r="CM465" i="12"/>
  <c r="CN465" i="12"/>
  <c r="CO465" i="12"/>
  <c r="CP465" i="12"/>
  <c r="CQ465" i="12"/>
  <c r="CR465" i="12"/>
  <c r="CS465" i="12"/>
  <c r="CT465" i="12"/>
  <c r="CU465" i="12"/>
  <c r="CV465" i="12"/>
  <c r="CW465" i="12"/>
  <c r="CX465" i="12"/>
  <c r="CY465" i="12"/>
  <c r="CZ465" i="12"/>
  <c r="DA465" i="12"/>
  <c r="DB465" i="12"/>
  <c r="DC465" i="12"/>
  <c r="DD465" i="12"/>
  <c r="BY466" i="12"/>
  <c r="BZ466" i="12"/>
  <c r="CA466" i="12"/>
  <c r="CB466" i="12"/>
  <c r="CC466" i="12"/>
  <c r="CD466" i="12"/>
  <c r="CE466" i="12"/>
  <c r="CF466" i="12"/>
  <c r="CG466" i="12"/>
  <c r="CH466" i="12"/>
  <c r="CI466" i="12"/>
  <c r="CJ466" i="12"/>
  <c r="CK466" i="12"/>
  <c r="CL466" i="12"/>
  <c r="CM466" i="12"/>
  <c r="CN466" i="12"/>
  <c r="CO466" i="12"/>
  <c r="CP466" i="12"/>
  <c r="CQ466" i="12"/>
  <c r="CR466" i="12"/>
  <c r="CS466" i="12"/>
  <c r="CT466" i="12"/>
  <c r="CU466" i="12"/>
  <c r="CV466" i="12"/>
  <c r="CW466" i="12"/>
  <c r="CX466" i="12"/>
  <c r="CY466" i="12"/>
  <c r="CZ466" i="12"/>
  <c r="DA466" i="12"/>
  <c r="DB466" i="12"/>
  <c r="DC466" i="12"/>
  <c r="DD466" i="12"/>
  <c r="BY467" i="12"/>
  <c r="BZ467" i="12"/>
  <c r="CA467" i="12"/>
  <c r="CB467" i="12"/>
  <c r="CC467" i="12"/>
  <c r="CD467" i="12"/>
  <c r="CE467" i="12"/>
  <c r="CF467" i="12"/>
  <c r="CG467" i="12"/>
  <c r="CH467" i="12"/>
  <c r="CI467" i="12"/>
  <c r="CJ467" i="12"/>
  <c r="CK467" i="12"/>
  <c r="CL467" i="12"/>
  <c r="CM467" i="12"/>
  <c r="CN467" i="12"/>
  <c r="CO467" i="12"/>
  <c r="CP467" i="12"/>
  <c r="CQ467" i="12"/>
  <c r="CR467" i="12"/>
  <c r="CS467" i="12"/>
  <c r="CT467" i="12"/>
  <c r="CU467" i="12"/>
  <c r="CV467" i="12"/>
  <c r="CW467" i="12"/>
  <c r="CX467" i="12"/>
  <c r="CY467" i="12"/>
  <c r="CZ467" i="12"/>
  <c r="DA467" i="12"/>
  <c r="DB467" i="12"/>
  <c r="DC467" i="12"/>
  <c r="DD467" i="12"/>
  <c r="BY468" i="12"/>
  <c r="BZ468" i="12"/>
  <c r="CA468" i="12"/>
  <c r="CB468" i="12"/>
  <c r="CC468" i="12"/>
  <c r="CD468" i="12"/>
  <c r="CE468" i="12"/>
  <c r="CF468" i="12"/>
  <c r="CG468" i="12"/>
  <c r="CH468" i="12"/>
  <c r="CI468" i="12"/>
  <c r="CJ468" i="12"/>
  <c r="CK468" i="12"/>
  <c r="CL468" i="12"/>
  <c r="CM468" i="12"/>
  <c r="CN468" i="12"/>
  <c r="CO468" i="12"/>
  <c r="CP468" i="12"/>
  <c r="CQ468" i="12"/>
  <c r="CR468" i="12"/>
  <c r="CS468" i="12"/>
  <c r="CT468" i="12"/>
  <c r="CU468" i="12"/>
  <c r="CV468" i="12"/>
  <c r="CW468" i="12"/>
  <c r="CX468" i="12"/>
  <c r="CY468" i="12"/>
  <c r="CZ468" i="12"/>
  <c r="DA468" i="12"/>
  <c r="DB468" i="12"/>
  <c r="DC468" i="12"/>
  <c r="DD468" i="12"/>
  <c r="BY469" i="12"/>
  <c r="BZ469" i="12"/>
  <c r="CA469" i="12"/>
  <c r="CB469" i="12"/>
  <c r="CC469" i="12"/>
  <c r="CD469" i="12"/>
  <c r="CE469" i="12"/>
  <c r="CF469" i="12"/>
  <c r="CG469" i="12"/>
  <c r="CH469" i="12"/>
  <c r="CI469" i="12"/>
  <c r="CJ469" i="12"/>
  <c r="CK469" i="12"/>
  <c r="CL469" i="12"/>
  <c r="CM469" i="12"/>
  <c r="CN469" i="12"/>
  <c r="CO469" i="12"/>
  <c r="CP469" i="12"/>
  <c r="CQ469" i="12"/>
  <c r="CR469" i="12"/>
  <c r="CS469" i="12"/>
  <c r="CT469" i="12"/>
  <c r="CU469" i="12"/>
  <c r="CV469" i="12"/>
  <c r="CW469" i="12"/>
  <c r="CX469" i="12"/>
  <c r="CY469" i="12"/>
  <c r="CZ469" i="12"/>
  <c r="DA469" i="12"/>
  <c r="DB469" i="12"/>
  <c r="DC469" i="12"/>
  <c r="DD469" i="12"/>
  <c r="BY470" i="12"/>
  <c r="BZ470" i="12"/>
  <c r="CA470" i="12"/>
  <c r="CB470" i="12"/>
  <c r="CC470" i="12"/>
  <c r="CD470" i="12"/>
  <c r="CE470" i="12"/>
  <c r="CF470" i="12"/>
  <c r="CG470" i="12"/>
  <c r="CH470" i="12"/>
  <c r="CI470" i="12"/>
  <c r="CJ470" i="12"/>
  <c r="CK470" i="12"/>
  <c r="CL470" i="12"/>
  <c r="CM470" i="12"/>
  <c r="CN470" i="12"/>
  <c r="CO470" i="12"/>
  <c r="CP470" i="12"/>
  <c r="CQ470" i="12"/>
  <c r="CR470" i="12"/>
  <c r="CS470" i="12"/>
  <c r="CT470" i="12"/>
  <c r="CU470" i="12"/>
  <c r="CV470" i="12"/>
  <c r="CW470" i="12"/>
  <c r="CX470" i="12"/>
  <c r="CY470" i="12"/>
  <c r="CZ470" i="12"/>
  <c r="DA470" i="12"/>
  <c r="DB470" i="12"/>
  <c r="DC470" i="12"/>
  <c r="DD470" i="12"/>
  <c r="BY471" i="12"/>
  <c r="BZ471" i="12"/>
  <c r="CA471" i="12"/>
  <c r="CB471" i="12"/>
  <c r="CC471" i="12"/>
  <c r="CD471" i="12"/>
  <c r="CE471" i="12"/>
  <c r="CF471" i="12"/>
  <c r="CG471" i="12"/>
  <c r="CH471" i="12"/>
  <c r="CI471" i="12"/>
  <c r="CJ471" i="12"/>
  <c r="CK471" i="12"/>
  <c r="CL471" i="12"/>
  <c r="CM471" i="12"/>
  <c r="CN471" i="12"/>
  <c r="CO471" i="12"/>
  <c r="CP471" i="12"/>
  <c r="CQ471" i="12"/>
  <c r="CR471" i="12"/>
  <c r="CS471" i="12"/>
  <c r="CT471" i="12"/>
  <c r="CU471" i="12"/>
  <c r="CV471" i="12"/>
  <c r="CW471" i="12"/>
  <c r="CX471" i="12"/>
  <c r="CY471" i="12"/>
  <c r="CZ471" i="12"/>
  <c r="DA471" i="12"/>
  <c r="DB471" i="12"/>
  <c r="DC471" i="12"/>
  <c r="DD471" i="12"/>
  <c r="BY472" i="12"/>
  <c r="BZ472" i="12"/>
  <c r="CA472" i="12"/>
  <c r="CB472" i="12"/>
  <c r="CC472" i="12"/>
  <c r="CD472" i="12"/>
  <c r="CE472" i="12"/>
  <c r="CF472" i="12"/>
  <c r="CG472" i="12"/>
  <c r="CH472" i="12"/>
  <c r="CI472" i="12"/>
  <c r="CJ472" i="12"/>
  <c r="CK472" i="12"/>
  <c r="CL472" i="12"/>
  <c r="CM472" i="12"/>
  <c r="CN472" i="12"/>
  <c r="CO472" i="12"/>
  <c r="CP472" i="12"/>
  <c r="CQ472" i="12"/>
  <c r="CR472" i="12"/>
  <c r="CS472" i="12"/>
  <c r="CT472" i="12"/>
  <c r="CU472" i="12"/>
  <c r="CV472" i="12"/>
  <c r="CW472" i="12"/>
  <c r="CX472" i="12"/>
  <c r="CY472" i="12"/>
  <c r="CZ472" i="12"/>
  <c r="DA472" i="12"/>
  <c r="DB472" i="12"/>
  <c r="DC472" i="12"/>
  <c r="DD472" i="12"/>
  <c r="BY473" i="12"/>
  <c r="BZ473" i="12"/>
  <c r="CA473" i="12"/>
  <c r="CB473" i="12"/>
  <c r="CC473" i="12"/>
  <c r="CD473" i="12"/>
  <c r="CE473" i="12"/>
  <c r="CF473" i="12"/>
  <c r="CG473" i="12"/>
  <c r="CH473" i="12"/>
  <c r="CI473" i="12"/>
  <c r="CJ473" i="12"/>
  <c r="CK473" i="12"/>
  <c r="CL473" i="12"/>
  <c r="CM473" i="12"/>
  <c r="CN473" i="12"/>
  <c r="CO473" i="12"/>
  <c r="CP473" i="12"/>
  <c r="CQ473" i="12"/>
  <c r="CR473" i="12"/>
  <c r="CS473" i="12"/>
  <c r="CT473" i="12"/>
  <c r="CU473" i="12"/>
  <c r="CV473" i="12"/>
  <c r="CW473" i="12"/>
  <c r="CX473" i="12"/>
  <c r="CY473" i="12"/>
  <c r="CZ473" i="12"/>
  <c r="DA473" i="12"/>
  <c r="DB473" i="12"/>
  <c r="DC473" i="12"/>
  <c r="DD473" i="12"/>
  <c r="BY474" i="12"/>
  <c r="BZ474" i="12"/>
  <c r="CA474" i="12"/>
  <c r="CB474" i="12"/>
  <c r="CC474" i="12"/>
  <c r="CD474" i="12"/>
  <c r="CE474" i="12"/>
  <c r="CF474" i="12"/>
  <c r="CG474" i="12"/>
  <c r="CH474" i="12"/>
  <c r="CI474" i="12"/>
  <c r="CJ474" i="12"/>
  <c r="CK474" i="12"/>
  <c r="CL474" i="12"/>
  <c r="CM474" i="12"/>
  <c r="CN474" i="12"/>
  <c r="CO474" i="12"/>
  <c r="CP474" i="12"/>
  <c r="CQ474" i="12"/>
  <c r="CR474" i="12"/>
  <c r="CS474" i="12"/>
  <c r="CT474" i="12"/>
  <c r="CU474" i="12"/>
  <c r="CV474" i="12"/>
  <c r="CW474" i="12"/>
  <c r="CX474" i="12"/>
  <c r="CY474" i="12"/>
  <c r="CZ474" i="12"/>
  <c r="DA474" i="12"/>
  <c r="DB474" i="12"/>
  <c r="DC474" i="12"/>
  <c r="DD474" i="12"/>
  <c r="BY475" i="12"/>
  <c r="BZ475" i="12"/>
  <c r="CA475" i="12"/>
  <c r="CB475" i="12"/>
  <c r="CC475" i="12"/>
  <c r="CD475" i="12"/>
  <c r="CE475" i="12"/>
  <c r="CF475" i="12"/>
  <c r="CG475" i="12"/>
  <c r="CH475" i="12"/>
  <c r="CI475" i="12"/>
  <c r="CJ475" i="12"/>
  <c r="CK475" i="12"/>
  <c r="CL475" i="12"/>
  <c r="CM475" i="12"/>
  <c r="CN475" i="12"/>
  <c r="CO475" i="12"/>
  <c r="CP475" i="12"/>
  <c r="CQ475" i="12"/>
  <c r="CR475" i="12"/>
  <c r="CS475" i="12"/>
  <c r="CT475" i="12"/>
  <c r="CU475" i="12"/>
  <c r="CV475" i="12"/>
  <c r="CW475" i="12"/>
  <c r="CX475" i="12"/>
  <c r="CY475" i="12"/>
  <c r="CZ475" i="12"/>
  <c r="DA475" i="12"/>
  <c r="DB475" i="12"/>
  <c r="DC475" i="12"/>
  <c r="DD475" i="12"/>
  <c r="BY476" i="12"/>
  <c r="BZ476" i="12"/>
  <c r="CA476" i="12"/>
  <c r="CB476" i="12"/>
  <c r="CC476" i="12"/>
  <c r="CD476" i="12"/>
  <c r="CE476" i="12"/>
  <c r="CF476" i="12"/>
  <c r="CG476" i="12"/>
  <c r="CH476" i="12"/>
  <c r="CI476" i="12"/>
  <c r="CJ476" i="12"/>
  <c r="CK476" i="12"/>
  <c r="CL476" i="12"/>
  <c r="CM476" i="12"/>
  <c r="CN476" i="12"/>
  <c r="CO476" i="12"/>
  <c r="CP476" i="12"/>
  <c r="CQ476" i="12"/>
  <c r="CR476" i="12"/>
  <c r="CS476" i="12"/>
  <c r="CT476" i="12"/>
  <c r="CU476" i="12"/>
  <c r="CV476" i="12"/>
  <c r="CW476" i="12"/>
  <c r="CX476" i="12"/>
  <c r="CY476" i="12"/>
  <c r="CZ476" i="12"/>
  <c r="DA476" i="12"/>
  <c r="DB476" i="12"/>
  <c r="DC476" i="12"/>
  <c r="DD476" i="12"/>
  <c r="BY477" i="12"/>
  <c r="BZ477" i="12"/>
  <c r="CA477" i="12"/>
  <c r="CB477" i="12"/>
  <c r="CC477" i="12"/>
  <c r="CD477" i="12"/>
  <c r="CE477" i="12"/>
  <c r="CF477" i="12"/>
  <c r="CG477" i="12"/>
  <c r="CH477" i="12"/>
  <c r="CI477" i="12"/>
  <c r="CJ477" i="12"/>
  <c r="CK477" i="12"/>
  <c r="CL477" i="12"/>
  <c r="CM477" i="12"/>
  <c r="CN477" i="12"/>
  <c r="CO477" i="12"/>
  <c r="CP477" i="12"/>
  <c r="CQ477" i="12"/>
  <c r="CR477" i="12"/>
  <c r="CS477" i="12"/>
  <c r="CT477" i="12"/>
  <c r="CU477" i="12"/>
  <c r="CV477" i="12"/>
  <c r="CW477" i="12"/>
  <c r="CX477" i="12"/>
  <c r="CY477" i="12"/>
  <c r="CZ477" i="12"/>
  <c r="DA477" i="12"/>
  <c r="DB477" i="12"/>
  <c r="DC477" i="12"/>
  <c r="DD477" i="12"/>
  <c r="BY478" i="12"/>
  <c r="BZ478" i="12"/>
  <c r="CA478" i="12"/>
  <c r="CB478" i="12"/>
  <c r="CC478" i="12"/>
  <c r="CD478" i="12"/>
  <c r="CE478" i="12"/>
  <c r="CF478" i="12"/>
  <c r="CG478" i="12"/>
  <c r="CH478" i="12"/>
  <c r="CI478" i="12"/>
  <c r="CJ478" i="12"/>
  <c r="CK478" i="12"/>
  <c r="CL478" i="12"/>
  <c r="CM478" i="12"/>
  <c r="CN478" i="12"/>
  <c r="CO478" i="12"/>
  <c r="CP478" i="12"/>
  <c r="CQ478" i="12"/>
  <c r="CR478" i="12"/>
  <c r="CS478" i="12"/>
  <c r="CT478" i="12"/>
  <c r="CU478" i="12"/>
  <c r="CV478" i="12"/>
  <c r="CW478" i="12"/>
  <c r="CX478" i="12"/>
  <c r="CY478" i="12"/>
  <c r="CZ478" i="12"/>
  <c r="DA478" i="12"/>
  <c r="DB478" i="12"/>
  <c r="DC478" i="12"/>
  <c r="DD478" i="12"/>
  <c r="BY479" i="12"/>
  <c r="BZ479" i="12"/>
  <c r="CA479" i="12"/>
  <c r="CB479" i="12"/>
  <c r="CC479" i="12"/>
  <c r="CD479" i="12"/>
  <c r="CE479" i="12"/>
  <c r="CF479" i="12"/>
  <c r="CG479" i="12"/>
  <c r="CH479" i="12"/>
  <c r="CI479" i="12"/>
  <c r="CJ479" i="12"/>
  <c r="CK479" i="12"/>
  <c r="CL479" i="12"/>
  <c r="CM479" i="12"/>
  <c r="CN479" i="12"/>
  <c r="CO479" i="12"/>
  <c r="CP479" i="12"/>
  <c r="CQ479" i="12"/>
  <c r="CR479" i="12"/>
  <c r="CS479" i="12"/>
  <c r="CT479" i="12"/>
  <c r="CU479" i="12"/>
  <c r="CV479" i="12"/>
  <c r="CW479" i="12"/>
  <c r="CX479" i="12"/>
  <c r="CY479" i="12"/>
  <c r="CZ479" i="12"/>
  <c r="DA479" i="12"/>
  <c r="DB479" i="12"/>
  <c r="DC479" i="12"/>
  <c r="DD479" i="12"/>
  <c r="BY480" i="12"/>
  <c r="BZ480" i="12"/>
  <c r="CA480" i="12"/>
  <c r="CB480" i="12"/>
  <c r="CC480" i="12"/>
  <c r="CD480" i="12"/>
  <c r="CE480" i="12"/>
  <c r="CF480" i="12"/>
  <c r="CG480" i="12"/>
  <c r="CH480" i="12"/>
  <c r="CI480" i="12"/>
  <c r="CJ480" i="12"/>
  <c r="CK480" i="12"/>
  <c r="CL480" i="12"/>
  <c r="CM480" i="12"/>
  <c r="CN480" i="12"/>
  <c r="CO480" i="12"/>
  <c r="CP480" i="12"/>
  <c r="CQ480" i="12"/>
  <c r="CR480" i="12"/>
  <c r="CS480" i="12"/>
  <c r="CT480" i="12"/>
  <c r="CU480" i="12"/>
  <c r="CV480" i="12"/>
  <c r="CW480" i="12"/>
  <c r="CX480" i="12"/>
  <c r="CY480" i="12"/>
  <c r="CZ480" i="12"/>
  <c r="DA480" i="12"/>
  <c r="DB480" i="12"/>
  <c r="DC480" i="12"/>
  <c r="DD480" i="12"/>
  <c r="BY481" i="12"/>
  <c r="BZ481" i="12"/>
  <c r="CA481" i="12"/>
  <c r="CB481" i="12"/>
  <c r="CC481" i="12"/>
  <c r="CD481" i="12"/>
  <c r="CE481" i="12"/>
  <c r="CF481" i="12"/>
  <c r="CG481" i="12"/>
  <c r="CH481" i="12"/>
  <c r="CI481" i="12"/>
  <c r="CJ481" i="12"/>
  <c r="CK481" i="12"/>
  <c r="CL481" i="12"/>
  <c r="CM481" i="12"/>
  <c r="CN481" i="12"/>
  <c r="CO481" i="12"/>
  <c r="CP481" i="12"/>
  <c r="CQ481" i="12"/>
  <c r="CR481" i="12"/>
  <c r="CS481" i="12"/>
  <c r="CT481" i="12"/>
  <c r="CU481" i="12"/>
  <c r="CV481" i="12"/>
  <c r="CW481" i="12"/>
  <c r="CX481" i="12"/>
  <c r="CY481" i="12"/>
  <c r="CZ481" i="12"/>
  <c r="DA481" i="12"/>
  <c r="DB481" i="12"/>
  <c r="DC481" i="12"/>
  <c r="DD481" i="12"/>
  <c r="BY482" i="12"/>
  <c r="BZ482" i="12"/>
  <c r="CA482" i="12"/>
  <c r="CB482" i="12"/>
  <c r="CC482" i="12"/>
  <c r="CD482" i="12"/>
  <c r="CE482" i="12"/>
  <c r="CF482" i="12"/>
  <c r="CG482" i="12"/>
  <c r="CH482" i="12"/>
  <c r="CI482" i="12"/>
  <c r="CJ482" i="12"/>
  <c r="CK482" i="12"/>
  <c r="CL482" i="12"/>
  <c r="CM482" i="12"/>
  <c r="CN482" i="12"/>
  <c r="CO482" i="12"/>
  <c r="CP482" i="12"/>
  <c r="CQ482" i="12"/>
  <c r="CR482" i="12"/>
  <c r="CS482" i="12"/>
  <c r="CT482" i="12"/>
  <c r="CU482" i="12"/>
  <c r="CV482" i="12"/>
  <c r="CW482" i="12"/>
  <c r="CX482" i="12"/>
  <c r="CY482" i="12"/>
  <c r="CZ482" i="12"/>
  <c r="DA482" i="12"/>
  <c r="DB482" i="12"/>
  <c r="DC482" i="12"/>
  <c r="DD482" i="12"/>
  <c r="BY483" i="12"/>
  <c r="BZ483" i="12"/>
  <c r="CA483" i="12"/>
  <c r="CB483" i="12"/>
  <c r="CC483" i="12"/>
  <c r="CD483" i="12"/>
  <c r="CE483" i="12"/>
  <c r="CF483" i="12"/>
  <c r="CG483" i="12"/>
  <c r="CH483" i="12"/>
  <c r="CI483" i="12"/>
  <c r="CJ483" i="12"/>
  <c r="CK483" i="12"/>
  <c r="CL483" i="12"/>
  <c r="CM483" i="12"/>
  <c r="CN483" i="12"/>
  <c r="CO483" i="12"/>
  <c r="CP483" i="12"/>
  <c r="CQ483" i="12"/>
  <c r="CR483" i="12"/>
  <c r="CS483" i="12"/>
  <c r="CT483" i="12"/>
  <c r="CU483" i="12"/>
  <c r="CV483" i="12"/>
  <c r="CW483" i="12"/>
  <c r="CX483" i="12"/>
  <c r="CY483" i="12"/>
  <c r="CZ483" i="12"/>
  <c r="DA483" i="12"/>
  <c r="DB483" i="12"/>
  <c r="DC483" i="12"/>
  <c r="DD483" i="12"/>
  <c r="BY484" i="12"/>
  <c r="BZ484" i="12"/>
  <c r="CA484" i="12"/>
  <c r="CB484" i="12"/>
  <c r="CC484" i="12"/>
  <c r="CD484" i="12"/>
  <c r="CE484" i="12"/>
  <c r="CF484" i="12"/>
  <c r="CG484" i="12"/>
  <c r="CH484" i="12"/>
  <c r="CI484" i="12"/>
  <c r="CJ484" i="12"/>
  <c r="CK484" i="12"/>
  <c r="CL484" i="12"/>
  <c r="CM484" i="12"/>
  <c r="CN484" i="12"/>
  <c r="CO484" i="12"/>
  <c r="CP484" i="12"/>
  <c r="CQ484" i="12"/>
  <c r="CR484" i="12"/>
  <c r="CS484" i="12"/>
  <c r="CT484" i="12"/>
  <c r="CU484" i="12"/>
  <c r="CV484" i="12"/>
  <c r="CW484" i="12"/>
  <c r="CX484" i="12"/>
  <c r="CY484" i="12"/>
  <c r="CZ484" i="12"/>
  <c r="DA484" i="12"/>
  <c r="DB484" i="12"/>
  <c r="DC484" i="12"/>
  <c r="DD484" i="12"/>
  <c r="BY485" i="12"/>
  <c r="BZ485" i="12"/>
  <c r="CA485" i="12"/>
  <c r="CB485" i="12"/>
  <c r="CC485" i="12"/>
  <c r="CD485" i="12"/>
  <c r="CE485" i="12"/>
  <c r="CF485" i="12"/>
  <c r="CG485" i="12"/>
  <c r="CH485" i="12"/>
  <c r="CI485" i="12"/>
  <c r="CJ485" i="12"/>
  <c r="CK485" i="12"/>
  <c r="CL485" i="12"/>
  <c r="CM485" i="12"/>
  <c r="CN485" i="12"/>
  <c r="CO485" i="12"/>
  <c r="CP485" i="12"/>
  <c r="CQ485" i="12"/>
  <c r="CR485" i="12"/>
  <c r="CS485" i="12"/>
  <c r="CT485" i="12"/>
  <c r="CU485" i="12"/>
  <c r="CV485" i="12"/>
  <c r="CW485" i="12"/>
  <c r="CX485" i="12"/>
  <c r="CY485" i="12"/>
  <c r="CZ485" i="12"/>
  <c r="DA485" i="12"/>
  <c r="DB485" i="12"/>
  <c r="DC485" i="12"/>
  <c r="DD485" i="12"/>
  <c r="BY486" i="12"/>
  <c r="BZ486" i="12"/>
  <c r="CA486" i="12"/>
  <c r="CB486" i="12"/>
  <c r="CC486" i="12"/>
  <c r="CD486" i="12"/>
  <c r="CE486" i="12"/>
  <c r="CF486" i="12"/>
  <c r="CG486" i="12"/>
  <c r="CH486" i="12"/>
  <c r="CI486" i="12"/>
  <c r="CJ486" i="12"/>
  <c r="CK486" i="12"/>
  <c r="CL486" i="12"/>
  <c r="CM486" i="12"/>
  <c r="CN486" i="12"/>
  <c r="CO486" i="12"/>
  <c r="CP486" i="12"/>
  <c r="CQ486" i="12"/>
  <c r="CR486" i="12"/>
  <c r="CS486" i="12"/>
  <c r="CT486" i="12"/>
  <c r="CU486" i="12"/>
  <c r="CV486" i="12"/>
  <c r="CW486" i="12"/>
  <c r="CX486" i="12"/>
  <c r="CY486" i="12"/>
  <c r="CZ486" i="12"/>
  <c r="DA486" i="12"/>
  <c r="DB486" i="12"/>
  <c r="DC486" i="12"/>
  <c r="DD486" i="12"/>
  <c r="BY487" i="12"/>
  <c r="BZ487" i="12"/>
  <c r="CA487" i="12"/>
  <c r="CB487" i="12"/>
  <c r="CC487" i="12"/>
  <c r="CD487" i="12"/>
  <c r="CE487" i="12"/>
  <c r="CF487" i="12"/>
  <c r="CG487" i="12"/>
  <c r="CH487" i="12"/>
  <c r="CI487" i="12"/>
  <c r="CJ487" i="12"/>
  <c r="CK487" i="12"/>
  <c r="CL487" i="12"/>
  <c r="CM487" i="12"/>
  <c r="CN487" i="12"/>
  <c r="CO487" i="12"/>
  <c r="CP487" i="12"/>
  <c r="CQ487" i="12"/>
  <c r="CR487" i="12"/>
  <c r="CS487" i="12"/>
  <c r="CT487" i="12"/>
  <c r="CU487" i="12"/>
  <c r="CV487" i="12"/>
  <c r="CW487" i="12"/>
  <c r="CX487" i="12"/>
  <c r="CY487" i="12"/>
  <c r="CZ487" i="12"/>
  <c r="DA487" i="12"/>
  <c r="DB487" i="12"/>
  <c r="DC487" i="12"/>
  <c r="DD487" i="12"/>
  <c r="BY488" i="12"/>
  <c r="BZ488" i="12"/>
  <c r="CA488" i="12"/>
  <c r="CB488" i="12"/>
  <c r="CC488" i="12"/>
  <c r="CD488" i="12"/>
  <c r="CE488" i="12"/>
  <c r="CF488" i="12"/>
  <c r="CG488" i="12"/>
  <c r="CH488" i="12"/>
  <c r="CI488" i="12"/>
  <c r="CJ488" i="12"/>
  <c r="CK488" i="12"/>
  <c r="CL488" i="12"/>
  <c r="CM488" i="12"/>
  <c r="CN488" i="12"/>
  <c r="CO488" i="12"/>
  <c r="CP488" i="12"/>
  <c r="CQ488" i="12"/>
  <c r="CR488" i="12"/>
  <c r="CS488" i="12"/>
  <c r="CT488" i="12"/>
  <c r="CU488" i="12"/>
  <c r="CV488" i="12"/>
  <c r="CW488" i="12"/>
  <c r="CX488" i="12"/>
  <c r="CY488" i="12"/>
  <c r="CZ488" i="12"/>
  <c r="DA488" i="12"/>
  <c r="DB488" i="12"/>
  <c r="DC488" i="12"/>
  <c r="DD488" i="12"/>
  <c r="BY489" i="12"/>
  <c r="BZ489" i="12"/>
  <c r="CA489" i="12"/>
  <c r="CB489" i="12"/>
  <c r="CC489" i="12"/>
  <c r="CD489" i="12"/>
  <c r="CE489" i="12"/>
  <c r="CF489" i="12"/>
  <c r="CG489" i="12"/>
  <c r="CH489" i="12"/>
  <c r="CI489" i="12"/>
  <c r="CJ489" i="12"/>
  <c r="CK489" i="12"/>
  <c r="CL489" i="12"/>
  <c r="CM489" i="12"/>
  <c r="CN489" i="12"/>
  <c r="CO489" i="12"/>
  <c r="CP489" i="12"/>
  <c r="CQ489" i="12"/>
  <c r="CR489" i="12"/>
  <c r="CS489" i="12"/>
  <c r="CT489" i="12"/>
  <c r="CU489" i="12"/>
  <c r="CV489" i="12"/>
  <c r="CW489" i="12"/>
  <c r="CX489" i="12"/>
  <c r="CY489" i="12"/>
  <c r="CZ489" i="12"/>
  <c r="DA489" i="12"/>
  <c r="DB489" i="12"/>
  <c r="DC489" i="12"/>
  <c r="DD489" i="12"/>
  <c r="BY490" i="12"/>
  <c r="BZ490" i="12"/>
  <c r="CA490" i="12"/>
  <c r="CB490" i="12"/>
  <c r="CC490" i="12"/>
  <c r="CD490" i="12"/>
  <c r="CE490" i="12"/>
  <c r="CF490" i="12"/>
  <c r="CG490" i="12"/>
  <c r="CH490" i="12"/>
  <c r="CI490" i="12"/>
  <c r="CJ490" i="12"/>
  <c r="CK490" i="12"/>
  <c r="CL490" i="12"/>
  <c r="CM490" i="12"/>
  <c r="CN490" i="12"/>
  <c r="CO490" i="12"/>
  <c r="CP490" i="12"/>
  <c r="CQ490" i="12"/>
  <c r="CR490" i="12"/>
  <c r="CS490" i="12"/>
  <c r="CT490" i="12"/>
  <c r="CU490" i="12"/>
  <c r="CV490" i="12"/>
  <c r="CW490" i="12"/>
  <c r="CX490" i="12"/>
  <c r="CY490" i="12"/>
  <c r="CZ490" i="12"/>
  <c r="DA490" i="12"/>
  <c r="DB490" i="12"/>
  <c r="DC490" i="12"/>
  <c r="DD490" i="12"/>
  <c r="BY491" i="12"/>
  <c r="BZ491" i="12"/>
  <c r="CA491" i="12"/>
  <c r="CB491" i="12"/>
  <c r="CC491" i="12"/>
  <c r="CD491" i="12"/>
  <c r="CE491" i="12"/>
  <c r="CF491" i="12"/>
  <c r="CG491" i="12"/>
  <c r="CH491" i="12"/>
  <c r="CI491" i="12"/>
  <c r="CJ491" i="12"/>
  <c r="CK491" i="12"/>
  <c r="CL491" i="12"/>
  <c r="CM491" i="12"/>
  <c r="CN491" i="12"/>
  <c r="CO491" i="12"/>
  <c r="CP491" i="12"/>
  <c r="CQ491" i="12"/>
  <c r="CR491" i="12"/>
  <c r="CS491" i="12"/>
  <c r="CT491" i="12"/>
  <c r="CU491" i="12"/>
  <c r="CV491" i="12"/>
  <c r="CW491" i="12"/>
  <c r="CX491" i="12"/>
  <c r="CY491" i="12"/>
  <c r="CZ491" i="12"/>
  <c r="DA491" i="12"/>
  <c r="DB491" i="12"/>
  <c r="DC491" i="12"/>
  <c r="DD491" i="12"/>
  <c r="BY492" i="12"/>
  <c r="BZ492" i="12"/>
  <c r="CA492" i="12"/>
  <c r="CB492" i="12"/>
  <c r="CC492" i="12"/>
  <c r="CD492" i="12"/>
  <c r="CE492" i="12"/>
  <c r="CF492" i="12"/>
  <c r="CG492" i="12"/>
  <c r="CH492" i="12"/>
  <c r="CI492" i="12"/>
  <c r="CJ492" i="12"/>
  <c r="CK492" i="12"/>
  <c r="CL492" i="12"/>
  <c r="CM492" i="12"/>
  <c r="CN492" i="12"/>
  <c r="CO492" i="12"/>
  <c r="CP492" i="12"/>
  <c r="CQ492" i="12"/>
  <c r="CR492" i="12"/>
  <c r="CS492" i="12"/>
  <c r="CT492" i="12"/>
  <c r="CU492" i="12"/>
  <c r="CV492" i="12"/>
  <c r="CW492" i="12"/>
  <c r="CX492" i="12"/>
  <c r="CY492" i="12"/>
  <c r="CZ492" i="12"/>
  <c r="DA492" i="12"/>
  <c r="DB492" i="12"/>
  <c r="DC492" i="12"/>
  <c r="DD492" i="12"/>
  <c r="BY493" i="12"/>
  <c r="BZ493" i="12"/>
  <c r="CA493" i="12"/>
  <c r="CB493" i="12"/>
  <c r="CC493" i="12"/>
  <c r="CD493" i="12"/>
  <c r="CE493" i="12"/>
  <c r="CF493" i="12"/>
  <c r="CG493" i="12"/>
  <c r="CH493" i="12"/>
  <c r="CI493" i="12"/>
  <c r="CJ493" i="12"/>
  <c r="CK493" i="12"/>
  <c r="CL493" i="12"/>
  <c r="CM493" i="12"/>
  <c r="CN493" i="12"/>
  <c r="CO493" i="12"/>
  <c r="CP493" i="12"/>
  <c r="CQ493" i="12"/>
  <c r="CR493" i="12"/>
  <c r="CS493" i="12"/>
  <c r="CT493" i="12"/>
  <c r="CU493" i="12"/>
  <c r="CV493" i="12"/>
  <c r="CW493" i="12"/>
  <c r="CX493" i="12"/>
  <c r="CY493" i="12"/>
  <c r="CZ493" i="12"/>
  <c r="DA493" i="12"/>
  <c r="DB493" i="12"/>
  <c r="DC493" i="12"/>
  <c r="DD493" i="12"/>
  <c r="BY494" i="12"/>
  <c r="BZ494" i="12"/>
  <c r="CA494" i="12"/>
  <c r="CB494" i="12"/>
  <c r="CC494" i="12"/>
  <c r="CD494" i="12"/>
  <c r="CE494" i="12"/>
  <c r="CF494" i="12"/>
  <c r="CG494" i="12"/>
  <c r="CH494" i="12"/>
  <c r="CI494" i="12"/>
  <c r="CJ494" i="12"/>
  <c r="CK494" i="12"/>
  <c r="CL494" i="12"/>
  <c r="CM494" i="12"/>
  <c r="CN494" i="12"/>
  <c r="CO494" i="12"/>
  <c r="CP494" i="12"/>
  <c r="CQ494" i="12"/>
  <c r="CR494" i="12"/>
  <c r="CS494" i="12"/>
  <c r="CT494" i="12"/>
  <c r="CU494" i="12"/>
  <c r="CV494" i="12"/>
  <c r="CW494" i="12"/>
  <c r="CX494" i="12"/>
  <c r="CY494" i="12"/>
  <c r="CZ494" i="12"/>
  <c r="DA494" i="12"/>
  <c r="DB494" i="12"/>
  <c r="DC494" i="12"/>
  <c r="DD494" i="12"/>
  <c r="BY495" i="12"/>
  <c r="BZ495" i="12"/>
  <c r="CA495" i="12"/>
  <c r="CB495" i="12"/>
  <c r="CC495" i="12"/>
  <c r="CD495" i="12"/>
  <c r="CE495" i="12"/>
  <c r="CF495" i="12"/>
  <c r="CG495" i="12"/>
  <c r="CH495" i="12"/>
  <c r="CI495" i="12"/>
  <c r="CJ495" i="12"/>
  <c r="CK495" i="12"/>
  <c r="CL495" i="12"/>
  <c r="CM495" i="12"/>
  <c r="CN495" i="12"/>
  <c r="CO495" i="12"/>
  <c r="CP495" i="12"/>
  <c r="CQ495" i="12"/>
  <c r="CR495" i="12"/>
  <c r="CS495" i="12"/>
  <c r="CT495" i="12"/>
  <c r="CU495" i="12"/>
  <c r="CV495" i="12"/>
  <c r="CW495" i="12"/>
  <c r="CX495" i="12"/>
  <c r="CY495" i="12"/>
  <c r="CZ495" i="12"/>
  <c r="DA495" i="12"/>
  <c r="DB495" i="12"/>
  <c r="DC495" i="12"/>
  <c r="DD495" i="12"/>
  <c r="BY496" i="12"/>
  <c r="BZ496" i="12"/>
  <c r="CA496" i="12"/>
  <c r="CB496" i="12"/>
  <c r="CC496" i="12"/>
  <c r="CD496" i="12"/>
  <c r="CE496" i="12"/>
  <c r="CF496" i="12"/>
  <c r="CG496" i="12"/>
  <c r="CH496" i="12"/>
  <c r="CI496" i="12"/>
  <c r="CJ496" i="12"/>
  <c r="CK496" i="12"/>
  <c r="CL496" i="12"/>
  <c r="CM496" i="12"/>
  <c r="CN496" i="12"/>
  <c r="CO496" i="12"/>
  <c r="CP496" i="12"/>
  <c r="CQ496" i="12"/>
  <c r="CR496" i="12"/>
  <c r="CS496" i="12"/>
  <c r="CT496" i="12"/>
  <c r="CU496" i="12"/>
  <c r="CV496" i="12"/>
  <c r="CW496" i="12"/>
  <c r="CX496" i="12"/>
  <c r="CY496" i="12"/>
  <c r="CZ496" i="12"/>
  <c r="DA496" i="12"/>
  <c r="DB496" i="12"/>
  <c r="DC496" i="12"/>
  <c r="DD496" i="12"/>
  <c r="BY497" i="12"/>
  <c r="BZ497" i="12"/>
  <c r="CA497" i="12"/>
  <c r="CB497" i="12"/>
  <c r="CC497" i="12"/>
  <c r="CD497" i="12"/>
  <c r="CE497" i="12"/>
  <c r="CF497" i="12"/>
  <c r="CG497" i="12"/>
  <c r="CH497" i="12"/>
  <c r="CI497" i="12"/>
  <c r="CJ497" i="12"/>
  <c r="CK497" i="12"/>
  <c r="CL497" i="12"/>
  <c r="CM497" i="12"/>
  <c r="CN497" i="12"/>
  <c r="CO497" i="12"/>
  <c r="CP497" i="12"/>
  <c r="CQ497" i="12"/>
  <c r="CR497" i="12"/>
  <c r="CS497" i="12"/>
  <c r="CT497" i="12"/>
  <c r="CU497" i="12"/>
  <c r="CV497" i="12"/>
  <c r="CW497" i="12"/>
  <c r="CX497" i="12"/>
  <c r="CY497" i="12"/>
  <c r="CZ497" i="12"/>
  <c r="DA497" i="12"/>
  <c r="DB497" i="12"/>
  <c r="DC497" i="12"/>
  <c r="DD497" i="12"/>
  <c r="BY498" i="12"/>
  <c r="BZ498" i="12"/>
  <c r="CA498" i="12"/>
  <c r="CB498" i="12"/>
  <c r="CC498" i="12"/>
  <c r="CD498" i="12"/>
  <c r="CE498" i="12"/>
  <c r="CF498" i="12"/>
  <c r="CG498" i="12"/>
  <c r="CH498" i="12"/>
  <c r="CI498" i="12"/>
  <c r="CJ498" i="12"/>
  <c r="CK498" i="12"/>
  <c r="CL498" i="12"/>
  <c r="CM498" i="12"/>
  <c r="CN498" i="12"/>
  <c r="CO498" i="12"/>
  <c r="CP498" i="12"/>
  <c r="CQ498" i="12"/>
  <c r="CR498" i="12"/>
  <c r="CS498" i="12"/>
  <c r="CT498" i="12"/>
  <c r="CU498" i="12"/>
  <c r="CV498" i="12"/>
  <c r="CW498" i="12"/>
  <c r="CX498" i="12"/>
  <c r="CY498" i="12"/>
  <c r="CZ498" i="12"/>
  <c r="DA498" i="12"/>
  <c r="DB498" i="12"/>
  <c r="DC498" i="12"/>
  <c r="DD498" i="12"/>
  <c r="BY499" i="12"/>
  <c r="BZ499" i="12"/>
  <c r="CA499" i="12"/>
  <c r="CB499" i="12"/>
  <c r="CC499" i="12"/>
  <c r="CD499" i="12"/>
  <c r="CE499" i="12"/>
  <c r="CF499" i="12"/>
  <c r="CG499" i="12"/>
  <c r="CH499" i="12"/>
  <c r="CI499" i="12"/>
  <c r="CJ499" i="12"/>
  <c r="CK499" i="12"/>
  <c r="CL499" i="12"/>
  <c r="CM499" i="12"/>
  <c r="CN499" i="12"/>
  <c r="CO499" i="12"/>
  <c r="CP499" i="12"/>
  <c r="CQ499" i="12"/>
  <c r="CR499" i="12"/>
  <c r="CS499" i="12"/>
  <c r="CT499" i="12"/>
  <c r="CU499" i="12"/>
  <c r="CV499" i="12"/>
  <c r="CW499" i="12"/>
  <c r="CX499" i="12"/>
  <c r="CY499" i="12"/>
  <c r="CZ499" i="12"/>
  <c r="DA499" i="12"/>
  <c r="DB499" i="12"/>
  <c r="DC499" i="12"/>
  <c r="DD499" i="12"/>
  <c r="BY4" i="12"/>
  <c r="BZ4" i="12"/>
  <c r="CA4" i="12"/>
  <c r="CB4" i="12"/>
  <c r="CC4" i="12"/>
  <c r="CD4" i="12"/>
  <c r="CE4" i="12"/>
  <c r="CF4" i="12"/>
  <c r="CG4" i="12"/>
  <c r="CH4" i="12"/>
  <c r="CI4" i="12"/>
  <c r="CJ4" i="12"/>
  <c r="CK4" i="12"/>
  <c r="CL4" i="12"/>
  <c r="CM4" i="12"/>
  <c r="CN4" i="12"/>
  <c r="CO4" i="12"/>
  <c r="CP4" i="12"/>
  <c r="CQ4" i="12"/>
  <c r="CR4" i="12"/>
  <c r="CS4" i="12"/>
  <c r="CT4" i="12"/>
  <c r="CU4" i="12"/>
  <c r="CV4" i="12"/>
  <c r="CW4" i="12"/>
  <c r="CX4" i="12"/>
  <c r="CY4" i="12"/>
  <c r="CZ4" i="12"/>
  <c r="DA4" i="12"/>
  <c r="DB4" i="12"/>
  <c r="DC4" i="12"/>
  <c r="DD4" i="12"/>
  <c r="I18" i="12"/>
  <c r="J18" i="12"/>
  <c r="K18" i="12"/>
  <c r="L18" i="12"/>
  <c r="N18" i="12"/>
  <c r="O18" i="12"/>
  <c r="P18" i="12"/>
  <c r="Q18" i="12"/>
  <c r="R18" i="12"/>
  <c r="S18" i="12"/>
  <c r="T18" i="12"/>
  <c r="U18" i="12"/>
  <c r="V18" i="12"/>
  <c r="W18" i="12"/>
  <c r="X18" i="12"/>
  <c r="Y18" i="12"/>
  <c r="Z18" i="12"/>
  <c r="AA18" i="12"/>
  <c r="AB18" i="12"/>
  <c r="AC18" i="12"/>
  <c r="AE18" i="12"/>
  <c r="AF18" i="12"/>
  <c r="AG18" i="12"/>
  <c r="AH18" i="12"/>
  <c r="AI18" i="12"/>
  <c r="AJ18" i="12"/>
  <c r="AK18" i="12"/>
  <c r="AL18" i="12"/>
  <c r="AM18" i="12"/>
  <c r="AN18" i="12"/>
  <c r="AO18" i="12"/>
  <c r="AP18" i="12"/>
  <c r="AQ18" i="12"/>
  <c r="AR18" i="12"/>
  <c r="AS18" i="12"/>
  <c r="AT18" i="12"/>
  <c r="AV18" i="12"/>
  <c r="AW18" i="12"/>
  <c r="AX18" i="12"/>
  <c r="AY18" i="12"/>
  <c r="AZ18" i="12"/>
  <c r="BA18" i="12"/>
  <c r="BB18" i="12"/>
  <c r="BC18" i="12"/>
  <c r="BD18" i="12"/>
  <c r="BE18" i="12"/>
  <c r="BF18" i="12"/>
  <c r="BG18" i="12"/>
  <c r="BH18" i="12"/>
  <c r="BI18" i="12"/>
  <c r="BJ18" i="12"/>
  <c r="BK18" i="12"/>
  <c r="BM18" i="12"/>
  <c r="BN18" i="12"/>
  <c r="BO18" i="12"/>
  <c r="BP18" i="12"/>
  <c r="BQ18" i="12"/>
  <c r="BR18" i="12"/>
  <c r="BS18" i="12"/>
  <c r="BT18" i="12"/>
  <c r="BU18" i="12"/>
  <c r="BV18" i="12"/>
  <c r="BW18" i="12"/>
  <c r="BX18" i="12"/>
  <c r="I19" i="12"/>
  <c r="J19" i="12"/>
  <c r="K19" i="12"/>
  <c r="L19" i="12"/>
  <c r="N19" i="12"/>
  <c r="O19" i="12"/>
  <c r="P19" i="12"/>
  <c r="Q19" i="12"/>
  <c r="R19" i="12"/>
  <c r="S19" i="12"/>
  <c r="T19" i="12"/>
  <c r="U19" i="12"/>
  <c r="V19" i="12"/>
  <c r="W19" i="12"/>
  <c r="X19" i="12"/>
  <c r="Y19" i="12"/>
  <c r="Z19" i="12"/>
  <c r="AA19" i="12"/>
  <c r="AB19" i="12"/>
  <c r="AC19" i="12"/>
  <c r="AE19" i="12"/>
  <c r="AF19" i="12"/>
  <c r="AG19" i="12"/>
  <c r="AH19" i="12"/>
  <c r="AI19" i="12"/>
  <c r="AJ19" i="12"/>
  <c r="AK19" i="12"/>
  <c r="AL19" i="12"/>
  <c r="AM19" i="12"/>
  <c r="AN19" i="12"/>
  <c r="AO19" i="12"/>
  <c r="AP19" i="12"/>
  <c r="AQ19" i="12"/>
  <c r="AR19" i="12"/>
  <c r="AS19" i="12"/>
  <c r="AT19" i="12"/>
  <c r="AV19" i="12"/>
  <c r="AW19" i="12"/>
  <c r="AX19" i="12"/>
  <c r="AY19" i="12"/>
  <c r="AZ19" i="12"/>
  <c r="BA19" i="12"/>
  <c r="BB19" i="12"/>
  <c r="BC19" i="12"/>
  <c r="BD19" i="12"/>
  <c r="BE19" i="12"/>
  <c r="BF19" i="12"/>
  <c r="BG19" i="12"/>
  <c r="BH19" i="12"/>
  <c r="BI19" i="12"/>
  <c r="BJ19" i="12"/>
  <c r="BK19" i="12"/>
  <c r="BM19" i="12"/>
  <c r="BN19" i="12"/>
  <c r="BO19" i="12"/>
  <c r="BP19" i="12"/>
  <c r="BQ19" i="12"/>
  <c r="BR19" i="12"/>
  <c r="BS19" i="12"/>
  <c r="BT19" i="12"/>
  <c r="BU19" i="12"/>
  <c r="BV19" i="12"/>
  <c r="BW19" i="12"/>
  <c r="BX19" i="12"/>
  <c r="I20" i="12"/>
  <c r="J20" i="12"/>
  <c r="K20" i="12"/>
  <c r="L20" i="12"/>
  <c r="N20" i="12"/>
  <c r="O20" i="12"/>
  <c r="P20" i="12"/>
  <c r="Q20" i="12"/>
  <c r="R20" i="12"/>
  <c r="S20" i="12"/>
  <c r="T20" i="12"/>
  <c r="U20" i="12"/>
  <c r="V20" i="12"/>
  <c r="W20" i="12"/>
  <c r="X20" i="12"/>
  <c r="Y20" i="12"/>
  <c r="Z20" i="12"/>
  <c r="AA20" i="12"/>
  <c r="AB20" i="12"/>
  <c r="AC20" i="12"/>
  <c r="AE20" i="12"/>
  <c r="AF20" i="12"/>
  <c r="AG20" i="12"/>
  <c r="AH20" i="12"/>
  <c r="AI20" i="12"/>
  <c r="AJ20" i="12"/>
  <c r="AK20" i="12"/>
  <c r="AL20" i="12"/>
  <c r="AM20" i="12"/>
  <c r="AN20" i="12"/>
  <c r="AO20" i="12"/>
  <c r="AP20" i="12"/>
  <c r="AQ20" i="12"/>
  <c r="AR20" i="12"/>
  <c r="AS20" i="12"/>
  <c r="AT20" i="12"/>
  <c r="AV20" i="12"/>
  <c r="AW20" i="12"/>
  <c r="AX20" i="12"/>
  <c r="AY20" i="12"/>
  <c r="AZ20" i="12"/>
  <c r="BA20" i="12"/>
  <c r="BB20" i="12"/>
  <c r="BC20" i="12"/>
  <c r="BD20" i="12"/>
  <c r="BE20" i="12"/>
  <c r="BF20" i="12"/>
  <c r="BG20" i="12"/>
  <c r="BH20" i="12"/>
  <c r="BI20" i="12"/>
  <c r="BJ20" i="12"/>
  <c r="BK20" i="12"/>
  <c r="BM20" i="12"/>
  <c r="BN20" i="12"/>
  <c r="BO20" i="12"/>
  <c r="BP20" i="12"/>
  <c r="BQ20" i="12"/>
  <c r="BR20" i="12"/>
  <c r="BS20" i="12"/>
  <c r="BT20" i="12"/>
  <c r="BU20" i="12"/>
  <c r="BV20" i="12"/>
  <c r="BW20" i="12"/>
  <c r="BX20" i="12"/>
  <c r="I21" i="12"/>
  <c r="J21" i="12"/>
  <c r="K21" i="12"/>
  <c r="L21" i="12"/>
  <c r="N21" i="12"/>
  <c r="O21" i="12"/>
  <c r="P21" i="12"/>
  <c r="Q21" i="12"/>
  <c r="R21" i="12"/>
  <c r="S21" i="12"/>
  <c r="T21" i="12"/>
  <c r="U21" i="12"/>
  <c r="V21" i="12"/>
  <c r="W21" i="12"/>
  <c r="X21" i="12"/>
  <c r="Y21" i="12"/>
  <c r="Z21" i="12"/>
  <c r="AA21" i="12"/>
  <c r="AB21" i="12"/>
  <c r="AC21" i="12"/>
  <c r="AE21" i="12"/>
  <c r="AF21" i="12"/>
  <c r="AG21" i="12"/>
  <c r="AH21" i="12"/>
  <c r="AI21" i="12"/>
  <c r="AJ21" i="12"/>
  <c r="AK21" i="12"/>
  <c r="AL21" i="12"/>
  <c r="AM21" i="12"/>
  <c r="AN21" i="12"/>
  <c r="AO21" i="12"/>
  <c r="AP21" i="12"/>
  <c r="AQ21" i="12"/>
  <c r="AR21" i="12"/>
  <c r="AS21" i="12"/>
  <c r="AT21" i="12"/>
  <c r="AV21" i="12"/>
  <c r="AW21" i="12"/>
  <c r="AX21" i="12"/>
  <c r="AY21" i="12"/>
  <c r="AZ21" i="12"/>
  <c r="BA21" i="12"/>
  <c r="BB21" i="12"/>
  <c r="BC21" i="12"/>
  <c r="BD21" i="12"/>
  <c r="BE21" i="12"/>
  <c r="BF21" i="12"/>
  <c r="BG21" i="12"/>
  <c r="BH21" i="12"/>
  <c r="BI21" i="12"/>
  <c r="BJ21" i="12"/>
  <c r="BK21" i="12"/>
  <c r="BM21" i="12"/>
  <c r="BN21" i="12"/>
  <c r="BO21" i="12"/>
  <c r="BP21" i="12"/>
  <c r="BQ21" i="12"/>
  <c r="BR21" i="12"/>
  <c r="BS21" i="12"/>
  <c r="BT21" i="12"/>
  <c r="BU21" i="12"/>
  <c r="BV21" i="12"/>
  <c r="BW21" i="12"/>
  <c r="BX21" i="12"/>
  <c r="I22" i="12"/>
  <c r="J22" i="12"/>
  <c r="K22" i="12"/>
  <c r="L22" i="12"/>
  <c r="N22" i="12"/>
  <c r="O22" i="12"/>
  <c r="P22" i="12"/>
  <c r="Q22" i="12"/>
  <c r="R22" i="12"/>
  <c r="S22" i="12"/>
  <c r="T22" i="12"/>
  <c r="U22" i="12"/>
  <c r="V22" i="12"/>
  <c r="W22" i="12"/>
  <c r="X22" i="12"/>
  <c r="Y22" i="12"/>
  <c r="Z22" i="12"/>
  <c r="AA22" i="12"/>
  <c r="AB22" i="12"/>
  <c r="AC22" i="12"/>
  <c r="AE22" i="12"/>
  <c r="AF22" i="12"/>
  <c r="AG22" i="12"/>
  <c r="AH22" i="12"/>
  <c r="AI22" i="12"/>
  <c r="AJ22" i="12"/>
  <c r="AK22" i="12"/>
  <c r="AL22" i="12"/>
  <c r="AM22" i="12"/>
  <c r="AN22" i="12"/>
  <c r="AO22" i="12"/>
  <c r="AP22" i="12"/>
  <c r="AQ22" i="12"/>
  <c r="AR22" i="12"/>
  <c r="AS22" i="12"/>
  <c r="AT22" i="12"/>
  <c r="AV22" i="12"/>
  <c r="AW22" i="12"/>
  <c r="AX22" i="12"/>
  <c r="AY22" i="12"/>
  <c r="AZ22" i="12"/>
  <c r="BA22" i="12"/>
  <c r="BB22" i="12"/>
  <c r="BC22" i="12"/>
  <c r="BD22" i="12"/>
  <c r="BE22" i="12"/>
  <c r="BF22" i="12"/>
  <c r="BG22" i="12"/>
  <c r="BH22" i="12"/>
  <c r="BI22" i="12"/>
  <c r="BJ22" i="12"/>
  <c r="BK22" i="12"/>
  <c r="BM22" i="12"/>
  <c r="BN22" i="12"/>
  <c r="BO22" i="12"/>
  <c r="BP22" i="12"/>
  <c r="BQ22" i="12"/>
  <c r="BR22" i="12"/>
  <c r="BS22" i="12"/>
  <c r="BT22" i="12"/>
  <c r="BU22" i="12"/>
  <c r="BV22" i="12"/>
  <c r="BW22" i="12"/>
  <c r="BX22" i="12"/>
  <c r="I23" i="12"/>
  <c r="J23" i="12"/>
  <c r="K23" i="12"/>
  <c r="L23" i="12"/>
  <c r="N23" i="12"/>
  <c r="O23" i="12"/>
  <c r="P23" i="12"/>
  <c r="Q23" i="12"/>
  <c r="R23" i="12"/>
  <c r="S23" i="12"/>
  <c r="T23" i="12"/>
  <c r="U23" i="12"/>
  <c r="V23" i="12"/>
  <c r="W23" i="12"/>
  <c r="X23" i="12"/>
  <c r="Y23" i="12"/>
  <c r="Z23" i="12"/>
  <c r="AA23" i="12"/>
  <c r="AB23" i="12"/>
  <c r="AC23" i="12"/>
  <c r="AE23" i="12"/>
  <c r="AF23" i="12"/>
  <c r="AG23" i="12"/>
  <c r="AH23" i="12"/>
  <c r="AI23" i="12"/>
  <c r="AJ23" i="12"/>
  <c r="AK23" i="12"/>
  <c r="AL23" i="12"/>
  <c r="AM23" i="12"/>
  <c r="AN23" i="12"/>
  <c r="AO23" i="12"/>
  <c r="AP23" i="12"/>
  <c r="AQ23" i="12"/>
  <c r="AR23" i="12"/>
  <c r="AS23" i="12"/>
  <c r="AT23" i="12"/>
  <c r="AV23" i="12"/>
  <c r="AW23" i="12"/>
  <c r="AX23" i="12"/>
  <c r="AY23" i="12"/>
  <c r="AZ23" i="12"/>
  <c r="BA23" i="12"/>
  <c r="BB23" i="12"/>
  <c r="BC23" i="12"/>
  <c r="BD23" i="12"/>
  <c r="BE23" i="12"/>
  <c r="BF23" i="12"/>
  <c r="BG23" i="12"/>
  <c r="BH23" i="12"/>
  <c r="BI23" i="12"/>
  <c r="BJ23" i="12"/>
  <c r="BK23" i="12"/>
  <c r="BM23" i="12"/>
  <c r="BN23" i="12"/>
  <c r="BO23" i="12"/>
  <c r="BP23" i="12"/>
  <c r="BQ23" i="12"/>
  <c r="BR23" i="12"/>
  <c r="BS23" i="12"/>
  <c r="BT23" i="12"/>
  <c r="BU23" i="12"/>
  <c r="BV23" i="12"/>
  <c r="BW23" i="12"/>
  <c r="BX23" i="12"/>
  <c r="I24" i="12"/>
  <c r="J24" i="12"/>
  <c r="K24" i="12"/>
  <c r="L24" i="12"/>
  <c r="N24" i="12"/>
  <c r="O24" i="12"/>
  <c r="P24" i="12"/>
  <c r="Q24" i="12"/>
  <c r="R24" i="12"/>
  <c r="S24" i="12"/>
  <c r="T24" i="12"/>
  <c r="U24" i="12"/>
  <c r="V24" i="12"/>
  <c r="W24" i="12"/>
  <c r="X24" i="12"/>
  <c r="Y24" i="12"/>
  <c r="Z24" i="12"/>
  <c r="AA24" i="12"/>
  <c r="AB24" i="12"/>
  <c r="AC24" i="12"/>
  <c r="AE24" i="12"/>
  <c r="AF24" i="12"/>
  <c r="AG24" i="12"/>
  <c r="AH24" i="12"/>
  <c r="AI24" i="12"/>
  <c r="AJ24" i="12"/>
  <c r="AK24" i="12"/>
  <c r="AL24" i="12"/>
  <c r="AM24" i="12"/>
  <c r="AN24" i="12"/>
  <c r="AO24" i="12"/>
  <c r="AP24" i="12"/>
  <c r="AQ24" i="12"/>
  <c r="AR24" i="12"/>
  <c r="AS24" i="12"/>
  <c r="AT24" i="12"/>
  <c r="AV24" i="12"/>
  <c r="AW24" i="12"/>
  <c r="AX24" i="12"/>
  <c r="AY24" i="12"/>
  <c r="AZ24" i="12"/>
  <c r="BA24" i="12"/>
  <c r="BB24" i="12"/>
  <c r="BC24" i="12"/>
  <c r="BD24" i="12"/>
  <c r="BE24" i="12"/>
  <c r="BF24" i="12"/>
  <c r="BG24" i="12"/>
  <c r="BH24" i="12"/>
  <c r="BI24" i="12"/>
  <c r="BJ24" i="12"/>
  <c r="BK24" i="12"/>
  <c r="BM24" i="12"/>
  <c r="BN24" i="12"/>
  <c r="BO24" i="12"/>
  <c r="BP24" i="12"/>
  <c r="BQ24" i="12"/>
  <c r="BR24" i="12"/>
  <c r="BS24" i="12"/>
  <c r="BT24" i="12"/>
  <c r="BU24" i="12"/>
  <c r="BV24" i="12"/>
  <c r="BW24" i="12"/>
  <c r="BX24" i="12"/>
  <c r="I25" i="12"/>
  <c r="J25" i="12"/>
  <c r="K25" i="12"/>
  <c r="L25" i="12"/>
  <c r="N25" i="12"/>
  <c r="O25" i="12"/>
  <c r="P25" i="12"/>
  <c r="Q25" i="12"/>
  <c r="R25" i="12"/>
  <c r="S25" i="12"/>
  <c r="T25" i="12"/>
  <c r="U25" i="12"/>
  <c r="V25" i="12"/>
  <c r="W25" i="12"/>
  <c r="X25" i="12"/>
  <c r="Y25" i="12"/>
  <c r="Z25" i="12"/>
  <c r="AA25" i="12"/>
  <c r="AB25" i="12"/>
  <c r="AC25" i="12"/>
  <c r="AE25" i="12"/>
  <c r="AF25" i="12"/>
  <c r="AG25" i="12"/>
  <c r="AH25" i="12"/>
  <c r="AI25" i="12"/>
  <c r="AJ25" i="12"/>
  <c r="AK25" i="12"/>
  <c r="AL25" i="12"/>
  <c r="AM25" i="12"/>
  <c r="AN25" i="12"/>
  <c r="AO25" i="12"/>
  <c r="AP25" i="12"/>
  <c r="AQ25" i="12"/>
  <c r="AR25" i="12"/>
  <c r="AS25" i="12"/>
  <c r="AT25" i="12"/>
  <c r="AV25" i="12"/>
  <c r="AW25" i="12"/>
  <c r="AX25" i="12"/>
  <c r="AY25" i="12"/>
  <c r="AZ25" i="12"/>
  <c r="BA25" i="12"/>
  <c r="BB25" i="12"/>
  <c r="BC25" i="12"/>
  <c r="BD25" i="12"/>
  <c r="BE25" i="12"/>
  <c r="BF25" i="12"/>
  <c r="BG25" i="12"/>
  <c r="BH25" i="12"/>
  <c r="BI25" i="12"/>
  <c r="BJ25" i="12"/>
  <c r="BK25" i="12"/>
  <c r="BM25" i="12"/>
  <c r="BN25" i="12"/>
  <c r="BO25" i="12"/>
  <c r="BP25" i="12"/>
  <c r="BQ25" i="12"/>
  <c r="BR25" i="12"/>
  <c r="BS25" i="12"/>
  <c r="BT25" i="12"/>
  <c r="BU25" i="12"/>
  <c r="BV25" i="12"/>
  <c r="BW25" i="12"/>
  <c r="BX25" i="12"/>
  <c r="I26" i="12"/>
  <c r="J26" i="12"/>
  <c r="K26" i="12"/>
  <c r="L26" i="12"/>
  <c r="N26" i="12"/>
  <c r="O26" i="12"/>
  <c r="P26" i="12"/>
  <c r="Q26" i="12"/>
  <c r="R26" i="12"/>
  <c r="S26" i="12"/>
  <c r="T26" i="12"/>
  <c r="U26" i="12"/>
  <c r="V26" i="12"/>
  <c r="W26" i="12"/>
  <c r="X26" i="12"/>
  <c r="Y26" i="12"/>
  <c r="Z26" i="12"/>
  <c r="AA26" i="12"/>
  <c r="AB26" i="12"/>
  <c r="AC26" i="12"/>
  <c r="AE26" i="12"/>
  <c r="AF26" i="12"/>
  <c r="AG26" i="12"/>
  <c r="AH26" i="12"/>
  <c r="AI26" i="12"/>
  <c r="AJ26" i="12"/>
  <c r="AK26" i="12"/>
  <c r="AL26" i="12"/>
  <c r="AM26" i="12"/>
  <c r="AN26" i="12"/>
  <c r="AO26" i="12"/>
  <c r="AP26" i="12"/>
  <c r="AQ26" i="12"/>
  <c r="AR26" i="12"/>
  <c r="AS26" i="12"/>
  <c r="AT26" i="12"/>
  <c r="AV26" i="12"/>
  <c r="AW26" i="12"/>
  <c r="AX26" i="12"/>
  <c r="AY26" i="12"/>
  <c r="AZ26" i="12"/>
  <c r="BA26" i="12"/>
  <c r="BB26" i="12"/>
  <c r="BC26" i="12"/>
  <c r="BD26" i="12"/>
  <c r="BE26" i="12"/>
  <c r="BF26" i="12"/>
  <c r="BG26" i="12"/>
  <c r="BH26" i="12"/>
  <c r="BI26" i="12"/>
  <c r="BJ26" i="12"/>
  <c r="BK26" i="12"/>
  <c r="BM26" i="12"/>
  <c r="BN26" i="12"/>
  <c r="BO26" i="12"/>
  <c r="BP26" i="12"/>
  <c r="BQ26" i="12"/>
  <c r="BR26" i="12"/>
  <c r="BS26" i="12"/>
  <c r="BT26" i="12"/>
  <c r="BU26" i="12"/>
  <c r="BV26" i="12"/>
  <c r="BW26" i="12"/>
  <c r="BX26" i="12"/>
  <c r="I27" i="12"/>
  <c r="J27" i="12"/>
  <c r="K27" i="12"/>
  <c r="L27" i="12"/>
  <c r="N27" i="12"/>
  <c r="O27" i="12"/>
  <c r="P27" i="12"/>
  <c r="Q27" i="12"/>
  <c r="R27" i="12"/>
  <c r="S27" i="12"/>
  <c r="T27" i="12"/>
  <c r="U27" i="12"/>
  <c r="V27" i="12"/>
  <c r="W27" i="12"/>
  <c r="X27" i="12"/>
  <c r="Y27" i="12"/>
  <c r="Z27" i="12"/>
  <c r="AA27" i="12"/>
  <c r="AB27" i="12"/>
  <c r="AC27" i="12"/>
  <c r="AE27" i="12"/>
  <c r="AF27" i="12"/>
  <c r="AG27" i="12"/>
  <c r="AH27" i="12"/>
  <c r="AI27" i="12"/>
  <c r="AJ27" i="12"/>
  <c r="AK27" i="12"/>
  <c r="AL27" i="12"/>
  <c r="AM27" i="12"/>
  <c r="AN27" i="12"/>
  <c r="AO27" i="12"/>
  <c r="AP27" i="12"/>
  <c r="AQ27" i="12"/>
  <c r="AR27" i="12"/>
  <c r="AS27" i="12"/>
  <c r="AT27" i="12"/>
  <c r="AV27" i="12"/>
  <c r="AW27" i="12"/>
  <c r="AX27" i="12"/>
  <c r="AY27" i="12"/>
  <c r="AZ27" i="12"/>
  <c r="BA27" i="12"/>
  <c r="BB27" i="12"/>
  <c r="BC27" i="12"/>
  <c r="BD27" i="12"/>
  <c r="BE27" i="12"/>
  <c r="BF27" i="12"/>
  <c r="BG27" i="12"/>
  <c r="BH27" i="12"/>
  <c r="BI27" i="12"/>
  <c r="BJ27" i="12"/>
  <c r="BK27" i="12"/>
  <c r="BM27" i="12"/>
  <c r="BN27" i="12"/>
  <c r="BO27" i="12"/>
  <c r="BP27" i="12"/>
  <c r="BQ27" i="12"/>
  <c r="BR27" i="12"/>
  <c r="BS27" i="12"/>
  <c r="BT27" i="12"/>
  <c r="BU27" i="12"/>
  <c r="BV27" i="12"/>
  <c r="BW27" i="12"/>
  <c r="BX27" i="12"/>
  <c r="I28" i="12"/>
  <c r="J28" i="12"/>
  <c r="K28" i="12"/>
  <c r="L28" i="12"/>
  <c r="N28" i="12"/>
  <c r="O28" i="12"/>
  <c r="P28" i="12"/>
  <c r="Q28" i="12"/>
  <c r="R28" i="12"/>
  <c r="S28" i="12"/>
  <c r="T28" i="12"/>
  <c r="U28" i="12"/>
  <c r="V28" i="12"/>
  <c r="W28" i="12"/>
  <c r="X28" i="12"/>
  <c r="Y28" i="12"/>
  <c r="Z28" i="12"/>
  <c r="AA28" i="12"/>
  <c r="AB28" i="12"/>
  <c r="AC28" i="12"/>
  <c r="AE28" i="12"/>
  <c r="AF28" i="12"/>
  <c r="AG28" i="12"/>
  <c r="AH28" i="12"/>
  <c r="AI28" i="12"/>
  <c r="AJ28" i="12"/>
  <c r="AK28" i="12"/>
  <c r="AL28" i="12"/>
  <c r="AM28" i="12"/>
  <c r="AN28" i="12"/>
  <c r="AO28" i="12"/>
  <c r="AP28" i="12"/>
  <c r="AQ28" i="12"/>
  <c r="AR28" i="12"/>
  <c r="AS28" i="12"/>
  <c r="AT28" i="12"/>
  <c r="AV28" i="12"/>
  <c r="AW28" i="12"/>
  <c r="AX28" i="12"/>
  <c r="AY28" i="12"/>
  <c r="AZ28" i="12"/>
  <c r="BA28" i="12"/>
  <c r="BB28" i="12"/>
  <c r="BC28" i="12"/>
  <c r="BD28" i="12"/>
  <c r="BE28" i="12"/>
  <c r="BF28" i="12"/>
  <c r="BG28" i="12"/>
  <c r="BH28" i="12"/>
  <c r="BI28" i="12"/>
  <c r="BJ28" i="12"/>
  <c r="BK28" i="12"/>
  <c r="BM28" i="12"/>
  <c r="BN28" i="12"/>
  <c r="BO28" i="12"/>
  <c r="BP28" i="12"/>
  <c r="BQ28" i="12"/>
  <c r="BR28" i="12"/>
  <c r="BS28" i="12"/>
  <c r="BT28" i="12"/>
  <c r="BU28" i="12"/>
  <c r="BV28" i="12"/>
  <c r="BW28" i="12"/>
  <c r="BX28" i="12"/>
  <c r="I29" i="12"/>
  <c r="J29" i="12"/>
  <c r="K29" i="12"/>
  <c r="L29" i="12"/>
  <c r="N29" i="12"/>
  <c r="O29" i="12"/>
  <c r="P29" i="12"/>
  <c r="Q29" i="12"/>
  <c r="R29" i="12"/>
  <c r="S29" i="12"/>
  <c r="T29" i="12"/>
  <c r="U29" i="12"/>
  <c r="V29" i="12"/>
  <c r="W29" i="12"/>
  <c r="X29" i="12"/>
  <c r="Y29" i="12"/>
  <c r="Z29" i="12"/>
  <c r="AA29" i="12"/>
  <c r="AB29" i="12"/>
  <c r="AC29" i="12"/>
  <c r="AE29" i="12"/>
  <c r="AF29" i="12"/>
  <c r="AG29" i="12"/>
  <c r="AH29" i="12"/>
  <c r="AI29" i="12"/>
  <c r="AJ29" i="12"/>
  <c r="AK29" i="12"/>
  <c r="AL29" i="12"/>
  <c r="AM29" i="12"/>
  <c r="AN29" i="12"/>
  <c r="AO29" i="12"/>
  <c r="AP29" i="12"/>
  <c r="AQ29" i="12"/>
  <c r="AR29" i="12"/>
  <c r="AS29" i="12"/>
  <c r="AT29" i="12"/>
  <c r="AV29" i="12"/>
  <c r="AW29" i="12"/>
  <c r="AX29" i="12"/>
  <c r="AY29" i="12"/>
  <c r="AZ29" i="12"/>
  <c r="BA29" i="12"/>
  <c r="BB29" i="12"/>
  <c r="BC29" i="12"/>
  <c r="BD29" i="12"/>
  <c r="BE29" i="12"/>
  <c r="BF29" i="12"/>
  <c r="BG29" i="12"/>
  <c r="BH29" i="12"/>
  <c r="BI29" i="12"/>
  <c r="BJ29" i="12"/>
  <c r="BK29" i="12"/>
  <c r="BM29" i="12"/>
  <c r="BN29" i="12"/>
  <c r="BO29" i="12"/>
  <c r="BP29" i="12"/>
  <c r="BQ29" i="12"/>
  <c r="BR29" i="12"/>
  <c r="BS29" i="12"/>
  <c r="BT29" i="12"/>
  <c r="BU29" i="12"/>
  <c r="BV29" i="12"/>
  <c r="BW29" i="12"/>
  <c r="BX29" i="12"/>
  <c r="I30" i="12"/>
  <c r="J30" i="12"/>
  <c r="K30" i="12"/>
  <c r="L30" i="12"/>
  <c r="N30" i="12"/>
  <c r="O30" i="12"/>
  <c r="P30" i="12"/>
  <c r="Q30" i="12"/>
  <c r="R30" i="12"/>
  <c r="S30" i="12"/>
  <c r="T30" i="12"/>
  <c r="U30" i="12"/>
  <c r="V30" i="12"/>
  <c r="W30" i="12"/>
  <c r="X30" i="12"/>
  <c r="Y30" i="12"/>
  <c r="Z30" i="12"/>
  <c r="AA30" i="12"/>
  <c r="AB30" i="12"/>
  <c r="AC30" i="12"/>
  <c r="AE30" i="12"/>
  <c r="AF30" i="12"/>
  <c r="AG30" i="12"/>
  <c r="AH30" i="12"/>
  <c r="AI30" i="12"/>
  <c r="AJ30" i="12"/>
  <c r="AK30" i="12"/>
  <c r="AL30" i="12"/>
  <c r="AM30" i="12"/>
  <c r="AN30" i="12"/>
  <c r="AO30" i="12"/>
  <c r="AP30" i="12"/>
  <c r="AQ30" i="12"/>
  <c r="AR30" i="12"/>
  <c r="AS30" i="12"/>
  <c r="AT30" i="12"/>
  <c r="AV30" i="12"/>
  <c r="AW30" i="12"/>
  <c r="AX30" i="12"/>
  <c r="AY30" i="12"/>
  <c r="AZ30" i="12"/>
  <c r="BA30" i="12"/>
  <c r="BB30" i="12"/>
  <c r="BC30" i="12"/>
  <c r="BD30" i="12"/>
  <c r="BE30" i="12"/>
  <c r="BF30" i="12"/>
  <c r="BG30" i="12"/>
  <c r="BH30" i="12"/>
  <c r="BI30" i="12"/>
  <c r="BJ30" i="12"/>
  <c r="BK30" i="12"/>
  <c r="BM30" i="12"/>
  <c r="BN30" i="12"/>
  <c r="BO30" i="12"/>
  <c r="BP30" i="12"/>
  <c r="BQ30" i="12"/>
  <c r="BR30" i="12"/>
  <c r="BS30" i="12"/>
  <c r="BT30" i="12"/>
  <c r="BU30" i="12"/>
  <c r="BV30" i="12"/>
  <c r="BW30" i="12"/>
  <c r="BX30" i="12"/>
  <c r="I31" i="12"/>
  <c r="J31" i="12"/>
  <c r="K31" i="12"/>
  <c r="L31" i="12"/>
  <c r="N31" i="12"/>
  <c r="O31" i="12"/>
  <c r="P31" i="12"/>
  <c r="Q31" i="12"/>
  <c r="R31" i="12"/>
  <c r="S31" i="12"/>
  <c r="T31" i="12"/>
  <c r="U31" i="12"/>
  <c r="V31" i="12"/>
  <c r="W31" i="12"/>
  <c r="X31" i="12"/>
  <c r="Y31" i="12"/>
  <c r="Z31" i="12"/>
  <c r="AA31" i="12"/>
  <c r="AB31" i="12"/>
  <c r="AC31" i="12"/>
  <c r="AE31" i="12"/>
  <c r="AF31" i="12"/>
  <c r="AG31" i="12"/>
  <c r="AH31" i="12"/>
  <c r="AI31" i="12"/>
  <c r="AJ31" i="12"/>
  <c r="AK31" i="12"/>
  <c r="AL31" i="12"/>
  <c r="AM31" i="12"/>
  <c r="AN31" i="12"/>
  <c r="AO31" i="12"/>
  <c r="AP31" i="12"/>
  <c r="AQ31" i="12"/>
  <c r="AR31" i="12"/>
  <c r="AS31" i="12"/>
  <c r="AT31" i="12"/>
  <c r="AV31" i="12"/>
  <c r="AW31" i="12"/>
  <c r="AX31" i="12"/>
  <c r="AY31" i="12"/>
  <c r="AZ31" i="12"/>
  <c r="BA31" i="12"/>
  <c r="BB31" i="12"/>
  <c r="BC31" i="12"/>
  <c r="BD31" i="12"/>
  <c r="BE31" i="12"/>
  <c r="BF31" i="12"/>
  <c r="BG31" i="12"/>
  <c r="BH31" i="12"/>
  <c r="BI31" i="12"/>
  <c r="BJ31" i="12"/>
  <c r="BK31" i="12"/>
  <c r="BM31" i="12"/>
  <c r="BN31" i="12"/>
  <c r="BO31" i="12"/>
  <c r="BP31" i="12"/>
  <c r="BQ31" i="12"/>
  <c r="BR31" i="12"/>
  <c r="BS31" i="12"/>
  <c r="BT31" i="12"/>
  <c r="BU31" i="12"/>
  <c r="BV31" i="12"/>
  <c r="BW31" i="12"/>
  <c r="BX31" i="12"/>
  <c r="I32" i="12"/>
  <c r="J32" i="12"/>
  <c r="K32" i="12"/>
  <c r="L32" i="12"/>
  <c r="N32" i="12"/>
  <c r="O32" i="12"/>
  <c r="P32" i="12"/>
  <c r="Q32" i="12"/>
  <c r="R32" i="12"/>
  <c r="S32" i="12"/>
  <c r="T32" i="12"/>
  <c r="U32" i="12"/>
  <c r="V32" i="12"/>
  <c r="W32" i="12"/>
  <c r="X32" i="12"/>
  <c r="Y32" i="12"/>
  <c r="Z32" i="12"/>
  <c r="AA32" i="12"/>
  <c r="AB32" i="12"/>
  <c r="AC32" i="12"/>
  <c r="AE32" i="12"/>
  <c r="AF32" i="12"/>
  <c r="AG32" i="12"/>
  <c r="AH32" i="12"/>
  <c r="AI32" i="12"/>
  <c r="AJ32" i="12"/>
  <c r="AK32" i="12"/>
  <c r="AL32" i="12"/>
  <c r="AM32" i="12"/>
  <c r="AN32" i="12"/>
  <c r="AO32" i="12"/>
  <c r="AP32" i="12"/>
  <c r="AQ32" i="12"/>
  <c r="AR32" i="12"/>
  <c r="AS32" i="12"/>
  <c r="AT32" i="12"/>
  <c r="AV32" i="12"/>
  <c r="AW32" i="12"/>
  <c r="AX32" i="12"/>
  <c r="AY32" i="12"/>
  <c r="AZ32" i="12"/>
  <c r="BA32" i="12"/>
  <c r="BB32" i="12"/>
  <c r="BC32" i="12"/>
  <c r="BD32" i="12"/>
  <c r="BE32" i="12"/>
  <c r="BF32" i="12"/>
  <c r="BG32" i="12"/>
  <c r="BH32" i="12"/>
  <c r="BI32" i="12"/>
  <c r="BJ32" i="12"/>
  <c r="BK32" i="12"/>
  <c r="BM32" i="12"/>
  <c r="BN32" i="12"/>
  <c r="BO32" i="12"/>
  <c r="BP32" i="12"/>
  <c r="BQ32" i="12"/>
  <c r="BR32" i="12"/>
  <c r="BS32" i="12"/>
  <c r="BT32" i="12"/>
  <c r="BU32" i="12"/>
  <c r="BV32" i="12"/>
  <c r="BW32" i="12"/>
  <c r="BX32" i="12"/>
  <c r="I33" i="12"/>
  <c r="J33" i="12"/>
  <c r="K33" i="12"/>
  <c r="L33" i="12"/>
  <c r="N33" i="12"/>
  <c r="O33" i="12"/>
  <c r="P33" i="12"/>
  <c r="Q33" i="12"/>
  <c r="R33" i="12"/>
  <c r="S33" i="12"/>
  <c r="T33" i="12"/>
  <c r="U33" i="12"/>
  <c r="V33" i="12"/>
  <c r="W33" i="12"/>
  <c r="X33" i="12"/>
  <c r="Y33" i="12"/>
  <c r="Z33" i="12"/>
  <c r="AA33" i="12"/>
  <c r="AB33" i="12"/>
  <c r="AC33" i="12"/>
  <c r="AE33" i="12"/>
  <c r="AF33" i="12"/>
  <c r="AG33" i="12"/>
  <c r="AH33" i="12"/>
  <c r="AI33" i="12"/>
  <c r="AJ33" i="12"/>
  <c r="AK33" i="12"/>
  <c r="AL33" i="12"/>
  <c r="AM33" i="12"/>
  <c r="AN33" i="12"/>
  <c r="AO33" i="12"/>
  <c r="AP33" i="12"/>
  <c r="AQ33" i="12"/>
  <c r="AR33" i="12"/>
  <c r="AS33" i="12"/>
  <c r="AT33" i="12"/>
  <c r="AV33" i="12"/>
  <c r="AW33" i="12"/>
  <c r="AX33" i="12"/>
  <c r="AY33" i="12"/>
  <c r="AZ33" i="12"/>
  <c r="BA33" i="12"/>
  <c r="BB33" i="12"/>
  <c r="BC33" i="12"/>
  <c r="BD33" i="12"/>
  <c r="BE33" i="12"/>
  <c r="BF33" i="12"/>
  <c r="BG33" i="12"/>
  <c r="BH33" i="12"/>
  <c r="BI33" i="12"/>
  <c r="BJ33" i="12"/>
  <c r="BK33" i="12"/>
  <c r="BM33" i="12"/>
  <c r="BN33" i="12"/>
  <c r="BO33" i="12"/>
  <c r="BP33" i="12"/>
  <c r="BQ33" i="12"/>
  <c r="BR33" i="12"/>
  <c r="BS33" i="12"/>
  <c r="BT33" i="12"/>
  <c r="BU33" i="12"/>
  <c r="BV33" i="12"/>
  <c r="BW33" i="12"/>
  <c r="BX33" i="12"/>
  <c r="I34" i="12"/>
  <c r="J34" i="12"/>
  <c r="K34" i="12"/>
  <c r="L34" i="12"/>
  <c r="N34" i="12"/>
  <c r="O34" i="12"/>
  <c r="P34" i="12"/>
  <c r="Q34" i="12"/>
  <c r="R34" i="12"/>
  <c r="S34" i="12"/>
  <c r="T34" i="12"/>
  <c r="U34" i="12"/>
  <c r="V34" i="12"/>
  <c r="W34" i="12"/>
  <c r="X34" i="12"/>
  <c r="Y34" i="12"/>
  <c r="Z34" i="12"/>
  <c r="AA34" i="12"/>
  <c r="AB34" i="12"/>
  <c r="AC34" i="12"/>
  <c r="AE34" i="12"/>
  <c r="AF34" i="12"/>
  <c r="AG34" i="12"/>
  <c r="AH34" i="12"/>
  <c r="AI34" i="12"/>
  <c r="AJ34" i="12"/>
  <c r="AK34" i="12"/>
  <c r="AL34" i="12"/>
  <c r="AM34" i="12"/>
  <c r="AN34" i="12"/>
  <c r="AO34" i="12"/>
  <c r="AP34" i="12"/>
  <c r="AQ34" i="12"/>
  <c r="AR34" i="12"/>
  <c r="AS34" i="12"/>
  <c r="AT34" i="12"/>
  <c r="AV34" i="12"/>
  <c r="AW34" i="12"/>
  <c r="AX34" i="12"/>
  <c r="AY34" i="12"/>
  <c r="AZ34" i="12"/>
  <c r="BA34" i="12"/>
  <c r="BB34" i="12"/>
  <c r="BC34" i="12"/>
  <c r="BD34" i="12"/>
  <c r="BE34" i="12"/>
  <c r="BF34" i="12"/>
  <c r="BG34" i="12"/>
  <c r="BH34" i="12"/>
  <c r="BI34" i="12"/>
  <c r="BJ34" i="12"/>
  <c r="BK34" i="12"/>
  <c r="BM34" i="12"/>
  <c r="BN34" i="12"/>
  <c r="BO34" i="12"/>
  <c r="BP34" i="12"/>
  <c r="BQ34" i="12"/>
  <c r="BR34" i="12"/>
  <c r="BS34" i="12"/>
  <c r="BT34" i="12"/>
  <c r="BU34" i="12"/>
  <c r="BV34" i="12"/>
  <c r="BW34" i="12"/>
  <c r="BX34" i="12"/>
  <c r="I35" i="12"/>
  <c r="J35" i="12"/>
  <c r="K35" i="12"/>
  <c r="L35" i="12"/>
  <c r="N35" i="12"/>
  <c r="O35" i="12"/>
  <c r="P35" i="12"/>
  <c r="Q35" i="12"/>
  <c r="R35" i="12"/>
  <c r="S35" i="12"/>
  <c r="T35" i="12"/>
  <c r="U35" i="12"/>
  <c r="V35" i="12"/>
  <c r="W35" i="12"/>
  <c r="X35" i="12"/>
  <c r="Y35" i="12"/>
  <c r="Z35" i="12"/>
  <c r="AA35" i="12"/>
  <c r="AB35" i="12"/>
  <c r="AC35" i="12"/>
  <c r="AE35" i="12"/>
  <c r="AF35" i="12"/>
  <c r="AG35" i="12"/>
  <c r="AH35" i="12"/>
  <c r="AI35" i="12"/>
  <c r="AJ35" i="12"/>
  <c r="AK35" i="12"/>
  <c r="AL35" i="12"/>
  <c r="AM35" i="12"/>
  <c r="AN35" i="12"/>
  <c r="AO35" i="12"/>
  <c r="AP35" i="12"/>
  <c r="AQ35" i="12"/>
  <c r="AR35" i="12"/>
  <c r="AS35" i="12"/>
  <c r="AT35" i="12"/>
  <c r="AV35" i="12"/>
  <c r="AW35" i="12"/>
  <c r="AX35" i="12"/>
  <c r="AY35" i="12"/>
  <c r="AZ35" i="12"/>
  <c r="BA35" i="12"/>
  <c r="BB35" i="12"/>
  <c r="BC35" i="12"/>
  <c r="BD35" i="12"/>
  <c r="BE35" i="12"/>
  <c r="BF35" i="12"/>
  <c r="BG35" i="12"/>
  <c r="BH35" i="12"/>
  <c r="BI35" i="12"/>
  <c r="BJ35" i="12"/>
  <c r="BK35" i="12"/>
  <c r="BM35" i="12"/>
  <c r="BN35" i="12"/>
  <c r="BO35" i="12"/>
  <c r="BP35" i="12"/>
  <c r="BQ35" i="12"/>
  <c r="BR35" i="12"/>
  <c r="BS35" i="12"/>
  <c r="BT35" i="12"/>
  <c r="BU35" i="12"/>
  <c r="BV35" i="12"/>
  <c r="BW35" i="12"/>
  <c r="BX35" i="12"/>
  <c r="I36" i="12"/>
  <c r="J36" i="12"/>
  <c r="K36" i="12"/>
  <c r="L36" i="12"/>
  <c r="N36" i="12"/>
  <c r="O36" i="12"/>
  <c r="P36" i="12"/>
  <c r="Q36" i="12"/>
  <c r="R36" i="12"/>
  <c r="S36" i="12"/>
  <c r="T36" i="12"/>
  <c r="U36" i="12"/>
  <c r="V36" i="12"/>
  <c r="W36" i="12"/>
  <c r="X36" i="12"/>
  <c r="Y36" i="12"/>
  <c r="Z36" i="12"/>
  <c r="AA36" i="12"/>
  <c r="AB36" i="12"/>
  <c r="AC36" i="12"/>
  <c r="AE36" i="12"/>
  <c r="AF36" i="12"/>
  <c r="AG36" i="12"/>
  <c r="AH36" i="12"/>
  <c r="AI36" i="12"/>
  <c r="AJ36" i="12"/>
  <c r="AK36" i="12"/>
  <c r="AL36" i="12"/>
  <c r="AM36" i="12"/>
  <c r="AN36" i="12"/>
  <c r="AO36" i="12"/>
  <c r="AP36" i="12"/>
  <c r="AQ36" i="12"/>
  <c r="AR36" i="12"/>
  <c r="AS36" i="12"/>
  <c r="AT36" i="12"/>
  <c r="AV36" i="12"/>
  <c r="AW36" i="12"/>
  <c r="AX36" i="12"/>
  <c r="AY36" i="12"/>
  <c r="AZ36" i="12"/>
  <c r="BA36" i="12"/>
  <c r="BB36" i="12"/>
  <c r="BC36" i="12"/>
  <c r="BD36" i="12"/>
  <c r="BE36" i="12"/>
  <c r="BF36" i="12"/>
  <c r="BG36" i="12"/>
  <c r="BH36" i="12"/>
  <c r="BI36" i="12"/>
  <c r="BJ36" i="12"/>
  <c r="BK36" i="12"/>
  <c r="BM36" i="12"/>
  <c r="BN36" i="12"/>
  <c r="BO36" i="12"/>
  <c r="BP36" i="12"/>
  <c r="BQ36" i="12"/>
  <c r="BR36" i="12"/>
  <c r="BS36" i="12"/>
  <c r="BT36" i="12"/>
  <c r="BU36" i="12"/>
  <c r="BV36" i="12"/>
  <c r="BW36" i="12"/>
  <c r="BX36" i="12"/>
  <c r="I37" i="12"/>
  <c r="J37" i="12"/>
  <c r="K37" i="12"/>
  <c r="L37" i="12"/>
  <c r="N37" i="12"/>
  <c r="O37" i="12"/>
  <c r="P37" i="12"/>
  <c r="Q37" i="12"/>
  <c r="R37" i="12"/>
  <c r="S37" i="12"/>
  <c r="T37" i="12"/>
  <c r="U37" i="12"/>
  <c r="V37" i="12"/>
  <c r="W37" i="12"/>
  <c r="X37" i="12"/>
  <c r="Y37" i="12"/>
  <c r="Z37" i="12"/>
  <c r="AA37" i="12"/>
  <c r="AB37" i="12"/>
  <c r="AC37" i="12"/>
  <c r="AE37" i="12"/>
  <c r="AF37" i="12"/>
  <c r="AG37" i="12"/>
  <c r="AH37" i="12"/>
  <c r="AI37" i="12"/>
  <c r="AJ37" i="12"/>
  <c r="AK37" i="12"/>
  <c r="AL37" i="12"/>
  <c r="AM37" i="12"/>
  <c r="AN37" i="12"/>
  <c r="AO37" i="12"/>
  <c r="AP37" i="12"/>
  <c r="AQ37" i="12"/>
  <c r="AR37" i="12"/>
  <c r="AS37" i="12"/>
  <c r="AT37" i="12"/>
  <c r="AV37" i="12"/>
  <c r="AW37" i="12"/>
  <c r="AX37" i="12"/>
  <c r="AY37" i="12"/>
  <c r="AZ37" i="12"/>
  <c r="BA37" i="12"/>
  <c r="BB37" i="12"/>
  <c r="BC37" i="12"/>
  <c r="BD37" i="12"/>
  <c r="BE37" i="12"/>
  <c r="BF37" i="12"/>
  <c r="BG37" i="12"/>
  <c r="BH37" i="12"/>
  <c r="BI37" i="12"/>
  <c r="BJ37" i="12"/>
  <c r="BK37" i="12"/>
  <c r="BM37" i="12"/>
  <c r="BN37" i="12"/>
  <c r="BO37" i="12"/>
  <c r="BP37" i="12"/>
  <c r="BQ37" i="12"/>
  <c r="BR37" i="12"/>
  <c r="BS37" i="12"/>
  <c r="BT37" i="12"/>
  <c r="BU37" i="12"/>
  <c r="BV37" i="12"/>
  <c r="BW37" i="12"/>
  <c r="BX37" i="12"/>
  <c r="I38" i="12"/>
  <c r="J38" i="12"/>
  <c r="K38" i="12"/>
  <c r="L38" i="12"/>
  <c r="N38" i="12"/>
  <c r="O38" i="12"/>
  <c r="P38" i="12"/>
  <c r="Q38" i="12"/>
  <c r="R38" i="12"/>
  <c r="S38" i="12"/>
  <c r="T38" i="12"/>
  <c r="U38" i="12"/>
  <c r="V38" i="12"/>
  <c r="W38" i="12"/>
  <c r="X38" i="12"/>
  <c r="Y38" i="12"/>
  <c r="Z38" i="12"/>
  <c r="AA38" i="12"/>
  <c r="AB38" i="12"/>
  <c r="AC38" i="12"/>
  <c r="AE38" i="12"/>
  <c r="AF38" i="12"/>
  <c r="AG38" i="12"/>
  <c r="AH38" i="12"/>
  <c r="AI38" i="12"/>
  <c r="AJ38" i="12"/>
  <c r="AK38" i="12"/>
  <c r="AL38" i="12"/>
  <c r="AM38" i="12"/>
  <c r="AN38" i="12"/>
  <c r="AO38" i="12"/>
  <c r="AP38" i="12"/>
  <c r="AQ38" i="12"/>
  <c r="AR38" i="12"/>
  <c r="AS38" i="12"/>
  <c r="AT38" i="12"/>
  <c r="AV38" i="12"/>
  <c r="AW38" i="12"/>
  <c r="AX38" i="12"/>
  <c r="AY38" i="12"/>
  <c r="AZ38" i="12"/>
  <c r="BA38" i="12"/>
  <c r="BB38" i="12"/>
  <c r="BC38" i="12"/>
  <c r="BD38" i="12"/>
  <c r="BE38" i="12"/>
  <c r="BF38" i="12"/>
  <c r="BG38" i="12"/>
  <c r="BH38" i="12"/>
  <c r="BI38" i="12"/>
  <c r="BJ38" i="12"/>
  <c r="BK38" i="12"/>
  <c r="BM38" i="12"/>
  <c r="BN38" i="12"/>
  <c r="BO38" i="12"/>
  <c r="BP38" i="12"/>
  <c r="BQ38" i="12"/>
  <c r="BR38" i="12"/>
  <c r="BS38" i="12"/>
  <c r="BT38" i="12"/>
  <c r="BU38" i="12"/>
  <c r="BV38" i="12"/>
  <c r="BW38" i="12"/>
  <c r="BX38" i="12"/>
  <c r="I39" i="12"/>
  <c r="J39" i="12"/>
  <c r="K39" i="12"/>
  <c r="L39" i="12"/>
  <c r="N39" i="12"/>
  <c r="O39" i="12"/>
  <c r="P39" i="12"/>
  <c r="Q39" i="12"/>
  <c r="R39" i="12"/>
  <c r="S39" i="12"/>
  <c r="T39" i="12"/>
  <c r="U39" i="12"/>
  <c r="V39" i="12"/>
  <c r="W39" i="12"/>
  <c r="X39" i="12"/>
  <c r="Y39" i="12"/>
  <c r="Z39" i="12"/>
  <c r="AA39" i="12"/>
  <c r="AB39" i="12"/>
  <c r="AC39" i="12"/>
  <c r="AE39" i="12"/>
  <c r="AF39" i="12"/>
  <c r="AG39" i="12"/>
  <c r="AH39" i="12"/>
  <c r="AI39" i="12"/>
  <c r="AJ39" i="12"/>
  <c r="AK39" i="12"/>
  <c r="AL39" i="12"/>
  <c r="AM39" i="12"/>
  <c r="AN39" i="12"/>
  <c r="AO39" i="12"/>
  <c r="AP39" i="12"/>
  <c r="AQ39" i="12"/>
  <c r="AR39" i="12"/>
  <c r="AS39" i="12"/>
  <c r="AT39" i="12"/>
  <c r="AV39" i="12"/>
  <c r="AW39" i="12"/>
  <c r="AX39" i="12"/>
  <c r="AY39" i="12"/>
  <c r="AZ39" i="12"/>
  <c r="BA39" i="12"/>
  <c r="BB39" i="12"/>
  <c r="BC39" i="12"/>
  <c r="BD39" i="12"/>
  <c r="BE39" i="12"/>
  <c r="BF39" i="12"/>
  <c r="BG39" i="12"/>
  <c r="BH39" i="12"/>
  <c r="BI39" i="12"/>
  <c r="BJ39" i="12"/>
  <c r="BK39" i="12"/>
  <c r="BM39" i="12"/>
  <c r="BN39" i="12"/>
  <c r="BO39" i="12"/>
  <c r="BP39" i="12"/>
  <c r="BQ39" i="12"/>
  <c r="BR39" i="12"/>
  <c r="BS39" i="12"/>
  <c r="BT39" i="12"/>
  <c r="BU39" i="12"/>
  <c r="BV39" i="12"/>
  <c r="BW39" i="12"/>
  <c r="BX39" i="12"/>
  <c r="I40" i="12"/>
  <c r="J40" i="12"/>
  <c r="K40" i="12"/>
  <c r="L40" i="12"/>
  <c r="N40" i="12"/>
  <c r="O40" i="12"/>
  <c r="P40" i="12"/>
  <c r="Q40" i="12"/>
  <c r="R40" i="12"/>
  <c r="S40" i="12"/>
  <c r="T40" i="12"/>
  <c r="U40" i="12"/>
  <c r="V40" i="12"/>
  <c r="W40" i="12"/>
  <c r="X40" i="12"/>
  <c r="Y40" i="12"/>
  <c r="Z40" i="12"/>
  <c r="AA40" i="12"/>
  <c r="AB40" i="12"/>
  <c r="AC40" i="12"/>
  <c r="AE40" i="12"/>
  <c r="AF40" i="12"/>
  <c r="AG40" i="12"/>
  <c r="AH40" i="12"/>
  <c r="AI40" i="12"/>
  <c r="AJ40" i="12"/>
  <c r="AK40" i="12"/>
  <c r="AL40" i="12"/>
  <c r="AM40" i="12"/>
  <c r="AN40" i="12"/>
  <c r="AO40" i="12"/>
  <c r="AP40" i="12"/>
  <c r="AQ40" i="12"/>
  <c r="AR40" i="12"/>
  <c r="AS40" i="12"/>
  <c r="AT40" i="12"/>
  <c r="AV40" i="12"/>
  <c r="AW40" i="12"/>
  <c r="AX40" i="12"/>
  <c r="AY40" i="12"/>
  <c r="AZ40" i="12"/>
  <c r="BA40" i="12"/>
  <c r="BB40" i="12"/>
  <c r="BC40" i="12"/>
  <c r="BD40" i="12"/>
  <c r="BE40" i="12"/>
  <c r="BF40" i="12"/>
  <c r="BG40" i="12"/>
  <c r="BH40" i="12"/>
  <c r="BI40" i="12"/>
  <c r="BJ40" i="12"/>
  <c r="BK40" i="12"/>
  <c r="BM40" i="12"/>
  <c r="BN40" i="12"/>
  <c r="BO40" i="12"/>
  <c r="BP40" i="12"/>
  <c r="BQ40" i="12"/>
  <c r="BR40" i="12"/>
  <c r="BS40" i="12"/>
  <c r="BT40" i="12"/>
  <c r="BU40" i="12"/>
  <c r="BV40" i="12"/>
  <c r="BW40" i="12"/>
  <c r="BX40" i="12"/>
  <c r="I41" i="12"/>
  <c r="J41" i="12"/>
  <c r="K41" i="12"/>
  <c r="L41" i="12"/>
  <c r="N41" i="12"/>
  <c r="O41" i="12"/>
  <c r="P41" i="12"/>
  <c r="Q41" i="12"/>
  <c r="R41" i="12"/>
  <c r="S41" i="12"/>
  <c r="T41" i="12"/>
  <c r="U41" i="12"/>
  <c r="V41" i="12"/>
  <c r="W41" i="12"/>
  <c r="X41" i="12"/>
  <c r="Y41" i="12"/>
  <c r="Z41" i="12"/>
  <c r="AA41" i="12"/>
  <c r="AB41" i="12"/>
  <c r="AC41" i="12"/>
  <c r="AE41" i="12"/>
  <c r="AF41" i="12"/>
  <c r="AG41" i="12"/>
  <c r="AH41" i="12"/>
  <c r="AI41" i="12"/>
  <c r="AJ41" i="12"/>
  <c r="AK41" i="12"/>
  <c r="AL41" i="12"/>
  <c r="AM41" i="12"/>
  <c r="AN41" i="12"/>
  <c r="AO41" i="12"/>
  <c r="AP41" i="12"/>
  <c r="AQ41" i="12"/>
  <c r="AR41" i="12"/>
  <c r="AS41" i="12"/>
  <c r="AT41" i="12"/>
  <c r="AV41" i="12"/>
  <c r="AW41" i="12"/>
  <c r="AX41" i="12"/>
  <c r="AY41" i="12"/>
  <c r="AZ41" i="12"/>
  <c r="BA41" i="12"/>
  <c r="BB41" i="12"/>
  <c r="BC41" i="12"/>
  <c r="BD41" i="12"/>
  <c r="BE41" i="12"/>
  <c r="BF41" i="12"/>
  <c r="BG41" i="12"/>
  <c r="BH41" i="12"/>
  <c r="BI41" i="12"/>
  <c r="BJ41" i="12"/>
  <c r="BK41" i="12"/>
  <c r="BM41" i="12"/>
  <c r="BN41" i="12"/>
  <c r="BO41" i="12"/>
  <c r="BP41" i="12"/>
  <c r="BQ41" i="12"/>
  <c r="BR41" i="12"/>
  <c r="BS41" i="12"/>
  <c r="BT41" i="12"/>
  <c r="BU41" i="12"/>
  <c r="BV41" i="12"/>
  <c r="BW41" i="12"/>
  <c r="BX41" i="12"/>
  <c r="I42" i="12"/>
  <c r="J42" i="12"/>
  <c r="K42" i="12"/>
  <c r="L42" i="12"/>
  <c r="N42" i="12"/>
  <c r="O42" i="12"/>
  <c r="P42" i="12"/>
  <c r="Q42" i="12"/>
  <c r="R42" i="12"/>
  <c r="S42" i="12"/>
  <c r="T42" i="12"/>
  <c r="U42" i="12"/>
  <c r="V42" i="12"/>
  <c r="W42" i="12"/>
  <c r="X42" i="12"/>
  <c r="Y42" i="12"/>
  <c r="Z42" i="12"/>
  <c r="AA42" i="12"/>
  <c r="AB42" i="12"/>
  <c r="AC42" i="12"/>
  <c r="AE42" i="12"/>
  <c r="AF42" i="12"/>
  <c r="AG42" i="12"/>
  <c r="AH42" i="12"/>
  <c r="AI42" i="12"/>
  <c r="AJ42" i="12"/>
  <c r="AK42" i="12"/>
  <c r="AL42" i="12"/>
  <c r="AM42" i="12"/>
  <c r="AN42" i="12"/>
  <c r="AO42" i="12"/>
  <c r="AP42" i="12"/>
  <c r="AQ42" i="12"/>
  <c r="AR42" i="12"/>
  <c r="AS42" i="12"/>
  <c r="AT42" i="12"/>
  <c r="AV42" i="12"/>
  <c r="AW42" i="12"/>
  <c r="AX42" i="12"/>
  <c r="AY42" i="12"/>
  <c r="AZ42" i="12"/>
  <c r="BA42" i="12"/>
  <c r="BB42" i="12"/>
  <c r="BC42" i="12"/>
  <c r="BD42" i="12"/>
  <c r="BE42" i="12"/>
  <c r="BF42" i="12"/>
  <c r="BG42" i="12"/>
  <c r="BH42" i="12"/>
  <c r="BI42" i="12"/>
  <c r="BJ42" i="12"/>
  <c r="BK42" i="12"/>
  <c r="BM42" i="12"/>
  <c r="BN42" i="12"/>
  <c r="BO42" i="12"/>
  <c r="BP42" i="12"/>
  <c r="BQ42" i="12"/>
  <c r="BR42" i="12"/>
  <c r="BS42" i="12"/>
  <c r="BT42" i="12"/>
  <c r="BU42" i="12"/>
  <c r="BV42" i="12"/>
  <c r="BW42" i="12"/>
  <c r="BX42" i="12"/>
  <c r="I43" i="12"/>
  <c r="J43" i="12"/>
  <c r="K43" i="12"/>
  <c r="L43" i="12"/>
  <c r="N43" i="12"/>
  <c r="O43" i="12"/>
  <c r="P43" i="12"/>
  <c r="Q43" i="12"/>
  <c r="R43" i="12"/>
  <c r="S43" i="12"/>
  <c r="T43" i="12"/>
  <c r="U43" i="12"/>
  <c r="V43" i="12"/>
  <c r="W43" i="12"/>
  <c r="X43" i="12"/>
  <c r="Y43" i="12"/>
  <c r="Z43" i="12"/>
  <c r="AA43" i="12"/>
  <c r="AB43" i="12"/>
  <c r="AC43" i="12"/>
  <c r="AE43" i="12"/>
  <c r="AF43" i="12"/>
  <c r="AG43" i="12"/>
  <c r="AH43" i="12"/>
  <c r="AI43" i="12"/>
  <c r="AJ43" i="12"/>
  <c r="AK43" i="12"/>
  <c r="AL43" i="12"/>
  <c r="AM43" i="12"/>
  <c r="AN43" i="12"/>
  <c r="AO43" i="12"/>
  <c r="AP43" i="12"/>
  <c r="AQ43" i="12"/>
  <c r="AR43" i="12"/>
  <c r="AS43" i="12"/>
  <c r="AT43" i="12"/>
  <c r="AV43" i="12"/>
  <c r="AW43" i="12"/>
  <c r="AX43" i="12"/>
  <c r="AY43" i="12"/>
  <c r="AZ43" i="12"/>
  <c r="BA43" i="12"/>
  <c r="BB43" i="12"/>
  <c r="BC43" i="12"/>
  <c r="BD43" i="12"/>
  <c r="BE43" i="12"/>
  <c r="BF43" i="12"/>
  <c r="BG43" i="12"/>
  <c r="BH43" i="12"/>
  <c r="BI43" i="12"/>
  <c r="BJ43" i="12"/>
  <c r="BK43" i="12"/>
  <c r="BM43" i="12"/>
  <c r="BN43" i="12"/>
  <c r="BO43" i="12"/>
  <c r="BP43" i="12"/>
  <c r="BQ43" i="12"/>
  <c r="BR43" i="12"/>
  <c r="BS43" i="12"/>
  <c r="BT43" i="12"/>
  <c r="BU43" i="12"/>
  <c r="BV43" i="12"/>
  <c r="BW43" i="12"/>
  <c r="BX43" i="12"/>
  <c r="I44" i="12"/>
  <c r="J44" i="12"/>
  <c r="K44" i="12"/>
  <c r="L44" i="12"/>
  <c r="N44" i="12"/>
  <c r="O44" i="12"/>
  <c r="P44" i="12"/>
  <c r="Q44" i="12"/>
  <c r="R44" i="12"/>
  <c r="S44" i="12"/>
  <c r="T44" i="12"/>
  <c r="U44" i="12"/>
  <c r="V44" i="12"/>
  <c r="W44" i="12"/>
  <c r="X44" i="12"/>
  <c r="Y44" i="12"/>
  <c r="Z44" i="12"/>
  <c r="AA44" i="12"/>
  <c r="AB44" i="12"/>
  <c r="AC44" i="12"/>
  <c r="AE44" i="12"/>
  <c r="AF44" i="12"/>
  <c r="AG44" i="12"/>
  <c r="AH44" i="12"/>
  <c r="AI44" i="12"/>
  <c r="AJ44" i="12"/>
  <c r="AK44" i="12"/>
  <c r="AL44" i="12"/>
  <c r="AM44" i="12"/>
  <c r="AN44" i="12"/>
  <c r="AO44" i="12"/>
  <c r="AP44" i="12"/>
  <c r="AQ44" i="12"/>
  <c r="AR44" i="12"/>
  <c r="AS44" i="12"/>
  <c r="AT44" i="12"/>
  <c r="AV44" i="12"/>
  <c r="AW44" i="12"/>
  <c r="AX44" i="12"/>
  <c r="AY44" i="12"/>
  <c r="AZ44" i="12"/>
  <c r="BA44" i="12"/>
  <c r="BB44" i="12"/>
  <c r="BC44" i="12"/>
  <c r="BD44" i="12"/>
  <c r="BE44" i="12"/>
  <c r="BF44" i="12"/>
  <c r="BG44" i="12"/>
  <c r="BH44" i="12"/>
  <c r="BI44" i="12"/>
  <c r="BJ44" i="12"/>
  <c r="BK44" i="12"/>
  <c r="BM44" i="12"/>
  <c r="BN44" i="12"/>
  <c r="BO44" i="12"/>
  <c r="BP44" i="12"/>
  <c r="BQ44" i="12"/>
  <c r="BR44" i="12"/>
  <c r="BS44" i="12"/>
  <c r="BT44" i="12"/>
  <c r="BU44" i="12"/>
  <c r="BV44" i="12"/>
  <c r="BW44" i="12"/>
  <c r="BX44" i="12"/>
  <c r="I45" i="12"/>
  <c r="J45" i="12"/>
  <c r="K45" i="12"/>
  <c r="L45" i="12"/>
  <c r="N45" i="12"/>
  <c r="O45" i="12"/>
  <c r="P45" i="12"/>
  <c r="Q45" i="12"/>
  <c r="R45" i="12"/>
  <c r="S45" i="12"/>
  <c r="T45" i="12"/>
  <c r="U45" i="12"/>
  <c r="V45" i="12"/>
  <c r="W45" i="12"/>
  <c r="X45" i="12"/>
  <c r="Y45" i="12"/>
  <c r="Z45" i="12"/>
  <c r="AA45" i="12"/>
  <c r="AB45" i="12"/>
  <c r="AC45" i="12"/>
  <c r="AE45" i="12"/>
  <c r="AF45" i="12"/>
  <c r="AG45" i="12"/>
  <c r="AH45" i="12"/>
  <c r="AI45" i="12"/>
  <c r="AJ45" i="12"/>
  <c r="AK45" i="12"/>
  <c r="AL45" i="12"/>
  <c r="AM45" i="12"/>
  <c r="AN45" i="12"/>
  <c r="AO45" i="12"/>
  <c r="AP45" i="12"/>
  <c r="AQ45" i="12"/>
  <c r="AR45" i="12"/>
  <c r="AS45" i="12"/>
  <c r="AT45" i="12"/>
  <c r="AV45" i="12"/>
  <c r="AW45" i="12"/>
  <c r="AX45" i="12"/>
  <c r="AY45" i="12"/>
  <c r="AZ45" i="12"/>
  <c r="BA45" i="12"/>
  <c r="BB45" i="12"/>
  <c r="BC45" i="12"/>
  <c r="BD45" i="12"/>
  <c r="BE45" i="12"/>
  <c r="BF45" i="12"/>
  <c r="BG45" i="12"/>
  <c r="BH45" i="12"/>
  <c r="BI45" i="12"/>
  <c r="BJ45" i="12"/>
  <c r="BK45" i="12"/>
  <c r="BM45" i="12"/>
  <c r="BN45" i="12"/>
  <c r="BO45" i="12"/>
  <c r="BP45" i="12"/>
  <c r="BQ45" i="12"/>
  <c r="BR45" i="12"/>
  <c r="BS45" i="12"/>
  <c r="BT45" i="12"/>
  <c r="BU45" i="12"/>
  <c r="BV45" i="12"/>
  <c r="BW45" i="12"/>
  <c r="BX45" i="12"/>
  <c r="I46" i="12"/>
  <c r="J46" i="12"/>
  <c r="K46" i="12"/>
  <c r="L46" i="12"/>
  <c r="N46" i="12"/>
  <c r="O46" i="12"/>
  <c r="P46" i="12"/>
  <c r="Q46" i="12"/>
  <c r="R46" i="12"/>
  <c r="S46" i="12"/>
  <c r="T46" i="12"/>
  <c r="U46" i="12"/>
  <c r="V46" i="12"/>
  <c r="W46" i="12"/>
  <c r="X46" i="12"/>
  <c r="Y46" i="12"/>
  <c r="Z46" i="12"/>
  <c r="AA46" i="12"/>
  <c r="AB46" i="12"/>
  <c r="AC46" i="12"/>
  <c r="AE46" i="12"/>
  <c r="AF46" i="12"/>
  <c r="AG46" i="12"/>
  <c r="AH46" i="12"/>
  <c r="AI46" i="12"/>
  <c r="AJ46" i="12"/>
  <c r="AK46" i="12"/>
  <c r="AL46" i="12"/>
  <c r="AM46" i="12"/>
  <c r="AN46" i="12"/>
  <c r="AO46" i="12"/>
  <c r="AP46" i="12"/>
  <c r="AQ46" i="12"/>
  <c r="AR46" i="12"/>
  <c r="AS46" i="12"/>
  <c r="AT46" i="12"/>
  <c r="AV46" i="12"/>
  <c r="AW46" i="12"/>
  <c r="AX46" i="12"/>
  <c r="AY46" i="12"/>
  <c r="AZ46" i="12"/>
  <c r="BA46" i="12"/>
  <c r="BB46" i="12"/>
  <c r="BC46" i="12"/>
  <c r="BD46" i="12"/>
  <c r="BE46" i="12"/>
  <c r="BF46" i="12"/>
  <c r="BG46" i="12"/>
  <c r="BH46" i="12"/>
  <c r="BI46" i="12"/>
  <c r="BJ46" i="12"/>
  <c r="BK46" i="12"/>
  <c r="BM46" i="12"/>
  <c r="BN46" i="12"/>
  <c r="BO46" i="12"/>
  <c r="BP46" i="12"/>
  <c r="BQ46" i="12"/>
  <c r="BR46" i="12"/>
  <c r="BS46" i="12"/>
  <c r="BT46" i="12"/>
  <c r="BU46" i="12"/>
  <c r="BV46" i="12"/>
  <c r="BW46" i="12"/>
  <c r="BX46" i="12"/>
  <c r="I47" i="12"/>
  <c r="J47" i="12"/>
  <c r="K47" i="12"/>
  <c r="L47" i="12"/>
  <c r="N47" i="12"/>
  <c r="O47" i="12"/>
  <c r="P47" i="12"/>
  <c r="Q47" i="12"/>
  <c r="R47" i="12"/>
  <c r="S47" i="12"/>
  <c r="T47" i="12"/>
  <c r="U47" i="12"/>
  <c r="V47" i="12"/>
  <c r="W47" i="12"/>
  <c r="X47" i="12"/>
  <c r="Y47" i="12"/>
  <c r="Z47" i="12"/>
  <c r="AA47" i="12"/>
  <c r="AB47" i="12"/>
  <c r="AC47" i="12"/>
  <c r="AE47" i="12"/>
  <c r="AF47" i="12"/>
  <c r="AG47" i="12"/>
  <c r="AH47" i="12"/>
  <c r="AI47" i="12"/>
  <c r="AJ47" i="12"/>
  <c r="AK47" i="12"/>
  <c r="AL47" i="12"/>
  <c r="AM47" i="12"/>
  <c r="AN47" i="12"/>
  <c r="AO47" i="12"/>
  <c r="AP47" i="12"/>
  <c r="AQ47" i="12"/>
  <c r="AR47" i="12"/>
  <c r="AS47" i="12"/>
  <c r="AT47" i="12"/>
  <c r="AV47" i="12"/>
  <c r="AW47" i="12"/>
  <c r="AX47" i="12"/>
  <c r="AY47" i="12"/>
  <c r="AZ47" i="12"/>
  <c r="BA47" i="12"/>
  <c r="BB47" i="12"/>
  <c r="BC47" i="12"/>
  <c r="BD47" i="12"/>
  <c r="BE47" i="12"/>
  <c r="BF47" i="12"/>
  <c r="BG47" i="12"/>
  <c r="BH47" i="12"/>
  <c r="BI47" i="12"/>
  <c r="BJ47" i="12"/>
  <c r="BK47" i="12"/>
  <c r="BM47" i="12"/>
  <c r="BN47" i="12"/>
  <c r="BO47" i="12"/>
  <c r="BP47" i="12"/>
  <c r="BQ47" i="12"/>
  <c r="BR47" i="12"/>
  <c r="BS47" i="12"/>
  <c r="BT47" i="12"/>
  <c r="BU47" i="12"/>
  <c r="BV47" i="12"/>
  <c r="BW47" i="12"/>
  <c r="BX47" i="12"/>
  <c r="I48" i="12"/>
  <c r="J48" i="12"/>
  <c r="K48" i="12"/>
  <c r="L48" i="12"/>
  <c r="N48" i="12"/>
  <c r="O48" i="12"/>
  <c r="P48" i="12"/>
  <c r="Q48" i="12"/>
  <c r="R48" i="12"/>
  <c r="S48" i="12"/>
  <c r="T48" i="12"/>
  <c r="U48" i="12"/>
  <c r="V48" i="12"/>
  <c r="W48" i="12"/>
  <c r="X48" i="12"/>
  <c r="Y48" i="12"/>
  <c r="Z48" i="12"/>
  <c r="AA48" i="12"/>
  <c r="AB48" i="12"/>
  <c r="AC48" i="12"/>
  <c r="AE48" i="12"/>
  <c r="AF48" i="12"/>
  <c r="AG48" i="12"/>
  <c r="AH48" i="12"/>
  <c r="AI48" i="12"/>
  <c r="AJ48" i="12"/>
  <c r="AK48" i="12"/>
  <c r="AL48" i="12"/>
  <c r="AM48" i="12"/>
  <c r="AN48" i="12"/>
  <c r="AO48" i="12"/>
  <c r="AP48" i="12"/>
  <c r="AQ48" i="12"/>
  <c r="AR48" i="12"/>
  <c r="AS48" i="12"/>
  <c r="AT48" i="12"/>
  <c r="AV48" i="12"/>
  <c r="AW48" i="12"/>
  <c r="AX48" i="12"/>
  <c r="AY48" i="12"/>
  <c r="AZ48" i="12"/>
  <c r="BA48" i="12"/>
  <c r="BB48" i="12"/>
  <c r="BC48" i="12"/>
  <c r="BD48" i="12"/>
  <c r="BE48" i="12"/>
  <c r="BF48" i="12"/>
  <c r="BG48" i="12"/>
  <c r="BH48" i="12"/>
  <c r="BI48" i="12"/>
  <c r="BJ48" i="12"/>
  <c r="BK48" i="12"/>
  <c r="BM48" i="12"/>
  <c r="BN48" i="12"/>
  <c r="BO48" i="12"/>
  <c r="BP48" i="12"/>
  <c r="BQ48" i="12"/>
  <c r="BR48" i="12"/>
  <c r="BS48" i="12"/>
  <c r="BT48" i="12"/>
  <c r="BU48" i="12"/>
  <c r="BV48" i="12"/>
  <c r="BW48" i="12"/>
  <c r="BX48" i="12"/>
  <c r="I49" i="12"/>
  <c r="J49" i="12"/>
  <c r="K49" i="12"/>
  <c r="L49" i="12"/>
  <c r="N49" i="12"/>
  <c r="O49" i="12"/>
  <c r="P49" i="12"/>
  <c r="Q49" i="12"/>
  <c r="R49" i="12"/>
  <c r="S49" i="12"/>
  <c r="T49" i="12"/>
  <c r="U49" i="12"/>
  <c r="V49" i="12"/>
  <c r="W49" i="12"/>
  <c r="X49" i="12"/>
  <c r="Y49" i="12"/>
  <c r="Z49" i="12"/>
  <c r="AA49" i="12"/>
  <c r="AB49" i="12"/>
  <c r="AC49" i="12"/>
  <c r="AE49" i="12"/>
  <c r="AF49" i="12"/>
  <c r="AG49" i="12"/>
  <c r="AH49" i="12"/>
  <c r="AI49" i="12"/>
  <c r="AJ49" i="12"/>
  <c r="AK49" i="12"/>
  <c r="AL49" i="12"/>
  <c r="AM49" i="12"/>
  <c r="AN49" i="12"/>
  <c r="AO49" i="12"/>
  <c r="AP49" i="12"/>
  <c r="AQ49" i="12"/>
  <c r="AR49" i="12"/>
  <c r="AS49" i="12"/>
  <c r="AT49" i="12"/>
  <c r="AV49" i="12"/>
  <c r="AW49" i="12"/>
  <c r="AX49" i="12"/>
  <c r="AY49" i="12"/>
  <c r="AZ49" i="12"/>
  <c r="BA49" i="12"/>
  <c r="BB49" i="12"/>
  <c r="BC49" i="12"/>
  <c r="BD49" i="12"/>
  <c r="BE49" i="12"/>
  <c r="BF49" i="12"/>
  <c r="BG49" i="12"/>
  <c r="BH49" i="12"/>
  <c r="BI49" i="12"/>
  <c r="BJ49" i="12"/>
  <c r="BK49" i="12"/>
  <c r="BM49" i="12"/>
  <c r="BN49" i="12"/>
  <c r="BO49" i="12"/>
  <c r="BP49" i="12"/>
  <c r="BQ49" i="12"/>
  <c r="BR49" i="12"/>
  <c r="BS49" i="12"/>
  <c r="BT49" i="12"/>
  <c r="BU49" i="12"/>
  <c r="BV49" i="12"/>
  <c r="BW49" i="12"/>
  <c r="BX49" i="12"/>
  <c r="I50" i="12"/>
  <c r="J50" i="12"/>
  <c r="K50" i="12"/>
  <c r="L50" i="12"/>
  <c r="N50" i="12"/>
  <c r="O50" i="12"/>
  <c r="P50" i="12"/>
  <c r="Q50" i="12"/>
  <c r="R50" i="12"/>
  <c r="S50" i="12"/>
  <c r="T50" i="12"/>
  <c r="U50" i="12"/>
  <c r="V50" i="12"/>
  <c r="W50" i="12"/>
  <c r="X50" i="12"/>
  <c r="Y50" i="12"/>
  <c r="Z50" i="12"/>
  <c r="AA50" i="12"/>
  <c r="AB50" i="12"/>
  <c r="AC50" i="12"/>
  <c r="AE50" i="12"/>
  <c r="AF50" i="12"/>
  <c r="AG50" i="12"/>
  <c r="AH50" i="12"/>
  <c r="AI50" i="12"/>
  <c r="AJ50" i="12"/>
  <c r="AK50" i="12"/>
  <c r="AL50" i="12"/>
  <c r="AM50" i="12"/>
  <c r="AN50" i="12"/>
  <c r="AO50" i="12"/>
  <c r="AP50" i="12"/>
  <c r="AQ50" i="12"/>
  <c r="AR50" i="12"/>
  <c r="AS50" i="12"/>
  <c r="AT50" i="12"/>
  <c r="AV50" i="12"/>
  <c r="AW50" i="12"/>
  <c r="AX50" i="12"/>
  <c r="AY50" i="12"/>
  <c r="AZ50" i="12"/>
  <c r="BA50" i="12"/>
  <c r="BB50" i="12"/>
  <c r="BC50" i="12"/>
  <c r="BD50" i="12"/>
  <c r="BE50" i="12"/>
  <c r="BF50" i="12"/>
  <c r="BG50" i="12"/>
  <c r="BH50" i="12"/>
  <c r="BI50" i="12"/>
  <c r="BJ50" i="12"/>
  <c r="BK50" i="12"/>
  <c r="BM50" i="12"/>
  <c r="BN50" i="12"/>
  <c r="BO50" i="12"/>
  <c r="BP50" i="12"/>
  <c r="BQ50" i="12"/>
  <c r="BR50" i="12"/>
  <c r="BS50" i="12"/>
  <c r="BT50" i="12"/>
  <c r="BU50" i="12"/>
  <c r="BV50" i="12"/>
  <c r="BW50" i="12"/>
  <c r="BX50" i="12"/>
  <c r="I51" i="12"/>
  <c r="J51" i="12"/>
  <c r="K51" i="12"/>
  <c r="L51" i="12"/>
  <c r="N51" i="12"/>
  <c r="O51" i="12"/>
  <c r="P51" i="12"/>
  <c r="Q51" i="12"/>
  <c r="R51" i="12"/>
  <c r="S51" i="12"/>
  <c r="T51" i="12"/>
  <c r="U51" i="12"/>
  <c r="V51" i="12"/>
  <c r="W51" i="12"/>
  <c r="X51" i="12"/>
  <c r="Y51" i="12"/>
  <c r="Z51" i="12"/>
  <c r="AA51" i="12"/>
  <c r="AB51" i="12"/>
  <c r="AC51" i="12"/>
  <c r="AE51" i="12"/>
  <c r="AF51" i="12"/>
  <c r="AG51" i="12"/>
  <c r="AH51" i="12"/>
  <c r="AI51" i="12"/>
  <c r="AJ51" i="12"/>
  <c r="AK51" i="12"/>
  <c r="AL51" i="12"/>
  <c r="AM51" i="12"/>
  <c r="AN51" i="12"/>
  <c r="AO51" i="12"/>
  <c r="AP51" i="12"/>
  <c r="AQ51" i="12"/>
  <c r="AR51" i="12"/>
  <c r="AS51" i="12"/>
  <c r="AT51" i="12"/>
  <c r="AV51" i="12"/>
  <c r="AW51" i="12"/>
  <c r="AX51" i="12"/>
  <c r="AY51" i="12"/>
  <c r="AZ51" i="12"/>
  <c r="BA51" i="12"/>
  <c r="BB51" i="12"/>
  <c r="BC51" i="12"/>
  <c r="BD51" i="12"/>
  <c r="BE51" i="12"/>
  <c r="BF51" i="12"/>
  <c r="BG51" i="12"/>
  <c r="BH51" i="12"/>
  <c r="BI51" i="12"/>
  <c r="BJ51" i="12"/>
  <c r="BK51" i="12"/>
  <c r="BM51" i="12"/>
  <c r="BN51" i="12"/>
  <c r="BO51" i="12"/>
  <c r="BP51" i="12"/>
  <c r="BQ51" i="12"/>
  <c r="BR51" i="12"/>
  <c r="BS51" i="12"/>
  <c r="BT51" i="12"/>
  <c r="BU51" i="12"/>
  <c r="BV51" i="12"/>
  <c r="BW51" i="12"/>
  <c r="BX51" i="12"/>
  <c r="I52" i="12"/>
  <c r="J52" i="12"/>
  <c r="K52" i="12"/>
  <c r="L52" i="12"/>
  <c r="N52" i="12"/>
  <c r="O52" i="12"/>
  <c r="P52" i="12"/>
  <c r="Q52" i="12"/>
  <c r="R52" i="12"/>
  <c r="S52" i="12"/>
  <c r="T52" i="12"/>
  <c r="U52" i="12"/>
  <c r="V52" i="12"/>
  <c r="W52" i="12"/>
  <c r="X52" i="12"/>
  <c r="Y52" i="12"/>
  <c r="Z52" i="12"/>
  <c r="AA52" i="12"/>
  <c r="AB52" i="12"/>
  <c r="AC52" i="12"/>
  <c r="AE52" i="12"/>
  <c r="AF52" i="12"/>
  <c r="AG52" i="12"/>
  <c r="AH52" i="12"/>
  <c r="AI52" i="12"/>
  <c r="AJ52" i="12"/>
  <c r="AK52" i="12"/>
  <c r="AL52" i="12"/>
  <c r="AM52" i="12"/>
  <c r="AN52" i="12"/>
  <c r="AO52" i="12"/>
  <c r="AP52" i="12"/>
  <c r="AQ52" i="12"/>
  <c r="AR52" i="12"/>
  <c r="AS52" i="12"/>
  <c r="AT52" i="12"/>
  <c r="AV52" i="12"/>
  <c r="AW52" i="12"/>
  <c r="AX52" i="12"/>
  <c r="AY52" i="12"/>
  <c r="AZ52" i="12"/>
  <c r="BA52" i="12"/>
  <c r="BB52" i="12"/>
  <c r="BC52" i="12"/>
  <c r="BD52" i="12"/>
  <c r="BE52" i="12"/>
  <c r="BF52" i="12"/>
  <c r="BG52" i="12"/>
  <c r="BH52" i="12"/>
  <c r="BI52" i="12"/>
  <c r="BJ52" i="12"/>
  <c r="BK52" i="12"/>
  <c r="BM52" i="12"/>
  <c r="BN52" i="12"/>
  <c r="BO52" i="12"/>
  <c r="BP52" i="12"/>
  <c r="BQ52" i="12"/>
  <c r="BR52" i="12"/>
  <c r="BS52" i="12"/>
  <c r="BT52" i="12"/>
  <c r="BU52" i="12"/>
  <c r="BV52" i="12"/>
  <c r="BW52" i="12"/>
  <c r="BX52" i="12"/>
  <c r="I53" i="12"/>
  <c r="J53" i="12"/>
  <c r="K53" i="12"/>
  <c r="L53" i="12"/>
  <c r="N53" i="12"/>
  <c r="O53" i="12"/>
  <c r="P53" i="12"/>
  <c r="Q53" i="12"/>
  <c r="R53" i="12"/>
  <c r="S53" i="12"/>
  <c r="T53" i="12"/>
  <c r="U53" i="12"/>
  <c r="V53" i="12"/>
  <c r="W53" i="12"/>
  <c r="X53" i="12"/>
  <c r="Y53" i="12"/>
  <c r="Z53" i="12"/>
  <c r="AA53" i="12"/>
  <c r="AB53" i="12"/>
  <c r="AC53" i="12"/>
  <c r="AE53" i="12"/>
  <c r="AF53" i="12"/>
  <c r="AG53" i="12"/>
  <c r="AH53" i="12"/>
  <c r="AI53" i="12"/>
  <c r="AJ53" i="12"/>
  <c r="AK53" i="12"/>
  <c r="AL53" i="12"/>
  <c r="AM53" i="12"/>
  <c r="AN53" i="12"/>
  <c r="AO53" i="12"/>
  <c r="AP53" i="12"/>
  <c r="AQ53" i="12"/>
  <c r="AR53" i="12"/>
  <c r="AS53" i="12"/>
  <c r="AT53" i="12"/>
  <c r="AV53" i="12"/>
  <c r="AW53" i="12"/>
  <c r="AX53" i="12"/>
  <c r="AY53" i="12"/>
  <c r="AZ53" i="12"/>
  <c r="BA53" i="12"/>
  <c r="BB53" i="12"/>
  <c r="BC53" i="12"/>
  <c r="BD53" i="12"/>
  <c r="BE53" i="12"/>
  <c r="BF53" i="12"/>
  <c r="BG53" i="12"/>
  <c r="BH53" i="12"/>
  <c r="BI53" i="12"/>
  <c r="BJ53" i="12"/>
  <c r="BK53" i="12"/>
  <c r="BM53" i="12"/>
  <c r="BN53" i="12"/>
  <c r="BO53" i="12"/>
  <c r="BP53" i="12"/>
  <c r="BQ53" i="12"/>
  <c r="BR53" i="12"/>
  <c r="BS53" i="12"/>
  <c r="BT53" i="12"/>
  <c r="BU53" i="12"/>
  <c r="BV53" i="12"/>
  <c r="BW53" i="12"/>
  <c r="BX53" i="12"/>
  <c r="I54" i="12"/>
  <c r="J54" i="12"/>
  <c r="K54" i="12"/>
  <c r="L54" i="12"/>
  <c r="N54" i="12"/>
  <c r="O54" i="12"/>
  <c r="P54" i="12"/>
  <c r="Q54" i="12"/>
  <c r="R54" i="12"/>
  <c r="S54" i="12"/>
  <c r="T54" i="12"/>
  <c r="U54" i="12"/>
  <c r="V54" i="12"/>
  <c r="W54" i="12"/>
  <c r="X54" i="12"/>
  <c r="Y54" i="12"/>
  <c r="Z54" i="12"/>
  <c r="AA54" i="12"/>
  <c r="AB54" i="12"/>
  <c r="AC54" i="12"/>
  <c r="AE54" i="12"/>
  <c r="AF54" i="12"/>
  <c r="AG54" i="12"/>
  <c r="AH54" i="12"/>
  <c r="AI54" i="12"/>
  <c r="AJ54" i="12"/>
  <c r="AK54" i="12"/>
  <c r="AL54" i="12"/>
  <c r="AM54" i="12"/>
  <c r="AN54" i="12"/>
  <c r="AO54" i="12"/>
  <c r="AP54" i="12"/>
  <c r="AQ54" i="12"/>
  <c r="AR54" i="12"/>
  <c r="AS54" i="12"/>
  <c r="AT54" i="12"/>
  <c r="AV54" i="12"/>
  <c r="AW54" i="12"/>
  <c r="AX54" i="12"/>
  <c r="AY54" i="12"/>
  <c r="AZ54" i="12"/>
  <c r="BA54" i="12"/>
  <c r="BB54" i="12"/>
  <c r="BC54" i="12"/>
  <c r="BD54" i="12"/>
  <c r="BE54" i="12"/>
  <c r="BF54" i="12"/>
  <c r="BG54" i="12"/>
  <c r="BH54" i="12"/>
  <c r="BI54" i="12"/>
  <c r="BJ54" i="12"/>
  <c r="BK54" i="12"/>
  <c r="BM54" i="12"/>
  <c r="BN54" i="12"/>
  <c r="BO54" i="12"/>
  <c r="BP54" i="12"/>
  <c r="BQ54" i="12"/>
  <c r="BR54" i="12"/>
  <c r="BS54" i="12"/>
  <c r="BT54" i="12"/>
  <c r="BU54" i="12"/>
  <c r="BV54" i="12"/>
  <c r="BW54" i="12"/>
  <c r="BX54" i="12"/>
  <c r="I55" i="12"/>
  <c r="J55" i="12"/>
  <c r="K55" i="12"/>
  <c r="L55" i="12"/>
  <c r="N55" i="12"/>
  <c r="O55" i="12"/>
  <c r="P55" i="12"/>
  <c r="Q55" i="12"/>
  <c r="R55" i="12"/>
  <c r="S55" i="12"/>
  <c r="T55" i="12"/>
  <c r="U55" i="12"/>
  <c r="V55" i="12"/>
  <c r="W55" i="12"/>
  <c r="X55" i="12"/>
  <c r="Y55" i="12"/>
  <c r="Z55" i="12"/>
  <c r="AA55" i="12"/>
  <c r="AB55" i="12"/>
  <c r="AC55" i="12"/>
  <c r="AE55" i="12"/>
  <c r="AF55" i="12"/>
  <c r="AG55" i="12"/>
  <c r="AH55" i="12"/>
  <c r="AI55" i="12"/>
  <c r="AJ55" i="12"/>
  <c r="AK55" i="12"/>
  <c r="AL55" i="12"/>
  <c r="AM55" i="12"/>
  <c r="AN55" i="12"/>
  <c r="AO55" i="12"/>
  <c r="AP55" i="12"/>
  <c r="AQ55" i="12"/>
  <c r="AR55" i="12"/>
  <c r="AS55" i="12"/>
  <c r="AT55" i="12"/>
  <c r="AV55" i="12"/>
  <c r="AW55" i="12"/>
  <c r="AX55" i="12"/>
  <c r="AY55" i="12"/>
  <c r="AZ55" i="12"/>
  <c r="BA55" i="12"/>
  <c r="BB55" i="12"/>
  <c r="BC55" i="12"/>
  <c r="BD55" i="12"/>
  <c r="BE55" i="12"/>
  <c r="BF55" i="12"/>
  <c r="BG55" i="12"/>
  <c r="BH55" i="12"/>
  <c r="BI55" i="12"/>
  <c r="BJ55" i="12"/>
  <c r="BK55" i="12"/>
  <c r="BM55" i="12"/>
  <c r="BN55" i="12"/>
  <c r="BO55" i="12"/>
  <c r="BP55" i="12"/>
  <c r="BQ55" i="12"/>
  <c r="BR55" i="12"/>
  <c r="BS55" i="12"/>
  <c r="BT55" i="12"/>
  <c r="BU55" i="12"/>
  <c r="BV55" i="12"/>
  <c r="BW55" i="12"/>
  <c r="BX55" i="12"/>
  <c r="I56" i="12"/>
  <c r="J56" i="12"/>
  <c r="K56" i="12"/>
  <c r="L56" i="12"/>
  <c r="N56" i="12"/>
  <c r="O56" i="12"/>
  <c r="P56" i="12"/>
  <c r="Q56" i="12"/>
  <c r="R56" i="12"/>
  <c r="S56" i="12"/>
  <c r="T56" i="12"/>
  <c r="U56" i="12"/>
  <c r="V56" i="12"/>
  <c r="W56" i="12"/>
  <c r="X56" i="12"/>
  <c r="Y56" i="12"/>
  <c r="Z56" i="12"/>
  <c r="AA56" i="12"/>
  <c r="AB56" i="12"/>
  <c r="AC56" i="12"/>
  <c r="AE56" i="12"/>
  <c r="AF56" i="12"/>
  <c r="AG56" i="12"/>
  <c r="AH56" i="12"/>
  <c r="AI56" i="12"/>
  <c r="AJ56" i="12"/>
  <c r="AK56" i="12"/>
  <c r="AL56" i="12"/>
  <c r="AM56" i="12"/>
  <c r="AN56" i="12"/>
  <c r="AO56" i="12"/>
  <c r="AP56" i="12"/>
  <c r="AQ56" i="12"/>
  <c r="AR56" i="12"/>
  <c r="AS56" i="12"/>
  <c r="AT56" i="12"/>
  <c r="AV56" i="12"/>
  <c r="AW56" i="12"/>
  <c r="AX56" i="12"/>
  <c r="AY56" i="12"/>
  <c r="AZ56" i="12"/>
  <c r="BA56" i="12"/>
  <c r="BB56" i="12"/>
  <c r="BC56" i="12"/>
  <c r="BD56" i="12"/>
  <c r="BE56" i="12"/>
  <c r="BF56" i="12"/>
  <c r="BG56" i="12"/>
  <c r="BH56" i="12"/>
  <c r="BI56" i="12"/>
  <c r="BJ56" i="12"/>
  <c r="BK56" i="12"/>
  <c r="BM56" i="12"/>
  <c r="BN56" i="12"/>
  <c r="BO56" i="12"/>
  <c r="BP56" i="12"/>
  <c r="BQ56" i="12"/>
  <c r="BR56" i="12"/>
  <c r="BS56" i="12"/>
  <c r="BT56" i="12"/>
  <c r="BU56" i="12"/>
  <c r="BV56" i="12"/>
  <c r="BW56" i="12"/>
  <c r="BX56" i="12"/>
  <c r="I57" i="12"/>
  <c r="J57" i="12"/>
  <c r="K57" i="12"/>
  <c r="L57" i="12"/>
  <c r="N57" i="12"/>
  <c r="O57" i="12"/>
  <c r="P57" i="12"/>
  <c r="Q57" i="12"/>
  <c r="R57" i="12"/>
  <c r="S57" i="12"/>
  <c r="T57" i="12"/>
  <c r="U57" i="12"/>
  <c r="V57" i="12"/>
  <c r="W57" i="12"/>
  <c r="X57" i="12"/>
  <c r="Y57" i="12"/>
  <c r="Z57" i="12"/>
  <c r="AA57" i="12"/>
  <c r="AB57" i="12"/>
  <c r="AC57" i="12"/>
  <c r="AE57" i="12"/>
  <c r="AF57" i="12"/>
  <c r="AG57" i="12"/>
  <c r="AH57" i="12"/>
  <c r="AI57" i="12"/>
  <c r="AJ57" i="12"/>
  <c r="AK57" i="12"/>
  <c r="AL57" i="12"/>
  <c r="AM57" i="12"/>
  <c r="AN57" i="12"/>
  <c r="AO57" i="12"/>
  <c r="AP57" i="12"/>
  <c r="AQ57" i="12"/>
  <c r="AR57" i="12"/>
  <c r="AS57" i="12"/>
  <c r="AT57" i="12"/>
  <c r="AV57" i="12"/>
  <c r="AW57" i="12"/>
  <c r="AX57" i="12"/>
  <c r="AY57" i="12"/>
  <c r="AZ57" i="12"/>
  <c r="BA57" i="12"/>
  <c r="BB57" i="12"/>
  <c r="BC57" i="12"/>
  <c r="BD57" i="12"/>
  <c r="BE57" i="12"/>
  <c r="BF57" i="12"/>
  <c r="BG57" i="12"/>
  <c r="BH57" i="12"/>
  <c r="BI57" i="12"/>
  <c r="BJ57" i="12"/>
  <c r="BK57" i="12"/>
  <c r="BM57" i="12"/>
  <c r="BN57" i="12"/>
  <c r="BO57" i="12"/>
  <c r="BP57" i="12"/>
  <c r="BQ57" i="12"/>
  <c r="BR57" i="12"/>
  <c r="BS57" i="12"/>
  <c r="BT57" i="12"/>
  <c r="BU57" i="12"/>
  <c r="BV57" i="12"/>
  <c r="BW57" i="12"/>
  <c r="BX57" i="12"/>
  <c r="I58" i="12"/>
  <c r="J58" i="12"/>
  <c r="K58" i="12"/>
  <c r="L58" i="12"/>
  <c r="N58" i="12"/>
  <c r="O58" i="12"/>
  <c r="P58" i="12"/>
  <c r="Q58" i="12"/>
  <c r="R58" i="12"/>
  <c r="S58" i="12"/>
  <c r="T58" i="12"/>
  <c r="U58" i="12"/>
  <c r="V58" i="12"/>
  <c r="W58" i="12"/>
  <c r="X58" i="12"/>
  <c r="Y58" i="12"/>
  <c r="Z58" i="12"/>
  <c r="AA58" i="12"/>
  <c r="AB58" i="12"/>
  <c r="AC58" i="12"/>
  <c r="AE58" i="12"/>
  <c r="AF58" i="12"/>
  <c r="AG58" i="12"/>
  <c r="AH58" i="12"/>
  <c r="AI58" i="12"/>
  <c r="AJ58" i="12"/>
  <c r="AK58" i="12"/>
  <c r="AL58" i="12"/>
  <c r="AM58" i="12"/>
  <c r="AN58" i="12"/>
  <c r="AO58" i="12"/>
  <c r="AP58" i="12"/>
  <c r="AQ58" i="12"/>
  <c r="AR58" i="12"/>
  <c r="AS58" i="12"/>
  <c r="AT58" i="12"/>
  <c r="AV58" i="12"/>
  <c r="AW58" i="12"/>
  <c r="AX58" i="12"/>
  <c r="AY58" i="12"/>
  <c r="AZ58" i="12"/>
  <c r="BA58" i="12"/>
  <c r="BB58" i="12"/>
  <c r="BC58" i="12"/>
  <c r="BD58" i="12"/>
  <c r="BE58" i="12"/>
  <c r="BF58" i="12"/>
  <c r="BG58" i="12"/>
  <c r="BH58" i="12"/>
  <c r="BI58" i="12"/>
  <c r="BJ58" i="12"/>
  <c r="BK58" i="12"/>
  <c r="BM58" i="12"/>
  <c r="BN58" i="12"/>
  <c r="BO58" i="12"/>
  <c r="BP58" i="12"/>
  <c r="BQ58" i="12"/>
  <c r="BR58" i="12"/>
  <c r="BS58" i="12"/>
  <c r="BT58" i="12"/>
  <c r="BU58" i="12"/>
  <c r="BV58" i="12"/>
  <c r="BW58" i="12"/>
  <c r="BX58" i="12"/>
  <c r="I59" i="12"/>
  <c r="J59" i="12"/>
  <c r="K59" i="12"/>
  <c r="L59" i="12"/>
  <c r="N59" i="12"/>
  <c r="O59" i="12"/>
  <c r="P59" i="12"/>
  <c r="Q59" i="12"/>
  <c r="R59" i="12"/>
  <c r="S59" i="12"/>
  <c r="T59" i="12"/>
  <c r="U59" i="12"/>
  <c r="V59" i="12"/>
  <c r="W59" i="12"/>
  <c r="X59" i="12"/>
  <c r="Y59" i="12"/>
  <c r="Z59" i="12"/>
  <c r="AA59" i="12"/>
  <c r="AB59" i="12"/>
  <c r="AC59" i="12"/>
  <c r="AE59" i="12"/>
  <c r="AF59" i="12"/>
  <c r="AG59" i="12"/>
  <c r="AH59" i="12"/>
  <c r="AI59" i="12"/>
  <c r="AJ59" i="12"/>
  <c r="AK59" i="12"/>
  <c r="AL59" i="12"/>
  <c r="AM59" i="12"/>
  <c r="AN59" i="12"/>
  <c r="AO59" i="12"/>
  <c r="AP59" i="12"/>
  <c r="AQ59" i="12"/>
  <c r="AR59" i="12"/>
  <c r="AS59" i="12"/>
  <c r="AT59" i="12"/>
  <c r="AV59" i="12"/>
  <c r="AW59" i="12"/>
  <c r="AX59" i="12"/>
  <c r="AY59" i="12"/>
  <c r="AZ59" i="12"/>
  <c r="BA59" i="12"/>
  <c r="BB59" i="12"/>
  <c r="BC59" i="12"/>
  <c r="BD59" i="12"/>
  <c r="BE59" i="12"/>
  <c r="BF59" i="12"/>
  <c r="BG59" i="12"/>
  <c r="BH59" i="12"/>
  <c r="BI59" i="12"/>
  <c r="BJ59" i="12"/>
  <c r="BK59" i="12"/>
  <c r="BM59" i="12"/>
  <c r="BN59" i="12"/>
  <c r="BO59" i="12"/>
  <c r="BP59" i="12"/>
  <c r="BQ59" i="12"/>
  <c r="BR59" i="12"/>
  <c r="BS59" i="12"/>
  <c r="BT59" i="12"/>
  <c r="BU59" i="12"/>
  <c r="BV59" i="12"/>
  <c r="BW59" i="12"/>
  <c r="BX59" i="12"/>
  <c r="I60" i="12"/>
  <c r="J60" i="12"/>
  <c r="K60" i="12"/>
  <c r="L60" i="12"/>
  <c r="N60" i="12"/>
  <c r="O60" i="12"/>
  <c r="P60" i="12"/>
  <c r="Q60" i="12"/>
  <c r="R60" i="12"/>
  <c r="S60" i="12"/>
  <c r="T60" i="12"/>
  <c r="U60" i="12"/>
  <c r="V60" i="12"/>
  <c r="W60" i="12"/>
  <c r="X60" i="12"/>
  <c r="Y60" i="12"/>
  <c r="Z60" i="12"/>
  <c r="AA60" i="12"/>
  <c r="AB60" i="12"/>
  <c r="AC60" i="12"/>
  <c r="AE60" i="12"/>
  <c r="AF60" i="12"/>
  <c r="AG60" i="12"/>
  <c r="AH60" i="12"/>
  <c r="AI60" i="12"/>
  <c r="AJ60" i="12"/>
  <c r="AK60" i="12"/>
  <c r="AL60" i="12"/>
  <c r="AM60" i="12"/>
  <c r="AN60" i="12"/>
  <c r="AO60" i="12"/>
  <c r="AP60" i="12"/>
  <c r="AQ60" i="12"/>
  <c r="AR60" i="12"/>
  <c r="AS60" i="12"/>
  <c r="AT60" i="12"/>
  <c r="AV60" i="12"/>
  <c r="AW60" i="12"/>
  <c r="AX60" i="12"/>
  <c r="AY60" i="12"/>
  <c r="AZ60" i="12"/>
  <c r="BA60" i="12"/>
  <c r="BB60" i="12"/>
  <c r="BC60" i="12"/>
  <c r="BD60" i="12"/>
  <c r="BE60" i="12"/>
  <c r="BF60" i="12"/>
  <c r="BG60" i="12"/>
  <c r="BH60" i="12"/>
  <c r="BI60" i="12"/>
  <c r="BJ60" i="12"/>
  <c r="BK60" i="12"/>
  <c r="BM60" i="12"/>
  <c r="BN60" i="12"/>
  <c r="BO60" i="12"/>
  <c r="BP60" i="12"/>
  <c r="BQ60" i="12"/>
  <c r="BR60" i="12"/>
  <c r="BS60" i="12"/>
  <c r="BT60" i="12"/>
  <c r="BU60" i="12"/>
  <c r="BV60" i="12"/>
  <c r="BW60" i="12"/>
  <c r="BX60" i="12"/>
  <c r="I61" i="12"/>
  <c r="J61" i="12"/>
  <c r="K61" i="12"/>
  <c r="L61" i="12"/>
  <c r="N61" i="12"/>
  <c r="O61" i="12"/>
  <c r="P61" i="12"/>
  <c r="Q61" i="12"/>
  <c r="R61" i="12"/>
  <c r="S61" i="12"/>
  <c r="T61" i="12"/>
  <c r="U61" i="12"/>
  <c r="V61" i="12"/>
  <c r="W61" i="12"/>
  <c r="X61" i="12"/>
  <c r="Y61" i="12"/>
  <c r="Z61" i="12"/>
  <c r="AA61" i="12"/>
  <c r="AB61" i="12"/>
  <c r="AC61" i="12"/>
  <c r="AE61" i="12"/>
  <c r="AF61" i="12"/>
  <c r="AG61" i="12"/>
  <c r="AH61" i="12"/>
  <c r="AI61" i="12"/>
  <c r="AJ61" i="12"/>
  <c r="AK61" i="12"/>
  <c r="AL61" i="12"/>
  <c r="AM61" i="12"/>
  <c r="AN61" i="12"/>
  <c r="AO61" i="12"/>
  <c r="AP61" i="12"/>
  <c r="AQ61" i="12"/>
  <c r="AR61" i="12"/>
  <c r="AS61" i="12"/>
  <c r="AT61" i="12"/>
  <c r="AV61" i="12"/>
  <c r="AW61" i="12"/>
  <c r="AX61" i="12"/>
  <c r="AY61" i="12"/>
  <c r="AZ61" i="12"/>
  <c r="BA61" i="12"/>
  <c r="BB61" i="12"/>
  <c r="BC61" i="12"/>
  <c r="BD61" i="12"/>
  <c r="BE61" i="12"/>
  <c r="BF61" i="12"/>
  <c r="BG61" i="12"/>
  <c r="BH61" i="12"/>
  <c r="BI61" i="12"/>
  <c r="BJ61" i="12"/>
  <c r="BK61" i="12"/>
  <c r="BM61" i="12"/>
  <c r="BN61" i="12"/>
  <c r="BO61" i="12"/>
  <c r="BP61" i="12"/>
  <c r="BQ61" i="12"/>
  <c r="BR61" i="12"/>
  <c r="BS61" i="12"/>
  <c r="BT61" i="12"/>
  <c r="BU61" i="12"/>
  <c r="BV61" i="12"/>
  <c r="BW61" i="12"/>
  <c r="BX61" i="12"/>
  <c r="I62" i="12"/>
  <c r="J62" i="12"/>
  <c r="K62" i="12"/>
  <c r="L62" i="12"/>
  <c r="N62" i="12"/>
  <c r="O62" i="12"/>
  <c r="P62" i="12"/>
  <c r="Q62" i="12"/>
  <c r="R62" i="12"/>
  <c r="S62" i="12"/>
  <c r="T62" i="12"/>
  <c r="U62" i="12"/>
  <c r="V62" i="12"/>
  <c r="W62" i="12"/>
  <c r="X62" i="12"/>
  <c r="Y62" i="12"/>
  <c r="Z62" i="12"/>
  <c r="AA62" i="12"/>
  <c r="AB62" i="12"/>
  <c r="AC62" i="12"/>
  <c r="AE62" i="12"/>
  <c r="AF62" i="12"/>
  <c r="AG62" i="12"/>
  <c r="AH62" i="12"/>
  <c r="AI62" i="12"/>
  <c r="AJ62" i="12"/>
  <c r="AK62" i="12"/>
  <c r="AL62" i="12"/>
  <c r="AM62" i="12"/>
  <c r="AN62" i="12"/>
  <c r="AO62" i="12"/>
  <c r="AP62" i="12"/>
  <c r="AQ62" i="12"/>
  <c r="AR62" i="12"/>
  <c r="AS62" i="12"/>
  <c r="AT62" i="12"/>
  <c r="AV62" i="12"/>
  <c r="AW62" i="12"/>
  <c r="AX62" i="12"/>
  <c r="AY62" i="12"/>
  <c r="AZ62" i="12"/>
  <c r="BA62" i="12"/>
  <c r="BB62" i="12"/>
  <c r="BC62" i="12"/>
  <c r="BD62" i="12"/>
  <c r="BE62" i="12"/>
  <c r="BF62" i="12"/>
  <c r="BG62" i="12"/>
  <c r="BH62" i="12"/>
  <c r="BI62" i="12"/>
  <c r="BJ62" i="12"/>
  <c r="BK62" i="12"/>
  <c r="BM62" i="12"/>
  <c r="BN62" i="12"/>
  <c r="BO62" i="12"/>
  <c r="BP62" i="12"/>
  <c r="BQ62" i="12"/>
  <c r="BR62" i="12"/>
  <c r="BS62" i="12"/>
  <c r="BT62" i="12"/>
  <c r="BU62" i="12"/>
  <c r="BV62" i="12"/>
  <c r="BW62" i="12"/>
  <c r="BX62" i="12"/>
  <c r="I63" i="12"/>
  <c r="J63" i="12"/>
  <c r="K63" i="12"/>
  <c r="L63" i="12"/>
  <c r="N63" i="12"/>
  <c r="O63" i="12"/>
  <c r="P63" i="12"/>
  <c r="Q63" i="12"/>
  <c r="R63" i="12"/>
  <c r="S63" i="12"/>
  <c r="T63" i="12"/>
  <c r="U63" i="12"/>
  <c r="V63" i="12"/>
  <c r="W63" i="12"/>
  <c r="X63" i="12"/>
  <c r="Y63" i="12"/>
  <c r="Z63" i="12"/>
  <c r="AA63" i="12"/>
  <c r="AB63" i="12"/>
  <c r="AC63" i="12"/>
  <c r="AE63" i="12"/>
  <c r="AF63" i="12"/>
  <c r="AG63" i="12"/>
  <c r="AH63" i="12"/>
  <c r="AI63" i="12"/>
  <c r="AJ63" i="12"/>
  <c r="AK63" i="12"/>
  <c r="AL63" i="12"/>
  <c r="AM63" i="12"/>
  <c r="AN63" i="12"/>
  <c r="AO63" i="12"/>
  <c r="AP63" i="12"/>
  <c r="AQ63" i="12"/>
  <c r="AR63" i="12"/>
  <c r="AS63" i="12"/>
  <c r="AT63" i="12"/>
  <c r="AV63" i="12"/>
  <c r="AW63" i="12"/>
  <c r="AX63" i="12"/>
  <c r="AY63" i="12"/>
  <c r="AZ63" i="12"/>
  <c r="BA63" i="12"/>
  <c r="BB63" i="12"/>
  <c r="BC63" i="12"/>
  <c r="BD63" i="12"/>
  <c r="BE63" i="12"/>
  <c r="BF63" i="12"/>
  <c r="BG63" i="12"/>
  <c r="BH63" i="12"/>
  <c r="BI63" i="12"/>
  <c r="BJ63" i="12"/>
  <c r="BK63" i="12"/>
  <c r="BM63" i="12"/>
  <c r="BN63" i="12"/>
  <c r="BO63" i="12"/>
  <c r="BP63" i="12"/>
  <c r="BQ63" i="12"/>
  <c r="BR63" i="12"/>
  <c r="BS63" i="12"/>
  <c r="BT63" i="12"/>
  <c r="BU63" i="12"/>
  <c r="BV63" i="12"/>
  <c r="BW63" i="12"/>
  <c r="BX63" i="12"/>
  <c r="I64" i="12"/>
  <c r="J64" i="12"/>
  <c r="K64" i="12"/>
  <c r="L64" i="12"/>
  <c r="N64" i="12"/>
  <c r="O64" i="12"/>
  <c r="P64" i="12"/>
  <c r="Q64" i="12"/>
  <c r="R64" i="12"/>
  <c r="S64" i="12"/>
  <c r="T64" i="12"/>
  <c r="U64" i="12"/>
  <c r="V64" i="12"/>
  <c r="W64" i="12"/>
  <c r="X64" i="12"/>
  <c r="Y64" i="12"/>
  <c r="Z64" i="12"/>
  <c r="AA64" i="12"/>
  <c r="AB64" i="12"/>
  <c r="AC64" i="12"/>
  <c r="AE64" i="12"/>
  <c r="AF64" i="12"/>
  <c r="AG64" i="12"/>
  <c r="AH64" i="12"/>
  <c r="AI64" i="12"/>
  <c r="AJ64" i="12"/>
  <c r="AK64" i="12"/>
  <c r="AL64" i="12"/>
  <c r="AM64" i="12"/>
  <c r="AN64" i="12"/>
  <c r="AO64" i="12"/>
  <c r="AP64" i="12"/>
  <c r="AQ64" i="12"/>
  <c r="AR64" i="12"/>
  <c r="AS64" i="12"/>
  <c r="AT64" i="12"/>
  <c r="AV64" i="12"/>
  <c r="AW64" i="12"/>
  <c r="AX64" i="12"/>
  <c r="AY64" i="12"/>
  <c r="AZ64" i="12"/>
  <c r="BA64" i="12"/>
  <c r="BB64" i="12"/>
  <c r="BC64" i="12"/>
  <c r="BD64" i="12"/>
  <c r="BE64" i="12"/>
  <c r="BF64" i="12"/>
  <c r="BG64" i="12"/>
  <c r="BH64" i="12"/>
  <c r="BI64" i="12"/>
  <c r="BJ64" i="12"/>
  <c r="BK64" i="12"/>
  <c r="BM64" i="12"/>
  <c r="BN64" i="12"/>
  <c r="BO64" i="12"/>
  <c r="BP64" i="12"/>
  <c r="BQ64" i="12"/>
  <c r="BR64" i="12"/>
  <c r="BS64" i="12"/>
  <c r="BT64" i="12"/>
  <c r="BU64" i="12"/>
  <c r="BV64" i="12"/>
  <c r="BW64" i="12"/>
  <c r="BX64" i="12"/>
  <c r="I65" i="12"/>
  <c r="J65" i="12"/>
  <c r="K65" i="12"/>
  <c r="L65" i="12"/>
  <c r="N65" i="12"/>
  <c r="O65" i="12"/>
  <c r="P65" i="12"/>
  <c r="Q65" i="12"/>
  <c r="R65" i="12"/>
  <c r="S65" i="12"/>
  <c r="T65" i="12"/>
  <c r="U65" i="12"/>
  <c r="V65" i="12"/>
  <c r="W65" i="12"/>
  <c r="X65" i="12"/>
  <c r="Y65" i="12"/>
  <c r="Z65" i="12"/>
  <c r="AA65" i="12"/>
  <c r="AB65" i="12"/>
  <c r="AC65" i="12"/>
  <c r="AE65" i="12"/>
  <c r="AF65" i="12"/>
  <c r="AG65" i="12"/>
  <c r="AH65" i="12"/>
  <c r="AI65" i="12"/>
  <c r="AJ65" i="12"/>
  <c r="AK65" i="12"/>
  <c r="AL65" i="12"/>
  <c r="AM65" i="12"/>
  <c r="AN65" i="12"/>
  <c r="AO65" i="12"/>
  <c r="AP65" i="12"/>
  <c r="AQ65" i="12"/>
  <c r="AR65" i="12"/>
  <c r="AS65" i="12"/>
  <c r="AT65" i="12"/>
  <c r="AV65" i="12"/>
  <c r="AW65" i="12"/>
  <c r="AX65" i="12"/>
  <c r="AY65" i="12"/>
  <c r="AZ65" i="12"/>
  <c r="BA65" i="12"/>
  <c r="BB65" i="12"/>
  <c r="BC65" i="12"/>
  <c r="BD65" i="12"/>
  <c r="BE65" i="12"/>
  <c r="BF65" i="12"/>
  <c r="BG65" i="12"/>
  <c r="BH65" i="12"/>
  <c r="BI65" i="12"/>
  <c r="BJ65" i="12"/>
  <c r="BK65" i="12"/>
  <c r="BM65" i="12"/>
  <c r="BN65" i="12"/>
  <c r="BO65" i="12"/>
  <c r="BP65" i="12"/>
  <c r="BQ65" i="12"/>
  <c r="BR65" i="12"/>
  <c r="BS65" i="12"/>
  <c r="BT65" i="12"/>
  <c r="BU65" i="12"/>
  <c r="BV65" i="12"/>
  <c r="BW65" i="12"/>
  <c r="BX65" i="12"/>
  <c r="I66" i="12"/>
  <c r="J66" i="12"/>
  <c r="K66" i="12"/>
  <c r="L66" i="12"/>
  <c r="N66" i="12"/>
  <c r="O66" i="12"/>
  <c r="P66" i="12"/>
  <c r="Q66" i="12"/>
  <c r="R66" i="12"/>
  <c r="S66" i="12"/>
  <c r="T66" i="12"/>
  <c r="U66" i="12"/>
  <c r="V66" i="12"/>
  <c r="W66" i="12"/>
  <c r="X66" i="12"/>
  <c r="Y66" i="12"/>
  <c r="Z66" i="12"/>
  <c r="AA66" i="12"/>
  <c r="AB66" i="12"/>
  <c r="AC66" i="12"/>
  <c r="AE66" i="12"/>
  <c r="AF66" i="12"/>
  <c r="AG66" i="12"/>
  <c r="AH66" i="12"/>
  <c r="AI66" i="12"/>
  <c r="AJ66" i="12"/>
  <c r="AK66" i="12"/>
  <c r="AL66" i="12"/>
  <c r="AM66" i="12"/>
  <c r="AN66" i="12"/>
  <c r="AO66" i="12"/>
  <c r="AP66" i="12"/>
  <c r="AQ66" i="12"/>
  <c r="AR66" i="12"/>
  <c r="AS66" i="12"/>
  <c r="AT66" i="12"/>
  <c r="AV66" i="12"/>
  <c r="AW66" i="12"/>
  <c r="AX66" i="12"/>
  <c r="AY66" i="12"/>
  <c r="AZ66" i="12"/>
  <c r="BA66" i="12"/>
  <c r="BB66" i="12"/>
  <c r="BC66" i="12"/>
  <c r="BD66" i="12"/>
  <c r="BE66" i="12"/>
  <c r="BF66" i="12"/>
  <c r="BG66" i="12"/>
  <c r="BH66" i="12"/>
  <c r="BI66" i="12"/>
  <c r="BJ66" i="12"/>
  <c r="BK66" i="12"/>
  <c r="BM66" i="12"/>
  <c r="BN66" i="12"/>
  <c r="BO66" i="12"/>
  <c r="BP66" i="12"/>
  <c r="BQ66" i="12"/>
  <c r="BR66" i="12"/>
  <c r="BS66" i="12"/>
  <c r="BT66" i="12"/>
  <c r="BU66" i="12"/>
  <c r="BV66" i="12"/>
  <c r="BW66" i="12"/>
  <c r="BX66" i="12"/>
  <c r="I67" i="12"/>
  <c r="J67" i="12"/>
  <c r="K67" i="12"/>
  <c r="L67" i="12"/>
  <c r="N67" i="12"/>
  <c r="O67" i="12"/>
  <c r="P67" i="12"/>
  <c r="Q67" i="12"/>
  <c r="R67" i="12"/>
  <c r="S67" i="12"/>
  <c r="T67" i="12"/>
  <c r="U67" i="12"/>
  <c r="V67" i="12"/>
  <c r="W67" i="12"/>
  <c r="X67" i="12"/>
  <c r="Y67" i="12"/>
  <c r="Z67" i="12"/>
  <c r="AA67" i="12"/>
  <c r="AB67" i="12"/>
  <c r="AC67" i="12"/>
  <c r="AE67" i="12"/>
  <c r="AF67" i="12"/>
  <c r="AG67" i="12"/>
  <c r="AH67" i="12"/>
  <c r="AI67" i="12"/>
  <c r="AJ67" i="12"/>
  <c r="AK67" i="12"/>
  <c r="AL67" i="12"/>
  <c r="AM67" i="12"/>
  <c r="AN67" i="12"/>
  <c r="AO67" i="12"/>
  <c r="AP67" i="12"/>
  <c r="AQ67" i="12"/>
  <c r="AR67" i="12"/>
  <c r="AS67" i="12"/>
  <c r="AT67" i="12"/>
  <c r="AV67" i="12"/>
  <c r="AW67" i="12"/>
  <c r="AX67" i="12"/>
  <c r="AY67" i="12"/>
  <c r="AZ67" i="12"/>
  <c r="BA67" i="12"/>
  <c r="BB67" i="12"/>
  <c r="BC67" i="12"/>
  <c r="BD67" i="12"/>
  <c r="BE67" i="12"/>
  <c r="BF67" i="12"/>
  <c r="BG67" i="12"/>
  <c r="BH67" i="12"/>
  <c r="BI67" i="12"/>
  <c r="BJ67" i="12"/>
  <c r="BK67" i="12"/>
  <c r="BM67" i="12"/>
  <c r="BN67" i="12"/>
  <c r="BO67" i="12"/>
  <c r="BP67" i="12"/>
  <c r="BQ67" i="12"/>
  <c r="BR67" i="12"/>
  <c r="BS67" i="12"/>
  <c r="BT67" i="12"/>
  <c r="BU67" i="12"/>
  <c r="BV67" i="12"/>
  <c r="BW67" i="12"/>
  <c r="BX67" i="12"/>
  <c r="I68" i="12"/>
  <c r="J68" i="12"/>
  <c r="K68" i="12"/>
  <c r="L68" i="12"/>
  <c r="N68" i="12"/>
  <c r="O68" i="12"/>
  <c r="P68" i="12"/>
  <c r="Q68" i="12"/>
  <c r="R68" i="12"/>
  <c r="S68" i="12"/>
  <c r="T68" i="12"/>
  <c r="U68" i="12"/>
  <c r="V68" i="12"/>
  <c r="W68" i="12"/>
  <c r="X68" i="12"/>
  <c r="Y68" i="12"/>
  <c r="Z68" i="12"/>
  <c r="AA68" i="12"/>
  <c r="AB68" i="12"/>
  <c r="AC68" i="12"/>
  <c r="AE68" i="12"/>
  <c r="AF68" i="12"/>
  <c r="AG68" i="12"/>
  <c r="AH68" i="12"/>
  <c r="AI68" i="12"/>
  <c r="AJ68" i="12"/>
  <c r="AK68" i="12"/>
  <c r="AL68" i="12"/>
  <c r="AM68" i="12"/>
  <c r="AN68" i="12"/>
  <c r="AO68" i="12"/>
  <c r="AP68" i="12"/>
  <c r="AQ68" i="12"/>
  <c r="AR68" i="12"/>
  <c r="AS68" i="12"/>
  <c r="AT68" i="12"/>
  <c r="AV68" i="12"/>
  <c r="AW68" i="12"/>
  <c r="AX68" i="12"/>
  <c r="AY68" i="12"/>
  <c r="AZ68" i="12"/>
  <c r="BA68" i="12"/>
  <c r="BB68" i="12"/>
  <c r="BC68" i="12"/>
  <c r="BD68" i="12"/>
  <c r="BE68" i="12"/>
  <c r="BF68" i="12"/>
  <c r="BG68" i="12"/>
  <c r="BH68" i="12"/>
  <c r="BI68" i="12"/>
  <c r="BJ68" i="12"/>
  <c r="BK68" i="12"/>
  <c r="BM68" i="12"/>
  <c r="BN68" i="12"/>
  <c r="BO68" i="12"/>
  <c r="BP68" i="12"/>
  <c r="BQ68" i="12"/>
  <c r="BR68" i="12"/>
  <c r="BS68" i="12"/>
  <c r="BT68" i="12"/>
  <c r="BU68" i="12"/>
  <c r="BV68" i="12"/>
  <c r="BW68" i="12"/>
  <c r="BX68" i="12"/>
  <c r="I69" i="12"/>
  <c r="J69" i="12"/>
  <c r="K69" i="12"/>
  <c r="L69" i="12"/>
  <c r="N69" i="12"/>
  <c r="O69" i="12"/>
  <c r="P69" i="12"/>
  <c r="Q69" i="12"/>
  <c r="R69" i="12"/>
  <c r="S69" i="12"/>
  <c r="T69" i="12"/>
  <c r="U69" i="12"/>
  <c r="V69" i="12"/>
  <c r="W69" i="12"/>
  <c r="X69" i="12"/>
  <c r="Y69" i="12"/>
  <c r="Z69" i="12"/>
  <c r="AA69" i="12"/>
  <c r="AB69" i="12"/>
  <c r="AC69" i="12"/>
  <c r="AE69" i="12"/>
  <c r="AF69" i="12"/>
  <c r="AG69" i="12"/>
  <c r="AH69" i="12"/>
  <c r="AI69" i="12"/>
  <c r="AJ69" i="12"/>
  <c r="AK69" i="12"/>
  <c r="AL69" i="12"/>
  <c r="AM69" i="12"/>
  <c r="AN69" i="12"/>
  <c r="AO69" i="12"/>
  <c r="AP69" i="12"/>
  <c r="AQ69" i="12"/>
  <c r="AR69" i="12"/>
  <c r="AS69" i="12"/>
  <c r="AT69" i="12"/>
  <c r="AV69" i="12"/>
  <c r="AW69" i="12"/>
  <c r="AX69" i="12"/>
  <c r="AY69" i="12"/>
  <c r="AZ69" i="12"/>
  <c r="BA69" i="12"/>
  <c r="BB69" i="12"/>
  <c r="BC69" i="12"/>
  <c r="BD69" i="12"/>
  <c r="BE69" i="12"/>
  <c r="BF69" i="12"/>
  <c r="BG69" i="12"/>
  <c r="BH69" i="12"/>
  <c r="BI69" i="12"/>
  <c r="BJ69" i="12"/>
  <c r="BK69" i="12"/>
  <c r="BM69" i="12"/>
  <c r="BN69" i="12"/>
  <c r="BO69" i="12"/>
  <c r="BP69" i="12"/>
  <c r="BQ69" i="12"/>
  <c r="BR69" i="12"/>
  <c r="BS69" i="12"/>
  <c r="BT69" i="12"/>
  <c r="BU69" i="12"/>
  <c r="BV69" i="12"/>
  <c r="BW69" i="12"/>
  <c r="BX69" i="12"/>
  <c r="I70" i="12"/>
  <c r="J70" i="12"/>
  <c r="K70" i="12"/>
  <c r="L70" i="12"/>
  <c r="N70" i="12"/>
  <c r="O70" i="12"/>
  <c r="P70" i="12"/>
  <c r="Q70" i="12"/>
  <c r="R70" i="12"/>
  <c r="S70" i="12"/>
  <c r="T70" i="12"/>
  <c r="U70" i="12"/>
  <c r="V70" i="12"/>
  <c r="W70" i="12"/>
  <c r="X70" i="12"/>
  <c r="Y70" i="12"/>
  <c r="Z70" i="12"/>
  <c r="AA70" i="12"/>
  <c r="AB70" i="12"/>
  <c r="AC70" i="12"/>
  <c r="AE70" i="12"/>
  <c r="AF70" i="12"/>
  <c r="AG70" i="12"/>
  <c r="AH70" i="12"/>
  <c r="AI70" i="12"/>
  <c r="AJ70" i="12"/>
  <c r="AK70" i="12"/>
  <c r="AL70" i="12"/>
  <c r="AM70" i="12"/>
  <c r="AN70" i="12"/>
  <c r="AO70" i="12"/>
  <c r="AP70" i="12"/>
  <c r="AQ70" i="12"/>
  <c r="AR70" i="12"/>
  <c r="AS70" i="12"/>
  <c r="AT70" i="12"/>
  <c r="AV70" i="12"/>
  <c r="AW70" i="12"/>
  <c r="AX70" i="12"/>
  <c r="AY70" i="12"/>
  <c r="AZ70" i="12"/>
  <c r="BA70" i="12"/>
  <c r="BB70" i="12"/>
  <c r="BC70" i="12"/>
  <c r="BD70" i="12"/>
  <c r="BE70" i="12"/>
  <c r="BF70" i="12"/>
  <c r="BG70" i="12"/>
  <c r="BH70" i="12"/>
  <c r="BI70" i="12"/>
  <c r="BJ70" i="12"/>
  <c r="BK70" i="12"/>
  <c r="BM70" i="12"/>
  <c r="BN70" i="12"/>
  <c r="BO70" i="12"/>
  <c r="BP70" i="12"/>
  <c r="BQ70" i="12"/>
  <c r="BR70" i="12"/>
  <c r="BS70" i="12"/>
  <c r="BT70" i="12"/>
  <c r="BU70" i="12"/>
  <c r="BV70" i="12"/>
  <c r="BW70" i="12"/>
  <c r="BX70" i="12"/>
  <c r="I71" i="12"/>
  <c r="J71" i="12"/>
  <c r="K71" i="12"/>
  <c r="L71" i="12"/>
  <c r="N71" i="12"/>
  <c r="O71" i="12"/>
  <c r="P71" i="12"/>
  <c r="Q71" i="12"/>
  <c r="R71" i="12"/>
  <c r="S71" i="12"/>
  <c r="T71" i="12"/>
  <c r="U71" i="12"/>
  <c r="V71" i="12"/>
  <c r="W71" i="12"/>
  <c r="X71" i="12"/>
  <c r="Y71" i="12"/>
  <c r="Z71" i="12"/>
  <c r="AA71" i="12"/>
  <c r="AB71" i="12"/>
  <c r="AC71" i="12"/>
  <c r="AE71" i="12"/>
  <c r="AF71" i="12"/>
  <c r="AG71" i="12"/>
  <c r="AH71" i="12"/>
  <c r="AI71" i="12"/>
  <c r="AJ71" i="12"/>
  <c r="AK71" i="12"/>
  <c r="AL71" i="12"/>
  <c r="AM71" i="12"/>
  <c r="AN71" i="12"/>
  <c r="AO71" i="12"/>
  <c r="AP71" i="12"/>
  <c r="AQ71" i="12"/>
  <c r="AR71" i="12"/>
  <c r="AS71" i="12"/>
  <c r="AT71" i="12"/>
  <c r="AV71" i="12"/>
  <c r="AW71" i="12"/>
  <c r="AX71" i="12"/>
  <c r="AY71" i="12"/>
  <c r="AZ71" i="12"/>
  <c r="BA71" i="12"/>
  <c r="BB71" i="12"/>
  <c r="BC71" i="12"/>
  <c r="BD71" i="12"/>
  <c r="BE71" i="12"/>
  <c r="BF71" i="12"/>
  <c r="BG71" i="12"/>
  <c r="BH71" i="12"/>
  <c r="BI71" i="12"/>
  <c r="BJ71" i="12"/>
  <c r="BK71" i="12"/>
  <c r="BM71" i="12"/>
  <c r="BN71" i="12"/>
  <c r="BO71" i="12"/>
  <c r="BP71" i="12"/>
  <c r="BQ71" i="12"/>
  <c r="BR71" i="12"/>
  <c r="BS71" i="12"/>
  <c r="BT71" i="12"/>
  <c r="BU71" i="12"/>
  <c r="BV71" i="12"/>
  <c r="BW71" i="12"/>
  <c r="BX71" i="12"/>
  <c r="I72" i="12"/>
  <c r="J72" i="12"/>
  <c r="K72" i="12"/>
  <c r="L72" i="12"/>
  <c r="N72" i="12"/>
  <c r="O72" i="12"/>
  <c r="P72" i="12"/>
  <c r="Q72" i="12"/>
  <c r="R72" i="12"/>
  <c r="S72" i="12"/>
  <c r="T72" i="12"/>
  <c r="U72" i="12"/>
  <c r="V72" i="12"/>
  <c r="W72" i="12"/>
  <c r="X72" i="12"/>
  <c r="Y72" i="12"/>
  <c r="Z72" i="12"/>
  <c r="AA72" i="12"/>
  <c r="AB72" i="12"/>
  <c r="AC72" i="12"/>
  <c r="AE72" i="12"/>
  <c r="AF72" i="12"/>
  <c r="AG72" i="12"/>
  <c r="AH72" i="12"/>
  <c r="AI72" i="12"/>
  <c r="AJ72" i="12"/>
  <c r="AK72" i="12"/>
  <c r="AL72" i="12"/>
  <c r="AM72" i="12"/>
  <c r="AN72" i="12"/>
  <c r="AO72" i="12"/>
  <c r="AP72" i="12"/>
  <c r="AQ72" i="12"/>
  <c r="AR72" i="12"/>
  <c r="AS72" i="12"/>
  <c r="AT72" i="12"/>
  <c r="AV72" i="12"/>
  <c r="AW72" i="12"/>
  <c r="AX72" i="12"/>
  <c r="AY72" i="12"/>
  <c r="AZ72" i="12"/>
  <c r="BA72" i="12"/>
  <c r="BB72" i="12"/>
  <c r="BC72" i="12"/>
  <c r="BD72" i="12"/>
  <c r="BE72" i="12"/>
  <c r="BF72" i="12"/>
  <c r="BG72" i="12"/>
  <c r="BH72" i="12"/>
  <c r="BI72" i="12"/>
  <c r="BJ72" i="12"/>
  <c r="BK72" i="12"/>
  <c r="BM72" i="12"/>
  <c r="BN72" i="12"/>
  <c r="BO72" i="12"/>
  <c r="BP72" i="12"/>
  <c r="BQ72" i="12"/>
  <c r="BR72" i="12"/>
  <c r="BS72" i="12"/>
  <c r="BT72" i="12"/>
  <c r="BU72" i="12"/>
  <c r="BV72" i="12"/>
  <c r="BW72" i="12"/>
  <c r="BX72" i="12"/>
  <c r="I73" i="12"/>
  <c r="J73" i="12"/>
  <c r="K73" i="12"/>
  <c r="L73" i="12"/>
  <c r="N73" i="12"/>
  <c r="O73" i="12"/>
  <c r="P73" i="12"/>
  <c r="Q73" i="12"/>
  <c r="R73" i="12"/>
  <c r="S73" i="12"/>
  <c r="T73" i="12"/>
  <c r="U73" i="12"/>
  <c r="V73" i="12"/>
  <c r="W73" i="12"/>
  <c r="X73" i="12"/>
  <c r="Y73" i="12"/>
  <c r="Z73" i="12"/>
  <c r="AA73" i="12"/>
  <c r="AB73" i="12"/>
  <c r="AC73" i="12"/>
  <c r="AE73" i="12"/>
  <c r="AF73" i="12"/>
  <c r="AG73" i="12"/>
  <c r="AH73" i="12"/>
  <c r="AI73" i="12"/>
  <c r="AJ73" i="12"/>
  <c r="AK73" i="12"/>
  <c r="AL73" i="12"/>
  <c r="AM73" i="12"/>
  <c r="AN73" i="12"/>
  <c r="AO73" i="12"/>
  <c r="AP73" i="12"/>
  <c r="AQ73" i="12"/>
  <c r="AR73" i="12"/>
  <c r="AS73" i="12"/>
  <c r="AT73" i="12"/>
  <c r="AV73" i="12"/>
  <c r="AW73" i="12"/>
  <c r="AX73" i="12"/>
  <c r="AY73" i="12"/>
  <c r="AZ73" i="12"/>
  <c r="BA73" i="12"/>
  <c r="BB73" i="12"/>
  <c r="BC73" i="12"/>
  <c r="BD73" i="12"/>
  <c r="BE73" i="12"/>
  <c r="BF73" i="12"/>
  <c r="BG73" i="12"/>
  <c r="BH73" i="12"/>
  <c r="BI73" i="12"/>
  <c r="BJ73" i="12"/>
  <c r="BK73" i="12"/>
  <c r="BM73" i="12"/>
  <c r="BN73" i="12"/>
  <c r="BO73" i="12"/>
  <c r="BP73" i="12"/>
  <c r="BQ73" i="12"/>
  <c r="BR73" i="12"/>
  <c r="BS73" i="12"/>
  <c r="BT73" i="12"/>
  <c r="BU73" i="12"/>
  <c r="BV73" i="12"/>
  <c r="BW73" i="12"/>
  <c r="BX73" i="12"/>
  <c r="I74" i="12"/>
  <c r="J74" i="12"/>
  <c r="K74" i="12"/>
  <c r="L74" i="12"/>
  <c r="N74" i="12"/>
  <c r="O74" i="12"/>
  <c r="P74" i="12"/>
  <c r="Q74" i="12"/>
  <c r="R74" i="12"/>
  <c r="S74" i="12"/>
  <c r="T74" i="12"/>
  <c r="U74" i="12"/>
  <c r="V74" i="12"/>
  <c r="W74" i="12"/>
  <c r="X74" i="12"/>
  <c r="Y74" i="12"/>
  <c r="Z74" i="12"/>
  <c r="AA74" i="12"/>
  <c r="AB74" i="12"/>
  <c r="AC74" i="12"/>
  <c r="AE74" i="12"/>
  <c r="AF74" i="12"/>
  <c r="AG74" i="12"/>
  <c r="AH74" i="12"/>
  <c r="AI74" i="12"/>
  <c r="AJ74" i="12"/>
  <c r="AK74" i="12"/>
  <c r="AL74" i="12"/>
  <c r="AM74" i="12"/>
  <c r="AN74" i="12"/>
  <c r="AO74" i="12"/>
  <c r="AP74" i="12"/>
  <c r="AQ74" i="12"/>
  <c r="AR74" i="12"/>
  <c r="AS74" i="12"/>
  <c r="AT74" i="12"/>
  <c r="AV74" i="12"/>
  <c r="AW74" i="12"/>
  <c r="AX74" i="12"/>
  <c r="AY74" i="12"/>
  <c r="AZ74" i="12"/>
  <c r="BA74" i="12"/>
  <c r="BB74" i="12"/>
  <c r="BC74" i="12"/>
  <c r="BD74" i="12"/>
  <c r="BE74" i="12"/>
  <c r="BF74" i="12"/>
  <c r="BG74" i="12"/>
  <c r="BH74" i="12"/>
  <c r="BI74" i="12"/>
  <c r="BJ74" i="12"/>
  <c r="BK74" i="12"/>
  <c r="BM74" i="12"/>
  <c r="BN74" i="12"/>
  <c r="BO74" i="12"/>
  <c r="BP74" i="12"/>
  <c r="BQ74" i="12"/>
  <c r="BR74" i="12"/>
  <c r="BS74" i="12"/>
  <c r="BT74" i="12"/>
  <c r="BU74" i="12"/>
  <c r="BV74" i="12"/>
  <c r="BW74" i="12"/>
  <c r="BX74" i="12"/>
  <c r="I75" i="12"/>
  <c r="J75" i="12"/>
  <c r="K75" i="12"/>
  <c r="L75" i="12"/>
  <c r="N75" i="12"/>
  <c r="O75" i="12"/>
  <c r="P75" i="12"/>
  <c r="Q75" i="12"/>
  <c r="R75" i="12"/>
  <c r="S75" i="12"/>
  <c r="T75" i="12"/>
  <c r="U75" i="12"/>
  <c r="V75" i="12"/>
  <c r="W75" i="12"/>
  <c r="X75" i="12"/>
  <c r="Y75" i="12"/>
  <c r="Z75" i="12"/>
  <c r="AA75" i="12"/>
  <c r="AB75" i="12"/>
  <c r="AC75" i="12"/>
  <c r="AE75" i="12"/>
  <c r="AF75" i="12"/>
  <c r="AG75" i="12"/>
  <c r="AH75" i="12"/>
  <c r="AI75" i="12"/>
  <c r="AJ75" i="12"/>
  <c r="AK75" i="12"/>
  <c r="AL75" i="12"/>
  <c r="AM75" i="12"/>
  <c r="AN75" i="12"/>
  <c r="AO75" i="12"/>
  <c r="AP75" i="12"/>
  <c r="AQ75" i="12"/>
  <c r="AR75" i="12"/>
  <c r="AS75" i="12"/>
  <c r="AT75" i="12"/>
  <c r="AV75" i="12"/>
  <c r="AW75" i="12"/>
  <c r="AX75" i="12"/>
  <c r="AY75" i="12"/>
  <c r="AZ75" i="12"/>
  <c r="BA75" i="12"/>
  <c r="BB75" i="12"/>
  <c r="BC75" i="12"/>
  <c r="BD75" i="12"/>
  <c r="BE75" i="12"/>
  <c r="BF75" i="12"/>
  <c r="BG75" i="12"/>
  <c r="BH75" i="12"/>
  <c r="BI75" i="12"/>
  <c r="BJ75" i="12"/>
  <c r="BK75" i="12"/>
  <c r="BM75" i="12"/>
  <c r="BN75" i="12"/>
  <c r="BO75" i="12"/>
  <c r="BP75" i="12"/>
  <c r="BQ75" i="12"/>
  <c r="BR75" i="12"/>
  <c r="BS75" i="12"/>
  <c r="BT75" i="12"/>
  <c r="BU75" i="12"/>
  <c r="BV75" i="12"/>
  <c r="BW75" i="12"/>
  <c r="BX75" i="12"/>
  <c r="I76" i="12"/>
  <c r="J76" i="12"/>
  <c r="K76" i="12"/>
  <c r="L76" i="12"/>
  <c r="N76" i="12"/>
  <c r="O76" i="12"/>
  <c r="P76" i="12"/>
  <c r="Q76" i="12"/>
  <c r="R76" i="12"/>
  <c r="S76" i="12"/>
  <c r="T76" i="12"/>
  <c r="U76" i="12"/>
  <c r="V76" i="12"/>
  <c r="W76" i="12"/>
  <c r="X76" i="12"/>
  <c r="Y76" i="12"/>
  <c r="Z76" i="12"/>
  <c r="AA76" i="12"/>
  <c r="AB76" i="12"/>
  <c r="AC76" i="12"/>
  <c r="AE76" i="12"/>
  <c r="AF76" i="12"/>
  <c r="AG76" i="12"/>
  <c r="AH76" i="12"/>
  <c r="AI76" i="12"/>
  <c r="AJ76" i="12"/>
  <c r="AK76" i="12"/>
  <c r="AL76" i="12"/>
  <c r="AM76" i="12"/>
  <c r="AN76" i="12"/>
  <c r="AO76" i="12"/>
  <c r="AP76" i="12"/>
  <c r="AQ76" i="12"/>
  <c r="AR76" i="12"/>
  <c r="AS76" i="12"/>
  <c r="AT76" i="12"/>
  <c r="AV76" i="12"/>
  <c r="AW76" i="12"/>
  <c r="AX76" i="12"/>
  <c r="AY76" i="12"/>
  <c r="AZ76" i="12"/>
  <c r="BA76" i="12"/>
  <c r="BB76" i="12"/>
  <c r="BC76" i="12"/>
  <c r="BD76" i="12"/>
  <c r="BE76" i="12"/>
  <c r="BF76" i="12"/>
  <c r="BG76" i="12"/>
  <c r="BH76" i="12"/>
  <c r="BI76" i="12"/>
  <c r="BJ76" i="12"/>
  <c r="BK76" i="12"/>
  <c r="BM76" i="12"/>
  <c r="BN76" i="12"/>
  <c r="BO76" i="12"/>
  <c r="BP76" i="12"/>
  <c r="BQ76" i="12"/>
  <c r="BR76" i="12"/>
  <c r="BS76" i="12"/>
  <c r="BT76" i="12"/>
  <c r="BU76" i="12"/>
  <c r="BV76" i="12"/>
  <c r="BW76" i="12"/>
  <c r="BX76" i="12"/>
  <c r="I77" i="12"/>
  <c r="J77" i="12"/>
  <c r="K77" i="12"/>
  <c r="L77" i="12"/>
  <c r="N77" i="12"/>
  <c r="O77" i="12"/>
  <c r="P77" i="12"/>
  <c r="Q77" i="12"/>
  <c r="R77" i="12"/>
  <c r="S77" i="12"/>
  <c r="T77" i="12"/>
  <c r="U77" i="12"/>
  <c r="V77" i="12"/>
  <c r="W77" i="12"/>
  <c r="X77" i="12"/>
  <c r="Y77" i="12"/>
  <c r="Z77" i="12"/>
  <c r="AA77" i="12"/>
  <c r="AB77" i="12"/>
  <c r="AC77" i="12"/>
  <c r="AE77" i="12"/>
  <c r="AF77" i="12"/>
  <c r="AG77" i="12"/>
  <c r="AH77" i="12"/>
  <c r="AI77" i="12"/>
  <c r="AJ77" i="12"/>
  <c r="AK77" i="12"/>
  <c r="AL77" i="12"/>
  <c r="AM77" i="12"/>
  <c r="AN77" i="12"/>
  <c r="AO77" i="12"/>
  <c r="AP77" i="12"/>
  <c r="AQ77" i="12"/>
  <c r="AR77" i="12"/>
  <c r="AS77" i="12"/>
  <c r="AT77" i="12"/>
  <c r="AV77" i="12"/>
  <c r="AW77" i="12"/>
  <c r="AX77" i="12"/>
  <c r="AY77" i="12"/>
  <c r="AZ77" i="12"/>
  <c r="BA77" i="12"/>
  <c r="BB77" i="12"/>
  <c r="BC77" i="12"/>
  <c r="BD77" i="12"/>
  <c r="BE77" i="12"/>
  <c r="BF77" i="12"/>
  <c r="BG77" i="12"/>
  <c r="BH77" i="12"/>
  <c r="BI77" i="12"/>
  <c r="BJ77" i="12"/>
  <c r="BK77" i="12"/>
  <c r="BM77" i="12"/>
  <c r="BN77" i="12"/>
  <c r="BO77" i="12"/>
  <c r="BP77" i="12"/>
  <c r="BQ77" i="12"/>
  <c r="BR77" i="12"/>
  <c r="BS77" i="12"/>
  <c r="BT77" i="12"/>
  <c r="BU77" i="12"/>
  <c r="BV77" i="12"/>
  <c r="BW77" i="12"/>
  <c r="BX77" i="12"/>
  <c r="I78" i="12"/>
  <c r="J78" i="12"/>
  <c r="K78" i="12"/>
  <c r="L78" i="12"/>
  <c r="N78" i="12"/>
  <c r="O78" i="12"/>
  <c r="P78" i="12"/>
  <c r="Q78" i="12"/>
  <c r="R78" i="12"/>
  <c r="S78" i="12"/>
  <c r="T78" i="12"/>
  <c r="U78" i="12"/>
  <c r="V78" i="12"/>
  <c r="W78" i="12"/>
  <c r="X78" i="12"/>
  <c r="Y78" i="12"/>
  <c r="Z78" i="12"/>
  <c r="AA78" i="12"/>
  <c r="AB78" i="12"/>
  <c r="AC78" i="12"/>
  <c r="AE78" i="12"/>
  <c r="AF78" i="12"/>
  <c r="AG78" i="12"/>
  <c r="AH78" i="12"/>
  <c r="AI78" i="12"/>
  <c r="AJ78" i="12"/>
  <c r="AK78" i="12"/>
  <c r="AL78" i="12"/>
  <c r="AM78" i="12"/>
  <c r="AN78" i="12"/>
  <c r="AO78" i="12"/>
  <c r="AP78" i="12"/>
  <c r="AQ78" i="12"/>
  <c r="AR78" i="12"/>
  <c r="AS78" i="12"/>
  <c r="AT78" i="12"/>
  <c r="AV78" i="12"/>
  <c r="AW78" i="12"/>
  <c r="AX78" i="12"/>
  <c r="AY78" i="12"/>
  <c r="AZ78" i="12"/>
  <c r="BA78" i="12"/>
  <c r="BB78" i="12"/>
  <c r="BC78" i="12"/>
  <c r="BD78" i="12"/>
  <c r="BE78" i="12"/>
  <c r="BF78" i="12"/>
  <c r="BG78" i="12"/>
  <c r="BH78" i="12"/>
  <c r="BI78" i="12"/>
  <c r="BJ78" i="12"/>
  <c r="BK78" i="12"/>
  <c r="BM78" i="12"/>
  <c r="BN78" i="12"/>
  <c r="BO78" i="12"/>
  <c r="BP78" i="12"/>
  <c r="BQ78" i="12"/>
  <c r="BR78" i="12"/>
  <c r="BS78" i="12"/>
  <c r="BT78" i="12"/>
  <c r="BU78" i="12"/>
  <c r="BV78" i="12"/>
  <c r="BW78" i="12"/>
  <c r="BX78" i="12"/>
  <c r="I80" i="12"/>
  <c r="J80" i="12"/>
  <c r="K80" i="12"/>
  <c r="L80" i="12"/>
  <c r="N80" i="12"/>
  <c r="O80" i="12"/>
  <c r="P80" i="12"/>
  <c r="Q80" i="12"/>
  <c r="R80" i="12"/>
  <c r="S80" i="12"/>
  <c r="T80" i="12"/>
  <c r="U80" i="12"/>
  <c r="V80" i="12"/>
  <c r="W80" i="12"/>
  <c r="X80" i="12"/>
  <c r="Y80" i="12"/>
  <c r="Z80" i="12"/>
  <c r="AA80" i="12"/>
  <c r="AB80" i="12"/>
  <c r="AC80" i="12"/>
  <c r="AE80" i="12"/>
  <c r="AF80" i="12"/>
  <c r="AG80" i="12"/>
  <c r="AH80" i="12"/>
  <c r="AI80" i="12"/>
  <c r="AJ80" i="12"/>
  <c r="AK80" i="12"/>
  <c r="AL80" i="12"/>
  <c r="AM80" i="12"/>
  <c r="AN80" i="12"/>
  <c r="AO80" i="12"/>
  <c r="AP80" i="12"/>
  <c r="AQ80" i="12"/>
  <c r="AR80" i="12"/>
  <c r="AS80" i="12"/>
  <c r="AT80" i="12"/>
  <c r="AV80" i="12"/>
  <c r="AW80" i="12"/>
  <c r="AX80" i="12"/>
  <c r="AY80" i="12"/>
  <c r="AZ80" i="12"/>
  <c r="BA80" i="12"/>
  <c r="BB80" i="12"/>
  <c r="BC80" i="12"/>
  <c r="BD80" i="12"/>
  <c r="BE80" i="12"/>
  <c r="BF80" i="12"/>
  <c r="BG80" i="12"/>
  <c r="BH80" i="12"/>
  <c r="BI80" i="12"/>
  <c r="BJ80" i="12"/>
  <c r="BK80" i="12"/>
  <c r="BM80" i="12"/>
  <c r="BN80" i="12"/>
  <c r="BO80" i="12"/>
  <c r="BP80" i="12"/>
  <c r="BQ80" i="12"/>
  <c r="BR80" i="12"/>
  <c r="BS80" i="12"/>
  <c r="BT80" i="12"/>
  <c r="BU80" i="12"/>
  <c r="BV80" i="12"/>
  <c r="BW80" i="12"/>
  <c r="BX80" i="12"/>
  <c r="I81" i="12"/>
  <c r="J81" i="12"/>
  <c r="K81" i="12"/>
  <c r="L81" i="12"/>
  <c r="N81" i="12"/>
  <c r="O81" i="12"/>
  <c r="P81" i="12"/>
  <c r="Q81" i="12"/>
  <c r="R81" i="12"/>
  <c r="S81" i="12"/>
  <c r="T81" i="12"/>
  <c r="U81" i="12"/>
  <c r="V81" i="12"/>
  <c r="W81" i="12"/>
  <c r="X81" i="12"/>
  <c r="Y81" i="12"/>
  <c r="Z81" i="12"/>
  <c r="AA81" i="12"/>
  <c r="AB81" i="12"/>
  <c r="AC81" i="12"/>
  <c r="AE81" i="12"/>
  <c r="AF81" i="12"/>
  <c r="AG81" i="12"/>
  <c r="AH81" i="12"/>
  <c r="AI81" i="12"/>
  <c r="AJ81" i="12"/>
  <c r="AK81" i="12"/>
  <c r="AL81" i="12"/>
  <c r="AM81" i="12"/>
  <c r="AN81" i="12"/>
  <c r="AO81" i="12"/>
  <c r="AP81" i="12"/>
  <c r="AQ81" i="12"/>
  <c r="AR81" i="12"/>
  <c r="AS81" i="12"/>
  <c r="AT81" i="12"/>
  <c r="AV81" i="12"/>
  <c r="AW81" i="12"/>
  <c r="AX81" i="12"/>
  <c r="AY81" i="12"/>
  <c r="AZ81" i="12"/>
  <c r="BA81" i="12"/>
  <c r="BB81" i="12"/>
  <c r="BC81" i="12"/>
  <c r="BD81" i="12"/>
  <c r="BE81" i="12"/>
  <c r="BF81" i="12"/>
  <c r="BG81" i="12"/>
  <c r="BH81" i="12"/>
  <c r="BI81" i="12"/>
  <c r="BJ81" i="12"/>
  <c r="BK81" i="12"/>
  <c r="BM81" i="12"/>
  <c r="BN81" i="12"/>
  <c r="BO81" i="12"/>
  <c r="BP81" i="12"/>
  <c r="BQ81" i="12"/>
  <c r="BR81" i="12"/>
  <c r="BS81" i="12"/>
  <c r="BT81" i="12"/>
  <c r="BU81" i="12"/>
  <c r="BV81" i="12"/>
  <c r="BW81" i="12"/>
  <c r="BX81" i="12"/>
  <c r="I82" i="12"/>
  <c r="J82" i="12"/>
  <c r="K82" i="12"/>
  <c r="L82" i="12"/>
  <c r="N82" i="12"/>
  <c r="O82" i="12"/>
  <c r="P82" i="12"/>
  <c r="Q82" i="12"/>
  <c r="R82" i="12"/>
  <c r="S82" i="12"/>
  <c r="T82" i="12"/>
  <c r="U82" i="12"/>
  <c r="V82" i="12"/>
  <c r="W82" i="12"/>
  <c r="X82" i="12"/>
  <c r="Y82" i="12"/>
  <c r="Z82" i="12"/>
  <c r="AA82" i="12"/>
  <c r="AB82" i="12"/>
  <c r="AC82" i="12"/>
  <c r="AE82" i="12"/>
  <c r="AF82" i="12"/>
  <c r="AG82" i="12"/>
  <c r="AH82" i="12"/>
  <c r="AI82" i="12"/>
  <c r="AJ82" i="12"/>
  <c r="AK82" i="12"/>
  <c r="AL82" i="12"/>
  <c r="AM82" i="12"/>
  <c r="AN82" i="12"/>
  <c r="AO82" i="12"/>
  <c r="AP82" i="12"/>
  <c r="AQ82" i="12"/>
  <c r="AR82" i="12"/>
  <c r="AS82" i="12"/>
  <c r="AT82" i="12"/>
  <c r="AV82" i="12"/>
  <c r="AW82" i="12"/>
  <c r="AX82" i="12"/>
  <c r="AY82" i="12"/>
  <c r="AZ82" i="12"/>
  <c r="BA82" i="12"/>
  <c r="BB82" i="12"/>
  <c r="BC82" i="12"/>
  <c r="BD82" i="12"/>
  <c r="BE82" i="12"/>
  <c r="BF82" i="12"/>
  <c r="BG82" i="12"/>
  <c r="BH82" i="12"/>
  <c r="BI82" i="12"/>
  <c r="BJ82" i="12"/>
  <c r="BK82" i="12"/>
  <c r="BM82" i="12"/>
  <c r="BN82" i="12"/>
  <c r="BO82" i="12"/>
  <c r="BP82" i="12"/>
  <c r="BQ82" i="12"/>
  <c r="BR82" i="12"/>
  <c r="BS82" i="12"/>
  <c r="BT82" i="12"/>
  <c r="BU82" i="12"/>
  <c r="BV82" i="12"/>
  <c r="BW82" i="12"/>
  <c r="BX82" i="12"/>
  <c r="I83" i="12"/>
  <c r="J83" i="12"/>
  <c r="K83" i="12"/>
  <c r="L83" i="12"/>
  <c r="N83" i="12"/>
  <c r="O83" i="12"/>
  <c r="P83" i="12"/>
  <c r="Q83" i="12"/>
  <c r="R83" i="12"/>
  <c r="S83" i="12"/>
  <c r="T83" i="12"/>
  <c r="U83" i="12"/>
  <c r="V83" i="12"/>
  <c r="W83" i="12"/>
  <c r="X83" i="12"/>
  <c r="Y83" i="12"/>
  <c r="Z83" i="12"/>
  <c r="AA83" i="12"/>
  <c r="AB83" i="12"/>
  <c r="AC83" i="12"/>
  <c r="AE83" i="12"/>
  <c r="AF83" i="12"/>
  <c r="AG83" i="12"/>
  <c r="AH83" i="12"/>
  <c r="AI83" i="12"/>
  <c r="AJ83" i="12"/>
  <c r="AK83" i="12"/>
  <c r="AL83" i="12"/>
  <c r="AM83" i="12"/>
  <c r="AN83" i="12"/>
  <c r="AO83" i="12"/>
  <c r="AP83" i="12"/>
  <c r="AQ83" i="12"/>
  <c r="AR83" i="12"/>
  <c r="AS83" i="12"/>
  <c r="AT83" i="12"/>
  <c r="AV83" i="12"/>
  <c r="AW83" i="12"/>
  <c r="AX83" i="12"/>
  <c r="AY83" i="12"/>
  <c r="AZ83" i="12"/>
  <c r="BA83" i="12"/>
  <c r="BB83" i="12"/>
  <c r="BC83" i="12"/>
  <c r="BD83" i="12"/>
  <c r="BE83" i="12"/>
  <c r="BF83" i="12"/>
  <c r="BG83" i="12"/>
  <c r="BH83" i="12"/>
  <c r="BI83" i="12"/>
  <c r="BJ83" i="12"/>
  <c r="BK83" i="12"/>
  <c r="BM83" i="12"/>
  <c r="BN83" i="12"/>
  <c r="BO83" i="12"/>
  <c r="BP83" i="12"/>
  <c r="BQ83" i="12"/>
  <c r="BR83" i="12"/>
  <c r="BS83" i="12"/>
  <c r="BT83" i="12"/>
  <c r="BU83" i="12"/>
  <c r="BV83" i="12"/>
  <c r="BW83" i="12"/>
  <c r="BX83" i="12"/>
  <c r="I84" i="12"/>
  <c r="J84" i="12"/>
  <c r="K84" i="12"/>
  <c r="L84" i="12"/>
  <c r="N84" i="12"/>
  <c r="O84" i="12"/>
  <c r="P84" i="12"/>
  <c r="Q84" i="12"/>
  <c r="R84" i="12"/>
  <c r="S84" i="12"/>
  <c r="T84" i="12"/>
  <c r="U84" i="12"/>
  <c r="V84" i="12"/>
  <c r="W84" i="12"/>
  <c r="X84" i="12"/>
  <c r="Y84" i="12"/>
  <c r="Z84" i="12"/>
  <c r="AA84" i="12"/>
  <c r="AB84" i="12"/>
  <c r="AC84" i="12"/>
  <c r="AE84" i="12"/>
  <c r="AF84" i="12"/>
  <c r="AG84" i="12"/>
  <c r="AH84" i="12"/>
  <c r="AI84" i="12"/>
  <c r="AJ84" i="12"/>
  <c r="AK84" i="12"/>
  <c r="AL84" i="12"/>
  <c r="AM84" i="12"/>
  <c r="AN84" i="12"/>
  <c r="AO84" i="12"/>
  <c r="AP84" i="12"/>
  <c r="AQ84" i="12"/>
  <c r="AR84" i="12"/>
  <c r="AS84" i="12"/>
  <c r="AT84" i="12"/>
  <c r="AV84" i="12"/>
  <c r="AW84" i="12"/>
  <c r="AX84" i="12"/>
  <c r="AY84" i="12"/>
  <c r="AZ84" i="12"/>
  <c r="BA84" i="12"/>
  <c r="BB84" i="12"/>
  <c r="BC84" i="12"/>
  <c r="BD84" i="12"/>
  <c r="BE84" i="12"/>
  <c r="BF84" i="12"/>
  <c r="BG84" i="12"/>
  <c r="BH84" i="12"/>
  <c r="BI84" i="12"/>
  <c r="BJ84" i="12"/>
  <c r="BK84" i="12"/>
  <c r="BM84" i="12"/>
  <c r="BN84" i="12"/>
  <c r="BO84" i="12"/>
  <c r="BP84" i="12"/>
  <c r="BQ84" i="12"/>
  <c r="BR84" i="12"/>
  <c r="BS84" i="12"/>
  <c r="BT84" i="12"/>
  <c r="BU84" i="12"/>
  <c r="BV84" i="12"/>
  <c r="BW84" i="12"/>
  <c r="BX84" i="12"/>
  <c r="I85" i="12"/>
  <c r="J85" i="12"/>
  <c r="K85" i="12"/>
  <c r="L85" i="12"/>
  <c r="N85" i="12"/>
  <c r="O85" i="12"/>
  <c r="P85" i="12"/>
  <c r="Q85" i="12"/>
  <c r="R85" i="12"/>
  <c r="S85" i="12"/>
  <c r="T85" i="12"/>
  <c r="U85" i="12"/>
  <c r="V85" i="12"/>
  <c r="W85" i="12"/>
  <c r="X85" i="12"/>
  <c r="Y85" i="12"/>
  <c r="Z85" i="12"/>
  <c r="AA85" i="12"/>
  <c r="AB85" i="12"/>
  <c r="AC85" i="12"/>
  <c r="AE85" i="12"/>
  <c r="AF85" i="12"/>
  <c r="AG85" i="12"/>
  <c r="AH85" i="12"/>
  <c r="AI85" i="12"/>
  <c r="AJ85" i="12"/>
  <c r="AK85" i="12"/>
  <c r="AL85" i="12"/>
  <c r="AM85" i="12"/>
  <c r="AN85" i="12"/>
  <c r="AO85" i="12"/>
  <c r="AP85" i="12"/>
  <c r="AQ85" i="12"/>
  <c r="AR85" i="12"/>
  <c r="AS85" i="12"/>
  <c r="AT85" i="12"/>
  <c r="AV85" i="12"/>
  <c r="AW85" i="12"/>
  <c r="AX85" i="12"/>
  <c r="AY85" i="12"/>
  <c r="AZ85" i="12"/>
  <c r="BA85" i="12"/>
  <c r="BB85" i="12"/>
  <c r="BC85" i="12"/>
  <c r="BD85" i="12"/>
  <c r="BE85" i="12"/>
  <c r="BF85" i="12"/>
  <c r="BG85" i="12"/>
  <c r="BH85" i="12"/>
  <c r="BI85" i="12"/>
  <c r="BJ85" i="12"/>
  <c r="BK85" i="12"/>
  <c r="BM85" i="12"/>
  <c r="BN85" i="12"/>
  <c r="BO85" i="12"/>
  <c r="BP85" i="12"/>
  <c r="BQ85" i="12"/>
  <c r="BR85" i="12"/>
  <c r="BS85" i="12"/>
  <c r="BT85" i="12"/>
  <c r="BU85" i="12"/>
  <c r="BV85" i="12"/>
  <c r="BW85" i="12"/>
  <c r="BX85" i="12"/>
  <c r="I86" i="12"/>
  <c r="J86" i="12"/>
  <c r="K86" i="12"/>
  <c r="L86" i="12"/>
  <c r="N86" i="12"/>
  <c r="O86" i="12"/>
  <c r="P86" i="12"/>
  <c r="Q86" i="12"/>
  <c r="R86" i="12"/>
  <c r="S86" i="12"/>
  <c r="T86" i="12"/>
  <c r="U86" i="12"/>
  <c r="V86" i="12"/>
  <c r="W86" i="12"/>
  <c r="X86" i="12"/>
  <c r="Y86" i="12"/>
  <c r="Z86" i="12"/>
  <c r="AA86" i="12"/>
  <c r="AB86" i="12"/>
  <c r="AC86" i="12"/>
  <c r="AE86" i="12"/>
  <c r="AF86" i="12"/>
  <c r="AG86" i="12"/>
  <c r="AH86" i="12"/>
  <c r="AI86" i="12"/>
  <c r="AJ86" i="12"/>
  <c r="AK86" i="12"/>
  <c r="AL86" i="12"/>
  <c r="AM86" i="12"/>
  <c r="AN86" i="12"/>
  <c r="AO86" i="12"/>
  <c r="AP86" i="12"/>
  <c r="AQ86" i="12"/>
  <c r="AR86" i="12"/>
  <c r="AS86" i="12"/>
  <c r="AT86" i="12"/>
  <c r="AV86" i="12"/>
  <c r="AW86" i="12"/>
  <c r="AX86" i="12"/>
  <c r="AY86" i="12"/>
  <c r="AZ86" i="12"/>
  <c r="BA86" i="12"/>
  <c r="BB86" i="12"/>
  <c r="BC86" i="12"/>
  <c r="BD86" i="12"/>
  <c r="BE86" i="12"/>
  <c r="BF86" i="12"/>
  <c r="BG86" i="12"/>
  <c r="BH86" i="12"/>
  <c r="BI86" i="12"/>
  <c r="BJ86" i="12"/>
  <c r="BK86" i="12"/>
  <c r="BM86" i="12"/>
  <c r="BN86" i="12"/>
  <c r="BO86" i="12"/>
  <c r="BP86" i="12"/>
  <c r="BQ86" i="12"/>
  <c r="BR86" i="12"/>
  <c r="BS86" i="12"/>
  <c r="BT86" i="12"/>
  <c r="BU86" i="12"/>
  <c r="BV86" i="12"/>
  <c r="BW86" i="12"/>
  <c r="BX86" i="12"/>
  <c r="I87" i="12"/>
  <c r="J87" i="12"/>
  <c r="K87" i="12"/>
  <c r="L87" i="12"/>
  <c r="N87" i="12"/>
  <c r="O87" i="12"/>
  <c r="P87" i="12"/>
  <c r="Q87" i="12"/>
  <c r="R87" i="12"/>
  <c r="S87" i="12"/>
  <c r="T87" i="12"/>
  <c r="U87" i="12"/>
  <c r="V87" i="12"/>
  <c r="W87" i="12"/>
  <c r="X87" i="12"/>
  <c r="Y87" i="12"/>
  <c r="Z87" i="12"/>
  <c r="AA87" i="12"/>
  <c r="AB87" i="12"/>
  <c r="AC87" i="12"/>
  <c r="AE87" i="12"/>
  <c r="AF87" i="12"/>
  <c r="AG87" i="12"/>
  <c r="AH87" i="12"/>
  <c r="AI87" i="12"/>
  <c r="AJ87" i="12"/>
  <c r="AK87" i="12"/>
  <c r="AL87" i="12"/>
  <c r="AM87" i="12"/>
  <c r="AN87" i="12"/>
  <c r="AO87" i="12"/>
  <c r="AP87" i="12"/>
  <c r="AQ87" i="12"/>
  <c r="AR87" i="12"/>
  <c r="AS87" i="12"/>
  <c r="AT87" i="12"/>
  <c r="AV87" i="12"/>
  <c r="AW87" i="12"/>
  <c r="AX87" i="12"/>
  <c r="AY87" i="12"/>
  <c r="AZ87" i="12"/>
  <c r="BA87" i="12"/>
  <c r="BB87" i="12"/>
  <c r="BC87" i="12"/>
  <c r="BD87" i="12"/>
  <c r="BE87" i="12"/>
  <c r="BF87" i="12"/>
  <c r="BG87" i="12"/>
  <c r="BH87" i="12"/>
  <c r="BI87" i="12"/>
  <c r="BJ87" i="12"/>
  <c r="BK87" i="12"/>
  <c r="BM87" i="12"/>
  <c r="BN87" i="12"/>
  <c r="BO87" i="12"/>
  <c r="BP87" i="12"/>
  <c r="BQ87" i="12"/>
  <c r="BR87" i="12"/>
  <c r="BS87" i="12"/>
  <c r="BT87" i="12"/>
  <c r="BU87" i="12"/>
  <c r="BV87" i="12"/>
  <c r="BW87" i="12"/>
  <c r="BX87" i="12"/>
  <c r="I88" i="12"/>
  <c r="J88" i="12"/>
  <c r="K88" i="12"/>
  <c r="L88" i="12"/>
  <c r="N88" i="12"/>
  <c r="O88" i="12"/>
  <c r="P88" i="12"/>
  <c r="Q88" i="12"/>
  <c r="R88" i="12"/>
  <c r="S88" i="12"/>
  <c r="T88" i="12"/>
  <c r="U88" i="12"/>
  <c r="V88" i="12"/>
  <c r="W88" i="12"/>
  <c r="X88" i="12"/>
  <c r="Y88" i="12"/>
  <c r="Z88" i="12"/>
  <c r="AA88" i="12"/>
  <c r="AB88" i="12"/>
  <c r="AC88" i="12"/>
  <c r="AE88" i="12"/>
  <c r="AF88" i="12"/>
  <c r="AG88" i="12"/>
  <c r="AH88" i="12"/>
  <c r="AI88" i="12"/>
  <c r="AJ88" i="12"/>
  <c r="AK88" i="12"/>
  <c r="AL88" i="12"/>
  <c r="AM88" i="12"/>
  <c r="AN88" i="12"/>
  <c r="AO88" i="12"/>
  <c r="AP88" i="12"/>
  <c r="AQ88" i="12"/>
  <c r="AR88" i="12"/>
  <c r="AS88" i="12"/>
  <c r="AT88" i="12"/>
  <c r="AV88" i="12"/>
  <c r="AW88" i="12"/>
  <c r="AX88" i="12"/>
  <c r="AY88" i="12"/>
  <c r="AZ88" i="12"/>
  <c r="BA88" i="12"/>
  <c r="BB88" i="12"/>
  <c r="BC88" i="12"/>
  <c r="BD88" i="12"/>
  <c r="BE88" i="12"/>
  <c r="BF88" i="12"/>
  <c r="BG88" i="12"/>
  <c r="BH88" i="12"/>
  <c r="BI88" i="12"/>
  <c r="BJ88" i="12"/>
  <c r="BK88" i="12"/>
  <c r="BM88" i="12"/>
  <c r="BN88" i="12"/>
  <c r="BO88" i="12"/>
  <c r="BP88" i="12"/>
  <c r="BQ88" i="12"/>
  <c r="BR88" i="12"/>
  <c r="BS88" i="12"/>
  <c r="BT88" i="12"/>
  <c r="BU88" i="12"/>
  <c r="BV88" i="12"/>
  <c r="BW88" i="12"/>
  <c r="BX88" i="12"/>
  <c r="I89" i="12"/>
  <c r="J89" i="12"/>
  <c r="K89" i="12"/>
  <c r="L89" i="12"/>
  <c r="N89" i="12"/>
  <c r="O89" i="12"/>
  <c r="P89" i="12"/>
  <c r="Q89" i="12"/>
  <c r="R89" i="12"/>
  <c r="S89" i="12"/>
  <c r="T89" i="12"/>
  <c r="U89" i="12"/>
  <c r="V89" i="12"/>
  <c r="W89" i="12"/>
  <c r="X89" i="12"/>
  <c r="Y89" i="12"/>
  <c r="Z89" i="12"/>
  <c r="AA89" i="12"/>
  <c r="AB89" i="12"/>
  <c r="AC89" i="12"/>
  <c r="AE89" i="12"/>
  <c r="AF89" i="12"/>
  <c r="AG89" i="12"/>
  <c r="AH89" i="12"/>
  <c r="AI89" i="12"/>
  <c r="AJ89" i="12"/>
  <c r="AK89" i="12"/>
  <c r="AL89" i="12"/>
  <c r="AM89" i="12"/>
  <c r="AN89" i="12"/>
  <c r="AO89" i="12"/>
  <c r="AP89" i="12"/>
  <c r="AQ89" i="12"/>
  <c r="AR89" i="12"/>
  <c r="AS89" i="12"/>
  <c r="AT89" i="12"/>
  <c r="AV89" i="12"/>
  <c r="AW89" i="12"/>
  <c r="AX89" i="12"/>
  <c r="AY89" i="12"/>
  <c r="AZ89" i="12"/>
  <c r="BA89" i="12"/>
  <c r="BB89" i="12"/>
  <c r="BC89" i="12"/>
  <c r="BD89" i="12"/>
  <c r="BE89" i="12"/>
  <c r="BF89" i="12"/>
  <c r="BG89" i="12"/>
  <c r="BH89" i="12"/>
  <c r="BI89" i="12"/>
  <c r="BJ89" i="12"/>
  <c r="BK89" i="12"/>
  <c r="BM89" i="12"/>
  <c r="BN89" i="12"/>
  <c r="BO89" i="12"/>
  <c r="BP89" i="12"/>
  <c r="BQ89" i="12"/>
  <c r="BR89" i="12"/>
  <c r="BS89" i="12"/>
  <c r="BT89" i="12"/>
  <c r="BU89" i="12"/>
  <c r="BV89" i="12"/>
  <c r="BW89" i="12"/>
  <c r="BX89" i="12"/>
  <c r="I90" i="12"/>
  <c r="J90" i="12"/>
  <c r="K90" i="12"/>
  <c r="L90" i="12"/>
  <c r="N90" i="12"/>
  <c r="O90" i="12"/>
  <c r="P90" i="12"/>
  <c r="Q90" i="12"/>
  <c r="R90" i="12"/>
  <c r="S90" i="12"/>
  <c r="T90" i="12"/>
  <c r="U90" i="12"/>
  <c r="V90" i="12"/>
  <c r="W90" i="12"/>
  <c r="X90" i="12"/>
  <c r="Y90" i="12"/>
  <c r="Z90" i="12"/>
  <c r="AA90" i="12"/>
  <c r="AB90" i="12"/>
  <c r="AC90" i="12"/>
  <c r="AE90" i="12"/>
  <c r="AF90" i="12"/>
  <c r="AG90" i="12"/>
  <c r="AH90" i="12"/>
  <c r="AI90" i="12"/>
  <c r="AJ90" i="12"/>
  <c r="AK90" i="12"/>
  <c r="AL90" i="12"/>
  <c r="AM90" i="12"/>
  <c r="AN90" i="12"/>
  <c r="AO90" i="12"/>
  <c r="AP90" i="12"/>
  <c r="AQ90" i="12"/>
  <c r="AR90" i="12"/>
  <c r="AS90" i="12"/>
  <c r="AT90" i="12"/>
  <c r="AV90" i="12"/>
  <c r="AW90" i="12"/>
  <c r="AX90" i="12"/>
  <c r="AY90" i="12"/>
  <c r="AZ90" i="12"/>
  <c r="BA90" i="12"/>
  <c r="BB90" i="12"/>
  <c r="BC90" i="12"/>
  <c r="BD90" i="12"/>
  <c r="BE90" i="12"/>
  <c r="BF90" i="12"/>
  <c r="BG90" i="12"/>
  <c r="BH90" i="12"/>
  <c r="BI90" i="12"/>
  <c r="BJ90" i="12"/>
  <c r="BK90" i="12"/>
  <c r="BM90" i="12"/>
  <c r="BN90" i="12"/>
  <c r="BO90" i="12"/>
  <c r="BP90" i="12"/>
  <c r="BQ90" i="12"/>
  <c r="BR90" i="12"/>
  <c r="BS90" i="12"/>
  <c r="BT90" i="12"/>
  <c r="BU90" i="12"/>
  <c r="BV90" i="12"/>
  <c r="BW90" i="12"/>
  <c r="BX90" i="12"/>
  <c r="I91" i="12"/>
  <c r="J91" i="12"/>
  <c r="K91" i="12"/>
  <c r="L91" i="12"/>
  <c r="N91" i="12"/>
  <c r="O91" i="12"/>
  <c r="P91" i="12"/>
  <c r="Q91" i="12"/>
  <c r="R91" i="12"/>
  <c r="S91" i="12"/>
  <c r="T91" i="12"/>
  <c r="U91" i="12"/>
  <c r="V91" i="12"/>
  <c r="W91" i="12"/>
  <c r="X91" i="12"/>
  <c r="Y91" i="12"/>
  <c r="Z91" i="12"/>
  <c r="AA91" i="12"/>
  <c r="AB91" i="12"/>
  <c r="AC91" i="12"/>
  <c r="AE91" i="12"/>
  <c r="AF91" i="12"/>
  <c r="AG91" i="12"/>
  <c r="AH91" i="12"/>
  <c r="AI91" i="12"/>
  <c r="AJ91" i="12"/>
  <c r="AK91" i="12"/>
  <c r="AL91" i="12"/>
  <c r="AM91" i="12"/>
  <c r="AN91" i="12"/>
  <c r="AO91" i="12"/>
  <c r="AP91" i="12"/>
  <c r="AQ91" i="12"/>
  <c r="AR91" i="12"/>
  <c r="AS91" i="12"/>
  <c r="AT91" i="12"/>
  <c r="AV91" i="12"/>
  <c r="AW91" i="12"/>
  <c r="AX91" i="12"/>
  <c r="AY91" i="12"/>
  <c r="AZ91" i="12"/>
  <c r="BA91" i="12"/>
  <c r="BB91" i="12"/>
  <c r="BC91" i="12"/>
  <c r="BD91" i="12"/>
  <c r="BE91" i="12"/>
  <c r="BF91" i="12"/>
  <c r="BG91" i="12"/>
  <c r="BH91" i="12"/>
  <c r="BI91" i="12"/>
  <c r="BJ91" i="12"/>
  <c r="BK91" i="12"/>
  <c r="BM91" i="12"/>
  <c r="BN91" i="12"/>
  <c r="BO91" i="12"/>
  <c r="BP91" i="12"/>
  <c r="BQ91" i="12"/>
  <c r="BR91" i="12"/>
  <c r="BS91" i="12"/>
  <c r="BT91" i="12"/>
  <c r="BU91" i="12"/>
  <c r="BV91" i="12"/>
  <c r="BW91" i="12"/>
  <c r="BX91" i="12"/>
  <c r="I92" i="12"/>
  <c r="J92" i="12"/>
  <c r="K92" i="12"/>
  <c r="L92" i="12"/>
  <c r="N92" i="12"/>
  <c r="O92" i="12"/>
  <c r="P92" i="12"/>
  <c r="Q92" i="12"/>
  <c r="R92" i="12"/>
  <c r="S92" i="12"/>
  <c r="T92" i="12"/>
  <c r="U92" i="12"/>
  <c r="V92" i="12"/>
  <c r="W92" i="12"/>
  <c r="X92" i="12"/>
  <c r="Y92" i="12"/>
  <c r="Z92" i="12"/>
  <c r="AA92" i="12"/>
  <c r="AB92" i="12"/>
  <c r="AC92" i="12"/>
  <c r="AE92" i="12"/>
  <c r="AF92" i="12"/>
  <c r="AG92" i="12"/>
  <c r="AH92" i="12"/>
  <c r="AI92" i="12"/>
  <c r="AJ92" i="12"/>
  <c r="AK92" i="12"/>
  <c r="AL92" i="12"/>
  <c r="AM92" i="12"/>
  <c r="AN92" i="12"/>
  <c r="AO92" i="12"/>
  <c r="AP92" i="12"/>
  <c r="AQ92" i="12"/>
  <c r="AR92" i="12"/>
  <c r="AS92" i="12"/>
  <c r="AT92" i="12"/>
  <c r="AV92" i="12"/>
  <c r="AW92" i="12"/>
  <c r="AX92" i="12"/>
  <c r="AY92" i="12"/>
  <c r="AZ92" i="12"/>
  <c r="BA92" i="12"/>
  <c r="BB92" i="12"/>
  <c r="BC92" i="12"/>
  <c r="BD92" i="12"/>
  <c r="BE92" i="12"/>
  <c r="BF92" i="12"/>
  <c r="BG92" i="12"/>
  <c r="BH92" i="12"/>
  <c r="BI92" i="12"/>
  <c r="BJ92" i="12"/>
  <c r="BK92" i="12"/>
  <c r="BM92" i="12"/>
  <c r="BN92" i="12"/>
  <c r="BO92" i="12"/>
  <c r="BP92" i="12"/>
  <c r="BQ92" i="12"/>
  <c r="BR92" i="12"/>
  <c r="BS92" i="12"/>
  <c r="BT92" i="12"/>
  <c r="BU92" i="12"/>
  <c r="BV92" i="12"/>
  <c r="BW92" i="12"/>
  <c r="BX92" i="12"/>
  <c r="I93" i="12"/>
  <c r="J93" i="12"/>
  <c r="K93" i="12"/>
  <c r="L93" i="12"/>
  <c r="N93" i="12"/>
  <c r="O93" i="12"/>
  <c r="P93" i="12"/>
  <c r="Q93" i="12"/>
  <c r="R93" i="12"/>
  <c r="S93" i="12"/>
  <c r="T93" i="12"/>
  <c r="U93" i="12"/>
  <c r="V93" i="12"/>
  <c r="W93" i="12"/>
  <c r="X93" i="12"/>
  <c r="Y93" i="12"/>
  <c r="Z93" i="12"/>
  <c r="AA93" i="12"/>
  <c r="AB93" i="12"/>
  <c r="AC93" i="12"/>
  <c r="AE93" i="12"/>
  <c r="AF93" i="12"/>
  <c r="AG93" i="12"/>
  <c r="AH93" i="12"/>
  <c r="AI93" i="12"/>
  <c r="AJ93" i="12"/>
  <c r="AK93" i="12"/>
  <c r="AL93" i="12"/>
  <c r="AM93" i="12"/>
  <c r="AN93" i="12"/>
  <c r="AO93" i="12"/>
  <c r="AP93" i="12"/>
  <c r="AQ93" i="12"/>
  <c r="AR93" i="12"/>
  <c r="AS93" i="12"/>
  <c r="AT93" i="12"/>
  <c r="AV93" i="12"/>
  <c r="AW93" i="12"/>
  <c r="AX93" i="12"/>
  <c r="AY93" i="12"/>
  <c r="AZ93" i="12"/>
  <c r="BA93" i="12"/>
  <c r="BB93" i="12"/>
  <c r="BC93" i="12"/>
  <c r="BD93" i="12"/>
  <c r="BE93" i="12"/>
  <c r="BF93" i="12"/>
  <c r="BG93" i="12"/>
  <c r="BH93" i="12"/>
  <c r="BI93" i="12"/>
  <c r="BJ93" i="12"/>
  <c r="BK93" i="12"/>
  <c r="BM93" i="12"/>
  <c r="BN93" i="12"/>
  <c r="BO93" i="12"/>
  <c r="BP93" i="12"/>
  <c r="BQ93" i="12"/>
  <c r="BR93" i="12"/>
  <c r="BS93" i="12"/>
  <c r="BT93" i="12"/>
  <c r="BU93" i="12"/>
  <c r="BV93" i="12"/>
  <c r="BW93" i="12"/>
  <c r="BX93" i="12"/>
  <c r="I94" i="12"/>
  <c r="J94" i="12"/>
  <c r="K94" i="12"/>
  <c r="L94" i="12"/>
  <c r="N94" i="12"/>
  <c r="O94" i="12"/>
  <c r="P94" i="12"/>
  <c r="Q94" i="12"/>
  <c r="R94" i="12"/>
  <c r="S94" i="12"/>
  <c r="T94" i="12"/>
  <c r="U94" i="12"/>
  <c r="V94" i="12"/>
  <c r="W94" i="12"/>
  <c r="X94" i="12"/>
  <c r="Y94" i="12"/>
  <c r="Z94" i="12"/>
  <c r="AA94" i="12"/>
  <c r="AB94" i="12"/>
  <c r="AC94" i="12"/>
  <c r="AE94" i="12"/>
  <c r="AF94" i="12"/>
  <c r="AG94" i="12"/>
  <c r="AH94" i="12"/>
  <c r="AI94" i="12"/>
  <c r="AJ94" i="12"/>
  <c r="AK94" i="12"/>
  <c r="AL94" i="12"/>
  <c r="AM94" i="12"/>
  <c r="AN94" i="12"/>
  <c r="AO94" i="12"/>
  <c r="AP94" i="12"/>
  <c r="AQ94" i="12"/>
  <c r="AR94" i="12"/>
  <c r="AS94" i="12"/>
  <c r="AT94" i="12"/>
  <c r="AV94" i="12"/>
  <c r="AW94" i="12"/>
  <c r="AX94" i="12"/>
  <c r="AY94" i="12"/>
  <c r="AZ94" i="12"/>
  <c r="BA94" i="12"/>
  <c r="BB94" i="12"/>
  <c r="BC94" i="12"/>
  <c r="BD94" i="12"/>
  <c r="BE94" i="12"/>
  <c r="BF94" i="12"/>
  <c r="BG94" i="12"/>
  <c r="BH94" i="12"/>
  <c r="BI94" i="12"/>
  <c r="BJ94" i="12"/>
  <c r="BK94" i="12"/>
  <c r="BM94" i="12"/>
  <c r="BN94" i="12"/>
  <c r="BO94" i="12"/>
  <c r="BP94" i="12"/>
  <c r="BQ94" i="12"/>
  <c r="BR94" i="12"/>
  <c r="BS94" i="12"/>
  <c r="BT94" i="12"/>
  <c r="BU94" i="12"/>
  <c r="BV94" i="12"/>
  <c r="BW94" i="12"/>
  <c r="BX94" i="12"/>
  <c r="I95" i="12"/>
  <c r="J95" i="12"/>
  <c r="K95" i="12"/>
  <c r="L95" i="12"/>
  <c r="N95" i="12"/>
  <c r="O95" i="12"/>
  <c r="P95" i="12"/>
  <c r="Q95" i="12"/>
  <c r="R95" i="12"/>
  <c r="S95" i="12"/>
  <c r="T95" i="12"/>
  <c r="U95" i="12"/>
  <c r="V95" i="12"/>
  <c r="W95" i="12"/>
  <c r="X95" i="12"/>
  <c r="Y95" i="12"/>
  <c r="Z95" i="12"/>
  <c r="AA95" i="12"/>
  <c r="AB95" i="12"/>
  <c r="AC95" i="12"/>
  <c r="AE95" i="12"/>
  <c r="AF95" i="12"/>
  <c r="AG95" i="12"/>
  <c r="AH95" i="12"/>
  <c r="AI95" i="12"/>
  <c r="AJ95" i="12"/>
  <c r="AK95" i="12"/>
  <c r="AL95" i="12"/>
  <c r="AM95" i="12"/>
  <c r="AN95" i="12"/>
  <c r="AO95" i="12"/>
  <c r="AP95" i="12"/>
  <c r="AQ95" i="12"/>
  <c r="AR95" i="12"/>
  <c r="AS95" i="12"/>
  <c r="AT95" i="12"/>
  <c r="AV95" i="12"/>
  <c r="AW95" i="12"/>
  <c r="AX95" i="12"/>
  <c r="AY95" i="12"/>
  <c r="AZ95" i="12"/>
  <c r="BA95" i="12"/>
  <c r="BB95" i="12"/>
  <c r="BC95" i="12"/>
  <c r="BD95" i="12"/>
  <c r="BE95" i="12"/>
  <c r="BF95" i="12"/>
  <c r="BG95" i="12"/>
  <c r="BH95" i="12"/>
  <c r="BI95" i="12"/>
  <c r="BJ95" i="12"/>
  <c r="BK95" i="12"/>
  <c r="BM95" i="12"/>
  <c r="BN95" i="12"/>
  <c r="BO95" i="12"/>
  <c r="BP95" i="12"/>
  <c r="BQ95" i="12"/>
  <c r="BR95" i="12"/>
  <c r="BS95" i="12"/>
  <c r="BT95" i="12"/>
  <c r="BU95" i="12"/>
  <c r="BV95" i="12"/>
  <c r="BW95" i="12"/>
  <c r="BX95" i="12"/>
  <c r="I96" i="12"/>
  <c r="J96" i="12"/>
  <c r="K96" i="12"/>
  <c r="L96" i="12"/>
  <c r="N96" i="12"/>
  <c r="O96" i="12"/>
  <c r="P96" i="12"/>
  <c r="Q96" i="12"/>
  <c r="R96" i="12"/>
  <c r="S96" i="12"/>
  <c r="T96" i="12"/>
  <c r="U96" i="12"/>
  <c r="V96" i="12"/>
  <c r="W96" i="12"/>
  <c r="X96" i="12"/>
  <c r="Y96" i="12"/>
  <c r="Z96" i="12"/>
  <c r="AA96" i="12"/>
  <c r="AB96" i="12"/>
  <c r="AC96" i="12"/>
  <c r="AE96" i="12"/>
  <c r="AF96" i="12"/>
  <c r="AG96" i="12"/>
  <c r="AH96" i="12"/>
  <c r="AI96" i="12"/>
  <c r="AJ96" i="12"/>
  <c r="AK96" i="12"/>
  <c r="AL96" i="12"/>
  <c r="AM96" i="12"/>
  <c r="AN96" i="12"/>
  <c r="AO96" i="12"/>
  <c r="AP96" i="12"/>
  <c r="AQ96" i="12"/>
  <c r="AR96" i="12"/>
  <c r="AS96" i="12"/>
  <c r="AT96" i="12"/>
  <c r="AV96" i="12"/>
  <c r="AW96" i="12"/>
  <c r="AX96" i="12"/>
  <c r="AY96" i="12"/>
  <c r="AZ96" i="12"/>
  <c r="BA96" i="12"/>
  <c r="BB96" i="12"/>
  <c r="BC96" i="12"/>
  <c r="BD96" i="12"/>
  <c r="BE96" i="12"/>
  <c r="BF96" i="12"/>
  <c r="BG96" i="12"/>
  <c r="BH96" i="12"/>
  <c r="BI96" i="12"/>
  <c r="BJ96" i="12"/>
  <c r="BK96" i="12"/>
  <c r="BM96" i="12"/>
  <c r="BN96" i="12"/>
  <c r="BO96" i="12"/>
  <c r="BP96" i="12"/>
  <c r="BQ96" i="12"/>
  <c r="BR96" i="12"/>
  <c r="BS96" i="12"/>
  <c r="BT96" i="12"/>
  <c r="BU96" i="12"/>
  <c r="BV96" i="12"/>
  <c r="BW96" i="12"/>
  <c r="BX96" i="12"/>
  <c r="I97" i="12"/>
  <c r="J97" i="12"/>
  <c r="K97" i="12"/>
  <c r="L97" i="12"/>
  <c r="N97" i="12"/>
  <c r="O97" i="12"/>
  <c r="P97" i="12"/>
  <c r="Q97" i="12"/>
  <c r="R97" i="12"/>
  <c r="S97" i="12"/>
  <c r="T97" i="12"/>
  <c r="U97" i="12"/>
  <c r="V97" i="12"/>
  <c r="W97" i="12"/>
  <c r="X97" i="12"/>
  <c r="Y97" i="12"/>
  <c r="Z97" i="12"/>
  <c r="AA97" i="12"/>
  <c r="AB97" i="12"/>
  <c r="AC97" i="12"/>
  <c r="AE97" i="12"/>
  <c r="AF97" i="12"/>
  <c r="AG97" i="12"/>
  <c r="AH97" i="12"/>
  <c r="AI97" i="12"/>
  <c r="AJ97" i="12"/>
  <c r="AK97" i="12"/>
  <c r="AL97" i="12"/>
  <c r="AM97" i="12"/>
  <c r="AN97" i="12"/>
  <c r="AO97" i="12"/>
  <c r="AP97" i="12"/>
  <c r="AQ97" i="12"/>
  <c r="AR97" i="12"/>
  <c r="AS97" i="12"/>
  <c r="AT97" i="12"/>
  <c r="AV97" i="12"/>
  <c r="AW97" i="12"/>
  <c r="AX97" i="12"/>
  <c r="AY97" i="12"/>
  <c r="AZ97" i="12"/>
  <c r="BA97" i="12"/>
  <c r="BB97" i="12"/>
  <c r="BC97" i="12"/>
  <c r="BD97" i="12"/>
  <c r="BE97" i="12"/>
  <c r="BF97" i="12"/>
  <c r="BG97" i="12"/>
  <c r="BH97" i="12"/>
  <c r="BI97" i="12"/>
  <c r="BJ97" i="12"/>
  <c r="BK97" i="12"/>
  <c r="BM97" i="12"/>
  <c r="BN97" i="12"/>
  <c r="BO97" i="12"/>
  <c r="BP97" i="12"/>
  <c r="BQ97" i="12"/>
  <c r="BR97" i="12"/>
  <c r="BS97" i="12"/>
  <c r="BT97" i="12"/>
  <c r="BU97" i="12"/>
  <c r="BV97" i="12"/>
  <c r="BW97" i="12"/>
  <c r="BX97" i="12"/>
  <c r="I98" i="12"/>
  <c r="J98" i="12"/>
  <c r="K98" i="12"/>
  <c r="L98" i="12"/>
  <c r="N98" i="12"/>
  <c r="O98" i="12"/>
  <c r="P98" i="12"/>
  <c r="Q98" i="12"/>
  <c r="R98" i="12"/>
  <c r="S98" i="12"/>
  <c r="T98" i="12"/>
  <c r="U98" i="12"/>
  <c r="V98" i="12"/>
  <c r="W98" i="12"/>
  <c r="X98" i="12"/>
  <c r="Y98" i="12"/>
  <c r="Z98" i="12"/>
  <c r="AA98" i="12"/>
  <c r="AB98" i="12"/>
  <c r="AC98" i="12"/>
  <c r="AE98" i="12"/>
  <c r="AF98" i="12"/>
  <c r="AG98" i="12"/>
  <c r="AH98" i="12"/>
  <c r="AI98" i="12"/>
  <c r="AJ98" i="12"/>
  <c r="AK98" i="12"/>
  <c r="AL98" i="12"/>
  <c r="AM98" i="12"/>
  <c r="AN98" i="12"/>
  <c r="AO98" i="12"/>
  <c r="AP98" i="12"/>
  <c r="AQ98" i="12"/>
  <c r="AR98" i="12"/>
  <c r="AS98" i="12"/>
  <c r="AT98" i="12"/>
  <c r="AV98" i="12"/>
  <c r="AW98" i="12"/>
  <c r="AX98" i="12"/>
  <c r="AY98" i="12"/>
  <c r="AZ98" i="12"/>
  <c r="BA98" i="12"/>
  <c r="BB98" i="12"/>
  <c r="BC98" i="12"/>
  <c r="BD98" i="12"/>
  <c r="BE98" i="12"/>
  <c r="BF98" i="12"/>
  <c r="BG98" i="12"/>
  <c r="BH98" i="12"/>
  <c r="BI98" i="12"/>
  <c r="BJ98" i="12"/>
  <c r="BK98" i="12"/>
  <c r="BM98" i="12"/>
  <c r="BN98" i="12"/>
  <c r="BO98" i="12"/>
  <c r="BP98" i="12"/>
  <c r="BQ98" i="12"/>
  <c r="BR98" i="12"/>
  <c r="BS98" i="12"/>
  <c r="BT98" i="12"/>
  <c r="BU98" i="12"/>
  <c r="BV98" i="12"/>
  <c r="BW98" i="12"/>
  <c r="BX98" i="12"/>
  <c r="I99" i="12"/>
  <c r="J99" i="12"/>
  <c r="K99" i="12"/>
  <c r="L99" i="12"/>
  <c r="N99" i="12"/>
  <c r="O99" i="12"/>
  <c r="P99" i="12"/>
  <c r="Q99" i="12"/>
  <c r="R99" i="12"/>
  <c r="S99" i="12"/>
  <c r="T99" i="12"/>
  <c r="U99" i="12"/>
  <c r="V99" i="12"/>
  <c r="W99" i="12"/>
  <c r="X99" i="12"/>
  <c r="Y99" i="12"/>
  <c r="Z99" i="12"/>
  <c r="AA99" i="12"/>
  <c r="AB99" i="12"/>
  <c r="AC99" i="12"/>
  <c r="AE99" i="12"/>
  <c r="AF99" i="12"/>
  <c r="AG99" i="12"/>
  <c r="AH99" i="12"/>
  <c r="AI99" i="12"/>
  <c r="AJ99" i="12"/>
  <c r="AK99" i="12"/>
  <c r="AL99" i="12"/>
  <c r="AM99" i="12"/>
  <c r="AN99" i="12"/>
  <c r="AO99" i="12"/>
  <c r="AP99" i="12"/>
  <c r="AQ99" i="12"/>
  <c r="AR99" i="12"/>
  <c r="AS99" i="12"/>
  <c r="AT99" i="12"/>
  <c r="AV99" i="12"/>
  <c r="AW99" i="12"/>
  <c r="AX99" i="12"/>
  <c r="AY99" i="12"/>
  <c r="AZ99" i="12"/>
  <c r="BA99" i="12"/>
  <c r="BB99" i="12"/>
  <c r="BC99" i="12"/>
  <c r="BD99" i="12"/>
  <c r="BE99" i="12"/>
  <c r="BF99" i="12"/>
  <c r="BG99" i="12"/>
  <c r="BH99" i="12"/>
  <c r="BI99" i="12"/>
  <c r="BJ99" i="12"/>
  <c r="BK99" i="12"/>
  <c r="BM99" i="12"/>
  <c r="BN99" i="12"/>
  <c r="BO99" i="12"/>
  <c r="BP99" i="12"/>
  <c r="BQ99" i="12"/>
  <c r="BR99" i="12"/>
  <c r="BS99" i="12"/>
  <c r="BT99" i="12"/>
  <c r="BU99" i="12"/>
  <c r="BV99" i="12"/>
  <c r="BW99" i="12"/>
  <c r="BX99" i="12"/>
  <c r="I100" i="12"/>
  <c r="J100" i="12"/>
  <c r="K100" i="12"/>
  <c r="L100" i="12"/>
  <c r="N100" i="12"/>
  <c r="O100" i="12"/>
  <c r="P100" i="12"/>
  <c r="Q100" i="12"/>
  <c r="R100" i="12"/>
  <c r="S100" i="12"/>
  <c r="T100" i="12"/>
  <c r="U100" i="12"/>
  <c r="V100" i="12"/>
  <c r="W100" i="12"/>
  <c r="X100" i="12"/>
  <c r="Y100" i="12"/>
  <c r="Z100" i="12"/>
  <c r="AA100" i="12"/>
  <c r="AB100" i="12"/>
  <c r="AC100" i="12"/>
  <c r="AE100" i="12"/>
  <c r="AF100" i="12"/>
  <c r="AG100" i="12"/>
  <c r="AH100" i="12"/>
  <c r="AI100" i="12"/>
  <c r="AJ100" i="12"/>
  <c r="AK100" i="12"/>
  <c r="AL100" i="12"/>
  <c r="AM100" i="12"/>
  <c r="AN100" i="12"/>
  <c r="AO100" i="12"/>
  <c r="AP100" i="12"/>
  <c r="AQ100" i="12"/>
  <c r="AR100" i="12"/>
  <c r="AS100" i="12"/>
  <c r="AT100" i="12"/>
  <c r="AV100" i="12"/>
  <c r="AW100" i="12"/>
  <c r="AX100" i="12"/>
  <c r="AY100" i="12"/>
  <c r="AZ100" i="12"/>
  <c r="BA100" i="12"/>
  <c r="BB100" i="12"/>
  <c r="BC100" i="12"/>
  <c r="BD100" i="12"/>
  <c r="BE100" i="12"/>
  <c r="BF100" i="12"/>
  <c r="BG100" i="12"/>
  <c r="BH100" i="12"/>
  <c r="BI100" i="12"/>
  <c r="BJ100" i="12"/>
  <c r="BK100" i="12"/>
  <c r="BM100" i="12"/>
  <c r="BN100" i="12"/>
  <c r="BO100" i="12"/>
  <c r="BP100" i="12"/>
  <c r="BQ100" i="12"/>
  <c r="BR100" i="12"/>
  <c r="BS100" i="12"/>
  <c r="BT100" i="12"/>
  <c r="BU100" i="12"/>
  <c r="BV100" i="12"/>
  <c r="BW100" i="12"/>
  <c r="BX100" i="12"/>
  <c r="I101" i="12"/>
  <c r="J101" i="12"/>
  <c r="K101" i="12"/>
  <c r="L101" i="12"/>
  <c r="N101" i="12"/>
  <c r="O101" i="12"/>
  <c r="P101" i="12"/>
  <c r="Q101" i="12"/>
  <c r="R101" i="12"/>
  <c r="S101" i="12"/>
  <c r="T101" i="12"/>
  <c r="U101" i="12"/>
  <c r="V101" i="12"/>
  <c r="W101" i="12"/>
  <c r="X101" i="12"/>
  <c r="Y101" i="12"/>
  <c r="Z101" i="12"/>
  <c r="AA101" i="12"/>
  <c r="AB101" i="12"/>
  <c r="AC101" i="12"/>
  <c r="AE101" i="12"/>
  <c r="AF101" i="12"/>
  <c r="AG101" i="12"/>
  <c r="AH101" i="12"/>
  <c r="AI101" i="12"/>
  <c r="AJ101" i="12"/>
  <c r="AK101" i="12"/>
  <c r="AL101" i="12"/>
  <c r="AM101" i="12"/>
  <c r="AN101" i="12"/>
  <c r="AO101" i="12"/>
  <c r="AP101" i="12"/>
  <c r="AQ101" i="12"/>
  <c r="AR101" i="12"/>
  <c r="AS101" i="12"/>
  <c r="AT101" i="12"/>
  <c r="AV101" i="12"/>
  <c r="AW101" i="12"/>
  <c r="AX101" i="12"/>
  <c r="AY101" i="12"/>
  <c r="AZ101" i="12"/>
  <c r="BA101" i="12"/>
  <c r="BB101" i="12"/>
  <c r="BC101" i="12"/>
  <c r="BD101" i="12"/>
  <c r="BE101" i="12"/>
  <c r="BF101" i="12"/>
  <c r="BG101" i="12"/>
  <c r="BH101" i="12"/>
  <c r="BI101" i="12"/>
  <c r="BJ101" i="12"/>
  <c r="BK101" i="12"/>
  <c r="BM101" i="12"/>
  <c r="BN101" i="12"/>
  <c r="BO101" i="12"/>
  <c r="BP101" i="12"/>
  <c r="BQ101" i="12"/>
  <c r="BR101" i="12"/>
  <c r="BS101" i="12"/>
  <c r="BT101" i="12"/>
  <c r="BU101" i="12"/>
  <c r="BV101" i="12"/>
  <c r="BW101" i="12"/>
  <c r="BX101" i="12"/>
  <c r="I102" i="12"/>
  <c r="J102" i="12"/>
  <c r="K102" i="12"/>
  <c r="L102" i="12"/>
  <c r="N102" i="12"/>
  <c r="O102" i="12"/>
  <c r="P102" i="12"/>
  <c r="Q102" i="12"/>
  <c r="R102" i="12"/>
  <c r="S102" i="12"/>
  <c r="T102" i="12"/>
  <c r="U102" i="12"/>
  <c r="V102" i="12"/>
  <c r="W102" i="12"/>
  <c r="X102" i="12"/>
  <c r="Y102" i="12"/>
  <c r="Z102" i="12"/>
  <c r="AA102" i="12"/>
  <c r="AB102" i="12"/>
  <c r="AC102" i="12"/>
  <c r="AE102" i="12"/>
  <c r="AF102" i="12"/>
  <c r="AG102" i="12"/>
  <c r="AH102" i="12"/>
  <c r="AI102" i="12"/>
  <c r="AJ102" i="12"/>
  <c r="AK102" i="12"/>
  <c r="AL102" i="12"/>
  <c r="AM102" i="12"/>
  <c r="AN102" i="12"/>
  <c r="AO102" i="12"/>
  <c r="AP102" i="12"/>
  <c r="AQ102" i="12"/>
  <c r="AR102" i="12"/>
  <c r="AS102" i="12"/>
  <c r="AT102" i="12"/>
  <c r="AV102" i="12"/>
  <c r="AW102" i="12"/>
  <c r="AX102" i="12"/>
  <c r="AY102" i="12"/>
  <c r="AZ102" i="12"/>
  <c r="BA102" i="12"/>
  <c r="BB102" i="12"/>
  <c r="BC102" i="12"/>
  <c r="BD102" i="12"/>
  <c r="BE102" i="12"/>
  <c r="BF102" i="12"/>
  <c r="BG102" i="12"/>
  <c r="BH102" i="12"/>
  <c r="BI102" i="12"/>
  <c r="BJ102" i="12"/>
  <c r="BK102" i="12"/>
  <c r="BM102" i="12"/>
  <c r="BN102" i="12"/>
  <c r="BO102" i="12"/>
  <c r="BP102" i="12"/>
  <c r="BQ102" i="12"/>
  <c r="BR102" i="12"/>
  <c r="BS102" i="12"/>
  <c r="BT102" i="12"/>
  <c r="BU102" i="12"/>
  <c r="BV102" i="12"/>
  <c r="BW102" i="12"/>
  <c r="BX102" i="12"/>
  <c r="I103" i="12"/>
  <c r="J103" i="12"/>
  <c r="K103" i="12"/>
  <c r="L103" i="12"/>
  <c r="N103" i="12"/>
  <c r="O103" i="12"/>
  <c r="P103" i="12"/>
  <c r="Q103" i="12"/>
  <c r="R103" i="12"/>
  <c r="S103" i="12"/>
  <c r="T103" i="12"/>
  <c r="U103" i="12"/>
  <c r="V103" i="12"/>
  <c r="W103" i="12"/>
  <c r="X103" i="12"/>
  <c r="Y103" i="12"/>
  <c r="Z103" i="12"/>
  <c r="AA103" i="12"/>
  <c r="AB103" i="12"/>
  <c r="AC103" i="12"/>
  <c r="AE103" i="12"/>
  <c r="AF103" i="12"/>
  <c r="AG103" i="12"/>
  <c r="AH103" i="12"/>
  <c r="AI103" i="12"/>
  <c r="AJ103" i="12"/>
  <c r="AK103" i="12"/>
  <c r="AL103" i="12"/>
  <c r="AM103" i="12"/>
  <c r="AN103" i="12"/>
  <c r="AO103" i="12"/>
  <c r="AP103" i="12"/>
  <c r="AQ103" i="12"/>
  <c r="AR103" i="12"/>
  <c r="AS103" i="12"/>
  <c r="AT103" i="12"/>
  <c r="AV103" i="12"/>
  <c r="AW103" i="12"/>
  <c r="AX103" i="12"/>
  <c r="AY103" i="12"/>
  <c r="AZ103" i="12"/>
  <c r="BA103" i="12"/>
  <c r="BB103" i="12"/>
  <c r="BC103" i="12"/>
  <c r="BD103" i="12"/>
  <c r="BE103" i="12"/>
  <c r="BF103" i="12"/>
  <c r="BG103" i="12"/>
  <c r="BH103" i="12"/>
  <c r="BI103" i="12"/>
  <c r="BJ103" i="12"/>
  <c r="BK103" i="12"/>
  <c r="BM103" i="12"/>
  <c r="BN103" i="12"/>
  <c r="BO103" i="12"/>
  <c r="BP103" i="12"/>
  <c r="BQ103" i="12"/>
  <c r="BR103" i="12"/>
  <c r="BS103" i="12"/>
  <c r="BT103" i="12"/>
  <c r="BU103" i="12"/>
  <c r="BV103" i="12"/>
  <c r="BW103" i="12"/>
  <c r="BX103" i="12"/>
  <c r="I104" i="12"/>
  <c r="J104" i="12"/>
  <c r="K104" i="12"/>
  <c r="L104" i="12"/>
  <c r="N104" i="12"/>
  <c r="O104" i="12"/>
  <c r="P104" i="12"/>
  <c r="Q104" i="12"/>
  <c r="R104" i="12"/>
  <c r="S104" i="12"/>
  <c r="T104" i="12"/>
  <c r="U104" i="12"/>
  <c r="V104" i="12"/>
  <c r="W104" i="12"/>
  <c r="X104" i="12"/>
  <c r="Y104" i="12"/>
  <c r="Z104" i="12"/>
  <c r="AA104" i="12"/>
  <c r="AB104" i="12"/>
  <c r="AC104" i="12"/>
  <c r="AE104" i="12"/>
  <c r="AF104" i="12"/>
  <c r="AG104" i="12"/>
  <c r="AH104" i="12"/>
  <c r="AI104" i="12"/>
  <c r="AJ104" i="12"/>
  <c r="AK104" i="12"/>
  <c r="AL104" i="12"/>
  <c r="AM104" i="12"/>
  <c r="AN104" i="12"/>
  <c r="AO104" i="12"/>
  <c r="AP104" i="12"/>
  <c r="AQ104" i="12"/>
  <c r="AR104" i="12"/>
  <c r="AS104" i="12"/>
  <c r="AT104" i="12"/>
  <c r="AV104" i="12"/>
  <c r="AW104" i="12"/>
  <c r="AX104" i="12"/>
  <c r="AY104" i="12"/>
  <c r="AZ104" i="12"/>
  <c r="BA104" i="12"/>
  <c r="BB104" i="12"/>
  <c r="BC104" i="12"/>
  <c r="BD104" i="12"/>
  <c r="BE104" i="12"/>
  <c r="BF104" i="12"/>
  <c r="BG104" i="12"/>
  <c r="BH104" i="12"/>
  <c r="BI104" i="12"/>
  <c r="BJ104" i="12"/>
  <c r="BK104" i="12"/>
  <c r="BM104" i="12"/>
  <c r="BN104" i="12"/>
  <c r="BO104" i="12"/>
  <c r="BP104" i="12"/>
  <c r="BQ104" i="12"/>
  <c r="BR104" i="12"/>
  <c r="BS104" i="12"/>
  <c r="BT104" i="12"/>
  <c r="BU104" i="12"/>
  <c r="BV104" i="12"/>
  <c r="BW104" i="12"/>
  <c r="BX104" i="12"/>
  <c r="I105" i="12"/>
  <c r="J105" i="12"/>
  <c r="K105" i="12"/>
  <c r="L105" i="12"/>
  <c r="N105" i="12"/>
  <c r="O105" i="12"/>
  <c r="P105" i="12"/>
  <c r="Q105" i="12"/>
  <c r="R105" i="12"/>
  <c r="S105" i="12"/>
  <c r="T105" i="12"/>
  <c r="U105" i="12"/>
  <c r="V105" i="12"/>
  <c r="W105" i="12"/>
  <c r="X105" i="12"/>
  <c r="Y105" i="12"/>
  <c r="Z105" i="12"/>
  <c r="AA105" i="12"/>
  <c r="AB105" i="12"/>
  <c r="AC105" i="12"/>
  <c r="AE105" i="12"/>
  <c r="AF105" i="12"/>
  <c r="AG105" i="12"/>
  <c r="AH105" i="12"/>
  <c r="AI105" i="12"/>
  <c r="AJ105" i="12"/>
  <c r="AK105" i="12"/>
  <c r="AL105" i="12"/>
  <c r="AM105" i="12"/>
  <c r="AN105" i="12"/>
  <c r="AO105" i="12"/>
  <c r="AP105" i="12"/>
  <c r="AQ105" i="12"/>
  <c r="AR105" i="12"/>
  <c r="AS105" i="12"/>
  <c r="AT105" i="12"/>
  <c r="AV105" i="12"/>
  <c r="AW105" i="12"/>
  <c r="AX105" i="12"/>
  <c r="AY105" i="12"/>
  <c r="AZ105" i="12"/>
  <c r="BA105" i="12"/>
  <c r="BB105" i="12"/>
  <c r="BC105" i="12"/>
  <c r="BD105" i="12"/>
  <c r="BE105" i="12"/>
  <c r="BF105" i="12"/>
  <c r="BG105" i="12"/>
  <c r="BH105" i="12"/>
  <c r="BI105" i="12"/>
  <c r="BJ105" i="12"/>
  <c r="BK105" i="12"/>
  <c r="BM105" i="12"/>
  <c r="BN105" i="12"/>
  <c r="BO105" i="12"/>
  <c r="BP105" i="12"/>
  <c r="BQ105" i="12"/>
  <c r="BR105" i="12"/>
  <c r="BS105" i="12"/>
  <c r="BT105" i="12"/>
  <c r="BU105" i="12"/>
  <c r="BV105" i="12"/>
  <c r="BW105" i="12"/>
  <c r="BX105" i="12"/>
  <c r="I106" i="12"/>
  <c r="J106" i="12"/>
  <c r="K106" i="12"/>
  <c r="L106" i="12"/>
  <c r="N106" i="12"/>
  <c r="O106" i="12"/>
  <c r="P106" i="12"/>
  <c r="Q106" i="12"/>
  <c r="R106" i="12"/>
  <c r="S106" i="12"/>
  <c r="T106" i="12"/>
  <c r="U106" i="12"/>
  <c r="V106" i="12"/>
  <c r="W106" i="12"/>
  <c r="X106" i="12"/>
  <c r="Y106" i="12"/>
  <c r="Z106" i="12"/>
  <c r="AA106" i="12"/>
  <c r="AB106" i="12"/>
  <c r="AC106" i="12"/>
  <c r="AE106" i="12"/>
  <c r="AF106" i="12"/>
  <c r="AG106" i="12"/>
  <c r="AH106" i="12"/>
  <c r="AI106" i="12"/>
  <c r="AJ106" i="12"/>
  <c r="AK106" i="12"/>
  <c r="AL106" i="12"/>
  <c r="AM106" i="12"/>
  <c r="AN106" i="12"/>
  <c r="AO106" i="12"/>
  <c r="AP106" i="12"/>
  <c r="AQ106" i="12"/>
  <c r="AR106" i="12"/>
  <c r="AS106" i="12"/>
  <c r="AT106" i="12"/>
  <c r="AV106" i="12"/>
  <c r="AW106" i="12"/>
  <c r="AX106" i="12"/>
  <c r="AY106" i="12"/>
  <c r="AZ106" i="12"/>
  <c r="BA106" i="12"/>
  <c r="BB106" i="12"/>
  <c r="BC106" i="12"/>
  <c r="BD106" i="12"/>
  <c r="BE106" i="12"/>
  <c r="BF106" i="12"/>
  <c r="BG106" i="12"/>
  <c r="BH106" i="12"/>
  <c r="BI106" i="12"/>
  <c r="BJ106" i="12"/>
  <c r="BK106" i="12"/>
  <c r="BM106" i="12"/>
  <c r="BN106" i="12"/>
  <c r="BO106" i="12"/>
  <c r="BP106" i="12"/>
  <c r="BQ106" i="12"/>
  <c r="BR106" i="12"/>
  <c r="BS106" i="12"/>
  <c r="BT106" i="12"/>
  <c r="BU106" i="12"/>
  <c r="BV106" i="12"/>
  <c r="BW106" i="12"/>
  <c r="BX106" i="12"/>
  <c r="I107" i="12"/>
  <c r="J107" i="12"/>
  <c r="K107" i="12"/>
  <c r="L107" i="12"/>
  <c r="N107" i="12"/>
  <c r="O107" i="12"/>
  <c r="P107" i="12"/>
  <c r="Q107" i="12"/>
  <c r="R107" i="12"/>
  <c r="S107" i="12"/>
  <c r="T107" i="12"/>
  <c r="U107" i="12"/>
  <c r="V107" i="12"/>
  <c r="W107" i="12"/>
  <c r="X107" i="12"/>
  <c r="Y107" i="12"/>
  <c r="Z107" i="12"/>
  <c r="AA107" i="12"/>
  <c r="AB107" i="12"/>
  <c r="AC107" i="12"/>
  <c r="AE107" i="12"/>
  <c r="AF107" i="12"/>
  <c r="AG107" i="12"/>
  <c r="AH107" i="12"/>
  <c r="AI107" i="12"/>
  <c r="AJ107" i="12"/>
  <c r="AK107" i="12"/>
  <c r="AL107" i="12"/>
  <c r="AM107" i="12"/>
  <c r="AN107" i="12"/>
  <c r="AO107" i="12"/>
  <c r="AP107" i="12"/>
  <c r="AQ107" i="12"/>
  <c r="AR107" i="12"/>
  <c r="AS107" i="12"/>
  <c r="AT107" i="12"/>
  <c r="AV107" i="12"/>
  <c r="AW107" i="12"/>
  <c r="AX107" i="12"/>
  <c r="AY107" i="12"/>
  <c r="AZ107" i="12"/>
  <c r="BA107" i="12"/>
  <c r="BB107" i="12"/>
  <c r="BC107" i="12"/>
  <c r="BD107" i="12"/>
  <c r="BE107" i="12"/>
  <c r="BF107" i="12"/>
  <c r="BG107" i="12"/>
  <c r="BH107" i="12"/>
  <c r="BI107" i="12"/>
  <c r="BJ107" i="12"/>
  <c r="BK107" i="12"/>
  <c r="BM107" i="12"/>
  <c r="BN107" i="12"/>
  <c r="BO107" i="12"/>
  <c r="BP107" i="12"/>
  <c r="BQ107" i="12"/>
  <c r="BR107" i="12"/>
  <c r="BS107" i="12"/>
  <c r="BT107" i="12"/>
  <c r="BU107" i="12"/>
  <c r="BV107" i="12"/>
  <c r="BW107" i="12"/>
  <c r="BX107" i="12"/>
  <c r="I108" i="12"/>
  <c r="J108" i="12"/>
  <c r="K108" i="12"/>
  <c r="L108" i="12"/>
  <c r="N108" i="12"/>
  <c r="O108" i="12"/>
  <c r="P108" i="12"/>
  <c r="Q108" i="12"/>
  <c r="R108" i="12"/>
  <c r="S108" i="12"/>
  <c r="T108" i="12"/>
  <c r="U108" i="12"/>
  <c r="V108" i="12"/>
  <c r="W108" i="12"/>
  <c r="X108" i="12"/>
  <c r="Y108" i="12"/>
  <c r="Z108" i="12"/>
  <c r="AA108" i="12"/>
  <c r="AB108" i="12"/>
  <c r="AC108" i="12"/>
  <c r="AE108" i="12"/>
  <c r="AF108" i="12"/>
  <c r="AG108" i="12"/>
  <c r="AH108" i="12"/>
  <c r="AI108" i="12"/>
  <c r="AJ108" i="12"/>
  <c r="AK108" i="12"/>
  <c r="AL108" i="12"/>
  <c r="AM108" i="12"/>
  <c r="AN108" i="12"/>
  <c r="AO108" i="12"/>
  <c r="AP108" i="12"/>
  <c r="AQ108" i="12"/>
  <c r="AR108" i="12"/>
  <c r="AS108" i="12"/>
  <c r="AT108" i="12"/>
  <c r="AV108" i="12"/>
  <c r="AW108" i="12"/>
  <c r="AX108" i="12"/>
  <c r="AY108" i="12"/>
  <c r="AZ108" i="12"/>
  <c r="BA108" i="12"/>
  <c r="BB108" i="12"/>
  <c r="BC108" i="12"/>
  <c r="BD108" i="12"/>
  <c r="BE108" i="12"/>
  <c r="BF108" i="12"/>
  <c r="BG108" i="12"/>
  <c r="BH108" i="12"/>
  <c r="BI108" i="12"/>
  <c r="BJ108" i="12"/>
  <c r="BK108" i="12"/>
  <c r="BM108" i="12"/>
  <c r="BN108" i="12"/>
  <c r="BO108" i="12"/>
  <c r="BP108" i="12"/>
  <c r="BQ108" i="12"/>
  <c r="BR108" i="12"/>
  <c r="BS108" i="12"/>
  <c r="BT108" i="12"/>
  <c r="BU108" i="12"/>
  <c r="BV108" i="12"/>
  <c r="BW108" i="12"/>
  <c r="BX108" i="12"/>
  <c r="I109" i="12"/>
  <c r="J109" i="12"/>
  <c r="K109" i="12"/>
  <c r="L109" i="12"/>
  <c r="N109" i="12"/>
  <c r="O109" i="12"/>
  <c r="P109" i="12"/>
  <c r="Q109" i="12"/>
  <c r="R109" i="12"/>
  <c r="S109" i="12"/>
  <c r="T109" i="12"/>
  <c r="U109" i="12"/>
  <c r="V109" i="12"/>
  <c r="W109" i="12"/>
  <c r="X109" i="12"/>
  <c r="Y109" i="12"/>
  <c r="Z109" i="12"/>
  <c r="AA109" i="12"/>
  <c r="AB109" i="12"/>
  <c r="AC109" i="12"/>
  <c r="AE109" i="12"/>
  <c r="AF109" i="12"/>
  <c r="AG109" i="12"/>
  <c r="AH109" i="12"/>
  <c r="AI109" i="12"/>
  <c r="AJ109" i="12"/>
  <c r="AK109" i="12"/>
  <c r="AL109" i="12"/>
  <c r="AM109" i="12"/>
  <c r="AN109" i="12"/>
  <c r="AO109" i="12"/>
  <c r="AP109" i="12"/>
  <c r="AQ109" i="12"/>
  <c r="AR109" i="12"/>
  <c r="AS109" i="12"/>
  <c r="AT109" i="12"/>
  <c r="AV109" i="12"/>
  <c r="AW109" i="12"/>
  <c r="AX109" i="12"/>
  <c r="AY109" i="12"/>
  <c r="AZ109" i="12"/>
  <c r="BA109" i="12"/>
  <c r="BB109" i="12"/>
  <c r="BC109" i="12"/>
  <c r="BD109" i="12"/>
  <c r="BE109" i="12"/>
  <c r="BF109" i="12"/>
  <c r="BG109" i="12"/>
  <c r="BH109" i="12"/>
  <c r="BI109" i="12"/>
  <c r="BJ109" i="12"/>
  <c r="BK109" i="12"/>
  <c r="BM109" i="12"/>
  <c r="BN109" i="12"/>
  <c r="BO109" i="12"/>
  <c r="BP109" i="12"/>
  <c r="BQ109" i="12"/>
  <c r="BR109" i="12"/>
  <c r="BS109" i="12"/>
  <c r="BT109" i="12"/>
  <c r="BU109" i="12"/>
  <c r="BV109" i="12"/>
  <c r="BW109" i="12"/>
  <c r="BX109" i="12"/>
  <c r="I110" i="12"/>
  <c r="J110" i="12"/>
  <c r="K110" i="12"/>
  <c r="L110" i="12"/>
  <c r="N110" i="12"/>
  <c r="O110" i="12"/>
  <c r="P110" i="12"/>
  <c r="Q110" i="12"/>
  <c r="R110" i="12"/>
  <c r="S110" i="12"/>
  <c r="T110" i="12"/>
  <c r="U110" i="12"/>
  <c r="V110" i="12"/>
  <c r="W110" i="12"/>
  <c r="X110" i="12"/>
  <c r="Y110" i="12"/>
  <c r="Z110" i="12"/>
  <c r="AA110" i="12"/>
  <c r="AB110" i="12"/>
  <c r="AC110" i="12"/>
  <c r="AE110" i="12"/>
  <c r="AF110" i="12"/>
  <c r="AG110" i="12"/>
  <c r="AH110" i="12"/>
  <c r="AI110" i="12"/>
  <c r="AJ110" i="12"/>
  <c r="AK110" i="12"/>
  <c r="AL110" i="12"/>
  <c r="AM110" i="12"/>
  <c r="AN110" i="12"/>
  <c r="AO110" i="12"/>
  <c r="AP110" i="12"/>
  <c r="AQ110" i="12"/>
  <c r="AR110" i="12"/>
  <c r="AS110" i="12"/>
  <c r="AT110" i="12"/>
  <c r="AV110" i="12"/>
  <c r="AW110" i="12"/>
  <c r="AX110" i="12"/>
  <c r="AY110" i="12"/>
  <c r="AZ110" i="12"/>
  <c r="BA110" i="12"/>
  <c r="BB110" i="12"/>
  <c r="BC110" i="12"/>
  <c r="BD110" i="12"/>
  <c r="BE110" i="12"/>
  <c r="BF110" i="12"/>
  <c r="BG110" i="12"/>
  <c r="BH110" i="12"/>
  <c r="BI110" i="12"/>
  <c r="BJ110" i="12"/>
  <c r="BK110" i="12"/>
  <c r="BM110" i="12"/>
  <c r="BN110" i="12"/>
  <c r="BO110" i="12"/>
  <c r="BP110" i="12"/>
  <c r="BQ110" i="12"/>
  <c r="BR110" i="12"/>
  <c r="BS110" i="12"/>
  <c r="BT110" i="12"/>
  <c r="BU110" i="12"/>
  <c r="BV110" i="12"/>
  <c r="BW110" i="12"/>
  <c r="BX110" i="12"/>
  <c r="I111" i="12"/>
  <c r="J111" i="12"/>
  <c r="K111" i="12"/>
  <c r="L111" i="12"/>
  <c r="N111" i="12"/>
  <c r="O111" i="12"/>
  <c r="P111" i="12"/>
  <c r="Q111" i="12"/>
  <c r="R111" i="12"/>
  <c r="S111" i="12"/>
  <c r="T111" i="12"/>
  <c r="U111" i="12"/>
  <c r="V111" i="12"/>
  <c r="W111" i="12"/>
  <c r="X111" i="12"/>
  <c r="Y111" i="12"/>
  <c r="Z111" i="12"/>
  <c r="AA111" i="12"/>
  <c r="AB111" i="12"/>
  <c r="AC111" i="12"/>
  <c r="AE111" i="12"/>
  <c r="AF111" i="12"/>
  <c r="AG111" i="12"/>
  <c r="AH111" i="12"/>
  <c r="AI111" i="12"/>
  <c r="AJ111" i="12"/>
  <c r="AK111" i="12"/>
  <c r="AL111" i="12"/>
  <c r="AM111" i="12"/>
  <c r="AN111" i="12"/>
  <c r="AO111" i="12"/>
  <c r="AP111" i="12"/>
  <c r="AQ111" i="12"/>
  <c r="AR111" i="12"/>
  <c r="AS111" i="12"/>
  <c r="AT111" i="12"/>
  <c r="AV111" i="12"/>
  <c r="AW111" i="12"/>
  <c r="AX111" i="12"/>
  <c r="AY111" i="12"/>
  <c r="AZ111" i="12"/>
  <c r="BA111" i="12"/>
  <c r="BB111" i="12"/>
  <c r="BC111" i="12"/>
  <c r="BD111" i="12"/>
  <c r="BE111" i="12"/>
  <c r="BF111" i="12"/>
  <c r="BG111" i="12"/>
  <c r="BH111" i="12"/>
  <c r="BI111" i="12"/>
  <c r="BJ111" i="12"/>
  <c r="BK111" i="12"/>
  <c r="BM111" i="12"/>
  <c r="BN111" i="12"/>
  <c r="BO111" i="12"/>
  <c r="BP111" i="12"/>
  <c r="BQ111" i="12"/>
  <c r="BR111" i="12"/>
  <c r="BS111" i="12"/>
  <c r="BT111" i="12"/>
  <c r="BU111" i="12"/>
  <c r="BV111" i="12"/>
  <c r="BW111" i="12"/>
  <c r="BX111" i="12"/>
  <c r="I112" i="12"/>
  <c r="J112" i="12"/>
  <c r="K112" i="12"/>
  <c r="L112" i="12"/>
  <c r="N112" i="12"/>
  <c r="O112" i="12"/>
  <c r="P112" i="12"/>
  <c r="Q112" i="12"/>
  <c r="R112" i="12"/>
  <c r="S112" i="12"/>
  <c r="T112" i="12"/>
  <c r="U112" i="12"/>
  <c r="V112" i="12"/>
  <c r="W112" i="12"/>
  <c r="X112" i="12"/>
  <c r="Y112" i="12"/>
  <c r="Z112" i="12"/>
  <c r="AA112" i="12"/>
  <c r="AB112" i="12"/>
  <c r="AC112" i="12"/>
  <c r="AE112" i="12"/>
  <c r="AF112" i="12"/>
  <c r="AG112" i="12"/>
  <c r="AH112" i="12"/>
  <c r="AI112" i="12"/>
  <c r="AJ112" i="12"/>
  <c r="AK112" i="12"/>
  <c r="AL112" i="12"/>
  <c r="AM112" i="12"/>
  <c r="AN112" i="12"/>
  <c r="AO112" i="12"/>
  <c r="AP112" i="12"/>
  <c r="AQ112" i="12"/>
  <c r="AR112" i="12"/>
  <c r="AS112" i="12"/>
  <c r="AT112" i="12"/>
  <c r="AV112" i="12"/>
  <c r="AW112" i="12"/>
  <c r="AX112" i="12"/>
  <c r="AY112" i="12"/>
  <c r="AZ112" i="12"/>
  <c r="BA112" i="12"/>
  <c r="BB112" i="12"/>
  <c r="BC112" i="12"/>
  <c r="BD112" i="12"/>
  <c r="BE112" i="12"/>
  <c r="BF112" i="12"/>
  <c r="BG112" i="12"/>
  <c r="BH112" i="12"/>
  <c r="BI112" i="12"/>
  <c r="BJ112" i="12"/>
  <c r="BK112" i="12"/>
  <c r="BM112" i="12"/>
  <c r="BN112" i="12"/>
  <c r="BO112" i="12"/>
  <c r="BP112" i="12"/>
  <c r="BQ112" i="12"/>
  <c r="BR112" i="12"/>
  <c r="BS112" i="12"/>
  <c r="BT112" i="12"/>
  <c r="BU112" i="12"/>
  <c r="BV112" i="12"/>
  <c r="BW112" i="12"/>
  <c r="BX112" i="12"/>
  <c r="I113" i="12"/>
  <c r="J113" i="12"/>
  <c r="K113" i="12"/>
  <c r="L113" i="12"/>
  <c r="N113" i="12"/>
  <c r="O113" i="12"/>
  <c r="P113" i="12"/>
  <c r="Q113" i="12"/>
  <c r="R113" i="12"/>
  <c r="S113" i="12"/>
  <c r="T113" i="12"/>
  <c r="U113" i="12"/>
  <c r="V113" i="12"/>
  <c r="W113" i="12"/>
  <c r="X113" i="12"/>
  <c r="Y113" i="12"/>
  <c r="Z113" i="12"/>
  <c r="AA113" i="12"/>
  <c r="AB113" i="12"/>
  <c r="AC113" i="12"/>
  <c r="AE113" i="12"/>
  <c r="AF113" i="12"/>
  <c r="AG113" i="12"/>
  <c r="AH113" i="12"/>
  <c r="AI113" i="12"/>
  <c r="AJ113" i="12"/>
  <c r="AK113" i="12"/>
  <c r="AL113" i="12"/>
  <c r="AM113" i="12"/>
  <c r="AN113" i="12"/>
  <c r="AO113" i="12"/>
  <c r="AP113" i="12"/>
  <c r="AQ113" i="12"/>
  <c r="AR113" i="12"/>
  <c r="AS113" i="12"/>
  <c r="AT113" i="12"/>
  <c r="AV113" i="12"/>
  <c r="AW113" i="12"/>
  <c r="AX113" i="12"/>
  <c r="AY113" i="12"/>
  <c r="AZ113" i="12"/>
  <c r="BA113" i="12"/>
  <c r="BB113" i="12"/>
  <c r="BC113" i="12"/>
  <c r="BD113" i="12"/>
  <c r="BE113" i="12"/>
  <c r="BF113" i="12"/>
  <c r="BG113" i="12"/>
  <c r="BH113" i="12"/>
  <c r="BI113" i="12"/>
  <c r="BJ113" i="12"/>
  <c r="BK113" i="12"/>
  <c r="BM113" i="12"/>
  <c r="BN113" i="12"/>
  <c r="BO113" i="12"/>
  <c r="BP113" i="12"/>
  <c r="BQ113" i="12"/>
  <c r="BR113" i="12"/>
  <c r="BS113" i="12"/>
  <c r="BT113" i="12"/>
  <c r="BU113" i="12"/>
  <c r="BV113" i="12"/>
  <c r="BW113" i="12"/>
  <c r="BX113" i="12"/>
  <c r="I114" i="12"/>
  <c r="J114" i="12"/>
  <c r="K114" i="12"/>
  <c r="L114" i="12"/>
  <c r="N114" i="12"/>
  <c r="O114" i="12"/>
  <c r="P114" i="12"/>
  <c r="Q114" i="12"/>
  <c r="R114" i="12"/>
  <c r="S114" i="12"/>
  <c r="T114" i="12"/>
  <c r="U114" i="12"/>
  <c r="V114" i="12"/>
  <c r="W114" i="12"/>
  <c r="X114" i="12"/>
  <c r="Y114" i="12"/>
  <c r="Z114" i="12"/>
  <c r="AA114" i="12"/>
  <c r="AB114" i="12"/>
  <c r="AC114" i="12"/>
  <c r="AE114" i="12"/>
  <c r="AF114" i="12"/>
  <c r="AG114" i="12"/>
  <c r="AH114" i="12"/>
  <c r="AI114" i="12"/>
  <c r="AJ114" i="12"/>
  <c r="AK114" i="12"/>
  <c r="AL114" i="12"/>
  <c r="AM114" i="12"/>
  <c r="AN114" i="12"/>
  <c r="AO114" i="12"/>
  <c r="AP114" i="12"/>
  <c r="AQ114" i="12"/>
  <c r="AR114" i="12"/>
  <c r="AS114" i="12"/>
  <c r="AT114" i="12"/>
  <c r="AV114" i="12"/>
  <c r="AW114" i="12"/>
  <c r="AX114" i="12"/>
  <c r="AY114" i="12"/>
  <c r="AZ114" i="12"/>
  <c r="BA114" i="12"/>
  <c r="BB114" i="12"/>
  <c r="BC114" i="12"/>
  <c r="BD114" i="12"/>
  <c r="BE114" i="12"/>
  <c r="BF114" i="12"/>
  <c r="BG114" i="12"/>
  <c r="BH114" i="12"/>
  <c r="BI114" i="12"/>
  <c r="BJ114" i="12"/>
  <c r="BK114" i="12"/>
  <c r="BM114" i="12"/>
  <c r="BN114" i="12"/>
  <c r="BO114" i="12"/>
  <c r="BP114" i="12"/>
  <c r="BQ114" i="12"/>
  <c r="BR114" i="12"/>
  <c r="BS114" i="12"/>
  <c r="BT114" i="12"/>
  <c r="BU114" i="12"/>
  <c r="BV114" i="12"/>
  <c r="BW114" i="12"/>
  <c r="BX114" i="12"/>
  <c r="I115" i="12"/>
  <c r="J115" i="12"/>
  <c r="K115" i="12"/>
  <c r="L115" i="12"/>
  <c r="N115" i="12"/>
  <c r="O115" i="12"/>
  <c r="P115" i="12"/>
  <c r="Q115" i="12"/>
  <c r="R115" i="12"/>
  <c r="S115" i="12"/>
  <c r="T115" i="12"/>
  <c r="U115" i="12"/>
  <c r="V115" i="12"/>
  <c r="W115" i="12"/>
  <c r="X115" i="12"/>
  <c r="Y115" i="12"/>
  <c r="Z115" i="12"/>
  <c r="AA115" i="12"/>
  <c r="AB115" i="12"/>
  <c r="AC115" i="12"/>
  <c r="AE115" i="12"/>
  <c r="AF115" i="12"/>
  <c r="AG115" i="12"/>
  <c r="AH115" i="12"/>
  <c r="AI115" i="12"/>
  <c r="AJ115" i="12"/>
  <c r="AK115" i="12"/>
  <c r="AL115" i="12"/>
  <c r="AM115" i="12"/>
  <c r="AN115" i="12"/>
  <c r="AO115" i="12"/>
  <c r="AP115" i="12"/>
  <c r="AQ115" i="12"/>
  <c r="AR115" i="12"/>
  <c r="AS115" i="12"/>
  <c r="AT115" i="12"/>
  <c r="AV115" i="12"/>
  <c r="AW115" i="12"/>
  <c r="AX115" i="12"/>
  <c r="AY115" i="12"/>
  <c r="AZ115" i="12"/>
  <c r="BA115" i="12"/>
  <c r="BB115" i="12"/>
  <c r="BC115" i="12"/>
  <c r="BD115" i="12"/>
  <c r="BE115" i="12"/>
  <c r="BF115" i="12"/>
  <c r="BG115" i="12"/>
  <c r="BH115" i="12"/>
  <c r="BI115" i="12"/>
  <c r="BJ115" i="12"/>
  <c r="BK115" i="12"/>
  <c r="BM115" i="12"/>
  <c r="BN115" i="12"/>
  <c r="BO115" i="12"/>
  <c r="BP115" i="12"/>
  <c r="BQ115" i="12"/>
  <c r="BR115" i="12"/>
  <c r="BS115" i="12"/>
  <c r="BT115" i="12"/>
  <c r="BU115" i="12"/>
  <c r="BV115" i="12"/>
  <c r="BW115" i="12"/>
  <c r="BX115" i="12"/>
  <c r="I116" i="12"/>
  <c r="J116" i="12"/>
  <c r="K116" i="12"/>
  <c r="L116" i="12"/>
  <c r="N116" i="12"/>
  <c r="O116" i="12"/>
  <c r="P116" i="12"/>
  <c r="Q116" i="12"/>
  <c r="R116" i="12"/>
  <c r="S116" i="12"/>
  <c r="T116" i="12"/>
  <c r="U116" i="12"/>
  <c r="V116" i="12"/>
  <c r="W116" i="12"/>
  <c r="X116" i="12"/>
  <c r="Y116" i="12"/>
  <c r="Z116" i="12"/>
  <c r="AA116" i="12"/>
  <c r="AB116" i="12"/>
  <c r="AC116" i="12"/>
  <c r="AE116" i="12"/>
  <c r="AF116" i="12"/>
  <c r="AG116" i="12"/>
  <c r="AH116" i="12"/>
  <c r="AI116" i="12"/>
  <c r="AJ116" i="12"/>
  <c r="AK116" i="12"/>
  <c r="AL116" i="12"/>
  <c r="AM116" i="12"/>
  <c r="AN116" i="12"/>
  <c r="AO116" i="12"/>
  <c r="AP116" i="12"/>
  <c r="AQ116" i="12"/>
  <c r="AR116" i="12"/>
  <c r="AS116" i="12"/>
  <c r="AT116" i="12"/>
  <c r="AV116" i="12"/>
  <c r="AW116" i="12"/>
  <c r="AX116" i="12"/>
  <c r="AY116" i="12"/>
  <c r="AZ116" i="12"/>
  <c r="BA116" i="12"/>
  <c r="BB116" i="12"/>
  <c r="BC116" i="12"/>
  <c r="BD116" i="12"/>
  <c r="BE116" i="12"/>
  <c r="BF116" i="12"/>
  <c r="BG116" i="12"/>
  <c r="BH116" i="12"/>
  <c r="BI116" i="12"/>
  <c r="BJ116" i="12"/>
  <c r="BK116" i="12"/>
  <c r="BM116" i="12"/>
  <c r="BN116" i="12"/>
  <c r="BO116" i="12"/>
  <c r="BP116" i="12"/>
  <c r="BQ116" i="12"/>
  <c r="BR116" i="12"/>
  <c r="BS116" i="12"/>
  <c r="BT116" i="12"/>
  <c r="BU116" i="12"/>
  <c r="BV116" i="12"/>
  <c r="BW116" i="12"/>
  <c r="BX116" i="12"/>
  <c r="I117" i="12"/>
  <c r="J117" i="12"/>
  <c r="K117" i="12"/>
  <c r="L117" i="12"/>
  <c r="N117" i="12"/>
  <c r="O117" i="12"/>
  <c r="P117" i="12"/>
  <c r="Q117" i="12"/>
  <c r="R117" i="12"/>
  <c r="S117" i="12"/>
  <c r="T117" i="12"/>
  <c r="U117" i="12"/>
  <c r="V117" i="12"/>
  <c r="W117" i="12"/>
  <c r="X117" i="12"/>
  <c r="Y117" i="12"/>
  <c r="Z117" i="12"/>
  <c r="AA117" i="12"/>
  <c r="AB117" i="12"/>
  <c r="AC117" i="12"/>
  <c r="AE117" i="12"/>
  <c r="AF117" i="12"/>
  <c r="AG117" i="12"/>
  <c r="AH117" i="12"/>
  <c r="AI117" i="12"/>
  <c r="AJ117" i="12"/>
  <c r="AK117" i="12"/>
  <c r="AL117" i="12"/>
  <c r="AM117" i="12"/>
  <c r="AN117" i="12"/>
  <c r="AO117" i="12"/>
  <c r="AP117" i="12"/>
  <c r="AQ117" i="12"/>
  <c r="AR117" i="12"/>
  <c r="AS117" i="12"/>
  <c r="AT117" i="12"/>
  <c r="AV117" i="12"/>
  <c r="AW117" i="12"/>
  <c r="AX117" i="12"/>
  <c r="AY117" i="12"/>
  <c r="AZ117" i="12"/>
  <c r="BA117" i="12"/>
  <c r="BB117" i="12"/>
  <c r="BC117" i="12"/>
  <c r="BD117" i="12"/>
  <c r="BE117" i="12"/>
  <c r="BF117" i="12"/>
  <c r="BG117" i="12"/>
  <c r="BH117" i="12"/>
  <c r="BI117" i="12"/>
  <c r="BJ117" i="12"/>
  <c r="BK117" i="12"/>
  <c r="BM117" i="12"/>
  <c r="BN117" i="12"/>
  <c r="BO117" i="12"/>
  <c r="BP117" i="12"/>
  <c r="BQ117" i="12"/>
  <c r="BR117" i="12"/>
  <c r="BS117" i="12"/>
  <c r="BT117" i="12"/>
  <c r="BU117" i="12"/>
  <c r="BV117" i="12"/>
  <c r="BW117" i="12"/>
  <c r="BX117" i="12"/>
  <c r="I118" i="12"/>
  <c r="J118" i="12"/>
  <c r="K118" i="12"/>
  <c r="L118" i="12"/>
  <c r="N118" i="12"/>
  <c r="O118" i="12"/>
  <c r="P118" i="12"/>
  <c r="Q118" i="12"/>
  <c r="R118" i="12"/>
  <c r="S118" i="12"/>
  <c r="T118" i="12"/>
  <c r="U118" i="12"/>
  <c r="V118" i="12"/>
  <c r="W118" i="12"/>
  <c r="X118" i="12"/>
  <c r="Y118" i="12"/>
  <c r="Z118" i="12"/>
  <c r="AA118" i="12"/>
  <c r="AB118" i="12"/>
  <c r="AC118" i="12"/>
  <c r="AE118" i="12"/>
  <c r="AF118" i="12"/>
  <c r="AG118" i="12"/>
  <c r="AH118" i="12"/>
  <c r="AI118" i="12"/>
  <c r="AJ118" i="12"/>
  <c r="AK118" i="12"/>
  <c r="AL118" i="12"/>
  <c r="AM118" i="12"/>
  <c r="AN118" i="12"/>
  <c r="AO118" i="12"/>
  <c r="AP118" i="12"/>
  <c r="AQ118" i="12"/>
  <c r="AR118" i="12"/>
  <c r="AS118" i="12"/>
  <c r="AT118" i="12"/>
  <c r="AV118" i="12"/>
  <c r="AW118" i="12"/>
  <c r="AX118" i="12"/>
  <c r="AY118" i="12"/>
  <c r="AZ118" i="12"/>
  <c r="BA118" i="12"/>
  <c r="BB118" i="12"/>
  <c r="BC118" i="12"/>
  <c r="BD118" i="12"/>
  <c r="BE118" i="12"/>
  <c r="BF118" i="12"/>
  <c r="BG118" i="12"/>
  <c r="BH118" i="12"/>
  <c r="BI118" i="12"/>
  <c r="BJ118" i="12"/>
  <c r="BK118" i="12"/>
  <c r="BM118" i="12"/>
  <c r="BN118" i="12"/>
  <c r="BO118" i="12"/>
  <c r="BP118" i="12"/>
  <c r="BQ118" i="12"/>
  <c r="BR118" i="12"/>
  <c r="BS118" i="12"/>
  <c r="BT118" i="12"/>
  <c r="BU118" i="12"/>
  <c r="BV118" i="12"/>
  <c r="BW118" i="12"/>
  <c r="BX118" i="12"/>
  <c r="I119" i="12"/>
  <c r="J119" i="12"/>
  <c r="K119" i="12"/>
  <c r="L119" i="12"/>
  <c r="N119" i="12"/>
  <c r="O119" i="12"/>
  <c r="P119" i="12"/>
  <c r="Q119" i="12"/>
  <c r="R119" i="12"/>
  <c r="S119" i="12"/>
  <c r="T119" i="12"/>
  <c r="U119" i="12"/>
  <c r="V119" i="12"/>
  <c r="W119" i="12"/>
  <c r="X119" i="12"/>
  <c r="Y119" i="12"/>
  <c r="Z119" i="12"/>
  <c r="AA119" i="12"/>
  <c r="AB119" i="12"/>
  <c r="AC119" i="12"/>
  <c r="AE119" i="12"/>
  <c r="AF119" i="12"/>
  <c r="AG119" i="12"/>
  <c r="AH119" i="12"/>
  <c r="AI119" i="12"/>
  <c r="AJ119" i="12"/>
  <c r="AK119" i="12"/>
  <c r="AL119" i="12"/>
  <c r="AM119" i="12"/>
  <c r="AN119" i="12"/>
  <c r="AO119" i="12"/>
  <c r="AP119" i="12"/>
  <c r="AQ119" i="12"/>
  <c r="AR119" i="12"/>
  <c r="AS119" i="12"/>
  <c r="AT119" i="12"/>
  <c r="AV119" i="12"/>
  <c r="AW119" i="12"/>
  <c r="AX119" i="12"/>
  <c r="AY119" i="12"/>
  <c r="AZ119" i="12"/>
  <c r="BA119" i="12"/>
  <c r="BB119" i="12"/>
  <c r="BC119" i="12"/>
  <c r="BD119" i="12"/>
  <c r="BE119" i="12"/>
  <c r="BF119" i="12"/>
  <c r="BG119" i="12"/>
  <c r="BH119" i="12"/>
  <c r="BI119" i="12"/>
  <c r="BJ119" i="12"/>
  <c r="BK119" i="12"/>
  <c r="BM119" i="12"/>
  <c r="BN119" i="12"/>
  <c r="BO119" i="12"/>
  <c r="BP119" i="12"/>
  <c r="BQ119" i="12"/>
  <c r="BR119" i="12"/>
  <c r="BS119" i="12"/>
  <c r="BT119" i="12"/>
  <c r="BU119" i="12"/>
  <c r="BV119" i="12"/>
  <c r="BW119" i="12"/>
  <c r="BX119" i="12"/>
  <c r="I120" i="12"/>
  <c r="J120" i="12"/>
  <c r="K120" i="12"/>
  <c r="L120" i="12"/>
  <c r="N120" i="12"/>
  <c r="O120" i="12"/>
  <c r="P120" i="12"/>
  <c r="Q120" i="12"/>
  <c r="R120" i="12"/>
  <c r="S120" i="12"/>
  <c r="T120" i="12"/>
  <c r="U120" i="12"/>
  <c r="V120" i="12"/>
  <c r="W120" i="12"/>
  <c r="X120" i="12"/>
  <c r="Y120" i="12"/>
  <c r="Z120" i="12"/>
  <c r="AA120" i="12"/>
  <c r="AB120" i="12"/>
  <c r="AC120" i="12"/>
  <c r="AE120" i="12"/>
  <c r="AF120" i="12"/>
  <c r="AG120" i="12"/>
  <c r="AH120" i="12"/>
  <c r="AI120" i="12"/>
  <c r="AJ120" i="12"/>
  <c r="AK120" i="12"/>
  <c r="AL120" i="12"/>
  <c r="AM120" i="12"/>
  <c r="AN120" i="12"/>
  <c r="AO120" i="12"/>
  <c r="AP120" i="12"/>
  <c r="AQ120" i="12"/>
  <c r="AR120" i="12"/>
  <c r="AS120" i="12"/>
  <c r="AT120" i="12"/>
  <c r="AV120" i="12"/>
  <c r="AW120" i="12"/>
  <c r="AX120" i="12"/>
  <c r="AY120" i="12"/>
  <c r="AZ120" i="12"/>
  <c r="BA120" i="12"/>
  <c r="BB120" i="12"/>
  <c r="BC120" i="12"/>
  <c r="BD120" i="12"/>
  <c r="BE120" i="12"/>
  <c r="BF120" i="12"/>
  <c r="BG120" i="12"/>
  <c r="BH120" i="12"/>
  <c r="BI120" i="12"/>
  <c r="BJ120" i="12"/>
  <c r="BK120" i="12"/>
  <c r="BM120" i="12"/>
  <c r="BN120" i="12"/>
  <c r="BO120" i="12"/>
  <c r="BP120" i="12"/>
  <c r="BQ120" i="12"/>
  <c r="BR120" i="12"/>
  <c r="BS120" i="12"/>
  <c r="BT120" i="12"/>
  <c r="BU120" i="12"/>
  <c r="BV120" i="12"/>
  <c r="BW120" i="12"/>
  <c r="BX120" i="12"/>
  <c r="I121" i="12"/>
  <c r="J121" i="12"/>
  <c r="K121" i="12"/>
  <c r="L121" i="12"/>
  <c r="N121" i="12"/>
  <c r="O121" i="12"/>
  <c r="P121" i="12"/>
  <c r="Q121" i="12"/>
  <c r="R121" i="12"/>
  <c r="S121" i="12"/>
  <c r="T121" i="12"/>
  <c r="U121" i="12"/>
  <c r="V121" i="12"/>
  <c r="W121" i="12"/>
  <c r="X121" i="12"/>
  <c r="Y121" i="12"/>
  <c r="Z121" i="12"/>
  <c r="AA121" i="12"/>
  <c r="AB121" i="12"/>
  <c r="AC121" i="12"/>
  <c r="AE121" i="12"/>
  <c r="AF121" i="12"/>
  <c r="AG121" i="12"/>
  <c r="AH121" i="12"/>
  <c r="AI121" i="12"/>
  <c r="AJ121" i="12"/>
  <c r="AK121" i="12"/>
  <c r="AL121" i="12"/>
  <c r="AM121" i="12"/>
  <c r="AN121" i="12"/>
  <c r="AO121" i="12"/>
  <c r="AP121" i="12"/>
  <c r="AQ121" i="12"/>
  <c r="AR121" i="12"/>
  <c r="AS121" i="12"/>
  <c r="AT121" i="12"/>
  <c r="AV121" i="12"/>
  <c r="AW121" i="12"/>
  <c r="AX121" i="12"/>
  <c r="AY121" i="12"/>
  <c r="AZ121" i="12"/>
  <c r="BA121" i="12"/>
  <c r="BB121" i="12"/>
  <c r="BC121" i="12"/>
  <c r="BD121" i="12"/>
  <c r="BE121" i="12"/>
  <c r="BF121" i="12"/>
  <c r="BG121" i="12"/>
  <c r="BH121" i="12"/>
  <c r="BI121" i="12"/>
  <c r="BJ121" i="12"/>
  <c r="BK121" i="12"/>
  <c r="BM121" i="12"/>
  <c r="BN121" i="12"/>
  <c r="BO121" i="12"/>
  <c r="BP121" i="12"/>
  <c r="BQ121" i="12"/>
  <c r="BR121" i="12"/>
  <c r="BS121" i="12"/>
  <c r="BT121" i="12"/>
  <c r="BU121" i="12"/>
  <c r="BV121" i="12"/>
  <c r="BW121" i="12"/>
  <c r="BX121" i="12"/>
  <c r="I122" i="12"/>
  <c r="J122" i="12"/>
  <c r="K122" i="12"/>
  <c r="L122" i="12"/>
  <c r="N122" i="12"/>
  <c r="O122" i="12"/>
  <c r="P122" i="12"/>
  <c r="Q122" i="12"/>
  <c r="R122" i="12"/>
  <c r="S122" i="12"/>
  <c r="T122" i="12"/>
  <c r="U122" i="12"/>
  <c r="V122" i="12"/>
  <c r="W122" i="12"/>
  <c r="X122" i="12"/>
  <c r="Y122" i="12"/>
  <c r="Z122" i="12"/>
  <c r="AA122" i="12"/>
  <c r="AB122" i="12"/>
  <c r="AC122" i="12"/>
  <c r="AE122" i="12"/>
  <c r="AF122" i="12"/>
  <c r="AG122" i="12"/>
  <c r="AH122" i="12"/>
  <c r="AI122" i="12"/>
  <c r="AJ122" i="12"/>
  <c r="AK122" i="12"/>
  <c r="AL122" i="12"/>
  <c r="AM122" i="12"/>
  <c r="AN122" i="12"/>
  <c r="AO122" i="12"/>
  <c r="AP122" i="12"/>
  <c r="AQ122" i="12"/>
  <c r="AR122" i="12"/>
  <c r="AS122" i="12"/>
  <c r="AT122" i="12"/>
  <c r="AV122" i="12"/>
  <c r="AW122" i="12"/>
  <c r="AX122" i="12"/>
  <c r="AY122" i="12"/>
  <c r="AZ122" i="12"/>
  <c r="BA122" i="12"/>
  <c r="BB122" i="12"/>
  <c r="BC122" i="12"/>
  <c r="BD122" i="12"/>
  <c r="BE122" i="12"/>
  <c r="BF122" i="12"/>
  <c r="BG122" i="12"/>
  <c r="BH122" i="12"/>
  <c r="BI122" i="12"/>
  <c r="BJ122" i="12"/>
  <c r="BK122" i="12"/>
  <c r="BM122" i="12"/>
  <c r="BN122" i="12"/>
  <c r="BO122" i="12"/>
  <c r="BP122" i="12"/>
  <c r="BQ122" i="12"/>
  <c r="BR122" i="12"/>
  <c r="BS122" i="12"/>
  <c r="BT122" i="12"/>
  <c r="BU122" i="12"/>
  <c r="BV122" i="12"/>
  <c r="BW122" i="12"/>
  <c r="BX122" i="12"/>
  <c r="I123" i="12"/>
  <c r="J123" i="12"/>
  <c r="K123" i="12"/>
  <c r="L123" i="12"/>
  <c r="N123" i="12"/>
  <c r="O123" i="12"/>
  <c r="P123" i="12"/>
  <c r="Q123" i="12"/>
  <c r="R123" i="12"/>
  <c r="S123" i="12"/>
  <c r="T123" i="12"/>
  <c r="U123" i="12"/>
  <c r="V123" i="12"/>
  <c r="W123" i="12"/>
  <c r="X123" i="12"/>
  <c r="Y123" i="12"/>
  <c r="Z123" i="12"/>
  <c r="AA123" i="12"/>
  <c r="AB123" i="12"/>
  <c r="AC123" i="12"/>
  <c r="AE123" i="12"/>
  <c r="AF123" i="12"/>
  <c r="AG123" i="12"/>
  <c r="AH123" i="12"/>
  <c r="AI123" i="12"/>
  <c r="AJ123" i="12"/>
  <c r="AK123" i="12"/>
  <c r="AL123" i="12"/>
  <c r="AM123" i="12"/>
  <c r="AN123" i="12"/>
  <c r="AO123" i="12"/>
  <c r="AP123" i="12"/>
  <c r="AQ123" i="12"/>
  <c r="AR123" i="12"/>
  <c r="AS123" i="12"/>
  <c r="AT123" i="12"/>
  <c r="AV123" i="12"/>
  <c r="AW123" i="12"/>
  <c r="AX123" i="12"/>
  <c r="AY123" i="12"/>
  <c r="AZ123" i="12"/>
  <c r="BA123" i="12"/>
  <c r="BB123" i="12"/>
  <c r="BC123" i="12"/>
  <c r="BD123" i="12"/>
  <c r="BE123" i="12"/>
  <c r="BF123" i="12"/>
  <c r="BG123" i="12"/>
  <c r="BH123" i="12"/>
  <c r="BI123" i="12"/>
  <c r="BJ123" i="12"/>
  <c r="BK123" i="12"/>
  <c r="BM123" i="12"/>
  <c r="BN123" i="12"/>
  <c r="BO123" i="12"/>
  <c r="BP123" i="12"/>
  <c r="BQ123" i="12"/>
  <c r="BR123" i="12"/>
  <c r="BS123" i="12"/>
  <c r="BT123" i="12"/>
  <c r="BU123" i="12"/>
  <c r="BV123" i="12"/>
  <c r="BW123" i="12"/>
  <c r="BX123" i="12"/>
  <c r="I124" i="12"/>
  <c r="J124" i="12"/>
  <c r="K124" i="12"/>
  <c r="L124" i="12"/>
  <c r="N124" i="12"/>
  <c r="O124" i="12"/>
  <c r="P124" i="12"/>
  <c r="Q124" i="12"/>
  <c r="R124" i="12"/>
  <c r="S124" i="12"/>
  <c r="T124" i="12"/>
  <c r="U124" i="12"/>
  <c r="V124" i="12"/>
  <c r="W124" i="12"/>
  <c r="X124" i="12"/>
  <c r="Y124" i="12"/>
  <c r="Z124" i="12"/>
  <c r="AA124" i="12"/>
  <c r="AB124" i="12"/>
  <c r="AC124" i="12"/>
  <c r="AE124" i="12"/>
  <c r="AF124" i="12"/>
  <c r="AG124" i="12"/>
  <c r="AH124" i="12"/>
  <c r="AI124" i="12"/>
  <c r="AJ124" i="12"/>
  <c r="AK124" i="12"/>
  <c r="AL124" i="12"/>
  <c r="AM124" i="12"/>
  <c r="AN124" i="12"/>
  <c r="AO124" i="12"/>
  <c r="AP124" i="12"/>
  <c r="AQ124" i="12"/>
  <c r="AR124" i="12"/>
  <c r="AS124" i="12"/>
  <c r="AT124" i="12"/>
  <c r="AV124" i="12"/>
  <c r="AW124" i="12"/>
  <c r="AX124" i="12"/>
  <c r="AY124" i="12"/>
  <c r="AZ124" i="12"/>
  <c r="BA124" i="12"/>
  <c r="BB124" i="12"/>
  <c r="BC124" i="12"/>
  <c r="BD124" i="12"/>
  <c r="BE124" i="12"/>
  <c r="BF124" i="12"/>
  <c r="BG124" i="12"/>
  <c r="BH124" i="12"/>
  <c r="BI124" i="12"/>
  <c r="BJ124" i="12"/>
  <c r="BK124" i="12"/>
  <c r="BM124" i="12"/>
  <c r="BN124" i="12"/>
  <c r="BO124" i="12"/>
  <c r="BP124" i="12"/>
  <c r="BQ124" i="12"/>
  <c r="BR124" i="12"/>
  <c r="BS124" i="12"/>
  <c r="BT124" i="12"/>
  <c r="BU124" i="12"/>
  <c r="BV124" i="12"/>
  <c r="BW124" i="12"/>
  <c r="BX124" i="12"/>
  <c r="I125" i="12"/>
  <c r="J125" i="12"/>
  <c r="K125" i="12"/>
  <c r="L125" i="12"/>
  <c r="N125" i="12"/>
  <c r="O125" i="12"/>
  <c r="P125" i="12"/>
  <c r="Q125" i="12"/>
  <c r="R125" i="12"/>
  <c r="S125" i="12"/>
  <c r="T125" i="12"/>
  <c r="U125" i="12"/>
  <c r="V125" i="12"/>
  <c r="W125" i="12"/>
  <c r="X125" i="12"/>
  <c r="Y125" i="12"/>
  <c r="Z125" i="12"/>
  <c r="AA125" i="12"/>
  <c r="AB125" i="12"/>
  <c r="AC125" i="12"/>
  <c r="AE125" i="12"/>
  <c r="AF125" i="12"/>
  <c r="AG125" i="12"/>
  <c r="AH125" i="12"/>
  <c r="AI125" i="12"/>
  <c r="AJ125" i="12"/>
  <c r="AK125" i="12"/>
  <c r="AL125" i="12"/>
  <c r="AM125" i="12"/>
  <c r="AN125" i="12"/>
  <c r="AO125" i="12"/>
  <c r="AP125" i="12"/>
  <c r="AQ125" i="12"/>
  <c r="AR125" i="12"/>
  <c r="AS125" i="12"/>
  <c r="AT125" i="12"/>
  <c r="AV125" i="12"/>
  <c r="AW125" i="12"/>
  <c r="AX125" i="12"/>
  <c r="AY125" i="12"/>
  <c r="AZ125" i="12"/>
  <c r="BA125" i="12"/>
  <c r="BB125" i="12"/>
  <c r="BC125" i="12"/>
  <c r="BD125" i="12"/>
  <c r="BE125" i="12"/>
  <c r="BF125" i="12"/>
  <c r="BG125" i="12"/>
  <c r="BH125" i="12"/>
  <c r="BI125" i="12"/>
  <c r="BJ125" i="12"/>
  <c r="BK125" i="12"/>
  <c r="BM125" i="12"/>
  <c r="BN125" i="12"/>
  <c r="BO125" i="12"/>
  <c r="BP125" i="12"/>
  <c r="BQ125" i="12"/>
  <c r="BR125" i="12"/>
  <c r="BS125" i="12"/>
  <c r="BT125" i="12"/>
  <c r="BU125" i="12"/>
  <c r="BV125" i="12"/>
  <c r="BW125" i="12"/>
  <c r="BX125" i="12"/>
  <c r="I126" i="12"/>
  <c r="J126" i="12"/>
  <c r="K126" i="12"/>
  <c r="L126" i="12"/>
  <c r="N126" i="12"/>
  <c r="O126" i="12"/>
  <c r="P126" i="12"/>
  <c r="Q126" i="12"/>
  <c r="R126" i="12"/>
  <c r="S126" i="12"/>
  <c r="T126" i="12"/>
  <c r="U126" i="12"/>
  <c r="V126" i="12"/>
  <c r="W126" i="12"/>
  <c r="X126" i="12"/>
  <c r="Y126" i="12"/>
  <c r="Z126" i="12"/>
  <c r="AA126" i="12"/>
  <c r="AB126" i="12"/>
  <c r="AC126" i="12"/>
  <c r="AE126" i="12"/>
  <c r="AF126" i="12"/>
  <c r="AG126" i="12"/>
  <c r="AH126" i="12"/>
  <c r="AI126" i="12"/>
  <c r="AJ126" i="12"/>
  <c r="AK126" i="12"/>
  <c r="AL126" i="12"/>
  <c r="AM126" i="12"/>
  <c r="AN126" i="12"/>
  <c r="AO126" i="12"/>
  <c r="AP126" i="12"/>
  <c r="AQ126" i="12"/>
  <c r="AR126" i="12"/>
  <c r="AS126" i="12"/>
  <c r="AT126" i="12"/>
  <c r="AV126" i="12"/>
  <c r="AW126" i="12"/>
  <c r="AX126" i="12"/>
  <c r="AY126" i="12"/>
  <c r="AZ126" i="12"/>
  <c r="BA126" i="12"/>
  <c r="BB126" i="12"/>
  <c r="BC126" i="12"/>
  <c r="BD126" i="12"/>
  <c r="BE126" i="12"/>
  <c r="BF126" i="12"/>
  <c r="BG126" i="12"/>
  <c r="BH126" i="12"/>
  <c r="BI126" i="12"/>
  <c r="BJ126" i="12"/>
  <c r="BK126" i="12"/>
  <c r="BM126" i="12"/>
  <c r="BN126" i="12"/>
  <c r="BO126" i="12"/>
  <c r="BP126" i="12"/>
  <c r="BQ126" i="12"/>
  <c r="BR126" i="12"/>
  <c r="BS126" i="12"/>
  <c r="BT126" i="12"/>
  <c r="BU126" i="12"/>
  <c r="BV126" i="12"/>
  <c r="BW126" i="12"/>
  <c r="BX126" i="12"/>
  <c r="I127" i="12"/>
  <c r="J127" i="12"/>
  <c r="K127" i="12"/>
  <c r="L127" i="12"/>
  <c r="N127" i="12"/>
  <c r="O127" i="12"/>
  <c r="P127" i="12"/>
  <c r="Q127" i="12"/>
  <c r="R127" i="12"/>
  <c r="S127" i="12"/>
  <c r="T127" i="12"/>
  <c r="U127" i="12"/>
  <c r="V127" i="12"/>
  <c r="W127" i="12"/>
  <c r="X127" i="12"/>
  <c r="Y127" i="12"/>
  <c r="Z127" i="12"/>
  <c r="AA127" i="12"/>
  <c r="AB127" i="12"/>
  <c r="AC127" i="12"/>
  <c r="AE127" i="12"/>
  <c r="AF127" i="12"/>
  <c r="AG127" i="12"/>
  <c r="AH127" i="12"/>
  <c r="AI127" i="12"/>
  <c r="AJ127" i="12"/>
  <c r="AK127" i="12"/>
  <c r="AL127" i="12"/>
  <c r="AM127" i="12"/>
  <c r="AN127" i="12"/>
  <c r="AO127" i="12"/>
  <c r="AP127" i="12"/>
  <c r="AQ127" i="12"/>
  <c r="AR127" i="12"/>
  <c r="AS127" i="12"/>
  <c r="AT127" i="12"/>
  <c r="AV127" i="12"/>
  <c r="AW127" i="12"/>
  <c r="AX127" i="12"/>
  <c r="AY127" i="12"/>
  <c r="AZ127" i="12"/>
  <c r="BA127" i="12"/>
  <c r="BB127" i="12"/>
  <c r="BC127" i="12"/>
  <c r="BD127" i="12"/>
  <c r="BE127" i="12"/>
  <c r="BF127" i="12"/>
  <c r="BG127" i="12"/>
  <c r="BH127" i="12"/>
  <c r="BI127" i="12"/>
  <c r="BJ127" i="12"/>
  <c r="BK127" i="12"/>
  <c r="BM127" i="12"/>
  <c r="BN127" i="12"/>
  <c r="BO127" i="12"/>
  <c r="BP127" i="12"/>
  <c r="BQ127" i="12"/>
  <c r="BR127" i="12"/>
  <c r="BS127" i="12"/>
  <c r="BT127" i="12"/>
  <c r="BU127" i="12"/>
  <c r="BV127" i="12"/>
  <c r="BW127" i="12"/>
  <c r="BX127" i="12"/>
  <c r="I128" i="12"/>
  <c r="J128" i="12"/>
  <c r="K128" i="12"/>
  <c r="L128" i="12"/>
  <c r="N128" i="12"/>
  <c r="O128" i="12"/>
  <c r="P128" i="12"/>
  <c r="Q128" i="12"/>
  <c r="R128" i="12"/>
  <c r="S128" i="12"/>
  <c r="T128" i="12"/>
  <c r="U128" i="12"/>
  <c r="V128" i="12"/>
  <c r="W128" i="12"/>
  <c r="X128" i="12"/>
  <c r="Y128" i="12"/>
  <c r="Z128" i="12"/>
  <c r="AA128" i="12"/>
  <c r="AB128" i="12"/>
  <c r="AC128" i="12"/>
  <c r="AE128" i="12"/>
  <c r="AF128" i="12"/>
  <c r="AG128" i="12"/>
  <c r="AH128" i="12"/>
  <c r="AI128" i="12"/>
  <c r="AJ128" i="12"/>
  <c r="AK128" i="12"/>
  <c r="AL128" i="12"/>
  <c r="AM128" i="12"/>
  <c r="AN128" i="12"/>
  <c r="AO128" i="12"/>
  <c r="AP128" i="12"/>
  <c r="AQ128" i="12"/>
  <c r="AR128" i="12"/>
  <c r="AS128" i="12"/>
  <c r="AT128" i="12"/>
  <c r="AV128" i="12"/>
  <c r="AW128" i="12"/>
  <c r="AX128" i="12"/>
  <c r="AY128" i="12"/>
  <c r="AZ128" i="12"/>
  <c r="BA128" i="12"/>
  <c r="BB128" i="12"/>
  <c r="BC128" i="12"/>
  <c r="BD128" i="12"/>
  <c r="BE128" i="12"/>
  <c r="BF128" i="12"/>
  <c r="BG128" i="12"/>
  <c r="BH128" i="12"/>
  <c r="BI128" i="12"/>
  <c r="BJ128" i="12"/>
  <c r="BK128" i="12"/>
  <c r="BM128" i="12"/>
  <c r="BN128" i="12"/>
  <c r="BO128" i="12"/>
  <c r="BP128" i="12"/>
  <c r="BQ128" i="12"/>
  <c r="BR128" i="12"/>
  <c r="BS128" i="12"/>
  <c r="BT128" i="12"/>
  <c r="BU128" i="12"/>
  <c r="BV128" i="12"/>
  <c r="BW128" i="12"/>
  <c r="BX128" i="12"/>
  <c r="I129" i="12"/>
  <c r="J129" i="12"/>
  <c r="K129" i="12"/>
  <c r="L129" i="12"/>
  <c r="N129" i="12"/>
  <c r="O129" i="12"/>
  <c r="P129" i="12"/>
  <c r="Q129" i="12"/>
  <c r="R129" i="12"/>
  <c r="S129" i="12"/>
  <c r="T129" i="12"/>
  <c r="U129" i="12"/>
  <c r="V129" i="12"/>
  <c r="W129" i="12"/>
  <c r="X129" i="12"/>
  <c r="Y129" i="12"/>
  <c r="Z129" i="12"/>
  <c r="AA129" i="12"/>
  <c r="AB129" i="12"/>
  <c r="AC129" i="12"/>
  <c r="AE129" i="12"/>
  <c r="AF129" i="12"/>
  <c r="AG129" i="12"/>
  <c r="AH129" i="12"/>
  <c r="AI129" i="12"/>
  <c r="AJ129" i="12"/>
  <c r="AK129" i="12"/>
  <c r="AL129" i="12"/>
  <c r="AM129" i="12"/>
  <c r="AN129" i="12"/>
  <c r="AO129" i="12"/>
  <c r="AP129" i="12"/>
  <c r="AQ129" i="12"/>
  <c r="AR129" i="12"/>
  <c r="AS129" i="12"/>
  <c r="AT129" i="12"/>
  <c r="AV129" i="12"/>
  <c r="AW129" i="12"/>
  <c r="AX129" i="12"/>
  <c r="AY129" i="12"/>
  <c r="AZ129" i="12"/>
  <c r="BA129" i="12"/>
  <c r="BB129" i="12"/>
  <c r="BC129" i="12"/>
  <c r="BD129" i="12"/>
  <c r="BE129" i="12"/>
  <c r="BF129" i="12"/>
  <c r="BG129" i="12"/>
  <c r="BH129" i="12"/>
  <c r="BI129" i="12"/>
  <c r="BJ129" i="12"/>
  <c r="BK129" i="12"/>
  <c r="BM129" i="12"/>
  <c r="BN129" i="12"/>
  <c r="BO129" i="12"/>
  <c r="BP129" i="12"/>
  <c r="BQ129" i="12"/>
  <c r="BR129" i="12"/>
  <c r="BS129" i="12"/>
  <c r="BT129" i="12"/>
  <c r="BU129" i="12"/>
  <c r="BV129" i="12"/>
  <c r="BW129" i="12"/>
  <c r="BX129" i="12"/>
  <c r="I130" i="12"/>
  <c r="J130" i="12"/>
  <c r="K130" i="12"/>
  <c r="L130" i="12"/>
  <c r="N130" i="12"/>
  <c r="O130" i="12"/>
  <c r="P130" i="12"/>
  <c r="Q130" i="12"/>
  <c r="R130" i="12"/>
  <c r="S130" i="12"/>
  <c r="T130" i="12"/>
  <c r="U130" i="12"/>
  <c r="V130" i="12"/>
  <c r="W130" i="12"/>
  <c r="X130" i="12"/>
  <c r="Y130" i="12"/>
  <c r="Z130" i="12"/>
  <c r="AA130" i="12"/>
  <c r="AB130" i="12"/>
  <c r="AC130" i="12"/>
  <c r="AE130" i="12"/>
  <c r="AF130" i="12"/>
  <c r="AG130" i="12"/>
  <c r="AH130" i="12"/>
  <c r="AI130" i="12"/>
  <c r="AJ130" i="12"/>
  <c r="AK130" i="12"/>
  <c r="AL130" i="12"/>
  <c r="AM130" i="12"/>
  <c r="AN130" i="12"/>
  <c r="AO130" i="12"/>
  <c r="AP130" i="12"/>
  <c r="AQ130" i="12"/>
  <c r="AR130" i="12"/>
  <c r="AS130" i="12"/>
  <c r="AT130" i="12"/>
  <c r="AV130" i="12"/>
  <c r="AW130" i="12"/>
  <c r="AX130" i="12"/>
  <c r="AY130" i="12"/>
  <c r="AZ130" i="12"/>
  <c r="BA130" i="12"/>
  <c r="BB130" i="12"/>
  <c r="BC130" i="12"/>
  <c r="BD130" i="12"/>
  <c r="BE130" i="12"/>
  <c r="BF130" i="12"/>
  <c r="BG130" i="12"/>
  <c r="BH130" i="12"/>
  <c r="BI130" i="12"/>
  <c r="BJ130" i="12"/>
  <c r="BK130" i="12"/>
  <c r="BM130" i="12"/>
  <c r="BN130" i="12"/>
  <c r="BO130" i="12"/>
  <c r="BP130" i="12"/>
  <c r="BQ130" i="12"/>
  <c r="BR130" i="12"/>
  <c r="BS130" i="12"/>
  <c r="BT130" i="12"/>
  <c r="BU130" i="12"/>
  <c r="BV130" i="12"/>
  <c r="BW130" i="12"/>
  <c r="BX130" i="12"/>
  <c r="I131" i="12"/>
  <c r="J131" i="12"/>
  <c r="K131" i="12"/>
  <c r="L131" i="12"/>
  <c r="N131" i="12"/>
  <c r="O131" i="12"/>
  <c r="P131" i="12"/>
  <c r="Q131" i="12"/>
  <c r="R131" i="12"/>
  <c r="S131" i="12"/>
  <c r="T131" i="12"/>
  <c r="U131" i="12"/>
  <c r="V131" i="12"/>
  <c r="W131" i="12"/>
  <c r="X131" i="12"/>
  <c r="Y131" i="12"/>
  <c r="Z131" i="12"/>
  <c r="AA131" i="12"/>
  <c r="AB131" i="12"/>
  <c r="AC131" i="12"/>
  <c r="AE131" i="12"/>
  <c r="AF131" i="12"/>
  <c r="AG131" i="12"/>
  <c r="AH131" i="12"/>
  <c r="AI131" i="12"/>
  <c r="AJ131" i="12"/>
  <c r="AK131" i="12"/>
  <c r="AL131" i="12"/>
  <c r="AM131" i="12"/>
  <c r="AN131" i="12"/>
  <c r="AO131" i="12"/>
  <c r="AP131" i="12"/>
  <c r="AQ131" i="12"/>
  <c r="AR131" i="12"/>
  <c r="AS131" i="12"/>
  <c r="AT131" i="12"/>
  <c r="AV131" i="12"/>
  <c r="AW131" i="12"/>
  <c r="AX131" i="12"/>
  <c r="AY131" i="12"/>
  <c r="AZ131" i="12"/>
  <c r="BA131" i="12"/>
  <c r="BB131" i="12"/>
  <c r="BC131" i="12"/>
  <c r="BD131" i="12"/>
  <c r="BE131" i="12"/>
  <c r="BF131" i="12"/>
  <c r="BG131" i="12"/>
  <c r="BH131" i="12"/>
  <c r="BI131" i="12"/>
  <c r="BJ131" i="12"/>
  <c r="BK131" i="12"/>
  <c r="BM131" i="12"/>
  <c r="BN131" i="12"/>
  <c r="BO131" i="12"/>
  <c r="BP131" i="12"/>
  <c r="BQ131" i="12"/>
  <c r="BR131" i="12"/>
  <c r="BS131" i="12"/>
  <c r="BT131" i="12"/>
  <c r="BU131" i="12"/>
  <c r="BV131" i="12"/>
  <c r="BW131" i="12"/>
  <c r="BX131" i="12"/>
  <c r="I132" i="12"/>
  <c r="J132" i="12"/>
  <c r="K132" i="12"/>
  <c r="L132" i="12"/>
  <c r="N132" i="12"/>
  <c r="O132" i="12"/>
  <c r="P132" i="12"/>
  <c r="Q132" i="12"/>
  <c r="R132" i="12"/>
  <c r="S132" i="12"/>
  <c r="T132" i="12"/>
  <c r="U132" i="12"/>
  <c r="V132" i="12"/>
  <c r="W132" i="12"/>
  <c r="X132" i="12"/>
  <c r="Y132" i="12"/>
  <c r="Z132" i="12"/>
  <c r="AA132" i="12"/>
  <c r="AB132" i="12"/>
  <c r="AC132" i="12"/>
  <c r="AE132" i="12"/>
  <c r="AF132" i="12"/>
  <c r="AG132" i="12"/>
  <c r="AH132" i="12"/>
  <c r="AI132" i="12"/>
  <c r="AJ132" i="12"/>
  <c r="AK132" i="12"/>
  <c r="AL132" i="12"/>
  <c r="AM132" i="12"/>
  <c r="AN132" i="12"/>
  <c r="AO132" i="12"/>
  <c r="AP132" i="12"/>
  <c r="AQ132" i="12"/>
  <c r="AR132" i="12"/>
  <c r="AS132" i="12"/>
  <c r="AT132" i="12"/>
  <c r="AV132" i="12"/>
  <c r="AW132" i="12"/>
  <c r="AX132" i="12"/>
  <c r="AY132" i="12"/>
  <c r="AZ132" i="12"/>
  <c r="BA132" i="12"/>
  <c r="BB132" i="12"/>
  <c r="BC132" i="12"/>
  <c r="BD132" i="12"/>
  <c r="BE132" i="12"/>
  <c r="BF132" i="12"/>
  <c r="BG132" i="12"/>
  <c r="BH132" i="12"/>
  <c r="BI132" i="12"/>
  <c r="BJ132" i="12"/>
  <c r="BK132" i="12"/>
  <c r="BM132" i="12"/>
  <c r="BN132" i="12"/>
  <c r="BO132" i="12"/>
  <c r="BP132" i="12"/>
  <c r="BQ132" i="12"/>
  <c r="BR132" i="12"/>
  <c r="BS132" i="12"/>
  <c r="BT132" i="12"/>
  <c r="BU132" i="12"/>
  <c r="BV132" i="12"/>
  <c r="BW132" i="12"/>
  <c r="BX132" i="12"/>
  <c r="I133" i="12"/>
  <c r="J133" i="12"/>
  <c r="K133" i="12"/>
  <c r="L133" i="12"/>
  <c r="N133" i="12"/>
  <c r="O133" i="12"/>
  <c r="P133" i="12"/>
  <c r="Q133" i="12"/>
  <c r="R133" i="12"/>
  <c r="S133" i="12"/>
  <c r="T133" i="12"/>
  <c r="U133" i="12"/>
  <c r="V133" i="12"/>
  <c r="W133" i="12"/>
  <c r="X133" i="12"/>
  <c r="Y133" i="12"/>
  <c r="Z133" i="12"/>
  <c r="AA133" i="12"/>
  <c r="AB133" i="12"/>
  <c r="AC133" i="12"/>
  <c r="AE133" i="12"/>
  <c r="AF133" i="12"/>
  <c r="AG133" i="12"/>
  <c r="AH133" i="12"/>
  <c r="AI133" i="12"/>
  <c r="AJ133" i="12"/>
  <c r="AK133" i="12"/>
  <c r="AL133" i="12"/>
  <c r="AM133" i="12"/>
  <c r="AN133" i="12"/>
  <c r="AO133" i="12"/>
  <c r="AP133" i="12"/>
  <c r="AQ133" i="12"/>
  <c r="AR133" i="12"/>
  <c r="AS133" i="12"/>
  <c r="AT133" i="12"/>
  <c r="AV133" i="12"/>
  <c r="AW133" i="12"/>
  <c r="AX133" i="12"/>
  <c r="AY133" i="12"/>
  <c r="AZ133" i="12"/>
  <c r="BA133" i="12"/>
  <c r="BB133" i="12"/>
  <c r="BC133" i="12"/>
  <c r="BD133" i="12"/>
  <c r="BE133" i="12"/>
  <c r="BF133" i="12"/>
  <c r="BG133" i="12"/>
  <c r="BH133" i="12"/>
  <c r="BI133" i="12"/>
  <c r="BJ133" i="12"/>
  <c r="BK133" i="12"/>
  <c r="BM133" i="12"/>
  <c r="BN133" i="12"/>
  <c r="BO133" i="12"/>
  <c r="BP133" i="12"/>
  <c r="BQ133" i="12"/>
  <c r="BR133" i="12"/>
  <c r="BS133" i="12"/>
  <c r="BT133" i="12"/>
  <c r="BU133" i="12"/>
  <c r="BV133" i="12"/>
  <c r="BW133" i="12"/>
  <c r="BX133" i="12"/>
  <c r="I134" i="12"/>
  <c r="J134" i="12"/>
  <c r="K134" i="12"/>
  <c r="L134" i="12"/>
  <c r="N134" i="12"/>
  <c r="O134" i="12"/>
  <c r="P134" i="12"/>
  <c r="Q134" i="12"/>
  <c r="R134" i="12"/>
  <c r="S134" i="12"/>
  <c r="T134" i="12"/>
  <c r="U134" i="12"/>
  <c r="V134" i="12"/>
  <c r="W134" i="12"/>
  <c r="X134" i="12"/>
  <c r="Y134" i="12"/>
  <c r="Z134" i="12"/>
  <c r="AA134" i="12"/>
  <c r="AB134" i="12"/>
  <c r="AC134" i="12"/>
  <c r="AE134" i="12"/>
  <c r="AF134" i="12"/>
  <c r="AG134" i="12"/>
  <c r="AH134" i="12"/>
  <c r="AI134" i="12"/>
  <c r="AJ134" i="12"/>
  <c r="AK134" i="12"/>
  <c r="AL134" i="12"/>
  <c r="AM134" i="12"/>
  <c r="AN134" i="12"/>
  <c r="AO134" i="12"/>
  <c r="AP134" i="12"/>
  <c r="AQ134" i="12"/>
  <c r="AR134" i="12"/>
  <c r="AS134" i="12"/>
  <c r="AT134" i="12"/>
  <c r="AV134" i="12"/>
  <c r="AW134" i="12"/>
  <c r="AX134" i="12"/>
  <c r="AY134" i="12"/>
  <c r="AZ134" i="12"/>
  <c r="BA134" i="12"/>
  <c r="BB134" i="12"/>
  <c r="BC134" i="12"/>
  <c r="BD134" i="12"/>
  <c r="BE134" i="12"/>
  <c r="BF134" i="12"/>
  <c r="BG134" i="12"/>
  <c r="BH134" i="12"/>
  <c r="BI134" i="12"/>
  <c r="BJ134" i="12"/>
  <c r="BK134" i="12"/>
  <c r="BM134" i="12"/>
  <c r="BN134" i="12"/>
  <c r="BO134" i="12"/>
  <c r="BP134" i="12"/>
  <c r="BQ134" i="12"/>
  <c r="BR134" i="12"/>
  <c r="BS134" i="12"/>
  <c r="BT134" i="12"/>
  <c r="BU134" i="12"/>
  <c r="BV134" i="12"/>
  <c r="BW134" i="12"/>
  <c r="BX134" i="12"/>
  <c r="I135" i="12"/>
  <c r="J135" i="12"/>
  <c r="K135" i="12"/>
  <c r="L135" i="12"/>
  <c r="N135" i="12"/>
  <c r="O135" i="12"/>
  <c r="P135" i="12"/>
  <c r="Q135" i="12"/>
  <c r="R135" i="12"/>
  <c r="S135" i="12"/>
  <c r="T135" i="12"/>
  <c r="U135" i="12"/>
  <c r="V135" i="12"/>
  <c r="W135" i="12"/>
  <c r="X135" i="12"/>
  <c r="Y135" i="12"/>
  <c r="Z135" i="12"/>
  <c r="AA135" i="12"/>
  <c r="AB135" i="12"/>
  <c r="AC135" i="12"/>
  <c r="AE135" i="12"/>
  <c r="AF135" i="12"/>
  <c r="AG135" i="12"/>
  <c r="AH135" i="12"/>
  <c r="AI135" i="12"/>
  <c r="AJ135" i="12"/>
  <c r="AK135" i="12"/>
  <c r="AL135" i="12"/>
  <c r="AM135" i="12"/>
  <c r="AN135" i="12"/>
  <c r="AO135" i="12"/>
  <c r="AP135" i="12"/>
  <c r="AQ135" i="12"/>
  <c r="AR135" i="12"/>
  <c r="AS135" i="12"/>
  <c r="AT135" i="12"/>
  <c r="AV135" i="12"/>
  <c r="AW135" i="12"/>
  <c r="AX135" i="12"/>
  <c r="AY135" i="12"/>
  <c r="AZ135" i="12"/>
  <c r="BA135" i="12"/>
  <c r="BB135" i="12"/>
  <c r="BC135" i="12"/>
  <c r="BD135" i="12"/>
  <c r="BE135" i="12"/>
  <c r="BF135" i="12"/>
  <c r="BG135" i="12"/>
  <c r="BH135" i="12"/>
  <c r="BI135" i="12"/>
  <c r="BJ135" i="12"/>
  <c r="BK135" i="12"/>
  <c r="BM135" i="12"/>
  <c r="BN135" i="12"/>
  <c r="BO135" i="12"/>
  <c r="BP135" i="12"/>
  <c r="BQ135" i="12"/>
  <c r="BR135" i="12"/>
  <c r="BS135" i="12"/>
  <c r="BT135" i="12"/>
  <c r="BU135" i="12"/>
  <c r="BV135" i="12"/>
  <c r="BW135" i="12"/>
  <c r="BX135" i="12"/>
  <c r="I136" i="12"/>
  <c r="J136" i="12"/>
  <c r="K136" i="12"/>
  <c r="L136" i="12"/>
  <c r="N136" i="12"/>
  <c r="O136" i="12"/>
  <c r="P136" i="12"/>
  <c r="Q136" i="12"/>
  <c r="R136" i="12"/>
  <c r="S136" i="12"/>
  <c r="T136" i="12"/>
  <c r="U136" i="12"/>
  <c r="V136" i="12"/>
  <c r="W136" i="12"/>
  <c r="X136" i="12"/>
  <c r="Y136" i="12"/>
  <c r="Z136" i="12"/>
  <c r="AA136" i="12"/>
  <c r="AB136" i="12"/>
  <c r="AC136" i="12"/>
  <c r="AE136" i="12"/>
  <c r="AF136" i="12"/>
  <c r="AG136" i="12"/>
  <c r="AH136" i="12"/>
  <c r="AI136" i="12"/>
  <c r="AJ136" i="12"/>
  <c r="AK136" i="12"/>
  <c r="AL136" i="12"/>
  <c r="AM136" i="12"/>
  <c r="AN136" i="12"/>
  <c r="AO136" i="12"/>
  <c r="AP136" i="12"/>
  <c r="AQ136" i="12"/>
  <c r="AR136" i="12"/>
  <c r="AS136" i="12"/>
  <c r="AT136" i="12"/>
  <c r="AV136" i="12"/>
  <c r="AW136" i="12"/>
  <c r="AX136" i="12"/>
  <c r="AY136" i="12"/>
  <c r="AZ136" i="12"/>
  <c r="BA136" i="12"/>
  <c r="BB136" i="12"/>
  <c r="BC136" i="12"/>
  <c r="BD136" i="12"/>
  <c r="BE136" i="12"/>
  <c r="BF136" i="12"/>
  <c r="BG136" i="12"/>
  <c r="BH136" i="12"/>
  <c r="BI136" i="12"/>
  <c r="BJ136" i="12"/>
  <c r="BK136" i="12"/>
  <c r="BM136" i="12"/>
  <c r="BN136" i="12"/>
  <c r="BO136" i="12"/>
  <c r="BP136" i="12"/>
  <c r="BQ136" i="12"/>
  <c r="BR136" i="12"/>
  <c r="BS136" i="12"/>
  <c r="BT136" i="12"/>
  <c r="BU136" i="12"/>
  <c r="BV136" i="12"/>
  <c r="BW136" i="12"/>
  <c r="BX136" i="12"/>
  <c r="I137" i="12"/>
  <c r="J137" i="12"/>
  <c r="K137" i="12"/>
  <c r="L137" i="12"/>
  <c r="N137" i="12"/>
  <c r="O137" i="12"/>
  <c r="P137" i="12"/>
  <c r="Q137" i="12"/>
  <c r="R137" i="12"/>
  <c r="S137" i="12"/>
  <c r="T137" i="12"/>
  <c r="U137" i="12"/>
  <c r="V137" i="12"/>
  <c r="W137" i="12"/>
  <c r="X137" i="12"/>
  <c r="Y137" i="12"/>
  <c r="Z137" i="12"/>
  <c r="AA137" i="12"/>
  <c r="AB137" i="12"/>
  <c r="AC137" i="12"/>
  <c r="AE137" i="12"/>
  <c r="AF137" i="12"/>
  <c r="AG137" i="12"/>
  <c r="AH137" i="12"/>
  <c r="AI137" i="12"/>
  <c r="AJ137" i="12"/>
  <c r="AK137" i="12"/>
  <c r="AL137" i="12"/>
  <c r="AM137" i="12"/>
  <c r="AN137" i="12"/>
  <c r="AO137" i="12"/>
  <c r="AP137" i="12"/>
  <c r="AQ137" i="12"/>
  <c r="AR137" i="12"/>
  <c r="AS137" i="12"/>
  <c r="AT137" i="12"/>
  <c r="AV137" i="12"/>
  <c r="AW137" i="12"/>
  <c r="AX137" i="12"/>
  <c r="AY137" i="12"/>
  <c r="AZ137" i="12"/>
  <c r="BA137" i="12"/>
  <c r="BB137" i="12"/>
  <c r="BC137" i="12"/>
  <c r="BD137" i="12"/>
  <c r="BE137" i="12"/>
  <c r="BF137" i="12"/>
  <c r="BG137" i="12"/>
  <c r="BH137" i="12"/>
  <c r="BI137" i="12"/>
  <c r="BJ137" i="12"/>
  <c r="BK137" i="12"/>
  <c r="BM137" i="12"/>
  <c r="BN137" i="12"/>
  <c r="BO137" i="12"/>
  <c r="BP137" i="12"/>
  <c r="BQ137" i="12"/>
  <c r="BR137" i="12"/>
  <c r="BS137" i="12"/>
  <c r="BT137" i="12"/>
  <c r="BU137" i="12"/>
  <c r="BV137" i="12"/>
  <c r="BW137" i="12"/>
  <c r="BX137" i="12"/>
  <c r="I138" i="12"/>
  <c r="J138" i="12"/>
  <c r="K138" i="12"/>
  <c r="L138" i="12"/>
  <c r="N138" i="12"/>
  <c r="O138" i="12"/>
  <c r="P138" i="12"/>
  <c r="Q138" i="12"/>
  <c r="R138" i="12"/>
  <c r="S138" i="12"/>
  <c r="T138" i="12"/>
  <c r="U138" i="12"/>
  <c r="V138" i="12"/>
  <c r="W138" i="12"/>
  <c r="X138" i="12"/>
  <c r="Y138" i="12"/>
  <c r="Z138" i="12"/>
  <c r="AA138" i="12"/>
  <c r="AB138" i="12"/>
  <c r="AC138" i="12"/>
  <c r="AE138" i="12"/>
  <c r="AF138" i="12"/>
  <c r="AG138" i="12"/>
  <c r="AH138" i="12"/>
  <c r="AI138" i="12"/>
  <c r="AJ138" i="12"/>
  <c r="AK138" i="12"/>
  <c r="AL138" i="12"/>
  <c r="AM138" i="12"/>
  <c r="AN138" i="12"/>
  <c r="AO138" i="12"/>
  <c r="AP138" i="12"/>
  <c r="AQ138" i="12"/>
  <c r="AR138" i="12"/>
  <c r="AS138" i="12"/>
  <c r="AT138" i="12"/>
  <c r="AV138" i="12"/>
  <c r="AW138" i="12"/>
  <c r="AX138" i="12"/>
  <c r="AY138" i="12"/>
  <c r="AZ138" i="12"/>
  <c r="BA138" i="12"/>
  <c r="BB138" i="12"/>
  <c r="BC138" i="12"/>
  <c r="BD138" i="12"/>
  <c r="BE138" i="12"/>
  <c r="BF138" i="12"/>
  <c r="BG138" i="12"/>
  <c r="BH138" i="12"/>
  <c r="BI138" i="12"/>
  <c r="BJ138" i="12"/>
  <c r="BK138" i="12"/>
  <c r="BM138" i="12"/>
  <c r="BN138" i="12"/>
  <c r="BO138" i="12"/>
  <c r="BP138" i="12"/>
  <c r="BQ138" i="12"/>
  <c r="BR138" i="12"/>
  <c r="BS138" i="12"/>
  <c r="BT138" i="12"/>
  <c r="BU138" i="12"/>
  <c r="BV138" i="12"/>
  <c r="BW138" i="12"/>
  <c r="BX138" i="12"/>
  <c r="I139" i="12"/>
  <c r="J139" i="12"/>
  <c r="K139" i="12"/>
  <c r="L139" i="12"/>
  <c r="N139" i="12"/>
  <c r="O139" i="12"/>
  <c r="P139" i="12"/>
  <c r="Q139" i="12"/>
  <c r="R139" i="12"/>
  <c r="S139" i="12"/>
  <c r="T139" i="12"/>
  <c r="U139" i="12"/>
  <c r="V139" i="12"/>
  <c r="W139" i="12"/>
  <c r="X139" i="12"/>
  <c r="Y139" i="12"/>
  <c r="Z139" i="12"/>
  <c r="AA139" i="12"/>
  <c r="AB139" i="12"/>
  <c r="AC139" i="12"/>
  <c r="AE139" i="12"/>
  <c r="AF139" i="12"/>
  <c r="AG139" i="12"/>
  <c r="AH139" i="12"/>
  <c r="AI139" i="12"/>
  <c r="AJ139" i="12"/>
  <c r="AK139" i="12"/>
  <c r="AL139" i="12"/>
  <c r="AM139" i="12"/>
  <c r="AN139" i="12"/>
  <c r="AO139" i="12"/>
  <c r="AP139" i="12"/>
  <c r="AQ139" i="12"/>
  <c r="AR139" i="12"/>
  <c r="AS139" i="12"/>
  <c r="AT139" i="12"/>
  <c r="AV139" i="12"/>
  <c r="AW139" i="12"/>
  <c r="AX139" i="12"/>
  <c r="AY139" i="12"/>
  <c r="AZ139" i="12"/>
  <c r="BA139" i="12"/>
  <c r="BB139" i="12"/>
  <c r="BC139" i="12"/>
  <c r="BD139" i="12"/>
  <c r="BE139" i="12"/>
  <c r="BF139" i="12"/>
  <c r="BG139" i="12"/>
  <c r="BH139" i="12"/>
  <c r="BI139" i="12"/>
  <c r="BJ139" i="12"/>
  <c r="BK139" i="12"/>
  <c r="BM139" i="12"/>
  <c r="BN139" i="12"/>
  <c r="BO139" i="12"/>
  <c r="BP139" i="12"/>
  <c r="BQ139" i="12"/>
  <c r="BR139" i="12"/>
  <c r="BS139" i="12"/>
  <c r="BT139" i="12"/>
  <c r="BU139" i="12"/>
  <c r="BV139" i="12"/>
  <c r="BW139" i="12"/>
  <c r="BX139" i="12"/>
  <c r="I140" i="12"/>
  <c r="J140" i="12"/>
  <c r="K140" i="12"/>
  <c r="L140" i="12"/>
  <c r="N140" i="12"/>
  <c r="O140" i="12"/>
  <c r="P140" i="12"/>
  <c r="Q140" i="12"/>
  <c r="R140" i="12"/>
  <c r="S140" i="12"/>
  <c r="T140" i="12"/>
  <c r="U140" i="12"/>
  <c r="V140" i="12"/>
  <c r="W140" i="12"/>
  <c r="X140" i="12"/>
  <c r="Y140" i="12"/>
  <c r="Z140" i="12"/>
  <c r="AA140" i="12"/>
  <c r="AB140" i="12"/>
  <c r="AC140" i="12"/>
  <c r="AE140" i="12"/>
  <c r="AF140" i="12"/>
  <c r="AG140" i="12"/>
  <c r="AH140" i="12"/>
  <c r="AI140" i="12"/>
  <c r="AJ140" i="12"/>
  <c r="AK140" i="12"/>
  <c r="AL140" i="12"/>
  <c r="AM140" i="12"/>
  <c r="AN140" i="12"/>
  <c r="AO140" i="12"/>
  <c r="AP140" i="12"/>
  <c r="AQ140" i="12"/>
  <c r="AR140" i="12"/>
  <c r="AS140" i="12"/>
  <c r="AT140" i="12"/>
  <c r="AV140" i="12"/>
  <c r="AW140" i="12"/>
  <c r="AX140" i="12"/>
  <c r="AY140" i="12"/>
  <c r="AZ140" i="12"/>
  <c r="BA140" i="12"/>
  <c r="BB140" i="12"/>
  <c r="BC140" i="12"/>
  <c r="BD140" i="12"/>
  <c r="BE140" i="12"/>
  <c r="BF140" i="12"/>
  <c r="BG140" i="12"/>
  <c r="BH140" i="12"/>
  <c r="BI140" i="12"/>
  <c r="BJ140" i="12"/>
  <c r="BK140" i="12"/>
  <c r="BM140" i="12"/>
  <c r="BN140" i="12"/>
  <c r="BO140" i="12"/>
  <c r="BP140" i="12"/>
  <c r="BQ140" i="12"/>
  <c r="BR140" i="12"/>
  <c r="BS140" i="12"/>
  <c r="BT140" i="12"/>
  <c r="BU140" i="12"/>
  <c r="BV140" i="12"/>
  <c r="BW140" i="12"/>
  <c r="BX140" i="12"/>
  <c r="I141" i="12"/>
  <c r="J141" i="12"/>
  <c r="K141" i="12"/>
  <c r="L141" i="12"/>
  <c r="N141" i="12"/>
  <c r="O141" i="12"/>
  <c r="P141" i="12"/>
  <c r="Q141" i="12"/>
  <c r="R141" i="12"/>
  <c r="S141" i="12"/>
  <c r="T141" i="12"/>
  <c r="U141" i="12"/>
  <c r="V141" i="12"/>
  <c r="W141" i="12"/>
  <c r="X141" i="12"/>
  <c r="Y141" i="12"/>
  <c r="Z141" i="12"/>
  <c r="AA141" i="12"/>
  <c r="AB141" i="12"/>
  <c r="AC141" i="12"/>
  <c r="AE141" i="12"/>
  <c r="AF141" i="12"/>
  <c r="AG141" i="12"/>
  <c r="AH141" i="12"/>
  <c r="AI141" i="12"/>
  <c r="AJ141" i="12"/>
  <c r="AK141" i="12"/>
  <c r="AL141" i="12"/>
  <c r="AM141" i="12"/>
  <c r="AN141" i="12"/>
  <c r="AO141" i="12"/>
  <c r="AP141" i="12"/>
  <c r="AQ141" i="12"/>
  <c r="AR141" i="12"/>
  <c r="AS141" i="12"/>
  <c r="AT141" i="12"/>
  <c r="AV141" i="12"/>
  <c r="AW141" i="12"/>
  <c r="AX141" i="12"/>
  <c r="AY141" i="12"/>
  <c r="AZ141" i="12"/>
  <c r="BA141" i="12"/>
  <c r="BB141" i="12"/>
  <c r="BC141" i="12"/>
  <c r="BD141" i="12"/>
  <c r="BE141" i="12"/>
  <c r="BF141" i="12"/>
  <c r="BG141" i="12"/>
  <c r="BH141" i="12"/>
  <c r="BI141" i="12"/>
  <c r="BJ141" i="12"/>
  <c r="BK141" i="12"/>
  <c r="BM141" i="12"/>
  <c r="BN141" i="12"/>
  <c r="BO141" i="12"/>
  <c r="BP141" i="12"/>
  <c r="BQ141" i="12"/>
  <c r="BR141" i="12"/>
  <c r="BS141" i="12"/>
  <c r="BT141" i="12"/>
  <c r="BU141" i="12"/>
  <c r="BV141" i="12"/>
  <c r="BW141" i="12"/>
  <c r="BX141" i="12"/>
  <c r="I142" i="12"/>
  <c r="J142" i="12"/>
  <c r="K142" i="12"/>
  <c r="L142" i="12"/>
  <c r="N142" i="12"/>
  <c r="O142" i="12"/>
  <c r="P142" i="12"/>
  <c r="Q142" i="12"/>
  <c r="R142" i="12"/>
  <c r="S142" i="12"/>
  <c r="T142" i="12"/>
  <c r="U142" i="12"/>
  <c r="V142" i="12"/>
  <c r="W142" i="12"/>
  <c r="X142" i="12"/>
  <c r="Y142" i="12"/>
  <c r="Z142" i="12"/>
  <c r="AA142" i="12"/>
  <c r="AB142" i="12"/>
  <c r="AC142" i="12"/>
  <c r="AE142" i="12"/>
  <c r="AF142" i="12"/>
  <c r="AG142" i="12"/>
  <c r="AH142" i="12"/>
  <c r="AI142" i="12"/>
  <c r="AJ142" i="12"/>
  <c r="AK142" i="12"/>
  <c r="AL142" i="12"/>
  <c r="AM142" i="12"/>
  <c r="AN142" i="12"/>
  <c r="AO142" i="12"/>
  <c r="AP142" i="12"/>
  <c r="AQ142" i="12"/>
  <c r="AR142" i="12"/>
  <c r="AS142" i="12"/>
  <c r="AT142" i="12"/>
  <c r="AV142" i="12"/>
  <c r="AW142" i="12"/>
  <c r="AX142" i="12"/>
  <c r="AY142" i="12"/>
  <c r="AZ142" i="12"/>
  <c r="BA142" i="12"/>
  <c r="BB142" i="12"/>
  <c r="BC142" i="12"/>
  <c r="BD142" i="12"/>
  <c r="BE142" i="12"/>
  <c r="BF142" i="12"/>
  <c r="BG142" i="12"/>
  <c r="BH142" i="12"/>
  <c r="BI142" i="12"/>
  <c r="BJ142" i="12"/>
  <c r="BK142" i="12"/>
  <c r="BM142" i="12"/>
  <c r="BN142" i="12"/>
  <c r="BO142" i="12"/>
  <c r="BP142" i="12"/>
  <c r="BQ142" i="12"/>
  <c r="BR142" i="12"/>
  <c r="BS142" i="12"/>
  <c r="BT142" i="12"/>
  <c r="BU142" i="12"/>
  <c r="BV142" i="12"/>
  <c r="BW142" i="12"/>
  <c r="BX142" i="12"/>
  <c r="I143" i="12"/>
  <c r="J143" i="12"/>
  <c r="K143" i="12"/>
  <c r="L143" i="12"/>
  <c r="N143" i="12"/>
  <c r="O143" i="12"/>
  <c r="P143" i="12"/>
  <c r="Q143" i="12"/>
  <c r="R143" i="12"/>
  <c r="S143" i="12"/>
  <c r="T143" i="12"/>
  <c r="U143" i="12"/>
  <c r="V143" i="12"/>
  <c r="W143" i="12"/>
  <c r="X143" i="12"/>
  <c r="Y143" i="12"/>
  <c r="Z143" i="12"/>
  <c r="AA143" i="12"/>
  <c r="AB143" i="12"/>
  <c r="AC143" i="12"/>
  <c r="AE143" i="12"/>
  <c r="AF143" i="12"/>
  <c r="AG143" i="12"/>
  <c r="AH143" i="12"/>
  <c r="AI143" i="12"/>
  <c r="AJ143" i="12"/>
  <c r="AK143" i="12"/>
  <c r="AL143" i="12"/>
  <c r="AM143" i="12"/>
  <c r="AN143" i="12"/>
  <c r="AO143" i="12"/>
  <c r="AP143" i="12"/>
  <c r="AQ143" i="12"/>
  <c r="AR143" i="12"/>
  <c r="AS143" i="12"/>
  <c r="AT143" i="12"/>
  <c r="AV143" i="12"/>
  <c r="AW143" i="12"/>
  <c r="AX143" i="12"/>
  <c r="AY143" i="12"/>
  <c r="AZ143" i="12"/>
  <c r="BA143" i="12"/>
  <c r="BB143" i="12"/>
  <c r="BC143" i="12"/>
  <c r="BD143" i="12"/>
  <c r="BE143" i="12"/>
  <c r="BF143" i="12"/>
  <c r="BG143" i="12"/>
  <c r="BH143" i="12"/>
  <c r="BI143" i="12"/>
  <c r="BJ143" i="12"/>
  <c r="BK143" i="12"/>
  <c r="BM143" i="12"/>
  <c r="BN143" i="12"/>
  <c r="BO143" i="12"/>
  <c r="BP143" i="12"/>
  <c r="BQ143" i="12"/>
  <c r="BR143" i="12"/>
  <c r="BS143" i="12"/>
  <c r="BT143" i="12"/>
  <c r="BU143" i="12"/>
  <c r="BV143" i="12"/>
  <c r="BW143" i="12"/>
  <c r="BX143" i="12"/>
  <c r="I144" i="12"/>
  <c r="J144" i="12"/>
  <c r="K144" i="12"/>
  <c r="L144" i="12"/>
  <c r="N144" i="12"/>
  <c r="O144" i="12"/>
  <c r="P144" i="12"/>
  <c r="Q144" i="12"/>
  <c r="R144" i="12"/>
  <c r="S144" i="12"/>
  <c r="T144" i="12"/>
  <c r="U144" i="12"/>
  <c r="V144" i="12"/>
  <c r="W144" i="12"/>
  <c r="X144" i="12"/>
  <c r="Y144" i="12"/>
  <c r="Z144" i="12"/>
  <c r="AA144" i="12"/>
  <c r="AB144" i="12"/>
  <c r="AC144" i="12"/>
  <c r="AE144" i="12"/>
  <c r="AF144" i="12"/>
  <c r="AG144" i="12"/>
  <c r="AH144" i="12"/>
  <c r="AI144" i="12"/>
  <c r="AJ144" i="12"/>
  <c r="AK144" i="12"/>
  <c r="AL144" i="12"/>
  <c r="AM144" i="12"/>
  <c r="AN144" i="12"/>
  <c r="AO144" i="12"/>
  <c r="AP144" i="12"/>
  <c r="AQ144" i="12"/>
  <c r="AR144" i="12"/>
  <c r="AS144" i="12"/>
  <c r="AT144" i="12"/>
  <c r="AV144" i="12"/>
  <c r="AW144" i="12"/>
  <c r="AX144" i="12"/>
  <c r="AY144" i="12"/>
  <c r="AZ144" i="12"/>
  <c r="BA144" i="12"/>
  <c r="BB144" i="12"/>
  <c r="BC144" i="12"/>
  <c r="BD144" i="12"/>
  <c r="BE144" i="12"/>
  <c r="BF144" i="12"/>
  <c r="BG144" i="12"/>
  <c r="BH144" i="12"/>
  <c r="BI144" i="12"/>
  <c r="BJ144" i="12"/>
  <c r="BK144" i="12"/>
  <c r="BM144" i="12"/>
  <c r="BN144" i="12"/>
  <c r="BO144" i="12"/>
  <c r="BP144" i="12"/>
  <c r="BQ144" i="12"/>
  <c r="BR144" i="12"/>
  <c r="BS144" i="12"/>
  <c r="BT144" i="12"/>
  <c r="BU144" i="12"/>
  <c r="BV144" i="12"/>
  <c r="BW144" i="12"/>
  <c r="BX144" i="12"/>
  <c r="I145" i="12"/>
  <c r="J145" i="12"/>
  <c r="K145" i="12"/>
  <c r="L145" i="12"/>
  <c r="N145" i="12"/>
  <c r="O145" i="12"/>
  <c r="P145" i="12"/>
  <c r="Q145" i="12"/>
  <c r="R145" i="12"/>
  <c r="S145" i="12"/>
  <c r="T145" i="12"/>
  <c r="U145" i="12"/>
  <c r="V145" i="12"/>
  <c r="W145" i="12"/>
  <c r="X145" i="12"/>
  <c r="Y145" i="12"/>
  <c r="Z145" i="12"/>
  <c r="AA145" i="12"/>
  <c r="AB145" i="12"/>
  <c r="AC145" i="12"/>
  <c r="AE145" i="12"/>
  <c r="AF145" i="12"/>
  <c r="AG145" i="12"/>
  <c r="AH145" i="12"/>
  <c r="AI145" i="12"/>
  <c r="AJ145" i="12"/>
  <c r="AK145" i="12"/>
  <c r="AL145" i="12"/>
  <c r="AM145" i="12"/>
  <c r="AN145" i="12"/>
  <c r="AO145" i="12"/>
  <c r="AP145" i="12"/>
  <c r="AQ145" i="12"/>
  <c r="AR145" i="12"/>
  <c r="AS145" i="12"/>
  <c r="AT145" i="12"/>
  <c r="AV145" i="12"/>
  <c r="AW145" i="12"/>
  <c r="AX145" i="12"/>
  <c r="AY145" i="12"/>
  <c r="AZ145" i="12"/>
  <c r="BA145" i="12"/>
  <c r="BB145" i="12"/>
  <c r="BC145" i="12"/>
  <c r="BD145" i="12"/>
  <c r="BE145" i="12"/>
  <c r="BF145" i="12"/>
  <c r="BG145" i="12"/>
  <c r="BH145" i="12"/>
  <c r="BI145" i="12"/>
  <c r="BJ145" i="12"/>
  <c r="BK145" i="12"/>
  <c r="BM145" i="12"/>
  <c r="BN145" i="12"/>
  <c r="BO145" i="12"/>
  <c r="BP145" i="12"/>
  <c r="BQ145" i="12"/>
  <c r="BR145" i="12"/>
  <c r="BS145" i="12"/>
  <c r="BT145" i="12"/>
  <c r="BU145" i="12"/>
  <c r="BV145" i="12"/>
  <c r="BW145" i="12"/>
  <c r="BX145" i="12"/>
  <c r="I146" i="12"/>
  <c r="J146" i="12"/>
  <c r="K146" i="12"/>
  <c r="L146" i="12"/>
  <c r="N146" i="12"/>
  <c r="O146" i="12"/>
  <c r="P146" i="12"/>
  <c r="Q146" i="12"/>
  <c r="R146" i="12"/>
  <c r="S146" i="12"/>
  <c r="T146" i="12"/>
  <c r="U146" i="12"/>
  <c r="V146" i="12"/>
  <c r="W146" i="12"/>
  <c r="X146" i="12"/>
  <c r="Y146" i="12"/>
  <c r="Z146" i="12"/>
  <c r="AA146" i="12"/>
  <c r="AB146" i="12"/>
  <c r="AC146" i="12"/>
  <c r="AE146" i="12"/>
  <c r="AF146" i="12"/>
  <c r="AG146" i="12"/>
  <c r="AH146" i="12"/>
  <c r="AI146" i="12"/>
  <c r="AJ146" i="12"/>
  <c r="AK146" i="12"/>
  <c r="AL146" i="12"/>
  <c r="AM146" i="12"/>
  <c r="AN146" i="12"/>
  <c r="AO146" i="12"/>
  <c r="AP146" i="12"/>
  <c r="AQ146" i="12"/>
  <c r="AR146" i="12"/>
  <c r="AS146" i="12"/>
  <c r="AT146" i="12"/>
  <c r="AV146" i="12"/>
  <c r="AW146" i="12"/>
  <c r="AX146" i="12"/>
  <c r="AY146" i="12"/>
  <c r="AZ146" i="12"/>
  <c r="BA146" i="12"/>
  <c r="BB146" i="12"/>
  <c r="BC146" i="12"/>
  <c r="BD146" i="12"/>
  <c r="BE146" i="12"/>
  <c r="BF146" i="12"/>
  <c r="BG146" i="12"/>
  <c r="BH146" i="12"/>
  <c r="BI146" i="12"/>
  <c r="BJ146" i="12"/>
  <c r="BK146" i="12"/>
  <c r="BM146" i="12"/>
  <c r="BN146" i="12"/>
  <c r="BO146" i="12"/>
  <c r="BP146" i="12"/>
  <c r="BQ146" i="12"/>
  <c r="BR146" i="12"/>
  <c r="BS146" i="12"/>
  <c r="BT146" i="12"/>
  <c r="BU146" i="12"/>
  <c r="BV146" i="12"/>
  <c r="BW146" i="12"/>
  <c r="BX146" i="12"/>
  <c r="I147" i="12"/>
  <c r="J147" i="12"/>
  <c r="K147" i="12"/>
  <c r="L147" i="12"/>
  <c r="N147" i="12"/>
  <c r="O147" i="12"/>
  <c r="P147" i="12"/>
  <c r="Q147" i="12"/>
  <c r="R147" i="12"/>
  <c r="S147" i="12"/>
  <c r="T147" i="12"/>
  <c r="U147" i="12"/>
  <c r="V147" i="12"/>
  <c r="W147" i="12"/>
  <c r="X147" i="12"/>
  <c r="Y147" i="12"/>
  <c r="Z147" i="12"/>
  <c r="AA147" i="12"/>
  <c r="AB147" i="12"/>
  <c r="AC147" i="12"/>
  <c r="AE147" i="12"/>
  <c r="AF147" i="12"/>
  <c r="AG147" i="12"/>
  <c r="AH147" i="12"/>
  <c r="AI147" i="12"/>
  <c r="AJ147" i="12"/>
  <c r="AK147" i="12"/>
  <c r="AL147" i="12"/>
  <c r="AM147" i="12"/>
  <c r="AN147" i="12"/>
  <c r="AO147" i="12"/>
  <c r="AP147" i="12"/>
  <c r="AQ147" i="12"/>
  <c r="AR147" i="12"/>
  <c r="AS147" i="12"/>
  <c r="AT147" i="12"/>
  <c r="AV147" i="12"/>
  <c r="AW147" i="12"/>
  <c r="AX147" i="12"/>
  <c r="AY147" i="12"/>
  <c r="AZ147" i="12"/>
  <c r="BA147" i="12"/>
  <c r="BB147" i="12"/>
  <c r="BC147" i="12"/>
  <c r="BD147" i="12"/>
  <c r="BE147" i="12"/>
  <c r="BF147" i="12"/>
  <c r="BG147" i="12"/>
  <c r="BH147" i="12"/>
  <c r="BI147" i="12"/>
  <c r="BJ147" i="12"/>
  <c r="BK147" i="12"/>
  <c r="BM147" i="12"/>
  <c r="BN147" i="12"/>
  <c r="BO147" i="12"/>
  <c r="BP147" i="12"/>
  <c r="BQ147" i="12"/>
  <c r="BR147" i="12"/>
  <c r="BS147" i="12"/>
  <c r="BT147" i="12"/>
  <c r="BU147" i="12"/>
  <c r="BV147" i="12"/>
  <c r="BW147" i="12"/>
  <c r="BX147" i="12"/>
  <c r="I148" i="12"/>
  <c r="J148" i="12"/>
  <c r="K148" i="12"/>
  <c r="L148" i="12"/>
  <c r="N148" i="12"/>
  <c r="O148" i="12"/>
  <c r="P148" i="12"/>
  <c r="Q148" i="12"/>
  <c r="R148" i="12"/>
  <c r="S148" i="12"/>
  <c r="T148" i="12"/>
  <c r="U148" i="12"/>
  <c r="V148" i="12"/>
  <c r="W148" i="12"/>
  <c r="X148" i="12"/>
  <c r="Y148" i="12"/>
  <c r="Z148" i="12"/>
  <c r="AA148" i="12"/>
  <c r="AB148" i="12"/>
  <c r="AC148" i="12"/>
  <c r="AE148" i="12"/>
  <c r="AF148" i="12"/>
  <c r="AG148" i="12"/>
  <c r="AH148" i="12"/>
  <c r="AI148" i="12"/>
  <c r="AJ148" i="12"/>
  <c r="AK148" i="12"/>
  <c r="AL148" i="12"/>
  <c r="AM148" i="12"/>
  <c r="AN148" i="12"/>
  <c r="AO148" i="12"/>
  <c r="AP148" i="12"/>
  <c r="AQ148" i="12"/>
  <c r="AR148" i="12"/>
  <c r="AS148" i="12"/>
  <c r="AT148" i="12"/>
  <c r="AV148" i="12"/>
  <c r="AW148" i="12"/>
  <c r="AX148" i="12"/>
  <c r="AY148" i="12"/>
  <c r="AZ148" i="12"/>
  <c r="BA148" i="12"/>
  <c r="BB148" i="12"/>
  <c r="BC148" i="12"/>
  <c r="BD148" i="12"/>
  <c r="BE148" i="12"/>
  <c r="BF148" i="12"/>
  <c r="BG148" i="12"/>
  <c r="BH148" i="12"/>
  <c r="BI148" i="12"/>
  <c r="BJ148" i="12"/>
  <c r="BK148" i="12"/>
  <c r="BM148" i="12"/>
  <c r="BN148" i="12"/>
  <c r="BO148" i="12"/>
  <c r="BP148" i="12"/>
  <c r="BQ148" i="12"/>
  <c r="BR148" i="12"/>
  <c r="BS148" i="12"/>
  <c r="BT148" i="12"/>
  <c r="BU148" i="12"/>
  <c r="BV148" i="12"/>
  <c r="BW148" i="12"/>
  <c r="BX148" i="12"/>
  <c r="I149" i="12"/>
  <c r="J149" i="12"/>
  <c r="K149" i="12"/>
  <c r="L149" i="12"/>
  <c r="N149" i="12"/>
  <c r="O149" i="12"/>
  <c r="P149" i="12"/>
  <c r="Q149" i="12"/>
  <c r="R149" i="12"/>
  <c r="S149" i="12"/>
  <c r="T149" i="12"/>
  <c r="U149" i="12"/>
  <c r="V149" i="12"/>
  <c r="W149" i="12"/>
  <c r="X149" i="12"/>
  <c r="Y149" i="12"/>
  <c r="Z149" i="12"/>
  <c r="AA149" i="12"/>
  <c r="AB149" i="12"/>
  <c r="AC149" i="12"/>
  <c r="AE149" i="12"/>
  <c r="AF149" i="12"/>
  <c r="AG149" i="12"/>
  <c r="AH149" i="12"/>
  <c r="AI149" i="12"/>
  <c r="AJ149" i="12"/>
  <c r="AK149" i="12"/>
  <c r="AL149" i="12"/>
  <c r="AM149" i="12"/>
  <c r="AN149" i="12"/>
  <c r="AO149" i="12"/>
  <c r="AP149" i="12"/>
  <c r="AQ149" i="12"/>
  <c r="AR149" i="12"/>
  <c r="AS149" i="12"/>
  <c r="AT149" i="12"/>
  <c r="AV149" i="12"/>
  <c r="AW149" i="12"/>
  <c r="AX149" i="12"/>
  <c r="AY149" i="12"/>
  <c r="AZ149" i="12"/>
  <c r="BA149" i="12"/>
  <c r="BB149" i="12"/>
  <c r="BC149" i="12"/>
  <c r="BD149" i="12"/>
  <c r="BE149" i="12"/>
  <c r="BF149" i="12"/>
  <c r="BG149" i="12"/>
  <c r="BH149" i="12"/>
  <c r="BI149" i="12"/>
  <c r="BJ149" i="12"/>
  <c r="BK149" i="12"/>
  <c r="BM149" i="12"/>
  <c r="BN149" i="12"/>
  <c r="BO149" i="12"/>
  <c r="BP149" i="12"/>
  <c r="BQ149" i="12"/>
  <c r="BR149" i="12"/>
  <c r="BS149" i="12"/>
  <c r="BT149" i="12"/>
  <c r="BU149" i="12"/>
  <c r="BV149" i="12"/>
  <c r="BW149" i="12"/>
  <c r="BX149" i="12"/>
  <c r="I150" i="12"/>
  <c r="J150" i="12"/>
  <c r="K150" i="12"/>
  <c r="L150" i="12"/>
  <c r="N150" i="12"/>
  <c r="O150" i="12"/>
  <c r="P150" i="12"/>
  <c r="Q150" i="12"/>
  <c r="R150" i="12"/>
  <c r="S150" i="12"/>
  <c r="T150" i="12"/>
  <c r="U150" i="12"/>
  <c r="V150" i="12"/>
  <c r="W150" i="12"/>
  <c r="X150" i="12"/>
  <c r="Y150" i="12"/>
  <c r="Z150" i="12"/>
  <c r="AA150" i="12"/>
  <c r="AB150" i="12"/>
  <c r="AC150" i="12"/>
  <c r="AE150" i="12"/>
  <c r="AF150" i="12"/>
  <c r="AG150" i="12"/>
  <c r="AH150" i="12"/>
  <c r="AI150" i="12"/>
  <c r="AJ150" i="12"/>
  <c r="AK150" i="12"/>
  <c r="AL150" i="12"/>
  <c r="AM150" i="12"/>
  <c r="AN150" i="12"/>
  <c r="AO150" i="12"/>
  <c r="AP150" i="12"/>
  <c r="AQ150" i="12"/>
  <c r="AR150" i="12"/>
  <c r="AS150" i="12"/>
  <c r="AT150" i="12"/>
  <c r="AV150" i="12"/>
  <c r="AW150" i="12"/>
  <c r="AX150" i="12"/>
  <c r="AY150" i="12"/>
  <c r="AZ150" i="12"/>
  <c r="BA150" i="12"/>
  <c r="BB150" i="12"/>
  <c r="BC150" i="12"/>
  <c r="BD150" i="12"/>
  <c r="BE150" i="12"/>
  <c r="BF150" i="12"/>
  <c r="BG150" i="12"/>
  <c r="BH150" i="12"/>
  <c r="BI150" i="12"/>
  <c r="BJ150" i="12"/>
  <c r="BK150" i="12"/>
  <c r="BM150" i="12"/>
  <c r="BN150" i="12"/>
  <c r="BO150" i="12"/>
  <c r="BP150" i="12"/>
  <c r="BQ150" i="12"/>
  <c r="BR150" i="12"/>
  <c r="BS150" i="12"/>
  <c r="BT150" i="12"/>
  <c r="BU150" i="12"/>
  <c r="BV150" i="12"/>
  <c r="BW150" i="12"/>
  <c r="BX150" i="12"/>
  <c r="I151" i="12"/>
  <c r="J151" i="12"/>
  <c r="K151" i="12"/>
  <c r="L151" i="12"/>
  <c r="N151" i="12"/>
  <c r="O151" i="12"/>
  <c r="P151" i="12"/>
  <c r="Q151" i="12"/>
  <c r="R151" i="12"/>
  <c r="S151" i="12"/>
  <c r="T151" i="12"/>
  <c r="U151" i="12"/>
  <c r="V151" i="12"/>
  <c r="W151" i="12"/>
  <c r="X151" i="12"/>
  <c r="Y151" i="12"/>
  <c r="Z151" i="12"/>
  <c r="AA151" i="12"/>
  <c r="AB151" i="12"/>
  <c r="AC151" i="12"/>
  <c r="AE151" i="12"/>
  <c r="AF151" i="12"/>
  <c r="AG151" i="12"/>
  <c r="AH151" i="12"/>
  <c r="AI151" i="12"/>
  <c r="AJ151" i="12"/>
  <c r="AK151" i="12"/>
  <c r="AL151" i="12"/>
  <c r="AM151" i="12"/>
  <c r="AN151" i="12"/>
  <c r="AO151" i="12"/>
  <c r="AP151" i="12"/>
  <c r="AQ151" i="12"/>
  <c r="AR151" i="12"/>
  <c r="AS151" i="12"/>
  <c r="AT151" i="12"/>
  <c r="AV151" i="12"/>
  <c r="AW151" i="12"/>
  <c r="AX151" i="12"/>
  <c r="AY151" i="12"/>
  <c r="AZ151" i="12"/>
  <c r="BA151" i="12"/>
  <c r="BB151" i="12"/>
  <c r="BC151" i="12"/>
  <c r="BD151" i="12"/>
  <c r="BE151" i="12"/>
  <c r="BF151" i="12"/>
  <c r="BG151" i="12"/>
  <c r="BH151" i="12"/>
  <c r="BI151" i="12"/>
  <c r="BJ151" i="12"/>
  <c r="BK151" i="12"/>
  <c r="BM151" i="12"/>
  <c r="BN151" i="12"/>
  <c r="BO151" i="12"/>
  <c r="BP151" i="12"/>
  <c r="BQ151" i="12"/>
  <c r="BR151" i="12"/>
  <c r="BS151" i="12"/>
  <c r="BT151" i="12"/>
  <c r="BU151" i="12"/>
  <c r="BV151" i="12"/>
  <c r="BW151" i="12"/>
  <c r="BX151" i="12"/>
  <c r="I152" i="12"/>
  <c r="J152" i="12"/>
  <c r="K152" i="12"/>
  <c r="L152" i="12"/>
  <c r="N152" i="12"/>
  <c r="O152" i="12"/>
  <c r="P152" i="12"/>
  <c r="Q152" i="12"/>
  <c r="R152" i="12"/>
  <c r="S152" i="12"/>
  <c r="T152" i="12"/>
  <c r="U152" i="12"/>
  <c r="V152" i="12"/>
  <c r="W152" i="12"/>
  <c r="X152" i="12"/>
  <c r="Y152" i="12"/>
  <c r="Z152" i="12"/>
  <c r="AA152" i="12"/>
  <c r="AB152" i="12"/>
  <c r="AC152" i="12"/>
  <c r="AE152" i="12"/>
  <c r="AF152" i="12"/>
  <c r="AG152" i="12"/>
  <c r="AH152" i="12"/>
  <c r="AI152" i="12"/>
  <c r="AJ152" i="12"/>
  <c r="AK152" i="12"/>
  <c r="AL152" i="12"/>
  <c r="AM152" i="12"/>
  <c r="AN152" i="12"/>
  <c r="AO152" i="12"/>
  <c r="AP152" i="12"/>
  <c r="AQ152" i="12"/>
  <c r="AR152" i="12"/>
  <c r="AS152" i="12"/>
  <c r="AT152" i="12"/>
  <c r="AV152" i="12"/>
  <c r="AW152" i="12"/>
  <c r="AX152" i="12"/>
  <c r="AY152" i="12"/>
  <c r="AZ152" i="12"/>
  <c r="BA152" i="12"/>
  <c r="BB152" i="12"/>
  <c r="BC152" i="12"/>
  <c r="BD152" i="12"/>
  <c r="BE152" i="12"/>
  <c r="BF152" i="12"/>
  <c r="BG152" i="12"/>
  <c r="BH152" i="12"/>
  <c r="BI152" i="12"/>
  <c r="BJ152" i="12"/>
  <c r="BK152" i="12"/>
  <c r="BM152" i="12"/>
  <c r="BN152" i="12"/>
  <c r="BO152" i="12"/>
  <c r="BP152" i="12"/>
  <c r="BQ152" i="12"/>
  <c r="BR152" i="12"/>
  <c r="BS152" i="12"/>
  <c r="BT152" i="12"/>
  <c r="BU152" i="12"/>
  <c r="BV152" i="12"/>
  <c r="BW152" i="12"/>
  <c r="BX152" i="12"/>
  <c r="I153" i="12"/>
  <c r="J153" i="12"/>
  <c r="K153" i="12"/>
  <c r="L153" i="12"/>
  <c r="N153" i="12"/>
  <c r="O153" i="12"/>
  <c r="P153" i="12"/>
  <c r="Q153" i="12"/>
  <c r="R153" i="12"/>
  <c r="S153" i="12"/>
  <c r="T153" i="12"/>
  <c r="U153" i="12"/>
  <c r="V153" i="12"/>
  <c r="W153" i="12"/>
  <c r="X153" i="12"/>
  <c r="Y153" i="12"/>
  <c r="Z153" i="12"/>
  <c r="AA153" i="12"/>
  <c r="AB153" i="12"/>
  <c r="AC153" i="12"/>
  <c r="AE153" i="12"/>
  <c r="AF153" i="12"/>
  <c r="AG153" i="12"/>
  <c r="AH153" i="12"/>
  <c r="AI153" i="12"/>
  <c r="AJ153" i="12"/>
  <c r="AK153" i="12"/>
  <c r="AL153" i="12"/>
  <c r="AM153" i="12"/>
  <c r="AN153" i="12"/>
  <c r="AO153" i="12"/>
  <c r="AP153" i="12"/>
  <c r="AQ153" i="12"/>
  <c r="AR153" i="12"/>
  <c r="AS153" i="12"/>
  <c r="AT153" i="12"/>
  <c r="AV153" i="12"/>
  <c r="AW153" i="12"/>
  <c r="AX153" i="12"/>
  <c r="AY153" i="12"/>
  <c r="AZ153" i="12"/>
  <c r="BA153" i="12"/>
  <c r="BB153" i="12"/>
  <c r="BC153" i="12"/>
  <c r="BD153" i="12"/>
  <c r="BE153" i="12"/>
  <c r="BF153" i="12"/>
  <c r="BG153" i="12"/>
  <c r="BH153" i="12"/>
  <c r="BI153" i="12"/>
  <c r="BJ153" i="12"/>
  <c r="BK153" i="12"/>
  <c r="BM153" i="12"/>
  <c r="BN153" i="12"/>
  <c r="BO153" i="12"/>
  <c r="BP153" i="12"/>
  <c r="BQ153" i="12"/>
  <c r="BR153" i="12"/>
  <c r="BS153" i="12"/>
  <c r="BT153" i="12"/>
  <c r="BU153" i="12"/>
  <c r="BV153" i="12"/>
  <c r="BW153" i="12"/>
  <c r="BX153" i="12"/>
  <c r="I154" i="12"/>
  <c r="J154" i="12"/>
  <c r="K154" i="12"/>
  <c r="L154" i="12"/>
  <c r="N154" i="12"/>
  <c r="O154" i="12"/>
  <c r="P154" i="12"/>
  <c r="Q154" i="12"/>
  <c r="R154" i="12"/>
  <c r="S154" i="12"/>
  <c r="T154" i="12"/>
  <c r="U154" i="12"/>
  <c r="V154" i="12"/>
  <c r="W154" i="12"/>
  <c r="X154" i="12"/>
  <c r="Y154" i="12"/>
  <c r="Z154" i="12"/>
  <c r="AA154" i="12"/>
  <c r="AB154" i="12"/>
  <c r="AC154" i="12"/>
  <c r="AE154" i="12"/>
  <c r="AF154" i="12"/>
  <c r="AG154" i="12"/>
  <c r="AH154" i="12"/>
  <c r="AI154" i="12"/>
  <c r="AJ154" i="12"/>
  <c r="AK154" i="12"/>
  <c r="AL154" i="12"/>
  <c r="AM154" i="12"/>
  <c r="AN154" i="12"/>
  <c r="AO154" i="12"/>
  <c r="AP154" i="12"/>
  <c r="AQ154" i="12"/>
  <c r="AR154" i="12"/>
  <c r="AS154" i="12"/>
  <c r="AT154" i="12"/>
  <c r="AV154" i="12"/>
  <c r="AW154" i="12"/>
  <c r="AX154" i="12"/>
  <c r="AY154" i="12"/>
  <c r="AZ154" i="12"/>
  <c r="BA154" i="12"/>
  <c r="BB154" i="12"/>
  <c r="BC154" i="12"/>
  <c r="BD154" i="12"/>
  <c r="BE154" i="12"/>
  <c r="BF154" i="12"/>
  <c r="BG154" i="12"/>
  <c r="BH154" i="12"/>
  <c r="BI154" i="12"/>
  <c r="BJ154" i="12"/>
  <c r="BK154" i="12"/>
  <c r="BM154" i="12"/>
  <c r="BN154" i="12"/>
  <c r="BO154" i="12"/>
  <c r="BP154" i="12"/>
  <c r="BQ154" i="12"/>
  <c r="BR154" i="12"/>
  <c r="BS154" i="12"/>
  <c r="BT154" i="12"/>
  <c r="BU154" i="12"/>
  <c r="BV154" i="12"/>
  <c r="BW154" i="12"/>
  <c r="BX154" i="12"/>
  <c r="I155" i="12"/>
  <c r="J155" i="12"/>
  <c r="K155" i="12"/>
  <c r="L155" i="12"/>
  <c r="N155" i="12"/>
  <c r="O155" i="12"/>
  <c r="P155" i="12"/>
  <c r="Q155" i="12"/>
  <c r="R155" i="12"/>
  <c r="S155" i="12"/>
  <c r="T155" i="12"/>
  <c r="U155" i="12"/>
  <c r="V155" i="12"/>
  <c r="W155" i="12"/>
  <c r="X155" i="12"/>
  <c r="Y155" i="12"/>
  <c r="Z155" i="12"/>
  <c r="AA155" i="12"/>
  <c r="AB155" i="12"/>
  <c r="AC155" i="12"/>
  <c r="AE155" i="12"/>
  <c r="AF155" i="12"/>
  <c r="AG155" i="12"/>
  <c r="AH155" i="12"/>
  <c r="AI155" i="12"/>
  <c r="AJ155" i="12"/>
  <c r="AK155" i="12"/>
  <c r="AL155" i="12"/>
  <c r="AM155" i="12"/>
  <c r="AN155" i="12"/>
  <c r="AO155" i="12"/>
  <c r="AP155" i="12"/>
  <c r="AQ155" i="12"/>
  <c r="AR155" i="12"/>
  <c r="AS155" i="12"/>
  <c r="AT155" i="12"/>
  <c r="AV155" i="12"/>
  <c r="AW155" i="12"/>
  <c r="AX155" i="12"/>
  <c r="AY155" i="12"/>
  <c r="AZ155" i="12"/>
  <c r="BA155" i="12"/>
  <c r="BB155" i="12"/>
  <c r="BC155" i="12"/>
  <c r="BD155" i="12"/>
  <c r="BE155" i="12"/>
  <c r="BF155" i="12"/>
  <c r="BG155" i="12"/>
  <c r="BH155" i="12"/>
  <c r="BI155" i="12"/>
  <c r="BJ155" i="12"/>
  <c r="BK155" i="12"/>
  <c r="BM155" i="12"/>
  <c r="BN155" i="12"/>
  <c r="BO155" i="12"/>
  <c r="BP155" i="12"/>
  <c r="BQ155" i="12"/>
  <c r="BR155" i="12"/>
  <c r="BS155" i="12"/>
  <c r="BT155" i="12"/>
  <c r="BU155" i="12"/>
  <c r="BV155" i="12"/>
  <c r="BW155" i="12"/>
  <c r="BX155" i="12"/>
  <c r="I156" i="12"/>
  <c r="J156" i="12"/>
  <c r="K156" i="12"/>
  <c r="L156" i="12"/>
  <c r="N156" i="12"/>
  <c r="O156" i="12"/>
  <c r="P156" i="12"/>
  <c r="Q156" i="12"/>
  <c r="R156" i="12"/>
  <c r="S156" i="12"/>
  <c r="T156" i="12"/>
  <c r="U156" i="12"/>
  <c r="V156" i="12"/>
  <c r="W156" i="12"/>
  <c r="X156" i="12"/>
  <c r="Y156" i="12"/>
  <c r="Z156" i="12"/>
  <c r="AA156" i="12"/>
  <c r="AB156" i="12"/>
  <c r="AC156" i="12"/>
  <c r="AE156" i="12"/>
  <c r="AF156" i="12"/>
  <c r="AG156" i="12"/>
  <c r="AH156" i="12"/>
  <c r="AI156" i="12"/>
  <c r="AJ156" i="12"/>
  <c r="AK156" i="12"/>
  <c r="AL156" i="12"/>
  <c r="AM156" i="12"/>
  <c r="AN156" i="12"/>
  <c r="AO156" i="12"/>
  <c r="AP156" i="12"/>
  <c r="AQ156" i="12"/>
  <c r="AR156" i="12"/>
  <c r="AS156" i="12"/>
  <c r="AT156" i="12"/>
  <c r="AV156" i="12"/>
  <c r="AW156" i="12"/>
  <c r="AX156" i="12"/>
  <c r="AY156" i="12"/>
  <c r="AZ156" i="12"/>
  <c r="BA156" i="12"/>
  <c r="BB156" i="12"/>
  <c r="BC156" i="12"/>
  <c r="BD156" i="12"/>
  <c r="BE156" i="12"/>
  <c r="BF156" i="12"/>
  <c r="BG156" i="12"/>
  <c r="BH156" i="12"/>
  <c r="BI156" i="12"/>
  <c r="BJ156" i="12"/>
  <c r="BK156" i="12"/>
  <c r="BM156" i="12"/>
  <c r="BN156" i="12"/>
  <c r="BO156" i="12"/>
  <c r="BP156" i="12"/>
  <c r="BQ156" i="12"/>
  <c r="BR156" i="12"/>
  <c r="BS156" i="12"/>
  <c r="BT156" i="12"/>
  <c r="BU156" i="12"/>
  <c r="BV156" i="12"/>
  <c r="BW156" i="12"/>
  <c r="BX156" i="12"/>
  <c r="I157" i="12"/>
  <c r="J157" i="12"/>
  <c r="K157" i="12"/>
  <c r="L157" i="12"/>
  <c r="N157" i="12"/>
  <c r="O157" i="12"/>
  <c r="P157" i="12"/>
  <c r="Q157" i="12"/>
  <c r="R157" i="12"/>
  <c r="S157" i="12"/>
  <c r="T157" i="12"/>
  <c r="U157" i="12"/>
  <c r="V157" i="12"/>
  <c r="W157" i="12"/>
  <c r="X157" i="12"/>
  <c r="Y157" i="12"/>
  <c r="Z157" i="12"/>
  <c r="AA157" i="12"/>
  <c r="AB157" i="12"/>
  <c r="AC157" i="12"/>
  <c r="AE157" i="12"/>
  <c r="AF157" i="12"/>
  <c r="AG157" i="12"/>
  <c r="AH157" i="12"/>
  <c r="AI157" i="12"/>
  <c r="AJ157" i="12"/>
  <c r="AK157" i="12"/>
  <c r="AL157" i="12"/>
  <c r="AM157" i="12"/>
  <c r="AN157" i="12"/>
  <c r="AO157" i="12"/>
  <c r="AP157" i="12"/>
  <c r="AQ157" i="12"/>
  <c r="AR157" i="12"/>
  <c r="AS157" i="12"/>
  <c r="AT157" i="12"/>
  <c r="AV157" i="12"/>
  <c r="AW157" i="12"/>
  <c r="AX157" i="12"/>
  <c r="AY157" i="12"/>
  <c r="AZ157" i="12"/>
  <c r="BA157" i="12"/>
  <c r="BB157" i="12"/>
  <c r="BC157" i="12"/>
  <c r="BD157" i="12"/>
  <c r="BE157" i="12"/>
  <c r="BF157" i="12"/>
  <c r="BG157" i="12"/>
  <c r="BH157" i="12"/>
  <c r="BI157" i="12"/>
  <c r="BJ157" i="12"/>
  <c r="BK157" i="12"/>
  <c r="BM157" i="12"/>
  <c r="BN157" i="12"/>
  <c r="BO157" i="12"/>
  <c r="BP157" i="12"/>
  <c r="BQ157" i="12"/>
  <c r="BR157" i="12"/>
  <c r="BS157" i="12"/>
  <c r="BT157" i="12"/>
  <c r="BU157" i="12"/>
  <c r="BV157" i="12"/>
  <c r="BW157" i="12"/>
  <c r="BX157" i="12"/>
  <c r="I158" i="12"/>
  <c r="J158" i="12"/>
  <c r="K158" i="12"/>
  <c r="L158" i="12"/>
  <c r="N158" i="12"/>
  <c r="O158" i="12"/>
  <c r="P158" i="12"/>
  <c r="Q158" i="12"/>
  <c r="R158" i="12"/>
  <c r="S158" i="12"/>
  <c r="T158" i="12"/>
  <c r="U158" i="12"/>
  <c r="V158" i="12"/>
  <c r="W158" i="12"/>
  <c r="X158" i="12"/>
  <c r="Y158" i="12"/>
  <c r="Z158" i="12"/>
  <c r="AA158" i="12"/>
  <c r="AB158" i="12"/>
  <c r="AC158" i="12"/>
  <c r="AE158" i="12"/>
  <c r="AF158" i="12"/>
  <c r="AG158" i="12"/>
  <c r="AH158" i="12"/>
  <c r="AI158" i="12"/>
  <c r="AJ158" i="12"/>
  <c r="AK158" i="12"/>
  <c r="AL158" i="12"/>
  <c r="AM158" i="12"/>
  <c r="AN158" i="12"/>
  <c r="AO158" i="12"/>
  <c r="AP158" i="12"/>
  <c r="AQ158" i="12"/>
  <c r="AR158" i="12"/>
  <c r="AS158" i="12"/>
  <c r="AT158" i="12"/>
  <c r="AV158" i="12"/>
  <c r="AW158" i="12"/>
  <c r="AX158" i="12"/>
  <c r="AY158" i="12"/>
  <c r="AZ158" i="12"/>
  <c r="BA158" i="12"/>
  <c r="BB158" i="12"/>
  <c r="BC158" i="12"/>
  <c r="BD158" i="12"/>
  <c r="BE158" i="12"/>
  <c r="BF158" i="12"/>
  <c r="BG158" i="12"/>
  <c r="BH158" i="12"/>
  <c r="BI158" i="12"/>
  <c r="BJ158" i="12"/>
  <c r="BK158" i="12"/>
  <c r="BM158" i="12"/>
  <c r="BN158" i="12"/>
  <c r="BO158" i="12"/>
  <c r="BP158" i="12"/>
  <c r="BQ158" i="12"/>
  <c r="BR158" i="12"/>
  <c r="BS158" i="12"/>
  <c r="BT158" i="12"/>
  <c r="BU158" i="12"/>
  <c r="BV158" i="12"/>
  <c r="BW158" i="12"/>
  <c r="BX158" i="12"/>
  <c r="I159" i="12"/>
  <c r="J159" i="12"/>
  <c r="K159" i="12"/>
  <c r="L159" i="12"/>
  <c r="N159" i="12"/>
  <c r="O159" i="12"/>
  <c r="P159" i="12"/>
  <c r="Q159" i="12"/>
  <c r="R159" i="12"/>
  <c r="S159" i="12"/>
  <c r="T159" i="12"/>
  <c r="U159" i="12"/>
  <c r="V159" i="12"/>
  <c r="W159" i="12"/>
  <c r="X159" i="12"/>
  <c r="Y159" i="12"/>
  <c r="Z159" i="12"/>
  <c r="AA159" i="12"/>
  <c r="AB159" i="12"/>
  <c r="AC159" i="12"/>
  <c r="AE159" i="12"/>
  <c r="AF159" i="12"/>
  <c r="AG159" i="12"/>
  <c r="AH159" i="12"/>
  <c r="AI159" i="12"/>
  <c r="AJ159" i="12"/>
  <c r="AK159" i="12"/>
  <c r="AL159" i="12"/>
  <c r="AM159" i="12"/>
  <c r="AN159" i="12"/>
  <c r="AO159" i="12"/>
  <c r="AP159" i="12"/>
  <c r="AQ159" i="12"/>
  <c r="AR159" i="12"/>
  <c r="AS159" i="12"/>
  <c r="AT159" i="12"/>
  <c r="AV159" i="12"/>
  <c r="AW159" i="12"/>
  <c r="AX159" i="12"/>
  <c r="AY159" i="12"/>
  <c r="AZ159" i="12"/>
  <c r="BA159" i="12"/>
  <c r="BB159" i="12"/>
  <c r="BC159" i="12"/>
  <c r="BD159" i="12"/>
  <c r="BE159" i="12"/>
  <c r="BF159" i="12"/>
  <c r="BG159" i="12"/>
  <c r="BH159" i="12"/>
  <c r="BI159" i="12"/>
  <c r="BJ159" i="12"/>
  <c r="BK159" i="12"/>
  <c r="BM159" i="12"/>
  <c r="BN159" i="12"/>
  <c r="BO159" i="12"/>
  <c r="BP159" i="12"/>
  <c r="BQ159" i="12"/>
  <c r="BR159" i="12"/>
  <c r="BS159" i="12"/>
  <c r="BT159" i="12"/>
  <c r="BU159" i="12"/>
  <c r="BV159" i="12"/>
  <c r="BW159" i="12"/>
  <c r="BX159" i="12"/>
  <c r="I160" i="12"/>
  <c r="J160" i="12"/>
  <c r="K160" i="12"/>
  <c r="L160" i="12"/>
  <c r="N160" i="12"/>
  <c r="O160" i="12"/>
  <c r="P160" i="12"/>
  <c r="Q160" i="12"/>
  <c r="R160" i="12"/>
  <c r="S160" i="12"/>
  <c r="T160" i="12"/>
  <c r="U160" i="12"/>
  <c r="V160" i="12"/>
  <c r="W160" i="12"/>
  <c r="X160" i="12"/>
  <c r="Y160" i="12"/>
  <c r="Z160" i="12"/>
  <c r="AA160" i="12"/>
  <c r="AB160" i="12"/>
  <c r="AC160" i="12"/>
  <c r="AE160" i="12"/>
  <c r="AF160" i="12"/>
  <c r="AG160" i="12"/>
  <c r="AH160" i="12"/>
  <c r="AI160" i="12"/>
  <c r="AJ160" i="12"/>
  <c r="AK160" i="12"/>
  <c r="AL160" i="12"/>
  <c r="AM160" i="12"/>
  <c r="AN160" i="12"/>
  <c r="AO160" i="12"/>
  <c r="AP160" i="12"/>
  <c r="AQ160" i="12"/>
  <c r="AR160" i="12"/>
  <c r="AS160" i="12"/>
  <c r="AT160" i="12"/>
  <c r="AV160" i="12"/>
  <c r="AW160" i="12"/>
  <c r="AX160" i="12"/>
  <c r="AY160" i="12"/>
  <c r="AZ160" i="12"/>
  <c r="BA160" i="12"/>
  <c r="BB160" i="12"/>
  <c r="BC160" i="12"/>
  <c r="BD160" i="12"/>
  <c r="BE160" i="12"/>
  <c r="BF160" i="12"/>
  <c r="BG160" i="12"/>
  <c r="BH160" i="12"/>
  <c r="BI160" i="12"/>
  <c r="BJ160" i="12"/>
  <c r="BK160" i="12"/>
  <c r="BM160" i="12"/>
  <c r="BN160" i="12"/>
  <c r="BO160" i="12"/>
  <c r="BP160" i="12"/>
  <c r="BQ160" i="12"/>
  <c r="BR160" i="12"/>
  <c r="BS160" i="12"/>
  <c r="BT160" i="12"/>
  <c r="BU160" i="12"/>
  <c r="BV160" i="12"/>
  <c r="BW160" i="12"/>
  <c r="BX160" i="12"/>
  <c r="I161" i="12"/>
  <c r="J161" i="12"/>
  <c r="K161" i="12"/>
  <c r="L161" i="12"/>
  <c r="N161" i="12"/>
  <c r="O161" i="12"/>
  <c r="P161" i="12"/>
  <c r="Q161" i="12"/>
  <c r="R161" i="12"/>
  <c r="S161" i="12"/>
  <c r="T161" i="12"/>
  <c r="U161" i="12"/>
  <c r="V161" i="12"/>
  <c r="W161" i="12"/>
  <c r="X161" i="12"/>
  <c r="Y161" i="12"/>
  <c r="Z161" i="12"/>
  <c r="AA161" i="12"/>
  <c r="AB161" i="12"/>
  <c r="AC161" i="12"/>
  <c r="AE161" i="12"/>
  <c r="AF161" i="12"/>
  <c r="AG161" i="12"/>
  <c r="AH161" i="12"/>
  <c r="AI161" i="12"/>
  <c r="AJ161" i="12"/>
  <c r="AK161" i="12"/>
  <c r="AL161" i="12"/>
  <c r="AM161" i="12"/>
  <c r="AN161" i="12"/>
  <c r="AO161" i="12"/>
  <c r="AP161" i="12"/>
  <c r="AQ161" i="12"/>
  <c r="AR161" i="12"/>
  <c r="AS161" i="12"/>
  <c r="AT161" i="12"/>
  <c r="AV161" i="12"/>
  <c r="AW161" i="12"/>
  <c r="AX161" i="12"/>
  <c r="AY161" i="12"/>
  <c r="AZ161" i="12"/>
  <c r="BA161" i="12"/>
  <c r="BB161" i="12"/>
  <c r="BC161" i="12"/>
  <c r="BD161" i="12"/>
  <c r="BE161" i="12"/>
  <c r="BF161" i="12"/>
  <c r="BG161" i="12"/>
  <c r="BH161" i="12"/>
  <c r="BI161" i="12"/>
  <c r="BJ161" i="12"/>
  <c r="BK161" i="12"/>
  <c r="BM161" i="12"/>
  <c r="BN161" i="12"/>
  <c r="BO161" i="12"/>
  <c r="BP161" i="12"/>
  <c r="BQ161" i="12"/>
  <c r="BR161" i="12"/>
  <c r="BS161" i="12"/>
  <c r="BT161" i="12"/>
  <c r="BU161" i="12"/>
  <c r="BV161" i="12"/>
  <c r="BW161" i="12"/>
  <c r="BX161" i="12"/>
  <c r="I162" i="12"/>
  <c r="J162" i="12"/>
  <c r="K162" i="12"/>
  <c r="L162" i="12"/>
  <c r="N162" i="12"/>
  <c r="O162" i="12"/>
  <c r="P162" i="12"/>
  <c r="Q162" i="12"/>
  <c r="R162" i="12"/>
  <c r="S162" i="12"/>
  <c r="T162" i="12"/>
  <c r="U162" i="12"/>
  <c r="V162" i="12"/>
  <c r="W162" i="12"/>
  <c r="X162" i="12"/>
  <c r="Y162" i="12"/>
  <c r="Z162" i="12"/>
  <c r="AA162" i="12"/>
  <c r="AB162" i="12"/>
  <c r="AC162" i="12"/>
  <c r="AE162" i="12"/>
  <c r="AF162" i="12"/>
  <c r="AG162" i="12"/>
  <c r="AH162" i="12"/>
  <c r="AI162" i="12"/>
  <c r="AJ162" i="12"/>
  <c r="AK162" i="12"/>
  <c r="AL162" i="12"/>
  <c r="AM162" i="12"/>
  <c r="AN162" i="12"/>
  <c r="AO162" i="12"/>
  <c r="AP162" i="12"/>
  <c r="AQ162" i="12"/>
  <c r="AR162" i="12"/>
  <c r="AS162" i="12"/>
  <c r="AT162" i="12"/>
  <c r="AV162" i="12"/>
  <c r="AW162" i="12"/>
  <c r="AX162" i="12"/>
  <c r="AY162" i="12"/>
  <c r="AZ162" i="12"/>
  <c r="BA162" i="12"/>
  <c r="BB162" i="12"/>
  <c r="BC162" i="12"/>
  <c r="BD162" i="12"/>
  <c r="BE162" i="12"/>
  <c r="BF162" i="12"/>
  <c r="BG162" i="12"/>
  <c r="BH162" i="12"/>
  <c r="BI162" i="12"/>
  <c r="BJ162" i="12"/>
  <c r="BK162" i="12"/>
  <c r="BM162" i="12"/>
  <c r="BN162" i="12"/>
  <c r="BO162" i="12"/>
  <c r="BP162" i="12"/>
  <c r="BQ162" i="12"/>
  <c r="BR162" i="12"/>
  <c r="BS162" i="12"/>
  <c r="BT162" i="12"/>
  <c r="BU162" i="12"/>
  <c r="BV162" i="12"/>
  <c r="BW162" i="12"/>
  <c r="BX162" i="12"/>
  <c r="I163" i="12"/>
  <c r="J163" i="12"/>
  <c r="K163" i="12"/>
  <c r="L163" i="12"/>
  <c r="N163" i="12"/>
  <c r="O163" i="12"/>
  <c r="P163" i="12"/>
  <c r="Q163" i="12"/>
  <c r="R163" i="12"/>
  <c r="S163" i="12"/>
  <c r="T163" i="12"/>
  <c r="U163" i="12"/>
  <c r="V163" i="12"/>
  <c r="W163" i="12"/>
  <c r="X163" i="12"/>
  <c r="Y163" i="12"/>
  <c r="Z163" i="12"/>
  <c r="AA163" i="12"/>
  <c r="AB163" i="12"/>
  <c r="AC163" i="12"/>
  <c r="AE163" i="12"/>
  <c r="AF163" i="12"/>
  <c r="AG163" i="12"/>
  <c r="AH163" i="12"/>
  <c r="AI163" i="12"/>
  <c r="AJ163" i="12"/>
  <c r="AK163" i="12"/>
  <c r="AL163" i="12"/>
  <c r="AM163" i="12"/>
  <c r="AN163" i="12"/>
  <c r="AO163" i="12"/>
  <c r="AP163" i="12"/>
  <c r="AQ163" i="12"/>
  <c r="AR163" i="12"/>
  <c r="AS163" i="12"/>
  <c r="AT163" i="12"/>
  <c r="AV163" i="12"/>
  <c r="AW163" i="12"/>
  <c r="AX163" i="12"/>
  <c r="AY163" i="12"/>
  <c r="AZ163" i="12"/>
  <c r="BA163" i="12"/>
  <c r="BB163" i="12"/>
  <c r="BC163" i="12"/>
  <c r="BD163" i="12"/>
  <c r="BE163" i="12"/>
  <c r="BF163" i="12"/>
  <c r="BG163" i="12"/>
  <c r="BH163" i="12"/>
  <c r="BI163" i="12"/>
  <c r="BJ163" i="12"/>
  <c r="BK163" i="12"/>
  <c r="BM163" i="12"/>
  <c r="BN163" i="12"/>
  <c r="BO163" i="12"/>
  <c r="BP163" i="12"/>
  <c r="BQ163" i="12"/>
  <c r="BR163" i="12"/>
  <c r="BS163" i="12"/>
  <c r="BT163" i="12"/>
  <c r="BU163" i="12"/>
  <c r="BV163" i="12"/>
  <c r="BW163" i="12"/>
  <c r="BX163" i="12"/>
  <c r="I164" i="12"/>
  <c r="J164" i="12"/>
  <c r="K164" i="12"/>
  <c r="L164" i="12"/>
  <c r="N164" i="12"/>
  <c r="O164" i="12"/>
  <c r="P164" i="12"/>
  <c r="Q164" i="12"/>
  <c r="R164" i="12"/>
  <c r="S164" i="12"/>
  <c r="T164" i="12"/>
  <c r="U164" i="12"/>
  <c r="V164" i="12"/>
  <c r="W164" i="12"/>
  <c r="X164" i="12"/>
  <c r="Y164" i="12"/>
  <c r="Z164" i="12"/>
  <c r="AA164" i="12"/>
  <c r="AB164" i="12"/>
  <c r="AC164" i="12"/>
  <c r="AE164" i="12"/>
  <c r="AF164" i="12"/>
  <c r="AG164" i="12"/>
  <c r="AH164" i="12"/>
  <c r="AI164" i="12"/>
  <c r="AJ164" i="12"/>
  <c r="AK164" i="12"/>
  <c r="AL164" i="12"/>
  <c r="AM164" i="12"/>
  <c r="AN164" i="12"/>
  <c r="AO164" i="12"/>
  <c r="AP164" i="12"/>
  <c r="AQ164" i="12"/>
  <c r="AR164" i="12"/>
  <c r="AS164" i="12"/>
  <c r="AT164" i="12"/>
  <c r="AV164" i="12"/>
  <c r="AW164" i="12"/>
  <c r="AX164" i="12"/>
  <c r="AY164" i="12"/>
  <c r="AZ164" i="12"/>
  <c r="BA164" i="12"/>
  <c r="BB164" i="12"/>
  <c r="BC164" i="12"/>
  <c r="BD164" i="12"/>
  <c r="BE164" i="12"/>
  <c r="BF164" i="12"/>
  <c r="BG164" i="12"/>
  <c r="BH164" i="12"/>
  <c r="BI164" i="12"/>
  <c r="BJ164" i="12"/>
  <c r="BK164" i="12"/>
  <c r="BM164" i="12"/>
  <c r="BN164" i="12"/>
  <c r="BO164" i="12"/>
  <c r="BP164" i="12"/>
  <c r="BQ164" i="12"/>
  <c r="BR164" i="12"/>
  <c r="BS164" i="12"/>
  <c r="BT164" i="12"/>
  <c r="BU164" i="12"/>
  <c r="BV164" i="12"/>
  <c r="BW164" i="12"/>
  <c r="BX164" i="12"/>
  <c r="I165" i="12"/>
  <c r="J165" i="12"/>
  <c r="K165" i="12"/>
  <c r="L165" i="12"/>
  <c r="N165" i="12"/>
  <c r="O165" i="12"/>
  <c r="P165" i="12"/>
  <c r="Q165" i="12"/>
  <c r="R165" i="12"/>
  <c r="S165" i="12"/>
  <c r="T165" i="12"/>
  <c r="U165" i="12"/>
  <c r="V165" i="12"/>
  <c r="W165" i="12"/>
  <c r="X165" i="12"/>
  <c r="Y165" i="12"/>
  <c r="Z165" i="12"/>
  <c r="AA165" i="12"/>
  <c r="AB165" i="12"/>
  <c r="AC165" i="12"/>
  <c r="AE165" i="12"/>
  <c r="AF165" i="12"/>
  <c r="AG165" i="12"/>
  <c r="AH165" i="12"/>
  <c r="AI165" i="12"/>
  <c r="AJ165" i="12"/>
  <c r="AK165" i="12"/>
  <c r="AL165" i="12"/>
  <c r="AM165" i="12"/>
  <c r="AN165" i="12"/>
  <c r="AO165" i="12"/>
  <c r="AP165" i="12"/>
  <c r="AQ165" i="12"/>
  <c r="AR165" i="12"/>
  <c r="AS165" i="12"/>
  <c r="AT165" i="12"/>
  <c r="AV165" i="12"/>
  <c r="AW165" i="12"/>
  <c r="AX165" i="12"/>
  <c r="AY165" i="12"/>
  <c r="AZ165" i="12"/>
  <c r="BA165" i="12"/>
  <c r="BB165" i="12"/>
  <c r="BC165" i="12"/>
  <c r="BD165" i="12"/>
  <c r="BE165" i="12"/>
  <c r="BF165" i="12"/>
  <c r="BG165" i="12"/>
  <c r="BH165" i="12"/>
  <c r="BI165" i="12"/>
  <c r="BJ165" i="12"/>
  <c r="BK165" i="12"/>
  <c r="BM165" i="12"/>
  <c r="BN165" i="12"/>
  <c r="BO165" i="12"/>
  <c r="BP165" i="12"/>
  <c r="BQ165" i="12"/>
  <c r="BR165" i="12"/>
  <c r="BS165" i="12"/>
  <c r="BT165" i="12"/>
  <c r="BU165" i="12"/>
  <c r="BV165" i="12"/>
  <c r="BW165" i="12"/>
  <c r="BX165" i="12"/>
  <c r="I166" i="12"/>
  <c r="J166" i="12"/>
  <c r="K166" i="12"/>
  <c r="L166" i="12"/>
  <c r="N166" i="12"/>
  <c r="O166" i="12"/>
  <c r="P166" i="12"/>
  <c r="Q166" i="12"/>
  <c r="R166" i="12"/>
  <c r="S166" i="12"/>
  <c r="T166" i="12"/>
  <c r="U166" i="12"/>
  <c r="V166" i="12"/>
  <c r="W166" i="12"/>
  <c r="X166" i="12"/>
  <c r="Y166" i="12"/>
  <c r="Z166" i="12"/>
  <c r="AA166" i="12"/>
  <c r="AB166" i="12"/>
  <c r="AC166" i="12"/>
  <c r="AE166" i="12"/>
  <c r="AF166" i="12"/>
  <c r="AG166" i="12"/>
  <c r="AH166" i="12"/>
  <c r="AI166" i="12"/>
  <c r="AJ166" i="12"/>
  <c r="AK166" i="12"/>
  <c r="AL166" i="12"/>
  <c r="AM166" i="12"/>
  <c r="AN166" i="12"/>
  <c r="AO166" i="12"/>
  <c r="AP166" i="12"/>
  <c r="AQ166" i="12"/>
  <c r="AR166" i="12"/>
  <c r="AS166" i="12"/>
  <c r="AT166" i="12"/>
  <c r="AV166" i="12"/>
  <c r="AW166" i="12"/>
  <c r="AX166" i="12"/>
  <c r="AY166" i="12"/>
  <c r="AZ166" i="12"/>
  <c r="BA166" i="12"/>
  <c r="BB166" i="12"/>
  <c r="BC166" i="12"/>
  <c r="BD166" i="12"/>
  <c r="BE166" i="12"/>
  <c r="BF166" i="12"/>
  <c r="BG166" i="12"/>
  <c r="BH166" i="12"/>
  <c r="BI166" i="12"/>
  <c r="BJ166" i="12"/>
  <c r="BK166" i="12"/>
  <c r="BM166" i="12"/>
  <c r="BN166" i="12"/>
  <c r="BO166" i="12"/>
  <c r="BP166" i="12"/>
  <c r="BQ166" i="12"/>
  <c r="BR166" i="12"/>
  <c r="BS166" i="12"/>
  <c r="BT166" i="12"/>
  <c r="BU166" i="12"/>
  <c r="BV166" i="12"/>
  <c r="BW166" i="12"/>
  <c r="BX166" i="12"/>
  <c r="I167" i="12"/>
  <c r="J167" i="12"/>
  <c r="K167" i="12"/>
  <c r="L167" i="12"/>
  <c r="N167" i="12"/>
  <c r="O167" i="12"/>
  <c r="P167" i="12"/>
  <c r="Q167" i="12"/>
  <c r="R167" i="12"/>
  <c r="S167" i="12"/>
  <c r="T167" i="12"/>
  <c r="U167" i="12"/>
  <c r="V167" i="12"/>
  <c r="W167" i="12"/>
  <c r="X167" i="12"/>
  <c r="Y167" i="12"/>
  <c r="Z167" i="12"/>
  <c r="AA167" i="12"/>
  <c r="AB167" i="12"/>
  <c r="AC167" i="12"/>
  <c r="AE167" i="12"/>
  <c r="AF167" i="12"/>
  <c r="AG167" i="12"/>
  <c r="AH167" i="12"/>
  <c r="AI167" i="12"/>
  <c r="AJ167" i="12"/>
  <c r="AK167" i="12"/>
  <c r="AL167" i="12"/>
  <c r="AM167" i="12"/>
  <c r="AN167" i="12"/>
  <c r="AO167" i="12"/>
  <c r="AP167" i="12"/>
  <c r="AQ167" i="12"/>
  <c r="AR167" i="12"/>
  <c r="AS167" i="12"/>
  <c r="AT167" i="12"/>
  <c r="AV167" i="12"/>
  <c r="AW167" i="12"/>
  <c r="AX167" i="12"/>
  <c r="AY167" i="12"/>
  <c r="AZ167" i="12"/>
  <c r="BA167" i="12"/>
  <c r="BB167" i="12"/>
  <c r="BC167" i="12"/>
  <c r="BD167" i="12"/>
  <c r="BE167" i="12"/>
  <c r="BF167" i="12"/>
  <c r="BG167" i="12"/>
  <c r="BH167" i="12"/>
  <c r="BI167" i="12"/>
  <c r="BJ167" i="12"/>
  <c r="BK167" i="12"/>
  <c r="BM167" i="12"/>
  <c r="BN167" i="12"/>
  <c r="BO167" i="12"/>
  <c r="BP167" i="12"/>
  <c r="BQ167" i="12"/>
  <c r="BR167" i="12"/>
  <c r="BS167" i="12"/>
  <c r="BT167" i="12"/>
  <c r="BU167" i="12"/>
  <c r="BV167" i="12"/>
  <c r="BW167" i="12"/>
  <c r="BX167" i="12"/>
  <c r="I168" i="12"/>
  <c r="J168" i="12"/>
  <c r="K168" i="12"/>
  <c r="L168" i="12"/>
  <c r="N168" i="12"/>
  <c r="O168" i="12"/>
  <c r="P168" i="12"/>
  <c r="Q168" i="12"/>
  <c r="R168" i="12"/>
  <c r="S168" i="12"/>
  <c r="T168" i="12"/>
  <c r="U168" i="12"/>
  <c r="V168" i="12"/>
  <c r="W168" i="12"/>
  <c r="X168" i="12"/>
  <c r="Y168" i="12"/>
  <c r="Z168" i="12"/>
  <c r="AA168" i="12"/>
  <c r="AB168" i="12"/>
  <c r="AC168" i="12"/>
  <c r="AE168" i="12"/>
  <c r="AF168" i="12"/>
  <c r="AG168" i="12"/>
  <c r="AH168" i="12"/>
  <c r="AI168" i="12"/>
  <c r="AJ168" i="12"/>
  <c r="AK168" i="12"/>
  <c r="AL168" i="12"/>
  <c r="AM168" i="12"/>
  <c r="AN168" i="12"/>
  <c r="AO168" i="12"/>
  <c r="AP168" i="12"/>
  <c r="AQ168" i="12"/>
  <c r="AR168" i="12"/>
  <c r="AS168" i="12"/>
  <c r="AT168" i="12"/>
  <c r="AV168" i="12"/>
  <c r="AW168" i="12"/>
  <c r="AX168" i="12"/>
  <c r="AY168" i="12"/>
  <c r="AZ168" i="12"/>
  <c r="BA168" i="12"/>
  <c r="BB168" i="12"/>
  <c r="BC168" i="12"/>
  <c r="BD168" i="12"/>
  <c r="BE168" i="12"/>
  <c r="BF168" i="12"/>
  <c r="BG168" i="12"/>
  <c r="BH168" i="12"/>
  <c r="BI168" i="12"/>
  <c r="BJ168" i="12"/>
  <c r="BK168" i="12"/>
  <c r="BM168" i="12"/>
  <c r="BN168" i="12"/>
  <c r="BO168" i="12"/>
  <c r="BP168" i="12"/>
  <c r="BQ168" i="12"/>
  <c r="BR168" i="12"/>
  <c r="BS168" i="12"/>
  <c r="BT168" i="12"/>
  <c r="BU168" i="12"/>
  <c r="BV168" i="12"/>
  <c r="BW168" i="12"/>
  <c r="BX168" i="12"/>
  <c r="I169" i="12"/>
  <c r="J169" i="12"/>
  <c r="K169" i="12"/>
  <c r="L169" i="12"/>
  <c r="N169" i="12"/>
  <c r="O169" i="12"/>
  <c r="P169" i="12"/>
  <c r="Q169" i="12"/>
  <c r="R169" i="12"/>
  <c r="S169" i="12"/>
  <c r="T169" i="12"/>
  <c r="U169" i="12"/>
  <c r="V169" i="12"/>
  <c r="W169" i="12"/>
  <c r="X169" i="12"/>
  <c r="Y169" i="12"/>
  <c r="Z169" i="12"/>
  <c r="AA169" i="12"/>
  <c r="AB169" i="12"/>
  <c r="AC169" i="12"/>
  <c r="AE169" i="12"/>
  <c r="AF169" i="12"/>
  <c r="AG169" i="12"/>
  <c r="AH169" i="12"/>
  <c r="AI169" i="12"/>
  <c r="AJ169" i="12"/>
  <c r="AK169" i="12"/>
  <c r="AL169" i="12"/>
  <c r="AM169" i="12"/>
  <c r="AN169" i="12"/>
  <c r="AO169" i="12"/>
  <c r="AP169" i="12"/>
  <c r="AQ169" i="12"/>
  <c r="AR169" i="12"/>
  <c r="AS169" i="12"/>
  <c r="AT169" i="12"/>
  <c r="AV169" i="12"/>
  <c r="AW169" i="12"/>
  <c r="AX169" i="12"/>
  <c r="AY169" i="12"/>
  <c r="AZ169" i="12"/>
  <c r="BA169" i="12"/>
  <c r="BB169" i="12"/>
  <c r="BC169" i="12"/>
  <c r="BD169" i="12"/>
  <c r="BE169" i="12"/>
  <c r="BF169" i="12"/>
  <c r="BG169" i="12"/>
  <c r="BH169" i="12"/>
  <c r="BI169" i="12"/>
  <c r="BJ169" i="12"/>
  <c r="BK169" i="12"/>
  <c r="BM169" i="12"/>
  <c r="BN169" i="12"/>
  <c r="BO169" i="12"/>
  <c r="BP169" i="12"/>
  <c r="BQ169" i="12"/>
  <c r="BR169" i="12"/>
  <c r="BS169" i="12"/>
  <c r="BT169" i="12"/>
  <c r="BU169" i="12"/>
  <c r="BV169" i="12"/>
  <c r="BW169" i="12"/>
  <c r="BX169" i="12"/>
  <c r="I170" i="12"/>
  <c r="J170" i="12"/>
  <c r="K170" i="12"/>
  <c r="L170" i="12"/>
  <c r="N170" i="12"/>
  <c r="O170" i="12"/>
  <c r="P170" i="12"/>
  <c r="Q170" i="12"/>
  <c r="R170" i="12"/>
  <c r="S170" i="12"/>
  <c r="T170" i="12"/>
  <c r="U170" i="12"/>
  <c r="V170" i="12"/>
  <c r="W170" i="12"/>
  <c r="X170" i="12"/>
  <c r="Y170" i="12"/>
  <c r="Z170" i="12"/>
  <c r="AA170" i="12"/>
  <c r="AB170" i="12"/>
  <c r="AC170" i="12"/>
  <c r="AE170" i="12"/>
  <c r="AF170" i="12"/>
  <c r="AG170" i="12"/>
  <c r="AH170" i="12"/>
  <c r="AI170" i="12"/>
  <c r="AJ170" i="12"/>
  <c r="AK170" i="12"/>
  <c r="AL170" i="12"/>
  <c r="AM170" i="12"/>
  <c r="AN170" i="12"/>
  <c r="AO170" i="12"/>
  <c r="AP170" i="12"/>
  <c r="AQ170" i="12"/>
  <c r="AR170" i="12"/>
  <c r="AS170" i="12"/>
  <c r="AT170" i="12"/>
  <c r="AV170" i="12"/>
  <c r="AW170" i="12"/>
  <c r="AX170" i="12"/>
  <c r="AY170" i="12"/>
  <c r="AZ170" i="12"/>
  <c r="BA170" i="12"/>
  <c r="BB170" i="12"/>
  <c r="BC170" i="12"/>
  <c r="BD170" i="12"/>
  <c r="BE170" i="12"/>
  <c r="BF170" i="12"/>
  <c r="BG170" i="12"/>
  <c r="BH170" i="12"/>
  <c r="BI170" i="12"/>
  <c r="BJ170" i="12"/>
  <c r="BK170" i="12"/>
  <c r="BM170" i="12"/>
  <c r="BN170" i="12"/>
  <c r="BO170" i="12"/>
  <c r="BP170" i="12"/>
  <c r="BQ170" i="12"/>
  <c r="BR170" i="12"/>
  <c r="BS170" i="12"/>
  <c r="BT170" i="12"/>
  <c r="BU170" i="12"/>
  <c r="BV170" i="12"/>
  <c r="BW170" i="12"/>
  <c r="BX170" i="12"/>
  <c r="I171" i="12"/>
  <c r="J171" i="12"/>
  <c r="K171" i="12"/>
  <c r="L171" i="12"/>
  <c r="N171" i="12"/>
  <c r="O171" i="12"/>
  <c r="P171" i="12"/>
  <c r="Q171" i="12"/>
  <c r="R171" i="12"/>
  <c r="S171" i="12"/>
  <c r="T171" i="12"/>
  <c r="U171" i="12"/>
  <c r="V171" i="12"/>
  <c r="W171" i="12"/>
  <c r="X171" i="12"/>
  <c r="Y171" i="12"/>
  <c r="Z171" i="12"/>
  <c r="AA171" i="12"/>
  <c r="AB171" i="12"/>
  <c r="AC171" i="12"/>
  <c r="AE171" i="12"/>
  <c r="AF171" i="12"/>
  <c r="AG171" i="12"/>
  <c r="AH171" i="12"/>
  <c r="AI171" i="12"/>
  <c r="AJ171" i="12"/>
  <c r="AK171" i="12"/>
  <c r="AL171" i="12"/>
  <c r="AM171" i="12"/>
  <c r="AN171" i="12"/>
  <c r="AO171" i="12"/>
  <c r="AP171" i="12"/>
  <c r="AQ171" i="12"/>
  <c r="AR171" i="12"/>
  <c r="AS171" i="12"/>
  <c r="AT171" i="12"/>
  <c r="AV171" i="12"/>
  <c r="AW171" i="12"/>
  <c r="AX171" i="12"/>
  <c r="AY171" i="12"/>
  <c r="AZ171" i="12"/>
  <c r="BA171" i="12"/>
  <c r="BB171" i="12"/>
  <c r="BC171" i="12"/>
  <c r="BD171" i="12"/>
  <c r="BE171" i="12"/>
  <c r="BF171" i="12"/>
  <c r="BG171" i="12"/>
  <c r="BH171" i="12"/>
  <c r="BI171" i="12"/>
  <c r="BJ171" i="12"/>
  <c r="BK171" i="12"/>
  <c r="BM171" i="12"/>
  <c r="BN171" i="12"/>
  <c r="BO171" i="12"/>
  <c r="BP171" i="12"/>
  <c r="BQ171" i="12"/>
  <c r="BR171" i="12"/>
  <c r="BS171" i="12"/>
  <c r="BT171" i="12"/>
  <c r="BU171" i="12"/>
  <c r="BV171" i="12"/>
  <c r="BW171" i="12"/>
  <c r="BX171" i="12"/>
  <c r="I172" i="12"/>
  <c r="J172" i="12"/>
  <c r="K172" i="12"/>
  <c r="L172" i="12"/>
  <c r="N172" i="12"/>
  <c r="O172" i="12"/>
  <c r="P172" i="12"/>
  <c r="Q172" i="12"/>
  <c r="R172" i="12"/>
  <c r="S172" i="12"/>
  <c r="T172" i="12"/>
  <c r="U172" i="12"/>
  <c r="V172" i="12"/>
  <c r="W172" i="12"/>
  <c r="X172" i="12"/>
  <c r="Y172" i="12"/>
  <c r="Z172" i="12"/>
  <c r="AA172" i="12"/>
  <c r="AB172" i="12"/>
  <c r="AC172" i="12"/>
  <c r="AE172" i="12"/>
  <c r="AF172" i="12"/>
  <c r="AG172" i="12"/>
  <c r="AH172" i="12"/>
  <c r="AI172" i="12"/>
  <c r="AJ172" i="12"/>
  <c r="AK172" i="12"/>
  <c r="AL172" i="12"/>
  <c r="AM172" i="12"/>
  <c r="AN172" i="12"/>
  <c r="AO172" i="12"/>
  <c r="AP172" i="12"/>
  <c r="AQ172" i="12"/>
  <c r="AR172" i="12"/>
  <c r="AS172" i="12"/>
  <c r="AT172" i="12"/>
  <c r="AV172" i="12"/>
  <c r="AW172" i="12"/>
  <c r="AX172" i="12"/>
  <c r="AY172" i="12"/>
  <c r="AZ172" i="12"/>
  <c r="BA172" i="12"/>
  <c r="BB172" i="12"/>
  <c r="BC172" i="12"/>
  <c r="BD172" i="12"/>
  <c r="BE172" i="12"/>
  <c r="BF172" i="12"/>
  <c r="BG172" i="12"/>
  <c r="BH172" i="12"/>
  <c r="BI172" i="12"/>
  <c r="BJ172" i="12"/>
  <c r="BK172" i="12"/>
  <c r="BM172" i="12"/>
  <c r="BN172" i="12"/>
  <c r="BO172" i="12"/>
  <c r="BP172" i="12"/>
  <c r="BQ172" i="12"/>
  <c r="BR172" i="12"/>
  <c r="BS172" i="12"/>
  <c r="BT172" i="12"/>
  <c r="BU172" i="12"/>
  <c r="BV172" i="12"/>
  <c r="BW172" i="12"/>
  <c r="BX172" i="12"/>
  <c r="I173" i="12"/>
  <c r="J173" i="12"/>
  <c r="K173" i="12"/>
  <c r="L173" i="12"/>
  <c r="N173" i="12"/>
  <c r="O173" i="12"/>
  <c r="P173" i="12"/>
  <c r="Q173" i="12"/>
  <c r="R173" i="12"/>
  <c r="S173" i="12"/>
  <c r="T173" i="12"/>
  <c r="U173" i="12"/>
  <c r="V173" i="12"/>
  <c r="W173" i="12"/>
  <c r="X173" i="12"/>
  <c r="Y173" i="12"/>
  <c r="Z173" i="12"/>
  <c r="AA173" i="12"/>
  <c r="AB173" i="12"/>
  <c r="AC173" i="12"/>
  <c r="AE173" i="12"/>
  <c r="AF173" i="12"/>
  <c r="AG173" i="12"/>
  <c r="AH173" i="12"/>
  <c r="AI173" i="12"/>
  <c r="AJ173" i="12"/>
  <c r="AK173" i="12"/>
  <c r="AL173" i="12"/>
  <c r="AM173" i="12"/>
  <c r="AN173" i="12"/>
  <c r="AO173" i="12"/>
  <c r="AP173" i="12"/>
  <c r="AQ173" i="12"/>
  <c r="AR173" i="12"/>
  <c r="AS173" i="12"/>
  <c r="AT173" i="12"/>
  <c r="AV173" i="12"/>
  <c r="AW173" i="12"/>
  <c r="AX173" i="12"/>
  <c r="AY173" i="12"/>
  <c r="AZ173" i="12"/>
  <c r="BA173" i="12"/>
  <c r="BB173" i="12"/>
  <c r="BC173" i="12"/>
  <c r="BD173" i="12"/>
  <c r="BE173" i="12"/>
  <c r="BF173" i="12"/>
  <c r="BG173" i="12"/>
  <c r="BH173" i="12"/>
  <c r="BI173" i="12"/>
  <c r="BJ173" i="12"/>
  <c r="BK173" i="12"/>
  <c r="BM173" i="12"/>
  <c r="BN173" i="12"/>
  <c r="BO173" i="12"/>
  <c r="BP173" i="12"/>
  <c r="BQ173" i="12"/>
  <c r="BR173" i="12"/>
  <c r="BS173" i="12"/>
  <c r="BT173" i="12"/>
  <c r="BU173" i="12"/>
  <c r="BV173" i="12"/>
  <c r="BW173" i="12"/>
  <c r="BX173" i="12"/>
  <c r="I174" i="12"/>
  <c r="J174" i="12"/>
  <c r="K174" i="12"/>
  <c r="L174" i="12"/>
  <c r="N174" i="12"/>
  <c r="O174" i="12"/>
  <c r="P174" i="12"/>
  <c r="Q174" i="12"/>
  <c r="R174" i="12"/>
  <c r="S174" i="12"/>
  <c r="T174" i="12"/>
  <c r="U174" i="12"/>
  <c r="V174" i="12"/>
  <c r="W174" i="12"/>
  <c r="X174" i="12"/>
  <c r="Y174" i="12"/>
  <c r="Z174" i="12"/>
  <c r="AA174" i="12"/>
  <c r="AB174" i="12"/>
  <c r="AC174" i="12"/>
  <c r="AE174" i="12"/>
  <c r="AF174" i="12"/>
  <c r="AG174" i="12"/>
  <c r="AH174" i="12"/>
  <c r="AI174" i="12"/>
  <c r="AJ174" i="12"/>
  <c r="AK174" i="12"/>
  <c r="AL174" i="12"/>
  <c r="AM174" i="12"/>
  <c r="AN174" i="12"/>
  <c r="AO174" i="12"/>
  <c r="AP174" i="12"/>
  <c r="AQ174" i="12"/>
  <c r="AR174" i="12"/>
  <c r="AS174" i="12"/>
  <c r="AT174" i="12"/>
  <c r="AV174" i="12"/>
  <c r="AW174" i="12"/>
  <c r="AX174" i="12"/>
  <c r="AY174" i="12"/>
  <c r="AZ174" i="12"/>
  <c r="BA174" i="12"/>
  <c r="BB174" i="12"/>
  <c r="BC174" i="12"/>
  <c r="BD174" i="12"/>
  <c r="BE174" i="12"/>
  <c r="BF174" i="12"/>
  <c r="BG174" i="12"/>
  <c r="BH174" i="12"/>
  <c r="BI174" i="12"/>
  <c r="BJ174" i="12"/>
  <c r="BK174" i="12"/>
  <c r="BM174" i="12"/>
  <c r="BN174" i="12"/>
  <c r="BO174" i="12"/>
  <c r="BP174" i="12"/>
  <c r="BQ174" i="12"/>
  <c r="BR174" i="12"/>
  <c r="BS174" i="12"/>
  <c r="BT174" i="12"/>
  <c r="BU174" i="12"/>
  <c r="BV174" i="12"/>
  <c r="BW174" i="12"/>
  <c r="BX174" i="12"/>
  <c r="I175" i="12"/>
  <c r="J175" i="12"/>
  <c r="K175" i="12"/>
  <c r="L175" i="12"/>
  <c r="N175" i="12"/>
  <c r="O175" i="12"/>
  <c r="P175" i="12"/>
  <c r="Q175" i="12"/>
  <c r="R175" i="12"/>
  <c r="S175" i="12"/>
  <c r="T175" i="12"/>
  <c r="U175" i="12"/>
  <c r="V175" i="12"/>
  <c r="W175" i="12"/>
  <c r="X175" i="12"/>
  <c r="Y175" i="12"/>
  <c r="Z175" i="12"/>
  <c r="AA175" i="12"/>
  <c r="AB175" i="12"/>
  <c r="AC175" i="12"/>
  <c r="AE175" i="12"/>
  <c r="AF175" i="12"/>
  <c r="AG175" i="12"/>
  <c r="AH175" i="12"/>
  <c r="AI175" i="12"/>
  <c r="AJ175" i="12"/>
  <c r="AK175" i="12"/>
  <c r="AL175" i="12"/>
  <c r="AM175" i="12"/>
  <c r="AN175" i="12"/>
  <c r="AO175" i="12"/>
  <c r="AP175" i="12"/>
  <c r="AQ175" i="12"/>
  <c r="AR175" i="12"/>
  <c r="AS175" i="12"/>
  <c r="AT175" i="12"/>
  <c r="AV175" i="12"/>
  <c r="AW175" i="12"/>
  <c r="AX175" i="12"/>
  <c r="AY175" i="12"/>
  <c r="AZ175" i="12"/>
  <c r="BA175" i="12"/>
  <c r="BB175" i="12"/>
  <c r="BC175" i="12"/>
  <c r="BD175" i="12"/>
  <c r="BE175" i="12"/>
  <c r="BF175" i="12"/>
  <c r="BG175" i="12"/>
  <c r="BH175" i="12"/>
  <c r="BI175" i="12"/>
  <c r="BJ175" i="12"/>
  <c r="BK175" i="12"/>
  <c r="BM175" i="12"/>
  <c r="BN175" i="12"/>
  <c r="BO175" i="12"/>
  <c r="BP175" i="12"/>
  <c r="BQ175" i="12"/>
  <c r="BR175" i="12"/>
  <c r="BS175" i="12"/>
  <c r="BT175" i="12"/>
  <c r="BU175" i="12"/>
  <c r="BV175" i="12"/>
  <c r="BW175" i="12"/>
  <c r="BX175" i="12"/>
  <c r="I176" i="12"/>
  <c r="J176" i="12"/>
  <c r="K176" i="12"/>
  <c r="L176" i="12"/>
  <c r="N176" i="12"/>
  <c r="O176" i="12"/>
  <c r="P176" i="12"/>
  <c r="Q176" i="12"/>
  <c r="R176" i="12"/>
  <c r="S176" i="12"/>
  <c r="T176" i="12"/>
  <c r="U176" i="12"/>
  <c r="V176" i="12"/>
  <c r="W176" i="12"/>
  <c r="X176" i="12"/>
  <c r="Y176" i="12"/>
  <c r="Z176" i="12"/>
  <c r="AA176" i="12"/>
  <c r="AB176" i="12"/>
  <c r="AC176" i="12"/>
  <c r="AE176" i="12"/>
  <c r="AF176" i="12"/>
  <c r="AG176" i="12"/>
  <c r="AH176" i="12"/>
  <c r="AI176" i="12"/>
  <c r="AJ176" i="12"/>
  <c r="AK176" i="12"/>
  <c r="AL176" i="12"/>
  <c r="AM176" i="12"/>
  <c r="AN176" i="12"/>
  <c r="AO176" i="12"/>
  <c r="AP176" i="12"/>
  <c r="AQ176" i="12"/>
  <c r="AR176" i="12"/>
  <c r="AS176" i="12"/>
  <c r="AT176" i="12"/>
  <c r="AV176" i="12"/>
  <c r="AW176" i="12"/>
  <c r="AX176" i="12"/>
  <c r="AY176" i="12"/>
  <c r="AZ176" i="12"/>
  <c r="BA176" i="12"/>
  <c r="BB176" i="12"/>
  <c r="BC176" i="12"/>
  <c r="BD176" i="12"/>
  <c r="BE176" i="12"/>
  <c r="BF176" i="12"/>
  <c r="BG176" i="12"/>
  <c r="BH176" i="12"/>
  <c r="BI176" i="12"/>
  <c r="BJ176" i="12"/>
  <c r="BK176" i="12"/>
  <c r="BM176" i="12"/>
  <c r="BN176" i="12"/>
  <c r="BO176" i="12"/>
  <c r="BP176" i="12"/>
  <c r="BQ176" i="12"/>
  <c r="BR176" i="12"/>
  <c r="BS176" i="12"/>
  <c r="BT176" i="12"/>
  <c r="BU176" i="12"/>
  <c r="BV176" i="12"/>
  <c r="BW176" i="12"/>
  <c r="BX176" i="12"/>
  <c r="I177" i="12"/>
  <c r="J177" i="12"/>
  <c r="K177" i="12"/>
  <c r="L177" i="12"/>
  <c r="N177" i="12"/>
  <c r="O177" i="12"/>
  <c r="P177" i="12"/>
  <c r="Q177" i="12"/>
  <c r="R177" i="12"/>
  <c r="S177" i="12"/>
  <c r="T177" i="12"/>
  <c r="U177" i="12"/>
  <c r="V177" i="12"/>
  <c r="W177" i="12"/>
  <c r="X177" i="12"/>
  <c r="Y177" i="12"/>
  <c r="Z177" i="12"/>
  <c r="AA177" i="12"/>
  <c r="AB177" i="12"/>
  <c r="AC177" i="12"/>
  <c r="AE177" i="12"/>
  <c r="AF177" i="12"/>
  <c r="AG177" i="12"/>
  <c r="AH177" i="12"/>
  <c r="AI177" i="12"/>
  <c r="AJ177" i="12"/>
  <c r="AK177" i="12"/>
  <c r="AL177" i="12"/>
  <c r="AM177" i="12"/>
  <c r="AN177" i="12"/>
  <c r="AO177" i="12"/>
  <c r="AP177" i="12"/>
  <c r="AQ177" i="12"/>
  <c r="AR177" i="12"/>
  <c r="AS177" i="12"/>
  <c r="AT177" i="12"/>
  <c r="AV177" i="12"/>
  <c r="AW177" i="12"/>
  <c r="AX177" i="12"/>
  <c r="AY177" i="12"/>
  <c r="AZ177" i="12"/>
  <c r="BA177" i="12"/>
  <c r="BB177" i="12"/>
  <c r="BC177" i="12"/>
  <c r="BD177" i="12"/>
  <c r="BE177" i="12"/>
  <c r="BF177" i="12"/>
  <c r="BG177" i="12"/>
  <c r="BH177" i="12"/>
  <c r="BI177" i="12"/>
  <c r="BJ177" i="12"/>
  <c r="BK177" i="12"/>
  <c r="BM177" i="12"/>
  <c r="BN177" i="12"/>
  <c r="BO177" i="12"/>
  <c r="BP177" i="12"/>
  <c r="BQ177" i="12"/>
  <c r="BR177" i="12"/>
  <c r="BS177" i="12"/>
  <c r="BT177" i="12"/>
  <c r="BU177" i="12"/>
  <c r="BV177" i="12"/>
  <c r="BW177" i="12"/>
  <c r="BX177" i="12"/>
  <c r="I178" i="12"/>
  <c r="J178" i="12"/>
  <c r="K178" i="12"/>
  <c r="L178" i="12"/>
  <c r="N178" i="12"/>
  <c r="O178" i="12"/>
  <c r="P178" i="12"/>
  <c r="Q178" i="12"/>
  <c r="R178" i="12"/>
  <c r="S178" i="12"/>
  <c r="T178" i="12"/>
  <c r="U178" i="12"/>
  <c r="V178" i="12"/>
  <c r="W178" i="12"/>
  <c r="X178" i="12"/>
  <c r="Y178" i="12"/>
  <c r="Z178" i="12"/>
  <c r="AA178" i="12"/>
  <c r="AB178" i="12"/>
  <c r="AC178" i="12"/>
  <c r="AE178" i="12"/>
  <c r="AF178" i="12"/>
  <c r="AG178" i="12"/>
  <c r="AH178" i="12"/>
  <c r="AI178" i="12"/>
  <c r="AJ178" i="12"/>
  <c r="AK178" i="12"/>
  <c r="AL178" i="12"/>
  <c r="AM178" i="12"/>
  <c r="AN178" i="12"/>
  <c r="AO178" i="12"/>
  <c r="AP178" i="12"/>
  <c r="AQ178" i="12"/>
  <c r="AR178" i="12"/>
  <c r="AS178" i="12"/>
  <c r="AT178" i="12"/>
  <c r="AV178" i="12"/>
  <c r="AW178" i="12"/>
  <c r="AX178" i="12"/>
  <c r="AY178" i="12"/>
  <c r="AZ178" i="12"/>
  <c r="BA178" i="12"/>
  <c r="BB178" i="12"/>
  <c r="BC178" i="12"/>
  <c r="BD178" i="12"/>
  <c r="BE178" i="12"/>
  <c r="BF178" i="12"/>
  <c r="BG178" i="12"/>
  <c r="BH178" i="12"/>
  <c r="BI178" i="12"/>
  <c r="BJ178" i="12"/>
  <c r="BK178" i="12"/>
  <c r="BM178" i="12"/>
  <c r="BN178" i="12"/>
  <c r="BO178" i="12"/>
  <c r="BP178" i="12"/>
  <c r="BQ178" i="12"/>
  <c r="BR178" i="12"/>
  <c r="BS178" i="12"/>
  <c r="BT178" i="12"/>
  <c r="BU178" i="12"/>
  <c r="BV178" i="12"/>
  <c r="BW178" i="12"/>
  <c r="BX178" i="12"/>
  <c r="I179" i="12"/>
  <c r="J179" i="12"/>
  <c r="K179" i="12"/>
  <c r="L179" i="12"/>
  <c r="N179" i="12"/>
  <c r="O179" i="12"/>
  <c r="P179" i="12"/>
  <c r="Q179" i="12"/>
  <c r="R179" i="12"/>
  <c r="S179" i="12"/>
  <c r="T179" i="12"/>
  <c r="U179" i="12"/>
  <c r="V179" i="12"/>
  <c r="W179" i="12"/>
  <c r="X179" i="12"/>
  <c r="Y179" i="12"/>
  <c r="Z179" i="12"/>
  <c r="AA179" i="12"/>
  <c r="AB179" i="12"/>
  <c r="AC179" i="12"/>
  <c r="AE179" i="12"/>
  <c r="AF179" i="12"/>
  <c r="AG179" i="12"/>
  <c r="AH179" i="12"/>
  <c r="AI179" i="12"/>
  <c r="AJ179" i="12"/>
  <c r="AK179" i="12"/>
  <c r="AL179" i="12"/>
  <c r="AM179" i="12"/>
  <c r="AN179" i="12"/>
  <c r="AO179" i="12"/>
  <c r="AP179" i="12"/>
  <c r="AQ179" i="12"/>
  <c r="AR179" i="12"/>
  <c r="AS179" i="12"/>
  <c r="AT179" i="12"/>
  <c r="AV179" i="12"/>
  <c r="AW179" i="12"/>
  <c r="AX179" i="12"/>
  <c r="AY179" i="12"/>
  <c r="AZ179" i="12"/>
  <c r="BA179" i="12"/>
  <c r="BB179" i="12"/>
  <c r="BC179" i="12"/>
  <c r="BD179" i="12"/>
  <c r="BE179" i="12"/>
  <c r="BF179" i="12"/>
  <c r="BG179" i="12"/>
  <c r="BH179" i="12"/>
  <c r="BI179" i="12"/>
  <c r="BJ179" i="12"/>
  <c r="BK179" i="12"/>
  <c r="BM179" i="12"/>
  <c r="BN179" i="12"/>
  <c r="BO179" i="12"/>
  <c r="BP179" i="12"/>
  <c r="BQ179" i="12"/>
  <c r="BR179" i="12"/>
  <c r="BS179" i="12"/>
  <c r="BT179" i="12"/>
  <c r="BU179" i="12"/>
  <c r="BV179" i="12"/>
  <c r="BW179" i="12"/>
  <c r="BX179" i="12"/>
  <c r="I180" i="12"/>
  <c r="J180" i="12"/>
  <c r="K180" i="12"/>
  <c r="L180" i="12"/>
  <c r="N180" i="12"/>
  <c r="O180" i="12"/>
  <c r="P180" i="12"/>
  <c r="Q180" i="12"/>
  <c r="R180" i="12"/>
  <c r="S180" i="12"/>
  <c r="T180" i="12"/>
  <c r="U180" i="12"/>
  <c r="V180" i="12"/>
  <c r="W180" i="12"/>
  <c r="X180" i="12"/>
  <c r="Y180" i="12"/>
  <c r="Z180" i="12"/>
  <c r="AA180" i="12"/>
  <c r="AB180" i="12"/>
  <c r="AC180" i="12"/>
  <c r="AE180" i="12"/>
  <c r="AF180" i="12"/>
  <c r="AG180" i="12"/>
  <c r="AH180" i="12"/>
  <c r="AI180" i="12"/>
  <c r="AJ180" i="12"/>
  <c r="AK180" i="12"/>
  <c r="AL180" i="12"/>
  <c r="AM180" i="12"/>
  <c r="AN180" i="12"/>
  <c r="AO180" i="12"/>
  <c r="AP180" i="12"/>
  <c r="AQ180" i="12"/>
  <c r="AR180" i="12"/>
  <c r="AS180" i="12"/>
  <c r="AT180" i="12"/>
  <c r="AV180" i="12"/>
  <c r="AW180" i="12"/>
  <c r="AX180" i="12"/>
  <c r="AY180" i="12"/>
  <c r="AZ180" i="12"/>
  <c r="BA180" i="12"/>
  <c r="BB180" i="12"/>
  <c r="BC180" i="12"/>
  <c r="BD180" i="12"/>
  <c r="BE180" i="12"/>
  <c r="BF180" i="12"/>
  <c r="BG180" i="12"/>
  <c r="BH180" i="12"/>
  <c r="BI180" i="12"/>
  <c r="BJ180" i="12"/>
  <c r="BK180" i="12"/>
  <c r="BM180" i="12"/>
  <c r="BN180" i="12"/>
  <c r="BO180" i="12"/>
  <c r="BP180" i="12"/>
  <c r="BQ180" i="12"/>
  <c r="BR180" i="12"/>
  <c r="BS180" i="12"/>
  <c r="BT180" i="12"/>
  <c r="BU180" i="12"/>
  <c r="BV180" i="12"/>
  <c r="BW180" i="12"/>
  <c r="BX180" i="12"/>
  <c r="I181" i="12"/>
  <c r="J181" i="12"/>
  <c r="K181" i="12"/>
  <c r="L181" i="12"/>
  <c r="N181" i="12"/>
  <c r="O181" i="12"/>
  <c r="P181" i="12"/>
  <c r="Q181" i="12"/>
  <c r="R181" i="12"/>
  <c r="S181" i="12"/>
  <c r="T181" i="12"/>
  <c r="U181" i="12"/>
  <c r="V181" i="12"/>
  <c r="W181" i="12"/>
  <c r="X181" i="12"/>
  <c r="Y181" i="12"/>
  <c r="Z181" i="12"/>
  <c r="AA181" i="12"/>
  <c r="AB181" i="12"/>
  <c r="AC181" i="12"/>
  <c r="AE181" i="12"/>
  <c r="AF181" i="12"/>
  <c r="AG181" i="12"/>
  <c r="AH181" i="12"/>
  <c r="AI181" i="12"/>
  <c r="AJ181" i="12"/>
  <c r="AK181" i="12"/>
  <c r="AL181" i="12"/>
  <c r="AM181" i="12"/>
  <c r="AN181" i="12"/>
  <c r="AO181" i="12"/>
  <c r="AP181" i="12"/>
  <c r="AQ181" i="12"/>
  <c r="AR181" i="12"/>
  <c r="AS181" i="12"/>
  <c r="AT181" i="12"/>
  <c r="AV181" i="12"/>
  <c r="AW181" i="12"/>
  <c r="AX181" i="12"/>
  <c r="AY181" i="12"/>
  <c r="AZ181" i="12"/>
  <c r="BA181" i="12"/>
  <c r="BB181" i="12"/>
  <c r="BC181" i="12"/>
  <c r="BD181" i="12"/>
  <c r="BE181" i="12"/>
  <c r="BF181" i="12"/>
  <c r="BG181" i="12"/>
  <c r="BH181" i="12"/>
  <c r="BI181" i="12"/>
  <c r="BJ181" i="12"/>
  <c r="BK181" i="12"/>
  <c r="BM181" i="12"/>
  <c r="BN181" i="12"/>
  <c r="BO181" i="12"/>
  <c r="BP181" i="12"/>
  <c r="BQ181" i="12"/>
  <c r="BR181" i="12"/>
  <c r="BS181" i="12"/>
  <c r="BT181" i="12"/>
  <c r="BU181" i="12"/>
  <c r="BV181" i="12"/>
  <c r="BW181" i="12"/>
  <c r="BX181" i="12"/>
  <c r="I182" i="12"/>
  <c r="J182" i="12"/>
  <c r="K182" i="12"/>
  <c r="L182" i="12"/>
  <c r="N182" i="12"/>
  <c r="O182" i="12"/>
  <c r="P182" i="12"/>
  <c r="Q182" i="12"/>
  <c r="R182" i="12"/>
  <c r="S182" i="12"/>
  <c r="T182" i="12"/>
  <c r="U182" i="12"/>
  <c r="V182" i="12"/>
  <c r="W182" i="12"/>
  <c r="X182" i="12"/>
  <c r="Y182" i="12"/>
  <c r="Z182" i="12"/>
  <c r="AA182" i="12"/>
  <c r="AB182" i="12"/>
  <c r="AC182" i="12"/>
  <c r="AE182" i="12"/>
  <c r="AF182" i="12"/>
  <c r="AG182" i="12"/>
  <c r="AH182" i="12"/>
  <c r="AI182" i="12"/>
  <c r="AJ182" i="12"/>
  <c r="AK182" i="12"/>
  <c r="AL182" i="12"/>
  <c r="AM182" i="12"/>
  <c r="AN182" i="12"/>
  <c r="AO182" i="12"/>
  <c r="AP182" i="12"/>
  <c r="AQ182" i="12"/>
  <c r="AR182" i="12"/>
  <c r="AS182" i="12"/>
  <c r="AT182" i="12"/>
  <c r="AV182" i="12"/>
  <c r="AW182" i="12"/>
  <c r="AX182" i="12"/>
  <c r="AY182" i="12"/>
  <c r="AZ182" i="12"/>
  <c r="BA182" i="12"/>
  <c r="BB182" i="12"/>
  <c r="BC182" i="12"/>
  <c r="BD182" i="12"/>
  <c r="BE182" i="12"/>
  <c r="BF182" i="12"/>
  <c r="BG182" i="12"/>
  <c r="BH182" i="12"/>
  <c r="BI182" i="12"/>
  <c r="BJ182" i="12"/>
  <c r="BK182" i="12"/>
  <c r="BM182" i="12"/>
  <c r="BN182" i="12"/>
  <c r="BO182" i="12"/>
  <c r="BP182" i="12"/>
  <c r="BQ182" i="12"/>
  <c r="BR182" i="12"/>
  <c r="BS182" i="12"/>
  <c r="BT182" i="12"/>
  <c r="BU182" i="12"/>
  <c r="BV182" i="12"/>
  <c r="BW182" i="12"/>
  <c r="BX182" i="12"/>
  <c r="I183" i="12"/>
  <c r="J183" i="12"/>
  <c r="K183" i="12"/>
  <c r="L183" i="12"/>
  <c r="N183" i="12"/>
  <c r="O183" i="12"/>
  <c r="P183" i="12"/>
  <c r="Q183" i="12"/>
  <c r="R183" i="12"/>
  <c r="S183" i="12"/>
  <c r="T183" i="12"/>
  <c r="U183" i="12"/>
  <c r="V183" i="12"/>
  <c r="W183" i="12"/>
  <c r="X183" i="12"/>
  <c r="Y183" i="12"/>
  <c r="Z183" i="12"/>
  <c r="AA183" i="12"/>
  <c r="AB183" i="12"/>
  <c r="AC183" i="12"/>
  <c r="AE183" i="12"/>
  <c r="AF183" i="12"/>
  <c r="AG183" i="12"/>
  <c r="AH183" i="12"/>
  <c r="AI183" i="12"/>
  <c r="AJ183" i="12"/>
  <c r="AK183" i="12"/>
  <c r="AL183" i="12"/>
  <c r="AM183" i="12"/>
  <c r="AN183" i="12"/>
  <c r="AO183" i="12"/>
  <c r="AP183" i="12"/>
  <c r="AQ183" i="12"/>
  <c r="AR183" i="12"/>
  <c r="AS183" i="12"/>
  <c r="AT183" i="12"/>
  <c r="AV183" i="12"/>
  <c r="AW183" i="12"/>
  <c r="AX183" i="12"/>
  <c r="AY183" i="12"/>
  <c r="AZ183" i="12"/>
  <c r="BA183" i="12"/>
  <c r="BB183" i="12"/>
  <c r="BC183" i="12"/>
  <c r="BD183" i="12"/>
  <c r="BE183" i="12"/>
  <c r="BF183" i="12"/>
  <c r="BG183" i="12"/>
  <c r="BH183" i="12"/>
  <c r="BI183" i="12"/>
  <c r="BJ183" i="12"/>
  <c r="BK183" i="12"/>
  <c r="BM183" i="12"/>
  <c r="BN183" i="12"/>
  <c r="BO183" i="12"/>
  <c r="BP183" i="12"/>
  <c r="BQ183" i="12"/>
  <c r="BR183" i="12"/>
  <c r="BS183" i="12"/>
  <c r="BT183" i="12"/>
  <c r="BU183" i="12"/>
  <c r="BV183" i="12"/>
  <c r="BW183" i="12"/>
  <c r="BX183" i="12"/>
  <c r="I184" i="12"/>
  <c r="J184" i="12"/>
  <c r="K184" i="12"/>
  <c r="L184" i="12"/>
  <c r="N184" i="12"/>
  <c r="O184" i="12"/>
  <c r="P184" i="12"/>
  <c r="Q184" i="12"/>
  <c r="R184" i="12"/>
  <c r="S184" i="12"/>
  <c r="T184" i="12"/>
  <c r="U184" i="12"/>
  <c r="V184" i="12"/>
  <c r="W184" i="12"/>
  <c r="X184" i="12"/>
  <c r="Y184" i="12"/>
  <c r="Z184" i="12"/>
  <c r="AA184" i="12"/>
  <c r="AB184" i="12"/>
  <c r="AC184" i="12"/>
  <c r="AE184" i="12"/>
  <c r="AF184" i="12"/>
  <c r="AG184" i="12"/>
  <c r="AH184" i="12"/>
  <c r="AI184" i="12"/>
  <c r="AJ184" i="12"/>
  <c r="AK184" i="12"/>
  <c r="AL184" i="12"/>
  <c r="AM184" i="12"/>
  <c r="AN184" i="12"/>
  <c r="AO184" i="12"/>
  <c r="AP184" i="12"/>
  <c r="AQ184" i="12"/>
  <c r="AR184" i="12"/>
  <c r="AS184" i="12"/>
  <c r="AT184" i="12"/>
  <c r="AV184" i="12"/>
  <c r="AW184" i="12"/>
  <c r="AX184" i="12"/>
  <c r="AY184" i="12"/>
  <c r="AZ184" i="12"/>
  <c r="BA184" i="12"/>
  <c r="BB184" i="12"/>
  <c r="BC184" i="12"/>
  <c r="BD184" i="12"/>
  <c r="BE184" i="12"/>
  <c r="BF184" i="12"/>
  <c r="BG184" i="12"/>
  <c r="BH184" i="12"/>
  <c r="BI184" i="12"/>
  <c r="BJ184" i="12"/>
  <c r="BK184" i="12"/>
  <c r="BM184" i="12"/>
  <c r="BN184" i="12"/>
  <c r="BO184" i="12"/>
  <c r="BP184" i="12"/>
  <c r="BQ184" i="12"/>
  <c r="BR184" i="12"/>
  <c r="BS184" i="12"/>
  <c r="BT184" i="12"/>
  <c r="BU184" i="12"/>
  <c r="BV184" i="12"/>
  <c r="BW184" i="12"/>
  <c r="BX184" i="12"/>
  <c r="I185" i="12"/>
  <c r="J185" i="12"/>
  <c r="K185" i="12"/>
  <c r="L185" i="12"/>
  <c r="N185" i="12"/>
  <c r="O185" i="12"/>
  <c r="P185" i="12"/>
  <c r="Q185" i="12"/>
  <c r="R185" i="12"/>
  <c r="S185" i="12"/>
  <c r="T185" i="12"/>
  <c r="U185" i="12"/>
  <c r="V185" i="12"/>
  <c r="W185" i="12"/>
  <c r="X185" i="12"/>
  <c r="Y185" i="12"/>
  <c r="Z185" i="12"/>
  <c r="AA185" i="12"/>
  <c r="AB185" i="12"/>
  <c r="AC185" i="12"/>
  <c r="AE185" i="12"/>
  <c r="AF185" i="12"/>
  <c r="AG185" i="12"/>
  <c r="AH185" i="12"/>
  <c r="AI185" i="12"/>
  <c r="AJ185" i="12"/>
  <c r="AK185" i="12"/>
  <c r="AL185" i="12"/>
  <c r="AM185" i="12"/>
  <c r="AN185" i="12"/>
  <c r="AO185" i="12"/>
  <c r="AP185" i="12"/>
  <c r="AQ185" i="12"/>
  <c r="AR185" i="12"/>
  <c r="AS185" i="12"/>
  <c r="AT185" i="12"/>
  <c r="AV185" i="12"/>
  <c r="AW185" i="12"/>
  <c r="AX185" i="12"/>
  <c r="AY185" i="12"/>
  <c r="AZ185" i="12"/>
  <c r="BA185" i="12"/>
  <c r="BB185" i="12"/>
  <c r="BC185" i="12"/>
  <c r="BD185" i="12"/>
  <c r="BE185" i="12"/>
  <c r="BF185" i="12"/>
  <c r="BG185" i="12"/>
  <c r="BH185" i="12"/>
  <c r="BI185" i="12"/>
  <c r="BJ185" i="12"/>
  <c r="BK185" i="12"/>
  <c r="BM185" i="12"/>
  <c r="BN185" i="12"/>
  <c r="BO185" i="12"/>
  <c r="BP185" i="12"/>
  <c r="BQ185" i="12"/>
  <c r="BR185" i="12"/>
  <c r="BS185" i="12"/>
  <c r="BT185" i="12"/>
  <c r="BU185" i="12"/>
  <c r="BV185" i="12"/>
  <c r="BW185" i="12"/>
  <c r="BX185" i="12"/>
  <c r="I186" i="12"/>
  <c r="J186" i="12"/>
  <c r="K186" i="12"/>
  <c r="L186" i="12"/>
  <c r="N186" i="12"/>
  <c r="O186" i="12"/>
  <c r="P186" i="12"/>
  <c r="Q186" i="12"/>
  <c r="R186" i="12"/>
  <c r="S186" i="12"/>
  <c r="T186" i="12"/>
  <c r="U186" i="12"/>
  <c r="V186" i="12"/>
  <c r="W186" i="12"/>
  <c r="X186" i="12"/>
  <c r="Y186" i="12"/>
  <c r="Z186" i="12"/>
  <c r="AA186" i="12"/>
  <c r="AB186" i="12"/>
  <c r="AC186" i="12"/>
  <c r="AE186" i="12"/>
  <c r="AF186" i="12"/>
  <c r="AG186" i="12"/>
  <c r="AH186" i="12"/>
  <c r="AI186" i="12"/>
  <c r="AJ186" i="12"/>
  <c r="AK186" i="12"/>
  <c r="AL186" i="12"/>
  <c r="AM186" i="12"/>
  <c r="AN186" i="12"/>
  <c r="AO186" i="12"/>
  <c r="AP186" i="12"/>
  <c r="AQ186" i="12"/>
  <c r="AR186" i="12"/>
  <c r="AS186" i="12"/>
  <c r="AT186" i="12"/>
  <c r="AV186" i="12"/>
  <c r="AW186" i="12"/>
  <c r="AX186" i="12"/>
  <c r="AY186" i="12"/>
  <c r="AZ186" i="12"/>
  <c r="BA186" i="12"/>
  <c r="BB186" i="12"/>
  <c r="BC186" i="12"/>
  <c r="BD186" i="12"/>
  <c r="BE186" i="12"/>
  <c r="BF186" i="12"/>
  <c r="BG186" i="12"/>
  <c r="BH186" i="12"/>
  <c r="BI186" i="12"/>
  <c r="BJ186" i="12"/>
  <c r="BK186" i="12"/>
  <c r="BM186" i="12"/>
  <c r="BN186" i="12"/>
  <c r="BO186" i="12"/>
  <c r="BP186" i="12"/>
  <c r="BQ186" i="12"/>
  <c r="BR186" i="12"/>
  <c r="BS186" i="12"/>
  <c r="BT186" i="12"/>
  <c r="BU186" i="12"/>
  <c r="BV186" i="12"/>
  <c r="BW186" i="12"/>
  <c r="BX186" i="12"/>
  <c r="I187" i="12"/>
  <c r="J187" i="12"/>
  <c r="K187" i="12"/>
  <c r="L187" i="12"/>
  <c r="N187" i="12"/>
  <c r="O187" i="12"/>
  <c r="P187" i="12"/>
  <c r="Q187" i="12"/>
  <c r="R187" i="12"/>
  <c r="S187" i="12"/>
  <c r="T187" i="12"/>
  <c r="U187" i="12"/>
  <c r="V187" i="12"/>
  <c r="W187" i="12"/>
  <c r="X187" i="12"/>
  <c r="Y187" i="12"/>
  <c r="Z187" i="12"/>
  <c r="AA187" i="12"/>
  <c r="AB187" i="12"/>
  <c r="AC187" i="12"/>
  <c r="AE187" i="12"/>
  <c r="AF187" i="12"/>
  <c r="AG187" i="12"/>
  <c r="AH187" i="12"/>
  <c r="AI187" i="12"/>
  <c r="AJ187" i="12"/>
  <c r="AK187" i="12"/>
  <c r="AL187" i="12"/>
  <c r="AM187" i="12"/>
  <c r="AN187" i="12"/>
  <c r="AO187" i="12"/>
  <c r="AP187" i="12"/>
  <c r="AQ187" i="12"/>
  <c r="AR187" i="12"/>
  <c r="AS187" i="12"/>
  <c r="AT187" i="12"/>
  <c r="AV187" i="12"/>
  <c r="AW187" i="12"/>
  <c r="AX187" i="12"/>
  <c r="AY187" i="12"/>
  <c r="AZ187" i="12"/>
  <c r="BA187" i="12"/>
  <c r="BB187" i="12"/>
  <c r="BC187" i="12"/>
  <c r="BD187" i="12"/>
  <c r="BE187" i="12"/>
  <c r="BF187" i="12"/>
  <c r="BG187" i="12"/>
  <c r="BH187" i="12"/>
  <c r="BI187" i="12"/>
  <c r="BJ187" i="12"/>
  <c r="BK187" i="12"/>
  <c r="BM187" i="12"/>
  <c r="BN187" i="12"/>
  <c r="BO187" i="12"/>
  <c r="BP187" i="12"/>
  <c r="BQ187" i="12"/>
  <c r="BR187" i="12"/>
  <c r="BS187" i="12"/>
  <c r="BT187" i="12"/>
  <c r="BU187" i="12"/>
  <c r="BV187" i="12"/>
  <c r="BW187" i="12"/>
  <c r="BX187" i="12"/>
  <c r="I188" i="12"/>
  <c r="J188" i="12"/>
  <c r="K188" i="12"/>
  <c r="L188" i="12"/>
  <c r="N188" i="12"/>
  <c r="O188" i="12"/>
  <c r="P188" i="12"/>
  <c r="Q188" i="12"/>
  <c r="R188" i="12"/>
  <c r="S188" i="12"/>
  <c r="T188" i="12"/>
  <c r="U188" i="12"/>
  <c r="V188" i="12"/>
  <c r="W188" i="12"/>
  <c r="X188" i="12"/>
  <c r="Y188" i="12"/>
  <c r="Z188" i="12"/>
  <c r="AA188" i="12"/>
  <c r="AB188" i="12"/>
  <c r="AC188" i="12"/>
  <c r="AE188" i="12"/>
  <c r="AF188" i="12"/>
  <c r="AG188" i="12"/>
  <c r="AH188" i="12"/>
  <c r="AI188" i="12"/>
  <c r="AJ188" i="12"/>
  <c r="AK188" i="12"/>
  <c r="AL188" i="12"/>
  <c r="AM188" i="12"/>
  <c r="AN188" i="12"/>
  <c r="AO188" i="12"/>
  <c r="AP188" i="12"/>
  <c r="AQ188" i="12"/>
  <c r="AR188" i="12"/>
  <c r="AS188" i="12"/>
  <c r="AT188" i="12"/>
  <c r="AV188" i="12"/>
  <c r="AW188" i="12"/>
  <c r="AX188" i="12"/>
  <c r="AY188" i="12"/>
  <c r="AZ188" i="12"/>
  <c r="BA188" i="12"/>
  <c r="BB188" i="12"/>
  <c r="BC188" i="12"/>
  <c r="BD188" i="12"/>
  <c r="BE188" i="12"/>
  <c r="BF188" i="12"/>
  <c r="BG188" i="12"/>
  <c r="BH188" i="12"/>
  <c r="BI188" i="12"/>
  <c r="BJ188" i="12"/>
  <c r="BK188" i="12"/>
  <c r="BM188" i="12"/>
  <c r="BN188" i="12"/>
  <c r="BO188" i="12"/>
  <c r="BP188" i="12"/>
  <c r="BQ188" i="12"/>
  <c r="BR188" i="12"/>
  <c r="BS188" i="12"/>
  <c r="BT188" i="12"/>
  <c r="BU188" i="12"/>
  <c r="BV188" i="12"/>
  <c r="BW188" i="12"/>
  <c r="BX188" i="12"/>
  <c r="I189" i="12"/>
  <c r="J189" i="12"/>
  <c r="K189" i="12"/>
  <c r="L189" i="12"/>
  <c r="N189" i="12"/>
  <c r="O189" i="12"/>
  <c r="P189" i="12"/>
  <c r="Q189" i="12"/>
  <c r="R189" i="12"/>
  <c r="S189" i="12"/>
  <c r="T189" i="12"/>
  <c r="U189" i="12"/>
  <c r="V189" i="12"/>
  <c r="W189" i="12"/>
  <c r="X189" i="12"/>
  <c r="Y189" i="12"/>
  <c r="Z189" i="12"/>
  <c r="AA189" i="12"/>
  <c r="AB189" i="12"/>
  <c r="AC189" i="12"/>
  <c r="AE189" i="12"/>
  <c r="AF189" i="12"/>
  <c r="AG189" i="12"/>
  <c r="AH189" i="12"/>
  <c r="AI189" i="12"/>
  <c r="AJ189" i="12"/>
  <c r="AK189" i="12"/>
  <c r="AL189" i="12"/>
  <c r="AM189" i="12"/>
  <c r="AN189" i="12"/>
  <c r="AO189" i="12"/>
  <c r="AP189" i="12"/>
  <c r="AQ189" i="12"/>
  <c r="AR189" i="12"/>
  <c r="AS189" i="12"/>
  <c r="AT189" i="12"/>
  <c r="AV189" i="12"/>
  <c r="AW189" i="12"/>
  <c r="AX189" i="12"/>
  <c r="AY189" i="12"/>
  <c r="AZ189" i="12"/>
  <c r="BA189" i="12"/>
  <c r="BB189" i="12"/>
  <c r="BC189" i="12"/>
  <c r="BD189" i="12"/>
  <c r="BE189" i="12"/>
  <c r="BF189" i="12"/>
  <c r="BG189" i="12"/>
  <c r="BH189" i="12"/>
  <c r="BI189" i="12"/>
  <c r="BJ189" i="12"/>
  <c r="BK189" i="12"/>
  <c r="BM189" i="12"/>
  <c r="BN189" i="12"/>
  <c r="BO189" i="12"/>
  <c r="BP189" i="12"/>
  <c r="BQ189" i="12"/>
  <c r="BR189" i="12"/>
  <c r="BS189" i="12"/>
  <c r="BT189" i="12"/>
  <c r="BU189" i="12"/>
  <c r="BV189" i="12"/>
  <c r="BW189" i="12"/>
  <c r="BX189" i="12"/>
  <c r="I190" i="12"/>
  <c r="J190" i="12"/>
  <c r="K190" i="12"/>
  <c r="L190" i="12"/>
  <c r="N190" i="12"/>
  <c r="O190" i="12"/>
  <c r="P190" i="12"/>
  <c r="Q190" i="12"/>
  <c r="R190" i="12"/>
  <c r="S190" i="12"/>
  <c r="T190" i="12"/>
  <c r="U190" i="12"/>
  <c r="V190" i="12"/>
  <c r="W190" i="12"/>
  <c r="X190" i="12"/>
  <c r="Y190" i="12"/>
  <c r="Z190" i="12"/>
  <c r="AA190" i="12"/>
  <c r="AB190" i="12"/>
  <c r="AC190" i="12"/>
  <c r="AE190" i="12"/>
  <c r="AF190" i="12"/>
  <c r="AG190" i="12"/>
  <c r="AH190" i="12"/>
  <c r="AI190" i="12"/>
  <c r="AJ190" i="12"/>
  <c r="AK190" i="12"/>
  <c r="AL190" i="12"/>
  <c r="AM190" i="12"/>
  <c r="AN190" i="12"/>
  <c r="AO190" i="12"/>
  <c r="AP190" i="12"/>
  <c r="AQ190" i="12"/>
  <c r="AR190" i="12"/>
  <c r="AS190" i="12"/>
  <c r="AT190" i="12"/>
  <c r="AV190" i="12"/>
  <c r="AW190" i="12"/>
  <c r="AX190" i="12"/>
  <c r="AY190" i="12"/>
  <c r="AZ190" i="12"/>
  <c r="BA190" i="12"/>
  <c r="BB190" i="12"/>
  <c r="BC190" i="12"/>
  <c r="BD190" i="12"/>
  <c r="BE190" i="12"/>
  <c r="BF190" i="12"/>
  <c r="BG190" i="12"/>
  <c r="BH190" i="12"/>
  <c r="BI190" i="12"/>
  <c r="BJ190" i="12"/>
  <c r="BK190" i="12"/>
  <c r="BM190" i="12"/>
  <c r="BN190" i="12"/>
  <c r="BO190" i="12"/>
  <c r="BP190" i="12"/>
  <c r="BQ190" i="12"/>
  <c r="BR190" i="12"/>
  <c r="BS190" i="12"/>
  <c r="BT190" i="12"/>
  <c r="BU190" i="12"/>
  <c r="BV190" i="12"/>
  <c r="BW190" i="12"/>
  <c r="BX190" i="12"/>
  <c r="I191" i="12"/>
  <c r="J191" i="12"/>
  <c r="K191" i="12"/>
  <c r="L191" i="12"/>
  <c r="N191" i="12"/>
  <c r="O191" i="12"/>
  <c r="P191" i="12"/>
  <c r="Q191" i="12"/>
  <c r="R191" i="12"/>
  <c r="S191" i="12"/>
  <c r="T191" i="12"/>
  <c r="U191" i="12"/>
  <c r="V191" i="12"/>
  <c r="W191" i="12"/>
  <c r="X191" i="12"/>
  <c r="Y191" i="12"/>
  <c r="Z191" i="12"/>
  <c r="AA191" i="12"/>
  <c r="AB191" i="12"/>
  <c r="AC191" i="12"/>
  <c r="AE191" i="12"/>
  <c r="AF191" i="12"/>
  <c r="AG191" i="12"/>
  <c r="AH191" i="12"/>
  <c r="AI191" i="12"/>
  <c r="AJ191" i="12"/>
  <c r="AK191" i="12"/>
  <c r="AL191" i="12"/>
  <c r="AM191" i="12"/>
  <c r="AN191" i="12"/>
  <c r="AO191" i="12"/>
  <c r="AP191" i="12"/>
  <c r="AQ191" i="12"/>
  <c r="AR191" i="12"/>
  <c r="AS191" i="12"/>
  <c r="AT191" i="12"/>
  <c r="AV191" i="12"/>
  <c r="AW191" i="12"/>
  <c r="AX191" i="12"/>
  <c r="AY191" i="12"/>
  <c r="AZ191" i="12"/>
  <c r="BA191" i="12"/>
  <c r="BB191" i="12"/>
  <c r="BC191" i="12"/>
  <c r="BD191" i="12"/>
  <c r="BE191" i="12"/>
  <c r="BF191" i="12"/>
  <c r="BG191" i="12"/>
  <c r="BH191" i="12"/>
  <c r="BI191" i="12"/>
  <c r="BJ191" i="12"/>
  <c r="BK191" i="12"/>
  <c r="BM191" i="12"/>
  <c r="BN191" i="12"/>
  <c r="BO191" i="12"/>
  <c r="BP191" i="12"/>
  <c r="BQ191" i="12"/>
  <c r="BR191" i="12"/>
  <c r="BS191" i="12"/>
  <c r="BT191" i="12"/>
  <c r="BU191" i="12"/>
  <c r="BV191" i="12"/>
  <c r="BW191" i="12"/>
  <c r="BX191" i="12"/>
  <c r="I192" i="12"/>
  <c r="J192" i="12"/>
  <c r="K192" i="12"/>
  <c r="L192" i="12"/>
  <c r="N192" i="12"/>
  <c r="O192" i="12"/>
  <c r="P192" i="12"/>
  <c r="Q192" i="12"/>
  <c r="R192" i="12"/>
  <c r="S192" i="12"/>
  <c r="T192" i="12"/>
  <c r="U192" i="12"/>
  <c r="V192" i="12"/>
  <c r="W192" i="12"/>
  <c r="X192" i="12"/>
  <c r="Y192" i="12"/>
  <c r="Z192" i="12"/>
  <c r="AA192" i="12"/>
  <c r="AB192" i="12"/>
  <c r="AC192" i="12"/>
  <c r="AE192" i="12"/>
  <c r="AF192" i="12"/>
  <c r="AG192" i="12"/>
  <c r="AH192" i="12"/>
  <c r="AI192" i="12"/>
  <c r="AJ192" i="12"/>
  <c r="AK192" i="12"/>
  <c r="AL192" i="12"/>
  <c r="AM192" i="12"/>
  <c r="AN192" i="12"/>
  <c r="AO192" i="12"/>
  <c r="AP192" i="12"/>
  <c r="AQ192" i="12"/>
  <c r="AR192" i="12"/>
  <c r="AS192" i="12"/>
  <c r="AT192" i="12"/>
  <c r="AV192" i="12"/>
  <c r="AW192" i="12"/>
  <c r="AX192" i="12"/>
  <c r="AY192" i="12"/>
  <c r="AZ192" i="12"/>
  <c r="BA192" i="12"/>
  <c r="BB192" i="12"/>
  <c r="BC192" i="12"/>
  <c r="BD192" i="12"/>
  <c r="BE192" i="12"/>
  <c r="BF192" i="12"/>
  <c r="BG192" i="12"/>
  <c r="BH192" i="12"/>
  <c r="BI192" i="12"/>
  <c r="BJ192" i="12"/>
  <c r="BK192" i="12"/>
  <c r="BM192" i="12"/>
  <c r="BN192" i="12"/>
  <c r="BO192" i="12"/>
  <c r="BP192" i="12"/>
  <c r="BQ192" i="12"/>
  <c r="BR192" i="12"/>
  <c r="BS192" i="12"/>
  <c r="BT192" i="12"/>
  <c r="BU192" i="12"/>
  <c r="BV192" i="12"/>
  <c r="BW192" i="12"/>
  <c r="BX192" i="12"/>
  <c r="I193" i="12"/>
  <c r="J193" i="12"/>
  <c r="K193" i="12"/>
  <c r="L193" i="12"/>
  <c r="N193" i="12"/>
  <c r="O193" i="12"/>
  <c r="P193" i="12"/>
  <c r="Q193" i="12"/>
  <c r="R193" i="12"/>
  <c r="S193" i="12"/>
  <c r="T193" i="12"/>
  <c r="U193" i="12"/>
  <c r="V193" i="12"/>
  <c r="W193" i="12"/>
  <c r="X193" i="12"/>
  <c r="Y193" i="12"/>
  <c r="Z193" i="12"/>
  <c r="AA193" i="12"/>
  <c r="AB193" i="12"/>
  <c r="AC193" i="12"/>
  <c r="AE193" i="12"/>
  <c r="AF193" i="12"/>
  <c r="AG193" i="12"/>
  <c r="AH193" i="12"/>
  <c r="AI193" i="12"/>
  <c r="AJ193" i="12"/>
  <c r="AK193" i="12"/>
  <c r="AL193" i="12"/>
  <c r="AM193" i="12"/>
  <c r="AN193" i="12"/>
  <c r="AO193" i="12"/>
  <c r="AP193" i="12"/>
  <c r="AQ193" i="12"/>
  <c r="AR193" i="12"/>
  <c r="AS193" i="12"/>
  <c r="AT193" i="12"/>
  <c r="AV193" i="12"/>
  <c r="AW193" i="12"/>
  <c r="AX193" i="12"/>
  <c r="AY193" i="12"/>
  <c r="AZ193" i="12"/>
  <c r="BA193" i="12"/>
  <c r="BB193" i="12"/>
  <c r="BC193" i="12"/>
  <c r="BD193" i="12"/>
  <c r="BE193" i="12"/>
  <c r="BF193" i="12"/>
  <c r="BG193" i="12"/>
  <c r="BH193" i="12"/>
  <c r="BI193" i="12"/>
  <c r="BJ193" i="12"/>
  <c r="BK193" i="12"/>
  <c r="BM193" i="12"/>
  <c r="BN193" i="12"/>
  <c r="BO193" i="12"/>
  <c r="BP193" i="12"/>
  <c r="BQ193" i="12"/>
  <c r="BR193" i="12"/>
  <c r="BS193" i="12"/>
  <c r="BT193" i="12"/>
  <c r="BU193" i="12"/>
  <c r="BV193" i="12"/>
  <c r="BW193" i="12"/>
  <c r="BX193" i="12"/>
  <c r="I194" i="12"/>
  <c r="J194" i="12"/>
  <c r="K194" i="12"/>
  <c r="L194" i="12"/>
  <c r="N194" i="12"/>
  <c r="O194" i="12"/>
  <c r="P194" i="12"/>
  <c r="Q194" i="12"/>
  <c r="R194" i="12"/>
  <c r="S194" i="12"/>
  <c r="T194" i="12"/>
  <c r="U194" i="12"/>
  <c r="V194" i="12"/>
  <c r="W194" i="12"/>
  <c r="X194" i="12"/>
  <c r="Y194" i="12"/>
  <c r="Z194" i="12"/>
  <c r="AA194" i="12"/>
  <c r="AB194" i="12"/>
  <c r="AC194" i="12"/>
  <c r="AE194" i="12"/>
  <c r="AF194" i="12"/>
  <c r="AG194" i="12"/>
  <c r="AH194" i="12"/>
  <c r="AI194" i="12"/>
  <c r="AJ194" i="12"/>
  <c r="AK194" i="12"/>
  <c r="AL194" i="12"/>
  <c r="AM194" i="12"/>
  <c r="AN194" i="12"/>
  <c r="AO194" i="12"/>
  <c r="AP194" i="12"/>
  <c r="AQ194" i="12"/>
  <c r="AR194" i="12"/>
  <c r="AS194" i="12"/>
  <c r="AT194" i="12"/>
  <c r="AV194" i="12"/>
  <c r="AW194" i="12"/>
  <c r="AX194" i="12"/>
  <c r="AY194" i="12"/>
  <c r="AZ194" i="12"/>
  <c r="BA194" i="12"/>
  <c r="BB194" i="12"/>
  <c r="BC194" i="12"/>
  <c r="BD194" i="12"/>
  <c r="BE194" i="12"/>
  <c r="BF194" i="12"/>
  <c r="BG194" i="12"/>
  <c r="BH194" i="12"/>
  <c r="BI194" i="12"/>
  <c r="BJ194" i="12"/>
  <c r="BK194" i="12"/>
  <c r="BM194" i="12"/>
  <c r="BN194" i="12"/>
  <c r="BO194" i="12"/>
  <c r="BP194" i="12"/>
  <c r="BQ194" i="12"/>
  <c r="BR194" i="12"/>
  <c r="BS194" i="12"/>
  <c r="BT194" i="12"/>
  <c r="BU194" i="12"/>
  <c r="BV194" i="12"/>
  <c r="BW194" i="12"/>
  <c r="BX194" i="12"/>
  <c r="I195" i="12"/>
  <c r="J195" i="12"/>
  <c r="K195" i="12"/>
  <c r="L195" i="12"/>
  <c r="N195" i="12"/>
  <c r="O195" i="12"/>
  <c r="P195" i="12"/>
  <c r="Q195" i="12"/>
  <c r="R195" i="12"/>
  <c r="S195" i="12"/>
  <c r="T195" i="12"/>
  <c r="U195" i="12"/>
  <c r="V195" i="12"/>
  <c r="W195" i="12"/>
  <c r="X195" i="12"/>
  <c r="Y195" i="12"/>
  <c r="Z195" i="12"/>
  <c r="AA195" i="12"/>
  <c r="AB195" i="12"/>
  <c r="AC195" i="12"/>
  <c r="AE195" i="12"/>
  <c r="AF195" i="12"/>
  <c r="AG195" i="12"/>
  <c r="AH195" i="12"/>
  <c r="AI195" i="12"/>
  <c r="AJ195" i="12"/>
  <c r="AK195" i="12"/>
  <c r="AL195" i="12"/>
  <c r="AM195" i="12"/>
  <c r="AN195" i="12"/>
  <c r="AO195" i="12"/>
  <c r="AP195" i="12"/>
  <c r="AQ195" i="12"/>
  <c r="AR195" i="12"/>
  <c r="AS195" i="12"/>
  <c r="AT195" i="12"/>
  <c r="AV195" i="12"/>
  <c r="AW195" i="12"/>
  <c r="AX195" i="12"/>
  <c r="AY195" i="12"/>
  <c r="AZ195" i="12"/>
  <c r="BA195" i="12"/>
  <c r="BB195" i="12"/>
  <c r="BC195" i="12"/>
  <c r="BD195" i="12"/>
  <c r="BE195" i="12"/>
  <c r="BF195" i="12"/>
  <c r="BG195" i="12"/>
  <c r="BH195" i="12"/>
  <c r="BI195" i="12"/>
  <c r="BJ195" i="12"/>
  <c r="BK195" i="12"/>
  <c r="BM195" i="12"/>
  <c r="BN195" i="12"/>
  <c r="BO195" i="12"/>
  <c r="BP195" i="12"/>
  <c r="BQ195" i="12"/>
  <c r="BR195" i="12"/>
  <c r="BS195" i="12"/>
  <c r="BT195" i="12"/>
  <c r="BU195" i="12"/>
  <c r="BV195" i="12"/>
  <c r="BW195" i="12"/>
  <c r="BX195" i="12"/>
  <c r="I196" i="12"/>
  <c r="J196" i="12"/>
  <c r="K196" i="12"/>
  <c r="L196" i="12"/>
  <c r="N196" i="12"/>
  <c r="O196" i="12"/>
  <c r="P196" i="12"/>
  <c r="Q196" i="12"/>
  <c r="R196" i="12"/>
  <c r="S196" i="12"/>
  <c r="T196" i="12"/>
  <c r="U196" i="12"/>
  <c r="V196" i="12"/>
  <c r="W196" i="12"/>
  <c r="X196" i="12"/>
  <c r="Y196" i="12"/>
  <c r="Z196" i="12"/>
  <c r="AA196" i="12"/>
  <c r="AB196" i="12"/>
  <c r="AC196" i="12"/>
  <c r="AE196" i="12"/>
  <c r="AF196" i="12"/>
  <c r="AG196" i="12"/>
  <c r="AH196" i="12"/>
  <c r="AI196" i="12"/>
  <c r="AJ196" i="12"/>
  <c r="AK196" i="12"/>
  <c r="AL196" i="12"/>
  <c r="AM196" i="12"/>
  <c r="AN196" i="12"/>
  <c r="AO196" i="12"/>
  <c r="AP196" i="12"/>
  <c r="AQ196" i="12"/>
  <c r="AR196" i="12"/>
  <c r="AS196" i="12"/>
  <c r="AT196" i="12"/>
  <c r="AV196" i="12"/>
  <c r="AW196" i="12"/>
  <c r="AX196" i="12"/>
  <c r="AY196" i="12"/>
  <c r="AZ196" i="12"/>
  <c r="BA196" i="12"/>
  <c r="BB196" i="12"/>
  <c r="BC196" i="12"/>
  <c r="BD196" i="12"/>
  <c r="BE196" i="12"/>
  <c r="BF196" i="12"/>
  <c r="BG196" i="12"/>
  <c r="BH196" i="12"/>
  <c r="BI196" i="12"/>
  <c r="BJ196" i="12"/>
  <c r="BK196" i="12"/>
  <c r="BM196" i="12"/>
  <c r="BN196" i="12"/>
  <c r="BO196" i="12"/>
  <c r="BP196" i="12"/>
  <c r="BQ196" i="12"/>
  <c r="BR196" i="12"/>
  <c r="BS196" i="12"/>
  <c r="BT196" i="12"/>
  <c r="BU196" i="12"/>
  <c r="BV196" i="12"/>
  <c r="BW196" i="12"/>
  <c r="BX196" i="12"/>
  <c r="I197" i="12"/>
  <c r="J197" i="12"/>
  <c r="K197" i="12"/>
  <c r="L197" i="12"/>
  <c r="N197" i="12"/>
  <c r="O197" i="12"/>
  <c r="P197" i="12"/>
  <c r="Q197" i="12"/>
  <c r="R197" i="12"/>
  <c r="S197" i="12"/>
  <c r="T197" i="12"/>
  <c r="U197" i="12"/>
  <c r="V197" i="12"/>
  <c r="W197" i="12"/>
  <c r="X197" i="12"/>
  <c r="Y197" i="12"/>
  <c r="Z197" i="12"/>
  <c r="AA197" i="12"/>
  <c r="AB197" i="12"/>
  <c r="AC197" i="12"/>
  <c r="AE197" i="12"/>
  <c r="AF197" i="12"/>
  <c r="AG197" i="12"/>
  <c r="AH197" i="12"/>
  <c r="AI197" i="12"/>
  <c r="AJ197" i="12"/>
  <c r="AK197" i="12"/>
  <c r="AL197" i="12"/>
  <c r="AM197" i="12"/>
  <c r="AN197" i="12"/>
  <c r="AO197" i="12"/>
  <c r="AP197" i="12"/>
  <c r="AQ197" i="12"/>
  <c r="AR197" i="12"/>
  <c r="AS197" i="12"/>
  <c r="AT197" i="12"/>
  <c r="AV197" i="12"/>
  <c r="AW197" i="12"/>
  <c r="AX197" i="12"/>
  <c r="AY197" i="12"/>
  <c r="AZ197" i="12"/>
  <c r="BA197" i="12"/>
  <c r="BB197" i="12"/>
  <c r="BC197" i="12"/>
  <c r="BD197" i="12"/>
  <c r="BE197" i="12"/>
  <c r="BF197" i="12"/>
  <c r="BG197" i="12"/>
  <c r="BH197" i="12"/>
  <c r="BI197" i="12"/>
  <c r="BJ197" i="12"/>
  <c r="BK197" i="12"/>
  <c r="BM197" i="12"/>
  <c r="BN197" i="12"/>
  <c r="BO197" i="12"/>
  <c r="BP197" i="12"/>
  <c r="BQ197" i="12"/>
  <c r="BR197" i="12"/>
  <c r="BS197" i="12"/>
  <c r="BT197" i="12"/>
  <c r="BU197" i="12"/>
  <c r="BV197" i="12"/>
  <c r="BW197" i="12"/>
  <c r="BX197" i="12"/>
  <c r="I198" i="12"/>
  <c r="J198" i="12"/>
  <c r="K198" i="12"/>
  <c r="L198" i="12"/>
  <c r="N198" i="12"/>
  <c r="O198" i="12"/>
  <c r="P198" i="12"/>
  <c r="Q198" i="12"/>
  <c r="R198" i="12"/>
  <c r="S198" i="12"/>
  <c r="T198" i="12"/>
  <c r="U198" i="12"/>
  <c r="V198" i="12"/>
  <c r="W198" i="12"/>
  <c r="X198" i="12"/>
  <c r="Y198" i="12"/>
  <c r="Z198" i="12"/>
  <c r="AA198" i="12"/>
  <c r="AB198" i="12"/>
  <c r="AC198" i="12"/>
  <c r="AE198" i="12"/>
  <c r="AF198" i="12"/>
  <c r="AG198" i="12"/>
  <c r="AH198" i="12"/>
  <c r="AI198" i="12"/>
  <c r="AJ198" i="12"/>
  <c r="AK198" i="12"/>
  <c r="AL198" i="12"/>
  <c r="AM198" i="12"/>
  <c r="AN198" i="12"/>
  <c r="AO198" i="12"/>
  <c r="AP198" i="12"/>
  <c r="AQ198" i="12"/>
  <c r="AR198" i="12"/>
  <c r="AS198" i="12"/>
  <c r="AT198" i="12"/>
  <c r="AV198" i="12"/>
  <c r="AW198" i="12"/>
  <c r="AX198" i="12"/>
  <c r="AY198" i="12"/>
  <c r="AZ198" i="12"/>
  <c r="BA198" i="12"/>
  <c r="BB198" i="12"/>
  <c r="BC198" i="12"/>
  <c r="BD198" i="12"/>
  <c r="BE198" i="12"/>
  <c r="BF198" i="12"/>
  <c r="BG198" i="12"/>
  <c r="BH198" i="12"/>
  <c r="BI198" i="12"/>
  <c r="BJ198" i="12"/>
  <c r="BK198" i="12"/>
  <c r="BM198" i="12"/>
  <c r="BN198" i="12"/>
  <c r="BO198" i="12"/>
  <c r="BP198" i="12"/>
  <c r="BQ198" i="12"/>
  <c r="BR198" i="12"/>
  <c r="BS198" i="12"/>
  <c r="BT198" i="12"/>
  <c r="BU198" i="12"/>
  <c r="BV198" i="12"/>
  <c r="BW198" i="12"/>
  <c r="BX198" i="12"/>
  <c r="I199" i="12"/>
  <c r="J199" i="12"/>
  <c r="K199" i="12"/>
  <c r="L199" i="12"/>
  <c r="N199" i="12"/>
  <c r="O199" i="12"/>
  <c r="P199" i="12"/>
  <c r="Q199" i="12"/>
  <c r="R199" i="12"/>
  <c r="S199" i="12"/>
  <c r="T199" i="12"/>
  <c r="U199" i="12"/>
  <c r="V199" i="12"/>
  <c r="W199" i="12"/>
  <c r="X199" i="12"/>
  <c r="Y199" i="12"/>
  <c r="Z199" i="12"/>
  <c r="AA199" i="12"/>
  <c r="AB199" i="12"/>
  <c r="AC199" i="12"/>
  <c r="AE199" i="12"/>
  <c r="AF199" i="12"/>
  <c r="AG199" i="12"/>
  <c r="AH199" i="12"/>
  <c r="AI199" i="12"/>
  <c r="AJ199" i="12"/>
  <c r="AK199" i="12"/>
  <c r="AL199" i="12"/>
  <c r="AM199" i="12"/>
  <c r="AN199" i="12"/>
  <c r="AO199" i="12"/>
  <c r="AP199" i="12"/>
  <c r="AQ199" i="12"/>
  <c r="AR199" i="12"/>
  <c r="AS199" i="12"/>
  <c r="AT199" i="12"/>
  <c r="AV199" i="12"/>
  <c r="AW199" i="12"/>
  <c r="AX199" i="12"/>
  <c r="AY199" i="12"/>
  <c r="AZ199" i="12"/>
  <c r="BA199" i="12"/>
  <c r="BB199" i="12"/>
  <c r="BC199" i="12"/>
  <c r="BD199" i="12"/>
  <c r="BE199" i="12"/>
  <c r="BF199" i="12"/>
  <c r="BG199" i="12"/>
  <c r="BH199" i="12"/>
  <c r="BI199" i="12"/>
  <c r="BJ199" i="12"/>
  <c r="BK199" i="12"/>
  <c r="BM199" i="12"/>
  <c r="BN199" i="12"/>
  <c r="BO199" i="12"/>
  <c r="BP199" i="12"/>
  <c r="BQ199" i="12"/>
  <c r="BR199" i="12"/>
  <c r="BS199" i="12"/>
  <c r="BT199" i="12"/>
  <c r="BU199" i="12"/>
  <c r="BV199" i="12"/>
  <c r="BW199" i="12"/>
  <c r="BX199" i="12"/>
  <c r="I200" i="12"/>
  <c r="J200" i="12"/>
  <c r="K200" i="12"/>
  <c r="L200" i="12"/>
  <c r="N200" i="12"/>
  <c r="O200" i="12"/>
  <c r="P200" i="12"/>
  <c r="Q200" i="12"/>
  <c r="R200" i="12"/>
  <c r="S200" i="12"/>
  <c r="T200" i="12"/>
  <c r="U200" i="12"/>
  <c r="V200" i="12"/>
  <c r="W200" i="12"/>
  <c r="X200" i="12"/>
  <c r="Y200" i="12"/>
  <c r="Z200" i="12"/>
  <c r="AA200" i="12"/>
  <c r="AB200" i="12"/>
  <c r="AC200" i="12"/>
  <c r="AE200" i="12"/>
  <c r="AF200" i="12"/>
  <c r="AG200" i="12"/>
  <c r="AH200" i="12"/>
  <c r="AI200" i="12"/>
  <c r="AJ200" i="12"/>
  <c r="AK200" i="12"/>
  <c r="AL200" i="12"/>
  <c r="AM200" i="12"/>
  <c r="AN200" i="12"/>
  <c r="AO200" i="12"/>
  <c r="AP200" i="12"/>
  <c r="AQ200" i="12"/>
  <c r="AR200" i="12"/>
  <c r="AS200" i="12"/>
  <c r="AT200" i="12"/>
  <c r="AV200" i="12"/>
  <c r="AW200" i="12"/>
  <c r="AX200" i="12"/>
  <c r="AY200" i="12"/>
  <c r="AZ200" i="12"/>
  <c r="BA200" i="12"/>
  <c r="BB200" i="12"/>
  <c r="BC200" i="12"/>
  <c r="BD200" i="12"/>
  <c r="BE200" i="12"/>
  <c r="BF200" i="12"/>
  <c r="BG200" i="12"/>
  <c r="BH200" i="12"/>
  <c r="BI200" i="12"/>
  <c r="BJ200" i="12"/>
  <c r="BK200" i="12"/>
  <c r="BM200" i="12"/>
  <c r="BN200" i="12"/>
  <c r="BO200" i="12"/>
  <c r="BP200" i="12"/>
  <c r="BQ200" i="12"/>
  <c r="BR200" i="12"/>
  <c r="BS200" i="12"/>
  <c r="BT200" i="12"/>
  <c r="BU200" i="12"/>
  <c r="BV200" i="12"/>
  <c r="BW200" i="12"/>
  <c r="BX200" i="12"/>
  <c r="I201" i="12"/>
  <c r="J201" i="12"/>
  <c r="K201" i="12"/>
  <c r="L201" i="12"/>
  <c r="N201" i="12"/>
  <c r="O201" i="12"/>
  <c r="P201" i="12"/>
  <c r="Q201" i="12"/>
  <c r="R201" i="12"/>
  <c r="S201" i="12"/>
  <c r="T201" i="12"/>
  <c r="U201" i="12"/>
  <c r="V201" i="12"/>
  <c r="W201" i="12"/>
  <c r="X201" i="12"/>
  <c r="Y201" i="12"/>
  <c r="Z201" i="12"/>
  <c r="AA201" i="12"/>
  <c r="AB201" i="12"/>
  <c r="AC201" i="12"/>
  <c r="AE201" i="12"/>
  <c r="AF201" i="12"/>
  <c r="AG201" i="12"/>
  <c r="AH201" i="12"/>
  <c r="AI201" i="12"/>
  <c r="AJ201" i="12"/>
  <c r="AK201" i="12"/>
  <c r="AL201" i="12"/>
  <c r="AM201" i="12"/>
  <c r="AN201" i="12"/>
  <c r="AO201" i="12"/>
  <c r="AP201" i="12"/>
  <c r="AQ201" i="12"/>
  <c r="AR201" i="12"/>
  <c r="AS201" i="12"/>
  <c r="AT201" i="12"/>
  <c r="AV201" i="12"/>
  <c r="AW201" i="12"/>
  <c r="AX201" i="12"/>
  <c r="AY201" i="12"/>
  <c r="AZ201" i="12"/>
  <c r="BA201" i="12"/>
  <c r="BB201" i="12"/>
  <c r="BC201" i="12"/>
  <c r="BD201" i="12"/>
  <c r="BE201" i="12"/>
  <c r="BF201" i="12"/>
  <c r="BG201" i="12"/>
  <c r="BH201" i="12"/>
  <c r="BI201" i="12"/>
  <c r="BJ201" i="12"/>
  <c r="BK201" i="12"/>
  <c r="BM201" i="12"/>
  <c r="BN201" i="12"/>
  <c r="BO201" i="12"/>
  <c r="BP201" i="12"/>
  <c r="BQ201" i="12"/>
  <c r="BR201" i="12"/>
  <c r="BS201" i="12"/>
  <c r="BT201" i="12"/>
  <c r="BU201" i="12"/>
  <c r="BV201" i="12"/>
  <c r="BW201" i="12"/>
  <c r="BX201" i="12"/>
  <c r="I202" i="12"/>
  <c r="J202" i="12"/>
  <c r="K202" i="12"/>
  <c r="L202" i="12"/>
  <c r="N202" i="12"/>
  <c r="O202" i="12"/>
  <c r="P202" i="12"/>
  <c r="Q202" i="12"/>
  <c r="R202" i="12"/>
  <c r="S202" i="12"/>
  <c r="T202" i="12"/>
  <c r="U202" i="12"/>
  <c r="V202" i="12"/>
  <c r="W202" i="12"/>
  <c r="X202" i="12"/>
  <c r="Y202" i="12"/>
  <c r="Z202" i="12"/>
  <c r="AA202" i="12"/>
  <c r="AB202" i="12"/>
  <c r="AC202" i="12"/>
  <c r="AE202" i="12"/>
  <c r="AF202" i="12"/>
  <c r="AG202" i="12"/>
  <c r="AH202" i="12"/>
  <c r="AI202" i="12"/>
  <c r="AJ202" i="12"/>
  <c r="AK202" i="12"/>
  <c r="AL202" i="12"/>
  <c r="AM202" i="12"/>
  <c r="AN202" i="12"/>
  <c r="AO202" i="12"/>
  <c r="AP202" i="12"/>
  <c r="AQ202" i="12"/>
  <c r="AR202" i="12"/>
  <c r="AS202" i="12"/>
  <c r="AT202" i="12"/>
  <c r="AV202" i="12"/>
  <c r="AW202" i="12"/>
  <c r="AX202" i="12"/>
  <c r="AY202" i="12"/>
  <c r="AZ202" i="12"/>
  <c r="BA202" i="12"/>
  <c r="BB202" i="12"/>
  <c r="BC202" i="12"/>
  <c r="BD202" i="12"/>
  <c r="BE202" i="12"/>
  <c r="BF202" i="12"/>
  <c r="BG202" i="12"/>
  <c r="BH202" i="12"/>
  <c r="BI202" i="12"/>
  <c r="BJ202" i="12"/>
  <c r="BK202" i="12"/>
  <c r="BM202" i="12"/>
  <c r="BN202" i="12"/>
  <c r="BO202" i="12"/>
  <c r="BP202" i="12"/>
  <c r="BQ202" i="12"/>
  <c r="BR202" i="12"/>
  <c r="BS202" i="12"/>
  <c r="BT202" i="12"/>
  <c r="BU202" i="12"/>
  <c r="BV202" i="12"/>
  <c r="BW202" i="12"/>
  <c r="BX202" i="12"/>
  <c r="I203" i="12"/>
  <c r="J203" i="12"/>
  <c r="K203" i="12"/>
  <c r="L203" i="12"/>
  <c r="N203" i="12"/>
  <c r="O203" i="12"/>
  <c r="P203" i="12"/>
  <c r="Q203" i="12"/>
  <c r="R203" i="12"/>
  <c r="S203" i="12"/>
  <c r="T203" i="12"/>
  <c r="U203" i="12"/>
  <c r="V203" i="12"/>
  <c r="W203" i="12"/>
  <c r="X203" i="12"/>
  <c r="Y203" i="12"/>
  <c r="Z203" i="12"/>
  <c r="AA203" i="12"/>
  <c r="AB203" i="12"/>
  <c r="AC203" i="12"/>
  <c r="AE203" i="12"/>
  <c r="AF203" i="12"/>
  <c r="AG203" i="12"/>
  <c r="AH203" i="12"/>
  <c r="AI203" i="12"/>
  <c r="AJ203" i="12"/>
  <c r="AK203" i="12"/>
  <c r="AL203" i="12"/>
  <c r="AM203" i="12"/>
  <c r="AN203" i="12"/>
  <c r="AO203" i="12"/>
  <c r="AP203" i="12"/>
  <c r="AQ203" i="12"/>
  <c r="AR203" i="12"/>
  <c r="AS203" i="12"/>
  <c r="AT203" i="12"/>
  <c r="AV203" i="12"/>
  <c r="AW203" i="12"/>
  <c r="AX203" i="12"/>
  <c r="AY203" i="12"/>
  <c r="AZ203" i="12"/>
  <c r="BA203" i="12"/>
  <c r="BB203" i="12"/>
  <c r="BC203" i="12"/>
  <c r="BD203" i="12"/>
  <c r="BE203" i="12"/>
  <c r="BF203" i="12"/>
  <c r="BG203" i="12"/>
  <c r="BH203" i="12"/>
  <c r="BI203" i="12"/>
  <c r="BJ203" i="12"/>
  <c r="BK203" i="12"/>
  <c r="BM203" i="12"/>
  <c r="BN203" i="12"/>
  <c r="BO203" i="12"/>
  <c r="BP203" i="12"/>
  <c r="BQ203" i="12"/>
  <c r="BR203" i="12"/>
  <c r="BS203" i="12"/>
  <c r="BT203" i="12"/>
  <c r="BU203" i="12"/>
  <c r="BV203" i="12"/>
  <c r="BW203" i="12"/>
  <c r="BX203" i="12"/>
  <c r="I204" i="12"/>
  <c r="J204" i="12"/>
  <c r="K204" i="12"/>
  <c r="L204" i="12"/>
  <c r="N204" i="12"/>
  <c r="O204" i="12"/>
  <c r="P204" i="12"/>
  <c r="Q204" i="12"/>
  <c r="R204" i="12"/>
  <c r="S204" i="12"/>
  <c r="T204" i="12"/>
  <c r="U204" i="12"/>
  <c r="V204" i="12"/>
  <c r="W204" i="12"/>
  <c r="X204" i="12"/>
  <c r="Y204" i="12"/>
  <c r="Z204" i="12"/>
  <c r="AA204" i="12"/>
  <c r="AB204" i="12"/>
  <c r="AC204" i="12"/>
  <c r="AE204" i="12"/>
  <c r="AF204" i="12"/>
  <c r="AG204" i="12"/>
  <c r="AH204" i="12"/>
  <c r="AI204" i="12"/>
  <c r="AJ204" i="12"/>
  <c r="AK204" i="12"/>
  <c r="AL204" i="12"/>
  <c r="AM204" i="12"/>
  <c r="AN204" i="12"/>
  <c r="AO204" i="12"/>
  <c r="AP204" i="12"/>
  <c r="AQ204" i="12"/>
  <c r="AR204" i="12"/>
  <c r="AS204" i="12"/>
  <c r="AT204" i="12"/>
  <c r="AV204" i="12"/>
  <c r="AW204" i="12"/>
  <c r="AX204" i="12"/>
  <c r="AY204" i="12"/>
  <c r="AZ204" i="12"/>
  <c r="BA204" i="12"/>
  <c r="BB204" i="12"/>
  <c r="BC204" i="12"/>
  <c r="BD204" i="12"/>
  <c r="BE204" i="12"/>
  <c r="BF204" i="12"/>
  <c r="BG204" i="12"/>
  <c r="BH204" i="12"/>
  <c r="BI204" i="12"/>
  <c r="BJ204" i="12"/>
  <c r="BK204" i="12"/>
  <c r="BM204" i="12"/>
  <c r="BN204" i="12"/>
  <c r="BO204" i="12"/>
  <c r="BP204" i="12"/>
  <c r="BQ204" i="12"/>
  <c r="BR204" i="12"/>
  <c r="BS204" i="12"/>
  <c r="BT204" i="12"/>
  <c r="BU204" i="12"/>
  <c r="BV204" i="12"/>
  <c r="BW204" i="12"/>
  <c r="BX204" i="12"/>
  <c r="I205" i="12"/>
  <c r="J205" i="12"/>
  <c r="K205" i="12"/>
  <c r="L205" i="12"/>
  <c r="N205" i="12"/>
  <c r="O205" i="12"/>
  <c r="P205" i="12"/>
  <c r="Q205" i="12"/>
  <c r="R205" i="12"/>
  <c r="S205" i="12"/>
  <c r="T205" i="12"/>
  <c r="U205" i="12"/>
  <c r="V205" i="12"/>
  <c r="W205" i="12"/>
  <c r="X205" i="12"/>
  <c r="Y205" i="12"/>
  <c r="Z205" i="12"/>
  <c r="AA205" i="12"/>
  <c r="AB205" i="12"/>
  <c r="AC205" i="12"/>
  <c r="AE205" i="12"/>
  <c r="AF205" i="12"/>
  <c r="AG205" i="12"/>
  <c r="AH205" i="12"/>
  <c r="AI205" i="12"/>
  <c r="AJ205" i="12"/>
  <c r="AK205" i="12"/>
  <c r="AL205" i="12"/>
  <c r="AM205" i="12"/>
  <c r="AN205" i="12"/>
  <c r="AO205" i="12"/>
  <c r="AP205" i="12"/>
  <c r="AQ205" i="12"/>
  <c r="AR205" i="12"/>
  <c r="AS205" i="12"/>
  <c r="AT205" i="12"/>
  <c r="AV205" i="12"/>
  <c r="AW205" i="12"/>
  <c r="AX205" i="12"/>
  <c r="AY205" i="12"/>
  <c r="AZ205" i="12"/>
  <c r="BA205" i="12"/>
  <c r="BB205" i="12"/>
  <c r="BC205" i="12"/>
  <c r="BD205" i="12"/>
  <c r="BE205" i="12"/>
  <c r="BF205" i="12"/>
  <c r="BG205" i="12"/>
  <c r="BH205" i="12"/>
  <c r="BI205" i="12"/>
  <c r="BJ205" i="12"/>
  <c r="BK205" i="12"/>
  <c r="BM205" i="12"/>
  <c r="BN205" i="12"/>
  <c r="BO205" i="12"/>
  <c r="BP205" i="12"/>
  <c r="BQ205" i="12"/>
  <c r="BR205" i="12"/>
  <c r="BS205" i="12"/>
  <c r="BT205" i="12"/>
  <c r="BU205" i="12"/>
  <c r="BV205" i="12"/>
  <c r="BW205" i="12"/>
  <c r="BX205" i="12"/>
  <c r="I206" i="12"/>
  <c r="J206" i="12"/>
  <c r="K206" i="12"/>
  <c r="L206" i="12"/>
  <c r="N206" i="12"/>
  <c r="O206" i="12"/>
  <c r="P206" i="12"/>
  <c r="Q206" i="12"/>
  <c r="R206" i="12"/>
  <c r="S206" i="12"/>
  <c r="T206" i="12"/>
  <c r="U206" i="12"/>
  <c r="V206" i="12"/>
  <c r="W206" i="12"/>
  <c r="X206" i="12"/>
  <c r="Y206" i="12"/>
  <c r="Z206" i="12"/>
  <c r="AA206" i="12"/>
  <c r="AB206" i="12"/>
  <c r="AC206" i="12"/>
  <c r="AE206" i="12"/>
  <c r="AF206" i="12"/>
  <c r="AG206" i="12"/>
  <c r="AH206" i="12"/>
  <c r="AI206" i="12"/>
  <c r="AJ206" i="12"/>
  <c r="AK206" i="12"/>
  <c r="AL206" i="12"/>
  <c r="AM206" i="12"/>
  <c r="AN206" i="12"/>
  <c r="AO206" i="12"/>
  <c r="AP206" i="12"/>
  <c r="AQ206" i="12"/>
  <c r="AR206" i="12"/>
  <c r="AS206" i="12"/>
  <c r="AT206" i="12"/>
  <c r="AV206" i="12"/>
  <c r="AW206" i="12"/>
  <c r="AX206" i="12"/>
  <c r="AY206" i="12"/>
  <c r="AZ206" i="12"/>
  <c r="BA206" i="12"/>
  <c r="BB206" i="12"/>
  <c r="BC206" i="12"/>
  <c r="BD206" i="12"/>
  <c r="BE206" i="12"/>
  <c r="BF206" i="12"/>
  <c r="BG206" i="12"/>
  <c r="BH206" i="12"/>
  <c r="BI206" i="12"/>
  <c r="BJ206" i="12"/>
  <c r="BK206" i="12"/>
  <c r="BM206" i="12"/>
  <c r="BN206" i="12"/>
  <c r="BO206" i="12"/>
  <c r="BP206" i="12"/>
  <c r="BQ206" i="12"/>
  <c r="BR206" i="12"/>
  <c r="BS206" i="12"/>
  <c r="BT206" i="12"/>
  <c r="BU206" i="12"/>
  <c r="BV206" i="12"/>
  <c r="BW206" i="12"/>
  <c r="BX206" i="12"/>
  <c r="I207" i="12"/>
  <c r="J207" i="12"/>
  <c r="K207" i="12"/>
  <c r="L207" i="12"/>
  <c r="N207" i="12"/>
  <c r="O207" i="12"/>
  <c r="P207" i="12"/>
  <c r="Q207" i="12"/>
  <c r="R207" i="12"/>
  <c r="S207" i="12"/>
  <c r="T207" i="12"/>
  <c r="U207" i="12"/>
  <c r="V207" i="12"/>
  <c r="W207" i="12"/>
  <c r="X207" i="12"/>
  <c r="Y207" i="12"/>
  <c r="Z207" i="12"/>
  <c r="AA207" i="12"/>
  <c r="AB207" i="12"/>
  <c r="AC207" i="12"/>
  <c r="AE207" i="12"/>
  <c r="AF207" i="12"/>
  <c r="AG207" i="12"/>
  <c r="AH207" i="12"/>
  <c r="AI207" i="12"/>
  <c r="AJ207" i="12"/>
  <c r="AK207" i="12"/>
  <c r="AL207" i="12"/>
  <c r="AM207" i="12"/>
  <c r="AN207" i="12"/>
  <c r="AO207" i="12"/>
  <c r="AP207" i="12"/>
  <c r="AQ207" i="12"/>
  <c r="AR207" i="12"/>
  <c r="AS207" i="12"/>
  <c r="AT207" i="12"/>
  <c r="AV207" i="12"/>
  <c r="AW207" i="12"/>
  <c r="AX207" i="12"/>
  <c r="AY207" i="12"/>
  <c r="AZ207" i="12"/>
  <c r="BA207" i="12"/>
  <c r="BB207" i="12"/>
  <c r="BC207" i="12"/>
  <c r="BD207" i="12"/>
  <c r="BE207" i="12"/>
  <c r="BF207" i="12"/>
  <c r="BG207" i="12"/>
  <c r="BH207" i="12"/>
  <c r="BI207" i="12"/>
  <c r="BJ207" i="12"/>
  <c r="BK207" i="12"/>
  <c r="BM207" i="12"/>
  <c r="BN207" i="12"/>
  <c r="BO207" i="12"/>
  <c r="BP207" i="12"/>
  <c r="BQ207" i="12"/>
  <c r="BR207" i="12"/>
  <c r="BS207" i="12"/>
  <c r="BT207" i="12"/>
  <c r="BU207" i="12"/>
  <c r="BV207" i="12"/>
  <c r="BW207" i="12"/>
  <c r="BX207" i="12"/>
  <c r="I208" i="12"/>
  <c r="J208" i="12"/>
  <c r="K208" i="12"/>
  <c r="L208" i="12"/>
  <c r="N208" i="12"/>
  <c r="O208" i="12"/>
  <c r="P208" i="12"/>
  <c r="Q208" i="12"/>
  <c r="R208" i="12"/>
  <c r="S208" i="12"/>
  <c r="T208" i="12"/>
  <c r="U208" i="12"/>
  <c r="V208" i="12"/>
  <c r="W208" i="12"/>
  <c r="X208" i="12"/>
  <c r="Y208" i="12"/>
  <c r="Z208" i="12"/>
  <c r="AA208" i="12"/>
  <c r="AB208" i="12"/>
  <c r="AC208" i="12"/>
  <c r="AE208" i="12"/>
  <c r="AF208" i="12"/>
  <c r="AG208" i="12"/>
  <c r="AH208" i="12"/>
  <c r="AI208" i="12"/>
  <c r="AJ208" i="12"/>
  <c r="AK208" i="12"/>
  <c r="AL208" i="12"/>
  <c r="AM208" i="12"/>
  <c r="AN208" i="12"/>
  <c r="AO208" i="12"/>
  <c r="AP208" i="12"/>
  <c r="AQ208" i="12"/>
  <c r="AR208" i="12"/>
  <c r="AS208" i="12"/>
  <c r="AT208" i="12"/>
  <c r="AV208" i="12"/>
  <c r="AW208" i="12"/>
  <c r="AX208" i="12"/>
  <c r="AY208" i="12"/>
  <c r="AZ208" i="12"/>
  <c r="BA208" i="12"/>
  <c r="BB208" i="12"/>
  <c r="BC208" i="12"/>
  <c r="BD208" i="12"/>
  <c r="BE208" i="12"/>
  <c r="BF208" i="12"/>
  <c r="BG208" i="12"/>
  <c r="BH208" i="12"/>
  <c r="BI208" i="12"/>
  <c r="BJ208" i="12"/>
  <c r="BK208" i="12"/>
  <c r="BM208" i="12"/>
  <c r="BN208" i="12"/>
  <c r="BO208" i="12"/>
  <c r="BP208" i="12"/>
  <c r="BQ208" i="12"/>
  <c r="BR208" i="12"/>
  <c r="BS208" i="12"/>
  <c r="BT208" i="12"/>
  <c r="BU208" i="12"/>
  <c r="BV208" i="12"/>
  <c r="BW208" i="12"/>
  <c r="BX208" i="12"/>
  <c r="I209" i="12"/>
  <c r="J209" i="12"/>
  <c r="K209" i="12"/>
  <c r="L209" i="12"/>
  <c r="N209" i="12"/>
  <c r="O209" i="12"/>
  <c r="P209" i="12"/>
  <c r="Q209" i="12"/>
  <c r="R209" i="12"/>
  <c r="S209" i="12"/>
  <c r="T209" i="12"/>
  <c r="U209" i="12"/>
  <c r="V209" i="12"/>
  <c r="W209" i="12"/>
  <c r="X209" i="12"/>
  <c r="Y209" i="12"/>
  <c r="Z209" i="12"/>
  <c r="AA209" i="12"/>
  <c r="AB209" i="12"/>
  <c r="AC209" i="12"/>
  <c r="AE209" i="12"/>
  <c r="AF209" i="12"/>
  <c r="AG209" i="12"/>
  <c r="AH209" i="12"/>
  <c r="AI209" i="12"/>
  <c r="AJ209" i="12"/>
  <c r="AK209" i="12"/>
  <c r="AL209" i="12"/>
  <c r="AM209" i="12"/>
  <c r="AN209" i="12"/>
  <c r="AO209" i="12"/>
  <c r="AP209" i="12"/>
  <c r="AQ209" i="12"/>
  <c r="AR209" i="12"/>
  <c r="AS209" i="12"/>
  <c r="AT209" i="12"/>
  <c r="AV209" i="12"/>
  <c r="AW209" i="12"/>
  <c r="AX209" i="12"/>
  <c r="AY209" i="12"/>
  <c r="AZ209" i="12"/>
  <c r="BA209" i="12"/>
  <c r="BB209" i="12"/>
  <c r="BC209" i="12"/>
  <c r="BD209" i="12"/>
  <c r="BE209" i="12"/>
  <c r="BF209" i="12"/>
  <c r="BG209" i="12"/>
  <c r="BH209" i="12"/>
  <c r="BI209" i="12"/>
  <c r="BJ209" i="12"/>
  <c r="BK209" i="12"/>
  <c r="BM209" i="12"/>
  <c r="BN209" i="12"/>
  <c r="BO209" i="12"/>
  <c r="BP209" i="12"/>
  <c r="BQ209" i="12"/>
  <c r="BR209" i="12"/>
  <c r="BS209" i="12"/>
  <c r="BT209" i="12"/>
  <c r="BU209" i="12"/>
  <c r="BV209" i="12"/>
  <c r="BW209" i="12"/>
  <c r="BX209" i="12"/>
  <c r="I210" i="12"/>
  <c r="J210" i="12"/>
  <c r="K210" i="12"/>
  <c r="L210" i="12"/>
  <c r="N210" i="12"/>
  <c r="O210" i="12"/>
  <c r="P210" i="12"/>
  <c r="Q210" i="12"/>
  <c r="R210" i="12"/>
  <c r="S210" i="12"/>
  <c r="T210" i="12"/>
  <c r="U210" i="12"/>
  <c r="V210" i="12"/>
  <c r="W210" i="12"/>
  <c r="X210" i="12"/>
  <c r="Y210" i="12"/>
  <c r="Z210" i="12"/>
  <c r="AA210" i="12"/>
  <c r="AB210" i="12"/>
  <c r="AC210" i="12"/>
  <c r="AE210" i="12"/>
  <c r="AF210" i="12"/>
  <c r="AG210" i="12"/>
  <c r="AH210" i="12"/>
  <c r="AI210" i="12"/>
  <c r="AJ210" i="12"/>
  <c r="AK210" i="12"/>
  <c r="AL210" i="12"/>
  <c r="AM210" i="12"/>
  <c r="AN210" i="12"/>
  <c r="AO210" i="12"/>
  <c r="AP210" i="12"/>
  <c r="AQ210" i="12"/>
  <c r="AR210" i="12"/>
  <c r="AS210" i="12"/>
  <c r="AT210" i="12"/>
  <c r="AV210" i="12"/>
  <c r="AW210" i="12"/>
  <c r="AX210" i="12"/>
  <c r="AY210" i="12"/>
  <c r="AZ210" i="12"/>
  <c r="BA210" i="12"/>
  <c r="BB210" i="12"/>
  <c r="BC210" i="12"/>
  <c r="BD210" i="12"/>
  <c r="BE210" i="12"/>
  <c r="BF210" i="12"/>
  <c r="BG210" i="12"/>
  <c r="BH210" i="12"/>
  <c r="BI210" i="12"/>
  <c r="BJ210" i="12"/>
  <c r="BK210" i="12"/>
  <c r="BM210" i="12"/>
  <c r="BN210" i="12"/>
  <c r="BO210" i="12"/>
  <c r="BP210" i="12"/>
  <c r="BQ210" i="12"/>
  <c r="BR210" i="12"/>
  <c r="BS210" i="12"/>
  <c r="BT210" i="12"/>
  <c r="BU210" i="12"/>
  <c r="BV210" i="12"/>
  <c r="BW210" i="12"/>
  <c r="BX210" i="12"/>
  <c r="I211" i="12"/>
  <c r="J211" i="12"/>
  <c r="K211" i="12"/>
  <c r="L211" i="12"/>
  <c r="N211" i="12"/>
  <c r="O211" i="12"/>
  <c r="P211" i="12"/>
  <c r="Q211" i="12"/>
  <c r="R211" i="12"/>
  <c r="S211" i="12"/>
  <c r="T211" i="12"/>
  <c r="U211" i="12"/>
  <c r="V211" i="12"/>
  <c r="W211" i="12"/>
  <c r="X211" i="12"/>
  <c r="Y211" i="12"/>
  <c r="Z211" i="12"/>
  <c r="AA211" i="12"/>
  <c r="AB211" i="12"/>
  <c r="AC211" i="12"/>
  <c r="AE211" i="12"/>
  <c r="AF211" i="12"/>
  <c r="AG211" i="12"/>
  <c r="AH211" i="12"/>
  <c r="AI211" i="12"/>
  <c r="AJ211" i="12"/>
  <c r="AK211" i="12"/>
  <c r="AL211" i="12"/>
  <c r="AM211" i="12"/>
  <c r="AN211" i="12"/>
  <c r="AO211" i="12"/>
  <c r="AP211" i="12"/>
  <c r="AQ211" i="12"/>
  <c r="AR211" i="12"/>
  <c r="AS211" i="12"/>
  <c r="AT211" i="12"/>
  <c r="AV211" i="12"/>
  <c r="AW211" i="12"/>
  <c r="AX211" i="12"/>
  <c r="AY211" i="12"/>
  <c r="AZ211" i="12"/>
  <c r="BA211" i="12"/>
  <c r="BB211" i="12"/>
  <c r="BC211" i="12"/>
  <c r="BD211" i="12"/>
  <c r="BE211" i="12"/>
  <c r="BF211" i="12"/>
  <c r="BG211" i="12"/>
  <c r="BH211" i="12"/>
  <c r="BI211" i="12"/>
  <c r="BJ211" i="12"/>
  <c r="BK211" i="12"/>
  <c r="BM211" i="12"/>
  <c r="BN211" i="12"/>
  <c r="BO211" i="12"/>
  <c r="BP211" i="12"/>
  <c r="BQ211" i="12"/>
  <c r="BR211" i="12"/>
  <c r="BS211" i="12"/>
  <c r="BT211" i="12"/>
  <c r="BU211" i="12"/>
  <c r="BV211" i="12"/>
  <c r="BW211" i="12"/>
  <c r="BX211" i="12"/>
  <c r="I212" i="12"/>
  <c r="J212" i="12"/>
  <c r="K212" i="12"/>
  <c r="L212" i="12"/>
  <c r="N212" i="12"/>
  <c r="O212" i="12"/>
  <c r="P212" i="12"/>
  <c r="Q212" i="12"/>
  <c r="R212" i="12"/>
  <c r="S212" i="12"/>
  <c r="T212" i="12"/>
  <c r="U212" i="12"/>
  <c r="V212" i="12"/>
  <c r="W212" i="12"/>
  <c r="X212" i="12"/>
  <c r="Y212" i="12"/>
  <c r="Z212" i="12"/>
  <c r="AA212" i="12"/>
  <c r="AB212" i="12"/>
  <c r="AC212" i="12"/>
  <c r="AE212" i="12"/>
  <c r="AF212" i="12"/>
  <c r="AG212" i="12"/>
  <c r="AH212" i="12"/>
  <c r="AI212" i="12"/>
  <c r="AJ212" i="12"/>
  <c r="AK212" i="12"/>
  <c r="AL212" i="12"/>
  <c r="AM212" i="12"/>
  <c r="AN212" i="12"/>
  <c r="AO212" i="12"/>
  <c r="AP212" i="12"/>
  <c r="AQ212" i="12"/>
  <c r="AR212" i="12"/>
  <c r="AS212" i="12"/>
  <c r="AT212" i="12"/>
  <c r="AV212" i="12"/>
  <c r="AW212" i="12"/>
  <c r="AX212" i="12"/>
  <c r="AY212" i="12"/>
  <c r="AZ212" i="12"/>
  <c r="BA212" i="12"/>
  <c r="BB212" i="12"/>
  <c r="BC212" i="12"/>
  <c r="BD212" i="12"/>
  <c r="BE212" i="12"/>
  <c r="BF212" i="12"/>
  <c r="BG212" i="12"/>
  <c r="BH212" i="12"/>
  <c r="BI212" i="12"/>
  <c r="BJ212" i="12"/>
  <c r="BK212" i="12"/>
  <c r="BM212" i="12"/>
  <c r="BN212" i="12"/>
  <c r="BO212" i="12"/>
  <c r="BP212" i="12"/>
  <c r="BQ212" i="12"/>
  <c r="BR212" i="12"/>
  <c r="BS212" i="12"/>
  <c r="BT212" i="12"/>
  <c r="BU212" i="12"/>
  <c r="BV212" i="12"/>
  <c r="BW212" i="12"/>
  <c r="BX212" i="12"/>
  <c r="I213" i="12"/>
  <c r="J213" i="12"/>
  <c r="K213" i="12"/>
  <c r="L213" i="12"/>
  <c r="N213" i="12"/>
  <c r="O213" i="12"/>
  <c r="P213" i="12"/>
  <c r="Q213" i="12"/>
  <c r="R213" i="12"/>
  <c r="S213" i="12"/>
  <c r="T213" i="12"/>
  <c r="U213" i="12"/>
  <c r="V213" i="12"/>
  <c r="W213" i="12"/>
  <c r="X213" i="12"/>
  <c r="Y213" i="12"/>
  <c r="Z213" i="12"/>
  <c r="AA213" i="12"/>
  <c r="AB213" i="12"/>
  <c r="AC213" i="12"/>
  <c r="AE213" i="12"/>
  <c r="AF213" i="12"/>
  <c r="AG213" i="12"/>
  <c r="AH213" i="12"/>
  <c r="AI213" i="12"/>
  <c r="AJ213" i="12"/>
  <c r="AK213" i="12"/>
  <c r="AL213" i="12"/>
  <c r="AM213" i="12"/>
  <c r="AN213" i="12"/>
  <c r="AO213" i="12"/>
  <c r="AP213" i="12"/>
  <c r="AQ213" i="12"/>
  <c r="AR213" i="12"/>
  <c r="AS213" i="12"/>
  <c r="AT213" i="12"/>
  <c r="AV213" i="12"/>
  <c r="AW213" i="12"/>
  <c r="AX213" i="12"/>
  <c r="AY213" i="12"/>
  <c r="AZ213" i="12"/>
  <c r="BA213" i="12"/>
  <c r="BB213" i="12"/>
  <c r="BC213" i="12"/>
  <c r="BD213" i="12"/>
  <c r="BE213" i="12"/>
  <c r="BF213" i="12"/>
  <c r="BG213" i="12"/>
  <c r="BH213" i="12"/>
  <c r="BI213" i="12"/>
  <c r="BJ213" i="12"/>
  <c r="BK213" i="12"/>
  <c r="BM213" i="12"/>
  <c r="BN213" i="12"/>
  <c r="BO213" i="12"/>
  <c r="BP213" i="12"/>
  <c r="BQ213" i="12"/>
  <c r="BR213" i="12"/>
  <c r="BS213" i="12"/>
  <c r="BT213" i="12"/>
  <c r="BU213" i="12"/>
  <c r="BV213" i="12"/>
  <c r="BW213" i="12"/>
  <c r="BX213" i="12"/>
  <c r="I214" i="12"/>
  <c r="J214" i="12"/>
  <c r="K214" i="12"/>
  <c r="L214" i="12"/>
  <c r="N214" i="12"/>
  <c r="O214" i="12"/>
  <c r="P214" i="12"/>
  <c r="Q214" i="12"/>
  <c r="R214" i="12"/>
  <c r="S214" i="12"/>
  <c r="T214" i="12"/>
  <c r="U214" i="12"/>
  <c r="V214" i="12"/>
  <c r="W214" i="12"/>
  <c r="X214" i="12"/>
  <c r="Y214" i="12"/>
  <c r="Z214" i="12"/>
  <c r="AA214" i="12"/>
  <c r="AB214" i="12"/>
  <c r="AC214" i="12"/>
  <c r="AE214" i="12"/>
  <c r="AF214" i="12"/>
  <c r="AG214" i="12"/>
  <c r="AH214" i="12"/>
  <c r="AI214" i="12"/>
  <c r="AJ214" i="12"/>
  <c r="AK214" i="12"/>
  <c r="AL214" i="12"/>
  <c r="AM214" i="12"/>
  <c r="AN214" i="12"/>
  <c r="AO214" i="12"/>
  <c r="AP214" i="12"/>
  <c r="AQ214" i="12"/>
  <c r="AR214" i="12"/>
  <c r="AS214" i="12"/>
  <c r="AT214" i="12"/>
  <c r="AV214" i="12"/>
  <c r="AW214" i="12"/>
  <c r="AX214" i="12"/>
  <c r="AY214" i="12"/>
  <c r="AZ214" i="12"/>
  <c r="BA214" i="12"/>
  <c r="BB214" i="12"/>
  <c r="BC214" i="12"/>
  <c r="BD214" i="12"/>
  <c r="BE214" i="12"/>
  <c r="BF214" i="12"/>
  <c r="BG214" i="12"/>
  <c r="BH214" i="12"/>
  <c r="BI214" i="12"/>
  <c r="BJ214" i="12"/>
  <c r="BK214" i="12"/>
  <c r="BM214" i="12"/>
  <c r="BN214" i="12"/>
  <c r="BO214" i="12"/>
  <c r="BP214" i="12"/>
  <c r="BQ214" i="12"/>
  <c r="BR214" i="12"/>
  <c r="BS214" i="12"/>
  <c r="BT214" i="12"/>
  <c r="BU214" i="12"/>
  <c r="BV214" i="12"/>
  <c r="BW214" i="12"/>
  <c r="BX214" i="12"/>
  <c r="I215" i="12"/>
  <c r="J215" i="12"/>
  <c r="K215" i="12"/>
  <c r="L215" i="12"/>
  <c r="N215" i="12"/>
  <c r="O215" i="12"/>
  <c r="P215" i="12"/>
  <c r="Q215" i="12"/>
  <c r="R215" i="12"/>
  <c r="S215" i="12"/>
  <c r="T215" i="12"/>
  <c r="U215" i="12"/>
  <c r="V215" i="12"/>
  <c r="W215" i="12"/>
  <c r="X215" i="12"/>
  <c r="Y215" i="12"/>
  <c r="Z215" i="12"/>
  <c r="AA215" i="12"/>
  <c r="AB215" i="12"/>
  <c r="AC215" i="12"/>
  <c r="AE215" i="12"/>
  <c r="AF215" i="12"/>
  <c r="AG215" i="12"/>
  <c r="AH215" i="12"/>
  <c r="AI215" i="12"/>
  <c r="AJ215" i="12"/>
  <c r="AK215" i="12"/>
  <c r="AL215" i="12"/>
  <c r="AM215" i="12"/>
  <c r="AN215" i="12"/>
  <c r="AO215" i="12"/>
  <c r="AP215" i="12"/>
  <c r="AQ215" i="12"/>
  <c r="AR215" i="12"/>
  <c r="AS215" i="12"/>
  <c r="AT215" i="12"/>
  <c r="AV215" i="12"/>
  <c r="AW215" i="12"/>
  <c r="AX215" i="12"/>
  <c r="AY215" i="12"/>
  <c r="AZ215" i="12"/>
  <c r="BA215" i="12"/>
  <c r="BB215" i="12"/>
  <c r="BC215" i="12"/>
  <c r="BD215" i="12"/>
  <c r="BE215" i="12"/>
  <c r="BF215" i="12"/>
  <c r="BG215" i="12"/>
  <c r="BH215" i="12"/>
  <c r="BI215" i="12"/>
  <c r="BJ215" i="12"/>
  <c r="BK215" i="12"/>
  <c r="BM215" i="12"/>
  <c r="BN215" i="12"/>
  <c r="BO215" i="12"/>
  <c r="BP215" i="12"/>
  <c r="BQ215" i="12"/>
  <c r="BR215" i="12"/>
  <c r="BS215" i="12"/>
  <c r="BT215" i="12"/>
  <c r="BU215" i="12"/>
  <c r="BV215" i="12"/>
  <c r="BW215" i="12"/>
  <c r="BX215" i="12"/>
  <c r="I216" i="12"/>
  <c r="J216" i="12"/>
  <c r="K216" i="12"/>
  <c r="L216" i="12"/>
  <c r="N216" i="12"/>
  <c r="O216" i="12"/>
  <c r="P216" i="12"/>
  <c r="Q216" i="12"/>
  <c r="R216" i="12"/>
  <c r="S216" i="12"/>
  <c r="T216" i="12"/>
  <c r="U216" i="12"/>
  <c r="V216" i="12"/>
  <c r="W216" i="12"/>
  <c r="X216" i="12"/>
  <c r="Y216" i="12"/>
  <c r="Z216" i="12"/>
  <c r="AA216" i="12"/>
  <c r="AB216" i="12"/>
  <c r="AC216" i="12"/>
  <c r="AE216" i="12"/>
  <c r="AF216" i="12"/>
  <c r="AG216" i="12"/>
  <c r="AH216" i="12"/>
  <c r="AI216" i="12"/>
  <c r="AJ216" i="12"/>
  <c r="AK216" i="12"/>
  <c r="AL216" i="12"/>
  <c r="AM216" i="12"/>
  <c r="AN216" i="12"/>
  <c r="AO216" i="12"/>
  <c r="AP216" i="12"/>
  <c r="AQ216" i="12"/>
  <c r="AR216" i="12"/>
  <c r="AS216" i="12"/>
  <c r="AT216" i="12"/>
  <c r="AV216" i="12"/>
  <c r="AW216" i="12"/>
  <c r="AX216" i="12"/>
  <c r="AY216" i="12"/>
  <c r="AZ216" i="12"/>
  <c r="BA216" i="12"/>
  <c r="BB216" i="12"/>
  <c r="BC216" i="12"/>
  <c r="BD216" i="12"/>
  <c r="BE216" i="12"/>
  <c r="BF216" i="12"/>
  <c r="BG216" i="12"/>
  <c r="BH216" i="12"/>
  <c r="BI216" i="12"/>
  <c r="BJ216" i="12"/>
  <c r="BK216" i="12"/>
  <c r="BM216" i="12"/>
  <c r="BN216" i="12"/>
  <c r="BO216" i="12"/>
  <c r="BP216" i="12"/>
  <c r="BQ216" i="12"/>
  <c r="BR216" i="12"/>
  <c r="BS216" i="12"/>
  <c r="BT216" i="12"/>
  <c r="BU216" i="12"/>
  <c r="BV216" i="12"/>
  <c r="BW216" i="12"/>
  <c r="BX216" i="12"/>
  <c r="I217" i="12"/>
  <c r="J217" i="12"/>
  <c r="K217" i="12"/>
  <c r="L217" i="12"/>
  <c r="N217" i="12"/>
  <c r="O217" i="12"/>
  <c r="P217" i="12"/>
  <c r="Q217" i="12"/>
  <c r="R217" i="12"/>
  <c r="S217" i="12"/>
  <c r="T217" i="12"/>
  <c r="U217" i="12"/>
  <c r="V217" i="12"/>
  <c r="W217" i="12"/>
  <c r="X217" i="12"/>
  <c r="Y217" i="12"/>
  <c r="Z217" i="12"/>
  <c r="AA217" i="12"/>
  <c r="AB217" i="12"/>
  <c r="AC217" i="12"/>
  <c r="AE217" i="12"/>
  <c r="AF217" i="12"/>
  <c r="AG217" i="12"/>
  <c r="AH217" i="12"/>
  <c r="AI217" i="12"/>
  <c r="AJ217" i="12"/>
  <c r="AK217" i="12"/>
  <c r="AL217" i="12"/>
  <c r="AM217" i="12"/>
  <c r="AN217" i="12"/>
  <c r="AO217" i="12"/>
  <c r="AP217" i="12"/>
  <c r="AQ217" i="12"/>
  <c r="AR217" i="12"/>
  <c r="AS217" i="12"/>
  <c r="AT217" i="12"/>
  <c r="AV217" i="12"/>
  <c r="AW217" i="12"/>
  <c r="AX217" i="12"/>
  <c r="AY217" i="12"/>
  <c r="AZ217" i="12"/>
  <c r="BA217" i="12"/>
  <c r="BB217" i="12"/>
  <c r="BC217" i="12"/>
  <c r="BD217" i="12"/>
  <c r="BE217" i="12"/>
  <c r="BF217" i="12"/>
  <c r="BG217" i="12"/>
  <c r="BH217" i="12"/>
  <c r="BI217" i="12"/>
  <c r="BJ217" i="12"/>
  <c r="BK217" i="12"/>
  <c r="BM217" i="12"/>
  <c r="BN217" i="12"/>
  <c r="BO217" i="12"/>
  <c r="BP217" i="12"/>
  <c r="BQ217" i="12"/>
  <c r="BR217" i="12"/>
  <c r="BS217" i="12"/>
  <c r="BT217" i="12"/>
  <c r="BU217" i="12"/>
  <c r="BV217" i="12"/>
  <c r="BW217" i="12"/>
  <c r="BX217" i="12"/>
  <c r="I218" i="12"/>
  <c r="J218" i="12"/>
  <c r="K218" i="12"/>
  <c r="L218" i="12"/>
  <c r="N218" i="12"/>
  <c r="O218" i="12"/>
  <c r="P218" i="12"/>
  <c r="Q218" i="12"/>
  <c r="R218" i="12"/>
  <c r="S218" i="12"/>
  <c r="T218" i="12"/>
  <c r="U218" i="12"/>
  <c r="V218" i="12"/>
  <c r="W218" i="12"/>
  <c r="X218" i="12"/>
  <c r="Y218" i="12"/>
  <c r="Z218" i="12"/>
  <c r="AA218" i="12"/>
  <c r="AB218" i="12"/>
  <c r="AC218" i="12"/>
  <c r="AE218" i="12"/>
  <c r="AF218" i="12"/>
  <c r="AG218" i="12"/>
  <c r="AH218" i="12"/>
  <c r="AI218" i="12"/>
  <c r="AJ218" i="12"/>
  <c r="AK218" i="12"/>
  <c r="AL218" i="12"/>
  <c r="AM218" i="12"/>
  <c r="AN218" i="12"/>
  <c r="AO218" i="12"/>
  <c r="AP218" i="12"/>
  <c r="AQ218" i="12"/>
  <c r="AR218" i="12"/>
  <c r="AS218" i="12"/>
  <c r="AT218" i="12"/>
  <c r="AV218" i="12"/>
  <c r="AW218" i="12"/>
  <c r="AX218" i="12"/>
  <c r="AY218" i="12"/>
  <c r="AZ218" i="12"/>
  <c r="BA218" i="12"/>
  <c r="BB218" i="12"/>
  <c r="BC218" i="12"/>
  <c r="BD218" i="12"/>
  <c r="BE218" i="12"/>
  <c r="BF218" i="12"/>
  <c r="BG218" i="12"/>
  <c r="BH218" i="12"/>
  <c r="BI218" i="12"/>
  <c r="BJ218" i="12"/>
  <c r="BK218" i="12"/>
  <c r="BM218" i="12"/>
  <c r="BN218" i="12"/>
  <c r="BO218" i="12"/>
  <c r="BP218" i="12"/>
  <c r="BQ218" i="12"/>
  <c r="BR218" i="12"/>
  <c r="BS218" i="12"/>
  <c r="BT218" i="12"/>
  <c r="BU218" i="12"/>
  <c r="BV218" i="12"/>
  <c r="BW218" i="12"/>
  <c r="BX218" i="12"/>
  <c r="I219" i="12"/>
  <c r="J219" i="12"/>
  <c r="K219" i="12"/>
  <c r="L219" i="12"/>
  <c r="N219" i="12"/>
  <c r="O219" i="12"/>
  <c r="P219" i="12"/>
  <c r="Q219" i="12"/>
  <c r="R219" i="12"/>
  <c r="S219" i="12"/>
  <c r="T219" i="12"/>
  <c r="U219" i="12"/>
  <c r="V219" i="12"/>
  <c r="W219" i="12"/>
  <c r="X219" i="12"/>
  <c r="Y219" i="12"/>
  <c r="Z219" i="12"/>
  <c r="AA219" i="12"/>
  <c r="AB219" i="12"/>
  <c r="AC219" i="12"/>
  <c r="AE219" i="12"/>
  <c r="AF219" i="12"/>
  <c r="AG219" i="12"/>
  <c r="AH219" i="12"/>
  <c r="AI219" i="12"/>
  <c r="AJ219" i="12"/>
  <c r="AK219" i="12"/>
  <c r="AL219" i="12"/>
  <c r="AM219" i="12"/>
  <c r="AN219" i="12"/>
  <c r="AO219" i="12"/>
  <c r="AP219" i="12"/>
  <c r="AQ219" i="12"/>
  <c r="AR219" i="12"/>
  <c r="AS219" i="12"/>
  <c r="AT219" i="12"/>
  <c r="AV219" i="12"/>
  <c r="AW219" i="12"/>
  <c r="AX219" i="12"/>
  <c r="AY219" i="12"/>
  <c r="AZ219" i="12"/>
  <c r="BA219" i="12"/>
  <c r="BB219" i="12"/>
  <c r="BC219" i="12"/>
  <c r="BD219" i="12"/>
  <c r="BE219" i="12"/>
  <c r="BF219" i="12"/>
  <c r="BG219" i="12"/>
  <c r="BH219" i="12"/>
  <c r="BI219" i="12"/>
  <c r="BJ219" i="12"/>
  <c r="BK219" i="12"/>
  <c r="BM219" i="12"/>
  <c r="BN219" i="12"/>
  <c r="BO219" i="12"/>
  <c r="BP219" i="12"/>
  <c r="BQ219" i="12"/>
  <c r="BR219" i="12"/>
  <c r="BS219" i="12"/>
  <c r="BT219" i="12"/>
  <c r="BU219" i="12"/>
  <c r="BV219" i="12"/>
  <c r="BW219" i="12"/>
  <c r="BX219" i="12"/>
  <c r="I220" i="12"/>
  <c r="J220" i="12"/>
  <c r="K220" i="12"/>
  <c r="L220" i="12"/>
  <c r="N220" i="12"/>
  <c r="O220" i="12"/>
  <c r="P220" i="12"/>
  <c r="Q220" i="12"/>
  <c r="R220" i="12"/>
  <c r="S220" i="12"/>
  <c r="T220" i="12"/>
  <c r="U220" i="12"/>
  <c r="V220" i="12"/>
  <c r="W220" i="12"/>
  <c r="X220" i="12"/>
  <c r="Y220" i="12"/>
  <c r="Z220" i="12"/>
  <c r="AA220" i="12"/>
  <c r="AB220" i="12"/>
  <c r="AC220" i="12"/>
  <c r="AE220" i="12"/>
  <c r="AF220" i="12"/>
  <c r="AG220" i="12"/>
  <c r="AH220" i="12"/>
  <c r="AI220" i="12"/>
  <c r="AJ220" i="12"/>
  <c r="AK220" i="12"/>
  <c r="AL220" i="12"/>
  <c r="AM220" i="12"/>
  <c r="AN220" i="12"/>
  <c r="AO220" i="12"/>
  <c r="AP220" i="12"/>
  <c r="AQ220" i="12"/>
  <c r="AR220" i="12"/>
  <c r="AS220" i="12"/>
  <c r="AT220" i="12"/>
  <c r="AV220" i="12"/>
  <c r="AW220" i="12"/>
  <c r="AX220" i="12"/>
  <c r="AY220" i="12"/>
  <c r="AZ220" i="12"/>
  <c r="BA220" i="12"/>
  <c r="BB220" i="12"/>
  <c r="BC220" i="12"/>
  <c r="BD220" i="12"/>
  <c r="BE220" i="12"/>
  <c r="BF220" i="12"/>
  <c r="BG220" i="12"/>
  <c r="BH220" i="12"/>
  <c r="BI220" i="12"/>
  <c r="BJ220" i="12"/>
  <c r="BK220" i="12"/>
  <c r="BM220" i="12"/>
  <c r="BN220" i="12"/>
  <c r="BO220" i="12"/>
  <c r="BP220" i="12"/>
  <c r="BQ220" i="12"/>
  <c r="BR220" i="12"/>
  <c r="BS220" i="12"/>
  <c r="BT220" i="12"/>
  <c r="BU220" i="12"/>
  <c r="BV220" i="12"/>
  <c r="BW220" i="12"/>
  <c r="BX220" i="12"/>
  <c r="I221" i="12"/>
  <c r="J221" i="12"/>
  <c r="K221" i="12"/>
  <c r="L221" i="12"/>
  <c r="N221" i="12"/>
  <c r="O221" i="12"/>
  <c r="P221" i="12"/>
  <c r="Q221" i="12"/>
  <c r="R221" i="12"/>
  <c r="S221" i="12"/>
  <c r="T221" i="12"/>
  <c r="U221" i="12"/>
  <c r="V221" i="12"/>
  <c r="W221" i="12"/>
  <c r="X221" i="12"/>
  <c r="Y221" i="12"/>
  <c r="Z221" i="12"/>
  <c r="AA221" i="12"/>
  <c r="AB221" i="12"/>
  <c r="AC221" i="12"/>
  <c r="AE221" i="12"/>
  <c r="AF221" i="12"/>
  <c r="AG221" i="12"/>
  <c r="AH221" i="12"/>
  <c r="AI221" i="12"/>
  <c r="AJ221" i="12"/>
  <c r="AK221" i="12"/>
  <c r="AL221" i="12"/>
  <c r="AM221" i="12"/>
  <c r="AN221" i="12"/>
  <c r="AO221" i="12"/>
  <c r="AP221" i="12"/>
  <c r="AQ221" i="12"/>
  <c r="AR221" i="12"/>
  <c r="AS221" i="12"/>
  <c r="AT221" i="12"/>
  <c r="AV221" i="12"/>
  <c r="AW221" i="12"/>
  <c r="AX221" i="12"/>
  <c r="AY221" i="12"/>
  <c r="AZ221" i="12"/>
  <c r="BA221" i="12"/>
  <c r="BB221" i="12"/>
  <c r="BC221" i="12"/>
  <c r="BD221" i="12"/>
  <c r="BE221" i="12"/>
  <c r="BF221" i="12"/>
  <c r="BG221" i="12"/>
  <c r="BH221" i="12"/>
  <c r="BI221" i="12"/>
  <c r="BJ221" i="12"/>
  <c r="BK221" i="12"/>
  <c r="BM221" i="12"/>
  <c r="BN221" i="12"/>
  <c r="BO221" i="12"/>
  <c r="BP221" i="12"/>
  <c r="BQ221" i="12"/>
  <c r="BR221" i="12"/>
  <c r="BS221" i="12"/>
  <c r="BT221" i="12"/>
  <c r="BU221" i="12"/>
  <c r="BV221" i="12"/>
  <c r="BW221" i="12"/>
  <c r="BX221" i="12"/>
  <c r="I222" i="12"/>
  <c r="J222" i="12"/>
  <c r="K222" i="12"/>
  <c r="L222" i="12"/>
  <c r="N222" i="12"/>
  <c r="O222" i="12"/>
  <c r="P222" i="12"/>
  <c r="Q222" i="12"/>
  <c r="R222" i="12"/>
  <c r="S222" i="12"/>
  <c r="T222" i="12"/>
  <c r="U222" i="12"/>
  <c r="V222" i="12"/>
  <c r="W222" i="12"/>
  <c r="X222" i="12"/>
  <c r="Y222" i="12"/>
  <c r="Z222" i="12"/>
  <c r="AA222" i="12"/>
  <c r="AB222" i="12"/>
  <c r="AC222" i="12"/>
  <c r="AE222" i="12"/>
  <c r="AF222" i="12"/>
  <c r="AG222" i="12"/>
  <c r="AH222" i="12"/>
  <c r="AI222" i="12"/>
  <c r="AJ222" i="12"/>
  <c r="AK222" i="12"/>
  <c r="AL222" i="12"/>
  <c r="AM222" i="12"/>
  <c r="AN222" i="12"/>
  <c r="AO222" i="12"/>
  <c r="AP222" i="12"/>
  <c r="AQ222" i="12"/>
  <c r="AR222" i="12"/>
  <c r="AS222" i="12"/>
  <c r="AT222" i="12"/>
  <c r="AV222" i="12"/>
  <c r="AW222" i="12"/>
  <c r="AX222" i="12"/>
  <c r="AY222" i="12"/>
  <c r="AZ222" i="12"/>
  <c r="BA222" i="12"/>
  <c r="BB222" i="12"/>
  <c r="BC222" i="12"/>
  <c r="BD222" i="12"/>
  <c r="BE222" i="12"/>
  <c r="BF222" i="12"/>
  <c r="BG222" i="12"/>
  <c r="BH222" i="12"/>
  <c r="BI222" i="12"/>
  <c r="BJ222" i="12"/>
  <c r="BK222" i="12"/>
  <c r="BM222" i="12"/>
  <c r="BN222" i="12"/>
  <c r="BO222" i="12"/>
  <c r="BP222" i="12"/>
  <c r="BQ222" i="12"/>
  <c r="BR222" i="12"/>
  <c r="BS222" i="12"/>
  <c r="BT222" i="12"/>
  <c r="BU222" i="12"/>
  <c r="BV222" i="12"/>
  <c r="BW222" i="12"/>
  <c r="BX222" i="12"/>
  <c r="I223" i="12"/>
  <c r="J223" i="12"/>
  <c r="K223" i="12"/>
  <c r="L223" i="12"/>
  <c r="N223" i="12"/>
  <c r="O223" i="12"/>
  <c r="P223" i="12"/>
  <c r="Q223" i="12"/>
  <c r="R223" i="12"/>
  <c r="S223" i="12"/>
  <c r="T223" i="12"/>
  <c r="U223" i="12"/>
  <c r="V223" i="12"/>
  <c r="W223" i="12"/>
  <c r="X223" i="12"/>
  <c r="Y223" i="12"/>
  <c r="Z223" i="12"/>
  <c r="AA223" i="12"/>
  <c r="AB223" i="12"/>
  <c r="AC223" i="12"/>
  <c r="AE223" i="12"/>
  <c r="AF223" i="12"/>
  <c r="AG223" i="12"/>
  <c r="AH223" i="12"/>
  <c r="AI223" i="12"/>
  <c r="AJ223" i="12"/>
  <c r="AK223" i="12"/>
  <c r="AL223" i="12"/>
  <c r="AM223" i="12"/>
  <c r="AN223" i="12"/>
  <c r="AO223" i="12"/>
  <c r="AP223" i="12"/>
  <c r="AQ223" i="12"/>
  <c r="AR223" i="12"/>
  <c r="AS223" i="12"/>
  <c r="AT223" i="12"/>
  <c r="AV223" i="12"/>
  <c r="AW223" i="12"/>
  <c r="AX223" i="12"/>
  <c r="AY223" i="12"/>
  <c r="AZ223" i="12"/>
  <c r="BA223" i="12"/>
  <c r="BB223" i="12"/>
  <c r="BC223" i="12"/>
  <c r="BD223" i="12"/>
  <c r="BE223" i="12"/>
  <c r="BF223" i="12"/>
  <c r="BG223" i="12"/>
  <c r="BH223" i="12"/>
  <c r="BI223" i="12"/>
  <c r="BJ223" i="12"/>
  <c r="BK223" i="12"/>
  <c r="BM223" i="12"/>
  <c r="BN223" i="12"/>
  <c r="BO223" i="12"/>
  <c r="BP223" i="12"/>
  <c r="BQ223" i="12"/>
  <c r="BR223" i="12"/>
  <c r="BS223" i="12"/>
  <c r="BT223" i="12"/>
  <c r="BU223" i="12"/>
  <c r="BV223" i="12"/>
  <c r="BW223" i="12"/>
  <c r="BX223" i="12"/>
  <c r="I224" i="12"/>
  <c r="J224" i="12"/>
  <c r="K224" i="12"/>
  <c r="L224" i="12"/>
  <c r="N224" i="12"/>
  <c r="O224" i="12"/>
  <c r="P224" i="12"/>
  <c r="Q224" i="12"/>
  <c r="R224" i="12"/>
  <c r="S224" i="12"/>
  <c r="T224" i="12"/>
  <c r="U224" i="12"/>
  <c r="V224" i="12"/>
  <c r="W224" i="12"/>
  <c r="X224" i="12"/>
  <c r="Y224" i="12"/>
  <c r="Z224" i="12"/>
  <c r="AA224" i="12"/>
  <c r="AB224" i="12"/>
  <c r="AC224" i="12"/>
  <c r="AE224" i="12"/>
  <c r="AF224" i="12"/>
  <c r="AG224" i="12"/>
  <c r="AH224" i="12"/>
  <c r="AI224" i="12"/>
  <c r="AJ224" i="12"/>
  <c r="AK224" i="12"/>
  <c r="AL224" i="12"/>
  <c r="AM224" i="12"/>
  <c r="AN224" i="12"/>
  <c r="AO224" i="12"/>
  <c r="AP224" i="12"/>
  <c r="AQ224" i="12"/>
  <c r="AR224" i="12"/>
  <c r="AS224" i="12"/>
  <c r="AT224" i="12"/>
  <c r="AV224" i="12"/>
  <c r="AW224" i="12"/>
  <c r="AX224" i="12"/>
  <c r="AY224" i="12"/>
  <c r="AZ224" i="12"/>
  <c r="BA224" i="12"/>
  <c r="BB224" i="12"/>
  <c r="BC224" i="12"/>
  <c r="BD224" i="12"/>
  <c r="BE224" i="12"/>
  <c r="BF224" i="12"/>
  <c r="BG224" i="12"/>
  <c r="BH224" i="12"/>
  <c r="BI224" i="12"/>
  <c r="BJ224" i="12"/>
  <c r="BK224" i="12"/>
  <c r="BM224" i="12"/>
  <c r="BN224" i="12"/>
  <c r="BO224" i="12"/>
  <c r="BP224" i="12"/>
  <c r="BQ224" i="12"/>
  <c r="BR224" i="12"/>
  <c r="BS224" i="12"/>
  <c r="BT224" i="12"/>
  <c r="BU224" i="12"/>
  <c r="BV224" i="12"/>
  <c r="BW224" i="12"/>
  <c r="BX224" i="12"/>
  <c r="I225" i="12"/>
  <c r="J225" i="12"/>
  <c r="K225" i="12"/>
  <c r="L225" i="12"/>
  <c r="N225" i="12"/>
  <c r="O225" i="12"/>
  <c r="P225" i="12"/>
  <c r="Q225" i="12"/>
  <c r="R225" i="12"/>
  <c r="S225" i="12"/>
  <c r="T225" i="12"/>
  <c r="U225" i="12"/>
  <c r="V225" i="12"/>
  <c r="W225" i="12"/>
  <c r="X225" i="12"/>
  <c r="Y225" i="12"/>
  <c r="Z225" i="12"/>
  <c r="AA225" i="12"/>
  <c r="AB225" i="12"/>
  <c r="AC225" i="12"/>
  <c r="AE225" i="12"/>
  <c r="AF225" i="12"/>
  <c r="AG225" i="12"/>
  <c r="AH225" i="12"/>
  <c r="AI225" i="12"/>
  <c r="AJ225" i="12"/>
  <c r="AK225" i="12"/>
  <c r="AL225" i="12"/>
  <c r="AM225" i="12"/>
  <c r="AN225" i="12"/>
  <c r="AO225" i="12"/>
  <c r="AP225" i="12"/>
  <c r="AQ225" i="12"/>
  <c r="AR225" i="12"/>
  <c r="AS225" i="12"/>
  <c r="AT225" i="12"/>
  <c r="AV225" i="12"/>
  <c r="AW225" i="12"/>
  <c r="AX225" i="12"/>
  <c r="AY225" i="12"/>
  <c r="AZ225" i="12"/>
  <c r="BA225" i="12"/>
  <c r="BB225" i="12"/>
  <c r="BC225" i="12"/>
  <c r="BD225" i="12"/>
  <c r="BE225" i="12"/>
  <c r="BF225" i="12"/>
  <c r="BG225" i="12"/>
  <c r="BH225" i="12"/>
  <c r="BI225" i="12"/>
  <c r="BJ225" i="12"/>
  <c r="BK225" i="12"/>
  <c r="BM225" i="12"/>
  <c r="BN225" i="12"/>
  <c r="BO225" i="12"/>
  <c r="BP225" i="12"/>
  <c r="BQ225" i="12"/>
  <c r="BR225" i="12"/>
  <c r="BS225" i="12"/>
  <c r="BT225" i="12"/>
  <c r="BU225" i="12"/>
  <c r="BV225" i="12"/>
  <c r="BW225" i="12"/>
  <c r="BX225" i="12"/>
  <c r="I226" i="12"/>
  <c r="J226" i="12"/>
  <c r="K226" i="12"/>
  <c r="L226" i="12"/>
  <c r="N226" i="12"/>
  <c r="O226" i="12"/>
  <c r="P226" i="12"/>
  <c r="Q226" i="12"/>
  <c r="R226" i="12"/>
  <c r="S226" i="12"/>
  <c r="T226" i="12"/>
  <c r="U226" i="12"/>
  <c r="V226" i="12"/>
  <c r="W226" i="12"/>
  <c r="X226" i="12"/>
  <c r="Y226" i="12"/>
  <c r="Z226" i="12"/>
  <c r="AA226" i="12"/>
  <c r="AB226" i="12"/>
  <c r="AC226" i="12"/>
  <c r="AE226" i="12"/>
  <c r="AF226" i="12"/>
  <c r="AG226" i="12"/>
  <c r="AH226" i="12"/>
  <c r="AI226" i="12"/>
  <c r="AJ226" i="12"/>
  <c r="AK226" i="12"/>
  <c r="AL226" i="12"/>
  <c r="AM226" i="12"/>
  <c r="AN226" i="12"/>
  <c r="AO226" i="12"/>
  <c r="AP226" i="12"/>
  <c r="AQ226" i="12"/>
  <c r="AR226" i="12"/>
  <c r="AS226" i="12"/>
  <c r="AT226" i="12"/>
  <c r="AV226" i="12"/>
  <c r="AW226" i="12"/>
  <c r="AX226" i="12"/>
  <c r="AY226" i="12"/>
  <c r="AZ226" i="12"/>
  <c r="BA226" i="12"/>
  <c r="BB226" i="12"/>
  <c r="BC226" i="12"/>
  <c r="BD226" i="12"/>
  <c r="BE226" i="12"/>
  <c r="BF226" i="12"/>
  <c r="BG226" i="12"/>
  <c r="BH226" i="12"/>
  <c r="BI226" i="12"/>
  <c r="BJ226" i="12"/>
  <c r="BK226" i="12"/>
  <c r="BM226" i="12"/>
  <c r="BN226" i="12"/>
  <c r="BO226" i="12"/>
  <c r="BP226" i="12"/>
  <c r="BQ226" i="12"/>
  <c r="BR226" i="12"/>
  <c r="BS226" i="12"/>
  <c r="BT226" i="12"/>
  <c r="BU226" i="12"/>
  <c r="BV226" i="12"/>
  <c r="BW226" i="12"/>
  <c r="BX226" i="12"/>
  <c r="I227" i="12"/>
  <c r="J227" i="12"/>
  <c r="K227" i="12"/>
  <c r="L227" i="12"/>
  <c r="N227" i="12"/>
  <c r="O227" i="12"/>
  <c r="P227" i="12"/>
  <c r="Q227" i="12"/>
  <c r="R227" i="12"/>
  <c r="S227" i="12"/>
  <c r="T227" i="12"/>
  <c r="U227" i="12"/>
  <c r="V227" i="12"/>
  <c r="W227" i="12"/>
  <c r="X227" i="12"/>
  <c r="Y227" i="12"/>
  <c r="Z227" i="12"/>
  <c r="AA227" i="12"/>
  <c r="AB227" i="12"/>
  <c r="AC227" i="12"/>
  <c r="AE227" i="12"/>
  <c r="AF227" i="12"/>
  <c r="AG227" i="12"/>
  <c r="AH227" i="12"/>
  <c r="AI227" i="12"/>
  <c r="AJ227" i="12"/>
  <c r="AK227" i="12"/>
  <c r="AL227" i="12"/>
  <c r="AM227" i="12"/>
  <c r="AN227" i="12"/>
  <c r="AO227" i="12"/>
  <c r="AP227" i="12"/>
  <c r="AQ227" i="12"/>
  <c r="AR227" i="12"/>
  <c r="AS227" i="12"/>
  <c r="AT227" i="12"/>
  <c r="AV227" i="12"/>
  <c r="AW227" i="12"/>
  <c r="AX227" i="12"/>
  <c r="AY227" i="12"/>
  <c r="AZ227" i="12"/>
  <c r="BA227" i="12"/>
  <c r="BB227" i="12"/>
  <c r="BC227" i="12"/>
  <c r="BD227" i="12"/>
  <c r="BE227" i="12"/>
  <c r="BF227" i="12"/>
  <c r="BG227" i="12"/>
  <c r="BH227" i="12"/>
  <c r="BI227" i="12"/>
  <c r="BJ227" i="12"/>
  <c r="BK227" i="12"/>
  <c r="BM227" i="12"/>
  <c r="BN227" i="12"/>
  <c r="BO227" i="12"/>
  <c r="BP227" i="12"/>
  <c r="BQ227" i="12"/>
  <c r="BR227" i="12"/>
  <c r="BS227" i="12"/>
  <c r="BT227" i="12"/>
  <c r="BU227" i="12"/>
  <c r="BV227" i="12"/>
  <c r="BW227" i="12"/>
  <c r="BX227" i="12"/>
  <c r="I228" i="12"/>
  <c r="J228" i="12"/>
  <c r="K228" i="12"/>
  <c r="L228" i="12"/>
  <c r="N228" i="12"/>
  <c r="O228" i="12"/>
  <c r="P228" i="12"/>
  <c r="Q228" i="12"/>
  <c r="R228" i="12"/>
  <c r="S228" i="12"/>
  <c r="T228" i="12"/>
  <c r="U228" i="12"/>
  <c r="V228" i="12"/>
  <c r="W228" i="12"/>
  <c r="X228" i="12"/>
  <c r="Y228" i="12"/>
  <c r="Z228" i="12"/>
  <c r="AA228" i="12"/>
  <c r="AB228" i="12"/>
  <c r="AC228" i="12"/>
  <c r="AE228" i="12"/>
  <c r="AF228" i="12"/>
  <c r="AG228" i="12"/>
  <c r="AH228" i="12"/>
  <c r="AI228" i="12"/>
  <c r="AJ228" i="12"/>
  <c r="AK228" i="12"/>
  <c r="AL228" i="12"/>
  <c r="AM228" i="12"/>
  <c r="AN228" i="12"/>
  <c r="AO228" i="12"/>
  <c r="AP228" i="12"/>
  <c r="AQ228" i="12"/>
  <c r="AR228" i="12"/>
  <c r="AS228" i="12"/>
  <c r="AT228" i="12"/>
  <c r="AV228" i="12"/>
  <c r="AW228" i="12"/>
  <c r="AX228" i="12"/>
  <c r="AY228" i="12"/>
  <c r="AZ228" i="12"/>
  <c r="BA228" i="12"/>
  <c r="BB228" i="12"/>
  <c r="BC228" i="12"/>
  <c r="BD228" i="12"/>
  <c r="BE228" i="12"/>
  <c r="BF228" i="12"/>
  <c r="BG228" i="12"/>
  <c r="BH228" i="12"/>
  <c r="BI228" i="12"/>
  <c r="BJ228" i="12"/>
  <c r="BK228" i="12"/>
  <c r="BM228" i="12"/>
  <c r="BN228" i="12"/>
  <c r="BO228" i="12"/>
  <c r="BP228" i="12"/>
  <c r="BQ228" i="12"/>
  <c r="BR228" i="12"/>
  <c r="BS228" i="12"/>
  <c r="BT228" i="12"/>
  <c r="BU228" i="12"/>
  <c r="BV228" i="12"/>
  <c r="BW228" i="12"/>
  <c r="BX228" i="12"/>
  <c r="I229" i="12"/>
  <c r="J229" i="12"/>
  <c r="K229" i="12"/>
  <c r="L229" i="12"/>
  <c r="N229" i="12"/>
  <c r="O229" i="12"/>
  <c r="P229" i="12"/>
  <c r="Q229" i="12"/>
  <c r="R229" i="12"/>
  <c r="S229" i="12"/>
  <c r="T229" i="12"/>
  <c r="U229" i="12"/>
  <c r="V229" i="12"/>
  <c r="W229" i="12"/>
  <c r="X229" i="12"/>
  <c r="Y229" i="12"/>
  <c r="Z229" i="12"/>
  <c r="AA229" i="12"/>
  <c r="AB229" i="12"/>
  <c r="AC229" i="12"/>
  <c r="AE229" i="12"/>
  <c r="AF229" i="12"/>
  <c r="AG229" i="12"/>
  <c r="AH229" i="12"/>
  <c r="AI229" i="12"/>
  <c r="AJ229" i="12"/>
  <c r="AK229" i="12"/>
  <c r="AL229" i="12"/>
  <c r="AM229" i="12"/>
  <c r="AN229" i="12"/>
  <c r="AO229" i="12"/>
  <c r="AP229" i="12"/>
  <c r="AQ229" i="12"/>
  <c r="AR229" i="12"/>
  <c r="AS229" i="12"/>
  <c r="AT229" i="12"/>
  <c r="AV229" i="12"/>
  <c r="AW229" i="12"/>
  <c r="AX229" i="12"/>
  <c r="AY229" i="12"/>
  <c r="AZ229" i="12"/>
  <c r="BA229" i="12"/>
  <c r="BB229" i="12"/>
  <c r="BC229" i="12"/>
  <c r="BD229" i="12"/>
  <c r="BE229" i="12"/>
  <c r="BF229" i="12"/>
  <c r="BG229" i="12"/>
  <c r="BH229" i="12"/>
  <c r="BI229" i="12"/>
  <c r="BJ229" i="12"/>
  <c r="BK229" i="12"/>
  <c r="BM229" i="12"/>
  <c r="BN229" i="12"/>
  <c r="BO229" i="12"/>
  <c r="BP229" i="12"/>
  <c r="BQ229" i="12"/>
  <c r="BR229" i="12"/>
  <c r="BS229" i="12"/>
  <c r="BT229" i="12"/>
  <c r="BU229" i="12"/>
  <c r="BV229" i="12"/>
  <c r="BW229" i="12"/>
  <c r="BX229" i="12"/>
  <c r="I230" i="12"/>
  <c r="J230" i="12"/>
  <c r="K230" i="12"/>
  <c r="L230" i="12"/>
  <c r="N230" i="12"/>
  <c r="O230" i="12"/>
  <c r="P230" i="12"/>
  <c r="Q230" i="12"/>
  <c r="R230" i="12"/>
  <c r="S230" i="12"/>
  <c r="T230" i="12"/>
  <c r="U230" i="12"/>
  <c r="V230" i="12"/>
  <c r="W230" i="12"/>
  <c r="X230" i="12"/>
  <c r="Y230" i="12"/>
  <c r="Z230" i="12"/>
  <c r="AA230" i="12"/>
  <c r="AB230" i="12"/>
  <c r="AC230" i="12"/>
  <c r="AE230" i="12"/>
  <c r="AF230" i="12"/>
  <c r="AG230" i="12"/>
  <c r="AH230" i="12"/>
  <c r="AI230" i="12"/>
  <c r="AJ230" i="12"/>
  <c r="AK230" i="12"/>
  <c r="AL230" i="12"/>
  <c r="AM230" i="12"/>
  <c r="AN230" i="12"/>
  <c r="AO230" i="12"/>
  <c r="AP230" i="12"/>
  <c r="AQ230" i="12"/>
  <c r="AR230" i="12"/>
  <c r="AS230" i="12"/>
  <c r="AT230" i="12"/>
  <c r="AV230" i="12"/>
  <c r="AW230" i="12"/>
  <c r="AX230" i="12"/>
  <c r="AY230" i="12"/>
  <c r="AZ230" i="12"/>
  <c r="BA230" i="12"/>
  <c r="BB230" i="12"/>
  <c r="BC230" i="12"/>
  <c r="BD230" i="12"/>
  <c r="BE230" i="12"/>
  <c r="BF230" i="12"/>
  <c r="BG230" i="12"/>
  <c r="BH230" i="12"/>
  <c r="BI230" i="12"/>
  <c r="BJ230" i="12"/>
  <c r="BK230" i="12"/>
  <c r="BM230" i="12"/>
  <c r="BN230" i="12"/>
  <c r="BO230" i="12"/>
  <c r="BP230" i="12"/>
  <c r="BQ230" i="12"/>
  <c r="BR230" i="12"/>
  <c r="BS230" i="12"/>
  <c r="BT230" i="12"/>
  <c r="BU230" i="12"/>
  <c r="BV230" i="12"/>
  <c r="BW230" i="12"/>
  <c r="BX230" i="12"/>
  <c r="I231" i="12"/>
  <c r="J231" i="12"/>
  <c r="K231" i="12"/>
  <c r="L231" i="12"/>
  <c r="N231" i="12"/>
  <c r="O231" i="12"/>
  <c r="P231" i="12"/>
  <c r="Q231" i="12"/>
  <c r="R231" i="12"/>
  <c r="S231" i="12"/>
  <c r="T231" i="12"/>
  <c r="U231" i="12"/>
  <c r="V231" i="12"/>
  <c r="W231" i="12"/>
  <c r="X231" i="12"/>
  <c r="Y231" i="12"/>
  <c r="Z231" i="12"/>
  <c r="AA231" i="12"/>
  <c r="AB231" i="12"/>
  <c r="AC231" i="12"/>
  <c r="AE231" i="12"/>
  <c r="AF231" i="12"/>
  <c r="AG231" i="12"/>
  <c r="AH231" i="12"/>
  <c r="AI231" i="12"/>
  <c r="AJ231" i="12"/>
  <c r="AK231" i="12"/>
  <c r="AL231" i="12"/>
  <c r="AM231" i="12"/>
  <c r="AN231" i="12"/>
  <c r="AO231" i="12"/>
  <c r="AP231" i="12"/>
  <c r="AQ231" i="12"/>
  <c r="AR231" i="12"/>
  <c r="AS231" i="12"/>
  <c r="AT231" i="12"/>
  <c r="AV231" i="12"/>
  <c r="AW231" i="12"/>
  <c r="AX231" i="12"/>
  <c r="AY231" i="12"/>
  <c r="AZ231" i="12"/>
  <c r="BA231" i="12"/>
  <c r="BB231" i="12"/>
  <c r="BC231" i="12"/>
  <c r="BD231" i="12"/>
  <c r="BE231" i="12"/>
  <c r="BF231" i="12"/>
  <c r="BG231" i="12"/>
  <c r="BH231" i="12"/>
  <c r="BI231" i="12"/>
  <c r="BJ231" i="12"/>
  <c r="BK231" i="12"/>
  <c r="BM231" i="12"/>
  <c r="BN231" i="12"/>
  <c r="BO231" i="12"/>
  <c r="BP231" i="12"/>
  <c r="BQ231" i="12"/>
  <c r="BR231" i="12"/>
  <c r="BS231" i="12"/>
  <c r="BT231" i="12"/>
  <c r="BU231" i="12"/>
  <c r="BV231" i="12"/>
  <c r="BW231" i="12"/>
  <c r="BX231" i="12"/>
  <c r="I232" i="12"/>
  <c r="J232" i="12"/>
  <c r="K232" i="12"/>
  <c r="L232" i="12"/>
  <c r="N232" i="12"/>
  <c r="O232" i="12"/>
  <c r="P232" i="12"/>
  <c r="Q232" i="12"/>
  <c r="R232" i="12"/>
  <c r="S232" i="12"/>
  <c r="T232" i="12"/>
  <c r="U232" i="12"/>
  <c r="V232" i="12"/>
  <c r="W232" i="12"/>
  <c r="X232" i="12"/>
  <c r="Y232" i="12"/>
  <c r="Z232" i="12"/>
  <c r="AA232" i="12"/>
  <c r="AB232" i="12"/>
  <c r="AC232" i="12"/>
  <c r="AE232" i="12"/>
  <c r="AF232" i="12"/>
  <c r="AG232" i="12"/>
  <c r="AH232" i="12"/>
  <c r="AI232" i="12"/>
  <c r="AJ232" i="12"/>
  <c r="AK232" i="12"/>
  <c r="AL232" i="12"/>
  <c r="AM232" i="12"/>
  <c r="AN232" i="12"/>
  <c r="AO232" i="12"/>
  <c r="AP232" i="12"/>
  <c r="AQ232" i="12"/>
  <c r="AR232" i="12"/>
  <c r="AS232" i="12"/>
  <c r="AT232" i="12"/>
  <c r="AV232" i="12"/>
  <c r="AW232" i="12"/>
  <c r="AX232" i="12"/>
  <c r="AY232" i="12"/>
  <c r="AZ232" i="12"/>
  <c r="BA232" i="12"/>
  <c r="BB232" i="12"/>
  <c r="BC232" i="12"/>
  <c r="BD232" i="12"/>
  <c r="BE232" i="12"/>
  <c r="BF232" i="12"/>
  <c r="BG232" i="12"/>
  <c r="BH232" i="12"/>
  <c r="BI232" i="12"/>
  <c r="BJ232" i="12"/>
  <c r="BK232" i="12"/>
  <c r="BM232" i="12"/>
  <c r="BN232" i="12"/>
  <c r="BO232" i="12"/>
  <c r="BP232" i="12"/>
  <c r="BQ232" i="12"/>
  <c r="BR232" i="12"/>
  <c r="BS232" i="12"/>
  <c r="BT232" i="12"/>
  <c r="BU232" i="12"/>
  <c r="BV232" i="12"/>
  <c r="BW232" i="12"/>
  <c r="BX232" i="12"/>
  <c r="I233" i="12"/>
  <c r="J233" i="12"/>
  <c r="K233" i="12"/>
  <c r="L233" i="12"/>
  <c r="N233" i="12"/>
  <c r="O233" i="12"/>
  <c r="P233" i="12"/>
  <c r="Q233" i="12"/>
  <c r="R233" i="12"/>
  <c r="S233" i="12"/>
  <c r="T233" i="12"/>
  <c r="U233" i="12"/>
  <c r="V233" i="12"/>
  <c r="W233" i="12"/>
  <c r="X233" i="12"/>
  <c r="Y233" i="12"/>
  <c r="Z233" i="12"/>
  <c r="AA233" i="12"/>
  <c r="AB233" i="12"/>
  <c r="AC233" i="12"/>
  <c r="AE233" i="12"/>
  <c r="AF233" i="12"/>
  <c r="AG233" i="12"/>
  <c r="AH233" i="12"/>
  <c r="AI233" i="12"/>
  <c r="AJ233" i="12"/>
  <c r="AK233" i="12"/>
  <c r="AL233" i="12"/>
  <c r="AM233" i="12"/>
  <c r="AN233" i="12"/>
  <c r="AO233" i="12"/>
  <c r="AP233" i="12"/>
  <c r="AQ233" i="12"/>
  <c r="AR233" i="12"/>
  <c r="AS233" i="12"/>
  <c r="AT233" i="12"/>
  <c r="AV233" i="12"/>
  <c r="AW233" i="12"/>
  <c r="AX233" i="12"/>
  <c r="AY233" i="12"/>
  <c r="AZ233" i="12"/>
  <c r="BA233" i="12"/>
  <c r="BB233" i="12"/>
  <c r="BC233" i="12"/>
  <c r="BD233" i="12"/>
  <c r="BE233" i="12"/>
  <c r="BF233" i="12"/>
  <c r="BG233" i="12"/>
  <c r="BH233" i="12"/>
  <c r="BI233" i="12"/>
  <c r="BJ233" i="12"/>
  <c r="BK233" i="12"/>
  <c r="BM233" i="12"/>
  <c r="BN233" i="12"/>
  <c r="BO233" i="12"/>
  <c r="BP233" i="12"/>
  <c r="BQ233" i="12"/>
  <c r="BR233" i="12"/>
  <c r="BS233" i="12"/>
  <c r="BT233" i="12"/>
  <c r="BU233" i="12"/>
  <c r="BV233" i="12"/>
  <c r="BW233" i="12"/>
  <c r="BX233" i="12"/>
  <c r="I234" i="12"/>
  <c r="J234" i="12"/>
  <c r="K234" i="12"/>
  <c r="L234" i="12"/>
  <c r="N234" i="12"/>
  <c r="O234" i="12"/>
  <c r="P234" i="12"/>
  <c r="Q234" i="12"/>
  <c r="R234" i="12"/>
  <c r="S234" i="12"/>
  <c r="T234" i="12"/>
  <c r="U234" i="12"/>
  <c r="V234" i="12"/>
  <c r="W234" i="12"/>
  <c r="X234" i="12"/>
  <c r="Y234" i="12"/>
  <c r="Z234" i="12"/>
  <c r="AA234" i="12"/>
  <c r="AB234" i="12"/>
  <c r="AC234" i="12"/>
  <c r="AE234" i="12"/>
  <c r="AF234" i="12"/>
  <c r="AG234" i="12"/>
  <c r="AH234" i="12"/>
  <c r="AI234" i="12"/>
  <c r="AJ234" i="12"/>
  <c r="AK234" i="12"/>
  <c r="AL234" i="12"/>
  <c r="AM234" i="12"/>
  <c r="AN234" i="12"/>
  <c r="AO234" i="12"/>
  <c r="AP234" i="12"/>
  <c r="AQ234" i="12"/>
  <c r="AR234" i="12"/>
  <c r="AS234" i="12"/>
  <c r="AT234" i="12"/>
  <c r="AV234" i="12"/>
  <c r="AW234" i="12"/>
  <c r="AX234" i="12"/>
  <c r="AY234" i="12"/>
  <c r="AZ234" i="12"/>
  <c r="BA234" i="12"/>
  <c r="BB234" i="12"/>
  <c r="BC234" i="12"/>
  <c r="BD234" i="12"/>
  <c r="BE234" i="12"/>
  <c r="BF234" i="12"/>
  <c r="BG234" i="12"/>
  <c r="BH234" i="12"/>
  <c r="BI234" i="12"/>
  <c r="BJ234" i="12"/>
  <c r="BK234" i="12"/>
  <c r="BM234" i="12"/>
  <c r="BN234" i="12"/>
  <c r="BO234" i="12"/>
  <c r="BP234" i="12"/>
  <c r="BQ234" i="12"/>
  <c r="BR234" i="12"/>
  <c r="BS234" i="12"/>
  <c r="BT234" i="12"/>
  <c r="BU234" i="12"/>
  <c r="BV234" i="12"/>
  <c r="BW234" i="12"/>
  <c r="BX234" i="12"/>
  <c r="I235" i="12"/>
  <c r="J235" i="12"/>
  <c r="K235" i="12"/>
  <c r="L235" i="12"/>
  <c r="N235" i="12"/>
  <c r="O235" i="12"/>
  <c r="P235" i="12"/>
  <c r="Q235" i="12"/>
  <c r="R235" i="12"/>
  <c r="S235" i="12"/>
  <c r="T235" i="12"/>
  <c r="U235" i="12"/>
  <c r="V235" i="12"/>
  <c r="W235" i="12"/>
  <c r="X235" i="12"/>
  <c r="Y235" i="12"/>
  <c r="Z235" i="12"/>
  <c r="AA235" i="12"/>
  <c r="AB235" i="12"/>
  <c r="AC235" i="12"/>
  <c r="AE235" i="12"/>
  <c r="AF235" i="12"/>
  <c r="AG235" i="12"/>
  <c r="AH235" i="12"/>
  <c r="AI235" i="12"/>
  <c r="AJ235" i="12"/>
  <c r="AK235" i="12"/>
  <c r="AL235" i="12"/>
  <c r="AM235" i="12"/>
  <c r="AN235" i="12"/>
  <c r="AO235" i="12"/>
  <c r="AP235" i="12"/>
  <c r="AQ235" i="12"/>
  <c r="AR235" i="12"/>
  <c r="AS235" i="12"/>
  <c r="AT235" i="12"/>
  <c r="AV235" i="12"/>
  <c r="AW235" i="12"/>
  <c r="AX235" i="12"/>
  <c r="AY235" i="12"/>
  <c r="AZ235" i="12"/>
  <c r="BA235" i="12"/>
  <c r="BB235" i="12"/>
  <c r="BC235" i="12"/>
  <c r="BD235" i="12"/>
  <c r="BE235" i="12"/>
  <c r="BF235" i="12"/>
  <c r="BG235" i="12"/>
  <c r="BH235" i="12"/>
  <c r="BI235" i="12"/>
  <c r="BJ235" i="12"/>
  <c r="BK235" i="12"/>
  <c r="BM235" i="12"/>
  <c r="BN235" i="12"/>
  <c r="BO235" i="12"/>
  <c r="BP235" i="12"/>
  <c r="BQ235" i="12"/>
  <c r="BR235" i="12"/>
  <c r="BS235" i="12"/>
  <c r="BT235" i="12"/>
  <c r="BU235" i="12"/>
  <c r="BV235" i="12"/>
  <c r="BW235" i="12"/>
  <c r="BX235" i="12"/>
  <c r="I236" i="12"/>
  <c r="J236" i="12"/>
  <c r="K236" i="12"/>
  <c r="L236" i="12"/>
  <c r="N236" i="12"/>
  <c r="O236" i="12"/>
  <c r="P236" i="12"/>
  <c r="Q236" i="12"/>
  <c r="R236" i="12"/>
  <c r="S236" i="12"/>
  <c r="T236" i="12"/>
  <c r="U236" i="12"/>
  <c r="V236" i="12"/>
  <c r="W236" i="12"/>
  <c r="X236" i="12"/>
  <c r="Y236" i="12"/>
  <c r="Z236" i="12"/>
  <c r="AA236" i="12"/>
  <c r="AB236" i="12"/>
  <c r="AC236" i="12"/>
  <c r="AE236" i="12"/>
  <c r="AF236" i="12"/>
  <c r="AG236" i="12"/>
  <c r="AH236" i="12"/>
  <c r="AI236" i="12"/>
  <c r="AJ236" i="12"/>
  <c r="AK236" i="12"/>
  <c r="AL236" i="12"/>
  <c r="AM236" i="12"/>
  <c r="AN236" i="12"/>
  <c r="AO236" i="12"/>
  <c r="AP236" i="12"/>
  <c r="AQ236" i="12"/>
  <c r="AR236" i="12"/>
  <c r="AS236" i="12"/>
  <c r="AT236" i="12"/>
  <c r="AV236" i="12"/>
  <c r="AW236" i="12"/>
  <c r="AX236" i="12"/>
  <c r="AY236" i="12"/>
  <c r="AZ236" i="12"/>
  <c r="BA236" i="12"/>
  <c r="BB236" i="12"/>
  <c r="BC236" i="12"/>
  <c r="BD236" i="12"/>
  <c r="BE236" i="12"/>
  <c r="BF236" i="12"/>
  <c r="BG236" i="12"/>
  <c r="BH236" i="12"/>
  <c r="BI236" i="12"/>
  <c r="BJ236" i="12"/>
  <c r="BK236" i="12"/>
  <c r="BM236" i="12"/>
  <c r="BN236" i="12"/>
  <c r="BO236" i="12"/>
  <c r="BP236" i="12"/>
  <c r="BQ236" i="12"/>
  <c r="BR236" i="12"/>
  <c r="BS236" i="12"/>
  <c r="BT236" i="12"/>
  <c r="BU236" i="12"/>
  <c r="BV236" i="12"/>
  <c r="BW236" i="12"/>
  <c r="BX236" i="12"/>
  <c r="I237" i="12"/>
  <c r="J237" i="12"/>
  <c r="K237" i="12"/>
  <c r="L237" i="12"/>
  <c r="N237" i="12"/>
  <c r="O237" i="12"/>
  <c r="P237" i="12"/>
  <c r="Q237" i="12"/>
  <c r="R237" i="12"/>
  <c r="S237" i="12"/>
  <c r="T237" i="12"/>
  <c r="U237" i="12"/>
  <c r="V237" i="12"/>
  <c r="W237" i="12"/>
  <c r="X237" i="12"/>
  <c r="Y237" i="12"/>
  <c r="Z237" i="12"/>
  <c r="AA237" i="12"/>
  <c r="AB237" i="12"/>
  <c r="AC237" i="12"/>
  <c r="AE237" i="12"/>
  <c r="AF237" i="12"/>
  <c r="AG237" i="12"/>
  <c r="AH237" i="12"/>
  <c r="AI237" i="12"/>
  <c r="AJ237" i="12"/>
  <c r="AK237" i="12"/>
  <c r="AL237" i="12"/>
  <c r="AM237" i="12"/>
  <c r="AN237" i="12"/>
  <c r="AO237" i="12"/>
  <c r="AP237" i="12"/>
  <c r="AQ237" i="12"/>
  <c r="AR237" i="12"/>
  <c r="AS237" i="12"/>
  <c r="AT237" i="12"/>
  <c r="AV237" i="12"/>
  <c r="AW237" i="12"/>
  <c r="AX237" i="12"/>
  <c r="AY237" i="12"/>
  <c r="AZ237" i="12"/>
  <c r="BA237" i="12"/>
  <c r="BB237" i="12"/>
  <c r="BC237" i="12"/>
  <c r="BD237" i="12"/>
  <c r="BE237" i="12"/>
  <c r="BF237" i="12"/>
  <c r="BG237" i="12"/>
  <c r="BH237" i="12"/>
  <c r="BI237" i="12"/>
  <c r="BJ237" i="12"/>
  <c r="BK237" i="12"/>
  <c r="BM237" i="12"/>
  <c r="BN237" i="12"/>
  <c r="BO237" i="12"/>
  <c r="BP237" i="12"/>
  <c r="BQ237" i="12"/>
  <c r="BR237" i="12"/>
  <c r="BS237" i="12"/>
  <c r="BT237" i="12"/>
  <c r="BU237" i="12"/>
  <c r="BV237" i="12"/>
  <c r="BW237" i="12"/>
  <c r="BX237" i="12"/>
  <c r="I238" i="12"/>
  <c r="J238" i="12"/>
  <c r="K238" i="12"/>
  <c r="L238" i="12"/>
  <c r="N238" i="12"/>
  <c r="O238" i="12"/>
  <c r="P238" i="12"/>
  <c r="Q238" i="12"/>
  <c r="R238" i="12"/>
  <c r="S238" i="12"/>
  <c r="T238" i="12"/>
  <c r="U238" i="12"/>
  <c r="V238" i="12"/>
  <c r="W238" i="12"/>
  <c r="X238" i="12"/>
  <c r="Y238" i="12"/>
  <c r="Z238" i="12"/>
  <c r="AA238" i="12"/>
  <c r="AB238" i="12"/>
  <c r="AC238" i="12"/>
  <c r="AE238" i="12"/>
  <c r="AF238" i="12"/>
  <c r="AG238" i="12"/>
  <c r="AH238" i="12"/>
  <c r="AI238" i="12"/>
  <c r="AJ238" i="12"/>
  <c r="AK238" i="12"/>
  <c r="AL238" i="12"/>
  <c r="AM238" i="12"/>
  <c r="AN238" i="12"/>
  <c r="AO238" i="12"/>
  <c r="AP238" i="12"/>
  <c r="AQ238" i="12"/>
  <c r="AR238" i="12"/>
  <c r="AS238" i="12"/>
  <c r="AT238" i="12"/>
  <c r="AV238" i="12"/>
  <c r="AW238" i="12"/>
  <c r="AX238" i="12"/>
  <c r="AY238" i="12"/>
  <c r="AZ238" i="12"/>
  <c r="BA238" i="12"/>
  <c r="BB238" i="12"/>
  <c r="BC238" i="12"/>
  <c r="BD238" i="12"/>
  <c r="BE238" i="12"/>
  <c r="BF238" i="12"/>
  <c r="BG238" i="12"/>
  <c r="BH238" i="12"/>
  <c r="BI238" i="12"/>
  <c r="BJ238" i="12"/>
  <c r="BK238" i="12"/>
  <c r="BM238" i="12"/>
  <c r="BN238" i="12"/>
  <c r="BO238" i="12"/>
  <c r="BP238" i="12"/>
  <c r="BQ238" i="12"/>
  <c r="BR238" i="12"/>
  <c r="BS238" i="12"/>
  <c r="BT238" i="12"/>
  <c r="BU238" i="12"/>
  <c r="BV238" i="12"/>
  <c r="BW238" i="12"/>
  <c r="BX238" i="12"/>
  <c r="I239" i="12"/>
  <c r="J239" i="12"/>
  <c r="K239" i="12"/>
  <c r="L239" i="12"/>
  <c r="N239" i="12"/>
  <c r="O239" i="12"/>
  <c r="P239" i="12"/>
  <c r="Q239" i="12"/>
  <c r="R239" i="12"/>
  <c r="S239" i="12"/>
  <c r="T239" i="12"/>
  <c r="U239" i="12"/>
  <c r="V239" i="12"/>
  <c r="W239" i="12"/>
  <c r="X239" i="12"/>
  <c r="Y239" i="12"/>
  <c r="Z239" i="12"/>
  <c r="AA239" i="12"/>
  <c r="AB239" i="12"/>
  <c r="AC239" i="12"/>
  <c r="AE239" i="12"/>
  <c r="AF239" i="12"/>
  <c r="AG239" i="12"/>
  <c r="AH239" i="12"/>
  <c r="AI239" i="12"/>
  <c r="AJ239" i="12"/>
  <c r="AK239" i="12"/>
  <c r="AL239" i="12"/>
  <c r="AM239" i="12"/>
  <c r="AN239" i="12"/>
  <c r="AO239" i="12"/>
  <c r="AP239" i="12"/>
  <c r="AQ239" i="12"/>
  <c r="AR239" i="12"/>
  <c r="AS239" i="12"/>
  <c r="AT239" i="12"/>
  <c r="AV239" i="12"/>
  <c r="AW239" i="12"/>
  <c r="AX239" i="12"/>
  <c r="AY239" i="12"/>
  <c r="AZ239" i="12"/>
  <c r="BA239" i="12"/>
  <c r="BB239" i="12"/>
  <c r="BC239" i="12"/>
  <c r="BD239" i="12"/>
  <c r="BE239" i="12"/>
  <c r="BF239" i="12"/>
  <c r="BG239" i="12"/>
  <c r="BH239" i="12"/>
  <c r="BI239" i="12"/>
  <c r="BJ239" i="12"/>
  <c r="BK239" i="12"/>
  <c r="BM239" i="12"/>
  <c r="BN239" i="12"/>
  <c r="BO239" i="12"/>
  <c r="BP239" i="12"/>
  <c r="BQ239" i="12"/>
  <c r="BR239" i="12"/>
  <c r="BS239" i="12"/>
  <c r="BT239" i="12"/>
  <c r="BU239" i="12"/>
  <c r="BV239" i="12"/>
  <c r="BW239" i="12"/>
  <c r="BX239" i="12"/>
  <c r="I240" i="12"/>
  <c r="J240" i="12"/>
  <c r="K240" i="12"/>
  <c r="L240" i="12"/>
  <c r="N240" i="12"/>
  <c r="O240" i="12"/>
  <c r="P240" i="12"/>
  <c r="Q240" i="12"/>
  <c r="R240" i="12"/>
  <c r="S240" i="12"/>
  <c r="T240" i="12"/>
  <c r="U240" i="12"/>
  <c r="V240" i="12"/>
  <c r="W240" i="12"/>
  <c r="X240" i="12"/>
  <c r="Y240" i="12"/>
  <c r="Z240" i="12"/>
  <c r="AA240" i="12"/>
  <c r="AB240" i="12"/>
  <c r="AC240" i="12"/>
  <c r="AE240" i="12"/>
  <c r="AF240" i="12"/>
  <c r="AG240" i="12"/>
  <c r="AH240" i="12"/>
  <c r="AI240" i="12"/>
  <c r="AJ240" i="12"/>
  <c r="AK240" i="12"/>
  <c r="AL240" i="12"/>
  <c r="AM240" i="12"/>
  <c r="AN240" i="12"/>
  <c r="AO240" i="12"/>
  <c r="AP240" i="12"/>
  <c r="AQ240" i="12"/>
  <c r="AR240" i="12"/>
  <c r="AS240" i="12"/>
  <c r="AT240" i="12"/>
  <c r="AV240" i="12"/>
  <c r="AW240" i="12"/>
  <c r="AX240" i="12"/>
  <c r="AY240" i="12"/>
  <c r="AZ240" i="12"/>
  <c r="BA240" i="12"/>
  <c r="BB240" i="12"/>
  <c r="BC240" i="12"/>
  <c r="BD240" i="12"/>
  <c r="BE240" i="12"/>
  <c r="BF240" i="12"/>
  <c r="BG240" i="12"/>
  <c r="BH240" i="12"/>
  <c r="BI240" i="12"/>
  <c r="BJ240" i="12"/>
  <c r="BK240" i="12"/>
  <c r="BM240" i="12"/>
  <c r="BN240" i="12"/>
  <c r="BO240" i="12"/>
  <c r="BP240" i="12"/>
  <c r="BQ240" i="12"/>
  <c r="BR240" i="12"/>
  <c r="BS240" i="12"/>
  <c r="BT240" i="12"/>
  <c r="BU240" i="12"/>
  <c r="BV240" i="12"/>
  <c r="BW240" i="12"/>
  <c r="BX240" i="12"/>
  <c r="I241" i="12"/>
  <c r="J241" i="12"/>
  <c r="K241" i="12"/>
  <c r="L241" i="12"/>
  <c r="N241" i="12"/>
  <c r="O241" i="12"/>
  <c r="P241" i="12"/>
  <c r="Q241" i="12"/>
  <c r="R241" i="12"/>
  <c r="S241" i="12"/>
  <c r="T241" i="12"/>
  <c r="U241" i="12"/>
  <c r="V241" i="12"/>
  <c r="W241" i="12"/>
  <c r="X241" i="12"/>
  <c r="Y241" i="12"/>
  <c r="Z241" i="12"/>
  <c r="AA241" i="12"/>
  <c r="AB241" i="12"/>
  <c r="AC241" i="12"/>
  <c r="AE241" i="12"/>
  <c r="AF241" i="12"/>
  <c r="AG241" i="12"/>
  <c r="AH241" i="12"/>
  <c r="AI241" i="12"/>
  <c r="AJ241" i="12"/>
  <c r="AK241" i="12"/>
  <c r="AL241" i="12"/>
  <c r="AM241" i="12"/>
  <c r="AN241" i="12"/>
  <c r="AO241" i="12"/>
  <c r="AP241" i="12"/>
  <c r="AQ241" i="12"/>
  <c r="AR241" i="12"/>
  <c r="AS241" i="12"/>
  <c r="AT241" i="12"/>
  <c r="AV241" i="12"/>
  <c r="AW241" i="12"/>
  <c r="AX241" i="12"/>
  <c r="AY241" i="12"/>
  <c r="AZ241" i="12"/>
  <c r="BA241" i="12"/>
  <c r="BB241" i="12"/>
  <c r="BC241" i="12"/>
  <c r="BD241" i="12"/>
  <c r="BE241" i="12"/>
  <c r="BF241" i="12"/>
  <c r="BG241" i="12"/>
  <c r="BH241" i="12"/>
  <c r="BI241" i="12"/>
  <c r="BJ241" i="12"/>
  <c r="BK241" i="12"/>
  <c r="BM241" i="12"/>
  <c r="BN241" i="12"/>
  <c r="BO241" i="12"/>
  <c r="BP241" i="12"/>
  <c r="BQ241" i="12"/>
  <c r="BR241" i="12"/>
  <c r="BS241" i="12"/>
  <c r="BT241" i="12"/>
  <c r="BU241" i="12"/>
  <c r="BV241" i="12"/>
  <c r="BW241" i="12"/>
  <c r="BX241" i="12"/>
  <c r="I242" i="12"/>
  <c r="J242" i="12"/>
  <c r="K242" i="12"/>
  <c r="L242" i="12"/>
  <c r="N242" i="12"/>
  <c r="O242" i="12"/>
  <c r="P242" i="12"/>
  <c r="Q242" i="12"/>
  <c r="R242" i="12"/>
  <c r="S242" i="12"/>
  <c r="T242" i="12"/>
  <c r="U242" i="12"/>
  <c r="V242" i="12"/>
  <c r="W242" i="12"/>
  <c r="X242" i="12"/>
  <c r="Y242" i="12"/>
  <c r="Z242" i="12"/>
  <c r="AA242" i="12"/>
  <c r="AB242" i="12"/>
  <c r="AC242" i="12"/>
  <c r="AE242" i="12"/>
  <c r="AF242" i="12"/>
  <c r="AG242" i="12"/>
  <c r="AH242" i="12"/>
  <c r="AI242" i="12"/>
  <c r="AJ242" i="12"/>
  <c r="AK242" i="12"/>
  <c r="AL242" i="12"/>
  <c r="AM242" i="12"/>
  <c r="AN242" i="12"/>
  <c r="AO242" i="12"/>
  <c r="AP242" i="12"/>
  <c r="AQ242" i="12"/>
  <c r="AR242" i="12"/>
  <c r="AS242" i="12"/>
  <c r="AT242" i="12"/>
  <c r="AV242" i="12"/>
  <c r="AW242" i="12"/>
  <c r="AX242" i="12"/>
  <c r="AY242" i="12"/>
  <c r="AZ242" i="12"/>
  <c r="BA242" i="12"/>
  <c r="BB242" i="12"/>
  <c r="BC242" i="12"/>
  <c r="BD242" i="12"/>
  <c r="BE242" i="12"/>
  <c r="BF242" i="12"/>
  <c r="BG242" i="12"/>
  <c r="BH242" i="12"/>
  <c r="BI242" i="12"/>
  <c r="BJ242" i="12"/>
  <c r="BK242" i="12"/>
  <c r="BM242" i="12"/>
  <c r="BN242" i="12"/>
  <c r="BO242" i="12"/>
  <c r="BP242" i="12"/>
  <c r="BQ242" i="12"/>
  <c r="BR242" i="12"/>
  <c r="BS242" i="12"/>
  <c r="BT242" i="12"/>
  <c r="BU242" i="12"/>
  <c r="BV242" i="12"/>
  <c r="BW242" i="12"/>
  <c r="BX242" i="12"/>
  <c r="I243" i="12"/>
  <c r="J243" i="12"/>
  <c r="K243" i="12"/>
  <c r="L243" i="12"/>
  <c r="N243" i="12"/>
  <c r="O243" i="12"/>
  <c r="P243" i="12"/>
  <c r="Q243" i="12"/>
  <c r="R243" i="12"/>
  <c r="S243" i="12"/>
  <c r="T243" i="12"/>
  <c r="U243" i="12"/>
  <c r="V243" i="12"/>
  <c r="W243" i="12"/>
  <c r="X243" i="12"/>
  <c r="Y243" i="12"/>
  <c r="Z243" i="12"/>
  <c r="AA243" i="12"/>
  <c r="AB243" i="12"/>
  <c r="AC243" i="12"/>
  <c r="AE243" i="12"/>
  <c r="AF243" i="12"/>
  <c r="AG243" i="12"/>
  <c r="AH243" i="12"/>
  <c r="AI243" i="12"/>
  <c r="AJ243" i="12"/>
  <c r="AK243" i="12"/>
  <c r="AL243" i="12"/>
  <c r="AM243" i="12"/>
  <c r="AN243" i="12"/>
  <c r="AO243" i="12"/>
  <c r="AP243" i="12"/>
  <c r="AQ243" i="12"/>
  <c r="AR243" i="12"/>
  <c r="AS243" i="12"/>
  <c r="AT243" i="12"/>
  <c r="AV243" i="12"/>
  <c r="AW243" i="12"/>
  <c r="AX243" i="12"/>
  <c r="AY243" i="12"/>
  <c r="AZ243" i="12"/>
  <c r="BA243" i="12"/>
  <c r="BB243" i="12"/>
  <c r="BC243" i="12"/>
  <c r="BD243" i="12"/>
  <c r="BE243" i="12"/>
  <c r="BF243" i="12"/>
  <c r="BG243" i="12"/>
  <c r="BH243" i="12"/>
  <c r="BI243" i="12"/>
  <c r="BJ243" i="12"/>
  <c r="BK243" i="12"/>
  <c r="BM243" i="12"/>
  <c r="BN243" i="12"/>
  <c r="BO243" i="12"/>
  <c r="BP243" i="12"/>
  <c r="BQ243" i="12"/>
  <c r="BR243" i="12"/>
  <c r="BS243" i="12"/>
  <c r="BT243" i="12"/>
  <c r="BU243" i="12"/>
  <c r="BV243" i="12"/>
  <c r="BW243" i="12"/>
  <c r="BX243" i="12"/>
  <c r="I244" i="12"/>
  <c r="J244" i="12"/>
  <c r="K244" i="12"/>
  <c r="L244" i="12"/>
  <c r="N244" i="12"/>
  <c r="O244" i="12"/>
  <c r="P244" i="12"/>
  <c r="Q244" i="12"/>
  <c r="R244" i="12"/>
  <c r="S244" i="12"/>
  <c r="T244" i="12"/>
  <c r="U244" i="12"/>
  <c r="V244" i="12"/>
  <c r="W244" i="12"/>
  <c r="X244" i="12"/>
  <c r="Y244" i="12"/>
  <c r="Z244" i="12"/>
  <c r="AA244" i="12"/>
  <c r="AB244" i="12"/>
  <c r="AC244" i="12"/>
  <c r="AE244" i="12"/>
  <c r="AF244" i="12"/>
  <c r="AG244" i="12"/>
  <c r="AH244" i="12"/>
  <c r="AI244" i="12"/>
  <c r="AJ244" i="12"/>
  <c r="AK244" i="12"/>
  <c r="AL244" i="12"/>
  <c r="AM244" i="12"/>
  <c r="AN244" i="12"/>
  <c r="AO244" i="12"/>
  <c r="AP244" i="12"/>
  <c r="AQ244" i="12"/>
  <c r="AR244" i="12"/>
  <c r="AS244" i="12"/>
  <c r="AT244" i="12"/>
  <c r="AV244" i="12"/>
  <c r="AW244" i="12"/>
  <c r="AX244" i="12"/>
  <c r="AY244" i="12"/>
  <c r="AZ244" i="12"/>
  <c r="BA244" i="12"/>
  <c r="BB244" i="12"/>
  <c r="BC244" i="12"/>
  <c r="BD244" i="12"/>
  <c r="BE244" i="12"/>
  <c r="BF244" i="12"/>
  <c r="BG244" i="12"/>
  <c r="BH244" i="12"/>
  <c r="BI244" i="12"/>
  <c r="BJ244" i="12"/>
  <c r="BK244" i="12"/>
  <c r="BM244" i="12"/>
  <c r="BN244" i="12"/>
  <c r="BO244" i="12"/>
  <c r="BP244" i="12"/>
  <c r="BQ244" i="12"/>
  <c r="BR244" i="12"/>
  <c r="BS244" i="12"/>
  <c r="BT244" i="12"/>
  <c r="BU244" i="12"/>
  <c r="BV244" i="12"/>
  <c r="BW244" i="12"/>
  <c r="BX244" i="12"/>
  <c r="I245" i="12"/>
  <c r="J245" i="12"/>
  <c r="K245" i="12"/>
  <c r="L245" i="12"/>
  <c r="N245" i="12"/>
  <c r="O245" i="12"/>
  <c r="P245" i="12"/>
  <c r="Q245" i="12"/>
  <c r="R245" i="12"/>
  <c r="S245" i="12"/>
  <c r="T245" i="12"/>
  <c r="U245" i="12"/>
  <c r="V245" i="12"/>
  <c r="W245" i="12"/>
  <c r="X245" i="12"/>
  <c r="Y245" i="12"/>
  <c r="Z245" i="12"/>
  <c r="AA245" i="12"/>
  <c r="AB245" i="12"/>
  <c r="AC245" i="12"/>
  <c r="AE245" i="12"/>
  <c r="AF245" i="12"/>
  <c r="AG245" i="12"/>
  <c r="AH245" i="12"/>
  <c r="AI245" i="12"/>
  <c r="AJ245" i="12"/>
  <c r="AK245" i="12"/>
  <c r="AL245" i="12"/>
  <c r="AM245" i="12"/>
  <c r="AN245" i="12"/>
  <c r="AO245" i="12"/>
  <c r="AP245" i="12"/>
  <c r="AQ245" i="12"/>
  <c r="AR245" i="12"/>
  <c r="AS245" i="12"/>
  <c r="AT245" i="12"/>
  <c r="AV245" i="12"/>
  <c r="AW245" i="12"/>
  <c r="AX245" i="12"/>
  <c r="AY245" i="12"/>
  <c r="AZ245" i="12"/>
  <c r="BA245" i="12"/>
  <c r="BB245" i="12"/>
  <c r="BC245" i="12"/>
  <c r="BD245" i="12"/>
  <c r="BE245" i="12"/>
  <c r="BF245" i="12"/>
  <c r="BG245" i="12"/>
  <c r="BH245" i="12"/>
  <c r="BI245" i="12"/>
  <c r="BJ245" i="12"/>
  <c r="BK245" i="12"/>
  <c r="BM245" i="12"/>
  <c r="BN245" i="12"/>
  <c r="BO245" i="12"/>
  <c r="BP245" i="12"/>
  <c r="BQ245" i="12"/>
  <c r="BR245" i="12"/>
  <c r="BS245" i="12"/>
  <c r="BT245" i="12"/>
  <c r="BU245" i="12"/>
  <c r="BV245" i="12"/>
  <c r="BW245" i="12"/>
  <c r="BX245" i="12"/>
  <c r="I246" i="12"/>
  <c r="J246" i="12"/>
  <c r="K246" i="12"/>
  <c r="L246" i="12"/>
  <c r="N246" i="12"/>
  <c r="O246" i="12"/>
  <c r="P246" i="12"/>
  <c r="Q246" i="12"/>
  <c r="R246" i="12"/>
  <c r="S246" i="12"/>
  <c r="T246" i="12"/>
  <c r="U246" i="12"/>
  <c r="V246" i="12"/>
  <c r="W246" i="12"/>
  <c r="X246" i="12"/>
  <c r="Y246" i="12"/>
  <c r="Z246" i="12"/>
  <c r="AA246" i="12"/>
  <c r="AB246" i="12"/>
  <c r="AC246" i="12"/>
  <c r="AE246" i="12"/>
  <c r="AF246" i="12"/>
  <c r="AG246" i="12"/>
  <c r="AH246" i="12"/>
  <c r="AI246" i="12"/>
  <c r="AJ246" i="12"/>
  <c r="AK246" i="12"/>
  <c r="AL246" i="12"/>
  <c r="AM246" i="12"/>
  <c r="AN246" i="12"/>
  <c r="AO246" i="12"/>
  <c r="AP246" i="12"/>
  <c r="AQ246" i="12"/>
  <c r="AR246" i="12"/>
  <c r="AS246" i="12"/>
  <c r="AT246" i="12"/>
  <c r="AV246" i="12"/>
  <c r="AW246" i="12"/>
  <c r="AX246" i="12"/>
  <c r="AY246" i="12"/>
  <c r="AZ246" i="12"/>
  <c r="BA246" i="12"/>
  <c r="BB246" i="12"/>
  <c r="BC246" i="12"/>
  <c r="BD246" i="12"/>
  <c r="BE246" i="12"/>
  <c r="BF246" i="12"/>
  <c r="BG246" i="12"/>
  <c r="BH246" i="12"/>
  <c r="BI246" i="12"/>
  <c r="BJ246" i="12"/>
  <c r="BK246" i="12"/>
  <c r="BM246" i="12"/>
  <c r="BN246" i="12"/>
  <c r="BO246" i="12"/>
  <c r="BP246" i="12"/>
  <c r="BQ246" i="12"/>
  <c r="BR246" i="12"/>
  <c r="BS246" i="12"/>
  <c r="BT246" i="12"/>
  <c r="BU246" i="12"/>
  <c r="BV246" i="12"/>
  <c r="BW246" i="12"/>
  <c r="BX246" i="12"/>
  <c r="I247" i="12"/>
  <c r="J247" i="12"/>
  <c r="K247" i="12"/>
  <c r="L247" i="12"/>
  <c r="N247" i="12"/>
  <c r="O247" i="12"/>
  <c r="P247" i="12"/>
  <c r="Q247" i="12"/>
  <c r="R247" i="12"/>
  <c r="S247" i="12"/>
  <c r="T247" i="12"/>
  <c r="U247" i="12"/>
  <c r="V247" i="12"/>
  <c r="W247" i="12"/>
  <c r="X247" i="12"/>
  <c r="Y247" i="12"/>
  <c r="Z247" i="12"/>
  <c r="AA247" i="12"/>
  <c r="AB247" i="12"/>
  <c r="AC247" i="12"/>
  <c r="AE247" i="12"/>
  <c r="AF247" i="12"/>
  <c r="AG247" i="12"/>
  <c r="AH247" i="12"/>
  <c r="AI247" i="12"/>
  <c r="AJ247" i="12"/>
  <c r="AK247" i="12"/>
  <c r="AL247" i="12"/>
  <c r="AM247" i="12"/>
  <c r="AN247" i="12"/>
  <c r="AO247" i="12"/>
  <c r="AP247" i="12"/>
  <c r="AQ247" i="12"/>
  <c r="AR247" i="12"/>
  <c r="AS247" i="12"/>
  <c r="AT247" i="12"/>
  <c r="AV247" i="12"/>
  <c r="AW247" i="12"/>
  <c r="AX247" i="12"/>
  <c r="AY247" i="12"/>
  <c r="AZ247" i="12"/>
  <c r="BA247" i="12"/>
  <c r="BB247" i="12"/>
  <c r="BC247" i="12"/>
  <c r="BD247" i="12"/>
  <c r="BE247" i="12"/>
  <c r="BF247" i="12"/>
  <c r="BG247" i="12"/>
  <c r="BH247" i="12"/>
  <c r="BI247" i="12"/>
  <c r="BJ247" i="12"/>
  <c r="BK247" i="12"/>
  <c r="BM247" i="12"/>
  <c r="BN247" i="12"/>
  <c r="BO247" i="12"/>
  <c r="BP247" i="12"/>
  <c r="BQ247" i="12"/>
  <c r="BR247" i="12"/>
  <c r="BS247" i="12"/>
  <c r="BT247" i="12"/>
  <c r="BU247" i="12"/>
  <c r="BV247" i="12"/>
  <c r="BW247" i="12"/>
  <c r="BX247" i="12"/>
  <c r="I248" i="12"/>
  <c r="J248" i="12"/>
  <c r="K248" i="12"/>
  <c r="L248" i="12"/>
  <c r="N248" i="12"/>
  <c r="O248" i="12"/>
  <c r="P248" i="12"/>
  <c r="Q248" i="12"/>
  <c r="R248" i="12"/>
  <c r="S248" i="12"/>
  <c r="T248" i="12"/>
  <c r="U248" i="12"/>
  <c r="V248" i="12"/>
  <c r="W248" i="12"/>
  <c r="X248" i="12"/>
  <c r="Y248" i="12"/>
  <c r="Z248" i="12"/>
  <c r="AA248" i="12"/>
  <c r="AB248" i="12"/>
  <c r="AC248" i="12"/>
  <c r="AE248" i="12"/>
  <c r="AF248" i="12"/>
  <c r="AG248" i="12"/>
  <c r="AH248" i="12"/>
  <c r="AI248" i="12"/>
  <c r="AJ248" i="12"/>
  <c r="AK248" i="12"/>
  <c r="AL248" i="12"/>
  <c r="AM248" i="12"/>
  <c r="AN248" i="12"/>
  <c r="AO248" i="12"/>
  <c r="AP248" i="12"/>
  <c r="AQ248" i="12"/>
  <c r="AR248" i="12"/>
  <c r="AS248" i="12"/>
  <c r="AT248" i="12"/>
  <c r="AV248" i="12"/>
  <c r="AW248" i="12"/>
  <c r="AX248" i="12"/>
  <c r="AY248" i="12"/>
  <c r="AZ248" i="12"/>
  <c r="BA248" i="12"/>
  <c r="BB248" i="12"/>
  <c r="BC248" i="12"/>
  <c r="BD248" i="12"/>
  <c r="BE248" i="12"/>
  <c r="BF248" i="12"/>
  <c r="BG248" i="12"/>
  <c r="BH248" i="12"/>
  <c r="BI248" i="12"/>
  <c r="BJ248" i="12"/>
  <c r="BK248" i="12"/>
  <c r="BM248" i="12"/>
  <c r="BN248" i="12"/>
  <c r="BO248" i="12"/>
  <c r="BP248" i="12"/>
  <c r="BQ248" i="12"/>
  <c r="BR248" i="12"/>
  <c r="BS248" i="12"/>
  <c r="BT248" i="12"/>
  <c r="BU248" i="12"/>
  <c r="BV248" i="12"/>
  <c r="BW248" i="12"/>
  <c r="BX248" i="12"/>
  <c r="I249" i="12"/>
  <c r="J249" i="12"/>
  <c r="K249" i="12"/>
  <c r="L249" i="12"/>
  <c r="N249" i="12"/>
  <c r="O249" i="12"/>
  <c r="P249" i="12"/>
  <c r="Q249" i="12"/>
  <c r="R249" i="12"/>
  <c r="S249" i="12"/>
  <c r="T249" i="12"/>
  <c r="U249" i="12"/>
  <c r="V249" i="12"/>
  <c r="W249" i="12"/>
  <c r="X249" i="12"/>
  <c r="Y249" i="12"/>
  <c r="Z249" i="12"/>
  <c r="AA249" i="12"/>
  <c r="AB249" i="12"/>
  <c r="AC249" i="12"/>
  <c r="AE249" i="12"/>
  <c r="AF249" i="12"/>
  <c r="AG249" i="12"/>
  <c r="AH249" i="12"/>
  <c r="AI249" i="12"/>
  <c r="AJ249" i="12"/>
  <c r="AK249" i="12"/>
  <c r="AL249" i="12"/>
  <c r="AM249" i="12"/>
  <c r="AN249" i="12"/>
  <c r="AO249" i="12"/>
  <c r="AP249" i="12"/>
  <c r="AQ249" i="12"/>
  <c r="AR249" i="12"/>
  <c r="AS249" i="12"/>
  <c r="AT249" i="12"/>
  <c r="AV249" i="12"/>
  <c r="AW249" i="12"/>
  <c r="AX249" i="12"/>
  <c r="AY249" i="12"/>
  <c r="AZ249" i="12"/>
  <c r="BA249" i="12"/>
  <c r="BB249" i="12"/>
  <c r="BC249" i="12"/>
  <c r="BD249" i="12"/>
  <c r="BE249" i="12"/>
  <c r="BF249" i="12"/>
  <c r="BG249" i="12"/>
  <c r="BH249" i="12"/>
  <c r="BI249" i="12"/>
  <c r="BJ249" i="12"/>
  <c r="BK249" i="12"/>
  <c r="BM249" i="12"/>
  <c r="BN249" i="12"/>
  <c r="BO249" i="12"/>
  <c r="BP249" i="12"/>
  <c r="BQ249" i="12"/>
  <c r="BR249" i="12"/>
  <c r="BS249" i="12"/>
  <c r="BT249" i="12"/>
  <c r="BU249" i="12"/>
  <c r="BV249" i="12"/>
  <c r="BW249" i="12"/>
  <c r="BX249" i="12"/>
  <c r="I250" i="12"/>
  <c r="J250" i="12"/>
  <c r="K250" i="12"/>
  <c r="L250" i="12"/>
  <c r="N250" i="12"/>
  <c r="O250" i="12"/>
  <c r="P250" i="12"/>
  <c r="Q250" i="12"/>
  <c r="R250" i="12"/>
  <c r="S250" i="12"/>
  <c r="T250" i="12"/>
  <c r="U250" i="12"/>
  <c r="V250" i="12"/>
  <c r="W250" i="12"/>
  <c r="X250" i="12"/>
  <c r="Y250" i="12"/>
  <c r="Z250" i="12"/>
  <c r="AA250" i="12"/>
  <c r="AB250" i="12"/>
  <c r="AC250" i="12"/>
  <c r="AE250" i="12"/>
  <c r="AF250" i="12"/>
  <c r="AG250" i="12"/>
  <c r="AH250" i="12"/>
  <c r="AI250" i="12"/>
  <c r="AJ250" i="12"/>
  <c r="AK250" i="12"/>
  <c r="AL250" i="12"/>
  <c r="AM250" i="12"/>
  <c r="AN250" i="12"/>
  <c r="AO250" i="12"/>
  <c r="AP250" i="12"/>
  <c r="AQ250" i="12"/>
  <c r="AR250" i="12"/>
  <c r="AS250" i="12"/>
  <c r="AT250" i="12"/>
  <c r="AV250" i="12"/>
  <c r="AW250" i="12"/>
  <c r="AX250" i="12"/>
  <c r="AY250" i="12"/>
  <c r="AZ250" i="12"/>
  <c r="BA250" i="12"/>
  <c r="BB250" i="12"/>
  <c r="BC250" i="12"/>
  <c r="BD250" i="12"/>
  <c r="BE250" i="12"/>
  <c r="BF250" i="12"/>
  <c r="BG250" i="12"/>
  <c r="BH250" i="12"/>
  <c r="BI250" i="12"/>
  <c r="BJ250" i="12"/>
  <c r="BK250" i="12"/>
  <c r="BM250" i="12"/>
  <c r="BN250" i="12"/>
  <c r="BO250" i="12"/>
  <c r="BP250" i="12"/>
  <c r="BQ250" i="12"/>
  <c r="BR250" i="12"/>
  <c r="BS250" i="12"/>
  <c r="BT250" i="12"/>
  <c r="BU250" i="12"/>
  <c r="BV250" i="12"/>
  <c r="BW250" i="12"/>
  <c r="BX250" i="12"/>
  <c r="I251" i="12"/>
  <c r="J251" i="12"/>
  <c r="K251" i="12"/>
  <c r="L251" i="12"/>
  <c r="N251" i="12"/>
  <c r="O251" i="12"/>
  <c r="P251" i="12"/>
  <c r="Q251" i="12"/>
  <c r="R251" i="12"/>
  <c r="S251" i="12"/>
  <c r="T251" i="12"/>
  <c r="U251" i="12"/>
  <c r="V251" i="12"/>
  <c r="W251" i="12"/>
  <c r="X251" i="12"/>
  <c r="Y251" i="12"/>
  <c r="Z251" i="12"/>
  <c r="AA251" i="12"/>
  <c r="AB251" i="12"/>
  <c r="AC251" i="12"/>
  <c r="AE251" i="12"/>
  <c r="AF251" i="12"/>
  <c r="AG251" i="12"/>
  <c r="AH251" i="12"/>
  <c r="AI251" i="12"/>
  <c r="AJ251" i="12"/>
  <c r="AK251" i="12"/>
  <c r="AL251" i="12"/>
  <c r="AM251" i="12"/>
  <c r="AN251" i="12"/>
  <c r="AO251" i="12"/>
  <c r="AP251" i="12"/>
  <c r="AQ251" i="12"/>
  <c r="AR251" i="12"/>
  <c r="AS251" i="12"/>
  <c r="AT251" i="12"/>
  <c r="AV251" i="12"/>
  <c r="AW251" i="12"/>
  <c r="AX251" i="12"/>
  <c r="AY251" i="12"/>
  <c r="AZ251" i="12"/>
  <c r="BA251" i="12"/>
  <c r="BB251" i="12"/>
  <c r="BC251" i="12"/>
  <c r="BD251" i="12"/>
  <c r="BE251" i="12"/>
  <c r="BF251" i="12"/>
  <c r="BG251" i="12"/>
  <c r="BH251" i="12"/>
  <c r="BI251" i="12"/>
  <c r="BJ251" i="12"/>
  <c r="BK251" i="12"/>
  <c r="BM251" i="12"/>
  <c r="BN251" i="12"/>
  <c r="BO251" i="12"/>
  <c r="BP251" i="12"/>
  <c r="BQ251" i="12"/>
  <c r="BR251" i="12"/>
  <c r="BS251" i="12"/>
  <c r="BT251" i="12"/>
  <c r="BU251" i="12"/>
  <c r="BV251" i="12"/>
  <c r="BW251" i="12"/>
  <c r="BX251" i="12"/>
  <c r="I252" i="12"/>
  <c r="J252" i="12"/>
  <c r="K252" i="12"/>
  <c r="L252" i="12"/>
  <c r="N252" i="12"/>
  <c r="O252" i="12"/>
  <c r="P252" i="12"/>
  <c r="Q252" i="12"/>
  <c r="R252" i="12"/>
  <c r="S252" i="12"/>
  <c r="T252" i="12"/>
  <c r="U252" i="12"/>
  <c r="V252" i="12"/>
  <c r="W252" i="12"/>
  <c r="X252" i="12"/>
  <c r="Y252" i="12"/>
  <c r="Z252" i="12"/>
  <c r="AA252" i="12"/>
  <c r="AB252" i="12"/>
  <c r="AC252" i="12"/>
  <c r="AE252" i="12"/>
  <c r="AF252" i="12"/>
  <c r="AG252" i="12"/>
  <c r="AH252" i="12"/>
  <c r="AI252" i="12"/>
  <c r="AJ252" i="12"/>
  <c r="AK252" i="12"/>
  <c r="AL252" i="12"/>
  <c r="AM252" i="12"/>
  <c r="AN252" i="12"/>
  <c r="AO252" i="12"/>
  <c r="AP252" i="12"/>
  <c r="AQ252" i="12"/>
  <c r="AR252" i="12"/>
  <c r="AS252" i="12"/>
  <c r="AT252" i="12"/>
  <c r="AV252" i="12"/>
  <c r="AW252" i="12"/>
  <c r="AX252" i="12"/>
  <c r="AY252" i="12"/>
  <c r="AZ252" i="12"/>
  <c r="BA252" i="12"/>
  <c r="BB252" i="12"/>
  <c r="BC252" i="12"/>
  <c r="BD252" i="12"/>
  <c r="BE252" i="12"/>
  <c r="BF252" i="12"/>
  <c r="BG252" i="12"/>
  <c r="BH252" i="12"/>
  <c r="BI252" i="12"/>
  <c r="BJ252" i="12"/>
  <c r="BK252" i="12"/>
  <c r="BM252" i="12"/>
  <c r="BN252" i="12"/>
  <c r="BO252" i="12"/>
  <c r="BP252" i="12"/>
  <c r="BQ252" i="12"/>
  <c r="BR252" i="12"/>
  <c r="BS252" i="12"/>
  <c r="BT252" i="12"/>
  <c r="BU252" i="12"/>
  <c r="BV252" i="12"/>
  <c r="BW252" i="12"/>
  <c r="BX252" i="12"/>
  <c r="I253" i="12"/>
  <c r="J253" i="12"/>
  <c r="K253" i="12"/>
  <c r="L253" i="12"/>
  <c r="N253" i="12"/>
  <c r="O253" i="12"/>
  <c r="P253" i="12"/>
  <c r="Q253" i="12"/>
  <c r="R253" i="12"/>
  <c r="S253" i="12"/>
  <c r="T253" i="12"/>
  <c r="U253" i="12"/>
  <c r="V253" i="12"/>
  <c r="W253" i="12"/>
  <c r="X253" i="12"/>
  <c r="Y253" i="12"/>
  <c r="Z253" i="12"/>
  <c r="AA253" i="12"/>
  <c r="AB253" i="12"/>
  <c r="AC253" i="12"/>
  <c r="AE253" i="12"/>
  <c r="AF253" i="12"/>
  <c r="AG253" i="12"/>
  <c r="AH253" i="12"/>
  <c r="AI253" i="12"/>
  <c r="AJ253" i="12"/>
  <c r="AK253" i="12"/>
  <c r="AL253" i="12"/>
  <c r="AM253" i="12"/>
  <c r="AN253" i="12"/>
  <c r="AO253" i="12"/>
  <c r="AP253" i="12"/>
  <c r="AQ253" i="12"/>
  <c r="AR253" i="12"/>
  <c r="AS253" i="12"/>
  <c r="AT253" i="12"/>
  <c r="AV253" i="12"/>
  <c r="AW253" i="12"/>
  <c r="AX253" i="12"/>
  <c r="AY253" i="12"/>
  <c r="AZ253" i="12"/>
  <c r="BA253" i="12"/>
  <c r="BB253" i="12"/>
  <c r="BC253" i="12"/>
  <c r="BD253" i="12"/>
  <c r="BE253" i="12"/>
  <c r="BF253" i="12"/>
  <c r="BG253" i="12"/>
  <c r="BH253" i="12"/>
  <c r="BI253" i="12"/>
  <c r="BJ253" i="12"/>
  <c r="BK253" i="12"/>
  <c r="BM253" i="12"/>
  <c r="BN253" i="12"/>
  <c r="BO253" i="12"/>
  <c r="BP253" i="12"/>
  <c r="BQ253" i="12"/>
  <c r="BR253" i="12"/>
  <c r="BS253" i="12"/>
  <c r="BT253" i="12"/>
  <c r="BU253" i="12"/>
  <c r="BV253" i="12"/>
  <c r="BW253" i="12"/>
  <c r="BX253" i="12"/>
  <c r="I254" i="12"/>
  <c r="J254" i="12"/>
  <c r="K254" i="12"/>
  <c r="L254" i="12"/>
  <c r="N254" i="12"/>
  <c r="O254" i="12"/>
  <c r="P254" i="12"/>
  <c r="Q254" i="12"/>
  <c r="R254" i="12"/>
  <c r="S254" i="12"/>
  <c r="T254" i="12"/>
  <c r="U254" i="12"/>
  <c r="V254" i="12"/>
  <c r="W254" i="12"/>
  <c r="X254" i="12"/>
  <c r="Y254" i="12"/>
  <c r="Z254" i="12"/>
  <c r="AA254" i="12"/>
  <c r="AB254" i="12"/>
  <c r="AC254" i="12"/>
  <c r="AE254" i="12"/>
  <c r="AF254" i="12"/>
  <c r="AG254" i="12"/>
  <c r="AH254" i="12"/>
  <c r="AI254" i="12"/>
  <c r="AJ254" i="12"/>
  <c r="AK254" i="12"/>
  <c r="AL254" i="12"/>
  <c r="AM254" i="12"/>
  <c r="AN254" i="12"/>
  <c r="AO254" i="12"/>
  <c r="AP254" i="12"/>
  <c r="AQ254" i="12"/>
  <c r="AR254" i="12"/>
  <c r="AS254" i="12"/>
  <c r="AT254" i="12"/>
  <c r="AV254" i="12"/>
  <c r="AW254" i="12"/>
  <c r="AX254" i="12"/>
  <c r="AY254" i="12"/>
  <c r="AZ254" i="12"/>
  <c r="BA254" i="12"/>
  <c r="BB254" i="12"/>
  <c r="BC254" i="12"/>
  <c r="BD254" i="12"/>
  <c r="BE254" i="12"/>
  <c r="BF254" i="12"/>
  <c r="BG254" i="12"/>
  <c r="BH254" i="12"/>
  <c r="BI254" i="12"/>
  <c r="BJ254" i="12"/>
  <c r="BK254" i="12"/>
  <c r="BM254" i="12"/>
  <c r="BN254" i="12"/>
  <c r="BO254" i="12"/>
  <c r="BP254" i="12"/>
  <c r="BQ254" i="12"/>
  <c r="BR254" i="12"/>
  <c r="BS254" i="12"/>
  <c r="BT254" i="12"/>
  <c r="BU254" i="12"/>
  <c r="BV254" i="12"/>
  <c r="BW254" i="12"/>
  <c r="BX254" i="12"/>
  <c r="I255" i="12"/>
  <c r="J255" i="12"/>
  <c r="K255" i="12"/>
  <c r="L255" i="12"/>
  <c r="N255" i="12"/>
  <c r="O255" i="12"/>
  <c r="P255" i="12"/>
  <c r="Q255" i="12"/>
  <c r="R255" i="12"/>
  <c r="S255" i="12"/>
  <c r="T255" i="12"/>
  <c r="U255" i="12"/>
  <c r="V255" i="12"/>
  <c r="W255" i="12"/>
  <c r="X255" i="12"/>
  <c r="Y255" i="12"/>
  <c r="Z255" i="12"/>
  <c r="AA255" i="12"/>
  <c r="AB255" i="12"/>
  <c r="AC255" i="12"/>
  <c r="AE255" i="12"/>
  <c r="AF255" i="12"/>
  <c r="AG255" i="12"/>
  <c r="AH255" i="12"/>
  <c r="AI255" i="12"/>
  <c r="AJ255" i="12"/>
  <c r="AK255" i="12"/>
  <c r="AL255" i="12"/>
  <c r="AM255" i="12"/>
  <c r="AN255" i="12"/>
  <c r="AO255" i="12"/>
  <c r="AP255" i="12"/>
  <c r="AQ255" i="12"/>
  <c r="AR255" i="12"/>
  <c r="AS255" i="12"/>
  <c r="AT255" i="12"/>
  <c r="AV255" i="12"/>
  <c r="AW255" i="12"/>
  <c r="AX255" i="12"/>
  <c r="AY255" i="12"/>
  <c r="AZ255" i="12"/>
  <c r="BA255" i="12"/>
  <c r="BB255" i="12"/>
  <c r="BC255" i="12"/>
  <c r="BD255" i="12"/>
  <c r="BE255" i="12"/>
  <c r="BF255" i="12"/>
  <c r="BG255" i="12"/>
  <c r="BH255" i="12"/>
  <c r="BI255" i="12"/>
  <c r="BJ255" i="12"/>
  <c r="BK255" i="12"/>
  <c r="BM255" i="12"/>
  <c r="BN255" i="12"/>
  <c r="BO255" i="12"/>
  <c r="BP255" i="12"/>
  <c r="BQ255" i="12"/>
  <c r="BR255" i="12"/>
  <c r="BS255" i="12"/>
  <c r="BT255" i="12"/>
  <c r="BU255" i="12"/>
  <c r="BV255" i="12"/>
  <c r="BW255" i="12"/>
  <c r="BX255" i="12"/>
  <c r="I256" i="12"/>
  <c r="J256" i="12"/>
  <c r="K256" i="12"/>
  <c r="L256" i="12"/>
  <c r="N256" i="12"/>
  <c r="O256" i="12"/>
  <c r="P256" i="12"/>
  <c r="Q256" i="12"/>
  <c r="R256" i="12"/>
  <c r="S256" i="12"/>
  <c r="T256" i="12"/>
  <c r="U256" i="12"/>
  <c r="V256" i="12"/>
  <c r="W256" i="12"/>
  <c r="X256" i="12"/>
  <c r="Y256" i="12"/>
  <c r="Z256" i="12"/>
  <c r="AA256" i="12"/>
  <c r="AB256" i="12"/>
  <c r="AC256" i="12"/>
  <c r="AE256" i="12"/>
  <c r="AF256" i="12"/>
  <c r="AG256" i="12"/>
  <c r="AH256" i="12"/>
  <c r="AI256" i="12"/>
  <c r="AJ256" i="12"/>
  <c r="AK256" i="12"/>
  <c r="AL256" i="12"/>
  <c r="AM256" i="12"/>
  <c r="AN256" i="12"/>
  <c r="AO256" i="12"/>
  <c r="AP256" i="12"/>
  <c r="AQ256" i="12"/>
  <c r="AR256" i="12"/>
  <c r="AS256" i="12"/>
  <c r="AT256" i="12"/>
  <c r="AV256" i="12"/>
  <c r="AW256" i="12"/>
  <c r="AX256" i="12"/>
  <c r="AY256" i="12"/>
  <c r="AZ256" i="12"/>
  <c r="BA256" i="12"/>
  <c r="BB256" i="12"/>
  <c r="BC256" i="12"/>
  <c r="BD256" i="12"/>
  <c r="BE256" i="12"/>
  <c r="BF256" i="12"/>
  <c r="BG256" i="12"/>
  <c r="BH256" i="12"/>
  <c r="BI256" i="12"/>
  <c r="BJ256" i="12"/>
  <c r="BK256" i="12"/>
  <c r="BM256" i="12"/>
  <c r="BN256" i="12"/>
  <c r="BO256" i="12"/>
  <c r="BP256" i="12"/>
  <c r="BQ256" i="12"/>
  <c r="BR256" i="12"/>
  <c r="BS256" i="12"/>
  <c r="BT256" i="12"/>
  <c r="BU256" i="12"/>
  <c r="BV256" i="12"/>
  <c r="BW256" i="12"/>
  <c r="BX256" i="12"/>
  <c r="I257" i="12"/>
  <c r="J257" i="12"/>
  <c r="K257" i="12"/>
  <c r="L257" i="12"/>
  <c r="N257" i="12"/>
  <c r="O257" i="12"/>
  <c r="P257" i="12"/>
  <c r="Q257" i="12"/>
  <c r="R257" i="12"/>
  <c r="S257" i="12"/>
  <c r="T257" i="12"/>
  <c r="U257" i="12"/>
  <c r="V257" i="12"/>
  <c r="W257" i="12"/>
  <c r="X257" i="12"/>
  <c r="Y257" i="12"/>
  <c r="Z257" i="12"/>
  <c r="AA257" i="12"/>
  <c r="AB257" i="12"/>
  <c r="AC257" i="12"/>
  <c r="AE257" i="12"/>
  <c r="AF257" i="12"/>
  <c r="AG257" i="12"/>
  <c r="AH257" i="12"/>
  <c r="AI257" i="12"/>
  <c r="AJ257" i="12"/>
  <c r="AK257" i="12"/>
  <c r="AL257" i="12"/>
  <c r="AM257" i="12"/>
  <c r="AN257" i="12"/>
  <c r="AO257" i="12"/>
  <c r="AP257" i="12"/>
  <c r="AQ257" i="12"/>
  <c r="AR257" i="12"/>
  <c r="AS257" i="12"/>
  <c r="AT257" i="12"/>
  <c r="AV257" i="12"/>
  <c r="AW257" i="12"/>
  <c r="AX257" i="12"/>
  <c r="AY257" i="12"/>
  <c r="AZ257" i="12"/>
  <c r="BA257" i="12"/>
  <c r="BB257" i="12"/>
  <c r="BC257" i="12"/>
  <c r="BD257" i="12"/>
  <c r="BE257" i="12"/>
  <c r="BF257" i="12"/>
  <c r="BG257" i="12"/>
  <c r="BH257" i="12"/>
  <c r="BI257" i="12"/>
  <c r="BJ257" i="12"/>
  <c r="BK257" i="12"/>
  <c r="BM257" i="12"/>
  <c r="BN257" i="12"/>
  <c r="BO257" i="12"/>
  <c r="BP257" i="12"/>
  <c r="BQ257" i="12"/>
  <c r="BR257" i="12"/>
  <c r="BS257" i="12"/>
  <c r="BT257" i="12"/>
  <c r="BU257" i="12"/>
  <c r="BV257" i="12"/>
  <c r="BW257" i="12"/>
  <c r="BX257" i="12"/>
  <c r="I258" i="12"/>
  <c r="J258" i="12"/>
  <c r="K258" i="12"/>
  <c r="L258" i="12"/>
  <c r="N258" i="12"/>
  <c r="O258" i="12"/>
  <c r="P258" i="12"/>
  <c r="Q258" i="12"/>
  <c r="R258" i="12"/>
  <c r="S258" i="12"/>
  <c r="T258" i="12"/>
  <c r="U258" i="12"/>
  <c r="V258" i="12"/>
  <c r="W258" i="12"/>
  <c r="X258" i="12"/>
  <c r="Y258" i="12"/>
  <c r="Z258" i="12"/>
  <c r="AA258" i="12"/>
  <c r="AB258" i="12"/>
  <c r="AC258" i="12"/>
  <c r="AE258" i="12"/>
  <c r="AF258" i="12"/>
  <c r="AG258" i="12"/>
  <c r="AH258" i="12"/>
  <c r="AI258" i="12"/>
  <c r="AJ258" i="12"/>
  <c r="AK258" i="12"/>
  <c r="AL258" i="12"/>
  <c r="AM258" i="12"/>
  <c r="AN258" i="12"/>
  <c r="AO258" i="12"/>
  <c r="AP258" i="12"/>
  <c r="AQ258" i="12"/>
  <c r="AR258" i="12"/>
  <c r="AS258" i="12"/>
  <c r="AT258" i="12"/>
  <c r="AV258" i="12"/>
  <c r="AW258" i="12"/>
  <c r="AX258" i="12"/>
  <c r="AY258" i="12"/>
  <c r="AZ258" i="12"/>
  <c r="BA258" i="12"/>
  <c r="BB258" i="12"/>
  <c r="BC258" i="12"/>
  <c r="BD258" i="12"/>
  <c r="BE258" i="12"/>
  <c r="BF258" i="12"/>
  <c r="BG258" i="12"/>
  <c r="BH258" i="12"/>
  <c r="BI258" i="12"/>
  <c r="BJ258" i="12"/>
  <c r="BK258" i="12"/>
  <c r="BM258" i="12"/>
  <c r="BN258" i="12"/>
  <c r="BO258" i="12"/>
  <c r="BP258" i="12"/>
  <c r="BQ258" i="12"/>
  <c r="BR258" i="12"/>
  <c r="BS258" i="12"/>
  <c r="BT258" i="12"/>
  <c r="BU258" i="12"/>
  <c r="BV258" i="12"/>
  <c r="BW258" i="12"/>
  <c r="BX258" i="12"/>
  <c r="I259" i="12"/>
  <c r="J259" i="12"/>
  <c r="K259" i="12"/>
  <c r="L259" i="12"/>
  <c r="N259" i="12"/>
  <c r="O259" i="12"/>
  <c r="P259" i="12"/>
  <c r="Q259" i="12"/>
  <c r="R259" i="12"/>
  <c r="S259" i="12"/>
  <c r="T259" i="12"/>
  <c r="U259" i="12"/>
  <c r="V259" i="12"/>
  <c r="W259" i="12"/>
  <c r="X259" i="12"/>
  <c r="Y259" i="12"/>
  <c r="Z259" i="12"/>
  <c r="AA259" i="12"/>
  <c r="AB259" i="12"/>
  <c r="AC259" i="12"/>
  <c r="AE259" i="12"/>
  <c r="AF259" i="12"/>
  <c r="AG259" i="12"/>
  <c r="AH259" i="12"/>
  <c r="AI259" i="12"/>
  <c r="AJ259" i="12"/>
  <c r="AK259" i="12"/>
  <c r="AL259" i="12"/>
  <c r="AM259" i="12"/>
  <c r="AN259" i="12"/>
  <c r="AO259" i="12"/>
  <c r="AP259" i="12"/>
  <c r="AQ259" i="12"/>
  <c r="AR259" i="12"/>
  <c r="AS259" i="12"/>
  <c r="AT259" i="12"/>
  <c r="AV259" i="12"/>
  <c r="AW259" i="12"/>
  <c r="AX259" i="12"/>
  <c r="AY259" i="12"/>
  <c r="AZ259" i="12"/>
  <c r="BA259" i="12"/>
  <c r="BB259" i="12"/>
  <c r="BC259" i="12"/>
  <c r="BD259" i="12"/>
  <c r="BE259" i="12"/>
  <c r="BF259" i="12"/>
  <c r="BG259" i="12"/>
  <c r="BH259" i="12"/>
  <c r="BI259" i="12"/>
  <c r="BJ259" i="12"/>
  <c r="BK259" i="12"/>
  <c r="BM259" i="12"/>
  <c r="BN259" i="12"/>
  <c r="BO259" i="12"/>
  <c r="BP259" i="12"/>
  <c r="BQ259" i="12"/>
  <c r="BR259" i="12"/>
  <c r="BS259" i="12"/>
  <c r="BT259" i="12"/>
  <c r="BU259" i="12"/>
  <c r="BV259" i="12"/>
  <c r="BW259" i="12"/>
  <c r="BX259" i="12"/>
  <c r="I260" i="12"/>
  <c r="J260" i="12"/>
  <c r="K260" i="12"/>
  <c r="L260" i="12"/>
  <c r="N260" i="12"/>
  <c r="O260" i="12"/>
  <c r="P260" i="12"/>
  <c r="Q260" i="12"/>
  <c r="R260" i="12"/>
  <c r="S260" i="12"/>
  <c r="T260" i="12"/>
  <c r="U260" i="12"/>
  <c r="V260" i="12"/>
  <c r="W260" i="12"/>
  <c r="X260" i="12"/>
  <c r="Y260" i="12"/>
  <c r="Z260" i="12"/>
  <c r="AA260" i="12"/>
  <c r="AB260" i="12"/>
  <c r="AC260" i="12"/>
  <c r="AE260" i="12"/>
  <c r="AF260" i="12"/>
  <c r="AG260" i="12"/>
  <c r="AH260" i="12"/>
  <c r="AI260" i="12"/>
  <c r="AJ260" i="12"/>
  <c r="AK260" i="12"/>
  <c r="AL260" i="12"/>
  <c r="AM260" i="12"/>
  <c r="AN260" i="12"/>
  <c r="AO260" i="12"/>
  <c r="AP260" i="12"/>
  <c r="AQ260" i="12"/>
  <c r="AR260" i="12"/>
  <c r="AS260" i="12"/>
  <c r="AT260" i="12"/>
  <c r="AV260" i="12"/>
  <c r="AW260" i="12"/>
  <c r="AX260" i="12"/>
  <c r="AY260" i="12"/>
  <c r="AZ260" i="12"/>
  <c r="BA260" i="12"/>
  <c r="BB260" i="12"/>
  <c r="BC260" i="12"/>
  <c r="BD260" i="12"/>
  <c r="BE260" i="12"/>
  <c r="BF260" i="12"/>
  <c r="BG260" i="12"/>
  <c r="BH260" i="12"/>
  <c r="BI260" i="12"/>
  <c r="BJ260" i="12"/>
  <c r="BK260" i="12"/>
  <c r="BM260" i="12"/>
  <c r="BN260" i="12"/>
  <c r="BO260" i="12"/>
  <c r="BP260" i="12"/>
  <c r="BQ260" i="12"/>
  <c r="BR260" i="12"/>
  <c r="BS260" i="12"/>
  <c r="BT260" i="12"/>
  <c r="BU260" i="12"/>
  <c r="BV260" i="12"/>
  <c r="BW260" i="12"/>
  <c r="BX260" i="12"/>
  <c r="I261" i="12"/>
  <c r="J261" i="12"/>
  <c r="K261" i="12"/>
  <c r="L261" i="12"/>
  <c r="N261" i="12"/>
  <c r="O261" i="12"/>
  <c r="P261" i="12"/>
  <c r="Q261" i="12"/>
  <c r="R261" i="12"/>
  <c r="S261" i="12"/>
  <c r="T261" i="12"/>
  <c r="U261" i="12"/>
  <c r="V261" i="12"/>
  <c r="W261" i="12"/>
  <c r="X261" i="12"/>
  <c r="Y261" i="12"/>
  <c r="Z261" i="12"/>
  <c r="AA261" i="12"/>
  <c r="AB261" i="12"/>
  <c r="AC261" i="12"/>
  <c r="AE261" i="12"/>
  <c r="AF261" i="12"/>
  <c r="AG261" i="12"/>
  <c r="AH261" i="12"/>
  <c r="AI261" i="12"/>
  <c r="AJ261" i="12"/>
  <c r="AK261" i="12"/>
  <c r="AL261" i="12"/>
  <c r="AM261" i="12"/>
  <c r="AN261" i="12"/>
  <c r="AO261" i="12"/>
  <c r="AP261" i="12"/>
  <c r="AQ261" i="12"/>
  <c r="AR261" i="12"/>
  <c r="AS261" i="12"/>
  <c r="AT261" i="12"/>
  <c r="AV261" i="12"/>
  <c r="AW261" i="12"/>
  <c r="AX261" i="12"/>
  <c r="AY261" i="12"/>
  <c r="AZ261" i="12"/>
  <c r="BA261" i="12"/>
  <c r="BB261" i="12"/>
  <c r="BC261" i="12"/>
  <c r="BD261" i="12"/>
  <c r="BE261" i="12"/>
  <c r="BF261" i="12"/>
  <c r="BG261" i="12"/>
  <c r="BH261" i="12"/>
  <c r="BI261" i="12"/>
  <c r="BJ261" i="12"/>
  <c r="BK261" i="12"/>
  <c r="BM261" i="12"/>
  <c r="BN261" i="12"/>
  <c r="BO261" i="12"/>
  <c r="BP261" i="12"/>
  <c r="BQ261" i="12"/>
  <c r="BR261" i="12"/>
  <c r="BS261" i="12"/>
  <c r="BT261" i="12"/>
  <c r="BU261" i="12"/>
  <c r="BV261" i="12"/>
  <c r="BW261" i="12"/>
  <c r="BX261" i="12"/>
  <c r="I262" i="12"/>
  <c r="J262" i="12"/>
  <c r="K262" i="12"/>
  <c r="L262" i="12"/>
  <c r="N262" i="12"/>
  <c r="O262" i="12"/>
  <c r="P262" i="12"/>
  <c r="Q262" i="12"/>
  <c r="R262" i="12"/>
  <c r="S262" i="12"/>
  <c r="T262" i="12"/>
  <c r="U262" i="12"/>
  <c r="V262" i="12"/>
  <c r="W262" i="12"/>
  <c r="X262" i="12"/>
  <c r="Y262" i="12"/>
  <c r="Z262" i="12"/>
  <c r="AA262" i="12"/>
  <c r="AB262" i="12"/>
  <c r="AC262" i="12"/>
  <c r="AE262" i="12"/>
  <c r="AF262" i="12"/>
  <c r="AG262" i="12"/>
  <c r="AH262" i="12"/>
  <c r="AI262" i="12"/>
  <c r="AJ262" i="12"/>
  <c r="AK262" i="12"/>
  <c r="AL262" i="12"/>
  <c r="AM262" i="12"/>
  <c r="AN262" i="12"/>
  <c r="AO262" i="12"/>
  <c r="AP262" i="12"/>
  <c r="AQ262" i="12"/>
  <c r="AR262" i="12"/>
  <c r="AS262" i="12"/>
  <c r="AT262" i="12"/>
  <c r="AV262" i="12"/>
  <c r="AW262" i="12"/>
  <c r="AX262" i="12"/>
  <c r="AY262" i="12"/>
  <c r="AZ262" i="12"/>
  <c r="BA262" i="12"/>
  <c r="BB262" i="12"/>
  <c r="BC262" i="12"/>
  <c r="BD262" i="12"/>
  <c r="BE262" i="12"/>
  <c r="BF262" i="12"/>
  <c r="BG262" i="12"/>
  <c r="BH262" i="12"/>
  <c r="BI262" i="12"/>
  <c r="BJ262" i="12"/>
  <c r="BK262" i="12"/>
  <c r="BM262" i="12"/>
  <c r="BN262" i="12"/>
  <c r="BO262" i="12"/>
  <c r="BP262" i="12"/>
  <c r="BQ262" i="12"/>
  <c r="BR262" i="12"/>
  <c r="BS262" i="12"/>
  <c r="BT262" i="12"/>
  <c r="BU262" i="12"/>
  <c r="BV262" i="12"/>
  <c r="BW262" i="12"/>
  <c r="BX262" i="12"/>
  <c r="I263" i="12"/>
  <c r="J263" i="12"/>
  <c r="K263" i="12"/>
  <c r="L263" i="12"/>
  <c r="N263" i="12"/>
  <c r="O263" i="12"/>
  <c r="P263" i="12"/>
  <c r="Q263" i="12"/>
  <c r="R263" i="12"/>
  <c r="S263" i="12"/>
  <c r="T263" i="12"/>
  <c r="U263" i="12"/>
  <c r="V263" i="12"/>
  <c r="W263" i="12"/>
  <c r="X263" i="12"/>
  <c r="Y263" i="12"/>
  <c r="Z263" i="12"/>
  <c r="AA263" i="12"/>
  <c r="AB263" i="12"/>
  <c r="AC263" i="12"/>
  <c r="AE263" i="12"/>
  <c r="AF263" i="12"/>
  <c r="AG263" i="12"/>
  <c r="AH263" i="12"/>
  <c r="AI263" i="12"/>
  <c r="AJ263" i="12"/>
  <c r="AK263" i="12"/>
  <c r="AL263" i="12"/>
  <c r="AM263" i="12"/>
  <c r="AN263" i="12"/>
  <c r="AO263" i="12"/>
  <c r="AP263" i="12"/>
  <c r="AQ263" i="12"/>
  <c r="AR263" i="12"/>
  <c r="AS263" i="12"/>
  <c r="AT263" i="12"/>
  <c r="AV263" i="12"/>
  <c r="AW263" i="12"/>
  <c r="AX263" i="12"/>
  <c r="AY263" i="12"/>
  <c r="AZ263" i="12"/>
  <c r="BA263" i="12"/>
  <c r="BB263" i="12"/>
  <c r="BC263" i="12"/>
  <c r="BD263" i="12"/>
  <c r="BE263" i="12"/>
  <c r="BF263" i="12"/>
  <c r="BG263" i="12"/>
  <c r="BH263" i="12"/>
  <c r="BI263" i="12"/>
  <c r="BJ263" i="12"/>
  <c r="BK263" i="12"/>
  <c r="BM263" i="12"/>
  <c r="BN263" i="12"/>
  <c r="BO263" i="12"/>
  <c r="BP263" i="12"/>
  <c r="BQ263" i="12"/>
  <c r="BR263" i="12"/>
  <c r="BS263" i="12"/>
  <c r="BT263" i="12"/>
  <c r="BU263" i="12"/>
  <c r="BV263" i="12"/>
  <c r="BW263" i="12"/>
  <c r="BX263" i="12"/>
  <c r="I264" i="12"/>
  <c r="J264" i="12"/>
  <c r="K264" i="12"/>
  <c r="L264" i="12"/>
  <c r="N264" i="12"/>
  <c r="O264" i="12"/>
  <c r="P264" i="12"/>
  <c r="Q264" i="12"/>
  <c r="R264" i="12"/>
  <c r="S264" i="12"/>
  <c r="T264" i="12"/>
  <c r="U264" i="12"/>
  <c r="V264" i="12"/>
  <c r="W264" i="12"/>
  <c r="X264" i="12"/>
  <c r="Y264" i="12"/>
  <c r="Z264" i="12"/>
  <c r="AA264" i="12"/>
  <c r="AB264" i="12"/>
  <c r="AC264" i="12"/>
  <c r="AE264" i="12"/>
  <c r="AF264" i="12"/>
  <c r="AG264" i="12"/>
  <c r="AH264" i="12"/>
  <c r="AI264" i="12"/>
  <c r="AJ264" i="12"/>
  <c r="AK264" i="12"/>
  <c r="AL264" i="12"/>
  <c r="AM264" i="12"/>
  <c r="AN264" i="12"/>
  <c r="AO264" i="12"/>
  <c r="AP264" i="12"/>
  <c r="AQ264" i="12"/>
  <c r="AR264" i="12"/>
  <c r="AS264" i="12"/>
  <c r="AT264" i="12"/>
  <c r="AV264" i="12"/>
  <c r="AW264" i="12"/>
  <c r="AX264" i="12"/>
  <c r="AY264" i="12"/>
  <c r="AZ264" i="12"/>
  <c r="BA264" i="12"/>
  <c r="BB264" i="12"/>
  <c r="BC264" i="12"/>
  <c r="BD264" i="12"/>
  <c r="BE264" i="12"/>
  <c r="BF264" i="12"/>
  <c r="BG264" i="12"/>
  <c r="BH264" i="12"/>
  <c r="BI264" i="12"/>
  <c r="BJ264" i="12"/>
  <c r="BK264" i="12"/>
  <c r="BM264" i="12"/>
  <c r="BN264" i="12"/>
  <c r="BO264" i="12"/>
  <c r="BP264" i="12"/>
  <c r="BQ264" i="12"/>
  <c r="BR264" i="12"/>
  <c r="BS264" i="12"/>
  <c r="BT264" i="12"/>
  <c r="BU264" i="12"/>
  <c r="BV264" i="12"/>
  <c r="BW264" i="12"/>
  <c r="BX264" i="12"/>
  <c r="I265" i="12"/>
  <c r="J265" i="12"/>
  <c r="K265" i="12"/>
  <c r="L265" i="12"/>
  <c r="N265" i="12"/>
  <c r="O265" i="12"/>
  <c r="P265" i="12"/>
  <c r="Q265" i="12"/>
  <c r="R265" i="12"/>
  <c r="S265" i="12"/>
  <c r="T265" i="12"/>
  <c r="U265" i="12"/>
  <c r="V265" i="12"/>
  <c r="W265" i="12"/>
  <c r="X265" i="12"/>
  <c r="Y265" i="12"/>
  <c r="Z265" i="12"/>
  <c r="AA265" i="12"/>
  <c r="AB265" i="12"/>
  <c r="AC265" i="12"/>
  <c r="AE265" i="12"/>
  <c r="AF265" i="12"/>
  <c r="AG265" i="12"/>
  <c r="AH265" i="12"/>
  <c r="AI265" i="12"/>
  <c r="AJ265" i="12"/>
  <c r="AK265" i="12"/>
  <c r="AL265" i="12"/>
  <c r="AM265" i="12"/>
  <c r="AN265" i="12"/>
  <c r="AO265" i="12"/>
  <c r="AP265" i="12"/>
  <c r="AQ265" i="12"/>
  <c r="AR265" i="12"/>
  <c r="AS265" i="12"/>
  <c r="AT265" i="12"/>
  <c r="AV265" i="12"/>
  <c r="AW265" i="12"/>
  <c r="AX265" i="12"/>
  <c r="AY265" i="12"/>
  <c r="AZ265" i="12"/>
  <c r="BA265" i="12"/>
  <c r="BB265" i="12"/>
  <c r="BC265" i="12"/>
  <c r="BD265" i="12"/>
  <c r="BE265" i="12"/>
  <c r="BF265" i="12"/>
  <c r="BG265" i="12"/>
  <c r="BH265" i="12"/>
  <c r="BI265" i="12"/>
  <c r="BJ265" i="12"/>
  <c r="BK265" i="12"/>
  <c r="BM265" i="12"/>
  <c r="BN265" i="12"/>
  <c r="BO265" i="12"/>
  <c r="BP265" i="12"/>
  <c r="BQ265" i="12"/>
  <c r="BR265" i="12"/>
  <c r="BS265" i="12"/>
  <c r="BT265" i="12"/>
  <c r="BU265" i="12"/>
  <c r="BV265" i="12"/>
  <c r="BW265" i="12"/>
  <c r="BX265" i="12"/>
  <c r="I266" i="12"/>
  <c r="J266" i="12"/>
  <c r="K266" i="12"/>
  <c r="L266" i="12"/>
  <c r="N266" i="12"/>
  <c r="O266" i="12"/>
  <c r="P266" i="12"/>
  <c r="Q266" i="12"/>
  <c r="R266" i="12"/>
  <c r="S266" i="12"/>
  <c r="T266" i="12"/>
  <c r="U266" i="12"/>
  <c r="V266" i="12"/>
  <c r="W266" i="12"/>
  <c r="X266" i="12"/>
  <c r="Y266" i="12"/>
  <c r="Z266" i="12"/>
  <c r="AA266" i="12"/>
  <c r="AB266" i="12"/>
  <c r="AC266" i="12"/>
  <c r="AE266" i="12"/>
  <c r="AF266" i="12"/>
  <c r="AG266" i="12"/>
  <c r="AH266" i="12"/>
  <c r="AI266" i="12"/>
  <c r="AJ266" i="12"/>
  <c r="AK266" i="12"/>
  <c r="AL266" i="12"/>
  <c r="AM266" i="12"/>
  <c r="AN266" i="12"/>
  <c r="AO266" i="12"/>
  <c r="AP266" i="12"/>
  <c r="AQ266" i="12"/>
  <c r="AR266" i="12"/>
  <c r="AS266" i="12"/>
  <c r="AT266" i="12"/>
  <c r="AV266" i="12"/>
  <c r="AW266" i="12"/>
  <c r="AX266" i="12"/>
  <c r="AY266" i="12"/>
  <c r="AZ266" i="12"/>
  <c r="BA266" i="12"/>
  <c r="BB266" i="12"/>
  <c r="BC266" i="12"/>
  <c r="BD266" i="12"/>
  <c r="BE266" i="12"/>
  <c r="BF266" i="12"/>
  <c r="BG266" i="12"/>
  <c r="BH266" i="12"/>
  <c r="BI266" i="12"/>
  <c r="BJ266" i="12"/>
  <c r="BK266" i="12"/>
  <c r="BM266" i="12"/>
  <c r="BN266" i="12"/>
  <c r="BO266" i="12"/>
  <c r="BP266" i="12"/>
  <c r="BQ266" i="12"/>
  <c r="BR266" i="12"/>
  <c r="BS266" i="12"/>
  <c r="BT266" i="12"/>
  <c r="BU266" i="12"/>
  <c r="BV266" i="12"/>
  <c r="BW266" i="12"/>
  <c r="BX266" i="12"/>
  <c r="I267" i="12"/>
  <c r="J267" i="12"/>
  <c r="K267" i="12"/>
  <c r="L267" i="12"/>
  <c r="N267" i="12"/>
  <c r="O267" i="12"/>
  <c r="P267" i="12"/>
  <c r="Q267" i="12"/>
  <c r="R267" i="12"/>
  <c r="S267" i="12"/>
  <c r="T267" i="12"/>
  <c r="U267" i="12"/>
  <c r="V267" i="12"/>
  <c r="W267" i="12"/>
  <c r="X267" i="12"/>
  <c r="Y267" i="12"/>
  <c r="Z267" i="12"/>
  <c r="AA267" i="12"/>
  <c r="AB267" i="12"/>
  <c r="AC267" i="12"/>
  <c r="AE267" i="12"/>
  <c r="AF267" i="12"/>
  <c r="AG267" i="12"/>
  <c r="AH267" i="12"/>
  <c r="AI267" i="12"/>
  <c r="AJ267" i="12"/>
  <c r="AK267" i="12"/>
  <c r="AL267" i="12"/>
  <c r="AM267" i="12"/>
  <c r="AN267" i="12"/>
  <c r="AO267" i="12"/>
  <c r="AP267" i="12"/>
  <c r="AQ267" i="12"/>
  <c r="AR267" i="12"/>
  <c r="AS267" i="12"/>
  <c r="AT267" i="12"/>
  <c r="AV267" i="12"/>
  <c r="AW267" i="12"/>
  <c r="AX267" i="12"/>
  <c r="AY267" i="12"/>
  <c r="AZ267" i="12"/>
  <c r="BA267" i="12"/>
  <c r="BB267" i="12"/>
  <c r="BC267" i="12"/>
  <c r="BD267" i="12"/>
  <c r="BE267" i="12"/>
  <c r="BF267" i="12"/>
  <c r="BG267" i="12"/>
  <c r="BH267" i="12"/>
  <c r="BI267" i="12"/>
  <c r="BJ267" i="12"/>
  <c r="BK267" i="12"/>
  <c r="BM267" i="12"/>
  <c r="BN267" i="12"/>
  <c r="BO267" i="12"/>
  <c r="BP267" i="12"/>
  <c r="BQ267" i="12"/>
  <c r="BR267" i="12"/>
  <c r="BS267" i="12"/>
  <c r="BT267" i="12"/>
  <c r="BU267" i="12"/>
  <c r="BV267" i="12"/>
  <c r="BW267" i="12"/>
  <c r="BX267" i="12"/>
  <c r="I268" i="12"/>
  <c r="J268" i="12"/>
  <c r="K268" i="12"/>
  <c r="L268" i="12"/>
  <c r="N268" i="12"/>
  <c r="O268" i="12"/>
  <c r="P268" i="12"/>
  <c r="Q268" i="12"/>
  <c r="R268" i="12"/>
  <c r="S268" i="12"/>
  <c r="T268" i="12"/>
  <c r="U268" i="12"/>
  <c r="V268" i="12"/>
  <c r="W268" i="12"/>
  <c r="X268" i="12"/>
  <c r="Y268" i="12"/>
  <c r="Z268" i="12"/>
  <c r="AA268" i="12"/>
  <c r="AB268" i="12"/>
  <c r="AC268" i="12"/>
  <c r="AE268" i="12"/>
  <c r="AF268" i="12"/>
  <c r="AG268" i="12"/>
  <c r="AH268" i="12"/>
  <c r="AI268" i="12"/>
  <c r="AJ268" i="12"/>
  <c r="AK268" i="12"/>
  <c r="AL268" i="12"/>
  <c r="AM268" i="12"/>
  <c r="AN268" i="12"/>
  <c r="AO268" i="12"/>
  <c r="AP268" i="12"/>
  <c r="AQ268" i="12"/>
  <c r="AR268" i="12"/>
  <c r="AS268" i="12"/>
  <c r="AT268" i="12"/>
  <c r="AV268" i="12"/>
  <c r="AW268" i="12"/>
  <c r="AX268" i="12"/>
  <c r="AY268" i="12"/>
  <c r="AZ268" i="12"/>
  <c r="BA268" i="12"/>
  <c r="BB268" i="12"/>
  <c r="BC268" i="12"/>
  <c r="BD268" i="12"/>
  <c r="BE268" i="12"/>
  <c r="BF268" i="12"/>
  <c r="BG268" i="12"/>
  <c r="BH268" i="12"/>
  <c r="BI268" i="12"/>
  <c r="BJ268" i="12"/>
  <c r="BK268" i="12"/>
  <c r="BM268" i="12"/>
  <c r="BN268" i="12"/>
  <c r="BO268" i="12"/>
  <c r="BP268" i="12"/>
  <c r="BQ268" i="12"/>
  <c r="BR268" i="12"/>
  <c r="BS268" i="12"/>
  <c r="BT268" i="12"/>
  <c r="BU268" i="12"/>
  <c r="BV268" i="12"/>
  <c r="BW268" i="12"/>
  <c r="BX268" i="12"/>
  <c r="I269" i="12"/>
  <c r="J269" i="12"/>
  <c r="K269" i="12"/>
  <c r="L269" i="12"/>
  <c r="N269" i="12"/>
  <c r="O269" i="12"/>
  <c r="P269" i="12"/>
  <c r="Q269" i="12"/>
  <c r="R269" i="12"/>
  <c r="S269" i="12"/>
  <c r="T269" i="12"/>
  <c r="U269" i="12"/>
  <c r="V269" i="12"/>
  <c r="W269" i="12"/>
  <c r="X269" i="12"/>
  <c r="Y269" i="12"/>
  <c r="Z269" i="12"/>
  <c r="AA269" i="12"/>
  <c r="AB269" i="12"/>
  <c r="AC269" i="12"/>
  <c r="AE269" i="12"/>
  <c r="AF269" i="12"/>
  <c r="AG269" i="12"/>
  <c r="AH269" i="12"/>
  <c r="AI269" i="12"/>
  <c r="AJ269" i="12"/>
  <c r="AK269" i="12"/>
  <c r="AL269" i="12"/>
  <c r="AM269" i="12"/>
  <c r="AN269" i="12"/>
  <c r="AO269" i="12"/>
  <c r="AP269" i="12"/>
  <c r="AQ269" i="12"/>
  <c r="AR269" i="12"/>
  <c r="AS269" i="12"/>
  <c r="AT269" i="12"/>
  <c r="AV269" i="12"/>
  <c r="AW269" i="12"/>
  <c r="AX269" i="12"/>
  <c r="AY269" i="12"/>
  <c r="AZ269" i="12"/>
  <c r="BA269" i="12"/>
  <c r="BB269" i="12"/>
  <c r="BC269" i="12"/>
  <c r="BD269" i="12"/>
  <c r="BE269" i="12"/>
  <c r="BF269" i="12"/>
  <c r="BG269" i="12"/>
  <c r="BH269" i="12"/>
  <c r="BI269" i="12"/>
  <c r="BJ269" i="12"/>
  <c r="BK269" i="12"/>
  <c r="BM269" i="12"/>
  <c r="BN269" i="12"/>
  <c r="BO269" i="12"/>
  <c r="BP269" i="12"/>
  <c r="BQ269" i="12"/>
  <c r="BR269" i="12"/>
  <c r="BS269" i="12"/>
  <c r="BT269" i="12"/>
  <c r="BU269" i="12"/>
  <c r="BV269" i="12"/>
  <c r="BW269" i="12"/>
  <c r="BX269" i="12"/>
  <c r="I270" i="12"/>
  <c r="J270" i="12"/>
  <c r="K270" i="12"/>
  <c r="L270" i="12"/>
  <c r="N270" i="12"/>
  <c r="O270" i="12"/>
  <c r="P270" i="12"/>
  <c r="Q270" i="12"/>
  <c r="R270" i="12"/>
  <c r="S270" i="12"/>
  <c r="T270" i="12"/>
  <c r="U270" i="12"/>
  <c r="V270" i="12"/>
  <c r="W270" i="12"/>
  <c r="X270" i="12"/>
  <c r="Y270" i="12"/>
  <c r="Z270" i="12"/>
  <c r="AA270" i="12"/>
  <c r="AB270" i="12"/>
  <c r="AC270" i="12"/>
  <c r="AE270" i="12"/>
  <c r="AF270" i="12"/>
  <c r="AG270" i="12"/>
  <c r="AH270" i="12"/>
  <c r="AI270" i="12"/>
  <c r="AJ270" i="12"/>
  <c r="AK270" i="12"/>
  <c r="AL270" i="12"/>
  <c r="AM270" i="12"/>
  <c r="AN270" i="12"/>
  <c r="AO270" i="12"/>
  <c r="AP270" i="12"/>
  <c r="AQ270" i="12"/>
  <c r="AR270" i="12"/>
  <c r="AS270" i="12"/>
  <c r="AT270" i="12"/>
  <c r="AV270" i="12"/>
  <c r="AW270" i="12"/>
  <c r="AX270" i="12"/>
  <c r="AY270" i="12"/>
  <c r="AZ270" i="12"/>
  <c r="BA270" i="12"/>
  <c r="BB270" i="12"/>
  <c r="BC270" i="12"/>
  <c r="BD270" i="12"/>
  <c r="BE270" i="12"/>
  <c r="BF270" i="12"/>
  <c r="BG270" i="12"/>
  <c r="BH270" i="12"/>
  <c r="BI270" i="12"/>
  <c r="BJ270" i="12"/>
  <c r="BK270" i="12"/>
  <c r="BM270" i="12"/>
  <c r="BN270" i="12"/>
  <c r="BO270" i="12"/>
  <c r="BP270" i="12"/>
  <c r="BQ270" i="12"/>
  <c r="BR270" i="12"/>
  <c r="BS270" i="12"/>
  <c r="BT270" i="12"/>
  <c r="BU270" i="12"/>
  <c r="BV270" i="12"/>
  <c r="BW270" i="12"/>
  <c r="BX270" i="12"/>
  <c r="I271" i="12"/>
  <c r="J271" i="12"/>
  <c r="K271" i="12"/>
  <c r="L271" i="12"/>
  <c r="N271" i="12"/>
  <c r="O271" i="12"/>
  <c r="P271" i="12"/>
  <c r="Q271" i="12"/>
  <c r="R271" i="12"/>
  <c r="S271" i="12"/>
  <c r="T271" i="12"/>
  <c r="U271" i="12"/>
  <c r="V271" i="12"/>
  <c r="W271" i="12"/>
  <c r="X271" i="12"/>
  <c r="Y271" i="12"/>
  <c r="Z271" i="12"/>
  <c r="AA271" i="12"/>
  <c r="AB271" i="12"/>
  <c r="AC271" i="12"/>
  <c r="AE271" i="12"/>
  <c r="AF271" i="12"/>
  <c r="AG271" i="12"/>
  <c r="AH271" i="12"/>
  <c r="AI271" i="12"/>
  <c r="AJ271" i="12"/>
  <c r="AK271" i="12"/>
  <c r="AL271" i="12"/>
  <c r="AM271" i="12"/>
  <c r="AN271" i="12"/>
  <c r="AO271" i="12"/>
  <c r="AP271" i="12"/>
  <c r="AQ271" i="12"/>
  <c r="AR271" i="12"/>
  <c r="AS271" i="12"/>
  <c r="AT271" i="12"/>
  <c r="AV271" i="12"/>
  <c r="AW271" i="12"/>
  <c r="AX271" i="12"/>
  <c r="AY271" i="12"/>
  <c r="AZ271" i="12"/>
  <c r="BA271" i="12"/>
  <c r="BB271" i="12"/>
  <c r="BC271" i="12"/>
  <c r="BD271" i="12"/>
  <c r="BE271" i="12"/>
  <c r="BF271" i="12"/>
  <c r="BG271" i="12"/>
  <c r="BH271" i="12"/>
  <c r="BI271" i="12"/>
  <c r="BJ271" i="12"/>
  <c r="BK271" i="12"/>
  <c r="BM271" i="12"/>
  <c r="BN271" i="12"/>
  <c r="BO271" i="12"/>
  <c r="BP271" i="12"/>
  <c r="BQ271" i="12"/>
  <c r="BR271" i="12"/>
  <c r="BS271" i="12"/>
  <c r="BT271" i="12"/>
  <c r="BU271" i="12"/>
  <c r="BV271" i="12"/>
  <c r="BW271" i="12"/>
  <c r="BX271" i="12"/>
  <c r="I272" i="12"/>
  <c r="J272" i="12"/>
  <c r="K272" i="12"/>
  <c r="L272" i="12"/>
  <c r="N272" i="12"/>
  <c r="O272" i="12"/>
  <c r="P272" i="12"/>
  <c r="Q272" i="12"/>
  <c r="R272" i="12"/>
  <c r="S272" i="12"/>
  <c r="T272" i="12"/>
  <c r="U272" i="12"/>
  <c r="V272" i="12"/>
  <c r="W272" i="12"/>
  <c r="X272" i="12"/>
  <c r="Y272" i="12"/>
  <c r="Z272" i="12"/>
  <c r="AA272" i="12"/>
  <c r="AB272" i="12"/>
  <c r="AC272" i="12"/>
  <c r="AE272" i="12"/>
  <c r="AF272" i="12"/>
  <c r="AG272" i="12"/>
  <c r="AH272" i="12"/>
  <c r="AI272" i="12"/>
  <c r="AJ272" i="12"/>
  <c r="AK272" i="12"/>
  <c r="AL272" i="12"/>
  <c r="AM272" i="12"/>
  <c r="AN272" i="12"/>
  <c r="AO272" i="12"/>
  <c r="AP272" i="12"/>
  <c r="AQ272" i="12"/>
  <c r="AR272" i="12"/>
  <c r="AS272" i="12"/>
  <c r="AT272" i="12"/>
  <c r="AV272" i="12"/>
  <c r="AW272" i="12"/>
  <c r="AX272" i="12"/>
  <c r="AY272" i="12"/>
  <c r="AZ272" i="12"/>
  <c r="BA272" i="12"/>
  <c r="BB272" i="12"/>
  <c r="BC272" i="12"/>
  <c r="BD272" i="12"/>
  <c r="BE272" i="12"/>
  <c r="BF272" i="12"/>
  <c r="BG272" i="12"/>
  <c r="BH272" i="12"/>
  <c r="BI272" i="12"/>
  <c r="BJ272" i="12"/>
  <c r="BK272" i="12"/>
  <c r="BM272" i="12"/>
  <c r="BN272" i="12"/>
  <c r="BO272" i="12"/>
  <c r="BP272" i="12"/>
  <c r="BQ272" i="12"/>
  <c r="BR272" i="12"/>
  <c r="BS272" i="12"/>
  <c r="BT272" i="12"/>
  <c r="BU272" i="12"/>
  <c r="BV272" i="12"/>
  <c r="BW272" i="12"/>
  <c r="BX272" i="12"/>
  <c r="I273" i="12"/>
  <c r="J273" i="12"/>
  <c r="K273" i="12"/>
  <c r="L273" i="12"/>
  <c r="N273" i="12"/>
  <c r="O273" i="12"/>
  <c r="P273" i="12"/>
  <c r="Q273" i="12"/>
  <c r="R273" i="12"/>
  <c r="S273" i="12"/>
  <c r="T273" i="12"/>
  <c r="U273" i="12"/>
  <c r="V273" i="12"/>
  <c r="W273" i="12"/>
  <c r="X273" i="12"/>
  <c r="Y273" i="12"/>
  <c r="Z273" i="12"/>
  <c r="AA273" i="12"/>
  <c r="AB273" i="12"/>
  <c r="AC273" i="12"/>
  <c r="AE273" i="12"/>
  <c r="AF273" i="12"/>
  <c r="AG273" i="12"/>
  <c r="AH273" i="12"/>
  <c r="AI273" i="12"/>
  <c r="AJ273" i="12"/>
  <c r="AK273" i="12"/>
  <c r="AL273" i="12"/>
  <c r="AM273" i="12"/>
  <c r="AN273" i="12"/>
  <c r="AO273" i="12"/>
  <c r="AP273" i="12"/>
  <c r="AQ273" i="12"/>
  <c r="AR273" i="12"/>
  <c r="AS273" i="12"/>
  <c r="AT273" i="12"/>
  <c r="AV273" i="12"/>
  <c r="AW273" i="12"/>
  <c r="AX273" i="12"/>
  <c r="AY273" i="12"/>
  <c r="AZ273" i="12"/>
  <c r="BA273" i="12"/>
  <c r="BB273" i="12"/>
  <c r="BC273" i="12"/>
  <c r="BD273" i="12"/>
  <c r="BE273" i="12"/>
  <c r="BF273" i="12"/>
  <c r="BG273" i="12"/>
  <c r="BH273" i="12"/>
  <c r="BI273" i="12"/>
  <c r="BJ273" i="12"/>
  <c r="BK273" i="12"/>
  <c r="BM273" i="12"/>
  <c r="BN273" i="12"/>
  <c r="BO273" i="12"/>
  <c r="BP273" i="12"/>
  <c r="BQ273" i="12"/>
  <c r="BR273" i="12"/>
  <c r="BS273" i="12"/>
  <c r="BT273" i="12"/>
  <c r="BU273" i="12"/>
  <c r="BV273" i="12"/>
  <c r="BW273" i="12"/>
  <c r="BX273" i="12"/>
  <c r="I274" i="12"/>
  <c r="J274" i="12"/>
  <c r="K274" i="12"/>
  <c r="L274" i="12"/>
  <c r="N274" i="12"/>
  <c r="O274" i="12"/>
  <c r="P274" i="12"/>
  <c r="Q274" i="12"/>
  <c r="R274" i="12"/>
  <c r="S274" i="12"/>
  <c r="T274" i="12"/>
  <c r="U274" i="12"/>
  <c r="V274" i="12"/>
  <c r="W274" i="12"/>
  <c r="X274" i="12"/>
  <c r="Y274" i="12"/>
  <c r="Z274" i="12"/>
  <c r="AA274" i="12"/>
  <c r="AB274" i="12"/>
  <c r="AC274" i="12"/>
  <c r="AE274" i="12"/>
  <c r="AF274" i="12"/>
  <c r="AG274" i="12"/>
  <c r="AH274" i="12"/>
  <c r="AI274" i="12"/>
  <c r="AJ274" i="12"/>
  <c r="AK274" i="12"/>
  <c r="AL274" i="12"/>
  <c r="AM274" i="12"/>
  <c r="AN274" i="12"/>
  <c r="AO274" i="12"/>
  <c r="AP274" i="12"/>
  <c r="AQ274" i="12"/>
  <c r="AR274" i="12"/>
  <c r="AS274" i="12"/>
  <c r="AT274" i="12"/>
  <c r="AV274" i="12"/>
  <c r="AW274" i="12"/>
  <c r="AX274" i="12"/>
  <c r="AY274" i="12"/>
  <c r="AZ274" i="12"/>
  <c r="BA274" i="12"/>
  <c r="BB274" i="12"/>
  <c r="BC274" i="12"/>
  <c r="BD274" i="12"/>
  <c r="BE274" i="12"/>
  <c r="BF274" i="12"/>
  <c r="BG274" i="12"/>
  <c r="BH274" i="12"/>
  <c r="BI274" i="12"/>
  <c r="BJ274" i="12"/>
  <c r="BK274" i="12"/>
  <c r="BM274" i="12"/>
  <c r="BN274" i="12"/>
  <c r="BO274" i="12"/>
  <c r="BP274" i="12"/>
  <c r="BQ274" i="12"/>
  <c r="BR274" i="12"/>
  <c r="BS274" i="12"/>
  <c r="BT274" i="12"/>
  <c r="BU274" i="12"/>
  <c r="BV274" i="12"/>
  <c r="BW274" i="12"/>
  <c r="BX274" i="12"/>
  <c r="I275" i="12"/>
  <c r="J275" i="12"/>
  <c r="K275" i="12"/>
  <c r="L275" i="12"/>
  <c r="N275" i="12"/>
  <c r="O275" i="12"/>
  <c r="P275" i="12"/>
  <c r="Q275" i="12"/>
  <c r="R275" i="12"/>
  <c r="S275" i="12"/>
  <c r="T275" i="12"/>
  <c r="U275" i="12"/>
  <c r="V275" i="12"/>
  <c r="W275" i="12"/>
  <c r="X275" i="12"/>
  <c r="Y275" i="12"/>
  <c r="Z275" i="12"/>
  <c r="AA275" i="12"/>
  <c r="AB275" i="12"/>
  <c r="AC275" i="12"/>
  <c r="AE275" i="12"/>
  <c r="AF275" i="12"/>
  <c r="AG275" i="12"/>
  <c r="AH275" i="12"/>
  <c r="AI275" i="12"/>
  <c r="AJ275" i="12"/>
  <c r="AK275" i="12"/>
  <c r="AL275" i="12"/>
  <c r="AM275" i="12"/>
  <c r="AN275" i="12"/>
  <c r="AO275" i="12"/>
  <c r="AP275" i="12"/>
  <c r="AQ275" i="12"/>
  <c r="AR275" i="12"/>
  <c r="AS275" i="12"/>
  <c r="AT275" i="12"/>
  <c r="AV275" i="12"/>
  <c r="AW275" i="12"/>
  <c r="AX275" i="12"/>
  <c r="AY275" i="12"/>
  <c r="AZ275" i="12"/>
  <c r="BA275" i="12"/>
  <c r="BB275" i="12"/>
  <c r="BC275" i="12"/>
  <c r="BD275" i="12"/>
  <c r="BE275" i="12"/>
  <c r="BF275" i="12"/>
  <c r="BG275" i="12"/>
  <c r="BH275" i="12"/>
  <c r="BI275" i="12"/>
  <c r="BJ275" i="12"/>
  <c r="BK275" i="12"/>
  <c r="BM275" i="12"/>
  <c r="BN275" i="12"/>
  <c r="BO275" i="12"/>
  <c r="BP275" i="12"/>
  <c r="BQ275" i="12"/>
  <c r="BR275" i="12"/>
  <c r="BS275" i="12"/>
  <c r="BT275" i="12"/>
  <c r="BU275" i="12"/>
  <c r="BV275" i="12"/>
  <c r="BW275" i="12"/>
  <c r="BX275" i="12"/>
  <c r="I276" i="12"/>
  <c r="J276" i="12"/>
  <c r="K276" i="12"/>
  <c r="L276" i="12"/>
  <c r="N276" i="12"/>
  <c r="O276" i="12"/>
  <c r="P276" i="12"/>
  <c r="Q276" i="12"/>
  <c r="R276" i="12"/>
  <c r="S276" i="12"/>
  <c r="T276" i="12"/>
  <c r="U276" i="12"/>
  <c r="V276" i="12"/>
  <c r="W276" i="12"/>
  <c r="X276" i="12"/>
  <c r="Y276" i="12"/>
  <c r="Z276" i="12"/>
  <c r="AA276" i="12"/>
  <c r="AB276" i="12"/>
  <c r="AC276" i="12"/>
  <c r="AE276" i="12"/>
  <c r="AF276" i="12"/>
  <c r="AG276" i="12"/>
  <c r="AH276" i="12"/>
  <c r="AI276" i="12"/>
  <c r="AJ276" i="12"/>
  <c r="AK276" i="12"/>
  <c r="AL276" i="12"/>
  <c r="AM276" i="12"/>
  <c r="AN276" i="12"/>
  <c r="AO276" i="12"/>
  <c r="AP276" i="12"/>
  <c r="AQ276" i="12"/>
  <c r="AR276" i="12"/>
  <c r="AS276" i="12"/>
  <c r="AT276" i="12"/>
  <c r="AV276" i="12"/>
  <c r="AW276" i="12"/>
  <c r="AX276" i="12"/>
  <c r="AY276" i="12"/>
  <c r="AZ276" i="12"/>
  <c r="BA276" i="12"/>
  <c r="BB276" i="12"/>
  <c r="BC276" i="12"/>
  <c r="BD276" i="12"/>
  <c r="BE276" i="12"/>
  <c r="BF276" i="12"/>
  <c r="BG276" i="12"/>
  <c r="BH276" i="12"/>
  <c r="BI276" i="12"/>
  <c r="BJ276" i="12"/>
  <c r="BK276" i="12"/>
  <c r="BM276" i="12"/>
  <c r="BN276" i="12"/>
  <c r="BO276" i="12"/>
  <c r="BP276" i="12"/>
  <c r="BQ276" i="12"/>
  <c r="BR276" i="12"/>
  <c r="BS276" i="12"/>
  <c r="BT276" i="12"/>
  <c r="BU276" i="12"/>
  <c r="BV276" i="12"/>
  <c r="BW276" i="12"/>
  <c r="BX276" i="12"/>
  <c r="I277" i="12"/>
  <c r="J277" i="12"/>
  <c r="K277" i="12"/>
  <c r="L277" i="12"/>
  <c r="N277" i="12"/>
  <c r="O277" i="12"/>
  <c r="P277" i="12"/>
  <c r="Q277" i="12"/>
  <c r="R277" i="12"/>
  <c r="S277" i="12"/>
  <c r="T277" i="12"/>
  <c r="U277" i="12"/>
  <c r="V277" i="12"/>
  <c r="W277" i="12"/>
  <c r="X277" i="12"/>
  <c r="Y277" i="12"/>
  <c r="Z277" i="12"/>
  <c r="AA277" i="12"/>
  <c r="AB277" i="12"/>
  <c r="AC277" i="12"/>
  <c r="AE277" i="12"/>
  <c r="AF277" i="12"/>
  <c r="AG277" i="12"/>
  <c r="AH277" i="12"/>
  <c r="AI277" i="12"/>
  <c r="AJ277" i="12"/>
  <c r="AK277" i="12"/>
  <c r="AL277" i="12"/>
  <c r="AM277" i="12"/>
  <c r="AN277" i="12"/>
  <c r="AO277" i="12"/>
  <c r="AP277" i="12"/>
  <c r="AQ277" i="12"/>
  <c r="AR277" i="12"/>
  <c r="AS277" i="12"/>
  <c r="AT277" i="12"/>
  <c r="AV277" i="12"/>
  <c r="AW277" i="12"/>
  <c r="AX277" i="12"/>
  <c r="AY277" i="12"/>
  <c r="AZ277" i="12"/>
  <c r="BA277" i="12"/>
  <c r="BB277" i="12"/>
  <c r="BC277" i="12"/>
  <c r="BD277" i="12"/>
  <c r="BE277" i="12"/>
  <c r="BF277" i="12"/>
  <c r="BG277" i="12"/>
  <c r="BH277" i="12"/>
  <c r="BI277" i="12"/>
  <c r="BJ277" i="12"/>
  <c r="BK277" i="12"/>
  <c r="BM277" i="12"/>
  <c r="BN277" i="12"/>
  <c r="BO277" i="12"/>
  <c r="BP277" i="12"/>
  <c r="BQ277" i="12"/>
  <c r="BR277" i="12"/>
  <c r="BS277" i="12"/>
  <c r="BT277" i="12"/>
  <c r="BU277" i="12"/>
  <c r="BV277" i="12"/>
  <c r="BW277" i="12"/>
  <c r="BX277" i="12"/>
  <c r="I278" i="12"/>
  <c r="J278" i="12"/>
  <c r="K278" i="12"/>
  <c r="L278" i="12"/>
  <c r="N278" i="12"/>
  <c r="O278" i="12"/>
  <c r="P278" i="12"/>
  <c r="Q278" i="12"/>
  <c r="R278" i="12"/>
  <c r="S278" i="12"/>
  <c r="T278" i="12"/>
  <c r="U278" i="12"/>
  <c r="V278" i="12"/>
  <c r="W278" i="12"/>
  <c r="X278" i="12"/>
  <c r="Y278" i="12"/>
  <c r="Z278" i="12"/>
  <c r="AA278" i="12"/>
  <c r="AB278" i="12"/>
  <c r="AC278" i="12"/>
  <c r="AE278" i="12"/>
  <c r="AF278" i="12"/>
  <c r="AG278" i="12"/>
  <c r="AH278" i="12"/>
  <c r="AI278" i="12"/>
  <c r="AJ278" i="12"/>
  <c r="AK278" i="12"/>
  <c r="AL278" i="12"/>
  <c r="AM278" i="12"/>
  <c r="AN278" i="12"/>
  <c r="AO278" i="12"/>
  <c r="AP278" i="12"/>
  <c r="AQ278" i="12"/>
  <c r="AR278" i="12"/>
  <c r="AS278" i="12"/>
  <c r="AT278" i="12"/>
  <c r="AV278" i="12"/>
  <c r="AW278" i="12"/>
  <c r="AX278" i="12"/>
  <c r="AY278" i="12"/>
  <c r="AZ278" i="12"/>
  <c r="BA278" i="12"/>
  <c r="BB278" i="12"/>
  <c r="BC278" i="12"/>
  <c r="BD278" i="12"/>
  <c r="BE278" i="12"/>
  <c r="BF278" i="12"/>
  <c r="BG278" i="12"/>
  <c r="BH278" i="12"/>
  <c r="BI278" i="12"/>
  <c r="BJ278" i="12"/>
  <c r="BK278" i="12"/>
  <c r="BM278" i="12"/>
  <c r="BN278" i="12"/>
  <c r="BO278" i="12"/>
  <c r="BP278" i="12"/>
  <c r="BQ278" i="12"/>
  <c r="BR278" i="12"/>
  <c r="BS278" i="12"/>
  <c r="BT278" i="12"/>
  <c r="BU278" i="12"/>
  <c r="BV278" i="12"/>
  <c r="BW278" i="12"/>
  <c r="BX278" i="12"/>
  <c r="I279" i="12"/>
  <c r="J279" i="12"/>
  <c r="K279" i="12"/>
  <c r="L279" i="12"/>
  <c r="N279" i="12"/>
  <c r="O279" i="12"/>
  <c r="P279" i="12"/>
  <c r="Q279" i="12"/>
  <c r="R279" i="12"/>
  <c r="S279" i="12"/>
  <c r="T279" i="12"/>
  <c r="U279" i="12"/>
  <c r="V279" i="12"/>
  <c r="W279" i="12"/>
  <c r="X279" i="12"/>
  <c r="Y279" i="12"/>
  <c r="Z279" i="12"/>
  <c r="AA279" i="12"/>
  <c r="AB279" i="12"/>
  <c r="AC279" i="12"/>
  <c r="AE279" i="12"/>
  <c r="AF279" i="12"/>
  <c r="AG279" i="12"/>
  <c r="AH279" i="12"/>
  <c r="AI279" i="12"/>
  <c r="AJ279" i="12"/>
  <c r="AK279" i="12"/>
  <c r="AL279" i="12"/>
  <c r="AM279" i="12"/>
  <c r="AN279" i="12"/>
  <c r="AO279" i="12"/>
  <c r="AP279" i="12"/>
  <c r="AQ279" i="12"/>
  <c r="AR279" i="12"/>
  <c r="AS279" i="12"/>
  <c r="AT279" i="12"/>
  <c r="AV279" i="12"/>
  <c r="AW279" i="12"/>
  <c r="AX279" i="12"/>
  <c r="AY279" i="12"/>
  <c r="AZ279" i="12"/>
  <c r="BA279" i="12"/>
  <c r="BB279" i="12"/>
  <c r="BC279" i="12"/>
  <c r="BD279" i="12"/>
  <c r="BE279" i="12"/>
  <c r="BF279" i="12"/>
  <c r="BG279" i="12"/>
  <c r="BH279" i="12"/>
  <c r="BI279" i="12"/>
  <c r="BJ279" i="12"/>
  <c r="BK279" i="12"/>
  <c r="BM279" i="12"/>
  <c r="BN279" i="12"/>
  <c r="BO279" i="12"/>
  <c r="BP279" i="12"/>
  <c r="BQ279" i="12"/>
  <c r="BR279" i="12"/>
  <c r="BS279" i="12"/>
  <c r="BT279" i="12"/>
  <c r="BU279" i="12"/>
  <c r="BV279" i="12"/>
  <c r="BW279" i="12"/>
  <c r="BX279" i="12"/>
  <c r="I280" i="12"/>
  <c r="J280" i="12"/>
  <c r="K280" i="12"/>
  <c r="L280" i="12"/>
  <c r="N280" i="12"/>
  <c r="O280" i="12"/>
  <c r="P280" i="12"/>
  <c r="Q280" i="12"/>
  <c r="R280" i="12"/>
  <c r="S280" i="12"/>
  <c r="T280" i="12"/>
  <c r="U280" i="12"/>
  <c r="V280" i="12"/>
  <c r="W280" i="12"/>
  <c r="X280" i="12"/>
  <c r="Y280" i="12"/>
  <c r="Z280" i="12"/>
  <c r="AA280" i="12"/>
  <c r="AB280" i="12"/>
  <c r="AC280" i="12"/>
  <c r="AE280" i="12"/>
  <c r="AF280" i="12"/>
  <c r="AG280" i="12"/>
  <c r="AH280" i="12"/>
  <c r="AI280" i="12"/>
  <c r="AJ280" i="12"/>
  <c r="AK280" i="12"/>
  <c r="AL280" i="12"/>
  <c r="AM280" i="12"/>
  <c r="AN280" i="12"/>
  <c r="AO280" i="12"/>
  <c r="AP280" i="12"/>
  <c r="AQ280" i="12"/>
  <c r="AR280" i="12"/>
  <c r="AS280" i="12"/>
  <c r="AT280" i="12"/>
  <c r="AV280" i="12"/>
  <c r="AW280" i="12"/>
  <c r="AX280" i="12"/>
  <c r="AY280" i="12"/>
  <c r="AZ280" i="12"/>
  <c r="BA280" i="12"/>
  <c r="BB280" i="12"/>
  <c r="BC280" i="12"/>
  <c r="BD280" i="12"/>
  <c r="BE280" i="12"/>
  <c r="BF280" i="12"/>
  <c r="BG280" i="12"/>
  <c r="BH280" i="12"/>
  <c r="BI280" i="12"/>
  <c r="BJ280" i="12"/>
  <c r="BK280" i="12"/>
  <c r="BM280" i="12"/>
  <c r="BN280" i="12"/>
  <c r="BO280" i="12"/>
  <c r="BP280" i="12"/>
  <c r="BQ280" i="12"/>
  <c r="BR280" i="12"/>
  <c r="BS280" i="12"/>
  <c r="BT280" i="12"/>
  <c r="BU280" i="12"/>
  <c r="BV280" i="12"/>
  <c r="BW280" i="12"/>
  <c r="BX280" i="12"/>
  <c r="I281" i="12"/>
  <c r="J281" i="12"/>
  <c r="K281" i="12"/>
  <c r="L281" i="12"/>
  <c r="N281" i="12"/>
  <c r="O281" i="12"/>
  <c r="P281" i="12"/>
  <c r="Q281" i="12"/>
  <c r="R281" i="12"/>
  <c r="S281" i="12"/>
  <c r="T281" i="12"/>
  <c r="U281" i="12"/>
  <c r="V281" i="12"/>
  <c r="W281" i="12"/>
  <c r="X281" i="12"/>
  <c r="Y281" i="12"/>
  <c r="Z281" i="12"/>
  <c r="AA281" i="12"/>
  <c r="AB281" i="12"/>
  <c r="AC281" i="12"/>
  <c r="AE281" i="12"/>
  <c r="AF281" i="12"/>
  <c r="AG281" i="12"/>
  <c r="AH281" i="12"/>
  <c r="AI281" i="12"/>
  <c r="AJ281" i="12"/>
  <c r="AK281" i="12"/>
  <c r="AL281" i="12"/>
  <c r="AM281" i="12"/>
  <c r="AN281" i="12"/>
  <c r="AO281" i="12"/>
  <c r="AP281" i="12"/>
  <c r="AQ281" i="12"/>
  <c r="AR281" i="12"/>
  <c r="AS281" i="12"/>
  <c r="AT281" i="12"/>
  <c r="AV281" i="12"/>
  <c r="AW281" i="12"/>
  <c r="AX281" i="12"/>
  <c r="AY281" i="12"/>
  <c r="AZ281" i="12"/>
  <c r="BA281" i="12"/>
  <c r="BB281" i="12"/>
  <c r="BC281" i="12"/>
  <c r="BD281" i="12"/>
  <c r="BE281" i="12"/>
  <c r="BF281" i="12"/>
  <c r="BG281" i="12"/>
  <c r="BH281" i="12"/>
  <c r="BI281" i="12"/>
  <c r="BJ281" i="12"/>
  <c r="BK281" i="12"/>
  <c r="BM281" i="12"/>
  <c r="BN281" i="12"/>
  <c r="BO281" i="12"/>
  <c r="BP281" i="12"/>
  <c r="BQ281" i="12"/>
  <c r="BR281" i="12"/>
  <c r="BS281" i="12"/>
  <c r="BT281" i="12"/>
  <c r="BU281" i="12"/>
  <c r="BV281" i="12"/>
  <c r="BW281" i="12"/>
  <c r="BX281" i="12"/>
  <c r="I282" i="12"/>
  <c r="J282" i="12"/>
  <c r="K282" i="12"/>
  <c r="L282" i="12"/>
  <c r="N282" i="12"/>
  <c r="O282" i="12"/>
  <c r="P282" i="12"/>
  <c r="Q282" i="12"/>
  <c r="R282" i="12"/>
  <c r="S282" i="12"/>
  <c r="T282" i="12"/>
  <c r="U282" i="12"/>
  <c r="V282" i="12"/>
  <c r="W282" i="12"/>
  <c r="X282" i="12"/>
  <c r="Y282" i="12"/>
  <c r="Z282" i="12"/>
  <c r="AA282" i="12"/>
  <c r="AB282" i="12"/>
  <c r="AC282" i="12"/>
  <c r="AE282" i="12"/>
  <c r="AF282" i="12"/>
  <c r="AG282" i="12"/>
  <c r="AH282" i="12"/>
  <c r="AI282" i="12"/>
  <c r="AJ282" i="12"/>
  <c r="AK282" i="12"/>
  <c r="AL282" i="12"/>
  <c r="AM282" i="12"/>
  <c r="AN282" i="12"/>
  <c r="AO282" i="12"/>
  <c r="AP282" i="12"/>
  <c r="AQ282" i="12"/>
  <c r="AR282" i="12"/>
  <c r="AS282" i="12"/>
  <c r="AT282" i="12"/>
  <c r="AV282" i="12"/>
  <c r="AW282" i="12"/>
  <c r="AX282" i="12"/>
  <c r="AY282" i="12"/>
  <c r="AZ282" i="12"/>
  <c r="BA282" i="12"/>
  <c r="BB282" i="12"/>
  <c r="BC282" i="12"/>
  <c r="BD282" i="12"/>
  <c r="BE282" i="12"/>
  <c r="BF282" i="12"/>
  <c r="BG282" i="12"/>
  <c r="BH282" i="12"/>
  <c r="BI282" i="12"/>
  <c r="BJ282" i="12"/>
  <c r="BK282" i="12"/>
  <c r="BM282" i="12"/>
  <c r="BN282" i="12"/>
  <c r="BO282" i="12"/>
  <c r="BP282" i="12"/>
  <c r="BQ282" i="12"/>
  <c r="BR282" i="12"/>
  <c r="BS282" i="12"/>
  <c r="BT282" i="12"/>
  <c r="BU282" i="12"/>
  <c r="BV282" i="12"/>
  <c r="BW282" i="12"/>
  <c r="BX282" i="12"/>
  <c r="I283" i="12"/>
  <c r="J283" i="12"/>
  <c r="K283" i="12"/>
  <c r="L283" i="12"/>
  <c r="N283" i="12"/>
  <c r="O283" i="12"/>
  <c r="P283" i="12"/>
  <c r="Q283" i="12"/>
  <c r="R283" i="12"/>
  <c r="S283" i="12"/>
  <c r="T283" i="12"/>
  <c r="U283" i="12"/>
  <c r="V283" i="12"/>
  <c r="W283" i="12"/>
  <c r="X283" i="12"/>
  <c r="Y283" i="12"/>
  <c r="Z283" i="12"/>
  <c r="AA283" i="12"/>
  <c r="AB283" i="12"/>
  <c r="AC283" i="12"/>
  <c r="AE283" i="12"/>
  <c r="AF283" i="12"/>
  <c r="AG283" i="12"/>
  <c r="AH283" i="12"/>
  <c r="AI283" i="12"/>
  <c r="AJ283" i="12"/>
  <c r="AK283" i="12"/>
  <c r="AL283" i="12"/>
  <c r="AM283" i="12"/>
  <c r="AN283" i="12"/>
  <c r="AO283" i="12"/>
  <c r="AP283" i="12"/>
  <c r="AQ283" i="12"/>
  <c r="AR283" i="12"/>
  <c r="AS283" i="12"/>
  <c r="AT283" i="12"/>
  <c r="AV283" i="12"/>
  <c r="AW283" i="12"/>
  <c r="AX283" i="12"/>
  <c r="AY283" i="12"/>
  <c r="AZ283" i="12"/>
  <c r="BA283" i="12"/>
  <c r="BB283" i="12"/>
  <c r="BC283" i="12"/>
  <c r="BD283" i="12"/>
  <c r="BE283" i="12"/>
  <c r="BF283" i="12"/>
  <c r="BG283" i="12"/>
  <c r="BH283" i="12"/>
  <c r="BI283" i="12"/>
  <c r="BJ283" i="12"/>
  <c r="BK283" i="12"/>
  <c r="BM283" i="12"/>
  <c r="BN283" i="12"/>
  <c r="BO283" i="12"/>
  <c r="BP283" i="12"/>
  <c r="BQ283" i="12"/>
  <c r="BR283" i="12"/>
  <c r="BS283" i="12"/>
  <c r="BT283" i="12"/>
  <c r="BU283" i="12"/>
  <c r="BV283" i="12"/>
  <c r="BW283" i="12"/>
  <c r="BX283" i="12"/>
  <c r="I284" i="12"/>
  <c r="J284" i="12"/>
  <c r="K284" i="12"/>
  <c r="L284" i="12"/>
  <c r="N284" i="12"/>
  <c r="O284" i="12"/>
  <c r="P284" i="12"/>
  <c r="Q284" i="12"/>
  <c r="R284" i="12"/>
  <c r="S284" i="12"/>
  <c r="T284" i="12"/>
  <c r="U284" i="12"/>
  <c r="V284" i="12"/>
  <c r="W284" i="12"/>
  <c r="X284" i="12"/>
  <c r="Y284" i="12"/>
  <c r="Z284" i="12"/>
  <c r="AA284" i="12"/>
  <c r="AB284" i="12"/>
  <c r="AC284" i="12"/>
  <c r="AE284" i="12"/>
  <c r="AF284" i="12"/>
  <c r="AG284" i="12"/>
  <c r="AH284" i="12"/>
  <c r="AI284" i="12"/>
  <c r="AJ284" i="12"/>
  <c r="AK284" i="12"/>
  <c r="AL284" i="12"/>
  <c r="AM284" i="12"/>
  <c r="AN284" i="12"/>
  <c r="AO284" i="12"/>
  <c r="AP284" i="12"/>
  <c r="AQ284" i="12"/>
  <c r="AR284" i="12"/>
  <c r="AS284" i="12"/>
  <c r="AT284" i="12"/>
  <c r="AV284" i="12"/>
  <c r="AW284" i="12"/>
  <c r="AX284" i="12"/>
  <c r="AY284" i="12"/>
  <c r="AZ284" i="12"/>
  <c r="BA284" i="12"/>
  <c r="BB284" i="12"/>
  <c r="BC284" i="12"/>
  <c r="BD284" i="12"/>
  <c r="BE284" i="12"/>
  <c r="BF284" i="12"/>
  <c r="BG284" i="12"/>
  <c r="BH284" i="12"/>
  <c r="BI284" i="12"/>
  <c r="BJ284" i="12"/>
  <c r="BK284" i="12"/>
  <c r="BM284" i="12"/>
  <c r="BN284" i="12"/>
  <c r="BO284" i="12"/>
  <c r="BP284" i="12"/>
  <c r="BQ284" i="12"/>
  <c r="BR284" i="12"/>
  <c r="BS284" i="12"/>
  <c r="BT284" i="12"/>
  <c r="BU284" i="12"/>
  <c r="BV284" i="12"/>
  <c r="BW284" i="12"/>
  <c r="BX284" i="12"/>
  <c r="I285" i="12"/>
  <c r="J285" i="12"/>
  <c r="K285" i="12"/>
  <c r="L285" i="12"/>
  <c r="N285" i="12"/>
  <c r="O285" i="12"/>
  <c r="P285" i="12"/>
  <c r="Q285" i="12"/>
  <c r="R285" i="12"/>
  <c r="S285" i="12"/>
  <c r="T285" i="12"/>
  <c r="U285" i="12"/>
  <c r="V285" i="12"/>
  <c r="W285" i="12"/>
  <c r="X285" i="12"/>
  <c r="Y285" i="12"/>
  <c r="Z285" i="12"/>
  <c r="AA285" i="12"/>
  <c r="AB285" i="12"/>
  <c r="AC285" i="12"/>
  <c r="AE285" i="12"/>
  <c r="AF285" i="12"/>
  <c r="AG285" i="12"/>
  <c r="AH285" i="12"/>
  <c r="AI285" i="12"/>
  <c r="AJ285" i="12"/>
  <c r="AK285" i="12"/>
  <c r="AL285" i="12"/>
  <c r="AM285" i="12"/>
  <c r="AN285" i="12"/>
  <c r="AO285" i="12"/>
  <c r="AP285" i="12"/>
  <c r="AQ285" i="12"/>
  <c r="AR285" i="12"/>
  <c r="AS285" i="12"/>
  <c r="AT285" i="12"/>
  <c r="AV285" i="12"/>
  <c r="AW285" i="12"/>
  <c r="AX285" i="12"/>
  <c r="AY285" i="12"/>
  <c r="AZ285" i="12"/>
  <c r="BA285" i="12"/>
  <c r="BB285" i="12"/>
  <c r="BC285" i="12"/>
  <c r="BD285" i="12"/>
  <c r="BE285" i="12"/>
  <c r="BF285" i="12"/>
  <c r="BG285" i="12"/>
  <c r="BH285" i="12"/>
  <c r="BI285" i="12"/>
  <c r="BJ285" i="12"/>
  <c r="BK285" i="12"/>
  <c r="BM285" i="12"/>
  <c r="BN285" i="12"/>
  <c r="BO285" i="12"/>
  <c r="BP285" i="12"/>
  <c r="BQ285" i="12"/>
  <c r="BR285" i="12"/>
  <c r="BS285" i="12"/>
  <c r="BT285" i="12"/>
  <c r="BU285" i="12"/>
  <c r="BV285" i="12"/>
  <c r="BW285" i="12"/>
  <c r="BX285" i="12"/>
  <c r="I286" i="12"/>
  <c r="J286" i="12"/>
  <c r="K286" i="12"/>
  <c r="L286" i="12"/>
  <c r="N286" i="12"/>
  <c r="O286" i="12"/>
  <c r="P286" i="12"/>
  <c r="Q286" i="12"/>
  <c r="R286" i="12"/>
  <c r="S286" i="12"/>
  <c r="T286" i="12"/>
  <c r="U286" i="12"/>
  <c r="V286" i="12"/>
  <c r="W286" i="12"/>
  <c r="X286" i="12"/>
  <c r="Y286" i="12"/>
  <c r="Z286" i="12"/>
  <c r="AA286" i="12"/>
  <c r="AB286" i="12"/>
  <c r="AC286" i="12"/>
  <c r="AE286" i="12"/>
  <c r="AF286" i="12"/>
  <c r="AG286" i="12"/>
  <c r="AH286" i="12"/>
  <c r="AI286" i="12"/>
  <c r="AJ286" i="12"/>
  <c r="AK286" i="12"/>
  <c r="AL286" i="12"/>
  <c r="AM286" i="12"/>
  <c r="AN286" i="12"/>
  <c r="AO286" i="12"/>
  <c r="AP286" i="12"/>
  <c r="AQ286" i="12"/>
  <c r="AR286" i="12"/>
  <c r="AS286" i="12"/>
  <c r="AT286" i="12"/>
  <c r="AV286" i="12"/>
  <c r="AW286" i="12"/>
  <c r="AX286" i="12"/>
  <c r="AY286" i="12"/>
  <c r="AZ286" i="12"/>
  <c r="BA286" i="12"/>
  <c r="BB286" i="12"/>
  <c r="BC286" i="12"/>
  <c r="BD286" i="12"/>
  <c r="BE286" i="12"/>
  <c r="BF286" i="12"/>
  <c r="BG286" i="12"/>
  <c r="BH286" i="12"/>
  <c r="BI286" i="12"/>
  <c r="BJ286" i="12"/>
  <c r="BK286" i="12"/>
  <c r="BM286" i="12"/>
  <c r="BN286" i="12"/>
  <c r="BO286" i="12"/>
  <c r="BP286" i="12"/>
  <c r="BQ286" i="12"/>
  <c r="BR286" i="12"/>
  <c r="BS286" i="12"/>
  <c r="BT286" i="12"/>
  <c r="BU286" i="12"/>
  <c r="BV286" i="12"/>
  <c r="BW286" i="12"/>
  <c r="BX286" i="12"/>
  <c r="I287" i="12"/>
  <c r="J287" i="12"/>
  <c r="K287" i="12"/>
  <c r="L287" i="12"/>
  <c r="N287" i="12"/>
  <c r="O287" i="12"/>
  <c r="P287" i="12"/>
  <c r="Q287" i="12"/>
  <c r="R287" i="12"/>
  <c r="S287" i="12"/>
  <c r="T287" i="12"/>
  <c r="U287" i="12"/>
  <c r="V287" i="12"/>
  <c r="W287" i="12"/>
  <c r="X287" i="12"/>
  <c r="Y287" i="12"/>
  <c r="Z287" i="12"/>
  <c r="AA287" i="12"/>
  <c r="AB287" i="12"/>
  <c r="AC287" i="12"/>
  <c r="AE287" i="12"/>
  <c r="AF287" i="12"/>
  <c r="AG287" i="12"/>
  <c r="AH287" i="12"/>
  <c r="AI287" i="12"/>
  <c r="AJ287" i="12"/>
  <c r="AK287" i="12"/>
  <c r="AL287" i="12"/>
  <c r="AM287" i="12"/>
  <c r="AN287" i="12"/>
  <c r="AO287" i="12"/>
  <c r="AP287" i="12"/>
  <c r="AQ287" i="12"/>
  <c r="AR287" i="12"/>
  <c r="AS287" i="12"/>
  <c r="AT287" i="12"/>
  <c r="AV287" i="12"/>
  <c r="AW287" i="12"/>
  <c r="AX287" i="12"/>
  <c r="AY287" i="12"/>
  <c r="AZ287" i="12"/>
  <c r="BA287" i="12"/>
  <c r="BB287" i="12"/>
  <c r="BC287" i="12"/>
  <c r="BD287" i="12"/>
  <c r="BE287" i="12"/>
  <c r="BF287" i="12"/>
  <c r="BG287" i="12"/>
  <c r="BH287" i="12"/>
  <c r="BI287" i="12"/>
  <c r="BJ287" i="12"/>
  <c r="BK287" i="12"/>
  <c r="BM287" i="12"/>
  <c r="BN287" i="12"/>
  <c r="BO287" i="12"/>
  <c r="BP287" i="12"/>
  <c r="BQ287" i="12"/>
  <c r="BR287" i="12"/>
  <c r="BS287" i="12"/>
  <c r="BT287" i="12"/>
  <c r="BU287" i="12"/>
  <c r="BV287" i="12"/>
  <c r="BW287" i="12"/>
  <c r="BX287" i="12"/>
  <c r="I288" i="12"/>
  <c r="J288" i="12"/>
  <c r="K288" i="12"/>
  <c r="L288" i="12"/>
  <c r="N288" i="12"/>
  <c r="O288" i="12"/>
  <c r="P288" i="12"/>
  <c r="Q288" i="12"/>
  <c r="R288" i="12"/>
  <c r="S288" i="12"/>
  <c r="T288" i="12"/>
  <c r="U288" i="12"/>
  <c r="V288" i="12"/>
  <c r="W288" i="12"/>
  <c r="X288" i="12"/>
  <c r="Y288" i="12"/>
  <c r="Z288" i="12"/>
  <c r="AA288" i="12"/>
  <c r="AB288" i="12"/>
  <c r="AC288" i="12"/>
  <c r="AE288" i="12"/>
  <c r="AF288" i="12"/>
  <c r="AG288" i="12"/>
  <c r="AH288" i="12"/>
  <c r="AI288" i="12"/>
  <c r="AJ288" i="12"/>
  <c r="AK288" i="12"/>
  <c r="AL288" i="12"/>
  <c r="AM288" i="12"/>
  <c r="AN288" i="12"/>
  <c r="AO288" i="12"/>
  <c r="AP288" i="12"/>
  <c r="AQ288" i="12"/>
  <c r="AR288" i="12"/>
  <c r="AS288" i="12"/>
  <c r="AT288" i="12"/>
  <c r="AV288" i="12"/>
  <c r="AW288" i="12"/>
  <c r="AX288" i="12"/>
  <c r="AY288" i="12"/>
  <c r="AZ288" i="12"/>
  <c r="BA288" i="12"/>
  <c r="BB288" i="12"/>
  <c r="BC288" i="12"/>
  <c r="BD288" i="12"/>
  <c r="BE288" i="12"/>
  <c r="BF288" i="12"/>
  <c r="BG288" i="12"/>
  <c r="BH288" i="12"/>
  <c r="BI288" i="12"/>
  <c r="BJ288" i="12"/>
  <c r="BK288" i="12"/>
  <c r="BM288" i="12"/>
  <c r="BN288" i="12"/>
  <c r="BO288" i="12"/>
  <c r="BP288" i="12"/>
  <c r="BQ288" i="12"/>
  <c r="BR288" i="12"/>
  <c r="BS288" i="12"/>
  <c r="BT288" i="12"/>
  <c r="BU288" i="12"/>
  <c r="BV288" i="12"/>
  <c r="BW288" i="12"/>
  <c r="BX288" i="12"/>
  <c r="I289" i="12"/>
  <c r="J289" i="12"/>
  <c r="K289" i="12"/>
  <c r="L289" i="12"/>
  <c r="N289" i="12"/>
  <c r="O289" i="12"/>
  <c r="P289" i="12"/>
  <c r="Q289" i="12"/>
  <c r="R289" i="12"/>
  <c r="S289" i="12"/>
  <c r="T289" i="12"/>
  <c r="U289" i="12"/>
  <c r="V289" i="12"/>
  <c r="W289" i="12"/>
  <c r="X289" i="12"/>
  <c r="Y289" i="12"/>
  <c r="Z289" i="12"/>
  <c r="AA289" i="12"/>
  <c r="AB289" i="12"/>
  <c r="AC289" i="12"/>
  <c r="AE289" i="12"/>
  <c r="AF289" i="12"/>
  <c r="AG289" i="12"/>
  <c r="AH289" i="12"/>
  <c r="AI289" i="12"/>
  <c r="AJ289" i="12"/>
  <c r="AK289" i="12"/>
  <c r="AL289" i="12"/>
  <c r="AM289" i="12"/>
  <c r="AN289" i="12"/>
  <c r="AO289" i="12"/>
  <c r="AP289" i="12"/>
  <c r="AQ289" i="12"/>
  <c r="AR289" i="12"/>
  <c r="AS289" i="12"/>
  <c r="AT289" i="12"/>
  <c r="AV289" i="12"/>
  <c r="AW289" i="12"/>
  <c r="AX289" i="12"/>
  <c r="AY289" i="12"/>
  <c r="AZ289" i="12"/>
  <c r="BA289" i="12"/>
  <c r="BB289" i="12"/>
  <c r="BC289" i="12"/>
  <c r="BD289" i="12"/>
  <c r="BE289" i="12"/>
  <c r="BF289" i="12"/>
  <c r="BG289" i="12"/>
  <c r="BH289" i="12"/>
  <c r="BI289" i="12"/>
  <c r="BJ289" i="12"/>
  <c r="BK289" i="12"/>
  <c r="BM289" i="12"/>
  <c r="BN289" i="12"/>
  <c r="BO289" i="12"/>
  <c r="BP289" i="12"/>
  <c r="BQ289" i="12"/>
  <c r="BR289" i="12"/>
  <c r="BS289" i="12"/>
  <c r="BT289" i="12"/>
  <c r="BU289" i="12"/>
  <c r="BV289" i="12"/>
  <c r="BW289" i="12"/>
  <c r="BX289" i="12"/>
  <c r="I290" i="12"/>
  <c r="J290" i="12"/>
  <c r="K290" i="12"/>
  <c r="L290" i="12"/>
  <c r="N290" i="12"/>
  <c r="O290" i="12"/>
  <c r="P290" i="12"/>
  <c r="Q290" i="12"/>
  <c r="R290" i="12"/>
  <c r="S290" i="12"/>
  <c r="T290" i="12"/>
  <c r="U290" i="12"/>
  <c r="V290" i="12"/>
  <c r="W290" i="12"/>
  <c r="X290" i="12"/>
  <c r="Y290" i="12"/>
  <c r="Z290" i="12"/>
  <c r="AA290" i="12"/>
  <c r="AB290" i="12"/>
  <c r="AC290" i="12"/>
  <c r="AE290" i="12"/>
  <c r="AF290" i="12"/>
  <c r="AG290" i="12"/>
  <c r="AH290" i="12"/>
  <c r="AI290" i="12"/>
  <c r="AJ290" i="12"/>
  <c r="AK290" i="12"/>
  <c r="AL290" i="12"/>
  <c r="AM290" i="12"/>
  <c r="AN290" i="12"/>
  <c r="AO290" i="12"/>
  <c r="AP290" i="12"/>
  <c r="AQ290" i="12"/>
  <c r="AR290" i="12"/>
  <c r="AS290" i="12"/>
  <c r="AT290" i="12"/>
  <c r="AV290" i="12"/>
  <c r="AW290" i="12"/>
  <c r="AX290" i="12"/>
  <c r="AY290" i="12"/>
  <c r="AZ290" i="12"/>
  <c r="BA290" i="12"/>
  <c r="BB290" i="12"/>
  <c r="BC290" i="12"/>
  <c r="BD290" i="12"/>
  <c r="BE290" i="12"/>
  <c r="BF290" i="12"/>
  <c r="BG290" i="12"/>
  <c r="BH290" i="12"/>
  <c r="BI290" i="12"/>
  <c r="BJ290" i="12"/>
  <c r="BK290" i="12"/>
  <c r="BM290" i="12"/>
  <c r="BN290" i="12"/>
  <c r="BO290" i="12"/>
  <c r="BP290" i="12"/>
  <c r="BQ290" i="12"/>
  <c r="BR290" i="12"/>
  <c r="BS290" i="12"/>
  <c r="BT290" i="12"/>
  <c r="BU290" i="12"/>
  <c r="BV290" i="12"/>
  <c r="BW290" i="12"/>
  <c r="BX290" i="12"/>
  <c r="I291" i="12"/>
  <c r="J291" i="12"/>
  <c r="K291" i="12"/>
  <c r="L291" i="12"/>
  <c r="N291" i="12"/>
  <c r="O291" i="12"/>
  <c r="P291" i="12"/>
  <c r="Q291" i="12"/>
  <c r="R291" i="12"/>
  <c r="S291" i="12"/>
  <c r="T291" i="12"/>
  <c r="U291" i="12"/>
  <c r="V291" i="12"/>
  <c r="W291" i="12"/>
  <c r="X291" i="12"/>
  <c r="Y291" i="12"/>
  <c r="Z291" i="12"/>
  <c r="AA291" i="12"/>
  <c r="AB291" i="12"/>
  <c r="AC291" i="12"/>
  <c r="AE291" i="12"/>
  <c r="AF291" i="12"/>
  <c r="AG291" i="12"/>
  <c r="AH291" i="12"/>
  <c r="AI291" i="12"/>
  <c r="AJ291" i="12"/>
  <c r="AK291" i="12"/>
  <c r="AL291" i="12"/>
  <c r="AM291" i="12"/>
  <c r="AN291" i="12"/>
  <c r="AO291" i="12"/>
  <c r="AP291" i="12"/>
  <c r="AQ291" i="12"/>
  <c r="AR291" i="12"/>
  <c r="AS291" i="12"/>
  <c r="AT291" i="12"/>
  <c r="AV291" i="12"/>
  <c r="AW291" i="12"/>
  <c r="AX291" i="12"/>
  <c r="AY291" i="12"/>
  <c r="AZ291" i="12"/>
  <c r="BA291" i="12"/>
  <c r="BB291" i="12"/>
  <c r="BC291" i="12"/>
  <c r="BD291" i="12"/>
  <c r="BE291" i="12"/>
  <c r="BF291" i="12"/>
  <c r="BG291" i="12"/>
  <c r="BH291" i="12"/>
  <c r="BI291" i="12"/>
  <c r="BJ291" i="12"/>
  <c r="BK291" i="12"/>
  <c r="BM291" i="12"/>
  <c r="BN291" i="12"/>
  <c r="BO291" i="12"/>
  <c r="BP291" i="12"/>
  <c r="BQ291" i="12"/>
  <c r="BR291" i="12"/>
  <c r="BS291" i="12"/>
  <c r="BT291" i="12"/>
  <c r="BU291" i="12"/>
  <c r="BV291" i="12"/>
  <c r="BW291" i="12"/>
  <c r="BX291" i="12"/>
  <c r="I292" i="12"/>
  <c r="J292" i="12"/>
  <c r="K292" i="12"/>
  <c r="L292" i="12"/>
  <c r="N292" i="12"/>
  <c r="O292" i="12"/>
  <c r="P292" i="12"/>
  <c r="Q292" i="12"/>
  <c r="R292" i="12"/>
  <c r="S292" i="12"/>
  <c r="T292" i="12"/>
  <c r="U292" i="12"/>
  <c r="V292" i="12"/>
  <c r="W292" i="12"/>
  <c r="X292" i="12"/>
  <c r="Y292" i="12"/>
  <c r="Z292" i="12"/>
  <c r="AA292" i="12"/>
  <c r="AB292" i="12"/>
  <c r="AC292" i="12"/>
  <c r="AE292" i="12"/>
  <c r="AF292" i="12"/>
  <c r="AG292" i="12"/>
  <c r="AH292" i="12"/>
  <c r="AI292" i="12"/>
  <c r="AJ292" i="12"/>
  <c r="AK292" i="12"/>
  <c r="AL292" i="12"/>
  <c r="AM292" i="12"/>
  <c r="AN292" i="12"/>
  <c r="AO292" i="12"/>
  <c r="AP292" i="12"/>
  <c r="AQ292" i="12"/>
  <c r="AR292" i="12"/>
  <c r="AS292" i="12"/>
  <c r="AT292" i="12"/>
  <c r="AV292" i="12"/>
  <c r="AW292" i="12"/>
  <c r="AX292" i="12"/>
  <c r="AY292" i="12"/>
  <c r="AZ292" i="12"/>
  <c r="BA292" i="12"/>
  <c r="BB292" i="12"/>
  <c r="BC292" i="12"/>
  <c r="BD292" i="12"/>
  <c r="BE292" i="12"/>
  <c r="BF292" i="12"/>
  <c r="BG292" i="12"/>
  <c r="BH292" i="12"/>
  <c r="BI292" i="12"/>
  <c r="BJ292" i="12"/>
  <c r="BK292" i="12"/>
  <c r="BM292" i="12"/>
  <c r="BN292" i="12"/>
  <c r="BO292" i="12"/>
  <c r="BP292" i="12"/>
  <c r="BQ292" i="12"/>
  <c r="BR292" i="12"/>
  <c r="BS292" i="12"/>
  <c r="BT292" i="12"/>
  <c r="BU292" i="12"/>
  <c r="BV292" i="12"/>
  <c r="BW292" i="12"/>
  <c r="BX292" i="12"/>
  <c r="I293" i="12"/>
  <c r="J293" i="12"/>
  <c r="K293" i="12"/>
  <c r="L293" i="12"/>
  <c r="N293" i="12"/>
  <c r="O293" i="12"/>
  <c r="P293" i="12"/>
  <c r="Q293" i="12"/>
  <c r="R293" i="12"/>
  <c r="S293" i="12"/>
  <c r="T293" i="12"/>
  <c r="U293" i="12"/>
  <c r="V293" i="12"/>
  <c r="W293" i="12"/>
  <c r="X293" i="12"/>
  <c r="Y293" i="12"/>
  <c r="Z293" i="12"/>
  <c r="AA293" i="12"/>
  <c r="AB293" i="12"/>
  <c r="AC293" i="12"/>
  <c r="AE293" i="12"/>
  <c r="AF293" i="12"/>
  <c r="AG293" i="12"/>
  <c r="AH293" i="12"/>
  <c r="AI293" i="12"/>
  <c r="AJ293" i="12"/>
  <c r="AK293" i="12"/>
  <c r="AL293" i="12"/>
  <c r="AM293" i="12"/>
  <c r="AN293" i="12"/>
  <c r="AO293" i="12"/>
  <c r="AP293" i="12"/>
  <c r="AQ293" i="12"/>
  <c r="AR293" i="12"/>
  <c r="AS293" i="12"/>
  <c r="AT293" i="12"/>
  <c r="AV293" i="12"/>
  <c r="AW293" i="12"/>
  <c r="AX293" i="12"/>
  <c r="AY293" i="12"/>
  <c r="AZ293" i="12"/>
  <c r="BA293" i="12"/>
  <c r="BB293" i="12"/>
  <c r="BC293" i="12"/>
  <c r="BD293" i="12"/>
  <c r="BE293" i="12"/>
  <c r="BF293" i="12"/>
  <c r="BG293" i="12"/>
  <c r="BH293" i="12"/>
  <c r="BI293" i="12"/>
  <c r="BJ293" i="12"/>
  <c r="BK293" i="12"/>
  <c r="BM293" i="12"/>
  <c r="BN293" i="12"/>
  <c r="BO293" i="12"/>
  <c r="BP293" i="12"/>
  <c r="BQ293" i="12"/>
  <c r="BR293" i="12"/>
  <c r="BS293" i="12"/>
  <c r="BT293" i="12"/>
  <c r="BU293" i="12"/>
  <c r="BV293" i="12"/>
  <c r="BW293" i="12"/>
  <c r="BX293" i="12"/>
  <c r="I294" i="12"/>
  <c r="J294" i="12"/>
  <c r="K294" i="12"/>
  <c r="L294" i="12"/>
  <c r="N294" i="12"/>
  <c r="O294" i="12"/>
  <c r="P294" i="12"/>
  <c r="Q294" i="12"/>
  <c r="R294" i="12"/>
  <c r="S294" i="12"/>
  <c r="T294" i="12"/>
  <c r="U294" i="12"/>
  <c r="V294" i="12"/>
  <c r="W294" i="12"/>
  <c r="X294" i="12"/>
  <c r="Y294" i="12"/>
  <c r="Z294" i="12"/>
  <c r="AA294" i="12"/>
  <c r="AB294" i="12"/>
  <c r="AC294" i="12"/>
  <c r="AE294" i="12"/>
  <c r="AF294" i="12"/>
  <c r="AG294" i="12"/>
  <c r="AH294" i="12"/>
  <c r="AI294" i="12"/>
  <c r="AJ294" i="12"/>
  <c r="AK294" i="12"/>
  <c r="AL294" i="12"/>
  <c r="AM294" i="12"/>
  <c r="AN294" i="12"/>
  <c r="AO294" i="12"/>
  <c r="AP294" i="12"/>
  <c r="AQ294" i="12"/>
  <c r="AR294" i="12"/>
  <c r="AS294" i="12"/>
  <c r="AT294" i="12"/>
  <c r="AV294" i="12"/>
  <c r="AW294" i="12"/>
  <c r="AX294" i="12"/>
  <c r="AY294" i="12"/>
  <c r="AZ294" i="12"/>
  <c r="BA294" i="12"/>
  <c r="BB294" i="12"/>
  <c r="BC294" i="12"/>
  <c r="BD294" i="12"/>
  <c r="BE294" i="12"/>
  <c r="BF294" i="12"/>
  <c r="BG294" i="12"/>
  <c r="BH294" i="12"/>
  <c r="BI294" i="12"/>
  <c r="BJ294" i="12"/>
  <c r="BK294" i="12"/>
  <c r="BM294" i="12"/>
  <c r="BN294" i="12"/>
  <c r="BO294" i="12"/>
  <c r="BP294" i="12"/>
  <c r="BQ294" i="12"/>
  <c r="BR294" i="12"/>
  <c r="BS294" i="12"/>
  <c r="BT294" i="12"/>
  <c r="BU294" i="12"/>
  <c r="BV294" i="12"/>
  <c r="BW294" i="12"/>
  <c r="BX294" i="12"/>
  <c r="I295" i="12"/>
  <c r="J295" i="12"/>
  <c r="K295" i="12"/>
  <c r="L295" i="12"/>
  <c r="N295" i="12"/>
  <c r="O295" i="12"/>
  <c r="P295" i="12"/>
  <c r="Q295" i="12"/>
  <c r="R295" i="12"/>
  <c r="S295" i="12"/>
  <c r="T295" i="12"/>
  <c r="U295" i="12"/>
  <c r="V295" i="12"/>
  <c r="W295" i="12"/>
  <c r="X295" i="12"/>
  <c r="Y295" i="12"/>
  <c r="Z295" i="12"/>
  <c r="AA295" i="12"/>
  <c r="AB295" i="12"/>
  <c r="AC295" i="12"/>
  <c r="AE295" i="12"/>
  <c r="AF295" i="12"/>
  <c r="AG295" i="12"/>
  <c r="AH295" i="12"/>
  <c r="AI295" i="12"/>
  <c r="AJ295" i="12"/>
  <c r="AK295" i="12"/>
  <c r="AL295" i="12"/>
  <c r="AM295" i="12"/>
  <c r="AN295" i="12"/>
  <c r="AO295" i="12"/>
  <c r="AP295" i="12"/>
  <c r="AQ295" i="12"/>
  <c r="AR295" i="12"/>
  <c r="AS295" i="12"/>
  <c r="AT295" i="12"/>
  <c r="AV295" i="12"/>
  <c r="AW295" i="12"/>
  <c r="AX295" i="12"/>
  <c r="AY295" i="12"/>
  <c r="AZ295" i="12"/>
  <c r="BA295" i="12"/>
  <c r="BB295" i="12"/>
  <c r="BC295" i="12"/>
  <c r="BD295" i="12"/>
  <c r="BE295" i="12"/>
  <c r="BF295" i="12"/>
  <c r="BG295" i="12"/>
  <c r="BH295" i="12"/>
  <c r="BI295" i="12"/>
  <c r="BJ295" i="12"/>
  <c r="BK295" i="12"/>
  <c r="BM295" i="12"/>
  <c r="BN295" i="12"/>
  <c r="BO295" i="12"/>
  <c r="BP295" i="12"/>
  <c r="BQ295" i="12"/>
  <c r="BR295" i="12"/>
  <c r="BS295" i="12"/>
  <c r="BT295" i="12"/>
  <c r="BU295" i="12"/>
  <c r="BV295" i="12"/>
  <c r="BW295" i="12"/>
  <c r="BX295" i="12"/>
  <c r="I296" i="12"/>
  <c r="J296" i="12"/>
  <c r="K296" i="12"/>
  <c r="L296" i="12"/>
  <c r="N296" i="12"/>
  <c r="O296" i="12"/>
  <c r="P296" i="12"/>
  <c r="Q296" i="12"/>
  <c r="R296" i="12"/>
  <c r="S296" i="12"/>
  <c r="T296" i="12"/>
  <c r="U296" i="12"/>
  <c r="V296" i="12"/>
  <c r="W296" i="12"/>
  <c r="X296" i="12"/>
  <c r="Y296" i="12"/>
  <c r="Z296" i="12"/>
  <c r="AA296" i="12"/>
  <c r="AB296" i="12"/>
  <c r="AC296" i="12"/>
  <c r="AE296" i="12"/>
  <c r="AF296" i="12"/>
  <c r="AG296" i="12"/>
  <c r="AH296" i="12"/>
  <c r="AI296" i="12"/>
  <c r="AJ296" i="12"/>
  <c r="AK296" i="12"/>
  <c r="AL296" i="12"/>
  <c r="AM296" i="12"/>
  <c r="AN296" i="12"/>
  <c r="AO296" i="12"/>
  <c r="AP296" i="12"/>
  <c r="AQ296" i="12"/>
  <c r="AR296" i="12"/>
  <c r="AS296" i="12"/>
  <c r="AT296" i="12"/>
  <c r="AV296" i="12"/>
  <c r="AW296" i="12"/>
  <c r="AX296" i="12"/>
  <c r="AY296" i="12"/>
  <c r="AZ296" i="12"/>
  <c r="BA296" i="12"/>
  <c r="BB296" i="12"/>
  <c r="BC296" i="12"/>
  <c r="BD296" i="12"/>
  <c r="BE296" i="12"/>
  <c r="BF296" i="12"/>
  <c r="BG296" i="12"/>
  <c r="BH296" i="12"/>
  <c r="BI296" i="12"/>
  <c r="BJ296" i="12"/>
  <c r="BK296" i="12"/>
  <c r="BM296" i="12"/>
  <c r="BN296" i="12"/>
  <c r="BO296" i="12"/>
  <c r="BP296" i="12"/>
  <c r="BQ296" i="12"/>
  <c r="BR296" i="12"/>
  <c r="BS296" i="12"/>
  <c r="BT296" i="12"/>
  <c r="BU296" i="12"/>
  <c r="BV296" i="12"/>
  <c r="BW296" i="12"/>
  <c r="BX296" i="12"/>
  <c r="I297" i="12"/>
  <c r="J297" i="12"/>
  <c r="K297" i="12"/>
  <c r="L297" i="12"/>
  <c r="N297" i="12"/>
  <c r="O297" i="12"/>
  <c r="P297" i="12"/>
  <c r="Q297" i="12"/>
  <c r="R297" i="12"/>
  <c r="S297" i="12"/>
  <c r="T297" i="12"/>
  <c r="U297" i="12"/>
  <c r="V297" i="12"/>
  <c r="W297" i="12"/>
  <c r="X297" i="12"/>
  <c r="Y297" i="12"/>
  <c r="Z297" i="12"/>
  <c r="AA297" i="12"/>
  <c r="AB297" i="12"/>
  <c r="AC297" i="12"/>
  <c r="AE297" i="12"/>
  <c r="AF297" i="12"/>
  <c r="AG297" i="12"/>
  <c r="AH297" i="12"/>
  <c r="AI297" i="12"/>
  <c r="AJ297" i="12"/>
  <c r="AK297" i="12"/>
  <c r="AL297" i="12"/>
  <c r="AM297" i="12"/>
  <c r="AN297" i="12"/>
  <c r="AO297" i="12"/>
  <c r="AP297" i="12"/>
  <c r="AQ297" i="12"/>
  <c r="AR297" i="12"/>
  <c r="AS297" i="12"/>
  <c r="AT297" i="12"/>
  <c r="AV297" i="12"/>
  <c r="AW297" i="12"/>
  <c r="AX297" i="12"/>
  <c r="AY297" i="12"/>
  <c r="AZ297" i="12"/>
  <c r="BA297" i="12"/>
  <c r="BB297" i="12"/>
  <c r="BC297" i="12"/>
  <c r="BD297" i="12"/>
  <c r="BE297" i="12"/>
  <c r="BF297" i="12"/>
  <c r="BG297" i="12"/>
  <c r="BH297" i="12"/>
  <c r="BI297" i="12"/>
  <c r="BJ297" i="12"/>
  <c r="BK297" i="12"/>
  <c r="BM297" i="12"/>
  <c r="BN297" i="12"/>
  <c r="BO297" i="12"/>
  <c r="BP297" i="12"/>
  <c r="BQ297" i="12"/>
  <c r="BR297" i="12"/>
  <c r="BS297" i="12"/>
  <c r="BT297" i="12"/>
  <c r="BU297" i="12"/>
  <c r="BV297" i="12"/>
  <c r="BW297" i="12"/>
  <c r="BX297" i="12"/>
  <c r="I298" i="12"/>
  <c r="J298" i="12"/>
  <c r="K298" i="12"/>
  <c r="L298" i="12"/>
  <c r="N298" i="12"/>
  <c r="O298" i="12"/>
  <c r="P298" i="12"/>
  <c r="Q298" i="12"/>
  <c r="R298" i="12"/>
  <c r="S298" i="12"/>
  <c r="T298" i="12"/>
  <c r="U298" i="12"/>
  <c r="V298" i="12"/>
  <c r="W298" i="12"/>
  <c r="X298" i="12"/>
  <c r="Y298" i="12"/>
  <c r="Z298" i="12"/>
  <c r="AA298" i="12"/>
  <c r="AB298" i="12"/>
  <c r="AC298" i="12"/>
  <c r="AE298" i="12"/>
  <c r="AF298" i="12"/>
  <c r="AG298" i="12"/>
  <c r="AH298" i="12"/>
  <c r="AI298" i="12"/>
  <c r="AJ298" i="12"/>
  <c r="AK298" i="12"/>
  <c r="AL298" i="12"/>
  <c r="AM298" i="12"/>
  <c r="AN298" i="12"/>
  <c r="AO298" i="12"/>
  <c r="AP298" i="12"/>
  <c r="AQ298" i="12"/>
  <c r="AR298" i="12"/>
  <c r="AS298" i="12"/>
  <c r="AT298" i="12"/>
  <c r="AV298" i="12"/>
  <c r="AW298" i="12"/>
  <c r="AX298" i="12"/>
  <c r="AY298" i="12"/>
  <c r="AZ298" i="12"/>
  <c r="BA298" i="12"/>
  <c r="BB298" i="12"/>
  <c r="BC298" i="12"/>
  <c r="BD298" i="12"/>
  <c r="BE298" i="12"/>
  <c r="BF298" i="12"/>
  <c r="BG298" i="12"/>
  <c r="BH298" i="12"/>
  <c r="BI298" i="12"/>
  <c r="BJ298" i="12"/>
  <c r="BK298" i="12"/>
  <c r="BM298" i="12"/>
  <c r="BN298" i="12"/>
  <c r="BO298" i="12"/>
  <c r="BP298" i="12"/>
  <c r="BQ298" i="12"/>
  <c r="BR298" i="12"/>
  <c r="BS298" i="12"/>
  <c r="BT298" i="12"/>
  <c r="BU298" i="12"/>
  <c r="BV298" i="12"/>
  <c r="BW298" i="12"/>
  <c r="BX298" i="12"/>
  <c r="I299" i="12"/>
  <c r="J299" i="12"/>
  <c r="K299" i="12"/>
  <c r="L299" i="12"/>
  <c r="N299" i="12"/>
  <c r="O299" i="12"/>
  <c r="P299" i="12"/>
  <c r="Q299" i="12"/>
  <c r="R299" i="12"/>
  <c r="S299" i="12"/>
  <c r="T299" i="12"/>
  <c r="U299" i="12"/>
  <c r="V299" i="12"/>
  <c r="W299" i="12"/>
  <c r="X299" i="12"/>
  <c r="Y299" i="12"/>
  <c r="Z299" i="12"/>
  <c r="AA299" i="12"/>
  <c r="AB299" i="12"/>
  <c r="AC299" i="12"/>
  <c r="AE299" i="12"/>
  <c r="AF299" i="12"/>
  <c r="AG299" i="12"/>
  <c r="AH299" i="12"/>
  <c r="AI299" i="12"/>
  <c r="AJ299" i="12"/>
  <c r="AK299" i="12"/>
  <c r="AL299" i="12"/>
  <c r="AM299" i="12"/>
  <c r="AN299" i="12"/>
  <c r="AO299" i="12"/>
  <c r="AP299" i="12"/>
  <c r="AQ299" i="12"/>
  <c r="AR299" i="12"/>
  <c r="AS299" i="12"/>
  <c r="AT299" i="12"/>
  <c r="AV299" i="12"/>
  <c r="AW299" i="12"/>
  <c r="AX299" i="12"/>
  <c r="AY299" i="12"/>
  <c r="AZ299" i="12"/>
  <c r="BA299" i="12"/>
  <c r="BB299" i="12"/>
  <c r="BC299" i="12"/>
  <c r="BD299" i="12"/>
  <c r="BE299" i="12"/>
  <c r="BF299" i="12"/>
  <c r="BG299" i="12"/>
  <c r="BH299" i="12"/>
  <c r="BI299" i="12"/>
  <c r="BJ299" i="12"/>
  <c r="BK299" i="12"/>
  <c r="BM299" i="12"/>
  <c r="BN299" i="12"/>
  <c r="BO299" i="12"/>
  <c r="BP299" i="12"/>
  <c r="BQ299" i="12"/>
  <c r="BR299" i="12"/>
  <c r="BS299" i="12"/>
  <c r="BT299" i="12"/>
  <c r="BU299" i="12"/>
  <c r="BV299" i="12"/>
  <c r="BW299" i="12"/>
  <c r="BX299" i="12"/>
  <c r="I300" i="12"/>
  <c r="J300" i="12"/>
  <c r="K300" i="12"/>
  <c r="L300" i="12"/>
  <c r="N300" i="12"/>
  <c r="O300" i="12"/>
  <c r="P300" i="12"/>
  <c r="Q300" i="12"/>
  <c r="R300" i="12"/>
  <c r="S300" i="12"/>
  <c r="T300" i="12"/>
  <c r="U300" i="12"/>
  <c r="V300" i="12"/>
  <c r="W300" i="12"/>
  <c r="X300" i="12"/>
  <c r="Y300" i="12"/>
  <c r="Z300" i="12"/>
  <c r="AA300" i="12"/>
  <c r="AB300" i="12"/>
  <c r="AC300" i="12"/>
  <c r="AE300" i="12"/>
  <c r="AF300" i="12"/>
  <c r="AG300" i="12"/>
  <c r="AH300" i="12"/>
  <c r="AI300" i="12"/>
  <c r="AJ300" i="12"/>
  <c r="AK300" i="12"/>
  <c r="AL300" i="12"/>
  <c r="AM300" i="12"/>
  <c r="AN300" i="12"/>
  <c r="AO300" i="12"/>
  <c r="AP300" i="12"/>
  <c r="AQ300" i="12"/>
  <c r="AR300" i="12"/>
  <c r="AS300" i="12"/>
  <c r="AT300" i="12"/>
  <c r="AV300" i="12"/>
  <c r="AW300" i="12"/>
  <c r="AX300" i="12"/>
  <c r="AY300" i="12"/>
  <c r="AZ300" i="12"/>
  <c r="BA300" i="12"/>
  <c r="BB300" i="12"/>
  <c r="BC300" i="12"/>
  <c r="BD300" i="12"/>
  <c r="BE300" i="12"/>
  <c r="BF300" i="12"/>
  <c r="BG300" i="12"/>
  <c r="BH300" i="12"/>
  <c r="BI300" i="12"/>
  <c r="BJ300" i="12"/>
  <c r="BK300" i="12"/>
  <c r="BM300" i="12"/>
  <c r="BN300" i="12"/>
  <c r="BO300" i="12"/>
  <c r="BP300" i="12"/>
  <c r="BQ300" i="12"/>
  <c r="BR300" i="12"/>
  <c r="BS300" i="12"/>
  <c r="BT300" i="12"/>
  <c r="BU300" i="12"/>
  <c r="BV300" i="12"/>
  <c r="BW300" i="12"/>
  <c r="BX300" i="12"/>
  <c r="I301" i="12"/>
  <c r="J301" i="12"/>
  <c r="K301" i="12"/>
  <c r="L301" i="12"/>
  <c r="N301" i="12"/>
  <c r="O301" i="12"/>
  <c r="P301" i="12"/>
  <c r="Q301" i="12"/>
  <c r="R301" i="12"/>
  <c r="S301" i="12"/>
  <c r="T301" i="12"/>
  <c r="U301" i="12"/>
  <c r="V301" i="12"/>
  <c r="W301" i="12"/>
  <c r="X301" i="12"/>
  <c r="Y301" i="12"/>
  <c r="Z301" i="12"/>
  <c r="AA301" i="12"/>
  <c r="AB301" i="12"/>
  <c r="AC301" i="12"/>
  <c r="AE301" i="12"/>
  <c r="AF301" i="12"/>
  <c r="AG301" i="12"/>
  <c r="AH301" i="12"/>
  <c r="AI301" i="12"/>
  <c r="AJ301" i="12"/>
  <c r="AK301" i="12"/>
  <c r="AL301" i="12"/>
  <c r="AM301" i="12"/>
  <c r="AN301" i="12"/>
  <c r="AO301" i="12"/>
  <c r="AP301" i="12"/>
  <c r="AQ301" i="12"/>
  <c r="AR301" i="12"/>
  <c r="AS301" i="12"/>
  <c r="AT301" i="12"/>
  <c r="AV301" i="12"/>
  <c r="AW301" i="12"/>
  <c r="AX301" i="12"/>
  <c r="AY301" i="12"/>
  <c r="AZ301" i="12"/>
  <c r="BA301" i="12"/>
  <c r="BB301" i="12"/>
  <c r="BC301" i="12"/>
  <c r="BD301" i="12"/>
  <c r="BE301" i="12"/>
  <c r="BF301" i="12"/>
  <c r="BG301" i="12"/>
  <c r="BH301" i="12"/>
  <c r="BI301" i="12"/>
  <c r="BJ301" i="12"/>
  <c r="BK301" i="12"/>
  <c r="BM301" i="12"/>
  <c r="BN301" i="12"/>
  <c r="BO301" i="12"/>
  <c r="BP301" i="12"/>
  <c r="BQ301" i="12"/>
  <c r="BR301" i="12"/>
  <c r="BS301" i="12"/>
  <c r="BT301" i="12"/>
  <c r="BU301" i="12"/>
  <c r="BV301" i="12"/>
  <c r="BW301" i="12"/>
  <c r="BX301" i="12"/>
  <c r="I302" i="12"/>
  <c r="J302" i="12"/>
  <c r="K302" i="12"/>
  <c r="L302" i="12"/>
  <c r="N302" i="12"/>
  <c r="O302" i="12"/>
  <c r="P302" i="12"/>
  <c r="Q302" i="12"/>
  <c r="R302" i="12"/>
  <c r="S302" i="12"/>
  <c r="T302" i="12"/>
  <c r="U302" i="12"/>
  <c r="V302" i="12"/>
  <c r="W302" i="12"/>
  <c r="X302" i="12"/>
  <c r="Y302" i="12"/>
  <c r="Z302" i="12"/>
  <c r="AA302" i="12"/>
  <c r="AB302" i="12"/>
  <c r="AC302" i="12"/>
  <c r="AE302" i="12"/>
  <c r="AF302" i="12"/>
  <c r="AG302" i="12"/>
  <c r="AH302" i="12"/>
  <c r="AI302" i="12"/>
  <c r="AJ302" i="12"/>
  <c r="AK302" i="12"/>
  <c r="AL302" i="12"/>
  <c r="AM302" i="12"/>
  <c r="AN302" i="12"/>
  <c r="AO302" i="12"/>
  <c r="AP302" i="12"/>
  <c r="AQ302" i="12"/>
  <c r="AR302" i="12"/>
  <c r="AS302" i="12"/>
  <c r="AT302" i="12"/>
  <c r="AV302" i="12"/>
  <c r="AW302" i="12"/>
  <c r="AX302" i="12"/>
  <c r="AY302" i="12"/>
  <c r="AZ302" i="12"/>
  <c r="BA302" i="12"/>
  <c r="BB302" i="12"/>
  <c r="BC302" i="12"/>
  <c r="BD302" i="12"/>
  <c r="BE302" i="12"/>
  <c r="BF302" i="12"/>
  <c r="BG302" i="12"/>
  <c r="BH302" i="12"/>
  <c r="BI302" i="12"/>
  <c r="BJ302" i="12"/>
  <c r="BK302" i="12"/>
  <c r="BM302" i="12"/>
  <c r="BN302" i="12"/>
  <c r="BO302" i="12"/>
  <c r="BP302" i="12"/>
  <c r="BQ302" i="12"/>
  <c r="BR302" i="12"/>
  <c r="BS302" i="12"/>
  <c r="BT302" i="12"/>
  <c r="BU302" i="12"/>
  <c r="BV302" i="12"/>
  <c r="BW302" i="12"/>
  <c r="BX302" i="12"/>
  <c r="I303" i="12"/>
  <c r="J303" i="12"/>
  <c r="K303" i="12"/>
  <c r="L303" i="12"/>
  <c r="N303" i="12"/>
  <c r="O303" i="12"/>
  <c r="P303" i="12"/>
  <c r="Q303" i="12"/>
  <c r="R303" i="12"/>
  <c r="S303" i="12"/>
  <c r="T303" i="12"/>
  <c r="U303" i="12"/>
  <c r="V303" i="12"/>
  <c r="W303" i="12"/>
  <c r="X303" i="12"/>
  <c r="Y303" i="12"/>
  <c r="Z303" i="12"/>
  <c r="AA303" i="12"/>
  <c r="AB303" i="12"/>
  <c r="AC303" i="12"/>
  <c r="AE303" i="12"/>
  <c r="AF303" i="12"/>
  <c r="AG303" i="12"/>
  <c r="AH303" i="12"/>
  <c r="AI303" i="12"/>
  <c r="AJ303" i="12"/>
  <c r="AK303" i="12"/>
  <c r="AL303" i="12"/>
  <c r="AM303" i="12"/>
  <c r="AN303" i="12"/>
  <c r="AO303" i="12"/>
  <c r="AP303" i="12"/>
  <c r="AQ303" i="12"/>
  <c r="AR303" i="12"/>
  <c r="AS303" i="12"/>
  <c r="AT303" i="12"/>
  <c r="AV303" i="12"/>
  <c r="AW303" i="12"/>
  <c r="AX303" i="12"/>
  <c r="AY303" i="12"/>
  <c r="AZ303" i="12"/>
  <c r="BA303" i="12"/>
  <c r="BB303" i="12"/>
  <c r="BC303" i="12"/>
  <c r="BD303" i="12"/>
  <c r="BE303" i="12"/>
  <c r="BF303" i="12"/>
  <c r="BG303" i="12"/>
  <c r="BH303" i="12"/>
  <c r="BI303" i="12"/>
  <c r="BJ303" i="12"/>
  <c r="BK303" i="12"/>
  <c r="BM303" i="12"/>
  <c r="BN303" i="12"/>
  <c r="BO303" i="12"/>
  <c r="BP303" i="12"/>
  <c r="BQ303" i="12"/>
  <c r="BR303" i="12"/>
  <c r="BS303" i="12"/>
  <c r="BT303" i="12"/>
  <c r="BU303" i="12"/>
  <c r="BV303" i="12"/>
  <c r="BW303" i="12"/>
  <c r="BX303" i="12"/>
  <c r="I304" i="12"/>
  <c r="J304" i="12"/>
  <c r="K304" i="12"/>
  <c r="L304" i="12"/>
  <c r="N304" i="12"/>
  <c r="O304" i="12"/>
  <c r="P304" i="12"/>
  <c r="Q304" i="12"/>
  <c r="R304" i="12"/>
  <c r="S304" i="12"/>
  <c r="T304" i="12"/>
  <c r="U304" i="12"/>
  <c r="V304" i="12"/>
  <c r="W304" i="12"/>
  <c r="X304" i="12"/>
  <c r="Y304" i="12"/>
  <c r="Z304" i="12"/>
  <c r="AA304" i="12"/>
  <c r="AB304" i="12"/>
  <c r="AC304" i="12"/>
  <c r="AE304" i="12"/>
  <c r="AF304" i="12"/>
  <c r="AG304" i="12"/>
  <c r="AH304" i="12"/>
  <c r="AI304" i="12"/>
  <c r="AJ304" i="12"/>
  <c r="AK304" i="12"/>
  <c r="AL304" i="12"/>
  <c r="AM304" i="12"/>
  <c r="AN304" i="12"/>
  <c r="AO304" i="12"/>
  <c r="AP304" i="12"/>
  <c r="AQ304" i="12"/>
  <c r="AR304" i="12"/>
  <c r="AS304" i="12"/>
  <c r="AT304" i="12"/>
  <c r="AV304" i="12"/>
  <c r="AW304" i="12"/>
  <c r="AX304" i="12"/>
  <c r="AY304" i="12"/>
  <c r="AZ304" i="12"/>
  <c r="BA304" i="12"/>
  <c r="BB304" i="12"/>
  <c r="BC304" i="12"/>
  <c r="BD304" i="12"/>
  <c r="BE304" i="12"/>
  <c r="BF304" i="12"/>
  <c r="BG304" i="12"/>
  <c r="BH304" i="12"/>
  <c r="BI304" i="12"/>
  <c r="BJ304" i="12"/>
  <c r="BK304" i="12"/>
  <c r="BM304" i="12"/>
  <c r="BN304" i="12"/>
  <c r="BO304" i="12"/>
  <c r="BP304" i="12"/>
  <c r="BQ304" i="12"/>
  <c r="BR304" i="12"/>
  <c r="BS304" i="12"/>
  <c r="BT304" i="12"/>
  <c r="BU304" i="12"/>
  <c r="BV304" i="12"/>
  <c r="BW304" i="12"/>
  <c r="BX304" i="12"/>
  <c r="I305" i="12"/>
  <c r="J305" i="12"/>
  <c r="K305" i="12"/>
  <c r="L305" i="12"/>
  <c r="N305" i="12"/>
  <c r="O305" i="12"/>
  <c r="P305" i="12"/>
  <c r="Q305" i="12"/>
  <c r="R305" i="12"/>
  <c r="S305" i="12"/>
  <c r="T305" i="12"/>
  <c r="U305" i="12"/>
  <c r="V305" i="12"/>
  <c r="W305" i="12"/>
  <c r="X305" i="12"/>
  <c r="Y305" i="12"/>
  <c r="Z305" i="12"/>
  <c r="AA305" i="12"/>
  <c r="AB305" i="12"/>
  <c r="AC305" i="12"/>
  <c r="AE305" i="12"/>
  <c r="AF305" i="12"/>
  <c r="AG305" i="12"/>
  <c r="AH305" i="12"/>
  <c r="AI305" i="12"/>
  <c r="AJ305" i="12"/>
  <c r="AK305" i="12"/>
  <c r="AL305" i="12"/>
  <c r="AM305" i="12"/>
  <c r="AN305" i="12"/>
  <c r="AO305" i="12"/>
  <c r="AP305" i="12"/>
  <c r="AQ305" i="12"/>
  <c r="AR305" i="12"/>
  <c r="AS305" i="12"/>
  <c r="AT305" i="12"/>
  <c r="AV305" i="12"/>
  <c r="AW305" i="12"/>
  <c r="AX305" i="12"/>
  <c r="AY305" i="12"/>
  <c r="AZ305" i="12"/>
  <c r="BA305" i="12"/>
  <c r="BB305" i="12"/>
  <c r="BC305" i="12"/>
  <c r="BD305" i="12"/>
  <c r="BE305" i="12"/>
  <c r="BF305" i="12"/>
  <c r="BG305" i="12"/>
  <c r="BH305" i="12"/>
  <c r="BI305" i="12"/>
  <c r="BJ305" i="12"/>
  <c r="BK305" i="12"/>
  <c r="BM305" i="12"/>
  <c r="BN305" i="12"/>
  <c r="BO305" i="12"/>
  <c r="BP305" i="12"/>
  <c r="BQ305" i="12"/>
  <c r="BR305" i="12"/>
  <c r="BS305" i="12"/>
  <c r="BT305" i="12"/>
  <c r="BU305" i="12"/>
  <c r="BV305" i="12"/>
  <c r="BW305" i="12"/>
  <c r="BX305" i="12"/>
  <c r="I306" i="12"/>
  <c r="J306" i="12"/>
  <c r="K306" i="12"/>
  <c r="L306" i="12"/>
  <c r="N306" i="12"/>
  <c r="O306" i="12"/>
  <c r="P306" i="12"/>
  <c r="Q306" i="12"/>
  <c r="R306" i="12"/>
  <c r="S306" i="12"/>
  <c r="T306" i="12"/>
  <c r="U306" i="12"/>
  <c r="V306" i="12"/>
  <c r="W306" i="12"/>
  <c r="X306" i="12"/>
  <c r="Y306" i="12"/>
  <c r="Z306" i="12"/>
  <c r="AA306" i="12"/>
  <c r="AB306" i="12"/>
  <c r="AC306" i="12"/>
  <c r="AE306" i="12"/>
  <c r="AF306" i="12"/>
  <c r="AG306" i="12"/>
  <c r="AH306" i="12"/>
  <c r="AI306" i="12"/>
  <c r="AJ306" i="12"/>
  <c r="AK306" i="12"/>
  <c r="AL306" i="12"/>
  <c r="AM306" i="12"/>
  <c r="AN306" i="12"/>
  <c r="AO306" i="12"/>
  <c r="AP306" i="12"/>
  <c r="AQ306" i="12"/>
  <c r="AR306" i="12"/>
  <c r="AS306" i="12"/>
  <c r="AT306" i="12"/>
  <c r="AV306" i="12"/>
  <c r="AW306" i="12"/>
  <c r="AX306" i="12"/>
  <c r="AY306" i="12"/>
  <c r="AZ306" i="12"/>
  <c r="BA306" i="12"/>
  <c r="BB306" i="12"/>
  <c r="BC306" i="12"/>
  <c r="BD306" i="12"/>
  <c r="BE306" i="12"/>
  <c r="BF306" i="12"/>
  <c r="BG306" i="12"/>
  <c r="BH306" i="12"/>
  <c r="BI306" i="12"/>
  <c r="BJ306" i="12"/>
  <c r="BK306" i="12"/>
  <c r="BM306" i="12"/>
  <c r="BN306" i="12"/>
  <c r="BO306" i="12"/>
  <c r="BP306" i="12"/>
  <c r="BQ306" i="12"/>
  <c r="BR306" i="12"/>
  <c r="BS306" i="12"/>
  <c r="BT306" i="12"/>
  <c r="BU306" i="12"/>
  <c r="BV306" i="12"/>
  <c r="BW306" i="12"/>
  <c r="BX306" i="12"/>
  <c r="I307" i="12"/>
  <c r="J307" i="12"/>
  <c r="K307" i="12"/>
  <c r="L307" i="12"/>
  <c r="N307" i="12"/>
  <c r="O307" i="12"/>
  <c r="P307" i="12"/>
  <c r="Q307" i="12"/>
  <c r="R307" i="12"/>
  <c r="S307" i="12"/>
  <c r="T307" i="12"/>
  <c r="U307" i="12"/>
  <c r="V307" i="12"/>
  <c r="W307" i="12"/>
  <c r="X307" i="12"/>
  <c r="Y307" i="12"/>
  <c r="Z307" i="12"/>
  <c r="AA307" i="12"/>
  <c r="AB307" i="12"/>
  <c r="AC307" i="12"/>
  <c r="AE307" i="12"/>
  <c r="AF307" i="12"/>
  <c r="AG307" i="12"/>
  <c r="AH307" i="12"/>
  <c r="AI307" i="12"/>
  <c r="AJ307" i="12"/>
  <c r="AK307" i="12"/>
  <c r="AL307" i="12"/>
  <c r="AM307" i="12"/>
  <c r="AN307" i="12"/>
  <c r="AO307" i="12"/>
  <c r="AP307" i="12"/>
  <c r="AQ307" i="12"/>
  <c r="AR307" i="12"/>
  <c r="AS307" i="12"/>
  <c r="AT307" i="12"/>
  <c r="AV307" i="12"/>
  <c r="AW307" i="12"/>
  <c r="AX307" i="12"/>
  <c r="AY307" i="12"/>
  <c r="AZ307" i="12"/>
  <c r="BA307" i="12"/>
  <c r="BB307" i="12"/>
  <c r="BC307" i="12"/>
  <c r="BD307" i="12"/>
  <c r="BE307" i="12"/>
  <c r="BF307" i="12"/>
  <c r="BG307" i="12"/>
  <c r="BH307" i="12"/>
  <c r="BI307" i="12"/>
  <c r="BJ307" i="12"/>
  <c r="BK307" i="12"/>
  <c r="BM307" i="12"/>
  <c r="BN307" i="12"/>
  <c r="BO307" i="12"/>
  <c r="BP307" i="12"/>
  <c r="BQ307" i="12"/>
  <c r="BR307" i="12"/>
  <c r="BS307" i="12"/>
  <c r="BT307" i="12"/>
  <c r="BU307" i="12"/>
  <c r="BV307" i="12"/>
  <c r="BW307" i="12"/>
  <c r="BX307" i="12"/>
  <c r="I308" i="12"/>
  <c r="J308" i="12"/>
  <c r="K308" i="12"/>
  <c r="L308" i="12"/>
  <c r="N308" i="12"/>
  <c r="O308" i="12"/>
  <c r="P308" i="12"/>
  <c r="Q308" i="12"/>
  <c r="R308" i="12"/>
  <c r="S308" i="12"/>
  <c r="T308" i="12"/>
  <c r="U308" i="12"/>
  <c r="V308" i="12"/>
  <c r="W308" i="12"/>
  <c r="X308" i="12"/>
  <c r="Y308" i="12"/>
  <c r="Z308" i="12"/>
  <c r="AA308" i="12"/>
  <c r="AB308" i="12"/>
  <c r="AC308" i="12"/>
  <c r="AE308" i="12"/>
  <c r="AF308" i="12"/>
  <c r="AG308" i="12"/>
  <c r="AH308" i="12"/>
  <c r="AI308" i="12"/>
  <c r="AJ308" i="12"/>
  <c r="AK308" i="12"/>
  <c r="AL308" i="12"/>
  <c r="AM308" i="12"/>
  <c r="AN308" i="12"/>
  <c r="AO308" i="12"/>
  <c r="AP308" i="12"/>
  <c r="AQ308" i="12"/>
  <c r="AR308" i="12"/>
  <c r="AS308" i="12"/>
  <c r="AT308" i="12"/>
  <c r="AV308" i="12"/>
  <c r="AW308" i="12"/>
  <c r="AX308" i="12"/>
  <c r="AY308" i="12"/>
  <c r="AZ308" i="12"/>
  <c r="BA308" i="12"/>
  <c r="BB308" i="12"/>
  <c r="BC308" i="12"/>
  <c r="BD308" i="12"/>
  <c r="BE308" i="12"/>
  <c r="BF308" i="12"/>
  <c r="BG308" i="12"/>
  <c r="BH308" i="12"/>
  <c r="BI308" i="12"/>
  <c r="BJ308" i="12"/>
  <c r="BK308" i="12"/>
  <c r="BM308" i="12"/>
  <c r="BN308" i="12"/>
  <c r="BO308" i="12"/>
  <c r="BP308" i="12"/>
  <c r="BQ308" i="12"/>
  <c r="BR308" i="12"/>
  <c r="BS308" i="12"/>
  <c r="BT308" i="12"/>
  <c r="BU308" i="12"/>
  <c r="BV308" i="12"/>
  <c r="BW308" i="12"/>
  <c r="BX308" i="12"/>
  <c r="I309" i="12"/>
  <c r="J309" i="12"/>
  <c r="K309" i="12"/>
  <c r="L309" i="12"/>
  <c r="N309" i="12"/>
  <c r="O309" i="12"/>
  <c r="P309" i="12"/>
  <c r="Q309" i="12"/>
  <c r="R309" i="12"/>
  <c r="S309" i="12"/>
  <c r="T309" i="12"/>
  <c r="U309" i="12"/>
  <c r="V309" i="12"/>
  <c r="W309" i="12"/>
  <c r="X309" i="12"/>
  <c r="Y309" i="12"/>
  <c r="Z309" i="12"/>
  <c r="AA309" i="12"/>
  <c r="AB309" i="12"/>
  <c r="AC309" i="12"/>
  <c r="AE309" i="12"/>
  <c r="AF309" i="12"/>
  <c r="AG309" i="12"/>
  <c r="AH309" i="12"/>
  <c r="AI309" i="12"/>
  <c r="AJ309" i="12"/>
  <c r="AK309" i="12"/>
  <c r="AL309" i="12"/>
  <c r="AM309" i="12"/>
  <c r="AN309" i="12"/>
  <c r="AO309" i="12"/>
  <c r="AP309" i="12"/>
  <c r="AQ309" i="12"/>
  <c r="AR309" i="12"/>
  <c r="AS309" i="12"/>
  <c r="AT309" i="12"/>
  <c r="AV309" i="12"/>
  <c r="AW309" i="12"/>
  <c r="AX309" i="12"/>
  <c r="AY309" i="12"/>
  <c r="AZ309" i="12"/>
  <c r="BA309" i="12"/>
  <c r="BB309" i="12"/>
  <c r="BC309" i="12"/>
  <c r="BD309" i="12"/>
  <c r="BE309" i="12"/>
  <c r="BF309" i="12"/>
  <c r="BG309" i="12"/>
  <c r="BH309" i="12"/>
  <c r="BI309" i="12"/>
  <c r="BJ309" i="12"/>
  <c r="BK309" i="12"/>
  <c r="BM309" i="12"/>
  <c r="BN309" i="12"/>
  <c r="BO309" i="12"/>
  <c r="BP309" i="12"/>
  <c r="BQ309" i="12"/>
  <c r="BR309" i="12"/>
  <c r="BS309" i="12"/>
  <c r="BT309" i="12"/>
  <c r="BU309" i="12"/>
  <c r="BV309" i="12"/>
  <c r="BW309" i="12"/>
  <c r="BX309" i="12"/>
  <c r="I310" i="12"/>
  <c r="J310" i="12"/>
  <c r="K310" i="12"/>
  <c r="L310" i="12"/>
  <c r="N310" i="12"/>
  <c r="O310" i="12"/>
  <c r="P310" i="12"/>
  <c r="Q310" i="12"/>
  <c r="R310" i="12"/>
  <c r="S310" i="12"/>
  <c r="T310" i="12"/>
  <c r="U310" i="12"/>
  <c r="V310" i="12"/>
  <c r="W310" i="12"/>
  <c r="X310" i="12"/>
  <c r="Y310" i="12"/>
  <c r="Z310" i="12"/>
  <c r="AA310" i="12"/>
  <c r="AB310" i="12"/>
  <c r="AC310" i="12"/>
  <c r="AE310" i="12"/>
  <c r="AF310" i="12"/>
  <c r="AG310" i="12"/>
  <c r="AH310" i="12"/>
  <c r="AI310" i="12"/>
  <c r="AJ310" i="12"/>
  <c r="AK310" i="12"/>
  <c r="AL310" i="12"/>
  <c r="AM310" i="12"/>
  <c r="AN310" i="12"/>
  <c r="AO310" i="12"/>
  <c r="AP310" i="12"/>
  <c r="AQ310" i="12"/>
  <c r="AR310" i="12"/>
  <c r="AS310" i="12"/>
  <c r="AT310" i="12"/>
  <c r="AV310" i="12"/>
  <c r="AW310" i="12"/>
  <c r="AX310" i="12"/>
  <c r="AY310" i="12"/>
  <c r="AZ310" i="12"/>
  <c r="BA310" i="12"/>
  <c r="BB310" i="12"/>
  <c r="BC310" i="12"/>
  <c r="BD310" i="12"/>
  <c r="BE310" i="12"/>
  <c r="BF310" i="12"/>
  <c r="BG310" i="12"/>
  <c r="BH310" i="12"/>
  <c r="BI310" i="12"/>
  <c r="BJ310" i="12"/>
  <c r="BK310" i="12"/>
  <c r="BM310" i="12"/>
  <c r="BN310" i="12"/>
  <c r="BO310" i="12"/>
  <c r="BP310" i="12"/>
  <c r="BQ310" i="12"/>
  <c r="BR310" i="12"/>
  <c r="BS310" i="12"/>
  <c r="BT310" i="12"/>
  <c r="BU310" i="12"/>
  <c r="BV310" i="12"/>
  <c r="BW310" i="12"/>
  <c r="BX310" i="12"/>
  <c r="I311" i="12"/>
  <c r="J311" i="12"/>
  <c r="K311" i="12"/>
  <c r="L311" i="12"/>
  <c r="N311" i="12"/>
  <c r="O311" i="12"/>
  <c r="P311" i="12"/>
  <c r="Q311" i="12"/>
  <c r="R311" i="12"/>
  <c r="S311" i="12"/>
  <c r="T311" i="12"/>
  <c r="U311" i="12"/>
  <c r="V311" i="12"/>
  <c r="W311" i="12"/>
  <c r="X311" i="12"/>
  <c r="Y311" i="12"/>
  <c r="Z311" i="12"/>
  <c r="AA311" i="12"/>
  <c r="AB311" i="12"/>
  <c r="AC311" i="12"/>
  <c r="AE311" i="12"/>
  <c r="AF311" i="12"/>
  <c r="AG311" i="12"/>
  <c r="AH311" i="12"/>
  <c r="AI311" i="12"/>
  <c r="AJ311" i="12"/>
  <c r="AK311" i="12"/>
  <c r="AL311" i="12"/>
  <c r="AM311" i="12"/>
  <c r="AN311" i="12"/>
  <c r="AO311" i="12"/>
  <c r="AP311" i="12"/>
  <c r="AQ311" i="12"/>
  <c r="AR311" i="12"/>
  <c r="AS311" i="12"/>
  <c r="AT311" i="12"/>
  <c r="AV311" i="12"/>
  <c r="AW311" i="12"/>
  <c r="AX311" i="12"/>
  <c r="AY311" i="12"/>
  <c r="AZ311" i="12"/>
  <c r="BA311" i="12"/>
  <c r="BB311" i="12"/>
  <c r="BC311" i="12"/>
  <c r="BD311" i="12"/>
  <c r="BE311" i="12"/>
  <c r="BF311" i="12"/>
  <c r="BG311" i="12"/>
  <c r="BH311" i="12"/>
  <c r="BI311" i="12"/>
  <c r="BJ311" i="12"/>
  <c r="BK311" i="12"/>
  <c r="BM311" i="12"/>
  <c r="BN311" i="12"/>
  <c r="BO311" i="12"/>
  <c r="BP311" i="12"/>
  <c r="BQ311" i="12"/>
  <c r="BR311" i="12"/>
  <c r="BS311" i="12"/>
  <c r="BT311" i="12"/>
  <c r="BU311" i="12"/>
  <c r="BV311" i="12"/>
  <c r="BW311" i="12"/>
  <c r="BX311" i="12"/>
  <c r="I312" i="12"/>
  <c r="J312" i="12"/>
  <c r="K312" i="12"/>
  <c r="L312" i="12"/>
  <c r="N312" i="12"/>
  <c r="O312" i="12"/>
  <c r="P312" i="12"/>
  <c r="Q312" i="12"/>
  <c r="R312" i="12"/>
  <c r="S312" i="12"/>
  <c r="T312" i="12"/>
  <c r="U312" i="12"/>
  <c r="V312" i="12"/>
  <c r="W312" i="12"/>
  <c r="X312" i="12"/>
  <c r="Y312" i="12"/>
  <c r="Z312" i="12"/>
  <c r="AA312" i="12"/>
  <c r="AB312" i="12"/>
  <c r="AC312" i="12"/>
  <c r="AE312" i="12"/>
  <c r="AF312" i="12"/>
  <c r="AG312" i="12"/>
  <c r="AH312" i="12"/>
  <c r="AI312" i="12"/>
  <c r="AJ312" i="12"/>
  <c r="AK312" i="12"/>
  <c r="AL312" i="12"/>
  <c r="AM312" i="12"/>
  <c r="AN312" i="12"/>
  <c r="AO312" i="12"/>
  <c r="AP312" i="12"/>
  <c r="AQ312" i="12"/>
  <c r="AR312" i="12"/>
  <c r="AS312" i="12"/>
  <c r="AT312" i="12"/>
  <c r="AV312" i="12"/>
  <c r="AW312" i="12"/>
  <c r="AX312" i="12"/>
  <c r="AY312" i="12"/>
  <c r="AZ312" i="12"/>
  <c r="BA312" i="12"/>
  <c r="BB312" i="12"/>
  <c r="BC312" i="12"/>
  <c r="BD312" i="12"/>
  <c r="BE312" i="12"/>
  <c r="BF312" i="12"/>
  <c r="BG312" i="12"/>
  <c r="BH312" i="12"/>
  <c r="BI312" i="12"/>
  <c r="BJ312" i="12"/>
  <c r="BK312" i="12"/>
  <c r="BM312" i="12"/>
  <c r="BN312" i="12"/>
  <c r="BO312" i="12"/>
  <c r="BP312" i="12"/>
  <c r="BQ312" i="12"/>
  <c r="BR312" i="12"/>
  <c r="BS312" i="12"/>
  <c r="BT312" i="12"/>
  <c r="BU312" i="12"/>
  <c r="BV312" i="12"/>
  <c r="BW312" i="12"/>
  <c r="BX312" i="12"/>
  <c r="I313" i="12"/>
  <c r="J313" i="12"/>
  <c r="K313" i="12"/>
  <c r="L313" i="12"/>
  <c r="N313" i="12"/>
  <c r="O313" i="12"/>
  <c r="P313" i="12"/>
  <c r="Q313" i="12"/>
  <c r="R313" i="12"/>
  <c r="S313" i="12"/>
  <c r="T313" i="12"/>
  <c r="U313" i="12"/>
  <c r="V313" i="12"/>
  <c r="W313" i="12"/>
  <c r="X313" i="12"/>
  <c r="Y313" i="12"/>
  <c r="Z313" i="12"/>
  <c r="AA313" i="12"/>
  <c r="AB313" i="12"/>
  <c r="AC313" i="12"/>
  <c r="AE313" i="12"/>
  <c r="AF313" i="12"/>
  <c r="AG313" i="12"/>
  <c r="AH313" i="12"/>
  <c r="AI313" i="12"/>
  <c r="AJ313" i="12"/>
  <c r="AK313" i="12"/>
  <c r="AL313" i="12"/>
  <c r="AM313" i="12"/>
  <c r="AN313" i="12"/>
  <c r="AO313" i="12"/>
  <c r="AP313" i="12"/>
  <c r="AQ313" i="12"/>
  <c r="AR313" i="12"/>
  <c r="AS313" i="12"/>
  <c r="AT313" i="12"/>
  <c r="AV313" i="12"/>
  <c r="AW313" i="12"/>
  <c r="AX313" i="12"/>
  <c r="AY313" i="12"/>
  <c r="AZ313" i="12"/>
  <c r="BA313" i="12"/>
  <c r="BB313" i="12"/>
  <c r="BC313" i="12"/>
  <c r="BD313" i="12"/>
  <c r="BE313" i="12"/>
  <c r="BF313" i="12"/>
  <c r="BG313" i="12"/>
  <c r="BH313" i="12"/>
  <c r="BI313" i="12"/>
  <c r="BJ313" i="12"/>
  <c r="BK313" i="12"/>
  <c r="BM313" i="12"/>
  <c r="BN313" i="12"/>
  <c r="BO313" i="12"/>
  <c r="BP313" i="12"/>
  <c r="BQ313" i="12"/>
  <c r="BR313" i="12"/>
  <c r="BS313" i="12"/>
  <c r="BT313" i="12"/>
  <c r="BU313" i="12"/>
  <c r="BV313" i="12"/>
  <c r="BW313" i="12"/>
  <c r="BX313" i="12"/>
  <c r="I314" i="12"/>
  <c r="J314" i="12"/>
  <c r="K314" i="12"/>
  <c r="L314" i="12"/>
  <c r="N314" i="12"/>
  <c r="O314" i="12"/>
  <c r="P314" i="12"/>
  <c r="Q314" i="12"/>
  <c r="R314" i="12"/>
  <c r="S314" i="12"/>
  <c r="T314" i="12"/>
  <c r="U314" i="12"/>
  <c r="V314" i="12"/>
  <c r="W314" i="12"/>
  <c r="X314" i="12"/>
  <c r="Y314" i="12"/>
  <c r="Z314" i="12"/>
  <c r="AA314" i="12"/>
  <c r="AB314" i="12"/>
  <c r="AC314" i="12"/>
  <c r="AE314" i="12"/>
  <c r="AF314" i="12"/>
  <c r="AG314" i="12"/>
  <c r="AH314" i="12"/>
  <c r="AI314" i="12"/>
  <c r="AJ314" i="12"/>
  <c r="AK314" i="12"/>
  <c r="AL314" i="12"/>
  <c r="AM314" i="12"/>
  <c r="AN314" i="12"/>
  <c r="AO314" i="12"/>
  <c r="AP314" i="12"/>
  <c r="AQ314" i="12"/>
  <c r="AR314" i="12"/>
  <c r="AS314" i="12"/>
  <c r="AT314" i="12"/>
  <c r="AV314" i="12"/>
  <c r="AW314" i="12"/>
  <c r="AX314" i="12"/>
  <c r="AY314" i="12"/>
  <c r="AZ314" i="12"/>
  <c r="BA314" i="12"/>
  <c r="BB314" i="12"/>
  <c r="BC314" i="12"/>
  <c r="BD314" i="12"/>
  <c r="BE314" i="12"/>
  <c r="BF314" i="12"/>
  <c r="BG314" i="12"/>
  <c r="BH314" i="12"/>
  <c r="BI314" i="12"/>
  <c r="BJ314" i="12"/>
  <c r="BK314" i="12"/>
  <c r="BM314" i="12"/>
  <c r="BN314" i="12"/>
  <c r="BO314" i="12"/>
  <c r="BP314" i="12"/>
  <c r="BQ314" i="12"/>
  <c r="BR314" i="12"/>
  <c r="BS314" i="12"/>
  <c r="BT314" i="12"/>
  <c r="BU314" i="12"/>
  <c r="BV314" i="12"/>
  <c r="BW314" i="12"/>
  <c r="BX314" i="12"/>
  <c r="I315" i="12"/>
  <c r="J315" i="12"/>
  <c r="K315" i="12"/>
  <c r="L315" i="12"/>
  <c r="N315" i="12"/>
  <c r="O315" i="12"/>
  <c r="P315" i="12"/>
  <c r="Q315" i="12"/>
  <c r="R315" i="12"/>
  <c r="S315" i="12"/>
  <c r="T315" i="12"/>
  <c r="U315" i="12"/>
  <c r="V315" i="12"/>
  <c r="W315" i="12"/>
  <c r="X315" i="12"/>
  <c r="Y315" i="12"/>
  <c r="Z315" i="12"/>
  <c r="AA315" i="12"/>
  <c r="AB315" i="12"/>
  <c r="AC315" i="12"/>
  <c r="AE315" i="12"/>
  <c r="AF315" i="12"/>
  <c r="AG315" i="12"/>
  <c r="AH315" i="12"/>
  <c r="AI315" i="12"/>
  <c r="AJ315" i="12"/>
  <c r="AK315" i="12"/>
  <c r="AL315" i="12"/>
  <c r="AM315" i="12"/>
  <c r="AN315" i="12"/>
  <c r="AO315" i="12"/>
  <c r="AP315" i="12"/>
  <c r="AQ315" i="12"/>
  <c r="AR315" i="12"/>
  <c r="AS315" i="12"/>
  <c r="AT315" i="12"/>
  <c r="AV315" i="12"/>
  <c r="AW315" i="12"/>
  <c r="AX315" i="12"/>
  <c r="AY315" i="12"/>
  <c r="AZ315" i="12"/>
  <c r="BA315" i="12"/>
  <c r="BB315" i="12"/>
  <c r="BC315" i="12"/>
  <c r="BD315" i="12"/>
  <c r="BE315" i="12"/>
  <c r="BF315" i="12"/>
  <c r="BG315" i="12"/>
  <c r="BH315" i="12"/>
  <c r="BI315" i="12"/>
  <c r="BJ315" i="12"/>
  <c r="BK315" i="12"/>
  <c r="BM315" i="12"/>
  <c r="BN315" i="12"/>
  <c r="BO315" i="12"/>
  <c r="BP315" i="12"/>
  <c r="BQ315" i="12"/>
  <c r="BR315" i="12"/>
  <c r="BS315" i="12"/>
  <c r="BT315" i="12"/>
  <c r="BU315" i="12"/>
  <c r="BV315" i="12"/>
  <c r="BW315" i="12"/>
  <c r="BX315" i="12"/>
  <c r="I316" i="12"/>
  <c r="J316" i="12"/>
  <c r="K316" i="12"/>
  <c r="L316" i="12"/>
  <c r="N316" i="12"/>
  <c r="O316" i="12"/>
  <c r="P316" i="12"/>
  <c r="Q316" i="12"/>
  <c r="R316" i="12"/>
  <c r="S316" i="12"/>
  <c r="T316" i="12"/>
  <c r="U316" i="12"/>
  <c r="V316" i="12"/>
  <c r="W316" i="12"/>
  <c r="X316" i="12"/>
  <c r="Y316" i="12"/>
  <c r="Z316" i="12"/>
  <c r="AA316" i="12"/>
  <c r="AB316" i="12"/>
  <c r="AC316" i="12"/>
  <c r="AE316" i="12"/>
  <c r="AF316" i="12"/>
  <c r="AG316" i="12"/>
  <c r="AH316" i="12"/>
  <c r="AI316" i="12"/>
  <c r="AJ316" i="12"/>
  <c r="AK316" i="12"/>
  <c r="AL316" i="12"/>
  <c r="AM316" i="12"/>
  <c r="AN316" i="12"/>
  <c r="AO316" i="12"/>
  <c r="AP316" i="12"/>
  <c r="AQ316" i="12"/>
  <c r="AR316" i="12"/>
  <c r="AS316" i="12"/>
  <c r="AT316" i="12"/>
  <c r="AV316" i="12"/>
  <c r="AW316" i="12"/>
  <c r="AX316" i="12"/>
  <c r="AY316" i="12"/>
  <c r="AZ316" i="12"/>
  <c r="BA316" i="12"/>
  <c r="BB316" i="12"/>
  <c r="BC316" i="12"/>
  <c r="BD316" i="12"/>
  <c r="BE316" i="12"/>
  <c r="BF316" i="12"/>
  <c r="BG316" i="12"/>
  <c r="BH316" i="12"/>
  <c r="BI316" i="12"/>
  <c r="BJ316" i="12"/>
  <c r="BK316" i="12"/>
  <c r="BM316" i="12"/>
  <c r="BN316" i="12"/>
  <c r="BO316" i="12"/>
  <c r="BP316" i="12"/>
  <c r="BQ316" i="12"/>
  <c r="BR316" i="12"/>
  <c r="BS316" i="12"/>
  <c r="BT316" i="12"/>
  <c r="BU316" i="12"/>
  <c r="BV316" i="12"/>
  <c r="BW316" i="12"/>
  <c r="BX316" i="12"/>
  <c r="I317" i="12"/>
  <c r="J317" i="12"/>
  <c r="K317" i="12"/>
  <c r="L317" i="12"/>
  <c r="N317" i="12"/>
  <c r="O317" i="12"/>
  <c r="P317" i="12"/>
  <c r="Q317" i="12"/>
  <c r="R317" i="12"/>
  <c r="S317" i="12"/>
  <c r="T317" i="12"/>
  <c r="U317" i="12"/>
  <c r="V317" i="12"/>
  <c r="W317" i="12"/>
  <c r="X317" i="12"/>
  <c r="Y317" i="12"/>
  <c r="Z317" i="12"/>
  <c r="AA317" i="12"/>
  <c r="AB317" i="12"/>
  <c r="AC317" i="12"/>
  <c r="AE317" i="12"/>
  <c r="AF317" i="12"/>
  <c r="AG317" i="12"/>
  <c r="AH317" i="12"/>
  <c r="AI317" i="12"/>
  <c r="AJ317" i="12"/>
  <c r="AK317" i="12"/>
  <c r="AL317" i="12"/>
  <c r="AM317" i="12"/>
  <c r="AN317" i="12"/>
  <c r="AO317" i="12"/>
  <c r="AP317" i="12"/>
  <c r="AQ317" i="12"/>
  <c r="AR317" i="12"/>
  <c r="AS317" i="12"/>
  <c r="AT317" i="12"/>
  <c r="AV317" i="12"/>
  <c r="AW317" i="12"/>
  <c r="AX317" i="12"/>
  <c r="AY317" i="12"/>
  <c r="AZ317" i="12"/>
  <c r="BA317" i="12"/>
  <c r="BB317" i="12"/>
  <c r="BC317" i="12"/>
  <c r="BD317" i="12"/>
  <c r="BE317" i="12"/>
  <c r="BF317" i="12"/>
  <c r="BG317" i="12"/>
  <c r="BH317" i="12"/>
  <c r="BI317" i="12"/>
  <c r="BJ317" i="12"/>
  <c r="BK317" i="12"/>
  <c r="BM317" i="12"/>
  <c r="BN317" i="12"/>
  <c r="BO317" i="12"/>
  <c r="BP317" i="12"/>
  <c r="BQ317" i="12"/>
  <c r="BR317" i="12"/>
  <c r="BS317" i="12"/>
  <c r="BT317" i="12"/>
  <c r="BU317" i="12"/>
  <c r="BV317" i="12"/>
  <c r="BW317" i="12"/>
  <c r="BX317" i="12"/>
  <c r="I318" i="12"/>
  <c r="J318" i="12"/>
  <c r="K318" i="12"/>
  <c r="L318" i="12"/>
  <c r="N318" i="12"/>
  <c r="O318" i="12"/>
  <c r="P318" i="12"/>
  <c r="Q318" i="12"/>
  <c r="R318" i="12"/>
  <c r="S318" i="12"/>
  <c r="T318" i="12"/>
  <c r="U318" i="12"/>
  <c r="V318" i="12"/>
  <c r="W318" i="12"/>
  <c r="X318" i="12"/>
  <c r="Y318" i="12"/>
  <c r="Z318" i="12"/>
  <c r="AA318" i="12"/>
  <c r="AB318" i="12"/>
  <c r="AC318" i="12"/>
  <c r="AE318" i="12"/>
  <c r="AF318" i="12"/>
  <c r="AG318" i="12"/>
  <c r="AH318" i="12"/>
  <c r="AI318" i="12"/>
  <c r="AJ318" i="12"/>
  <c r="AK318" i="12"/>
  <c r="AL318" i="12"/>
  <c r="AM318" i="12"/>
  <c r="AN318" i="12"/>
  <c r="AO318" i="12"/>
  <c r="AP318" i="12"/>
  <c r="AQ318" i="12"/>
  <c r="AR318" i="12"/>
  <c r="AS318" i="12"/>
  <c r="AT318" i="12"/>
  <c r="AV318" i="12"/>
  <c r="AW318" i="12"/>
  <c r="AX318" i="12"/>
  <c r="AY318" i="12"/>
  <c r="AZ318" i="12"/>
  <c r="BA318" i="12"/>
  <c r="BB318" i="12"/>
  <c r="BC318" i="12"/>
  <c r="BD318" i="12"/>
  <c r="BE318" i="12"/>
  <c r="BF318" i="12"/>
  <c r="BG318" i="12"/>
  <c r="BH318" i="12"/>
  <c r="BI318" i="12"/>
  <c r="BJ318" i="12"/>
  <c r="BK318" i="12"/>
  <c r="BM318" i="12"/>
  <c r="BN318" i="12"/>
  <c r="BO318" i="12"/>
  <c r="BP318" i="12"/>
  <c r="BQ318" i="12"/>
  <c r="BR318" i="12"/>
  <c r="BS318" i="12"/>
  <c r="BT318" i="12"/>
  <c r="BU318" i="12"/>
  <c r="BV318" i="12"/>
  <c r="BW318" i="12"/>
  <c r="BX318" i="12"/>
  <c r="I319" i="12"/>
  <c r="J319" i="12"/>
  <c r="K319" i="12"/>
  <c r="L319" i="12"/>
  <c r="N319" i="12"/>
  <c r="O319" i="12"/>
  <c r="P319" i="12"/>
  <c r="Q319" i="12"/>
  <c r="R319" i="12"/>
  <c r="S319" i="12"/>
  <c r="T319" i="12"/>
  <c r="U319" i="12"/>
  <c r="V319" i="12"/>
  <c r="W319" i="12"/>
  <c r="X319" i="12"/>
  <c r="Y319" i="12"/>
  <c r="Z319" i="12"/>
  <c r="AA319" i="12"/>
  <c r="AB319" i="12"/>
  <c r="AC319" i="12"/>
  <c r="AE319" i="12"/>
  <c r="AF319" i="12"/>
  <c r="AG319" i="12"/>
  <c r="AH319" i="12"/>
  <c r="AI319" i="12"/>
  <c r="AJ319" i="12"/>
  <c r="AK319" i="12"/>
  <c r="AL319" i="12"/>
  <c r="AM319" i="12"/>
  <c r="AN319" i="12"/>
  <c r="AO319" i="12"/>
  <c r="AP319" i="12"/>
  <c r="AQ319" i="12"/>
  <c r="AR319" i="12"/>
  <c r="AS319" i="12"/>
  <c r="AT319" i="12"/>
  <c r="AV319" i="12"/>
  <c r="AW319" i="12"/>
  <c r="AX319" i="12"/>
  <c r="AY319" i="12"/>
  <c r="AZ319" i="12"/>
  <c r="BA319" i="12"/>
  <c r="BB319" i="12"/>
  <c r="BC319" i="12"/>
  <c r="BD319" i="12"/>
  <c r="BE319" i="12"/>
  <c r="BF319" i="12"/>
  <c r="BG319" i="12"/>
  <c r="BH319" i="12"/>
  <c r="BI319" i="12"/>
  <c r="BJ319" i="12"/>
  <c r="BK319" i="12"/>
  <c r="BM319" i="12"/>
  <c r="BN319" i="12"/>
  <c r="BO319" i="12"/>
  <c r="BP319" i="12"/>
  <c r="BQ319" i="12"/>
  <c r="BR319" i="12"/>
  <c r="BS319" i="12"/>
  <c r="BT319" i="12"/>
  <c r="BU319" i="12"/>
  <c r="BV319" i="12"/>
  <c r="BW319" i="12"/>
  <c r="BX319" i="12"/>
  <c r="I320" i="12"/>
  <c r="J320" i="12"/>
  <c r="K320" i="12"/>
  <c r="L320" i="12"/>
  <c r="N320" i="12"/>
  <c r="O320" i="12"/>
  <c r="P320" i="12"/>
  <c r="Q320" i="12"/>
  <c r="R320" i="12"/>
  <c r="S320" i="12"/>
  <c r="T320" i="12"/>
  <c r="U320" i="12"/>
  <c r="V320" i="12"/>
  <c r="W320" i="12"/>
  <c r="X320" i="12"/>
  <c r="Y320" i="12"/>
  <c r="Z320" i="12"/>
  <c r="AA320" i="12"/>
  <c r="AB320" i="12"/>
  <c r="AC320" i="12"/>
  <c r="AE320" i="12"/>
  <c r="AF320" i="12"/>
  <c r="AG320" i="12"/>
  <c r="AH320" i="12"/>
  <c r="AI320" i="12"/>
  <c r="AJ320" i="12"/>
  <c r="AK320" i="12"/>
  <c r="AL320" i="12"/>
  <c r="AM320" i="12"/>
  <c r="AN320" i="12"/>
  <c r="AO320" i="12"/>
  <c r="AP320" i="12"/>
  <c r="AQ320" i="12"/>
  <c r="AR320" i="12"/>
  <c r="AS320" i="12"/>
  <c r="AT320" i="12"/>
  <c r="AV320" i="12"/>
  <c r="AW320" i="12"/>
  <c r="AX320" i="12"/>
  <c r="AY320" i="12"/>
  <c r="AZ320" i="12"/>
  <c r="BA320" i="12"/>
  <c r="BB320" i="12"/>
  <c r="BC320" i="12"/>
  <c r="BD320" i="12"/>
  <c r="BE320" i="12"/>
  <c r="BF320" i="12"/>
  <c r="BG320" i="12"/>
  <c r="BH320" i="12"/>
  <c r="BI320" i="12"/>
  <c r="BJ320" i="12"/>
  <c r="BK320" i="12"/>
  <c r="BM320" i="12"/>
  <c r="BN320" i="12"/>
  <c r="BO320" i="12"/>
  <c r="BP320" i="12"/>
  <c r="BQ320" i="12"/>
  <c r="BR320" i="12"/>
  <c r="BS320" i="12"/>
  <c r="BT320" i="12"/>
  <c r="BU320" i="12"/>
  <c r="BV320" i="12"/>
  <c r="BW320" i="12"/>
  <c r="BX320" i="12"/>
  <c r="I321" i="12"/>
  <c r="J321" i="12"/>
  <c r="K321" i="12"/>
  <c r="L321" i="12"/>
  <c r="N321" i="12"/>
  <c r="O321" i="12"/>
  <c r="P321" i="12"/>
  <c r="Q321" i="12"/>
  <c r="R321" i="12"/>
  <c r="S321" i="12"/>
  <c r="T321" i="12"/>
  <c r="U321" i="12"/>
  <c r="V321" i="12"/>
  <c r="W321" i="12"/>
  <c r="X321" i="12"/>
  <c r="Y321" i="12"/>
  <c r="Z321" i="12"/>
  <c r="AA321" i="12"/>
  <c r="AB321" i="12"/>
  <c r="AC321" i="12"/>
  <c r="AE321" i="12"/>
  <c r="AF321" i="12"/>
  <c r="AG321" i="12"/>
  <c r="AH321" i="12"/>
  <c r="AI321" i="12"/>
  <c r="AJ321" i="12"/>
  <c r="AK321" i="12"/>
  <c r="AL321" i="12"/>
  <c r="AM321" i="12"/>
  <c r="AN321" i="12"/>
  <c r="AO321" i="12"/>
  <c r="AP321" i="12"/>
  <c r="AQ321" i="12"/>
  <c r="AR321" i="12"/>
  <c r="AS321" i="12"/>
  <c r="AT321" i="12"/>
  <c r="AV321" i="12"/>
  <c r="AW321" i="12"/>
  <c r="AX321" i="12"/>
  <c r="AY321" i="12"/>
  <c r="AZ321" i="12"/>
  <c r="BA321" i="12"/>
  <c r="BB321" i="12"/>
  <c r="BC321" i="12"/>
  <c r="BD321" i="12"/>
  <c r="BE321" i="12"/>
  <c r="BF321" i="12"/>
  <c r="BG321" i="12"/>
  <c r="BH321" i="12"/>
  <c r="BI321" i="12"/>
  <c r="BJ321" i="12"/>
  <c r="BK321" i="12"/>
  <c r="BM321" i="12"/>
  <c r="BN321" i="12"/>
  <c r="BO321" i="12"/>
  <c r="BP321" i="12"/>
  <c r="BQ321" i="12"/>
  <c r="BR321" i="12"/>
  <c r="BS321" i="12"/>
  <c r="BT321" i="12"/>
  <c r="BU321" i="12"/>
  <c r="BV321" i="12"/>
  <c r="BW321" i="12"/>
  <c r="BX321" i="12"/>
  <c r="I322" i="12"/>
  <c r="J322" i="12"/>
  <c r="K322" i="12"/>
  <c r="L322" i="12"/>
  <c r="N322" i="12"/>
  <c r="O322" i="12"/>
  <c r="P322" i="12"/>
  <c r="Q322" i="12"/>
  <c r="R322" i="12"/>
  <c r="S322" i="12"/>
  <c r="T322" i="12"/>
  <c r="U322" i="12"/>
  <c r="V322" i="12"/>
  <c r="W322" i="12"/>
  <c r="X322" i="12"/>
  <c r="Y322" i="12"/>
  <c r="Z322" i="12"/>
  <c r="AA322" i="12"/>
  <c r="AB322" i="12"/>
  <c r="AC322" i="12"/>
  <c r="AE322" i="12"/>
  <c r="AF322" i="12"/>
  <c r="AG322" i="12"/>
  <c r="AH322" i="12"/>
  <c r="AI322" i="12"/>
  <c r="AJ322" i="12"/>
  <c r="AK322" i="12"/>
  <c r="AL322" i="12"/>
  <c r="AM322" i="12"/>
  <c r="AN322" i="12"/>
  <c r="AO322" i="12"/>
  <c r="AP322" i="12"/>
  <c r="AQ322" i="12"/>
  <c r="AR322" i="12"/>
  <c r="AS322" i="12"/>
  <c r="AT322" i="12"/>
  <c r="AV322" i="12"/>
  <c r="AW322" i="12"/>
  <c r="AX322" i="12"/>
  <c r="AY322" i="12"/>
  <c r="AZ322" i="12"/>
  <c r="BA322" i="12"/>
  <c r="BB322" i="12"/>
  <c r="BC322" i="12"/>
  <c r="BD322" i="12"/>
  <c r="BE322" i="12"/>
  <c r="BF322" i="12"/>
  <c r="BG322" i="12"/>
  <c r="BH322" i="12"/>
  <c r="BI322" i="12"/>
  <c r="BJ322" i="12"/>
  <c r="BK322" i="12"/>
  <c r="BM322" i="12"/>
  <c r="BN322" i="12"/>
  <c r="BO322" i="12"/>
  <c r="BP322" i="12"/>
  <c r="BQ322" i="12"/>
  <c r="BR322" i="12"/>
  <c r="BS322" i="12"/>
  <c r="BT322" i="12"/>
  <c r="BU322" i="12"/>
  <c r="BV322" i="12"/>
  <c r="BW322" i="12"/>
  <c r="BX322" i="12"/>
  <c r="I323" i="12"/>
  <c r="J323" i="12"/>
  <c r="K323" i="12"/>
  <c r="L323" i="12"/>
  <c r="N323" i="12"/>
  <c r="O323" i="12"/>
  <c r="P323" i="12"/>
  <c r="Q323" i="12"/>
  <c r="R323" i="12"/>
  <c r="S323" i="12"/>
  <c r="T323" i="12"/>
  <c r="U323" i="12"/>
  <c r="V323" i="12"/>
  <c r="W323" i="12"/>
  <c r="X323" i="12"/>
  <c r="Y323" i="12"/>
  <c r="Z323" i="12"/>
  <c r="AA323" i="12"/>
  <c r="AB323" i="12"/>
  <c r="AC323" i="12"/>
  <c r="AE323" i="12"/>
  <c r="AF323" i="12"/>
  <c r="AG323" i="12"/>
  <c r="AH323" i="12"/>
  <c r="AI323" i="12"/>
  <c r="AJ323" i="12"/>
  <c r="AK323" i="12"/>
  <c r="AL323" i="12"/>
  <c r="AM323" i="12"/>
  <c r="AN323" i="12"/>
  <c r="AO323" i="12"/>
  <c r="AP323" i="12"/>
  <c r="AQ323" i="12"/>
  <c r="AR323" i="12"/>
  <c r="AS323" i="12"/>
  <c r="AT323" i="12"/>
  <c r="AV323" i="12"/>
  <c r="AW323" i="12"/>
  <c r="AX323" i="12"/>
  <c r="AY323" i="12"/>
  <c r="AZ323" i="12"/>
  <c r="BA323" i="12"/>
  <c r="BB323" i="12"/>
  <c r="BC323" i="12"/>
  <c r="BD323" i="12"/>
  <c r="BE323" i="12"/>
  <c r="BF323" i="12"/>
  <c r="BG323" i="12"/>
  <c r="BH323" i="12"/>
  <c r="BI323" i="12"/>
  <c r="BJ323" i="12"/>
  <c r="BK323" i="12"/>
  <c r="BM323" i="12"/>
  <c r="BN323" i="12"/>
  <c r="BO323" i="12"/>
  <c r="BP323" i="12"/>
  <c r="BQ323" i="12"/>
  <c r="BR323" i="12"/>
  <c r="BS323" i="12"/>
  <c r="BT323" i="12"/>
  <c r="BU323" i="12"/>
  <c r="BV323" i="12"/>
  <c r="BW323" i="12"/>
  <c r="BX323" i="12"/>
  <c r="I324" i="12"/>
  <c r="J324" i="12"/>
  <c r="K324" i="12"/>
  <c r="L324" i="12"/>
  <c r="N324" i="12"/>
  <c r="O324" i="12"/>
  <c r="P324" i="12"/>
  <c r="Q324" i="12"/>
  <c r="R324" i="12"/>
  <c r="S324" i="12"/>
  <c r="T324" i="12"/>
  <c r="U324" i="12"/>
  <c r="V324" i="12"/>
  <c r="W324" i="12"/>
  <c r="X324" i="12"/>
  <c r="Y324" i="12"/>
  <c r="Z324" i="12"/>
  <c r="AA324" i="12"/>
  <c r="AB324" i="12"/>
  <c r="AC324" i="12"/>
  <c r="AE324" i="12"/>
  <c r="AF324" i="12"/>
  <c r="AG324" i="12"/>
  <c r="AH324" i="12"/>
  <c r="AI324" i="12"/>
  <c r="AJ324" i="12"/>
  <c r="AK324" i="12"/>
  <c r="AL324" i="12"/>
  <c r="AM324" i="12"/>
  <c r="AN324" i="12"/>
  <c r="AO324" i="12"/>
  <c r="AP324" i="12"/>
  <c r="AQ324" i="12"/>
  <c r="AR324" i="12"/>
  <c r="AS324" i="12"/>
  <c r="AT324" i="12"/>
  <c r="AV324" i="12"/>
  <c r="AW324" i="12"/>
  <c r="AX324" i="12"/>
  <c r="AY324" i="12"/>
  <c r="AZ324" i="12"/>
  <c r="BA324" i="12"/>
  <c r="BB324" i="12"/>
  <c r="BC324" i="12"/>
  <c r="BD324" i="12"/>
  <c r="BE324" i="12"/>
  <c r="BF324" i="12"/>
  <c r="BG324" i="12"/>
  <c r="BH324" i="12"/>
  <c r="BI324" i="12"/>
  <c r="BJ324" i="12"/>
  <c r="BK324" i="12"/>
  <c r="BM324" i="12"/>
  <c r="BN324" i="12"/>
  <c r="BO324" i="12"/>
  <c r="BP324" i="12"/>
  <c r="BQ324" i="12"/>
  <c r="BR324" i="12"/>
  <c r="BS324" i="12"/>
  <c r="BT324" i="12"/>
  <c r="BU324" i="12"/>
  <c r="BV324" i="12"/>
  <c r="BW324" i="12"/>
  <c r="BX324" i="12"/>
  <c r="I325" i="12"/>
  <c r="J325" i="12"/>
  <c r="K325" i="12"/>
  <c r="L325" i="12"/>
  <c r="N325" i="12"/>
  <c r="O325" i="12"/>
  <c r="P325" i="12"/>
  <c r="Q325" i="12"/>
  <c r="R325" i="12"/>
  <c r="S325" i="12"/>
  <c r="T325" i="12"/>
  <c r="U325" i="12"/>
  <c r="V325" i="12"/>
  <c r="W325" i="12"/>
  <c r="X325" i="12"/>
  <c r="Y325" i="12"/>
  <c r="Z325" i="12"/>
  <c r="AA325" i="12"/>
  <c r="AB325" i="12"/>
  <c r="AC325" i="12"/>
  <c r="AE325" i="12"/>
  <c r="AF325" i="12"/>
  <c r="AG325" i="12"/>
  <c r="AH325" i="12"/>
  <c r="AI325" i="12"/>
  <c r="AJ325" i="12"/>
  <c r="AK325" i="12"/>
  <c r="AL325" i="12"/>
  <c r="AM325" i="12"/>
  <c r="AN325" i="12"/>
  <c r="AO325" i="12"/>
  <c r="AP325" i="12"/>
  <c r="AQ325" i="12"/>
  <c r="AR325" i="12"/>
  <c r="AS325" i="12"/>
  <c r="AT325" i="12"/>
  <c r="AV325" i="12"/>
  <c r="AW325" i="12"/>
  <c r="AX325" i="12"/>
  <c r="AY325" i="12"/>
  <c r="AZ325" i="12"/>
  <c r="BA325" i="12"/>
  <c r="BB325" i="12"/>
  <c r="BC325" i="12"/>
  <c r="BD325" i="12"/>
  <c r="BE325" i="12"/>
  <c r="BF325" i="12"/>
  <c r="BG325" i="12"/>
  <c r="BH325" i="12"/>
  <c r="BI325" i="12"/>
  <c r="BJ325" i="12"/>
  <c r="BK325" i="12"/>
  <c r="BM325" i="12"/>
  <c r="BN325" i="12"/>
  <c r="BO325" i="12"/>
  <c r="BP325" i="12"/>
  <c r="BQ325" i="12"/>
  <c r="BR325" i="12"/>
  <c r="BS325" i="12"/>
  <c r="BT325" i="12"/>
  <c r="BU325" i="12"/>
  <c r="BV325" i="12"/>
  <c r="BW325" i="12"/>
  <c r="BX325" i="12"/>
  <c r="I326" i="12"/>
  <c r="J326" i="12"/>
  <c r="K326" i="12"/>
  <c r="L326" i="12"/>
  <c r="N326" i="12"/>
  <c r="O326" i="12"/>
  <c r="P326" i="12"/>
  <c r="Q326" i="12"/>
  <c r="R326" i="12"/>
  <c r="S326" i="12"/>
  <c r="T326" i="12"/>
  <c r="U326" i="12"/>
  <c r="V326" i="12"/>
  <c r="W326" i="12"/>
  <c r="X326" i="12"/>
  <c r="Y326" i="12"/>
  <c r="Z326" i="12"/>
  <c r="AA326" i="12"/>
  <c r="AB326" i="12"/>
  <c r="AC326" i="12"/>
  <c r="AE326" i="12"/>
  <c r="AF326" i="12"/>
  <c r="AG326" i="12"/>
  <c r="AH326" i="12"/>
  <c r="AI326" i="12"/>
  <c r="AJ326" i="12"/>
  <c r="AK326" i="12"/>
  <c r="AL326" i="12"/>
  <c r="AM326" i="12"/>
  <c r="AN326" i="12"/>
  <c r="AO326" i="12"/>
  <c r="AP326" i="12"/>
  <c r="AQ326" i="12"/>
  <c r="AR326" i="12"/>
  <c r="AS326" i="12"/>
  <c r="AT326" i="12"/>
  <c r="AV326" i="12"/>
  <c r="AW326" i="12"/>
  <c r="AX326" i="12"/>
  <c r="AY326" i="12"/>
  <c r="AZ326" i="12"/>
  <c r="BA326" i="12"/>
  <c r="BB326" i="12"/>
  <c r="BC326" i="12"/>
  <c r="BD326" i="12"/>
  <c r="BE326" i="12"/>
  <c r="BF326" i="12"/>
  <c r="BG326" i="12"/>
  <c r="BH326" i="12"/>
  <c r="BI326" i="12"/>
  <c r="BJ326" i="12"/>
  <c r="BK326" i="12"/>
  <c r="BM326" i="12"/>
  <c r="BN326" i="12"/>
  <c r="BO326" i="12"/>
  <c r="BP326" i="12"/>
  <c r="BQ326" i="12"/>
  <c r="BR326" i="12"/>
  <c r="BS326" i="12"/>
  <c r="BT326" i="12"/>
  <c r="BU326" i="12"/>
  <c r="BV326" i="12"/>
  <c r="BW326" i="12"/>
  <c r="BX326" i="12"/>
  <c r="I327" i="12"/>
  <c r="J327" i="12"/>
  <c r="K327" i="12"/>
  <c r="L327" i="12"/>
  <c r="N327" i="12"/>
  <c r="O327" i="12"/>
  <c r="P327" i="12"/>
  <c r="Q327" i="12"/>
  <c r="R327" i="12"/>
  <c r="S327" i="12"/>
  <c r="T327" i="12"/>
  <c r="U327" i="12"/>
  <c r="V327" i="12"/>
  <c r="W327" i="12"/>
  <c r="X327" i="12"/>
  <c r="Y327" i="12"/>
  <c r="Z327" i="12"/>
  <c r="AA327" i="12"/>
  <c r="AB327" i="12"/>
  <c r="AC327" i="12"/>
  <c r="AE327" i="12"/>
  <c r="AF327" i="12"/>
  <c r="AG327" i="12"/>
  <c r="AH327" i="12"/>
  <c r="AI327" i="12"/>
  <c r="AJ327" i="12"/>
  <c r="AK327" i="12"/>
  <c r="AL327" i="12"/>
  <c r="AM327" i="12"/>
  <c r="AN327" i="12"/>
  <c r="AO327" i="12"/>
  <c r="AP327" i="12"/>
  <c r="AQ327" i="12"/>
  <c r="AR327" i="12"/>
  <c r="AS327" i="12"/>
  <c r="AT327" i="12"/>
  <c r="AV327" i="12"/>
  <c r="AW327" i="12"/>
  <c r="AX327" i="12"/>
  <c r="AY327" i="12"/>
  <c r="AZ327" i="12"/>
  <c r="BA327" i="12"/>
  <c r="BB327" i="12"/>
  <c r="BC327" i="12"/>
  <c r="BD327" i="12"/>
  <c r="BE327" i="12"/>
  <c r="BF327" i="12"/>
  <c r="BG327" i="12"/>
  <c r="BH327" i="12"/>
  <c r="BI327" i="12"/>
  <c r="BJ327" i="12"/>
  <c r="BK327" i="12"/>
  <c r="BM327" i="12"/>
  <c r="BN327" i="12"/>
  <c r="BO327" i="12"/>
  <c r="BP327" i="12"/>
  <c r="BQ327" i="12"/>
  <c r="BR327" i="12"/>
  <c r="BS327" i="12"/>
  <c r="BT327" i="12"/>
  <c r="BU327" i="12"/>
  <c r="BV327" i="12"/>
  <c r="BW327" i="12"/>
  <c r="BX327" i="12"/>
  <c r="I328" i="12"/>
  <c r="J328" i="12"/>
  <c r="K328" i="12"/>
  <c r="L328" i="12"/>
  <c r="N328" i="12"/>
  <c r="O328" i="12"/>
  <c r="P328" i="12"/>
  <c r="Q328" i="12"/>
  <c r="R328" i="12"/>
  <c r="S328" i="12"/>
  <c r="T328" i="12"/>
  <c r="U328" i="12"/>
  <c r="V328" i="12"/>
  <c r="W328" i="12"/>
  <c r="X328" i="12"/>
  <c r="Y328" i="12"/>
  <c r="Z328" i="12"/>
  <c r="AA328" i="12"/>
  <c r="AB328" i="12"/>
  <c r="AC328" i="12"/>
  <c r="AE328" i="12"/>
  <c r="AF328" i="12"/>
  <c r="AG328" i="12"/>
  <c r="AH328" i="12"/>
  <c r="AI328" i="12"/>
  <c r="AJ328" i="12"/>
  <c r="AK328" i="12"/>
  <c r="AL328" i="12"/>
  <c r="AM328" i="12"/>
  <c r="AN328" i="12"/>
  <c r="AO328" i="12"/>
  <c r="AP328" i="12"/>
  <c r="AQ328" i="12"/>
  <c r="AR328" i="12"/>
  <c r="AS328" i="12"/>
  <c r="AT328" i="12"/>
  <c r="AV328" i="12"/>
  <c r="AW328" i="12"/>
  <c r="AX328" i="12"/>
  <c r="AY328" i="12"/>
  <c r="AZ328" i="12"/>
  <c r="BA328" i="12"/>
  <c r="BB328" i="12"/>
  <c r="BC328" i="12"/>
  <c r="BD328" i="12"/>
  <c r="BE328" i="12"/>
  <c r="BF328" i="12"/>
  <c r="BG328" i="12"/>
  <c r="BH328" i="12"/>
  <c r="BI328" i="12"/>
  <c r="BJ328" i="12"/>
  <c r="BK328" i="12"/>
  <c r="BM328" i="12"/>
  <c r="BN328" i="12"/>
  <c r="BO328" i="12"/>
  <c r="BP328" i="12"/>
  <c r="BQ328" i="12"/>
  <c r="BR328" i="12"/>
  <c r="BS328" i="12"/>
  <c r="BT328" i="12"/>
  <c r="BU328" i="12"/>
  <c r="BV328" i="12"/>
  <c r="BW328" i="12"/>
  <c r="BX328" i="12"/>
  <c r="I329" i="12"/>
  <c r="J329" i="12"/>
  <c r="K329" i="12"/>
  <c r="L329" i="12"/>
  <c r="N329" i="12"/>
  <c r="O329" i="12"/>
  <c r="P329" i="12"/>
  <c r="Q329" i="12"/>
  <c r="R329" i="12"/>
  <c r="S329" i="12"/>
  <c r="T329" i="12"/>
  <c r="U329" i="12"/>
  <c r="V329" i="12"/>
  <c r="W329" i="12"/>
  <c r="X329" i="12"/>
  <c r="Y329" i="12"/>
  <c r="Z329" i="12"/>
  <c r="AA329" i="12"/>
  <c r="AB329" i="12"/>
  <c r="AC329" i="12"/>
  <c r="AE329" i="12"/>
  <c r="AF329" i="12"/>
  <c r="AG329" i="12"/>
  <c r="AH329" i="12"/>
  <c r="AI329" i="12"/>
  <c r="AJ329" i="12"/>
  <c r="AK329" i="12"/>
  <c r="AL329" i="12"/>
  <c r="AM329" i="12"/>
  <c r="AN329" i="12"/>
  <c r="AO329" i="12"/>
  <c r="AP329" i="12"/>
  <c r="AQ329" i="12"/>
  <c r="AR329" i="12"/>
  <c r="AS329" i="12"/>
  <c r="AT329" i="12"/>
  <c r="AV329" i="12"/>
  <c r="AW329" i="12"/>
  <c r="AX329" i="12"/>
  <c r="AY329" i="12"/>
  <c r="AZ329" i="12"/>
  <c r="BA329" i="12"/>
  <c r="BB329" i="12"/>
  <c r="BC329" i="12"/>
  <c r="BD329" i="12"/>
  <c r="BE329" i="12"/>
  <c r="BF329" i="12"/>
  <c r="BG329" i="12"/>
  <c r="BH329" i="12"/>
  <c r="BI329" i="12"/>
  <c r="BJ329" i="12"/>
  <c r="BK329" i="12"/>
  <c r="BM329" i="12"/>
  <c r="BN329" i="12"/>
  <c r="BO329" i="12"/>
  <c r="BP329" i="12"/>
  <c r="BQ329" i="12"/>
  <c r="BR329" i="12"/>
  <c r="BS329" i="12"/>
  <c r="BT329" i="12"/>
  <c r="BU329" i="12"/>
  <c r="BV329" i="12"/>
  <c r="BW329" i="12"/>
  <c r="BX329" i="12"/>
  <c r="I330" i="12"/>
  <c r="J330" i="12"/>
  <c r="K330" i="12"/>
  <c r="L330" i="12"/>
  <c r="N330" i="12"/>
  <c r="O330" i="12"/>
  <c r="P330" i="12"/>
  <c r="Q330" i="12"/>
  <c r="R330" i="12"/>
  <c r="S330" i="12"/>
  <c r="T330" i="12"/>
  <c r="U330" i="12"/>
  <c r="V330" i="12"/>
  <c r="W330" i="12"/>
  <c r="X330" i="12"/>
  <c r="Y330" i="12"/>
  <c r="Z330" i="12"/>
  <c r="AA330" i="12"/>
  <c r="AB330" i="12"/>
  <c r="AC330" i="12"/>
  <c r="AE330" i="12"/>
  <c r="AF330" i="12"/>
  <c r="AG330" i="12"/>
  <c r="AH330" i="12"/>
  <c r="AI330" i="12"/>
  <c r="AJ330" i="12"/>
  <c r="AK330" i="12"/>
  <c r="AL330" i="12"/>
  <c r="AM330" i="12"/>
  <c r="AN330" i="12"/>
  <c r="AO330" i="12"/>
  <c r="AP330" i="12"/>
  <c r="AQ330" i="12"/>
  <c r="AR330" i="12"/>
  <c r="AS330" i="12"/>
  <c r="AT330" i="12"/>
  <c r="AV330" i="12"/>
  <c r="AW330" i="12"/>
  <c r="AX330" i="12"/>
  <c r="AY330" i="12"/>
  <c r="AZ330" i="12"/>
  <c r="BA330" i="12"/>
  <c r="BB330" i="12"/>
  <c r="BC330" i="12"/>
  <c r="BD330" i="12"/>
  <c r="BE330" i="12"/>
  <c r="BF330" i="12"/>
  <c r="BG330" i="12"/>
  <c r="BH330" i="12"/>
  <c r="BI330" i="12"/>
  <c r="BJ330" i="12"/>
  <c r="BK330" i="12"/>
  <c r="BM330" i="12"/>
  <c r="BN330" i="12"/>
  <c r="BO330" i="12"/>
  <c r="BP330" i="12"/>
  <c r="BQ330" i="12"/>
  <c r="BR330" i="12"/>
  <c r="BS330" i="12"/>
  <c r="BT330" i="12"/>
  <c r="BU330" i="12"/>
  <c r="BV330" i="12"/>
  <c r="BW330" i="12"/>
  <c r="BX330" i="12"/>
  <c r="I331" i="12"/>
  <c r="J331" i="12"/>
  <c r="K331" i="12"/>
  <c r="L331" i="12"/>
  <c r="N331" i="12"/>
  <c r="O331" i="12"/>
  <c r="P331" i="12"/>
  <c r="Q331" i="12"/>
  <c r="R331" i="12"/>
  <c r="S331" i="12"/>
  <c r="T331" i="12"/>
  <c r="U331" i="12"/>
  <c r="V331" i="12"/>
  <c r="W331" i="12"/>
  <c r="X331" i="12"/>
  <c r="Y331" i="12"/>
  <c r="Z331" i="12"/>
  <c r="AA331" i="12"/>
  <c r="AB331" i="12"/>
  <c r="AC331" i="12"/>
  <c r="AE331" i="12"/>
  <c r="AF331" i="12"/>
  <c r="AG331" i="12"/>
  <c r="AH331" i="12"/>
  <c r="AI331" i="12"/>
  <c r="AJ331" i="12"/>
  <c r="AK331" i="12"/>
  <c r="AL331" i="12"/>
  <c r="AM331" i="12"/>
  <c r="AN331" i="12"/>
  <c r="AO331" i="12"/>
  <c r="AP331" i="12"/>
  <c r="AQ331" i="12"/>
  <c r="AR331" i="12"/>
  <c r="AS331" i="12"/>
  <c r="AT331" i="12"/>
  <c r="AV331" i="12"/>
  <c r="AW331" i="12"/>
  <c r="AX331" i="12"/>
  <c r="AY331" i="12"/>
  <c r="AZ331" i="12"/>
  <c r="BA331" i="12"/>
  <c r="BB331" i="12"/>
  <c r="BC331" i="12"/>
  <c r="BD331" i="12"/>
  <c r="BE331" i="12"/>
  <c r="BF331" i="12"/>
  <c r="BG331" i="12"/>
  <c r="BH331" i="12"/>
  <c r="BI331" i="12"/>
  <c r="BJ331" i="12"/>
  <c r="BK331" i="12"/>
  <c r="BM331" i="12"/>
  <c r="BN331" i="12"/>
  <c r="BO331" i="12"/>
  <c r="BP331" i="12"/>
  <c r="BQ331" i="12"/>
  <c r="BR331" i="12"/>
  <c r="BS331" i="12"/>
  <c r="BT331" i="12"/>
  <c r="BU331" i="12"/>
  <c r="BV331" i="12"/>
  <c r="BW331" i="12"/>
  <c r="BX331" i="12"/>
  <c r="I332" i="12"/>
  <c r="J332" i="12"/>
  <c r="K332" i="12"/>
  <c r="L332" i="12"/>
  <c r="N332" i="12"/>
  <c r="O332" i="12"/>
  <c r="P332" i="12"/>
  <c r="Q332" i="12"/>
  <c r="R332" i="12"/>
  <c r="S332" i="12"/>
  <c r="T332" i="12"/>
  <c r="U332" i="12"/>
  <c r="V332" i="12"/>
  <c r="W332" i="12"/>
  <c r="X332" i="12"/>
  <c r="Y332" i="12"/>
  <c r="Z332" i="12"/>
  <c r="AA332" i="12"/>
  <c r="AB332" i="12"/>
  <c r="AC332" i="12"/>
  <c r="AE332" i="12"/>
  <c r="AF332" i="12"/>
  <c r="AG332" i="12"/>
  <c r="AH332" i="12"/>
  <c r="AI332" i="12"/>
  <c r="AJ332" i="12"/>
  <c r="AK332" i="12"/>
  <c r="AL332" i="12"/>
  <c r="AM332" i="12"/>
  <c r="AN332" i="12"/>
  <c r="AO332" i="12"/>
  <c r="AP332" i="12"/>
  <c r="AQ332" i="12"/>
  <c r="AR332" i="12"/>
  <c r="AS332" i="12"/>
  <c r="AT332" i="12"/>
  <c r="AV332" i="12"/>
  <c r="AW332" i="12"/>
  <c r="AX332" i="12"/>
  <c r="AY332" i="12"/>
  <c r="AZ332" i="12"/>
  <c r="BA332" i="12"/>
  <c r="BB332" i="12"/>
  <c r="BC332" i="12"/>
  <c r="BD332" i="12"/>
  <c r="BE332" i="12"/>
  <c r="BF332" i="12"/>
  <c r="BG332" i="12"/>
  <c r="BH332" i="12"/>
  <c r="BI332" i="12"/>
  <c r="BJ332" i="12"/>
  <c r="BK332" i="12"/>
  <c r="BM332" i="12"/>
  <c r="BN332" i="12"/>
  <c r="BO332" i="12"/>
  <c r="BP332" i="12"/>
  <c r="BQ332" i="12"/>
  <c r="BR332" i="12"/>
  <c r="BS332" i="12"/>
  <c r="BT332" i="12"/>
  <c r="BU332" i="12"/>
  <c r="BV332" i="12"/>
  <c r="BW332" i="12"/>
  <c r="BX332" i="12"/>
  <c r="I333" i="12"/>
  <c r="J333" i="12"/>
  <c r="K333" i="12"/>
  <c r="L333" i="12"/>
  <c r="N333" i="12"/>
  <c r="O333" i="12"/>
  <c r="P333" i="12"/>
  <c r="Q333" i="12"/>
  <c r="R333" i="12"/>
  <c r="S333" i="12"/>
  <c r="T333" i="12"/>
  <c r="U333" i="12"/>
  <c r="V333" i="12"/>
  <c r="W333" i="12"/>
  <c r="X333" i="12"/>
  <c r="Y333" i="12"/>
  <c r="Z333" i="12"/>
  <c r="AA333" i="12"/>
  <c r="AB333" i="12"/>
  <c r="AC333" i="12"/>
  <c r="AE333" i="12"/>
  <c r="AF333" i="12"/>
  <c r="AG333" i="12"/>
  <c r="AH333" i="12"/>
  <c r="AI333" i="12"/>
  <c r="AJ333" i="12"/>
  <c r="AK333" i="12"/>
  <c r="AL333" i="12"/>
  <c r="AM333" i="12"/>
  <c r="AN333" i="12"/>
  <c r="AO333" i="12"/>
  <c r="AP333" i="12"/>
  <c r="AQ333" i="12"/>
  <c r="AR333" i="12"/>
  <c r="AS333" i="12"/>
  <c r="AT333" i="12"/>
  <c r="AV333" i="12"/>
  <c r="AW333" i="12"/>
  <c r="AX333" i="12"/>
  <c r="AY333" i="12"/>
  <c r="AZ333" i="12"/>
  <c r="BA333" i="12"/>
  <c r="BB333" i="12"/>
  <c r="BC333" i="12"/>
  <c r="BD333" i="12"/>
  <c r="BE333" i="12"/>
  <c r="BF333" i="12"/>
  <c r="BG333" i="12"/>
  <c r="BH333" i="12"/>
  <c r="BI333" i="12"/>
  <c r="BJ333" i="12"/>
  <c r="BK333" i="12"/>
  <c r="BM333" i="12"/>
  <c r="BN333" i="12"/>
  <c r="BO333" i="12"/>
  <c r="BP333" i="12"/>
  <c r="BQ333" i="12"/>
  <c r="BR333" i="12"/>
  <c r="BS333" i="12"/>
  <c r="BT333" i="12"/>
  <c r="BU333" i="12"/>
  <c r="BV333" i="12"/>
  <c r="BW333" i="12"/>
  <c r="BX333" i="12"/>
  <c r="I334" i="12"/>
  <c r="J334" i="12"/>
  <c r="K334" i="12"/>
  <c r="L334" i="12"/>
  <c r="N334" i="12"/>
  <c r="O334" i="12"/>
  <c r="P334" i="12"/>
  <c r="Q334" i="12"/>
  <c r="R334" i="12"/>
  <c r="S334" i="12"/>
  <c r="T334" i="12"/>
  <c r="U334" i="12"/>
  <c r="V334" i="12"/>
  <c r="W334" i="12"/>
  <c r="X334" i="12"/>
  <c r="Y334" i="12"/>
  <c r="Z334" i="12"/>
  <c r="AA334" i="12"/>
  <c r="AB334" i="12"/>
  <c r="AC334" i="12"/>
  <c r="AE334" i="12"/>
  <c r="AF334" i="12"/>
  <c r="AG334" i="12"/>
  <c r="AH334" i="12"/>
  <c r="AI334" i="12"/>
  <c r="AJ334" i="12"/>
  <c r="AK334" i="12"/>
  <c r="AL334" i="12"/>
  <c r="AM334" i="12"/>
  <c r="AN334" i="12"/>
  <c r="AO334" i="12"/>
  <c r="AP334" i="12"/>
  <c r="AQ334" i="12"/>
  <c r="AR334" i="12"/>
  <c r="AS334" i="12"/>
  <c r="AT334" i="12"/>
  <c r="AV334" i="12"/>
  <c r="AW334" i="12"/>
  <c r="AX334" i="12"/>
  <c r="AY334" i="12"/>
  <c r="AZ334" i="12"/>
  <c r="BA334" i="12"/>
  <c r="BB334" i="12"/>
  <c r="BC334" i="12"/>
  <c r="BD334" i="12"/>
  <c r="BE334" i="12"/>
  <c r="BF334" i="12"/>
  <c r="BG334" i="12"/>
  <c r="BH334" i="12"/>
  <c r="BI334" i="12"/>
  <c r="BJ334" i="12"/>
  <c r="BK334" i="12"/>
  <c r="BM334" i="12"/>
  <c r="BN334" i="12"/>
  <c r="BO334" i="12"/>
  <c r="BP334" i="12"/>
  <c r="BQ334" i="12"/>
  <c r="BR334" i="12"/>
  <c r="BS334" i="12"/>
  <c r="BT334" i="12"/>
  <c r="BU334" i="12"/>
  <c r="BV334" i="12"/>
  <c r="BW334" i="12"/>
  <c r="BX334" i="12"/>
  <c r="I335" i="12"/>
  <c r="J335" i="12"/>
  <c r="K335" i="12"/>
  <c r="L335" i="12"/>
  <c r="N335" i="12"/>
  <c r="O335" i="12"/>
  <c r="P335" i="12"/>
  <c r="Q335" i="12"/>
  <c r="R335" i="12"/>
  <c r="S335" i="12"/>
  <c r="T335" i="12"/>
  <c r="U335" i="12"/>
  <c r="V335" i="12"/>
  <c r="W335" i="12"/>
  <c r="X335" i="12"/>
  <c r="Y335" i="12"/>
  <c r="Z335" i="12"/>
  <c r="AA335" i="12"/>
  <c r="AB335" i="12"/>
  <c r="AC335" i="12"/>
  <c r="AE335" i="12"/>
  <c r="AF335" i="12"/>
  <c r="AG335" i="12"/>
  <c r="AH335" i="12"/>
  <c r="AI335" i="12"/>
  <c r="AJ335" i="12"/>
  <c r="AK335" i="12"/>
  <c r="AL335" i="12"/>
  <c r="AM335" i="12"/>
  <c r="AN335" i="12"/>
  <c r="AO335" i="12"/>
  <c r="AP335" i="12"/>
  <c r="AQ335" i="12"/>
  <c r="AR335" i="12"/>
  <c r="AS335" i="12"/>
  <c r="AT335" i="12"/>
  <c r="AV335" i="12"/>
  <c r="AW335" i="12"/>
  <c r="AX335" i="12"/>
  <c r="AY335" i="12"/>
  <c r="AZ335" i="12"/>
  <c r="BA335" i="12"/>
  <c r="BB335" i="12"/>
  <c r="BC335" i="12"/>
  <c r="BD335" i="12"/>
  <c r="BE335" i="12"/>
  <c r="BF335" i="12"/>
  <c r="BG335" i="12"/>
  <c r="BH335" i="12"/>
  <c r="BI335" i="12"/>
  <c r="BJ335" i="12"/>
  <c r="BK335" i="12"/>
  <c r="BM335" i="12"/>
  <c r="BN335" i="12"/>
  <c r="BO335" i="12"/>
  <c r="BP335" i="12"/>
  <c r="BQ335" i="12"/>
  <c r="BR335" i="12"/>
  <c r="BS335" i="12"/>
  <c r="BT335" i="12"/>
  <c r="BU335" i="12"/>
  <c r="BV335" i="12"/>
  <c r="BW335" i="12"/>
  <c r="BX335" i="12"/>
  <c r="I336" i="12"/>
  <c r="J336" i="12"/>
  <c r="K336" i="12"/>
  <c r="L336" i="12"/>
  <c r="N336" i="12"/>
  <c r="O336" i="12"/>
  <c r="P336" i="12"/>
  <c r="Q336" i="12"/>
  <c r="R336" i="12"/>
  <c r="S336" i="12"/>
  <c r="T336" i="12"/>
  <c r="U336" i="12"/>
  <c r="V336" i="12"/>
  <c r="W336" i="12"/>
  <c r="X336" i="12"/>
  <c r="Y336" i="12"/>
  <c r="Z336" i="12"/>
  <c r="AA336" i="12"/>
  <c r="AB336" i="12"/>
  <c r="AC336" i="12"/>
  <c r="AE336" i="12"/>
  <c r="AF336" i="12"/>
  <c r="AG336" i="12"/>
  <c r="AH336" i="12"/>
  <c r="AI336" i="12"/>
  <c r="AJ336" i="12"/>
  <c r="AK336" i="12"/>
  <c r="AL336" i="12"/>
  <c r="AM336" i="12"/>
  <c r="AN336" i="12"/>
  <c r="AO336" i="12"/>
  <c r="AP336" i="12"/>
  <c r="AQ336" i="12"/>
  <c r="AR336" i="12"/>
  <c r="AS336" i="12"/>
  <c r="AT336" i="12"/>
  <c r="AV336" i="12"/>
  <c r="AW336" i="12"/>
  <c r="AX336" i="12"/>
  <c r="AY336" i="12"/>
  <c r="AZ336" i="12"/>
  <c r="BA336" i="12"/>
  <c r="BB336" i="12"/>
  <c r="BC336" i="12"/>
  <c r="BD336" i="12"/>
  <c r="BE336" i="12"/>
  <c r="BF336" i="12"/>
  <c r="BG336" i="12"/>
  <c r="BH336" i="12"/>
  <c r="BI336" i="12"/>
  <c r="BJ336" i="12"/>
  <c r="BK336" i="12"/>
  <c r="BM336" i="12"/>
  <c r="BN336" i="12"/>
  <c r="BO336" i="12"/>
  <c r="BP336" i="12"/>
  <c r="BQ336" i="12"/>
  <c r="BR336" i="12"/>
  <c r="BS336" i="12"/>
  <c r="BT336" i="12"/>
  <c r="BU336" i="12"/>
  <c r="BV336" i="12"/>
  <c r="BW336" i="12"/>
  <c r="BX336" i="12"/>
  <c r="I337" i="12"/>
  <c r="J337" i="12"/>
  <c r="K337" i="12"/>
  <c r="L337" i="12"/>
  <c r="N337" i="12"/>
  <c r="O337" i="12"/>
  <c r="P337" i="12"/>
  <c r="Q337" i="12"/>
  <c r="R337" i="12"/>
  <c r="S337" i="12"/>
  <c r="T337" i="12"/>
  <c r="U337" i="12"/>
  <c r="V337" i="12"/>
  <c r="W337" i="12"/>
  <c r="X337" i="12"/>
  <c r="Y337" i="12"/>
  <c r="Z337" i="12"/>
  <c r="AA337" i="12"/>
  <c r="AB337" i="12"/>
  <c r="AC337" i="12"/>
  <c r="AE337" i="12"/>
  <c r="AF337" i="12"/>
  <c r="AG337" i="12"/>
  <c r="AH337" i="12"/>
  <c r="AI337" i="12"/>
  <c r="AJ337" i="12"/>
  <c r="AK337" i="12"/>
  <c r="AL337" i="12"/>
  <c r="AM337" i="12"/>
  <c r="AN337" i="12"/>
  <c r="AO337" i="12"/>
  <c r="AP337" i="12"/>
  <c r="AQ337" i="12"/>
  <c r="AR337" i="12"/>
  <c r="AS337" i="12"/>
  <c r="AT337" i="12"/>
  <c r="AV337" i="12"/>
  <c r="AW337" i="12"/>
  <c r="AX337" i="12"/>
  <c r="AY337" i="12"/>
  <c r="AZ337" i="12"/>
  <c r="BA337" i="12"/>
  <c r="BB337" i="12"/>
  <c r="BC337" i="12"/>
  <c r="BD337" i="12"/>
  <c r="BE337" i="12"/>
  <c r="BF337" i="12"/>
  <c r="BG337" i="12"/>
  <c r="BH337" i="12"/>
  <c r="BI337" i="12"/>
  <c r="BJ337" i="12"/>
  <c r="BK337" i="12"/>
  <c r="BM337" i="12"/>
  <c r="BN337" i="12"/>
  <c r="BO337" i="12"/>
  <c r="BP337" i="12"/>
  <c r="BQ337" i="12"/>
  <c r="BR337" i="12"/>
  <c r="BS337" i="12"/>
  <c r="BT337" i="12"/>
  <c r="BU337" i="12"/>
  <c r="BV337" i="12"/>
  <c r="BW337" i="12"/>
  <c r="BX337" i="12"/>
  <c r="I338" i="12"/>
  <c r="J338" i="12"/>
  <c r="K338" i="12"/>
  <c r="L338" i="12"/>
  <c r="N338" i="12"/>
  <c r="O338" i="12"/>
  <c r="P338" i="12"/>
  <c r="Q338" i="12"/>
  <c r="R338" i="12"/>
  <c r="S338" i="12"/>
  <c r="T338" i="12"/>
  <c r="U338" i="12"/>
  <c r="V338" i="12"/>
  <c r="W338" i="12"/>
  <c r="X338" i="12"/>
  <c r="Y338" i="12"/>
  <c r="Z338" i="12"/>
  <c r="AA338" i="12"/>
  <c r="AB338" i="12"/>
  <c r="AC338" i="12"/>
  <c r="AE338" i="12"/>
  <c r="AF338" i="12"/>
  <c r="AG338" i="12"/>
  <c r="AH338" i="12"/>
  <c r="AI338" i="12"/>
  <c r="AJ338" i="12"/>
  <c r="AK338" i="12"/>
  <c r="AL338" i="12"/>
  <c r="AM338" i="12"/>
  <c r="AN338" i="12"/>
  <c r="AO338" i="12"/>
  <c r="AP338" i="12"/>
  <c r="AQ338" i="12"/>
  <c r="AR338" i="12"/>
  <c r="AS338" i="12"/>
  <c r="AT338" i="12"/>
  <c r="AV338" i="12"/>
  <c r="AW338" i="12"/>
  <c r="AX338" i="12"/>
  <c r="AY338" i="12"/>
  <c r="AZ338" i="12"/>
  <c r="BA338" i="12"/>
  <c r="BB338" i="12"/>
  <c r="BC338" i="12"/>
  <c r="BD338" i="12"/>
  <c r="BE338" i="12"/>
  <c r="BF338" i="12"/>
  <c r="BG338" i="12"/>
  <c r="BH338" i="12"/>
  <c r="BI338" i="12"/>
  <c r="BJ338" i="12"/>
  <c r="BK338" i="12"/>
  <c r="BM338" i="12"/>
  <c r="BN338" i="12"/>
  <c r="BO338" i="12"/>
  <c r="BP338" i="12"/>
  <c r="BQ338" i="12"/>
  <c r="BR338" i="12"/>
  <c r="BS338" i="12"/>
  <c r="BT338" i="12"/>
  <c r="BU338" i="12"/>
  <c r="BV338" i="12"/>
  <c r="BW338" i="12"/>
  <c r="BX338" i="12"/>
  <c r="I339" i="12"/>
  <c r="J339" i="12"/>
  <c r="K339" i="12"/>
  <c r="L339" i="12"/>
  <c r="N339" i="12"/>
  <c r="O339" i="12"/>
  <c r="P339" i="12"/>
  <c r="Q339" i="12"/>
  <c r="R339" i="12"/>
  <c r="S339" i="12"/>
  <c r="T339" i="12"/>
  <c r="U339" i="12"/>
  <c r="V339" i="12"/>
  <c r="W339" i="12"/>
  <c r="X339" i="12"/>
  <c r="Y339" i="12"/>
  <c r="Z339" i="12"/>
  <c r="AA339" i="12"/>
  <c r="AB339" i="12"/>
  <c r="AC339" i="12"/>
  <c r="AE339" i="12"/>
  <c r="AF339" i="12"/>
  <c r="AG339" i="12"/>
  <c r="AH339" i="12"/>
  <c r="AI339" i="12"/>
  <c r="AJ339" i="12"/>
  <c r="AK339" i="12"/>
  <c r="AL339" i="12"/>
  <c r="AM339" i="12"/>
  <c r="AN339" i="12"/>
  <c r="AO339" i="12"/>
  <c r="AP339" i="12"/>
  <c r="AQ339" i="12"/>
  <c r="AR339" i="12"/>
  <c r="AS339" i="12"/>
  <c r="AT339" i="12"/>
  <c r="AV339" i="12"/>
  <c r="AW339" i="12"/>
  <c r="AX339" i="12"/>
  <c r="AY339" i="12"/>
  <c r="AZ339" i="12"/>
  <c r="BA339" i="12"/>
  <c r="BB339" i="12"/>
  <c r="BC339" i="12"/>
  <c r="BD339" i="12"/>
  <c r="BE339" i="12"/>
  <c r="BF339" i="12"/>
  <c r="BG339" i="12"/>
  <c r="BH339" i="12"/>
  <c r="BI339" i="12"/>
  <c r="BJ339" i="12"/>
  <c r="BK339" i="12"/>
  <c r="BM339" i="12"/>
  <c r="BN339" i="12"/>
  <c r="BO339" i="12"/>
  <c r="BP339" i="12"/>
  <c r="BQ339" i="12"/>
  <c r="BR339" i="12"/>
  <c r="BS339" i="12"/>
  <c r="BT339" i="12"/>
  <c r="BU339" i="12"/>
  <c r="BV339" i="12"/>
  <c r="BW339" i="12"/>
  <c r="BX339" i="12"/>
  <c r="I340" i="12"/>
  <c r="J340" i="12"/>
  <c r="K340" i="12"/>
  <c r="L340" i="12"/>
  <c r="N340" i="12"/>
  <c r="O340" i="12"/>
  <c r="P340" i="12"/>
  <c r="Q340" i="12"/>
  <c r="R340" i="12"/>
  <c r="S340" i="12"/>
  <c r="T340" i="12"/>
  <c r="U340" i="12"/>
  <c r="V340" i="12"/>
  <c r="W340" i="12"/>
  <c r="X340" i="12"/>
  <c r="Y340" i="12"/>
  <c r="Z340" i="12"/>
  <c r="AA340" i="12"/>
  <c r="AB340" i="12"/>
  <c r="AC340" i="12"/>
  <c r="AE340" i="12"/>
  <c r="AF340" i="12"/>
  <c r="AG340" i="12"/>
  <c r="AH340" i="12"/>
  <c r="AI340" i="12"/>
  <c r="AJ340" i="12"/>
  <c r="AK340" i="12"/>
  <c r="AL340" i="12"/>
  <c r="AM340" i="12"/>
  <c r="AN340" i="12"/>
  <c r="AO340" i="12"/>
  <c r="AP340" i="12"/>
  <c r="AQ340" i="12"/>
  <c r="AR340" i="12"/>
  <c r="AS340" i="12"/>
  <c r="AT340" i="12"/>
  <c r="AV340" i="12"/>
  <c r="AW340" i="12"/>
  <c r="AX340" i="12"/>
  <c r="AY340" i="12"/>
  <c r="AZ340" i="12"/>
  <c r="BA340" i="12"/>
  <c r="BB340" i="12"/>
  <c r="BC340" i="12"/>
  <c r="BD340" i="12"/>
  <c r="BE340" i="12"/>
  <c r="BF340" i="12"/>
  <c r="BG340" i="12"/>
  <c r="BH340" i="12"/>
  <c r="BI340" i="12"/>
  <c r="BJ340" i="12"/>
  <c r="BK340" i="12"/>
  <c r="BM340" i="12"/>
  <c r="BN340" i="12"/>
  <c r="BO340" i="12"/>
  <c r="BP340" i="12"/>
  <c r="BQ340" i="12"/>
  <c r="BR340" i="12"/>
  <c r="BS340" i="12"/>
  <c r="BT340" i="12"/>
  <c r="BU340" i="12"/>
  <c r="BV340" i="12"/>
  <c r="BW340" i="12"/>
  <c r="BX340" i="12"/>
  <c r="I341" i="12"/>
  <c r="J341" i="12"/>
  <c r="K341" i="12"/>
  <c r="L341" i="12"/>
  <c r="N341" i="12"/>
  <c r="O341" i="12"/>
  <c r="P341" i="12"/>
  <c r="Q341" i="12"/>
  <c r="R341" i="12"/>
  <c r="S341" i="12"/>
  <c r="T341" i="12"/>
  <c r="U341" i="12"/>
  <c r="V341" i="12"/>
  <c r="W341" i="12"/>
  <c r="X341" i="12"/>
  <c r="Y341" i="12"/>
  <c r="Z341" i="12"/>
  <c r="AA341" i="12"/>
  <c r="AB341" i="12"/>
  <c r="AC341" i="12"/>
  <c r="AE341" i="12"/>
  <c r="AF341" i="12"/>
  <c r="AG341" i="12"/>
  <c r="AH341" i="12"/>
  <c r="AI341" i="12"/>
  <c r="AJ341" i="12"/>
  <c r="AK341" i="12"/>
  <c r="AL341" i="12"/>
  <c r="AM341" i="12"/>
  <c r="AN341" i="12"/>
  <c r="AO341" i="12"/>
  <c r="AP341" i="12"/>
  <c r="AQ341" i="12"/>
  <c r="AR341" i="12"/>
  <c r="AS341" i="12"/>
  <c r="AT341" i="12"/>
  <c r="AV341" i="12"/>
  <c r="AW341" i="12"/>
  <c r="AX341" i="12"/>
  <c r="AY341" i="12"/>
  <c r="AZ341" i="12"/>
  <c r="BA341" i="12"/>
  <c r="BB341" i="12"/>
  <c r="BC341" i="12"/>
  <c r="BD341" i="12"/>
  <c r="BE341" i="12"/>
  <c r="BF341" i="12"/>
  <c r="BG341" i="12"/>
  <c r="BH341" i="12"/>
  <c r="BI341" i="12"/>
  <c r="BJ341" i="12"/>
  <c r="BK341" i="12"/>
  <c r="BM341" i="12"/>
  <c r="BN341" i="12"/>
  <c r="BO341" i="12"/>
  <c r="BP341" i="12"/>
  <c r="BQ341" i="12"/>
  <c r="BR341" i="12"/>
  <c r="BS341" i="12"/>
  <c r="BT341" i="12"/>
  <c r="BU341" i="12"/>
  <c r="BV341" i="12"/>
  <c r="BW341" i="12"/>
  <c r="BX341" i="12"/>
  <c r="I342" i="12"/>
  <c r="J342" i="12"/>
  <c r="K342" i="12"/>
  <c r="L342" i="12"/>
  <c r="N342" i="12"/>
  <c r="O342" i="12"/>
  <c r="P342" i="12"/>
  <c r="Q342" i="12"/>
  <c r="R342" i="12"/>
  <c r="S342" i="12"/>
  <c r="T342" i="12"/>
  <c r="U342" i="12"/>
  <c r="V342" i="12"/>
  <c r="W342" i="12"/>
  <c r="X342" i="12"/>
  <c r="Y342" i="12"/>
  <c r="Z342" i="12"/>
  <c r="AA342" i="12"/>
  <c r="AB342" i="12"/>
  <c r="AC342" i="12"/>
  <c r="AE342" i="12"/>
  <c r="AF342" i="12"/>
  <c r="AG342" i="12"/>
  <c r="AH342" i="12"/>
  <c r="AI342" i="12"/>
  <c r="AJ342" i="12"/>
  <c r="AK342" i="12"/>
  <c r="AL342" i="12"/>
  <c r="AM342" i="12"/>
  <c r="AN342" i="12"/>
  <c r="AO342" i="12"/>
  <c r="AP342" i="12"/>
  <c r="AQ342" i="12"/>
  <c r="AR342" i="12"/>
  <c r="AS342" i="12"/>
  <c r="AT342" i="12"/>
  <c r="AV342" i="12"/>
  <c r="AW342" i="12"/>
  <c r="AX342" i="12"/>
  <c r="AY342" i="12"/>
  <c r="AZ342" i="12"/>
  <c r="BA342" i="12"/>
  <c r="BB342" i="12"/>
  <c r="BC342" i="12"/>
  <c r="BD342" i="12"/>
  <c r="BE342" i="12"/>
  <c r="BF342" i="12"/>
  <c r="BG342" i="12"/>
  <c r="BH342" i="12"/>
  <c r="BI342" i="12"/>
  <c r="BJ342" i="12"/>
  <c r="BK342" i="12"/>
  <c r="BM342" i="12"/>
  <c r="BN342" i="12"/>
  <c r="BO342" i="12"/>
  <c r="BP342" i="12"/>
  <c r="BQ342" i="12"/>
  <c r="BR342" i="12"/>
  <c r="BS342" i="12"/>
  <c r="BT342" i="12"/>
  <c r="BU342" i="12"/>
  <c r="BV342" i="12"/>
  <c r="BW342" i="12"/>
  <c r="BX342" i="12"/>
  <c r="I343" i="12"/>
  <c r="J343" i="12"/>
  <c r="K343" i="12"/>
  <c r="L343" i="12"/>
  <c r="N343" i="12"/>
  <c r="O343" i="12"/>
  <c r="P343" i="12"/>
  <c r="Q343" i="12"/>
  <c r="R343" i="12"/>
  <c r="S343" i="12"/>
  <c r="T343" i="12"/>
  <c r="U343" i="12"/>
  <c r="V343" i="12"/>
  <c r="W343" i="12"/>
  <c r="X343" i="12"/>
  <c r="Y343" i="12"/>
  <c r="Z343" i="12"/>
  <c r="AA343" i="12"/>
  <c r="AB343" i="12"/>
  <c r="AC343" i="12"/>
  <c r="AE343" i="12"/>
  <c r="AF343" i="12"/>
  <c r="AG343" i="12"/>
  <c r="AH343" i="12"/>
  <c r="AI343" i="12"/>
  <c r="AJ343" i="12"/>
  <c r="AK343" i="12"/>
  <c r="AL343" i="12"/>
  <c r="AM343" i="12"/>
  <c r="AN343" i="12"/>
  <c r="AO343" i="12"/>
  <c r="AP343" i="12"/>
  <c r="AQ343" i="12"/>
  <c r="AR343" i="12"/>
  <c r="AS343" i="12"/>
  <c r="AT343" i="12"/>
  <c r="AV343" i="12"/>
  <c r="AW343" i="12"/>
  <c r="AX343" i="12"/>
  <c r="AY343" i="12"/>
  <c r="AZ343" i="12"/>
  <c r="BA343" i="12"/>
  <c r="BB343" i="12"/>
  <c r="BC343" i="12"/>
  <c r="BD343" i="12"/>
  <c r="BE343" i="12"/>
  <c r="BF343" i="12"/>
  <c r="BG343" i="12"/>
  <c r="BH343" i="12"/>
  <c r="BI343" i="12"/>
  <c r="BJ343" i="12"/>
  <c r="BK343" i="12"/>
  <c r="BM343" i="12"/>
  <c r="BN343" i="12"/>
  <c r="BO343" i="12"/>
  <c r="BP343" i="12"/>
  <c r="BQ343" i="12"/>
  <c r="BR343" i="12"/>
  <c r="BS343" i="12"/>
  <c r="BT343" i="12"/>
  <c r="BU343" i="12"/>
  <c r="BV343" i="12"/>
  <c r="BW343" i="12"/>
  <c r="BX343" i="12"/>
  <c r="I344" i="12"/>
  <c r="J344" i="12"/>
  <c r="K344" i="12"/>
  <c r="L344" i="12"/>
  <c r="N344" i="12"/>
  <c r="O344" i="12"/>
  <c r="P344" i="12"/>
  <c r="Q344" i="12"/>
  <c r="R344" i="12"/>
  <c r="S344" i="12"/>
  <c r="T344" i="12"/>
  <c r="U344" i="12"/>
  <c r="V344" i="12"/>
  <c r="W344" i="12"/>
  <c r="X344" i="12"/>
  <c r="Y344" i="12"/>
  <c r="Z344" i="12"/>
  <c r="AA344" i="12"/>
  <c r="AB344" i="12"/>
  <c r="AC344" i="12"/>
  <c r="AE344" i="12"/>
  <c r="AF344" i="12"/>
  <c r="AG344" i="12"/>
  <c r="AH344" i="12"/>
  <c r="AI344" i="12"/>
  <c r="AJ344" i="12"/>
  <c r="AK344" i="12"/>
  <c r="AL344" i="12"/>
  <c r="AM344" i="12"/>
  <c r="AN344" i="12"/>
  <c r="AO344" i="12"/>
  <c r="AP344" i="12"/>
  <c r="AQ344" i="12"/>
  <c r="AR344" i="12"/>
  <c r="AS344" i="12"/>
  <c r="AT344" i="12"/>
  <c r="AV344" i="12"/>
  <c r="AW344" i="12"/>
  <c r="AX344" i="12"/>
  <c r="AY344" i="12"/>
  <c r="AZ344" i="12"/>
  <c r="BA344" i="12"/>
  <c r="BB344" i="12"/>
  <c r="BC344" i="12"/>
  <c r="BD344" i="12"/>
  <c r="BE344" i="12"/>
  <c r="BF344" i="12"/>
  <c r="BG344" i="12"/>
  <c r="BH344" i="12"/>
  <c r="BI344" i="12"/>
  <c r="BJ344" i="12"/>
  <c r="BK344" i="12"/>
  <c r="BM344" i="12"/>
  <c r="BN344" i="12"/>
  <c r="BO344" i="12"/>
  <c r="BP344" i="12"/>
  <c r="BQ344" i="12"/>
  <c r="BR344" i="12"/>
  <c r="BS344" i="12"/>
  <c r="BT344" i="12"/>
  <c r="BU344" i="12"/>
  <c r="BV344" i="12"/>
  <c r="BW344" i="12"/>
  <c r="BX344" i="12"/>
  <c r="I345" i="12"/>
  <c r="J345" i="12"/>
  <c r="K345" i="12"/>
  <c r="L345" i="12"/>
  <c r="N345" i="12"/>
  <c r="O345" i="12"/>
  <c r="P345" i="12"/>
  <c r="Q345" i="12"/>
  <c r="R345" i="12"/>
  <c r="S345" i="12"/>
  <c r="T345" i="12"/>
  <c r="U345" i="12"/>
  <c r="V345" i="12"/>
  <c r="W345" i="12"/>
  <c r="X345" i="12"/>
  <c r="Y345" i="12"/>
  <c r="Z345" i="12"/>
  <c r="AA345" i="12"/>
  <c r="AB345" i="12"/>
  <c r="AC345" i="12"/>
  <c r="AE345" i="12"/>
  <c r="AF345" i="12"/>
  <c r="AG345" i="12"/>
  <c r="AH345" i="12"/>
  <c r="AI345" i="12"/>
  <c r="AJ345" i="12"/>
  <c r="AK345" i="12"/>
  <c r="AL345" i="12"/>
  <c r="AM345" i="12"/>
  <c r="AN345" i="12"/>
  <c r="AO345" i="12"/>
  <c r="AP345" i="12"/>
  <c r="AQ345" i="12"/>
  <c r="AR345" i="12"/>
  <c r="AS345" i="12"/>
  <c r="AT345" i="12"/>
  <c r="AV345" i="12"/>
  <c r="AW345" i="12"/>
  <c r="AX345" i="12"/>
  <c r="AY345" i="12"/>
  <c r="AZ345" i="12"/>
  <c r="BA345" i="12"/>
  <c r="BB345" i="12"/>
  <c r="BC345" i="12"/>
  <c r="BD345" i="12"/>
  <c r="BE345" i="12"/>
  <c r="BF345" i="12"/>
  <c r="BG345" i="12"/>
  <c r="BH345" i="12"/>
  <c r="BI345" i="12"/>
  <c r="BJ345" i="12"/>
  <c r="BK345" i="12"/>
  <c r="BM345" i="12"/>
  <c r="BN345" i="12"/>
  <c r="BO345" i="12"/>
  <c r="BP345" i="12"/>
  <c r="BQ345" i="12"/>
  <c r="BR345" i="12"/>
  <c r="BS345" i="12"/>
  <c r="BT345" i="12"/>
  <c r="BU345" i="12"/>
  <c r="BV345" i="12"/>
  <c r="BW345" i="12"/>
  <c r="BX345" i="12"/>
  <c r="I346" i="12"/>
  <c r="J346" i="12"/>
  <c r="K346" i="12"/>
  <c r="L346" i="12"/>
  <c r="N346" i="12"/>
  <c r="O346" i="12"/>
  <c r="P346" i="12"/>
  <c r="Q346" i="12"/>
  <c r="R346" i="12"/>
  <c r="S346" i="12"/>
  <c r="T346" i="12"/>
  <c r="U346" i="12"/>
  <c r="V346" i="12"/>
  <c r="W346" i="12"/>
  <c r="X346" i="12"/>
  <c r="Y346" i="12"/>
  <c r="Z346" i="12"/>
  <c r="AA346" i="12"/>
  <c r="AB346" i="12"/>
  <c r="AC346" i="12"/>
  <c r="AE346" i="12"/>
  <c r="AF346" i="12"/>
  <c r="AG346" i="12"/>
  <c r="AH346" i="12"/>
  <c r="AI346" i="12"/>
  <c r="AJ346" i="12"/>
  <c r="AK346" i="12"/>
  <c r="AL346" i="12"/>
  <c r="AM346" i="12"/>
  <c r="AN346" i="12"/>
  <c r="AO346" i="12"/>
  <c r="AP346" i="12"/>
  <c r="AQ346" i="12"/>
  <c r="AR346" i="12"/>
  <c r="AS346" i="12"/>
  <c r="AT346" i="12"/>
  <c r="AV346" i="12"/>
  <c r="AW346" i="12"/>
  <c r="AX346" i="12"/>
  <c r="AY346" i="12"/>
  <c r="AZ346" i="12"/>
  <c r="BA346" i="12"/>
  <c r="BB346" i="12"/>
  <c r="BC346" i="12"/>
  <c r="BD346" i="12"/>
  <c r="BE346" i="12"/>
  <c r="BF346" i="12"/>
  <c r="BG346" i="12"/>
  <c r="BH346" i="12"/>
  <c r="BI346" i="12"/>
  <c r="BJ346" i="12"/>
  <c r="BK346" i="12"/>
  <c r="BM346" i="12"/>
  <c r="BN346" i="12"/>
  <c r="BO346" i="12"/>
  <c r="BP346" i="12"/>
  <c r="BQ346" i="12"/>
  <c r="BR346" i="12"/>
  <c r="BS346" i="12"/>
  <c r="BT346" i="12"/>
  <c r="BU346" i="12"/>
  <c r="BV346" i="12"/>
  <c r="BW346" i="12"/>
  <c r="BX346" i="12"/>
  <c r="I347" i="12"/>
  <c r="J347" i="12"/>
  <c r="K347" i="12"/>
  <c r="L347" i="12"/>
  <c r="N347" i="12"/>
  <c r="O347" i="12"/>
  <c r="P347" i="12"/>
  <c r="Q347" i="12"/>
  <c r="R347" i="12"/>
  <c r="S347" i="12"/>
  <c r="T347" i="12"/>
  <c r="U347" i="12"/>
  <c r="V347" i="12"/>
  <c r="W347" i="12"/>
  <c r="X347" i="12"/>
  <c r="Y347" i="12"/>
  <c r="Z347" i="12"/>
  <c r="AA347" i="12"/>
  <c r="AB347" i="12"/>
  <c r="AC347" i="12"/>
  <c r="AE347" i="12"/>
  <c r="AF347" i="12"/>
  <c r="AG347" i="12"/>
  <c r="AH347" i="12"/>
  <c r="AI347" i="12"/>
  <c r="AJ347" i="12"/>
  <c r="AK347" i="12"/>
  <c r="AL347" i="12"/>
  <c r="AM347" i="12"/>
  <c r="AN347" i="12"/>
  <c r="AO347" i="12"/>
  <c r="AP347" i="12"/>
  <c r="AQ347" i="12"/>
  <c r="AR347" i="12"/>
  <c r="AS347" i="12"/>
  <c r="AT347" i="12"/>
  <c r="AV347" i="12"/>
  <c r="AW347" i="12"/>
  <c r="AX347" i="12"/>
  <c r="AY347" i="12"/>
  <c r="AZ347" i="12"/>
  <c r="BA347" i="12"/>
  <c r="BB347" i="12"/>
  <c r="BC347" i="12"/>
  <c r="BD347" i="12"/>
  <c r="BE347" i="12"/>
  <c r="BF347" i="12"/>
  <c r="BG347" i="12"/>
  <c r="BH347" i="12"/>
  <c r="BI347" i="12"/>
  <c r="BJ347" i="12"/>
  <c r="BK347" i="12"/>
  <c r="BM347" i="12"/>
  <c r="BN347" i="12"/>
  <c r="BO347" i="12"/>
  <c r="BP347" i="12"/>
  <c r="BQ347" i="12"/>
  <c r="BR347" i="12"/>
  <c r="BS347" i="12"/>
  <c r="BT347" i="12"/>
  <c r="BU347" i="12"/>
  <c r="BV347" i="12"/>
  <c r="BW347" i="12"/>
  <c r="BX347" i="12"/>
  <c r="I348" i="12"/>
  <c r="J348" i="12"/>
  <c r="K348" i="12"/>
  <c r="L348" i="12"/>
  <c r="N348" i="12"/>
  <c r="O348" i="12"/>
  <c r="P348" i="12"/>
  <c r="Q348" i="12"/>
  <c r="R348" i="12"/>
  <c r="S348" i="12"/>
  <c r="T348" i="12"/>
  <c r="U348" i="12"/>
  <c r="V348" i="12"/>
  <c r="W348" i="12"/>
  <c r="X348" i="12"/>
  <c r="Y348" i="12"/>
  <c r="Z348" i="12"/>
  <c r="AA348" i="12"/>
  <c r="AB348" i="12"/>
  <c r="AC348" i="12"/>
  <c r="AE348" i="12"/>
  <c r="AF348" i="12"/>
  <c r="AG348" i="12"/>
  <c r="AH348" i="12"/>
  <c r="AI348" i="12"/>
  <c r="AJ348" i="12"/>
  <c r="AK348" i="12"/>
  <c r="AL348" i="12"/>
  <c r="AM348" i="12"/>
  <c r="AN348" i="12"/>
  <c r="AO348" i="12"/>
  <c r="AP348" i="12"/>
  <c r="AQ348" i="12"/>
  <c r="AR348" i="12"/>
  <c r="AS348" i="12"/>
  <c r="AT348" i="12"/>
  <c r="AV348" i="12"/>
  <c r="AW348" i="12"/>
  <c r="AX348" i="12"/>
  <c r="AY348" i="12"/>
  <c r="AZ348" i="12"/>
  <c r="BA348" i="12"/>
  <c r="BB348" i="12"/>
  <c r="BC348" i="12"/>
  <c r="BD348" i="12"/>
  <c r="BE348" i="12"/>
  <c r="BF348" i="12"/>
  <c r="BG348" i="12"/>
  <c r="BH348" i="12"/>
  <c r="BI348" i="12"/>
  <c r="BJ348" i="12"/>
  <c r="BK348" i="12"/>
  <c r="BM348" i="12"/>
  <c r="BN348" i="12"/>
  <c r="BO348" i="12"/>
  <c r="BP348" i="12"/>
  <c r="BQ348" i="12"/>
  <c r="BR348" i="12"/>
  <c r="BS348" i="12"/>
  <c r="BT348" i="12"/>
  <c r="BU348" i="12"/>
  <c r="BV348" i="12"/>
  <c r="BW348" i="12"/>
  <c r="BX348" i="12"/>
  <c r="I349" i="12"/>
  <c r="J349" i="12"/>
  <c r="K349" i="12"/>
  <c r="L349" i="12"/>
  <c r="N349" i="12"/>
  <c r="O349" i="12"/>
  <c r="P349" i="12"/>
  <c r="Q349" i="12"/>
  <c r="R349" i="12"/>
  <c r="S349" i="12"/>
  <c r="T349" i="12"/>
  <c r="U349" i="12"/>
  <c r="V349" i="12"/>
  <c r="W349" i="12"/>
  <c r="X349" i="12"/>
  <c r="Y349" i="12"/>
  <c r="Z349" i="12"/>
  <c r="AA349" i="12"/>
  <c r="AB349" i="12"/>
  <c r="AC349" i="12"/>
  <c r="AE349" i="12"/>
  <c r="AF349" i="12"/>
  <c r="AG349" i="12"/>
  <c r="AH349" i="12"/>
  <c r="AI349" i="12"/>
  <c r="AJ349" i="12"/>
  <c r="AK349" i="12"/>
  <c r="AL349" i="12"/>
  <c r="AM349" i="12"/>
  <c r="AN349" i="12"/>
  <c r="AO349" i="12"/>
  <c r="AP349" i="12"/>
  <c r="AQ349" i="12"/>
  <c r="AR349" i="12"/>
  <c r="AS349" i="12"/>
  <c r="AT349" i="12"/>
  <c r="AV349" i="12"/>
  <c r="AW349" i="12"/>
  <c r="AX349" i="12"/>
  <c r="AY349" i="12"/>
  <c r="AZ349" i="12"/>
  <c r="BA349" i="12"/>
  <c r="BB349" i="12"/>
  <c r="BC349" i="12"/>
  <c r="BD349" i="12"/>
  <c r="BE349" i="12"/>
  <c r="BF349" i="12"/>
  <c r="BG349" i="12"/>
  <c r="BH349" i="12"/>
  <c r="BI349" i="12"/>
  <c r="BJ349" i="12"/>
  <c r="BK349" i="12"/>
  <c r="BM349" i="12"/>
  <c r="BN349" i="12"/>
  <c r="BO349" i="12"/>
  <c r="BP349" i="12"/>
  <c r="BQ349" i="12"/>
  <c r="BR349" i="12"/>
  <c r="BS349" i="12"/>
  <c r="BT349" i="12"/>
  <c r="BU349" i="12"/>
  <c r="BV349" i="12"/>
  <c r="BW349" i="12"/>
  <c r="BX349" i="12"/>
  <c r="I350" i="12"/>
  <c r="J350" i="12"/>
  <c r="K350" i="12"/>
  <c r="L350" i="12"/>
  <c r="N350" i="12"/>
  <c r="O350" i="12"/>
  <c r="P350" i="12"/>
  <c r="Q350" i="12"/>
  <c r="R350" i="12"/>
  <c r="S350" i="12"/>
  <c r="T350" i="12"/>
  <c r="U350" i="12"/>
  <c r="V350" i="12"/>
  <c r="W350" i="12"/>
  <c r="X350" i="12"/>
  <c r="Y350" i="12"/>
  <c r="Z350" i="12"/>
  <c r="AA350" i="12"/>
  <c r="AB350" i="12"/>
  <c r="AC350" i="12"/>
  <c r="AE350" i="12"/>
  <c r="AF350" i="12"/>
  <c r="AG350" i="12"/>
  <c r="AH350" i="12"/>
  <c r="AI350" i="12"/>
  <c r="AJ350" i="12"/>
  <c r="AK350" i="12"/>
  <c r="AL350" i="12"/>
  <c r="AM350" i="12"/>
  <c r="AN350" i="12"/>
  <c r="AO350" i="12"/>
  <c r="AP350" i="12"/>
  <c r="AQ350" i="12"/>
  <c r="AR350" i="12"/>
  <c r="AS350" i="12"/>
  <c r="AT350" i="12"/>
  <c r="AV350" i="12"/>
  <c r="AW350" i="12"/>
  <c r="AX350" i="12"/>
  <c r="AY350" i="12"/>
  <c r="AZ350" i="12"/>
  <c r="BA350" i="12"/>
  <c r="BB350" i="12"/>
  <c r="BC350" i="12"/>
  <c r="BD350" i="12"/>
  <c r="BE350" i="12"/>
  <c r="BF350" i="12"/>
  <c r="BG350" i="12"/>
  <c r="BH350" i="12"/>
  <c r="BI350" i="12"/>
  <c r="BJ350" i="12"/>
  <c r="BK350" i="12"/>
  <c r="BM350" i="12"/>
  <c r="BN350" i="12"/>
  <c r="BO350" i="12"/>
  <c r="BP350" i="12"/>
  <c r="BQ350" i="12"/>
  <c r="BR350" i="12"/>
  <c r="BS350" i="12"/>
  <c r="BT350" i="12"/>
  <c r="BU350" i="12"/>
  <c r="BV350" i="12"/>
  <c r="BW350" i="12"/>
  <c r="BX350" i="12"/>
  <c r="I351" i="12"/>
  <c r="J351" i="12"/>
  <c r="K351" i="12"/>
  <c r="L351" i="12"/>
  <c r="N351" i="12"/>
  <c r="O351" i="12"/>
  <c r="P351" i="12"/>
  <c r="Q351" i="12"/>
  <c r="R351" i="12"/>
  <c r="S351" i="12"/>
  <c r="T351" i="12"/>
  <c r="U351" i="12"/>
  <c r="V351" i="12"/>
  <c r="W351" i="12"/>
  <c r="X351" i="12"/>
  <c r="Y351" i="12"/>
  <c r="Z351" i="12"/>
  <c r="AA351" i="12"/>
  <c r="AB351" i="12"/>
  <c r="AC351" i="12"/>
  <c r="AE351" i="12"/>
  <c r="AF351" i="12"/>
  <c r="AG351" i="12"/>
  <c r="AH351" i="12"/>
  <c r="AI351" i="12"/>
  <c r="AJ351" i="12"/>
  <c r="AK351" i="12"/>
  <c r="AL351" i="12"/>
  <c r="AM351" i="12"/>
  <c r="AN351" i="12"/>
  <c r="AO351" i="12"/>
  <c r="AP351" i="12"/>
  <c r="AQ351" i="12"/>
  <c r="AR351" i="12"/>
  <c r="AS351" i="12"/>
  <c r="AT351" i="12"/>
  <c r="AV351" i="12"/>
  <c r="AW351" i="12"/>
  <c r="AX351" i="12"/>
  <c r="AY351" i="12"/>
  <c r="AZ351" i="12"/>
  <c r="BA351" i="12"/>
  <c r="BB351" i="12"/>
  <c r="BC351" i="12"/>
  <c r="BD351" i="12"/>
  <c r="BE351" i="12"/>
  <c r="BF351" i="12"/>
  <c r="BG351" i="12"/>
  <c r="BH351" i="12"/>
  <c r="BI351" i="12"/>
  <c r="BJ351" i="12"/>
  <c r="BK351" i="12"/>
  <c r="BM351" i="12"/>
  <c r="BN351" i="12"/>
  <c r="BO351" i="12"/>
  <c r="BP351" i="12"/>
  <c r="BQ351" i="12"/>
  <c r="BR351" i="12"/>
  <c r="BS351" i="12"/>
  <c r="BT351" i="12"/>
  <c r="BU351" i="12"/>
  <c r="BV351" i="12"/>
  <c r="BW351" i="12"/>
  <c r="BX351" i="12"/>
  <c r="I352" i="12"/>
  <c r="J352" i="12"/>
  <c r="K352" i="12"/>
  <c r="L352" i="12"/>
  <c r="N352" i="12"/>
  <c r="O352" i="12"/>
  <c r="P352" i="12"/>
  <c r="Q352" i="12"/>
  <c r="R352" i="12"/>
  <c r="S352" i="12"/>
  <c r="T352" i="12"/>
  <c r="U352" i="12"/>
  <c r="V352" i="12"/>
  <c r="W352" i="12"/>
  <c r="X352" i="12"/>
  <c r="Y352" i="12"/>
  <c r="Z352" i="12"/>
  <c r="AA352" i="12"/>
  <c r="AB352" i="12"/>
  <c r="AC352" i="12"/>
  <c r="AE352" i="12"/>
  <c r="AF352" i="12"/>
  <c r="AG352" i="12"/>
  <c r="AH352" i="12"/>
  <c r="AI352" i="12"/>
  <c r="AJ352" i="12"/>
  <c r="AK352" i="12"/>
  <c r="AL352" i="12"/>
  <c r="AM352" i="12"/>
  <c r="AN352" i="12"/>
  <c r="AO352" i="12"/>
  <c r="AP352" i="12"/>
  <c r="AQ352" i="12"/>
  <c r="AR352" i="12"/>
  <c r="AS352" i="12"/>
  <c r="AT352" i="12"/>
  <c r="AV352" i="12"/>
  <c r="AW352" i="12"/>
  <c r="AX352" i="12"/>
  <c r="AY352" i="12"/>
  <c r="AZ352" i="12"/>
  <c r="BA352" i="12"/>
  <c r="BB352" i="12"/>
  <c r="BC352" i="12"/>
  <c r="BD352" i="12"/>
  <c r="BE352" i="12"/>
  <c r="BF352" i="12"/>
  <c r="BG352" i="12"/>
  <c r="BH352" i="12"/>
  <c r="BI352" i="12"/>
  <c r="BJ352" i="12"/>
  <c r="BK352" i="12"/>
  <c r="BM352" i="12"/>
  <c r="BN352" i="12"/>
  <c r="BO352" i="12"/>
  <c r="BP352" i="12"/>
  <c r="BQ352" i="12"/>
  <c r="BR352" i="12"/>
  <c r="BS352" i="12"/>
  <c r="BT352" i="12"/>
  <c r="BU352" i="12"/>
  <c r="BV352" i="12"/>
  <c r="BW352" i="12"/>
  <c r="BX352" i="12"/>
  <c r="I353" i="12"/>
  <c r="J353" i="12"/>
  <c r="K353" i="12"/>
  <c r="L353" i="12"/>
  <c r="N353" i="12"/>
  <c r="O353" i="12"/>
  <c r="P353" i="12"/>
  <c r="Q353" i="12"/>
  <c r="R353" i="12"/>
  <c r="S353" i="12"/>
  <c r="T353" i="12"/>
  <c r="U353" i="12"/>
  <c r="V353" i="12"/>
  <c r="W353" i="12"/>
  <c r="X353" i="12"/>
  <c r="Y353" i="12"/>
  <c r="Z353" i="12"/>
  <c r="AA353" i="12"/>
  <c r="AB353" i="12"/>
  <c r="AC353" i="12"/>
  <c r="AE353" i="12"/>
  <c r="AF353" i="12"/>
  <c r="AG353" i="12"/>
  <c r="AH353" i="12"/>
  <c r="AI353" i="12"/>
  <c r="AJ353" i="12"/>
  <c r="AK353" i="12"/>
  <c r="AL353" i="12"/>
  <c r="AM353" i="12"/>
  <c r="AN353" i="12"/>
  <c r="AO353" i="12"/>
  <c r="AP353" i="12"/>
  <c r="AQ353" i="12"/>
  <c r="AR353" i="12"/>
  <c r="AS353" i="12"/>
  <c r="AT353" i="12"/>
  <c r="AV353" i="12"/>
  <c r="AW353" i="12"/>
  <c r="AX353" i="12"/>
  <c r="AY353" i="12"/>
  <c r="AZ353" i="12"/>
  <c r="BA353" i="12"/>
  <c r="BB353" i="12"/>
  <c r="BC353" i="12"/>
  <c r="BD353" i="12"/>
  <c r="BE353" i="12"/>
  <c r="BF353" i="12"/>
  <c r="BG353" i="12"/>
  <c r="BH353" i="12"/>
  <c r="BI353" i="12"/>
  <c r="BJ353" i="12"/>
  <c r="BK353" i="12"/>
  <c r="BM353" i="12"/>
  <c r="BN353" i="12"/>
  <c r="BO353" i="12"/>
  <c r="BP353" i="12"/>
  <c r="BQ353" i="12"/>
  <c r="BR353" i="12"/>
  <c r="BS353" i="12"/>
  <c r="BT353" i="12"/>
  <c r="BU353" i="12"/>
  <c r="BV353" i="12"/>
  <c r="BW353" i="12"/>
  <c r="BX353" i="12"/>
  <c r="I354" i="12"/>
  <c r="J354" i="12"/>
  <c r="K354" i="12"/>
  <c r="L354" i="12"/>
  <c r="N354" i="12"/>
  <c r="O354" i="12"/>
  <c r="P354" i="12"/>
  <c r="Q354" i="12"/>
  <c r="R354" i="12"/>
  <c r="S354" i="12"/>
  <c r="T354" i="12"/>
  <c r="U354" i="12"/>
  <c r="V354" i="12"/>
  <c r="W354" i="12"/>
  <c r="X354" i="12"/>
  <c r="Y354" i="12"/>
  <c r="Z354" i="12"/>
  <c r="AA354" i="12"/>
  <c r="AB354" i="12"/>
  <c r="AC354" i="12"/>
  <c r="AE354" i="12"/>
  <c r="AF354" i="12"/>
  <c r="AG354" i="12"/>
  <c r="AH354" i="12"/>
  <c r="AI354" i="12"/>
  <c r="AJ354" i="12"/>
  <c r="AK354" i="12"/>
  <c r="AL354" i="12"/>
  <c r="AM354" i="12"/>
  <c r="AN354" i="12"/>
  <c r="AO354" i="12"/>
  <c r="AP354" i="12"/>
  <c r="AQ354" i="12"/>
  <c r="AR354" i="12"/>
  <c r="AS354" i="12"/>
  <c r="AT354" i="12"/>
  <c r="AV354" i="12"/>
  <c r="AW354" i="12"/>
  <c r="AX354" i="12"/>
  <c r="AY354" i="12"/>
  <c r="AZ354" i="12"/>
  <c r="BA354" i="12"/>
  <c r="BB354" i="12"/>
  <c r="BC354" i="12"/>
  <c r="BD354" i="12"/>
  <c r="BE354" i="12"/>
  <c r="BF354" i="12"/>
  <c r="BG354" i="12"/>
  <c r="BH354" i="12"/>
  <c r="BI354" i="12"/>
  <c r="BJ354" i="12"/>
  <c r="BK354" i="12"/>
  <c r="BM354" i="12"/>
  <c r="BN354" i="12"/>
  <c r="BO354" i="12"/>
  <c r="BP354" i="12"/>
  <c r="BQ354" i="12"/>
  <c r="BR354" i="12"/>
  <c r="BS354" i="12"/>
  <c r="BT354" i="12"/>
  <c r="BU354" i="12"/>
  <c r="BV354" i="12"/>
  <c r="BW354" i="12"/>
  <c r="BX354" i="12"/>
  <c r="I355" i="12"/>
  <c r="J355" i="12"/>
  <c r="K355" i="12"/>
  <c r="L355" i="12"/>
  <c r="N355" i="12"/>
  <c r="O355" i="12"/>
  <c r="P355" i="12"/>
  <c r="Q355" i="12"/>
  <c r="R355" i="12"/>
  <c r="S355" i="12"/>
  <c r="T355" i="12"/>
  <c r="U355" i="12"/>
  <c r="V355" i="12"/>
  <c r="W355" i="12"/>
  <c r="X355" i="12"/>
  <c r="Y355" i="12"/>
  <c r="Z355" i="12"/>
  <c r="AA355" i="12"/>
  <c r="AB355" i="12"/>
  <c r="AC355" i="12"/>
  <c r="AE355" i="12"/>
  <c r="AF355" i="12"/>
  <c r="AG355" i="12"/>
  <c r="AH355" i="12"/>
  <c r="AI355" i="12"/>
  <c r="AJ355" i="12"/>
  <c r="AK355" i="12"/>
  <c r="AL355" i="12"/>
  <c r="AM355" i="12"/>
  <c r="AN355" i="12"/>
  <c r="AO355" i="12"/>
  <c r="AP355" i="12"/>
  <c r="AQ355" i="12"/>
  <c r="AR355" i="12"/>
  <c r="AS355" i="12"/>
  <c r="AT355" i="12"/>
  <c r="AV355" i="12"/>
  <c r="AW355" i="12"/>
  <c r="AX355" i="12"/>
  <c r="AY355" i="12"/>
  <c r="AZ355" i="12"/>
  <c r="BA355" i="12"/>
  <c r="BB355" i="12"/>
  <c r="BC355" i="12"/>
  <c r="BD355" i="12"/>
  <c r="BE355" i="12"/>
  <c r="BF355" i="12"/>
  <c r="BG355" i="12"/>
  <c r="BH355" i="12"/>
  <c r="BI355" i="12"/>
  <c r="BJ355" i="12"/>
  <c r="BK355" i="12"/>
  <c r="BM355" i="12"/>
  <c r="BN355" i="12"/>
  <c r="BO355" i="12"/>
  <c r="BP355" i="12"/>
  <c r="BQ355" i="12"/>
  <c r="BR355" i="12"/>
  <c r="BS355" i="12"/>
  <c r="BT355" i="12"/>
  <c r="BU355" i="12"/>
  <c r="BV355" i="12"/>
  <c r="BW355" i="12"/>
  <c r="BX355" i="12"/>
  <c r="I356" i="12"/>
  <c r="J356" i="12"/>
  <c r="K356" i="12"/>
  <c r="L356" i="12"/>
  <c r="N356" i="12"/>
  <c r="O356" i="12"/>
  <c r="P356" i="12"/>
  <c r="Q356" i="12"/>
  <c r="R356" i="12"/>
  <c r="S356" i="12"/>
  <c r="T356" i="12"/>
  <c r="U356" i="12"/>
  <c r="V356" i="12"/>
  <c r="W356" i="12"/>
  <c r="X356" i="12"/>
  <c r="Y356" i="12"/>
  <c r="Z356" i="12"/>
  <c r="AA356" i="12"/>
  <c r="AB356" i="12"/>
  <c r="AC356" i="12"/>
  <c r="AE356" i="12"/>
  <c r="AF356" i="12"/>
  <c r="AG356" i="12"/>
  <c r="AH356" i="12"/>
  <c r="AI356" i="12"/>
  <c r="AJ356" i="12"/>
  <c r="AK356" i="12"/>
  <c r="AL356" i="12"/>
  <c r="AM356" i="12"/>
  <c r="AN356" i="12"/>
  <c r="AO356" i="12"/>
  <c r="AP356" i="12"/>
  <c r="AQ356" i="12"/>
  <c r="AR356" i="12"/>
  <c r="AS356" i="12"/>
  <c r="AT356" i="12"/>
  <c r="AV356" i="12"/>
  <c r="AW356" i="12"/>
  <c r="AX356" i="12"/>
  <c r="AY356" i="12"/>
  <c r="AZ356" i="12"/>
  <c r="BA356" i="12"/>
  <c r="BB356" i="12"/>
  <c r="BC356" i="12"/>
  <c r="BD356" i="12"/>
  <c r="BE356" i="12"/>
  <c r="BF356" i="12"/>
  <c r="BG356" i="12"/>
  <c r="BH356" i="12"/>
  <c r="BI356" i="12"/>
  <c r="BJ356" i="12"/>
  <c r="BK356" i="12"/>
  <c r="BM356" i="12"/>
  <c r="BN356" i="12"/>
  <c r="BO356" i="12"/>
  <c r="BP356" i="12"/>
  <c r="BQ356" i="12"/>
  <c r="BR356" i="12"/>
  <c r="BS356" i="12"/>
  <c r="BT356" i="12"/>
  <c r="BU356" i="12"/>
  <c r="BV356" i="12"/>
  <c r="BW356" i="12"/>
  <c r="BX356" i="12"/>
  <c r="I357" i="12"/>
  <c r="J357" i="12"/>
  <c r="K357" i="12"/>
  <c r="L357" i="12"/>
  <c r="N357" i="12"/>
  <c r="O357" i="12"/>
  <c r="P357" i="12"/>
  <c r="Q357" i="12"/>
  <c r="R357" i="12"/>
  <c r="S357" i="12"/>
  <c r="T357" i="12"/>
  <c r="U357" i="12"/>
  <c r="V357" i="12"/>
  <c r="W357" i="12"/>
  <c r="X357" i="12"/>
  <c r="Y357" i="12"/>
  <c r="Z357" i="12"/>
  <c r="AA357" i="12"/>
  <c r="AB357" i="12"/>
  <c r="AC357" i="12"/>
  <c r="AE357" i="12"/>
  <c r="AF357" i="12"/>
  <c r="AG357" i="12"/>
  <c r="AH357" i="12"/>
  <c r="AI357" i="12"/>
  <c r="AJ357" i="12"/>
  <c r="AK357" i="12"/>
  <c r="AL357" i="12"/>
  <c r="AM357" i="12"/>
  <c r="AN357" i="12"/>
  <c r="AO357" i="12"/>
  <c r="AP357" i="12"/>
  <c r="AQ357" i="12"/>
  <c r="AR357" i="12"/>
  <c r="AS357" i="12"/>
  <c r="AT357" i="12"/>
  <c r="AV357" i="12"/>
  <c r="AW357" i="12"/>
  <c r="AX357" i="12"/>
  <c r="AY357" i="12"/>
  <c r="AZ357" i="12"/>
  <c r="BA357" i="12"/>
  <c r="BB357" i="12"/>
  <c r="BC357" i="12"/>
  <c r="BD357" i="12"/>
  <c r="BE357" i="12"/>
  <c r="BF357" i="12"/>
  <c r="BG357" i="12"/>
  <c r="BH357" i="12"/>
  <c r="BI357" i="12"/>
  <c r="BJ357" i="12"/>
  <c r="BK357" i="12"/>
  <c r="BM357" i="12"/>
  <c r="BN357" i="12"/>
  <c r="BO357" i="12"/>
  <c r="BP357" i="12"/>
  <c r="BQ357" i="12"/>
  <c r="BR357" i="12"/>
  <c r="BS357" i="12"/>
  <c r="BT357" i="12"/>
  <c r="BU357" i="12"/>
  <c r="BV357" i="12"/>
  <c r="BW357" i="12"/>
  <c r="BX357" i="12"/>
  <c r="I358" i="12"/>
  <c r="J358" i="12"/>
  <c r="K358" i="12"/>
  <c r="L358" i="12"/>
  <c r="N358" i="12"/>
  <c r="O358" i="12"/>
  <c r="P358" i="12"/>
  <c r="Q358" i="12"/>
  <c r="R358" i="12"/>
  <c r="S358" i="12"/>
  <c r="T358" i="12"/>
  <c r="U358" i="12"/>
  <c r="V358" i="12"/>
  <c r="W358" i="12"/>
  <c r="X358" i="12"/>
  <c r="Y358" i="12"/>
  <c r="Z358" i="12"/>
  <c r="AA358" i="12"/>
  <c r="AB358" i="12"/>
  <c r="AC358" i="12"/>
  <c r="AE358" i="12"/>
  <c r="AF358" i="12"/>
  <c r="AG358" i="12"/>
  <c r="AH358" i="12"/>
  <c r="AI358" i="12"/>
  <c r="AJ358" i="12"/>
  <c r="AK358" i="12"/>
  <c r="AL358" i="12"/>
  <c r="AM358" i="12"/>
  <c r="AN358" i="12"/>
  <c r="AO358" i="12"/>
  <c r="AP358" i="12"/>
  <c r="AQ358" i="12"/>
  <c r="AR358" i="12"/>
  <c r="AS358" i="12"/>
  <c r="AT358" i="12"/>
  <c r="AV358" i="12"/>
  <c r="AW358" i="12"/>
  <c r="AX358" i="12"/>
  <c r="AY358" i="12"/>
  <c r="AZ358" i="12"/>
  <c r="BA358" i="12"/>
  <c r="BB358" i="12"/>
  <c r="BC358" i="12"/>
  <c r="BD358" i="12"/>
  <c r="BE358" i="12"/>
  <c r="BF358" i="12"/>
  <c r="BG358" i="12"/>
  <c r="BH358" i="12"/>
  <c r="BI358" i="12"/>
  <c r="BJ358" i="12"/>
  <c r="BK358" i="12"/>
  <c r="BM358" i="12"/>
  <c r="BN358" i="12"/>
  <c r="BO358" i="12"/>
  <c r="BP358" i="12"/>
  <c r="BQ358" i="12"/>
  <c r="BR358" i="12"/>
  <c r="BS358" i="12"/>
  <c r="BT358" i="12"/>
  <c r="BU358" i="12"/>
  <c r="BV358" i="12"/>
  <c r="BW358" i="12"/>
  <c r="BX358" i="12"/>
  <c r="I359" i="12"/>
  <c r="J359" i="12"/>
  <c r="K359" i="12"/>
  <c r="L359" i="12"/>
  <c r="N359" i="12"/>
  <c r="O359" i="12"/>
  <c r="P359" i="12"/>
  <c r="Q359" i="12"/>
  <c r="R359" i="12"/>
  <c r="S359" i="12"/>
  <c r="T359" i="12"/>
  <c r="U359" i="12"/>
  <c r="V359" i="12"/>
  <c r="W359" i="12"/>
  <c r="X359" i="12"/>
  <c r="Y359" i="12"/>
  <c r="Z359" i="12"/>
  <c r="AA359" i="12"/>
  <c r="AB359" i="12"/>
  <c r="AC359" i="12"/>
  <c r="AE359" i="12"/>
  <c r="AF359" i="12"/>
  <c r="AG359" i="12"/>
  <c r="AH359" i="12"/>
  <c r="AI359" i="12"/>
  <c r="AJ359" i="12"/>
  <c r="AK359" i="12"/>
  <c r="AL359" i="12"/>
  <c r="AM359" i="12"/>
  <c r="AN359" i="12"/>
  <c r="AO359" i="12"/>
  <c r="AP359" i="12"/>
  <c r="AQ359" i="12"/>
  <c r="AR359" i="12"/>
  <c r="AS359" i="12"/>
  <c r="AT359" i="12"/>
  <c r="AV359" i="12"/>
  <c r="AW359" i="12"/>
  <c r="AX359" i="12"/>
  <c r="AY359" i="12"/>
  <c r="AZ359" i="12"/>
  <c r="BA359" i="12"/>
  <c r="BB359" i="12"/>
  <c r="BC359" i="12"/>
  <c r="BD359" i="12"/>
  <c r="BE359" i="12"/>
  <c r="BF359" i="12"/>
  <c r="BG359" i="12"/>
  <c r="BH359" i="12"/>
  <c r="BI359" i="12"/>
  <c r="BJ359" i="12"/>
  <c r="BK359" i="12"/>
  <c r="BM359" i="12"/>
  <c r="BN359" i="12"/>
  <c r="BO359" i="12"/>
  <c r="BP359" i="12"/>
  <c r="BQ359" i="12"/>
  <c r="BR359" i="12"/>
  <c r="BS359" i="12"/>
  <c r="BT359" i="12"/>
  <c r="BU359" i="12"/>
  <c r="BV359" i="12"/>
  <c r="BW359" i="12"/>
  <c r="BX359" i="12"/>
  <c r="I360" i="12"/>
  <c r="J360" i="12"/>
  <c r="K360" i="12"/>
  <c r="L360" i="12"/>
  <c r="N360" i="12"/>
  <c r="O360" i="12"/>
  <c r="P360" i="12"/>
  <c r="Q360" i="12"/>
  <c r="R360" i="12"/>
  <c r="S360" i="12"/>
  <c r="T360" i="12"/>
  <c r="U360" i="12"/>
  <c r="V360" i="12"/>
  <c r="W360" i="12"/>
  <c r="X360" i="12"/>
  <c r="Y360" i="12"/>
  <c r="Z360" i="12"/>
  <c r="AA360" i="12"/>
  <c r="AB360" i="12"/>
  <c r="AC360" i="12"/>
  <c r="AE360" i="12"/>
  <c r="AF360" i="12"/>
  <c r="AG360" i="12"/>
  <c r="AH360" i="12"/>
  <c r="AI360" i="12"/>
  <c r="AJ360" i="12"/>
  <c r="AK360" i="12"/>
  <c r="AL360" i="12"/>
  <c r="AM360" i="12"/>
  <c r="AN360" i="12"/>
  <c r="AO360" i="12"/>
  <c r="AP360" i="12"/>
  <c r="AQ360" i="12"/>
  <c r="AR360" i="12"/>
  <c r="AS360" i="12"/>
  <c r="AT360" i="12"/>
  <c r="AV360" i="12"/>
  <c r="AW360" i="12"/>
  <c r="AX360" i="12"/>
  <c r="AY360" i="12"/>
  <c r="AZ360" i="12"/>
  <c r="BA360" i="12"/>
  <c r="BB360" i="12"/>
  <c r="BC360" i="12"/>
  <c r="BD360" i="12"/>
  <c r="BE360" i="12"/>
  <c r="BF360" i="12"/>
  <c r="BG360" i="12"/>
  <c r="BH360" i="12"/>
  <c r="BI360" i="12"/>
  <c r="BJ360" i="12"/>
  <c r="BK360" i="12"/>
  <c r="BM360" i="12"/>
  <c r="BN360" i="12"/>
  <c r="BO360" i="12"/>
  <c r="BP360" i="12"/>
  <c r="BQ360" i="12"/>
  <c r="BR360" i="12"/>
  <c r="BS360" i="12"/>
  <c r="BT360" i="12"/>
  <c r="BU360" i="12"/>
  <c r="BV360" i="12"/>
  <c r="BW360" i="12"/>
  <c r="BX360" i="12"/>
  <c r="I361" i="12"/>
  <c r="J361" i="12"/>
  <c r="K361" i="12"/>
  <c r="L361" i="12"/>
  <c r="N361" i="12"/>
  <c r="O361" i="12"/>
  <c r="P361" i="12"/>
  <c r="Q361" i="12"/>
  <c r="R361" i="12"/>
  <c r="S361" i="12"/>
  <c r="T361" i="12"/>
  <c r="U361" i="12"/>
  <c r="V361" i="12"/>
  <c r="W361" i="12"/>
  <c r="X361" i="12"/>
  <c r="Y361" i="12"/>
  <c r="Z361" i="12"/>
  <c r="AA361" i="12"/>
  <c r="AB361" i="12"/>
  <c r="AC361" i="12"/>
  <c r="AE361" i="12"/>
  <c r="AF361" i="12"/>
  <c r="AG361" i="12"/>
  <c r="AH361" i="12"/>
  <c r="AI361" i="12"/>
  <c r="AJ361" i="12"/>
  <c r="AK361" i="12"/>
  <c r="AL361" i="12"/>
  <c r="AM361" i="12"/>
  <c r="AN361" i="12"/>
  <c r="AO361" i="12"/>
  <c r="AP361" i="12"/>
  <c r="AQ361" i="12"/>
  <c r="AR361" i="12"/>
  <c r="AS361" i="12"/>
  <c r="AT361" i="12"/>
  <c r="AV361" i="12"/>
  <c r="AW361" i="12"/>
  <c r="AX361" i="12"/>
  <c r="AY361" i="12"/>
  <c r="AZ361" i="12"/>
  <c r="BA361" i="12"/>
  <c r="BB361" i="12"/>
  <c r="BC361" i="12"/>
  <c r="BD361" i="12"/>
  <c r="BE361" i="12"/>
  <c r="BF361" i="12"/>
  <c r="BG361" i="12"/>
  <c r="BH361" i="12"/>
  <c r="BI361" i="12"/>
  <c r="BJ361" i="12"/>
  <c r="BK361" i="12"/>
  <c r="BM361" i="12"/>
  <c r="BN361" i="12"/>
  <c r="BO361" i="12"/>
  <c r="BP361" i="12"/>
  <c r="BQ361" i="12"/>
  <c r="BR361" i="12"/>
  <c r="BS361" i="12"/>
  <c r="BT361" i="12"/>
  <c r="BU361" i="12"/>
  <c r="BV361" i="12"/>
  <c r="BW361" i="12"/>
  <c r="BX361" i="12"/>
  <c r="I362" i="12"/>
  <c r="J362" i="12"/>
  <c r="K362" i="12"/>
  <c r="L362" i="12"/>
  <c r="N362" i="12"/>
  <c r="O362" i="12"/>
  <c r="P362" i="12"/>
  <c r="Q362" i="12"/>
  <c r="R362" i="12"/>
  <c r="S362" i="12"/>
  <c r="T362" i="12"/>
  <c r="U362" i="12"/>
  <c r="V362" i="12"/>
  <c r="W362" i="12"/>
  <c r="X362" i="12"/>
  <c r="Y362" i="12"/>
  <c r="Z362" i="12"/>
  <c r="AA362" i="12"/>
  <c r="AB362" i="12"/>
  <c r="AC362" i="12"/>
  <c r="AE362" i="12"/>
  <c r="AF362" i="12"/>
  <c r="AG362" i="12"/>
  <c r="AH362" i="12"/>
  <c r="AI362" i="12"/>
  <c r="AJ362" i="12"/>
  <c r="AK362" i="12"/>
  <c r="AL362" i="12"/>
  <c r="AM362" i="12"/>
  <c r="AN362" i="12"/>
  <c r="AO362" i="12"/>
  <c r="AP362" i="12"/>
  <c r="AQ362" i="12"/>
  <c r="AR362" i="12"/>
  <c r="AS362" i="12"/>
  <c r="AT362" i="12"/>
  <c r="AV362" i="12"/>
  <c r="AW362" i="12"/>
  <c r="AX362" i="12"/>
  <c r="AY362" i="12"/>
  <c r="AZ362" i="12"/>
  <c r="BA362" i="12"/>
  <c r="BB362" i="12"/>
  <c r="BC362" i="12"/>
  <c r="BD362" i="12"/>
  <c r="BE362" i="12"/>
  <c r="BF362" i="12"/>
  <c r="BG362" i="12"/>
  <c r="BH362" i="12"/>
  <c r="BI362" i="12"/>
  <c r="BJ362" i="12"/>
  <c r="BK362" i="12"/>
  <c r="BM362" i="12"/>
  <c r="BN362" i="12"/>
  <c r="BO362" i="12"/>
  <c r="BP362" i="12"/>
  <c r="BQ362" i="12"/>
  <c r="BR362" i="12"/>
  <c r="BS362" i="12"/>
  <c r="BT362" i="12"/>
  <c r="BU362" i="12"/>
  <c r="BV362" i="12"/>
  <c r="BW362" i="12"/>
  <c r="BX362" i="12"/>
  <c r="I363" i="12"/>
  <c r="J363" i="12"/>
  <c r="K363" i="12"/>
  <c r="L363" i="12"/>
  <c r="N363" i="12"/>
  <c r="O363" i="12"/>
  <c r="P363" i="12"/>
  <c r="Q363" i="12"/>
  <c r="R363" i="12"/>
  <c r="S363" i="12"/>
  <c r="T363" i="12"/>
  <c r="U363" i="12"/>
  <c r="V363" i="12"/>
  <c r="W363" i="12"/>
  <c r="X363" i="12"/>
  <c r="Y363" i="12"/>
  <c r="Z363" i="12"/>
  <c r="AA363" i="12"/>
  <c r="AB363" i="12"/>
  <c r="AC363" i="12"/>
  <c r="AE363" i="12"/>
  <c r="AF363" i="12"/>
  <c r="AG363" i="12"/>
  <c r="AH363" i="12"/>
  <c r="AI363" i="12"/>
  <c r="AJ363" i="12"/>
  <c r="AK363" i="12"/>
  <c r="AL363" i="12"/>
  <c r="AM363" i="12"/>
  <c r="AN363" i="12"/>
  <c r="AO363" i="12"/>
  <c r="AP363" i="12"/>
  <c r="AQ363" i="12"/>
  <c r="AR363" i="12"/>
  <c r="AS363" i="12"/>
  <c r="AT363" i="12"/>
  <c r="AV363" i="12"/>
  <c r="AW363" i="12"/>
  <c r="AX363" i="12"/>
  <c r="AY363" i="12"/>
  <c r="AZ363" i="12"/>
  <c r="BA363" i="12"/>
  <c r="BB363" i="12"/>
  <c r="BC363" i="12"/>
  <c r="BD363" i="12"/>
  <c r="BE363" i="12"/>
  <c r="BF363" i="12"/>
  <c r="BG363" i="12"/>
  <c r="BH363" i="12"/>
  <c r="BI363" i="12"/>
  <c r="BJ363" i="12"/>
  <c r="BK363" i="12"/>
  <c r="BM363" i="12"/>
  <c r="BN363" i="12"/>
  <c r="BO363" i="12"/>
  <c r="BP363" i="12"/>
  <c r="BQ363" i="12"/>
  <c r="BR363" i="12"/>
  <c r="BS363" i="12"/>
  <c r="BT363" i="12"/>
  <c r="BU363" i="12"/>
  <c r="BV363" i="12"/>
  <c r="BW363" i="12"/>
  <c r="BX363" i="12"/>
  <c r="I364" i="12"/>
  <c r="J364" i="12"/>
  <c r="K364" i="12"/>
  <c r="L364" i="12"/>
  <c r="N364" i="12"/>
  <c r="O364" i="12"/>
  <c r="P364" i="12"/>
  <c r="Q364" i="12"/>
  <c r="R364" i="12"/>
  <c r="S364" i="12"/>
  <c r="T364" i="12"/>
  <c r="U364" i="12"/>
  <c r="V364" i="12"/>
  <c r="W364" i="12"/>
  <c r="X364" i="12"/>
  <c r="Y364" i="12"/>
  <c r="Z364" i="12"/>
  <c r="AA364" i="12"/>
  <c r="AB364" i="12"/>
  <c r="AC364" i="12"/>
  <c r="AE364" i="12"/>
  <c r="AF364" i="12"/>
  <c r="AG364" i="12"/>
  <c r="AH364" i="12"/>
  <c r="AI364" i="12"/>
  <c r="AJ364" i="12"/>
  <c r="AK364" i="12"/>
  <c r="AL364" i="12"/>
  <c r="AM364" i="12"/>
  <c r="AN364" i="12"/>
  <c r="AO364" i="12"/>
  <c r="AP364" i="12"/>
  <c r="AQ364" i="12"/>
  <c r="AR364" i="12"/>
  <c r="AS364" i="12"/>
  <c r="AT364" i="12"/>
  <c r="AV364" i="12"/>
  <c r="AW364" i="12"/>
  <c r="AX364" i="12"/>
  <c r="AY364" i="12"/>
  <c r="AZ364" i="12"/>
  <c r="BA364" i="12"/>
  <c r="BB364" i="12"/>
  <c r="BC364" i="12"/>
  <c r="BD364" i="12"/>
  <c r="BE364" i="12"/>
  <c r="BF364" i="12"/>
  <c r="BG364" i="12"/>
  <c r="BH364" i="12"/>
  <c r="BI364" i="12"/>
  <c r="BJ364" i="12"/>
  <c r="BK364" i="12"/>
  <c r="BM364" i="12"/>
  <c r="BN364" i="12"/>
  <c r="BO364" i="12"/>
  <c r="BP364" i="12"/>
  <c r="BQ364" i="12"/>
  <c r="BR364" i="12"/>
  <c r="BS364" i="12"/>
  <c r="BT364" i="12"/>
  <c r="BU364" i="12"/>
  <c r="BV364" i="12"/>
  <c r="BW364" i="12"/>
  <c r="BX364" i="12"/>
  <c r="I365" i="12"/>
  <c r="J365" i="12"/>
  <c r="K365" i="12"/>
  <c r="L365" i="12"/>
  <c r="N365" i="12"/>
  <c r="O365" i="12"/>
  <c r="P365" i="12"/>
  <c r="Q365" i="12"/>
  <c r="R365" i="12"/>
  <c r="S365" i="12"/>
  <c r="T365" i="12"/>
  <c r="U365" i="12"/>
  <c r="V365" i="12"/>
  <c r="W365" i="12"/>
  <c r="X365" i="12"/>
  <c r="Y365" i="12"/>
  <c r="Z365" i="12"/>
  <c r="AA365" i="12"/>
  <c r="AB365" i="12"/>
  <c r="AC365" i="12"/>
  <c r="AE365" i="12"/>
  <c r="AF365" i="12"/>
  <c r="AG365" i="12"/>
  <c r="AH365" i="12"/>
  <c r="AI365" i="12"/>
  <c r="AJ365" i="12"/>
  <c r="AK365" i="12"/>
  <c r="AL365" i="12"/>
  <c r="AM365" i="12"/>
  <c r="AN365" i="12"/>
  <c r="AO365" i="12"/>
  <c r="AP365" i="12"/>
  <c r="AQ365" i="12"/>
  <c r="AR365" i="12"/>
  <c r="AS365" i="12"/>
  <c r="AT365" i="12"/>
  <c r="AV365" i="12"/>
  <c r="AW365" i="12"/>
  <c r="AX365" i="12"/>
  <c r="AY365" i="12"/>
  <c r="AZ365" i="12"/>
  <c r="BA365" i="12"/>
  <c r="BB365" i="12"/>
  <c r="BC365" i="12"/>
  <c r="BD365" i="12"/>
  <c r="BE365" i="12"/>
  <c r="BF365" i="12"/>
  <c r="BG365" i="12"/>
  <c r="BH365" i="12"/>
  <c r="BI365" i="12"/>
  <c r="BJ365" i="12"/>
  <c r="BK365" i="12"/>
  <c r="BM365" i="12"/>
  <c r="BN365" i="12"/>
  <c r="BO365" i="12"/>
  <c r="BP365" i="12"/>
  <c r="BQ365" i="12"/>
  <c r="BR365" i="12"/>
  <c r="BS365" i="12"/>
  <c r="BT365" i="12"/>
  <c r="BU365" i="12"/>
  <c r="BV365" i="12"/>
  <c r="BW365" i="12"/>
  <c r="BX365" i="12"/>
  <c r="I366" i="12"/>
  <c r="J366" i="12"/>
  <c r="K366" i="12"/>
  <c r="L366" i="12"/>
  <c r="N366" i="12"/>
  <c r="O366" i="12"/>
  <c r="P366" i="12"/>
  <c r="Q366" i="12"/>
  <c r="R366" i="12"/>
  <c r="S366" i="12"/>
  <c r="T366" i="12"/>
  <c r="U366" i="12"/>
  <c r="V366" i="12"/>
  <c r="W366" i="12"/>
  <c r="X366" i="12"/>
  <c r="Y366" i="12"/>
  <c r="Z366" i="12"/>
  <c r="AA366" i="12"/>
  <c r="AB366" i="12"/>
  <c r="AC366" i="12"/>
  <c r="AE366" i="12"/>
  <c r="AF366" i="12"/>
  <c r="AG366" i="12"/>
  <c r="AH366" i="12"/>
  <c r="AI366" i="12"/>
  <c r="AJ366" i="12"/>
  <c r="AK366" i="12"/>
  <c r="AL366" i="12"/>
  <c r="AM366" i="12"/>
  <c r="AN366" i="12"/>
  <c r="AO366" i="12"/>
  <c r="AP366" i="12"/>
  <c r="AQ366" i="12"/>
  <c r="AR366" i="12"/>
  <c r="AS366" i="12"/>
  <c r="AT366" i="12"/>
  <c r="AV366" i="12"/>
  <c r="AW366" i="12"/>
  <c r="AX366" i="12"/>
  <c r="AY366" i="12"/>
  <c r="AZ366" i="12"/>
  <c r="BA366" i="12"/>
  <c r="BB366" i="12"/>
  <c r="BC366" i="12"/>
  <c r="BD366" i="12"/>
  <c r="BE366" i="12"/>
  <c r="BF366" i="12"/>
  <c r="BG366" i="12"/>
  <c r="BH366" i="12"/>
  <c r="BI366" i="12"/>
  <c r="BJ366" i="12"/>
  <c r="BK366" i="12"/>
  <c r="BM366" i="12"/>
  <c r="BN366" i="12"/>
  <c r="BO366" i="12"/>
  <c r="BP366" i="12"/>
  <c r="BQ366" i="12"/>
  <c r="BR366" i="12"/>
  <c r="BS366" i="12"/>
  <c r="BT366" i="12"/>
  <c r="BU366" i="12"/>
  <c r="BV366" i="12"/>
  <c r="BW366" i="12"/>
  <c r="BX366" i="12"/>
  <c r="I367" i="12"/>
  <c r="J367" i="12"/>
  <c r="K367" i="12"/>
  <c r="L367" i="12"/>
  <c r="N367" i="12"/>
  <c r="O367" i="12"/>
  <c r="P367" i="12"/>
  <c r="Q367" i="12"/>
  <c r="R367" i="12"/>
  <c r="S367" i="12"/>
  <c r="T367" i="12"/>
  <c r="U367" i="12"/>
  <c r="V367" i="12"/>
  <c r="W367" i="12"/>
  <c r="X367" i="12"/>
  <c r="Y367" i="12"/>
  <c r="Z367" i="12"/>
  <c r="AA367" i="12"/>
  <c r="AB367" i="12"/>
  <c r="AC367" i="12"/>
  <c r="AE367" i="12"/>
  <c r="AF367" i="12"/>
  <c r="AG367" i="12"/>
  <c r="AH367" i="12"/>
  <c r="AI367" i="12"/>
  <c r="AJ367" i="12"/>
  <c r="AK367" i="12"/>
  <c r="AL367" i="12"/>
  <c r="AM367" i="12"/>
  <c r="AN367" i="12"/>
  <c r="AO367" i="12"/>
  <c r="AP367" i="12"/>
  <c r="AQ367" i="12"/>
  <c r="AR367" i="12"/>
  <c r="AS367" i="12"/>
  <c r="AT367" i="12"/>
  <c r="AV367" i="12"/>
  <c r="AW367" i="12"/>
  <c r="AX367" i="12"/>
  <c r="AY367" i="12"/>
  <c r="AZ367" i="12"/>
  <c r="BA367" i="12"/>
  <c r="BB367" i="12"/>
  <c r="BC367" i="12"/>
  <c r="BD367" i="12"/>
  <c r="BE367" i="12"/>
  <c r="BF367" i="12"/>
  <c r="BG367" i="12"/>
  <c r="BH367" i="12"/>
  <c r="BI367" i="12"/>
  <c r="BJ367" i="12"/>
  <c r="BK367" i="12"/>
  <c r="BM367" i="12"/>
  <c r="BN367" i="12"/>
  <c r="BO367" i="12"/>
  <c r="BP367" i="12"/>
  <c r="BQ367" i="12"/>
  <c r="BR367" i="12"/>
  <c r="BS367" i="12"/>
  <c r="BT367" i="12"/>
  <c r="BU367" i="12"/>
  <c r="BV367" i="12"/>
  <c r="BW367" i="12"/>
  <c r="BX367" i="12"/>
  <c r="I368" i="12"/>
  <c r="J368" i="12"/>
  <c r="K368" i="12"/>
  <c r="L368" i="12"/>
  <c r="N368" i="12"/>
  <c r="O368" i="12"/>
  <c r="P368" i="12"/>
  <c r="Q368" i="12"/>
  <c r="R368" i="12"/>
  <c r="S368" i="12"/>
  <c r="T368" i="12"/>
  <c r="U368" i="12"/>
  <c r="V368" i="12"/>
  <c r="W368" i="12"/>
  <c r="X368" i="12"/>
  <c r="Y368" i="12"/>
  <c r="Z368" i="12"/>
  <c r="AA368" i="12"/>
  <c r="AB368" i="12"/>
  <c r="AC368" i="12"/>
  <c r="AE368" i="12"/>
  <c r="AF368" i="12"/>
  <c r="AG368" i="12"/>
  <c r="AH368" i="12"/>
  <c r="AI368" i="12"/>
  <c r="AJ368" i="12"/>
  <c r="AK368" i="12"/>
  <c r="AL368" i="12"/>
  <c r="AM368" i="12"/>
  <c r="AN368" i="12"/>
  <c r="AO368" i="12"/>
  <c r="AP368" i="12"/>
  <c r="AQ368" i="12"/>
  <c r="AR368" i="12"/>
  <c r="AS368" i="12"/>
  <c r="AT368" i="12"/>
  <c r="AV368" i="12"/>
  <c r="AW368" i="12"/>
  <c r="AX368" i="12"/>
  <c r="AY368" i="12"/>
  <c r="AZ368" i="12"/>
  <c r="BA368" i="12"/>
  <c r="BB368" i="12"/>
  <c r="BC368" i="12"/>
  <c r="BD368" i="12"/>
  <c r="BE368" i="12"/>
  <c r="BF368" i="12"/>
  <c r="BG368" i="12"/>
  <c r="BH368" i="12"/>
  <c r="BI368" i="12"/>
  <c r="BJ368" i="12"/>
  <c r="BK368" i="12"/>
  <c r="BM368" i="12"/>
  <c r="BN368" i="12"/>
  <c r="BO368" i="12"/>
  <c r="BP368" i="12"/>
  <c r="BQ368" i="12"/>
  <c r="BR368" i="12"/>
  <c r="BS368" i="12"/>
  <c r="BT368" i="12"/>
  <c r="BU368" i="12"/>
  <c r="BV368" i="12"/>
  <c r="BW368" i="12"/>
  <c r="BX368" i="12"/>
  <c r="I369" i="12"/>
  <c r="J369" i="12"/>
  <c r="K369" i="12"/>
  <c r="L369" i="12"/>
  <c r="N369" i="12"/>
  <c r="O369" i="12"/>
  <c r="P369" i="12"/>
  <c r="Q369" i="12"/>
  <c r="R369" i="12"/>
  <c r="S369" i="12"/>
  <c r="T369" i="12"/>
  <c r="U369" i="12"/>
  <c r="V369" i="12"/>
  <c r="W369" i="12"/>
  <c r="X369" i="12"/>
  <c r="Y369" i="12"/>
  <c r="Z369" i="12"/>
  <c r="AA369" i="12"/>
  <c r="AB369" i="12"/>
  <c r="AC369" i="12"/>
  <c r="AE369" i="12"/>
  <c r="AF369" i="12"/>
  <c r="AG369" i="12"/>
  <c r="AH369" i="12"/>
  <c r="AI369" i="12"/>
  <c r="AJ369" i="12"/>
  <c r="AK369" i="12"/>
  <c r="AL369" i="12"/>
  <c r="AM369" i="12"/>
  <c r="AN369" i="12"/>
  <c r="AO369" i="12"/>
  <c r="AP369" i="12"/>
  <c r="AQ369" i="12"/>
  <c r="AR369" i="12"/>
  <c r="AS369" i="12"/>
  <c r="AT369" i="12"/>
  <c r="AV369" i="12"/>
  <c r="AW369" i="12"/>
  <c r="AX369" i="12"/>
  <c r="AY369" i="12"/>
  <c r="AZ369" i="12"/>
  <c r="BA369" i="12"/>
  <c r="BB369" i="12"/>
  <c r="BC369" i="12"/>
  <c r="BD369" i="12"/>
  <c r="BE369" i="12"/>
  <c r="BF369" i="12"/>
  <c r="BG369" i="12"/>
  <c r="BH369" i="12"/>
  <c r="BI369" i="12"/>
  <c r="BJ369" i="12"/>
  <c r="BK369" i="12"/>
  <c r="BM369" i="12"/>
  <c r="BN369" i="12"/>
  <c r="BO369" i="12"/>
  <c r="BP369" i="12"/>
  <c r="BQ369" i="12"/>
  <c r="BR369" i="12"/>
  <c r="BS369" i="12"/>
  <c r="BT369" i="12"/>
  <c r="BU369" i="12"/>
  <c r="BV369" i="12"/>
  <c r="BW369" i="12"/>
  <c r="BX369" i="12"/>
  <c r="I370" i="12"/>
  <c r="J370" i="12"/>
  <c r="K370" i="12"/>
  <c r="L370" i="12"/>
  <c r="N370" i="12"/>
  <c r="O370" i="12"/>
  <c r="P370" i="12"/>
  <c r="Q370" i="12"/>
  <c r="R370" i="12"/>
  <c r="S370" i="12"/>
  <c r="T370" i="12"/>
  <c r="U370" i="12"/>
  <c r="V370" i="12"/>
  <c r="W370" i="12"/>
  <c r="X370" i="12"/>
  <c r="Y370" i="12"/>
  <c r="Z370" i="12"/>
  <c r="AA370" i="12"/>
  <c r="AB370" i="12"/>
  <c r="AC370" i="12"/>
  <c r="AE370" i="12"/>
  <c r="AF370" i="12"/>
  <c r="AG370" i="12"/>
  <c r="AH370" i="12"/>
  <c r="AI370" i="12"/>
  <c r="AJ370" i="12"/>
  <c r="AK370" i="12"/>
  <c r="AL370" i="12"/>
  <c r="AM370" i="12"/>
  <c r="AN370" i="12"/>
  <c r="AO370" i="12"/>
  <c r="AP370" i="12"/>
  <c r="AQ370" i="12"/>
  <c r="AR370" i="12"/>
  <c r="AS370" i="12"/>
  <c r="AT370" i="12"/>
  <c r="AV370" i="12"/>
  <c r="AW370" i="12"/>
  <c r="AX370" i="12"/>
  <c r="AY370" i="12"/>
  <c r="AZ370" i="12"/>
  <c r="BA370" i="12"/>
  <c r="BB370" i="12"/>
  <c r="BC370" i="12"/>
  <c r="BD370" i="12"/>
  <c r="BE370" i="12"/>
  <c r="BF370" i="12"/>
  <c r="BG370" i="12"/>
  <c r="BH370" i="12"/>
  <c r="BI370" i="12"/>
  <c r="BJ370" i="12"/>
  <c r="BK370" i="12"/>
  <c r="BM370" i="12"/>
  <c r="BN370" i="12"/>
  <c r="BO370" i="12"/>
  <c r="BP370" i="12"/>
  <c r="BQ370" i="12"/>
  <c r="BR370" i="12"/>
  <c r="BS370" i="12"/>
  <c r="BT370" i="12"/>
  <c r="BU370" i="12"/>
  <c r="BV370" i="12"/>
  <c r="BW370" i="12"/>
  <c r="BX370" i="12"/>
  <c r="I371" i="12"/>
  <c r="J371" i="12"/>
  <c r="K371" i="12"/>
  <c r="L371" i="12"/>
  <c r="N371" i="12"/>
  <c r="O371" i="12"/>
  <c r="P371" i="12"/>
  <c r="Q371" i="12"/>
  <c r="R371" i="12"/>
  <c r="S371" i="12"/>
  <c r="T371" i="12"/>
  <c r="U371" i="12"/>
  <c r="V371" i="12"/>
  <c r="W371" i="12"/>
  <c r="X371" i="12"/>
  <c r="Y371" i="12"/>
  <c r="Z371" i="12"/>
  <c r="AA371" i="12"/>
  <c r="AB371" i="12"/>
  <c r="AC371" i="12"/>
  <c r="AE371" i="12"/>
  <c r="AF371" i="12"/>
  <c r="AG371" i="12"/>
  <c r="AH371" i="12"/>
  <c r="AI371" i="12"/>
  <c r="AJ371" i="12"/>
  <c r="AK371" i="12"/>
  <c r="AL371" i="12"/>
  <c r="AM371" i="12"/>
  <c r="AN371" i="12"/>
  <c r="AO371" i="12"/>
  <c r="AP371" i="12"/>
  <c r="AQ371" i="12"/>
  <c r="AR371" i="12"/>
  <c r="AS371" i="12"/>
  <c r="AT371" i="12"/>
  <c r="AV371" i="12"/>
  <c r="AW371" i="12"/>
  <c r="AX371" i="12"/>
  <c r="AY371" i="12"/>
  <c r="AZ371" i="12"/>
  <c r="BA371" i="12"/>
  <c r="BB371" i="12"/>
  <c r="BC371" i="12"/>
  <c r="BD371" i="12"/>
  <c r="BE371" i="12"/>
  <c r="BF371" i="12"/>
  <c r="BG371" i="12"/>
  <c r="BH371" i="12"/>
  <c r="BI371" i="12"/>
  <c r="BJ371" i="12"/>
  <c r="BK371" i="12"/>
  <c r="BM371" i="12"/>
  <c r="BN371" i="12"/>
  <c r="BO371" i="12"/>
  <c r="BP371" i="12"/>
  <c r="BQ371" i="12"/>
  <c r="BR371" i="12"/>
  <c r="BS371" i="12"/>
  <c r="BT371" i="12"/>
  <c r="BU371" i="12"/>
  <c r="BV371" i="12"/>
  <c r="BW371" i="12"/>
  <c r="BX371" i="12"/>
  <c r="I372" i="12"/>
  <c r="J372" i="12"/>
  <c r="K372" i="12"/>
  <c r="L372" i="12"/>
  <c r="N372" i="12"/>
  <c r="O372" i="12"/>
  <c r="P372" i="12"/>
  <c r="Q372" i="12"/>
  <c r="R372" i="12"/>
  <c r="S372" i="12"/>
  <c r="T372" i="12"/>
  <c r="U372" i="12"/>
  <c r="V372" i="12"/>
  <c r="W372" i="12"/>
  <c r="X372" i="12"/>
  <c r="Y372" i="12"/>
  <c r="Z372" i="12"/>
  <c r="AA372" i="12"/>
  <c r="AB372" i="12"/>
  <c r="AC372" i="12"/>
  <c r="AE372" i="12"/>
  <c r="AF372" i="12"/>
  <c r="AG372" i="12"/>
  <c r="AH372" i="12"/>
  <c r="AI372" i="12"/>
  <c r="AJ372" i="12"/>
  <c r="AK372" i="12"/>
  <c r="AL372" i="12"/>
  <c r="AM372" i="12"/>
  <c r="AN372" i="12"/>
  <c r="AO372" i="12"/>
  <c r="AP372" i="12"/>
  <c r="AQ372" i="12"/>
  <c r="AR372" i="12"/>
  <c r="AS372" i="12"/>
  <c r="AT372" i="12"/>
  <c r="AV372" i="12"/>
  <c r="AW372" i="12"/>
  <c r="AX372" i="12"/>
  <c r="AY372" i="12"/>
  <c r="AZ372" i="12"/>
  <c r="BA372" i="12"/>
  <c r="BB372" i="12"/>
  <c r="BC372" i="12"/>
  <c r="BD372" i="12"/>
  <c r="BE372" i="12"/>
  <c r="BF372" i="12"/>
  <c r="BG372" i="12"/>
  <c r="BH372" i="12"/>
  <c r="BI372" i="12"/>
  <c r="BJ372" i="12"/>
  <c r="BK372" i="12"/>
  <c r="BM372" i="12"/>
  <c r="BN372" i="12"/>
  <c r="BO372" i="12"/>
  <c r="BP372" i="12"/>
  <c r="BQ372" i="12"/>
  <c r="BR372" i="12"/>
  <c r="BS372" i="12"/>
  <c r="BT372" i="12"/>
  <c r="BU372" i="12"/>
  <c r="BV372" i="12"/>
  <c r="BW372" i="12"/>
  <c r="BX372" i="12"/>
  <c r="I373" i="12"/>
  <c r="J373" i="12"/>
  <c r="K373" i="12"/>
  <c r="L373" i="12"/>
  <c r="N373" i="12"/>
  <c r="O373" i="12"/>
  <c r="P373" i="12"/>
  <c r="Q373" i="12"/>
  <c r="R373" i="12"/>
  <c r="S373" i="12"/>
  <c r="T373" i="12"/>
  <c r="U373" i="12"/>
  <c r="V373" i="12"/>
  <c r="W373" i="12"/>
  <c r="X373" i="12"/>
  <c r="Y373" i="12"/>
  <c r="Z373" i="12"/>
  <c r="AA373" i="12"/>
  <c r="AB373" i="12"/>
  <c r="AC373" i="12"/>
  <c r="AE373" i="12"/>
  <c r="AF373" i="12"/>
  <c r="AG373" i="12"/>
  <c r="AH373" i="12"/>
  <c r="AI373" i="12"/>
  <c r="AJ373" i="12"/>
  <c r="AK373" i="12"/>
  <c r="AL373" i="12"/>
  <c r="AM373" i="12"/>
  <c r="AN373" i="12"/>
  <c r="AO373" i="12"/>
  <c r="AP373" i="12"/>
  <c r="AQ373" i="12"/>
  <c r="AR373" i="12"/>
  <c r="AS373" i="12"/>
  <c r="AT373" i="12"/>
  <c r="AV373" i="12"/>
  <c r="AW373" i="12"/>
  <c r="AX373" i="12"/>
  <c r="AY373" i="12"/>
  <c r="AZ373" i="12"/>
  <c r="BA373" i="12"/>
  <c r="BB373" i="12"/>
  <c r="BC373" i="12"/>
  <c r="BD373" i="12"/>
  <c r="BE373" i="12"/>
  <c r="BF373" i="12"/>
  <c r="BG373" i="12"/>
  <c r="BH373" i="12"/>
  <c r="BI373" i="12"/>
  <c r="BJ373" i="12"/>
  <c r="BK373" i="12"/>
  <c r="BM373" i="12"/>
  <c r="BN373" i="12"/>
  <c r="BO373" i="12"/>
  <c r="BP373" i="12"/>
  <c r="BQ373" i="12"/>
  <c r="BR373" i="12"/>
  <c r="BS373" i="12"/>
  <c r="BT373" i="12"/>
  <c r="BU373" i="12"/>
  <c r="BV373" i="12"/>
  <c r="BW373" i="12"/>
  <c r="BX373" i="12"/>
  <c r="I374" i="12"/>
  <c r="J374" i="12"/>
  <c r="K374" i="12"/>
  <c r="L374" i="12"/>
  <c r="N374" i="12"/>
  <c r="O374" i="12"/>
  <c r="P374" i="12"/>
  <c r="Q374" i="12"/>
  <c r="R374" i="12"/>
  <c r="S374" i="12"/>
  <c r="T374" i="12"/>
  <c r="U374" i="12"/>
  <c r="V374" i="12"/>
  <c r="W374" i="12"/>
  <c r="X374" i="12"/>
  <c r="Y374" i="12"/>
  <c r="Z374" i="12"/>
  <c r="AA374" i="12"/>
  <c r="AB374" i="12"/>
  <c r="AC374" i="12"/>
  <c r="AE374" i="12"/>
  <c r="AF374" i="12"/>
  <c r="AG374" i="12"/>
  <c r="AH374" i="12"/>
  <c r="AI374" i="12"/>
  <c r="AJ374" i="12"/>
  <c r="AK374" i="12"/>
  <c r="AL374" i="12"/>
  <c r="AM374" i="12"/>
  <c r="AN374" i="12"/>
  <c r="AO374" i="12"/>
  <c r="AP374" i="12"/>
  <c r="AQ374" i="12"/>
  <c r="AR374" i="12"/>
  <c r="AS374" i="12"/>
  <c r="AT374" i="12"/>
  <c r="AV374" i="12"/>
  <c r="AW374" i="12"/>
  <c r="AX374" i="12"/>
  <c r="AY374" i="12"/>
  <c r="AZ374" i="12"/>
  <c r="BA374" i="12"/>
  <c r="BB374" i="12"/>
  <c r="BC374" i="12"/>
  <c r="BD374" i="12"/>
  <c r="BE374" i="12"/>
  <c r="BF374" i="12"/>
  <c r="BG374" i="12"/>
  <c r="BH374" i="12"/>
  <c r="BI374" i="12"/>
  <c r="BJ374" i="12"/>
  <c r="BK374" i="12"/>
  <c r="BM374" i="12"/>
  <c r="BN374" i="12"/>
  <c r="BO374" i="12"/>
  <c r="BP374" i="12"/>
  <c r="BQ374" i="12"/>
  <c r="BR374" i="12"/>
  <c r="BS374" i="12"/>
  <c r="BT374" i="12"/>
  <c r="BU374" i="12"/>
  <c r="BV374" i="12"/>
  <c r="BW374" i="12"/>
  <c r="BX374" i="12"/>
  <c r="I375" i="12"/>
  <c r="J375" i="12"/>
  <c r="K375" i="12"/>
  <c r="L375" i="12"/>
  <c r="N375" i="12"/>
  <c r="O375" i="12"/>
  <c r="P375" i="12"/>
  <c r="Q375" i="12"/>
  <c r="R375" i="12"/>
  <c r="S375" i="12"/>
  <c r="T375" i="12"/>
  <c r="U375" i="12"/>
  <c r="V375" i="12"/>
  <c r="W375" i="12"/>
  <c r="X375" i="12"/>
  <c r="Y375" i="12"/>
  <c r="Z375" i="12"/>
  <c r="AA375" i="12"/>
  <c r="AB375" i="12"/>
  <c r="AC375" i="12"/>
  <c r="AE375" i="12"/>
  <c r="AF375" i="12"/>
  <c r="AG375" i="12"/>
  <c r="AH375" i="12"/>
  <c r="AI375" i="12"/>
  <c r="AJ375" i="12"/>
  <c r="AK375" i="12"/>
  <c r="AL375" i="12"/>
  <c r="AM375" i="12"/>
  <c r="AN375" i="12"/>
  <c r="AO375" i="12"/>
  <c r="AP375" i="12"/>
  <c r="AQ375" i="12"/>
  <c r="AR375" i="12"/>
  <c r="AS375" i="12"/>
  <c r="AT375" i="12"/>
  <c r="AV375" i="12"/>
  <c r="AW375" i="12"/>
  <c r="AX375" i="12"/>
  <c r="AY375" i="12"/>
  <c r="AZ375" i="12"/>
  <c r="BA375" i="12"/>
  <c r="BB375" i="12"/>
  <c r="BC375" i="12"/>
  <c r="BD375" i="12"/>
  <c r="BE375" i="12"/>
  <c r="BF375" i="12"/>
  <c r="BG375" i="12"/>
  <c r="BH375" i="12"/>
  <c r="BI375" i="12"/>
  <c r="BJ375" i="12"/>
  <c r="BK375" i="12"/>
  <c r="BM375" i="12"/>
  <c r="BN375" i="12"/>
  <c r="BO375" i="12"/>
  <c r="BP375" i="12"/>
  <c r="BQ375" i="12"/>
  <c r="BR375" i="12"/>
  <c r="BS375" i="12"/>
  <c r="BT375" i="12"/>
  <c r="BU375" i="12"/>
  <c r="BV375" i="12"/>
  <c r="BW375" i="12"/>
  <c r="BX375" i="12"/>
  <c r="I376" i="12"/>
  <c r="J376" i="12"/>
  <c r="K376" i="12"/>
  <c r="L376" i="12"/>
  <c r="N376" i="12"/>
  <c r="O376" i="12"/>
  <c r="P376" i="12"/>
  <c r="Q376" i="12"/>
  <c r="R376" i="12"/>
  <c r="S376" i="12"/>
  <c r="T376" i="12"/>
  <c r="U376" i="12"/>
  <c r="V376" i="12"/>
  <c r="W376" i="12"/>
  <c r="X376" i="12"/>
  <c r="Y376" i="12"/>
  <c r="Z376" i="12"/>
  <c r="AA376" i="12"/>
  <c r="AB376" i="12"/>
  <c r="AC376" i="12"/>
  <c r="AE376" i="12"/>
  <c r="AF376" i="12"/>
  <c r="AG376" i="12"/>
  <c r="AH376" i="12"/>
  <c r="AI376" i="12"/>
  <c r="AJ376" i="12"/>
  <c r="AK376" i="12"/>
  <c r="AL376" i="12"/>
  <c r="AM376" i="12"/>
  <c r="AN376" i="12"/>
  <c r="AO376" i="12"/>
  <c r="AP376" i="12"/>
  <c r="AQ376" i="12"/>
  <c r="AR376" i="12"/>
  <c r="AS376" i="12"/>
  <c r="AT376" i="12"/>
  <c r="AV376" i="12"/>
  <c r="AW376" i="12"/>
  <c r="AX376" i="12"/>
  <c r="AY376" i="12"/>
  <c r="AZ376" i="12"/>
  <c r="BA376" i="12"/>
  <c r="BB376" i="12"/>
  <c r="BC376" i="12"/>
  <c r="BD376" i="12"/>
  <c r="BE376" i="12"/>
  <c r="BF376" i="12"/>
  <c r="BG376" i="12"/>
  <c r="BH376" i="12"/>
  <c r="BI376" i="12"/>
  <c r="BJ376" i="12"/>
  <c r="BK376" i="12"/>
  <c r="BM376" i="12"/>
  <c r="BN376" i="12"/>
  <c r="BO376" i="12"/>
  <c r="BP376" i="12"/>
  <c r="BQ376" i="12"/>
  <c r="BR376" i="12"/>
  <c r="BS376" i="12"/>
  <c r="BT376" i="12"/>
  <c r="BU376" i="12"/>
  <c r="BV376" i="12"/>
  <c r="BW376" i="12"/>
  <c r="BX376" i="12"/>
  <c r="I377" i="12"/>
  <c r="J377" i="12"/>
  <c r="K377" i="12"/>
  <c r="L377" i="12"/>
  <c r="N377" i="12"/>
  <c r="O377" i="12"/>
  <c r="P377" i="12"/>
  <c r="Q377" i="12"/>
  <c r="R377" i="12"/>
  <c r="S377" i="12"/>
  <c r="T377" i="12"/>
  <c r="U377" i="12"/>
  <c r="V377" i="12"/>
  <c r="W377" i="12"/>
  <c r="X377" i="12"/>
  <c r="Y377" i="12"/>
  <c r="Z377" i="12"/>
  <c r="AA377" i="12"/>
  <c r="AB377" i="12"/>
  <c r="AC377" i="12"/>
  <c r="AE377" i="12"/>
  <c r="AF377" i="12"/>
  <c r="AG377" i="12"/>
  <c r="AH377" i="12"/>
  <c r="AI377" i="12"/>
  <c r="AJ377" i="12"/>
  <c r="AK377" i="12"/>
  <c r="AL377" i="12"/>
  <c r="AM377" i="12"/>
  <c r="AN377" i="12"/>
  <c r="AO377" i="12"/>
  <c r="AP377" i="12"/>
  <c r="AQ377" i="12"/>
  <c r="AR377" i="12"/>
  <c r="AS377" i="12"/>
  <c r="AT377" i="12"/>
  <c r="AV377" i="12"/>
  <c r="AW377" i="12"/>
  <c r="AX377" i="12"/>
  <c r="AY377" i="12"/>
  <c r="AZ377" i="12"/>
  <c r="BA377" i="12"/>
  <c r="BB377" i="12"/>
  <c r="BC377" i="12"/>
  <c r="BD377" i="12"/>
  <c r="BE377" i="12"/>
  <c r="BF377" i="12"/>
  <c r="BG377" i="12"/>
  <c r="BH377" i="12"/>
  <c r="BI377" i="12"/>
  <c r="BJ377" i="12"/>
  <c r="BK377" i="12"/>
  <c r="BM377" i="12"/>
  <c r="BN377" i="12"/>
  <c r="BO377" i="12"/>
  <c r="BP377" i="12"/>
  <c r="BQ377" i="12"/>
  <c r="BR377" i="12"/>
  <c r="BS377" i="12"/>
  <c r="BT377" i="12"/>
  <c r="BU377" i="12"/>
  <c r="BV377" i="12"/>
  <c r="BW377" i="12"/>
  <c r="BX377" i="12"/>
  <c r="I378" i="12"/>
  <c r="J378" i="12"/>
  <c r="K378" i="12"/>
  <c r="L378" i="12"/>
  <c r="N378" i="12"/>
  <c r="O378" i="12"/>
  <c r="P378" i="12"/>
  <c r="Q378" i="12"/>
  <c r="R378" i="12"/>
  <c r="S378" i="12"/>
  <c r="T378" i="12"/>
  <c r="U378" i="12"/>
  <c r="V378" i="12"/>
  <c r="W378" i="12"/>
  <c r="X378" i="12"/>
  <c r="Y378" i="12"/>
  <c r="Z378" i="12"/>
  <c r="AA378" i="12"/>
  <c r="AB378" i="12"/>
  <c r="AC378" i="12"/>
  <c r="AE378" i="12"/>
  <c r="AF378" i="12"/>
  <c r="AG378" i="12"/>
  <c r="AH378" i="12"/>
  <c r="AI378" i="12"/>
  <c r="AJ378" i="12"/>
  <c r="AK378" i="12"/>
  <c r="AL378" i="12"/>
  <c r="AM378" i="12"/>
  <c r="AN378" i="12"/>
  <c r="AO378" i="12"/>
  <c r="AP378" i="12"/>
  <c r="AQ378" i="12"/>
  <c r="AR378" i="12"/>
  <c r="AS378" i="12"/>
  <c r="AT378" i="12"/>
  <c r="AV378" i="12"/>
  <c r="AW378" i="12"/>
  <c r="AX378" i="12"/>
  <c r="AY378" i="12"/>
  <c r="AZ378" i="12"/>
  <c r="BA378" i="12"/>
  <c r="BB378" i="12"/>
  <c r="BC378" i="12"/>
  <c r="BD378" i="12"/>
  <c r="BE378" i="12"/>
  <c r="BF378" i="12"/>
  <c r="BG378" i="12"/>
  <c r="BH378" i="12"/>
  <c r="BI378" i="12"/>
  <c r="BJ378" i="12"/>
  <c r="BK378" i="12"/>
  <c r="BM378" i="12"/>
  <c r="BN378" i="12"/>
  <c r="BO378" i="12"/>
  <c r="BP378" i="12"/>
  <c r="BQ378" i="12"/>
  <c r="BR378" i="12"/>
  <c r="BS378" i="12"/>
  <c r="BT378" i="12"/>
  <c r="BU378" i="12"/>
  <c r="BV378" i="12"/>
  <c r="BW378" i="12"/>
  <c r="BX378" i="12"/>
  <c r="I379" i="12"/>
  <c r="J379" i="12"/>
  <c r="K379" i="12"/>
  <c r="L379" i="12"/>
  <c r="N379" i="12"/>
  <c r="O379" i="12"/>
  <c r="P379" i="12"/>
  <c r="Q379" i="12"/>
  <c r="R379" i="12"/>
  <c r="S379" i="12"/>
  <c r="T379" i="12"/>
  <c r="U379" i="12"/>
  <c r="V379" i="12"/>
  <c r="W379" i="12"/>
  <c r="X379" i="12"/>
  <c r="Y379" i="12"/>
  <c r="Z379" i="12"/>
  <c r="AA379" i="12"/>
  <c r="AB379" i="12"/>
  <c r="AC379" i="12"/>
  <c r="AE379" i="12"/>
  <c r="AF379" i="12"/>
  <c r="AG379" i="12"/>
  <c r="AH379" i="12"/>
  <c r="AI379" i="12"/>
  <c r="AJ379" i="12"/>
  <c r="AK379" i="12"/>
  <c r="AL379" i="12"/>
  <c r="AM379" i="12"/>
  <c r="AN379" i="12"/>
  <c r="AO379" i="12"/>
  <c r="AP379" i="12"/>
  <c r="AQ379" i="12"/>
  <c r="AR379" i="12"/>
  <c r="AS379" i="12"/>
  <c r="AT379" i="12"/>
  <c r="AV379" i="12"/>
  <c r="AW379" i="12"/>
  <c r="AX379" i="12"/>
  <c r="AY379" i="12"/>
  <c r="AZ379" i="12"/>
  <c r="BA379" i="12"/>
  <c r="BB379" i="12"/>
  <c r="BC379" i="12"/>
  <c r="BD379" i="12"/>
  <c r="BE379" i="12"/>
  <c r="BF379" i="12"/>
  <c r="BG379" i="12"/>
  <c r="BH379" i="12"/>
  <c r="BI379" i="12"/>
  <c r="BJ379" i="12"/>
  <c r="BK379" i="12"/>
  <c r="BM379" i="12"/>
  <c r="BN379" i="12"/>
  <c r="BO379" i="12"/>
  <c r="BP379" i="12"/>
  <c r="BQ379" i="12"/>
  <c r="BR379" i="12"/>
  <c r="BS379" i="12"/>
  <c r="BT379" i="12"/>
  <c r="BU379" i="12"/>
  <c r="BV379" i="12"/>
  <c r="BW379" i="12"/>
  <c r="BX379" i="12"/>
  <c r="I380" i="12"/>
  <c r="J380" i="12"/>
  <c r="K380" i="12"/>
  <c r="L380" i="12"/>
  <c r="N380" i="12"/>
  <c r="O380" i="12"/>
  <c r="P380" i="12"/>
  <c r="Q380" i="12"/>
  <c r="R380" i="12"/>
  <c r="S380" i="12"/>
  <c r="T380" i="12"/>
  <c r="U380" i="12"/>
  <c r="V380" i="12"/>
  <c r="W380" i="12"/>
  <c r="X380" i="12"/>
  <c r="Y380" i="12"/>
  <c r="Z380" i="12"/>
  <c r="AA380" i="12"/>
  <c r="AB380" i="12"/>
  <c r="AC380" i="12"/>
  <c r="AE380" i="12"/>
  <c r="AF380" i="12"/>
  <c r="AG380" i="12"/>
  <c r="AH380" i="12"/>
  <c r="AI380" i="12"/>
  <c r="AJ380" i="12"/>
  <c r="AK380" i="12"/>
  <c r="AL380" i="12"/>
  <c r="AM380" i="12"/>
  <c r="AN380" i="12"/>
  <c r="AO380" i="12"/>
  <c r="AP380" i="12"/>
  <c r="AQ380" i="12"/>
  <c r="AR380" i="12"/>
  <c r="AS380" i="12"/>
  <c r="AT380" i="12"/>
  <c r="AV380" i="12"/>
  <c r="AW380" i="12"/>
  <c r="AX380" i="12"/>
  <c r="AY380" i="12"/>
  <c r="AZ380" i="12"/>
  <c r="BA380" i="12"/>
  <c r="BB380" i="12"/>
  <c r="BC380" i="12"/>
  <c r="BD380" i="12"/>
  <c r="BE380" i="12"/>
  <c r="BF380" i="12"/>
  <c r="BG380" i="12"/>
  <c r="BH380" i="12"/>
  <c r="BI380" i="12"/>
  <c r="BJ380" i="12"/>
  <c r="BK380" i="12"/>
  <c r="BM380" i="12"/>
  <c r="BN380" i="12"/>
  <c r="BO380" i="12"/>
  <c r="BP380" i="12"/>
  <c r="BQ380" i="12"/>
  <c r="BR380" i="12"/>
  <c r="BS380" i="12"/>
  <c r="BT380" i="12"/>
  <c r="BU380" i="12"/>
  <c r="BV380" i="12"/>
  <c r="BW380" i="12"/>
  <c r="BX380" i="12"/>
  <c r="I381" i="12"/>
  <c r="J381" i="12"/>
  <c r="K381" i="12"/>
  <c r="L381" i="12"/>
  <c r="N381" i="12"/>
  <c r="O381" i="12"/>
  <c r="P381" i="12"/>
  <c r="Q381" i="12"/>
  <c r="R381" i="12"/>
  <c r="S381" i="12"/>
  <c r="T381" i="12"/>
  <c r="U381" i="12"/>
  <c r="V381" i="12"/>
  <c r="W381" i="12"/>
  <c r="X381" i="12"/>
  <c r="Y381" i="12"/>
  <c r="Z381" i="12"/>
  <c r="AA381" i="12"/>
  <c r="AB381" i="12"/>
  <c r="AC381" i="12"/>
  <c r="AE381" i="12"/>
  <c r="AF381" i="12"/>
  <c r="AG381" i="12"/>
  <c r="AH381" i="12"/>
  <c r="AI381" i="12"/>
  <c r="AJ381" i="12"/>
  <c r="AK381" i="12"/>
  <c r="AL381" i="12"/>
  <c r="AM381" i="12"/>
  <c r="AN381" i="12"/>
  <c r="AO381" i="12"/>
  <c r="AP381" i="12"/>
  <c r="AQ381" i="12"/>
  <c r="AR381" i="12"/>
  <c r="AS381" i="12"/>
  <c r="AT381" i="12"/>
  <c r="AV381" i="12"/>
  <c r="AW381" i="12"/>
  <c r="AX381" i="12"/>
  <c r="AY381" i="12"/>
  <c r="AZ381" i="12"/>
  <c r="BA381" i="12"/>
  <c r="BB381" i="12"/>
  <c r="BC381" i="12"/>
  <c r="BD381" i="12"/>
  <c r="BE381" i="12"/>
  <c r="BF381" i="12"/>
  <c r="BG381" i="12"/>
  <c r="BH381" i="12"/>
  <c r="BI381" i="12"/>
  <c r="BJ381" i="12"/>
  <c r="BK381" i="12"/>
  <c r="BM381" i="12"/>
  <c r="BN381" i="12"/>
  <c r="BO381" i="12"/>
  <c r="BP381" i="12"/>
  <c r="BQ381" i="12"/>
  <c r="BR381" i="12"/>
  <c r="BS381" i="12"/>
  <c r="BT381" i="12"/>
  <c r="BU381" i="12"/>
  <c r="BV381" i="12"/>
  <c r="BW381" i="12"/>
  <c r="BX381" i="12"/>
  <c r="I382" i="12"/>
  <c r="J382" i="12"/>
  <c r="K382" i="12"/>
  <c r="L382" i="12"/>
  <c r="N382" i="12"/>
  <c r="O382" i="12"/>
  <c r="P382" i="12"/>
  <c r="Q382" i="12"/>
  <c r="R382" i="12"/>
  <c r="S382" i="12"/>
  <c r="T382" i="12"/>
  <c r="U382" i="12"/>
  <c r="V382" i="12"/>
  <c r="W382" i="12"/>
  <c r="X382" i="12"/>
  <c r="Y382" i="12"/>
  <c r="Z382" i="12"/>
  <c r="AA382" i="12"/>
  <c r="AB382" i="12"/>
  <c r="AC382" i="12"/>
  <c r="AE382" i="12"/>
  <c r="AF382" i="12"/>
  <c r="AG382" i="12"/>
  <c r="AH382" i="12"/>
  <c r="AI382" i="12"/>
  <c r="AJ382" i="12"/>
  <c r="AK382" i="12"/>
  <c r="AL382" i="12"/>
  <c r="AM382" i="12"/>
  <c r="AN382" i="12"/>
  <c r="AO382" i="12"/>
  <c r="AP382" i="12"/>
  <c r="AQ382" i="12"/>
  <c r="AR382" i="12"/>
  <c r="AS382" i="12"/>
  <c r="AT382" i="12"/>
  <c r="AV382" i="12"/>
  <c r="AW382" i="12"/>
  <c r="AX382" i="12"/>
  <c r="AY382" i="12"/>
  <c r="AZ382" i="12"/>
  <c r="BA382" i="12"/>
  <c r="BB382" i="12"/>
  <c r="BC382" i="12"/>
  <c r="BD382" i="12"/>
  <c r="BE382" i="12"/>
  <c r="BF382" i="12"/>
  <c r="BG382" i="12"/>
  <c r="BH382" i="12"/>
  <c r="BI382" i="12"/>
  <c r="BJ382" i="12"/>
  <c r="BK382" i="12"/>
  <c r="BM382" i="12"/>
  <c r="BN382" i="12"/>
  <c r="BO382" i="12"/>
  <c r="BP382" i="12"/>
  <c r="BQ382" i="12"/>
  <c r="BR382" i="12"/>
  <c r="BS382" i="12"/>
  <c r="BT382" i="12"/>
  <c r="BU382" i="12"/>
  <c r="BV382" i="12"/>
  <c r="BW382" i="12"/>
  <c r="BX382" i="12"/>
  <c r="I383" i="12"/>
  <c r="J383" i="12"/>
  <c r="K383" i="12"/>
  <c r="L383" i="12"/>
  <c r="N383" i="12"/>
  <c r="O383" i="12"/>
  <c r="P383" i="12"/>
  <c r="Q383" i="12"/>
  <c r="R383" i="12"/>
  <c r="S383" i="12"/>
  <c r="T383" i="12"/>
  <c r="U383" i="12"/>
  <c r="V383" i="12"/>
  <c r="W383" i="12"/>
  <c r="X383" i="12"/>
  <c r="Y383" i="12"/>
  <c r="Z383" i="12"/>
  <c r="AA383" i="12"/>
  <c r="AB383" i="12"/>
  <c r="AC383" i="12"/>
  <c r="AE383" i="12"/>
  <c r="AF383" i="12"/>
  <c r="AG383" i="12"/>
  <c r="AH383" i="12"/>
  <c r="AI383" i="12"/>
  <c r="AJ383" i="12"/>
  <c r="AK383" i="12"/>
  <c r="AL383" i="12"/>
  <c r="AM383" i="12"/>
  <c r="AN383" i="12"/>
  <c r="AO383" i="12"/>
  <c r="AP383" i="12"/>
  <c r="AQ383" i="12"/>
  <c r="AR383" i="12"/>
  <c r="AS383" i="12"/>
  <c r="AT383" i="12"/>
  <c r="AV383" i="12"/>
  <c r="AW383" i="12"/>
  <c r="AX383" i="12"/>
  <c r="AY383" i="12"/>
  <c r="AZ383" i="12"/>
  <c r="BA383" i="12"/>
  <c r="BB383" i="12"/>
  <c r="BC383" i="12"/>
  <c r="BD383" i="12"/>
  <c r="BE383" i="12"/>
  <c r="BF383" i="12"/>
  <c r="BG383" i="12"/>
  <c r="BH383" i="12"/>
  <c r="BI383" i="12"/>
  <c r="BJ383" i="12"/>
  <c r="BK383" i="12"/>
  <c r="BM383" i="12"/>
  <c r="BN383" i="12"/>
  <c r="BO383" i="12"/>
  <c r="BP383" i="12"/>
  <c r="BQ383" i="12"/>
  <c r="BR383" i="12"/>
  <c r="BS383" i="12"/>
  <c r="BT383" i="12"/>
  <c r="BU383" i="12"/>
  <c r="BV383" i="12"/>
  <c r="BW383" i="12"/>
  <c r="BX383" i="12"/>
  <c r="I384" i="12"/>
  <c r="J384" i="12"/>
  <c r="K384" i="12"/>
  <c r="L384" i="12"/>
  <c r="N384" i="12"/>
  <c r="O384" i="12"/>
  <c r="P384" i="12"/>
  <c r="Q384" i="12"/>
  <c r="R384" i="12"/>
  <c r="S384" i="12"/>
  <c r="T384" i="12"/>
  <c r="U384" i="12"/>
  <c r="V384" i="12"/>
  <c r="W384" i="12"/>
  <c r="X384" i="12"/>
  <c r="Y384" i="12"/>
  <c r="Z384" i="12"/>
  <c r="AA384" i="12"/>
  <c r="AB384" i="12"/>
  <c r="AC384" i="12"/>
  <c r="AE384" i="12"/>
  <c r="AF384" i="12"/>
  <c r="AG384" i="12"/>
  <c r="AH384" i="12"/>
  <c r="AI384" i="12"/>
  <c r="AJ384" i="12"/>
  <c r="AK384" i="12"/>
  <c r="AL384" i="12"/>
  <c r="AM384" i="12"/>
  <c r="AN384" i="12"/>
  <c r="AO384" i="12"/>
  <c r="AP384" i="12"/>
  <c r="AQ384" i="12"/>
  <c r="AR384" i="12"/>
  <c r="AS384" i="12"/>
  <c r="AT384" i="12"/>
  <c r="AV384" i="12"/>
  <c r="AW384" i="12"/>
  <c r="AX384" i="12"/>
  <c r="AY384" i="12"/>
  <c r="AZ384" i="12"/>
  <c r="BA384" i="12"/>
  <c r="BB384" i="12"/>
  <c r="BC384" i="12"/>
  <c r="BD384" i="12"/>
  <c r="BE384" i="12"/>
  <c r="BF384" i="12"/>
  <c r="BG384" i="12"/>
  <c r="BH384" i="12"/>
  <c r="BI384" i="12"/>
  <c r="BJ384" i="12"/>
  <c r="BK384" i="12"/>
  <c r="BM384" i="12"/>
  <c r="BN384" i="12"/>
  <c r="BO384" i="12"/>
  <c r="BP384" i="12"/>
  <c r="BQ384" i="12"/>
  <c r="BR384" i="12"/>
  <c r="BS384" i="12"/>
  <c r="BT384" i="12"/>
  <c r="BU384" i="12"/>
  <c r="BV384" i="12"/>
  <c r="BW384" i="12"/>
  <c r="BX384" i="12"/>
  <c r="I385" i="12"/>
  <c r="J385" i="12"/>
  <c r="K385" i="12"/>
  <c r="L385" i="12"/>
  <c r="N385" i="12"/>
  <c r="O385" i="12"/>
  <c r="P385" i="12"/>
  <c r="Q385" i="12"/>
  <c r="R385" i="12"/>
  <c r="S385" i="12"/>
  <c r="T385" i="12"/>
  <c r="U385" i="12"/>
  <c r="V385" i="12"/>
  <c r="W385" i="12"/>
  <c r="X385" i="12"/>
  <c r="Y385" i="12"/>
  <c r="Z385" i="12"/>
  <c r="AA385" i="12"/>
  <c r="AB385" i="12"/>
  <c r="AC385" i="12"/>
  <c r="AE385" i="12"/>
  <c r="AF385" i="12"/>
  <c r="AG385" i="12"/>
  <c r="AH385" i="12"/>
  <c r="AI385" i="12"/>
  <c r="AJ385" i="12"/>
  <c r="AK385" i="12"/>
  <c r="AL385" i="12"/>
  <c r="AM385" i="12"/>
  <c r="AN385" i="12"/>
  <c r="AO385" i="12"/>
  <c r="AP385" i="12"/>
  <c r="AQ385" i="12"/>
  <c r="AR385" i="12"/>
  <c r="AS385" i="12"/>
  <c r="AT385" i="12"/>
  <c r="AV385" i="12"/>
  <c r="AW385" i="12"/>
  <c r="AX385" i="12"/>
  <c r="AY385" i="12"/>
  <c r="AZ385" i="12"/>
  <c r="BA385" i="12"/>
  <c r="BB385" i="12"/>
  <c r="BC385" i="12"/>
  <c r="BD385" i="12"/>
  <c r="BE385" i="12"/>
  <c r="BF385" i="12"/>
  <c r="BG385" i="12"/>
  <c r="BH385" i="12"/>
  <c r="BI385" i="12"/>
  <c r="BJ385" i="12"/>
  <c r="BK385" i="12"/>
  <c r="BM385" i="12"/>
  <c r="BN385" i="12"/>
  <c r="BO385" i="12"/>
  <c r="BP385" i="12"/>
  <c r="BQ385" i="12"/>
  <c r="BR385" i="12"/>
  <c r="BS385" i="12"/>
  <c r="BT385" i="12"/>
  <c r="BU385" i="12"/>
  <c r="BV385" i="12"/>
  <c r="BW385" i="12"/>
  <c r="BX385" i="12"/>
  <c r="I386" i="12"/>
  <c r="J386" i="12"/>
  <c r="K386" i="12"/>
  <c r="L386" i="12"/>
  <c r="N386" i="12"/>
  <c r="O386" i="12"/>
  <c r="P386" i="12"/>
  <c r="Q386" i="12"/>
  <c r="R386" i="12"/>
  <c r="S386" i="12"/>
  <c r="T386" i="12"/>
  <c r="U386" i="12"/>
  <c r="V386" i="12"/>
  <c r="W386" i="12"/>
  <c r="X386" i="12"/>
  <c r="Y386" i="12"/>
  <c r="Z386" i="12"/>
  <c r="AA386" i="12"/>
  <c r="AB386" i="12"/>
  <c r="AC386" i="12"/>
  <c r="AE386" i="12"/>
  <c r="AF386" i="12"/>
  <c r="AG386" i="12"/>
  <c r="AH386" i="12"/>
  <c r="AI386" i="12"/>
  <c r="AJ386" i="12"/>
  <c r="AK386" i="12"/>
  <c r="AL386" i="12"/>
  <c r="AM386" i="12"/>
  <c r="AN386" i="12"/>
  <c r="AO386" i="12"/>
  <c r="AP386" i="12"/>
  <c r="AQ386" i="12"/>
  <c r="AR386" i="12"/>
  <c r="AS386" i="12"/>
  <c r="AT386" i="12"/>
  <c r="AV386" i="12"/>
  <c r="AW386" i="12"/>
  <c r="AX386" i="12"/>
  <c r="AY386" i="12"/>
  <c r="AZ386" i="12"/>
  <c r="BA386" i="12"/>
  <c r="BB386" i="12"/>
  <c r="BC386" i="12"/>
  <c r="BD386" i="12"/>
  <c r="BE386" i="12"/>
  <c r="BF386" i="12"/>
  <c r="BG386" i="12"/>
  <c r="BH386" i="12"/>
  <c r="BI386" i="12"/>
  <c r="BJ386" i="12"/>
  <c r="BK386" i="12"/>
  <c r="BM386" i="12"/>
  <c r="BN386" i="12"/>
  <c r="BO386" i="12"/>
  <c r="BP386" i="12"/>
  <c r="BQ386" i="12"/>
  <c r="BR386" i="12"/>
  <c r="BS386" i="12"/>
  <c r="BT386" i="12"/>
  <c r="BU386" i="12"/>
  <c r="BV386" i="12"/>
  <c r="BW386" i="12"/>
  <c r="BX386" i="12"/>
  <c r="I387" i="12"/>
  <c r="J387" i="12"/>
  <c r="K387" i="12"/>
  <c r="L387" i="12"/>
  <c r="N387" i="12"/>
  <c r="O387" i="12"/>
  <c r="P387" i="12"/>
  <c r="Q387" i="12"/>
  <c r="R387" i="12"/>
  <c r="S387" i="12"/>
  <c r="T387" i="12"/>
  <c r="U387" i="12"/>
  <c r="V387" i="12"/>
  <c r="W387" i="12"/>
  <c r="X387" i="12"/>
  <c r="Y387" i="12"/>
  <c r="Z387" i="12"/>
  <c r="AA387" i="12"/>
  <c r="AB387" i="12"/>
  <c r="AC387" i="12"/>
  <c r="AE387" i="12"/>
  <c r="AF387" i="12"/>
  <c r="AG387" i="12"/>
  <c r="AH387" i="12"/>
  <c r="AI387" i="12"/>
  <c r="AJ387" i="12"/>
  <c r="AK387" i="12"/>
  <c r="AL387" i="12"/>
  <c r="AM387" i="12"/>
  <c r="AN387" i="12"/>
  <c r="AO387" i="12"/>
  <c r="AP387" i="12"/>
  <c r="AQ387" i="12"/>
  <c r="AR387" i="12"/>
  <c r="AS387" i="12"/>
  <c r="AT387" i="12"/>
  <c r="AV387" i="12"/>
  <c r="AW387" i="12"/>
  <c r="AX387" i="12"/>
  <c r="AY387" i="12"/>
  <c r="AZ387" i="12"/>
  <c r="BA387" i="12"/>
  <c r="BB387" i="12"/>
  <c r="BC387" i="12"/>
  <c r="BD387" i="12"/>
  <c r="BE387" i="12"/>
  <c r="BF387" i="12"/>
  <c r="BG387" i="12"/>
  <c r="BH387" i="12"/>
  <c r="BI387" i="12"/>
  <c r="BJ387" i="12"/>
  <c r="BK387" i="12"/>
  <c r="BM387" i="12"/>
  <c r="BN387" i="12"/>
  <c r="BO387" i="12"/>
  <c r="BP387" i="12"/>
  <c r="BQ387" i="12"/>
  <c r="BR387" i="12"/>
  <c r="BS387" i="12"/>
  <c r="BT387" i="12"/>
  <c r="BU387" i="12"/>
  <c r="BV387" i="12"/>
  <c r="BW387" i="12"/>
  <c r="BX387" i="12"/>
  <c r="I388" i="12"/>
  <c r="J388" i="12"/>
  <c r="K388" i="12"/>
  <c r="L388" i="12"/>
  <c r="N388" i="12"/>
  <c r="O388" i="12"/>
  <c r="P388" i="12"/>
  <c r="Q388" i="12"/>
  <c r="R388" i="12"/>
  <c r="S388" i="12"/>
  <c r="T388" i="12"/>
  <c r="U388" i="12"/>
  <c r="V388" i="12"/>
  <c r="W388" i="12"/>
  <c r="X388" i="12"/>
  <c r="Y388" i="12"/>
  <c r="Z388" i="12"/>
  <c r="AA388" i="12"/>
  <c r="AB388" i="12"/>
  <c r="AC388" i="12"/>
  <c r="AE388" i="12"/>
  <c r="AF388" i="12"/>
  <c r="AG388" i="12"/>
  <c r="AH388" i="12"/>
  <c r="AI388" i="12"/>
  <c r="AJ388" i="12"/>
  <c r="AK388" i="12"/>
  <c r="AL388" i="12"/>
  <c r="AM388" i="12"/>
  <c r="AN388" i="12"/>
  <c r="AO388" i="12"/>
  <c r="AP388" i="12"/>
  <c r="AQ388" i="12"/>
  <c r="AR388" i="12"/>
  <c r="AS388" i="12"/>
  <c r="AT388" i="12"/>
  <c r="AV388" i="12"/>
  <c r="AW388" i="12"/>
  <c r="AX388" i="12"/>
  <c r="AY388" i="12"/>
  <c r="AZ388" i="12"/>
  <c r="BA388" i="12"/>
  <c r="BB388" i="12"/>
  <c r="BC388" i="12"/>
  <c r="BD388" i="12"/>
  <c r="BE388" i="12"/>
  <c r="BF388" i="12"/>
  <c r="BG388" i="12"/>
  <c r="BH388" i="12"/>
  <c r="BI388" i="12"/>
  <c r="BJ388" i="12"/>
  <c r="BK388" i="12"/>
  <c r="BM388" i="12"/>
  <c r="BN388" i="12"/>
  <c r="BO388" i="12"/>
  <c r="BP388" i="12"/>
  <c r="BQ388" i="12"/>
  <c r="BR388" i="12"/>
  <c r="BS388" i="12"/>
  <c r="BT388" i="12"/>
  <c r="BU388" i="12"/>
  <c r="BV388" i="12"/>
  <c r="BW388" i="12"/>
  <c r="BX388" i="12"/>
  <c r="I389" i="12"/>
  <c r="J389" i="12"/>
  <c r="K389" i="12"/>
  <c r="L389" i="12"/>
  <c r="N389" i="12"/>
  <c r="O389" i="12"/>
  <c r="P389" i="12"/>
  <c r="Q389" i="12"/>
  <c r="R389" i="12"/>
  <c r="S389" i="12"/>
  <c r="T389" i="12"/>
  <c r="U389" i="12"/>
  <c r="V389" i="12"/>
  <c r="W389" i="12"/>
  <c r="X389" i="12"/>
  <c r="Y389" i="12"/>
  <c r="Z389" i="12"/>
  <c r="AA389" i="12"/>
  <c r="AB389" i="12"/>
  <c r="AC389" i="12"/>
  <c r="AE389" i="12"/>
  <c r="AF389" i="12"/>
  <c r="AG389" i="12"/>
  <c r="AH389" i="12"/>
  <c r="AI389" i="12"/>
  <c r="AJ389" i="12"/>
  <c r="AK389" i="12"/>
  <c r="AL389" i="12"/>
  <c r="AM389" i="12"/>
  <c r="AN389" i="12"/>
  <c r="AO389" i="12"/>
  <c r="AP389" i="12"/>
  <c r="AQ389" i="12"/>
  <c r="AR389" i="12"/>
  <c r="AS389" i="12"/>
  <c r="AT389" i="12"/>
  <c r="AV389" i="12"/>
  <c r="AW389" i="12"/>
  <c r="AX389" i="12"/>
  <c r="AY389" i="12"/>
  <c r="AZ389" i="12"/>
  <c r="BA389" i="12"/>
  <c r="BB389" i="12"/>
  <c r="BC389" i="12"/>
  <c r="BD389" i="12"/>
  <c r="BE389" i="12"/>
  <c r="BF389" i="12"/>
  <c r="BG389" i="12"/>
  <c r="BH389" i="12"/>
  <c r="BI389" i="12"/>
  <c r="BJ389" i="12"/>
  <c r="BK389" i="12"/>
  <c r="BM389" i="12"/>
  <c r="BN389" i="12"/>
  <c r="BO389" i="12"/>
  <c r="BP389" i="12"/>
  <c r="BQ389" i="12"/>
  <c r="BR389" i="12"/>
  <c r="BS389" i="12"/>
  <c r="BT389" i="12"/>
  <c r="BU389" i="12"/>
  <c r="BV389" i="12"/>
  <c r="BW389" i="12"/>
  <c r="BX389" i="12"/>
  <c r="I390" i="12"/>
  <c r="J390" i="12"/>
  <c r="K390" i="12"/>
  <c r="L390" i="12"/>
  <c r="N390" i="12"/>
  <c r="O390" i="12"/>
  <c r="P390" i="12"/>
  <c r="Q390" i="12"/>
  <c r="R390" i="12"/>
  <c r="S390" i="12"/>
  <c r="T390" i="12"/>
  <c r="U390" i="12"/>
  <c r="V390" i="12"/>
  <c r="W390" i="12"/>
  <c r="X390" i="12"/>
  <c r="Y390" i="12"/>
  <c r="Z390" i="12"/>
  <c r="AA390" i="12"/>
  <c r="AB390" i="12"/>
  <c r="AC390" i="12"/>
  <c r="AE390" i="12"/>
  <c r="AF390" i="12"/>
  <c r="AG390" i="12"/>
  <c r="AH390" i="12"/>
  <c r="AI390" i="12"/>
  <c r="AJ390" i="12"/>
  <c r="AK390" i="12"/>
  <c r="AL390" i="12"/>
  <c r="AM390" i="12"/>
  <c r="AN390" i="12"/>
  <c r="AO390" i="12"/>
  <c r="AP390" i="12"/>
  <c r="AQ390" i="12"/>
  <c r="AR390" i="12"/>
  <c r="AS390" i="12"/>
  <c r="AT390" i="12"/>
  <c r="AV390" i="12"/>
  <c r="AW390" i="12"/>
  <c r="AX390" i="12"/>
  <c r="AY390" i="12"/>
  <c r="AZ390" i="12"/>
  <c r="BA390" i="12"/>
  <c r="BB390" i="12"/>
  <c r="BC390" i="12"/>
  <c r="BD390" i="12"/>
  <c r="BE390" i="12"/>
  <c r="BF390" i="12"/>
  <c r="BG390" i="12"/>
  <c r="BH390" i="12"/>
  <c r="BI390" i="12"/>
  <c r="BJ390" i="12"/>
  <c r="BK390" i="12"/>
  <c r="BM390" i="12"/>
  <c r="BN390" i="12"/>
  <c r="BO390" i="12"/>
  <c r="BP390" i="12"/>
  <c r="BQ390" i="12"/>
  <c r="BR390" i="12"/>
  <c r="BS390" i="12"/>
  <c r="BT390" i="12"/>
  <c r="BU390" i="12"/>
  <c r="BV390" i="12"/>
  <c r="BW390" i="12"/>
  <c r="BX390" i="12"/>
  <c r="I391" i="12"/>
  <c r="J391" i="12"/>
  <c r="K391" i="12"/>
  <c r="L391" i="12"/>
  <c r="N391" i="12"/>
  <c r="O391" i="12"/>
  <c r="P391" i="12"/>
  <c r="Q391" i="12"/>
  <c r="R391" i="12"/>
  <c r="S391" i="12"/>
  <c r="T391" i="12"/>
  <c r="U391" i="12"/>
  <c r="V391" i="12"/>
  <c r="W391" i="12"/>
  <c r="X391" i="12"/>
  <c r="Y391" i="12"/>
  <c r="Z391" i="12"/>
  <c r="AA391" i="12"/>
  <c r="AB391" i="12"/>
  <c r="AC391" i="12"/>
  <c r="AE391" i="12"/>
  <c r="AF391" i="12"/>
  <c r="AG391" i="12"/>
  <c r="AH391" i="12"/>
  <c r="AI391" i="12"/>
  <c r="AJ391" i="12"/>
  <c r="AK391" i="12"/>
  <c r="AL391" i="12"/>
  <c r="AM391" i="12"/>
  <c r="AN391" i="12"/>
  <c r="AO391" i="12"/>
  <c r="AP391" i="12"/>
  <c r="AQ391" i="12"/>
  <c r="AR391" i="12"/>
  <c r="AS391" i="12"/>
  <c r="AT391" i="12"/>
  <c r="AV391" i="12"/>
  <c r="AW391" i="12"/>
  <c r="AX391" i="12"/>
  <c r="AY391" i="12"/>
  <c r="AZ391" i="12"/>
  <c r="BA391" i="12"/>
  <c r="BB391" i="12"/>
  <c r="BC391" i="12"/>
  <c r="BD391" i="12"/>
  <c r="BE391" i="12"/>
  <c r="BF391" i="12"/>
  <c r="BG391" i="12"/>
  <c r="BH391" i="12"/>
  <c r="BI391" i="12"/>
  <c r="BJ391" i="12"/>
  <c r="BK391" i="12"/>
  <c r="BM391" i="12"/>
  <c r="BN391" i="12"/>
  <c r="BO391" i="12"/>
  <c r="BP391" i="12"/>
  <c r="BQ391" i="12"/>
  <c r="BR391" i="12"/>
  <c r="BS391" i="12"/>
  <c r="BT391" i="12"/>
  <c r="BU391" i="12"/>
  <c r="BV391" i="12"/>
  <c r="BW391" i="12"/>
  <c r="BX391" i="12"/>
  <c r="I392" i="12"/>
  <c r="J392" i="12"/>
  <c r="K392" i="12"/>
  <c r="L392" i="12"/>
  <c r="N392" i="12"/>
  <c r="O392" i="12"/>
  <c r="P392" i="12"/>
  <c r="Q392" i="12"/>
  <c r="R392" i="12"/>
  <c r="S392" i="12"/>
  <c r="T392" i="12"/>
  <c r="U392" i="12"/>
  <c r="V392" i="12"/>
  <c r="W392" i="12"/>
  <c r="X392" i="12"/>
  <c r="Y392" i="12"/>
  <c r="Z392" i="12"/>
  <c r="AA392" i="12"/>
  <c r="AB392" i="12"/>
  <c r="AC392" i="12"/>
  <c r="AE392" i="12"/>
  <c r="AF392" i="12"/>
  <c r="AG392" i="12"/>
  <c r="AH392" i="12"/>
  <c r="AI392" i="12"/>
  <c r="AJ392" i="12"/>
  <c r="AK392" i="12"/>
  <c r="AL392" i="12"/>
  <c r="AM392" i="12"/>
  <c r="AN392" i="12"/>
  <c r="AO392" i="12"/>
  <c r="AP392" i="12"/>
  <c r="AQ392" i="12"/>
  <c r="AR392" i="12"/>
  <c r="AS392" i="12"/>
  <c r="AT392" i="12"/>
  <c r="AV392" i="12"/>
  <c r="AW392" i="12"/>
  <c r="AX392" i="12"/>
  <c r="AY392" i="12"/>
  <c r="AZ392" i="12"/>
  <c r="BA392" i="12"/>
  <c r="BB392" i="12"/>
  <c r="BC392" i="12"/>
  <c r="BD392" i="12"/>
  <c r="BE392" i="12"/>
  <c r="BF392" i="12"/>
  <c r="BG392" i="12"/>
  <c r="BH392" i="12"/>
  <c r="BI392" i="12"/>
  <c r="BJ392" i="12"/>
  <c r="BK392" i="12"/>
  <c r="BM392" i="12"/>
  <c r="BN392" i="12"/>
  <c r="BO392" i="12"/>
  <c r="BP392" i="12"/>
  <c r="BQ392" i="12"/>
  <c r="BR392" i="12"/>
  <c r="BS392" i="12"/>
  <c r="BT392" i="12"/>
  <c r="BU392" i="12"/>
  <c r="BV392" i="12"/>
  <c r="BW392" i="12"/>
  <c r="BX392" i="12"/>
  <c r="I393" i="12"/>
  <c r="J393" i="12"/>
  <c r="K393" i="12"/>
  <c r="L393" i="12"/>
  <c r="N393" i="12"/>
  <c r="O393" i="12"/>
  <c r="P393" i="12"/>
  <c r="Q393" i="12"/>
  <c r="R393" i="12"/>
  <c r="S393" i="12"/>
  <c r="T393" i="12"/>
  <c r="U393" i="12"/>
  <c r="V393" i="12"/>
  <c r="W393" i="12"/>
  <c r="X393" i="12"/>
  <c r="Y393" i="12"/>
  <c r="Z393" i="12"/>
  <c r="AA393" i="12"/>
  <c r="AB393" i="12"/>
  <c r="AC393" i="12"/>
  <c r="AE393" i="12"/>
  <c r="AF393" i="12"/>
  <c r="AG393" i="12"/>
  <c r="AH393" i="12"/>
  <c r="AI393" i="12"/>
  <c r="AJ393" i="12"/>
  <c r="AK393" i="12"/>
  <c r="AL393" i="12"/>
  <c r="AM393" i="12"/>
  <c r="AN393" i="12"/>
  <c r="AO393" i="12"/>
  <c r="AP393" i="12"/>
  <c r="AQ393" i="12"/>
  <c r="AR393" i="12"/>
  <c r="AS393" i="12"/>
  <c r="AT393" i="12"/>
  <c r="AV393" i="12"/>
  <c r="AW393" i="12"/>
  <c r="AX393" i="12"/>
  <c r="AY393" i="12"/>
  <c r="AZ393" i="12"/>
  <c r="BA393" i="12"/>
  <c r="BB393" i="12"/>
  <c r="BC393" i="12"/>
  <c r="BD393" i="12"/>
  <c r="BE393" i="12"/>
  <c r="BF393" i="12"/>
  <c r="BG393" i="12"/>
  <c r="BH393" i="12"/>
  <c r="BI393" i="12"/>
  <c r="BJ393" i="12"/>
  <c r="BK393" i="12"/>
  <c r="BM393" i="12"/>
  <c r="BN393" i="12"/>
  <c r="BO393" i="12"/>
  <c r="BP393" i="12"/>
  <c r="BQ393" i="12"/>
  <c r="BR393" i="12"/>
  <c r="BS393" i="12"/>
  <c r="BT393" i="12"/>
  <c r="BU393" i="12"/>
  <c r="BV393" i="12"/>
  <c r="BW393" i="12"/>
  <c r="BX393" i="12"/>
  <c r="I394" i="12"/>
  <c r="J394" i="12"/>
  <c r="K394" i="12"/>
  <c r="L394" i="12"/>
  <c r="N394" i="12"/>
  <c r="O394" i="12"/>
  <c r="P394" i="12"/>
  <c r="Q394" i="12"/>
  <c r="R394" i="12"/>
  <c r="S394" i="12"/>
  <c r="T394" i="12"/>
  <c r="U394" i="12"/>
  <c r="V394" i="12"/>
  <c r="W394" i="12"/>
  <c r="X394" i="12"/>
  <c r="Y394" i="12"/>
  <c r="Z394" i="12"/>
  <c r="AA394" i="12"/>
  <c r="AB394" i="12"/>
  <c r="AC394" i="12"/>
  <c r="AE394" i="12"/>
  <c r="AF394" i="12"/>
  <c r="AG394" i="12"/>
  <c r="AH394" i="12"/>
  <c r="AI394" i="12"/>
  <c r="AJ394" i="12"/>
  <c r="AK394" i="12"/>
  <c r="AL394" i="12"/>
  <c r="AM394" i="12"/>
  <c r="AN394" i="12"/>
  <c r="AO394" i="12"/>
  <c r="AP394" i="12"/>
  <c r="AQ394" i="12"/>
  <c r="AR394" i="12"/>
  <c r="AS394" i="12"/>
  <c r="AT394" i="12"/>
  <c r="AV394" i="12"/>
  <c r="AW394" i="12"/>
  <c r="AX394" i="12"/>
  <c r="AY394" i="12"/>
  <c r="AZ394" i="12"/>
  <c r="BA394" i="12"/>
  <c r="BB394" i="12"/>
  <c r="BC394" i="12"/>
  <c r="BD394" i="12"/>
  <c r="BE394" i="12"/>
  <c r="BF394" i="12"/>
  <c r="BG394" i="12"/>
  <c r="BH394" i="12"/>
  <c r="BI394" i="12"/>
  <c r="BJ394" i="12"/>
  <c r="BK394" i="12"/>
  <c r="BM394" i="12"/>
  <c r="BN394" i="12"/>
  <c r="BO394" i="12"/>
  <c r="BP394" i="12"/>
  <c r="BQ394" i="12"/>
  <c r="BR394" i="12"/>
  <c r="BS394" i="12"/>
  <c r="BT394" i="12"/>
  <c r="BU394" i="12"/>
  <c r="BV394" i="12"/>
  <c r="BW394" i="12"/>
  <c r="BX394" i="12"/>
  <c r="I395" i="12"/>
  <c r="J395" i="12"/>
  <c r="K395" i="12"/>
  <c r="L395" i="12"/>
  <c r="N395" i="12"/>
  <c r="O395" i="12"/>
  <c r="P395" i="12"/>
  <c r="Q395" i="12"/>
  <c r="R395" i="12"/>
  <c r="S395" i="12"/>
  <c r="T395" i="12"/>
  <c r="U395" i="12"/>
  <c r="V395" i="12"/>
  <c r="W395" i="12"/>
  <c r="X395" i="12"/>
  <c r="Y395" i="12"/>
  <c r="Z395" i="12"/>
  <c r="AA395" i="12"/>
  <c r="AB395" i="12"/>
  <c r="AC395" i="12"/>
  <c r="AE395" i="12"/>
  <c r="AF395" i="12"/>
  <c r="AG395" i="12"/>
  <c r="AH395" i="12"/>
  <c r="AI395" i="12"/>
  <c r="AJ395" i="12"/>
  <c r="AK395" i="12"/>
  <c r="AL395" i="12"/>
  <c r="AM395" i="12"/>
  <c r="AN395" i="12"/>
  <c r="AO395" i="12"/>
  <c r="AP395" i="12"/>
  <c r="AQ395" i="12"/>
  <c r="AR395" i="12"/>
  <c r="AS395" i="12"/>
  <c r="AT395" i="12"/>
  <c r="AV395" i="12"/>
  <c r="AW395" i="12"/>
  <c r="AX395" i="12"/>
  <c r="AY395" i="12"/>
  <c r="AZ395" i="12"/>
  <c r="BA395" i="12"/>
  <c r="BB395" i="12"/>
  <c r="BC395" i="12"/>
  <c r="BD395" i="12"/>
  <c r="BE395" i="12"/>
  <c r="BF395" i="12"/>
  <c r="BG395" i="12"/>
  <c r="BH395" i="12"/>
  <c r="BI395" i="12"/>
  <c r="BJ395" i="12"/>
  <c r="BK395" i="12"/>
  <c r="BM395" i="12"/>
  <c r="BN395" i="12"/>
  <c r="BO395" i="12"/>
  <c r="BP395" i="12"/>
  <c r="BQ395" i="12"/>
  <c r="BR395" i="12"/>
  <c r="BS395" i="12"/>
  <c r="BT395" i="12"/>
  <c r="BU395" i="12"/>
  <c r="BV395" i="12"/>
  <c r="BW395" i="12"/>
  <c r="BX395" i="12"/>
  <c r="I396" i="12"/>
  <c r="J396" i="12"/>
  <c r="K396" i="12"/>
  <c r="L396" i="12"/>
  <c r="N396" i="12"/>
  <c r="O396" i="12"/>
  <c r="P396" i="12"/>
  <c r="Q396" i="12"/>
  <c r="R396" i="12"/>
  <c r="S396" i="12"/>
  <c r="T396" i="12"/>
  <c r="U396" i="12"/>
  <c r="V396" i="12"/>
  <c r="W396" i="12"/>
  <c r="X396" i="12"/>
  <c r="Y396" i="12"/>
  <c r="Z396" i="12"/>
  <c r="AA396" i="12"/>
  <c r="AB396" i="12"/>
  <c r="AC396" i="12"/>
  <c r="AE396" i="12"/>
  <c r="AF396" i="12"/>
  <c r="AG396" i="12"/>
  <c r="AH396" i="12"/>
  <c r="AI396" i="12"/>
  <c r="AJ396" i="12"/>
  <c r="AK396" i="12"/>
  <c r="AL396" i="12"/>
  <c r="AM396" i="12"/>
  <c r="AN396" i="12"/>
  <c r="AO396" i="12"/>
  <c r="AP396" i="12"/>
  <c r="AQ396" i="12"/>
  <c r="AR396" i="12"/>
  <c r="AS396" i="12"/>
  <c r="AT396" i="12"/>
  <c r="AV396" i="12"/>
  <c r="AW396" i="12"/>
  <c r="AX396" i="12"/>
  <c r="AY396" i="12"/>
  <c r="AZ396" i="12"/>
  <c r="BA396" i="12"/>
  <c r="BB396" i="12"/>
  <c r="BC396" i="12"/>
  <c r="BD396" i="12"/>
  <c r="BE396" i="12"/>
  <c r="BF396" i="12"/>
  <c r="BG396" i="12"/>
  <c r="BH396" i="12"/>
  <c r="BI396" i="12"/>
  <c r="BJ396" i="12"/>
  <c r="BK396" i="12"/>
  <c r="BM396" i="12"/>
  <c r="BN396" i="12"/>
  <c r="BO396" i="12"/>
  <c r="BP396" i="12"/>
  <c r="BQ396" i="12"/>
  <c r="BR396" i="12"/>
  <c r="BS396" i="12"/>
  <c r="BT396" i="12"/>
  <c r="BU396" i="12"/>
  <c r="BV396" i="12"/>
  <c r="BW396" i="12"/>
  <c r="BX396" i="12"/>
  <c r="I397" i="12"/>
  <c r="J397" i="12"/>
  <c r="K397" i="12"/>
  <c r="L397" i="12"/>
  <c r="N397" i="12"/>
  <c r="O397" i="12"/>
  <c r="P397" i="12"/>
  <c r="Q397" i="12"/>
  <c r="R397" i="12"/>
  <c r="S397" i="12"/>
  <c r="T397" i="12"/>
  <c r="U397" i="12"/>
  <c r="V397" i="12"/>
  <c r="W397" i="12"/>
  <c r="X397" i="12"/>
  <c r="Y397" i="12"/>
  <c r="Z397" i="12"/>
  <c r="AA397" i="12"/>
  <c r="AB397" i="12"/>
  <c r="AC397" i="12"/>
  <c r="AE397" i="12"/>
  <c r="AF397" i="12"/>
  <c r="AG397" i="12"/>
  <c r="AH397" i="12"/>
  <c r="AI397" i="12"/>
  <c r="AJ397" i="12"/>
  <c r="AK397" i="12"/>
  <c r="AL397" i="12"/>
  <c r="AM397" i="12"/>
  <c r="AN397" i="12"/>
  <c r="AO397" i="12"/>
  <c r="AP397" i="12"/>
  <c r="AQ397" i="12"/>
  <c r="AR397" i="12"/>
  <c r="AS397" i="12"/>
  <c r="AT397" i="12"/>
  <c r="AV397" i="12"/>
  <c r="AW397" i="12"/>
  <c r="AX397" i="12"/>
  <c r="AY397" i="12"/>
  <c r="AZ397" i="12"/>
  <c r="BA397" i="12"/>
  <c r="BB397" i="12"/>
  <c r="BC397" i="12"/>
  <c r="BD397" i="12"/>
  <c r="BE397" i="12"/>
  <c r="BF397" i="12"/>
  <c r="BG397" i="12"/>
  <c r="BH397" i="12"/>
  <c r="BI397" i="12"/>
  <c r="BJ397" i="12"/>
  <c r="BK397" i="12"/>
  <c r="BM397" i="12"/>
  <c r="BN397" i="12"/>
  <c r="BO397" i="12"/>
  <c r="BP397" i="12"/>
  <c r="BQ397" i="12"/>
  <c r="BR397" i="12"/>
  <c r="BS397" i="12"/>
  <c r="BT397" i="12"/>
  <c r="BU397" i="12"/>
  <c r="BV397" i="12"/>
  <c r="BW397" i="12"/>
  <c r="BX397" i="12"/>
  <c r="I398" i="12"/>
  <c r="J398" i="12"/>
  <c r="K398" i="12"/>
  <c r="L398" i="12"/>
  <c r="N398" i="12"/>
  <c r="O398" i="12"/>
  <c r="P398" i="12"/>
  <c r="Q398" i="12"/>
  <c r="R398" i="12"/>
  <c r="S398" i="12"/>
  <c r="T398" i="12"/>
  <c r="U398" i="12"/>
  <c r="V398" i="12"/>
  <c r="W398" i="12"/>
  <c r="X398" i="12"/>
  <c r="Y398" i="12"/>
  <c r="Z398" i="12"/>
  <c r="AA398" i="12"/>
  <c r="AB398" i="12"/>
  <c r="AC398" i="12"/>
  <c r="AE398" i="12"/>
  <c r="AF398" i="12"/>
  <c r="AG398" i="12"/>
  <c r="AH398" i="12"/>
  <c r="AI398" i="12"/>
  <c r="AJ398" i="12"/>
  <c r="AK398" i="12"/>
  <c r="AL398" i="12"/>
  <c r="AM398" i="12"/>
  <c r="AN398" i="12"/>
  <c r="AO398" i="12"/>
  <c r="AP398" i="12"/>
  <c r="AQ398" i="12"/>
  <c r="AR398" i="12"/>
  <c r="AS398" i="12"/>
  <c r="AT398" i="12"/>
  <c r="AV398" i="12"/>
  <c r="AW398" i="12"/>
  <c r="AX398" i="12"/>
  <c r="AY398" i="12"/>
  <c r="AZ398" i="12"/>
  <c r="BA398" i="12"/>
  <c r="BB398" i="12"/>
  <c r="BC398" i="12"/>
  <c r="BD398" i="12"/>
  <c r="BE398" i="12"/>
  <c r="BF398" i="12"/>
  <c r="BG398" i="12"/>
  <c r="BH398" i="12"/>
  <c r="BI398" i="12"/>
  <c r="BJ398" i="12"/>
  <c r="BK398" i="12"/>
  <c r="BM398" i="12"/>
  <c r="BN398" i="12"/>
  <c r="BO398" i="12"/>
  <c r="BP398" i="12"/>
  <c r="BQ398" i="12"/>
  <c r="BR398" i="12"/>
  <c r="BS398" i="12"/>
  <c r="BT398" i="12"/>
  <c r="BU398" i="12"/>
  <c r="BV398" i="12"/>
  <c r="BW398" i="12"/>
  <c r="BX398" i="12"/>
  <c r="I399" i="12"/>
  <c r="J399" i="12"/>
  <c r="K399" i="12"/>
  <c r="L399" i="12"/>
  <c r="N399" i="12"/>
  <c r="O399" i="12"/>
  <c r="P399" i="12"/>
  <c r="Q399" i="12"/>
  <c r="R399" i="12"/>
  <c r="S399" i="12"/>
  <c r="T399" i="12"/>
  <c r="U399" i="12"/>
  <c r="V399" i="12"/>
  <c r="W399" i="12"/>
  <c r="X399" i="12"/>
  <c r="Y399" i="12"/>
  <c r="Z399" i="12"/>
  <c r="AA399" i="12"/>
  <c r="AB399" i="12"/>
  <c r="AC399" i="12"/>
  <c r="AE399" i="12"/>
  <c r="AF399" i="12"/>
  <c r="AG399" i="12"/>
  <c r="AH399" i="12"/>
  <c r="AI399" i="12"/>
  <c r="AJ399" i="12"/>
  <c r="AK399" i="12"/>
  <c r="AL399" i="12"/>
  <c r="AM399" i="12"/>
  <c r="AN399" i="12"/>
  <c r="AO399" i="12"/>
  <c r="AP399" i="12"/>
  <c r="AQ399" i="12"/>
  <c r="AR399" i="12"/>
  <c r="AS399" i="12"/>
  <c r="AT399" i="12"/>
  <c r="AV399" i="12"/>
  <c r="AW399" i="12"/>
  <c r="AX399" i="12"/>
  <c r="AY399" i="12"/>
  <c r="AZ399" i="12"/>
  <c r="BA399" i="12"/>
  <c r="BB399" i="12"/>
  <c r="BC399" i="12"/>
  <c r="BD399" i="12"/>
  <c r="BE399" i="12"/>
  <c r="BF399" i="12"/>
  <c r="BG399" i="12"/>
  <c r="BH399" i="12"/>
  <c r="BI399" i="12"/>
  <c r="BJ399" i="12"/>
  <c r="BK399" i="12"/>
  <c r="BM399" i="12"/>
  <c r="BN399" i="12"/>
  <c r="BO399" i="12"/>
  <c r="BP399" i="12"/>
  <c r="BQ399" i="12"/>
  <c r="BR399" i="12"/>
  <c r="BS399" i="12"/>
  <c r="BT399" i="12"/>
  <c r="BU399" i="12"/>
  <c r="BV399" i="12"/>
  <c r="BW399" i="12"/>
  <c r="BX399" i="12"/>
  <c r="I400" i="12"/>
  <c r="J400" i="12"/>
  <c r="K400" i="12"/>
  <c r="L400" i="12"/>
  <c r="N400" i="12"/>
  <c r="O400" i="12"/>
  <c r="P400" i="12"/>
  <c r="Q400" i="12"/>
  <c r="R400" i="12"/>
  <c r="S400" i="12"/>
  <c r="T400" i="12"/>
  <c r="U400" i="12"/>
  <c r="V400" i="12"/>
  <c r="W400" i="12"/>
  <c r="X400" i="12"/>
  <c r="Y400" i="12"/>
  <c r="Z400" i="12"/>
  <c r="AA400" i="12"/>
  <c r="AB400" i="12"/>
  <c r="AC400" i="12"/>
  <c r="AE400" i="12"/>
  <c r="AF400" i="12"/>
  <c r="AG400" i="12"/>
  <c r="AH400" i="12"/>
  <c r="AI400" i="12"/>
  <c r="AJ400" i="12"/>
  <c r="AK400" i="12"/>
  <c r="AL400" i="12"/>
  <c r="AM400" i="12"/>
  <c r="AN400" i="12"/>
  <c r="AO400" i="12"/>
  <c r="AP400" i="12"/>
  <c r="AQ400" i="12"/>
  <c r="AR400" i="12"/>
  <c r="AS400" i="12"/>
  <c r="AT400" i="12"/>
  <c r="AV400" i="12"/>
  <c r="AW400" i="12"/>
  <c r="AX400" i="12"/>
  <c r="AY400" i="12"/>
  <c r="AZ400" i="12"/>
  <c r="BA400" i="12"/>
  <c r="BB400" i="12"/>
  <c r="BC400" i="12"/>
  <c r="BD400" i="12"/>
  <c r="BE400" i="12"/>
  <c r="BF400" i="12"/>
  <c r="BG400" i="12"/>
  <c r="BH400" i="12"/>
  <c r="BI400" i="12"/>
  <c r="BJ400" i="12"/>
  <c r="BK400" i="12"/>
  <c r="BM400" i="12"/>
  <c r="BN400" i="12"/>
  <c r="BO400" i="12"/>
  <c r="BP400" i="12"/>
  <c r="BQ400" i="12"/>
  <c r="BR400" i="12"/>
  <c r="BS400" i="12"/>
  <c r="BT400" i="12"/>
  <c r="BU400" i="12"/>
  <c r="BV400" i="12"/>
  <c r="BW400" i="12"/>
  <c r="BX400" i="12"/>
  <c r="I401" i="12"/>
  <c r="J401" i="12"/>
  <c r="K401" i="12"/>
  <c r="L401" i="12"/>
  <c r="N401" i="12"/>
  <c r="O401" i="12"/>
  <c r="P401" i="12"/>
  <c r="Q401" i="12"/>
  <c r="R401" i="12"/>
  <c r="S401" i="12"/>
  <c r="T401" i="12"/>
  <c r="U401" i="12"/>
  <c r="V401" i="12"/>
  <c r="W401" i="12"/>
  <c r="X401" i="12"/>
  <c r="Y401" i="12"/>
  <c r="Z401" i="12"/>
  <c r="AA401" i="12"/>
  <c r="AB401" i="12"/>
  <c r="AC401" i="12"/>
  <c r="AE401" i="12"/>
  <c r="AF401" i="12"/>
  <c r="AG401" i="12"/>
  <c r="AH401" i="12"/>
  <c r="AI401" i="12"/>
  <c r="AJ401" i="12"/>
  <c r="AK401" i="12"/>
  <c r="AL401" i="12"/>
  <c r="AM401" i="12"/>
  <c r="AN401" i="12"/>
  <c r="AO401" i="12"/>
  <c r="AP401" i="12"/>
  <c r="AQ401" i="12"/>
  <c r="AR401" i="12"/>
  <c r="AS401" i="12"/>
  <c r="AT401" i="12"/>
  <c r="AV401" i="12"/>
  <c r="AW401" i="12"/>
  <c r="AX401" i="12"/>
  <c r="AY401" i="12"/>
  <c r="AZ401" i="12"/>
  <c r="BA401" i="12"/>
  <c r="BB401" i="12"/>
  <c r="BC401" i="12"/>
  <c r="BD401" i="12"/>
  <c r="BE401" i="12"/>
  <c r="BF401" i="12"/>
  <c r="BG401" i="12"/>
  <c r="BH401" i="12"/>
  <c r="BI401" i="12"/>
  <c r="BJ401" i="12"/>
  <c r="BK401" i="12"/>
  <c r="BM401" i="12"/>
  <c r="BN401" i="12"/>
  <c r="BO401" i="12"/>
  <c r="BP401" i="12"/>
  <c r="BQ401" i="12"/>
  <c r="BR401" i="12"/>
  <c r="BS401" i="12"/>
  <c r="BT401" i="12"/>
  <c r="BU401" i="12"/>
  <c r="BV401" i="12"/>
  <c r="BW401" i="12"/>
  <c r="BX401" i="12"/>
  <c r="I402" i="12"/>
  <c r="J402" i="12"/>
  <c r="K402" i="12"/>
  <c r="L402" i="12"/>
  <c r="N402" i="12"/>
  <c r="O402" i="12"/>
  <c r="P402" i="12"/>
  <c r="Q402" i="12"/>
  <c r="R402" i="12"/>
  <c r="S402" i="12"/>
  <c r="T402" i="12"/>
  <c r="U402" i="12"/>
  <c r="V402" i="12"/>
  <c r="W402" i="12"/>
  <c r="X402" i="12"/>
  <c r="Y402" i="12"/>
  <c r="Z402" i="12"/>
  <c r="AA402" i="12"/>
  <c r="AB402" i="12"/>
  <c r="AC402" i="12"/>
  <c r="AE402" i="12"/>
  <c r="AF402" i="12"/>
  <c r="AG402" i="12"/>
  <c r="AH402" i="12"/>
  <c r="AI402" i="12"/>
  <c r="AJ402" i="12"/>
  <c r="AK402" i="12"/>
  <c r="AL402" i="12"/>
  <c r="AM402" i="12"/>
  <c r="AN402" i="12"/>
  <c r="AO402" i="12"/>
  <c r="AP402" i="12"/>
  <c r="AQ402" i="12"/>
  <c r="AR402" i="12"/>
  <c r="AS402" i="12"/>
  <c r="AT402" i="12"/>
  <c r="AV402" i="12"/>
  <c r="AW402" i="12"/>
  <c r="AX402" i="12"/>
  <c r="AY402" i="12"/>
  <c r="AZ402" i="12"/>
  <c r="BA402" i="12"/>
  <c r="BB402" i="12"/>
  <c r="BC402" i="12"/>
  <c r="BD402" i="12"/>
  <c r="BE402" i="12"/>
  <c r="BF402" i="12"/>
  <c r="BG402" i="12"/>
  <c r="BH402" i="12"/>
  <c r="BI402" i="12"/>
  <c r="BJ402" i="12"/>
  <c r="BK402" i="12"/>
  <c r="BM402" i="12"/>
  <c r="BN402" i="12"/>
  <c r="BO402" i="12"/>
  <c r="BP402" i="12"/>
  <c r="BQ402" i="12"/>
  <c r="BR402" i="12"/>
  <c r="BS402" i="12"/>
  <c r="BT402" i="12"/>
  <c r="BU402" i="12"/>
  <c r="BV402" i="12"/>
  <c r="BW402" i="12"/>
  <c r="BX402" i="12"/>
  <c r="I403" i="12"/>
  <c r="J403" i="12"/>
  <c r="K403" i="12"/>
  <c r="L403" i="12"/>
  <c r="N403" i="12"/>
  <c r="O403" i="12"/>
  <c r="P403" i="12"/>
  <c r="Q403" i="12"/>
  <c r="R403" i="12"/>
  <c r="S403" i="12"/>
  <c r="T403" i="12"/>
  <c r="U403" i="12"/>
  <c r="V403" i="12"/>
  <c r="W403" i="12"/>
  <c r="X403" i="12"/>
  <c r="Y403" i="12"/>
  <c r="Z403" i="12"/>
  <c r="AA403" i="12"/>
  <c r="AB403" i="12"/>
  <c r="AC403" i="12"/>
  <c r="AE403" i="12"/>
  <c r="AF403" i="12"/>
  <c r="AG403" i="12"/>
  <c r="AH403" i="12"/>
  <c r="AI403" i="12"/>
  <c r="AJ403" i="12"/>
  <c r="AK403" i="12"/>
  <c r="AL403" i="12"/>
  <c r="AM403" i="12"/>
  <c r="AN403" i="12"/>
  <c r="AO403" i="12"/>
  <c r="AP403" i="12"/>
  <c r="AQ403" i="12"/>
  <c r="AR403" i="12"/>
  <c r="AS403" i="12"/>
  <c r="AT403" i="12"/>
  <c r="AV403" i="12"/>
  <c r="AW403" i="12"/>
  <c r="AX403" i="12"/>
  <c r="AY403" i="12"/>
  <c r="AZ403" i="12"/>
  <c r="BA403" i="12"/>
  <c r="BB403" i="12"/>
  <c r="BC403" i="12"/>
  <c r="BD403" i="12"/>
  <c r="BE403" i="12"/>
  <c r="BF403" i="12"/>
  <c r="BG403" i="12"/>
  <c r="BH403" i="12"/>
  <c r="BI403" i="12"/>
  <c r="BJ403" i="12"/>
  <c r="BK403" i="12"/>
  <c r="BM403" i="12"/>
  <c r="BN403" i="12"/>
  <c r="BO403" i="12"/>
  <c r="BP403" i="12"/>
  <c r="BQ403" i="12"/>
  <c r="BR403" i="12"/>
  <c r="BS403" i="12"/>
  <c r="BT403" i="12"/>
  <c r="BU403" i="12"/>
  <c r="BV403" i="12"/>
  <c r="BW403" i="12"/>
  <c r="BX403" i="12"/>
  <c r="I404" i="12"/>
  <c r="J404" i="12"/>
  <c r="K404" i="12"/>
  <c r="L404" i="12"/>
  <c r="N404" i="12"/>
  <c r="O404" i="12"/>
  <c r="P404" i="12"/>
  <c r="Q404" i="12"/>
  <c r="R404" i="12"/>
  <c r="S404" i="12"/>
  <c r="T404" i="12"/>
  <c r="U404" i="12"/>
  <c r="V404" i="12"/>
  <c r="W404" i="12"/>
  <c r="X404" i="12"/>
  <c r="Y404" i="12"/>
  <c r="Z404" i="12"/>
  <c r="AA404" i="12"/>
  <c r="AB404" i="12"/>
  <c r="AC404" i="12"/>
  <c r="AE404" i="12"/>
  <c r="AF404" i="12"/>
  <c r="AG404" i="12"/>
  <c r="AH404" i="12"/>
  <c r="AI404" i="12"/>
  <c r="AJ404" i="12"/>
  <c r="AK404" i="12"/>
  <c r="AL404" i="12"/>
  <c r="AM404" i="12"/>
  <c r="AN404" i="12"/>
  <c r="AO404" i="12"/>
  <c r="AP404" i="12"/>
  <c r="AQ404" i="12"/>
  <c r="AR404" i="12"/>
  <c r="AS404" i="12"/>
  <c r="AT404" i="12"/>
  <c r="AV404" i="12"/>
  <c r="AW404" i="12"/>
  <c r="AX404" i="12"/>
  <c r="AY404" i="12"/>
  <c r="AZ404" i="12"/>
  <c r="BA404" i="12"/>
  <c r="BB404" i="12"/>
  <c r="BC404" i="12"/>
  <c r="BD404" i="12"/>
  <c r="BE404" i="12"/>
  <c r="BF404" i="12"/>
  <c r="BG404" i="12"/>
  <c r="BH404" i="12"/>
  <c r="BI404" i="12"/>
  <c r="BJ404" i="12"/>
  <c r="BK404" i="12"/>
  <c r="BM404" i="12"/>
  <c r="BN404" i="12"/>
  <c r="BO404" i="12"/>
  <c r="BP404" i="12"/>
  <c r="BQ404" i="12"/>
  <c r="BR404" i="12"/>
  <c r="BS404" i="12"/>
  <c r="BT404" i="12"/>
  <c r="BU404" i="12"/>
  <c r="BV404" i="12"/>
  <c r="BW404" i="12"/>
  <c r="BX404" i="12"/>
  <c r="I405" i="12"/>
  <c r="J405" i="12"/>
  <c r="K405" i="12"/>
  <c r="L405" i="12"/>
  <c r="N405" i="12"/>
  <c r="O405" i="12"/>
  <c r="P405" i="12"/>
  <c r="Q405" i="12"/>
  <c r="R405" i="12"/>
  <c r="S405" i="12"/>
  <c r="T405" i="12"/>
  <c r="U405" i="12"/>
  <c r="V405" i="12"/>
  <c r="W405" i="12"/>
  <c r="X405" i="12"/>
  <c r="Y405" i="12"/>
  <c r="Z405" i="12"/>
  <c r="AA405" i="12"/>
  <c r="AB405" i="12"/>
  <c r="AC405" i="12"/>
  <c r="AE405" i="12"/>
  <c r="AF405" i="12"/>
  <c r="AG405" i="12"/>
  <c r="AH405" i="12"/>
  <c r="AI405" i="12"/>
  <c r="AJ405" i="12"/>
  <c r="AK405" i="12"/>
  <c r="AL405" i="12"/>
  <c r="AM405" i="12"/>
  <c r="AN405" i="12"/>
  <c r="AO405" i="12"/>
  <c r="AP405" i="12"/>
  <c r="AQ405" i="12"/>
  <c r="AR405" i="12"/>
  <c r="AS405" i="12"/>
  <c r="AT405" i="12"/>
  <c r="AV405" i="12"/>
  <c r="AW405" i="12"/>
  <c r="AX405" i="12"/>
  <c r="AY405" i="12"/>
  <c r="AZ405" i="12"/>
  <c r="BA405" i="12"/>
  <c r="BB405" i="12"/>
  <c r="BC405" i="12"/>
  <c r="BD405" i="12"/>
  <c r="BE405" i="12"/>
  <c r="BF405" i="12"/>
  <c r="BG405" i="12"/>
  <c r="BH405" i="12"/>
  <c r="BI405" i="12"/>
  <c r="BJ405" i="12"/>
  <c r="BK405" i="12"/>
  <c r="BM405" i="12"/>
  <c r="BN405" i="12"/>
  <c r="BO405" i="12"/>
  <c r="BP405" i="12"/>
  <c r="BQ405" i="12"/>
  <c r="BR405" i="12"/>
  <c r="BS405" i="12"/>
  <c r="BT405" i="12"/>
  <c r="BU405" i="12"/>
  <c r="BV405" i="12"/>
  <c r="BW405" i="12"/>
  <c r="BX405" i="12"/>
  <c r="I406" i="12"/>
  <c r="J406" i="12"/>
  <c r="K406" i="12"/>
  <c r="L406" i="12"/>
  <c r="N406" i="12"/>
  <c r="O406" i="12"/>
  <c r="P406" i="12"/>
  <c r="Q406" i="12"/>
  <c r="R406" i="12"/>
  <c r="S406" i="12"/>
  <c r="T406" i="12"/>
  <c r="U406" i="12"/>
  <c r="V406" i="12"/>
  <c r="W406" i="12"/>
  <c r="X406" i="12"/>
  <c r="Y406" i="12"/>
  <c r="Z406" i="12"/>
  <c r="AA406" i="12"/>
  <c r="AB406" i="12"/>
  <c r="AC406" i="12"/>
  <c r="AE406" i="12"/>
  <c r="AF406" i="12"/>
  <c r="AG406" i="12"/>
  <c r="AH406" i="12"/>
  <c r="AI406" i="12"/>
  <c r="AJ406" i="12"/>
  <c r="AK406" i="12"/>
  <c r="AL406" i="12"/>
  <c r="AM406" i="12"/>
  <c r="AN406" i="12"/>
  <c r="AO406" i="12"/>
  <c r="AP406" i="12"/>
  <c r="AQ406" i="12"/>
  <c r="AR406" i="12"/>
  <c r="AS406" i="12"/>
  <c r="AT406" i="12"/>
  <c r="AV406" i="12"/>
  <c r="AW406" i="12"/>
  <c r="AX406" i="12"/>
  <c r="AY406" i="12"/>
  <c r="AZ406" i="12"/>
  <c r="BA406" i="12"/>
  <c r="BB406" i="12"/>
  <c r="BC406" i="12"/>
  <c r="BD406" i="12"/>
  <c r="BE406" i="12"/>
  <c r="BF406" i="12"/>
  <c r="BG406" i="12"/>
  <c r="BH406" i="12"/>
  <c r="BI406" i="12"/>
  <c r="BJ406" i="12"/>
  <c r="BK406" i="12"/>
  <c r="BM406" i="12"/>
  <c r="BN406" i="12"/>
  <c r="BO406" i="12"/>
  <c r="BP406" i="12"/>
  <c r="BQ406" i="12"/>
  <c r="BR406" i="12"/>
  <c r="BS406" i="12"/>
  <c r="BT406" i="12"/>
  <c r="BU406" i="12"/>
  <c r="BV406" i="12"/>
  <c r="BW406" i="12"/>
  <c r="BX406" i="12"/>
  <c r="I407" i="12"/>
  <c r="J407" i="12"/>
  <c r="K407" i="12"/>
  <c r="L407" i="12"/>
  <c r="N407" i="12"/>
  <c r="O407" i="12"/>
  <c r="P407" i="12"/>
  <c r="Q407" i="12"/>
  <c r="R407" i="12"/>
  <c r="S407" i="12"/>
  <c r="T407" i="12"/>
  <c r="U407" i="12"/>
  <c r="V407" i="12"/>
  <c r="W407" i="12"/>
  <c r="X407" i="12"/>
  <c r="Y407" i="12"/>
  <c r="Z407" i="12"/>
  <c r="AA407" i="12"/>
  <c r="AB407" i="12"/>
  <c r="AC407" i="12"/>
  <c r="AE407" i="12"/>
  <c r="AF407" i="12"/>
  <c r="AG407" i="12"/>
  <c r="AH407" i="12"/>
  <c r="AI407" i="12"/>
  <c r="AJ407" i="12"/>
  <c r="AK407" i="12"/>
  <c r="AL407" i="12"/>
  <c r="AM407" i="12"/>
  <c r="AN407" i="12"/>
  <c r="AO407" i="12"/>
  <c r="AP407" i="12"/>
  <c r="AQ407" i="12"/>
  <c r="AR407" i="12"/>
  <c r="AS407" i="12"/>
  <c r="AT407" i="12"/>
  <c r="AV407" i="12"/>
  <c r="AW407" i="12"/>
  <c r="AX407" i="12"/>
  <c r="AY407" i="12"/>
  <c r="AZ407" i="12"/>
  <c r="BA407" i="12"/>
  <c r="BB407" i="12"/>
  <c r="BC407" i="12"/>
  <c r="BD407" i="12"/>
  <c r="BE407" i="12"/>
  <c r="BF407" i="12"/>
  <c r="BG407" i="12"/>
  <c r="BH407" i="12"/>
  <c r="BI407" i="12"/>
  <c r="BJ407" i="12"/>
  <c r="BK407" i="12"/>
  <c r="BM407" i="12"/>
  <c r="BN407" i="12"/>
  <c r="BO407" i="12"/>
  <c r="BP407" i="12"/>
  <c r="BQ407" i="12"/>
  <c r="BR407" i="12"/>
  <c r="BS407" i="12"/>
  <c r="BT407" i="12"/>
  <c r="BU407" i="12"/>
  <c r="BV407" i="12"/>
  <c r="BW407" i="12"/>
  <c r="BX407" i="12"/>
  <c r="I408" i="12"/>
  <c r="J408" i="12"/>
  <c r="K408" i="12"/>
  <c r="L408" i="12"/>
  <c r="N408" i="12"/>
  <c r="O408" i="12"/>
  <c r="P408" i="12"/>
  <c r="Q408" i="12"/>
  <c r="R408" i="12"/>
  <c r="S408" i="12"/>
  <c r="T408" i="12"/>
  <c r="U408" i="12"/>
  <c r="V408" i="12"/>
  <c r="W408" i="12"/>
  <c r="X408" i="12"/>
  <c r="Y408" i="12"/>
  <c r="Z408" i="12"/>
  <c r="AA408" i="12"/>
  <c r="AB408" i="12"/>
  <c r="AC408" i="12"/>
  <c r="AE408" i="12"/>
  <c r="AF408" i="12"/>
  <c r="AG408" i="12"/>
  <c r="AH408" i="12"/>
  <c r="AI408" i="12"/>
  <c r="AJ408" i="12"/>
  <c r="AK408" i="12"/>
  <c r="AL408" i="12"/>
  <c r="AM408" i="12"/>
  <c r="AN408" i="12"/>
  <c r="AO408" i="12"/>
  <c r="AP408" i="12"/>
  <c r="AQ408" i="12"/>
  <c r="AR408" i="12"/>
  <c r="AS408" i="12"/>
  <c r="AT408" i="12"/>
  <c r="AV408" i="12"/>
  <c r="AW408" i="12"/>
  <c r="AX408" i="12"/>
  <c r="AY408" i="12"/>
  <c r="AZ408" i="12"/>
  <c r="BA408" i="12"/>
  <c r="BB408" i="12"/>
  <c r="BC408" i="12"/>
  <c r="BD408" i="12"/>
  <c r="BE408" i="12"/>
  <c r="BF408" i="12"/>
  <c r="BG408" i="12"/>
  <c r="BH408" i="12"/>
  <c r="BI408" i="12"/>
  <c r="BJ408" i="12"/>
  <c r="BK408" i="12"/>
  <c r="BM408" i="12"/>
  <c r="BN408" i="12"/>
  <c r="BO408" i="12"/>
  <c r="BP408" i="12"/>
  <c r="BQ408" i="12"/>
  <c r="BR408" i="12"/>
  <c r="BS408" i="12"/>
  <c r="BT408" i="12"/>
  <c r="BU408" i="12"/>
  <c r="BV408" i="12"/>
  <c r="BW408" i="12"/>
  <c r="BX408" i="12"/>
  <c r="I409" i="12"/>
  <c r="J409" i="12"/>
  <c r="K409" i="12"/>
  <c r="L409" i="12"/>
  <c r="N409" i="12"/>
  <c r="O409" i="12"/>
  <c r="P409" i="12"/>
  <c r="Q409" i="12"/>
  <c r="R409" i="12"/>
  <c r="S409" i="12"/>
  <c r="T409" i="12"/>
  <c r="U409" i="12"/>
  <c r="V409" i="12"/>
  <c r="W409" i="12"/>
  <c r="X409" i="12"/>
  <c r="Y409" i="12"/>
  <c r="Z409" i="12"/>
  <c r="AA409" i="12"/>
  <c r="AB409" i="12"/>
  <c r="AC409" i="12"/>
  <c r="AE409" i="12"/>
  <c r="AF409" i="12"/>
  <c r="AG409" i="12"/>
  <c r="AH409" i="12"/>
  <c r="AI409" i="12"/>
  <c r="AJ409" i="12"/>
  <c r="AK409" i="12"/>
  <c r="AL409" i="12"/>
  <c r="AM409" i="12"/>
  <c r="AN409" i="12"/>
  <c r="AO409" i="12"/>
  <c r="AP409" i="12"/>
  <c r="AQ409" i="12"/>
  <c r="AR409" i="12"/>
  <c r="AS409" i="12"/>
  <c r="AT409" i="12"/>
  <c r="AV409" i="12"/>
  <c r="AW409" i="12"/>
  <c r="AX409" i="12"/>
  <c r="AY409" i="12"/>
  <c r="AZ409" i="12"/>
  <c r="BA409" i="12"/>
  <c r="BB409" i="12"/>
  <c r="BC409" i="12"/>
  <c r="BD409" i="12"/>
  <c r="BE409" i="12"/>
  <c r="BF409" i="12"/>
  <c r="BG409" i="12"/>
  <c r="BH409" i="12"/>
  <c r="BI409" i="12"/>
  <c r="BJ409" i="12"/>
  <c r="BK409" i="12"/>
  <c r="BM409" i="12"/>
  <c r="BN409" i="12"/>
  <c r="BO409" i="12"/>
  <c r="BP409" i="12"/>
  <c r="BQ409" i="12"/>
  <c r="BR409" i="12"/>
  <c r="BS409" i="12"/>
  <c r="BT409" i="12"/>
  <c r="BU409" i="12"/>
  <c r="BV409" i="12"/>
  <c r="BW409" i="12"/>
  <c r="BX409" i="12"/>
  <c r="I410" i="12"/>
  <c r="J410" i="12"/>
  <c r="K410" i="12"/>
  <c r="L410" i="12"/>
  <c r="N410" i="12"/>
  <c r="O410" i="12"/>
  <c r="P410" i="12"/>
  <c r="Q410" i="12"/>
  <c r="R410" i="12"/>
  <c r="S410" i="12"/>
  <c r="T410" i="12"/>
  <c r="U410" i="12"/>
  <c r="V410" i="12"/>
  <c r="W410" i="12"/>
  <c r="X410" i="12"/>
  <c r="Y410" i="12"/>
  <c r="Z410" i="12"/>
  <c r="AA410" i="12"/>
  <c r="AB410" i="12"/>
  <c r="AC410" i="12"/>
  <c r="AE410" i="12"/>
  <c r="AF410" i="12"/>
  <c r="AG410" i="12"/>
  <c r="AH410" i="12"/>
  <c r="AI410" i="12"/>
  <c r="AJ410" i="12"/>
  <c r="AK410" i="12"/>
  <c r="AL410" i="12"/>
  <c r="AM410" i="12"/>
  <c r="AN410" i="12"/>
  <c r="AO410" i="12"/>
  <c r="AP410" i="12"/>
  <c r="AQ410" i="12"/>
  <c r="AR410" i="12"/>
  <c r="AS410" i="12"/>
  <c r="AT410" i="12"/>
  <c r="AV410" i="12"/>
  <c r="AW410" i="12"/>
  <c r="AX410" i="12"/>
  <c r="AY410" i="12"/>
  <c r="AZ410" i="12"/>
  <c r="BA410" i="12"/>
  <c r="BB410" i="12"/>
  <c r="BC410" i="12"/>
  <c r="BD410" i="12"/>
  <c r="BE410" i="12"/>
  <c r="BF410" i="12"/>
  <c r="BG410" i="12"/>
  <c r="BH410" i="12"/>
  <c r="BI410" i="12"/>
  <c r="BJ410" i="12"/>
  <c r="BK410" i="12"/>
  <c r="BM410" i="12"/>
  <c r="BN410" i="12"/>
  <c r="BO410" i="12"/>
  <c r="BP410" i="12"/>
  <c r="BQ410" i="12"/>
  <c r="BR410" i="12"/>
  <c r="BS410" i="12"/>
  <c r="BT410" i="12"/>
  <c r="BU410" i="12"/>
  <c r="BV410" i="12"/>
  <c r="BW410" i="12"/>
  <c r="BX410" i="12"/>
  <c r="I411" i="12"/>
  <c r="J411" i="12"/>
  <c r="K411" i="12"/>
  <c r="L411" i="12"/>
  <c r="N411" i="12"/>
  <c r="O411" i="12"/>
  <c r="P411" i="12"/>
  <c r="Q411" i="12"/>
  <c r="R411" i="12"/>
  <c r="S411" i="12"/>
  <c r="T411" i="12"/>
  <c r="U411" i="12"/>
  <c r="V411" i="12"/>
  <c r="W411" i="12"/>
  <c r="X411" i="12"/>
  <c r="Y411" i="12"/>
  <c r="Z411" i="12"/>
  <c r="AA411" i="12"/>
  <c r="AB411" i="12"/>
  <c r="AC411" i="12"/>
  <c r="AE411" i="12"/>
  <c r="AF411" i="12"/>
  <c r="AG411" i="12"/>
  <c r="AH411" i="12"/>
  <c r="AI411" i="12"/>
  <c r="AJ411" i="12"/>
  <c r="AK411" i="12"/>
  <c r="AL411" i="12"/>
  <c r="AM411" i="12"/>
  <c r="AN411" i="12"/>
  <c r="AO411" i="12"/>
  <c r="AP411" i="12"/>
  <c r="AQ411" i="12"/>
  <c r="AR411" i="12"/>
  <c r="AS411" i="12"/>
  <c r="AT411" i="12"/>
  <c r="AV411" i="12"/>
  <c r="AW411" i="12"/>
  <c r="AX411" i="12"/>
  <c r="AY411" i="12"/>
  <c r="AZ411" i="12"/>
  <c r="BA411" i="12"/>
  <c r="BB411" i="12"/>
  <c r="BC411" i="12"/>
  <c r="BD411" i="12"/>
  <c r="BE411" i="12"/>
  <c r="BF411" i="12"/>
  <c r="BG411" i="12"/>
  <c r="BH411" i="12"/>
  <c r="BI411" i="12"/>
  <c r="BJ411" i="12"/>
  <c r="BK411" i="12"/>
  <c r="BM411" i="12"/>
  <c r="BN411" i="12"/>
  <c r="BO411" i="12"/>
  <c r="BP411" i="12"/>
  <c r="BQ411" i="12"/>
  <c r="BR411" i="12"/>
  <c r="BS411" i="12"/>
  <c r="BT411" i="12"/>
  <c r="BU411" i="12"/>
  <c r="BV411" i="12"/>
  <c r="BW411" i="12"/>
  <c r="BX411" i="12"/>
  <c r="I412" i="12"/>
  <c r="J412" i="12"/>
  <c r="K412" i="12"/>
  <c r="L412" i="12"/>
  <c r="N412" i="12"/>
  <c r="O412" i="12"/>
  <c r="P412" i="12"/>
  <c r="Q412" i="12"/>
  <c r="R412" i="12"/>
  <c r="S412" i="12"/>
  <c r="T412" i="12"/>
  <c r="U412" i="12"/>
  <c r="V412" i="12"/>
  <c r="W412" i="12"/>
  <c r="X412" i="12"/>
  <c r="Y412" i="12"/>
  <c r="Z412" i="12"/>
  <c r="AA412" i="12"/>
  <c r="AB412" i="12"/>
  <c r="AC412" i="12"/>
  <c r="AE412" i="12"/>
  <c r="AF412" i="12"/>
  <c r="AG412" i="12"/>
  <c r="AH412" i="12"/>
  <c r="AI412" i="12"/>
  <c r="AJ412" i="12"/>
  <c r="AK412" i="12"/>
  <c r="AL412" i="12"/>
  <c r="AM412" i="12"/>
  <c r="AN412" i="12"/>
  <c r="AO412" i="12"/>
  <c r="AP412" i="12"/>
  <c r="AQ412" i="12"/>
  <c r="AR412" i="12"/>
  <c r="AS412" i="12"/>
  <c r="AT412" i="12"/>
  <c r="AV412" i="12"/>
  <c r="AW412" i="12"/>
  <c r="AX412" i="12"/>
  <c r="AY412" i="12"/>
  <c r="AZ412" i="12"/>
  <c r="BA412" i="12"/>
  <c r="BB412" i="12"/>
  <c r="BC412" i="12"/>
  <c r="BD412" i="12"/>
  <c r="BE412" i="12"/>
  <c r="BF412" i="12"/>
  <c r="BG412" i="12"/>
  <c r="BH412" i="12"/>
  <c r="BI412" i="12"/>
  <c r="BJ412" i="12"/>
  <c r="BK412" i="12"/>
  <c r="BM412" i="12"/>
  <c r="BN412" i="12"/>
  <c r="BO412" i="12"/>
  <c r="BP412" i="12"/>
  <c r="BQ412" i="12"/>
  <c r="BR412" i="12"/>
  <c r="BS412" i="12"/>
  <c r="BT412" i="12"/>
  <c r="BU412" i="12"/>
  <c r="BV412" i="12"/>
  <c r="BW412" i="12"/>
  <c r="BX412" i="12"/>
  <c r="I413" i="12"/>
  <c r="J413" i="12"/>
  <c r="K413" i="12"/>
  <c r="L413" i="12"/>
  <c r="N413" i="12"/>
  <c r="O413" i="12"/>
  <c r="P413" i="12"/>
  <c r="Q413" i="12"/>
  <c r="R413" i="12"/>
  <c r="S413" i="12"/>
  <c r="T413" i="12"/>
  <c r="U413" i="12"/>
  <c r="V413" i="12"/>
  <c r="W413" i="12"/>
  <c r="X413" i="12"/>
  <c r="Y413" i="12"/>
  <c r="Z413" i="12"/>
  <c r="AA413" i="12"/>
  <c r="AB413" i="12"/>
  <c r="AC413" i="12"/>
  <c r="AE413" i="12"/>
  <c r="AF413" i="12"/>
  <c r="AG413" i="12"/>
  <c r="AH413" i="12"/>
  <c r="AI413" i="12"/>
  <c r="AJ413" i="12"/>
  <c r="AK413" i="12"/>
  <c r="AL413" i="12"/>
  <c r="AM413" i="12"/>
  <c r="AN413" i="12"/>
  <c r="AO413" i="12"/>
  <c r="AP413" i="12"/>
  <c r="AQ413" i="12"/>
  <c r="AR413" i="12"/>
  <c r="AS413" i="12"/>
  <c r="AT413" i="12"/>
  <c r="AV413" i="12"/>
  <c r="AW413" i="12"/>
  <c r="AX413" i="12"/>
  <c r="AY413" i="12"/>
  <c r="AZ413" i="12"/>
  <c r="BA413" i="12"/>
  <c r="BB413" i="12"/>
  <c r="BC413" i="12"/>
  <c r="BD413" i="12"/>
  <c r="BE413" i="12"/>
  <c r="BF413" i="12"/>
  <c r="BG413" i="12"/>
  <c r="BH413" i="12"/>
  <c r="BI413" i="12"/>
  <c r="BJ413" i="12"/>
  <c r="BK413" i="12"/>
  <c r="BM413" i="12"/>
  <c r="BN413" i="12"/>
  <c r="BO413" i="12"/>
  <c r="BP413" i="12"/>
  <c r="BQ413" i="12"/>
  <c r="BR413" i="12"/>
  <c r="BS413" i="12"/>
  <c r="BT413" i="12"/>
  <c r="BU413" i="12"/>
  <c r="BV413" i="12"/>
  <c r="BW413" i="12"/>
  <c r="BX413" i="12"/>
  <c r="I414" i="12"/>
  <c r="J414" i="12"/>
  <c r="K414" i="12"/>
  <c r="L414" i="12"/>
  <c r="N414" i="12"/>
  <c r="O414" i="12"/>
  <c r="P414" i="12"/>
  <c r="Q414" i="12"/>
  <c r="R414" i="12"/>
  <c r="S414" i="12"/>
  <c r="T414" i="12"/>
  <c r="U414" i="12"/>
  <c r="V414" i="12"/>
  <c r="W414" i="12"/>
  <c r="X414" i="12"/>
  <c r="Y414" i="12"/>
  <c r="Z414" i="12"/>
  <c r="AA414" i="12"/>
  <c r="AB414" i="12"/>
  <c r="AC414" i="12"/>
  <c r="AE414" i="12"/>
  <c r="AF414" i="12"/>
  <c r="AG414" i="12"/>
  <c r="AH414" i="12"/>
  <c r="AI414" i="12"/>
  <c r="AJ414" i="12"/>
  <c r="AK414" i="12"/>
  <c r="AL414" i="12"/>
  <c r="AM414" i="12"/>
  <c r="AN414" i="12"/>
  <c r="AO414" i="12"/>
  <c r="AP414" i="12"/>
  <c r="AQ414" i="12"/>
  <c r="AR414" i="12"/>
  <c r="AS414" i="12"/>
  <c r="AT414" i="12"/>
  <c r="AV414" i="12"/>
  <c r="AW414" i="12"/>
  <c r="AX414" i="12"/>
  <c r="AY414" i="12"/>
  <c r="AZ414" i="12"/>
  <c r="BA414" i="12"/>
  <c r="BB414" i="12"/>
  <c r="BC414" i="12"/>
  <c r="BD414" i="12"/>
  <c r="BE414" i="12"/>
  <c r="BF414" i="12"/>
  <c r="BG414" i="12"/>
  <c r="BH414" i="12"/>
  <c r="BI414" i="12"/>
  <c r="BJ414" i="12"/>
  <c r="BK414" i="12"/>
  <c r="BM414" i="12"/>
  <c r="BN414" i="12"/>
  <c r="BO414" i="12"/>
  <c r="BP414" i="12"/>
  <c r="BQ414" i="12"/>
  <c r="BR414" i="12"/>
  <c r="BS414" i="12"/>
  <c r="BT414" i="12"/>
  <c r="BU414" i="12"/>
  <c r="BV414" i="12"/>
  <c r="BW414" i="12"/>
  <c r="BX414" i="12"/>
  <c r="I415" i="12"/>
  <c r="J415" i="12"/>
  <c r="K415" i="12"/>
  <c r="L415" i="12"/>
  <c r="N415" i="12"/>
  <c r="O415" i="12"/>
  <c r="P415" i="12"/>
  <c r="Q415" i="12"/>
  <c r="R415" i="12"/>
  <c r="S415" i="12"/>
  <c r="T415" i="12"/>
  <c r="U415" i="12"/>
  <c r="V415" i="12"/>
  <c r="W415" i="12"/>
  <c r="X415" i="12"/>
  <c r="Y415" i="12"/>
  <c r="Z415" i="12"/>
  <c r="AA415" i="12"/>
  <c r="AB415" i="12"/>
  <c r="AC415" i="12"/>
  <c r="AE415" i="12"/>
  <c r="AF415" i="12"/>
  <c r="AG415" i="12"/>
  <c r="AH415" i="12"/>
  <c r="AI415" i="12"/>
  <c r="AJ415" i="12"/>
  <c r="AK415" i="12"/>
  <c r="AL415" i="12"/>
  <c r="AM415" i="12"/>
  <c r="AN415" i="12"/>
  <c r="AO415" i="12"/>
  <c r="AP415" i="12"/>
  <c r="AQ415" i="12"/>
  <c r="AR415" i="12"/>
  <c r="AS415" i="12"/>
  <c r="AT415" i="12"/>
  <c r="AV415" i="12"/>
  <c r="AW415" i="12"/>
  <c r="AX415" i="12"/>
  <c r="AY415" i="12"/>
  <c r="AZ415" i="12"/>
  <c r="BA415" i="12"/>
  <c r="BB415" i="12"/>
  <c r="BC415" i="12"/>
  <c r="BD415" i="12"/>
  <c r="BE415" i="12"/>
  <c r="BF415" i="12"/>
  <c r="BG415" i="12"/>
  <c r="BH415" i="12"/>
  <c r="BI415" i="12"/>
  <c r="BJ415" i="12"/>
  <c r="BK415" i="12"/>
  <c r="BM415" i="12"/>
  <c r="BN415" i="12"/>
  <c r="BO415" i="12"/>
  <c r="BP415" i="12"/>
  <c r="BQ415" i="12"/>
  <c r="BR415" i="12"/>
  <c r="BS415" i="12"/>
  <c r="BT415" i="12"/>
  <c r="BU415" i="12"/>
  <c r="BV415" i="12"/>
  <c r="BW415" i="12"/>
  <c r="BX415" i="12"/>
  <c r="I416" i="12"/>
  <c r="J416" i="12"/>
  <c r="K416" i="12"/>
  <c r="L416" i="12"/>
  <c r="N416" i="12"/>
  <c r="O416" i="12"/>
  <c r="P416" i="12"/>
  <c r="Q416" i="12"/>
  <c r="R416" i="12"/>
  <c r="S416" i="12"/>
  <c r="T416" i="12"/>
  <c r="U416" i="12"/>
  <c r="V416" i="12"/>
  <c r="W416" i="12"/>
  <c r="X416" i="12"/>
  <c r="Y416" i="12"/>
  <c r="Z416" i="12"/>
  <c r="AA416" i="12"/>
  <c r="AB416" i="12"/>
  <c r="AC416" i="12"/>
  <c r="AE416" i="12"/>
  <c r="AF416" i="12"/>
  <c r="AG416" i="12"/>
  <c r="AH416" i="12"/>
  <c r="AI416" i="12"/>
  <c r="AJ416" i="12"/>
  <c r="AK416" i="12"/>
  <c r="AL416" i="12"/>
  <c r="AM416" i="12"/>
  <c r="AN416" i="12"/>
  <c r="AO416" i="12"/>
  <c r="AP416" i="12"/>
  <c r="AQ416" i="12"/>
  <c r="AR416" i="12"/>
  <c r="AS416" i="12"/>
  <c r="AT416" i="12"/>
  <c r="AV416" i="12"/>
  <c r="AW416" i="12"/>
  <c r="AX416" i="12"/>
  <c r="AY416" i="12"/>
  <c r="AZ416" i="12"/>
  <c r="BA416" i="12"/>
  <c r="BB416" i="12"/>
  <c r="BC416" i="12"/>
  <c r="BD416" i="12"/>
  <c r="BE416" i="12"/>
  <c r="BF416" i="12"/>
  <c r="BG416" i="12"/>
  <c r="BH416" i="12"/>
  <c r="BI416" i="12"/>
  <c r="BJ416" i="12"/>
  <c r="BK416" i="12"/>
  <c r="BM416" i="12"/>
  <c r="BN416" i="12"/>
  <c r="BO416" i="12"/>
  <c r="BP416" i="12"/>
  <c r="BQ416" i="12"/>
  <c r="BR416" i="12"/>
  <c r="BS416" i="12"/>
  <c r="BT416" i="12"/>
  <c r="BU416" i="12"/>
  <c r="BV416" i="12"/>
  <c r="BW416" i="12"/>
  <c r="BX416" i="12"/>
  <c r="I417" i="12"/>
  <c r="J417" i="12"/>
  <c r="K417" i="12"/>
  <c r="L417" i="12"/>
  <c r="N417" i="12"/>
  <c r="O417" i="12"/>
  <c r="P417" i="12"/>
  <c r="Q417" i="12"/>
  <c r="R417" i="12"/>
  <c r="S417" i="12"/>
  <c r="T417" i="12"/>
  <c r="U417" i="12"/>
  <c r="V417" i="12"/>
  <c r="W417" i="12"/>
  <c r="X417" i="12"/>
  <c r="Y417" i="12"/>
  <c r="Z417" i="12"/>
  <c r="AA417" i="12"/>
  <c r="AB417" i="12"/>
  <c r="AC417" i="12"/>
  <c r="AE417" i="12"/>
  <c r="AF417" i="12"/>
  <c r="AG417" i="12"/>
  <c r="AH417" i="12"/>
  <c r="AI417" i="12"/>
  <c r="AJ417" i="12"/>
  <c r="AK417" i="12"/>
  <c r="AL417" i="12"/>
  <c r="AM417" i="12"/>
  <c r="AN417" i="12"/>
  <c r="AO417" i="12"/>
  <c r="AP417" i="12"/>
  <c r="AQ417" i="12"/>
  <c r="AR417" i="12"/>
  <c r="AS417" i="12"/>
  <c r="AT417" i="12"/>
  <c r="AV417" i="12"/>
  <c r="AW417" i="12"/>
  <c r="AX417" i="12"/>
  <c r="AY417" i="12"/>
  <c r="AZ417" i="12"/>
  <c r="BA417" i="12"/>
  <c r="BB417" i="12"/>
  <c r="BC417" i="12"/>
  <c r="BD417" i="12"/>
  <c r="BE417" i="12"/>
  <c r="BF417" i="12"/>
  <c r="BG417" i="12"/>
  <c r="BH417" i="12"/>
  <c r="BI417" i="12"/>
  <c r="BJ417" i="12"/>
  <c r="BK417" i="12"/>
  <c r="BM417" i="12"/>
  <c r="BN417" i="12"/>
  <c r="BO417" i="12"/>
  <c r="BP417" i="12"/>
  <c r="BQ417" i="12"/>
  <c r="BR417" i="12"/>
  <c r="BS417" i="12"/>
  <c r="BT417" i="12"/>
  <c r="BU417" i="12"/>
  <c r="BV417" i="12"/>
  <c r="BW417" i="12"/>
  <c r="BX417" i="12"/>
  <c r="I418" i="12"/>
  <c r="J418" i="12"/>
  <c r="K418" i="12"/>
  <c r="L418" i="12"/>
  <c r="N418" i="12"/>
  <c r="O418" i="12"/>
  <c r="P418" i="12"/>
  <c r="Q418" i="12"/>
  <c r="R418" i="12"/>
  <c r="S418" i="12"/>
  <c r="T418" i="12"/>
  <c r="U418" i="12"/>
  <c r="V418" i="12"/>
  <c r="W418" i="12"/>
  <c r="X418" i="12"/>
  <c r="Y418" i="12"/>
  <c r="Z418" i="12"/>
  <c r="AA418" i="12"/>
  <c r="AB418" i="12"/>
  <c r="AC418" i="12"/>
  <c r="AE418" i="12"/>
  <c r="AF418" i="12"/>
  <c r="AG418" i="12"/>
  <c r="AH418" i="12"/>
  <c r="AI418" i="12"/>
  <c r="AJ418" i="12"/>
  <c r="AK418" i="12"/>
  <c r="AL418" i="12"/>
  <c r="AM418" i="12"/>
  <c r="AN418" i="12"/>
  <c r="AO418" i="12"/>
  <c r="AP418" i="12"/>
  <c r="AQ418" i="12"/>
  <c r="AR418" i="12"/>
  <c r="AS418" i="12"/>
  <c r="AT418" i="12"/>
  <c r="AV418" i="12"/>
  <c r="AW418" i="12"/>
  <c r="AX418" i="12"/>
  <c r="AY418" i="12"/>
  <c r="AZ418" i="12"/>
  <c r="BA418" i="12"/>
  <c r="BB418" i="12"/>
  <c r="BC418" i="12"/>
  <c r="BD418" i="12"/>
  <c r="BE418" i="12"/>
  <c r="BF418" i="12"/>
  <c r="BG418" i="12"/>
  <c r="BH418" i="12"/>
  <c r="BI418" i="12"/>
  <c r="BJ418" i="12"/>
  <c r="BK418" i="12"/>
  <c r="BM418" i="12"/>
  <c r="BN418" i="12"/>
  <c r="BO418" i="12"/>
  <c r="BP418" i="12"/>
  <c r="BQ418" i="12"/>
  <c r="BR418" i="12"/>
  <c r="BS418" i="12"/>
  <c r="BT418" i="12"/>
  <c r="BU418" i="12"/>
  <c r="BV418" i="12"/>
  <c r="BW418" i="12"/>
  <c r="BX418" i="12"/>
  <c r="I419" i="12"/>
  <c r="J419" i="12"/>
  <c r="K419" i="12"/>
  <c r="L419" i="12"/>
  <c r="N419" i="12"/>
  <c r="O419" i="12"/>
  <c r="P419" i="12"/>
  <c r="Q419" i="12"/>
  <c r="R419" i="12"/>
  <c r="S419" i="12"/>
  <c r="T419" i="12"/>
  <c r="U419" i="12"/>
  <c r="V419" i="12"/>
  <c r="W419" i="12"/>
  <c r="X419" i="12"/>
  <c r="Y419" i="12"/>
  <c r="Z419" i="12"/>
  <c r="AA419" i="12"/>
  <c r="AB419" i="12"/>
  <c r="AC419" i="12"/>
  <c r="AE419" i="12"/>
  <c r="AF419" i="12"/>
  <c r="AG419" i="12"/>
  <c r="AH419" i="12"/>
  <c r="AI419" i="12"/>
  <c r="AJ419" i="12"/>
  <c r="AK419" i="12"/>
  <c r="AL419" i="12"/>
  <c r="AM419" i="12"/>
  <c r="AN419" i="12"/>
  <c r="AO419" i="12"/>
  <c r="AP419" i="12"/>
  <c r="AQ419" i="12"/>
  <c r="AR419" i="12"/>
  <c r="AS419" i="12"/>
  <c r="AT419" i="12"/>
  <c r="AV419" i="12"/>
  <c r="AW419" i="12"/>
  <c r="AX419" i="12"/>
  <c r="AY419" i="12"/>
  <c r="AZ419" i="12"/>
  <c r="BA419" i="12"/>
  <c r="BB419" i="12"/>
  <c r="BC419" i="12"/>
  <c r="BD419" i="12"/>
  <c r="BE419" i="12"/>
  <c r="BF419" i="12"/>
  <c r="BG419" i="12"/>
  <c r="BH419" i="12"/>
  <c r="BI419" i="12"/>
  <c r="BJ419" i="12"/>
  <c r="BK419" i="12"/>
  <c r="BM419" i="12"/>
  <c r="BN419" i="12"/>
  <c r="BO419" i="12"/>
  <c r="BP419" i="12"/>
  <c r="BQ419" i="12"/>
  <c r="BR419" i="12"/>
  <c r="BS419" i="12"/>
  <c r="BT419" i="12"/>
  <c r="BU419" i="12"/>
  <c r="BV419" i="12"/>
  <c r="BW419" i="12"/>
  <c r="BX419" i="12"/>
  <c r="I420" i="12"/>
  <c r="J420" i="12"/>
  <c r="K420" i="12"/>
  <c r="L420" i="12"/>
  <c r="N420" i="12"/>
  <c r="O420" i="12"/>
  <c r="P420" i="12"/>
  <c r="Q420" i="12"/>
  <c r="R420" i="12"/>
  <c r="S420" i="12"/>
  <c r="T420" i="12"/>
  <c r="U420" i="12"/>
  <c r="V420" i="12"/>
  <c r="W420" i="12"/>
  <c r="X420" i="12"/>
  <c r="Y420" i="12"/>
  <c r="Z420" i="12"/>
  <c r="AA420" i="12"/>
  <c r="AB420" i="12"/>
  <c r="AC420" i="12"/>
  <c r="AE420" i="12"/>
  <c r="AF420" i="12"/>
  <c r="AG420" i="12"/>
  <c r="AH420" i="12"/>
  <c r="AI420" i="12"/>
  <c r="AJ420" i="12"/>
  <c r="AK420" i="12"/>
  <c r="AL420" i="12"/>
  <c r="AM420" i="12"/>
  <c r="AN420" i="12"/>
  <c r="AO420" i="12"/>
  <c r="AP420" i="12"/>
  <c r="AQ420" i="12"/>
  <c r="AR420" i="12"/>
  <c r="AS420" i="12"/>
  <c r="AT420" i="12"/>
  <c r="AV420" i="12"/>
  <c r="AW420" i="12"/>
  <c r="AX420" i="12"/>
  <c r="AY420" i="12"/>
  <c r="AZ420" i="12"/>
  <c r="BA420" i="12"/>
  <c r="BB420" i="12"/>
  <c r="BC420" i="12"/>
  <c r="BD420" i="12"/>
  <c r="BE420" i="12"/>
  <c r="BF420" i="12"/>
  <c r="BG420" i="12"/>
  <c r="BH420" i="12"/>
  <c r="BI420" i="12"/>
  <c r="BJ420" i="12"/>
  <c r="BK420" i="12"/>
  <c r="BM420" i="12"/>
  <c r="BN420" i="12"/>
  <c r="BO420" i="12"/>
  <c r="BP420" i="12"/>
  <c r="BQ420" i="12"/>
  <c r="BR420" i="12"/>
  <c r="BS420" i="12"/>
  <c r="BT420" i="12"/>
  <c r="BU420" i="12"/>
  <c r="BV420" i="12"/>
  <c r="BW420" i="12"/>
  <c r="BX420" i="12"/>
  <c r="I421" i="12"/>
  <c r="J421" i="12"/>
  <c r="K421" i="12"/>
  <c r="L421" i="12"/>
  <c r="N421" i="12"/>
  <c r="O421" i="12"/>
  <c r="P421" i="12"/>
  <c r="Q421" i="12"/>
  <c r="R421" i="12"/>
  <c r="S421" i="12"/>
  <c r="T421" i="12"/>
  <c r="U421" i="12"/>
  <c r="V421" i="12"/>
  <c r="W421" i="12"/>
  <c r="X421" i="12"/>
  <c r="Y421" i="12"/>
  <c r="Z421" i="12"/>
  <c r="AA421" i="12"/>
  <c r="AB421" i="12"/>
  <c r="AC421" i="12"/>
  <c r="AE421" i="12"/>
  <c r="AF421" i="12"/>
  <c r="AG421" i="12"/>
  <c r="AH421" i="12"/>
  <c r="AI421" i="12"/>
  <c r="AJ421" i="12"/>
  <c r="AK421" i="12"/>
  <c r="AL421" i="12"/>
  <c r="AM421" i="12"/>
  <c r="AN421" i="12"/>
  <c r="AO421" i="12"/>
  <c r="AP421" i="12"/>
  <c r="AQ421" i="12"/>
  <c r="AR421" i="12"/>
  <c r="AS421" i="12"/>
  <c r="AT421" i="12"/>
  <c r="AV421" i="12"/>
  <c r="AW421" i="12"/>
  <c r="AX421" i="12"/>
  <c r="AY421" i="12"/>
  <c r="AZ421" i="12"/>
  <c r="BA421" i="12"/>
  <c r="BB421" i="12"/>
  <c r="BC421" i="12"/>
  <c r="BD421" i="12"/>
  <c r="BE421" i="12"/>
  <c r="BF421" i="12"/>
  <c r="BG421" i="12"/>
  <c r="BH421" i="12"/>
  <c r="BI421" i="12"/>
  <c r="BJ421" i="12"/>
  <c r="BK421" i="12"/>
  <c r="BM421" i="12"/>
  <c r="BN421" i="12"/>
  <c r="BO421" i="12"/>
  <c r="BP421" i="12"/>
  <c r="BQ421" i="12"/>
  <c r="BR421" i="12"/>
  <c r="BS421" i="12"/>
  <c r="BT421" i="12"/>
  <c r="BU421" i="12"/>
  <c r="BV421" i="12"/>
  <c r="BW421" i="12"/>
  <c r="BX421" i="12"/>
  <c r="I422" i="12"/>
  <c r="J422" i="12"/>
  <c r="K422" i="12"/>
  <c r="L422" i="12"/>
  <c r="N422" i="12"/>
  <c r="O422" i="12"/>
  <c r="P422" i="12"/>
  <c r="Q422" i="12"/>
  <c r="R422" i="12"/>
  <c r="S422" i="12"/>
  <c r="T422" i="12"/>
  <c r="U422" i="12"/>
  <c r="V422" i="12"/>
  <c r="W422" i="12"/>
  <c r="X422" i="12"/>
  <c r="Y422" i="12"/>
  <c r="Z422" i="12"/>
  <c r="AA422" i="12"/>
  <c r="AB422" i="12"/>
  <c r="AC422" i="12"/>
  <c r="AE422" i="12"/>
  <c r="AF422" i="12"/>
  <c r="AG422" i="12"/>
  <c r="AH422" i="12"/>
  <c r="AI422" i="12"/>
  <c r="AJ422" i="12"/>
  <c r="AK422" i="12"/>
  <c r="AL422" i="12"/>
  <c r="AM422" i="12"/>
  <c r="AN422" i="12"/>
  <c r="AO422" i="12"/>
  <c r="AP422" i="12"/>
  <c r="AQ422" i="12"/>
  <c r="AR422" i="12"/>
  <c r="AS422" i="12"/>
  <c r="AT422" i="12"/>
  <c r="AV422" i="12"/>
  <c r="AW422" i="12"/>
  <c r="AX422" i="12"/>
  <c r="AY422" i="12"/>
  <c r="AZ422" i="12"/>
  <c r="BA422" i="12"/>
  <c r="BB422" i="12"/>
  <c r="BC422" i="12"/>
  <c r="BD422" i="12"/>
  <c r="BE422" i="12"/>
  <c r="BF422" i="12"/>
  <c r="BG422" i="12"/>
  <c r="BH422" i="12"/>
  <c r="BI422" i="12"/>
  <c r="BJ422" i="12"/>
  <c r="BK422" i="12"/>
  <c r="BM422" i="12"/>
  <c r="BN422" i="12"/>
  <c r="BO422" i="12"/>
  <c r="BP422" i="12"/>
  <c r="BQ422" i="12"/>
  <c r="BR422" i="12"/>
  <c r="BS422" i="12"/>
  <c r="BT422" i="12"/>
  <c r="BU422" i="12"/>
  <c r="BV422" i="12"/>
  <c r="BW422" i="12"/>
  <c r="BX422" i="12"/>
  <c r="I423" i="12"/>
  <c r="J423" i="12"/>
  <c r="K423" i="12"/>
  <c r="L423" i="12"/>
  <c r="N423" i="12"/>
  <c r="O423" i="12"/>
  <c r="P423" i="12"/>
  <c r="Q423" i="12"/>
  <c r="R423" i="12"/>
  <c r="S423" i="12"/>
  <c r="T423" i="12"/>
  <c r="U423" i="12"/>
  <c r="V423" i="12"/>
  <c r="W423" i="12"/>
  <c r="X423" i="12"/>
  <c r="Y423" i="12"/>
  <c r="Z423" i="12"/>
  <c r="AA423" i="12"/>
  <c r="AB423" i="12"/>
  <c r="AC423" i="12"/>
  <c r="AE423" i="12"/>
  <c r="AF423" i="12"/>
  <c r="AG423" i="12"/>
  <c r="AH423" i="12"/>
  <c r="AI423" i="12"/>
  <c r="AJ423" i="12"/>
  <c r="AK423" i="12"/>
  <c r="AL423" i="12"/>
  <c r="AM423" i="12"/>
  <c r="AN423" i="12"/>
  <c r="AO423" i="12"/>
  <c r="AP423" i="12"/>
  <c r="AQ423" i="12"/>
  <c r="AR423" i="12"/>
  <c r="AS423" i="12"/>
  <c r="AT423" i="12"/>
  <c r="AV423" i="12"/>
  <c r="AW423" i="12"/>
  <c r="AX423" i="12"/>
  <c r="AY423" i="12"/>
  <c r="AZ423" i="12"/>
  <c r="BA423" i="12"/>
  <c r="BB423" i="12"/>
  <c r="BC423" i="12"/>
  <c r="BD423" i="12"/>
  <c r="BE423" i="12"/>
  <c r="BF423" i="12"/>
  <c r="BG423" i="12"/>
  <c r="BH423" i="12"/>
  <c r="BI423" i="12"/>
  <c r="BJ423" i="12"/>
  <c r="BK423" i="12"/>
  <c r="BM423" i="12"/>
  <c r="BN423" i="12"/>
  <c r="BO423" i="12"/>
  <c r="BP423" i="12"/>
  <c r="BQ423" i="12"/>
  <c r="BR423" i="12"/>
  <c r="BS423" i="12"/>
  <c r="BT423" i="12"/>
  <c r="BU423" i="12"/>
  <c r="BV423" i="12"/>
  <c r="BW423" i="12"/>
  <c r="BX423" i="12"/>
  <c r="I424" i="12"/>
  <c r="J424" i="12"/>
  <c r="K424" i="12"/>
  <c r="L424" i="12"/>
  <c r="N424" i="12"/>
  <c r="O424" i="12"/>
  <c r="P424" i="12"/>
  <c r="Q424" i="12"/>
  <c r="R424" i="12"/>
  <c r="S424" i="12"/>
  <c r="T424" i="12"/>
  <c r="U424" i="12"/>
  <c r="V424" i="12"/>
  <c r="W424" i="12"/>
  <c r="X424" i="12"/>
  <c r="Y424" i="12"/>
  <c r="Z424" i="12"/>
  <c r="AA424" i="12"/>
  <c r="AB424" i="12"/>
  <c r="AC424" i="12"/>
  <c r="AE424" i="12"/>
  <c r="AF424" i="12"/>
  <c r="AG424" i="12"/>
  <c r="AH424" i="12"/>
  <c r="AI424" i="12"/>
  <c r="AJ424" i="12"/>
  <c r="AK424" i="12"/>
  <c r="AL424" i="12"/>
  <c r="AM424" i="12"/>
  <c r="AN424" i="12"/>
  <c r="AO424" i="12"/>
  <c r="AP424" i="12"/>
  <c r="AQ424" i="12"/>
  <c r="AR424" i="12"/>
  <c r="AS424" i="12"/>
  <c r="AT424" i="12"/>
  <c r="AV424" i="12"/>
  <c r="AW424" i="12"/>
  <c r="AX424" i="12"/>
  <c r="AY424" i="12"/>
  <c r="AZ424" i="12"/>
  <c r="BA424" i="12"/>
  <c r="BB424" i="12"/>
  <c r="BC424" i="12"/>
  <c r="BD424" i="12"/>
  <c r="BE424" i="12"/>
  <c r="BF424" i="12"/>
  <c r="BG424" i="12"/>
  <c r="BH424" i="12"/>
  <c r="BI424" i="12"/>
  <c r="BJ424" i="12"/>
  <c r="BK424" i="12"/>
  <c r="BM424" i="12"/>
  <c r="BN424" i="12"/>
  <c r="BO424" i="12"/>
  <c r="BP424" i="12"/>
  <c r="BQ424" i="12"/>
  <c r="BR424" i="12"/>
  <c r="BS424" i="12"/>
  <c r="BT424" i="12"/>
  <c r="BU424" i="12"/>
  <c r="BV424" i="12"/>
  <c r="BW424" i="12"/>
  <c r="BX424" i="12"/>
  <c r="I425" i="12"/>
  <c r="J425" i="12"/>
  <c r="K425" i="12"/>
  <c r="L425" i="12"/>
  <c r="N425" i="12"/>
  <c r="O425" i="12"/>
  <c r="P425" i="12"/>
  <c r="Q425" i="12"/>
  <c r="R425" i="12"/>
  <c r="S425" i="12"/>
  <c r="T425" i="12"/>
  <c r="U425" i="12"/>
  <c r="V425" i="12"/>
  <c r="W425" i="12"/>
  <c r="X425" i="12"/>
  <c r="Y425" i="12"/>
  <c r="Z425" i="12"/>
  <c r="AA425" i="12"/>
  <c r="AB425" i="12"/>
  <c r="AC425" i="12"/>
  <c r="AE425" i="12"/>
  <c r="AF425" i="12"/>
  <c r="AG425" i="12"/>
  <c r="AH425" i="12"/>
  <c r="AI425" i="12"/>
  <c r="AJ425" i="12"/>
  <c r="AK425" i="12"/>
  <c r="AL425" i="12"/>
  <c r="AM425" i="12"/>
  <c r="AN425" i="12"/>
  <c r="AO425" i="12"/>
  <c r="AP425" i="12"/>
  <c r="AQ425" i="12"/>
  <c r="AR425" i="12"/>
  <c r="AS425" i="12"/>
  <c r="AT425" i="12"/>
  <c r="AV425" i="12"/>
  <c r="AW425" i="12"/>
  <c r="AX425" i="12"/>
  <c r="AY425" i="12"/>
  <c r="AZ425" i="12"/>
  <c r="BA425" i="12"/>
  <c r="BB425" i="12"/>
  <c r="BC425" i="12"/>
  <c r="BD425" i="12"/>
  <c r="BE425" i="12"/>
  <c r="BF425" i="12"/>
  <c r="BG425" i="12"/>
  <c r="BH425" i="12"/>
  <c r="BI425" i="12"/>
  <c r="BJ425" i="12"/>
  <c r="BK425" i="12"/>
  <c r="BM425" i="12"/>
  <c r="BN425" i="12"/>
  <c r="BO425" i="12"/>
  <c r="BP425" i="12"/>
  <c r="BQ425" i="12"/>
  <c r="BR425" i="12"/>
  <c r="BS425" i="12"/>
  <c r="BT425" i="12"/>
  <c r="BU425" i="12"/>
  <c r="BV425" i="12"/>
  <c r="BW425" i="12"/>
  <c r="BX425" i="12"/>
  <c r="I426" i="12"/>
  <c r="J426" i="12"/>
  <c r="K426" i="12"/>
  <c r="L426" i="12"/>
  <c r="N426" i="12"/>
  <c r="O426" i="12"/>
  <c r="P426" i="12"/>
  <c r="Q426" i="12"/>
  <c r="R426" i="12"/>
  <c r="S426" i="12"/>
  <c r="T426" i="12"/>
  <c r="U426" i="12"/>
  <c r="V426" i="12"/>
  <c r="W426" i="12"/>
  <c r="X426" i="12"/>
  <c r="Y426" i="12"/>
  <c r="Z426" i="12"/>
  <c r="AA426" i="12"/>
  <c r="AB426" i="12"/>
  <c r="AC426" i="12"/>
  <c r="AE426" i="12"/>
  <c r="AF426" i="12"/>
  <c r="AG426" i="12"/>
  <c r="AH426" i="12"/>
  <c r="AI426" i="12"/>
  <c r="AJ426" i="12"/>
  <c r="AK426" i="12"/>
  <c r="AL426" i="12"/>
  <c r="AM426" i="12"/>
  <c r="AN426" i="12"/>
  <c r="AO426" i="12"/>
  <c r="AP426" i="12"/>
  <c r="AQ426" i="12"/>
  <c r="AR426" i="12"/>
  <c r="AS426" i="12"/>
  <c r="AT426" i="12"/>
  <c r="AV426" i="12"/>
  <c r="AW426" i="12"/>
  <c r="AX426" i="12"/>
  <c r="AY426" i="12"/>
  <c r="AZ426" i="12"/>
  <c r="BA426" i="12"/>
  <c r="BB426" i="12"/>
  <c r="BC426" i="12"/>
  <c r="BD426" i="12"/>
  <c r="BE426" i="12"/>
  <c r="BF426" i="12"/>
  <c r="BG426" i="12"/>
  <c r="BH426" i="12"/>
  <c r="BI426" i="12"/>
  <c r="BJ426" i="12"/>
  <c r="BK426" i="12"/>
  <c r="BM426" i="12"/>
  <c r="BN426" i="12"/>
  <c r="BO426" i="12"/>
  <c r="BP426" i="12"/>
  <c r="BQ426" i="12"/>
  <c r="BR426" i="12"/>
  <c r="BS426" i="12"/>
  <c r="BT426" i="12"/>
  <c r="BU426" i="12"/>
  <c r="BV426" i="12"/>
  <c r="BW426" i="12"/>
  <c r="BX426" i="12"/>
  <c r="I427" i="12"/>
  <c r="J427" i="12"/>
  <c r="K427" i="12"/>
  <c r="L427" i="12"/>
  <c r="N427" i="12"/>
  <c r="O427" i="12"/>
  <c r="P427" i="12"/>
  <c r="Q427" i="12"/>
  <c r="R427" i="12"/>
  <c r="S427" i="12"/>
  <c r="T427" i="12"/>
  <c r="U427" i="12"/>
  <c r="V427" i="12"/>
  <c r="W427" i="12"/>
  <c r="X427" i="12"/>
  <c r="Y427" i="12"/>
  <c r="Z427" i="12"/>
  <c r="AA427" i="12"/>
  <c r="AB427" i="12"/>
  <c r="AC427" i="12"/>
  <c r="AE427" i="12"/>
  <c r="AF427" i="12"/>
  <c r="AG427" i="12"/>
  <c r="AH427" i="12"/>
  <c r="AI427" i="12"/>
  <c r="AJ427" i="12"/>
  <c r="AK427" i="12"/>
  <c r="AL427" i="12"/>
  <c r="AM427" i="12"/>
  <c r="AN427" i="12"/>
  <c r="AO427" i="12"/>
  <c r="AP427" i="12"/>
  <c r="AQ427" i="12"/>
  <c r="AR427" i="12"/>
  <c r="AS427" i="12"/>
  <c r="AT427" i="12"/>
  <c r="AV427" i="12"/>
  <c r="AW427" i="12"/>
  <c r="AX427" i="12"/>
  <c r="AY427" i="12"/>
  <c r="AZ427" i="12"/>
  <c r="BA427" i="12"/>
  <c r="BB427" i="12"/>
  <c r="BC427" i="12"/>
  <c r="BD427" i="12"/>
  <c r="BE427" i="12"/>
  <c r="BF427" i="12"/>
  <c r="BG427" i="12"/>
  <c r="BH427" i="12"/>
  <c r="BI427" i="12"/>
  <c r="BJ427" i="12"/>
  <c r="BK427" i="12"/>
  <c r="BM427" i="12"/>
  <c r="BN427" i="12"/>
  <c r="BO427" i="12"/>
  <c r="BP427" i="12"/>
  <c r="BQ427" i="12"/>
  <c r="BR427" i="12"/>
  <c r="BS427" i="12"/>
  <c r="BT427" i="12"/>
  <c r="BU427" i="12"/>
  <c r="BV427" i="12"/>
  <c r="BW427" i="12"/>
  <c r="BX427" i="12"/>
  <c r="I428" i="12"/>
  <c r="J428" i="12"/>
  <c r="K428" i="12"/>
  <c r="L428" i="12"/>
  <c r="N428" i="12"/>
  <c r="O428" i="12"/>
  <c r="P428" i="12"/>
  <c r="Q428" i="12"/>
  <c r="R428" i="12"/>
  <c r="S428" i="12"/>
  <c r="T428" i="12"/>
  <c r="U428" i="12"/>
  <c r="V428" i="12"/>
  <c r="W428" i="12"/>
  <c r="X428" i="12"/>
  <c r="Y428" i="12"/>
  <c r="Z428" i="12"/>
  <c r="AA428" i="12"/>
  <c r="AB428" i="12"/>
  <c r="AC428" i="12"/>
  <c r="AE428" i="12"/>
  <c r="AF428" i="12"/>
  <c r="AG428" i="12"/>
  <c r="AH428" i="12"/>
  <c r="AI428" i="12"/>
  <c r="AJ428" i="12"/>
  <c r="AK428" i="12"/>
  <c r="AL428" i="12"/>
  <c r="AM428" i="12"/>
  <c r="AN428" i="12"/>
  <c r="AO428" i="12"/>
  <c r="AP428" i="12"/>
  <c r="AQ428" i="12"/>
  <c r="AR428" i="12"/>
  <c r="AS428" i="12"/>
  <c r="AT428" i="12"/>
  <c r="AV428" i="12"/>
  <c r="AW428" i="12"/>
  <c r="AX428" i="12"/>
  <c r="AY428" i="12"/>
  <c r="AZ428" i="12"/>
  <c r="BA428" i="12"/>
  <c r="BB428" i="12"/>
  <c r="BC428" i="12"/>
  <c r="BD428" i="12"/>
  <c r="BE428" i="12"/>
  <c r="BF428" i="12"/>
  <c r="BG428" i="12"/>
  <c r="BH428" i="12"/>
  <c r="BI428" i="12"/>
  <c r="BJ428" i="12"/>
  <c r="BK428" i="12"/>
  <c r="BM428" i="12"/>
  <c r="BN428" i="12"/>
  <c r="BO428" i="12"/>
  <c r="BP428" i="12"/>
  <c r="BQ428" i="12"/>
  <c r="BR428" i="12"/>
  <c r="BS428" i="12"/>
  <c r="BT428" i="12"/>
  <c r="BU428" i="12"/>
  <c r="BV428" i="12"/>
  <c r="BW428" i="12"/>
  <c r="BX428" i="12"/>
  <c r="I429" i="12"/>
  <c r="J429" i="12"/>
  <c r="K429" i="12"/>
  <c r="L429" i="12"/>
  <c r="N429" i="12"/>
  <c r="O429" i="12"/>
  <c r="P429" i="12"/>
  <c r="Q429" i="12"/>
  <c r="R429" i="12"/>
  <c r="S429" i="12"/>
  <c r="T429" i="12"/>
  <c r="U429" i="12"/>
  <c r="V429" i="12"/>
  <c r="W429" i="12"/>
  <c r="X429" i="12"/>
  <c r="Y429" i="12"/>
  <c r="Z429" i="12"/>
  <c r="AA429" i="12"/>
  <c r="AB429" i="12"/>
  <c r="AC429" i="12"/>
  <c r="AE429" i="12"/>
  <c r="AF429" i="12"/>
  <c r="AG429" i="12"/>
  <c r="AH429" i="12"/>
  <c r="AI429" i="12"/>
  <c r="AJ429" i="12"/>
  <c r="AK429" i="12"/>
  <c r="AL429" i="12"/>
  <c r="AM429" i="12"/>
  <c r="AN429" i="12"/>
  <c r="AO429" i="12"/>
  <c r="AP429" i="12"/>
  <c r="AQ429" i="12"/>
  <c r="AR429" i="12"/>
  <c r="AS429" i="12"/>
  <c r="AT429" i="12"/>
  <c r="AV429" i="12"/>
  <c r="AW429" i="12"/>
  <c r="AX429" i="12"/>
  <c r="AY429" i="12"/>
  <c r="AZ429" i="12"/>
  <c r="BA429" i="12"/>
  <c r="BB429" i="12"/>
  <c r="BC429" i="12"/>
  <c r="BD429" i="12"/>
  <c r="BE429" i="12"/>
  <c r="BF429" i="12"/>
  <c r="BG429" i="12"/>
  <c r="BH429" i="12"/>
  <c r="BI429" i="12"/>
  <c r="BJ429" i="12"/>
  <c r="BK429" i="12"/>
  <c r="BM429" i="12"/>
  <c r="BN429" i="12"/>
  <c r="BO429" i="12"/>
  <c r="BP429" i="12"/>
  <c r="BQ429" i="12"/>
  <c r="BR429" i="12"/>
  <c r="BS429" i="12"/>
  <c r="BT429" i="12"/>
  <c r="BU429" i="12"/>
  <c r="BV429" i="12"/>
  <c r="BW429" i="12"/>
  <c r="BX429" i="12"/>
  <c r="I430" i="12"/>
  <c r="J430" i="12"/>
  <c r="K430" i="12"/>
  <c r="L430" i="12"/>
  <c r="N430" i="12"/>
  <c r="O430" i="12"/>
  <c r="P430" i="12"/>
  <c r="Q430" i="12"/>
  <c r="R430" i="12"/>
  <c r="S430" i="12"/>
  <c r="T430" i="12"/>
  <c r="U430" i="12"/>
  <c r="V430" i="12"/>
  <c r="W430" i="12"/>
  <c r="X430" i="12"/>
  <c r="Y430" i="12"/>
  <c r="Z430" i="12"/>
  <c r="AA430" i="12"/>
  <c r="AB430" i="12"/>
  <c r="AC430" i="12"/>
  <c r="AE430" i="12"/>
  <c r="AF430" i="12"/>
  <c r="AG430" i="12"/>
  <c r="AH430" i="12"/>
  <c r="AI430" i="12"/>
  <c r="AJ430" i="12"/>
  <c r="AK430" i="12"/>
  <c r="AL430" i="12"/>
  <c r="AM430" i="12"/>
  <c r="AN430" i="12"/>
  <c r="AO430" i="12"/>
  <c r="AP430" i="12"/>
  <c r="AQ430" i="12"/>
  <c r="AR430" i="12"/>
  <c r="AS430" i="12"/>
  <c r="AT430" i="12"/>
  <c r="AV430" i="12"/>
  <c r="AW430" i="12"/>
  <c r="AX430" i="12"/>
  <c r="AY430" i="12"/>
  <c r="AZ430" i="12"/>
  <c r="BA430" i="12"/>
  <c r="BB430" i="12"/>
  <c r="BC430" i="12"/>
  <c r="BD430" i="12"/>
  <c r="BE430" i="12"/>
  <c r="BF430" i="12"/>
  <c r="BG430" i="12"/>
  <c r="BH430" i="12"/>
  <c r="BI430" i="12"/>
  <c r="BJ430" i="12"/>
  <c r="BK430" i="12"/>
  <c r="BM430" i="12"/>
  <c r="BN430" i="12"/>
  <c r="BO430" i="12"/>
  <c r="BP430" i="12"/>
  <c r="BQ430" i="12"/>
  <c r="BR430" i="12"/>
  <c r="BS430" i="12"/>
  <c r="BT430" i="12"/>
  <c r="BU430" i="12"/>
  <c r="BV430" i="12"/>
  <c r="BW430" i="12"/>
  <c r="BX430" i="12"/>
  <c r="I431" i="12"/>
  <c r="J431" i="12"/>
  <c r="K431" i="12"/>
  <c r="L431" i="12"/>
  <c r="N431" i="12"/>
  <c r="O431" i="12"/>
  <c r="P431" i="12"/>
  <c r="Q431" i="12"/>
  <c r="R431" i="12"/>
  <c r="S431" i="12"/>
  <c r="T431" i="12"/>
  <c r="U431" i="12"/>
  <c r="V431" i="12"/>
  <c r="W431" i="12"/>
  <c r="X431" i="12"/>
  <c r="Y431" i="12"/>
  <c r="Z431" i="12"/>
  <c r="AA431" i="12"/>
  <c r="AB431" i="12"/>
  <c r="AC431" i="12"/>
  <c r="AE431" i="12"/>
  <c r="AF431" i="12"/>
  <c r="AG431" i="12"/>
  <c r="AH431" i="12"/>
  <c r="AI431" i="12"/>
  <c r="AJ431" i="12"/>
  <c r="AK431" i="12"/>
  <c r="AL431" i="12"/>
  <c r="AM431" i="12"/>
  <c r="AN431" i="12"/>
  <c r="AO431" i="12"/>
  <c r="AP431" i="12"/>
  <c r="AQ431" i="12"/>
  <c r="AR431" i="12"/>
  <c r="AS431" i="12"/>
  <c r="AT431" i="12"/>
  <c r="AV431" i="12"/>
  <c r="AW431" i="12"/>
  <c r="AX431" i="12"/>
  <c r="AY431" i="12"/>
  <c r="AZ431" i="12"/>
  <c r="BA431" i="12"/>
  <c r="BB431" i="12"/>
  <c r="BC431" i="12"/>
  <c r="BD431" i="12"/>
  <c r="BE431" i="12"/>
  <c r="BF431" i="12"/>
  <c r="BG431" i="12"/>
  <c r="BH431" i="12"/>
  <c r="BI431" i="12"/>
  <c r="BJ431" i="12"/>
  <c r="BK431" i="12"/>
  <c r="BM431" i="12"/>
  <c r="BN431" i="12"/>
  <c r="BO431" i="12"/>
  <c r="BP431" i="12"/>
  <c r="BQ431" i="12"/>
  <c r="BR431" i="12"/>
  <c r="BS431" i="12"/>
  <c r="BT431" i="12"/>
  <c r="BU431" i="12"/>
  <c r="BV431" i="12"/>
  <c r="BW431" i="12"/>
  <c r="BX431" i="12"/>
  <c r="I432" i="12"/>
  <c r="J432" i="12"/>
  <c r="K432" i="12"/>
  <c r="L432" i="12"/>
  <c r="N432" i="12"/>
  <c r="O432" i="12"/>
  <c r="P432" i="12"/>
  <c r="Q432" i="12"/>
  <c r="R432" i="12"/>
  <c r="S432" i="12"/>
  <c r="T432" i="12"/>
  <c r="U432" i="12"/>
  <c r="V432" i="12"/>
  <c r="W432" i="12"/>
  <c r="X432" i="12"/>
  <c r="Y432" i="12"/>
  <c r="Z432" i="12"/>
  <c r="AA432" i="12"/>
  <c r="AB432" i="12"/>
  <c r="AC432" i="12"/>
  <c r="AE432" i="12"/>
  <c r="AF432" i="12"/>
  <c r="AG432" i="12"/>
  <c r="AH432" i="12"/>
  <c r="AI432" i="12"/>
  <c r="AJ432" i="12"/>
  <c r="AK432" i="12"/>
  <c r="AL432" i="12"/>
  <c r="AM432" i="12"/>
  <c r="AN432" i="12"/>
  <c r="AO432" i="12"/>
  <c r="AP432" i="12"/>
  <c r="AQ432" i="12"/>
  <c r="AR432" i="12"/>
  <c r="AS432" i="12"/>
  <c r="AT432" i="12"/>
  <c r="AV432" i="12"/>
  <c r="AW432" i="12"/>
  <c r="AX432" i="12"/>
  <c r="AY432" i="12"/>
  <c r="AZ432" i="12"/>
  <c r="BA432" i="12"/>
  <c r="BB432" i="12"/>
  <c r="BC432" i="12"/>
  <c r="BD432" i="12"/>
  <c r="BE432" i="12"/>
  <c r="BF432" i="12"/>
  <c r="BG432" i="12"/>
  <c r="BH432" i="12"/>
  <c r="BI432" i="12"/>
  <c r="BJ432" i="12"/>
  <c r="BK432" i="12"/>
  <c r="BM432" i="12"/>
  <c r="BN432" i="12"/>
  <c r="BO432" i="12"/>
  <c r="BP432" i="12"/>
  <c r="BQ432" i="12"/>
  <c r="BR432" i="12"/>
  <c r="BS432" i="12"/>
  <c r="BT432" i="12"/>
  <c r="BU432" i="12"/>
  <c r="BV432" i="12"/>
  <c r="BW432" i="12"/>
  <c r="BX432" i="12"/>
  <c r="I433" i="12"/>
  <c r="J433" i="12"/>
  <c r="K433" i="12"/>
  <c r="L433" i="12"/>
  <c r="N433" i="12"/>
  <c r="O433" i="12"/>
  <c r="P433" i="12"/>
  <c r="Q433" i="12"/>
  <c r="R433" i="12"/>
  <c r="S433" i="12"/>
  <c r="T433" i="12"/>
  <c r="U433" i="12"/>
  <c r="V433" i="12"/>
  <c r="W433" i="12"/>
  <c r="X433" i="12"/>
  <c r="Y433" i="12"/>
  <c r="Z433" i="12"/>
  <c r="AA433" i="12"/>
  <c r="AB433" i="12"/>
  <c r="AC433" i="12"/>
  <c r="AE433" i="12"/>
  <c r="AF433" i="12"/>
  <c r="AG433" i="12"/>
  <c r="AH433" i="12"/>
  <c r="AI433" i="12"/>
  <c r="AJ433" i="12"/>
  <c r="AK433" i="12"/>
  <c r="AL433" i="12"/>
  <c r="AM433" i="12"/>
  <c r="AN433" i="12"/>
  <c r="AO433" i="12"/>
  <c r="AP433" i="12"/>
  <c r="AQ433" i="12"/>
  <c r="AR433" i="12"/>
  <c r="AS433" i="12"/>
  <c r="AT433" i="12"/>
  <c r="AV433" i="12"/>
  <c r="AW433" i="12"/>
  <c r="AX433" i="12"/>
  <c r="AY433" i="12"/>
  <c r="AZ433" i="12"/>
  <c r="BA433" i="12"/>
  <c r="BB433" i="12"/>
  <c r="BC433" i="12"/>
  <c r="BD433" i="12"/>
  <c r="BE433" i="12"/>
  <c r="BF433" i="12"/>
  <c r="BG433" i="12"/>
  <c r="BH433" i="12"/>
  <c r="BI433" i="12"/>
  <c r="BJ433" i="12"/>
  <c r="BK433" i="12"/>
  <c r="BM433" i="12"/>
  <c r="BN433" i="12"/>
  <c r="BO433" i="12"/>
  <c r="BP433" i="12"/>
  <c r="BQ433" i="12"/>
  <c r="BR433" i="12"/>
  <c r="BS433" i="12"/>
  <c r="BT433" i="12"/>
  <c r="BU433" i="12"/>
  <c r="BV433" i="12"/>
  <c r="BW433" i="12"/>
  <c r="BX433" i="12"/>
  <c r="I434" i="12"/>
  <c r="J434" i="12"/>
  <c r="K434" i="12"/>
  <c r="L434" i="12"/>
  <c r="N434" i="12"/>
  <c r="O434" i="12"/>
  <c r="P434" i="12"/>
  <c r="Q434" i="12"/>
  <c r="R434" i="12"/>
  <c r="S434" i="12"/>
  <c r="T434" i="12"/>
  <c r="U434" i="12"/>
  <c r="V434" i="12"/>
  <c r="W434" i="12"/>
  <c r="X434" i="12"/>
  <c r="Y434" i="12"/>
  <c r="Z434" i="12"/>
  <c r="AA434" i="12"/>
  <c r="AB434" i="12"/>
  <c r="AC434" i="12"/>
  <c r="AE434" i="12"/>
  <c r="AF434" i="12"/>
  <c r="AG434" i="12"/>
  <c r="AH434" i="12"/>
  <c r="AI434" i="12"/>
  <c r="AJ434" i="12"/>
  <c r="AK434" i="12"/>
  <c r="AL434" i="12"/>
  <c r="AM434" i="12"/>
  <c r="AN434" i="12"/>
  <c r="AO434" i="12"/>
  <c r="AP434" i="12"/>
  <c r="AQ434" i="12"/>
  <c r="AR434" i="12"/>
  <c r="AS434" i="12"/>
  <c r="AT434" i="12"/>
  <c r="AV434" i="12"/>
  <c r="AW434" i="12"/>
  <c r="AX434" i="12"/>
  <c r="AY434" i="12"/>
  <c r="AZ434" i="12"/>
  <c r="BA434" i="12"/>
  <c r="BB434" i="12"/>
  <c r="BC434" i="12"/>
  <c r="BD434" i="12"/>
  <c r="BE434" i="12"/>
  <c r="BF434" i="12"/>
  <c r="BG434" i="12"/>
  <c r="BH434" i="12"/>
  <c r="BI434" i="12"/>
  <c r="BJ434" i="12"/>
  <c r="BK434" i="12"/>
  <c r="BM434" i="12"/>
  <c r="BN434" i="12"/>
  <c r="BO434" i="12"/>
  <c r="BP434" i="12"/>
  <c r="BQ434" i="12"/>
  <c r="BR434" i="12"/>
  <c r="BS434" i="12"/>
  <c r="BT434" i="12"/>
  <c r="BU434" i="12"/>
  <c r="BV434" i="12"/>
  <c r="BW434" i="12"/>
  <c r="BX434" i="12"/>
  <c r="I435" i="12"/>
  <c r="J435" i="12"/>
  <c r="K435" i="12"/>
  <c r="L435" i="12"/>
  <c r="N435" i="12"/>
  <c r="O435" i="12"/>
  <c r="P435" i="12"/>
  <c r="Q435" i="12"/>
  <c r="R435" i="12"/>
  <c r="S435" i="12"/>
  <c r="T435" i="12"/>
  <c r="U435" i="12"/>
  <c r="V435" i="12"/>
  <c r="W435" i="12"/>
  <c r="X435" i="12"/>
  <c r="Y435" i="12"/>
  <c r="Z435" i="12"/>
  <c r="AA435" i="12"/>
  <c r="AB435" i="12"/>
  <c r="AC435" i="12"/>
  <c r="AE435" i="12"/>
  <c r="AF435" i="12"/>
  <c r="AG435" i="12"/>
  <c r="AH435" i="12"/>
  <c r="AI435" i="12"/>
  <c r="AJ435" i="12"/>
  <c r="AK435" i="12"/>
  <c r="AL435" i="12"/>
  <c r="AM435" i="12"/>
  <c r="AN435" i="12"/>
  <c r="AO435" i="12"/>
  <c r="AP435" i="12"/>
  <c r="AQ435" i="12"/>
  <c r="AR435" i="12"/>
  <c r="AS435" i="12"/>
  <c r="AT435" i="12"/>
  <c r="AV435" i="12"/>
  <c r="AW435" i="12"/>
  <c r="AX435" i="12"/>
  <c r="AY435" i="12"/>
  <c r="AZ435" i="12"/>
  <c r="BA435" i="12"/>
  <c r="BB435" i="12"/>
  <c r="BC435" i="12"/>
  <c r="BD435" i="12"/>
  <c r="BE435" i="12"/>
  <c r="BF435" i="12"/>
  <c r="BG435" i="12"/>
  <c r="BH435" i="12"/>
  <c r="BI435" i="12"/>
  <c r="BJ435" i="12"/>
  <c r="BK435" i="12"/>
  <c r="BM435" i="12"/>
  <c r="BN435" i="12"/>
  <c r="BO435" i="12"/>
  <c r="BP435" i="12"/>
  <c r="BQ435" i="12"/>
  <c r="BR435" i="12"/>
  <c r="BS435" i="12"/>
  <c r="BT435" i="12"/>
  <c r="BU435" i="12"/>
  <c r="BV435" i="12"/>
  <c r="BW435" i="12"/>
  <c r="BX435" i="12"/>
  <c r="I436" i="12"/>
  <c r="J436" i="12"/>
  <c r="K436" i="12"/>
  <c r="L436" i="12"/>
  <c r="N436" i="12"/>
  <c r="O436" i="12"/>
  <c r="P436" i="12"/>
  <c r="Q436" i="12"/>
  <c r="R436" i="12"/>
  <c r="S436" i="12"/>
  <c r="T436" i="12"/>
  <c r="U436" i="12"/>
  <c r="V436" i="12"/>
  <c r="W436" i="12"/>
  <c r="X436" i="12"/>
  <c r="Y436" i="12"/>
  <c r="Z436" i="12"/>
  <c r="AA436" i="12"/>
  <c r="AB436" i="12"/>
  <c r="AC436" i="12"/>
  <c r="AE436" i="12"/>
  <c r="AF436" i="12"/>
  <c r="AG436" i="12"/>
  <c r="AH436" i="12"/>
  <c r="AI436" i="12"/>
  <c r="AJ436" i="12"/>
  <c r="AK436" i="12"/>
  <c r="AL436" i="12"/>
  <c r="AM436" i="12"/>
  <c r="AN436" i="12"/>
  <c r="AO436" i="12"/>
  <c r="AP436" i="12"/>
  <c r="AQ436" i="12"/>
  <c r="AR436" i="12"/>
  <c r="AS436" i="12"/>
  <c r="AT436" i="12"/>
  <c r="AV436" i="12"/>
  <c r="AW436" i="12"/>
  <c r="AX436" i="12"/>
  <c r="AY436" i="12"/>
  <c r="AZ436" i="12"/>
  <c r="BA436" i="12"/>
  <c r="BB436" i="12"/>
  <c r="BC436" i="12"/>
  <c r="BD436" i="12"/>
  <c r="BE436" i="12"/>
  <c r="BF436" i="12"/>
  <c r="BG436" i="12"/>
  <c r="BH436" i="12"/>
  <c r="BI436" i="12"/>
  <c r="BJ436" i="12"/>
  <c r="BK436" i="12"/>
  <c r="BM436" i="12"/>
  <c r="BN436" i="12"/>
  <c r="BO436" i="12"/>
  <c r="BP436" i="12"/>
  <c r="BQ436" i="12"/>
  <c r="BR436" i="12"/>
  <c r="BS436" i="12"/>
  <c r="BT436" i="12"/>
  <c r="BU436" i="12"/>
  <c r="BV436" i="12"/>
  <c r="BW436" i="12"/>
  <c r="BX436" i="12"/>
  <c r="I437" i="12"/>
  <c r="J437" i="12"/>
  <c r="K437" i="12"/>
  <c r="L437" i="12"/>
  <c r="N437" i="12"/>
  <c r="O437" i="12"/>
  <c r="P437" i="12"/>
  <c r="Q437" i="12"/>
  <c r="R437" i="12"/>
  <c r="S437" i="12"/>
  <c r="T437" i="12"/>
  <c r="U437" i="12"/>
  <c r="V437" i="12"/>
  <c r="W437" i="12"/>
  <c r="X437" i="12"/>
  <c r="Y437" i="12"/>
  <c r="Z437" i="12"/>
  <c r="AA437" i="12"/>
  <c r="AB437" i="12"/>
  <c r="AC437" i="12"/>
  <c r="AE437" i="12"/>
  <c r="AF437" i="12"/>
  <c r="AG437" i="12"/>
  <c r="AH437" i="12"/>
  <c r="AI437" i="12"/>
  <c r="AJ437" i="12"/>
  <c r="AK437" i="12"/>
  <c r="AL437" i="12"/>
  <c r="AM437" i="12"/>
  <c r="AN437" i="12"/>
  <c r="AO437" i="12"/>
  <c r="AP437" i="12"/>
  <c r="AQ437" i="12"/>
  <c r="AR437" i="12"/>
  <c r="AS437" i="12"/>
  <c r="AT437" i="12"/>
  <c r="AV437" i="12"/>
  <c r="AW437" i="12"/>
  <c r="AX437" i="12"/>
  <c r="AY437" i="12"/>
  <c r="AZ437" i="12"/>
  <c r="BA437" i="12"/>
  <c r="BB437" i="12"/>
  <c r="BC437" i="12"/>
  <c r="BD437" i="12"/>
  <c r="BE437" i="12"/>
  <c r="BF437" i="12"/>
  <c r="BG437" i="12"/>
  <c r="BH437" i="12"/>
  <c r="BI437" i="12"/>
  <c r="BJ437" i="12"/>
  <c r="BK437" i="12"/>
  <c r="BM437" i="12"/>
  <c r="BN437" i="12"/>
  <c r="BO437" i="12"/>
  <c r="BP437" i="12"/>
  <c r="BQ437" i="12"/>
  <c r="BR437" i="12"/>
  <c r="BS437" i="12"/>
  <c r="BT437" i="12"/>
  <c r="BU437" i="12"/>
  <c r="BV437" i="12"/>
  <c r="BW437" i="12"/>
  <c r="BX437" i="12"/>
  <c r="I438" i="12"/>
  <c r="J438" i="12"/>
  <c r="K438" i="12"/>
  <c r="L438" i="12"/>
  <c r="N438" i="12"/>
  <c r="O438" i="12"/>
  <c r="P438" i="12"/>
  <c r="Q438" i="12"/>
  <c r="R438" i="12"/>
  <c r="S438" i="12"/>
  <c r="T438" i="12"/>
  <c r="U438" i="12"/>
  <c r="V438" i="12"/>
  <c r="W438" i="12"/>
  <c r="X438" i="12"/>
  <c r="Y438" i="12"/>
  <c r="Z438" i="12"/>
  <c r="AA438" i="12"/>
  <c r="AB438" i="12"/>
  <c r="AC438" i="12"/>
  <c r="AE438" i="12"/>
  <c r="AF438" i="12"/>
  <c r="AG438" i="12"/>
  <c r="AH438" i="12"/>
  <c r="AI438" i="12"/>
  <c r="AJ438" i="12"/>
  <c r="AK438" i="12"/>
  <c r="AL438" i="12"/>
  <c r="AM438" i="12"/>
  <c r="AN438" i="12"/>
  <c r="AO438" i="12"/>
  <c r="AP438" i="12"/>
  <c r="AQ438" i="12"/>
  <c r="AR438" i="12"/>
  <c r="AS438" i="12"/>
  <c r="AT438" i="12"/>
  <c r="AV438" i="12"/>
  <c r="AW438" i="12"/>
  <c r="AX438" i="12"/>
  <c r="AY438" i="12"/>
  <c r="AZ438" i="12"/>
  <c r="BA438" i="12"/>
  <c r="BB438" i="12"/>
  <c r="BC438" i="12"/>
  <c r="BD438" i="12"/>
  <c r="BE438" i="12"/>
  <c r="BF438" i="12"/>
  <c r="BG438" i="12"/>
  <c r="BH438" i="12"/>
  <c r="BI438" i="12"/>
  <c r="BJ438" i="12"/>
  <c r="BK438" i="12"/>
  <c r="BM438" i="12"/>
  <c r="BN438" i="12"/>
  <c r="BO438" i="12"/>
  <c r="BP438" i="12"/>
  <c r="BQ438" i="12"/>
  <c r="BR438" i="12"/>
  <c r="BS438" i="12"/>
  <c r="BT438" i="12"/>
  <c r="BU438" i="12"/>
  <c r="BV438" i="12"/>
  <c r="BW438" i="12"/>
  <c r="BX438" i="12"/>
  <c r="I439" i="12"/>
  <c r="J439" i="12"/>
  <c r="K439" i="12"/>
  <c r="L439" i="12"/>
  <c r="N439" i="12"/>
  <c r="O439" i="12"/>
  <c r="P439" i="12"/>
  <c r="Q439" i="12"/>
  <c r="R439" i="12"/>
  <c r="S439" i="12"/>
  <c r="T439" i="12"/>
  <c r="U439" i="12"/>
  <c r="V439" i="12"/>
  <c r="W439" i="12"/>
  <c r="X439" i="12"/>
  <c r="Y439" i="12"/>
  <c r="Z439" i="12"/>
  <c r="AA439" i="12"/>
  <c r="AB439" i="12"/>
  <c r="AC439" i="12"/>
  <c r="AE439" i="12"/>
  <c r="AF439" i="12"/>
  <c r="AG439" i="12"/>
  <c r="AH439" i="12"/>
  <c r="AI439" i="12"/>
  <c r="AJ439" i="12"/>
  <c r="AK439" i="12"/>
  <c r="AL439" i="12"/>
  <c r="AM439" i="12"/>
  <c r="AN439" i="12"/>
  <c r="AO439" i="12"/>
  <c r="AP439" i="12"/>
  <c r="AQ439" i="12"/>
  <c r="AR439" i="12"/>
  <c r="AS439" i="12"/>
  <c r="AT439" i="12"/>
  <c r="AV439" i="12"/>
  <c r="AW439" i="12"/>
  <c r="AX439" i="12"/>
  <c r="AY439" i="12"/>
  <c r="AZ439" i="12"/>
  <c r="BA439" i="12"/>
  <c r="BB439" i="12"/>
  <c r="BC439" i="12"/>
  <c r="BD439" i="12"/>
  <c r="BE439" i="12"/>
  <c r="BF439" i="12"/>
  <c r="BG439" i="12"/>
  <c r="BH439" i="12"/>
  <c r="BI439" i="12"/>
  <c r="BJ439" i="12"/>
  <c r="BK439" i="12"/>
  <c r="BM439" i="12"/>
  <c r="BN439" i="12"/>
  <c r="BO439" i="12"/>
  <c r="BP439" i="12"/>
  <c r="BQ439" i="12"/>
  <c r="BR439" i="12"/>
  <c r="BS439" i="12"/>
  <c r="BT439" i="12"/>
  <c r="BU439" i="12"/>
  <c r="BV439" i="12"/>
  <c r="BW439" i="12"/>
  <c r="BX439" i="12"/>
  <c r="I440" i="12"/>
  <c r="J440" i="12"/>
  <c r="K440" i="12"/>
  <c r="L440" i="12"/>
  <c r="N440" i="12"/>
  <c r="O440" i="12"/>
  <c r="P440" i="12"/>
  <c r="Q440" i="12"/>
  <c r="R440" i="12"/>
  <c r="S440" i="12"/>
  <c r="T440" i="12"/>
  <c r="U440" i="12"/>
  <c r="V440" i="12"/>
  <c r="W440" i="12"/>
  <c r="X440" i="12"/>
  <c r="Y440" i="12"/>
  <c r="Z440" i="12"/>
  <c r="AA440" i="12"/>
  <c r="AB440" i="12"/>
  <c r="AC440" i="12"/>
  <c r="AE440" i="12"/>
  <c r="AF440" i="12"/>
  <c r="AG440" i="12"/>
  <c r="AH440" i="12"/>
  <c r="AI440" i="12"/>
  <c r="AJ440" i="12"/>
  <c r="AK440" i="12"/>
  <c r="AL440" i="12"/>
  <c r="AM440" i="12"/>
  <c r="AN440" i="12"/>
  <c r="AO440" i="12"/>
  <c r="AP440" i="12"/>
  <c r="AQ440" i="12"/>
  <c r="AR440" i="12"/>
  <c r="AS440" i="12"/>
  <c r="AT440" i="12"/>
  <c r="AV440" i="12"/>
  <c r="AW440" i="12"/>
  <c r="AX440" i="12"/>
  <c r="AY440" i="12"/>
  <c r="AZ440" i="12"/>
  <c r="BA440" i="12"/>
  <c r="BB440" i="12"/>
  <c r="BC440" i="12"/>
  <c r="BD440" i="12"/>
  <c r="BE440" i="12"/>
  <c r="BF440" i="12"/>
  <c r="BG440" i="12"/>
  <c r="BH440" i="12"/>
  <c r="BI440" i="12"/>
  <c r="BJ440" i="12"/>
  <c r="BK440" i="12"/>
  <c r="BM440" i="12"/>
  <c r="BN440" i="12"/>
  <c r="BO440" i="12"/>
  <c r="BP440" i="12"/>
  <c r="BQ440" i="12"/>
  <c r="BR440" i="12"/>
  <c r="BS440" i="12"/>
  <c r="BT440" i="12"/>
  <c r="BU440" i="12"/>
  <c r="BV440" i="12"/>
  <c r="BW440" i="12"/>
  <c r="BX440" i="12"/>
  <c r="I441" i="12"/>
  <c r="J441" i="12"/>
  <c r="K441" i="12"/>
  <c r="L441" i="12"/>
  <c r="N441" i="12"/>
  <c r="O441" i="12"/>
  <c r="P441" i="12"/>
  <c r="Q441" i="12"/>
  <c r="R441" i="12"/>
  <c r="S441" i="12"/>
  <c r="T441" i="12"/>
  <c r="U441" i="12"/>
  <c r="V441" i="12"/>
  <c r="W441" i="12"/>
  <c r="X441" i="12"/>
  <c r="Y441" i="12"/>
  <c r="Z441" i="12"/>
  <c r="AA441" i="12"/>
  <c r="AB441" i="12"/>
  <c r="AC441" i="12"/>
  <c r="AE441" i="12"/>
  <c r="AF441" i="12"/>
  <c r="AG441" i="12"/>
  <c r="AH441" i="12"/>
  <c r="AI441" i="12"/>
  <c r="AJ441" i="12"/>
  <c r="AK441" i="12"/>
  <c r="AL441" i="12"/>
  <c r="AM441" i="12"/>
  <c r="AN441" i="12"/>
  <c r="AO441" i="12"/>
  <c r="AP441" i="12"/>
  <c r="AQ441" i="12"/>
  <c r="AR441" i="12"/>
  <c r="AS441" i="12"/>
  <c r="AT441" i="12"/>
  <c r="AV441" i="12"/>
  <c r="AW441" i="12"/>
  <c r="AX441" i="12"/>
  <c r="AY441" i="12"/>
  <c r="AZ441" i="12"/>
  <c r="BA441" i="12"/>
  <c r="BB441" i="12"/>
  <c r="BC441" i="12"/>
  <c r="BD441" i="12"/>
  <c r="BE441" i="12"/>
  <c r="BF441" i="12"/>
  <c r="BG441" i="12"/>
  <c r="BH441" i="12"/>
  <c r="BI441" i="12"/>
  <c r="BJ441" i="12"/>
  <c r="BK441" i="12"/>
  <c r="BM441" i="12"/>
  <c r="BN441" i="12"/>
  <c r="BO441" i="12"/>
  <c r="BP441" i="12"/>
  <c r="BQ441" i="12"/>
  <c r="BR441" i="12"/>
  <c r="BS441" i="12"/>
  <c r="BT441" i="12"/>
  <c r="BU441" i="12"/>
  <c r="BV441" i="12"/>
  <c r="BW441" i="12"/>
  <c r="BX441" i="12"/>
  <c r="I442" i="12"/>
  <c r="J442" i="12"/>
  <c r="K442" i="12"/>
  <c r="L442" i="12"/>
  <c r="N442" i="12"/>
  <c r="O442" i="12"/>
  <c r="P442" i="12"/>
  <c r="Q442" i="12"/>
  <c r="R442" i="12"/>
  <c r="S442" i="12"/>
  <c r="T442" i="12"/>
  <c r="U442" i="12"/>
  <c r="V442" i="12"/>
  <c r="W442" i="12"/>
  <c r="X442" i="12"/>
  <c r="Y442" i="12"/>
  <c r="Z442" i="12"/>
  <c r="AA442" i="12"/>
  <c r="AB442" i="12"/>
  <c r="AC442" i="12"/>
  <c r="AE442" i="12"/>
  <c r="AF442" i="12"/>
  <c r="AG442" i="12"/>
  <c r="AH442" i="12"/>
  <c r="AI442" i="12"/>
  <c r="AJ442" i="12"/>
  <c r="AK442" i="12"/>
  <c r="AL442" i="12"/>
  <c r="AM442" i="12"/>
  <c r="AN442" i="12"/>
  <c r="AO442" i="12"/>
  <c r="AP442" i="12"/>
  <c r="AQ442" i="12"/>
  <c r="AR442" i="12"/>
  <c r="AS442" i="12"/>
  <c r="AT442" i="12"/>
  <c r="AV442" i="12"/>
  <c r="AW442" i="12"/>
  <c r="AX442" i="12"/>
  <c r="AY442" i="12"/>
  <c r="AZ442" i="12"/>
  <c r="BA442" i="12"/>
  <c r="BB442" i="12"/>
  <c r="BC442" i="12"/>
  <c r="BD442" i="12"/>
  <c r="BE442" i="12"/>
  <c r="BF442" i="12"/>
  <c r="BG442" i="12"/>
  <c r="BH442" i="12"/>
  <c r="BI442" i="12"/>
  <c r="BJ442" i="12"/>
  <c r="BK442" i="12"/>
  <c r="BM442" i="12"/>
  <c r="BN442" i="12"/>
  <c r="BO442" i="12"/>
  <c r="BP442" i="12"/>
  <c r="BQ442" i="12"/>
  <c r="BR442" i="12"/>
  <c r="BS442" i="12"/>
  <c r="BT442" i="12"/>
  <c r="BU442" i="12"/>
  <c r="BV442" i="12"/>
  <c r="BW442" i="12"/>
  <c r="BX442" i="12"/>
  <c r="I443" i="12"/>
  <c r="J443" i="12"/>
  <c r="K443" i="12"/>
  <c r="L443" i="12"/>
  <c r="N443" i="12"/>
  <c r="O443" i="12"/>
  <c r="P443" i="12"/>
  <c r="Q443" i="12"/>
  <c r="R443" i="12"/>
  <c r="S443" i="12"/>
  <c r="T443" i="12"/>
  <c r="U443" i="12"/>
  <c r="V443" i="12"/>
  <c r="W443" i="12"/>
  <c r="X443" i="12"/>
  <c r="Y443" i="12"/>
  <c r="Z443" i="12"/>
  <c r="AA443" i="12"/>
  <c r="AB443" i="12"/>
  <c r="AC443" i="12"/>
  <c r="AE443" i="12"/>
  <c r="AF443" i="12"/>
  <c r="AG443" i="12"/>
  <c r="AH443" i="12"/>
  <c r="AI443" i="12"/>
  <c r="AJ443" i="12"/>
  <c r="AK443" i="12"/>
  <c r="AL443" i="12"/>
  <c r="AM443" i="12"/>
  <c r="AN443" i="12"/>
  <c r="AO443" i="12"/>
  <c r="AP443" i="12"/>
  <c r="AQ443" i="12"/>
  <c r="AR443" i="12"/>
  <c r="AS443" i="12"/>
  <c r="AT443" i="12"/>
  <c r="AV443" i="12"/>
  <c r="AW443" i="12"/>
  <c r="AX443" i="12"/>
  <c r="AY443" i="12"/>
  <c r="AZ443" i="12"/>
  <c r="BA443" i="12"/>
  <c r="BB443" i="12"/>
  <c r="BC443" i="12"/>
  <c r="BD443" i="12"/>
  <c r="BE443" i="12"/>
  <c r="BF443" i="12"/>
  <c r="BG443" i="12"/>
  <c r="BH443" i="12"/>
  <c r="BI443" i="12"/>
  <c r="BJ443" i="12"/>
  <c r="BK443" i="12"/>
  <c r="BM443" i="12"/>
  <c r="BN443" i="12"/>
  <c r="BO443" i="12"/>
  <c r="BP443" i="12"/>
  <c r="BQ443" i="12"/>
  <c r="BR443" i="12"/>
  <c r="BS443" i="12"/>
  <c r="BT443" i="12"/>
  <c r="BU443" i="12"/>
  <c r="BV443" i="12"/>
  <c r="BW443" i="12"/>
  <c r="BX443" i="12"/>
  <c r="I444" i="12"/>
  <c r="J444" i="12"/>
  <c r="K444" i="12"/>
  <c r="L444" i="12"/>
  <c r="N444" i="12"/>
  <c r="O444" i="12"/>
  <c r="P444" i="12"/>
  <c r="Q444" i="12"/>
  <c r="R444" i="12"/>
  <c r="S444" i="12"/>
  <c r="T444" i="12"/>
  <c r="U444" i="12"/>
  <c r="V444" i="12"/>
  <c r="W444" i="12"/>
  <c r="X444" i="12"/>
  <c r="Y444" i="12"/>
  <c r="Z444" i="12"/>
  <c r="AA444" i="12"/>
  <c r="AB444" i="12"/>
  <c r="AC444" i="12"/>
  <c r="AE444" i="12"/>
  <c r="AF444" i="12"/>
  <c r="AG444" i="12"/>
  <c r="AH444" i="12"/>
  <c r="AI444" i="12"/>
  <c r="AJ444" i="12"/>
  <c r="AK444" i="12"/>
  <c r="AL444" i="12"/>
  <c r="AM444" i="12"/>
  <c r="AN444" i="12"/>
  <c r="AO444" i="12"/>
  <c r="AP444" i="12"/>
  <c r="AQ444" i="12"/>
  <c r="AR444" i="12"/>
  <c r="AS444" i="12"/>
  <c r="AT444" i="12"/>
  <c r="AV444" i="12"/>
  <c r="AW444" i="12"/>
  <c r="AX444" i="12"/>
  <c r="AY444" i="12"/>
  <c r="AZ444" i="12"/>
  <c r="BA444" i="12"/>
  <c r="BB444" i="12"/>
  <c r="BC444" i="12"/>
  <c r="BD444" i="12"/>
  <c r="BE444" i="12"/>
  <c r="BF444" i="12"/>
  <c r="BG444" i="12"/>
  <c r="BH444" i="12"/>
  <c r="BI444" i="12"/>
  <c r="BJ444" i="12"/>
  <c r="BK444" i="12"/>
  <c r="BM444" i="12"/>
  <c r="BN444" i="12"/>
  <c r="BO444" i="12"/>
  <c r="BP444" i="12"/>
  <c r="BQ444" i="12"/>
  <c r="BR444" i="12"/>
  <c r="BS444" i="12"/>
  <c r="BT444" i="12"/>
  <c r="BU444" i="12"/>
  <c r="BV444" i="12"/>
  <c r="BW444" i="12"/>
  <c r="BX444" i="12"/>
  <c r="I445" i="12"/>
  <c r="J445" i="12"/>
  <c r="K445" i="12"/>
  <c r="L445" i="12"/>
  <c r="N445" i="12"/>
  <c r="O445" i="12"/>
  <c r="P445" i="12"/>
  <c r="Q445" i="12"/>
  <c r="R445" i="12"/>
  <c r="S445" i="12"/>
  <c r="T445" i="12"/>
  <c r="U445" i="12"/>
  <c r="V445" i="12"/>
  <c r="W445" i="12"/>
  <c r="X445" i="12"/>
  <c r="Y445" i="12"/>
  <c r="Z445" i="12"/>
  <c r="AA445" i="12"/>
  <c r="AB445" i="12"/>
  <c r="AC445" i="12"/>
  <c r="AE445" i="12"/>
  <c r="AF445" i="12"/>
  <c r="AG445" i="12"/>
  <c r="AH445" i="12"/>
  <c r="AI445" i="12"/>
  <c r="AJ445" i="12"/>
  <c r="AK445" i="12"/>
  <c r="AL445" i="12"/>
  <c r="AM445" i="12"/>
  <c r="AN445" i="12"/>
  <c r="AO445" i="12"/>
  <c r="AP445" i="12"/>
  <c r="AQ445" i="12"/>
  <c r="AR445" i="12"/>
  <c r="AS445" i="12"/>
  <c r="AT445" i="12"/>
  <c r="AV445" i="12"/>
  <c r="AW445" i="12"/>
  <c r="AX445" i="12"/>
  <c r="AY445" i="12"/>
  <c r="AZ445" i="12"/>
  <c r="BA445" i="12"/>
  <c r="BB445" i="12"/>
  <c r="BC445" i="12"/>
  <c r="BD445" i="12"/>
  <c r="BE445" i="12"/>
  <c r="BF445" i="12"/>
  <c r="BG445" i="12"/>
  <c r="BH445" i="12"/>
  <c r="BI445" i="12"/>
  <c r="BJ445" i="12"/>
  <c r="BK445" i="12"/>
  <c r="BM445" i="12"/>
  <c r="BN445" i="12"/>
  <c r="BO445" i="12"/>
  <c r="BP445" i="12"/>
  <c r="BQ445" i="12"/>
  <c r="BR445" i="12"/>
  <c r="BS445" i="12"/>
  <c r="BT445" i="12"/>
  <c r="BU445" i="12"/>
  <c r="BV445" i="12"/>
  <c r="BW445" i="12"/>
  <c r="BX445" i="12"/>
  <c r="I446" i="12"/>
  <c r="J446" i="12"/>
  <c r="K446" i="12"/>
  <c r="L446" i="12"/>
  <c r="N446" i="12"/>
  <c r="O446" i="12"/>
  <c r="P446" i="12"/>
  <c r="Q446" i="12"/>
  <c r="R446" i="12"/>
  <c r="S446" i="12"/>
  <c r="T446" i="12"/>
  <c r="U446" i="12"/>
  <c r="V446" i="12"/>
  <c r="W446" i="12"/>
  <c r="X446" i="12"/>
  <c r="Y446" i="12"/>
  <c r="Z446" i="12"/>
  <c r="AA446" i="12"/>
  <c r="AB446" i="12"/>
  <c r="AC446" i="12"/>
  <c r="AE446" i="12"/>
  <c r="AF446" i="12"/>
  <c r="AG446" i="12"/>
  <c r="AH446" i="12"/>
  <c r="AI446" i="12"/>
  <c r="AJ446" i="12"/>
  <c r="AK446" i="12"/>
  <c r="AL446" i="12"/>
  <c r="AM446" i="12"/>
  <c r="AN446" i="12"/>
  <c r="AO446" i="12"/>
  <c r="AP446" i="12"/>
  <c r="AQ446" i="12"/>
  <c r="AR446" i="12"/>
  <c r="AS446" i="12"/>
  <c r="AT446" i="12"/>
  <c r="AV446" i="12"/>
  <c r="AW446" i="12"/>
  <c r="AX446" i="12"/>
  <c r="AY446" i="12"/>
  <c r="AZ446" i="12"/>
  <c r="BA446" i="12"/>
  <c r="BB446" i="12"/>
  <c r="BC446" i="12"/>
  <c r="BD446" i="12"/>
  <c r="BE446" i="12"/>
  <c r="BF446" i="12"/>
  <c r="BG446" i="12"/>
  <c r="BH446" i="12"/>
  <c r="BI446" i="12"/>
  <c r="BJ446" i="12"/>
  <c r="BK446" i="12"/>
  <c r="BM446" i="12"/>
  <c r="BN446" i="12"/>
  <c r="BO446" i="12"/>
  <c r="BP446" i="12"/>
  <c r="BQ446" i="12"/>
  <c r="BR446" i="12"/>
  <c r="BS446" i="12"/>
  <c r="BT446" i="12"/>
  <c r="BU446" i="12"/>
  <c r="BV446" i="12"/>
  <c r="BW446" i="12"/>
  <c r="BX446" i="12"/>
  <c r="I447" i="12"/>
  <c r="J447" i="12"/>
  <c r="K447" i="12"/>
  <c r="L447" i="12"/>
  <c r="N447" i="12"/>
  <c r="O447" i="12"/>
  <c r="P447" i="12"/>
  <c r="Q447" i="12"/>
  <c r="R447" i="12"/>
  <c r="S447" i="12"/>
  <c r="T447" i="12"/>
  <c r="U447" i="12"/>
  <c r="V447" i="12"/>
  <c r="W447" i="12"/>
  <c r="X447" i="12"/>
  <c r="Y447" i="12"/>
  <c r="Z447" i="12"/>
  <c r="AA447" i="12"/>
  <c r="AB447" i="12"/>
  <c r="AC447" i="12"/>
  <c r="AE447" i="12"/>
  <c r="AF447" i="12"/>
  <c r="AG447" i="12"/>
  <c r="AH447" i="12"/>
  <c r="AI447" i="12"/>
  <c r="AJ447" i="12"/>
  <c r="AK447" i="12"/>
  <c r="AL447" i="12"/>
  <c r="AM447" i="12"/>
  <c r="AN447" i="12"/>
  <c r="AO447" i="12"/>
  <c r="AP447" i="12"/>
  <c r="AQ447" i="12"/>
  <c r="AR447" i="12"/>
  <c r="AS447" i="12"/>
  <c r="AT447" i="12"/>
  <c r="AV447" i="12"/>
  <c r="AW447" i="12"/>
  <c r="AX447" i="12"/>
  <c r="AY447" i="12"/>
  <c r="AZ447" i="12"/>
  <c r="BA447" i="12"/>
  <c r="BB447" i="12"/>
  <c r="BC447" i="12"/>
  <c r="BD447" i="12"/>
  <c r="BE447" i="12"/>
  <c r="BF447" i="12"/>
  <c r="BG447" i="12"/>
  <c r="BH447" i="12"/>
  <c r="BI447" i="12"/>
  <c r="BJ447" i="12"/>
  <c r="BK447" i="12"/>
  <c r="BM447" i="12"/>
  <c r="BN447" i="12"/>
  <c r="BO447" i="12"/>
  <c r="BP447" i="12"/>
  <c r="BQ447" i="12"/>
  <c r="BR447" i="12"/>
  <c r="BS447" i="12"/>
  <c r="BT447" i="12"/>
  <c r="BU447" i="12"/>
  <c r="BV447" i="12"/>
  <c r="BW447" i="12"/>
  <c r="BX447" i="12"/>
  <c r="I448" i="12"/>
  <c r="J448" i="12"/>
  <c r="K448" i="12"/>
  <c r="L448" i="12"/>
  <c r="N448" i="12"/>
  <c r="O448" i="12"/>
  <c r="P448" i="12"/>
  <c r="Q448" i="12"/>
  <c r="R448" i="12"/>
  <c r="S448" i="12"/>
  <c r="T448" i="12"/>
  <c r="U448" i="12"/>
  <c r="V448" i="12"/>
  <c r="W448" i="12"/>
  <c r="X448" i="12"/>
  <c r="Y448" i="12"/>
  <c r="Z448" i="12"/>
  <c r="AA448" i="12"/>
  <c r="AB448" i="12"/>
  <c r="AC448" i="12"/>
  <c r="AE448" i="12"/>
  <c r="AF448" i="12"/>
  <c r="AG448" i="12"/>
  <c r="AH448" i="12"/>
  <c r="AI448" i="12"/>
  <c r="AJ448" i="12"/>
  <c r="AK448" i="12"/>
  <c r="AL448" i="12"/>
  <c r="AM448" i="12"/>
  <c r="AN448" i="12"/>
  <c r="AO448" i="12"/>
  <c r="AP448" i="12"/>
  <c r="AQ448" i="12"/>
  <c r="AR448" i="12"/>
  <c r="AS448" i="12"/>
  <c r="AT448" i="12"/>
  <c r="AV448" i="12"/>
  <c r="AW448" i="12"/>
  <c r="AX448" i="12"/>
  <c r="AY448" i="12"/>
  <c r="AZ448" i="12"/>
  <c r="BA448" i="12"/>
  <c r="BB448" i="12"/>
  <c r="BC448" i="12"/>
  <c r="BD448" i="12"/>
  <c r="BE448" i="12"/>
  <c r="BF448" i="12"/>
  <c r="BG448" i="12"/>
  <c r="BH448" i="12"/>
  <c r="BI448" i="12"/>
  <c r="BJ448" i="12"/>
  <c r="BK448" i="12"/>
  <c r="BM448" i="12"/>
  <c r="BN448" i="12"/>
  <c r="BO448" i="12"/>
  <c r="BP448" i="12"/>
  <c r="BQ448" i="12"/>
  <c r="BR448" i="12"/>
  <c r="BS448" i="12"/>
  <c r="BT448" i="12"/>
  <c r="BU448" i="12"/>
  <c r="BV448" i="12"/>
  <c r="BW448" i="12"/>
  <c r="BX448" i="12"/>
  <c r="I449" i="12"/>
  <c r="J449" i="12"/>
  <c r="K449" i="12"/>
  <c r="L449" i="12"/>
  <c r="N449" i="12"/>
  <c r="O449" i="12"/>
  <c r="P449" i="12"/>
  <c r="Q449" i="12"/>
  <c r="R449" i="12"/>
  <c r="S449" i="12"/>
  <c r="T449" i="12"/>
  <c r="U449" i="12"/>
  <c r="V449" i="12"/>
  <c r="W449" i="12"/>
  <c r="X449" i="12"/>
  <c r="Y449" i="12"/>
  <c r="Z449" i="12"/>
  <c r="AA449" i="12"/>
  <c r="AB449" i="12"/>
  <c r="AC449" i="12"/>
  <c r="AE449" i="12"/>
  <c r="AF449" i="12"/>
  <c r="AG449" i="12"/>
  <c r="AH449" i="12"/>
  <c r="AI449" i="12"/>
  <c r="AJ449" i="12"/>
  <c r="AK449" i="12"/>
  <c r="AL449" i="12"/>
  <c r="AM449" i="12"/>
  <c r="AN449" i="12"/>
  <c r="AO449" i="12"/>
  <c r="AP449" i="12"/>
  <c r="AQ449" i="12"/>
  <c r="AR449" i="12"/>
  <c r="AS449" i="12"/>
  <c r="AT449" i="12"/>
  <c r="AV449" i="12"/>
  <c r="AW449" i="12"/>
  <c r="AX449" i="12"/>
  <c r="AY449" i="12"/>
  <c r="AZ449" i="12"/>
  <c r="BA449" i="12"/>
  <c r="BB449" i="12"/>
  <c r="BC449" i="12"/>
  <c r="BD449" i="12"/>
  <c r="BE449" i="12"/>
  <c r="BF449" i="12"/>
  <c r="BG449" i="12"/>
  <c r="BH449" i="12"/>
  <c r="BI449" i="12"/>
  <c r="BJ449" i="12"/>
  <c r="BK449" i="12"/>
  <c r="BM449" i="12"/>
  <c r="BN449" i="12"/>
  <c r="BO449" i="12"/>
  <c r="BP449" i="12"/>
  <c r="BQ449" i="12"/>
  <c r="BR449" i="12"/>
  <c r="BS449" i="12"/>
  <c r="BT449" i="12"/>
  <c r="BU449" i="12"/>
  <c r="BV449" i="12"/>
  <c r="BW449" i="12"/>
  <c r="BX449" i="12"/>
  <c r="I450" i="12"/>
  <c r="J450" i="12"/>
  <c r="K450" i="12"/>
  <c r="L450" i="12"/>
  <c r="N450" i="12"/>
  <c r="O450" i="12"/>
  <c r="P450" i="12"/>
  <c r="Q450" i="12"/>
  <c r="R450" i="12"/>
  <c r="S450" i="12"/>
  <c r="T450" i="12"/>
  <c r="U450" i="12"/>
  <c r="V450" i="12"/>
  <c r="W450" i="12"/>
  <c r="X450" i="12"/>
  <c r="Y450" i="12"/>
  <c r="Z450" i="12"/>
  <c r="AA450" i="12"/>
  <c r="AB450" i="12"/>
  <c r="AC450" i="12"/>
  <c r="AE450" i="12"/>
  <c r="AF450" i="12"/>
  <c r="AG450" i="12"/>
  <c r="AH450" i="12"/>
  <c r="AI450" i="12"/>
  <c r="AJ450" i="12"/>
  <c r="AK450" i="12"/>
  <c r="AL450" i="12"/>
  <c r="AM450" i="12"/>
  <c r="AN450" i="12"/>
  <c r="AO450" i="12"/>
  <c r="AP450" i="12"/>
  <c r="AQ450" i="12"/>
  <c r="AR450" i="12"/>
  <c r="AS450" i="12"/>
  <c r="AT450" i="12"/>
  <c r="AV450" i="12"/>
  <c r="AW450" i="12"/>
  <c r="AX450" i="12"/>
  <c r="AY450" i="12"/>
  <c r="AZ450" i="12"/>
  <c r="BA450" i="12"/>
  <c r="BB450" i="12"/>
  <c r="BC450" i="12"/>
  <c r="BD450" i="12"/>
  <c r="BE450" i="12"/>
  <c r="BF450" i="12"/>
  <c r="BG450" i="12"/>
  <c r="BH450" i="12"/>
  <c r="BI450" i="12"/>
  <c r="BJ450" i="12"/>
  <c r="BK450" i="12"/>
  <c r="BM450" i="12"/>
  <c r="BN450" i="12"/>
  <c r="BO450" i="12"/>
  <c r="BP450" i="12"/>
  <c r="BQ450" i="12"/>
  <c r="BR450" i="12"/>
  <c r="BS450" i="12"/>
  <c r="BT450" i="12"/>
  <c r="BU450" i="12"/>
  <c r="BV450" i="12"/>
  <c r="BW450" i="12"/>
  <c r="BX450" i="12"/>
  <c r="I451" i="12"/>
  <c r="J451" i="12"/>
  <c r="K451" i="12"/>
  <c r="L451" i="12"/>
  <c r="N451" i="12"/>
  <c r="O451" i="12"/>
  <c r="P451" i="12"/>
  <c r="Q451" i="12"/>
  <c r="R451" i="12"/>
  <c r="S451" i="12"/>
  <c r="T451" i="12"/>
  <c r="U451" i="12"/>
  <c r="V451" i="12"/>
  <c r="W451" i="12"/>
  <c r="X451" i="12"/>
  <c r="Y451" i="12"/>
  <c r="Z451" i="12"/>
  <c r="AA451" i="12"/>
  <c r="AB451" i="12"/>
  <c r="AC451" i="12"/>
  <c r="AE451" i="12"/>
  <c r="AF451" i="12"/>
  <c r="AG451" i="12"/>
  <c r="AH451" i="12"/>
  <c r="AI451" i="12"/>
  <c r="AJ451" i="12"/>
  <c r="AK451" i="12"/>
  <c r="AL451" i="12"/>
  <c r="AM451" i="12"/>
  <c r="AN451" i="12"/>
  <c r="AO451" i="12"/>
  <c r="AP451" i="12"/>
  <c r="AQ451" i="12"/>
  <c r="AR451" i="12"/>
  <c r="AS451" i="12"/>
  <c r="AT451" i="12"/>
  <c r="AV451" i="12"/>
  <c r="AW451" i="12"/>
  <c r="AX451" i="12"/>
  <c r="AY451" i="12"/>
  <c r="AZ451" i="12"/>
  <c r="BA451" i="12"/>
  <c r="BB451" i="12"/>
  <c r="BC451" i="12"/>
  <c r="BD451" i="12"/>
  <c r="BE451" i="12"/>
  <c r="BF451" i="12"/>
  <c r="BG451" i="12"/>
  <c r="BH451" i="12"/>
  <c r="BI451" i="12"/>
  <c r="BJ451" i="12"/>
  <c r="BK451" i="12"/>
  <c r="BM451" i="12"/>
  <c r="BN451" i="12"/>
  <c r="BO451" i="12"/>
  <c r="BP451" i="12"/>
  <c r="BQ451" i="12"/>
  <c r="BR451" i="12"/>
  <c r="BS451" i="12"/>
  <c r="BT451" i="12"/>
  <c r="BU451" i="12"/>
  <c r="BV451" i="12"/>
  <c r="BW451" i="12"/>
  <c r="BX451" i="12"/>
  <c r="I452" i="12"/>
  <c r="J452" i="12"/>
  <c r="K452" i="12"/>
  <c r="L452" i="12"/>
  <c r="N452" i="12"/>
  <c r="O452" i="12"/>
  <c r="P452" i="12"/>
  <c r="Q452" i="12"/>
  <c r="R452" i="12"/>
  <c r="S452" i="12"/>
  <c r="T452" i="12"/>
  <c r="U452" i="12"/>
  <c r="V452" i="12"/>
  <c r="W452" i="12"/>
  <c r="X452" i="12"/>
  <c r="Y452" i="12"/>
  <c r="Z452" i="12"/>
  <c r="AA452" i="12"/>
  <c r="AB452" i="12"/>
  <c r="AC452" i="12"/>
  <c r="AE452" i="12"/>
  <c r="AF452" i="12"/>
  <c r="AG452" i="12"/>
  <c r="AH452" i="12"/>
  <c r="AI452" i="12"/>
  <c r="AJ452" i="12"/>
  <c r="AK452" i="12"/>
  <c r="AL452" i="12"/>
  <c r="AM452" i="12"/>
  <c r="AN452" i="12"/>
  <c r="AO452" i="12"/>
  <c r="AP452" i="12"/>
  <c r="AQ452" i="12"/>
  <c r="AR452" i="12"/>
  <c r="AS452" i="12"/>
  <c r="AT452" i="12"/>
  <c r="AV452" i="12"/>
  <c r="AW452" i="12"/>
  <c r="AX452" i="12"/>
  <c r="AY452" i="12"/>
  <c r="AZ452" i="12"/>
  <c r="BA452" i="12"/>
  <c r="BB452" i="12"/>
  <c r="BC452" i="12"/>
  <c r="BD452" i="12"/>
  <c r="BE452" i="12"/>
  <c r="BF452" i="12"/>
  <c r="BG452" i="12"/>
  <c r="BH452" i="12"/>
  <c r="BI452" i="12"/>
  <c r="BJ452" i="12"/>
  <c r="BK452" i="12"/>
  <c r="BM452" i="12"/>
  <c r="BN452" i="12"/>
  <c r="BO452" i="12"/>
  <c r="BP452" i="12"/>
  <c r="BQ452" i="12"/>
  <c r="BR452" i="12"/>
  <c r="BS452" i="12"/>
  <c r="BT452" i="12"/>
  <c r="BU452" i="12"/>
  <c r="BV452" i="12"/>
  <c r="BW452" i="12"/>
  <c r="BX452" i="12"/>
  <c r="I453" i="12"/>
  <c r="J453" i="12"/>
  <c r="K453" i="12"/>
  <c r="L453" i="12"/>
  <c r="N453" i="12"/>
  <c r="O453" i="12"/>
  <c r="P453" i="12"/>
  <c r="Q453" i="12"/>
  <c r="R453" i="12"/>
  <c r="S453" i="12"/>
  <c r="T453" i="12"/>
  <c r="U453" i="12"/>
  <c r="V453" i="12"/>
  <c r="W453" i="12"/>
  <c r="X453" i="12"/>
  <c r="Y453" i="12"/>
  <c r="Z453" i="12"/>
  <c r="AA453" i="12"/>
  <c r="AB453" i="12"/>
  <c r="AC453" i="12"/>
  <c r="AE453" i="12"/>
  <c r="AF453" i="12"/>
  <c r="AG453" i="12"/>
  <c r="AH453" i="12"/>
  <c r="AI453" i="12"/>
  <c r="AJ453" i="12"/>
  <c r="AK453" i="12"/>
  <c r="AL453" i="12"/>
  <c r="AM453" i="12"/>
  <c r="AN453" i="12"/>
  <c r="AO453" i="12"/>
  <c r="AP453" i="12"/>
  <c r="AQ453" i="12"/>
  <c r="AR453" i="12"/>
  <c r="AS453" i="12"/>
  <c r="AT453" i="12"/>
  <c r="AV453" i="12"/>
  <c r="AW453" i="12"/>
  <c r="AX453" i="12"/>
  <c r="AY453" i="12"/>
  <c r="AZ453" i="12"/>
  <c r="BA453" i="12"/>
  <c r="BB453" i="12"/>
  <c r="BC453" i="12"/>
  <c r="BD453" i="12"/>
  <c r="BE453" i="12"/>
  <c r="BF453" i="12"/>
  <c r="BG453" i="12"/>
  <c r="BH453" i="12"/>
  <c r="BI453" i="12"/>
  <c r="BJ453" i="12"/>
  <c r="BK453" i="12"/>
  <c r="BM453" i="12"/>
  <c r="BN453" i="12"/>
  <c r="BO453" i="12"/>
  <c r="BP453" i="12"/>
  <c r="BQ453" i="12"/>
  <c r="BR453" i="12"/>
  <c r="BS453" i="12"/>
  <c r="BT453" i="12"/>
  <c r="BU453" i="12"/>
  <c r="BV453" i="12"/>
  <c r="BW453" i="12"/>
  <c r="BX453" i="12"/>
  <c r="I454" i="12"/>
  <c r="J454" i="12"/>
  <c r="K454" i="12"/>
  <c r="L454" i="12"/>
  <c r="N454" i="12"/>
  <c r="O454" i="12"/>
  <c r="P454" i="12"/>
  <c r="Q454" i="12"/>
  <c r="R454" i="12"/>
  <c r="S454" i="12"/>
  <c r="T454" i="12"/>
  <c r="U454" i="12"/>
  <c r="V454" i="12"/>
  <c r="W454" i="12"/>
  <c r="X454" i="12"/>
  <c r="Y454" i="12"/>
  <c r="Z454" i="12"/>
  <c r="AA454" i="12"/>
  <c r="AB454" i="12"/>
  <c r="AC454" i="12"/>
  <c r="AE454" i="12"/>
  <c r="AF454" i="12"/>
  <c r="AG454" i="12"/>
  <c r="AH454" i="12"/>
  <c r="AI454" i="12"/>
  <c r="AJ454" i="12"/>
  <c r="AK454" i="12"/>
  <c r="AL454" i="12"/>
  <c r="AM454" i="12"/>
  <c r="AN454" i="12"/>
  <c r="AO454" i="12"/>
  <c r="AP454" i="12"/>
  <c r="AQ454" i="12"/>
  <c r="AR454" i="12"/>
  <c r="AS454" i="12"/>
  <c r="AT454" i="12"/>
  <c r="AV454" i="12"/>
  <c r="AW454" i="12"/>
  <c r="AX454" i="12"/>
  <c r="AY454" i="12"/>
  <c r="AZ454" i="12"/>
  <c r="BA454" i="12"/>
  <c r="BB454" i="12"/>
  <c r="BC454" i="12"/>
  <c r="BD454" i="12"/>
  <c r="BE454" i="12"/>
  <c r="BF454" i="12"/>
  <c r="BG454" i="12"/>
  <c r="BH454" i="12"/>
  <c r="BI454" i="12"/>
  <c r="BJ454" i="12"/>
  <c r="BK454" i="12"/>
  <c r="BM454" i="12"/>
  <c r="BN454" i="12"/>
  <c r="BO454" i="12"/>
  <c r="BP454" i="12"/>
  <c r="BQ454" i="12"/>
  <c r="BR454" i="12"/>
  <c r="BS454" i="12"/>
  <c r="BT454" i="12"/>
  <c r="BU454" i="12"/>
  <c r="BV454" i="12"/>
  <c r="BW454" i="12"/>
  <c r="BX454" i="12"/>
  <c r="I455" i="12"/>
  <c r="J455" i="12"/>
  <c r="K455" i="12"/>
  <c r="L455" i="12"/>
  <c r="N455" i="12"/>
  <c r="O455" i="12"/>
  <c r="P455" i="12"/>
  <c r="Q455" i="12"/>
  <c r="R455" i="12"/>
  <c r="S455" i="12"/>
  <c r="T455" i="12"/>
  <c r="U455" i="12"/>
  <c r="V455" i="12"/>
  <c r="W455" i="12"/>
  <c r="X455" i="12"/>
  <c r="Y455" i="12"/>
  <c r="Z455" i="12"/>
  <c r="AA455" i="12"/>
  <c r="AB455" i="12"/>
  <c r="AC455" i="12"/>
  <c r="AE455" i="12"/>
  <c r="AF455" i="12"/>
  <c r="AG455" i="12"/>
  <c r="AH455" i="12"/>
  <c r="AI455" i="12"/>
  <c r="AJ455" i="12"/>
  <c r="AK455" i="12"/>
  <c r="AL455" i="12"/>
  <c r="AM455" i="12"/>
  <c r="AN455" i="12"/>
  <c r="AO455" i="12"/>
  <c r="AP455" i="12"/>
  <c r="AQ455" i="12"/>
  <c r="AR455" i="12"/>
  <c r="AS455" i="12"/>
  <c r="AT455" i="12"/>
  <c r="AV455" i="12"/>
  <c r="AW455" i="12"/>
  <c r="AX455" i="12"/>
  <c r="AY455" i="12"/>
  <c r="AZ455" i="12"/>
  <c r="BA455" i="12"/>
  <c r="BB455" i="12"/>
  <c r="BC455" i="12"/>
  <c r="BD455" i="12"/>
  <c r="BE455" i="12"/>
  <c r="BF455" i="12"/>
  <c r="BG455" i="12"/>
  <c r="BH455" i="12"/>
  <c r="BI455" i="12"/>
  <c r="BJ455" i="12"/>
  <c r="BK455" i="12"/>
  <c r="BM455" i="12"/>
  <c r="BN455" i="12"/>
  <c r="BO455" i="12"/>
  <c r="BP455" i="12"/>
  <c r="BQ455" i="12"/>
  <c r="BR455" i="12"/>
  <c r="BS455" i="12"/>
  <c r="BT455" i="12"/>
  <c r="BU455" i="12"/>
  <c r="BV455" i="12"/>
  <c r="BW455" i="12"/>
  <c r="BX455" i="12"/>
  <c r="I456" i="12"/>
  <c r="J456" i="12"/>
  <c r="K456" i="12"/>
  <c r="L456" i="12"/>
  <c r="N456" i="12"/>
  <c r="O456" i="12"/>
  <c r="P456" i="12"/>
  <c r="Q456" i="12"/>
  <c r="R456" i="12"/>
  <c r="S456" i="12"/>
  <c r="T456" i="12"/>
  <c r="U456" i="12"/>
  <c r="V456" i="12"/>
  <c r="W456" i="12"/>
  <c r="X456" i="12"/>
  <c r="Y456" i="12"/>
  <c r="Z456" i="12"/>
  <c r="AA456" i="12"/>
  <c r="AB456" i="12"/>
  <c r="AC456" i="12"/>
  <c r="AE456" i="12"/>
  <c r="AF456" i="12"/>
  <c r="AG456" i="12"/>
  <c r="AH456" i="12"/>
  <c r="AI456" i="12"/>
  <c r="AJ456" i="12"/>
  <c r="AK456" i="12"/>
  <c r="AL456" i="12"/>
  <c r="AM456" i="12"/>
  <c r="AN456" i="12"/>
  <c r="AO456" i="12"/>
  <c r="AP456" i="12"/>
  <c r="AQ456" i="12"/>
  <c r="AR456" i="12"/>
  <c r="AS456" i="12"/>
  <c r="AT456" i="12"/>
  <c r="AV456" i="12"/>
  <c r="AW456" i="12"/>
  <c r="AX456" i="12"/>
  <c r="AY456" i="12"/>
  <c r="AZ456" i="12"/>
  <c r="BA456" i="12"/>
  <c r="BB456" i="12"/>
  <c r="BC456" i="12"/>
  <c r="BD456" i="12"/>
  <c r="BE456" i="12"/>
  <c r="BF456" i="12"/>
  <c r="BG456" i="12"/>
  <c r="BH456" i="12"/>
  <c r="BI456" i="12"/>
  <c r="BJ456" i="12"/>
  <c r="BK456" i="12"/>
  <c r="BM456" i="12"/>
  <c r="BN456" i="12"/>
  <c r="BO456" i="12"/>
  <c r="BP456" i="12"/>
  <c r="BQ456" i="12"/>
  <c r="BR456" i="12"/>
  <c r="BS456" i="12"/>
  <c r="BT456" i="12"/>
  <c r="BU456" i="12"/>
  <c r="BV456" i="12"/>
  <c r="BW456" i="12"/>
  <c r="BX456" i="12"/>
  <c r="I457" i="12"/>
  <c r="J457" i="12"/>
  <c r="K457" i="12"/>
  <c r="L457" i="12"/>
  <c r="N457" i="12"/>
  <c r="O457" i="12"/>
  <c r="P457" i="12"/>
  <c r="Q457" i="12"/>
  <c r="R457" i="12"/>
  <c r="S457" i="12"/>
  <c r="T457" i="12"/>
  <c r="U457" i="12"/>
  <c r="V457" i="12"/>
  <c r="W457" i="12"/>
  <c r="X457" i="12"/>
  <c r="Y457" i="12"/>
  <c r="Z457" i="12"/>
  <c r="AA457" i="12"/>
  <c r="AB457" i="12"/>
  <c r="AC457" i="12"/>
  <c r="AE457" i="12"/>
  <c r="AF457" i="12"/>
  <c r="AG457" i="12"/>
  <c r="AH457" i="12"/>
  <c r="AI457" i="12"/>
  <c r="AJ457" i="12"/>
  <c r="AK457" i="12"/>
  <c r="AL457" i="12"/>
  <c r="AM457" i="12"/>
  <c r="AN457" i="12"/>
  <c r="AO457" i="12"/>
  <c r="AP457" i="12"/>
  <c r="AQ457" i="12"/>
  <c r="AR457" i="12"/>
  <c r="AS457" i="12"/>
  <c r="AT457" i="12"/>
  <c r="AV457" i="12"/>
  <c r="AW457" i="12"/>
  <c r="AX457" i="12"/>
  <c r="AY457" i="12"/>
  <c r="AZ457" i="12"/>
  <c r="BA457" i="12"/>
  <c r="BB457" i="12"/>
  <c r="BC457" i="12"/>
  <c r="BD457" i="12"/>
  <c r="BE457" i="12"/>
  <c r="BF457" i="12"/>
  <c r="BG457" i="12"/>
  <c r="BH457" i="12"/>
  <c r="BI457" i="12"/>
  <c r="BJ457" i="12"/>
  <c r="BK457" i="12"/>
  <c r="BM457" i="12"/>
  <c r="BN457" i="12"/>
  <c r="BO457" i="12"/>
  <c r="BP457" i="12"/>
  <c r="BQ457" i="12"/>
  <c r="BR457" i="12"/>
  <c r="BS457" i="12"/>
  <c r="BT457" i="12"/>
  <c r="BU457" i="12"/>
  <c r="BV457" i="12"/>
  <c r="BW457" i="12"/>
  <c r="BX457" i="12"/>
  <c r="I458" i="12"/>
  <c r="J458" i="12"/>
  <c r="K458" i="12"/>
  <c r="L458" i="12"/>
  <c r="N458" i="12"/>
  <c r="O458" i="12"/>
  <c r="P458" i="12"/>
  <c r="Q458" i="12"/>
  <c r="R458" i="12"/>
  <c r="S458" i="12"/>
  <c r="T458" i="12"/>
  <c r="U458" i="12"/>
  <c r="V458" i="12"/>
  <c r="W458" i="12"/>
  <c r="X458" i="12"/>
  <c r="Y458" i="12"/>
  <c r="Z458" i="12"/>
  <c r="AA458" i="12"/>
  <c r="AB458" i="12"/>
  <c r="AC458" i="12"/>
  <c r="AE458" i="12"/>
  <c r="AF458" i="12"/>
  <c r="AG458" i="12"/>
  <c r="AH458" i="12"/>
  <c r="AI458" i="12"/>
  <c r="AJ458" i="12"/>
  <c r="AK458" i="12"/>
  <c r="AL458" i="12"/>
  <c r="AM458" i="12"/>
  <c r="AN458" i="12"/>
  <c r="AO458" i="12"/>
  <c r="AP458" i="12"/>
  <c r="AQ458" i="12"/>
  <c r="AR458" i="12"/>
  <c r="AS458" i="12"/>
  <c r="AT458" i="12"/>
  <c r="AV458" i="12"/>
  <c r="AW458" i="12"/>
  <c r="AX458" i="12"/>
  <c r="AY458" i="12"/>
  <c r="AZ458" i="12"/>
  <c r="BA458" i="12"/>
  <c r="BB458" i="12"/>
  <c r="BC458" i="12"/>
  <c r="BD458" i="12"/>
  <c r="BE458" i="12"/>
  <c r="BF458" i="12"/>
  <c r="BG458" i="12"/>
  <c r="BH458" i="12"/>
  <c r="BI458" i="12"/>
  <c r="BJ458" i="12"/>
  <c r="BK458" i="12"/>
  <c r="BM458" i="12"/>
  <c r="BN458" i="12"/>
  <c r="BO458" i="12"/>
  <c r="BP458" i="12"/>
  <c r="BQ458" i="12"/>
  <c r="BR458" i="12"/>
  <c r="BS458" i="12"/>
  <c r="BT458" i="12"/>
  <c r="BU458" i="12"/>
  <c r="BV458" i="12"/>
  <c r="BW458" i="12"/>
  <c r="BX458" i="12"/>
  <c r="I459" i="12"/>
  <c r="J459" i="12"/>
  <c r="K459" i="12"/>
  <c r="L459" i="12"/>
  <c r="N459" i="12"/>
  <c r="O459" i="12"/>
  <c r="P459" i="12"/>
  <c r="Q459" i="12"/>
  <c r="R459" i="12"/>
  <c r="S459" i="12"/>
  <c r="T459" i="12"/>
  <c r="U459" i="12"/>
  <c r="V459" i="12"/>
  <c r="W459" i="12"/>
  <c r="X459" i="12"/>
  <c r="Y459" i="12"/>
  <c r="Z459" i="12"/>
  <c r="AA459" i="12"/>
  <c r="AB459" i="12"/>
  <c r="AC459" i="12"/>
  <c r="AE459" i="12"/>
  <c r="AF459" i="12"/>
  <c r="AG459" i="12"/>
  <c r="AH459" i="12"/>
  <c r="AI459" i="12"/>
  <c r="AJ459" i="12"/>
  <c r="AK459" i="12"/>
  <c r="AL459" i="12"/>
  <c r="AM459" i="12"/>
  <c r="AN459" i="12"/>
  <c r="AO459" i="12"/>
  <c r="AP459" i="12"/>
  <c r="AQ459" i="12"/>
  <c r="AR459" i="12"/>
  <c r="AS459" i="12"/>
  <c r="AT459" i="12"/>
  <c r="AV459" i="12"/>
  <c r="AW459" i="12"/>
  <c r="AX459" i="12"/>
  <c r="AY459" i="12"/>
  <c r="AZ459" i="12"/>
  <c r="BA459" i="12"/>
  <c r="BB459" i="12"/>
  <c r="BC459" i="12"/>
  <c r="BD459" i="12"/>
  <c r="BE459" i="12"/>
  <c r="BF459" i="12"/>
  <c r="BG459" i="12"/>
  <c r="BH459" i="12"/>
  <c r="BI459" i="12"/>
  <c r="BJ459" i="12"/>
  <c r="BK459" i="12"/>
  <c r="BM459" i="12"/>
  <c r="BN459" i="12"/>
  <c r="BO459" i="12"/>
  <c r="BP459" i="12"/>
  <c r="BQ459" i="12"/>
  <c r="BR459" i="12"/>
  <c r="BS459" i="12"/>
  <c r="BT459" i="12"/>
  <c r="BU459" i="12"/>
  <c r="BV459" i="12"/>
  <c r="BW459" i="12"/>
  <c r="BX459" i="12"/>
  <c r="I460" i="12"/>
  <c r="J460" i="12"/>
  <c r="K460" i="12"/>
  <c r="L460" i="12"/>
  <c r="N460" i="12"/>
  <c r="O460" i="12"/>
  <c r="P460" i="12"/>
  <c r="Q460" i="12"/>
  <c r="R460" i="12"/>
  <c r="S460" i="12"/>
  <c r="T460" i="12"/>
  <c r="U460" i="12"/>
  <c r="V460" i="12"/>
  <c r="W460" i="12"/>
  <c r="X460" i="12"/>
  <c r="Y460" i="12"/>
  <c r="Z460" i="12"/>
  <c r="AA460" i="12"/>
  <c r="AB460" i="12"/>
  <c r="AC460" i="12"/>
  <c r="AE460" i="12"/>
  <c r="AF460" i="12"/>
  <c r="AG460" i="12"/>
  <c r="AH460" i="12"/>
  <c r="AI460" i="12"/>
  <c r="AJ460" i="12"/>
  <c r="AK460" i="12"/>
  <c r="AL460" i="12"/>
  <c r="AM460" i="12"/>
  <c r="AN460" i="12"/>
  <c r="AO460" i="12"/>
  <c r="AP460" i="12"/>
  <c r="AQ460" i="12"/>
  <c r="AR460" i="12"/>
  <c r="AS460" i="12"/>
  <c r="AT460" i="12"/>
  <c r="AV460" i="12"/>
  <c r="AW460" i="12"/>
  <c r="AX460" i="12"/>
  <c r="AY460" i="12"/>
  <c r="AZ460" i="12"/>
  <c r="BA460" i="12"/>
  <c r="BB460" i="12"/>
  <c r="BC460" i="12"/>
  <c r="BD460" i="12"/>
  <c r="BE460" i="12"/>
  <c r="BF460" i="12"/>
  <c r="BG460" i="12"/>
  <c r="BH460" i="12"/>
  <c r="BI460" i="12"/>
  <c r="BJ460" i="12"/>
  <c r="BK460" i="12"/>
  <c r="BM460" i="12"/>
  <c r="BN460" i="12"/>
  <c r="BO460" i="12"/>
  <c r="BP460" i="12"/>
  <c r="BQ460" i="12"/>
  <c r="BR460" i="12"/>
  <c r="BS460" i="12"/>
  <c r="BT460" i="12"/>
  <c r="BU460" i="12"/>
  <c r="BV460" i="12"/>
  <c r="BW460" i="12"/>
  <c r="BX460" i="12"/>
  <c r="I461" i="12"/>
  <c r="J461" i="12"/>
  <c r="K461" i="12"/>
  <c r="L461" i="12"/>
  <c r="N461" i="12"/>
  <c r="O461" i="12"/>
  <c r="P461" i="12"/>
  <c r="Q461" i="12"/>
  <c r="R461" i="12"/>
  <c r="S461" i="12"/>
  <c r="T461" i="12"/>
  <c r="U461" i="12"/>
  <c r="V461" i="12"/>
  <c r="W461" i="12"/>
  <c r="X461" i="12"/>
  <c r="Y461" i="12"/>
  <c r="Z461" i="12"/>
  <c r="AA461" i="12"/>
  <c r="AB461" i="12"/>
  <c r="AC461" i="12"/>
  <c r="AE461" i="12"/>
  <c r="AF461" i="12"/>
  <c r="AG461" i="12"/>
  <c r="AH461" i="12"/>
  <c r="AI461" i="12"/>
  <c r="AJ461" i="12"/>
  <c r="AK461" i="12"/>
  <c r="AL461" i="12"/>
  <c r="AM461" i="12"/>
  <c r="AN461" i="12"/>
  <c r="AO461" i="12"/>
  <c r="AP461" i="12"/>
  <c r="AQ461" i="12"/>
  <c r="AR461" i="12"/>
  <c r="AS461" i="12"/>
  <c r="AT461" i="12"/>
  <c r="AV461" i="12"/>
  <c r="AW461" i="12"/>
  <c r="AX461" i="12"/>
  <c r="AY461" i="12"/>
  <c r="AZ461" i="12"/>
  <c r="BA461" i="12"/>
  <c r="BB461" i="12"/>
  <c r="BC461" i="12"/>
  <c r="BD461" i="12"/>
  <c r="BE461" i="12"/>
  <c r="BF461" i="12"/>
  <c r="BG461" i="12"/>
  <c r="BH461" i="12"/>
  <c r="BI461" i="12"/>
  <c r="BJ461" i="12"/>
  <c r="BK461" i="12"/>
  <c r="BM461" i="12"/>
  <c r="BN461" i="12"/>
  <c r="BO461" i="12"/>
  <c r="BP461" i="12"/>
  <c r="BQ461" i="12"/>
  <c r="BR461" i="12"/>
  <c r="BS461" i="12"/>
  <c r="BT461" i="12"/>
  <c r="BU461" i="12"/>
  <c r="BV461" i="12"/>
  <c r="BW461" i="12"/>
  <c r="BX461" i="12"/>
  <c r="I462" i="12"/>
  <c r="J462" i="12"/>
  <c r="K462" i="12"/>
  <c r="L462" i="12"/>
  <c r="N462" i="12"/>
  <c r="O462" i="12"/>
  <c r="P462" i="12"/>
  <c r="Q462" i="12"/>
  <c r="R462" i="12"/>
  <c r="S462" i="12"/>
  <c r="T462" i="12"/>
  <c r="U462" i="12"/>
  <c r="V462" i="12"/>
  <c r="W462" i="12"/>
  <c r="X462" i="12"/>
  <c r="Y462" i="12"/>
  <c r="Z462" i="12"/>
  <c r="AA462" i="12"/>
  <c r="AB462" i="12"/>
  <c r="AC462" i="12"/>
  <c r="AE462" i="12"/>
  <c r="AF462" i="12"/>
  <c r="AG462" i="12"/>
  <c r="AH462" i="12"/>
  <c r="AI462" i="12"/>
  <c r="AJ462" i="12"/>
  <c r="AK462" i="12"/>
  <c r="AL462" i="12"/>
  <c r="AM462" i="12"/>
  <c r="AN462" i="12"/>
  <c r="AO462" i="12"/>
  <c r="AP462" i="12"/>
  <c r="AQ462" i="12"/>
  <c r="AR462" i="12"/>
  <c r="AS462" i="12"/>
  <c r="AT462" i="12"/>
  <c r="AV462" i="12"/>
  <c r="AW462" i="12"/>
  <c r="AX462" i="12"/>
  <c r="AY462" i="12"/>
  <c r="AZ462" i="12"/>
  <c r="BA462" i="12"/>
  <c r="BB462" i="12"/>
  <c r="BC462" i="12"/>
  <c r="BD462" i="12"/>
  <c r="BE462" i="12"/>
  <c r="BF462" i="12"/>
  <c r="BG462" i="12"/>
  <c r="BH462" i="12"/>
  <c r="BI462" i="12"/>
  <c r="BJ462" i="12"/>
  <c r="BK462" i="12"/>
  <c r="BM462" i="12"/>
  <c r="BN462" i="12"/>
  <c r="BO462" i="12"/>
  <c r="BP462" i="12"/>
  <c r="BQ462" i="12"/>
  <c r="BR462" i="12"/>
  <c r="BS462" i="12"/>
  <c r="BT462" i="12"/>
  <c r="BU462" i="12"/>
  <c r="BV462" i="12"/>
  <c r="BW462" i="12"/>
  <c r="BX462" i="12"/>
  <c r="I463" i="12"/>
  <c r="J463" i="12"/>
  <c r="K463" i="12"/>
  <c r="L463" i="12"/>
  <c r="N463" i="12"/>
  <c r="O463" i="12"/>
  <c r="P463" i="12"/>
  <c r="Q463" i="12"/>
  <c r="R463" i="12"/>
  <c r="S463" i="12"/>
  <c r="T463" i="12"/>
  <c r="U463" i="12"/>
  <c r="V463" i="12"/>
  <c r="W463" i="12"/>
  <c r="X463" i="12"/>
  <c r="Y463" i="12"/>
  <c r="Z463" i="12"/>
  <c r="AA463" i="12"/>
  <c r="AB463" i="12"/>
  <c r="AC463" i="12"/>
  <c r="AE463" i="12"/>
  <c r="AF463" i="12"/>
  <c r="AG463" i="12"/>
  <c r="AH463" i="12"/>
  <c r="AI463" i="12"/>
  <c r="AJ463" i="12"/>
  <c r="AK463" i="12"/>
  <c r="AL463" i="12"/>
  <c r="AM463" i="12"/>
  <c r="AN463" i="12"/>
  <c r="AO463" i="12"/>
  <c r="AP463" i="12"/>
  <c r="AQ463" i="12"/>
  <c r="AR463" i="12"/>
  <c r="AS463" i="12"/>
  <c r="AT463" i="12"/>
  <c r="AV463" i="12"/>
  <c r="AW463" i="12"/>
  <c r="AX463" i="12"/>
  <c r="AY463" i="12"/>
  <c r="AZ463" i="12"/>
  <c r="BA463" i="12"/>
  <c r="BB463" i="12"/>
  <c r="BC463" i="12"/>
  <c r="BD463" i="12"/>
  <c r="BE463" i="12"/>
  <c r="BF463" i="12"/>
  <c r="BG463" i="12"/>
  <c r="BH463" i="12"/>
  <c r="BI463" i="12"/>
  <c r="BJ463" i="12"/>
  <c r="BK463" i="12"/>
  <c r="BM463" i="12"/>
  <c r="BN463" i="12"/>
  <c r="BO463" i="12"/>
  <c r="BP463" i="12"/>
  <c r="BQ463" i="12"/>
  <c r="BR463" i="12"/>
  <c r="BS463" i="12"/>
  <c r="BT463" i="12"/>
  <c r="BU463" i="12"/>
  <c r="BV463" i="12"/>
  <c r="BW463" i="12"/>
  <c r="BX463" i="12"/>
  <c r="I464" i="12"/>
  <c r="J464" i="12"/>
  <c r="K464" i="12"/>
  <c r="L464" i="12"/>
  <c r="N464" i="12"/>
  <c r="O464" i="12"/>
  <c r="P464" i="12"/>
  <c r="Q464" i="12"/>
  <c r="R464" i="12"/>
  <c r="S464" i="12"/>
  <c r="T464" i="12"/>
  <c r="U464" i="12"/>
  <c r="V464" i="12"/>
  <c r="W464" i="12"/>
  <c r="X464" i="12"/>
  <c r="Y464" i="12"/>
  <c r="Z464" i="12"/>
  <c r="AA464" i="12"/>
  <c r="AB464" i="12"/>
  <c r="AC464" i="12"/>
  <c r="AE464" i="12"/>
  <c r="AF464" i="12"/>
  <c r="AG464" i="12"/>
  <c r="AH464" i="12"/>
  <c r="AI464" i="12"/>
  <c r="AJ464" i="12"/>
  <c r="AK464" i="12"/>
  <c r="AL464" i="12"/>
  <c r="AM464" i="12"/>
  <c r="AN464" i="12"/>
  <c r="AO464" i="12"/>
  <c r="AP464" i="12"/>
  <c r="AQ464" i="12"/>
  <c r="AR464" i="12"/>
  <c r="AS464" i="12"/>
  <c r="AT464" i="12"/>
  <c r="AV464" i="12"/>
  <c r="AW464" i="12"/>
  <c r="AX464" i="12"/>
  <c r="AY464" i="12"/>
  <c r="AZ464" i="12"/>
  <c r="BA464" i="12"/>
  <c r="BB464" i="12"/>
  <c r="BC464" i="12"/>
  <c r="BD464" i="12"/>
  <c r="BE464" i="12"/>
  <c r="BF464" i="12"/>
  <c r="BG464" i="12"/>
  <c r="BH464" i="12"/>
  <c r="BI464" i="12"/>
  <c r="BJ464" i="12"/>
  <c r="BK464" i="12"/>
  <c r="BM464" i="12"/>
  <c r="BN464" i="12"/>
  <c r="BO464" i="12"/>
  <c r="BP464" i="12"/>
  <c r="BQ464" i="12"/>
  <c r="BR464" i="12"/>
  <c r="BS464" i="12"/>
  <c r="BT464" i="12"/>
  <c r="BU464" i="12"/>
  <c r="BV464" i="12"/>
  <c r="BW464" i="12"/>
  <c r="BX464" i="12"/>
  <c r="I465" i="12"/>
  <c r="J465" i="12"/>
  <c r="K465" i="12"/>
  <c r="L465" i="12"/>
  <c r="N465" i="12"/>
  <c r="O465" i="12"/>
  <c r="P465" i="12"/>
  <c r="Q465" i="12"/>
  <c r="R465" i="12"/>
  <c r="S465" i="12"/>
  <c r="T465" i="12"/>
  <c r="U465" i="12"/>
  <c r="V465" i="12"/>
  <c r="W465" i="12"/>
  <c r="X465" i="12"/>
  <c r="Y465" i="12"/>
  <c r="Z465" i="12"/>
  <c r="AA465" i="12"/>
  <c r="AB465" i="12"/>
  <c r="AC465" i="12"/>
  <c r="AE465" i="12"/>
  <c r="AF465" i="12"/>
  <c r="AG465" i="12"/>
  <c r="AH465" i="12"/>
  <c r="AI465" i="12"/>
  <c r="AJ465" i="12"/>
  <c r="AK465" i="12"/>
  <c r="AL465" i="12"/>
  <c r="AM465" i="12"/>
  <c r="AN465" i="12"/>
  <c r="AO465" i="12"/>
  <c r="AP465" i="12"/>
  <c r="AQ465" i="12"/>
  <c r="AR465" i="12"/>
  <c r="AS465" i="12"/>
  <c r="AT465" i="12"/>
  <c r="AV465" i="12"/>
  <c r="AW465" i="12"/>
  <c r="AX465" i="12"/>
  <c r="AY465" i="12"/>
  <c r="AZ465" i="12"/>
  <c r="BA465" i="12"/>
  <c r="BB465" i="12"/>
  <c r="BC465" i="12"/>
  <c r="BD465" i="12"/>
  <c r="BE465" i="12"/>
  <c r="BF465" i="12"/>
  <c r="BG465" i="12"/>
  <c r="BH465" i="12"/>
  <c r="BI465" i="12"/>
  <c r="BJ465" i="12"/>
  <c r="BK465" i="12"/>
  <c r="BM465" i="12"/>
  <c r="BN465" i="12"/>
  <c r="BO465" i="12"/>
  <c r="BP465" i="12"/>
  <c r="BQ465" i="12"/>
  <c r="BR465" i="12"/>
  <c r="BS465" i="12"/>
  <c r="BT465" i="12"/>
  <c r="BU465" i="12"/>
  <c r="BV465" i="12"/>
  <c r="BW465" i="12"/>
  <c r="BX465" i="12"/>
  <c r="I466" i="12"/>
  <c r="J466" i="12"/>
  <c r="K466" i="12"/>
  <c r="L466" i="12"/>
  <c r="N466" i="12"/>
  <c r="O466" i="12"/>
  <c r="P466" i="12"/>
  <c r="Q466" i="12"/>
  <c r="R466" i="12"/>
  <c r="S466" i="12"/>
  <c r="T466" i="12"/>
  <c r="U466" i="12"/>
  <c r="V466" i="12"/>
  <c r="W466" i="12"/>
  <c r="X466" i="12"/>
  <c r="Y466" i="12"/>
  <c r="Z466" i="12"/>
  <c r="AA466" i="12"/>
  <c r="AB466" i="12"/>
  <c r="AC466" i="12"/>
  <c r="AE466" i="12"/>
  <c r="AF466" i="12"/>
  <c r="AG466" i="12"/>
  <c r="AH466" i="12"/>
  <c r="AI466" i="12"/>
  <c r="AJ466" i="12"/>
  <c r="AK466" i="12"/>
  <c r="AL466" i="12"/>
  <c r="AM466" i="12"/>
  <c r="AN466" i="12"/>
  <c r="AO466" i="12"/>
  <c r="AP466" i="12"/>
  <c r="AQ466" i="12"/>
  <c r="AR466" i="12"/>
  <c r="AS466" i="12"/>
  <c r="AT466" i="12"/>
  <c r="AV466" i="12"/>
  <c r="AW466" i="12"/>
  <c r="AX466" i="12"/>
  <c r="AY466" i="12"/>
  <c r="AZ466" i="12"/>
  <c r="BA466" i="12"/>
  <c r="BB466" i="12"/>
  <c r="BC466" i="12"/>
  <c r="BD466" i="12"/>
  <c r="BE466" i="12"/>
  <c r="BF466" i="12"/>
  <c r="BG466" i="12"/>
  <c r="BH466" i="12"/>
  <c r="BI466" i="12"/>
  <c r="BJ466" i="12"/>
  <c r="BK466" i="12"/>
  <c r="BM466" i="12"/>
  <c r="BN466" i="12"/>
  <c r="BO466" i="12"/>
  <c r="BP466" i="12"/>
  <c r="BQ466" i="12"/>
  <c r="BR466" i="12"/>
  <c r="BS466" i="12"/>
  <c r="BT466" i="12"/>
  <c r="BU466" i="12"/>
  <c r="BV466" i="12"/>
  <c r="BW466" i="12"/>
  <c r="BX466" i="12"/>
  <c r="I467" i="12"/>
  <c r="J467" i="12"/>
  <c r="K467" i="12"/>
  <c r="L467" i="12"/>
  <c r="N467" i="12"/>
  <c r="O467" i="12"/>
  <c r="P467" i="12"/>
  <c r="Q467" i="12"/>
  <c r="R467" i="12"/>
  <c r="S467" i="12"/>
  <c r="T467" i="12"/>
  <c r="U467" i="12"/>
  <c r="V467" i="12"/>
  <c r="W467" i="12"/>
  <c r="X467" i="12"/>
  <c r="Y467" i="12"/>
  <c r="Z467" i="12"/>
  <c r="AA467" i="12"/>
  <c r="AB467" i="12"/>
  <c r="AC467" i="12"/>
  <c r="AE467" i="12"/>
  <c r="AF467" i="12"/>
  <c r="AG467" i="12"/>
  <c r="AH467" i="12"/>
  <c r="AI467" i="12"/>
  <c r="AJ467" i="12"/>
  <c r="AK467" i="12"/>
  <c r="AL467" i="12"/>
  <c r="AM467" i="12"/>
  <c r="AN467" i="12"/>
  <c r="AO467" i="12"/>
  <c r="AP467" i="12"/>
  <c r="AQ467" i="12"/>
  <c r="AR467" i="12"/>
  <c r="AS467" i="12"/>
  <c r="AT467" i="12"/>
  <c r="AV467" i="12"/>
  <c r="AW467" i="12"/>
  <c r="AX467" i="12"/>
  <c r="AY467" i="12"/>
  <c r="AZ467" i="12"/>
  <c r="BA467" i="12"/>
  <c r="BB467" i="12"/>
  <c r="BC467" i="12"/>
  <c r="BD467" i="12"/>
  <c r="BE467" i="12"/>
  <c r="BF467" i="12"/>
  <c r="BG467" i="12"/>
  <c r="BH467" i="12"/>
  <c r="BI467" i="12"/>
  <c r="BJ467" i="12"/>
  <c r="BK467" i="12"/>
  <c r="BM467" i="12"/>
  <c r="BN467" i="12"/>
  <c r="BO467" i="12"/>
  <c r="BP467" i="12"/>
  <c r="BQ467" i="12"/>
  <c r="BR467" i="12"/>
  <c r="BS467" i="12"/>
  <c r="BT467" i="12"/>
  <c r="BU467" i="12"/>
  <c r="BV467" i="12"/>
  <c r="BW467" i="12"/>
  <c r="BX467" i="12"/>
  <c r="I468" i="12"/>
  <c r="J468" i="12"/>
  <c r="K468" i="12"/>
  <c r="L468" i="12"/>
  <c r="N468" i="12"/>
  <c r="O468" i="12"/>
  <c r="P468" i="12"/>
  <c r="Q468" i="12"/>
  <c r="R468" i="12"/>
  <c r="S468" i="12"/>
  <c r="T468" i="12"/>
  <c r="U468" i="12"/>
  <c r="V468" i="12"/>
  <c r="W468" i="12"/>
  <c r="X468" i="12"/>
  <c r="Y468" i="12"/>
  <c r="Z468" i="12"/>
  <c r="AA468" i="12"/>
  <c r="AB468" i="12"/>
  <c r="AC468" i="12"/>
  <c r="AE468" i="12"/>
  <c r="AF468" i="12"/>
  <c r="AG468" i="12"/>
  <c r="AH468" i="12"/>
  <c r="AI468" i="12"/>
  <c r="AJ468" i="12"/>
  <c r="AK468" i="12"/>
  <c r="AL468" i="12"/>
  <c r="AM468" i="12"/>
  <c r="AN468" i="12"/>
  <c r="AO468" i="12"/>
  <c r="AP468" i="12"/>
  <c r="AQ468" i="12"/>
  <c r="AR468" i="12"/>
  <c r="AS468" i="12"/>
  <c r="AT468" i="12"/>
  <c r="AV468" i="12"/>
  <c r="AW468" i="12"/>
  <c r="AX468" i="12"/>
  <c r="AY468" i="12"/>
  <c r="AZ468" i="12"/>
  <c r="BA468" i="12"/>
  <c r="BB468" i="12"/>
  <c r="BC468" i="12"/>
  <c r="BD468" i="12"/>
  <c r="BE468" i="12"/>
  <c r="BF468" i="12"/>
  <c r="BG468" i="12"/>
  <c r="BH468" i="12"/>
  <c r="BI468" i="12"/>
  <c r="BJ468" i="12"/>
  <c r="BK468" i="12"/>
  <c r="BM468" i="12"/>
  <c r="BN468" i="12"/>
  <c r="BO468" i="12"/>
  <c r="BP468" i="12"/>
  <c r="BQ468" i="12"/>
  <c r="BR468" i="12"/>
  <c r="BS468" i="12"/>
  <c r="BT468" i="12"/>
  <c r="BU468" i="12"/>
  <c r="BV468" i="12"/>
  <c r="BW468" i="12"/>
  <c r="BX468" i="12"/>
  <c r="I469" i="12"/>
  <c r="J469" i="12"/>
  <c r="K469" i="12"/>
  <c r="L469" i="12"/>
  <c r="N469" i="12"/>
  <c r="O469" i="12"/>
  <c r="P469" i="12"/>
  <c r="Q469" i="12"/>
  <c r="R469" i="12"/>
  <c r="S469" i="12"/>
  <c r="T469" i="12"/>
  <c r="U469" i="12"/>
  <c r="V469" i="12"/>
  <c r="W469" i="12"/>
  <c r="X469" i="12"/>
  <c r="Y469" i="12"/>
  <c r="Z469" i="12"/>
  <c r="AA469" i="12"/>
  <c r="AB469" i="12"/>
  <c r="AC469" i="12"/>
  <c r="AE469" i="12"/>
  <c r="AF469" i="12"/>
  <c r="AG469" i="12"/>
  <c r="AH469" i="12"/>
  <c r="AI469" i="12"/>
  <c r="AJ469" i="12"/>
  <c r="AK469" i="12"/>
  <c r="AL469" i="12"/>
  <c r="AM469" i="12"/>
  <c r="AN469" i="12"/>
  <c r="AO469" i="12"/>
  <c r="AP469" i="12"/>
  <c r="AQ469" i="12"/>
  <c r="AR469" i="12"/>
  <c r="AS469" i="12"/>
  <c r="AT469" i="12"/>
  <c r="AV469" i="12"/>
  <c r="AW469" i="12"/>
  <c r="AX469" i="12"/>
  <c r="AY469" i="12"/>
  <c r="AZ469" i="12"/>
  <c r="BA469" i="12"/>
  <c r="BB469" i="12"/>
  <c r="BC469" i="12"/>
  <c r="BD469" i="12"/>
  <c r="BE469" i="12"/>
  <c r="BF469" i="12"/>
  <c r="BG469" i="12"/>
  <c r="BH469" i="12"/>
  <c r="BI469" i="12"/>
  <c r="BJ469" i="12"/>
  <c r="BK469" i="12"/>
  <c r="BM469" i="12"/>
  <c r="BN469" i="12"/>
  <c r="BO469" i="12"/>
  <c r="BP469" i="12"/>
  <c r="BQ469" i="12"/>
  <c r="BR469" i="12"/>
  <c r="BS469" i="12"/>
  <c r="BT469" i="12"/>
  <c r="BU469" i="12"/>
  <c r="BV469" i="12"/>
  <c r="BW469" i="12"/>
  <c r="BX469" i="12"/>
  <c r="I470" i="12"/>
  <c r="J470" i="12"/>
  <c r="K470" i="12"/>
  <c r="L470" i="12"/>
  <c r="N470" i="12"/>
  <c r="O470" i="12"/>
  <c r="P470" i="12"/>
  <c r="Q470" i="12"/>
  <c r="R470" i="12"/>
  <c r="S470" i="12"/>
  <c r="T470" i="12"/>
  <c r="U470" i="12"/>
  <c r="V470" i="12"/>
  <c r="W470" i="12"/>
  <c r="X470" i="12"/>
  <c r="Y470" i="12"/>
  <c r="Z470" i="12"/>
  <c r="AA470" i="12"/>
  <c r="AB470" i="12"/>
  <c r="AC470" i="12"/>
  <c r="AE470" i="12"/>
  <c r="AF470" i="12"/>
  <c r="AG470" i="12"/>
  <c r="AH470" i="12"/>
  <c r="AI470" i="12"/>
  <c r="AJ470" i="12"/>
  <c r="AK470" i="12"/>
  <c r="AL470" i="12"/>
  <c r="AM470" i="12"/>
  <c r="AN470" i="12"/>
  <c r="AO470" i="12"/>
  <c r="AP470" i="12"/>
  <c r="AQ470" i="12"/>
  <c r="AR470" i="12"/>
  <c r="AS470" i="12"/>
  <c r="AT470" i="12"/>
  <c r="AV470" i="12"/>
  <c r="AW470" i="12"/>
  <c r="AX470" i="12"/>
  <c r="AY470" i="12"/>
  <c r="AZ470" i="12"/>
  <c r="BA470" i="12"/>
  <c r="BB470" i="12"/>
  <c r="BC470" i="12"/>
  <c r="BD470" i="12"/>
  <c r="BE470" i="12"/>
  <c r="BF470" i="12"/>
  <c r="BG470" i="12"/>
  <c r="BH470" i="12"/>
  <c r="BI470" i="12"/>
  <c r="BJ470" i="12"/>
  <c r="BK470" i="12"/>
  <c r="BM470" i="12"/>
  <c r="BN470" i="12"/>
  <c r="BO470" i="12"/>
  <c r="BP470" i="12"/>
  <c r="BQ470" i="12"/>
  <c r="BR470" i="12"/>
  <c r="BS470" i="12"/>
  <c r="BT470" i="12"/>
  <c r="BU470" i="12"/>
  <c r="BV470" i="12"/>
  <c r="BW470" i="12"/>
  <c r="BX470" i="12"/>
  <c r="I471" i="12"/>
  <c r="J471" i="12"/>
  <c r="K471" i="12"/>
  <c r="L471" i="12"/>
  <c r="N471" i="12"/>
  <c r="O471" i="12"/>
  <c r="P471" i="12"/>
  <c r="Q471" i="12"/>
  <c r="R471" i="12"/>
  <c r="S471" i="12"/>
  <c r="T471" i="12"/>
  <c r="U471" i="12"/>
  <c r="V471" i="12"/>
  <c r="W471" i="12"/>
  <c r="X471" i="12"/>
  <c r="Y471" i="12"/>
  <c r="Z471" i="12"/>
  <c r="AA471" i="12"/>
  <c r="AB471" i="12"/>
  <c r="AC471" i="12"/>
  <c r="AE471" i="12"/>
  <c r="AF471" i="12"/>
  <c r="AG471" i="12"/>
  <c r="AH471" i="12"/>
  <c r="AI471" i="12"/>
  <c r="AJ471" i="12"/>
  <c r="AK471" i="12"/>
  <c r="AL471" i="12"/>
  <c r="AM471" i="12"/>
  <c r="AN471" i="12"/>
  <c r="AO471" i="12"/>
  <c r="AP471" i="12"/>
  <c r="AQ471" i="12"/>
  <c r="AR471" i="12"/>
  <c r="AS471" i="12"/>
  <c r="AT471" i="12"/>
  <c r="AV471" i="12"/>
  <c r="AW471" i="12"/>
  <c r="AX471" i="12"/>
  <c r="AY471" i="12"/>
  <c r="AZ471" i="12"/>
  <c r="BA471" i="12"/>
  <c r="BB471" i="12"/>
  <c r="BC471" i="12"/>
  <c r="BD471" i="12"/>
  <c r="BE471" i="12"/>
  <c r="BF471" i="12"/>
  <c r="BG471" i="12"/>
  <c r="BH471" i="12"/>
  <c r="BI471" i="12"/>
  <c r="BJ471" i="12"/>
  <c r="BK471" i="12"/>
  <c r="BM471" i="12"/>
  <c r="BN471" i="12"/>
  <c r="BO471" i="12"/>
  <c r="BP471" i="12"/>
  <c r="BQ471" i="12"/>
  <c r="BR471" i="12"/>
  <c r="BS471" i="12"/>
  <c r="BT471" i="12"/>
  <c r="BU471" i="12"/>
  <c r="BV471" i="12"/>
  <c r="BW471" i="12"/>
  <c r="BX471" i="12"/>
  <c r="I472" i="12"/>
  <c r="J472" i="12"/>
  <c r="K472" i="12"/>
  <c r="L472" i="12"/>
  <c r="N472" i="12"/>
  <c r="O472" i="12"/>
  <c r="P472" i="12"/>
  <c r="Q472" i="12"/>
  <c r="R472" i="12"/>
  <c r="S472" i="12"/>
  <c r="T472" i="12"/>
  <c r="U472" i="12"/>
  <c r="V472" i="12"/>
  <c r="W472" i="12"/>
  <c r="X472" i="12"/>
  <c r="Y472" i="12"/>
  <c r="Z472" i="12"/>
  <c r="AA472" i="12"/>
  <c r="AB472" i="12"/>
  <c r="AC472" i="12"/>
  <c r="AE472" i="12"/>
  <c r="AF472" i="12"/>
  <c r="AG472" i="12"/>
  <c r="AH472" i="12"/>
  <c r="AI472" i="12"/>
  <c r="AJ472" i="12"/>
  <c r="AK472" i="12"/>
  <c r="AL472" i="12"/>
  <c r="AM472" i="12"/>
  <c r="AN472" i="12"/>
  <c r="AO472" i="12"/>
  <c r="AP472" i="12"/>
  <c r="AQ472" i="12"/>
  <c r="AR472" i="12"/>
  <c r="AS472" i="12"/>
  <c r="AT472" i="12"/>
  <c r="AV472" i="12"/>
  <c r="AW472" i="12"/>
  <c r="AX472" i="12"/>
  <c r="AY472" i="12"/>
  <c r="AZ472" i="12"/>
  <c r="BA472" i="12"/>
  <c r="BB472" i="12"/>
  <c r="BC472" i="12"/>
  <c r="BD472" i="12"/>
  <c r="BE472" i="12"/>
  <c r="BF472" i="12"/>
  <c r="BG472" i="12"/>
  <c r="BH472" i="12"/>
  <c r="BI472" i="12"/>
  <c r="BJ472" i="12"/>
  <c r="BK472" i="12"/>
  <c r="BM472" i="12"/>
  <c r="BN472" i="12"/>
  <c r="BO472" i="12"/>
  <c r="BP472" i="12"/>
  <c r="BQ472" i="12"/>
  <c r="BR472" i="12"/>
  <c r="BS472" i="12"/>
  <c r="BT472" i="12"/>
  <c r="BU472" i="12"/>
  <c r="BV472" i="12"/>
  <c r="BW472" i="12"/>
  <c r="BX472" i="12"/>
  <c r="I473" i="12"/>
  <c r="J473" i="12"/>
  <c r="K473" i="12"/>
  <c r="L473" i="12"/>
  <c r="N473" i="12"/>
  <c r="O473" i="12"/>
  <c r="P473" i="12"/>
  <c r="Q473" i="12"/>
  <c r="R473" i="12"/>
  <c r="S473" i="12"/>
  <c r="T473" i="12"/>
  <c r="U473" i="12"/>
  <c r="V473" i="12"/>
  <c r="W473" i="12"/>
  <c r="X473" i="12"/>
  <c r="Y473" i="12"/>
  <c r="Z473" i="12"/>
  <c r="AA473" i="12"/>
  <c r="AB473" i="12"/>
  <c r="AC473" i="12"/>
  <c r="AE473" i="12"/>
  <c r="AF473" i="12"/>
  <c r="AG473" i="12"/>
  <c r="AH473" i="12"/>
  <c r="AI473" i="12"/>
  <c r="AJ473" i="12"/>
  <c r="AK473" i="12"/>
  <c r="AL473" i="12"/>
  <c r="AM473" i="12"/>
  <c r="AN473" i="12"/>
  <c r="AO473" i="12"/>
  <c r="AP473" i="12"/>
  <c r="AQ473" i="12"/>
  <c r="AR473" i="12"/>
  <c r="AS473" i="12"/>
  <c r="AT473" i="12"/>
  <c r="AV473" i="12"/>
  <c r="AW473" i="12"/>
  <c r="AX473" i="12"/>
  <c r="AY473" i="12"/>
  <c r="AZ473" i="12"/>
  <c r="BA473" i="12"/>
  <c r="BB473" i="12"/>
  <c r="BC473" i="12"/>
  <c r="BD473" i="12"/>
  <c r="BE473" i="12"/>
  <c r="BF473" i="12"/>
  <c r="BG473" i="12"/>
  <c r="BH473" i="12"/>
  <c r="BI473" i="12"/>
  <c r="BJ473" i="12"/>
  <c r="BK473" i="12"/>
  <c r="BM473" i="12"/>
  <c r="BN473" i="12"/>
  <c r="BO473" i="12"/>
  <c r="BP473" i="12"/>
  <c r="BQ473" i="12"/>
  <c r="BR473" i="12"/>
  <c r="BS473" i="12"/>
  <c r="BT473" i="12"/>
  <c r="BU473" i="12"/>
  <c r="BV473" i="12"/>
  <c r="BW473" i="12"/>
  <c r="BX473" i="12"/>
  <c r="I474" i="12"/>
  <c r="J474" i="12"/>
  <c r="K474" i="12"/>
  <c r="L474" i="12"/>
  <c r="N474" i="12"/>
  <c r="O474" i="12"/>
  <c r="P474" i="12"/>
  <c r="Q474" i="12"/>
  <c r="R474" i="12"/>
  <c r="S474" i="12"/>
  <c r="T474" i="12"/>
  <c r="U474" i="12"/>
  <c r="V474" i="12"/>
  <c r="W474" i="12"/>
  <c r="X474" i="12"/>
  <c r="Y474" i="12"/>
  <c r="Z474" i="12"/>
  <c r="AA474" i="12"/>
  <c r="AB474" i="12"/>
  <c r="AC474" i="12"/>
  <c r="AE474" i="12"/>
  <c r="AF474" i="12"/>
  <c r="AG474" i="12"/>
  <c r="AH474" i="12"/>
  <c r="AI474" i="12"/>
  <c r="AJ474" i="12"/>
  <c r="AK474" i="12"/>
  <c r="AL474" i="12"/>
  <c r="AM474" i="12"/>
  <c r="AN474" i="12"/>
  <c r="AO474" i="12"/>
  <c r="AP474" i="12"/>
  <c r="AQ474" i="12"/>
  <c r="AR474" i="12"/>
  <c r="AS474" i="12"/>
  <c r="AT474" i="12"/>
  <c r="AV474" i="12"/>
  <c r="AW474" i="12"/>
  <c r="AX474" i="12"/>
  <c r="AY474" i="12"/>
  <c r="AZ474" i="12"/>
  <c r="BA474" i="12"/>
  <c r="BB474" i="12"/>
  <c r="BC474" i="12"/>
  <c r="BD474" i="12"/>
  <c r="BE474" i="12"/>
  <c r="BF474" i="12"/>
  <c r="BG474" i="12"/>
  <c r="BH474" i="12"/>
  <c r="BI474" i="12"/>
  <c r="BJ474" i="12"/>
  <c r="BK474" i="12"/>
  <c r="BM474" i="12"/>
  <c r="BN474" i="12"/>
  <c r="BO474" i="12"/>
  <c r="BP474" i="12"/>
  <c r="BQ474" i="12"/>
  <c r="BR474" i="12"/>
  <c r="BS474" i="12"/>
  <c r="BT474" i="12"/>
  <c r="BU474" i="12"/>
  <c r="BV474" i="12"/>
  <c r="BW474" i="12"/>
  <c r="BX474" i="12"/>
  <c r="I475" i="12"/>
  <c r="J475" i="12"/>
  <c r="K475" i="12"/>
  <c r="L475" i="12"/>
  <c r="N475" i="12"/>
  <c r="O475" i="12"/>
  <c r="P475" i="12"/>
  <c r="Q475" i="12"/>
  <c r="R475" i="12"/>
  <c r="S475" i="12"/>
  <c r="T475" i="12"/>
  <c r="U475" i="12"/>
  <c r="V475" i="12"/>
  <c r="W475" i="12"/>
  <c r="X475" i="12"/>
  <c r="Y475" i="12"/>
  <c r="Z475" i="12"/>
  <c r="AA475" i="12"/>
  <c r="AB475" i="12"/>
  <c r="AC475" i="12"/>
  <c r="AE475" i="12"/>
  <c r="AF475" i="12"/>
  <c r="AG475" i="12"/>
  <c r="AH475" i="12"/>
  <c r="AI475" i="12"/>
  <c r="AJ475" i="12"/>
  <c r="AK475" i="12"/>
  <c r="AL475" i="12"/>
  <c r="AM475" i="12"/>
  <c r="AN475" i="12"/>
  <c r="AO475" i="12"/>
  <c r="AP475" i="12"/>
  <c r="AQ475" i="12"/>
  <c r="AR475" i="12"/>
  <c r="AS475" i="12"/>
  <c r="AT475" i="12"/>
  <c r="AV475" i="12"/>
  <c r="AW475" i="12"/>
  <c r="AX475" i="12"/>
  <c r="AY475" i="12"/>
  <c r="AZ475" i="12"/>
  <c r="BA475" i="12"/>
  <c r="BB475" i="12"/>
  <c r="BC475" i="12"/>
  <c r="BD475" i="12"/>
  <c r="BE475" i="12"/>
  <c r="BF475" i="12"/>
  <c r="BG475" i="12"/>
  <c r="BH475" i="12"/>
  <c r="BI475" i="12"/>
  <c r="BJ475" i="12"/>
  <c r="BK475" i="12"/>
  <c r="BM475" i="12"/>
  <c r="BN475" i="12"/>
  <c r="BO475" i="12"/>
  <c r="BP475" i="12"/>
  <c r="BQ475" i="12"/>
  <c r="BR475" i="12"/>
  <c r="BS475" i="12"/>
  <c r="BT475" i="12"/>
  <c r="BU475" i="12"/>
  <c r="BV475" i="12"/>
  <c r="BW475" i="12"/>
  <c r="BX475" i="12"/>
  <c r="I476" i="12"/>
  <c r="J476" i="12"/>
  <c r="K476" i="12"/>
  <c r="L476" i="12"/>
  <c r="N476" i="12"/>
  <c r="O476" i="12"/>
  <c r="P476" i="12"/>
  <c r="Q476" i="12"/>
  <c r="R476" i="12"/>
  <c r="S476" i="12"/>
  <c r="T476" i="12"/>
  <c r="U476" i="12"/>
  <c r="V476" i="12"/>
  <c r="W476" i="12"/>
  <c r="X476" i="12"/>
  <c r="Y476" i="12"/>
  <c r="Z476" i="12"/>
  <c r="AA476" i="12"/>
  <c r="AB476" i="12"/>
  <c r="AC476" i="12"/>
  <c r="AE476" i="12"/>
  <c r="AF476" i="12"/>
  <c r="AG476" i="12"/>
  <c r="AH476" i="12"/>
  <c r="AI476" i="12"/>
  <c r="AJ476" i="12"/>
  <c r="AK476" i="12"/>
  <c r="AL476" i="12"/>
  <c r="AM476" i="12"/>
  <c r="AN476" i="12"/>
  <c r="AO476" i="12"/>
  <c r="AP476" i="12"/>
  <c r="AQ476" i="12"/>
  <c r="AR476" i="12"/>
  <c r="AS476" i="12"/>
  <c r="AT476" i="12"/>
  <c r="AV476" i="12"/>
  <c r="AW476" i="12"/>
  <c r="AX476" i="12"/>
  <c r="AY476" i="12"/>
  <c r="AZ476" i="12"/>
  <c r="BA476" i="12"/>
  <c r="BB476" i="12"/>
  <c r="BC476" i="12"/>
  <c r="BD476" i="12"/>
  <c r="BE476" i="12"/>
  <c r="BF476" i="12"/>
  <c r="BG476" i="12"/>
  <c r="BH476" i="12"/>
  <c r="BI476" i="12"/>
  <c r="BJ476" i="12"/>
  <c r="BK476" i="12"/>
  <c r="BM476" i="12"/>
  <c r="BN476" i="12"/>
  <c r="BO476" i="12"/>
  <c r="BP476" i="12"/>
  <c r="BQ476" i="12"/>
  <c r="BR476" i="12"/>
  <c r="BS476" i="12"/>
  <c r="BT476" i="12"/>
  <c r="BU476" i="12"/>
  <c r="BV476" i="12"/>
  <c r="BW476" i="12"/>
  <c r="BX476" i="12"/>
  <c r="I477" i="12"/>
  <c r="J477" i="12"/>
  <c r="K477" i="12"/>
  <c r="L477" i="12"/>
  <c r="N477" i="12"/>
  <c r="O477" i="12"/>
  <c r="P477" i="12"/>
  <c r="Q477" i="12"/>
  <c r="R477" i="12"/>
  <c r="S477" i="12"/>
  <c r="T477" i="12"/>
  <c r="U477" i="12"/>
  <c r="V477" i="12"/>
  <c r="W477" i="12"/>
  <c r="X477" i="12"/>
  <c r="Y477" i="12"/>
  <c r="Z477" i="12"/>
  <c r="AA477" i="12"/>
  <c r="AB477" i="12"/>
  <c r="AC477" i="12"/>
  <c r="AE477" i="12"/>
  <c r="AF477" i="12"/>
  <c r="AG477" i="12"/>
  <c r="AH477" i="12"/>
  <c r="AI477" i="12"/>
  <c r="AJ477" i="12"/>
  <c r="AK477" i="12"/>
  <c r="AL477" i="12"/>
  <c r="AM477" i="12"/>
  <c r="AN477" i="12"/>
  <c r="AO477" i="12"/>
  <c r="AP477" i="12"/>
  <c r="AQ477" i="12"/>
  <c r="AR477" i="12"/>
  <c r="AS477" i="12"/>
  <c r="AT477" i="12"/>
  <c r="AV477" i="12"/>
  <c r="AW477" i="12"/>
  <c r="AX477" i="12"/>
  <c r="AY477" i="12"/>
  <c r="AZ477" i="12"/>
  <c r="BA477" i="12"/>
  <c r="BB477" i="12"/>
  <c r="BC477" i="12"/>
  <c r="BD477" i="12"/>
  <c r="BE477" i="12"/>
  <c r="BF477" i="12"/>
  <c r="BG477" i="12"/>
  <c r="BH477" i="12"/>
  <c r="BI477" i="12"/>
  <c r="BJ477" i="12"/>
  <c r="BK477" i="12"/>
  <c r="BM477" i="12"/>
  <c r="BN477" i="12"/>
  <c r="BO477" i="12"/>
  <c r="BP477" i="12"/>
  <c r="BQ477" i="12"/>
  <c r="BR477" i="12"/>
  <c r="BS477" i="12"/>
  <c r="BT477" i="12"/>
  <c r="BU477" i="12"/>
  <c r="BV477" i="12"/>
  <c r="BW477" i="12"/>
  <c r="BX477" i="12"/>
  <c r="I478" i="12"/>
  <c r="J478" i="12"/>
  <c r="K478" i="12"/>
  <c r="L478" i="12"/>
  <c r="N478" i="12"/>
  <c r="O478" i="12"/>
  <c r="P478" i="12"/>
  <c r="Q478" i="12"/>
  <c r="R478" i="12"/>
  <c r="S478" i="12"/>
  <c r="T478" i="12"/>
  <c r="U478" i="12"/>
  <c r="V478" i="12"/>
  <c r="W478" i="12"/>
  <c r="X478" i="12"/>
  <c r="Y478" i="12"/>
  <c r="Z478" i="12"/>
  <c r="AA478" i="12"/>
  <c r="AB478" i="12"/>
  <c r="AC478" i="12"/>
  <c r="AE478" i="12"/>
  <c r="AF478" i="12"/>
  <c r="AG478" i="12"/>
  <c r="AH478" i="12"/>
  <c r="AI478" i="12"/>
  <c r="AJ478" i="12"/>
  <c r="AK478" i="12"/>
  <c r="AL478" i="12"/>
  <c r="AM478" i="12"/>
  <c r="AN478" i="12"/>
  <c r="AO478" i="12"/>
  <c r="AP478" i="12"/>
  <c r="AQ478" i="12"/>
  <c r="AR478" i="12"/>
  <c r="AS478" i="12"/>
  <c r="AT478" i="12"/>
  <c r="AV478" i="12"/>
  <c r="AW478" i="12"/>
  <c r="AX478" i="12"/>
  <c r="AY478" i="12"/>
  <c r="AZ478" i="12"/>
  <c r="BA478" i="12"/>
  <c r="BB478" i="12"/>
  <c r="BC478" i="12"/>
  <c r="BD478" i="12"/>
  <c r="BE478" i="12"/>
  <c r="BF478" i="12"/>
  <c r="BG478" i="12"/>
  <c r="BH478" i="12"/>
  <c r="BI478" i="12"/>
  <c r="BJ478" i="12"/>
  <c r="BK478" i="12"/>
  <c r="BM478" i="12"/>
  <c r="BN478" i="12"/>
  <c r="BO478" i="12"/>
  <c r="BP478" i="12"/>
  <c r="BQ478" i="12"/>
  <c r="BR478" i="12"/>
  <c r="BS478" i="12"/>
  <c r="BT478" i="12"/>
  <c r="BU478" i="12"/>
  <c r="BV478" i="12"/>
  <c r="BW478" i="12"/>
  <c r="BX478" i="12"/>
  <c r="I479" i="12"/>
  <c r="J479" i="12"/>
  <c r="K479" i="12"/>
  <c r="L479" i="12"/>
  <c r="N479" i="12"/>
  <c r="O479" i="12"/>
  <c r="P479" i="12"/>
  <c r="Q479" i="12"/>
  <c r="R479" i="12"/>
  <c r="S479" i="12"/>
  <c r="T479" i="12"/>
  <c r="U479" i="12"/>
  <c r="V479" i="12"/>
  <c r="W479" i="12"/>
  <c r="X479" i="12"/>
  <c r="Y479" i="12"/>
  <c r="Z479" i="12"/>
  <c r="AA479" i="12"/>
  <c r="AB479" i="12"/>
  <c r="AC479" i="12"/>
  <c r="AE479" i="12"/>
  <c r="AF479" i="12"/>
  <c r="AG479" i="12"/>
  <c r="AH479" i="12"/>
  <c r="AI479" i="12"/>
  <c r="AJ479" i="12"/>
  <c r="AK479" i="12"/>
  <c r="AL479" i="12"/>
  <c r="AM479" i="12"/>
  <c r="AN479" i="12"/>
  <c r="AO479" i="12"/>
  <c r="AP479" i="12"/>
  <c r="AQ479" i="12"/>
  <c r="AR479" i="12"/>
  <c r="AS479" i="12"/>
  <c r="AT479" i="12"/>
  <c r="AV479" i="12"/>
  <c r="AW479" i="12"/>
  <c r="AX479" i="12"/>
  <c r="AY479" i="12"/>
  <c r="AZ479" i="12"/>
  <c r="BA479" i="12"/>
  <c r="BB479" i="12"/>
  <c r="BC479" i="12"/>
  <c r="BD479" i="12"/>
  <c r="BE479" i="12"/>
  <c r="BF479" i="12"/>
  <c r="BG479" i="12"/>
  <c r="BH479" i="12"/>
  <c r="BI479" i="12"/>
  <c r="BJ479" i="12"/>
  <c r="BK479" i="12"/>
  <c r="BM479" i="12"/>
  <c r="BN479" i="12"/>
  <c r="BO479" i="12"/>
  <c r="BP479" i="12"/>
  <c r="BQ479" i="12"/>
  <c r="BR479" i="12"/>
  <c r="BS479" i="12"/>
  <c r="BT479" i="12"/>
  <c r="BU479" i="12"/>
  <c r="BV479" i="12"/>
  <c r="BW479" i="12"/>
  <c r="BX479" i="12"/>
  <c r="I480" i="12"/>
  <c r="J480" i="12"/>
  <c r="K480" i="12"/>
  <c r="L480" i="12"/>
  <c r="N480" i="12"/>
  <c r="O480" i="12"/>
  <c r="P480" i="12"/>
  <c r="Q480" i="12"/>
  <c r="R480" i="12"/>
  <c r="S480" i="12"/>
  <c r="T480" i="12"/>
  <c r="U480" i="12"/>
  <c r="V480" i="12"/>
  <c r="W480" i="12"/>
  <c r="X480" i="12"/>
  <c r="Y480" i="12"/>
  <c r="Z480" i="12"/>
  <c r="AA480" i="12"/>
  <c r="AB480" i="12"/>
  <c r="AC480" i="12"/>
  <c r="AE480" i="12"/>
  <c r="AF480" i="12"/>
  <c r="AG480" i="12"/>
  <c r="AH480" i="12"/>
  <c r="AI480" i="12"/>
  <c r="AJ480" i="12"/>
  <c r="AK480" i="12"/>
  <c r="AL480" i="12"/>
  <c r="AM480" i="12"/>
  <c r="AN480" i="12"/>
  <c r="AO480" i="12"/>
  <c r="AP480" i="12"/>
  <c r="AQ480" i="12"/>
  <c r="AR480" i="12"/>
  <c r="AS480" i="12"/>
  <c r="AT480" i="12"/>
  <c r="AV480" i="12"/>
  <c r="AW480" i="12"/>
  <c r="AX480" i="12"/>
  <c r="AY480" i="12"/>
  <c r="AZ480" i="12"/>
  <c r="BA480" i="12"/>
  <c r="BB480" i="12"/>
  <c r="BC480" i="12"/>
  <c r="BD480" i="12"/>
  <c r="BE480" i="12"/>
  <c r="BF480" i="12"/>
  <c r="BG480" i="12"/>
  <c r="BH480" i="12"/>
  <c r="BI480" i="12"/>
  <c r="BJ480" i="12"/>
  <c r="BK480" i="12"/>
  <c r="BM480" i="12"/>
  <c r="BN480" i="12"/>
  <c r="BO480" i="12"/>
  <c r="BP480" i="12"/>
  <c r="BQ480" i="12"/>
  <c r="BR480" i="12"/>
  <c r="BS480" i="12"/>
  <c r="BT480" i="12"/>
  <c r="BU480" i="12"/>
  <c r="BV480" i="12"/>
  <c r="BW480" i="12"/>
  <c r="BX480" i="12"/>
  <c r="I481" i="12"/>
  <c r="J481" i="12"/>
  <c r="K481" i="12"/>
  <c r="L481" i="12"/>
  <c r="N481" i="12"/>
  <c r="O481" i="12"/>
  <c r="P481" i="12"/>
  <c r="Q481" i="12"/>
  <c r="R481" i="12"/>
  <c r="S481" i="12"/>
  <c r="T481" i="12"/>
  <c r="U481" i="12"/>
  <c r="V481" i="12"/>
  <c r="W481" i="12"/>
  <c r="X481" i="12"/>
  <c r="Y481" i="12"/>
  <c r="Z481" i="12"/>
  <c r="AA481" i="12"/>
  <c r="AB481" i="12"/>
  <c r="AC481" i="12"/>
  <c r="AE481" i="12"/>
  <c r="AF481" i="12"/>
  <c r="AG481" i="12"/>
  <c r="AH481" i="12"/>
  <c r="AI481" i="12"/>
  <c r="AJ481" i="12"/>
  <c r="AK481" i="12"/>
  <c r="AL481" i="12"/>
  <c r="AM481" i="12"/>
  <c r="AN481" i="12"/>
  <c r="AO481" i="12"/>
  <c r="AP481" i="12"/>
  <c r="AQ481" i="12"/>
  <c r="AR481" i="12"/>
  <c r="AS481" i="12"/>
  <c r="AT481" i="12"/>
  <c r="AV481" i="12"/>
  <c r="AW481" i="12"/>
  <c r="AX481" i="12"/>
  <c r="AY481" i="12"/>
  <c r="AZ481" i="12"/>
  <c r="BA481" i="12"/>
  <c r="BB481" i="12"/>
  <c r="BC481" i="12"/>
  <c r="BD481" i="12"/>
  <c r="BE481" i="12"/>
  <c r="BF481" i="12"/>
  <c r="BG481" i="12"/>
  <c r="BH481" i="12"/>
  <c r="BI481" i="12"/>
  <c r="BJ481" i="12"/>
  <c r="BK481" i="12"/>
  <c r="BM481" i="12"/>
  <c r="BN481" i="12"/>
  <c r="BO481" i="12"/>
  <c r="BP481" i="12"/>
  <c r="BQ481" i="12"/>
  <c r="BR481" i="12"/>
  <c r="BS481" i="12"/>
  <c r="BT481" i="12"/>
  <c r="BU481" i="12"/>
  <c r="BV481" i="12"/>
  <c r="BW481" i="12"/>
  <c r="BX481" i="12"/>
  <c r="I482" i="12"/>
  <c r="J482" i="12"/>
  <c r="K482" i="12"/>
  <c r="L482" i="12"/>
  <c r="N482" i="12"/>
  <c r="O482" i="12"/>
  <c r="P482" i="12"/>
  <c r="Q482" i="12"/>
  <c r="R482" i="12"/>
  <c r="S482" i="12"/>
  <c r="T482" i="12"/>
  <c r="U482" i="12"/>
  <c r="V482" i="12"/>
  <c r="W482" i="12"/>
  <c r="X482" i="12"/>
  <c r="Y482" i="12"/>
  <c r="Z482" i="12"/>
  <c r="AA482" i="12"/>
  <c r="AB482" i="12"/>
  <c r="AC482" i="12"/>
  <c r="AE482" i="12"/>
  <c r="AF482" i="12"/>
  <c r="AG482" i="12"/>
  <c r="AH482" i="12"/>
  <c r="AI482" i="12"/>
  <c r="AJ482" i="12"/>
  <c r="AK482" i="12"/>
  <c r="AL482" i="12"/>
  <c r="AM482" i="12"/>
  <c r="AN482" i="12"/>
  <c r="AO482" i="12"/>
  <c r="AP482" i="12"/>
  <c r="AQ482" i="12"/>
  <c r="AR482" i="12"/>
  <c r="AS482" i="12"/>
  <c r="AT482" i="12"/>
  <c r="AV482" i="12"/>
  <c r="AW482" i="12"/>
  <c r="AX482" i="12"/>
  <c r="AY482" i="12"/>
  <c r="AZ482" i="12"/>
  <c r="BA482" i="12"/>
  <c r="BB482" i="12"/>
  <c r="BC482" i="12"/>
  <c r="BD482" i="12"/>
  <c r="BE482" i="12"/>
  <c r="BF482" i="12"/>
  <c r="BG482" i="12"/>
  <c r="BH482" i="12"/>
  <c r="BI482" i="12"/>
  <c r="BJ482" i="12"/>
  <c r="BK482" i="12"/>
  <c r="BM482" i="12"/>
  <c r="BN482" i="12"/>
  <c r="BO482" i="12"/>
  <c r="BP482" i="12"/>
  <c r="BQ482" i="12"/>
  <c r="BR482" i="12"/>
  <c r="BS482" i="12"/>
  <c r="BT482" i="12"/>
  <c r="BU482" i="12"/>
  <c r="BV482" i="12"/>
  <c r="BW482" i="12"/>
  <c r="BX482" i="12"/>
  <c r="I483" i="12"/>
  <c r="J483" i="12"/>
  <c r="K483" i="12"/>
  <c r="L483" i="12"/>
  <c r="N483" i="12"/>
  <c r="O483" i="12"/>
  <c r="P483" i="12"/>
  <c r="Q483" i="12"/>
  <c r="R483" i="12"/>
  <c r="S483" i="12"/>
  <c r="T483" i="12"/>
  <c r="U483" i="12"/>
  <c r="V483" i="12"/>
  <c r="W483" i="12"/>
  <c r="X483" i="12"/>
  <c r="Y483" i="12"/>
  <c r="Z483" i="12"/>
  <c r="AA483" i="12"/>
  <c r="AB483" i="12"/>
  <c r="AC483" i="12"/>
  <c r="AE483" i="12"/>
  <c r="AF483" i="12"/>
  <c r="AG483" i="12"/>
  <c r="AH483" i="12"/>
  <c r="AI483" i="12"/>
  <c r="AJ483" i="12"/>
  <c r="AK483" i="12"/>
  <c r="AL483" i="12"/>
  <c r="AM483" i="12"/>
  <c r="AN483" i="12"/>
  <c r="AO483" i="12"/>
  <c r="AP483" i="12"/>
  <c r="AQ483" i="12"/>
  <c r="AR483" i="12"/>
  <c r="AS483" i="12"/>
  <c r="AT483" i="12"/>
  <c r="AV483" i="12"/>
  <c r="AW483" i="12"/>
  <c r="AX483" i="12"/>
  <c r="AY483" i="12"/>
  <c r="AZ483" i="12"/>
  <c r="BA483" i="12"/>
  <c r="BB483" i="12"/>
  <c r="BC483" i="12"/>
  <c r="BD483" i="12"/>
  <c r="BE483" i="12"/>
  <c r="BF483" i="12"/>
  <c r="BG483" i="12"/>
  <c r="BH483" i="12"/>
  <c r="BI483" i="12"/>
  <c r="BJ483" i="12"/>
  <c r="BK483" i="12"/>
  <c r="BM483" i="12"/>
  <c r="BN483" i="12"/>
  <c r="BO483" i="12"/>
  <c r="BP483" i="12"/>
  <c r="BQ483" i="12"/>
  <c r="BR483" i="12"/>
  <c r="BS483" i="12"/>
  <c r="BT483" i="12"/>
  <c r="BU483" i="12"/>
  <c r="BV483" i="12"/>
  <c r="BW483" i="12"/>
  <c r="BX483" i="12"/>
  <c r="I484" i="12"/>
  <c r="J484" i="12"/>
  <c r="K484" i="12"/>
  <c r="L484" i="12"/>
  <c r="N484" i="12"/>
  <c r="O484" i="12"/>
  <c r="P484" i="12"/>
  <c r="Q484" i="12"/>
  <c r="R484" i="12"/>
  <c r="S484" i="12"/>
  <c r="T484" i="12"/>
  <c r="U484" i="12"/>
  <c r="V484" i="12"/>
  <c r="W484" i="12"/>
  <c r="X484" i="12"/>
  <c r="Y484" i="12"/>
  <c r="Z484" i="12"/>
  <c r="AA484" i="12"/>
  <c r="AB484" i="12"/>
  <c r="AC484" i="12"/>
  <c r="AE484" i="12"/>
  <c r="AF484" i="12"/>
  <c r="AG484" i="12"/>
  <c r="AH484" i="12"/>
  <c r="AI484" i="12"/>
  <c r="AJ484" i="12"/>
  <c r="AK484" i="12"/>
  <c r="AL484" i="12"/>
  <c r="AM484" i="12"/>
  <c r="AN484" i="12"/>
  <c r="AO484" i="12"/>
  <c r="AP484" i="12"/>
  <c r="AQ484" i="12"/>
  <c r="AR484" i="12"/>
  <c r="AS484" i="12"/>
  <c r="AT484" i="12"/>
  <c r="AV484" i="12"/>
  <c r="AW484" i="12"/>
  <c r="AX484" i="12"/>
  <c r="AY484" i="12"/>
  <c r="AZ484" i="12"/>
  <c r="BA484" i="12"/>
  <c r="BB484" i="12"/>
  <c r="BC484" i="12"/>
  <c r="BD484" i="12"/>
  <c r="BE484" i="12"/>
  <c r="BF484" i="12"/>
  <c r="BG484" i="12"/>
  <c r="BH484" i="12"/>
  <c r="BI484" i="12"/>
  <c r="BJ484" i="12"/>
  <c r="BK484" i="12"/>
  <c r="BM484" i="12"/>
  <c r="BN484" i="12"/>
  <c r="BO484" i="12"/>
  <c r="BP484" i="12"/>
  <c r="BQ484" i="12"/>
  <c r="BR484" i="12"/>
  <c r="BS484" i="12"/>
  <c r="BT484" i="12"/>
  <c r="BU484" i="12"/>
  <c r="BV484" i="12"/>
  <c r="BW484" i="12"/>
  <c r="BX484" i="12"/>
  <c r="I485" i="12"/>
  <c r="J485" i="12"/>
  <c r="K485" i="12"/>
  <c r="L485" i="12"/>
  <c r="N485" i="12"/>
  <c r="O485" i="12"/>
  <c r="P485" i="12"/>
  <c r="Q485" i="12"/>
  <c r="R485" i="12"/>
  <c r="S485" i="12"/>
  <c r="T485" i="12"/>
  <c r="U485" i="12"/>
  <c r="V485" i="12"/>
  <c r="W485" i="12"/>
  <c r="X485" i="12"/>
  <c r="Y485" i="12"/>
  <c r="Z485" i="12"/>
  <c r="AA485" i="12"/>
  <c r="AB485" i="12"/>
  <c r="AC485" i="12"/>
  <c r="AE485" i="12"/>
  <c r="AF485" i="12"/>
  <c r="AG485" i="12"/>
  <c r="AH485" i="12"/>
  <c r="AI485" i="12"/>
  <c r="AJ485" i="12"/>
  <c r="AK485" i="12"/>
  <c r="AL485" i="12"/>
  <c r="AM485" i="12"/>
  <c r="AN485" i="12"/>
  <c r="AO485" i="12"/>
  <c r="AP485" i="12"/>
  <c r="AQ485" i="12"/>
  <c r="AR485" i="12"/>
  <c r="AS485" i="12"/>
  <c r="AT485" i="12"/>
  <c r="AV485" i="12"/>
  <c r="AW485" i="12"/>
  <c r="AX485" i="12"/>
  <c r="AY485" i="12"/>
  <c r="AZ485" i="12"/>
  <c r="BA485" i="12"/>
  <c r="BB485" i="12"/>
  <c r="BC485" i="12"/>
  <c r="BD485" i="12"/>
  <c r="BE485" i="12"/>
  <c r="BF485" i="12"/>
  <c r="BG485" i="12"/>
  <c r="BH485" i="12"/>
  <c r="BI485" i="12"/>
  <c r="BJ485" i="12"/>
  <c r="BK485" i="12"/>
  <c r="BM485" i="12"/>
  <c r="BN485" i="12"/>
  <c r="BO485" i="12"/>
  <c r="BP485" i="12"/>
  <c r="BQ485" i="12"/>
  <c r="BR485" i="12"/>
  <c r="BS485" i="12"/>
  <c r="BT485" i="12"/>
  <c r="BU485" i="12"/>
  <c r="BV485" i="12"/>
  <c r="BW485" i="12"/>
  <c r="BX485" i="12"/>
  <c r="I486" i="12"/>
  <c r="J486" i="12"/>
  <c r="K486" i="12"/>
  <c r="L486" i="12"/>
  <c r="N486" i="12"/>
  <c r="O486" i="12"/>
  <c r="P486" i="12"/>
  <c r="Q486" i="12"/>
  <c r="R486" i="12"/>
  <c r="S486" i="12"/>
  <c r="T486" i="12"/>
  <c r="U486" i="12"/>
  <c r="V486" i="12"/>
  <c r="W486" i="12"/>
  <c r="X486" i="12"/>
  <c r="Y486" i="12"/>
  <c r="Z486" i="12"/>
  <c r="AA486" i="12"/>
  <c r="AB486" i="12"/>
  <c r="AC486" i="12"/>
  <c r="AE486" i="12"/>
  <c r="AF486" i="12"/>
  <c r="AG486" i="12"/>
  <c r="AH486" i="12"/>
  <c r="AI486" i="12"/>
  <c r="AJ486" i="12"/>
  <c r="AK486" i="12"/>
  <c r="AL486" i="12"/>
  <c r="AM486" i="12"/>
  <c r="AN486" i="12"/>
  <c r="AO486" i="12"/>
  <c r="AP486" i="12"/>
  <c r="AQ486" i="12"/>
  <c r="AR486" i="12"/>
  <c r="AS486" i="12"/>
  <c r="AT486" i="12"/>
  <c r="AV486" i="12"/>
  <c r="AW486" i="12"/>
  <c r="AX486" i="12"/>
  <c r="AY486" i="12"/>
  <c r="AZ486" i="12"/>
  <c r="BA486" i="12"/>
  <c r="BB486" i="12"/>
  <c r="BC486" i="12"/>
  <c r="BD486" i="12"/>
  <c r="BE486" i="12"/>
  <c r="BF486" i="12"/>
  <c r="BG486" i="12"/>
  <c r="BH486" i="12"/>
  <c r="BI486" i="12"/>
  <c r="BJ486" i="12"/>
  <c r="BK486" i="12"/>
  <c r="BM486" i="12"/>
  <c r="BN486" i="12"/>
  <c r="BO486" i="12"/>
  <c r="BP486" i="12"/>
  <c r="BQ486" i="12"/>
  <c r="BR486" i="12"/>
  <c r="BS486" i="12"/>
  <c r="BT486" i="12"/>
  <c r="BU486" i="12"/>
  <c r="BV486" i="12"/>
  <c r="BW486" i="12"/>
  <c r="BX486" i="12"/>
  <c r="I487" i="12"/>
  <c r="J487" i="12"/>
  <c r="K487" i="12"/>
  <c r="L487" i="12"/>
  <c r="N487" i="12"/>
  <c r="O487" i="12"/>
  <c r="P487" i="12"/>
  <c r="Q487" i="12"/>
  <c r="R487" i="12"/>
  <c r="S487" i="12"/>
  <c r="T487" i="12"/>
  <c r="U487" i="12"/>
  <c r="V487" i="12"/>
  <c r="W487" i="12"/>
  <c r="X487" i="12"/>
  <c r="Y487" i="12"/>
  <c r="Z487" i="12"/>
  <c r="AA487" i="12"/>
  <c r="AB487" i="12"/>
  <c r="AC487" i="12"/>
  <c r="AE487" i="12"/>
  <c r="AF487" i="12"/>
  <c r="AG487" i="12"/>
  <c r="AH487" i="12"/>
  <c r="AI487" i="12"/>
  <c r="AJ487" i="12"/>
  <c r="AK487" i="12"/>
  <c r="AL487" i="12"/>
  <c r="AM487" i="12"/>
  <c r="AN487" i="12"/>
  <c r="AO487" i="12"/>
  <c r="AP487" i="12"/>
  <c r="AQ487" i="12"/>
  <c r="AR487" i="12"/>
  <c r="AS487" i="12"/>
  <c r="AT487" i="12"/>
  <c r="AV487" i="12"/>
  <c r="AW487" i="12"/>
  <c r="AX487" i="12"/>
  <c r="AY487" i="12"/>
  <c r="AZ487" i="12"/>
  <c r="BA487" i="12"/>
  <c r="BB487" i="12"/>
  <c r="BC487" i="12"/>
  <c r="BD487" i="12"/>
  <c r="BE487" i="12"/>
  <c r="BF487" i="12"/>
  <c r="BG487" i="12"/>
  <c r="BH487" i="12"/>
  <c r="BI487" i="12"/>
  <c r="BJ487" i="12"/>
  <c r="BK487" i="12"/>
  <c r="BM487" i="12"/>
  <c r="BN487" i="12"/>
  <c r="BO487" i="12"/>
  <c r="BP487" i="12"/>
  <c r="BQ487" i="12"/>
  <c r="BR487" i="12"/>
  <c r="BS487" i="12"/>
  <c r="BT487" i="12"/>
  <c r="BU487" i="12"/>
  <c r="BV487" i="12"/>
  <c r="BW487" i="12"/>
  <c r="BX487" i="12"/>
  <c r="I488" i="12"/>
  <c r="J488" i="12"/>
  <c r="K488" i="12"/>
  <c r="L488" i="12"/>
  <c r="N488" i="12"/>
  <c r="O488" i="12"/>
  <c r="P488" i="12"/>
  <c r="Q488" i="12"/>
  <c r="R488" i="12"/>
  <c r="S488" i="12"/>
  <c r="T488" i="12"/>
  <c r="U488" i="12"/>
  <c r="V488" i="12"/>
  <c r="W488" i="12"/>
  <c r="X488" i="12"/>
  <c r="Y488" i="12"/>
  <c r="Z488" i="12"/>
  <c r="AA488" i="12"/>
  <c r="AB488" i="12"/>
  <c r="AC488" i="12"/>
  <c r="AE488" i="12"/>
  <c r="AF488" i="12"/>
  <c r="AG488" i="12"/>
  <c r="AH488" i="12"/>
  <c r="AI488" i="12"/>
  <c r="AJ488" i="12"/>
  <c r="AK488" i="12"/>
  <c r="AL488" i="12"/>
  <c r="AM488" i="12"/>
  <c r="AN488" i="12"/>
  <c r="AO488" i="12"/>
  <c r="AP488" i="12"/>
  <c r="AQ488" i="12"/>
  <c r="AR488" i="12"/>
  <c r="AS488" i="12"/>
  <c r="AT488" i="12"/>
  <c r="AV488" i="12"/>
  <c r="AW488" i="12"/>
  <c r="AX488" i="12"/>
  <c r="AY488" i="12"/>
  <c r="AZ488" i="12"/>
  <c r="BA488" i="12"/>
  <c r="BB488" i="12"/>
  <c r="BC488" i="12"/>
  <c r="BD488" i="12"/>
  <c r="BE488" i="12"/>
  <c r="BF488" i="12"/>
  <c r="BG488" i="12"/>
  <c r="BH488" i="12"/>
  <c r="BI488" i="12"/>
  <c r="BJ488" i="12"/>
  <c r="BK488" i="12"/>
  <c r="BM488" i="12"/>
  <c r="BN488" i="12"/>
  <c r="BO488" i="12"/>
  <c r="BP488" i="12"/>
  <c r="BQ488" i="12"/>
  <c r="BR488" i="12"/>
  <c r="BS488" i="12"/>
  <c r="BT488" i="12"/>
  <c r="BU488" i="12"/>
  <c r="BV488" i="12"/>
  <c r="BW488" i="12"/>
  <c r="BX488" i="12"/>
  <c r="I489" i="12"/>
  <c r="J489" i="12"/>
  <c r="K489" i="12"/>
  <c r="L489" i="12"/>
  <c r="N489" i="12"/>
  <c r="O489" i="12"/>
  <c r="P489" i="12"/>
  <c r="Q489" i="12"/>
  <c r="R489" i="12"/>
  <c r="S489" i="12"/>
  <c r="T489" i="12"/>
  <c r="U489" i="12"/>
  <c r="V489" i="12"/>
  <c r="W489" i="12"/>
  <c r="X489" i="12"/>
  <c r="Y489" i="12"/>
  <c r="Z489" i="12"/>
  <c r="AA489" i="12"/>
  <c r="AB489" i="12"/>
  <c r="AC489" i="12"/>
  <c r="AE489" i="12"/>
  <c r="AF489" i="12"/>
  <c r="AG489" i="12"/>
  <c r="AH489" i="12"/>
  <c r="AI489" i="12"/>
  <c r="AJ489" i="12"/>
  <c r="AK489" i="12"/>
  <c r="AL489" i="12"/>
  <c r="AM489" i="12"/>
  <c r="AN489" i="12"/>
  <c r="AO489" i="12"/>
  <c r="AP489" i="12"/>
  <c r="AQ489" i="12"/>
  <c r="AR489" i="12"/>
  <c r="AS489" i="12"/>
  <c r="AT489" i="12"/>
  <c r="AV489" i="12"/>
  <c r="AW489" i="12"/>
  <c r="AX489" i="12"/>
  <c r="AY489" i="12"/>
  <c r="AZ489" i="12"/>
  <c r="BA489" i="12"/>
  <c r="BB489" i="12"/>
  <c r="BC489" i="12"/>
  <c r="BD489" i="12"/>
  <c r="BE489" i="12"/>
  <c r="BF489" i="12"/>
  <c r="BG489" i="12"/>
  <c r="BH489" i="12"/>
  <c r="BI489" i="12"/>
  <c r="BJ489" i="12"/>
  <c r="BK489" i="12"/>
  <c r="BM489" i="12"/>
  <c r="BN489" i="12"/>
  <c r="BO489" i="12"/>
  <c r="BP489" i="12"/>
  <c r="BQ489" i="12"/>
  <c r="BR489" i="12"/>
  <c r="BS489" i="12"/>
  <c r="BT489" i="12"/>
  <c r="BU489" i="12"/>
  <c r="BV489" i="12"/>
  <c r="BW489" i="12"/>
  <c r="BX489" i="12"/>
  <c r="I490" i="12"/>
  <c r="J490" i="12"/>
  <c r="K490" i="12"/>
  <c r="L490" i="12"/>
  <c r="N490" i="12"/>
  <c r="O490" i="12"/>
  <c r="P490" i="12"/>
  <c r="Q490" i="12"/>
  <c r="R490" i="12"/>
  <c r="S490" i="12"/>
  <c r="T490" i="12"/>
  <c r="U490" i="12"/>
  <c r="V490" i="12"/>
  <c r="W490" i="12"/>
  <c r="X490" i="12"/>
  <c r="Y490" i="12"/>
  <c r="Z490" i="12"/>
  <c r="AA490" i="12"/>
  <c r="AB490" i="12"/>
  <c r="AC490" i="12"/>
  <c r="AE490" i="12"/>
  <c r="AF490" i="12"/>
  <c r="AG490" i="12"/>
  <c r="AH490" i="12"/>
  <c r="AI490" i="12"/>
  <c r="AJ490" i="12"/>
  <c r="AK490" i="12"/>
  <c r="AL490" i="12"/>
  <c r="AM490" i="12"/>
  <c r="AN490" i="12"/>
  <c r="AO490" i="12"/>
  <c r="AP490" i="12"/>
  <c r="AQ490" i="12"/>
  <c r="AR490" i="12"/>
  <c r="AS490" i="12"/>
  <c r="AT490" i="12"/>
  <c r="AV490" i="12"/>
  <c r="AW490" i="12"/>
  <c r="AX490" i="12"/>
  <c r="AY490" i="12"/>
  <c r="AZ490" i="12"/>
  <c r="BA490" i="12"/>
  <c r="BB490" i="12"/>
  <c r="BC490" i="12"/>
  <c r="BD490" i="12"/>
  <c r="BE490" i="12"/>
  <c r="BF490" i="12"/>
  <c r="BG490" i="12"/>
  <c r="BH490" i="12"/>
  <c r="BI490" i="12"/>
  <c r="BJ490" i="12"/>
  <c r="BK490" i="12"/>
  <c r="BM490" i="12"/>
  <c r="BN490" i="12"/>
  <c r="BO490" i="12"/>
  <c r="BP490" i="12"/>
  <c r="BQ490" i="12"/>
  <c r="BR490" i="12"/>
  <c r="BS490" i="12"/>
  <c r="BT490" i="12"/>
  <c r="BU490" i="12"/>
  <c r="BV490" i="12"/>
  <c r="BW490" i="12"/>
  <c r="BX490" i="12"/>
  <c r="I491" i="12"/>
  <c r="J491" i="12"/>
  <c r="K491" i="12"/>
  <c r="L491" i="12"/>
  <c r="N491" i="12"/>
  <c r="O491" i="12"/>
  <c r="P491" i="12"/>
  <c r="Q491" i="12"/>
  <c r="R491" i="12"/>
  <c r="S491" i="12"/>
  <c r="T491" i="12"/>
  <c r="U491" i="12"/>
  <c r="V491" i="12"/>
  <c r="W491" i="12"/>
  <c r="X491" i="12"/>
  <c r="Y491" i="12"/>
  <c r="Z491" i="12"/>
  <c r="AA491" i="12"/>
  <c r="AB491" i="12"/>
  <c r="AC491" i="12"/>
  <c r="AE491" i="12"/>
  <c r="AF491" i="12"/>
  <c r="AG491" i="12"/>
  <c r="AH491" i="12"/>
  <c r="AI491" i="12"/>
  <c r="AJ491" i="12"/>
  <c r="AK491" i="12"/>
  <c r="AL491" i="12"/>
  <c r="AM491" i="12"/>
  <c r="AN491" i="12"/>
  <c r="AO491" i="12"/>
  <c r="AP491" i="12"/>
  <c r="AQ491" i="12"/>
  <c r="AR491" i="12"/>
  <c r="AS491" i="12"/>
  <c r="AT491" i="12"/>
  <c r="AV491" i="12"/>
  <c r="AW491" i="12"/>
  <c r="AX491" i="12"/>
  <c r="AY491" i="12"/>
  <c r="AZ491" i="12"/>
  <c r="BA491" i="12"/>
  <c r="BB491" i="12"/>
  <c r="BC491" i="12"/>
  <c r="BD491" i="12"/>
  <c r="BE491" i="12"/>
  <c r="BF491" i="12"/>
  <c r="BG491" i="12"/>
  <c r="BH491" i="12"/>
  <c r="BI491" i="12"/>
  <c r="BJ491" i="12"/>
  <c r="BK491" i="12"/>
  <c r="BM491" i="12"/>
  <c r="BN491" i="12"/>
  <c r="BO491" i="12"/>
  <c r="BP491" i="12"/>
  <c r="BQ491" i="12"/>
  <c r="BR491" i="12"/>
  <c r="BS491" i="12"/>
  <c r="BT491" i="12"/>
  <c r="BU491" i="12"/>
  <c r="BV491" i="12"/>
  <c r="BW491" i="12"/>
  <c r="BX491" i="12"/>
  <c r="I492" i="12"/>
  <c r="J492" i="12"/>
  <c r="K492" i="12"/>
  <c r="L492" i="12"/>
  <c r="N492" i="12"/>
  <c r="O492" i="12"/>
  <c r="P492" i="12"/>
  <c r="Q492" i="12"/>
  <c r="R492" i="12"/>
  <c r="S492" i="12"/>
  <c r="T492" i="12"/>
  <c r="U492" i="12"/>
  <c r="V492" i="12"/>
  <c r="W492" i="12"/>
  <c r="X492" i="12"/>
  <c r="Y492" i="12"/>
  <c r="Z492" i="12"/>
  <c r="AA492" i="12"/>
  <c r="AB492" i="12"/>
  <c r="AC492" i="12"/>
  <c r="AE492" i="12"/>
  <c r="AF492" i="12"/>
  <c r="AG492" i="12"/>
  <c r="AH492" i="12"/>
  <c r="AI492" i="12"/>
  <c r="AJ492" i="12"/>
  <c r="AK492" i="12"/>
  <c r="AL492" i="12"/>
  <c r="AM492" i="12"/>
  <c r="AN492" i="12"/>
  <c r="AO492" i="12"/>
  <c r="AP492" i="12"/>
  <c r="AQ492" i="12"/>
  <c r="AR492" i="12"/>
  <c r="AS492" i="12"/>
  <c r="AT492" i="12"/>
  <c r="AV492" i="12"/>
  <c r="AW492" i="12"/>
  <c r="AX492" i="12"/>
  <c r="AY492" i="12"/>
  <c r="AZ492" i="12"/>
  <c r="BA492" i="12"/>
  <c r="BB492" i="12"/>
  <c r="BC492" i="12"/>
  <c r="BD492" i="12"/>
  <c r="BE492" i="12"/>
  <c r="BF492" i="12"/>
  <c r="BG492" i="12"/>
  <c r="BH492" i="12"/>
  <c r="BI492" i="12"/>
  <c r="BJ492" i="12"/>
  <c r="BK492" i="12"/>
  <c r="BM492" i="12"/>
  <c r="BN492" i="12"/>
  <c r="BO492" i="12"/>
  <c r="BP492" i="12"/>
  <c r="BQ492" i="12"/>
  <c r="BR492" i="12"/>
  <c r="BS492" i="12"/>
  <c r="BT492" i="12"/>
  <c r="BU492" i="12"/>
  <c r="BV492" i="12"/>
  <c r="BW492" i="12"/>
  <c r="BX492" i="12"/>
  <c r="I493" i="12"/>
  <c r="J493" i="12"/>
  <c r="K493" i="12"/>
  <c r="L493" i="12"/>
  <c r="N493" i="12"/>
  <c r="O493" i="12"/>
  <c r="P493" i="12"/>
  <c r="Q493" i="12"/>
  <c r="R493" i="12"/>
  <c r="S493" i="12"/>
  <c r="T493" i="12"/>
  <c r="U493" i="12"/>
  <c r="V493" i="12"/>
  <c r="W493" i="12"/>
  <c r="X493" i="12"/>
  <c r="Y493" i="12"/>
  <c r="Z493" i="12"/>
  <c r="AA493" i="12"/>
  <c r="AB493" i="12"/>
  <c r="AC493" i="12"/>
  <c r="AE493" i="12"/>
  <c r="AF493" i="12"/>
  <c r="AG493" i="12"/>
  <c r="AH493" i="12"/>
  <c r="AI493" i="12"/>
  <c r="AJ493" i="12"/>
  <c r="AK493" i="12"/>
  <c r="AL493" i="12"/>
  <c r="AM493" i="12"/>
  <c r="AN493" i="12"/>
  <c r="AO493" i="12"/>
  <c r="AP493" i="12"/>
  <c r="AQ493" i="12"/>
  <c r="AR493" i="12"/>
  <c r="AS493" i="12"/>
  <c r="AT493" i="12"/>
  <c r="AV493" i="12"/>
  <c r="AW493" i="12"/>
  <c r="AX493" i="12"/>
  <c r="AY493" i="12"/>
  <c r="AZ493" i="12"/>
  <c r="BA493" i="12"/>
  <c r="BB493" i="12"/>
  <c r="BC493" i="12"/>
  <c r="BD493" i="12"/>
  <c r="BE493" i="12"/>
  <c r="BF493" i="12"/>
  <c r="BG493" i="12"/>
  <c r="BH493" i="12"/>
  <c r="BI493" i="12"/>
  <c r="BJ493" i="12"/>
  <c r="BK493" i="12"/>
  <c r="BM493" i="12"/>
  <c r="BN493" i="12"/>
  <c r="BO493" i="12"/>
  <c r="BP493" i="12"/>
  <c r="BQ493" i="12"/>
  <c r="BR493" i="12"/>
  <c r="BS493" i="12"/>
  <c r="BT493" i="12"/>
  <c r="BU493" i="12"/>
  <c r="BV493" i="12"/>
  <c r="BW493" i="12"/>
  <c r="BX493" i="12"/>
  <c r="I494" i="12"/>
  <c r="J494" i="12"/>
  <c r="K494" i="12"/>
  <c r="L494" i="12"/>
  <c r="N494" i="12"/>
  <c r="O494" i="12"/>
  <c r="P494" i="12"/>
  <c r="Q494" i="12"/>
  <c r="R494" i="12"/>
  <c r="S494" i="12"/>
  <c r="T494" i="12"/>
  <c r="U494" i="12"/>
  <c r="V494" i="12"/>
  <c r="W494" i="12"/>
  <c r="X494" i="12"/>
  <c r="Y494" i="12"/>
  <c r="Z494" i="12"/>
  <c r="AA494" i="12"/>
  <c r="AB494" i="12"/>
  <c r="AC494" i="12"/>
  <c r="AE494" i="12"/>
  <c r="AF494" i="12"/>
  <c r="AG494" i="12"/>
  <c r="AH494" i="12"/>
  <c r="AI494" i="12"/>
  <c r="AJ494" i="12"/>
  <c r="AK494" i="12"/>
  <c r="AL494" i="12"/>
  <c r="AM494" i="12"/>
  <c r="AN494" i="12"/>
  <c r="AO494" i="12"/>
  <c r="AP494" i="12"/>
  <c r="AQ494" i="12"/>
  <c r="AR494" i="12"/>
  <c r="AS494" i="12"/>
  <c r="AT494" i="12"/>
  <c r="AV494" i="12"/>
  <c r="AW494" i="12"/>
  <c r="AX494" i="12"/>
  <c r="AY494" i="12"/>
  <c r="AZ494" i="12"/>
  <c r="BA494" i="12"/>
  <c r="BB494" i="12"/>
  <c r="BC494" i="12"/>
  <c r="BD494" i="12"/>
  <c r="BE494" i="12"/>
  <c r="BF494" i="12"/>
  <c r="BG494" i="12"/>
  <c r="BH494" i="12"/>
  <c r="BI494" i="12"/>
  <c r="BJ494" i="12"/>
  <c r="BK494" i="12"/>
  <c r="BM494" i="12"/>
  <c r="BN494" i="12"/>
  <c r="BO494" i="12"/>
  <c r="BP494" i="12"/>
  <c r="BQ494" i="12"/>
  <c r="BR494" i="12"/>
  <c r="BS494" i="12"/>
  <c r="BT494" i="12"/>
  <c r="BU494" i="12"/>
  <c r="BV494" i="12"/>
  <c r="BW494" i="12"/>
  <c r="BX494" i="12"/>
  <c r="I495" i="12"/>
  <c r="J495" i="12"/>
  <c r="K495" i="12"/>
  <c r="L495" i="12"/>
  <c r="N495" i="12"/>
  <c r="O495" i="12"/>
  <c r="P495" i="12"/>
  <c r="Q495" i="12"/>
  <c r="R495" i="12"/>
  <c r="S495" i="12"/>
  <c r="T495" i="12"/>
  <c r="U495" i="12"/>
  <c r="V495" i="12"/>
  <c r="W495" i="12"/>
  <c r="X495" i="12"/>
  <c r="Y495" i="12"/>
  <c r="Z495" i="12"/>
  <c r="AA495" i="12"/>
  <c r="AB495" i="12"/>
  <c r="AC495" i="12"/>
  <c r="AE495" i="12"/>
  <c r="AF495" i="12"/>
  <c r="AG495" i="12"/>
  <c r="AH495" i="12"/>
  <c r="AI495" i="12"/>
  <c r="AJ495" i="12"/>
  <c r="AK495" i="12"/>
  <c r="AL495" i="12"/>
  <c r="AM495" i="12"/>
  <c r="AN495" i="12"/>
  <c r="AO495" i="12"/>
  <c r="AP495" i="12"/>
  <c r="AQ495" i="12"/>
  <c r="AR495" i="12"/>
  <c r="AS495" i="12"/>
  <c r="AT495" i="12"/>
  <c r="AV495" i="12"/>
  <c r="AW495" i="12"/>
  <c r="AX495" i="12"/>
  <c r="AY495" i="12"/>
  <c r="AZ495" i="12"/>
  <c r="BA495" i="12"/>
  <c r="BB495" i="12"/>
  <c r="BC495" i="12"/>
  <c r="BD495" i="12"/>
  <c r="BE495" i="12"/>
  <c r="BF495" i="12"/>
  <c r="BG495" i="12"/>
  <c r="BH495" i="12"/>
  <c r="BI495" i="12"/>
  <c r="BJ495" i="12"/>
  <c r="BK495" i="12"/>
  <c r="BM495" i="12"/>
  <c r="BN495" i="12"/>
  <c r="BO495" i="12"/>
  <c r="BP495" i="12"/>
  <c r="BQ495" i="12"/>
  <c r="BR495" i="12"/>
  <c r="BS495" i="12"/>
  <c r="BT495" i="12"/>
  <c r="BU495" i="12"/>
  <c r="BV495" i="12"/>
  <c r="BW495" i="12"/>
  <c r="BX495" i="12"/>
  <c r="I496" i="12"/>
  <c r="J496" i="12"/>
  <c r="K496" i="12"/>
  <c r="L496" i="12"/>
  <c r="N496" i="12"/>
  <c r="O496" i="12"/>
  <c r="P496" i="12"/>
  <c r="Q496" i="12"/>
  <c r="R496" i="12"/>
  <c r="S496" i="12"/>
  <c r="T496" i="12"/>
  <c r="U496" i="12"/>
  <c r="V496" i="12"/>
  <c r="W496" i="12"/>
  <c r="X496" i="12"/>
  <c r="Y496" i="12"/>
  <c r="Z496" i="12"/>
  <c r="AA496" i="12"/>
  <c r="AB496" i="12"/>
  <c r="AC496" i="12"/>
  <c r="AE496" i="12"/>
  <c r="AF496" i="12"/>
  <c r="AG496" i="12"/>
  <c r="AH496" i="12"/>
  <c r="AI496" i="12"/>
  <c r="AJ496" i="12"/>
  <c r="AK496" i="12"/>
  <c r="AL496" i="12"/>
  <c r="AM496" i="12"/>
  <c r="AN496" i="12"/>
  <c r="AO496" i="12"/>
  <c r="AP496" i="12"/>
  <c r="AQ496" i="12"/>
  <c r="AR496" i="12"/>
  <c r="AS496" i="12"/>
  <c r="AT496" i="12"/>
  <c r="AV496" i="12"/>
  <c r="AW496" i="12"/>
  <c r="AX496" i="12"/>
  <c r="AY496" i="12"/>
  <c r="AZ496" i="12"/>
  <c r="BA496" i="12"/>
  <c r="BB496" i="12"/>
  <c r="BC496" i="12"/>
  <c r="BD496" i="12"/>
  <c r="BE496" i="12"/>
  <c r="BF496" i="12"/>
  <c r="BG496" i="12"/>
  <c r="BH496" i="12"/>
  <c r="BI496" i="12"/>
  <c r="BJ496" i="12"/>
  <c r="BK496" i="12"/>
  <c r="BM496" i="12"/>
  <c r="BN496" i="12"/>
  <c r="BO496" i="12"/>
  <c r="BP496" i="12"/>
  <c r="BQ496" i="12"/>
  <c r="BR496" i="12"/>
  <c r="BS496" i="12"/>
  <c r="BT496" i="12"/>
  <c r="BU496" i="12"/>
  <c r="BV496" i="12"/>
  <c r="BW496" i="12"/>
  <c r="BX496" i="12"/>
  <c r="I497" i="12"/>
  <c r="J497" i="12"/>
  <c r="K497" i="12"/>
  <c r="L497" i="12"/>
  <c r="N497" i="12"/>
  <c r="O497" i="12"/>
  <c r="P497" i="12"/>
  <c r="Q497" i="12"/>
  <c r="R497" i="12"/>
  <c r="S497" i="12"/>
  <c r="T497" i="12"/>
  <c r="U497" i="12"/>
  <c r="V497" i="12"/>
  <c r="W497" i="12"/>
  <c r="X497" i="12"/>
  <c r="Y497" i="12"/>
  <c r="Z497" i="12"/>
  <c r="AA497" i="12"/>
  <c r="AB497" i="12"/>
  <c r="AC497" i="12"/>
  <c r="AE497" i="12"/>
  <c r="AF497" i="12"/>
  <c r="AG497" i="12"/>
  <c r="AH497" i="12"/>
  <c r="AI497" i="12"/>
  <c r="AJ497" i="12"/>
  <c r="AK497" i="12"/>
  <c r="AL497" i="12"/>
  <c r="AM497" i="12"/>
  <c r="AN497" i="12"/>
  <c r="AO497" i="12"/>
  <c r="AP497" i="12"/>
  <c r="AQ497" i="12"/>
  <c r="AR497" i="12"/>
  <c r="AS497" i="12"/>
  <c r="AT497" i="12"/>
  <c r="AV497" i="12"/>
  <c r="AW497" i="12"/>
  <c r="AX497" i="12"/>
  <c r="AY497" i="12"/>
  <c r="AZ497" i="12"/>
  <c r="BA497" i="12"/>
  <c r="BB497" i="12"/>
  <c r="BC497" i="12"/>
  <c r="BD497" i="12"/>
  <c r="BE497" i="12"/>
  <c r="BF497" i="12"/>
  <c r="BG497" i="12"/>
  <c r="BH497" i="12"/>
  <c r="BI497" i="12"/>
  <c r="BJ497" i="12"/>
  <c r="BK497" i="12"/>
  <c r="BM497" i="12"/>
  <c r="BN497" i="12"/>
  <c r="BO497" i="12"/>
  <c r="BP497" i="12"/>
  <c r="BQ497" i="12"/>
  <c r="BR497" i="12"/>
  <c r="BS497" i="12"/>
  <c r="BT497" i="12"/>
  <c r="BU497" i="12"/>
  <c r="BV497" i="12"/>
  <c r="BW497" i="12"/>
  <c r="BX497" i="12"/>
  <c r="I498" i="12"/>
  <c r="J498" i="12"/>
  <c r="K498" i="12"/>
  <c r="L498" i="12"/>
  <c r="N498" i="12"/>
  <c r="O498" i="12"/>
  <c r="P498" i="12"/>
  <c r="Q498" i="12"/>
  <c r="R498" i="12"/>
  <c r="S498" i="12"/>
  <c r="T498" i="12"/>
  <c r="U498" i="12"/>
  <c r="V498" i="12"/>
  <c r="W498" i="12"/>
  <c r="X498" i="12"/>
  <c r="Y498" i="12"/>
  <c r="Z498" i="12"/>
  <c r="AA498" i="12"/>
  <c r="AB498" i="12"/>
  <c r="AC498" i="12"/>
  <c r="AE498" i="12"/>
  <c r="AF498" i="12"/>
  <c r="AG498" i="12"/>
  <c r="AH498" i="12"/>
  <c r="AI498" i="12"/>
  <c r="AJ498" i="12"/>
  <c r="AK498" i="12"/>
  <c r="AL498" i="12"/>
  <c r="AM498" i="12"/>
  <c r="AN498" i="12"/>
  <c r="AO498" i="12"/>
  <c r="AP498" i="12"/>
  <c r="AQ498" i="12"/>
  <c r="AR498" i="12"/>
  <c r="AS498" i="12"/>
  <c r="AT498" i="12"/>
  <c r="AV498" i="12"/>
  <c r="AW498" i="12"/>
  <c r="AX498" i="12"/>
  <c r="AY498" i="12"/>
  <c r="AZ498" i="12"/>
  <c r="BA498" i="12"/>
  <c r="BB498" i="12"/>
  <c r="BC498" i="12"/>
  <c r="BD498" i="12"/>
  <c r="BE498" i="12"/>
  <c r="BF498" i="12"/>
  <c r="BG498" i="12"/>
  <c r="BH498" i="12"/>
  <c r="BI498" i="12"/>
  <c r="BJ498" i="12"/>
  <c r="BK498" i="12"/>
  <c r="BM498" i="12"/>
  <c r="BN498" i="12"/>
  <c r="BO498" i="12"/>
  <c r="BP498" i="12"/>
  <c r="BQ498" i="12"/>
  <c r="BR498" i="12"/>
  <c r="BS498" i="12"/>
  <c r="BT498" i="12"/>
  <c r="BU498" i="12"/>
  <c r="BV498" i="12"/>
  <c r="BW498" i="12"/>
  <c r="BX498" i="12"/>
  <c r="I499" i="12"/>
  <c r="J499" i="12"/>
  <c r="K499" i="12"/>
  <c r="L499" i="12"/>
  <c r="N499" i="12"/>
  <c r="O499" i="12"/>
  <c r="P499" i="12"/>
  <c r="Q499" i="12"/>
  <c r="R499" i="12"/>
  <c r="S499" i="12"/>
  <c r="T499" i="12"/>
  <c r="U499" i="12"/>
  <c r="V499" i="12"/>
  <c r="W499" i="12"/>
  <c r="X499" i="12"/>
  <c r="Y499" i="12"/>
  <c r="Z499" i="12"/>
  <c r="AA499" i="12"/>
  <c r="AB499" i="12"/>
  <c r="AC499" i="12"/>
  <c r="AE499" i="12"/>
  <c r="AF499" i="12"/>
  <c r="AG499" i="12"/>
  <c r="AH499" i="12"/>
  <c r="AI499" i="12"/>
  <c r="AJ499" i="12"/>
  <c r="AK499" i="12"/>
  <c r="AL499" i="12"/>
  <c r="AM499" i="12"/>
  <c r="AN499" i="12"/>
  <c r="AO499" i="12"/>
  <c r="AP499" i="12"/>
  <c r="AQ499" i="12"/>
  <c r="AR499" i="12"/>
  <c r="AS499" i="12"/>
  <c r="AT499" i="12"/>
  <c r="AV499" i="12"/>
  <c r="AW499" i="12"/>
  <c r="AX499" i="12"/>
  <c r="AY499" i="12"/>
  <c r="AZ499" i="12"/>
  <c r="BA499" i="12"/>
  <c r="BB499" i="12"/>
  <c r="BC499" i="12"/>
  <c r="BD499" i="12"/>
  <c r="BE499" i="12"/>
  <c r="BF499" i="12"/>
  <c r="BG499" i="12"/>
  <c r="BH499" i="12"/>
  <c r="BI499" i="12"/>
  <c r="BJ499" i="12"/>
  <c r="BK499" i="12"/>
  <c r="BM499" i="12"/>
  <c r="BN499" i="12"/>
  <c r="BO499" i="12"/>
  <c r="BP499" i="12"/>
  <c r="BQ499" i="12"/>
  <c r="BR499" i="12"/>
  <c r="BS499" i="12"/>
  <c r="BT499" i="12"/>
  <c r="BU499" i="12"/>
  <c r="BV499" i="12"/>
  <c r="BW499" i="12"/>
  <c r="BX499" i="12"/>
  <c r="I5" i="12"/>
  <c r="J5" i="12"/>
  <c r="K5" i="12"/>
  <c r="L5" i="12"/>
  <c r="N5" i="12"/>
  <c r="O5" i="12"/>
  <c r="P5" i="12"/>
  <c r="Q5" i="12"/>
  <c r="R5" i="12"/>
  <c r="S5" i="12"/>
  <c r="T5" i="12"/>
  <c r="U5" i="12"/>
  <c r="V5" i="12"/>
  <c r="W5" i="12"/>
  <c r="X5" i="12"/>
  <c r="Y5" i="12"/>
  <c r="Z5" i="12"/>
  <c r="AA5" i="12"/>
  <c r="AB5" i="12"/>
  <c r="AC5" i="12"/>
  <c r="AE5" i="12"/>
  <c r="AF5" i="12"/>
  <c r="AG5" i="12"/>
  <c r="AH5" i="12"/>
  <c r="AI5" i="12"/>
  <c r="AJ5" i="12"/>
  <c r="AK5" i="12"/>
  <c r="AL5" i="12"/>
  <c r="AM5" i="12"/>
  <c r="AN5" i="12"/>
  <c r="AO5" i="12"/>
  <c r="AP5" i="12"/>
  <c r="AQ5" i="12"/>
  <c r="AR5" i="12"/>
  <c r="AS5" i="12"/>
  <c r="AT5" i="12"/>
  <c r="AV5" i="12"/>
  <c r="AW5" i="12"/>
  <c r="AX5" i="12"/>
  <c r="AY5" i="12"/>
  <c r="AZ5" i="12"/>
  <c r="BA5" i="12"/>
  <c r="BB5" i="12"/>
  <c r="BC5" i="12"/>
  <c r="BD5" i="12"/>
  <c r="BE5" i="12"/>
  <c r="BF5" i="12"/>
  <c r="BG5" i="12"/>
  <c r="BH5" i="12"/>
  <c r="BI5" i="12"/>
  <c r="BJ5" i="12"/>
  <c r="BK5" i="12"/>
  <c r="BM5" i="12"/>
  <c r="BN5" i="12"/>
  <c r="BO5" i="12"/>
  <c r="BP5" i="12"/>
  <c r="BQ5" i="12"/>
  <c r="BR5" i="12"/>
  <c r="BS5" i="12"/>
  <c r="BT5" i="12"/>
  <c r="BU5" i="12"/>
  <c r="BV5" i="12"/>
  <c r="BW5" i="12"/>
  <c r="BX5" i="12"/>
  <c r="I6" i="12"/>
  <c r="J6" i="12"/>
  <c r="K6" i="12"/>
  <c r="L6" i="12"/>
  <c r="N6" i="12"/>
  <c r="O6" i="12"/>
  <c r="P6" i="12"/>
  <c r="Q6" i="12"/>
  <c r="R6" i="12"/>
  <c r="S6" i="12"/>
  <c r="T6" i="12"/>
  <c r="U6" i="12"/>
  <c r="V6" i="12"/>
  <c r="W6" i="12"/>
  <c r="X6" i="12"/>
  <c r="Y6" i="12"/>
  <c r="Z6" i="12"/>
  <c r="AA6" i="12"/>
  <c r="AB6" i="12"/>
  <c r="AC6" i="12"/>
  <c r="AE6" i="12"/>
  <c r="AF6" i="12"/>
  <c r="AG6" i="12"/>
  <c r="AH6" i="12"/>
  <c r="AI6" i="12"/>
  <c r="AJ6" i="12"/>
  <c r="AK6" i="12"/>
  <c r="AL6" i="12"/>
  <c r="AM6" i="12"/>
  <c r="AN6" i="12"/>
  <c r="AO6" i="12"/>
  <c r="AP6" i="12"/>
  <c r="AQ6" i="12"/>
  <c r="AR6" i="12"/>
  <c r="AS6" i="12"/>
  <c r="AT6" i="12"/>
  <c r="AV6" i="12"/>
  <c r="AW6" i="12"/>
  <c r="AX6" i="12"/>
  <c r="AY6" i="12"/>
  <c r="AZ6" i="12"/>
  <c r="BA6" i="12"/>
  <c r="BB6" i="12"/>
  <c r="BC6" i="12"/>
  <c r="BD6" i="12"/>
  <c r="BE6" i="12"/>
  <c r="BF6" i="12"/>
  <c r="BG6" i="12"/>
  <c r="BH6" i="12"/>
  <c r="BI6" i="12"/>
  <c r="BJ6" i="12"/>
  <c r="BK6" i="12"/>
  <c r="BM6" i="12"/>
  <c r="BN6" i="12"/>
  <c r="BO6" i="12"/>
  <c r="BP6" i="12"/>
  <c r="BQ6" i="12"/>
  <c r="BR6" i="12"/>
  <c r="BS6" i="12"/>
  <c r="BT6" i="12"/>
  <c r="BU6" i="12"/>
  <c r="BV6" i="12"/>
  <c r="BW6" i="12"/>
  <c r="BX6" i="12"/>
  <c r="I7" i="12"/>
  <c r="J7" i="12"/>
  <c r="K7" i="12"/>
  <c r="L7" i="12"/>
  <c r="N7" i="12"/>
  <c r="O7" i="12"/>
  <c r="P7" i="12"/>
  <c r="Q7" i="12"/>
  <c r="R7" i="12"/>
  <c r="S7" i="12"/>
  <c r="T7" i="12"/>
  <c r="U7" i="12"/>
  <c r="V7" i="12"/>
  <c r="W7" i="12"/>
  <c r="X7" i="12"/>
  <c r="Y7" i="12"/>
  <c r="Z7" i="12"/>
  <c r="AA7" i="12"/>
  <c r="AB7" i="12"/>
  <c r="AC7" i="12"/>
  <c r="AE7" i="12"/>
  <c r="AF7" i="12"/>
  <c r="AG7" i="12"/>
  <c r="AH7" i="12"/>
  <c r="AI7" i="12"/>
  <c r="AJ7" i="12"/>
  <c r="AK7" i="12"/>
  <c r="AL7" i="12"/>
  <c r="AM7" i="12"/>
  <c r="AN7" i="12"/>
  <c r="AO7" i="12"/>
  <c r="AP7" i="12"/>
  <c r="AQ7" i="12"/>
  <c r="AR7" i="12"/>
  <c r="AS7" i="12"/>
  <c r="AT7" i="12"/>
  <c r="AV7" i="12"/>
  <c r="AW7" i="12"/>
  <c r="AX7" i="12"/>
  <c r="AY7" i="12"/>
  <c r="AZ7" i="12"/>
  <c r="BA7" i="12"/>
  <c r="BB7" i="12"/>
  <c r="BC7" i="12"/>
  <c r="BD7" i="12"/>
  <c r="BE7" i="12"/>
  <c r="BF7" i="12"/>
  <c r="BG7" i="12"/>
  <c r="BH7" i="12"/>
  <c r="BI7" i="12"/>
  <c r="BJ7" i="12"/>
  <c r="BK7" i="12"/>
  <c r="BM7" i="12"/>
  <c r="BN7" i="12"/>
  <c r="BO7" i="12"/>
  <c r="BP7" i="12"/>
  <c r="BQ7" i="12"/>
  <c r="BR7" i="12"/>
  <c r="BS7" i="12"/>
  <c r="BT7" i="12"/>
  <c r="BU7" i="12"/>
  <c r="BV7" i="12"/>
  <c r="BW7" i="12"/>
  <c r="BX7" i="12"/>
  <c r="I8" i="12"/>
  <c r="J8" i="12"/>
  <c r="K8" i="12"/>
  <c r="L8" i="12"/>
  <c r="N8" i="12"/>
  <c r="O8" i="12"/>
  <c r="P8" i="12"/>
  <c r="Q8" i="12"/>
  <c r="R8" i="12"/>
  <c r="S8" i="12"/>
  <c r="T8" i="12"/>
  <c r="U8" i="12"/>
  <c r="V8" i="12"/>
  <c r="W8" i="12"/>
  <c r="X8" i="12"/>
  <c r="Y8" i="12"/>
  <c r="Z8" i="12"/>
  <c r="AA8" i="12"/>
  <c r="AB8" i="12"/>
  <c r="AC8" i="12"/>
  <c r="AE8" i="12"/>
  <c r="AF8" i="12"/>
  <c r="AG8" i="12"/>
  <c r="AH8" i="12"/>
  <c r="AI8" i="12"/>
  <c r="AJ8" i="12"/>
  <c r="AK8" i="12"/>
  <c r="AL8" i="12"/>
  <c r="AM8" i="12"/>
  <c r="AN8" i="12"/>
  <c r="AO8" i="12"/>
  <c r="AP8" i="12"/>
  <c r="AQ8" i="12"/>
  <c r="AR8" i="12"/>
  <c r="AS8" i="12"/>
  <c r="AT8" i="12"/>
  <c r="AV8" i="12"/>
  <c r="AW8" i="12"/>
  <c r="AX8" i="12"/>
  <c r="AY8" i="12"/>
  <c r="AZ8" i="12"/>
  <c r="BA8" i="12"/>
  <c r="BB8" i="12"/>
  <c r="BC8" i="12"/>
  <c r="BD8" i="12"/>
  <c r="BE8" i="12"/>
  <c r="BF8" i="12"/>
  <c r="BG8" i="12"/>
  <c r="BH8" i="12"/>
  <c r="BI8" i="12"/>
  <c r="BJ8" i="12"/>
  <c r="BK8" i="12"/>
  <c r="BM8" i="12"/>
  <c r="BN8" i="12"/>
  <c r="BO8" i="12"/>
  <c r="BP8" i="12"/>
  <c r="BQ8" i="12"/>
  <c r="BR8" i="12"/>
  <c r="BS8" i="12"/>
  <c r="BT8" i="12"/>
  <c r="BU8" i="12"/>
  <c r="BV8" i="12"/>
  <c r="BW8" i="12"/>
  <c r="BX8" i="12"/>
  <c r="I9" i="12"/>
  <c r="J9" i="12"/>
  <c r="K9" i="12"/>
  <c r="L9" i="12"/>
  <c r="N9" i="12"/>
  <c r="O9" i="12"/>
  <c r="P9" i="12"/>
  <c r="Q9" i="12"/>
  <c r="R9" i="12"/>
  <c r="S9" i="12"/>
  <c r="T9" i="12"/>
  <c r="U9" i="12"/>
  <c r="V9" i="12"/>
  <c r="W9" i="12"/>
  <c r="X9" i="12"/>
  <c r="Y9" i="12"/>
  <c r="Z9" i="12"/>
  <c r="AA9" i="12"/>
  <c r="AB9" i="12"/>
  <c r="AC9" i="12"/>
  <c r="AE9" i="12"/>
  <c r="AF9" i="12"/>
  <c r="AG9" i="12"/>
  <c r="AH9" i="12"/>
  <c r="AI9" i="12"/>
  <c r="AJ9" i="12"/>
  <c r="AK9" i="12"/>
  <c r="AL9" i="12"/>
  <c r="AM9" i="12"/>
  <c r="AN9" i="12"/>
  <c r="AO9" i="12"/>
  <c r="AP9" i="12"/>
  <c r="AQ9" i="12"/>
  <c r="AR9" i="12"/>
  <c r="AS9" i="12"/>
  <c r="AT9" i="12"/>
  <c r="AV9" i="12"/>
  <c r="AW9" i="12"/>
  <c r="AX9" i="12"/>
  <c r="AY9" i="12"/>
  <c r="AZ9" i="12"/>
  <c r="BA9" i="12"/>
  <c r="BB9" i="12"/>
  <c r="BC9" i="12"/>
  <c r="BD9" i="12"/>
  <c r="BE9" i="12"/>
  <c r="BF9" i="12"/>
  <c r="BG9" i="12"/>
  <c r="BH9" i="12"/>
  <c r="BI9" i="12"/>
  <c r="BJ9" i="12"/>
  <c r="BK9" i="12"/>
  <c r="BM9" i="12"/>
  <c r="BN9" i="12"/>
  <c r="BO9" i="12"/>
  <c r="BP9" i="12"/>
  <c r="BQ9" i="12"/>
  <c r="BR9" i="12"/>
  <c r="BS9" i="12"/>
  <c r="BT9" i="12"/>
  <c r="BU9" i="12"/>
  <c r="BV9" i="12"/>
  <c r="BW9" i="12"/>
  <c r="BX9" i="12"/>
  <c r="I10" i="12"/>
  <c r="J10" i="12"/>
  <c r="K10" i="12"/>
  <c r="L10" i="12"/>
  <c r="N10" i="12"/>
  <c r="O10" i="12"/>
  <c r="P10" i="12"/>
  <c r="Q10" i="12"/>
  <c r="R10" i="12"/>
  <c r="S10" i="12"/>
  <c r="T10" i="12"/>
  <c r="U10" i="12"/>
  <c r="V10" i="12"/>
  <c r="W10" i="12"/>
  <c r="X10" i="12"/>
  <c r="Y10" i="12"/>
  <c r="Z10" i="12"/>
  <c r="AA10" i="12"/>
  <c r="AB10" i="12"/>
  <c r="AC10" i="12"/>
  <c r="AE10" i="12"/>
  <c r="AF10" i="12"/>
  <c r="AG10" i="12"/>
  <c r="AH10" i="12"/>
  <c r="AI10" i="12"/>
  <c r="AJ10" i="12"/>
  <c r="AK10" i="12"/>
  <c r="AL10" i="12"/>
  <c r="AM10" i="12"/>
  <c r="AN10" i="12"/>
  <c r="AO10" i="12"/>
  <c r="AP10" i="12"/>
  <c r="AQ10" i="12"/>
  <c r="AR10" i="12"/>
  <c r="AS10" i="12"/>
  <c r="AT10" i="12"/>
  <c r="AV10" i="12"/>
  <c r="AW10" i="12"/>
  <c r="AX10" i="12"/>
  <c r="AY10" i="12"/>
  <c r="AZ10" i="12"/>
  <c r="BA10" i="12"/>
  <c r="BB10" i="12"/>
  <c r="BC10" i="12"/>
  <c r="BD10" i="12"/>
  <c r="BE10" i="12"/>
  <c r="BF10" i="12"/>
  <c r="BG10" i="12"/>
  <c r="BH10" i="12"/>
  <c r="BI10" i="12"/>
  <c r="BJ10" i="12"/>
  <c r="BK10" i="12"/>
  <c r="BM10" i="12"/>
  <c r="BN10" i="12"/>
  <c r="BO10" i="12"/>
  <c r="BP10" i="12"/>
  <c r="BQ10" i="12"/>
  <c r="BR10" i="12"/>
  <c r="BS10" i="12"/>
  <c r="BT10" i="12"/>
  <c r="BU10" i="12"/>
  <c r="BV10" i="12"/>
  <c r="BW10" i="12"/>
  <c r="BX10" i="12"/>
  <c r="I11" i="12"/>
  <c r="J11" i="12"/>
  <c r="K11" i="12"/>
  <c r="L11" i="12"/>
  <c r="N11" i="12"/>
  <c r="O11" i="12"/>
  <c r="P11" i="12"/>
  <c r="Q11" i="12"/>
  <c r="R11" i="12"/>
  <c r="S11" i="12"/>
  <c r="T11" i="12"/>
  <c r="U11" i="12"/>
  <c r="V11" i="12"/>
  <c r="W11" i="12"/>
  <c r="X11" i="12"/>
  <c r="Y11" i="12"/>
  <c r="Z11" i="12"/>
  <c r="AA11" i="12"/>
  <c r="AB11" i="12"/>
  <c r="AC11" i="12"/>
  <c r="AE11" i="12"/>
  <c r="AF11" i="12"/>
  <c r="AG11" i="12"/>
  <c r="AH11" i="12"/>
  <c r="AI11" i="12"/>
  <c r="AJ11" i="12"/>
  <c r="AK11" i="12"/>
  <c r="AL11" i="12"/>
  <c r="AM11" i="12"/>
  <c r="AN11" i="12"/>
  <c r="AO11" i="12"/>
  <c r="AP11" i="12"/>
  <c r="AQ11" i="12"/>
  <c r="AR11" i="12"/>
  <c r="AS11" i="12"/>
  <c r="AT11" i="12"/>
  <c r="AV11" i="12"/>
  <c r="AW11" i="12"/>
  <c r="AX11" i="12"/>
  <c r="AY11" i="12"/>
  <c r="AZ11" i="12"/>
  <c r="BA11" i="12"/>
  <c r="BB11" i="12"/>
  <c r="BC11" i="12"/>
  <c r="BD11" i="12"/>
  <c r="BE11" i="12"/>
  <c r="BF11" i="12"/>
  <c r="BG11" i="12"/>
  <c r="BH11" i="12"/>
  <c r="BI11" i="12"/>
  <c r="BJ11" i="12"/>
  <c r="BK11" i="12"/>
  <c r="BM11" i="12"/>
  <c r="BN11" i="12"/>
  <c r="BO11" i="12"/>
  <c r="BP11" i="12"/>
  <c r="BQ11" i="12"/>
  <c r="BR11" i="12"/>
  <c r="BS11" i="12"/>
  <c r="BT11" i="12"/>
  <c r="BU11" i="12"/>
  <c r="BV11" i="12"/>
  <c r="BW11" i="12"/>
  <c r="BX11" i="12"/>
  <c r="I12" i="12"/>
  <c r="J12" i="12"/>
  <c r="K12" i="12"/>
  <c r="L12" i="12"/>
  <c r="N12" i="12"/>
  <c r="O12" i="12"/>
  <c r="P12" i="12"/>
  <c r="Q12" i="12"/>
  <c r="R12" i="12"/>
  <c r="S12" i="12"/>
  <c r="T12" i="12"/>
  <c r="U12" i="12"/>
  <c r="V12" i="12"/>
  <c r="W12" i="12"/>
  <c r="X12" i="12"/>
  <c r="Y12" i="12"/>
  <c r="Z12" i="12"/>
  <c r="AA12" i="12"/>
  <c r="AB12" i="12"/>
  <c r="AC12" i="12"/>
  <c r="AE12" i="12"/>
  <c r="AF12" i="12"/>
  <c r="AG12" i="12"/>
  <c r="AH12" i="12"/>
  <c r="AI12" i="12"/>
  <c r="AJ12" i="12"/>
  <c r="AK12" i="12"/>
  <c r="AL12" i="12"/>
  <c r="AM12" i="12"/>
  <c r="AN12" i="12"/>
  <c r="AO12" i="12"/>
  <c r="AP12" i="12"/>
  <c r="AQ12" i="12"/>
  <c r="AR12" i="12"/>
  <c r="AS12" i="12"/>
  <c r="AT12" i="12"/>
  <c r="AV12" i="12"/>
  <c r="AW12" i="12"/>
  <c r="AX12" i="12"/>
  <c r="AY12" i="12"/>
  <c r="AZ12" i="12"/>
  <c r="BA12" i="12"/>
  <c r="BB12" i="12"/>
  <c r="BC12" i="12"/>
  <c r="BD12" i="12"/>
  <c r="BE12" i="12"/>
  <c r="BF12" i="12"/>
  <c r="BG12" i="12"/>
  <c r="BH12" i="12"/>
  <c r="BI12" i="12"/>
  <c r="BJ12" i="12"/>
  <c r="BK12" i="12"/>
  <c r="BM12" i="12"/>
  <c r="BN12" i="12"/>
  <c r="BO12" i="12"/>
  <c r="BP12" i="12"/>
  <c r="BQ12" i="12"/>
  <c r="BR12" i="12"/>
  <c r="BS12" i="12"/>
  <c r="BT12" i="12"/>
  <c r="BU12" i="12"/>
  <c r="BV12" i="12"/>
  <c r="BW12" i="12"/>
  <c r="BX12" i="12"/>
  <c r="I13" i="12"/>
  <c r="J13" i="12"/>
  <c r="K13" i="12"/>
  <c r="L13" i="12"/>
  <c r="N13" i="12"/>
  <c r="O13" i="12"/>
  <c r="P13" i="12"/>
  <c r="Q13" i="12"/>
  <c r="R13" i="12"/>
  <c r="S13" i="12"/>
  <c r="T13" i="12"/>
  <c r="U13" i="12"/>
  <c r="V13" i="12"/>
  <c r="W13" i="12"/>
  <c r="X13" i="12"/>
  <c r="Y13" i="12"/>
  <c r="Z13" i="12"/>
  <c r="AA13" i="12"/>
  <c r="AB13" i="12"/>
  <c r="AC13" i="12"/>
  <c r="AE13" i="12"/>
  <c r="AF13" i="12"/>
  <c r="AG13" i="12"/>
  <c r="AH13" i="12"/>
  <c r="AI13" i="12"/>
  <c r="AJ13" i="12"/>
  <c r="AK13" i="12"/>
  <c r="AL13" i="12"/>
  <c r="AM13" i="12"/>
  <c r="AN13" i="12"/>
  <c r="AO13" i="12"/>
  <c r="AP13" i="12"/>
  <c r="AQ13" i="12"/>
  <c r="AR13" i="12"/>
  <c r="AS13" i="12"/>
  <c r="AT13" i="12"/>
  <c r="AV13" i="12"/>
  <c r="AW13" i="12"/>
  <c r="AX13" i="12"/>
  <c r="AY13" i="12"/>
  <c r="AZ13" i="12"/>
  <c r="BA13" i="12"/>
  <c r="BB13" i="12"/>
  <c r="BC13" i="12"/>
  <c r="BD13" i="12"/>
  <c r="BE13" i="12"/>
  <c r="BF13" i="12"/>
  <c r="BG13" i="12"/>
  <c r="BH13" i="12"/>
  <c r="BI13" i="12"/>
  <c r="BJ13" i="12"/>
  <c r="BK13" i="12"/>
  <c r="BM13" i="12"/>
  <c r="BN13" i="12"/>
  <c r="BO13" i="12"/>
  <c r="BP13" i="12"/>
  <c r="BQ13" i="12"/>
  <c r="BR13" i="12"/>
  <c r="BS13" i="12"/>
  <c r="BT13" i="12"/>
  <c r="BU13" i="12"/>
  <c r="BV13" i="12"/>
  <c r="BW13" i="12"/>
  <c r="BX13" i="12"/>
  <c r="I14" i="12"/>
  <c r="J14" i="12"/>
  <c r="K14" i="12"/>
  <c r="L14" i="12"/>
  <c r="N14" i="12"/>
  <c r="O14" i="12"/>
  <c r="P14" i="12"/>
  <c r="Q14" i="12"/>
  <c r="R14" i="12"/>
  <c r="S14" i="12"/>
  <c r="T14" i="12"/>
  <c r="U14" i="12"/>
  <c r="V14" i="12"/>
  <c r="W14" i="12"/>
  <c r="X14" i="12"/>
  <c r="Y14" i="12"/>
  <c r="Z14" i="12"/>
  <c r="AA14" i="12"/>
  <c r="AB14" i="12"/>
  <c r="AC14" i="12"/>
  <c r="AE14" i="12"/>
  <c r="AF14" i="12"/>
  <c r="AG14" i="12"/>
  <c r="AH14" i="12"/>
  <c r="AI14" i="12"/>
  <c r="AJ14" i="12"/>
  <c r="AK14" i="12"/>
  <c r="AL14" i="12"/>
  <c r="AM14" i="12"/>
  <c r="AN14" i="12"/>
  <c r="AO14" i="12"/>
  <c r="AP14" i="12"/>
  <c r="AQ14" i="12"/>
  <c r="AR14" i="12"/>
  <c r="AS14" i="12"/>
  <c r="AT14" i="12"/>
  <c r="AV14" i="12"/>
  <c r="AW14" i="12"/>
  <c r="AX14" i="12"/>
  <c r="AY14" i="12"/>
  <c r="AZ14" i="12"/>
  <c r="BA14" i="12"/>
  <c r="BB14" i="12"/>
  <c r="BC14" i="12"/>
  <c r="BD14" i="12"/>
  <c r="BE14" i="12"/>
  <c r="BF14" i="12"/>
  <c r="BG14" i="12"/>
  <c r="BH14" i="12"/>
  <c r="BI14" i="12"/>
  <c r="BJ14" i="12"/>
  <c r="BK14" i="12"/>
  <c r="BM14" i="12"/>
  <c r="BN14" i="12"/>
  <c r="BO14" i="12"/>
  <c r="BP14" i="12"/>
  <c r="BQ14" i="12"/>
  <c r="BR14" i="12"/>
  <c r="BS14" i="12"/>
  <c r="BT14" i="12"/>
  <c r="BU14" i="12"/>
  <c r="BV14" i="12"/>
  <c r="BW14" i="12"/>
  <c r="BX14" i="12"/>
  <c r="I15" i="12"/>
  <c r="J15" i="12"/>
  <c r="K15" i="12"/>
  <c r="L15" i="12"/>
  <c r="N15" i="12"/>
  <c r="O15" i="12"/>
  <c r="P15" i="12"/>
  <c r="Q15" i="12"/>
  <c r="R15" i="12"/>
  <c r="S15" i="12"/>
  <c r="T15" i="12"/>
  <c r="U15" i="12"/>
  <c r="V15" i="12"/>
  <c r="W15" i="12"/>
  <c r="X15" i="12"/>
  <c r="Y15" i="12"/>
  <c r="Z15" i="12"/>
  <c r="AA15" i="12"/>
  <c r="AB15" i="12"/>
  <c r="AC15" i="12"/>
  <c r="AE15" i="12"/>
  <c r="AF15" i="12"/>
  <c r="AG15" i="12"/>
  <c r="AH15" i="12"/>
  <c r="AI15" i="12"/>
  <c r="AJ15" i="12"/>
  <c r="AK15" i="12"/>
  <c r="AL15" i="12"/>
  <c r="AM15" i="12"/>
  <c r="AN15" i="12"/>
  <c r="AO15" i="12"/>
  <c r="AP15" i="12"/>
  <c r="AQ15" i="12"/>
  <c r="AR15" i="12"/>
  <c r="AS15" i="12"/>
  <c r="AT15" i="12"/>
  <c r="AV15" i="12"/>
  <c r="AW15" i="12"/>
  <c r="AX15" i="12"/>
  <c r="AY15" i="12"/>
  <c r="AZ15" i="12"/>
  <c r="BA15" i="12"/>
  <c r="BB15" i="12"/>
  <c r="BC15" i="12"/>
  <c r="BD15" i="12"/>
  <c r="BE15" i="12"/>
  <c r="BF15" i="12"/>
  <c r="BG15" i="12"/>
  <c r="BH15" i="12"/>
  <c r="BI15" i="12"/>
  <c r="BJ15" i="12"/>
  <c r="BK15" i="12"/>
  <c r="BM15" i="12"/>
  <c r="BN15" i="12"/>
  <c r="BO15" i="12"/>
  <c r="BP15" i="12"/>
  <c r="BQ15" i="12"/>
  <c r="BR15" i="12"/>
  <c r="BS15" i="12"/>
  <c r="BT15" i="12"/>
  <c r="BU15" i="12"/>
  <c r="BV15" i="12"/>
  <c r="BW15" i="12"/>
  <c r="BX15" i="12"/>
  <c r="I16" i="12"/>
  <c r="J16" i="12"/>
  <c r="K16" i="12"/>
  <c r="L16" i="12"/>
  <c r="N16" i="12"/>
  <c r="O16" i="12"/>
  <c r="P16" i="12"/>
  <c r="Q16" i="12"/>
  <c r="R16" i="12"/>
  <c r="S16" i="12"/>
  <c r="T16" i="12"/>
  <c r="U16" i="12"/>
  <c r="V16" i="12"/>
  <c r="W16" i="12"/>
  <c r="X16" i="12"/>
  <c r="Y16" i="12"/>
  <c r="Z16" i="12"/>
  <c r="AA16" i="12"/>
  <c r="AB16" i="12"/>
  <c r="AC16" i="12"/>
  <c r="AE16" i="12"/>
  <c r="AF16" i="12"/>
  <c r="AG16" i="12"/>
  <c r="AH16" i="12"/>
  <c r="AI16" i="12"/>
  <c r="AJ16" i="12"/>
  <c r="AK16" i="12"/>
  <c r="AL16" i="12"/>
  <c r="AM16" i="12"/>
  <c r="AN16" i="12"/>
  <c r="AO16" i="12"/>
  <c r="AP16" i="12"/>
  <c r="AQ16" i="12"/>
  <c r="AR16" i="12"/>
  <c r="AS16" i="12"/>
  <c r="AT16" i="12"/>
  <c r="AV16" i="12"/>
  <c r="AW16" i="12"/>
  <c r="AX16" i="12"/>
  <c r="AY16" i="12"/>
  <c r="AZ16" i="12"/>
  <c r="BA16" i="12"/>
  <c r="BB16" i="12"/>
  <c r="BC16" i="12"/>
  <c r="BD16" i="12"/>
  <c r="BE16" i="12"/>
  <c r="BF16" i="12"/>
  <c r="BG16" i="12"/>
  <c r="BH16" i="12"/>
  <c r="BI16" i="12"/>
  <c r="BJ16" i="12"/>
  <c r="BK16" i="12"/>
  <c r="BM16" i="12"/>
  <c r="BN16" i="12"/>
  <c r="BO16" i="12"/>
  <c r="BP16" i="12"/>
  <c r="BQ16" i="12"/>
  <c r="BR16" i="12"/>
  <c r="BS16" i="12"/>
  <c r="BT16" i="12"/>
  <c r="BU16" i="12"/>
  <c r="BV16" i="12"/>
  <c r="BW16" i="12"/>
  <c r="BX16" i="12"/>
  <c r="I17" i="12"/>
  <c r="J17" i="12"/>
  <c r="K17" i="12"/>
  <c r="L17" i="12"/>
  <c r="N17" i="12"/>
  <c r="O17" i="12"/>
  <c r="P17" i="12"/>
  <c r="Q17" i="12"/>
  <c r="R17" i="12"/>
  <c r="S17" i="12"/>
  <c r="T17" i="12"/>
  <c r="U17" i="12"/>
  <c r="V17" i="12"/>
  <c r="W17" i="12"/>
  <c r="X17" i="12"/>
  <c r="Y17" i="12"/>
  <c r="Z17" i="12"/>
  <c r="AA17" i="12"/>
  <c r="AB17" i="12"/>
  <c r="AC17" i="12"/>
  <c r="AE17" i="12"/>
  <c r="AF17" i="12"/>
  <c r="AG17" i="12"/>
  <c r="AH17" i="12"/>
  <c r="AI17" i="12"/>
  <c r="AJ17" i="12"/>
  <c r="AK17" i="12"/>
  <c r="AL17" i="12"/>
  <c r="AM17" i="12"/>
  <c r="AN17" i="12"/>
  <c r="AO17" i="12"/>
  <c r="AP17" i="12"/>
  <c r="AQ17" i="12"/>
  <c r="AR17" i="12"/>
  <c r="AS17" i="12"/>
  <c r="AT17" i="12"/>
  <c r="AV17" i="12"/>
  <c r="AW17" i="12"/>
  <c r="AX17" i="12"/>
  <c r="AY17" i="12"/>
  <c r="AZ17" i="12"/>
  <c r="BA17" i="12"/>
  <c r="BB17" i="12"/>
  <c r="BC17" i="12"/>
  <c r="BD17" i="12"/>
  <c r="BE17" i="12"/>
  <c r="BF17" i="12"/>
  <c r="BG17" i="12"/>
  <c r="BH17" i="12"/>
  <c r="BI17" i="12"/>
  <c r="BJ17" i="12"/>
  <c r="BK17" i="12"/>
  <c r="BM17" i="12"/>
  <c r="BN17" i="12"/>
  <c r="BO17" i="12"/>
  <c r="BP17" i="12"/>
  <c r="BQ17" i="12"/>
  <c r="BR17" i="12"/>
  <c r="BS17" i="12"/>
  <c r="BT17" i="12"/>
  <c r="BU17" i="12"/>
  <c r="BV17" i="12"/>
  <c r="BW17" i="12"/>
  <c r="BX17" i="12"/>
  <c r="AL4" i="12"/>
  <c r="AM4" i="12"/>
  <c r="AN4" i="12"/>
  <c r="AO4" i="12"/>
  <c r="AP4" i="12"/>
  <c r="BB4" i="12"/>
  <c r="BC4" i="12"/>
  <c r="BD4" i="12"/>
  <c r="BE4" i="12"/>
  <c r="BF4" i="12"/>
  <c r="BG4" i="12"/>
  <c r="BS4" i="12"/>
  <c r="BT4" i="12"/>
  <c r="BU4" i="12"/>
  <c r="BV4" i="12"/>
  <c r="BW4" i="12"/>
  <c r="BX4" i="12"/>
  <c r="AK4" i="12"/>
  <c r="AJ4" i="12"/>
  <c r="I4" i="12"/>
  <c r="J4" i="12"/>
  <c r="K4" i="12"/>
  <c r="L4" i="12"/>
  <c r="N4" i="12"/>
  <c r="O4" i="12"/>
  <c r="P4" i="12"/>
  <c r="Q4" i="12"/>
  <c r="R4" i="12"/>
  <c r="S4" i="12"/>
  <c r="T4" i="12"/>
  <c r="U4" i="12"/>
  <c r="V4" i="12"/>
  <c r="W4" i="12"/>
  <c r="X4" i="12"/>
  <c r="Y4" i="12"/>
  <c r="Z4" i="12"/>
  <c r="AA4" i="12"/>
  <c r="AB4" i="12"/>
  <c r="AC4" i="12"/>
  <c r="AE4" i="12"/>
  <c r="AF4" i="12"/>
  <c r="AG4" i="12"/>
  <c r="AH4" i="12"/>
  <c r="AI4" i="12"/>
  <c r="AQ4" i="12"/>
  <c r="AR4" i="12"/>
  <c r="AS4" i="12"/>
  <c r="AT4" i="12"/>
  <c r="AV4" i="12"/>
  <c r="AW4" i="12"/>
  <c r="AX4" i="12"/>
  <c r="AY4" i="12"/>
  <c r="AZ4" i="12"/>
  <c r="BA4" i="12"/>
  <c r="BH4" i="12"/>
  <c r="BI4" i="12"/>
  <c r="BJ4" i="12"/>
  <c r="BK4" i="12"/>
  <c r="BM4" i="12"/>
  <c r="BN4" i="12"/>
  <c r="BO4" i="12"/>
  <c r="BP4" i="12"/>
  <c r="BQ4" i="12"/>
  <c r="BR4" i="12"/>
  <c r="D499" i="12"/>
  <c r="D498" i="12"/>
  <c r="D497" i="12"/>
  <c r="D496" i="12"/>
  <c r="D495" i="12"/>
  <c r="D494" i="12"/>
  <c r="D493" i="12"/>
  <c r="D492" i="12"/>
  <c r="D491" i="12"/>
  <c r="D490" i="12"/>
  <c r="D489" i="12"/>
  <c r="D488" i="12"/>
  <c r="D487" i="12"/>
  <c r="D486" i="12"/>
  <c r="D485" i="12"/>
  <c r="D484" i="12"/>
  <c r="D483" i="12"/>
  <c r="D482" i="12"/>
  <c r="D481" i="12"/>
  <c r="D480" i="12"/>
  <c r="D479" i="12"/>
  <c r="D478" i="12"/>
  <c r="D477" i="12"/>
  <c r="D476" i="12"/>
  <c r="D475" i="12"/>
  <c r="D474" i="12"/>
  <c r="D473" i="12"/>
  <c r="D472" i="12"/>
  <c r="D471" i="12"/>
  <c r="D470" i="12"/>
  <c r="D469" i="12"/>
  <c r="D468" i="12"/>
  <c r="D467" i="12"/>
  <c r="D466" i="12"/>
  <c r="D465" i="12"/>
  <c r="D464" i="12"/>
  <c r="D463" i="12"/>
  <c r="D462" i="12"/>
  <c r="D461" i="12"/>
  <c r="D460" i="12"/>
  <c r="D459" i="12"/>
  <c r="D458" i="12"/>
  <c r="D457" i="12"/>
  <c r="D456" i="12"/>
  <c r="D455" i="12"/>
  <c r="D454" i="12"/>
  <c r="D453" i="12"/>
  <c r="D452" i="12"/>
  <c r="D451" i="12"/>
  <c r="D450" i="12"/>
  <c r="D449" i="12"/>
  <c r="D448" i="12"/>
  <c r="D447" i="12"/>
  <c r="D446" i="12"/>
  <c r="D445" i="12"/>
  <c r="D444" i="12"/>
  <c r="D443" i="12"/>
  <c r="D442" i="12"/>
  <c r="D441" i="12"/>
  <c r="D440" i="12"/>
  <c r="D439" i="12"/>
  <c r="D438" i="12"/>
  <c r="D437" i="12"/>
  <c r="D436" i="12"/>
  <c r="D435" i="12"/>
  <c r="D434" i="12"/>
  <c r="D433" i="12"/>
  <c r="D432" i="12"/>
  <c r="D431" i="12"/>
  <c r="D430" i="12"/>
  <c r="D429" i="12"/>
  <c r="D428" i="12"/>
  <c r="D427" i="12"/>
  <c r="D426" i="12"/>
  <c r="D425" i="12"/>
  <c r="D424" i="12"/>
  <c r="D423" i="12"/>
  <c r="D422" i="12"/>
  <c r="D421" i="12"/>
  <c r="D420" i="12"/>
  <c r="D419" i="12"/>
  <c r="D418" i="12"/>
  <c r="D417" i="12"/>
  <c r="D416" i="12"/>
  <c r="D415" i="12"/>
  <c r="D414" i="12"/>
  <c r="D413" i="12"/>
  <c r="D412" i="12"/>
  <c r="D411" i="12"/>
  <c r="D410" i="12"/>
  <c r="D409" i="12"/>
  <c r="D408" i="12"/>
  <c r="D407" i="12"/>
  <c r="D406" i="12"/>
  <c r="D405" i="12"/>
  <c r="D404" i="12"/>
  <c r="D403" i="12"/>
  <c r="D402" i="12"/>
  <c r="D401" i="12"/>
  <c r="D400" i="12"/>
  <c r="D399" i="12"/>
  <c r="D398" i="12"/>
  <c r="D397" i="12"/>
  <c r="D396" i="12"/>
  <c r="D395" i="12"/>
  <c r="D394" i="12"/>
  <c r="D393" i="12"/>
  <c r="D392" i="12"/>
  <c r="D391" i="12"/>
  <c r="D390" i="12"/>
  <c r="D389" i="12"/>
  <c r="D388" i="12"/>
  <c r="D387" i="12"/>
  <c r="D386" i="12"/>
  <c r="D385" i="12"/>
  <c r="D384" i="12"/>
  <c r="D383" i="12"/>
  <c r="D382" i="12"/>
  <c r="D381" i="12"/>
  <c r="D380" i="12"/>
  <c r="D379" i="12"/>
  <c r="D378" i="12"/>
  <c r="D377" i="12"/>
  <c r="D376" i="12"/>
  <c r="D375" i="12"/>
  <c r="D374" i="12"/>
  <c r="D373" i="12"/>
  <c r="D372" i="12"/>
  <c r="D371" i="12"/>
  <c r="D370" i="12"/>
  <c r="D369" i="12"/>
  <c r="D368" i="12"/>
  <c r="D367" i="12"/>
  <c r="D366" i="12"/>
  <c r="D365" i="12"/>
  <c r="D364" i="12"/>
  <c r="D363" i="12"/>
  <c r="D362" i="12"/>
  <c r="D361" i="12"/>
  <c r="D360" i="12"/>
  <c r="D359" i="12"/>
  <c r="D358" i="12"/>
  <c r="D357" i="12"/>
  <c r="D356" i="12"/>
  <c r="D355" i="12"/>
  <c r="D354" i="12"/>
  <c r="D353" i="12"/>
  <c r="D352" i="12"/>
  <c r="D351" i="12"/>
  <c r="D350" i="12"/>
  <c r="D349" i="12"/>
  <c r="D348" i="12"/>
  <c r="D347" i="12"/>
  <c r="D346" i="12"/>
  <c r="D345" i="12"/>
  <c r="D344" i="12"/>
  <c r="D343" i="12"/>
  <c r="D342" i="12"/>
  <c r="D341" i="12"/>
  <c r="D340" i="12"/>
  <c r="D339" i="12"/>
  <c r="D338" i="12"/>
  <c r="D337" i="12"/>
  <c r="D336" i="12"/>
  <c r="D335" i="12"/>
  <c r="D334" i="12"/>
  <c r="D333" i="12"/>
  <c r="D332" i="12"/>
  <c r="D331" i="12"/>
  <c r="D330" i="12"/>
  <c r="D329" i="12"/>
  <c r="D328" i="12"/>
  <c r="D327" i="12"/>
  <c r="D326" i="12"/>
  <c r="D325" i="12"/>
  <c r="D324" i="12"/>
  <c r="D323" i="12"/>
  <c r="D322" i="12"/>
  <c r="D321" i="12"/>
  <c r="D320" i="12"/>
  <c r="D319" i="12"/>
  <c r="D318" i="12"/>
  <c r="D317" i="12"/>
  <c r="D316" i="12"/>
  <c r="D315" i="12"/>
  <c r="D314" i="12"/>
  <c r="D313" i="12"/>
  <c r="D312" i="12"/>
  <c r="D311" i="12"/>
  <c r="D310" i="12"/>
  <c r="D309" i="12"/>
  <c r="D308" i="12"/>
  <c r="D307" i="12"/>
  <c r="D306" i="12"/>
  <c r="D305" i="12"/>
  <c r="D304" i="12"/>
  <c r="D303" i="12"/>
  <c r="D302" i="12"/>
  <c r="D301" i="12"/>
  <c r="D300" i="12"/>
  <c r="D299" i="12"/>
  <c r="D298" i="12"/>
  <c r="D297" i="12"/>
  <c r="D296" i="12"/>
  <c r="D295" i="12"/>
  <c r="D294" i="12"/>
  <c r="D293" i="12"/>
  <c r="D292" i="12"/>
  <c r="D291" i="12"/>
  <c r="D290" i="12"/>
  <c r="D289" i="12"/>
  <c r="D288" i="12"/>
  <c r="D287" i="12"/>
  <c r="D286" i="12"/>
  <c r="D285" i="12"/>
  <c r="D284" i="12"/>
  <c r="D283" i="12"/>
  <c r="D282" i="12"/>
  <c r="D281" i="12"/>
  <c r="D280" i="12"/>
  <c r="D279" i="12"/>
  <c r="D278" i="12"/>
  <c r="D277" i="12"/>
  <c r="D276" i="12"/>
  <c r="D275" i="12"/>
  <c r="D274" i="12"/>
  <c r="D273" i="12"/>
  <c r="D272" i="12"/>
  <c r="D271" i="12"/>
  <c r="D270" i="12"/>
  <c r="D269" i="12"/>
  <c r="D268" i="12"/>
  <c r="D267" i="12"/>
  <c r="D266" i="12"/>
  <c r="D265" i="12"/>
  <c r="D264" i="12"/>
  <c r="D263" i="12"/>
  <c r="D262" i="12"/>
  <c r="D261" i="12"/>
  <c r="D260" i="12"/>
  <c r="D259" i="12"/>
  <c r="D258" i="12"/>
  <c r="D257" i="12"/>
  <c r="D256" i="12"/>
  <c r="D255" i="12"/>
  <c r="D254" i="12"/>
  <c r="D253" i="12"/>
  <c r="D252" i="12"/>
  <c r="D251" i="12"/>
  <c r="D250" i="12"/>
  <c r="D249" i="12"/>
  <c r="D248" i="12"/>
  <c r="D247" i="12"/>
  <c r="D246" i="12"/>
  <c r="D245" i="12"/>
  <c r="D244" i="12"/>
  <c r="D243" i="12"/>
  <c r="D242" i="12"/>
  <c r="D241" i="12"/>
  <c r="D240" i="12"/>
  <c r="D239" i="12"/>
  <c r="D238" i="12"/>
  <c r="D237" i="12"/>
  <c r="D236" i="12"/>
  <c r="D235" i="12"/>
  <c r="D234" i="12"/>
  <c r="D233" i="12"/>
  <c r="D232" i="12"/>
  <c r="D231" i="12"/>
  <c r="D230" i="12"/>
  <c r="D229" i="12"/>
  <c r="D228" i="12"/>
  <c r="D227" i="12"/>
  <c r="D226" i="12"/>
  <c r="D225" i="12"/>
  <c r="D224" i="12"/>
  <c r="D223" i="12"/>
  <c r="D222" i="12"/>
  <c r="D221" i="12"/>
  <c r="D220" i="12"/>
  <c r="D219" i="12"/>
  <c r="D218" i="12"/>
  <c r="D217" i="12"/>
  <c r="D216" i="12"/>
  <c r="D215" i="12"/>
  <c r="D214" i="12"/>
  <c r="D213" i="12"/>
  <c r="D212" i="12"/>
  <c r="D211" i="12"/>
  <c r="D210" i="12"/>
  <c r="D209" i="12"/>
  <c r="D208" i="12"/>
  <c r="D207" i="12"/>
  <c r="D206" i="12"/>
  <c r="D205" i="12"/>
  <c r="D204" i="12"/>
  <c r="D203" i="12"/>
  <c r="D202" i="12"/>
  <c r="D201" i="12"/>
  <c r="D200" i="12"/>
  <c r="D199" i="12"/>
  <c r="D198" i="12"/>
  <c r="D197" i="12"/>
  <c r="D196" i="12"/>
  <c r="D195" i="12"/>
  <c r="D194" i="12"/>
  <c r="D193" i="12"/>
  <c r="D192" i="12"/>
  <c r="D191" i="12"/>
  <c r="D190" i="12"/>
  <c r="D189" i="12"/>
  <c r="D188" i="12"/>
  <c r="D187" i="12"/>
  <c r="D186" i="12"/>
  <c r="D185" i="12"/>
  <c r="D184" i="12"/>
  <c r="D183" i="12"/>
  <c r="D182" i="12"/>
  <c r="D181" i="12"/>
  <c r="D180" i="12"/>
  <c r="D179" i="12"/>
  <c r="D178" i="12"/>
  <c r="D177" i="12"/>
  <c r="D176" i="12"/>
  <c r="D175" i="12"/>
  <c r="D174" i="12"/>
  <c r="D173" i="12"/>
  <c r="D172" i="12"/>
  <c r="D171" i="12"/>
  <c r="D170" i="12"/>
  <c r="D169" i="12"/>
  <c r="D168" i="12"/>
  <c r="D167" i="12"/>
  <c r="D166" i="12"/>
  <c r="D165" i="12"/>
  <c r="D164" i="12"/>
  <c r="D163" i="12"/>
  <c r="D162" i="12"/>
  <c r="D161" i="12"/>
  <c r="D160" i="12"/>
  <c r="D159" i="12"/>
  <c r="D158" i="12"/>
  <c r="D157" i="12"/>
  <c r="D156" i="12"/>
  <c r="D155" i="12"/>
  <c r="D154" i="12"/>
  <c r="D153" i="12"/>
  <c r="D152" i="12"/>
  <c r="D151" i="12"/>
  <c r="D150" i="12"/>
  <c r="D149" i="12"/>
  <c r="D148" i="12"/>
  <c r="D147" i="12"/>
  <c r="D146" i="12"/>
  <c r="D145" i="12"/>
  <c r="D144" i="12"/>
  <c r="D143" i="12"/>
  <c r="D142" i="12"/>
  <c r="D141" i="12"/>
  <c r="D140" i="12"/>
  <c r="D139" i="12"/>
  <c r="D138" i="12"/>
  <c r="D137" i="12"/>
  <c r="D136" i="12"/>
  <c r="D135" i="12"/>
  <c r="D134" i="12"/>
  <c r="D133" i="12"/>
  <c r="D132" i="12"/>
  <c r="D131" i="12"/>
  <c r="D130" i="12"/>
  <c r="D129" i="12"/>
  <c r="D128" i="12"/>
  <c r="D127" i="12"/>
  <c r="D126" i="12"/>
  <c r="D125" i="12"/>
  <c r="D124" i="12"/>
  <c r="D123" i="12"/>
  <c r="D122" i="12"/>
  <c r="D121" i="12"/>
  <c r="D120" i="12"/>
  <c r="D119" i="12"/>
  <c r="D118" i="12"/>
  <c r="D117" i="12"/>
  <c r="D116" i="12"/>
  <c r="D115" i="12"/>
  <c r="D114" i="12"/>
  <c r="D113" i="12"/>
  <c r="D112" i="12"/>
  <c r="D111" i="12"/>
  <c r="D110" i="12"/>
  <c r="D109" i="12"/>
  <c r="D108" i="12"/>
  <c r="D107" i="12"/>
  <c r="D106" i="12"/>
  <c r="D105" i="12"/>
  <c r="D104" i="12"/>
  <c r="D103" i="12"/>
  <c r="D102" i="12"/>
  <c r="D101" i="12"/>
  <c r="D100" i="12"/>
  <c r="D99" i="12"/>
  <c r="D98" i="12"/>
  <c r="D97" i="12"/>
  <c r="D96" i="12"/>
  <c r="D95" i="12"/>
  <c r="D94" i="12"/>
  <c r="D93" i="12"/>
  <c r="D92" i="12"/>
  <c r="D91" i="12"/>
  <c r="D90" i="12"/>
  <c r="D89" i="12"/>
  <c r="D88" i="12"/>
  <c r="D87" i="12"/>
  <c r="D86" i="12"/>
  <c r="D85" i="12"/>
  <c r="D84" i="12"/>
  <c r="D83" i="12"/>
  <c r="D82" i="12"/>
  <c r="D81" i="12"/>
  <c r="D80" i="12"/>
  <c r="D78" i="12"/>
  <c r="D77" i="12"/>
  <c r="D76" i="12"/>
  <c r="D75" i="12"/>
  <c r="D74" i="12"/>
  <c r="D73" i="12"/>
  <c r="D72" i="12"/>
  <c r="D71" i="12"/>
  <c r="D70" i="12"/>
  <c r="D69" i="12"/>
  <c r="D68" i="12"/>
  <c r="D67" i="12"/>
  <c r="D66" i="12"/>
  <c r="D65" i="12"/>
  <c r="D64" i="12"/>
  <c r="D63" i="12"/>
  <c r="D62" i="12"/>
  <c r="D61" i="12"/>
  <c r="D60" i="12"/>
  <c r="D59" i="12"/>
  <c r="D58" i="12"/>
  <c r="D57" i="12"/>
  <c r="D56" i="12"/>
  <c r="D55" i="12"/>
  <c r="D54" i="12"/>
  <c r="D53" i="12"/>
  <c r="D52" i="12"/>
  <c r="D51" i="12"/>
  <c r="D50" i="12"/>
  <c r="D49" i="12"/>
  <c r="D48" i="12"/>
  <c r="D47" i="12"/>
  <c r="D46" i="12"/>
  <c r="D45" i="12"/>
  <c r="D44" i="12"/>
  <c r="D43" i="12"/>
  <c r="D42" i="12"/>
  <c r="D41" i="12"/>
  <c r="D40" i="12"/>
  <c r="D39" i="12"/>
  <c r="D38" i="12"/>
  <c r="D37" i="12"/>
  <c r="D36" i="12"/>
  <c r="D35" i="12"/>
  <c r="D34" i="12"/>
  <c r="D33" i="12"/>
  <c r="D32" i="12"/>
  <c r="D31" i="12"/>
  <c r="D30" i="12"/>
  <c r="D29" i="12"/>
  <c r="D28" i="12"/>
  <c r="D27" i="12"/>
  <c r="D26" i="12"/>
  <c r="D25" i="12"/>
  <c r="D24" i="12"/>
  <c r="D23" i="12"/>
  <c r="D22" i="12"/>
  <c r="D21" i="12"/>
  <c r="D20" i="12"/>
  <c r="D18" i="12"/>
  <c r="D17" i="12"/>
  <c r="D16" i="12"/>
  <c r="D15" i="12"/>
  <c r="D14" i="12"/>
  <c r="D13" i="12"/>
  <c r="D12" i="12"/>
  <c r="D11" i="12"/>
  <c r="D10" i="12"/>
  <c r="D9" i="12"/>
  <c r="D8" i="12"/>
  <c r="D7" i="12"/>
  <c r="D6" i="12"/>
  <c r="D5" i="12"/>
  <c r="D4" i="12"/>
  <c r="EQ253" i="12" l="1"/>
  <c r="EQ112" i="12"/>
  <c r="EQ85" i="12"/>
  <c r="EQ63" i="12"/>
  <c r="EQ54" i="12"/>
  <c r="EQ36" i="12"/>
  <c r="EQ295" i="12"/>
  <c r="EQ337" i="12"/>
  <c r="EQ205" i="12"/>
  <c r="EQ187" i="12"/>
  <c r="EQ181" i="12"/>
  <c r="EQ166" i="12"/>
  <c r="EQ163" i="12"/>
  <c r="EQ142" i="12"/>
  <c r="EQ130" i="12"/>
  <c r="EQ100" i="12"/>
  <c r="EQ88" i="12"/>
  <c r="EQ72" i="12"/>
  <c r="EQ69" i="12"/>
  <c r="EQ66" i="12"/>
  <c r="EQ51" i="12"/>
  <c r="EQ502" i="12"/>
  <c r="EQ118" i="12"/>
  <c r="EQ304" i="12"/>
  <c r="EQ241" i="12"/>
  <c r="EQ220" i="12"/>
  <c r="EQ199" i="12"/>
  <c r="EQ196" i="12"/>
  <c r="EQ190" i="12"/>
  <c r="EQ184" i="12"/>
  <c r="EQ178" i="12"/>
  <c r="EQ175" i="12"/>
  <c r="EQ160" i="12"/>
  <c r="EQ157" i="12"/>
  <c r="EQ154" i="12"/>
  <c r="EQ151" i="12"/>
  <c r="EQ148" i="12"/>
  <c r="EQ145" i="12"/>
  <c r="EQ139" i="12"/>
  <c r="EQ136" i="12"/>
  <c r="EQ133" i="12"/>
  <c r="EQ127" i="12"/>
  <c r="EQ124" i="12"/>
  <c r="EQ121" i="12"/>
  <c r="EQ115" i="12"/>
  <c r="EQ109" i="12"/>
  <c r="EQ106" i="12"/>
  <c r="EQ103" i="12"/>
  <c r="EQ97" i="12"/>
  <c r="EQ94" i="12"/>
  <c r="EQ91" i="12"/>
  <c r="EQ82" i="12"/>
  <c r="EQ78" i="12"/>
  <c r="EQ75" i="12"/>
  <c r="EQ60" i="12"/>
  <c r="EQ57" i="12"/>
  <c r="EQ48" i="12"/>
  <c r="EQ45" i="12"/>
  <c r="EQ42" i="12"/>
  <c r="EQ39" i="12"/>
  <c r="EQ33" i="12"/>
  <c r="EQ30" i="12"/>
  <c r="EQ24" i="12"/>
  <c r="EQ21" i="12"/>
  <c r="EQ328" i="12"/>
  <c r="EQ409" i="12"/>
  <c r="EQ406" i="12"/>
  <c r="EQ403" i="12"/>
  <c r="EQ361" i="12"/>
  <c r="EQ343" i="12"/>
  <c r="EQ307" i="12"/>
  <c r="EQ301" i="12"/>
  <c r="EQ292" i="12"/>
  <c r="EQ271" i="12"/>
  <c r="EQ262" i="12"/>
  <c r="EQ259" i="12"/>
  <c r="EQ244" i="12"/>
  <c r="EQ238" i="12"/>
  <c r="EQ232" i="12"/>
  <c r="EQ214" i="12"/>
  <c r="EQ211" i="12"/>
  <c r="EQ396" i="12"/>
  <c r="EQ216" i="12"/>
  <c r="EQ210" i="12"/>
  <c r="EQ198" i="12"/>
  <c r="EQ177" i="12"/>
  <c r="EQ144" i="12"/>
  <c r="EQ129" i="12"/>
  <c r="EQ126" i="12"/>
  <c r="EQ105" i="12"/>
  <c r="EQ81" i="12"/>
  <c r="EQ71" i="12"/>
  <c r="EQ65" i="12"/>
  <c r="EQ62" i="12"/>
  <c r="EQ50" i="12"/>
  <c r="EQ23" i="12"/>
  <c r="EQ500" i="12"/>
  <c r="EQ503" i="12"/>
  <c r="EQ412" i="12"/>
  <c r="EQ334" i="12"/>
  <c r="EQ286" i="12"/>
  <c r="EQ484" i="12"/>
  <c r="EQ445" i="12"/>
  <c r="EQ421" i="12"/>
  <c r="EQ379" i="12"/>
  <c r="EQ373" i="12"/>
  <c r="EQ358" i="12"/>
  <c r="EQ352" i="12"/>
  <c r="EQ349" i="12"/>
  <c r="EQ319" i="12"/>
  <c r="EQ313" i="12"/>
  <c r="EQ250" i="12"/>
  <c r="EQ217" i="12"/>
  <c r="EQ208" i="12"/>
  <c r="EQ202" i="12"/>
  <c r="EQ169" i="12"/>
  <c r="EQ481" i="12"/>
  <c r="EQ451" i="12"/>
  <c r="EQ448" i="12"/>
  <c r="EQ439" i="12"/>
  <c r="EQ430" i="12"/>
  <c r="EQ388" i="12"/>
  <c r="EQ385" i="12"/>
  <c r="EQ382" i="12"/>
  <c r="EQ376" i="12"/>
  <c r="EQ370" i="12"/>
  <c r="EQ355" i="12"/>
  <c r="EQ346" i="12"/>
  <c r="EQ331" i="12"/>
  <c r="EQ322" i="12"/>
  <c r="EQ310" i="12"/>
  <c r="EQ298" i="12"/>
  <c r="EQ289" i="12"/>
  <c r="EQ277" i="12"/>
  <c r="EQ193" i="12"/>
  <c r="EQ172" i="12"/>
  <c r="EQ496" i="12"/>
  <c r="EQ17" i="12"/>
  <c r="EQ11" i="12"/>
  <c r="EQ472" i="12"/>
  <c r="EQ478" i="12"/>
  <c r="EQ475" i="12"/>
  <c r="EQ460" i="12"/>
  <c r="EQ415" i="12"/>
  <c r="EQ394" i="12"/>
  <c r="EQ281" i="12"/>
  <c r="EO218" i="12"/>
  <c r="EO134" i="12"/>
  <c r="EQ67" i="12"/>
  <c r="EO55" i="12"/>
  <c r="EN14" i="12"/>
  <c r="ER14" i="12" s="1"/>
  <c r="EQ425" i="12"/>
  <c r="EQ227" i="12"/>
  <c r="EN325" i="12"/>
  <c r="EN181" i="12"/>
  <c r="ER181" i="12" s="1"/>
  <c r="EQ493" i="12"/>
  <c r="EQ490" i="12"/>
  <c r="EQ487" i="12"/>
  <c r="EQ469" i="12"/>
  <c r="EQ466" i="12"/>
  <c r="EQ463" i="12"/>
  <c r="EQ457" i="12"/>
  <c r="EQ454" i="12"/>
  <c r="EQ442" i="12"/>
  <c r="EQ436" i="12"/>
  <c r="EQ427" i="12"/>
  <c r="EQ424" i="12"/>
  <c r="EQ400" i="12"/>
  <c r="EQ397" i="12"/>
  <c r="EQ391" i="12"/>
  <c r="EQ367" i="12"/>
  <c r="EQ364" i="12"/>
  <c r="EQ340" i="12"/>
  <c r="EQ325" i="12"/>
  <c r="EQ316" i="12"/>
  <c r="EQ283" i="12"/>
  <c r="EQ280" i="12"/>
  <c r="EQ274" i="12"/>
  <c r="EQ268" i="12"/>
  <c r="EQ265" i="12"/>
  <c r="EQ256" i="12"/>
  <c r="EQ247" i="12"/>
  <c r="EQ235" i="12"/>
  <c r="EQ229" i="12"/>
  <c r="EQ226" i="12"/>
  <c r="EQ223" i="12"/>
  <c r="EQ499" i="12"/>
  <c r="EQ433" i="12"/>
  <c r="EQ418" i="12"/>
  <c r="EQ4" i="12"/>
  <c r="EQ228" i="12"/>
  <c r="EQ225" i="12"/>
  <c r="EQ219" i="12"/>
  <c r="EQ189" i="12"/>
  <c r="EQ186" i="12"/>
  <c r="EQ183" i="12"/>
  <c r="EQ180" i="12"/>
  <c r="EQ174" i="12"/>
  <c r="EQ162" i="12"/>
  <c r="EQ156" i="12"/>
  <c r="EQ147" i="12"/>
  <c r="EQ141" i="12"/>
  <c r="EQ132" i="12"/>
  <c r="EQ96" i="12"/>
  <c r="EQ93" i="12"/>
  <c r="EQ84" i="12"/>
  <c r="EQ77" i="12"/>
  <c r="EQ74" i="12"/>
  <c r="EQ68" i="12"/>
  <c r="EQ29" i="12"/>
  <c r="EQ491" i="12"/>
  <c r="EQ461" i="12"/>
  <c r="EQ458" i="12"/>
  <c r="EQ422" i="12"/>
  <c r="EO413" i="12"/>
  <c r="EQ404" i="12"/>
  <c r="EQ392" i="12"/>
  <c r="EQ386" i="12"/>
  <c r="EQ383" i="12"/>
  <c r="EQ380" i="12"/>
  <c r="EO349" i="12"/>
  <c r="EQ347" i="12"/>
  <c r="EQ338" i="12"/>
  <c r="EQ335" i="12"/>
  <c r="EO331" i="12"/>
  <c r="EQ308" i="12"/>
  <c r="EQ305" i="12"/>
  <c r="EQ302" i="12"/>
  <c r="EQ290" i="12"/>
  <c r="EO283" i="12"/>
  <c r="EO281" i="12"/>
  <c r="EQ278" i="12"/>
  <c r="EO277" i="12"/>
  <c r="EQ275" i="12"/>
  <c r="EQ251" i="12"/>
  <c r="EQ242" i="12"/>
  <c r="EQ230" i="12"/>
  <c r="EQ218" i="12"/>
  <c r="EO211" i="12"/>
  <c r="EQ209" i="12"/>
  <c r="EO199" i="12"/>
  <c r="EQ197" i="12"/>
  <c r="EQ194" i="12"/>
  <c r="EO187" i="12"/>
  <c r="EO185" i="12"/>
  <c r="EQ182" i="12"/>
  <c r="EO181" i="12"/>
  <c r="EO167" i="12"/>
  <c r="EQ152" i="12"/>
  <c r="EO151" i="12"/>
  <c r="EO146" i="12"/>
  <c r="EQ143" i="12"/>
  <c r="EQ134" i="12"/>
  <c r="EQ131" i="12"/>
  <c r="EO122" i="12"/>
  <c r="EO121" i="12"/>
  <c r="EQ116" i="12"/>
  <c r="EO115" i="12"/>
  <c r="EO113" i="12"/>
  <c r="EO101" i="12"/>
  <c r="EQ98" i="12"/>
  <c r="EO83" i="12"/>
  <c r="EO80" i="12"/>
  <c r="EO78" i="12"/>
  <c r="EQ73" i="12"/>
  <c r="EQ70" i="12"/>
  <c r="EO66" i="12"/>
  <c r="EO58" i="12"/>
  <c r="EQ55" i="12"/>
  <c r="EO54" i="12"/>
  <c r="EO52" i="12"/>
  <c r="EO49" i="12"/>
  <c r="EQ46" i="12"/>
  <c r="EQ43" i="12"/>
  <c r="EO42" i="12"/>
  <c r="EQ40" i="12"/>
  <c r="EQ34" i="12"/>
  <c r="EO31" i="12"/>
  <c r="EO30" i="12"/>
  <c r="EO28" i="12"/>
  <c r="EQ25" i="12"/>
  <c r="EQ22" i="12"/>
  <c r="EO20" i="12"/>
  <c r="EN16" i="12"/>
  <c r="EN13" i="12"/>
  <c r="ER13" i="12" s="1"/>
  <c r="EN12" i="12"/>
  <c r="EN11" i="12"/>
  <c r="EN6" i="12"/>
  <c r="EN34" i="12"/>
  <c r="EN410" i="12"/>
  <c r="ER410" i="12" s="1"/>
  <c r="EN218" i="12"/>
  <c r="ER218" i="12" s="1"/>
  <c r="EN86" i="12"/>
  <c r="ER86" i="12" s="1"/>
  <c r="DI500" i="12"/>
  <c r="EQ501" i="12"/>
  <c r="EO502" i="12"/>
  <c r="EQ441" i="12"/>
  <c r="EQ420" i="12"/>
  <c r="EQ417" i="12"/>
  <c r="EQ408" i="12"/>
  <c r="EQ399" i="12"/>
  <c r="EQ384" i="12"/>
  <c r="EQ372" i="12"/>
  <c r="EQ357" i="12"/>
  <c r="EQ351" i="12"/>
  <c r="EQ348" i="12"/>
  <c r="EQ330" i="12"/>
  <c r="EQ321" i="12"/>
  <c r="EQ309" i="12"/>
  <c r="EQ297" i="12"/>
  <c r="EQ273" i="12"/>
  <c r="EQ264" i="12"/>
  <c r="EQ222" i="12"/>
  <c r="EN505" i="12"/>
  <c r="ER505" i="12" s="1"/>
  <c r="EO421" i="12"/>
  <c r="EQ49" i="12"/>
  <c r="EO34" i="12"/>
  <c r="EQ52" i="12"/>
  <c r="EQ80" i="12"/>
  <c r="EQ101" i="12"/>
  <c r="EQ113" i="12"/>
  <c r="EO501" i="12"/>
  <c r="EO152" i="12"/>
  <c r="EO19" i="12"/>
  <c r="EN255" i="12"/>
  <c r="EQ497" i="12"/>
  <c r="EQ494" i="12"/>
  <c r="EO493" i="12"/>
  <c r="EQ488" i="12"/>
  <c r="EQ485" i="12"/>
  <c r="EQ482" i="12"/>
  <c r="EQ479" i="12"/>
  <c r="EQ476" i="12"/>
  <c r="EQ473" i="12"/>
  <c r="EQ470" i="12"/>
  <c r="EO469" i="12"/>
  <c r="EQ467" i="12"/>
  <c r="EQ464" i="12"/>
  <c r="EO461" i="12"/>
  <c r="EQ455" i="12"/>
  <c r="EO452" i="12"/>
  <c r="EQ449" i="12"/>
  <c r="EQ446" i="12"/>
  <c r="EO443" i="12"/>
  <c r="EQ440" i="12"/>
  <c r="EQ437" i="12"/>
  <c r="EQ434" i="12"/>
  <c r="EQ431" i="12"/>
  <c r="EO428" i="12"/>
  <c r="EO427" i="12"/>
  <c r="EO422" i="12"/>
  <c r="EQ419" i="12"/>
  <c r="EQ416" i="12"/>
  <c r="EQ413" i="12"/>
  <c r="EQ410" i="12"/>
  <c r="EQ407" i="12"/>
  <c r="EQ401" i="12"/>
  <c r="EQ398" i="12"/>
  <c r="EO397" i="12"/>
  <c r="EQ395" i="12"/>
  <c r="EQ389" i="12"/>
  <c r="EO380" i="12"/>
  <c r="EO379" i="12"/>
  <c r="EQ377" i="12"/>
  <c r="EQ374" i="12"/>
  <c r="EO371" i="12"/>
  <c r="EQ368" i="12"/>
  <c r="EQ365" i="12"/>
  <c r="EQ362" i="12"/>
  <c r="EQ359" i="12"/>
  <c r="EO356" i="12"/>
  <c r="EO355" i="12"/>
  <c r="EQ353" i="12"/>
  <c r="EQ350" i="12"/>
  <c r="EQ344" i="12"/>
  <c r="EQ341" i="12"/>
  <c r="EQ332" i="12"/>
  <c r="EQ329" i="12"/>
  <c r="EQ326" i="12"/>
  <c r="EO323" i="12"/>
  <c r="EQ320" i="12"/>
  <c r="EQ317" i="12"/>
  <c r="EQ314" i="12"/>
  <c r="EQ311" i="12"/>
  <c r="EO308" i="12"/>
  <c r="EO307" i="12"/>
  <c r="EO305" i="12"/>
  <c r="EO299" i="12"/>
  <c r="EQ296" i="12"/>
  <c r="EQ293" i="12"/>
  <c r="EO290" i="12"/>
  <c r="EQ287" i="12"/>
  <c r="EQ284" i="12"/>
  <c r="EQ272" i="12"/>
  <c r="EQ269" i="12"/>
  <c r="EO266" i="12"/>
  <c r="EQ263" i="12"/>
  <c r="EQ260" i="12"/>
  <c r="EO259" i="12"/>
  <c r="EQ257" i="12"/>
  <c r="EQ254" i="12"/>
  <c r="EO251" i="12"/>
  <c r="EQ248" i="12"/>
  <c r="EQ245" i="12"/>
  <c r="EQ239" i="12"/>
  <c r="EO236" i="12"/>
  <c r="EO235" i="12"/>
  <c r="EO233" i="12"/>
  <c r="EO227" i="12"/>
  <c r="EQ224" i="12"/>
  <c r="EQ221" i="12"/>
  <c r="EQ215" i="12"/>
  <c r="EQ212" i="12"/>
  <c r="EO209" i="12"/>
  <c r="EO206" i="12"/>
  <c r="EO205" i="12"/>
  <c r="EQ203" i="12"/>
  <c r="EQ200" i="12"/>
  <c r="EO198" i="12"/>
  <c r="EO197" i="12"/>
  <c r="EO194" i="12"/>
  <c r="EO193" i="12"/>
  <c r="EQ191" i="12"/>
  <c r="EQ188" i="12"/>
  <c r="EQ185" i="12"/>
  <c r="EQ179" i="12"/>
  <c r="EQ176" i="12"/>
  <c r="EQ173" i="12"/>
  <c r="EQ170" i="12"/>
  <c r="EQ167" i="12"/>
  <c r="EO164" i="12"/>
  <c r="EO163" i="12"/>
  <c r="EO161" i="12"/>
  <c r="EQ158" i="12"/>
  <c r="EO155" i="12"/>
  <c r="EQ149" i="12"/>
  <c r="EQ146" i="12"/>
  <c r="EQ140" i="12"/>
  <c r="EO139" i="12"/>
  <c r="EO138" i="12"/>
  <c r="EQ137" i="12"/>
  <c r="EO133" i="12"/>
  <c r="EO128" i="12"/>
  <c r="EO127" i="12"/>
  <c r="EO125" i="12"/>
  <c r="EQ122" i="12"/>
  <c r="EQ119" i="12"/>
  <c r="EQ110" i="12"/>
  <c r="EO109" i="12"/>
  <c r="EO107" i="12"/>
  <c r="EQ104" i="12"/>
  <c r="EO95" i="12"/>
  <c r="EQ92" i="12"/>
  <c r="EO91" i="12"/>
  <c r="EQ89" i="12"/>
  <c r="EQ86" i="12"/>
  <c r="EQ83" i="12"/>
  <c r="EQ76" i="12"/>
  <c r="EO73" i="12"/>
  <c r="EO67" i="12"/>
  <c r="EO64" i="12"/>
  <c r="EO61" i="12"/>
  <c r="EO60" i="12"/>
  <c r="EQ58" i="12"/>
  <c r="EO48" i="12"/>
  <c r="EO46" i="12"/>
  <c r="EO43" i="12"/>
  <c r="EO40" i="12"/>
  <c r="EO37" i="12"/>
  <c r="EO36" i="12"/>
  <c r="EQ31" i="12"/>
  <c r="EQ28" i="12"/>
  <c r="EO25" i="12"/>
  <c r="EO24" i="12"/>
  <c r="EO22" i="12"/>
  <c r="EN18" i="12"/>
  <c r="EN17" i="12"/>
  <c r="EN10" i="12"/>
  <c r="ER10" i="12" s="1"/>
  <c r="EN8" i="12"/>
  <c r="EN7" i="12"/>
  <c r="ER7" i="12" s="1"/>
  <c r="EN5" i="12"/>
  <c r="EQ443" i="12"/>
  <c r="EQ323" i="12"/>
  <c r="EO104" i="12"/>
  <c r="EO173" i="12"/>
  <c r="EQ107" i="12"/>
  <c r="EQ206" i="12"/>
  <c r="EQ371" i="12"/>
  <c r="EO68" i="12"/>
  <c r="EO176" i="12"/>
  <c r="EO317" i="12"/>
  <c r="EO395" i="12"/>
  <c r="EQ266" i="12"/>
  <c r="EQ356" i="12"/>
  <c r="EQ61" i="12"/>
  <c r="EQ125" i="12"/>
  <c r="EO245" i="12"/>
  <c r="EO200" i="12"/>
  <c r="EO389" i="12"/>
  <c r="EQ299" i="12"/>
  <c r="EQ452" i="12"/>
  <c r="EO179" i="12"/>
  <c r="EO494" i="12"/>
  <c r="EQ155" i="12"/>
  <c r="EQ64" i="12"/>
  <c r="EQ128" i="12"/>
  <c r="EQ37" i="12"/>
  <c r="EQ428" i="12"/>
  <c r="EO140" i="12"/>
  <c r="EQ233" i="12"/>
  <c r="EQ161" i="12"/>
  <c r="EO362" i="12"/>
  <c r="EQ236" i="12"/>
  <c r="EO284" i="12"/>
  <c r="EQ164" i="12"/>
  <c r="EO89" i="12"/>
  <c r="EQ95" i="12"/>
  <c r="EO92" i="12"/>
  <c r="EO137" i="12"/>
  <c r="DI182" i="12"/>
  <c r="DM181" i="12"/>
  <c r="DE153" i="12"/>
  <c r="DP138" i="12"/>
  <c r="DP135" i="12"/>
  <c r="DI134" i="12"/>
  <c r="DM133" i="12"/>
  <c r="DE126" i="12"/>
  <c r="DM124" i="12"/>
  <c r="DP123" i="12"/>
  <c r="DE120" i="12"/>
  <c r="DM118" i="12"/>
  <c r="DM77" i="12"/>
  <c r="DI64" i="12"/>
  <c r="EN499" i="12"/>
  <c r="ER499" i="12" s="1"/>
  <c r="EN498" i="12"/>
  <c r="EN497" i="12"/>
  <c r="EN495" i="12"/>
  <c r="EN494" i="12"/>
  <c r="ER494" i="12" s="1"/>
  <c r="EN493" i="12"/>
  <c r="ER493" i="12" s="1"/>
  <c r="EN492" i="12"/>
  <c r="ER492" i="12" s="1"/>
  <c r="EN491" i="12"/>
  <c r="ER491" i="12" s="1"/>
  <c r="EN489" i="12"/>
  <c r="EN488" i="12"/>
  <c r="EN487" i="12"/>
  <c r="ER487" i="12" s="1"/>
  <c r="EN486" i="12"/>
  <c r="EN485" i="12"/>
  <c r="ER485" i="12" s="1"/>
  <c r="EN484" i="12"/>
  <c r="ER484" i="12" s="1"/>
  <c r="EN483" i="12"/>
  <c r="ER483" i="12" s="1"/>
  <c r="EN482" i="12"/>
  <c r="EN481" i="12"/>
  <c r="EN480" i="12"/>
  <c r="EN479" i="12"/>
  <c r="ER479" i="12" s="1"/>
  <c r="EN477" i="12"/>
  <c r="ER477" i="12" s="1"/>
  <c r="EN476" i="12"/>
  <c r="EN475" i="12"/>
  <c r="EN474" i="12"/>
  <c r="EN473" i="12"/>
  <c r="EN472" i="12"/>
  <c r="ER472" i="12" s="1"/>
  <c r="EN471" i="12"/>
  <c r="ER471" i="12" s="1"/>
  <c r="EN470" i="12"/>
  <c r="ER470" i="12" s="1"/>
  <c r="EN469" i="12"/>
  <c r="EN468" i="12"/>
  <c r="ER468" i="12" s="1"/>
  <c r="EN467" i="12"/>
  <c r="ER467" i="12" s="1"/>
  <c r="EN466" i="12"/>
  <c r="EN465" i="12"/>
  <c r="EN464" i="12"/>
  <c r="ER464" i="12" s="1"/>
  <c r="EN463" i="12"/>
  <c r="EN462" i="12"/>
  <c r="EN461" i="12"/>
  <c r="ER461" i="12" s="1"/>
  <c r="EN460" i="12"/>
  <c r="EN459" i="12"/>
  <c r="ER459" i="12" s="1"/>
  <c r="EN458" i="12"/>
  <c r="EN456" i="12"/>
  <c r="EN455" i="12"/>
  <c r="EN454" i="12"/>
  <c r="EN453" i="12"/>
  <c r="EN452" i="12"/>
  <c r="ER452" i="12" s="1"/>
  <c r="EN450" i="12"/>
  <c r="ER450" i="12" s="1"/>
  <c r="EN449" i="12"/>
  <c r="EN448" i="12"/>
  <c r="ER448" i="12" s="1"/>
  <c r="EN447" i="12"/>
  <c r="ER447" i="12" s="1"/>
  <c r="EN446" i="12"/>
  <c r="ER446" i="12" s="1"/>
  <c r="EN445" i="12"/>
  <c r="ER445" i="12" s="1"/>
  <c r="EN444" i="12"/>
  <c r="EN443" i="12"/>
  <c r="EN442" i="12"/>
  <c r="EN441" i="12"/>
  <c r="ER441" i="12" s="1"/>
  <c r="EN440" i="12"/>
  <c r="EN438" i="12"/>
  <c r="EN437" i="12"/>
  <c r="ER437" i="12" s="1"/>
  <c r="EN436" i="12"/>
  <c r="ER436" i="12" s="1"/>
  <c r="EN435" i="12"/>
  <c r="ER435" i="12" s="1"/>
  <c r="EN434" i="12"/>
  <c r="ER434" i="12" s="1"/>
  <c r="EN433" i="12"/>
  <c r="ER433" i="12" s="1"/>
  <c r="EN432" i="12"/>
  <c r="ER432" i="12" s="1"/>
  <c r="EN431" i="12"/>
  <c r="ER431" i="12" s="1"/>
  <c r="EN430" i="12"/>
  <c r="ER430" i="12" s="1"/>
  <c r="EN429" i="12"/>
  <c r="EN428" i="12"/>
  <c r="EN427" i="12"/>
  <c r="EN426" i="12"/>
  <c r="EN425" i="12"/>
  <c r="ER425" i="12" s="1"/>
  <c r="EN423" i="12"/>
  <c r="ER423" i="12" s="1"/>
  <c r="EN422" i="12"/>
  <c r="EN421" i="12"/>
  <c r="ER421" i="12" s="1"/>
  <c r="EN420" i="12"/>
  <c r="ER420" i="12" s="1"/>
  <c r="EN419" i="12"/>
  <c r="ER419" i="12" s="1"/>
  <c r="EN417" i="12"/>
  <c r="EN416" i="12"/>
  <c r="ER416" i="12" s="1"/>
  <c r="EN415" i="12"/>
  <c r="ER415" i="12" s="1"/>
  <c r="EN414" i="12"/>
  <c r="ER414" i="12" s="1"/>
  <c r="EN413" i="12"/>
  <c r="ER413" i="12" s="1"/>
  <c r="EN412" i="12"/>
  <c r="ER412" i="12" s="1"/>
  <c r="EN411" i="12"/>
  <c r="ER411" i="12" s="1"/>
  <c r="EN409" i="12"/>
  <c r="ER409" i="12" s="1"/>
  <c r="EN408" i="12"/>
  <c r="ER408" i="12" s="1"/>
  <c r="EN407" i="12"/>
  <c r="EN405" i="12"/>
  <c r="ER405" i="12" s="1"/>
  <c r="EN404" i="12"/>
  <c r="EN403" i="12"/>
  <c r="ER403" i="12" s="1"/>
  <c r="EN402" i="12"/>
  <c r="EN401" i="12"/>
  <c r="EN400" i="12"/>
  <c r="EN399" i="12"/>
  <c r="ER399" i="12" s="1"/>
  <c r="EN398" i="12"/>
  <c r="ER398" i="12" s="1"/>
  <c r="EN397" i="12"/>
  <c r="EN396" i="12"/>
  <c r="ER396" i="12" s="1"/>
  <c r="EN395" i="12"/>
  <c r="EN394" i="12"/>
  <c r="ER394" i="12" s="1"/>
  <c r="EN393" i="12"/>
  <c r="ER393" i="12" s="1"/>
  <c r="EN392" i="12"/>
  <c r="EN391" i="12"/>
  <c r="EN390" i="12"/>
  <c r="EN389" i="12"/>
  <c r="ER389" i="12" s="1"/>
  <c r="EN388" i="12"/>
  <c r="EN387" i="12"/>
  <c r="EN386" i="12"/>
  <c r="ER386" i="12" s="1"/>
  <c r="EN384" i="12"/>
  <c r="EN383" i="12"/>
  <c r="ER383" i="12" s="1"/>
  <c r="EN382" i="12"/>
  <c r="EN381" i="12"/>
  <c r="EN380" i="12"/>
  <c r="ER380" i="12" s="1"/>
  <c r="EN378" i="12"/>
  <c r="EN377" i="12"/>
  <c r="EN376" i="12"/>
  <c r="ER376" i="12" s="1"/>
  <c r="EN375" i="12"/>
  <c r="EN374" i="12"/>
  <c r="EN373" i="12"/>
  <c r="ER373" i="12" s="1"/>
  <c r="EN372" i="12"/>
  <c r="ER372" i="12" s="1"/>
  <c r="EN371" i="12"/>
  <c r="EN370" i="12"/>
  <c r="ER370" i="12" s="1"/>
  <c r="EN369" i="12"/>
  <c r="EN368" i="12"/>
  <c r="ER368" i="12" s="1"/>
  <c r="EN366" i="12"/>
  <c r="ER366" i="12" s="1"/>
  <c r="EN365" i="12"/>
  <c r="EN364" i="12"/>
  <c r="ER364" i="12" s="1"/>
  <c r="EN363" i="12"/>
  <c r="EN362" i="12"/>
  <c r="EN361" i="12"/>
  <c r="EN360" i="12"/>
  <c r="EN359" i="12"/>
  <c r="EN358" i="12"/>
  <c r="EN357" i="12"/>
  <c r="EN356" i="12"/>
  <c r="EN355" i="12"/>
  <c r="ER355" i="12" s="1"/>
  <c r="EN354" i="12"/>
  <c r="EN353" i="12"/>
  <c r="EN351" i="12"/>
  <c r="EN350" i="12"/>
  <c r="ER350" i="12" s="1"/>
  <c r="EN349" i="12"/>
  <c r="EN348" i="12"/>
  <c r="EN347" i="12"/>
  <c r="EN345" i="12"/>
  <c r="ER345" i="12" s="1"/>
  <c r="EN344" i="12"/>
  <c r="EN343" i="12"/>
  <c r="ER343" i="12" s="1"/>
  <c r="EN342" i="12"/>
  <c r="EN341" i="12"/>
  <c r="EN340" i="12"/>
  <c r="ER340" i="12" s="1"/>
  <c r="EN339" i="12"/>
  <c r="EN338" i="12"/>
  <c r="EN337" i="12"/>
  <c r="ER337" i="12" s="1"/>
  <c r="EN336" i="12"/>
  <c r="EN335" i="12"/>
  <c r="ER335" i="12" s="1"/>
  <c r="EN333" i="12"/>
  <c r="ER333" i="12" s="1"/>
  <c r="EN332" i="12"/>
  <c r="EN331" i="12"/>
  <c r="ER331" i="12" s="1"/>
  <c r="EN330" i="12"/>
  <c r="EN329" i="12"/>
  <c r="EN328" i="12"/>
  <c r="EN327" i="12"/>
  <c r="ER327" i="12" s="1"/>
  <c r="EN326" i="12"/>
  <c r="ER326" i="12" s="1"/>
  <c r="EN324" i="12"/>
  <c r="ER324" i="12" s="1"/>
  <c r="EN323" i="12"/>
  <c r="ER323" i="12" s="1"/>
  <c r="EN322" i="12"/>
  <c r="ER322" i="12" s="1"/>
  <c r="EN321" i="12"/>
  <c r="EN320" i="12"/>
  <c r="ER320" i="12" s="1"/>
  <c r="EN319" i="12"/>
  <c r="EN318" i="12"/>
  <c r="ER318" i="12" s="1"/>
  <c r="EN317" i="12"/>
  <c r="EN316" i="12"/>
  <c r="EN315" i="12"/>
  <c r="EN314" i="12"/>
  <c r="ER314" i="12" s="1"/>
  <c r="EN312" i="12"/>
  <c r="EN311" i="12"/>
  <c r="EN310" i="12"/>
  <c r="ER310" i="12" s="1"/>
  <c r="EN309" i="12"/>
  <c r="EN308" i="12"/>
  <c r="EN306" i="12"/>
  <c r="ER306" i="12" s="1"/>
  <c r="EN305" i="12"/>
  <c r="ER305" i="12" s="1"/>
  <c r="EN304" i="12"/>
  <c r="EN303" i="12"/>
  <c r="EN302" i="12"/>
  <c r="EN301" i="12"/>
  <c r="EN300" i="12"/>
  <c r="EN299" i="12"/>
  <c r="ER299" i="12" s="1"/>
  <c r="EN298" i="12"/>
  <c r="EN297" i="12"/>
  <c r="ER297" i="12" s="1"/>
  <c r="EN296" i="12"/>
  <c r="EN294" i="12"/>
  <c r="EN293" i="12"/>
  <c r="ER293" i="12" s="1"/>
  <c r="EN292" i="12"/>
  <c r="ER292" i="12" s="1"/>
  <c r="EN291" i="12"/>
  <c r="EN290" i="12"/>
  <c r="EN289" i="12"/>
  <c r="EN288" i="12"/>
  <c r="EN287" i="12"/>
  <c r="ER287" i="12" s="1"/>
  <c r="EN286" i="12"/>
  <c r="ER286" i="12" s="1"/>
  <c r="EN285" i="12"/>
  <c r="ER285" i="12" s="1"/>
  <c r="EN284" i="12"/>
  <c r="EN283" i="12"/>
  <c r="ER283" i="12" s="1"/>
  <c r="EN282" i="12"/>
  <c r="EN281" i="12"/>
  <c r="EN279" i="12"/>
  <c r="ER279" i="12" s="1"/>
  <c r="EN278" i="12"/>
  <c r="ER278" i="12" s="1"/>
  <c r="EN277" i="12"/>
  <c r="EN276" i="12"/>
  <c r="EN275" i="12"/>
  <c r="EN273" i="12"/>
  <c r="ER273" i="12" s="1"/>
  <c r="EN272" i="12"/>
  <c r="EN271" i="12"/>
  <c r="EN270" i="12"/>
  <c r="ER270" i="12" s="1"/>
  <c r="EN269" i="12"/>
  <c r="ER269" i="12" s="1"/>
  <c r="EN268" i="12"/>
  <c r="EN267" i="12"/>
  <c r="EN266" i="12"/>
  <c r="ER266" i="12" s="1"/>
  <c r="EN265" i="12"/>
  <c r="EN264" i="12"/>
  <c r="ER264" i="12" s="1"/>
  <c r="EN263" i="12"/>
  <c r="EN261" i="12"/>
  <c r="EN260" i="12"/>
  <c r="EN259" i="12"/>
  <c r="EN258" i="12"/>
  <c r="EN257" i="12"/>
  <c r="ER257" i="12" s="1"/>
  <c r="EN256" i="12"/>
  <c r="ER256" i="12" s="1"/>
  <c r="EN254" i="12"/>
  <c r="EN253" i="12"/>
  <c r="EN252" i="12"/>
  <c r="EN251" i="12"/>
  <c r="EN250" i="12"/>
  <c r="EN249" i="12"/>
  <c r="ER249" i="12" s="1"/>
  <c r="EN248" i="12"/>
  <c r="ER248" i="12" s="1"/>
  <c r="EN247" i="12"/>
  <c r="EN246" i="12"/>
  <c r="EN245" i="12"/>
  <c r="EN244" i="12"/>
  <c r="EN243" i="12"/>
  <c r="ER243" i="12" s="1"/>
  <c r="EN242" i="12"/>
  <c r="EN240" i="12"/>
  <c r="EN239" i="12"/>
  <c r="EN238" i="12"/>
  <c r="ER238" i="12" s="1"/>
  <c r="EN237" i="12"/>
  <c r="ER237" i="12" s="1"/>
  <c r="EN236" i="12"/>
  <c r="EN234" i="12"/>
  <c r="EN233" i="12"/>
  <c r="EN232" i="12"/>
  <c r="EN231" i="12"/>
  <c r="ER231" i="12" s="1"/>
  <c r="EN230" i="12"/>
  <c r="EN229" i="12"/>
  <c r="ER229" i="12" s="1"/>
  <c r="EN228" i="12"/>
  <c r="ER228" i="12" s="1"/>
  <c r="EN227" i="12"/>
  <c r="EN226" i="12"/>
  <c r="EN225" i="12"/>
  <c r="EN224" i="12"/>
  <c r="ER224" i="12" s="1"/>
  <c r="EN222" i="12"/>
  <c r="ER222" i="12" s="1"/>
  <c r="EN221" i="12"/>
  <c r="ER221" i="12" s="1"/>
  <c r="EN220" i="12"/>
  <c r="ER220" i="12" s="1"/>
  <c r="EN219" i="12"/>
  <c r="ER219" i="12" s="1"/>
  <c r="EN217" i="12"/>
  <c r="EN216" i="12"/>
  <c r="EN215" i="12"/>
  <c r="EN214" i="12"/>
  <c r="EN213" i="12"/>
  <c r="EN212" i="12"/>
  <c r="ER212" i="12" s="1"/>
  <c r="EN211" i="12"/>
  <c r="EN210" i="12"/>
  <c r="ER210" i="12" s="1"/>
  <c r="EN209" i="12"/>
  <c r="ER209" i="12" s="1"/>
  <c r="EN207" i="12"/>
  <c r="ER207" i="12" s="1"/>
  <c r="EN206" i="12"/>
  <c r="ER206" i="12" s="1"/>
  <c r="EN205" i="12"/>
  <c r="ER205" i="12" s="1"/>
  <c r="EN204" i="12"/>
  <c r="ER204" i="12" s="1"/>
  <c r="EN203" i="12"/>
  <c r="EN201" i="12"/>
  <c r="EN200" i="12"/>
  <c r="ER200" i="12" s="1"/>
  <c r="EN199" i="12"/>
  <c r="EN198" i="12"/>
  <c r="EN197" i="12"/>
  <c r="ER197" i="12" s="1"/>
  <c r="EN196" i="12"/>
  <c r="ER196" i="12" s="1"/>
  <c r="EN195" i="12"/>
  <c r="EN194" i="12"/>
  <c r="ER194" i="12" s="1"/>
  <c r="EN193" i="12"/>
  <c r="EN192" i="12"/>
  <c r="ER192" i="12" s="1"/>
  <c r="EN191" i="12"/>
  <c r="EN189" i="12"/>
  <c r="EN188" i="12"/>
  <c r="EN187" i="12"/>
  <c r="ER187" i="12" s="1"/>
  <c r="EN186" i="12"/>
  <c r="ER186" i="12" s="1"/>
  <c r="EN185" i="12"/>
  <c r="EN184" i="12"/>
  <c r="EN183" i="12"/>
  <c r="EN182" i="12"/>
  <c r="ER182" i="12" s="1"/>
  <c r="EN180" i="12"/>
  <c r="ER180" i="12" s="1"/>
  <c r="EN179" i="12"/>
  <c r="ER179" i="12" s="1"/>
  <c r="EN178" i="12"/>
  <c r="ER178" i="12" s="1"/>
  <c r="EN177" i="12"/>
  <c r="EN176" i="12"/>
  <c r="EN175" i="12"/>
  <c r="ER175" i="12" s="1"/>
  <c r="EN174" i="12"/>
  <c r="EN173" i="12"/>
  <c r="EN172" i="12"/>
  <c r="EN171" i="12"/>
  <c r="EN170" i="12"/>
  <c r="ER170" i="12" s="1"/>
  <c r="EN168" i="12"/>
  <c r="EN167" i="12"/>
  <c r="ER167" i="12" s="1"/>
  <c r="EN166" i="12"/>
  <c r="EN165" i="12"/>
  <c r="ER165" i="12" s="1"/>
  <c r="EN164" i="12"/>
  <c r="EN162" i="12"/>
  <c r="EN161" i="12"/>
  <c r="ER161" i="12" s="1"/>
  <c r="EN160" i="12"/>
  <c r="EN159" i="12"/>
  <c r="EN158" i="12"/>
  <c r="EN157" i="12"/>
  <c r="EN156" i="12"/>
  <c r="EN155" i="12"/>
  <c r="EN154" i="12"/>
  <c r="ER154" i="12" s="1"/>
  <c r="EN153" i="12"/>
  <c r="EN152" i="12"/>
  <c r="EN150" i="12"/>
  <c r="ER150" i="12" s="1"/>
  <c r="EN149" i="12"/>
  <c r="EN148" i="12"/>
  <c r="ER148" i="12" s="1"/>
  <c r="EN147" i="12"/>
  <c r="EN146" i="12"/>
  <c r="EN145" i="12"/>
  <c r="ER145" i="12" s="1"/>
  <c r="EN144" i="12"/>
  <c r="EN143" i="12"/>
  <c r="ER143" i="12" s="1"/>
  <c r="EN142" i="12"/>
  <c r="EN141" i="12"/>
  <c r="ER141" i="12" s="1"/>
  <c r="EN140" i="12"/>
  <c r="EN139" i="12"/>
  <c r="ER139" i="12" s="1"/>
  <c r="EN138" i="12"/>
  <c r="ER138" i="12" s="1"/>
  <c r="EN137" i="12"/>
  <c r="ER137" i="12" s="1"/>
  <c r="EN135" i="12"/>
  <c r="EN134" i="12"/>
  <c r="ER134" i="12" s="1"/>
  <c r="EN133" i="12"/>
  <c r="EN132" i="12"/>
  <c r="EN131" i="12"/>
  <c r="ER131" i="12" s="1"/>
  <c r="EN129" i="12"/>
  <c r="EN128" i="12"/>
  <c r="EN127" i="12"/>
  <c r="ER127" i="12" s="1"/>
  <c r="EN126" i="12"/>
  <c r="EN125" i="12"/>
  <c r="EN124" i="12"/>
  <c r="EN123" i="12"/>
  <c r="EN122" i="12"/>
  <c r="ER122" i="12" s="1"/>
  <c r="EN121" i="12"/>
  <c r="EN120" i="12"/>
  <c r="EN119" i="12"/>
  <c r="EN117" i="12"/>
  <c r="EN116" i="12"/>
  <c r="EN115" i="12"/>
  <c r="EN114" i="12"/>
  <c r="ER114" i="12" s="1"/>
  <c r="EN113" i="12"/>
  <c r="ER113" i="12" s="1"/>
  <c r="EN112" i="12"/>
  <c r="EN111" i="12"/>
  <c r="ER111" i="12" s="1"/>
  <c r="EN110" i="12"/>
  <c r="EN109" i="12"/>
  <c r="ER109" i="12" s="1"/>
  <c r="EN108" i="12"/>
  <c r="EN107" i="12"/>
  <c r="ER107" i="12" s="1"/>
  <c r="EN106" i="12"/>
  <c r="EN105" i="12"/>
  <c r="EN104" i="12"/>
  <c r="EN103" i="12"/>
  <c r="ER103" i="12" s="1"/>
  <c r="EN102" i="12"/>
  <c r="EN101" i="12"/>
  <c r="ER101" i="12" s="1"/>
  <c r="EN100" i="12"/>
  <c r="EN99" i="12"/>
  <c r="ER99" i="12" s="1"/>
  <c r="EN98" i="12"/>
  <c r="EN96" i="12"/>
  <c r="EN95" i="12"/>
  <c r="EN94" i="12"/>
  <c r="ER94" i="12" s="1"/>
  <c r="EN93" i="12"/>
  <c r="ER93" i="12" s="1"/>
  <c r="EN92" i="12"/>
  <c r="ER92" i="12" s="1"/>
  <c r="EN90" i="12"/>
  <c r="ER90" i="12" s="1"/>
  <c r="EN89" i="12"/>
  <c r="ER89" i="12" s="1"/>
  <c r="EN88" i="12"/>
  <c r="ER88" i="12" s="1"/>
  <c r="EN87" i="12"/>
  <c r="ER87" i="12" s="1"/>
  <c r="EN85" i="12"/>
  <c r="EN84" i="12"/>
  <c r="ER84" i="12" s="1"/>
  <c r="EN83" i="12"/>
  <c r="EN82" i="12"/>
  <c r="EN81" i="12"/>
  <c r="ER81" i="12" s="1"/>
  <c r="EN80" i="12"/>
  <c r="EN76" i="12"/>
  <c r="EN75" i="12"/>
  <c r="EN74" i="12"/>
  <c r="ER74" i="12" s="1"/>
  <c r="EN73" i="12"/>
  <c r="EN72" i="12"/>
  <c r="ER72" i="12" s="1"/>
  <c r="EN70" i="12"/>
  <c r="EN69" i="12"/>
  <c r="ER69" i="12" s="1"/>
  <c r="EN68" i="12"/>
  <c r="ER68" i="12" s="1"/>
  <c r="EN67" i="12"/>
  <c r="EN66" i="12"/>
  <c r="EN64" i="12"/>
  <c r="EN63" i="12"/>
  <c r="ER63" i="12" s="1"/>
  <c r="EN62" i="12"/>
  <c r="EN61" i="12"/>
  <c r="EN60" i="12"/>
  <c r="ER60" i="12" s="1"/>
  <c r="EN58" i="12"/>
  <c r="EN57" i="12"/>
  <c r="EN56" i="12"/>
  <c r="EN55" i="12"/>
  <c r="EN54" i="12"/>
  <c r="ER54" i="12" s="1"/>
  <c r="EN53" i="12"/>
  <c r="EN52" i="12"/>
  <c r="EN51" i="12"/>
  <c r="EN50" i="12"/>
  <c r="EN49" i="12"/>
  <c r="EN48" i="12"/>
  <c r="EN46" i="12"/>
  <c r="ER46" i="12" s="1"/>
  <c r="EN45" i="12"/>
  <c r="ER45" i="12" s="1"/>
  <c r="EN44" i="12"/>
  <c r="EN43" i="12"/>
  <c r="ER43" i="12" s="1"/>
  <c r="EN42" i="12"/>
  <c r="EN41" i="12"/>
  <c r="ER41" i="12" s="1"/>
  <c r="EN40" i="12"/>
  <c r="ER40" i="12" s="1"/>
  <c r="EN39" i="12"/>
  <c r="ER39" i="12" s="1"/>
  <c r="EN38" i="12"/>
  <c r="EN37" i="12"/>
  <c r="EN36" i="12"/>
  <c r="ER36" i="12" s="1"/>
  <c r="EN35" i="12"/>
  <c r="EN33" i="12"/>
  <c r="EN32" i="12"/>
  <c r="EN31" i="12"/>
  <c r="EN30" i="12"/>
  <c r="EN28" i="12"/>
  <c r="EN27" i="12"/>
  <c r="ER27" i="12" s="1"/>
  <c r="EN26" i="12"/>
  <c r="EN25" i="12"/>
  <c r="EN24" i="12"/>
  <c r="EN22" i="12"/>
  <c r="EN21" i="12"/>
  <c r="ER21" i="12" s="1"/>
  <c r="EN20" i="12"/>
  <c r="EN19" i="12"/>
  <c r="EO17" i="12"/>
  <c r="EO16" i="12"/>
  <c r="EO15" i="12"/>
  <c r="EO14" i="12"/>
  <c r="EQ13" i="12"/>
  <c r="EO12" i="12"/>
  <c r="EO11" i="12"/>
  <c r="EO10" i="12"/>
  <c r="EQ9" i="12"/>
  <c r="EO8" i="12"/>
  <c r="EQ7" i="12"/>
  <c r="EO6" i="12"/>
  <c r="EO5" i="12"/>
  <c r="EO486" i="12"/>
  <c r="EO468" i="12"/>
  <c r="EO390" i="12"/>
  <c r="EO258" i="12"/>
  <c r="EO252" i="12"/>
  <c r="EO192" i="12"/>
  <c r="EO174" i="12"/>
  <c r="EO150" i="12"/>
  <c r="EO126" i="12"/>
  <c r="EO108" i="12"/>
  <c r="EO102" i="12"/>
  <c r="EO59" i="12"/>
  <c r="EO53" i="12"/>
  <c r="EO47" i="12"/>
  <c r="EO41" i="12"/>
  <c r="EO35" i="12"/>
  <c r="EO405" i="12"/>
  <c r="EO363" i="12"/>
  <c r="EO225" i="12"/>
  <c r="EO207" i="12"/>
  <c r="EO189" i="12"/>
  <c r="EO165" i="12"/>
  <c r="EO159" i="12"/>
  <c r="EO141" i="12"/>
  <c r="EO135" i="12"/>
  <c r="EO117" i="12"/>
  <c r="EO93" i="12"/>
  <c r="EO81" i="12"/>
  <c r="EO74" i="12"/>
  <c r="EO44" i="12"/>
  <c r="EO38" i="12"/>
  <c r="EO26" i="12"/>
  <c r="EO79" i="12"/>
  <c r="DP79" i="12"/>
  <c r="DM79" i="12"/>
  <c r="EN500" i="12"/>
  <c r="ER500" i="12" s="1"/>
  <c r="EN501" i="12"/>
  <c r="ER501" i="12" s="1"/>
  <c r="DP502" i="12"/>
  <c r="DM503" i="12"/>
  <c r="EN503" i="12"/>
  <c r="EQ15" i="12"/>
  <c r="DI126" i="12"/>
  <c r="EO13" i="12"/>
  <c r="EQ79" i="12"/>
  <c r="DM157" i="12"/>
  <c r="DM146" i="12"/>
  <c r="DM140" i="12"/>
  <c r="DP124" i="12"/>
  <c r="DI120" i="12"/>
  <c r="DE63" i="12"/>
  <c r="DI57" i="12"/>
  <c r="DI49" i="12"/>
  <c r="DM41" i="12"/>
  <c r="DP29" i="12"/>
  <c r="DP27" i="12"/>
  <c r="DE22" i="12"/>
  <c r="EN77" i="12"/>
  <c r="EN71" i="12"/>
  <c r="ER71" i="12" s="1"/>
  <c r="EN65" i="12"/>
  <c r="EN59" i="12"/>
  <c r="ER59" i="12" s="1"/>
  <c r="EN47" i="12"/>
  <c r="EN29" i="12"/>
  <c r="ER29" i="12" s="1"/>
  <c r="EN23" i="12"/>
  <c r="EO462" i="12"/>
  <c r="EO438" i="12"/>
  <c r="EO396" i="12"/>
  <c r="EO354" i="12"/>
  <c r="EO324" i="12"/>
  <c r="EO282" i="12"/>
  <c r="EO210" i="12"/>
  <c r="EO186" i="12"/>
  <c r="EO180" i="12"/>
  <c r="EO168" i="12"/>
  <c r="EO120" i="12"/>
  <c r="EO114" i="12"/>
  <c r="EO96" i="12"/>
  <c r="EO77" i="12"/>
  <c r="EO65" i="12"/>
  <c r="EO29" i="12"/>
  <c r="EO23" i="12"/>
  <c r="EO495" i="12"/>
  <c r="EO477" i="12"/>
  <c r="EO453" i="12"/>
  <c r="EO435" i="12"/>
  <c r="EO429" i="12"/>
  <c r="EO381" i="12"/>
  <c r="EO291" i="12"/>
  <c r="EO219" i="12"/>
  <c r="EO177" i="12"/>
  <c r="EO153" i="12"/>
  <c r="EO147" i="12"/>
  <c r="EO105" i="12"/>
  <c r="EO87" i="12"/>
  <c r="EO62" i="12"/>
  <c r="EO56" i="12"/>
  <c r="EO50" i="12"/>
  <c r="EO32" i="12"/>
  <c r="DI501" i="12"/>
  <c r="DE108" i="12"/>
  <c r="DM86" i="12"/>
  <c r="EQ16" i="12"/>
  <c r="DP172" i="12"/>
  <c r="DM122" i="12"/>
  <c r="DM46" i="12"/>
  <c r="EQ18" i="12"/>
  <c r="EO18" i="12"/>
  <c r="DP199" i="12"/>
  <c r="DE196" i="12"/>
  <c r="DP181" i="12"/>
  <c r="DE110" i="12"/>
  <c r="DI92" i="12"/>
  <c r="DE143" i="12"/>
  <c r="DP136" i="12"/>
  <c r="DE160" i="12"/>
  <c r="EO7" i="12"/>
  <c r="EQ10" i="12"/>
  <c r="DM125" i="12"/>
  <c r="DM113" i="12"/>
  <c r="EO9" i="12"/>
  <c r="DE191" i="12"/>
  <c r="DE188" i="12"/>
  <c r="DM183" i="12"/>
  <c r="DE167" i="12"/>
  <c r="DI158" i="12"/>
  <c r="DI142" i="12"/>
  <c r="DM138" i="12"/>
  <c r="DE137" i="12"/>
  <c r="DI136" i="12"/>
  <c r="DP134" i="12"/>
  <c r="DE127" i="12"/>
  <c r="DE125" i="12"/>
  <c r="DP122" i="12"/>
  <c r="DI121" i="12"/>
  <c r="DP119" i="12"/>
  <c r="DE113" i="12"/>
  <c r="DP110" i="12"/>
  <c r="DM110" i="12"/>
  <c r="DP108" i="12"/>
  <c r="DM108" i="12"/>
  <c r="DM107" i="12"/>
  <c r="DI107" i="12"/>
  <c r="DE107" i="12"/>
  <c r="DP106" i="12"/>
  <c r="DM106" i="12"/>
  <c r="DI106" i="12"/>
  <c r="DM105" i="12"/>
  <c r="DE105" i="12"/>
  <c r="DP100" i="12"/>
  <c r="DE100" i="12"/>
  <c r="DM98" i="12"/>
  <c r="DE96" i="12"/>
  <c r="DM95" i="12"/>
  <c r="DI95" i="12"/>
  <c r="DM94" i="12"/>
  <c r="DP93" i="12"/>
  <c r="DM93" i="12"/>
  <c r="DE93" i="12"/>
  <c r="DM91" i="12"/>
  <c r="DI91" i="12"/>
  <c r="DM90" i="12"/>
  <c r="DI90" i="12"/>
  <c r="DP89" i="12"/>
  <c r="DP88" i="12"/>
  <c r="DE88" i="12"/>
  <c r="DM87" i="12"/>
  <c r="DI87" i="12"/>
  <c r="DP86" i="12"/>
  <c r="DI86" i="12"/>
  <c r="DP85" i="12"/>
  <c r="DE85" i="12"/>
  <c r="DP84" i="12"/>
  <c r="DE84" i="12"/>
  <c r="DM83" i="12"/>
  <c r="DI83" i="12"/>
  <c r="DE83" i="12"/>
  <c r="DM82" i="12"/>
  <c r="DP81" i="12"/>
  <c r="DM81" i="12"/>
  <c r="DE81" i="12"/>
  <c r="DP80" i="12"/>
  <c r="DI80" i="12"/>
  <c r="DP78" i="12"/>
  <c r="DI78" i="12"/>
  <c r="DI77" i="12"/>
  <c r="DP76" i="12"/>
  <c r="DM76" i="12"/>
  <c r="DE76" i="12"/>
  <c r="DP75" i="12"/>
  <c r="DE75" i="12"/>
  <c r="DP74" i="12"/>
  <c r="DP73" i="12"/>
  <c r="DM73" i="12"/>
  <c r="DI73" i="12"/>
  <c r="DP72" i="12"/>
  <c r="DM72" i="12"/>
  <c r="DE72" i="12"/>
  <c r="DP71" i="12"/>
  <c r="DE71" i="12"/>
  <c r="DM70" i="12"/>
  <c r="DI70" i="12"/>
  <c r="DP69" i="12"/>
  <c r="DM69" i="12"/>
  <c r="DI69" i="12"/>
  <c r="DM68" i="12"/>
  <c r="DI68" i="12"/>
  <c r="DE68" i="12"/>
  <c r="DP67" i="12"/>
  <c r="DM67" i="12"/>
  <c r="DE67" i="12"/>
  <c r="DP66" i="12"/>
  <c r="DM66" i="12"/>
  <c r="DI66" i="12"/>
  <c r="DE66" i="12"/>
  <c r="DP65" i="12"/>
  <c r="DM65" i="12"/>
  <c r="DM64" i="12"/>
  <c r="DP63" i="12"/>
  <c r="DM63" i="12"/>
  <c r="DI63" i="12"/>
  <c r="DP62" i="12"/>
  <c r="DI62" i="12"/>
  <c r="DE62" i="12"/>
  <c r="DI61" i="12"/>
  <c r="DP60" i="12"/>
  <c r="DM60" i="12"/>
  <c r="DI60" i="12"/>
  <c r="DE60" i="12"/>
  <c r="DI59" i="12"/>
  <c r="DE59" i="12"/>
  <c r="DP58" i="12"/>
  <c r="DI58" i="12"/>
  <c r="DE58" i="12"/>
  <c r="DP57" i="12"/>
  <c r="DE57" i="12"/>
  <c r="DP56" i="12"/>
  <c r="DM56" i="12"/>
  <c r="DE56" i="12"/>
  <c r="DP55" i="12"/>
  <c r="DM55" i="12"/>
  <c r="DI55" i="12"/>
  <c r="DP54" i="12"/>
  <c r="DI54" i="12"/>
  <c r="DE54" i="12"/>
  <c r="DP53" i="12"/>
  <c r="DM53" i="12"/>
  <c r="DI53" i="12"/>
  <c r="DE53" i="12"/>
  <c r="DM52" i="12"/>
  <c r="DI52" i="12"/>
  <c r="DM51" i="12"/>
  <c r="DI51" i="12"/>
  <c r="DE51" i="12"/>
  <c r="DI50" i="12"/>
  <c r="DE50" i="12"/>
  <c r="DM49" i="12"/>
  <c r="DE49" i="12"/>
  <c r="DP48" i="12"/>
  <c r="DM48" i="12"/>
  <c r="DE47" i="12"/>
  <c r="DP46" i="12"/>
  <c r="DI46" i="12"/>
  <c r="DE46" i="12"/>
  <c r="DP45" i="12"/>
  <c r="DM45" i="12"/>
  <c r="DE45" i="12"/>
  <c r="DP44" i="12"/>
  <c r="DM44" i="12"/>
  <c r="DI44" i="12"/>
  <c r="DP43" i="12"/>
  <c r="DM43" i="12"/>
  <c r="DI43" i="12"/>
  <c r="DP42" i="12"/>
  <c r="DM42" i="12"/>
  <c r="DI42" i="12"/>
  <c r="DI41" i="12"/>
  <c r="DE41" i="12"/>
  <c r="DM40" i="12"/>
  <c r="DI40" i="12"/>
  <c r="DP39" i="12"/>
  <c r="DM39" i="12"/>
  <c r="DI39" i="12"/>
  <c r="DE39" i="12"/>
  <c r="DP38" i="12"/>
  <c r="DM38" i="12"/>
  <c r="DP37" i="12"/>
  <c r="DM37" i="12"/>
  <c r="DI37" i="12"/>
  <c r="DE37" i="12"/>
  <c r="DM36" i="12"/>
  <c r="DE36" i="12"/>
  <c r="DP35" i="12"/>
  <c r="DI35" i="12"/>
  <c r="DE35" i="12"/>
  <c r="DP34" i="12"/>
  <c r="DM34" i="12"/>
  <c r="DI34" i="12"/>
  <c r="DP33" i="12"/>
  <c r="DI33" i="12"/>
  <c r="DE33" i="12"/>
  <c r="DM32" i="12"/>
  <c r="DE32" i="12"/>
  <c r="DP31" i="12"/>
  <c r="DM31" i="12"/>
  <c r="DI31" i="12"/>
  <c r="DE31" i="12"/>
  <c r="DP30" i="12"/>
  <c r="DM30" i="12"/>
  <c r="DI30" i="12"/>
  <c r="DE30" i="12"/>
  <c r="DE29" i="12"/>
  <c r="DP28" i="12"/>
  <c r="DM28" i="12"/>
  <c r="DE28" i="12"/>
  <c r="DM27" i="12"/>
  <c r="DI27" i="12"/>
  <c r="DE27" i="12"/>
  <c r="DP26" i="12"/>
  <c r="DM26" i="12"/>
  <c r="DE26" i="12"/>
  <c r="DM25" i="12"/>
  <c r="DI25" i="12"/>
  <c r="DP24" i="12"/>
  <c r="DM24" i="12"/>
  <c r="DE24" i="12"/>
  <c r="DM23" i="12"/>
  <c r="DI23" i="12"/>
  <c r="DE23" i="12"/>
  <c r="DP22" i="12"/>
  <c r="DP21" i="12"/>
  <c r="DM21" i="12"/>
  <c r="DI21" i="12"/>
  <c r="DE21" i="12"/>
  <c r="DP20" i="12"/>
  <c r="DM20" i="12"/>
  <c r="DE20" i="12"/>
  <c r="DP19" i="12"/>
  <c r="DM19" i="12"/>
  <c r="DI19" i="12"/>
  <c r="DP18" i="12"/>
  <c r="DI18" i="12"/>
  <c r="DE18" i="12"/>
  <c r="EO499" i="12"/>
  <c r="EQ498" i="12"/>
  <c r="EO497" i="12"/>
  <c r="EO496" i="12"/>
  <c r="EQ495" i="12"/>
  <c r="EO491" i="12"/>
  <c r="EO490" i="12"/>
  <c r="EO489" i="12"/>
  <c r="EO488" i="12"/>
  <c r="EO487" i="12"/>
  <c r="EQ486" i="12"/>
  <c r="EO485" i="12"/>
  <c r="EO484" i="12"/>
  <c r="EO482" i="12"/>
  <c r="EO481" i="12"/>
  <c r="EQ480" i="12"/>
  <c r="EO479" i="12"/>
  <c r="EO478" i="12"/>
  <c r="EQ477" i="12"/>
  <c r="EO476" i="12"/>
  <c r="EO475" i="12"/>
  <c r="EO474" i="12"/>
  <c r="EO473" i="12"/>
  <c r="EO472" i="12"/>
  <c r="EO471" i="12"/>
  <c r="EO470" i="12"/>
  <c r="EQ468" i="12"/>
  <c r="EO467" i="12"/>
  <c r="EO466" i="12"/>
  <c r="EQ465" i="12"/>
  <c r="EO464" i="12"/>
  <c r="EO463" i="12"/>
  <c r="EQ462" i="12"/>
  <c r="EO460" i="12"/>
  <c r="EO459" i="12"/>
  <c r="EO458" i="12"/>
  <c r="EO457" i="12"/>
  <c r="EQ456" i="12"/>
  <c r="EO455" i="12"/>
  <c r="EO454" i="12"/>
  <c r="EQ453" i="12"/>
  <c r="EO451" i="12"/>
  <c r="EO449" i="12"/>
  <c r="EO448" i="12"/>
  <c r="EQ447" i="12"/>
  <c r="EO446" i="12"/>
  <c r="EO445" i="12"/>
  <c r="EO442" i="12"/>
  <c r="EO441" i="12"/>
  <c r="EO440" i="12"/>
  <c r="EO439" i="12"/>
  <c r="EQ438" i="12"/>
  <c r="EO437" i="12"/>
  <c r="EO436" i="12"/>
  <c r="EQ435" i="12"/>
  <c r="EO434" i="12"/>
  <c r="EO433" i="12"/>
  <c r="EO431" i="12"/>
  <c r="EO430" i="12"/>
  <c r="EQ429" i="12"/>
  <c r="EO426" i="12"/>
  <c r="EO425" i="12"/>
  <c r="EO424" i="12"/>
  <c r="EQ423" i="12"/>
  <c r="EO420" i="12"/>
  <c r="EO419" i="12"/>
  <c r="EO418" i="12"/>
  <c r="EO417" i="12"/>
  <c r="EO416" i="12"/>
  <c r="EO415" i="12"/>
  <c r="EQ414" i="12"/>
  <c r="EO412" i="12"/>
  <c r="EO410" i="12"/>
  <c r="EO409" i="12"/>
  <c r="EO408" i="12"/>
  <c r="EO407" i="12"/>
  <c r="EO406" i="12"/>
  <c r="EQ405" i="12"/>
  <c r="EO404" i="12"/>
  <c r="EO403" i="12"/>
  <c r="EO402" i="12"/>
  <c r="EO401" i="12"/>
  <c r="EO400" i="12"/>
  <c r="EO399" i="12"/>
  <c r="EO398" i="12"/>
  <c r="EO394" i="12"/>
  <c r="EQ393" i="12"/>
  <c r="EO392" i="12"/>
  <c r="EO391" i="12"/>
  <c r="EQ390" i="12"/>
  <c r="EO388" i="12"/>
  <c r="EO386" i="12"/>
  <c r="EO385" i="12"/>
  <c r="EO384" i="12"/>
  <c r="EO383" i="12"/>
  <c r="EO382" i="12"/>
  <c r="EQ381" i="12"/>
  <c r="EO377" i="12"/>
  <c r="EO376" i="12"/>
  <c r="EO375" i="12"/>
  <c r="EO374" i="12"/>
  <c r="EO373" i="12"/>
  <c r="EO372" i="12"/>
  <c r="EO370" i="12"/>
  <c r="EQ369" i="12"/>
  <c r="EO368" i="12"/>
  <c r="EO367" i="12"/>
  <c r="EQ366" i="12"/>
  <c r="EO365" i="12"/>
  <c r="EO364" i="12"/>
  <c r="EQ363" i="12"/>
  <c r="EO361" i="12"/>
  <c r="EO359" i="12"/>
  <c r="EO358" i="12"/>
  <c r="EO357" i="12"/>
  <c r="EQ354" i="12"/>
  <c r="EO353" i="12"/>
  <c r="EO352" i="12"/>
  <c r="EO351" i="12"/>
  <c r="EO350" i="12"/>
  <c r="EO348" i="12"/>
  <c r="EO347" i="12"/>
  <c r="EO346" i="12"/>
  <c r="EO344" i="12"/>
  <c r="EO343" i="12"/>
  <c r="EQ342" i="12"/>
  <c r="EO341" i="12"/>
  <c r="EO340" i="12"/>
  <c r="EO339" i="12"/>
  <c r="EO338" i="12"/>
  <c r="EO337" i="12"/>
  <c r="EQ336" i="12"/>
  <c r="EO335" i="12"/>
  <c r="EO334" i="12"/>
  <c r="EQ333" i="12"/>
  <c r="EO332" i="12"/>
  <c r="EO330" i="12"/>
  <c r="EO329" i="12"/>
  <c r="EO328" i="12"/>
  <c r="EO327" i="12"/>
  <c r="EO326" i="12"/>
  <c r="EO325" i="12"/>
  <c r="EQ324" i="12"/>
  <c r="EO322" i="12"/>
  <c r="EO321" i="12"/>
  <c r="EO320" i="12"/>
  <c r="EO319" i="12"/>
  <c r="EQ318" i="12"/>
  <c r="EO316" i="12"/>
  <c r="EO315" i="12"/>
  <c r="EO314" i="12"/>
  <c r="EO313" i="12"/>
  <c r="EQ312" i="12"/>
  <c r="EO311" i="12"/>
  <c r="EO310" i="12"/>
  <c r="EO309" i="12"/>
  <c r="EO304" i="12"/>
  <c r="EQ303" i="12"/>
  <c r="EO302" i="12"/>
  <c r="EO301" i="12"/>
  <c r="EO298" i="12"/>
  <c r="EO297" i="12"/>
  <c r="EO296" i="12"/>
  <c r="EO295" i="12"/>
  <c r="EQ294" i="12"/>
  <c r="EO293" i="12"/>
  <c r="EO292" i="12"/>
  <c r="EQ291" i="12"/>
  <c r="EO289" i="12"/>
  <c r="EO287" i="12"/>
  <c r="EO286" i="12"/>
  <c r="EQ285" i="12"/>
  <c r="EQ282" i="12"/>
  <c r="EO280" i="12"/>
  <c r="EQ279" i="12"/>
  <c r="EO278" i="12"/>
  <c r="EO275" i="12"/>
  <c r="EO274" i="12"/>
  <c r="EO273" i="12"/>
  <c r="EO272" i="12"/>
  <c r="EO271" i="12"/>
  <c r="EQ270" i="12"/>
  <c r="EO269" i="12"/>
  <c r="EO268" i="12"/>
  <c r="EO267" i="12"/>
  <c r="EO265" i="12"/>
  <c r="EO264" i="12"/>
  <c r="EO263" i="12"/>
  <c r="EO262" i="12"/>
  <c r="EQ261" i="12"/>
  <c r="EO260" i="12"/>
  <c r="EQ258" i="12"/>
  <c r="EO257" i="12"/>
  <c r="EO256" i="12"/>
  <c r="EO254" i="12"/>
  <c r="EO253" i="12"/>
  <c r="EQ252" i="12"/>
  <c r="EO250" i="12"/>
  <c r="EQ249" i="12"/>
  <c r="EO248" i="12"/>
  <c r="EO247" i="12"/>
  <c r="EQ246" i="12"/>
  <c r="EO244" i="12"/>
  <c r="EO242" i="12"/>
  <c r="EO241" i="12"/>
  <c r="EQ240" i="12"/>
  <c r="EO239" i="12"/>
  <c r="EO238" i="12"/>
  <c r="EQ237" i="12"/>
  <c r="EO232" i="12"/>
  <c r="EO231" i="12"/>
  <c r="EO230" i="12"/>
  <c r="EO229" i="12"/>
  <c r="EO228" i="12"/>
  <c r="EO226" i="12"/>
  <c r="EO224" i="12"/>
  <c r="EO223" i="12"/>
  <c r="EO222" i="12"/>
  <c r="EO221" i="12"/>
  <c r="EO220" i="12"/>
  <c r="EO217" i="12"/>
  <c r="EO216" i="12"/>
  <c r="EO215" i="12"/>
  <c r="EO214" i="12"/>
  <c r="EQ213" i="12"/>
  <c r="EO212" i="12"/>
  <c r="EO208" i="12"/>
  <c r="EQ207" i="12"/>
  <c r="EO203" i="12"/>
  <c r="EO202" i="12"/>
  <c r="EO196" i="12"/>
  <c r="EQ192" i="12"/>
  <c r="EO191" i="12"/>
  <c r="EO190" i="12"/>
  <c r="EO188" i="12"/>
  <c r="EO184" i="12"/>
  <c r="EO183" i="12"/>
  <c r="EO182" i="12"/>
  <c r="EO178" i="12"/>
  <c r="EO175" i="12"/>
  <c r="EO172" i="12"/>
  <c r="EO170" i="12"/>
  <c r="EO169" i="12"/>
  <c r="EQ168" i="12"/>
  <c r="EO166" i="12"/>
  <c r="EQ165" i="12"/>
  <c r="EO162" i="12"/>
  <c r="EO160" i="12"/>
  <c r="EQ159" i="12"/>
  <c r="EO158" i="12"/>
  <c r="EO157" i="12"/>
  <c r="EO156" i="12"/>
  <c r="EO154" i="12"/>
  <c r="EQ153" i="12"/>
  <c r="EQ150" i="12"/>
  <c r="EO149" i="12"/>
  <c r="EO148" i="12"/>
  <c r="EO145" i="12"/>
  <c r="EO144" i="12"/>
  <c r="EO143" i="12"/>
  <c r="EO142" i="12"/>
  <c r="EQ138" i="12"/>
  <c r="EO136" i="12"/>
  <c r="EQ135" i="12"/>
  <c r="EO132" i="12"/>
  <c r="EO131" i="12"/>
  <c r="EO130" i="12"/>
  <c r="EO129" i="12"/>
  <c r="EO124" i="12"/>
  <c r="EQ120" i="12"/>
  <c r="EO119" i="12"/>
  <c r="EO118" i="12"/>
  <c r="EQ117" i="12"/>
  <c r="EO116" i="12"/>
  <c r="EQ114" i="12"/>
  <c r="EO112" i="12"/>
  <c r="EO110" i="12"/>
  <c r="EQ108" i="12"/>
  <c r="EO106" i="12"/>
  <c r="EO103" i="12"/>
  <c r="EQ102" i="12"/>
  <c r="EO100" i="12"/>
  <c r="EO98" i="12"/>
  <c r="EO97" i="12"/>
  <c r="EO94" i="12"/>
  <c r="EO88" i="12"/>
  <c r="EQ87" i="12"/>
  <c r="EO86" i="12"/>
  <c r="EO85" i="12"/>
  <c r="EO84" i="12"/>
  <c r="EO82" i="12"/>
  <c r="EO76" i="12"/>
  <c r="EO75" i="12"/>
  <c r="EO72" i="12"/>
  <c r="EO71" i="12"/>
  <c r="EO70" i="12"/>
  <c r="EO69" i="12"/>
  <c r="EO63" i="12"/>
  <c r="EQ59" i="12"/>
  <c r="EO57" i="12"/>
  <c r="EQ56" i="12"/>
  <c r="EQ53" i="12"/>
  <c r="EO51" i="12"/>
  <c r="EQ47" i="12"/>
  <c r="EO45" i="12"/>
  <c r="EQ44" i="12"/>
  <c r="EQ41" i="12"/>
  <c r="EO39" i="12"/>
  <c r="EQ38" i="12"/>
  <c r="EQ35" i="12"/>
  <c r="EO33" i="12"/>
  <c r="EQ32" i="12"/>
  <c r="EO27" i="12"/>
  <c r="EQ26" i="12"/>
  <c r="EO21" i="12"/>
  <c r="EN15" i="12"/>
  <c r="ER15" i="12" s="1"/>
  <c r="EN9" i="12"/>
  <c r="ER9" i="12" s="1"/>
  <c r="EN457" i="12"/>
  <c r="ER457" i="12" s="1"/>
  <c r="EN451" i="12"/>
  <c r="EN439" i="12"/>
  <c r="ER439" i="12" s="1"/>
  <c r="EN385" i="12"/>
  <c r="EN379" i="12"/>
  <c r="EN367" i="12"/>
  <c r="EN313" i="12"/>
  <c r="EN307" i="12"/>
  <c r="EN295" i="12"/>
  <c r="EN241" i="12"/>
  <c r="EN235" i="12"/>
  <c r="EN223" i="12"/>
  <c r="ER223" i="12" s="1"/>
  <c r="EN169" i="12"/>
  <c r="ER169" i="12" s="1"/>
  <c r="EN163" i="12"/>
  <c r="ER163" i="12" s="1"/>
  <c r="EN151" i="12"/>
  <c r="EN97" i="12"/>
  <c r="ER97" i="12" s="1"/>
  <c r="EN91" i="12"/>
  <c r="ER91" i="12" s="1"/>
  <c r="EN78" i="12"/>
  <c r="EN496" i="12"/>
  <c r="EN490" i="12"/>
  <c r="ER490" i="12" s="1"/>
  <c r="EN478" i="12"/>
  <c r="ER478" i="12" s="1"/>
  <c r="EN424" i="12"/>
  <c r="ER424" i="12" s="1"/>
  <c r="EN418" i="12"/>
  <c r="ER418" i="12" s="1"/>
  <c r="EN406" i="12"/>
  <c r="ER406" i="12" s="1"/>
  <c r="EN352" i="12"/>
  <c r="ER352" i="12" s="1"/>
  <c r="EN346" i="12"/>
  <c r="EN334" i="12"/>
  <c r="EN280" i="12"/>
  <c r="ER280" i="12" s="1"/>
  <c r="EN274" i="12"/>
  <c r="ER274" i="12" s="1"/>
  <c r="EN262" i="12"/>
  <c r="EN208" i="12"/>
  <c r="EN202" i="12"/>
  <c r="EN190" i="12"/>
  <c r="ER190" i="12" s="1"/>
  <c r="EN136" i="12"/>
  <c r="ER136" i="12" s="1"/>
  <c r="EN130" i="12"/>
  <c r="EN118" i="12"/>
  <c r="EO500" i="12"/>
  <c r="DM502" i="12"/>
  <c r="DI503" i="12"/>
  <c r="EO503" i="12"/>
  <c r="DE368" i="12"/>
  <c r="DP292" i="12"/>
  <c r="DP125" i="12"/>
  <c r="DI97" i="12"/>
  <c r="DP49" i="12"/>
  <c r="EO240" i="12"/>
  <c r="EO249" i="12"/>
  <c r="EQ339" i="12"/>
  <c r="EQ375" i="12"/>
  <c r="EQ315" i="12"/>
  <c r="DM135" i="12"/>
  <c r="DM47" i="12"/>
  <c r="EQ492" i="12"/>
  <c r="EO492" i="12"/>
  <c r="EQ483" i="12"/>
  <c r="EO483" i="12"/>
  <c r="EQ450" i="12"/>
  <c r="EO450" i="12"/>
  <c r="EQ444" i="12"/>
  <c r="EO444" i="12"/>
  <c r="EO432" i="12"/>
  <c r="EQ432" i="12"/>
  <c r="EQ411" i="12"/>
  <c r="EO411" i="12"/>
  <c r="EQ387" i="12"/>
  <c r="EO387" i="12"/>
  <c r="EO378" i="12"/>
  <c r="EQ378" i="12"/>
  <c r="EO360" i="12"/>
  <c r="EQ360" i="12"/>
  <c r="EO345" i="12"/>
  <c r="EQ345" i="12"/>
  <c r="EO306" i="12"/>
  <c r="EQ306" i="12"/>
  <c r="EQ300" i="12"/>
  <c r="EO300" i="12"/>
  <c r="EQ288" i="12"/>
  <c r="EO288" i="12"/>
  <c r="EQ276" i="12"/>
  <c r="EO276" i="12"/>
  <c r="EO255" i="12"/>
  <c r="EQ255" i="12"/>
  <c r="EQ243" i="12"/>
  <c r="EO243" i="12"/>
  <c r="EQ234" i="12"/>
  <c r="EO234" i="12"/>
  <c r="EQ204" i="12"/>
  <c r="EO204" i="12"/>
  <c r="EQ201" i="12"/>
  <c r="EO201" i="12"/>
  <c r="EQ195" i="12"/>
  <c r="EO195" i="12"/>
  <c r="EQ171" i="12"/>
  <c r="EO171" i="12"/>
  <c r="EO123" i="12"/>
  <c r="EQ123" i="12"/>
  <c r="EO111" i="12"/>
  <c r="EQ111" i="12"/>
  <c r="EQ99" i="12"/>
  <c r="EO99" i="12"/>
  <c r="EQ90" i="12"/>
  <c r="EO90" i="12"/>
  <c r="DP141" i="12"/>
  <c r="DI138" i="12"/>
  <c r="DI137" i="12"/>
  <c r="DM136" i="12"/>
  <c r="DI135" i="12"/>
  <c r="DM134" i="12"/>
  <c r="DI119" i="12"/>
  <c r="DE112" i="12"/>
  <c r="DI110" i="12"/>
  <c r="DM109" i="12"/>
  <c r="DE109" i="12"/>
  <c r="DI108" i="12"/>
  <c r="EO414" i="12"/>
  <c r="EO447" i="12"/>
  <c r="EO480" i="12"/>
  <c r="EQ459" i="12"/>
  <c r="EQ327" i="12"/>
  <c r="DE92" i="12"/>
  <c r="DM123" i="12"/>
  <c r="DP98" i="12"/>
  <c r="DI75" i="12"/>
  <c r="DM59" i="12"/>
  <c r="DI36" i="12"/>
  <c r="DP97" i="12"/>
  <c r="DM62" i="12"/>
  <c r="DP40" i="12"/>
  <c r="DM121" i="12"/>
  <c r="DP118" i="12"/>
  <c r="EO366" i="12"/>
  <c r="EQ474" i="12"/>
  <c r="EO456" i="12"/>
  <c r="EO237" i="12"/>
  <c r="EO246" i="12"/>
  <c r="EO261" i="12"/>
  <c r="EO285" i="12"/>
  <c r="EO294" i="12"/>
  <c r="EO498" i="12"/>
  <c r="EQ426" i="12"/>
  <c r="EQ231" i="12"/>
  <c r="EQ267" i="12"/>
  <c r="DI88" i="12"/>
  <c r="DE73" i="12"/>
  <c r="DM71" i="12"/>
  <c r="DE64" i="12"/>
  <c r="DM154" i="12"/>
  <c r="EO465" i="12"/>
  <c r="EO270" i="12"/>
  <c r="EO303" i="12"/>
  <c r="EO336" i="12"/>
  <c r="EO393" i="12"/>
  <c r="EQ471" i="12"/>
  <c r="DI124" i="12"/>
  <c r="DP52" i="12"/>
  <c r="DI24" i="12"/>
  <c r="DM143" i="12"/>
  <c r="DE97" i="12"/>
  <c r="EO318" i="12"/>
  <c r="EO333" i="12"/>
  <c r="EO423" i="12"/>
  <c r="EO342" i="12"/>
  <c r="EQ489" i="12"/>
  <c r="EO213" i="12"/>
  <c r="EO279" i="12"/>
  <c r="DI48" i="12"/>
  <c r="DI99" i="12"/>
  <c r="EQ402" i="12"/>
  <c r="EO312" i="12"/>
  <c r="EO369" i="12"/>
  <c r="DE154" i="12"/>
  <c r="DP152" i="12"/>
  <c r="DM149" i="12"/>
  <c r="DI148" i="12"/>
  <c r="DE148" i="12"/>
  <c r="DP146" i="12"/>
  <c r="DE131" i="12"/>
  <c r="DE130" i="12"/>
  <c r="DP127" i="12"/>
  <c r="DM126" i="12"/>
  <c r="DM116" i="12"/>
  <c r="DE116" i="12"/>
  <c r="DE115" i="12"/>
  <c r="DP113" i="12"/>
  <c r="DI103" i="12"/>
  <c r="DE103" i="12"/>
  <c r="DI100" i="12"/>
  <c r="DI94" i="12"/>
  <c r="DE91" i="12"/>
  <c r="DP83" i="12"/>
  <c r="DM80" i="12"/>
  <c r="DI72" i="12"/>
  <c r="DE69" i="12"/>
  <c r="DP61" i="12"/>
  <c r="DM58" i="12"/>
  <c r="DM50" i="12"/>
  <c r="DE48" i="12"/>
  <c r="DE40" i="12"/>
  <c r="DP36" i="12"/>
  <c r="DM29" i="12"/>
  <c r="DI26" i="12"/>
  <c r="DE269" i="12"/>
  <c r="DM349" i="12"/>
  <c r="DP250" i="12"/>
  <c r="DP222" i="12"/>
  <c r="DP207" i="12"/>
  <c r="DM202" i="12"/>
  <c r="DP183" i="12"/>
  <c r="DP161" i="12"/>
  <c r="DP154" i="12"/>
  <c r="DP150" i="12"/>
  <c r="DI149" i="12"/>
  <c r="DP148" i="12"/>
  <c r="DM147" i="12"/>
  <c r="DE147" i="12"/>
  <c r="DP144" i="12"/>
  <c r="DE144" i="12"/>
  <c r="DE134" i="12"/>
  <c r="DE133" i="12"/>
  <c r="DE132" i="12"/>
  <c r="DI130" i="12"/>
  <c r="DP129" i="12"/>
  <c r="DE129" i="12"/>
  <c r="DM128" i="12"/>
  <c r="DI128" i="12"/>
  <c r="DP126" i="12"/>
  <c r="DI118" i="12"/>
  <c r="DE118" i="12"/>
  <c r="DP117" i="12"/>
  <c r="DI117" i="12"/>
  <c r="DE117" i="12"/>
  <c r="DP116" i="12"/>
  <c r="DI116" i="12"/>
  <c r="DP115" i="12"/>
  <c r="DM114" i="12"/>
  <c r="DE114" i="12"/>
  <c r="DP111" i="12"/>
  <c r="DE106" i="12"/>
  <c r="DI105" i="12"/>
  <c r="DP104" i="12"/>
  <c r="DE104" i="12"/>
  <c r="DM103" i="12"/>
  <c r="DP102" i="12"/>
  <c r="DI101" i="12"/>
  <c r="DE101" i="12"/>
  <c r="DM100" i="12"/>
  <c r="DE99" i="12"/>
  <c r="DM97" i="12"/>
  <c r="DP95" i="12"/>
  <c r="DP94" i="12"/>
  <c r="DM92" i="12"/>
  <c r="DP90" i="12"/>
  <c r="DI89" i="12"/>
  <c r="DE87" i="12"/>
  <c r="DE86" i="12"/>
  <c r="DM85" i="12"/>
  <c r="DM84" i="12"/>
  <c r="DP82" i="12"/>
  <c r="DI81" i="12"/>
  <c r="DM78" i="12"/>
  <c r="DE78" i="12"/>
  <c r="DI76" i="12"/>
  <c r="DM75" i="12"/>
  <c r="DE74" i="12"/>
  <c r="DP70" i="12"/>
  <c r="DE65" i="12"/>
  <c r="DM54" i="12"/>
  <c r="DE44" i="12"/>
  <c r="DM33" i="12"/>
  <c r="DI22" i="12"/>
  <c r="DE19" i="12"/>
  <c r="DI133" i="12"/>
  <c r="DI132" i="12"/>
  <c r="DP92" i="12"/>
  <c r="DM89" i="12"/>
  <c r="DI82" i="12"/>
  <c r="DM179" i="12"/>
  <c r="DI169" i="12"/>
  <c r="DP159" i="12"/>
  <c r="DI145" i="12"/>
  <c r="DE138" i="12"/>
  <c r="DM137" i="12"/>
  <c r="DE136" i="12"/>
  <c r="DE128" i="12"/>
  <c r="DI123" i="12"/>
  <c r="DI115" i="12"/>
  <c r="DP299" i="12"/>
  <c r="DM224" i="12"/>
  <c r="DP114" i="12"/>
  <c r="DE243" i="12"/>
  <c r="DM166" i="12"/>
  <c r="DM139" i="12"/>
  <c r="DM127" i="12"/>
  <c r="DP392" i="12"/>
  <c r="DI275" i="12"/>
  <c r="DP157" i="12"/>
  <c r="DI284" i="12"/>
  <c r="DM238" i="12"/>
  <c r="DM232" i="12"/>
  <c r="DM214" i="12"/>
  <c r="DM199" i="12"/>
  <c r="DE186" i="12"/>
  <c r="DE182" i="12"/>
  <c r="DP177" i="12"/>
  <c r="DI173" i="12"/>
  <c r="DI170" i="12"/>
  <c r="DI164" i="12"/>
  <c r="DM159" i="12"/>
  <c r="DM156" i="12"/>
  <c r="DP155" i="12"/>
  <c r="DI155" i="12"/>
  <c r="DM152" i="12"/>
  <c r="DE149" i="12"/>
  <c r="DM148" i="12"/>
  <c r="DP147" i="12"/>
  <c r="DI146" i="12"/>
  <c r="DE146" i="12"/>
  <c r="DP145" i="12"/>
  <c r="DE145" i="12"/>
  <c r="DE142" i="12"/>
  <c r="DI320" i="12"/>
  <c r="DM203" i="12"/>
  <c r="DP200" i="12"/>
  <c r="DE190" i="12"/>
  <c r="DI189" i="12"/>
  <c r="DP188" i="12"/>
  <c r="DI172" i="12"/>
  <c r="DI171" i="12"/>
  <c r="DM170" i="12"/>
  <c r="DM167" i="12"/>
  <c r="DM158" i="12"/>
  <c r="DE407" i="12"/>
  <c r="DM359" i="12"/>
  <c r="DP349" i="12"/>
  <c r="DP320" i="12"/>
  <c r="DM320" i="12"/>
  <c r="DM263" i="12"/>
  <c r="DP260" i="12"/>
  <c r="DI226" i="12"/>
  <c r="DE226" i="12"/>
  <c r="DI211" i="12"/>
  <c r="DM416" i="12"/>
  <c r="DP376" i="12"/>
  <c r="DP358" i="12"/>
  <c r="DM356" i="12"/>
  <c r="DE349" i="12"/>
  <c r="DE340" i="12"/>
  <c r="DE337" i="12"/>
  <c r="DI306" i="12"/>
  <c r="DE287" i="12"/>
  <c r="DI276" i="12"/>
  <c r="DM266" i="12"/>
  <c r="DM261" i="12"/>
  <c r="DI260" i="12"/>
  <c r="DM254" i="12"/>
  <c r="DP245" i="12"/>
  <c r="DM245" i="12"/>
  <c r="DI240" i="12"/>
  <c r="DI235" i="12"/>
  <c r="DM221" i="12"/>
  <c r="DI220" i="12"/>
  <c r="DI198" i="12"/>
  <c r="DI329" i="12"/>
  <c r="DE309" i="12"/>
  <c r="DP303" i="12"/>
  <c r="DM277" i="12"/>
  <c r="DM276" i="12"/>
  <c r="DE273" i="12"/>
  <c r="DE249" i="12"/>
  <c r="EQ505" i="12"/>
  <c r="DE422" i="12"/>
  <c r="DP419" i="12"/>
  <c r="DM402" i="12"/>
  <c r="DM381" i="12"/>
  <c r="DI370" i="12"/>
  <c r="DP359" i="12"/>
  <c r="DE353" i="12"/>
  <c r="DI352" i="12"/>
  <c r="DE305" i="12"/>
  <c r="DM288" i="12"/>
  <c r="EN509" i="12"/>
  <c r="DI314" i="12"/>
  <c r="DM281" i="12"/>
  <c r="DI256" i="12"/>
  <c r="DE241" i="12"/>
  <c r="DE240" i="12"/>
  <c r="DP219" i="12"/>
  <c r="DE215" i="12"/>
  <c r="DM212" i="12"/>
  <c r="DP204" i="12"/>
  <c r="DM204" i="12"/>
  <c r="DI203" i="12"/>
  <c r="DE202" i="12"/>
  <c r="DP201" i="12"/>
  <c r="DE195" i="12"/>
  <c r="DE194" i="12"/>
  <c r="DP193" i="12"/>
  <c r="DI193" i="12"/>
  <c r="DP192" i="12"/>
  <c r="DM189" i="12"/>
  <c r="DM187" i="12"/>
  <c r="DI185" i="12"/>
  <c r="DM177" i="12"/>
  <c r="DI177" i="12"/>
  <c r="DM175" i="12"/>
  <c r="DI174" i="12"/>
  <c r="DE174" i="12"/>
  <c r="DP173" i="12"/>
  <c r="DE173" i="12"/>
  <c r="DE171" i="12"/>
  <c r="DE170" i="12"/>
  <c r="DP168" i="12"/>
  <c r="DI168" i="12"/>
  <c r="DP165" i="12"/>
  <c r="DE163" i="12"/>
  <c r="DM162" i="12"/>
  <c r="DE162" i="12"/>
  <c r="DI160" i="12"/>
  <c r="DM293" i="12"/>
  <c r="DI288" i="12"/>
  <c r="DI241" i="12"/>
  <c r="DM233" i="12"/>
  <c r="DP228" i="12"/>
  <c r="DE223" i="12"/>
  <c r="DP214" i="12"/>
  <c r="DE203" i="12"/>
  <c r="DE453" i="12"/>
  <c r="DM391" i="12"/>
  <c r="DP387" i="12"/>
  <c r="DM382" i="12"/>
  <c r="DE381" i="12"/>
  <c r="DM373" i="12"/>
  <c r="DE372" i="12"/>
  <c r="DI347" i="12"/>
  <c r="DI341" i="12"/>
  <c r="DP330" i="12"/>
  <c r="DE320" i="12"/>
  <c r="DI317" i="12"/>
  <c r="DE306" i="12"/>
  <c r="DM305" i="12"/>
  <c r="DP294" i="12"/>
  <c r="DP290" i="12"/>
  <c r="DE283" i="12"/>
  <c r="DE278" i="12"/>
  <c r="DP272" i="12"/>
  <c r="DI267" i="12"/>
  <c r="DE267" i="12"/>
  <c r="DE265" i="12"/>
  <c r="DE264" i="12"/>
  <c r="DM253" i="12"/>
  <c r="DE248" i="12"/>
  <c r="DE335" i="12"/>
  <c r="DM306" i="12"/>
  <c r="DE184" i="12"/>
  <c r="DE181" i="12"/>
  <c r="DM161" i="12"/>
  <c r="DI159" i="12"/>
  <c r="DE396" i="12"/>
  <c r="DM315" i="12"/>
  <c r="DE298" i="12"/>
  <c r="DM280" i="12"/>
  <c r="DE279" i="12"/>
  <c r="DI268" i="12"/>
  <c r="DM267" i="12"/>
  <c r="DI261" i="12"/>
  <c r="DM260" i="12"/>
  <c r="DE255" i="12"/>
  <c r="DE252" i="12"/>
  <c r="DP248" i="12"/>
  <c r="DM247" i="12"/>
  <c r="DP242" i="12"/>
  <c r="DP241" i="12"/>
  <c r="DE239" i="12"/>
  <c r="DI234" i="12"/>
  <c r="DE230" i="12"/>
  <c r="DP229" i="12"/>
  <c r="DE229" i="12"/>
  <c r="DP227" i="12"/>
  <c r="DI227" i="12"/>
  <c r="DE221" i="12"/>
  <c r="DM217" i="12"/>
  <c r="DM213" i="12"/>
  <c r="DE210" i="12"/>
  <c r="DM209" i="12"/>
  <c r="DE209" i="12"/>
  <c r="DP208" i="12"/>
  <c r="DE206" i="12"/>
  <c r="DE205" i="12"/>
  <c r="DM201" i="12"/>
  <c r="DI200" i="12"/>
  <c r="DM198" i="12"/>
  <c r="DM193" i="12"/>
  <c r="DI191" i="12"/>
  <c r="DP190" i="12"/>
  <c r="DM185" i="12"/>
  <c r="DI184" i="12"/>
  <c r="DI183" i="12"/>
  <c r="DE180" i="12"/>
  <c r="DE179" i="12"/>
  <c r="DI175" i="12"/>
  <c r="DM172" i="12"/>
  <c r="DE172" i="12"/>
  <c r="DM164" i="12"/>
  <c r="DI163" i="12"/>
  <c r="DP162" i="12"/>
  <c r="DE158" i="12"/>
  <c r="DP156" i="12"/>
  <c r="DI125" i="12"/>
  <c r="DE124" i="12"/>
  <c r="DE122" i="12"/>
  <c r="DM115" i="12"/>
  <c r="DI114" i="12"/>
  <c r="DM112" i="12"/>
  <c r="DI112" i="12"/>
  <c r="DI111" i="12"/>
  <c r="DI109" i="12"/>
  <c r="DP105" i="12"/>
  <c r="DM104" i="12"/>
  <c r="DP103" i="12"/>
  <c r="DE102" i="12"/>
  <c r="DP101" i="12"/>
  <c r="DP99" i="12"/>
  <c r="DM99" i="12"/>
  <c r="DM96" i="12"/>
  <c r="DI96" i="12"/>
  <c r="DE94" i="12"/>
  <c r="DE90" i="12"/>
  <c r="DE504" i="12"/>
  <c r="DI152" i="12"/>
  <c r="DM145" i="12"/>
  <c r="DI144" i="12"/>
  <c r="DP143" i="12"/>
  <c r="DI143" i="12"/>
  <c r="DI141" i="12"/>
  <c r="DE141" i="12"/>
  <c r="DE140" i="12"/>
  <c r="DE135" i="12"/>
  <c r="DP133" i="12"/>
  <c r="DP132" i="12"/>
  <c r="DM132" i="12"/>
  <c r="DM131" i="12"/>
  <c r="DM130" i="12"/>
  <c r="DP128" i="12"/>
  <c r="DE123" i="12"/>
  <c r="DE121" i="12"/>
  <c r="DP120" i="12"/>
  <c r="DE119" i="12"/>
  <c r="DE111" i="12"/>
  <c r="DI98" i="12"/>
  <c r="DM88" i="12"/>
  <c r="DE77" i="12"/>
  <c r="DI67" i="12"/>
  <c r="DP64" i="12"/>
  <c r="DM57" i="12"/>
  <c r="DE55" i="12"/>
  <c r="DP51" i="12"/>
  <c r="DP47" i="12"/>
  <c r="DI45" i="12"/>
  <c r="DE43" i="12"/>
  <c r="DE42" i="12"/>
  <c r="DI38" i="12"/>
  <c r="DE38" i="12"/>
  <c r="DM35" i="12"/>
  <c r="DE34" i="12"/>
  <c r="DI32" i="12"/>
  <c r="DI29" i="12"/>
  <c r="DI28" i="12"/>
  <c r="DP25" i="12"/>
  <c r="DE25" i="12"/>
  <c r="DM22" i="12"/>
  <c r="DI20" i="12"/>
  <c r="DM18" i="12"/>
  <c r="DM74" i="12"/>
  <c r="DP410" i="12"/>
  <c r="DP398" i="12"/>
  <c r="DE395" i="12"/>
  <c r="DM363" i="12"/>
  <c r="DP356" i="12"/>
  <c r="DE341" i="12"/>
  <c r="DE326" i="12"/>
  <c r="DM150" i="12"/>
  <c r="DP137" i="12"/>
  <c r="DI127" i="12"/>
  <c r="DM117" i="12"/>
  <c r="DP107" i="12"/>
  <c r="DE98" i="12"/>
  <c r="DE95" i="12"/>
  <c r="DI85" i="12"/>
  <c r="EQ504" i="12"/>
  <c r="EN513" i="12"/>
  <c r="DM377" i="12"/>
  <c r="DE370" i="12"/>
  <c r="DE367" i="12"/>
  <c r="DE343" i="12"/>
  <c r="DE325" i="12"/>
  <c r="DM317" i="12"/>
  <c r="DE151" i="12"/>
  <c r="DE139" i="12"/>
  <c r="DI129" i="12"/>
  <c r="DM119" i="12"/>
  <c r="DP109" i="12"/>
  <c r="DM101" i="12"/>
  <c r="DP91" i="12"/>
  <c r="DE82" i="12"/>
  <c r="DI71" i="12"/>
  <c r="DM61" i="12"/>
  <c r="DE216" i="12"/>
  <c r="DM430" i="12"/>
  <c r="DM420" i="12"/>
  <c r="DP414" i="12"/>
  <c r="DI414" i="12"/>
  <c r="DI412" i="12"/>
  <c r="DE411" i="12"/>
  <c r="DP408" i="12"/>
  <c r="DP406" i="12"/>
  <c r="DM403" i="12"/>
  <c r="DP402" i="12"/>
  <c r="DP401" i="12"/>
  <c r="DP399" i="12"/>
  <c r="DE398" i="12"/>
  <c r="DP395" i="12"/>
  <c r="DP391" i="12"/>
  <c r="DE389" i="12"/>
  <c r="DM388" i="12"/>
  <c r="DE386" i="12"/>
  <c r="DE385" i="12"/>
  <c r="DP378" i="12"/>
  <c r="DE378" i="12"/>
  <c r="DM376" i="12"/>
  <c r="DE366" i="12"/>
  <c r="DP363" i="12"/>
  <c r="DE363" i="12"/>
  <c r="DE360" i="12"/>
  <c r="DE357" i="12"/>
  <c r="DI356" i="12"/>
  <c r="DI355" i="12"/>
  <c r="DP351" i="12"/>
  <c r="DP348" i="12"/>
  <c r="DE345" i="12"/>
  <c r="DP342" i="12"/>
  <c r="DM341" i="12"/>
  <c r="DP339" i="12"/>
  <c r="DM337" i="12"/>
  <c r="DE336" i="12"/>
  <c r="DM335" i="12"/>
  <c r="DP333" i="12"/>
  <c r="DP332" i="12"/>
  <c r="DI330" i="12"/>
  <c r="DE330" i="12"/>
  <c r="DE327" i="12"/>
  <c r="DM326" i="12"/>
  <c r="DI325" i="12"/>
  <c r="DE324" i="12"/>
  <c r="DM323" i="12"/>
  <c r="DI323" i="12"/>
  <c r="DE323" i="12"/>
  <c r="DM321" i="12"/>
  <c r="DE319" i="12"/>
  <c r="DE318" i="12"/>
  <c r="DM316" i="12"/>
  <c r="DE314" i="12"/>
  <c r="DE313" i="12"/>
  <c r="DM312" i="12"/>
  <c r="DM311" i="12"/>
  <c r="DI311" i="12"/>
  <c r="DM308" i="12"/>
  <c r="DE308" i="12"/>
  <c r="DM307" i="12"/>
  <c r="DM304" i="12"/>
  <c r="DM303" i="12"/>
  <c r="DM302" i="12"/>
  <c r="DI302" i="12"/>
  <c r="DI301" i="12"/>
  <c r="DM299" i="12"/>
  <c r="DP297" i="12"/>
  <c r="DE297" i="12"/>
  <c r="DM294" i="12"/>
  <c r="DI293" i="12"/>
  <c r="DE293" i="12"/>
  <c r="DM292" i="12"/>
  <c r="DE292" i="12"/>
  <c r="DE291" i="12"/>
  <c r="DE288" i="12"/>
  <c r="DP287" i="12"/>
  <c r="DP286" i="12"/>
  <c r="DE286" i="12"/>
  <c r="DE285" i="12"/>
  <c r="DE282" i="12"/>
  <c r="DP281" i="12"/>
  <c r="DP276" i="12"/>
  <c r="DP274" i="12"/>
  <c r="DM274" i="12"/>
  <c r="DI272" i="12"/>
  <c r="DM271" i="12"/>
  <c r="DE271" i="12"/>
  <c r="DP270" i="12"/>
  <c r="DM270" i="12"/>
  <c r="DE270" i="12"/>
  <c r="DM268" i="12"/>
  <c r="DP266" i="12"/>
  <c r="DE266" i="12"/>
  <c r="DM265" i="12"/>
  <c r="DI263" i="12"/>
  <c r="DE261" i="12"/>
  <c r="DM259" i="12"/>
  <c r="DE257" i="12"/>
  <c r="DP251" i="12"/>
  <c r="DP247" i="12"/>
  <c r="DI243" i="12"/>
  <c r="DP240" i="12"/>
  <c r="DE236" i="12"/>
  <c r="DE234" i="12"/>
  <c r="DE231" i="12"/>
  <c r="DE224" i="12"/>
  <c r="DI221" i="12"/>
  <c r="DM215" i="12"/>
  <c r="DE213" i="12"/>
  <c r="DE281" i="12"/>
  <c r="DE410" i="12"/>
  <c r="DI406" i="12"/>
  <c r="DP404" i="12"/>
  <c r="DP389" i="12"/>
  <c r="DI385" i="12"/>
  <c r="DM384" i="12"/>
  <c r="DM375" i="12"/>
  <c r="DM369" i="12"/>
  <c r="DI364" i="12"/>
  <c r="DM360" i="12"/>
  <c r="DM351" i="12"/>
  <c r="DP344" i="12"/>
  <c r="DM342" i="12"/>
  <c r="DM339" i="12"/>
  <c r="DE332" i="12"/>
  <c r="DM330" i="12"/>
  <c r="DM324" i="12"/>
  <c r="DP293" i="12"/>
  <c r="DM413" i="12"/>
  <c r="DI399" i="12"/>
  <c r="DE394" i="12"/>
  <c r="DI381" i="12"/>
  <c r="DM374" i="12"/>
  <c r="DE373" i="12"/>
  <c r="DI366" i="12"/>
  <c r="DP361" i="12"/>
  <c r="DM347" i="12"/>
  <c r="DP337" i="12"/>
  <c r="DE331" i="12"/>
  <c r="DM329" i="12"/>
  <c r="DE328" i="12"/>
  <c r="DI318" i="12"/>
  <c r="DI315" i="12"/>
  <c r="DE310" i="12"/>
  <c r="DE304" i="12"/>
  <c r="DM284" i="12"/>
  <c r="DP277" i="12"/>
  <c r="DI273" i="12"/>
  <c r="DP256" i="12"/>
  <c r="DM262" i="12"/>
  <c r="DE262" i="12"/>
  <c r="DP261" i="12"/>
  <c r="DI258" i="12"/>
  <c r="DE258" i="12"/>
  <c r="DP257" i="12"/>
  <c r="DI255" i="12"/>
  <c r="DI254" i="12"/>
  <c r="DI253" i="12"/>
  <c r="DP252" i="12"/>
  <c r="DI251" i="12"/>
  <c r="DE251" i="12"/>
  <c r="DM250" i="12"/>
  <c r="DE250" i="12"/>
  <c r="DP249" i="12"/>
  <c r="DE245" i="12"/>
  <c r="DM244" i="12"/>
  <c r="DE244" i="12"/>
  <c r="DP243" i="12"/>
  <c r="DM242" i="12"/>
  <c r="DI242" i="12"/>
  <c r="DM241" i="12"/>
  <c r="DP239" i="12"/>
  <c r="DM239" i="12"/>
  <c r="DI239" i="12"/>
  <c r="DI238" i="12"/>
  <c r="DI237" i="12"/>
  <c r="DM235" i="12"/>
  <c r="DM234" i="12"/>
  <c r="DI233" i="12"/>
  <c r="DI232" i="12"/>
  <c r="DE232" i="12"/>
  <c r="DP231" i="12"/>
  <c r="DM230" i="12"/>
  <c r="DI230" i="12"/>
  <c r="DM229" i="12"/>
  <c r="DE227" i="12"/>
  <c r="DP225" i="12"/>
  <c r="DM225" i="12"/>
  <c r="DI225" i="12"/>
  <c r="DE225" i="12"/>
  <c r="DP223" i="12"/>
  <c r="DM223" i="12"/>
  <c r="DI223" i="12"/>
  <c r="DE222" i="12"/>
  <c r="DP220" i="12"/>
  <c r="DM220" i="12"/>
  <c r="DE219" i="12"/>
  <c r="DE218" i="12"/>
  <c r="DP217" i="12"/>
  <c r="DI217" i="12"/>
  <c r="DI216" i="12"/>
  <c r="DP215" i="12"/>
  <c r="DP213" i="12"/>
  <c r="DI213" i="12"/>
  <c r="DI212" i="12"/>
  <c r="DE212" i="12"/>
  <c r="DP211" i="12"/>
  <c r="DM211" i="12"/>
  <c r="DP210" i="12"/>
  <c r="DM210" i="12"/>
  <c r="DI209" i="12"/>
  <c r="DI208" i="12"/>
  <c r="DP206" i="12"/>
  <c r="DM206" i="12"/>
  <c r="DM205" i="12"/>
  <c r="DE204" i="12"/>
  <c r="DI194" i="12"/>
  <c r="DE192" i="12"/>
  <c r="DM190" i="12"/>
  <c r="DM186" i="12"/>
  <c r="DP180" i="12"/>
  <c r="DI176" i="12"/>
  <c r="DP174" i="12"/>
  <c r="DM171" i="12"/>
  <c r="DM168" i="12"/>
  <c r="DI167" i="12"/>
  <c r="DE165" i="12"/>
  <c r="DM163" i="12"/>
  <c r="DI157" i="12"/>
  <c r="DI156" i="12"/>
  <c r="DE156" i="12"/>
  <c r="DI154" i="12"/>
  <c r="DP153" i="12"/>
  <c r="DI153" i="12"/>
  <c r="DP182" i="12"/>
  <c r="DI313" i="12"/>
  <c r="DE311" i="12"/>
  <c r="DE302" i="12"/>
  <c r="DM297" i="12"/>
  <c r="DE284" i="12"/>
  <c r="DI280" i="12"/>
  <c r="DE275" i="12"/>
  <c r="DI271" i="12"/>
  <c r="DM258" i="12"/>
  <c r="DP254" i="12"/>
  <c r="DM249" i="12"/>
  <c r="DP236" i="12"/>
  <c r="DP233" i="12"/>
  <c r="DI229" i="12"/>
  <c r="DM222" i="12"/>
  <c r="DM216" i="12"/>
  <c r="DI214" i="12"/>
  <c r="DI202" i="12"/>
  <c r="DI199" i="12"/>
  <c r="DM195" i="12"/>
  <c r="DI181" i="12"/>
  <c r="DI166" i="12"/>
  <c r="DI297" i="12"/>
  <c r="DP295" i="12"/>
  <c r="DI279" i="12"/>
  <c r="DE274" i="12"/>
  <c r="DM272" i="12"/>
  <c r="DI270" i="12"/>
  <c r="DP259" i="12"/>
  <c r="DE253" i="12"/>
  <c r="DI252" i="12"/>
  <c r="DI249" i="12"/>
  <c r="DP238" i="12"/>
  <c r="DI231" i="12"/>
  <c r="DE220" i="12"/>
  <c r="DE214" i="12"/>
  <c r="DE211" i="12"/>
  <c r="DE199" i="12"/>
  <c r="DM194" i="12"/>
  <c r="DE193" i="12"/>
  <c r="DM182" i="12"/>
  <c r="DI180" i="12"/>
  <c r="DE178" i="12"/>
  <c r="DE169" i="12"/>
  <c r="DE166" i="12"/>
  <c r="DP163" i="12"/>
  <c r="DP205" i="12"/>
  <c r="DI205" i="12"/>
  <c r="DI204" i="12"/>
  <c r="DE201" i="12"/>
  <c r="DM200" i="12"/>
  <c r="DE200" i="12"/>
  <c r="DE198" i="12"/>
  <c r="DP197" i="12"/>
  <c r="DE197" i="12"/>
  <c r="DI196" i="12"/>
  <c r="DP195" i="12"/>
  <c r="DI195" i="12"/>
  <c r="DP194" i="12"/>
  <c r="DM192" i="12"/>
  <c r="DM191" i="12"/>
  <c r="DI190" i="12"/>
  <c r="DP189" i="12"/>
  <c r="DM188" i="12"/>
  <c r="DP187" i="12"/>
  <c r="DI187" i="12"/>
  <c r="DI186" i="12"/>
  <c r="DP185" i="12"/>
  <c r="DE185" i="12"/>
  <c r="DP184" i="12"/>
  <c r="DM184" i="12"/>
  <c r="DE183" i="12"/>
  <c r="DM180" i="12"/>
  <c r="DP179" i="12"/>
  <c r="DP178" i="12"/>
  <c r="DP176" i="12"/>
  <c r="DM176" i="12"/>
  <c r="DE176" i="12"/>
  <c r="DP175" i="12"/>
  <c r="DE175" i="12"/>
  <c r="DM174" i="12"/>
  <c r="DP171" i="12"/>
  <c r="DP170" i="12"/>
  <c r="DP169" i="12"/>
  <c r="DM169" i="12"/>
  <c r="DE168" i="12"/>
  <c r="DP167" i="12"/>
  <c r="DP166" i="12"/>
  <c r="DM165" i="12"/>
  <c r="DI165" i="12"/>
  <c r="DE164" i="12"/>
  <c r="DI161" i="12"/>
  <c r="DE161" i="12"/>
  <c r="DP160" i="12"/>
  <c r="DM160" i="12"/>
  <c r="DE159" i="12"/>
  <c r="DP158" i="12"/>
  <c r="DE157" i="12"/>
  <c r="DM155" i="12"/>
  <c r="DE155" i="12"/>
  <c r="DM153" i="12"/>
  <c r="DP151" i="12"/>
  <c r="DM151" i="12"/>
  <c r="DI151" i="12"/>
  <c r="DE150" i="12"/>
  <c r="DP149" i="12"/>
  <c r="DI147" i="12"/>
  <c r="DM144" i="12"/>
  <c r="DP142" i="12"/>
  <c r="DM142" i="12"/>
  <c r="DM141" i="12"/>
  <c r="DP140" i="12"/>
  <c r="DI140" i="12"/>
  <c r="DP131" i="12"/>
  <c r="DI131" i="12"/>
  <c r="DI122" i="12"/>
  <c r="DI113" i="12"/>
  <c r="DI104" i="12"/>
  <c r="DP96" i="12"/>
  <c r="DP87" i="12"/>
  <c r="DP77" i="12"/>
  <c r="DP68" i="12"/>
  <c r="DP59" i="12"/>
  <c r="DE52" i="12"/>
  <c r="DP50" i="12"/>
  <c r="DP41" i="12"/>
  <c r="DP32" i="12"/>
  <c r="DP23" i="12"/>
  <c r="DE61" i="12"/>
  <c r="DI262" i="12"/>
  <c r="DI244" i="12"/>
  <c r="DP224" i="12"/>
  <c r="DM207" i="12"/>
  <c r="DP191" i="12"/>
  <c r="DI178" i="12"/>
  <c r="DP164" i="12"/>
  <c r="DE152" i="12"/>
  <c r="DI139" i="12"/>
  <c r="DM129" i="12"/>
  <c r="DM120" i="12"/>
  <c r="DM111" i="12"/>
  <c r="DM102" i="12"/>
  <c r="DE89" i="12"/>
  <c r="DE80" i="12"/>
  <c r="DE70" i="12"/>
  <c r="DP232" i="12"/>
  <c r="DI222" i="12"/>
  <c r="DP202" i="12"/>
  <c r="DE187" i="12"/>
  <c r="DM173" i="12"/>
  <c r="DI162" i="12"/>
  <c r="DI150" i="12"/>
  <c r="DP139" i="12"/>
  <c r="DP130" i="12"/>
  <c r="DP121" i="12"/>
  <c r="DP112" i="12"/>
  <c r="DI102" i="12"/>
  <c r="DI93" i="12"/>
  <c r="DI84" i="12"/>
  <c r="DI74" i="12"/>
  <c r="DI65" i="12"/>
  <c r="DI56" i="12"/>
  <c r="DI47" i="12"/>
  <c r="DE505" i="12"/>
  <c r="DM378" i="12"/>
  <c r="DP374" i="12"/>
  <c r="DM372" i="12"/>
  <c r="DM371" i="12"/>
  <c r="DM368" i="12"/>
  <c r="DP367" i="12"/>
  <c r="DP364" i="12"/>
  <c r="DI361" i="12"/>
  <c r="DI357" i="12"/>
  <c r="DE352" i="12"/>
  <c r="DP347" i="12"/>
  <c r="DE346" i="12"/>
  <c r="DE344" i="12"/>
  <c r="DI337" i="12"/>
  <c r="DP278" i="12"/>
  <c r="DI277" i="12"/>
  <c r="DE272" i="12"/>
  <c r="DP263" i="12"/>
  <c r="DI259" i="12"/>
  <c r="DI247" i="12"/>
  <c r="DP505" i="12"/>
  <c r="EO505" i="12"/>
  <c r="DE383" i="12"/>
  <c r="DE382" i="12"/>
  <c r="DE380" i="12"/>
  <c r="EN504" i="12"/>
  <c r="ER504" i="12" s="1"/>
  <c r="DP504" i="12"/>
  <c r="DM505" i="12"/>
  <c r="DE277" i="12"/>
  <c r="DP268" i="12"/>
  <c r="DI264" i="12"/>
  <c r="DM251" i="12"/>
  <c r="DP503" i="12"/>
  <c r="DI504" i="12"/>
  <c r="DI506" i="12"/>
  <c r="DE510" i="12"/>
  <c r="DP510" i="12"/>
  <c r="DI512" i="12"/>
  <c r="DM504" i="12"/>
  <c r="DI505" i="12"/>
  <c r="DE441" i="12"/>
  <c r="DP429" i="12"/>
  <c r="DI428" i="12"/>
  <c r="DI425" i="12"/>
  <c r="DE423" i="12"/>
  <c r="DM415" i="12"/>
  <c r="DE414" i="12"/>
  <c r="DI413" i="12"/>
  <c r="DM412" i="12"/>
  <c r="DP411" i="12"/>
  <c r="DI410" i="12"/>
  <c r="DM409" i="12"/>
  <c r="DE408" i="12"/>
  <c r="DI407" i="12"/>
  <c r="DM406" i="12"/>
  <c r="DP405" i="12"/>
  <c r="DE405" i="12"/>
  <c r="DI404" i="12"/>
  <c r="DE402" i="12"/>
  <c r="DI401" i="12"/>
  <c r="DM400" i="12"/>
  <c r="DE399" i="12"/>
  <c r="DI398" i="12"/>
  <c r="DM397" i="12"/>
  <c r="DP396" i="12"/>
  <c r="DI395" i="12"/>
  <c r="DM394" i="12"/>
  <c r="DP393" i="12"/>
  <c r="DE393" i="12"/>
  <c r="DI392" i="12"/>
  <c r="DP390" i="12"/>
  <c r="DE390" i="12"/>
  <c r="DI389" i="12"/>
  <c r="DE387" i="12"/>
  <c r="DI386" i="12"/>
  <c r="DM385" i="12"/>
  <c r="DP384" i="12"/>
  <c r="DE384" i="12"/>
  <c r="DP407" i="12"/>
  <c r="DI400" i="12"/>
  <c r="DI393" i="12"/>
  <c r="DI436" i="12"/>
  <c r="DE404" i="12"/>
  <c r="DE391" i="12"/>
  <c r="DM389" i="12"/>
  <c r="DM387" i="12"/>
  <c r="DP418" i="12"/>
  <c r="DP412" i="12"/>
  <c r="DI411" i="12"/>
  <c r="DE409" i="12"/>
  <c r="DI402" i="12"/>
  <c r="DM398" i="12"/>
  <c r="DE397" i="12"/>
  <c r="DI383" i="12"/>
  <c r="DP381" i="12"/>
  <c r="DI380" i="12"/>
  <c r="DM379" i="12"/>
  <c r="DI377" i="12"/>
  <c r="DP375" i="12"/>
  <c r="DE375" i="12"/>
  <c r="DI374" i="12"/>
  <c r="DP372" i="12"/>
  <c r="DI371" i="12"/>
  <c r="DM370" i="12"/>
  <c r="DP369" i="12"/>
  <c r="DE369" i="12"/>
  <c r="DI368" i="12"/>
  <c r="DM367" i="12"/>
  <c r="DP366" i="12"/>
  <c r="DI365" i="12"/>
  <c r="DM364" i="12"/>
  <c r="DI362" i="12"/>
  <c r="DM361" i="12"/>
  <c r="DP360" i="12"/>
  <c r="DI359" i="12"/>
  <c r="DM358" i="12"/>
  <c r="DP357" i="12"/>
  <c r="DM355" i="12"/>
  <c r="DP354" i="12"/>
  <c r="DE354" i="12"/>
  <c r="DI353" i="12"/>
  <c r="DM352" i="12"/>
  <c r="DE351" i="12"/>
  <c r="DI350" i="12"/>
  <c r="DE348" i="12"/>
  <c r="DM346" i="12"/>
  <c r="DP345" i="12"/>
  <c r="DI344" i="12"/>
  <c r="DM343" i="12"/>
  <c r="DE342" i="12"/>
  <c r="DM340" i="12"/>
  <c r="DE339" i="12"/>
  <c r="DI338" i="12"/>
  <c r="DP336" i="12"/>
  <c r="DI335" i="12"/>
  <c r="DM334" i="12"/>
  <c r="DE333" i="12"/>
  <c r="DI332" i="12"/>
  <c r="DM331" i="12"/>
  <c r="DM328" i="12"/>
  <c r="DP327" i="12"/>
  <c r="DI326" i="12"/>
  <c r="DM325" i="12"/>
  <c r="DP324" i="12"/>
  <c r="DM322" i="12"/>
  <c r="DP321" i="12"/>
  <c r="DE321" i="12"/>
  <c r="DM319" i="12"/>
  <c r="DP318" i="12"/>
  <c r="DP315" i="12"/>
  <c r="DE315" i="12"/>
  <c r="DM313" i="12"/>
  <c r="DP312" i="12"/>
  <c r="DE312" i="12"/>
  <c r="DM310" i="12"/>
  <c r="DP309" i="12"/>
  <c r="DI308" i="12"/>
  <c r="DP306" i="12"/>
  <c r="DI305" i="12"/>
  <c r="DE303" i="12"/>
  <c r="DM301" i="12"/>
  <c r="DP300" i="12"/>
  <c r="DE300" i="12"/>
  <c r="DI299" i="12"/>
  <c r="DM298" i="12"/>
  <c r="DI296" i="12"/>
  <c r="DM295" i="12"/>
  <c r="DE294" i="12"/>
  <c r="DP291" i="12"/>
  <c r="DI290" i="12"/>
  <c r="DM289" i="12"/>
  <c r="DP288" i="12"/>
  <c r="DI287" i="12"/>
  <c r="DM286" i="12"/>
  <c r="DP285" i="12"/>
  <c r="DM283" i="12"/>
  <c r="DP282" i="12"/>
  <c r="DI281" i="12"/>
  <c r="DP370" i="12"/>
  <c r="DM366" i="12"/>
  <c r="DM362" i="12"/>
  <c r="DM350" i="12"/>
  <c r="DI346" i="12"/>
  <c r="DM338" i="12"/>
  <c r="DM333" i="12"/>
  <c r="DI322" i="12"/>
  <c r="DE317" i="12"/>
  <c r="DI310" i="12"/>
  <c r="DI304" i="12"/>
  <c r="DE296" i="12"/>
  <c r="DI292" i="12"/>
  <c r="DE290" i="12"/>
  <c r="DM287" i="12"/>
  <c r="DP283" i="12"/>
  <c r="DI283" i="12"/>
  <c r="DP467" i="12"/>
  <c r="DI427" i="12"/>
  <c r="DE425" i="12"/>
  <c r="DI418" i="12"/>
  <c r="DM417" i="12"/>
  <c r="DE416" i="12"/>
  <c r="DI415" i="12"/>
  <c r="DM414" i="12"/>
  <c r="DP413" i="12"/>
  <c r="DE413" i="12"/>
  <c r="DM411" i="12"/>
  <c r="DI409" i="12"/>
  <c r="DM408" i="12"/>
  <c r="DM405" i="12"/>
  <c r="DI403" i="12"/>
  <c r="DE401" i="12"/>
  <c r="DM399" i="12"/>
  <c r="DI397" i="12"/>
  <c r="DM396" i="12"/>
  <c r="DI394" i="12"/>
  <c r="DM393" i="12"/>
  <c r="DE392" i="12"/>
  <c r="DI391" i="12"/>
  <c r="DM390" i="12"/>
  <c r="DI388" i="12"/>
  <c r="DE388" i="12"/>
  <c r="DP386" i="12"/>
  <c r="DP383" i="12"/>
  <c r="DI382" i="12"/>
  <c r="DP380" i="12"/>
  <c r="DI379" i="12"/>
  <c r="DE379" i="12"/>
  <c r="DP377" i="12"/>
  <c r="DE377" i="12"/>
  <c r="DE374" i="12"/>
  <c r="DI373" i="12"/>
  <c r="DP371" i="12"/>
  <c r="DE371" i="12"/>
  <c r="DP362" i="12"/>
  <c r="DE359" i="12"/>
  <c r="DI358" i="12"/>
  <c r="DE356" i="12"/>
  <c r="DP353" i="12"/>
  <c r="DE350" i="12"/>
  <c r="DE347" i="12"/>
  <c r="DI343" i="12"/>
  <c r="DP341" i="12"/>
  <c r="DP335" i="12"/>
  <c r="DI334" i="12"/>
  <c r="DI331" i="12"/>
  <c r="DI328" i="12"/>
  <c r="DP323" i="12"/>
  <c r="DP314" i="12"/>
  <c r="DP311" i="12"/>
  <c r="DP302" i="12"/>
  <c r="DI298" i="12"/>
  <c r="DM285" i="12"/>
  <c r="DP421" i="12"/>
  <c r="DE421" i="12"/>
  <c r="DM419" i="12"/>
  <c r="DI408" i="12"/>
  <c r="DM407" i="12"/>
  <c r="DI405" i="12"/>
  <c r="DP403" i="12"/>
  <c r="DE403" i="12"/>
  <c r="DI396" i="12"/>
  <c r="DM395" i="12"/>
  <c r="DP394" i="12"/>
  <c r="DM392" i="12"/>
  <c r="DP388" i="12"/>
  <c r="DP385" i="12"/>
  <c r="DI384" i="12"/>
  <c r="DI378" i="12"/>
  <c r="DE376" i="12"/>
  <c r="DI375" i="12"/>
  <c r="DM365" i="12"/>
  <c r="DI363" i="12"/>
  <c r="DE361" i="12"/>
  <c r="DI360" i="12"/>
  <c r="DE355" i="12"/>
  <c r="DI351" i="12"/>
  <c r="DI348" i="12"/>
  <c r="DP346" i="12"/>
  <c r="DP340" i="12"/>
  <c r="DI339" i="12"/>
  <c r="DI336" i="12"/>
  <c r="DM332" i="12"/>
  <c r="DP328" i="12"/>
  <c r="DI327" i="12"/>
  <c r="DE322" i="12"/>
  <c r="DP319" i="12"/>
  <c r="DE316" i="12"/>
  <c r="DP313" i="12"/>
  <c r="DI309" i="12"/>
  <c r="DE307" i="12"/>
  <c r="DI303" i="12"/>
  <c r="DE301" i="12"/>
  <c r="DM296" i="12"/>
  <c r="DI294" i="12"/>
  <c r="DM290" i="12"/>
  <c r="DI282" i="12"/>
  <c r="DI417" i="12"/>
  <c r="DM410" i="12"/>
  <c r="DE406" i="12"/>
  <c r="DP279" i="12"/>
  <c r="DI278" i="12"/>
  <c r="DE276" i="12"/>
  <c r="DP273" i="12"/>
  <c r="DI269" i="12"/>
  <c r="DP267" i="12"/>
  <c r="DI266" i="12"/>
  <c r="DP264" i="12"/>
  <c r="DP258" i="12"/>
  <c r="DI257" i="12"/>
  <c r="DM256" i="12"/>
  <c r="DP255" i="12"/>
  <c r="DI248" i="12"/>
  <c r="DP246" i="12"/>
  <c r="DE246" i="12"/>
  <c r="DI245" i="12"/>
  <c r="DP237" i="12"/>
  <c r="DE237" i="12"/>
  <c r="DI236" i="12"/>
  <c r="DP234" i="12"/>
  <c r="DE228" i="12"/>
  <c r="DM226" i="12"/>
  <c r="DI224" i="12"/>
  <c r="DI218" i="12"/>
  <c r="DP216" i="12"/>
  <c r="DI215" i="12"/>
  <c r="DM208" i="12"/>
  <c r="DE207" i="12"/>
  <c r="DI206" i="12"/>
  <c r="DP198" i="12"/>
  <c r="DI197" i="12"/>
  <c r="DM196" i="12"/>
  <c r="DE189" i="12"/>
  <c r="DI188" i="12"/>
  <c r="DP186" i="12"/>
  <c r="DI179" i="12"/>
  <c r="DM178" i="12"/>
  <c r="DE177" i="12"/>
  <c r="DE242" i="12"/>
  <c r="DM231" i="12"/>
  <c r="DP218" i="12"/>
  <c r="DI376" i="12"/>
  <c r="DP368" i="12"/>
  <c r="DI367" i="12"/>
  <c r="DP365" i="12"/>
  <c r="DE365" i="12"/>
  <c r="DE362" i="12"/>
  <c r="DM357" i="12"/>
  <c r="DM354" i="12"/>
  <c r="DP350" i="12"/>
  <c r="DI349" i="12"/>
  <c r="DM348" i="12"/>
  <c r="DM345" i="12"/>
  <c r="DI340" i="12"/>
  <c r="DP338" i="12"/>
  <c r="DE338" i="12"/>
  <c r="DM336" i="12"/>
  <c r="DP329" i="12"/>
  <c r="DE329" i="12"/>
  <c r="DM327" i="12"/>
  <c r="DP326" i="12"/>
  <c r="DI319" i="12"/>
  <c r="DM318" i="12"/>
  <c r="DP317" i="12"/>
  <c r="DI316" i="12"/>
  <c r="DM309" i="12"/>
  <c r="DP308" i="12"/>
  <c r="DI307" i="12"/>
  <c r="DP305" i="12"/>
  <c r="DM300" i="12"/>
  <c r="DE299" i="12"/>
  <c r="DP296" i="12"/>
  <c r="DI295" i="12"/>
  <c r="DM291" i="12"/>
  <c r="DI289" i="12"/>
  <c r="DI286" i="12"/>
  <c r="DP284" i="12"/>
  <c r="DM282" i="12"/>
  <c r="DM279" i="12"/>
  <c r="DP275" i="12"/>
  <c r="DI274" i="12"/>
  <c r="DI265" i="12"/>
  <c r="DE263" i="12"/>
  <c r="DE254" i="12"/>
  <c r="DM252" i="12"/>
  <c r="DM243" i="12"/>
  <c r="DE233" i="12"/>
  <c r="DE358" i="12"/>
  <c r="DM353" i="12"/>
  <c r="DI342" i="12"/>
  <c r="DI333" i="12"/>
  <c r="DP331" i="12"/>
  <c r="DI324" i="12"/>
  <c r="DP322" i="12"/>
  <c r="DI321" i="12"/>
  <c r="DM314" i="12"/>
  <c r="DI312" i="12"/>
  <c r="DP310" i="12"/>
  <c r="DP307" i="12"/>
  <c r="DP304" i="12"/>
  <c r="DP301" i="12"/>
  <c r="DI300" i="12"/>
  <c r="DP298" i="12"/>
  <c r="DE295" i="12"/>
  <c r="DI291" i="12"/>
  <c r="DP289" i="12"/>
  <c r="DE289" i="12"/>
  <c r="DI285" i="12"/>
  <c r="DP280" i="12"/>
  <c r="DE280" i="12"/>
  <c r="DM278" i="12"/>
  <c r="DM275" i="12"/>
  <c r="DP271" i="12"/>
  <c r="DM269" i="12"/>
  <c r="DE268" i="12"/>
  <c r="DP265" i="12"/>
  <c r="DP262" i="12"/>
  <c r="DE259" i="12"/>
  <c r="DM257" i="12"/>
  <c r="DE256" i="12"/>
  <c r="DP253" i="12"/>
  <c r="DM248" i="12"/>
  <c r="DE247" i="12"/>
  <c r="DI246" i="12"/>
  <c r="DP244" i="12"/>
  <c r="DE238" i="12"/>
  <c r="DE235" i="12"/>
  <c r="DM227" i="12"/>
  <c r="DM218" i="12"/>
  <c r="DE208" i="12"/>
  <c r="DP196" i="12"/>
  <c r="DM404" i="12"/>
  <c r="DM401" i="12"/>
  <c r="DP400" i="12"/>
  <c r="DE400" i="12"/>
  <c r="DP397" i="12"/>
  <c r="DI390" i="12"/>
  <c r="DI387" i="12"/>
  <c r="DM386" i="12"/>
  <c r="DM383" i="12"/>
  <c r="DP382" i="12"/>
  <c r="DP379" i="12"/>
  <c r="DI372" i="12"/>
  <c r="DI369" i="12"/>
  <c r="DP355" i="12"/>
  <c r="DI345" i="12"/>
  <c r="DE412" i="12"/>
  <c r="DM219" i="12"/>
  <c r="DP209" i="12"/>
  <c r="DM273" i="12"/>
  <c r="DP269" i="12"/>
  <c r="DM264" i="12"/>
  <c r="DE260" i="12"/>
  <c r="DM255" i="12"/>
  <c r="DI250" i="12"/>
  <c r="DM246" i="12"/>
  <c r="DM240" i="12"/>
  <c r="DM237" i="12"/>
  <c r="DP230" i="12"/>
  <c r="DM228" i="12"/>
  <c r="DM236" i="12"/>
  <c r="DP235" i="12"/>
  <c r="DI228" i="12"/>
  <c r="DP226" i="12"/>
  <c r="DI219" i="12"/>
  <c r="DE217" i="12"/>
  <c r="DI210" i="12"/>
  <c r="DI207" i="12"/>
  <c r="DI201" i="12"/>
  <c r="DM197" i="12"/>
  <c r="DI192" i="12"/>
  <c r="DM380" i="12"/>
  <c r="DP373" i="12"/>
  <c r="DE364" i="12"/>
  <c r="DI354" i="12"/>
  <c r="DP352" i="12"/>
  <c r="DM344" i="12"/>
  <c r="DP343" i="12"/>
  <c r="DP334" i="12"/>
  <c r="DE334" i="12"/>
  <c r="DP409" i="12"/>
  <c r="DP203" i="12"/>
  <c r="DP221" i="12"/>
  <c r="DP212" i="12"/>
  <c r="DP325" i="12"/>
  <c r="DP316" i="12"/>
  <c r="EO504" i="12"/>
  <c r="EN508" i="12"/>
  <c r="ER508" i="12" s="1"/>
  <c r="DE513" i="12"/>
  <c r="DP513" i="12"/>
  <c r="DP501" i="12"/>
  <c r="EN502" i="12"/>
  <c r="DM506" i="12"/>
  <c r="DI510" i="12"/>
  <c r="EN511" i="12"/>
  <c r="DM512" i="12"/>
  <c r="DE508" i="12"/>
  <c r="DP508" i="12"/>
  <c r="DI509" i="12"/>
  <c r="DE502" i="12"/>
  <c r="EN506" i="12"/>
  <c r="DM507" i="12"/>
  <c r="DE511" i="12"/>
  <c r="DP511" i="12"/>
  <c r="EN512" i="12"/>
  <c r="DI513" i="12"/>
  <c r="DE506" i="12"/>
  <c r="DP506" i="12"/>
  <c r="EN507" i="12"/>
  <c r="DM510" i="12"/>
  <c r="DE512" i="12"/>
  <c r="DP512" i="12"/>
  <c r="DI508" i="12"/>
  <c r="DM509" i="12"/>
  <c r="DE507" i="12"/>
  <c r="DP507" i="12"/>
  <c r="EN510" i="12"/>
  <c r="ER510" i="12" s="1"/>
  <c r="DI511" i="12"/>
  <c r="DM513" i="12"/>
  <c r="DM508" i="12"/>
  <c r="DE509" i="12"/>
  <c r="DP509" i="12"/>
  <c r="DI507" i="12"/>
  <c r="DM511" i="12"/>
  <c r="DI443" i="12"/>
  <c r="DI433" i="12"/>
  <c r="EQ513" i="12"/>
  <c r="EO513" i="12"/>
  <c r="DE450" i="12"/>
  <c r="DP437" i="12"/>
  <c r="DE432" i="12"/>
  <c r="DP428" i="12"/>
  <c r="DM426" i="12"/>
  <c r="DP423" i="12"/>
  <c r="DI461" i="12"/>
  <c r="DI445" i="12"/>
  <c r="DE440" i="12"/>
  <c r="DE434" i="12"/>
  <c r="DP431" i="12"/>
  <c r="DI455" i="12"/>
  <c r="DP447" i="12"/>
  <c r="DE443" i="12"/>
  <c r="DM438" i="12"/>
  <c r="DE435" i="12"/>
  <c r="EQ512" i="12"/>
  <c r="EO512" i="12"/>
  <c r="DP464" i="12"/>
  <c r="DE462" i="12"/>
  <c r="DP458" i="12"/>
  <c r="DP456" i="12"/>
  <c r="DM454" i="12"/>
  <c r="DM453" i="12"/>
  <c r="DE452" i="12"/>
  <c r="DI451" i="12"/>
  <c r="DP449" i="12"/>
  <c r="DM448" i="12"/>
  <c r="DP446" i="12"/>
  <c r="DI446" i="12"/>
  <c r="DM444" i="12"/>
  <c r="DP441" i="12"/>
  <c r="DM439" i="12"/>
  <c r="DM436" i="12"/>
  <c r="DI434" i="12"/>
  <c r="DP432" i="12"/>
  <c r="DE431" i="12"/>
  <c r="DM429" i="12"/>
  <c r="DM427" i="12"/>
  <c r="DE426" i="12"/>
  <c r="DI424" i="12"/>
  <c r="DP422" i="12"/>
  <c r="DI421" i="12"/>
  <c r="DI420" i="12"/>
  <c r="DE419" i="12"/>
  <c r="DE418" i="12"/>
  <c r="DP416" i="12"/>
  <c r="DP415" i="12"/>
  <c r="DE415" i="12"/>
  <c r="DM472" i="12"/>
  <c r="DI79" i="12"/>
  <c r="DE79" i="12"/>
  <c r="DE500" i="12"/>
  <c r="DE501" i="12"/>
  <c r="DE503" i="12"/>
  <c r="DM500" i="12"/>
  <c r="DM501" i="12"/>
  <c r="DI502" i="12"/>
  <c r="DP500" i="12"/>
  <c r="EN79" i="12"/>
  <c r="DE468" i="12"/>
  <c r="DM463" i="12"/>
  <c r="DP459" i="12"/>
  <c r="DM456" i="12"/>
  <c r="DI454" i="12"/>
  <c r="DI452" i="12"/>
  <c r="DP450" i="12"/>
  <c r="DE449" i="12"/>
  <c r="DM447" i="12"/>
  <c r="DM445" i="12"/>
  <c r="DE444" i="12"/>
  <c r="DI442" i="12"/>
  <c r="DP440" i="12"/>
  <c r="DP438" i="12"/>
  <c r="DI437" i="12"/>
  <c r="DM435" i="12"/>
  <c r="EQ510" i="12"/>
  <c r="EO510" i="12"/>
  <c r="EQ511" i="12"/>
  <c r="EO511" i="12"/>
  <c r="EQ19" i="12"/>
  <c r="EQ12" i="12"/>
  <c r="EO4" i="12"/>
  <c r="EN4" i="12"/>
  <c r="ER4" i="12" s="1"/>
  <c r="EQ509" i="12"/>
  <c r="EO509" i="12"/>
  <c r="EQ508" i="12"/>
  <c r="EO508" i="12"/>
  <c r="EQ27" i="12"/>
  <c r="EQ5" i="12"/>
  <c r="EQ8" i="12"/>
  <c r="EQ20" i="12"/>
  <c r="EQ14" i="12"/>
  <c r="EQ6" i="12"/>
  <c r="DI478" i="12"/>
  <c r="DP474" i="12"/>
  <c r="DE480" i="12"/>
  <c r="DE476" i="12"/>
  <c r="DE471" i="12"/>
  <c r="DP465" i="12"/>
  <c r="DI463" i="12"/>
  <c r="DI460" i="12"/>
  <c r="DE458" i="12"/>
  <c r="DP455" i="12"/>
  <c r="DP477" i="12"/>
  <c r="DI473" i="12"/>
  <c r="DE470" i="12"/>
  <c r="DM466" i="12"/>
  <c r="DI464" i="12"/>
  <c r="DM462" i="12"/>
  <c r="DE461" i="12"/>
  <c r="DE459" i="12"/>
  <c r="DM457" i="12"/>
  <c r="DE488" i="12"/>
  <c r="DE482" i="12"/>
  <c r="DI479" i="12"/>
  <c r="DP476" i="12"/>
  <c r="DM474" i="12"/>
  <c r="DM471" i="12"/>
  <c r="DI469" i="12"/>
  <c r="DE467" i="12"/>
  <c r="DM465" i="12"/>
  <c r="DM481" i="12"/>
  <c r="DM480" i="12"/>
  <c r="DE479" i="12"/>
  <c r="DE477" i="12"/>
  <c r="DM475" i="12"/>
  <c r="DP473" i="12"/>
  <c r="DI472" i="12"/>
  <c r="DI470" i="12"/>
  <c r="DP468" i="12"/>
  <c r="DM6" i="12"/>
  <c r="DE483" i="12"/>
  <c r="DM16" i="12"/>
  <c r="DE498" i="12"/>
  <c r="DM484" i="12"/>
  <c r="DP480" i="12"/>
  <c r="DM478" i="12"/>
  <c r="DI476" i="12"/>
  <c r="DE474" i="12"/>
  <c r="DP471" i="12"/>
  <c r="DM469" i="12"/>
  <c r="DI467" i="12"/>
  <c r="DE465" i="12"/>
  <c r="DP462" i="12"/>
  <c r="DM460" i="12"/>
  <c r="DI458" i="12"/>
  <c r="DE456" i="12"/>
  <c r="DP453" i="12"/>
  <c r="DM451" i="12"/>
  <c r="DI449" i="12"/>
  <c r="DE447" i="12"/>
  <c r="DP444" i="12"/>
  <c r="DM442" i="12"/>
  <c r="DI440" i="12"/>
  <c r="DE438" i="12"/>
  <c r="DP435" i="12"/>
  <c r="DM433" i="12"/>
  <c r="DI431" i="12"/>
  <c r="DE429" i="12"/>
  <c r="DP426" i="12"/>
  <c r="DM424" i="12"/>
  <c r="DI422" i="12"/>
  <c r="DI13" i="12"/>
  <c r="DI491" i="12"/>
  <c r="DI484" i="12"/>
  <c r="DP482" i="12"/>
  <c r="DP479" i="12"/>
  <c r="DM477" i="12"/>
  <c r="DI475" i="12"/>
  <c r="DE473" i="12"/>
  <c r="DP470" i="12"/>
  <c r="DM468" i="12"/>
  <c r="DI466" i="12"/>
  <c r="DE464" i="12"/>
  <c r="DP461" i="12"/>
  <c r="DM459" i="12"/>
  <c r="DI457" i="12"/>
  <c r="DE455" i="12"/>
  <c r="DP452" i="12"/>
  <c r="DM450" i="12"/>
  <c r="DI448" i="12"/>
  <c r="DE446" i="12"/>
  <c r="DP443" i="12"/>
  <c r="DM441" i="12"/>
  <c r="DI439" i="12"/>
  <c r="DE437" i="12"/>
  <c r="DP434" i="12"/>
  <c r="DM432" i="12"/>
  <c r="DI430" i="12"/>
  <c r="DE428" i="12"/>
  <c r="DP425" i="12"/>
  <c r="DM423" i="12"/>
  <c r="DM421" i="12"/>
  <c r="DP420" i="12"/>
  <c r="DE420" i="12"/>
  <c r="DI419" i="12"/>
  <c r="DM418" i="12"/>
  <c r="DP417" i="12"/>
  <c r="DE417" i="12"/>
  <c r="DI416" i="12"/>
  <c r="DP9" i="12"/>
  <c r="DP478" i="12"/>
  <c r="DE478" i="12"/>
  <c r="DI477" i="12"/>
  <c r="DE472" i="12"/>
  <c r="DE466" i="12"/>
  <c r="DI465" i="12"/>
  <c r="DM464" i="12"/>
  <c r="DP463" i="12"/>
  <c r="DE463" i="12"/>
  <c r="DI462" i="12"/>
  <c r="DM461" i="12"/>
  <c r="DP460" i="12"/>
  <c r="DE460" i="12"/>
  <c r="DI459" i="12"/>
  <c r="DI456" i="12"/>
  <c r="DM455" i="12"/>
  <c r="DP454" i="12"/>
  <c r="DI450" i="12"/>
  <c r="DM449" i="12"/>
  <c r="DP448" i="12"/>
  <c r="DI444" i="12"/>
  <c r="DM443" i="12"/>
  <c r="DP442" i="12"/>
  <c r="DE442" i="12"/>
  <c r="DM440" i="12"/>
  <c r="DE439" i="12"/>
  <c r="DI438" i="12"/>
  <c r="DM437" i="12"/>
  <c r="DP436" i="12"/>
  <c r="DE436" i="12"/>
  <c r="DI435" i="12"/>
  <c r="DM434" i="12"/>
  <c r="DE433" i="12"/>
  <c r="DI426" i="12"/>
  <c r="DM425" i="12"/>
  <c r="DP424" i="12"/>
  <c r="DE424" i="12"/>
  <c r="DI423" i="12"/>
  <c r="DM422" i="12"/>
  <c r="DI482" i="12"/>
  <c r="DI480" i="12"/>
  <c r="DM479" i="12"/>
  <c r="DM476" i="12"/>
  <c r="DP475" i="12"/>
  <c r="DE475" i="12"/>
  <c r="DI474" i="12"/>
  <c r="DM473" i="12"/>
  <c r="DP472" i="12"/>
  <c r="DI471" i="12"/>
  <c r="DM470" i="12"/>
  <c r="DP469" i="12"/>
  <c r="DE469" i="12"/>
  <c r="DI468" i="12"/>
  <c r="DM467" i="12"/>
  <c r="DP466" i="12"/>
  <c r="DM458" i="12"/>
  <c r="DP457" i="12"/>
  <c r="DE457" i="12"/>
  <c r="DE454" i="12"/>
  <c r="DI453" i="12"/>
  <c r="DM452" i="12"/>
  <c r="DP451" i="12"/>
  <c r="DE451" i="12"/>
  <c r="DE448" i="12"/>
  <c r="DI447" i="12"/>
  <c r="DM446" i="12"/>
  <c r="DP445" i="12"/>
  <c r="DE445" i="12"/>
  <c r="DI441" i="12"/>
  <c r="DP439" i="12"/>
  <c r="DP433" i="12"/>
  <c r="DI432" i="12"/>
  <c r="DM431" i="12"/>
  <c r="DP430" i="12"/>
  <c r="DE430" i="12"/>
  <c r="DI429" i="12"/>
  <c r="DM428" i="12"/>
  <c r="DP427" i="12"/>
  <c r="DE427" i="12"/>
  <c r="DP494" i="12"/>
  <c r="DP485" i="12"/>
  <c r="DM483" i="12"/>
  <c r="DI481" i="12"/>
  <c r="DM4" i="12"/>
  <c r="DI5" i="12"/>
  <c r="DI499" i="12"/>
  <c r="DE497" i="12"/>
  <c r="DP495" i="12"/>
  <c r="DM493" i="12"/>
  <c r="DM492" i="12"/>
  <c r="DI490" i="12"/>
  <c r="DE489" i="12"/>
  <c r="DP487" i="12"/>
  <c r="DP486" i="12"/>
  <c r="DI485" i="12"/>
  <c r="DE485" i="12"/>
  <c r="DP483" i="12"/>
  <c r="DM482" i="12"/>
  <c r="DP481" i="12"/>
  <c r="DE481" i="12"/>
  <c r="DE4" i="12"/>
  <c r="DP17" i="12"/>
  <c r="DE17" i="12"/>
  <c r="DI16" i="12"/>
  <c r="DM15" i="12"/>
  <c r="DP14" i="12"/>
  <c r="DE14" i="12"/>
  <c r="DM12" i="12"/>
  <c r="DP11" i="12"/>
  <c r="DE11" i="12"/>
  <c r="DI10" i="12"/>
  <c r="DM9" i="12"/>
  <c r="DP8" i="12"/>
  <c r="DE8" i="12"/>
  <c r="DI7" i="12"/>
  <c r="DI4" i="12"/>
  <c r="DI17" i="12"/>
  <c r="DP15" i="12"/>
  <c r="DE15" i="12"/>
  <c r="DI14" i="12"/>
  <c r="DM13" i="12"/>
  <c r="DP12" i="12"/>
  <c r="DE12" i="12"/>
  <c r="DI11" i="12"/>
  <c r="DM10" i="12"/>
  <c r="DE9" i="12"/>
  <c r="DI8" i="12"/>
  <c r="DM7" i="12"/>
  <c r="DP4" i="12"/>
  <c r="DM17" i="12"/>
  <c r="DP16" i="12"/>
  <c r="DE16" i="12"/>
  <c r="DI15" i="12"/>
  <c r="DM14" i="12"/>
  <c r="DP13" i="12"/>
  <c r="DE13" i="12"/>
  <c r="DI12" i="12"/>
  <c r="DM11" i="12"/>
  <c r="DP10" i="12"/>
  <c r="DE10" i="12"/>
  <c r="DI9" i="12"/>
  <c r="DM8" i="12"/>
  <c r="DP7" i="12"/>
  <c r="DI6" i="12"/>
  <c r="DE5" i="12"/>
  <c r="DE499" i="12"/>
  <c r="DM498" i="12"/>
  <c r="DM497" i="12"/>
  <c r="DI497" i="12"/>
  <c r="DM496" i="12"/>
  <c r="DM495" i="12"/>
  <c r="DE495" i="12"/>
  <c r="DP493" i="12"/>
  <c r="DI493" i="12"/>
  <c r="DP492" i="12"/>
  <c r="DI492" i="12"/>
  <c r="DP490" i="12"/>
  <c r="DP488" i="12"/>
  <c r="DM488" i="12"/>
  <c r="DM487" i="12"/>
  <c r="DI487" i="12"/>
  <c r="DE487" i="12"/>
  <c r="DM486" i="12"/>
  <c r="DI486" i="12"/>
  <c r="DE486" i="12"/>
  <c r="DM5" i="12"/>
  <c r="DP498" i="12"/>
  <c r="DP497" i="12"/>
  <c r="DP496" i="12"/>
  <c r="DI496" i="12"/>
  <c r="DI495" i="12"/>
  <c r="DI494" i="12"/>
  <c r="DE493" i="12"/>
  <c r="DM491" i="12"/>
  <c r="DE491" i="12"/>
  <c r="DM490" i="12"/>
  <c r="DE490" i="12"/>
  <c r="DM489" i="12"/>
  <c r="DI489" i="12"/>
  <c r="DI488" i="12"/>
  <c r="DE7" i="12"/>
  <c r="DP6" i="12"/>
  <c r="DE6" i="12"/>
  <c r="DP5" i="12"/>
  <c r="DP499" i="12"/>
  <c r="DM499" i="12"/>
  <c r="DI498" i="12"/>
  <c r="DE496" i="12"/>
  <c r="DM494" i="12"/>
  <c r="DE494" i="12"/>
  <c r="DE492" i="12"/>
  <c r="DP491" i="12"/>
  <c r="DP489" i="12"/>
  <c r="DM485" i="12"/>
  <c r="DP484" i="12"/>
  <c r="DE484" i="12"/>
  <c r="DI483" i="12"/>
  <c r="EQ506" i="12"/>
  <c r="EO506" i="12"/>
  <c r="EQ507" i="12"/>
  <c r="EO507" i="12"/>
  <c r="ER289" i="12" l="1"/>
  <c r="ER288" i="12"/>
  <c r="ER348" i="12"/>
  <c r="ER177" i="12"/>
  <c r="ER259" i="12"/>
  <c r="ER199" i="12"/>
  <c r="ER58" i="12"/>
  <c r="ER245" i="12"/>
  <c r="ER502" i="12"/>
  <c r="ER307" i="12"/>
  <c r="ER308" i="12"/>
  <c r="ER469" i="12"/>
  <c r="ER125" i="12"/>
  <c r="ER118" i="12"/>
  <c r="ER300" i="12"/>
  <c r="ER453" i="12"/>
  <c r="ER317" i="12"/>
  <c r="ER254" i="12"/>
  <c r="ER304" i="12"/>
  <c r="ER465" i="12"/>
  <c r="ER503" i="12"/>
  <c r="ER47" i="12"/>
  <c r="EP367" i="12"/>
  <c r="ER164" i="12"/>
  <c r="ER19" i="12"/>
  <c r="EP80" i="12"/>
  <c r="ER233" i="12"/>
  <c r="ER55" i="12"/>
  <c r="EP345" i="12"/>
  <c r="ER151" i="12"/>
  <c r="ER262" i="12"/>
  <c r="ER277" i="12"/>
  <c r="ER66" i="12"/>
  <c r="ER451" i="12"/>
  <c r="ER146" i="12"/>
  <c r="ER95" i="12"/>
  <c r="ER20" i="12"/>
  <c r="ER77" i="12"/>
  <c r="ER32" i="12"/>
  <c r="ER172" i="12"/>
  <c r="ER232" i="12"/>
  <c r="ER302" i="12"/>
  <c r="ER365" i="12"/>
  <c r="ER382" i="12"/>
  <c r="ER392" i="12"/>
  <c r="ER426" i="12"/>
  <c r="ER429" i="12"/>
  <c r="ER455" i="12"/>
  <c r="ER116" i="12"/>
  <c r="ER156" i="12"/>
  <c r="ER162" i="12"/>
  <c r="ER230" i="12"/>
  <c r="ER303" i="12"/>
  <c r="ER38" i="12"/>
  <c r="ER102" i="12"/>
  <c r="ER191" i="12"/>
  <c r="ER217" i="12"/>
  <c r="ER225" i="12"/>
  <c r="ER261" i="12"/>
  <c r="ER301" i="12"/>
  <c r="ER391" i="12"/>
  <c r="ER18" i="12"/>
  <c r="ER142" i="12"/>
  <c r="ER377" i="12"/>
  <c r="ER387" i="12"/>
  <c r="ER42" i="12"/>
  <c r="ER296" i="12"/>
  <c r="ER132" i="12"/>
  <c r="ER193" i="12"/>
  <c r="ER330" i="12"/>
  <c r="ER371" i="12"/>
  <c r="ER135" i="12"/>
  <c r="ER401" i="12"/>
  <c r="ER26" i="12"/>
  <c r="ER311" i="12"/>
  <c r="ER488" i="12"/>
  <c r="ER255" i="12"/>
  <c r="ER272" i="12"/>
  <c r="ER321" i="12"/>
  <c r="ER344" i="12"/>
  <c r="ER498" i="12"/>
  <c r="ER247" i="12"/>
  <c r="ER62" i="12"/>
  <c r="ER332" i="12"/>
  <c r="ER73" i="12"/>
  <c r="ER334" i="12"/>
  <c r="ER201" i="12"/>
  <c r="ER495" i="12"/>
  <c r="ER458" i="12"/>
  <c r="ER241" i="12"/>
  <c r="ER397" i="12"/>
  <c r="ER140" i="12"/>
  <c r="ER198" i="12"/>
  <c r="ER281" i="12"/>
  <c r="ER121" i="12"/>
  <c r="ER64" i="12"/>
  <c r="ER295" i="12"/>
  <c r="ER474" i="12"/>
  <c r="ER349" i="12"/>
  <c r="ER144" i="12"/>
  <c r="ER37" i="12"/>
  <c r="ER417" i="12"/>
  <c r="ER6" i="12"/>
  <c r="ER96" i="12"/>
  <c r="ER246" i="12"/>
  <c r="ER369" i="12"/>
  <c r="ER442" i="12"/>
  <c r="ER444" i="12"/>
  <c r="ER130" i="12"/>
  <c r="ER215" i="12"/>
  <c r="ER404" i="12"/>
  <c r="ER438" i="12"/>
  <c r="ER98" i="12"/>
  <c r="ER183" i="12"/>
  <c r="ER244" i="12"/>
  <c r="ER360" i="12"/>
  <c r="ER363" i="12"/>
  <c r="ER463" i="12"/>
  <c r="ER124" i="12"/>
  <c r="ER234" i="12"/>
  <c r="ER242" i="12"/>
  <c r="ER476" i="12"/>
  <c r="ER12" i="12"/>
  <c r="ER83" i="12"/>
  <c r="ER25" i="12"/>
  <c r="ER30" i="12"/>
  <c r="ER133" i="12"/>
  <c r="ER290" i="12"/>
  <c r="ER49" i="12"/>
  <c r="ER185" i="12"/>
  <c r="ER24" i="12"/>
  <c r="ER48" i="12"/>
  <c r="ER341" i="12"/>
  <c r="ER260" i="12"/>
  <c r="ER456" i="12"/>
  <c r="ER44" i="12"/>
  <c r="ER105" i="12"/>
  <c r="ER265" i="12"/>
  <c r="ER158" i="12"/>
  <c r="ER252" i="12"/>
  <c r="ER353" i="12"/>
  <c r="ER375" i="12"/>
  <c r="ER460" i="12"/>
  <c r="ER291" i="12"/>
  <c r="ER422" i="12"/>
  <c r="ER52" i="12"/>
  <c r="ER362" i="12"/>
  <c r="ER309" i="12"/>
  <c r="ER184" i="12"/>
  <c r="ER126" i="12"/>
  <c r="ER11" i="12"/>
  <c r="ER149" i="12"/>
  <c r="ER342" i="12"/>
  <c r="ER56" i="12"/>
  <c r="ER328" i="12"/>
  <c r="ER428" i="12"/>
  <c r="ER168" i="12"/>
  <c r="ER75" i="12"/>
  <c r="ER57" i="12"/>
  <c r="ER400" i="12"/>
  <c r="ER473" i="12"/>
  <c r="ER176" i="12"/>
  <c r="ER76" i="12"/>
  <c r="ER155" i="12"/>
  <c r="ER61" i="12"/>
  <c r="ER195" i="12"/>
  <c r="ER475" i="12"/>
  <c r="ER486" i="12"/>
  <c r="ER22" i="12"/>
  <c r="ER67" i="12"/>
  <c r="ER227" i="12"/>
  <c r="ER235" i="12"/>
  <c r="ER28" i="12"/>
  <c r="ER427" i="12"/>
  <c r="ER443" i="12"/>
  <c r="ER313" i="12"/>
  <c r="ER202" i="12"/>
  <c r="ER85" i="12"/>
  <c r="ER100" i="12"/>
  <c r="ER106" i="12"/>
  <c r="ER112" i="12"/>
  <c r="ER119" i="12"/>
  <c r="ER188" i="12"/>
  <c r="ER226" i="12"/>
  <c r="ER329" i="12"/>
  <c r="ER339" i="12"/>
  <c r="ER378" i="12"/>
  <c r="ER53" i="12"/>
  <c r="ER70" i="12"/>
  <c r="ER120" i="12"/>
  <c r="ER123" i="12"/>
  <c r="ER129" i="12"/>
  <c r="ER166" i="12"/>
  <c r="ER213" i="12"/>
  <c r="ER240" i="12"/>
  <c r="ER250" i="12"/>
  <c r="ER253" i="12"/>
  <c r="ER347" i="12"/>
  <c r="ER354" i="12"/>
  <c r="ER449" i="12"/>
  <c r="ER35" i="12"/>
  <c r="ER157" i="12"/>
  <c r="ER174" i="12"/>
  <c r="ER258" i="12"/>
  <c r="ER275" i="12"/>
  <c r="ER298" i="12"/>
  <c r="ER315" i="12"/>
  <c r="ER351" i="12"/>
  <c r="ER381" i="12"/>
  <c r="ER480" i="12"/>
  <c r="ER267" i="12"/>
  <c r="ER319" i="12"/>
  <c r="ER23" i="12"/>
  <c r="ER82" i="12"/>
  <c r="ER316" i="12"/>
  <c r="ER282" i="12"/>
  <c r="ER33" i="12"/>
  <c r="ER395" i="12"/>
  <c r="ER173" i="12"/>
  <c r="ER50" i="12"/>
  <c r="ER211" i="12"/>
  <c r="ER357" i="12"/>
  <c r="ER497" i="12"/>
  <c r="ER312" i="12"/>
  <c r="ER159" i="12"/>
  <c r="ER379" i="12"/>
  <c r="ER440" i="12"/>
  <c r="ER16" i="12"/>
  <c r="ER466" i="12"/>
  <c r="ER171" i="12"/>
  <c r="ER128" i="12"/>
  <c r="ER359" i="12"/>
  <c r="ER236" i="12"/>
  <c r="ER361" i="12"/>
  <c r="ER388" i="12"/>
  <c r="ER462" i="12"/>
  <c r="ER152" i="12"/>
  <c r="ER17" i="12"/>
  <c r="ER203" i="12"/>
  <c r="ER384" i="12"/>
  <c r="ER356" i="12"/>
  <c r="ER263" i="12"/>
  <c r="ER276" i="12"/>
  <c r="ER110" i="12"/>
  <c r="EP385" i="12"/>
  <c r="EP115" i="12"/>
  <c r="EP239" i="12"/>
  <c r="EP37" i="12"/>
  <c r="EP435" i="12"/>
  <c r="EP218" i="12"/>
  <c r="EP395" i="12"/>
  <c r="ER115" i="12"/>
  <c r="EP195" i="12"/>
  <c r="EP182" i="12"/>
  <c r="EP474" i="12"/>
  <c r="EP59" i="12"/>
  <c r="EP139" i="12"/>
  <c r="EP5" i="12"/>
  <c r="EP302" i="12"/>
  <c r="EP408" i="12"/>
  <c r="EP89" i="12"/>
  <c r="ER385" i="12"/>
  <c r="EP76" i="12"/>
  <c r="EP253" i="12"/>
  <c r="EP50" i="12"/>
  <c r="ER80" i="12"/>
  <c r="EP332" i="12"/>
  <c r="EP281" i="12"/>
  <c r="EP213" i="12"/>
  <c r="EP266" i="12"/>
  <c r="EP319" i="12"/>
  <c r="ER239" i="12"/>
  <c r="ER5" i="12"/>
  <c r="EP227" i="12"/>
  <c r="EP241" i="12"/>
  <c r="EP106" i="12"/>
  <c r="EP21" i="12"/>
  <c r="EP424" i="12"/>
  <c r="EP212" i="12"/>
  <c r="EP293" i="12"/>
  <c r="EP146" i="12"/>
  <c r="EP240" i="12"/>
  <c r="EP413" i="12"/>
  <c r="EP79" i="12"/>
  <c r="EP306" i="12"/>
  <c r="EP373" i="12"/>
  <c r="EP305" i="12"/>
  <c r="EP277" i="12"/>
  <c r="EP11" i="12"/>
  <c r="EP453" i="12"/>
  <c r="EP186" i="12"/>
  <c r="EP159" i="12"/>
  <c r="EP500" i="12"/>
  <c r="EP329" i="12"/>
  <c r="EP104" i="12"/>
  <c r="EP145" i="12"/>
  <c r="EP491" i="12"/>
  <c r="EP6" i="12"/>
  <c r="EP276" i="12"/>
  <c r="EP132" i="12"/>
  <c r="EP172" i="12"/>
  <c r="EP289" i="12"/>
  <c r="EP365" i="12"/>
  <c r="EP398" i="12"/>
  <c r="EP426" i="12"/>
  <c r="EP471" i="12"/>
  <c r="EP192" i="12"/>
  <c r="EP336" i="12"/>
  <c r="EP481" i="12"/>
  <c r="EP133" i="12"/>
  <c r="EP236" i="12"/>
  <c r="EP269" i="12"/>
  <c r="EP455" i="12"/>
  <c r="ER336" i="12"/>
  <c r="EP415" i="12"/>
  <c r="EP82" i="12"/>
  <c r="ER481" i="12"/>
  <c r="EP66" i="12"/>
  <c r="EP65" i="12"/>
  <c r="EP250" i="12"/>
  <c r="EP73" i="12"/>
  <c r="EP155" i="12"/>
  <c r="EP379" i="12"/>
  <c r="EP422" i="12"/>
  <c r="EP283" i="12"/>
  <c r="EP161" i="12"/>
  <c r="EP401" i="12"/>
  <c r="EP389" i="12"/>
  <c r="EP122" i="12"/>
  <c r="EP410" i="12"/>
  <c r="EP423" i="12"/>
  <c r="ER104" i="12"/>
  <c r="EP396" i="12"/>
  <c r="EP19" i="12"/>
  <c r="ER65" i="12"/>
  <c r="EP457" i="12"/>
  <c r="EP169" i="12"/>
  <c r="EP196" i="12"/>
  <c r="EP46" i="12"/>
  <c r="EP436" i="12"/>
  <c r="EP375" i="12"/>
  <c r="EP63" i="12"/>
  <c r="EP129" i="12"/>
  <c r="EP170" i="12"/>
  <c r="EP237" i="12"/>
  <c r="EP116" i="12"/>
  <c r="EP487" i="12"/>
  <c r="EP249" i="12"/>
  <c r="EP103" i="12"/>
  <c r="EP130" i="12"/>
  <c r="EP158" i="12"/>
  <c r="EP352" i="12"/>
  <c r="EP93" i="12"/>
  <c r="EP22" i="12"/>
  <c r="EP60" i="12"/>
  <c r="EP290" i="12"/>
  <c r="EP55" i="12"/>
  <c r="EP23" i="12"/>
  <c r="EP69" i="12"/>
  <c r="EP339" i="12"/>
  <c r="EP353" i="12"/>
  <c r="EP326" i="12"/>
  <c r="EP42" i="12"/>
  <c r="EP100" i="12"/>
  <c r="EP143" i="12"/>
  <c r="EP370" i="12"/>
  <c r="EP463" i="12"/>
  <c r="EP31" i="12"/>
  <c r="EP91" i="12"/>
  <c r="EP85" i="12"/>
  <c r="EP125" i="12"/>
  <c r="EP484" i="12"/>
  <c r="EP419" i="12"/>
  <c r="EP274" i="12"/>
  <c r="EP312" i="12"/>
  <c r="EP432" i="12"/>
  <c r="EP286" i="12"/>
  <c r="EP259" i="12"/>
  <c r="EP299" i="12"/>
  <c r="EP498" i="12"/>
  <c r="EP392" i="12"/>
  <c r="EP232" i="12"/>
  <c r="EP142" i="12"/>
  <c r="EP263" i="12"/>
  <c r="EP448" i="12"/>
  <c r="EP32" i="12"/>
  <c r="EP168" i="12"/>
  <c r="EP184" i="12"/>
  <c r="EP267" i="12"/>
  <c r="EP307" i="12"/>
  <c r="EP315" i="12"/>
  <c r="EP452" i="12"/>
  <c r="EP211" i="12"/>
  <c r="EP304" i="12"/>
  <c r="EP102" i="12"/>
  <c r="EP183" i="12"/>
  <c r="EP475" i="12"/>
  <c r="EP488" i="12"/>
  <c r="EP141" i="12"/>
  <c r="EP94" i="12"/>
  <c r="EP229" i="12"/>
  <c r="EP468" i="12"/>
  <c r="EP15" i="12"/>
  <c r="EP153" i="12"/>
  <c r="EP340" i="12"/>
  <c r="EP107" i="12"/>
  <c r="EP209" i="12"/>
  <c r="EP185" i="12"/>
  <c r="EP349" i="12"/>
  <c r="EP39" i="12"/>
  <c r="EP118" i="12"/>
  <c r="EP386" i="12"/>
  <c r="EP429" i="12"/>
  <c r="EP135" i="12"/>
  <c r="EP301" i="12"/>
  <c r="EP407" i="12"/>
  <c r="EP173" i="12"/>
  <c r="EP25" i="12"/>
  <c r="EP109" i="12"/>
  <c r="EP28" i="12"/>
  <c r="EP58" i="12"/>
  <c r="EP233" i="12"/>
  <c r="EP56" i="12"/>
  <c r="EP446" i="12"/>
  <c r="EP247" i="12"/>
  <c r="EP486" i="12"/>
  <c r="EP47" i="12"/>
  <c r="ER407" i="12"/>
  <c r="EP434" i="12"/>
  <c r="EP221" i="12"/>
  <c r="EP280" i="12"/>
  <c r="EP220" i="12"/>
  <c r="EP72" i="12"/>
  <c r="ER153" i="12"/>
  <c r="EP207" i="12"/>
  <c r="EP44" i="12"/>
  <c r="EP206" i="12"/>
  <c r="EP140" i="12"/>
  <c r="EP180" i="12"/>
  <c r="EP30" i="12"/>
  <c r="EP88" i="12"/>
  <c r="EP97" i="12"/>
  <c r="EP194" i="12"/>
  <c r="EP154" i="12"/>
  <c r="EP126" i="12"/>
  <c r="EP433" i="12"/>
  <c r="EP355" i="12"/>
  <c r="ER31" i="12"/>
  <c r="EP70" i="12"/>
  <c r="EP501" i="12"/>
  <c r="EP275" i="12"/>
  <c r="EP114" i="12"/>
  <c r="EP127" i="12"/>
  <c r="EP87" i="12"/>
  <c r="EP368" i="12"/>
  <c r="EP248" i="12"/>
  <c r="EP179" i="12"/>
  <c r="EP439" i="12"/>
  <c r="EP460" i="12"/>
  <c r="EP421" i="12"/>
  <c r="EP193" i="12"/>
  <c r="EP327" i="12"/>
  <c r="EP393" i="12"/>
  <c r="EP300" i="12"/>
  <c r="EP461" i="12"/>
  <c r="EP499" i="12"/>
  <c r="EP279" i="12"/>
  <c r="EP330" i="12"/>
  <c r="EP343" i="12"/>
  <c r="EP359" i="12"/>
  <c r="EP466" i="12"/>
  <c r="EP479" i="12"/>
  <c r="EP62" i="12"/>
  <c r="EP477" i="12"/>
  <c r="EP210" i="12"/>
  <c r="EP369" i="12"/>
  <c r="EP261" i="12"/>
  <c r="EP243" i="12"/>
  <c r="EP148" i="12"/>
  <c r="EP316" i="12"/>
  <c r="EP175" i="12"/>
  <c r="EP45" i="12"/>
  <c r="EP447" i="12"/>
  <c r="EP57" i="12"/>
  <c r="EP86" i="12"/>
  <c r="EP288" i="12"/>
  <c r="EP473" i="12"/>
  <c r="EP14" i="12"/>
  <c r="EP416" i="12"/>
  <c r="EP382" i="12"/>
  <c r="EP360" i="12"/>
  <c r="EP320" i="12"/>
  <c r="EP347" i="12"/>
  <c r="EP440" i="12"/>
  <c r="EP7" i="12"/>
  <c r="EP310" i="12"/>
  <c r="EP270" i="12"/>
  <c r="EP53" i="12"/>
  <c r="EP26" i="12"/>
  <c r="EP166" i="12"/>
  <c r="EP420" i="12"/>
  <c r="EP165" i="12"/>
  <c r="EP251" i="12"/>
  <c r="EP427" i="12"/>
  <c r="EP199" i="12"/>
  <c r="EP17" i="12"/>
  <c r="EP117" i="12"/>
  <c r="EP291" i="12"/>
  <c r="EP358" i="12"/>
  <c r="EP476" i="12"/>
  <c r="EP489" i="12"/>
  <c r="EP34" i="12"/>
  <c r="EP342" i="12"/>
  <c r="EP303" i="12"/>
  <c r="EP202" i="12"/>
  <c r="EP222" i="12"/>
  <c r="EP256" i="12"/>
  <c r="EP287" i="12"/>
  <c r="EP334" i="12"/>
  <c r="EP394" i="12"/>
  <c r="EP409" i="12"/>
  <c r="EP354" i="12"/>
  <c r="EP13" i="12"/>
  <c r="EP10" i="12"/>
  <c r="EP494" i="12"/>
  <c r="EP152" i="12"/>
  <c r="EP255" i="12"/>
  <c r="EP131" i="12"/>
  <c r="EP51" i="12"/>
  <c r="EP108" i="12"/>
  <c r="EP160" i="12"/>
  <c r="EP214" i="12"/>
  <c r="EP268" i="12"/>
  <c r="EP374" i="12"/>
  <c r="EP454" i="12"/>
  <c r="EP317" i="12"/>
  <c r="EP8" i="12"/>
  <c r="EP43" i="12"/>
  <c r="EP128" i="12"/>
  <c r="EP198" i="12"/>
  <c r="EP235" i="12"/>
  <c r="EP356" i="12"/>
  <c r="EP397" i="12"/>
  <c r="EP151" i="12"/>
  <c r="EP325" i="12"/>
  <c r="EP78" i="12"/>
  <c r="EP462" i="12"/>
  <c r="EP181" i="12"/>
  <c r="ER51" i="12"/>
  <c r="EP75" i="12"/>
  <c r="EP36" i="12"/>
  <c r="EP380" i="12"/>
  <c r="EP147" i="12"/>
  <c r="EP294" i="12"/>
  <c r="EP190" i="12"/>
  <c r="ER325" i="12"/>
  <c r="ER8" i="12"/>
  <c r="ER374" i="12"/>
  <c r="EP282" i="12"/>
  <c r="EP64" i="12"/>
  <c r="EP478" i="12"/>
  <c r="EP371" i="12"/>
  <c r="EP450" i="12"/>
  <c r="EP335" i="12"/>
  <c r="EP38" i="12"/>
  <c r="EP308" i="12"/>
  <c r="ER489" i="12"/>
  <c r="ER34" i="12"/>
  <c r="EP437" i="12"/>
  <c r="EP61" i="12"/>
  <c r="EP9" i="12"/>
  <c r="EP295" i="12"/>
  <c r="EP225" i="12"/>
  <c r="EP105" i="12"/>
  <c r="EP406" i="12"/>
  <c r="EP384" i="12"/>
  <c r="EP187" i="12"/>
  <c r="ER160" i="12"/>
  <c r="EP425" i="12"/>
  <c r="EP321" i="12"/>
  <c r="ER358" i="12"/>
  <c r="EP428" i="12"/>
  <c r="EP121" i="12"/>
  <c r="ER117" i="12"/>
  <c r="ER214" i="12"/>
  <c r="ER251" i="12"/>
  <c r="EP278" i="12"/>
  <c r="EP441" i="12"/>
  <c r="ER454" i="12"/>
  <c r="ER147" i="12"/>
  <c r="EP228" i="12"/>
  <c r="EP265" i="12"/>
  <c r="ER108" i="12"/>
  <c r="EP493" i="12"/>
  <c r="EP331" i="12"/>
  <c r="EP467" i="12"/>
  <c r="EP171" i="12"/>
  <c r="EP400" i="12"/>
  <c r="EP362" i="12"/>
  <c r="EP52" i="12"/>
  <c r="EP92" i="12"/>
  <c r="EP414" i="12"/>
  <c r="EP348" i="12"/>
  <c r="EP238" i="12"/>
  <c r="EP505" i="12"/>
  <c r="EP344" i="12"/>
  <c r="EP200" i="12"/>
  <c r="EP411" i="12"/>
  <c r="EP174" i="12"/>
  <c r="EP254" i="12"/>
  <c r="EP197" i="12"/>
  <c r="ER294" i="12"/>
  <c r="EP223" i="12"/>
  <c r="ER268" i="12"/>
  <c r="EP480" i="12"/>
  <c r="EP134" i="12"/>
  <c r="EP361" i="12"/>
  <c r="EP24" i="12"/>
  <c r="EP258" i="12"/>
  <c r="EP262" i="12"/>
  <c r="EP18" i="12"/>
  <c r="ER78" i="12"/>
  <c r="EP351" i="12"/>
  <c r="EP41" i="12"/>
  <c r="EP138" i="12"/>
  <c r="EP150" i="12"/>
  <c r="EP208" i="12"/>
  <c r="EP246" i="12"/>
  <c r="EP201" i="12"/>
  <c r="EP387" i="12"/>
  <c r="EP492" i="12"/>
  <c r="EP178" i="12"/>
  <c r="EP445" i="12"/>
  <c r="EP459" i="12"/>
  <c r="EP219" i="12"/>
  <c r="EP96" i="12"/>
  <c r="EP81" i="12"/>
  <c r="EP164" i="12"/>
  <c r="EP333" i="12"/>
  <c r="EP465" i="12"/>
  <c r="EP378" i="12"/>
  <c r="EP496" i="12"/>
  <c r="EP112" i="12"/>
  <c r="EP156" i="12"/>
  <c r="EP224" i="12"/>
  <c r="EP242" i="12"/>
  <c r="EP272" i="12"/>
  <c r="EP309" i="12"/>
  <c r="EP322" i="12"/>
  <c r="EP399" i="12"/>
  <c r="EP412" i="12"/>
  <c r="EP442" i="12"/>
  <c r="EP472" i="12"/>
  <c r="EP485" i="12"/>
  <c r="EP77" i="12"/>
  <c r="EP438" i="12"/>
  <c r="EP74" i="12"/>
  <c r="EP405" i="12"/>
  <c r="EP252" i="12"/>
  <c r="EP12" i="12"/>
  <c r="EP284" i="12"/>
  <c r="EP390" i="12"/>
  <c r="EP482" i="12"/>
  <c r="EP167" i="12"/>
  <c r="EP318" i="12"/>
  <c r="EP90" i="12"/>
  <c r="EP33" i="12"/>
  <c r="EP136" i="12"/>
  <c r="EP157" i="12"/>
  <c r="EP226" i="12"/>
  <c r="EP260" i="12"/>
  <c r="EP273" i="12"/>
  <c r="EP292" i="12"/>
  <c r="EP383" i="12"/>
  <c r="EP35" i="12"/>
  <c r="EP271" i="12"/>
  <c r="EP338" i="12"/>
  <c r="EP95" i="12"/>
  <c r="EP205" i="12"/>
  <c r="EP20" i="12"/>
  <c r="EP113" i="12"/>
  <c r="EP366" i="12"/>
  <c r="EP189" i="12"/>
  <c r="EP216" i="12"/>
  <c r="EP402" i="12"/>
  <c r="EP48" i="12"/>
  <c r="EP49" i="12"/>
  <c r="EP101" i="12"/>
  <c r="ER284" i="12"/>
  <c r="EP363" i="12"/>
  <c r="EP458" i="12"/>
  <c r="EP203" i="12"/>
  <c r="EP444" i="12"/>
  <c r="EP297" i="12"/>
  <c r="ER482" i="12"/>
  <c r="ER189" i="12"/>
  <c r="EP350" i="12"/>
  <c r="EP83" i="12"/>
  <c r="EP456" i="12"/>
  <c r="EP244" i="12"/>
  <c r="ER390" i="12"/>
  <c r="ER338" i="12"/>
  <c r="ER208" i="12"/>
  <c r="EP68" i="12"/>
  <c r="EP111" i="12"/>
  <c r="EP443" i="12"/>
  <c r="EP40" i="12"/>
  <c r="EP495" i="12"/>
  <c r="EP376" i="12"/>
  <c r="EP123" i="12"/>
  <c r="EP245" i="12"/>
  <c r="ER402" i="12"/>
  <c r="EP337" i="12"/>
  <c r="EP230" i="12"/>
  <c r="EP191" i="12"/>
  <c r="EP430" i="12"/>
  <c r="EP470" i="12"/>
  <c r="ER367" i="12"/>
  <c r="EP84" i="12"/>
  <c r="EP16" i="12"/>
  <c r="EP313" i="12"/>
  <c r="EP149" i="12"/>
  <c r="EP110" i="12"/>
  <c r="EP497" i="12"/>
  <c r="EP469" i="12"/>
  <c r="EP483" i="12"/>
  <c r="EP324" i="12"/>
  <c r="ER496" i="12"/>
  <c r="EP391" i="12"/>
  <c r="EP54" i="12"/>
  <c r="EP503" i="12"/>
  <c r="EP431" i="12"/>
  <c r="EP377" i="12"/>
  <c r="EP67" i="12"/>
  <c r="EP217" i="12"/>
  <c r="EP99" i="12"/>
  <c r="EP285" i="12"/>
  <c r="EP204" i="12"/>
  <c r="EP298" i="12"/>
  <c r="ER271" i="12"/>
  <c r="EP323" i="12"/>
  <c r="ER216" i="12"/>
  <c r="EP176" i="12"/>
  <c r="EP403" i="12"/>
  <c r="EP177" i="12"/>
  <c r="EP417" i="12"/>
  <c r="EP124" i="12"/>
  <c r="EP364" i="12"/>
  <c r="EP311" i="12"/>
  <c r="EP257" i="12"/>
  <c r="EP137" i="12"/>
  <c r="EP27" i="12"/>
  <c r="EP98" i="12"/>
  <c r="EP162" i="12"/>
  <c r="EP404" i="12"/>
  <c r="EP314" i="12"/>
  <c r="EP381" i="12"/>
  <c r="EP71" i="12"/>
  <c r="EP119" i="12"/>
  <c r="EP144" i="12"/>
  <c r="EP188" i="12"/>
  <c r="EP215" i="12"/>
  <c r="EP231" i="12"/>
  <c r="EP264" i="12"/>
  <c r="EP296" i="12"/>
  <c r="EP328" i="12"/>
  <c r="EP341" i="12"/>
  <c r="EP357" i="12"/>
  <c r="EP372" i="12"/>
  <c r="EP449" i="12"/>
  <c r="EP464" i="12"/>
  <c r="EP120" i="12"/>
  <c r="EP346" i="12"/>
  <c r="EP388" i="12"/>
  <c r="EP234" i="12"/>
  <c r="EP418" i="12"/>
  <c r="EP490" i="12"/>
  <c r="EP451" i="12"/>
  <c r="ER346" i="12"/>
  <c r="EP29" i="12"/>
  <c r="EP163" i="12"/>
  <c r="EP508" i="12"/>
  <c r="EP502" i="12"/>
  <c r="EP510" i="12"/>
  <c r="EP504" i="12"/>
  <c r="ER79" i="12"/>
  <c r="EP513" i="12"/>
  <c r="ER513" i="12"/>
  <c r="ER512" i="12"/>
  <c r="EP512" i="12"/>
  <c r="EP4" i="12"/>
  <c r="ER511" i="12"/>
  <c r="EP511" i="12"/>
  <c r="ER509" i="12"/>
  <c r="EP509" i="12"/>
  <c r="ER507" i="12"/>
  <c r="EP507" i="12"/>
  <c r="ER506" i="12"/>
  <c r="EP506" i="12"/>
  <c r="AR603" i="3" a="1"/>
  <c r="AR603" i="3" s="1"/>
  <c r="AP322" i="3" a="1"/>
  <c r="AP322" i="3" s="1"/>
  <c r="AP813" i="3" a="1"/>
  <c r="AP813" i="3" s="1"/>
  <c r="AR1051" i="3" a="1"/>
  <c r="AR1051" i="3" s="1"/>
  <c r="AR1001" i="3" a="1"/>
  <c r="AR1001" i="3" s="1"/>
  <c r="AR927" i="3" a="1"/>
  <c r="AR927" i="3" s="1"/>
  <c r="AR1037" i="3" a="1"/>
  <c r="AR1037" i="3" s="1"/>
  <c r="AP403" i="3" a="1"/>
  <c r="AP403" i="3" s="1"/>
  <c r="AP69" i="3" a="1"/>
  <c r="AP69" i="3" s="1"/>
  <c r="AR881" i="3" a="1"/>
  <c r="AR881" i="3" s="1"/>
  <c r="AR582" i="3" a="1"/>
  <c r="AR582" i="3" s="1"/>
  <c r="AR201" i="3" a="1"/>
  <c r="AR201" i="3" s="1"/>
  <c r="AP1186" i="3" a="1"/>
  <c r="AP1186" i="3" s="1"/>
  <c r="AP524" i="3" a="1"/>
  <c r="AP524" i="3" s="1"/>
  <c r="AR939" i="3" a="1"/>
  <c r="AR939" i="3" s="1"/>
  <c r="AR657" i="3" a="1"/>
  <c r="AR657" i="3" s="1"/>
  <c r="AP1224" i="3" a="1"/>
  <c r="AP1224" i="3" s="1"/>
  <c r="AP1100" i="3" a="1"/>
  <c r="AP1100" i="3" s="1"/>
  <c r="AP350" i="3" a="1"/>
  <c r="AP350" i="3" s="1"/>
  <c r="AP548" i="3" a="1"/>
  <c r="AP548" i="3" s="1"/>
  <c r="AP407" i="3" a="1"/>
  <c r="AP407" i="3" s="1"/>
  <c r="AR353" i="3" a="1"/>
  <c r="AR353" i="3" s="1"/>
  <c r="AR843" i="3" a="1"/>
  <c r="AR843" i="3" s="1"/>
  <c r="AP384" i="3" a="1"/>
  <c r="AP384" i="3" s="1"/>
  <c r="AR783" i="3" a="1"/>
  <c r="AR783" i="3" s="1"/>
  <c r="AP603" i="3" a="1"/>
  <c r="AP603" i="3" s="1"/>
  <c r="AP627" i="3" a="1"/>
  <c r="AP627" i="3" s="1"/>
  <c r="AR409" i="3" a="1"/>
  <c r="AR409" i="3" s="1"/>
  <c r="AR1180" i="3" a="1"/>
  <c r="AR1180" i="3" s="1"/>
  <c r="AR638" i="3" a="1"/>
  <c r="AR638" i="3" s="1"/>
  <c r="AR354" i="3" a="1"/>
  <c r="AR354" i="3" s="1"/>
  <c r="AR1039" i="3" a="1"/>
  <c r="AR1039" i="3" s="1"/>
  <c r="AP1177" i="3" a="1"/>
  <c r="AP1177" i="3" s="1"/>
  <c r="AP1009" i="3" a="1"/>
  <c r="AP1009" i="3" s="1"/>
  <c r="AR1074" i="3" a="1"/>
  <c r="AR1074" i="3" s="1"/>
  <c r="AP767" i="3" a="1"/>
  <c r="AP767" i="3" s="1"/>
  <c r="AR1149" i="3" a="1"/>
  <c r="AR1149" i="3" s="1"/>
  <c r="AP401" i="3" a="1"/>
  <c r="AP401" i="3" s="1"/>
  <c r="AR387" i="3" a="1"/>
  <c r="AR387" i="3" s="1"/>
  <c r="AR876" i="3" a="1"/>
  <c r="AR876" i="3" s="1"/>
  <c r="AP1007" i="3" a="1"/>
  <c r="AP1007" i="3" s="1"/>
  <c r="AR786" i="3" a="1"/>
  <c r="AR786" i="3" s="1"/>
  <c r="AP626" i="3" a="1"/>
  <c r="AP626" i="3" s="1"/>
  <c r="AR873" i="3" a="1"/>
  <c r="AR873" i="3" s="1"/>
  <c r="AP285" i="3" a="1"/>
  <c r="AP285" i="3" s="1"/>
  <c r="AP313" i="3" a="1"/>
  <c r="AP313" i="3" s="1"/>
  <c r="AP410" i="3" a="1"/>
  <c r="AP410" i="3" s="1"/>
  <c r="AP945" i="3" a="1"/>
  <c r="AP945" i="3" s="1"/>
  <c r="AR985" i="3" a="1"/>
  <c r="AR985" i="3" s="1"/>
  <c r="AR1103" i="3" a="1"/>
  <c r="AR1103" i="3" s="1"/>
  <c r="AR899" i="3" a="1"/>
  <c r="AR899" i="3" s="1"/>
  <c r="AP1102" i="3" a="1"/>
  <c r="AP1102" i="3" s="1"/>
  <c r="AR313" i="3" a="1"/>
  <c r="AR313" i="3" s="1"/>
  <c r="AP619" i="3" a="1"/>
  <c r="AP619" i="3" s="1"/>
  <c r="AP799" i="3" a="1"/>
  <c r="AP799" i="3" s="1"/>
  <c r="AR729" i="3" a="1"/>
  <c r="AR729" i="3" s="1"/>
  <c r="AR1086" i="3" a="1"/>
  <c r="AR1086" i="3" s="1"/>
  <c r="AR418" i="3" a="1"/>
  <c r="AR418" i="3" s="1"/>
  <c r="AR558" i="3" a="1"/>
  <c r="AR558" i="3" s="1"/>
  <c r="AP625" i="3" a="1"/>
  <c r="AP625" i="3" s="1"/>
  <c r="AR599" i="3" a="1"/>
  <c r="AR599" i="3" s="1"/>
  <c r="AP742" i="3" a="1"/>
  <c r="AP742" i="3" s="1"/>
  <c r="AP1210" i="3" a="1"/>
  <c r="AP1210" i="3" s="1"/>
  <c r="AR1226" i="3" a="1"/>
  <c r="AR1226" i="3" s="1"/>
  <c r="AR626" i="3" a="1"/>
  <c r="AR626" i="3" s="1"/>
  <c r="AR85" i="3" a="1"/>
  <c r="AR85" i="3" s="1"/>
  <c r="AR392" i="3" a="1"/>
  <c r="AR392" i="3" s="1"/>
  <c r="AP804" i="3" a="1"/>
  <c r="AP804" i="3" s="1"/>
  <c r="AP713" i="3" a="1"/>
  <c r="AP713" i="3" s="1"/>
  <c r="AR1179" i="3" a="1"/>
  <c r="AR1179" i="3" s="1"/>
  <c r="AP819" i="3" a="1"/>
  <c r="AP819" i="3" s="1"/>
  <c r="AP596" i="3" a="1"/>
  <c r="AP596" i="3" s="1"/>
  <c r="AP697" i="3" a="1"/>
  <c r="AP697" i="3" s="1"/>
  <c r="AR807" i="3" a="1"/>
  <c r="AR807" i="3" s="1"/>
  <c r="AR817" i="3" a="1"/>
  <c r="AR817" i="3" s="1"/>
  <c r="AP559" i="3" a="1"/>
  <c r="AP559" i="3" s="1"/>
  <c r="AP621" i="3" a="1"/>
  <c r="AP621" i="3" s="1"/>
  <c r="AR849" i="3" a="1"/>
  <c r="AR849" i="3" s="1"/>
  <c r="AP391" i="3" a="1"/>
  <c r="AP391" i="3" s="1"/>
  <c r="AP986" i="3" a="1"/>
  <c r="AP986" i="3" s="1"/>
  <c r="AP393" i="3" a="1"/>
  <c r="AP393" i="3" s="1"/>
  <c r="AP1182" i="3" a="1"/>
  <c r="AP1182" i="3" s="1"/>
  <c r="AP820" i="3" a="1"/>
  <c r="AP820" i="3" s="1"/>
  <c r="AR319" i="3" a="1"/>
  <c r="AR319" i="3" s="1"/>
  <c r="AR963" i="3" a="1"/>
  <c r="AR963" i="3" s="1"/>
  <c r="AR604" i="3" a="1"/>
  <c r="AR604" i="3" s="1"/>
  <c r="AR1041" i="3" a="1"/>
  <c r="AR1041" i="3" s="1"/>
  <c r="AP599" i="3" a="1"/>
  <c r="AP599" i="3" s="1"/>
  <c r="AP600" i="3" a="1"/>
  <c r="AP600" i="3" s="1"/>
  <c r="AR923" i="3" a="1"/>
  <c r="AR923" i="3" s="1"/>
  <c r="AR632" i="3" a="1"/>
  <c r="AR632" i="3" s="1"/>
  <c r="AR299" i="3" a="1"/>
  <c r="AR299" i="3" s="1"/>
  <c r="AR748" i="3" a="1"/>
  <c r="AR748" i="3" s="1"/>
  <c r="AP606" i="3" a="1"/>
  <c r="AP606" i="3" s="1"/>
  <c r="AR1232" i="3" a="1"/>
  <c r="AR1232" i="3" s="1"/>
  <c r="AR204" i="3" a="1"/>
  <c r="AR204" i="3" s="1"/>
  <c r="AR310" i="3" a="1"/>
  <c r="AR310" i="3" s="1"/>
  <c r="AP418" i="3" a="1"/>
  <c r="AP418" i="3" s="1"/>
  <c r="AR324" i="3" a="1"/>
  <c r="AR324" i="3" s="1"/>
  <c r="AP618" i="3" a="1"/>
  <c r="AP618" i="3" s="1"/>
  <c r="AR1065" i="3" a="1"/>
  <c r="AR1065" i="3" s="1"/>
  <c r="AP1083" i="3" a="1"/>
  <c r="AP1083" i="3" s="1"/>
  <c r="AP1114" i="3" a="1"/>
  <c r="AP1114" i="3" s="1"/>
  <c r="AP77" i="3" a="1"/>
  <c r="AP77" i="3" s="1"/>
  <c r="AP796" i="3" a="1"/>
  <c r="AP796" i="3" s="1"/>
  <c r="AR609" i="3" a="1"/>
  <c r="AR609" i="3" s="1"/>
  <c r="AP972" i="3" a="1"/>
  <c r="AP972" i="3" s="1"/>
  <c r="AP949" i="3" a="1"/>
  <c r="AP949" i="3" s="1"/>
  <c r="AP347" i="3" a="1"/>
  <c r="AP347" i="3" s="1"/>
  <c r="AP630" i="3" a="1"/>
  <c r="AP630" i="3" s="1"/>
  <c r="AR999" i="3" a="1"/>
  <c r="AR999" i="3" s="1"/>
  <c r="AP983" i="3" a="1"/>
  <c r="AP983" i="3" s="1"/>
  <c r="AR293" i="3" a="1"/>
  <c r="AR293" i="3" s="1"/>
  <c r="AP790" i="3" a="1"/>
  <c r="AP790" i="3" s="1"/>
  <c r="AP787" i="3" a="1"/>
  <c r="AP787" i="3" s="1"/>
  <c r="AR764" i="3" a="1"/>
  <c r="AR764" i="3" s="1"/>
  <c r="AR344" i="3" a="1"/>
  <c r="AR344" i="3" s="1"/>
  <c r="AR968" i="3" a="1"/>
  <c r="AR968" i="3" s="1"/>
  <c r="AP339" i="3" a="1"/>
  <c r="AP339" i="3" s="1"/>
  <c r="AP516" i="3" a="1"/>
  <c r="AP516" i="3" s="1"/>
  <c r="AR311" i="3" a="1"/>
  <c r="AR311" i="3" s="1"/>
  <c r="AP584" i="3" a="1"/>
  <c r="AP584" i="3" s="1"/>
  <c r="AR36" i="3" a="1"/>
  <c r="AR36" i="3" s="1"/>
  <c r="AR844" i="3" a="1"/>
  <c r="AR844" i="3" s="1"/>
  <c r="AR352" i="3" a="1"/>
  <c r="AR352" i="3" s="1"/>
  <c r="AP611" i="3" a="1"/>
  <c r="AP611" i="3" s="1"/>
  <c r="AR630" i="3" a="1"/>
  <c r="AR630" i="3" s="1"/>
  <c r="AR68" i="3" a="1"/>
  <c r="AR68" i="3" s="1"/>
  <c r="AP1081" i="3" a="1"/>
  <c r="AP1081" i="3" s="1"/>
  <c r="AP396" i="3" a="1"/>
  <c r="AP396" i="3" s="1"/>
  <c r="AP1197" i="3" a="1"/>
  <c r="AP1197" i="3" s="1"/>
  <c r="AP709" i="3" a="1"/>
  <c r="AP709" i="3" s="1"/>
  <c r="AP585" i="3" a="1"/>
  <c r="AP585" i="3" s="1"/>
  <c r="AR411" i="3" a="1"/>
  <c r="AR411" i="3" s="1"/>
  <c r="AP1204" i="3" a="1"/>
  <c r="AP1204" i="3" s="1"/>
  <c r="AP631" i="3" a="1"/>
  <c r="AP631" i="3" s="1"/>
  <c r="AP402" i="3" a="1"/>
  <c r="AP402" i="3" s="1"/>
  <c r="AR559" i="3" a="1"/>
  <c r="AR559" i="3" s="1"/>
  <c r="AP82" i="3" a="1"/>
  <c r="AP82" i="3" s="1"/>
  <c r="AR199" i="3" a="1"/>
  <c r="AR199" i="3" s="1"/>
  <c r="AP496" i="3" a="1"/>
  <c r="AP496" i="3" s="1"/>
  <c r="AP785" i="3" a="1"/>
  <c r="AP785" i="3" s="1"/>
  <c r="AP386" i="3" a="1"/>
  <c r="AP386" i="3" s="1"/>
  <c r="AP788" i="3" a="1"/>
  <c r="AP788" i="3" s="1"/>
  <c r="AP1031" i="3" a="1"/>
  <c r="AP1031" i="3" s="1"/>
  <c r="AR298" i="3" a="1"/>
  <c r="AR298" i="3" s="1"/>
  <c r="AR791" i="3" a="1"/>
  <c r="AR791" i="3" s="1"/>
  <c r="AR553" i="3" a="1"/>
  <c r="AR553" i="3" s="1"/>
  <c r="AR289" i="3" a="1"/>
  <c r="AR289" i="3" s="1"/>
  <c r="AR802" i="3" a="1"/>
  <c r="AR802" i="3" s="1"/>
  <c r="AP602" i="3" a="1"/>
  <c r="AP602" i="3" s="1"/>
  <c r="AP1106" i="3" a="1"/>
  <c r="AP1106" i="3" s="1"/>
  <c r="AR819" i="3" a="1"/>
  <c r="AR819" i="3" s="1"/>
  <c r="AR407" i="3" a="1"/>
  <c r="AR407" i="3" s="1"/>
  <c r="AR713" i="3" a="1"/>
  <c r="AR713" i="3" s="1"/>
  <c r="AP771" i="3" a="1"/>
  <c r="AP771" i="3" s="1"/>
  <c r="AP1074" i="3" a="1"/>
  <c r="AP1074" i="3" s="1"/>
  <c r="AP774" i="3" a="1"/>
  <c r="AP774" i="3" s="1"/>
  <c r="AR549" i="3" a="1"/>
  <c r="AR549" i="3" s="1"/>
  <c r="AR794" i="3" a="1"/>
  <c r="AR794" i="3" s="1"/>
  <c r="AR1070" i="3" a="1"/>
  <c r="AR1070" i="3" s="1"/>
  <c r="AR1084" i="3" a="1"/>
  <c r="AR1084" i="3" s="1"/>
  <c r="AP1144" i="3" a="1"/>
  <c r="AP1144" i="3" s="1"/>
  <c r="AR706" i="3" a="1"/>
  <c r="AR706" i="3" s="1"/>
  <c r="AP413" i="3" a="1"/>
  <c r="AP413" i="3" s="1"/>
  <c r="AP160" i="3" a="1"/>
  <c r="AP160" i="3" s="1"/>
  <c r="AR1019" i="3" a="1"/>
  <c r="AR1019" i="3" s="1"/>
  <c r="AP818" i="3" a="1"/>
  <c r="AP818" i="3" s="1"/>
  <c r="AR286" i="3" a="1"/>
  <c r="AR286" i="3" s="1"/>
  <c r="AP554" i="3" a="1"/>
  <c r="AP554" i="3" s="1"/>
  <c r="AR1080" i="3" a="1"/>
  <c r="AR1080" i="3" s="1"/>
  <c r="AR389" i="3" a="1"/>
  <c r="AR389" i="3" s="1"/>
  <c r="AR1081" i="3" a="1"/>
  <c r="AR1081" i="3" s="1"/>
  <c r="AR615" i="3" a="1"/>
  <c r="AR615" i="3" s="1"/>
  <c r="AR403" i="3" a="1"/>
  <c r="AR403" i="3" s="1"/>
  <c r="AP400" i="3" a="1"/>
  <c r="AP400" i="3" s="1"/>
  <c r="AP812" i="3" a="1"/>
  <c r="AP812" i="3" s="1"/>
  <c r="AR627" i="3" a="1"/>
  <c r="AR627" i="3" s="1"/>
  <c r="AR1085" i="3" a="1"/>
  <c r="AR1085" i="3" s="1"/>
  <c r="AR390" i="3" a="1"/>
  <c r="AR390" i="3" s="1"/>
  <c r="AP936" i="3" a="1"/>
  <c r="AP936" i="3" s="1"/>
  <c r="AP722" i="3" a="1"/>
  <c r="AP722" i="3" s="1"/>
  <c r="AR385" i="3" a="1"/>
  <c r="AR385" i="3" s="1"/>
  <c r="AR555" i="3" a="1"/>
  <c r="AR555" i="3" s="1"/>
  <c r="AR562" i="3" a="1"/>
  <c r="AR562" i="3" s="1"/>
  <c r="AR1075" i="3" a="1"/>
  <c r="AR1075" i="3" s="1"/>
  <c r="AR597" i="3" a="1"/>
  <c r="AR597" i="3" s="1"/>
  <c r="AR402" i="3" a="1"/>
  <c r="AR402" i="3" s="1"/>
  <c r="AR90" i="3" a="1"/>
  <c r="AR90" i="3" s="1"/>
  <c r="AR790" i="3" a="1"/>
  <c r="AR790" i="3" s="1"/>
  <c r="AR1066" i="3" a="1"/>
  <c r="AR1066" i="3" s="1"/>
  <c r="AP420" i="3" a="1"/>
  <c r="AP420" i="3" s="1"/>
  <c r="AR556" i="3" a="1"/>
  <c r="AR556" i="3" s="1"/>
  <c r="AP492" i="3" a="1"/>
  <c r="AP492" i="3" s="1"/>
  <c r="AP561" i="3" a="1"/>
  <c r="AP561" i="3" s="1"/>
  <c r="AP1088" i="3" a="1"/>
  <c r="AP1088" i="3" s="1"/>
  <c r="AR1072" i="3" a="1"/>
  <c r="AR1072" i="3" s="1"/>
  <c r="AP890" i="3" a="1"/>
  <c r="AP890" i="3" s="1"/>
  <c r="AR1076" i="3" a="1"/>
  <c r="AR1076" i="3" s="1"/>
  <c r="AP11" i="3" a="1"/>
  <c r="AP11" i="3" s="1"/>
  <c r="AR148" i="3" a="1"/>
  <c r="AR148" i="3" s="1"/>
  <c r="AR16" i="3" a="1"/>
  <c r="AR16" i="3" s="1"/>
  <c r="AR1077" i="3" a="1"/>
  <c r="AR1077" i="3" s="1"/>
  <c r="AR809" i="3" a="1"/>
  <c r="AR809" i="3" s="1"/>
  <c r="AP1071" i="3" a="1"/>
  <c r="AP1071" i="3" s="1"/>
  <c r="AP951" i="3" a="1"/>
  <c r="AP951" i="3" s="1"/>
  <c r="AR1005" i="3" a="1"/>
  <c r="AR1005" i="3" s="1"/>
  <c r="AR44" i="3" a="1"/>
  <c r="AR44" i="3" s="1"/>
  <c r="AP1064" i="3" a="1"/>
  <c r="AP1064" i="3" s="1"/>
  <c r="AP354" i="3" a="1"/>
  <c r="AP354" i="3" s="1"/>
  <c r="AP1085" i="3" a="1"/>
  <c r="AP1085" i="3" s="1"/>
  <c r="AR716" i="3" a="1"/>
  <c r="AR716" i="3" s="1"/>
  <c r="AP843" i="3" a="1"/>
  <c r="AP843" i="3" s="1"/>
  <c r="AP54" i="3" a="1"/>
  <c r="AP54" i="3" s="1"/>
  <c r="AR732" i="3" a="1"/>
  <c r="AR732" i="3" s="1"/>
  <c r="AR474" i="3" a="1"/>
  <c r="AR474" i="3" s="1"/>
  <c r="AR371" i="3" a="1"/>
  <c r="AR371" i="3" s="1"/>
  <c r="AR1054" i="3" a="1"/>
  <c r="AR1054" i="3" s="1"/>
  <c r="AP301" i="3" a="1"/>
  <c r="AP301" i="3" s="1"/>
  <c r="AR62" i="3" a="1"/>
  <c r="AR62" i="3" s="1"/>
  <c r="AR307" i="3" a="1"/>
  <c r="AR307" i="3" s="1"/>
  <c r="AP298" i="3" a="1"/>
  <c r="AP298" i="3" s="1"/>
  <c r="AP368" i="3" a="1"/>
  <c r="AP368" i="3" s="1"/>
  <c r="AR159" i="3" a="1"/>
  <c r="AR159" i="3" s="1"/>
  <c r="AR248" i="3" a="1"/>
  <c r="AR248" i="3" s="1"/>
  <c r="AP22" i="3" a="1"/>
  <c r="AP22" i="3" s="1"/>
  <c r="AP462" i="3" a="1"/>
  <c r="AP462" i="3" s="1"/>
  <c r="AP997" i="3" a="1"/>
  <c r="AP997" i="3" s="1"/>
  <c r="AR928" i="3" a="1"/>
  <c r="AR928" i="3" s="1"/>
  <c r="AP1167" i="3" a="1"/>
  <c r="AP1167" i="3" s="1"/>
  <c r="AP525" i="3" a="1"/>
  <c r="AP525" i="3" s="1"/>
  <c r="AP173" i="3" a="1"/>
  <c r="AP173" i="3" s="1"/>
  <c r="AR413" i="3" a="1"/>
  <c r="AR413" i="3" s="1"/>
  <c r="AP261" i="3" a="1"/>
  <c r="AP261" i="3" s="1"/>
  <c r="AR731" i="3" a="1"/>
  <c r="AR731" i="3" s="1"/>
  <c r="AR434" i="3" a="1"/>
  <c r="AR434" i="3" s="1"/>
  <c r="AP741" i="3" a="1"/>
  <c r="AP741" i="3" s="1"/>
  <c r="AP507" i="3" a="1"/>
  <c r="AP507" i="3" s="1"/>
  <c r="AP642" i="3" a="1"/>
  <c r="AP642" i="3" s="1"/>
  <c r="AP874" i="3" a="1"/>
  <c r="AP874" i="3" s="1"/>
  <c r="AR1198" i="3" a="1"/>
  <c r="AR1198" i="3" s="1"/>
  <c r="AR162" i="3" a="1"/>
  <c r="AR162" i="3" s="1"/>
  <c r="AP105" i="3" a="1"/>
  <c r="AP105" i="3" s="1"/>
  <c r="AP734" i="3" a="1"/>
  <c r="AP734" i="3" s="1"/>
  <c r="AR170" i="3" a="1"/>
  <c r="AR170" i="3" s="1"/>
  <c r="AP88" i="3" a="1"/>
  <c r="AP88" i="3" s="1"/>
  <c r="AR1024" i="3" a="1"/>
  <c r="AR1024" i="3" s="1"/>
  <c r="AP1003" i="3" a="1"/>
  <c r="AP1003" i="3" s="1"/>
  <c r="AR1154" i="3" a="1"/>
  <c r="AR1154" i="3" s="1"/>
  <c r="AR54" i="3" a="1"/>
  <c r="AR54" i="3" s="1"/>
  <c r="AR1046" i="3" a="1"/>
  <c r="AR1046" i="3" s="1"/>
  <c r="AR149" i="3" a="1"/>
  <c r="AR149" i="3" s="1"/>
  <c r="AR119" i="3" a="1"/>
  <c r="AR119" i="3" s="1"/>
  <c r="AR108" i="3" a="1"/>
  <c r="AR108" i="3" s="1"/>
  <c r="AP980" i="3" a="1"/>
  <c r="AP980" i="3" s="1"/>
  <c r="AR578" i="3" a="1"/>
  <c r="AR578" i="3" s="1"/>
  <c r="AP509" i="3" a="1"/>
  <c r="AP509" i="3" s="1"/>
  <c r="AP238" i="3" a="1"/>
  <c r="AP238" i="3" s="1"/>
  <c r="AR355" i="3" a="1"/>
  <c r="AR355" i="3" s="1"/>
  <c r="AR738" i="3" a="1"/>
  <c r="AR738" i="3" s="1"/>
  <c r="AP490" i="3" a="1"/>
  <c r="AP490" i="3" s="1"/>
  <c r="AP159" i="3" a="1"/>
  <c r="AP159" i="3" s="1"/>
  <c r="AR1017" i="3" a="1"/>
  <c r="AR1017" i="3" s="1"/>
  <c r="AP1237" i="3" a="1"/>
  <c r="AP1237" i="3" s="1"/>
  <c r="AP148" i="3" a="1"/>
  <c r="AP148" i="3" s="1"/>
  <c r="AR996" i="3" a="1"/>
  <c r="AR996" i="3" s="1"/>
  <c r="AP497" i="3" a="1"/>
  <c r="AP497" i="3" s="1"/>
  <c r="AR1215" i="3" a="1"/>
  <c r="AR1215" i="3" s="1"/>
  <c r="AP216" i="3" a="1"/>
  <c r="AP216" i="3" s="1"/>
  <c r="AP686" i="3" a="1"/>
  <c r="AP686" i="3" s="1"/>
  <c r="AP868" i="3" a="1"/>
  <c r="AP868" i="3" s="1"/>
  <c r="AP1228" i="3" a="1"/>
  <c r="AP1228" i="3" s="1"/>
  <c r="AR886" i="3" a="1"/>
  <c r="AR886" i="3" s="1"/>
  <c r="AR114" i="3" a="1"/>
  <c r="AR114" i="3" s="1"/>
  <c r="AR926" i="3" a="1"/>
  <c r="AR926" i="3" s="1"/>
  <c r="AR682" i="3" a="1"/>
  <c r="AR682" i="3" s="1"/>
  <c r="AP495" i="3" a="1"/>
  <c r="AP495" i="3" s="1"/>
  <c r="AP654" i="3" a="1"/>
  <c r="AP654" i="3" s="1"/>
  <c r="AP1201" i="3" a="1"/>
  <c r="AP1201" i="3" s="1"/>
  <c r="AR697" i="3" a="1"/>
  <c r="AR697" i="3" s="1"/>
  <c r="AR274" i="3" a="1"/>
  <c r="AR274" i="3" s="1"/>
  <c r="AP358" i="3" a="1"/>
  <c r="AP358" i="3" s="1"/>
  <c r="AP359" i="3" a="1"/>
  <c r="AP359" i="3" s="1"/>
  <c r="AR1043" i="3" a="1"/>
  <c r="AR1043" i="3" s="1"/>
  <c r="AR28" i="3" a="1"/>
  <c r="AR28" i="3" s="1"/>
  <c r="AR185" i="3" a="1"/>
  <c r="AR185" i="3" s="1"/>
  <c r="AR120" i="3" a="1"/>
  <c r="AR120" i="3" s="1"/>
  <c r="AP791" i="3" a="1"/>
  <c r="AP791" i="3" s="1"/>
  <c r="AP44" i="3" a="1"/>
  <c r="AP44" i="3" s="1"/>
  <c r="AP505" i="3" a="1"/>
  <c r="AP505" i="3" s="1"/>
  <c r="AR65" i="3" a="1"/>
  <c r="AR65" i="3" s="1"/>
  <c r="AP128" i="3" a="1"/>
  <c r="AP128" i="3" s="1"/>
  <c r="AR1161" i="3" a="1"/>
  <c r="AR1161" i="3" s="1"/>
  <c r="AR1125" i="3" a="1"/>
  <c r="AR1125" i="3" s="1"/>
  <c r="AR930" i="3" a="1"/>
  <c r="AR930" i="3" s="1"/>
  <c r="AP194" i="3" a="1"/>
  <c r="AP194" i="3" s="1"/>
  <c r="AP113" i="3" a="1"/>
  <c r="AP113" i="3" s="1"/>
  <c r="AR750" i="3" a="1"/>
  <c r="AR750" i="3" s="1"/>
  <c r="AR66" i="3" a="1"/>
  <c r="AR66" i="3" s="1"/>
  <c r="AP227" i="3" a="1"/>
  <c r="AP227" i="3" s="1"/>
  <c r="AP665" i="3" a="1"/>
  <c r="AP665" i="3" s="1"/>
  <c r="AP180" i="3" a="1"/>
  <c r="AP180" i="3" s="1"/>
  <c r="AR1219" i="3" a="1"/>
  <c r="AR1219" i="3" s="1"/>
  <c r="AP984" i="3" a="1"/>
  <c r="AP984" i="3" s="1"/>
  <c r="AP388" i="3" a="1"/>
  <c r="AP388" i="3" s="1"/>
  <c r="AR919" i="3" a="1"/>
  <c r="AR919" i="3" s="1"/>
  <c r="AP185" i="3" a="1"/>
  <c r="AP185" i="3" s="1"/>
  <c r="AR122" i="3" a="1"/>
  <c r="AR122" i="3" s="1"/>
  <c r="AR358" i="3" a="1"/>
  <c r="AR358" i="3" s="1"/>
  <c r="AP191" i="3" a="1"/>
  <c r="AP191" i="3" s="1"/>
  <c r="AR84" i="3" a="1"/>
  <c r="AR84" i="3" s="1"/>
  <c r="AR969" i="3" a="1"/>
  <c r="AR969" i="3" s="1"/>
  <c r="AP52" i="3" a="1"/>
  <c r="AP52" i="3" s="1"/>
  <c r="AP107" i="3" a="1"/>
  <c r="AP107" i="3" s="1"/>
  <c r="AP306" i="3" a="1"/>
  <c r="AP306" i="3" s="1"/>
  <c r="AP572" i="3" a="1"/>
  <c r="AP572" i="3" s="1"/>
  <c r="AP479" i="3" a="1"/>
  <c r="AP479" i="3" s="1"/>
  <c r="AP139" i="3" a="1"/>
  <c r="AP139" i="3" s="1"/>
  <c r="AR107" i="3" a="1"/>
  <c r="AR107" i="3" s="1"/>
  <c r="AR1004" i="3" a="1"/>
  <c r="AR1004" i="3" s="1"/>
  <c r="AR1062" i="3" a="1"/>
  <c r="AR1062" i="3" s="1"/>
  <c r="AR186" i="3" a="1"/>
  <c r="AR186" i="3" s="1"/>
  <c r="AR183" i="3" a="1"/>
  <c r="AR183" i="3" s="1"/>
  <c r="AR216" i="3" a="1"/>
  <c r="AR216" i="3" s="1"/>
  <c r="AR1105" i="3" a="1"/>
  <c r="AR1105" i="3" s="1"/>
  <c r="AR970" i="3" a="1"/>
  <c r="AR970" i="3" s="1"/>
  <c r="AP424" i="3" a="1"/>
  <c r="AP424" i="3" s="1"/>
  <c r="AR885" i="3" a="1"/>
  <c r="AR885" i="3" s="1"/>
  <c r="AP198" i="3" a="1"/>
  <c r="AP198" i="3" s="1"/>
  <c r="AP1054" i="3" a="1"/>
  <c r="AP1054" i="3" s="1"/>
  <c r="AR723" i="3" a="1"/>
  <c r="AR723" i="3" s="1"/>
  <c r="AR1012" i="3" a="1"/>
  <c r="AR1012" i="3" s="1"/>
  <c r="AP1154" i="3" a="1"/>
  <c r="AP1154" i="3" s="1"/>
  <c r="AP897" i="3" a="1"/>
  <c r="AP897" i="3" s="1"/>
  <c r="AP570" i="3" a="1"/>
  <c r="AP570" i="3" s="1"/>
  <c r="AR191" i="3" a="1"/>
  <c r="AR191" i="3" s="1"/>
  <c r="AP366" i="3" a="1"/>
  <c r="AP366" i="3" s="1"/>
  <c r="AP493" i="3" a="1"/>
  <c r="AP493" i="3" s="1"/>
  <c r="AR929" i="3" a="1"/>
  <c r="AR929" i="3" s="1"/>
  <c r="AR180" i="3" a="1"/>
  <c r="AR180" i="3" s="1"/>
  <c r="AR151" i="3" a="1"/>
  <c r="AR151" i="3" s="1"/>
  <c r="AR42" i="3" a="1"/>
  <c r="AR42" i="3" s="1"/>
  <c r="AP489" i="3" a="1"/>
  <c r="AP489" i="3" s="1"/>
  <c r="AR1119" i="3" a="1"/>
  <c r="AR1119" i="3" s="1"/>
  <c r="AR658" i="3" a="1"/>
  <c r="AR658" i="3" s="1"/>
  <c r="AR175" i="3" a="1"/>
  <c r="AR175" i="3" s="1"/>
  <c r="AP233" i="3" a="1"/>
  <c r="AP233" i="3" s="1"/>
  <c r="AP545" i="3" a="1"/>
  <c r="AP545" i="3" s="1"/>
  <c r="AP929" i="3" a="1"/>
  <c r="AP929" i="3" s="1"/>
  <c r="AR1160" i="3" a="1"/>
  <c r="AR1160" i="3" s="1"/>
  <c r="AP1156" i="3" a="1"/>
  <c r="AP1156" i="3" s="1"/>
  <c r="AR63" i="3" a="1"/>
  <c r="AR63" i="3" s="1"/>
  <c r="AP458" i="3" a="1"/>
  <c r="AP458" i="3" s="1"/>
  <c r="AP168" i="3" a="1"/>
  <c r="AP168" i="3" s="1"/>
  <c r="AP922" i="3" a="1"/>
  <c r="AP922" i="3" s="1"/>
  <c r="AP290" i="3" a="1"/>
  <c r="AP290" i="3" s="1"/>
  <c r="AR971" i="3" a="1"/>
  <c r="AR971" i="3" s="1"/>
  <c r="AR301" i="3" a="1"/>
  <c r="AR301" i="3" s="1"/>
  <c r="AP337" i="3" a="1"/>
  <c r="AP337" i="3" s="1"/>
  <c r="AR660" i="3" a="1"/>
  <c r="AR660" i="3" s="1"/>
  <c r="AR967" i="3" a="1"/>
  <c r="AR967" i="3" s="1"/>
  <c r="AR736" i="3" a="1"/>
  <c r="AR736" i="3" s="1"/>
  <c r="AP450" i="3" a="1"/>
  <c r="AP450" i="3" s="1"/>
  <c r="AP225" i="3" a="1"/>
  <c r="AP225" i="3" s="1"/>
  <c r="AR173" i="3" a="1"/>
  <c r="AR173" i="3" s="1"/>
  <c r="AP680" i="3" a="1"/>
  <c r="AP680" i="3" s="1"/>
  <c r="AR415" i="3" a="1"/>
  <c r="AR415" i="3" s="1"/>
  <c r="AR1031" i="3" a="1"/>
  <c r="AR1031" i="3" s="1"/>
  <c r="AR724" i="3" a="1"/>
  <c r="AR724" i="3" s="1"/>
  <c r="AP886" i="3" a="1"/>
  <c r="AP886" i="3" s="1"/>
  <c r="AP456" i="3" a="1"/>
  <c r="AP456" i="3" s="1"/>
  <c r="AP280" i="3" a="1"/>
  <c r="AP280" i="3" s="1"/>
  <c r="AP1206" i="3" a="1"/>
  <c r="AP1206" i="3" s="1"/>
  <c r="AR369" i="3" a="1"/>
  <c r="AR369" i="3" s="1"/>
  <c r="AP1151" i="3" a="1"/>
  <c r="AP1151" i="3" s="1"/>
  <c r="AR948" i="3" a="1"/>
  <c r="AR948" i="3" s="1"/>
  <c r="AP455" i="3" a="1"/>
  <c r="AP455" i="3" s="1"/>
  <c r="AP230" i="3" a="1"/>
  <c r="AP230" i="3" s="1"/>
  <c r="AR174" i="3" a="1"/>
  <c r="AR174" i="3" s="1"/>
  <c r="AR901" i="3" a="1"/>
  <c r="AR901" i="3" s="1"/>
  <c r="AR233" i="3" a="1"/>
  <c r="AR233" i="3" s="1"/>
  <c r="AR887" i="3" a="1"/>
  <c r="AR887" i="3" s="1"/>
  <c r="AR665" i="3" a="1"/>
  <c r="AR665" i="3" s="1"/>
  <c r="AP688" i="3" a="1"/>
  <c r="AP688" i="3" s="1"/>
  <c r="AR276" i="3" a="1"/>
  <c r="AR276" i="3" s="1"/>
  <c r="AP459" i="3" a="1"/>
  <c r="AP459" i="3" s="1"/>
  <c r="AP134" i="3" a="1"/>
  <c r="AP134" i="3" s="1"/>
  <c r="AR510" i="3" a="1"/>
  <c r="AR510" i="3" s="1"/>
  <c r="AP120" i="3" a="1"/>
  <c r="AP120" i="3" s="1"/>
  <c r="AR134" i="3" a="1"/>
  <c r="AR134" i="3" s="1"/>
  <c r="AR267" i="3" a="1"/>
  <c r="AR267" i="3" s="1"/>
  <c r="AR184" i="3" a="1"/>
  <c r="AR184" i="3" s="1"/>
  <c r="AR259" i="3" a="1"/>
  <c r="AR259" i="3" s="1"/>
  <c r="AR244" i="3" a="1"/>
  <c r="AR244" i="3" s="1"/>
  <c r="AR52" i="3" a="1"/>
  <c r="AR52" i="3" s="1"/>
  <c r="AP36" i="3" a="1"/>
  <c r="AP36" i="3" s="1"/>
  <c r="AR368" i="3" a="1"/>
  <c r="AR368" i="3" s="1"/>
  <c r="AR273" i="3" a="1"/>
  <c r="AR273" i="3" s="1"/>
  <c r="AR135" i="3" a="1"/>
  <c r="AR135" i="3" s="1"/>
  <c r="AP197" i="3" a="1"/>
  <c r="AP197" i="3" s="1"/>
  <c r="AR1146" i="3" a="1"/>
  <c r="AR1146" i="3" s="1"/>
  <c r="AP502" i="3" a="1"/>
  <c r="AP502" i="3" s="1"/>
  <c r="AP91" i="3" a="1"/>
  <c r="AP91" i="3" s="1"/>
  <c r="AP106" i="3" a="1"/>
  <c r="AP106" i="3" s="1"/>
  <c r="AP735" i="3" a="1"/>
  <c r="AP735" i="3" s="1"/>
  <c r="AR936" i="3" a="1"/>
  <c r="AR936" i="3" s="1"/>
  <c r="AP440" i="3" a="1"/>
  <c r="AP440" i="3" s="1"/>
  <c r="AR1020" i="3" a="1"/>
  <c r="AR1020" i="3" s="1"/>
  <c r="AR9" i="3" a="1"/>
  <c r="AR9" i="3" s="1"/>
  <c r="AR280" i="3" a="1"/>
  <c r="AR280" i="3" s="1"/>
  <c r="AP1050" i="3" a="1"/>
  <c r="AP1050" i="3" s="1"/>
  <c r="AP255" i="3" a="1"/>
  <c r="AP255" i="3" s="1"/>
  <c r="AP963" i="3" a="1"/>
  <c r="AP963" i="3" s="1"/>
  <c r="AR992" i="3" a="1"/>
  <c r="AR992" i="3" s="1"/>
  <c r="AP655" i="3" a="1"/>
  <c r="AP655" i="3" s="1"/>
  <c r="AP273" i="3" a="1"/>
  <c r="AP273" i="3" s="1"/>
  <c r="AR945" i="3" a="1"/>
  <c r="AR945" i="3" s="1"/>
  <c r="AP1016" i="3" a="1"/>
  <c r="AP1016" i="3" s="1"/>
  <c r="AR664" i="3" a="1"/>
  <c r="AR664" i="3" s="1"/>
  <c r="AP651" i="3" a="1"/>
  <c r="AP651" i="3" s="1"/>
  <c r="AR994" i="3" a="1"/>
  <c r="AR994" i="3" s="1"/>
  <c r="AP696" i="3" a="1"/>
  <c r="AP696" i="3" s="1"/>
  <c r="AP163" i="3" a="1"/>
  <c r="AP163" i="3" s="1"/>
  <c r="AR157" i="3" a="1"/>
  <c r="AR157" i="3" s="1"/>
  <c r="AP135" i="3" a="1"/>
  <c r="AP135" i="3" s="1"/>
  <c r="AR957" i="3" a="1"/>
  <c r="AR957" i="3" s="1"/>
  <c r="AP1004" i="3" a="1"/>
  <c r="AP1004" i="3" s="1"/>
  <c r="AR312" i="3" a="1"/>
  <c r="AR312" i="3" s="1"/>
  <c r="AR123" i="3" a="1"/>
  <c r="AR123" i="3" s="1"/>
  <c r="AR6" i="3" a="1"/>
  <c r="AR6" i="3" s="1"/>
  <c r="AR755" i="3" a="1"/>
  <c r="AR755" i="3" s="1"/>
  <c r="AR172" i="3" a="1"/>
  <c r="AR172" i="3" s="1"/>
  <c r="AR75" i="3" a="1"/>
  <c r="AR75" i="3" s="1"/>
  <c r="AP579" i="3" a="1"/>
  <c r="AP579" i="3" s="1"/>
  <c r="AP18" i="3" a="1"/>
  <c r="AP18" i="3" s="1"/>
  <c r="AR1036" i="3" a="1"/>
  <c r="AR1036" i="3" s="1"/>
  <c r="AR1144" i="3" a="1"/>
  <c r="AR1144" i="3" s="1"/>
  <c r="AP622" i="3" a="1"/>
  <c r="AP622" i="3" s="1"/>
  <c r="AR169" i="3" a="1"/>
  <c r="AR169" i="3" s="1"/>
  <c r="AR133" i="3" a="1"/>
  <c r="AR133" i="3" s="1"/>
  <c r="AP731" i="3" a="1"/>
  <c r="AP731" i="3" s="1"/>
  <c r="AP889" i="3" a="1"/>
  <c r="AP889" i="3" s="1"/>
  <c r="AP660" i="3" a="1"/>
  <c r="AP660" i="3" s="1"/>
  <c r="AP1147" i="3" a="1"/>
  <c r="AP1147" i="3" s="1"/>
  <c r="AR106" i="3" a="1"/>
  <c r="AR106" i="3" s="1"/>
  <c r="AR308" i="3" a="1"/>
  <c r="AR308" i="3" s="1"/>
  <c r="AR150" i="3" a="1"/>
  <c r="AR150" i="3" s="1"/>
  <c r="AP429" i="3" a="1"/>
  <c r="AP429" i="3" s="1"/>
  <c r="AR89" i="3" a="1"/>
  <c r="AR89" i="3" s="1"/>
  <c r="AR1106" i="3" a="1"/>
  <c r="AR1106" i="3" s="1"/>
  <c r="AR567" i="3" a="1"/>
  <c r="AR567" i="3" s="1"/>
  <c r="AP1000" i="3" a="1"/>
  <c r="AP1000" i="3" s="1"/>
  <c r="AR1183" i="3" a="1"/>
  <c r="AR1183" i="3" s="1"/>
  <c r="AR1138" i="3" a="1"/>
  <c r="AR1138" i="3" s="1"/>
  <c r="AP1041" i="3" a="1"/>
  <c r="AP1041" i="3" s="1"/>
  <c r="AP174" i="3" a="1"/>
  <c r="AP174" i="3" s="1"/>
  <c r="AR422" i="3" a="1"/>
  <c r="AR422" i="3" s="1"/>
  <c r="AP20" i="3" a="1"/>
  <c r="AP20" i="3" s="1"/>
  <c r="AR105" i="3" a="1"/>
  <c r="AR105" i="3" s="1"/>
  <c r="AP434" i="3" a="1"/>
  <c r="AP434" i="3" s="1"/>
  <c r="AP962" i="3" a="1"/>
  <c r="AP962" i="3" s="1"/>
  <c r="AR51" i="3" a="1"/>
  <c r="AR51" i="3" s="1"/>
  <c r="AP417" i="3" a="1"/>
  <c r="AP417" i="3" s="1"/>
  <c r="AR231" i="3" a="1"/>
  <c r="AR231" i="3" s="1"/>
  <c r="AR160" i="3" a="1"/>
  <c r="AR160" i="3" s="1"/>
  <c r="AP519" i="3" a="1"/>
  <c r="AP519" i="3" s="1"/>
  <c r="AP556" i="3" a="1"/>
  <c r="AP556" i="3" s="1"/>
  <c r="AP352" i="3" a="1"/>
  <c r="AP352" i="3" s="1"/>
  <c r="AR194" i="3" a="1"/>
  <c r="AR194" i="3" s="1"/>
  <c r="AP1174" i="3" a="1"/>
  <c r="AP1174" i="3" s="1"/>
  <c r="AP1001" i="3" a="1"/>
  <c r="AP1001" i="3" s="1"/>
  <c r="AR235" i="3" a="1"/>
  <c r="AR235" i="3" s="1"/>
  <c r="AR439" i="3" a="1"/>
  <c r="AR439" i="3" s="1"/>
  <c r="AR960" i="3" a="1"/>
  <c r="AR960" i="3" s="1"/>
  <c r="AP150" i="3" a="1"/>
  <c r="AP150" i="3" s="1"/>
  <c r="AP1188" i="3" a="1"/>
  <c r="AP1188" i="3" s="1"/>
  <c r="AR667" i="3" a="1"/>
  <c r="AR667" i="3" s="1"/>
  <c r="AR686" i="3" a="1"/>
  <c r="AR686" i="3" s="1"/>
  <c r="AP1018" i="3" a="1"/>
  <c r="AP1018" i="3" s="1"/>
  <c r="AP229" i="3" a="1"/>
  <c r="AP229" i="3" s="1"/>
  <c r="AP998" i="3" a="1"/>
  <c r="AP998" i="3" s="1"/>
  <c r="AP871" i="3" a="1"/>
  <c r="AP871" i="3" s="1"/>
  <c r="AP21" i="3" a="1"/>
  <c r="AP21" i="3" s="1"/>
  <c r="AR103" i="3" a="1"/>
  <c r="AR103" i="3" s="1"/>
  <c r="AP103" i="3" a="1"/>
  <c r="AP103" i="3" s="1"/>
  <c r="AP1014" i="3" a="1"/>
  <c r="AP1014" i="3" s="1"/>
  <c r="AR1147" i="3" a="1"/>
  <c r="AR1147" i="3" s="1"/>
  <c r="AP372" i="3" a="1"/>
  <c r="AP372" i="3" s="1"/>
  <c r="AP1115" i="3" a="1"/>
  <c r="AP1115" i="3" s="1"/>
  <c r="AR961" i="3" a="1"/>
  <c r="AR961" i="3" s="1"/>
  <c r="AR1021" i="3" a="1"/>
  <c r="AR1021" i="3" s="1"/>
  <c r="AR226" i="3" a="1"/>
  <c r="AR226" i="3" s="1"/>
  <c r="AP89" i="3" a="1"/>
  <c r="AP89" i="3" s="1"/>
  <c r="AP848" i="3" a="1"/>
  <c r="AP848" i="3" s="1"/>
  <c r="AR1237" i="3" a="1"/>
  <c r="AR1237" i="3" s="1"/>
  <c r="AR192" i="3" a="1"/>
  <c r="AR192" i="3" s="1"/>
  <c r="AP555" i="3" a="1"/>
  <c r="AP555" i="3" s="1"/>
  <c r="AR153" i="3" a="1"/>
  <c r="AR153" i="3" s="1"/>
  <c r="AP954" i="3" a="1"/>
  <c r="AP954" i="3" s="1"/>
  <c r="AR229" i="3" a="1"/>
  <c r="AR229" i="3" s="1"/>
  <c r="AP658" i="3" a="1"/>
  <c r="AP658" i="3" s="1"/>
  <c r="AP377" i="3" a="1"/>
  <c r="AP377" i="3" s="1"/>
  <c r="AR203" i="3" a="1"/>
  <c r="AR203" i="3" s="1"/>
  <c r="AP714" i="3" a="1"/>
  <c r="AP714" i="3" s="1"/>
  <c r="AR432" i="3" a="1"/>
  <c r="AR432" i="3" s="1"/>
  <c r="AP942" i="3" a="1"/>
  <c r="AP942" i="3" s="1"/>
  <c r="AR695" i="3" a="1"/>
  <c r="AR695" i="3" s="1"/>
  <c r="AP667" i="3" a="1"/>
  <c r="AP667" i="3" s="1"/>
  <c r="AP363" i="3" a="1"/>
  <c r="AP363" i="3" s="1"/>
  <c r="AR1033" i="3" a="1"/>
  <c r="AR1033" i="3" s="1"/>
  <c r="AR946" i="3" a="1"/>
  <c r="AR946" i="3" s="1"/>
  <c r="AP674" i="3" a="1"/>
  <c r="AP674" i="3" s="1"/>
  <c r="AR421" i="3" a="1"/>
  <c r="AR421" i="3" s="1"/>
  <c r="AR983" i="3" a="1"/>
  <c r="AR983" i="3" s="1"/>
  <c r="AP149" i="3" a="1"/>
  <c r="AP149" i="3" s="1"/>
  <c r="AP274" i="3" a="1"/>
  <c r="AP274" i="3" s="1"/>
  <c r="AR868" i="3" a="1"/>
  <c r="AR868" i="3" s="1"/>
  <c r="AP793" i="3" a="1"/>
  <c r="AP793" i="3" s="1"/>
  <c r="AR903" i="3" a="1"/>
  <c r="AR903" i="3" s="1"/>
  <c r="AR1120" i="3" a="1"/>
  <c r="AR1120" i="3" s="1"/>
  <c r="AR1210" i="3" a="1"/>
  <c r="AR1210" i="3" s="1"/>
  <c r="AR202" i="3" a="1"/>
  <c r="AR202" i="3" s="1"/>
  <c r="AP510" i="3" a="1"/>
  <c r="AP510" i="3" s="1"/>
  <c r="AP978" i="3" a="1"/>
  <c r="AP978" i="3" s="1"/>
  <c r="AP192" i="3" a="1"/>
  <c r="AP192" i="3" s="1"/>
  <c r="AR55" i="3" a="1"/>
  <c r="AR55" i="3" s="1"/>
  <c r="AP282" i="3" a="1"/>
  <c r="AP282" i="3" s="1"/>
  <c r="AR1009" i="3" a="1"/>
  <c r="AR1009" i="3" s="1"/>
  <c r="AP167" i="3" a="1"/>
  <c r="AP167" i="3" s="1"/>
  <c r="AR10" i="3" a="1"/>
  <c r="AR10" i="3" s="1"/>
  <c r="AR104" i="3" a="1"/>
  <c r="AR104" i="3" s="1"/>
  <c r="AP706" i="3" a="1"/>
  <c r="AP706" i="3" s="1"/>
  <c r="AP531" i="3" a="1"/>
  <c r="AP531" i="3" s="1"/>
  <c r="AR575" i="3" a="1"/>
  <c r="AR575" i="3" s="1"/>
  <c r="AP360" i="3" a="1"/>
  <c r="AP360" i="3" s="1"/>
  <c r="AR652" i="3" a="1"/>
  <c r="AR652" i="3" s="1"/>
  <c r="AR1018" i="3" a="1"/>
  <c r="AR1018" i="3" s="1"/>
  <c r="AR623" i="3" a="1"/>
  <c r="AR623" i="3" s="1"/>
  <c r="AR972" i="3" a="1"/>
  <c r="AR972" i="3" s="1"/>
  <c r="AP670" i="3" a="1"/>
  <c r="AP670" i="3" s="1"/>
  <c r="AR493" i="3" a="1"/>
  <c r="AR493" i="3" s="1"/>
  <c r="AR1182" i="3" a="1"/>
  <c r="AR1182" i="3" s="1"/>
  <c r="AP122" i="3" a="1"/>
  <c r="AP122" i="3" s="1"/>
  <c r="AR163" i="3" a="1"/>
  <c r="AR163" i="3" s="1"/>
  <c r="AP231" i="3" a="1"/>
  <c r="AP231" i="3" s="1"/>
  <c r="AR1124" i="3" a="1"/>
  <c r="AR1124" i="3" s="1"/>
  <c r="AP369" i="3" a="1"/>
  <c r="AP369" i="3" s="1"/>
  <c r="AP28" i="3" a="1"/>
  <c r="AP28" i="3" s="1"/>
  <c r="AR230" i="3" a="1"/>
  <c r="AR230" i="3" s="1"/>
  <c r="AP739" i="3" a="1"/>
  <c r="AP739" i="3" s="1"/>
  <c r="AR1171" i="3" a="1"/>
  <c r="AR1171" i="3" s="1"/>
  <c r="AP183" i="3" a="1"/>
  <c r="AP183" i="3" s="1"/>
  <c r="AP614" i="3" a="1"/>
  <c r="AP614" i="3" s="1"/>
  <c r="AP50" i="3" a="1"/>
  <c r="AP50" i="3" s="1"/>
  <c r="AP320" i="3" a="1"/>
  <c r="AP320" i="3" s="1"/>
  <c r="AR92" i="3" a="1"/>
  <c r="AR92" i="3" s="1"/>
  <c r="AR1002" i="3" a="1"/>
  <c r="AR1002" i="3" s="1"/>
  <c r="AR1107" i="3" a="1"/>
  <c r="AR1107" i="3" s="1"/>
  <c r="AP805" i="3" a="1"/>
  <c r="AP805" i="3" s="1"/>
  <c r="AR605" i="3" a="1"/>
  <c r="AR605" i="3" s="1"/>
  <c r="AR1034" i="3" a="1"/>
  <c r="AR1034" i="3" s="1"/>
  <c r="AR161" i="3" a="1"/>
  <c r="AR161" i="3" s="1"/>
  <c r="AP932" i="3" a="1"/>
  <c r="AP932" i="3" s="1"/>
  <c r="AR167" i="3" a="1"/>
  <c r="AR167" i="3" s="1"/>
  <c r="AR168" i="3" a="1"/>
  <c r="AR168" i="3" s="1"/>
  <c r="AR775" i="3" a="1"/>
  <c r="AR775" i="3" s="1"/>
  <c r="AR805" i="3" a="1"/>
  <c r="AR805" i="3" s="1"/>
  <c r="AR1061" i="3" a="1"/>
  <c r="AR1061" i="3" s="1"/>
  <c r="AR190" i="3" a="1"/>
  <c r="AR190" i="3" s="1"/>
  <c r="AR1003" i="3" a="1"/>
  <c r="AR1003" i="3" s="1"/>
  <c r="AP355" i="3" a="1"/>
  <c r="AP355" i="3" s="1"/>
  <c r="AP930" i="3" a="1"/>
  <c r="AP930" i="3" s="1"/>
  <c r="AR902" i="3" a="1"/>
  <c r="AR902" i="3" s="1"/>
  <c r="AP1034" i="3" a="1"/>
  <c r="AP1034" i="3" s="1"/>
  <c r="AP9" i="3" a="1"/>
  <c r="AP9" i="3" s="1"/>
  <c r="AP662" i="3" a="1"/>
  <c r="AP662" i="3" s="1"/>
  <c r="AR198" i="3" a="1"/>
  <c r="AR198" i="3" s="1"/>
  <c r="AP305" i="3" a="1"/>
  <c r="AP305" i="3" s="1"/>
  <c r="AR922" i="3" a="1"/>
  <c r="AR922" i="3" s="1"/>
  <c r="AR1013" i="3" a="1"/>
  <c r="AR1013" i="3" s="1"/>
  <c r="AP64" i="3" a="1"/>
  <c r="AP64" i="3" s="1"/>
  <c r="AR1225" i="3" a="1"/>
  <c r="AR1225" i="3" s="1"/>
  <c r="AR225" i="3" a="1"/>
  <c r="AR225" i="3" s="1"/>
  <c r="AP530" i="3" a="1"/>
  <c r="AP530" i="3" s="1"/>
  <c r="AR758" i="3" a="1"/>
  <c r="AR758" i="3" s="1"/>
  <c r="AR1168" i="3" a="1"/>
  <c r="AR1168" i="3" s="1"/>
  <c r="AR986" i="3" a="1"/>
  <c r="AR986" i="3" s="1"/>
  <c r="AP24" i="3" a="1"/>
  <c r="AP24" i="3" s="1"/>
  <c r="AP568" i="3" a="1"/>
  <c r="AP568" i="3" s="1"/>
  <c r="AP755" i="3" a="1"/>
  <c r="AP755" i="3" s="1"/>
  <c r="AR1097" i="3" a="1"/>
  <c r="AR1097" i="3" s="1"/>
  <c r="AR956" i="3" a="1"/>
  <c r="AR956" i="3" s="1"/>
  <c r="AP641" i="3" a="1"/>
  <c r="AP641" i="3" s="1"/>
  <c r="AR710" i="3" a="1"/>
  <c r="AR710" i="3" s="1"/>
  <c r="AR625" i="3" a="1"/>
  <c r="AR625" i="3" s="1"/>
  <c r="AP1052" i="3" a="1"/>
  <c r="AP1052" i="3" s="1"/>
  <c r="AP67" i="3" a="1"/>
  <c r="AP67" i="3" s="1"/>
  <c r="AR1176" i="3" a="1"/>
  <c r="AR1176" i="3" s="1"/>
  <c r="AP961" i="3" a="1"/>
  <c r="AP961" i="3" s="1"/>
  <c r="AP712" i="3" a="1"/>
  <c r="AP712" i="3" s="1"/>
  <c r="AP567" i="3" a="1"/>
  <c r="AP567" i="3" s="1"/>
  <c r="AR745" i="3" a="1"/>
  <c r="AR745" i="3" s="1"/>
  <c r="AR978" i="3" a="1"/>
  <c r="AR978" i="3" s="1"/>
  <c r="AP540" i="3" a="1"/>
  <c r="AP540" i="3" s="1"/>
  <c r="AR1056" i="3" a="1"/>
  <c r="AR1056" i="3" s="1"/>
  <c r="AR867" i="3" a="1"/>
  <c r="AR867" i="3" s="1"/>
  <c r="AR7" i="3" a="1"/>
  <c r="AR7" i="3" s="1"/>
  <c r="AP612" i="3" a="1"/>
  <c r="AP612" i="3" s="1"/>
  <c r="AR1231" i="3" a="1"/>
  <c r="AR1231" i="3" s="1"/>
  <c r="AR871" i="3" a="1"/>
  <c r="AR871" i="3" s="1"/>
  <c r="AR378" i="3" a="1"/>
  <c r="AR378" i="3" s="1"/>
  <c r="AR655" i="3" a="1"/>
  <c r="AR655" i="3" s="1"/>
  <c r="AR261" i="3" a="1"/>
  <c r="AR261" i="3" s="1"/>
  <c r="AR39" i="3" a="1"/>
  <c r="AR39" i="3" s="1"/>
  <c r="AP169" i="3" a="1"/>
  <c r="AP169" i="3" s="1"/>
  <c r="AR1007" i="3" a="1"/>
  <c r="AR1007" i="3" s="1"/>
  <c r="AR663" i="3" a="1"/>
  <c r="AR663" i="3" s="1"/>
  <c r="AR291" i="3" a="1"/>
  <c r="AR291" i="3" s="1"/>
  <c r="AR1053" i="3" a="1"/>
  <c r="AR1053" i="3" s="1"/>
  <c r="AP1137" i="3" a="1"/>
  <c r="AP1137" i="3" s="1"/>
  <c r="AR69" i="3" a="1"/>
  <c r="AR69" i="3" s="1"/>
  <c r="AP1222" i="3" a="1"/>
  <c r="AP1222" i="3" s="1"/>
  <c r="AP750" i="3" a="1"/>
  <c r="AP750" i="3" s="1"/>
  <c r="AP404" i="3" a="1"/>
  <c r="AP404" i="3" s="1"/>
  <c r="AR277" i="3" a="1"/>
  <c r="AR277" i="3" s="1"/>
  <c r="AR176" i="3" a="1"/>
  <c r="AR176" i="3" s="1"/>
  <c r="AR213" i="3" a="1"/>
  <c r="AR213" i="3" s="1"/>
  <c r="AR205" i="3" a="1"/>
  <c r="AR205" i="3" s="1"/>
  <c r="AR642" i="3" a="1"/>
  <c r="AR642" i="3" s="1"/>
  <c r="AP1046" i="3" a="1"/>
  <c r="AP1046" i="3" s="1"/>
  <c r="AP1076" i="3" a="1"/>
  <c r="AP1076" i="3" s="1"/>
  <c r="AP1017" i="3" a="1"/>
  <c r="AP1017" i="3" s="1"/>
  <c r="AR197" i="3" a="1"/>
  <c r="AR197" i="3" s="1"/>
  <c r="AR714" i="3" a="1"/>
  <c r="AR714" i="3" s="1"/>
  <c r="AR879" i="3" a="1"/>
  <c r="AR879" i="3" s="1"/>
  <c r="AR417" i="3" a="1"/>
  <c r="AR417" i="3" s="1"/>
  <c r="AP27" i="3" a="1"/>
  <c r="AP27" i="3" s="1"/>
  <c r="AR1113" i="3" a="1"/>
  <c r="AR1113" i="3" s="1"/>
  <c r="AP1232" i="3" a="1"/>
  <c r="AP1232" i="3" s="1"/>
  <c r="AR874" i="3" a="1"/>
  <c r="AR874" i="3" s="1"/>
  <c r="AR1155" i="3" a="1"/>
  <c r="AR1155" i="3" s="1"/>
  <c r="AR991" i="3" a="1"/>
  <c r="AR991" i="3" s="1"/>
  <c r="AP65" i="3" a="1"/>
  <c r="AP65" i="3" s="1"/>
  <c r="AP259" i="3" a="1"/>
  <c r="AP259" i="3" s="1"/>
  <c r="AP26" i="3" a="1"/>
  <c r="AP26" i="3" s="1"/>
  <c r="AP1128" i="3" a="1"/>
  <c r="AP1128" i="3" s="1"/>
  <c r="AP1213" i="3" a="1"/>
  <c r="AP1213" i="3" s="1"/>
  <c r="AR888" i="3" a="1"/>
  <c r="AR888" i="3" s="1"/>
  <c r="AP959" i="3" a="1"/>
  <c r="AP959" i="3" s="1"/>
  <c r="AR1040" i="3" a="1"/>
  <c r="AR1040" i="3" s="1"/>
  <c r="AR674" i="3" a="1"/>
  <c r="AR674" i="3" s="1"/>
  <c r="AP733" i="3" a="1"/>
  <c r="AP733" i="3" s="1"/>
  <c r="AP467" i="3" a="1"/>
  <c r="AP467" i="3" s="1"/>
  <c r="AP127" i="3" a="1"/>
  <c r="AP127" i="3" s="1"/>
  <c r="AP683" i="3" a="1"/>
  <c r="AP683" i="3" s="1"/>
  <c r="AP193" i="3" a="1"/>
  <c r="AP193" i="3" s="1"/>
  <c r="AP563" i="3" a="1"/>
  <c r="AP563" i="3" s="1"/>
  <c r="AR678" i="3" a="1"/>
  <c r="AR678" i="3" s="1"/>
  <c r="AR527" i="3" a="1"/>
  <c r="AR527" i="3" s="1"/>
  <c r="AR1164" i="3" a="1"/>
  <c r="AR1164" i="3" s="1"/>
  <c r="AR227" i="3" a="1"/>
  <c r="AR227" i="3" s="1"/>
  <c r="AR619" i="3" a="1"/>
  <c r="AR619" i="3" s="1"/>
  <c r="AR538" i="3" a="1"/>
  <c r="AR538" i="3" s="1"/>
  <c r="AR189" i="3" a="1"/>
  <c r="AR189" i="3" s="1"/>
  <c r="AP41" i="3" a="1"/>
  <c r="AP41" i="3" s="1"/>
  <c r="AR1235" i="3" a="1"/>
  <c r="AR1235" i="3" s="1"/>
  <c r="AR730" i="3" a="1"/>
  <c r="AR730" i="3" s="1"/>
  <c r="AR452" i="3" a="1"/>
  <c r="AR452" i="3" s="1"/>
  <c r="AR217" i="3" a="1"/>
  <c r="AR217" i="3" s="1"/>
  <c r="AR346" i="3" a="1"/>
  <c r="AR346" i="3" s="1"/>
  <c r="AP1059" i="3" a="1"/>
  <c r="AP1059" i="3" s="1"/>
  <c r="AR86" i="3" a="1"/>
  <c r="AR86" i="3" s="1"/>
  <c r="AR129" i="3" a="1"/>
  <c r="AR129" i="3" s="1"/>
  <c r="AR820" i="3" a="1"/>
  <c r="AR820" i="3" s="1"/>
  <c r="AP923" i="3" a="1"/>
  <c r="AP923" i="3" s="1"/>
  <c r="AR641" i="3" a="1"/>
  <c r="AR641" i="3" s="1"/>
  <c r="AP1087" i="3" a="1"/>
  <c r="AP1087" i="3" s="1"/>
  <c r="AP809" i="3" a="1"/>
  <c r="AP809" i="3" s="1"/>
  <c r="AP957" i="3" a="1"/>
  <c r="AP957" i="3" s="1"/>
  <c r="AP314" i="3" a="1"/>
  <c r="AP314" i="3" s="1"/>
  <c r="AR1099" i="3" a="1"/>
  <c r="AR1099" i="3" s="1"/>
  <c r="AP291" i="3" a="1"/>
  <c r="AP291" i="3" s="1"/>
  <c r="AP893" i="3" a="1"/>
  <c r="AP893" i="3" s="1"/>
  <c r="AR238" i="3" a="1"/>
  <c r="AR238" i="3" s="1"/>
  <c r="AP210" i="3" a="1"/>
  <c r="AP210" i="3" s="1"/>
  <c r="AR952" i="3" a="1"/>
  <c r="AR952" i="3" s="1"/>
  <c r="AR643" i="3" a="1"/>
  <c r="AR643" i="3" s="1"/>
  <c r="AP336" i="3" a="1"/>
  <c r="AP336" i="3" s="1"/>
  <c r="AR209" i="3" a="1"/>
  <c r="AR209" i="3" s="1"/>
  <c r="AR806" i="3" a="1"/>
  <c r="AR806" i="3" s="1"/>
  <c r="AP457" i="3" a="1"/>
  <c r="AP457" i="3" s="1"/>
  <c r="AR889" i="3" a="1"/>
  <c r="AR889" i="3" s="1"/>
  <c r="AR1151" i="3" a="1"/>
  <c r="AR1151" i="3" s="1"/>
  <c r="AP178" i="3" a="1"/>
  <c r="AP178" i="3" s="1"/>
  <c r="AP1176" i="3" a="1"/>
  <c r="AP1176" i="3" s="1"/>
  <c r="AR156" i="3" a="1"/>
  <c r="AR156" i="3" s="1"/>
  <c r="AP13" i="3" a="1"/>
  <c r="AP13" i="3" s="1"/>
  <c r="AP653" i="3" a="1"/>
  <c r="AP653" i="3" s="1"/>
  <c r="AP310" i="3" a="1"/>
  <c r="AP310" i="3" s="1"/>
  <c r="AR896" i="3" a="1"/>
  <c r="AR896" i="3" s="1"/>
  <c r="AP247" i="3" a="1"/>
  <c r="AP247" i="3" s="1"/>
  <c r="AR429" i="3" a="1"/>
  <c r="AR429" i="3" s="1"/>
  <c r="AP385" i="3" a="1"/>
  <c r="AP385" i="3" s="1"/>
  <c r="AP723" i="3" a="1"/>
  <c r="AP723" i="3" s="1"/>
  <c r="AP321" i="3" a="1"/>
  <c r="AP321" i="3" s="1"/>
  <c r="AR1073" i="3" a="1"/>
  <c r="AR1073" i="3" s="1"/>
  <c r="AP515" i="3" a="1"/>
  <c r="AP515" i="3" s="1"/>
  <c r="AR447" i="3" a="1"/>
  <c r="AR447" i="3" s="1"/>
  <c r="AR1204" i="3" a="1"/>
  <c r="AR1204" i="3" s="1"/>
  <c r="AR973" i="3" a="1"/>
  <c r="AR973" i="3" s="1"/>
  <c r="AP1039" i="3" a="1"/>
  <c r="AP1039" i="3" s="1"/>
  <c r="AR767" i="3" a="1"/>
  <c r="AR767" i="3" s="1"/>
  <c r="AP562" i="3" a="1"/>
  <c r="AP562" i="3" s="1"/>
  <c r="AR762" i="3" a="1"/>
  <c r="AR762" i="3" s="1"/>
  <c r="AR164" i="3" a="1"/>
  <c r="AR164" i="3" s="1"/>
  <c r="AR1228" i="3" a="1"/>
  <c r="AR1228" i="3" s="1"/>
  <c r="AR1223" i="3" a="1"/>
  <c r="AR1223" i="3" s="1"/>
  <c r="AP257" i="3" a="1"/>
  <c r="AP257" i="3" s="1"/>
  <c r="AR989" i="3" a="1"/>
  <c r="AR989" i="3" s="1"/>
  <c r="AR195" i="3" a="1"/>
  <c r="AR195" i="3" s="1"/>
  <c r="AP924" i="3" a="1"/>
  <c r="AP924" i="3" s="1"/>
  <c r="AR294" i="3" a="1"/>
  <c r="AR294" i="3" s="1"/>
  <c r="AP726" i="3" a="1"/>
  <c r="AP726" i="3" s="1"/>
  <c r="AP682" i="3" a="1"/>
  <c r="AP682" i="3" s="1"/>
  <c r="AR48" i="3" a="1"/>
  <c r="AR48" i="3" s="1"/>
  <c r="AP715" i="3" a="1"/>
  <c r="AP715" i="3" s="1"/>
  <c r="AP186" i="3" a="1"/>
  <c r="AP186" i="3" s="1"/>
  <c r="AR717" i="3" a="1"/>
  <c r="AR717" i="3" s="1"/>
  <c r="AP534" i="3" a="1"/>
  <c r="AP534" i="3" s="1"/>
  <c r="AR471" i="3" a="1"/>
  <c r="AR471" i="3" s="1"/>
  <c r="AR196" i="3" a="1"/>
  <c r="AR196" i="3" s="1"/>
  <c r="AR240" i="3" a="1"/>
  <c r="AR240" i="3" s="1"/>
  <c r="AP521" i="3" a="1"/>
  <c r="AP521" i="3" s="1"/>
  <c r="AP1110" i="3" a="1"/>
  <c r="AP1110" i="3" s="1"/>
  <c r="AR608" i="3" a="1"/>
  <c r="AR608" i="3" s="1"/>
  <c r="AP1011" i="3" a="1"/>
  <c r="AP1011" i="3" s="1"/>
  <c r="AP895" i="3" a="1"/>
  <c r="AP895" i="3" s="1"/>
  <c r="AR1055" i="3" a="1"/>
  <c r="AR1055" i="3" s="1"/>
  <c r="AR207" i="3" a="1"/>
  <c r="AR207" i="3" s="1"/>
  <c r="AR800" i="3" a="1"/>
  <c r="AR800" i="3" s="1"/>
  <c r="AR262" i="3" a="1"/>
  <c r="AR262" i="3" s="1"/>
  <c r="AR772" i="3" a="1"/>
  <c r="AR772" i="3" s="1"/>
  <c r="AP737" i="3" a="1"/>
  <c r="AP737" i="3" s="1"/>
  <c r="AP762" i="3" a="1"/>
  <c r="AP762" i="3" s="1"/>
  <c r="AP1221" i="3" a="1"/>
  <c r="AP1221" i="3" s="1"/>
  <c r="AR1045" i="3" a="1"/>
  <c r="AR1045" i="3" s="1"/>
  <c r="AP371" i="3" a="1"/>
  <c r="AP371" i="3" s="1"/>
  <c r="AP491" i="3" a="1"/>
  <c r="AP491" i="3" s="1"/>
  <c r="AR187" i="3" a="1"/>
  <c r="AR187" i="3" s="1"/>
  <c r="AP532" i="3" a="1"/>
  <c r="AP532" i="3" s="1"/>
  <c r="AP730" i="3" a="1"/>
  <c r="AP730" i="3" s="1"/>
  <c r="AR466" i="3" a="1"/>
  <c r="AR466" i="3" s="1"/>
  <c r="AR414" i="3" a="1"/>
  <c r="AR414" i="3" s="1"/>
  <c r="AP143" i="3" a="1"/>
  <c r="AP143" i="3" s="1"/>
  <c r="AP512" i="3" a="1"/>
  <c r="AP512" i="3" s="1"/>
  <c r="AP544" i="3" a="1"/>
  <c r="AP544" i="3" s="1"/>
  <c r="AP142" i="3" a="1"/>
  <c r="AP142" i="3" s="1"/>
  <c r="AR814" i="3" a="1"/>
  <c r="AR814" i="3" s="1"/>
  <c r="AR1027" i="3" a="1"/>
  <c r="AR1027" i="3" s="1"/>
  <c r="AR997" i="3" a="1"/>
  <c r="AR997" i="3" s="1"/>
  <c r="AR771" i="3" a="1"/>
  <c r="AR771" i="3" s="1"/>
  <c r="AP1205" i="3" a="1"/>
  <c r="AP1205" i="3" s="1"/>
  <c r="AR1216" i="3" a="1"/>
  <c r="AR1216" i="3" s="1"/>
  <c r="AP1120" i="3" a="1"/>
  <c r="AP1120" i="3" s="1"/>
  <c r="AP124" i="3" a="1"/>
  <c r="AP124" i="3" s="1"/>
  <c r="AR363" i="3" a="1"/>
  <c r="AR363" i="3" s="1"/>
  <c r="AR535" i="3" a="1"/>
  <c r="AR535" i="3" s="1"/>
  <c r="AP872" i="3" a="1"/>
  <c r="AP872" i="3" s="1"/>
  <c r="AP53" i="3" a="1"/>
  <c r="AP53" i="3" s="1"/>
  <c r="AR670" i="3" a="1"/>
  <c r="AR670" i="3" s="1"/>
  <c r="AP768" i="3" a="1"/>
  <c r="AP768" i="3" s="1"/>
  <c r="AP883" i="3" a="1"/>
  <c r="AP883" i="3" s="1"/>
  <c r="AP101" i="3" a="1"/>
  <c r="AP101" i="3" s="1"/>
  <c r="AR742" i="3" a="1"/>
  <c r="AR742" i="3" s="1"/>
  <c r="AR669" i="3" a="1"/>
  <c r="AR669" i="3" s="1"/>
  <c r="AR423" i="3" a="1"/>
  <c r="AR423" i="3" s="1"/>
  <c r="AP1072" i="3" a="1"/>
  <c r="AP1072" i="3" s="1"/>
  <c r="AP1109" i="3" a="1"/>
  <c r="AP1109" i="3" s="1"/>
  <c r="AP637" i="3" a="1"/>
  <c r="AP637" i="3" s="1"/>
  <c r="AR306" i="3" a="1"/>
  <c r="AR306" i="3" s="1"/>
  <c r="AR951" i="3" a="1"/>
  <c r="AR951" i="3" s="1"/>
  <c r="AP45" i="3" a="1"/>
  <c r="AP45" i="3" s="1"/>
  <c r="AP215" i="3" a="1"/>
  <c r="AP215" i="3" s="1"/>
  <c r="AP478" i="3" a="1"/>
  <c r="AP478" i="3" s="1"/>
  <c r="AP1103" i="3" a="1"/>
  <c r="AP1103" i="3" s="1"/>
  <c r="AR1026" i="3" a="1"/>
  <c r="AR1026" i="3" s="1"/>
  <c r="AP732" i="3" a="1"/>
  <c r="AP732" i="3" s="1"/>
  <c r="AR76" i="3" a="1"/>
  <c r="AR76" i="3" s="1"/>
  <c r="AR602" i="3" a="1"/>
  <c r="AR602" i="3" s="1"/>
  <c r="AP1033" i="3" a="1"/>
  <c r="AP1033" i="3" s="1"/>
  <c r="AR613" i="3" a="1"/>
  <c r="AR613" i="3" s="1"/>
  <c r="AP615" i="3" a="1"/>
  <c r="AP615" i="3" s="1"/>
  <c r="AR679" i="3" a="1"/>
  <c r="AR679" i="3" s="1"/>
  <c r="AR257" i="3" a="1"/>
  <c r="AR257" i="3" s="1"/>
  <c r="AR396" i="3" a="1"/>
  <c r="AR396" i="3" s="1"/>
  <c r="AP927" i="3" a="1"/>
  <c r="AP927" i="3" s="1"/>
  <c r="AR925" i="3" a="1"/>
  <c r="AR925" i="3" s="1"/>
  <c r="AP66" i="3" a="1"/>
  <c r="AP66" i="3" s="1"/>
  <c r="AP279" i="3" a="1"/>
  <c r="AP279" i="3" s="1"/>
  <c r="AP1180" i="3" a="1"/>
  <c r="AP1180" i="3" s="1"/>
  <c r="AR966" i="3" a="1"/>
  <c r="AR966" i="3" s="1"/>
  <c r="AP449" i="3" a="1"/>
  <c r="AP449" i="3" s="1"/>
  <c r="AR934" i="3" a="1"/>
  <c r="AR934" i="3" s="1"/>
  <c r="AR136" i="3" a="1"/>
  <c r="AR136" i="3" s="1"/>
  <c r="AR595" i="3" a="1"/>
  <c r="AR595" i="3" s="1"/>
  <c r="AR128" i="3" a="1"/>
  <c r="AR128" i="3" s="1"/>
  <c r="AP248" i="3" a="1"/>
  <c r="AP248" i="3" s="1"/>
  <c r="AR1035" i="3" a="1"/>
  <c r="AR1035" i="3" s="1"/>
  <c r="AP224" i="3" a="1"/>
  <c r="AP224" i="3" s="1"/>
  <c r="AP1112" i="3" a="1"/>
  <c r="AP1112" i="3" s="1"/>
  <c r="AP217" i="3" a="1"/>
  <c r="AP217" i="3" s="1"/>
  <c r="AP312" i="3" a="1"/>
  <c r="AP312" i="3" s="1"/>
  <c r="AR47" i="3" a="1"/>
  <c r="AR47" i="3" s="1"/>
  <c r="AR154" i="3" a="1"/>
  <c r="AR154" i="3" s="1"/>
  <c r="AP738" i="3" a="1"/>
  <c r="AP738" i="3" s="1"/>
  <c r="AP1190" i="3" a="1"/>
  <c r="AP1190" i="3" s="1"/>
  <c r="AR1011" i="3" a="1"/>
  <c r="AR1011" i="3" s="1"/>
  <c r="AR1088" i="3" a="1"/>
  <c r="AR1088" i="3" s="1"/>
  <c r="AR1191" i="3" a="1"/>
  <c r="AR1191" i="3" s="1"/>
  <c r="AP902" i="3" a="1"/>
  <c r="AP902" i="3" s="1"/>
  <c r="AR744" i="3" a="1"/>
  <c r="AR744" i="3" s="1"/>
  <c r="AP542" i="3" a="1"/>
  <c r="AP542" i="3" s="1"/>
  <c r="AP62" i="3" a="1"/>
  <c r="AP62" i="3" s="1"/>
  <c r="AP1214" i="3" a="1"/>
  <c r="AP1214" i="3" s="1"/>
  <c r="AR1108" i="3" a="1"/>
  <c r="AR1108" i="3" s="1"/>
  <c r="AR393" i="3" a="1"/>
  <c r="AR393" i="3" s="1"/>
  <c r="AP324" i="3" a="1"/>
  <c r="AP324" i="3" s="1"/>
  <c r="AP12" i="3" a="1"/>
  <c r="AP12" i="3" s="1"/>
  <c r="AP894" i="3" a="1"/>
  <c r="AP894" i="3" s="1"/>
  <c r="AP129" i="3" a="1"/>
  <c r="AP129" i="3" s="1"/>
  <c r="AP133" i="3" a="1"/>
  <c r="AP133" i="3" s="1"/>
  <c r="AP311" i="3" a="1"/>
  <c r="AP311" i="3" s="1"/>
  <c r="AR1185" i="3" a="1"/>
  <c r="AR1185" i="3" s="1"/>
  <c r="AR769" i="3" a="1"/>
  <c r="AR769" i="3" s="1"/>
  <c r="AR430" i="3" a="1"/>
  <c r="AR430" i="3" s="1"/>
  <c r="AP539" i="3" a="1"/>
  <c r="AP539" i="3" s="1"/>
  <c r="AP1148" i="3" a="1"/>
  <c r="AP1148" i="3" s="1"/>
  <c r="AP115" i="3" a="1"/>
  <c r="AP115" i="3" s="1"/>
  <c r="AR270" i="3" a="1"/>
  <c r="AR270" i="3" s="1"/>
  <c r="AR1238" i="3" a="1"/>
  <c r="AR1238" i="3" s="1"/>
  <c r="AP68" i="3" a="1"/>
  <c r="AP68" i="3" s="1"/>
  <c r="AP1077" i="3" a="1"/>
  <c r="AP1077" i="3" s="1"/>
  <c r="AP1097" i="3" a="1"/>
  <c r="AP1097" i="3" s="1"/>
  <c r="AP885" i="3" a="1"/>
  <c r="AP885" i="3" s="1"/>
  <c r="AR612" i="3" a="1"/>
  <c r="AR612" i="3" s="1"/>
  <c r="AR83" i="3" a="1"/>
  <c r="AR83" i="3" s="1"/>
  <c r="AP85" i="3" a="1"/>
  <c r="AP85" i="3" s="1"/>
  <c r="AR284" i="3" a="1"/>
  <c r="AR284" i="3" s="1"/>
  <c r="AR377" i="3" a="1"/>
  <c r="AR377" i="3" s="1"/>
  <c r="AR1174" i="3" a="1"/>
  <c r="AR1174" i="3" s="1"/>
  <c r="AR727" i="3" a="1"/>
  <c r="AR727" i="3" s="1"/>
  <c r="AP461" i="3" a="1"/>
  <c r="AP461" i="3" s="1"/>
  <c r="AP57" i="3" a="1"/>
  <c r="AP57" i="3" s="1"/>
  <c r="AR812" i="3" a="1"/>
  <c r="AR812" i="3" s="1"/>
  <c r="AR278" i="3" a="1"/>
  <c r="AR278" i="3" s="1"/>
  <c r="AP604" i="3" a="1"/>
  <c r="AP604" i="3" s="1"/>
  <c r="AP1065" i="3" a="1"/>
  <c r="AP1065" i="3" s="1"/>
  <c r="AR1169" i="3" a="1"/>
  <c r="AR1169" i="3" s="1"/>
  <c r="AP1002" i="3" a="1"/>
  <c r="AP1002" i="3" s="1"/>
  <c r="AR1071" i="3" a="1"/>
  <c r="AR1071" i="3" s="1"/>
  <c r="AR1188" i="3" a="1"/>
  <c r="AR1188" i="3" s="1"/>
  <c r="AP903" i="3" a="1"/>
  <c r="AP903" i="3" s="1"/>
  <c r="AR476" i="3" a="1"/>
  <c r="AR476" i="3" s="1"/>
  <c r="AR651" i="3" a="1"/>
  <c r="AR651" i="3" s="1"/>
  <c r="AP1084" i="3" a="1"/>
  <c r="AP1084" i="3" s="1"/>
  <c r="AP574" i="3" a="1"/>
  <c r="AP574" i="3" s="1"/>
  <c r="AR570" i="3" a="1"/>
  <c r="AR570" i="3" s="1"/>
  <c r="AR976" i="3" a="1"/>
  <c r="AR976" i="3" s="1"/>
  <c r="AR1212" i="3" a="1"/>
  <c r="AR1212" i="3" s="1"/>
  <c r="AP975" i="3" a="1"/>
  <c r="AP975" i="3" s="1"/>
  <c r="AP392" i="3" a="1"/>
  <c r="AP392" i="3" s="1"/>
  <c r="AR977" i="3" a="1"/>
  <c r="AR977" i="3" s="1"/>
  <c r="AR760" i="3" a="1"/>
  <c r="AR760" i="3" s="1"/>
  <c r="AP394" i="3" a="1"/>
  <c r="AP394" i="3" s="1"/>
  <c r="AR101" i="3" a="1"/>
  <c r="AR101" i="3" s="1"/>
  <c r="AR45" i="3" a="1"/>
  <c r="AR45" i="3" s="1"/>
  <c r="AR500" i="3" a="1"/>
  <c r="AR500" i="3" s="1"/>
  <c r="AR865" i="3" a="1"/>
  <c r="AR865" i="3" s="1"/>
  <c r="AR646" i="3" a="1"/>
  <c r="AR646" i="3" s="1"/>
  <c r="AR309" i="3" a="1"/>
  <c r="AR309" i="3" s="1"/>
  <c r="AP580" i="3" a="1"/>
  <c r="AP580" i="3" s="1"/>
  <c r="AP1066" i="3" a="1"/>
  <c r="AP1066" i="3" s="1"/>
  <c r="AR725" i="3" a="1"/>
  <c r="AR725" i="3" s="1"/>
  <c r="AR468" i="3" a="1"/>
  <c r="AR468" i="3" s="1"/>
  <c r="AP1099" i="3" a="1"/>
  <c r="AP1099" i="3" s="1"/>
  <c r="AR622" i="3" a="1"/>
  <c r="AR622" i="3" s="1"/>
  <c r="AP1021" i="3" a="1"/>
  <c r="AP1021" i="3" s="1"/>
  <c r="AP376" i="3" a="1"/>
  <c r="AP376" i="3" s="1"/>
  <c r="AP647" i="3" a="1"/>
  <c r="AP647" i="3" s="1"/>
  <c r="AR628" i="3" a="1"/>
  <c r="AR628" i="3" s="1"/>
  <c r="AP165" i="3" a="1"/>
  <c r="AP165" i="3" s="1"/>
  <c r="AP1111" i="3" a="1"/>
  <c r="AP1111" i="3" s="1"/>
  <c r="AR1167" i="3" a="1"/>
  <c r="AR1167" i="3" s="1"/>
  <c r="AP1231" i="3" a="1"/>
  <c r="AP1231" i="3" s="1"/>
  <c r="AR848" i="3" a="1"/>
  <c r="AR848" i="3" s="1"/>
  <c r="AP345" i="3" a="1"/>
  <c r="AP345" i="3" s="1"/>
  <c r="AP382" i="3" a="1"/>
  <c r="AP382" i="3" s="1"/>
  <c r="AR348" i="3" a="1"/>
  <c r="AR348" i="3" s="1"/>
  <c r="AP964" i="3" a="1"/>
  <c r="AP964" i="3" s="1"/>
  <c r="AP865" i="3" a="1"/>
  <c r="AP865" i="3" s="1"/>
  <c r="AP968" i="3" a="1"/>
  <c r="AP968" i="3" s="1"/>
  <c r="AR1047" i="3" a="1"/>
  <c r="AR1047" i="3" s="1"/>
  <c r="AR1016" i="3" a="1"/>
  <c r="AR1016" i="3" s="1"/>
  <c r="AP182" i="3" a="1"/>
  <c r="AP182" i="3" s="1"/>
  <c r="AR708" i="3" a="1"/>
  <c r="AR708" i="3" s="1"/>
  <c r="AR1117" i="3" a="1"/>
  <c r="AR1117" i="3" s="1"/>
  <c r="AR1208" i="3" a="1"/>
  <c r="AR1208" i="3" s="1"/>
  <c r="AR998" i="3" a="1"/>
  <c r="AR998" i="3" s="1"/>
  <c r="AP783" i="3" a="1"/>
  <c r="AP783" i="3" s="1"/>
  <c r="AR543" i="3" a="1"/>
  <c r="AR543" i="3" s="1"/>
  <c r="AR1116" i="3" a="1"/>
  <c r="AR1116" i="3" s="1"/>
  <c r="AR539" i="3" a="1"/>
  <c r="AR539" i="3" s="1"/>
  <c r="AR465" i="3" a="1"/>
  <c r="AR465" i="3" s="1"/>
  <c r="AP1140" i="3" a="1"/>
  <c r="AP1140" i="3" s="1"/>
  <c r="AR143" i="3" a="1"/>
  <c r="AR143" i="3" s="1"/>
  <c r="AR816" i="3" a="1"/>
  <c r="AR816" i="3" s="1"/>
  <c r="AP536" i="3" a="1"/>
  <c r="AP536" i="3" s="1"/>
  <c r="AR463" i="3" a="1"/>
  <c r="AR463" i="3" s="1"/>
  <c r="AP948" i="3" a="1"/>
  <c r="AP948" i="3" s="1"/>
  <c r="AP75" i="3" a="1"/>
  <c r="AP75" i="3" s="1"/>
  <c r="AR607" i="3" a="1"/>
  <c r="AR607" i="3" s="1"/>
  <c r="AP547" i="3" a="1"/>
  <c r="AP547" i="3" s="1"/>
  <c r="AP293" i="3" a="1"/>
  <c r="AP293" i="3" s="1"/>
  <c r="AP8" i="3" a="1"/>
  <c r="AP8" i="3" s="1"/>
  <c r="AP1194" i="3" a="1"/>
  <c r="AP1194" i="3" s="1"/>
  <c r="AP164" i="3" a="1"/>
  <c r="AP164" i="3" s="1"/>
  <c r="AR15" i="3" a="1"/>
  <c r="AR15" i="3" s="1"/>
  <c r="AP220" i="3" a="1"/>
  <c r="AP220" i="3" s="1"/>
  <c r="AP441" i="3" a="1"/>
  <c r="AP441" i="3" s="1"/>
  <c r="AR568" i="3" a="1"/>
  <c r="AR568" i="3" s="1"/>
  <c r="AR517" i="3" a="1"/>
  <c r="AR517" i="3" s="1"/>
  <c r="AP974" i="3" a="1"/>
  <c r="AP974" i="3" s="1"/>
  <c r="AR808" i="3" a="1"/>
  <c r="AR808" i="3" s="1"/>
  <c r="AR93" i="3" a="1"/>
  <c r="AR93" i="3" s="1"/>
  <c r="AR394" i="3" a="1"/>
  <c r="AR394" i="3" s="1"/>
  <c r="AP1035" i="3" a="1"/>
  <c r="AP1035" i="3" s="1"/>
  <c r="AP10" i="3" a="1"/>
  <c r="AP10" i="3" s="1"/>
  <c r="AP1198" i="3" a="1"/>
  <c r="AP1198" i="3" s="1"/>
  <c r="AR895" i="3" a="1"/>
  <c r="AR895" i="3" s="1"/>
  <c r="AR139" i="3" a="1"/>
  <c r="AR139" i="3" s="1"/>
  <c r="AR193" i="3" a="1"/>
  <c r="AR193" i="3" s="1"/>
  <c r="AP203" i="3" a="1"/>
  <c r="AP203" i="3" s="1"/>
  <c r="AP608" i="3" a="1"/>
  <c r="AP608" i="3" s="1"/>
  <c r="AR410" i="3" a="1"/>
  <c r="AR410" i="3" s="1"/>
  <c r="AR688" i="3" a="1"/>
  <c r="AR688" i="3" s="1"/>
  <c r="AP710" i="3" a="1"/>
  <c r="AP710" i="3" s="1"/>
  <c r="AR1186" i="3" a="1"/>
  <c r="AR1186" i="3" s="1"/>
  <c r="AR18" i="3" a="1"/>
  <c r="AR18" i="3" s="1"/>
  <c r="AR155" i="3" a="1"/>
  <c r="AR155" i="3" s="1"/>
  <c r="AP448" i="3" a="1"/>
  <c r="AP448" i="3" s="1"/>
  <c r="AP1063" i="3" a="1"/>
  <c r="AP1063" i="3" s="1"/>
  <c r="AR347" i="3" a="1"/>
  <c r="AR347" i="3" s="1"/>
  <c r="AP470" i="3" a="1"/>
  <c r="AP470" i="3" s="1"/>
  <c r="AP442" i="3" a="1"/>
  <c r="AP442" i="3" s="1"/>
  <c r="AP873" i="3" a="1"/>
  <c r="AP873" i="3" s="1"/>
  <c r="AP240" i="3" a="1"/>
  <c r="AP240" i="3" s="1"/>
  <c r="AR112" i="3" a="1"/>
  <c r="AR112" i="3" s="1"/>
  <c r="AP934" i="3" a="1"/>
  <c r="AP934" i="3" s="1"/>
  <c r="AR91" i="3" a="1"/>
  <c r="AR91" i="3" s="1"/>
  <c r="AP1073" i="3" a="1"/>
  <c r="AP1073" i="3" s="1"/>
  <c r="AP939" i="3" a="1"/>
  <c r="AP939" i="3" s="1"/>
  <c r="AP16" i="3" a="1"/>
  <c r="AP16" i="3" s="1"/>
  <c r="AR53" i="3" a="1"/>
  <c r="AR53" i="3" s="1"/>
  <c r="AR1148" i="3" a="1"/>
  <c r="AR1148" i="3" s="1"/>
  <c r="AP55" i="3" a="1"/>
  <c r="AP55" i="3" s="1"/>
  <c r="AP970" i="3" a="1"/>
  <c r="AP970" i="3" s="1"/>
  <c r="AP1136" i="3" a="1"/>
  <c r="AP1136" i="3" s="1"/>
  <c r="AP430" i="3" a="1"/>
  <c r="AP430" i="3" s="1"/>
  <c r="AR681" i="3" a="1"/>
  <c r="AR681" i="3" s="1"/>
  <c r="AR29" i="3" a="1"/>
  <c r="AR29" i="3" s="1"/>
  <c r="AP29" i="3" a="1"/>
  <c r="AP29" i="3" s="1"/>
  <c r="AP125" i="3" a="1"/>
  <c r="AP125" i="3" s="1"/>
  <c r="AR504" i="3" a="1"/>
  <c r="AR504" i="3" s="1"/>
  <c r="AP195" i="3" a="1"/>
  <c r="AP195" i="3" s="1"/>
  <c r="AR461" i="3" a="1"/>
  <c r="AR461" i="3" s="1"/>
  <c r="AP1159" i="3" a="1"/>
  <c r="AP1159" i="3" s="1"/>
  <c r="AP95" i="3" a="1"/>
  <c r="AP95" i="3" s="1"/>
  <c r="AP460" i="3" a="1"/>
  <c r="AP460" i="3" s="1"/>
  <c r="AR455" i="3" a="1"/>
  <c r="AR455" i="3" s="1"/>
  <c r="AR23" i="3" a="1"/>
  <c r="AR23" i="3" s="1"/>
  <c r="AR546" i="3" a="1"/>
  <c r="AR546" i="3" s="1"/>
  <c r="AR569" i="3" a="1"/>
  <c r="AR569" i="3" s="1"/>
  <c r="AR737" i="3" a="1"/>
  <c r="AR737" i="3" s="1"/>
  <c r="AP303" i="3" a="1"/>
  <c r="AP303" i="3" s="1"/>
  <c r="AR444" i="3" a="1"/>
  <c r="AR444" i="3" s="1"/>
  <c r="AP628" i="3" a="1"/>
  <c r="AP628" i="3" s="1"/>
  <c r="AP973" i="3" a="1"/>
  <c r="AP973" i="3" s="1"/>
  <c r="AP59" i="3" a="1"/>
  <c r="AP59" i="3" s="1"/>
  <c r="AP879" i="3" a="1"/>
  <c r="AP879" i="3" s="1"/>
  <c r="AR883" i="3" a="1"/>
  <c r="AR883" i="3" s="1"/>
  <c r="AR24" i="3" a="1"/>
  <c r="AR24" i="3" s="1"/>
  <c r="AR17" i="3" a="1"/>
  <c r="AR17" i="3" s="1"/>
  <c r="AP237" i="3" a="1"/>
  <c r="AP237" i="3" s="1"/>
  <c r="AP657" i="3" a="1"/>
  <c r="AP657" i="3" s="1"/>
  <c r="AP465" i="3" a="1"/>
  <c r="AP465" i="3" s="1"/>
  <c r="AP1185" i="3" a="1"/>
  <c r="AP1185" i="3" s="1"/>
  <c r="AR1177" i="3" a="1"/>
  <c r="AR1177" i="3" s="1"/>
  <c r="AP453" i="3" a="1"/>
  <c r="AP453" i="3" s="1"/>
  <c r="AP677" i="3" a="1"/>
  <c r="AP677" i="3" s="1"/>
  <c r="AP108" i="3" a="1"/>
  <c r="AP108" i="3" s="1"/>
  <c r="AP646" i="3" a="1"/>
  <c r="AP646" i="3" s="1"/>
  <c r="AR285" i="3" a="1"/>
  <c r="AR285" i="3" s="1"/>
  <c r="AR1044" i="3" a="1"/>
  <c r="AR1044" i="3" s="1"/>
  <c r="AR579" i="3" a="1"/>
  <c r="AR579" i="3" s="1"/>
  <c r="AR768" i="3" a="1"/>
  <c r="AR768" i="3" s="1"/>
  <c r="AR639" i="3" a="1"/>
  <c r="AR639" i="3" s="1"/>
  <c r="AP32" i="3" a="1"/>
  <c r="AP32" i="3" s="1"/>
  <c r="AR366" i="3" a="1"/>
  <c r="AR366" i="3" s="1"/>
  <c r="AR610" i="3" a="1"/>
  <c r="AR610" i="3" s="1"/>
  <c r="AP405" i="3" a="1"/>
  <c r="AP405" i="3" s="1"/>
  <c r="AP1121" i="3" a="1"/>
  <c r="AP1121" i="3" s="1"/>
  <c r="AP546" i="3" a="1"/>
  <c r="AP546" i="3" s="1"/>
  <c r="AR787" i="3" a="1"/>
  <c r="AR787" i="3" s="1"/>
  <c r="AP946" i="3" a="1"/>
  <c r="AP946" i="3" s="1"/>
  <c r="AR98" i="3" a="1"/>
  <c r="AR98" i="3" s="1"/>
  <c r="AP745" i="3" a="1"/>
  <c r="AP745" i="3" s="1"/>
  <c r="AR659" i="3" a="1"/>
  <c r="AR659" i="3" s="1"/>
  <c r="AP664" i="3" a="1"/>
  <c r="AP664" i="3" s="1"/>
  <c r="AR984" i="3" a="1"/>
  <c r="AR984" i="3" s="1"/>
  <c r="AP1216" i="3" a="1"/>
  <c r="AP1216" i="3" s="1"/>
  <c r="AR350" i="3" a="1"/>
  <c r="AR350" i="3" s="1"/>
  <c r="AP342" i="3" a="1"/>
  <c r="AP342" i="3" s="1"/>
  <c r="AR437" i="3" a="1"/>
  <c r="AR437" i="3" s="1"/>
  <c r="AP226" i="3" a="1"/>
  <c r="AP226" i="3" s="1"/>
  <c r="AP277" i="3" a="1"/>
  <c r="AP277" i="3" s="1"/>
  <c r="AR303" i="3" a="1"/>
  <c r="AR303" i="3" s="1"/>
  <c r="AP877" i="3" a="1"/>
  <c r="AP877" i="3" s="1"/>
  <c r="AP583" i="3" a="1"/>
  <c r="AP583" i="3" s="1"/>
  <c r="AP864" i="3" a="1"/>
  <c r="AP864" i="3" s="1"/>
  <c r="AR1128" i="3" a="1"/>
  <c r="AR1128" i="3" s="1"/>
  <c r="AP684" i="3" a="1"/>
  <c r="AP684" i="3" s="1"/>
  <c r="AR497" i="3" a="1"/>
  <c r="AR497" i="3" s="1"/>
  <c r="AR845" i="3" a="1"/>
  <c r="AR845" i="3" s="1"/>
  <c r="AR519" i="3" a="1"/>
  <c r="AR519" i="3" s="1"/>
  <c r="AR1157" i="3" a="1"/>
  <c r="AR1157" i="3" s="1"/>
  <c r="AR741" i="3" a="1"/>
  <c r="AR741" i="3" s="1"/>
  <c r="AR618" i="3" a="1"/>
  <c r="AR618" i="3" s="1"/>
  <c r="AR264" i="3" a="1"/>
  <c r="AR264" i="3" s="1"/>
  <c r="AP117" i="3" a="1"/>
  <c r="AP117" i="3" s="1"/>
  <c r="AP720" i="3" a="1"/>
  <c r="AP720" i="3" s="1"/>
  <c r="AR666" i="3" a="1"/>
  <c r="AR666" i="3" s="1"/>
  <c r="AR818" i="3" a="1"/>
  <c r="AR818" i="3" s="1"/>
  <c r="AR381" i="3" a="1"/>
  <c r="AR381" i="3" s="1"/>
  <c r="AP1238" i="3" a="1"/>
  <c r="AP1238" i="3" s="1"/>
  <c r="AP690" i="3" a="1"/>
  <c r="AP690" i="3" s="1"/>
  <c r="AR503" i="3" a="1"/>
  <c r="AR503" i="3" s="1"/>
  <c r="AP19" i="3" a="1"/>
  <c r="AP19" i="3" s="1"/>
  <c r="AR947" i="3" a="1"/>
  <c r="AR947" i="3" s="1"/>
  <c r="AR1010" i="3" a="1"/>
  <c r="AR1010" i="3" s="1"/>
  <c r="AP1040" i="3" a="1"/>
  <c r="AP1040" i="3" s="1"/>
  <c r="AR722" i="3" a="1"/>
  <c r="AR722" i="3" s="1"/>
  <c r="AP235" i="3" a="1"/>
  <c r="AP235" i="3" s="1"/>
  <c r="AR210" i="3" a="1"/>
  <c r="AR210" i="3" s="1"/>
  <c r="AP1184" i="3" a="1"/>
  <c r="AP1184" i="3" s="1"/>
  <c r="AR529" i="3" a="1"/>
  <c r="AR529" i="3" s="1"/>
  <c r="AR524" i="3" a="1"/>
  <c r="AR524" i="3" s="1"/>
  <c r="AP1179" i="3" a="1"/>
  <c r="AP1179" i="3" s="1"/>
  <c r="AP758" i="3" a="1"/>
  <c r="AP758" i="3" s="1"/>
  <c r="AR1153" i="3" a="1"/>
  <c r="AR1153" i="3" s="1"/>
  <c r="AR1063" i="3" a="1"/>
  <c r="AR1063" i="3" s="1"/>
  <c r="AR661" i="3" a="1"/>
  <c r="AR661" i="3" s="1"/>
  <c r="AP920" i="3" a="1"/>
  <c r="AP920" i="3" s="1"/>
  <c r="AP196" i="3" a="1"/>
  <c r="AP196" i="3" s="1"/>
  <c r="AR795" i="3" a="1"/>
  <c r="AR795" i="3" s="1"/>
  <c r="AR537" i="3" a="1"/>
  <c r="AR537" i="3" s="1"/>
  <c r="AP1028" i="3" a="1"/>
  <c r="AP1028" i="3" s="1"/>
  <c r="AR668" i="3" a="1"/>
  <c r="AR668" i="3" s="1"/>
  <c r="AP550" i="3" a="1"/>
  <c r="AP550" i="3" s="1"/>
  <c r="AR540" i="3" a="1"/>
  <c r="AR540" i="3" s="1"/>
  <c r="AR237" i="3" a="1"/>
  <c r="AR237" i="3" s="1"/>
  <c r="AR521" i="3" a="1"/>
  <c r="AR521" i="3" s="1"/>
  <c r="AR33" i="3" a="1"/>
  <c r="AR33" i="3" s="1"/>
  <c r="AR542" i="3" a="1"/>
  <c r="AR542" i="3" s="1"/>
  <c r="AP211" i="3" a="1"/>
  <c r="AP211" i="3" s="1"/>
  <c r="AR113" i="3" a="1"/>
  <c r="AR113" i="3" s="1"/>
  <c r="AR584" i="3" a="1"/>
  <c r="AR584" i="3" s="1"/>
  <c r="AP616" i="3" a="1"/>
  <c r="AP616" i="3" s="1"/>
  <c r="AR376" i="3" a="1"/>
  <c r="AR376" i="3" s="1"/>
  <c r="AP348" i="3" a="1"/>
  <c r="AP348" i="3" s="1"/>
  <c r="AP242" i="3" a="1"/>
  <c r="AP242" i="3" s="1"/>
  <c r="AP543" i="3" a="1"/>
  <c r="AP543" i="3" s="1"/>
  <c r="AP638" i="3" a="1"/>
  <c r="AP638" i="3" s="1"/>
  <c r="AP278" i="3" a="1"/>
  <c r="AP278" i="3" s="1"/>
  <c r="AP309" i="3" a="1"/>
  <c r="AP309" i="3" s="1"/>
  <c r="AR875" i="3" a="1"/>
  <c r="AR875" i="3" s="1"/>
  <c r="AR894" i="3" a="1"/>
  <c r="AR894" i="3" s="1"/>
  <c r="AR206" i="3" a="1"/>
  <c r="AR206" i="3" s="1"/>
  <c r="AR560" i="3" a="1"/>
  <c r="AR560" i="3" s="1"/>
  <c r="AP1234" i="3" a="1"/>
  <c r="AP1234" i="3" s="1"/>
  <c r="AP201" i="3" a="1"/>
  <c r="AP201" i="3" s="1"/>
  <c r="AR247" i="3" a="1"/>
  <c r="AR247" i="3" s="1"/>
  <c r="AP297" i="3" a="1"/>
  <c r="AP297" i="3" s="1"/>
  <c r="AR1064" i="3" a="1"/>
  <c r="AR1064" i="3" s="1"/>
  <c r="AR955" i="3" a="1"/>
  <c r="AR955" i="3" s="1"/>
  <c r="AR785" i="3" a="1"/>
  <c r="AR785" i="3" s="1"/>
  <c r="AR11" i="3" a="1"/>
  <c r="AR11" i="3" s="1"/>
  <c r="AP1155" i="3" a="1"/>
  <c r="AP1155" i="3" s="1"/>
  <c r="AP156" i="3" a="1"/>
  <c r="AP156" i="3" s="1"/>
  <c r="AP76" i="3" a="1"/>
  <c r="AP76" i="3" s="1"/>
  <c r="AR941" i="3" a="1"/>
  <c r="AR941" i="3" s="1"/>
  <c r="AP110" i="3" a="1"/>
  <c r="AP110" i="3" s="1"/>
  <c r="AP200" i="3" a="1"/>
  <c r="AP200" i="3" s="1"/>
  <c r="AP498" i="3" a="1"/>
  <c r="AP498" i="3" s="1"/>
  <c r="AP817" i="3" a="1"/>
  <c r="AP817" i="3" s="1"/>
  <c r="AP153" i="3" a="1"/>
  <c r="AP153" i="3" s="1"/>
  <c r="AR561" i="3" a="1"/>
  <c r="AR561" i="3" s="1"/>
  <c r="AR1014" i="3" a="1"/>
  <c r="AR1014" i="3" s="1"/>
  <c r="AP431" i="3" a="1"/>
  <c r="AP431" i="3" s="1"/>
  <c r="AP687" i="3" a="1"/>
  <c r="AP687" i="3" s="1"/>
  <c r="AR1078" i="3" a="1"/>
  <c r="AR1078" i="3" s="1"/>
  <c r="AR359" i="3" a="1"/>
  <c r="AR359" i="3" s="1"/>
  <c r="AR322" i="3" a="1"/>
  <c r="AR322" i="3" s="1"/>
  <c r="AR49" i="3" a="1"/>
  <c r="AR49" i="3" s="1"/>
  <c r="AR739" i="3" a="1"/>
  <c r="AR739" i="3" s="1"/>
  <c r="AP729" i="3" a="1"/>
  <c r="AP729" i="3" s="1"/>
  <c r="AP1157" i="3" a="1"/>
  <c r="AP1157" i="3" s="1"/>
  <c r="AP131" i="3" a="1"/>
  <c r="AP131" i="3" s="1"/>
  <c r="AP529" i="3" a="1"/>
  <c r="AP529" i="3" s="1"/>
  <c r="AP1025" i="3" a="1"/>
  <c r="AP1025" i="3" s="1"/>
  <c r="AR810" i="3" a="1"/>
  <c r="AR810" i="3" s="1"/>
  <c r="AR533" i="3" a="1"/>
  <c r="AR533" i="3" s="1"/>
  <c r="AR345" i="3" a="1"/>
  <c r="AR345" i="3" s="1"/>
  <c r="AR940" i="3" a="1"/>
  <c r="AR940" i="3" s="1"/>
  <c r="AR677" i="3" a="1"/>
  <c r="AR677" i="3" s="1"/>
  <c r="AR397" i="3" a="1"/>
  <c r="AR397" i="3" s="1"/>
  <c r="AR1201" i="3" a="1"/>
  <c r="AR1201" i="3" s="1"/>
  <c r="AP995" i="3" a="1"/>
  <c r="AP995" i="3" s="1"/>
  <c r="AP58" i="3" a="1"/>
  <c r="AP58" i="3" s="1"/>
  <c r="AR25" i="3" a="1"/>
  <c r="AR25" i="3" s="1"/>
  <c r="AP267" i="3" a="1"/>
  <c r="AP267" i="3" s="1"/>
  <c r="AR467" i="3" a="1"/>
  <c r="AR467" i="3" s="1"/>
  <c r="AR1206" i="3" a="1"/>
  <c r="AR1206" i="3" s="1"/>
  <c r="AP1108" i="3" a="1"/>
  <c r="AP1108" i="3" s="1"/>
  <c r="AR449" i="3" a="1"/>
  <c r="AR449" i="3" s="1"/>
  <c r="AP966" i="3" a="1"/>
  <c r="AP966" i="3" s="1"/>
  <c r="AR1032" i="3" a="1"/>
  <c r="AR1032" i="3" s="1"/>
  <c r="AP83" i="3" a="1"/>
  <c r="AP83" i="3" s="1"/>
  <c r="AR921" i="3" a="1"/>
  <c r="AR921" i="3" s="1"/>
  <c r="AR720" i="3" a="1"/>
  <c r="AR720" i="3" s="1"/>
  <c r="AR223" i="3" a="1"/>
  <c r="AR223" i="3" s="1"/>
  <c r="AP867" i="3" a="1"/>
  <c r="AP867" i="3" s="1"/>
  <c r="AR878" i="3" a="1"/>
  <c r="AR878" i="3" s="1"/>
  <c r="AR364" i="3" a="1"/>
  <c r="AR364" i="3" s="1"/>
  <c r="AR532" i="3" a="1"/>
  <c r="AR532" i="3" s="1"/>
  <c r="AR520" i="3" a="1"/>
  <c r="AR520" i="3" s="1"/>
  <c r="AR1102" i="3" a="1"/>
  <c r="AR1102" i="3" s="1"/>
  <c r="AR1214" i="3" a="1"/>
  <c r="AR1214" i="3" s="1"/>
  <c r="AR477" i="3" a="1"/>
  <c r="AR477" i="3" s="1"/>
  <c r="AP900" i="3" a="1"/>
  <c r="AP900" i="3" s="1"/>
  <c r="AR573" i="3" a="1"/>
  <c r="AR573" i="3" s="1"/>
  <c r="AP659" i="3" a="1"/>
  <c r="AP659" i="3" s="1"/>
  <c r="AP736" i="3" a="1"/>
  <c r="AP736" i="3" s="1"/>
  <c r="AP1013" i="3" a="1"/>
  <c r="AP1013" i="3" s="1"/>
  <c r="AP346" i="3" a="1"/>
  <c r="AP346" i="3" s="1"/>
  <c r="AR132" i="3" a="1"/>
  <c r="AR132" i="3" s="1"/>
  <c r="AP137" i="3" a="1"/>
  <c r="AP137" i="3" s="1"/>
  <c r="AP471" i="3" a="1"/>
  <c r="AP471" i="3" s="1"/>
  <c r="AR441" i="3" a="1"/>
  <c r="AR441" i="3" s="1"/>
  <c r="AP1037" i="3" a="1"/>
  <c r="AP1037" i="3" s="1"/>
  <c r="AR490" i="3" a="1"/>
  <c r="AR490" i="3" s="1"/>
  <c r="AP199" i="3" a="1"/>
  <c r="AP199" i="3" s="1"/>
  <c r="AR1114" i="3" a="1"/>
  <c r="AR1114" i="3" s="1"/>
  <c r="AR454" i="3" a="1"/>
  <c r="AR454" i="3" s="1"/>
  <c r="AP577" i="3" a="1"/>
  <c r="AP577" i="3" s="1"/>
  <c r="AR842" i="3" a="1"/>
  <c r="AR842" i="3" s="1"/>
  <c r="AR316" i="3" a="1"/>
  <c r="AR316" i="3" s="1"/>
  <c r="AP49" i="3" a="1"/>
  <c r="AP49" i="3" s="1"/>
  <c r="AR269" i="3" a="1"/>
  <c r="AR269" i="3" s="1"/>
  <c r="AP668" i="3" a="1"/>
  <c r="AP668" i="3" s="1"/>
  <c r="AP473" i="3" a="1"/>
  <c r="AP473" i="3" s="1"/>
  <c r="AR58" i="3" a="1"/>
  <c r="AR58" i="3" s="1"/>
  <c r="AR131" i="3" a="1"/>
  <c r="AR131" i="3" s="1"/>
  <c r="AP876" i="3" a="1"/>
  <c r="AP876" i="3" s="1"/>
  <c r="AP705" i="3" a="1"/>
  <c r="AP705" i="3" s="1"/>
  <c r="AP1062" i="3" a="1"/>
  <c r="AP1062" i="3" s="1"/>
  <c r="AP179" i="3" a="1"/>
  <c r="AP179" i="3" s="1"/>
  <c r="AP595" i="3" a="1"/>
  <c r="AP595" i="3" s="1"/>
  <c r="AP503" i="3" a="1"/>
  <c r="AP503" i="3" s="1"/>
  <c r="AP288" i="3" a="1"/>
  <c r="AP288" i="3" s="1"/>
  <c r="AP447" i="3" a="1"/>
  <c r="AP447" i="3" s="1"/>
  <c r="AP428" i="3" a="1"/>
  <c r="AP428" i="3" s="1"/>
  <c r="AP1235" i="3" a="1"/>
  <c r="AP1235" i="3" s="1"/>
  <c r="AR1205" i="3" a="1"/>
  <c r="AR1205" i="3" s="1"/>
  <c r="AP1086" i="3" a="1"/>
  <c r="AP1086" i="3" s="1"/>
  <c r="AP14" i="3" a="1"/>
  <c r="AP14" i="3" s="1"/>
  <c r="AR215" i="3" a="1"/>
  <c r="AR215" i="3" s="1"/>
  <c r="AP520" i="3" a="1"/>
  <c r="AP520" i="3" s="1"/>
  <c r="AP190" i="3" a="1"/>
  <c r="AP190" i="3" s="1"/>
  <c r="AR815" i="3" a="1"/>
  <c r="AR815" i="3" s="1"/>
  <c r="AR200" i="3" a="1"/>
  <c r="AR200" i="3" s="1"/>
  <c r="AP126" i="3" a="1"/>
  <c r="AP126" i="3" s="1"/>
  <c r="AP444" i="3" a="1"/>
  <c r="AP444" i="3" s="1"/>
  <c r="AR1217" i="3" a="1"/>
  <c r="AR1217" i="3" s="1"/>
  <c r="AP518" i="3" a="1"/>
  <c r="AP518" i="3" s="1"/>
  <c r="AP716" i="3" a="1"/>
  <c r="AP716" i="3" s="1"/>
  <c r="AP1010" i="3" a="1"/>
  <c r="AP1010" i="3" s="1"/>
  <c r="AP526" i="3" a="1"/>
  <c r="AP526" i="3" s="1"/>
  <c r="AR547" i="3" a="1"/>
  <c r="AR547" i="3" s="1"/>
  <c r="AR391" i="3" a="1"/>
  <c r="AR391" i="3" s="1"/>
  <c r="AP86" i="3" a="1"/>
  <c r="AP86" i="3" s="1"/>
  <c r="AR357" i="3" a="1"/>
  <c r="AR357" i="3" s="1"/>
  <c r="AP517" i="3" a="1"/>
  <c r="AP517" i="3" s="1"/>
  <c r="AR680" i="3" a="1"/>
  <c r="AR680" i="3" s="1"/>
  <c r="AR125" i="3" a="1"/>
  <c r="AR125" i="3" s="1"/>
  <c r="AP992" i="3" a="1"/>
  <c r="AP992" i="3" s="1"/>
  <c r="AR1109" i="3" a="1"/>
  <c r="AR1109" i="3" s="1"/>
  <c r="AR367" i="3" a="1"/>
  <c r="AR367" i="3" s="1"/>
  <c r="AP506" i="3" a="1"/>
  <c r="AP506" i="3" s="1"/>
  <c r="AP1160" i="3" a="1"/>
  <c r="AP1160" i="3" s="1"/>
  <c r="AR1087" i="3" a="1"/>
  <c r="AR1087" i="3" s="1"/>
  <c r="AP170" i="3" a="1"/>
  <c r="AP170" i="3" s="1"/>
  <c r="AR1234" i="3" a="1"/>
  <c r="AR1234" i="3" s="1"/>
  <c r="AR61" i="3" a="1"/>
  <c r="AR61" i="3" s="1"/>
  <c r="AR993" i="3" a="1"/>
  <c r="AR993" i="3" s="1"/>
  <c r="AR531" i="3" a="1"/>
  <c r="AR531" i="3" s="1"/>
  <c r="AP675" i="3" a="1"/>
  <c r="AP675" i="3" s="1"/>
  <c r="AP1124" i="3" a="1"/>
  <c r="AP1124" i="3" s="1"/>
  <c r="AP323" i="3" a="1"/>
  <c r="AP323" i="3" s="1"/>
  <c r="AR50" i="3" a="1"/>
  <c r="AR50" i="3" s="1"/>
  <c r="AP953" i="3" a="1"/>
  <c r="AP953" i="3" s="1"/>
  <c r="AP188" i="3" a="1"/>
  <c r="AP188" i="3" s="1"/>
  <c r="AR577" i="3" a="1"/>
  <c r="AR577" i="3" s="1"/>
  <c r="AP33" i="3" a="1"/>
  <c r="AP33" i="3" s="1"/>
  <c r="AP947" i="3" a="1"/>
  <c r="AP947" i="3" s="1"/>
  <c r="AR1178" i="3" a="1"/>
  <c r="AR1178" i="3" s="1"/>
  <c r="AP464" i="3" a="1"/>
  <c r="AP464" i="3" s="1"/>
  <c r="AP99" i="3" a="1"/>
  <c r="AP99" i="3" s="1"/>
  <c r="AR995" i="3" a="1"/>
  <c r="AR995" i="3" s="1"/>
  <c r="AR1060" i="3" a="1"/>
  <c r="AR1060" i="3" s="1"/>
  <c r="AR600" i="3" a="1"/>
  <c r="AR600" i="3" s="1"/>
  <c r="AP1131" i="3" a="1"/>
  <c r="AP1131" i="3" s="1"/>
  <c r="AR342" i="3" a="1"/>
  <c r="AR342" i="3" s="1"/>
  <c r="AP921" i="3" a="1"/>
  <c r="AP921" i="3" s="1"/>
  <c r="AP892" i="3" a="1"/>
  <c r="AP892" i="3" s="1"/>
  <c r="AR509" i="3" a="1"/>
  <c r="AR509" i="3" s="1"/>
  <c r="AP63" i="3" a="1"/>
  <c r="AP63" i="3" s="1"/>
  <c r="AR60" i="3" a="1"/>
  <c r="AR60" i="3" s="1"/>
  <c r="AR1233" i="3" a="1"/>
  <c r="AR1233" i="3" s="1"/>
  <c r="AP576" i="3" a="1"/>
  <c r="AP576" i="3" s="1"/>
  <c r="AR416" i="3" a="1"/>
  <c r="AR416" i="3" s="1"/>
  <c r="AR788" i="3" a="1"/>
  <c r="AR788" i="3" s="1"/>
  <c r="AR1224" i="3" a="1"/>
  <c r="AR1224" i="3" s="1"/>
  <c r="AR464" i="3" a="1"/>
  <c r="AR464" i="3" s="1"/>
  <c r="AR1006" i="3" a="1"/>
  <c r="AR1006" i="3" s="1"/>
  <c r="AR958" i="3" a="1"/>
  <c r="AR958" i="3" s="1"/>
  <c r="AR457" i="3" a="1"/>
  <c r="AR457" i="3" s="1"/>
  <c r="AP523" i="3" a="1"/>
  <c r="AP523" i="3" s="1"/>
  <c r="AP1142" i="3" a="1"/>
  <c r="AP1142" i="3" s="1"/>
  <c r="AR974" i="3" a="1"/>
  <c r="AR974" i="3" s="1"/>
  <c r="AR900" i="3" a="1"/>
  <c r="AR900" i="3" s="1"/>
  <c r="AP537" i="3" a="1"/>
  <c r="AP537" i="3" s="1"/>
  <c r="AR427" i="3" a="1"/>
  <c r="AR427" i="3" s="1"/>
  <c r="AP979" i="3" a="1"/>
  <c r="AP979" i="3" s="1"/>
  <c r="AP443" i="3" a="1"/>
  <c r="AP443" i="3" s="1"/>
  <c r="AR495" i="3" a="1"/>
  <c r="AR495" i="3" s="1"/>
  <c r="AR752" i="3" a="1"/>
  <c r="AR752" i="3" s="1"/>
  <c r="AP725" i="3" a="1"/>
  <c r="AP725" i="3" s="1"/>
  <c r="AP1026" i="3" a="1"/>
  <c r="AP1026" i="3" s="1"/>
  <c r="AP971" i="3" a="1"/>
  <c r="AP971" i="3" s="1"/>
  <c r="AR459" i="3" a="1"/>
  <c r="AR459" i="3" s="1"/>
  <c r="AP1117" i="3" a="1"/>
  <c r="AP1117" i="3" s="1"/>
  <c r="AR898" i="3" a="1"/>
  <c r="AR898" i="3" s="1"/>
  <c r="AR614" i="3" a="1"/>
  <c r="AR614" i="3" s="1"/>
  <c r="AP454" i="3" a="1"/>
  <c r="AP454" i="3" s="1"/>
  <c r="AP648" i="3" a="1"/>
  <c r="AP648" i="3" s="1"/>
  <c r="AP896" i="3" a="1"/>
  <c r="AP896" i="3" s="1"/>
  <c r="AP1044" i="3" a="1"/>
  <c r="AP1044" i="3" s="1"/>
  <c r="AP397" i="3" a="1"/>
  <c r="AP397" i="3" s="1"/>
  <c r="AP772" i="3" a="1"/>
  <c r="AP772" i="3" s="1"/>
  <c r="AR1038" i="3" a="1"/>
  <c r="AR1038" i="3" s="1"/>
  <c r="AP292" i="3" a="1"/>
  <c r="AP292" i="3" s="1"/>
  <c r="AR726" i="3" a="1"/>
  <c r="AR726" i="3" s="1"/>
  <c r="AP432" i="3" a="1"/>
  <c r="AP432" i="3" s="1"/>
  <c r="AR882" i="3" a="1"/>
  <c r="AR882" i="3" s="1"/>
  <c r="AP842" i="3" a="1"/>
  <c r="AP842" i="3" s="1"/>
  <c r="AR475" i="3" a="1"/>
  <c r="AR475" i="3" s="1"/>
  <c r="AR266" i="3" a="1"/>
  <c r="AR266" i="3" s="1"/>
  <c r="AP634" i="3" a="1"/>
  <c r="AP634" i="3" s="1"/>
  <c r="AP375" i="3" a="1"/>
  <c r="AP375" i="3" s="1"/>
  <c r="AP925" i="3" a="1"/>
  <c r="AP925" i="3" s="1"/>
  <c r="AP1187" i="3" a="1"/>
  <c r="AP1187" i="3" s="1"/>
  <c r="AR583" i="3" a="1"/>
  <c r="AR583" i="3" s="1"/>
  <c r="AP136" i="3" a="1"/>
  <c r="AP136" i="3" s="1"/>
  <c r="AP30" i="3" a="1"/>
  <c r="AP30" i="3" s="1"/>
  <c r="AP549" i="3" a="1"/>
  <c r="AP549" i="3" s="1"/>
  <c r="AR115" i="3" a="1"/>
  <c r="AR115" i="3" s="1"/>
  <c r="AP351" i="3" a="1"/>
  <c r="AP351" i="3" s="1"/>
  <c r="AP880" i="3" a="1"/>
  <c r="AP880" i="3" s="1"/>
  <c r="AR564" i="3" a="1"/>
  <c r="AR564" i="3" s="1"/>
  <c r="AR756" i="3" a="1"/>
  <c r="AR756" i="3" s="1"/>
  <c r="AR672" i="3" a="1"/>
  <c r="AR672" i="3" s="1"/>
  <c r="AR580" i="3" a="1"/>
  <c r="AR580" i="3" s="1"/>
  <c r="AP1051" i="3" a="1"/>
  <c r="AP1051" i="3" s="1"/>
  <c r="AP294" i="3" a="1"/>
  <c r="AP294" i="3" s="1"/>
  <c r="AR56" i="3" a="1"/>
  <c r="AR56" i="3" s="1"/>
  <c r="AP869" i="3" a="1"/>
  <c r="AP869" i="3" s="1"/>
  <c r="AR891" i="3" a="1"/>
  <c r="AR891" i="3" s="1"/>
  <c r="AP221" i="3" a="1"/>
  <c r="AP221" i="3" s="1"/>
  <c r="AP145" i="3" a="1"/>
  <c r="AP145" i="3" s="1"/>
  <c r="AP223" i="3" a="1"/>
  <c r="AP223" i="3" s="1"/>
  <c r="AR1048" i="3" a="1"/>
  <c r="AR1048" i="3" s="1"/>
  <c r="AP189" i="3" a="1"/>
  <c r="AP189" i="3" s="1"/>
  <c r="AR126" i="3" a="1"/>
  <c r="AR126" i="3" s="1"/>
  <c r="AR1159" i="3" a="1"/>
  <c r="AR1159" i="3" s="1"/>
  <c r="AR470" i="3" a="1"/>
  <c r="AR470" i="3" s="1"/>
  <c r="AP395" i="3" a="1"/>
  <c r="AP395" i="3" s="1"/>
  <c r="AP955" i="3" a="1"/>
  <c r="AP955" i="3" s="1"/>
  <c r="AP1058" i="3" a="1"/>
  <c r="AP1058" i="3" s="1"/>
  <c r="AP154" i="3" a="1"/>
  <c r="AP154" i="3" s="1"/>
  <c r="AP1195" i="3" a="1"/>
  <c r="AP1195" i="3" s="1"/>
  <c r="AR1126" i="3" a="1"/>
  <c r="AR1126" i="3" s="1"/>
  <c r="AR511" i="3" a="1"/>
  <c r="AR511" i="3" s="1"/>
  <c r="AR1187" i="3" a="1"/>
  <c r="AR1187" i="3" s="1"/>
  <c r="AR1100" i="3" a="1"/>
  <c r="AR1100" i="3" s="1"/>
  <c r="AR492" i="3" a="1"/>
  <c r="AR492" i="3" s="1"/>
  <c r="AP1226" i="3" a="1"/>
  <c r="AP1226" i="3" s="1"/>
  <c r="AP475" i="3" a="1"/>
  <c r="AP475" i="3" s="1"/>
  <c r="AP977" i="3" a="1"/>
  <c r="AP977" i="3" s="1"/>
  <c r="AR142" i="3" a="1"/>
  <c r="AR142" i="3" s="1"/>
  <c r="AR349" i="3" a="1"/>
  <c r="AR349" i="3" s="1"/>
  <c r="AP1078" i="3" a="1"/>
  <c r="AP1078" i="3" s="1"/>
  <c r="AP187" i="3" a="1"/>
  <c r="AP187" i="3" s="1"/>
  <c r="AR78" i="3" a="1"/>
  <c r="AR78" i="3" s="1"/>
  <c r="AR1173" i="3" a="1"/>
  <c r="AR1173" i="3" s="1"/>
  <c r="AR1050" i="3" a="1"/>
  <c r="AR1050" i="3" s="1"/>
  <c r="AP270" i="3" a="1"/>
  <c r="AP270" i="3" s="1"/>
  <c r="AR220" i="3" a="1"/>
  <c r="AR220" i="3" s="1"/>
  <c r="AR436" i="3" a="1"/>
  <c r="AR436" i="3" s="1"/>
  <c r="AP1170" i="3" a="1"/>
  <c r="AP1170" i="3" s="1"/>
  <c r="AP349" i="3" a="1"/>
  <c r="AP349" i="3" s="1"/>
  <c r="AR507" i="3" a="1"/>
  <c r="AR507" i="3" s="1"/>
  <c r="AR100" i="3" a="1"/>
  <c r="AR100" i="3" s="1"/>
  <c r="AR37" i="3" a="1"/>
  <c r="AR37" i="3" s="1"/>
  <c r="AR380" i="3" a="1"/>
  <c r="AR380" i="3" s="1"/>
  <c r="AR526" i="3" a="1"/>
  <c r="AR526" i="3" s="1"/>
  <c r="AP661" i="3" a="1"/>
  <c r="AP661" i="3" s="1"/>
  <c r="AR890" i="3" a="1"/>
  <c r="AR890" i="3" s="1"/>
  <c r="AP582" i="3" a="1"/>
  <c r="AP582" i="3" s="1"/>
  <c r="AP769" i="3" a="1"/>
  <c r="AP769" i="3" s="1"/>
  <c r="AR904" i="3" a="1"/>
  <c r="AR904" i="3" s="1"/>
  <c r="AP488" i="3" a="1"/>
  <c r="AP488" i="3" s="1"/>
  <c r="AP262" i="3" a="1"/>
  <c r="AP262" i="3" s="1"/>
  <c r="AR525" i="3" a="1"/>
  <c r="AR525" i="3" s="1"/>
  <c r="AR953" i="3" a="1"/>
  <c r="AR953" i="3" s="1"/>
  <c r="AP1006" i="3" a="1"/>
  <c r="AP1006" i="3" s="1"/>
  <c r="AP1036" i="3" a="1"/>
  <c r="AP1036" i="3" s="1"/>
  <c r="AP926" i="3" a="1"/>
  <c r="AP926" i="3" s="1"/>
  <c r="AR747" i="3" a="1"/>
  <c r="AR747" i="3" s="1"/>
  <c r="AP436" i="3" a="1"/>
  <c r="AP436" i="3" s="1"/>
  <c r="AP6" i="3" a="1"/>
  <c r="AP6" i="3" s="1"/>
  <c r="AR236" i="3" a="1"/>
  <c r="AR236" i="3" s="1"/>
  <c r="AP884" i="3" a="1"/>
  <c r="AP884" i="3" s="1"/>
  <c r="AR587" i="3" a="1"/>
  <c r="AR587" i="3" s="1"/>
  <c r="AP1129" i="3" a="1"/>
  <c r="AP1129" i="3" s="1"/>
  <c r="AP132" i="3" a="1"/>
  <c r="AP132" i="3" s="1"/>
  <c r="AP93" i="3" a="1"/>
  <c r="AP93" i="3" s="1"/>
  <c r="AP269" i="3" a="1"/>
  <c r="AP269" i="3" s="1"/>
  <c r="AP891" i="3" a="1"/>
  <c r="AP891" i="3" s="1"/>
  <c r="AP743" i="3" a="1"/>
  <c r="AP743" i="3" s="1"/>
  <c r="AR300" i="3" a="1"/>
  <c r="AR300" i="3" s="1"/>
  <c r="AR516" i="3" a="1"/>
  <c r="AR516" i="3" s="1"/>
  <c r="AP111" i="3" a="1"/>
  <c r="AP111" i="3" s="1"/>
  <c r="AP56" i="3" a="1"/>
  <c r="AP56" i="3" s="1"/>
  <c r="AR1165" i="3" a="1"/>
  <c r="AR1165" i="3" s="1"/>
  <c r="AP888" i="3" a="1"/>
  <c r="AP888" i="3" s="1"/>
  <c r="AP338" i="3" a="1"/>
  <c r="AP338" i="3" s="1"/>
  <c r="AR96" i="3" a="1"/>
  <c r="AR96" i="3" s="1"/>
  <c r="AR505" i="3" a="1"/>
  <c r="AR505" i="3" s="1"/>
  <c r="AP1146" i="3" a="1"/>
  <c r="AP1146" i="3" s="1"/>
  <c r="AP887" i="3" a="1"/>
  <c r="AP887" i="3" s="1"/>
  <c r="AP1080" i="3" a="1"/>
  <c r="AP1080" i="3" s="1"/>
  <c r="AP161" i="3" a="1"/>
  <c r="AP161" i="3" s="1"/>
  <c r="AP649" i="3" a="1"/>
  <c r="AP649" i="3" s="1"/>
  <c r="AR318" i="3" a="1"/>
  <c r="AR318" i="3" s="1"/>
  <c r="AR428" i="3" a="1"/>
  <c r="AR428" i="3" s="1"/>
  <c r="AR435" i="3" a="1"/>
  <c r="AR435" i="3" s="1"/>
  <c r="AR178" i="3" a="1"/>
  <c r="AR178" i="3" s="1"/>
  <c r="AP770" i="3" a="1"/>
  <c r="AP770" i="3" s="1"/>
  <c r="AP138" i="3" a="1"/>
  <c r="AP138" i="3" s="1"/>
  <c r="AR1131" i="3" a="1"/>
  <c r="AR1131" i="3" s="1"/>
  <c r="AR41" i="3" a="1"/>
  <c r="AR41" i="3" s="1"/>
  <c r="AP740" i="3" a="1"/>
  <c r="AP740" i="3" s="1"/>
  <c r="AR152" i="3" a="1"/>
  <c r="AR152" i="3" s="1"/>
  <c r="AP748" i="3" a="1"/>
  <c r="AP748" i="3" s="1"/>
  <c r="AR799" i="3" a="1"/>
  <c r="AR799" i="3" s="1"/>
  <c r="AR145" i="3" a="1"/>
  <c r="AR145" i="3" s="1"/>
  <c r="AR13" i="3" a="1"/>
  <c r="AR13" i="3" s="1"/>
  <c r="AP146" i="3" a="1"/>
  <c r="AP146" i="3" s="1"/>
  <c r="AR924" i="3" a="1"/>
  <c r="AR924" i="3" s="1"/>
  <c r="AR442" i="3" a="1"/>
  <c r="AR442" i="3" s="1"/>
  <c r="AR1158" i="3" a="1"/>
  <c r="AR1158" i="3" s="1"/>
  <c r="AR870" i="3" a="1"/>
  <c r="AR870" i="3" s="1"/>
  <c r="AR343" i="3" a="1"/>
  <c r="AR343" i="3" s="1"/>
  <c r="AP367" i="3" a="1"/>
  <c r="AP367" i="3" s="1"/>
  <c r="AR1239" i="3" a="1"/>
  <c r="AR1239" i="3" s="1"/>
  <c r="AP451" i="3" a="1"/>
  <c r="AP451" i="3" s="1"/>
  <c r="AR554" i="3" a="1"/>
  <c r="AR554" i="3" s="1"/>
  <c r="AR571" i="3" a="1"/>
  <c r="AR571" i="3" s="1"/>
  <c r="AR462" i="3" a="1"/>
  <c r="AR462" i="3" s="1"/>
  <c r="AR1137" i="3" a="1"/>
  <c r="AR1137" i="3" s="1"/>
  <c r="AR373" i="3" a="1"/>
  <c r="AR373" i="3" s="1"/>
  <c r="AP213" i="3" a="1"/>
  <c r="AP213" i="3" s="1"/>
  <c r="AR576" i="3" a="1"/>
  <c r="AR576" i="3" s="1"/>
  <c r="AR171" i="3" a="1"/>
  <c r="AR171" i="3" s="1"/>
  <c r="AR109" i="3" a="1"/>
  <c r="AR109" i="3" s="1"/>
  <c r="AR22" i="3" a="1"/>
  <c r="AR22" i="3" s="1"/>
  <c r="AP639" i="3" a="1"/>
  <c r="AP639" i="3" s="1"/>
  <c r="AR279" i="3" a="1"/>
  <c r="AR279" i="3" s="1"/>
  <c r="AP1153" i="3" a="1"/>
  <c r="AP1153" i="3" s="1"/>
  <c r="AP477" i="3" a="1"/>
  <c r="AP477" i="3" s="1"/>
  <c r="AR1022" i="3" a="1"/>
  <c r="AR1022" i="3" s="1"/>
  <c r="AP569" i="3" a="1"/>
  <c r="AP569" i="3" s="1"/>
  <c r="AR528" i="3" a="1"/>
  <c r="AR528" i="3" s="1"/>
  <c r="AR918" i="3" a="1"/>
  <c r="AR918" i="3" s="1"/>
  <c r="AP757" i="3" a="1"/>
  <c r="AP757" i="3" s="1"/>
  <c r="AR211" i="3" a="1"/>
  <c r="AR211" i="3" s="1"/>
  <c r="AP950" i="3" a="1"/>
  <c r="AP950" i="3" s="1"/>
  <c r="AP918" i="3" a="1"/>
  <c r="AP918" i="3" s="1"/>
  <c r="AP535" i="3" a="1"/>
  <c r="AP535" i="3" s="1"/>
  <c r="AP439" i="3" a="1"/>
  <c r="AP439" i="3" s="1"/>
  <c r="AP941" i="3" a="1"/>
  <c r="AP941" i="3" s="1"/>
  <c r="AP633" i="3" a="1"/>
  <c r="AP633" i="3" s="1"/>
  <c r="AR954" i="3" a="1"/>
  <c r="AR954" i="3" s="1"/>
  <c r="AP80" i="3" a="1"/>
  <c r="AP80" i="3" s="1"/>
  <c r="AR453" i="3" a="1"/>
  <c r="AR453" i="3" s="1"/>
  <c r="AR1028" i="3" a="1"/>
  <c r="AR1028" i="3" s="1"/>
  <c r="AR32" i="3" a="1"/>
  <c r="AR32" i="3" s="1"/>
  <c r="AR443" i="3" a="1"/>
  <c r="AR443" i="3" s="1"/>
  <c r="AR866" i="3" a="1"/>
  <c r="AR866" i="3" s="1"/>
  <c r="AP996" i="3" a="1"/>
  <c r="AP996" i="3" s="1"/>
  <c r="AP1070" i="3" a="1"/>
  <c r="AP1070" i="3" s="1"/>
  <c r="AP96" i="3" a="1"/>
  <c r="AP96" i="3" s="1"/>
  <c r="AR656" i="3" a="1"/>
  <c r="AR656" i="3" s="1"/>
  <c r="AP51" i="3" a="1"/>
  <c r="AP51" i="3" s="1"/>
  <c r="AR508" i="3" a="1"/>
  <c r="AR508" i="3" s="1"/>
  <c r="AP866" i="3" a="1"/>
  <c r="AP866" i="3" s="1"/>
  <c r="AR1221" i="3" a="1"/>
  <c r="AR1221" i="3" s="1"/>
  <c r="AP1133" i="3" a="1"/>
  <c r="AP1133" i="3" s="1"/>
  <c r="AR479" i="3" a="1"/>
  <c r="AR479" i="3" s="1"/>
  <c r="AR513" i="3" a="1"/>
  <c r="AR513" i="3" s="1"/>
  <c r="AR221" i="3" a="1"/>
  <c r="AR221" i="3" s="1"/>
  <c r="AP764" i="3" a="1"/>
  <c r="AP764" i="3" s="1"/>
  <c r="AP801" i="3" a="1"/>
  <c r="AP801" i="3" s="1"/>
  <c r="AR445" i="3" a="1"/>
  <c r="AR445" i="3" s="1"/>
  <c r="AR1057" i="3" a="1"/>
  <c r="AR1057" i="3" s="1"/>
  <c r="AP976" i="3" a="1"/>
  <c r="AP976" i="3" s="1"/>
  <c r="AP296" i="3" a="1"/>
  <c r="AP296" i="3" s="1"/>
  <c r="AR1150" i="3" a="1"/>
  <c r="AR1150" i="3" s="1"/>
  <c r="AR451" i="3" a="1"/>
  <c r="AR451" i="3" s="1"/>
  <c r="AP956" i="3" a="1"/>
  <c r="AP956" i="3" s="1"/>
  <c r="AR395" i="3" a="1"/>
  <c r="AR395" i="3" s="1"/>
  <c r="AR1197" i="3" a="1"/>
  <c r="AR1197" i="3" s="1"/>
  <c r="AP98" i="3" a="1"/>
  <c r="AP98" i="3" s="1"/>
  <c r="AR893" i="3" a="1"/>
  <c r="AR893" i="3" s="1"/>
  <c r="AP151" i="3" a="1"/>
  <c r="AP151" i="3" s="1"/>
  <c r="AR648" i="3" a="1"/>
  <c r="AR648" i="3" s="1"/>
  <c r="AR488" i="3" a="1"/>
  <c r="AR488" i="3" s="1"/>
  <c r="AP123" i="3" a="1"/>
  <c r="AP123" i="3" s="1"/>
  <c r="AR165" i="3" a="1"/>
  <c r="AR165" i="3" s="1"/>
  <c r="AP90" i="3" a="1"/>
  <c r="AP90" i="3" s="1"/>
  <c r="AP408" i="3" a="1"/>
  <c r="AP408" i="3" s="1"/>
  <c r="AR382" i="3" a="1"/>
  <c r="AR382" i="3" s="1"/>
  <c r="AP463" i="3" a="1"/>
  <c r="AP463" i="3" s="1"/>
  <c r="AR796" i="3" a="1"/>
  <c r="AR796" i="3" s="1"/>
  <c r="AR12" i="3" a="1"/>
  <c r="AR12" i="3" s="1"/>
  <c r="AR707" i="3" a="1"/>
  <c r="AR707" i="3" s="1"/>
  <c r="AR35" i="3" a="1"/>
  <c r="AR35" i="3" s="1"/>
  <c r="AP437" i="3" a="1"/>
  <c r="AP437" i="3" s="1"/>
  <c r="AP48" i="3" a="1"/>
  <c r="AP48" i="3" s="1"/>
  <c r="AP1161" i="3" a="1"/>
  <c r="AP1161" i="3" s="1"/>
  <c r="AR536" i="3" a="1"/>
  <c r="AR536" i="3" s="1"/>
  <c r="AP1049" i="3" a="1"/>
  <c r="AP1049" i="3" s="1"/>
  <c r="AR920" i="3" a="1"/>
  <c r="AR920" i="3" s="1"/>
  <c r="AP904" i="3" a="1"/>
  <c r="AP904" i="3" s="1"/>
  <c r="AP152" i="3" a="1"/>
  <c r="AP152" i="3" s="1"/>
  <c r="AP1138" i="3" a="1"/>
  <c r="AP1138" i="3" s="1"/>
  <c r="AP752" i="3" a="1"/>
  <c r="AP752" i="3" s="1"/>
  <c r="AR1135" i="3" a="1"/>
  <c r="AR1135" i="3" s="1"/>
  <c r="AP1107" i="3" a="1"/>
  <c r="AP1107" i="3" s="1"/>
  <c r="AP990" i="3" a="1"/>
  <c r="AP990" i="3" s="1"/>
  <c r="AR506" i="3" a="1"/>
  <c r="AR506" i="3" s="1"/>
  <c r="AP717" i="3" a="1"/>
  <c r="AP717" i="3" s="1"/>
  <c r="AR897" i="3" a="1"/>
  <c r="AR897" i="3" s="1"/>
  <c r="AR932" i="3" a="1"/>
  <c r="AR932" i="3" s="1"/>
  <c r="AP747" i="3" a="1"/>
  <c r="AP747" i="3" s="1"/>
  <c r="AR880" i="3" a="1"/>
  <c r="AR880" i="3" s="1"/>
  <c r="AR792" i="3" a="1"/>
  <c r="AR792" i="3" s="1"/>
  <c r="AP744" i="3" a="1"/>
  <c r="AP744" i="3" s="1"/>
  <c r="AR315" i="3" a="1"/>
  <c r="AR315" i="3" s="1"/>
  <c r="AP1223" i="3" a="1"/>
  <c r="AP1223" i="3" s="1"/>
  <c r="AP1208" i="3" a="1"/>
  <c r="AP1208" i="3" s="1"/>
  <c r="AP571" i="3" a="1"/>
  <c r="AP571" i="3" s="1"/>
  <c r="AP557" i="3" a="1"/>
  <c r="AP557" i="3" s="1"/>
  <c r="AP1029" i="3" a="1"/>
  <c r="AP1029" i="3" s="1"/>
  <c r="AP7" i="3" a="1"/>
  <c r="AP7" i="3" s="1"/>
  <c r="AP1219" i="3" a="1"/>
  <c r="AP1219" i="3" s="1"/>
  <c r="AR110" i="3" a="1"/>
  <c r="AR110" i="3" s="1"/>
  <c r="AR544" i="3" a="1"/>
  <c r="AR544" i="3" s="1"/>
  <c r="AR523" i="3" a="1"/>
  <c r="AR523" i="3" s="1"/>
  <c r="AP60" i="3" a="1"/>
  <c r="AP60" i="3" s="1"/>
  <c r="AR446" i="3" a="1"/>
  <c r="AR446" i="3" s="1"/>
  <c r="AR21" i="3" a="1"/>
  <c r="AR21" i="3" s="1"/>
  <c r="AR942" i="3" a="1"/>
  <c r="AR942" i="3" s="1"/>
  <c r="AR314" i="3" a="1"/>
  <c r="AR314" i="3" s="1"/>
  <c r="AP181" i="3" a="1"/>
  <c r="AP181" i="3" s="1"/>
  <c r="AR419" i="3" a="1"/>
  <c r="AR419" i="3" s="1"/>
  <c r="AP100" i="3" a="1"/>
  <c r="AP100" i="3" s="1"/>
  <c r="AR1083" i="3" a="1"/>
  <c r="AR1083" i="3" s="1"/>
  <c r="AR138" i="3" a="1"/>
  <c r="AR138" i="3" s="1"/>
  <c r="AR980" i="3" a="1"/>
  <c r="AR980" i="3" s="1"/>
  <c r="AR944" i="3" a="1"/>
  <c r="AR944" i="3" s="1"/>
  <c r="AR705" i="3" a="1"/>
  <c r="AR705" i="3" s="1"/>
  <c r="AR440" i="3" a="1"/>
  <c r="AR440" i="3" s="1"/>
  <c r="AP1047" i="3" a="1"/>
  <c r="AP1047" i="3" s="1"/>
  <c r="AP1019" i="3" a="1"/>
  <c r="AP1019" i="3" s="1"/>
  <c r="AP284" i="3" a="1"/>
  <c r="AP284" i="3" s="1"/>
  <c r="AR1190" i="3" a="1"/>
  <c r="AR1190" i="3" s="1"/>
  <c r="AP575" i="3" a="1"/>
  <c r="AP575" i="3" s="1"/>
  <c r="AR949" i="3" a="1"/>
  <c r="AR949" i="3" s="1"/>
  <c r="AP423" i="3" a="1"/>
  <c r="AP423" i="3" s="1"/>
  <c r="AP728" i="3" a="1"/>
  <c r="AP728" i="3" s="1"/>
  <c r="AP166" i="3" a="1"/>
  <c r="AP166" i="3" s="1"/>
  <c r="AP707" i="3" a="1"/>
  <c r="AP707" i="3" s="1"/>
  <c r="AP333" i="3" a="1"/>
  <c r="AP333" i="3" s="1"/>
  <c r="AR255" i="3" a="1"/>
  <c r="AR255" i="3" s="1"/>
  <c r="AR631" i="3" a="1"/>
  <c r="AR631" i="3" s="1"/>
  <c r="AR711" i="3" a="1"/>
  <c r="AR711" i="3" s="1"/>
  <c r="AP209" i="3" a="1"/>
  <c r="AP209" i="3" s="1"/>
  <c r="AR99" i="3" a="1"/>
  <c r="AR99" i="3" s="1"/>
  <c r="AP61" i="3" a="1"/>
  <c r="AP61" i="3" s="1"/>
  <c r="AR1023" i="3" a="1"/>
  <c r="AR1023" i="3" s="1"/>
  <c r="AP1207" i="3" a="1"/>
  <c r="AP1207" i="3" s="1"/>
  <c r="AP1203" i="3" a="1"/>
  <c r="AP1203" i="3" s="1"/>
  <c r="AR869" i="3" a="1"/>
  <c r="AR869" i="3" s="1"/>
  <c r="AP1193" i="3" a="1"/>
  <c r="AP1193" i="3" s="1"/>
  <c r="AP1126" i="3" a="1"/>
  <c r="AP1126" i="3" s="1"/>
  <c r="AR43" i="3" a="1"/>
  <c r="AR43" i="3" s="1"/>
  <c r="AP1104" i="3" a="1"/>
  <c r="AP1104" i="3" s="1"/>
  <c r="AR30" i="3" a="1"/>
  <c r="AR30" i="3" s="1"/>
  <c r="AP965" i="3" a="1"/>
  <c r="AP965" i="3" s="1"/>
  <c r="AP1169" i="3" a="1"/>
  <c r="AP1169" i="3" s="1"/>
  <c r="AR404" i="3" a="1"/>
  <c r="AR404" i="3" s="1"/>
  <c r="AP636" i="3" a="1"/>
  <c r="AP636" i="3" s="1"/>
  <c r="AP528" i="3" a="1"/>
  <c r="AP528" i="3" s="1"/>
  <c r="AP79" i="3" a="1"/>
  <c r="AP79" i="3" s="1"/>
  <c r="AR770" i="3" a="1"/>
  <c r="AR770" i="3" s="1"/>
  <c r="AP155" i="3" a="1"/>
  <c r="AP155" i="3" s="1"/>
  <c r="AR728" i="3" a="1"/>
  <c r="AR728" i="3" s="1"/>
  <c r="AP810" i="3" a="1"/>
  <c r="AP810" i="3" s="1"/>
  <c r="AR514" i="3" a="1"/>
  <c r="AR514" i="3" s="1"/>
  <c r="AP1038" i="3" a="1"/>
  <c r="AP1038" i="3" s="1"/>
  <c r="AR649" i="3" a="1"/>
  <c r="AR649" i="3" s="1"/>
  <c r="AR1068" i="3" a="1"/>
  <c r="AR1068" i="3" s="1"/>
  <c r="AP445" i="3" a="1"/>
  <c r="AP445" i="3" s="1"/>
  <c r="AR653" i="3" a="1"/>
  <c r="AR653" i="3" s="1"/>
  <c r="AP104" i="3" a="1"/>
  <c r="AP104" i="3" s="1"/>
  <c r="AP882" i="3" a="1"/>
  <c r="AP882" i="3" s="1"/>
  <c r="AR696" i="3" a="1"/>
  <c r="AR696" i="3" s="1"/>
  <c r="AR80" i="3" a="1"/>
  <c r="AR80" i="3" s="1"/>
  <c r="AR1104" i="3" a="1"/>
  <c r="AR1104" i="3" s="1"/>
  <c r="AR188" i="3" a="1"/>
  <c r="AR188" i="3" s="1"/>
  <c r="AR965" i="3" a="1"/>
  <c r="AR965" i="3" s="1"/>
  <c r="AP952" i="3" a="1"/>
  <c r="AP952" i="3" s="1"/>
  <c r="AR95" i="3" a="1"/>
  <c r="AR95" i="3" s="1"/>
  <c r="AR408" i="3" a="1"/>
  <c r="AR408" i="3" s="1"/>
  <c r="AR399" i="3" a="1"/>
  <c r="AR399" i="3" s="1"/>
  <c r="AP335" i="3" a="1"/>
  <c r="AP335" i="3" s="1"/>
  <c r="AR321" i="3" a="1"/>
  <c r="AR321" i="3" s="1"/>
  <c r="AR146" i="3" a="1"/>
  <c r="AR146" i="3" s="1"/>
  <c r="AR637" i="3" a="1"/>
  <c r="AR637" i="3" s="1"/>
  <c r="AR272" i="3" a="1"/>
  <c r="AR272" i="3" s="1"/>
  <c r="AP1162" i="3" a="1"/>
  <c r="AP1162" i="3" s="1"/>
  <c r="AP849" i="3" a="1"/>
  <c r="AP849" i="3" s="1"/>
  <c r="AP870" i="3" a="1"/>
  <c r="AP870" i="3" s="1"/>
  <c r="AP538" i="3" a="1"/>
  <c r="AP538" i="3" s="1"/>
  <c r="AR433" i="3" a="1"/>
  <c r="AR433" i="3" s="1"/>
  <c r="AP1048" i="3" a="1"/>
  <c r="AP1048" i="3" s="1"/>
  <c r="AP414" i="3" a="1"/>
  <c r="AP414" i="3" s="1"/>
  <c r="AR563" i="3" a="1"/>
  <c r="AR563" i="3" s="1"/>
  <c r="AP624" i="3" a="1"/>
  <c r="AP624" i="3" s="1"/>
  <c r="AR77" i="3" a="1"/>
  <c r="AR77" i="3" s="1"/>
  <c r="AP281" i="3" a="1"/>
  <c r="AP281" i="3" s="1"/>
  <c r="AR64" i="3" a="1"/>
  <c r="AR64" i="3" s="1"/>
  <c r="AP162" i="3" a="1"/>
  <c r="AP162" i="3" s="1"/>
  <c r="AP272" i="3" a="1"/>
  <c r="AP272" i="3" s="1"/>
  <c r="AP409" i="3" a="1"/>
  <c r="AP409" i="3" s="1"/>
  <c r="AP1027" i="3" a="1"/>
  <c r="AP1027" i="3" s="1"/>
  <c r="AR1193" i="3" a="1"/>
  <c r="AR1193" i="3" s="1"/>
  <c r="AR242" i="3" a="1"/>
  <c r="AR242" i="3" s="1"/>
  <c r="AP989" i="3" a="1"/>
  <c r="AP989" i="3" s="1"/>
  <c r="AP928" i="3" a="1"/>
  <c r="AP928" i="3" s="1"/>
  <c r="AP578" i="3" a="1"/>
  <c r="AP578" i="3" s="1"/>
  <c r="AP416" i="3" a="1"/>
  <c r="AP416" i="3" s="1"/>
  <c r="AP421" i="3" a="1"/>
  <c r="AP421" i="3" s="1"/>
  <c r="AR472" i="3" a="1"/>
  <c r="AR472" i="3" s="1"/>
  <c r="AP527" i="3" a="1"/>
  <c r="AP527" i="3" s="1"/>
  <c r="AR67" i="3" a="1"/>
  <c r="AR67" i="3" s="1"/>
  <c r="AP119" i="3" a="1"/>
  <c r="AP119" i="3" s="1"/>
  <c r="AP446" i="3" a="1"/>
  <c r="AP446" i="3" s="1"/>
  <c r="AP1116" i="3" a="1"/>
  <c r="AP1116" i="3" s="1"/>
  <c r="AP623" i="3" a="1"/>
  <c r="AP623" i="3" s="1"/>
  <c r="AR774" i="3" a="1"/>
  <c r="AR774" i="3" s="1"/>
  <c r="AR964" i="3" a="1"/>
  <c r="AR964" i="3" s="1"/>
  <c r="AR292" i="3" a="1"/>
  <c r="AR292" i="3" s="1"/>
  <c r="AP663" i="3" a="1"/>
  <c r="AP663" i="3" s="1"/>
  <c r="AR733" i="3" a="1"/>
  <c r="AR733" i="3" s="1"/>
  <c r="AR793" i="3" a="1"/>
  <c r="AR793" i="3" s="1"/>
  <c r="AP573" i="3" a="1"/>
  <c r="AP573" i="3" s="1"/>
  <c r="AR1140" i="3" a="1"/>
  <c r="AR1140" i="3" s="1"/>
  <c r="AP47" i="3" a="1"/>
  <c r="AP47" i="3" s="1"/>
  <c r="AP724" i="3" a="1"/>
  <c r="AP724" i="3" s="1"/>
  <c r="AP308" i="3" a="1"/>
  <c r="AP308" i="3" s="1"/>
  <c r="AP898" i="3" a="1"/>
  <c r="AP898" i="3" s="1"/>
  <c r="AP494" i="3" a="1"/>
  <c r="AP494" i="3" s="1"/>
  <c r="AP679" i="3" a="1"/>
  <c r="AP679" i="3" s="1"/>
  <c r="AP175" i="3" a="1"/>
  <c r="AP175" i="3" s="1"/>
  <c r="AR26" i="3" a="1"/>
  <c r="AR26" i="3" s="1"/>
  <c r="AR634" i="3" a="1"/>
  <c r="AR634" i="3" s="1"/>
  <c r="AP1165" i="3" a="1"/>
  <c r="AP1165" i="3" s="1"/>
  <c r="AP264" i="3" a="1"/>
  <c r="AP264" i="3" s="1"/>
  <c r="AP476" i="3" a="1"/>
  <c r="AP476" i="3" s="1"/>
  <c r="AP985" i="3" a="1"/>
  <c r="AP985" i="3" s="1"/>
  <c r="AP433" i="3" a="1"/>
  <c r="AP433" i="3" s="1"/>
  <c r="AP435" i="3" a="1"/>
  <c r="AP435" i="3" s="1"/>
  <c r="AR675" i="3" a="1"/>
  <c r="AR675" i="3" s="1"/>
  <c r="AP1233" i="3" a="1"/>
  <c r="AP1233" i="3" s="1"/>
  <c r="AR1042" i="3" a="1"/>
  <c r="AR1042" i="3" s="1"/>
  <c r="AP319" i="3" a="1"/>
  <c r="AP319" i="3" s="1"/>
  <c r="AR295" i="3" a="1"/>
  <c r="AR295" i="3" s="1"/>
  <c r="AP299" i="3" a="1"/>
  <c r="AP299" i="3" s="1"/>
  <c r="AP500" i="3" a="1"/>
  <c r="AP500" i="3" s="1"/>
  <c r="AP994" i="3" a="1"/>
  <c r="AP994" i="3" s="1"/>
  <c r="AP207" i="3" a="1"/>
  <c r="AP207" i="3" s="1"/>
  <c r="AR501" i="3" a="1"/>
  <c r="AR501" i="3" s="1"/>
  <c r="AR654" i="3" a="1"/>
  <c r="AR654" i="3" s="1"/>
  <c r="AR990" i="3" a="1"/>
  <c r="AR990" i="3" s="1"/>
  <c r="AP1212" i="3" a="1"/>
  <c r="AP1212" i="3" s="1"/>
  <c r="AP1032" i="3" a="1"/>
  <c r="AP1032" i="3" s="1"/>
  <c r="AP176" i="3" a="1"/>
  <c r="AP176" i="3" s="1"/>
  <c r="AR611" i="3" a="1"/>
  <c r="AR611" i="3" s="1"/>
  <c r="AP1061" i="3" a="1"/>
  <c r="AP1061" i="3" s="1"/>
  <c r="AP426" i="3" a="1"/>
  <c r="AP426" i="3" s="1"/>
  <c r="AP1183" i="3" a="1"/>
  <c r="AP1183" i="3" s="1"/>
  <c r="AR979" i="3" a="1"/>
  <c r="AR979" i="3" s="1"/>
  <c r="AR424" i="3" a="1"/>
  <c r="AR424" i="3" s="1"/>
  <c r="AR1136" i="3" a="1"/>
  <c r="AR1136" i="3" s="1"/>
  <c r="AP452" i="3" a="1"/>
  <c r="AP452" i="3" s="1"/>
  <c r="AP620" i="3" a="1"/>
  <c r="AP620" i="3" s="1"/>
  <c r="AR431" i="3" a="1"/>
  <c r="AR431" i="3" s="1"/>
  <c r="AP666" i="3" a="1"/>
  <c r="AP666" i="3" s="1"/>
  <c r="AR1203" i="3" a="1"/>
  <c r="AR1203" i="3" s="1"/>
  <c r="AR1142" i="3" a="1"/>
  <c r="AR1142" i="3" s="1"/>
  <c r="AP564" i="3" a="1"/>
  <c r="AP564" i="3" s="1"/>
  <c r="AP553" i="3" a="1"/>
  <c r="AP553" i="3" s="1"/>
  <c r="AR448" i="3" a="1"/>
  <c r="AR448" i="3" s="1"/>
  <c r="AR360" i="3" a="1"/>
  <c r="AR360" i="3" s="1"/>
  <c r="AP511" i="3" a="1"/>
  <c r="AP511" i="3" s="1"/>
  <c r="AR181" i="3" a="1"/>
  <c r="AR181" i="3" s="1"/>
  <c r="AP141" i="3" a="1"/>
  <c r="AP141" i="3" s="1"/>
  <c r="AP157" i="3" a="1"/>
  <c r="AP157" i="3" s="1"/>
  <c r="AR636" i="3" a="1"/>
  <c r="AR636" i="3" s="1"/>
  <c r="AR182" i="3" a="1"/>
  <c r="AR182" i="3" s="1"/>
  <c r="AR305" i="3" a="1"/>
  <c r="AR305" i="3" s="1"/>
  <c r="AR512" i="3" a="1"/>
  <c r="AR512" i="3" s="1"/>
  <c r="AR735" i="3" a="1"/>
  <c r="AR735" i="3" s="1"/>
  <c r="AP760" i="3" a="1"/>
  <c r="AP760" i="3" s="1"/>
  <c r="AR166" i="3" a="1"/>
  <c r="AR166" i="3" s="1"/>
  <c r="AR450" i="3" a="1"/>
  <c r="AR450" i="3" s="1"/>
  <c r="AR757" i="3" a="1"/>
  <c r="AR757" i="3" s="1"/>
  <c r="AR1129" i="3" a="1"/>
  <c r="AR1129" i="3" s="1"/>
  <c r="AR515" i="3" a="1"/>
  <c r="AR515" i="3" s="1"/>
  <c r="AP669" i="3" a="1"/>
  <c r="AP669" i="3" s="1"/>
  <c r="AP560" i="3" a="1"/>
  <c r="AP560" i="3" s="1"/>
  <c r="AR111" i="3" a="1"/>
  <c r="AR111" i="3" s="1"/>
  <c r="AR473" i="3" a="1"/>
  <c r="AR473" i="3" s="1"/>
  <c r="AP236" i="3" a="1"/>
  <c r="AP236" i="3" s="1"/>
  <c r="AP899" i="3" a="1"/>
  <c r="AP899" i="3" s="1"/>
  <c r="AR456" i="3" a="1"/>
  <c r="AR456" i="3" s="1"/>
  <c r="AP1053" i="3" a="1"/>
  <c r="AP1053" i="3" s="1"/>
  <c r="AR813" i="3" a="1"/>
  <c r="AR813" i="3" s="1"/>
  <c r="AP31" i="3" a="1"/>
  <c r="AP31" i="3" s="1"/>
  <c r="AR892" i="3" a="1"/>
  <c r="AR892" i="3" s="1"/>
  <c r="AR320" i="3" a="1"/>
  <c r="AR320" i="3" s="1"/>
  <c r="AR684" i="3" a="1"/>
  <c r="AR684" i="3" s="1"/>
  <c r="AR620" i="3" a="1"/>
  <c r="AR620" i="3" s="1"/>
  <c r="AP84" i="3" a="1"/>
  <c r="AP84" i="3" s="1"/>
  <c r="AR1082" i="3" a="1"/>
  <c r="AR1082" i="3" s="1"/>
  <c r="AR94" i="3" a="1"/>
  <c r="AR94" i="3" s="1"/>
  <c r="AP422" i="3" a="1"/>
  <c r="AP422" i="3" s="1"/>
  <c r="AR943" i="3" a="1"/>
  <c r="AR943" i="3" s="1"/>
  <c r="AP652" i="3" a="1"/>
  <c r="AP652" i="3" s="1"/>
  <c r="AP205" i="3" a="1"/>
  <c r="AP205" i="3" s="1"/>
  <c r="AP204" i="3" a="1"/>
  <c r="AP204" i="3" s="1"/>
  <c r="AR962" i="3" a="1"/>
  <c r="AR962" i="3" s="1"/>
  <c r="AP184" i="3" a="1"/>
  <c r="AP184" i="3" s="1"/>
  <c r="AR20" i="3" a="1"/>
  <c r="AR20" i="3" s="1"/>
  <c r="AP792" i="3" a="1"/>
  <c r="AP792" i="3" s="1"/>
  <c r="AP522" i="3" a="1"/>
  <c r="AP522" i="3" s="1"/>
  <c r="AR937" i="3" a="1"/>
  <c r="AR937" i="3" s="1"/>
  <c r="AP845" i="3" a="1"/>
  <c r="AP845" i="3" s="1"/>
  <c r="AR557" i="3" a="1"/>
  <c r="AR557" i="3" s="1"/>
  <c r="AR383" i="3" a="1"/>
  <c r="AR383" i="3" s="1"/>
  <c r="AR801" i="3" a="1"/>
  <c r="AR801" i="3" s="1"/>
  <c r="AP1030" i="3" a="1"/>
  <c r="AP1030" i="3" s="1"/>
  <c r="AR14" i="3" a="1"/>
  <c r="AR14" i="3" s="1"/>
  <c r="AR491" i="3" a="1"/>
  <c r="AR491" i="3" s="1"/>
  <c r="AR1000" i="3" a="1"/>
  <c r="AR1000" i="3" s="1"/>
  <c r="AP958" i="3" a="1"/>
  <c r="AP958" i="3" s="1"/>
  <c r="AR683" i="3" a="1"/>
  <c r="AR683" i="3" s="1"/>
  <c r="AP39" i="3" a="1"/>
  <c r="AP39" i="3" s="1"/>
  <c r="AR864" i="3" a="1"/>
  <c r="AR864" i="3" s="1"/>
  <c r="AP800" i="3" a="1"/>
  <c r="AP800" i="3" s="1"/>
  <c r="AP1171" i="3" a="1"/>
  <c r="AP1171" i="3" s="1"/>
  <c r="AR288" i="3" a="1"/>
  <c r="AR288" i="3" s="1"/>
  <c r="AP46" i="3" a="1"/>
  <c r="AP46" i="3" s="1"/>
  <c r="AP399" i="3" a="1"/>
  <c r="AP399" i="3" s="1"/>
  <c r="AP727" i="3" a="1"/>
  <c r="AP727" i="3" s="1"/>
  <c r="AP81" i="3" a="1"/>
  <c r="AP81" i="3" s="1"/>
  <c r="AR629" i="3" a="1"/>
  <c r="AR629" i="3" s="1"/>
  <c r="AR400" i="3" a="1"/>
  <c r="AR400" i="3" s="1"/>
  <c r="AR982" i="3" a="1"/>
  <c r="AR982" i="3" s="1"/>
  <c r="AP92" i="3" a="1"/>
  <c r="AP92" i="3" s="1"/>
  <c r="AP1125" i="3" a="1"/>
  <c r="AP1125" i="3" s="1"/>
  <c r="AP878" i="3" a="1"/>
  <c r="AP878" i="3" s="1"/>
  <c r="AP344" i="3" a="1"/>
  <c r="AP344" i="3" s="1"/>
  <c r="AP991" i="3" a="1"/>
  <c r="AP991" i="3" s="1"/>
  <c r="AR420" i="3" a="1"/>
  <c r="AR420" i="3" s="1"/>
  <c r="AR426" i="3" a="1"/>
  <c r="AR426" i="3" s="1"/>
  <c r="AP466" i="3" a="1"/>
  <c r="AP466" i="3" s="1"/>
  <c r="AP919" i="3" a="1"/>
  <c r="AP919" i="3" s="1"/>
  <c r="AP15" i="3" a="1"/>
  <c r="AP15" i="3" s="1"/>
  <c r="AP643" i="3" a="1"/>
  <c r="AP643" i="3" s="1"/>
  <c r="AP1023" i="3" a="1"/>
  <c r="AP1023" i="3" s="1"/>
  <c r="AR803" i="3" a="1"/>
  <c r="AR803" i="3" s="1"/>
  <c r="AR1115" i="3" a="1"/>
  <c r="AR1115" i="3" s="1"/>
  <c r="AP289" i="3" a="1"/>
  <c r="AP289" i="3" s="1"/>
  <c r="AP695" i="3" a="1"/>
  <c r="AP695" i="3" s="1"/>
  <c r="AR690" i="3" a="1"/>
  <c r="AR690" i="3" s="1"/>
  <c r="AR734" i="3" a="1"/>
  <c r="AR734" i="3" s="1"/>
  <c r="AR804" i="3" a="1"/>
  <c r="AR804" i="3" s="1"/>
  <c r="AR1049" i="3" a="1"/>
  <c r="AR1049" i="3" s="1"/>
  <c r="AR46" i="3" a="1"/>
  <c r="AR46" i="3" s="1"/>
  <c r="AR1230" i="3" a="1"/>
  <c r="AR1230" i="3" s="1"/>
  <c r="AP1105" i="3" a="1"/>
  <c r="AP1105" i="3" s="1"/>
  <c r="AR585" i="3" a="1"/>
  <c r="AR585" i="3" s="1"/>
  <c r="AR88" i="3" a="1"/>
  <c r="AR88" i="3" s="1"/>
  <c r="AR1213" i="3" a="1"/>
  <c r="AR1213" i="3" s="1"/>
  <c r="AP1005" i="3" a="1"/>
  <c r="AP1005" i="3" s="1"/>
  <c r="AP383" i="3" a="1"/>
  <c r="AP383" i="3" s="1"/>
  <c r="AP1168" i="3" a="1"/>
  <c r="AP1168" i="3" s="1"/>
  <c r="AP468" i="3" a="1"/>
  <c r="AP468" i="3" s="1"/>
  <c r="AR1162" i="3" a="1"/>
  <c r="AR1162" i="3" s="1"/>
  <c r="AR662" i="3" a="1"/>
  <c r="AR662" i="3" s="1"/>
  <c r="AR1195" i="3" a="1"/>
  <c r="AR1195" i="3" s="1"/>
  <c r="AR297" i="3" a="1"/>
  <c r="AR297" i="3" s="1"/>
  <c r="AR1030" i="3" a="1"/>
  <c r="AR1030" i="3" s="1"/>
  <c r="AP814" i="3" a="1"/>
  <c r="AP814" i="3" s="1"/>
  <c r="AP711" i="3" a="1"/>
  <c r="AP711" i="3" s="1"/>
  <c r="AR548" i="3" a="1"/>
  <c r="AR548" i="3" s="1"/>
  <c r="AP1068" i="3" a="1"/>
  <c r="AP1068" i="3" s="1"/>
  <c r="AP1012" i="3" a="1"/>
  <c r="AP1012" i="3" s="1"/>
  <c r="AP1135" i="3" a="1"/>
  <c r="AP1135" i="3" s="1"/>
  <c r="AP300" i="3" a="1"/>
  <c r="AP300" i="3" s="1"/>
  <c r="AP756" i="3" a="1"/>
  <c r="AP756" i="3" s="1"/>
  <c r="AR884" i="3" a="1"/>
  <c r="AR884" i="3" s="1"/>
  <c r="AR616" i="3" a="1"/>
  <c r="AR616" i="3" s="1"/>
  <c r="AP982" i="3" a="1"/>
  <c r="AP982" i="3" s="1"/>
  <c r="AP415" i="3" a="1"/>
  <c r="AP415" i="3" s="1"/>
  <c r="AP1191" i="3" a="1"/>
  <c r="AP1191" i="3" s="1"/>
  <c r="AR617" i="3" a="1"/>
  <c r="AR617" i="3" s="1"/>
  <c r="AR141" i="3" a="1"/>
  <c r="AR141" i="3" s="1"/>
  <c r="AR988" i="3" a="1"/>
  <c r="AR988" i="3" s="1"/>
  <c r="AP353" i="3" a="1"/>
  <c r="AP353" i="3" s="1"/>
  <c r="AP1022" i="3" a="1"/>
  <c r="AP1022" i="3" s="1"/>
  <c r="AR388" i="3" a="1"/>
  <c r="AR388" i="3" s="1"/>
  <c r="AP474" i="3" a="1"/>
  <c r="AP474" i="3" s="1"/>
  <c r="AR740" i="3" a="1"/>
  <c r="AR740" i="3" s="1"/>
  <c r="AR27" i="3" a="1"/>
  <c r="AR27" i="3" s="1"/>
  <c r="AP1215" i="3" a="1"/>
  <c r="AP1215" i="3" s="1"/>
  <c r="AR323" i="3" a="1"/>
  <c r="AR323" i="3" s="1"/>
  <c r="AP617" i="3" a="1"/>
  <c r="AP617" i="3" s="1"/>
  <c r="AR574" i="3" a="1"/>
  <c r="AR574" i="3" s="1"/>
  <c r="AR82" i="3" a="1"/>
  <c r="AR82" i="3" s="1"/>
  <c r="AR1121" i="3" a="1"/>
  <c r="AR1121" i="3" s="1"/>
  <c r="AP364" i="3" a="1"/>
  <c r="AP364" i="3" s="1"/>
  <c r="AP681" i="3" a="1"/>
  <c r="AP681" i="3" s="1"/>
  <c r="AP307" i="3" a="1"/>
  <c r="AP307" i="3" s="1"/>
  <c r="AP1178" i="3" a="1"/>
  <c r="AP1178" i="3" s="1"/>
  <c r="AP87" i="3" a="1"/>
  <c r="AP87" i="3" s="1"/>
  <c r="AR743" i="3" a="1"/>
  <c r="AR743" i="3" s="1"/>
  <c r="AR712" i="3" a="1"/>
  <c r="AR712" i="3" s="1"/>
  <c r="AP629" i="3" a="1"/>
  <c r="AP629" i="3" s="1"/>
  <c r="AR1069" i="3" a="1"/>
  <c r="AR1069" i="3" s="1"/>
  <c r="AR1207" i="3" a="1"/>
  <c r="AR1207" i="3" s="1"/>
  <c r="AR494" i="3" a="1"/>
  <c r="AR494" i="3" s="1"/>
  <c r="AP656" i="3" a="1"/>
  <c r="AP656" i="3" s="1"/>
  <c r="AP318" i="3" a="1"/>
  <c r="AP318" i="3" s="1"/>
  <c r="AP35" i="3" a="1"/>
  <c r="AP35" i="3" s="1"/>
  <c r="AP960" i="3" a="1"/>
  <c r="AP960" i="3" s="1"/>
  <c r="AP508" i="3" a="1"/>
  <c r="AP508" i="3" s="1"/>
  <c r="AP943" i="3" a="1"/>
  <c r="AP943" i="3" s="1"/>
  <c r="AR709" i="3" a="1"/>
  <c r="AR709" i="3" s="1"/>
  <c r="AP613" i="3" a="1"/>
  <c r="AP613" i="3" s="1"/>
  <c r="AP202" i="3" a="1"/>
  <c r="AP202" i="3" s="1"/>
  <c r="AP266" i="3" a="1"/>
  <c r="AP266" i="3" s="1"/>
  <c r="AR137" i="3" a="1"/>
  <c r="AR137" i="3" s="1"/>
  <c r="AP112" i="3" a="1"/>
  <c r="AP112" i="3" s="1"/>
  <c r="AR959" i="3" a="1"/>
  <c r="AR959" i="3" s="1"/>
  <c r="AP1217" i="3" a="1"/>
  <c r="AP1217" i="3" s="1"/>
  <c r="AR606" i="3" a="1"/>
  <c r="AR606" i="3" s="1"/>
  <c r="AP786" i="3" a="1"/>
  <c r="AP786" i="3" s="1"/>
  <c r="AP43" i="3" a="1"/>
  <c r="AP43" i="3" s="1"/>
  <c r="AP1164" i="3" a="1"/>
  <c r="AP1164" i="3" s="1"/>
  <c r="AR31" i="3" a="1"/>
  <c r="AR31" i="3" s="1"/>
  <c r="AP316" i="3" a="1"/>
  <c r="AP316" i="3" s="1"/>
  <c r="AP1173" i="3" a="1"/>
  <c r="AP1173" i="3" s="1"/>
  <c r="AR872" i="3" a="1"/>
  <c r="AR872" i="3" s="1"/>
  <c r="AR351" i="3" a="1"/>
  <c r="AR351" i="3" s="1"/>
  <c r="AP901" i="3" a="1"/>
  <c r="AP901" i="3" s="1"/>
  <c r="AR57" i="3" a="1"/>
  <c r="AR57" i="3" s="1"/>
  <c r="AR496" i="3" a="1"/>
  <c r="AR496" i="3" s="1"/>
  <c r="AP940" i="3" a="1"/>
  <c r="AP940" i="3" s="1"/>
  <c r="AR621" i="3" a="1"/>
  <c r="AR621" i="3" s="1"/>
  <c r="AP295" i="3" a="1"/>
  <c r="AP295" i="3" s="1"/>
  <c r="AR624" i="3" a="1"/>
  <c r="AR624" i="3" s="1"/>
  <c r="AR518" i="3" a="1"/>
  <c r="AR518" i="3" s="1"/>
  <c r="AR530" i="3" a="1"/>
  <c r="AR530" i="3" s="1"/>
  <c r="AP678" i="3" a="1"/>
  <c r="AP678" i="3" s="1"/>
  <c r="AR79" i="3" a="1"/>
  <c r="AR79" i="3" s="1"/>
  <c r="AP427" i="3" a="1"/>
  <c r="AP427" i="3" s="1"/>
  <c r="AR281" i="3" a="1"/>
  <c r="AR281" i="3" s="1"/>
  <c r="AP605" i="3" a="1"/>
  <c r="AP605" i="3" s="1"/>
  <c r="AP708" i="3" a="1"/>
  <c r="AP708" i="3" s="1"/>
  <c r="AR596" i="3" a="1"/>
  <c r="AR596" i="3" s="1"/>
  <c r="AP206" i="3" a="1"/>
  <c r="AP206" i="3" s="1"/>
  <c r="AR384" i="3" a="1"/>
  <c r="AR384" i="3" s="1"/>
  <c r="AP23" i="3" a="1"/>
  <c r="AP23" i="3" s="1"/>
  <c r="AP317" i="3" a="1"/>
  <c r="AP317" i="3" s="1"/>
  <c r="AR877" i="3" a="1"/>
  <c r="AR877" i="3" s="1"/>
  <c r="AP171" i="3" a="1"/>
  <c r="AP171" i="3" s="1"/>
  <c r="AR317" i="3" a="1"/>
  <c r="AR317" i="3" s="1"/>
  <c r="AP1043" i="3" a="1"/>
  <c r="AP1043" i="3" s="1"/>
  <c r="AP1158" i="3" a="1"/>
  <c r="AP1158" i="3" s="1"/>
  <c r="AR412" i="3" a="1"/>
  <c r="AR412" i="3" s="1"/>
  <c r="AR975" i="3" a="1"/>
  <c r="AR975" i="3" s="1"/>
  <c r="AP1056" i="3" a="1"/>
  <c r="AP1056" i="3" s="1"/>
  <c r="AP1230" i="3" a="1"/>
  <c r="AP1230" i="3" s="1"/>
  <c r="AP607" i="3" a="1"/>
  <c r="AP607" i="3" s="1"/>
  <c r="AP42" i="3" a="1"/>
  <c r="AP42" i="3" s="1"/>
  <c r="AP881" i="3" a="1"/>
  <c r="AP881" i="3" s="1"/>
  <c r="AP802" i="3" a="1"/>
  <c r="AP802" i="3" s="1"/>
  <c r="AR117" i="3" a="1"/>
  <c r="AR117" i="3" s="1"/>
  <c r="AP1113" i="3" a="1"/>
  <c r="AP1113" i="3" s="1"/>
  <c r="AP276" i="3" a="1"/>
  <c r="AP276" i="3" s="1"/>
  <c r="AP1225" i="3" a="1"/>
  <c r="AP1225" i="3" s="1"/>
  <c r="AR283" i="3" a="1"/>
  <c r="AR283" i="3" s="1"/>
  <c r="AP1055" i="3" a="1"/>
  <c r="AP1055" i="3" s="1"/>
  <c r="AR1079" i="3" a="1"/>
  <c r="AR1079" i="3" s="1"/>
  <c r="AP17" i="3" a="1"/>
  <c r="AP17" i="3" s="1"/>
  <c r="AP172" i="3" a="1"/>
  <c r="AP172" i="3" s="1"/>
  <c r="AP380" i="3" a="1"/>
  <c r="AP380" i="3" s="1"/>
  <c r="AR1029" i="3" a="1"/>
  <c r="AR1029" i="3" s="1"/>
  <c r="AP343" i="3" a="1"/>
  <c r="AP343" i="3" s="1"/>
  <c r="AR545" i="3" a="1"/>
  <c r="AR545" i="3" s="1"/>
  <c r="AR1133" i="3" a="1"/>
  <c r="AR1133" i="3" s="1"/>
  <c r="AP381" i="3" a="1"/>
  <c r="AP381" i="3" s="1"/>
  <c r="AP411" i="3" a="1"/>
  <c r="AP411" i="3" s="1"/>
  <c r="AP937" i="3" a="1"/>
  <c r="AP937" i="3" s="1"/>
  <c r="AR375" i="3" a="1"/>
  <c r="AR375" i="3" s="1"/>
  <c r="AP341" i="3" a="1"/>
  <c r="AP341" i="3" s="1"/>
  <c r="AR386" i="3" a="1"/>
  <c r="AR386" i="3" s="1"/>
  <c r="AP815" i="3" a="1"/>
  <c r="AP815" i="3" s="1"/>
  <c r="AR1184" i="3" a="1"/>
  <c r="AR1184" i="3" s="1"/>
  <c r="AR550" i="3" a="1"/>
  <c r="AR550" i="3" s="1"/>
  <c r="AR1112" i="3" a="1"/>
  <c r="AR1112" i="3" s="1"/>
  <c r="AR282" i="3" a="1"/>
  <c r="AR282" i="3" s="1"/>
  <c r="AP109" i="3" a="1"/>
  <c r="AP109" i="3" s="1"/>
  <c r="AP94" i="3" a="1"/>
  <c r="AP94" i="3" s="1"/>
  <c r="AR1222" i="3" a="1"/>
  <c r="AR1222" i="3" s="1"/>
  <c r="AR81" i="3" a="1"/>
  <c r="AR81" i="3" s="1"/>
  <c r="AP114" i="3" a="1"/>
  <c r="AP114" i="3" s="1"/>
  <c r="AP993" i="3" a="1"/>
  <c r="AP993" i="3" s="1"/>
  <c r="AR1052" i="3" a="1"/>
  <c r="AR1052" i="3" s="1"/>
  <c r="AR478" i="3" a="1"/>
  <c r="AR478" i="3" s="1"/>
  <c r="AP632" i="3" a="1"/>
  <c r="AP632" i="3" s="1"/>
  <c r="AP513" i="3" a="1"/>
  <c r="AP513" i="3" s="1"/>
  <c r="AR8" i="3" a="1"/>
  <c r="AR8" i="3" s="1"/>
  <c r="AP501" i="3" a="1"/>
  <c r="AP501" i="3" s="1"/>
  <c r="AP609" i="3" a="1"/>
  <c r="AP609" i="3" s="1"/>
  <c r="AP315" i="3" a="1"/>
  <c r="AP315" i="3" s="1"/>
  <c r="AR1194" i="3" a="1"/>
  <c r="AR1194" i="3" s="1"/>
  <c r="AR522" i="3" a="1"/>
  <c r="AR522" i="3" s="1"/>
  <c r="AR572" i="3" a="1"/>
  <c r="AR572" i="3" s="1"/>
  <c r="AP672" i="3" a="1"/>
  <c r="AP672" i="3" s="1"/>
  <c r="AP999" i="3" a="1"/>
  <c r="AP999" i="3" s="1"/>
  <c r="AP1069" i="3" a="1"/>
  <c r="AP1069" i="3" s="1"/>
  <c r="AP390" i="3" a="1"/>
  <c r="AP390" i="3" s="1"/>
  <c r="AR296" i="3" a="1"/>
  <c r="AR296" i="3" s="1"/>
  <c r="AR460" i="3" a="1"/>
  <c r="AR460" i="3" s="1"/>
  <c r="AP844" i="3" a="1"/>
  <c r="AP844" i="3" s="1"/>
  <c r="AR498" i="3" a="1"/>
  <c r="AR498" i="3" s="1"/>
  <c r="AR1110" i="3" a="1"/>
  <c r="AR1110" i="3" s="1"/>
  <c r="AP597" i="3" a="1"/>
  <c r="AP597" i="3" s="1"/>
  <c r="AR224" i="3" a="1"/>
  <c r="AR224" i="3" s="1"/>
  <c r="AP1024" i="3" a="1"/>
  <c r="AP1024" i="3" s="1"/>
  <c r="AR502" i="3" a="1"/>
  <c r="AR502" i="3" s="1"/>
  <c r="AP244" i="3" a="1"/>
  <c r="AP244" i="3" s="1"/>
  <c r="AP1150" i="3" a="1"/>
  <c r="AP1150" i="3" s="1"/>
  <c r="AP514" i="3" a="1"/>
  <c r="AP514" i="3" s="1"/>
  <c r="AR1170" i="3" a="1"/>
  <c r="AR1170" i="3" s="1"/>
  <c r="AP412" i="3" a="1"/>
  <c r="AP412" i="3" s="1"/>
  <c r="AP37" i="3" a="1"/>
  <c r="AP37" i="3" s="1"/>
  <c r="AP988" i="3" a="1"/>
  <c r="AP988" i="3" s="1"/>
  <c r="AP283" i="3" a="1"/>
  <c r="AP283" i="3" s="1"/>
  <c r="AP78" i="3" a="1"/>
  <c r="AP78" i="3" s="1"/>
  <c r="AP944" i="3" a="1"/>
  <c r="AP944" i="3" s="1"/>
  <c r="AP967" i="3" a="1"/>
  <c r="AP967" i="3" s="1"/>
  <c r="AP472" i="3" a="1"/>
  <c r="AP472" i="3" s="1"/>
  <c r="AR633" i="3" a="1"/>
  <c r="AR633" i="3" s="1"/>
  <c r="AR19" i="3" a="1"/>
  <c r="AR19" i="3" s="1"/>
  <c r="AP419" i="3" a="1"/>
  <c r="AP419" i="3" s="1"/>
  <c r="AR124" i="3" a="1"/>
  <c r="AR124" i="3" s="1"/>
  <c r="AR1059" i="3" a="1"/>
  <c r="AR1059" i="3" s="1"/>
  <c r="AR372" i="3" a="1"/>
  <c r="AR372" i="3" s="1"/>
  <c r="AR127" i="3" a="1"/>
  <c r="AR127" i="3" s="1"/>
  <c r="AP1045" i="3" a="1"/>
  <c r="AP1045" i="3" s="1"/>
  <c r="AR401" i="3" a="1"/>
  <c r="AR401" i="3" s="1"/>
  <c r="AP969" i="3" a="1"/>
  <c r="AP969" i="3" s="1"/>
  <c r="AP373" i="3" a="1"/>
  <c r="AP373" i="3" s="1"/>
  <c r="AR1025" i="3" a="1"/>
  <c r="AR1025" i="3" s="1"/>
  <c r="AP286" i="3" a="1"/>
  <c r="AP286" i="3" s="1"/>
  <c r="AR87" i="3" a="1"/>
  <c r="AR87" i="3" s="1"/>
  <c r="AP389" i="3" a="1"/>
  <c r="AP389" i="3" s="1"/>
  <c r="AR715" i="3" a="1"/>
  <c r="AR715" i="3" s="1"/>
  <c r="AP1119" i="3" a="1"/>
  <c r="AP1119" i="3" s="1"/>
  <c r="AR290" i="3" a="1"/>
  <c r="AR290" i="3" s="1"/>
  <c r="AR1156" i="3" a="1"/>
  <c r="AR1156" i="3" s="1"/>
  <c r="AP1060" i="3" a="1"/>
  <c r="AP1060" i="3" s="1"/>
  <c r="AR405" i="3" a="1"/>
  <c r="AR405" i="3" s="1"/>
  <c r="AP775" i="3" a="1"/>
  <c r="AP775" i="3" s="1"/>
  <c r="AP1042" i="3" a="1"/>
  <c r="AP1042" i="3" s="1"/>
  <c r="AP504" i="3" a="1"/>
  <c r="AP504" i="3" s="1"/>
  <c r="AR1058" i="3" a="1"/>
  <c r="AR1058" i="3" s="1"/>
  <c r="AR1111" i="3" a="1"/>
  <c r="AR1111" i="3" s="1"/>
  <c r="AP25" i="3" a="1"/>
  <c r="AP25" i="3" s="1"/>
  <c r="AR489" i="3" a="1"/>
  <c r="AR489" i="3" s="1"/>
  <c r="AR179" i="3" a="1"/>
  <c r="AR179" i="3" s="1"/>
  <c r="AR534" i="3" a="1"/>
  <c r="AR534" i="3" s="1"/>
  <c r="AR687" i="3" a="1"/>
  <c r="AR687" i="3" s="1"/>
  <c r="AP357" i="3" a="1"/>
  <c r="AP357" i="3" s="1"/>
  <c r="AR59" i="3" a="1"/>
  <c r="AR59" i="3" s="1"/>
  <c r="AP378" i="3" a="1"/>
  <c r="AP378" i="3" s="1"/>
  <c r="AR647" i="3" a="1"/>
  <c r="AR647" i="3" s="1"/>
  <c r="AR458" i="3" a="1"/>
  <c r="AR458" i="3" s="1"/>
  <c r="AR811" i="3" a="1"/>
  <c r="AR811" i="3" s="1"/>
  <c r="AP1057" i="3" a="1"/>
  <c r="AP1057" i="3" s="1"/>
  <c r="AP610" i="3" a="1"/>
  <c r="AP610" i="3" s="1"/>
  <c r="AR950" i="3" a="1"/>
  <c r="AR950" i="3" s="1"/>
  <c r="AP875" i="3" a="1"/>
  <c r="AP875" i="3" s="1"/>
  <c r="AP1020" i="3" a="1"/>
  <c r="AP1020" i="3" s="1"/>
  <c r="AO45" i="18" a="1"/>
  <c r="AO45" i="18" s="1"/>
  <c r="AQ3" i="21"/>
  <c r="AQ3" i="21" a="1"/>
  <c r="AQ5" i="21"/>
  <c r="AQ4" i="21"/>
  <c r="AQ5" i="21" a="1"/>
  <c r="AQ4" i="21" a="1"/>
  <c r="AO3" i="21"/>
  <c r="AO3" i="21" a="1"/>
  <c r="AO5" i="21"/>
  <c r="AO6" i="21"/>
  <c r="AO4" i="21"/>
  <c r="AO5" i="21" a="1"/>
  <c r="AO4" i="21" a="1"/>
  <c r="AQ13" i="21"/>
  <c r="AQ13" i="21" a="1"/>
  <c r="AQ24" i="21"/>
  <c r="AQ24" i="21" a="1"/>
  <c r="AQ6" i="21"/>
  <c r="AQ19" i="21"/>
  <c r="AQ19" i="21" a="1"/>
  <c r="AQ20" i="21"/>
  <c r="AQ20" i="21" a="1"/>
  <c r="AQ28" i="21"/>
  <c r="AQ28" i="21" a="1"/>
  <c r="AQ11" i="21"/>
  <c r="AQ11" i="21" a="1"/>
  <c r="AQ21" i="21"/>
  <c r="AQ21" i="21" a="1"/>
  <c r="AQ22" i="21"/>
  <c r="AQ22" i="21" a="1"/>
  <c r="AQ10" i="21"/>
  <c r="AQ10" i="21" a="1"/>
  <c r="AQ18" i="21"/>
  <c r="AQ18" i="21" a="1"/>
  <c r="AQ9" i="21"/>
  <c r="AQ9" i="21" a="1"/>
  <c r="AQ7" i="21"/>
  <c r="AQ7" i="21" a="1"/>
  <c r="AQ17" i="21"/>
  <c r="AQ17" i="21" a="1"/>
  <c r="AQ16" i="21"/>
  <c r="AQ16" i="21" a="1"/>
  <c r="AQ15" i="21"/>
  <c r="AQ15" i="21" a="1"/>
  <c r="AQ23" i="21"/>
  <c r="AQ23" i="21" a="1"/>
  <c r="AQ12" i="21"/>
  <c r="AQ12" i="21" a="1"/>
  <c r="AQ27" i="21"/>
  <c r="AQ27" i="21" a="1"/>
  <c r="AQ8" i="21"/>
  <c r="AQ8" i="21" a="1"/>
  <c r="AQ14" i="21"/>
  <c r="AQ14" i="21" a="1"/>
  <c r="AQ26" i="21"/>
  <c r="AQ26" i="21" a="1"/>
  <c r="AQ25" i="21"/>
  <c r="AQ6" i="21" a="1"/>
  <c r="AQ25" i="21" a="1"/>
  <c r="AO18" i="21"/>
  <c r="AO18" i="21" a="1"/>
  <c r="AO15" i="21"/>
  <c r="AO15" i="21" a="1"/>
  <c r="AO23" i="21"/>
  <c r="AO23" i="21" a="1"/>
  <c r="AO10" i="21"/>
  <c r="AO10" i="21" a="1"/>
  <c r="AO17" i="21"/>
  <c r="AO17" i="21" a="1"/>
  <c r="AO27" i="21"/>
  <c r="AO27" i="21" a="1"/>
  <c r="AO7" i="21"/>
  <c r="AO7" i="21" a="1"/>
  <c r="AO8" i="21"/>
  <c r="AO8" i="21" a="1"/>
  <c r="AO22" i="21"/>
  <c r="AO22" i="21" a="1"/>
  <c r="AO13" i="21"/>
  <c r="AO13" i="21" a="1"/>
  <c r="AO11" i="21"/>
  <c r="AO11" i="21" a="1"/>
  <c r="AO14" i="21"/>
  <c r="AO14" i="21" a="1"/>
  <c r="AO9" i="21"/>
  <c r="AO9" i="21" a="1"/>
  <c r="AO20" i="21"/>
  <c r="AO20" i="21" a="1"/>
  <c r="AO19" i="21"/>
  <c r="AO19" i="21" a="1"/>
  <c r="AO28" i="21"/>
  <c r="AO28" i="21" a="1"/>
  <c r="AO24" i="21"/>
  <c r="AO24" i="21" a="1"/>
  <c r="AO26" i="21"/>
  <c r="AO26" i="21" a="1"/>
  <c r="AO25" i="21"/>
  <c r="AO25" i="21" a="1"/>
  <c r="AO21" i="21"/>
  <c r="AO21" i="21" a="1"/>
  <c r="AO12" i="21"/>
  <c r="AO12" i="21" a="1"/>
  <c r="AO16" i="21"/>
  <c r="AO6" i="21" a="1"/>
  <c r="AO16" i="21" a="1"/>
  <c r="AQ12" i="25"/>
  <c r="AQ12" i="25" a="1"/>
  <c r="AQ14" i="25"/>
  <c r="AQ14" i="25" a="1"/>
  <c r="AQ3" i="25"/>
  <c r="AQ3" i="25" a="1"/>
  <c r="AQ10" i="25"/>
  <c r="AQ10" i="25" a="1"/>
  <c r="AQ11" i="25"/>
  <c r="AQ11" i="25" a="1"/>
  <c r="AQ15" i="25"/>
  <c r="AQ15" i="25" a="1"/>
  <c r="AQ6" i="25"/>
  <c r="AQ17" i="25"/>
  <c r="AQ17" i="25" a="1"/>
  <c r="AQ9" i="25"/>
  <c r="AQ9" i="25" a="1"/>
  <c r="AQ4" i="25"/>
  <c r="AQ4" i="25" a="1"/>
  <c r="AQ13" i="25"/>
  <c r="AQ13" i="25" a="1"/>
  <c r="AQ7" i="25"/>
  <c r="AQ7" i="25" a="1"/>
  <c r="AQ16" i="25"/>
  <c r="AQ16" i="25" a="1"/>
  <c r="AQ8" i="25"/>
  <c r="AQ8" i="25" a="1"/>
  <c r="AQ5" i="25"/>
  <c r="AQ6" i="25" a="1"/>
  <c r="AQ5" i="25" a="1"/>
  <c r="AO7" i="30"/>
  <c r="AO7" i="30" a="1"/>
  <c r="AO4" i="30"/>
  <c r="AO4" i="30" a="1"/>
  <c r="AO6" i="30"/>
  <c r="AO5" i="30"/>
  <c r="AO5" i="30" a="1"/>
  <c r="AO3" i="30"/>
  <c r="AO6" i="30" a="1"/>
  <c r="AO3" i="30" a="1"/>
  <c r="AO30" i="27"/>
  <c r="AO30" i="27" a="1"/>
  <c r="AO28" i="27"/>
  <c r="AO28" i="27" a="1"/>
  <c r="AO38" i="27"/>
  <c r="AO38" i="27" a="1"/>
  <c r="AO39" i="27"/>
  <c r="AO39" i="27" a="1"/>
  <c r="AO18" i="27"/>
  <c r="AO18" i="27" a="1"/>
  <c r="AO10" i="27"/>
  <c r="AO10" i="27" a="1"/>
  <c r="AO21" i="27"/>
  <c r="AO21" i="27" a="1"/>
  <c r="AO33" i="27"/>
  <c r="AO33" i="27" a="1"/>
  <c r="AO46" i="27"/>
  <c r="AO46" i="27" a="1"/>
  <c r="AO37" i="27"/>
  <c r="AO37" i="27" a="1"/>
  <c r="AO17" i="27"/>
  <c r="AO17" i="27" a="1"/>
  <c r="AO29" i="27"/>
  <c r="AO29" i="27" a="1"/>
  <c r="AO8" i="27"/>
  <c r="AO8" i="27" a="1"/>
  <c r="AO41" i="27"/>
  <c r="AO41" i="27" a="1"/>
  <c r="AO20" i="27"/>
  <c r="AO20" i="27" a="1"/>
  <c r="AO22" i="27"/>
  <c r="AO22" i="27" a="1"/>
  <c r="AO11" i="27"/>
  <c r="AO11" i="27" a="1"/>
  <c r="AO49" i="27"/>
  <c r="AO49" i="27" a="1"/>
  <c r="AO13" i="27"/>
  <c r="AO13" i="27" a="1"/>
  <c r="AO35" i="27"/>
  <c r="AO35" i="27" a="1"/>
  <c r="AO48" i="27"/>
  <c r="AO48" i="27" a="1"/>
  <c r="AO7" i="27"/>
  <c r="AO7" i="27" a="1"/>
  <c r="AO45" i="27"/>
  <c r="AO45" i="27" a="1"/>
  <c r="AO25" i="27"/>
  <c r="AO25" i="27" a="1"/>
  <c r="AO5" i="27"/>
  <c r="AO5" i="27" a="1"/>
  <c r="AO43" i="27"/>
  <c r="AO43" i="27" a="1"/>
  <c r="AO34" i="27"/>
  <c r="AO34" i="27" a="1"/>
  <c r="AO36" i="27"/>
  <c r="AO36" i="27" a="1"/>
  <c r="AO50" i="27"/>
  <c r="AO50" i="27" a="1"/>
  <c r="AO19" i="27"/>
  <c r="AO19" i="27" a="1"/>
  <c r="AO44" i="27"/>
  <c r="AO44" i="27" a="1"/>
  <c r="AO31" i="27"/>
  <c r="AO31" i="27" a="1"/>
  <c r="AO6" i="27"/>
  <c r="AO26" i="27"/>
  <c r="AO26" i="27" a="1"/>
  <c r="AO3" i="27"/>
  <c r="AO3" i="27" a="1"/>
  <c r="AO14" i="27"/>
  <c r="AO14" i="27" a="1"/>
  <c r="AO15" i="27"/>
  <c r="AO15" i="27" a="1"/>
  <c r="AO47" i="27"/>
  <c r="AO47" i="27" a="1"/>
  <c r="AO42" i="27"/>
  <c r="AO42" i="27" a="1"/>
  <c r="AO24" i="27"/>
  <c r="AO24" i="27" a="1"/>
  <c r="AO23" i="27"/>
  <c r="AO23" i="27" a="1"/>
  <c r="AO9" i="27"/>
  <c r="AO9" i="27" a="1"/>
  <c r="AO40" i="27"/>
  <c r="AO40" i="27" a="1"/>
  <c r="AO4" i="27"/>
  <c r="AO4" i="27" a="1"/>
  <c r="AO27" i="27"/>
  <c r="AO27" i="27" a="1"/>
  <c r="AO32" i="27"/>
  <c r="AO32" i="27" a="1"/>
  <c r="AO16" i="27"/>
  <c r="AO16" i="27" a="1"/>
  <c r="AO12" i="27"/>
  <c r="AO6" i="27" a="1"/>
  <c r="AO12" i="27" a="1"/>
  <c r="AO3" i="28"/>
  <c r="AO3" i="28" a="1"/>
  <c r="AO4" i="28"/>
  <c r="AO4" i="28" a="1"/>
  <c r="AO8" i="28"/>
  <c r="AO8" i="28" a="1"/>
  <c r="AO6" i="28"/>
  <c r="AO7" i="28"/>
  <c r="AO7" i="28" a="1"/>
  <c r="AO5" i="28"/>
  <c r="AO6" i="28" a="1"/>
  <c r="AO5" i="28" a="1"/>
  <c r="AQ3" i="30"/>
  <c r="AQ3" i="30" a="1"/>
  <c r="AQ4" i="30"/>
  <c r="AQ4" i="30" a="1"/>
  <c r="AQ5" i="30"/>
  <c r="AQ5" i="30" a="1"/>
  <c r="AQ6" i="30"/>
  <c r="AQ7" i="30"/>
  <c r="AQ6" i="30" a="1"/>
  <c r="AQ7" i="30" a="1"/>
  <c r="AQ3" i="20"/>
  <c r="AQ18" i="20"/>
  <c r="AQ18" i="20" a="1"/>
  <c r="AQ9" i="20"/>
  <c r="AQ9" i="20" a="1"/>
  <c r="AQ5" i="20"/>
  <c r="AQ5" i="20" a="1"/>
  <c r="AQ14" i="20"/>
  <c r="AQ14" i="20" a="1"/>
  <c r="AQ12" i="20"/>
  <c r="AQ12" i="20" a="1"/>
  <c r="AQ10" i="20"/>
  <c r="AQ10" i="20" a="1"/>
  <c r="AQ8" i="20"/>
  <c r="AQ8" i="20" a="1"/>
  <c r="AQ13" i="20"/>
  <c r="AQ13" i="20" a="1"/>
  <c r="AQ20" i="20"/>
  <c r="AQ20" i="20" a="1"/>
  <c r="AQ16" i="20"/>
  <c r="AQ16" i="20" a="1"/>
  <c r="AQ17" i="20"/>
  <c r="AQ17" i="20" a="1"/>
  <c r="AQ7" i="20"/>
  <c r="AQ7" i="20" a="1"/>
  <c r="AQ19" i="20"/>
  <c r="AQ19" i="20" a="1"/>
  <c r="AQ4" i="20"/>
  <c r="AQ4" i="20" a="1"/>
  <c r="AQ15" i="20"/>
  <c r="AQ15" i="20" a="1"/>
  <c r="AQ11" i="20"/>
  <c r="AQ11" i="20" a="1"/>
  <c r="AQ6" i="20"/>
  <c r="AQ26" i="20"/>
  <c r="AQ26" i="20" a="1"/>
  <c r="AQ38" i="20"/>
  <c r="AQ38" i="20" a="1"/>
  <c r="AQ25" i="20"/>
  <c r="AQ25" i="20" a="1"/>
  <c r="AQ51" i="20"/>
  <c r="AQ51" i="20" a="1"/>
  <c r="AQ43" i="20"/>
  <c r="AQ43" i="20" a="1"/>
  <c r="AQ45" i="20"/>
  <c r="AQ45" i="20" a="1"/>
  <c r="AQ30" i="20"/>
  <c r="AQ30" i="20" a="1"/>
  <c r="AQ28" i="20"/>
  <c r="AQ28" i="20" a="1"/>
  <c r="AQ21" i="20"/>
  <c r="AQ21" i="20" a="1"/>
  <c r="AQ39" i="20"/>
  <c r="AQ39" i="20" a="1"/>
  <c r="AQ35" i="20"/>
  <c r="AQ35" i="20" a="1"/>
  <c r="AQ22" i="20"/>
  <c r="AQ22" i="20" a="1"/>
  <c r="AQ36" i="20"/>
  <c r="AQ36" i="20" a="1"/>
  <c r="AQ47" i="20"/>
  <c r="AQ47" i="20" a="1"/>
  <c r="AQ29" i="20"/>
  <c r="AQ29" i="20" a="1"/>
  <c r="AQ42" i="20"/>
  <c r="AQ42" i="20" a="1"/>
  <c r="AQ24" i="20"/>
  <c r="AQ24" i="20" a="1"/>
  <c r="AQ46" i="20"/>
  <c r="AQ46" i="20" a="1"/>
  <c r="AQ48" i="20"/>
  <c r="AQ48" i="20" a="1"/>
  <c r="AQ31" i="20"/>
  <c r="AQ31" i="20" a="1"/>
  <c r="AQ49" i="20"/>
  <c r="AQ49" i="20" a="1"/>
  <c r="AQ40" i="20"/>
  <c r="AQ40" i="20" a="1"/>
  <c r="AQ34" i="20"/>
  <c r="AQ34" i="20" a="1"/>
  <c r="AQ27" i="20"/>
  <c r="AQ27" i="20" a="1"/>
  <c r="AQ23" i="20"/>
  <c r="AQ23" i="20" a="1"/>
  <c r="AQ41" i="20"/>
  <c r="AQ41" i="20" a="1"/>
  <c r="AQ37" i="20"/>
  <c r="AQ37" i="20" a="1"/>
  <c r="AQ50" i="20"/>
  <c r="AQ50" i="20" a="1"/>
  <c r="AQ33" i="20"/>
  <c r="AQ33" i="20" a="1"/>
  <c r="AQ44" i="20"/>
  <c r="AQ44" i="20" a="1"/>
  <c r="AQ32" i="20"/>
  <c r="AQ3" i="20" a="1"/>
  <c r="AQ6" i="20" a="1"/>
  <c r="AQ32" i="20" a="1"/>
  <c r="AO20" i="20"/>
  <c r="AO20" i="20" a="1"/>
  <c r="AO3" i="20"/>
  <c r="AO15" i="20"/>
  <c r="AO15" i="20" a="1"/>
  <c r="AO8" i="20"/>
  <c r="AO8" i="20" a="1"/>
  <c r="AO18" i="20"/>
  <c r="AO18" i="20" a="1"/>
  <c r="AO5" i="20"/>
  <c r="AO5" i="20" a="1"/>
  <c r="AO11" i="20"/>
  <c r="AO11" i="20" a="1"/>
  <c r="AO16" i="20"/>
  <c r="AO16" i="20" a="1"/>
  <c r="AO9" i="20"/>
  <c r="AO9" i="20" a="1"/>
  <c r="AO14" i="20"/>
  <c r="AO14" i="20" a="1"/>
  <c r="AO7" i="20"/>
  <c r="AO7" i="20" a="1"/>
  <c r="AO19" i="20"/>
  <c r="AO19" i="20" a="1"/>
  <c r="AO6" i="20"/>
  <c r="AO17" i="20"/>
  <c r="AO17" i="20" a="1"/>
  <c r="AO13" i="20"/>
  <c r="AO13" i="20" a="1"/>
  <c r="AO10" i="20"/>
  <c r="AO10" i="20" a="1"/>
  <c r="AO12" i="20"/>
  <c r="AO12" i="20" a="1"/>
  <c r="AO4" i="20"/>
  <c r="AO4" i="20" a="1"/>
  <c r="AO28" i="20"/>
  <c r="AO28" i="20" a="1"/>
  <c r="AO32" i="20"/>
  <c r="AO32" i="20" a="1"/>
  <c r="AO37" i="20"/>
  <c r="AO37" i="20" a="1"/>
  <c r="AO29" i="20"/>
  <c r="AO29" i="20" a="1"/>
  <c r="AO30" i="20"/>
  <c r="AO30" i="20" a="1"/>
  <c r="AO50" i="20"/>
  <c r="AO50" i="20" a="1"/>
  <c r="AO27" i="20"/>
  <c r="AO27" i="20" a="1"/>
  <c r="AO26" i="20"/>
  <c r="AO26" i="20" a="1"/>
  <c r="AO48" i="20"/>
  <c r="AO48" i="20" a="1"/>
  <c r="AO36" i="20"/>
  <c r="AO36" i="20" a="1"/>
  <c r="AO40" i="20"/>
  <c r="AO40" i="20" a="1"/>
  <c r="AO24" i="20"/>
  <c r="AO24" i="20" a="1"/>
  <c r="AO42" i="20"/>
  <c r="AO42" i="20" a="1"/>
  <c r="AO49" i="20"/>
  <c r="AO49" i="20" a="1"/>
  <c r="AO34" i="20"/>
  <c r="AO34" i="20" a="1"/>
  <c r="AO22" i="20"/>
  <c r="AO22" i="20" a="1"/>
  <c r="AO51" i="20"/>
  <c r="AO51" i="20" a="1"/>
  <c r="AO44" i="20"/>
  <c r="AO44" i="20" a="1"/>
  <c r="AO33" i="20"/>
  <c r="AO33" i="20" a="1"/>
  <c r="AO39" i="20"/>
  <c r="AO39" i="20" a="1"/>
  <c r="AO31" i="20"/>
  <c r="AO31" i="20" a="1"/>
  <c r="AO25" i="20"/>
  <c r="AO25" i="20" a="1"/>
  <c r="AO46" i="20"/>
  <c r="AO46" i="20" a="1"/>
  <c r="AO43" i="20"/>
  <c r="AO43" i="20" a="1"/>
  <c r="AO47" i="20"/>
  <c r="AO47" i="20" a="1"/>
  <c r="AO45" i="20"/>
  <c r="AO45" i="20" a="1"/>
  <c r="AO35" i="20"/>
  <c r="AO35" i="20" a="1"/>
  <c r="AO23" i="20"/>
  <c r="AO23" i="20" a="1"/>
  <c r="AO41" i="20"/>
  <c r="AO41" i="20" a="1"/>
  <c r="AO38" i="20"/>
  <c r="AO3" i="20" a="1"/>
  <c r="AO6" i="20" a="1"/>
  <c r="AO38" i="20" a="1"/>
  <c r="AO9" i="26"/>
  <c r="AO9" i="26" a="1"/>
  <c r="AO14" i="26"/>
  <c r="AO14" i="26" a="1"/>
  <c r="AO31" i="26"/>
  <c r="AO31" i="26" a="1"/>
  <c r="AO38" i="26"/>
  <c r="AO38" i="26" a="1"/>
  <c r="AO22" i="26"/>
  <c r="AO22" i="26" a="1"/>
  <c r="AO44" i="26"/>
  <c r="AO44" i="26" a="1"/>
  <c r="AO18" i="26"/>
  <c r="AO18" i="26" a="1"/>
  <c r="AO26" i="26"/>
  <c r="AO26" i="26" a="1"/>
  <c r="AO11" i="26"/>
  <c r="AO11" i="26" a="1"/>
  <c r="AO42" i="26"/>
  <c r="AO42" i="26" a="1"/>
  <c r="AO34" i="26"/>
  <c r="AO34" i="26" a="1"/>
  <c r="AO4" i="26"/>
  <c r="AO4" i="26" a="1"/>
  <c r="AO30" i="26"/>
  <c r="AO30" i="26" a="1"/>
  <c r="AO15" i="26"/>
  <c r="AO15" i="26" a="1"/>
  <c r="AO29" i="26"/>
  <c r="AO29" i="26" a="1"/>
  <c r="AO6" i="26"/>
  <c r="AO32" i="26"/>
  <c r="AO32" i="26" a="1"/>
  <c r="AO27" i="26"/>
  <c r="AO27" i="26" a="1"/>
  <c r="AO28" i="26"/>
  <c r="AO28" i="26" a="1"/>
  <c r="AO17" i="26"/>
  <c r="AO17" i="26" a="1"/>
  <c r="AO21" i="26"/>
  <c r="AO21" i="26" a="1"/>
  <c r="AO12" i="26"/>
  <c r="AO12" i="26" a="1"/>
  <c r="AO37" i="26"/>
  <c r="AO37" i="26" a="1"/>
  <c r="AO36" i="26"/>
  <c r="AO36" i="26" a="1"/>
  <c r="AO40" i="26"/>
  <c r="AO40" i="26" a="1"/>
  <c r="AO7" i="26"/>
  <c r="AO7" i="26" a="1"/>
  <c r="AO25" i="26"/>
  <c r="AO25" i="26" a="1"/>
  <c r="AO8" i="26"/>
  <c r="AO8" i="26" a="1"/>
  <c r="AO16" i="26"/>
  <c r="AO16" i="26" a="1"/>
  <c r="AO39" i="26"/>
  <c r="AO39" i="26" a="1"/>
  <c r="AO20" i="26"/>
  <c r="AO20" i="26" a="1"/>
  <c r="AO41" i="26"/>
  <c r="AO41" i="26" a="1"/>
  <c r="AO13" i="26"/>
  <c r="AO13" i="26" a="1"/>
  <c r="AO24" i="26"/>
  <c r="AO24" i="26" a="1"/>
  <c r="AO19" i="26"/>
  <c r="AO19" i="26" a="1"/>
  <c r="AO10" i="26"/>
  <c r="AO10" i="26" a="1"/>
  <c r="AO33" i="26"/>
  <c r="AO33" i="26" a="1"/>
  <c r="AO35" i="26"/>
  <c r="AO35" i="26" a="1"/>
  <c r="AO23" i="26"/>
  <c r="AO23" i="26" a="1"/>
  <c r="AO5" i="26"/>
  <c r="AO5" i="26" a="1"/>
  <c r="AO3" i="26"/>
  <c r="AO3" i="26" a="1"/>
  <c r="AO43" i="26"/>
  <c r="AO6" i="26" a="1"/>
  <c r="AO43" i="26" a="1"/>
  <c r="AO70" i="24"/>
  <c r="AO70" i="24" a="1"/>
  <c r="AO34" i="24"/>
  <c r="AO34" i="24" a="1"/>
  <c r="AO23" i="24"/>
  <c r="AO23" i="24" a="1"/>
  <c r="AO36" i="24"/>
  <c r="AO36" i="24" a="1"/>
  <c r="AO28" i="24"/>
  <c r="AO28" i="24" a="1"/>
  <c r="AO72" i="24"/>
  <c r="AO72" i="24" a="1"/>
  <c r="AO55" i="24"/>
  <c r="AO55" i="24" a="1"/>
  <c r="AO14" i="24"/>
  <c r="AO14" i="24" a="1"/>
  <c r="AO7" i="24"/>
  <c r="AO7" i="24" a="1"/>
  <c r="AO52" i="24"/>
  <c r="AO52" i="24" a="1"/>
  <c r="AO73" i="24"/>
  <c r="AO73" i="24" a="1"/>
  <c r="AO53" i="24"/>
  <c r="AO53" i="24" a="1"/>
  <c r="AO43" i="24"/>
  <c r="AO43" i="24" a="1"/>
  <c r="AO4" i="24"/>
  <c r="AO4" i="24" a="1"/>
  <c r="AO61" i="24"/>
  <c r="AO61" i="24" a="1"/>
  <c r="AO6" i="24"/>
  <c r="AO58" i="24"/>
  <c r="AO58" i="24" a="1"/>
  <c r="AO67" i="24"/>
  <c r="AO67" i="24" a="1"/>
  <c r="AO37" i="24"/>
  <c r="AO37" i="24" a="1"/>
  <c r="AO5" i="24"/>
  <c r="AO5" i="24" a="1"/>
  <c r="AO30" i="24"/>
  <c r="AO30" i="24" a="1"/>
  <c r="AO63" i="24"/>
  <c r="AO63" i="24" a="1"/>
  <c r="AO68" i="24"/>
  <c r="AO68" i="24" a="1"/>
  <c r="AO13" i="24"/>
  <c r="AO13" i="24" a="1"/>
  <c r="AO16" i="24"/>
  <c r="AO16" i="24" a="1"/>
  <c r="AO56" i="24"/>
  <c r="AO56" i="24" a="1"/>
  <c r="AO62" i="24"/>
  <c r="AO62" i="24" a="1"/>
  <c r="AO71" i="24"/>
  <c r="AO71" i="24" a="1"/>
  <c r="AO59" i="24"/>
  <c r="AO59" i="24" a="1"/>
  <c r="AO51" i="24"/>
  <c r="AO51" i="24" a="1"/>
  <c r="AO48" i="24"/>
  <c r="AO48" i="24" a="1"/>
  <c r="AO41" i="24"/>
  <c r="AO41" i="24" a="1"/>
  <c r="AO54" i="24"/>
  <c r="AO54" i="24" a="1"/>
  <c r="AO21" i="24"/>
  <c r="AO21" i="24" a="1"/>
  <c r="AO18" i="24"/>
  <c r="AO18" i="24" a="1"/>
  <c r="AO22" i="24"/>
  <c r="AO22" i="24" a="1"/>
  <c r="AO35" i="24"/>
  <c r="AO35" i="24" a="1"/>
  <c r="AO25" i="24"/>
  <c r="AO25" i="24" a="1"/>
  <c r="AO65" i="24"/>
  <c r="AO65" i="24" a="1"/>
  <c r="AO10" i="24"/>
  <c r="AO10" i="24" a="1"/>
  <c r="AO11" i="24"/>
  <c r="AO11" i="24" a="1"/>
  <c r="AO50" i="24"/>
  <c r="AO50" i="24" a="1"/>
  <c r="AO26" i="24"/>
  <c r="AO26" i="24" a="1"/>
  <c r="AO33" i="24"/>
  <c r="AO33" i="24" a="1"/>
  <c r="AO45" i="24"/>
  <c r="AO45" i="24" a="1"/>
  <c r="AO69" i="24"/>
  <c r="AO69" i="24" a="1"/>
  <c r="AO19" i="24"/>
  <c r="AO19" i="24" a="1"/>
  <c r="AO64" i="24"/>
  <c r="AO64" i="24" a="1"/>
  <c r="AO12" i="24"/>
  <c r="AO12" i="24" a="1"/>
  <c r="AO39" i="24"/>
  <c r="AO39" i="24" a="1"/>
  <c r="AO29" i="24"/>
  <c r="AO29" i="24" a="1"/>
  <c r="AO32" i="24"/>
  <c r="AO32" i="24" a="1"/>
  <c r="AO60" i="24"/>
  <c r="AO60" i="24" a="1"/>
  <c r="AO40" i="24"/>
  <c r="AO40" i="24" a="1"/>
  <c r="AO57" i="24"/>
  <c r="AO57" i="24" a="1"/>
  <c r="AO24" i="24"/>
  <c r="AO24" i="24" a="1"/>
  <c r="AO46" i="24"/>
  <c r="AO46" i="24" a="1"/>
  <c r="AO17" i="24"/>
  <c r="AO17" i="24" a="1"/>
  <c r="AO9" i="24"/>
  <c r="AO9" i="24" a="1"/>
  <c r="AO27" i="24"/>
  <c r="AO27" i="24" a="1"/>
  <c r="AO38" i="24"/>
  <c r="AO38" i="24" a="1"/>
  <c r="AO20" i="24"/>
  <c r="AO20" i="24" a="1"/>
  <c r="AO31" i="24"/>
  <c r="AO31" i="24" a="1"/>
  <c r="AO15" i="24"/>
  <c r="AO15" i="24" a="1"/>
  <c r="AO8" i="24"/>
  <c r="AO8" i="24" a="1"/>
  <c r="AO49" i="24"/>
  <c r="AO49" i="24" a="1"/>
  <c r="AO47" i="24"/>
  <c r="AO47" i="24" a="1"/>
  <c r="AO66" i="24"/>
  <c r="AO66" i="24" a="1"/>
  <c r="AO44" i="24"/>
  <c r="AO44" i="24" a="1"/>
  <c r="AO42" i="24"/>
  <c r="AO6" i="24" a="1"/>
  <c r="AO42" i="24" a="1"/>
  <c r="AQ6" i="26"/>
  <c r="AQ44" i="26"/>
  <c r="AQ44" i="26" a="1"/>
  <c r="AQ18" i="26"/>
  <c r="AQ18" i="26" a="1"/>
  <c r="AQ33" i="26"/>
  <c r="AQ33" i="26" a="1"/>
  <c r="AQ30" i="26"/>
  <c r="AQ30" i="26" a="1"/>
  <c r="AQ25" i="26"/>
  <c r="AQ25" i="26" a="1"/>
  <c r="AQ35" i="26"/>
  <c r="AQ35" i="26" a="1"/>
  <c r="AQ19" i="26"/>
  <c r="AQ19" i="26" a="1"/>
  <c r="AQ21" i="26"/>
  <c r="AQ21" i="26" a="1"/>
  <c r="AQ34" i="26"/>
  <c r="AQ34" i="26" a="1"/>
  <c r="AQ20" i="26"/>
  <c r="AQ20" i="26" a="1"/>
  <c r="AQ9" i="26"/>
  <c r="AQ9" i="26" a="1"/>
  <c r="AQ31" i="26"/>
  <c r="AQ31" i="26" a="1"/>
  <c r="AQ13" i="26"/>
  <c r="AQ13" i="26" a="1"/>
  <c r="AQ32" i="26"/>
  <c r="AQ32" i="26" a="1"/>
  <c r="AQ29" i="26"/>
  <c r="AQ29" i="26" a="1"/>
  <c r="AQ37" i="26"/>
  <c r="AQ37" i="26" a="1"/>
  <c r="AQ40" i="26"/>
  <c r="AQ40" i="26" a="1"/>
  <c r="AQ22" i="26"/>
  <c r="AQ22" i="26" a="1"/>
  <c r="AQ4" i="26"/>
  <c r="AQ4" i="26" a="1"/>
  <c r="AQ23" i="26"/>
  <c r="AQ23" i="26" a="1"/>
  <c r="AQ12" i="26"/>
  <c r="AQ12" i="26" a="1"/>
  <c r="AQ43" i="26"/>
  <c r="AQ43" i="26" a="1"/>
  <c r="AQ11" i="26"/>
  <c r="AQ11" i="26" a="1"/>
  <c r="AQ7" i="26"/>
  <c r="AQ7" i="26" a="1"/>
  <c r="AQ5" i="26"/>
  <c r="AQ5" i="26" a="1"/>
  <c r="AQ24" i="26"/>
  <c r="AQ24" i="26" a="1"/>
  <c r="AQ14" i="26"/>
  <c r="AQ14" i="26" a="1"/>
  <c r="AQ8" i="26"/>
  <c r="AQ8" i="26" a="1"/>
  <c r="AQ17" i="26"/>
  <c r="AQ17" i="26" a="1"/>
  <c r="AQ15" i="26"/>
  <c r="AQ15" i="26" a="1"/>
  <c r="AQ26" i="26"/>
  <c r="AQ26" i="26" a="1"/>
  <c r="AQ39" i="26"/>
  <c r="AQ39" i="26" a="1"/>
  <c r="AQ16" i="26"/>
  <c r="AQ16" i="26" a="1"/>
  <c r="AQ28" i="26"/>
  <c r="AQ28" i="26" a="1"/>
  <c r="AQ42" i="26"/>
  <c r="AQ42" i="26" a="1"/>
  <c r="AQ27" i="26"/>
  <c r="AQ27" i="26" a="1"/>
  <c r="AQ41" i="26"/>
  <c r="AQ41" i="26" a="1"/>
  <c r="AQ10" i="26"/>
  <c r="AQ10" i="26" a="1"/>
  <c r="AQ36" i="26"/>
  <c r="AQ36" i="26" a="1"/>
  <c r="AQ38" i="26"/>
  <c r="AQ38" i="26" a="1"/>
  <c r="AQ3" i="26"/>
  <c r="AQ6" i="26" a="1"/>
  <c r="AQ3" i="26" a="1"/>
  <c r="AO6" i="18"/>
  <c r="AO5" i="18"/>
  <c r="AO4" i="18"/>
  <c r="AO4" i="18" a="1"/>
  <c r="AO7" i="18"/>
  <c r="AO7" i="18" a="1"/>
  <c r="AO3" i="18"/>
  <c r="AO3" i="18" a="1"/>
  <c r="AO44" i="18"/>
  <c r="AO44" i="18" a="1"/>
  <c r="AO10" i="18"/>
  <c r="AO10" i="18" a="1"/>
  <c r="AO58" i="18"/>
  <c r="AO58" i="18" a="1"/>
  <c r="AO38" i="18"/>
  <c r="AO38" i="18" a="1"/>
  <c r="AO33" i="18"/>
  <c r="AO33" i="18" a="1"/>
  <c r="AO28" i="18"/>
  <c r="AO28" i="18" a="1"/>
  <c r="AO30" i="18"/>
  <c r="AO30" i="18" a="1"/>
  <c r="AO9" i="18"/>
  <c r="AO9" i="18" a="1"/>
  <c r="AO49" i="18"/>
  <c r="AO49" i="18" a="1"/>
  <c r="AO57" i="18"/>
  <c r="AO57" i="18" a="1"/>
  <c r="AO34" i="18"/>
  <c r="AO34" i="18" a="1"/>
  <c r="AO46" i="18"/>
  <c r="AO46" i="18" a="1"/>
  <c r="AO36" i="18"/>
  <c r="AO36" i="18" a="1"/>
  <c r="AO53" i="18"/>
  <c r="AO53" i="18" a="1"/>
  <c r="AO48" i="18"/>
  <c r="AO48" i="18" a="1"/>
  <c r="AO14" i="18"/>
  <c r="AO14" i="18" a="1"/>
  <c r="AO26" i="18"/>
  <c r="AO26" i="18" a="1"/>
  <c r="AO51" i="18"/>
  <c r="AO51" i="18" a="1"/>
  <c r="AO55" i="18"/>
  <c r="AO55" i="18" a="1"/>
  <c r="AO19" i="18"/>
  <c r="AO19" i="18" a="1"/>
  <c r="AO59" i="18"/>
  <c r="AO59" i="18" a="1"/>
  <c r="AO8" i="18"/>
  <c r="AO8" i="18" a="1"/>
  <c r="AO37" i="18"/>
  <c r="AO37" i="18" a="1"/>
  <c r="AO15" i="18"/>
  <c r="AO15" i="18" a="1"/>
  <c r="AO32" i="18"/>
  <c r="AO32" i="18" a="1"/>
  <c r="AO42" i="18"/>
  <c r="AO42" i="18" a="1"/>
  <c r="AO22" i="18"/>
  <c r="AO22" i="18" a="1"/>
  <c r="AO18" i="18"/>
  <c r="AO18" i="18" a="1"/>
  <c r="AO50" i="18"/>
  <c r="AO50" i="18" a="1"/>
  <c r="AO27" i="18"/>
  <c r="AO27" i="18" a="1"/>
  <c r="AO11" i="18"/>
  <c r="AO11" i="18" a="1"/>
  <c r="AO16" i="18"/>
  <c r="AO16" i="18" a="1"/>
  <c r="AO17" i="18"/>
  <c r="AO17" i="18" a="1"/>
  <c r="AO47" i="18"/>
  <c r="AO47" i="18" a="1"/>
  <c r="AO40" i="18"/>
  <c r="AO40" i="18" a="1"/>
  <c r="AO12" i="18"/>
  <c r="AO12" i="18" a="1"/>
  <c r="AO13" i="18"/>
  <c r="AO13" i="18" a="1"/>
  <c r="AO54" i="18"/>
  <c r="AO54" i="18" a="1"/>
  <c r="AO56" i="18"/>
  <c r="AO56" i="18" a="1"/>
  <c r="AO29" i="18"/>
  <c r="AO29" i="18" a="1"/>
  <c r="AO35" i="18"/>
  <c r="AO35" i="18" a="1"/>
  <c r="AO52" i="18"/>
  <c r="AO52" i="18" a="1"/>
  <c r="AO20" i="18"/>
  <c r="AO20" i="18" a="1"/>
  <c r="AO43" i="18"/>
  <c r="AO43" i="18" a="1"/>
  <c r="AO24" i="18"/>
  <c r="AO24" i="18" a="1"/>
  <c r="AO39" i="18"/>
  <c r="AO39" i="18" a="1"/>
  <c r="AO23" i="18"/>
  <c r="AO5" i="18" a="1"/>
  <c r="AO6" i="18" a="1"/>
  <c r="AO23" i="18" a="1"/>
  <c r="AQ16" i="18"/>
  <c r="AQ16" i="18" a="1"/>
  <c r="AQ6" i="18"/>
  <c r="AQ45" i="18"/>
  <c r="AQ45" i="18" a="1"/>
  <c r="AQ44" i="18"/>
  <c r="AQ44" i="18" a="1"/>
  <c r="AQ39" i="18"/>
  <c r="AQ39" i="18" a="1"/>
  <c r="AQ12" i="18"/>
  <c r="AQ12" i="18" a="1"/>
  <c r="AQ21" i="18"/>
  <c r="AQ21" i="18" a="1"/>
  <c r="AQ13" i="18"/>
  <c r="AQ13" i="18" a="1"/>
  <c r="AQ32" i="18"/>
  <c r="AQ32" i="18" a="1"/>
  <c r="AQ33" i="18"/>
  <c r="AQ33" i="18" a="1"/>
  <c r="AQ46" i="18"/>
  <c r="AQ46" i="18" a="1"/>
  <c r="AQ47" i="18"/>
  <c r="AQ47" i="18" a="1"/>
  <c r="AQ53" i="18"/>
  <c r="AQ53" i="18" a="1"/>
  <c r="AQ20" i="18"/>
  <c r="AQ20" i="18" a="1"/>
  <c r="AQ24" i="18"/>
  <c r="AQ24" i="18" a="1"/>
  <c r="AQ28" i="18"/>
  <c r="AQ28" i="18" a="1"/>
  <c r="AQ59" i="18"/>
  <c r="AQ59" i="18" a="1"/>
  <c r="AQ43" i="18"/>
  <c r="AQ43" i="18" a="1"/>
  <c r="AQ35" i="18"/>
  <c r="AQ35" i="18" a="1"/>
  <c r="AQ19" i="18"/>
  <c r="AQ19" i="18" a="1"/>
  <c r="AQ29" i="18"/>
  <c r="AQ29" i="18" a="1"/>
  <c r="AQ10" i="18"/>
  <c r="AQ10" i="18" a="1"/>
  <c r="AQ48" i="18"/>
  <c r="AQ48" i="18" a="1"/>
  <c r="AQ30" i="18"/>
  <c r="AQ30" i="18" a="1"/>
  <c r="AQ18" i="18"/>
  <c r="AQ18" i="18" a="1"/>
  <c r="AQ25" i="18"/>
  <c r="AQ25" i="18" a="1"/>
  <c r="AQ34" i="18"/>
  <c r="AQ34" i="18" a="1"/>
  <c r="AQ50" i="18"/>
  <c r="AQ50" i="18" a="1"/>
  <c r="AQ55" i="18"/>
  <c r="AQ55" i="18" a="1"/>
  <c r="AQ51" i="18"/>
  <c r="AQ51" i="18" a="1"/>
  <c r="AQ41" i="18"/>
  <c r="AQ41" i="18" a="1"/>
  <c r="AQ42" i="18"/>
  <c r="AQ42" i="18" a="1"/>
  <c r="AQ26" i="18"/>
  <c r="AQ26" i="18" a="1"/>
  <c r="AQ40" i="18"/>
  <c r="AQ40" i="18" a="1"/>
  <c r="AQ52" i="18"/>
  <c r="AQ52" i="18" a="1"/>
  <c r="AQ27" i="18"/>
  <c r="AQ27" i="18" a="1"/>
  <c r="AQ38" i="18"/>
  <c r="AQ38" i="18" a="1"/>
  <c r="AQ57" i="18"/>
  <c r="AQ57" i="18" a="1"/>
  <c r="AQ54" i="18"/>
  <c r="AQ54" i="18" a="1"/>
  <c r="AQ56" i="18"/>
  <c r="AQ56" i="18" a="1"/>
  <c r="AQ22" i="18"/>
  <c r="AQ22" i="18" a="1"/>
  <c r="AQ58" i="18"/>
  <c r="AQ58" i="18" a="1"/>
  <c r="AQ31" i="18"/>
  <c r="AQ31" i="18" a="1"/>
  <c r="AQ49" i="18"/>
  <c r="AQ49" i="18" a="1"/>
  <c r="AQ37" i="18"/>
  <c r="AQ37" i="18" a="1"/>
  <c r="AQ14" i="18"/>
  <c r="AQ14" i="18" a="1"/>
  <c r="AQ11" i="18"/>
  <c r="AQ11" i="18" a="1"/>
  <c r="AQ9" i="18"/>
  <c r="AQ9" i="18" a="1"/>
  <c r="AQ23" i="18"/>
  <c r="AQ23" i="18" a="1"/>
  <c r="AQ15" i="18"/>
  <c r="AQ15" i="18" a="1"/>
  <c r="AQ8" i="18"/>
  <c r="AQ8" i="18" a="1"/>
  <c r="AQ17" i="18"/>
  <c r="AQ17" i="18" a="1"/>
  <c r="AQ36" i="18"/>
  <c r="AQ6" i="18" a="1"/>
  <c r="AQ36" i="18" a="1"/>
  <c r="AQ5" i="18"/>
  <c r="AQ4" i="18"/>
  <c r="AQ4" i="18" a="1"/>
  <c r="AQ3" i="18"/>
  <c r="AQ3" i="18" a="1"/>
  <c r="AQ7" i="18"/>
  <c r="AQ5" i="18" a="1"/>
  <c r="AQ7" i="18" a="1"/>
  <c r="AO7" i="25"/>
  <c r="AO7" i="25" a="1"/>
  <c r="AO10" i="25"/>
  <c r="AO10" i="25" a="1"/>
  <c r="AO12" i="25"/>
  <c r="AO12" i="25" a="1"/>
  <c r="AO4" i="25"/>
  <c r="AO4" i="25" a="1"/>
  <c r="AO17" i="25"/>
  <c r="AO17" i="25" a="1"/>
  <c r="AO13" i="25"/>
  <c r="AO13" i="25" a="1"/>
  <c r="AO8" i="25"/>
  <c r="AO8" i="25" a="1"/>
  <c r="AO3" i="25"/>
  <c r="AO3" i="25" a="1"/>
  <c r="AO16" i="25"/>
  <c r="AO16" i="25" a="1"/>
  <c r="AO11" i="25"/>
  <c r="AO11" i="25" a="1"/>
  <c r="AO6" i="25"/>
  <c r="AO15" i="25"/>
  <c r="AO15" i="25" a="1"/>
  <c r="AO14" i="25"/>
  <c r="AO14" i="25" a="1"/>
  <c r="AO9" i="25"/>
  <c r="AO9" i="25" a="1"/>
  <c r="AO5" i="25"/>
  <c r="AO6" i="25" a="1"/>
  <c r="AO5" i="25" a="1"/>
  <c r="AQ45" i="27"/>
  <c r="AQ45" i="27" a="1"/>
  <c r="AQ21" i="27"/>
  <c r="AQ21" i="27" a="1"/>
  <c r="AQ24" i="27"/>
  <c r="AQ24" i="27" a="1"/>
  <c r="AQ3" i="27"/>
  <c r="AQ3" i="27" a="1"/>
  <c r="AQ11" i="27"/>
  <c r="AQ11" i="27" a="1"/>
  <c r="AQ34" i="27"/>
  <c r="AQ34" i="27" a="1"/>
  <c r="AQ49" i="27"/>
  <c r="AQ49" i="27" a="1"/>
  <c r="AQ43" i="27"/>
  <c r="AQ43" i="27" a="1"/>
  <c r="AQ50" i="27"/>
  <c r="AQ50" i="27" a="1"/>
  <c r="AQ31" i="27"/>
  <c r="AQ31" i="27" a="1"/>
  <c r="AQ4" i="27"/>
  <c r="AQ4" i="27" a="1"/>
  <c r="AQ26" i="27"/>
  <c r="AQ26" i="27" a="1"/>
  <c r="AQ10" i="27"/>
  <c r="AQ10" i="27" a="1"/>
  <c r="AQ44" i="27"/>
  <c r="AQ44" i="27" a="1"/>
  <c r="AQ37" i="27"/>
  <c r="AQ37" i="27" a="1"/>
  <c r="AQ33" i="27"/>
  <c r="AQ33" i="27" a="1"/>
  <c r="AQ18" i="27"/>
  <c r="AQ18" i="27" a="1"/>
  <c r="AQ9" i="27"/>
  <c r="AQ9" i="27" a="1"/>
  <c r="AQ39" i="27"/>
  <c r="AQ39" i="27" a="1"/>
  <c r="AQ35" i="27"/>
  <c r="AQ35" i="27" a="1"/>
  <c r="AQ19" i="27"/>
  <c r="AQ19" i="27" a="1"/>
  <c r="AQ14" i="27"/>
  <c r="AQ14" i="27" a="1"/>
  <c r="AQ6" i="27"/>
  <c r="AQ47" i="27"/>
  <c r="AQ47" i="27" a="1"/>
  <c r="AQ7" i="27"/>
  <c r="AQ7" i="27" a="1"/>
  <c r="AQ30" i="27"/>
  <c r="AQ30" i="27" a="1"/>
  <c r="AQ29" i="27"/>
  <c r="AQ29" i="27" a="1"/>
  <c r="AQ48" i="27"/>
  <c r="AQ48" i="27" a="1"/>
  <c r="AQ15" i="27"/>
  <c r="AQ15" i="27" a="1"/>
  <c r="AQ36" i="27"/>
  <c r="AQ36" i="27" a="1"/>
  <c r="AQ13" i="27"/>
  <c r="AQ13" i="27" a="1"/>
  <c r="AQ40" i="27"/>
  <c r="AQ40" i="27" a="1"/>
  <c r="AQ8" i="27"/>
  <c r="AQ8" i="27" a="1"/>
  <c r="AQ17" i="27"/>
  <c r="AQ17" i="27" a="1"/>
  <c r="AQ16" i="27"/>
  <c r="AQ16" i="27" a="1"/>
  <c r="AQ12" i="27"/>
  <c r="AQ12" i="27" a="1"/>
  <c r="AQ41" i="27"/>
  <c r="AQ41" i="27" a="1"/>
  <c r="AQ22" i="27"/>
  <c r="AQ22" i="27" a="1"/>
  <c r="AQ46" i="27"/>
  <c r="AQ46" i="27" a="1"/>
  <c r="AQ32" i="27"/>
  <c r="AQ32" i="27" a="1"/>
  <c r="AQ20" i="27"/>
  <c r="AQ20" i="27" a="1"/>
  <c r="AQ23" i="27"/>
  <c r="AQ23" i="27" a="1"/>
  <c r="AQ27" i="27"/>
  <c r="AQ27" i="27" a="1"/>
  <c r="AQ25" i="27"/>
  <c r="AQ25" i="27" a="1"/>
  <c r="AQ5" i="27"/>
  <c r="AQ5" i="27" a="1"/>
  <c r="AQ28" i="27"/>
  <c r="AQ28" i="27" a="1"/>
  <c r="AQ42" i="27"/>
  <c r="AQ42" i="27" a="1"/>
  <c r="AQ38" i="27"/>
  <c r="AQ6" i="27" a="1"/>
  <c r="AQ38" i="27" a="1"/>
  <c r="AQ16" i="24"/>
  <c r="AQ16" i="24" a="1"/>
  <c r="AQ6" i="24"/>
  <c r="AQ34" i="24"/>
  <c r="AQ34" i="24" a="1"/>
  <c r="AQ44" i="24"/>
  <c r="AQ44" i="24" a="1"/>
  <c r="AQ43" i="24"/>
  <c r="AQ43" i="24" a="1"/>
  <c r="AQ18" i="24"/>
  <c r="AQ18" i="24" a="1"/>
  <c r="AQ46" i="24"/>
  <c r="AQ46" i="24" a="1"/>
  <c r="AQ54" i="24"/>
  <c r="AQ54" i="24" a="1"/>
  <c r="AQ65" i="24"/>
  <c r="AQ65" i="24" a="1"/>
  <c r="AQ9" i="24"/>
  <c r="AQ9" i="24" a="1"/>
  <c r="AQ29" i="24"/>
  <c r="AQ29" i="24" a="1"/>
  <c r="AQ57" i="24"/>
  <c r="AQ57" i="24" a="1"/>
  <c r="AQ53" i="24"/>
  <c r="AQ53" i="24" a="1"/>
  <c r="AQ14" i="24"/>
  <c r="AQ14" i="24" a="1"/>
  <c r="AQ31" i="24"/>
  <c r="AQ31" i="24" a="1"/>
  <c r="AQ62" i="24"/>
  <c r="AQ62" i="24" a="1"/>
  <c r="AQ12" i="24"/>
  <c r="AQ12" i="24" a="1"/>
  <c r="AQ5" i="24"/>
  <c r="AQ5" i="24" a="1"/>
  <c r="AQ63" i="24"/>
  <c r="AQ63" i="24" a="1"/>
  <c r="AQ69" i="24"/>
  <c r="AQ69" i="24" a="1"/>
  <c r="AQ23" i="24"/>
  <c r="AQ23" i="24" a="1"/>
  <c r="AQ25" i="24"/>
  <c r="AQ25" i="24" a="1"/>
  <c r="AQ26" i="24"/>
  <c r="AQ26" i="24" a="1"/>
  <c r="AQ73" i="24"/>
  <c r="AQ73" i="24" a="1"/>
  <c r="AQ19" i="24"/>
  <c r="AQ19" i="24" a="1"/>
  <c r="AQ24" i="24"/>
  <c r="AQ24" i="24" a="1"/>
  <c r="AQ30" i="24"/>
  <c r="AQ30" i="24" a="1"/>
  <c r="AQ32" i="24"/>
  <c r="AQ32" i="24" a="1"/>
  <c r="AQ49" i="24"/>
  <c r="AQ49" i="24" a="1"/>
  <c r="AQ58" i="24"/>
  <c r="AQ58" i="24" a="1"/>
  <c r="AQ20" i="24"/>
  <c r="AQ20" i="24" a="1"/>
  <c r="AQ13" i="24"/>
  <c r="AQ13" i="24" a="1"/>
  <c r="AQ11" i="24"/>
  <c r="AQ11" i="24" a="1"/>
  <c r="AQ48" i="24"/>
  <c r="AQ48" i="24" a="1"/>
  <c r="AQ42" i="24"/>
  <c r="AQ42" i="24" a="1"/>
  <c r="AQ66" i="24"/>
  <c r="AQ66" i="24" a="1"/>
  <c r="AQ45" i="24"/>
  <c r="AQ45" i="24" a="1"/>
  <c r="AQ51" i="24"/>
  <c r="AQ51" i="24" a="1"/>
  <c r="AQ4" i="24"/>
  <c r="AQ4" i="24" a="1"/>
  <c r="AQ40" i="24"/>
  <c r="AQ40" i="24" a="1"/>
  <c r="AQ70" i="24"/>
  <c r="AQ70" i="24" a="1"/>
  <c r="AQ71" i="24"/>
  <c r="AQ71" i="24" a="1"/>
  <c r="AQ36" i="24"/>
  <c r="AQ36" i="24" a="1"/>
  <c r="AQ59" i="24"/>
  <c r="AQ59" i="24" a="1"/>
  <c r="AQ60" i="24"/>
  <c r="AQ60" i="24" a="1"/>
  <c r="AQ72" i="24"/>
  <c r="AQ72" i="24" a="1"/>
  <c r="AQ67" i="24"/>
  <c r="AQ67" i="24" a="1"/>
  <c r="AQ50" i="24"/>
  <c r="AQ50" i="24" a="1"/>
  <c r="AQ28" i="24"/>
  <c r="AQ28" i="24" a="1"/>
  <c r="AQ41" i="24"/>
  <c r="AQ41" i="24" a="1"/>
  <c r="AQ15" i="24"/>
  <c r="AQ15" i="24" a="1"/>
  <c r="AQ35" i="24"/>
  <c r="AQ35" i="24" a="1"/>
  <c r="AQ56" i="24"/>
  <c r="AQ56" i="24" a="1"/>
  <c r="AQ39" i="24"/>
  <c r="AQ39" i="24" a="1"/>
  <c r="AQ55" i="24"/>
  <c r="AQ55" i="24" a="1"/>
  <c r="AQ64" i="24"/>
  <c r="AQ64" i="24" a="1"/>
  <c r="AQ7" i="24"/>
  <c r="AQ7" i="24" a="1"/>
  <c r="AQ21" i="24"/>
  <c r="AQ21" i="24" a="1"/>
  <c r="AQ38" i="24"/>
  <c r="AQ38" i="24" a="1"/>
  <c r="AQ47" i="24"/>
  <c r="AQ47" i="24" a="1"/>
  <c r="AQ8" i="24"/>
  <c r="AQ8" i="24" a="1"/>
  <c r="AQ17" i="24"/>
  <c r="AQ17" i="24" a="1"/>
  <c r="AQ37" i="24"/>
  <c r="AQ37" i="24" a="1"/>
  <c r="AQ33" i="24"/>
  <c r="AQ33" i="24" a="1"/>
  <c r="AQ68" i="24"/>
  <c r="AQ68" i="24" a="1"/>
  <c r="AQ10" i="24"/>
  <c r="AQ10" i="24" a="1"/>
  <c r="AQ52" i="24"/>
  <c r="AQ52" i="24" a="1"/>
  <c r="AQ22" i="24"/>
  <c r="AQ22" i="24" a="1"/>
  <c r="AQ27" i="24"/>
  <c r="AQ27" i="24" a="1"/>
  <c r="AQ61" i="24"/>
  <c r="AQ6" i="24" a="1"/>
  <c r="AQ61" i="24" a="1"/>
  <c r="AQ4" i="28"/>
  <c r="AQ4" i="28" a="1"/>
  <c r="AQ6" i="28"/>
  <c r="AQ7" i="28"/>
  <c r="AQ7" i="28" a="1"/>
  <c r="AQ8" i="28"/>
  <c r="AQ8" i="28" a="1"/>
  <c r="AQ3" i="28"/>
  <c r="AQ3" i="28" a="1"/>
  <c r="AQ5" i="28"/>
  <c r="AQ6" i="28" a="1"/>
  <c r="AQ5" i="28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tc={7E17263E-1191-4A88-88C9-77DC5F69A187}</author>
    <author>tc={9153BAB3-328F-40D2-92B2-6DFD0CEAF896}</author>
    <author>tc={511BD922-DD6A-4CE6-981D-D14A202680C9}</author>
    <author>tc={22755385-7201-4F84-9376-826E37371E61}</author>
    <author>tc={27AA07DC-3BA4-472B-833A-84955AA4E357}</author>
  </authors>
  <commentList>
    <comment ref="Q43" authorId="0" shapeId="0" xr:uid="{7E17263E-1191-4A88-88C9-77DC5F69A187}">
      <text>
        <t>[Threaded comment]
Your version of Excel allows you to read this threaded comment; however, any edits to it will get removed if the file is opened in a newer version of Excel. Learn more: https://go.microsoft.com/fwlink/?linkid=870924
Comment:
    FISCAL SOLO PUEDE LLEVAR 8 HORAS</t>
      </text>
    </comment>
    <comment ref="Q332" authorId="1" shapeId="0" xr:uid="{9153BAB3-328F-40D2-92B2-6DFD0CEAF89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JUEZ SOLO PUEDE ENSEÑAR MAXIMO 8 HORAS
</t>
      </text>
    </comment>
    <comment ref="Q433" authorId="2" shapeId="0" xr:uid="{511BD922-DD6A-4CE6-981D-D14A202680C9}">
      <text>
        <t>[Threaded comment]
Your version of Excel allows you to read this threaded comment; however, any edits to it will get removed if the file is opened in a newer version of Excel. Learn more: https://go.microsoft.com/fwlink/?linkid=870924
Comment:
    JUEZA SOLO PUEDE 8 HORAS MAXIMO</t>
      </text>
    </comment>
    <comment ref="Q484" authorId="3" shapeId="0" xr:uid="{22755385-7201-4F84-9376-826E37371E61}">
      <text>
        <t>[Threaded comment]
Your version of Excel allows you to read this threaded comment; however, any edits to it will get removed if the file is opened in a newer version of Excel. Learn more: https://go.microsoft.com/fwlink/?linkid=870924
Comment:
    FISCAL SOLO ENSEÑA 8 HORAS MAXIMO</t>
      </text>
    </comment>
    <comment ref="Q500" authorId="4" shapeId="0" xr:uid="{27AA07DC-3BA4-472B-833A-84955AA4E357}">
      <text>
        <t>[Threaded comment]
Your version of Excel allows you to read this threaded comment; however, any edits to it will get removed if the file is opened in a newer version of Excel. Learn more: https://go.microsoft.com/fwlink/?linkid=870924
Comment:
    FISCAL SOLO PUEDE ENSEÑAR 8 HORAS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<sst xmlns="http://schemas.openxmlformats.org/spreadsheetml/2006/main" count="49545" uniqueCount="2255">
  <si>
    <t>RESUMEN PLANIFICACIÓN X CICLOS Y SECCIONES 2025-1</t>
  </si>
  <si>
    <t>RESUMEN PLANIFICACIÓN X CICLOS Y SECCIONES 2025-2</t>
  </si>
  <si>
    <t>RESUMEN PLANIFICACIÓN X CICLOS Y SECCIONES 2026-1</t>
  </si>
  <si>
    <t xml:space="preserve">SEMESTRE </t>
  </si>
  <si>
    <t>PLAN DE ESTUDIOS</t>
  </si>
  <si>
    <t>CODIGO DE  PLAN</t>
  </si>
  <si>
    <t>LOCAL</t>
  </si>
  <si>
    <t>COD FACU</t>
  </si>
  <si>
    <t>PROGRAMA ACADÉMICO</t>
  </si>
  <si>
    <t>CICLO</t>
  </si>
  <si>
    <t>SECCIÓN</t>
  </si>
  <si>
    <t>2025-1</t>
  </si>
  <si>
    <t>RCU N° 344-2024-UAI-CU/P</t>
  </si>
  <si>
    <t>FILIAL</t>
  </si>
  <si>
    <t>I</t>
  </si>
  <si>
    <t>AF</t>
  </si>
  <si>
    <t>A</t>
  </si>
  <si>
    <t>2025-2</t>
  </si>
  <si>
    <t>RCU Nº 354-2024-UAI-CU/P</t>
  </si>
  <si>
    <t>HUAURA</t>
  </si>
  <si>
    <t>FICA</t>
  </si>
  <si>
    <t>AE</t>
  </si>
  <si>
    <t>RCU N° 249-2019-UAI-CU/P</t>
  </si>
  <si>
    <t>PRINCIPAL</t>
  </si>
  <si>
    <t>RCU N° 533-2024-UAI-CU/P</t>
  </si>
  <si>
    <t>CA</t>
  </si>
  <si>
    <t>B</t>
  </si>
  <si>
    <t>RCU Nº 018-2021-UAI-CU/P</t>
  </si>
  <si>
    <t>RCU N° 348-2024-UAI-CU/P</t>
  </si>
  <si>
    <t>RCU N° 349-2024-UAI-CU/P</t>
  </si>
  <si>
    <t>DE</t>
  </si>
  <si>
    <t>RCU Nº 532-2024-UAI-CU/P</t>
  </si>
  <si>
    <t>C</t>
  </si>
  <si>
    <t>RCU Nº 344-2024-UAI-CU/P</t>
  </si>
  <si>
    <t>RCU Nº 249-2019-UAI-CU/P</t>
  </si>
  <si>
    <t>RCU N° 032-2023-UAI-CU/P</t>
  </si>
  <si>
    <t xml:space="preserve">RCU Nº 353-2024-UAI-CU/P </t>
  </si>
  <si>
    <t>S</t>
  </si>
  <si>
    <t>EN</t>
  </si>
  <si>
    <t>RCU Nº 398-2024-UAI-CU/P</t>
  </si>
  <si>
    <t>AR</t>
  </si>
  <si>
    <t>D</t>
  </si>
  <si>
    <t>RCU Nº 533-2024-UAI-CU/P</t>
  </si>
  <si>
    <t>RCU Nº 353-2024-UAI-CU/P</t>
  </si>
  <si>
    <t>RCU Nº 348-2024-UAI-CU/P</t>
  </si>
  <si>
    <t>RCU Nº 349-2024-UAI-CU/P</t>
  </si>
  <si>
    <t>X</t>
  </si>
  <si>
    <t>Y</t>
  </si>
  <si>
    <t>Z</t>
  </si>
  <si>
    <t>RCU Nº 032-2023-UAI-CU/P</t>
  </si>
  <si>
    <t>RCU Nº249-2019-UAI-CU/P</t>
  </si>
  <si>
    <t>RCU Nº 534-2024-UAI-CU/P</t>
  </si>
  <si>
    <t>E</t>
  </si>
  <si>
    <t>RCU N° 352-2024-UAI-CU/P</t>
  </si>
  <si>
    <t>IC</t>
  </si>
  <si>
    <t>FCS</t>
  </si>
  <si>
    <t>RCU N° 347-2024-UAI-CU/P</t>
  </si>
  <si>
    <t>IN</t>
  </si>
  <si>
    <t>RCU Nº 069-2025-UAI-CU/P</t>
  </si>
  <si>
    <t>MH</t>
  </si>
  <si>
    <t>F</t>
  </si>
  <si>
    <t>G</t>
  </si>
  <si>
    <t>RCU N° 350-2024-UAI-CU/P</t>
  </si>
  <si>
    <t>OB</t>
  </si>
  <si>
    <t>RCU Nº 346-2024-UAI-CU/P</t>
  </si>
  <si>
    <t>PS</t>
  </si>
  <si>
    <t>RCU N°249-2019-UAI-CU/P</t>
  </si>
  <si>
    <t>RCU N° 364-2024-UAI-CU/P</t>
  </si>
  <si>
    <t>T1</t>
  </si>
  <si>
    <t>RCU N° 365-2024-UAI-CU/P</t>
  </si>
  <si>
    <t>T2</t>
  </si>
  <si>
    <t>RCU N° 366-2024-UAI-CU/P</t>
  </si>
  <si>
    <t>T3</t>
  </si>
  <si>
    <t>H</t>
  </si>
  <si>
    <t>M</t>
  </si>
  <si>
    <t>P</t>
  </si>
  <si>
    <t>RCU N° 398-2024-UAI-CU/P</t>
  </si>
  <si>
    <t>RCU N° 534-2024-UAI-CU/P</t>
  </si>
  <si>
    <t>RCU Nº 352-2024-UAI-CU/P</t>
  </si>
  <si>
    <t>RCU Nº 347-2024-UAI-CU/P</t>
  </si>
  <si>
    <t>RCU Nº 193-2020-UAI-CU/P-V</t>
  </si>
  <si>
    <t>RCU Nº 345-2024-UAI-CU/P</t>
  </si>
  <si>
    <t>IS</t>
  </si>
  <si>
    <t>RCU N° 193-2020-UAI-CU/P-V</t>
  </si>
  <si>
    <t xml:space="preserve">RCU Nº 069-2025-UAI-CU/P </t>
  </si>
  <si>
    <t>RCU N° 345-2024-UAI-CU/P</t>
  </si>
  <si>
    <t>SUNAMPE</t>
  </si>
  <si>
    <t>RCU Nº 350-2024-UAI-CU/P</t>
  </si>
  <si>
    <t>RCU N° 531-2024-UAI-CU/P</t>
  </si>
  <si>
    <t>T4</t>
  </si>
  <si>
    <t>Aulas</t>
  </si>
  <si>
    <t>RCU Nº 364-2024-UAI-CU/P</t>
  </si>
  <si>
    <t>RCU Nº 365-2024-UAI-CU/P</t>
  </si>
  <si>
    <t>RCU Nº 366-2024-UAI-CU/P</t>
  </si>
  <si>
    <t>RCU Nº 531-2024-UAI-CU/P</t>
  </si>
  <si>
    <t xml:space="preserve">SEDE </t>
  </si>
  <si>
    <t>HORAS POR CARRERA</t>
  </si>
  <si>
    <t>HORAS POR CARRERA EEGG</t>
  </si>
  <si>
    <t>EEGG</t>
  </si>
  <si>
    <t>N°</t>
  </si>
  <si>
    <t>DOCENTES UAI</t>
  </si>
  <si>
    <t>HORAS</t>
  </si>
  <si>
    <t xml:space="preserve">DEDICACIÓN </t>
  </si>
  <si>
    <t>CONDICIÓN</t>
  </si>
  <si>
    <t>LOCAL 2025-2</t>
  </si>
  <si>
    <t>PROGRAMA ACADÉMICO 2025-2</t>
  </si>
  <si>
    <t>ADM</t>
  </si>
  <si>
    <t>ENF</t>
  </si>
  <si>
    <t>ING SIS</t>
  </si>
  <si>
    <t>IND AL</t>
  </si>
  <si>
    <t>IND</t>
  </si>
  <si>
    <t>CONT</t>
  </si>
  <si>
    <t>OBS</t>
  </si>
  <si>
    <t>MEDICINA</t>
  </si>
  <si>
    <t>ING CIVIL</t>
  </si>
  <si>
    <t>ARQUI</t>
  </si>
  <si>
    <t>LAB. CLIN</t>
  </si>
  <si>
    <t>TERAPIA FIS.</t>
  </si>
  <si>
    <t>TERAPIA LEN.</t>
  </si>
  <si>
    <t>ADM. EMP</t>
  </si>
  <si>
    <t>OPTOM.</t>
  </si>
  <si>
    <t>ADMINISTRACIÓN Y FINANZAS</t>
  </si>
  <si>
    <t>ENFERMERÍA</t>
  </si>
  <si>
    <t>INGENIERÍA DE SISTEMAS</t>
  </si>
  <si>
    <t>PSICOLOGÍA</t>
  </si>
  <si>
    <t>INGENIERÍA INDUSTRIAL</t>
  </si>
  <si>
    <t>CONTABILIDAD</t>
  </si>
  <si>
    <t>DERECHO</t>
  </si>
  <si>
    <t>OBSTETRICIA</t>
  </si>
  <si>
    <t>MEDICINA HUMANA</t>
  </si>
  <si>
    <t>INGENIERÍA CIVIL</t>
  </si>
  <si>
    <t>ARQUITECTURA</t>
  </si>
  <si>
    <t>TECNOLOGÍA MEDICA EN LABORATORIO CLÍNICO Y ANATOMÍA PATOLÓGICA</t>
  </si>
  <si>
    <t>TECNOLOGÍA MEDICA EN TERAPIA FÍSICA Y REHABILITACIÓN</t>
  </si>
  <si>
    <t>TECNOLOGÍA MEDICA EN TERAPIA DE LENGUAJE</t>
  </si>
  <si>
    <t>ADMINISTRACIÓN DE EMPRESAS</t>
  </si>
  <si>
    <t>TECNOLOGÍA MEDICA EN OPTOMETRÍA</t>
  </si>
  <si>
    <t>ADMINISTRACIÓN Y FINANZAS - EEGG</t>
  </si>
  <si>
    <t>ENFERMERÍA - EEGG</t>
  </si>
  <si>
    <t>INGENIERÍA DE SISTEMAS - EEGG</t>
  </si>
  <si>
    <t>PSICOLOGÍA - EEGG</t>
  </si>
  <si>
    <t>INGENIERÍA INDUSTRIAL - EEGG</t>
  </si>
  <si>
    <t>CONTABILIDAD - EEGG</t>
  </si>
  <si>
    <t>DERECHO - EEGG</t>
  </si>
  <si>
    <t>OBSTETRICIA - EEGG</t>
  </si>
  <si>
    <t>MEDICINA HUMANA - EEGG</t>
  </si>
  <si>
    <t>INGENIERÍA CIVIL - EEGG</t>
  </si>
  <si>
    <t>ARQUITECTURA - EEGG</t>
  </si>
  <si>
    <t>TECNOLOGÍA MEDICA EN LABORATORIO CLÍNICO Y ANATOMÍA PATOLÓGICA - EEGG</t>
  </si>
  <si>
    <t>TECNOLOGÍA MEDICA EN TERAPIA FÍSICA Y REHABILITACIÓN - EEGG</t>
  </si>
  <si>
    <t>TECNOLOGÍA MEDICA EN TERAPIA DE LENGUAJE - EEGG</t>
  </si>
  <si>
    <t>ADMINISTRACIÓN DE EMPRESAS - EEGG</t>
  </si>
  <si>
    <t>TECNOLOGÍA MEDICA EN OPTOMETRÍA - EEGG</t>
  </si>
  <si>
    <t>SEDE</t>
  </si>
  <si>
    <t>HORAS VIRTUAL</t>
  </si>
  <si>
    <t>HORAS PRESENCIAL</t>
  </si>
  <si>
    <t>HORAS HIBRIDAS</t>
  </si>
  <si>
    <t>SEDE-VIRTUAL</t>
  </si>
  <si>
    <t>SEDE-PRESENCIAL</t>
  </si>
  <si>
    <t>SUNAMPE-VIRTUAL</t>
  </si>
  <si>
    <t>SUNAMPE-PRESENCIAL</t>
  </si>
  <si>
    <t>FILIAL-VIRTUAL</t>
  </si>
  <si>
    <t>FILIAL-PRESENCIAL</t>
  </si>
  <si>
    <t>PORUMA-VIRTUAL</t>
  </si>
  <si>
    <t>PORUMA-PRESENCIAL</t>
  </si>
  <si>
    <t>HUAURA-VIRTUAL</t>
  </si>
  <si>
    <t>HUAURA-PRESENCIAL</t>
  </si>
  <si>
    <t>VIRTUAL</t>
  </si>
  <si>
    <t>PRESENCIAL</t>
  </si>
  <si>
    <t>ACEVEDO CRUZ EVELYN CRISPINA</t>
  </si>
  <si>
    <t>TP</t>
  </si>
  <si>
    <t>RENOVACIÓN</t>
  </si>
  <si>
    <t>ACHARTE CHAMPI WALTER JESUS</t>
  </si>
  <si>
    <t>TC</t>
  </si>
  <si>
    <t>ACOSTA VILLAVICENCIO BLANCA AURORA</t>
  </si>
  <si>
    <t>AGUADO APOLAYA RAUL HERNANDO</t>
  </si>
  <si>
    <t>AGUIRRE ESPINOZA MONICA WENDY</t>
  </si>
  <si>
    <t>ALFARO CAYLLAHUA CARLOS HUGO</t>
  </si>
  <si>
    <t>ALIAGA RUIZ MINA ANGELICA</t>
  </si>
  <si>
    <t>ALMEYDA AVALOS CESAR AUGUSTO</t>
  </si>
  <si>
    <t>ALMEYDA CARBAJAL JOSE ARMANDO</t>
  </si>
  <si>
    <t>ALMEYDA MAGALLANES JESUS NEMESIO</t>
  </si>
  <si>
    <t>ALTAMIRANO JULCA YAMANDU DAUBERT</t>
  </si>
  <si>
    <t>ALVAREZ GARCIA TERESA ELVIRA</t>
  </si>
  <si>
    <t>AMORETTI ARTEAGA ALEJANDRA GUADALUPE</t>
  </si>
  <si>
    <t>ANAMPA ZAMORA SILVIA MARILU</t>
  </si>
  <si>
    <t>ANCAJIMA RUIZ ANDREA BETTY</t>
  </si>
  <si>
    <t>ANDRADE GONZALES VICTOR MANUEL</t>
  </si>
  <si>
    <t>ANICAMA NAVARRETE EVELYN ALINA</t>
  </si>
  <si>
    <t>ANICAMA QUISIVERDE GERALDINE ISABEL</t>
  </si>
  <si>
    <t>ANTEZANA CHINQUILLO JOSE GIANCARLO</t>
  </si>
  <si>
    <t>APARCANA HERNANDEZ JOSE CARLOS</t>
  </si>
  <si>
    <t>APOLAYA PAREJA BERTHA ESTHER</t>
  </si>
  <si>
    <t>AQUIJE DAPOZZO EDWAR VIDAL</t>
  </si>
  <si>
    <t>ARIAS LOPEZ SILVIA LUISA</t>
  </si>
  <si>
    <t>ARIZOLA AGUADO ALICIA ANTOINETTE</t>
  </si>
  <si>
    <t>ARQUIÑEGO SOLAR HENRRY MARCOS</t>
  </si>
  <si>
    <t>ARREDONDO ZELA SONIA OLIVIA</t>
  </si>
  <si>
    <t>ARROYO PACHAS JOSE LUIS</t>
  </si>
  <si>
    <t>ATME ROJAS DAVEY RAUL</t>
  </si>
  <si>
    <t>ATUNCAR VASQUEZ RICARDO MANUEL</t>
  </si>
  <si>
    <t>AYLLON CARDENAS MARIELA LISSETH</t>
  </si>
  <si>
    <t>BALBUENA CARRASCO LUIS ANTONIO</t>
  </si>
  <si>
    <t>BALBUENA CONISLLA KATHERINE ROXANA</t>
  </si>
  <si>
    <t>BAÑOS RAMOS JUAN CARLOS</t>
  </si>
  <si>
    <t>BARRERA SIGUAS EDGAR DANIEL</t>
  </si>
  <si>
    <t>BARRIENTOS PEREZ TEREZA NICOLLE</t>
  </si>
  <si>
    <t>BARRIOS GABRIEL SONIA EDITH</t>
  </si>
  <si>
    <t>BARTRA BAUTISTA MADELEINE KARIN</t>
  </si>
  <si>
    <t>BAZALAR GANOZA BEATRIZ ROSARIO</t>
  </si>
  <si>
    <t>BECERRA GUTIERREZ ETHEEL ROMILA</t>
  </si>
  <si>
    <t>BELLIDO LEON FRANK JUNIOR</t>
  </si>
  <si>
    <t>BENAVIDES ESCRIBA VICTOR MANUEL</t>
  </si>
  <si>
    <t>BENAVIDES MAYAUTE ALDO LUIGI</t>
  </si>
  <si>
    <t>BENAVIDES MIKKELSEN JORGE LUIS</t>
  </si>
  <si>
    <t>BENDEZU HUAROTO ALEX RAUL</t>
  </si>
  <si>
    <t>BERROSPI VARGAS ANA ELVA</t>
  </si>
  <si>
    <t>BRIZUELA LOPEZ MARIELLA PILAR</t>
  </si>
  <si>
    <t>BUENDIA APARCANA ROBERTO REYMUNDO</t>
  </si>
  <si>
    <t>BUSTAMANTE MATEO MARIA YSABEL</t>
  </si>
  <si>
    <t>CABRERA HUAMAN GISELLA ROSA</t>
  </si>
  <si>
    <t>TECNOLOGÍA MÉDICA - EEGG</t>
  </si>
  <si>
    <t>CABRERA PIMENTEL HELGA ROXANA</t>
  </si>
  <si>
    <t>CABRERA VELASQUEZ MEYLAN ALLIZA</t>
  </si>
  <si>
    <t>CABRERA VIZARRETA MARTHA LUISA</t>
  </si>
  <si>
    <t>CABRERA ZEGOVIA YESSICA JEANETH</t>
  </si>
  <si>
    <t>CACHO RIOS LUIS ANTONIO</t>
  </si>
  <si>
    <t>CAHUA DIAZ DEYSI MARIBEL</t>
  </si>
  <si>
    <t>CAHUANA CASIANO BRIGNER MARK</t>
  </si>
  <si>
    <t>CAHUANA MUÑOZ BETTY MARISEL</t>
  </si>
  <si>
    <t>CALLAÑAUPA VARGAS JULIA ANTONIA</t>
  </si>
  <si>
    <t>CAMONES MAGO LUIS ALBERTO</t>
  </si>
  <si>
    <t>CAMPIAN LAZO YONAL IGNACIO</t>
  </si>
  <si>
    <t>CAMPOS CARDENAS SANDRA GISELA</t>
  </si>
  <si>
    <t>CANALES SOTOMAYOR JOANNA DIAHANN</t>
  </si>
  <si>
    <t>CANDELA CUBILLAS HUBER AGUSTIN</t>
  </si>
  <si>
    <t>CANDELA LEVANO CECIL MASSIEL</t>
  </si>
  <si>
    <t>CAPCHA JURADO EDER AROON</t>
  </si>
  <si>
    <t>CARBONEL RAMIREZ HANS HENRY</t>
  </si>
  <si>
    <t>CARDENAS GALVEZ YESE YOBANA</t>
  </si>
  <si>
    <t>CARDENAS ZEDANO WILLIAM JESUS</t>
  </si>
  <si>
    <t>CARRASCO VASQUEZ JOSE LUIS</t>
  </si>
  <si>
    <t>CASTAÑEDA RIVEROS JOSEFA ELIZABETH</t>
  </si>
  <si>
    <t>CASTILLA TUBILLA JEANINA LISETH</t>
  </si>
  <si>
    <t>CASTILLO SALAZAR REGNER NICOLAS</t>
  </si>
  <si>
    <t>INVESTIGADOR</t>
  </si>
  <si>
    <t>CASTILLO SANCHEZ CLAUDIA LORENA</t>
  </si>
  <si>
    <t>CASTILLO SIGUAS ESTHER ORIELE</t>
  </si>
  <si>
    <t>CASTILLON MATOS OVIDIO JULIAN</t>
  </si>
  <si>
    <t>CASTRO ANTEZANA HARDY TERESA</t>
  </si>
  <si>
    <t>INVITACIÓN</t>
  </si>
  <si>
    <t>CASTRO MEJIA PERCY JUNIOR</t>
  </si>
  <si>
    <t>CASTRO VILCAPUMA NATHIA ERIKA</t>
  </si>
  <si>
    <t>CAVERO TANG MARIA ISABEL</t>
  </si>
  <si>
    <t>CENTENO OCHOA FANNY EDITH</t>
  </si>
  <si>
    <t>CHACALIAZA URIBE CARLOS RICHARD</t>
  </si>
  <si>
    <t>CHACALTANA CORDERO HILDA GLORIA</t>
  </si>
  <si>
    <t>CHACALTANA ESCATE CARMEN EDELMIRA</t>
  </si>
  <si>
    <t>CHAVARRIA DELGADO JANIS JAVIER TOMAS</t>
  </si>
  <si>
    <t>CHECCLLO TENORIO ADIN MEZOLLAM</t>
  </si>
  <si>
    <t>CHICATA CHAVEZ ANA MARIA</t>
  </si>
  <si>
    <t>COCHACHI PURAY JAQUELINE NOEMI</t>
  </si>
  <si>
    <t>COLQUEPISCO PAUCAR NILO TEODORICO</t>
  </si>
  <si>
    <t>COMECA VILDOZO ANGEL ORLANDO</t>
  </si>
  <si>
    <t>CONDE CERVANTES GERARDO OMAR</t>
  </si>
  <si>
    <t>CONTRERAS ORELLANA JESSICA GLADYS</t>
  </si>
  <si>
    <t>CORDOVA GUTIERREZ MARCO ANDREE</t>
  </si>
  <si>
    <t>CORDOVA NORIEGA LEYLA ELSA</t>
  </si>
  <si>
    <t>CORDOVA OSORIO ROLANDO ROTMAN FRIEDERICH</t>
  </si>
  <si>
    <t>CORDOVA RAMIREZ DORIS IVONNE</t>
  </si>
  <si>
    <t>CORNEJO PURILLA SUGEY PILAR</t>
  </si>
  <si>
    <t>CORREA VERGARA JORGE LUIS</t>
  </si>
  <si>
    <t>CORTEZ CHAUCA MARIA ESTHER</t>
  </si>
  <si>
    <t>COSIATADO URBANO RAUL JESUS</t>
  </si>
  <si>
    <t>CRISOSTOMO POMA PEDRO GUSTAVO</t>
  </si>
  <si>
    <t>CRUZ CHUNGA CARLOS BIENVENIDO</t>
  </si>
  <si>
    <t>CUBA CARRILLO FATIMA ELIZABETH</t>
  </si>
  <si>
    <t>CUBA MAYURI RICHARD ALEJANDRO</t>
  </si>
  <si>
    <t>CUBAS CORDOVA NILS</t>
  </si>
  <si>
    <t>CUELLO GARCIA MEGALLY FIORELLA</t>
  </si>
  <si>
    <t>DE LA CRUZ CHIPANA DE RAMIREZ MARIA DEL ROSARIO</t>
  </si>
  <si>
    <t>DE LA CRUZ CHIPANA HILDA MILAGRITOS</t>
  </si>
  <si>
    <t>DE LA CRUZ MARTINEZ GABRIELA NATALIA</t>
  </si>
  <si>
    <t>DEL PINO ASCONA DENNIS YVONNE</t>
  </si>
  <si>
    <t>DEL RIO MENDOZA JENY ROSANNA JULIA</t>
  </si>
  <si>
    <t>JEFE DE PRACTICAS</t>
  </si>
  <si>
    <t>DELGADO RIOS FATIMA NATALIA</t>
  </si>
  <si>
    <t>DIAZ RODRIGUEZ BREITNER GUILLERMO</t>
  </si>
  <si>
    <t>DIAZ RODRIGUEZ JUAN JOSE</t>
  </si>
  <si>
    <t>DONAYRE VEGA JULIO ARMANDO</t>
  </si>
  <si>
    <t>DURAND DIEZ FRANCISCO</t>
  </si>
  <si>
    <t>ECOS ESPINO JULIO CESAR</t>
  </si>
  <si>
    <t>ESPINOZA ALARCON YADY</t>
  </si>
  <si>
    <t>ESPINOZA BARRIOS LUZ MARIANELA</t>
  </si>
  <si>
    <t>ESPINOZA SEGURA JAMES WILLIAMS</t>
  </si>
  <si>
    <t>ESPINOZA TARQUI MAGDALENA</t>
  </si>
  <si>
    <t>ESTEBAN MUNAYCO CARLOS ALBERTO</t>
  </si>
  <si>
    <t>FARFAN CARRIANO CARLOS MARTIN</t>
  </si>
  <si>
    <t>FELIX BENAVENTE ERICK NIXON</t>
  </si>
  <si>
    <t>FERNANDEZ CABRERA ERIKA MERLY</t>
  </si>
  <si>
    <t>FERREYRA RUIZ PATRICIA DEL CARMEN</t>
  </si>
  <si>
    <t>FIGUEROA QUIÑONES JOEL HIAMIR</t>
  </si>
  <si>
    <t>FLORES ARRIOLA ADRIANA LORENA</t>
  </si>
  <si>
    <t>FLORES MENENDEZ LUIS ENRIQUE</t>
  </si>
  <si>
    <t>FLORES MINCHON CARLOS ALBERTO</t>
  </si>
  <si>
    <t>FRANCO SARDON SHIRLEY JANE</t>
  </si>
  <si>
    <t>FUENTES VASQUEZ MIGUEL ANGEL</t>
  </si>
  <si>
    <t>GALLARDO REYES ALEXANDER DARIO</t>
  </si>
  <si>
    <t>GALVAN CANTA MARIA MAGDALENA</t>
  </si>
  <si>
    <t>GALVEZ ARQUIÑIVA EDWIN JOSE</t>
  </si>
  <si>
    <t>GAMARRA NORIEGA WILLIAN VLADIMIR</t>
  </si>
  <si>
    <t>GAMARRA RAMIREZ HELEN CAROL</t>
  </si>
  <si>
    <t>GARCIA DONAYRE JOEIS MIGUEL</t>
  </si>
  <si>
    <t>GARCIA MERINO LUIS SANTIAGO</t>
  </si>
  <si>
    <t>GARCIA PISCONTE GINO GUSTAVO</t>
  </si>
  <si>
    <t>GARCIA RODRIGUEZ JULIO GUSTAVO</t>
  </si>
  <si>
    <t>GAVILAN ORE ADOLFO GUILLERMO</t>
  </si>
  <si>
    <t>GIRONZINI PECHIAROVICH DAVID ALDO</t>
  </si>
  <si>
    <t>GOMEZ DONAYRE MARITZA YOVANA</t>
  </si>
  <si>
    <t>GOMEZ HERNANDEZ FREDDY WILFREDO</t>
  </si>
  <si>
    <t>GONZALES CHUNG LUIS ENRIQUE</t>
  </si>
  <si>
    <t>GONZALES FLORES ANA KRISTEL</t>
  </si>
  <si>
    <t>GONZALES MOSQUERA WUILIAN</t>
  </si>
  <si>
    <t>GONZALEZ BERRIOS CARLOS ALFREDO HUMBERTO</t>
  </si>
  <si>
    <t>GUERRERO MILLONES ANA MARIA</t>
  </si>
  <si>
    <t>GUERRERO ZELA GUSTAVO ADOLFO</t>
  </si>
  <si>
    <t>GUEVARA CARRILLO ANITA FUTINI</t>
  </si>
  <si>
    <t>GUGLIERMINO GALLEGOS LORENA MILAGROS</t>
  </si>
  <si>
    <t>GUILLEN USTUA LUZVID</t>
  </si>
  <si>
    <t>GUIVIN MUNAYCO ELIZETH DEL PILAR</t>
  </si>
  <si>
    <t>GUTIERREZ DULANTO DE MUÑOZ JENIFER JESUS</t>
  </si>
  <si>
    <t>HAYASHI AMORETTI YADHIRA SALOME</t>
  </si>
  <si>
    <t>HERNANDEZ CHOCANO LLULIANA LEONOR</t>
  </si>
  <si>
    <t>HERNANDEZ DE LA CRUZ ROSA VICTORIA</t>
  </si>
  <si>
    <t>HERNANDEZ ESPINO RAUL JONATHAN</t>
  </si>
  <si>
    <t>HERNANDEZ FELIX JACINTO JULIO CESAR</t>
  </si>
  <si>
    <t>HERNANDEZ MAYTAHUARI PATRICIA DEL ROSARIO</t>
  </si>
  <si>
    <t>HERNANDEZ PASACHE FARITZA LISSET</t>
  </si>
  <si>
    <t>HERNANDEZ PEÑA MARLENY</t>
  </si>
  <si>
    <t>HERNANDEZ PISCONTE MIGUEL NICANOR</t>
  </si>
  <si>
    <t>HERRERA MAGUIÑA DANNY EDUARDO</t>
  </si>
  <si>
    <t>HOCES AZAÑERO REYNALDO EMILIO</t>
  </si>
  <si>
    <t>HUALLANCA CARBAJAL JOSE JONATHAN</t>
  </si>
  <si>
    <t>HUALLANCA CONTRERAS MARIO CESAR</t>
  </si>
  <si>
    <t>HUAMAN CAYO ALEX MARTIN</t>
  </si>
  <si>
    <t>HUAMAN FLORES ELIO JAVIER</t>
  </si>
  <si>
    <t>HUAMAN NARVAY JOSE</t>
  </si>
  <si>
    <t>ORDINARIO</t>
  </si>
  <si>
    <t>HUAMAN OROSCO GUSTAVO</t>
  </si>
  <si>
    <t>HUAMANI SALAZAR CESAR JOEL</t>
  </si>
  <si>
    <t>HUAROTO HUACHIN AMALIA ESPERANZA</t>
  </si>
  <si>
    <t>HUASASQUICHE ABREGU MIGUEL ANGEL</t>
  </si>
  <si>
    <t>HUAYTA CONISLLA WALTER OSWALDO</t>
  </si>
  <si>
    <t>INFANTE VALDEZ KATIZA KARLA</t>
  </si>
  <si>
    <t>INJANTE LIMA EMILIO DOMINGO</t>
  </si>
  <si>
    <t>JERONIMO CASTILLO JORGE ANTONIO</t>
  </si>
  <si>
    <t>JORDAN PALOMINO JERRI ARTURO</t>
  </si>
  <si>
    <t>JUAREZ CAQUIAMARCA LUIS MIGUEL</t>
  </si>
  <si>
    <t>JUAREZ DE TIPACTI JULIA ELIZABETH</t>
  </si>
  <si>
    <t>LANDEO LOPEZ JEFFERSON OMAR</t>
  </si>
  <si>
    <t>LEGUA BARRIOS MIRIAM JESUS</t>
  </si>
  <si>
    <t>LENGUA SOTELO MARIA YSABEL</t>
  </si>
  <si>
    <t>LEON EURIBE PEDRO ENRIQUE</t>
  </si>
  <si>
    <t>LEVANO AVALOS JUAN ALEJANDRO</t>
  </si>
  <si>
    <t>LEVANO DE PEÑA ELITA DEL PILAR</t>
  </si>
  <si>
    <t>LEVANO LEVANO VICTOR ALEJANDRO</t>
  </si>
  <si>
    <t>LEVANO MESIAS ADRIAN PASCUAL</t>
  </si>
  <si>
    <t>LEVANO SARAVIA EMILY BRISEIDA</t>
  </si>
  <si>
    <t>LEVANO SARMIENTO HECTOR EDUARDO</t>
  </si>
  <si>
    <t>LEVANO TASAYCO ABEL ALEJANDRO</t>
  </si>
  <si>
    <t>LEY GARCIA CESAR ALBERTO</t>
  </si>
  <si>
    <t>LLANCARES SUXE JORGE ARMANDO</t>
  </si>
  <si>
    <t>LLANCARES SUXE MINERVA MELCHORITA</t>
  </si>
  <si>
    <t>LLANTO CANCHOS JOSE ANGEL</t>
  </si>
  <si>
    <t>LLANTOY TAQUIRI EDWIN</t>
  </si>
  <si>
    <t>LLAUCA VALVERDE EDITH LUISA</t>
  </si>
  <si>
    <t>LOO PARIAN LUIS ALBERTO</t>
  </si>
  <si>
    <t>LOPEZ CHAVEZ GRACIELA YADIRA</t>
  </si>
  <si>
    <t>LOPEZ CUADROS MARIA FIORELLA</t>
  </si>
  <si>
    <t>LOYOLA ALMEYDA VICTOR MANUEL</t>
  </si>
  <si>
    <t>LUNA VICTORIA GOMEZ JUAN ANGHIELLO</t>
  </si>
  <si>
    <t>MALASPINA CHUQUE JAVIER JESUS</t>
  </si>
  <si>
    <t>MALLMA TORRES JUAN HUBER</t>
  </si>
  <si>
    <t>MARCA INGA MOISES</t>
  </si>
  <si>
    <t>MARCELO GUTIERREZ RUTH KATHERINE</t>
  </si>
  <si>
    <t>MARTINEZ LOZA CYNTHIA PAMELA</t>
  </si>
  <si>
    <t>MARTINEZ MUÑANTE RICARDO DAVID</t>
  </si>
  <si>
    <t>MARTINEZ PEREZ BRENDA LEE</t>
  </si>
  <si>
    <t>MARTINEZ YATACO JESSICA JULISSA</t>
  </si>
  <si>
    <t>MATTA FERREYRA FRANCIS GISELA</t>
  </si>
  <si>
    <t>MATTA GONZALES LOURDES EVELINA</t>
  </si>
  <si>
    <t>MATTA UCHUYA VICTOR HUGO</t>
  </si>
  <si>
    <t>MAURTUA FERREYRA MANUEL SANTIAGO</t>
  </si>
  <si>
    <t>MEDINA ACASIETE JOSE LUIS</t>
  </si>
  <si>
    <t>MEDINA GUERRERO MERICI INGRID</t>
  </si>
  <si>
    <t>MEJIA JHONG RAFAEL ANTONIO</t>
  </si>
  <si>
    <t>MELGAREJO ANGELES WILDER ENRIQUE</t>
  </si>
  <si>
    <t>MENDO MONTALVO VICTOR ENRIQUE</t>
  </si>
  <si>
    <t>MENDOZA LUYO MAX ANTONIO</t>
  </si>
  <si>
    <t>MENDOZA SALVATIERRA ROSARIO VICTORIA</t>
  </si>
  <si>
    <t>MENESES JIMENEZ JOSE ANGEL</t>
  </si>
  <si>
    <t>MENESES VASQUEZ KARINA OLENKA</t>
  </si>
  <si>
    <t>MESIAS REYES JORGE LUIS</t>
  </si>
  <si>
    <t>MEZA HUAYAPOMA GLADYS MARLENE</t>
  </si>
  <si>
    <t>MILLA SAMILLAN MIGUEL ANGEL</t>
  </si>
  <si>
    <t>MIRANDA SILVERIO ROSA ISABEL</t>
  </si>
  <si>
    <t>MISSA FRANCO ALEX RADOMIR</t>
  </si>
  <si>
    <t>MOQUILLAZA ALCA CARMEN ROSA</t>
  </si>
  <si>
    <t>MORALES QUISPE HEDDY TERESA</t>
  </si>
  <si>
    <t>MORENO HEREDIA ARMANDO JOSE</t>
  </si>
  <si>
    <t>MORON AGUILAR KEVIN CHRISTIAN</t>
  </si>
  <si>
    <t>MOSCOSO ALFARO JHONY VICTOR DANIEL</t>
  </si>
  <si>
    <t>MUCHAYPIÑA SUAREZ LOURDES LIZETH</t>
  </si>
  <si>
    <t>MUNAYCO MESIAS IRIS</t>
  </si>
  <si>
    <t>MUNAYCO VIVANCO JUAN CALIXTO</t>
  </si>
  <si>
    <t>MUÑANTE CAHUA NIDIA PATRICIA</t>
  </si>
  <si>
    <t>MUÑANTE NEYRA ROSARIO DEL PILAR</t>
  </si>
  <si>
    <t>MUÑOZ FELIX ALAN PIER</t>
  </si>
  <si>
    <t>NAVARRETE VELARDE RAUL ANTONIO</t>
  </si>
  <si>
    <t>NAVARRETE VELARDE VICKY MARLENE</t>
  </si>
  <si>
    <t>NUÑEZ ROMAN HUGO</t>
  </si>
  <si>
    <t>ÑAÑEZ JAVIER NANCY</t>
  </si>
  <si>
    <t>OCHOA CARBAJAL HERNAN</t>
  </si>
  <si>
    <t>ORELLANA AGUILAR CANDRY ARAZELY</t>
  </si>
  <si>
    <t>ORMEÑO QUIJANDRIA MARIA DEL CARMEN</t>
  </si>
  <si>
    <t>ORTEGA PALOMINO JACKELINA TERESA</t>
  </si>
  <si>
    <t>ORTEGA PALOMINO NAYARITT YISELA</t>
  </si>
  <si>
    <t>ORTIZ ALMEYDA JOSE LUIS</t>
  </si>
  <si>
    <t>ORTIZ ANDRES JULIO ALEX</t>
  </si>
  <si>
    <t>ORTIZ CASTILLA LUIS ENRIQUE</t>
  </si>
  <si>
    <t>PABLO AGAMA ELIZABETH JUDITH</t>
  </si>
  <si>
    <t>PACHAS ALMEYDA ELIZABETH DIONET</t>
  </si>
  <si>
    <t>PACHAS BARRIENTOS LUZ MILAGROS</t>
  </si>
  <si>
    <t>PACHAS MORAN SONIA</t>
  </si>
  <si>
    <t>PACHAS RAMOS ALLINSON MARINA</t>
  </si>
  <si>
    <t>PACHAS ROSPIGLIOSI JAVIER ANGEL</t>
  </si>
  <si>
    <t>PACHECO TAMARIZ JEAN PIERRE</t>
  </si>
  <si>
    <t>PADILLA HIZO PEDRO HERNAN</t>
  </si>
  <si>
    <t>PAICO VENTURA DORIS UDELIA</t>
  </si>
  <si>
    <t>PAITAN CAHUA ANTONIO WILMER</t>
  </si>
  <si>
    <t>PALACIOS CABEL MARTIN EDUARDO</t>
  </si>
  <si>
    <t>PALOMINO ZARATE JOSE LUIS</t>
  </si>
  <si>
    <t>PAREDES MENDOZA JUAN MIGUEL</t>
  </si>
  <si>
    <t>PARIHUAMAN QUINDE GERALDINA REBECA</t>
  </si>
  <si>
    <t>PARIONA ESPINO KAREM JULISSA</t>
  </si>
  <si>
    <t>PEÑA ALARCON LUIS ALEJANDRO</t>
  </si>
  <si>
    <t>PEÑA RONCEROS JOSE IVAN</t>
  </si>
  <si>
    <t>PEÑALOZA REYNAGA RHOY CROSSMER</t>
  </si>
  <si>
    <t>PERALTA ROLDAN ELVIS SERGIO</t>
  </si>
  <si>
    <t>PEREZ CABREJOS RUTH GISSELA</t>
  </si>
  <si>
    <t>PEREZ CABRERA NURY SARAI</t>
  </si>
  <si>
    <t>PEREZ RETUERTO RONY GEANCARLO</t>
  </si>
  <si>
    <t>PIMENTEL RETUERTO CARMEN ANDREA</t>
  </si>
  <si>
    <t>PIMENTEL RETUERTO DALILA</t>
  </si>
  <si>
    <t>PINEDA URBANO JORGE LUIS</t>
  </si>
  <si>
    <t>PINO ANCHANTE EDUARDO ORESTE</t>
  </si>
  <si>
    <t>PINO RAMOS MIRTHA LIDIA</t>
  </si>
  <si>
    <t>PIZARRO MONCADA CHRISTIAN DAVID</t>
  </si>
  <si>
    <t>POZO GUTIERREZ ANGEL ALBERTO</t>
  </si>
  <si>
    <t>POZO GUTIERREZ ROBERTO CARLOS</t>
  </si>
  <si>
    <t>PRADO MINCHOLA GUILLERMO OSCAR</t>
  </si>
  <si>
    <t>PUPPI UGAZ LUIS MIGUEL</t>
  </si>
  <si>
    <t>PURIZACA GUERRERO JULIO EDUARDO</t>
  </si>
  <si>
    <t>QUEVEDO MEDINA HERCILIA</t>
  </si>
  <si>
    <t>QUIJAITE MUNARRIZ LIZZETH THALIA</t>
  </si>
  <si>
    <t>QUIJANO SAENZ DENNIS WLADIMIR</t>
  </si>
  <si>
    <t>QUIJANO SAENZ DEYSI MARIBEL</t>
  </si>
  <si>
    <t>QUINTANA ANGULO ALEXANDER LEONARDO</t>
  </si>
  <si>
    <t>QUIROZ MARCELO DAVID SAUL</t>
  </si>
  <si>
    <t>QUISPE ALMEIDA JOSE DAMIAN</t>
  </si>
  <si>
    <t>QUISPE CARBAJAL MELCHORA YSABEL</t>
  </si>
  <si>
    <t>QUISPE PACHAS MILLY SOLEDAD</t>
  </si>
  <si>
    <t>QUISPE PADILLA INES JESUS</t>
  </si>
  <si>
    <t>QUISPE TINCOPA LINO MARTIN</t>
  </si>
  <si>
    <t>QUISPE TORRES MARIA GLORIA</t>
  </si>
  <si>
    <t>RAMOS DE LA ROSA KAROL KRISTEL</t>
  </si>
  <si>
    <t>RAMOS ESCAJADILLO XENIA KARIN</t>
  </si>
  <si>
    <t>RAMOS FERNANDEZ MIRTHA ISABEL</t>
  </si>
  <si>
    <t>RAMOS HUAMAN WILFREDO ARTURO</t>
  </si>
  <si>
    <t>RAMOS TAYPE MIGUEL ANGEL</t>
  </si>
  <si>
    <t>RAYME MENESES JOSE LUIS</t>
  </si>
  <si>
    <t>REATEGUI GUERRA DARWIN</t>
  </si>
  <si>
    <t>REJAS HERNANDEZ JOSE LUIS</t>
  </si>
  <si>
    <t>REQUENA GARCIA MARIA DEL ROSARIO</t>
  </si>
  <si>
    <t>REYES CAMASCA ROSARIO CRISTINA</t>
  </si>
  <si>
    <t>REYES MARTINEZ MARIO GUSTAVO</t>
  </si>
  <si>
    <t>REYES RUIZ JULIA LUZMILA</t>
  </si>
  <si>
    <t>RIOS SANTIAGO WILSON CESAR</t>
  </si>
  <si>
    <t>RIVERA ROJAS CLAUDIA NOEMI</t>
  </si>
  <si>
    <t>ROBLADILLO BRAVO LIZ MARIBEL</t>
  </si>
  <si>
    <t>ROBLES CABRERA YOVER ELVIS</t>
  </si>
  <si>
    <t>ROBLES HOCES CONSUELO JESUS</t>
  </si>
  <si>
    <t>RODRIGUEZ CRUZ BRYAN SIMON</t>
  </si>
  <si>
    <t>RODRIGUEZ PALOMINO LUISA ANGELICA</t>
  </si>
  <si>
    <t>ROJAS GUTIERREZ WILLIAM JESUS</t>
  </si>
  <si>
    <t>ROJAS HILARIO JIMMY SERVULO</t>
  </si>
  <si>
    <t>ROJAS HILARIO ORLANDO DESIDERIO</t>
  </si>
  <si>
    <t>ROJAS MENDIVIL MIGUEL ANGEL</t>
  </si>
  <si>
    <t>ROJAS VILLA CRISTIAN ABEL</t>
  </si>
  <si>
    <t>ROJAS VILLA NAYSHA JEZABEL</t>
  </si>
  <si>
    <t>ROMAN ROSSI MARIA AMPARO</t>
  </si>
  <si>
    <t>ROMAN VERONA PATRICIA DEL PILAR</t>
  </si>
  <si>
    <t>ROMANI PILLPE GUILLERMO</t>
  </si>
  <si>
    <t>RUIZ MAGALLANES GUADALUPE STEFANIA</t>
  </si>
  <si>
    <t>RUIZ OCAMPO JUAN CARLOS</t>
  </si>
  <si>
    <t>SACHUN NUÑEZ FREDDY JHONNY</t>
  </si>
  <si>
    <t>SALAZAR MUNAYCO LUISA MARIA</t>
  </si>
  <si>
    <t>SALOME BARZOLA VICTOR RAUL</t>
  </si>
  <si>
    <t>SANCHEZ SOTIL KENNICK ENRIQUE</t>
  </si>
  <si>
    <t>SANCHEZ TORRES WILLIAM JUNIOR</t>
  </si>
  <si>
    <t>SANJUAN GARCIA VERONICA</t>
  </si>
  <si>
    <t>SANTIAGO CHOQUE FLOR DE MARIA</t>
  </si>
  <si>
    <t>SARAVIA PAZ SOLDAN CESAR HERNAN</t>
  </si>
  <si>
    <t>SARAVIA VILCHEZ VICTOR JOE</t>
  </si>
  <si>
    <t>SARAVIA YATACO CARMEN ROSA</t>
  </si>
  <si>
    <t>SARAVIA YATACO NELLY PATRICIA</t>
  </si>
  <si>
    <t>SARMIENTO GUILLEN PAUL ALEJANDRO</t>
  </si>
  <si>
    <t>SEBASTIAN MOSCAIZA CESAR RAUL</t>
  </si>
  <si>
    <t>SEDANO MIRAVAL ENMA ZORAIDA</t>
  </si>
  <si>
    <t>SERRA RUIZ GIOVANNA VICTORIA</t>
  </si>
  <si>
    <t>SEVILLANO ACUÑA ORLANDO RAUL</t>
  </si>
  <si>
    <t>SIGUAS FLORES CARLOS JAVIER</t>
  </si>
  <si>
    <t>SIGUAS HUARHUA GUILLERMO GREGORIO</t>
  </si>
  <si>
    <t>SOLIS YACTAYO ALEX MARCELINO</t>
  </si>
  <si>
    <t>SOTELO OCHOA ADA VERONICA</t>
  </si>
  <si>
    <t>SOTO CAYHUALLA MARIO YANCARLOS</t>
  </si>
  <si>
    <t>SUAREZ CAJO JULIA RUTH</t>
  </si>
  <si>
    <t>SUCZO CHAIÑA MERVY LUCY</t>
  </si>
  <si>
    <t>SULCA ROJAS JULIO CESAR</t>
  </si>
  <si>
    <t>TACO COAYLA RENZO ALBERTO</t>
  </si>
  <si>
    <t>TAFUR HUAMAN ERLITH</t>
  </si>
  <si>
    <t>TAMAYO ARTEAGA CARMEN ROSA JESUS</t>
  </si>
  <si>
    <t>TASAYCO MARTINEZ RENZO LEONARDO</t>
  </si>
  <si>
    <t>TASAYCO RODRIGUEZ JOSE LUIS</t>
  </si>
  <si>
    <t>TAYA YACTAYO PEDRO ALEX</t>
  </si>
  <si>
    <t>TEJEDA LEON CARLOS ALBERTO</t>
  </si>
  <si>
    <t>TIPIAN LEVANO VILMA ROSARIO</t>
  </si>
  <si>
    <t>TIRADO BARRON OSCAR MIGUEL</t>
  </si>
  <si>
    <t>TITO LOAYZA KEYMA MARITHA</t>
  </si>
  <si>
    <t>TORALVA GONZALES PAUL EDWARDO</t>
  </si>
  <si>
    <t>TORNERO MEDINA BELISA ROSALBA</t>
  </si>
  <si>
    <t>TORRES ANAYA ALEXANDER JORGE</t>
  </si>
  <si>
    <t>TORRES ANCHANTE CESAR EDUARDO</t>
  </si>
  <si>
    <t>TORRES SOTELO CESAR IVAN</t>
  </si>
  <si>
    <t>TRELLES CHANG WENDY ELIZABETH</t>
  </si>
  <si>
    <t>URBANO LUCANA SEFERINA SARAFINA</t>
  </si>
  <si>
    <t>URDAY ESCOBAR ESTEFANY ALMENDRA</t>
  </si>
  <si>
    <t>URIBE SOTIL DIAMDRA OLGA</t>
  </si>
  <si>
    <t>VALENCIA GARRIAZO EBER</t>
  </si>
  <si>
    <t>VALENCIA ORMEÑO JANET ROSARIO</t>
  </si>
  <si>
    <t>VALLE FUENTES JOSE ANDRES</t>
  </si>
  <si>
    <t>VALLEJOS CASTILLO KARINA DALILA</t>
  </si>
  <si>
    <t>VARGAS DEL RIO MIGUEL ANGEL</t>
  </si>
  <si>
    <t>VARGAS HUAMANTUMBA YAMELY</t>
  </si>
  <si>
    <t>VARGAS PRADO KELLY FARA</t>
  </si>
  <si>
    <t>VARGAS TASAYCO MIGUEL ANGEL</t>
  </si>
  <si>
    <t>VASQUEZ CABALLERO DEISSY ALINA</t>
  </si>
  <si>
    <t>VASQUEZ GALVEZ DAYANA CRISTY</t>
  </si>
  <si>
    <t>VASQUEZ RAMOS SOLANGE JULISSA</t>
  </si>
  <si>
    <t>VASQUEZ TREJO CESAR WILFREDO</t>
  </si>
  <si>
    <t>VEGA BENAVIDES CESAR AUGUSTO</t>
  </si>
  <si>
    <t>VELASQUEZ MEDINA MARTIN ISIDRO</t>
  </si>
  <si>
    <t>VELASQUEZ QUISPE YOLANDA</t>
  </si>
  <si>
    <t>VELAZCO LOPEZ ANGELA BETSY</t>
  </si>
  <si>
    <t>VELIS ALVA DE VILLARREAL LUZ MARIA ESPERANZA</t>
  </si>
  <si>
    <t>VENEGAS ROJAS ADOLFO</t>
  </si>
  <si>
    <t>VERA MENDOZA FELIX JESUS</t>
  </si>
  <si>
    <t>VICUÑA RAMIREZ MARIO JESUS</t>
  </si>
  <si>
    <t>VICUÑA VILCA LUIS MIGUEL</t>
  </si>
  <si>
    <t>VIDALON SOLDEVILLA ETHEL</t>
  </si>
  <si>
    <t>VILLANUEVA CARDENAS GLADIS JANE</t>
  </si>
  <si>
    <t>VILLAVERDE LUCANA DANITZA SUSAN</t>
  </si>
  <si>
    <t>VILLAVERDE LUCANA MAGALY ROXANA</t>
  </si>
  <si>
    <t>VIZCARRA MEDINA DAVID SAMUEL</t>
  </si>
  <si>
    <t>WU MATTA JULIO</t>
  </si>
  <si>
    <t>YARLEQUE MORANTE FRANCISCO JAVIER</t>
  </si>
  <si>
    <t>YATACO TORREALVA JOSE RICARDO</t>
  </si>
  <si>
    <t>YATACO VALDEZ PALMER EDWIN</t>
  </si>
  <si>
    <t>ZAIRA SACSI MARGARITA DORIS</t>
  </si>
  <si>
    <t>ZAPATA GRIMALDO ROSSANA ARACELI</t>
  </si>
  <si>
    <t>ZEGARRA ZEBALLOS MARIELA ROSARIO</t>
  </si>
  <si>
    <t>AQUIJE CARDENAS GIORGIO ALEXANDER</t>
  </si>
  <si>
    <t>CAMPOS MARTINEZ HERNANDO MARTIN</t>
  </si>
  <si>
    <t>CAMPOS MARTINEZ JOSE JORGE</t>
  </si>
  <si>
    <t>CAMPOS SOBRINO MARIANA ALEJANDRA</t>
  </si>
  <si>
    <t>CAMPOS SOBRINO MEDALITH DEL ROCIO</t>
  </si>
  <si>
    <t>CAMPOS SOBRINO MORAYMA DEL ROSARIO</t>
  </si>
  <si>
    <t>CARBAJAL MOQUILLAZA LUISA ROSA</t>
  </si>
  <si>
    <t>FELIX PACHAS HILDA LUZMILA</t>
  </si>
  <si>
    <t>JUNCO QUIJANDRIA ISMAEL ALONSO</t>
  </si>
  <si>
    <t>PEREZ GOMEZ JOSE YOMIL</t>
  </si>
  <si>
    <t>QUISPE PEÑA HUMBERTO GABRIEL</t>
  </si>
  <si>
    <t>SOBRINO MESIAS JULIA MORAYMA</t>
  </si>
  <si>
    <t>TALLA LINDERMAN MAGDALENA CECILIA</t>
  </si>
  <si>
    <t>CORNEJO QUISPE OSCAR JUNIORS</t>
  </si>
  <si>
    <t>ALCANTARA FARFAN JUAN CARLOS</t>
  </si>
  <si>
    <t>CONCURSO</t>
  </si>
  <si>
    <t>ANICAMA BERNAOLA SUSAN JEANETTE</t>
  </si>
  <si>
    <t>AROTUMA GRANDA HECTOR JUAN CARLOS</t>
  </si>
  <si>
    <t>ATUNCAR SUENG DORA ROSARIO</t>
  </si>
  <si>
    <t>AYBAR HUAMANI JUSTINIANO</t>
  </si>
  <si>
    <t>BARRIENTOS RAMOS VICTOR HUGO</t>
  </si>
  <si>
    <t>BRAVO SENDER RAUL ANTONIO</t>
  </si>
  <si>
    <t>REINCORPORACIÓN</t>
  </si>
  <si>
    <t>CANALES INGA WENDY VIVIANA</t>
  </si>
  <si>
    <t>CARDENAS LANDEO NANCY</t>
  </si>
  <si>
    <t>CHANAVA CONTRERAS JOB HERMES</t>
  </si>
  <si>
    <t>CHUMBES HUAMAN ANDREA RITA</t>
  </si>
  <si>
    <t>COLONIA OSORIO NIEVES PILAR</t>
  </si>
  <si>
    <t>DE LA CRUZ SOSA JAKELINE MELINA</t>
  </si>
  <si>
    <t>DE LA CRUZ VASQUEZ EDGAR ROMULO</t>
  </si>
  <si>
    <t>DIAZ BAZALAR WILLIAM JESUS</t>
  </si>
  <si>
    <t>DOLORES NOLASCO LUIS DAGOBERTO</t>
  </si>
  <si>
    <t>ERAZO CAMACHO MILTON ROYER</t>
  </si>
  <si>
    <t>FABIÁN RAMÍREZ JENNER</t>
  </si>
  <si>
    <t>GAGO CHÁVEZ JOHANNA DE JESÚS STEPHANIE</t>
  </si>
  <si>
    <t>GERÓNIMO ACUACHE BRYAN</t>
  </si>
  <si>
    <t>GIRALDO MENDOZA DANTE MARTIN</t>
  </si>
  <si>
    <t>GUEVARA SANCHEZ ANA CECILIA</t>
  </si>
  <si>
    <t>HERNANDEZ DIAZ STEFANI MADELHEYN MARGARITA</t>
  </si>
  <si>
    <t>HERNANDEZ MORON GLENDA YESSENIA</t>
  </si>
  <si>
    <t>JARA ZAMUDIO KELVIN LUCIO</t>
  </si>
  <si>
    <t>LAMA LANDABURU GERARDO SANTIAGO</t>
  </si>
  <si>
    <t>LANDEO LOPEZ CESAR CAMILO</t>
  </si>
  <si>
    <t>LARIOS MENDOZA JAVIER IVAN</t>
  </si>
  <si>
    <t>LÓPEZ PADILLA ROSARIO DEL PILAR</t>
  </si>
  <si>
    <t>MAGALLANES MENDOZA LISSET DIONELA</t>
  </si>
  <si>
    <t>MANDAMIENTO GRADOS DAMARIS TELMA</t>
  </si>
  <si>
    <t>MARQUEZ JIMENEZ NARDA CRISTINA</t>
  </si>
  <si>
    <t>MEJÍA ALBINO DÁNEA MARLENY</t>
  </si>
  <si>
    <t>MUNAICO CASTILLA JIMMY YVAN</t>
  </si>
  <si>
    <t>NIETO GAVILANO PRISCILA LORENA</t>
  </si>
  <si>
    <t>ORDOÑEZ CENTENO CARLOS YTALO</t>
  </si>
  <si>
    <t>ORMEÑO FLORES ROSARIO MARIA</t>
  </si>
  <si>
    <t>PACHECO CLAROS LEMUEL ELMER</t>
  </si>
  <si>
    <t>PEÑA HERNANDEZ SUJEI LI YIN</t>
  </si>
  <si>
    <t>PINTO BORJA JAIME AUGUSTO</t>
  </si>
  <si>
    <t>PISCOCHE CHINCHAY RICHERSON HAROLD</t>
  </si>
  <si>
    <t>GARCIA PISCONTE SILVIA KARINA</t>
  </si>
  <si>
    <t>PISCONTE HUAROTO KARINA ELIZABETH</t>
  </si>
  <si>
    <t>QUISPE FARFAN DANTE IQUE</t>
  </si>
  <si>
    <t>RAMIREZ YAÑEZ MAURO ALBERTO</t>
  </si>
  <si>
    <t>RAMOS CHAVEZ GIOVANA PILAR</t>
  </si>
  <si>
    <t>REYES ROMAN CARLOS ARTURO</t>
  </si>
  <si>
    <t>RIOS SOTO GLADYS MANUELA</t>
  </si>
  <si>
    <t>RODRIGUEZ CALDERON RENZO EMERSON</t>
  </si>
  <si>
    <t>ROJAS PAUCAR CLETO MARCELINO</t>
  </si>
  <si>
    <t>LOPEZ BALAREZO KATIA LUCILA</t>
  </si>
  <si>
    <t>SILVA HUAMANTUMBA KAROL</t>
  </si>
  <si>
    <t>SOTELO RAZZETO LUIS FELIPE</t>
  </si>
  <si>
    <t>SUAREZ QUIROZ RONAL ELVIS</t>
  </si>
  <si>
    <t>TARAZONA VEGA ESHEK</t>
  </si>
  <si>
    <t>TATAJE CONTRERAS ALLISON HERNANDO</t>
  </si>
  <si>
    <t>VALDIVIEZO GUEVARA MARLITT</t>
  </si>
  <si>
    <t>VASQUEZ CORREA JOSE LUIS</t>
  </si>
  <si>
    <t>VASQUEZ RAMOS JHOSSELYN NATALYE</t>
  </si>
  <si>
    <t>VEGA PAVIA CAROLINA NIEVES</t>
  </si>
  <si>
    <t>VENERO MORTTOLA ALEJANDRO</t>
  </si>
  <si>
    <t>VENTURA FERNANDEZ FREDDY GUSTAVO</t>
  </si>
  <si>
    <t>WINCHO CHILQUILLO OMAR ANGELO</t>
  </si>
  <si>
    <t>CASTILLO ESPINOZA GUILLERMO EMILIO</t>
  </si>
  <si>
    <t>ZAVALA ARIAS CINTIA ROSA</t>
  </si>
  <si>
    <t>MEJÍA GAMBOA DANNY MARGOT</t>
  </si>
  <si>
    <t>LUYO LOLI TAYMA NAIROBIS</t>
  </si>
  <si>
    <t>MUÑOZ ALVA FIORELLA DEL PILAR</t>
  </si>
  <si>
    <t>VASQUEZ JIMENEZ GEZEL RAQUEL</t>
  </si>
  <si>
    <t>ROBLES GOMEZ LESLIE YASMIN</t>
  </si>
  <si>
    <t>GUERRERO BUSTAMANTE PAULO CESAR</t>
  </si>
  <si>
    <t>VALVERDE RODRÍGUEZ WILMER EDWIN</t>
  </si>
  <si>
    <t>QUIROZ PORTILLA CESAR ANTONIO</t>
  </si>
  <si>
    <t>MORON SALCEDO YSABEL CECILIA</t>
  </si>
  <si>
    <t>ESPINOZA FAJARDO YULIANA KARINA</t>
  </si>
  <si>
    <t>QUIROZ SÁNCHEZ LUPE VIRGINIA</t>
  </si>
  <si>
    <t>ALMEYDA MORENO JOSE JOSE</t>
  </si>
  <si>
    <t>CUSTODIO LOYOLA CRISTIAN MAX</t>
  </si>
  <si>
    <t>PALACIOS PONCE DAVID EDUARDO</t>
  </si>
  <si>
    <t>TORRES UGARTE CARLOS LBERTO</t>
  </si>
  <si>
    <t>POZO CANALES JOEL EMILIO</t>
  </si>
  <si>
    <t>TORRES VASQUEZ JOSE GUILLERMO</t>
  </si>
  <si>
    <t>ROJAS RUIZ FRANCISCO BERNARDINO</t>
  </si>
  <si>
    <t xml:space="preserve">TORRES FELICIANO LUIS FELIX </t>
  </si>
  <si>
    <t>ZEGARRA LEON NADIA LIANY</t>
  </si>
  <si>
    <t>INVITACIÓN V2</t>
  </si>
  <si>
    <t>CHAUCA TAPIA PAMELA AZUCENA</t>
  </si>
  <si>
    <t>REINCORPORACIÓN V2</t>
  </si>
  <si>
    <t>RAMOS LUPACA OLIMPIA CANDELARIA</t>
  </si>
  <si>
    <t>PORTAL ALMEYDA ELSIE ESTEFANI</t>
  </si>
  <si>
    <t>MORÁN CAMACHO SIRENA STEFANI</t>
  </si>
  <si>
    <t>MAYTA FRANCIA JOSE LUIS REYNALDO</t>
  </si>
  <si>
    <t>REINCORPORACION V2</t>
  </si>
  <si>
    <t>ANGULO PARIONA FIORELLA MERCEDES</t>
  </si>
  <si>
    <t>INVITACIÓN V3</t>
  </si>
  <si>
    <t>RAMOS HERNANDEZ GIOVANNA GEORGINA</t>
  </si>
  <si>
    <t>RECOMENDACIONES PARA LA PLANIFICACIÓN 2026-1</t>
  </si>
  <si>
    <t>Verificar y validar la Planificación 2026-1 según los Planes de Estudio vigentes antes de iniciar el trabajo.</t>
  </si>
  <si>
    <t>Copiar los apellidos y nombres del docente de la columna D de [Docentes] a  la columna W de [Planificación 2026-1]</t>
  </si>
  <si>
    <t>Se sugiere ubicar las horas de sus docentes TC para mantenerlos en el 2026-1 y si es posible aumentar más docentes de TP a TC.</t>
  </si>
  <si>
    <r>
      <rPr>
        <sz val="11"/>
        <color rgb="FF000000"/>
        <rFont val="Aptos Narrow"/>
        <family val="2"/>
        <scheme val="minor"/>
      </rPr>
      <t xml:space="preserve">Cada Director de Escuela debe  considerar a sus docentes adscritos actualmente y </t>
    </r>
    <r>
      <rPr>
        <b/>
        <sz val="11"/>
        <color rgb="FF000000"/>
        <rFont val="Aptos Narrow"/>
        <family val="2"/>
        <scheme val="minor"/>
      </rPr>
      <t xml:space="preserve">GARANTIZAR un mínimo de 27 % de docentes TC por Escuela y por cada local </t>
    </r>
    <r>
      <rPr>
        <sz val="11"/>
        <color rgb="FF000000"/>
        <rFont val="Aptos Narrow"/>
        <family val="2"/>
        <scheme val="minor"/>
      </rPr>
      <t xml:space="preserve"> (Chincha, Ica, Huaura)</t>
    </r>
  </si>
  <si>
    <t>Al realizar el procedimiento del punto 4, se irá totalizando la cantidad de horas lectivas del docente en la columna P de la hoja</t>
  </si>
  <si>
    <t>Mantener los mismos responsables de unidades hasta 28 horas lectivas, en caso de considerar un cambio, debe ser coordinado y autorizado por su decanatura.</t>
  </si>
  <si>
    <t>Los docentes que se asignen a cursos deben tener título Profesional, Bachiller, Maestría y cumplir con el Perfil del curso</t>
  </si>
  <si>
    <t>El docente TC puede tener hasta 32 horas lectivas</t>
  </si>
  <si>
    <t>El docente TP puede tener hasta 19 horas lectivas</t>
  </si>
  <si>
    <t>El docente TP no pueden tener menos de 12 horas lectivas</t>
  </si>
  <si>
    <t xml:space="preserve">Los Directores de Escuela pueden asignarse hasta 10 horas lectivas </t>
  </si>
  <si>
    <t>Los Coordinadores Académicos pueden tener hasta 15 horas lectivas</t>
  </si>
  <si>
    <t>Los nombres de las secciones deben ser A,B,C,D ... No colocar guiones</t>
  </si>
  <si>
    <t>Los nombres de los grupos de Laboratorio o de los cursos de Investigación deben ser A1, A2, A3... No colocar guiones</t>
  </si>
  <si>
    <t>Debe descargar de la página de SUNEDU, guardar el archivo pdf con APELLIDOS y NOMBRES completos en mayúsculas y colocar la FICHA SUNEDU en la carpeta compartida.</t>
  </si>
  <si>
    <t>Debe validar que el docente que considere, tenga registrado sus grados de Bachiller, Maestría, Doctorado y Título Profesional en SUNEDU.</t>
  </si>
  <si>
    <t>Mantener a cada docente en una sola Escuela Profesional</t>
  </si>
  <si>
    <t>Debe existir comunicación permanente entre la Dirección de Estudios Generales y las Direcciones de las Escuelas Profesionales para evitar cruces y uso de Laboratorios</t>
  </si>
  <si>
    <t>Los docentes deben ser o presenciales o virtuales, no mixtos, recordar que el monto de pago por hora virtual es diferenciado de la modalidad presencial.</t>
  </si>
  <si>
    <t>Los Directores deben proyectar el dictado de sus clases los días Lunes, y los Coordinadores Académicos los días lunes y martes en horarios que no se crucen con los Directores</t>
  </si>
  <si>
    <t>De no tener posibilidad de asignar a un docente en algún curso, debe llenar los datos del curso en :</t>
  </si>
  <si>
    <t>La planificación completa de cada Escuela Profesional debe ser aprobada por los Decanos de Facultad</t>
  </si>
  <si>
    <t>Coordinar con la Escuela de Posgrado si el docente propuesto tiene horas asignadas de clases y su modalidad. El docente TC (no puede exceder a 40 horas entre pregrado y posgrado y el docente TP no puede exceder a 15 horas entre pregrado y posgrado.</t>
  </si>
  <si>
    <t>Los docentes TC presenciales obligatoriamente deben tener HORAS LECTIVAS y NO LECTIVAS presenciales.</t>
  </si>
  <si>
    <t>Los docentes de Estudios Generales y de Facutad NO DEBEN compartir horas en Facultades diferentes</t>
  </si>
  <si>
    <t>PLANES DE ESTUDIO VIGENTE PREGRADO</t>
  </si>
  <si>
    <t>SEMESTRE ACADÉMICO 2026-1</t>
  </si>
  <si>
    <t>CODIGO DE ESCUELA</t>
  </si>
  <si>
    <t>PROGRAMA ACADEMICO</t>
  </si>
  <si>
    <t>FACULTAD</t>
  </si>
  <si>
    <t>MODALIDAD</t>
  </si>
  <si>
    <t>CICLOS QUE APLICAN EL PLAN</t>
  </si>
  <si>
    <t>N° RCU PLAN DE ESTUDIOS VIGENTES</t>
  </si>
  <si>
    <t xml:space="preserve">FECHA DE RCU </t>
  </si>
  <si>
    <t>(1°/2°/3°…..)</t>
  </si>
  <si>
    <t>P02</t>
  </si>
  <si>
    <t>CIENCIAS DE LA SALUD</t>
  </si>
  <si>
    <t>Presencial</t>
  </si>
  <si>
    <t>8°, 9°, 10°</t>
  </si>
  <si>
    <t>30.12.2024</t>
  </si>
  <si>
    <t>1°, 2°, 3°, 4°, 5°, 6°, 7°</t>
  </si>
  <si>
    <t>RCU N° 016-2026-UAI-CU/P</t>
  </si>
  <si>
    <t>06.01.2026</t>
  </si>
  <si>
    <t>P31</t>
  </si>
  <si>
    <t>1°, 2°, 3°, 4°, 5°</t>
  </si>
  <si>
    <t>RCU N° 015-2026-UAI-CU/P</t>
  </si>
  <si>
    <t>P09</t>
  </si>
  <si>
    <t>1°, 2°, 3°, 4°, 5°, 6°, 7°, 8°, 9°, 10°</t>
  </si>
  <si>
    <t>RCU N° 022-2026-UAI-CU/P</t>
  </si>
  <si>
    <t>P04</t>
  </si>
  <si>
    <t>RCU N° 014-2026-UAI-CU/P</t>
  </si>
  <si>
    <t>P35</t>
  </si>
  <si>
    <t>TECNOLOGÍA MÉDICA LABORATORIO CLÍNICO Y ANATOMÍA PATOLÓGICA</t>
  </si>
  <si>
    <t>1°, 3°</t>
  </si>
  <si>
    <t>RCU N° 020-2026-UAI-CU/P</t>
  </si>
  <si>
    <t>P55</t>
  </si>
  <si>
    <t>TECNOLOGÍA MÉDICA OPTOMETRÍA</t>
  </si>
  <si>
    <t>1°, 2°, 3°</t>
  </si>
  <si>
    <t>RCU N° 017-2026-UAI-CU/P</t>
  </si>
  <si>
    <t>P37</t>
  </si>
  <si>
    <t>TECNOLOGÍA MÉDICA TERAPIA DE LENGUAJE</t>
  </si>
  <si>
    <t>RCU N° 021-2026-UAI-CU/P</t>
  </si>
  <si>
    <t>P36</t>
  </si>
  <si>
    <t>TECNOLOGÍA MÉDICA TERAPIA FÍSICA Y REHABILITACIÓN</t>
  </si>
  <si>
    <t>RCU N° 019-2026-UAI-CU/P</t>
  </si>
  <si>
    <t>P38</t>
  </si>
  <si>
    <t>ADMINISTRACION DE EMPRESAS </t>
  </si>
  <si>
    <t>INGENIERÍA, CIENCIAS Y ADMINISTRACIÓN</t>
  </si>
  <si>
    <t>1°, 2°, 3°, 4°</t>
  </si>
  <si>
    <t>RCU N°  039-2026-UAI-CU/P</t>
  </si>
  <si>
    <t>P01</t>
  </si>
  <si>
    <t>ADMINISTRACION Y FINANZAS</t>
  </si>
  <si>
    <t>5°, 6°, 7°, 10°</t>
  </si>
  <si>
    <t xml:space="preserve">RCU Nº 038-2026-UAI-CU/P </t>
  </si>
  <si>
    <t>P40</t>
  </si>
  <si>
    <t>Virtual</t>
  </si>
  <si>
    <t>RCU N° 532-2024-UAI-CU/P</t>
  </si>
  <si>
    <t>P34</t>
  </si>
  <si>
    <t xml:space="preserve">RCU Nº 040-2026-UAI-CU/P </t>
  </si>
  <si>
    <t>P07</t>
  </si>
  <si>
    <t>8°</t>
  </si>
  <si>
    <t xml:space="preserve">RCU Nº 049-2026-UAI-CU/P </t>
  </si>
  <si>
    <t>10°</t>
  </si>
  <si>
    <t>RCU N° 018-2021-UAI-CU/P-V</t>
  </si>
  <si>
    <t>P53</t>
  </si>
  <si>
    <t>1°;2°;3°</t>
  </si>
  <si>
    <t>P08</t>
  </si>
  <si>
    <t>RCU Nº 050-2026-UAI-CU/P</t>
  </si>
  <si>
    <t>7°, 8°, 9°, 10°, 11°, 12°</t>
  </si>
  <si>
    <t>P51</t>
  </si>
  <si>
    <t>P60</t>
  </si>
  <si>
    <t>EDUCACIÓN INICIAL</t>
  </si>
  <si>
    <t>Sempipresencial</t>
  </si>
  <si>
    <t>-</t>
  </si>
  <si>
    <t xml:space="preserve">RCU Nº 051-2026-UAI-CU/P </t>
  </si>
  <si>
    <t>P32</t>
  </si>
  <si>
    <t>INGENIERIA CIVIL</t>
  </si>
  <si>
    <t>1°, 2°, 3°¡, 4°, 5°</t>
  </si>
  <si>
    <t xml:space="preserve">RCU Nº 054-2026-UAI-CU/P </t>
  </si>
  <si>
    <t>P03</t>
  </si>
  <si>
    <t xml:space="preserve">RCU Nº 052-2026-UAI-CU/P </t>
  </si>
  <si>
    <t>P06</t>
  </si>
  <si>
    <t>INGENIERIA INDUSTRIAL</t>
  </si>
  <si>
    <t xml:space="preserve">RCU Nº 053-2026-UAI-CU/P </t>
  </si>
  <si>
    <t>RCU N° 193-2020-UAI/P-V</t>
  </si>
  <si>
    <t>REGISTRO DE DOCENTES CON CARGA ACADÉMICA 2025-2</t>
  </si>
  <si>
    <t>=BUSCARV(F2;'Docentes'!C134</t>
  </si>
  <si>
    <t>DNI</t>
  </si>
  <si>
    <t>APELLIDOS Y NOMBRE 
DOCENTE 2025-2</t>
  </si>
  <si>
    <t>CONDICIÓN 2025-2</t>
  </si>
  <si>
    <t>INGRESO POR
2025-2</t>
  </si>
  <si>
    <t>DEDICACIÓN
2025-2</t>
  </si>
  <si>
    <t>HORAS
2025-2</t>
  </si>
  <si>
    <t>LOCAL ADSCRITO 2026-1</t>
  </si>
  <si>
    <t xml:space="preserve">
CONDICIÓN 2026-1
(DOCENTE /JEFE DE PRÁCTICA)</t>
  </si>
  <si>
    <t>INGRESO POR
2026-1
(RENOVACIÓN/REINCORPORACIÓN)</t>
  </si>
  <si>
    <t>PROGRAMA ACADÉMICO ADSCRITO 2026-1</t>
  </si>
  <si>
    <t>DEDICACIÓN
2026-1</t>
  </si>
  <si>
    <t>HORAS LECTIVAS
2026-1</t>
  </si>
  <si>
    <t>RESPONSABLE DE UNIDAD / DOCENTE INVESTIGADOR
(ESCRIBIR AREA Y ESCUELA / OTROS</t>
  </si>
  <si>
    <t>OBSERVACIONES</t>
  </si>
  <si>
    <t>DOCENTE</t>
  </si>
  <si>
    <t>NO CUENTA CON DISPONIBILIDAD PARA CUBRIR LAS 12 HORAS</t>
  </si>
  <si>
    <t>ENFERMERIA</t>
  </si>
  <si>
    <t>PSICOLOGIA - EEGG</t>
  </si>
  <si>
    <t> 21569287</t>
  </si>
  <si>
    <t>PSICOLOGIA</t>
  </si>
  <si>
    <t>Responsable de Seguimiento al egresado y practicas preprofesionales de DERECHO</t>
  </si>
  <si>
    <t>DIMINUIR A 32</t>
  </si>
  <si>
    <t>DISMINUIR A 19 O PASAR A TC CON 32</t>
  </si>
  <si>
    <t>ADMINISTRACIÓN  Y FINANZAS</t>
  </si>
  <si>
    <t>Responsable de la Unidad de Bienestar Universitario y calidad-ADF</t>
  </si>
  <si>
    <t>AUMENTAR UN CURSO (A 28 HORAS)</t>
  </si>
  <si>
    <t>Está llevando cursos de FCS</t>
  </si>
  <si>
    <t>ANICAMA BERNAOLA PEDRO ARTURO</t>
  </si>
  <si>
    <t xml:space="preserve">INGENIERIA DE SISTEMAS </t>
  </si>
  <si>
    <t>DISMINUIR HORAS (A 32)</t>
  </si>
  <si>
    <t>Responsable de la unidad de investigación y responsabilidad social - Obstetricia</t>
  </si>
  <si>
    <t>DIMINUIR A 28</t>
  </si>
  <si>
    <t>Responsable de la unidad de investigación y responsabilidad social - Psicología</t>
  </si>
  <si>
    <t>07703595</t>
  </si>
  <si>
    <t>08822479</t>
  </si>
  <si>
    <t>DISMINUIR A 32-LLEVA CURSOS EN EFCS</t>
  </si>
  <si>
    <t>RENUNCIÓ A CONDICIÓN TC</t>
  </si>
  <si>
    <t xml:space="preserve"> </t>
  </si>
  <si>
    <t>ES FISCAL-SOLO PUEDE DICTAR 8 HORAS</t>
  </si>
  <si>
    <t> 43133448</t>
  </si>
  <si>
    <t>FILIAL ICA</t>
  </si>
  <si>
    <t>OBSERVADO</t>
  </si>
  <si>
    <t>HARÁ 40 HORAS LECTIVAS 100% VIRTUAL-TIENE APROBACIÓN DE RECTORADO</t>
  </si>
  <si>
    <t xml:space="preserve">Docente TC de apoyo a Psicología </t>
  </si>
  <si>
    <t>Docente de la Escuela Profesional de Medicina</t>
  </si>
  <si>
    <t>NO APLICA</t>
  </si>
  <si>
    <t>LLEVA CURSOS EN FCS</t>
  </si>
  <si>
    <t>Responsable de la unidad de investigación y responsabilidad social - Enfermería</t>
  </si>
  <si>
    <t>VIRTUAL Y PRESENCIAL</t>
  </si>
  <si>
    <t>CASTILLO ORMEÑO ENZO RENAN</t>
  </si>
  <si>
    <t>DOCENTE INVESTIGADOR - ADMINISTRACION Y FINANZAS</t>
  </si>
  <si>
    <t>PRESENCIAL Y VIRTUAL</t>
  </si>
  <si>
    <t>07469293</t>
  </si>
  <si>
    <t>DOCENTE INVESTIGADOR - INGENIERIA DE SISTEMAS</t>
  </si>
  <si>
    <t>ES DOCENTE INVESTIGADOR</t>
  </si>
  <si>
    <t>DISMINUIR HORAS (A 32)-está llevando cursos en salud</t>
  </si>
  <si>
    <t>NO SE LE RENOVARÁ-NO CUMPLE CON LOS PLAZOS ESTABLECIDOS</t>
  </si>
  <si>
    <t>MODIFICAR</t>
  </si>
  <si>
    <t>está llevando cursos en ambas facultades-EE.GG</t>
  </si>
  <si>
    <t>ADMINISTRACIÓN Y FINANZAS-EEGG</t>
  </si>
  <si>
    <t>EL DOCENTE NO RENOVARÁ AL 2026-1</t>
  </si>
  <si>
    <t xml:space="preserve">Coordinadora de Gestión de estudiantes de la E.P. de Medicina </t>
  </si>
  <si>
    <t>JEFE DE PRÁCTICA</t>
  </si>
  <si>
    <t>DISMINUIR A 19 O PASAR A TC CON 32-LLEVA CURSOS EN FC</t>
  </si>
  <si>
    <t>Responsable de la Unidad de Bienestar Universitario y calidad-DERECHO</t>
  </si>
  <si>
    <t>AUMENTAR HASTA 32</t>
  </si>
  <si>
    <t xml:space="preserve">Docente investigador TC adscrito a Psicología </t>
  </si>
  <si>
    <t>DIRECTORA DE ESCUELA DERECHO</t>
  </si>
  <si>
    <t>CUMPLE FUNCIONES COMO DIRECTOR DE LA EP DE ING. INDUSTRIAL</t>
  </si>
  <si>
    <t>DISMINUIR A 32</t>
  </si>
  <si>
    <t>NO SE LE RENOVARÁ PORQUE NO CUMPLE CON LAS ACTIVIDADES DESIGNADAS POR LA ESCUELA</t>
  </si>
  <si>
    <t>GERÓNIMO ACUACHE BRYAN WILBERTO</t>
  </si>
  <si>
    <t>lleva cursos en la FCS</t>
  </si>
  <si>
    <t xml:space="preserve">Coordinador de Gestión Pedagógica de la E.P. de Medicina </t>
  </si>
  <si>
    <t>Responsable de la Unidad de Investigación y Responsabilidad social-DERECHO</t>
  </si>
  <si>
    <t>00492535</t>
  </si>
  <si>
    <t>JEFE DE PRACTICA</t>
  </si>
  <si>
    <t>DERECHO-EEGG</t>
  </si>
  <si>
    <t xml:space="preserve">Directora de la Escuela Profesional de Enfermería </t>
  </si>
  <si>
    <t>Responsable de la unidad de calidad y bienestar universitario - Obstetricia</t>
  </si>
  <si>
    <t xml:space="preserve">Coordinador de Estudios Generales de la FCS campus Ica </t>
  </si>
  <si>
    <t>lleva cursos en fcs</t>
  </si>
  <si>
    <t>TIENE CURSOS EN FCS Y FICA</t>
  </si>
  <si>
    <t>Lleva cursos en FCS</t>
  </si>
  <si>
    <t>CUMPLE FUNCIONES COMO DIRECTOR DE LA EP DE ING. DE SISTEMAS</t>
  </si>
  <si>
    <t>Responsable de Seguimiento al egresado y practicas preprofesionales-ADF</t>
  </si>
  <si>
    <t>Responsable de la Unidad de Investigación y Responsabilidad social-ING. DE SISTEMAS</t>
  </si>
  <si>
    <t>AUMENTAR HASTA 32 O CAMBIAR A TP</t>
  </si>
  <si>
    <t>Docente TC apoyo psicología (iniciado el ciclo)</t>
  </si>
  <si>
    <t>NO SE LE RENOVARÁ CPNTRATO AL DOCENTE</t>
  </si>
  <si>
    <t>RENUNCIÓ</t>
  </si>
  <si>
    <t>72913254</t>
  </si>
  <si>
    <t>08163545</t>
  </si>
  <si>
    <t>MARTINEZ ASCONA JOSELITO</t>
  </si>
  <si>
    <t>Directora de Estudios Generals</t>
  </si>
  <si>
    <t>CUMPLE FUNCIONES COMO DIRECTORA DEL DEPARTAMENTO DE EE.GG</t>
  </si>
  <si>
    <t xml:space="preserve">Directora de Estudios Generales / Coordinadora de EEGG FCS </t>
  </si>
  <si>
    <t xml:space="preserve">Docente TC apoyo enfermería </t>
  </si>
  <si>
    <t>LLEVA CURSOS EN AMBAS FACULTADES</t>
  </si>
  <si>
    <t>Responsable de la unidad de investigación y responsabilidad social - medicina</t>
  </si>
  <si>
    <t>MEJÍA GAMBOA DANY MARGOT</t>
  </si>
  <si>
    <t>Docente de posgrado</t>
  </si>
  <si>
    <t>DISMINUIR HORAS (A 32)-ESTÁ LLEVANDO CURSOS EN FC</t>
  </si>
  <si>
    <t>Responsable de la Unidad de Bienestar Universitario y calidad-ING. CIVIL</t>
  </si>
  <si>
    <t>Responsable de la Unidad de Bienestar Universitario y calidad-ING. INDUSTRIAL</t>
  </si>
  <si>
    <t>CONTABILIDAD-EEGG</t>
  </si>
  <si>
    <t>Responsable de la unidad de calidad y bienestar universitario - Enfermería</t>
  </si>
  <si>
    <t>Responsable de la Unidad de Investigación y Responsabilidad social-ING. INDUSTRIAL</t>
  </si>
  <si>
    <t>DISMINUIR HASTA 28</t>
  </si>
  <si>
    <t>ING. CIVIL-EEGG</t>
  </si>
  <si>
    <t>NO SE ASIGNARÁ CARGA DEBIDO A QUE NO CUENTA CON MAESTRÍA</t>
  </si>
  <si>
    <t>NO SE RENOVARÁ POR INCUMPLIMIENTO-SE ELEVARÁ INFORME</t>
  </si>
  <si>
    <t>ES JUEZ-SOLO PUEDE DICTAR MÁXIMO 8 HORAS</t>
  </si>
  <si>
    <t>Responsable de la unidad de seguimiento al egresado y practicas preprofesionales - Psic</t>
  </si>
  <si>
    <t>ASUMIRÁ CARGA LECTIVA EN POSGRADO</t>
  </si>
  <si>
    <t>PORTAL ALMEYDA ELSIE ESTEFANNI</t>
  </si>
  <si>
    <t>TIENE HORAS EN FCS</t>
  </si>
  <si>
    <t>Responsable de Seguimiento al egresado y practicas preprofesionales-ING. DE SISTEMA</t>
  </si>
  <si>
    <t>Responsable de Seguimiento al egresado y practicas preprofesionales-ING. INDUSTRIAL</t>
  </si>
  <si>
    <t>DISMINUIR HORAS (A 28)</t>
  </si>
  <si>
    <t xml:space="preserve">Docente TC de apoyo a la escuela de Obstetricia </t>
  </si>
  <si>
    <t>Responsable de la unidad de seguimiento al egresado y practicas preprofesionales - enfermería</t>
  </si>
  <si>
    <t>Responsable de la unidad de calidad y bienestar universitario - Medicina</t>
  </si>
  <si>
    <t>Coordinadora de Gestión Docente de la E.P. de Medicina</t>
  </si>
  <si>
    <t>No hay mas curso de Matemática</t>
  </si>
  <si>
    <t>DOCENTE INVESTIGADORA-NO SE LE RENOVÓ CONTRATO</t>
  </si>
  <si>
    <t>Está llevando cursos en FCS</t>
  </si>
  <si>
    <t>Responsable de la unidad de calidad y bienestar universitario - Psicología</t>
  </si>
  <si>
    <t>DISMINUIR A 19 O PASAR A TC CON 32-TIENE HORAS EN FC</t>
  </si>
  <si>
    <t>RONCAL FLORES MAX CLEMENTE</t>
  </si>
  <si>
    <t>Director de la E. P. de Obstetricia</t>
  </si>
  <si>
    <t xml:space="preserve">Docente investigador de Enfermería </t>
  </si>
  <si>
    <t>AUMENTAR HASTA 32-LLEVA CURSOS EN FC</t>
  </si>
  <si>
    <t> 42876121</t>
  </si>
  <si>
    <t>JUEZA SOLO PUEDE 8 HORAS MAXIMO</t>
  </si>
  <si>
    <t>NO RENOVARÁ-COMUNICÓ POR CORREO</t>
  </si>
  <si>
    <t>lleva cursos en FCS</t>
  </si>
  <si>
    <t>Responsable de la Unidad de Investigación y Responsabilidad social-ADF</t>
  </si>
  <si>
    <t>TORRES FELICIANO LUIS FELIX</t>
  </si>
  <si>
    <t>TORRES UGARTE CARLOS ALBERTO</t>
  </si>
  <si>
    <t xml:space="preserve">Directora de Investigación </t>
  </si>
  <si>
    <t>CUMPLE FUNCIONES COMO DIRECTOR DE LA EP DE DERECHO</t>
  </si>
  <si>
    <t>PASARÁ A POSGRADO</t>
  </si>
  <si>
    <t>VELASQUEZ VELASQUEZ ROSA MARIA</t>
  </si>
  <si>
    <t>INVITACIÓN V4</t>
  </si>
  <si>
    <t>Responsable de la Unidad de Investigación y Responsabilidad social-ING. CIVIL</t>
  </si>
  <si>
    <t>AUMENTAR A 28-LLEVA CURSOS EN FICA Y FC</t>
  </si>
  <si>
    <t>09381584</t>
  </si>
  <si>
    <t>ADMINISTRACIÓN Y  FINANZAS</t>
  </si>
  <si>
    <t xml:space="preserve">Docente ordinaria y apoyo a la escuela de enfermería </t>
  </si>
  <si>
    <t>APELLIDOS Y NOMBRE
DOCENTE CONCURSO</t>
  </si>
  <si>
    <t>INGRESADO POR</t>
  </si>
  <si>
    <t>PROGRAMA ACADÉMICO POR CONCURSO</t>
  </si>
  <si>
    <t>DEDICACIÓN</t>
  </si>
  <si>
    <t>GOMERO MANCESIDOR JOHNNY MITCHELL</t>
  </si>
  <si>
    <t>RECUAY SALAZAR CARLOS ALBERTO</t>
  </si>
  <si>
    <t>RENUNCIO A LA PLAZA</t>
  </si>
  <si>
    <t>SALCEDO RODAS PERCY ISMAEL</t>
  </si>
  <si>
    <t>BUITRON LLACSA JOSE MANUEL</t>
  </si>
  <si>
    <t>MORALES CHAVEZ GISSEL JOCELINE</t>
  </si>
  <si>
    <t>ZUMAETA BERAMENDI JACQUELINE DIANA</t>
  </si>
  <si>
    <t xml:space="preserve">DIAZ VELASQUEZ JULIO CESAR </t>
  </si>
  <si>
    <t>ROMERO CARAZAS RAFAEL</t>
  </si>
  <si>
    <t>CALLAN BACILIO RICHARD</t>
  </si>
  <si>
    <t>ABANTO MERINO LUIS ALFREDO</t>
  </si>
  <si>
    <t>MAS VILLANUEVA KENY ARNOLD</t>
  </si>
  <si>
    <t>QUIROGA PAIVA DAVID EDUARDO</t>
  </si>
  <si>
    <t>ZAFRA SALAS MARCO ANDRE</t>
  </si>
  <si>
    <t>MANRIQUE CERVANTES JOSE ANTONIO</t>
  </si>
  <si>
    <t>SALAZAR GAMBOA OSCAR FRITZ ALEXANDER</t>
  </si>
  <si>
    <t xml:space="preserve">CABEZA MOLINA LUIS FELIPE </t>
  </si>
  <si>
    <t xml:space="preserve">MUÑANTE SIHUES CESAR ARTURO </t>
  </si>
  <si>
    <t>MELGAR CUCHO JORGE LUIS</t>
  </si>
  <si>
    <t>RENUCNIÓ  A LA PLAZA</t>
  </si>
  <si>
    <t>PRESENTÓ DESISTIMIENTO</t>
  </si>
  <si>
    <t>PIZARRO OSORIO BETSABE LILIA</t>
  </si>
  <si>
    <t xml:space="preserve">ULLOQUE SAMATELO CARLOS AUGUSTO </t>
  </si>
  <si>
    <t>ESTUDIOS GENERALES</t>
  </si>
  <si>
    <t>BAHAMONDES GARCIA SINOE GEOFREY</t>
  </si>
  <si>
    <t xml:space="preserve">VELASQUEZ CHUNGA JOSE LUIS </t>
  </si>
  <si>
    <t xml:space="preserve">APAZA CHINO GRIMALDO </t>
  </si>
  <si>
    <t>MARTINEZ ZULOAGA NORA TERESA</t>
  </si>
  <si>
    <t xml:space="preserve">SOTOMAYOR ALBITES GEORGE ANTONHY </t>
  </si>
  <si>
    <t>MARTINEZ QUISÑAY JULIO RODOLFO</t>
  </si>
  <si>
    <t>RENUNCIA</t>
  </si>
  <si>
    <t>CHAVEZ CARRAZCO CECILIA MARCELINA</t>
  </si>
  <si>
    <t>ACERO CARDENAS ANA MARIA</t>
  </si>
  <si>
    <t>GUTIERREZ JIMENEZ CINDY FIORELLA</t>
  </si>
  <si>
    <t>OSCCO INJANTE JOSE LUIS</t>
  </si>
  <si>
    <t>HUAMANI CANALES ANALI MARIELLA</t>
  </si>
  <si>
    <t>FRIAS LIAU HING MELVA</t>
  </si>
  <si>
    <t>PASACHE LAGOS SERGIO LUIS</t>
  </si>
  <si>
    <t>BEJARANO PEREZ JUDITH ROSSANA</t>
  </si>
  <si>
    <t>INGENIERÍA DICIL</t>
  </si>
  <si>
    <t xml:space="preserve">CONDORCHOA CAMACHO CARLOS JOHN </t>
  </si>
  <si>
    <t xml:space="preserve">JAYO HIGA JOSE JUAN </t>
  </si>
  <si>
    <t>VEGA ROSALES JORGE MARTIN</t>
  </si>
  <si>
    <t>GUARDIA PANIURA CANDY HAYDEE</t>
  </si>
  <si>
    <t>ORDINOLA BRENIS JUAN MANUEL</t>
  </si>
  <si>
    <t>SANCHEZ NAVARRETE CARLOS RICARDO</t>
  </si>
  <si>
    <t>BLANCO MANOSALVA FRANKLIN</t>
  </si>
  <si>
    <t>PRESENTARÁ CARTA DE DESISTIMIENTO</t>
  </si>
  <si>
    <t>PESANTES SALAVARRIA MARCO ALFONSO</t>
  </si>
  <si>
    <t>RODRIGUEZ RAMIREZ MARIA ISABEL</t>
  </si>
  <si>
    <t>FILIAL HUAURA</t>
  </si>
  <si>
    <t>MENDOZA CASTILLO JUAN JOSE</t>
  </si>
  <si>
    <t>SAMANAMUD VALENTIN MIGUEL ANGEL MOISES</t>
  </si>
  <si>
    <t>ROJAS GUZMAN TITO</t>
  </si>
  <si>
    <t>GUERRERO CERVERA JULIA DEL PILAR</t>
  </si>
  <si>
    <t>ESPINOZA MORE CARLA MILAGROS</t>
  </si>
  <si>
    <t xml:space="preserve">GAVINO SANCHEZ JOHN STEVENS </t>
  </si>
  <si>
    <t>EVANGELISTA HUAYNALAYA FRANCISCO DE JESUS</t>
  </si>
  <si>
    <t>TRUJILLO APONTE WAGNER ABRAHAM</t>
  </si>
  <si>
    <t>LINO FLORES LUIS ANTONIO</t>
  </si>
  <si>
    <t>VILLANUEVA CAMAC GUILLERMO ARTURO</t>
  </si>
  <si>
    <t>SACRAMENTO LAZARO ROSA ALBINA</t>
  </si>
  <si>
    <t xml:space="preserve">QUINTEROS NICHO LUIS FERNANDO </t>
  </si>
  <si>
    <t>APELLIDOS Y NOMBRE
DOCENTE INVITACIÓN</t>
  </si>
  <si>
    <t>FERREYROS YUCRA JAIR EMERSON</t>
  </si>
  <si>
    <t>CHUMPITAZ CAMARENA MARTIN FELIPE</t>
  </si>
  <si>
    <t>NO CONTINÚA EL PROCESO-NO APROBÓ CLASE MODELO</t>
  </si>
  <si>
    <t>QUIJANDRIA IZQUIERDO VICTOR FERNANDO</t>
  </si>
  <si>
    <t>HERNANDEZ PEVES JUAN GUSTAVO</t>
  </si>
  <si>
    <t>VALDIVIA SALAZAR CARLOS ALBERTO</t>
  </si>
  <si>
    <t>GARCIA AQUIJE PEDRO CARLOS</t>
  </si>
  <si>
    <t>SUAREZ ESCRIBA MARIELLA ROSARIO</t>
  </si>
  <si>
    <t>BENDEZU HERNANDEZ JAVIER ORLANDO</t>
  </si>
  <si>
    <t>CHINCHA</t>
  </si>
  <si>
    <t>CHANG HERNANDEZ GUILLERMO ANDRES</t>
  </si>
  <si>
    <t>WINCHO CHILQUILLO VICTOR MANUEL</t>
  </si>
  <si>
    <t>SALINAS PEREZ HECTOR CLEMENTE</t>
  </si>
  <si>
    <t>GARAYAR TTITO ANA MELIZA</t>
  </si>
  <si>
    <t>TEMOCHE ALMORA LUIS GERMAN</t>
  </si>
  <si>
    <t>HUAMAN ESPINO ZORAIDA FELIPA</t>
  </si>
  <si>
    <t>HUANCAHUIRE BRAVO CLAUDIO ISAIAS</t>
  </si>
  <si>
    <t>ESPINOZA LEON GUSTAVO FELIPE</t>
  </si>
  <si>
    <t>SACHUN BECERRA PERCY ALEXANDER</t>
  </si>
  <si>
    <t xml:space="preserve">CASTILLON SIGUAS LUIS ALFREDO </t>
  </si>
  <si>
    <t>MESIAS MEJIA EDGAR YVAN</t>
  </si>
  <si>
    <t>DURÁN RIOS SANDRO ANIBAL</t>
  </si>
  <si>
    <t>MIRANDA BAZALAR ROBERTO WILLIAM</t>
  </si>
  <si>
    <t>REA MORENO FLOR MAGALY</t>
  </si>
  <si>
    <t>BERRIOS VEGA CARMEN LUZ</t>
  </si>
  <si>
    <t>CONDE REYES JORGE LUIS</t>
  </si>
  <si>
    <t>CHUNG RODRIGUEZ JOSE MARTIN</t>
  </si>
  <si>
    <t>FABIAN SOBERANIS MIGUEL ANGEL</t>
  </si>
  <si>
    <t>CABANILLAS SULCA JAVIER CLEMENTE</t>
  </si>
  <si>
    <t>RETUERTO FIGUEROA ALEXANDER</t>
  </si>
  <si>
    <t>PLANIFICACIÓN ACADÉMICA PREGRADO 2026-1</t>
  </si>
  <si>
    <t>DATOS DE RCU PLAN DE ESTUDIOS</t>
  </si>
  <si>
    <t>Cod Facultad:</t>
  </si>
  <si>
    <t>CÓDIGO</t>
  </si>
  <si>
    <t>NOMBRE DE CURSO</t>
  </si>
  <si>
    <t>TIPO DE ESTUDIOS</t>
  </si>
  <si>
    <t>TIPO DE CURSO</t>
  </si>
  <si>
    <t>MODALIDAD DE CURSO</t>
  </si>
  <si>
    <t>HORAS TEORÍA</t>
  </si>
  <si>
    <t>HORAS PRÁCTICA</t>
  </si>
  <si>
    <t>TOTAL DE HORAS</t>
  </si>
  <si>
    <t>TOTAL DE CREDITOS</t>
  </si>
  <si>
    <t>NÚMERO VACANTES PROYECTADAS 2025-2</t>
  </si>
  <si>
    <t>APELLIDOS Y NOMBRES</t>
  </si>
  <si>
    <t>MODALIDAD 
(Presenc./VIRTUAL/HIBRIDO)</t>
  </si>
  <si>
    <t>TURNO
(DIURNO/
MAÑANA/ TARDE/NOCHE)</t>
  </si>
  <si>
    <t>JEFE DE PRACTICA
(SI / NO)</t>
  </si>
  <si>
    <t>PABELLON</t>
  </si>
  <si>
    <t>AULA</t>
  </si>
  <si>
    <t>AFORO AULA</t>
  </si>
  <si>
    <t>LABORATORIO</t>
  </si>
  <si>
    <t>AFORO LAB</t>
  </si>
  <si>
    <t>TURNO</t>
  </si>
  <si>
    <t>DIA</t>
  </si>
  <si>
    <t>HORA INICIO</t>
  </si>
  <si>
    <t>MINUTO INICIO</t>
  </si>
  <si>
    <t>HORA FIN</t>
  </si>
  <si>
    <t>MINUTO FIN</t>
  </si>
  <si>
    <t>HORAS
ACADEM.</t>
  </si>
  <si>
    <t>CRUCE DOCENTE</t>
  </si>
  <si>
    <t>DENOMINACIÓN</t>
  </si>
  <si>
    <t>CRUCE DE SECCIÓN</t>
  </si>
  <si>
    <t>2026-1</t>
  </si>
  <si>
    <t>RCU Nº 038-2026-UAI-CU/P</t>
  </si>
  <si>
    <t>P01A3125</t>
  </si>
  <si>
    <t>Dirección y Planificación Estratégica</t>
  </si>
  <si>
    <t>De Especialidad</t>
  </si>
  <si>
    <t>Obligatorio</t>
  </si>
  <si>
    <t>HIBRIDO VIRTUAL</t>
  </si>
  <si>
    <t>NOCHE</t>
  </si>
  <si>
    <t>NO</t>
  </si>
  <si>
    <t>P01A3126</t>
  </si>
  <si>
    <t>Reglamentación y Tributación Empresarial</t>
  </si>
  <si>
    <t>ZOOM</t>
  </si>
  <si>
    <t>P01A3127</t>
  </si>
  <si>
    <t>Capital Humano</t>
  </si>
  <si>
    <t>P01A3128</t>
  </si>
  <si>
    <t>Investigación de Mercados</t>
  </si>
  <si>
    <t>P01A3129</t>
  </si>
  <si>
    <t>Finanzas I</t>
  </si>
  <si>
    <t>P01A2130</t>
  </si>
  <si>
    <t>Actividades de Proyección Social III</t>
  </si>
  <si>
    <t>Específico</t>
  </si>
  <si>
    <t>20A32</t>
  </si>
  <si>
    <t>Sistema Nacional e Inversión Pública</t>
  </si>
  <si>
    <t>20A33</t>
  </si>
  <si>
    <t>Taller de Investigación II</t>
  </si>
  <si>
    <t>20A34</t>
  </si>
  <si>
    <t>Comportamiento Organizacional</t>
  </si>
  <si>
    <t>20A35</t>
  </si>
  <si>
    <t>Comercialización III</t>
  </si>
  <si>
    <t>20A36</t>
  </si>
  <si>
    <t>Inglés II</t>
  </si>
  <si>
    <t>20A37</t>
  </si>
  <si>
    <t>Análisis Financiero para la toma de decisiones</t>
  </si>
  <si>
    <t>20A38</t>
  </si>
  <si>
    <t>Licitaciones y Contrataciones del Estado</t>
  </si>
  <si>
    <t>P01A2149</t>
  </si>
  <si>
    <t>Seminario de Tesis</t>
  </si>
  <si>
    <t>20A40</t>
  </si>
  <si>
    <t>Indicadores de Control de Gestión del Capital Humano</t>
  </si>
  <si>
    <t>20A41</t>
  </si>
  <si>
    <t>Diseño del Plan de Marketing</t>
  </si>
  <si>
    <t>20AA1</t>
  </si>
  <si>
    <t>Electivo 1 - BUSINESS INTELLIGENCE</t>
  </si>
  <si>
    <t>Electivo</t>
  </si>
  <si>
    <t>P531102</t>
  </si>
  <si>
    <t>Redaccion y Comunicacion</t>
  </si>
  <si>
    <t>General</t>
  </si>
  <si>
    <t>P531104</t>
  </si>
  <si>
    <t>Filosofia y Etica</t>
  </si>
  <si>
    <t>P531106</t>
  </si>
  <si>
    <t>Cultura Ambiental</t>
  </si>
  <si>
    <t>P533105</t>
  </si>
  <si>
    <t>Contabilidad General</t>
  </si>
  <si>
    <t>P531101</t>
  </si>
  <si>
    <t>Matematica</t>
  </si>
  <si>
    <t>P531103</t>
  </si>
  <si>
    <t>Metodos de Estudio Universitario</t>
  </si>
  <si>
    <t>P531107</t>
  </si>
  <si>
    <t>Matemática II</t>
  </si>
  <si>
    <t>P531108</t>
  </si>
  <si>
    <t>Metodología de la Investigación</t>
  </si>
  <si>
    <t>TARDE</t>
  </si>
  <si>
    <t>P531109</t>
  </si>
  <si>
    <t>Realidad nacional y Globalizacion</t>
  </si>
  <si>
    <t>P531110</t>
  </si>
  <si>
    <t>Cultura Inclusiva</t>
  </si>
  <si>
    <t>P531111</t>
  </si>
  <si>
    <t>Contabilidad Financiera</t>
  </si>
  <si>
    <t>P531112</t>
  </si>
  <si>
    <t>Economía</t>
  </si>
  <si>
    <t>P532113</t>
  </si>
  <si>
    <t>Estadística</t>
  </si>
  <si>
    <t>P532114</t>
  </si>
  <si>
    <t>Derecho Empresarial</t>
  </si>
  <si>
    <t>P531115</t>
  </si>
  <si>
    <t>Actividades de Proyección Social</t>
  </si>
  <si>
    <t>P531116</t>
  </si>
  <si>
    <t>Administración General</t>
  </si>
  <si>
    <t>P533117</t>
  </si>
  <si>
    <t>Contabilidad de Sociedades</t>
  </si>
  <si>
    <t>RCU Nº  049-2026-UAI-CU/P</t>
  </si>
  <si>
    <t>P07A2138</t>
  </si>
  <si>
    <t>Desarrollo de Habilidades Gerenciales</t>
  </si>
  <si>
    <t>Obligatoria</t>
  </si>
  <si>
    <t>P07A2139</t>
  </si>
  <si>
    <t>Taller Investigación II</t>
  </si>
  <si>
    <t>P07A3140</t>
  </si>
  <si>
    <t>Auditoría Tributaria</t>
  </si>
  <si>
    <t>P07A2141</t>
  </si>
  <si>
    <t>P07A3242</t>
  </si>
  <si>
    <t>Procedimientos Tributarios</t>
  </si>
  <si>
    <t>B CEPEA</t>
  </si>
  <si>
    <t>P07A2150</t>
  </si>
  <si>
    <t>TRABAJO DE INVESTIGACION</t>
  </si>
  <si>
    <t>ESPECIFICO</t>
  </si>
  <si>
    <t>CONTABILIDAD DE INSTITUCIONES FINANCIERAS</t>
  </si>
  <si>
    <t xml:space="preserve">CONTABILIDAD DE COSTOS II </t>
  </si>
  <si>
    <t>DIRECCION Y GERENCIA CONTABLE Y FINANCIERA</t>
  </si>
  <si>
    <t>PERITAJE CONTABLE</t>
  </si>
  <si>
    <t>P08A1101</t>
  </si>
  <si>
    <t>Matemática I</t>
  </si>
  <si>
    <t>DIURNO</t>
  </si>
  <si>
    <t>AULA 205 G</t>
  </si>
  <si>
    <t>P08A1102</t>
  </si>
  <si>
    <t>Redacción y Comunicación</t>
  </si>
  <si>
    <t>AULA 301 G</t>
  </si>
  <si>
    <t>P08A1103</t>
  </si>
  <si>
    <t>Métodos de estudio universitario</t>
  </si>
  <si>
    <t>P08A1104</t>
  </si>
  <si>
    <t>Filosofía y Ética</t>
  </si>
  <si>
    <t>P08A2105</t>
  </si>
  <si>
    <t>Introducción al Derecho</t>
  </si>
  <si>
    <t>P08A1106</t>
  </si>
  <si>
    <t>Cultura ambiental</t>
  </si>
  <si>
    <t>P08A1107</t>
  </si>
  <si>
    <t>AULA 301 F</t>
  </si>
  <si>
    <t>P08A1108</t>
  </si>
  <si>
    <t>Especifico</t>
  </si>
  <si>
    <t>P08A1109</t>
  </si>
  <si>
    <t>Realidad nacional y Globalización</t>
  </si>
  <si>
    <t>P08A1110</t>
  </si>
  <si>
    <t>Administración y Emprendimiento</t>
  </si>
  <si>
    <t>P08A1111</t>
  </si>
  <si>
    <t>Expresión oral y liderazgo</t>
  </si>
  <si>
    <t>P08A1112</t>
  </si>
  <si>
    <t>Cultura inclusiva</t>
  </si>
  <si>
    <t>P08A2113</t>
  </si>
  <si>
    <t>Derecho Civil - Titulo Preliminar Persona Natural</t>
  </si>
  <si>
    <t>AULA 203 F</t>
  </si>
  <si>
    <t>P08A2114</t>
  </si>
  <si>
    <t>Derecho Constitucional</t>
  </si>
  <si>
    <t>TALLER DE SALA DE AUDIENCIAS</t>
  </si>
  <si>
    <t>P08A2115</t>
  </si>
  <si>
    <t>Ciencia Política</t>
  </si>
  <si>
    <t>P08A2116</t>
  </si>
  <si>
    <t>Filosofía del Derecho</t>
  </si>
  <si>
    <t>P08A2117</t>
  </si>
  <si>
    <t>Teoría General del Proceso</t>
  </si>
  <si>
    <t>P08A3118</t>
  </si>
  <si>
    <t>Criminología</t>
  </si>
  <si>
    <t>LABORATORIO DE CÁMARA GESELL</t>
  </si>
  <si>
    <t>P08A2119</t>
  </si>
  <si>
    <t>Actividades de Proyección Social I</t>
  </si>
  <si>
    <t>P08A2120</t>
  </si>
  <si>
    <t>Derecho Civil - Título Preliminar Persona Jurídica</t>
  </si>
  <si>
    <t>AULA 301 D</t>
  </si>
  <si>
    <t>P08A2121</t>
  </si>
  <si>
    <t>Medios Alternativos de Resolución de Conflictos</t>
  </si>
  <si>
    <t>P08A2122</t>
  </si>
  <si>
    <t>Derecho de Familia Niño y Adolescente</t>
  </si>
  <si>
    <t>P08A2123</t>
  </si>
  <si>
    <t>Razonamiento del Derecho</t>
  </si>
  <si>
    <t>P08A3124</t>
  </si>
  <si>
    <t>Derecho Penal – Parte General</t>
  </si>
  <si>
    <t>AULA 205 F</t>
  </si>
  <si>
    <t>P08A2125</t>
  </si>
  <si>
    <t>Derecho Administrativo</t>
  </si>
  <si>
    <t>P08A2126</t>
  </si>
  <si>
    <t>Actividades de Proyección Social II</t>
  </si>
  <si>
    <t>P08A2127</t>
  </si>
  <si>
    <t>Acto Jurídico</t>
  </si>
  <si>
    <t>MAÑANA</t>
  </si>
  <si>
    <t>P08A3128</t>
  </si>
  <si>
    <t>Derecho Procesal Civil</t>
  </si>
  <si>
    <t>P08A2129</t>
  </si>
  <si>
    <t>Derecho Procesal Constitucional</t>
  </si>
  <si>
    <t>P08A3130</t>
  </si>
  <si>
    <t>Derecho de Sucesiones</t>
  </si>
  <si>
    <t>P08A3131</t>
  </si>
  <si>
    <t>Derechos Reales</t>
  </si>
  <si>
    <t>P08A3132</t>
  </si>
  <si>
    <t>Derecho Penal – Parte Especial</t>
  </si>
  <si>
    <t>P08A2133</t>
  </si>
  <si>
    <t>AULA 302 G</t>
  </si>
  <si>
    <t>AULA 303 G</t>
  </si>
  <si>
    <t>P083136</t>
  </si>
  <si>
    <t>Contratos</t>
  </si>
  <si>
    <t>LABORATORIO DE CÓMPUTO 1</t>
  </si>
  <si>
    <t>P083137</t>
  </si>
  <si>
    <t>Derecho Ambiental y Responsabilidad Social</t>
  </si>
  <si>
    <t>P083138</t>
  </si>
  <si>
    <t>Derecho Penal Económico</t>
  </si>
  <si>
    <t>P083139</t>
  </si>
  <si>
    <t>Derecho Procesal Laboral</t>
  </si>
  <si>
    <t>P083140</t>
  </si>
  <si>
    <t>Derecho Procesal Administrativo</t>
  </si>
  <si>
    <t>P082141</t>
  </si>
  <si>
    <t>Derecho Procesal Civil II</t>
  </si>
  <si>
    <t>P083142</t>
  </si>
  <si>
    <t>Derecho de los Tratados</t>
  </si>
  <si>
    <t>P083143</t>
  </si>
  <si>
    <t>Arbitraje</t>
  </si>
  <si>
    <t>P083144</t>
  </si>
  <si>
    <t>Derecho Tributario</t>
  </si>
  <si>
    <t>P083145</t>
  </si>
  <si>
    <t>Derecho Registral y Notarial</t>
  </si>
  <si>
    <t>P082146</t>
  </si>
  <si>
    <t>Derecho Procesal Penal I</t>
  </si>
  <si>
    <t>P082147</t>
  </si>
  <si>
    <t>Inglés I</t>
  </si>
  <si>
    <t>P083148</t>
  </si>
  <si>
    <t>Derecho Tributario Especial</t>
  </si>
  <si>
    <t> </t>
  </si>
  <si>
    <t>P083149</t>
  </si>
  <si>
    <t>Derecho Procesal Penal II</t>
  </si>
  <si>
    <t>P082150</t>
  </si>
  <si>
    <t>Taller de Investigación I</t>
  </si>
  <si>
    <t>P083151</t>
  </si>
  <si>
    <t>Derecho Comercial</t>
  </si>
  <si>
    <t>P083152</t>
  </si>
  <si>
    <t>Gestión Pública</t>
  </si>
  <si>
    <t>P082153</t>
  </si>
  <si>
    <t>P083154</t>
  </si>
  <si>
    <t>Derecho Internacional Público</t>
  </si>
  <si>
    <t>P083155</t>
  </si>
  <si>
    <t>Derecho Procesal Tributario</t>
  </si>
  <si>
    <t>AULA 402 D</t>
  </si>
  <si>
    <t>P083156</t>
  </si>
  <si>
    <t>Tributos del Derecho Municipal y Regional</t>
  </si>
  <si>
    <t>P082157</t>
  </si>
  <si>
    <t>P083158</t>
  </si>
  <si>
    <t>Teoría del Delito</t>
  </si>
  <si>
    <t>P083260</t>
  </si>
  <si>
    <t>Electivo 1 - Derecho Judicial</t>
  </si>
  <si>
    <t>P082162</t>
  </si>
  <si>
    <t>Proyecto  de Tesis</t>
  </si>
  <si>
    <t>P083163</t>
  </si>
  <si>
    <t>Derecho Societario</t>
  </si>
  <si>
    <t>P083164</t>
  </si>
  <si>
    <t>Auditoría y Fiscalización Tributaria</t>
  </si>
  <si>
    <t>P083165</t>
  </si>
  <si>
    <t>Derecho Internacional Privado</t>
  </si>
  <si>
    <t>P083166</t>
  </si>
  <si>
    <t>Derecho de la Propiedad Intelectual y Derecho del Consumidor</t>
  </si>
  <si>
    <t>P083267</t>
  </si>
  <si>
    <t>Electivo 2-Regulación de Servicios Públicos</t>
  </si>
  <si>
    <t>P08A2165</t>
  </si>
  <si>
    <t>Trabajo de Investigación</t>
  </si>
  <si>
    <t>P083171</t>
  </si>
  <si>
    <t>Derecho Penal Militar Policial</t>
  </si>
  <si>
    <t>P083172</t>
  </si>
  <si>
    <t>Seminario de Gestión Pública</t>
  </si>
  <si>
    <t>P083173</t>
  </si>
  <si>
    <t>Seminario de Derecho Penal</t>
  </si>
  <si>
    <t>P083174</t>
  </si>
  <si>
    <t>Seminario de Derecho Civil</t>
  </si>
  <si>
    <t>P083275</t>
  </si>
  <si>
    <t>Electivo 3 - Gestión de la Calidad</t>
  </si>
  <si>
    <t>RCU Nº 054-2026-UAI-CU/P</t>
  </si>
  <si>
    <t>P32A1101</t>
  </si>
  <si>
    <t>Redacción y comunicación</t>
  </si>
  <si>
    <t xml:space="preserve">PRESENCIAL </t>
  </si>
  <si>
    <t>P32A1102</t>
  </si>
  <si>
    <t>P32A1103</t>
  </si>
  <si>
    <t>Filosofía y ética</t>
  </si>
  <si>
    <t>P32A1104</t>
  </si>
  <si>
    <t>Matemáticas para Ingenieros</t>
  </si>
  <si>
    <t>P32A2105</t>
  </si>
  <si>
    <t>Introducción a las ingenierías</t>
  </si>
  <si>
    <t>P32A2106</t>
  </si>
  <si>
    <t>Dibujo de ingeniería I</t>
  </si>
  <si>
    <t>A1</t>
  </si>
  <si>
    <t>A2</t>
  </si>
  <si>
    <t>P32A1107</t>
  </si>
  <si>
    <t>P32A1108</t>
  </si>
  <si>
    <t>Realidad Nacional y Globalización</t>
  </si>
  <si>
    <t xml:space="preserve">Virtual </t>
  </si>
  <si>
    <t>P32A1109</t>
  </si>
  <si>
    <t>P32A2110</t>
  </si>
  <si>
    <t>Cálculo I</t>
  </si>
  <si>
    <t>P32A2111</t>
  </si>
  <si>
    <t>Física</t>
  </si>
  <si>
    <t>LABORATORIO DE FÍSICA</t>
  </si>
  <si>
    <t>P32A2112</t>
  </si>
  <si>
    <t>Dibujo de ingeniería II</t>
  </si>
  <si>
    <t>P32A1113</t>
  </si>
  <si>
    <t>P32A1114</t>
  </si>
  <si>
    <t>P32A2115</t>
  </si>
  <si>
    <t xml:space="preserve">Estática </t>
  </si>
  <si>
    <t>P32A2116</t>
  </si>
  <si>
    <t>Cálculo II</t>
  </si>
  <si>
    <t>P32A2117</t>
  </si>
  <si>
    <t>Química</t>
  </si>
  <si>
    <t>LABORATORIO DE QUÍMICA Y BIOQUÍMICA 1</t>
  </si>
  <si>
    <t>P32A3118</t>
  </si>
  <si>
    <t>Topografía</t>
  </si>
  <si>
    <t>Especialidad</t>
  </si>
  <si>
    <t>P32A2119</t>
  </si>
  <si>
    <t>Actividades de Proyección social I</t>
  </si>
  <si>
    <t>P32A2120</t>
  </si>
  <si>
    <t>Dinámica</t>
  </si>
  <si>
    <t>P32A2121</t>
  </si>
  <si>
    <t>Cálculo III</t>
  </si>
  <si>
    <t>P32A3122</t>
  </si>
  <si>
    <t>Geología</t>
  </si>
  <si>
    <t>P32A1123</t>
  </si>
  <si>
    <t>Informática para la toma de decisiones</t>
  </si>
  <si>
    <t>LABORATORIO DE CÓMPUTO 2</t>
  </si>
  <si>
    <t>P32A3124</t>
  </si>
  <si>
    <t>Materiales de Construcción</t>
  </si>
  <si>
    <t>LABORATORIOS DE RESISTENCIA Y ENSAYO DE MATERIALES</t>
  </si>
  <si>
    <t>P32A2125</t>
  </si>
  <si>
    <t>Estadística y probabilidades</t>
  </si>
  <si>
    <t>P32A2126</t>
  </si>
  <si>
    <t>P32A3127</t>
  </si>
  <si>
    <t>Mecánica de suelos I</t>
  </si>
  <si>
    <t>P32A3128</t>
  </si>
  <si>
    <t xml:space="preserve">Mecánica de fluidos </t>
  </si>
  <si>
    <t>P32A3129</t>
  </si>
  <si>
    <t>Tecnología de los materiales</t>
  </si>
  <si>
    <t>P32A3130</t>
  </si>
  <si>
    <t>Tecnología del concreto</t>
  </si>
  <si>
    <t>P32A3131</t>
  </si>
  <si>
    <t>Diseño arquitectónico</t>
  </si>
  <si>
    <t>P32A2132</t>
  </si>
  <si>
    <t>RCU N° 053-2026-UAI-CU/P</t>
  </si>
  <si>
    <t>P06A1101</t>
  </si>
  <si>
    <t>Matemáticas</t>
  </si>
  <si>
    <t>P06A1102</t>
  </si>
  <si>
    <t>P06A1103</t>
  </si>
  <si>
    <t>P06A2104</t>
  </si>
  <si>
    <t>Introducción a las Ingenierías</t>
  </si>
  <si>
    <t>P06A1105</t>
  </si>
  <si>
    <t>P06A1106</t>
  </si>
  <si>
    <t>P06A2113</t>
  </si>
  <si>
    <t xml:space="preserve">TARDE </t>
  </si>
  <si>
    <t>P06A2114</t>
  </si>
  <si>
    <t>Física I</t>
  </si>
  <si>
    <t>P06A2115</t>
  </si>
  <si>
    <t>Teoría General de Sistemas</t>
  </si>
  <si>
    <t>P06A3116</t>
  </si>
  <si>
    <t>Estadística y Probabilidades</t>
  </si>
  <si>
    <t>P06A2117</t>
  </si>
  <si>
    <t>P06A2118</t>
  </si>
  <si>
    <t>P06A3125</t>
  </si>
  <si>
    <t>Base de datos y programación visual</t>
  </si>
  <si>
    <t>P06A3126</t>
  </si>
  <si>
    <t>Logística Empresarial I</t>
  </si>
  <si>
    <t xml:space="preserve">DIURNO </t>
  </si>
  <si>
    <t>P06A3127</t>
  </si>
  <si>
    <t>Química Orgánica e industrial</t>
  </si>
  <si>
    <t>P06A2128</t>
  </si>
  <si>
    <t>Microeconomía</t>
  </si>
  <si>
    <t>P06A3129</t>
  </si>
  <si>
    <t>Ingeniería eléctrica y electrónica</t>
  </si>
  <si>
    <t>P06A2130</t>
  </si>
  <si>
    <t>P06A3136</t>
  </si>
  <si>
    <t>Ingeniería de Métodos II</t>
  </si>
  <si>
    <t>P06A3137</t>
  </si>
  <si>
    <t>Automatización Industrial II</t>
  </si>
  <si>
    <t>P06A2138</t>
  </si>
  <si>
    <t>Taller Investigación I</t>
  </si>
  <si>
    <t>P06A3139</t>
  </si>
  <si>
    <t>Resistencia de Materiales</t>
  </si>
  <si>
    <t>P06A3140</t>
  </si>
  <si>
    <t>Costos y Presupuesto</t>
  </si>
  <si>
    <t>P06A2141</t>
  </si>
  <si>
    <t>RCU N° 039-2026-UAI-CU/P</t>
  </si>
  <si>
    <t>P38A1101</t>
  </si>
  <si>
    <t xml:space="preserve">Matemática </t>
  </si>
  <si>
    <t>AULA 101 B</t>
  </si>
  <si>
    <t>P38A1102</t>
  </si>
  <si>
    <t>P38A1103</t>
  </si>
  <si>
    <t>Métodos de Estudio Universitario</t>
  </si>
  <si>
    <t>P38A1104</t>
  </si>
  <si>
    <t>P38A1105</t>
  </si>
  <si>
    <t>P38A2106</t>
  </si>
  <si>
    <t>Introduccion a la Administración</t>
  </si>
  <si>
    <t>AULA 201 B</t>
  </si>
  <si>
    <t>AULA 303 C</t>
  </si>
  <si>
    <t>P38A3107</t>
  </si>
  <si>
    <t>Matemática Financiera</t>
  </si>
  <si>
    <t>AULA 203 C</t>
  </si>
  <si>
    <t>P38A1108</t>
  </si>
  <si>
    <t>Redacción académica</t>
  </si>
  <si>
    <t>P38A1109</t>
  </si>
  <si>
    <t>P38A1110</t>
  </si>
  <si>
    <t>Realidad Nacional y Globalizacion</t>
  </si>
  <si>
    <t>P38A1111</t>
  </si>
  <si>
    <t>P38A2112</t>
  </si>
  <si>
    <t>P38A2113</t>
  </si>
  <si>
    <t>P38A2114</t>
  </si>
  <si>
    <t>Fundamentos de Gestión del Talento</t>
  </si>
  <si>
    <t>AULA 304 C</t>
  </si>
  <si>
    <t>P38A1115</t>
  </si>
  <si>
    <t>TICs para la gestión</t>
  </si>
  <si>
    <t/>
  </si>
  <si>
    <t>P38A3116</t>
  </si>
  <si>
    <t>Fundamentos de Marketing</t>
  </si>
  <si>
    <t>P38A2117</t>
  </si>
  <si>
    <t>P38A2118</t>
  </si>
  <si>
    <t>RCU N° 050-2026-UAI-CU/P</t>
  </si>
  <si>
    <t>AULA 202 B</t>
  </si>
  <si>
    <t>AULA 205 C</t>
  </si>
  <si>
    <t>B1</t>
  </si>
  <si>
    <t>B2</t>
  </si>
  <si>
    <t>AULA 202 C</t>
  </si>
  <si>
    <t>C1</t>
  </si>
  <si>
    <t>C2</t>
  </si>
  <si>
    <t>D1</t>
  </si>
  <si>
    <t>D2</t>
  </si>
  <si>
    <t>AULA 204 C</t>
  </si>
  <si>
    <t>AULA 302 C</t>
  </si>
  <si>
    <t>AULA 302 B</t>
  </si>
  <si>
    <t>AULA 305 C</t>
  </si>
  <si>
    <t>DOCENTE INVESTIGADOR</t>
  </si>
  <si>
    <t>AULA 304 B</t>
  </si>
  <si>
    <t>AULA 404 B</t>
  </si>
  <si>
    <t>AULA 305 B</t>
  </si>
  <si>
    <t>AULA 403 B</t>
  </si>
  <si>
    <t>AULA 402 C</t>
  </si>
  <si>
    <t>P40A1101</t>
  </si>
  <si>
    <t>P40A1102</t>
  </si>
  <si>
    <t>P40A1103</t>
  </si>
  <si>
    <t>P40A1104</t>
  </si>
  <si>
    <t>P40A1105</t>
  </si>
  <si>
    <t>P40A2106</t>
  </si>
  <si>
    <t>AULA 304 A</t>
  </si>
  <si>
    <t>P40A1107</t>
  </si>
  <si>
    <t>P40A1108</t>
  </si>
  <si>
    <t>P40A1109</t>
  </si>
  <si>
    <t>P40A1110</t>
  </si>
  <si>
    <t>P40A1111</t>
  </si>
  <si>
    <t>P40A1112</t>
  </si>
  <si>
    <t>AULA 303 B</t>
  </si>
  <si>
    <t>RCU Nº 039-2026-UAI-CU/P</t>
  </si>
  <si>
    <t>AULA 303 A</t>
  </si>
  <si>
    <t>P40A2113</t>
  </si>
  <si>
    <t>P40A2114</t>
  </si>
  <si>
    <t>P40A2115</t>
  </si>
  <si>
    <t>P40A2116</t>
  </si>
  <si>
    <t xml:space="preserve">Fundamentos de Marketing </t>
  </si>
  <si>
    <t>P40A2117</t>
  </si>
  <si>
    <t>P40A2118</t>
  </si>
  <si>
    <t>P38A3119</t>
  </si>
  <si>
    <t>AULA 403 A</t>
  </si>
  <si>
    <t>LABORATORIO DE CÓMPUTO 3</t>
  </si>
  <si>
    <t>P38A3120</t>
  </si>
  <si>
    <t>Derecho Empresarial y Laboral</t>
  </si>
  <si>
    <t>P38A2121</t>
  </si>
  <si>
    <t>Responsabilidad Social de la Empresa</t>
  </si>
  <si>
    <t>AULA 402 A</t>
  </si>
  <si>
    <t>P38A3122</t>
  </si>
  <si>
    <t>TALLER DE DESIGN THINKING 1</t>
  </si>
  <si>
    <t>P38A2123</t>
  </si>
  <si>
    <t>Métodos Cuantitativos</t>
  </si>
  <si>
    <t>P38A2124</t>
  </si>
  <si>
    <t>AULA 306 A</t>
  </si>
  <si>
    <t>AULA 405 B</t>
  </si>
  <si>
    <t>HIBRIDO PRESENCIAL</t>
  </si>
  <si>
    <t>AULA 501 D</t>
  </si>
  <si>
    <t>P01A3131</t>
  </si>
  <si>
    <t>Administración de Operaciones</t>
  </si>
  <si>
    <t>AULA 305 A</t>
  </si>
  <si>
    <t>P01A3132</t>
  </si>
  <si>
    <t>Diseño Organizacional y Procesos</t>
  </si>
  <si>
    <t>P01A3133</t>
  </si>
  <si>
    <t>Logística empresarial</t>
  </si>
  <si>
    <t>P01A3134</t>
  </si>
  <si>
    <t>Desarrollo de Competencias Personales</t>
  </si>
  <si>
    <t>P01A3135</t>
  </si>
  <si>
    <t>Comercialización II</t>
  </si>
  <si>
    <t>P01A3136</t>
  </si>
  <si>
    <t>Finanzas II</t>
  </si>
  <si>
    <t>C - CEPEA</t>
  </si>
  <si>
    <t>P01A2138</t>
  </si>
  <si>
    <t>P01A3139</t>
  </si>
  <si>
    <t>Selección, Evaluación y Compensación de Personal</t>
  </si>
  <si>
    <t>P01A3140</t>
  </si>
  <si>
    <t>Desing Thinking</t>
  </si>
  <si>
    <t>P01A2140</t>
  </si>
  <si>
    <t>P01A3141</t>
  </si>
  <si>
    <t>Comercio Exterior</t>
  </si>
  <si>
    <t>P01A3137</t>
  </si>
  <si>
    <t>Administración y Gestión  Pública</t>
  </si>
  <si>
    <t>Electivo 1 - Business Intelligence</t>
  </si>
  <si>
    <t>P01A3256</t>
  </si>
  <si>
    <t xml:space="preserve">P01A2152 </t>
  </si>
  <si>
    <t>20A43</t>
  </si>
  <si>
    <t>Dirección Comercial y de Marketing</t>
  </si>
  <si>
    <t>20AA5</t>
  </si>
  <si>
    <t>Electivo  2 - Coaching y Resolucion de Problemas</t>
  </si>
  <si>
    <t>20AA6</t>
  </si>
  <si>
    <t>Electivo  3  - Empleabilidad y Desarrollo Profesional</t>
  </si>
  <si>
    <t>P01A2153</t>
  </si>
  <si>
    <t>P01A3154</t>
  </si>
  <si>
    <t>Dirección Financiera</t>
  </si>
  <si>
    <t>P01A3155</t>
  </si>
  <si>
    <t>P01A3261</t>
  </si>
  <si>
    <t>Electivo 1 - Empleabilidad y Desarrollo Profesional</t>
  </si>
  <si>
    <t xml:space="preserve">RCU Nº Nº 040-2026-UAI-CU/P </t>
  </si>
  <si>
    <t>P34A1104</t>
  </si>
  <si>
    <t>Matemáticas aplicadas</t>
  </si>
  <si>
    <t>AULA 403 D</t>
  </si>
  <si>
    <t>P34A2105</t>
  </si>
  <si>
    <t>Geometría descriptiva</t>
  </si>
  <si>
    <t>P34A3106</t>
  </si>
  <si>
    <t>Introducción a la arquitectura</t>
  </si>
  <si>
    <t>P34A1103</t>
  </si>
  <si>
    <t>VIrtual</t>
  </si>
  <si>
    <t>P34A1101</t>
  </si>
  <si>
    <t>AULA 401 A</t>
  </si>
  <si>
    <t>T</t>
  </si>
  <si>
    <t>P34A1102</t>
  </si>
  <si>
    <t>AULA 401 B</t>
  </si>
  <si>
    <t>P34A1107</t>
  </si>
  <si>
    <t>P34A1108</t>
  </si>
  <si>
    <t>P34A1109</t>
  </si>
  <si>
    <t>P34A2110</t>
  </si>
  <si>
    <t>Cálculo</t>
  </si>
  <si>
    <t>P34A2111</t>
  </si>
  <si>
    <t>P34A3112</t>
  </si>
  <si>
    <t>Dibujo Arquitectónico I</t>
  </si>
  <si>
    <t>TALLER DE SALA DE DIBUJO</t>
  </si>
  <si>
    <t>P34A1113</t>
  </si>
  <si>
    <t>P34A1114</t>
  </si>
  <si>
    <t>P34A1115</t>
  </si>
  <si>
    <t>AULA 405 A</t>
  </si>
  <si>
    <t>LABORATORIO DE CÓMPUTO 5</t>
  </si>
  <si>
    <t>P34A2116</t>
  </si>
  <si>
    <t>Física II</t>
  </si>
  <si>
    <t>P34A3117</t>
  </si>
  <si>
    <t>Historia de la Arquitectura I</t>
  </si>
  <si>
    <t>P34A3118</t>
  </si>
  <si>
    <t>Dibujo Arquitectónico II</t>
  </si>
  <si>
    <t>AULA 402 B</t>
  </si>
  <si>
    <t>AULA 105 C</t>
  </si>
  <si>
    <t>AULA 104 C</t>
  </si>
  <si>
    <t>P51A1101</t>
  </si>
  <si>
    <t>P51A1102</t>
  </si>
  <si>
    <t>P51A1103</t>
  </si>
  <si>
    <t>P51A1104</t>
  </si>
  <si>
    <t>P51A1105</t>
  </si>
  <si>
    <t>P51A1106</t>
  </si>
  <si>
    <t>AULA 304 D</t>
  </si>
  <si>
    <t>P51A1107</t>
  </si>
  <si>
    <t xml:space="preserve">VIRTUAL </t>
  </si>
  <si>
    <t>P51A1108</t>
  </si>
  <si>
    <t>P51A1109</t>
  </si>
  <si>
    <t>P51A1110</t>
  </si>
  <si>
    <t>P51A1111</t>
  </si>
  <si>
    <t>P51A1112</t>
  </si>
  <si>
    <t>P51A2113</t>
  </si>
  <si>
    <t xml:space="preserve">Derecho Civil - Titulo Preliminar Persona Natural </t>
  </si>
  <si>
    <t xml:space="preserve">P51A2114 </t>
  </si>
  <si>
    <t>P51A2115</t>
  </si>
  <si>
    <t>P51A2116</t>
  </si>
  <si>
    <t>P51A2117</t>
  </si>
  <si>
    <t>P51A2118</t>
  </si>
  <si>
    <t>P51A2119</t>
  </si>
  <si>
    <t>AULA 404 A</t>
  </si>
  <si>
    <t>LABORATORIO DE CÓMPUTO 4</t>
  </si>
  <si>
    <t>AULA 502 D</t>
  </si>
  <si>
    <t>AULA 603 D</t>
  </si>
  <si>
    <t>LABORATORIO DE QUÍMICA Y BIOQUÍMICA</t>
  </si>
  <si>
    <t>LABORATORIO DE RESISTENCIA Y ENSAYO DE MATERIALES</t>
  </si>
  <si>
    <t>AHP</t>
  </si>
  <si>
    <t>AHV</t>
  </si>
  <si>
    <t>AULA 604 D</t>
  </si>
  <si>
    <t>AULA 404 D</t>
  </si>
  <si>
    <t>AULA 504 D</t>
  </si>
  <si>
    <t>IHP</t>
  </si>
  <si>
    <t>IHV</t>
  </si>
  <si>
    <t>P06A2107</t>
  </si>
  <si>
    <t>P06A1108</t>
  </si>
  <si>
    <t>P06A1109</t>
  </si>
  <si>
    <t>P06A1110</t>
  </si>
  <si>
    <t>P06A2111</t>
  </si>
  <si>
    <t>Dibujo de Ingeniería</t>
  </si>
  <si>
    <t>P06A1112</t>
  </si>
  <si>
    <t>BHP</t>
  </si>
  <si>
    <t>BHV</t>
  </si>
  <si>
    <t>DHP</t>
  </si>
  <si>
    <t>DHP1</t>
  </si>
  <si>
    <t>DHP2</t>
  </si>
  <si>
    <t xml:space="preserve">NO </t>
  </si>
  <si>
    <t>DHV</t>
  </si>
  <si>
    <t>DHV1</t>
  </si>
  <si>
    <t>DHV2</t>
  </si>
  <si>
    <t>P06A3119</t>
  </si>
  <si>
    <t>Algoritmo y Estructura de Datos</t>
  </si>
  <si>
    <t>P06A2120</t>
  </si>
  <si>
    <t>P06A3121</t>
  </si>
  <si>
    <t>Estadística aplicada</t>
  </si>
  <si>
    <t>P06A1122</t>
  </si>
  <si>
    <t>Economía general</t>
  </si>
  <si>
    <t>P06A2123</t>
  </si>
  <si>
    <t>Química general</t>
  </si>
  <si>
    <t>P06A2124</t>
  </si>
  <si>
    <t>LABORATORIO DE REDES Y ELECTRÓNICA</t>
  </si>
  <si>
    <t xml:space="preserve">MAÑANA </t>
  </si>
  <si>
    <t>P06A3131</t>
  </si>
  <si>
    <t>Ingeniería de Métodos I</t>
  </si>
  <si>
    <t>P06A3132</t>
  </si>
  <si>
    <t>Gestión del Talento Humano</t>
  </si>
  <si>
    <t>P06A3133</t>
  </si>
  <si>
    <t>Logística Empresarial  II</t>
  </si>
  <si>
    <t>P06A2134</t>
  </si>
  <si>
    <t>P06A3135</t>
  </si>
  <si>
    <t>Automatización industrial I</t>
  </si>
  <si>
    <t>LABORATORIO DE AUTOMATIZACIÓN</t>
  </si>
  <si>
    <t>AULA 401 C</t>
  </si>
  <si>
    <t>P063138</t>
  </si>
  <si>
    <t>Marketing Estratégico</t>
  </si>
  <si>
    <t>De especialidad</t>
  </si>
  <si>
    <t>P063139</t>
  </si>
  <si>
    <t>Investigación de Operaciones II</t>
  </si>
  <si>
    <t>P062140</t>
  </si>
  <si>
    <t>P063141</t>
  </si>
  <si>
    <t>Gestión de la Calidad</t>
  </si>
  <si>
    <t>P063142</t>
  </si>
  <si>
    <t>Logística inversa</t>
  </si>
  <si>
    <t>P062143</t>
  </si>
  <si>
    <t>P062144</t>
  </si>
  <si>
    <t>Proyecto de tesis</t>
  </si>
  <si>
    <t>P063145</t>
  </si>
  <si>
    <t>Innovación y emprendimiento de negocio</t>
  </si>
  <si>
    <t>P063146</t>
  </si>
  <si>
    <t>Planeamiento y Control de la Producción I</t>
  </si>
  <si>
    <t>P063147</t>
  </si>
  <si>
    <t>Formulación y Evaluación de Proyectos Industriales</t>
  </si>
  <si>
    <t>P063248</t>
  </si>
  <si>
    <t>Electivo 1 - Gestión de Servicios</t>
  </si>
  <si>
    <t xml:space="preserve">NOCHE </t>
  </si>
  <si>
    <t>AULA 403 C</t>
  </si>
  <si>
    <t>P06A2155</t>
  </si>
  <si>
    <t>P063152</t>
  </si>
  <si>
    <t>Seguridad y Salud Ocupacional</t>
  </si>
  <si>
    <t>P063153</t>
  </si>
  <si>
    <t>Planeamiento y Control de la Producción II</t>
  </si>
  <si>
    <t>P063154</t>
  </si>
  <si>
    <t>Derecho Empresarial y Legislación laboral</t>
  </si>
  <si>
    <t>P063256</t>
  </si>
  <si>
    <t>Electivo 2 - Logística Internacional</t>
  </si>
  <si>
    <t>RCU Nº 052-2025-UAI-CU/P</t>
  </si>
  <si>
    <t>P03A1101</t>
  </si>
  <si>
    <t> PRESENCIAL</t>
  </si>
  <si>
    <t>P03A1102</t>
  </si>
  <si>
    <t>P03A1103</t>
  </si>
  <si>
    <t>P03A2104</t>
  </si>
  <si>
    <t>P03A1105</t>
  </si>
  <si>
    <t>P03A2106</t>
  </si>
  <si>
    <t>P03A1108</t>
  </si>
  <si>
    <t>Métodologia de la Investigación</t>
  </si>
  <si>
    <t>P03A1109</t>
  </si>
  <si>
    <t>P03A1110</t>
  </si>
  <si>
    <t>P03A1112</t>
  </si>
  <si>
    <t>P03A2107</t>
  </si>
  <si>
    <t>P03A2111</t>
  </si>
  <si>
    <t>P03A2113</t>
  </si>
  <si>
    <t>P03A2114</t>
  </si>
  <si>
    <t>P03A1115</t>
  </si>
  <si>
    <t>P03A2116</t>
  </si>
  <si>
    <t>P03A3117</t>
  </si>
  <si>
    <t>Algoritmos y Estructura de Datos</t>
  </si>
  <si>
    <t>P03A2118</t>
  </si>
  <si>
    <t>P03A2119</t>
  </si>
  <si>
    <t>LABORATORIO PSICOMETRICO 2</t>
  </si>
  <si>
    <t>P03A1120</t>
  </si>
  <si>
    <t>P03A2121</t>
  </si>
  <si>
    <t>P03A3122</t>
  </si>
  <si>
    <t>Modelamiento de Datos</t>
  </si>
  <si>
    <t>P03A3123</t>
  </si>
  <si>
    <t>Taller de Programación I</t>
  </si>
  <si>
    <t>P03A2124</t>
  </si>
  <si>
    <t>P03A2125</t>
  </si>
  <si>
    <t>Estadística Aplicada</t>
  </si>
  <si>
    <t>P03A2126</t>
  </si>
  <si>
    <t>Investigación de Operaciones I</t>
  </si>
  <si>
    <t>P03A3127</t>
  </si>
  <si>
    <t>Base de Datos</t>
  </si>
  <si>
    <t>P03A3128</t>
  </si>
  <si>
    <t>Ingeniería de Software</t>
  </si>
  <si>
    <t>P03A3129</t>
  </si>
  <si>
    <t>Taller de Programación II</t>
  </si>
  <si>
    <t>P03A2130</t>
  </si>
  <si>
    <t>P03A2131</t>
  </si>
  <si>
    <t>P03A3132</t>
  </si>
  <si>
    <t>Circuitos Analógicos y Digitales</t>
  </si>
  <si>
    <t>P03A3133</t>
  </si>
  <si>
    <t>Dirección de Empresas</t>
  </si>
  <si>
    <t>P03A3134</t>
  </si>
  <si>
    <t>Arquitectura del Computador</t>
  </si>
  <si>
    <t>P03A3135</t>
  </si>
  <si>
    <t>Taller de Programación III</t>
  </si>
  <si>
    <t>P03A2136</t>
  </si>
  <si>
    <t xml:space="preserve">Taller de Investigación I </t>
  </si>
  <si>
    <t>P03A3137</t>
  </si>
  <si>
    <t>P03A3138</t>
  </si>
  <si>
    <t>Gestión del Capital Humano</t>
  </si>
  <si>
    <t>P03A2139</t>
  </si>
  <si>
    <t>Operaciones Unitarias</t>
  </si>
  <si>
    <t>LABORATORIO DE OPERACIONES UNITARIAS</t>
  </si>
  <si>
    <t>P03A3140</t>
  </si>
  <si>
    <t>Taller de Programación IV</t>
  </si>
  <si>
    <t>P03A2141</t>
  </si>
  <si>
    <t>22A32</t>
  </si>
  <si>
    <t>22A33</t>
  </si>
  <si>
    <t>Costos y Presupuestos</t>
  </si>
  <si>
    <t>22A34</t>
  </si>
  <si>
    <t>Legislación Empresarial</t>
  </si>
  <si>
    <t>22A35</t>
  </si>
  <si>
    <t>Automatización y Control de Procesos Industriales</t>
  </si>
  <si>
    <t>22A36</t>
  </si>
  <si>
    <t>Redes y Comunicación de Datos</t>
  </si>
  <si>
    <t>22A37</t>
  </si>
  <si>
    <t xml:space="preserve">P03A2148 </t>
  </si>
  <si>
    <t>22A39</t>
  </si>
  <si>
    <t>Planeamiento Estratégico</t>
  </si>
  <si>
    <t>22A40</t>
  </si>
  <si>
    <t>Marketing  Estratégico</t>
  </si>
  <si>
    <t>22A41</t>
  </si>
  <si>
    <t>Gestión de Proyectos TI</t>
  </si>
  <si>
    <t>22A42</t>
  </si>
  <si>
    <t>Inteligencia de Negocios</t>
  </si>
  <si>
    <t>22AA1</t>
  </si>
  <si>
    <t>Electivo 1 Fundamentos de TI</t>
  </si>
  <si>
    <t xml:space="preserve">P03A2153 </t>
  </si>
  <si>
    <t>22A44</t>
  </si>
  <si>
    <t>Seguridad de Sistemas</t>
  </si>
  <si>
    <t>22A45</t>
  </si>
  <si>
    <t>Calidad de Software y Auditoría de Sistemas</t>
  </si>
  <si>
    <t>22A46</t>
  </si>
  <si>
    <t>Formulación y Evaluación de Proyectos   TI</t>
  </si>
  <si>
    <t>22AA5</t>
  </si>
  <si>
    <t>Electivo  2 Administración de Base de Datos</t>
  </si>
  <si>
    <t>22AA2</t>
  </si>
  <si>
    <t>Electivo  3 Administración de la Calidad de Software</t>
  </si>
  <si>
    <t>ddd</t>
  </si>
  <si>
    <t>DOCENTES FCS</t>
  </si>
  <si>
    <t>DOCENTES FICA</t>
  </si>
  <si>
    <t>DEDICACIÓN 2025-2</t>
  </si>
  <si>
    <t>HORAS 2025-2</t>
  </si>
  <si>
    <t>HORAS 2026-1</t>
  </si>
  <si>
    <t>OBSERVACIÓN</t>
  </si>
  <si>
    <t>JIMENEZ MEDINA REMI PASCUAL</t>
  </si>
  <si>
    <t>TORRES VÁSQUEZ JOSÉ GUILLERMO</t>
  </si>
  <si>
    <t>MAS DAMACEN SEGUNDO DAVID</t>
  </si>
  <si>
    <t>LEVANO OCHOA JOSE JAVIER</t>
  </si>
  <si>
    <t>RAMIREZ PRECIADO MARIALITA CATALINA</t>
  </si>
  <si>
    <t>REQUELME LULICHAC SEGUNDO EDUARDO</t>
  </si>
  <si>
    <t>BRAVO RAMIREZ MAHYCOL REYNNER HAROLD</t>
  </si>
  <si>
    <t xml:space="preserve">FALCONI VERONA VERO JOSE LUIS </t>
  </si>
  <si>
    <t>CHAVEZ AYALA CHRISTIAN ANDREW</t>
  </si>
  <si>
    <t>CAMPOS MARQUEZ ANITA JEANETTE</t>
  </si>
  <si>
    <t>ESPINO GUEVARA PATRICIA DEL ROSARIO</t>
  </si>
  <si>
    <t>HUAYHUARINA CHICLLA ELIZABETH EMILIANA</t>
  </si>
  <si>
    <t>RETUERTO AGUILAR ROBERT EDWUARD</t>
  </si>
  <si>
    <t xml:space="preserve">MAYA SILVA FRANCISCO RODRIGO </t>
  </si>
  <si>
    <t xml:space="preserve">VALLADARES MATURRANO AUGUSTO ABELARDO </t>
  </si>
  <si>
    <t>QUISPE ALCARRAZ EDWIN</t>
  </si>
  <si>
    <t>SAAVEDRA CASTILLO DAVID ALONSO</t>
  </si>
  <si>
    <t>SANCHEZ SOTIL ENMANUEL JEFFERSON</t>
  </si>
  <si>
    <t>ESPINOZA HUAMAN CLAUDIA JUANA</t>
  </si>
  <si>
    <t>ROBLES GÓMEZ LESLIE YASMIN</t>
  </si>
  <si>
    <t>LINARES CAMPOS CARMEN DEL ROSARIO</t>
  </si>
  <si>
    <t>SOTO BARRIGA DAVID GONZALO</t>
  </si>
  <si>
    <t>SIMBRON FLORES LUIS ALBERTO</t>
  </si>
  <si>
    <t>SAIRITUPAC HUARCAYA GABRIEL ROGELIO</t>
  </si>
  <si>
    <t>PEÑA ACASIETE JHONATAN MIGUEL</t>
  </si>
  <si>
    <t>ARQUIÑEGO SOLIS PETHER DANIEL</t>
  </si>
  <si>
    <t>LLAUCA RAMIREZ BLANCA ELIZABETH</t>
  </si>
  <si>
    <t>DEZA ARRESTEGUI FRANKLIN RUBEN</t>
  </si>
  <si>
    <t>FLORES VIZARRETA PERCY OMAR</t>
  </si>
  <si>
    <t>CHACALTANA ESPINO LIMBERT MANUEL</t>
  </si>
  <si>
    <t>LI HERNÁNDEZ EDWIN ARTURO</t>
  </si>
  <si>
    <t>HERNANDEZ SALAZAR EDER ARMANDO</t>
  </si>
  <si>
    <t>FELIPA MEDINA FREDDY ANTONIO</t>
  </si>
  <si>
    <t>JIMENEZ CHTOKOLENKO LIZBETH ARACELI</t>
  </si>
  <si>
    <t>ESPEJO ESPINOZA LUISA KARLA</t>
  </si>
  <si>
    <t>BENDEZU AGUIRRE ZUNILDA NINFA</t>
  </si>
  <si>
    <t>CALDERON INGUNZA CLAUDIA FIORELLA</t>
  </si>
  <si>
    <t>BARDALES NOGUEIRA ORLANDO</t>
  </si>
  <si>
    <t>SALAZAR MUNAYCO LUISA MARÍA</t>
  </si>
  <si>
    <t xml:space="preserve">GONZALES CASTILLA MARITZA MARGARITA </t>
  </si>
  <si>
    <t>BARRIOS ORMEÑO YSIDRO MIGUEL</t>
  </si>
  <si>
    <t>GUTIERREZ ANCASI MARIA ANGELICA</t>
  </si>
  <si>
    <t>JULCARIMA ISLA ROBERT ALEXANDER</t>
  </si>
  <si>
    <t>RONCAL VARGAS JORGE JEFFERSON</t>
  </si>
  <si>
    <t>FAJARDO CARTAGENA RINA GIULIANA</t>
  </si>
  <si>
    <t>LEVANO CASAS KARINA ADELAIDA</t>
  </si>
  <si>
    <t>CASTILLA SUAREZ EMMA SUSANA</t>
  </si>
  <si>
    <t>ROJAS CASTILLA MAGALY MARIELLA</t>
  </si>
  <si>
    <t>ALBORNOZ ROMERO CECILIA</t>
  </si>
  <si>
    <t>VIÑAS OSPINO ADRIANA MARGARITA</t>
  </si>
  <si>
    <t>MADRID CORI PABLO ADRIAN</t>
  </si>
  <si>
    <t>TORO TORRE JORGE LUIS</t>
  </si>
  <si>
    <t>HERNANDEZ CARDENAS NARDA MILAGROS</t>
  </si>
  <si>
    <t>GONZALES ORTIZ JOSÉ MIGUEL</t>
  </si>
  <si>
    <t>SOLDEVILLA CANALES JOSE VIDAL</t>
  </si>
  <si>
    <t>AVALOS CABRERA JESUS MILAGRITO</t>
  </si>
  <si>
    <t>HUAMAN BRIZUELA HUGO ENRIQUE</t>
  </si>
  <si>
    <t>HUAMAN HUAROTO JAHAIRA BRIGITTE</t>
  </si>
  <si>
    <t>TORALVA CONDORI PAÚL ANDRÉ</t>
  </si>
  <si>
    <t>GANOZA SALAZAR KATHERINE TALIA</t>
  </si>
  <si>
    <t>GASCO TANTACHUCO MANUEL ENRIQUE</t>
  </si>
  <si>
    <t>CONTRERAS MORENO GIANCARLO ROOSVELT</t>
  </si>
  <si>
    <t>RUIZ COBA MARCOS</t>
  </si>
  <si>
    <t>TORIBIO ALEJO LIZBETH GIOVANNA</t>
  </si>
  <si>
    <t>LOZA ALMEYDA ANGIE KARINA</t>
  </si>
  <si>
    <t xml:space="preserve">ANTES </t>
  </si>
  <si>
    <t>AHORA</t>
  </si>
  <si>
    <t>CAMBIO DE DOCENTE Y MODALIDAD</t>
  </si>
  <si>
    <t xml:space="preserve">CAMBIO DE DOCENTE </t>
  </si>
  <si>
    <t>CAMBIO DE DOCENTE Y DE HORARIO</t>
  </si>
  <si>
    <t>CAMBIO DE HORARIO</t>
  </si>
  <si>
    <t>DESPUÉS</t>
  </si>
  <si>
    <t>TALLER DE SALA DE AUDIENCIA</t>
  </si>
  <si>
    <t>ANTES</t>
  </si>
  <si>
    <t>CASUISTICA DE NICS Y NIIFS</t>
  </si>
  <si>
    <t>AUDITORIA GUBERNAMENTAL</t>
  </si>
  <si>
    <t xml:space="preserve">DESPUÉS </t>
  </si>
  <si>
    <t>ASIGNACIÓN DE LAB</t>
  </si>
  <si>
    <t>LABORATORIO DE COMPUTO 3</t>
  </si>
  <si>
    <t>LABORATORIO DE COMPUTO 1</t>
  </si>
  <si>
    <t>CAMBIO DE DOCENTE</t>
  </si>
  <si>
    <t xml:space="preserve">MARTINES JESSICA </t>
  </si>
  <si>
    <t>CAMBIO DE AULA Y REDUCCIÓN DE HORAS, YA NO SE USARÁ LABORATORIO</t>
  </si>
  <si>
    <t>ELIMINAR</t>
  </si>
  <si>
    <t>LABORATORIO DE COMPUTO 5</t>
  </si>
  <si>
    <t>LABORATORIO DE COMPUTO 4</t>
  </si>
  <si>
    <t>CAMBIO DE MODALIDAD, SECCIÓN, AULA Y HORARIO</t>
  </si>
  <si>
    <t>LABORATORIO DE COMPUTO 2</t>
  </si>
  <si>
    <t>CAMBIO DE DOCENTE, LABORATORIO Y HORARIO</t>
  </si>
  <si>
    <t>PSICOMETRICO 2</t>
  </si>
  <si>
    <t>CAMBIO DE AULA</t>
  </si>
  <si>
    <t>CAMBIO DE LABORATORIO</t>
  </si>
  <si>
    <t>CAMBIO DE HORARIO Y DOCENTE</t>
  </si>
  <si>
    <t xml:space="preserve">CAMBIO DE HORARIO </t>
  </si>
  <si>
    <t>DESPUES</t>
  </si>
  <si>
    <t>CAMBIO DE DOCENTE-AUMENTA DE HORAS</t>
  </si>
  <si>
    <t>CAMBIO DE DOCENTE-AUMENTO DE HORAS DOC.</t>
  </si>
  <si>
    <t>CAMBIO DE DOCENTES</t>
  </si>
  <si>
    <t>CAMBIO DE HORA</t>
  </si>
  <si>
    <t>aNTES</t>
  </si>
  <si>
    <t>LABORATORIO DE FISICA</t>
  </si>
  <si>
    <t>AULA 202 G</t>
  </si>
  <si>
    <t>CAMBIO DE DOCENTE Y HORA</t>
  </si>
  <si>
    <t>CAMBIO DE HORA Y DOCENTE</t>
  </si>
  <si>
    <t>CAMBIO DE HORARIO Y DOCNETE</t>
  </si>
  <si>
    <t>ANTES AN</t>
  </si>
  <si>
    <t>CAMBIO DE DÍA</t>
  </si>
  <si>
    <t>SE MODIFICÓ POR ERROR DE TI</t>
  </si>
  <si>
    <t>CAMBIO DE HORARIO Y LABORATORIO</t>
  </si>
  <si>
    <t xml:space="preserve">CAMBIO DE SECCIÓN </t>
  </si>
  <si>
    <t>LABORATORIO DE QUÍMICA Y BIOQUÍMICA 2</t>
  </si>
  <si>
    <t>antes</t>
  </si>
  <si>
    <t>CAMBIO DOCENTE</t>
  </si>
  <si>
    <t>CAMBIO DE HORARIO-POR ASIGNAR AULA</t>
  </si>
  <si>
    <t>CAMBIO DE MODALIDAD A VIRTUAL</t>
  </si>
  <si>
    <t>CAMBIO DE SECCIÓN, MODALIDAD Y DOCENTE</t>
  </si>
  <si>
    <t>CAMBIO DE SECCIÓN Y MODALIDAD</t>
  </si>
  <si>
    <t>NUEVA AULA</t>
  </si>
  <si>
    <t>CAMBIO DE AMBIENTE</t>
  </si>
  <si>
    <t>CIERRE DE GRUPO</t>
  </si>
  <si>
    <t>RELACIÓN DE DOCENTES PROPUESTOS PARA REINCORPORACIÓN EN EL SEMESTRE  2026-1</t>
  </si>
  <si>
    <t>Esta lista está sujeta a evaluación</t>
  </si>
  <si>
    <t>N° DNI</t>
  </si>
  <si>
    <t>MODALIDAD
(PRESENCIAL/VIRTUAL/HIBRIDO)</t>
  </si>
  <si>
    <t>CÓDIGO CURSO</t>
  </si>
  <si>
    <t>ÚLTIMO PERIODO</t>
  </si>
  <si>
    <t>RESULTADO DE LA EVALUACIÓN desde Vicerrectorado Académico</t>
  </si>
  <si>
    <t>P033140</t>
  </si>
  <si>
    <t>TALLER DE PROGRAMACIÓN IV</t>
  </si>
  <si>
    <t>13,59
REGULAR</t>
  </si>
  <si>
    <t>P033127</t>
  </si>
  <si>
    <t>BASE DE DATOS</t>
  </si>
  <si>
    <r>
      <t xml:space="preserve">RELACIÓN DE PLAZAS PARA CONCURSO PÚBLICO DE CONTRATO DOCENTE 2026-1 - </t>
    </r>
    <r>
      <rPr>
        <b/>
        <sz val="14"/>
        <color rgb="FFC00000"/>
        <rFont val="Aptos Narrow"/>
        <family val="2"/>
        <scheme val="minor"/>
      </rPr>
      <t xml:space="preserve"> ( DICIEMBRE 2025 )</t>
    </r>
  </si>
  <si>
    <t>CÓDIGO FACULTAD</t>
  </si>
  <si>
    <t>PERFIL DEL DOCENTE QUE COBERTURE LA PLAZA EN FUNCIÓN A LAS COMPETENCIAS DEL CURSO</t>
  </si>
  <si>
    <t>N° P'LAZAS PARA CONCURSO</t>
  </si>
  <si>
    <t xml:space="preserve">N° DE HORAS DISPONIBLES </t>
  </si>
  <si>
    <t>CULTURA INCLUSIVA</t>
  </si>
  <si>
    <t>GENERAL</t>
  </si>
  <si>
    <t>OBLIGATORIA</t>
  </si>
  <si>
    <t>Titulo profesional en Arquitectura, ingenieria, ciencias sociales, psicologia o afines, con maestria en Educación/Docencia Universitaria/Psicología/Gestión o afín. Deseable 1 año de experiencia en docencia universitaria y 1 año de experiencia profesional en programas inclusivos, gestion publica o afines</t>
  </si>
  <si>
    <t>HISTORIA DE LA ARQUITECTURA I</t>
  </si>
  <si>
    <t>DE ESPECIALIDAD</t>
  </si>
  <si>
    <t xml:space="preserve">Titulo de Arquitecto(a) con  maestria con conocimiento en Historia de la arquitectura o Patrimonio o Urbanismo o Docencia Universitaria o a fin.Deseable 1 año de experiencia en docencia universitaria y 1 año de experiencia en diseños arquitectonicos o consultorias o residencia o supervision de proyectos arquitectonicos, o afines  </t>
  </si>
  <si>
    <t>DIBUJO ARQUITECTONICO II</t>
  </si>
  <si>
    <t xml:space="preserve">Titulo de Arquitecto(a) con maestria ,conocimiento en diseño o representacion grafica o  Docencia Universitaria o a fin.Deseable 1 año de experiencia en docencia universitaria y 1 año de experiencia en diseños arquitectonicos o consultorias o residencia o supervision de proyectos arquitectonicos, o afines  </t>
  </si>
  <si>
    <t>FISICA II</t>
  </si>
  <si>
    <t>Titulo profesional en ingenieria, matematica, fisica o afines , con maestria en educacion o docencia universitaria o fisica o matematica o gestion o afines. Deseable 1 año de experiencia en docencia universitaria y experiencia profesional en consultorias o laboratorios  o afines</t>
  </si>
  <si>
    <r>
      <rPr>
        <b/>
        <sz val="8"/>
        <color rgb="FF000000"/>
        <rFont val="Aptos Narrow"/>
        <family val="2"/>
        <scheme val="minor"/>
      </rPr>
      <t xml:space="preserve">
Perfil docente: </t>
    </r>
    <r>
      <rPr>
        <sz val="8"/>
        <color rgb="FF000000"/>
        <rFont val="Aptos Narrow"/>
        <family val="2"/>
        <scheme val="minor"/>
      </rPr>
      <t xml:space="preserve"> Titulo profesional en ingenieria o matematica o fisica o afines , con maestria en educacion o docencia universitaria o fisica o matematica o gestion o afines. Deseable 1 año de experiencia en docencia universitaria y experiencia profesional como especialista en diseño estructural o afines</t>
    </r>
  </si>
  <si>
    <r>
      <rPr>
        <b/>
        <sz val="8"/>
        <color rgb="FF000000"/>
        <rFont val="Aptos Narrow"/>
        <family val="2"/>
        <scheme val="minor"/>
      </rPr>
      <t xml:space="preserve">
Perfil docente:</t>
    </r>
    <r>
      <rPr>
        <sz val="8"/>
        <color rgb="FF000000"/>
        <rFont val="Aptos Narrow"/>
        <family val="2"/>
        <scheme val="minor"/>
      </rPr>
      <t xml:space="preserve"> Titulo profesional en ingenieria o quimica o matematica o afines con maestria en Química o Ing. Química o Materiales o educacion o docencia universitaria o gestion o afín. Deseable 1 año de experiencia en docencia universitaria y 1 año de experiencia profesional analisis quimico, control de calidad o afines</t>
    </r>
  </si>
  <si>
    <r>
      <rPr>
        <b/>
        <sz val="8"/>
        <color rgb="FF000000"/>
        <rFont val="Aptos Narrow"/>
        <family val="2"/>
        <scheme val="minor"/>
      </rPr>
      <t>Perfil docente:</t>
    </r>
    <r>
      <rPr>
        <sz val="8"/>
        <color rgb="FF000000"/>
        <rFont val="Aptos Narrow"/>
        <family val="2"/>
        <scheme val="minor"/>
      </rPr>
      <t xml:space="preserve"> Titulo profesional en  ingenieria o ciencias sociales o afines, con maestria en Educación/Docencia Universitaria/Psicología/Gestión o afín. Deseable 1 año de experiencia en docencia universitaria y 1 año de experiencia profesional en proyectos comunitarios o evaluacion de impacto social o afines</t>
    </r>
  </si>
  <si>
    <r>
      <rPr>
        <b/>
        <sz val="8"/>
        <color rgb="FF000000"/>
        <rFont val="Aptos Narrow"/>
        <family val="2"/>
        <scheme val="minor"/>
      </rPr>
      <t>Perfil docente:</t>
    </r>
    <r>
      <rPr>
        <sz val="8"/>
        <color rgb="FF000000"/>
        <rFont val="Aptos Narrow"/>
        <family val="2"/>
        <scheme val="minor"/>
      </rPr>
      <t xml:space="preserve"> Titulo profesional en  ingenieria o ciencias sociales o psicologia o afines, con maestria en Educación/Docencia Universitaria/Psicología/Gestión o afín. Deseable 1 año de experiencia en docencia universitaria y 1 año de experiencia profesional en programas inclusivos, gestion publica o afines</t>
    </r>
  </si>
  <si>
    <t>P32A2113</t>
  </si>
  <si>
    <r>
      <rPr>
        <b/>
        <sz val="8"/>
        <color rgb="FF000000"/>
        <rFont val="Aptos Narrow"/>
        <family val="2"/>
        <scheme val="minor"/>
      </rPr>
      <t xml:space="preserve">
Perfil docente: </t>
    </r>
    <r>
      <rPr>
        <sz val="8"/>
        <color rgb="FF000000"/>
        <rFont val="Aptos Narrow"/>
        <family val="2"/>
        <scheme val="minor"/>
      </rPr>
      <t>Titulo profesional en ingenieria, con maestria en  Ing. Civil o Gestión de Construcción o docencia universitaria o gestion o afín. Deseable 1 año de experiencia en docencia universitaria y 1 año de experiencia como especialista en topografia o residente de obra o supervisor de obra o afines</t>
    </r>
  </si>
  <si>
    <t>HIBRIDO</t>
  </si>
  <si>
    <r>
      <rPr>
        <b/>
        <sz val="8"/>
        <color rgb="FF000000"/>
        <rFont val="Aptos Narrow"/>
        <family val="2"/>
        <scheme val="minor"/>
      </rPr>
      <t xml:space="preserve">
Perfil docente: </t>
    </r>
    <r>
      <rPr>
        <sz val="8"/>
        <color rgb="FF000000"/>
        <rFont val="Aptos Narrow"/>
        <family val="2"/>
        <scheme val="minor"/>
      </rPr>
      <t>Titulo profesional en ingenieria o informatica o sistemas o administracion o educacion o afines, con maestria en  sistemas o informatica o ciencias de la computacion o sofware o docencia universitaria o gestion o afín. Deseable 1 año de experiencia en docencia universitaria  y 1 año de experiencia en implementacion de sistemas de informacion o analisis de datos o afines</t>
    </r>
  </si>
  <si>
    <r>
      <rPr>
        <b/>
        <sz val="8"/>
        <color rgb="FF000000"/>
        <rFont val="Aptos Narrow"/>
        <family val="2"/>
        <scheme val="minor"/>
      </rPr>
      <t xml:space="preserve">
Perfil docente:</t>
    </r>
    <r>
      <rPr>
        <sz val="8"/>
        <color rgb="FF000000"/>
        <rFont val="Aptos Narrow"/>
        <family val="2"/>
        <scheme val="minor"/>
      </rPr>
      <t xml:space="preserve">  Titulo profesional en ingenieria, con maestria en  Ing. Civil o Gestión de Construcción o geotecnia o docencia universitaria o gestion o afín . Deseable 1 año de experiencia en docencia universitaria  y  1 año experiencia en laboratorio geotécnico o especialista o residente de obra o supervisor de obra o afines</t>
    </r>
  </si>
  <si>
    <r>
      <rPr>
        <b/>
        <sz val="8"/>
        <color rgb="FF000000"/>
        <rFont val="Aptos Narrow"/>
        <family val="2"/>
        <scheme val="minor"/>
      </rPr>
      <t xml:space="preserve">
Perfil docente:</t>
    </r>
    <r>
      <rPr>
        <sz val="8"/>
        <color rgb="FF000000"/>
        <rFont val="Aptos Narrow"/>
        <family val="2"/>
        <scheme val="minor"/>
      </rPr>
      <t xml:space="preserve">  Titulo profesional en ingenieria, con maestria en  Ing. Civil o hidraulica  o docencia universitaria o  afín . Deseable 1 año de experiencia en docencia universitaria  y 1 año de experiencia profesional como especialista en hidraulica o fluidos o afines, asi como especializacion o diplomados en hidraulica o mecanica de fluidos o afines.</t>
    </r>
  </si>
  <si>
    <r>
      <rPr>
        <b/>
        <sz val="8"/>
        <color rgb="FF000000"/>
        <rFont val="Aptos Narrow"/>
        <family val="2"/>
        <scheme val="minor"/>
      </rPr>
      <t>Perfil docente:</t>
    </r>
    <r>
      <rPr>
        <sz val="8"/>
        <color rgb="FF000000"/>
        <rFont val="Aptos Narrow"/>
        <family val="2"/>
        <scheme val="minor"/>
      </rPr>
      <t xml:space="preserve"> Titulo profesional en Arquitectura o ingenieria civil o afines   con maestria en Diseño o Urbanismo oDocencia Universitaria o afín. Deseable 1 año de experiencia en docencia universitaria y 1 año de experiencia en diseños arquitectonicos o consultorias o residencia o supervision de proyectos arquitectonicos, o afines</t>
    </r>
  </si>
  <si>
    <t>Grado académico: Título profesional universitario en Ingeniería de Sistemas, Ingeniería Informática, Ingeniería de Software, Ciencias de la Computación o afines. Deseable Maestría en Ingeniería de Sistemas, Informática, Software, Ciencias de la Computación o áreas relacionadas.
Experiencia: Mínimo 2 años de experiencia en docencia universitaria y/o desarrollo de software, con énfasis en programación avanzada, desarrollo de aplicaciones y buenas prácticas de codificación.</t>
  </si>
  <si>
    <t xml:space="preserve">Contabilidad General </t>
  </si>
  <si>
    <t>Profesional titulado en Contabilidad, con grado de maestro mínima de 02 años en experiencia docente Domina los principios y normativa contable, la elaboración y análisis de estados financieros y el uso de herramientas informáticas aplicadas a la contabilidad. Es responsable de planificar, desarrollar y evaluar el curso de Contabilidad General, así como de elaborar material académico y participar en actividades de mejora continua, cumpliendo la carga horaria asignada y los requisitos institucionales del concurso público.</t>
  </si>
  <si>
    <t>Grado académico: Título profesional universitario en Ingeniería de Sistemas, Ingeniería Informática, Ingeniería de Software o afines. Deseable Maestría en Gestión de Proyectos, Dirección de Proyectos, Ingeniería, Administración o áreas relacionadas.
Experiencia: Mínimo 2 años de experiencia en gestión y/o dirección de proyectos de Tecnologías de la Información.</t>
  </si>
  <si>
    <t xml:space="preserve">ELECTIVO 1 - FUNDAMENTOS DE TI
</t>
  </si>
  <si>
    <t>Ingeniero de Sistemas titulado, con grado de Maestro o Doctorado, experiencia en docencia universitaria y sólidos conocimientos en Tecnologías de la Información. Experiencia minima 02 años, Domina los fundamentos de hardware y software. Cuenta con habilidades para explicar conceptos técnicos de manera clara y didáctica, promoviendo el pensamiento lógico, el uso responsable de la tecnología y la comprensión del rol estratégico de las TI en las organizaciones.</t>
  </si>
  <si>
    <t>P03A2153</t>
  </si>
  <si>
    <t xml:space="preserve">TRABAJO DE INVESTIGACIÓN </t>
  </si>
  <si>
    <t>22A38</t>
  </si>
  <si>
    <t>SEMINARIO DE TESIS</t>
  </si>
  <si>
    <t xml:space="preserve">Profesional titulado en Ingeniería de Sistemas o afines, con grado de Maestro (Doctorado deseable), experiencia en docencia universitaria y asesoría de tesis. Experiencia minima 02 años. Cuenta con experiencia en proyectos de sistemas de información y desarrollo de software, y dominio de áreas como bases de datos, </t>
  </si>
  <si>
    <t>Profesional Licenciado(a) en Matemática, Matemática Aplicada o Ingeniería (Civil, Industrial, de Sistemas, Mecánica u otras afines), con grado de Maestro(a) o Doctor(a) en Matemática o Matemática Aplicada. Cuenta con experiencia mínima de dos (02) años en docencia universitaria en cursos de Cálculo (Diferencial, Integral, Multivariable, Ecuaciones Diferenciales) y Estadística (Descriptiva, Probabilidad, Inferencia Estadística, Análisis de Datos o afines). Posee experiencia profesional en modelamiento matemático, análisis cuantitativo y estadístico, simulación, investigación aplicada y desarrollo de proyectos de ingeniería, así como en gestión y análisis de datos, control de calidad, estudios de mercado e inteligencia de negocios.</t>
  </si>
  <si>
    <t>DOCENTE 1</t>
  </si>
  <si>
    <t>Licenciado(a) en Educación, Educación con mención en Idiomas, Lengua Inglesa, Trabajo Social, Sociología, Psicología o carreras afines. Con grado de Maestro(a) o Doctor(a) en Educación, Responsabilidad Social, Desarrollo Social, Gestión de Proyectos Sociales o Lingüística Aplicada. Cuenta con experiencia mínima de dos (02) años en docencia universitaria en cursos de proyección social y enseñanza del idioma inglés a nivel básico, así como experiencia profesional en diseño y ejecución de proyectos de proyección social y en la enseñanza del idioma inglés en educación superior.</t>
  </si>
  <si>
    <t>DOCENTE 2</t>
  </si>
  <si>
    <t>Licenciado(a) o Ingeniero(a) en Ingeniería de Sistemas, Ingeniería Industrial, Ingeniería Informática, Administración, Ciencias de la Computación o carreras afines. Con grado de Maestro(a) o Doctor(a) en Sistemas, Gestión de Sistemas, Ingeniería de Sistemas, Administración, Investigación Operativa o áreas afines. Cuenta con experiencia mínima de dos (02) años en docencia universitaria en cursos de Teoría General de Sistemas, pensamiento sistémico, análisis y diseño de sistemas o asignaturas afines, así como experiencia profesional en análisis, diseño, gestión y modelamiento de sistemas organizacionales, informáticos o productivos.</t>
  </si>
  <si>
    <t>DOCNETE 3</t>
  </si>
  <si>
    <t>Licenciado(a) en Educación, Trabajo Social, Sociología, Psicología, Administración, Comunicación o carreras afines. Con grado de Maestro(a) o Doctor(a) en Educación, Responsabilidad Social, Desarrollo Social, Gestión de Proyectos Sociales o áreas afines. Cuenta con experiencia mínima de dos (02) años en docencia universitaria en cursos de proyección social, responsabilidad social universitaria o extensión universitaria, así como experiencia profesional en diseño, ejecución y evaluación de proyectos de proyección social y desarrollo comunitario en articulación con instituciones públicas o privadas.</t>
  </si>
  <si>
    <t>DOCENTE 4</t>
  </si>
  <si>
    <t>DOCENTE 3</t>
  </si>
  <si>
    <t>Licenciado(a) o Ingeniero(a) en Ingeniería de Sistemas, Ingeniería Informática, Ingeniería Industrial, Ciencias de la Computación, Administración o carreras afines. Con grado de Maestro(a) o Doctor(a) en Sistemas, Informática, Ciencia de Datos, Ingeniería Industrial, Administración o áreas afines. Cuenta con experiencia mínima de dos (02) años en docencia universitaria en cursos de informática aplicada, sistemas de información, análisis de datos o herramientas para la toma de decisiones, así como experiencia profesional en implementación y gestión de sistemas de información, análisis de datos empresariales, modelamiento de decisiones y uso de tecnologías de apoyo a la gestión en organizaciones públicas o privadas.</t>
  </si>
  <si>
    <t>DOCENTE 5</t>
  </si>
  <si>
    <t>Ingeniero  de sistemas, o carreras a fines a las ingenierias, con grado de maestro y experiencia en docencia universitaria</t>
  </si>
  <si>
    <t>DOCENTE 6</t>
  </si>
  <si>
    <t>Ingeniero(a) de Sistemas, Ingeniería Informática, Ingeniería de Software, Ciencias de la Computación o carreras afines. Con grado de Maestro(a) o Doctor(a) en Ingeniería de Sistemas, Informática, Ciencias de la Computación, Tecnologías de la Información o áreas afines. Cuenta con experiencia mínima de dos (02) años en docencia universitaria en cursos de bases de datos, programación visual, desarrollo de software o sistemas de información, así como experiencia profesional en diseño, administración y optimización de bases de datos, desarrollo de aplicaciones con programación visual y gestión de sistemas de información en organizaciones públicas o privadas.</t>
  </si>
  <si>
    <t>Ingeniero(a) Eléctrico, Electrónico, Mecatrónico, de Sistemas o carreras afines. Con grado de Maestro(a) o Doctor(a) en Ingeniería Eléctrica, Electrónica, Electrónica y Telecomunicaciones, Automatización o áreas afines. Cuenta con experiencia mínima de dos (02) años en docencia universitaria en cursos de circuitos eléctricos, electrónica analógica y digital, sistemas de control o asignaturas afines, así como experiencia profesional en diseño, instalación, mantenimiento y gestión de sistemas eléctricos y electrónicos en organizaciones públicas o privadas.</t>
  </si>
  <si>
    <t>Licenciado(a) en Educación, Trabajo Social, Sociología, Psicología, Administración, Comunicación o carreras afines. Con grado de Maestro(a) o Doctor(a) en Educación, Responsabilidad Social, Desarrollo Social, Gestión de Proyectos Sociales o áreas afines. Cuenta con experiencia mínima de dos (02) años en docencia universitaria en cursos de proyección social, extensión universitaria, responsabilidad social universitaria o desarrollo comunitario, así como experiencia profesional en diseño, ejecución y evaluación de proyectos de proyección social, articulación con comunidades e instituciones y gestión de programas de desarrollo social.</t>
  </si>
  <si>
    <t>Químico(a), Ingeniero(a) Químico o Licenciado(a) en Química Industrial o carreras afines. Con grado de Maestro(a) o Doctor(a) en Química, Química Industrial, Ingeniería Química o áreas afines. Cuenta con experiencia mínima de dos (02) años en docencia universitaria en cursos de Química Orgánica, Química Industrial, Reacciones Químicas o asignaturas afines, así como experiencia profesional en investigación, desarrollo, producción y control de procesos químicos, síntesis de compuestos orgánicos y gestión de operaciones en la industria química o farmacéutica.</t>
  </si>
  <si>
    <t>Licenciado(a) en Administración, Ingeniería Industrial, Psicología Organizacional o carreras afines. Con grado de Maestro(a) o Doctor(a) en Administración, Gestión de Talento Humano, Ingeniería Industrial, Gestión de Operaciones o áreas afines. Cuenta con experiencia mínima de dos (02) años en docencia universitaria en cursos de Gestión del Talento Humano, Ingeniería de Métodos, Organización y Métodos o asignaturas afines, así como experiencia profesional en gestión de recursos humanos, análisis y optimización de procesos, mejora de la productividad y diseño de métodos de trabajo en organizaciones públicas o privadas.</t>
  </si>
  <si>
    <t>DOCENTE 7</t>
  </si>
  <si>
    <t>Ingeniero(a) Electrónico, Eléctrico, Mecatrónico, de Sistemas o afines. Con grado de Maestro(a) o Doctor(a) en Ingeniería Electrónica, Ingeniería Eléctrica, Automatización, Control Industrial o áreas afines. Cuenta con experiencia mínima de dos (02) años en docencia universitaria en cursos de automatización industrial, control de procesos, sistemas de control o asignaturas afines, así como experiencia profesional en diseño, implementación y mantenimiento de sistemas automatizados, control industrial y gestión de procesos en empresas del sector industrial o manufactura.</t>
  </si>
  <si>
    <t>DOCENTE 8</t>
  </si>
  <si>
    <t>Ingeniero(a) Industrial, Mecánico, Civil o afines. Con grado de Maestro(a) o Doctor(a) en Ingeniería Industrial, Mecánica, Civil o áreas afines. Cuenta con experiencia mínima de dos (02) años en docencia universitaria en cursos de Resistencia de Materiales, Mecánica de Materiales, Análisis de Estructuras o asignaturas afines, así como experiencia profesional en análisis, diseño y evaluación de estructuras, selección de materiales y aplicación de principios de mecánica en procesos industriales y productivos.</t>
  </si>
  <si>
    <t>Licenciado(a) en Educación, Ciencias Sociales, Administración, Ingeniería o carreras afines. Con grado de Maestro(a) o Doctor(a) en Investigación, Metodología de la Investigación, Ciencias Sociales, Administración o áreas afines. Cuenta con experiencia mínima de dos (02) años en docencia universitaria en cursos de investigación, metodología de la investigación, proyectos de investigación aplicada o asignaturas afines, así como experiencia profesional en desarrollo y gestión de proyectos de investigación, análisis de datos y publicación de resultados en instituciones académicas, científicas o empresariales.</t>
  </si>
  <si>
    <t>DOCENTE 10</t>
  </si>
  <si>
    <t>Ingeniero(a) Industrial, Electrónico, Mecatrónico, Eléctrico o afines. Con grado de Maestro(a) o Doctor(a) en Ingeniería Industrial, Electrónica, Mecatrónica, Automatización o áreas afines. Cuenta con experiencia mínima de dos (02) años en docencia universitaria en cursos de automatización industrial, control de procesos, sistemas de control o asignaturas afines, así como experiencia profesional en diseño, implementación y mantenimiento de sistemas automatizados, control industrial y optimización de procesos productivos en el sector industrial o manufactura.</t>
  </si>
  <si>
    <t>DOCENTE 9</t>
  </si>
  <si>
    <t>Licenciado(a) en Ingeniería Industrial, Administración, Economía, Ciencias Sociales o carreras afines. Con grado de Maestro(a) o Doctor(a) en Gestión de Proyectos, Ingeniería Industrial, Administración, Economía o áreas afines. Experiencia mínima de dos (02) años en docencia universitaria en cursos de Proyecto de Tesis, Formulación y Evaluación de Proyectos o asignaturas afines. Experiencia profesional en planificación, diseño, formulación, evaluación y gestión de proyectos de investigación o proyectos industriales en organizaciones públicas o privadas.</t>
  </si>
  <si>
    <t>Licenciado(a) en Ingeniería Industrial, Administración, Economía, Derecho o carreras afines. Con grado de Maestro(a) o Doctor(a) en Gestión de Proyectos, Ingeniería Industrial, Administración, Derecho Laboral o áreas afines. Experiencia mínima de dos (02) años en docencia universitaria en cursos de Trabajo de Investigación, Planeamiento y Control de la Producción, Derecho Empresarial, Legislación Laboral o asignaturas afines. Experiencia profesional en desarrollo y gestión de proyectos de investigación, planificación y control de producción, así como asesoría o aplicación de normas legales y laborales en organizaciones públicas o privadas.</t>
  </si>
  <si>
    <t>Título profesional universitario en Contabilidad o carreras afines, con grado académico de Maestro  y experiencia mínima de dos (2) años en docencia universitaria y/o experiencia profesional.</t>
  </si>
  <si>
    <t>Título profesional universitario en Administración, o carreras afines, con grado académico de Maestro, y experiencia mínima de dos (2) años en docencia universitaria y/o experiencia profesional</t>
  </si>
  <si>
    <t>Título profesional universitario en Estadística, Matemática o carreras afines, con grado académico de Maestro, y experiencia mínima de dos (2) años en docencia universitaria y/o experiencia profesional en análisis estadístico, o aplicación de la estadística en contextos académicos o empresariales.</t>
  </si>
  <si>
    <t>Título profesional universitario en áreas afines, con grado académico de Maestro, y experiencia mínima de dos (2) años en docencia universitaria y/o en proyectos de proyección social, responsabilidad social universitaria e investigación aplicada o académica.</t>
  </si>
  <si>
    <t>Título profesional universitario en Administración, Ingeniería de Sistemas, o carreras afines, con grado académico de Maestro, y experiencia mínima de dos (2) años en docencia universitaria y/o experiencia profesional.</t>
  </si>
  <si>
    <t>Título profesional universitario en Estadística, Matemática o carreras afines, con grado académico de Maestro, y experiencia mínima de dos (2) años en docencia universitaria y/o experiencia profesional</t>
  </si>
  <si>
    <t xml:space="preserve">Título profesional universitario en Administración, Ingeniería de Sistemas, o carreras afines, con grado académico de Maestro, y experiencia mínima de dos (2) años en docencia universitaria y/o experiencia profesional </t>
  </si>
  <si>
    <t xml:space="preserve">Título profesional universitario en Estadística, Matemática o carreras afines, con grado académico de Maestro, y experiencia mínima de dos (2) años en docencia universitaria y/o experiencia profesional </t>
  </si>
  <si>
    <t>Título profesional universitario en Administración, Ingeniería de Sistemas, o carreras afines, con grado académico de Maestro, y experiencia mínima de dos (2) años en docencia universitaria y/o experiencia profesional</t>
  </si>
  <si>
    <t>Título profesional universitario en Derecho, con grado académico de Maestro, y experiencia mínima de dos (2) años en docencia universitaria y/o experiencia profesional.</t>
  </si>
  <si>
    <t>Título profesional universitario en Contabilidad o carreras afines, con grado académico de Maestro, y experiencia mínima de dos (2) años en docencia universitaria y/o experiencia profesional en peritaje contable o afines.</t>
  </si>
  <si>
    <t>Título profesional universitario en Administración, Marketing,  o carreras afines, con grado académico de Maestro, y experiencia mínima de dos (2) años en docencia universitaria y/o experiencia profesional en marketing o gestión comercial.</t>
  </si>
  <si>
    <t>Título profesional universitario en Contabilidad, Derecho, o carreras afines, grado de maestro en Tributación, Derecho Tributario o áreas relacionadas, y experiencia mínima de dos (2) años en docencia universitaria y/o experiencia profesional</t>
  </si>
  <si>
    <t>Título profesional universitario en Administración, Ingeniería Industrial o carreras afines, con grado de Maestro en Administración, Innovación, Gestión Empresarial,  o áreas relacionadas, y experiencia mínima de dos (2) años en docencia universitaria y/o experiencia profesional</t>
  </si>
  <si>
    <t>Título profesional universitario en Administración, Ingeniería Industrial,  o carreras afines, con estudios de Maestría en Administración, Gestión del Talento Humano,  o áreas relacionadas, y experiencia mínima de dos (2) años en docencia universitaria y/o experiencia profesional.</t>
  </si>
  <si>
    <t>Título profesional universitario en Administración, Marketing,  o carreras afines, con grado de Maestría en  Marketing, Administración, o áreas relacionadas, y experiencia mínima de dos (2) años en docencia universitaria y/o experiencia profesional en el área de marketing.</t>
  </si>
  <si>
    <t>Título profesional universitario en la especialidad o áreas afines al programa de estudios, con grado académico de Maestro  y experiencia mínima de dos (2) años en docencia universitaria y/o en asesoría, formulación y ejecución de trabajos de investigación, proyectos académicos o elaboración de tesis en educación superior.</t>
  </si>
  <si>
    <t>Licenciado en Administración o carrera de la rama de ciencias administrativas, con grado de maestro en administración, pedagogía
universitaria o a fin a las ciencias administrativas o educación</t>
  </si>
  <si>
    <t>Licenciado en educación con mención en Lengua y literatura o ramas a fines,con grado de maestro y experiencia en docencia universitaria.</t>
  </si>
  <si>
    <t>Licenciado en Educación o carreras a fines, con grado de maestro y experiencia en docencia universitaria</t>
  </si>
  <si>
    <t>Licenciado en Administración o carrera de la rama de ciencias administrativas, con grado de maestro en administración, pedagogía</t>
  </si>
  <si>
    <t>Profesional en educación, ingeniería, ciencias empresariales o ciencias de la salud con grado de maestro en investigación o a fin a la educación, ingeniería, ciencias empresariales o ciencias de la salud, con experiencia en investigación</t>
  </si>
  <si>
    <t>Licenciado en Educación con mención en matemáticas, Ingeniero o carreras afines, con grado de maestro y experiencia en docencia universitaria.</t>
  </si>
  <si>
    <t>Licenciado en Educación con mención en matemáticas,
Ingeniero o carreras afines, con grado de maestro y experiencia
en docencia universitaria</t>
  </si>
  <si>
    <t xml:space="preserve">Titulo profesion en arquirtectura  , con  grado de magister , con experiencia en diseño  arquitectonico , dibujo tecnico y experiencia en docencia deseable  </t>
  </si>
  <si>
    <t>Licenciado en educación con mención en Filosofía o ramas afines a las Ciencias Sociales, con grado de maestro y experiencia en docencia  universitaria experiencia en investigación.</t>
  </si>
  <si>
    <t>Licenciado en Educación o Ingeniero Ambiental o ramas afines a las ciencias
sociales, con grado de maestro o doctor en pedagogìa universitaria, o afines a
las Ciencias Sociales.</t>
  </si>
  <si>
    <t>Abogado con grado de maestro o doctor, con experiencia en docencia universitaria</t>
  </si>
  <si>
    <t>Licenciado en Educación con mención en lengua y literatura, Licenciado en comunicación; Relaciones públicas o Abogado, con grado de maestro o doctor y experiencia en docencia universitaria.</t>
  </si>
  <si>
    <t>Licenciado en Administración o carrera de la rama de ciencias
administrativas, con grado de maestro y experiencia en docencia
universitaria.</t>
  </si>
  <si>
    <t>Licenciado en educación, pedagogía o ramas afienes a las ciencias sociales, con grado de maestro o doctor y experiencia
en docencia universitaria</t>
  </si>
  <si>
    <t>Ingeniero con grado de maestro en ingeniería o a fin</t>
  </si>
  <si>
    <t>Licenciado en Educación con mención en matemáticas, Ingeniero o
carreras afines, con grado de maestro y experiencia en docencia
universitaria</t>
  </si>
  <si>
    <t xml:space="preserve"> P531110</t>
  </si>
  <si>
    <t>universitaria e investigación.</t>
  </si>
  <si>
    <t>Licenciado en educación con mención en Lengua y literatura o ramas a fines, con grado de maestro y experiencia en docencia universitaria.</t>
  </si>
  <si>
    <t>salud con grado de maestro y experiencia en docencia</t>
  </si>
  <si>
    <t>Título Profesional de Abogado, grado de maestría o doctorado, experiencia docente  y/o experiencia profesional .</t>
  </si>
  <si>
    <t>A-1</t>
  </si>
  <si>
    <t>B-1</t>
  </si>
  <si>
    <t>P02A1110</t>
  </si>
  <si>
    <t>Administración  y emprendimiento</t>
  </si>
  <si>
    <t>Lic. en Administración de empresas o carreras a fines con grado de maestro y experiencia en docencia</t>
  </si>
  <si>
    <t>P04A1110 </t>
  </si>
  <si>
    <t>Administración y emprendimiento </t>
  </si>
  <si>
    <t>Obligatorio </t>
  </si>
  <si>
    <t>P02A1112</t>
  </si>
  <si>
    <t xml:space="preserve">Lic. en educación, sociología o carreras a fines, con grado de maestro y experiencia en docencia universitaria </t>
  </si>
  <si>
    <t>P02A3123</t>
  </si>
  <si>
    <t>Enfermería  pediatrica</t>
  </si>
  <si>
    <t xml:space="preserve">Licenciado(a) de enfermería, con grado de maestro o doctor en Enfermería, salud pública o a fines y experiencia en docencia universitaria </t>
  </si>
  <si>
    <t>P02A3128</t>
  </si>
  <si>
    <t>Nutrición  y dietoterapia</t>
  </si>
  <si>
    <t xml:space="preserve">Licenciado(a) en nutrición o  enfermería, con grado de maestro o doctor en Nutrición, Enfermería, salud pública o a fines y experiencia en docencia universitaria </t>
  </si>
  <si>
    <t>P02A1109</t>
  </si>
  <si>
    <t>P02A2138</t>
  </si>
  <si>
    <t>Taller de investigación I</t>
  </si>
  <si>
    <t xml:space="preserve">Licenciado(a) en enfermería o carreras a fines a la ciencias de la salud, con grado de maestro o doctor en Enfermería, Salud Pública o a fines, experiencia en docencia universitaria e investigación </t>
  </si>
  <si>
    <t>21A31</t>
  </si>
  <si>
    <t>P09A2146</t>
  </si>
  <si>
    <t xml:space="preserve">Obstetras o carreras a fines a la ciencias de la salud, con grado de maestro o doctor en Obstetricia, Salud Pública o a fines, experiencia en docencia universitaria e investigación </t>
  </si>
  <si>
    <t>23A36</t>
  </si>
  <si>
    <t>Capacitación y Desarrollo del Talento</t>
  </si>
  <si>
    <t>Licenciado (a) en psicología con grado de maestro o doctor en Psicología, Salud Pública o a fines, con experiencia en docencia universitaria</t>
  </si>
  <si>
    <t>P04A3123 </t>
  </si>
  <si>
    <t>Desarrollo Psicológico I </t>
  </si>
  <si>
    <t>P04A3129 </t>
  </si>
  <si>
    <t>Desarrollo Psicológico II </t>
  </si>
  <si>
    <t>P04A3115 </t>
  </si>
  <si>
    <t>Psicofisiología</t>
  </si>
  <si>
    <t>P04A3131 </t>
  </si>
  <si>
    <t>Psicología clínica y de la Salud </t>
  </si>
  <si>
    <t>P04A3140 </t>
  </si>
  <si>
    <t xml:space="preserve">Psicología de la Sexualidad </t>
  </si>
  <si>
    <t>23A32</t>
  </si>
  <si>
    <t>P04A2138 </t>
  </si>
  <si>
    <t>Taller de Investigación I </t>
  </si>
  <si>
    <t xml:space="preserve">Licenciado(a) en psicología o carreras a fines a la ciencias de la salud, con grado de maestro o doctor en Psicología, Salud Pública o a fines, experiencia en docencia universitaria e investigación </t>
  </si>
  <si>
    <t>P352105</t>
  </si>
  <si>
    <t>Introducción a la Tecnología Médica</t>
  </si>
  <si>
    <t xml:space="preserve">Tecnologo médico con grado de maestro o doctor y experiencia en docencia universitaria </t>
  </si>
  <si>
    <t>P372105</t>
  </si>
  <si>
    <t>PORUMA</t>
  </si>
  <si>
    <t>P31B1112</t>
  </si>
  <si>
    <t>Anatomía</t>
  </si>
  <si>
    <t xml:space="preserve">Médico Cirujano con segunda especialidad, grado de maestro o doctor a fines a las ciencias de la salud y experiencia en docencia universitaria </t>
  </si>
  <si>
    <t>P31B2121</t>
  </si>
  <si>
    <t xml:space="preserve">Aparato locomotor </t>
  </si>
  <si>
    <t>P31B2120</t>
  </si>
  <si>
    <t>Farmacología</t>
  </si>
  <si>
    <t>Médico Cirujano con segunda especialidad, grado de maestro o doctor a fines a las ciencias de la salud y experiencia en docencia universitaria</t>
  </si>
  <si>
    <t>11 Y 18</t>
  </si>
  <si>
    <t>P31B1104</t>
  </si>
  <si>
    <t xml:space="preserve">Lic. en educación, filosofía, sociología o carreras a fines, con grado de maestro y experiencia en docencia universitaria </t>
  </si>
  <si>
    <t>P31B2124</t>
  </si>
  <si>
    <t>Fisiopatología</t>
  </si>
  <si>
    <t>P31B2123</t>
  </si>
  <si>
    <t xml:space="preserve">Sistema endocrino </t>
  </si>
  <si>
    <t>9 y 9</t>
  </si>
  <si>
    <t>P31B2122</t>
  </si>
  <si>
    <t>Sistema tegumentario</t>
  </si>
  <si>
    <t>9, 9 Y 9</t>
  </si>
  <si>
    <t>P352114</t>
  </si>
  <si>
    <t>Fisiología Humana</t>
  </si>
  <si>
    <t>Tecnologo médico o carreras a fines de las ciencias de la salud, con grado de maestro o doctor en tecnología médica, salud pública o a fines y experiencia en docencia universitaria</t>
  </si>
  <si>
    <t>P373116</t>
  </si>
  <si>
    <t xml:space="preserve">Introducción a la fonoaudiología </t>
  </si>
  <si>
    <t>Tecnologo médico en terapia del lenguaje o carreras a fines de las ciencias de la salud, con grado de maestro o doctor en tecnología médica, salud pública o a fines y experiencia en docencia universitaria</t>
  </si>
  <si>
    <t>P363117</t>
  </si>
  <si>
    <t>Fisiología del ejercicio</t>
  </si>
  <si>
    <t>Tecnologo médico en terapia física y rehabilitación o carreras a fines de las ciencias de la salud, con grado de maestro o doctor en tecnología médica, salud pública o a fines y experiencia en docencia universitaria</t>
  </si>
  <si>
    <t>J</t>
  </si>
  <si>
    <t>P02A2131</t>
  </si>
  <si>
    <t>Actividad de Proyeccion Social III</t>
  </si>
  <si>
    <t>Licenciado(a) en enfermería o carreras a fines a la ciencias de la salud, con grado de maestro o doctor en Enfermería, Salud Pública o a fines y experiencia en docencia universitaria</t>
  </si>
  <si>
    <t>P02A2118</t>
  </si>
  <si>
    <t>Actividades de  proyeccion social I</t>
  </si>
  <si>
    <t>P02A2124</t>
  </si>
  <si>
    <t>Actividades de  proyeccion social II</t>
  </si>
  <si>
    <t>P02A2106</t>
  </si>
  <si>
    <t>Biologia</t>
  </si>
  <si>
    <t>Biologo(a), o profesional a fines a la ciencia de la salud con grado de maestro o doctor en Salud Pública o fines y experiencia en docencia universitaria</t>
  </si>
  <si>
    <t>P02A1114</t>
  </si>
  <si>
    <t>Licenciado(a) en Educación, Ingeniero ambiental o carreras a fines, con grado de Maestro en Educación, Ciencias ambientales o afines, y experiencia en docencia universitaria.</t>
  </si>
  <si>
    <t>P02A1103</t>
  </si>
  <si>
    <t>Licenciado(a) en Educación con mención en filosofía y ciencias sociales; sociologo o carreras a fines, con grado de Maestro en Educación, o a fines, y experiencia en docencia universitaria.</t>
  </si>
  <si>
    <t>P02A1101</t>
  </si>
  <si>
    <t>Matemática  I</t>
  </si>
  <si>
    <t>Licenciado(a) en Educación  con mención en matemática o carreras a fines, con grado de Maestro en Educación, Ciencias ambientales o afines, y experiencia en docencia universitaria.</t>
  </si>
  <si>
    <t>P02A1102</t>
  </si>
  <si>
    <t>Licenciado(a) en Educación con mención en comunicación o carreras a fines, con grado de Maestro en Educación, Ciencias ambientales o afines, y experiencia en docencia universitaria.</t>
  </si>
  <si>
    <t>P09A2124</t>
  </si>
  <si>
    <t>Obstetras o carreras a fines a la ciencias de la salud, con grado de maestro o doctor en Obstetricia, Salud Pública o a fines y experiencia en docencia universitaria</t>
  </si>
  <si>
    <t>P09A3114</t>
  </si>
  <si>
    <t>Bioestadística y epidemiología</t>
  </si>
  <si>
    <t>Obstetra o profesional de ciencias de la salud con grado de maestro o doctor en Obstetricia, Salud Pública o a fines y experiencia en docencia universitaria</t>
  </si>
  <si>
    <t>P09A2115</t>
  </si>
  <si>
    <t>Biología</t>
  </si>
  <si>
    <t>P09A3137</t>
  </si>
  <si>
    <t>Cirugía Instrumental y Anestesiología</t>
  </si>
  <si>
    <t>Obstetra con grado de maestro o doctor en Obstetricia, Salud Pública o a fines y experiencia en docencia universitaria</t>
  </si>
  <si>
    <t>P09A3113</t>
  </si>
  <si>
    <t>Enfermería obstétrica</t>
  </si>
  <si>
    <t>P09A3125</t>
  </si>
  <si>
    <t>Farmacología y Terapéutica Obstétrica</t>
  </si>
  <si>
    <t>P09A3133</t>
  </si>
  <si>
    <t>Laboratorio Clínico - Diagnóstico por imágenes</t>
  </si>
  <si>
    <t>P09A2121</t>
  </si>
  <si>
    <t>Microbiología y Parasitología</t>
  </si>
  <si>
    <t>Biologo(a) o profesional de carreras a fines a ciencias de la salud, con grado de maestro o doctor en Biología, Salud Pública o fines y experiencia en docencia universitaria</t>
  </si>
  <si>
    <t>P09A3138</t>
  </si>
  <si>
    <t>Monitoreo fetal y electrónico</t>
  </si>
  <si>
    <t>P09A3129</t>
  </si>
  <si>
    <t>Obstetricia I</t>
  </si>
  <si>
    <t>P09A3139</t>
  </si>
  <si>
    <t>Obstetricia III</t>
  </si>
  <si>
    <t xml:space="preserve">P09A3123 </t>
  </si>
  <si>
    <t>Salud de la Mujer</t>
  </si>
  <si>
    <t>P09A3126</t>
  </si>
  <si>
    <t>Sexualidad Humana y Reproducción</t>
  </si>
  <si>
    <t>P09A2140</t>
  </si>
  <si>
    <t>P04A2118 </t>
  </si>
  <si>
    <t>Actividad de Proyección social I </t>
  </si>
  <si>
    <t>Licenciado(a) en Psicología o carreras a fines a la ciencias de la salud, con grado de maestro o doctor en Psicología, Salud Pública o a fines y experiencia en docencia universitaria</t>
  </si>
  <si>
    <t>P04A1112 </t>
  </si>
  <si>
    <t>Cultura inclusiva </t>
  </si>
  <si>
    <t>Licenciado(a) en Educación con mención en filosofía y ciencias sociales; sociologo(a) o carreras a fines, con grado de Maestro en Educación o a fines, y experiencia en docencia universitaria.</t>
  </si>
  <si>
    <t xml:space="preserve">TP </t>
  </si>
  <si>
    <t>P04A2105 </t>
  </si>
  <si>
    <t>Introducción a la psicología </t>
  </si>
  <si>
    <t>Licenciado(a) en Psicología con grado de maestro o doctor en Psicología, Salud Pública o a fines y experiencia en docencia universitaria</t>
  </si>
  <si>
    <t>P04A1108 </t>
  </si>
  <si>
    <t>Metodología de la Investigación  </t>
  </si>
  <si>
    <t>Licenciado(a) en Psicología o profesional de ciencias de la salud, con grado de maestro o doctor en Salud Pública o a fines, experiencia en docencia universitaria e investigación</t>
  </si>
  <si>
    <t>P04A1109 </t>
  </si>
  <si>
    <t>Realidad nacional y Globalización </t>
  </si>
  <si>
    <t>P04A1102 </t>
  </si>
  <si>
    <t>Redacción y Comunicación </t>
  </si>
  <si>
    <t>Licenciado(a) en Educación con mención en comunicación, lenguaje o literatura, comunicador o carreras a fines, con grado de Maestro en Educación, o a fines, y experiencia en docencia universitaria.</t>
  </si>
  <si>
    <t>P04A2149 </t>
  </si>
  <si>
    <t>Seminario de tesis</t>
  </si>
  <si>
    <t>23A33</t>
  </si>
  <si>
    <t>P352117</t>
  </si>
  <si>
    <t>Física Aplicada</t>
  </si>
  <si>
    <t>Fisico(a), Ingeniero(a) o carreras a fines, con grado de maestro o doctor y experiencia en docencia universitaria</t>
  </si>
  <si>
    <t>Tecnologo médico o profesional de ciencias de la salud, con grado de maestro o doctor en Salud Pública o a fines y experiencia en docencia universitaria</t>
  </si>
  <si>
    <t>P362114</t>
  </si>
  <si>
    <t>Tecnologo médico en terapia física y rehabilitación, con grado de maestro o doctor en Salud Pública o a fines y experiencia en docencia universitaria</t>
  </si>
  <si>
    <t>P352115</t>
  </si>
  <si>
    <t>Histología y Embriología</t>
  </si>
  <si>
    <t>P362115</t>
  </si>
  <si>
    <t>P553117</t>
  </si>
  <si>
    <t>Física Aplicada a la optometría</t>
  </si>
  <si>
    <t>Tecnologo médico en optometría, con grado de maestro o doctor en tecnología médica, salud pública o a fines y experiencia en docencia universitaria</t>
  </si>
  <si>
    <t>10 Y 10</t>
  </si>
  <si>
    <t>P552114</t>
  </si>
  <si>
    <t>P553116</t>
  </si>
  <si>
    <t>Fundamentos químicos en optometría</t>
  </si>
  <si>
    <t>12 Y 12</t>
  </si>
  <si>
    <t>P552115</t>
  </si>
  <si>
    <t>P31B2114</t>
  </si>
  <si>
    <t>Biofísica</t>
  </si>
  <si>
    <t xml:space="preserve">Fisico(a), Ingeniero(a) o carreras a fines, con grado de maestro o doctor y experiencia en docencia universitaria </t>
  </si>
  <si>
    <t>P31B2106</t>
  </si>
  <si>
    <t>Biologo(a), con grado de maestro o doctor en Biología, Salud Pública o fines y experiencia en docencia universitaria</t>
  </si>
  <si>
    <t>P31B1111</t>
  </si>
  <si>
    <t xml:space="preserve">Cultura Ambiental </t>
  </si>
  <si>
    <t>P09A1106</t>
  </si>
  <si>
    <t>A distancia</t>
  </si>
  <si>
    <t>P361107</t>
  </si>
  <si>
    <t>P31B2105</t>
  </si>
  <si>
    <t>Introduccion a la Medicina</t>
  </si>
  <si>
    <t>P31B1101</t>
  </si>
  <si>
    <t>Matematica I</t>
  </si>
  <si>
    <t>Licenciado(a) en educación con mención en matemática, ingeniero o carreras a fines, con grado de Maestro y experiencia en docencia universitaria.</t>
  </si>
  <si>
    <t>P361101</t>
  </si>
  <si>
    <t>Matemática</t>
  </si>
  <si>
    <t xml:space="preserve">P351101 </t>
  </si>
  <si>
    <t>P31B1108</t>
  </si>
  <si>
    <t>Tecnologo médico o profesional de ciencias de la salud, con grado de maestro o doctor en Salud Pública o a fines, experiencia en docencia universitaria e investigación</t>
  </si>
  <si>
    <t>P551108</t>
  </si>
  <si>
    <t>Metodología  de  la  investigación</t>
  </si>
  <si>
    <t>Microbiología y parasitología</t>
  </si>
  <si>
    <t>P31B1102</t>
  </si>
  <si>
    <t>P09A1102</t>
  </si>
  <si>
    <t>9 Y 9</t>
  </si>
  <si>
    <t xml:space="preserve">9 Y 9 </t>
  </si>
  <si>
    <t>P551112</t>
  </si>
  <si>
    <t>P361112</t>
  </si>
  <si>
    <t>P09A1104</t>
  </si>
  <si>
    <t>12 y 12</t>
  </si>
  <si>
    <t>P04A1103 </t>
  </si>
  <si>
    <t>Filosofía y Ética </t>
  </si>
  <si>
    <t>P362106</t>
  </si>
  <si>
    <t>Biologia General</t>
  </si>
  <si>
    <t>14 y 8</t>
  </si>
  <si>
    <t>P352106</t>
  </si>
  <si>
    <t xml:space="preserve">Tecnologo médico con mención en laboratorio clínico, con grado de maestro o doctor en salud publica o a fines y experiencia en docencia universitaria  </t>
  </si>
  <si>
    <t>P362105</t>
  </si>
  <si>
    <t xml:space="preserve">Tecnologo médico con mención en terapia física y rehabilitación, con grado de maestro o doctor en salud publica o a fines y experiencia en docencia universitaria  </t>
  </si>
  <si>
    <t xml:space="preserve">Tecnologo médico con mención en optometría, con grado de maestro o doctor en salud publica o a fines y experiencia en docencia universitaria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</si>
</sst>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69">
    <font>
      <sz val="11"/>
      <color theme="1"/>
      <name val="Aptos Narrow"/>
      <family val="2"/>
      <scheme val="minor"/>
    </font>
    <font>
      <sz val="8"/>
      <color rgb="FF000000"/>
      <name val="Aptos Narrow"/>
      <family val="2"/>
    </font>
    <font>
      <sz val="8"/>
      <color theme="1"/>
      <name val="Aptos Narrow"/>
      <family val="2"/>
      <scheme val="minor"/>
    </font>
    <font>
      <b/>
      <i/>
      <sz val="8"/>
      <color rgb="FF000000"/>
      <name val="Aptos Narrow"/>
      <family val="2"/>
    </font>
    <font>
      <b/>
      <sz val="8"/>
      <color theme="1"/>
      <name val="Aptos Narrow"/>
      <family val="2"/>
      <scheme val="minor"/>
    </font>
    <font>
      <sz val="8"/>
      <color rgb="FF000000"/>
      <name val="Aptos Narrow"/>
      <family val="2"/>
      <scheme val="minor"/>
    </font>
    <font>
      <sz val="8"/>
      <name val="Aptos Narrow"/>
      <family val="2"/>
      <scheme val="minor"/>
    </font>
    <font>
      <sz val="8"/>
      <name val="Calibri"/>
      <family val="2"/>
    </font>
    <font>
      <b/>
      <sz val="8"/>
      <color rgb="FF000000"/>
      <name val="Aptos Narrow"/>
      <family val="2"/>
    </font>
    <font>
      <b/>
      <sz val="12"/>
      <color theme="1"/>
      <name val="Aptos Narrow"/>
      <family val="2"/>
      <scheme val="minor"/>
    </font>
    <font>
      <b/>
      <sz val="8"/>
      <color rgb="FF000000"/>
      <name val="Calibri"/>
      <family val="2"/>
    </font>
    <font>
      <b/>
      <sz val="20"/>
      <color theme="1"/>
      <name val="Aptos Narrow"/>
      <family val="2"/>
      <scheme val="minor"/>
    </font>
    <font>
      <b/>
      <sz val="9"/>
      <color rgb="FFFFFFFF"/>
      <name val="Aptos Narrow"/>
      <family val="2"/>
    </font>
    <font>
      <b/>
      <sz val="9"/>
      <color rgb="FF000000"/>
      <name val="Calibri"/>
      <family val="2"/>
    </font>
    <font>
      <b/>
      <sz val="8"/>
      <color rgb="FF000000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6"/>
      <color rgb="FFFF0000"/>
      <name val="Aptos Narrow"/>
      <family val="2"/>
      <scheme val="minor"/>
    </font>
    <font>
      <sz val="8"/>
      <color rgb="FFFF0000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9C0006"/>
      <name val="Aptos Narrow"/>
      <family val="2"/>
    </font>
    <font>
      <b/>
      <sz val="9"/>
      <color theme="0"/>
      <name val="Calibri"/>
      <family val="2"/>
    </font>
    <font>
      <sz val="11"/>
      <color rgb="FF000000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b/>
      <sz val="16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rgb="FFC00000"/>
      <name val="Aptos Narrow"/>
      <family val="2"/>
      <scheme val="minor"/>
    </font>
    <font>
      <b/>
      <sz val="14"/>
      <color rgb="FF000000"/>
      <name val="Aptos Narrow"/>
      <family val="2"/>
    </font>
    <font>
      <b/>
      <i/>
      <sz val="12"/>
      <color rgb="FFC00000"/>
      <name val="Aptos Narrow"/>
      <family val="2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rgb="FF242424"/>
      <name val="Aptos Narrow"/>
      <family val="2"/>
    </font>
    <font>
      <sz val="8"/>
      <color theme="1"/>
      <name val="Aptos Narrow"/>
      <family val="2"/>
    </font>
    <font>
      <b/>
      <sz val="9"/>
      <color rgb="FF000000"/>
      <name val="Aptos Narrow"/>
      <family val="2"/>
    </font>
    <font>
      <sz val="8"/>
      <color rgb="FF9C0006"/>
      <name val="Aptos Narrow"/>
      <family val="2"/>
    </font>
    <font>
      <sz val="9"/>
      <color rgb="FF000000"/>
      <name val="Aptos Narrow"/>
      <family val="2"/>
    </font>
    <font>
      <sz val="8"/>
      <color rgb="FF000000"/>
      <name val="Calibri"/>
      <family val="2"/>
    </font>
    <font>
      <sz val="7"/>
      <color rgb="FF000000"/>
      <name val="Aptos Narrow"/>
      <family val="2"/>
    </font>
    <font>
      <sz val="9"/>
      <color rgb="FF000000"/>
      <name val="Aptos Narrow"/>
      <family val="2"/>
      <scheme val="minor"/>
    </font>
    <font>
      <b/>
      <sz val="9"/>
      <color rgb="FF000000"/>
      <name val="Aptos Narrow"/>
      <family val="2"/>
      <scheme val="minor"/>
    </font>
    <font>
      <sz val="8"/>
      <name val="Aptos Narrow"/>
      <family val="2"/>
    </font>
    <font>
      <b/>
      <sz val="10"/>
      <color rgb="FFFF0000"/>
      <name val="Aptos Narrow"/>
      <family val="2"/>
      <scheme val="minor"/>
    </font>
    <font>
      <b/>
      <sz val="10"/>
      <name val="Calibri"/>
      <family val="2"/>
    </font>
    <font>
      <b/>
      <sz val="10"/>
      <color theme="0"/>
      <name val="Calibri"/>
      <family val="2"/>
    </font>
    <font>
      <sz val="10"/>
      <color rgb="FFFF0000"/>
      <name val="Aptos Narrow"/>
      <family val="2"/>
      <scheme val="minor"/>
    </font>
    <font>
      <b/>
      <sz val="8"/>
      <color rgb="FFFF0000"/>
      <name val="Aptos Narrow"/>
      <family val="2"/>
      <scheme val="minor"/>
    </font>
    <font>
      <b/>
      <sz val="8"/>
      <color rgb="FFFF0000"/>
      <name val="Aptos Narrow"/>
      <family val="2"/>
    </font>
    <font>
      <sz val="8"/>
      <color rgb="FFFF0000"/>
      <name val="Aptos Narrow"/>
      <family val="2"/>
    </font>
    <font>
      <b/>
      <sz val="11"/>
      <color theme="1"/>
      <name val="Aptos Narrow"/>
      <family val="2"/>
      <scheme val="minor"/>
    </font>
    <font>
      <b/>
      <i/>
      <sz val="8"/>
      <color rgb="FFFF0000"/>
      <name val="Aptos Narrow"/>
      <family val="2"/>
    </font>
    <font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FFFFFF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u/>
      <sz val="8"/>
      <name val="Aptos Narrow"/>
      <family val="2"/>
      <scheme val="minor"/>
    </font>
    <font>
      <sz val="8"/>
      <color theme="1"/>
      <name val="Calibri"/>
      <family val="2"/>
    </font>
    <font>
      <b/>
      <sz val="8"/>
      <color theme="1"/>
      <name val="Aptos Narrow"/>
      <family val="2"/>
    </font>
    <font>
      <b/>
      <sz val="9"/>
      <color rgb="FFFFFFFF"/>
      <name val="Calibri"/>
      <family val="2"/>
    </font>
    <font>
      <b/>
      <sz val="10"/>
      <color rgb="FFFFFFFF"/>
      <name val="Calibri"/>
      <family val="2"/>
    </font>
    <font>
      <sz val="9"/>
      <color rgb="FFFF0000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name val="Aptos Narrow"/>
      <family val="2"/>
      <scheme val="minor"/>
    </font>
    <font>
      <sz val="11"/>
      <color theme="1"/>
      <name val="Arial"/>
    </font>
    <font>
      <b/>
      <sz val="11"/>
      <color theme="1"/>
      <name val="Arial"/>
    </font>
    <font>
      <sz val="11"/>
      <name val="Arial"/>
    </font>
  </fonts>
  <fills count="46">
    <fill>
      <patternFill patternType="none"/>
    </fill>
    <fill>
      <patternFill patternType="gray125"/>
    </fill>
    <fill>
      <patternFill patternType="solid">
        <fgColor rgb="FF83CCEB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2D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002060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49992370372631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rgb="FFBFBFBF"/>
        <bgColor rgb="FFBFBFBF"/>
      </patternFill>
    </fill>
    <fill>
      <patternFill patternType="solid">
        <fgColor rgb="FF94DCF8"/>
        <bgColor rgb="FF000000"/>
      </patternFill>
    </fill>
    <fill>
      <patternFill patternType="solid">
        <fgColor theme="3" tint="0.749992370372631"/>
        <bgColor rgb="FFBFBFBF"/>
      </patternFill>
    </fill>
    <fill>
      <patternFill patternType="solid">
        <fgColor theme="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rgb="FFBFBFBF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rgb="FFBFBFBF"/>
      </patternFill>
    </fill>
    <fill>
      <patternFill patternType="solid">
        <fgColor theme="5" tint="0.79998168889431442"/>
        <bgColor rgb="FFBFBFBF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2060"/>
        <bgColor rgb="FFBFBFBF"/>
      </patternFill>
    </fill>
    <fill>
      <patternFill patternType="solid">
        <fgColor rgb="FFDAE9F8"/>
        <bgColor rgb="FF000000"/>
      </patternFill>
    </fill>
    <fill>
      <patternFill patternType="solid">
        <fgColor rgb="FFA6C9EC"/>
        <bgColor rgb="FF000000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7CE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D8787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rgb="FF4D93D9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7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22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5" fillId="0" borderId="3" xfId="0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1" fillId="0" borderId="1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5" fillId="8" borderId="6" xfId="0" applyFont="1" applyFill="1" applyBorder="1" applyAlignment="1">
      <alignment horizontal="center"/>
    </xf>
    <xf numFmtId="0" fontId="8" fillId="9" borderId="2" xfId="0" applyFont="1" applyFill="1" applyBorder="1" applyAlignment="1">
      <alignment horizontal="center" vertical="center" wrapText="1"/>
    </xf>
    <xf numFmtId="0" fontId="8" fillId="9" borderId="2" xfId="0" applyFont="1" applyFill="1" applyBorder="1" applyAlignment="1">
      <alignment horizontal="center" vertical="center"/>
    </xf>
    <xf numFmtId="0" fontId="10" fillId="11" borderId="2" xfId="0" applyFont="1" applyFill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9" fillId="0" borderId="0" xfId="0" applyFont="1" applyAlignment="1" applyProtection="1">
      <alignment vertical="center"/>
      <protection locked="0"/>
    </xf>
    <xf numFmtId="0" fontId="9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8" fillId="16" borderId="2" xfId="0" applyFont="1" applyFill="1" applyBorder="1" applyAlignment="1">
      <alignment horizontal="center" vertical="center" wrapText="1"/>
    </xf>
    <xf numFmtId="0" fontId="1" fillId="6" borderId="11" xfId="0" applyFont="1" applyFill="1" applyBorder="1" applyAlignment="1">
      <alignment horizontal="center"/>
    </xf>
    <xf numFmtId="0" fontId="1" fillId="0" borderId="1" xfId="0" applyFont="1" applyBorder="1" applyAlignment="1">
      <alignment horizontal="left" vertical="center" wrapText="1"/>
    </xf>
    <xf numFmtId="0" fontId="9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center" wrapText="1"/>
    </xf>
    <xf numFmtId="0" fontId="8" fillId="16" borderId="14" xfId="0" applyFont="1" applyFill="1" applyBorder="1" applyAlignment="1">
      <alignment horizontal="center" vertical="center" wrapText="1"/>
    </xf>
    <xf numFmtId="0" fontId="16" fillId="0" borderId="0" xfId="0" applyFont="1" applyAlignment="1" applyProtection="1">
      <alignment horizontal="center" vertical="center"/>
      <protection locked="0"/>
    </xf>
    <xf numFmtId="0" fontId="5" fillId="10" borderId="1" xfId="0" applyFont="1" applyFill="1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5" fillId="10" borderId="1" xfId="0" applyFont="1" applyFill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6" xfId="0" applyFont="1" applyBorder="1" applyAlignment="1" applyProtection="1">
      <alignment horizontal="center" vertical="center"/>
      <protection locked="0"/>
    </xf>
    <xf numFmtId="0" fontId="2" fillId="10" borderId="6" xfId="0" applyFont="1" applyFill="1" applyBorder="1" applyAlignment="1" applyProtection="1">
      <alignment horizontal="center" vertical="center"/>
      <protection locked="0"/>
    </xf>
    <xf numFmtId="0" fontId="2" fillId="15" borderId="6" xfId="0" applyFont="1" applyFill="1" applyBorder="1" applyAlignment="1">
      <alignment horizontal="center" vertical="center"/>
    </xf>
    <xf numFmtId="0" fontId="2" fillId="24" borderId="6" xfId="0" applyFont="1" applyFill="1" applyBorder="1" applyAlignment="1" applyProtection="1">
      <alignment horizontal="center" vertical="center"/>
      <protection locked="0"/>
    </xf>
    <xf numFmtId="0" fontId="2" fillId="24" borderId="6" xfId="0" applyFont="1" applyFill="1" applyBorder="1" applyAlignment="1">
      <alignment horizontal="center" vertical="center"/>
    </xf>
    <xf numFmtId="0" fontId="2" fillId="21" borderId="6" xfId="0" applyFont="1" applyFill="1" applyBorder="1" applyAlignment="1" applyProtection="1">
      <alignment horizontal="center" vertical="center"/>
      <protection locked="0"/>
    </xf>
    <xf numFmtId="0" fontId="2" fillId="21" borderId="6" xfId="0" applyFont="1" applyFill="1" applyBorder="1" applyAlignment="1">
      <alignment horizontal="center" vertical="center"/>
    </xf>
    <xf numFmtId="1" fontId="5" fillId="10" borderId="1" xfId="0" applyNumberFormat="1" applyFont="1" applyFill="1" applyBorder="1" applyAlignment="1" applyProtection="1">
      <alignment horizontal="center" vertical="center"/>
      <protection locked="0"/>
    </xf>
    <xf numFmtId="0" fontId="2" fillId="18" borderId="6" xfId="0" applyFont="1" applyFill="1" applyBorder="1" applyAlignment="1">
      <alignment horizontal="center" vertical="center"/>
    </xf>
    <xf numFmtId="0" fontId="2" fillId="10" borderId="6" xfId="0" applyFont="1" applyFill="1" applyBorder="1" applyAlignment="1">
      <alignment horizontal="center" vertical="center"/>
    </xf>
    <xf numFmtId="0" fontId="5" fillId="10" borderId="4" xfId="0" applyFont="1" applyFill="1" applyBorder="1" applyAlignment="1" applyProtection="1">
      <alignment horizontal="left" vertical="center"/>
      <protection locked="0"/>
    </xf>
    <xf numFmtId="0" fontId="2" fillId="22" borderId="6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2" fillId="17" borderId="6" xfId="0" applyFont="1" applyFill="1" applyBorder="1" applyAlignment="1" applyProtection="1">
      <alignment horizontal="center" vertical="center"/>
      <protection locked="0"/>
    </xf>
    <xf numFmtId="0" fontId="2" fillId="17" borderId="6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10" borderId="1" xfId="0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Alignment="1">
      <alignment horizontal="left" vertical="center"/>
    </xf>
    <xf numFmtId="0" fontId="6" fillId="10" borderId="6" xfId="0" applyFont="1" applyFill="1" applyBorder="1" applyAlignment="1" applyProtection="1">
      <alignment horizontal="center" vertical="center"/>
      <protection locked="0"/>
    </xf>
    <xf numFmtId="0" fontId="2" fillId="20" borderId="6" xfId="0" applyFont="1" applyFill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10" borderId="1" xfId="0" applyFont="1" applyFill="1" applyBorder="1" applyAlignment="1" applyProtection="1">
      <alignment horizontal="center" vertical="center"/>
      <protection locked="0"/>
    </xf>
    <xf numFmtId="0" fontId="2" fillId="15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 applyProtection="1">
      <alignment horizontal="left" vertical="center"/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0" fontId="14" fillId="10" borderId="1" xfId="0" applyFont="1" applyFill="1" applyBorder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0" fontId="12" fillId="7" borderId="17" xfId="0" applyFont="1" applyFill="1" applyBorder="1" applyAlignment="1">
      <alignment horizontal="center" vertical="center" textRotation="90" wrapText="1"/>
    </xf>
    <xf numFmtId="0" fontId="8" fillId="9" borderId="14" xfId="0" applyFont="1" applyFill="1" applyBorder="1" applyAlignment="1">
      <alignment horizontal="center" vertical="center" wrapText="1"/>
    </xf>
    <xf numFmtId="49" fontId="5" fillId="10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1" xfId="0" applyBorder="1"/>
    <xf numFmtId="0" fontId="2" fillId="0" borderId="7" xfId="0" applyFont="1" applyBorder="1" applyAlignment="1" applyProtection="1">
      <alignment horizontal="center" vertical="center"/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2" fillId="10" borderId="7" xfId="0" applyFont="1" applyFill="1" applyBorder="1" applyAlignment="1" applyProtection="1">
      <alignment horizontal="center" vertical="center"/>
      <protection locked="0"/>
    </xf>
    <xf numFmtId="0" fontId="2" fillId="15" borderId="7" xfId="0" applyFont="1" applyFill="1" applyBorder="1" applyAlignment="1">
      <alignment horizontal="center" vertical="center"/>
    </xf>
    <xf numFmtId="0" fontId="2" fillId="15" borderId="5" xfId="0" applyFont="1" applyFill="1" applyBorder="1" applyAlignment="1">
      <alignment horizontal="center" vertical="center"/>
    </xf>
    <xf numFmtId="0" fontId="2" fillId="27" borderId="6" xfId="0" applyFont="1" applyFill="1" applyBorder="1" applyAlignment="1" applyProtection="1">
      <alignment horizontal="center" vertical="center"/>
      <protection locked="0"/>
    </xf>
    <xf numFmtId="0" fontId="19" fillId="0" borderId="0" xfId="0" applyFont="1"/>
    <xf numFmtId="0" fontId="20" fillId="18" borderId="4" xfId="0" applyFont="1" applyFill="1" applyBorder="1" applyAlignment="1">
      <alignment horizontal="center" vertical="center"/>
    </xf>
    <xf numFmtId="0" fontId="20" fillId="28" borderId="4" xfId="0" applyFont="1" applyFill="1" applyBorder="1" applyAlignment="1">
      <alignment horizontal="center" vertical="center"/>
    </xf>
    <xf numFmtId="0" fontId="20" fillId="11" borderId="2" xfId="0" applyFont="1" applyFill="1" applyBorder="1" applyAlignment="1">
      <alignment vertical="center"/>
    </xf>
    <xf numFmtId="0" fontId="20" fillId="11" borderId="2" xfId="0" applyFont="1" applyFill="1" applyBorder="1" applyAlignment="1">
      <alignment vertical="center" wrapText="1"/>
    </xf>
    <xf numFmtId="0" fontId="20" fillId="12" borderId="6" xfId="0" applyFont="1" applyFill="1" applyBorder="1" applyAlignment="1">
      <alignment horizontal="center" vertical="center" wrapText="1"/>
    </xf>
    <xf numFmtId="0" fontId="20" fillId="12" borderId="6" xfId="0" applyFont="1" applyFill="1" applyBorder="1" applyAlignment="1">
      <alignment vertical="center" wrapText="1"/>
    </xf>
    <xf numFmtId="0" fontId="20" fillId="28" borderId="1" xfId="0" applyFont="1" applyFill="1" applyBorder="1" applyAlignment="1">
      <alignment horizontal="center" vertical="center"/>
    </xf>
    <xf numFmtId="0" fontId="20" fillId="28" borderId="2" xfId="0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center" vertical="center"/>
    </xf>
    <xf numFmtId="0" fontId="20" fillId="18" borderId="1" xfId="0" applyFont="1" applyFill="1" applyBorder="1" applyAlignment="1">
      <alignment horizontal="center" vertical="center"/>
    </xf>
    <xf numFmtId="0" fontId="20" fillId="18" borderId="2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horizontal="center" vertical="center"/>
    </xf>
    <xf numFmtId="0" fontId="20" fillId="19" borderId="1" xfId="0" applyFont="1" applyFill="1" applyBorder="1" applyAlignment="1">
      <alignment horizontal="center" vertical="center"/>
    </xf>
    <xf numFmtId="0" fontId="20" fillId="28" borderId="10" xfId="0" applyFont="1" applyFill="1" applyBorder="1" applyAlignment="1">
      <alignment vertical="center"/>
    </xf>
    <xf numFmtId="0" fontId="20" fillId="28" borderId="2" xfId="0" applyFont="1" applyFill="1" applyBorder="1" applyAlignment="1">
      <alignment vertical="center"/>
    </xf>
    <xf numFmtId="0" fontId="20" fillId="29" borderId="2" xfId="0" applyFont="1" applyFill="1" applyBorder="1" applyAlignment="1">
      <alignment vertical="center" wrapText="1"/>
    </xf>
    <xf numFmtId="0" fontId="20" fillId="29" borderId="8" xfId="0" applyFont="1" applyFill="1" applyBorder="1" applyAlignment="1">
      <alignment vertical="center" wrapText="1"/>
    </xf>
    <xf numFmtId="0" fontId="20" fillId="29" borderId="1" xfId="0" applyFont="1" applyFill="1" applyBorder="1" applyAlignment="1">
      <alignment vertical="center" wrapText="1"/>
    </xf>
    <xf numFmtId="0" fontId="20" fillId="27" borderId="8" xfId="0" applyFont="1" applyFill="1" applyBorder="1" applyAlignment="1">
      <alignment vertical="center" wrapText="1"/>
    </xf>
    <xf numFmtId="0" fontId="20" fillId="18" borderId="8" xfId="0" applyFont="1" applyFill="1" applyBorder="1" applyAlignment="1">
      <alignment vertical="center" wrapText="1"/>
    </xf>
    <xf numFmtId="0" fontId="20" fillId="18" borderId="1" xfId="0" applyFont="1" applyFill="1" applyBorder="1" applyAlignment="1">
      <alignment vertical="center" wrapText="1"/>
    </xf>
    <xf numFmtId="0" fontId="0" fillId="26" borderId="1" xfId="0" applyFill="1" applyBorder="1"/>
    <xf numFmtId="0" fontId="0" fillId="26" borderId="3" xfId="0" applyFill="1" applyBorder="1"/>
    <xf numFmtId="0" fontId="0" fillId="10" borderId="5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21" fillId="3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9" fillId="0" borderId="1" xfId="0" applyFont="1" applyBorder="1"/>
    <xf numFmtId="0" fontId="19" fillId="0" borderId="1" xfId="0" quotePrefix="1" applyFont="1" applyBorder="1"/>
    <xf numFmtId="0" fontId="22" fillId="0" borderId="1" xfId="0" applyFont="1" applyBorder="1"/>
    <xf numFmtId="0" fontId="0" fillId="0" borderId="4" xfId="0" applyBorder="1"/>
    <xf numFmtId="0" fontId="19" fillId="0" borderId="4" xfId="0" applyFont="1" applyBorder="1"/>
    <xf numFmtId="0" fontId="19" fillId="0" borderId="1" xfId="0" applyFont="1" applyBorder="1" applyAlignment="1">
      <alignment wrapText="1"/>
    </xf>
    <xf numFmtId="0" fontId="2" fillId="0" borderId="14" xfId="0" applyFont="1" applyBorder="1" applyAlignment="1" applyProtection="1">
      <alignment horizontal="center" vertical="center"/>
      <protection locked="0"/>
    </xf>
    <xf numFmtId="0" fontId="1" fillId="6" borderId="1" xfId="0" applyFont="1" applyFill="1" applyBorder="1" applyAlignment="1">
      <alignment horizontal="center"/>
    </xf>
    <xf numFmtId="0" fontId="5" fillId="0" borderId="3" xfId="0" applyFont="1" applyBorder="1" applyAlignment="1" applyProtection="1">
      <alignment horizontal="center" vertical="center"/>
      <protection locked="0"/>
    </xf>
    <xf numFmtId="0" fontId="2" fillId="0" borderId="3" xfId="0" applyFont="1" applyBorder="1" applyAlignment="1" applyProtection="1">
      <alignment horizontal="center" vertical="center"/>
      <protection locked="0"/>
    </xf>
    <xf numFmtId="0" fontId="2" fillId="15" borderId="11" xfId="0" applyFont="1" applyFill="1" applyBorder="1" applyAlignment="1">
      <alignment horizontal="center" vertical="center"/>
    </xf>
    <xf numFmtId="0" fontId="2" fillId="15" borderId="10" xfId="0" applyFont="1" applyFill="1" applyBorder="1" applyAlignment="1">
      <alignment horizontal="center" vertical="center"/>
    </xf>
    <xf numFmtId="0" fontId="2" fillId="15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5" fillId="0" borderId="9" xfId="0" applyFont="1" applyBorder="1" applyAlignment="1" applyProtection="1">
      <alignment horizontal="center" vertical="center"/>
      <protection locked="0"/>
    </xf>
    <xf numFmtId="0" fontId="19" fillId="0" borderId="2" xfId="0" applyFont="1" applyBorder="1"/>
    <xf numFmtId="0" fontId="5" fillId="10" borderId="2" xfId="0" applyFont="1" applyFill="1" applyBorder="1" applyAlignment="1" applyProtection="1">
      <alignment horizontal="center" vertical="center"/>
      <protection locked="0"/>
    </xf>
    <xf numFmtId="0" fontId="5" fillId="0" borderId="18" xfId="0" applyFont="1" applyBorder="1" applyAlignment="1" applyProtection="1">
      <alignment horizontal="center" vertical="center"/>
      <protection locked="0"/>
    </xf>
    <xf numFmtId="0" fontId="2" fillId="15" borderId="21" xfId="0" applyFont="1" applyFill="1" applyBorder="1" applyAlignment="1">
      <alignment horizontal="center" vertical="center"/>
    </xf>
    <xf numFmtId="0" fontId="5" fillId="10" borderId="3" xfId="0" applyFont="1" applyFill="1" applyBorder="1" applyAlignment="1" applyProtection="1">
      <alignment horizontal="center" vertical="center"/>
      <protection locked="0"/>
    </xf>
    <xf numFmtId="0" fontId="2" fillId="0" borderId="15" xfId="0" applyFont="1" applyBorder="1" applyAlignment="1" applyProtection="1">
      <alignment horizontal="center" vertical="center"/>
      <protection locked="0"/>
    </xf>
    <xf numFmtId="0" fontId="2" fillId="10" borderId="15" xfId="0" applyFont="1" applyFill="1" applyBorder="1" applyAlignment="1" applyProtection="1">
      <alignment horizontal="center" vertical="center"/>
      <protection locked="0"/>
    </xf>
    <xf numFmtId="0" fontId="2" fillId="15" borderId="15" xfId="0" applyFont="1" applyFill="1" applyBorder="1" applyAlignment="1">
      <alignment horizontal="center" vertical="center"/>
    </xf>
    <xf numFmtId="0" fontId="2" fillId="0" borderId="1" xfId="0" applyFont="1" applyBorder="1" applyAlignment="1" applyProtection="1">
      <alignment horizontal="left" vertical="center"/>
      <protection locked="0"/>
    </xf>
    <xf numFmtId="0" fontId="0" fillId="27" borderId="0" xfId="0" applyFill="1" applyAlignment="1">
      <alignment horizontal="center"/>
    </xf>
    <xf numFmtId="0" fontId="5" fillId="0" borderId="1" xfId="0" applyFont="1" applyBorder="1" applyAlignment="1" applyProtection="1">
      <alignment horizontal="left" vertical="center"/>
      <protection locked="0"/>
    </xf>
    <xf numFmtId="0" fontId="1" fillId="0" borderId="11" xfId="0" applyFont="1" applyBorder="1" applyAlignment="1">
      <alignment horizontal="left"/>
    </xf>
    <xf numFmtId="0" fontId="6" fillId="10" borderId="1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0" borderId="2" xfId="0" applyFont="1" applyBorder="1" applyAlignment="1" applyProtection="1">
      <alignment horizontal="left" vertical="center"/>
      <protection locked="0"/>
    </xf>
    <xf numFmtId="0" fontId="1" fillId="0" borderId="21" xfId="0" applyFont="1" applyBorder="1" applyAlignment="1">
      <alignment horizontal="left"/>
    </xf>
    <xf numFmtId="0" fontId="5" fillId="0" borderId="3" xfId="0" applyFont="1" applyBorder="1" applyAlignment="1" applyProtection="1">
      <alignment horizontal="left" vertical="center"/>
      <protection locked="0"/>
    </xf>
    <xf numFmtId="0" fontId="5" fillId="4" borderId="1" xfId="0" applyFont="1" applyFill="1" applyBorder="1" applyAlignment="1" applyProtection="1">
      <alignment horizontal="left" vertical="center"/>
      <protection locked="0"/>
    </xf>
    <xf numFmtId="0" fontId="1" fillId="0" borderId="5" xfId="0" applyFont="1" applyBorder="1" applyAlignment="1">
      <alignment horizontal="left"/>
    </xf>
    <xf numFmtId="0" fontId="5" fillId="0" borderId="5" xfId="0" applyFont="1" applyBorder="1" applyAlignment="1" applyProtection="1">
      <alignment horizontal="left" vertical="center"/>
      <protection locked="0"/>
    </xf>
    <xf numFmtId="0" fontId="1" fillId="0" borderId="10" xfId="0" applyFont="1" applyBorder="1" applyAlignment="1">
      <alignment horizontal="left"/>
    </xf>
    <xf numFmtId="0" fontId="3" fillId="2" borderId="6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3" fillId="31" borderId="6" xfId="0" applyFont="1" applyFill="1" applyBorder="1" applyAlignment="1" applyProtection="1">
      <alignment horizontal="center" vertical="center" wrapText="1"/>
      <protection locked="0"/>
    </xf>
    <xf numFmtId="0" fontId="24" fillId="0" borderId="0" xfId="0" applyFont="1"/>
    <xf numFmtId="0" fontId="24" fillId="0" borderId="0" xfId="0" applyFont="1" applyAlignment="1">
      <alignment horizontal="center"/>
    </xf>
    <xf numFmtId="0" fontId="25" fillId="0" borderId="0" xfId="0" applyFont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7" fillId="0" borderId="1" xfId="0" applyFont="1" applyBorder="1" applyAlignment="1">
      <alignment horizontal="left" vertical="center" wrapText="1"/>
    </xf>
    <xf numFmtId="0" fontId="24" fillId="0" borderId="1" xfId="0" applyFont="1" applyBorder="1" applyAlignment="1">
      <alignment horizontal="left" vertical="center" wrapText="1"/>
    </xf>
    <xf numFmtId="0" fontId="24" fillId="0" borderId="2" xfId="0" applyFont="1" applyBorder="1" applyAlignment="1">
      <alignment horizontal="left" vertical="center" wrapText="1"/>
    </xf>
    <xf numFmtId="0" fontId="27" fillId="0" borderId="6" xfId="0" applyFont="1" applyBorder="1" applyAlignment="1">
      <alignment horizontal="left" vertical="center" wrapText="1"/>
    </xf>
    <xf numFmtId="0" fontId="24" fillId="0" borderId="6" xfId="0" applyFont="1" applyBorder="1" applyAlignment="1">
      <alignment horizontal="left" vertical="center" wrapText="1"/>
    </xf>
    <xf numFmtId="0" fontId="24" fillId="0" borderId="3" xfId="0" applyFont="1" applyBorder="1" applyAlignment="1">
      <alignment horizontal="left" vertical="center" wrapText="1"/>
    </xf>
    <xf numFmtId="0" fontId="24" fillId="0" borderId="14" xfId="0" applyFont="1" applyBorder="1" applyAlignment="1">
      <alignment horizontal="left" vertical="center" wrapText="1"/>
    </xf>
    <xf numFmtId="0" fontId="24" fillId="0" borderId="6" xfId="0" applyFont="1" applyBorder="1" applyAlignment="1">
      <alignment vertical="center" wrapText="1"/>
    </xf>
    <xf numFmtId="0" fontId="25" fillId="0" borderId="0" xfId="0" applyFont="1" applyAlignment="1">
      <alignment horizontal="left" vertical="center"/>
    </xf>
    <xf numFmtId="0" fontId="24" fillId="0" borderId="0" xfId="0" applyFont="1" applyAlignment="1">
      <alignment vertical="center"/>
    </xf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0" fontId="14" fillId="33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14" fillId="33" borderId="7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 vertical="center"/>
    </xf>
    <xf numFmtId="0" fontId="26" fillId="32" borderId="10" xfId="0" applyFont="1" applyFill="1" applyBorder="1" applyAlignment="1">
      <alignment horizontal="center" vertical="center"/>
    </xf>
    <xf numFmtId="0" fontId="24" fillId="34" borderId="6" xfId="0" applyFont="1" applyFill="1" applyBorder="1" applyAlignment="1">
      <alignment horizontal="center"/>
    </xf>
    <xf numFmtId="0" fontId="8" fillId="9" borderId="18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4" fillId="9" borderId="2" xfId="0" applyFont="1" applyFill="1" applyBorder="1" applyAlignment="1">
      <alignment horizontal="center" vertical="center" wrapText="1"/>
    </xf>
    <xf numFmtId="0" fontId="24" fillId="0" borderId="7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3" fillId="35" borderId="1" xfId="0" applyFont="1" applyFill="1" applyBorder="1" applyAlignment="1">
      <alignment horizontal="center" vertical="center" wrapText="1"/>
    </xf>
    <xf numFmtId="0" fontId="10" fillId="35" borderId="1" xfId="0" applyFont="1" applyFill="1" applyBorder="1" applyAlignment="1" applyProtection="1">
      <alignment horizontal="center" vertical="center" wrapText="1"/>
      <protection locked="0"/>
    </xf>
    <xf numFmtId="0" fontId="10" fillId="11" borderId="8" xfId="0" applyFont="1" applyFill="1" applyBorder="1" applyAlignment="1" applyProtection="1">
      <alignment horizontal="center" vertical="center"/>
      <protection locked="0"/>
    </xf>
    <xf numFmtId="0" fontId="33" fillId="0" borderId="0" xfId="0" applyFont="1" applyAlignment="1">
      <alignment vertical="center"/>
    </xf>
    <xf numFmtId="0" fontId="33" fillId="15" borderId="6" xfId="0" applyFont="1" applyFill="1" applyBorder="1" applyAlignment="1">
      <alignment horizontal="center" vertical="center"/>
    </xf>
    <xf numFmtId="0" fontId="1" fillId="10" borderId="1" xfId="0" applyFont="1" applyFill="1" applyBorder="1"/>
    <xf numFmtId="0" fontId="1" fillId="0" borderId="3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 wrapText="1"/>
    </xf>
    <xf numFmtId="0" fontId="36" fillId="0" borderId="5" xfId="0" applyFont="1" applyBorder="1" applyAlignment="1">
      <alignment horizontal="center" vertical="center" wrapText="1"/>
    </xf>
    <xf numFmtId="0" fontId="36" fillId="0" borderId="3" xfId="0" applyFont="1" applyBorder="1" applyAlignment="1">
      <alignment horizontal="center" vertical="center" wrapText="1"/>
    </xf>
    <xf numFmtId="0" fontId="36" fillId="0" borderId="11" xfId="0" applyFont="1" applyBorder="1" applyAlignment="1">
      <alignment horizontal="center" vertical="center" wrapText="1"/>
    </xf>
    <xf numFmtId="0" fontId="34" fillId="0" borderId="0" xfId="0" applyFont="1" applyAlignment="1">
      <alignment horizontal="center" vertical="center"/>
    </xf>
    <xf numFmtId="0" fontId="37" fillId="9" borderId="2" xfId="0" applyFont="1" applyFill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 wrapText="1"/>
    </xf>
    <xf numFmtId="0" fontId="38" fillId="36" borderId="5" xfId="0" applyFont="1" applyFill="1" applyBorder="1" applyAlignment="1">
      <alignment horizontal="center" wrapText="1"/>
    </xf>
    <xf numFmtId="2" fontId="2" fillId="0" borderId="6" xfId="0" applyNumberFormat="1" applyFont="1" applyBorder="1" applyAlignment="1" applyProtection="1">
      <alignment horizontal="center" vertical="center"/>
      <protection locked="0"/>
    </xf>
    <xf numFmtId="0" fontId="34" fillId="0" borderId="6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34" fillId="0" borderId="16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center" vertical="center"/>
    </xf>
    <xf numFmtId="0" fontId="40" fillId="0" borderId="11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33" fillId="38" borderId="6" xfId="0" applyFont="1" applyFill="1" applyBorder="1" applyAlignment="1">
      <alignment horizontal="center" vertical="center"/>
    </xf>
    <xf numFmtId="0" fontId="33" fillId="10" borderId="6" xfId="0" applyFont="1" applyFill="1" applyBorder="1" applyAlignment="1">
      <alignment horizontal="center" vertical="center"/>
    </xf>
    <xf numFmtId="0" fontId="33" fillId="10" borderId="6" xfId="0" applyFont="1" applyFill="1" applyBorder="1" applyAlignment="1" applyProtection="1">
      <alignment horizontal="center" vertical="center"/>
      <protection locked="0"/>
    </xf>
    <xf numFmtId="0" fontId="33" fillId="10" borderId="0" xfId="0" applyFont="1" applyFill="1" applyAlignment="1" applyProtection="1">
      <alignment horizontal="center" vertical="center"/>
      <protection locked="0"/>
    </xf>
    <xf numFmtId="1" fontId="33" fillId="0" borderId="6" xfId="0" applyNumberFormat="1" applyFont="1" applyBorder="1" applyAlignment="1" applyProtection="1">
      <alignment horizontal="center" vertical="center"/>
      <protection locked="0"/>
    </xf>
    <xf numFmtId="0" fontId="9" fillId="0" borderId="0" xfId="0" applyFont="1" applyAlignment="1">
      <alignment horizontal="center" vertical="center"/>
    </xf>
    <xf numFmtId="0" fontId="33" fillId="10" borderId="1" xfId="0" applyFont="1" applyFill="1" applyBorder="1" applyAlignment="1" applyProtection="1">
      <alignment horizontal="center" vertical="center"/>
      <protection locked="0"/>
    </xf>
    <xf numFmtId="0" fontId="33" fillId="15" borderId="22" xfId="0" applyFont="1" applyFill="1" applyBorder="1" applyAlignment="1">
      <alignment horizontal="center" vertical="center"/>
    </xf>
    <xf numFmtId="0" fontId="33" fillId="10" borderId="7" xfId="0" applyFont="1" applyFill="1" applyBorder="1" applyAlignment="1" applyProtection="1">
      <alignment horizontal="center" vertical="center"/>
      <protection locked="0"/>
    </xf>
    <xf numFmtId="0" fontId="1" fillId="10" borderId="11" xfId="0" applyFont="1" applyFill="1" applyBorder="1"/>
    <xf numFmtId="0" fontId="1" fillId="10" borderId="2" xfId="0" applyFont="1" applyFill="1" applyBorder="1"/>
    <xf numFmtId="0" fontId="2" fillId="10" borderId="1" xfId="0" applyFont="1" applyFill="1" applyBorder="1" applyAlignment="1">
      <alignment vertical="center"/>
    </xf>
    <xf numFmtId="0" fontId="2" fillId="10" borderId="1" xfId="0" applyFont="1" applyFill="1" applyBorder="1" applyAlignment="1" applyProtection="1">
      <alignment horizontal="left" vertical="center"/>
      <protection locked="0"/>
    </xf>
    <xf numFmtId="0" fontId="5" fillId="10" borderId="3" xfId="0" applyFont="1" applyFill="1" applyBorder="1" applyAlignment="1">
      <alignment horizontal="left" vertical="center"/>
    </xf>
    <xf numFmtId="0" fontId="5" fillId="10" borderId="2" xfId="0" applyFont="1" applyFill="1" applyBorder="1" applyAlignment="1">
      <alignment horizontal="left" vertical="center"/>
    </xf>
    <xf numFmtId="0" fontId="1" fillId="0" borderId="11" xfId="0" applyFont="1" applyBorder="1" applyAlignment="1">
      <alignment horizontal="center"/>
    </xf>
    <xf numFmtId="0" fontId="38" fillId="36" borderId="1" xfId="0" applyFont="1" applyFill="1" applyBorder="1" applyAlignment="1">
      <alignment horizontal="center" vertical="center" wrapText="1"/>
    </xf>
    <xf numFmtId="0" fontId="36" fillId="10" borderId="3" xfId="0" applyFont="1" applyFill="1" applyBorder="1" applyAlignment="1">
      <alignment horizontal="center" vertical="center"/>
    </xf>
    <xf numFmtId="0" fontId="14" fillId="33" borderId="2" xfId="0" applyFont="1" applyFill="1" applyBorder="1" applyAlignment="1">
      <alignment horizontal="center" vertical="center" textRotation="90" wrapText="1"/>
    </xf>
    <xf numFmtId="0" fontId="14" fillId="33" borderId="7" xfId="0" applyFont="1" applyFill="1" applyBorder="1" applyAlignment="1">
      <alignment horizontal="center" vertical="center" textRotation="90" wrapText="1"/>
    </xf>
    <xf numFmtId="0" fontId="5" fillId="0" borderId="1" xfId="0" applyFont="1" applyBorder="1" applyAlignment="1">
      <alignment vertical="center" wrapText="1"/>
    </xf>
    <xf numFmtId="0" fontId="2" fillId="0" borderId="2" xfId="0" applyFont="1" applyBorder="1" applyAlignment="1">
      <alignment wrapText="1"/>
    </xf>
    <xf numFmtId="0" fontId="2" fillId="0" borderId="1" xfId="0" applyFont="1" applyBorder="1" applyAlignment="1">
      <alignment vertical="top" wrapText="1"/>
    </xf>
    <xf numFmtId="0" fontId="2" fillId="0" borderId="3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8" xfId="0" applyFont="1" applyBorder="1" applyAlignment="1">
      <alignment vertical="center" wrapText="1"/>
    </xf>
    <xf numFmtId="0" fontId="42" fillId="0" borderId="0" xfId="0" applyFont="1" applyAlignment="1">
      <alignment horizontal="center" vertical="center"/>
    </xf>
    <xf numFmtId="0" fontId="43" fillId="33" borderId="7" xfId="0" applyFont="1" applyFill="1" applyBorder="1" applyAlignment="1">
      <alignment horizontal="center" vertical="center" wrapText="1"/>
    </xf>
    <xf numFmtId="0" fontId="43" fillId="33" borderId="8" xfId="0" applyFont="1" applyFill="1" applyBorder="1" applyAlignment="1">
      <alignment horizontal="center" vertical="center" wrapText="1"/>
    </xf>
    <xf numFmtId="0" fontId="34" fillId="0" borderId="2" xfId="0" applyFont="1" applyBorder="1" applyAlignment="1">
      <alignment horizontal="center" vertical="center"/>
    </xf>
    <xf numFmtId="0" fontId="34" fillId="0" borderId="14" xfId="0" applyFont="1" applyBorder="1" applyAlignment="1">
      <alignment horizontal="center" vertical="center"/>
    </xf>
    <xf numFmtId="0" fontId="34" fillId="0" borderId="3" xfId="0" applyFont="1" applyBorder="1" applyAlignment="1">
      <alignment horizontal="center" vertical="center"/>
    </xf>
    <xf numFmtId="0" fontId="34" fillId="0" borderId="3" xfId="0" applyFont="1" applyBorder="1" applyAlignment="1">
      <alignment horizontal="center"/>
    </xf>
    <xf numFmtId="0" fontId="34" fillId="0" borderId="1" xfId="0" applyFont="1" applyBorder="1" applyAlignment="1">
      <alignment horizontal="center"/>
    </xf>
    <xf numFmtId="0" fontId="34" fillId="0" borderId="2" xfId="0" applyFont="1" applyBorder="1" applyAlignment="1">
      <alignment horizontal="center"/>
    </xf>
    <xf numFmtId="0" fontId="14" fillId="33" borderId="2" xfId="0" applyFont="1" applyFill="1" applyBorder="1" applyAlignment="1">
      <alignment horizontal="left" vertical="center" wrapText="1"/>
    </xf>
    <xf numFmtId="0" fontId="34" fillId="0" borderId="22" xfId="0" applyFont="1" applyBorder="1" applyAlignment="1">
      <alignment horizontal="left" vertical="center"/>
    </xf>
    <xf numFmtId="0" fontId="34" fillId="0" borderId="6" xfId="0" applyFont="1" applyBorder="1" applyAlignment="1">
      <alignment horizontal="left" vertical="center"/>
    </xf>
    <xf numFmtId="0" fontId="34" fillId="0" borderId="1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2" fillId="0" borderId="2" xfId="0" applyFont="1" applyBorder="1" applyAlignment="1">
      <alignment vertical="top" wrapText="1"/>
    </xf>
    <xf numFmtId="0" fontId="34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vertical="top" wrapText="1"/>
    </xf>
    <xf numFmtId="0" fontId="1" fillId="0" borderId="23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1" fillId="0" borderId="21" xfId="0" applyFont="1" applyBorder="1" applyAlignment="1">
      <alignment horizontal="left" vertical="center" wrapText="1"/>
    </xf>
    <xf numFmtId="0" fontId="12" fillId="7" borderId="25" xfId="0" applyFont="1" applyFill="1" applyBorder="1" applyAlignment="1">
      <alignment horizontal="center" vertical="center" textRotation="90" wrapText="1"/>
    </xf>
    <xf numFmtId="0" fontId="1" fillId="0" borderId="4" xfId="0" applyFont="1" applyBorder="1" applyAlignment="1">
      <alignment horizontal="center" vertical="center" wrapText="1"/>
    </xf>
    <xf numFmtId="0" fontId="8" fillId="16" borderId="10" xfId="0" applyFont="1" applyFill="1" applyBorder="1" applyAlignment="1">
      <alignment horizontal="center" vertical="center" wrapText="1"/>
    </xf>
    <xf numFmtId="0" fontId="5" fillId="10" borderId="5" xfId="0" applyFont="1" applyFill="1" applyBorder="1" applyAlignment="1">
      <alignment horizontal="left"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10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center"/>
    </xf>
    <xf numFmtId="0" fontId="2" fillId="39" borderId="6" xfId="0" applyFont="1" applyFill="1" applyBorder="1" applyAlignment="1">
      <alignment horizontal="left" vertical="center"/>
    </xf>
    <xf numFmtId="0" fontId="2" fillId="37" borderId="6" xfId="0" applyFont="1" applyFill="1" applyBorder="1" applyAlignment="1">
      <alignment horizontal="left" vertical="center"/>
    </xf>
    <xf numFmtId="0" fontId="29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" fillId="0" borderId="2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34" fillId="0" borderId="10" xfId="0" applyFont="1" applyBorder="1" applyAlignment="1">
      <alignment horizontal="center" vertical="center"/>
    </xf>
    <xf numFmtId="0" fontId="34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34" fillId="0" borderId="4" xfId="0" applyFont="1" applyBorder="1" applyAlignment="1">
      <alignment horizontal="center" vertical="center"/>
    </xf>
    <xf numFmtId="0" fontId="34" fillId="0" borderId="8" xfId="0" applyFont="1" applyBorder="1" applyAlignment="1">
      <alignment horizontal="center" vertical="center"/>
    </xf>
    <xf numFmtId="0" fontId="0" fillId="20" borderId="2" xfId="0" applyFill="1" applyBorder="1" applyAlignment="1">
      <alignment vertical="center" wrapText="1"/>
    </xf>
    <xf numFmtId="0" fontId="0" fillId="20" borderId="1" xfId="0" applyFill="1" applyBorder="1" applyAlignment="1">
      <alignment vertical="center" wrapText="1"/>
    </xf>
    <xf numFmtId="0" fontId="0" fillId="20" borderId="1" xfId="0" applyFill="1" applyBorder="1" applyAlignment="1">
      <alignment horizontal="center" vertical="center"/>
    </xf>
    <xf numFmtId="0" fontId="0" fillId="20" borderId="4" xfId="0" applyFill="1" applyBorder="1" applyAlignment="1">
      <alignment horizontal="center"/>
    </xf>
    <xf numFmtId="0" fontId="0" fillId="20" borderId="1" xfId="0" applyFill="1" applyBorder="1" applyAlignment="1">
      <alignment horizontal="center"/>
    </xf>
    <xf numFmtId="0" fontId="0" fillId="20" borderId="8" xfId="0" applyFill="1" applyBorder="1" applyAlignment="1">
      <alignment horizontal="center"/>
    </xf>
    <xf numFmtId="0" fontId="0" fillId="20" borderId="2" xfId="0" applyFill="1" applyBorder="1" applyAlignment="1">
      <alignment horizontal="center"/>
    </xf>
    <xf numFmtId="0" fontId="0" fillId="8" borderId="2" xfId="0" applyFill="1" applyBorder="1" applyAlignment="1">
      <alignment vertical="center" wrapText="1"/>
    </xf>
    <xf numFmtId="0" fontId="0" fillId="8" borderId="1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8" borderId="1" xfId="0" applyFill="1" applyBorder="1" applyAlignment="1">
      <alignment vertical="center" wrapText="1"/>
    </xf>
    <xf numFmtId="0" fontId="0" fillId="22" borderId="2" xfId="0" applyFill="1" applyBorder="1" applyAlignment="1">
      <alignment vertical="center" wrapText="1"/>
    </xf>
    <xf numFmtId="0" fontId="0" fillId="22" borderId="1" xfId="0" applyFill="1" applyBorder="1" applyAlignment="1">
      <alignment horizontal="center" vertical="center"/>
    </xf>
    <xf numFmtId="0" fontId="0" fillId="22" borderId="1" xfId="0" applyFill="1" applyBorder="1" applyAlignment="1">
      <alignment vertical="center" wrapText="1"/>
    </xf>
    <xf numFmtId="0" fontId="0" fillId="22" borderId="5" xfId="0" applyFill="1" applyBorder="1" applyAlignment="1">
      <alignment horizontal="center" vertical="center"/>
    </xf>
    <xf numFmtId="0" fontId="0" fillId="24" borderId="2" xfId="0" applyFill="1" applyBorder="1" applyAlignment="1">
      <alignment vertical="center" wrapText="1"/>
    </xf>
    <xf numFmtId="0" fontId="0" fillId="24" borderId="3" xfId="0" applyFill="1" applyBorder="1" applyAlignment="1">
      <alignment vertical="center" wrapText="1"/>
    </xf>
    <xf numFmtId="0" fontId="0" fillId="24" borderId="3" xfId="0" applyFill="1" applyBorder="1" applyAlignment="1">
      <alignment horizontal="center" vertical="center"/>
    </xf>
    <xf numFmtId="0" fontId="44" fillId="24" borderId="11" xfId="0" applyFont="1" applyFill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0" fontId="0" fillId="24" borderId="5" xfId="0" applyFill="1" applyBorder="1" applyAlignment="1">
      <alignment horizontal="center" vertical="center"/>
    </xf>
    <xf numFmtId="0" fontId="44" fillId="22" borderId="11" xfId="0" applyFont="1" applyFill="1" applyBorder="1" applyAlignment="1">
      <alignment horizontal="center" vertical="center"/>
    </xf>
    <xf numFmtId="0" fontId="0" fillId="20" borderId="3" xfId="0" applyFill="1" applyBorder="1" applyAlignment="1">
      <alignment vertical="center" wrapText="1"/>
    </xf>
    <xf numFmtId="0" fontId="0" fillId="8" borderId="3" xfId="0" applyFill="1" applyBorder="1" applyAlignment="1">
      <alignment vertical="center" wrapText="1"/>
    </xf>
    <xf numFmtId="0" fontId="0" fillId="8" borderId="14" xfId="0" applyFill="1" applyBorder="1" applyAlignment="1">
      <alignment vertical="center" wrapText="1"/>
    </xf>
    <xf numFmtId="0" fontId="0" fillId="22" borderId="14" xfId="0" applyFill="1" applyBorder="1" applyAlignment="1">
      <alignment vertical="center" wrapText="1"/>
    </xf>
    <xf numFmtId="0" fontId="0" fillId="22" borderId="3" xfId="0" applyFill="1" applyBorder="1" applyAlignment="1">
      <alignment vertical="center" wrapText="1"/>
    </xf>
    <xf numFmtId="0" fontId="0" fillId="24" borderId="14" xfId="0" applyFill="1" applyBorder="1" applyAlignment="1">
      <alignment vertical="center" wrapText="1"/>
    </xf>
    <xf numFmtId="0" fontId="0" fillId="24" borderId="1" xfId="0" applyFill="1" applyBorder="1" applyAlignment="1">
      <alignment vertical="center" wrapText="1"/>
    </xf>
    <xf numFmtId="0" fontId="5" fillId="23" borderId="1" xfId="0" applyFont="1" applyFill="1" applyBorder="1" applyAlignment="1">
      <alignment horizontal="left" vertical="center"/>
    </xf>
    <xf numFmtId="0" fontId="5" fillId="34" borderId="1" xfId="0" applyFont="1" applyFill="1" applyBorder="1" applyAlignment="1">
      <alignment horizontal="left" vertical="center"/>
    </xf>
    <xf numFmtId="0" fontId="2" fillId="34" borderId="1" xfId="0" applyFont="1" applyFill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12" fillId="7" borderId="0" xfId="0" applyFont="1" applyFill="1" applyAlignment="1">
      <alignment horizontal="center" vertical="center"/>
    </xf>
    <xf numFmtId="0" fontId="2" fillId="0" borderId="2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2" fillId="0" borderId="14" xfId="0" applyFont="1" applyBorder="1" applyAlignment="1">
      <alignment vertical="top" wrapText="1"/>
    </xf>
    <xf numFmtId="0" fontId="45" fillId="0" borderId="0" xfId="0" applyFont="1" applyAlignment="1">
      <alignment vertical="center"/>
    </xf>
    <xf numFmtId="0" fontId="46" fillId="25" borderId="6" xfId="0" applyFont="1" applyFill="1" applyBorder="1" applyAlignment="1">
      <alignment horizontal="center" vertical="center" wrapText="1"/>
    </xf>
    <xf numFmtId="0" fontId="5" fillId="10" borderId="5" xfId="0" applyFont="1" applyFill="1" applyBorder="1" applyAlignment="1" applyProtection="1">
      <alignment horizontal="center" vertical="center"/>
      <protection locked="0"/>
    </xf>
    <xf numFmtId="0" fontId="5" fillId="10" borderId="11" xfId="0" applyFont="1" applyFill="1" applyBorder="1" applyAlignment="1" applyProtection="1">
      <alignment horizontal="center" vertical="center"/>
      <protection locked="0"/>
    </xf>
    <xf numFmtId="0" fontId="2" fillId="0" borderId="11" xfId="0" applyFont="1" applyBorder="1" applyAlignment="1" applyProtection="1">
      <alignment horizontal="center" vertical="center"/>
      <protection locked="0"/>
    </xf>
    <xf numFmtId="49" fontId="1" fillId="6" borderId="1" xfId="0" applyNumberFormat="1" applyFont="1" applyFill="1" applyBorder="1" applyAlignment="1">
      <alignment horizontal="center"/>
    </xf>
    <xf numFmtId="0" fontId="5" fillId="10" borderId="0" xfId="0" applyFont="1" applyFill="1" applyAlignment="1" applyProtection="1">
      <alignment horizontal="center" vertical="center"/>
      <protection locked="0"/>
    </xf>
    <xf numFmtId="0" fontId="1" fillId="6" borderId="2" xfId="0" applyFont="1" applyFill="1" applyBorder="1" applyAlignment="1">
      <alignment horizontal="center"/>
    </xf>
    <xf numFmtId="0" fontId="5" fillId="10" borderId="14" xfId="0" applyFont="1" applyFill="1" applyBorder="1" applyAlignment="1" applyProtection="1">
      <alignment horizontal="center" vertical="center"/>
      <protection locked="0"/>
    </xf>
    <xf numFmtId="0" fontId="1" fillId="6" borderId="3" xfId="0" applyFont="1" applyFill="1" applyBorder="1" applyAlignment="1">
      <alignment horizontal="center"/>
    </xf>
    <xf numFmtId="0" fontId="5" fillId="0" borderId="11" xfId="0" applyFont="1" applyBorder="1" applyAlignment="1">
      <alignment horizontal="left" vertical="center"/>
    </xf>
    <xf numFmtId="0" fontId="5" fillId="10" borderId="11" xfId="0" applyFont="1" applyFill="1" applyBorder="1" applyAlignment="1">
      <alignment horizontal="left" vertical="center"/>
    </xf>
    <xf numFmtId="0" fontId="2" fillId="0" borderId="11" xfId="0" applyFont="1" applyBorder="1" applyAlignment="1">
      <alignment vertical="center"/>
    </xf>
    <xf numFmtId="0" fontId="1" fillId="23" borderId="1" xfId="0" applyFont="1" applyFill="1" applyBorder="1"/>
    <xf numFmtId="0" fontId="2" fillId="0" borderId="11" xfId="0" applyFont="1" applyBorder="1" applyAlignment="1" applyProtection="1">
      <alignment horizontal="left" vertical="center"/>
      <protection locked="0"/>
    </xf>
    <xf numFmtId="0" fontId="14" fillId="0" borderId="2" xfId="0" applyFont="1" applyBorder="1" applyAlignment="1">
      <alignment horizontal="left" vertical="center"/>
    </xf>
    <xf numFmtId="0" fontId="5" fillId="34" borderId="11" xfId="0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center"/>
    </xf>
    <xf numFmtId="0" fontId="5" fillId="10" borderId="14" xfId="0" applyFont="1" applyFill="1" applyBorder="1" applyAlignment="1">
      <alignment horizontal="left" vertical="center"/>
    </xf>
    <xf numFmtId="0" fontId="2" fillId="10" borderId="11" xfId="0" applyFont="1" applyFill="1" applyBorder="1" applyAlignment="1">
      <alignment vertical="center"/>
    </xf>
    <xf numFmtId="0" fontId="5" fillId="23" borderId="11" xfId="0" applyFont="1" applyFill="1" applyBorder="1" applyAlignment="1">
      <alignment horizontal="left" vertical="center"/>
    </xf>
    <xf numFmtId="0" fontId="2" fillId="10" borderId="11" xfId="0" applyFont="1" applyFill="1" applyBorder="1" applyAlignment="1" applyProtection="1">
      <alignment horizontal="left" vertical="center"/>
      <protection locked="0"/>
    </xf>
    <xf numFmtId="0" fontId="1" fillId="10" borderId="3" xfId="0" applyFont="1" applyFill="1" applyBorder="1"/>
    <xf numFmtId="0" fontId="5" fillId="0" borderId="13" xfId="0" applyFont="1" applyBorder="1" applyAlignment="1" applyProtection="1">
      <alignment horizontal="left" vertical="center"/>
      <protection locked="0"/>
    </xf>
    <xf numFmtId="0" fontId="5" fillId="0" borderId="11" xfId="0" applyFont="1" applyBorder="1" applyAlignment="1" applyProtection="1">
      <alignment horizontal="center" vertical="center"/>
      <protection locked="0"/>
    </xf>
    <xf numFmtId="0" fontId="1" fillId="0" borderId="2" xfId="0" applyFont="1" applyBorder="1" applyAlignment="1">
      <alignment horizontal="left"/>
    </xf>
    <xf numFmtId="0" fontId="2" fillId="0" borderId="21" xfId="0" applyFont="1" applyBorder="1" applyAlignment="1" applyProtection="1">
      <alignment horizontal="left" vertical="center"/>
      <protection locked="0"/>
    </xf>
    <xf numFmtId="0" fontId="5" fillId="0" borderId="6" xfId="0" applyFont="1" applyBorder="1" applyAlignment="1" applyProtection="1">
      <alignment horizontal="center" vertical="center"/>
      <protection locked="0"/>
    </xf>
    <xf numFmtId="0" fontId="2" fillId="27" borderId="1" xfId="0" applyFont="1" applyFill="1" applyBorder="1" applyAlignment="1" applyProtection="1">
      <alignment horizontal="center" vertical="center"/>
      <protection locked="0"/>
    </xf>
    <xf numFmtId="0" fontId="5" fillId="10" borderId="6" xfId="0" applyFont="1" applyFill="1" applyBorder="1" applyAlignment="1" applyProtection="1">
      <alignment horizontal="center" vertical="center"/>
      <protection locked="0"/>
    </xf>
    <xf numFmtId="0" fontId="5" fillId="0" borderId="15" xfId="0" applyFont="1" applyBorder="1" applyAlignment="1" applyProtection="1">
      <alignment horizontal="center" vertical="center"/>
      <protection locked="0"/>
    </xf>
    <xf numFmtId="0" fontId="2" fillId="27" borderId="2" xfId="0" applyFont="1" applyFill="1" applyBorder="1" applyAlignment="1" applyProtection="1">
      <alignment horizontal="center" vertical="center"/>
      <protection locked="0"/>
    </xf>
    <xf numFmtId="0" fontId="2" fillId="27" borderId="7" xfId="0" applyFont="1" applyFill="1" applyBorder="1" applyAlignment="1" applyProtection="1">
      <alignment horizontal="center" vertical="center"/>
      <protection locked="0"/>
    </xf>
    <xf numFmtId="0" fontId="2" fillId="0" borderId="24" xfId="0" applyFont="1" applyBorder="1" applyAlignment="1" applyProtection="1">
      <alignment horizontal="center" vertical="center"/>
      <protection locked="0"/>
    </xf>
    <xf numFmtId="0" fontId="2" fillId="10" borderId="2" xfId="0" applyFont="1" applyFill="1" applyBorder="1" applyAlignment="1" applyProtection="1">
      <alignment horizontal="center" vertical="center"/>
      <protection locked="0"/>
    </xf>
    <xf numFmtId="0" fontId="5" fillId="0" borderId="24" xfId="0" applyFont="1" applyBorder="1" applyAlignment="1" applyProtection="1">
      <alignment horizontal="center" vertical="center"/>
      <protection locked="0"/>
    </xf>
    <xf numFmtId="0" fontId="5" fillId="0" borderId="6" xfId="0" applyFont="1" applyBorder="1" applyAlignment="1" applyProtection="1">
      <alignment horizontal="left" vertical="center"/>
      <protection locked="0"/>
    </xf>
    <xf numFmtId="0" fontId="5" fillId="10" borderId="6" xfId="0" applyFont="1" applyFill="1" applyBorder="1" applyAlignment="1" applyProtection="1">
      <alignment horizontal="left" vertical="center"/>
      <protection locked="0"/>
    </xf>
    <xf numFmtId="0" fontId="2" fillId="10" borderId="14" xfId="0" applyFont="1" applyFill="1" applyBorder="1" applyAlignment="1" applyProtection="1">
      <alignment horizontal="center" vertical="center"/>
      <protection locked="0"/>
    </xf>
    <xf numFmtId="0" fontId="2" fillId="10" borderId="4" xfId="0" applyFont="1" applyFill="1" applyBorder="1" applyAlignment="1" applyProtection="1">
      <alignment horizontal="center" vertical="center"/>
      <protection locked="0"/>
    </xf>
    <xf numFmtId="0" fontId="2" fillId="10" borderId="3" xfId="0" applyFont="1" applyFill="1" applyBorder="1" applyAlignment="1" applyProtection="1">
      <alignment horizontal="center" vertical="center"/>
      <protection locked="0"/>
    </xf>
    <xf numFmtId="0" fontId="23" fillId="31" borderId="0" xfId="0" applyFont="1" applyFill="1" applyAlignment="1">
      <alignment horizontal="center" vertical="center" wrapText="1"/>
    </xf>
    <xf numFmtId="0" fontId="33" fillId="15" borderId="0" xfId="0" applyFont="1" applyFill="1" applyAlignment="1">
      <alignment horizontal="center" vertical="center"/>
    </xf>
    <xf numFmtId="0" fontId="33" fillId="10" borderId="0" xfId="0" applyFont="1" applyFill="1" applyAlignment="1">
      <alignment horizontal="center" vertical="center"/>
    </xf>
    <xf numFmtId="0" fontId="33" fillId="38" borderId="0" xfId="0" applyFont="1" applyFill="1" applyAlignment="1">
      <alignment horizontal="center" vertical="center"/>
    </xf>
    <xf numFmtId="0" fontId="5" fillId="0" borderId="4" xfId="0" applyFont="1" applyBorder="1" applyAlignment="1" applyProtection="1">
      <alignment horizontal="center" vertical="center"/>
      <protection locked="0"/>
    </xf>
    <xf numFmtId="0" fontId="23" fillId="31" borderId="22" xfId="0" applyFont="1" applyFill="1" applyBorder="1" applyAlignment="1" applyProtection="1">
      <alignment horizontal="center" vertical="center" wrapText="1"/>
      <protection locked="0"/>
    </xf>
    <xf numFmtId="1" fontId="34" fillId="0" borderId="4" xfId="0" applyNumberFormat="1" applyFont="1" applyBorder="1" applyAlignment="1" applyProtection="1">
      <alignment horizontal="center" vertical="center"/>
      <protection locked="0"/>
    </xf>
    <xf numFmtId="0" fontId="5" fillId="10" borderId="4" xfId="0" applyFont="1" applyFill="1" applyBorder="1" applyAlignment="1" applyProtection="1">
      <alignment horizontal="center" vertical="center"/>
      <protection locked="0"/>
    </xf>
    <xf numFmtId="0" fontId="5" fillId="0" borderId="16" xfId="0" applyFont="1" applyBorder="1" applyAlignment="1" applyProtection="1">
      <alignment horizontal="center" vertical="center"/>
      <protection locked="0"/>
    </xf>
    <xf numFmtId="0" fontId="23" fillId="31" borderId="7" xfId="0" applyFont="1" applyFill="1" applyBorder="1" applyAlignment="1" applyProtection="1">
      <alignment horizontal="center" vertical="center" wrapText="1"/>
      <protection locked="0"/>
    </xf>
    <xf numFmtId="0" fontId="47" fillId="31" borderId="6" xfId="0" applyFont="1" applyFill="1" applyBorder="1" applyAlignment="1">
      <alignment horizontal="center" vertical="center" wrapText="1"/>
    </xf>
    <xf numFmtId="0" fontId="48" fillId="0" borderId="0" xfId="0" applyFont="1" applyAlignment="1">
      <alignment vertical="center"/>
    </xf>
    <xf numFmtId="0" fontId="45" fillId="0" borderId="0" xfId="0" applyFont="1" applyAlignment="1">
      <alignment horizontal="center" vertical="center"/>
    </xf>
    <xf numFmtId="0" fontId="2" fillId="0" borderId="22" xfId="0" applyFont="1" applyBorder="1" applyAlignment="1">
      <alignment horizontal="left" vertical="center"/>
    </xf>
    <xf numFmtId="0" fontId="2" fillId="39" borderId="22" xfId="0" applyFont="1" applyFill="1" applyBorder="1" applyAlignment="1">
      <alignment horizontal="left" vertical="center"/>
    </xf>
    <xf numFmtId="0" fontId="2" fillId="37" borderId="22" xfId="0" applyFont="1" applyFill="1" applyBorder="1" applyAlignment="1">
      <alignment horizontal="left" vertical="center"/>
    </xf>
    <xf numFmtId="0" fontId="2" fillId="4" borderId="22" xfId="0" applyFont="1" applyFill="1" applyBorder="1" applyAlignment="1">
      <alignment horizontal="left" vertical="center"/>
    </xf>
    <xf numFmtId="0" fontId="49" fillId="0" borderId="0" xfId="0" applyFont="1" applyAlignment="1" applyProtection="1">
      <alignment horizontal="left" vertical="center" wrapText="1"/>
      <protection locked="0"/>
    </xf>
    <xf numFmtId="0" fontId="2" fillId="0" borderId="0" xfId="0" applyFont="1" applyAlignment="1" applyProtection="1">
      <alignment horizontal="left" vertical="center" wrapText="1"/>
      <protection locked="0"/>
    </xf>
    <xf numFmtId="0" fontId="10" fillId="14" borderId="6" xfId="0" applyFont="1" applyFill="1" applyBorder="1" applyAlignment="1">
      <alignment horizontal="left" vertical="center" wrapText="1"/>
    </xf>
    <xf numFmtId="0" fontId="2" fillId="0" borderId="6" xfId="0" applyFont="1" applyBorder="1" applyAlignment="1" applyProtection="1">
      <alignment horizontal="left" vertical="center" wrapText="1"/>
      <protection locked="0"/>
    </xf>
    <xf numFmtId="0" fontId="2" fillId="0" borderId="7" xfId="0" applyFont="1" applyBorder="1" applyAlignment="1" applyProtection="1">
      <alignment horizontal="left" vertical="center" wrapText="1"/>
      <protection locked="0"/>
    </xf>
    <xf numFmtId="0" fontId="2" fillId="0" borderId="15" xfId="0" applyFont="1" applyBorder="1" applyAlignment="1" applyProtection="1">
      <alignment horizontal="left" vertical="center" wrapText="1"/>
      <protection locked="0"/>
    </xf>
    <xf numFmtId="0" fontId="2" fillId="4" borderId="1" xfId="0" applyFont="1" applyFill="1" applyBorder="1" applyAlignment="1" applyProtection="1">
      <alignment horizontal="left" vertical="center" wrapText="1"/>
      <protection locked="0"/>
    </xf>
    <xf numFmtId="0" fontId="2" fillId="8" borderId="27" xfId="0" applyFont="1" applyFill="1" applyBorder="1" applyAlignment="1">
      <alignment horizontal="left" vertical="center"/>
    </xf>
    <xf numFmtId="0" fontId="2" fillId="0" borderId="1" xfId="0" applyFont="1" applyBorder="1" applyAlignment="1" applyProtection="1">
      <alignment horizontal="left" vertical="center" wrapText="1"/>
      <protection locked="0"/>
    </xf>
    <xf numFmtId="0" fontId="2" fillId="0" borderId="17" xfId="0" applyFont="1" applyBorder="1" applyAlignment="1" applyProtection="1">
      <alignment horizontal="left" vertical="center" wrapText="1"/>
      <protection locked="0"/>
    </xf>
    <xf numFmtId="0" fontId="2" fillId="0" borderId="1" xfId="0" applyFont="1" applyBorder="1" applyAlignment="1">
      <alignment horizontal="left"/>
    </xf>
    <xf numFmtId="0" fontId="2" fillId="8" borderId="28" xfId="0" applyFont="1" applyFill="1" applyBorder="1" applyAlignment="1">
      <alignment horizontal="left"/>
    </xf>
    <xf numFmtId="0" fontId="2" fillId="8" borderId="4" xfId="0" applyFont="1" applyFill="1" applyBorder="1" applyAlignment="1">
      <alignment horizontal="left"/>
    </xf>
    <xf numFmtId="0" fontId="2" fillId="8" borderId="27" xfId="0" applyFont="1" applyFill="1" applyBorder="1" applyAlignment="1">
      <alignment horizontal="left"/>
    </xf>
    <xf numFmtId="0" fontId="2" fillId="0" borderId="2" xfId="0" applyFont="1" applyBorder="1" applyAlignment="1" applyProtection="1">
      <alignment horizontal="left" vertical="center" wrapText="1"/>
      <protection locked="0"/>
    </xf>
    <xf numFmtId="0" fontId="23" fillId="31" borderId="6" xfId="0" applyFont="1" applyFill="1" applyBorder="1" applyAlignment="1" applyProtection="1">
      <alignment horizontal="left" vertical="top" wrapText="1"/>
      <protection locked="0"/>
    </xf>
    <xf numFmtId="0" fontId="9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10" borderId="22" xfId="0" applyFont="1" applyFill="1" applyBorder="1" applyAlignment="1" applyProtection="1">
      <alignment horizontal="left" vertical="top" wrapText="1"/>
      <protection locked="0"/>
    </xf>
    <xf numFmtId="0" fontId="5" fillId="0" borderId="22" xfId="0" applyFont="1" applyBorder="1" applyAlignment="1" applyProtection="1">
      <alignment horizontal="left" vertical="top" wrapText="1"/>
      <protection locked="0"/>
    </xf>
    <xf numFmtId="0" fontId="2" fillId="0" borderId="22" xfId="0" applyFont="1" applyBorder="1" applyAlignment="1" applyProtection="1">
      <alignment horizontal="left" vertical="top" wrapText="1"/>
      <protection locked="0"/>
    </xf>
    <xf numFmtId="0" fontId="5" fillId="10" borderId="22" xfId="0" applyFont="1" applyFill="1" applyBorder="1" applyAlignment="1" applyProtection="1">
      <alignment horizontal="left" vertical="top" wrapText="1"/>
      <protection locked="0"/>
    </xf>
    <xf numFmtId="0" fontId="2" fillId="0" borderId="12" xfId="0" applyFont="1" applyBorder="1" applyAlignment="1" applyProtection="1">
      <alignment horizontal="left" vertical="top" wrapText="1"/>
      <protection locked="0"/>
    </xf>
    <xf numFmtId="0" fontId="2" fillId="10" borderId="26" xfId="0" applyFont="1" applyFill="1" applyBorder="1" applyAlignment="1" applyProtection="1">
      <alignment horizontal="left" vertical="top" wrapText="1"/>
      <protection locked="0"/>
    </xf>
    <xf numFmtId="0" fontId="2" fillId="4" borderId="22" xfId="0" applyFont="1" applyFill="1" applyBorder="1" applyAlignment="1" applyProtection="1">
      <alignment horizontal="left" vertical="top" wrapText="1"/>
      <protection locked="0"/>
    </xf>
    <xf numFmtId="0" fontId="5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 applyProtection="1">
      <alignment horizontal="left" vertical="center"/>
      <protection locked="0"/>
    </xf>
    <xf numFmtId="0" fontId="5" fillId="0" borderId="12" xfId="0" applyFont="1" applyBorder="1" applyAlignment="1" applyProtection="1">
      <alignment horizontal="left" vertical="top" wrapText="1"/>
      <protection locked="0"/>
    </xf>
    <xf numFmtId="0" fontId="2" fillId="0" borderId="6" xfId="0" applyFont="1" applyBorder="1" applyAlignment="1" applyProtection="1">
      <alignment horizontal="left" vertical="top" wrapText="1"/>
      <protection locked="0"/>
    </xf>
    <xf numFmtId="1" fontId="34" fillId="0" borderId="22" xfId="0" applyNumberFormat="1" applyFont="1" applyBorder="1" applyAlignment="1" applyProtection="1">
      <alignment horizontal="left" vertical="top" wrapText="1"/>
      <protection locked="0"/>
    </xf>
    <xf numFmtId="0" fontId="5" fillId="0" borderId="1" xfId="0" applyFont="1" applyBorder="1" applyAlignment="1" applyProtection="1">
      <alignment horizontal="left" vertical="top" wrapText="1"/>
      <protection locked="0"/>
    </xf>
    <xf numFmtId="0" fontId="17" fillId="10" borderId="22" xfId="0" applyFont="1" applyFill="1" applyBorder="1" applyAlignment="1" applyProtection="1">
      <alignment horizontal="left" vertical="top" wrapText="1"/>
      <protection locked="0"/>
    </xf>
    <xf numFmtId="0" fontId="17" fillId="0" borderId="22" xfId="0" applyFont="1" applyBorder="1" applyAlignment="1" applyProtection="1">
      <alignment horizontal="left" vertical="top" wrapText="1"/>
      <protection locked="0"/>
    </xf>
    <xf numFmtId="0" fontId="17" fillId="10" borderId="26" xfId="0" applyFont="1" applyFill="1" applyBorder="1" applyAlignment="1" applyProtection="1">
      <alignment horizontal="left" vertical="top" wrapText="1"/>
      <protection locked="0"/>
    </xf>
    <xf numFmtId="0" fontId="2" fillId="4" borderId="0" xfId="0" applyFont="1" applyFill="1" applyAlignment="1" applyProtection="1">
      <alignment horizontal="left" vertical="center" wrapText="1"/>
      <protection locked="0"/>
    </xf>
    <xf numFmtId="0" fontId="17" fillId="4" borderId="1" xfId="0" applyFont="1" applyFill="1" applyBorder="1" applyAlignment="1" applyProtection="1">
      <alignment horizontal="left" vertical="center" wrapText="1"/>
      <protection locked="0"/>
    </xf>
    <xf numFmtId="0" fontId="49" fillId="0" borderId="22" xfId="0" applyFont="1" applyBorder="1" applyAlignment="1">
      <alignment horizontal="left" vertical="center"/>
    </xf>
    <xf numFmtId="0" fontId="1" fillId="27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51" fillId="9" borderId="2" xfId="0" applyFont="1" applyFill="1" applyBorder="1" applyAlignment="1">
      <alignment horizontal="center" vertical="center" wrapText="1"/>
    </xf>
    <xf numFmtId="0" fontId="50" fillId="9" borderId="2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9" fillId="0" borderId="0" xfId="0" applyFont="1" applyAlignment="1" applyProtection="1">
      <alignment horizontal="left" vertical="center"/>
      <protection locked="0"/>
    </xf>
    <xf numFmtId="0" fontId="2" fillId="0" borderId="0" xfId="0" applyFont="1" applyAlignment="1" applyProtection="1">
      <alignment horizontal="left" vertical="center"/>
      <protection locked="0"/>
    </xf>
    <xf numFmtId="0" fontId="13" fillId="35" borderId="1" xfId="0" applyFont="1" applyFill="1" applyBorder="1" applyAlignment="1" applyProtection="1">
      <alignment horizontal="left" vertical="center" wrapText="1"/>
      <protection locked="0"/>
    </xf>
    <xf numFmtId="0" fontId="2" fillId="10" borderId="15" xfId="0" applyFont="1" applyFill="1" applyBorder="1" applyAlignment="1" applyProtection="1">
      <alignment horizontal="left" vertical="center"/>
      <protection locked="0"/>
    </xf>
    <xf numFmtId="0" fontId="2" fillId="0" borderId="6" xfId="0" applyFont="1" applyBorder="1" applyAlignment="1" applyProtection="1">
      <alignment horizontal="left" vertical="center"/>
      <protection locked="0"/>
    </xf>
    <xf numFmtId="0" fontId="2" fillId="10" borderId="6" xfId="0" applyFont="1" applyFill="1" applyBorder="1" applyAlignment="1" applyProtection="1">
      <alignment horizontal="left" vertical="center"/>
      <protection locked="0"/>
    </xf>
    <xf numFmtId="0" fontId="2" fillId="10" borderId="4" xfId="0" applyFont="1" applyFill="1" applyBorder="1" applyAlignment="1" applyProtection="1">
      <alignment horizontal="left" vertical="center"/>
      <protection locked="0"/>
    </xf>
    <xf numFmtId="0" fontId="2" fillId="0" borderId="4" xfId="0" applyFont="1" applyBorder="1" applyAlignment="1" applyProtection="1">
      <alignment horizontal="left" vertical="center"/>
      <protection locked="0"/>
    </xf>
    <xf numFmtId="0" fontId="6" fillId="10" borderId="6" xfId="0" applyFont="1" applyFill="1" applyBorder="1" applyAlignment="1" applyProtection="1">
      <alignment horizontal="left" vertical="center"/>
      <protection locked="0"/>
    </xf>
    <xf numFmtId="0" fontId="2" fillId="0" borderId="8" xfId="0" applyFont="1" applyBorder="1" applyAlignment="1" applyProtection="1">
      <alignment horizontal="left" vertical="center"/>
      <protection locked="0"/>
    </xf>
    <xf numFmtId="0" fontId="2" fillId="0" borderId="15" xfId="0" applyFont="1" applyBorder="1" applyAlignment="1" applyProtection="1">
      <alignment horizontal="left" vertical="center"/>
      <protection locked="0"/>
    </xf>
    <xf numFmtId="0" fontId="2" fillId="23" borderId="6" xfId="0" applyFont="1" applyFill="1" applyBorder="1" applyAlignment="1" applyProtection="1">
      <alignment horizontal="left" vertical="center"/>
      <protection locked="0"/>
    </xf>
    <xf numFmtId="0" fontId="17" fillId="19" borderId="6" xfId="0" applyFont="1" applyFill="1" applyBorder="1" applyAlignment="1" applyProtection="1">
      <alignment horizontal="left" vertical="center"/>
      <protection locked="0"/>
    </xf>
    <xf numFmtId="0" fontId="2" fillId="0" borderId="7" xfId="0" applyFont="1" applyBorder="1" applyAlignment="1" applyProtection="1">
      <alignment horizontal="left" vertical="center"/>
      <protection locked="0"/>
    </xf>
    <xf numFmtId="0" fontId="2" fillId="0" borderId="3" xfId="0" applyFont="1" applyBorder="1" applyAlignment="1" applyProtection="1">
      <alignment horizontal="left" vertical="center"/>
      <protection locked="0"/>
    </xf>
    <xf numFmtId="0" fontId="2" fillId="23" borderId="1" xfId="0" applyFont="1" applyFill="1" applyBorder="1" applyAlignment="1" applyProtection="1">
      <alignment horizontal="left" vertical="center"/>
      <protection locked="0"/>
    </xf>
    <xf numFmtId="0" fontId="2" fillId="0" borderId="2" xfId="0" applyFont="1" applyBorder="1" applyAlignment="1" applyProtection="1">
      <alignment horizontal="left" vertical="center"/>
      <protection locked="0"/>
    </xf>
    <xf numFmtId="0" fontId="1" fillId="37" borderId="1" xfId="0" applyFont="1" applyFill="1" applyBorder="1" applyAlignment="1">
      <alignment horizontal="center" vertical="center"/>
    </xf>
    <xf numFmtId="0" fontId="1" fillId="21" borderId="1" xfId="0" applyFont="1" applyFill="1" applyBorder="1" applyAlignment="1">
      <alignment horizontal="center" vertical="center"/>
    </xf>
    <xf numFmtId="0" fontId="52" fillId="0" borderId="1" xfId="0" applyFont="1" applyBorder="1"/>
    <xf numFmtId="0" fontId="17" fillId="0" borderId="0" xfId="0" applyFont="1"/>
    <xf numFmtId="0" fontId="53" fillId="2" borderId="6" xfId="0" applyFont="1" applyFill="1" applyBorder="1" applyAlignment="1">
      <alignment horizontal="center" vertical="center" wrapText="1"/>
    </xf>
    <xf numFmtId="0" fontId="51" fillId="0" borderId="6" xfId="0" applyFont="1" applyBorder="1" applyAlignment="1">
      <alignment horizontal="center" vertical="center" wrapText="1"/>
    </xf>
    <xf numFmtId="0" fontId="54" fillId="0" borderId="0" xfId="0" applyFont="1"/>
    <xf numFmtId="0" fontId="54" fillId="0" borderId="0" xfId="0" applyFont="1" applyAlignment="1">
      <alignment horizontal="center"/>
    </xf>
    <xf numFmtId="0" fontId="54" fillId="0" borderId="0" xfId="0" applyFont="1" applyAlignment="1">
      <alignment wrapText="1"/>
    </xf>
    <xf numFmtId="0" fontId="55" fillId="0" borderId="0" xfId="0" applyFont="1"/>
    <xf numFmtId="0" fontId="56" fillId="7" borderId="7" xfId="0" applyFont="1" applyFill="1" applyBorder="1" applyAlignment="1">
      <alignment horizontal="center" vertical="center" wrapText="1"/>
    </xf>
    <xf numFmtId="0" fontId="56" fillId="7" borderId="1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/>
    </xf>
    <xf numFmtId="0" fontId="6" fillId="6" borderId="7" xfId="0" applyFont="1" applyFill="1" applyBorder="1" applyAlignment="1">
      <alignment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58" fillId="6" borderId="6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0" fontId="6" fillId="41" borderId="7" xfId="0" applyFont="1" applyFill="1" applyBorder="1" applyAlignment="1">
      <alignment horizontal="center" vertical="center"/>
    </xf>
    <xf numFmtId="0" fontId="5" fillId="41" borderId="6" xfId="0" applyFont="1" applyFill="1" applyBorder="1" applyAlignment="1">
      <alignment horizontal="center" vertical="center"/>
    </xf>
    <xf numFmtId="0" fontId="58" fillId="41" borderId="6" xfId="0" applyFont="1" applyFill="1" applyBorder="1" applyAlignment="1">
      <alignment horizontal="center" vertical="center"/>
    </xf>
    <xf numFmtId="0" fontId="6" fillId="6" borderId="7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/>
    </xf>
    <xf numFmtId="0" fontId="5" fillId="6" borderId="16" xfId="0" applyFont="1" applyFill="1" applyBorder="1" applyAlignment="1">
      <alignment horizontal="center" vertical="center"/>
    </xf>
    <xf numFmtId="14" fontId="58" fillId="6" borderId="1" xfId="0" applyNumberFormat="1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/>
    </xf>
    <xf numFmtId="0" fontId="5" fillId="6" borderId="7" xfId="0" applyFont="1" applyFill="1" applyBorder="1" applyAlignment="1">
      <alignment wrapText="1"/>
    </xf>
    <xf numFmtId="0" fontId="5" fillId="6" borderId="6" xfId="0" applyFont="1" applyFill="1" applyBorder="1" applyAlignment="1">
      <alignment horizontal="center"/>
    </xf>
    <xf numFmtId="0" fontId="5" fillId="6" borderId="6" xfId="0" applyFont="1" applyFill="1" applyBorder="1" applyAlignment="1">
      <alignment wrapText="1"/>
    </xf>
    <xf numFmtId="0" fontId="6" fillId="6" borderId="6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vertical="center" wrapText="1"/>
    </xf>
    <xf numFmtId="0" fontId="5" fillId="6" borderId="16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1" fillId="6" borderId="1" xfId="0" applyFont="1" applyFill="1" applyBorder="1"/>
    <xf numFmtId="0" fontId="1" fillId="6" borderId="2" xfId="0" applyFont="1" applyFill="1" applyBorder="1"/>
    <xf numFmtId="0" fontId="1" fillId="0" borderId="6" xfId="0" applyFont="1" applyBorder="1"/>
    <xf numFmtId="0" fontId="1" fillId="0" borderId="2" xfId="0" applyFont="1" applyBorder="1"/>
    <xf numFmtId="0" fontId="1" fillId="0" borderId="1" xfId="0" applyFont="1" applyBorder="1" applyAlignment="1">
      <alignment horizontal="left" wrapText="1"/>
    </xf>
    <xf numFmtId="0" fontId="1" fillId="0" borderId="5" xfId="0" applyFont="1" applyBorder="1" applyAlignment="1">
      <alignment horizontal="center" wrapText="1"/>
    </xf>
    <xf numFmtId="0" fontId="1" fillId="19" borderId="1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center" vertical="center"/>
    </xf>
    <xf numFmtId="0" fontId="1" fillId="34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/>
    </xf>
    <xf numFmtId="0" fontId="7" fillId="0" borderId="3" xfId="0" applyFont="1" applyBorder="1" applyAlignment="1">
      <alignment horizontal="center" vertical="center"/>
    </xf>
    <xf numFmtId="0" fontId="1" fillId="34" borderId="3" xfId="0" applyFont="1" applyFill="1" applyBorder="1" applyAlignment="1">
      <alignment horizontal="left" vertical="center" wrapText="1"/>
    </xf>
    <xf numFmtId="0" fontId="1" fillId="4" borderId="3" xfId="0" applyFont="1" applyFill="1" applyBorder="1" applyAlignment="1">
      <alignment horizontal="left" vertical="center" wrapText="1"/>
    </xf>
    <xf numFmtId="0" fontId="1" fillId="17" borderId="3" xfId="0" applyFont="1" applyFill="1" applyBorder="1" applyAlignment="1">
      <alignment horizontal="left" vertical="center" wrapText="1"/>
    </xf>
    <xf numFmtId="0" fontId="1" fillId="0" borderId="8" xfId="0" applyFont="1" applyBorder="1" applyAlignment="1">
      <alignment vertical="top" wrapText="1"/>
    </xf>
    <xf numFmtId="0" fontId="1" fillId="19" borderId="3" xfId="0" applyFont="1" applyFill="1" applyBorder="1" applyAlignment="1">
      <alignment horizontal="left" vertical="center" wrapText="1"/>
    </xf>
    <xf numFmtId="0" fontId="1" fillId="16" borderId="3" xfId="0" applyFont="1" applyFill="1" applyBorder="1" applyAlignment="1">
      <alignment horizontal="left" vertical="center" wrapText="1"/>
    </xf>
    <xf numFmtId="0" fontId="1" fillId="0" borderId="18" xfId="0" applyFont="1" applyBorder="1" applyAlignment="1">
      <alignment vertical="top" wrapText="1"/>
    </xf>
    <xf numFmtId="0" fontId="7" fillId="0" borderId="5" xfId="0" applyFont="1" applyBorder="1" applyAlignment="1">
      <alignment horizontal="center"/>
    </xf>
    <xf numFmtId="0" fontId="1" fillId="0" borderId="5" xfId="0" applyFont="1" applyBorder="1" applyAlignment="1">
      <alignment horizontal="left" wrapText="1"/>
    </xf>
    <xf numFmtId="0" fontId="1" fillId="0" borderId="3" xfId="0" applyFont="1" applyBorder="1" applyAlignment="1">
      <alignment horizontal="center"/>
    </xf>
    <xf numFmtId="0" fontId="1" fillId="0" borderId="11" xfId="0" applyFont="1" applyBorder="1" applyAlignment="1">
      <alignment horizontal="center" wrapText="1"/>
    </xf>
    <xf numFmtId="0" fontId="7" fillId="0" borderId="11" xfId="0" applyFont="1" applyBorder="1" applyAlignment="1">
      <alignment horizontal="center"/>
    </xf>
    <xf numFmtId="0" fontId="1" fillId="0" borderId="11" xfId="0" applyFont="1" applyBorder="1" applyAlignment="1">
      <alignment horizontal="left" wrapText="1"/>
    </xf>
    <xf numFmtId="0" fontId="1" fillId="0" borderId="12" xfId="0" applyFont="1" applyBorder="1" applyAlignment="1">
      <alignment horizontal="center" vertical="center" wrapText="1"/>
    </xf>
    <xf numFmtId="0" fontId="38" fillId="36" borderId="11" xfId="0" applyFont="1" applyFill="1" applyBorder="1" applyAlignment="1">
      <alignment horizontal="center" vertical="center" wrapText="1"/>
    </xf>
    <xf numFmtId="0" fontId="38" fillId="36" borderId="5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wrapText="1"/>
    </xf>
    <xf numFmtId="0" fontId="1" fillId="8" borderId="1" xfId="0" applyFont="1" applyFill="1" applyBorder="1" applyAlignment="1">
      <alignment horizontal="left" wrapText="1"/>
    </xf>
    <xf numFmtId="0" fontId="1" fillId="10" borderId="3" xfId="0" applyFont="1" applyFill="1" applyBorder="1" applyAlignment="1">
      <alignment horizontal="center" vertical="center"/>
    </xf>
    <xf numFmtId="0" fontId="7" fillId="10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left" wrapText="1"/>
    </xf>
    <xf numFmtId="0" fontId="8" fillId="10" borderId="1" xfId="0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horizontal="center" vertical="center"/>
    </xf>
    <xf numFmtId="0" fontId="8" fillId="10" borderId="2" xfId="0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 wrapText="1"/>
    </xf>
    <xf numFmtId="0" fontId="1" fillId="20" borderId="1" xfId="0" applyFont="1" applyFill="1" applyBorder="1" applyAlignment="1">
      <alignment horizontal="center" vertical="center"/>
    </xf>
    <xf numFmtId="0" fontId="1" fillId="20" borderId="5" xfId="0" applyFont="1" applyFill="1" applyBorder="1" applyAlignment="1">
      <alignment horizontal="center" vertical="center"/>
    </xf>
    <xf numFmtId="0" fontId="7" fillId="20" borderId="1" xfId="0" applyFont="1" applyFill="1" applyBorder="1" applyAlignment="1">
      <alignment horizontal="center" vertical="center"/>
    </xf>
    <xf numFmtId="0" fontId="1" fillId="20" borderId="1" xfId="0" applyFont="1" applyFill="1" applyBorder="1" applyAlignment="1">
      <alignment vertical="center" wrapText="1"/>
    </xf>
    <xf numFmtId="0" fontId="1" fillId="20" borderId="1" xfId="0" applyFont="1" applyFill="1" applyBorder="1" applyAlignment="1">
      <alignment horizontal="center" vertical="center" wrapText="1"/>
    </xf>
    <xf numFmtId="0" fontId="1" fillId="20" borderId="5" xfId="0" applyFont="1" applyFill="1" applyBorder="1" applyAlignment="1">
      <alignment horizontal="center" vertical="center" wrapText="1"/>
    </xf>
    <xf numFmtId="0" fontId="1" fillId="27" borderId="5" xfId="0" applyFont="1" applyFill="1" applyBorder="1" applyAlignment="1">
      <alignment horizontal="center" vertical="center"/>
    </xf>
    <xf numFmtId="0" fontId="7" fillId="27" borderId="1" xfId="0" applyFont="1" applyFill="1" applyBorder="1" applyAlignment="1">
      <alignment horizontal="center" vertical="center"/>
    </xf>
    <xf numFmtId="0" fontId="1" fillId="27" borderId="1" xfId="0" applyFont="1" applyFill="1" applyBorder="1" applyAlignment="1">
      <alignment vertical="center" wrapText="1"/>
    </xf>
    <xf numFmtId="0" fontId="1" fillId="27" borderId="1" xfId="0" applyFont="1" applyFill="1" applyBorder="1" applyAlignment="1">
      <alignment horizontal="center" vertical="center" wrapText="1"/>
    </xf>
    <xf numFmtId="0" fontId="1" fillId="27" borderId="5" xfId="0" applyFont="1" applyFill="1" applyBorder="1" applyAlignment="1">
      <alignment horizontal="center" vertical="center" wrapText="1"/>
    </xf>
    <xf numFmtId="0" fontId="1" fillId="34" borderId="1" xfId="0" applyFont="1" applyFill="1" applyBorder="1" applyAlignment="1">
      <alignment horizontal="center" vertical="center"/>
    </xf>
    <xf numFmtId="0" fontId="1" fillId="34" borderId="5" xfId="0" applyFont="1" applyFill="1" applyBorder="1" applyAlignment="1">
      <alignment horizontal="center" vertical="center"/>
    </xf>
    <xf numFmtId="0" fontId="7" fillId="34" borderId="1" xfId="0" applyFont="1" applyFill="1" applyBorder="1" applyAlignment="1">
      <alignment horizontal="center" vertical="center"/>
    </xf>
    <xf numFmtId="0" fontId="1" fillId="34" borderId="1" xfId="0" applyFont="1" applyFill="1" applyBorder="1" applyAlignment="1">
      <alignment vertical="center" wrapText="1"/>
    </xf>
    <xf numFmtId="0" fontId="1" fillId="34" borderId="1" xfId="0" applyFont="1" applyFill="1" applyBorder="1" applyAlignment="1">
      <alignment horizontal="center" vertical="center" wrapText="1"/>
    </xf>
    <xf numFmtId="0" fontId="1" fillId="34" borderId="5" xfId="0" applyFont="1" applyFill="1" applyBorder="1" applyAlignment="1">
      <alignment horizontal="center" vertical="center" wrapText="1"/>
    </xf>
    <xf numFmtId="0" fontId="1" fillId="21" borderId="5" xfId="0" applyFont="1" applyFill="1" applyBorder="1" applyAlignment="1">
      <alignment horizontal="center" vertical="center"/>
    </xf>
    <xf numFmtId="0" fontId="7" fillId="21" borderId="1" xfId="0" applyFont="1" applyFill="1" applyBorder="1" applyAlignment="1">
      <alignment horizontal="center" vertical="center"/>
    </xf>
    <xf numFmtId="0" fontId="1" fillId="21" borderId="1" xfId="0" applyFont="1" applyFill="1" applyBorder="1" applyAlignment="1">
      <alignment horizontal="left" vertical="center" wrapText="1"/>
    </xf>
    <xf numFmtId="0" fontId="1" fillId="21" borderId="1" xfId="0" applyFont="1" applyFill="1" applyBorder="1" applyAlignment="1">
      <alignment horizontal="center" vertical="center" wrapText="1"/>
    </xf>
    <xf numFmtId="0" fontId="1" fillId="21" borderId="5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/>
    </xf>
    <xf numFmtId="0" fontId="1" fillId="8" borderId="5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 wrapText="1"/>
    </xf>
    <xf numFmtId="0" fontId="1" fillId="20" borderId="1" xfId="0" applyFont="1" applyFill="1" applyBorder="1" applyAlignment="1">
      <alignment horizontal="left" vertical="center" wrapText="1"/>
    </xf>
    <xf numFmtId="0" fontId="1" fillId="22" borderId="1" xfId="0" applyFont="1" applyFill="1" applyBorder="1" applyAlignment="1">
      <alignment horizontal="center" vertical="center"/>
    </xf>
    <xf numFmtId="0" fontId="1" fillId="22" borderId="5" xfId="0" applyFont="1" applyFill="1" applyBorder="1" applyAlignment="1">
      <alignment horizontal="center" vertical="center"/>
    </xf>
    <xf numFmtId="0" fontId="7" fillId="22" borderId="1" xfId="0" applyFont="1" applyFill="1" applyBorder="1" applyAlignment="1">
      <alignment horizontal="center" vertical="center"/>
    </xf>
    <xf numFmtId="0" fontId="1" fillId="22" borderId="1" xfId="0" applyFont="1" applyFill="1" applyBorder="1" applyAlignment="1">
      <alignment horizontal="left" vertical="center" wrapText="1"/>
    </xf>
    <xf numFmtId="0" fontId="1" fillId="22" borderId="1" xfId="0" applyFont="1" applyFill="1" applyBorder="1" applyAlignment="1">
      <alignment horizontal="center" vertical="center" wrapText="1"/>
    </xf>
    <xf numFmtId="0" fontId="1" fillId="22" borderId="5" xfId="0" applyFont="1" applyFill="1" applyBorder="1" applyAlignment="1">
      <alignment horizontal="center" vertical="center" wrapText="1"/>
    </xf>
    <xf numFmtId="0" fontId="1" fillId="17" borderId="1" xfId="0" applyFont="1" applyFill="1" applyBorder="1" applyAlignment="1">
      <alignment horizontal="center" vertical="center"/>
    </xf>
    <xf numFmtId="0" fontId="1" fillId="17" borderId="5" xfId="0" applyFont="1" applyFill="1" applyBorder="1" applyAlignment="1">
      <alignment horizontal="center" vertical="center"/>
    </xf>
    <xf numFmtId="0" fontId="7" fillId="17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left" vertical="center" wrapText="1"/>
    </xf>
    <xf numFmtId="0" fontId="1" fillId="17" borderId="1" xfId="0" applyFont="1" applyFill="1" applyBorder="1" applyAlignment="1">
      <alignment horizontal="center" vertical="center" wrapText="1"/>
    </xf>
    <xf numFmtId="0" fontId="1" fillId="17" borderId="5" xfId="0" applyFont="1" applyFill="1" applyBorder="1" applyAlignment="1">
      <alignment horizontal="center" vertical="center" wrapText="1"/>
    </xf>
    <xf numFmtId="0" fontId="1" fillId="24" borderId="1" xfId="0" applyFont="1" applyFill="1" applyBorder="1" applyAlignment="1">
      <alignment horizontal="center" vertical="center"/>
    </xf>
    <xf numFmtId="0" fontId="1" fillId="24" borderId="5" xfId="0" applyFont="1" applyFill="1" applyBorder="1" applyAlignment="1">
      <alignment horizontal="center" vertical="center"/>
    </xf>
    <xf numFmtId="0" fontId="7" fillId="24" borderId="1" xfId="0" applyFont="1" applyFill="1" applyBorder="1" applyAlignment="1">
      <alignment horizontal="center" vertical="center"/>
    </xf>
    <xf numFmtId="0" fontId="1" fillId="24" borderId="1" xfId="0" applyFont="1" applyFill="1" applyBorder="1" applyAlignment="1">
      <alignment horizontal="left" vertical="center" wrapText="1"/>
    </xf>
    <xf numFmtId="0" fontId="1" fillId="24" borderId="1" xfId="0" applyFont="1" applyFill="1" applyBorder="1" applyAlignment="1">
      <alignment horizontal="center" vertical="center" wrapText="1"/>
    </xf>
    <xf numFmtId="0" fontId="1" fillId="24" borderId="5" xfId="0" applyFont="1" applyFill="1" applyBorder="1" applyAlignment="1">
      <alignment horizontal="center" vertical="center" wrapText="1"/>
    </xf>
    <xf numFmtId="0" fontId="39" fillId="24" borderId="1" xfId="0" applyFont="1" applyFill="1" applyBorder="1" applyAlignment="1">
      <alignment horizontal="center" vertical="center"/>
    </xf>
    <xf numFmtId="0" fontId="39" fillId="24" borderId="5" xfId="0" applyFont="1" applyFill="1" applyBorder="1" applyAlignment="1">
      <alignment horizontal="center" vertical="center"/>
    </xf>
    <xf numFmtId="0" fontId="41" fillId="24" borderId="1" xfId="0" applyFont="1" applyFill="1" applyBorder="1" applyAlignment="1">
      <alignment horizontal="center" vertical="center"/>
    </xf>
    <xf numFmtId="0" fontId="39" fillId="24" borderId="1" xfId="0" applyFont="1" applyFill="1" applyBorder="1" applyAlignment="1">
      <alignment vertical="center"/>
    </xf>
    <xf numFmtId="0" fontId="1" fillId="37" borderId="5" xfId="0" applyFont="1" applyFill="1" applyBorder="1" applyAlignment="1">
      <alignment horizontal="center" vertical="center"/>
    </xf>
    <xf numFmtId="0" fontId="7" fillId="37" borderId="1" xfId="0" applyFont="1" applyFill="1" applyBorder="1" applyAlignment="1">
      <alignment horizontal="center" vertical="center"/>
    </xf>
    <xf numFmtId="0" fontId="1" fillId="37" borderId="1" xfId="0" applyFont="1" applyFill="1" applyBorder="1" applyAlignment="1">
      <alignment vertical="center" wrapText="1"/>
    </xf>
    <xf numFmtId="0" fontId="1" fillId="37" borderId="1" xfId="0" applyFont="1" applyFill="1" applyBorder="1" applyAlignment="1">
      <alignment horizontal="center" vertical="center" wrapText="1"/>
    </xf>
    <xf numFmtId="0" fontId="1" fillId="37" borderId="5" xfId="0" applyFont="1" applyFill="1" applyBorder="1" applyAlignment="1">
      <alignment horizontal="center" vertical="center" wrapText="1"/>
    </xf>
    <xf numFmtId="0" fontId="19" fillId="8" borderId="2" xfId="0" applyFont="1" applyFill="1" applyBorder="1" applyAlignment="1">
      <alignment vertical="center" wrapText="1"/>
    </xf>
    <xf numFmtId="0" fontId="19" fillId="8" borderId="14" xfId="0" applyFont="1" applyFill="1" applyBorder="1" applyAlignment="1">
      <alignment vertical="center" wrapText="1"/>
    </xf>
    <xf numFmtId="0" fontId="19" fillId="8" borderId="3" xfId="0" applyFont="1" applyFill="1" applyBorder="1" applyAlignment="1">
      <alignment vertical="center" wrapText="1"/>
    </xf>
    <xf numFmtId="0" fontId="1" fillId="37" borderId="1" xfId="0" applyFont="1" applyFill="1" applyBorder="1" applyAlignment="1">
      <alignment horizontal="left" vertical="center" wrapText="1"/>
    </xf>
    <xf numFmtId="0" fontId="1" fillId="8" borderId="11" xfId="0" applyFont="1" applyFill="1" applyBorder="1" applyAlignment="1">
      <alignment horizontal="center" vertical="center"/>
    </xf>
    <xf numFmtId="0" fontId="7" fillId="8" borderId="11" xfId="0" applyFont="1" applyFill="1" applyBorder="1" applyAlignment="1">
      <alignment horizontal="center" vertical="center"/>
    </xf>
    <xf numFmtId="0" fontId="1" fillId="8" borderId="11" xfId="0" applyFont="1" applyFill="1" applyBorder="1" applyAlignment="1">
      <alignment horizontal="left" vertical="center" wrapText="1"/>
    </xf>
    <xf numFmtId="0" fontId="1" fillId="8" borderId="11" xfId="0" applyFont="1" applyFill="1" applyBorder="1" applyAlignment="1">
      <alignment horizontal="center" vertical="center" wrapText="1"/>
    </xf>
    <xf numFmtId="0" fontId="1" fillId="24" borderId="11" xfId="0" applyFont="1" applyFill="1" applyBorder="1" applyAlignment="1">
      <alignment horizontal="center" vertical="center"/>
    </xf>
    <xf numFmtId="0" fontId="7" fillId="24" borderId="11" xfId="0" applyFont="1" applyFill="1" applyBorder="1" applyAlignment="1">
      <alignment horizontal="center" vertical="center"/>
    </xf>
    <xf numFmtId="0" fontId="1" fillId="24" borderId="11" xfId="0" applyFont="1" applyFill="1" applyBorder="1" applyAlignment="1">
      <alignment horizontal="left" vertical="center" wrapText="1"/>
    </xf>
    <xf numFmtId="0" fontId="1" fillId="24" borderId="11" xfId="0" applyFont="1" applyFill="1" applyBorder="1" applyAlignment="1">
      <alignment horizontal="center" vertical="center" wrapText="1"/>
    </xf>
    <xf numFmtId="0" fontId="1" fillId="22" borderId="11" xfId="0" applyFont="1" applyFill="1" applyBorder="1" applyAlignment="1">
      <alignment horizontal="center" vertical="center"/>
    </xf>
    <xf numFmtId="0" fontId="7" fillId="22" borderId="11" xfId="0" applyFont="1" applyFill="1" applyBorder="1" applyAlignment="1">
      <alignment horizontal="center" vertical="center"/>
    </xf>
    <xf numFmtId="0" fontId="1" fillId="22" borderId="11" xfId="0" applyFont="1" applyFill="1" applyBorder="1" applyAlignment="1">
      <alignment horizontal="left" vertical="center" wrapText="1"/>
    </xf>
    <xf numFmtId="0" fontId="1" fillId="22" borderId="11" xfId="0" applyFont="1" applyFill="1" applyBorder="1" applyAlignment="1">
      <alignment horizontal="center" vertical="center" wrapText="1"/>
    </xf>
    <xf numFmtId="0" fontId="1" fillId="34" borderId="11" xfId="0" applyFont="1" applyFill="1" applyBorder="1" applyAlignment="1">
      <alignment horizontal="center" vertical="center"/>
    </xf>
    <xf numFmtId="0" fontId="7" fillId="34" borderId="11" xfId="0" applyFont="1" applyFill="1" applyBorder="1" applyAlignment="1">
      <alignment horizontal="center" vertical="center"/>
    </xf>
    <xf numFmtId="0" fontId="1" fillId="34" borderId="11" xfId="0" applyFont="1" applyFill="1" applyBorder="1" applyAlignment="1">
      <alignment horizontal="left" vertical="center" wrapText="1"/>
    </xf>
    <xf numFmtId="0" fontId="1" fillId="34" borderId="11" xfId="0" applyFont="1" applyFill="1" applyBorder="1" applyAlignment="1">
      <alignment horizontal="center" vertical="center" wrapText="1"/>
    </xf>
    <xf numFmtId="0" fontId="1" fillId="20" borderId="11" xfId="0" applyFont="1" applyFill="1" applyBorder="1" applyAlignment="1">
      <alignment horizontal="center" vertical="center"/>
    </xf>
    <xf numFmtId="0" fontId="7" fillId="20" borderId="11" xfId="0" applyFont="1" applyFill="1" applyBorder="1" applyAlignment="1">
      <alignment horizontal="center" vertical="center"/>
    </xf>
    <xf numFmtId="0" fontId="1" fillId="20" borderId="11" xfId="0" applyFont="1" applyFill="1" applyBorder="1" applyAlignment="1">
      <alignment vertical="center" wrapText="1"/>
    </xf>
    <xf numFmtId="0" fontId="1" fillId="20" borderId="11" xfId="0" applyFont="1" applyFill="1" applyBorder="1" applyAlignment="1">
      <alignment horizontal="center" vertical="center" wrapText="1"/>
    </xf>
    <xf numFmtId="0" fontId="19" fillId="22" borderId="2" xfId="0" applyFont="1" applyFill="1" applyBorder="1" applyAlignment="1">
      <alignment vertical="center" wrapText="1"/>
    </xf>
    <xf numFmtId="0" fontId="19" fillId="22" borderId="14" xfId="0" applyFont="1" applyFill="1" applyBorder="1" applyAlignment="1">
      <alignment vertical="center" wrapText="1"/>
    </xf>
    <xf numFmtId="0" fontId="19" fillId="22" borderId="3" xfId="0" applyFont="1" applyFill="1" applyBorder="1" applyAlignment="1">
      <alignment vertical="center" wrapText="1"/>
    </xf>
    <xf numFmtId="0" fontId="1" fillId="22" borderId="11" xfId="0" applyFont="1" applyFill="1" applyBorder="1" applyAlignment="1">
      <alignment vertical="center" wrapText="1"/>
    </xf>
    <xf numFmtId="0" fontId="1" fillId="37" borderId="11" xfId="0" applyFont="1" applyFill="1" applyBorder="1" applyAlignment="1">
      <alignment horizontal="center" vertical="center"/>
    </xf>
    <xf numFmtId="0" fontId="7" fillId="37" borderId="11" xfId="0" applyFont="1" applyFill="1" applyBorder="1" applyAlignment="1">
      <alignment horizontal="center" vertical="center"/>
    </xf>
    <xf numFmtId="0" fontId="1" fillId="37" borderId="11" xfId="0" applyFont="1" applyFill="1" applyBorder="1" applyAlignment="1">
      <alignment vertical="center" wrapText="1"/>
    </xf>
    <xf numFmtId="0" fontId="1" fillId="37" borderId="11" xfId="0" applyFont="1" applyFill="1" applyBorder="1" applyAlignment="1">
      <alignment horizontal="center" vertical="center" wrapText="1"/>
    </xf>
    <xf numFmtId="0" fontId="1" fillId="24" borderId="11" xfId="0" applyFont="1" applyFill="1" applyBorder="1" applyAlignment="1">
      <alignment vertical="center" wrapText="1"/>
    </xf>
    <xf numFmtId="0" fontId="1" fillId="8" borderId="11" xfId="0" applyFont="1" applyFill="1" applyBorder="1" applyAlignment="1">
      <alignment vertical="center" wrapText="1"/>
    </xf>
    <xf numFmtId="0" fontId="1" fillId="8" borderId="15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7" fillId="8" borderId="24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vertical="center" wrapText="1"/>
    </xf>
    <xf numFmtId="0" fontId="1" fillId="8" borderId="23" xfId="0" applyFont="1" applyFill="1" applyBorder="1" applyAlignment="1">
      <alignment horizontal="center" vertical="center" wrapText="1"/>
    </xf>
    <xf numFmtId="0" fontId="1" fillId="8" borderId="24" xfId="0" applyFont="1" applyFill="1" applyBorder="1" applyAlignment="1">
      <alignment horizontal="center" vertical="center" wrapText="1"/>
    </xf>
    <xf numFmtId="0" fontId="1" fillId="21" borderId="15" xfId="0" applyFont="1" applyFill="1" applyBorder="1" applyAlignment="1">
      <alignment horizontal="center" vertical="center"/>
    </xf>
    <xf numFmtId="0" fontId="1" fillId="21" borderId="11" xfId="0" applyFont="1" applyFill="1" applyBorder="1" applyAlignment="1">
      <alignment horizontal="center" vertical="center"/>
    </xf>
    <xf numFmtId="0" fontId="1" fillId="21" borderId="24" xfId="0" applyFont="1" applyFill="1" applyBorder="1" applyAlignment="1">
      <alignment horizontal="center" vertical="center"/>
    </xf>
    <xf numFmtId="0" fontId="7" fillId="21" borderId="24" xfId="0" applyFont="1" applyFill="1" applyBorder="1" applyAlignment="1">
      <alignment horizontal="center" vertical="center"/>
    </xf>
    <xf numFmtId="0" fontId="1" fillId="21" borderId="24" xfId="0" applyFont="1" applyFill="1" applyBorder="1" applyAlignment="1">
      <alignment horizontal="left" vertical="center" wrapText="1"/>
    </xf>
    <xf numFmtId="0" fontId="1" fillId="21" borderId="11" xfId="0" applyFont="1" applyFill="1" applyBorder="1" applyAlignment="1">
      <alignment horizontal="center" vertical="center" wrapText="1"/>
    </xf>
    <xf numFmtId="0" fontId="1" fillId="21" borderId="23" xfId="0" applyFont="1" applyFill="1" applyBorder="1" applyAlignment="1">
      <alignment horizontal="center" vertical="center" wrapText="1"/>
    </xf>
    <xf numFmtId="0" fontId="1" fillId="21" borderId="24" xfId="0" applyFont="1" applyFill="1" applyBorder="1" applyAlignment="1">
      <alignment horizontal="center" vertical="center" wrapText="1"/>
    </xf>
    <xf numFmtId="0" fontId="19" fillId="22" borderId="0" xfId="0" applyFont="1" applyFill="1" applyAlignment="1">
      <alignment vertical="center" wrapText="1"/>
    </xf>
    <xf numFmtId="0" fontId="19" fillId="22" borderId="1" xfId="0" applyFont="1" applyFill="1" applyBorder="1" applyAlignment="1">
      <alignment vertical="center" wrapText="1"/>
    </xf>
    <xf numFmtId="0" fontId="1" fillId="40" borderId="11" xfId="0" applyFont="1" applyFill="1" applyBorder="1" applyAlignment="1">
      <alignment horizontal="center" vertical="center"/>
    </xf>
    <xf numFmtId="0" fontId="7" fillId="40" borderId="11" xfId="0" applyFont="1" applyFill="1" applyBorder="1" applyAlignment="1">
      <alignment horizontal="center" vertical="center"/>
    </xf>
    <xf numFmtId="0" fontId="1" fillId="40" borderId="11" xfId="0" applyFont="1" applyFill="1" applyBorder="1" applyAlignment="1">
      <alignment horizontal="left" vertical="center" wrapText="1"/>
    </xf>
    <xf numFmtId="0" fontId="1" fillId="40" borderId="11" xfId="0" applyFont="1" applyFill="1" applyBorder="1" applyAlignment="1">
      <alignment horizontal="center" vertical="center" wrapText="1"/>
    </xf>
    <xf numFmtId="0" fontId="1" fillId="40" borderId="5" xfId="0" applyFont="1" applyFill="1" applyBorder="1" applyAlignment="1">
      <alignment horizontal="center" vertical="center" wrapText="1"/>
    </xf>
    <xf numFmtId="0" fontId="1" fillId="37" borderId="11" xfId="0" applyFont="1" applyFill="1" applyBorder="1" applyAlignment="1">
      <alignment horizontal="left" vertical="center" wrapText="1"/>
    </xf>
    <xf numFmtId="0" fontId="1" fillId="20" borderId="11" xfId="0" applyFont="1" applyFill="1" applyBorder="1" applyAlignment="1">
      <alignment horizontal="left" vertical="center" wrapText="1"/>
    </xf>
    <xf numFmtId="0" fontId="7" fillId="21" borderId="11" xfId="0" applyFont="1" applyFill="1" applyBorder="1" applyAlignment="1">
      <alignment horizontal="center" vertical="center"/>
    </xf>
    <xf numFmtId="0" fontId="1" fillId="21" borderId="11" xfId="0" applyFont="1" applyFill="1" applyBorder="1" applyAlignment="1">
      <alignment horizontal="left" vertical="center" wrapText="1"/>
    </xf>
    <xf numFmtId="0" fontId="1" fillId="40" borderId="11" xfId="0" applyFont="1" applyFill="1" applyBorder="1" applyAlignment="1">
      <alignment vertical="center" wrapText="1"/>
    </xf>
    <xf numFmtId="0" fontId="1" fillId="4" borderId="11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left" vertical="center" wrapText="1"/>
    </xf>
    <xf numFmtId="0" fontId="1" fillId="4" borderId="11" xfId="0" applyFont="1" applyFill="1" applyBorder="1" applyAlignment="1">
      <alignment horizontal="center" vertical="center" wrapText="1"/>
    </xf>
    <xf numFmtId="0" fontId="7" fillId="8" borderId="5" xfId="0" applyFont="1" applyFill="1" applyBorder="1" applyAlignment="1">
      <alignment horizontal="center" vertical="center"/>
    </xf>
    <xf numFmtId="0" fontId="1" fillId="8" borderId="5" xfId="0" applyFont="1" applyFill="1" applyBorder="1" applyAlignment="1">
      <alignment horizontal="left" vertical="center" wrapText="1"/>
    </xf>
    <xf numFmtId="0" fontId="19" fillId="24" borderId="2" xfId="0" applyFont="1" applyFill="1" applyBorder="1" applyAlignment="1">
      <alignment vertical="center" wrapText="1"/>
    </xf>
    <xf numFmtId="0" fontId="19" fillId="24" borderId="14" xfId="0" applyFont="1" applyFill="1" applyBorder="1" applyAlignment="1">
      <alignment vertical="center" wrapText="1"/>
    </xf>
    <xf numFmtId="0" fontId="19" fillId="24" borderId="3" xfId="0" applyFont="1" applyFill="1" applyBorder="1" applyAlignment="1">
      <alignment vertical="center" wrapText="1"/>
    </xf>
    <xf numFmtId="0" fontId="1" fillId="21" borderId="11" xfId="0" applyFont="1" applyFill="1" applyBorder="1" applyAlignment="1">
      <alignment vertical="center" wrapText="1"/>
    </xf>
    <xf numFmtId="0" fontId="19" fillId="24" borderId="8" xfId="0" applyFont="1" applyFill="1" applyBorder="1" applyAlignment="1">
      <alignment vertical="center" wrapText="1"/>
    </xf>
    <xf numFmtId="0" fontId="19" fillId="24" borderId="18" xfId="0" applyFont="1" applyFill="1" applyBorder="1" applyAlignment="1">
      <alignment vertical="center" wrapText="1"/>
    </xf>
    <xf numFmtId="0" fontId="19" fillId="24" borderId="9" xfId="0" applyFont="1" applyFill="1" applyBorder="1" applyAlignment="1">
      <alignment vertical="center" wrapText="1"/>
    </xf>
    <xf numFmtId="0" fontId="39" fillId="22" borderId="11" xfId="0" applyFont="1" applyFill="1" applyBorder="1" applyAlignment="1">
      <alignment horizontal="center" vertical="center"/>
    </xf>
    <xf numFmtId="0" fontId="41" fillId="22" borderId="11" xfId="0" applyFont="1" applyFill="1" applyBorder="1" applyAlignment="1">
      <alignment horizontal="center" vertical="center"/>
    </xf>
    <xf numFmtId="0" fontId="39" fillId="22" borderId="11" xfId="0" applyFont="1" applyFill="1" applyBorder="1" applyAlignment="1">
      <alignment vertical="center"/>
    </xf>
    <xf numFmtId="0" fontId="1" fillId="4" borderId="11" xfId="0" applyFont="1" applyFill="1" applyBorder="1" applyAlignment="1">
      <alignment vertical="center" wrapText="1"/>
    </xf>
    <xf numFmtId="0" fontId="39" fillId="24" borderId="11" xfId="0" applyFont="1" applyFill="1" applyBorder="1" applyAlignment="1">
      <alignment horizontal="center" vertical="center"/>
    </xf>
    <xf numFmtId="0" fontId="41" fillId="24" borderId="11" xfId="0" applyFont="1" applyFill="1" applyBorder="1" applyAlignment="1">
      <alignment horizontal="center" vertical="center"/>
    </xf>
    <xf numFmtId="0" fontId="39" fillId="24" borderId="11" xfId="0" applyFont="1" applyFill="1" applyBorder="1" applyAlignment="1">
      <alignment vertical="center"/>
    </xf>
    <xf numFmtId="0" fontId="39" fillId="20" borderId="11" xfId="0" applyFont="1" applyFill="1" applyBorder="1" applyAlignment="1">
      <alignment horizontal="center" vertical="center"/>
    </xf>
    <xf numFmtId="0" fontId="41" fillId="20" borderId="11" xfId="0" applyFont="1" applyFill="1" applyBorder="1" applyAlignment="1">
      <alignment horizontal="center" vertical="center"/>
    </xf>
    <xf numFmtId="0" fontId="39" fillId="20" borderId="11" xfId="0" applyFont="1" applyFill="1" applyBorder="1" applyAlignment="1">
      <alignment vertical="center"/>
    </xf>
    <xf numFmtId="0" fontId="8" fillId="33" borderId="1" xfId="0" applyFont="1" applyFill="1" applyBorder="1" applyAlignment="1">
      <alignment horizontal="center" vertical="center" wrapText="1"/>
    </xf>
    <xf numFmtId="0" fontId="8" fillId="33" borderId="10" xfId="0" applyFont="1" applyFill="1" applyBorder="1" applyAlignment="1">
      <alignment horizontal="center" vertical="center" wrapText="1"/>
    </xf>
    <xf numFmtId="0" fontId="1" fillId="33" borderId="10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2" fillId="7" borderId="13" xfId="0" applyFont="1" applyFill="1" applyBorder="1" applyAlignment="1">
      <alignment horizontal="center" vertical="center" wrapText="1"/>
    </xf>
    <xf numFmtId="0" fontId="12" fillId="7" borderId="17" xfId="0" applyFont="1" applyFill="1" applyBorder="1" applyAlignment="1">
      <alignment horizontal="center" vertical="center" wrapText="1"/>
    </xf>
    <xf numFmtId="0" fontId="1" fillId="37" borderId="1" xfId="0" applyFont="1" applyFill="1" applyBorder="1" applyAlignment="1">
      <alignment wrapText="1"/>
    </xf>
    <xf numFmtId="0" fontId="1" fillId="37" borderId="1" xfId="0" applyFont="1" applyFill="1" applyBorder="1" applyAlignment="1">
      <alignment horizontal="center" wrapText="1"/>
    </xf>
    <xf numFmtId="164" fontId="1" fillId="37" borderId="1" xfId="0" applyNumberFormat="1" applyFont="1" applyFill="1" applyBorder="1" applyAlignment="1">
      <alignment horizontal="center" vertical="center" wrapText="1"/>
    </xf>
    <xf numFmtId="0" fontId="1" fillId="37" borderId="1" xfId="0" applyFont="1" applyFill="1" applyBorder="1" applyAlignment="1">
      <alignment horizontal="center"/>
    </xf>
    <xf numFmtId="0" fontId="1" fillId="37" borderId="4" xfId="0" applyFont="1" applyFill="1" applyBorder="1" applyAlignment="1">
      <alignment horizontal="center" vertical="center" wrapText="1"/>
    </xf>
    <xf numFmtId="0" fontId="1" fillId="37" borderId="0" xfId="0" applyFont="1" applyFill="1" applyAlignment="1">
      <alignment horizontal="center" vertical="center"/>
    </xf>
    <xf numFmtId="0" fontId="40" fillId="37" borderId="1" xfId="0" applyFont="1" applyFill="1" applyBorder="1" applyAlignment="1">
      <alignment horizontal="center" vertical="center"/>
    </xf>
    <xf numFmtId="0" fontId="1" fillId="37" borderId="5" xfId="0" applyFont="1" applyFill="1" applyBorder="1" applyAlignment="1">
      <alignment vertical="center"/>
    </xf>
    <xf numFmtId="0" fontId="1" fillId="37" borderId="1" xfId="0" applyFont="1" applyFill="1" applyBorder="1" applyAlignment="1">
      <alignment vertical="center"/>
    </xf>
    <xf numFmtId="0" fontId="14" fillId="37" borderId="1" xfId="0" applyFont="1" applyFill="1" applyBorder="1" applyAlignment="1">
      <alignment horizontal="center" vertical="center"/>
    </xf>
    <xf numFmtId="0" fontId="36" fillId="37" borderId="1" xfId="0" applyFont="1" applyFill="1" applyBorder="1" applyAlignment="1">
      <alignment horizontal="center" vertical="center" wrapText="1"/>
    </xf>
    <xf numFmtId="0" fontId="8" fillId="37" borderId="0" xfId="0" applyFont="1" applyFill="1" applyAlignment="1">
      <alignment horizontal="center" vertical="center"/>
    </xf>
    <xf numFmtId="0" fontId="1" fillId="37" borderId="1" xfId="0" applyFont="1" applyFill="1" applyBorder="1"/>
    <xf numFmtId="0" fontId="1" fillId="37" borderId="4" xfId="0" applyFont="1" applyFill="1" applyBorder="1" applyAlignment="1">
      <alignment horizontal="center" wrapText="1"/>
    </xf>
    <xf numFmtId="0" fontId="2" fillId="37" borderId="0" xfId="0" applyFont="1" applyFill="1" applyAlignment="1">
      <alignment vertical="center"/>
    </xf>
    <xf numFmtId="0" fontId="1" fillId="37" borderId="0" xfId="0" applyFont="1" applyFill="1" applyAlignment="1">
      <alignment horizontal="center"/>
    </xf>
    <xf numFmtId="0" fontId="36" fillId="37" borderId="1" xfId="0" applyFont="1" applyFill="1" applyBorder="1" applyAlignment="1">
      <alignment wrapText="1"/>
    </xf>
    <xf numFmtId="0" fontId="2" fillId="10" borderId="0" xfId="0" applyFont="1" applyFill="1" applyAlignment="1">
      <alignment vertical="center"/>
    </xf>
    <xf numFmtId="0" fontId="1" fillId="37" borderId="11" xfId="0" applyFont="1" applyFill="1" applyBorder="1"/>
    <xf numFmtId="0" fontId="37" fillId="9" borderId="8" xfId="0" applyFont="1" applyFill="1" applyBorder="1" applyAlignment="1">
      <alignment horizontal="center" vertical="center" wrapText="1"/>
    </xf>
    <xf numFmtId="0" fontId="36" fillId="37" borderId="1" xfId="0" applyFont="1" applyFill="1" applyBorder="1" applyAlignment="1">
      <alignment horizontal="center" wrapText="1"/>
    </xf>
    <xf numFmtId="0" fontId="5" fillId="37" borderId="1" xfId="0" applyFont="1" applyFill="1" applyBorder="1" applyAlignment="1">
      <alignment horizontal="left" vertical="center"/>
    </xf>
    <xf numFmtId="0" fontId="1" fillId="0" borderId="1" xfId="0" applyFont="1" applyBorder="1"/>
    <xf numFmtId="0" fontId="1" fillId="37" borderId="1" xfId="0" applyFont="1" applyFill="1" applyBorder="1" applyAlignment="1">
      <alignment horizontal="left" wrapText="1"/>
    </xf>
    <xf numFmtId="0" fontId="1" fillId="37" borderId="3" xfId="0" applyFont="1" applyFill="1" applyBorder="1"/>
    <xf numFmtId="0" fontId="36" fillId="37" borderId="1" xfId="0" applyFont="1" applyFill="1" applyBorder="1" applyAlignment="1">
      <alignment horizontal="center"/>
    </xf>
    <xf numFmtId="0" fontId="40" fillId="37" borderId="1" xfId="0" applyFont="1" applyFill="1" applyBorder="1" applyAlignment="1">
      <alignment horizontal="center"/>
    </xf>
    <xf numFmtId="0" fontId="59" fillId="37" borderId="1" xfId="0" applyFont="1" applyFill="1" applyBorder="1" applyAlignment="1">
      <alignment horizontal="center"/>
    </xf>
    <xf numFmtId="0" fontId="29" fillId="0" borderId="1" xfId="0" applyFont="1" applyBorder="1" applyAlignment="1">
      <alignment horizontal="left" vertical="center"/>
    </xf>
    <xf numFmtId="0" fontId="36" fillId="37" borderId="1" xfId="0" applyFont="1" applyFill="1" applyBorder="1" applyAlignment="1">
      <alignment horizontal="left" wrapText="1"/>
    </xf>
    <xf numFmtId="0" fontId="1" fillId="37" borderId="1" xfId="0" applyFont="1" applyFill="1" applyBorder="1" applyAlignment="1">
      <alignment horizontal="left"/>
    </xf>
    <xf numFmtId="0" fontId="12" fillId="7" borderId="14" xfId="0" applyFont="1" applyFill="1" applyBorder="1" applyAlignment="1">
      <alignment horizontal="center" vertical="center"/>
    </xf>
    <xf numFmtId="0" fontId="36" fillId="37" borderId="4" xfId="0" applyFont="1" applyFill="1" applyBorder="1" applyAlignment="1">
      <alignment horizontal="center" wrapText="1"/>
    </xf>
    <xf numFmtId="0" fontId="1" fillId="37" borderId="0" xfId="0" applyFont="1" applyFill="1" applyAlignment="1">
      <alignment horizontal="center" vertical="center" wrapText="1"/>
    </xf>
    <xf numFmtId="0" fontId="38" fillId="37" borderId="4" xfId="0" applyFont="1" applyFill="1" applyBorder="1" applyAlignment="1">
      <alignment horizontal="center" wrapText="1"/>
    </xf>
    <xf numFmtId="0" fontId="1" fillId="37" borderId="5" xfId="0" applyFont="1" applyFill="1" applyBorder="1"/>
    <xf numFmtId="0" fontId="2" fillId="0" borderId="0" xfId="0" applyFont="1" applyAlignment="1">
      <alignment vertical="center" wrapText="1"/>
    </xf>
    <xf numFmtId="0" fontId="1" fillId="0" borderId="3" xfId="0" applyFont="1" applyBorder="1"/>
    <xf numFmtId="0" fontId="1" fillId="0" borderId="11" xfId="0" applyFont="1" applyBorder="1"/>
    <xf numFmtId="0" fontId="1" fillId="0" borderId="15" xfId="0" applyFont="1" applyBorder="1"/>
    <xf numFmtId="0" fontId="1" fillId="0" borderId="4" xfId="0" applyFont="1" applyBorder="1"/>
    <xf numFmtId="0" fontId="1" fillId="0" borderId="22" xfId="0" applyFont="1" applyBorder="1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10" fillId="43" borderId="2" xfId="0" applyFont="1" applyFill="1" applyBorder="1"/>
    <xf numFmtId="0" fontId="10" fillId="43" borderId="8" xfId="0" applyFont="1" applyFill="1" applyBorder="1"/>
    <xf numFmtId="0" fontId="13" fillId="43" borderId="1" xfId="0" applyFont="1" applyFill="1" applyBorder="1" applyAlignment="1">
      <alignment wrapText="1"/>
    </xf>
    <xf numFmtId="0" fontId="10" fillId="43" borderId="1" xfId="0" applyFont="1" applyFill="1" applyBorder="1" applyAlignment="1">
      <alignment wrapText="1"/>
    </xf>
    <xf numFmtId="0" fontId="61" fillId="43" borderId="22" xfId="0" applyFont="1" applyFill="1" applyBorder="1" applyAlignment="1">
      <alignment wrapText="1"/>
    </xf>
    <xf numFmtId="0" fontId="61" fillId="43" borderId="6" xfId="0" applyFont="1" applyFill="1" applyBorder="1" applyAlignment="1">
      <alignment wrapText="1"/>
    </xf>
    <xf numFmtId="0" fontId="61" fillId="43" borderId="7" xfId="0" applyFont="1" applyFill="1" applyBorder="1" applyAlignment="1">
      <alignment wrapText="1"/>
    </xf>
    <xf numFmtId="0" fontId="62" fillId="43" borderId="6" xfId="0" applyFont="1" applyFill="1" applyBorder="1" applyAlignment="1">
      <alignment wrapText="1"/>
    </xf>
    <xf numFmtId="0" fontId="37" fillId="0" borderId="6" xfId="0" applyFont="1" applyBorder="1"/>
    <xf numFmtId="0" fontId="1" fillId="6" borderId="1" xfId="0" applyFont="1" applyFill="1" applyBorder="1" applyAlignment="1">
      <alignment wrapText="1"/>
    </xf>
    <xf numFmtId="0" fontId="33" fillId="0" borderId="0" xfId="0" applyFont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2" fillId="0" borderId="0" xfId="0" applyFont="1" applyAlignment="1" applyProtection="1">
      <alignment horizontal="center" vertical="center" wrapText="1"/>
      <protection locked="0"/>
    </xf>
    <xf numFmtId="0" fontId="10" fillId="42" borderId="2" xfId="0" applyFont="1" applyFill="1" applyBorder="1" applyAlignment="1">
      <alignment horizontal="center" vertical="center"/>
    </xf>
    <xf numFmtId="0" fontId="10" fillId="42" borderId="8" xfId="0" applyFont="1" applyFill="1" applyBorder="1" applyAlignment="1">
      <alignment horizontal="center" vertical="center"/>
    </xf>
    <xf numFmtId="0" fontId="13" fillId="42" borderId="1" xfId="0" applyFont="1" applyFill="1" applyBorder="1" applyAlignment="1">
      <alignment horizontal="center" vertical="center" wrapText="1"/>
    </xf>
    <xf numFmtId="0" fontId="10" fillId="42" borderId="1" xfId="0" applyFont="1" applyFill="1" applyBorder="1" applyAlignment="1">
      <alignment horizontal="center" vertical="center" wrapText="1"/>
    </xf>
    <xf numFmtId="0" fontId="61" fillId="31" borderId="22" xfId="0" applyFont="1" applyFill="1" applyBorder="1" applyAlignment="1">
      <alignment horizontal="center" vertical="center" wrapText="1"/>
    </xf>
    <xf numFmtId="0" fontId="61" fillId="31" borderId="6" xfId="0" applyFont="1" applyFill="1" applyBorder="1" applyAlignment="1">
      <alignment horizontal="center" vertical="center" wrapText="1"/>
    </xf>
    <xf numFmtId="0" fontId="61" fillId="31" borderId="7" xfId="0" applyFont="1" applyFill="1" applyBorder="1" applyAlignment="1">
      <alignment horizontal="center" vertical="center" wrapText="1"/>
    </xf>
    <xf numFmtId="0" fontId="62" fillId="31" borderId="6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left" vertical="center"/>
    </xf>
    <xf numFmtId="0" fontId="17" fillId="10" borderId="0" xfId="0" applyFont="1" applyFill="1" applyAlignment="1">
      <alignment vertical="center"/>
    </xf>
    <xf numFmtId="0" fontId="17" fillId="0" borderId="0" xfId="0" applyFont="1" applyAlignment="1">
      <alignment vertical="center" wrapText="1"/>
    </xf>
    <xf numFmtId="0" fontId="63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2" fillId="38" borderId="0" xfId="0" applyFont="1" applyFill="1" applyAlignment="1">
      <alignment vertical="center"/>
    </xf>
    <xf numFmtId="0" fontId="1" fillId="38" borderId="1" xfId="0" applyFont="1" applyFill="1" applyBorder="1"/>
    <xf numFmtId="0" fontId="5" fillId="38" borderId="1" xfId="0" applyFont="1" applyFill="1" applyBorder="1" applyAlignment="1">
      <alignment horizontal="left" vertical="center"/>
    </xf>
    <xf numFmtId="0" fontId="37" fillId="44" borderId="6" xfId="0" applyFont="1" applyFill="1" applyBorder="1"/>
    <xf numFmtId="0" fontId="1" fillId="37" borderId="15" xfId="0" applyFont="1" applyFill="1" applyBorder="1"/>
    <xf numFmtId="0" fontId="2" fillId="38" borderId="0" xfId="0" applyFont="1" applyFill="1" applyAlignment="1" applyProtection="1">
      <alignment vertical="center"/>
      <protection locked="0"/>
    </xf>
    <xf numFmtId="0" fontId="5" fillId="38" borderId="1" xfId="0" applyFont="1" applyFill="1" applyBorder="1" applyAlignment="1" applyProtection="1">
      <alignment horizontal="center" vertical="center"/>
      <protection locked="0"/>
    </xf>
    <xf numFmtId="0" fontId="5" fillId="38" borderId="1" xfId="0" applyFont="1" applyFill="1" applyBorder="1" applyAlignment="1" applyProtection="1">
      <alignment horizontal="left" vertical="center"/>
      <protection locked="0"/>
    </xf>
    <xf numFmtId="0" fontId="1" fillId="38" borderId="11" xfId="0" applyFont="1" applyFill="1" applyBorder="1" applyAlignment="1">
      <alignment horizontal="left"/>
    </xf>
    <xf numFmtId="0" fontId="2" fillId="38" borderId="6" xfId="0" applyFont="1" applyFill="1" applyBorder="1" applyAlignment="1" applyProtection="1">
      <alignment horizontal="center" vertical="center"/>
      <protection locked="0"/>
    </xf>
    <xf numFmtId="0" fontId="2" fillId="38" borderId="6" xfId="0" applyFont="1" applyFill="1" applyBorder="1" applyAlignment="1">
      <alignment horizontal="center" vertical="center"/>
    </xf>
    <xf numFmtId="0" fontId="5" fillId="38" borderId="4" xfId="0" applyFont="1" applyFill="1" applyBorder="1" applyAlignment="1" applyProtection="1">
      <alignment horizontal="center" vertical="center"/>
      <protection locked="0"/>
    </xf>
    <xf numFmtId="0" fontId="2" fillId="38" borderId="22" xfId="0" applyFont="1" applyFill="1" applyBorder="1" applyAlignment="1" applyProtection="1">
      <alignment horizontal="left" vertical="top" wrapText="1"/>
      <protection locked="0"/>
    </xf>
    <xf numFmtId="0" fontId="33" fillId="38" borderId="6" xfId="0" applyFont="1" applyFill="1" applyBorder="1" applyAlignment="1" applyProtection="1">
      <alignment horizontal="center" vertical="center"/>
      <protection locked="0"/>
    </xf>
    <xf numFmtId="0" fontId="45" fillId="38" borderId="0" xfId="0" applyFont="1" applyFill="1" applyAlignment="1">
      <alignment vertical="center"/>
    </xf>
    <xf numFmtId="0" fontId="9" fillId="38" borderId="0" xfId="0" applyFont="1" applyFill="1" applyAlignment="1">
      <alignment vertical="center"/>
    </xf>
    <xf numFmtId="0" fontId="2" fillId="38" borderId="6" xfId="0" applyFont="1" applyFill="1" applyBorder="1" applyAlignment="1" applyProtection="1">
      <alignment horizontal="left" vertical="center" wrapText="1"/>
      <protection locked="0"/>
    </xf>
    <xf numFmtId="0" fontId="2" fillId="38" borderId="6" xfId="0" applyFont="1" applyFill="1" applyBorder="1" applyAlignment="1">
      <alignment horizontal="left" vertical="center"/>
    </xf>
    <xf numFmtId="0" fontId="1" fillId="38" borderId="1" xfId="0" applyFont="1" applyFill="1" applyBorder="1" applyAlignment="1">
      <alignment horizontal="left"/>
    </xf>
    <xf numFmtId="0" fontId="2" fillId="38" borderId="1" xfId="0" applyFont="1" applyFill="1" applyBorder="1" applyAlignment="1" applyProtection="1">
      <alignment horizontal="center" vertical="center"/>
      <protection locked="0"/>
    </xf>
    <xf numFmtId="0" fontId="2" fillId="38" borderId="6" xfId="0" applyFont="1" applyFill="1" applyBorder="1" applyAlignment="1" applyProtection="1">
      <alignment horizontal="left" vertical="center"/>
      <protection locked="0"/>
    </xf>
    <xf numFmtId="0" fontId="2" fillId="38" borderId="1" xfId="0" applyFont="1" applyFill="1" applyBorder="1" applyAlignment="1">
      <alignment horizontal="center" vertical="center"/>
    </xf>
    <xf numFmtId="0" fontId="2" fillId="38" borderId="1" xfId="0" applyFont="1" applyFill="1" applyBorder="1" applyAlignment="1" applyProtection="1">
      <alignment horizontal="left" vertical="center" wrapText="1"/>
      <protection locked="0"/>
    </xf>
    <xf numFmtId="0" fontId="2" fillId="38" borderId="22" xfId="0" applyFont="1" applyFill="1" applyBorder="1" applyAlignment="1">
      <alignment horizontal="left" vertical="center"/>
    </xf>
    <xf numFmtId="0" fontId="1" fillId="38" borderId="11" xfId="0" applyFont="1" applyFill="1" applyBorder="1"/>
    <xf numFmtId="0" fontId="1" fillId="38" borderId="6" xfId="0" applyFont="1" applyFill="1" applyBorder="1"/>
    <xf numFmtId="0" fontId="1" fillId="38" borderId="4" xfId="0" applyFont="1" applyFill="1" applyBorder="1"/>
    <xf numFmtId="0" fontId="1" fillId="38" borderId="22" xfId="0" applyFont="1" applyFill="1" applyBorder="1" applyAlignment="1">
      <alignment wrapText="1"/>
    </xf>
    <xf numFmtId="0" fontId="33" fillId="38" borderId="0" xfId="0" applyFont="1" applyFill="1" applyAlignment="1">
      <alignment vertical="center"/>
    </xf>
    <xf numFmtId="0" fontId="48" fillId="38" borderId="0" xfId="0" applyFont="1" applyFill="1" applyAlignment="1">
      <alignment vertical="center"/>
    </xf>
    <xf numFmtId="0" fontId="2" fillId="38" borderId="0" xfId="0" applyFont="1" applyFill="1" applyAlignment="1" applyProtection="1">
      <alignment horizontal="left" vertical="center" wrapText="1"/>
      <protection locked="0"/>
    </xf>
    <xf numFmtId="0" fontId="2" fillId="38" borderId="0" xfId="0" applyFont="1" applyFill="1" applyAlignment="1">
      <alignment horizontal="left" vertical="center"/>
    </xf>
    <xf numFmtId="0" fontId="37" fillId="41" borderId="6" xfId="0" applyFont="1" applyFill="1" applyBorder="1"/>
    <xf numFmtId="0" fontId="2" fillId="37" borderId="0" xfId="0" applyFont="1" applyFill="1" applyAlignment="1" applyProtection="1">
      <alignment vertical="center"/>
      <protection locked="0"/>
    </xf>
    <xf numFmtId="0" fontId="60" fillId="37" borderId="1" xfId="0" applyFont="1" applyFill="1" applyBorder="1" applyAlignment="1">
      <alignment wrapText="1"/>
    </xf>
    <xf numFmtId="0" fontId="1" fillId="37" borderId="22" xfId="0" applyFont="1" applyFill="1" applyBorder="1" applyAlignment="1">
      <alignment wrapText="1"/>
    </xf>
    <xf numFmtId="0" fontId="1" fillId="37" borderId="6" xfId="0" applyFont="1" applyFill="1" applyBorder="1"/>
    <xf numFmtId="0" fontId="1" fillId="37" borderId="4" xfId="0" applyFont="1" applyFill="1" applyBorder="1"/>
    <xf numFmtId="0" fontId="33" fillId="37" borderId="6" xfId="0" applyFont="1" applyFill="1" applyBorder="1" applyAlignment="1">
      <alignment horizontal="center" vertical="center"/>
    </xf>
    <xf numFmtId="0" fontId="33" fillId="37" borderId="0" xfId="0" applyFont="1" applyFill="1" applyAlignment="1">
      <alignment vertical="center"/>
    </xf>
    <xf numFmtId="0" fontId="48" fillId="37" borderId="0" xfId="0" applyFont="1" applyFill="1" applyAlignment="1">
      <alignment vertical="center"/>
    </xf>
    <xf numFmtId="0" fontId="2" fillId="37" borderId="0" xfId="0" applyFont="1" applyFill="1" applyAlignment="1" applyProtection="1">
      <alignment horizontal="left" vertical="center" wrapText="1"/>
      <protection locked="0"/>
    </xf>
    <xf numFmtId="0" fontId="2" fillId="37" borderId="0" xfId="0" applyFont="1" applyFill="1" applyAlignment="1">
      <alignment horizontal="left" vertical="center"/>
    </xf>
    <xf numFmtId="0" fontId="33" fillId="0" borderId="6" xfId="0" applyFont="1" applyBorder="1" applyAlignment="1">
      <alignment horizontal="center" vertical="center"/>
    </xf>
    <xf numFmtId="0" fontId="33" fillId="0" borderId="6" xfId="0" applyFont="1" applyBorder="1" applyAlignment="1" applyProtection="1">
      <alignment horizontal="center" vertical="center"/>
      <protection locked="0"/>
    </xf>
    <xf numFmtId="0" fontId="64" fillId="38" borderId="0" xfId="0" applyFont="1" applyFill="1" applyAlignment="1">
      <alignment vertical="center"/>
    </xf>
    <xf numFmtId="0" fontId="65" fillId="38" borderId="0" xfId="0" applyFont="1" applyFill="1" applyAlignment="1">
      <alignment vertical="center"/>
    </xf>
    <xf numFmtId="0" fontId="0" fillId="0" borderId="30" xfId="0" applyBorder="1"/>
    <xf numFmtId="0" fontId="1" fillId="0" borderId="1" xfId="0" applyFont="1" applyBorder="1" applyAlignment="1">
      <alignment horizontal="center" wrapText="1"/>
    </xf>
    <xf numFmtId="0" fontId="40" fillId="0" borderId="1" xfId="0" applyFont="1" applyBorder="1" applyAlignment="1">
      <alignment horizontal="center"/>
    </xf>
    <xf numFmtId="0" fontId="1" fillId="0" borderId="5" xfId="0" applyFont="1" applyBorder="1"/>
    <xf numFmtId="16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36" fillId="0" borderId="1" xfId="0" applyFont="1" applyBorder="1" applyAlignment="1">
      <alignment horizontal="center" wrapText="1"/>
    </xf>
    <xf numFmtId="0" fontId="36" fillId="0" borderId="1" xfId="0" applyFont="1" applyBorder="1" applyAlignment="1">
      <alignment horizontal="center"/>
    </xf>
    <xf numFmtId="0" fontId="59" fillId="0" borderId="1" xfId="0" applyFont="1" applyBorder="1" applyAlignment="1">
      <alignment horizontal="center"/>
    </xf>
    <xf numFmtId="0" fontId="36" fillId="0" borderId="1" xfId="0" applyFont="1" applyBorder="1" applyAlignment="1">
      <alignment horizontal="left" wrapText="1"/>
    </xf>
    <xf numFmtId="0" fontId="36" fillId="0" borderId="4" xfId="0" applyFont="1" applyBorder="1" applyAlignment="1">
      <alignment horizontal="center" wrapText="1"/>
    </xf>
    <xf numFmtId="0" fontId="36" fillId="0" borderId="1" xfId="0" applyFont="1" applyBorder="1" applyAlignment="1">
      <alignment wrapText="1"/>
    </xf>
    <xf numFmtId="0" fontId="38" fillId="0" borderId="4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40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33" fillId="0" borderId="1" xfId="0" applyFont="1" applyBorder="1" applyAlignment="1" applyProtection="1">
      <alignment horizontal="center" vertical="center"/>
      <protection locked="0"/>
    </xf>
    <xf numFmtId="0" fontId="33" fillId="0" borderId="22" xfId="0" applyFont="1" applyBorder="1" applyAlignment="1">
      <alignment horizontal="center" vertical="center"/>
    </xf>
    <xf numFmtId="0" fontId="64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66" fillId="0" borderId="0" xfId="0" applyFont="1"/>
    <xf numFmtId="0" fontId="66" fillId="0" borderId="0" xfId="0" applyFont="1" applyAlignment="1">
      <alignment horizontal="left"/>
    </xf>
    <xf numFmtId="0" fontId="66" fillId="0" borderId="0" xfId="0" applyFont="1" applyAlignment="1">
      <alignment horizontal="center"/>
    </xf>
    <xf numFmtId="0" fontId="68" fillId="0" borderId="1" xfId="0" applyFont="1" applyBorder="1" applyAlignment="1">
      <alignment horizontal="center"/>
    </xf>
    <xf numFmtId="0" fontId="68" fillId="0" borderId="1" xfId="0" applyFont="1" applyBorder="1" applyAlignment="1">
      <alignment horizontal="left"/>
    </xf>
    <xf numFmtId="0" fontId="1" fillId="0" borderId="4" xfId="0" applyFont="1" applyBorder="1" applyAlignment="1">
      <alignment horizontal="center" wrapText="1"/>
    </xf>
    <xf numFmtId="0" fontId="2" fillId="45" borderId="0" xfId="0" applyFont="1" applyFill="1" applyAlignment="1" applyProtection="1">
      <alignment vertical="center"/>
      <protection locked="0"/>
    </xf>
    <xf numFmtId="0" fontId="5" fillId="45" borderId="1" xfId="0" applyFont="1" applyFill="1" applyBorder="1" applyAlignment="1" applyProtection="1">
      <alignment horizontal="center" vertical="center"/>
      <protection locked="0"/>
    </xf>
    <xf numFmtId="0" fontId="5" fillId="45" borderId="11" xfId="0" applyFont="1" applyFill="1" applyBorder="1" applyAlignment="1" applyProtection="1">
      <alignment horizontal="center" vertical="center"/>
      <protection locked="0"/>
    </xf>
    <xf numFmtId="0" fontId="5" fillId="45" borderId="11" xfId="0" applyFont="1" applyFill="1" applyBorder="1" applyAlignment="1">
      <alignment horizontal="left" vertical="center"/>
    </xf>
    <xf numFmtId="0" fontId="5" fillId="45" borderId="1" xfId="0" applyFont="1" applyFill="1" applyBorder="1" applyAlignment="1" applyProtection="1">
      <alignment horizontal="left" vertical="center"/>
      <protection locked="0"/>
    </xf>
    <xf numFmtId="0" fontId="1" fillId="45" borderId="11" xfId="0" applyFont="1" applyFill="1" applyBorder="1" applyAlignment="1">
      <alignment horizontal="left"/>
    </xf>
    <xf numFmtId="0" fontId="2" fillId="45" borderId="6" xfId="0" applyFont="1" applyFill="1" applyBorder="1" applyAlignment="1" applyProtection="1">
      <alignment horizontal="center" vertical="center"/>
      <protection locked="0"/>
    </xf>
    <xf numFmtId="0" fontId="2" fillId="45" borderId="6" xfId="0" applyFont="1" applyFill="1" applyBorder="1" applyAlignment="1" applyProtection="1">
      <alignment horizontal="left" vertical="center"/>
      <protection locked="0"/>
    </xf>
    <xf numFmtId="0" fontId="2" fillId="45" borderId="6" xfId="0" applyFont="1" applyFill="1" applyBorder="1" applyAlignment="1">
      <alignment horizontal="center" vertical="center"/>
    </xf>
    <xf numFmtId="0" fontId="5" fillId="45" borderId="4" xfId="0" applyFont="1" applyFill="1" applyBorder="1" applyAlignment="1" applyProtection="1">
      <alignment horizontal="center" vertical="center"/>
      <protection locked="0"/>
    </xf>
    <xf numFmtId="0" fontId="2" fillId="45" borderId="22" xfId="0" applyFont="1" applyFill="1" applyBorder="1" applyAlignment="1" applyProtection="1">
      <alignment horizontal="left" vertical="top" wrapText="1"/>
      <protection locked="0"/>
    </xf>
    <xf numFmtId="0" fontId="33" fillId="45" borderId="0" xfId="0" applyFont="1" applyFill="1" applyAlignment="1" applyProtection="1">
      <alignment horizontal="center" vertical="center"/>
      <protection locked="0"/>
    </xf>
    <xf numFmtId="0" fontId="33" fillId="45" borderId="6" xfId="0" applyFont="1" applyFill="1" applyBorder="1" applyAlignment="1">
      <alignment horizontal="center" vertical="center"/>
    </xf>
    <xf numFmtId="0" fontId="33" fillId="45" borderId="0" xfId="0" applyFont="1" applyFill="1" applyAlignment="1">
      <alignment horizontal="center" vertical="center"/>
    </xf>
    <xf numFmtId="0" fontId="45" fillId="45" borderId="0" xfId="0" applyFont="1" applyFill="1" applyAlignment="1">
      <alignment vertical="center"/>
    </xf>
    <xf numFmtId="0" fontId="9" fillId="45" borderId="0" xfId="0" applyFont="1" applyFill="1" applyAlignment="1">
      <alignment vertical="center"/>
    </xf>
    <xf numFmtId="0" fontId="2" fillId="45" borderId="1" xfId="0" applyFont="1" applyFill="1" applyBorder="1" applyAlignment="1" applyProtection="1">
      <alignment horizontal="left" vertical="center" wrapText="1"/>
      <protection locked="0"/>
    </xf>
    <xf numFmtId="0" fontId="2" fillId="45" borderId="22" xfId="0" applyFont="1" applyFill="1" applyBorder="1" applyAlignment="1">
      <alignment horizontal="left" vertical="center"/>
    </xf>
    <xf numFmtId="0" fontId="2" fillId="45" borderId="0" xfId="0" applyFont="1" applyFill="1" applyAlignment="1">
      <alignment vertical="center"/>
    </xf>
    <xf numFmtId="0" fontId="5" fillId="45" borderId="1" xfId="0" applyFont="1" applyFill="1" applyBorder="1" applyAlignment="1">
      <alignment horizontal="left" vertical="center"/>
    </xf>
    <xf numFmtId="0" fontId="33" fillId="45" borderId="6" xfId="0" applyFont="1" applyFill="1" applyBorder="1" applyAlignment="1" applyProtection="1">
      <alignment horizontal="center" vertical="center"/>
      <protection locked="0"/>
    </xf>
    <xf numFmtId="0" fontId="2" fillId="45" borderId="6" xfId="0" applyFont="1" applyFill="1" applyBorder="1" applyAlignment="1" applyProtection="1">
      <alignment horizontal="left" vertical="center" wrapText="1"/>
      <protection locked="0"/>
    </xf>
    <xf numFmtId="0" fontId="2" fillId="45" borderId="6" xfId="0" applyFont="1" applyFill="1" applyBorder="1" applyAlignment="1">
      <alignment horizontal="left" vertical="center"/>
    </xf>
    <xf numFmtId="0" fontId="1" fillId="45" borderId="1" xfId="0" applyFont="1" applyFill="1" applyBorder="1"/>
    <xf numFmtId="0" fontId="1" fillId="45" borderId="11" xfId="0" applyFont="1" applyFill="1" applyBorder="1"/>
    <xf numFmtId="0" fontId="1" fillId="45" borderId="6" xfId="0" applyFont="1" applyFill="1" applyBorder="1"/>
    <xf numFmtId="0" fontId="1" fillId="45" borderId="4" xfId="0" applyFont="1" applyFill="1" applyBorder="1"/>
    <xf numFmtId="0" fontId="1" fillId="45" borderId="22" xfId="0" applyFont="1" applyFill="1" applyBorder="1" applyAlignment="1">
      <alignment wrapText="1"/>
    </xf>
    <xf numFmtId="0" fontId="37" fillId="45" borderId="6" xfId="0" applyFont="1" applyFill="1" applyBorder="1"/>
    <xf numFmtId="0" fontId="33" fillId="45" borderId="0" xfId="0" applyFont="1" applyFill="1" applyAlignment="1">
      <alignment vertical="center"/>
    </xf>
    <xf numFmtId="0" fontId="48" fillId="45" borderId="0" xfId="0" applyFont="1" applyFill="1" applyAlignment="1">
      <alignment vertical="center"/>
    </xf>
    <xf numFmtId="0" fontId="2" fillId="45" borderId="0" xfId="0" applyFont="1" applyFill="1" applyAlignment="1" applyProtection="1">
      <alignment horizontal="left" vertical="center" wrapText="1"/>
      <protection locked="0"/>
    </xf>
    <xf numFmtId="0" fontId="2" fillId="45" borderId="0" xfId="0" applyFont="1" applyFill="1" applyAlignment="1">
      <alignment horizontal="left" vertical="center"/>
    </xf>
    <xf numFmtId="0" fontId="5" fillId="45" borderId="4" xfId="0" applyFont="1" applyFill="1" applyBorder="1" applyAlignment="1" applyProtection="1">
      <alignment horizontal="left" vertical="center"/>
      <protection locked="0"/>
    </xf>
    <xf numFmtId="0" fontId="2" fillId="45" borderId="15" xfId="0" applyFont="1" applyFill="1" applyBorder="1" applyAlignment="1" applyProtection="1">
      <alignment horizontal="left" vertical="center" wrapText="1"/>
      <protection locked="0"/>
    </xf>
    <xf numFmtId="0" fontId="5" fillId="45" borderId="6" xfId="0" applyFont="1" applyFill="1" applyBorder="1" applyAlignment="1" applyProtection="1">
      <alignment horizontal="left" vertical="center"/>
      <protection locked="0"/>
    </xf>
    <xf numFmtId="0" fontId="1" fillId="45" borderId="5" xfId="0" applyFont="1" applyFill="1" applyBorder="1" applyAlignment="1">
      <alignment horizontal="left"/>
    </xf>
    <xf numFmtId="0" fontId="2" fillId="45" borderId="1" xfId="0" applyFont="1" applyFill="1" applyBorder="1" applyAlignment="1" applyProtection="1">
      <alignment horizontal="center" vertical="center"/>
      <protection locked="0"/>
    </xf>
    <xf numFmtId="0" fontId="2" fillId="45" borderId="1" xfId="0" applyFont="1" applyFill="1" applyBorder="1" applyAlignment="1" applyProtection="1">
      <alignment horizontal="left" vertical="center"/>
      <protection locked="0"/>
    </xf>
    <xf numFmtId="0" fontId="2" fillId="45" borderId="4" xfId="0" applyFont="1" applyFill="1" applyBorder="1" applyAlignment="1" applyProtection="1">
      <alignment horizontal="center" vertical="center"/>
      <protection locked="0"/>
    </xf>
    <xf numFmtId="0" fontId="2" fillId="45" borderId="1" xfId="0" applyFont="1" applyFill="1" applyBorder="1" applyAlignment="1">
      <alignment horizontal="center" vertical="center"/>
    </xf>
    <xf numFmtId="0" fontId="2" fillId="45" borderId="1" xfId="0" applyFont="1" applyFill="1" applyBorder="1" applyAlignment="1">
      <alignment vertical="center"/>
    </xf>
    <xf numFmtId="0" fontId="33" fillId="45" borderId="15" xfId="0" applyFont="1" applyFill="1" applyBorder="1" applyAlignment="1" applyProtection="1">
      <alignment horizontal="center" vertical="center"/>
      <protection locked="0"/>
    </xf>
    <xf numFmtId="0" fontId="2" fillId="45" borderId="7" xfId="0" applyFont="1" applyFill="1" applyBorder="1" applyAlignment="1" applyProtection="1">
      <alignment horizontal="left" vertical="center" wrapText="1"/>
      <protection locked="0"/>
    </xf>
    <xf numFmtId="0" fontId="5" fillId="45" borderId="11" xfId="0" applyFont="1" applyFill="1" applyBorder="1" applyAlignment="1">
      <alignment horizontal="left" vertical="center" wrapText="1"/>
    </xf>
    <xf numFmtId="0" fontId="5" fillId="45" borderId="2" xfId="0" applyFont="1" applyFill="1" applyBorder="1" applyAlignment="1" applyProtection="1">
      <alignment horizontal="center" vertical="center"/>
      <protection locked="0"/>
    </xf>
    <xf numFmtId="0" fontId="5" fillId="45" borderId="2" xfId="0" applyFont="1" applyFill="1" applyBorder="1" applyAlignment="1">
      <alignment horizontal="left" vertical="center"/>
    </xf>
    <xf numFmtId="0" fontId="5" fillId="45" borderId="2" xfId="0" applyFont="1" applyFill="1" applyBorder="1" applyAlignment="1" applyProtection="1">
      <alignment horizontal="left" vertical="center"/>
      <protection locked="0"/>
    </xf>
    <xf numFmtId="0" fontId="1" fillId="45" borderId="2" xfId="0" applyFont="1" applyFill="1" applyBorder="1" applyAlignment="1">
      <alignment horizontal="left"/>
    </xf>
    <xf numFmtId="0" fontId="2" fillId="45" borderId="2" xfId="0" applyFont="1" applyFill="1" applyBorder="1" applyAlignment="1" applyProtection="1">
      <alignment horizontal="center" vertical="center"/>
      <protection locked="0"/>
    </xf>
    <xf numFmtId="0" fontId="2" fillId="45" borderId="2" xfId="0" applyFont="1" applyFill="1" applyBorder="1" applyAlignment="1" applyProtection="1">
      <alignment horizontal="left" vertical="center"/>
      <protection locked="0"/>
    </xf>
    <xf numFmtId="0" fontId="2" fillId="45" borderId="10" xfId="0" applyFont="1" applyFill="1" applyBorder="1" applyAlignment="1">
      <alignment horizontal="center" vertical="center"/>
    </xf>
    <xf numFmtId="0" fontId="1" fillId="45" borderId="1" xfId="0" applyFont="1" applyFill="1" applyBorder="1" applyAlignment="1">
      <alignment horizontal="center"/>
    </xf>
    <xf numFmtId="0" fontId="65" fillId="45" borderId="0" xfId="0" applyFont="1" applyFill="1" applyAlignment="1">
      <alignment vertical="center"/>
    </xf>
    <xf numFmtId="0" fontId="2" fillId="45" borderId="4" xfId="0" applyFont="1" applyFill="1" applyBorder="1" applyAlignment="1" applyProtection="1">
      <alignment horizontal="left" vertical="center"/>
      <protection locked="0"/>
    </xf>
    <xf numFmtId="0" fontId="0" fillId="10" borderId="0" xfId="0" applyFill="1"/>
    <xf numFmtId="0" fontId="36" fillId="10" borderId="1" xfId="0" applyFont="1" applyFill="1" applyBorder="1" applyAlignment="1">
      <alignment horizontal="center" wrapText="1"/>
    </xf>
    <xf numFmtId="0" fontId="40" fillId="10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left" wrapText="1"/>
    </xf>
    <xf numFmtId="0" fontId="1" fillId="10" borderId="1" xfId="0" applyFont="1" applyFill="1" applyBorder="1" applyAlignment="1">
      <alignment horizontal="center" wrapText="1"/>
    </xf>
    <xf numFmtId="0" fontId="1" fillId="10" borderId="4" xfId="0" applyFont="1" applyFill="1" applyBorder="1" applyAlignment="1">
      <alignment horizontal="center" vertical="center" wrapText="1"/>
    </xf>
    <xf numFmtId="0" fontId="1" fillId="10" borderId="0" xfId="0" applyFont="1" applyFill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 wrapText="1"/>
    </xf>
    <xf numFmtId="0" fontId="36" fillId="10" borderId="1" xfId="0" applyFont="1" applyFill="1" applyBorder="1" applyAlignment="1">
      <alignment horizontal="center" vertical="center" wrapText="1"/>
    </xf>
    <xf numFmtId="0" fontId="40" fillId="10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left" vertical="center" wrapText="1"/>
    </xf>
    <xf numFmtId="0" fontId="1" fillId="10" borderId="5" xfId="0" applyFont="1" applyFill="1" applyBorder="1" applyAlignment="1">
      <alignment vertical="center"/>
    </xf>
    <xf numFmtId="0" fontId="0" fillId="37" borderId="0" xfId="0" applyFill="1"/>
    <xf numFmtId="0" fontId="1" fillId="10" borderId="4" xfId="0" applyFont="1" applyFill="1" applyBorder="1" applyAlignment="1">
      <alignment horizontal="center" wrapText="1"/>
    </xf>
    <xf numFmtId="0" fontId="1" fillId="10" borderId="5" xfId="0" applyFont="1" applyFill="1" applyBorder="1"/>
    <xf numFmtId="0" fontId="1" fillId="10" borderId="1" xfId="0" applyFont="1" applyFill="1" applyBorder="1" applyAlignment="1">
      <alignment wrapText="1"/>
    </xf>
    <xf numFmtId="0" fontId="36" fillId="10" borderId="1" xfId="0" applyFont="1" applyFill="1" applyBorder="1" applyAlignment="1">
      <alignment horizontal="center"/>
    </xf>
    <xf numFmtId="0" fontId="59" fillId="10" borderId="1" xfId="0" applyFont="1" applyFill="1" applyBorder="1" applyAlignment="1">
      <alignment horizontal="center"/>
    </xf>
    <xf numFmtId="0" fontId="36" fillId="10" borderId="1" xfId="0" applyFont="1" applyFill="1" applyBorder="1" applyAlignment="1">
      <alignment horizontal="left" wrapText="1"/>
    </xf>
    <xf numFmtId="0" fontId="36" fillId="10" borderId="4" xfId="0" applyFont="1" applyFill="1" applyBorder="1" applyAlignment="1">
      <alignment horizontal="center" wrapText="1"/>
    </xf>
    <xf numFmtId="0" fontId="36" fillId="10" borderId="1" xfId="0" applyFont="1" applyFill="1" applyBorder="1" applyAlignment="1">
      <alignment wrapText="1"/>
    </xf>
    <xf numFmtId="0" fontId="60" fillId="10" borderId="1" xfId="0" applyFont="1" applyFill="1" applyBorder="1" applyAlignment="1">
      <alignment wrapText="1"/>
    </xf>
    <xf numFmtId="0" fontId="1" fillId="10" borderId="0" xfId="0" applyFont="1" applyFill="1" applyAlignment="1">
      <alignment horizontal="center" vertical="center" wrapText="1"/>
    </xf>
    <xf numFmtId="0" fontId="1" fillId="10" borderId="0" xfId="0" applyFont="1" applyFill="1" applyAlignment="1">
      <alignment horizontal="center"/>
    </xf>
    <xf numFmtId="0" fontId="1" fillId="10" borderId="1" xfId="0" applyFont="1" applyFill="1" applyBorder="1" applyAlignment="1">
      <alignment vertical="center" wrapText="1"/>
    </xf>
    <xf numFmtId="0" fontId="14" fillId="10" borderId="1" xfId="0" applyFont="1" applyFill="1" applyBorder="1" applyAlignment="1">
      <alignment horizontal="center" vertical="center"/>
    </xf>
    <xf numFmtId="0" fontId="60" fillId="0" borderId="1" xfId="0" applyFont="1" applyBorder="1" applyAlignment="1">
      <alignment wrapText="1"/>
    </xf>
    <xf numFmtId="0" fontId="14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vertical="center" wrapText="1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40" fillId="0" borderId="5" xfId="0" applyFont="1" applyBorder="1" applyAlignment="1">
      <alignment vertical="center"/>
    </xf>
    <xf numFmtId="0" fontId="1" fillId="0" borderId="3" xfId="0" applyFont="1" applyBorder="1" applyAlignment="1">
      <alignment horizontal="center" wrapText="1"/>
    </xf>
    <xf numFmtId="0" fontId="36" fillId="0" borderId="5" xfId="0" applyFont="1" applyBorder="1"/>
    <xf numFmtId="1" fontId="1" fillId="0" borderId="11" xfId="0" applyNumberFormat="1" applyFont="1" applyBorder="1" applyAlignment="1">
      <alignment horizontal="center" vertical="center" wrapText="1"/>
    </xf>
    <xf numFmtId="0" fontId="36" fillId="0" borderId="0" xfId="0" applyFont="1"/>
    <xf numFmtId="0" fontId="36" fillId="0" borderId="1" xfId="0" applyFont="1" applyBorder="1"/>
    <xf numFmtId="0" fontId="40" fillId="0" borderId="15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2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2" xfId="0" applyFont="1" applyBorder="1" applyAlignment="1">
      <alignment horizontal="left"/>
    </xf>
    <xf numFmtId="0" fontId="1" fillId="0" borderId="24" xfId="0" applyFont="1" applyBorder="1" applyAlignment="1">
      <alignment horizontal="center"/>
    </xf>
    <xf numFmtId="0" fontId="1" fillId="0" borderId="24" xfId="0" applyFont="1" applyBorder="1" applyAlignment="1">
      <alignment horizontal="left"/>
    </xf>
    <xf numFmtId="0" fontId="1" fillId="0" borderId="3" xfId="0" applyFont="1" applyBorder="1" applyAlignment="1">
      <alignment wrapText="1"/>
    </xf>
    <xf numFmtId="0" fontId="5" fillId="0" borderId="11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21" xfId="0" applyFont="1" applyBorder="1" applyAlignment="1">
      <alignment vertical="center"/>
    </xf>
    <xf numFmtId="0" fontId="36" fillId="0" borderId="0" xfId="0" applyFont="1" applyAlignment="1">
      <alignment horizontal="center" vertical="center"/>
    </xf>
    <xf numFmtId="0" fontId="60" fillId="0" borderId="1" xfId="0" applyFont="1" applyBorder="1" applyAlignment="1">
      <alignment horizontal="center"/>
    </xf>
    <xf numFmtId="0" fontId="38" fillId="0" borderId="4" xfId="0" applyFont="1" applyBorder="1" applyAlignment="1">
      <alignment horizontal="center" vertical="center" wrapText="1"/>
    </xf>
    <xf numFmtId="164" fontId="1" fillId="0" borderId="4" xfId="0" applyNumberFormat="1" applyFont="1" applyBorder="1" applyAlignment="1">
      <alignment horizontal="center" vertical="center" wrapText="1"/>
    </xf>
    <xf numFmtId="0" fontId="1" fillId="0" borderId="12" xfId="0" applyFont="1" applyBorder="1" applyAlignment="1">
      <alignment vertical="center"/>
    </xf>
    <xf numFmtId="0" fontId="1" fillId="0" borderId="10" xfId="0" applyFont="1" applyBorder="1"/>
    <xf numFmtId="0" fontId="1" fillId="0" borderId="5" xfId="0" applyFont="1" applyBorder="1" applyAlignment="1">
      <alignment wrapText="1"/>
    </xf>
    <xf numFmtId="0" fontId="1" fillId="0" borderId="2" xfId="0" applyFont="1" applyBorder="1" applyAlignment="1">
      <alignment horizontal="center" wrapText="1"/>
    </xf>
    <xf numFmtId="0" fontId="8" fillId="0" borderId="1" xfId="0" applyFont="1" applyBorder="1" applyAlignment="1">
      <alignment horizontal="center"/>
    </xf>
    <xf numFmtId="0" fontId="1" fillId="0" borderId="22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" fillId="37" borderId="2" xfId="0" applyFont="1" applyFill="1" applyBorder="1" applyAlignment="1">
      <alignment horizontal="center"/>
    </xf>
    <xf numFmtId="0" fontId="1" fillId="37" borderId="24" xfId="0" applyFont="1" applyFill="1" applyBorder="1" applyAlignment="1">
      <alignment horizontal="center"/>
    </xf>
    <xf numFmtId="0" fontId="1" fillId="37" borderId="24" xfId="0" applyFont="1" applyFill="1" applyBorder="1" applyAlignment="1">
      <alignment horizontal="left"/>
    </xf>
    <xf numFmtId="0" fontId="1" fillId="37" borderId="3" xfId="0" applyFont="1" applyFill="1" applyBorder="1" applyAlignment="1">
      <alignment wrapText="1"/>
    </xf>
    <xf numFmtId="0" fontId="1" fillId="37" borderId="11" xfId="0" applyFont="1" applyFill="1" applyBorder="1" applyAlignment="1">
      <alignment horizontal="center" wrapText="1"/>
    </xf>
    <xf numFmtId="0" fontId="1" fillId="37" borderId="5" xfId="0" applyFont="1" applyFill="1" applyBorder="1" applyAlignment="1">
      <alignment horizontal="center" wrapText="1"/>
    </xf>
    <xf numFmtId="0" fontId="1" fillId="37" borderId="3" xfId="0" applyFont="1" applyFill="1" applyBorder="1" applyAlignment="1">
      <alignment horizontal="center" wrapText="1"/>
    </xf>
    <xf numFmtId="0" fontId="1" fillId="37" borderId="0" xfId="0" applyFont="1" applyFill="1" applyAlignment="1">
      <alignment vertical="center"/>
    </xf>
    <xf numFmtId="0" fontId="1" fillId="10" borderId="1" xfId="0" applyFont="1" applyFill="1" applyBorder="1" applyAlignment="1">
      <alignment horizontal="left" vertical="center"/>
    </xf>
    <xf numFmtId="0" fontId="67" fillId="24" borderId="1" xfId="0" applyFont="1" applyFill="1" applyBorder="1" applyAlignment="1">
      <alignment horizontal="center" vertical="center"/>
    </xf>
    <xf numFmtId="0" fontId="67" fillId="37" borderId="1" xfId="0" applyFont="1" applyFill="1" applyBorder="1" applyAlignment="1">
      <alignment horizontal="center" vertical="center"/>
    </xf>
    <xf numFmtId="0" fontId="67" fillId="24" borderId="1" xfId="0" applyFont="1" applyFill="1" applyBorder="1" applyAlignment="1">
      <alignment horizontal="center" vertical="center" wrapText="1"/>
    </xf>
    <xf numFmtId="0" fontId="68" fillId="37" borderId="1" xfId="0" applyFont="1" applyFill="1" applyBorder="1" applyAlignment="1">
      <alignment horizontal="left"/>
    </xf>
    <xf numFmtId="0" fontId="1" fillId="38" borderId="3" xfId="0" applyFont="1" applyFill="1" applyBorder="1" applyAlignment="1">
      <alignment horizontal="center" wrapText="1"/>
    </xf>
    <xf numFmtId="0" fontId="1" fillId="38" borderId="11" xfId="0" applyFont="1" applyFill="1" applyBorder="1" applyAlignment="1">
      <alignment horizontal="center" wrapText="1"/>
    </xf>
    <xf numFmtId="0" fontId="1" fillId="38" borderId="1" xfId="0" applyFont="1" applyFill="1" applyBorder="1" applyAlignment="1">
      <alignment horizontal="center" vertical="center" wrapText="1"/>
    </xf>
    <xf numFmtId="0" fontId="1" fillId="38" borderId="5" xfId="0" applyFont="1" applyFill="1" applyBorder="1" applyAlignment="1">
      <alignment horizontal="center" wrapText="1"/>
    </xf>
    <xf numFmtId="0" fontId="1" fillId="38" borderId="1" xfId="0" applyFont="1" applyFill="1" applyBorder="1" applyAlignment="1">
      <alignment horizontal="center" wrapText="1"/>
    </xf>
    <xf numFmtId="0" fontId="1" fillId="38" borderId="2" xfId="0" applyFont="1" applyFill="1" applyBorder="1" applyAlignment="1">
      <alignment horizontal="center" wrapText="1"/>
    </xf>
    <xf numFmtId="0" fontId="1" fillId="10" borderId="1" xfId="0" applyFont="1" applyFill="1" applyBorder="1" applyAlignment="1">
      <alignment vertical="center"/>
    </xf>
    <xf numFmtId="0" fontId="1" fillId="38" borderId="15" xfId="0" applyFont="1" applyFill="1" applyBorder="1"/>
    <xf numFmtId="0" fontId="37" fillId="38" borderId="6" xfId="0" applyFont="1" applyFill="1" applyBorder="1"/>
    <xf numFmtId="0" fontId="0" fillId="20" borderId="0" xfId="0" applyFill="1"/>
    <xf numFmtId="0" fontId="36" fillId="20" borderId="1" xfId="0" applyFont="1" applyFill="1" applyBorder="1" applyAlignment="1">
      <alignment horizontal="center" vertical="center" wrapText="1"/>
    </xf>
    <xf numFmtId="0" fontId="40" fillId="20" borderId="1" xfId="0" applyFont="1" applyFill="1" applyBorder="1" applyAlignment="1">
      <alignment horizontal="center" vertical="center"/>
    </xf>
    <xf numFmtId="0" fontId="1" fillId="20" borderId="4" xfId="0" applyFont="1" applyFill="1" applyBorder="1" applyAlignment="1">
      <alignment horizontal="center" vertical="center" wrapText="1"/>
    </xf>
    <xf numFmtId="0" fontId="1" fillId="20" borderId="0" xfId="0" applyFont="1" applyFill="1" applyAlignment="1">
      <alignment horizontal="center" vertical="center"/>
    </xf>
    <xf numFmtId="0" fontId="1" fillId="20" borderId="1" xfId="0" applyFont="1" applyFill="1" applyBorder="1" applyAlignment="1">
      <alignment vertical="center"/>
    </xf>
    <xf numFmtId="164" fontId="1" fillId="20" borderId="1" xfId="0" applyNumberFormat="1" applyFont="1" applyFill="1" applyBorder="1" applyAlignment="1">
      <alignment horizontal="center" vertical="center" wrapText="1"/>
    </xf>
    <xf numFmtId="0" fontId="1" fillId="20" borderId="1" xfId="0" applyFont="1" applyFill="1" applyBorder="1" applyAlignment="1">
      <alignment horizontal="center"/>
    </xf>
    <xf numFmtId="0" fontId="1" fillId="20" borderId="1" xfId="0" applyFont="1" applyFill="1" applyBorder="1" applyAlignment="1">
      <alignment horizontal="center" wrapText="1"/>
    </xf>
    <xf numFmtId="0" fontId="40" fillId="20" borderId="1" xfId="0" applyFont="1" applyFill="1" applyBorder="1" applyAlignment="1">
      <alignment horizontal="center"/>
    </xf>
    <xf numFmtId="0" fontId="1" fillId="20" borderId="1" xfId="0" applyFont="1" applyFill="1" applyBorder="1" applyAlignment="1">
      <alignment horizontal="left" wrapText="1"/>
    </xf>
    <xf numFmtId="0" fontId="1" fillId="20" borderId="4" xfId="0" applyFont="1" applyFill="1" applyBorder="1" applyAlignment="1">
      <alignment horizontal="center" wrapText="1"/>
    </xf>
    <xf numFmtId="0" fontId="1" fillId="20" borderId="5" xfId="0" applyFont="1" applyFill="1" applyBorder="1"/>
    <xf numFmtId="0" fontId="1" fillId="20" borderId="1" xfId="0" applyFont="1" applyFill="1" applyBorder="1" applyAlignment="1">
      <alignment wrapText="1"/>
    </xf>
    <xf numFmtId="0" fontId="8" fillId="20" borderId="0" xfId="0" applyFont="1" applyFill="1" applyAlignment="1">
      <alignment horizontal="center" vertical="center"/>
    </xf>
    <xf numFmtId="0" fontId="5" fillId="20" borderId="1" xfId="0" applyFont="1" applyFill="1" applyBorder="1" applyAlignment="1">
      <alignment vertical="center"/>
    </xf>
    <xf numFmtId="0" fontId="1" fillId="20" borderId="1" xfId="0" applyFont="1" applyFill="1" applyBorder="1"/>
    <xf numFmtId="0" fontId="1" fillId="20" borderId="0" xfId="0" applyFont="1" applyFill="1" applyAlignment="1">
      <alignment horizontal="center"/>
    </xf>
    <xf numFmtId="0" fontId="38" fillId="20" borderId="4" xfId="0" applyFont="1" applyFill="1" applyBorder="1" applyAlignment="1">
      <alignment horizontal="center" wrapText="1"/>
    </xf>
    <xf numFmtId="0" fontId="5" fillId="20" borderId="1" xfId="0" applyFont="1" applyFill="1" applyBorder="1" applyAlignment="1">
      <alignment horizontal="left" vertical="center"/>
    </xf>
    <xf numFmtId="0" fontId="1" fillId="20" borderId="0" xfId="0" applyFont="1" applyFill="1" applyAlignment="1">
      <alignment horizontal="center" vertical="center" wrapText="1"/>
    </xf>
    <xf numFmtId="0" fontId="5" fillId="20" borderId="11" xfId="0" applyFont="1" applyFill="1" applyBorder="1" applyAlignment="1">
      <alignment vertical="center"/>
    </xf>
    <xf numFmtId="0" fontId="1" fillId="20" borderId="5" xfId="0" applyFont="1" applyFill="1" applyBorder="1" applyAlignment="1">
      <alignment vertical="center"/>
    </xf>
    <xf numFmtId="0" fontId="1" fillId="38" borderId="1" xfId="0" applyFont="1" applyFill="1" applyBorder="1" applyAlignment="1">
      <alignment horizontal="center"/>
    </xf>
    <xf numFmtId="0" fontId="40" fillId="38" borderId="1" xfId="0" applyFont="1" applyFill="1" applyBorder="1" applyAlignment="1">
      <alignment horizontal="center"/>
    </xf>
    <xf numFmtId="0" fontId="1" fillId="38" borderId="1" xfId="0" applyFont="1" applyFill="1" applyBorder="1" applyAlignment="1">
      <alignment horizontal="left" wrapText="1"/>
    </xf>
    <xf numFmtId="0" fontId="1" fillId="38" borderId="4" xfId="0" applyFont="1" applyFill="1" applyBorder="1" applyAlignment="1">
      <alignment horizontal="center" vertical="center" wrapText="1"/>
    </xf>
    <xf numFmtId="0" fontId="1" fillId="38" borderId="5" xfId="0" applyFont="1" applyFill="1" applyBorder="1" applyAlignment="1">
      <alignment horizontal="center" vertical="center"/>
    </xf>
    <xf numFmtId="0" fontId="1" fillId="38" borderId="1" xfId="0" applyFont="1" applyFill="1" applyBorder="1" applyAlignment="1">
      <alignment wrapText="1"/>
    </xf>
    <xf numFmtId="164" fontId="1" fillId="38" borderId="1" xfId="0" applyNumberFormat="1" applyFont="1" applyFill="1" applyBorder="1" applyAlignment="1">
      <alignment horizontal="center" vertical="center" wrapText="1"/>
    </xf>
    <xf numFmtId="0" fontId="1" fillId="38" borderId="0" xfId="0" applyFont="1" applyFill="1" applyAlignment="1">
      <alignment horizontal="center" vertical="center"/>
    </xf>
    <xf numFmtId="0" fontId="1" fillId="38" borderId="1" xfId="0" applyFont="1" applyFill="1" applyBorder="1" applyAlignment="1">
      <alignment horizontal="center" vertical="center"/>
    </xf>
    <xf numFmtId="164" fontId="1" fillId="20" borderId="4" xfId="0" applyNumberFormat="1" applyFont="1" applyFill="1" applyBorder="1" applyAlignment="1">
      <alignment horizontal="center" vertical="center" wrapText="1"/>
    </xf>
    <xf numFmtId="0" fontId="1" fillId="20" borderId="24" xfId="0" applyFont="1" applyFill="1" applyBorder="1" applyAlignment="1">
      <alignment horizontal="center"/>
    </xf>
    <xf numFmtId="0" fontId="1" fillId="20" borderId="24" xfId="0" applyFont="1" applyFill="1" applyBorder="1" applyAlignment="1">
      <alignment horizontal="left"/>
    </xf>
    <xf numFmtId="0" fontId="1" fillId="20" borderId="22" xfId="0" applyFont="1" applyFill="1" applyBorder="1" applyAlignment="1">
      <alignment horizontal="center"/>
    </xf>
    <xf numFmtId="0" fontId="1" fillId="20" borderId="22" xfId="0" applyFont="1" applyFill="1" applyBorder="1" applyAlignment="1">
      <alignment horizontal="left"/>
    </xf>
    <xf numFmtId="0" fontId="2" fillId="20" borderId="1" xfId="0" applyFont="1" applyFill="1" applyBorder="1" applyAlignment="1">
      <alignment vertical="center"/>
    </xf>
    <xf numFmtId="0" fontId="1" fillId="20" borderId="22" xfId="0" applyFont="1" applyFill="1" applyBorder="1" applyAlignment="1">
      <alignment wrapText="1"/>
    </xf>
    <xf numFmtId="0" fontId="1" fillId="20" borderId="2" xfId="0" applyFont="1" applyFill="1" applyBorder="1" applyAlignment="1">
      <alignment horizontal="center" wrapText="1"/>
    </xf>
    <xf numFmtId="0" fontId="36" fillId="20" borderId="1" xfId="0" applyFont="1" applyFill="1" applyBorder="1" applyAlignment="1">
      <alignment horizontal="center" wrapText="1"/>
    </xf>
    <xf numFmtId="0" fontId="1" fillId="20" borderId="1" xfId="0" applyFont="1" applyFill="1" applyBorder="1" applyAlignment="1">
      <alignment horizontal="left"/>
    </xf>
    <xf numFmtId="0" fontId="1" fillId="20" borderId="11" xfId="0" applyFont="1" applyFill="1" applyBorder="1"/>
    <xf numFmtId="0" fontId="36" fillId="20" borderId="1" xfId="0" applyFont="1" applyFill="1" applyBorder="1" applyAlignment="1">
      <alignment horizontal="center"/>
    </xf>
    <xf numFmtId="0" fontId="59" fillId="20" borderId="1" xfId="0" applyFont="1" applyFill="1" applyBorder="1" applyAlignment="1">
      <alignment horizontal="center"/>
    </xf>
    <xf numFmtId="0" fontId="36" fillId="20" borderId="1" xfId="0" applyFont="1" applyFill="1" applyBorder="1" applyAlignment="1">
      <alignment horizontal="left" wrapText="1"/>
    </xf>
    <xf numFmtId="0" fontId="36" fillId="20" borderId="4" xfId="0" applyFont="1" applyFill="1" applyBorder="1" applyAlignment="1">
      <alignment horizontal="center" wrapText="1"/>
    </xf>
    <xf numFmtId="0" fontId="36" fillId="20" borderId="1" xfId="0" applyFont="1" applyFill="1" applyBorder="1" applyAlignment="1">
      <alignment wrapText="1"/>
    </xf>
    <xf numFmtId="0" fontId="2" fillId="20" borderId="0" xfId="0" applyFont="1" applyFill="1" applyAlignment="1">
      <alignment vertical="center"/>
    </xf>
    <xf numFmtId="0" fontId="8" fillId="20" borderId="1" xfId="0" applyFont="1" applyFill="1" applyBorder="1" applyAlignment="1">
      <alignment horizontal="center"/>
    </xf>
    <xf numFmtId="0" fontId="1" fillId="20" borderId="11" xfId="0" applyFont="1" applyFill="1" applyBorder="1" applyAlignment="1">
      <alignment vertical="center"/>
    </xf>
    <xf numFmtId="0" fontId="1" fillId="10" borderId="3" xfId="0" applyFont="1" applyFill="1" applyBorder="1" applyAlignment="1">
      <alignment horizontal="center" wrapText="1"/>
    </xf>
    <xf numFmtId="0" fontId="1" fillId="10" borderId="11" xfId="0" applyFont="1" applyFill="1" applyBorder="1" applyAlignment="1">
      <alignment horizontal="center" wrapText="1"/>
    </xf>
    <xf numFmtId="0" fontId="1" fillId="20" borderId="3" xfId="0" applyFont="1" applyFill="1" applyBorder="1" applyAlignment="1">
      <alignment horizontal="center" wrapText="1"/>
    </xf>
    <xf numFmtId="0" fontId="1" fillId="20" borderId="11" xfId="0" applyFont="1" applyFill="1" applyBorder="1" applyAlignment="1">
      <alignment horizontal="center" wrapText="1"/>
    </xf>
    <xf numFmtId="0" fontId="1" fillId="20" borderId="5" xfId="0" applyFont="1" applyFill="1" applyBorder="1" applyAlignment="1">
      <alignment vertical="center" wrapText="1"/>
    </xf>
    <xf numFmtId="0" fontId="1" fillId="20" borderId="2" xfId="0" applyFont="1" applyFill="1" applyBorder="1" applyAlignment="1">
      <alignment horizontal="center"/>
    </xf>
    <xf numFmtId="0" fontId="1" fillId="20" borderId="5" xfId="0" applyFont="1" applyFill="1" applyBorder="1" applyAlignment="1">
      <alignment horizontal="center" wrapText="1"/>
    </xf>
    <xf numFmtId="0" fontId="1" fillId="20" borderId="3" xfId="0" applyFont="1" applyFill="1" applyBorder="1" applyAlignment="1">
      <alignment wrapText="1"/>
    </xf>
    <xf numFmtId="0" fontId="1" fillId="20" borderId="3" xfId="0" applyFont="1" applyFill="1" applyBorder="1"/>
    <xf numFmtId="0" fontId="1" fillId="20" borderId="3" xfId="0" applyFont="1" applyFill="1" applyBorder="1" applyAlignment="1">
      <alignment horizontal="center" vertical="center" wrapText="1"/>
    </xf>
    <xf numFmtId="0" fontId="1" fillId="38" borderId="4" xfId="0" applyFont="1" applyFill="1" applyBorder="1" applyAlignment="1">
      <alignment horizontal="center" wrapText="1"/>
    </xf>
    <xf numFmtId="0" fontId="0" fillId="22" borderId="0" xfId="0" applyFill="1"/>
    <xf numFmtId="0" fontId="36" fillId="22" borderId="1" xfId="0" applyFont="1" applyFill="1" applyBorder="1" applyAlignment="1">
      <alignment horizontal="center" vertical="center" wrapText="1"/>
    </xf>
    <xf numFmtId="0" fontId="40" fillId="22" borderId="1" xfId="0" applyFont="1" applyFill="1" applyBorder="1" applyAlignment="1">
      <alignment horizontal="center" vertical="center"/>
    </xf>
    <xf numFmtId="0" fontId="1" fillId="22" borderId="4" xfId="0" applyFont="1" applyFill="1" applyBorder="1" applyAlignment="1">
      <alignment horizontal="center" vertical="center" wrapText="1"/>
    </xf>
    <xf numFmtId="0" fontId="8" fillId="22" borderId="0" xfId="0" applyFont="1" applyFill="1" applyAlignment="1">
      <alignment horizontal="center" vertical="center"/>
    </xf>
    <xf numFmtId="0" fontId="1" fillId="22" borderId="1" xfId="0" applyFont="1" applyFill="1" applyBorder="1" applyAlignment="1">
      <alignment vertical="center"/>
    </xf>
    <xf numFmtId="0" fontId="1" fillId="22" borderId="5" xfId="0" applyFont="1" applyFill="1" applyBorder="1" applyAlignment="1">
      <alignment vertical="center"/>
    </xf>
    <xf numFmtId="164" fontId="1" fillId="22" borderId="1" xfId="0" applyNumberFormat="1" applyFont="1" applyFill="1" applyBorder="1" applyAlignment="1">
      <alignment horizontal="center" vertical="center" wrapText="1"/>
    </xf>
    <xf numFmtId="0" fontId="5" fillId="22" borderId="1" xfId="0" applyFont="1" applyFill="1" applyBorder="1" applyAlignment="1">
      <alignment horizontal="left" vertical="center"/>
    </xf>
    <xf numFmtId="0" fontId="1" fillId="22" borderId="1" xfId="0" applyFont="1" applyFill="1" applyBorder="1" applyAlignment="1">
      <alignment horizontal="center"/>
    </xf>
    <xf numFmtId="0" fontId="1" fillId="22" borderId="1" xfId="0" applyFont="1" applyFill="1" applyBorder="1" applyAlignment="1">
      <alignment horizontal="center" wrapText="1"/>
    </xf>
    <xf numFmtId="0" fontId="40" fillId="22" borderId="1" xfId="0" applyFont="1" applyFill="1" applyBorder="1" applyAlignment="1">
      <alignment horizontal="center"/>
    </xf>
    <xf numFmtId="0" fontId="1" fillId="22" borderId="1" xfId="0" applyFont="1" applyFill="1" applyBorder="1" applyAlignment="1">
      <alignment horizontal="left" wrapText="1"/>
    </xf>
    <xf numFmtId="0" fontId="1" fillId="22" borderId="4" xfId="0" applyFont="1" applyFill="1" applyBorder="1" applyAlignment="1">
      <alignment horizontal="center" wrapText="1"/>
    </xf>
    <xf numFmtId="0" fontId="1" fillId="22" borderId="0" xfId="0" applyFont="1" applyFill="1" applyAlignment="1">
      <alignment horizontal="center" vertical="center"/>
    </xf>
    <xf numFmtId="0" fontId="1" fillId="22" borderId="11" xfId="0" applyFont="1" applyFill="1" applyBorder="1"/>
    <xf numFmtId="0" fontId="1" fillId="22" borderId="1" xfId="0" applyFont="1" applyFill="1" applyBorder="1" applyAlignment="1">
      <alignment wrapText="1"/>
    </xf>
    <xf numFmtId="0" fontId="1" fillId="22" borderId="5" xfId="0" applyFont="1" applyFill="1" applyBorder="1"/>
    <xf numFmtId="0" fontId="1" fillId="22" borderId="3" xfId="0" applyFont="1" applyFill="1" applyBorder="1" applyAlignment="1">
      <alignment horizontal="center" wrapText="1"/>
    </xf>
    <xf numFmtId="0" fontId="1" fillId="22" borderId="11" xfId="0" applyFont="1" applyFill="1" applyBorder="1" applyAlignment="1">
      <alignment horizontal="center" wrapText="1"/>
    </xf>
    <xf numFmtId="0" fontId="1" fillId="22" borderId="1" xfId="0" applyFont="1" applyFill="1" applyBorder="1" applyAlignment="1">
      <alignment vertical="center" wrapText="1"/>
    </xf>
    <xf numFmtId="0" fontId="1" fillId="22" borderId="1" xfId="0" applyFont="1" applyFill="1" applyBorder="1"/>
    <xf numFmtId="0" fontId="38" fillId="22" borderId="4" xfId="0" applyFont="1" applyFill="1" applyBorder="1" applyAlignment="1">
      <alignment horizontal="center" wrapText="1"/>
    </xf>
    <xf numFmtId="0" fontId="1" fillId="22" borderId="0" xfId="0" applyFont="1" applyFill="1" applyAlignment="1">
      <alignment horizontal="center"/>
    </xf>
    <xf numFmtId="0" fontId="8" fillId="22" borderId="1" xfId="0" applyFont="1" applyFill="1" applyBorder="1" applyAlignment="1">
      <alignment horizontal="center"/>
    </xf>
    <xf numFmtId="0" fontId="1" fillId="22" borderId="0" xfId="0" applyFont="1" applyFill="1" applyAlignment="1">
      <alignment horizontal="center" vertical="center" wrapText="1"/>
    </xf>
    <xf numFmtId="164" fontId="1" fillId="22" borderId="4" xfId="0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/>
    </xf>
    <xf numFmtId="0" fontId="68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5" fillId="45" borderId="1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center"/>
    </xf>
    <xf numFmtId="0" fontId="66" fillId="0" borderId="1" xfId="0" applyFont="1" applyBorder="1" applyAlignment="1">
      <alignment horizontal="left"/>
    </xf>
    <xf numFmtId="0" fontId="0" fillId="0" borderId="2" xfId="0" applyBorder="1"/>
    <xf numFmtId="0" fontId="68" fillId="0" borderId="2" xfId="0" applyFont="1" applyBorder="1" applyAlignment="1">
      <alignment horizontal="center"/>
    </xf>
    <xf numFmtId="0" fontId="68" fillId="0" borderId="3" xfId="0" applyFont="1" applyBorder="1" applyAlignment="1">
      <alignment horizontal="center"/>
    </xf>
    <xf numFmtId="0" fontId="68" fillId="0" borderId="14" xfId="0" applyFont="1" applyBorder="1" applyAlignment="1">
      <alignment horizontal="center"/>
    </xf>
    <xf numFmtId="0" fontId="68" fillId="0" borderId="4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68" fillId="37" borderId="1" xfId="0" applyFont="1" applyFill="1" applyBorder="1" applyAlignment="1">
      <alignment horizontal="center"/>
    </xf>
    <xf numFmtId="0" fontId="68" fillId="37" borderId="3" xfId="0" applyFont="1" applyFill="1" applyBorder="1" applyAlignment="1">
      <alignment horizontal="center"/>
    </xf>
    <xf numFmtId="0" fontId="1" fillId="22" borderId="3" xfId="0" applyFont="1" applyFill="1" applyBorder="1" applyAlignment="1">
      <alignment horizontal="center"/>
    </xf>
    <xf numFmtId="0" fontId="1" fillId="22" borderId="24" xfId="0" applyFont="1" applyFill="1" applyBorder="1" applyAlignment="1">
      <alignment horizontal="center" vertical="center"/>
    </xf>
    <xf numFmtId="0" fontId="1" fillId="22" borderId="24" xfId="0" applyFont="1" applyFill="1" applyBorder="1" applyAlignment="1">
      <alignment horizontal="center" vertical="center" wrapText="1"/>
    </xf>
    <xf numFmtId="0" fontId="1" fillId="22" borderId="5" xfId="0" applyFont="1" applyFill="1" applyBorder="1" applyAlignment="1">
      <alignment wrapText="1"/>
    </xf>
    <xf numFmtId="0" fontId="36" fillId="22" borderId="1" xfId="0" applyFont="1" applyFill="1" applyBorder="1" applyAlignment="1">
      <alignment horizontal="center" wrapText="1"/>
    </xf>
    <xf numFmtId="0" fontId="1" fillId="22" borderId="1" xfId="0" applyFont="1" applyFill="1" applyBorder="1" applyAlignment="1">
      <alignment horizontal="left"/>
    </xf>
    <xf numFmtId="0" fontId="1" fillId="10" borderId="4" xfId="0" applyFont="1" applyFill="1" applyBorder="1"/>
    <xf numFmtId="0" fontId="5" fillId="37" borderId="11" xfId="0" applyFont="1" applyFill="1" applyBorder="1" applyAlignment="1">
      <alignment horizontal="left" vertical="center"/>
    </xf>
    <xf numFmtId="0" fontId="1" fillId="37" borderId="2" xfId="0" applyFont="1" applyFill="1" applyBorder="1" applyAlignment="1">
      <alignment vertical="center"/>
    </xf>
    <xf numFmtId="0" fontId="0" fillId="4" borderId="1" xfId="0" applyFill="1" applyBorder="1"/>
    <xf numFmtId="0" fontId="1" fillId="0" borderId="3" xfId="0" quotePrefix="1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/>
    </xf>
    <xf numFmtId="0" fontId="11" fillId="0" borderId="6" xfId="0" applyFont="1" applyBorder="1" applyAlignment="1">
      <alignment horizontal="left" vertical="center"/>
    </xf>
    <xf numFmtId="0" fontId="11" fillId="0" borderId="16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0" fillId="27" borderId="20" xfId="0" applyFill="1" applyBorder="1" applyAlignment="1">
      <alignment horizontal="center"/>
    </xf>
    <xf numFmtId="0" fontId="0" fillId="27" borderId="0" xfId="0" applyFill="1" applyAlignment="1">
      <alignment horizontal="center"/>
    </xf>
    <xf numFmtId="0" fontId="0" fillId="0" borderId="18" xfId="0" applyBorder="1" applyAlignment="1">
      <alignment horizontal="center"/>
    </xf>
    <xf numFmtId="0" fontId="0" fillId="0" borderId="0" xfId="0" applyAlignment="1">
      <alignment horizontal="center"/>
    </xf>
    <xf numFmtId="0" fontId="20" fillId="28" borderId="19" xfId="0" applyFont="1" applyFill="1" applyBorder="1" applyAlignment="1">
      <alignment horizontal="center" vertical="center"/>
    </xf>
    <xf numFmtId="0" fontId="20" fillId="28" borderId="12" xfId="0" applyFont="1" applyFill="1" applyBorder="1" applyAlignment="1">
      <alignment horizontal="center" vertical="center"/>
    </xf>
    <xf numFmtId="0" fontId="20" fillId="28" borderId="5" xfId="0" applyFont="1" applyFill="1" applyBorder="1" applyAlignment="1">
      <alignment horizontal="center" vertical="center"/>
    </xf>
    <xf numFmtId="0" fontId="20" fillId="29" borderId="4" xfId="0" applyFont="1" applyFill="1" applyBorder="1" applyAlignment="1">
      <alignment horizontal="center" vertical="center" wrapText="1"/>
    </xf>
    <xf numFmtId="0" fontId="20" fillId="29" borderId="12" xfId="0" applyFont="1" applyFill="1" applyBorder="1" applyAlignment="1">
      <alignment horizontal="center" vertical="center" wrapText="1"/>
    </xf>
    <xf numFmtId="0" fontId="20" fillId="29" borderId="5" xfId="0" applyFont="1" applyFill="1" applyBorder="1" applyAlignment="1">
      <alignment horizontal="center" vertical="center" wrapText="1"/>
    </xf>
    <xf numFmtId="0" fontId="20" fillId="18" borderId="4" xfId="0" applyFont="1" applyFill="1" applyBorder="1" applyAlignment="1">
      <alignment horizontal="center" vertical="center"/>
    </xf>
    <xf numFmtId="0" fontId="20" fillId="18" borderId="12" xfId="0" applyFont="1" applyFill="1" applyBorder="1" applyAlignment="1">
      <alignment horizontal="center" vertical="center"/>
    </xf>
    <xf numFmtId="0" fontId="20" fillId="28" borderId="4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horizontal="center" vertical="center" wrapText="1"/>
    </xf>
    <xf numFmtId="0" fontId="20" fillId="19" borderId="1" xfId="0" applyFont="1" applyFill="1" applyBorder="1" applyAlignment="1">
      <alignment horizontal="center" vertical="center" wrapText="1"/>
    </xf>
    <xf numFmtId="0" fontId="56" fillId="7" borderId="7" xfId="0" applyFont="1" applyFill="1" applyBorder="1" applyAlignment="1">
      <alignment horizontal="center" vertical="center"/>
    </xf>
    <xf numFmtId="0" fontId="56" fillId="7" borderId="15" xfId="0" applyFont="1" applyFill="1" applyBorder="1" applyAlignment="1">
      <alignment horizontal="center" vertical="center"/>
    </xf>
    <xf numFmtId="0" fontId="56" fillId="7" borderId="7" xfId="0" applyFont="1" applyFill="1" applyBorder="1" applyAlignment="1">
      <alignment horizontal="center" vertical="center" wrapText="1"/>
    </xf>
    <xf numFmtId="0" fontId="56" fillId="7" borderId="15" xfId="0" applyFont="1" applyFill="1" applyBorder="1" applyAlignment="1">
      <alignment horizontal="center" vertical="center" wrapText="1"/>
    </xf>
    <xf numFmtId="0" fontId="57" fillId="0" borderId="0" xfId="0" applyFont="1" applyAlignment="1">
      <alignment horizontal="center" vertical="center" wrapText="1"/>
    </xf>
    <xf numFmtId="0" fontId="31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0" fillId="24" borderId="2" xfId="0" applyFill="1" applyBorder="1" applyAlignment="1">
      <alignment horizontal="center" vertical="center"/>
    </xf>
    <xf numFmtId="0" fontId="0" fillId="24" borderId="3" xfId="0" applyFill="1" applyBorder="1" applyAlignment="1">
      <alignment horizontal="center" vertical="center"/>
    </xf>
    <xf numFmtId="0" fontId="0" fillId="24" borderId="14" xfId="0" applyFill="1" applyBorder="1" applyAlignment="1">
      <alignment horizontal="center" vertical="center"/>
    </xf>
    <xf numFmtId="0" fontId="0" fillId="24" borderId="10" xfId="0" applyFill="1" applyBorder="1" applyAlignment="1">
      <alignment horizontal="center" vertical="center"/>
    </xf>
    <xf numFmtId="0" fontId="0" fillId="24" borderId="21" xfId="0" applyFill="1" applyBorder="1" applyAlignment="1">
      <alignment horizontal="center" vertical="center"/>
    </xf>
    <xf numFmtId="0" fontId="0" fillId="24" borderId="11" xfId="0" applyFill="1" applyBorder="1" applyAlignment="1">
      <alignment horizontal="center" vertical="center"/>
    </xf>
    <xf numFmtId="0" fontId="0" fillId="22" borderId="2" xfId="0" applyFill="1" applyBorder="1" applyAlignment="1">
      <alignment horizontal="center" vertical="center"/>
    </xf>
    <xf numFmtId="0" fontId="0" fillId="22" borderId="14" xfId="0" applyFill="1" applyBorder="1" applyAlignment="1">
      <alignment horizontal="center" vertical="center"/>
    </xf>
    <xf numFmtId="0" fontId="0" fillId="22" borderId="3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8" borderId="14" xfId="0" applyFill="1" applyBorder="1" applyAlignment="1">
      <alignment horizontal="center" vertical="center"/>
    </xf>
    <xf numFmtId="0" fontId="0" fillId="20" borderId="2" xfId="0" applyFill="1" applyBorder="1" applyAlignment="1">
      <alignment horizontal="center" vertical="center"/>
    </xf>
    <xf numFmtId="0" fontId="0" fillId="20" borderId="3" xfId="0" applyFill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4" fillId="0" borderId="2" xfId="0" applyFont="1" applyBorder="1" applyAlignment="1">
      <alignment horizontal="center" vertical="center"/>
    </xf>
    <xf numFmtId="0" fontId="0" fillId="20" borderId="2" xfId="0" applyFill="1" applyBorder="1" applyAlignment="1">
      <alignment horizontal="center"/>
    </xf>
    <xf numFmtId="0" fontId="0" fillId="20" borderId="3" xfId="0" applyFill="1" applyBorder="1" applyAlignment="1">
      <alignment horizontal="center"/>
    </xf>
    <xf numFmtId="0" fontId="0" fillId="20" borderId="2" xfId="0" applyFill="1" applyBorder="1" applyAlignment="1">
      <alignment horizontal="center" vertical="center" wrapText="1"/>
    </xf>
    <xf numFmtId="0" fontId="0" fillId="20" borderId="3" xfId="0" applyFill="1" applyBorder="1" applyAlignment="1">
      <alignment horizontal="center" vertical="center" wrapText="1"/>
    </xf>
    <xf numFmtId="0" fontId="24" fillId="0" borderId="0" xfId="0" applyFont="1" applyAlignment="1"/>
    <xf numFmtId="0" fontId="54" fillId="0" borderId="0" xfId="0" applyFont="1" applyAlignment="1"/>
    <xf numFmtId="0" fontId="54" fillId="0" borderId="13" xfId="0" applyFont="1" applyBorder="1" applyAlignment="1"/>
    <xf numFmtId="0" fontId="37" fillId="0" borderId="0" xfId="0" applyFont="1" applyAlignment="1"/>
  </cellXfs>
  <cellStyles count="1">
    <cellStyle name="Normal" xfId="0" builtinId="0"/>
  </cellStyles>
  <dxfs count="75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ED8787"/>
      <color rgb="FFF5EEDF"/>
      <color rgb="FFFADD72"/>
      <color rgb="FFFFFF2D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microsoft.com/office/2017/10/relationships/person" Target="persons/person.xml"/><Relationship Id="rId30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5661586</xdr:colOff>
      <xdr:row>24</xdr:row>
      <xdr:rowOff>10702</xdr:rowOff>
    </xdr:from>
    <xdr:to>
      <xdr:col>2</xdr:col>
      <xdr:colOff>7400739</xdr:colOff>
      <xdr:row>24</xdr:row>
      <xdr:rowOff>205859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AC4072C5-03F3-DFD5-B806-6FE838AD2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69686" y="4379502"/>
          <a:ext cx="1739153" cy="204682"/>
        </a:xfrm>
        <a:prstGeom prst="rect">
          <a:avLst/>
        </a:prstGeom>
      </xdr:spPr>
    </xdr:pic>
    <xdr:clientData/>
  </xdr:twoCellAnchor>
  <xdr:oneCellAnchor>
    <xdr:from>
      <xdr:col>2</xdr:col>
      <xdr:colOff>7584142</xdr:colOff>
      <xdr:row>5</xdr:row>
      <xdr:rowOff>8964</xdr:rowOff>
    </xdr:from>
    <xdr:ext cx="2335713" cy="201387"/>
    <xdr:pic>
      <xdr:nvPicPr>
        <xdr:cNvPr id="2" name="Imagen 1">
          <a:extLst>
            <a:ext uri="{FF2B5EF4-FFF2-40B4-BE49-F238E27FC236}">
              <a16:creationId xmlns:a16="http://schemas.microsoft.com/office/drawing/2014/main" id="{71BAA840-3BEE-4C2F-9F47-9EA634727F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92242" y="1615514"/>
          <a:ext cx="2335713" cy="201387"/>
        </a:xfrm>
        <a:prstGeom prst="rect">
          <a:avLst/>
        </a:prstGeom>
      </xdr:spPr>
    </xdr:pic>
    <xdr:clientData/>
  </xdr:oneCellAnchor>
  <xdr:oneCellAnchor>
    <xdr:from>
      <xdr:col>2</xdr:col>
      <xdr:colOff>8171431</xdr:colOff>
      <xdr:row>5</xdr:row>
      <xdr:rowOff>22058</xdr:rowOff>
    </xdr:from>
    <xdr:ext cx="715465" cy="136345"/>
    <xdr:pic>
      <xdr:nvPicPr>
        <xdr:cNvPr id="3" name="Imagen 2">
          <a:extLst>
            <a:ext uri="{FF2B5EF4-FFF2-40B4-BE49-F238E27FC236}">
              <a16:creationId xmlns:a16="http://schemas.microsoft.com/office/drawing/2014/main" id="{61E46103-C806-4480-BC3A-BAB1E066F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79531" y="1076158"/>
          <a:ext cx="715465" cy="1363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7061201</xdr:colOff>
      <xdr:row>8</xdr:row>
      <xdr:rowOff>6350</xdr:rowOff>
    </xdr:from>
    <xdr:ext cx="488950" cy="254000"/>
    <xdr:pic>
      <xdr:nvPicPr>
        <xdr:cNvPr id="4" name="Imagen 3">
          <a:extLst>
            <a:ext uri="{FF2B5EF4-FFF2-40B4-BE49-F238E27FC236}">
              <a16:creationId xmlns:a16="http://schemas.microsoft.com/office/drawing/2014/main" id="{76ECC910-66DD-4320-A271-16E609C83B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 b="-26127"/>
        <a:stretch>
          <a:fillRect/>
        </a:stretch>
      </xdr:blipFill>
      <xdr:spPr>
        <a:xfrm>
          <a:off x="8369301" y="1612900"/>
          <a:ext cx="488950" cy="254000"/>
        </a:xfrm>
        <a:prstGeom prst="rect">
          <a:avLst/>
        </a:prstGeom>
      </xdr:spPr>
    </xdr:pic>
    <xdr:clientData/>
  </xdr:one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BRUNO" id="{E76A7D18-8925-4DEB-ADD1-2665A28DF7F6}"/>
  <namedSheetView name="Ver1" id="{255046B1-8BBB-495E-83B2-EED88CE3A75E}"/>
  <namedSheetView name="Vista 1" id="{1475D950-391D-4BED-B614-FAACEE94DBA9}"/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Dirección de Escuela Profesional de Derecho - Universidad Autónoma de Ica" id="{5BA3A771-A728-4CEB-9613-82C584559FFD}" userId="S::direccion.derecho@autonomadeica.edu.pe::07b26530-168e-4df9-b085-efc80a466fc3" providerId="AD"/>
  <person displayName="Secretaria General" id="{B876435C-5CD2-4B6E-A97E-D9194B5DE875}" userId="S::secretaria.general@autonomadeica.edu.pe::a6e3c727-b9c8-4cdf-b98f-89c2446eef31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Q43" dT="2026-01-16T00:55:51.78" personId="{5BA3A771-A728-4CEB-9613-82C584559FFD}" id="{7E17263E-1191-4A88-88C9-77DC5F69A187}">
    <text>FISCAL SOLO PUEDE LLEVAR 8 HORAS</text>
  </threadedComment>
  <threadedComment ref="Q332" dT="2026-01-16T18:35:57.19" personId="{B876435C-5CD2-4B6E-A97E-D9194B5DE875}" id="{9153BAB3-328F-40D2-92B2-6DFD0CEAF896}">
    <text xml:space="preserve">JUEZ SOLO PUEDE ENSEÑAR MAXIMO 8 HORAS
</text>
  </threadedComment>
  <threadedComment ref="Q433" dT="2026-01-16T18:44:41.05" personId="{B876435C-5CD2-4B6E-A97E-D9194B5DE875}" id="{511BD922-DD6A-4CE6-981D-D14A202680C9}">
    <text>JUEZA SOLO PUEDE 8 HORAS MAXIMO</text>
  </threadedComment>
  <threadedComment ref="Q484" dT="2026-01-16T23:04:30.45" personId="{B876435C-5CD2-4B6E-A97E-D9194B5DE875}" id="{22755385-7201-4F84-9376-826E37371E61}">
    <text>FISCAL SOLO ENSEÑA 8 HORAS MAXIMO</text>
  </threadedComment>
  <threadedComment ref="Q500" dT="2026-01-16T17:26:25.05" personId="{B876435C-5CD2-4B6E-A97E-D9194B5DE875}" id="{27AA07DC-3BA4-472B-833A-84955AA4E357}">
    <text>FISCAL SOLO PUEDE ENSEÑAR 8 HORAS</text>
  </threadedComment>
</ThreadedComment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_rels/sheet6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3F533-AB81-44E9-A6C2-4531A373729F}">
  <dimension ref="B1:AA2829"/>
  <sheetViews>
    <sheetView zoomScale="85" zoomScaleNormal="85" workbookViewId="0">
      <selection activeCell="U10" sqref="U10"/>
    </sheetView>
  </sheetViews>
  <sheetFormatPr defaultColWidth="9.140625" defaultRowHeight="15.6" customHeight="1"/>
  <cols>
    <col min="1" max="1" width="9.140625" style="5"/>
    <col min="2" max="2" width="0" style="3" hidden="1" customWidth="1"/>
    <col min="3" max="3" width="18.5703125" style="2" hidden="1" customWidth="1"/>
    <col min="4" max="5" width="7" style="2" hidden="1" customWidth="1"/>
    <col min="6" max="6" width="6.42578125" style="2" hidden="1" customWidth="1"/>
    <col min="7" max="7" width="8.5703125" style="3" hidden="1" customWidth="1"/>
    <col min="8" max="8" width="5" style="2" hidden="1" customWidth="1"/>
    <col min="9" max="9" width="5.42578125" style="2" hidden="1" customWidth="1"/>
    <col min="10" max="10" width="2.5703125" style="5" hidden="1" customWidth="1"/>
    <col min="11" max="11" width="7.5703125" style="5" customWidth="1"/>
    <col min="12" max="12" width="20.85546875" style="456" bestFit="1" customWidth="1"/>
    <col min="13" max="13" width="10.5703125" style="5" customWidth="1"/>
    <col min="14" max="14" width="8.85546875" style="5" bestFit="1" customWidth="1"/>
    <col min="15" max="15" width="8.85546875" style="5" customWidth="1"/>
    <col min="16" max="16" width="12.85546875" style="19" customWidth="1"/>
    <col min="17" max="17" width="8" style="5" bestFit="1" customWidth="1"/>
    <col min="18" max="18" width="9.42578125" style="5" bestFit="1" customWidth="1"/>
    <col min="19" max="19" width="9.140625" style="5"/>
    <col min="20" max="20" width="7.5703125" style="5" customWidth="1"/>
    <col min="21" max="21" width="25" style="5" bestFit="1" customWidth="1"/>
    <col min="22" max="22" width="11" style="5" customWidth="1"/>
    <col min="23" max="23" width="11.140625" style="5" customWidth="1"/>
    <col min="24" max="24" width="8.5703125" style="5" customWidth="1"/>
    <col min="25" max="25" width="11.85546875" style="19" customWidth="1"/>
    <col min="26" max="26" width="8.140625" style="5" customWidth="1"/>
    <col min="27" max="27" width="9.42578125" style="5" customWidth="1"/>
    <col min="28" max="16384" width="9.140625" style="5"/>
  </cols>
  <sheetData>
    <row r="1" spans="2:27" ht="15.6" customHeight="1">
      <c r="C1" s="1"/>
      <c r="D1" s="1"/>
      <c r="E1" s="1"/>
    </row>
    <row r="2" spans="2:27" s="175" customFormat="1" ht="15.6" customHeight="1">
      <c r="B2" s="1075" t="s">
        <v>0</v>
      </c>
      <c r="C2" s="1075"/>
      <c r="D2" s="1075"/>
      <c r="E2" s="1075"/>
      <c r="F2" s="1075"/>
      <c r="G2" s="1075"/>
      <c r="H2" s="1075"/>
      <c r="I2" s="1075"/>
      <c r="K2" s="1075" t="s">
        <v>1</v>
      </c>
      <c r="L2" s="1075"/>
      <c r="M2" s="1075"/>
      <c r="N2" s="1075"/>
      <c r="O2" s="1075"/>
      <c r="P2" s="1075"/>
      <c r="Q2" s="1075"/>
      <c r="R2" s="1075"/>
      <c r="T2" s="1075" t="s">
        <v>2</v>
      </c>
      <c r="U2" s="1075"/>
      <c r="V2" s="1075"/>
      <c r="W2" s="1075"/>
      <c r="X2" s="1075"/>
      <c r="Y2" s="1075"/>
      <c r="Z2" s="1075"/>
      <c r="AA2" s="1075"/>
    </row>
    <row r="3" spans="2:27" ht="15.6" customHeight="1">
      <c r="C3" s="1"/>
      <c r="D3" s="1"/>
      <c r="E3" s="1"/>
      <c r="H3" s="3"/>
      <c r="I3" s="3"/>
    </row>
    <row r="4" spans="2:27" s="8" customFormat="1" ht="20.45" customHeight="1">
      <c r="B4" s="7" t="s">
        <v>3</v>
      </c>
      <c r="C4" s="7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17" t="s">
        <v>9</v>
      </c>
      <c r="I4" s="17" t="s">
        <v>10</v>
      </c>
      <c r="K4" s="151" t="s">
        <v>3</v>
      </c>
      <c r="L4" s="457" t="s">
        <v>4</v>
      </c>
      <c r="M4" s="151" t="s">
        <v>5</v>
      </c>
      <c r="N4" s="151" t="s">
        <v>6</v>
      </c>
      <c r="O4" s="151" t="s">
        <v>7</v>
      </c>
      <c r="P4" s="151" t="s">
        <v>8</v>
      </c>
      <c r="Q4" s="151" t="s">
        <v>9</v>
      </c>
      <c r="R4" s="151" t="s">
        <v>10</v>
      </c>
      <c r="T4" s="7" t="s">
        <v>3</v>
      </c>
      <c r="U4" s="7" t="s">
        <v>4</v>
      </c>
      <c r="V4" s="6" t="s">
        <v>5</v>
      </c>
      <c r="W4" s="6" t="s">
        <v>6</v>
      </c>
      <c r="X4" s="6" t="s">
        <v>7</v>
      </c>
      <c r="Y4" s="6" t="s">
        <v>8</v>
      </c>
      <c r="Z4" s="17" t="s">
        <v>9</v>
      </c>
      <c r="AA4" s="17" t="s">
        <v>10</v>
      </c>
    </row>
    <row r="5" spans="2:27" s="10" customFormat="1" ht="15.6" customHeight="1">
      <c r="B5" s="22" t="s">
        <v>11</v>
      </c>
      <c r="C5" s="16" t="s">
        <v>12</v>
      </c>
      <c r="D5" s="15">
        <v>20242</v>
      </c>
      <c r="E5" s="11" t="s">
        <v>13</v>
      </c>
      <c r="F5" s="11" t="s">
        <v>14</v>
      </c>
      <c r="G5" s="12" t="s">
        <v>15</v>
      </c>
      <c r="H5" s="11">
        <v>3</v>
      </c>
      <c r="I5" s="11" t="s">
        <v>16</v>
      </c>
      <c r="K5" s="22" t="s">
        <v>17</v>
      </c>
      <c r="L5" s="458" t="s">
        <v>18</v>
      </c>
      <c r="M5" s="16">
        <v>20242</v>
      </c>
      <c r="N5" s="21" t="s">
        <v>19</v>
      </c>
      <c r="O5" s="21" t="s">
        <v>20</v>
      </c>
      <c r="P5" s="21" t="s">
        <v>21</v>
      </c>
      <c r="Q5" s="11">
        <v>2</v>
      </c>
      <c r="R5" s="21" t="s">
        <v>16</v>
      </c>
      <c r="T5" s="22"/>
      <c r="U5" s="16"/>
      <c r="V5" s="16"/>
      <c r="W5" s="21"/>
      <c r="X5" s="21"/>
      <c r="Y5" s="21"/>
      <c r="Z5" s="11"/>
      <c r="AA5" s="21"/>
    </row>
    <row r="6" spans="2:27" s="10" customFormat="1" ht="15.6" customHeight="1">
      <c r="B6" s="22" t="s">
        <v>11</v>
      </c>
      <c r="C6" s="16" t="s">
        <v>22</v>
      </c>
      <c r="D6" s="15">
        <v>202011</v>
      </c>
      <c r="E6" s="11" t="s">
        <v>13</v>
      </c>
      <c r="F6" s="11" t="s">
        <v>14</v>
      </c>
      <c r="G6" s="12" t="s">
        <v>15</v>
      </c>
      <c r="H6" s="11">
        <v>6</v>
      </c>
      <c r="I6" s="11" t="s">
        <v>16</v>
      </c>
      <c r="K6" s="22" t="s">
        <v>17</v>
      </c>
      <c r="L6" s="458" t="s">
        <v>18</v>
      </c>
      <c r="M6" s="16">
        <v>20242</v>
      </c>
      <c r="N6" s="21" t="s">
        <v>19</v>
      </c>
      <c r="O6" s="21" t="s">
        <v>20</v>
      </c>
      <c r="P6" s="21" t="s">
        <v>21</v>
      </c>
      <c r="Q6" s="11">
        <v>3</v>
      </c>
      <c r="R6" s="21" t="s">
        <v>16</v>
      </c>
      <c r="T6" s="22"/>
      <c r="U6" s="16"/>
      <c r="V6" s="16"/>
      <c r="W6" s="21"/>
      <c r="X6" s="21"/>
      <c r="Y6" s="21"/>
      <c r="Z6" s="11"/>
      <c r="AA6" s="21"/>
    </row>
    <row r="7" spans="2:27" s="10" customFormat="1" ht="15.6" customHeight="1">
      <c r="B7" s="22" t="s">
        <v>11</v>
      </c>
      <c r="C7" s="16" t="s">
        <v>22</v>
      </c>
      <c r="D7" s="15">
        <v>202011</v>
      </c>
      <c r="E7" s="11" t="s">
        <v>13</v>
      </c>
      <c r="F7" s="11" t="s">
        <v>14</v>
      </c>
      <c r="G7" s="12" t="s">
        <v>15</v>
      </c>
      <c r="H7" s="11">
        <v>7</v>
      </c>
      <c r="I7" s="11" t="s">
        <v>16</v>
      </c>
      <c r="K7" s="22" t="s">
        <v>17</v>
      </c>
      <c r="L7" s="458" t="s">
        <v>18</v>
      </c>
      <c r="M7" s="16">
        <v>20242</v>
      </c>
      <c r="N7" s="21" t="s">
        <v>23</v>
      </c>
      <c r="O7" s="21" t="s">
        <v>20</v>
      </c>
      <c r="P7" s="21" t="s">
        <v>21</v>
      </c>
      <c r="Q7" s="11">
        <v>2</v>
      </c>
      <c r="R7" s="21" t="s">
        <v>16</v>
      </c>
      <c r="T7" s="22"/>
      <c r="U7" s="16"/>
      <c r="V7" s="16"/>
      <c r="W7" s="21"/>
      <c r="X7" s="21"/>
      <c r="Y7" s="21"/>
      <c r="Z7" s="11"/>
      <c r="AA7" s="21"/>
    </row>
    <row r="8" spans="2:27" s="10" customFormat="1" ht="15.6" customHeight="1">
      <c r="B8" s="22" t="s">
        <v>11</v>
      </c>
      <c r="C8" s="16" t="s">
        <v>24</v>
      </c>
      <c r="D8" s="15">
        <v>20251</v>
      </c>
      <c r="E8" s="11" t="s">
        <v>13</v>
      </c>
      <c r="F8" s="11" t="s">
        <v>14</v>
      </c>
      <c r="G8" s="12" t="s">
        <v>25</v>
      </c>
      <c r="H8" s="11">
        <v>1</v>
      </c>
      <c r="I8" s="11" t="s">
        <v>16</v>
      </c>
      <c r="K8" s="22" t="s">
        <v>17</v>
      </c>
      <c r="L8" s="458" t="s">
        <v>18</v>
      </c>
      <c r="M8" s="16">
        <v>20242</v>
      </c>
      <c r="N8" s="21" t="s">
        <v>23</v>
      </c>
      <c r="O8" s="21" t="s">
        <v>20</v>
      </c>
      <c r="P8" s="21" t="s">
        <v>21</v>
      </c>
      <c r="Q8" s="11">
        <v>2</v>
      </c>
      <c r="R8" s="21" t="s">
        <v>26</v>
      </c>
      <c r="T8" s="22"/>
      <c r="U8" s="16"/>
      <c r="V8" s="16"/>
      <c r="W8" s="21"/>
      <c r="X8" s="21"/>
      <c r="Y8" s="21"/>
      <c r="Z8" s="11"/>
      <c r="AA8" s="21"/>
    </row>
    <row r="9" spans="2:27" s="10" customFormat="1" ht="15.6" customHeight="1">
      <c r="B9" s="22" t="s">
        <v>11</v>
      </c>
      <c r="C9" s="16" t="s">
        <v>27</v>
      </c>
      <c r="D9" s="15">
        <v>201722</v>
      </c>
      <c r="E9" s="11" t="s">
        <v>13</v>
      </c>
      <c r="F9" s="11" t="s">
        <v>14</v>
      </c>
      <c r="G9" s="12" t="s">
        <v>25</v>
      </c>
      <c r="H9" s="11">
        <v>9</v>
      </c>
      <c r="I9" s="11" t="s">
        <v>16</v>
      </c>
      <c r="K9" s="22" t="s">
        <v>17</v>
      </c>
      <c r="L9" s="458" t="s">
        <v>18</v>
      </c>
      <c r="M9" s="16">
        <v>20242</v>
      </c>
      <c r="N9" s="21" t="s">
        <v>23</v>
      </c>
      <c r="O9" s="21" t="s">
        <v>20</v>
      </c>
      <c r="P9" s="21" t="s">
        <v>21</v>
      </c>
      <c r="Q9" s="11">
        <v>3</v>
      </c>
      <c r="R9" s="21" t="s">
        <v>16</v>
      </c>
      <c r="T9" s="22"/>
      <c r="U9" s="16"/>
      <c r="V9" s="16"/>
      <c r="W9" s="21"/>
      <c r="X9" s="21"/>
      <c r="Y9" s="21"/>
      <c r="Z9" s="11"/>
      <c r="AA9" s="21"/>
    </row>
    <row r="10" spans="2:27" s="10" customFormat="1" ht="15.6" customHeight="1">
      <c r="B10" s="22" t="s">
        <v>11</v>
      </c>
      <c r="C10" s="16" t="s">
        <v>28</v>
      </c>
      <c r="D10" s="15">
        <v>20242</v>
      </c>
      <c r="E10" s="11" t="s">
        <v>13</v>
      </c>
      <c r="F10" s="11" t="s">
        <v>14</v>
      </c>
      <c r="G10" s="12" t="s">
        <v>25</v>
      </c>
      <c r="H10" s="11">
        <v>9</v>
      </c>
      <c r="I10" s="11" t="s">
        <v>26</v>
      </c>
      <c r="K10" s="22" t="s">
        <v>17</v>
      </c>
      <c r="L10" s="458" t="s">
        <v>18</v>
      </c>
      <c r="M10" s="16">
        <v>20242</v>
      </c>
      <c r="N10" s="21" t="s">
        <v>23</v>
      </c>
      <c r="O10" s="21" t="s">
        <v>20</v>
      </c>
      <c r="P10" s="21" t="s">
        <v>21</v>
      </c>
      <c r="Q10" s="11">
        <v>3</v>
      </c>
      <c r="R10" s="21" t="s">
        <v>26</v>
      </c>
      <c r="T10" s="22"/>
      <c r="U10" s="16"/>
      <c r="V10" s="16"/>
      <c r="W10" s="21"/>
      <c r="X10" s="21"/>
      <c r="Y10" s="21"/>
      <c r="Z10" s="11"/>
      <c r="AA10" s="21"/>
    </row>
    <row r="11" spans="2:27" s="10" customFormat="1" ht="15.6" customHeight="1">
      <c r="B11" s="22" t="s">
        <v>11</v>
      </c>
      <c r="C11" s="16" t="s">
        <v>29</v>
      </c>
      <c r="D11" s="15">
        <v>20242</v>
      </c>
      <c r="E11" s="11" t="s">
        <v>13</v>
      </c>
      <c r="F11" s="11" t="s">
        <v>14</v>
      </c>
      <c r="G11" s="12" t="s">
        <v>30</v>
      </c>
      <c r="H11" s="11">
        <v>1</v>
      </c>
      <c r="I11" s="11" t="s">
        <v>16</v>
      </c>
      <c r="K11" s="22" t="s">
        <v>17</v>
      </c>
      <c r="L11" s="458" t="s">
        <v>31</v>
      </c>
      <c r="M11" s="16">
        <v>20251</v>
      </c>
      <c r="N11" s="21" t="s">
        <v>23</v>
      </c>
      <c r="O11" s="21" t="s">
        <v>20</v>
      </c>
      <c r="P11" s="21" t="s">
        <v>21</v>
      </c>
      <c r="Q11" s="11">
        <v>3</v>
      </c>
      <c r="R11" s="21" t="s">
        <v>32</v>
      </c>
      <c r="T11" s="22"/>
      <c r="U11" s="16"/>
      <c r="V11" s="16"/>
      <c r="W11" s="21"/>
      <c r="X11" s="21"/>
      <c r="Y11" s="21"/>
      <c r="Z11" s="11"/>
      <c r="AA11" s="21"/>
    </row>
    <row r="12" spans="2:27" s="10" customFormat="1" ht="15.6" customHeight="1">
      <c r="B12" s="22" t="s">
        <v>11</v>
      </c>
      <c r="C12" s="16" t="s">
        <v>29</v>
      </c>
      <c r="D12" s="15">
        <v>20242</v>
      </c>
      <c r="E12" s="11" t="s">
        <v>13</v>
      </c>
      <c r="F12" s="11" t="s">
        <v>14</v>
      </c>
      <c r="G12" s="12" t="s">
        <v>30</v>
      </c>
      <c r="H12" s="11">
        <v>1</v>
      </c>
      <c r="I12" s="11" t="s">
        <v>26</v>
      </c>
      <c r="K12" s="22" t="s">
        <v>17</v>
      </c>
      <c r="L12" s="458" t="s">
        <v>18</v>
      </c>
      <c r="M12" s="16">
        <v>20242</v>
      </c>
      <c r="N12" s="21" t="s">
        <v>23</v>
      </c>
      <c r="O12" s="21" t="s">
        <v>20</v>
      </c>
      <c r="P12" s="21" t="s">
        <v>21</v>
      </c>
      <c r="Q12" s="11">
        <v>4</v>
      </c>
      <c r="R12" s="21" t="s">
        <v>16</v>
      </c>
      <c r="T12" s="22"/>
      <c r="U12" s="16"/>
      <c r="V12" s="16"/>
      <c r="W12" s="21"/>
      <c r="X12" s="21"/>
      <c r="Y12" s="21"/>
      <c r="Z12" s="11"/>
      <c r="AA12" s="21"/>
    </row>
    <row r="13" spans="2:27" s="10" customFormat="1" ht="15.6" customHeight="1">
      <c r="B13" s="22" t="s">
        <v>11</v>
      </c>
      <c r="C13" s="16" t="s">
        <v>29</v>
      </c>
      <c r="D13" s="15">
        <v>20242</v>
      </c>
      <c r="E13" s="11" t="s">
        <v>13</v>
      </c>
      <c r="F13" s="11" t="s">
        <v>14</v>
      </c>
      <c r="G13" s="12" t="s">
        <v>30</v>
      </c>
      <c r="H13" s="11">
        <v>2</v>
      </c>
      <c r="I13" s="11" t="s">
        <v>16</v>
      </c>
      <c r="K13" s="22" t="s">
        <v>17</v>
      </c>
      <c r="L13" s="458" t="s">
        <v>33</v>
      </c>
      <c r="M13" s="16">
        <v>20242</v>
      </c>
      <c r="N13" s="21" t="s">
        <v>13</v>
      </c>
      <c r="O13" s="21" t="s">
        <v>20</v>
      </c>
      <c r="P13" s="21" t="s">
        <v>15</v>
      </c>
      <c r="Q13" s="11">
        <v>5</v>
      </c>
      <c r="R13" s="21" t="s">
        <v>16</v>
      </c>
      <c r="T13" s="22"/>
      <c r="U13" s="16"/>
      <c r="V13" s="16"/>
      <c r="W13" s="21"/>
      <c r="X13" s="21"/>
      <c r="Y13" s="21"/>
      <c r="Z13" s="11"/>
      <c r="AA13" s="21"/>
    </row>
    <row r="14" spans="2:27" s="10" customFormat="1" ht="15.6" customHeight="1">
      <c r="B14" s="22" t="s">
        <v>11</v>
      </c>
      <c r="C14" s="16" t="s">
        <v>29</v>
      </c>
      <c r="D14" s="15">
        <v>20242</v>
      </c>
      <c r="E14" s="11" t="s">
        <v>13</v>
      </c>
      <c r="F14" s="11" t="s">
        <v>14</v>
      </c>
      <c r="G14" s="12" t="s">
        <v>30</v>
      </c>
      <c r="H14" s="11">
        <v>3</v>
      </c>
      <c r="I14" s="11" t="s">
        <v>16</v>
      </c>
      <c r="K14" s="22" t="s">
        <v>17</v>
      </c>
      <c r="L14" s="458" t="s">
        <v>34</v>
      </c>
      <c r="M14" s="16">
        <v>202011</v>
      </c>
      <c r="N14" s="21" t="s">
        <v>13</v>
      </c>
      <c r="O14" s="21" t="s">
        <v>20</v>
      </c>
      <c r="P14" s="21" t="s">
        <v>15</v>
      </c>
      <c r="Q14" s="11">
        <v>8</v>
      </c>
      <c r="R14" s="21" t="s">
        <v>16</v>
      </c>
      <c r="T14" s="22"/>
      <c r="U14" s="16"/>
      <c r="V14" s="16"/>
      <c r="W14" s="21"/>
      <c r="X14" s="21"/>
      <c r="Y14" s="21"/>
      <c r="Z14" s="11"/>
      <c r="AA14" s="21"/>
    </row>
    <row r="15" spans="2:27" s="10" customFormat="1" ht="15.6" customHeight="1">
      <c r="B15" s="22" t="s">
        <v>11</v>
      </c>
      <c r="C15" s="16" t="s">
        <v>29</v>
      </c>
      <c r="D15" s="15">
        <v>20242</v>
      </c>
      <c r="E15" s="11" t="s">
        <v>13</v>
      </c>
      <c r="F15" s="11" t="s">
        <v>14</v>
      </c>
      <c r="G15" s="12" t="s">
        <v>30</v>
      </c>
      <c r="H15" s="11">
        <v>3</v>
      </c>
      <c r="I15" s="11" t="s">
        <v>26</v>
      </c>
      <c r="K15" s="22" t="s">
        <v>17</v>
      </c>
      <c r="L15" s="458" t="s">
        <v>34</v>
      </c>
      <c r="M15" s="16">
        <v>202011</v>
      </c>
      <c r="N15" s="21" t="s">
        <v>13</v>
      </c>
      <c r="O15" s="21" t="s">
        <v>20</v>
      </c>
      <c r="P15" s="21" t="s">
        <v>15</v>
      </c>
      <c r="Q15" s="11">
        <v>9</v>
      </c>
      <c r="R15" s="21" t="s">
        <v>16</v>
      </c>
      <c r="T15" s="22"/>
      <c r="U15" s="16"/>
      <c r="V15" s="16"/>
      <c r="W15" s="21"/>
      <c r="X15" s="21"/>
      <c r="Y15" s="21"/>
      <c r="Z15" s="11"/>
      <c r="AA15" s="21"/>
    </row>
    <row r="16" spans="2:27" s="10" customFormat="1" ht="15.6" customHeight="1">
      <c r="B16" s="22" t="s">
        <v>11</v>
      </c>
      <c r="C16" s="16" t="s">
        <v>35</v>
      </c>
      <c r="D16" s="15">
        <v>202312</v>
      </c>
      <c r="E16" s="11" t="s">
        <v>13</v>
      </c>
      <c r="F16" s="11" t="s">
        <v>14</v>
      </c>
      <c r="G16" s="12" t="s">
        <v>30</v>
      </c>
      <c r="H16" s="11">
        <v>5</v>
      </c>
      <c r="I16" s="11" t="s">
        <v>16</v>
      </c>
      <c r="K16" s="22" t="s">
        <v>17</v>
      </c>
      <c r="L16" s="458" t="s">
        <v>33</v>
      </c>
      <c r="M16" s="16">
        <v>20242</v>
      </c>
      <c r="N16" s="21" t="s">
        <v>23</v>
      </c>
      <c r="O16" s="21" t="s">
        <v>20</v>
      </c>
      <c r="P16" s="21" t="s">
        <v>15</v>
      </c>
      <c r="Q16" s="11">
        <v>5</v>
      </c>
      <c r="R16" s="21" t="s">
        <v>16</v>
      </c>
      <c r="T16" s="22"/>
      <c r="U16" s="16"/>
      <c r="V16" s="16"/>
      <c r="W16" s="21"/>
      <c r="X16" s="21"/>
      <c r="Y16" s="21"/>
      <c r="Z16" s="11"/>
      <c r="AA16" s="21"/>
    </row>
    <row r="17" spans="2:27" s="10" customFormat="1" ht="15.6" customHeight="1">
      <c r="B17" s="22" t="s">
        <v>11</v>
      </c>
      <c r="C17" s="16" t="s">
        <v>35</v>
      </c>
      <c r="D17" s="15">
        <v>202312</v>
      </c>
      <c r="E17" s="11" t="s">
        <v>13</v>
      </c>
      <c r="F17" s="11" t="s">
        <v>14</v>
      </c>
      <c r="G17" s="12" t="s">
        <v>30</v>
      </c>
      <c r="H17" s="11">
        <v>6</v>
      </c>
      <c r="I17" s="11" t="s">
        <v>16</v>
      </c>
      <c r="K17" s="22" t="s">
        <v>17</v>
      </c>
      <c r="L17" s="458" t="s">
        <v>33</v>
      </c>
      <c r="M17" s="16">
        <v>20242</v>
      </c>
      <c r="N17" s="21" t="s">
        <v>23</v>
      </c>
      <c r="O17" s="21" t="s">
        <v>20</v>
      </c>
      <c r="P17" s="21" t="s">
        <v>15</v>
      </c>
      <c r="Q17" s="11">
        <v>5</v>
      </c>
      <c r="R17" s="21" t="s">
        <v>26</v>
      </c>
      <c r="T17" s="22"/>
      <c r="U17" s="16"/>
      <c r="V17" s="16"/>
      <c r="W17" s="21"/>
      <c r="X17" s="21"/>
      <c r="Y17" s="21"/>
      <c r="Z17" s="11"/>
      <c r="AA17" s="21"/>
    </row>
    <row r="18" spans="2:27" s="10" customFormat="1" ht="15.6" customHeight="1">
      <c r="B18" s="22" t="s">
        <v>11</v>
      </c>
      <c r="C18" s="16" t="s">
        <v>35</v>
      </c>
      <c r="D18" s="15">
        <v>202312</v>
      </c>
      <c r="E18" s="11" t="s">
        <v>13</v>
      </c>
      <c r="F18" s="11" t="s">
        <v>14</v>
      </c>
      <c r="G18" s="12" t="s">
        <v>30</v>
      </c>
      <c r="H18" s="11">
        <v>6</v>
      </c>
      <c r="I18" s="11" t="s">
        <v>26</v>
      </c>
      <c r="K18" s="22" t="s">
        <v>17</v>
      </c>
      <c r="L18" s="458" t="s">
        <v>33</v>
      </c>
      <c r="M18" s="16">
        <v>20242</v>
      </c>
      <c r="N18" s="21" t="s">
        <v>23</v>
      </c>
      <c r="O18" s="21" t="s">
        <v>20</v>
      </c>
      <c r="P18" s="21" t="s">
        <v>15</v>
      </c>
      <c r="Q18" s="11">
        <v>6</v>
      </c>
      <c r="R18" s="21" t="s">
        <v>16</v>
      </c>
      <c r="T18" s="22"/>
      <c r="U18" s="16"/>
      <c r="V18" s="16"/>
      <c r="W18" s="21"/>
      <c r="X18" s="21"/>
      <c r="Y18" s="21"/>
      <c r="Z18" s="11"/>
      <c r="AA18" s="21"/>
    </row>
    <row r="19" spans="2:27" s="10" customFormat="1" ht="15.6" customHeight="1">
      <c r="B19" s="22" t="s">
        <v>11</v>
      </c>
      <c r="C19" s="16" t="s">
        <v>35</v>
      </c>
      <c r="D19" s="15">
        <v>202312</v>
      </c>
      <c r="E19" s="11" t="s">
        <v>13</v>
      </c>
      <c r="F19" s="11" t="s">
        <v>14</v>
      </c>
      <c r="G19" s="12" t="s">
        <v>30</v>
      </c>
      <c r="H19" s="11">
        <v>7</v>
      </c>
      <c r="I19" s="11" t="s">
        <v>16</v>
      </c>
      <c r="K19" s="22" t="s">
        <v>17</v>
      </c>
      <c r="L19" s="458" t="s">
        <v>33</v>
      </c>
      <c r="M19" s="16">
        <v>20242</v>
      </c>
      <c r="N19" s="21" t="s">
        <v>23</v>
      </c>
      <c r="O19" s="21" t="s">
        <v>20</v>
      </c>
      <c r="P19" s="21" t="s">
        <v>15</v>
      </c>
      <c r="Q19" s="11">
        <v>7</v>
      </c>
      <c r="R19" s="21" t="s">
        <v>16</v>
      </c>
      <c r="T19" s="22"/>
      <c r="U19" s="16"/>
      <c r="V19" s="16"/>
      <c r="W19" s="21"/>
      <c r="X19" s="21"/>
      <c r="Y19" s="21"/>
      <c r="Z19" s="11"/>
      <c r="AA19" s="21"/>
    </row>
    <row r="20" spans="2:27" s="10" customFormat="1" ht="15.6" customHeight="1">
      <c r="B20" s="22" t="s">
        <v>11</v>
      </c>
      <c r="C20" s="16" t="s">
        <v>35</v>
      </c>
      <c r="D20" s="15">
        <v>202312</v>
      </c>
      <c r="E20" s="11" t="s">
        <v>13</v>
      </c>
      <c r="F20" s="11" t="s">
        <v>14</v>
      </c>
      <c r="G20" s="12" t="s">
        <v>30</v>
      </c>
      <c r="H20" s="11">
        <v>7</v>
      </c>
      <c r="I20" s="11" t="s">
        <v>26</v>
      </c>
      <c r="K20" s="22" t="s">
        <v>17</v>
      </c>
      <c r="L20" s="458" t="s">
        <v>33</v>
      </c>
      <c r="M20" s="16">
        <v>20242</v>
      </c>
      <c r="N20" s="21" t="s">
        <v>23</v>
      </c>
      <c r="O20" s="21" t="s">
        <v>20</v>
      </c>
      <c r="P20" s="21" t="s">
        <v>15</v>
      </c>
      <c r="Q20" s="11">
        <v>7</v>
      </c>
      <c r="R20" s="21" t="s">
        <v>26</v>
      </c>
      <c r="T20" s="22"/>
      <c r="U20" s="16"/>
      <c r="V20" s="16"/>
      <c r="W20" s="21"/>
      <c r="X20" s="21"/>
      <c r="Y20" s="21"/>
      <c r="Z20" s="11"/>
      <c r="AA20" s="21"/>
    </row>
    <row r="21" spans="2:27" s="10" customFormat="1" ht="15.6" customHeight="1">
      <c r="B21" s="22" t="s">
        <v>11</v>
      </c>
      <c r="C21" s="16" t="s">
        <v>35</v>
      </c>
      <c r="D21" s="15">
        <v>202312</v>
      </c>
      <c r="E21" s="11" t="s">
        <v>13</v>
      </c>
      <c r="F21" s="11" t="s">
        <v>14</v>
      </c>
      <c r="G21" s="12" t="s">
        <v>30</v>
      </c>
      <c r="H21" s="11">
        <v>9</v>
      </c>
      <c r="I21" s="11" t="s">
        <v>16</v>
      </c>
      <c r="K21" s="22" t="s">
        <v>17</v>
      </c>
      <c r="L21" s="458" t="s">
        <v>34</v>
      </c>
      <c r="M21" s="16">
        <v>202011</v>
      </c>
      <c r="N21" s="21" t="s">
        <v>23</v>
      </c>
      <c r="O21" s="21" t="s">
        <v>20</v>
      </c>
      <c r="P21" s="21" t="s">
        <v>15</v>
      </c>
      <c r="Q21" s="11">
        <v>8</v>
      </c>
      <c r="R21" s="21" t="s">
        <v>16</v>
      </c>
      <c r="T21" s="22"/>
      <c r="U21" s="16"/>
      <c r="V21" s="16"/>
      <c r="W21" s="21"/>
      <c r="X21" s="21"/>
      <c r="Y21" s="21"/>
      <c r="Z21" s="11"/>
      <c r="AA21" s="21"/>
    </row>
    <row r="22" spans="2:27" s="10" customFormat="1" ht="15.6" customHeight="1">
      <c r="B22" s="22" t="s">
        <v>11</v>
      </c>
      <c r="C22" s="16" t="s">
        <v>35</v>
      </c>
      <c r="D22" s="15">
        <v>202312</v>
      </c>
      <c r="E22" s="11" t="s">
        <v>13</v>
      </c>
      <c r="F22" s="11" t="s">
        <v>14</v>
      </c>
      <c r="G22" s="12" t="s">
        <v>30</v>
      </c>
      <c r="H22" s="11">
        <v>9</v>
      </c>
      <c r="I22" s="11" t="s">
        <v>26</v>
      </c>
      <c r="K22" s="22" t="s">
        <v>17</v>
      </c>
      <c r="L22" s="458" t="s">
        <v>34</v>
      </c>
      <c r="M22" s="16">
        <v>202011</v>
      </c>
      <c r="N22" s="21" t="s">
        <v>23</v>
      </c>
      <c r="O22" s="21" t="s">
        <v>20</v>
      </c>
      <c r="P22" s="21" t="s">
        <v>15</v>
      </c>
      <c r="Q22" s="11">
        <v>8</v>
      </c>
      <c r="R22" s="21" t="s">
        <v>26</v>
      </c>
      <c r="T22" s="22"/>
      <c r="U22" s="16"/>
      <c r="V22" s="16"/>
      <c r="W22" s="21"/>
      <c r="X22" s="21"/>
      <c r="Y22" s="21"/>
      <c r="Z22" s="11"/>
      <c r="AA22" s="21"/>
    </row>
    <row r="23" spans="2:27" s="10" customFormat="1" ht="15.6" customHeight="1">
      <c r="B23" s="22" t="s">
        <v>11</v>
      </c>
      <c r="C23" s="16" t="s">
        <v>35</v>
      </c>
      <c r="D23" s="15">
        <v>202312</v>
      </c>
      <c r="E23" s="11" t="s">
        <v>13</v>
      </c>
      <c r="F23" s="11" t="s">
        <v>14</v>
      </c>
      <c r="G23" s="12" t="s">
        <v>30</v>
      </c>
      <c r="H23" s="11">
        <v>10</v>
      </c>
      <c r="I23" s="11" t="s">
        <v>16</v>
      </c>
      <c r="K23" s="22" t="s">
        <v>17</v>
      </c>
      <c r="L23" s="458" t="s">
        <v>34</v>
      </c>
      <c r="M23" s="16">
        <v>202011</v>
      </c>
      <c r="N23" s="21" t="s">
        <v>23</v>
      </c>
      <c r="O23" s="21" t="s">
        <v>20</v>
      </c>
      <c r="P23" s="21" t="s">
        <v>15</v>
      </c>
      <c r="Q23" s="11">
        <v>9</v>
      </c>
      <c r="R23" s="21" t="s">
        <v>16</v>
      </c>
      <c r="T23" s="22"/>
      <c r="U23" s="16"/>
      <c r="V23" s="16"/>
      <c r="W23" s="21"/>
      <c r="X23" s="21"/>
      <c r="Y23" s="21"/>
      <c r="Z23" s="11"/>
      <c r="AA23" s="21"/>
    </row>
    <row r="24" spans="2:27" s="10" customFormat="1" ht="15.6" customHeight="1">
      <c r="B24" s="22" t="s">
        <v>11</v>
      </c>
      <c r="C24" s="16" t="s">
        <v>35</v>
      </c>
      <c r="D24" s="15">
        <v>202312</v>
      </c>
      <c r="E24" s="11" t="s">
        <v>13</v>
      </c>
      <c r="F24" s="11" t="s">
        <v>14</v>
      </c>
      <c r="G24" s="12" t="s">
        <v>30</v>
      </c>
      <c r="H24" s="11">
        <v>11</v>
      </c>
      <c r="I24" s="11" t="s">
        <v>16</v>
      </c>
      <c r="K24" s="22" t="s">
        <v>17</v>
      </c>
      <c r="L24" s="458" t="s">
        <v>33</v>
      </c>
      <c r="M24" s="16">
        <v>20242</v>
      </c>
      <c r="N24" s="21" t="s">
        <v>23</v>
      </c>
      <c r="O24" s="21" t="s">
        <v>20</v>
      </c>
      <c r="P24" s="21" t="s">
        <v>15</v>
      </c>
      <c r="Q24" s="11">
        <v>9</v>
      </c>
      <c r="R24" s="21" t="s">
        <v>26</v>
      </c>
      <c r="T24" s="22"/>
      <c r="U24" s="16"/>
      <c r="V24" s="16"/>
      <c r="W24" s="21"/>
      <c r="X24" s="21"/>
      <c r="Y24" s="21"/>
      <c r="Z24" s="11"/>
      <c r="AA24" s="21"/>
    </row>
    <row r="25" spans="2:27" s="10" customFormat="1" ht="15.6" customHeight="1">
      <c r="B25" s="22" t="s">
        <v>11</v>
      </c>
      <c r="C25" s="16" t="s">
        <v>36</v>
      </c>
      <c r="D25" s="15">
        <v>20242</v>
      </c>
      <c r="E25" s="11" t="s">
        <v>13</v>
      </c>
      <c r="F25" s="11" t="s">
        <v>37</v>
      </c>
      <c r="G25" s="12" t="s">
        <v>38</v>
      </c>
      <c r="H25" s="11">
        <v>1</v>
      </c>
      <c r="I25" s="11" t="s">
        <v>16</v>
      </c>
      <c r="K25" s="22" t="s">
        <v>17</v>
      </c>
      <c r="L25" s="458" t="s">
        <v>34</v>
      </c>
      <c r="M25" s="16">
        <v>202011</v>
      </c>
      <c r="N25" s="21" t="s">
        <v>23</v>
      </c>
      <c r="O25" s="21" t="s">
        <v>20</v>
      </c>
      <c r="P25" s="21" t="s">
        <v>15</v>
      </c>
      <c r="Q25" s="11">
        <v>10</v>
      </c>
      <c r="R25" s="21" t="s">
        <v>16</v>
      </c>
      <c r="T25" s="22"/>
      <c r="U25" s="16"/>
      <c r="V25" s="16"/>
      <c r="W25" s="21"/>
      <c r="X25" s="21"/>
      <c r="Y25" s="21"/>
      <c r="Z25" s="18"/>
      <c r="AA25" s="152"/>
    </row>
    <row r="26" spans="2:27" s="10" customFormat="1" ht="15.6" customHeight="1">
      <c r="B26" s="22" t="s">
        <v>11</v>
      </c>
      <c r="C26" s="16" t="s">
        <v>36</v>
      </c>
      <c r="D26" s="15">
        <v>20242</v>
      </c>
      <c r="E26" s="11" t="s">
        <v>13</v>
      </c>
      <c r="F26" s="11" t="s">
        <v>37</v>
      </c>
      <c r="G26" s="12" t="s">
        <v>38</v>
      </c>
      <c r="H26" s="11">
        <v>1</v>
      </c>
      <c r="I26" s="11" t="s">
        <v>26</v>
      </c>
      <c r="K26" s="22" t="s">
        <v>17</v>
      </c>
      <c r="L26" s="458" t="s">
        <v>33</v>
      </c>
      <c r="M26" s="16">
        <v>20242</v>
      </c>
      <c r="N26" s="21" t="s">
        <v>23</v>
      </c>
      <c r="O26" s="21" t="s">
        <v>20</v>
      </c>
      <c r="P26" s="21" t="s">
        <v>15</v>
      </c>
      <c r="Q26" s="11">
        <v>10</v>
      </c>
      <c r="R26" s="21" t="s">
        <v>26</v>
      </c>
      <c r="T26" s="22"/>
      <c r="U26" s="16"/>
      <c r="V26" s="16"/>
      <c r="W26" s="21"/>
      <c r="X26" s="21"/>
      <c r="Y26" s="21"/>
      <c r="Z26" s="18"/>
      <c r="AA26" s="152"/>
    </row>
    <row r="27" spans="2:27" s="10" customFormat="1" ht="15.6" customHeight="1">
      <c r="B27" s="22" t="s">
        <v>11</v>
      </c>
      <c r="C27" s="16" t="s">
        <v>36</v>
      </c>
      <c r="D27" s="15">
        <v>20242</v>
      </c>
      <c r="E27" s="11" t="s">
        <v>13</v>
      </c>
      <c r="F27" s="11" t="s">
        <v>37</v>
      </c>
      <c r="G27" s="12" t="s">
        <v>38</v>
      </c>
      <c r="H27" s="11">
        <v>1</v>
      </c>
      <c r="I27" s="11" t="s">
        <v>32</v>
      </c>
      <c r="K27" s="22" t="s">
        <v>17</v>
      </c>
      <c r="L27" s="458" t="s">
        <v>39</v>
      </c>
      <c r="M27" s="16">
        <v>20251</v>
      </c>
      <c r="N27" s="21" t="s">
        <v>23</v>
      </c>
      <c r="O27" s="21" t="s">
        <v>20</v>
      </c>
      <c r="P27" s="21" t="s">
        <v>40</v>
      </c>
      <c r="Q27" s="11">
        <v>2</v>
      </c>
      <c r="R27" s="21" t="s">
        <v>16</v>
      </c>
      <c r="T27" s="22"/>
      <c r="U27" s="16"/>
      <c r="V27" s="16"/>
      <c r="W27" s="21"/>
      <c r="X27" s="21"/>
      <c r="Y27" s="21"/>
      <c r="Z27" s="11"/>
      <c r="AA27" s="21"/>
    </row>
    <row r="28" spans="2:27" s="10" customFormat="1" ht="15.6" customHeight="1">
      <c r="B28" s="22" t="s">
        <v>11</v>
      </c>
      <c r="C28" s="16" t="s">
        <v>36</v>
      </c>
      <c r="D28" s="15">
        <v>20242</v>
      </c>
      <c r="E28" s="11" t="s">
        <v>13</v>
      </c>
      <c r="F28" s="11" t="s">
        <v>37</v>
      </c>
      <c r="G28" s="12" t="s">
        <v>38</v>
      </c>
      <c r="H28" s="11">
        <v>1</v>
      </c>
      <c r="I28" s="11" t="s">
        <v>41</v>
      </c>
      <c r="K28" s="22" t="s">
        <v>17</v>
      </c>
      <c r="L28" s="458" t="s">
        <v>39</v>
      </c>
      <c r="M28" s="16">
        <v>20251</v>
      </c>
      <c r="N28" s="21" t="s">
        <v>23</v>
      </c>
      <c r="O28" s="21" t="s">
        <v>20</v>
      </c>
      <c r="P28" s="21" t="s">
        <v>40</v>
      </c>
      <c r="Q28" s="11">
        <v>3</v>
      </c>
      <c r="R28" s="21" t="s">
        <v>16</v>
      </c>
      <c r="T28" s="22"/>
      <c r="U28" s="16"/>
      <c r="V28" s="16"/>
      <c r="W28" s="21"/>
      <c r="X28" s="21"/>
      <c r="Y28" s="21"/>
      <c r="Z28" s="11"/>
      <c r="AA28" s="21"/>
    </row>
    <row r="29" spans="2:27" s="10" customFormat="1" ht="15.6" customHeight="1">
      <c r="B29" s="22" t="s">
        <v>11</v>
      </c>
      <c r="C29" s="16" t="s">
        <v>36</v>
      </c>
      <c r="D29" s="15">
        <v>20242</v>
      </c>
      <c r="E29" s="11" t="s">
        <v>13</v>
      </c>
      <c r="F29" s="11" t="s">
        <v>37</v>
      </c>
      <c r="G29" s="12" t="s">
        <v>38</v>
      </c>
      <c r="H29" s="11">
        <v>2</v>
      </c>
      <c r="I29" s="11" t="s">
        <v>16</v>
      </c>
      <c r="K29" s="22" t="s">
        <v>17</v>
      </c>
      <c r="L29" s="458" t="s">
        <v>42</v>
      </c>
      <c r="M29" s="16">
        <v>20251</v>
      </c>
      <c r="N29" s="21" t="s">
        <v>13</v>
      </c>
      <c r="O29" s="21" t="s">
        <v>20</v>
      </c>
      <c r="P29" s="21" t="s">
        <v>25</v>
      </c>
      <c r="Q29" s="11">
        <v>2</v>
      </c>
      <c r="R29" s="21" t="s">
        <v>16</v>
      </c>
      <c r="T29" s="22"/>
      <c r="U29" s="16"/>
      <c r="V29" s="16"/>
      <c r="W29" s="21"/>
      <c r="X29" s="21"/>
      <c r="Y29" s="21"/>
      <c r="Z29" s="11"/>
      <c r="AA29" s="21"/>
    </row>
    <row r="30" spans="2:27" s="10" customFormat="1" ht="15.6" customHeight="1">
      <c r="B30" s="22" t="s">
        <v>11</v>
      </c>
      <c r="C30" s="16" t="s">
        <v>36</v>
      </c>
      <c r="D30" s="15">
        <v>20242</v>
      </c>
      <c r="E30" s="11" t="s">
        <v>13</v>
      </c>
      <c r="F30" s="11" t="s">
        <v>37</v>
      </c>
      <c r="G30" s="12" t="s">
        <v>38</v>
      </c>
      <c r="H30" s="11">
        <v>2</v>
      </c>
      <c r="I30" s="11" t="s">
        <v>26</v>
      </c>
      <c r="K30" s="22" t="s">
        <v>17</v>
      </c>
      <c r="L30" s="458" t="s">
        <v>42</v>
      </c>
      <c r="M30" s="16">
        <v>20251</v>
      </c>
      <c r="N30" s="21" t="s">
        <v>13</v>
      </c>
      <c r="O30" s="21" t="s">
        <v>20</v>
      </c>
      <c r="P30" s="21" t="s">
        <v>25</v>
      </c>
      <c r="Q30" s="11">
        <v>3</v>
      </c>
      <c r="R30" s="21" t="s">
        <v>16</v>
      </c>
      <c r="T30" s="22"/>
      <c r="U30" s="16"/>
      <c r="V30" s="16"/>
      <c r="W30" s="21"/>
      <c r="X30" s="21"/>
      <c r="Y30" s="21"/>
      <c r="Z30" s="11"/>
      <c r="AA30" s="21"/>
    </row>
    <row r="31" spans="2:27" s="10" customFormat="1" ht="15.6" customHeight="1">
      <c r="B31" s="22" t="s">
        <v>11</v>
      </c>
      <c r="C31" s="16" t="s">
        <v>43</v>
      </c>
      <c r="D31" s="15">
        <v>20242</v>
      </c>
      <c r="E31" s="11" t="s">
        <v>13</v>
      </c>
      <c r="F31" s="11" t="s">
        <v>37</v>
      </c>
      <c r="G31" s="12" t="s">
        <v>38</v>
      </c>
      <c r="H31" s="11">
        <v>3</v>
      </c>
      <c r="I31" s="11" t="s">
        <v>16</v>
      </c>
      <c r="K31" s="22" t="s">
        <v>17</v>
      </c>
      <c r="L31" s="458" t="s">
        <v>44</v>
      </c>
      <c r="M31" s="16">
        <v>20242</v>
      </c>
      <c r="N31" s="21" t="s">
        <v>13</v>
      </c>
      <c r="O31" s="21" t="s">
        <v>20</v>
      </c>
      <c r="P31" s="21" t="s">
        <v>25</v>
      </c>
      <c r="Q31" s="11">
        <v>8</v>
      </c>
      <c r="R31" s="21" t="s">
        <v>16</v>
      </c>
      <c r="T31" s="22"/>
      <c r="U31" s="16"/>
      <c r="V31" s="16"/>
      <c r="W31" s="21"/>
      <c r="X31" s="21"/>
      <c r="Y31" s="21"/>
      <c r="Z31" s="11"/>
      <c r="AA31" s="21"/>
    </row>
    <row r="32" spans="2:27" s="10" customFormat="1" ht="15.6" customHeight="1">
      <c r="B32" s="22" t="s">
        <v>11</v>
      </c>
      <c r="C32" s="16" t="s">
        <v>43</v>
      </c>
      <c r="D32" s="15">
        <v>20242</v>
      </c>
      <c r="E32" s="11" t="s">
        <v>13</v>
      </c>
      <c r="F32" s="11" t="s">
        <v>37</v>
      </c>
      <c r="G32" s="12" t="s">
        <v>38</v>
      </c>
      <c r="H32" s="11">
        <v>3</v>
      </c>
      <c r="I32" s="11" t="s">
        <v>26</v>
      </c>
      <c r="K32" s="22" t="s">
        <v>17</v>
      </c>
      <c r="L32" s="458" t="s">
        <v>45</v>
      </c>
      <c r="M32" s="16">
        <v>20242</v>
      </c>
      <c r="N32" s="21" t="s">
        <v>13</v>
      </c>
      <c r="O32" s="21" t="s">
        <v>20</v>
      </c>
      <c r="P32" s="21" t="s">
        <v>30</v>
      </c>
      <c r="Q32" s="11">
        <v>2</v>
      </c>
      <c r="R32" s="21" t="s">
        <v>16</v>
      </c>
      <c r="T32" s="22"/>
      <c r="U32" s="16"/>
      <c r="V32" s="16"/>
      <c r="W32" s="21"/>
      <c r="X32" s="21"/>
      <c r="Y32" s="21"/>
      <c r="Z32" s="11"/>
      <c r="AA32" s="21"/>
    </row>
    <row r="33" spans="2:27" s="10" customFormat="1" ht="15.6" customHeight="1">
      <c r="B33" s="22" t="s">
        <v>11</v>
      </c>
      <c r="C33" s="16" t="s">
        <v>43</v>
      </c>
      <c r="D33" s="15">
        <v>20242</v>
      </c>
      <c r="E33" s="11" t="s">
        <v>13</v>
      </c>
      <c r="F33" s="11" t="s">
        <v>37</v>
      </c>
      <c r="G33" s="12" t="s">
        <v>38</v>
      </c>
      <c r="H33" s="11">
        <v>3</v>
      </c>
      <c r="I33" s="11" t="s">
        <v>32</v>
      </c>
      <c r="K33" s="22" t="s">
        <v>17</v>
      </c>
      <c r="L33" s="458" t="s">
        <v>45</v>
      </c>
      <c r="M33" s="16">
        <v>20242</v>
      </c>
      <c r="N33" s="21" t="s">
        <v>13</v>
      </c>
      <c r="O33" s="21" t="s">
        <v>20</v>
      </c>
      <c r="P33" s="21" t="s">
        <v>30</v>
      </c>
      <c r="Q33" s="11">
        <v>2</v>
      </c>
      <c r="R33" s="21" t="s">
        <v>26</v>
      </c>
      <c r="T33" s="22"/>
      <c r="U33" s="16"/>
      <c r="V33" s="16"/>
      <c r="W33" s="21"/>
      <c r="X33" s="21"/>
      <c r="Y33" s="21"/>
      <c r="Z33" s="11"/>
      <c r="AA33" s="21"/>
    </row>
    <row r="34" spans="2:27" s="10" customFormat="1" ht="15.6" customHeight="1">
      <c r="B34" s="22" t="s">
        <v>11</v>
      </c>
      <c r="C34" s="16" t="s">
        <v>43</v>
      </c>
      <c r="D34" s="15">
        <v>20242</v>
      </c>
      <c r="E34" s="11" t="s">
        <v>13</v>
      </c>
      <c r="F34" s="11" t="s">
        <v>37</v>
      </c>
      <c r="G34" s="12" t="s">
        <v>38</v>
      </c>
      <c r="H34" s="11">
        <v>3</v>
      </c>
      <c r="I34" s="11" t="s">
        <v>41</v>
      </c>
      <c r="K34" s="22" t="s">
        <v>17</v>
      </c>
      <c r="L34" s="458" t="s">
        <v>45</v>
      </c>
      <c r="M34" s="16">
        <v>20242</v>
      </c>
      <c r="N34" s="21" t="s">
        <v>13</v>
      </c>
      <c r="O34" s="21" t="s">
        <v>20</v>
      </c>
      <c r="P34" s="21" t="s">
        <v>30</v>
      </c>
      <c r="Q34" s="11">
        <v>3</v>
      </c>
      <c r="R34" s="21" t="s">
        <v>16</v>
      </c>
      <c r="T34" s="22"/>
      <c r="U34" s="16"/>
      <c r="V34" s="16"/>
      <c r="W34" s="21"/>
      <c r="X34" s="21"/>
      <c r="Y34" s="21"/>
      <c r="Z34" s="11"/>
      <c r="AA34" s="21"/>
    </row>
    <row r="35" spans="2:27" s="10" customFormat="1" ht="15.6" customHeight="1">
      <c r="B35" s="22" t="s">
        <v>11</v>
      </c>
      <c r="C35" s="16" t="s">
        <v>43</v>
      </c>
      <c r="D35" s="15">
        <v>20242</v>
      </c>
      <c r="E35" s="11" t="s">
        <v>13</v>
      </c>
      <c r="F35" s="11" t="s">
        <v>37</v>
      </c>
      <c r="G35" s="12" t="s">
        <v>38</v>
      </c>
      <c r="H35" s="11">
        <v>3</v>
      </c>
      <c r="I35" s="11" t="s">
        <v>46</v>
      </c>
      <c r="K35" s="22" t="s">
        <v>17</v>
      </c>
      <c r="L35" s="458" t="s">
        <v>45</v>
      </c>
      <c r="M35" s="16">
        <v>20242</v>
      </c>
      <c r="N35" s="21" t="s">
        <v>13</v>
      </c>
      <c r="O35" s="21" t="s">
        <v>20</v>
      </c>
      <c r="P35" s="21" t="s">
        <v>30</v>
      </c>
      <c r="Q35" s="11">
        <v>3</v>
      </c>
      <c r="R35" s="21" t="s">
        <v>26</v>
      </c>
      <c r="T35" s="22"/>
      <c r="U35" s="16"/>
      <c r="V35" s="16"/>
      <c r="W35" s="21"/>
      <c r="X35" s="21"/>
      <c r="Y35" s="21"/>
      <c r="Z35" s="11"/>
      <c r="AA35" s="21"/>
    </row>
    <row r="36" spans="2:27" s="10" customFormat="1" ht="15.6" customHeight="1">
      <c r="B36" s="22" t="s">
        <v>11</v>
      </c>
      <c r="C36" s="16" t="s">
        <v>43</v>
      </c>
      <c r="D36" s="15">
        <v>20242</v>
      </c>
      <c r="E36" s="11" t="s">
        <v>13</v>
      </c>
      <c r="F36" s="11" t="s">
        <v>37</v>
      </c>
      <c r="G36" s="12" t="s">
        <v>38</v>
      </c>
      <c r="H36" s="11">
        <v>3</v>
      </c>
      <c r="I36" s="11" t="s">
        <v>47</v>
      </c>
      <c r="K36" s="22" t="s">
        <v>17</v>
      </c>
      <c r="L36" s="458" t="s">
        <v>45</v>
      </c>
      <c r="M36" s="16">
        <v>20242</v>
      </c>
      <c r="N36" s="21" t="s">
        <v>13</v>
      </c>
      <c r="O36" s="21" t="s">
        <v>20</v>
      </c>
      <c r="P36" s="21" t="s">
        <v>30</v>
      </c>
      <c r="Q36" s="11">
        <v>4</v>
      </c>
      <c r="R36" s="21" t="s">
        <v>16</v>
      </c>
      <c r="T36" s="22"/>
      <c r="U36" s="16"/>
      <c r="V36" s="16"/>
      <c r="W36" s="21"/>
      <c r="X36" s="21"/>
      <c r="Y36" s="21"/>
      <c r="Z36" s="11"/>
      <c r="AA36" s="21"/>
    </row>
    <row r="37" spans="2:27" s="10" customFormat="1" ht="15.6" customHeight="1">
      <c r="B37" s="22" t="s">
        <v>11</v>
      </c>
      <c r="C37" s="16" t="s">
        <v>43</v>
      </c>
      <c r="D37" s="15">
        <v>20242</v>
      </c>
      <c r="E37" s="11" t="s">
        <v>13</v>
      </c>
      <c r="F37" s="11" t="s">
        <v>37</v>
      </c>
      <c r="G37" s="12" t="s">
        <v>38</v>
      </c>
      <c r="H37" s="11">
        <v>3</v>
      </c>
      <c r="I37" s="11" t="s">
        <v>48</v>
      </c>
      <c r="K37" s="22" t="s">
        <v>17</v>
      </c>
      <c r="L37" s="458" t="s">
        <v>45</v>
      </c>
      <c r="M37" s="16">
        <v>20242</v>
      </c>
      <c r="N37" s="21" t="s">
        <v>13</v>
      </c>
      <c r="O37" s="21" t="s">
        <v>20</v>
      </c>
      <c r="P37" s="21" t="s">
        <v>30</v>
      </c>
      <c r="Q37" s="11">
        <v>5</v>
      </c>
      <c r="R37" s="21" t="s">
        <v>16</v>
      </c>
      <c r="T37" s="22"/>
      <c r="U37" s="16"/>
      <c r="V37" s="16"/>
      <c r="W37" s="21"/>
      <c r="X37" s="21"/>
      <c r="Y37" s="21"/>
      <c r="Z37" s="11"/>
      <c r="AA37" s="21"/>
    </row>
    <row r="38" spans="2:27" s="10" customFormat="1" ht="15.6" customHeight="1">
      <c r="B38" s="22" t="s">
        <v>11</v>
      </c>
      <c r="C38" s="16" t="s">
        <v>43</v>
      </c>
      <c r="D38" s="15">
        <v>20242</v>
      </c>
      <c r="E38" s="11" t="s">
        <v>13</v>
      </c>
      <c r="F38" s="11" t="s">
        <v>37</v>
      </c>
      <c r="G38" s="12" t="s">
        <v>38</v>
      </c>
      <c r="H38" s="11">
        <v>4</v>
      </c>
      <c r="I38" s="11" t="s">
        <v>16</v>
      </c>
      <c r="K38" s="22" t="s">
        <v>17</v>
      </c>
      <c r="L38" s="458" t="s">
        <v>45</v>
      </c>
      <c r="M38" s="16">
        <v>20242</v>
      </c>
      <c r="N38" s="21" t="s">
        <v>13</v>
      </c>
      <c r="O38" s="21" t="s">
        <v>20</v>
      </c>
      <c r="P38" s="21" t="s">
        <v>30</v>
      </c>
      <c r="Q38" s="11">
        <v>5</v>
      </c>
      <c r="R38" s="21" t="s">
        <v>26</v>
      </c>
      <c r="T38" s="22"/>
      <c r="U38" s="16"/>
      <c r="V38" s="16"/>
      <c r="W38" s="21"/>
      <c r="X38" s="21"/>
      <c r="Y38" s="21"/>
      <c r="Z38" s="11"/>
      <c r="AA38" s="21"/>
    </row>
    <row r="39" spans="2:27" s="10" customFormat="1" ht="15.6" customHeight="1">
      <c r="B39" s="22" t="s">
        <v>11</v>
      </c>
      <c r="C39" s="16" t="s">
        <v>43</v>
      </c>
      <c r="D39" s="15">
        <v>20242</v>
      </c>
      <c r="E39" s="11" t="s">
        <v>13</v>
      </c>
      <c r="F39" s="11" t="s">
        <v>37</v>
      </c>
      <c r="G39" s="12" t="s">
        <v>38</v>
      </c>
      <c r="H39" s="11">
        <v>4</v>
      </c>
      <c r="I39" s="11" t="s">
        <v>26</v>
      </c>
      <c r="K39" s="22" t="s">
        <v>17</v>
      </c>
      <c r="L39" s="458" t="s">
        <v>49</v>
      </c>
      <c r="M39" s="16">
        <v>202312</v>
      </c>
      <c r="N39" s="21" t="s">
        <v>13</v>
      </c>
      <c r="O39" s="21" t="s">
        <v>20</v>
      </c>
      <c r="P39" s="21" t="s">
        <v>30</v>
      </c>
      <c r="Q39" s="11">
        <v>7</v>
      </c>
      <c r="R39" s="21" t="s">
        <v>16</v>
      </c>
      <c r="T39" s="22"/>
      <c r="U39" s="16"/>
      <c r="V39" s="16"/>
      <c r="W39" s="21"/>
      <c r="X39" s="21"/>
      <c r="Y39" s="21"/>
      <c r="Z39" s="11"/>
      <c r="AA39" s="21"/>
    </row>
    <row r="40" spans="2:27" s="10" customFormat="1" ht="15.6" customHeight="1">
      <c r="B40" s="22" t="s">
        <v>11</v>
      </c>
      <c r="C40" s="16" t="s">
        <v>43</v>
      </c>
      <c r="D40" s="15">
        <v>20242</v>
      </c>
      <c r="E40" s="11" t="s">
        <v>13</v>
      </c>
      <c r="F40" s="11" t="s">
        <v>37</v>
      </c>
      <c r="G40" s="12" t="s">
        <v>38</v>
      </c>
      <c r="H40" s="11">
        <v>4</v>
      </c>
      <c r="I40" s="11" t="s">
        <v>46</v>
      </c>
      <c r="K40" s="22" t="s">
        <v>17</v>
      </c>
      <c r="L40" s="458" t="s">
        <v>49</v>
      </c>
      <c r="M40" s="16">
        <v>202312</v>
      </c>
      <c r="N40" s="21" t="s">
        <v>13</v>
      </c>
      <c r="O40" s="21" t="s">
        <v>20</v>
      </c>
      <c r="P40" s="21" t="s">
        <v>30</v>
      </c>
      <c r="Q40" s="11">
        <v>8</v>
      </c>
      <c r="R40" s="21" t="s">
        <v>16</v>
      </c>
      <c r="T40" s="22"/>
      <c r="U40" s="16"/>
      <c r="V40" s="16"/>
      <c r="W40" s="21"/>
      <c r="X40" s="21"/>
      <c r="Y40" s="21"/>
      <c r="Z40" s="11"/>
      <c r="AA40" s="21"/>
    </row>
    <row r="41" spans="2:27" s="10" customFormat="1" ht="15.6" customHeight="1">
      <c r="B41" s="22" t="s">
        <v>11</v>
      </c>
      <c r="C41" s="16" t="s">
        <v>43</v>
      </c>
      <c r="D41" s="15">
        <v>20242</v>
      </c>
      <c r="E41" s="11" t="s">
        <v>13</v>
      </c>
      <c r="F41" s="11" t="s">
        <v>37</v>
      </c>
      <c r="G41" s="12" t="s">
        <v>38</v>
      </c>
      <c r="H41" s="11">
        <v>4</v>
      </c>
      <c r="I41" s="11" t="s">
        <v>47</v>
      </c>
      <c r="K41" s="22" t="s">
        <v>17</v>
      </c>
      <c r="L41" s="458" t="s">
        <v>49</v>
      </c>
      <c r="M41" s="16">
        <v>202312</v>
      </c>
      <c r="N41" s="21" t="s">
        <v>13</v>
      </c>
      <c r="O41" s="21" t="s">
        <v>20</v>
      </c>
      <c r="P41" s="21" t="s">
        <v>30</v>
      </c>
      <c r="Q41" s="11">
        <v>8</v>
      </c>
      <c r="R41" s="21" t="s">
        <v>26</v>
      </c>
      <c r="T41" s="22"/>
      <c r="U41" s="16"/>
      <c r="V41" s="16"/>
      <c r="W41" s="21"/>
      <c r="X41" s="21"/>
      <c r="Y41" s="21"/>
      <c r="Z41" s="11"/>
      <c r="AA41" s="21"/>
    </row>
    <row r="42" spans="2:27" s="10" customFormat="1" ht="15.6" customHeight="1">
      <c r="B42" s="22" t="s">
        <v>11</v>
      </c>
      <c r="C42" s="16" t="s">
        <v>43</v>
      </c>
      <c r="D42" s="15">
        <v>20242</v>
      </c>
      <c r="E42" s="11" t="s">
        <v>13</v>
      </c>
      <c r="F42" s="11" t="s">
        <v>37</v>
      </c>
      <c r="G42" s="12" t="s">
        <v>38</v>
      </c>
      <c r="H42" s="11">
        <v>4</v>
      </c>
      <c r="I42" s="11" t="s">
        <v>48</v>
      </c>
      <c r="K42" s="22" t="s">
        <v>17</v>
      </c>
      <c r="L42" s="458" t="s">
        <v>49</v>
      </c>
      <c r="M42" s="16">
        <v>202312</v>
      </c>
      <c r="N42" s="21" t="s">
        <v>13</v>
      </c>
      <c r="O42" s="21" t="s">
        <v>20</v>
      </c>
      <c r="P42" s="21" t="s">
        <v>30</v>
      </c>
      <c r="Q42" s="11">
        <v>9</v>
      </c>
      <c r="R42" s="21" t="s">
        <v>16</v>
      </c>
      <c r="T42" s="22"/>
      <c r="U42" s="16"/>
      <c r="V42" s="16"/>
      <c r="W42" s="21"/>
      <c r="X42" s="21"/>
      <c r="Y42" s="21"/>
      <c r="Z42" s="11"/>
      <c r="AA42" s="21"/>
    </row>
    <row r="43" spans="2:27" s="10" customFormat="1" ht="15.6" customHeight="1">
      <c r="B43" s="22" t="s">
        <v>11</v>
      </c>
      <c r="C43" s="16" t="s">
        <v>43</v>
      </c>
      <c r="D43" s="15">
        <v>20242</v>
      </c>
      <c r="E43" s="11" t="s">
        <v>13</v>
      </c>
      <c r="F43" s="11" t="s">
        <v>37</v>
      </c>
      <c r="G43" s="12" t="s">
        <v>38</v>
      </c>
      <c r="H43" s="11">
        <v>5</v>
      </c>
      <c r="I43" s="11" t="s">
        <v>16</v>
      </c>
      <c r="K43" s="22" t="s">
        <v>17</v>
      </c>
      <c r="L43" s="458" t="s">
        <v>49</v>
      </c>
      <c r="M43" s="16">
        <v>202312</v>
      </c>
      <c r="N43" s="21" t="s">
        <v>13</v>
      </c>
      <c r="O43" s="21" t="s">
        <v>20</v>
      </c>
      <c r="P43" s="21" t="s">
        <v>30</v>
      </c>
      <c r="Q43" s="11">
        <v>9</v>
      </c>
      <c r="R43" s="21" t="s">
        <v>26</v>
      </c>
      <c r="T43" s="22"/>
      <c r="U43" s="16"/>
      <c r="V43" s="16"/>
      <c r="W43" s="21"/>
      <c r="X43" s="21"/>
      <c r="Y43" s="21"/>
      <c r="Z43" s="11"/>
      <c r="AA43" s="21"/>
    </row>
    <row r="44" spans="2:27" s="10" customFormat="1" ht="15.6" customHeight="1">
      <c r="B44" s="22" t="s">
        <v>11</v>
      </c>
      <c r="C44" s="16" t="s">
        <v>43</v>
      </c>
      <c r="D44" s="15">
        <v>20242</v>
      </c>
      <c r="E44" s="11" t="s">
        <v>13</v>
      </c>
      <c r="F44" s="11" t="s">
        <v>37</v>
      </c>
      <c r="G44" s="12" t="s">
        <v>38</v>
      </c>
      <c r="H44" s="11">
        <v>5</v>
      </c>
      <c r="I44" s="11" t="s">
        <v>26</v>
      </c>
      <c r="K44" s="22" t="s">
        <v>17</v>
      </c>
      <c r="L44" s="458" t="s">
        <v>49</v>
      </c>
      <c r="M44" s="16">
        <v>202312</v>
      </c>
      <c r="N44" s="21" t="s">
        <v>13</v>
      </c>
      <c r="O44" s="21" t="s">
        <v>20</v>
      </c>
      <c r="P44" s="21" t="s">
        <v>30</v>
      </c>
      <c r="Q44" s="11">
        <v>10</v>
      </c>
      <c r="R44" s="21" t="s">
        <v>16</v>
      </c>
      <c r="T44" s="22"/>
      <c r="U44" s="16"/>
      <c r="V44" s="16"/>
      <c r="W44" s="21"/>
      <c r="X44" s="21"/>
      <c r="Y44" s="21"/>
      <c r="Z44" s="11"/>
      <c r="AA44" s="21"/>
    </row>
    <row r="45" spans="2:27" s="10" customFormat="1" ht="15.6" customHeight="1">
      <c r="B45" s="22" t="s">
        <v>11</v>
      </c>
      <c r="C45" s="16" t="s">
        <v>43</v>
      </c>
      <c r="D45" s="15">
        <v>20242</v>
      </c>
      <c r="E45" s="11" t="s">
        <v>13</v>
      </c>
      <c r="F45" s="11" t="s">
        <v>37</v>
      </c>
      <c r="G45" s="12" t="s">
        <v>38</v>
      </c>
      <c r="H45" s="11">
        <v>5</v>
      </c>
      <c r="I45" s="11" t="s">
        <v>32</v>
      </c>
      <c r="K45" s="22" t="s">
        <v>17</v>
      </c>
      <c r="L45" s="458" t="s">
        <v>49</v>
      </c>
      <c r="M45" s="16">
        <v>202312</v>
      </c>
      <c r="N45" s="21" t="s">
        <v>13</v>
      </c>
      <c r="O45" s="21" t="s">
        <v>20</v>
      </c>
      <c r="P45" s="21" t="s">
        <v>30</v>
      </c>
      <c r="Q45" s="11">
        <v>11</v>
      </c>
      <c r="R45" s="21" t="s">
        <v>16</v>
      </c>
      <c r="T45" s="22"/>
      <c r="U45" s="16"/>
      <c r="V45" s="16"/>
      <c r="W45" s="21"/>
      <c r="X45" s="21"/>
      <c r="Y45" s="21"/>
      <c r="Z45" s="11"/>
      <c r="AA45" s="21"/>
    </row>
    <row r="46" spans="2:27" s="10" customFormat="1" ht="15.6" customHeight="1">
      <c r="B46" s="22" t="s">
        <v>11</v>
      </c>
      <c r="C46" s="16" t="s">
        <v>43</v>
      </c>
      <c r="D46" s="15">
        <v>20242</v>
      </c>
      <c r="E46" s="11" t="s">
        <v>13</v>
      </c>
      <c r="F46" s="11" t="s">
        <v>37</v>
      </c>
      <c r="G46" s="12" t="s">
        <v>38</v>
      </c>
      <c r="H46" s="11">
        <v>5</v>
      </c>
      <c r="I46" s="11" t="s">
        <v>41</v>
      </c>
      <c r="K46" s="22" t="s">
        <v>17</v>
      </c>
      <c r="L46" s="458" t="s">
        <v>49</v>
      </c>
      <c r="M46" s="16">
        <v>202312</v>
      </c>
      <c r="N46" s="21" t="s">
        <v>13</v>
      </c>
      <c r="O46" s="21" t="s">
        <v>20</v>
      </c>
      <c r="P46" s="21" t="s">
        <v>30</v>
      </c>
      <c r="Q46" s="11">
        <v>11</v>
      </c>
      <c r="R46" s="21" t="s">
        <v>26</v>
      </c>
      <c r="T46" s="22"/>
      <c r="U46" s="16"/>
      <c r="V46" s="16"/>
      <c r="W46" s="21"/>
      <c r="X46" s="21"/>
      <c r="Y46" s="21"/>
      <c r="Z46" s="11"/>
      <c r="AA46" s="21"/>
    </row>
    <row r="47" spans="2:27" s="10" customFormat="1" ht="15.6" customHeight="1">
      <c r="B47" s="22" t="s">
        <v>11</v>
      </c>
      <c r="C47" s="16" t="s">
        <v>50</v>
      </c>
      <c r="D47" s="15">
        <v>202011</v>
      </c>
      <c r="E47" s="11" t="s">
        <v>13</v>
      </c>
      <c r="F47" s="11" t="s">
        <v>37</v>
      </c>
      <c r="G47" s="12" t="s">
        <v>38</v>
      </c>
      <c r="H47" s="11">
        <v>6</v>
      </c>
      <c r="I47" s="11" t="s">
        <v>16</v>
      </c>
      <c r="K47" s="22" t="s">
        <v>17</v>
      </c>
      <c r="L47" s="458" t="s">
        <v>49</v>
      </c>
      <c r="M47" s="16">
        <v>202312</v>
      </c>
      <c r="N47" s="21" t="s">
        <v>13</v>
      </c>
      <c r="O47" s="21" t="s">
        <v>20</v>
      </c>
      <c r="P47" s="21" t="s">
        <v>30</v>
      </c>
      <c r="Q47" s="11">
        <v>12</v>
      </c>
      <c r="R47" s="21" t="s">
        <v>16</v>
      </c>
      <c r="T47" s="22"/>
      <c r="U47" s="16"/>
      <c r="V47" s="16"/>
      <c r="W47" s="21"/>
      <c r="X47" s="21"/>
      <c r="Y47" s="21"/>
      <c r="Z47" s="18"/>
      <c r="AA47" s="152"/>
    </row>
    <row r="48" spans="2:27" s="10" customFormat="1" ht="15.6" customHeight="1">
      <c r="B48" s="22" t="s">
        <v>11</v>
      </c>
      <c r="C48" s="16" t="s">
        <v>50</v>
      </c>
      <c r="D48" s="15">
        <v>202011</v>
      </c>
      <c r="E48" s="11" t="s">
        <v>13</v>
      </c>
      <c r="F48" s="11" t="s">
        <v>37</v>
      </c>
      <c r="G48" s="12" t="s">
        <v>38</v>
      </c>
      <c r="H48" s="11">
        <v>6</v>
      </c>
      <c r="I48" s="11" t="s">
        <v>26</v>
      </c>
      <c r="K48" s="22" t="s">
        <v>17</v>
      </c>
      <c r="L48" s="458" t="s">
        <v>45</v>
      </c>
      <c r="M48" s="16">
        <v>20242</v>
      </c>
      <c r="N48" s="21" t="s">
        <v>19</v>
      </c>
      <c r="O48" s="21" t="s">
        <v>20</v>
      </c>
      <c r="P48" s="21" t="s">
        <v>30</v>
      </c>
      <c r="Q48" s="11">
        <v>2</v>
      </c>
      <c r="R48" s="21" t="s">
        <v>16</v>
      </c>
      <c r="T48" s="22"/>
      <c r="U48" s="16"/>
      <c r="V48" s="16"/>
      <c r="W48" s="21"/>
      <c r="X48" s="21"/>
      <c r="Y48" s="21"/>
      <c r="Z48" s="11"/>
      <c r="AA48" s="21"/>
    </row>
    <row r="49" spans="2:27" s="10" customFormat="1" ht="15.6" customHeight="1">
      <c r="B49" s="22" t="s">
        <v>11</v>
      </c>
      <c r="C49" s="16" t="s">
        <v>50</v>
      </c>
      <c r="D49" s="15">
        <v>202011</v>
      </c>
      <c r="E49" s="11" t="s">
        <v>13</v>
      </c>
      <c r="F49" s="11" t="s">
        <v>37</v>
      </c>
      <c r="G49" s="12" t="s">
        <v>38</v>
      </c>
      <c r="H49" s="11">
        <v>6</v>
      </c>
      <c r="I49" s="11" t="s">
        <v>32</v>
      </c>
      <c r="K49" s="22" t="s">
        <v>17</v>
      </c>
      <c r="L49" s="458" t="s">
        <v>45</v>
      </c>
      <c r="M49" s="16">
        <v>20242</v>
      </c>
      <c r="N49" s="21" t="s">
        <v>19</v>
      </c>
      <c r="O49" s="21" t="s">
        <v>20</v>
      </c>
      <c r="P49" s="21" t="s">
        <v>30</v>
      </c>
      <c r="Q49" s="11">
        <v>2</v>
      </c>
      <c r="R49" s="21" t="s">
        <v>26</v>
      </c>
      <c r="T49" s="22"/>
      <c r="U49" s="16"/>
      <c r="V49" s="16"/>
      <c r="W49" s="21"/>
      <c r="X49" s="21"/>
      <c r="Y49" s="21"/>
      <c r="Z49" s="11"/>
      <c r="AA49" s="21"/>
    </row>
    <row r="50" spans="2:27" s="10" customFormat="1" ht="15.6" customHeight="1">
      <c r="B50" s="22" t="s">
        <v>11</v>
      </c>
      <c r="C50" s="16" t="s">
        <v>50</v>
      </c>
      <c r="D50" s="15">
        <v>202011</v>
      </c>
      <c r="E50" s="11" t="s">
        <v>13</v>
      </c>
      <c r="F50" s="11" t="s">
        <v>37</v>
      </c>
      <c r="G50" s="12" t="s">
        <v>38</v>
      </c>
      <c r="H50" s="11">
        <v>6</v>
      </c>
      <c r="I50" s="11" t="s">
        <v>41</v>
      </c>
      <c r="K50" s="22" t="s">
        <v>17</v>
      </c>
      <c r="L50" s="458" t="s">
        <v>45</v>
      </c>
      <c r="M50" s="16">
        <v>20242</v>
      </c>
      <c r="N50" s="21" t="s">
        <v>19</v>
      </c>
      <c r="O50" s="21" t="s">
        <v>20</v>
      </c>
      <c r="P50" s="21" t="s">
        <v>30</v>
      </c>
      <c r="Q50" s="11">
        <v>3</v>
      </c>
      <c r="R50" s="21" t="s">
        <v>16</v>
      </c>
      <c r="T50" s="22"/>
      <c r="U50" s="16"/>
      <c r="V50" s="16"/>
      <c r="W50" s="21"/>
      <c r="X50" s="21"/>
      <c r="Y50" s="21"/>
      <c r="Z50" s="11"/>
      <c r="AA50" s="21"/>
    </row>
    <row r="51" spans="2:27" s="10" customFormat="1" ht="15.6" customHeight="1">
      <c r="B51" s="22" t="s">
        <v>11</v>
      </c>
      <c r="C51" s="16" t="s">
        <v>50</v>
      </c>
      <c r="D51" s="15">
        <v>202011</v>
      </c>
      <c r="E51" s="11" t="s">
        <v>13</v>
      </c>
      <c r="F51" s="11" t="s">
        <v>37</v>
      </c>
      <c r="G51" s="12" t="s">
        <v>38</v>
      </c>
      <c r="H51" s="11">
        <v>7</v>
      </c>
      <c r="I51" s="11" t="s">
        <v>16</v>
      </c>
      <c r="K51" s="22" t="s">
        <v>17</v>
      </c>
      <c r="L51" s="458" t="s">
        <v>45</v>
      </c>
      <c r="M51" s="16">
        <v>20242</v>
      </c>
      <c r="N51" s="21" t="s">
        <v>19</v>
      </c>
      <c r="O51" s="21" t="s">
        <v>20</v>
      </c>
      <c r="P51" s="21" t="s">
        <v>30</v>
      </c>
      <c r="Q51" s="11">
        <v>3</v>
      </c>
      <c r="R51" s="21" t="s">
        <v>26</v>
      </c>
      <c r="T51" s="22"/>
      <c r="U51" s="16"/>
      <c r="V51" s="16"/>
      <c r="W51" s="21"/>
      <c r="X51" s="21"/>
      <c r="Y51" s="21"/>
      <c r="Z51" s="11"/>
      <c r="AA51" s="21"/>
    </row>
    <row r="52" spans="2:27" s="10" customFormat="1" ht="15.6" customHeight="1">
      <c r="B52" s="22" t="s">
        <v>11</v>
      </c>
      <c r="C52" s="16" t="s">
        <v>50</v>
      </c>
      <c r="D52" s="15">
        <v>202011</v>
      </c>
      <c r="E52" s="11" t="s">
        <v>13</v>
      </c>
      <c r="F52" s="11" t="s">
        <v>37</v>
      </c>
      <c r="G52" s="12" t="s">
        <v>38</v>
      </c>
      <c r="H52" s="11">
        <v>7</v>
      </c>
      <c r="I52" s="11" t="s">
        <v>26</v>
      </c>
      <c r="K52" s="22" t="s">
        <v>17</v>
      </c>
      <c r="L52" s="458" t="s">
        <v>45</v>
      </c>
      <c r="M52" s="16">
        <v>20242</v>
      </c>
      <c r="N52" s="21" t="s">
        <v>19</v>
      </c>
      <c r="O52" s="21" t="s">
        <v>20</v>
      </c>
      <c r="P52" s="21" t="s">
        <v>30</v>
      </c>
      <c r="Q52" s="11">
        <v>3</v>
      </c>
      <c r="R52" s="21" t="s">
        <v>32</v>
      </c>
      <c r="T52" s="22"/>
      <c r="U52" s="16"/>
      <c r="V52" s="16"/>
      <c r="W52" s="21"/>
      <c r="X52" s="21"/>
      <c r="Y52" s="21"/>
      <c r="Z52" s="11"/>
      <c r="AA52" s="21"/>
    </row>
    <row r="53" spans="2:27" s="10" customFormat="1" ht="15.6" customHeight="1">
      <c r="B53" s="22" t="s">
        <v>11</v>
      </c>
      <c r="C53" s="16" t="s">
        <v>50</v>
      </c>
      <c r="D53" s="15">
        <v>202011</v>
      </c>
      <c r="E53" s="11" t="s">
        <v>13</v>
      </c>
      <c r="F53" s="11" t="s">
        <v>37</v>
      </c>
      <c r="G53" s="12" t="s">
        <v>38</v>
      </c>
      <c r="H53" s="11">
        <v>7</v>
      </c>
      <c r="I53" s="11" t="s">
        <v>32</v>
      </c>
      <c r="K53" s="22" t="s">
        <v>17</v>
      </c>
      <c r="L53" s="458" t="s">
        <v>45</v>
      </c>
      <c r="M53" s="16">
        <v>20242</v>
      </c>
      <c r="N53" s="21" t="s">
        <v>23</v>
      </c>
      <c r="O53" s="21" t="s">
        <v>20</v>
      </c>
      <c r="P53" s="21" t="s">
        <v>30</v>
      </c>
      <c r="Q53" s="11">
        <v>2</v>
      </c>
      <c r="R53" s="21" t="s">
        <v>16</v>
      </c>
      <c r="T53" s="22"/>
      <c r="U53" s="16"/>
      <c r="V53" s="16"/>
      <c r="W53" s="21"/>
      <c r="X53" s="21"/>
      <c r="Y53" s="21"/>
      <c r="Z53" s="11"/>
      <c r="AA53" s="21"/>
    </row>
    <row r="54" spans="2:27" s="10" customFormat="1" ht="15.6" customHeight="1">
      <c r="B54" s="22" t="s">
        <v>11</v>
      </c>
      <c r="C54" s="16" t="s">
        <v>50</v>
      </c>
      <c r="D54" s="15">
        <v>202011</v>
      </c>
      <c r="E54" s="11" t="s">
        <v>13</v>
      </c>
      <c r="F54" s="11" t="s">
        <v>37</v>
      </c>
      <c r="G54" s="12" t="s">
        <v>38</v>
      </c>
      <c r="H54" s="11">
        <v>8</v>
      </c>
      <c r="I54" s="11" t="s">
        <v>16</v>
      </c>
      <c r="K54" s="22" t="s">
        <v>17</v>
      </c>
      <c r="L54" s="458" t="s">
        <v>45</v>
      </c>
      <c r="M54" s="16">
        <v>20242</v>
      </c>
      <c r="N54" s="21" t="s">
        <v>23</v>
      </c>
      <c r="O54" s="21" t="s">
        <v>20</v>
      </c>
      <c r="P54" s="21" t="s">
        <v>30</v>
      </c>
      <c r="Q54" s="11">
        <v>2</v>
      </c>
      <c r="R54" s="21" t="s">
        <v>26</v>
      </c>
      <c r="T54" s="22"/>
      <c r="U54" s="16"/>
      <c r="V54" s="16"/>
      <c r="W54" s="21"/>
      <c r="X54" s="21"/>
      <c r="Y54" s="21"/>
      <c r="Z54" s="11"/>
      <c r="AA54" s="21"/>
    </row>
    <row r="55" spans="2:27" s="10" customFormat="1" ht="15.6" customHeight="1">
      <c r="B55" s="22" t="s">
        <v>11</v>
      </c>
      <c r="C55" s="16" t="s">
        <v>50</v>
      </c>
      <c r="D55" s="15">
        <v>202011</v>
      </c>
      <c r="E55" s="11" t="s">
        <v>13</v>
      </c>
      <c r="F55" s="11" t="s">
        <v>37</v>
      </c>
      <c r="G55" s="12" t="s">
        <v>38</v>
      </c>
      <c r="H55" s="11">
        <v>8</v>
      </c>
      <c r="I55" s="11" t="s">
        <v>26</v>
      </c>
      <c r="K55" s="22" t="s">
        <v>17</v>
      </c>
      <c r="L55" s="458" t="s">
        <v>51</v>
      </c>
      <c r="M55" s="16">
        <v>20251</v>
      </c>
      <c r="N55" s="21" t="s">
        <v>23</v>
      </c>
      <c r="O55" s="21" t="s">
        <v>20</v>
      </c>
      <c r="P55" s="21" t="s">
        <v>30</v>
      </c>
      <c r="Q55" s="11">
        <v>2</v>
      </c>
      <c r="R55" s="21" t="s">
        <v>32</v>
      </c>
      <c r="T55" s="22"/>
      <c r="U55" s="16"/>
      <c r="V55" s="16"/>
      <c r="W55" s="21"/>
      <c r="X55" s="21"/>
      <c r="Y55" s="21"/>
      <c r="Z55" s="11"/>
      <c r="AA55" s="21"/>
    </row>
    <row r="56" spans="2:27" s="10" customFormat="1" ht="15.6" customHeight="1">
      <c r="B56" s="22" t="s">
        <v>11</v>
      </c>
      <c r="C56" s="16" t="s">
        <v>50</v>
      </c>
      <c r="D56" s="15">
        <v>202011</v>
      </c>
      <c r="E56" s="11" t="s">
        <v>13</v>
      </c>
      <c r="F56" s="11" t="s">
        <v>37</v>
      </c>
      <c r="G56" s="12" t="s">
        <v>38</v>
      </c>
      <c r="H56" s="11">
        <v>9</v>
      </c>
      <c r="I56" s="11" t="s">
        <v>16</v>
      </c>
      <c r="K56" s="22" t="s">
        <v>17</v>
      </c>
      <c r="L56" s="458" t="s">
        <v>51</v>
      </c>
      <c r="M56" s="16">
        <v>20251</v>
      </c>
      <c r="N56" s="21" t="s">
        <v>23</v>
      </c>
      <c r="O56" s="21" t="s">
        <v>20</v>
      </c>
      <c r="P56" s="21" t="s">
        <v>30</v>
      </c>
      <c r="Q56" s="11">
        <v>2</v>
      </c>
      <c r="R56" s="21" t="s">
        <v>41</v>
      </c>
      <c r="T56" s="22"/>
      <c r="U56" s="16"/>
      <c r="V56" s="16"/>
      <c r="W56" s="21"/>
      <c r="X56" s="21"/>
      <c r="Y56" s="21"/>
      <c r="Z56" s="11"/>
      <c r="AA56" s="21"/>
    </row>
    <row r="57" spans="2:27" s="10" customFormat="1" ht="15.6" customHeight="1">
      <c r="B57" s="22" t="s">
        <v>11</v>
      </c>
      <c r="C57" s="16" t="s">
        <v>50</v>
      </c>
      <c r="D57" s="15">
        <v>202011</v>
      </c>
      <c r="E57" s="11" t="s">
        <v>13</v>
      </c>
      <c r="F57" s="11" t="s">
        <v>37</v>
      </c>
      <c r="G57" s="12" t="s">
        <v>38</v>
      </c>
      <c r="H57" s="11">
        <v>9</v>
      </c>
      <c r="I57" s="11" t="s">
        <v>26</v>
      </c>
      <c r="K57" s="22" t="s">
        <v>17</v>
      </c>
      <c r="L57" s="458" t="s">
        <v>51</v>
      </c>
      <c r="M57" s="16">
        <v>20251</v>
      </c>
      <c r="N57" s="21" t="s">
        <v>23</v>
      </c>
      <c r="O57" s="21" t="s">
        <v>20</v>
      </c>
      <c r="P57" s="21" t="s">
        <v>30</v>
      </c>
      <c r="Q57" s="11">
        <v>2</v>
      </c>
      <c r="R57" s="21" t="s">
        <v>52</v>
      </c>
      <c r="T57" s="22"/>
      <c r="U57" s="16"/>
      <c r="V57" s="16"/>
      <c r="W57" s="21"/>
      <c r="X57" s="21"/>
      <c r="Y57" s="21"/>
      <c r="Z57" s="11"/>
      <c r="AA57" s="21"/>
    </row>
    <row r="58" spans="2:27" s="10" customFormat="1" ht="15.6" customHeight="1">
      <c r="B58" s="22" t="s">
        <v>11</v>
      </c>
      <c r="C58" s="16" t="s">
        <v>50</v>
      </c>
      <c r="D58" s="15">
        <v>202011</v>
      </c>
      <c r="E58" s="11" t="s">
        <v>13</v>
      </c>
      <c r="F58" s="11" t="s">
        <v>37</v>
      </c>
      <c r="G58" s="12" t="s">
        <v>38</v>
      </c>
      <c r="H58" s="11">
        <v>9</v>
      </c>
      <c r="I58" s="11" t="s">
        <v>32</v>
      </c>
      <c r="K58" s="22" t="s">
        <v>17</v>
      </c>
      <c r="L58" s="458" t="s">
        <v>45</v>
      </c>
      <c r="M58" s="16">
        <v>20242</v>
      </c>
      <c r="N58" s="21" t="s">
        <v>23</v>
      </c>
      <c r="O58" s="21" t="s">
        <v>20</v>
      </c>
      <c r="P58" s="21" t="s">
        <v>30</v>
      </c>
      <c r="Q58" s="11">
        <v>3</v>
      </c>
      <c r="R58" s="21" t="s">
        <v>16</v>
      </c>
      <c r="T58" s="22"/>
      <c r="U58" s="16"/>
      <c r="V58" s="16"/>
      <c r="W58" s="21"/>
      <c r="X58" s="21"/>
      <c r="Y58" s="21"/>
      <c r="Z58" s="11"/>
      <c r="AA58" s="21"/>
    </row>
    <row r="59" spans="2:27" s="10" customFormat="1" ht="15.6" customHeight="1">
      <c r="B59" s="22" t="s">
        <v>11</v>
      </c>
      <c r="C59" s="16" t="s">
        <v>50</v>
      </c>
      <c r="D59" s="15">
        <v>202011</v>
      </c>
      <c r="E59" s="11" t="s">
        <v>13</v>
      </c>
      <c r="F59" s="11" t="s">
        <v>37</v>
      </c>
      <c r="G59" s="12" t="s">
        <v>38</v>
      </c>
      <c r="H59" s="11">
        <v>9</v>
      </c>
      <c r="I59" s="11" t="s">
        <v>41</v>
      </c>
      <c r="K59" s="22" t="s">
        <v>17</v>
      </c>
      <c r="L59" s="458" t="s">
        <v>45</v>
      </c>
      <c r="M59" s="16">
        <v>20242</v>
      </c>
      <c r="N59" s="21" t="s">
        <v>23</v>
      </c>
      <c r="O59" s="21" t="s">
        <v>20</v>
      </c>
      <c r="P59" s="21" t="s">
        <v>30</v>
      </c>
      <c r="Q59" s="11">
        <v>3</v>
      </c>
      <c r="R59" s="21" t="s">
        <v>26</v>
      </c>
      <c r="T59" s="22"/>
      <c r="U59" s="16"/>
      <c r="V59" s="16"/>
      <c r="W59" s="21"/>
      <c r="X59" s="21"/>
      <c r="Y59" s="21"/>
      <c r="Z59" s="11"/>
      <c r="AA59" s="21"/>
    </row>
    <row r="60" spans="2:27" s="10" customFormat="1" ht="15.6" customHeight="1">
      <c r="B60" s="22" t="s">
        <v>11</v>
      </c>
      <c r="C60" s="16" t="s">
        <v>50</v>
      </c>
      <c r="D60" s="15">
        <v>202011</v>
      </c>
      <c r="E60" s="11" t="s">
        <v>13</v>
      </c>
      <c r="F60" s="11" t="s">
        <v>37</v>
      </c>
      <c r="G60" s="12" t="s">
        <v>38</v>
      </c>
      <c r="H60" s="11">
        <v>10</v>
      </c>
      <c r="I60" s="11" t="s">
        <v>16</v>
      </c>
      <c r="K60" s="22" t="s">
        <v>17</v>
      </c>
      <c r="L60" s="458" t="s">
        <v>51</v>
      </c>
      <c r="M60" s="16">
        <v>20251</v>
      </c>
      <c r="N60" s="21" t="s">
        <v>23</v>
      </c>
      <c r="O60" s="21" t="s">
        <v>20</v>
      </c>
      <c r="P60" s="21" t="s">
        <v>30</v>
      </c>
      <c r="Q60" s="11">
        <v>3</v>
      </c>
      <c r="R60" s="21" t="s">
        <v>32</v>
      </c>
      <c r="T60" s="22"/>
      <c r="U60" s="16"/>
      <c r="V60" s="16"/>
      <c r="W60" s="21"/>
      <c r="X60" s="21"/>
      <c r="Y60" s="21"/>
      <c r="Z60" s="11"/>
      <c r="AA60" s="21"/>
    </row>
    <row r="61" spans="2:27" s="10" customFormat="1" ht="15.6" customHeight="1">
      <c r="B61" s="22" t="s">
        <v>11</v>
      </c>
      <c r="C61" s="16" t="s">
        <v>50</v>
      </c>
      <c r="D61" s="15">
        <v>202011</v>
      </c>
      <c r="E61" s="11" t="s">
        <v>13</v>
      </c>
      <c r="F61" s="11" t="s">
        <v>37</v>
      </c>
      <c r="G61" s="12" t="s">
        <v>38</v>
      </c>
      <c r="H61" s="11">
        <v>10</v>
      </c>
      <c r="I61" s="11" t="s">
        <v>26</v>
      </c>
      <c r="K61" s="22" t="s">
        <v>17</v>
      </c>
      <c r="L61" s="458" t="s">
        <v>51</v>
      </c>
      <c r="M61" s="16">
        <v>20251</v>
      </c>
      <c r="N61" s="21" t="s">
        <v>23</v>
      </c>
      <c r="O61" s="21" t="s">
        <v>20</v>
      </c>
      <c r="P61" s="21" t="s">
        <v>30</v>
      </c>
      <c r="Q61" s="11">
        <v>3</v>
      </c>
      <c r="R61" s="21" t="s">
        <v>41</v>
      </c>
      <c r="T61" s="22"/>
      <c r="U61" s="16"/>
      <c r="V61" s="16"/>
      <c r="W61" s="21"/>
      <c r="X61" s="21"/>
      <c r="Y61" s="21"/>
      <c r="Z61" s="11"/>
      <c r="AA61" s="21"/>
    </row>
    <row r="62" spans="2:27" s="10" customFormat="1" ht="15.6" customHeight="1">
      <c r="B62" s="22" t="s">
        <v>11</v>
      </c>
      <c r="C62" s="16" t="s">
        <v>50</v>
      </c>
      <c r="D62" s="15">
        <v>202011</v>
      </c>
      <c r="E62" s="11" t="s">
        <v>13</v>
      </c>
      <c r="F62" s="11" t="s">
        <v>37</v>
      </c>
      <c r="G62" s="12" t="s">
        <v>38</v>
      </c>
      <c r="H62" s="11">
        <v>10</v>
      </c>
      <c r="I62" s="11" t="s">
        <v>32</v>
      </c>
      <c r="K62" s="22" t="s">
        <v>17</v>
      </c>
      <c r="L62" s="458" t="s">
        <v>45</v>
      </c>
      <c r="M62" s="16">
        <v>20242</v>
      </c>
      <c r="N62" s="21" t="s">
        <v>23</v>
      </c>
      <c r="O62" s="21" t="s">
        <v>20</v>
      </c>
      <c r="P62" s="21" t="s">
        <v>30</v>
      </c>
      <c r="Q62" s="11">
        <v>4</v>
      </c>
      <c r="R62" s="21" t="s">
        <v>16</v>
      </c>
      <c r="T62" s="22"/>
      <c r="U62" s="16"/>
      <c r="V62" s="16"/>
      <c r="W62" s="21"/>
      <c r="X62" s="21"/>
      <c r="Y62" s="21"/>
      <c r="Z62" s="11"/>
      <c r="AA62" s="21"/>
    </row>
    <row r="63" spans="2:27" s="10" customFormat="1" ht="15.6" customHeight="1">
      <c r="B63" s="22" t="s">
        <v>11</v>
      </c>
      <c r="C63" s="16" t="s">
        <v>53</v>
      </c>
      <c r="D63" s="15">
        <v>20242</v>
      </c>
      <c r="E63" s="11" t="s">
        <v>13</v>
      </c>
      <c r="F63" s="11" t="s">
        <v>14</v>
      </c>
      <c r="G63" s="12" t="s">
        <v>54</v>
      </c>
      <c r="H63" s="11">
        <v>1</v>
      </c>
      <c r="I63" s="11" t="s">
        <v>16</v>
      </c>
      <c r="K63" s="22" t="s">
        <v>17</v>
      </c>
      <c r="L63" s="458" t="s">
        <v>45</v>
      </c>
      <c r="M63" s="16">
        <v>20242</v>
      </c>
      <c r="N63" s="21" t="s">
        <v>23</v>
      </c>
      <c r="O63" s="21" t="s">
        <v>20</v>
      </c>
      <c r="P63" s="21" t="s">
        <v>30</v>
      </c>
      <c r="Q63" s="11">
        <v>5</v>
      </c>
      <c r="R63" s="21" t="s">
        <v>16</v>
      </c>
      <c r="T63" s="22"/>
      <c r="U63" s="16"/>
      <c r="V63" s="16"/>
      <c r="W63" s="21"/>
      <c r="X63" s="21"/>
      <c r="Y63" s="21"/>
      <c r="Z63" s="11"/>
      <c r="AA63" s="21"/>
    </row>
    <row r="64" spans="2:27" s="10" customFormat="1" ht="15.6" customHeight="1">
      <c r="B64" s="22" t="s">
        <v>11</v>
      </c>
      <c r="C64" s="16" t="s">
        <v>53</v>
      </c>
      <c r="D64" s="15">
        <v>20242</v>
      </c>
      <c r="E64" s="11" t="s">
        <v>13</v>
      </c>
      <c r="F64" s="11" t="s">
        <v>14</v>
      </c>
      <c r="G64" s="12" t="s">
        <v>54</v>
      </c>
      <c r="H64" s="11">
        <v>2</v>
      </c>
      <c r="I64" s="11" t="s">
        <v>16</v>
      </c>
      <c r="K64" s="22" t="s">
        <v>17</v>
      </c>
      <c r="L64" s="458" t="s">
        <v>49</v>
      </c>
      <c r="M64" s="16">
        <v>202312</v>
      </c>
      <c r="N64" s="21" t="s">
        <v>23</v>
      </c>
      <c r="O64" s="21" t="s">
        <v>20</v>
      </c>
      <c r="P64" s="21" t="s">
        <v>30</v>
      </c>
      <c r="Q64" s="11">
        <v>7</v>
      </c>
      <c r="R64" s="21" t="s">
        <v>16</v>
      </c>
      <c r="T64" s="22"/>
      <c r="U64" s="16"/>
      <c r="V64" s="16"/>
      <c r="W64" s="21"/>
      <c r="X64" s="21"/>
      <c r="Y64" s="21"/>
      <c r="Z64" s="11"/>
      <c r="AA64" s="21"/>
    </row>
    <row r="65" spans="2:27" s="10" customFormat="1" ht="15.6" customHeight="1">
      <c r="B65" s="22" t="s">
        <v>11</v>
      </c>
      <c r="C65" s="16" t="s">
        <v>53</v>
      </c>
      <c r="D65" s="15">
        <v>20242</v>
      </c>
      <c r="E65" s="11" t="s">
        <v>13</v>
      </c>
      <c r="F65" s="11" t="s">
        <v>20</v>
      </c>
      <c r="G65" s="12" t="s">
        <v>54</v>
      </c>
      <c r="H65" s="11">
        <v>3</v>
      </c>
      <c r="I65" s="11" t="s">
        <v>16</v>
      </c>
      <c r="K65" s="22" t="s">
        <v>17</v>
      </c>
      <c r="L65" s="458" t="s">
        <v>36</v>
      </c>
      <c r="M65" s="16">
        <v>20242</v>
      </c>
      <c r="N65" s="21" t="s">
        <v>13</v>
      </c>
      <c r="O65" s="21" t="s">
        <v>55</v>
      </c>
      <c r="P65" s="21" t="s">
        <v>38</v>
      </c>
      <c r="Q65" s="11">
        <v>2</v>
      </c>
      <c r="R65" s="21" t="s">
        <v>16</v>
      </c>
      <c r="T65" s="22"/>
      <c r="U65" s="16"/>
      <c r="V65" s="16"/>
      <c r="W65" s="21"/>
      <c r="X65" s="21"/>
      <c r="Y65" s="21"/>
      <c r="Z65" s="11"/>
      <c r="AA65" s="21"/>
    </row>
    <row r="66" spans="2:27" s="10" customFormat="1" ht="15.6" customHeight="1">
      <c r="B66" s="22" t="s">
        <v>11</v>
      </c>
      <c r="C66" s="16" t="s">
        <v>56</v>
      </c>
      <c r="D66" s="15">
        <v>20242</v>
      </c>
      <c r="E66" s="11" t="s">
        <v>13</v>
      </c>
      <c r="F66" s="11" t="s">
        <v>14</v>
      </c>
      <c r="G66" s="12" t="s">
        <v>57</v>
      </c>
      <c r="H66" s="11">
        <v>1</v>
      </c>
      <c r="I66" s="11" t="s">
        <v>16</v>
      </c>
      <c r="K66" s="22" t="s">
        <v>17</v>
      </c>
      <c r="L66" s="458" t="s">
        <v>36</v>
      </c>
      <c r="M66" s="16">
        <v>20242</v>
      </c>
      <c r="N66" s="21" t="s">
        <v>13</v>
      </c>
      <c r="O66" s="21" t="s">
        <v>55</v>
      </c>
      <c r="P66" s="21" t="s">
        <v>38</v>
      </c>
      <c r="Q66" s="11">
        <v>2</v>
      </c>
      <c r="R66" s="21" t="s">
        <v>26</v>
      </c>
      <c r="T66" s="22"/>
      <c r="U66" s="16"/>
      <c r="V66" s="16"/>
      <c r="W66" s="21"/>
      <c r="X66" s="21"/>
      <c r="Y66" s="21"/>
      <c r="Z66" s="11"/>
      <c r="AA66" s="21"/>
    </row>
    <row r="67" spans="2:27" s="10" customFormat="1" ht="15.6" customHeight="1">
      <c r="B67" s="22" t="s">
        <v>11</v>
      </c>
      <c r="C67" s="16" t="s">
        <v>56</v>
      </c>
      <c r="D67" s="15">
        <v>20242</v>
      </c>
      <c r="E67" s="11" t="s">
        <v>13</v>
      </c>
      <c r="F67" s="11" t="s">
        <v>14</v>
      </c>
      <c r="G67" s="12" t="s">
        <v>57</v>
      </c>
      <c r="H67" s="11">
        <v>3</v>
      </c>
      <c r="I67" s="11" t="s">
        <v>16</v>
      </c>
      <c r="K67" s="22" t="s">
        <v>17</v>
      </c>
      <c r="L67" s="458" t="s">
        <v>36</v>
      </c>
      <c r="M67" s="16">
        <v>20242</v>
      </c>
      <c r="N67" s="21" t="s">
        <v>13</v>
      </c>
      <c r="O67" s="21" t="s">
        <v>55</v>
      </c>
      <c r="P67" s="21" t="s">
        <v>38</v>
      </c>
      <c r="Q67" s="11">
        <v>3</v>
      </c>
      <c r="R67" s="21" t="s">
        <v>16</v>
      </c>
      <c r="T67" s="22"/>
      <c r="U67" s="16"/>
      <c r="V67" s="16"/>
      <c r="W67" s="21"/>
      <c r="X67" s="21"/>
      <c r="Y67" s="21"/>
      <c r="Z67" s="11"/>
      <c r="AA67" s="21"/>
    </row>
    <row r="68" spans="2:27" s="10" customFormat="1" ht="15.6" customHeight="1">
      <c r="B68" s="22" t="s">
        <v>11</v>
      </c>
      <c r="C68" s="16" t="s">
        <v>56</v>
      </c>
      <c r="D68" s="15">
        <v>20242</v>
      </c>
      <c r="E68" s="11" t="s">
        <v>13</v>
      </c>
      <c r="F68" s="11" t="s">
        <v>14</v>
      </c>
      <c r="G68" s="12" t="s">
        <v>57</v>
      </c>
      <c r="H68" s="11">
        <v>5</v>
      </c>
      <c r="I68" s="11" t="s">
        <v>16</v>
      </c>
      <c r="K68" s="22" t="s">
        <v>17</v>
      </c>
      <c r="L68" s="458" t="s">
        <v>36</v>
      </c>
      <c r="M68" s="16">
        <v>20242</v>
      </c>
      <c r="N68" s="21" t="s">
        <v>13</v>
      </c>
      <c r="O68" s="21" t="s">
        <v>55</v>
      </c>
      <c r="P68" s="21" t="s">
        <v>38</v>
      </c>
      <c r="Q68" s="11">
        <v>3</v>
      </c>
      <c r="R68" s="21" t="s">
        <v>26</v>
      </c>
      <c r="T68" s="22"/>
      <c r="U68" s="16"/>
      <c r="V68" s="16"/>
      <c r="W68" s="21"/>
      <c r="X68" s="21"/>
      <c r="Y68" s="21"/>
      <c r="Z68" s="11"/>
      <c r="AA68" s="21"/>
    </row>
    <row r="69" spans="2:27" s="10" customFormat="1" ht="15.6" customHeight="1">
      <c r="B69" s="22" t="s">
        <v>11</v>
      </c>
      <c r="C69" s="16" t="s">
        <v>58</v>
      </c>
      <c r="D69" s="15">
        <v>20251</v>
      </c>
      <c r="E69" s="11" t="s">
        <v>13</v>
      </c>
      <c r="F69" s="11" t="s">
        <v>37</v>
      </c>
      <c r="G69" s="12" t="s">
        <v>59</v>
      </c>
      <c r="H69" s="11">
        <v>1</v>
      </c>
      <c r="I69" s="11" t="s">
        <v>16</v>
      </c>
      <c r="K69" s="22" t="s">
        <v>17</v>
      </c>
      <c r="L69" s="458" t="s">
        <v>36</v>
      </c>
      <c r="M69" s="16">
        <v>20242</v>
      </c>
      <c r="N69" s="21" t="s">
        <v>13</v>
      </c>
      <c r="O69" s="21" t="s">
        <v>55</v>
      </c>
      <c r="P69" s="21" t="s">
        <v>38</v>
      </c>
      <c r="Q69" s="11">
        <v>3</v>
      </c>
      <c r="R69" s="21" t="s">
        <v>32</v>
      </c>
      <c r="T69" s="22"/>
      <c r="U69" s="16"/>
      <c r="V69" s="16"/>
      <c r="W69" s="21"/>
      <c r="X69" s="21"/>
      <c r="Y69" s="21"/>
      <c r="Z69" s="11"/>
      <c r="AA69" s="21"/>
    </row>
    <row r="70" spans="2:27" s="10" customFormat="1" ht="15.6" customHeight="1">
      <c r="B70" s="22" t="s">
        <v>11</v>
      </c>
      <c r="C70" s="16" t="s">
        <v>58</v>
      </c>
      <c r="D70" s="15">
        <v>20251</v>
      </c>
      <c r="E70" s="11" t="s">
        <v>13</v>
      </c>
      <c r="F70" s="11" t="s">
        <v>37</v>
      </c>
      <c r="G70" s="12" t="s">
        <v>59</v>
      </c>
      <c r="H70" s="11">
        <v>1</v>
      </c>
      <c r="I70" s="11" t="s">
        <v>26</v>
      </c>
      <c r="K70" s="22" t="s">
        <v>17</v>
      </c>
      <c r="L70" s="458" t="s">
        <v>36</v>
      </c>
      <c r="M70" s="16">
        <v>20242</v>
      </c>
      <c r="N70" s="21" t="s">
        <v>13</v>
      </c>
      <c r="O70" s="21" t="s">
        <v>55</v>
      </c>
      <c r="P70" s="21" t="s">
        <v>38</v>
      </c>
      <c r="Q70" s="11">
        <v>3</v>
      </c>
      <c r="R70" s="21" t="s">
        <v>41</v>
      </c>
      <c r="T70" s="22"/>
      <c r="U70" s="16"/>
      <c r="V70" s="16"/>
      <c r="W70" s="21"/>
      <c r="X70" s="21"/>
      <c r="Y70" s="21"/>
      <c r="Z70" s="11"/>
      <c r="AA70" s="21"/>
    </row>
    <row r="71" spans="2:27" s="10" customFormat="1" ht="15.6" customHeight="1">
      <c r="B71" s="22" t="s">
        <v>11</v>
      </c>
      <c r="C71" s="16" t="s">
        <v>58</v>
      </c>
      <c r="D71" s="15">
        <v>20251</v>
      </c>
      <c r="E71" s="11" t="s">
        <v>13</v>
      </c>
      <c r="F71" s="11" t="s">
        <v>37</v>
      </c>
      <c r="G71" s="12" t="s">
        <v>59</v>
      </c>
      <c r="H71" s="11">
        <v>1</v>
      </c>
      <c r="I71" s="11" t="s">
        <v>32</v>
      </c>
      <c r="K71" s="22" t="s">
        <v>17</v>
      </c>
      <c r="L71" s="458" t="s">
        <v>36</v>
      </c>
      <c r="M71" s="16">
        <v>20242</v>
      </c>
      <c r="N71" s="21" t="s">
        <v>13</v>
      </c>
      <c r="O71" s="21" t="s">
        <v>55</v>
      </c>
      <c r="P71" s="21" t="s">
        <v>38</v>
      </c>
      <c r="Q71" s="11">
        <v>4</v>
      </c>
      <c r="R71" s="21" t="s">
        <v>16</v>
      </c>
      <c r="T71" s="22"/>
      <c r="U71" s="16"/>
      <c r="V71" s="16"/>
      <c r="W71" s="21"/>
      <c r="X71" s="21"/>
      <c r="Y71" s="21"/>
      <c r="Z71" s="11"/>
      <c r="AA71" s="21"/>
    </row>
    <row r="72" spans="2:27" s="10" customFormat="1" ht="15.6" customHeight="1">
      <c r="B72" s="22" t="s">
        <v>11</v>
      </c>
      <c r="C72" s="16" t="s">
        <v>58</v>
      </c>
      <c r="D72" s="15">
        <v>20251</v>
      </c>
      <c r="E72" s="11" t="s">
        <v>13</v>
      </c>
      <c r="F72" s="11" t="s">
        <v>37</v>
      </c>
      <c r="G72" s="12" t="s">
        <v>59</v>
      </c>
      <c r="H72" s="11">
        <v>1</v>
      </c>
      <c r="I72" s="11" t="s">
        <v>41</v>
      </c>
      <c r="K72" s="22" t="s">
        <v>17</v>
      </c>
      <c r="L72" s="458" t="s">
        <v>36</v>
      </c>
      <c r="M72" s="16">
        <v>20242</v>
      </c>
      <c r="N72" s="21" t="s">
        <v>13</v>
      </c>
      <c r="O72" s="21" t="s">
        <v>55</v>
      </c>
      <c r="P72" s="21" t="s">
        <v>38</v>
      </c>
      <c r="Q72" s="11">
        <v>4</v>
      </c>
      <c r="R72" s="21" t="s">
        <v>26</v>
      </c>
      <c r="T72" s="22"/>
      <c r="U72" s="16"/>
      <c r="V72" s="16"/>
      <c r="W72" s="21"/>
      <c r="X72" s="21"/>
      <c r="Y72" s="21"/>
      <c r="Z72" s="11"/>
      <c r="AA72" s="21"/>
    </row>
    <row r="73" spans="2:27" s="10" customFormat="1" ht="15.6" customHeight="1">
      <c r="B73" s="22" t="s">
        <v>11</v>
      </c>
      <c r="C73" s="16" t="s">
        <v>58</v>
      </c>
      <c r="D73" s="15">
        <v>20251</v>
      </c>
      <c r="E73" s="11" t="s">
        <v>13</v>
      </c>
      <c r="F73" s="11" t="s">
        <v>37</v>
      </c>
      <c r="G73" s="12" t="s">
        <v>59</v>
      </c>
      <c r="H73" s="11">
        <v>1</v>
      </c>
      <c r="I73" s="11" t="s">
        <v>52</v>
      </c>
      <c r="K73" s="22" t="s">
        <v>17</v>
      </c>
      <c r="L73" s="458" t="s">
        <v>36</v>
      </c>
      <c r="M73" s="16">
        <v>20242</v>
      </c>
      <c r="N73" s="21" t="s">
        <v>13</v>
      </c>
      <c r="O73" s="21" t="s">
        <v>55</v>
      </c>
      <c r="P73" s="21" t="s">
        <v>38</v>
      </c>
      <c r="Q73" s="11">
        <v>4</v>
      </c>
      <c r="R73" s="21" t="s">
        <v>32</v>
      </c>
      <c r="T73" s="22"/>
      <c r="U73" s="16"/>
      <c r="V73" s="16"/>
      <c r="W73" s="21"/>
      <c r="X73" s="21"/>
      <c r="Y73" s="21"/>
      <c r="Z73" s="11"/>
      <c r="AA73" s="21"/>
    </row>
    <row r="74" spans="2:27" s="10" customFormat="1" ht="15.6" customHeight="1">
      <c r="B74" s="22" t="s">
        <v>11</v>
      </c>
      <c r="C74" s="16" t="s">
        <v>58</v>
      </c>
      <c r="D74" s="15">
        <v>20251</v>
      </c>
      <c r="E74" s="11" t="s">
        <v>13</v>
      </c>
      <c r="F74" s="11" t="s">
        <v>37</v>
      </c>
      <c r="G74" s="12" t="s">
        <v>59</v>
      </c>
      <c r="H74" s="11">
        <v>1</v>
      </c>
      <c r="I74" s="11" t="s">
        <v>60</v>
      </c>
      <c r="K74" s="22" t="s">
        <v>17</v>
      </c>
      <c r="L74" s="458" t="s">
        <v>43</v>
      </c>
      <c r="M74" s="16">
        <v>20242</v>
      </c>
      <c r="N74" s="21" t="s">
        <v>13</v>
      </c>
      <c r="O74" s="21" t="s">
        <v>55</v>
      </c>
      <c r="P74" s="21" t="s">
        <v>38</v>
      </c>
      <c r="Q74" s="11">
        <v>5</v>
      </c>
      <c r="R74" s="21" t="s">
        <v>16</v>
      </c>
      <c r="T74" s="22"/>
      <c r="U74" s="16"/>
      <c r="V74" s="16"/>
      <c r="W74" s="21"/>
      <c r="X74" s="21"/>
      <c r="Y74" s="21"/>
      <c r="Z74" s="11"/>
      <c r="AA74" s="21"/>
    </row>
    <row r="75" spans="2:27" s="10" customFormat="1" ht="15.6" customHeight="1">
      <c r="B75" s="22" t="s">
        <v>11</v>
      </c>
      <c r="C75" s="16" t="s">
        <v>58</v>
      </c>
      <c r="D75" s="15">
        <v>20251</v>
      </c>
      <c r="E75" s="11" t="s">
        <v>13</v>
      </c>
      <c r="F75" s="11" t="s">
        <v>37</v>
      </c>
      <c r="G75" s="12" t="s">
        <v>59</v>
      </c>
      <c r="H75" s="11">
        <v>2</v>
      </c>
      <c r="I75" s="11" t="s">
        <v>16</v>
      </c>
      <c r="K75" s="22" t="s">
        <v>17</v>
      </c>
      <c r="L75" s="458" t="s">
        <v>43</v>
      </c>
      <c r="M75" s="16">
        <v>20242</v>
      </c>
      <c r="N75" s="21" t="s">
        <v>13</v>
      </c>
      <c r="O75" s="21" t="s">
        <v>55</v>
      </c>
      <c r="P75" s="21" t="s">
        <v>38</v>
      </c>
      <c r="Q75" s="11">
        <v>5</v>
      </c>
      <c r="R75" s="21" t="s">
        <v>26</v>
      </c>
      <c r="T75" s="22"/>
      <c r="U75" s="16"/>
      <c r="V75" s="16"/>
      <c r="W75" s="21"/>
      <c r="X75" s="21"/>
      <c r="Y75" s="21"/>
      <c r="Z75" s="11"/>
      <c r="AA75" s="21"/>
    </row>
    <row r="76" spans="2:27" s="10" customFormat="1" ht="15.6" customHeight="1">
      <c r="B76" s="22" t="s">
        <v>11</v>
      </c>
      <c r="C76" s="16" t="s">
        <v>58</v>
      </c>
      <c r="D76" s="15">
        <v>20251</v>
      </c>
      <c r="E76" s="11" t="s">
        <v>13</v>
      </c>
      <c r="F76" s="11" t="s">
        <v>37</v>
      </c>
      <c r="G76" s="12" t="s">
        <v>59</v>
      </c>
      <c r="H76" s="11">
        <v>2</v>
      </c>
      <c r="I76" s="11" t="s">
        <v>26</v>
      </c>
      <c r="K76" s="22" t="s">
        <v>17</v>
      </c>
      <c r="L76" s="458" t="s">
        <v>43</v>
      </c>
      <c r="M76" s="16">
        <v>20242</v>
      </c>
      <c r="N76" s="21" t="s">
        <v>13</v>
      </c>
      <c r="O76" s="21" t="s">
        <v>55</v>
      </c>
      <c r="P76" s="21" t="s">
        <v>38</v>
      </c>
      <c r="Q76" s="11">
        <v>5</v>
      </c>
      <c r="R76" s="21" t="s">
        <v>32</v>
      </c>
      <c r="T76" s="22"/>
      <c r="U76" s="16"/>
      <c r="V76" s="16"/>
      <c r="W76" s="21"/>
      <c r="X76" s="21"/>
      <c r="Y76" s="21"/>
      <c r="Z76" s="11"/>
      <c r="AA76" s="21"/>
    </row>
    <row r="77" spans="2:27" s="10" customFormat="1" ht="15.6" customHeight="1">
      <c r="B77" s="22" t="s">
        <v>11</v>
      </c>
      <c r="C77" s="16" t="s">
        <v>58</v>
      </c>
      <c r="D77" s="15">
        <v>20251</v>
      </c>
      <c r="E77" s="11" t="s">
        <v>13</v>
      </c>
      <c r="F77" s="11" t="s">
        <v>37</v>
      </c>
      <c r="G77" s="12" t="s">
        <v>59</v>
      </c>
      <c r="H77" s="11">
        <v>2</v>
      </c>
      <c r="I77" s="11" t="s">
        <v>32</v>
      </c>
      <c r="K77" s="22" t="s">
        <v>17</v>
      </c>
      <c r="L77" s="458" t="s">
        <v>43</v>
      </c>
      <c r="M77" s="16">
        <v>20242</v>
      </c>
      <c r="N77" s="21" t="s">
        <v>13</v>
      </c>
      <c r="O77" s="21" t="s">
        <v>55</v>
      </c>
      <c r="P77" s="21" t="s">
        <v>38</v>
      </c>
      <c r="Q77" s="11">
        <v>5</v>
      </c>
      <c r="R77" s="21" t="s">
        <v>41</v>
      </c>
      <c r="T77" s="22"/>
      <c r="U77" s="16"/>
      <c r="V77" s="16"/>
      <c r="W77" s="21"/>
      <c r="X77" s="21"/>
      <c r="Y77" s="21"/>
      <c r="Z77" s="11"/>
      <c r="AA77" s="21"/>
    </row>
    <row r="78" spans="2:27" s="10" customFormat="1" ht="15.6" customHeight="1">
      <c r="B78" s="22" t="s">
        <v>11</v>
      </c>
      <c r="C78" s="16" t="s">
        <v>58</v>
      </c>
      <c r="D78" s="15">
        <v>20251</v>
      </c>
      <c r="E78" s="11" t="s">
        <v>13</v>
      </c>
      <c r="F78" s="11" t="s">
        <v>37</v>
      </c>
      <c r="G78" s="12" t="s">
        <v>59</v>
      </c>
      <c r="H78" s="11">
        <v>3</v>
      </c>
      <c r="I78" s="11" t="s">
        <v>16</v>
      </c>
      <c r="K78" s="22" t="s">
        <v>17</v>
      </c>
      <c r="L78" s="458" t="s">
        <v>43</v>
      </c>
      <c r="M78" s="16">
        <v>20242</v>
      </c>
      <c r="N78" s="21" t="s">
        <v>13</v>
      </c>
      <c r="O78" s="21" t="s">
        <v>55</v>
      </c>
      <c r="P78" s="21" t="s">
        <v>38</v>
      </c>
      <c r="Q78" s="11">
        <v>5</v>
      </c>
      <c r="R78" s="21" t="s">
        <v>46</v>
      </c>
      <c r="T78" s="22"/>
      <c r="U78" s="16"/>
      <c r="V78" s="16"/>
      <c r="W78" s="21"/>
      <c r="X78" s="21"/>
      <c r="Y78" s="21"/>
      <c r="Z78" s="11"/>
      <c r="AA78" s="21"/>
    </row>
    <row r="79" spans="2:27" s="10" customFormat="1" ht="15.6" customHeight="1">
      <c r="B79" s="22" t="s">
        <v>11</v>
      </c>
      <c r="C79" s="16" t="s">
        <v>58</v>
      </c>
      <c r="D79" s="15">
        <v>20251</v>
      </c>
      <c r="E79" s="11" t="s">
        <v>13</v>
      </c>
      <c r="F79" s="11" t="s">
        <v>37</v>
      </c>
      <c r="G79" s="12" t="s">
        <v>59</v>
      </c>
      <c r="H79" s="11">
        <v>3</v>
      </c>
      <c r="I79" s="11" t="s">
        <v>26</v>
      </c>
      <c r="K79" s="22" t="s">
        <v>17</v>
      </c>
      <c r="L79" s="458" t="s">
        <v>43</v>
      </c>
      <c r="M79" s="16">
        <v>20242</v>
      </c>
      <c r="N79" s="21" t="s">
        <v>13</v>
      </c>
      <c r="O79" s="21" t="s">
        <v>55</v>
      </c>
      <c r="P79" s="21" t="s">
        <v>38</v>
      </c>
      <c r="Q79" s="11">
        <v>6</v>
      </c>
      <c r="R79" s="21" t="s">
        <v>16</v>
      </c>
      <c r="T79" s="22"/>
      <c r="U79" s="16"/>
      <c r="V79" s="16"/>
      <c r="W79" s="21"/>
      <c r="X79" s="21"/>
      <c r="Y79" s="21"/>
      <c r="Z79" s="11"/>
      <c r="AA79" s="21"/>
    </row>
    <row r="80" spans="2:27" s="10" customFormat="1" ht="15.6" customHeight="1">
      <c r="B80" s="22" t="s">
        <v>11</v>
      </c>
      <c r="C80" s="16" t="s">
        <v>58</v>
      </c>
      <c r="D80" s="15">
        <v>20251</v>
      </c>
      <c r="E80" s="11" t="s">
        <v>13</v>
      </c>
      <c r="F80" s="11" t="s">
        <v>37</v>
      </c>
      <c r="G80" s="12" t="s">
        <v>59</v>
      </c>
      <c r="H80" s="11">
        <v>3</v>
      </c>
      <c r="I80" s="11" t="s">
        <v>32</v>
      </c>
      <c r="K80" s="22" t="s">
        <v>17</v>
      </c>
      <c r="L80" s="458" t="s">
        <v>43</v>
      </c>
      <c r="M80" s="16">
        <v>20242</v>
      </c>
      <c r="N80" s="21" t="s">
        <v>13</v>
      </c>
      <c r="O80" s="21" t="s">
        <v>55</v>
      </c>
      <c r="P80" s="21" t="s">
        <v>38</v>
      </c>
      <c r="Q80" s="11">
        <v>6</v>
      </c>
      <c r="R80" s="21" t="s">
        <v>26</v>
      </c>
      <c r="T80" s="22"/>
      <c r="U80" s="16"/>
      <c r="V80" s="16"/>
      <c r="W80" s="21"/>
      <c r="X80" s="21"/>
      <c r="Y80" s="21"/>
      <c r="Z80" s="11"/>
      <c r="AA80" s="21"/>
    </row>
    <row r="81" spans="2:27" s="10" customFormat="1" ht="15.6" customHeight="1">
      <c r="B81" s="22" t="s">
        <v>11</v>
      </c>
      <c r="C81" s="16" t="s">
        <v>58</v>
      </c>
      <c r="D81" s="15">
        <v>20251</v>
      </c>
      <c r="E81" s="11" t="s">
        <v>13</v>
      </c>
      <c r="F81" s="11" t="s">
        <v>37</v>
      </c>
      <c r="G81" s="12" t="s">
        <v>59</v>
      </c>
      <c r="H81" s="11">
        <v>3</v>
      </c>
      <c r="I81" s="11" t="s">
        <v>41</v>
      </c>
      <c r="K81" s="22" t="s">
        <v>17</v>
      </c>
      <c r="L81" s="458" t="s">
        <v>43</v>
      </c>
      <c r="M81" s="16">
        <v>20242</v>
      </c>
      <c r="N81" s="21" t="s">
        <v>13</v>
      </c>
      <c r="O81" s="21" t="s">
        <v>55</v>
      </c>
      <c r="P81" s="21" t="s">
        <v>38</v>
      </c>
      <c r="Q81" s="11">
        <v>6</v>
      </c>
      <c r="R81" s="21" t="s">
        <v>32</v>
      </c>
      <c r="T81" s="22"/>
      <c r="U81" s="16"/>
      <c r="V81" s="16"/>
      <c r="W81" s="21"/>
      <c r="X81" s="21"/>
      <c r="Y81" s="21"/>
      <c r="Z81" s="11"/>
      <c r="AA81" s="21"/>
    </row>
    <row r="82" spans="2:27" s="10" customFormat="1" ht="15.6" customHeight="1">
      <c r="B82" s="22" t="s">
        <v>11</v>
      </c>
      <c r="C82" s="16" t="s">
        <v>58</v>
      </c>
      <c r="D82" s="15">
        <v>20251</v>
      </c>
      <c r="E82" s="11" t="s">
        <v>13</v>
      </c>
      <c r="F82" s="11" t="s">
        <v>37</v>
      </c>
      <c r="G82" s="12" t="s">
        <v>59</v>
      </c>
      <c r="H82" s="11">
        <v>3</v>
      </c>
      <c r="I82" s="11" t="s">
        <v>52</v>
      </c>
      <c r="K82" s="22" t="s">
        <v>17</v>
      </c>
      <c r="L82" s="458" t="s">
        <v>43</v>
      </c>
      <c r="M82" s="16">
        <v>20242</v>
      </c>
      <c r="N82" s="21" t="s">
        <v>13</v>
      </c>
      <c r="O82" s="21" t="s">
        <v>55</v>
      </c>
      <c r="P82" s="21" t="s">
        <v>38</v>
      </c>
      <c r="Q82" s="11">
        <v>6</v>
      </c>
      <c r="R82" s="21" t="s">
        <v>41</v>
      </c>
      <c r="T82" s="22"/>
      <c r="U82" s="16"/>
      <c r="V82" s="16"/>
      <c r="W82" s="21"/>
      <c r="X82" s="21"/>
      <c r="Y82" s="21"/>
      <c r="Z82" s="11"/>
      <c r="AA82" s="21"/>
    </row>
    <row r="83" spans="2:27" s="10" customFormat="1" ht="15.6" customHeight="1">
      <c r="B83" s="22" t="s">
        <v>11</v>
      </c>
      <c r="C83" s="16" t="s">
        <v>58</v>
      </c>
      <c r="D83" s="15">
        <v>20251</v>
      </c>
      <c r="E83" s="11" t="s">
        <v>13</v>
      </c>
      <c r="F83" s="11" t="s">
        <v>37</v>
      </c>
      <c r="G83" s="12" t="s">
        <v>59</v>
      </c>
      <c r="H83" s="11">
        <v>3</v>
      </c>
      <c r="I83" s="11" t="s">
        <v>60</v>
      </c>
      <c r="K83" s="22" t="s">
        <v>17</v>
      </c>
      <c r="L83" s="458" t="s">
        <v>43</v>
      </c>
      <c r="M83" s="16">
        <v>20242</v>
      </c>
      <c r="N83" s="21" t="s">
        <v>13</v>
      </c>
      <c r="O83" s="21" t="s">
        <v>55</v>
      </c>
      <c r="P83" s="21" t="s">
        <v>38</v>
      </c>
      <c r="Q83" s="11">
        <v>7</v>
      </c>
      <c r="R83" s="21" t="s">
        <v>16</v>
      </c>
      <c r="T83" s="22"/>
      <c r="U83" s="16"/>
      <c r="V83" s="16"/>
      <c r="W83" s="21"/>
      <c r="X83" s="21"/>
      <c r="Y83" s="21"/>
      <c r="Z83" s="11"/>
      <c r="AA83" s="21"/>
    </row>
    <row r="84" spans="2:27" s="10" customFormat="1" ht="15.6" customHeight="1">
      <c r="B84" s="22" t="s">
        <v>11</v>
      </c>
      <c r="C84" s="16" t="s">
        <v>58</v>
      </c>
      <c r="D84" s="15">
        <v>20251</v>
      </c>
      <c r="E84" s="11" t="s">
        <v>13</v>
      </c>
      <c r="F84" s="11" t="s">
        <v>37</v>
      </c>
      <c r="G84" s="12" t="s">
        <v>59</v>
      </c>
      <c r="H84" s="11">
        <v>3</v>
      </c>
      <c r="I84" s="11" t="s">
        <v>61</v>
      </c>
      <c r="K84" s="22" t="s">
        <v>17</v>
      </c>
      <c r="L84" s="458" t="s">
        <v>43</v>
      </c>
      <c r="M84" s="16">
        <v>20242</v>
      </c>
      <c r="N84" s="21" t="s">
        <v>13</v>
      </c>
      <c r="O84" s="21" t="s">
        <v>55</v>
      </c>
      <c r="P84" s="21" t="s">
        <v>38</v>
      </c>
      <c r="Q84" s="11">
        <v>7</v>
      </c>
      <c r="R84" s="21" t="s">
        <v>26</v>
      </c>
      <c r="T84" s="22"/>
      <c r="U84" s="16"/>
      <c r="V84" s="16"/>
      <c r="W84" s="21"/>
      <c r="X84" s="21"/>
      <c r="Y84" s="21"/>
      <c r="Z84" s="11"/>
      <c r="AA84" s="21"/>
    </row>
    <row r="85" spans="2:27" s="10" customFormat="1" ht="15.6" customHeight="1">
      <c r="B85" s="22" t="s">
        <v>11</v>
      </c>
      <c r="C85" s="16" t="s">
        <v>62</v>
      </c>
      <c r="D85" s="15">
        <v>20242</v>
      </c>
      <c r="E85" s="11" t="s">
        <v>13</v>
      </c>
      <c r="F85" s="11" t="s">
        <v>37</v>
      </c>
      <c r="G85" s="12" t="s">
        <v>63</v>
      </c>
      <c r="H85" s="11">
        <v>1</v>
      </c>
      <c r="I85" s="11" t="s">
        <v>16</v>
      </c>
      <c r="K85" s="22" t="s">
        <v>17</v>
      </c>
      <c r="L85" s="458" t="s">
        <v>43</v>
      </c>
      <c r="M85" s="16">
        <v>20242</v>
      </c>
      <c r="N85" s="21" t="s">
        <v>13</v>
      </c>
      <c r="O85" s="21" t="s">
        <v>55</v>
      </c>
      <c r="P85" s="21" t="s">
        <v>38</v>
      </c>
      <c r="Q85" s="11">
        <v>7</v>
      </c>
      <c r="R85" s="21" t="s">
        <v>32</v>
      </c>
      <c r="T85" s="22"/>
      <c r="U85" s="16"/>
      <c r="V85" s="16"/>
      <c r="W85" s="21"/>
      <c r="X85" s="21"/>
      <c r="Y85" s="21"/>
      <c r="Z85" s="11"/>
      <c r="AA85" s="21"/>
    </row>
    <row r="86" spans="2:27" s="10" customFormat="1" ht="15.6" customHeight="1">
      <c r="B86" s="22" t="s">
        <v>11</v>
      </c>
      <c r="C86" s="16" t="s">
        <v>62</v>
      </c>
      <c r="D86" s="15">
        <v>20242</v>
      </c>
      <c r="E86" s="11" t="s">
        <v>13</v>
      </c>
      <c r="F86" s="11" t="s">
        <v>37</v>
      </c>
      <c r="G86" s="12" t="s">
        <v>63</v>
      </c>
      <c r="H86" s="11">
        <v>1</v>
      </c>
      <c r="I86" s="11" t="s">
        <v>26</v>
      </c>
      <c r="K86" s="22" t="s">
        <v>17</v>
      </c>
      <c r="L86" s="458" t="s">
        <v>43</v>
      </c>
      <c r="M86" s="16">
        <v>20242</v>
      </c>
      <c r="N86" s="21" t="s">
        <v>13</v>
      </c>
      <c r="O86" s="21" t="s">
        <v>55</v>
      </c>
      <c r="P86" s="21" t="s">
        <v>38</v>
      </c>
      <c r="Q86" s="11">
        <v>7</v>
      </c>
      <c r="R86" s="21" t="s">
        <v>41</v>
      </c>
      <c r="T86" s="22"/>
      <c r="U86" s="16"/>
      <c r="V86" s="16"/>
      <c r="W86" s="21"/>
      <c r="X86" s="21"/>
      <c r="Y86" s="21"/>
      <c r="Z86" s="11"/>
      <c r="AA86" s="21"/>
    </row>
    <row r="87" spans="2:27" s="10" customFormat="1" ht="15.6" customHeight="1">
      <c r="B87" s="22" t="s">
        <v>11</v>
      </c>
      <c r="C87" s="16" t="s">
        <v>62</v>
      </c>
      <c r="D87" s="15">
        <v>20242</v>
      </c>
      <c r="E87" s="11" t="s">
        <v>13</v>
      </c>
      <c r="F87" s="11" t="s">
        <v>37</v>
      </c>
      <c r="G87" s="12" t="s">
        <v>63</v>
      </c>
      <c r="H87" s="11">
        <v>1</v>
      </c>
      <c r="I87" s="11" t="s">
        <v>32</v>
      </c>
      <c r="K87" s="22" t="s">
        <v>17</v>
      </c>
      <c r="L87" s="458" t="s">
        <v>43</v>
      </c>
      <c r="M87" s="16">
        <v>20242</v>
      </c>
      <c r="N87" s="21" t="s">
        <v>13</v>
      </c>
      <c r="O87" s="21" t="s">
        <v>55</v>
      </c>
      <c r="P87" s="21" t="s">
        <v>38</v>
      </c>
      <c r="Q87" s="11">
        <v>7</v>
      </c>
      <c r="R87" s="21" t="s">
        <v>46</v>
      </c>
      <c r="T87" s="22"/>
      <c r="U87" s="16"/>
      <c r="V87" s="16"/>
      <c r="W87" s="21"/>
      <c r="X87" s="21"/>
      <c r="Y87" s="21"/>
      <c r="Z87" s="11"/>
      <c r="AA87" s="21"/>
    </row>
    <row r="88" spans="2:27" s="10" customFormat="1" ht="15.6" customHeight="1">
      <c r="B88" s="22" t="s">
        <v>11</v>
      </c>
      <c r="C88" s="16" t="s">
        <v>62</v>
      </c>
      <c r="D88" s="15">
        <v>20242</v>
      </c>
      <c r="E88" s="11" t="s">
        <v>13</v>
      </c>
      <c r="F88" s="11" t="s">
        <v>37</v>
      </c>
      <c r="G88" s="12" t="s">
        <v>63</v>
      </c>
      <c r="H88" s="11">
        <v>2</v>
      </c>
      <c r="I88" s="11" t="s">
        <v>16</v>
      </c>
      <c r="K88" s="22" t="s">
        <v>17</v>
      </c>
      <c r="L88" s="458" t="s">
        <v>34</v>
      </c>
      <c r="M88" s="16">
        <v>202011</v>
      </c>
      <c r="N88" s="21" t="s">
        <v>13</v>
      </c>
      <c r="O88" s="21" t="s">
        <v>55</v>
      </c>
      <c r="P88" s="21" t="s">
        <v>38</v>
      </c>
      <c r="Q88" s="11">
        <v>8</v>
      </c>
      <c r="R88" s="21" t="s">
        <v>16</v>
      </c>
      <c r="T88" s="22"/>
      <c r="U88" s="16"/>
      <c r="V88" s="16"/>
      <c r="W88" s="21"/>
      <c r="X88" s="21"/>
      <c r="Y88" s="21"/>
      <c r="Z88" s="11"/>
      <c r="AA88" s="21"/>
    </row>
    <row r="89" spans="2:27" s="10" customFormat="1" ht="15.6" customHeight="1">
      <c r="B89" s="22" t="s">
        <v>11</v>
      </c>
      <c r="C89" s="16" t="s">
        <v>62</v>
      </c>
      <c r="D89" s="15">
        <v>20242</v>
      </c>
      <c r="E89" s="11" t="s">
        <v>13</v>
      </c>
      <c r="F89" s="11" t="s">
        <v>37</v>
      </c>
      <c r="G89" s="12" t="s">
        <v>63</v>
      </c>
      <c r="H89" s="11">
        <v>3</v>
      </c>
      <c r="I89" s="11" t="s">
        <v>16</v>
      </c>
      <c r="K89" s="22" t="s">
        <v>17</v>
      </c>
      <c r="L89" s="458" t="s">
        <v>34</v>
      </c>
      <c r="M89" s="16">
        <v>202011</v>
      </c>
      <c r="N89" s="21" t="s">
        <v>13</v>
      </c>
      <c r="O89" s="21" t="s">
        <v>55</v>
      </c>
      <c r="P89" s="21" t="s">
        <v>38</v>
      </c>
      <c r="Q89" s="11">
        <v>8</v>
      </c>
      <c r="R89" s="21" t="s">
        <v>26</v>
      </c>
      <c r="T89" s="22"/>
      <c r="U89" s="16"/>
      <c r="V89" s="16"/>
      <c r="W89" s="21"/>
      <c r="X89" s="21"/>
      <c r="Y89" s="21"/>
      <c r="Z89" s="11"/>
      <c r="AA89" s="21"/>
    </row>
    <row r="90" spans="2:27" s="10" customFormat="1" ht="15.6" customHeight="1">
      <c r="B90" s="22" t="s">
        <v>11</v>
      </c>
      <c r="C90" s="16" t="s">
        <v>62</v>
      </c>
      <c r="D90" s="15">
        <v>20242</v>
      </c>
      <c r="E90" s="11" t="s">
        <v>13</v>
      </c>
      <c r="F90" s="11" t="s">
        <v>37</v>
      </c>
      <c r="G90" s="12" t="s">
        <v>63</v>
      </c>
      <c r="H90" s="11">
        <v>3</v>
      </c>
      <c r="I90" s="11" t="s">
        <v>26</v>
      </c>
      <c r="K90" s="22" t="s">
        <v>17</v>
      </c>
      <c r="L90" s="458" t="s">
        <v>34</v>
      </c>
      <c r="M90" s="16">
        <v>202011</v>
      </c>
      <c r="N90" s="21" t="s">
        <v>13</v>
      </c>
      <c r="O90" s="21" t="s">
        <v>55</v>
      </c>
      <c r="P90" s="21" t="s">
        <v>38</v>
      </c>
      <c r="Q90" s="11">
        <v>8</v>
      </c>
      <c r="R90" s="21" t="s">
        <v>32</v>
      </c>
      <c r="T90" s="22"/>
      <c r="U90" s="16"/>
      <c r="V90" s="16"/>
      <c r="W90" s="21"/>
      <c r="X90" s="21"/>
      <c r="Y90" s="21"/>
      <c r="Z90" s="11"/>
      <c r="AA90" s="21"/>
    </row>
    <row r="91" spans="2:27" s="10" customFormat="1" ht="15.6" customHeight="1">
      <c r="B91" s="22" t="s">
        <v>11</v>
      </c>
      <c r="C91" s="16" t="s">
        <v>62</v>
      </c>
      <c r="D91" s="15">
        <v>20242</v>
      </c>
      <c r="E91" s="11" t="s">
        <v>13</v>
      </c>
      <c r="F91" s="11" t="s">
        <v>37</v>
      </c>
      <c r="G91" s="12" t="s">
        <v>63</v>
      </c>
      <c r="H91" s="11">
        <v>3</v>
      </c>
      <c r="I91" s="11" t="s">
        <v>32</v>
      </c>
      <c r="K91" s="22" t="s">
        <v>17</v>
      </c>
      <c r="L91" s="458" t="s">
        <v>34</v>
      </c>
      <c r="M91" s="16">
        <v>202011</v>
      </c>
      <c r="N91" s="21" t="s">
        <v>13</v>
      </c>
      <c r="O91" s="21" t="s">
        <v>55</v>
      </c>
      <c r="P91" s="21" t="s">
        <v>38</v>
      </c>
      <c r="Q91" s="11">
        <v>8</v>
      </c>
      <c r="R91" s="21" t="s">
        <v>41</v>
      </c>
      <c r="T91" s="22"/>
      <c r="U91" s="16"/>
      <c r="V91" s="16"/>
      <c r="W91" s="21"/>
      <c r="X91" s="21"/>
      <c r="Y91" s="21"/>
      <c r="Z91" s="11"/>
      <c r="AA91" s="21"/>
    </row>
    <row r="92" spans="2:27" s="10" customFormat="1" ht="15.6" customHeight="1">
      <c r="B92" s="22" t="s">
        <v>11</v>
      </c>
      <c r="C92" s="16" t="s">
        <v>62</v>
      </c>
      <c r="D92" s="15">
        <v>20242</v>
      </c>
      <c r="E92" s="11" t="s">
        <v>13</v>
      </c>
      <c r="F92" s="11" t="s">
        <v>37</v>
      </c>
      <c r="G92" s="12" t="s">
        <v>63</v>
      </c>
      <c r="H92" s="11">
        <v>4</v>
      </c>
      <c r="I92" s="11" t="s">
        <v>16</v>
      </c>
      <c r="K92" s="22" t="s">
        <v>17</v>
      </c>
      <c r="L92" s="458" t="s">
        <v>34</v>
      </c>
      <c r="M92" s="16">
        <v>202011</v>
      </c>
      <c r="N92" s="21" t="s">
        <v>13</v>
      </c>
      <c r="O92" s="21" t="s">
        <v>55</v>
      </c>
      <c r="P92" s="21" t="s">
        <v>38</v>
      </c>
      <c r="Q92" s="11">
        <v>8</v>
      </c>
      <c r="R92" s="21" t="s">
        <v>52</v>
      </c>
      <c r="T92" s="22"/>
      <c r="U92" s="16"/>
      <c r="V92" s="16"/>
      <c r="W92" s="21"/>
      <c r="X92" s="21"/>
      <c r="Y92" s="21"/>
      <c r="Z92" s="11"/>
      <c r="AA92" s="21"/>
    </row>
    <row r="93" spans="2:27" s="10" customFormat="1" ht="15.6" customHeight="1">
      <c r="B93" s="22" t="s">
        <v>11</v>
      </c>
      <c r="C93" s="16" t="s">
        <v>62</v>
      </c>
      <c r="D93" s="15">
        <v>20242</v>
      </c>
      <c r="E93" s="11" t="s">
        <v>13</v>
      </c>
      <c r="F93" s="11" t="s">
        <v>37</v>
      </c>
      <c r="G93" s="12" t="s">
        <v>63</v>
      </c>
      <c r="H93" s="11">
        <v>5</v>
      </c>
      <c r="I93" s="11" t="s">
        <v>16</v>
      </c>
      <c r="K93" s="22" t="s">
        <v>17</v>
      </c>
      <c r="L93" s="458" t="s">
        <v>34</v>
      </c>
      <c r="M93" s="16">
        <v>202011</v>
      </c>
      <c r="N93" s="21" t="s">
        <v>13</v>
      </c>
      <c r="O93" s="21" t="s">
        <v>55</v>
      </c>
      <c r="P93" s="21" t="s">
        <v>38</v>
      </c>
      <c r="Q93" s="11">
        <v>8</v>
      </c>
      <c r="R93" s="21" t="s">
        <v>60</v>
      </c>
      <c r="T93" s="22"/>
      <c r="U93" s="16"/>
      <c r="V93" s="16"/>
      <c r="W93" s="21"/>
      <c r="X93" s="21"/>
      <c r="Y93" s="21"/>
      <c r="Z93" s="11"/>
      <c r="AA93" s="21"/>
    </row>
    <row r="94" spans="2:27" s="10" customFormat="1" ht="15.6" customHeight="1">
      <c r="B94" s="22" t="s">
        <v>11</v>
      </c>
      <c r="C94" s="16" t="s">
        <v>62</v>
      </c>
      <c r="D94" s="15">
        <v>20242</v>
      </c>
      <c r="E94" s="11" t="s">
        <v>13</v>
      </c>
      <c r="F94" s="11" t="s">
        <v>37</v>
      </c>
      <c r="G94" s="12" t="s">
        <v>63</v>
      </c>
      <c r="H94" s="11">
        <v>5</v>
      </c>
      <c r="I94" s="11" t="s">
        <v>26</v>
      </c>
      <c r="K94" s="22" t="s">
        <v>17</v>
      </c>
      <c r="L94" s="458" t="s">
        <v>34</v>
      </c>
      <c r="M94" s="16">
        <v>202011</v>
      </c>
      <c r="N94" s="21" t="s">
        <v>13</v>
      </c>
      <c r="O94" s="21" t="s">
        <v>55</v>
      </c>
      <c r="P94" s="21" t="s">
        <v>38</v>
      </c>
      <c r="Q94" s="11">
        <v>8</v>
      </c>
      <c r="R94" s="21" t="s">
        <v>61</v>
      </c>
      <c r="T94" s="22"/>
      <c r="U94" s="16"/>
      <c r="V94" s="16"/>
      <c r="W94" s="21"/>
      <c r="X94" s="21"/>
      <c r="Y94" s="21"/>
      <c r="Z94" s="11"/>
      <c r="AA94" s="21"/>
    </row>
    <row r="95" spans="2:27" s="10" customFormat="1" ht="15.6" customHeight="1">
      <c r="B95" s="22" t="s">
        <v>11</v>
      </c>
      <c r="C95" s="16" t="s">
        <v>62</v>
      </c>
      <c r="D95" s="15">
        <v>20242</v>
      </c>
      <c r="E95" s="11" t="s">
        <v>13</v>
      </c>
      <c r="F95" s="11" t="s">
        <v>37</v>
      </c>
      <c r="G95" s="12" t="s">
        <v>63</v>
      </c>
      <c r="H95" s="11">
        <v>6</v>
      </c>
      <c r="I95" s="11" t="s">
        <v>16</v>
      </c>
      <c r="K95" s="22" t="s">
        <v>17</v>
      </c>
      <c r="L95" s="458" t="s">
        <v>34</v>
      </c>
      <c r="M95" s="16">
        <v>202011</v>
      </c>
      <c r="N95" s="21" t="s">
        <v>13</v>
      </c>
      <c r="O95" s="21" t="s">
        <v>55</v>
      </c>
      <c r="P95" s="21" t="s">
        <v>38</v>
      </c>
      <c r="Q95" s="11">
        <v>9</v>
      </c>
      <c r="R95" s="21" t="s">
        <v>16</v>
      </c>
      <c r="T95" s="22"/>
      <c r="U95" s="16"/>
      <c r="V95" s="16"/>
      <c r="W95" s="21"/>
      <c r="X95" s="21"/>
      <c r="Y95" s="21"/>
      <c r="Z95" s="11"/>
      <c r="AA95" s="21"/>
    </row>
    <row r="96" spans="2:27" s="10" customFormat="1" ht="15.6" customHeight="1">
      <c r="B96" s="22" t="s">
        <v>11</v>
      </c>
      <c r="C96" s="16" t="s">
        <v>62</v>
      </c>
      <c r="D96" s="15">
        <v>20242</v>
      </c>
      <c r="E96" s="11" t="s">
        <v>13</v>
      </c>
      <c r="F96" s="11" t="s">
        <v>37</v>
      </c>
      <c r="G96" s="12" t="s">
        <v>63</v>
      </c>
      <c r="H96" s="11">
        <v>7</v>
      </c>
      <c r="I96" s="11" t="s">
        <v>16</v>
      </c>
      <c r="K96" s="22" t="s">
        <v>17</v>
      </c>
      <c r="L96" s="458" t="s">
        <v>34</v>
      </c>
      <c r="M96" s="16">
        <v>202011</v>
      </c>
      <c r="N96" s="21" t="s">
        <v>13</v>
      </c>
      <c r="O96" s="21" t="s">
        <v>55</v>
      </c>
      <c r="P96" s="21" t="s">
        <v>38</v>
      </c>
      <c r="Q96" s="11">
        <v>9</v>
      </c>
      <c r="R96" s="21" t="s">
        <v>26</v>
      </c>
      <c r="T96" s="22"/>
      <c r="U96" s="16"/>
      <c r="V96" s="16"/>
      <c r="W96" s="21"/>
      <c r="X96" s="21"/>
      <c r="Y96" s="21"/>
      <c r="Z96" s="11"/>
      <c r="AA96" s="21"/>
    </row>
    <row r="97" spans="2:27" s="10" customFormat="1" ht="15.6" customHeight="1">
      <c r="B97" s="22" t="s">
        <v>11</v>
      </c>
      <c r="C97" s="16" t="s">
        <v>62</v>
      </c>
      <c r="D97" s="15">
        <v>20242</v>
      </c>
      <c r="E97" s="11" t="s">
        <v>13</v>
      </c>
      <c r="F97" s="11" t="s">
        <v>37</v>
      </c>
      <c r="G97" s="12" t="s">
        <v>63</v>
      </c>
      <c r="H97" s="11">
        <v>7</v>
      </c>
      <c r="I97" s="11" t="s">
        <v>26</v>
      </c>
      <c r="K97" s="22" t="s">
        <v>17</v>
      </c>
      <c r="L97" s="458" t="s">
        <v>34</v>
      </c>
      <c r="M97" s="16">
        <v>202011</v>
      </c>
      <c r="N97" s="21" t="s">
        <v>13</v>
      </c>
      <c r="O97" s="21" t="s">
        <v>55</v>
      </c>
      <c r="P97" s="21" t="s">
        <v>38</v>
      </c>
      <c r="Q97" s="11">
        <v>9</v>
      </c>
      <c r="R97" s="21" t="s">
        <v>32</v>
      </c>
      <c r="T97" s="22"/>
      <c r="U97" s="16"/>
      <c r="V97" s="16"/>
      <c r="W97" s="21"/>
      <c r="X97" s="21"/>
      <c r="Y97" s="21"/>
      <c r="Z97" s="11"/>
      <c r="AA97" s="21"/>
    </row>
    <row r="98" spans="2:27" s="10" customFormat="1" ht="15.6" customHeight="1">
      <c r="B98" s="22" t="s">
        <v>11</v>
      </c>
      <c r="C98" s="16" t="s">
        <v>62</v>
      </c>
      <c r="D98" s="15">
        <v>20242</v>
      </c>
      <c r="E98" s="11" t="s">
        <v>13</v>
      </c>
      <c r="F98" s="11" t="s">
        <v>37</v>
      </c>
      <c r="G98" s="12" t="s">
        <v>63</v>
      </c>
      <c r="H98" s="11">
        <v>8</v>
      </c>
      <c r="I98" s="11" t="s">
        <v>16</v>
      </c>
      <c r="K98" s="22" t="s">
        <v>17</v>
      </c>
      <c r="L98" s="458" t="s">
        <v>34</v>
      </c>
      <c r="M98" s="16">
        <v>202011</v>
      </c>
      <c r="N98" s="21" t="s">
        <v>13</v>
      </c>
      <c r="O98" s="21" t="s">
        <v>55</v>
      </c>
      <c r="P98" s="21" t="s">
        <v>38</v>
      </c>
      <c r="Q98" s="11">
        <v>9</v>
      </c>
      <c r="R98" s="21" t="s">
        <v>41</v>
      </c>
      <c r="T98" s="22"/>
      <c r="U98" s="16"/>
      <c r="V98" s="16"/>
      <c r="W98" s="21"/>
      <c r="X98" s="21"/>
      <c r="Y98" s="21"/>
      <c r="Z98" s="11"/>
      <c r="AA98" s="21"/>
    </row>
    <row r="99" spans="2:27" s="10" customFormat="1" ht="15.6" customHeight="1">
      <c r="B99" s="22" t="s">
        <v>11</v>
      </c>
      <c r="C99" s="16" t="s">
        <v>27</v>
      </c>
      <c r="D99" s="15">
        <v>201722</v>
      </c>
      <c r="E99" s="11" t="s">
        <v>13</v>
      </c>
      <c r="F99" s="11" t="s">
        <v>37</v>
      </c>
      <c r="G99" s="12" t="s">
        <v>63</v>
      </c>
      <c r="H99" s="11">
        <v>9</v>
      </c>
      <c r="I99" s="11" t="s">
        <v>16</v>
      </c>
      <c r="K99" s="22" t="s">
        <v>17</v>
      </c>
      <c r="L99" s="458" t="s">
        <v>34</v>
      </c>
      <c r="M99" s="16">
        <v>202011</v>
      </c>
      <c r="N99" s="21" t="s">
        <v>13</v>
      </c>
      <c r="O99" s="21" t="s">
        <v>55</v>
      </c>
      <c r="P99" s="21" t="s">
        <v>38</v>
      </c>
      <c r="Q99" s="11">
        <v>9</v>
      </c>
      <c r="R99" s="21" t="s">
        <v>52</v>
      </c>
      <c r="T99" s="22"/>
      <c r="U99" s="16"/>
      <c r="V99" s="16"/>
      <c r="W99" s="21"/>
      <c r="X99" s="21"/>
      <c r="Y99" s="21"/>
      <c r="Z99" s="11"/>
      <c r="AA99" s="21"/>
    </row>
    <row r="100" spans="2:27" s="10" customFormat="1" ht="15.6" customHeight="1">
      <c r="B100" s="22" t="s">
        <v>11</v>
      </c>
      <c r="C100" s="16" t="s">
        <v>27</v>
      </c>
      <c r="D100" s="15">
        <v>201722</v>
      </c>
      <c r="E100" s="11" t="s">
        <v>13</v>
      </c>
      <c r="F100" s="11" t="s">
        <v>37</v>
      </c>
      <c r="G100" s="12" t="s">
        <v>63</v>
      </c>
      <c r="H100" s="11">
        <v>9</v>
      </c>
      <c r="I100" s="11" t="s">
        <v>26</v>
      </c>
      <c r="K100" s="22" t="s">
        <v>17</v>
      </c>
      <c r="L100" s="458" t="s">
        <v>34</v>
      </c>
      <c r="M100" s="16">
        <v>202011</v>
      </c>
      <c r="N100" s="21" t="s">
        <v>13</v>
      </c>
      <c r="O100" s="21" t="s">
        <v>55</v>
      </c>
      <c r="P100" s="21" t="s">
        <v>38</v>
      </c>
      <c r="Q100" s="11">
        <v>9</v>
      </c>
      <c r="R100" s="21" t="s">
        <v>60</v>
      </c>
      <c r="T100" s="22"/>
      <c r="U100" s="16"/>
      <c r="V100" s="16"/>
      <c r="W100" s="21"/>
      <c r="X100" s="21"/>
      <c r="Y100" s="21"/>
      <c r="Z100" s="11"/>
      <c r="AA100" s="21"/>
    </row>
    <row r="101" spans="2:27" s="10" customFormat="1" ht="15.6" customHeight="1">
      <c r="B101" s="22" t="s">
        <v>11</v>
      </c>
      <c r="C101" s="16" t="s">
        <v>27</v>
      </c>
      <c r="D101" s="15">
        <v>201722</v>
      </c>
      <c r="E101" s="11" t="s">
        <v>13</v>
      </c>
      <c r="F101" s="11" t="s">
        <v>37</v>
      </c>
      <c r="G101" s="12" t="s">
        <v>63</v>
      </c>
      <c r="H101" s="11">
        <v>10</v>
      </c>
      <c r="I101" s="11" t="s">
        <v>16</v>
      </c>
      <c r="K101" s="22" t="s">
        <v>17</v>
      </c>
      <c r="L101" s="458" t="s">
        <v>34</v>
      </c>
      <c r="M101" s="16">
        <v>202011</v>
      </c>
      <c r="N101" s="21" t="s">
        <v>13</v>
      </c>
      <c r="O101" s="21" t="s">
        <v>55</v>
      </c>
      <c r="P101" s="21" t="s">
        <v>38</v>
      </c>
      <c r="Q101" s="11">
        <v>10</v>
      </c>
      <c r="R101" s="21" t="s">
        <v>16</v>
      </c>
      <c r="T101" s="22"/>
      <c r="U101" s="16"/>
      <c r="V101" s="16"/>
      <c r="W101" s="21"/>
      <c r="X101" s="21"/>
      <c r="Y101" s="21"/>
      <c r="Z101" s="18"/>
      <c r="AA101" s="152"/>
    </row>
    <row r="102" spans="2:27" s="10" customFormat="1" ht="15.6" customHeight="1">
      <c r="B102" s="22" t="s">
        <v>11</v>
      </c>
      <c r="C102" s="16" t="s">
        <v>64</v>
      </c>
      <c r="D102" s="15">
        <v>20242</v>
      </c>
      <c r="E102" s="11" t="s">
        <v>13</v>
      </c>
      <c r="F102" s="11" t="s">
        <v>37</v>
      </c>
      <c r="G102" s="12" t="s">
        <v>65</v>
      </c>
      <c r="H102" s="11">
        <v>1</v>
      </c>
      <c r="I102" s="11" t="s">
        <v>16</v>
      </c>
      <c r="K102" s="22" t="s">
        <v>17</v>
      </c>
      <c r="L102" s="458" t="s">
        <v>34</v>
      </c>
      <c r="M102" s="16">
        <v>202011</v>
      </c>
      <c r="N102" s="21" t="s">
        <v>13</v>
      </c>
      <c r="O102" s="21" t="s">
        <v>55</v>
      </c>
      <c r="P102" s="21" t="s">
        <v>38</v>
      </c>
      <c r="Q102" s="11">
        <v>10</v>
      </c>
      <c r="R102" s="21" t="s">
        <v>26</v>
      </c>
      <c r="T102" s="22"/>
      <c r="U102" s="16"/>
      <c r="V102" s="16"/>
      <c r="W102" s="21"/>
      <c r="X102" s="21"/>
      <c r="Y102" s="21"/>
      <c r="Z102" s="18"/>
      <c r="AA102" s="152"/>
    </row>
    <row r="103" spans="2:27" s="10" customFormat="1" ht="15.6" customHeight="1">
      <c r="B103" s="22" t="s">
        <v>11</v>
      </c>
      <c r="C103" s="16" t="s">
        <v>64</v>
      </c>
      <c r="D103" s="15">
        <v>20242</v>
      </c>
      <c r="E103" s="11" t="s">
        <v>13</v>
      </c>
      <c r="F103" s="11" t="s">
        <v>37</v>
      </c>
      <c r="G103" s="12" t="s">
        <v>65</v>
      </c>
      <c r="H103" s="11">
        <v>1</v>
      </c>
      <c r="I103" s="11" t="s">
        <v>26</v>
      </c>
      <c r="K103" s="22" t="s">
        <v>17</v>
      </c>
      <c r="L103" s="458" t="s">
        <v>34</v>
      </c>
      <c r="M103" s="16">
        <v>202011</v>
      </c>
      <c r="N103" s="21" t="s">
        <v>13</v>
      </c>
      <c r="O103" s="21" t="s">
        <v>55</v>
      </c>
      <c r="P103" s="21" t="s">
        <v>38</v>
      </c>
      <c r="Q103" s="11">
        <v>10</v>
      </c>
      <c r="R103" s="21" t="s">
        <v>32</v>
      </c>
      <c r="T103" s="22"/>
      <c r="U103" s="16"/>
      <c r="V103" s="16"/>
      <c r="W103" s="21"/>
      <c r="X103" s="21"/>
      <c r="Y103" s="21"/>
      <c r="Z103" s="18"/>
      <c r="AA103" s="152"/>
    </row>
    <row r="104" spans="2:27" s="10" customFormat="1" ht="15.6" customHeight="1">
      <c r="B104" s="22" t="s">
        <v>11</v>
      </c>
      <c r="C104" s="16" t="s">
        <v>64</v>
      </c>
      <c r="D104" s="15">
        <v>20242</v>
      </c>
      <c r="E104" s="11" t="s">
        <v>13</v>
      </c>
      <c r="F104" s="11" t="s">
        <v>37</v>
      </c>
      <c r="G104" s="12" t="s">
        <v>65</v>
      </c>
      <c r="H104" s="11">
        <v>1</v>
      </c>
      <c r="I104" s="11" t="s">
        <v>32</v>
      </c>
      <c r="K104" s="22" t="s">
        <v>17</v>
      </c>
      <c r="L104" s="458" t="s">
        <v>34</v>
      </c>
      <c r="M104" s="16">
        <v>202011</v>
      </c>
      <c r="N104" s="21" t="s">
        <v>13</v>
      </c>
      <c r="O104" s="21" t="s">
        <v>55</v>
      </c>
      <c r="P104" s="21" t="s">
        <v>38</v>
      </c>
      <c r="Q104" s="11">
        <v>10</v>
      </c>
      <c r="R104" s="21" t="s">
        <v>41</v>
      </c>
      <c r="T104" s="22"/>
      <c r="U104" s="16"/>
      <c r="V104" s="16"/>
      <c r="W104" s="21"/>
      <c r="X104" s="21"/>
      <c r="Y104" s="21"/>
      <c r="Z104" s="18"/>
      <c r="AA104" s="152"/>
    </row>
    <row r="105" spans="2:27" s="10" customFormat="1" ht="15.6" customHeight="1">
      <c r="B105" s="22" t="s">
        <v>11</v>
      </c>
      <c r="C105" s="16" t="s">
        <v>64</v>
      </c>
      <c r="D105" s="15">
        <v>20242</v>
      </c>
      <c r="E105" s="11" t="s">
        <v>13</v>
      </c>
      <c r="F105" s="11" t="s">
        <v>37</v>
      </c>
      <c r="G105" s="12" t="s">
        <v>65</v>
      </c>
      <c r="H105" s="11">
        <v>2</v>
      </c>
      <c r="I105" s="11" t="s">
        <v>16</v>
      </c>
      <c r="K105" s="22" t="s">
        <v>17</v>
      </c>
      <c r="L105" s="458" t="s">
        <v>36</v>
      </c>
      <c r="M105" s="16">
        <v>20242</v>
      </c>
      <c r="N105" s="21" t="s">
        <v>19</v>
      </c>
      <c r="O105" s="21" t="s">
        <v>55</v>
      </c>
      <c r="P105" s="21" t="s">
        <v>38</v>
      </c>
      <c r="Q105" s="11">
        <v>2</v>
      </c>
      <c r="R105" s="21" t="s">
        <v>16</v>
      </c>
      <c r="T105" s="22"/>
      <c r="U105" s="16"/>
      <c r="V105" s="16"/>
      <c r="W105" s="21"/>
      <c r="X105" s="21"/>
      <c r="Y105" s="21"/>
      <c r="Z105" s="11"/>
      <c r="AA105" s="21"/>
    </row>
    <row r="106" spans="2:27" s="10" customFormat="1" ht="15.6" customHeight="1">
      <c r="B106" s="22" t="s">
        <v>11</v>
      </c>
      <c r="C106" s="16" t="s">
        <v>64</v>
      </c>
      <c r="D106" s="15">
        <v>20242</v>
      </c>
      <c r="E106" s="11" t="s">
        <v>13</v>
      </c>
      <c r="F106" s="11" t="s">
        <v>37</v>
      </c>
      <c r="G106" s="12" t="s">
        <v>65</v>
      </c>
      <c r="H106" s="11">
        <v>3</v>
      </c>
      <c r="I106" s="11" t="s">
        <v>16</v>
      </c>
      <c r="K106" s="22" t="s">
        <v>17</v>
      </c>
      <c r="L106" s="458" t="s">
        <v>36</v>
      </c>
      <c r="M106" s="16">
        <v>20242</v>
      </c>
      <c r="N106" s="21" t="s">
        <v>19</v>
      </c>
      <c r="O106" s="21" t="s">
        <v>55</v>
      </c>
      <c r="P106" s="21" t="s">
        <v>38</v>
      </c>
      <c r="Q106" s="11">
        <v>2</v>
      </c>
      <c r="R106" s="21" t="s">
        <v>26</v>
      </c>
      <c r="T106" s="22"/>
      <c r="U106" s="16"/>
      <c r="V106" s="16"/>
      <c r="W106" s="21"/>
      <c r="X106" s="21"/>
      <c r="Y106" s="21"/>
      <c r="Z106" s="11"/>
      <c r="AA106" s="21"/>
    </row>
    <row r="107" spans="2:27" s="10" customFormat="1" ht="15.6" customHeight="1">
      <c r="B107" s="22" t="s">
        <v>11</v>
      </c>
      <c r="C107" s="16" t="s">
        <v>64</v>
      </c>
      <c r="D107" s="15">
        <v>20242</v>
      </c>
      <c r="E107" s="11" t="s">
        <v>13</v>
      </c>
      <c r="F107" s="11" t="s">
        <v>37</v>
      </c>
      <c r="G107" s="12" t="s">
        <v>65</v>
      </c>
      <c r="H107" s="11">
        <v>3</v>
      </c>
      <c r="I107" s="11" t="s">
        <v>26</v>
      </c>
      <c r="K107" s="22" t="s">
        <v>17</v>
      </c>
      <c r="L107" s="458" t="s">
        <v>36</v>
      </c>
      <c r="M107" s="16">
        <v>20242</v>
      </c>
      <c r="N107" s="21" t="s">
        <v>19</v>
      </c>
      <c r="O107" s="21" t="s">
        <v>55</v>
      </c>
      <c r="P107" s="21" t="s">
        <v>38</v>
      </c>
      <c r="Q107" s="11">
        <v>2</v>
      </c>
      <c r="R107" s="21" t="s">
        <v>32</v>
      </c>
      <c r="T107" s="22"/>
      <c r="U107" s="16"/>
      <c r="V107" s="16"/>
      <c r="W107" s="21"/>
      <c r="X107" s="21"/>
      <c r="Y107" s="21"/>
      <c r="Z107" s="11"/>
      <c r="AA107" s="21"/>
    </row>
    <row r="108" spans="2:27" s="10" customFormat="1" ht="15.6" customHeight="1">
      <c r="B108" s="22" t="s">
        <v>11</v>
      </c>
      <c r="C108" s="16" t="s">
        <v>64</v>
      </c>
      <c r="D108" s="15">
        <v>20242</v>
      </c>
      <c r="E108" s="11" t="s">
        <v>13</v>
      </c>
      <c r="F108" s="11" t="s">
        <v>37</v>
      </c>
      <c r="G108" s="12" t="s">
        <v>65</v>
      </c>
      <c r="H108" s="11">
        <v>4</v>
      </c>
      <c r="I108" s="11" t="s">
        <v>16</v>
      </c>
      <c r="K108" s="22" t="s">
        <v>17</v>
      </c>
      <c r="L108" s="458" t="s">
        <v>36</v>
      </c>
      <c r="M108" s="16">
        <v>20242</v>
      </c>
      <c r="N108" s="21" t="s">
        <v>19</v>
      </c>
      <c r="O108" s="21" t="s">
        <v>55</v>
      </c>
      <c r="P108" s="21" t="s">
        <v>38</v>
      </c>
      <c r="Q108" s="11">
        <v>3</v>
      </c>
      <c r="R108" s="21" t="s">
        <v>16</v>
      </c>
      <c r="T108" s="22"/>
      <c r="U108" s="16"/>
      <c r="V108" s="16"/>
      <c r="W108" s="21"/>
      <c r="X108" s="21"/>
      <c r="Y108" s="21"/>
      <c r="Z108" s="11"/>
      <c r="AA108" s="21"/>
    </row>
    <row r="109" spans="2:27" s="10" customFormat="1" ht="15.6" customHeight="1">
      <c r="B109" s="22" t="s">
        <v>11</v>
      </c>
      <c r="C109" s="16" t="s">
        <v>64</v>
      </c>
      <c r="D109" s="15">
        <v>20242</v>
      </c>
      <c r="E109" s="11" t="s">
        <v>13</v>
      </c>
      <c r="F109" s="11" t="s">
        <v>37</v>
      </c>
      <c r="G109" s="12" t="s">
        <v>65</v>
      </c>
      <c r="H109" s="11">
        <v>5</v>
      </c>
      <c r="I109" s="11" t="s">
        <v>16</v>
      </c>
      <c r="K109" s="22" t="s">
        <v>17</v>
      </c>
      <c r="L109" s="458" t="s">
        <v>36</v>
      </c>
      <c r="M109" s="16">
        <v>20242</v>
      </c>
      <c r="N109" s="21" t="s">
        <v>19</v>
      </c>
      <c r="O109" s="21" t="s">
        <v>55</v>
      </c>
      <c r="P109" s="21" t="s">
        <v>38</v>
      </c>
      <c r="Q109" s="11">
        <v>3</v>
      </c>
      <c r="R109" s="21" t="s">
        <v>26</v>
      </c>
      <c r="T109" s="22"/>
      <c r="U109" s="16"/>
      <c r="V109" s="16"/>
      <c r="W109" s="21"/>
      <c r="X109" s="21"/>
      <c r="Y109" s="21"/>
      <c r="Z109" s="11"/>
      <c r="AA109" s="21"/>
    </row>
    <row r="110" spans="2:27" s="10" customFormat="1" ht="15.6" customHeight="1">
      <c r="B110" s="22" t="s">
        <v>11</v>
      </c>
      <c r="C110" s="16" t="s">
        <v>66</v>
      </c>
      <c r="D110" s="15">
        <v>202011</v>
      </c>
      <c r="E110" s="11" t="s">
        <v>13</v>
      </c>
      <c r="F110" s="11" t="s">
        <v>37</v>
      </c>
      <c r="G110" s="12" t="s">
        <v>65</v>
      </c>
      <c r="H110" s="11">
        <v>6</v>
      </c>
      <c r="I110" s="11" t="s">
        <v>16</v>
      </c>
      <c r="K110" s="22" t="s">
        <v>17</v>
      </c>
      <c r="L110" s="458" t="s">
        <v>36</v>
      </c>
      <c r="M110" s="16">
        <v>20242</v>
      </c>
      <c r="N110" s="21" t="s">
        <v>19</v>
      </c>
      <c r="O110" s="21" t="s">
        <v>55</v>
      </c>
      <c r="P110" s="21" t="s">
        <v>38</v>
      </c>
      <c r="Q110" s="11">
        <v>3</v>
      </c>
      <c r="R110" s="21" t="s">
        <v>32</v>
      </c>
      <c r="T110" s="22"/>
      <c r="U110" s="16"/>
      <c r="V110" s="16"/>
      <c r="W110" s="21"/>
      <c r="X110" s="21"/>
      <c r="Y110" s="21"/>
      <c r="Z110" s="11"/>
      <c r="AA110" s="21"/>
    </row>
    <row r="111" spans="2:27" s="10" customFormat="1" ht="15.6" customHeight="1">
      <c r="B111" s="22" t="s">
        <v>11</v>
      </c>
      <c r="C111" s="16" t="s">
        <v>66</v>
      </c>
      <c r="D111" s="15">
        <v>202011</v>
      </c>
      <c r="E111" s="11" t="s">
        <v>13</v>
      </c>
      <c r="F111" s="11" t="s">
        <v>37</v>
      </c>
      <c r="G111" s="12" t="s">
        <v>65</v>
      </c>
      <c r="H111" s="11">
        <v>7</v>
      </c>
      <c r="I111" s="11" t="s">
        <v>16</v>
      </c>
      <c r="K111" s="22" t="s">
        <v>17</v>
      </c>
      <c r="L111" s="458" t="s">
        <v>36</v>
      </c>
      <c r="M111" s="16">
        <v>20242</v>
      </c>
      <c r="N111" s="21" t="s">
        <v>19</v>
      </c>
      <c r="O111" s="21" t="s">
        <v>55</v>
      </c>
      <c r="P111" s="21" t="s">
        <v>38</v>
      </c>
      <c r="Q111" s="11">
        <v>3</v>
      </c>
      <c r="R111" s="21" t="s">
        <v>41</v>
      </c>
      <c r="T111" s="22"/>
      <c r="U111" s="16"/>
      <c r="V111" s="16"/>
      <c r="W111" s="21"/>
      <c r="X111" s="21"/>
      <c r="Y111" s="21"/>
      <c r="Z111" s="11"/>
      <c r="AA111" s="21"/>
    </row>
    <row r="112" spans="2:27" s="10" customFormat="1" ht="15.6" customHeight="1">
      <c r="B112" s="22" t="s">
        <v>11</v>
      </c>
      <c r="C112" s="16" t="s">
        <v>66</v>
      </c>
      <c r="D112" s="15">
        <v>202011</v>
      </c>
      <c r="E112" s="11" t="s">
        <v>13</v>
      </c>
      <c r="F112" s="11" t="s">
        <v>37</v>
      </c>
      <c r="G112" s="12" t="s">
        <v>65</v>
      </c>
      <c r="H112" s="11">
        <v>8</v>
      </c>
      <c r="I112" s="11" t="s">
        <v>16</v>
      </c>
      <c r="K112" s="22" t="s">
        <v>17</v>
      </c>
      <c r="L112" s="458" t="s">
        <v>36</v>
      </c>
      <c r="M112" s="16">
        <v>20242</v>
      </c>
      <c r="N112" s="21" t="s">
        <v>19</v>
      </c>
      <c r="O112" s="21" t="s">
        <v>55</v>
      </c>
      <c r="P112" s="21" t="s">
        <v>38</v>
      </c>
      <c r="Q112" s="11">
        <v>3</v>
      </c>
      <c r="R112" s="21" t="s">
        <v>52</v>
      </c>
      <c r="T112" s="22"/>
      <c r="U112" s="16"/>
      <c r="V112" s="16"/>
      <c r="W112" s="21"/>
      <c r="X112" s="21"/>
      <c r="Y112" s="21"/>
      <c r="Z112" s="11"/>
      <c r="AA112" s="21"/>
    </row>
    <row r="113" spans="2:27" s="10" customFormat="1" ht="15.6" customHeight="1">
      <c r="B113" s="22" t="s">
        <v>11</v>
      </c>
      <c r="C113" s="16" t="s">
        <v>67</v>
      </c>
      <c r="D113" s="15">
        <v>20251</v>
      </c>
      <c r="E113" s="11" t="s">
        <v>13</v>
      </c>
      <c r="F113" s="11" t="s">
        <v>37</v>
      </c>
      <c r="G113" s="12" t="s">
        <v>68</v>
      </c>
      <c r="H113" s="11">
        <v>1</v>
      </c>
      <c r="I113" s="11" t="s">
        <v>16</v>
      </c>
      <c r="K113" s="22" t="s">
        <v>17</v>
      </c>
      <c r="L113" s="458" t="s">
        <v>36</v>
      </c>
      <c r="M113" s="16">
        <v>20242</v>
      </c>
      <c r="N113" s="21" t="s">
        <v>23</v>
      </c>
      <c r="O113" s="21" t="s">
        <v>55</v>
      </c>
      <c r="P113" s="21" t="s">
        <v>38</v>
      </c>
      <c r="Q113" s="11">
        <v>2</v>
      </c>
      <c r="R113" s="21" t="s">
        <v>16</v>
      </c>
      <c r="T113" s="22"/>
      <c r="U113" s="16"/>
      <c r="V113" s="16"/>
      <c r="W113" s="21"/>
      <c r="X113" s="21"/>
      <c r="Y113" s="21"/>
      <c r="Z113" s="11"/>
      <c r="AA113" s="21"/>
    </row>
    <row r="114" spans="2:27" s="10" customFormat="1" ht="15.6" customHeight="1">
      <c r="B114" s="22" t="s">
        <v>11</v>
      </c>
      <c r="C114" s="16" t="s">
        <v>69</v>
      </c>
      <c r="D114" s="15">
        <v>20251</v>
      </c>
      <c r="E114" s="11" t="s">
        <v>13</v>
      </c>
      <c r="F114" s="11" t="s">
        <v>37</v>
      </c>
      <c r="G114" s="12" t="s">
        <v>70</v>
      </c>
      <c r="H114" s="11">
        <v>1</v>
      </c>
      <c r="I114" s="11" t="s">
        <v>16</v>
      </c>
      <c r="K114" s="22" t="s">
        <v>17</v>
      </c>
      <c r="L114" s="458" t="s">
        <v>36</v>
      </c>
      <c r="M114" s="16">
        <v>20242</v>
      </c>
      <c r="N114" s="21" t="s">
        <v>23</v>
      </c>
      <c r="O114" s="21" t="s">
        <v>55</v>
      </c>
      <c r="P114" s="21" t="s">
        <v>38</v>
      </c>
      <c r="Q114" s="11">
        <v>2</v>
      </c>
      <c r="R114" s="21" t="s">
        <v>26</v>
      </c>
      <c r="T114" s="22"/>
      <c r="U114" s="16"/>
      <c r="V114" s="16"/>
      <c r="W114" s="21"/>
      <c r="X114" s="21"/>
      <c r="Y114" s="21"/>
      <c r="Z114" s="11"/>
      <c r="AA114" s="21"/>
    </row>
    <row r="115" spans="2:27" s="10" customFormat="1" ht="15.6" customHeight="1">
      <c r="B115" s="22" t="s">
        <v>11</v>
      </c>
      <c r="C115" s="16" t="s">
        <v>71</v>
      </c>
      <c r="D115" s="15">
        <v>20251</v>
      </c>
      <c r="E115" s="11" t="s">
        <v>13</v>
      </c>
      <c r="F115" s="11" t="s">
        <v>37</v>
      </c>
      <c r="G115" s="12" t="s">
        <v>72</v>
      </c>
      <c r="H115" s="11">
        <v>1</v>
      </c>
      <c r="I115" s="11" t="s">
        <v>16</v>
      </c>
      <c r="K115" s="22" t="s">
        <v>17</v>
      </c>
      <c r="L115" s="458" t="s">
        <v>36</v>
      </c>
      <c r="M115" s="16">
        <v>20242</v>
      </c>
      <c r="N115" s="21" t="s">
        <v>23</v>
      </c>
      <c r="O115" s="21" t="s">
        <v>55</v>
      </c>
      <c r="P115" s="21" t="s">
        <v>38</v>
      </c>
      <c r="Q115" s="11">
        <v>3</v>
      </c>
      <c r="R115" s="21" t="s">
        <v>16</v>
      </c>
      <c r="T115" s="22"/>
      <c r="U115" s="16"/>
      <c r="V115" s="16"/>
      <c r="W115" s="21"/>
      <c r="X115" s="21"/>
      <c r="Y115" s="21"/>
      <c r="Z115" s="11"/>
      <c r="AA115" s="21"/>
    </row>
    <row r="116" spans="2:27" s="10" customFormat="1" ht="15.6" customHeight="1">
      <c r="B116" s="22" t="s">
        <v>11</v>
      </c>
      <c r="C116" s="16" t="s">
        <v>18</v>
      </c>
      <c r="D116" s="15">
        <v>20242</v>
      </c>
      <c r="E116" s="11" t="s">
        <v>19</v>
      </c>
      <c r="F116" s="11" t="s">
        <v>14</v>
      </c>
      <c r="G116" s="12" t="s">
        <v>21</v>
      </c>
      <c r="H116" s="11">
        <v>1</v>
      </c>
      <c r="I116" s="11" t="s">
        <v>16</v>
      </c>
      <c r="K116" s="22" t="s">
        <v>17</v>
      </c>
      <c r="L116" s="458" t="s">
        <v>36</v>
      </c>
      <c r="M116" s="16">
        <v>20242</v>
      </c>
      <c r="N116" s="21" t="s">
        <v>23</v>
      </c>
      <c r="O116" s="21" t="s">
        <v>55</v>
      </c>
      <c r="P116" s="21" t="s">
        <v>38</v>
      </c>
      <c r="Q116" s="11">
        <v>3</v>
      </c>
      <c r="R116" s="21" t="s">
        <v>26</v>
      </c>
      <c r="T116" s="22"/>
      <c r="U116" s="16"/>
      <c r="V116" s="16"/>
      <c r="W116" s="21"/>
      <c r="X116" s="21"/>
      <c r="Y116" s="21"/>
      <c r="Z116" s="11"/>
      <c r="AA116" s="21"/>
    </row>
    <row r="117" spans="2:27" s="10" customFormat="1" ht="15.6" customHeight="1">
      <c r="B117" s="22" t="s">
        <v>11</v>
      </c>
      <c r="C117" s="16" t="s">
        <v>29</v>
      </c>
      <c r="D117" s="15">
        <v>20242</v>
      </c>
      <c r="E117" s="11" t="s">
        <v>19</v>
      </c>
      <c r="F117" s="11" t="s">
        <v>14</v>
      </c>
      <c r="G117" s="12" t="s">
        <v>30</v>
      </c>
      <c r="H117" s="11">
        <v>1</v>
      </c>
      <c r="I117" s="11" t="s">
        <v>16</v>
      </c>
      <c r="K117" s="22" t="s">
        <v>17</v>
      </c>
      <c r="L117" s="458" t="s">
        <v>36</v>
      </c>
      <c r="M117" s="16">
        <v>20242</v>
      </c>
      <c r="N117" s="21" t="s">
        <v>23</v>
      </c>
      <c r="O117" s="21" t="s">
        <v>55</v>
      </c>
      <c r="P117" s="21" t="s">
        <v>38</v>
      </c>
      <c r="Q117" s="11">
        <v>3</v>
      </c>
      <c r="R117" s="21" t="s">
        <v>32</v>
      </c>
      <c r="T117" s="22"/>
      <c r="U117" s="16"/>
      <c r="V117" s="16"/>
      <c r="W117" s="21"/>
      <c r="X117" s="21"/>
      <c r="Y117" s="21"/>
      <c r="Z117" s="11"/>
      <c r="AA117" s="21"/>
    </row>
    <row r="118" spans="2:27" s="10" customFormat="1" ht="15.6" customHeight="1">
      <c r="B118" s="22" t="s">
        <v>11</v>
      </c>
      <c r="C118" s="16" t="s">
        <v>29</v>
      </c>
      <c r="D118" s="15">
        <v>20242</v>
      </c>
      <c r="E118" s="11" t="s">
        <v>19</v>
      </c>
      <c r="F118" s="11" t="s">
        <v>14</v>
      </c>
      <c r="G118" s="12" t="s">
        <v>30</v>
      </c>
      <c r="H118" s="11">
        <v>1</v>
      </c>
      <c r="I118" s="11" t="s">
        <v>26</v>
      </c>
      <c r="K118" s="22" t="s">
        <v>17</v>
      </c>
      <c r="L118" s="458" t="s">
        <v>36</v>
      </c>
      <c r="M118" s="16">
        <v>20242</v>
      </c>
      <c r="N118" s="21" t="s">
        <v>23</v>
      </c>
      <c r="O118" s="21" t="s">
        <v>55</v>
      </c>
      <c r="P118" s="21" t="s">
        <v>38</v>
      </c>
      <c r="Q118" s="11">
        <v>3</v>
      </c>
      <c r="R118" s="21" t="s">
        <v>41</v>
      </c>
      <c r="T118" s="22"/>
      <c r="U118" s="16"/>
      <c r="V118" s="16"/>
      <c r="W118" s="21"/>
      <c r="X118" s="21"/>
      <c r="Y118" s="21"/>
      <c r="Z118" s="11"/>
      <c r="AA118" s="21"/>
    </row>
    <row r="119" spans="2:27" s="10" customFormat="1" ht="15.6" customHeight="1">
      <c r="B119" s="22" t="s">
        <v>11</v>
      </c>
      <c r="C119" s="16" t="s">
        <v>29</v>
      </c>
      <c r="D119" s="15">
        <v>20242</v>
      </c>
      <c r="E119" s="11" t="s">
        <v>19</v>
      </c>
      <c r="F119" s="11" t="s">
        <v>14</v>
      </c>
      <c r="G119" s="12" t="s">
        <v>30</v>
      </c>
      <c r="H119" s="11">
        <v>1</v>
      </c>
      <c r="I119" s="11" t="s">
        <v>32</v>
      </c>
      <c r="K119" s="22" t="s">
        <v>17</v>
      </c>
      <c r="L119" s="458" t="s">
        <v>36</v>
      </c>
      <c r="M119" s="16">
        <v>20242</v>
      </c>
      <c r="N119" s="21" t="s">
        <v>23</v>
      </c>
      <c r="O119" s="21" t="s">
        <v>55</v>
      </c>
      <c r="P119" s="21" t="s">
        <v>38</v>
      </c>
      <c r="Q119" s="11">
        <v>3</v>
      </c>
      <c r="R119" s="21" t="s">
        <v>52</v>
      </c>
      <c r="T119" s="22"/>
      <c r="U119" s="16"/>
      <c r="V119" s="16"/>
      <c r="W119" s="21"/>
      <c r="X119" s="21"/>
      <c r="Y119" s="21"/>
      <c r="Z119" s="11"/>
      <c r="AA119" s="21"/>
    </row>
    <row r="120" spans="2:27" s="10" customFormat="1" ht="15.6" customHeight="1">
      <c r="B120" s="22" t="s">
        <v>11</v>
      </c>
      <c r="C120" s="16" t="s">
        <v>36</v>
      </c>
      <c r="D120" s="15">
        <v>20242</v>
      </c>
      <c r="E120" s="11" t="s">
        <v>19</v>
      </c>
      <c r="F120" s="11" t="s">
        <v>37</v>
      </c>
      <c r="G120" s="12" t="s">
        <v>38</v>
      </c>
      <c r="H120" s="11">
        <v>1</v>
      </c>
      <c r="I120" s="11" t="s">
        <v>16</v>
      </c>
      <c r="K120" s="22" t="s">
        <v>17</v>
      </c>
      <c r="L120" s="458" t="s">
        <v>36</v>
      </c>
      <c r="M120" s="16">
        <v>20242</v>
      </c>
      <c r="N120" s="21" t="s">
        <v>23</v>
      </c>
      <c r="O120" s="21" t="s">
        <v>55</v>
      </c>
      <c r="P120" s="21" t="s">
        <v>38</v>
      </c>
      <c r="Q120" s="11">
        <v>3</v>
      </c>
      <c r="R120" s="21" t="s">
        <v>60</v>
      </c>
      <c r="T120" s="22"/>
      <c r="U120" s="16"/>
      <c r="V120" s="16"/>
      <c r="W120" s="21"/>
      <c r="X120" s="21"/>
      <c r="Y120" s="21"/>
      <c r="Z120" s="11"/>
      <c r="AA120" s="21"/>
    </row>
    <row r="121" spans="2:27" s="10" customFormat="1" ht="15.6" customHeight="1">
      <c r="B121" s="22" t="s">
        <v>11</v>
      </c>
      <c r="C121" s="16" t="s">
        <v>36</v>
      </c>
      <c r="D121" s="15">
        <v>20242</v>
      </c>
      <c r="E121" s="11" t="s">
        <v>19</v>
      </c>
      <c r="F121" s="11" t="s">
        <v>37</v>
      </c>
      <c r="G121" s="12" t="s">
        <v>38</v>
      </c>
      <c r="H121" s="11">
        <v>1</v>
      </c>
      <c r="I121" s="11" t="s">
        <v>26</v>
      </c>
      <c r="K121" s="22" t="s">
        <v>17</v>
      </c>
      <c r="L121" s="458" t="s">
        <v>36</v>
      </c>
      <c r="M121" s="16">
        <v>20242</v>
      </c>
      <c r="N121" s="21" t="s">
        <v>23</v>
      </c>
      <c r="O121" s="21" t="s">
        <v>55</v>
      </c>
      <c r="P121" s="21" t="s">
        <v>38</v>
      </c>
      <c r="Q121" s="11">
        <v>3</v>
      </c>
      <c r="R121" s="21" t="s">
        <v>61</v>
      </c>
      <c r="T121" s="22"/>
      <c r="U121" s="16"/>
      <c r="V121" s="16"/>
      <c r="W121" s="21"/>
      <c r="X121" s="21"/>
      <c r="Y121" s="21"/>
      <c r="Z121" s="11"/>
      <c r="AA121" s="21"/>
    </row>
    <row r="122" spans="2:27" s="10" customFormat="1" ht="15.6" customHeight="1">
      <c r="B122" s="22" t="s">
        <v>11</v>
      </c>
      <c r="C122" s="16" t="s">
        <v>36</v>
      </c>
      <c r="D122" s="15">
        <v>20242</v>
      </c>
      <c r="E122" s="11" t="s">
        <v>19</v>
      </c>
      <c r="F122" s="11" t="s">
        <v>37</v>
      </c>
      <c r="G122" s="12" t="s">
        <v>38</v>
      </c>
      <c r="H122" s="11">
        <v>1</v>
      </c>
      <c r="I122" s="11" t="s">
        <v>32</v>
      </c>
      <c r="K122" s="22" t="s">
        <v>17</v>
      </c>
      <c r="L122" s="458" t="s">
        <v>36</v>
      </c>
      <c r="M122" s="16">
        <v>20242</v>
      </c>
      <c r="N122" s="21" t="s">
        <v>23</v>
      </c>
      <c r="O122" s="21" t="s">
        <v>55</v>
      </c>
      <c r="P122" s="21" t="s">
        <v>38</v>
      </c>
      <c r="Q122" s="11">
        <v>3</v>
      </c>
      <c r="R122" s="21" t="s">
        <v>73</v>
      </c>
      <c r="T122" s="22"/>
      <c r="U122" s="16"/>
      <c r="V122" s="16"/>
      <c r="W122" s="21"/>
      <c r="X122" s="21"/>
      <c r="Y122" s="21"/>
      <c r="Z122" s="11"/>
      <c r="AA122" s="21"/>
    </row>
    <row r="123" spans="2:27" s="10" customFormat="1" ht="15.6" customHeight="1">
      <c r="B123" s="22" t="s">
        <v>11</v>
      </c>
      <c r="C123" s="16" t="s">
        <v>36</v>
      </c>
      <c r="D123" s="15">
        <v>20242</v>
      </c>
      <c r="E123" s="11" t="s">
        <v>19</v>
      </c>
      <c r="F123" s="11" t="s">
        <v>37</v>
      </c>
      <c r="G123" s="12" t="s">
        <v>38</v>
      </c>
      <c r="H123" s="11">
        <v>1</v>
      </c>
      <c r="I123" s="11" t="s">
        <v>41</v>
      </c>
      <c r="K123" s="22" t="s">
        <v>17</v>
      </c>
      <c r="L123" s="458" t="s">
        <v>36</v>
      </c>
      <c r="M123" s="16">
        <v>20242</v>
      </c>
      <c r="N123" s="21" t="s">
        <v>23</v>
      </c>
      <c r="O123" s="21" t="s">
        <v>55</v>
      </c>
      <c r="P123" s="21" t="s">
        <v>38</v>
      </c>
      <c r="Q123" s="11">
        <v>4</v>
      </c>
      <c r="R123" s="21" t="s">
        <v>16</v>
      </c>
      <c r="T123" s="22"/>
      <c r="U123" s="16"/>
      <c r="V123" s="16"/>
      <c r="W123" s="21"/>
      <c r="X123" s="21"/>
      <c r="Y123" s="21"/>
      <c r="Z123" s="11"/>
      <c r="AA123" s="21"/>
    </row>
    <row r="124" spans="2:27" s="10" customFormat="1" ht="15.6" customHeight="1">
      <c r="B124" s="22" t="s">
        <v>11</v>
      </c>
      <c r="C124" s="16" t="s">
        <v>36</v>
      </c>
      <c r="D124" s="15">
        <v>20242</v>
      </c>
      <c r="E124" s="11" t="s">
        <v>19</v>
      </c>
      <c r="F124" s="11" t="s">
        <v>37</v>
      </c>
      <c r="G124" s="12" t="s">
        <v>38</v>
      </c>
      <c r="H124" s="11">
        <v>1</v>
      </c>
      <c r="I124" s="11" t="s">
        <v>52</v>
      </c>
      <c r="K124" s="22" t="s">
        <v>17</v>
      </c>
      <c r="L124" s="458" t="s">
        <v>36</v>
      </c>
      <c r="M124" s="16">
        <v>20242</v>
      </c>
      <c r="N124" s="21" t="s">
        <v>23</v>
      </c>
      <c r="O124" s="21" t="s">
        <v>55</v>
      </c>
      <c r="P124" s="21" t="s">
        <v>38</v>
      </c>
      <c r="Q124" s="11">
        <v>4</v>
      </c>
      <c r="R124" s="21" t="s">
        <v>26</v>
      </c>
      <c r="T124" s="22"/>
      <c r="U124" s="16"/>
      <c r="V124" s="16"/>
      <c r="W124" s="21"/>
      <c r="X124" s="21"/>
      <c r="Y124" s="21"/>
      <c r="Z124" s="11"/>
      <c r="AA124" s="21"/>
    </row>
    <row r="125" spans="2:27" s="10" customFormat="1" ht="15.6" customHeight="1">
      <c r="B125" s="22" t="s">
        <v>11</v>
      </c>
      <c r="C125" s="16" t="s">
        <v>64</v>
      </c>
      <c r="D125" s="15">
        <v>20242</v>
      </c>
      <c r="E125" s="11" t="s">
        <v>19</v>
      </c>
      <c r="F125" s="11" t="s">
        <v>37</v>
      </c>
      <c r="G125" s="12" t="s">
        <v>65</v>
      </c>
      <c r="H125" s="11">
        <v>1</v>
      </c>
      <c r="I125" s="11" t="s">
        <v>16</v>
      </c>
      <c r="K125" s="22" t="s">
        <v>17</v>
      </c>
      <c r="L125" s="458" t="s">
        <v>36</v>
      </c>
      <c r="M125" s="16">
        <v>20242</v>
      </c>
      <c r="N125" s="21" t="s">
        <v>23</v>
      </c>
      <c r="O125" s="21" t="s">
        <v>55</v>
      </c>
      <c r="P125" s="21" t="s">
        <v>38</v>
      </c>
      <c r="Q125" s="11">
        <v>4</v>
      </c>
      <c r="R125" s="21" t="s">
        <v>74</v>
      </c>
      <c r="T125" s="22"/>
      <c r="U125" s="16"/>
      <c r="V125" s="16"/>
      <c r="W125" s="21"/>
      <c r="X125" s="21"/>
      <c r="Y125" s="21"/>
      <c r="Z125" s="11"/>
      <c r="AA125" s="21"/>
    </row>
    <row r="126" spans="2:27" s="10" customFormat="1" ht="15.6" customHeight="1">
      <c r="B126" s="22" t="s">
        <v>11</v>
      </c>
      <c r="C126" s="16" t="s">
        <v>64</v>
      </c>
      <c r="D126" s="15">
        <v>20242</v>
      </c>
      <c r="E126" s="11" t="s">
        <v>19</v>
      </c>
      <c r="F126" s="11" t="s">
        <v>37</v>
      </c>
      <c r="G126" s="12" t="s">
        <v>65</v>
      </c>
      <c r="H126" s="11">
        <v>1</v>
      </c>
      <c r="I126" s="11" t="s">
        <v>26</v>
      </c>
      <c r="K126" s="22" t="s">
        <v>17</v>
      </c>
      <c r="L126" s="458" t="s">
        <v>43</v>
      </c>
      <c r="M126" s="16">
        <v>20242</v>
      </c>
      <c r="N126" s="21" t="s">
        <v>23</v>
      </c>
      <c r="O126" s="21" t="s">
        <v>55</v>
      </c>
      <c r="P126" s="21" t="s">
        <v>38</v>
      </c>
      <c r="Q126" s="11">
        <v>5</v>
      </c>
      <c r="R126" s="21" t="s">
        <v>16</v>
      </c>
      <c r="T126" s="22"/>
      <c r="U126" s="16"/>
      <c r="V126" s="16"/>
      <c r="W126" s="21"/>
      <c r="X126" s="21"/>
      <c r="Y126" s="21"/>
      <c r="Z126" s="11"/>
      <c r="AA126" s="21"/>
    </row>
    <row r="127" spans="2:27" s="10" customFormat="1" ht="15.6" customHeight="1">
      <c r="B127" s="22" t="s">
        <v>11</v>
      </c>
      <c r="C127" s="16" t="s">
        <v>64</v>
      </c>
      <c r="D127" s="15">
        <v>20242</v>
      </c>
      <c r="E127" s="11" t="s">
        <v>19</v>
      </c>
      <c r="F127" s="11" t="s">
        <v>37</v>
      </c>
      <c r="G127" s="12" t="s">
        <v>65</v>
      </c>
      <c r="H127" s="11">
        <v>1</v>
      </c>
      <c r="I127" s="11" t="s">
        <v>32</v>
      </c>
      <c r="K127" s="22" t="s">
        <v>17</v>
      </c>
      <c r="L127" s="458" t="s">
        <v>43</v>
      </c>
      <c r="M127" s="16">
        <v>20242</v>
      </c>
      <c r="N127" s="21" t="s">
        <v>23</v>
      </c>
      <c r="O127" s="21" t="s">
        <v>55</v>
      </c>
      <c r="P127" s="21" t="s">
        <v>38</v>
      </c>
      <c r="Q127" s="11">
        <v>5</v>
      </c>
      <c r="R127" s="21" t="s">
        <v>26</v>
      </c>
      <c r="T127" s="22"/>
      <c r="U127" s="16"/>
      <c r="V127" s="16"/>
      <c r="W127" s="21"/>
      <c r="X127" s="21"/>
      <c r="Y127" s="21"/>
      <c r="Z127" s="11"/>
      <c r="AA127" s="21"/>
    </row>
    <row r="128" spans="2:27" s="10" customFormat="1" ht="15.6" customHeight="1">
      <c r="B128" s="22" t="s">
        <v>11</v>
      </c>
      <c r="C128" s="16" t="s">
        <v>64</v>
      </c>
      <c r="D128" s="15">
        <v>20242</v>
      </c>
      <c r="E128" s="11" t="s">
        <v>19</v>
      </c>
      <c r="F128" s="11" t="s">
        <v>37</v>
      </c>
      <c r="G128" s="12" t="s">
        <v>65</v>
      </c>
      <c r="H128" s="11">
        <v>1</v>
      </c>
      <c r="I128" s="11" t="s">
        <v>41</v>
      </c>
      <c r="K128" s="22" t="s">
        <v>17</v>
      </c>
      <c r="L128" s="458" t="s">
        <v>43</v>
      </c>
      <c r="M128" s="16">
        <v>20242</v>
      </c>
      <c r="N128" s="21" t="s">
        <v>23</v>
      </c>
      <c r="O128" s="21" t="s">
        <v>55</v>
      </c>
      <c r="P128" s="21" t="s">
        <v>38</v>
      </c>
      <c r="Q128" s="11">
        <v>5</v>
      </c>
      <c r="R128" s="21" t="s">
        <v>32</v>
      </c>
      <c r="T128" s="22"/>
      <c r="U128" s="16"/>
      <c r="V128" s="16"/>
      <c r="W128" s="21"/>
      <c r="X128" s="21"/>
      <c r="Y128" s="21"/>
      <c r="Z128" s="11"/>
      <c r="AA128" s="21"/>
    </row>
    <row r="129" spans="2:27" s="10" customFormat="1" ht="15.6" customHeight="1">
      <c r="B129" s="22" t="s">
        <v>11</v>
      </c>
      <c r="C129" s="16" t="s">
        <v>18</v>
      </c>
      <c r="D129" s="15">
        <v>20242</v>
      </c>
      <c r="E129" s="11" t="s">
        <v>23</v>
      </c>
      <c r="F129" s="11" t="s">
        <v>14</v>
      </c>
      <c r="G129" s="12" t="s">
        <v>21</v>
      </c>
      <c r="H129" s="11">
        <v>1</v>
      </c>
      <c r="I129" s="11" t="s">
        <v>16</v>
      </c>
      <c r="K129" s="22" t="s">
        <v>17</v>
      </c>
      <c r="L129" s="458" t="s">
        <v>43</v>
      </c>
      <c r="M129" s="16">
        <v>20242</v>
      </c>
      <c r="N129" s="21" t="s">
        <v>23</v>
      </c>
      <c r="O129" s="21" t="s">
        <v>55</v>
      </c>
      <c r="P129" s="21" t="s">
        <v>38</v>
      </c>
      <c r="Q129" s="11">
        <v>5</v>
      </c>
      <c r="R129" s="21" t="s">
        <v>41</v>
      </c>
      <c r="T129" s="22"/>
      <c r="U129" s="16"/>
      <c r="V129" s="16"/>
      <c r="W129" s="21"/>
      <c r="X129" s="21"/>
      <c r="Y129" s="21"/>
      <c r="Z129" s="11"/>
      <c r="AA129" s="21"/>
    </row>
    <row r="130" spans="2:27" s="10" customFormat="1" ht="15.6" customHeight="1">
      <c r="B130" s="22" t="s">
        <v>11</v>
      </c>
      <c r="C130" s="16" t="s">
        <v>18</v>
      </c>
      <c r="D130" s="15">
        <v>20242</v>
      </c>
      <c r="E130" s="11" t="s">
        <v>23</v>
      </c>
      <c r="F130" s="11" t="s">
        <v>14</v>
      </c>
      <c r="G130" s="12" t="s">
        <v>21</v>
      </c>
      <c r="H130" s="11">
        <v>1</v>
      </c>
      <c r="I130" s="11" t="s">
        <v>26</v>
      </c>
      <c r="K130" s="22" t="s">
        <v>17</v>
      </c>
      <c r="L130" s="458" t="s">
        <v>43</v>
      </c>
      <c r="M130" s="16">
        <v>20242</v>
      </c>
      <c r="N130" s="21" t="s">
        <v>23</v>
      </c>
      <c r="O130" s="21" t="s">
        <v>55</v>
      </c>
      <c r="P130" s="21" t="s">
        <v>38</v>
      </c>
      <c r="Q130" s="11">
        <v>5</v>
      </c>
      <c r="R130" s="21" t="s">
        <v>74</v>
      </c>
      <c r="T130" s="22"/>
      <c r="U130" s="16"/>
      <c r="V130" s="16"/>
      <c r="W130" s="21"/>
      <c r="X130" s="21"/>
      <c r="Y130" s="21"/>
      <c r="Z130" s="11"/>
      <c r="AA130" s="21"/>
    </row>
    <row r="131" spans="2:27" s="10" customFormat="1" ht="15.6" customHeight="1">
      <c r="B131" s="22" t="s">
        <v>11</v>
      </c>
      <c r="C131" s="16" t="s">
        <v>18</v>
      </c>
      <c r="D131" s="15">
        <v>20242</v>
      </c>
      <c r="E131" s="11" t="s">
        <v>23</v>
      </c>
      <c r="F131" s="11" t="s">
        <v>14</v>
      </c>
      <c r="G131" s="12" t="s">
        <v>21</v>
      </c>
      <c r="H131" s="11">
        <v>1</v>
      </c>
      <c r="I131" s="11" t="s">
        <v>32</v>
      </c>
      <c r="K131" s="22" t="s">
        <v>17</v>
      </c>
      <c r="L131" s="458" t="s">
        <v>43</v>
      </c>
      <c r="M131" s="16">
        <v>20242</v>
      </c>
      <c r="N131" s="21" t="s">
        <v>23</v>
      </c>
      <c r="O131" s="21" t="s">
        <v>55</v>
      </c>
      <c r="P131" s="21" t="s">
        <v>38</v>
      </c>
      <c r="Q131" s="11">
        <v>5</v>
      </c>
      <c r="R131" s="21" t="s">
        <v>46</v>
      </c>
      <c r="T131" s="22"/>
      <c r="U131" s="16"/>
      <c r="V131" s="16"/>
      <c r="W131" s="21"/>
      <c r="X131" s="21"/>
      <c r="Y131" s="21"/>
      <c r="Z131" s="11"/>
      <c r="AA131" s="21"/>
    </row>
    <row r="132" spans="2:27" s="10" customFormat="1" ht="15.6" customHeight="1">
      <c r="B132" s="22" t="s">
        <v>11</v>
      </c>
      <c r="C132" s="16" t="s">
        <v>31</v>
      </c>
      <c r="D132" s="15">
        <v>20251</v>
      </c>
      <c r="E132" s="11" t="s">
        <v>23</v>
      </c>
      <c r="F132" s="11" t="s">
        <v>14</v>
      </c>
      <c r="G132" s="12" t="s">
        <v>21</v>
      </c>
      <c r="H132" s="11">
        <v>1</v>
      </c>
      <c r="I132" s="11" t="s">
        <v>41</v>
      </c>
      <c r="K132" s="22" t="s">
        <v>17</v>
      </c>
      <c r="L132" s="458" t="s">
        <v>43</v>
      </c>
      <c r="M132" s="16">
        <v>20242</v>
      </c>
      <c r="N132" s="21" t="s">
        <v>23</v>
      </c>
      <c r="O132" s="21" t="s">
        <v>55</v>
      </c>
      <c r="P132" s="21" t="s">
        <v>38</v>
      </c>
      <c r="Q132" s="11">
        <v>6</v>
      </c>
      <c r="R132" s="21" t="s">
        <v>16</v>
      </c>
      <c r="T132" s="22"/>
      <c r="U132" s="16"/>
      <c r="V132" s="16"/>
      <c r="W132" s="21"/>
      <c r="X132" s="21"/>
      <c r="Y132" s="21"/>
      <c r="Z132" s="11"/>
      <c r="AA132" s="21"/>
    </row>
    <row r="133" spans="2:27" s="10" customFormat="1" ht="15.6" customHeight="1">
      <c r="B133" s="22" t="s">
        <v>11</v>
      </c>
      <c r="C133" s="16" t="s">
        <v>18</v>
      </c>
      <c r="D133" s="15">
        <v>20242</v>
      </c>
      <c r="E133" s="11" t="s">
        <v>23</v>
      </c>
      <c r="F133" s="11" t="s">
        <v>14</v>
      </c>
      <c r="G133" s="12" t="s">
        <v>21</v>
      </c>
      <c r="H133" s="11">
        <v>2</v>
      </c>
      <c r="I133" s="11" t="s">
        <v>16</v>
      </c>
      <c r="K133" s="22" t="s">
        <v>17</v>
      </c>
      <c r="L133" s="458" t="s">
        <v>43</v>
      </c>
      <c r="M133" s="16">
        <v>20242</v>
      </c>
      <c r="N133" s="21" t="s">
        <v>23</v>
      </c>
      <c r="O133" s="21" t="s">
        <v>55</v>
      </c>
      <c r="P133" s="21" t="s">
        <v>38</v>
      </c>
      <c r="Q133" s="11">
        <v>6</v>
      </c>
      <c r="R133" s="21" t="s">
        <v>26</v>
      </c>
      <c r="T133" s="22"/>
      <c r="U133" s="16"/>
      <c r="V133" s="16"/>
      <c r="W133" s="21"/>
      <c r="X133" s="21"/>
      <c r="Y133" s="21"/>
      <c r="Z133" s="11"/>
      <c r="AA133" s="21"/>
    </row>
    <row r="134" spans="2:27" s="10" customFormat="1" ht="15.6" customHeight="1">
      <c r="B134" s="22" t="s">
        <v>11</v>
      </c>
      <c r="C134" s="16" t="s">
        <v>12</v>
      </c>
      <c r="D134" s="15">
        <v>20242</v>
      </c>
      <c r="E134" s="11" t="s">
        <v>23</v>
      </c>
      <c r="F134" s="11" t="s">
        <v>14</v>
      </c>
      <c r="G134" s="12" t="s">
        <v>15</v>
      </c>
      <c r="H134" s="11">
        <v>3</v>
      </c>
      <c r="I134" s="11" t="s">
        <v>16</v>
      </c>
      <c r="K134" s="22" t="s">
        <v>17</v>
      </c>
      <c r="L134" s="458" t="s">
        <v>43</v>
      </c>
      <c r="M134" s="16">
        <v>20242</v>
      </c>
      <c r="N134" s="21" t="s">
        <v>23</v>
      </c>
      <c r="O134" s="21" t="s">
        <v>55</v>
      </c>
      <c r="P134" s="21" t="s">
        <v>38</v>
      </c>
      <c r="Q134" s="11">
        <v>6</v>
      </c>
      <c r="R134" s="21" t="s">
        <v>32</v>
      </c>
      <c r="T134" s="22"/>
      <c r="U134" s="16"/>
      <c r="V134" s="16"/>
      <c r="W134" s="21"/>
      <c r="X134" s="21"/>
      <c r="Y134" s="21"/>
      <c r="Z134" s="11"/>
      <c r="AA134" s="21"/>
    </row>
    <row r="135" spans="2:27" s="10" customFormat="1" ht="15.6" customHeight="1">
      <c r="B135" s="22" t="s">
        <v>11</v>
      </c>
      <c r="C135" s="16" t="s">
        <v>12</v>
      </c>
      <c r="D135" s="15">
        <v>20242</v>
      </c>
      <c r="E135" s="11" t="s">
        <v>23</v>
      </c>
      <c r="F135" s="11" t="s">
        <v>14</v>
      </c>
      <c r="G135" s="12" t="s">
        <v>15</v>
      </c>
      <c r="H135" s="11">
        <v>3</v>
      </c>
      <c r="I135" s="11" t="s">
        <v>26</v>
      </c>
      <c r="K135" s="22" t="s">
        <v>17</v>
      </c>
      <c r="L135" s="458" t="s">
        <v>43</v>
      </c>
      <c r="M135" s="16">
        <v>20242</v>
      </c>
      <c r="N135" s="21" t="s">
        <v>23</v>
      </c>
      <c r="O135" s="21" t="s">
        <v>55</v>
      </c>
      <c r="P135" s="21" t="s">
        <v>38</v>
      </c>
      <c r="Q135" s="11">
        <v>7</v>
      </c>
      <c r="R135" s="21" t="s">
        <v>16</v>
      </c>
      <c r="T135" s="22"/>
      <c r="U135" s="16"/>
      <c r="V135" s="16"/>
      <c r="W135" s="21"/>
      <c r="X135" s="21"/>
      <c r="Y135" s="21"/>
      <c r="Z135" s="11"/>
      <c r="AA135" s="21"/>
    </row>
    <row r="136" spans="2:27" s="10" customFormat="1" ht="15.6" customHeight="1">
      <c r="B136" s="22" t="s">
        <v>11</v>
      </c>
      <c r="C136" s="16" t="s">
        <v>12</v>
      </c>
      <c r="D136" s="15">
        <v>20242</v>
      </c>
      <c r="E136" s="11" t="s">
        <v>23</v>
      </c>
      <c r="F136" s="11" t="s">
        <v>14</v>
      </c>
      <c r="G136" s="12" t="s">
        <v>15</v>
      </c>
      <c r="H136" s="11">
        <v>4</v>
      </c>
      <c r="I136" s="11" t="s">
        <v>16</v>
      </c>
      <c r="K136" s="22" t="s">
        <v>17</v>
      </c>
      <c r="L136" s="458" t="s">
        <v>43</v>
      </c>
      <c r="M136" s="16">
        <v>20242</v>
      </c>
      <c r="N136" s="21" t="s">
        <v>23</v>
      </c>
      <c r="O136" s="21" t="s">
        <v>55</v>
      </c>
      <c r="P136" s="21" t="s">
        <v>38</v>
      </c>
      <c r="Q136" s="11">
        <v>7</v>
      </c>
      <c r="R136" s="21" t="s">
        <v>26</v>
      </c>
      <c r="T136" s="22"/>
      <c r="U136" s="16"/>
      <c r="V136" s="16"/>
      <c r="W136" s="21"/>
      <c r="X136" s="21"/>
      <c r="Y136" s="21"/>
      <c r="Z136" s="11"/>
      <c r="AA136" s="21"/>
    </row>
    <row r="137" spans="2:27" s="10" customFormat="1" ht="15.6" customHeight="1">
      <c r="B137" s="22" t="s">
        <v>11</v>
      </c>
      <c r="C137" s="16" t="s">
        <v>12</v>
      </c>
      <c r="D137" s="15">
        <v>20242</v>
      </c>
      <c r="E137" s="11" t="s">
        <v>23</v>
      </c>
      <c r="F137" s="11" t="s">
        <v>14</v>
      </c>
      <c r="G137" s="12" t="s">
        <v>15</v>
      </c>
      <c r="H137" s="11">
        <v>5</v>
      </c>
      <c r="I137" s="11" t="s">
        <v>16</v>
      </c>
      <c r="K137" s="22" t="s">
        <v>17</v>
      </c>
      <c r="L137" s="458" t="s">
        <v>43</v>
      </c>
      <c r="M137" s="16">
        <v>20242</v>
      </c>
      <c r="N137" s="21" t="s">
        <v>23</v>
      </c>
      <c r="O137" s="21" t="s">
        <v>55</v>
      </c>
      <c r="P137" s="21" t="s">
        <v>38</v>
      </c>
      <c r="Q137" s="11">
        <v>7</v>
      </c>
      <c r="R137" s="21" t="s">
        <v>32</v>
      </c>
      <c r="T137" s="22"/>
      <c r="U137" s="16"/>
      <c r="V137" s="16"/>
      <c r="W137" s="21"/>
      <c r="X137" s="21"/>
      <c r="Y137" s="21"/>
      <c r="Z137" s="11"/>
      <c r="AA137" s="21"/>
    </row>
    <row r="138" spans="2:27" s="10" customFormat="1" ht="15.6" customHeight="1">
      <c r="B138" s="22" t="s">
        <v>11</v>
      </c>
      <c r="C138" s="16" t="s">
        <v>12</v>
      </c>
      <c r="D138" s="15">
        <v>20242</v>
      </c>
      <c r="E138" s="11" t="s">
        <v>23</v>
      </c>
      <c r="F138" s="11" t="s">
        <v>14</v>
      </c>
      <c r="G138" s="12" t="s">
        <v>15</v>
      </c>
      <c r="H138" s="11">
        <v>5</v>
      </c>
      <c r="I138" s="11" t="s">
        <v>26</v>
      </c>
      <c r="K138" s="22" t="s">
        <v>17</v>
      </c>
      <c r="L138" s="458" t="s">
        <v>43</v>
      </c>
      <c r="M138" s="16">
        <v>20242</v>
      </c>
      <c r="N138" s="21" t="s">
        <v>23</v>
      </c>
      <c r="O138" s="21" t="s">
        <v>55</v>
      </c>
      <c r="P138" s="21" t="s">
        <v>38</v>
      </c>
      <c r="Q138" s="11">
        <v>7</v>
      </c>
      <c r="R138" s="21" t="s">
        <v>41</v>
      </c>
      <c r="T138" s="22"/>
      <c r="U138" s="16"/>
      <c r="V138" s="16"/>
      <c r="W138" s="21"/>
      <c r="X138" s="21"/>
      <c r="Y138" s="21"/>
      <c r="Z138" s="11"/>
      <c r="AA138" s="21"/>
    </row>
    <row r="139" spans="2:27" s="10" customFormat="1" ht="15.6" customHeight="1">
      <c r="B139" s="22" t="s">
        <v>11</v>
      </c>
      <c r="C139" s="16" t="s">
        <v>22</v>
      </c>
      <c r="D139" s="15">
        <v>202011</v>
      </c>
      <c r="E139" s="11" t="s">
        <v>23</v>
      </c>
      <c r="F139" s="11" t="s">
        <v>14</v>
      </c>
      <c r="G139" s="12" t="s">
        <v>15</v>
      </c>
      <c r="H139" s="11">
        <v>6</v>
      </c>
      <c r="I139" s="11" t="s">
        <v>16</v>
      </c>
      <c r="K139" s="22" t="s">
        <v>17</v>
      </c>
      <c r="L139" s="458" t="s">
        <v>43</v>
      </c>
      <c r="M139" s="16">
        <v>20242</v>
      </c>
      <c r="N139" s="21" t="s">
        <v>23</v>
      </c>
      <c r="O139" s="21" t="s">
        <v>55</v>
      </c>
      <c r="P139" s="21" t="s">
        <v>38</v>
      </c>
      <c r="Q139" s="11">
        <v>7</v>
      </c>
      <c r="R139" s="21" t="s">
        <v>46</v>
      </c>
      <c r="T139" s="22"/>
      <c r="U139" s="16"/>
      <c r="V139" s="16"/>
      <c r="W139" s="21"/>
      <c r="X139" s="21"/>
      <c r="Y139" s="21"/>
      <c r="Z139" s="11"/>
      <c r="AA139" s="21"/>
    </row>
    <row r="140" spans="2:27" s="10" customFormat="1" ht="15.6" customHeight="1">
      <c r="B140" s="22" t="s">
        <v>11</v>
      </c>
      <c r="C140" s="16" t="s">
        <v>22</v>
      </c>
      <c r="D140" s="15">
        <v>202011</v>
      </c>
      <c r="E140" s="11" t="s">
        <v>23</v>
      </c>
      <c r="F140" s="11" t="s">
        <v>14</v>
      </c>
      <c r="G140" s="12" t="s">
        <v>15</v>
      </c>
      <c r="H140" s="11">
        <v>7</v>
      </c>
      <c r="I140" s="11" t="s">
        <v>16</v>
      </c>
      <c r="K140" s="22" t="s">
        <v>17</v>
      </c>
      <c r="L140" s="458" t="s">
        <v>34</v>
      </c>
      <c r="M140" s="16">
        <v>202011</v>
      </c>
      <c r="N140" s="21" t="s">
        <v>23</v>
      </c>
      <c r="O140" s="21" t="s">
        <v>55</v>
      </c>
      <c r="P140" s="21" t="s">
        <v>38</v>
      </c>
      <c r="Q140" s="11">
        <v>8</v>
      </c>
      <c r="R140" s="21" t="s">
        <v>16</v>
      </c>
      <c r="T140" s="22"/>
      <c r="U140" s="16"/>
      <c r="V140" s="16"/>
      <c r="W140" s="21"/>
      <c r="X140" s="21"/>
      <c r="Y140" s="21"/>
      <c r="Z140" s="11"/>
      <c r="AA140" s="21"/>
    </row>
    <row r="141" spans="2:27" s="10" customFormat="1" ht="15.6" customHeight="1">
      <c r="B141" s="22" t="s">
        <v>11</v>
      </c>
      <c r="C141" s="16" t="s">
        <v>12</v>
      </c>
      <c r="D141" s="15">
        <v>20242</v>
      </c>
      <c r="E141" s="11" t="s">
        <v>23</v>
      </c>
      <c r="F141" s="11" t="s">
        <v>14</v>
      </c>
      <c r="G141" s="12" t="s">
        <v>15</v>
      </c>
      <c r="H141" s="11">
        <v>7</v>
      </c>
      <c r="I141" s="11" t="s">
        <v>26</v>
      </c>
      <c r="K141" s="22" t="s">
        <v>17</v>
      </c>
      <c r="L141" s="458" t="s">
        <v>34</v>
      </c>
      <c r="M141" s="16">
        <v>202011</v>
      </c>
      <c r="N141" s="21" t="s">
        <v>23</v>
      </c>
      <c r="O141" s="21" t="s">
        <v>55</v>
      </c>
      <c r="P141" s="21" t="s">
        <v>38</v>
      </c>
      <c r="Q141" s="11">
        <v>8</v>
      </c>
      <c r="R141" s="21" t="s">
        <v>26</v>
      </c>
      <c r="T141" s="22"/>
      <c r="U141" s="16"/>
      <c r="V141" s="16"/>
      <c r="W141" s="21"/>
      <c r="X141" s="21"/>
      <c r="Y141" s="21"/>
      <c r="Z141" s="11"/>
      <c r="AA141" s="21"/>
    </row>
    <row r="142" spans="2:27" s="10" customFormat="1" ht="15.6" customHeight="1">
      <c r="B142" s="22" t="s">
        <v>11</v>
      </c>
      <c r="C142" s="16" t="s">
        <v>22</v>
      </c>
      <c r="D142" s="15">
        <v>202011</v>
      </c>
      <c r="E142" s="11" t="s">
        <v>23</v>
      </c>
      <c r="F142" s="11" t="s">
        <v>14</v>
      </c>
      <c r="G142" s="12" t="s">
        <v>15</v>
      </c>
      <c r="H142" s="11">
        <v>8</v>
      </c>
      <c r="I142" s="11" t="s">
        <v>16</v>
      </c>
      <c r="K142" s="22" t="s">
        <v>17</v>
      </c>
      <c r="L142" s="458" t="s">
        <v>34</v>
      </c>
      <c r="M142" s="16">
        <v>202011</v>
      </c>
      <c r="N142" s="21" t="s">
        <v>23</v>
      </c>
      <c r="O142" s="21" t="s">
        <v>55</v>
      </c>
      <c r="P142" s="21" t="s">
        <v>38</v>
      </c>
      <c r="Q142" s="11">
        <v>8</v>
      </c>
      <c r="R142" s="21" t="s">
        <v>32</v>
      </c>
      <c r="T142" s="22"/>
      <c r="U142" s="16"/>
      <c r="V142" s="16"/>
      <c r="W142" s="21"/>
      <c r="X142" s="21"/>
      <c r="Y142" s="21"/>
      <c r="Z142" s="11"/>
      <c r="AA142" s="21"/>
    </row>
    <row r="143" spans="2:27" s="10" customFormat="1" ht="15.6" customHeight="1">
      <c r="B143" s="22" t="s">
        <v>11</v>
      </c>
      <c r="C143" s="16" t="s">
        <v>12</v>
      </c>
      <c r="D143" s="15">
        <v>20242</v>
      </c>
      <c r="E143" s="11" t="s">
        <v>23</v>
      </c>
      <c r="F143" s="11" t="s">
        <v>14</v>
      </c>
      <c r="G143" s="12" t="s">
        <v>15</v>
      </c>
      <c r="H143" s="11">
        <v>8</v>
      </c>
      <c r="I143" s="11" t="s">
        <v>26</v>
      </c>
      <c r="K143" s="22" t="s">
        <v>17</v>
      </c>
      <c r="L143" s="458" t="s">
        <v>34</v>
      </c>
      <c r="M143" s="16">
        <v>202011</v>
      </c>
      <c r="N143" s="21" t="s">
        <v>23</v>
      </c>
      <c r="O143" s="21" t="s">
        <v>55</v>
      </c>
      <c r="P143" s="21" t="s">
        <v>38</v>
      </c>
      <c r="Q143" s="11">
        <v>8</v>
      </c>
      <c r="R143" s="21" t="s">
        <v>41</v>
      </c>
      <c r="T143" s="22"/>
      <c r="U143" s="16"/>
      <c r="V143" s="16"/>
      <c r="W143" s="21"/>
      <c r="X143" s="21"/>
      <c r="Y143" s="21"/>
      <c r="Z143" s="11"/>
      <c r="AA143" s="21"/>
    </row>
    <row r="144" spans="2:27" s="10" customFormat="1" ht="15.6" customHeight="1">
      <c r="B144" s="22" t="s">
        <v>11</v>
      </c>
      <c r="C144" s="16" t="s">
        <v>22</v>
      </c>
      <c r="D144" s="15">
        <v>202011</v>
      </c>
      <c r="E144" s="11" t="s">
        <v>23</v>
      </c>
      <c r="F144" s="11" t="s">
        <v>14</v>
      </c>
      <c r="G144" s="12" t="s">
        <v>15</v>
      </c>
      <c r="H144" s="11">
        <v>9</v>
      </c>
      <c r="I144" s="11" t="s">
        <v>16</v>
      </c>
      <c r="K144" s="22" t="s">
        <v>17</v>
      </c>
      <c r="L144" s="458" t="s">
        <v>34</v>
      </c>
      <c r="M144" s="16">
        <v>202011</v>
      </c>
      <c r="N144" s="21" t="s">
        <v>23</v>
      </c>
      <c r="O144" s="21" t="s">
        <v>55</v>
      </c>
      <c r="P144" s="21" t="s">
        <v>38</v>
      </c>
      <c r="Q144" s="11">
        <v>8</v>
      </c>
      <c r="R144" s="21" t="s">
        <v>52</v>
      </c>
      <c r="T144" s="22"/>
      <c r="U144" s="16"/>
      <c r="V144" s="16"/>
      <c r="W144" s="21"/>
      <c r="X144" s="21"/>
      <c r="Y144" s="21"/>
      <c r="Z144" s="11"/>
      <c r="AA144" s="21"/>
    </row>
    <row r="145" spans="2:27" s="10" customFormat="1" ht="15.6" customHeight="1">
      <c r="B145" s="22" t="s">
        <v>11</v>
      </c>
      <c r="C145" s="16" t="s">
        <v>12</v>
      </c>
      <c r="D145" s="15">
        <v>20242</v>
      </c>
      <c r="E145" s="11" t="s">
        <v>23</v>
      </c>
      <c r="F145" s="11" t="s">
        <v>14</v>
      </c>
      <c r="G145" s="12" t="s">
        <v>15</v>
      </c>
      <c r="H145" s="11">
        <v>9</v>
      </c>
      <c r="I145" s="11" t="s">
        <v>26</v>
      </c>
      <c r="K145" s="22" t="s">
        <v>17</v>
      </c>
      <c r="L145" s="458" t="s">
        <v>34</v>
      </c>
      <c r="M145" s="16">
        <v>202011</v>
      </c>
      <c r="N145" s="21" t="s">
        <v>23</v>
      </c>
      <c r="O145" s="21" t="s">
        <v>55</v>
      </c>
      <c r="P145" s="21" t="s">
        <v>38</v>
      </c>
      <c r="Q145" s="11">
        <v>8</v>
      </c>
      <c r="R145" s="21" t="s">
        <v>75</v>
      </c>
      <c r="T145" s="22"/>
      <c r="U145" s="16"/>
      <c r="V145" s="16"/>
      <c r="W145" s="21"/>
      <c r="X145" s="21"/>
      <c r="Y145" s="21"/>
      <c r="Z145" s="11"/>
      <c r="AA145" s="21"/>
    </row>
    <row r="146" spans="2:27" s="10" customFormat="1" ht="15.6" customHeight="1">
      <c r="B146" s="22" t="s">
        <v>11</v>
      </c>
      <c r="C146" s="16" t="s">
        <v>22</v>
      </c>
      <c r="D146" s="15">
        <v>202011</v>
      </c>
      <c r="E146" s="11" t="s">
        <v>23</v>
      </c>
      <c r="F146" s="11" t="s">
        <v>14</v>
      </c>
      <c r="G146" s="12" t="s">
        <v>15</v>
      </c>
      <c r="H146" s="11">
        <v>10</v>
      </c>
      <c r="I146" s="11" t="s">
        <v>16</v>
      </c>
      <c r="K146" s="22" t="s">
        <v>17</v>
      </c>
      <c r="L146" s="458" t="s">
        <v>34</v>
      </c>
      <c r="M146" s="16">
        <v>202011</v>
      </c>
      <c r="N146" s="21" t="s">
        <v>23</v>
      </c>
      <c r="O146" s="21" t="s">
        <v>55</v>
      </c>
      <c r="P146" s="21" t="s">
        <v>38</v>
      </c>
      <c r="Q146" s="11">
        <v>9</v>
      </c>
      <c r="R146" s="21" t="s">
        <v>16</v>
      </c>
      <c r="T146" s="22"/>
      <c r="U146" s="16"/>
      <c r="V146" s="16"/>
      <c r="W146" s="21"/>
      <c r="X146" s="21"/>
      <c r="Y146" s="21"/>
      <c r="Z146" s="11"/>
      <c r="AA146" s="21"/>
    </row>
    <row r="147" spans="2:27" s="10" customFormat="1" ht="15.6" customHeight="1">
      <c r="B147" s="22" t="s">
        <v>11</v>
      </c>
      <c r="C147" s="16" t="s">
        <v>22</v>
      </c>
      <c r="D147" s="15">
        <v>202011</v>
      </c>
      <c r="E147" s="11" t="s">
        <v>23</v>
      </c>
      <c r="F147" s="11" t="s">
        <v>14</v>
      </c>
      <c r="G147" s="12" t="s">
        <v>15</v>
      </c>
      <c r="H147" s="11">
        <v>10</v>
      </c>
      <c r="I147" s="11" t="s">
        <v>26</v>
      </c>
      <c r="K147" s="22" t="s">
        <v>17</v>
      </c>
      <c r="L147" s="458" t="s">
        <v>34</v>
      </c>
      <c r="M147" s="16">
        <v>202011</v>
      </c>
      <c r="N147" s="21" t="s">
        <v>23</v>
      </c>
      <c r="O147" s="21" t="s">
        <v>55</v>
      </c>
      <c r="P147" s="21" t="s">
        <v>38</v>
      </c>
      <c r="Q147" s="11">
        <v>9</v>
      </c>
      <c r="R147" s="21" t="s">
        <v>26</v>
      </c>
      <c r="T147" s="22"/>
      <c r="U147" s="16"/>
      <c r="V147" s="16"/>
      <c r="W147" s="21"/>
      <c r="X147" s="21"/>
      <c r="Y147" s="21"/>
      <c r="Z147" s="11"/>
      <c r="AA147" s="21"/>
    </row>
    <row r="148" spans="2:27" s="10" customFormat="1" ht="15.6" customHeight="1">
      <c r="B148" s="22" t="s">
        <v>11</v>
      </c>
      <c r="C148" s="16" t="s">
        <v>76</v>
      </c>
      <c r="D148" s="15">
        <v>20251</v>
      </c>
      <c r="E148" s="11" t="s">
        <v>23</v>
      </c>
      <c r="F148" s="11" t="s">
        <v>14</v>
      </c>
      <c r="G148" s="12" t="s">
        <v>40</v>
      </c>
      <c r="H148" s="11">
        <v>1</v>
      </c>
      <c r="I148" s="11" t="s">
        <v>16</v>
      </c>
      <c r="K148" s="22" t="s">
        <v>17</v>
      </c>
      <c r="L148" s="458" t="s">
        <v>34</v>
      </c>
      <c r="M148" s="16">
        <v>202011</v>
      </c>
      <c r="N148" s="21" t="s">
        <v>23</v>
      </c>
      <c r="O148" s="21" t="s">
        <v>55</v>
      </c>
      <c r="P148" s="21" t="s">
        <v>38</v>
      </c>
      <c r="Q148" s="11">
        <v>9</v>
      </c>
      <c r="R148" s="21" t="s">
        <v>32</v>
      </c>
      <c r="T148" s="22"/>
      <c r="U148" s="16"/>
      <c r="V148" s="16"/>
      <c r="W148" s="21"/>
      <c r="X148" s="21"/>
      <c r="Y148" s="21"/>
      <c r="Z148" s="11"/>
      <c r="AA148" s="21"/>
    </row>
    <row r="149" spans="2:27" s="10" customFormat="1" ht="15.6" customHeight="1">
      <c r="B149" s="22" t="s">
        <v>11</v>
      </c>
      <c r="C149" s="16" t="s">
        <v>29</v>
      </c>
      <c r="D149" s="15">
        <v>20242</v>
      </c>
      <c r="E149" s="11" t="s">
        <v>23</v>
      </c>
      <c r="F149" s="11" t="s">
        <v>14</v>
      </c>
      <c r="G149" s="12" t="s">
        <v>30</v>
      </c>
      <c r="H149" s="11">
        <v>1</v>
      </c>
      <c r="I149" s="11" t="s">
        <v>16</v>
      </c>
      <c r="K149" s="22" t="s">
        <v>17</v>
      </c>
      <c r="L149" s="458" t="s">
        <v>34</v>
      </c>
      <c r="M149" s="16">
        <v>202011</v>
      </c>
      <c r="N149" s="21" t="s">
        <v>23</v>
      </c>
      <c r="O149" s="21" t="s">
        <v>55</v>
      </c>
      <c r="P149" s="21" t="s">
        <v>38</v>
      </c>
      <c r="Q149" s="11">
        <v>9</v>
      </c>
      <c r="R149" s="21" t="s">
        <v>41</v>
      </c>
      <c r="T149" s="22"/>
      <c r="U149" s="16"/>
      <c r="V149" s="16"/>
      <c r="W149" s="21"/>
      <c r="X149" s="21"/>
      <c r="Y149" s="21"/>
      <c r="Z149" s="11"/>
      <c r="AA149" s="21"/>
    </row>
    <row r="150" spans="2:27" s="10" customFormat="1" ht="15.6" customHeight="1">
      <c r="B150" s="22" t="s">
        <v>11</v>
      </c>
      <c r="C150" s="16" t="s">
        <v>29</v>
      </c>
      <c r="D150" s="15">
        <v>20242</v>
      </c>
      <c r="E150" s="11" t="s">
        <v>23</v>
      </c>
      <c r="F150" s="11" t="s">
        <v>14</v>
      </c>
      <c r="G150" s="12" t="s">
        <v>30</v>
      </c>
      <c r="H150" s="11">
        <v>1</v>
      </c>
      <c r="I150" s="11" t="s">
        <v>26</v>
      </c>
      <c r="K150" s="22" t="s">
        <v>17</v>
      </c>
      <c r="L150" s="458" t="s">
        <v>34</v>
      </c>
      <c r="M150" s="16">
        <v>202011</v>
      </c>
      <c r="N150" s="21" t="s">
        <v>23</v>
      </c>
      <c r="O150" s="21" t="s">
        <v>55</v>
      </c>
      <c r="P150" s="21" t="s">
        <v>38</v>
      </c>
      <c r="Q150" s="11">
        <v>9</v>
      </c>
      <c r="R150" s="21" t="s">
        <v>52</v>
      </c>
      <c r="T150" s="22"/>
      <c r="U150" s="16"/>
      <c r="V150" s="16"/>
      <c r="W150" s="21"/>
      <c r="X150" s="21"/>
      <c r="Y150" s="21"/>
      <c r="Z150" s="11"/>
      <c r="AA150" s="21"/>
    </row>
    <row r="151" spans="2:27" s="10" customFormat="1" ht="15.6" customHeight="1">
      <c r="B151" s="22" t="s">
        <v>11</v>
      </c>
      <c r="C151" s="16" t="s">
        <v>77</v>
      </c>
      <c r="D151" s="15">
        <v>20251</v>
      </c>
      <c r="E151" s="11" t="s">
        <v>23</v>
      </c>
      <c r="F151" s="11" t="s">
        <v>14</v>
      </c>
      <c r="G151" s="12" t="s">
        <v>30</v>
      </c>
      <c r="H151" s="11">
        <v>1</v>
      </c>
      <c r="I151" s="11" t="s">
        <v>32</v>
      </c>
      <c r="K151" s="22" t="s">
        <v>17</v>
      </c>
      <c r="L151" s="458" t="s">
        <v>34</v>
      </c>
      <c r="M151" s="16">
        <v>202011</v>
      </c>
      <c r="N151" s="21" t="s">
        <v>23</v>
      </c>
      <c r="O151" s="21" t="s">
        <v>55</v>
      </c>
      <c r="P151" s="21" t="s">
        <v>38</v>
      </c>
      <c r="Q151" s="11">
        <v>9</v>
      </c>
      <c r="R151" s="21" t="s">
        <v>60</v>
      </c>
      <c r="T151" s="22"/>
      <c r="U151" s="16"/>
      <c r="V151" s="16"/>
      <c r="W151" s="21"/>
      <c r="X151" s="21"/>
      <c r="Y151" s="21"/>
      <c r="Z151" s="11"/>
      <c r="AA151" s="21"/>
    </row>
    <row r="152" spans="2:27" s="10" customFormat="1" ht="15.6" customHeight="1">
      <c r="B152" s="22" t="s">
        <v>11</v>
      </c>
      <c r="C152" s="16" t="s">
        <v>77</v>
      </c>
      <c r="D152" s="15">
        <v>20251</v>
      </c>
      <c r="E152" s="11" t="s">
        <v>23</v>
      </c>
      <c r="F152" s="11" t="s">
        <v>14</v>
      </c>
      <c r="G152" s="12" t="s">
        <v>30</v>
      </c>
      <c r="H152" s="11">
        <v>1</v>
      </c>
      <c r="I152" s="11" t="s">
        <v>41</v>
      </c>
      <c r="K152" s="22" t="s">
        <v>17</v>
      </c>
      <c r="L152" s="458" t="s">
        <v>34</v>
      </c>
      <c r="M152" s="16">
        <v>202011</v>
      </c>
      <c r="N152" s="21" t="s">
        <v>23</v>
      </c>
      <c r="O152" s="21" t="s">
        <v>55</v>
      </c>
      <c r="P152" s="21" t="s">
        <v>38</v>
      </c>
      <c r="Q152" s="11">
        <v>9</v>
      </c>
      <c r="R152" s="21" t="s">
        <v>61</v>
      </c>
      <c r="T152" s="22"/>
      <c r="U152" s="16"/>
      <c r="V152" s="16"/>
      <c r="W152" s="21"/>
      <c r="X152" s="21"/>
      <c r="Y152" s="21"/>
      <c r="Z152" s="11"/>
      <c r="AA152" s="21"/>
    </row>
    <row r="153" spans="2:27" s="10" customFormat="1" ht="15.6" customHeight="1">
      <c r="B153" s="22" t="s">
        <v>11</v>
      </c>
      <c r="C153" s="16" t="s">
        <v>29</v>
      </c>
      <c r="D153" s="15">
        <v>20242</v>
      </c>
      <c r="E153" s="11" t="s">
        <v>23</v>
      </c>
      <c r="F153" s="11" t="s">
        <v>14</v>
      </c>
      <c r="G153" s="12" t="s">
        <v>30</v>
      </c>
      <c r="H153" s="11">
        <v>2</v>
      </c>
      <c r="I153" s="11" t="s">
        <v>16</v>
      </c>
      <c r="K153" s="22" t="s">
        <v>17</v>
      </c>
      <c r="L153" s="458" t="s">
        <v>34</v>
      </c>
      <c r="M153" s="16">
        <v>202011</v>
      </c>
      <c r="N153" s="21" t="s">
        <v>23</v>
      </c>
      <c r="O153" s="21" t="s">
        <v>55</v>
      </c>
      <c r="P153" s="21" t="s">
        <v>38</v>
      </c>
      <c r="Q153" s="11">
        <v>9</v>
      </c>
      <c r="R153" s="21" t="s">
        <v>48</v>
      </c>
      <c r="T153" s="22"/>
      <c r="U153" s="16"/>
      <c r="V153" s="16"/>
      <c r="W153" s="21"/>
      <c r="X153" s="21"/>
      <c r="Y153" s="21"/>
      <c r="Z153" s="11"/>
      <c r="AA153" s="21"/>
    </row>
    <row r="154" spans="2:27" s="10" customFormat="1" ht="15.6" customHeight="1">
      <c r="B154" s="22" t="s">
        <v>11</v>
      </c>
      <c r="C154" s="16" t="s">
        <v>29</v>
      </c>
      <c r="D154" s="15">
        <v>20242</v>
      </c>
      <c r="E154" s="11" t="s">
        <v>23</v>
      </c>
      <c r="F154" s="11" t="s">
        <v>14</v>
      </c>
      <c r="G154" s="12" t="s">
        <v>30</v>
      </c>
      <c r="H154" s="11">
        <v>3</v>
      </c>
      <c r="I154" s="11" t="s">
        <v>16</v>
      </c>
      <c r="K154" s="22" t="s">
        <v>17</v>
      </c>
      <c r="L154" s="458" t="s">
        <v>34</v>
      </c>
      <c r="M154" s="16">
        <v>202011</v>
      </c>
      <c r="N154" s="21" t="s">
        <v>23</v>
      </c>
      <c r="O154" s="21" t="s">
        <v>55</v>
      </c>
      <c r="P154" s="21" t="s">
        <v>38</v>
      </c>
      <c r="Q154" s="11">
        <v>10</v>
      </c>
      <c r="R154" s="21" t="s">
        <v>16</v>
      </c>
      <c r="T154" s="22"/>
      <c r="U154" s="16"/>
      <c r="V154" s="16"/>
      <c r="W154" s="21"/>
      <c r="X154" s="21"/>
      <c r="Y154" s="21"/>
      <c r="Z154" s="18"/>
      <c r="AA154" s="152"/>
    </row>
    <row r="155" spans="2:27" s="10" customFormat="1" ht="15.6" customHeight="1">
      <c r="B155" s="22" t="s">
        <v>11</v>
      </c>
      <c r="C155" s="16" t="s">
        <v>35</v>
      </c>
      <c r="D155" s="15">
        <v>202312</v>
      </c>
      <c r="E155" s="11" t="s">
        <v>23</v>
      </c>
      <c r="F155" s="11" t="s">
        <v>14</v>
      </c>
      <c r="G155" s="12" t="s">
        <v>30</v>
      </c>
      <c r="H155" s="11">
        <v>5</v>
      </c>
      <c r="I155" s="11" t="s">
        <v>16</v>
      </c>
      <c r="K155" s="22" t="s">
        <v>17</v>
      </c>
      <c r="L155" s="458" t="s">
        <v>34</v>
      </c>
      <c r="M155" s="16">
        <v>202011</v>
      </c>
      <c r="N155" s="21" t="s">
        <v>23</v>
      </c>
      <c r="O155" s="21" t="s">
        <v>55</v>
      </c>
      <c r="P155" s="21" t="s">
        <v>38</v>
      </c>
      <c r="Q155" s="11">
        <v>10</v>
      </c>
      <c r="R155" s="21" t="s">
        <v>26</v>
      </c>
      <c r="T155" s="22"/>
      <c r="U155" s="16"/>
      <c r="V155" s="16"/>
      <c r="W155" s="21"/>
      <c r="X155" s="21"/>
      <c r="Y155" s="21"/>
      <c r="Z155" s="18"/>
      <c r="AA155" s="152"/>
    </row>
    <row r="156" spans="2:27" s="10" customFormat="1" ht="15.6" customHeight="1">
      <c r="B156" s="22" t="s">
        <v>11</v>
      </c>
      <c r="C156" s="16" t="s">
        <v>36</v>
      </c>
      <c r="D156" s="15">
        <v>20242</v>
      </c>
      <c r="E156" s="11" t="s">
        <v>23</v>
      </c>
      <c r="F156" s="11" t="s">
        <v>37</v>
      </c>
      <c r="G156" s="12" t="s">
        <v>38</v>
      </c>
      <c r="H156" s="11">
        <v>1</v>
      </c>
      <c r="I156" s="11" t="s">
        <v>60</v>
      </c>
      <c r="K156" s="22" t="s">
        <v>17</v>
      </c>
      <c r="L156" s="458" t="s">
        <v>34</v>
      </c>
      <c r="M156" s="16">
        <v>202011</v>
      </c>
      <c r="N156" s="21" t="s">
        <v>23</v>
      </c>
      <c r="O156" s="21" t="s">
        <v>55</v>
      </c>
      <c r="P156" s="21" t="s">
        <v>38</v>
      </c>
      <c r="Q156" s="11">
        <v>10</v>
      </c>
      <c r="R156" s="21" t="s">
        <v>32</v>
      </c>
      <c r="T156" s="22"/>
      <c r="U156" s="16"/>
      <c r="V156" s="16"/>
      <c r="W156" s="21"/>
      <c r="X156" s="21"/>
      <c r="Y156" s="21"/>
      <c r="Z156" s="18"/>
      <c r="AA156" s="152"/>
    </row>
    <row r="157" spans="2:27" s="10" customFormat="1" ht="15.6" customHeight="1">
      <c r="B157" s="22" t="s">
        <v>11</v>
      </c>
      <c r="C157" s="16" t="s">
        <v>36</v>
      </c>
      <c r="D157" s="15">
        <v>20242</v>
      </c>
      <c r="E157" s="11" t="s">
        <v>23</v>
      </c>
      <c r="F157" s="11" t="s">
        <v>37</v>
      </c>
      <c r="G157" s="12" t="s">
        <v>38</v>
      </c>
      <c r="H157" s="11">
        <v>1</v>
      </c>
      <c r="I157" s="11" t="s">
        <v>61</v>
      </c>
      <c r="K157" s="22" t="s">
        <v>17</v>
      </c>
      <c r="L157" s="458" t="s">
        <v>34</v>
      </c>
      <c r="M157" s="16">
        <v>202011</v>
      </c>
      <c r="N157" s="21" t="s">
        <v>23</v>
      </c>
      <c r="O157" s="21" t="s">
        <v>55</v>
      </c>
      <c r="P157" s="21" t="s">
        <v>38</v>
      </c>
      <c r="Q157" s="11">
        <v>10</v>
      </c>
      <c r="R157" s="21" t="s">
        <v>41</v>
      </c>
      <c r="T157" s="22"/>
      <c r="U157" s="16"/>
      <c r="V157" s="16"/>
      <c r="W157" s="21"/>
      <c r="X157" s="21"/>
      <c r="Y157" s="21"/>
      <c r="Z157" s="18"/>
      <c r="AA157" s="152"/>
    </row>
    <row r="158" spans="2:27" s="10" customFormat="1" ht="15.6" customHeight="1">
      <c r="B158" s="22" t="s">
        <v>11</v>
      </c>
      <c r="C158" s="16" t="s">
        <v>36</v>
      </c>
      <c r="D158" s="15">
        <v>20242</v>
      </c>
      <c r="E158" s="11" t="s">
        <v>23</v>
      </c>
      <c r="F158" s="11" t="s">
        <v>37</v>
      </c>
      <c r="G158" s="12" t="s">
        <v>38</v>
      </c>
      <c r="H158" s="11">
        <v>2</v>
      </c>
      <c r="I158" s="11" t="s">
        <v>16</v>
      </c>
      <c r="K158" s="22" t="s">
        <v>17</v>
      </c>
      <c r="L158" s="458" t="s">
        <v>34</v>
      </c>
      <c r="M158" s="16">
        <v>202011</v>
      </c>
      <c r="N158" s="21" t="s">
        <v>23</v>
      </c>
      <c r="O158" s="21" t="s">
        <v>55</v>
      </c>
      <c r="P158" s="21" t="s">
        <v>38</v>
      </c>
      <c r="Q158" s="11">
        <v>10</v>
      </c>
      <c r="R158" s="21" t="s">
        <v>52</v>
      </c>
      <c r="T158" s="22"/>
      <c r="U158" s="16"/>
      <c r="V158" s="16"/>
      <c r="W158" s="21"/>
      <c r="X158" s="21"/>
      <c r="Y158" s="21"/>
      <c r="Z158" s="18"/>
      <c r="AA158" s="152"/>
    </row>
    <row r="159" spans="2:27" s="10" customFormat="1" ht="15.6" customHeight="1">
      <c r="B159" s="22" t="s">
        <v>11</v>
      </c>
      <c r="C159" s="16" t="s">
        <v>43</v>
      </c>
      <c r="D159" s="15">
        <v>20242</v>
      </c>
      <c r="E159" s="11" t="s">
        <v>23</v>
      </c>
      <c r="F159" s="11" t="s">
        <v>37</v>
      </c>
      <c r="G159" s="12" t="s">
        <v>38</v>
      </c>
      <c r="H159" s="11">
        <v>3</v>
      </c>
      <c r="I159" s="11" t="s">
        <v>16</v>
      </c>
      <c r="K159" s="22" t="s">
        <v>17</v>
      </c>
      <c r="L159" s="458" t="s">
        <v>78</v>
      </c>
      <c r="M159" s="16">
        <v>20242</v>
      </c>
      <c r="N159" s="21" t="s">
        <v>13</v>
      </c>
      <c r="O159" s="21" t="s">
        <v>20</v>
      </c>
      <c r="P159" s="21" t="s">
        <v>54</v>
      </c>
      <c r="Q159" s="11">
        <v>2</v>
      </c>
      <c r="R159" s="21" t="s">
        <v>16</v>
      </c>
      <c r="T159" s="22"/>
      <c r="U159" s="16"/>
      <c r="V159" s="16"/>
      <c r="W159" s="21"/>
      <c r="X159" s="21"/>
      <c r="Y159" s="21"/>
      <c r="Z159" s="11"/>
      <c r="AA159" s="21"/>
    </row>
    <row r="160" spans="2:27" s="10" customFormat="1" ht="15.6" customHeight="1">
      <c r="B160" s="22" t="s">
        <v>11</v>
      </c>
      <c r="C160" s="16" t="s">
        <v>43</v>
      </c>
      <c r="D160" s="15">
        <v>20242</v>
      </c>
      <c r="E160" s="11" t="s">
        <v>23</v>
      </c>
      <c r="F160" s="11" t="s">
        <v>37</v>
      </c>
      <c r="G160" s="12" t="s">
        <v>38</v>
      </c>
      <c r="H160" s="11">
        <v>3</v>
      </c>
      <c r="I160" s="11" t="s">
        <v>26</v>
      </c>
      <c r="K160" s="22" t="s">
        <v>17</v>
      </c>
      <c r="L160" s="458" t="s">
        <v>78</v>
      </c>
      <c r="M160" s="16">
        <v>20242</v>
      </c>
      <c r="N160" s="21" t="s">
        <v>13</v>
      </c>
      <c r="O160" s="21" t="s">
        <v>20</v>
      </c>
      <c r="P160" s="21" t="s">
        <v>54</v>
      </c>
      <c r="Q160" s="11">
        <v>3</v>
      </c>
      <c r="R160" s="21" t="s">
        <v>16</v>
      </c>
      <c r="T160" s="22"/>
      <c r="U160" s="16"/>
      <c r="V160" s="16"/>
      <c r="W160" s="21"/>
      <c r="X160" s="21"/>
      <c r="Y160" s="21"/>
      <c r="Z160" s="11"/>
      <c r="AA160" s="21"/>
    </row>
    <row r="161" spans="2:27" s="10" customFormat="1" ht="15.6" customHeight="1">
      <c r="B161" s="22" t="s">
        <v>11</v>
      </c>
      <c r="C161" s="16" t="s">
        <v>43</v>
      </c>
      <c r="D161" s="15">
        <v>20242</v>
      </c>
      <c r="E161" s="11" t="s">
        <v>23</v>
      </c>
      <c r="F161" s="11" t="s">
        <v>37</v>
      </c>
      <c r="G161" s="12" t="s">
        <v>38</v>
      </c>
      <c r="H161" s="11">
        <v>3</v>
      </c>
      <c r="I161" s="11" t="s">
        <v>32</v>
      </c>
      <c r="K161" s="22" t="s">
        <v>17</v>
      </c>
      <c r="L161" s="458" t="s">
        <v>78</v>
      </c>
      <c r="M161" s="16">
        <v>20242</v>
      </c>
      <c r="N161" s="21" t="s">
        <v>13</v>
      </c>
      <c r="O161" s="21" t="s">
        <v>20</v>
      </c>
      <c r="P161" s="21" t="s">
        <v>54</v>
      </c>
      <c r="Q161" s="11">
        <v>4</v>
      </c>
      <c r="R161" s="21" t="s">
        <v>16</v>
      </c>
      <c r="T161" s="22"/>
      <c r="U161" s="16"/>
      <c r="V161" s="16"/>
      <c r="W161" s="21"/>
      <c r="X161" s="21"/>
      <c r="Y161" s="21"/>
      <c r="Z161" s="11"/>
      <c r="AA161" s="21"/>
    </row>
    <row r="162" spans="2:27" s="10" customFormat="1" ht="15.6" customHeight="1">
      <c r="B162" s="22" t="s">
        <v>11</v>
      </c>
      <c r="C162" s="16" t="s">
        <v>43</v>
      </c>
      <c r="D162" s="15">
        <v>20242</v>
      </c>
      <c r="E162" s="11" t="s">
        <v>23</v>
      </c>
      <c r="F162" s="11" t="s">
        <v>37</v>
      </c>
      <c r="G162" s="12" t="s">
        <v>38</v>
      </c>
      <c r="H162" s="11">
        <v>3</v>
      </c>
      <c r="I162" s="11" t="s">
        <v>41</v>
      </c>
      <c r="K162" s="22" t="s">
        <v>17</v>
      </c>
      <c r="L162" s="458" t="s">
        <v>78</v>
      </c>
      <c r="M162" s="16">
        <v>20242</v>
      </c>
      <c r="N162" s="21" t="s">
        <v>13</v>
      </c>
      <c r="O162" s="21" t="s">
        <v>20</v>
      </c>
      <c r="P162" s="21" t="s">
        <v>54</v>
      </c>
      <c r="Q162" s="11">
        <v>5</v>
      </c>
      <c r="R162" s="21" t="s">
        <v>16</v>
      </c>
      <c r="T162" s="22"/>
      <c r="U162" s="16"/>
      <c r="V162" s="16"/>
      <c r="W162" s="21"/>
      <c r="X162" s="21"/>
      <c r="Y162" s="21"/>
      <c r="Z162" s="11"/>
      <c r="AA162" s="21"/>
    </row>
    <row r="163" spans="2:27" s="10" customFormat="1" ht="15.6" customHeight="1">
      <c r="B163" s="22" t="s">
        <v>11</v>
      </c>
      <c r="C163" s="16" t="s">
        <v>43</v>
      </c>
      <c r="D163" s="15">
        <v>20242</v>
      </c>
      <c r="E163" s="11" t="s">
        <v>23</v>
      </c>
      <c r="F163" s="11" t="s">
        <v>37</v>
      </c>
      <c r="G163" s="12" t="s">
        <v>38</v>
      </c>
      <c r="H163" s="11">
        <v>3</v>
      </c>
      <c r="I163" s="11" t="s">
        <v>46</v>
      </c>
      <c r="K163" s="22" t="s">
        <v>17</v>
      </c>
      <c r="L163" s="458" t="s">
        <v>78</v>
      </c>
      <c r="M163" s="16">
        <v>20242</v>
      </c>
      <c r="N163" s="21" t="s">
        <v>23</v>
      </c>
      <c r="O163" s="21" t="s">
        <v>20</v>
      </c>
      <c r="P163" s="21" t="s">
        <v>54</v>
      </c>
      <c r="Q163" s="11">
        <v>2</v>
      </c>
      <c r="R163" s="21" t="s">
        <v>16</v>
      </c>
      <c r="T163" s="22"/>
      <c r="U163" s="16"/>
      <c r="V163" s="16"/>
      <c r="W163" s="21"/>
      <c r="X163" s="21"/>
      <c r="Y163" s="21"/>
      <c r="Z163" s="11"/>
      <c r="AA163" s="21"/>
    </row>
    <row r="164" spans="2:27" s="10" customFormat="1" ht="15.6" customHeight="1">
      <c r="B164" s="22" t="s">
        <v>11</v>
      </c>
      <c r="C164" s="16" t="s">
        <v>43</v>
      </c>
      <c r="D164" s="15">
        <v>20242</v>
      </c>
      <c r="E164" s="11" t="s">
        <v>23</v>
      </c>
      <c r="F164" s="11" t="s">
        <v>37</v>
      </c>
      <c r="G164" s="12" t="s">
        <v>38</v>
      </c>
      <c r="H164" s="11">
        <v>3</v>
      </c>
      <c r="I164" s="11" t="s">
        <v>47</v>
      </c>
      <c r="K164" s="22" t="s">
        <v>17</v>
      </c>
      <c r="L164" s="458" t="s">
        <v>78</v>
      </c>
      <c r="M164" s="16">
        <v>20242</v>
      </c>
      <c r="N164" s="21" t="s">
        <v>23</v>
      </c>
      <c r="O164" s="21" t="s">
        <v>20</v>
      </c>
      <c r="P164" s="21" t="s">
        <v>54</v>
      </c>
      <c r="Q164" s="11">
        <v>3</v>
      </c>
      <c r="R164" s="21" t="s">
        <v>16</v>
      </c>
      <c r="T164" s="22"/>
      <c r="U164" s="16"/>
      <c r="V164" s="16"/>
      <c r="W164" s="21"/>
      <c r="X164" s="21"/>
      <c r="Y164" s="21"/>
      <c r="Z164" s="11"/>
      <c r="AA164" s="21"/>
    </row>
    <row r="165" spans="2:27" s="10" customFormat="1" ht="15.6" customHeight="1">
      <c r="B165" s="22" t="s">
        <v>11</v>
      </c>
      <c r="C165" s="16" t="s">
        <v>43</v>
      </c>
      <c r="D165" s="15">
        <v>20242</v>
      </c>
      <c r="E165" s="11" t="s">
        <v>23</v>
      </c>
      <c r="F165" s="11" t="s">
        <v>37</v>
      </c>
      <c r="G165" s="12" t="s">
        <v>38</v>
      </c>
      <c r="H165" s="11">
        <v>3</v>
      </c>
      <c r="I165" s="11" t="s">
        <v>48</v>
      </c>
      <c r="K165" s="22" t="s">
        <v>17</v>
      </c>
      <c r="L165" s="458" t="s">
        <v>78</v>
      </c>
      <c r="M165" s="16">
        <v>20242</v>
      </c>
      <c r="N165" s="21" t="s">
        <v>23</v>
      </c>
      <c r="O165" s="21" t="s">
        <v>20</v>
      </c>
      <c r="P165" s="21" t="s">
        <v>54</v>
      </c>
      <c r="Q165" s="11">
        <v>3</v>
      </c>
      <c r="R165" s="21" t="s">
        <v>26</v>
      </c>
      <c r="T165" s="22"/>
      <c r="U165" s="16"/>
      <c r="V165" s="16"/>
      <c r="W165" s="21"/>
      <c r="X165" s="21"/>
      <c r="Y165" s="21"/>
      <c r="Z165" s="11"/>
      <c r="AA165" s="21"/>
    </row>
    <row r="166" spans="2:27" s="10" customFormat="1" ht="15.6" customHeight="1">
      <c r="B166" s="22" t="s">
        <v>11</v>
      </c>
      <c r="C166" s="16" t="s">
        <v>43</v>
      </c>
      <c r="D166" s="15">
        <v>20242</v>
      </c>
      <c r="E166" s="11" t="s">
        <v>23</v>
      </c>
      <c r="F166" s="11" t="s">
        <v>37</v>
      </c>
      <c r="G166" s="12" t="s">
        <v>38</v>
      </c>
      <c r="H166" s="11">
        <v>4</v>
      </c>
      <c r="I166" s="11" t="s">
        <v>16</v>
      </c>
      <c r="K166" s="22" t="s">
        <v>17</v>
      </c>
      <c r="L166" s="458" t="s">
        <v>78</v>
      </c>
      <c r="M166" s="16">
        <v>20242</v>
      </c>
      <c r="N166" s="21" t="s">
        <v>23</v>
      </c>
      <c r="O166" s="21" t="s">
        <v>20</v>
      </c>
      <c r="P166" s="21" t="s">
        <v>54</v>
      </c>
      <c r="Q166" s="11">
        <v>4</v>
      </c>
      <c r="R166" s="21" t="s">
        <v>16</v>
      </c>
      <c r="T166" s="22"/>
      <c r="U166" s="16"/>
      <c r="V166" s="16"/>
      <c r="W166" s="21"/>
      <c r="X166" s="21"/>
      <c r="Y166" s="21"/>
      <c r="Z166" s="11"/>
      <c r="AA166" s="21"/>
    </row>
    <row r="167" spans="2:27" s="10" customFormat="1" ht="15.6" customHeight="1">
      <c r="B167" s="22" t="s">
        <v>11</v>
      </c>
      <c r="C167" s="16" t="s">
        <v>43</v>
      </c>
      <c r="D167" s="15">
        <v>20242</v>
      </c>
      <c r="E167" s="11" t="s">
        <v>23</v>
      </c>
      <c r="F167" s="11" t="s">
        <v>37</v>
      </c>
      <c r="G167" s="12" t="s">
        <v>38</v>
      </c>
      <c r="H167" s="11">
        <v>4</v>
      </c>
      <c r="I167" s="11" t="s">
        <v>26</v>
      </c>
      <c r="K167" s="22" t="s">
        <v>17</v>
      </c>
      <c r="L167" s="458" t="s">
        <v>78</v>
      </c>
      <c r="M167" s="16">
        <v>20242</v>
      </c>
      <c r="N167" s="21" t="s">
        <v>23</v>
      </c>
      <c r="O167" s="21" t="s">
        <v>20</v>
      </c>
      <c r="P167" s="21" t="s">
        <v>54</v>
      </c>
      <c r="Q167" s="11">
        <v>5</v>
      </c>
      <c r="R167" s="21" t="s">
        <v>16</v>
      </c>
      <c r="T167" s="22"/>
      <c r="U167" s="16"/>
      <c r="V167" s="16"/>
      <c r="W167" s="21"/>
      <c r="X167" s="21"/>
      <c r="Y167" s="21"/>
      <c r="Z167" s="11"/>
      <c r="AA167" s="21"/>
    </row>
    <row r="168" spans="2:27" s="10" customFormat="1" ht="15.6" customHeight="1">
      <c r="B168" s="22" t="s">
        <v>11</v>
      </c>
      <c r="C168" s="16" t="s">
        <v>43</v>
      </c>
      <c r="D168" s="15">
        <v>20242</v>
      </c>
      <c r="E168" s="11" t="s">
        <v>23</v>
      </c>
      <c r="F168" s="11" t="s">
        <v>37</v>
      </c>
      <c r="G168" s="12" t="s">
        <v>38</v>
      </c>
      <c r="H168" s="11">
        <v>4</v>
      </c>
      <c r="I168" s="11" t="s">
        <v>46</v>
      </c>
      <c r="K168" s="22" t="s">
        <v>17</v>
      </c>
      <c r="L168" s="458" t="s">
        <v>79</v>
      </c>
      <c r="M168" s="16">
        <v>20242</v>
      </c>
      <c r="N168" s="21" t="s">
        <v>13</v>
      </c>
      <c r="O168" s="21" t="s">
        <v>20</v>
      </c>
      <c r="P168" s="21" t="s">
        <v>57</v>
      </c>
      <c r="Q168" s="11">
        <v>2</v>
      </c>
      <c r="R168" s="21" t="s">
        <v>16</v>
      </c>
      <c r="T168" s="22"/>
      <c r="U168" s="16"/>
      <c r="V168" s="16"/>
      <c r="W168" s="21"/>
      <c r="X168" s="21"/>
      <c r="Y168" s="21"/>
      <c r="Z168" s="11"/>
      <c r="AA168" s="21"/>
    </row>
    <row r="169" spans="2:27" s="10" customFormat="1" ht="15.6" customHeight="1">
      <c r="B169" s="22" t="s">
        <v>11</v>
      </c>
      <c r="C169" s="16" t="s">
        <v>43</v>
      </c>
      <c r="D169" s="15">
        <v>20242</v>
      </c>
      <c r="E169" s="11" t="s">
        <v>23</v>
      </c>
      <c r="F169" s="11" t="s">
        <v>37</v>
      </c>
      <c r="G169" s="12" t="s">
        <v>38</v>
      </c>
      <c r="H169" s="11">
        <v>4</v>
      </c>
      <c r="I169" s="11" t="s">
        <v>47</v>
      </c>
      <c r="K169" s="22" t="s">
        <v>17</v>
      </c>
      <c r="L169" s="458" t="s">
        <v>79</v>
      </c>
      <c r="M169" s="16">
        <v>20242</v>
      </c>
      <c r="N169" s="21" t="s">
        <v>13</v>
      </c>
      <c r="O169" s="21" t="s">
        <v>20</v>
      </c>
      <c r="P169" s="21" t="s">
        <v>57</v>
      </c>
      <c r="Q169" s="11">
        <v>3</v>
      </c>
      <c r="R169" s="21" t="s">
        <v>16</v>
      </c>
      <c r="T169" s="22"/>
      <c r="U169" s="16"/>
      <c r="V169" s="16"/>
      <c r="W169" s="21"/>
      <c r="X169" s="21"/>
      <c r="Y169" s="21"/>
      <c r="Z169" s="11"/>
      <c r="AA169" s="21"/>
    </row>
    <row r="170" spans="2:27" s="10" customFormat="1" ht="15.6" customHeight="1">
      <c r="B170" s="22" t="s">
        <v>11</v>
      </c>
      <c r="C170" s="16" t="s">
        <v>43</v>
      </c>
      <c r="D170" s="15">
        <v>20242</v>
      </c>
      <c r="E170" s="11" t="s">
        <v>23</v>
      </c>
      <c r="F170" s="11" t="s">
        <v>37</v>
      </c>
      <c r="G170" s="12" t="s">
        <v>38</v>
      </c>
      <c r="H170" s="11">
        <v>4</v>
      </c>
      <c r="I170" s="11" t="s">
        <v>48</v>
      </c>
      <c r="K170" s="22" t="s">
        <v>17</v>
      </c>
      <c r="L170" s="458" t="s">
        <v>79</v>
      </c>
      <c r="M170" s="16">
        <v>20242</v>
      </c>
      <c r="N170" s="21" t="s">
        <v>13</v>
      </c>
      <c r="O170" s="21" t="s">
        <v>20</v>
      </c>
      <c r="P170" s="21" t="s">
        <v>57</v>
      </c>
      <c r="Q170" s="11">
        <v>5</v>
      </c>
      <c r="R170" s="21" t="s">
        <v>16</v>
      </c>
      <c r="T170" s="22"/>
      <c r="U170" s="16"/>
      <c r="V170" s="16"/>
      <c r="W170" s="21"/>
      <c r="X170" s="21"/>
      <c r="Y170" s="21"/>
      <c r="Z170" s="11"/>
      <c r="AA170" s="21"/>
    </row>
    <row r="171" spans="2:27" s="10" customFormat="1" ht="15.6" customHeight="1">
      <c r="B171" s="22" t="s">
        <v>11</v>
      </c>
      <c r="C171" s="16" t="s">
        <v>43</v>
      </c>
      <c r="D171" s="15">
        <v>20242</v>
      </c>
      <c r="E171" s="11" t="s">
        <v>23</v>
      </c>
      <c r="F171" s="11" t="s">
        <v>37</v>
      </c>
      <c r="G171" s="12" t="s">
        <v>38</v>
      </c>
      <c r="H171" s="11">
        <v>5</v>
      </c>
      <c r="I171" s="11" t="s">
        <v>16</v>
      </c>
      <c r="K171" s="22" t="s">
        <v>17</v>
      </c>
      <c r="L171" s="458" t="s">
        <v>79</v>
      </c>
      <c r="M171" s="16">
        <v>20242</v>
      </c>
      <c r="N171" s="21" t="s">
        <v>13</v>
      </c>
      <c r="O171" s="21" t="s">
        <v>20</v>
      </c>
      <c r="P171" s="21" t="s">
        <v>57</v>
      </c>
      <c r="Q171" s="11">
        <v>7</v>
      </c>
      <c r="R171" s="21" t="s">
        <v>16</v>
      </c>
      <c r="T171" s="22"/>
      <c r="U171" s="16"/>
      <c r="V171" s="16"/>
      <c r="W171" s="21"/>
      <c r="X171" s="21"/>
      <c r="Y171" s="21"/>
      <c r="Z171" s="11"/>
      <c r="AA171" s="21"/>
    </row>
    <row r="172" spans="2:27" s="10" customFormat="1" ht="15.6" customHeight="1">
      <c r="B172" s="22" t="s">
        <v>11</v>
      </c>
      <c r="C172" s="16" t="s">
        <v>43</v>
      </c>
      <c r="D172" s="15">
        <v>20242</v>
      </c>
      <c r="E172" s="11" t="s">
        <v>23</v>
      </c>
      <c r="F172" s="11" t="s">
        <v>37</v>
      </c>
      <c r="G172" s="12" t="s">
        <v>38</v>
      </c>
      <c r="H172" s="11">
        <v>5</v>
      </c>
      <c r="I172" s="11" t="s">
        <v>26</v>
      </c>
      <c r="K172" s="22" t="s">
        <v>17</v>
      </c>
      <c r="L172" s="458" t="s">
        <v>79</v>
      </c>
      <c r="M172" s="16">
        <v>20242</v>
      </c>
      <c r="N172" s="21" t="s">
        <v>23</v>
      </c>
      <c r="O172" s="21" t="s">
        <v>20</v>
      </c>
      <c r="P172" s="21" t="s">
        <v>57</v>
      </c>
      <c r="Q172" s="11">
        <v>2</v>
      </c>
      <c r="R172" s="21" t="s">
        <v>16</v>
      </c>
      <c r="T172" s="22"/>
      <c r="U172" s="16"/>
      <c r="V172" s="16"/>
      <c r="W172" s="21"/>
      <c r="X172" s="21"/>
      <c r="Y172" s="21"/>
      <c r="Z172" s="11"/>
      <c r="AA172" s="21"/>
    </row>
    <row r="173" spans="2:27" s="10" customFormat="1" ht="15.6" customHeight="1">
      <c r="B173" s="22" t="s">
        <v>11</v>
      </c>
      <c r="C173" s="16" t="s">
        <v>43</v>
      </c>
      <c r="D173" s="15">
        <v>20242</v>
      </c>
      <c r="E173" s="11" t="s">
        <v>23</v>
      </c>
      <c r="F173" s="11" t="s">
        <v>37</v>
      </c>
      <c r="G173" s="12" t="s">
        <v>38</v>
      </c>
      <c r="H173" s="11">
        <v>5</v>
      </c>
      <c r="I173" s="11" t="s">
        <v>32</v>
      </c>
      <c r="K173" s="22" t="s">
        <v>17</v>
      </c>
      <c r="L173" s="458" t="s">
        <v>79</v>
      </c>
      <c r="M173" s="16">
        <v>20242</v>
      </c>
      <c r="N173" s="21" t="s">
        <v>23</v>
      </c>
      <c r="O173" s="21" t="s">
        <v>20</v>
      </c>
      <c r="P173" s="21" t="s">
        <v>57</v>
      </c>
      <c r="Q173" s="11">
        <v>2</v>
      </c>
      <c r="R173" s="21" t="s">
        <v>26</v>
      </c>
      <c r="T173" s="22"/>
      <c r="U173" s="16"/>
      <c r="V173" s="16"/>
      <c r="W173" s="21"/>
      <c r="X173" s="21"/>
      <c r="Y173" s="21"/>
      <c r="Z173" s="11"/>
      <c r="AA173" s="21"/>
    </row>
    <row r="174" spans="2:27" s="10" customFormat="1" ht="15.6" customHeight="1">
      <c r="B174" s="22" t="s">
        <v>11</v>
      </c>
      <c r="C174" s="16" t="s">
        <v>43</v>
      </c>
      <c r="D174" s="15">
        <v>20242</v>
      </c>
      <c r="E174" s="11" t="s">
        <v>23</v>
      </c>
      <c r="F174" s="11" t="s">
        <v>37</v>
      </c>
      <c r="G174" s="12" t="s">
        <v>38</v>
      </c>
      <c r="H174" s="11">
        <v>5</v>
      </c>
      <c r="I174" s="11" t="s">
        <v>41</v>
      </c>
      <c r="K174" s="22" t="s">
        <v>17</v>
      </c>
      <c r="L174" s="458" t="s">
        <v>79</v>
      </c>
      <c r="M174" s="16">
        <v>20242</v>
      </c>
      <c r="N174" s="21" t="s">
        <v>23</v>
      </c>
      <c r="O174" s="21" t="s">
        <v>20</v>
      </c>
      <c r="P174" s="21" t="s">
        <v>57</v>
      </c>
      <c r="Q174" s="11">
        <v>3</v>
      </c>
      <c r="R174" s="21" t="s">
        <v>16</v>
      </c>
      <c r="T174" s="22"/>
      <c r="U174" s="16"/>
      <c r="V174" s="16"/>
      <c r="W174" s="21"/>
      <c r="X174" s="21"/>
      <c r="Y174" s="21"/>
      <c r="Z174" s="11"/>
      <c r="AA174" s="21"/>
    </row>
    <row r="175" spans="2:27" s="10" customFormat="1" ht="15.6" customHeight="1">
      <c r="B175" s="22" t="s">
        <v>11</v>
      </c>
      <c r="C175" s="16" t="s">
        <v>50</v>
      </c>
      <c r="D175" s="15">
        <v>202011</v>
      </c>
      <c r="E175" s="11" t="s">
        <v>23</v>
      </c>
      <c r="F175" s="11" t="s">
        <v>37</v>
      </c>
      <c r="G175" s="12" t="s">
        <v>38</v>
      </c>
      <c r="H175" s="11">
        <v>6</v>
      </c>
      <c r="I175" s="11" t="s">
        <v>16</v>
      </c>
      <c r="K175" s="22" t="s">
        <v>17</v>
      </c>
      <c r="L175" s="458" t="s">
        <v>79</v>
      </c>
      <c r="M175" s="16">
        <v>20242</v>
      </c>
      <c r="N175" s="21" t="s">
        <v>23</v>
      </c>
      <c r="O175" s="21" t="s">
        <v>20</v>
      </c>
      <c r="P175" s="21" t="s">
        <v>57</v>
      </c>
      <c r="Q175" s="11">
        <v>3</v>
      </c>
      <c r="R175" s="21" t="s">
        <v>26</v>
      </c>
      <c r="T175" s="22"/>
      <c r="U175" s="16"/>
      <c r="V175" s="16"/>
      <c r="W175" s="21"/>
      <c r="X175" s="21"/>
      <c r="Y175" s="21"/>
      <c r="Z175" s="11"/>
      <c r="AA175" s="21"/>
    </row>
    <row r="176" spans="2:27" s="10" customFormat="1" ht="15.6" customHeight="1">
      <c r="B176" s="22" t="s">
        <v>11</v>
      </c>
      <c r="C176" s="16" t="s">
        <v>50</v>
      </c>
      <c r="D176" s="15">
        <v>202011</v>
      </c>
      <c r="E176" s="11" t="s">
        <v>23</v>
      </c>
      <c r="F176" s="11" t="s">
        <v>37</v>
      </c>
      <c r="G176" s="12" t="s">
        <v>38</v>
      </c>
      <c r="H176" s="11">
        <v>6</v>
      </c>
      <c r="I176" s="11" t="s">
        <v>26</v>
      </c>
      <c r="K176" s="22" t="s">
        <v>17</v>
      </c>
      <c r="L176" s="458" t="s">
        <v>79</v>
      </c>
      <c r="M176" s="16">
        <v>20242</v>
      </c>
      <c r="N176" s="21" t="s">
        <v>23</v>
      </c>
      <c r="O176" s="21" t="s">
        <v>20</v>
      </c>
      <c r="P176" s="21" t="s">
        <v>57</v>
      </c>
      <c r="Q176" s="11">
        <v>3</v>
      </c>
      <c r="R176" s="21" t="s">
        <v>32</v>
      </c>
      <c r="T176" s="22"/>
      <c r="U176" s="16"/>
      <c r="V176" s="16"/>
      <c r="W176" s="21"/>
      <c r="X176" s="21"/>
      <c r="Y176" s="21"/>
      <c r="Z176" s="11"/>
      <c r="AA176" s="21"/>
    </row>
    <row r="177" spans="2:27" s="10" customFormat="1" ht="15.6" customHeight="1">
      <c r="B177" s="22" t="s">
        <v>11</v>
      </c>
      <c r="C177" s="16" t="s">
        <v>50</v>
      </c>
      <c r="D177" s="15">
        <v>202011</v>
      </c>
      <c r="E177" s="11" t="s">
        <v>23</v>
      </c>
      <c r="F177" s="11" t="s">
        <v>37</v>
      </c>
      <c r="G177" s="12" t="s">
        <v>38</v>
      </c>
      <c r="H177" s="11">
        <v>6</v>
      </c>
      <c r="I177" s="11" t="s">
        <v>32</v>
      </c>
      <c r="K177" s="22" t="s">
        <v>17</v>
      </c>
      <c r="L177" s="458" t="s">
        <v>79</v>
      </c>
      <c r="M177" s="16">
        <v>20242</v>
      </c>
      <c r="N177" s="21" t="s">
        <v>23</v>
      </c>
      <c r="O177" s="21" t="s">
        <v>20</v>
      </c>
      <c r="P177" s="21" t="s">
        <v>57</v>
      </c>
      <c r="Q177" s="11">
        <v>3</v>
      </c>
      <c r="R177" s="21" t="s">
        <v>41</v>
      </c>
      <c r="T177" s="22"/>
      <c r="U177" s="16"/>
      <c r="V177" s="16"/>
      <c r="W177" s="21"/>
      <c r="X177" s="21"/>
      <c r="Y177" s="21"/>
      <c r="Z177" s="11"/>
      <c r="AA177" s="21"/>
    </row>
    <row r="178" spans="2:27" s="10" customFormat="1" ht="15.6" customHeight="1">
      <c r="B178" s="22" t="s">
        <v>11</v>
      </c>
      <c r="C178" s="16" t="s">
        <v>50</v>
      </c>
      <c r="D178" s="15">
        <v>202011</v>
      </c>
      <c r="E178" s="11" t="s">
        <v>23</v>
      </c>
      <c r="F178" s="11" t="s">
        <v>37</v>
      </c>
      <c r="G178" s="12" t="s">
        <v>38</v>
      </c>
      <c r="H178" s="11">
        <v>6</v>
      </c>
      <c r="I178" s="11" t="s">
        <v>48</v>
      </c>
      <c r="K178" s="22" t="s">
        <v>17</v>
      </c>
      <c r="L178" s="458" t="s">
        <v>79</v>
      </c>
      <c r="M178" s="16">
        <v>20242</v>
      </c>
      <c r="N178" s="21" t="s">
        <v>23</v>
      </c>
      <c r="O178" s="21" t="s">
        <v>20</v>
      </c>
      <c r="P178" s="21" t="s">
        <v>57</v>
      </c>
      <c r="Q178" s="11">
        <v>4</v>
      </c>
      <c r="R178" s="21" t="s">
        <v>16</v>
      </c>
      <c r="T178" s="22"/>
      <c r="U178" s="16"/>
      <c r="V178" s="16"/>
      <c r="W178" s="21"/>
      <c r="X178" s="21"/>
      <c r="Y178" s="21"/>
      <c r="Z178" s="11"/>
      <c r="AA178" s="21"/>
    </row>
    <row r="179" spans="2:27" s="10" customFormat="1" ht="15.6" customHeight="1">
      <c r="B179" s="22" t="s">
        <v>11</v>
      </c>
      <c r="C179" s="16" t="s">
        <v>50</v>
      </c>
      <c r="D179" s="15">
        <v>202011</v>
      </c>
      <c r="E179" s="11" t="s">
        <v>23</v>
      </c>
      <c r="F179" s="11" t="s">
        <v>37</v>
      </c>
      <c r="G179" s="12" t="s">
        <v>38</v>
      </c>
      <c r="H179" s="11">
        <v>7</v>
      </c>
      <c r="I179" s="11" t="s">
        <v>16</v>
      </c>
      <c r="K179" s="22" t="s">
        <v>17</v>
      </c>
      <c r="L179" s="458" t="s">
        <v>79</v>
      </c>
      <c r="M179" s="16">
        <v>20242</v>
      </c>
      <c r="N179" s="21" t="s">
        <v>23</v>
      </c>
      <c r="O179" s="21" t="s">
        <v>20</v>
      </c>
      <c r="P179" s="21" t="s">
        <v>57</v>
      </c>
      <c r="Q179" s="11">
        <v>5</v>
      </c>
      <c r="R179" s="21" t="s">
        <v>16</v>
      </c>
      <c r="T179" s="22"/>
      <c r="U179" s="16"/>
      <c r="V179" s="16"/>
      <c r="W179" s="21"/>
      <c r="X179" s="21"/>
      <c r="Y179" s="21"/>
      <c r="Z179" s="11"/>
      <c r="AA179" s="21"/>
    </row>
    <row r="180" spans="2:27" s="10" customFormat="1" ht="15.6" customHeight="1">
      <c r="B180" s="22" t="s">
        <v>11</v>
      </c>
      <c r="C180" s="16" t="s">
        <v>50</v>
      </c>
      <c r="D180" s="15">
        <v>202011</v>
      </c>
      <c r="E180" s="11" t="s">
        <v>23</v>
      </c>
      <c r="F180" s="11" t="s">
        <v>37</v>
      </c>
      <c r="G180" s="12" t="s">
        <v>38</v>
      </c>
      <c r="H180" s="11">
        <v>7</v>
      </c>
      <c r="I180" s="11" t="s">
        <v>26</v>
      </c>
      <c r="K180" s="22" t="s">
        <v>17</v>
      </c>
      <c r="L180" s="458" t="s">
        <v>79</v>
      </c>
      <c r="M180" s="16">
        <v>20242</v>
      </c>
      <c r="N180" s="21" t="s">
        <v>23</v>
      </c>
      <c r="O180" s="21" t="s">
        <v>20</v>
      </c>
      <c r="P180" s="21" t="s">
        <v>57</v>
      </c>
      <c r="Q180" s="11">
        <v>5</v>
      </c>
      <c r="R180" s="21" t="s">
        <v>26</v>
      </c>
      <c r="T180" s="22"/>
      <c r="U180" s="16"/>
      <c r="V180" s="16"/>
      <c r="W180" s="21"/>
      <c r="X180" s="21"/>
      <c r="Y180" s="21"/>
      <c r="Z180" s="11"/>
      <c r="AA180" s="21"/>
    </row>
    <row r="181" spans="2:27" s="10" customFormat="1" ht="15.6" customHeight="1">
      <c r="B181" s="22" t="s">
        <v>11</v>
      </c>
      <c r="C181" s="16" t="s">
        <v>50</v>
      </c>
      <c r="D181" s="15">
        <v>202011</v>
      </c>
      <c r="E181" s="11" t="s">
        <v>23</v>
      </c>
      <c r="F181" s="11" t="s">
        <v>37</v>
      </c>
      <c r="G181" s="12" t="s">
        <v>38</v>
      </c>
      <c r="H181" s="11">
        <v>7</v>
      </c>
      <c r="I181" s="11" t="s">
        <v>32</v>
      </c>
      <c r="K181" s="22" t="s">
        <v>17</v>
      </c>
      <c r="L181" s="458" t="s">
        <v>79</v>
      </c>
      <c r="M181" s="16">
        <v>20242</v>
      </c>
      <c r="N181" s="21" t="s">
        <v>23</v>
      </c>
      <c r="O181" s="21" t="s">
        <v>20</v>
      </c>
      <c r="P181" s="21" t="s">
        <v>57</v>
      </c>
      <c r="Q181" s="11">
        <v>5</v>
      </c>
      <c r="R181" s="21" t="s">
        <v>32</v>
      </c>
      <c r="T181" s="22"/>
      <c r="U181" s="16"/>
      <c r="V181" s="16"/>
      <c r="W181" s="21"/>
      <c r="X181" s="21"/>
      <c r="Y181" s="21"/>
      <c r="Z181" s="11"/>
      <c r="AA181" s="21"/>
    </row>
    <row r="182" spans="2:27" s="10" customFormat="1" ht="15.6" customHeight="1">
      <c r="B182" s="22" t="s">
        <v>11</v>
      </c>
      <c r="C182" s="16" t="s">
        <v>50</v>
      </c>
      <c r="D182" s="15">
        <v>202011</v>
      </c>
      <c r="E182" s="11" t="s">
        <v>23</v>
      </c>
      <c r="F182" s="11" t="s">
        <v>37</v>
      </c>
      <c r="G182" s="12" t="s">
        <v>38</v>
      </c>
      <c r="H182" s="11">
        <v>7</v>
      </c>
      <c r="I182" s="11" t="s">
        <v>41</v>
      </c>
      <c r="K182" s="22" t="s">
        <v>17</v>
      </c>
      <c r="L182" s="458" t="s">
        <v>79</v>
      </c>
      <c r="M182" s="16">
        <v>20242</v>
      </c>
      <c r="N182" s="21" t="s">
        <v>23</v>
      </c>
      <c r="O182" s="21" t="s">
        <v>20</v>
      </c>
      <c r="P182" s="21" t="s">
        <v>57</v>
      </c>
      <c r="Q182" s="11">
        <v>6</v>
      </c>
      <c r="R182" s="21" t="s">
        <v>16</v>
      </c>
      <c r="T182" s="22"/>
      <c r="U182" s="16"/>
      <c r="V182" s="16"/>
      <c r="W182" s="21"/>
      <c r="X182" s="21"/>
      <c r="Y182" s="21"/>
      <c r="Z182" s="11"/>
      <c r="AA182" s="21"/>
    </row>
    <row r="183" spans="2:27" s="10" customFormat="1" ht="15.6" customHeight="1">
      <c r="B183" s="22" t="s">
        <v>11</v>
      </c>
      <c r="C183" s="16" t="s">
        <v>50</v>
      </c>
      <c r="D183" s="15">
        <v>202011</v>
      </c>
      <c r="E183" s="11" t="s">
        <v>23</v>
      </c>
      <c r="F183" s="11" t="s">
        <v>37</v>
      </c>
      <c r="G183" s="12" t="s">
        <v>38</v>
      </c>
      <c r="H183" s="11">
        <v>8</v>
      </c>
      <c r="I183" s="11" t="s">
        <v>16</v>
      </c>
      <c r="K183" s="22" t="s">
        <v>17</v>
      </c>
      <c r="L183" s="458" t="s">
        <v>79</v>
      </c>
      <c r="M183" s="16">
        <v>20242</v>
      </c>
      <c r="N183" s="21" t="s">
        <v>23</v>
      </c>
      <c r="O183" s="21" t="s">
        <v>20</v>
      </c>
      <c r="P183" s="21" t="s">
        <v>57</v>
      </c>
      <c r="Q183" s="11">
        <v>6</v>
      </c>
      <c r="R183" s="21" t="s">
        <v>26</v>
      </c>
      <c r="T183" s="22"/>
      <c r="U183" s="16"/>
      <c r="V183" s="16"/>
      <c r="W183" s="21"/>
      <c r="X183" s="21"/>
      <c r="Y183" s="21"/>
      <c r="Z183" s="11"/>
      <c r="AA183" s="21"/>
    </row>
    <row r="184" spans="2:27" s="10" customFormat="1" ht="15.6" customHeight="1">
      <c r="B184" s="22" t="s">
        <v>11</v>
      </c>
      <c r="C184" s="16" t="s">
        <v>50</v>
      </c>
      <c r="D184" s="15">
        <v>202011</v>
      </c>
      <c r="E184" s="11" t="s">
        <v>23</v>
      </c>
      <c r="F184" s="11" t="s">
        <v>37</v>
      </c>
      <c r="G184" s="12" t="s">
        <v>38</v>
      </c>
      <c r="H184" s="11">
        <v>8</v>
      </c>
      <c r="I184" s="11" t="s">
        <v>26</v>
      </c>
      <c r="K184" s="22" t="s">
        <v>17</v>
      </c>
      <c r="L184" s="458" t="s">
        <v>79</v>
      </c>
      <c r="M184" s="16">
        <v>20242</v>
      </c>
      <c r="N184" s="21" t="s">
        <v>23</v>
      </c>
      <c r="O184" s="21" t="s">
        <v>20</v>
      </c>
      <c r="P184" s="21" t="s">
        <v>57</v>
      </c>
      <c r="Q184" s="11">
        <v>7</v>
      </c>
      <c r="R184" s="21" t="s">
        <v>16</v>
      </c>
      <c r="T184" s="22"/>
      <c r="U184" s="16"/>
      <c r="V184" s="16"/>
      <c r="W184" s="21"/>
      <c r="X184" s="21"/>
      <c r="Y184" s="21"/>
      <c r="Z184" s="11"/>
      <c r="AA184" s="21"/>
    </row>
    <row r="185" spans="2:27" s="10" customFormat="1" ht="15.6" customHeight="1">
      <c r="B185" s="22" t="s">
        <v>11</v>
      </c>
      <c r="C185" s="16" t="s">
        <v>50</v>
      </c>
      <c r="D185" s="15">
        <v>202011</v>
      </c>
      <c r="E185" s="11" t="s">
        <v>23</v>
      </c>
      <c r="F185" s="11" t="s">
        <v>37</v>
      </c>
      <c r="G185" s="12" t="s">
        <v>38</v>
      </c>
      <c r="H185" s="11">
        <v>8</v>
      </c>
      <c r="I185" s="11" t="s">
        <v>32</v>
      </c>
      <c r="K185" s="22" t="s">
        <v>17</v>
      </c>
      <c r="L185" s="458" t="s">
        <v>79</v>
      </c>
      <c r="M185" s="16">
        <v>20242</v>
      </c>
      <c r="N185" s="21" t="s">
        <v>23</v>
      </c>
      <c r="O185" s="21" t="s">
        <v>20</v>
      </c>
      <c r="P185" s="21" t="s">
        <v>57</v>
      </c>
      <c r="Q185" s="11">
        <v>7</v>
      </c>
      <c r="R185" s="21" t="s">
        <v>26</v>
      </c>
      <c r="T185" s="22"/>
      <c r="U185" s="16"/>
      <c r="V185" s="16"/>
      <c r="W185" s="21"/>
      <c r="X185" s="21"/>
      <c r="Y185" s="21"/>
      <c r="Z185" s="11"/>
      <c r="AA185" s="21"/>
    </row>
    <row r="186" spans="2:27" s="10" customFormat="1" ht="15.6" customHeight="1">
      <c r="B186" s="22" t="s">
        <v>11</v>
      </c>
      <c r="C186" s="16" t="s">
        <v>50</v>
      </c>
      <c r="D186" s="15">
        <v>202011</v>
      </c>
      <c r="E186" s="11" t="s">
        <v>23</v>
      </c>
      <c r="F186" s="11" t="s">
        <v>37</v>
      </c>
      <c r="G186" s="12" t="s">
        <v>38</v>
      </c>
      <c r="H186" s="11">
        <v>8</v>
      </c>
      <c r="I186" s="11" t="s">
        <v>41</v>
      </c>
      <c r="K186" s="22" t="s">
        <v>17</v>
      </c>
      <c r="L186" s="458" t="s">
        <v>79</v>
      </c>
      <c r="M186" s="16">
        <v>20242</v>
      </c>
      <c r="N186" s="21" t="s">
        <v>23</v>
      </c>
      <c r="O186" s="21" t="s">
        <v>20</v>
      </c>
      <c r="P186" s="21" t="s">
        <v>57</v>
      </c>
      <c r="Q186" s="11">
        <v>7</v>
      </c>
      <c r="R186" s="21" t="s">
        <v>32</v>
      </c>
      <c r="T186" s="22"/>
      <c r="U186" s="16"/>
      <c r="V186" s="16"/>
      <c r="W186" s="21"/>
      <c r="X186" s="21"/>
      <c r="Y186" s="21"/>
      <c r="Z186" s="11"/>
      <c r="AA186" s="21"/>
    </row>
    <row r="187" spans="2:27" s="10" customFormat="1" ht="15.6" customHeight="1">
      <c r="B187" s="22" t="s">
        <v>11</v>
      </c>
      <c r="C187" s="16" t="s">
        <v>50</v>
      </c>
      <c r="D187" s="15">
        <v>202011</v>
      </c>
      <c r="E187" s="11" t="s">
        <v>23</v>
      </c>
      <c r="F187" s="11" t="s">
        <v>37</v>
      </c>
      <c r="G187" s="12" t="s">
        <v>38</v>
      </c>
      <c r="H187" s="11">
        <v>9</v>
      </c>
      <c r="I187" s="11" t="s">
        <v>16</v>
      </c>
      <c r="K187" s="22" t="s">
        <v>17</v>
      </c>
      <c r="L187" s="458" t="s">
        <v>79</v>
      </c>
      <c r="M187" s="16">
        <v>20242</v>
      </c>
      <c r="N187" s="21" t="s">
        <v>23</v>
      </c>
      <c r="O187" s="21" t="s">
        <v>20</v>
      </c>
      <c r="P187" s="21" t="s">
        <v>57</v>
      </c>
      <c r="Q187" s="11">
        <v>7</v>
      </c>
      <c r="R187" s="21" t="s">
        <v>41</v>
      </c>
      <c r="T187" s="22"/>
      <c r="U187" s="16"/>
      <c r="V187" s="16"/>
      <c r="W187" s="21"/>
      <c r="X187" s="21"/>
      <c r="Y187" s="21"/>
      <c r="Z187" s="11"/>
      <c r="AA187" s="21"/>
    </row>
    <row r="188" spans="2:27" s="10" customFormat="1" ht="15.6" customHeight="1">
      <c r="B188" s="22" t="s">
        <v>11</v>
      </c>
      <c r="C188" s="16" t="s">
        <v>50</v>
      </c>
      <c r="D188" s="15">
        <v>202011</v>
      </c>
      <c r="E188" s="11" t="s">
        <v>23</v>
      </c>
      <c r="F188" s="11" t="s">
        <v>37</v>
      </c>
      <c r="G188" s="12" t="s">
        <v>38</v>
      </c>
      <c r="H188" s="11">
        <v>9</v>
      </c>
      <c r="I188" s="11" t="s">
        <v>26</v>
      </c>
      <c r="K188" s="22" t="s">
        <v>17</v>
      </c>
      <c r="L188" s="458" t="s">
        <v>79</v>
      </c>
      <c r="M188" s="16">
        <v>20242</v>
      </c>
      <c r="N188" s="21" t="s">
        <v>23</v>
      </c>
      <c r="O188" s="21" t="s">
        <v>20</v>
      </c>
      <c r="P188" s="21" t="s">
        <v>57</v>
      </c>
      <c r="Q188" s="11">
        <v>7</v>
      </c>
      <c r="R188" s="21" t="s">
        <v>52</v>
      </c>
      <c r="T188" s="22"/>
      <c r="U188" s="16"/>
      <c r="V188" s="16"/>
      <c r="W188" s="21"/>
      <c r="X188" s="21"/>
      <c r="Y188" s="21"/>
      <c r="Z188" s="11"/>
      <c r="AA188" s="21"/>
    </row>
    <row r="189" spans="2:27" s="10" customFormat="1" ht="15.6" customHeight="1">
      <c r="B189" s="22" t="s">
        <v>11</v>
      </c>
      <c r="C189" s="16" t="s">
        <v>50</v>
      </c>
      <c r="D189" s="15">
        <v>202011</v>
      </c>
      <c r="E189" s="11" t="s">
        <v>23</v>
      </c>
      <c r="F189" s="11" t="s">
        <v>37</v>
      </c>
      <c r="G189" s="12" t="s">
        <v>38</v>
      </c>
      <c r="H189" s="11">
        <v>9</v>
      </c>
      <c r="I189" s="11" t="s">
        <v>32</v>
      </c>
      <c r="K189" s="22" t="s">
        <v>17</v>
      </c>
      <c r="L189" s="458" t="s">
        <v>80</v>
      </c>
      <c r="M189" s="16">
        <v>202011</v>
      </c>
      <c r="N189" s="21" t="s">
        <v>23</v>
      </c>
      <c r="O189" s="21" t="s">
        <v>20</v>
      </c>
      <c r="P189" s="21" t="s">
        <v>57</v>
      </c>
      <c r="Q189" s="11">
        <v>8</v>
      </c>
      <c r="R189" s="21" t="s">
        <v>16</v>
      </c>
      <c r="T189" s="22"/>
      <c r="U189" s="16"/>
      <c r="V189" s="16"/>
      <c r="W189" s="21"/>
      <c r="X189" s="21"/>
      <c r="Y189" s="21"/>
      <c r="Z189" s="11"/>
      <c r="AA189" s="21"/>
    </row>
    <row r="190" spans="2:27" s="10" customFormat="1" ht="15.6" customHeight="1">
      <c r="B190" s="22" t="s">
        <v>11</v>
      </c>
      <c r="C190" s="16" t="s">
        <v>50</v>
      </c>
      <c r="D190" s="15">
        <v>202011</v>
      </c>
      <c r="E190" s="11" t="s">
        <v>23</v>
      </c>
      <c r="F190" s="11" t="s">
        <v>37</v>
      </c>
      <c r="G190" s="12" t="s">
        <v>38</v>
      </c>
      <c r="H190" s="11">
        <v>10</v>
      </c>
      <c r="I190" s="11" t="s">
        <v>16</v>
      </c>
      <c r="K190" s="22" t="s">
        <v>17</v>
      </c>
      <c r="L190" s="458" t="s">
        <v>80</v>
      </c>
      <c r="M190" s="16">
        <v>202011</v>
      </c>
      <c r="N190" s="21" t="s">
        <v>23</v>
      </c>
      <c r="O190" s="21" t="s">
        <v>20</v>
      </c>
      <c r="P190" s="21" t="s">
        <v>57</v>
      </c>
      <c r="Q190" s="11">
        <v>8</v>
      </c>
      <c r="R190" s="21" t="s">
        <v>26</v>
      </c>
      <c r="T190" s="22"/>
      <c r="U190" s="16"/>
      <c r="V190" s="16"/>
      <c r="W190" s="21"/>
      <c r="X190" s="21"/>
      <c r="Y190" s="21"/>
      <c r="Z190" s="11"/>
      <c r="AA190" s="21"/>
    </row>
    <row r="191" spans="2:27" s="10" customFormat="1" ht="15.6" customHeight="1">
      <c r="B191" s="22" t="s">
        <v>11</v>
      </c>
      <c r="C191" s="16" t="s">
        <v>50</v>
      </c>
      <c r="D191" s="15">
        <v>202011</v>
      </c>
      <c r="E191" s="11" t="s">
        <v>23</v>
      </c>
      <c r="F191" s="11" t="s">
        <v>37</v>
      </c>
      <c r="G191" s="12" t="s">
        <v>38</v>
      </c>
      <c r="H191" s="11">
        <v>10</v>
      </c>
      <c r="I191" s="11" t="s">
        <v>26</v>
      </c>
      <c r="K191" s="22" t="s">
        <v>17</v>
      </c>
      <c r="L191" s="458" t="s">
        <v>80</v>
      </c>
      <c r="M191" s="16">
        <v>202011</v>
      </c>
      <c r="N191" s="21" t="s">
        <v>23</v>
      </c>
      <c r="O191" s="21" t="s">
        <v>20</v>
      </c>
      <c r="P191" s="21" t="s">
        <v>57</v>
      </c>
      <c r="Q191" s="11">
        <v>9</v>
      </c>
      <c r="R191" s="21" t="s">
        <v>16</v>
      </c>
      <c r="T191" s="22"/>
      <c r="U191" s="16"/>
      <c r="V191" s="16"/>
      <c r="W191" s="21"/>
      <c r="X191" s="21"/>
      <c r="Y191" s="21"/>
      <c r="Z191" s="11"/>
      <c r="AA191" s="21"/>
    </row>
    <row r="192" spans="2:27" s="10" customFormat="1" ht="15.6" customHeight="1">
      <c r="B192" s="22" t="s">
        <v>11</v>
      </c>
      <c r="C192" s="16" t="s">
        <v>53</v>
      </c>
      <c r="D192" s="15">
        <v>20242</v>
      </c>
      <c r="E192" s="11" t="s">
        <v>23</v>
      </c>
      <c r="F192" s="11" t="s">
        <v>14</v>
      </c>
      <c r="G192" s="12" t="s">
        <v>54</v>
      </c>
      <c r="H192" s="11">
        <v>1</v>
      </c>
      <c r="I192" s="11" t="s">
        <v>16</v>
      </c>
      <c r="K192" s="22" t="s">
        <v>17</v>
      </c>
      <c r="L192" s="458" t="s">
        <v>80</v>
      </c>
      <c r="M192" s="16">
        <v>202011</v>
      </c>
      <c r="N192" s="21" t="s">
        <v>23</v>
      </c>
      <c r="O192" s="21" t="s">
        <v>20</v>
      </c>
      <c r="P192" s="21" t="s">
        <v>57</v>
      </c>
      <c r="Q192" s="11">
        <v>9</v>
      </c>
      <c r="R192" s="21" t="s">
        <v>26</v>
      </c>
      <c r="T192" s="22"/>
      <c r="U192" s="16"/>
      <c r="V192" s="16"/>
      <c r="W192" s="21"/>
      <c r="X192" s="21"/>
      <c r="Y192" s="21"/>
      <c r="Z192" s="11"/>
      <c r="AA192" s="21"/>
    </row>
    <row r="193" spans="2:27" s="10" customFormat="1" ht="15.6" customHeight="1">
      <c r="B193" s="22" t="s">
        <v>11</v>
      </c>
      <c r="C193" s="16" t="s">
        <v>53</v>
      </c>
      <c r="D193" s="15">
        <v>20242</v>
      </c>
      <c r="E193" s="11" t="s">
        <v>23</v>
      </c>
      <c r="F193" s="11" t="s">
        <v>14</v>
      </c>
      <c r="G193" s="12" t="s">
        <v>54</v>
      </c>
      <c r="H193" s="11">
        <v>1</v>
      </c>
      <c r="I193" s="11" t="s">
        <v>26</v>
      </c>
      <c r="K193" s="22" t="s">
        <v>17</v>
      </c>
      <c r="L193" s="458" t="s">
        <v>80</v>
      </c>
      <c r="M193" s="16">
        <v>202011</v>
      </c>
      <c r="N193" s="21" t="s">
        <v>23</v>
      </c>
      <c r="O193" s="21" t="s">
        <v>20</v>
      </c>
      <c r="P193" s="21" t="s">
        <v>57</v>
      </c>
      <c r="Q193" s="11">
        <v>9</v>
      </c>
      <c r="R193" s="21" t="s">
        <v>32</v>
      </c>
      <c r="T193" s="22"/>
      <c r="U193" s="16"/>
      <c r="V193" s="16"/>
      <c r="W193" s="21"/>
      <c r="X193" s="21"/>
      <c r="Y193" s="21"/>
      <c r="Z193" s="11"/>
      <c r="AA193" s="21"/>
    </row>
    <row r="194" spans="2:27" s="10" customFormat="1" ht="15.6" customHeight="1">
      <c r="B194" s="22" t="s">
        <v>11</v>
      </c>
      <c r="C194" s="16" t="s">
        <v>53</v>
      </c>
      <c r="D194" s="15">
        <v>20242</v>
      </c>
      <c r="E194" s="11" t="s">
        <v>23</v>
      </c>
      <c r="F194" s="11" t="s">
        <v>14</v>
      </c>
      <c r="G194" s="12" t="s">
        <v>54</v>
      </c>
      <c r="H194" s="11">
        <v>2</v>
      </c>
      <c r="I194" s="11" t="s">
        <v>16</v>
      </c>
      <c r="K194" s="22" t="s">
        <v>17</v>
      </c>
      <c r="L194" s="458" t="s">
        <v>80</v>
      </c>
      <c r="M194" s="16">
        <v>202011</v>
      </c>
      <c r="N194" s="21" t="s">
        <v>23</v>
      </c>
      <c r="O194" s="21" t="s">
        <v>20</v>
      </c>
      <c r="P194" s="21" t="s">
        <v>57</v>
      </c>
      <c r="Q194" s="11">
        <v>9</v>
      </c>
      <c r="R194" s="21" t="s">
        <v>41</v>
      </c>
      <c r="T194" s="22"/>
      <c r="U194" s="16"/>
      <c r="V194" s="16"/>
      <c r="W194" s="21"/>
      <c r="X194" s="21"/>
      <c r="Y194" s="21"/>
      <c r="Z194" s="11"/>
      <c r="AA194" s="21"/>
    </row>
    <row r="195" spans="2:27" s="10" customFormat="1" ht="15.6" customHeight="1">
      <c r="B195" s="22" t="s">
        <v>11</v>
      </c>
      <c r="C195" s="16" t="s">
        <v>53</v>
      </c>
      <c r="D195" s="15">
        <v>20242</v>
      </c>
      <c r="E195" s="11" t="s">
        <v>23</v>
      </c>
      <c r="F195" s="11" t="s">
        <v>20</v>
      </c>
      <c r="G195" s="12" t="s">
        <v>54</v>
      </c>
      <c r="H195" s="11">
        <v>3</v>
      </c>
      <c r="I195" s="11" t="s">
        <v>16</v>
      </c>
      <c r="K195" s="22" t="s">
        <v>17</v>
      </c>
      <c r="L195" s="458" t="s">
        <v>80</v>
      </c>
      <c r="M195" s="16">
        <v>202011</v>
      </c>
      <c r="N195" s="21" t="s">
        <v>23</v>
      </c>
      <c r="O195" s="21" t="s">
        <v>20</v>
      </c>
      <c r="P195" s="21" t="s">
        <v>57</v>
      </c>
      <c r="Q195" s="11">
        <v>10</v>
      </c>
      <c r="R195" s="21" t="s">
        <v>16</v>
      </c>
      <c r="T195" s="22"/>
      <c r="U195" s="16"/>
      <c r="V195" s="16"/>
      <c r="W195" s="21"/>
      <c r="X195" s="21"/>
      <c r="Y195" s="21"/>
      <c r="Z195" s="18"/>
      <c r="AA195" s="152"/>
    </row>
    <row r="196" spans="2:27" s="10" customFormat="1" ht="15.6" customHeight="1">
      <c r="B196" s="22" t="s">
        <v>11</v>
      </c>
      <c r="C196" s="16" t="s">
        <v>56</v>
      </c>
      <c r="D196" s="15">
        <v>20242</v>
      </c>
      <c r="E196" s="11" t="s">
        <v>23</v>
      </c>
      <c r="F196" s="11" t="s">
        <v>14</v>
      </c>
      <c r="G196" s="12" t="s">
        <v>57</v>
      </c>
      <c r="H196" s="11">
        <v>1</v>
      </c>
      <c r="I196" s="11" t="s">
        <v>16</v>
      </c>
      <c r="K196" s="22" t="s">
        <v>17</v>
      </c>
      <c r="L196" s="458" t="s">
        <v>80</v>
      </c>
      <c r="M196" s="16">
        <v>202011</v>
      </c>
      <c r="N196" s="21" t="s">
        <v>23</v>
      </c>
      <c r="O196" s="21" t="s">
        <v>20</v>
      </c>
      <c r="P196" s="21" t="s">
        <v>57</v>
      </c>
      <c r="Q196" s="11">
        <v>10</v>
      </c>
      <c r="R196" s="21" t="s">
        <v>26</v>
      </c>
      <c r="T196" s="22"/>
      <c r="U196" s="16"/>
      <c r="V196" s="16"/>
      <c r="W196" s="21"/>
      <c r="X196" s="21"/>
      <c r="Y196" s="21"/>
      <c r="Z196" s="18"/>
      <c r="AA196" s="152"/>
    </row>
    <row r="197" spans="2:27" s="10" customFormat="1" ht="15.6" customHeight="1">
      <c r="B197" s="22" t="s">
        <v>11</v>
      </c>
      <c r="C197" s="16" t="s">
        <v>56</v>
      </c>
      <c r="D197" s="15">
        <v>20242</v>
      </c>
      <c r="E197" s="11" t="s">
        <v>23</v>
      </c>
      <c r="F197" s="11" t="s">
        <v>14</v>
      </c>
      <c r="G197" s="12" t="s">
        <v>57</v>
      </c>
      <c r="H197" s="11">
        <v>1</v>
      </c>
      <c r="I197" s="11" t="s">
        <v>26</v>
      </c>
      <c r="K197" s="22" t="s">
        <v>17</v>
      </c>
      <c r="L197" s="458" t="s">
        <v>81</v>
      </c>
      <c r="M197" s="16">
        <v>20242</v>
      </c>
      <c r="N197" s="21" t="s">
        <v>23</v>
      </c>
      <c r="O197" s="21" t="s">
        <v>20</v>
      </c>
      <c r="P197" s="21" t="s">
        <v>82</v>
      </c>
      <c r="Q197" s="11">
        <v>2</v>
      </c>
      <c r="R197" s="21" t="s">
        <v>16</v>
      </c>
      <c r="T197" s="22"/>
      <c r="U197" s="16"/>
      <c r="V197" s="16"/>
      <c r="W197" s="21"/>
      <c r="X197" s="21"/>
      <c r="Y197" s="21"/>
      <c r="Z197" s="11"/>
      <c r="AA197" s="21"/>
    </row>
    <row r="198" spans="2:27" s="10" customFormat="1" ht="15.6" customHeight="1">
      <c r="B198" s="22" t="s">
        <v>11</v>
      </c>
      <c r="C198" s="16" t="s">
        <v>56</v>
      </c>
      <c r="D198" s="15">
        <v>20242</v>
      </c>
      <c r="E198" s="11" t="s">
        <v>23</v>
      </c>
      <c r="F198" s="11" t="s">
        <v>14</v>
      </c>
      <c r="G198" s="12" t="s">
        <v>57</v>
      </c>
      <c r="H198" s="11">
        <v>1</v>
      </c>
      <c r="I198" s="11" t="s">
        <v>32</v>
      </c>
      <c r="K198" s="22" t="s">
        <v>17</v>
      </c>
      <c r="L198" s="458" t="s">
        <v>81</v>
      </c>
      <c r="M198" s="16">
        <v>20242</v>
      </c>
      <c r="N198" s="21" t="s">
        <v>23</v>
      </c>
      <c r="O198" s="21" t="s">
        <v>20</v>
      </c>
      <c r="P198" s="21" t="s">
        <v>82</v>
      </c>
      <c r="Q198" s="11">
        <v>3</v>
      </c>
      <c r="R198" s="21" t="s">
        <v>16</v>
      </c>
      <c r="T198" s="22"/>
      <c r="U198" s="16"/>
      <c r="V198" s="16"/>
      <c r="W198" s="21"/>
      <c r="X198" s="21"/>
      <c r="Y198" s="21"/>
      <c r="Z198" s="11"/>
      <c r="AA198" s="21"/>
    </row>
    <row r="199" spans="2:27" s="10" customFormat="1" ht="15.6" customHeight="1">
      <c r="B199" s="22" t="s">
        <v>11</v>
      </c>
      <c r="C199" s="16" t="s">
        <v>56</v>
      </c>
      <c r="D199" s="15">
        <v>20242</v>
      </c>
      <c r="E199" s="11" t="s">
        <v>23</v>
      </c>
      <c r="F199" s="11" t="s">
        <v>14</v>
      </c>
      <c r="G199" s="12" t="s">
        <v>57</v>
      </c>
      <c r="H199" s="11">
        <v>1</v>
      </c>
      <c r="I199" s="11" t="s">
        <v>41</v>
      </c>
      <c r="K199" s="22" t="s">
        <v>17</v>
      </c>
      <c r="L199" s="458" t="s">
        <v>81</v>
      </c>
      <c r="M199" s="16">
        <v>20242</v>
      </c>
      <c r="N199" s="21" t="s">
        <v>23</v>
      </c>
      <c r="O199" s="21" t="s">
        <v>20</v>
      </c>
      <c r="P199" s="21" t="s">
        <v>82</v>
      </c>
      <c r="Q199" s="11">
        <v>3</v>
      </c>
      <c r="R199" s="21" t="s">
        <v>26</v>
      </c>
      <c r="T199" s="22"/>
      <c r="U199" s="16"/>
      <c r="V199" s="16"/>
      <c r="W199" s="21"/>
      <c r="X199" s="21"/>
      <c r="Y199" s="21"/>
      <c r="Z199" s="11"/>
      <c r="AA199" s="21"/>
    </row>
    <row r="200" spans="2:27" s="10" customFormat="1" ht="15.6" customHeight="1">
      <c r="B200" s="22" t="s">
        <v>11</v>
      </c>
      <c r="C200" s="16" t="s">
        <v>56</v>
      </c>
      <c r="D200" s="15">
        <v>20242</v>
      </c>
      <c r="E200" s="11" t="s">
        <v>23</v>
      </c>
      <c r="F200" s="11" t="s">
        <v>14</v>
      </c>
      <c r="G200" s="12" t="s">
        <v>57</v>
      </c>
      <c r="H200" s="11">
        <v>2</v>
      </c>
      <c r="I200" s="11" t="s">
        <v>16</v>
      </c>
      <c r="K200" s="22" t="s">
        <v>17</v>
      </c>
      <c r="L200" s="458" t="s">
        <v>81</v>
      </c>
      <c r="M200" s="16">
        <v>20242</v>
      </c>
      <c r="N200" s="21" t="s">
        <v>23</v>
      </c>
      <c r="O200" s="21" t="s">
        <v>20</v>
      </c>
      <c r="P200" s="21" t="s">
        <v>82</v>
      </c>
      <c r="Q200" s="11">
        <v>4</v>
      </c>
      <c r="R200" s="21" t="s">
        <v>16</v>
      </c>
      <c r="T200" s="22"/>
      <c r="U200" s="16"/>
      <c r="V200" s="16"/>
      <c r="W200" s="21"/>
      <c r="X200" s="21"/>
      <c r="Y200" s="21"/>
      <c r="Z200" s="11"/>
      <c r="AA200" s="21"/>
    </row>
    <row r="201" spans="2:27" s="10" customFormat="1" ht="15.6" customHeight="1">
      <c r="B201" s="22" t="s">
        <v>11</v>
      </c>
      <c r="C201" s="16" t="s">
        <v>56</v>
      </c>
      <c r="D201" s="15">
        <v>20242</v>
      </c>
      <c r="E201" s="11" t="s">
        <v>23</v>
      </c>
      <c r="F201" s="11" t="s">
        <v>14</v>
      </c>
      <c r="G201" s="12" t="s">
        <v>57</v>
      </c>
      <c r="H201" s="11">
        <v>3</v>
      </c>
      <c r="I201" s="11" t="s">
        <v>16</v>
      </c>
      <c r="K201" s="22" t="s">
        <v>17</v>
      </c>
      <c r="L201" s="458" t="s">
        <v>81</v>
      </c>
      <c r="M201" s="16">
        <v>20242</v>
      </c>
      <c r="N201" s="21" t="s">
        <v>23</v>
      </c>
      <c r="O201" s="21" t="s">
        <v>20</v>
      </c>
      <c r="P201" s="21" t="s">
        <v>82</v>
      </c>
      <c r="Q201" s="11">
        <v>5</v>
      </c>
      <c r="R201" s="21" t="s">
        <v>16</v>
      </c>
      <c r="T201" s="22"/>
      <c r="U201" s="16"/>
      <c r="V201" s="16"/>
      <c r="W201" s="21"/>
      <c r="X201" s="21"/>
      <c r="Y201" s="21"/>
      <c r="Z201" s="11"/>
      <c r="AA201" s="21"/>
    </row>
    <row r="202" spans="2:27" s="10" customFormat="1" ht="15.6" customHeight="1">
      <c r="B202" s="22" t="s">
        <v>11</v>
      </c>
      <c r="C202" s="16" t="s">
        <v>56</v>
      </c>
      <c r="D202" s="15">
        <v>20242</v>
      </c>
      <c r="E202" s="11" t="s">
        <v>23</v>
      </c>
      <c r="F202" s="11" t="s">
        <v>14</v>
      </c>
      <c r="G202" s="12" t="s">
        <v>57</v>
      </c>
      <c r="H202" s="11">
        <v>3</v>
      </c>
      <c r="I202" s="11" t="s">
        <v>26</v>
      </c>
      <c r="K202" s="22" t="s">
        <v>17</v>
      </c>
      <c r="L202" s="458" t="s">
        <v>81</v>
      </c>
      <c r="M202" s="16">
        <v>20242</v>
      </c>
      <c r="N202" s="21" t="s">
        <v>23</v>
      </c>
      <c r="O202" s="21" t="s">
        <v>20</v>
      </c>
      <c r="P202" s="21" t="s">
        <v>82</v>
      </c>
      <c r="Q202" s="11">
        <v>5</v>
      </c>
      <c r="R202" s="21" t="s">
        <v>26</v>
      </c>
      <c r="T202" s="22"/>
      <c r="U202" s="16"/>
      <c r="V202" s="16"/>
      <c r="W202" s="21"/>
      <c r="X202" s="21"/>
      <c r="Y202" s="21"/>
      <c r="Z202" s="11"/>
      <c r="AA202" s="21"/>
    </row>
    <row r="203" spans="2:27" s="10" customFormat="1" ht="15.6" customHeight="1">
      <c r="B203" s="22" t="s">
        <v>11</v>
      </c>
      <c r="C203" s="16" t="s">
        <v>56</v>
      </c>
      <c r="D203" s="15">
        <v>20242</v>
      </c>
      <c r="E203" s="11" t="s">
        <v>23</v>
      </c>
      <c r="F203" s="11" t="s">
        <v>14</v>
      </c>
      <c r="G203" s="12" t="s">
        <v>57</v>
      </c>
      <c r="H203" s="11">
        <v>3</v>
      </c>
      <c r="I203" s="11" t="s">
        <v>32</v>
      </c>
      <c r="K203" s="22" t="s">
        <v>17</v>
      </c>
      <c r="L203" s="458" t="s">
        <v>81</v>
      </c>
      <c r="M203" s="16">
        <v>20242</v>
      </c>
      <c r="N203" s="21" t="s">
        <v>23</v>
      </c>
      <c r="O203" s="21" t="s">
        <v>20</v>
      </c>
      <c r="P203" s="21" t="s">
        <v>82</v>
      </c>
      <c r="Q203" s="11">
        <v>6</v>
      </c>
      <c r="R203" s="21" t="s">
        <v>16</v>
      </c>
      <c r="T203" s="22"/>
      <c r="U203" s="16"/>
      <c r="V203" s="16"/>
      <c r="W203" s="21"/>
      <c r="X203" s="21"/>
      <c r="Y203" s="21"/>
      <c r="Z203" s="11"/>
      <c r="AA203" s="21"/>
    </row>
    <row r="204" spans="2:27" s="10" customFormat="1" ht="15.6" customHeight="1">
      <c r="B204" s="22" t="s">
        <v>11</v>
      </c>
      <c r="C204" s="16" t="s">
        <v>56</v>
      </c>
      <c r="D204" s="15">
        <v>20242</v>
      </c>
      <c r="E204" s="11" t="s">
        <v>23</v>
      </c>
      <c r="F204" s="11" t="s">
        <v>14</v>
      </c>
      <c r="G204" s="12" t="s">
        <v>57</v>
      </c>
      <c r="H204" s="11">
        <v>4</v>
      </c>
      <c r="I204" s="11" t="s">
        <v>16</v>
      </c>
      <c r="K204" s="22" t="s">
        <v>17</v>
      </c>
      <c r="L204" s="458" t="s">
        <v>81</v>
      </c>
      <c r="M204" s="16">
        <v>20242</v>
      </c>
      <c r="N204" s="21" t="s">
        <v>23</v>
      </c>
      <c r="O204" s="21" t="s">
        <v>20</v>
      </c>
      <c r="P204" s="21" t="s">
        <v>82</v>
      </c>
      <c r="Q204" s="11">
        <v>7</v>
      </c>
      <c r="R204" s="21" t="s">
        <v>16</v>
      </c>
      <c r="T204" s="22"/>
      <c r="U204" s="16"/>
      <c r="V204" s="16"/>
      <c r="W204" s="21"/>
      <c r="X204" s="21"/>
      <c r="Y204" s="21"/>
      <c r="Z204" s="11"/>
      <c r="AA204" s="21"/>
    </row>
    <row r="205" spans="2:27" s="10" customFormat="1" ht="15.6" customHeight="1">
      <c r="B205" s="22" t="s">
        <v>11</v>
      </c>
      <c r="C205" s="16" t="s">
        <v>56</v>
      </c>
      <c r="D205" s="15">
        <v>20242</v>
      </c>
      <c r="E205" s="11" t="s">
        <v>23</v>
      </c>
      <c r="F205" s="11" t="s">
        <v>14</v>
      </c>
      <c r="G205" s="12" t="s">
        <v>57</v>
      </c>
      <c r="H205" s="11">
        <v>4</v>
      </c>
      <c r="I205" s="11" t="s">
        <v>26</v>
      </c>
      <c r="K205" s="22" t="s">
        <v>17</v>
      </c>
      <c r="L205" s="458" t="s">
        <v>81</v>
      </c>
      <c r="M205" s="16">
        <v>20242</v>
      </c>
      <c r="N205" s="21" t="s">
        <v>23</v>
      </c>
      <c r="O205" s="21" t="s">
        <v>20</v>
      </c>
      <c r="P205" s="21" t="s">
        <v>82</v>
      </c>
      <c r="Q205" s="11">
        <v>7</v>
      </c>
      <c r="R205" s="21" t="s">
        <v>26</v>
      </c>
      <c r="T205" s="22"/>
      <c r="U205" s="16"/>
      <c r="V205" s="16"/>
      <c r="W205" s="21"/>
      <c r="X205" s="21"/>
      <c r="Y205" s="21"/>
      <c r="Z205" s="11"/>
      <c r="AA205" s="21"/>
    </row>
    <row r="206" spans="2:27" s="10" customFormat="1" ht="15.6" customHeight="1">
      <c r="B206" s="22" t="s">
        <v>11</v>
      </c>
      <c r="C206" s="16" t="s">
        <v>56</v>
      </c>
      <c r="D206" s="15">
        <v>20242</v>
      </c>
      <c r="E206" s="11" t="s">
        <v>23</v>
      </c>
      <c r="F206" s="11" t="s">
        <v>14</v>
      </c>
      <c r="G206" s="12" t="s">
        <v>57</v>
      </c>
      <c r="H206" s="11">
        <v>5</v>
      </c>
      <c r="I206" s="11" t="s">
        <v>16</v>
      </c>
      <c r="K206" s="22" t="s">
        <v>17</v>
      </c>
      <c r="L206" s="458" t="s">
        <v>81</v>
      </c>
      <c r="M206" s="16">
        <v>20242</v>
      </c>
      <c r="N206" s="21" t="s">
        <v>23</v>
      </c>
      <c r="O206" s="21" t="s">
        <v>20</v>
      </c>
      <c r="P206" s="21" t="s">
        <v>82</v>
      </c>
      <c r="Q206" s="11">
        <v>7</v>
      </c>
      <c r="R206" s="21" t="s">
        <v>32</v>
      </c>
      <c r="T206" s="22"/>
      <c r="U206" s="16"/>
      <c r="V206" s="16"/>
      <c r="W206" s="21"/>
      <c r="X206" s="21"/>
      <c r="Y206" s="21"/>
      <c r="Z206" s="11"/>
      <c r="AA206" s="21"/>
    </row>
    <row r="207" spans="2:27" s="10" customFormat="1" ht="15.6" customHeight="1">
      <c r="B207" s="22" t="s">
        <v>11</v>
      </c>
      <c r="C207" s="16" t="s">
        <v>56</v>
      </c>
      <c r="D207" s="15">
        <v>20242</v>
      </c>
      <c r="E207" s="11" t="s">
        <v>23</v>
      </c>
      <c r="F207" s="11" t="s">
        <v>14</v>
      </c>
      <c r="G207" s="12" t="s">
        <v>57</v>
      </c>
      <c r="H207" s="11">
        <v>5</v>
      </c>
      <c r="I207" s="11" t="s">
        <v>26</v>
      </c>
      <c r="K207" s="22" t="s">
        <v>17</v>
      </c>
      <c r="L207" s="458" t="s">
        <v>34</v>
      </c>
      <c r="M207" s="16">
        <v>202011</v>
      </c>
      <c r="N207" s="21" t="s">
        <v>23</v>
      </c>
      <c r="O207" s="21" t="s">
        <v>20</v>
      </c>
      <c r="P207" s="21" t="s">
        <v>82</v>
      </c>
      <c r="Q207" s="11">
        <v>8</v>
      </c>
      <c r="R207" s="21" t="s">
        <v>16</v>
      </c>
      <c r="T207" s="22"/>
      <c r="U207" s="16"/>
      <c r="V207" s="16"/>
      <c r="W207" s="21"/>
      <c r="X207" s="21"/>
      <c r="Y207" s="21"/>
      <c r="Z207" s="11"/>
      <c r="AA207" s="21"/>
    </row>
    <row r="208" spans="2:27" s="10" customFormat="1" ht="15.6" customHeight="1">
      <c r="B208" s="22" t="s">
        <v>11</v>
      </c>
      <c r="C208" s="16" t="s">
        <v>56</v>
      </c>
      <c r="D208" s="15">
        <v>20242</v>
      </c>
      <c r="E208" s="11" t="s">
        <v>23</v>
      </c>
      <c r="F208" s="11" t="s">
        <v>14</v>
      </c>
      <c r="G208" s="12" t="s">
        <v>57</v>
      </c>
      <c r="H208" s="11">
        <v>5</v>
      </c>
      <c r="I208" s="11" t="s">
        <v>32</v>
      </c>
      <c r="K208" s="22" t="s">
        <v>17</v>
      </c>
      <c r="L208" s="458" t="s">
        <v>34</v>
      </c>
      <c r="M208" s="16">
        <v>202011</v>
      </c>
      <c r="N208" s="21" t="s">
        <v>23</v>
      </c>
      <c r="O208" s="21" t="s">
        <v>20</v>
      </c>
      <c r="P208" s="21" t="s">
        <v>82</v>
      </c>
      <c r="Q208" s="11">
        <v>9</v>
      </c>
      <c r="R208" s="21" t="s">
        <v>16</v>
      </c>
      <c r="T208" s="22"/>
      <c r="U208" s="16"/>
      <c r="V208" s="16"/>
      <c r="W208" s="21"/>
      <c r="X208" s="21"/>
      <c r="Y208" s="21"/>
      <c r="Z208" s="11"/>
      <c r="AA208" s="21"/>
    </row>
    <row r="209" spans="2:27" s="10" customFormat="1" ht="15.6" customHeight="1">
      <c r="B209" s="22" t="s">
        <v>11</v>
      </c>
      <c r="C209" s="16" t="s">
        <v>56</v>
      </c>
      <c r="D209" s="15">
        <v>20242</v>
      </c>
      <c r="E209" s="11" t="s">
        <v>23</v>
      </c>
      <c r="F209" s="11" t="s">
        <v>14</v>
      </c>
      <c r="G209" s="12" t="s">
        <v>57</v>
      </c>
      <c r="H209" s="11">
        <v>5</v>
      </c>
      <c r="I209" s="11" t="s">
        <v>41</v>
      </c>
      <c r="K209" s="22" t="s">
        <v>17</v>
      </c>
      <c r="L209" s="458" t="s">
        <v>34</v>
      </c>
      <c r="M209" s="16">
        <v>202011</v>
      </c>
      <c r="N209" s="21" t="s">
        <v>23</v>
      </c>
      <c r="O209" s="21" t="s">
        <v>20</v>
      </c>
      <c r="P209" s="21" t="s">
        <v>82</v>
      </c>
      <c r="Q209" s="11">
        <v>9</v>
      </c>
      <c r="R209" s="21" t="s">
        <v>26</v>
      </c>
      <c r="T209" s="22"/>
      <c r="U209" s="16"/>
      <c r="V209" s="16"/>
      <c r="W209" s="21"/>
      <c r="X209" s="21"/>
      <c r="Y209" s="21"/>
      <c r="Z209" s="11"/>
      <c r="AA209" s="21"/>
    </row>
    <row r="210" spans="2:27" s="10" customFormat="1" ht="15.6" customHeight="1">
      <c r="B210" s="22" t="s">
        <v>11</v>
      </c>
      <c r="C210" s="16" t="s">
        <v>56</v>
      </c>
      <c r="D210" s="15">
        <v>20242</v>
      </c>
      <c r="E210" s="11" t="s">
        <v>23</v>
      </c>
      <c r="F210" s="11" t="s">
        <v>14</v>
      </c>
      <c r="G210" s="12" t="s">
        <v>57</v>
      </c>
      <c r="H210" s="11">
        <v>5</v>
      </c>
      <c r="I210" s="11" t="s">
        <v>52</v>
      </c>
      <c r="K210" s="22" t="s">
        <v>17</v>
      </c>
      <c r="L210" s="458" t="s">
        <v>34</v>
      </c>
      <c r="M210" s="16">
        <v>202011</v>
      </c>
      <c r="N210" s="21" t="s">
        <v>23</v>
      </c>
      <c r="O210" s="21" t="s">
        <v>20</v>
      </c>
      <c r="P210" s="21" t="s">
        <v>82</v>
      </c>
      <c r="Q210" s="11">
        <v>9</v>
      </c>
      <c r="R210" s="21" t="s">
        <v>32</v>
      </c>
      <c r="T210" s="22"/>
      <c r="U210" s="16"/>
      <c r="V210" s="16"/>
      <c r="W210" s="21"/>
      <c r="X210" s="21"/>
      <c r="Y210" s="21"/>
      <c r="Z210" s="11"/>
      <c r="AA210" s="21"/>
    </row>
    <row r="211" spans="2:27" s="10" customFormat="1" ht="15.6" customHeight="1">
      <c r="B211" s="22" t="s">
        <v>11</v>
      </c>
      <c r="C211" s="16" t="s">
        <v>83</v>
      </c>
      <c r="D211" s="15">
        <v>202011</v>
      </c>
      <c r="E211" s="11" t="s">
        <v>23</v>
      </c>
      <c r="F211" s="11" t="s">
        <v>14</v>
      </c>
      <c r="G211" s="12" t="s">
        <v>57</v>
      </c>
      <c r="H211" s="11">
        <v>6</v>
      </c>
      <c r="I211" s="11" t="s">
        <v>16</v>
      </c>
      <c r="K211" s="22" t="s">
        <v>17</v>
      </c>
      <c r="L211" s="458" t="s">
        <v>34</v>
      </c>
      <c r="M211" s="16">
        <v>202011</v>
      </c>
      <c r="N211" s="21" t="s">
        <v>23</v>
      </c>
      <c r="O211" s="21" t="s">
        <v>20</v>
      </c>
      <c r="P211" s="21" t="s">
        <v>82</v>
      </c>
      <c r="Q211" s="11">
        <v>10</v>
      </c>
      <c r="R211" s="21" t="s">
        <v>16</v>
      </c>
      <c r="T211" s="22"/>
      <c r="U211" s="16"/>
      <c r="V211" s="16"/>
      <c r="W211" s="21"/>
      <c r="X211" s="21"/>
      <c r="Y211" s="21"/>
      <c r="Z211" s="18"/>
      <c r="AA211" s="152"/>
    </row>
    <row r="212" spans="2:27" s="10" customFormat="1" ht="15.6" customHeight="1">
      <c r="B212" s="22" t="s">
        <v>11</v>
      </c>
      <c r="C212" s="16" t="s">
        <v>83</v>
      </c>
      <c r="D212" s="15">
        <v>202011</v>
      </c>
      <c r="E212" s="11" t="s">
        <v>23</v>
      </c>
      <c r="F212" s="11" t="s">
        <v>14</v>
      </c>
      <c r="G212" s="12" t="s">
        <v>57</v>
      </c>
      <c r="H212" s="11">
        <v>6</v>
      </c>
      <c r="I212" s="11" t="s">
        <v>26</v>
      </c>
      <c r="K212" s="22" t="s">
        <v>17</v>
      </c>
      <c r="L212" s="458" t="s">
        <v>58</v>
      </c>
      <c r="M212" s="16">
        <v>20251</v>
      </c>
      <c r="N212" s="21" t="s">
        <v>13</v>
      </c>
      <c r="O212" s="21" t="s">
        <v>55</v>
      </c>
      <c r="P212" s="21" t="s">
        <v>59</v>
      </c>
      <c r="Q212" s="11">
        <v>2</v>
      </c>
      <c r="R212" s="21" t="s">
        <v>16</v>
      </c>
      <c r="T212" s="22"/>
      <c r="U212" s="16"/>
      <c r="V212" s="16"/>
      <c r="W212" s="21"/>
      <c r="X212" s="21"/>
      <c r="Y212" s="21"/>
      <c r="Z212" s="11"/>
      <c r="AA212" s="21"/>
    </row>
    <row r="213" spans="2:27" s="10" customFormat="1" ht="15.6" customHeight="1">
      <c r="B213" s="22" t="s">
        <v>11</v>
      </c>
      <c r="C213" s="16" t="s">
        <v>83</v>
      </c>
      <c r="D213" s="15">
        <v>202011</v>
      </c>
      <c r="E213" s="11" t="s">
        <v>23</v>
      </c>
      <c r="F213" s="11" t="s">
        <v>14</v>
      </c>
      <c r="G213" s="12" t="s">
        <v>57</v>
      </c>
      <c r="H213" s="11">
        <v>7</v>
      </c>
      <c r="I213" s="11" t="s">
        <v>16</v>
      </c>
      <c r="K213" s="22" t="s">
        <v>17</v>
      </c>
      <c r="L213" s="458" t="s">
        <v>58</v>
      </c>
      <c r="M213" s="16">
        <v>20251</v>
      </c>
      <c r="N213" s="21" t="s">
        <v>13</v>
      </c>
      <c r="O213" s="21" t="s">
        <v>55</v>
      </c>
      <c r="P213" s="21" t="s">
        <v>59</v>
      </c>
      <c r="Q213" s="11">
        <v>2</v>
      </c>
      <c r="R213" s="21" t="s">
        <v>26</v>
      </c>
      <c r="T213" s="22"/>
      <c r="U213" s="16"/>
      <c r="V213" s="16"/>
      <c r="W213" s="21"/>
      <c r="X213" s="21"/>
      <c r="Y213" s="21"/>
      <c r="Z213" s="11"/>
      <c r="AA213" s="21"/>
    </row>
    <row r="214" spans="2:27" s="10" customFormat="1" ht="15.6" customHeight="1">
      <c r="B214" s="22" t="s">
        <v>11</v>
      </c>
      <c r="C214" s="16" t="s">
        <v>83</v>
      </c>
      <c r="D214" s="15">
        <v>202011</v>
      </c>
      <c r="E214" s="11" t="s">
        <v>23</v>
      </c>
      <c r="F214" s="11" t="s">
        <v>14</v>
      </c>
      <c r="G214" s="12" t="s">
        <v>57</v>
      </c>
      <c r="H214" s="11">
        <v>7</v>
      </c>
      <c r="I214" s="11" t="s">
        <v>26</v>
      </c>
      <c r="K214" s="22" t="s">
        <v>17</v>
      </c>
      <c r="L214" s="458" t="s">
        <v>58</v>
      </c>
      <c r="M214" s="16">
        <v>20251</v>
      </c>
      <c r="N214" s="21" t="s">
        <v>13</v>
      </c>
      <c r="O214" s="21" t="s">
        <v>55</v>
      </c>
      <c r="P214" s="21" t="s">
        <v>59</v>
      </c>
      <c r="Q214" s="11">
        <v>3</v>
      </c>
      <c r="R214" s="21" t="s">
        <v>16</v>
      </c>
      <c r="T214" s="22"/>
      <c r="U214" s="16"/>
      <c r="V214" s="16"/>
      <c r="W214" s="21"/>
      <c r="X214" s="21"/>
      <c r="Y214" s="21"/>
      <c r="Z214" s="11"/>
      <c r="AA214" s="21"/>
    </row>
    <row r="215" spans="2:27" s="10" customFormat="1" ht="15.6" customHeight="1">
      <c r="B215" s="22" t="s">
        <v>11</v>
      </c>
      <c r="C215" s="16" t="s">
        <v>83</v>
      </c>
      <c r="D215" s="15">
        <v>202011</v>
      </c>
      <c r="E215" s="11" t="s">
        <v>23</v>
      </c>
      <c r="F215" s="11" t="s">
        <v>14</v>
      </c>
      <c r="G215" s="12" t="s">
        <v>57</v>
      </c>
      <c r="H215" s="11">
        <v>7</v>
      </c>
      <c r="I215" s="11" t="s">
        <v>32</v>
      </c>
      <c r="K215" s="22" t="s">
        <v>17</v>
      </c>
      <c r="L215" s="458" t="s">
        <v>58</v>
      </c>
      <c r="M215" s="16">
        <v>20251</v>
      </c>
      <c r="N215" s="21" t="s">
        <v>13</v>
      </c>
      <c r="O215" s="21" t="s">
        <v>55</v>
      </c>
      <c r="P215" s="21" t="s">
        <v>59</v>
      </c>
      <c r="Q215" s="11">
        <v>3</v>
      </c>
      <c r="R215" s="21" t="s">
        <v>26</v>
      </c>
      <c r="T215" s="22"/>
      <c r="U215" s="16"/>
      <c r="V215" s="16"/>
      <c r="W215" s="21"/>
      <c r="X215" s="21"/>
      <c r="Y215" s="21"/>
      <c r="Z215" s="11"/>
      <c r="AA215" s="21"/>
    </row>
    <row r="216" spans="2:27" s="10" customFormat="1" ht="15.6" customHeight="1">
      <c r="B216" s="22" t="s">
        <v>11</v>
      </c>
      <c r="C216" s="16" t="s">
        <v>83</v>
      </c>
      <c r="D216" s="15">
        <v>202011</v>
      </c>
      <c r="E216" s="11" t="s">
        <v>23</v>
      </c>
      <c r="F216" s="11" t="s">
        <v>14</v>
      </c>
      <c r="G216" s="12" t="s">
        <v>57</v>
      </c>
      <c r="H216" s="11">
        <v>7</v>
      </c>
      <c r="I216" s="11" t="s">
        <v>41</v>
      </c>
      <c r="K216" s="22" t="s">
        <v>17</v>
      </c>
      <c r="L216" s="458" t="s">
        <v>58</v>
      </c>
      <c r="M216" s="16">
        <v>20251</v>
      </c>
      <c r="N216" s="21" t="s">
        <v>13</v>
      </c>
      <c r="O216" s="21" t="s">
        <v>55</v>
      </c>
      <c r="P216" s="21" t="s">
        <v>59</v>
      </c>
      <c r="Q216" s="11">
        <v>3</v>
      </c>
      <c r="R216" s="21" t="s">
        <v>32</v>
      </c>
      <c r="T216" s="22"/>
      <c r="U216" s="16"/>
      <c r="V216" s="16"/>
      <c r="W216" s="21"/>
      <c r="X216" s="21"/>
      <c r="Y216" s="21"/>
      <c r="Z216" s="11"/>
      <c r="AA216" s="21"/>
    </row>
    <row r="217" spans="2:27" s="10" customFormat="1" ht="15.6" customHeight="1">
      <c r="B217" s="22" t="s">
        <v>11</v>
      </c>
      <c r="C217" s="16" t="s">
        <v>83</v>
      </c>
      <c r="D217" s="15">
        <v>202011</v>
      </c>
      <c r="E217" s="11" t="s">
        <v>23</v>
      </c>
      <c r="F217" s="11" t="s">
        <v>14</v>
      </c>
      <c r="G217" s="12" t="s">
        <v>57</v>
      </c>
      <c r="H217" s="11">
        <v>8</v>
      </c>
      <c r="I217" s="11" t="s">
        <v>16</v>
      </c>
      <c r="K217" s="22" t="s">
        <v>17</v>
      </c>
      <c r="L217" s="458" t="s">
        <v>58</v>
      </c>
      <c r="M217" s="16">
        <v>20251</v>
      </c>
      <c r="N217" s="21" t="s">
        <v>13</v>
      </c>
      <c r="O217" s="21" t="s">
        <v>55</v>
      </c>
      <c r="P217" s="21" t="s">
        <v>59</v>
      </c>
      <c r="Q217" s="11">
        <v>3</v>
      </c>
      <c r="R217" s="21" t="s">
        <v>41</v>
      </c>
      <c r="T217" s="22"/>
      <c r="U217" s="16"/>
      <c r="V217" s="16"/>
      <c r="W217" s="21"/>
      <c r="X217" s="21"/>
      <c r="Y217" s="21"/>
      <c r="Z217" s="11"/>
      <c r="AA217" s="21"/>
    </row>
    <row r="218" spans="2:27" s="10" customFormat="1" ht="15.6" customHeight="1">
      <c r="B218" s="22" t="s">
        <v>11</v>
      </c>
      <c r="C218" s="16" t="s">
        <v>83</v>
      </c>
      <c r="D218" s="15">
        <v>202011</v>
      </c>
      <c r="E218" s="11" t="s">
        <v>23</v>
      </c>
      <c r="F218" s="11" t="s">
        <v>14</v>
      </c>
      <c r="G218" s="12" t="s">
        <v>57</v>
      </c>
      <c r="H218" s="11">
        <v>8</v>
      </c>
      <c r="I218" s="11" t="s">
        <v>26</v>
      </c>
      <c r="K218" s="22" t="s">
        <v>17</v>
      </c>
      <c r="L218" s="458" t="s">
        <v>84</v>
      </c>
      <c r="M218" s="16">
        <v>20251</v>
      </c>
      <c r="N218" s="21" t="s">
        <v>13</v>
      </c>
      <c r="O218" s="21" t="s">
        <v>55</v>
      </c>
      <c r="P218" s="21" t="s">
        <v>59</v>
      </c>
      <c r="Q218" s="11">
        <v>4</v>
      </c>
      <c r="R218" s="21" t="s">
        <v>16</v>
      </c>
      <c r="T218" s="22"/>
      <c r="U218" s="16"/>
      <c r="V218" s="16"/>
      <c r="W218" s="21"/>
      <c r="X218" s="21"/>
      <c r="Y218" s="21"/>
      <c r="Z218" s="11"/>
      <c r="AA218" s="21"/>
    </row>
    <row r="219" spans="2:27" s="10" customFormat="1" ht="15.6" customHeight="1">
      <c r="B219" s="22" t="s">
        <v>11</v>
      </c>
      <c r="C219" s="16" t="s">
        <v>83</v>
      </c>
      <c r="D219" s="15">
        <v>202011</v>
      </c>
      <c r="E219" s="11" t="s">
        <v>23</v>
      </c>
      <c r="F219" s="11" t="s">
        <v>14</v>
      </c>
      <c r="G219" s="12" t="s">
        <v>57</v>
      </c>
      <c r="H219" s="11">
        <v>9</v>
      </c>
      <c r="I219" s="11" t="s">
        <v>16</v>
      </c>
      <c r="K219" s="22" t="s">
        <v>17</v>
      </c>
      <c r="L219" s="458" t="s">
        <v>84</v>
      </c>
      <c r="M219" s="16">
        <v>20251</v>
      </c>
      <c r="N219" s="21" t="s">
        <v>13</v>
      </c>
      <c r="O219" s="21" t="s">
        <v>55</v>
      </c>
      <c r="P219" s="21" t="s">
        <v>59</v>
      </c>
      <c r="Q219" s="11">
        <v>4</v>
      </c>
      <c r="R219" s="21" t="s">
        <v>26</v>
      </c>
      <c r="T219" s="22"/>
      <c r="U219" s="16"/>
      <c r="V219" s="16"/>
      <c r="W219" s="21"/>
      <c r="X219" s="21"/>
      <c r="Y219" s="21"/>
      <c r="Z219" s="11"/>
      <c r="AA219" s="21"/>
    </row>
    <row r="220" spans="2:27" s="10" customFormat="1" ht="15.6" customHeight="1">
      <c r="B220" s="22" t="s">
        <v>11</v>
      </c>
      <c r="C220" s="16" t="s">
        <v>83</v>
      </c>
      <c r="D220" s="15">
        <v>202011</v>
      </c>
      <c r="E220" s="11" t="s">
        <v>23</v>
      </c>
      <c r="F220" s="11" t="s">
        <v>14</v>
      </c>
      <c r="G220" s="12" t="s">
        <v>57</v>
      </c>
      <c r="H220" s="11">
        <v>9</v>
      </c>
      <c r="I220" s="11" t="s">
        <v>26</v>
      </c>
      <c r="K220" s="22" t="s">
        <v>17</v>
      </c>
      <c r="L220" s="458" t="s">
        <v>84</v>
      </c>
      <c r="M220" s="16">
        <v>20251</v>
      </c>
      <c r="N220" s="21" t="s">
        <v>13</v>
      </c>
      <c r="O220" s="21" t="s">
        <v>55</v>
      </c>
      <c r="P220" s="21" t="s">
        <v>59</v>
      </c>
      <c r="Q220" s="11">
        <v>5</v>
      </c>
      <c r="R220" s="21" t="s">
        <v>16</v>
      </c>
      <c r="T220" s="22"/>
      <c r="U220" s="16"/>
      <c r="V220" s="16"/>
      <c r="W220" s="21"/>
      <c r="X220" s="21"/>
      <c r="Y220" s="21"/>
      <c r="Z220" s="11"/>
      <c r="AA220" s="21"/>
    </row>
    <row r="221" spans="2:27" s="10" customFormat="1" ht="15.6" customHeight="1">
      <c r="B221" s="22" t="s">
        <v>11</v>
      </c>
      <c r="C221" s="16" t="s">
        <v>83</v>
      </c>
      <c r="D221" s="15">
        <v>202011</v>
      </c>
      <c r="E221" s="11" t="s">
        <v>23</v>
      </c>
      <c r="F221" s="11" t="s">
        <v>14</v>
      </c>
      <c r="G221" s="12" t="s">
        <v>57</v>
      </c>
      <c r="H221" s="11">
        <v>9</v>
      </c>
      <c r="I221" s="11" t="s">
        <v>32</v>
      </c>
      <c r="K221" s="22" t="s">
        <v>17</v>
      </c>
      <c r="L221" s="458" t="s">
        <v>84</v>
      </c>
      <c r="M221" s="16">
        <v>20251</v>
      </c>
      <c r="N221" s="21" t="s">
        <v>13</v>
      </c>
      <c r="O221" s="21" t="s">
        <v>55</v>
      </c>
      <c r="P221" s="21" t="s">
        <v>59</v>
      </c>
      <c r="Q221" s="11">
        <v>5</v>
      </c>
      <c r="R221" s="21" t="s">
        <v>26</v>
      </c>
      <c r="T221" s="22"/>
      <c r="U221" s="16"/>
      <c r="V221" s="16"/>
      <c r="W221" s="21"/>
      <c r="X221" s="21"/>
      <c r="Y221" s="21"/>
      <c r="Z221" s="11"/>
      <c r="AA221" s="21"/>
    </row>
    <row r="222" spans="2:27" s="10" customFormat="1" ht="15.6" customHeight="1">
      <c r="B222" s="22" t="s">
        <v>11</v>
      </c>
      <c r="C222" s="16" t="s">
        <v>83</v>
      </c>
      <c r="D222" s="15">
        <v>202011</v>
      </c>
      <c r="E222" s="11" t="s">
        <v>23</v>
      </c>
      <c r="F222" s="11" t="s">
        <v>14</v>
      </c>
      <c r="G222" s="12" t="s">
        <v>57</v>
      </c>
      <c r="H222" s="11">
        <v>10</v>
      </c>
      <c r="I222" s="11" t="s">
        <v>16</v>
      </c>
      <c r="K222" s="22" t="s">
        <v>17</v>
      </c>
      <c r="L222" s="458" t="s">
        <v>84</v>
      </c>
      <c r="M222" s="16">
        <v>20251</v>
      </c>
      <c r="N222" s="21" t="s">
        <v>13</v>
      </c>
      <c r="O222" s="21" t="s">
        <v>55</v>
      </c>
      <c r="P222" s="21" t="s">
        <v>59</v>
      </c>
      <c r="Q222" s="11">
        <v>5</v>
      </c>
      <c r="R222" s="21" t="s">
        <v>32</v>
      </c>
      <c r="T222" s="22"/>
      <c r="U222" s="16"/>
      <c r="V222" s="16"/>
      <c r="W222" s="21"/>
      <c r="X222" s="21"/>
      <c r="Y222" s="21"/>
      <c r="Z222" s="11"/>
      <c r="AA222" s="21"/>
    </row>
    <row r="223" spans="2:27" s="10" customFormat="1" ht="15.6" customHeight="1">
      <c r="B223" s="22" t="s">
        <v>11</v>
      </c>
      <c r="C223" s="16" t="s">
        <v>85</v>
      </c>
      <c r="D223" s="15">
        <v>20242</v>
      </c>
      <c r="E223" s="11" t="s">
        <v>23</v>
      </c>
      <c r="F223" s="11" t="s">
        <v>14</v>
      </c>
      <c r="G223" s="12" t="s">
        <v>82</v>
      </c>
      <c r="H223" s="11">
        <v>1</v>
      </c>
      <c r="I223" s="11" t="s">
        <v>16</v>
      </c>
      <c r="K223" s="22" t="s">
        <v>17</v>
      </c>
      <c r="L223" s="458" t="s">
        <v>84</v>
      </c>
      <c r="M223" s="16">
        <v>20251</v>
      </c>
      <c r="N223" s="21" t="s">
        <v>13</v>
      </c>
      <c r="O223" s="21" t="s">
        <v>55</v>
      </c>
      <c r="P223" s="21" t="s">
        <v>59</v>
      </c>
      <c r="Q223" s="11">
        <v>5</v>
      </c>
      <c r="R223" s="21" t="s">
        <v>41</v>
      </c>
      <c r="T223" s="22"/>
      <c r="U223" s="16"/>
      <c r="V223" s="16"/>
      <c r="W223" s="21"/>
      <c r="X223" s="21"/>
      <c r="Y223" s="21"/>
      <c r="Z223" s="11"/>
      <c r="AA223" s="21"/>
    </row>
    <row r="224" spans="2:27" s="10" customFormat="1" ht="15.6" customHeight="1">
      <c r="B224" s="22" t="s">
        <v>11</v>
      </c>
      <c r="C224" s="16" t="s">
        <v>85</v>
      </c>
      <c r="D224" s="15">
        <v>20242</v>
      </c>
      <c r="E224" s="11" t="s">
        <v>23</v>
      </c>
      <c r="F224" s="11" t="s">
        <v>14</v>
      </c>
      <c r="G224" s="12" t="s">
        <v>82</v>
      </c>
      <c r="H224" s="11">
        <v>1</v>
      </c>
      <c r="I224" s="11" t="s">
        <v>26</v>
      </c>
      <c r="K224" s="22" t="s">
        <v>17</v>
      </c>
      <c r="L224" s="458" t="s">
        <v>84</v>
      </c>
      <c r="M224" s="16">
        <v>20251</v>
      </c>
      <c r="N224" s="21" t="s">
        <v>13</v>
      </c>
      <c r="O224" s="21" t="s">
        <v>55</v>
      </c>
      <c r="P224" s="21" t="s">
        <v>59</v>
      </c>
      <c r="Q224" s="11">
        <v>5</v>
      </c>
      <c r="R224" s="21" t="s">
        <v>52</v>
      </c>
      <c r="T224" s="22"/>
      <c r="U224" s="16"/>
      <c r="V224" s="16"/>
      <c r="W224" s="21"/>
      <c r="X224" s="21"/>
      <c r="Y224" s="21"/>
      <c r="Z224" s="11"/>
      <c r="AA224" s="21"/>
    </row>
    <row r="225" spans="2:27" s="10" customFormat="1" ht="15.6" customHeight="1">
      <c r="B225" s="22" t="s">
        <v>11</v>
      </c>
      <c r="C225" s="16" t="s">
        <v>85</v>
      </c>
      <c r="D225" s="15">
        <v>20242</v>
      </c>
      <c r="E225" s="11" t="s">
        <v>23</v>
      </c>
      <c r="F225" s="11" t="s">
        <v>14</v>
      </c>
      <c r="G225" s="12" t="s">
        <v>82</v>
      </c>
      <c r="H225" s="11">
        <v>2</v>
      </c>
      <c r="I225" s="11" t="s">
        <v>16</v>
      </c>
      <c r="K225" s="22" t="s">
        <v>17</v>
      </c>
      <c r="L225" s="458" t="s">
        <v>58</v>
      </c>
      <c r="M225" s="16">
        <v>20251</v>
      </c>
      <c r="N225" s="21" t="s">
        <v>86</v>
      </c>
      <c r="O225" s="21" t="s">
        <v>55</v>
      </c>
      <c r="P225" s="21" t="s">
        <v>59</v>
      </c>
      <c r="Q225" s="11">
        <v>2</v>
      </c>
      <c r="R225" s="21" t="s">
        <v>16</v>
      </c>
      <c r="T225" s="22"/>
      <c r="U225" s="16"/>
      <c r="V225" s="16"/>
      <c r="W225" s="21"/>
      <c r="X225" s="21"/>
      <c r="Y225" s="21"/>
      <c r="Z225" s="11"/>
      <c r="AA225" s="21"/>
    </row>
    <row r="226" spans="2:27" s="10" customFormat="1" ht="15.6" customHeight="1">
      <c r="B226" s="22" t="s">
        <v>11</v>
      </c>
      <c r="C226" s="16" t="s">
        <v>85</v>
      </c>
      <c r="D226" s="15">
        <v>20242</v>
      </c>
      <c r="E226" s="11" t="s">
        <v>23</v>
      </c>
      <c r="F226" s="11" t="s">
        <v>14</v>
      </c>
      <c r="G226" s="12" t="s">
        <v>82</v>
      </c>
      <c r="H226" s="11">
        <v>3</v>
      </c>
      <c r="I226" s="11" t="s">
        <v>16</v>
      </c>
      <c r="K226" s="22" t="s">
        <v>17</v>
      </c>
      <c r="L226" s="458" t="s">
        <v>58</v>
      </c>
      <c r="M226" s="16">
        <v>20251</v>
      </c>
      <c r="N226" s="21" t="s">
        <v>86</v>
      </c>
      <c r="O226" s="21" t="s">
        <v>55</v>
      </c>
      <c r="P226" s="21" t="s">
        <v>59</v>
      </c>
      <c r="Q226" s="11">
        <v>3</v>
      </c>
      <c r="R226" s="21" t="s">
        <v>16</v>
      </c>
      <c r="T226" s="22"/>
      <c r="U226" s="16"/>
      <c r="V226" s="16"/>
      <c r="W226" s="21"/>
      <c r="X226" s="21"/>
      <c r="Y226" s="21"/>
      <c r="Z226" s="11"/>
      <c r="AA226" s="21"/>
    </row>
    <row r="227" spans="2:27" s="10" customFormat="1" ht="15.6" customHeight="1">
      <c r="B227" s="22" t="s">
        <v>11</v>
      </c>
      <c r="C227" s="16" t="s">
        <v>85</v>
      </c>
      <c r="D227" s="15">
        <v>20242</v>
      </c>
      <c r="E227" s="11" t="s">
        <v>23</v>
      </c>
      <c r="F227" s="11" t="s">
        <v>14</v>
      </c>
      <c r="G227" s="12" t="s">
        <v>82</v>
      </c>
      <c r="H227" s="11">
        <v>3</v>
      </c>
      <c r="I227" s="11" t="s">
        <v>26</v>
      </c>
      <c r="K227" s="22" t="s">
        <v>17</v>
      </c>
      <c r="L227" s="458" t="s">
        <v>58</v>
      </c>
      <c r="M227" s="16">
        <v>20251</v>
      </c>
      <c r="N227" s="21" t="s">
        <v>86</v>
      </c>
      <c r="O227" s="21" t="s">
        <v>55</v>
      </c>
      <c r="P227" s="21" t="s">
        <v>59</v>
      </c>
      <c r="Q227" s="11">
        <v>3</v>
      </c>
      <c r="R227" s="21" t="s">
        <v>26</v>
      </c>
      <c r="T227" s="22"/>
      <c r="U227" s="16"/>
      <c r="V227" s="16"/>
      <c r="W227" s="21"/>
      <c r="X227" s="21"/>
      <c r="Y227" s="21"/>
      <c r="Z227" s="11"/>
      <c r="AA227" s="21"/>
    </row>
    <row r="228" spans="2:27" s="10" customFormat="1" ht="15.6" customHeight="1">
      <c r="B228" s="22" t="s">
        <v>11</v>
      </c>
      <c r="C228" s="16" t="s">
        <v>85</v>
      </c>
      <c r="D228" s="15">
        <v>20242</v>
      </c>
      <c r="E228" s="11" t="s">
        <v>23</v>
      </c>
      <c r="F228" s="11" t="s">
        <v>14</v>
      </c>
      <c r="G228" s="12" t="s">
        <v>82</v>
      </c>
      <c r="H228" s="11">
        <v>4</v>
      </c>
      <c r="I228" s="11" t="s">
        <v>16</v>
      </c>
      <c r="K228" s="22" t="s">
        <v>17</v>
      </c>
      <c r="L228" s="458" t="s">
        <v>84</v>
      </c>
      <c r="M228" s="16">
        <v>20251</v>
      </c>
      <c r="N228" s="21" t="s">
        <v>86</v>
      </c>
      <c r="O228" s="21" t="s">
        <v>55</v>
      </c>
      <c r="P228" s="21" t="s">
        <v>59</v>
      </c>
      <c r="Q228" s="11">
        <v>4</v>
      </c>
      <c r="R228" s="21" t="s">
        <v>16</v>
      </c>
      <c r="T228" s="22"/>
      <c r="U228" s="16"/>
      <c r="V228" s="16"/>
      <c r="W228" s="21"/>
      <c r="X228" s="21"/>
      <c r="Y228" s="21"/>
      <c r="Z228" s="11"/>
      <c r="AA228" s="21"/>
    </row>
    <row r="229" spans="2:27" s="10" customFormat="1" ht="15.6" customHeight="1">
      <c r="B229" s="22" t="s">
        <v>11</v>
      </c>
      <c r="C229" s="16" t="s">
        <v>85</v>
      </c>
      <c r="D229" s="15">
        <v>20242</v>
      </c>
      <c r="E229" s="11" t="s">
        <v>23</v>
      </c>
      <c r="F229" s="11" t="s">
        <v>14</v>
      </c>
      <c r="G229" s="12" t="s">
        <v>82</v>
      </c>
      <c r="H229" s="11">
        <v>5</v>
      </c>
      <c r="I229" s="11" t="s">
        <v>16</v>
      </c>
      <c r="K229" s="22" t="s">
        <v>17</v>
      </c>
      <c r="L229" s="458" t="s">
        <v>84</v>
      </c>
      <c r="M229" s="16">
        <v>20251</v>
      </c>
      <c r="N229" s="21" t="s">
        <v>86</v>
      </c>
      <c r="O229" s="21" t="s">
        <v>55</v>
      </c>
      <c r="P229" s="21" t="s">
        <v>59</v>
      </c>
      <c r="Q229" s="11">
        <v>5</v>
      </c>
      <c r="R229" s="21" t="s">
        <v>16</v>
      </c>
      <c r="T229" s="22"/>
      <c r="U229" s="16"/>
      <c r="V229" s="16"/>
      <c r="W229" s="21"/>
      <c r="X229" s="21"/>
      <c r="Y229" s="21"/>
      <c r="Z229" s="11"/>
      <c r="AA229" s="21"/>
    </row>
    <row r="230" spans="2:27" s="10" customFormat="1" ht="15.6" customHeight="1">
      <c r="B230" s="22" t="s">
        <v>11</v>
      </c>
      <c r="C230" s="16" t="s">
        <v>85</v>
      </c>
      <c r="D230" s="15">
        <v>20242</v>
      </c>
      <c r="E230" s="11" t="s">
        <v>23</v>
      </c>
      <c r="F230" s="11" t="s">
        <v>14</v>
      </c>
      <c r="G230" s="12" t="s">
        <v>82</v>
      </c>
      <c r="H230" s="11">
        <v>5</v>
      </c>
      <c r="I230" s="11" t="s">
        <v>26</v>
      </c>
      <c r="K230" s="22" t="s">
        <v>17</v>
      </c>
      <c r="L230" s="458" t="s">
        <v>84</v>
      </c>
      <c r="M230" s="16">
        <v>20251</v>
      </c>
      <c r="N230" s="21" t="s">
        <v>86</v>
      </c>
      <c r="O230" s="21" t="s">
        <v>55</v>
      </c>
      <c r="P230" s="21" t="s">
        <v>59</v>
      </c>
      <c r="Q230" s="11">
        <v>5</v>
      </c>
      <c r="R230" s="21" t="s">
        <v>26</v>
      </c>
      <c r="T230" s="22"/>
      <c r="U230" s="16"/>
      <c r="V230" s="16"/>
      <c r="W230" s="21"/>
      <c r="X230" s="21"/>
      <c r="Y230" s="21"/>
      <c r="Z230" s="11"/>
      <c r="AA230" s="21"/>
    </row>
    <row r="231" spans="2:27" s="10" customFormat="1" ht="15.6" customHeight="1">
      <c r="B231" s="22" t="s">
        <v>11</v>
      </c>
      <c r="C231" s="16" t="s">
        <v>85</v>
      </c>
      <c r="D231" s="15">
        <v>20242</v>
      </c>
      <c r="E231" s="11" t="s">
        <v>23</v>
      </c>
      <c r="F231" s="11" t="s">
        <v>14</v>
      </c>
      <c r="G231" s="12" t="s">
        <v>82</v>
      </c>
      <c r="H231" s="11">
        <v>5</v>
      </c>
      <c r="I231" s="11" t="s">
        <v>32</v>
      </c>
      <c r="K231" s="22" t="s">
        <v>17</v>
      </c>
      <c r="L231" s="458" t="s">
        <v>87</v>
      </c>
      <c r="M231" s="16">
        <v>20242</v>
      </c>
      <c r="N231" s="21" t="s">
        <v>13</v>
      </c>
      <c r="O231" s="21" t="s">
        <v>55</v>
      </c>
      <c r="P231" s="21" t="s">
        <v>63</v>
      </c>
      <c r="Q231" s="11">
        <v>2</v>
      </c>
      <c r="R231" s="21" t="s">
        <v>16</v>
      </c>
      <c r="T231" s="22"/>
      <c r="U231" s="16"/>
      <c r="V231" s="16"/>
      <c r="W231" s="21"/>
      <c r="X231" s="21"/>
      <c r="Y231" s="21"/>
      <c r="Z231" s="11"/>
      <c r="AA231" s="21"/>
    </row>
    <row r="232" spans="2:27" s="10" customFormat="1" ht="15.6" customHeight="1">
      <c r="B232" s="22" t="s">
        <v>11</v>
      </c>
      <c r="C232" s="16" t="s">
        <v>22</v>
      </c>
      <c r="D232" s="15">
        <v>202011</v>
      </c>
      <c r="E232" s="11" t="s">
        <v>23</v>
      </c>
      <c r="F232" s="11" t="s">
        <v>14</v>
      </c>
      <c r="G232" s="12" t="s">
        <v>82</v>
      </c>
      <c r="H232" s="11">
        <v>6</v>
      </c>
      <c r="I232" s="11" t="s">
        <v>16</v>
      </c>
      <c r="K232" s="22" t="s">
        <v>17</v>
      </c>
      <c r="L232" s="458" t="s">
        <v>87</v>
      </c>
      <c r="M232" s="16">
        <v>20242</v>
      </c>
      <c r="N232" s="21" t="s">
        <v>13</v>
      </c>
      <c r="O232" s="21" t="s">
        <v>55</v>
      </c>
      <c r="P232" s="21" t="s">
        <v>63</v>
      </c>
      <c r="Q232" s="11">
        <v>3</v>
      </c>
      <c r="R232" s="21" t="s">
        <v>16</v>
      </c>
      <c r="T232" s="22"/>
      <c r="U232" s="16"/>
      <c r="V232" s="16"/>
      <c r="W232" s="21"/>
      <c r="X232" s="21"/>
      <c r="Y232" s="21"/>
      <c r="Z232" s="11"/>
      <c r="AA232" s="21"/>
    </row>
    <row r="233" spans="2:27" s="10" customFormat="1" ht="15.6" customHeight="1">
      <c r="B233" s="22" t="s">
        <v>11</v>
      </c>
      <c r="C233" s="16" t="s">
        <v>22</v>
      </c>
      <c r="D233" s="15">
        <v>202011</v>
      </c>
      <c r="E233" s="11" t="s">
        <v>23</v>
      </c>
      <c r="F233" s="11" t="s">
        <v>14</v>
      </c>
      <c r="G233" s="12" t="s">
        <v>82</v>
      </c>
      <c r="H233" s="11">
        <v>7</v>
      </c>
      <c r="I233" s="11" t="s">
        <v>16</v>
      </c>
      <c r="K233" s="22" t="s">
        <v>17</v>
      </c>
      <c r="L233" s="458" t="s">
        <v>87</v>
      </c>
      <c r="M233" s="16">
        <v>20242</v>
      </c>
      <c r="N233" s="21" t="s">
        <v>13</v>
      </c>
      <c r="O233" s="21" t="s">
        <v>55</v>
      </c>
      <c r="P233" s="21" t="s">
        <v>63</v>
      </c>
      <c r="Q233" s="11">
        <v>3</v>
      </c>
      <c r="R233" s="21" t="s">
        <v>26</v>
      </c>
      <c r="T233" s="22"/>
      <c r="U233" s="16"/>
      <c r="V233" s="16"/>
      <c r="W233" s="21"/>
      <c r="X233" s="21"/>
      <c r="Y233" s="21"/>
      <c r="Z233" s="11"/>
      <c r="AA233" s="21"/>
    </row>
    <row r="234" spans="2:27" s="10" customFormat="1" ht="15.6" customHeight="1">
      <c r="B234" s="22" t="s">
        <v>11</v>
      </c>
      <c r="C234" s="16" t="s">
        <v>22</v>
      </c>
      <c r="D234" s="15">
        <v>202011</v>
      </c>
      <c r="E234" s="11" t="s">
        <v>23</v>
      </c>
      <c r="F234" s="11" t="s">
        <v>14</v>
      </c>
      <c r="G234" s="12" t="s">
        <v>82</v>
      </c>
      <c r="H234" s="11">
        <v>7</v>
      </c>
      <c r="I234" s="11" t="s">
        <v>26</v>
      </c>
      <c r="K234" s="22" t="s">
        <v>17</v>
      </c>
      <c r="L234" s="458" t="s">
        <v>87</v>
      </c>
      <c r="M234" s="16">
        <v>20242</v>
      </c>
      <c r="N234" s="21" t="s">
        <v>13</v>
      </c>
      <c r="O234" s="21" t="s">
        <v>55</v>
      </c>
      <c r="P234" s="21" t="s">
        <v>63</v>
      </c>
      <c r="Q234" s="11">
        <v>4</v>
      </c>
      <c r="R234" s="21" t="s">
        <v>16</v>
      </c>
      <c r="T234" s="22"/>
      <c r="U234" s="16"/>
      <c r="V234" s="16"/>
      <c r="W234" s="21"/>
      <c r="X234" s="21"/>
      <c r="Y234" s="21"/>
      <c r="Z234" s="11"/>
      <c r="AA234" s="21"/>
    </row>
    <row r="235" spans="2:27" s="10" customFormat="1" ht="15.6" customHeight="1">
      <c r="B235" s="22" t="s">
        <v>11</v>
      </c>
      <c r="C235" s="16" t="s">
        <v>22</v>
      </c>
      <c r="D235" s="15">
        <v>202011</v>
      </c>
      <c r="E235" s="11" t="s">
        <v>23</v>
      </c>
      <c r="F235" s="11" t="s">
        <v>14</v>
      </c>
      <c r="G235" s="12" t="s">
        <v>82</v>
      </c>
      <c r="H235" s="11">
        <v>7</v>
      </c>
      <c r="I235" s="11" t="s">
        <v>32</v>
      </c>
      <c r="K235" s="22" t="s">
        <v>17</v>
      </c>
      <c r="L235" s="458" t="s">
        <v>87</v>
      </c>
      <c r="M235" s="16">
        <v>20242</v>
      </c>
      <c r="N235" s="21" t="s">
        <v>13</v>
      </c>
      <c r="O235" s="21" t="s">
        <v>55</v>
      </c>
      <c r="P235" s="21" t="s">
        <v>63</v>
      </c>
      <c r="Q235" s="11">
        <v>4</v>
      </c>
      <c r="R235" s="21" t="s">
        <v>26</v>
      </c>
      <c r="T235" s="22"/>
      <c r="U235" s="16"/>
      <c r="V235" s="16"/>
      <c r="W235" s="21"/>
      <c r="X235" s="21"/>
      <c r="Y235" s="21"/>
      <c r="Z235" s="11"/>
      <c r="AA235" s="21"/>
    </row>
    <row r="236" spans="2:27" s="10" customFormat="1" ht="15.6" customHeight="1">
      <c r="B236" s="22" t="s">
        <v>11</v>
      </c>
      <c r="C236" s="16" t="s">
        <v>22</v>
      </c>
      <c r="D236" s="15">
        <v>202011</v>
      </c>
      <c r="E236" s="11" t="s">
        <v>23</v>
      </c>
      <c r="F236" s="11" t="s">
        <v>14</v>
      </c>
      <c r="G236" s="12" t="s">
        <v>82</v>
      </c>
      <c r="H236" s="11">
        <v>8</v>
      </c>
      <c r="I236" s="11" t="s">
        <v>16</v>
      </c>
      <c r="K236" s="22" t="s">
        <v>17</v>
      </c>
      <c r="L236" s="458" t="s">
        <v>87</v>
      </c>
      <c r="M236" s="16">
        <v>20242</v>
      </c>
      <c r="N236" s="21" t="s">
        <v>13</v>
      </c>
      <c r="O236" s="21" t="s">
        <v>55</v>
      </c>
      <c r="P236" s="21" t="s">
        <v>63</v>
      </c>
      <c r="Q236" s="11">
        <v>5</v>
      </c>
      <c r="R236" s="21" t="s">
        <v>16</v>
      </c>
      <c r="T236" s="22"/>
      <c r="U236" s="16"/>
      <c r="V236" s="16"/>
      <c r="W236" s="21"/>
      <c r="X236" s="21"/>
      <c r="Y236" s="21"/>
      <c r="Z236" s="11"/>
      <c r="AA236" s="21"/>
    </row>
    <row r="237" spans="2:27" s="10" customFormat="1" ht="15.6" customHeight="1">
      <c r="B237" s="22" t="s">
        <v>11</v>
      </c>
      <c r="C237" s="16" t="s">
        <v>22</v>
      </c>
      <c r="D237" s="15">
        <v>202011</v>
      </c>
      <c r="E237" s="11" t="s">
        <v>23</v>
      </c>
      <c r="F237" s="11" t="s">
        <v>14</v>
      </c>
      <c r="G237" s="12" t="s">
        <v>82</v>
      </c>
      <c r="H237" s="11">
        <v>9</v>
      </c>
      <c r="I237" s="11" t="s">
        <v>16</v>
      </c>
      <c r="K237" s="22" t="s">
        <v>17</v>
      </c>
      <c r="L237" s="458" t="s">
        <v>87</v>
      </c>
      <c r="M237" s="16">
        <v>20242</v>
      </c>
      <c r="N237" s="21" t="s">
        <v>13</v>
      </c>
      <c r="O237" s="21" t="s">
        <v>55</v>
      </c>
      <c r="P237" s="21" t="s">
        <v>63</v>
      </c>
      <c r="Q237" s="11">
        <v>5</v>
      </c>
      <c r="R237" s="21" t="s">
        <v>26</v>
      </c>
      <c r="T237" s="22"/>
      <c r="U237" s="16"/>
      <c r="V237" s="16"/>
      <c r="W237" s="21"/>
      <c r="X237" s="21"/>
      <c r="Y237" s="21"/>
      <c r="Z237" s="11"/>
      <c r="AA237" s="21"/>
    </row>
    <row r="238" spans="2:27" s="10" customFormat="1" ht="15.6" customHeight="1">
      <c r="B238" s="22" t="s">
        <v>11</v>
      </c>
      <c r="C238" s="16" t="s">
        <v>22</v>
      </c>
      <c r="D238" s="15">
        <v>202011</v>
      </c>
      <c r="E238" s="11" t="s">
        <v>23</v>
      </c>
      <c r="F238" s="11" t="s">
        <v>14</v>
      </c>
      <c r="G238" s="12" t="s">
        <v>82</v>
      </c>
      <c r="H238" s="11">
        <v>10</v>
      </c>
      <c r="I238" s="11" t="s">
        <v>16</v>
      </c>
      <c r="K238" s="22" t="s">
        <v>17</v>
      </c>
      <c r="L238" s="458" t="s">
        <v>87</v>
      </c>
      <c r="M238" s="16">
        <v>20242</v>
      </c>
      <c r="N238" s="21" t="s">
        <v>13</v>
      </c>
      <c r="O238" s="21" t="s">
        <v>55</v>
      </c>
      <c r="P238" s="21" t="s">
        <v>63</v>
      </c>
      <c r="Q238" s="11">
        <v>5</v>
      </c>
      <c r="R238" s="21" t="s">
        <v>32</v>
      </c>
      <c r="T238" s="22"/>
      <c r="U238" s="16"/>
      <c r="V238" s="16"/>
      <c r="W238" s="21"/>
      <c r="X238" s="21"/>
      <c r="Y238" s="21"/>
      <c r="Z238" s="11"/>
      <c r="AA238" s="21"/>
    </row>
    <row r="239" spans="2:27" s="10" customFormat="1" ht="15.6" customHeight="1">
      <c r="B239" s="22" t="s">
        <v>11</v>
      </c>
      <c r="C239" s="16" t="s">
        <v>62</v>
      </c>
      <c r="D239" s="15">
        <v>20242</v>
      </c>
      <c r="E239" s="11" t="s">
        <v>23</v>
      </c>
      <c r="F239" s="11" t="s">
        <v>37</v>
      </c>
      <c r="G239" s="12" t="s">
        <v>63</v>
      </c>
      <c r="H239" s="11">
        <v>1</v>
      </c>
      <c r="I239" s="11" t="s">
        <v>16</v>
      </c>
      <c r="K239" s="22" t="s">
        <v>17</v>
      </c>
      <c r="L239" s="458" t="s">
        <v>87</v>
      </c>
      <c r="M239" s="16">
        <v>20242</v>
      </c>
      <c r="N239" s="21" t="s">
        <v>13</v>
      </c>
      <c r="O239" s="21" t="s">
        <v>55</v>
      </c>
      <c r="P239" s="21" t="s">
        <v>63</v>
      </c>
      <c r="Q239" s="11">
        <v>6</v>
      </c>
      <c r="R239" s="21" t="s">
        <v>16</v>
      </c>
      <c r="T239" s="22"/>
      <c r="U239" s="16"/>
      <c r="V239" s="16"/>
      <c r="W239" s="21"/>
      <c r="X239" s="21"/>
      <c r="Y239" s="21"/>
      <c r="Z239" s="11"/>
      <c r="AA239" s="21"/>
    </row>
    <row r="240" spans="2:27" s="10" customFormat="1" ht="15.6" customHeight="1">
      <c r="B240" s="22" t="s">
        <v>11</v>
      </c>
      <c r="C240" s="16" t="s">
        <v>62</v>
      </c>
      <c r="D240" s="15">
        <v>20242</v>
      </c>
      <c r="E240" s="11" t="s">
        <v>23</v>
      </c>
      <c r="F240" s="11" t="s">
        <v>37</v>
      </c>
      <c r="G240" s="12" t="s">
        <v>63</v>
      </c>
      <c r="H240" s="11">
        <v>1</v>
      </c>
      <c r="I240" s="11" t="s">
        <v>26</v>
      </c>
      <c r="K240" s="22" t="s">
        <v>17</v>
      </c>
      <c r="L240" s="458" t="s">
        <v>87</v>
      </c>
      <c r="M240" s="16">
        <v>20242</v>
      </c>
      <c r="N240" s="21" t="s">
        <v>13</v>
      </c>
      <c r="O240" s="21" t="s">
        <v>55</v>
      </c>
      <c r="P240" s="21" t="s">
        <v>63</v>
      </c>
      <c r="Q240" s="11">
        <v>6</v>
      </c>
      <c r="R240" s="21" t="s">
        <v>26</v>
      </c>
      <c r="T240" s="22"/>
      <c r="U240" s="16"/>
      <c r="V240" s="16"/>
      <c r="W240" s="21"/>
      <c r="X240" s="21"/>
      <c r="Y240" s="21"/>
      <c r="Z240" s="11"/>
      <c r="AA240" s="21"/>
    </row>
    <row r="241" spans="2:27" s="10" customFormat="1" ht="15.6" customHeight="1">
      <c r="B241" s="22" t="s">
        <v>11</v>
      </c>
      <c r="C241" s="16" t="s">
        <v>62</v>
      </c>
      <c r="D241" s="15">
        <v>20242</v>
      </c>
      <c r="E241" s="11" t="s">
        <v>23</v>
      </c>
      <c r="F241" s="11" t="s">
        <v>37</v>
      </c>
      <c r="G241" s="12" t="s">
        <v>63</v>
      </c>
      <c r="H241" s="11">
        <v>1</v>
      </c>
      <c r="I241" s="11" t="s">
        <v>32</v>
      </c>
      <c r="K241" s="22" t="s">
        <v>17</v>
      </c>
      <c r="L241" s="458" t="s">
        <v>87</v>
      </c>
      <c r="M241" s="16">
        <v>20242</v>
      </c>
      <c r="N241" s="21" t="s">
        <v>13</v>
      </c>
      <c r="O241" s="21" t="s">
        <v>55</v>
      </c>
      <c r="P241" s="21" t="s">
        <v>63</v>
      </c>
      <c r="Q241" s="11">
        <v>6</v>
      </c>
      <c r="R241" s="21" t="s">
        <v>46</v>
      </c>
      <c r="T241" s="22"/>
      <c r="U241" s="16"/>
      <c r="V241" s="16"/>
      <c r="W241" s="21"/>
      <c r="X241" s="21"/>
      <c r="Y241" s="21"/>
      <c r="Z241" s="11"/>
      <c r="AA241" s="21"/>
    </row>
    <row r="242" spans="2:27" s="10" customFormat="1" ht="15.6" customHeight="1">
      <c r="B242" s="22" t="s">
        <v>11</v>
      </c>
      <c r="C242" s="16" t="s">
        <v>62</v>
      </c>
      <c r="D242" s="15">
        <v>20242</v>
      </c>
      <c r="E242" s="11" t="s">
        <v>23</v>
      </c>
      <c r="F242" s="11" t="s">
        <v>37</v>
      </c>
      <c r="G242" s="12" t="s">
        <v>63</v>
      </c>
      <c r="H242" s="11">
        <v>1</v>
      </c>
      <c r="I242" s="11" t="s">
        <v>41</v>
      </c>
      <c r="K242" s="22" t="s">
        <v>17</v>
      </c>
      <c r="L242" s="458" t="s">
        <v>87</v>
      </c>
      <c r="M242" s="16">
        <v>20242</v>
      </c>
      <c r="N242" s="21" t="s">
        <v>13</v>
      </c>
      <c r="O242" s="21" t="s">
        <v>55</v>
      </c>
      <c r="P242" s="21" t="s">
        <v>63</v>
      </c>
      <c r="Q242" s="11">
        <v>7</v>
      </c>
      <c r="R242" s="21" t="s">
        <v>16</v>
      </c>
      <c r="T242" s="22"/>
      <c r="U242" s="16"/>
      <c r="V242" s="16"/>
      <c r="W242" s="21"/>
      <c r="X242" s="21"/>
      <c r="Y242" s="21"/>
      <c r="Z242" s="11"/>
      <c r="AA242" s="21"/>
    </row>
    <row r="243" spans="2:27" s="10" customFormat="1" ht="15.6" customHeight="1">
      <c r="B243" s="22" t="s">
        <v>11</v>
      </c>
      <c r="C243" s="16" t="s">
        <v>62</v>
      </c>
      <c r="D243" s="15">
        <v>20242</v>
      </c>
      <c r="E243" s="11" t="s">
        <v>23</v>
      </c>
      <c r="F243" s="11" t="s">
        <v>37</v>
      </c>
      <c r="G243" s="12" t="s">
        <v>63</v>
      </c>
      <c r="H243" s="11">
        <v>2</v>
      </c>
      <c r="I243" s="11" t="s">
        <v>16</v>
      </c>
      <c r="K243" s="22" t="s">
        <v>17</v>
      </c>
      <c r="L243" s="458" t="s">
        <v>87</v>
      </c>
      <c r="M243" s="16">
        <v>20242</v>
      </c>
      <c r="N243" s="21" t="s">
        <v>13</v>
      </c>
      <c r="O243" s="21" t="s">
        <v>55</v>
      </c>
      <c r="P243" s="21" t="s">
        <v>63</v>
      </c>
      <c r="Q243" s="11">
        <v>7</v>
      </c>
      <c r="R243" s="21" t="s">
        <v>26</v>
      </c>
      <c r="T243" s="22"/>
      <c r="U243" s="16"/>
      <c r="V243" s="16"/>
      <c r="W243" s="21"/>
      <c r="X243" s="21"/>
      <c r="Y243" s="21"/>
      <c r="Z243" s="11"/>
      <c r="AA243" s="21"/>
    </row>
    <row r="244" spans="2:27" s="10" customFormat="1" ht="15.6" customHeight="1">
      <c r="B244" s="22" t="s">
        <v>11</v>
      </c>
      <c r="C244" s="16" t="s">
        <v>62</v>
      </c>
      <c r="D244" s="15">
        <v>20242</v>
      </c>
      <c r="E244" s="11" t="s">
        <v>23</v>
      </c>
      <c r="F244" s="11" t="s">
        <v>37</v>
      </c>
      <c r="G244" s="12" t="s">
        <v>63</v>
      </c>
      <c r="H244" s="11">
        <v>3</v>
      </c>
      <c r="I244" s="11" t="s">
        <v>16</v>
      </c>
      <c r="K244" s="22" t="s">
        <v>17</v>
      </c>
      <c r="L244" s="458" t="s">
        <v>87</v>
      </c>
      <c r="M244" s="16">
        <v>20242</v>
      </c>
      <c r="N244" s="21" t="s">
        <v>13</v>
      </c>
      <c r="O244" s="21" t="s">
        <v>55</v>
      </c>
      <c r="P244" s="21" t="s">
        <v>63</v>
      </c>
      <c r="Q244" s="11">
        <v>8</v>
      </c>
      <c r="R244" s="21" t="s">
        <v>16</v>
      </c>
      <c r="T244" s="22"/>
      <c r="U244" s="16"/>
      <c r="V244" s="16"/>
      <c r="W244" s="21"/>
      <c r="X244" s="21"/>
      <c r="Y244" s="21"/>
      <c r="Z244" s="11"/>
      <c r="AA244" s="21"/>
    </row>
    <row r="245" spans="2:27" s="10" customFormat="1" ht="15.6" customHeight="1">
      <c r="B245" s="22" t="s">
        <v>11</v>
      </c>
      <c r="C245" s="16" t="s">
        <v>62</v>
      </c>
      <c r="D245" s="15">
        <v>20242</v>
      </c>
      <c r="E245" s="11" t="s">
        <v>23</v>
      </c>
      <c r="F245" s="11" t="s">
        <v>37</v>
      </c>
      <c r="G245" s="12" t="s">
        <v>63</v>
      </c>
      <c r="H245" s="11">
        <v>3</v>
      </c>
      <c r="I245" s="11" t="s">
        <v>26</v>
      </c>
      <c r="K245" s="22" t="s">
        <v>17</v>
      </c>
      <c r="L245" s="458" t="s">
        <v>87</v>
      </c>
      <c r="M245" s="16">
        <v>20242</v>
      </c>
      <c r="N245" s="21" t="s">
        <v>13</v>
      </c>
      <c r="O245" s="21" t="s">
        <v>55</v>
      </c>
      <c r="P245" s="21" t="s">
        <v>63</v>
      </c>
      <c r="Q245" s="11">
        <v>8</v>
      </c>
      <c r="R245" s="21" t="s">
        <v>46</v>
      </c>
      <c r="T245" s="22"/>
      <c r="U245" s="16"/>
      <c r="V245" s="16"/>
      <c r="W245" s="21"/>
      <c r="X245" s="21"/>
      <c r="Y245" s="21"/>
      <c r="Z245" s="11"/>
      <c r="AA245" s="21"/>
    </row>
    <row r="246" spans="2:27" s="10" customFormat="1" ht="15.6" customHeight="1">
      <c r="B246" s="22" t="s">
        <v>11</v>
      </c>
      <c r="C246" s="16" t="s">
        <v>62</v>
      </c>
      <c r="D246" s="15">
        <v>20242</v>
      </c>
      <c r="E246" s="11" t="s">
        <v>23</v>
      </c>
      <c r="F246" s="11" t="s">
        <v>37</v>
      </c>
      <c r="G246" s="12" t="s">
        <v>63</v>
      </c>
      <c r="H246" s="11">
        <v>3</v>
      </c>
      <c r="I246" s="11" t="s">
        <v>32</v>
      </c>
      <c r="K246" s="22" t="s">
        <v>17</v>
      </c>
      <c r="L246" s="458" t="s">
        <v>87</v>
      </c>
      <c r="M246" s="16">
        <v>20242</v>
      </c>
      <c r="N246" s="21" t="s">
        <v>13</v>
      </c>
      <c r="O246" s="21" t="s">
        <v>55</v>
      </c>
      <c r="P246" s="21" t="s">
        <v>63</v>
      </c>
      <c r="Q246" s="11">
        <v>9</v>
      </c>
      <c r="R246" s="21" t="s">
        <v>16</v>
      </c>
      <c r="T246" s="22"/>
      <c r="U246" s="16"/>
      <c r="V246" s="16"/>
      <c r="W246" s="21"/>
      <c r="X246" s="21"/>
      <c r="Y246" s="21"/>
      <c r="Z246" s="11"/>
      <c r="AA246" s="21"/>
    </row>
    <row r="247" spans="2:27" s="10" customFormat="1" ht="15.6" customHeight="1">
      <c r="B247" s="22" t="s">
        <v>11</v>
      </c>
      <c r="C247" s="16" t="s">
        <v>62</v>
      </c>
      <c r="D247" s="15">
        <v>20242</v>
      </c>
      <c r="E247" s="11" t="s">
        <v>23</v>
      </c>
      <c r="F247" s="11" t="s">
        <v>37</v>
      </c>
      <c r="G247" s="12" t="s">
        <v>63</v>
      </c>
      <c r="H247" s="11">
        <v>4</v>
      </c>
      <c r="I247" s="11" t="s">
        <v>16</v>
      </c>
      <c r="K247" s="22" t="s">
        <v>17</v>
      </c>
      <c r="L247" s="458" t="s">
        <v>87</v>
      </c>
      <c r="M247" s="16">
        <v>20242</v>
      </c>
      <c r="N247" s="21" t="s">
        <v>13</v>
      </c>
      <c r="O247" s="21" t="s">
        <v>55</v>
      </c>
      <c r="P247" s="21" t="s">
        <v>63</v>
      </c>
      <c r="Q247" s="11">
        <v>9</v>
      </c>
      <c r="R247" s="21" t="s">
        <v>26</v>
      </c>
      <c r="T247" s="22"/>
      <c r="U247" s="16"/>
      <c r="V247" s="16"/>
      <c r="W247" s="21"/>
      <c r="X247" s="21"/>
      <c r="Y247" s="21"/>
      <c r="Z247" s="11"/>
      <c r="AA247" s="21"/>
    </row>
    <row r="248" spans="2:27" s="10" customFormat="1" ht="15.6" customHeight="1">
      <c r="B248" s="22" t="s">
        <v>11</v>
      </c>
      <c r="C248" s="16" t="s">
        <v>62</v>
      </c>
      <c r="D248" s="15">
        <v>20242</v>
      </c>
      <c r="E248" s="11" t="s">
        <v>23</v>
      </c>
      <c r="F248" s="11" t="s">
        <v>37</v>
      </c>
      <c r="G248" s="12" t="s">
        <v>63</v>
      </c>
      <c r="H248" s="11">
        <v>5</v>
      </c>
      <c r="I248" s="11" t="s">
        <v>16</v>
      </c>
      <c r="K248" s="22" t="s">
        <v>17</v>
      </c>
      <c r="L248" s="458" t="s">
        <v>87</v>
      </c>
      <c r="M248" s="16">
        <v>20242</v>
      </c>
      <c r="N248" s="21" t="s">
        <v>13</v>
      </c>
      <c r="O248" s="21" t="s">
        <v>55</v>
      </c>
      <c r="P248" s="21" t="s">
        <v>63</v>
      </c>
      <c r="Q248" s="11">
        <v>10</v>
      </c>
      <c r="R248" s="21" t="s">
        <v>16</v>
      </c>
      <c r="T248" s="22"/>
      <c r="U248" s="16"/>
      <c r="V248" s="16"/>
      <c r="W248" s="21"/>
      <c r="X248" s="21"/>
      <c r="Y248" s="21"/>
      <c r="Z248" s="18"/>
      <c r="AA248" s="152"/>
    </row>
    <row r="249" spans="2:27" s="10" customFormat="1" ht="15.6" customHeight="1">
      <c r="B249" s="22" t="s">
        <v>11</v>
      </c>
      <c r="C249" s="16" t="s">
        <v>62</v>
      </c>
      <c r="D249" s="15">
        <v>20242</v>
      </c>
      <c r="E249" s="11" t="s">
        <v>23</v>
      </c>
      <c r="F249" s="11" t="s">
        <v>37</v>
      </c>
      <c r="G249" s="12" t="s">
        <v>63</v>
      </c>
      <c r="H249" s="11">
        <v>5</v>
      </c>
      <c r="I249" s="11" t="s">
        <v>26</v>
      </c>
      <c r="K249" s="22" t="s">
        <v>17</v>
      </c>
      <c r="L249" s="458" t="s">
        <v>87</v>
      </c>
      <c r="M249" s="16">
        <v>20242</v>
      </c>
      <c r="N249" s="21" t="s">
        <v>23</v>
      </c>
      <c r="O249" s="21" t="s">
        <v>55</v>
      </c>
      <c r="P249" s="21" t="s">
        <v>63</v>
      </c>
      <c r="Q249" s="11">
        <v>2</v>
      </c>
      <c r="R249" s="21" t="s">
        <v>16</v>
      </c>
      <c r="T249" s="22"/>
      <c r="U249" s="16"/>
      <c r="V249" s="16"/>
      <c r="W249" s="21"/>
      <c r="X249" s="21"/>
      <c r="Y249" s="21"/>
      <c r="Z249" s="11"/>
      <c r="AA249" s="21"/>
    </row>
    <row r="250" spans="2:27" s="10" customFormat="1" ht="15.6" customHeight="1">
      <c r="B250" s="22" t="s">
        <v>11</v>
      </c>
      <c r="C250" s="16" t="s">
        <v>64</v>
      </c>
      <c r="D250" s="15">
        <v>20242</v>
      </c>
      <c r="E250" s="11" t="s">
        <v>23</v>
      </c>
      <c r="F250" s="11" t="s">
        <v>37</v>
      </c>
      <c r="G250" s="12" t="s">
        <v>65</v>
      </c>
      <c r="H250" s="11">
        <v>1</v>
      </c>
      <c r="I250" s="11" t="s">
        <v>16</v>
      </c>
      <c r="K250" s="22" t="s">
        <v>17</v>
      </c>
      <c r="L250" s="458" t="s">
        <v>87</v>
      </c>
      <c r="M250" s="16">
        <v>20242</v>
      </c>
      <c r="N250" s="21" t="s">
        <v>23</v>
      </c>
      <c r="O250" s="21" t="s">
        <v>55</v>
      </c>
      <c r="P250" s="21" t="s">
        <v>63</v>
      </c>
      <c r="Q250" s="11">
        <v>2</v>
      </c>
      <c r="R250" s="21" t="s">
        <v>26</v>
      </c>
      <c r="T250" s="22"/>
      <c r="U250" s="16"/>
      <c r="V250" s="16"/>
      <c r="W250" s="21"/>
      <c r="X250" s="21"/>
      <c r="Y250" s="21"/>
      <c r="Z250" s="11"/>
      <c r="AA250" s="21"/>
    </row>
    <row r="251" spans="2:27" s="10" customFormat="1" ht="15.6" customHeight="1">
      <c r="B251" s="22" t="s">
        <v>11</v>
      </c>
      <c r="C251" s="16" t="s">
        <v>64</v>
      </c>
      <c r="D251" s="15">
        <v>20242</v>
      </c>
      <c r="E251" s="11" t="s">
        <v>23</v>
      </c>
      <c r="F251" s="11" t="s">
        <v>37</v>
      </c>
      <c r="G251" s="12" t="s">
        <v>65</v>
      </c>
      <c r="H251" s="11">
        <v>1</v>
      </c>
      <c r="I251" s="11" t="s">
        <v>26</v>
      </c>
      <c r="K251" s="22" t="s">
        <v>17</v>
      </c>
      <c r="L251" s="458" t="s">
        <v>87</v>
      </c>
      <c r="M251" s="16">
        <v>20242</v>
      </c>
      <c r="N251" s="21" t="s">
        <v>23</v>
      </c>
      <c r="O251" s="21" t="s">
        <v>55</v>
      </c>
      <c r="P251" s="21" t="s">
        <v>63</v>
      </c>
      <c r="Q251" s="11">
        <v>3</v>
      </c>
      <c r="R251" s="21" t="s">
        <v>16</v>
      </c>
      <c r="T251" s="22"/>
      <c r="U251" s="16"/>
      <c r="V251" s="16"/>
      <c r="W251" s="21"/>
      <c r="X251" s="21"/>
      <c r="Y251" s="21"/>
      <c r="Z251" s="11"/>
      <c r="AA251" s="21"/>
    </row>
    <row r="252" spans="2:27" s="10" customFormat="1" ht="15.6" customHeight="1">
      <c r="B252" s="22" t="s">
        <v>11</v>
      </c>
      <c r="C252" s="16" t="s">
        <v>64</v>
      </c>
      <c r="D252" s="15">
        <v>20242</v>
      </c>
      <c r="E252" s="11" t="s">
        <v>23</v>
      </c>
      <c r="F252" s="11" t="s">
        <v>37</v>
      </c>
      <c r="G252" s="12" t="s">
        <v>65</v>
      </c>
      <c r="H252" s="11">
        <v>1</v>
      </c>
      <c r="I252" s="11" t="s">
        <v>32</v>
      </c>
      <c r="K252" s="22" t="s">
        <v>17</v>
      </c>
      <c r="L252" s="458" t="s">
        <v>87</v>
      </c>
      <c r="M252" s="16">
        <v>20242</v>
      </c>
      <c r="N252" s="21" t="s">
        <v>23</v>
      </c>
      <c r="O252" s="21" t="s">
        <v>55</v>
      </c>
      <c r="P252" s="21" t="s">
        <v>63</v>
      </c>
      <c r="Q252" s="11">
        <v>3</v>
      </c>
      <c r="R252" s="21" t="s">
        <v>26</v>
      </c>
      <c r="T252" s="22"/>
      <c r="U252" s="16"/>
      <c r="V252" s="16"/>
      <c r="W252" s="21"/>
      <c r="X252" s="21"/>
      <c r="Y252" s="21"/>
      <c r="Z252" s="11"/>
      <c r="AA252" s="21"/>
    </row>
    <row r="253" spans="2:27" s="10" customFormat="1" ht="15.6" customHeight="1">
      <c r="B253" s="22" t="s">
        <v>11</v>
      </c>
      <c r="C253" s="16" t="s">
        <v>64</v>
      </c>
      <c r="D253" s="15">
        <v>20242</v>
      </c>
      <c r="E253" s="11" t="s">
        <v>23</v>
      </c>
      <c r="F253" s="11" t="s">
        <v>37</v>
      </c>
      <c r="G253" s="12" t="s">
        <v>65</v>
      </c>
      <c r="H253" s="11">
        <v>2</v>
      </c>
      <c r="I253" s="11" t="s">
        <v>16</v>
      </c>
      <c r="K253" s="22" t="s">
        <v>17</v>
      </c>
      <c r="L253" s="458" t="s">
        <v>87</v>
      </c>
      <c r="M253" s="16">
        <v>20242</v>
      </c>
      <c r="N253" s="21" t="s">
        <v>23</v>
      </c>
      <c r="O253" s="21" t="s">
        <v>55</v>
      </c>
      <c r="P253" s="21" t="s">
        <v>63</v>
      </c>
      <c r="Q253" s="11">
        <v>3</v>
      </c>
      <c r="R253" s="21" t="s">
        <v>32</v>
      </c>
      <c r="T253" s="22"/>
      <c r="U253" s="16"/>
      <c r="V253" s="16"/>
      <c r="W253" s="21"/>
      <c r="X253" s="21"/>
      <c r="Y253" s="21"/>
      <c r="Z253" s="11"/>
      <c r="AA253" s="21"/>
    </row>
    <row r="254" spans="2:27" s="10" customFormat="1" ht="15.6" customHeight="1">
      <c r="B254" s="22" t="s">
        <v>11</v>
      </c>
      <c r="C254" s="16" t="s">
        <v>64</v>
      </c>
      <c r="D254" s="15">
        <v>20242</v>
      </c>
      <c r="E254" s="11" t="s">
        <v>23</v>
      </c>
      <c r="F254" s="11" t="s">
        <v>37</v>
      </c>
      <c r="G254" s="12" t="s">
        <v>65</v>
      </c>
      <c r="H254" s="11">
        <v>3</v>
      </c>
      <c r="I254" s="11" t="s">
        <v>16</v>
      </c>
      <c r="K254" s="22" t="s">
        <v>17</v>
      </c>
      <c r="L254" s="458" t="s">
        <v>87</v>
      </c>
      <c r="M254" s="16">
        <v>20242</v>
      </c>
      <c r="N254" s="21" t="s">
        <v>23</v>
      </c>
      <c r="O254" s="21" t="s">
        <v>55</v>
      </c>
      <c r="P254" s="21" t="s">
        <v>63</v>
      </c>
      <c r="Q254" s="11">
        <v>3</v>
      </c>
      <c r="R254" s="21" t="s">
        <v>41</v>
      </c>
      <c r="T254" s="22"/>
      <c r="U254" s="16"/>
      <c r="V254" s="16"/>
      <c r="W254" s="21"/>
      <c r="X254" s="21"/>
      <c r="Y254" s="21"/>
      <c r="Z254" s="11"/>
      <c r="AA254" s="21"/>
    </row>
    <row r="255" spans="2:27" s="10" customFormat="1" ht="15.6" customHeight="1">
      <c r="B255" s="22" t="s">
        <v>11</v>
      </c>
      <c r="C255" s="16" t="s">
        <v>64</v>
      </c>
      <c r="D255" s="15">
        <v>20242</v>
      </c>
      <c r="E255" s="11" t="s">
        <v>23</v>
      </c>
      <c r="F255" s="11" t="s">
        <v>37</v>
      </c>
      <c r="G255" s="12" t="s">
        <v>65</v>
      </c>
      <c r="H255" s="11">
        <v>3</v>
      </c>
      <c r="I255" s="11" t="s">
        <v>26</v>
      </c>
      <c r="K255" s="22" t="s">
        <v>17</v>
      </c>
      <c r="L255" s="458" t="s">
        <v>87</v>
      </c>
      <c r="M255" s="16">
        <v>20242</v>
      </c>
      <c r="N255" s="21" t="s">
        <v>23</v>
      </c>
      <c r="O255" s="21" t="s">
        <v>55</v>
      </c>
      <c r="P255" s="21" t="s">
        <v>63</v>
      </c>
      <c r="Q255" s="11">
        <v>4</v>
      </c>
      <c r="R255" s="21" t="s">
        <v>16</v>
      </c>
      <c r="T255" s="22"/>
      <c r="U255" s="16"/>
      <c r="V255" s="16"/>
      <c r="W255" s="21"/>
      <c r="X255" s="21"/>
      <c r="Y255" s="21"/>
      <c r="Z255" s="11"/>
      <c r="AA255" s="21"/>
    </row>
    <row r="256" spans="2:27" s="10" customFormat="1" ht="15.6" customHeight="1">
      <c r="B256" s="22" t="s">
        <v>11</v>
      </c>
      <c r="C256" s="16" t="s">
        <v>64</v>
      </c>
      <c r="D256" s="15">
        <v>20242</v>
      </c>
      <c r="E256" s="11" t="s">
        <v>23</v>
      </c>
      <c r="F256" s="11" t="s">
        <v>37</v>
      </c>
      <c r="G256" s="12" t="s">
        <v>65</v>
      </c>
      <c r="H256" s="11">
        <v>3</v>
      </c>
      <c r="I256" s="11" t="s">
        <v>32</v>
      </c>
      <c r="K256" s="22" t="s">
        <v>17</v>
      </c>
      <c r="L256" s="458" t="s">
        <v>87</v>
      </c>
      <c r="M256" s="16">
        <v>20242</v>
      </c>
      <c r="N256" s="21" t="s">
        <v>23</v>
      </c>
      <c r="O256" s="21" t="s">
        <v>55</v>
      </c>
      <c r="P256" s="21" t="s">
        <v>63</v>
      </c>
      <c r="Q256" s="11">
        <v>5</v>
      </c>
      <c r="R256" s="21" t="s">
        <v>16</v>
      </c>
      <c r="T256" s="22"/>
      <c r="U256" s="16"/>
      <c r="V256" s="16"/>
      <c r="W256" s="21"/>
      <c r="X256" s="21"/>
      <c r="Y256" s="21"/>
      <c r="Z256" s="11"/>
      <c r="AA256" s="21"/>
    </row>
    <row r="257" spans="2:27" s="10" customFormat="1" ht="15.6" customHeight="1">
      <c r="B257" s="22" t="s">
        <v>11</v>
      </c>
      <c r="C257" s="16" t="s">
        <v>64</v>
      </c>
      <c r="D257" s="15">
        <v>20242</v>
      </c>
      <c r="E257" s="11" t="s">
        <v>23</v>
      </c>
      <c r="F257" s="11" t="s">
        <v>37</v>
      </c>
      <c r="G257" s="12" t="s">
        <v>65</v>
      </c>
      <c r="H257" s="11">
        <v>4</v>
      </c>
      <c r="I257" s="11" t="s">
        <v>16</v>
      </c>
      <c r="K257" s="22" t="s">
        <v>17</v>
      </c>
      <c r="L257" s="458" t="s">
        <v>87</v>
      </c>
      <c r="M257" s="16">
        <v>20242</v>
      </c>
      <c r="N257" s="21" t="s">
        <v>23</v>
      </c>
      <c r="O257" s="21" t="s">
        <v>55</v>
      </c>
      <c r="P257" s="21" t="s">
        <v>63</v>
      </c>
      <c r="Q257" s="11">
        <v>5</v>
      </c>
      <c r="R257" s="21" t="s">
        <v>26</v>
      </c>
      <c r="T257" s="22"/>
      <c r="U257" s="16"/>
      <c r="V257" s="16"/>
      <c r="W257" s="21"/>
      <c r="X257" s="21"/>
      <c r="Y257" s="21"/>
      <c r="Z257" s="11"/>
      <c r="AA257" s="21"/>
    </row>
    <row r="258" spans="2:27" s="10" customFormat="1" ht="15.6" customHeight="1">
      <c r="B258" s="22" t="s">
        <v>11</v>
      </c>
      <c r="C258" s="16" t="s">
        <v>64</v>
      </c>
      <c r="D258" s="15">
        <v>20242</v>
      </c>
      <c r="E258" s="11" t="s">
        <v>23</v>
      </c>
      <c r="F258" s="11" t="s">
        <v>37</v>
      </c>
      <c r="G258" s="12" t="s">
        <v>65</v>
      </c>
      <c r="H258" s="11">
        <v>5</v>
      </c>
      <c r="I258" s="11" t="s">
        <v>16</v>
      </c>
      <c r="K258" s="22" t="s">
        <v>17</v>
      </c>
      <c r="L258" s="458" t="s">
        <v>87</v>
      </c>
      <c r="M258" s="16">
        <v>20242</v>
      </c>
      <c r="N258" s="21" t="s">
        <v>23</v>
      </c>
      <c r="O258" s="21" t="s">
        <v>55</v>
      </c>
      <c r="P258" s="21" t="s">
        <v>63</v>
      </c>
      <c r="Q258" s="11">
        <v>6</v>
      </c>
      <c r="R258" s="21" t="s">
        <v>16</v>
      </c>
      <c r="T258" s="22"/>
      <c r="U258" s="16"/>
      <c r="V258" s="16"/>
      <c r="W258" s="21"/>
      <c r="X258" s="21"/>
      <c r="Y258" s="21"/>
      <c r="Z258" s="11"/>
      <c r="AA258" s="21"/>
    </row>
    <row r="259" spans="2:27" s="10" customFormat="1" ht="15.6" customHeight="1">
      <c r="B259" s="22" t="s">
        <v>11</v>
      </c>
      <c r="C259" s="16" t="s">
        <v>64</v>
      </c>
      <c r="D259" s="15">
        <v>20242</v>
      </c>
      <c r="E259" s="11" t="s">
        <v>23</v>
      </c>
      <c r="F259" s="11" t="s">
        <v>37</v>
      </c>
      <c r="G259" s="12" t="s">
        <v>65</v>
      </c>
      <c r="H259" s="11">
        <v>5</v>
      </c>
      <c r="I259" s="11" t="s">
        <v>26</v>
      </c>
      <c r="K259" s="22" t="s">
        <v>17</v>
      </c>
      <c r="L259" s="458" t="s">
        <v>87</v>
      </c>
      <c r="M259" s="16">
        <v>20242</v>
      </c>
      <c r="N259" s="21" t="s">
        <v>23</v>
      </c>
      <c r="O259" s="21" t="s">
        <v>55</v>
      </c>
      <c r="P259" s="21" t="s">
        <v>63</v>
      </c>
      <c r="Q259" s="11">
        <v>7</v>
      </c>
      <c r="R259" s="21" t="s">
        <v>16</v>
      </c>
      <c r="T259" s="22"/>
      <c r="U259" s="16"/>
      <c r="V259" s="16"/>
      <c r="W259" s="21"/>
      <c r="X259" s="21"/>
      <c r="Y259" s="21"/>
      <c r="Z259" s="11"/>
      <c r="AA259" s="21"/>
    </row>
    <row r="260" spans="2:27" s="10" customFormat="1" ht="15.6" customHeight="1">
      <c r="B260" s="22" t="s">
        <v>11</v>
      </c>
      <c r="C260" s="16" t="s">
        <v>64</v>
      </c>
      <c r="D260" s="15">
        <v>20242</v>
      </c>
      <c r="E260" s="11" t="s">
        <v>23</v>
      </c>
      <c r="F260" s="11" t="s">
        <v>37</v>
      </c>
      <c r="G260" s="12" t="s">
        <v>65</v>
      </c>
      <c r="H260" s="11">
        <v>5</v>
      </c>
      <c r="I260" s="11" t="s">
        <v>32</v>
      </c>
      <c r="K260" s="22" t="s">
        <v>17</v>
      </c>
      <c r="L260" s="458" t="s">
        <v>87</v>
      </c>
      <c r="M260" s="16">
        <v>20242</v>
      </c>
      <c r="N260" s="21" t="s">
        <v>23</v>
      </c>
      <c r="O260" s="21" t="s">
        <v>55</v>
      </c>
      <c r="P260" s="21" t="s">
        <v>63</v>
      </c>
      <c r="Q260" s="11">
        <v>7</v>
      </c>
      <c r="R260" s="21" t="s">
        <v>26</v>
      </c>
      <c r="T260" s="22"/>
      <c r="U260" s="16"/>
      <c r="V260" s="16"/>
      <c r="W260" s="21"/>
      <c r="X260" s="21"/>
      <c r="Y260" s="21"/>
      <c r="Z260" s="11"/>
      <c r="AA260" s="21"/>
    </row>
    <row r="261" spans="2:27" s="10" customFormat="1" ht="15.6" customHeight="1">
      <c r="B261" s="22" t="s">
        <v>11</v>
      </c>
      <c r="C261" s="16" t="s">
        <v>66</v>
      </c>
      <c r="D261" s="15">
        <v>202011</v>
      </c>
      <c r="E261" s="11" t="s">
        <v>23</v>
      </c>
      <c r="F261" s="11" t="s">
        <v>37</v>
      </c>
      <c r="G261" s="12" t="s">
        <v>65</v>
      </c>
      <c r="H261" s="11">
        <v>6</v>
      </c>
      <c r="I261" s="11" t="s">
        <v>16</v>
      </c>
      <c r="K261" s="22" t="s">
        <v>17</v>
      </c>
      <c r="L261" s="458" t="s">
        <v>64</v>
      </c>
      <c r="M261" s="16">
        <v>20242</v>
      </c>
      <c r="N261" s="21" t="s">
        <v>13</v>
      </c>
      <c r="O261" s="21" t="s">
        <v>55</v>
      </c>
      <c r="P261" s="21" t="s">
        <v>65</v>
      </c>
      <c r="Q261" s="11">
        <v>2</v>
      </c>
      <c r="R261" s="21" t="s">
        <v>16</v>
      </c>
      <c r="T261" s="22"/>
      <c r="U261" s="16"/>
      <c r="V261" s="16"/>
      <c r="W261" s="21"/>
      <c r="X261" s="21"/>
      <c r="Y261" s="21"/>
      <c r="Z261" s="11"/>
      <c r="AA261" s="21"/>
    </row>
    <row r="262" spans="2:27" s="10" customFormat="1" ht="15.6" customHeight="1">
      <c r="B262" s="22" t="s">
        <v>11</v>
      </c>
      <c r="C262" s="16" t="s">
        <v>66</v>
      </c>
      <c r="D262" s="15">
        <v>202011</v>
      </c>
      <c r="E262" s="11" t="s">
        <v>23</v>
      </c>
      <c r="F262" s="11" t="s">
        <v>37</v>
      </c>
      <c r="G262" s="12" t="s">
        <v>65</v>
      </c>
      <c r="H262" s="11">
        <v>7</v>
      </c>
      <c r="I262" s="11" t="s">
        <v>16</v>
      </c>
      <c r="K262" s="22" t="s">
        <v>17</v>
      </c>
      <c r="L262" s="458" t="s">
        <v>64</v>
      </c>
      <c r="M262" s="16">
        <v>20242</v>
      </c>
      <c r="N262" s="21" t="s">
        <v>13</v>
      </c>
      <c r="O262" s="21" t="s">
        <v>55</v>
      </c>
      <c r="P262" s="21" t="s">
        <v>65</v>
      </c>
      <c r="Q262" s="11">
        <v>3</v>
      </c>
      <c r="R262" s="21" t="s">
        <v>16</v>
      </c>
      <c r="T262" s="22"/>
      <c r="U262" s="16"/>
      <c r="V262" s="16"/>
      <c r="W262" s="21"/>
      <c r="X262" s="21"/>
      <c r="Y262" s="21"/>
      <c r="Z262" s="11"/>
      <c r="AA262" s="21"/>
    </row>
    <row r="263" spans="2:27" s="10" customFormat="1" ht="15.6" customHeight="1">
      <c r="B263" s="22" t="s">
        <v>11</v>
      </c>
      <c r="C263" s="16" t="s">
        <v>66</v>
      </c>
      <c r="D263" s="15">
        <v>202011</v>
      </c>
      <c r="E263" s="11" t="s">
        <v>23</v>
      </c>
      <c r="F263" s="11" t="s">
        <v>37</v>
      </c>
      <c r="G263" s="12" t="s">
        <v>65</v>
      </c>
      <c r="H263" s="11">
        <v>7</v>
      </c>
      <c r="I263" s="11" t="s">
        <v>26</v>
      </c>
      <c r="K263" s="22" t="s">
        <v>17</v>
      </c>
      <c r="L263" s="458" t="s">
        <v>64</v>
      </c>
      <c r="M263" s="16">
        <v>20242</v>
      </c>
      <c r="N263" s="21" t="s">
        <v>13</v>
      </c>
      <c r="O263" s="21" t="s">
        <v>55</v>
      </c>
      <c r="P263" s="21" t="s">
        <v>65</v>
      </c>
      <c r="Q263" s="11">
        <v>3</v>
      </c>
      <c r="R263" s="21" t="s">
        <v>26</v>
      </c>
      <c r="T263" s="22"/>
      <c r="U263" s="16"/>
      <c r="V263" s="16"/>
      <c r="W263" s="21"/>
      <c r="X263" s="21"/>
      <c r="Y263" s="21"/>
      <c r="Z263" s="11"/>
      <c r="AA263" s="21"/>
    </row>
    <row r="264" spans="2:27" s="10" customFormat="1" ht="15.6" customHeight="1">
      <c r="B264" s="22" t="s">
        <v>11</v>
      </c>
      <c r="C264" s="16" t="s">
        <v>66</v>
      </c>
      <c r="D264" s="15">
        <v>202011</v>
      </c>
      <c r="E264" s="11" t="s">
        <v>23</v>
      </c>
      <c r="F264" s="11" t="s">
        <v>37</v>
      </c>
      <c r="G264" s="12" t="s">
        <v>65</v>
      </c>
      <c r="H264" s="11">
        <v>7</v>
      </c>
      <c r="I264" s="11" t="s">
        <v>32</v>
      </c>
      <c r="K264" s="22" t="s">
        <v>17</v>
      </c>
      <c r="L264" s="458" t="s">
        <v>64</v>
      </c>
      <c r="M264" s="16">
        <v>20242</v>
      </c>
      <c r="N264" s="21" t="s">
        <v>13</v>
      </c>
      <c r="O264" s="21" t="s">
        <v>55</v>
      </c>
      <c r="P264" s="21" t="s">
        <v>65</v>
      </c>
      <c r="Q264" s="11">
        <v>3</v>
      </c>
      <c r="R264" s="21" t="s">
        <v>32</v>
      </c>
      <c r="T264" s="22"/>
      <c r="U264" s="16"/>
      <c r="V264" s="16"/>
      <c r="W264" s="21"/>
      <c r="X264" s="21"/>
      <c r="Y264" s="21"/>
      <c r="Z264" s="11"/>
      <c r="AA264" s="21"/>
    </row>
    <row r="265" spans="2:27" s="10" customFormat="1" ht="15.6" customHeight="1">
      <c r="B265" s="22" t="s">
        <v>11</v>
      </c>
      <c r="C265" s="16" t="s">
        <v>66</v>
      </c>
      <c r="D265" s="15">
        <v>202011</v>
      </c>
      <c r="E265" s="11" t="s">
        <v>23</v>
      </c>
      <c r="F265" s="11" t="s">
        <v>37</v>
      </c>
      <c r="G265" s="12" t="s">
        <v>65</v>
      </c>
      <c r="H265" s="11">
        <v>8</v>
      </c>
      <c r="I265" s="11" t="s">
        <v>16</v>
      </c>
      <c r="K265" s="22" t="s">
        <v>17</v>
      </c>
      <c r="L265" s="458" t="s">
        <v>64</v>
      </c>
      <c r="M265" s="16">
        <v>20242</v>
      </c>
      <c r="N265" s="21" t="s">
        <v>13</v>
      </c>
      <c r="O265" s="21" t="s">
        <v>55</v>
      </c>
      <c r="P265" s="21" t="s">
        <v>65</v>
      </c>
      <c r="Q265" s="11">
        <v>4</v>
      </c>
      <c r="R265" s="21" t="s">
        <v>16</v>
      </c>
      <c r="T265" s="22"/>
      <c r="U265" s="16"/>
      <c r="V265" s="16"/>
      <c r="W265" s="21"/>
      <c r="X265" s="21"/>
      <c r="Y265" s="21"/>
      <c r="Z265" s="11"/>
      <c r="AA265" s="21"/>
    </row>
    <row r="266" spans="2:27" s="10" customFormat="1" ht="15.6" customHeight="1">
      <c r="B266" s="22" t="s">
        <v>11</v>
      </c>
      <c r="C266" s="16" t="s">
        <v>66</v>
      </c>
      <c r="D266" s="15">
        <v>202011</v>
      </c>
      <c r="E266" s="11" t="s">
        <v>23</v>
      </c>
      <c r="F266" s="11" t="s">
        <v>37</v>
      </c>
      <c r="G266" s="12" t="s">
        <v>65</v>
      </c>
      <c r="H266" s="11">
        <v>9</v>
      </c>
      <c r="I266" s="11" t="s">
        <v>16</v>
      </c>
      <c r="K266" s="22" t="s">
        <v>17</v>
      </c>
      <c r="L266" s="458" t="s">
        <v>64</v>
      </c>
      <c r="M266" s="16">
        <v>20242</v>
      </c>
      <c r="N266" s="21" t="s">
        <v>13</v>
      </c>
      <c r="O266" s="21" t="s">
        <v>55</v>
      </c>
      <c r="P266" s="21" t="s">
        <v>65</v>
      </c>
      <c r="Q266" s="11">
        <v>5</v>
      </c>
      <c r="R266" s="21" t="s">
        <v>16</v>
      </c>
      <c r="T266" s="22"/>
      <c r="U266" s="16"/>
      <c r="V266" s="16"/>
      <c r="W266" s="21"/>
      <c r="X266" s="21"/>
      <c r="Y266" s="21"/>
      <c r="Z266" s="11"/>
      <c r="AA266" s="21"/>
    </row>
    <row r="267" spans="2:27" s="10" customFormat="1" ht="15.6" customHeight="1">
      <c r="B267" s="22" t="s">
        <v>11</v>
      </c>
      <c r="C267" s="16" t="s">
        <v>66</v>
      </c>
      <c r="D267" s="15">
        <v>202011</v>
      </c>
      <c r="E267" s="11" t="s">
        <v>23</v>
      </c>
      <c r="F267" s="11" t="s">
        <v>37</v>
      </c>
      <c r="G267" s="12" t="s">
        <v>65</v>
      </c>
      <c r="H267" s="11">
        <v>9</v>
      </c>
      <c r="I267" s="11" t="s">
        <v>26</v>
      </c>
      <c r="K267" s="22" t="s">
        <v>17</v>
      </c>
      <c r="L267" s="458" t="s">
        <v>64</v>
      </c>
      <c r="M267" s="16">
        <v>20242</v>
      </c>
      <c r="N267" s="21" t="s">
        <v>13</v>
      </c>
      <c r="O267" s="21" t="s">
        <v>55</v>
      </c>
      <c r="P267" s="21" t="s">
        <v>65</v>
      </c>
      <c r="Q267" s="11">
        <v>5</v>
      </c>
      <c r="R267" s="21" t="s">
        <v>26</v>
      </c>
      <c r="T267" s="22"/>
      <c r="U267" s="16"/>
      <c r="V267" s="16"/>
      <c r="W267" s="21"/>
      <c r="X267" s="21"/>
      <c r="Y267" s="21"/>
      <c r="Z267" s="11"/>
      <c r="AA267" s="21"/>
    </row>
    <row r="268" spans="2:27" s="10" customFormat="1" ht="15.6" customHeight="1">
      <c r="B268" s="22" t="s">
        <v>11</v>
      </c>
      <c r="C268" s="16" t="s">
        <v>66</v>
      </c>
      <c r="D268" s="15">
        <v>202011</v>
      </c>
      <c r="E268" s="11" t="s">
        <v>23</v>
      </c>
      <c r="F268" s="11" t="s">
        <v>37</v>
      </c>
      <c r="G268" s="12" t="s">
        <v>65</v>
      </c>
      <c r="H268" s="11">
        <v>10</v>
      </c>
      <c r="I268" s="11" t="s">
        <v>16</v>
      </c>
      <c r="K268" s="22" t="s">
        <v>17</v>
      </c>
      <c r="L268" s="458" t="s">
        <v>64</v>
      </c>
      <c r="M268" s="16">
        <v>20242</v>
      </c>
      <c r="N268" s="21" t="s">
        <v>13</v>
      </c>
      <c r="O268" s="21" t="s">
        <v>55</v>
      </c>
      <c r="P268" s="21" t="s">
        <v>65</v>
      </c>
      <c r="Q268" s="11">
        <v>6</v>
      </c>
      <c r="R268" s="21" t="s">
        <v>16</v>
      </c>
      <c r="T268" s="22"/>
      <c r="U268" s="16"/>
      <c r="V268" s="16"/>
      <c r="W268" s="21"/>
      <c r="X268" s="21"/>
      <c r="Y268" s="21"/>
      <c r="Z268" s="11"/>
      <c r="AA268" s="21"/>
    </row>
    <row r="269" spans="2:27" s="10" customFormat="1" ht="15.6" customHeight="1">
      <c r="B269" s="22" t="s">
        <v>11</v>
      </c>
      <c r="C269" s="16" t="s">
        <v>67</v>
      </c>
      <c r="D269" s="15">
        <v>20251</v>
      </c>
      <c r="E269" s="11" t="s">
        <v>23</v>
      </c>
      <c r="F269" s="11" t="s">
        <v>37</v>
      </c>
      <c r="G269" s="12" t="s">
        <v>68</v>
      </c>
      <c r="H269" s="11">
        <v>1</v>
      </c>
      <c r="I269" s="11" t="s">
        <v>16</v>
      </c>
      <c r="K269" s="22" t="s">
        <v>17</v>
      </c>
      <c r="L269" s="458" t="s">
        <v>64</v>
      </c>
      <c r="M269" s="16">
        <v>20242</v>
      </c>
      <c r="N269" s="21" t="s">
        <v>13</v>
      </c>
      <c r="O269" s="21" t="s">
        <v>55</v>
      </c>
      <c r="P269" s="21" t="s">
        <v>65</v>
      </c>
      <c r="Q269" s="11">
        <v>7</v>
      </c>
      <c r="R269" s="21" t="s">
        <v>16</v>
      </c>
      <c r="T269" s="22"/>
      <c r="U269" s="16"/>
      <c r="V269" s="16"/>
      <c r="W269" s="21"/>
      <c r="X269" s="21"/>
      <c r="Y269" s="21"/>
      <c r="Z269" s="11"/>
      <c r="AA269" s="21"/>
    </row>
    <row r="270" spans="2:27" s="10" customFormat="1" ht="15.6" customHeight="1">
      <c r="B270" s="22" t="s">
        <v>11</v>
      </c>
      <c r="C270" s="16" t="s">
        <v>71</v>
      </c>
      <c r="D270" s="15">
        <v>20251</v>
      </c>
      <c r="E270" s="11" t="s">
        <v>23</v>
      </c>
      <c r="F270" s="11" t="s">
        <v>37</v>
      </c>
      <c r="G270" s="12" t="s">
        <v>72</v>
      </c>
      <c r="H270" s="11">
        <v>1</v>
      </c>
      <c r="I270" s="11" t="s">
        <v>16</v>
      </c>
      <c r="K270" s="22" t="s">
        <v>17</v>
      </c>
      <c r="L270" s="458" t="s">
        <v>34</v>
      </c>
      <c r="M270" s="16">
        <v>202011</v>
      </c>
      <c r="N270" s="21" t="s">
        <v>13</v>
      </c>
      <c r="O270" s="21" t="s">
        <v>55</v>
      </c>
      <c r="P270" s="21" t="s">
        <v>65</v>
      </c>
      <c r="Q270" s="11">
        <v>8</v>
      </c>
      <c r="R270" s="21" t="s">
        <v>16</v>
      </c>
      <c r="T270" s="22"/>
      <c r="U270" s="16"/>
      <c r="V270" s="16"/>
      <c r="W270" s="21"/>
      <c r="X270" s="21"/>
      <c r="Y270" s="21"/>
      <c r="Z270" s="11"/>
      <c r="AA270" s="21"/>
    </row>
    <row r="271" spans="2:27" s="10" customFormat="1" ht="15.6" customHeight="1">
      <c r="B271" s="22" t="s">
        <v>11</v>
      </c>
      <c r="C271" s="16" t="s">
        <v>88</v>
      </c>
      <c r="D271" s="15">
        <v>20251</v>
      </c>
      <c r="E271" s="11" t="s">
        <v>23</v>
      </c>
      <c r="F271" s="11" t="s">
        <v>37</v>
      </c>
      <c r="G271" s="12" t="s">
        <v>89</v>
      </c>
      <c r="H271" s="11">
        <v>1</v>
      </c>
      <c r="I271" s="11" t="s">
        <v>16</v>
      </c>
      <c r="K271" s="22" t="s">
        <v>17</v>
      </c>
      <c r="L271" s="458" t="s">
        <v>34</v>
      </c>
      <c r="M271" s="16">
        <v>202011</v>
      </c>
      <c r="N271" s="21" t="s">
        <v>13</v>
      </c>
      <c r="O271" s="21" t="s">
        <v>55</v>
      </c>
      <c r="P271" s="21" t="s">
        <v>65</v>
      </c>
      <c r="Q271" s="11">
        <v>9</v>
      </c>
      <c r="R271" s="21" t="s">
        <v>16</v>
      </c>
      <c r="T271" s="22"/>
      <c r="U271" s="16"/>
      <c r="V271" s="16"/>
      <c r="W271" s="21"/>
      <c r="X271" s="21"/>
      <c r="Y271" s="21"/>
      <c r="Z271" s="11"/>
      <c r="AA271" s="21"/>
    </row>
    <row r="272" spans="2:27" s="10" customFormat="1" ht="15.6" customHeight="1">
      <c r="B272" s="22" t="s">
        <v>11</v>
      </c>
      <c r="C272" s="16" t="s">
        <v>88</v>
      </c>
      <c r="D272" s="15">
        <v>20251</v>
      </c>
      <c r="E272" s="11" t="s">
        <v>23</v>
      </c>
      <c r="F272" s="11" t="s">
        <v>37</v>
      </c>
      <c r="G272" s="12" t="s">
        <v>89</v>
      </c>
      <c r="H272" s="11">
        <v>1</v>
      </c>
      <c r="I272" s="11" t="s">
        <v>26</v>
      </c>
      <c r="K272" s="22" t="s">
        <v>17</v>
      </c>
      <c r="L272" s="458" t="s">
        <v>34</v>
      </c>
      <c r="M272" s="16">
        <v>202011</v>
      </c>
      <c r="N272" s="21" t="s">
        <v>13</v>
      </c>
      <c r="O272" s="21" t="s">
        <v>55</v>
      </c>
      <c r="P272" s="21" t="s">
        <v>65</v>
      </c>
      <c r="Q272" s="11">
        <v>10</v>
      </c>
      <c r="R272" s="21" t="s">
        <v>16</v>
      </c>
      <c r="T272" s="22"/>
      <c r="U272" s="16"/>
      <c r="V272" s="16"/>
      <c r="W272" s="21"/>
      <c r="X272" s="21"/>
      <c r="Y272" s="21"/>
      <c r="Z272" s="18"/>
      <c r="AA272" s="152"/>
    </row>
    <row r="273" spans="2:27" s="10" customFormat="1" ht="15.6" customHeight="1">
      <c r="B273" s="22" t="s">
        <v>11</v>
      </c>
      <c r="C273" s="16" t="s">
        <v>88</v>
      </c>
      <c r="D273" s="15">
        <v>20251</v>
      </c>
      <c r="E273" s="11" t="s">
        <v>23</v>
      </c>
      <c r="F273" s="11" t="s">
        <v>37</v>
      </c>
      <c r="G273" s="12" t="s">
        <v>89</v>
      </c>
      <c r="H273" s="11">
        <v>1</v>
      </c>
      <c r="I273" s="11" t="s">
        <v>32</v>
      </c>
      <c r="K273" s="22" t="s">
        <v>17</v>
      </c>
      <c r="L273" s="458" t="s">
        <v>64</v>
      </c>
      <c r="M273" s="16">
        <v>20242</v>
      </c>
      <c r="N273" s="21" t="s">
        <v>19</v>
      </c>
      <c r="O273" s="21" t="s">
        <v>55</v>
      </c>
      <c r="P273" s="21" t="s">
        <v>65</v>
      </c>
      <c r="Q273" s="11">
        <v>2</v>
      </c>
      <c r="R273" s="21" t="s">
        <v>16</v>
      </c>
      <c r="T273" s="22"/>
      <c r="U273" s="16"/>
      <c r="V273" s="16"/>
      <c r="W273" s="21"/>
      <c r="X273" s="21"/>
      <c r="Y273" s="21"/>
      <c r="Z273" s="11"/>
      <c r="AA273" s="21"/>
    </row>
    <row r="274" spans="2:27" s="10" customFormat="1" ht="15.6" customHeight="1">
      <c r="B274" s="22" t="s">
        <v>11</v>
      </c>
      <c r="C274" s="16" t="s">
        <v>88</v>
      </c>
      <c r="D274" s="15">
        <v>20251</v>
      </c>
      <c r="E274" s="11" t="s">
        <v>23</v>
      </c>
      <c r="F274" s="11" t="s">
        <v>37</v>
      </c>
      <c r="G274" s="12" t="s">
        <v>89</v>
      </c>
      <c r="H274" s="11">
        <v>1</v>
      </c>
      <c r="I274" s="11" t="s">
        <v>41</v>
      </c>
      <c r="K274" s="22" t="s">
        <v>17</v>
      </c>
      <c r="L274" s="458" t="s">
        <v>64</v>
      </c>
      <c r="M274" s="16">
        <v>20242</v>
      </c>
      <c r="N274" s="21" t="s">
        <v>19</v>
      </c>
      <c r="O274" s="21" t="s">
        <v>55</v>
      </c>
      <c r="P274" s="21" t="s">
        <v>65</v>
      </c>
      <c r="Q274" s="11">
        <v>2</v>
      </c>
      <c r="R274" s="21" t="s">
        <v>26</v>
      </c>
      <c r="T274" s="22"/>
      <c r="U274" s="16"/>
      <c r="V274" s="16"/>
      <c r="W274" s="21"/>
      <c r="X274" s="21"/>
      <c r="Y274" s="21"/>
      <c r="Z274" s="11"/>
      <c r="AA274" s="21"/>
    </row>
    <row r="275" spans="2:27" s="10" customFormat="1" ht="15.6" customHeight="1">
      <c r="B275" s="22" t="s">
        <v>11</v>
      </c>
      <c r="C275" s="16" t="s">
        <v>88</v>
      </c>
      <c r="D275" s="15">
        <v>20251</v>
      </c>
      <c r="E275" s="11" t="s">
        <v>23</v>
      </c>
      <c r="F275" s="11" t="s">
        <v>37</v>
      </c>
      <c r="G275" s="12" t="s">
        <v>89</v>
      </c>
      <c r="H275" s="11">
        <v>1</v>
      </c>
      <c r="I275" s="11" t="s">
        <v>52</v>
      </c>
      <c r="K275" s="22" t="s">
        <v>17</v>
      </c>
      <c r="L275" s="458" t="s">
        <v>64</v>
      </c>
      <c r="M275" s="16">
        <v>20242</v>
      </c>
      <c r="N275" s="21" t="s">
        <v>19</v>
      </c>
      <c r="O275" s="21" t="s">
        <v>55</v>
      </c>
      <c r="P275" s="21" t="s">
        <v>65</v>
      </c>
      <c r="Q275" s="11">
        <v>3</v>
      </c>
      <c r="R275" s="21" t="s">
        <v>16</v>
      </c>
      <c r="T275" s="22"/>
      <c r="U275" s="16"/>
      <c r="V275" s="16"/>
      <c r="W275" s="21"/>
      <c r="X275" s="21"/>
      <c r="Y275" s="21"/>
      <c r="Z275" s="11"/>
      <c r="AA275" s="21"/>
    </row>
    <row r="276" spans="2:27" s="10" customFormat="1" ht="15.6" customHeight="1">
      <c r="B276" s="22" t="s">
        <v>11</v>
      </c>
      <c r="C276" s="16" t="s">
        <v>36</v>
      </c>
      <c r="D276" s="15">
        <v>20242</v>
      </c>
      <c r="E276" s="11" t="s">
        <v>86</v>
      </c>
      <c r="F276" s="11" t="s">
        <v>37</v>
      </c>
      <c r="G276" s="12" t="s">
        <v>38</v>
      </c>
      <c r="H276" s="11">
        <v>1</v>
      </c>
      <c r="I276" s="11" t="s">
        <v>16</v>
      </c>
      <c r="K276" s="22" t="s">
        <v>17</v>
      </c>
      <c r="L276" s="458" t="s">
        <v>64</v>
      </c>
      <c r="M276" s="16">
        <v>20242</v>
      </c>
      <c r="N276" s="21" t="s">
        <v>19</v>
      </c>
      <c r="O276" s="21" t="s">
        <v>55</v>
      </c>
      <c r="P276" s="21" t="s">
        <v>65</v>
      </c>
      <c r="Q276" s="11">
        <v>3</v>
      </c>
      <c r="R276" s="21" t="s">
        <v>26</v>
      </c>
      <c r="T276" s="22"/>
      <c r="U276" s="16"/>
      <c r="V276" s="16"/>
      <c r="W276" s="21"/>
      <c r="X276" s="21"/>
      <c r="Y276" s="21"/>
      <c r="Z276" s="11"/>
      <c r="AA276" s="21"/>
    </row>
    <row r="277" spans="2:27" s="10" customFormat="1" ht="15.6" customHeight="1">
      <c r="B277" s="22" t="s">
        <v>11</v>
      </c>
      <c r="C277" s="16" t="s">
        <v>36</v>
      </c>
      <c r="D277" s="15">
        <v>20242</v>
      </c>
      <c r="E277" s="11" t="s">
        <v>86</v>
      </c>
      <c r="F277" s="11" t="s">
        <v>37</v>
      </c>
      <c r="G277" s="12" t="s">
        <v>38</v>
      </c>
      <c r="H277" s="11">
        <v>1</v>
      </c>
      <c r="I277" s="11" t="s">
        <v>26</v>
      </c>
      <c r="K277" s="22" t="s">
        <v>17</v>
      </c>
      <c r="L277" s="458" t="s">
        <v>64</v>
      </c>
      <c r="M277" s="16">
        <v>20242</v>
      </c>
      <c r="N277" s="21" t="s">
        <v>19</v>
      </c>
      <c r="O277" s="21" t="s">
        <v>55</v>
      </c>
      <c r="P277" s="21" t="s">
        <v>65</v>
      </c>
      <c r="Q277" s="11">
        <v>3</v>
      </c>
      <c r="R277" s="21" t="s">
        <v>32</v>
      </c>
      <c r="T277" s="22"/>
      <c r="U277" s="16"/>
      <c r="V277" s="16"/>
      <c r="W277" s="21"/>
      <c r="X277" s="21"/>
      <c r="Y277" s="21"/>
      <c r="Z277" s="11"/>
      <c r="AA277" s="21"/>
    </row>
    <row r="278" spans="2:27" s="10" customFormat="1" ht="15.6" customHeight="1">
      <c r="B278" s="22" t="s">
        <v>11</v>
      </c>
      <c r="C278" s="16" t="s">
        <v>36</v>
      </c>
      <c r="D278" s="15">
        <v>20242</v>
      </c>
      <c r="E278" s="11" t="s">
        <v>86</v>
      </c>
      <c r="F278" s="11" t="s">
        <v>37</v>
      </c>
      <c r="G278" s="12" t="s">
        <v>38</v>
      </c>
      <c r="H278" s="11">
        <v>1</v>
      </c>
      <c r="I278" s="11" t="s">
        <v>32</v>
      </c>
      <c r="K278" s="22" t="s">
        <v>17</v>
      </c>
      <c r="L278" s="458" t="s">
        <v>64</v>
      </c>
      <c r="M278" s="16">
        <v>20242</v>
      </c>
      <c r="N278" s="21" t="s">
        <v>19</v>
      </c>
      <c r="O278" s="21" t="s">
        <v>55</v>
      </c>
      <c r="P278" s="21" t="s">
        <v>65</v>
      </c>
      <c r="Q278" s="11">
        <v>3</v>
      </c>
      <c r="R278" s="21" t="s">
        <v>41</v>
      </c>
      <c r="T278" s="22"/>
      <c r="U278" s="16"/>
      <c r="V278" s="16"/>
      <c r="W278" s="21"/>
      <c r="X278" s="21"/>
      <c r="Y278" s="21"/>
      <c r="Z278" s="11"/>
      <c r="AA278" s="21"/>
    </row>
    <row r="279" spans="2:27" s="10" customFormat="1" ht="15.6" customHeight="1">
      <c r="B279" s="22" t="s">
        <v>11</v>
      </c>
      <c r="C279" s="16" t="s">
        <v>36</v>
      </c>
      <c r="D279" s="15">
        <v>20242</v>
      </c>
      <c r="E279" s="11" t="s">
        <v>86</v>
      </c>
      <c r="F279" s="11" t="s">
        <v>37</v>
      </c>
      <c r="G279" s="12" t="s">
        <v>38</v>
      </c>
      <c r="H279" s="11">
        <v>1</v>
      </c>
      <c r="I279" s="11" t="s">
        <v>41</v>
      </c>
      <c r="K279" s="22" t="s">
        <v>17</v>
      </c>
      <c r="L279" s="458" t="s">
        <v>64</v>
      </c>
      <c r="M279" s="16">
        <v>20242</v>
      </c>
      <c r="N279" s="21" t="s">
        <v>23</v>
      </c>
      <c r="O279" s="21" t="s">
        <v>55</v>
      </c>
      <c r="P279" s="21" t="s">
        <v>65</v>
      </c>
      <c r="Q279" s="11">
        <v>2</v>
      </c>
      <c r="R279" s="21" t="s">
        <v>16</v>
      </c>
      <c r="T279" s="22"/>
      <c r="U279" s="16"/>
      <c r="V279" s="16"/>
      <c r="W279" s="21"/>
      <c r="X279" s="21"/>
      <c r="Y279" s="21"/>
      <c r="Z279" s="11"/>
      <c r="AA279" s="21"/>
    </row>
    <row r="280" spans="2:27" s="10" customFormat="1" ht="15.6" customHeight="1">
      <c r="B280" s="22" t="s">
        <v>11</v>
      </c>
      <c r="C280" s="16" t="s">
        <v>36</v>
      </c>
      <c r="D280" s="15">
        <v>20242</v>
      </c>
      <c r="E280" s="11" t="s">
        <v>86</v>
      </c>
      <c r="F280" s="11" t="s">
        <v>37</v>
      </c>
      <c r="G280" s="12" t="s">
        <v>38</v>
      </c>
      <c r="H280" s="11">
        <v>1</v>
      </c>
      <c r="I280" s="11" t="s">
        <v>52</v>
      </c>
      <c r="K280" s="22" t="s">
        <v>17</v>
      </c>
      <c r="L280" s="458" t="s">
        <v>64</v>
      </c>
      <c r="M280" s="16">
        <v>20242</v>
      </c>
      <c r="N280" s="21" t="s">
        <v>23</v>
      </c>
      <c r="O280" s="21" t="s">
        <v>55</v>
      </c>
      <c r="P280" s="21" t="s">
        <v>65</v>
      </c>
      <c r="Q280" s="11">
        <v>2</v>
      </c>
      <c r="R280" s="21" t="s">
        <v>26</v>
      </c>
      <c r="T280" s="22"/>
      <c r="U280" s="16"/>
      <c r="V280" s="16"/>
      <c r="W280" s="21"/>
      <c r="X280" s="21"/>
      <c r="Y280" s="21"/>
      <c r="Z280" s="11"/>
      <c r="AA280" s="21"/>
    </row>
    <row r="281" spans="2:27" s="10" customFormat="1" ht="15.6" customHeight="1">
      <c r="B281" s="22" t="s">
        <v>11</v>
      </c>
      <c r="C281" s="16" t="s">
        <v>58</v>
      </c>
      <c r="D281" s="15">
        <v>20251</v>
      </c>
      <c r="E281" s="11" t="s">
        <v>86</v>
      </c>
      <c r="F281" s="11" t="s">
        <v>37</v>
      </c>
      <c r="G281" s="12" t="s">
        <v>59</v>
      </c>
      <c r="H281" s="11">
        <v>1</v>
      </c>
      <c r="I281" s="11" t="s">
        <v>16</v>
      </c>
      <c r="K281" s="22" t="s">
        <v>17</v>
      </c>
      <c r="L281" s="458" t="s">
        <v>64</v>
      </c>
      <c r="M281" s="16">
        <v>20242</v>
      </c>
      <c r="N281" s="21" t="s">
        <v>23</v>
      </c>
      <c r="O281" s="21" t="s">
        <v>55</v>
      </c>
      <c r="P281" s="21" t="s">
        <v>65</v>
      </c>
      <c r="Q281" s="11">
        <v>3</v>
      </c>
      <c r="R281" s="21" t="s">
        <v>16</v>
      </c>
      <c r="T281" s="22"/>
      <c r="U281" s="16"/>
      <c r="V281" s="16"/>
      <c r="W281" s="21"/>
      <c r="X281" s="21"/>
      <c r="Y281" s="21"/>
      <c r="Z281" s="11"/>
      <c r="AA281" s="21"/>
    </row>
    <row r="282" spans="2:27" s="10" customFormat="1" ht="15.6" customHeight="1">
      <c r="B282" s="22" t="s">
        <v>11</v>
      </c>
      <c r="C282" s="16" t="s">
        <v>58</v>
      </c>
      <c r="D282" s="15">
        <v>20251</v>
      </c>
      <c r="E282" s="11" t="s">
        <v>86</v>
      </c>
      <c r="F282" s="11" t="s">
        <v>37</v>
      </c>
      <c r="G282" s="12" t="s">
        <v>59</v>
      </c>
      <c r="H282" s="11">
        <v>1</v>
      </c>
      <c r="I282" s="11" t="s">
        <v>26</v>
      </c>
      <c r="K282" s="22" t="s">
        <v>17</v>
      </c>
      <c r="L282" s="458" t="s">
        <v>64</v>
      </c>
      <c r="M282" s="16">
        <v>20242</v>
      </c>
      <c r="N282" s="21" t="s">
        <v>23</v>
      </c>
      <c r="O282" s="21" t="s">
        <v>55</v>
      </c>
      <c r="P282" s="21" t="s">
        <v>65</v>
      </c>
      <c r="Q282" s="11">
        <v>3</v>
      </c>
      <c r="R282" s="21" t="s">
        <v>26</v>
      </c>
      <c r="T282" s="22"/>
      <c r="U282" s="16"/>
      <c r="V282" s="16"/>
      <c r="W282" s="21"/>
      <c r="X282" s="21"/>
      <c r="Y282" s="21"/>
      <c r="Z282" s="11"/>
      <c r="AA282" s="21"/>
    </row>
    <row r="283" spans="2:27" s="10" customFormat="1" ht="15.6" customHeight="1">
      <c r="B283" s="22" t="s">
        <v>11</v>
      </c>
      <c r="C283" s="16" t="s">
        <v>58</v>
      </c>
      <c r="D283" s="15">
        <v>20251</v>
      </c>
      <c r="E283" s="11" t="s">
        <v>86</v>
      </c>
      <c r="F283" s="11" t="s">
        <v>37</v>
      </c>
      <c r="G283" s="12" t="s">
        <v>59</v>
      </c>
      <c r="H283" s="11">
        <v>2</v>
      </c>
      <c r="I283" s="11" t="s">
        <v>16</v>
      </c>
      <c r="K283" s="22" t="s">
        <v>17</v>
      </c>
      <c r="L283" s="458" t="s">
        <v>64</v>
      </c>
      <c r="M283" s="16">
        <v>20242</v>
      </c>
      <c r="N283" s="21" t="s">
        <v>23</v>
      </c>
      <c r="O283" s="21" t="s">
        <v>55</v>
      </c>
      <c r="P283" s="21" t="s">
        <v>65</v>
      </c>
      <c r="Q283" s="11">
        <v>3</v>
      </c>
      <c r="R283" s="21" t="s">
        <v>32</v>
      </c>
      <c r="T283" s="22"/>
      <c r="U283" s="16"/>
      <c r="V283" s="16"/>
      <c r="W283" s="21"/>
      <c r="X283" s="21"/>
      <c r="Y283" s="21"/>
      <c r="Z283" s="11"/>
      <c r="AA283" s="21"/>
    </row>
    <row r="284" spans="2:27" s="10" customFormat="1" ht="15.6" customHeight="1">
      <c r="B284" s="22" t="s">
        <v>11</v>
      </c>
      <c r="C284" s="16" t="s">
        <v>58</v>
      </c>
      <c r="D284" s="15">
        <v>20251</v>
      </c>
      <c r="E284" s="11" t="s">
        <v>86</v>
      </c>
      <c r="F284" s="11" t="s">
        <v>37</v>
      </c>
      <c r="G284" s="12" t="s">
        <v>59</v>
      </c>
      <c r="H284" s="11">
        <v>3</v>
      </c>
      <c r="I284" s="11" t="s">
        <v>16</v>
      </c>
      <c r="K284" s="22" t="s">
        <v>17</v>
      </c>
      <c r="L284" s="458" t="s">
        <v>64</v>
      </c>
      <c r="M284" s="16">
        <v>20242</v>
      </c>
      <c r="N284" s="21" t="s">
        <v>23</v>
      </c>
      <c r="O284" s="21" t="s">
        <v>55</v>
      </c>
      <c r="P284" s="21" t="s">
        <v>65</v>
      </c>
      <c r="Q284" s="11">
        <v>4</v>
      </c>
      <c r="R284" s="21" t="s">
        <v>16</v>
      </c>
      <c r="T284" s="22"/>
      <c r="U284" s="16"/>
      <c r="V284" s="16"/>
      <c r="W284" s="21"/>
      <c r="X284" s="21"/>
      <c r="Y284" s="21"/>
      <c r="Z284" s="11"/>
      <c r="AA284" s="21"/>
    </row>
    <row r="285" spans="2:27" s="10" customFormat="1" ht="15.6" customHeight="1">
      <c r="B285" s="22" t="s">
        <v>11</v>
      </c>
      <c r="C285" s="16" t="s">
        <v>58</v>
      </c>
      <c r="D285" s="15">
        <v>20251</v>
      </c>
      <c r="E285" s="11" t="s">
        <v>86</v>
      </c>
      <c r="F285" s="11" t="s">
        <v>37</v>
      </c>
      <c r="G285" s="12" t="s">
        <v>59</v>
      </c>
      <c r="H285" s="11">
        <v>3</v>
      </c>
      <c r="I285" s="11" t="s">
        <v>26</v>
      </c>
      <c r="K285" s="22" t="s">
        <v>17</v>
      </c>
      <c r="L285" s="458" t="s">
        <v>64</v>
      </c>
      <c r="M285" s="16">
        <v>20242</v>
      </c>
      <c r="N285" s="21" t="s">
        <v>23</v>
      </c>
      <c r="O285" s="21" t="s">
        <v>55</v>
      </c>
      <c r="P285" s="21" t="s">
        <v>65</v>
      </c>
      <c r="Q285" s="11">
        <v>5</v>
      </c>
      <c r="R285" s="21" t="s">
        <v>16</v>
      </c>
      <c r="T285" s="22"/>
      <c r="U285" s="16"/>
      <c r="V285" s="16"/>
      <c r="W285" s="21"/>
      <c r="X285" s="21"/>
      <c r="Y285" s="21"/>
      <c r="Z285" s="11"/>
      <c r="AA285" s="21"/>
    </row>
    <row r="286" spans="2:27" s="10" customFormat="1" ht="15.6" customHeight="1">
      <c r="B286" s="22" t="s">
        <v>11</v>
      </c>
      <c r="C286" s="16" t="s">
        <v>58</v>
      </c>
      <c r="D286" s="15">
        <v>20251</v>
      </c>
      <c r="E286" s="11" t="s">
        <v>86</v>
      </c>
      <c r="F286" s="11" t="s">
        <v>37</v>
      </c>
      <c r="G286" s="12" t="s">
        <v>59</v>
      </c>
      <c r="H286" s="11">
        <v>3</v>
      </c>
      <c r="I286" s="11" t="s">
        <v>32</v>
      </c>
      <c r="K286" s="22" t="s">
        <v>17</v>
      </c>
      <c r="L286" s="458" t="s">
        <v>64</v>
      </c>
      <c r="M286" s="16">
        <v>20242</v>
      </c>
      <c r="N286" s="21" t="s">
        <v>23</v>
      </c>
      <c r="O286" s="21" t="s">
        <v>55</v>
      </c>
      <c r="P286" s="21" t="s">
        <v>65</v>
      </c>
      <c r="Q286" s="11">
        <v>5</v>
      </c>
      <c r="R286" s="21" t="s">
        <v>26</v>
      </c>
      <c r="T286" s="22"/>
      <c r="U286" s="16"/>
      <c r="V286" s="16"/>
      <c r="W286" s="21"/>
      <c r="X286" s="21"/>
      <c r="Y286" s="21"/>
      <c r="Z286" s="11"/>
      <c r="AA286" s="21"/>
    </row>
    <row r="287" spans="2:27" s="10" customFormat="1" ht="15.6" customHeight="1">
      <c r="B287" s="22"/>
      <c r="C287" s="16"/>
      <c r="D287" s="15"/>
      <c r="E287" s="11"/>
      <c r="F287" s="11"/>
      <c r="G287" s="12"/>
      <c r="H287" s="11"/>
      <c r="I287" s="11"/>
      <c r="K287" s="22" t="s">
        <v>17</v>
      </c>
      <c r="L287" s="458" t="s">
        <v>64</v>
      </c>
      <c r="M287" s="16">
        <v>20242</v>
      </c>
      <c r="N287" s="21" t="s">
        <v>23</v>
      </c>
      <c r="O287" s="21" t="s">
        <v>55</v>
      </c>
      <c r="P287" s="21" t="s">
        <v>65</v>
      </c>
      <c r="Q287" s="11">
        <v>6</v>
      </c>
      <c r="R287" s="21" t="s">
        <v>16</v>
      </c>
      <c r="T287" s="22"/>
      <c r="U287" s="16"/>
      <c r="V287" s="16"/>
      <c r="W287" s="21"/>
      <c r="X287" s="21"/>
      <c r="Y287" s="21"/>
      <c r="Z287" s="11"/>
      <c r="AA287" s="21"/>
    </row>
    <row r="288" spans="2:27" s="10" customFormat="1" ht="15.6" customHeight="1">
      <c r="B288" s="22"/>
      <c r="C288" s="16"/>
      <c r="D288" s="15"/>
      <c r="E288" s="11"/>
      <c r="F288" s="11"/>
      <c r="G288" s="12"/>
      <c r="H288" s="11">
        <v>282</v>
      </c>
      <c r="I288" s="11" t="s">
        <v>90</v>
      </c>
      <c r="K288" s="22" t="s">
        <v>17</v>
      </c>
      <c r="L288" s="458" t="s">
        <v>64</v>
      </c>
      <c r="M288" s="16">
        <v>20242</v>
      </c>
      <c r="N288" s="21" t="s">
        <v>23</v>
      </c>
      <c r="O288" s="21" t="s">
        <v>55</v>
      </c>
      <c r="P288" s="21" t="s">
        <v>65</v>
      </c>
      <c r="Q288" s="11">
        <v>7</v>
      </c>
      <c r="R288" s="21" t="s">
        <v>16</v>
      </c>
      <c r="T288" s="22"/>
      <c r="U288" s="16"/>
      <c r="V288" s="16"/>
      <c r="W288" s="21"/>
      <c r="X288" s="21"/>
      <c r="Y288" s="21"/>
      <c r="Z288" s="11"/>
      <c r="AA288" s="21"/>
    </row>
    <row r="289" spans="2:27" s="10" customFormat="1" ht="15.6" customHeight="1">
      <c r="B289" s="22"/>
      <c r="C289" s="16"/>
      <c r="D289" s="15"/>
      <c r="E289" s="11"/>
      <c r="F289" s="11"/>
      <c r="G289" s="12"/>
      <c r="H289" s="11"/>
      <c r="I289" s="11"/>
      <c r="K289" s="22" t="s">
        <v>17</v>
      </c>
      <c r="L289" s="458" t="s">
        <v>64</v>
      </c>
      <c r="M289" s="16">
        <v>20242</v>
      </c>
      <c r="N289" s="21" t="s">
        <v>23</v>
      </c>
      <c r="O289" s="21" t="s">
        <v>55</v>
      </c>
      <c r="P289" s="21" t="s">
        <v>65</v>
      </c>
      <c r="Q289" s="11">
        <v>7</v>
      </c>
      <c r="R289" s="21" t="s">
        <v>26</v>
      </c>
      <c r="T289" s="22"/>
      <c r="U289" s="16"/>
      <c r="V289" s="16"/>
      <c r="W289" s="21"/>
      <c r="X289" s="21"/>
      <c r="Y289" s="21"/>
      <c r="Z289" s="11"/>
      <c r="AA289" s="21"/>
    </row>
    <row r="290" spans="2:27" s="10" customFormat="1" ht="15.6" customHeight="1">
      <c r="B290" s="22"/>
      <c r="C290" s="16"/>
      <c r="D290" s="15"/>
      <c r="E290" s="11"/>
      <c r="F290" s="11"/>
      <c r="G290" s="12"/>
      <c r="H290" s="11"/>
      <c r="I290" s="11"/>
      <c r="K290" s="22" t="s">
        <v>17</v>
      </c>
      <c r="L290" s="458" t="s">
        <v>34</v>
      </c>
      <c r="M290" s="16">
        <v>202011</v>
      </c>
      <c r="N290" s="21" t="s">
        <v>23</v>
      </c>
      <c r="O290" s="21" t="s">
        <v>55</v>
      </c>
      <c r="P290" s="21" t="s">
        <v>65</v>
      </c>
      <c r="Q290" s="11">
        <v>8</v>
      </c>
      <c r="R290" s="21" t="s">
        <v>16</v>
      </c>
      <c r="T290" s="22"/>
      <c r="U290" s="16"/>
      <c r="V290" s="16"/>
      <c r="W290" s="21"/>
      <c r="X290" s="21"/>
      <c r="Y290" s="21"/>
      <c r="Z290" s="11"/>
      <c r="AA290" s="21"/>
    </row>
    <row r="291" spans="2:27" s="10" customFormat="1" ht="15.6" customHeight="1">
      <c r="B291" s="22"/>
      <c r="C291" s="16"/>
      <c r="D291" s="15"/>
      <c r="E291" s="11"/>
      <c r="F291" s="11"/>
      <c r="G291" s="12"/>
      <c r="H291" s="11"/>
      <c r="I291" s="11"/>
      <c r="K291" s="22" t="s">
        <v>17</v>
      </c>
      <c r="L291" s="458" t="s">
        <v>34</v>
      </c>
      <c r="M291" s="16">
        <v>202011</v>
      </c>
      <c r="N291" s="21" t="s">
        <v>23</v>
      </c>
      <c r="O291" s="21" t="s">
        <v>55</v>
      </c>
      <c r="P291" s="21" t="s">
        <v>65</v>
      </c>
      <c r="Q291" s="11">
        <v>8</v>
      </c>
      <c r="R291" s="21" t="s">
        <v>46</v>
      </c>
      <c r="T291" s="22"/>
      <c r="U291" s="16"/>
      <c r="V291" s="16"/>
      <c r="W291" s="21"/>
      <c r="X291" s="21"/>
      <c r="Y291" s="21"/>
      <c r="Z291" s="11"/>
      <c r="AA291" s="21"/>
    </row>
    <row r="292" spans="2:27" s="10" customFormat="1" ht="15.6" customHeight="1">
      <c r="B292" s="22"/>
      <c r="C292" s="16"/>
      <c r="D292" s="15"/>
      <c r="E292" s="11"/>
      <c r="F292" s="11"/>
      <c r="G292" s="12"/>
      <c r="H292" s="11"/>
      <c r="I292" s="11"/>
      <c r="K292" s="22" t="s">
        <v>17</v>
      </c>
      <c r="L292" s="458" t="s">
        <v>34</v>
      </c>
      <c r="M292" s="16">
        <v>202011</v>
      </c>
      <c r="N292" s="21" t="s">
        <v>23</v>
      </c>
      <c r="O292" s="21" t="s">
        <v>55</v>
      </c>
      <c r="P292" s="21" t="s">
        <v>65</v>
      </c>
      <c r="Q292" s="11">
        <v>9</v>
      </c>
      <c r="R292" s="21" t="s">
        <v>16</v>
      </c>
      <c r="T292" s="22"/>
      <c r="U292" s="16"/>
      <c r="V292" s="16"/>
      <c r="W292" s="21"/>
      <c r="X292" s="21"/>
      <c r="Y292" s="21"/>
      <c r="Z292" s="11"/>
      <c r="AA292" s="21"/>
    </row>
    <row r="293" spans="2:27" s="10" customFormat="1" ht="15.6" customHeight="1">
      <c r="B293" s="22"/>
      <c r="C293" s="16"/>
      <c r="D293" s="15"/>
      <c r="E293" s="11"/>
      <c r="F293" s="11"/>
      <c r="G293" s="12"/>
      <c r="H293" s="11"/>
      <c r="I293" s="11"/>
      <c r="K293" s="22" t="s">
        <v>17</v>
      </c>
      <c r="L293" s="458" t="s">
        <v>34</v>
      </c>
      <c r="M293" s="16">
        <v>202011</v>
      </c>
      <c r="N293" s="21" t="s">
        <v>23</v>
      </c>
      <c r="O293" s="21" t="s">
        <v>55</v>
      </c>
      <c r="P293" s="21" t="s">
        <v>65</v>
      </c>
      <c r="Q293" s="11">
        <v>9</v>
      </c>
      <c r="R293" s="21" t="s">
        <v>26</v>
      </c>
      <c r="T293" s="22"/>
      <c r="U293" s="16"/>
      <c r="V293" s="16"/>
      <c r="W293" s="21"/>
      <c r="X293" s="21"/>
      <c r="Y293" s="21"/>
      <c r="Z293" s="11"/>
      <c r="AA293" s="21"/>
    </row>
    <row r="294" spans="2:27" s="10" customFormat="1" ht="15.6" customHeight="1">
      <c r="B294" s="22"/>
      <c r="C294" s="16"/>
      <c r="D294" s="15"/>
      <c r="E294" s="11"/>
      <c r="F294" s="11"/>
      <c r="G294" s="12"/>
      <c r="H294" s="11"/>
      <c r="I294" s="11"/>
      <c r="K294" s="22" t="s">
        <v>17</v>
      </c>
      <c r="L294" s="458" t="s">
        <v>34</v>
      </c>
      <c r="M294" s="16">
        <v>202011</v>
      </c>
      <c r="N294" s="21" t="s">
        <v>23</v>
      </c>
      <c r="O294" s="21" t="s">
        <v>55</v>
      </c>
      <c r="P294" s="21" t="s">
        <v>65</v>
      </c>
      <c r="Q294" s="11">
        <v>9</v>
      </c>
      <c r="R294" s="21" t="s">
        <v>32</v>
      </c>
      <c r="T294" s="22"/>
      <c r="U294" s="16"/>
      <c r="V294" s="16"/>
      <c r="W294" s="21"/>
      <c r="X294" s="21"/>
      <c r="Y294" s="21"/>
      <c r="Z294" s="11"/>
      <c r="AA294" s="21"/>
    </row>
    <row r="295" spans="2:27" s="10" customFormat="1" ht="15.6" customHeight="1">
      <c r="B295" s="22"/>
      <c r="C295" s="16"/>
      <c r="D295" s="15"/>
      <c r="E295" s="11"/>
      <c r="F295" s="11"/>
      <c r="G295" s="12"/>
      <c r="H295" s="11"/>
      <c r="I295" s="11"/>
      <c r="K295" s="22" t="s">
        <v>17</v>
      </c>
      <c r="L295" s="458" t="s">
        <v>34</v>
      </c>
      <c r="M295" s="16">
        <v>202011</v>
      </c>
      <c r="N295" s="21" t="s">
        <v>23</v>
      </c>
      <c r="O295" s="21" t="s">
        <v>55</v>
      </c>
      <c r="P295" s="21" t="s">
        <v>65</v>
      </c>
      <c r="Q295" s="11">
        <v>10</v>
      </c>
      <c r="R295" s="21" t="s">
        <v>16</v>
      </c>
      <c r="T295" s="22"/>
      <c r="U295" s="16"/>
      <c r="V295" s="16"/>
      <c r="W295" s="21"/>
      <c r="X295" s="21"/>
      <c r="Y295" s="21"/>
      <c r="Z295" s="18"/>
      <c r="AA295" s="152"/>
    </row>
    <row r="296" spans="2:27" s="10" customFormat="1" ht="15.6" customHeight="1">
      <c r="B296" s="22"/>
      <c r="C296" s="16"/>
      <c r="D296" s="15"/>
      <c r="E296" s="11"/>
      <c r="F296" s="11"/>
      <c r="G296" s="12"/>
      <c r="H296" s="11"/>
      <c r="I296" s="11"/>
      <c r="K296" s="22" t="s">
        <v>17</v>
      </c>
      <c r="L296" s="458" t="s">
        <v>91</v>
      </c>
      <c r="M296" s="16">
        <v>20251</v>
      </c>
      <c r="N296" s="21" t="s">
        <v>13</v>
      </c>
      <c r="O296" s="21" t="s">
        <v>55</v>
      </c>
      <c r="P296" s="21" t="s">
        <v>68</v>
      </c>
      <c r="Q296" s="11">
        <v>3</v>
      </c>
      <c r="R296" s="21" t="s">
        <v>16</v>
      </c>
      <c r="T296" s="22"/>
      <c r="U296" s="16"/>
      <c r="V296" s="16"/>
      <c r="W296" s="21"/>
      <c r="X296" s="21"/>
      <c r="Y296" s="21"/>
      <c r="Z296" s="11"/>
      <c r="AA296" s="21"/>
    </row>
    <row r="297" spans="2:27" s="10" customFormat="1" ht="15.6" customHeight="1">
      <c r="B297" s="22"/>
      <c r="C297" s="16"/>
      <c r="D297" s="15"/>
      <c r="E297" s="11"/>
      <c r="F297" s="11"/>
      <c r="G297" s="12"/>
      <c r="H297" s="11"/>
      <c r="I297" s="11"/>
      <c r="K297" s="22" t="s">
        <v>17</v>
      </c>
      <c r="L297" s="458" t="s">
        <v>91</v>
      </c>
      <c r="M297" s="16">
        <v>20251</v>
      </c>
      <c r="N297" s="21" t="s">
        <v>23</v>
      </c>
      <c r="O297" s="21" t="s">
        <v>55</v>
      </c>
      <c r="P297" s="21" t="s">
        <v>68</v>
      </c>
      <c r="Q297" s="11">
        <v>3</v>
      </c>
      <c r="R297" s="21" t="s">
        <v>16</v>
      </c>
      <c r="T297" s="22"/>
      <c r="U297" s="16"/>
      <c r="V297" s="16"/>
      <c r="W297" s="21"/>
      <c r="X297" s="21"/>
      <c r="Y297" s="21"/>
      <c r="Z297" s="11"/>
      <c r="AA297" s="21"/>
    </row>
    <row r="298" spans="2:27" s="10" customFormat="1" ht="15.6" customHeight="1">
      <c r="B298" s="22"/>
      <c r="C298" s="16"/>
      <c r="D298" s="15"/>
      <c r="E298" s="11"/>
      <c r="F298" s="11"/>
      <c r="G298" s="12"/>
      <c r="H298" s="11"/>
      <c r="I298" s="11"/>
      <c r="K298" s="22" t="s">
        <v>17</v>
      </c>
      <c r="L298" s="458" t="s">
        <v>92</v>
      </c>
      <c r="M298" s="16">
        <v>20251</v>
      </c>
      <c r="N298" s="21" t="s">
        <v>13</v>
      </c>
      <c r="O298" s="21" t="s">
        <v>55</v>
      </c>
      <c r="P298" s="21" t="s">
        <v>70</v>
      </c>
      <c r="Q298" s="11">
        <v>3</v>
      </c>
      <c r="R298" s="21" t="s">
        <v>16</v>
      </c>
      <c r="T298" s="22"/>
      <c r="U298" s="16"/>
      <c r="V298" s="16"/>
      <c r="W298" s="21"/>
      <c r="X298" s="21"/>
      <c r="Y298" s="21"/>
      <c r="Z298" s="11"/>
      <c r="AA298" s="21"/>
    </row>
    <row r="299" spans="2:27" s="10" customFormat="1" ht="15.6" customHeight="1">
      <c r="B299" s="22"/>
      <c r="C299" s="16"/>
      <c r="D299" s="15"/>
      <c r="E299" s="11"/>
      <c r="F299" s="11"/>
      <c r="G299" s="12"/>
      <c r="H299" s="11"/>
      <c r="I299" s="11"/>
      <c r="K299" s="22" t="s">
        <v>17</v>
      </c>
      <c r="L299" s="458" t="s">
        <v>93</v>
      </c>
      <c r="M299" s="16">
        <v>20251</v>
      </c>
      <c r="N299" s="21" t="s">
        <v>13</v>
      </c>
      <c r="O299" s="21" t="s">
        <v>55</v>
      </c>
      <c r="P299" s="21" t="s">
        <v>72</v>
      </c>
      <c r="Q299" s="11">
        <v>2</v>
      </c>
      <c r="R299" s="21" t="s">
        <v>16</v>
      </c>
      <c r="T299" s="22"/>
      <c r="U299" s="16"/>
      <c r="V299" s="16"/>
      <c r="W299" s="21"/>
      <c r="X299" s="21"/>
      <c r="Y299" s="21"/>
      <c r="Z299" s="11"/>
      <c r="AA299" s="21"/>
    </row>
    <row r="300" spans="2:27" s="10" customFormat="1" ht="15.6" customHeight="1">
      <c r="B300" s="22"/>
      <c r="C300" s="16"/>
      <c r="D300" s="15"/>
      <c r="E300" s="11"/>
      <c r="F300" s="11"/>
      <c r="G300" s="12"/>
      <c r="H300" s="11"/>
      <c r="I300" s="11"/>
      <c r="K300" s="22" t="s">
        <v>17</v>
      </c>
      <c r="L300" s="458" t="s">
        <v>93</v>
      </c>
      <c r="M300" s="16">
        <v>20251</v>
      </c>
      <c r="N300" s="21" t="s">
        <v>13</v>
      </c>
      <c r="O300" s="21" t="s">
        <v>55</v>
      </c>
      <c r="P300" s="21" t="s">
        <v>72</v>
      </c>
      <c r="Q300" s="11">
        <v>3</v>
      </c>
      <c r="R300" s="21" t="s">
        <v>16</v>
      </c>
      <c r="T300" s="22"/>
      <c r="U300" s="16"/>
      <c r="V300" s="16"/>
      <c r="W300" s="21"/>
      <c r="X300" s="21"/>
      <c r="Y300" s="21"/>
      <c r="Z300" s="11"/>
      <c r="AA300" s="21"/>
    </row>
    <row r="301" spans="2:27" s="10" customFormat="1" ht="15.6" customHeight="1">
      <c r="B301" s="22"/>
      <c r="C301" s="16"/>
      <c r="D301" s="15"/>
      <c r="E301" s="11"/>
      <c r="F301" s="11"/>
      <c r="G301" s="12"/>
      <c r="H301" s="11"/>
      <c r="I301" s="11"/>
      <c r="K301" s="22" t="s">
        <v>17</v>
      </c>
      <c r="L301" s="458" t="s">
        <v>93</v>
      </c>
      <c r="M301" s="16">
        <v>20251</v>
      </c>
      <c r="N301" s="21" t="s">
        <v>23</v>
      </c>
      <c r="O301" s="21" t="s">
        <v>55</v>
      </c>
      <c r="P301" s="21" t="s">
        <v>72</v>
      </c>
      <c r="Q301" s="11">
        <v>2</v>
      </c>
      <c r="R301" s="21" t="s">
        <v>16</v>
      </c>
      <c r="T301" s="22"/>
      <c r="U301" s="16"/>
      <c r="V301" s="16"/>
      <c r="W301" s="21"/>
      <c r="X301" s="21"/>
      <c r="Y301" s="21"/>
      <c r="Z301" s="11"/>
      <c r="AA301" s="21"/>
    </row>
    <row r="302" spans="2:27" s="10" customFormat="1" ht="15.6" customHeight="1">
      <c r="B302" s="22"/>
      <c r="C302" s="16"/>
      <c r="D302" s="15"/>
      <c r="E302" s="11"/>
      <c r="F302" s="11"/>
      <c r="G302" s="12"/>
      <c r="H302" s="11"/>
      <c r="I302" s="11"/>
      <c r="K302" s="22" t="s">
        <v>17</v>
      </c>
      <c r="L302" s="458" t="s">
        <v>93</v>
      </c>
      <c r="M302" s="16">
        <v>20251</v>
      </c>
      <c r="N302" s="21" t="s">
        <v>23</v>
      </c>
      <c r="O302" s="21" t="s">
        <v>55</v>
      </c>
      <c r="P302" s="21" t="s">
        <v>72</v>
      </c>
      <c r="Q302" s="11">
        <v>3</v>
      </c>
      <c r="R302" s="21" t="s">
        <v>16</v>
      </c>
      <c r="T302" s="22"/>
      <c r="U302" s="16"/>
      <c r="V302" s="16"/>
      <c r="W302" s="21"/>
      <c r="X302" s="21"/>
      <c r="Y302" s="21"/>
      <c r="Z302" s="11"/>
      <c r="AA302" s="21"/>
    </row>
    <row r="303" spans="2:27" s="10" customFormat="1" ht="15.6" customHeight="1">
      <c r="B303" s="22"/>
      <c r="C303" s="16"/>
      <c r="D303" s="15"/>
      <c r="E303" s="11"/>
      <c r="F303" s="11"/>
      <c r="G303" s="12"/>
      <c r="H303" s="11"/>
      <c r="I303" s="11"/>
      <c r="K303" s="22" t="s">
        <v>17</v>
      </c>
      <c r="L303" s="458" t="s">
        <v>94</v>
      </c>
      <c r="M303" s="16">
        <v>20251</v>
      </c>
      <c r="N303" s="21" t="s">
        <v>23</v>
      </c>
      <c r="O303" s="21" t="s">
        <v>55</v>
      </c>
      <c r="P303" s="21" t="s">
        <v>89</v>
      </c>
      <c r="Q303" s="11">
        <v>2</v>
      </c>
      <c r="R303" s="21" t="s">
        <v>16</v>
      </c>
      <c r="T303" s="22"/>
      <c r="U303" s="16"/>
      <c r="V303" s="16"/>
      <c r="W303" s="21"/>
      <c r="X303" s="21"/>
      <c r="Y303" s="21"/>
      <c r="Z303" s="11"/>
      <c r="AA303" s="21"/>
    </row>
    <row r="304" spans="2:27" s="10" customFormat="1" ht="15.6" customHeight="1">
      <c r="B304" s="22"/>
      <c r="C304" s="16"/>
      <c r="D304" s="15"/>
      <c r="E304" s="11"/>
      <c r="F304" s="11"/>
      <c r="G304" s="12"/>
      <c r="H304" s="11"/>
      <c r="I304" s="11"/>
      <c r="K304" s="22" t="s">
        <v>17</v>
      </c>
      <c r="L304" s="458" t="s">
        <v>94</v>
      </c>
      <c r="M304" s="16">
        <v>20251</v>
      </c>
      <c r="N304" s="21" t="s">
        <v>23</v>
      </c>
      <c r="O304" s="21" t="s">
        <v>55</v>
      </c>
      <c r="P304" s="21" t="s">
        <v>89</v>
      </c>
      <c r="Q304" s="11">
        <v>3</v>
      </c>
      <c r="R304" s="21" t="s">
        <v>16</v>
      </c>
      <c r="T304" s="22"/>
      <c r="U304" s="16"/>
      <c r="V304" s="16"/>
      <c r="W304" s="21"/>
      <c r="X304" s="21"/>
      <c r="Y304" s="21"/>
      <c r="Z304" s="11"/>
      <c r="AA304" s="21"/>
    </row>
    <row r="305" spans="2:27" s="10" customFormat="1" ht="15.6" customHeight="1">
      <c r="B305" s="22"/>
      <c r="C305" s="16"/>
      <c r="D305" s="15"/>
      <c r="E305" s="11"/>
      <c r="F305" s="11"/>
      <c r="G305" s="12"/>
      <c r="H305" s="11"/>
      <c r="I305" s="11"/>
      <c r="K305" s="22" t="s">
        <v>17</v>
      </c>
      <c r="L305" s="458" t="s">
        <v>94</v>
      </c>
      <c r="M305" s="16">
        <v>20251</v>
      </c>
      <c r="N305" s="21" t="s">
        <v>23</v>
      </c>
      <c r="O305" s="21" t="s">
        <v>55</v>
      </c>
      <c r="P305" s="21" t="s">
        <v>89</v>
      </c>
      <c r="Q305" s="11">
        <v>3</v>
      </c>
      <c r="R305" s="21" t="s">
        <v>26</v>
      </c>
      <c r="T305" s="22"/>
      <c r="U305" s="16"/>
      <c r="V305" s="16"/>
      <c r="W305" s="21"/>
      <c r="X305" s="21"/>
      <c r="Y305" s="21"/>
      <c r="Z305" s="11"/>
      <c r="AA305" s="21"/>
    </row>
    <row r="306" spans="2:27" s="10" customFormat="1" ht="15.6" customHeight="1">
      <c r="B306" s="22"/>
      <c r="C306" s="16"/>
      <c r="D306" s="15"/>
      <c r="E306" s="11"/>
      <c r="F306" s="11"/>
      <c r="G306" s="12"/>
      <c r="H306" s="11"/>
      <c r="I306" s="11"/>
      <c r="K306" s="22" t="s">
        <v>17</v>
      </c>
      <c r="L306" s="458" t="s">
        <v>94</v>
      </c>
      <c r="M306" s="16">
        <v>20251</v>
      </c>
      <c r="N306" s="21" t="s">
        <v>23</v>
      </c>
      <c r="O306" s="21" t="s">
        <v>55</v>
      </c>
      <c r="P306" s="21" t="s">
        <v>89</v>
      </c>
      <c r="Q306" s="11">
        <v>3</v>
      </c>
      <c r="R306" s="21" t="s">
        <v>32</v>
      </c>
      <c r="T306" s="22"/>
      <c r="U306" s="16"/>
      <c r="V306" s="16"/>
      <c r="W306" s="21"/>
      <c r="X306" s="21"/>
      <c r="Y306" s="21"/>
      <c r="Z306" s="11"/>
      <c r="AA306" s="21"/>
    </row>
    <row r="307" spans="2:27" s="10" customFormat="1" ht="15.6" customHeight="1">
      <c r="B307" s="22"/>
      <c r="C307" s="16"/>
      <c r="D307" s="15"/>
      <c r="E307" s="11"/>
      <c r="F307" s="11"/>
      <c r="G307" s="12"/>
      <c r="H307" s="11"/>
      <c r="I307" s="11"/>
      <c r="K307" s="22" t="s">
        <v>17</v>
      </c>
      <c r="L307" s="458" t="s">
        <v>94</v>
      </c>
      <c r="M307" s="16">
        <v>20251</v>
      </c>
      <c r="N307" s="21" t="s">
        <v>23</v>
      </c>
      <c r="O307" s="21" t="s">
        <v>55</v>
      </c>
      <c r="P307" s="21" t="s">
        <v>89</v>
      </c>
      <c r="Q307" s="11">
        <v>3</v>
      </c>
      <c r="R307" s="21" t="s">
        <v>41</v>
      </c>
      <c r="T307" s="22"/>
      <c r="U307" s="16"/>
      <c r="V307" s="16"/>
      <c r="W307" s="21"/>
      <c r="X307" s="21"/>
      <c r="Y307" s="21"/>
      <c r="Z307" s="11"/>
      <c r="AA307" s="21"/>
    </row>
    <row r="308" spans="2:27" s="10" customFormat="1" ht="15.6" customHeight="1">
      <c r="B308" s="22"/>
      <c r="C308" s="16"/>
      <c r="D308" s="15"/>
      <c r="E308" s="11"/>
      <c r="F308" s="11"/>
      <c r="G308" s="12"/>
      <c r="H308" s="11"/>
      <c r="I308" s="11"/>
      <c r="L308" s="456"/>
    </row>
    <row r="309" spans="2:27" s="10" customFormat="1" ht="15.6" customHeight="1">
      <c r="B309" s="22"/>
      <c r="C309" s="16"/>
      <c r="D309" s="15"/>
      <c r="E309" s="11"/>
      <c r="F309" s="11"/>
      <c r="G309" s="12"/>
      <c r="H309" s="11"/>
      <c r="I309" s="11"/>
      <c r="L309" s="456"/>
    </row>
    <row r="310" spans="2:27" s="10" customFormat="1" ht="15.6" customHeight="1">
      <c r="B310" s="22"/>
      <c r="C310" s="16"/>
      <c r="D310" s="15"/>
      <c r="E310" s="11"/>
      <c r="F310" s="11"/>
      <c r="G310" s="12"/>
      <c r="H310" s="11"/>
      <c r="I310" s="11"/>
      <c r="L310" s="456"/>
    </row>
    <row r="311" spans="2:27" s="10" customFormat="1" ht="15.6" customHeight="1">
      <c r="B311" s="22"/>
      <c r="C311" s="16"/>
      <c r="D311" s="15"/>
      <c r="E311" s="11"/>
      <c r="F311" s="11"/>
      <c r="G311" s="12"/>
      <c r="H311" s="11"/>
      <c r="I311" s="11"/>
      <c r="L311" s="456"/>
    </row>
    <row r="312" spans="2:27" s="10" customFormat="1" ht="15.6" customHeight="1">
      <c r="B312" s="22"/>
      <c r="C312" s="16"/>
      <c r="D312" s="15"/>
      <c r="E312" s="11"/>
      <c r="F312" s="11"/>
      <c r="G312" s="12"/>
      <c r="H312" s="11"/>
      <c r="I312" s="11"/>
      <c r="L312" s="456"/>
    </row>
    <row r="313" spans="2:27" s="10" customFormat="1" ht="15.6" customHeight="1">
      <c r="B313" s="22"/>
      <c r="C313" s="16"/>
      <c r="D313" s="15"/>
      <c r="E313" s="11"/>
      <c r="F313" s="11"/>
      <c r="G313" s="12"/>
      <c r="H313" s="11"/>
      <c r="I313" s="11"/>
      <c r="L313" s="456"/>
    </row>
    <row r="314" spans="2:27" s="10" customFormat="1" ht="15.6" customHeight="1">
      <c r="B314" s="22"/>
      <c r="C314" s="16"/>
      <c r="D314" s="15"/>
      <c r="E314" s="11"/>
      <c r="F314" s="11"/>
      <c r="G314" s="12"/>
      <c r="H314" s="11"/>
      <c r="I314" s="11"/>
      <c r="L314" s="456"/>
    </row>
    <row r="315" spans="2:27" s="10" customFormat="1" ht="15.6" customHeight="1">
      <c r="B315" s="22"/>
      <c r="C315" s="16"/>
      <c r="D315" s="15"/>
      <c r="E315" s="11"/>
      <c r="F315" s="11"/>
      <c r="G315" s="12"/>
      <c r="H315" s="11"/>
      <c r="I315" s="11"/>
      <c r="L315" s="456"/>
    </row>
    <row r="316" spans="2:27" s="10" customFormat="1" ht="15.6" customHeight="1">
      <c r="B316" s="22"/>
      <c r="C316" s="16"/>
      <c r="D316" s="15"/>
      <c r="E316" s="11"/>
      <c r="F316" s="11"/>
      <c r="G316" s="12"/>
      <c r="H316" s="11"/>
      <c r="I316" s="11"/>
      <c r="L316" s="456"/>
    </row>
    <row r="317" spans="2:27" s="10" customFormat="1" ht="15.6" customHeight="1">
      <c r="B317" s="22"/>
      <c r="C317" s="16"/>
      <c r="D317" s="15"/>
      <c r="E317" s="11"/>
      <c r="F317" s="11"/>
      <c r="G317" s="12"/>
      <c r="H317" s="11"/>
      <c r="I317" s="11"/>
      <c r="L317" s="456"/>
    </row>
    <row r="318" spans="2:27" s="10" customFormat="1" ht="15.6" customHeight="1">
      <c r="B318" s="22"/>
      <c r="C318" s="16"/>
      <c r="D318" s="15"/>
      <c r="E318" s="11"/>
      <c r="F318" s="11"/>
      <c r="G318" s="12"/>
      <c r="H318" s="11"/>
      <c r="I318" s="11"/>
      <c r="L318" s="456"/>
    </row>
    <row r="319" spans="2:27" s="10" customFormat="1" ht="15.6" customHeight="1">
      <c r="B319" s="22"/>
      <c r="C319" s="16"/>
      <c r="D319" s="15"/>
      <c r="E319" s="11"/>
      <c r="F319" s="11"/>
      <c r="G319" s="12"/>
      <c r="H319" s="11"/>
      <c r="I319" s="11"/>
      <c r="L319" s="456"/>
    </row>
    <row r="320" spans="2:27" s="10" customFormat="1" ht="15.6" customHeight="1">
      <c r="B320" s="22"/>
      <c r="C320" s="16"/>
      <c r="D320" s="15"/>
      <c r="E320" s="11"/>
      <c r="F320" s="11"/>
      <c r="G320" s="12"/>
      <c r="H320" s="11"/>
      <c r="I320" s="11"/>
      <c r="L320" s="456"/>
    </row>
    <row r="321" spans="2:25" s="10" customFormat="1" ht="15.6" customHeight="1">
      <c r="B321" s="22"/>
      <c r="C321" s="16"/>
      <c r="D321" s="15"/>
      <c r="E321" s="11"/>
      <c r="F321" s="11"/>
      <c r="G321" s="12"/>
      <c r="H321" s="11"/>
      <c r="I321" s="11"/>
      <c r="L321" s="456"/>
    </row>
    <row r="322" spans="2:25" s="10" customFormat="1" ht="15.6" customHeight="1">
      <c r="B322" s="22"/>
      <c r="C322" s="16"/>
      <c r="D322" s="15"/>
      <c r="E322" s="11"/>
      <c r="F322" s="11"/>
      <c r="G322" s="12"/>
      <c r="H322" s="11"/>
      <c r="I322" s="11"/>
      <c r="L322" s="456"/>
    </row>
    <row r="323" spans="2:25" s="10" customFormat="1" ht="15.6" customHeight="1">
      <c r="B323" s="22"/>
      <c r="C323" s="16"/>
      <c r="D323" s="15"/>
      <c r="E323" s="11"/>
      <c r="F323" s="11"/>
      <c r="G323" s="12"/>
      <c r="H323" s="11"/>
      <c r="I323" s="11"/>
      <c r="L323" s="456"/>
    </row>
    <row r="324" spans="2:25" s="10" customFormat="1" ht="15.6" customHeight="1">
      <c r="B324" s="22"/>
      <c r="C324" s="16"/>
      <c r="D324" s="15"/>
      <c r="E324" s="11"/>
      <c r="F324" s="11"/>
      <c r="G324" s="12"/>
      <c r="H324" s="11"/>
      <c r="I324" s="11"/>
      <c r="L324" s="456"/>
    </row>
    <row r="325" spans="2:25" s="10" customFormat="1" ht="15.6" customHeight="1">
      <c r="B325" s="22"/>
      <c r="C325" s="16"/>
      <c r="D325" s="15"/>
      <c r="E325" s="11"/>
      <c r="F325" s="11"/>
      <c r="G325" s="12"/>
      <c r="H325" s="11"/>
      <c r="I325" s="11"/>
      <c r="L325" s="456"/>
    </row>
    <row r="326" spans="2:25" s="10" customFormat="1" ht="15.6" customHeight="1">
      <c r="B326" s="22"/>
      <c r="C326" s="16"/>
      <c r="D326" s="15"/>
      <c r="E326" s="11"/>
      <c r="F326" s="11"/>
      <c r="G326" s="12"/>
      <c r="H326" s="11"/>
      <c r="I326" s="11"/>
      <c r="L326" s="456"/>
    </row>
    <row r="327" spans="2:25" s="10" customFormat="1" ht="15.6" customHeight="1">
      <c r="B327" s="22"/>
      <c r="C327" s="16"/>
      <c r="D327" s="15"/>
      <c r="E327" s="11"/>
      <c r="F327" s="11"/>
      <c r="G327" s="12"/>
      <c r="H327" s="11"/>
      <c r="I327" s="11"/>
      <c r="L327" s="456"/>
    </row>
    <row r="328" spans="2:25" s="10" customFormat="1" ht="15.6" customHeight="1">
      <c r="B328" s="22"/>
      <c r="C328" s="16"/>
      <c r="D328" s="15"/>
      <c r="E328" s="11"/>
      <c r="F328" s="11"/>
      <c r="G328" s="12"/>
      <c r="H328" s="11"/>
      <c r="I328" s="11"/>
      <c r="L328" s="456"/>
    </row>
    <row r="329" spans="2:25" s="10" customFormat="1" ht="15.6" customHeight="1">
      <c r="B329" s="22"/>
      <c r="C329" s="16"/>
      <c r="D329" s="15"/>
      <c r="E329" s="11"/>
      <c r="F329" s="11"/>
      <c r="G329" s="12"/>
      <c r="H329" s="11"/>
      <c r="I329" s="11"/>
      <c r="L329" s="456"/>
    </row>
    <row r="330" spans="2:25" s="10" customFormat="1" ht="15.6" customHeight="1">
      <c r="B330" s="22"/>
      <c r="C330" s="16"/>
      <c r="D330" s="15"/>
      <c r="E330" s="11"/>
      <c r="F330" s="11"/>
      <c r="G330" s="12"/>
      <c r="H330" s="11"/>
      <c r="I330" s="11"/>
      <c r="L330" s="456"/>
    </row>
    <row r="331" spans="2:25" s="10" customFormat="1" ht="15.6" customHeight="1">
      <c r="B331" s="22"/>
      <c r="C331" s="16"/>
      <c r="D331" s="15"/>
      <c r="E331" s="11"/>
      <c r="F331" s="11"/>
      <c r="G331" s="12"/>
      <c r="H331" s="11"/>
      <c r="I331" s="11"/>
      <c r="L331" s="456"/>
    </row>
    <row r="332" spans="2:25" s="10" customFormat="1" ht="15.6" customHeight="1">
      <c r="B332" s="22"/>
      <c r="C332" s="16"/>
      <c r="D332" s="15"/>
      <c r="E332" s="11"/>
      <c r="F332" s="11"/>
      <c r="G332" s="12"/>
      <c r="H332" s="11"/>
      <c r="I332" s="11"/>
      <c r="L332" s="456"/>
    </row>
    <row r="333" spans="2:25" s="10" customFormat="1" ht="15.6" customHeight="1">
      <c r="B333" s="22"/>
      <c r="C333" s="16"/>
      <c r="D333" s="15"/>
      <c r="E333" s="11"/>
      <c r="F333" s="11"/>
      <c r="G333" s="12"/>
      <c r="H333" s="11"/>
      <c r="I333" s="11"/>
      <c r="L333" s="456"/>
    </row>
    <row r="334" spans="2:25" s="10" customFormat="1" ht="15.6" customHeight="1">
      <c r="B334" s="22"/>
      <c r="C334" s="16"/>
      <c r="D334" s="15"/>
      <c r="E334" s="11"/>
      <c r="F334" s="11"/>
      <c r="G334" s="12"/>
      <c r="H334" s="11"/>
      <c r="I334" s="11"/>
      <c r="L334" s="456"/>
    </row>
    <row r="335" spans="2:25" s="10" customFormat="1" ht="15.6" customHeight="1">
      <c r="B335" s="22"/>
      <c r="C335" s="16"/>
      <c r="D335" s="15"/>
      <c r="E335" s="11"/>
      <c r="F335" s="11"/>
      <c r="G335" s="12"/>
      <c r="H335" s="11"/>
      <c r="I335" s="11"/>
      <c r="L335" s="456"/>
    </row>
    <row r="336" spans="2:25" s="10" customFormat="1" ht="15.6" customHeight="1">
      <c r="B336"/>
      <c r="C336"/>
      <c r="D336"/>
      <c r="E336"/>
      <c r="F336"/>
      <c r="G336"/>
      <c r="H336"/>
      <c r="I336"/>
      <c r="L336" s="456"/>
      <c r="P336"/>
      <c r="Y336"/>
    </row>
    <row r="337" spans="2:25" s="10" customFormat="1" ht="15.6" customHeight="1">
      <c r="B337"/>
      <c r="C337"/>
      <c r="D337"/>
      <c r="E337"/>
      <c r="F337"/>
      <c r="G337"/>
      <c r="H337"/>
      <c r="I337"/>
      <c r="L337" s="456"/>
      <c r="P337"/>
      <c r="Y337"/>
    </row>
    <row r="338" spans="2:25" s="10" customFormat="1" ht="15.6" customHeight="1">
      <c r="B338"/>
      <c r="C338"/>
      <c r="D338"/>
      <c r="E338"/>
      <c r="F338"/>
      <c r="G338"/>
      <c r="H338"/>
      <c r="I338"/>
      <c r="L338" s="456"/>
      <c r="P338"/>
      <c r="Y338"/>
    </row>
    <row r="339" spans="2:25" s="10" customFormat="1" ht="15.6" customHeight="1">
      <c r="B339"/>
      <c r="C339"/>
      <c r="D339"/>
      <c r="E339"/>
      <c r="F339"/>
      <c r="G339"/>
      <c r="H339"/>
      <c r="I339"/>
      <c r="L339" s="456"/>
      <c r="P339"/>
      <c r="Y339"/>
    </row>
    <row r="340" spans="2:25" s="10" customFormat="1" ht="15.6" customHeight="1">
      <c r="B340"/>
      <c r="C340"/>
      <c r="D340"/>
      <c r="E340"/>
      <c r="F340"/>
      <c r="G340"/>
      <c r="H340"/>
      <c r="I340"/>
      <c r="L340" s="456"/>
      <c r="P340"/>
      <c r="Y340"/>
    </row>
    <row r="341" spans="2:25" s="10" customFormat="1" ht="15.6" customHeight="1">
      <c r="B341"/>
      <c r="C341"/>
      <c r="D341"/>
      <c r="E341"/>
      <c r="F341"/>
      <c r="G341"/>
      <c r="H341"/>
      <c r="I341"/>
      <c r="L341" s="456"/>
      <c r="P341"/>
      <c r="Y341"/>
    </row>
    <row r="342" spans="2:25" s="10" customFormat="1" ht="15.6" customHeight="1">
      <c r="B342"/>
      <c r="C342"/>
      <c r="D342"/>
      <c r="E342"/>
      <c r="F342"/>
      <c r="G342"/>
      <c r="H342"/>
      <c r="I342"/>
      <c r="L342" s="456"/>
      <c r="P342"/>
      <c r="Y342"/>
    </row>
    <row r="343" spans="2:25" s="10" customFormat="1" ht="15.6" customHeight="1">
      <c r="B343"/>
      <c r="C343"/>
      <c r="D343"/>
      <c r="E343"/>
      <c r="F343"/>
      <c r="G343"/>
      <c r="H343"/>
      <c r="I343"/>
      <c r="L343" s="456"/>
      <c r="P343"/>
      <c r="Y343"/>
    </row>
    <row r="344" spans="2:25" s="10" customFormat="1" ht="15.6" customHeight="1">
      <c r="B344"/>
      <c r="C344"/>
      <c r="D344"/>
      <c r="E344"/>
      <c r="F344"/>
      <c r="G344"/>
      <c r="H344"/>
      <c r="I344"/>
      <c r="L344" s="456"/>
      <c r="P344"/>
      <c r="Y344"/>
    </row>
    <row r="345" spans="2:25" s="10" customFormat="1" ht="15.6" customHeight="1">
      <c r="B345"/>
      <c r="C345"/>
      <c r="D345"/>
      <c r="E345"/>
      <c r="F345"/>
      <c r="G345"/>
      <c r="H345"/>
      <c r="I345"/>
      <c r="L345" s="456"/>
      <c r="P345"/>
      <c r="Y345"/>
    </row>
    <row r="346" spans="2:25" s="10" customFormat="1" ht="15.6" customHeight="1">
      <c r="B346"/>
      <c r="C346"/>
      <c r="D346"/>
      <c r="E346"/>
      <c r="F346"/>
      <c r="G346"/>
      <c r="H346"/>
      <c r="I346"/>
      <c r="L346" s="456"/>
      <c r="P346"/>
      <c r="Y346"/>
    </row>
    <row r="347" spans="2:25" s="10" customFormat="1" ht="15.6" customHeight="1">
      <c r="B347"/>
      <c r="C347"/>
      <c r="D347"/>
      <c r="E347"/>
      <c r="F347"/>
      <c r="G347"/>
      <c r="H347"/>
      <c r="I347"/>
      <c r="L347" s="456"/>
      <c r="P347"/>
      <c r="Y347"/>
    </row>
    <row r="348" spans="2:25" s="10" customFormat="1" ht="15.6" customHeight="1">
      <c r="B348"/>
      <c r="C348"/>
      <c r="D348"/>
      <c r="E348"/>
      <c r="F348"/>
      <c r="G348"/>
      <c r="H348"/>
      <c r="I348"/>
      <c r="L348" s="456"/>
      <c r="P348"/>
      <c r="Y348"/>
    </row>
    <row r="349" spans="2:25" s="10" customFormat="1" ht="15.6" customHeight="1">
      <c r="B349"/>
      <c r="C349"/>
      <c r="D349"/>
      <c r="E349"/>
      <c r="F349"/>
      <c r="G349"/>
      <c r="H349"/>
      <c r="I349"/>
      <c r="L349" s="456"/>
      <c r="P349"/>
      <c r="Y349"/>
    </row>
    <row r="350" spans="2:25" s="10" customFormat="1" ht="15.6" customHeight="1">
      <c r="B350"/>
      <c r="C350"/>
      <c r="D350"/>
      <c r="E350"/>
      <c r="F350"/>
      <c r="G350"/>
      <c r="H350"/>
      <c r="I350"/>
      <c r="L350" s="456"/>
      <c r="P350"/>
      <c r="Y350"/>
    </row>
    <row r="351" spans="2:25" s="10" customFormat="1" ht="15.6" customHeight="1">
      <c r="B351"/>
      <c r="C351"/>
      <c r="D351"/>
      <c r="E351"/>
      <c r="F351"/>
      <c r="G351"/>
      <c r="H351"/>
      <c r="I351"/>
      <c r="L351" s="456"/>
      <c r="P351"/>
      <c r="Y351"/>
    </row>
    <row r="352" spans="2:25" s="10" customFormat="1" ht="15.6" customHeight="1">
      <c r="B352"/>
      <c r="C352"/>
      <c r="D352"/>
      <c r="E352"/>
      <c r="F352"/>
      <c r="G352"/>
      <c r="H352"/>
      <c r="I352"/>
      <c r="L352" s="456"/>
      <c r="P352"/>
      <c r="Y352"/>
    </row>
    <row r="353" spans="2:25" s="10" customFormat="1" ht="15.6" customHeight="1">
      <c r="B353"/>
      <c r="C353"/>
      <c r="D353"/>
      <c r="E353"/>
      <c r="F353"/>
      <c r="G353"/>
      <c r="H353"/>
      <c r="I353"/>
      <c r="L353" s="456"/>
      <c r="P353"/>
      <c r="Y353"/>
    </row>
    <row r="354" spans="2:25" s="10" customFormat="1" ht="15.6" customHeight="1">
      <c r="B354"/>
      <c r="C354"/>
      <c r="D354"/>
      <c r="E354"/>
      <c r="F354"/>
      <c r="G354"/>
      <c r="H354"/>
      <c r="I354"/>
      <c r="L354" s="456"/>
      <c r="P354"/>
      <c r="Y354"/>
    </row>
    <row r="355" spans="2:25" s="10" customFormat="1" ht="15.6" customHeight="1">
      <c r="B355"/>
      <c r="C355"/>
      <c r="D355"/>
      <c r="E355"/>
      <c r="F355"/>
      <c r="G355"/>
      <c r="H355"/>
      <c r="I355"/>
      <c r="L355" s="456"/>
      <c r="P355"/>
      <c r="Y355"/>
    </row>
    <row r="356" spans="2:25" s="10" customFormat="1" ht="15.6" customHeight="1">
      <c r="B356"/>
      <c r="C356"/>
      <c r="D356"/>
      <c r="E356"/>
      <c r="F356"/>
      <c r="G356"/>
      <c r="H356"/>
      <c r="I356"/>
      <c r="L356" s="456"/>
      <c r="P356"/>
      <c r="Y356"/>
    </row>
    <row r="357" spans="2:25" s="10" customFormat="1" ht="15.6" customHeight="1">
      <c r="B357"/>
      <c r="C357"/>
      <c r="D357"/>
      <c r="E357"/>
      <c r="F357"/>
      <c r="G357"/>
      <c r="H357"/>
      <c r="I357"/>
      <c r="L357" s="456"/>
      <c r="P357"/>
      <c r="Y357"/>
    </row>
    <row r="358" spans="2:25" s="10" customFormat="1" ht="15.6" customHeight="1">
      <c r="B358"/>
      <c r="C358"/>
      <c r="D358"/>
      <c r="E358"/>
      <c r="F358"/>
      <c r="G358"/>
      <c r="H358"/>
      <c r="I358"/>
      <c r="L358" s="456"/>
      <c r="P358"/>
      <c r="Y358"/>
    </row>
    <row r="359" spans="2:25" s="10" customFormat="1" ht="15.6" customHeight="1">
      <c r="B359"/>
      <c r="C359"/>
      <c r="D359"/>
      <c r="E359"/>
      <c r="F359"/>
      <c r="G359"/>
      <c r="H359"/>
      <c r="I359"/>
      <c r="L359" s="456"/>
      <c r="P359"/>
      <c r="Y359"/>
    </row>
    <row r="360" spans="2:25" s="10" customFormat="1" ht="15.6" customHeight="1">
      <c r="B360"/>
      <c r="C360"/>
      <c r="D360"/>
      <c r="E360"/>
      <c r="F360"/>
      <c r="G360"/>
      <c r="H360"/>
      <c r="I360"/>
      <c r="L360" s="456"/>
      <c r="P360"/>
      <c r="Y360"/>
    </row>
    <row r="361" spans="2:25" s="10" customFormat="1" ht="15.6" customHeight="1">
      <c r="B361"/>
      <c r="C361"/>
      <c r="D361"/>
      <c r="E361"/>
      <c r="F361"/>
      <c r="G361"/>
      <c r="H361"/>
      <c r="I361"/>
      <c r="L361" s="456"/>
      <c r="P361"/>
      <c r="Y361"/>
    </row>
    <row r="362" spans="2:25" s="10" customFormat="1" ht="15.6" customHeight="1">
      <c r="B362"/>
      <c r="C362"/>
      <c r="D362"/>
      <c r="E362"/>
      <c r="F362"/>
      <c r="G362"/>
      <c r="H362"/>
      <c r="I362"/>
      <c r="L362" s="456"/>
      <c r="P362"/>
      <c r="Y362"/>
    </row>
    <row r="363" spans="2:25" s="10" customFormat="1" ht="15.6" customHeight="1">
      <c r="B363"/>
      <c r="C363"/>
      <c r="D363"/>
      <c r="E363"/>
      <c r="F363"/>
      <c r="G363"/>
      <c r="H363"/>
      <c r="I363"/>
      <c r="L363" s="456"/>
      <c r="P363"/>
      <c r="Y363"/>
    </row>
    <row r="364" spans="2:25" s="10" customFormat="1" ht="15.6" customHeight="1">
      <c r="B364"/>
      <c r="C364"/>
      <c r="D364"/>
      <c r="E364"/>
      <c r="F364"/>
      <c r="G364"/>
      <c r="H364"/>
      <c r="I364"/>
      <c r="L364" s="456"/>
      <c r="P364"/>
      <c r="Y364"/>
    </row>
    <row r="365" spans="2:25" s="10" customFormat="1" ht="15.6" customHeight="1">
      <c r="B365"/>
      <c r="C365"/>
      <c r="D365"/>
      <c r="E365"/>
      <c r="F365"/>
      <c r="G365"/>
      <c r="H365"/>
      <c r="I365"/>
      <c r="L365" s="456"/>
      <c r="P365"/>
      <c r="Y365"/>
    </row>
    <row r="366" spans="2:25" s="10" customFormat="1" ht="15.6" customHeight="1">
      <c r="B366"/>
      <c r="C366"/>
      <c r="D366"/>
      <c r="E366"/>
      <c r="F366"/>
      <c r="G366"/>
      <c r="H366"/>
      <c r="I366"/>
      <c r="L366" s="456"/>
      <c r="P366"/>
      <c r="Y366"/>
    </row>
    <row r="367" spans="2:25" s="10" customFormat="1" ht="15.6" customHeight="1">
      <c r="B367"/>
      <c r="C367"/>
      <c r="D367"/>
      <c r="E367"/>
      <c r="F367"/>
      <c r="G367"/>
      <c r="H367"/>
      <c r="I367"/>
      <c r="L367" s="456"/>
      <c r="P367"/>
      <c r="Y367"/>
    </row>
    <row r="368" spans="2:25" s="10" customFormat="1" ht="15.6" customHeight="1">
      <c r="B368"/>
      <c r="C368"/>
      <c r="D368"/>
      <c r="E368"/>
      <c r="F368"/>
      <c r="G368"/>
      <c r="H368"/>
      <c r="I368"/>
      <c r="L368" s="456"/>
      <c r="P368"/>
      <c r="Y368"/>
    </row>
    <row r="369" spans="2:25" s="10" customFormat="1" ht="15.6" customHeight="1">
      <c r="B369"/>
      <c r="C369"/>
      <c r="D369"/>
      <c r="E369"/>
      <c r="F369"/>
      <c r="G369"/>
      <c r="H369"/>
      <c r="I369"/>
      <c r="L369" s="456"/>
      <c r="P369"/>
      <c r="Y369"/>
    </row>
    <row r="370" spans="2:25" s="10" customFormat="1" ht="15.6" customHeight="1">
      <c r="B370"/>
      <c r="C370"/>
      <c r="D370"/>
      <c r="E370"/>
      <c r="F370"/>
      <c r="G370"/>
      <c r="H370"/>
      <c r="I370"/>
      <c r="L370" s="456"/>
      <c r="P370"/>
      <c r="Y370"/>
    </row>
    <row r="371" spans="2:25" s="10" customFormat="1" ht="15.6" customHeight="1">
      <c r="B371"/>
      <c r="C371"/>
      <c r="D371"/>
      <c r="E371"/>
      <c r="F371"/>
      <c r="G371"/>
      <c r="H371"/>
      <c r="I371"/>
      <c r="L371" s="456"/>
      <c r="P371"/>
      <c r="Y371"/>
    </row>
    <row r="372" spans="2:25" s="10" customFormat="1" ht="15.6" customHeight="1">
      <c r="B372"/>
      <c r="C372"/>
      <c r="D372"/>
      <c r="E372"/>
      <c r="F372"/>
      <c r="G372"/>
      <c r="H372"/>
      <c r="I372"/>
      <c r="L372" s="456"/>
      <c r="P372"/>
      <c r="Y372"/>
    </row>
    <row r="373" spans="2:25" s="10" customFormat="1" ht="15.6" customHeight="1">
      <c r="B373"/>
      <c r="C373"/>
      <c r="D373"/>
      <c r="E373"/>
      <c r="F373"/>
      <c r="G373"/>
      <c r="H373"/>
      <c r="I373"/>
      <c r="L373" s="456"/>
      <c r="P373"/>
      <c r="Y373"/>
    </row>
    <row r="374" spans="2:25" s="10" customFormat="1" ht="15.6" customHeight="1">
      <c r="B374"/>
      <c r="C374"/>
      <c r="D374"/>
      <c r="E374"/>
      <c r="F374"/>
      <c r="G374"/>
      <c r="H374"/>
      <c r="I374"/>
      <c r="L374" s="456"/>
      <c r="P374" s="20"/>
      <c r="Y374" s="20"/>
    </row>
    <row r="375" spans="2:25" s="10" customFormat="1" ht="15.6" customHeight="1">
      <c r="B375"/>
      <c r="C375"/>
      <c r="D375"/>
      <c r="E375"/>
      <c r="F375"/>
      <c r="G375"/>
      <c r="H375"/>
      <c r="I375"/>
      <c r="L375" s="456"/>
      <c r="P375" s="20"/>
      <c r="Y375" s="20"/>
    </row>
    <row r="376" spans="2:25" s="10" customFormat="1" ht="15.6" customHeight="1">
      <c r="B376"/>
      <c r="C376"/>
      <c r="D376"/>
      <c r="E376"/>
      <c r="F376"/>
      <c r="G376"/>
      <c r="H376"/>
      <c r="I376"/>
      <c r="L376" s="456"/>
      <c r="P376" s="20"/>
      <c r="Y376" s="20"/>
    </row>
    <row r="377" spans="2:25" s="10" customFormat="1" ht="15.6" customHeight="1">
      <c r="B377"/>
      <c r="C377"/>
      <c r="D377"/>
      <c r="E377"/>
      <c r="F377"/>
      <c r="G377"/>
      <c r="H377"/>
      <c r="I377"/>
      <c r="L377" s="456"/>
      <c r="P377" s="20"/>
      <c r="Y377" s="20"/>
    </row>
    <row r="378" spans="2:25" s="10" customFormat="1" ht="15.6" customHeight="1">
      <c r="B378"/>
      <c r="C378"/>
      <c r="D378"/>
      <c r="E378"/>
      <c r="F378"/>
      <c r="G378"/>
      <c r="H378"/>
      <c r="I378"/>
      <c r="L378" s="456"/>
      <c r="P378" s="20"/>
      <c r="Y378" s="20"/>
    </row>
    <row r="379" spans="2:25" s="10" customFormat="1" ht="15.6" customHeight="1">
      <c r="B379"/>
      <c r="C379"/>
      <c r="D379"/>
      <c r="E379"/>
      <c r="F379"/>
      <c r="G379"/>
      <c r="H379"/>
      <c r="I379"/>
      <c r="L379" s="456"/>
      <c r="P379" s="20"/>
      <c r="Y379" s="20"/>
    </row>
    <row r="380" spans="2:25" s="10" customFormat="1" ht="15.6" customHeight="1">
      <c r="B380"/>
      <c r="C380"/>
      <c r="D380"/>
      <c r="E380"/>
      <c r="F380"/>
      <c r="G380"/>
      <c r="H380"/>
      <c r="I380"/>
      <c r="L380" s="456"/>
      <c r="P380" s="20"/>
      <c r="Y380" s="20"/>
    </row>
    <row r="381" spans="2:25" s="10" customFormat="1" ht="15.6" customHeight="1">
      <c r="B381"/>
      <c r="C381"/>
      <c r="D381"/>
      <c r="E381"/>
      <c r="F381"/>
      <c r="G381"/>
      <c r="H381"/>
      <c r="I381"/>
      <c r="L381" s="456"/>
      <c r="P381" s="20"/>
      <c r="Y381" s="20"/>
    </row>
    <row r="382" spans="2:25" s="10" customFormat="1" ht="15.6" customHeight="1">
      <c r="B382"/>
      <c r="C382"/>
      <c r="D382"/>
      <c r="E382"/>
      <c r="F382"/>
      <c r="G382"/>
      <c r="H382"/>
      <c r="I382"/>
      <c r="L382" s="456"/>
      <c r="P382" s="20"/>
      <c r="Y382" s="20"/>
    </row>
    <row r="383" spans="2:25" s="10" customFormat="1" ht="15.6" customHeight="1">
      <c r="B383"/>
      <c r="C383"/>
      <c r="D383"/>
      <c r="E383"/>
      <c r="F383"/>
      <c r="G383"/>
      <c r="H383"/>
      <c r="I383"/>
      <c r="L383" s="456"/>
      <c r="P383" s="20"/>
      <c r="Y383" s="20"/>
    </row>
    <row r="384" spans="2:25" s="10" customFormat="1" ht="15.6" customHeight="1">
      <c r="B384"/>
      <c r="C384"/>
      <c r="D384"/>
      <c r="E384"/>
      <c r="F384"/>
      <c r="G384"/>
      <c r="H384"/>
      <c r="I384"/>
      <c r="L384" s="456"/>
      <c r="P384" s="20"/>
      <c r="Y384" s="20"/>
    </row>
    <row r="385" spans="2:25" s="10" customFormat="1" ht="15.6" customHeight="1">
      <c r="B385"/>
      <c r="C385"/>
      <c r="D385"/>
      <c r="E385"/>
      <c r="F385"/>
      <c r="G385"/>
      <c r="H385"/>
      <c r="I385"/>
      <c r="L385" s="456"/>
      <c r="P385" s="20"/>
      <c r="Y385" s="20"/>
    </row>
    <row r="386" spans="2:25" s="10" customFormat="1" ht="15.6" customHeight="1">
      <c r="B386"/>
      <c r="C386"/>
      <c r="D386"/>
      <c r="E386"/>
      <c r="F386"/>
      <c r="G386"/>
      <c r="H386"/>
      <c r="I386"/>
      <c r="L386" s="456"/>
      <c r="P386" s="20"/>
      <c r="Y386" s="20"/>
    </row>
    <row r="387" spans="2:25" s="10" customFormat="1" ht="15.6" customHeight="1">
      <c r="B387"/>
      <c r="C387"/>
      <c r="D387"/>
      <c r="E387"/>
      <c r="F387"/>
      <c r="G387"/>
      <c r="H387"/>
      <c r="I387"/>
      <c r="L387" s="456"/>
      <c r="P387" s="20"/>
      <c r="Y387" s="20"/>
    </row>
    <row r="388" spans="2:25" s="10" customFormat="1" ht="15.6" customHeight="1">
      <c r="B388"/>
      <c r="C388"/>
      <c r="D388"/>
      <c r="E388"/>
      <c r="F388"/>
      <c r="G388"/>
      <c r="H388"/>
      <c r="I388"/>
      <c r="L388" s="456"/>
      <c r="P388" s="20"/>
      <c r="Y388" s="20"/>
    </row>
    <row r="389" spans="2:25" s="10" customFormat="1" ht="15.6" customHeight="1">
      <c r="B389"/>
      <c r="C389"/>
      <c r="D389"/>
      <c r="E389"/>
      <c r="F389"/>
      <c r="G389"/>
      <c r="H389"/>
      <c r="I389"/>
      <c r="L389" s="456"/>
      <c r="P389" s="20"/>
      <c r="Y389" s="20"/>
    </row>
    <row r="390" spans="2:25" s="10" customFormat="1" ht="15.6" customHeight="1">
      <c r="B390"/>
      <c r="C390"/>
      <c r="D390"/>
      <c r="E390"/>
      <c r="F390"/>
      <c r="G390"/>
      <c r="H390"/>
      <c r="I390"/>
      <c r="L390" s="456"/>
      <c r="P390" s="20"/>
      <c r="Y390" s="20"/>
    </row>
    <row r="391" spans="2:25" s="10" customFormat="1" ht="15.6" customHeight="1">
      <c r="B391"/>
      <c r="C391"/>
      <c r="D391"/>
      <c r="E391"/>
      <c r="F391"/>
      <c r="G391"/>
      <c r="H391"/>
      <c r="I391"/>
      <c r="L391" s="456"/>
      <c r="P391" s="20"/>
      <c r="Y391" s="20"/>
    </row>
    <row r="392" spans="2:25" s="10" customFormat="1" ht="15.6" customHeight="1">
      <c r="B392"/>
      <c r="C392"/>
      <c r="D392"/>
      <c r="E392"/>
      <c r="F392"/>
      <c r="G392"/>
      <c r="H392"/>
      <c r="I392"/>
      <c r="L392" s="456"/>
      <c r="P392" s="20"/>
      <c r="Y392" s="20"/>
    </row>
    <row r="393" spans="2:25" s="10" customFormat="1" ht="15.6" customHeight="1">
      <c r="B393"/>
      <c r="C393"/>
      <c r="D393"/>
      <c r="E393"/>
      <c r="F393"/>
      <c r="G393"/>
      <c r="H393"/>
      <c r="I393"/>
      <c r="L393" s="456"/>
      <c r="P393" s="20"/>
      <c r="Y393" s="20"/>
    </row>
    <row r="394" spans="2:25" s="10" customFormat="1" ht="15.6" customHeight="1">
      <c r="B394"/>
      <c r="C394"/>
      <c r="D394"/>
      <c r="E394"/>
      <c r="F394"/>
      <c r="G394"/>
      <c r="H394"/>
      <c r="I394"/>
      <c r="L394" s="456"/>
      <c r="P394" s="20"/>
      <c r="Y394" s="20"/>
    </row>
    <row r="395" spans="2:25" s="10" customFormat="1" ht="15.6" customHeight="1">
      <c r="B395"/>
      <c r="C395"/>
      <c r="D395"/>
      <c r="E395"/>
      <c r="F395"/>
      <c r="G395"/>
      <c r="H395"/>
      <c r="I395"/>
      <c r="L395" s="456"/>
      <c r="P395" s="20"/>
      <c r="Y395" s="20"/>
    </row>
    <row r="396" spans="2:25" s="10" customFormat="1" ht="15.6" customHeight="1">
      <c r="B396"/>
      <c r="C396"/>
      <c r="D396"/>
      <c r="E396"/>
      <c r="F396"/>
      <c r="G396"/>
      <c r="H396"/>
      <c r="I396"/>
      <c r="L396" s="456"/>
      <c r="P396" s="20"/>
      <c r="Y396" s="20"/>
    </row>
    <row r="397" spans="2:25" s="10" customFormat="1" ht="15.6" customHeight="1">
      <c r="B397"/>
      <c r="C397"/>
      <c r="D397"/>
      <c r="E397"/>
      <c r="F397"/>
      <c r="G397"/>
      <c r="H397"/>
      <c r="I397"/>
      <c r="L397" s="456"/>
      <c r="P397" s="20"/>
      <c r="Y397" s="20"/>
    </row>
    <row r="398" spans="2:25" s="10" customFormat="1" ht="15.6" customHeight="1">
      <c r="B398"/>
      <c r="C398"/>
      <c r="D398"/>
      <c r="E398"/>
      <c r="F398"/>
      <c r="G398"/>
      <c r="H398"/>
      <c r="I398"/>
      <c r="L398" s="456"/>
      <c r="P398" s="20"/>
      <c r="Y398" s="20"/>
    </row>
    <row r="399" spans="2:25" s="10" customFormat="1" ht="15.6" customHeight="1">
      <c r="B399"/>
      <c r="C399"/>
      <c r="D399"/>
      <c r="E399"/>
      <c r="F399"/>
      <c r="G399"/>
      <c r="H399"/>
      <c r="I399"/>
      <c r="L399" s="456"/>
      <c r="P399" s="20"/>
      <c r="Y399" s="20"/>
    </row>
    <row r="400" spans="2:25" s="10" customFormat="1" ht="15.6" customHeight="1">
      <c r="B400"/>
      <c r="C400"/>
      <c r="D400"/>
      <c r="E400"/>
      <c r="F400"/>
      <c r="G400"/>
      <c r="H400"/>
      <c r="I400"/>
      <c r="L400" s="456"/>
      <c r="P400" s="20"/>
      <c r="Y400" s="20"/>
    </row>
    <row r="401" spans="2:25" s="10" customFormat="1" ht="15.6" customHeight="1">
      <c r="B401"/>
      <c r="C401"/>
      <c r="D401"/>
      <c r="E401"/>
      <c r="F401"/>
      <c r="G401"/>
      <c r="H401"/>
      <c r="I401"/>
      <c r="L401" s="456"/>
      <c r="P401" s="20"/>
      <c r="Y401" s="20"/>
    </row>
    <row r="402" spans="2:25" s="10" customFormat="1" ht="15.6" customHeight="1">
      <c r="B402"/>
      <c r="C402"/>
      <c r="D402"/>
      <c r="E402"/>
      <c r="F402"/>
      <c r="G402"/>
      <c r="H402"/>
      <c r="I402"/>
      <c r="L402" s="456"/>
      <c r="P402" s="20"/>
      <c r="Y402" s="20"/>
    </row>
    <row r="403" spans="2:25" s="10" customFormat="1" ht="15.6" customHeight="1">
      <c r="B403"/>
      <c r="C403"/>
      <c r="D403"/>
      <c r="E403"/>
      <c r="F403"/>
      <c r="G403"/>
      <c r="H403"/>
      <c r="I403"/>
      <c r="L403" s="456"/>
      <c r="P403" s="20"/>
      <c r="Y403" s="20"/>
    </row>
    <row r="404" spans="2:25" s="10" customFormat="1" ht="15.6" customHeight="1">
      <c r="B404"/>
      <c r="C404"/>
      <c r="D404"/>
      <c r="E404"/>
      <c r="F404"/>
      <c r="G404"/>
      <c r="H404"/>
      <c r="I404"/>
      <c r="L404" s="456"/>
      <c r="P404" s="20"/>
      <c r="Y404" s="20"/>
    </row>
    <row r="405" spans="2:25" s="10" customFormat="1" ht="15.6" customHeight="1">
      <c r="B405"/>
      <c r="C405"/>
      <c r="D405"/>
      <c r="E405"/>
      <c r="F405"/>
      <c r="G405"/>
      <c r="H405"/>
      <c r="I405"/>
      <c r="L405" s="456"/>
      <c r="P405" s="20"/>
      <c r="Y405" s="20"/>
    </row>
    <row r="406" spans="2:25" s="10" customFormat="1" ht="15.6" customHeight="1">
      <c r="B406"/>
      <c r="C406"/>
      <c r="D406"/>
      <c r="E406"/>
      <c r="F406"/>
      <c r="G406"/>
      <c r="H406"/>
      <c r="I406"/>
      <c r="L406" s="456"/>
      <c r="P406" s="20"/>
      <c r="Y406" s="20"/>
    </row>
    <row r="407" spans="2:25" s="10" customFormat="1" ht="15.6" customHeight="1">
      <c r="B407"/>
      <c r="C407"/>
      <c r="D407"/>
      <c r="E407"/>
      <c r="F407"/>
      <c r="G407"/>
      <c r="H407"/>
      <c r="I407"/>
      <c r="L407" s="456"/>
      <c r="P407" s="20"/>
      <c r="Y407" s="20"/>
    </row>
    <row r="408" spans="2:25" s="10" customFormat="1" ht="15.6" customHeight="1">
      <c r="B408"/>
      <c r="C408"/>
      <c r="D408"/>
      <c r="E408"/>
      <c r="F408"/>
      <c r="G408"/>
      <c r="H408"/>
      <c r="I408"/>
      <c r="L408" s="456"/>
      <c r="P408" s="20"/>
      <c r="Y408" s="20"/>
    </row>
    <row r="409" spans="2:25" s="10" customFormat="1" ht="15.6" customHeight="1">
      <c r="B409"/>
      <c r="C409"/>
      <c r="D409"/>
      <c r="E409"/>
      <c r="F409"/>
      <c r="G409"/>
      <c r="H409"/>
      <c r="I409"/>
      <c r="L409" s="456"/>
      <c r="P409" s="20"/>
      <c r="Y409" s="20"/>
    </row>
    <row r="410" spans="2:25" s="10" customFormat="1" ht="15.6" customHeight="1">
      <c r="B410"/>
      <c r="C410"/>
      <c r="D410"/>
      <c r="E410"/>
      <c r="F410"/>
      <c r="G410"/>
      <c r="H410"/>
      <c r="I410"/>
      <c r="L410" s="456"/>
      <c r="P410" s="20"/>
      <c r="Y410" s="20"/>
    </row>
    <row r="411" spans="2:25" s="10" customFormat="1" ht="15.6" customHeight="1">
      <c r="B411"/>
      <c r="C411"/>
      <c r="D411"/>
      <c r="E411"/>
      <c r="F411"/>
      <c r="G411"/>
      <c r="H411"/>
      <c r="I411"/>
      <c r="L411" s="456"/>
      <c r="P411" s="20"/>
      <c r="Y411" s="20"/>
    </row>
    <row r="412" spans="2:25" s="10" customFormat="1" ht="15.6" customHeight="1">
      <c r="B412"/>
      <c r="C412"/>
      <c r="D412"/>
      <c r="E412"/>
      <c r="F412"/>
      <c r="G412"/>
      <c r="H412"/>
      <c r="I412"/>
      <c r="L412" s="456"/>
      <c r="P412" s="20"/>
      <c r="Y412" s="20"/>
    </row>
    <row r="413" spans="2:25" s="10" customFormat="1" ht="15.6" customHeight="1">
      <c r="B413"/>
      <c r="C413"/>
      <c r="D413"/>
      <c r="E413"/>
      <c r="F413"/>
      <c r="G413"/>
      <c r="H413"/>
      <c r="I413"/>
      <c r="L413" s="456"/>
      <c r="P413" s="20"/>
      <c r="Y413" s="20"/>
    </row>
    <row r="414" spans="2:25" s="10" customFormat="1" ht="15.6" customHeight="1">
      <c r="B414"/>
      <c r="C414"/>
      <c r="D414"/>
      <c r="E414"/>
      <c r="F414"/>
      <c r="G414"/>
      <c r="H414"/>
      <c r="I414"/>
      <c r="L414" s="456"/>
      <c r="P414" s="20"/>
      <c r="Y414" s="20"/>
    </row>
    <row r="415" spans="2:25" s="10" customFormat="1" ht="15.6" customHeight="1">
      <c r="B415"/>
      <c r="C415"/>
      <c r="D415"/>
      <c r="E415"/>
      <c r="F415"/>
      <c r="G415"/>
      <c r="H415"/>
      <c r="I415"/>
      <c r="L415" s="456"/>
      <c r="P415" s="20"/>
      <c r="Y415" s="20"/>
    </row>
    <row r="416" spans="2:25" s="10" customFormat="1" ht="15.6" customHeight="1">
      <c r="B416"/>
      <c r="C416"/>
      <c r="D416"/>
      <c r="E416"/>
      <c r="F416"/>
      <c r="G416"/>
      <c r="H416"/>
      <c r="I416"/>
      <c r="L416" s="456"/>
      <c r="P416" s="20"/>
      <c r="Y416" s="20"/>
    </row>
    <row r="417" spans="2:25" s="10" customFormat="1" ht="15.6" customHeight="1">
      <c r="B417"/>
      <c r="C417"/>
      <c r="D417"/>
      <c r="E417"/>
      <c r="F417"/>
      <c r="G417"/>
      <c r="H417"/>
      <c r="I417"/>
      <c r="L417" s="456"/>
      <c r="P417" s="20"/>
      <c r="Y417" s="20"/>
    </row>
    <row r="418" spans="2:25" s="10" customFormat="1" ht="15.6" customHeight="1">
      <c r="B418"/>
      <c r="C418"/>
      <c r="D418"/>
      <c r="E418"/>
      <c r="F418"/>
      <c r="G418"/>
      <c r="H418"/>
      <c r="I418"/>
      <c r="L418" s="456"/>
      <c r="P418" s="20"/>
      <c r="Y418" s="20"/>
    </row>
    <row r="419" spans="2:25" s="10" customFormat="1" ht="15.6" customHeight="1">
      <c r="B419"/>
      <c r="C419"/>
      <c r="D419"/>
      <c r="E419"/>
      <c r="F419"/>
      <c r="G419"/>
      <c r="H419"/>
      <c r="I419"/>
      <c r="L419" s="456"/>
      <c r="P419" s="20"/>
      <c r="Y419" s="20"/>
    </row>
    <row r="420" spans="2:25" s="10" customFormat="1" ht="15.6" customHeight="1">
      <c r="B420"/>
      <c r="C420"/>
      <c r="D420"/>
      <c r="E420"/>
      <c r="F420"/>
      <c r="G420"/>
      <c r="H420"/>
      <c r="I420"/>
      <c r="L420" s="456"/>
      <c r="P420" s="20"/>
      <c r="Y420" s="20"/>
    </row>
    <row r="421" spans="2:25" s="10" customFormat="1" ht="15.6" customHeight="1">
      <c r="B421"/>
      <c r="C421"/>
      <c r="D421"/>
      <c r="E421"/>
      <c r="F421"/>
      <c r="G421"/>
      <c r="H421"/>
      <c r="I421"/>
      <c r="L421" s="456"/>
      <c r="P421" s="20"/>
      <c r="Y421" s="20"/>
    </row>
    <row r="422" spans="2:25" s="10" customFormat="1" ht="15.6" customHeight="1">
      <c r="B422"/>
      <c r="C422"/>
      <c r="D422"/>
      <c r="E422"/>
      <c r="F422"/>
      <c r="G422"/>
      <c r="H422"/>
      <c r="I422"/>
      <c r="L422" s="456"/>
      <c r="P422" s="20"/>
      <c r="Y422" s="20"/>
    </row>
    <row r="423" spans="2:25" s="10" customFormat="1" ht="15.6" customHeight="1">
      <c r="B423"/>
      <c r="C423"/>
      <c r="D423"/>
      <c r="E423"/>
      <c r="F423"/>
      <c r="G423"/>
      <c r="H423"/>
      <c r="I423"/>
      <c r="L423" s="456"/>
      <c r="P423" s="20"/>
      <c r="Y423" s="20"/>
    </row>
    <row r="424" spans="2:25" s="10" customFormat="1" ht="15.6" customHeight="1">
      <c r="B424"/>
      <c r="C424"/>
      <c r="D424"/>
      <c r="E424"/>
      <c r="F424"/>
      <c r="G424"/>
      <c r="H424"/>
      <c r="I424"/>
      <c r="L424" s="456"/>
      <c r="P424" s="20"/>
      <c r="Y424" s="20"/>
    </row>
    <row r="425" spans="2:25" s="10" customFormat="1" ht="15.6" customHeight="1">
      <c r="B425"/>
      <c r="C425"/>
      <c r="D425"/>
      <c r="E425"/>
      <c r="F425"/>
      <c r="G425"/>
      <c r="H425"/>
      <c r="I425"/>
      <c r="L425" s="456"/>
      <c r="P425" s="20"/>
      <c r="Y425" s="20"/>
    </row>
    <row r="426" spans="2:25" s="10" customFormat="1" ht="15.6" customHeight="1">
      <c r="B426"/>
      <c r="C426"/>
      <c r="D426"/>
      <c r="E426"/>
      <c r="F426"/>
      <c r="G426"/>
      <c r="H426"/>
      <c r="I426"/>
      <c r="L426" s="456"/>
      <c r="P426" s="20"/>
      <c r="Y426" s="20"/>
    </row>
    <row r="427" spans="2:25" s="10" customFormat="1" ht="15.6" customHeight="1">
      <c r="B427"/>
      <c r="C427"/>
      <c r="D427"/>
      <c r="E427"/>
      <c r="F427"/>
      <c r="G427"/>
      <c r="H427"/>
      <c r="I427"/>
      <c r="L427" s="456"/>
      <c r="P427" s="20"/>
      <c r="Y427" s="20"/>
    </row>
    <row r="428" spans="2:25" s="10" customFormat="1" ht="15.6" customHeight="1">
      <c r="B428"/>
      <c r="C428"/>
      <c r="D428"/>
      <c r="E428"/>
      <c r="F428"/>
      <c r="G428"/>
      <c r="H428"/>
      <c r="I428"/>
      <c r="L428" s="456"/>
      <c r="P428" s="20"/>
      <c r="Y428" s="20"/>
    </row>
    <row r="429" spans="2:25" s="10" customFormat="1" ht="15.6" customHeight="1">
      <c r="B429"/>
      <c r="C429"/>
      <c r="D429"/>
      <c r="E429"/>
      <c r="F429"/>
      <c r="G429"/>
      <c r="H429"/>
      <c r="I429"/>
      <c r="L429" s="456"/>
      <c r="P429" s="20"/>
      <c r="Y429" s="20"/>
    </row>
    <row r="430" spans="2:25" s="10" customFormat="1" ht="15.6" customHeight="1">
      <c r="B430"/>
      <c r="C430"/>
      <c r="D430"/>
      <c r="E430"/>
      <c r="F430"/>
      <c r="G430"/>
      <c r="H430"/>
      <c r="I430"/>
      <c r="L430" s="456"/>
      <c r="P430" s="20"/>
      <c r="Y430" s="20"/>
    </row>
    <row r="431" spans="2:25" s="10" customFormat="1" ht="15.6" customHeight="1">
      <c r="B431"/>
      <c r="C431"/>
      <c r="D431"/>
      <c r="E431"/>
      <c r="F431"/>
      <c r="G431"/>
      <c r="H431"/>
      <c r="I431"/>
      <c r="L431" s="456"/>
      <c r="P431" s="20"/>
      <c r="Y431" s="20"/>
    </row>
    <row r="432" spans="2:25" s="10" customFormat="1" ht="15.6" customHeight="1">
      <c r="B432"/>
      <c r="C432"/>
      <c r="D432"/>
      <c r="E432"/>
      <c r="F432"/>
      <c r="G432"/>
      <c r="H432"/>
      <c r="I432"/>
      <c r="L432" s="456"/>
      <c r="P432" s="20"/>
      <c r="Y432" s="20"/>
    </row>
    <row r="433" spans="2:25" s="10" customFormat="1" ht="15.6" customHeight="1">
      <c r="B433"/>
      <c r="C433"/>
      <c r="D433"/>
      <c r="E433"/>
      <c r="F433"/>
      <c r="G433"/>
      <c r="H433"/>
      <c r="I433"/>
      <c r="L433" s="456"/>
      <c r="P433" s="20"/>
      <c r="Y433" s="20"/>
    </row>
    <row r="434" spans="2:25" s="10" customFormat="1" ht="15.6" customHeight="1">
      <c r="B434"/>
      <c r="C434"/>
      <c r="D434"/>
      <c r="E434"/>
      <c r="F434"/>
      <c r="G434"/>
      <c r="H434"/>
      <c r="I434"/>
      <c r="L434" s="456"/>
      <c r="P434" s="20"/>
      <c r="Y434" s="20"/>
    </row>
    <row r="435" spans="2:25" s="10" customFormat="1" ht="15.6" customHeight="1">
      <c r="B435"/>
      <c r="C435"/>
      <c r="D435"/>
      <c r="E435"/>
      <c r="F435"/>
      <c r="G435"/>
      <c r="H435"/>
      <c r="I435"/>
      <c r="L435" s="456"/>
      <c r="P435" s="20"/>
      <c r="Y435" s="20"/>
    </row>
    <row r="436" spans="2:25" s="10" customFormat="1" ht="15.6" customHeight="1">
      <c r="B436"/>
      <c r="C436"/>
      <c r="D436"/>
      <c r="E436"/>
      <c r="F436"/>
      <c r="G436"/>
      <c r="H436"/>
      <c r="I436"/>
      <c r="L436" s="456"/>
      <c r="P436" s="20"/>
      <c r="Y436" s="20"/>
    </row>
    <row r="437" spans="2:25" s="10" customFormat="1" ht="15.6" customHeight="1">
      <c r="B437"/>
      <c r="C437"/>
      <c r="D437"/>
      <c r="E437"/>
      <c r="F437"/>
      <c r="G437"/>
      <c r="H437"/>
      <c r="I437"/>
      <c r="L437" s="456"/>
      <c r="P437" s="20"/>
      <c r="Y437" s="20"/>
    </row>
    <row r="438" spans="2:25" s="10" customFormat="1" ht="15.6" customHeight="1">
      <c r="B438"/>
      <c r="C438"/>
      <c r="D438"/>
      <c r="E438"/>
      <c r="F438"/>
      <c r="G438"/>
      <c r="H438"/>
      <c r="I438"/>
      <c r="L438" s="456"/>
      <c r="P438" s="20"/>
      <c r="Y438" s="20"/>
    </row>
    <row r="439" spans="2:25" s="10" customFormat="1" ht="15.6" customHeight="1">
      <c r="B439"/>
      <c r="C439"/>
      <c r="D439"/>
      <c r="E439"/>
      <c r="F439"/>
      <c r="G439"/>
      <c r="H439"/>
      <c r="I439"/>
      <c r="L439" s="456"/>
      <c r="P439" s="20"/>
      <c r="Y439" s="20"/>
    </row>
    <row r="440" spans="2:25" s="10" customFormat="1" ht="15.6" customHeight="1">
      <c r="B440"/>
      <c r="C440"/>
      <c r="D440"/>
      <c r="E440"/>
      <c r="F440"/>
      <c r="G440"/>
      <c r="H440"/>
      <c r="I440"/>
      <c r="L440" s="456"/>
      <c r="P440" s="20"/>
      <c r="Y440" s="20"/>
    </row>
    <row r="441" spans="2:25" s="10" customFormat="1" ht="15.6" customHeight="1">
      <c r="B441"/>
      <c r="C441"/>
      <c r="D441"/>
      <c r="E441"/>
      <c r="F441"/>
      <c r="G441"/>
      <c r="H441"/>
      <c r="I441"/>
      <c r="L441" s="456"/>
      <c r="P441" s="20"/>
      <c r="Y441" s="20"/>
    </row>
    <row r="442" spans="2:25" s="10" customFormat="1" ht="15.6" customHeight="1">
      <c r="B442"/>
      <c r="C442"/>
      <c r="D442"/>
      <c r="E442"/>
      <c r="F442"/>
      <c r="G442"/>
      <c r="H442"/>
      <c r="I442"/>
      <c r="L442" s="456"/>
      <c r="P442" s="20"/>
      <c r="Y442" s="20"/>
    </row>
    <row r="443" spans="2:25" s="10" customFormat="1" ht="15.6" customHeight="1">
      <c r="B443"/>
      <c r="C443"/>
      <c r="D443"/>
      <c r="E443"/>
      <c r="F443"/>
      <c r="G443"/>
      <c r="H443"/>
      <c r="I443"/>
      <c r="L443" s="456"/>
      <c r="P443" s="20"/>
      <c r="Y443" s="20"/>
    </row>
    <row r="444" spans="2:25" s="10" customFormat="1" ht="15.6" customHeight="1">
      <c r="B444"/>
      <c r="C444"/>
      <c r="D444"/>
      <c r="E444"/>
      <c r="F444"/>
      <c r="G444"/>
      <c r="H444"/>
      <c r="I444"/>
      <c r="L444" s="456"/>
      <c r="P444" s="20"/>
      <c r="Y444" s="20"/>
    </row>
    <row r="445" spans="2:25" s="10" customFormat="1" ht="15.6" customHeight="1">
      <c r="B445"/>
      <c r="C445"/>
      <c r="D445"/>
      <c r="E445"/>
      <c r="F445"/>
      <c r="G445"/>
      <c r="H445"/>
      <c r="I445"/>
      <c r="L445" s="456"/>
      <c r="P445" s="20"/>
      <c r="Y445" s="20"/>
    </row>
    <row r="446" spans="2:25" s="10" customFormat="1" ht="15.6" customHeight="1">
      <c r="B446"/>
      <c r="C446"/>
      <c r="D446"/>
      <c r="E446"/>
      <c r="F446"/>
      <c r="G446"/>
      <c r="H446"/>
      <c r="I446"/>
      <c r="L446" s="456"/>
      <c r="P446" s="20"/>
      <c r="Y446" s="20"/>
    </row>
    <row r="447" spans="2:25" s="10" customFormat="1" ht="15.6" customHeight="1">
      <c r="B447"/>
      <c r="C447"/>
      <c r="D447"/>
      <c r="E447"/>
      <c r="F447"/>
      <c r="G447"/>
      <c r="H447"/>
      <c r="I447"/>
      <c r="L447" s="456"/>
      <c r="P447" s="20"/>
      <c r="Y447" s="20"/>
    </row>
    <row r="448" spans="2:25" s="10" customFormat="1" ht="15.6" customHeight="1">
      <c r="B448"/>
      <c r="C448"/>
      <c r="D448"/>
      <c r="E448"/>
      <c r="F448"/>
      <c r="G448"/>
      <c r="H448"/>
      <c r="I448"/>
      <c r="L448" s="456"/>
      <c r="P448" s="20"/>
      <c r="Y448" s="20"/>
    </row>
    <row r="449" spans="2:25" s="10" customFormat="1" ht="15.6" customHeight="1">
      <c r="B449"/>
      <c r="C449"/>
      <c r="D449"/>
      <c r="E449"/>
      <c r="F449"/>
      <c r="G449"/>
      <c r="H449"/>
      <c r="I449"/>
      <c r="L449" s="456"/>
      <c r="P449" s="20"/>
      <c r="Y449" s="20"/>
    </row>
    <row r="450" spans="2:25" s="10" customFormat="1" ht="15.6" customHeight="1">
      <c r="B450"/>
      <c r="C450"/>
      <c r="D450"/>
      <c r="E450"/>
      <c r="F450"/>
      <c r="G450"/>
      <c r="H450"/>
      <c r="I450"/>
      <c r="L450" s="456"/>
      <c r="P450" s="20"/>
      <c r="Y450" s="20"/>
    </row>
    <row r="451" spans="2:25" s="10" customFormat="1" ht="15.6" customHeight="1">
      <c r="B451"/>
      <c r="C451"/>
      <c r="D451"/>
      <c r="E451"/>
      <c r="F451"/>
      <c r="G451"/>
      <c r="H451"/>
      <c r="I451"/>
      <c r="L451" s="456"/>
      <c r="P451" s="20"/>
      <c r="Y451" s="20"/>
    </row>
    <row r="452" spans="2:25" s="10" customFormat="1" ht="15.6" customHeight="1">
      <c r="B452"/>
      <c r="C452"/>
      <c r="D452"/>
      <c r="E452"/>
      <c r="F452"/>
      <c r="G452"/>
      <c r="H452"/>
      <c r="I452"/>
      <c r="L452" s="456"/>
      <c r="P452" s="20"/>
      <c r="Y452" s="20"/>
    </row>
    <row r="453" spans="2:25" s="10" customFormat="1" ht="15.6" customHeight="1">
      <c r="B453"/>
      <c r="C453"/>
      <c r="D453"/>
      <c r="E453"/>
      <c r="F453"/>
      <c r="G453"/>
      <c r="H453"/>
      <c r="I453"/>
      <c r="L453" s="456"/>
      <c r="P453" s="20"/>
      <c r="Y453" s="20"/>
    </row>
    <row r="454" spans="2:25" s="10" customFormat="1" ht="15.6" customHeight="1">
      <c r="B454"/>
      <c r="C454"/>
      <c r="D454"/>
      <c r="E454"/>
      <c r="F454"/>
      <c r="G454"/>
      <c r="H454"/>
      <c r="I454"/>
      <c r="L454" s="456"/>
      <c r="P454" s="20"/>
      <c r="Y454" s="20"/>
    </row>
    <row r="455" spans="2:25" s="10" customFormat="1" ht="15.6" customHeight="1">
      <c r="B455"/>
      <c r="C455"/>
      <c r="D455"/>
      <c r="E455"/>
      <c r="F455"/>
      <c r="G455"/>
      <c r="H455"/>
      <c r="I455"/>
      <c r="L455" s="456"/>
      <c r="P455" s="20"/>
      <c r="Y455" s="20"/>
    </row>
    <row r="456" spans="2:25" s="10" customFormat="1" ht="15.6" customHeight="1">
      <c r="B456"/>
      <c r="C456"/>
      <c r="D456"/>
      <c r="E456"/>
      <c r="F456"/>
      <c r="G456"/>
      <c r="H456"/>
      <c r="I456"/>
      <c r="L456" s="456"/>
      <c r="P456" s="20"/>
      <c r="Y456" s="20"/>
    </row>
    <row r="457" spans="2:25" s="10" customFormat="1" ht="15.6" customHeight="1">
      <c r="B457"/>
      <c r="C457"/>
      <c r="D457"/>
      <c r="E457"/>
      <c r="F457"/>
      <c r="G457"/>
      <c r="H457"/>
      <c r="I457"/>
      <c r="L457" s="456"/>
      <c r="P457" s="20"/>
      <c r="Y457" s="20"/>
    </row>
    <row r="458" spans="2:25" s="10" customFormat="1" ht="15.6" customHeight="1">
      <c r="B458"/>
      <c r="C458"/>
      <c r="D458"/>
      <c r="E458"/>
      <c r="F458"/>
      <c r="G458"/>
      <c r="H458"/>
      <c r="I458"/>
      <c r="L458" s="456"/>
      <c r="P458" s="20"/>
      <c r="Y458" s="20"/>
    </row>
    <row r="459" spans="2:25" s="10" customFormat="1" ht="15.6" customHeight="1">
      <c r="B459"/>
      <c r="C459"/>
      <c r="D459"/>
      <c r="E459"/>
      <c r="F459"/>
      <c r="G459"/>
      <c r="H459"/>
      <c r="I459"/>
      <c r="L459" s="456"/>
      <c r="P459" s="20"/>
      <c r="Y459" s="20"/>
    </row>
    <row r="460" spans="2:25" s="10" customFormat="1" ht="15.6" customHeight="1">
      <c r="B460"/>
      <c r="C460"/>
      <c r="D460"/>
      <c r="E460"/>
      <c r="F460"/>
      <c r="G460"/>
      <c r="H460"/>
      <c r="I460"/>
      <c r="L460" s="456"/>
      <c r="P460" s="20"/>
      <c r="Y460" s="20"/>
    </row>
    <row r="461" spans="2:25" s="10" customFormat="1" ht="15.6" customHeight="1">
      <c r="B461"/>
      <c r="C461"/>
      <c r="D461"/>
      <c r="E461"/>
      <c r="F461"/>
      <c r="G461"/>
      <c r="H461"/>
      <c r="I461"/>
      <c r="L461" s="456"/>
      <c r="P461" s="20"/>
      <c r="Y461" s="20"/>
    </row>
    <row r="462" spans="2:25" s="10" customFormat="1" ht="15.6" customHeight="1">
      <c r="B462"/>
      <c r="C462"/>
      <c r="D462"/>
      <c r="E462"/>
      <c r="F462"/>
      <c r="G462"/>
      <c r="H462"/>
      <c r="I462"/>
      <c r="L462" s="456"/>
      <c r="P462" s="20"/>
      <c r="Y462" s="20"/>
    </row>
    <row r="463" spans="2:25" s="10" customFormat="1" ht="15.6" customHeight="1">
      <c r="B463"/>
      <c r="C463"/>
      <c r="D463"/>
      <c r="E463"/>
      <c r="F463"/>
      <c r="G463"/>
      <c r="H463"/>
      <c r="I463"/>
      <c r="L463" s="456"/>
      <c r="P463" s="20"/>
      <c r="Y463" s="20"/>
    </row>
    <row r="464" spans="2:25" s="10" customFormat="1" ht="15.6" customHeight="1">
      <c r="B464"/>
      <c r="C464"/>
      <c r="D464"/>
      <c r="E464"/>
      <c r="F464"/>
      <c r="G464"/>
      <c r="H464"/>
      <c r="I464"/>
      <c r="L464" s="456"/>
      <c r="P464" s="20"/>
      <c r="Y464" s="20"/>
    </row>
    <row r="465" spans="2:25" s="10" customFormat="1" ht="15.6" customHeight="1">
      <c r="B465"/>
      <c r="C465"/>
      <c r="D465"/>
      <c r="E465"/>
      <c r="F465"/>
      <c r="G465"/>
      <c r="H465"/>
      <c r="I465"/>
      <c r="L465" s="456"/>
      <c r="P465" s="20"/>
      <c r="Y465" s="20"/>
    </row>
    <row r="466" spans="2:25" s="10" customFormat="1" ht="15.6" customHeight="1">
      <c r="B466"/>
      <c r="C466"/>
      <c r="D466"/>
      <c r="E466"/>
      <c r="F466"/>
      <c r="G466"/>
      <c r="H466"/>
      <c r="I466"/>
      <c r="L466" s="456"/>
      <c r="P466" s="20"/>
      <c r="Y466" s="20"/>
    </row>
    <row r="467" spans="2:25" s="10" customFormat="1" ht="15.6" customHeight="1">
      <c r="B467"/>
      <c r="C467"/>
      <c r="D467"/>
      <c r="E467"/>
      <c r="F467"/>
      <c r="G467"/>
      <c r="H467"/>
      <c r="I467"/>
      <c r="L467" s="456"/>
      <c r="P467" s="20"/>
      <c r="Y467" s="20"/>
    </row>
    <row r="468" spans="2:25" s="10" customFormat="1" ht="15.6" customHeight="1">
      <c r="B468"/>
      <c r="C468"/>
      <c r="D468"/>
      <c r="E468"/>
      <c r="F468"/>
      <c r="G468"/>
      <c r="H468"/>
      <c r="I468"/>
      <c r="L468" s="456"/>
      <c r="P468" s="20"/>
      <c r="Y468" s="20"/>
    </row>
    <row r="469" spans="2:25" s="10" customFormat="1" ht="15.6" customHeight="1">
      <c r="B469"/>
      <c r="C469"/>
      <c r="D469"/>
      <c r="E469"/>
      <c r="F469"/>
      <c r="G469"/>
      <c r="H469"/>
      <c r="I469"/>
      <c r="L469" s="456"/>
      <c r="P469" s="20"/>
      <c r="Y469" s="20"/>
    </row>
    <row r="470" spans="2:25" s="10" customFormat="1" ht="15.6" customHeight="1">
      <c r="B470"/>
      <c r="C470"/>
      <c r="D470"/>
      <c r="E470"/>
      <c r="F470"/>
      <c r="G470"/>
      <c r="H470"/>
      <c r="I470"/>
      <c r="L470" s="456"/>
      <c r="P470" s="20"/>
      <c r="Y470" s="20"/>
    </row>
    <row r="471" spans="2:25" s="10" customFormat="1" ht="15.6" customHeight="1">
      <c r="B471"/>
      <c r="C471"/>
      <c r="D471"/>
      <c r="E471"/>
      <c r="F471"/>
      <c r="G471"/>
      <c r="H471"/>
      <c r="I471"/>
      <c r="L471" s="456"/>
      <c r="P471" s="20"/>
      <c r="Y471" s="20"/>
    </row>
    <row r="472" spans="2:25" s="10" customFormat="1" ht="15.6" customHeight="1">
      <c r="B472"/>
      <c r="C472"/>
      <c r="D472"/>
      <c r="E472"/>
      <c r="F472"/>
      <c r="G472"/>
      <c r="H472"/>
      <c r="I472"/>
      <c r="L472" s="456"/>
      <c r="P472" s="20"/>
      <c r="Y472" s="20"/>
    </row>
    <row r="473" spans="2:25" s="10" customFormat="1" ht="15.6" customHeight="1">
      <c r="B473"/>
      <c r="C473"/>
      <c r="D473"/>
      <c r="E473"/>
      <c r="F473"/>
      <c r="G473"/>
      <c r="H473"/>
      <c r="I473"/>
      <c r="L473" s="456"/>
      <c r="P473" s="20"/>
      <c r="Y473" s="20"/>
    </row>
    <row r="474" spans="2:25" s="10" customFormat="1" ht="15.6" customHeight="1">
      <c r="B474"/>
      <c r="C474"/>
      <c r="D474"/>
      <c r="E474"/>
      <c r="F474"/>
      <c r="G474"/>
      <c r="H474"/>
      <c r="I474"/>
      <c r="L474" s="456"/>
      <c r="P474" s="20"/>
      <c r="Y474" s="20"/>
    </row>
    <row r="475" spans="2:25" s="10" customFormat="1" ht="15.6" customHeight="1">
      <c r="B475"/>
      <c r="C475"/>
      <c r="D475"/>
      <c r="E475"/>
      <c r="F475"/>
      <c r="G475"/>
      <c r="H475"/>
      <c r="I475"/>
      <c r="L475" s="456"/>
      <c r="P475" s="20"/>
      <c r="Y475" s="20"/>
    </row>
    <row r="476" spans="2:25" s="10" customFormat="1" ht="15.6" customHeight="1">
      <c r="B476"/>
      <c r="C476"/>
      <c r="D476"/>
      <c r="E476"/>
      <c r="F476"/>
      <c r="G476"/>
      <c r="H476"/>
      <c r="I476"/>
      <c r="L476" s="456"/>
      <c r="P476" s="20"/>
      <c r="Y476" s="20"/>
    </row>
    <row r="477" spans="2:25" s="10" customFormat="1" ht="15.6" customHeight="1">
      <c r="B477"/>
      <c r="C477"/>
      <c r="D477"/>
      <c r="E477"/>
      <c r="F477"/>
      <c r="G477"/>
      <c r="H477"/>
      <c r="I477"/>
      <c r="L477" s="456"/>
      <c r="P477" s="20"/>
      <c r="Y477" s="20"/>
    </row>
    <row r="478" spans="2:25" s="10" customFormat="1" ht="15.6" customHeight="1">
      <c r="B478"/>
      <c r="C478"/>
      <c r="D478"/>
      <c r="E478"/>
      <c r="F478"/>
      <c r="G478"/>
      <c r="H478"/>
      <c r="I478"/>
      <c r="L478" s="456"/>
      <c r="P478" s="20"/>
      <c r="Y478" s="20"/>
    </row>
    <row r="479" spans="2:25" s="10" customFormat="1" ht="15.6" customHeight="1">
      <c r="B479"/>
      <c r="C479"/>
      <c r="D479"/>
      <c r="E479"/>
      <c r="F479"/>
      <c r="G479"/>
      <c r="H479"/>
      <c r="I479"/>
      <c r="L479" s="456"/>
      <c r="P479" s="20"/>
      <c r="Y479" s="20"/>
    </row>
    <row r="480" spans="2:25" s="10" customFormat="1" ht="15.6" customHeight="1">
      <c r="B480"/>
      <c r="C480"/>
      <c r="D480"/>
      <c r="E480"/>
      <c r="F480"/>
      <c r="G480"/>
      <c r="H480"/>
      <c r="I480"/>
      <c r="L480" s="456"/>
      <c r="P480" s="20"/>
      <c r="Y480" s="20"/>
    </row>
    <row r="481" spans="2:25" s="10" customFormat="1" ht="15.6" customHeight="1">
      <c r="B481"/>
      <c r="C481"/>
      <c r="D481"/>
      <c r="E481"/>
      <c r="F481"/>
      <c r="G481"/>
      <c r="H481"/>
      <c r="I481"/>
      <c r="L481" s="456"/>
      <c r="P481" s="20"/>
      <c r="Y481" s="20"/>
    </row>
    <row r="482" spans="2:25" s="10" customFormat="1" ht="15.6" customHeight="1">
      <c r="B482"/>
      <c r="C482"/>
      <c r="D482"/>
      <c r="E482"/>
      <c r="F482"/>
      <c r="G482"/>
      <c r="H482"/>
      <c r="I482"/>
      <c r="L482" s="456"/>
      <c r="P482" s="20"/>
      <c r="Y482" s="20"/>
    </row>
    <row r="483" spans="2:25" s="10" customFormat="1" ht="15.6" customHeight="1">
      <c r="B483"/>
      <c r="C483"/>
      <c r="D483"/>
      <c r="E483"/>
      <c r="F483"/>
      <c r="G483"/>
      <c r="H483"/>
      <c r="I483"/>
      <c r="L483" s="456"/>
      <c r="P483" s="20"/>
      <c r="Y483" s="20"/>
    </row>
    <row r="484" spans="2:25" s="10" customFormat="1" ht="15.6" customHeight="1">
      <c r="B484"/>
      <c r="C484"/>
      <c r="D484"/>
      <c r="E484"/>
      <c r="F484"/>
      <c r="G484"/>
      <c r="H484"/>
      <c r="I484"/>
      <c r="L484" s="456"/>
      <c r="P484" s="20"/>
      <c r="Y484" s="20"/>
    </row>
    <row r="485" spans="2:25" s="10" customFormat="1" ht="15.6" customHeight="1">
      <c r="B485"/>
      <c r="C485"/>
      <c r="D485"/>
      <c r="E485"/>
      <c r="F485"/>
      <c r="G485"/>
      <c r="H485"/>
      <c r="I485"/>
      <c r="L485" s="456"/>
      <c r="P485" s="20"/>
      <c r="Y485" s="20"/>
    </row>
    <row r="486" spans="2:25" s="10" customFormat="1" ht="15.6" customHeight="1">
      <c r="B486"/>
      <c r="C486"/>
      <c r="D486"/>
      <c r="E486"/>
      <c r="F486"/>
      <c r="G486"/>
      <c r="H486"/>
      <c r="I486"/>
      <c r="L486" s="456"/>
      <c r="P486" s="20"/>
      <c r="Y486" s="20"/>
    </row>
    <row r="487" spans="2:25" s="10" customFormat="1" ht="15.6" customHeight="1">
      <c r="B487"/>
      <c r="C487"/>
      <c r="D487"/>
      <c r="E487"/>
      <c r="F487"/>
      <c r="G487"/>
      <c r="H487"/>
      <c r="I487"/>
      <c r="L487" s="456"/>
      <c r="P487" s="20"/>
      <c r="Y487" s="20"/>
    </row>
    <row r="488" spans="2:25" s="10" customFormat="1" ht="15.6" customHeight="1">
      <c r="B488"/>
      <c r="C488"/>
      <c r="D488"/>
      <c r="E488"/>
      <c r="F488"/>
      <c r="G488"/>
      <c r="H488"/>
      <c r="I488"/>
      <c r="L488" s="456"/>
      <c r="P488" s="20"/>
      <c r="Y488" s="20"/>
    </row>
    <row r="489" spans="2:25" s="10" customFormat="1" ht="15.6" customHeight="1">
      <c r="B489"/>
      <c r="C489"/>
      <c r="D489"/>
      <c r="E489"/>
      <c r="F489"/>
      <c r="G489"/>
      <c r="H489"/>
      <c r="I489"/>
      <c r="L489" s="456"/>
      <c r="P489" s="20"/>
      <c r="Y489" s="20"/>
    </row>
    <row r="490" spans="2:25" s="10" customFormat="1" ht="15.6" customHeight="1">
      <c r="B490"/>
      <c r="C490"/>
      <c r="D490"/>
      <c r="E490"/>
      <c r="F490"/>
      <c r="G490"/>
      <c r="H490"/>
      <c r="I490"/>
      <c r="L490" s="456"/>
      <c r="P490" s="20"/>
      <c r="Y490" s="20"/>
    </row>
    <row r="491" spans="2:25" s="10" customFormat="1" ht="15.6" customHeight="1">
      <c r="B491"/>
      <c r="C491"/>
      <c r="D491"/>
      <c r="E491"/>
      <c r="F491"/>
      <c r="G491"/>
      <c r="H491"/>
      <c r="I491"/>
      <c r="L491" s="456"/>
      <c r="P491" s="20"/>
      <c r="Y491" s="20"/>
    </row>
    <row r="492" spans="2:25" s="10" customFormat="1" ht="15.6" customHeight="1">
      <c r="B492"/>
      <c r="C492"/>
      <c r="D492"/>
      <c r="E492"/>
      <c r="F492"/>
      <c r="G492"/>
      <c r="H492"/>
      <c r="I492"/>
      <c r="L492" s="456"/>
      <c r="P492" s="20"/>
      <c r="Y492" s="20"/>
    </row>
    <row r="493" spans="2:25" s="10" customFormat="1" ht="15.6" customHeight="1">
      <c r="B493"/>
      <c r="C493"/>
      <c r="D493"/>
      <c r="E493"/>
      <c r="F493"/>
      <c r="G493"/>
      <c r="H493"/>
      <c r="I493"/>
      <c r="L493" s="456"/>
      <c r="P493" s="20"/>
      <c r="Y493" s="20"/>
    </row>
    <row r="494" spans="2:25" s="10" customFormat="1" ht="15.6" customHeight="1">
      <c r="B494"/>
      <c r="C494"/>
      <c r="D494"/>
      <c r="E494"/>
      <c r="F494"/>
      <c r="G494"/>
      <c r="H494"/>
      <c r="I494"/>
      <c r="L494" s="456"/>
      <c r="P494" s="20"/>
      <c r="Y494" s="20"/>
    </row>
    <row r="495" spans="2:25" s="10" customFormat="1" ht="15.6" customHeight="1">
      <c r="B495"/>
      <c r="C495"/>
      <c r="D495"/>
      <c r="E495"/>
      <c r="F495"/>
      <c r="G495"/>
      <c r="H495"/>
      <c r="I495"/>
      <c r="L495" s="456"/>
      <c r="P495" s="20"/>
      <c r="Y495" s="20"/>
    </row>
    <row r="496" spans="2:25" s="10" customFormat="1" ht="15.6" customHeight="1">
      <c r="B496"/>
      <c r="C496"/>
      <c r="D496"/>
      <c r="E496"/>
      <c r="F496"/>
      <c r="G496"/>
      <c r="H496"/>
      <c r="I496"/>
      <c r="L496" s="456"/>
      <c r="P496" s="20"/>
      <c r="Y496" s="20"/>
    </row>
    <row r="497" spans="2:25" s="10" customFormat="1" ht="15.6" customHeight="1">
      <c r="B497"/>
      <c r="C497"/>
      <c r="D497"/>
      <c r="E497"/>
      <c r="F497"/>
      <c r="G497"/>
      <c r="H497"/>
      <c r="I497"/>
      <c r="L497" s="456"/>
      <c r="P497" s="20"/>
      <c r="Y497" s="20"/>
    </row>
    <row r="498" spans="2:25" s="10" customFormat="1" ht="15.6" customHeight="1">
      <c r="B498"/>
      <c r="C498"/>
      <c r="D498"/>
      <c r="E498"/>
      <c r="F498"/>
      <c r="G498"/>
      <c r="H498"/>
      <c r="I498"/>
      <c r="L498" s="456"/>
      <c r="P498" s="20"/>
      <c r="Y498" s="20"/>
    </row>
    <row r="499" spans="2:25" s="10" customFormat="1" ht="15.6" customHeight="1">
      <c r="B499"/>
      <c r="C499"/>
      <c r="D499"/>
      <c r="E499"/>
      <c r="F499"/>
      <c r="G499"/>
      <c r="H499"/>
      <c r="I499"/>
      <c r="L499" s="456"/>
      <c r="P499" s="20"/>
      <c r="Y499" s="20"/>
    </row>
    <row r="500" spans="2:25" s="10" customFormat="1" ht="15.6" customHeight="1">
      <c r="B500"/>
      <c r="C500"/>
      <c r="D500"/>
      <c r="E500"/>
      <c r="F500"/>
      <c r="G500"/>
      <c r="H500"/>
      <c r="I500"/>
      <c r="L500" s="456"/>
      <c r="P500" s="20"/>
      <c r="Y500" s="20"/>
    </row>
    <row r="501" spans="2:25" s="10" customFormat="1" ht="15.6" customHeight="1">
      <c r="B501"/>
      <c r="C501"/>
      <c r="D501"/>
      <c r="E501"/>
      <c r="F501"/>
      <c r="G501"/>
      <c r="H501"/>
      <c r="I501"/>
      <c r="L501" s="456"/>
      <c r="P501" s="20"/>
      <c r="Y501" s="20"/>
    </row>
    <row r="502" spans="2:25" s="10" customFormat="1" ht="15.6" customHeight="1">
      <c r="B502"/>
      <c r="C502"/>
      <c r="D502"/>
      <c r="E502"/>
      <c r="F502"/>
      <c r="G502"/>
      <c r="H502"/>
      <c r="I502"/>
      <c r="L502" s="456"/>
      <c r="P502" s="20"/>
      <c r="Y502" s="20"/>
    </row>
    <row r="503" spans="2:25" s="10" customFormat="1" ht="15.6" customHeight="1">
      <c r="B503"/>
      <c r="C503"/>
      <c r="D503"/>
      <c r="E503"/>
      <c r="F503"/>
      <c r="G503"/>
      <c r="H503"/>
      <c r="I503"/>
      <c r="L503" s="456"/>
      <c r="P503" s="20"/>
      <c r="Y503" s="20"/>
    </row>
    <row r="504" spans="2:25" s="10" customFormat="1" ht="15.6" customHeight="1">
      <c r="B504"/>
      <c r="C504"/>
      <c r="D504"/>
      <c r="E504"/>
      <c r="F504"/>
      <c r="G504"/>
      <c r="H504"/>
      <c r="I504"/>
      <c r="L504" s="456"/>
      <c r="P504" s="20"/>
      <c r="Y504" s="20"/>
    </row>
    <row r="505" spans="2:25" s="10" customFormat="1" ht="15.6" customHeight="1">
      <c r="B505"/>
      <c r="C505"/>
      <c r="D505"/>
      <c r="E505"/>
      <c r="F505"/>
      <c r="G505"/>
      <c r="H505"/>
      <c r="I505"/>
      <c r="L505" s="456"/>
      <c r="P505" s="20"/>
      <c r="Y505" s="20"/>
    </row>
    <row r="506" spans="2:25" s="10" customFormat="1" ht="15.6" customHeight="1">
      <c r="B506"/>
      <c r="C506"/>
      <c r="D506"/>
      <c r="E506"/>
      <c r="F506"/>
      <c r="G506"/>
      <c r="H506"/>
      <c r="I506"/>
      <c r="L506" s="456"/>
      <c r="P506" s="20"/>
      <c r="Y506" s="20"/>
    </row>
    <row r="507" spans="2:25" s="10" customFormat="1" ht="15.6" customHeight="1">
      <c r="B507"/>
      <c r="C507"/>
      <c r="D507"/>
      <c r="E507"/>
      <c r="F507"/>
      <c r="G507"/>
      <c r="H507"/>
      <c r="I507"/>
      <c r="L507" s="456"/>
      <c r="P507" s="20"/>
      <c r="Y507" s="20"/>
    </row>
    <row r="508" spans="2:25" s="10" customFormat="1" ht="15.6" customHeight="1">
      <c r="B508"/>
      <c r="C508"/>
      <c r="D508"/>
      <c r="E508"/>
      <c r="F508"/>
      <c r="G508"/>
      <c r="H508"/>
      <c r="I508"/>
      <c r="L508" s="456"/>
      <c r="P508" s="20"/>
      <c r="Y508" s="20"/>
    </row>
    <row r="509" spans="2:25" s="10" customFormat="1" ht="15.6" customHeight="1">
      <c r="B509"/>
      <c r="C509"/>
      <c r="D509"/>
      <c r="E509"/>
      <c r="F509"/>
      <c r="G509"/>
      <c r="H509"/>
      <c r="I509"/>
      <c r="L509" s="456"/>
      <c r="P509" s="20"/>
      <c r="Y509" s="20"/>
    </row>
    <row r="510" spans="2:25" s="10" customFormat="1" ht="15.6" customHeight="1">
      <c r="B510"/>
      <c r="C510"/>
      <c r="D510"/>
      <c r="E510"/>
      <c r="F510"/>
      <c r="G510"/>
      <c r="H510"/>
      <c r="I510"/>
      <c r="L510" s="456"/>
      <c r="P510" s="20"/>
      <c r="Y510" s="20"/>
    </row>
    <row r="511" spans="2:25" s="10" customFormat="1" ht="15.6" customHeight="1">
      <c r="B511"/>
      <c r="C511"/>
      <c r="D511"/>
      <c r="E511"/>
      <c r="F511"/>
      <c r="G511"/>
      <c r="H511"/>
      <c r="I511"/>
      <c r="L511" s="456"/>
      <c r="P511" s="20"/>
      <c r="Y511" s="20"/>
    </row>
    <row r="512" spans="2:25" s="10" customFormat="1" ht="15.6" customHeight="1">
      <c r="B512"/>
      <c r="C512"/>
      <c r="D512"/>
      <c r="E512"/>
      <c r="F512"/>
      <c r="G512"/>
      <c r="H512"/>
      <c r="I512"/>
      <c r="L512" s="456"/>
      <c r="P512" s="20"/>
      <c r="Y512" s="20"/>
    </row>
    <row r="513" spans="2:25" s="10" customFormat="1" ht="15.6" customHeight="1">
      <c r="B513"/>
      <c r="C513"/>
      <c r="D513"/>
      <c r="E513"/>
      <c r="F513"/>
      <c r="G513"/>
      <c r="H513"/>
      <c r="I513"/>
      <c r="L513" s="456"/>
      <c r="P513" s="20"/>
      <c r="Y513" s="20"/>
    </row>
    <row r="514" spans="2:25" s="10" customFormat="1" ht="15.6" customHeight="1">
      <c r="B514"/>
      <c r="C514"/>
      <c r="D514"/>
      <c r="E514"/>
      <c r="F514"/>
      <c r="G514"/>
      <c r="H514"/>
      <c r="I514"/>
      <c r="L514" s="456"/>
      <c r="P514" s="20"/>
      <c r="Y514" s="20"/>
    </row>
    <row r="515" spans="2:25" s="10" customFormat="1" ht="15.6" customHeight="1">
      <c r="B515"/>
      <c r="C515"/>
      <c r="D515"/>
      <c r="E515"/>
      <c r="F515"/>
      <c r="G515"/>
      <c r="H515"/>
      <c r="I515"/>
      <c r="L515" s="456"/>
      <c r="P515" s="20"/>
      <c r="Y515" s="20"/>
    </row>
    <row r="516" spans="2:25" s="10" customFormat="1" ht="15.6" customHeight="1">
      <c r="B516"/>
      <c r="C516"/>
      <c r="D516"/>
      <c r="E516"/>
      <c r="F516"/>
      <c r="G516"/>
      <c r="H516"/>
      <c r="I516"/>
      <c r="L516" s="456"/>
      <c r="P516" s="20"/>
      <c r="Y516" s="20"/>
    </row>
    <row r="517" spans="2:25" s="10" customFormat="1" ht="15.6" customHeight="1">
      <c r="B517"/>
      <c r="C517"/>
      <c r="D517"/>
      <c r="E517"/>
      <c r="F517"/>
      <c r="G517"/>
      <c r="H517"/>
      <c r="I517"/>
      <c r="L517" s="456"/>
      <c r="P517" s="20"/>
      <c r="Y517" s="20"/>
    </row>
    <row r="518" spans="2:25" s="10" customFormat="1" ht="15.6" customHeight="1">
      <c r="B518"/>
      <c r="C518"/>
      <c r="D518"/>
      <c r="E518"/>
      <c r="F518"/>
      <c r="G518"/>
      <c r="H518"/>
      <c r="I518"/>
      <c r="L518" s="456"/>
      <c r="P518" s="20"/>
      <c r="Y518" s="20"/>
    </row>
    <row r="519" spans="2:25" s="10" customFormat="1" ht="15.6" customHeight="1">
      <c r="B519"/>
      <c r="C519"/>
      <c r="D519"/>
      <c r="E519"/>
      <c r="F519"/>
      <c r="G519"/>
      <c r="H519"/>
      <c r="I519"/>
      <c r="L519" s="456"/>
      <c r="P519" s="20"/>
      <c r="Y519" s="20"/>
    </row>
    <row r="520" spans="2:25" s="10" customFormat="1" ht="15.6" customHeight="1">
      <c r="B520"/>
      <c r="C520"/>
      <c r="D520"/>
      <c r="E520"/>
      <c r="F520"/>
      <c r="G520"/>
      <c r="H520"/>
      <c r="I520"/>
      <c r="L520" s="456"/>
      <c r="P520" s="20"/>
      <c r="Y520" s="20"/>
    </row>
    <row r="521" spans="2:25" s="10" customFormat="1" ht="15.6" customHeight="1">
      <c r="B521"/>
      <c r="C521"/>
      <c r="D521"/>
      <c r="E521"/>
      <c r="F521"/>
      <c r="G521"/>
      <c r="H521"/>
      <c r="I521"/>
      <c r="L521" s="456"/>
      <c r="P521" s="20"/>
      <c r="Y521" s="20"/>
    </row>
    <row r="522" spans="2:25" s="10" customFormat="1" ht="15.6" customHeight="1">
      <c r="B522"/>
      <c r="C522"/>
      <c r="D522"/>
      <c r="E522"/>
      <c r="F522"/>
      <c r="G522"/>
      <c r="H522"/>
      <c r="I522"/>
      <c r="L522" s="456"/>
      <c r="P522" s="20"/>
      <c r="Y522" s="20"/>
    </row>
    <row r="523" spans="2:25" s="10" customFormat="1" ht="15.6" customHeight="1">
      <c r="B523"/>
      <c r="C523"/>
      <c r="D523"/>
      <c r="E523"/>
      <c r="F523"/>
      <c r="G523"/>
      <c r="H523"/>
      <c r="I523"/>
      <c r="L523" s="456"/>
      <c r="P523" s="20"/>
      <c r="Y523" s="20"/>
    </row>
    <row r="524" spans="2:25" s="10" customFormat="1" ht="15.6" customHeight="1">
      <c r="B524"/>
      <c r="C524"/>
      <c r="D524"/>
      <c r="E524"/>
      <c r="F524"/>
      <c r="G524"/>
      <c r="H524"/>
      <c r="I524"/>
      <c r="L524" s="456"/>
      <c r="P524" s="20"/>
      <c r="Y524" s="20"/>
    </row>
    <row r="525" spans="2:25" s="10" customFormat="1" ht="15.6" customHeight="1">
      <c r="B525"/>
      <c r="C525"/>
      <c r="D525"/>
      <c r="E525"/>
      <c r="F525"/>
      <c r="G525"/>
      <c r="H525"/>
      <c r="I525"/>
      <c r="L525" s="456"/>
      <c r="P525" s="20"/>
      <c r="Y525" s="20"/>
    </row>
    <row r="526" spans="2:25" s="10" customFormat="1" ht="15.6" customHeight="1">
      <c r="B526"/>
      <c r="C526"/>
      <c r="D526"/>
      <c r="E526"/>
      <c r="F526"/>
      <c r="G526"/>
      <c r="H526"/>
      <c r="I526"/>
      <c r="L526" s="456"/>
      <c r="P526" s="20"/>
      <c r="Y526" s="20"/>
    </row>
    <row r="527" spans="2:25" s="10" customFormat="1" ht="15.6" customHeight="1">
      <c r="B527"/>
      <c r="C527"/>
      <c r="D527"/>
      <c r="E527"/>
      <c r="F527"/>
      <c r="G527"/>
      <c r="H527"/>
      <c r="I527"/>
      <c r="L527" s="456"/>
      <c r="P527" s="20"/>
      <c r="Y527" s="20"/>
    </row>
    <row r="528" spans="2:25" s="10" customFormat="1" ht="15.6" customHeight="1">
      <c r="B528"/>
      <c r="C528"/>
      <c r="D528"/>
      <c r="E528"/>
      <c r="F528"/>
      <c r="G528"/>
      <c r="H528"/>
      <c r="I528"/>
      <c r="L528" s="456"/>
      <c r="P528" s="20"/>
      <c r="Y528" s="20"/>
    </row>
    <row r="529" spans="2:25" s="10" customFormat="1" ht="15.6" customHeight="1">
      <c r="B529"/>
      <c r="C529"/>
      <c r="D529"/>
      <c r="E529"/>
      <c r="F529"/>
      <c r="G529"/>
      <c r="H529"/>
      <c r="I529"/>
      <c r="L529" s="456"/>
      <c r="P529" s="20"/>
      <c r="Y529" s="20"/>
    </row>
    <row r="530" spans="2:25" s="10" customFormat="1" ht="15.6" customHeight="1">
      <c r="B530"/>
      <c r="C530"/>
      <c r="D530"/>
      <c r="E530"/>
      <c r="F530"/>
      <c r="G530"/>
      <c r="H530"/>
      <c r="I530"/>
      <c r="L530" s="456"/>
      <c r="P530" s="20"/>
      <c r="Y530" s="20"/>
    </row>
    <row r="531" spans="2:25" s="10" customFormat="1" ht="15.6" customHeight="1">
      <c r="B531"/>
      <c r="C531"/>
      <c r="D531"/>
      <c r="E531"/>
      <c r="F531"/>
      <c r="G531"/>
      <c r="H531"/>
      <c r="I531"/>
      <c r="L531" s="456"/>
      <c r="P531" s="20"/>
      <c r="Y531" s="20"/>
    </row>
    <row r="532" spans="2:25" s="10" customFormat="1" ht="15.6" customHeight="1">
      <c r="B532"/>
      <c r="C532"/>
      <c r="D532"/>
      <c r="E532"/>
      <c r="F532"/>
      <c r="G532"/>
      <c r="H532"/>
      <c r="I532"/>
      <c r="L532" s="456"/>
      <c r="P532" s="20"/>
      <c r="Y532" s="20"/>
    </row>
    <row r="533" spans="2:25" s="10" customFormat="1" ht="15.6" customHeight="1">
      <c r="B533"/>
      <c r="C533"/>
      <c r="D533"/>
      <c r="E533"/>
      <c r="F533"/>
      <c r="G533"/>
      <c r="H533"/>
      <c r="I533"/>
      <c r="L533" s="456"/>
      <c r="P533" s="20"/>
      <c r="Y533" s="20"/>
    </row>
    <row r="534" spans="2:25" s="10" customFormat="1" ht="15.6" customHeight="1">
      <c r="B534"/>
      <c r="C534"/>
      <c r="D534"/>
      <c r="E534"/>
      <c r="F534"/>
      <c r="G534"/>
      <c r="H534"/>
      <c r="I534"/>
      <c r="L534" s="456"/>
      <c r="P534" s="20"/>
      <c r="Y534" s="20"/>
    </row>
    <row r="535" spans="2:25" s="10" customFormat="1" ht="15.6" customHeight="1">
      <c r="B535"/>
      <c r="C535"/>
      <c r="D535"/>
      <c r="E535"/>
      <c r="F535"/>
      <c r="G535"/>
      <c r="H535"/>
      <c r="I535"/>
      <c r="L535" s="456"/>
      <c r="P535" s="20"/>
      <c r="Y535" s="20"/>
    </row>
    <row r="536" spans="2:25" s="10" customFormat="1" ht="15.6" customHeight="1">
      <c r="B536"/>
      <c r="C536"/>
      <c r="D536"/>
      <c r="E536"/>
      <c r="F536"/>
      <c r="G536"/>
      <c r="H536"/>
      <c r="I536"/>
      <c r="L536" s="456"/>
      <c r="P536" s="20"/>
      <c r="Y536" s="20"/>
    </row>
    <row r="537" spans="2:25" s="10" customFormat="1" ht="15.6" customHeight="1">
      <c r="B537"/>
      <c r="C537"/>
      <c r="D537"/>
      <c r="E537"/>
      <c r="F537"/>
      <c r="G537"/>
      <c r="H537"/>
      <c r="I537"/>
      <c r="L537" s="456"/>
      <c r="P537" s="20"/>
      <c r="Y537" s="20"/>
    </row>
    <row r="538" spans="2:25" s="10" customFormat="1" ht="15.6" customHeight="1">
      <c r="B538"/>
      <c r="C538"/>
      <c r="D538"/>
      <c r="E538"/>
      <c r="F538"/>
      <c r="G538"/>
      <c r="H538"/>
      <c r="I538"/>
      <c r="L538" s="456"/>
      <c r="P538" s="20"/>
      <c r="Y538" s="20"/>
    </row>
    <row r="539" spans="2:25" s="10" customFormat="1" ht="15.6" customHeight="1">
      <c r="B539"/>
      <c r="C539"/>
      <c r="D539"/>
      <c r="E539"/>
      <c r="F539"/>
      <c r="G539"/>
      <c r="H539"/>
      <c r="I539"/>
      <c r="L539" s="456"/>
      <c r="P539" s="20"/>
      <c r="Y539" s="20"/>
    </row>
    <row r="540" spans="2:25" s="10" customFormat="1" ht="15.6" customHeight="1">
      <c r="B540"/>
      <c r="C540"/>
      <c r="D540"/>
      <c r="E540"/>
      <c r="F540"/>
      <c r="G540"/>
      <c r="H540"/>
      <c r="I540"/>
      <c r="L540" s="456"/>
      <c r="P540" s="20"/>
      <c r="Y540" s="20"/>
    </row>
    <row r="541" spans="2:25" s="10" customFormat="1" ht="15.6" customHeight="1">
      <c r="B541"/>
      <c r="C541"/>
      <c r="D541"/>
      <c r="E541"/>
      <c r="F541"/>
      <c r="G541"/>
      <c r="H541"/>
      <c r="I541"/>
      <c r="L541" s="456"/>
      <c r="P541" s="20"/>
      <c r="Y541" s="20"/>
    </row>
    <row r="542" spans="2:25" s="10" customFormat="1" ht="15.6" customHeight="1">
      <c r="B542"/>
      <c r="C542"/>
      <c r="D542"/>
      <c r="E542"/>
      <c r="F542"/>
      <c r="G542"/>
      <c r="H542"/>
      <c r="I542"/>
      <c r="L542" s="456"/>
      <c r="P542" s="20"/>
      <c r="Y542" s="20"/>
    </row>
    <row r="543" spans="2:25" s="10" customFormat="1" ht="15.6" customHeight="1">
      <c r="B543"/>
      <c r="C543"/>
      <c r="D543"/>
      <c r="E543"/>
      <c r="F543"/>
      <c r="G543"/>
      <c r="H543"/>
      <c r="I543"/>
      <c r="L543" s="456"/>
      <c r="P543" s="20"/>
      <c r="Y543" s="20"/>
    </row>
    <row r="544" spans="2:25" s="10" customFormat="1" ht="15.6" customHeight="1">
      <c r="B544"/>
      <c r="C544"/>
      <c r="D544"/>
      <c r="E544"/>
      <c r="F544"/>
      <c r="G544"/>
      <c r="H544"/>
      <c r="I544"/>
      <c r="L544" s="456"/>
      <c r="P544" s="20"/>
      <c r="Y544" s="20"/>
    </row>
    <row r="545" spans="2:25" s="10" customFormat="1" ht="15.6" customHeight="1">
      <c r="B545"/>
      <c r="C545"/>
      <c r="D545"/>
      <c r="E545"/>
      <c r="F545"/>
      <c r="G545"/>
      <c r="H545"/>
      <c r="I545"/>
      <c r="L545" s="456"/>
      <c r="P545" s="20"/>
      <c r="Y545" s="20"/>
    </row>
    <row r="546" spans="2:25" s="10" customFormat="1" ht="15.6" customHeight="1">
      <c r="B546"/>
      <c r="C546"/>
      <c r="D546"/>
      <c r="E546"/>
      <c r="F546"/>
      <c r="G546"/>
      <c r="H546"/>
      <c r="I546"/>
      <c r="L546" s="456"/>
      <c r="P546" s="20"/>
      <c r="Y546" s="20"/>
    </row>
    <row r="547" spans="2:25" s="10" customFormat="1" ht="15.6" customHeight="1">
      <c r="B547"/>
      <c r="C547"/>
      <c r="D547"/>
      <c r="E547"/>
      <c r="F547"/>
      <c r="G547"/>
      <c r="H547"/>
      <c r="I547"/>
      <c r="L547" s="456"/>
      <c r="P547" s="20"/>
      <c r="Y547" s="20"/>
    </row>
    <row r="548" spans="2:25" s="10" customFormat="1" ht="15.6" customHeight="1">
      <c r="B548"/>
      <c r="C548"/>
      <c r="D548"/>
      <c r="E548"/>
      <c r="F548"/>
      <c r="G548"/>
      <c r="H548"/>
      <c r="I548"/>
      <c r="L548" s="456"/>
      <c r="P548" s="20"/>
      <c r="Y548" s="20"/>
    </row>
    <row r="549" spans="2:25" s="10" customFormat="1" ht="15.6" customHeight="1">
      <c r="B549"/>
      <c r="C549"/>
      <c r="D549"/>
      <c r="E549"/>
      <c r="F549"/>
      <c r="G549"/>
      <c r="H549"/>
      <c r="I549"/>
      <c r="L549" s="456"/>
      <c r="P549" s="20"/>
      <c r="Y549" s="20"/>
    </row>
    <row r="550" spans="2:25" s="10" customFormat="1" ht="15.6" customHeight="1">
      <c r="B550"/>
      <c r="C550"/>
      <c r="D550"/>
      <c r="E550"/>
      <c r="F550"/>
      <c r="G550"/>
      <c r="H550"/>
      <c r="I550"/>
      <c r="L550" s="456"/>
      <c r="P550" s="20"/>
      <c r="Y550" s="20"/>
    </row>
    <row r="551" spans="2:25" s="10" customFormat="1" ht="15.6" customHeight="1">
      <c r="B551"/>
      <c r="C551"/>
      <c r="D551"/>
      <c r="E551"/>
      <c r="F551"/>
      <c r="G551"/>
      <c r="H551"/>
      <c r="I551"/>
      <c r="L551" s="456"/>
      <c r="P551" s="20"/>
      <c r="Y551" s="20"/>
    </row>
    <row r="552" spans="2:25" s="10" customFormat="1" ht="15.6" customHeight="1">
      <c r="B552"/>
      <c r="C552"/>
      <c r="D552"/>
      <c r="E552"/>
      <c r="F552"/>
      <c r="G552"/>
      <c r="H552"/>
      <c r="I552"/>
      <c r="L552" s="456"/>
      <c r="P552" s="20"/>
      <c r="Y552" s="20"/>
    </row>
    <row r="553" spans="2:25" s="10" customFormat="1" ht="15.6" customHeight="1">
      <c r="B553"/>
      <c r="C553"/>
      <c r="D553"/>
      <c r="E553"/>
      <c r="F553"/>
      <c r="G553"/>
      <c r="H553"/>
      <c r="I553"/>
      <c r="L553" s="456"/>
      <c r="P553" s="20"/>
      <c r="Y553" s="20"/>
    </row>
    <row r="554" spans="2:25" s="10" customFormat="1" ht="15.6" customHeight="1">
      <c r="B554"/>
      <c r="C554"/>
      <c r="D554"/>
      <c r="E554"/>
      <c r="F554"/>
      <c r="G554"/>
      <c r="H554"/>
      <c r="I554"/>
      <c r="L554" s="456"/>
      <c r="P554" s="20"/>
      <c r="Y554" s="20"/>
    </row>
    <row r="555" spans="2:25" s="10" customFormat="1" ht="15.6" customHeight="1">
      <c r="B555"/>
      <c r="C555"/>
      <c r="D555"/>
      <c r="E555"/>
      <c r="F555"/>
      <c r="G555"/>
      <c r="H555"/>
      <c r="I555"/>
      <c r="L555" s="456"/>
      <c r="P555" s="20"/>
      <c r="Y555" s="20"/>
    </row>
    <row r="556" spans="2:25" s="10" customFormat="1" ht="15.6" customHeight="1">
      <c r="B556"/>
      <c r="C556"/>
      <c r="D556"/>
      <c r="E556"/>
      <c r="F556"/>
      <c r="G556"/>
      <c r="H556"/>
      <c r="I556"/>
      <c r="L556" s="456"/>
      <c r="P556" s="20"/>
      <c r="Y556" s="20"/>
    </row>
    <row r="557" spans="2:25" s="10" customFormat="1" ht="15.6" customHeight="1">
      <c r="B557"/>
      <c r="C557"/>
      <c r="D557"/>
      <c r="E557"/>
      <c r="F557"/>
      <c r="G557"/>
      <c r="H557"/>
      <c r="I557"/>
      <c r="L557" s="456"/>
      <c r="P557" s="20"/>
      <c r="Y557" s="20"/>
    </row>
    <row r="558" spans="2:25" s="10" customFormat="1" ht="15.6" customHeight="1">
      <c r="B558"/>
      <c r="C558"/>
      <c r="D558"/>
      <c r="E558"/>
      <c r="F558"/>
      <c r="G558"/>
      <c r="H558"/>
      <c r="I558"/>
      <c r="L558" s="456"/>
      <c r="P558" s="20"/>
      <c r="Y558" s="20"/>
    </row>
    <row r="559" spans="2:25" s="10" customFormat="1" ht="15.6" customHeight="1">
      <c r="B559"/>
      <c r="C559"/>
      <c r="D559"/>
      <c r="E559"/>
      <c r="F559"/>
      <c r="G559"/>
      <c r="H559"/>
      <c r="I559"/>
      <c r="L559" s="456"/>
      <c r="P559" s="20"/>
      <c r="Y559" s="20"/>
    </row>
    <row r="560" spans="2:25" s="10" customFormat="1" ht="15.6" customHeight="1">
      <c r="B560"/>
      <c r="C560"/>
      <c r="D560"/>
      <c r="E560"/>
      <c r="F560"/>
      <c r="G560"/>
      <c r="H560"/>
      <c r="I560"/>
      <c r="L560" s="456"/>
      <c r="P560" s="20"/>
      <c r="Y560" s="20"/>
    </row>
    <row r="561" spans="2:25" s="10" customFormat="1" ht="15.6" customHeight="1">
      <c r="B561"/>
      <c r="C561"/>
      <c r="D561"/>
      <c r="E561"/>
      <c r="F561"/>
      <c r="G561"/>
      <c r="H561"/>
      <c r="I561"/>
      <c r="L561" s="456"/>
      <c r="P561" s="20"/>
      <c r="Y561" s="20"/>
    </row>
    <row r="562" spans="2:25" s="10" customFormat="1" ht="15.6" customHeight="1">
      <c r="B562"/>
      <c r="C562"/>
      <c r="D562"/>
      <c r="E562"/>
      <c r="F562"/>
      <c r="G562"/>
      <c r="H562"/>
      <c r="I562"/>
      <c r="L562" s="456"/>
      <c r="P562" s="20"/>
      <c r="Y562" s="20"/>
    </row>
    <row r="563" spans="2:25" s="10" customFormat="1" ht="15.6" customHeight="1">
      <c r="B563"/>
      <c r="C563"/>
      <c r="D563"/>
      <c r="E563"/>
      <c r="F563"/>
      <c r="G563"/>
      <c r="H563"/>
      <c r="I563"/>
      <c r="L563" s="456"/>
      <c r="P563" s="20"/>
      <c r="Y563" s="20"/>
    </row>
    <row r="564" spans="2:25" s="10" customFormat="1" ht="15.6" customHeight="1">
      <c r="B564"/>
      <c r="C564"/>
      <c r="D564"/>
      <c r="E564"/>
      <c r="F564"/>
      <c r="G564"/>
      <c r="H564"/>
      <c r="I564"/>
      <c r="L564" s="456"/>
      <c r="P564" s="20"/>
      <c r="Y564" s="20"/>
    </row>
    <row r="565" spans="2:25" s="10" customFormat="1" ht="15.6" customHeight="1">
      <c r="B565"/>
      <c r="C565"/>
      <c r="D565"/>
      <c r="E565"/>
      <c r="F565"/>
      <c r="G565"/>
      <c r="H565"/>
      <c r="I565"/>
      <c r="L565" s="456"/>
      <c r="P565" s="20"/>
      <c r="Y565" s="20"/>
    </row>
    <row r="566" spans="2:25" s="10" customFormat="1" ht="15.6" customHeight="1">
      <c r="B566"/>
      <c r="C566"/>
      <c r="D566"/>
      <c r="E566"/>
      <c r="F566"/>
      <c r="G566"/>
      <c r="H566"/>
      <c r="I566"/>
      <c r="L566" s="456"/>
      <c r="P566" s="20"/>
      <c r="Y566" s="20"/>
    </row>
    <row r="567" spans="2:25" s="10" customFormat="1" ht="15.6" customHeight="1">
      <c r="B567"/>
      <c r="C567"/>
      <c r="D567"/>
      <c r="E567"/>
      <c r="F567"/>
      <c r="G567"/>
      <c r="H567"/>
      <c r="I567"/>
      <c r="L567" s="456"/>
      <c r="P567" s="20"/>
      <c r="Y567" s="20"/>
    </row>
    <row r="568" spans="2:25" s="10" customFormat="1" ht="15.6" customHeight="1">
      <c r="B568"/>
      <c r="C568"/>
      <c r="D568"/>
      <c r="E568"/>
      <c r="F568"/>
      <c r="G568"/>
      <c r="H568"/>
      <c r="I568"/>
      <c r="L568" s="456"/>
      <c r="P568" s="20"/>
      <c r="Y568" s="20"/>
    </row>
    <row r="569" spans="2:25" s="10" customFormat="1" ht="15.6" customHeight="1">
      <c r="B569"/>
      <c r="C569"/>
      <c r="D569"/>
      <c r="E569"/>
      <c r="F569"/>
      <c r="G569"/>
      <c r="H569"/>
      <c r="I569"/>
      <c r="L569" s="456"/>
      <c r="P569" s="20"/>
      <c r="Y569" s="20"/>
    </row>
    <row r="570" spans="2:25" s="10" customFormat="1" ht="15.6" customHeight="1">
      <c r="B570"/>
      <c r="C570"/>
      <c r="D570"/>
      <c r="E570"/>
      <c r="F570"/>
      <c r="G570"/>
      <c r="H570"/>
      <c r="I570"/>
      <c r="L570" s="456"/>
      <c r="P570" s="20"/>
      <c r="Y570" s="20"/>
    </row>
    <row r="571" spans="2:25" s="10" customFormat="1" ht="15.6" customHeight="1">
      <c r="B571"/>
      <c r="C571"/>
      <c r="D571"/>
      <c r="E571"/>
      <c r="F571"/>
      <c r="G571"/>
      <c r="H571"/>
      <c r="I571"/>
      <c r="L571" s="456"/>
      <c r="P571" s="20"/>
      <c r="Y571" s="20"/>
    </row>
    <row r="572" spans="2:25" s="10" customFormat="1" ht="15.6" customHeight="1">
      <c r="B572"/>
      <c r="C572"/>
      <c r="D572"/>
      <c r="E572"/>
      <c r="F572"/>
      <c r="G572"/>
      <c r="H572"/>
      <c r="I572"/>
      <c r="L572" s="456"/>
      <c r="P572" s="20"/>
      <c r="Y572" s="20"/>
    </row>
    <row r="573" spans="2:25" s="10" customFormat="1" ht="15.6" customHeight="1">
      <c r="B573"/>
      <c r="C573"/>
      <c r="D573"/>
      <c r="E573"/>
      <c r="F573"/>
      <c r="G573"/>
      <c r="H573"/>
      <c r="I573"/>
      <c r="L573" s="456"/>
      <c r="P573" s="20"/>
      <c r="Y573" s="20"/>
    </row>
    <row r="574" spans="2:25" s="10" customFormat="1" ht="15.6" customHeight="1">
      <c r="B574"/>
      <c r="C574"/>
      <c r="D574"/>
      <c r="E574"/>
      <c r="F574"/>
      <c r="G574"/>
      <c r="H574"/>
      <c r="I574"/>
      <c r="L574" s="456"/>
      <c r="P574" s="20"/>
      <c r="Y574" s="20"/>
    </row>
    <row r="575" spans="2:25" s="10" customFormat="1" ht="15.6" customHeight="1">
      <c r="B575"/>
      <c r="C575"/>
      <c r="D575"/>
      <c r="E575"/>
      <c r="F575"/>
      <c r="G575"/>
      <c r="H575"/>
      <c r="I575"/>
      <c r="L575" s="456"/>
      <c r="P575" s="20"/>
      <c r="Y575" s="20"/>
    </row>
    <row r="576" spans="2:25" s="10" customFormat="1" ht="15.6" customHeight="1">
      <c r="B576"/>
      <c r="C576"/>
      <c r="D576"/>
      <c r="E576"/>
      <c r="F576"/>
      <c r="G576"/>
      <c r="H576"/>
      <c r="I576"/>
      <c r="L576" s="456"/>
      <c r="P576" s="20"/>
      <c r="Y576" s="20"/>
    </row>
    <row r="577" spans="2:25" s="10" customFormat="1" ht="15.6" customHeight="1">
      <c r="B577"/>
      <c r="C577"/>
      <c r="D577"/>
      <c r="E577"/>
      <c r="F577"/>
      <c r="G577"/>
      <c r="H577"/>
      <c r="I577"/>
      <c r="L577" s="456"/>
      <c r="P577" s="20"/>
      <c r="Y577" s="20"/>
    </row>
    <row r="578" spans="2:25" s="10" customFormat="1" ht="15.6" customHeight="1">
      <c r="B578"/>
      <c r="C578"/>
      <c r="D578"/>
      <c r="E578"/>
      <c r="F578"/>
      <c r="G578"/>
      <c r="H578"/>
      <c r="I578"/>
      <c r="L578" s="456"/>
      <c r="P578" s="20"/>
      <c r="Y578" s="20"/>
    </row>
    <row r="579" spans="2:25" s="10" customFormat="1" ht="15.6" customHeight="1">
      <c r="B579"/>
      <c r="C579"/>
      <c r="D579"/>
      <c r="E579"/>
      <c r="F579"/>
      <c r="G579"/>
      <c r="H579"/>
      <c r="I579"/>
      <c r="L579" s="456"/>
      <c r="P579" s="20"/>
      <c r="Y579" s="20"/>
    </row>
    <row r="580" spans="2:25" s="10" customFormat="1" ht="15.6" customHeight="1">
      <c r="B580"/>
      <c r="C580"/>
      <c r="D580"/>
      <c r="E580"/>
      <c r="F580"/>
      <c r="G580"/>
      <c r="H580"/>
      <c r="I580"/>
      <c r="L580" s="456"/>
      <c r="P580" s="20"/>
      <c r="Y580" s="20"/>
    </row>
    <row r="581" spans="2:25" s="10" customFormat="1" ht="15.6" customHeight="1">
      <c r="B581"/>
      <c r="C581"/>
      <c r="D581"/>
      <c r="E581"/>
      <c r="F581"/>
      <c r="G581"/>
      <c r="H581"/>
      <c r="I581"/>
      <c r="L581" s="456"/>
      <c r="P581" s="20"/>
      <c r="Y581" s="20"/>
    </row>
    <row r="582" spans="2:25" s="10" customFormat="1" ht="15.6" customHeight="1">
      <c r="B582"/>
      <c r="C582"/>
      <c r="D582"/>
      <c r="E582"/>
      <c r="F582"/>
      <c r="G582"/>
      <c r="H582"/>
      <c r="I582"/>
      <c r="L582" s="456"/>
      <c r="P582" s="20"/>
      <c r="Y582" s="20"/>
    </row>
    <row r="583" spans="2:25" s="10" customFormat="1" ht="15.6" customHeight="1">
      <c r="B583"/>
      <c r="C583"/>
      <c r="D583"/>
      <c r="E583"/>
      <c r="F583"/>
      <c r="G583"/>
      <c r="H583"/>
      <c r="I583"/>
      <c r="L583" s="456"/>
      <c r="P583" s="20"/>
      <c r="Y583" s="20"/>
    </row>
    <row r="584" spans="2:25" s="10" customFormat="1" ht="15.6" customHeight="1">
      <c r="B584"/>
      <c r="C584"/>
      <c r="D584"/>
      <c r="E584"/>
      <c r="F584"/>
      <c r="G584"/>
      <c r="H584"/>
      <c r="I584"/>
      <c r="L584" s="456"/>
      <c r="P584" s="20"/>
      <c r="Y584" s="20"/>
    </row>
    <row r="585" spans="2:25" s="10" customFormat="1" ht="15.6" customHeight="1">
      <c r="B585"/>
      <c r="C585"/>
      <c r="D585"/>
      <c r="E585"/>
      <c r="F585"/>
      <c r="G585"/>
      <c r="H585"/>
      <c r="I585"/>
      <c r="L585" s="456"/>
      <c r="P585" s="20"/>
      <c r="Y585" s="20"/>
    </row>
    <row r="586" spans="2:25" s="10" customFormat="1" ht="15.6" customHeight="1">
      <c r="B586"/>
      <c r="C586"/>
      <c r="D586"/>
      <c r="E586"/>
      <c r="F586"/>
      <c r="G586"/>
      <c r="H586"/>
      <c r="I586"/>
      <c r="L586" s="456"/>
      <c r="P586" s="20"/>
      <c r="Y586" s="20"/>
    </row>
    <row r="587" spans="2:25" s="10" customFormat="1" ht="15.6" customHeight="1">
      <c r="B587"/>
      <c r="C587"/>
      <c r="D587"/>
      <c r="E587"/>
      <c r="F587"/>
      <c r="G587"/>
      <c r="H587"/>
      <c r="I587"/>
      <c r="L587" s="456"/>
      <c r="P587" s="20"/>
      <c r="Y587" s="20"/>
    </row>
    <row r="588" spans="2:25" s="10" customFormat="1" ht="15.6" customHeight="1">
      <c r="B588"/>
      <c r="C588"/>
      <c r="D588"/>
      <c r="E588"/>
      <c r="F588"/>
      <c r="G588"/>
      <c r="H588"/>
      <c r="I588"/>
      <c r="L588" s="456"/>
      <c r="P588" s="20"/>
      <c r="Y588" s="20"/>
    </row>
    <row r="589" spans="2:25" s="10" customFormat="1" ht="15.6" customHeight="1">
      <c r="B589"/>
      <c r="C589"/>
      <c r="D589"/>
      <c r="E589"/>
      <c r="F589"/>
      <c r="G589"/>
      <c r="H589"/>
      <c r="I589"/>
      <c r="L589" s="456"/>
      <c r="P589" s="20"/>
      <c r="Y589" s="20"/>
    </row>
    <row r="590" spans="2:25" s="10" customFormat="1" ht="15.6" customHeight="1">
      <c r="B590"/>
      <c r="C590"/>
      <c r="D590"/>
      <c r="E590"/>
      <c r="F590"/>
      <c r="G590"/>
      <c r="H590"/>
      <c r="I590"/>
      <c r="L590" s="456"/>
      <c r="P590" s="20"/>
      <c r="Y590" s="20"/>
    </row>
    <row r="591" spans="2:25" s="10" customFormat="1" ht="15.6" customHeight="1">
      <c r="B591"/>
      <c r="C591"/>
      <c r="D591"/>
      <c r="E591"/>
      <c r="F591"/>
      <c r="G591"/>
      <c r="H591"/>
      <c r="I591"/>
      <c r="L591" s="456"/>
      <c r="P591" s="20"/>
      <c r="Y591" s="20"/>
    </row>
    <row r="592" spans="2:25" s="10" customFormat="1" ht="15.6" customHeight="1">
      <c r="B592"/>
      <c r="C592"/>
      <c r="D592"/>
      <c r="E592"/>
      <c r="F592"/>
      <c r="G592"/>
      <c r="H592"/>
      <c r="I592"/>
      <c r="L592" s="456"/>
      <c r="P592" s="20"/>
      <c r="Y592" s="20"/>
    </row>
    <row r="593" spans="2:25" s="10" customFormat="1" ht="15.6" customHeight="1">
      <c r="B593"/>
      <c r="C593"/>
      <c r="D593"/>
      <c r="E593"/>
      <c r="F593"/>
      <c r="G593"/>
      <c r="H593"/>
      <c r="I593"/>
      <c r="L593" s="456"/>
      <c r="P593" s="20"/>
      <c r="Y593" s="20"/>
    </row>
    <row r="594" spans="2:25" s="10" customFormat="1" ht="15.6" customHeight="1">
      <c r="B594"/>
      <c r="C594"/>
      <c r="D594"/>
      <c r="E594"/>
      <c r="F594"/>
      <c r="G594"/>
      <c r="H594"/>
      <c r="I594"/>
      <c r="L594" s="456"/>
      <c r="P594" s="20"/>
      <c r="Y594" s="20"/>
    </row>
    <row r="595" spans="2:25" s="10" customFormat="1" ht="15.6" customHeight="1">
      <c r="B595"/>
      <c r="C595"/>
      <c r="D595"/>
      <c r="E595"/>
      <c r="F595"/>
      <c r="G595"/>
      <c r="H595"/>
      <c r="I595"/>
      <c r="L595" s="456"/>
      <c r="P595" s="20"/>
      <c r="Y595" s="20"/>
    </row>
    <row r="596" spans="2:25" s="10" customFormat="1" ht="15.6" customHeight="1">
      <c r="B596"/>
      <c r="C596"/>
      <c r="D596"/>
      <c r="E596"/>
      <c r="F596"/>
      <c r="G596"/>
      <c r="H596"/>
      <c r="I596"/>
      <c r="L596" s="456"/>
      <c r="P596" s="20"/>
      <c r="Y596" s="20"/>
    </row>
    <row r="597" spans="2:25" s="10" customFormat="1" ht="15.6" customHeight="1">
      <c r="B597"/>
      <c r="C597"/>
      <c r="D597"/>
      <c r="E597"/>
      <c r="F597"/>
      <c r="G597"/>
      <c r="H597"/>
      <c r="I597"/>
      <c r="L597" s="456"/>
      <c r="P597" s="20"/>
      <c r="Y597" s="20"/>
    </row>
    <row r="598" spans="2:25" s="10" customFormat="1" ht="15.6" customHeight="1">
      <c r="B598"/>
      <c r="C598"/>
      <c r="D598"/>
      <c r="E598"/>
      <c r="F598"/>
      <c r="G598"/>
      <c r="H598"/>
      <c r="I598"/>
      <c r="L598" s="456"/>
      <c r="P598" s="20"/>
      <c r="Y598" s="20"/>
    </row>
    <row r="599" spans="2:25" s="10" customFormat="1" ht="15.6" customHeight="1">
      <c r="B599"/>
      <c r="C599"/>
      <c r="D599"/>
      <c r="E599"/>
      <c r="F599"/>
      <c r="G599"/>
      <c r="H599"/>
      <c r="I599"/>
      <c r="L599" s="456"/>
      <c r="P599" s="20"/>
      <c r="Y599" s="20"/>
    </row>
    <row r="600" spans="2:25" s="10" customFormat="1" ht="15.6" customHeight="1">
      <c r="B600"/>
      <c r="C600"/>
      <c r="D600"/>
      <c r="E600"/>
      <c r="F600"/>
      <c r="G600"/>
      <c r="H600"/>
      <c r="I600"/>
      <c r="L600" s="456"/>
      <c r="P600" s="20"/>
      <c r="Y600" s="20"/>
    </row>
    <row r="601" spans="2:25" s="10" customFormat="1" ht="15.6" customHeight="1">
      <c r="B601"/>
      <c r="C601"/>
      <c r="D601"/>
      <c r="E601"/>
      <c r="F601"/>
      <c r="G601"/>
      <c r="H601"/>
      <c r="I601"/>
      <c r="L601" s="456"/>
      <c r="P601" s="20"/>
      <c r="Y601" s="20"/>
    </row>
    <row r="602" spans="2:25" s="10" customFormat="1" ht="15.6" customHeight="1">
      <c r="B602"/>
      <c r="C602"/>
      <c r="D602"/>
      <c r="E602"/>
      <c r="F602"/>
      <c r="G602"/>
      <c r="H602"/>
      <c r="I602"/>
      <c r="L602" s="456"/>
      <c r="P602" s="20"/>
      <c r="Y602" s="20"/>
    </row>
    <row r="603" spans="2:25" s="10" customFormat="1" ht="15.6" customHeight="1">
      <c r="B603"/>
      <c r="C603"/>
      <c r="D603"/>
      <c r="E603"/>
      <c r="F603"/>
      <c r="G603"/>
      <c r="H603"/>
      <c r="I603"/>
      <c r="L603" s="456"/>
      <c r="P603" s="20"/>
      <c r="Y603" s="20"/>
    </row>
    <row r="604" spans="2:25" s="10" customFormat="1" ht="15.6" customHeight="1">
      <c r="B604"/>
      <c r="C604"/>
      <c r="D604"/>
      <c r="E604"/>
      <c r="F604"/>
      <c r="G604"/>
      <c r="H604"/>
      <c r="I604"/>
      <c r="L604" s="456"/>
      <c r="P604" s="20"/>
      <c r="Y604" s="20"/>
    </row>
    <row r="605" spans="2:25" s="10" customFormat="1" ht="15.6" customHeight="1">
      <c r="B605"/>
      <c r="C605"/>
      <c r="D605"/>
      <c r="E605"/>
      <c r="F605"/>
      <c r="G605"/>
      <c r="H605"/>
      <c r="I605"/>
      <c r="L605" s="456"/>
      <c r="P605" s="20"/>
      <c r="Y605" s="20"/>
    </row>
    <row r="606" spans="2:25" s="10" customFormat="1" ht="15.6" customHeight="1">
      <c r="B606"/>
      <c r="C606"/>
      <c r="D606"/>
      <c r="E606"/>
      <c r="F606"/>
      <c r="G606"/>
      <c r="H606"/>
      <c r="I606"/>
      <c r="L606" s="456"/>
      <c r="P606" s="20"/>
      <c r="Y606" s="20"/>
    </row>
    <row r="607" spans="2:25" s="10" customFormat="1" ht="15.6" customHeight="1">
      <c r="B607"/>
      <c r="C607"/>
      <c r="D607"/>
      <c r="E607"/>
      <c r="F607"/>
      <c r="G607"/>
      <c r="H607"/>
      <c r="I607"/>
      <c r="L607" s="456"/>
      <c r="P607" s="20"/>
      <c r="Y607" s="20"/>
    </row>
    <row r="608" spans="2:25" s="10" customFormat="1" ht="15.6" customHeight="1">
      <c r="B608"/>
      <c r="C608"/>
      <c r="D608"/>
      <c r="E608"/>
      <c r="F608"/>
      <c r="G608"/>
      <c r="H608"/>
      <c r="I608"/>
      <c r="L608" s="456"/>
      <c r="P608" s="20"/>
      <c r="Y608" s="20"/>
    </row>
    <row r="609" spans="2:25" s="10" customFormat="1" ht="15.6" customHeight="1">
      <c r="B609"/>
      <c r="C609"/>
      <c r="D609"/>
      <c r="E609"/>
      <c r="F609"/>
      <c r="G609"/>
      <c r="H609"/>
      <c r="I609"/>
      <c r="L609" s="456"/>
      <c r="P609" s="20"/>
      <c r="Y609" s="20"/>
    </row>
    <row r="610" spans="2:25" s="10" customFormat="1" ht="15.6" customHeight="1">
      <c r="B610"/>
      <c r="C610"/>
      <c r="D610"/>
      <c r="E610"/>
      <c r="F610"/>
      <c r="G610"/>
      <c r="H610"/>
      <c r="I610"/>
      <c r="L610" s="456"/>
      <c r="P610" s="20"/>
      <c r="Y610" s="20"/>
    </row>
    <row r="611" spans="2:25" s="10" customFormat="1" ht="15.6" customHeight="1">
      <c r="B611"/>
      <c r="C611"/>
      <c r="D611"/>
      <c r="E611"/>
      <c r="F611"/>
      <c r="G611"/>
      <c r="H611"/>
      <c r="I611"/>
      <c r="L611" s="456"/>
      <c r="P611" s="20"/>
      <c r="Y611" s="20"/>
    </row>
    <row r="612" spans="2:25" s="10" customFormat="1" ht="15.6" customHeight="1">
      <c r="B612"/>
      <c r="C612"/>
      <c r="D612"/>
      <c r="E612"/>
      <c r="F612"/>
      <c r="G612"/>
      <c r="H612"/>
      <c r="I612"/>
      <c r="L612" s="456"/>
      <c r="P612" s="20"/>
      <c r="Y612" s="20"/>
    </row>
    <row r="613" spans="2:25" s="10" customFormat="1" ht="15.6" customHeight="1">
      <c r="B613"/>
      <c r="C613"/>
      <c r="D613"/>
      <c r="E613"/>
      <c r="F613"/>
      <c r="G613"/>
      <c r="H613"/>
      <c r="I613"/>
      <c r="L613" s="456"/>
      <c r="P613" s="20"/>
      <c r="Y613" s="20"/>
    </row>
    <row r="614" spans="2:25" s="10" customFormat="1" ht="15.6" customHeight="1">
      <c r="B614"/>
      <c r="C614"/>
      <c r="D614"/>
      <c r="E614"/>
      <c r="F614"/>
      <c r="G614"/>
      <c r="H614"/>
      <c r="I614"/>
      <c r="L614" s="456"/>
      <c r="P614" s="20"/>
      <c r="Y614" s="20"/>
    </row>
    <row r="615" spans="2:25" s="10" customFormat="1" ht="15.6" customHeight="1">
      <c r="B615"/>
      <c r="C615"/>
      <c r="D615"/>
      <c r="E615"/>
      <c r="F615"/>
      <c r="G615"/>
      <c r="H615"/>
      <c r="I615"/>
      <c r="L615" s="456"/>
      <c r="P615" s="20"/>
      <c r="Y615" s="20"/>
    </row>
    <row r="616" spans="2:25" s="10" customFormat="1" ht="15.6" customHeight="1">
      <c r="B616"/>
      <c r="C616"/>
      <c r="D616"/>
      <c r="E616"/>
      <c r="F616"/>
      <c r="G616"/>
      <c r="H616"/>
      <c r="I616"/>
      <c r="L616" s="456"/>
      <c r="P616" s="20"/>
      <c r="Y616" s="20"/>
    </row>
    <row r="617" spans="2:25" s="10" customFormat="1" ht="15.6" customHeight="1">
      <c r="B617"/>
      <c r="C617"/>
      <c r="D617"/>
      <c r="E617"/>
      <c r="F617"/>
      <c r="G617"/>
      <c r="H617"/>
      <c r="I617"/>
      <c r="L617" s="456"/>
      <c r="P617" s="20"/>
      <c r="Y617" s="20"/>
    </row>
    <row r="618" spans="2:25" s="10" customFormat="1" ht="15.6" customHeight="1">
      <c r="B618"/>
      <c r="C618"/>
      <c r="D618"/>
      <c r="E618"/>
      <c r="F618"/>
      <c r="G618"/>
      <c r="H618"/>
      <c r="I618"/>
      <c r="L618" s="456"/>
      <c r="P618" s="20"/>
      <c r="Y618" s="20"/>
    </row>
    <row r="619" spans="2:25" s="10" customFormat="1" ht="15.6" customHeight="1">
      <c r="B619"/>
      <c r="C619"/>
      <c r="D619"/>
      <c r="E619"/>
      <c r="F619"/>
      <c r="G619"/>
      <c r="H619"/>
      <c r="I619"/>
      <c r="L619" s="456"/>
      <c r="P619" s="20"/>
      <c r="Y619" s="20"/>
    </row>
    <row r="620" spans="2:25" s="10" customFormat="1" ht="15.6" customHeight="1">
      <c r="B620"/>
      <c r="C620"/>
      <c r="D620"/>
      <c r="E620"/>
      <c r="F620"/>
      <c r="G620"/>
      <c r="H620"/>
      <c r="I620"/>
      <c r="L620" s="456"/>
      <c r="P620" s="20"/>
      <c r="Y620" s="20"/>
    </row>
    <row r="621" spans="2:25" s="10" customFormat="1" ht="15.6" customHeight="1">
      <c r="B621"/>
      <c r="C621"/>
      <c r="D621"/>
      <c r="E621"/>
      <c r="F621"/>
      <c r="G621"/>
      <c r="H621"/>
      <c r="I621"/>
      <c r="L621" s="456"/>
      <c r="P621" s="20"/>
      <c r="Y621" s="20"/>
    </row>
    <row r="622" spans="2:25" s="10" customFormat="1" ht="15.6" customHeight="1">
      <c r="B622"/>
      <c r="C622"/>
      <c r="D622"/>
      <c r="E622"/>
      <c r="F622"/>
      <c r="G622"/>
      <c r="H622"/>
      <c r="I622"/>
      <c r="L622" s="456"/>
      <c r="P622" s="20"/>
      <c r="Y622" s="20"/>
    </row>
    <row r="623" spans="2:25" s="10" customFormat="1" ht="15.6" customHeight="1">
      <c r="B623"/>
      <c r="C623"/>
      <c r="D623"/>
      <c r="E623"/>
      <c r="F623"/>
      <c r="G623"/>
      <c r="H623"/>
      <c r="I623"/>
      <c r="L623" s="456"/>
      <c r="P623" s="20"/>
      <c r="Y623" s="20"/>
    </row>
    <row r="624" spans="2:25" s="10" customFormat="1" ht="15.6" customHeight="1">
      <c r="B624"/>
      <c r="C624"/>
      <c r="D624"/>
      <c r="E624"/>
      <c r="F624"/>
      <c r="G624"/>
      <c r="H624"/>
      <c r="I624"/>
      <c r="L624" s="456"/>
      <c r="P624" s="20"/>
      <c r="Y624" s="20"/>
    </row>
    <row r="625" spans="2:25" s="10" customFormat="1" ht="15.6" customHeight="1">
      <c r="B625"/>
      <c r="C625"/>
      <c r="D625"/>
      <c r="E625"/>
      <c r="F625"/>
      <c r="G625"/>
      <c r="H625"/>
      <c r="I625"/>
      <c r="L625" s="456"/>
      <c r="P625" s="20"/>
      <c r="Y625" s="20"/>
    </row>
    <row r="626" spans="2:25" s="10" customFormat="1" ht="15.6" customHeight="1">
      <c r="B626"/>
      <c r="C626"/>
      <c r="D626"/>
      <c r="E626"/>
      <c r="F626"/>
      <c r="G626"/>
      <c r="H626"/>
      <c r="I626"/>
      <c r="L626" s="456"/>
      <c r="P626" s="20"/>
      <c r="Y626" s="20"/>
    </row>
    <row r="627" spans="2:25" s="10" customFormat="1" ht="15.6" customHeight="1">
      <c r="B627"/>
      <c r="C627"/>
      <c r="D627"/>
      <c r="E627"/>
      <c r="F627"/>
      <c r="G627"/>
      <c r="H627"/>
      <c r="I627"/>
      <c r="L627" s="456"/>
      <c r="P627" s="20"/>
      <c r="Y627" s="20"/>
    </row>
    <row r="628" spans="2:25" s="10" customFormat="1" ht="15.6" customHeight="1">
      <c r="B628"/>
      <c r="C628"/>
      <c r="D628"/>
      <c r="E628"/>
      <c r="F628"/>
      <c r="G628"/>
      <c r="H628"/>
      <c r="I628"/>
      <c r="L628" s="456"/>
      <c r="P628" s="20"/>
      <c r="Y628" s="20"/>
    </row>
    <row r="629" spans="2:25" s="10" customFormat="1" ht="15.6" customHeight="1">
      <c r="B629"/>
      <c r="C629"/>
      <c r="D629"/>
      <c r="E629"/>
      <c r="F629"/>
      <c r="G629"/>
      <c r="H629"/>
      <c r="I629"/>
      <c r="L629" s="456"/>
      <c r="P629" s="20"/>
      <c r="Y629" s="20"/>
    </row>
    <row r="630" spans="2:25" s="10" customFormat="1" ht="15.6" customHeight="1">
      <c r="B630"/>
      <c r="C630"/>
      <c r="D630"/>
      <c r="E630"/>
      <c r="F630"/>
      <c r="G630"/>
      <c r="H630"/>
      <c r="I630"/>
      <c r="L630" s="456"/>
      <c r="P630" s="20"/>
      <c r="Y630" s="20"/>
    </row>
    <row r="631" spans="2:25" s="10" customFormat="1" ht="15.6" customHeight="1">
      <c r="B631"/>
      <c r="C631"/>
      <c r="D631"/>
      <c r="E631"/>
      <c r="F631"/>
      <c r="G631"/>
      <c r="H631"/>
      <c r="I631"/>
      <c r="L631" s="456"/>
      <c r="P631" s="20"/>
      <c r="Y631" s="20"/>
    </row>
    <row r="632" spans="2:25" s="10" customFormat="1" ht="15.6" customHeight="1">
      <c r="B632"/>
      <c r="C632"/>
      <c r="D632"/>
      <c r="E632"/>
      <c r="F632"/>
      <c r="G632"/>
      <c r="H632"/>
      <c r="I632"/>
      <c r="L632" s="456"/>
      <c r="P632" s="20"/>
      <c r="Y632" s="20"/>
    </row>
    <row r="633" spans="2:25" s="10" customFormat="1" ht="15.6" customHeight="1">
      <c r="B633"/>
      <c r="C633"/>
      <c r="D633"/>
      <c r="E633"/>
      <c r="F633"/>
      <c r="G633"/>
      <c r="H633"/>
      <c r="I633"/>
      <c r="L633" s="456"/>
      <c r="P633" s="20"/>
      <c r="Y633" s="20"/>
    </row>
    <row r="634" spans="2:25" s="10" customFormat="1" ht="15.6" customHeight="1">
      <c r="B634"/>
      <c r="C634"/>
      <c r="D634"/>
      <c r="E634"/>
      <c r="F634"/>
      <c r="G634"/>
      <c r="H634"/>
      <c r="I634"/>
      <c r="L634" s="456"/>
      <c r="P634" s="20"/>
      <c r="Y634" s="20"/>
    </row>
    <row r="635" spans="2:25" s="10" customFormat="1" ht="15.6" customHeight="1">
      <c r="B635"/>
      <c r="C635"/>
      <c r="D635"/>
      <c r="E635"/>
      <c r="F635"/>
      <c r="G635"/>
      <c r="H635"/>
      <c r="I635"/>
      <c r="L635" s="456"/>
      <c r="P635" s="20"/>
      <c r="Y635" s="20"/>
    </row>
    <row r="636" spans="2:25" s="10" customFormat="1" ht="15.6" customHeight="1">
      <c r="B636"/>
      <c r="C636"/>
      <c r="D636"/>
      <c r="E636"/>
      <c r="F636"/>
      <c r="G636"/>
      <c r="H636"/>
      <c r="I636"/>
      <c r="L636" s="456"/>
      <c r="P636" s="20"/>
      <c r="Y636" s="20"/>
    </row>
    <row r="637" spans="2:25" s="10" customFormat="1" ht="15.6" customHeight="1">
      <c r="B637"/>
      <c r="C637"/>
      <c r="D637"/>
      <c r="E637"/>
      <c r="F637"/>
      <c r="G637"/>
      <c r="H637"/>
      <c r="I637"/>
      <c r="L637" s="456"/>
      <c r="P637" s="20"/>
      <c r="Y637" s="20"/>
    </row>
    <row r="638" spans="2:25" s="10" customFormat="1" ht="15.6" customHeight="1">
      <c r="B638"/>
      <c r="C638"/>
      <c r="D638"/>
      <c r="E638"/>
      <c r="F638"/>
      <c r="G638"/>
      <c r="H638"/>
      <c r="I638"/>
      <c r="L638" s="456"/>
      <c r="P638" s="20"/>
      <c r="Y638" s="20"/>
    </row>
    <row r="639" spans="2:25" s="10" customFormat="1" ht="15.6" customHeight="1">
      <c r="B639"/>
      <c r="C639"/>
      <c r="D639"/>
      <c r="E639"/>
      <c r="F639"/>
      <c r="G639"/>
      <c r="H639"/>
      <c r="I639"/>
      <c r="L639" s="456"/>
      <c r="P639" s="20"/>
      <c r="Y639" s="20"/>
    </row>
    <row r="640" spans="2:25" s="10" customFormat="1" ht="15.6" customHeight="1">
      <c r="B640"/>
      <c r="C640"/>
      <c r="D640"/>
      <c r="E640"/>
      <c r="F640"/>
      <c r="G640"/>
      <c r="H640"/>
      <c r="I640"/>
      <c r="L640" s="456"/>
      <c r="P640" s="20"/>
      <c r="Y640" s="20"/>
    </row>
    <row r="641" spans="2:25" s="10" customFormat="1" ht="15.6" customHeight="1">
      <c r="B641"/>
      <c r="C641"/>
      <c r="D641"/>
      <c r="E641"/>
      <c r="F641"/>
      <c r="G641"/>
      <c r="H641"/>
      <c r="I641"/>
      <c r="L641" s="456"/>
      <c r="P641" s="20"/>
      <c r="Y641" s="20"/>
    </row>
    <row r="642" spans="2:25" s="10" customFormat="1" ht="15.6" customHeight="1">
      <c r="B642"/>
      <c r="C642"/>
      <c r="D642"/>
      <c r="E642"/>
      <c r="F642"/>
      <c r="G642"/>
      <c r="H642"/>
      <c r="I642"/>
      <c r="L642" s="456"/>
      <c r="P642" s="20"/>
      <c r="Y642" s="20"/>
    </row>
    <row r="643" spans="2:25" s="10" customFormat="1" ht="15.6" customHeight="1">
      <c r="B643"/>
      <c r="C643"/>
      <c r="D643"/>
      <c r="E643"/>
      <c r="F643"/>
      <c r="G643"/>
      <c r="H643"/>
      <c r="I643"/>
      <c r="L643" s="456"/>
      <c r="P643" s="20"/>
      <c r="Y643" s="20"/>
    </row>
    <row r="644" spans="2:25" s="10" customFormat="1" ht="15.6" customHeight="1">
      <c r="B644"/>
      <c r="C644"/>
      <c r="D644"/>
      <c r="E644"/>
      <c r="F644"/>
      <c r="G644"/>
      <c r="H644"/>
      <c r="I644"/>
      <c r="L644" s="456"/>
      <c r="P644" s="20"/>
      <c r="Y644" s="20"/>
    </row>
    <row r="645" spans="2:25" s="10" customFormat="1" ht="15.6" customHeight="1">
      <c r="B645"/>
      <c r="C645"/>
      <c r="D645"/>
      <c r="E645"/>
      <c r="F645"/>
      <c r="G645"/>
      <c r="H645"/>
      <c r="I645"/>
      <c r="L645" s="456"/>
      <c r="P645" s="20"/>
      <c r="Y645" s="20"/>
    </row>
    <row r="646" spans="2:25" s="10" customFormat="1" ht="15.6" customHeight="1">
      <c r="B646"/>
      <c r="C646"/>
      <c r="D646"/>
      <c r="E646"/>
      <c r="F646"/>
      <c r="G646"/>
      <c r="H646"/>
      <c r="I646"/>
      <c r="L646" s="456"/>
      <c r="P646" s="20"/>
      <c r="Y646" s="20"/>
    </row>
    <row r="647" spans="2:25" s="10" customFormat="1" ht="15.6" customHeight="1">
      <c r="B647"/>
      <c r="C647"/>
      <c r="D647"/>
      <c r="E647"/>
      <c r="F647"/>
      <c r="G647"/>
      <c r="H647"/>
      <c r="I647"/>
      <c r="L647" s="456"/>
      <c r="P647" s="20"/>
      <c r="Y647" s="20"/>
    </row>
    <row r="648" spans="2:25" s="10" customFormat="1" ht="15.6" customHeight="1">
      <c r="B648"/>
      <c r="C648"/>
      <c r="D648"/>
      <c r="E648"/>
      <c r="F648"/>
      <c r="G648"/>
      <c r="H648"/>
      <c r="I648"/>
      <c r="L648" s="456"/>
      <c r="P648" s="20"/>
      <c r="Y648" s="20"/>
    </row>
    <row r="649" spans="2:25" s="10" customFormat="1" ht="15.6" customHeight="1">
      <c r="B649"/>
      <c r="C649"/>
      <c r="D649"/>
      <c r="E649"/>
      <c r="F649"/>
      <c r="G649"/>
      <c r="H649"/>
      <c r="I649"/>
      <c r="L649" s="456"/>
      <c r="P649" s="20"/>
      <c r="Y649" s="20"/>
    </row>
    <row r="650" spans="2:25" s="10" customFormat="1" ht="15.6" customHeight="1">
      <c r="B650"/>
      <c r="C650"/>
      <c r="D650"/>
      <c r="E650"/>
      <c r="F650"/>
      <c r="G650"/>
      <c r="H650"/>
      <c r="I650"/>
      <c r="L650" s="456"/>
      <c r="P650" s="20"/>
      <c r="Y650" s="20"/>
    </row>
    <row r="651" spans="2:25" s="10" customFormat="1" ht="15.6" customHeight="1">
      <c r="B651"/>
      <c r="C651"/>
      <c r="D651"/>
      <c r="E651"/>
      <c r="F651"/>
      <c r="G651"/>
      <c r="H651"/>
      <c r="I651"/>
      <c r="L651" s="456"/>
      <c r="P651" s="20"/>
      <c r="Y651" s="20"/>
    </row>
    <row r="652" spans="2:25" s="10" customFormat="1" ht="15.6" customHeight="1">
      <c r="B652"/>
      <c r="C652"/>
      <c r="D652"/>
      <c r="E652"/>
      <c r="F652"/>
      <c r="G652"/>
      <c r="H652"/>
      <c r="I652"/>
      <c r="L652" s="456"/>
      <c r="P652" s="20"/>
      <c r="Y652" s="20"/>
    </row>
    <row r="653" spans="2:25" s="10" customFormat="1" ht="15.6" customHeight="1">
      <c r="B653"/>
      <c r="C653"/>
      <c r="D653"/>
      <c r="E653"/>
      <c r="F653"/>
      <c r="G653"/>
      <c r="H653"/>
      <c r="I653"/>
      <c r="L653" s="456"/>
      <c r="P653" s="20"/>
      <c r="Y653" s="20"/>
    </row>
    <row r="654" spans="2:25" s="10" customFormat="1" ht="15.6" customHeight="1">
      <c r="B654"/>
      <c r="C654"/>
      <c r="D654"/>
      <c r="E654"/>
      <c r="F654"/>
      <c r="G654"/>
      <c r="H654"/>
      <c r="I654"/>
      <c r="L654" s="456"/>
      <c r="P654" s="20"/>
      <c r="Y654" s="20"/>
    </row>
    <row r="655" spans="2:25" s="10" customFormat="1" ht="15.6" customHeight="1">
      <c r="B655"/>
      <c r="C655"/>
      <c r="D655"/>
      <c r="E655"/>
      <c r="F655"/>
      <c r="G655"/>
      <c r="H655"/>
      <c r="I655"/>
      <c r="L655" s="456"/>
      <c r="P655" s="20"/>
      <c r="Y655" s="20"/>
    </row>
    <row r="656" spans="2:25" s="10" customFormat="1" ht="15.6" customHeight="1">
      <c r="B656"/>
      <c r="C656"/>
      <c r="D656"/>
      <c r="E656"/>
      <c r="F656"/>
      <c r="G656"/>
      <c r="H656"/>
      <c r="I656"/>
      <c r="L656" s="456"/>
      <c r="P656" s="20"/>
      <c r="Y656" s="20"/>
    </row>
    <row r="657" spans="2:25" s="10" customFormat="1" ht="15.6" customHeight="1">
      <c r="B657"/>
      <c r="C657"/>
      <c r="D657"/>
      <c r="E657"/>
      <c r="F657"/>
      <c r="G657"/>
      <c r="H657"/>
      <c r="I657"/>
      <c r="L657" s="456"/>
      <c r="P657" s="20"/>
      <c r="Y657" s="20"/>
    </row>
    <row r="658" spans="2:25" s="10" customFormat="1" ht="15.6" customHeight="1">
      <c r="B658"/>
      <c r="C658"/>
      <c r="D658"/>
      <c r="E658"/>
      <c r="F658"/>
      <c r="G658"/>
      <c r="H658"/>
      <c r="I658"/>
      <c r="L658" s="456"/>
      <c r="P658" s="20"/>
      <c r="Y658" s="20"/>
    </row>
    <row r="659" spans="2:25" s="10" customFormat="1" ht="15.6" customHeight="1">
      <c r="B659"/>
      <c r="C659"/>
      <c r="D659"/>
      <c r="E659"/>
      <c r="F659"/>
      <c r="G659"/>
      <c r="H659"/>
      <c r="I659"/>
      <c r="L659" s="456"/>
      <c r="P659" s="20"/>
      <c r="Y659" s="20"/>
    </row>
    <row r="660" spans="2:25" s="10" customFormat="1" ht="15.6" customHeight="1">
      <c r="B660"/>
      <c r="C660"/>
      <c r="D660"/>
      <c r="E660"/>
      <c r="F660"/>
      <c r="G660"/>
      <c r="H660"/>
      <c r="I660"/>
      <c r="L660" s="456"/>
      <c r="P660" s="20"/>
      <c r="Y660" s="20"/>
    </row>
    <row r="661" spans="2:25" s="10" customFormat="1" ht="15.6" customHeight="1">
      <c r="B661"/>
      <c r="C661"/>
      <c r="D661"/>
      <c r="E661"/>
      <c r="F661"/>
      <c r="G661"/>
      <c r="H661"/>
      <c r="I661"/>
      <c r="L661" s="456"/>
      <c r="P661" s="20"/>
      <c r="Y661" s="20"/>
    </row>
    <row r="662" spans="2:25" s="10" customFormat="1" ht="15.6" customHeight="1">
      <c r="B662"/>
      <c r="C662"/>
      <c r="D662"/>
      <c r="E662"/>
      <c r="F662"/>
      <c r="G662"/>
      <c r="H662"/>
      <c r="I662"/>
      <c r="L662" s="456"/>
      <c r="P662" s="20"/>
      <c r="Y662" s="20"/>
    </row>
    <row r="663" spans="2:25" s="10" customFormat="1" ht="15.6" customHeight="1">
      <c r="B663"/>
      <c r="C663"/>
      <c r="D663"/>
      <c r="E663"/>
      <c r="F663"/>
      <c r="G663"/>
      <c r="H663"/>
      <c r="I663"/>
      <c r="L663" s="456"/>
      <c r="P663" s="20"/>
      <c r="Y663" s="20"/>
    </row>
    <row r="664" spans="2:25" s="10" customFormat="1" ht="15.6" customHeight="1">
      <c r="B664"/>
      <c r="C664"/>
      <c r="D664"/>
      <c r="E664"/>
      <c r="F664"/>
      <c r="G664"/>
      <c r="H664"/>
      <c r="I664"/>
      <c r="L664" s="456"/>
      <c r="P664" s="20"/>
      <c r="Y664" s="20"/>
    </row>
    <row r="665" spans="2:25" s="10" customFormat="1" ht="15.6" customHeight="1">
      <c r="B665"/>
      <c r="C665"/>
      <c r="D665"/>
      <c r="E665"/>
      <c r="F665"/>
      <c r="G665"/>
      <c r="H665"/>
      <c r="I665"/>
      <c r="L665" s="456"/>
      <c r="P665" s="20"/>
      <c r="Y665" s="20"/>
    </row>
    <row r="666" spans="2:25" s="10" customFormat="1" ht="15.6" customHeight="1">
      <c r="B666"/>
      <c r="C666"/>
      <c r="D666"/>
      <c r="E666"/>
      <c r="F666"/>
      <c r="G666"/>
      <c r="H666"/>
      <c r="I666"/>
      <c r="L666" s="456"/>
      <c r="P666" s="20"/>
      <c r="Y666" s="20"/>
    </row>
    <row r="667" spans="2:25" s="10" customFormat="1" ht="15.6" customHeight="1">
      <c r="B667"/>
      <c r="C667"/>
      <c r="D667"/>
      <c r="E667"/>
      <c r="F667"/>
      <c r="G667"/>
      <c r="H667"/>
      <c r="I667"/>
      <c r="L667" s="456"/>
      <c r="P667" s="20"/>
      <c r="Y667" s="20"/>
    </row>
    <row r="668" spans="2:25" s="10" customFormat="1" ht="15.6" customHeight="1">
      <c r="B668"/>
      <c r="C668"/>
      <c r="D668"/>
      <c r="E668"/>
      <c r="F668"/>
      <c r="G668"/>
      <c r="H668"/>
      <c r="I668"/>
      <c r="L668" s="456"/>
      <c r="P668" s="20"/>
      <c r="Y668" s="20"/>
    </row>
    <row r="669" spans="2:25" s="10" customFormat="1" ht="15.6" customHeight="1">
      <c r="B669"/>
      <c r="C669"/>
      <c r="D669"/>
      <c r="E669"/>
      <c r="F669"/>
      <c r="G669"/>
      <c r="H669"/>
      <c r="I669"/>
      <c r="L669" s="456"/>
      <c r="P669" s="20"/>
      <c r="Y669" s="20"/>
    </row>
    <row r="670" spans="2:25" s="10" customFormat="1" ht="15.6" customHeight="1">
      <c r="B670"/>
      <c r="C670"/>
      <c r="D670"/>
      <c r="E670"/>
      <c r="F670"/>
      <c r="G670"/>
      <c r="H670"/>
      <c r="I670"/>
      <c r="L670" s="456"/>
      <c r="P670" s="20"/>
      <c r="Y670" s="20"/>
    </row>
    <row r="671" spans="2:25" s="10" customFormat="1" ht="15.6" customHeight="1">
      <c r="B671"/>
      <c r="C671"/>
      <c r="D671"/>
      <c r="E671"/>
      <c r="F671"/>
      <c r="G671"/>
      <c r="H671"/>
      <c r="I671"/>
      <c r="L671" s="456"/>
      <c r="P671" s="20"/>
      <c r="Y671" s="20"/>
    </row>
    <row r="672" spans="2:25" s="10" customFormat="1" ht="15.6" customHeight="1">
      <c r="B672"/>
      <c r="C672"/>
      <c r="D672"/>
      <c r="E672"/>
      <c r="F672"/>
      <c r="G672"/>
      <c r="H672"/>
      <c r="I672"/>
      <c r="L672" s="456"/>
      <c r="P672" s="20"/>
      <c r="Y672" s="20"/>
    </row>
    <row r="673" spans="2:25" s="10" customFormat="1" ht="15.6" customHeight="1">
      <c r="B673"/>
      <c r="C673"/>
      <c r="D673"/>
      <c r="E673"/>
      <c r="F673"/>
      <c r="G673"/>
      <c r="H673"/>
      <c r="I673"/>
      <c r="L673" s="456"/>
      <c r="P673" s="20"/>
      <c r="Y673" s="20"/>
    </row>
    <row r="674" spans="2:25" s="10" customFormat="1" ht="15.6" customHeight="1">
      <c r="B674"/>
      <c r="C674"/>
      <c r="D674"/>
      <c r="E674"/>
      <c r="F674"/>
      <c r="G674"/>
      <c r="H674"/>
      <c r="I674"/>
      <c r="L674" s="456"/>
      <c r="P674" s="20"/>
      <c r="Y674" s="20"/>
    </row>
    <row r="675" spans="2:25" s="10" customFormat="1" ht="15.6" customHeight="1">
      <c r="B675"/>
      <c r="C675"/>
      <c r="D675"/>
      <c r="E675"/>
      <c r="F675"/>
      <c r="G675"/>
      <c r="H675"/>
      <c r="I675"/>
      <c r="L675" s="456"/>
      <c r="P675" s="20"/>
      <c r="Y675" s="20"/>
    </row>
    <row r="676" spans="2:25" s="10" customFormat="1" ht="15.6" customHeight="1">
      <c r="B676"/>
      <c r="C676"/>
      <c r="D676"/>
      <c r="E676"/>
      <c r="F676"/>
      <c r="G676"/>
      <c r="H676"/>
      <c r="I676"/>
      <c r="L676" s="456"/>
      <c r="P676" s="20"/>
      <c r="Y676" s="20"/>
    </row>
    <row r="677" spans="2:25" s="10" customFormat="1" ht="15.6" customHeight="1">
      <c r="B677"/>
      <c r="C677"/>
      <c r="D677"/>
      <c r="E677"/>
      <c r="F677"/>
      <c r="G677"/>
      <c r="H677"/>
      <c r="I677"/>
      <c r="L677" s="456"/>
      <c r="P677" s="20"/>
      <c r="Y677" s="20"/>
    </row>
    <row r="678" spans="2:25" s="10" customFormat="1" ht="15.6" customHeight="1">
      <c r="B678"/>
      <c r="C678"/>
      <c r="D678"/>
      <c r="E678"/>
      <c r="F678"/>
      <c r="G678"/>
      <c r="H678"/>
      <c r="I678"/>
      <c r="L678" s="456"/>
      <c r="P678" s="20"/>
      <c r="Y678" s="20"/>
    </row>
    <row r="679" spans="2:25" s="10" customFormat="1" ht="15.6" customHeight="1">
      <c r="B679"/>
      <c r="C679"/>
      <c r="D679"/>
      <c r="E679"/>
      <c r="F679"/>
      <c r="G679"/>
      <c r="H679"/>
      <c r="I679"/>
      <c r="L679" s="456"/>
      <c r="P679" s="20"/>
      <c r="Y679" s="20"/>
    </row>
    <row r="680" spans="2:25" s="10" customFormat="1" ht="15.6" customHeight="1">
      <c r="B680"/>
      <c r="C680"/>
      <c r="D680"/>
      <c r="E680"/>
      <c r="F680"/>
      <c r="G680"/>
      <c r="H680"/>
      <c r="I680"/>
      <c r="L680" s="456"/>
      <c r="P680" s="20"/>
      <c r="Y680" s="20"/>
    </row>
    <row r="681" spans="2:25" s="10" customFormat="1" ht="15.6" customHeight="1">
      <c r="B681"/>
      <c r="C681"/>
      <c r="D681"/>
      <c r="E681"/>
      <c r="F681"/>
      <c r="G681"/>
      <c r="H681"/>
      <c r="I681"/>
      <c r="L681" s="456"/>
      <c r="P681" s="20"/>
      <c r="Y681" s="20"/>
    </row>
    <row r="682" spans="2:25" s="10" customFormat="1" ht="15.6" customHeight="1">
      <c r="B682"/>
      <c r="C682"/>
      <c r="D682"/>
      <c r="E682"/>
      <c r="F682"/>
      <c r="G682"/>
      <c r="H682"/>
      <c r="I682"/>
      <c r="L682" s="456"/>
      <c r="P682" s="20"/>
      <c r="Y682" s="20"/>
    </row>
    <row r="683" spans="2:25" s="10" customFormat="1" ht="15.6" customHeight="1">
      <c r="B683"/>
      <c r="C683"/>
      <c r="D683"/>
      <c r="E683"/>
      <c r="F683"/>
      <c r="G683"/>
      <c r="H683"/>
      <c r="I683"/>
      <c r="L683" s="456"/>
      <c r="P683" s="20"/>
      <c r="Y683" s="20"/>
    </row>
    <row r="684" spans="2:25" s="10" customFormat="1" ht="15.6" customHeight="1">
      <c r="B684"/>
      <c r="C684"/>
      <c r="D684"/>
      <c r="E684"/>
      <c r="F684"/>
      <c r="G684"/>
      <c r="H684"/>
      <c r="I684"/>
      <c r="L684" s="456"/>
      <c r="P684" s="20"/>
      <c r="Y684" s="20"/>
    </row>
    <row r="685" spans="2:25" s="10" customFormat="1" ht="15.6" customHeight="1">
      <c r="B685"/>
      <c r="C685"/>
      <c r="D685"/>
      <c r="E685"/>
      <c r="F685"/>
      <c r="G685"/>
      <c r="H685"/>
      <c r="I685"/>
      <c r="L685" s="456"/>
      <c r="P685" s="20"/>
      <c r="Y685" s="20"/>
    </row>
    <row r="686" spans="2:25" s="10" customFormat="1" ht="15.6" customHeight="1">
      <c r="B686"/>
      <c r="C686"/>
      <c r="D686"/>
      <c r="E686"/>
      <c r="F686"/>
      <c r="G686"/>
      <c r="H686"/>
      <c r="I686"/>
      <c r="L686" s="456"/>
      <c r="P686" s="20"/>
      <c r="Y686" s="20"/>
    </row>
    <row r="687" spans="2:25" s="10" customFormat="1" ht="15.6" customHeight="1">
      <c r="B687"/>
      <c r="C687"/>
      <c r="D687"/>
      <c r="E687"/>
      <c r="F687"/>
      <c r="G687"/>
      <c r="H687"/>
      <c r="I687"/>
      <c r="L687" s="456"/>
      <c r="P687" s="20"/>
      <c r="Y687" s="20"/>
    </row>
    <row r="688" spans="2:25" s="10" customFormat="1" ht="15.6" customHeight="1">
      <c r="B688"/>
      <c r="C688"/>
      <c r="D688"/>
      <c r="E688"/>
      <c r="F688"/>
      <c r="G688"/>
      <c r="H688"/>
      <c r="I688"/>
      <c r="L688" s="456"/>
      <c r="P688" s="20"/>
      <c r="Y688" s="20"/>
    </row>
    <row r="689" spans="2:25" s="10" customFormat="1" ht="15.6" customHeight="1">
      <c r="B689"/>
      <c r="C689"/>
      <c r="D689"/>
      <c r="E689"/>
      <c r="F689"/>
      <c r="G689"/>
      <c r="H689"/>
      <c r="I689"/>
      <c r="L689" s="456"/>
      <c r="P689" s="20"/>
      <c r="Y689" s="20"/>
    </row>
    <row r="690" spans="2:25" s="10" customFormat="1" ht="15.6" customHeight="1">
      <c r="B690"/>
      <c r="C690"/>
      <c r="D690"/>
      <c r="E690"/>
      <c r="F690"/>
      <c r="G690"/>
      <c r="H690"/>
      <c r="I690"/>
      <c r="L690" s="456"/>
      <c r="P690" s="20"/>
      <c r="Y690" s="20"/>
    </row>
    <row r="691" spans="2:25" s="10" customFormat="1" ht="15.6" customHeight="1">
      <c r="B691"/>
      <c r="C691"/>
      <c r="D691"/>
      <c r="E691"/>
      <c r="F691"/>
      <c r="G691"/>
      <c r="H691"/>
      <c r="I691"/>
      <c r="L691" s="456"/>
      <c r="P691" s="20"/>
      <c r="Y691" s="20"/>
    </row>
    <row r="692" spans="2:25" s="10" customFormat="1" ht="15.6" customHeight="1">
      <c r="B692"/>
      <c r="C692"/>
      <c r="D692"/>
      <c r="E692"/>
      <c r="F692"/>
      <c r="G692"/>
      <c r="H692"/>
      <c r="I692"/>
      <c r="L692" s="456"/>
      <c r="P692" s="20"/>
      <c r="Y692" s="20"/>
    </row>
    <row r="693" spans="2:25" s="10" customFormat="1" ht="15.6" customHeight="1">
      <c r="B693"/>
      <c r="C693"/>
      <c r="D693"/>
      <c r="E693"/>
      <c r="F693"/>
      <c r="G693"/>
      <c r="H693"/>
      <c r="I693"/>
      <c r="L693" s="456"/>
      <c r="P693" s="20"/>
      <c r="Y693" s="20"/>
    </row>
    <row r="694" spans="2:25" s="10" customFormat="1" ht="15.6" customHeight="1">
      <c r="B694"/>
      <c r="C694"/>
      <c r="D694"/>
      <c r="E694"/>
      <c r="F694"/>
      <c r="G694"/>
      <c r="H694"/>
      <c r="I694"/>
      <c r="L694" s="456"/>
      <c r="P694" s="20"/>
      <c r="Y694" s="20"/>
    </row>
    <row r="695" spans="2:25" s="10" customFormat="1" ht="15.6" customHeight="1">
      <c r="B695"/>
      <c r="C695"/>
      <c r="D695"/>
      <c r="E695"/>
      <c r="F695"/>
      <c r="G695"/>
      <c r="H695"/>
      <c r="I695"/>
      <c r="L695" s="456"/>
      <c r="P695" s="20"/>
      <c r="Y695" s="20"/>
    </row>
    <row r="696" spans="2:25" s="10" customFormat="1" ht="15.6" customHeight="1">
      <c r="B696"/>
      <c r="C696"/>
      <c r="D696"/>
      <c r="E696"/>
      <c r="F696"/>
      <c r="G696"/>
      <c r="H696"/>
      <c r="I696"/>
      <c r="L696" s="456"/>
      <c r="P696" s="20"/>
      <c r="Y696" s="20"/>
    </row>
    <row r="697" spans="2:25" s="10" customFormat="1" ht="15.6" customHeight="1">
      <c r="B697"/>
      <c r="C697"/>
      <c r="D697"/>
      <c r="E697"/>
      <c r="F697"/>
      <c r="G697"/>
      <c r="H697"/>
      <c r="I697"/>
      <c r="L697" s="456"/>
      <c r="P697" s="20"/>
      <c r="Y697" s="20"/>
    </row>
    <row r="698" spans="2:25" s="10" customFormat="1" ht="15.6" customHeight="1">
      <c r="B698"/>
      <c r="C698"/>
      <c r="D698"/>
      <c r="E698"/>
      <c r="F698"/>
      <c r="G698"/>
      <c r="H698"/>
      <c r="I698"/>
      <c r="L698" s="456"/>
      <c r="P698" s="20"/>
      <c r="Y698" s="20"/>
    </row>
    <row r="699" spans="2:25" s="10" customFormat="1" ht="15.6" customHeight="1">
      <c r="B699"/>
      <c r="C699"/>
      <c r="D699"/>
      <c r="E699"/>
      <c r="F699"/>
      <c r="G699"/>
      <c r="H699"/>
      <c r="I699"/>
      <c r="L699" s="456"/>
      <c r="P699" s="20"/>
      <c r="Y699" s="20"/>
    </row>
    <row r="700" spans="2:25" s="10" customFormat="1" ht="15.6" customHeight="1">
      <c r="B700"/>
      <c r="C700"/>
      <c r="D700"/>
      <c r="E700"/>
      <c r="F700"/>
      <c r="G700"/>
      <c r="H700"/>
      <c r="I700"/>
      <c r="L700" s="456"/>
      <c r="P700" s="20"/>
      <c r="Y700" s="20"/>
    </row>
    <row r="701" spans="2:25" s="10" customFormat="1" ht="15.6" customHeight="1">
      <c r="B701"/>
      <c r="C701"/>
      <c r="D701"/>
      <c r="E701"/>
      <c r="F701"/>
      <c r="G701"/>
      <c r="H701"/>
      <c r="I701"/>
      <c r="L701" s="456"/>
      <c r="P701" s="20"/>
      <c r="Y701" s="20"/>
    </row>
    <row r="702" spans="2:25" s="10" customFormat="1" ht="15.6" customHeight="1">
      <c r="B702"/>
      <c r="C702"/>
      <c r="D702"/>
      <c r="E702"/>
      <c r="F702"/>
      <c r="G702"/>
      <c r="H702"/>
      <c r="I702"/>
      <c r="L702" s="456"/>
      <c r="P702" s="20"/>
      <c r="Y702" s="20"/>
    </row>
    <row r="703" spans="2:25" s="10" customFormat="1" ht="15.6" customHeight="1">
      <c r="B703"/>
      <c r="C703"/>
      <c r="D703"/>
      <c r="E703"/>
      <c r="F703"/>
      <c r="G703"/>
      <c r="H703"/>
      <c r="I703"/>
      <c r="L703" s="456"/>
      <c r="P703" s="20"/>
      <c r="Y703" s="20"/>
    </row>
    <row r="704" spans="2:25" s="10" customFormat="1" ht="15.6" customHeight="1">
      <c r="B704"/>
      <c r="C704"/>
      <c r="D704"/>
      <c r="E704"/>
      <c r="F704"/>
      <c r="G704"/>
      <c r="H704"/>
      <c r="I704"/>
      <c r="L704" s="456"/>
      <c r="P704" s="20"/>
      <c r="Y704" s="20"/>
    </row>
    <row r="705" spans="2:25" s="10" customFormat="1" ht="15.6" customHeight="1">
      <c r="B705"/>
      <c r="C705"/>
      <c r="D705"/>
      <c r="E705"/>
      <c r="F705"/>
      <c r="G705"/>
      <c r="H705"/>
      <c r="I705"/>
      <c r="L705" s="456"/>
      <c r="P705" s="20"/>
      <c r="Y705" s="20"/>
    </row>
    <row r="706" spans="2:25" s="10" customFormat="1" ht="15.6" customHeight="1">
      <c r="B706"/>
      <c r="C706"/>
      <c r="D706"/>
      <c r="E706"/>
      <c r="F706"/>
      <c r="G706"/>
      <c r="H706"/>
      <c r="I706"/>
      <c r="L706" s="456"/>
      <c r="P706" s="20"/>
      <c r="Y706" s="20"/>
    </row>
    <row r="707" spans="2:25" s="10" customFormat="1" ht="15.6" customHeight="1">
      <c r="B707"/>
      <c r="C707"/>
      <c r="D707"/>
      <c r="E707"/>
      <c r="F707"/>
      <c r="G707"/>
      <c r="H707"/>
      <c r="I707"/>
      <c r="L707" s="456"/>
      <c r="P707" s="20"/>
      <c r="Y707" s="20"/>
    </row>
    <row r="708" spans="2:25" s="10" customFormat="1" ht="15.6" customHeight="1">
      <c r="B708"/>
      <c r="C708"/>
      <c r="D708"/>
      <c r="E708"/>
      <c r="F708"/>
      <c r="G708"/>
      <c r="H708"/>
      <c r="I708"/>
      <c r="L708" s="456"/>
      <c r="P708" s="20"/>
      <c r="Y708" s="20"/>
    </row>
    <row r="709" spans="2:25" s="10" customFormat="1" ht="15.6" customHeight="1">
      <c r="B709"/>
      <c r="C709"/>
      <c r="D709"/>
      <c r="E709"/>
      <c r="F709"/>
      <c r="G709"/>
      <c r="H709"/>
      <c r="I709"/>
      <c r="L709" s="456"/>
      <c r="P709" s="20"/>
      <c r="Y709" s="20"/>
    </row>
    <row r="710" spans="2:25" s="10" customFormat="1" ht="15.6" customHeight="1">
      <c r="B710"/>
      <c r="C710"/>
      <c r="D710"/>
      <c r="E710"/>
      <c r="F710"/>
      <c r="G710"/>
      <c r="H710"/>
      <c r="I710"/>
      <c r="L710" s="456"/>
      <c r="P710" s="20"/>
      <c r="Y710" s="20"/>
    </row>
    <row r="711" spans="2:25" s="10" customFormat="1" ht="15.6" customHeight="1">
      <c r="B711"/>
      <c r="C711"/>
      <c r="D711"/>
      <c r="E711"/>
      <c r="F711"/>
      <c r="G711"/>
      <c r="H711"/>
      <c r="I711"/>
      <c r="L711" s="456"/>
      <c r="P711" s="20"/>
      <c r="Y711" s="20"/>
    </row>
    <row r="712" spans="2:25" s="10" customFormat="1" ht="15.6" customHeight="1">
      <c r="B712"/>
      <c r="C712"/>
      <c r="D712"/>
      <c r="E712"/>
      <c r="F712"/>
      <c r="G712"/>
      <c r="H712"/>
      <c r="I712"/>
      <c r="L712" s="456"/>
      <c r="P712" s="20"/>
      <c r="Y712" s="20"/>
    </row>
    <row r="713" spans="2:25" s="10" customFormat="1" ht="15.6" customHeight="1">
      <c r="B713"/>
      <c r="C713"/>
      <c r="D713"/>
      <c r="E713"/>
      <c r="F713"/>
      <c r="G713"/>
      <c r="H713"/>
      <c r="I713"/>
      <c r="L713" s="456"/>
      <c r="P713" s="20"/>
      <c r="Y713" s="20"/>
    </row>
    <row r="714" spans="2:25" s="10" customFormat="1" ht="15.6" customHeight="1">
      <c r="B714"/>
      <c r="C714"/>
      <c r="D714"/>
      <c r="E714"/>
      <c r="F714"/>
      <c r="G714"/>
      <c r="H714"/>
      <c r="I714"/>
      <c r="L714" s="456"/>
      <c r="P714" s="20"/>
      <c r="Y714" s="20"/>
    </row>
    <row r="715" spans="2:25" s="10" customFormat="1" ht="15.6" customHeight="1">
      <c r="B715"/>
      <c r="C715"/>
      <c r="D715"/>
      <c r="E715"/>
      <c r="F715"/>
      <c r="G715"/>
      <c r="H715"/>
      <c r="I715"/>
      <c r="L715" s="456"/>
      <c r="P715" s="20"/>
      <c r="Y715" s="20"/>
    </row>
    <row r="716" spans="2:25" s="10" customFormat="1" ht="15.6" customHeight="1">
      <c r="B716"/>
      <c r="C716"/>
      <c r="D716"/>
      <c r="E716"/>
      <c r="F716"/>
      <c r="G716"/>
      <c r="H716"/>
      <c r="I716"/>
      <c r="L716" s="456"/>
      <c r="P716" s="20"/>
      <c r="Y716" s="20"/>
    </row>
    <row r="717" spans="2:25" s="10" customFormat="1" ht="15.6" customHeight="1">
      <c r="B717"/>
      <c r="C717"/>
      <c r="D717"/>
      <c r="E717"/>
      <c r="F717"/>
      <c r="G717"/>
      <c r="H717"/>
      <c r="I717"/>
      <c r="L717" s="456"/>
      <c r="P717" s="20"/>
      <c r="Y717" s="20"/>
    </row>
    <row r="718" spans="2:25" s="10" customFormat="1" ht="15.6" customHeight="1">
      <c r="B718"/>
      <c r="C718"/>
      <c r="D718"/>
      <c r="E718"/>
      <c r="F718"/>
      <c r="G718"/>
      <c r="H718"/>
      <c r="I718"/>
      <c r="L718" s="456"/>
      <c r="P718" s="20"/>
      <c r="Y718" s="20"/>
    </row>
    <row r="719" spans="2:25" s="10" customFormat="1" ht="15.6" customHeight="1">
      <c r="B719"/>
      <c r="C719"/>
      <c r="D719"/>
      <c r="E719"/>
      <c r="F719"/>
      <c r="G719"/>
      <c r="H719"/>
      <c r="I719"/>
      <c r="L719" s="456"/>
      <c r="P719" s="20"/>
      <c r="Y719" s="20"/>
    </row>
    <row r="720" spans="2:25" s="10" customFormat="1" ht="15.6" customHeight="1">
      <c r="B720"/>
      <c r="C720"/>
      <c r="D720"/>
      <c r="E720"/>
      <c r="F720"/>
      <c r="G720"/>
      <c r="H720"/>
      <c r="I720"/>
      <c r="L720" s="456"/>
      <c r="P720" s="20"/>
      <c r="Y720" s="20"/>
    </row>
    <row r="721" spans="2:25" s="10" customFormat="1" ht="15.6" customHeight="1">
      <c r="B721"/>
      <c r="C721"/>
      <c r="D721"/>
      <c r="E721"/>
      <c r="F721"/>
      <c r="G721"/>
      <c r="H721"/>
      <c r="I721"/>
      <c r="L721" s="456"/>
      <c r="P721" s="20"/>
      <c r="Y721" s="20"/>
    </row>
    <row r="722" spans="2:25" s="10" customFormat="1" ht="15.6" customHeight="1">
      <c r="B722"/>
      <c r="C722"/>
      <c r="D722"/>
      <c r="E722"/>
      <c r="F722"/>
      <c r="G722"/>
      <c r="H722"/>
      <c r="I722"/>
      <c r="L722" s="456"/>
      <c r="P722" s="20"/>
      <c r="Y722" s="20"/>
    </row>
    <row r="723" spans="2:25" s="10" customFormat="1" ht="15.6" customHeight="1">
      <c r="B723"/>
      <c r="C723"/>
      <c r="D723"/>
      <c r="E723"/>
      <c r="F723"/>
      <c r="G723"/>
      <c r="H723"/>
      <c r="I723"/>
      <c r="L723" s="456"/>
      <c r="P723" s="20"/>
      <c r="Y723" s="20"/>
    </row>
    <row r="724" spans="2:25" s="10" customFormat="1" ht="15.6" customHeight="1">
      <c r="B724"/>
      <c r="C724"/>
      <c r="D724"/>
      <c r="E724"/>
      <c r="F724"/>
      <c r="G724"/>
      <c r="H724"/>
      <c r="I724"/>
      <c r="L724" s="456"/>
      <c r="P724" s="20"/>
      <c r="Y724" s="20"/>
    </row>
    <row r="725" spans="2:25" s="10" customFormat="1" ht="15.6" customHeight="1">
      <c r="B725"/>
      <c r="C725"/>
      <c r="D725"/>
      <c r="E725"/>
      <c r="F725"/>
      <c r="G725"/>
      <c r="H725"/>
      <c r="I725"/>
      <c r="L725" s="456"/>
      <c r="P725" s="20"/>
      <c r="Y725" s="20"/>
    </row>
    <row r="726" spans="2:25" s="10" customFormat="1" ht="15.6" customHeight="1">
      <c r="B726"/>
      <c r="C726"/>
      <c r="D726"/>
      <c r="E726"/>
      <c r="F726"/>
      <c r="G726"/>
      <c r="H726"/>
      <c r="I726"/>
      <c r="L726" s="456"/>
      <c r="P726" s="20"/>
      <c r="Y726" s="20"/>
    </row>
    <row r="727" spans="2:25" s="10" customFormat="1" ht="15.6" customHeight="1">
      <c r="B727"/>
      <c r="C727"/>
      <c r="D727"/>
      <c r="E727"/>
      <c r="F727"/>
      <c r="G727"/>
      <c r="H727"/>
      <c r="I727"/>
      <c r="L727" s="456"/>
      <c r="P727" s="20"/>
      <c r="Y727" s="20"/>
    </row>
    <row r="728" spans="2:25" s="10" customFormat="1" ht="15.6" customHeight="1">
      <c r="B728"/>
      <c r="C728"/>
      <c r="D728"/>
      <c r="E728"/>
      <c r="F728"/>
      <c r="G728"/>
      <c r="H728"/>
      <c r="I728"/>
      <c r="L728" s="456"/>
      <c r="P728" s="20"/>
      <c r="Y728" s="20"/>
    </row>
    <row r="729" spans="2:25" s="10" customFormat="1" ht="15.6" customHeight="1">
      <c r="B729"/>
      <c r="C729"/>
      <c r="D729"/>
      <c r="E729"/>
      <c r="F729"/>
      <c r="G729"/>
      <c r="H729"/>
      <c r="I729"/>
      <c r="L729" s="456"/>
      <c r="P729" s="20"/>
      <c r="Y729" s="20"/>
    </row>
    <row r="730" spans="2:25" s="10" customFormat="1" ht="15.6" customHeight="1">
      <c r="B730"/>
      <c r="C730"/>
      <c r="D730"/>
      <c r="E730"/>
      <c r="F730"/>
      <c r="G730"/>
      <c r="H730"/>
      <c r="I730"/>
      <c r="L730" s="456"/>
      <c r="P730" s="20"/>
      <c r="Y730" s="20"/>
    </row>
    <row r="731" spans="2:25" s="10" customFormat="1" ht="15.6" customHeight="1">
      <c r="B731"/>
      <c r="C731"/>
      <c r="D731"/>
      <c r="E731"/>
      <c r="F731"/>
      <c r="G731"/>
      <c r="H731"/>
      <c r="I731"/>
      <c r="L731" s="456"/>
      <c r="P731" s="20"/>
      <c r="Y731" s="20"/>
    </row>
    <row r="732" spans="2:25" s="10" customFormat="1" ht="15.6" customHeight="1">
      <c r="B732"/>
      <c r="C732"/>
      <c r="D732"/>
      <c r="E732"/>
      <c r="F732"/>
      <c r="G732"/>
      <c r="H732"/>
      <c r="I732"/>
      <c r="L732" s="456"/>
      <c r="P732" s="20"/>
      <c r="Y732" s="20"/>
    </row>
    <row r="733" spans="2:25" s="10" customFormat="1" ht="15.6" customHeight="1">
      <c r="B733"/>
      <c r="C733"/>
      <c r="D733"/>
      <c r="E733"/>
      <c r="F733"/>
      <c r="G733"/>
      <c r="H733"/>
      <c r="I733"/>
      <c r="L733" s="456"/>
      <c r="P733" s="20"/>
      <c r="Y733" s="20"/>
    </row>
    <row r="734" spans="2:25" s="10" customFormat="1" ht="15.6" customHeight="1">
      <c r="B734"/>
      <c r="C734"/>
      <c r="D734"/>
      <c r="E734"/>
      <c r="F734"/>
      <c r="G734"/>
      <c r="H734"/>
      <c r="I734"/>
      <c r="L734" s="456"/>
      <c r="P734" s="20"/>
      <c r="Y734" s="20"/>
    </row>
    <row r="735" spans="2:25" s="10" customFormat="1" ht="15.6" customHeight="1">
      <c r="B735"/>
      <c r="C735"/>
      <c r="D735"/>
      <c r="E735"/>
      <c r="F735"/>
      <c r="G735"/>
      <c r="H735"/>
      <c r="I735"/>
      <c r="L735" s="456"/>
      <c r="P735" s="20"/>
      <c r="Y735" s="20"/>
    </row>
    <row r="736" spans="2:25" s="10" customFormat="1" ht="15.6" customHeight="1">
      <c r="B736"/>
      <c r="C736"/>
      <c r="D736"/>
      <c r="E736"/>
      <c r="F736"/>
      <c r="G736"/>
      <c r="H736"/>
      <c r="I736"/>
      <c r="L736" s="456"/>
      <c r="P736" s="20"/>
      <c r="Y736" s="20"/>
    </row>
    <row r="737" spans="2:25" s="10" customFormat="1" ht="15.6" customHeight="1">
      <c r="B737"/>
      <c r="C737"/>
      <c r="D737"/>
      <c r="E737"/>
      <c r="F737"/>
      <c r="G737"/>
      <c r="H737"/>
      <c r="I737"/>
      <c r="L737" s="456"/>
      <c r="P737" s="20"/>
      <c r="Y737" s="20"/>
    </row>
    <row r="738" spans="2:25" s="10" customFormat="1" ht="15.6" customHeight="1">
      <c r="B738"/>
      <c r="C738"/>
      <c r="D738"/>
      <c r="E738"/>
      <c r="F738"/>
      <c r="G738"/>
      <c r="H738"/>
      <c r="I738"/>
      <c r="L738" s="456"/>
      <c r="P738" s="20"/>
      <c r="Y738" s="20"/>
    </row>
    <row r="739" spans="2:25" s="10" customFormat="1" ht="15.6" customHeight="1">
      <c r="B739"/>
      <c r="C739"/>
      <c r="D739"/>
      <c r="E739"/>
      <c r="F739"/>
      <c r="G739"/>
      <c r="H739"/>
      <c r="I739"/>
      <c r="L739" s="456"/>
      <c r="P739" s="20"/>
      <c r="Y739" s="20"/>
    </row>
    <row r="740" spans="2:25" s="10" customFormat="1" ht="15.6" customHeight="1">
      <c r="B740"/>
      <c r="C740"/>
      <c r="D740"/>
      <c r="E740"/>
      <c r="F740"/>
      <c r="G740"/>
      <c r="H740"/>
      <c r="I740"/>
      <c r="L740" s="456"/>
      <c r="P740" s="20"/>
      <c r="Y740" s="20"/>
    </row>
    <row r="741" spans="2:25" s="10" customFormat="1" ht="15.6" customHeight="1">
      <c r="B741"/>
      <c r="C741"/>
      <c r="D741"/>
      <c r="E741"/>
      <c r="F741"/>
      <c r="G741"/>
      <c r="H741"/>
      <c r="I741"/>
      <c r="L741" s="456"/>
      <c r="P741" s="20"/>
      <c r="Y741" s="20"/>
    </row>
    <row r="742" spans="2:25" s="10" customFormat="1" ht="15.6" customHeight="1">
      <c r="B742"/>
      <c r="C742"/>
      <c r="D742"/>
      <c r="E742"/>
      <c r="F742"/>
      <c r="G742"/>
      <c r="H742"/>
      <c r="I742"/>
      <c r="L742" s="456"/>
      <c r="P742" s="20"/>
      <c r="Y742" s="20"/>
    </row>
    <row r="743" spans="2:25" s="10" customFormat="1" ht="15.6" customHeight="1">
      <c r="B743"/>
      <c r="C743"/>
      <c r="D743"/>
      <c r="E743"/>
      <c r="F743"/>
      <c r="G743"/>
      <c r="H743"/>
      <c r="I743"/>
      <c r="L743" s="456"/>
      <c r="P743" s="20"/>
      <c r="Y743" s="20"/>
    </row>
    <row r="744" spans="2:25" s="10" customFormat="1" ht="15.6" customHeight="1">
      <c r="B744"/>
      <c r="C744"/>
      <c r="D744"/>
      <c r="E744"/>
      <c r="F744"/>
      <c r="G744"/>
      <c r="H744"/>
      <c r="I744"/>
      <c r="L744" s="456"/>
      <c r="P744" s="20"/>
      <c r="Y744" s="20"/>
    </row>
    <row r="745" spans="2:25" s="10" customFormat="1" ht="15.6" customHeight="1">
      <c r="B745"/>
      <c r="C745"/>
      <c r="D745"/>
      <c r="E745"/>
      <c r="F745"/>
      <c r="G745"/>
      <c r="H745"/>
      <c r="I745"/>
      <c r="L745" s="456"/>
      <c r="P745" s="20"/>
      <c r="Y745" s="20"/>
    </row>
    <row r="746" spans="2:25" s="10" customFormat="1" ht="15.6" customHeight="1">
      <c r="B746"/>
      <c r="C746"/>
      <c r="D746"/>
      <c r="E746"/>
      <c r="F746"/>
      <c r="G746"/>
      <c r="H746"/>
      <c r="I746"/>
      <c r="L746" s="456"/>
      <c r="P746" s="20"/>
      <c r="Y746" s="20"/>
    </row>
    <row r="747" spans="2:25" s="10" customFormat="1" ht="15.6" customHeight="1">
      <c r="B747"/>
      <c r="C747"/>
      <c r="D747"/>
      <c r="E747"/>
      <c r="F747"/>
      <c r="G747"/>
      <c r="H747"/>
      <c r="I747"/>
      <c r="L747" s="456"/>
      <c r="P747" s="20"/>
      <c r="Y747" s="20"/>
    </row>
    <row r="748" spans="2:25" s="10" customFormat="1" ht="15.6" customHeight="1">
      <c r="B748"/>
      <c r="C748"/>
      <c r="D748"/>
      <c r="E748"/>
      <c r="F748"/>
      <c r="G748"/>
      <c r="H748"/>
      <c r="I748"/>
      <c r="L748" s="456"/>
      <c r="P748" s="20"/>
      <c r="Y748" s="20"/>
    </row>
    <row r="749" spans="2:25" s="10" customFormat="1" ht="15.6" customHeight="1">
      <c r="B749"/>
      <c r="C749"/>
      <c r="D749"/>
      <c r="E749"/>
      <c r="F749"/>
      <c r="G749"/>
      <c r="H749"/>
      <c r="I749"/>
      <c r="L749" s="456"/>
      <c r="P749" s="20"/>
      <c r="Y749" s="20"/>
    </row>
    <row r="750" spans="2:25" s="10" customFormat="1" ht="15.6" customHeight="1">
      <c r="B750"/>
      <c r="C750"/>
      <c r="D750"/>
      <c r="E750"/>
      <c r="F750"/>
      <c r="G750"/>
      <c r="H750"/>
      <c r="I750"/>
      <c r="L750" s="456"/>
      <c r="P750" s="20"/>
      <c r="Y750" s="20"/>
    </row>
    <row r="751" spans="2:25" s="10" customFormat="1" ht="15.6" customHeight="1">
      <c r="B751"/>
      <c r="C751"/>
      <c r="D751"/>
      <c r="E751"/>
      <c r="F751"/>
      <c r="G751"/>
      <c r="H751"/>
      <c r="I751"/>
      <c r="L751" s="456"/>
      <c r="P751" s="20"/>
      <c r="Y751" s="20"/>
    </row>
    <row r="752" spans="2:25" s="10" customFormat="1" ht="15.6" customHeight="1">
      <c r="B752"/>
      <c r="C752"/>
      <c r="D752"/>
      <c r="E752"/>
      <c r="F752"/>
      <c r="G752"/>
      <c r="H752"/>
      <c r="I752"/>
      <c r="L752" s="456"/>
      <c r="P752" s="20"/>
      <c r="Y752" s="20"/>
    </row>
    <row r="753" spans="2:25" s="10" customFormat="1" ht="15.6" customHeight="1">
      <c r="B753"/>
      <c r="C753"/>
      <c r="D753"/>
      <c r="E753"/>
      <c r="F753"/>
      <c r="G753"/>
      <c r="H753"/>
      <c r="I753"/>
      <c r="L753" s="456"/>
      <c r="P753" s="20"/>
      <c r="Y753" s="20"/>
    </row>
    <row r="754" spans="2:25" s="10" customFormat="1" ht="15.6" customHeight="1">
      <c r="B754"/>
      <c r="C754"/>
      <c r="D754"/>
      <c r="E754"/>
      <c r="F754"/>
      <c r="G754"/>
      <c r="H754"/>
      <c r="I754"/>
      <c r="L754" s="456"/>
      <c r="P754" s="20"/>
      <c r="Y754" s="20"/>
    </row>
    <row r="755" spans="2:25" s="10" customFormat="1" ht="15.6" customHeight="1">
      <c r="B755"/>
      <c r="C755"/>
      <c r="D755"/>
      <c r="E755"/>
      <c r="F755"/>
      <c r="G755"/>
      <c r="H755"/>
      <c r="I755"/>
      <c r="L755" s="456"/>
      <c r="P755" s="20"/>
      <c r="Y755" s="20"/>
    </row>
    <row r="756" spans="2:25" s="10" customFormat="1" ht="15.6" customHeight="1">
      <c r="B756"/>
      <c r="C756"/>
      <c r="D756"/>
      <c r="E756"/>
      <c r="F756"/>
      <c r="G756"/>
      <c r="H756"/>
      <c r="I756"/>
      <c r="L756" s="456"/>
      <c r="P756" s="20"/>
      <c r="Y756" s="20"/>
    </row>
    <row r="757" spans="2:25" s="10" customFormat="1" ht="15.6" customHeight="1">
      <c r="B757"/>
      <c r="C757"/>
      <c r="D757"/>
      <c r="E757"/>
      <c r="F757"/>
      <c r="G757"/>
      <c r="H757"/>
      <c r="I757"/>
      <c r="L757" s="456"/>
      <c r="P757" s="20"/>
      <c r="Y757" s="20"/>
    </row>
    <row r="758" spans="2:25" s="10" customFormat="1" ht="15.6" customHeight="1">
      <c r="B758"/>
      <c r="C758"/>
      <c r="D758"/>
      <c r="E758"/>
      <c r="F758"/>
      <c r="G758"/>
      <c r="H758"/>
      <c r="I758"/>
      <c r="L758" s="456"/>
      <c r="P758" s="20"/>
      <c r="Y758" s="20"/>
    </row>
    <row r="759" spans="2:25" s="10" customFormat="1" ht="15.6" customHeight="1">
      <c r="B759"/>
      <c r="C759"/>
      <c r="D759"/>
      <c r="E759"/>
      <c r="F759"/>
      <c r="G759"/>
      <c r="H759"/>
      <c r="I759"/>
      <c r="L759" s="456"/>
      <c r="P759" s="20"/>
      <c r="Y759" s="20"/>
    </row>
    <row r="760" spans="2:25" s="10" customFormat="1" ht="15.6" customHeight="1">
      <c r="B760"/>
      <c r="C760"/>
      <c r="D760"/>
      <c r="E760"/>
      <c r="F760"/>
      <c r="G760"/>
      <c r="H760"/>
      <c r="I760"/>
      <c r="L760" s="456"/>
      <c r="P760" s="20"/>
      <c r="Y760" s="20"/>
    </row>
    <row r="761" spans="2:25" s="10" customFormat="1" ht="15.6" customHeight="1">
      <c r="B761"/>
      <c r="C761"/>
      <c r="D761"/>
      <c r="E761"/>
      <c r="F761"/>
      <c r="G761"/>
      <c r="H761"/>
      <c r="I761"/>
      <c r="L761" s="456"/>
      <c r="P761" s="20"/>
      <c r="Y761" s="20"/>
    </row>
    <row r="762" spans="2:25" s="10" customFormat="1" ht="15.6" customHeight="1">
      <c r="B762"/>
      <c r="C762"/>
      <c r="D762"/>
      <c r="E762"/>
      <c r="F762"/>
      <c r="G762"/>
      <c r="H762"/>
      <c r="I762"/>
      <c r="L762" s="456"/>
      <c r="P762" s="20"/>
      <c r="Y762" s="20"/>
    </row>
    <row r="763" spans="2:25" s="10" customFormat="1" ht="15.6" customHeight="1">
      <c r="B763"/>
      <c r="C763"/>
      <c r="D763"/>
      <c r="E763"/>
      <c r="F763"/>
      <c r="G763"/>
      <c r="H763"/>
      <c r="I763"/>
      <c r="L763" s="456"/>
      <c r="P763" s="20"/>
      <c r="Y763" s="20"/>
    </row>
    <row r="764" spans="2:25" s="10" customFormat="1" ht="15.6" customHeight="1">
      <c r="B764"/>
      <c r="C764"/>
      <c r="D764"/>
      <c r="E764"/>
      <c r="F764"/>
      <c r="G764"/>
      <c r="H764"/>
      <c r="I764"/>
      <c r="L764" s="456"/>
      <c r="P764" s="20"/>
      <c r="Y764" s="20"/>
    </row>
    <row r="765" spans="2:25" s="10" customFormat="1" ht="15.6" customHeight="1">
      <c r="B765"/>
      <c r="C765"/>
      <c r="D765"/>
      <c r="E765"/>
      <c r="F765"/>
      <c r="G765"/>
      <c r="H765"/>
      <c r="I765"/>
      <c r="L765" s="456"/>
      <c r="P765" s="20"/>
      <c r="Y765" s="20"/>
    </row>
    <row r="766" spans="2:25" s="10" customFormat="1" ht="15.6" customHeight="1">
      <c r="B766"/>
      <c r="C766"/>
      <c r="D766"/>
      <c r="E766"/>
      <c r="F766"/>
      <c r="G766"/>
      <c r="H766"/>
      <c r="I766"/>
      <c r="L766" s="456"/>
      <c r="P766" s="20"/>
      <c r="Y766" s="20"/>
    </row>
    <row r="767" spans="2:25" s="10" customFormat="1" ht="15.6" customHeight="1">
      <c r="B767"/>
      <c r="C767"/>
      <c r="D767"/>
      <c r="E767"/>
      <c r="F767"/>
      <c r="G767"/>
      <c r="H767"/>
      <c r="I767"/>
      <c r="L767" s="456"/>
      <c r="P767" s="20"/>
      <c r="Y767" s="20"/>
    </row>
    <row r="768" spans="2:25" s="10" customFormat="1" ht="15.6" customHeight="1">
      <c r="B768"/>
      <c r="C768"/>
      <c r="D768"/>
      <c r="E768"/>
      <c r="F768"/>
      <c r="G768"/>
      <c r="H768"/>
      <c r="I768"/>
      <c r="L768" s="456"/>
      <c r="P768" s="20"/>
      <c r="Y768" s="20"/>
    </row>
    <row r="769" spans="2:25" s="10" customFormat="1" ht="15.6" customHeight="1">
      <c r="B769"/>
      <c r="C769"/>
      <c r="D769"/>
      <c r="E769"/>
      <c r="F769"/>
      <c r="G769"/>
      <c r="H769"/>
      <c r="I769"/>
      <c r="L769" s="456"/>
      <c r="P769" s="20"/>
      <c r="Y769" s="20"/>
    </row>
    <row r="770" spans="2:25" s="10" customFormat="1" ht="15.6" customHeight="1">
      <c r="B770"/>
      <c r="C770"/>
      <c r="D770"/>
      <c r="E770"/>
      <c r="F770"/>
      <c r="G770"/>
      <c r="H770"/>
      <c r="I770"/>
      <c r="L770" s="456"/>
      <c r="P770" s="20"/>
      <c r="Y770" s="20"/>
    </row>
    <row r="771" spans="2:25" s="10" customFormat="1" ht="15.6" customHeight="1">
      <c r="B771"/>
      <c r="C771"/>
      <c r="D771"/>
      <c r="E771"/>
      <c r="F771"/>
      <c r="G771"/>
      <c r="H771"/>
      <c r="I771"/>
      <c r="L771" s="456"/>
      <c r="P771" s="20"/>
      <c r="Y771" s="20"/>
    </row>
    <row r="772" spans="2:25" s="10" customFormat="1" ht="15.6" customHeight="1">
      <c r="B772"/>
      <c r="C772"/>
      <c r="D772"/>
      <c r="E772"/>
      <c r="F772"/>
      <c r="G772"/>
      <c r="H772"/>
      <c r="I772"/>
      <c r="L772" s="456"/>
      <c r="P772" s="20"/>
      <c r="Y772" s="20"/>
    </row>
    <row r="773" spans="2:25" s="10" customFormat="1" ht="15.6" customHeight="1">
      <c r="B773"/>
      <c r="C773"/>
      <c r="D773"/>
      <c r="E773"/>
      <c r="F773"/>
      <c r="G773"/>
      <c r="H773"/>
      <c r="I773"/>
      <c r="L773" s="456"/>
      <c r="P773" s="20"/>
      <c r="Y773" s="20"/>
    </row>
    <row r="774" spans="2:25" s="10" customFormat="1" ht="15.6" customHeight="1">
      <c r="B774"/>
      <c r="C774"/>
      <c r="D774"/>
      <c r="E774"/>
      <c r="F774"/>
      <c r="G774"/>
      <c r="H774"/>
      <c r="I774"/>
      <c r="L774" s="456"/>
      <c r="P774" s="20"/>
      <c r="Y774" s="20"/>
    </row>
    <row r="775" spans="2:25" s="10" customFormat="1" ht="15.6" customHeight="1">
      <c r="B775"/>
      <c r="C775"/>
      <c r="D775"/>
      <c r="E775"/>
      <c r="F775"/>
      <c r="G775"/>
      <c r="H775"/>
      <c r="I775"/>
      <c r="L775" s="456"/>
      <c r="P775" s="20"/>
      <c r="Y775" s="20"/>
    </row>
    <row r="776" spans="2:25" s="10" customFormat="1" ht="15.6" customHeight="1">
      <c r="B776"/>
      <c r="C776"/>
      <c r="D776"/>
      <c r="E776"/>
      <c r="F776"/>
      <c r="G776"/>
      <c r="H776"/>
      <c r="I776"/>
      <c r="L776" s="456"/>
      <c r="P776" s="20"/>
      <c r="Y776" s="20"/>
    </row>
    <row r="777" spans="2:25" s="10" customFormat="1" ht="15.6" customHeight="1">
      <c r="B777"/>
      <c r="C777"/>
      <c r="D777"/>
      <c r="E777"/>
      <c r="F777"/>
      <c r="G777"/>
      <c r="H777"/>
      <c r="I777"/>
      <c r="L777" s="456"/>
      <c r="P777" s="20"/>
      <c r="Y777" s="20"/>
    </row>
    <row r="778" spans="2:25" s="10" customFormat="1" ht="15.6" customHeight="1">
      <c r="B778"/>
      <c r="C778"/>
      <c r="D778"/>
      <c r="E778"/>
      <c r="F778"/>
      <c r="G778"/>
      <c r="H778"/>
      <c r="I778"/>
      <c r="L778" s="456"/>
      <c r="P778" s="20"/>
      <c r="Y778" s="20"/>
    </row>
    <row r="779" spans="2:25" s="10" customFormat="1" ht="15.6" customHeight="1">
      <c r="B779"/>
      <c r="C779"/>
      <c r="D779"/>
      <c r="E779"/>
      <c r="F779"/>
      <c r="G779"/>
      <c r="H779"/>
      <c r="I779"/>
      <c r="L779" s="456"/>
      <c r="P779" s="20"/>
      <c r="Y779" s="20"/>
    </row>
    <row r="780" spans="2:25" s="10" customFormat="1" ht="15.6" customHeight="1">
      <c r="B780"/>
      <c r="C780"/>
      <c r="D780"/>
      <c r="E780"/>
      <c r="F780"/>
      <c r="G780"/>
      <c r="H780"/>
      <c r="I780"/>
      <c r="L780" s="456"/>
      <c r="P780" s="20"/>
      <c r="Y780" s="20"/>
    </row>
    <row r="781" spans="2:25" s="10" customFormat="1" ht="15.6" customHeight="1">
      <c r="B781"/>
      <c r="C781"/>
      <c r="D781"/>
      <c r="E781"/>
      <c r="F781"/>
      <c r="G781"/>
      <c r="H781"/>
      <c r="I781"/>
      <c r="L781" s="456"/>
      <c r="P781" s="20"/>
      <c r="Y781" s="20"/>
    </row>
    <row r="782" spans="2:25" s="10" customFormat="1" ht="15.6" customHeight="1">
      <c r="B782"/>
      <c r="C782"/>
      <c r="D782"/>
      <c r="E782"/>
      <c r="F782"/>
      <c r="G782"/>
      <c r="H782"/>
      <c r="I782"/>
      <c r="L782" s="456"/>
      <c r="P782" s="20"/>
      <c r="Y782" s="20"/>
    </row>
    <row r="783" spans="2:25" s="10" customFormat="1" ht="15.6" customHeight="1">
      <c r="B783"/>
      <c r="C783"/>
      <c r="D783"/>
      <c r="E783"/>
      <c r="F783"/>
      <c r="G783"/>
      <c r="H783"/>
      <c r="I783"/>
      <c r="L783" s="456"/>
      <c r="P783" s="20"/>
      <c r="Y783" s="20"/>
    </row>
    <row r="784" spans="2:25" s="10" customFormat="1" ht="15.6" customHeight="1">
      <c r="B784"/>
      <c r="C784"/>
      <c r="D784"/>
      <c r="E784"/>
      <c r="F784"/>
      <c r="G784"/>
      <c r="H784"/>
      <c r="I784"/>
      <c r="L784" s="456"/>
      <c r="P784" s="20"/>
      <c r="Y784" s="20"/>
    </row>
    <row r="785" spans="2:25" s="10" customFormat="1" ht="15.6" customHeight="1">
      <c r="B785"/>
      <c r="C785"/>
      <c r="D785"/>
      <c r="E785"/>
      <c r="F785"/>
      <c r="G785"/>
      <c r="H785"/>
      <c r="I785"/>
      <c r="L785" s="456"/>
      <c r="P785" s="20"/>
      <c r="Y785" s="20"/>
    </row>
    <row r="786" spans="2:25" s="10" customFormat="1" ht="15.6" customHeight="1">
      <c r="B786"/>
      <c r="C786"/>
      <c r="D786"/>
      <c r="E786"/>
      <c r="F786"/>
      <c r="G786"/>
      <c r="H786"/>
      <c r="I786"/>
      <c r="L786" s="456"/>
      <c r="P786" s="20"/>
      <c r="Y786" s="20"/>
    </row>
    <row r="787" spans="2:25" s="10" customFormat="1" ht="15.6" customHeight="1">
      <c r="B787"/>
      <c r="C787"/>
      <c r="D787"/>
      <c r="E787"/>
      <c r="F787"/>
      <c r="G787"/>
      <c r="H787"/>
      <c r="I787"/>
      <c r="L787" s="456"/>
      <c r="P787" s="20"/>
      <c r="Y787" s="20"/>
    </row>
    <row r="788" spans="2:25" s="10" customFormat="1" ht="15.6" customHeight="1">
      <c r="B788"/>
      <c r="C788"/>
      <c r="D788"/>
      <c r="E788"/>
      <c r="F788"/>
      <c r="G788"/>
      <c r="H788"/>
      <c r="I788"/>
      <c r="L788" s="456"/>
      <c r="P788" s="20"/>
      <c r="Y788" s="20"/>
    </row>
    <row r="789" spans="2:25" s="10" customFormat="1" ht="15.6" customHeight="1">
      <c r="B789"/>
      <c r="C789"/>
      <c r="D789"/>
      <c r="E789"/>
      <c r="F789"/>
      <c r="G789"/>
      <c r="H789"/>
      <c r="I789"/>
      <c r="L789" s="456"/>
      <c r="P789" s="20"/>
      <c r="Y789" s="20"/>
    </row>
    <row r="790" spans="2:25" s="10" customFormat="1" ht="15.6" customHeight="1">
      <c r="B790"/>
      <c r="C790"/>
      <c r="D790"/>
      <c r="E790"/>
      <c r="F790"/>
      <c r="G790"/>
      <c r="H790"/>
      <c r="I790"/>
      <c r="L790" s="456"/>
      <c r="P790" s="20"/>
      <c r="Y790" s="20"/>
    </row>
    <row r="791" spans="2:25" s="10" customFormat="1" ht="15.6" customHeight="1">
      <c r="B791"/>
      <c r="C791"/>
      <c r="D791"/>
      <c r="E791"/>
      <c r="F791"/>
      <c r="G791"/>
      <c r="H791"/>
      <c r="I791"/>
      <c r="L791" s="456"/>
      <c r="P791" s="20"/>
      <c r="Y791" s="20"/>
    </row>
    <row r="792" spans="2:25" s="10" customFormat="1" ht="15.6" customHeight="1">
      <c r="B792"/>
      <c r="C792"/>
      <c r="D792"/>
      <c r="E792"/>
      <c r="F792"/>
      <c r="G792"/>
      <c r="H792"/>
      <c r="I792"/>
      <c r="L792" s="456"/>
      <c r="P792" s="20"/>
      <c r="Y792" s="20"/>
    </row>
    <row r="793" spans="2:25" s="10" customFormat="1" ht="15.6" customHeight="1">
      <c r="B793"/>
      <c r="C793"/>
      <c r="D793"/>
      <c r="E793"/>
      <c r="F793"/>
      <c r="G793"/>
      <c r="H793"/>
      <c r="I793"/>
      <c r="L793" s="456"/>
      <c r="P793" s="20"/>
      <c r="Y793" s="20"/>
    </row>
    <row r="794" spans="2:25" s="10" customFormat="1" ht="15.6" customHeight="1">
      <c r="B794"/>
      <c r="C794"/>
      <c r="D794"/>
      <c r="E794"/>
      <c r="F794"/>
      <c r="G794"/>
      <c r="H794"/>
      <c r="I794"/>
      <c r="L794" s="456"/>
      <c r="P794" s="20"/>
      <c r="Y794" s="20"/>
    </row>
    <row r="795" spans="2:25" s="10" customFormat="1" ht="15.6" customHeight="1">
      <c r="B795"/>
      <c r="C795"/>
      <c r="D795"/>
      <c r="E795"/>
      <c r="F795"/>
      <c r="G795"/>
      <c r="H795"/>
      <c r="I795"/>
      <c r="L795" s="456"/>
      <c r="P795" s="20"/>
      <c r="Y795" s="20"/>
    </row>
    <row r="796" spans="2:25" s="10" customFormat="1" ht="15.6" customHeight="1">
      <c r="B796"/>
      <c r="C796"/>
      <c r="D796"/>
      <c r="E796"/>
      <c r="F796"/>
      <c r="G796"/>
      <c r="H796"/>
      <c r="I796"/>
      <c r="L796" s="456"/>
      <c r="P796" s="20"/>
      <c r="Y796" s="20"/>
    </row>
    <row r="797" spans="2:25" s="10" customFormat="1" ht="15.6" customHeight="1">
      <c r="B797"/>
      <c r="C797"/>
      <c r="D797"/>
      <c r="E797"/>
      <c r="F797"/>
      <c r="G797"/>
      <c r="H797"/>
      <c r="I797"/>
      <c r="L797" s="456"/>
      <c r="P797" s="20"/>
      <c r="Y797" s="20"/>
    </row>
    <row r="798" spans="2:25" s="10" customFormat="1" ht="15.6" customHeight="1">
      <c r="B798"/>
      <c r="C798"/>
      <c r="D798"/>
      <c r="E798"/>
      <c r="F798"/>
      <c r="G798"/>
      <c r="H798"/>
      <c r="I798"/>
      <c r="L798" s="456"/>
      <c r="P798" s="20"/>
      <c r="Y798" s="20"/>
    </row>
    <row r="799" spans="2:25" s="10" customFormat="1" ht="15.6" customHeight="1">
      <c r="B799"/>
      <c r="C799"/>
      <c r="D799"/>
      <c r="E799"/>
      <c r="F799"/>
      <c r="G799"/>
      <c r="H799"/>
      <c r="I799"/>
      <c r="L799" s="456"/>
      <c r="P799" s="20"/>
      <c r="Y799" s="20"/>
    </row>
    <row r="800" spans="2:25" s="10" customFormat="1" ht="15.6" customHeight="1">
      <c r="B800"/>
      <c r="C800"/>
      <c r="D800"/>
      <c r="E800"/>
      <c r="F800"/>
      <c r="G800"/>
      <c r="H800"/>
      <c r="I800"/>
      <c r="L800" s="456"/>
      <c r="P800" s="20"/>
      <c r="Y800" s="20"/>
    </row>
    <row r="801" spans="2:25" s="10" customFormat="1" ht="15.6" customHeight="1">
      <c r="B801"/>
      <c r="C801"/>
      <c r="D801"/>
      <c r="E801"/>
      <c r="F801"/>
      <c r="G801"/>
      <c r="H801"/>
      <c r="I801"/>
      <c r="L801" s="456"/>
      <c r="P801" s="20"/>
      <c r="Y801" s="20"/>
    </row>
    <row r="802" spans="2:25" s="10" customFormat="1" ht="15.6" customHeight="1">
      <c r="B802"/>
      <c r="C802"/>
      <c r="D802"/>
      <c r="E802"/>
      <c r="F802"/>
      <c r="G802"/>
      <c r="H802"/>
      <c r="I802"/>
      <c r="L802" s="456"/>
      <c r="P802" s="20"/>
      <c r="Y802" s="20"/>
    </row>
    <row r="803" spans="2:25" s="10" customFormat="1" ht="15.6" customHeight="1">
      <c r="B803"/>
      <c r="C803"/>
      <c r="D803"/>
      <c r="E803"/>
      <c r="F803"/>
      <c r="G803"/>
      <c r="H803"/>
      <c r="I803"/>
      <c r="L803" s="456"/>
      <c r="P803" s="20"/>
      <c r="Y803" s="20"/>
    </row>
    <row r="804" spans="2:25" s="10" customFormat="1" ht="15.6" customHeight="1">
      <c r="B804"/>
      <c r="C804"/>
      <c r="D804"/>
      <c r="E804"/>
      <c r="F804"/>
      <c r="G804"/>
      <c r="H804"/>
      <c r="I804"/>
      <c r="L804" s="456"/>
      <c r="P804" s="20"/>
      <c r="Y804" s="20"/>
    </row>
    <row r="805" spans="2:25" s="10" customFormat="1" ht="15.6" customHeight="1">
      <c r="B805"/>
      <c r="C805"/>
      <c r="D805"/>
      <c r="E805"/>
      <c r="F805"/>
      <c r="G805"/>
      <c r="H805"/>
      <c r="I805"/>
      <c r="L805" s="456"/>
      <c r="P805" s="20"/>
      <c r="Y805" s="20"/>
    </row>
    <row r="806" spans="2:25" s="10" customFormat="1" ht="15.6" customHeight="1">
      <c r="B806"/>
      <c r="C806"/>
      <c r="D806"/>
      <c r="E806"/>
      <c r="F806"/>
      <c r="G806"/>
      <c r="H806"/>
      <c r="I806"/>
      <c r="L806" s="456"/>
      <c r="P806" s="20"/>
      <c r="Y806" s="20"/>
    </row>
    <row r="807" spans="2:25" s="10" customFormat="1" ht="15.6" customHeight="1">
      <c r="B807"/>
      <c r="C807"/>
      <c r="D807"/>
      <c r="E807"/>
      <c r="F807"/>
      <c r="G807"/>
      <c r="H807"/>
      <c r="I807"/>
      <c r="L807" s="456"/>
      <c r="P807" s="20"/>
      <c r="Y807" s="20"/>
    </row>
    <row r="808" spans="2:25" s="10" customFormat="1" ht="15.6" customHeight="1">
      <c r="B808"/>
      <c r="C808"/>
      <c r="D808"/>
      <c r="E808"/>
      <c r="F808"/>
      <c r="G808"/>
      <c r="H808"/>
      <c r="I808"/>
      <c r="L808" s="456"/>
      <c r="P808" s="20"/>
      <c r="Y808" s="20"/>
    </row>
    <row r="809" spans="2:25" s="10" customFormat="1" ht="15.6" customHeight="1">
      <c r="B809"/>
      <c r="C809"/>
      <c r="D809"/>
      <c r="E809"/>
      <c r="F809"/>
      <c r="G809"/>
      <c r="H809"/>
      <c r="I809"/>
      <c r="L809" s="456"/>
      <c r="P809" s="20"/>
      <c r="Y809" s="20"/>
    </row>
    <row r="810" spans="2:25" s="10" customFormat="1" ht="15.6" customHeight="1">
      <c r="B810"/>
      <c r="C810"/>
      <c r="D810"/>
      <c r="E810"/>
      <c r="F810"/>
      <c r="G810"/>
      <c r="H810"/>
      <c r="I810"/>
      <c r="L810" s="456"/>
      <c r="P810" s="20"/>
      <c r="Y810" s="20"/>
    </row>
    <row r="811" spans="2:25" s="10" customFormat="1" ht="15.6" customHeight="1">
      <c r="B811"/>
      <c r="C811"/>
      <c r="D811"/>
      <c r="E811"/>
      <c r="F811"/>
      <c r="G811"/>
      <c r="H811"/>
      <c r="I811"/>
      <c r="L811" s="456"/>
      <c r="P811" s="20"/>
      <c r="Y811" s="20"/>
    </row>
    <row r="812" spans="2:25" s="10" customFormat="1" ht="15.6" customHeight="1">
      <c r="B812"/>
      <c r="C812"/>
      <c r="D812"/>
      <c r="E812"/>
      <c r="F812"/>
      <c r="G812"/>
      <c r="H812"/>
      <c r="I812"/>
      <c r="L812" s="456"/>
      <c r="P812" s="20"/>
      <c r="Y812" s="20"/>
    </row>
    <row r="813" spans="2:25" s="10" customFormat="1" ht="15.6" customHeight="1">
      <c r="B813"/>
      <c r="C813"/>
      <c r="D813"/>
      <c r="E813"/>
      <c r="F813"/>
      <c r="G813"/>
      <c r="H813"/>
      <c r="I813"/>
      <c r="L813" s="456"/>
      <c r="P813" s="20"/>
      <c r="Y813" s="20"/>
    </row>
    <row r="814" spans="2:25" s="10" customFormat="1" ht="15.6" customHeight="1">
      <c r="B814"/>
      <c r="C814"/>
      <c r="D814"/>
      <c r="E814"/>
      <c r="F814"/>
      <c r="G814"/>
      <c r="H814"/>
      <c r="I814"/>
      <c r="L814" s="456"/>
      <c r="P814" s="20"/>
      <c r="Y814" s="20"/>
    </row>
    <row r="815" spans="2:25" s="10" customFormat="1" ht="15.6" customHeight="1">
      <c r="B815"/>
      <c r="C815"/>
      <c r="D815"/>
      <c r="E815"/>
      <c r="F815"/>
      <c r="G815"/>
      <c r="H815"/>
      <c r="I815"/>
      <c r="L815" s="456"/>
      <c r="P815" s="20"/>
      <c r="Y815" s="20"/>
    </row>
    <row r="816" spans="2:25" s="10" customFormat="1" ht="15.6" customHeight="1">
      <c r="B816"/>
      <c r="C816"/>
      <c r="D816"/>
      <c r="E816"/>
      <c r="F816"/>
      <c r="G816"/>
      <c r="H816"/>
      <c r="I816"/>
      <c r="L816" s="456"/>
      <c r="P816" s="20"/>
      <c r="Y816" s="20"/>
    </row>
    <row r="817" spans="2:25" s="10" customFormat="1" ht="15.6" customHeight="1">
      <c r="B817"/>
      <c r="C817"/>
      <c r="D817"/>
      <c r="E817"/>
      <c r="F817"/>
      <c r="G817"/>
      <c r="H817"/>
      <c r="I817"/>
      <c r="L817" s="456"/>
      <c r="P817" s="20"/>
      <c r="Y817" s="20"/>
    </row>
    <row r="818" spans="2:25" s="10" customFormat="1" ht="15.6" customHeight="1">
      <c r="B818"/>
      <c r="C818"/>
      <c r="D818"/>
      <c r="E818"/>
      <c r="F818"/>
      <c r="G818"/>
      <c r="H818"/>
      <c r="I818"/>
      <c r="L818" s="456"/>
      <c r="P818" s="20"/>
      <c r="Y818" s="20"/>
    </row>
    <row r="819" spans="2:25" s="10" customFormat="1" ht="15.6" customHeight="1">
      <c r="B819"/>
      <c r="C819"/>
      <c r="D819"/>
      <c r="E819"/>
      <c r="F819"/>
      <c r="G819"/>
      <c r="H819"/>
      <c r="I819"/>
      <c r="L819" s="456"/>
      <c r="P819" s="20"/>
      <c r="Y819" s="20"/>
    </row>
    <row r="820" spans="2:25" s="10" customFormat="1" ht="15.6" customHeight="1">
      <c r="B820"/>
      <c r="C820"/>
      <c r="D820"/>
      <c r="E820"/>
      <c r="F820"/>
      <c r="G820"/>
      <c r="H820"/>
      <c r="I820"/>
      <c r="L820" s="456"/>
      <c r="P820" s="20"/>
      <c r="Y820" s="20"/>
    </row>
    <row r="821" spans="2:25" s="10" customFormat="1" ht="15.6" customHeight="1">
      <c r="B821"/>
      <c r="C821"/>
      <c r="D821"/>
      <c r="E821"/>
      <c r="F821"/>
      <c r="G821"/>
      <c r="H821"/>
      <c r="I821"/>
      <c r="L821" s="456"/>
      <c r="P821" s="20"/>
      <c r="Y821" s="20"/>
    </row>
    <row r="822" spans="2:25" s="10" customFormat="1" ht="15.6" customHeight="1">
      <c r="B822"/>
      <c r="C822"/>
      <c r="D822"/>
      <c r="E822"/>
      <c r="F822"/>
      <c r="G822"/>
      <c r="H822"/>
      <c r="I822"/>
      <c r="L822" s="456"/>
      <c r="P822" s="20"/>
      <c r="Y822" s="20"/>
    </row>
    <row r="823" spans="2:25" s="10" customFormat="1" ht="15.6" customHeight="1">
      <c r="B823"/>
      <c r="C823"/>
      <c r="D823"/>
      <c r="E823"/>
      <c r="F823"/>
      <c r="G823"/>
      <c r="H823"/>
      <c r="I823"/>
      <c r="L823" s="456"/>
      <c r="P823" s="20"/>
      <c r="Y823" s="20"/>
    </row>
    <row r="824" spans="2:25" s="10" customFormat="1" ht="15.6" customHeight="1">
      <c r="B824"/>
      <c r="C824"/>
      <c r="D824"/>
      <c r="E824"/>
      <c r="F824"/>
      <c r="G824"/>
      <c r="H824"/>
      <c r="I824"/>
      <c r="L824" s="456"/>
      <c r="P824" s="20"/>
      <c r="Y824" s="20"/>
    </row>
    <row r="825" spans="2:25" s="10" customFormat="1" ht="15.6" customHeight="1">
      <c r="B825"/>
      <c r="C825"/>
      <c r="D825"/>
      <c r="E825"/>
      <c r="F825"/>
      <c r="G825"/>
      <c r="H825"/>
      <c r="I825"/>
      <c r="L825" s="456"/>
      <c r="P825" s="20"/>
      <c r="Y825" s="20"/>
    </row>
    <row r="826" spans="2:25" s="10" customFormat="1" ht="15.6" customHeight="1">
      <c r="B826"/>
      <c r="C826"/>
      <c r="D826"/>
      <c r="E826"/>
      <c r="F826"/>
      <c r="G826"/>
      <c r="H826"/>
      <c r="I826"/>
      <c r="L826" s="456"/>
      <c r="P826" s="20"/>
      <c r="Y826" s="20"/>
    </row>
    <row r="827" spans="2:25" s="10" customFormat="1" ht="15.6" customHeight="1">
      <c r="B827"/>
      <c r="C827"/>
      <c r="D827"/>
      <c r="E827"/>
      <c r="F827"/>
      <c r="G827"/>
      <c r="H827"/>
      <c r="I827"/>
      <c r="L827" s="456"/>
      <c r="P827" s="20"/>
      <c r="Y827" s="20"/>
    </row>
    <row r="828" spans="2:25" s="10" customFormat="1" ht="15.6" customHeight="1">
      <c r="B828"/>
      <c r="C828"/>
      <c r="D828"/>
      <c r="E828"/>
      <c r="F828"/>
      <c r="G828"/>
      <c r="H828"/>
      <c r="I828"/>
      <c r="L828" s="456"/>
      <c r="P828" s="20"/>
      <c r="Y828" s="20"/>
    </row>
    <row r="829" spans="2:25" s="10" customFormat="1" ht="15.6" customHeight="1">
      <c r="B829"/>
      <c r="C829"/>
      <c r="D829"/>
      <c r="E829"/>
      <c r="F829"/>
      <c r="G829"/>
      <c r="H829"/>
      <c r="I829"/>
      <c r="L829" s="456"/>
      <c r="P829" s="20"/>
      <c r="Y829" s="20"/>
    </row>
    <row r="830" spans="2:25" s="10" customFormat="1" ht="15.6" customHeight="1">
      <c r="B830"/>
      <c r="C830"/>
      <c r="D830"/>
      <c r="E830"/>
      <c r="F830"/>
      <c r="G830"/>
      <c r="H830"/>
      <c r="I830"/>
      <c r="L830" s="456"/>
      <c r="P830" s="20"/>
      <c r="Y830" s="20"/>
    </row>
    <row r="831" spans="2:25" s="10" customFormat="1" ht="15.6" customHeight="1">
      <c r="B831"/>
      <c r="C831"/>
      <c r="D831"/>
      <c r="E831"/>
      <c r="F831"/>
      <c r="G831"/>
      <c r="H831"/>
      <c r="I831"/>
      <c r="L831" s="456"/>
      <c r="P831" s="20"/>
      <c r="Y831" s="20"/>
    </row>
    <row r="832" spans="2:25" s="10" customFormat="1" ht="15.6" customHeight="1">
      <c r="B832"/>
      <c r="C832"/>
      <c r="D832"/>
      <c r="E832"/>
      <c r="F832"/>
      <c r="G832"/>
      <c r="H832"/>
      <c r="I832"/>
      <c r="L832" s="456"/>
      <c r="P832" s="20"/>
      <c r="Y832" s="20"/>
    </row>
    <row r="833" spans="2:25" s="10" customFormat="1" ht="15.6" customHeight="1">
      <c r="B833"/>
      <c r="C833"/>
      <c r="D833"/>
      <c r="E833"/>
      <c r="F833"/>
      <c r="G833"/>
      <c r="H833"/>
      <c r="I833"/>
      <c r="L833" s="456"/>
      <c r="P833" s="20"/>
      <c r="Y833" s="20"/>
    </row>
    <row r="834" spans="2:25" s="10" customFormat="1" ht="15.6" customHeight="1">
      <c r="B834"/>
      <c r="C834"/>
      <c r="D834"/>
      <c r="E834"/>
      <c r="F834"/>
      <c r="G834"/>
      <c r="H834"/>
      <c r="I834"/>
      <c r="L834" s="456"/>
      <c r="P834" s="20"/>
      <c r="Y834" s="20"/>
    </row>
    <row r="835" spans="2:25" s="10" customFormat="1" ht="15.6" customHeight="1">
      <c r="B835"/>
      <c r="C835"/>
      <c r="D835"/>
      <c r="E835"/>
      <c r="F835"/>
      <c r="G835"/>
      <c r="H835"/>
      <c r="I835"/>
      <c r="L835" s="456"/>
      <c r="P835" s="20"/>
      <c r="Y835" s="20"/>
    </row>
    <row r="836" spans="2:25" s="10" customFormat="1" ht="15.6" customHeight="1">
      <c r="B836"/>
      <c r="C836"/>
      <c r="D836"/>
      <c r="E836"/>
      <c r="F836"/>
      <c r="G836"/>
      <c r="H836"/>
      <c r="I836"/>
      <c r="L836" s="456"/>
      <c r="P836" s="20"/>
      <c r="Y836" s="20"/>
    </row>
    <row r="837" spans="2:25" s="10" customFormat="1" ht="15.6" customHeight="1">
      <c r="B837"/>
      <c r="C837"/>
      <c r="D837"/>
      <c r="E837"/>
      <c r="F837"/>
      <c r="G837"/>
      <c r="H837"/>
      <c r="I837"/>
      <c r="L837" s="456"/>
      <c r="P837" s="20"/>
      <c r="Y837" s="20"/>
    </row>
    <row r="838" spans="2:25" s="10" customFormat="1" ht="15.6" customHeight="1">
      <c r="B838"/>
      <c r="C838"/>
      <c r="D838"/>
      <c r="E838"/>
      <c r="F838"/>
      <c r="G838"/>
      <c r="H838"/>
      <c r="I838"/>
      <c r="L838" s="456"/>
      <c r="P838" s="20"/>
      <c r="Y838" s="20"/>
    </row>
    <row r="839" spans="2:25" s="10" customFormat="1" ht="15.6" customHeight="1">
      <c r="B839"/>
      <c r="C839"/>
      <c r="D839"/>
      <c r="E839"/>
      <c r="F839"/>
      <c r="G839"/>
      <c r="H839"/>
      <c r="I839"/>
      <c r="L839" s="456"/>
      <c r="P839" s="20"/>
      <c r="Y839" s="20"/>
    </row>
    <row r="840" spans="2:25" s="10" customFormat="1" ht="15.6" customHeight="1">
      <c r="B840"/>
      <c r="C840"/>
      <c r="D840"/>
      <c r="E840"/>
      <c r="F840"/>
      <c r="G840"/>
      <c r="H840"/>
      <c r="I840"/>
      <c r="L840" s="456"/>
      <c r="P840" s="20"/>
      <c r="Y840" s="20"/>
    </row>
    <row r="841" spans="2:25" s="10" customFormat="1" ht="15.6" customHeight="1">
      <c r="B841"/>
      <c r="C841"/>
      <c r="D841"/>
      <c r="E841"/>
      <c r="F841"/>
      <c r="G841"/>
      <c r="H841"/>
      <c r="I841"/>
      <c r="L841" s="456"/>
      <c r="P841" s="20"/>
      <c r="Y841" s="20"/>
    </row>
    <row r="842" spans="2:25" s="10" customFormat="1" ht="15.6" customHeight="1">
      <c r="B842"/>
      <c r="C842"/>
      <c r="D842"/>
      <c r="E842"/>
      <c r="F842"/>
      <c r="G842"/>
      <c r="H842"/>
      <c r="I842"/>
      <c r="L842" s="456"/>
      <c r="P842" s="20"/>
      <c r="Y842" s="20"/>
    </row>
    <row r="843" spans="2:25" s="10" customFormat="1" ht="15.6" customHeight="1">
      <c r="B843"/>
      <c r="C843"/>
      <c r="D843"/>
      <c r="E843"/>
      <c r="F843"/>
      <c r="G843"/>
      <c r="H843"/>
      <c r="I843"/>
      <c r="L843" s="456"/>
      <c r="P843" s="20"/>
      <c r="Y843" s="20"/>
    </row>
    <row r="844" spans="2:25" s="10" customFormat="1" ht="15.6" customHeight="1">
      <c r="B844"/>
      <c r="C844"/>
      <c r="D844"/>
      <c r="E844"/>
      <c r="F844"/>
      <c r="G844"/>
      <c r="H844"/>
      <c r="I844"/>
      <c r="L844" s="456"/>
      <c r="P844" s="20"/>
      <c r="Y844" s="20"/>
    </row>
    <row r="845" spans="2:25" s="10" customFormat="1" ht="15.6" customHeight="1">
      <c r="B845"/>
      <c r="C845"/>
      <c r="D845"/>
      <c r="E845"/>
      <c r="F845"/>
      <c r="G845"/>
      <c r="H845"/>
      <c r="I845"/>
      <c r="L845" s="456"/>
      <c r="P845" s="20"/>
      <c r="Y845" s="20"/>
    </row>
    <row r="846" spans="2:25" s="10" customFormat="1" ht="15.6" customHeight="1">
      <c r="B846"/>
      <c r="C846"/>
      <c r="D846"/>
      <c r="E846"/>
      <c r="F846"/>
      <c r="G846"/>
      <c r="H846"/>
      <c r="I846"/>
      <c r="L846" s="456"/>
      <c r="P846" s="20"/>
      <c r="Y846" s="20"/>
    </row>
    <row r="847" spans="2:25" s="10" customFormat="1" ht="15.6" customHeight="1">
      <c r="B847"/>
      <c r="C847"/>
      <c r="D847"/>
      <c r="E847"/>
      <c r="F847"/>
      <c r="G847"/>
      <c r="H847"/>
      <c r="I847"/>
      <c r="L847" s="456"/>
      <c r="P847" s="20"/>
      <c r="Y847" s="20"/>
    </row>
    <row r="848" spans="2:25" s="10" customFormat="1" ht="15.6" customHeight="1">
      <c r="B848"/>
      <c r="C848"/>
      <c r="D848"/>
      <c r="E848"/>
      <c r="F848"/>
      <c r="G848"/>
      <c r="H848"/>
      <c r="I848"/>
      <c r="L848" s="456"/>
      <c r="P848" s="20"/>
      <c r="Y848" s="20"/>
    </row>
    <row r="849" spans="2:25" s="10" customFormat="1" ht="15.6" customHeight="1">
      <c r="B849"/>
      <c r="C849"/>
      <c r="D849"/>
      <c r="E849"/>
      <c r="F849"/>
      <c r="G849"/>
      <c r="H849"/>
      <c r="I849"/>
      <c r="L849" s="456"/>
      <c r="P849" s="20"/>
      <c r="Y849" s="20"/>
    </row>
    <row r="850" spans="2:25" s="10" customFormat="1" ht="15.6" customHeight="1">
      <c r="B850"/>
      <c r="C850"/>
      <c r="D850"/>
      <c r="E850"/>
      <c r="F850"/>
      <c r="G850"/>
      <c r="H850"/>
      <c r="I850"/>
      <c r="L850" s="456"/>
      <c r="P850" s="20"/>
      <c r="Y850" s="20"/>
    </row>
    <row r="851" spans="2:25" s="10" customFormat="1" ht="15.6" customHeight="1">
      <c r="B851"/>
      <c r="C851"/>
      <c r="D851"/>
      <c r="E851"/>
      <c r="F851"/>
      <c r="G851"/>
      <c r="H851"/>
      <c r="I851"/>
      <c r="L851" s="456"/>
      <c r="P851" s="20"/>
      <c r="Y851" s="20"/>
    </row>
    <row r="852" spans="2:25" s="10" customFormat="1" ht="15.6" customHeight="1">
      <c r="B852"/>
      <c r="C852"/>
      <c r="D852"/>
      <c r="E852"/>
      <c r="F852"/>
      <c r="G852"/>
      <c r="H852"/>
      <c r="I852"/>
      <c r="L852" s="456"/>
      <c r="P852" s="20"/>
      <c r="Y852" s="20"/>
    </row>
    <row r="853" spans="2:25" s="10" customFormat="1" ht="15.6" customHeight="1">
      <c r="B853"/>
      <c r="C853"/>
      <c r="D853"/>
      <c r="E853"/>
      <c r="F853"/>
      <c r="G853"/>
      <c r="H853"/>
      <c r="I853"/>
      <c r="L853" s="456"/>
      <c r="P853" s="20"/>
      <c r="Y853" s="20"/>
    </row>
    <row r="854" spans="2:25" s="10" customFormat="1" ht="15.6" customHeight="1">
      <c r="B854"/>
      <c r="C854"/>
      <c r="D854"/>
      <c r="E854"/>
      <c r="F854"/>
      <c r="G854"/>
      <c r="H854"/>
      <c r="I854"/>
      <c r="L854" s="456"/>
      <c r="P854" s="20"/>
      <c r="Y854" s="20"/>
    </row>
    <row r="855" spans="2:25" s="10" customFormat="1" ht="15.6" customHeight="1">
      <c r="B855"/>
      <c r="C855"/>
      <c r="D855"/>
      <c r="E855"/>
      <c r="F855"/>
      <c r="G855"/>
      <c r="H855"/>
      <c r="I855"/>
      <c r="L855" s="456"/>
      <c r="P855" s="20"/>
      <c r="Y855" s="20"/>
    </row>
    <row r="856" spans="2:25" s="10" customFormat="1" ht="15.6" customHeight="1">
      <c r="B856"/>
      <c r="C856"/>
      <c r="D856"/>
      <c r="E856"/>
      <c r="F856"/>
      <c r="G856"/>
      <c r="H856"/>
      <c r="I856"/>
      <c r="L856" s="456"/>
      <c r="P856" s="20"/>
      <c r="Y856" s="20"/>
    </row>
    <row r="857" spans="2:25" s="10" customFormat="1" ht="15.6" customHeight="1">
      <c r="B857"/>
      <c r="C857"/>
      <c r="D857"/>
      <c r="E857"/>
      <c r="F857"/>
      <c r="G857"/>
      <c r="H857"/>
      <c r="I857"/>
      <c r="L857" s="456"/>
      <c r="P857" s="20"/>
      <c r="Y857" s="20"/>
    </row>
    <row r="858" spans="2:25" s="10" customFormat="1" ht="15.6" customHeight="1">
      <c r="B858"/>
      <c r="C858"/>
      <c r="D858"/>
      <c r="E858"/>
      <c r="F858"/>
      <c r="G858"/>
      <c r="H858"/>
      <c r="I858"/>
      <c r="L858" s="456"/>
      <c r="P858" s="20"/>
      <c r="Y858" s="20"/>
    </row>
    <row r="859" spans="2:25" s="10" customFormat="1" ht="15.6" customHeight="1">
      <c r="B859"/>
      <c r="C859"/>
      <c r="D859"/>
      <c r="E859"/>
      <c r="F859"/>
      <c r="G859"/>
      <c r="H859"/>
      <c r="I859"/>
      <c r="L859" s="456"/>
      <c r="P859" s="20"/>
      <c r="Y859" s="20"/>
    </row>
    <row r="860" spans="2:25" s="10" customFormat="1" ht="15.6" customHeight="1">
      <c r="B860"/>
      <c r="C860"/>
      <c r="D860"/>
      <c r="E860"/>
      <c r="F860"/>
      <c r="G860"/>
      <c r="H860"/>
      <c r="I860"/>
      <c r="L860" s="456"/>
      <c r="P860" s="20"/>
      <c r="Y860" s="20"/>
    </row>
    <row r="861" spans="2:25" s="10" customFormat="1" ht="15.6" customHeight="1">
      <c r="B861"/>
      <c r="C861"/>
      <c r="D861"/>
      <c r="E861"/>
      <c r="F861"/>
      <c r="G861"/>
      <c r="H861"/>
      <c r="I861"/>
      <c r="L861" s="456"/>
      <c r="P861" s="20"/>
      <c r="Y861" s="20"/>
    </row>
    <row r="862" spans="2:25" s="10" customFormat="1" ht="15.6" customHeight="1">
      <c r="B862"/>
      <c r="C862"/>
      <c r="D862"/>
      <c r="E862"/>
      <c r="F862"/>
      <c r="G862"/>
      <c r="H862"/>
      <c r="I862"/>
      <c r="L862" s="456"/>
      <c r="P862" s="20"/>
      <c r="Y862" s="20"/>
    </row>
    <row r="863" spans="2:25" s="10" customFormat="1" ht="15.6" customHeight="1">
      <c r="B863"/>
      <c r="C863"/>
      <c r="D863"/>
      <c r="E863"/>
      <c r="F863"/>
      <c r="G863"/>
      <c r="H863"/>
      <c r="I863"/>
      <c r="L863" s="456"/>
      <c r="P863" s="20"/>
      <c r="Y863" s="20"/>
    </row>
    <row r="864" spans="2:25" s="10" customFormat="1" ht="15.6" customHeight="1">
      <c r="B864"/>
      <c r="C864"/>
      <c r="D864"/>
      <c r="E864"/>
      <c r="F864"/>
      <c r="G864"/>
      <c r="H864"/>
      <c r="I864"/>
      <c r="L864" s="456"/>
      <c r="P864" s="20"/>
      <c r="Y864" s="20"/>
    </row>
    <row r="865" spans="2:25" s="10" customFormat="1" ht="15.6" customHeight="1">
      <c r="B865"/>
      <c r="C865"/>
      <c r="D865"/>
      <c r="E865"/>
      <c r="F865"/>
      <c r="G865"/>
      <c r="H865"/>
      <c r="I865"/>
      <c r="L865" s="456"/>
      <c r="P865" s="20"/>
      <c r="Y865" s="20"/>
    </row>
    <row r="866" spans="2:25" s="10" customFormat="1" ht="15.6" customHeight="1">
      <c r="B866"/>
      <c r="C866"/>
      <c r="D866"/>
      <c r="E866"/>
      <c r="F866"/>
      <c r="G866"/>
      <c r="H866"/>
      <c r="I866"/>
      <c r="L866" s="456"/>
      <c r="P866" s="20"/>
      <c r="Y866" s="20"/>
    </row>
    <row r="867" spans="2:25" s="10" customFormat="1" ht="15.6" customHeight="1">
      <c r="B867"/>
      <c r="C867"/>
      <c r="D867"/>
      <c r="E867"/>
      <c r="F867"/>
      <c r="G867"/>
      <c r="H867"/>
      <c r="I867"/>
      <c r="L867" s="456"/>
      <c r="P867" s="20"/>
      <c r="Y867" s="20"/>
    </row>
    <row r="868" spans="2:25" s="10" customFormat="1" ht="15.6" customHeight="1">
      <c r="B868"/>
      <c r="C868"/>
      <c r="D868"/>
      <c r="E868"/>
      <c r="F868"/>
      <c r="G868"/>
      <c r="H868"/>
      <c r="I868"/>
      <c r="L868" s="456"/>
      <c r="P868" s="20"/>
      <c r="Y868" s="20"/>
    </row>
    <row r="869" spans="2:25" s="10" customFormat="1" ht="15.6" customHeight="1">
      <c r="B869"/>
      <c r="C869"/>
      <c r="D869"/>
      <c r="E869"/>
      <c r="F869"/>
      <c r="G869"/>
      <c r="H869"/>
      <c r="I869"/>
      <c r="L869" s="456"/>
      <c r="P869" s="20"/>
      <c r="Y869" s="20"/>
    </row>
    <row r="870" spans="2:25" s="10" customFormat="1" ht="15.6" customHeight="1">
      <c r="B870"/>
      <c r="C870"/>
      <c r="D870"/>
      <c r="E870"/>
      <c r="F870"/>
      <c r="G870"/>
      <c r="H870"/>
      <c r="I870"/>
      <c r="L870" s="456"/>
      <c r="P870" s="20"/>
      <c r="Y870" s="20"/>
    </row>
    <row r="871" spans="2:25" s="10" customFormat="1" ht="15.6" customHeight="1">
      <c r="B871"/>
      <c r="C871"/>
      <c r="D871"/>
      <c r="E871"/>
      <c r="F871"/>
      <c r="G871"/>
      <c r="H871"/>
      <c r="I871"/>
      <c r="L871" s="456"/>
      <c r="P871" s="20"/>
      <c r="Y871" s="20"/>
    </row>
    <row r="872" spans="2:25" s="10" customFormat="1" ht="15.6" customHeight="1">
      <c r="B872"/>
      <c r="C872"/>
      <c r="D872"/>
      <c r="E872"/>
      <c r="F872"/>
      <c r="G872"/>
      <c r="H872"/>
      <c r="I872"/>
      <c r="L872" s="456"/>
      <c r="P872" s="20"/>
      <c r="Y872" s="20"/>
    </row>
    <row r="873" spans="2:25" s="10" customFormat="1" ht="15.6" customHeight="1">
      <c r="B873"/>
      <c r="C873"/>
      <c r="D873"/>
      <c r="E873"/>
      <c r="F873"/>
      <c r="G873"/>
      <c r="H873"/>
      <c r="I873"/>
      <c r="L873" s="456"/>
      <c r="P873" s="20"/>
      <c r="Y873" s="20"/>
    </row>
    <row r="874" spans="2:25" s="10" customFormat="1" ht="15.6" customHeight="1">
      <c r="B874"/>
      <c r="C874"/>
      <c r="D874"/>
      <c r="E874"/>
      <c r="F874"/>
      <c r="G874"/>
      <c r="H874"/>
      <c r="I874"/>
      <c r="L874" s="456"/>
      <c r="P874" s="20"/>
      <c r="Y874" s="20"/>
    </row>
    <row r="875" spans="2:25" s="10" customFormat="1" ht="15.6" customHeight="1">
      <c r="B875"/>
      <c r="C875"/>
      <c r="D875"/>
      <c r="E875"/>
      <c r="F875"/>
      <c r="G875"/>
      <c r="H875"/>
      <c r="I875"/>
      <c r="L875" s="456"/>
      <c r="P875" s="20"/>
      <c r="Y875" s="20"/>
    </row>
    <row r="876" spans="2:25" s="10" customFormat="1" ht="15.6" customHeight="1">
      <c r="B876"/>
      <c r="C876"/>
      <c r="D876"/>
      <c r="E876"/>
      <c r="F876"/>
      <c r="G876"/>
      <c r="H876"/>
      <c r="I876"/>
      <c r="L876" s="456"/>
      <c r="P876" s="20"/>
      <c r="Y876" s="20"/>
    </row>
    <row r="877" spans="2:25" s="10" customFormat="1" ht="15.6" customHeight="1">
      <c r="B877"/>
      <c r="C877"/>
      <c r="D877"/>
      <c r="E877"/>
      <c r="F877"/>
      <c r="G877"/>
      <c r="H877"/>
      <c r="I877"/>
      <c r="L877" s="456"/>
      <c r="P877" s="20"/>
      <c r="Y877" s="20"/>
    </row>
    <row r="878" spans="2:25" s="10" customFormat="1" ht="15.6" customHeight="1">
      <c r="B878"/>
      <c r="C878"/>
      <c r="D878"/>
      <c r="E878"/>
      <c r="F878"/>
      <c r="G878"/>
      <c r="H878"/>
      <c r="I878"/>
      <c r="L878" s="456"/>
      <c r="P878" s="20"/>
      <c r="Y878" s="20"/>
    </row>
    <row r="879" spans="2:25" s="10" customFormat="1" ht="15.6" customHeight="1">
      <c r="B879"/>
      <c r="C879"/>
      <c r="D879"/>
      <c r="E879"/>
      <c r="F879"/>
      <c r="G879"/>
      <c r="H879"/>
      <c r="I879"/>
      <c r="L879" s="456"/>
      <c r="P879" s="20"/>
      <c r="Y879" s="20"/>
    </row>
    <row r="880" spans="2:25" s="10" customFormat="1" ht="15.6" customHeight="1">
      <c r="B880"/>
      <c r="C880"/>
      <c r="D880"/>
      <c r="E880"/>
      <c r="F880"/>
      <c r="G880"/>
      <c r="H880"/>
      <c r="I880"/>
      <c r="L880" s="456"/>
      <c r="P880" s="20"/>
      <c r="Y880" s="20"/>
    </row>
    <row r="881" spans="2:25" s="10" customFormat="1" ht="15.6" customHeight="1">
      <c r="B881"/>
      <c r="C881"/>
      <c r="D881"/>
      <c r="E881"/>
      <c r="F881"/>
      <c r="G881"/>
      <c r="H881"/>
      <c r="I881"/>
      <c r="L881" s="456"/>
      <c r="P881" s="20"/>
      <c r="Y881" s="20"/>
    </row>
    <row r="882" spans="2:25" s="10" customFormat="1" ht="15.6" customHeight="1">
      <c r="B882"/>
      <c r="C882"/>
      <c r="D882"/>
      <c r="E882"/>
      <c r="F882"/>
      <c r="G882"/>
      <c r="H882"/>
      <c r="I882"/>
      <c r="L882" s="456"/>
      <c r="P882" s="20"/>
      <c r="Y882" s="20"/>
    </row>
    <row r="883" spans="2:25" s="10" customFormat="1" ht="15.6" customHeight="1">
      <c r="B883"/>
      <c r="C883"/>
      <c r="D883"/>
      <c r="E883"/>
      <c r="F883"/>
      <c r="G883"/>
      <c r="H883"/>
      <c r="I883"/>
      <c r="L883" s="456"/>
      <c r="P883" s="20"/>
      <c r="Y883" s="20"/>
    </row>
    <row r="884" spans="2:25" s="10" customFormat="1" ht="15.6" customHeight="1">
      <c r="B884"/>
      <c r="C884"/>
      <c r="D884"/>
      <c r="E884"/>
      <c r="F884"/>
      <c r="G884"/>
      <c r="H884"/>
      <c r="I884"/>
      <c r="L884" s="456"/>
      <c r="P884" s="20"/>
      <c r="Y884" s="20"/>
    </row>
    <row r="885" spans="2:25" s="10" customFormat="1" ht="15.6" customHeight="1">
      <c r="B885"/>
      <c r="C885"/>
      <c r="D885"/>
      <c r="E885"/>
      <c r="F885"/>
      <c r="G885"/>
      <c r="H885"/>
      <c r="I885"/>
      <c r="L885" s="456"/>
      <c r="P885" s="20"/>
      <c r="Y885" s="20"/>
    </row>
    <row r="886" spans="2:25" s="10" customFormat="1" ht="15.6" customHeight="1">
      <c r="B886"/>
      <c r="C886"/>
      <c r="D886"/>
      <c r="E886"/>
      <c r="F886"/>
      <c r="G886"/>
      <c r="H886"/>
      <c r="I886"/>
      <c r="L886" s="456"/>
      <c r="P886" s="20"/>
      <c r="Y886" s="20"/>
    </row>
    <row r="887" spans="2:25" s="10" customFormat="1" ht="15.6" customHeight="1">
      <c r="B887"/>
      <c r="C887"/>
      <c r="D887"/>
      <c r="E887"/>
      <c r="F887"/>
      <c r="G887"/>
      <c r="H887"/>
      <c r="I887"/>
      <c r="L887" s="456"/>
      <c r="P887" s="20"/>
      <c r="Y887" s="20"/>
    </row>
    <row r="888" spans="2:25" s="10" customFormat="1" ht="15.6" customHeight="1">
      <c r="B888"/>
      <c r="C888"/>
      <c r="D888"/>
      <c r="E888"/>
      <c r="F888"/>
      <c r="G888"/>
      <c r="H888"/>
      <c r="I888"/>
      <c r="L888" s="456"/>
      <c r="P888" s="20"/>
      <c r="Y888" s="20"/>
    </row>
    <row r="889" spans="2:25" s="10" customFormat="1" ht="15.6" customHeight="1">
      <c r="B889"/>
      <c r="C889"/>
      <c r="D889"/>
      <c r="E889"/>
      <c r="F889"/>
      <c r="G889"/>
      <c r="H889"/>
      <c r="I889"/>
      <c r="L889" s="456"/>
      <c r="P889" s="20"/>
      <c r="Y889" s="20"/>
    </row>
    <row r="890" spans="2:25" s="10" customFormat="1" ht="15.6" customHeight="1">
      <c r="B890"/>
      <c r="C890"/>
      <c r="D890"/>
      <c r="E890"/>
      <c r="F890"/>
      <c r="G890"/>
      <c r="H890"/>
      <c r="I890"/>
      <c r="L890" s="456"/>
      <c r="P890" s="20"/>
      <c r="Y890" s="20"/>
    </row>
    <row r="891" spans="2:25" s="10" customFormat="1" ht="15.6" customHeight="1">
      <c r="B891"/>
      <c r="C891"/>
      <c r="D891"/>
      <c r="E891"/>
      <c r="F891"/>
      <c r="G891"/>
      <c r="H891"/>
      <c r="I891"/>
      <c r="L891" s="456"/>
      <c r="P891" s="20"/>
      <c r="Y891" s="20"/>
    </row>
    <row r="892" spans="2:25" s="10" customFormat="1" ht="15.6" customHeight="1">
      <c r="B892"/>
      <c r="C892"/>
      <c r="D892"/>
      <c r="E892"/>
      <c r="F892"/>
      <c r="G892"/>
      <c r="H892"/>
      <c r="I892"/>
      <c r="L892" s="456"/>
      <c r="P892" s="20"/>
      <c r="Y892" s="20"/>
    </row>
    <row r="893" spans="2:25" s="10" customFormat="1" ht="15.6" customHeight="1">
      <c r="B893"/>
      <c r="C893"/>
      <c r="D893"/>
      <c r="E893"/>
      <c r="F893"/>
      <c r="G893"/>
      <c r="H893"/>
      <c r="I893"/>
      <c r="L893" s="456"/>
      <c r="P893" s="20"/>
      <c r="Y893" s="20"/>
    </row>
    <row r="894" spans="2:25" s="10" customFormat="1" ht="15.6" customHeight="1">
      <c r="B894"/>
      <c r="C894"/>
      <c r="D894"/>
      <c r="E894"/>
      <c r="F894"/>
      <c r="G894"/>
      <c r="H894"/>
      <c r="I894"/>
      <c r="L894" s="456"/>
      <c r="P894" s="20"/>
      <c r="Y894" s="20"/>
    </row>
    <row r="895" spans="2:25" s="10" customFormat="1" ht="15.6" customHeight="1">
      <c r="B895"/>
      <c r="C895"/>
      <c r="D895"/>
      <c r="E895"/>
      <c r="F895"/>
      <c r="G895"/>
      <c r="H895"/>
      <c r="I895"/>
      <c r="L895" s="456"/>
      <c r="P895" s="20"/>
      <c r="Y895" s="20"/>
    </row>
    <row r="896" spans="2:25" s="10" customFormat="1" ht="15.6" customHeight="1">
      <c r="B896"/>
      <c r="C896"/>
      <c r="D896"/>
      <c r="E896"/>
      <c r="F896"/>
      <c r="G896"/>
      <c r="H896"/>
      <c r="I896"/>
      <c r="L896" s="456"/>
      <c r="P896" s="20"/>
      <c r="Y896" s="20"/>
    </row>
    <row r="897" spans="2:25" s="10" customFormat="1" ht="15.6" customHeight="1">
      <c r="B897"/>
      <c r="C897"/>
      <c r="D897"/>
      <c r="E897"/>
      <c r="F897"/>
      <c r="G897"/>
      <c r="H897"/>
      <c r="I897"/>
      <c r="L897" s="456"/>
      <c r="P897" s="20"/>
      <c r="Y897" s="20"/>
    </row>
    <row r="898" spans="2:25" s="10" customFormat="1" ht="15.6" customHeight="1">
      <c r="B898"/>
      <c r="C898"/>
      <c r="D898"/>
      <c r="E898"/>
      <c r="F898"/>
      <c r="G898"/>
      <c r="H898"/>
      <c r="I898"/>
      <c r="L898" s="456"/>
      <c r="P898" s="20"/>
      <c r="Y898" s="20"/>
    </row>
    <row r="899" spans="2:25" s="10" customFormat="1" ht="15.6" customHeight="1">
      <c r="B899"/>
      <c r="C899"/>
      <c r="D899"/>
      <c r="E899"/>
      <c r="F899"/>
      <c r="G899"/>
      <c r="H899"/>
      <c r="I899"/>
      <c r="L899" s="456"/>
      <c r="P899" s="20"/>
      <c r="Y899" s="20"/>
    </row>
    <row r="900" spans="2:25" s="10" customFormat="1" ht="15.6" customHeight="1">
      <c r="B900"/>
      <c r="C900"/>
      <c r="D900"/>
      <c r="E900"/>
      <c r="F900"/>
      <c r="G900"/>
      <c r="H900"/>
      <c r="I900"/>
      <c r="L900" s="456"/>
      <c r="P900" s="20"/>
      <c r="Y900" s="20"/>
    </row>
    <row r="901" spans="2:25" s="10" customFormat="1" ht="15.6" customHeight="1">
      <c r="B901"/>
      <c r="C901"/>
      <c r="D901"/>
      <c r="E901"/>
      <c r="F901"/>
      <c r="G901"/>
      <c r="H901"/>
      <c r="I901"/>
      <c r="L901" s="456"/>
      <c r="P901" s="20"/>
      <c r="Y901" s="20"/>
    </row>
    <row r="902" spans="2:25" s="10" customFormat="1" ht="15.6" customHeight="1">
      <c r="B902"/>
      <c r="C902"/>
      <c r="D902"/>
      <c r="E902"/>
      <c r="F902"/>
      <c r="G902"/>
      <c r="H902"/>
      <c r="I902"/>
      <c r="L902" s="456"/>
      <c r="P902" s="20"/>
      <c r="Y902" s="20"/>
    </row>
    <row r="903" spans="2:25" s="10" customFormat="1" ht="15.6" customHeight="1">
      <c r="B903"/>
      <c r="C903"/>
      <c r="D903"/>
      <c r="E903"/>
      <c r="F903"/>
      <c r="G903"/>
      <c r="H903"/>
      <c r="I903"/>
      <c r="L903" s="456"/>
      <c r="P903" s="20"/>
      <c r="Y903" s="20"/>
    </row>
    <row r="904" spans="2:25" s="10" customFormat="1" ht="15.6" customHeight="1">
      <c r="B904"/>
      <c r="C904"/>
      <c r="D904"/>
      <c r="E904"/>
      <c r="F904"/>
      <c r="G904"/>
      <c r="H904"/>
      <c r="I904"/>
      <c r="L904" s="456"/>
      <c r="P904" s="20"/>
      <c r="Y904" s="20"/>
    </row>
    <row r="905" spans="2:25" s="10" customFormat="1" ht="15.6" customHeight="1">
      <c r="B905"/>
      <c r="C905"/>
      <c r="D905"/>
      <c r="E905"/>
      <c r="F905"/>
      <c r="G905"/>
      <c r="H905"/>
      <c r="I905"/>
      <c r="L905" s="456"/>
      <c r="P905" s="20"/>
      <c r="Y905" s="20"/>
    </row>
    <row r="906" spans="2:25" s="10" customFormat="1" ht="15.6" customHeight="1">
      <c r="B906"/>
      <c r="C906"/>
      <c r="D906"/>
      <c r="E906"/>
      <c r="F906"/>
      <c r="G906"/>
      <c r="H906"/>
      <c r="I906"/>
      <c r="L906" s="456"/>
      <c r="P906" s="20"/>
      <c r="Y906" s="20"/>
    </row>
    <row r="907" spans="2:25" s="10" customFormat="1" ht="15.6" customHeight="1">
      <c r="B907"/>
      <c r="C907"/>
      <c r="D907"/>
      <c r="E907"/>
      <c r="F907"/>
      <c r="G907"/>
      <c r="H907"/>
      <c r="I907"/>
      <c r="L907" s="456"/>
      <c r="P907" s="20"/>
      <c r="Y907" s="20"/>
    </row>
    <row r="908" spans="2:25" s="10" customFormat="1" ht="15.6" customHeight="1">
      <c r="B908"/>
      <c r="C908"/>
      <c r="D908"/>
      <c r="E908"/>
      <c r="F908"/>
      <c r="G908"/>
      <c r="H908"/>
      <c r="I908"/>
      <c r="L908" s="456"/>
      <c r="P908" s="20"/>
      <c r="Y908" s="20"/>
    </row>
    <row r="909" spans="2:25" s="10" customFormat="1" ht="15.6" customHeight="1">
      <c r="B909"/>
      <c r="C909"/>
      <c r="D909"/>
      <c r="E909"/>
      <c r="F909"/>
      <c r="G909"/>
      <c r="H909"/>
      <c r="I909"/>
      <c r="L909" s="456"/>
      <c r="P909" s="20"/>
      <c r="Y909" s="20"/>
    </row>
    <row r="910" spans="2:25" s="10" customFormat="1" ht="15.6" customHeight="1">
      <c r="B910"/>
      <c r="C910"/>
      <c r="D910"/>
      <c r="E910"/>
      <c r="F910"/>
      <c r="G910"/>
      <c r="H910"/>
      <c r="I910"/>
      <c r="L910" s="456"/>
      <c r="P910" s="20"/>
      <c r="Y910" s="20"/>
    </row>
    <row r="911" spans="2:25" s="10" customFormat="1" ht="15.6" customHeight="1">
      <c r="B911"/>
      <c r="C911"/>
      <c r="D911"/>
      <c r="E911"/>
      <c r="F911"/>
      <c r="G911"/>
      <c r="H911"/>
      <c r="I911"/>
      <c r="L911" s="456"/>
      <c r="P911" s="20"/>
      <c r="Y911" s="20"/>
    </row>
    <row r="912" spans="2:25" s="10" customFormat="1" ht="15.6" customHeight="1">
      <c r="B912"/>
      <c r="C912"/>
      <c r="D912"/>
      <c r="E912"/>
      <c r="F912"/>
      <c r="G912"/>
      <c r="H912"/>
      <c r="I912"/>
      <c r="L912" s="456"/>
      <c r="P912" s="20"/>
      <c r="Y912" s="20"/>
    </row>
    <row r="913" spans="2:25" s="10" customFormat="1" ht="15.6" customHeight="1">
      <c r="B913"/>
      <c r="C913"/>
      <c r="D913"/>
      <c r="E913"/>
      <c r="F913"/>
      <c r="G913"/>
      <c r="H913"/>
      <c r="I913"/>
      <c r="L913" s="456"/>
      <c r="P913" s="20"/>
      <c r="Y913" s="20"/>
    </row>
    <row r="914" spans="2:25" s="10" customFormat="1" ht="15.6" customHeight="1">
      <c r="B914"/>
      <c r="C914"/>
      <c r="D914"/>
      <c r="E914"/>
      <c r="F914"/>
      <c r="G914"/>
      <c r="H914"/>
      <c r="I914"/>
      <c r="L914" s="456"/>
      <c r="P914" s="20"/>
      <c r="Y914" s="20"/>
    </row>
    <row r="915" spans="2:25" s="10" customFormat="1" ht="15.6" customHeight="1">
      <c r="B915"/>
      <c r="C915"/>
      <c r="D915"/>
      <c r="E915"/>
      <c r="F915"/>
      <c r="G915"/>
      <c r="H915"/>
      <c r="I915"/>
      <c r="L915" s="456"/>
      <c r="P915" s="20"/>
      <c r="Y915" s="20"/>
    </row>
    <row r="916" spans="2:25" s="10" customFormat="1" ht="15.6" customHeight="1">
      <c r="B916"/>
      <c r="C916"/>
      <c r="D916"/>
      <c r="E916"/>
      <c r="F916"/>
      <c r="G916"/>
      <c r="H916"/>
      <c r="I916"/>
      <c r="L916" s="456"/>
      <c r="P916" s="20"/>
      <c r="Y916" s="20"/>
    </row>
    <row r="917" spans="2:25" s="10" customFormat="1" ht="15.6" customHeight="1">
      <c r="B917"/>
      <c r="C917"/>
      <c r="D917"/>
      <c r="E917"/>
      <c r="F917"/>
      <c r="G917"/>
      <c r="H917"/>
      <c r="I917"/>
      <c r="L917" s="456"/>
      <c r="P917" s="20"/>
      <c r="Y917" s="20"/>
    </row>
    <row r="918" spans="2:25" s="10" customFormat="1" ht="15.6" customHeight="1">
      <c r="B918"/>
      <c r="C918"/>
      <c r="D918"/>
      <c r="E918"/>
      <c r="F918"/>
      <c r="G918"/>
      <c r="H918"/>
      <c r="I918"/>
      <c r="L918" s="456"/>
      <c r="P918" s="20"/>
      <c r="Y918" s="20"/>
    </row>
    <row r="919" spans="2:25" s="10" customFormat="1" ht="15.6" customHeight="1">
      <c r="B919"/>
      <c r="C919"/>
      <c r="D919"/>
      <c r="E919"/>
      <c r="F919"/>
      <c r="G919"/>
      <c r="H919"/>
      <c r="I919"/>
      <c r="L919" s="456"/>
      <c r="P919" s="20"/>
      <c r="Y919" s="20"/>
    </row>
    <row r="920" spans="2:25" s="10" customFormat="1" ht="15.6" customHeight="1">
      <c r="B920"/>
      <c r="C920"/>
      <c r="D920"/>
      <c r="E920"/>
      <c r="F920"/>
      <c r="G920"/>
      <c r="H920"/>
      <c r="I920"/>
      <c r="L920" s="456"/>
      <c r="P920" s="20"/>
      <c r="Y920" s="20"/>
    </row>
    <row r="921" spans="2:25" s="10" customFormat="1" ht="15.6" customHeight="1">
      <c r="B921"/>
      <c r="C921"/>
      <c r="D921"/>
      <c r="E921"/>
      <c r="F921"/>
      <c r="G921"/>
      <c r="H921"/>
      <c r="I921"/>
      <c r="L921" s="456"/>
      <c r="P921" s="20"/>
      <c r="Y921" s="20"/>
    </row>
    <row r="922" spans="2:25" s="10" customFormat="1" ht="15.6" customHeight="1">
      <c r="B922"/>
      <c r="C922"/>
      <c r="D922"/>
      <c r="E922"/>
      <c r="F922"/>
      <c r="G922"/>
      <c r="H922"/>
      <c r="I922"/>
      <c r="L922" s="456"/>
      <c r="P922" s="20"/>
      <c r="Y922" s="20"/>
    </row>
    <row r="923" spans="2:25" s="10" customFormat="1" ht="15.6" customHeight="1">
      <c r="B923"/>
      <c r="C923"/>
      <c r="D923"/>
      <c r="E923"/>
      <c r="F923"/>
      <c r="G923"/>
      <c r="H923"/>
      <c r="I923"/>
      <c r="L923" s="456"/>
      <c r="P923" s="20"/>
      <c r="Y923" s="20"/>
    </row>
    <row r="924" spans="2:25" s="10" customFormat="1" ht="15.6" customHeight="1">
      <c r="B924"/>
      <c r="C924"/>
      <c r="D924"/>
      <c r="E924"/>
      <c r="F924"/>
      <c r="G924"/>
      <c r="H924"/>
      <c r="I924"/>
      <c r="L924" s="456"/>
      <c r="P924" s="20"/>
      <c r="Y924" s="20"/>
    </row>
    <row r="925" spans="2:25" s="10" customFormat="1" ht="15.6" customHeight="1">
      <c r="B925"/>
      <c r="C925"/>
      <c r="D925"/>
      <c r="E925"/>
      <c r="F925"/>
      <c r="G925"/>
      <c r="H925"/>
      <c r="I925"/>
      <c r="L925" s="456"/>
      <c r="P925" s="20"/>
      <c r="Y925" s="20"/>
    </row>
    <row r="926" spans="2:25" s="10" customFormat="1" ht="15.6" customHeight="1">
      <c r="B926"/>
      <c r="C926"/>
      <c r="D926"/>
      <c r="E926"/>
      <c r="F926"/>
      <c r="G926"/>
      <c r="H926"/>
      <c r="I926"/>
      <c r="L926" s="456"/>
      <c r="P926" s="20"/>
      <c r="Y926" s="20"/>
    </row>
    <row r="927" spans="2:25" s="10" customFormat="1" ht="15.6" customHeight="1">
      <c r="B927"/>
      <c r="C927"/>
      <c r="D927"/>
      <c r="E927"/>
      <c r="F927"/>
      <c r="G927"/>
      <c r="H927"/>
      <c r="I927"/>
      <c r="L927" s="456"/>
      <c r="P927" s="20"/>
      <c r="Y927" s="20"/>
    </row>
    <row r="928" spans="2:25" s="10" customFormat="1" ht="15.6" customHeight="1">
      <c r="B928"/>
      <c r="C928"/>
      <c r="D928"/>
      <c r="E928"/>
      <c r="F928"/>
      <c r="G928"/>
      <c r="H928"/>
      <c r="I928"/>
      <c r="L928" s="456"/>
      <c r="P928" s="20"/>
      <c r="Y928" s="20"/>
    </row>
    <row r="929" spans="2:25" s="10" customFormat="1" ht="15.6" customHeight="1">
      <c r="B929"/>
      <c r="C929"/>
      <c r="D929"/>
      <c r="E929"/>
      <c r="F929"/>
      <c r="G929"/>
      <c r="H929"/>
      <c r="I929"/>
      <c r="L929" s="456"/>
      <c r="P929" s="20"/>
      <c r="Y929" s="20"/>
    </row>
    <row r="930" spans="2:25" s="10" customFormat="1" ht="15.6" customHeight="1">
      <c r="B930"/>
      <c r="C930"/>
      <c r="D930"/>
      <c r="E930"/>
      <c r="F930"/>
      <c r="G930"/>
      <c r="H930"/>
      <c r="I930"/>
      <c r="L930" s="456"/>
      <c r="P930" s="20"/>
      <c r="Y930" s="20"/>
    </row>
    <row r="931" spans="2:25" s="10" customFormat="1" ht="15.6" customHeight="1">
      <c r="B931"/>
      <c r="C931"/>
      <c r="D931"/>
      <c r="E931"/>
      <c r="F931"/>
      <c r="G931"/>
      <c r="H931"/>
      <c r="I931"/>
      <c r="L931" s="456"/>
      <c r="P931" s="20"/>
      <c r="Y931" s="20"/>
    </row>
    <row r="932" spans="2:25" s="10" customFormat="1" ht="15.6" customHeight="1">
      <c r="B932"/>
      <c r="C932"/>
      <c r="D932"/>
      <c r="E932"/>
      <c r="F932"/>
      <c r="G932"/>
      <c r="H932"/>
      <c r="I932"/>
      <c r="L932" s="456"/>
      <c r="P932" s="20"/>
      <c r="Y932" s="20"/>
    </row>
    <row r="933" spans="2:25" s="10" customFormat="1" ht="15.6" customHeight="1">
      <c r="B933"/>
      <c r="C933"/>
      <c r="D933"/>
      <c r="E933"/>
      <c r="F933"/>
      <c r="G933"/>
      <c r="H933"/>
      <c r="I933"/>
      <c r="L933" s="456"/>
      <c r="P933" s="20"/>
      <c r="Y933" s="20"/>
    </row>
    <row r="934" spans="2:25" s="10" customFormat="1" ht="15.6" customHeight="1">
      <c r="B934"/>
      <c r="C934"/>
      <c r="D934"/>
      <c r="E934"/>
      <c r="F934"/>
      <c r="G934"/>
      <c r="H934"/>
      <c r="I934"/>
      <c r="L934" s="456"/>
      <c r="P934" s="20"/>
      <c r="Y934" s="20"/>
    </row>
    <row r="935" spans="2:25" s="10" customFormat="1" ht="15.6" customHeight="1">
      <c r="B935"/>
      <c r="C935"/>
      <c r="D935"/>
      <c r="E935"/>
      <c r="F935"/>
      <c r="G935"/>
      <c r="H935"/>
      <c r="I935"/>
      <c r="L935" s="456"/>
      <c r="P935" s="20"/>
      <c r="Y935" s="20"/>
    </row>
    <row r="936" spans="2:25" s="10" customFormat="1" ht="15.6" customHeight="1">
      <c r="B936"/>
      <c r="C936"/>
      <c r="D936"/>
      <c r="E936"/>
      <c r="F936"/>
      <c r="G936"/>
      <c r="H936"/>
      <c r="I936"/>
      <c r="L936" s="456"/>
      <c r="P936" s="20"/>
      <c r="Y936" s="20"/>
    </row>
    <row r="937" spans="2:25" s="10" customFormat="1" ht="15.6" customHeight="1">
      <c r="B937"/>
      <c r="C937"/>
      <c r="D937"/>
      <c r="E937"/>
      <c r="F937"/>
      <c r="G937"/>
      <c r="H937"/>
      <c r="I937"/>
      <c r="L937" s="456"/>
      <c r="P937" s="20"/>
      <c r="Y937" s="20"/>
    </row>
    <row r="938" spans="2:25" s="10" customFormat="1" ht="15.6" customHeight="1">
      <c r="B938"/>
      <c r="C938"/>
      <c r="D938"/>
      <c r="E938"/>
      <c r="F938"/>
      <c r="G938"/>
      <c r="H938"/>
      <c r="I938"/>
      <c r="L938" s="456"/>
      <c r="P938" s="20"/>
      <c r="Y938" s="20"/>
    </row>
    <row r="939" spans="2:25" s="10" customFormat="1" ht="15.6" customHeight="1">
      <c r="B939"/>
      <c r="C939"/>
      <c r="D939"/>
      <c r="E939"/>
      <c r="F939"/>
      <c r="G939"/>
      <c r="H939"/>
      <c r="I939"/>
      <c r="L939" s="456"/>
      <c r="P939" s="20"/>
      <c r="Y939" s="20"/>
    </row>
    <row r="940" spans="2:25" s="10" customFormat="1" ht="15.6" customHeight="1">
      <c r="B940"/>
      <c r="C940"/>
      <c r="D940"/>
      <c r="E940"/>
      <c r="F940"/>
      <c r="G940"/>
      <c r="H940"/>
      <c r="I940"/>
      <c r="L940" s="456"/>
      <c r="P940" s="20"/>
      <c r="Y940" s="20"/>
    </row>
    <row r="941" spans="2:25" s="10" customFormat="1" ht="15.6" customHeight="1">
      <c r="B941"/>
      <c r="C941"/>
      <c r="D941"/>
      <c r="E941"/>
      <c r="F941"/>
      <c r="G941"/>
      <c r="H941"/>
      <c r="I941"/>
      <c r="L941" s="456"/>
      <c r="P941" s="20"/>
      <c r="Y941" s="20"/>
    </row>
    <row r="942" spans="2:25" s="10" customFormat="1" ht="15.6" customHeight="1">
      <c r="B942"/>
      <c r="C942"/>
      <c r="D942"/>
      <c r="E942"/>
      <c r="F942"/>
      <c r="G942"/>
      <c r="H942"/>
      <c r="I942"/>
      <c r="L942" s="456"/>
      <c r="P942" s="20"/>
      <c r="Y942" s="20"/>
    </row>
    <row r="943" spans="2:25" s="10" customFormat="1" ht="15.6" customHeight="1">
      <c r="B943"/>
      <c r="C943"/>
      <c r="D943"/>
      <c r="E943"/>
      <c r="F943"/>
      <c r="G943"/>
      <c r="H943"/>
      <c r="I943"/>
      <c r="L943" s="456"/>
      <c r="P943" s="20"/>
      <c r="Y943" s="20"/>
    </row>
    <row r="944" spans="2:25" s="10" customFormat="1" ht="15.6" customHeight="1">
      <c r="B944"/>
      <c r="C944"/>
      <c r="D944"/>
      <c r="E944"/>
      <c r="F944"/>
      <c r="G944"/>
      <c r="H944"/>
      <c r="I944"/>
      <c r="L944" s="456"/>
      <c r="P944" s="20"/>
      <c r="Y944" s="20"/>
    </row>
    <row r="945" spans="2:25" s="10" customFormat="1" ht="15.6" customHeight="1">
      <c r="B945"/>
      <c r="C945"/>
      <c r="D945"/>
      <c r="E945"/>
      <c r="F945"/>
      <c r="G945"/>
      <c r="H945"/>
      <c r="I945"/>
      <c r="L945" s="456"/>
      <c r="P945" s="20"/>
      <c r="Y945" s="20"/>
    </row>
    <row r="946" spans="2:25" s="10" customFormat="1" ht="15.6" customHeight="1">
      <c r="B946"/>
      <c r="C946"/>
      <c r="D946"/>
      <c r="E946"/>
      <c r="F946"/>
      <c r="G946"/>
      <c r="H946"/>
      <c r="I946"/>
      <c r="L946" s="456"/>
      <c r="P946" s="20"/>
      <c r="Y946" s="20"/>
    </row>
    <row r="947" spans="2:25" s="10" customFormat="1" ht="15.6" customHeight="1">
      <c r="B947"/>
      <c r="C947"/>
      <c r="D947"/>
      <c r="E947"/>
      <c r="F947"/>
      <c r="G947"/>
      <c r="H947"/>
      <c r="I947"/>
      <c r="L947" s="456"/>
      <c r="P947" s="20"/>
      <c r="Y947" s="20"/>
    </row>
    <row r="948" spans="2:25" s="10" customFormat="1" ht="15.6" customHeight="1">
      <c r="B948"/>
      <c r="C948"/>
      <c r="D948"/>
      <c r="E948"/>
      <c r="F948"/>
      <c r="G948"/>
      <c r="H948"/>
      <c r="I948"/>
      <c r="L948" s="456"/>
      <c r="P948" s="20"/>
      <c r="Y948" s="20"/>
    </row>
    <row r="949" spans="2:25" s="10" customFormat="1" ht="15.6" customHeight="1">
      <c r="B949"/>
      <c r="C949"/>
      <c r="D949"/>
      <c r="E949"/>
      <c r="F949"/>
      <c r="G949"/>
      <c r="H949"/>
      <c r="I949"/>
      <c r="L949" s="456"/>
      <c r="P949" s="20"/>
      <c r="Y949" s="20"/>
    </row>
    <row r="950" spans="2:25" s="10" customFormat="1" ht="15.6" customHeight="1">
      <c r="B950"/>
      <c r="C950"/>
      <c r="D950"/>
      <c r="E950"/>
      <c r="F950"/>
      <c r="G950"/>
      <c r="H950"/>
      <c r="I950"/>
      <c r="L950" s="456"/>
      <c r="P950" s="20"/>
      <c r="Y950" s="20"/>
    </row>
    <row r="951" spans="2:25" s="10" customFormat="1" ht="15.6" customHeight="1">
      <c r="B951"/>
      <c r="C951"/>
      <c r="D951"/>
      <c r="E951"/>
      <c r="F951"/>
      <c r="G951"/>
      <c r="H951"/>
      <c r="I951"/>
      <c r="L951" s="456"/>
      <c r="P951" s="20"/>
      <c r="Y951" s="20"/>
    </row>
    <row r="952" spans="2:25" s="10" customFormat="1" ht="15.6" customHeight="1">
      <c r="B952"/>
      <c r="C952"/>
      <c r="D952"/>
      <c r="E952"/>
      <c r="F952"/>
      <c r="G952"/>
      <c r="H952"/>
      <c r="I952"/>
      <c r="L952" s="456"/>
      <c r="P952" s="20"/>
      <c r="Y952" s="20"/>
    </row>
    <row r="953" spans="2:25" s="10" customFormat="1" ht="15.6" customHeight="1">
      <c r="B953"/>
      <c r="C953"/>
      <c r="D953"/>
      <c r="E953"/>
      <c r="F953"/>
      <c r="G953"/>
      <c r="H953"/>
      <c r="I953"/>
      <c r="L953" s="456"/>
      <c r="P953" s="20"/>
      <c r="Y953" s="20"/>
    </row>
    <row r="954" spans="2:25" s="10" customFormat="1" ht="15.6" customHeight="1">
      <c r="B954"/>
      <c r="C954"/>
      <c r="D954"/>
      <c r="E954"/>
      <c r="F954"/>
      <c r="G954"/>
      <c r="H954"/>
      <c r="I954"/>
      <c r="L954" s="456"/>
      <c r="P954" s="20"/>
      <c r="Y954" s="20"/>
    </row>
    <row r="955" spans="2:25" s="10" customFormat="1" ht="15.6" customHeight="1">
      <c r="B955"/>
      <c r="C955"/>
      <c r="D955"/>
      <c r="E955"/>
      <c r="F955"/>
      <c r="G955"/>
      <c r="H955"/>
      <c r="I955"/>
      <c r="L955" s="456"/>
      <c r="P955" s="20"/>
      <c r="Y955" s="20"/>
    </row>
    <row r="956" spans="2:25" s="10" customFormat="1" ht="15.6" customHeight="1">
      <c r="B956"/>
      <c r="C956"/>
      <c r="D956"/>
      <c r="E956"/>
      <c r="F956"/>
      <c r="G956"/>
      <c r="H956"/>
      <c r="I956"/>
      <c r="L956" s="456"/>
      <c r="P956" s="20"/>
      <c r="Y956" s="20"/>
    </row>
    <row r="957" spans="2:25" s="10" customFormat="1" ht="15.6" customHeight="1">
      <c r="B957"/>
      <c r="C957"/>
      <c r="D957"/>
      <c r="E957"/>
      <c r="F957"/>
      <c r="G957"/>
      <c r="H957"/>
      <c r="I957"/>
      <c r="L957" s="456"/>
      <c r="P957" s="20"/>
      <c r="Y957" s="20"/>
    </row>
    <row r="958" spans="2:25" s="10" customFormat="1" ht="15.6" customHeight="1">
      <c r="B958"/>
      <c r="C958"/>
      <c r="D958"/>
      <c r="E958"/>
      <c r="F958"/>
      <c r="G958"/>
      <c r="H958"/>
      <c r="I958"/>
      <c r="L958" s="456"/>
      <c r="P958" s="20"/>
      <c r="Y958" s="20"/>
    </row>
    <row r="959" spans="2:25" s="10" customFormat="1" ht="15.6" customHeight="1">
      <c r="B959"/>
      <c r="C959"/>
      <c r="D959"/>
      <c r="E959"/>
      <c r="F959"/>
      <c r="G959"/>
      <c r="H959"/>
      <c r="I959"/>
      <c r="L959" s="456"/>
      <c r="P959" s="20"/>
      <c r="Y959" s="20"/>
    </row>
    <row r="960" spans="2:25" s="10" customFormat="1" ht="15.6" customHeight="1">
      <c r="B960"/>
      <c r="C960"/>
      <c r="D960"/>
      <c r="E960"/>
      <c r="F960"/>
      <c r="G960"/>
      <c r="H960"/>
      <c r="I960"/>
      <c r="L960" s="456"/>
      <c r="P960" s="20"/>
      <c r="Y960" s="20"/>
    </row>
    <row r="961" spans="2:25" s="10" customFormat="1" ht="15.6" customHeight="1">
      <c r="B961"/>
      <c r="C961"/>
      <c r="D961"/>
      <c r="E961"/>
      <c r="F961"/>
      <c r="G961"/>
      <c r="H961"/>
      <c r="I961"/>
      <c r="L961" s="456"/>
      <c r="P961" s="20"/>
      <c r="Y961" s="20"/>
    </row>
    <row r="962" spans="2:25" s="10" customFormat="1" ht="15.6" customHeight="1">
      <c r="B962"/>
      <c r="C962"/>
      <c r="D962"/>
      <c r="E962"/>
      <c r="F962"/>
      <c r="G962"/>
      <c r="H962"/>
      <c r="I962"/>
      <c r="L962" s="456"/>
      <c r="P962" s="20"/>
      <c r="Y962" s="20"/>
    </row>
    <row r="963" spans="2:25" s="10" customFormat="1" ht="15.6" customHeight="1">
      <c r="B963"/>
      <c r="C963"/>
      <c r="D963"/>
      <c r="E963"/>
      <c r="F963"/>
      <c r="G963"/>
      <c r="H963"/>
      <c r="I963"/>
      <c r="L963" s="456"/>
      <c r="P963" s="20"/>
      <c r="Y963" s="20"/>
    </row>
    <row r="964" spans="2:25" s="10" customFormat="1" ht="15.6" customHeight="1">
      <c r="B964"/>
      <c r="C964"/>
      <c r="D964"/>
      <c r="E964"/>
      <c r="F964"/>
      <c r="G964"/>
      <c r="H964"/>
      <c r="I964"/>
      <c r="L964" s="456"/>
      <c r="P964" s="20"/>
      <c r="Y964" s="20"/>
    </row>
    <row r="965" spans="2:25" s="10" customFormat="1" ht="15.6" customHeight="1">
      <c r="B965"/>
      <c r="C965"/>
      <c r="D965"/>
      <c r="E965"/>
      <c r="F965"/>
      <c r="G965"/>
      <c r="H965"/>
      <c r="I965"/>
      <c r="L965" s="456"/>
      <c r="P965" s="20"/>
      <c r="Y965" s="20"/>
    </row>
    <row r="966" spans="2:25" s="10" customFormat="1" ht="15.6" customHeight="1">
      <c r="B966"/>
      <c r="C966"/>
      <c r="D966"/>
      <c r="E966"/>
      <c r="F966"/>
      <c r="G966"/>
      <c r="H966"/>
      <c r="I966"/>
      <c r="L966" s="456"/>
      <c r="P966" s="20"/>
      <c r="Y966" s="20"/>
    </row>
    <row r="967" spans="2:25" s="10" customFormat="1" ht="15.6" customHeight="1">
      <c r="B967"/>
      <c r="C967"/>
      <c r="D967"/>
      <c r="E967"/>
      <c r="F967"/>
      <c r="G967"/>
      <c r="H967"/>
      <c r="I967"/>
      <c r="L967" s="456"/>
      <c r="P967" s="20"/>
      <c r="Y967" s="20"/>
    </row>
    <row r="968" spans="2:25" s="10" customFormat="1" ht="15.6" customHeight="1">
      <c r="B968"/>
      <c r="C968"/>
      <c r="D968"/>
      <c r="E968"/>
      <c r="F968"/>
      <c r="G968"/>
      <c r="H968"/>
      <c r="I968"/>
      <c r="L968" s="456"/>
      <c r="P968" s="20"/>
      <c r="Y968" s="20"/>
    </row>
    <row r="969" spans="2:25" s="10" customFormat="1" ht="15.6" customHeight="1">
      <c r="B969"/>
      <c r="C969"/>
      <c r="D969"/>
      <c r="E969"/>
      <c r="F969"/>
      <c r="G969"/>
      <c r="H969"/>
      <c r="I969"/>
      <c r="L969" s="456"/>
      <c r="P969" s="20"/>
      <c r="Y969" s="20"/>
    </row>
    <row r="970" spans="2:25" s="10" customFormat="1" ht="15.6" customHeight="1">
      <c r="B970"/>
      <c r="C970"/>
      <c r="D970"/>
      <c r="E970"/>
      <c r="F970"/>
      <c r="G970"/>
      <c r="H970"/>
      <c r="I970"/>
      <c r="L970" s="456"/>
      <c r="P970" s="20"/>
      <c r="Y970" s="20"/>
    </row>
    <row r="971" spans="2:25" s="10" customFormat="1" ht="15.6" customHeight="1">
      <c r="B971"/>
      <c r="C971"/>
      <c r="D971"/>
      <c r="E971"/>
      <c r="F971"/>
      <c r="G971"/>
      <c r="H971"/>
      <c r="I971"/>
      <c r="L971" s="456"/>
      <c r="P971" s="20"/>
      <c r="Y971" s="20"/>
    </row>
    <row r="972" spans="2:25" s="10" customFormat="1" ht="15.6" customHeight="1">
      <c r="B972"/>
      <c r="C972"/>
      <c r="D972"/>
      <c r="E972"/>
      <c r="F972"/>
      <c r="G972"/>
      <c r="H972"/>
      <c r="I972"/>
      <c r="L972" s="456"/>
      <c r="P972" s="20"/>
      <c r="Y972" s="20"/>
    </row>
    <row r="973" spans="2:25" s="10" customFormat="1" ht="15.6" customHeight="1">
      <c r="B973"/>
      <c r="C973"/>
      <c r="D973"/>
      <c r="E973"/>
      <c r="F973"/>
      <c r="G973"/>
      <c r="H973"/>
      <c r="I973"/>
      <c r="L973" s="456"/>
      <c r="P973" s="20"/>
      <c r="Y973" s="20"/>
    </row>
    <row r="974" spans="2:25" s="10" customFormat="1" ht="15.6" customHeight="1">
      <c r="B974"/>
      <c r="C974"/>
      <c r="D974"/>
      <c r="E974"/>
      <c r="F974"/>
      <c r="G974"/>
      <c r="H974"/>
      <c r="I974"/>
      <c r="L974" s="456"/>
      <c r="P974" s="20"/>
      <c r="Y974" s="20"/>
    </row>
    <row r="975" spans="2:25" s="10" customFormat="1" ht="15.6" customHeight="1">
      <c r="B975"/>
      <c r="C975"/>
      <c r="D975"/>
      <c r="E975"/>
      <c r="F975"/>
      <c r="G975"/>
      <c r="H975"/>
      <c r="I975"/>
      <c r="L975" s="456"/>
      <c r="P975" s="20"/>
      <c r="Y975" s="20"/>
    </row>
    <row r="976" spans="2:25" s="10" customFormat="1" ht="15.6" customHeight="1">
      <c r="B976"/>
      <c r="C976"/>
      <c r="D976"/>
      <c r="E976"/>
      <c r="F976"/>
      <c r="G976"/>
      <c r="H976"/>
      <c r="I976"/>
      <c r="L976" s="456"/>
      <c r="P976" s="20"/>
      <c r="Y976" s="20"/>
    </row>
    <row r="977" spans="2:25" s="10" customFormat="1" ht="15.6" customHeight="1">
      <c r="B977"/>
      <c r="C977"/>
      <c r="D977"/>
      <c r="E977"/>
      <c r="F977"/>
      <c r="G977"/>
      <c r="H977"/>
      <c r="I977"/>
      <c r="L977" s="456"/>
      <c r="P977" s="20"/>
      <c r="Y977" s="20"/>
    </row>
    <row r="978" spans="2:25" s="10" customFormat="1" ht="15.6" customHeight="1">
      <c r="B978"/>
      <c r="C978"/>
      <c r="D978"/>
      <c r="E978"/>
      <c r="F978"/>
      <c r="G978"/>
      <c r="H978"/>
      <c r="I978"/>
      <c r="L978" s="456"/>
      <c r="P978" s="20"/>
      <c r="Y978" s="20"/>
    </row>
    <row r="979" spans="2:25" s="10" customFormat="1" ht="15.6" customHeight="1">
      <c r="B979"/>
      <c r="C979"/>
      <c r="D979"/>
      <c r="E979"/>
      <c r="F979"/>
      <c r="G979"/>
      <c r="H979"/>
      <c r="I979"/>
      <c r="L979" s="456"/>
      <c r="P979" s="20"/>
      <c r="Y979" s="20"/>
    </row>
    <row r="980" spans="2:25" s="10" customFormat="1" ht="15.6" customHeight="1">
      <c r="B980"/>
      <c r="C980"/>
      <c r="D980"/>
      <c r="E980"/>
      <c r="F980"/>
      <c r="G980"/>
      <c r="H980"/>
      <c r="I980"/>
      <c r="L980" s="456"/>
      <c r="P980" s="20"/>
      <c r="Y980" s="20"/>
    </row>
    <row r="981" spans="2:25" s="10" customFormat="1" ht="15.6" customHeight="1">
      <c r="B981"/>
      <c r="C981"/>
      <c r="D981"/>
      <c r="E981"/>
      <c r="F981"/>
      <c r="G981"/>
      <c r="H981"/>
      <c r="I981"/>
      <c r="L981" s="456"/>
      <c r="P981" s="20"/>
      <c r="Y981" s="20"/>
    </row>
    <row r="982" spans="2:25" s="10" customFormat="1" ht="15.6" customHeight="1">
      <c r="B982"/>
      <c r="C982"/>
      <c r="D982"/>
      <c r="E982"/>
      <c r="F982"/>
      <c r="G982"/>
      <c r="H982"/>
      <c r="I982"/>
      <c r="L982" s="456"/>
      <c r="P982" s="20"/>
      <c r="Y982" s="20"/>
    </row>
    <row r="983" spans="2:25" s="10" customFormat="1" ht="15.6" customHeight="1">
      <c r="B983"/>
      <c r="C983"/>
      <c r="D983"/>
      <c r="E983"/>
      <c r="F983"/>
      <c r="G983"/>
      <c r="H983"/>
      <c r="I983"/>
      <c r="L983" s="456"/>
      <c r="P983" s="20"/>
      <c r="Y983" s="20"/>
    </row>
    <row r="984" spans="2:25" s="10" customFormat="1" ht="15.6" customHeight="1">
      <c r="B984"/>
      <c r="C984"/>
      <c r="D984"/>
      <c r="E984"/>
      <c r="F984"/>
      <c r="G984"/>
      <c r="H984"/>
      <c r="I984"/>
      <c r="L984" s="456"/>
      <c r="P984" s="20"/>
      <c r="Y984" s="20"/>
    </row>
    <row r="985" spans="2:25" s="10" customFormat="1" ht="15.6" customHeight="1">
      <c r="B985"/>
      <c r="C985"/>
      <c r="D985"/>
      <c r="E985"/>
      <c r="F985"/>
      <c r="G985"/>
      <c r="H985"/>
      <c r="I985"/>
      <c r="L985" s="456"/>
      <c r="P985" s="20"/>
      <c r="Y985" s="20"/>
    </row>
    <row r="986" spans="2:25" s="10" customFormat="1" ht="15.6" customHeight="1">
      <c r="B986"/>
      <c r="C986"/>
      <c r="D986"/>
      <c r="E986"/>
      <c r="F986"/>
      <c r="G986"/>
      <c r="H986"/>
      <c r="I986"/>
      <c r="L986" s="456"/>
      <c r="P986" s="20"/>
      <c r="Y986" s="20"/>
    </row>
    <row r="987" spans="2:25" s="10" customFormat="1" ht="15.6" customHeight="1">
      <c r="B987"/>
      <c r="C987"/>
      <c r="D987"/>
      <c r="E987"/>
      <c r="F987"/>
      <c r="G987"/>
      <c r="H987"/>
      <c r="I987"/>
      <c r="L987" s="456"/>
      <c r="P987" s="20"/>
      <c r="Y987" s="20"/>
    </row>
    <row r="988" spans="2:25" s="10" customFormat="1" ht="15.6" customHeight="1">
      <c r="B988"/>
      <c r="C988"/>
      <c r="D988"/>
      <c r="E988"/>
      <c r="F988"/>
      <c r="G988"/>
      <c r="H988"/>
      <c r="I988"/>
      <c r="L988" s="456"/>
      <c r="P988" s="20"/>
      <c r="Y988" s="20"/>
    </row>
    <row r="989" spans="2:25" s="10" customFormat="1" ht="15.6" customHeight="1">
      <c r="B989"/>
      <c r="C989"/>
      <c r="D989"/>
      <c r="E989"/>
      <c r="F989"/>
      <c r="G989"/>
      <c r="H989"/>
      <c r="I989"/>
      <c r="L989" s="456"/>
      <c r="P989" s="20"/>
      <c r="Y989" s="20"/>
    </row>
    <row r="990" spans="2:25" s="10" customFormat="1" ht="15.6" customHeight="1">
      <c r="B990"/>
      <c r="C990"/>
      <c r="D990"/>
      <c r="E990"/>
      <c r="F990"/>
      <c r="G990"/>
      <c r="H990"/>
      <c r="I990"/>
      <c r="L990" s="456"/>
      <c r="P990" s="20"/>
      <c r="Y990" s="20"/>
    </row>
    <row r="991" spans="2:25" s="10" customFormat="1" ht="15.6" customHeight="1">
      <c r="B991"/>
      <c r="C991"/>
      <c r="D991"/>
      <c r="E991"/>
      <c r="F991"/>
      <c r="G991"/>
      <c r="H991"/>
      <c r="I991"/>
      <c r="L991" s="456"/>
      <c r="P991" s="20"/>
      <c r="Y991" s="20"/>
    </row>
    <row r="992" spans="2:25" s="10" customFormat="1" ht="15.6" customHeight="1">
      <c r="B992"/>
      <c r="C992"/>
      <c r="D992"/>
      <c r="E992"/>
      <c r="F992"/>
      <c r="G992"/>
      <c r="H992"/>
      <c r="I992"/>
      <c r="L992" s="456"/>
      <c r="P992" s="20"/>
      <c r="Y992" s="20"/>
    </row>
    <row r="993" spans="2:25" s="10" customFormat="1" ht="15.6" customHeight="1">
      <c r="B993"/>
      <c r="C993"/>
      <c r="D993"/>
      <c r="E993"/>
      <c r="F993"/>
      <c r="G993"/>
      <c r="H993"/>
      <c r="I993"/>
      <c r="L993" s="456"/>
      <c r="P993" s="20"/>
      <c r="Y993" s="20"/>
    </row>
    <row r="994" spans="2:25" s="10" customFormat="1" ht="15.6" customHeight="1">
      <c r="B994"/>
      <c r="C994"/>
      <c r="D994"/>
      <c r="E994"/>
      <c r="F994"/>
      <c r="G994"/>
      <c r="H994"/>
      <c r="I994"/>
      <c r="L994" s="456"/>
      <c r="P994" s="20"/>
      <c r="Y994" s="20"/>
    </row>
    <row r="995" spans="2:25" s="10" customFormat="1" ht="15.6" customHeight="1">
      <c r="B995"/>
      <c r="C995"/>
      <c r="D995"/>
      <c r="E995"/>
      <c r="F995"/>
      <c r="G995"/>
      <c r="H995"/>
      <c r="I995"/>
      <c r="L995" s="456"/>
      <c r="P995" s="20"/>
      <c r="Y995" s="20"/>
    </row>
    <row r="996" spans="2:25" s="10" customFormat="1" ht="15.6" customHeight="1">
      <c r="B996"/>
      <c r="C996"/>
      <c r="D996"/>
      <c r="E996"/>
      <c r="F996"/>
      <c r="G996"/>
      <c r="H996"/>
      <c r="I996"/>
      <c r="L996" s="456"/>
      <c r="P996" s="20"/>
      <c r="Y996" s="20"/>
    </row>
    <row r="997" spans="2:25" s="10" customFormat="1" ht="15.6" customHeight="1">
      <c r="B997"/>
      <c r="C997"/>
      <c r="D997"/>
      <c r="E997"/>
      <c r="F997"/>
      <c r="G997"/>
      <c r="H997"/>
      <c r="I997"/>
      <c r="L997" s="456"/>
      <c r="P997" s="20"/>
      <c r="Y997" s="20"/>
    </row>
    <row r="998" spans="2:25" s="10" customFormat="1" ht="15.6" customHeight="1">
      <c r="B998"/>
      <c r="C998"/>
      <c r="D998"/>
      <c r="E998"/>
      <c r="F998"/>
      <c r="G998"/>
      <c r="H998"/>
      <c r="I998"/>
      <c r="L998" s="456"/>
      <c r="P998" s="20"/>
      <c r="Y998" s="20"/>
    </row>
    <row r="999" spans="2:25" s="10" customFormat="1" ht="15.6" customHeight="1">
      <c r="B999"/>
      <c r="C999"/>
      <c r="D999"/>
      <c r="E999"/>
      <c r="F999"/>
      <c r="G999"/>
      <c r="H999"/>
      <c r="I999"/>
      <c r="L999" s="456"/>
      <c r="P999" s="20"/>
      <c r="Y999" s="20"/>
    </row>
    <row r="1000" spans="2:25" s="10" customFormat="1" ht="15.6" customHeight="1">
      <c r="B1000"/>
      <c r="C1000"/>
      <c r="D1000"/>
      <c r="E1000"/>
      <c r="F1000"/>
      <c r="G1000"/>
      <c r="H1000"/>
      <c r="I1000"/>
      <c r="L1000" s="456"/>
      <c r="P1000" s="20"/>
      <c r="Y1000" s="20"/>
    </row>
    <row r="1001" spans="2:25" s="10" customFormat="1" ht="15.6" customHeight="1">
      <c r="B1001"/>
      <c r="C1001"/>
      <c r="D1001"/>
      <c r="E1001"/>
      <c r="F1001"/>
      <c r="G1001"/>
      <c r="H1001"/>
      <c r="I1001"/>
      <c r="L1001" s="456"/>
      <c r="P1001" s="20"/>
      <c r="Y1001" s="20"/>
    </row>
    <row r="1002" spans="2:25" s="10" customFormat="1" ht="15.6" customHeight="1">
      <c r="B1002"/>
      <c r="C1002"/>
      <c r="D1002"/>
      <c r="E1002"/>
      <c r="F1002"/>
      <c r="G1002"/>
      <c r="H1002"/>
      <c r="I1002"/>
      <c r="L1002" s="456"/>
      <c r="P1002" s="20"/>
      <c r="Y1002" s="20"/>
    </row>
    <row r="1003" spans="2:25" s="10" customFormat="1" ht="15.6" customHeight="1">
      <c r="B1003"/>
      <c r="C1003"/>
      <c r="D1003"/>
      <c r="E1003"/>
      <c r="F1003"/>
      <c r="G1003"/>
      <c r="H1003"/>
      <c r="I1003"/>
      <c r="L1003" s="456"/>
      <c r="P1003" s="20"/>
      <c r="Y1003" s="20"/>
    </row>
    <row r="1004" spans="2:25" s="10" customFormat="1" ht="15.6" customHeight="1">
      <c r="B1004"/>
      <c r="C1004"/>
      <c r="D1004"/>
      <c r="E1004"/>
      <c r="F1004"/>
      <c r="G1004"/>
      <c r="H1004"/>
      <c r="I1004"/>
      <c r="L1004" s="456"/>
      <c r="P1004" s="20"/>
      <c r="Y1004" s="20"/>
    </row>
    <row r="1005" spans="2:25" s="10" customFormat="1" ht="15.6" customHeight="1">
      <c r="B1005"/>
      <c r="C1005"/>
      <c r="D1005"/>
      <c r="E1005"/>
      <c r="F1005"/>
      <c r="G1005"/>
      <c r="H1005"/>
      <c r="I1005"/>
      <c r="L1005" s="456"/>
      <c r="P1005" s="20"/>
      <c r="Y1005" s="20"/>
    </row>
    <row r="1006" spans="2:25" s="10" customFormat="1" ht="15.6" customHeight="1">
      <c r="B1006"/>
      <c r="C1006"/>
      <c r="D1006"/>
      <c r="E1006"/>
      <c r="F1006"/>
      <c r="G1006"/>
      <c r="H1006"/>
      <c r="I1006"/>
      <c r="L1006" s="456"/>
      <c r="P1006" s="20"/>
      <c r="Y1006" s="20"/>
    </row>
    <row r="1007" spans="2:25" s="10" customFormat="1" ht="15.6" customHeight="1">
      <c r="B1007"/>
      <c r="C1007"/>
      <c r="D1007"/>
      <c r="E1007"/>
      <c r="F1007"/>
      <c r="G1007"/>
      <c r="H1007"/>
      <c r="I1007"/>
      <c r="L1007" s="456"/>
      <c r="P1007" s="20"/>
      <c r="Y1007" s="20"/>
    </row>
    <row r="1008" spans="2:25" s="10" customFormat="1" ht="15.6" customHeight="1">
      <c r="B1008"/>
      <c r="C1008"/>
      <c r="D1008"/>
      <c r="E1008"/>
      <c r="F1008"/>
      <c r="G1008"/>
      <c r="H1008"/>
      <c r="I1008"/>
      <c r="L1008" s="456"/>
      <c r="P1008" s="20"/>
      <c r="Y1008" s="20"/>
    </row>
    <row r="1009" spans="2:25" s="10" customFormat="1" ht="15.6" customHeight="1">
      <c r="B1009"/>
      <c r="C1009"/>
      <c r="D1009"/>
      <c r="E1009"/>
      <c r="F1009"/>
      <c r="G1009"/>
      <c r="H1009"/>
      <c r="I1009"/>
      <c r="L1009" s="456"/>
      <c r="P1009" s="20"/>
      <c r="Y1009" s="20"/>
    </row>
    <row r="1010" spans="2:25" s="10" customFormat="1" ht="15.6" customHeight="1">
      <c r="B1010"/>
      <c r="C1010"/>
      <c r="D1010"/>
      <c r="E1010"/>
      <c r="F1010"/>
      <c r="G1010"/>
      <c r="H1010"/>
      <c r="I1010"/>
      <c r="L1010" s="456"/>
      <c r="P1010" s="20"/>
      <c r="Y1010" s="20"/>
    </row>
    <row r="1011" spans="2:25" s="10" customFormat="1" ht="15.6" customHeight="1">
      <c r="B1011"/>
      <c r="C1011"/>
      <c r="D1011"/>
      <c r="E1011"/>
      <c r="F1011"/>
      <c r="G1011"/>
      <c r="H1011"/>
      <c r="I1011"/>
      <c r="L1011" s="456"/>
      <c r="P1011" s="20"/>
      <c r="Y1011" s="20"/>
    </row>
    <row r="1012" spans="2:25" s="10" customFormat="1" ht="15.6" customHeight="1">
      <c r="B1012"/>
      <c r="C1012"/>
      <c r="D1012"/>
      <c r="E1012"/>
      <c r="F1012"/>
      <c r="G1012"/>
      <c r="H1012"/>
      <c r="I1012"/>
      <c r="L1012" s="456"/>
      <c r="P1012" s="20"/>
      <c r="Y1012" s="20"/>
    </row>
    <row r="1013" spans="2:25" s="10" customFormat="1" ht="15.6" customHeight="1">
      <c r="B1013"/>
      <c r="C1013"/>
      <c r="D1013"/>
      <c r="E1013"/>
      <c r="F1013"/>
      <c r="G1013"/>
      <c r="H1013"/>
      <c r="I1013"/>
      <c r="L1013" s="456"/>
      <c r="P1013" s="20"/>
      <c r="Y1013" s="20"/>
    </row>
    <row r="1014" spans="2:25" s="10" customFormat="1" ht="15.6" customHeight="1">
      <c r="B1014"/>
      <c r="C1014"/>
      <c r="D1014"/>
      <c r="E1014"/>
      <c r="F1014"/>
      <c r="G1014"/>
      <c r="H1014"/>
      <c r="I1014"/>
      <c r="L1014" s="456"/>
      <c r="P1014" s="20"/>
      <c r="Y1014" s="20"/>
    </row>
    <row r="1015" spans="2:25" s="10" customFormat="1" ht="15.6" customHeight="1">
      <c r="B1015"/>
      <c r="C1015"/>
      <c r="D1015"/>
      <c r="E1015"/>
      <c r="F1015"/>
      <c r="G1015"/>
      <c r="H1015"/>
      <c r="I1015"/>
      <c r="L1015" s="456"/>
      <c r="P1015" s="20"/>
      <c r="Y1015" s="20"/>
    </row>
    <row r="1016" spans="2:25" s="10" customFormat="1" ht="15.6" customHeight="1">
      <c r="B1016"/>
      <c r="C1016"/>
      <c r="D1016"/>
      <c r="E1016"/>
      <c r="F1016"/>
      <c r="G1016"/>
      <c r="H1016"/>
      <c r="I1016"/>
      <c r="L1016" s="456"/>
      <c r="P1016" s="20"/>
      <c r="Y1016" s="20"/>
    </row>
    <row r="1017" spans="2:25" s="10" customFormat="1" ht="15.6" customHeight="1">
      <c r="B1017"/>
      <c r="C1017"/>
      <c r="D1017"/>
      <c r="E1017"/>
      <c r="F1017"/>
      <c r="G1017"/>
      <c r="H1017"/>
      <c r="I1017"/>
      <c r="L1017" s="456"/>
      <c r="P1017" s="20"/>
      <c r="Y1017" s="20"/>
    </row>
    <row r="1018" spans="2:25" s="10" customFormat="1" ht="15.6" customHeight="1">
      <c r="B1018"/>
      <c r="C1018"/>
      <c r="D1018"/>
      <c r="E1018"/>
      <c r="F1018"/>
      <c r="G1018"/>
      <c r="H1018"/>
      <c r="I1018"/>
      <c r="L1018" s="456"/>
      <c r="P1018" s="20"/>
      <c r="Y1018" s="20"/>
    </row>
    <row r="1019" spans="2:25" s="10" customFormat="1" ht="15.6" customHeight="1">
      <c r="B1019"/>
      <c r="C1019"/>
      <c r="D1019"/>
      <c r="E1019"/>
      <c r="F1019"/>
      <c r="G1019"/>
      <c r="H1019"/>
      <c r="I1019"/>
      <c r="L1019" s="456"/>
      <c r="P1019" s="20"/>
      <c r="Y1019" s="20"/>
    </row>
    <row r="1020" spans="2:25" s="10" customFormat="1" ht="15.6" customHeight="1">
      <c r="B1020"/>
      <c r="C1020"/>
      <c r="D1020"/>
      <c r="E1020"/>
      <c r="F1020"/>
      <c r="G1020"/>
      <c r="H1020"/>
      <c r="I1020"/>
      <c r="L1020" s="456"/>
      <c r="P1020" s="20"/>
      <c r="Y1020" s="20"/>
    </row>
    <row r="1021" spans="2:25" s="10" customFormat="1" ht="15.6" customHeight="1">
      <c r="B1021"/>
      <c r="C1021"/>
      <c r="D1021"/>
      <c r="E1021"/>
      <c r="F1021"/>
      <c r="G1021"/>
      <c r="H1021"/>
      <c r="I1021"/>
      <c r="L1021" s="456"/>
      <c r="P1021" s="20"/>
      <c r="Y1021" s="20"/>
    </row>
    <row r="1022" spans="2:25" s="10" customFormat="1" ht="15.6" customHeight="1">
      <c r="B1022"/>
      <c r="C1022"/>
      <c r="D1022"/>
      <c r="E1022"/>
      <c r="F1022"/>
      <c r="G1022"/>
      <c r="H1022"/>
      <c r="I1022"/>
      <c r="L1022" s="456"/>
      <c r="P1022" s="20"/>
      <c r="Y1022" s="20"/>
    </row>
    <row r="1023" spans="2:25" s="10" customFormat="1" ht="15.6" customHeight="1">
      <c r="B1023"/>
      <c r="C1023"/>
      <c r="D1023"/>
      <c r="E1023"/>
      <c r="F1023"/>
      <c r="G1023"/>
      <c r="H1023"/>
      <c r="I1023"/>
      <c r="L1023" s="456"/>
      <c r="P1023" s="20"/>
      <c r="Y1023" s="20"/>
    </row>
    <row r="1024" spans="2:25" s="10" customFormat="1" ht="15.6" customHeight="1">
      <c r="B1024"/>
      <c r="C1024"/>
      <c r="D1024"/>
      <c r="E1024"/>
      <c r="F1024"/>
      <c r="G1024"/>
      <c r="H1024"/>
      <c r="I1024"/>
      <c r="L1024" s="456"/>
      <c r="P1024" s="20"/>
      <c r="Y1024" s="20"/>
    </row>
    <row r="1025" spans="2:25" s="10" customFormat="1" ht="15.6" customHeight="1">
      <c r="B1025"/>
      <c r="C1025"/>
      <c r="D1025"/>
      <c r="E1025"/>
      <c r="F1025"/>
      <c r="G1025"/>
      <c r="H1025"/>
      <c r="I1025"/>
      <c r="L1025" s="456"/>
      <c r="P1025" s="20"/>
      <c r="Y1025" s="20"/>
    </row>
    <row r="1026" spans="2:25" s="10" customFormat="1" ht="15.6" customHeight="1">
      <c r="B1026"/>
      <c r="C1026"/>
      <c r="D1026"/>
      <c r="E1026"/>
      <c r="F1026"/>
      <c r="G1026"/>
      <c r="H1026"/>
      <c r="I1026"/>
      <c r="L1026" s="456"/>
      <c r="P1026" s="20"/>
      <c r="Y1026" s="20"/>
    </row>
    <row r="1027" spans="2:25" s="10" customFormat="1" ht="15.6" customHeight="1">
      <c r="B1027"/>
      <c r="C1027"/>
      <c r="D1027"/>
      <c r="E1027"/>
      <c r="F1027"/>
      <c r="G1027"/>
      <c r="H1027"/>
      <c r="I1027"/>
      <c r="L1027" s="456"/>
      <c r="P1027" s="20"/>
      <c r="Y1027" s="20"/>
    </row>
    <row r="1028" spans="2:25" s="10" customFormat="1" ht="15.6" customHeight="1">
      <c r="B1028"/>
      <c r="C1028"/>
      <c r="D1028"/>
      <c r="E1028"/>
      <c r="F1028"/>
      <c r="G1028"/>
      <c r="H1028"/>
      <c r="I1028"/>
      <c r="L1028" s="456"/>
      <c r="P1028" s="20"/>
      <c r="Y1028" s="20"/>
    </row>
    <row r="1029" spans="2:25" s="10" customFormat="1" ht="15.6" customHeight="1">
      <c r="B1029"/>
      <c r="C1029"/>
      <c r="D1029"/>
      <c r="E1029"/>
      <c r="F1029"/>
      <c r="G1029"/>
      <c r="H1029"/>
      <c r="I1029"/>
      <c r="L1029" s="456"/>
      <c r="P1029" s="20"/>
      <c r="Y1029" s="20"/>
    </row>
    <row r="1030" spans="2:25" s="10" customFormat="1" ht="15.6" customHeight="1">
      <c r="B1030"/>
      <c r="C1030"/>
      <c r="D1030"/>
      <c r="E1030"/>
      <c r="F1030"/>
      <c r="G1030"/>
      <c r="H1030"/>
      <c r="I1030"/>
      <c r="L1030" s="456"/>
      <c r="P1030" s="20"/>
      <c r="Y1030" s="20"/>
    </row>
    <row r="1031" spans="2:25" s="10" customFormat="1" ht="15.6" customHeight="1">
      <c r="B1031"/>
      <c r="C1031"/>
      <c r="D1031"/>
      <c r="E1031"/>
      <c r="F1031"/>
      <c r="G1031"/>
      <c r="H1031"/>
      <c r="I1031"/>
      <c r="L1031" s="456"/>
      <c r="P1031" s="20"/>
      <c r="Y1031" s="20"/>
    </row>
    <row r="1032" spans="2:25" s="10" customFormat="1" ht="15.6" customHeight="1">
      <c r="B1032"/>
      <c r="C1032"/>
      <c r="D1032"/>
      <c r="E1032"/>
      <c r="F1032"/>
      <c r="G1032"/>
      <c r="H1032"/>
      <c r="I1032"/>
      <c r="L1032" s="456"/>
      <c r="P1032" s="20"/>
      <c r="Y1032" s="20"/>
    </row>
    <row r="1033" spans="2:25" s="10" customFormat="1" ht="15.6" customHeight="1">
      <c r="B1033"/>
      <c r="C1033"/>
      <c r="D1033"/>
      <c r="E1033"/>
      <c r="F1033"/>
      <c r="G1033"/>
      <c r="H1033"/>
      <c r="I1033"/>
      <c r="L1033" s="456"/>
      <c r="P1033" s="20"/>
      <c r="Y1033" s="20"/>
    </row>
    <row r="1034" spans="2:25" s="10" customFormat="1" ht="15.6" customHeight="1">
      <c r="B1034"/>
      <c r="C1034"/>
      <c r="D1034"/>
      <c r="E1034"/>
      <c r="F1034"/>
      <c r="G1034"/>
      <c r="H1034"/>
      <c r="I1034"/>
      <c r="L1034" s="456"/>
      <c r="P1034" s="20"/>
      <c r="Y1034" s="20"/>
    </row>
    <row r="1035" spans="2:25" s="10" customFormat="1" ht="15.6" customHeight="1">
      <c r="B1035"/>
      <c r="C1035"/>
      <c r="D1035"/>
      <c r="E1035"/>
      <c r="F1035"/>
      <c r="G1035"/>
      <c r="H1035"/>
      <c r="I1035"/>
      <c r="L1035" s="456"/>
      <c r="P1035" s="20"/>
      <c r="Y1035" s="20"/>
    </row>
    <row r="1036" spans="2:25" s="10" customFormat="1" ht="15.6" customHeight="1">
      <c r="B1036"/>
      <c r="C1036"/>
      <c r="D1036"/>
      <c r="E1036"/>
      <c r="F1036"/>
      <c r="G1036"/>
      <c r="H1036"/>
      <c r="I1036"/>
      <c r="L1036" s="456"/>
      <c r="P1036" s="20"/>
      <c r="Y1036" s="20"/>
    </row>
    <row r="1037" spans="2:25" s="10" customFormat="1" ht="15.6" customHeight="1">
      <c r="B1037"/>
      <c r="C1037"/>
      <c r="D1037"/>
      <c r="E1037"/>
      <c r="F1037"/>
      <c r="G1037"/>
      <c r="H1037"/>
      <c r="I1037"/>
      <c r="L1037" s="456"/>
      <c r="P1037" s="20"/>
      <c r="Y1037" s="20"/>
    </row>
    <row r="1038" spans="2:25" s="10" customFormat="1" ht="15.6" customHeight="1">
      <c r="B1038"/>
      <c r="C1038"/>
      <c r="D1038"/>
      <c r="E1038"/>
      <c r="F1038"/>
      <c r="G1038"/>
      <c r="H1038"/>
      <c r="I1038"/>
      <c r="L1038" s="456"/>
      <c r="P1038" s="20"/>
      <c r="Y1038" s="20"/>
    </row>
    <row r="1039" spans="2:25" s="10" customFormat="1" ht="15.6" customHeight="1">
      <c r="B1039"/>
      <c r="C1039"/>
      <c r="D1039"/>
      <c r="E1039"/>
      <c r="F1039"/>
      <c r="G1039"/>
      <c r="H1039"/>
      <c r="I1039"/>
      <c r="L1039" s="456"/>
      <c r="P1039" s="20"/>
      <c r="Y1039" s="20"/>
    </row>
    <row r="1040" spans="2:25" s="10" customFormat="1" ht="15.6" customHeight="1">
      <c r="B1040"/>
      <c r="C1040"/>
      <c r="D1040"/>
      <c r="E1040"/>
      <c r="F1040"/>
      <c r="G1040"/>
      <c r="H1040"/>
      <c r="I1040"/>
      <c r="L1040" s="456"/>
      <c r="P1040" s="20"/>
      <c r="Y1040" s="20"/>
    </row>
    <row r="1041" spans="2:25" s="10" customFormat="1" ht="15.6" customHeight="1">
      <c r="B1041"/>
      <c r="C1041"/>
      <c r="D1041"/>
      <c r="E1041"/>
      <c r="F1041"/>
      <c r="G1041"/>
      <c r="H1041"/>
      <c r="I1041"/>
      <c r="L1041" s="456"/>
      <c r="P1041" s="20"/>
      <c r="Y1041" s="20"/>
    </row>
    <row r="1042" spans="2:25" s="10" customFormat="1" ht="15.6" customHeight="1">
      <c r="B1042"/>
      <c r="C1042"/>
      <c r="D1042"/>
      <c r="E1042"/>
      <c r="F1042"/>
      <c r="G1042"/>
      <c r="H1042"/>
      <c r="I1042"/>
      <c r="L1042" s="456"/>
      <c r="P1042" s="20"/>
      <c r="Y1042" s="20"/>
    </row>
    <row r="1043" spans="2:25" s="10" customFormat="1" ht="15.6" customHeight="1">
      <c r="B1043"/>
      <c r="C1043"/>
      <c r="D1043"/>
      <c r="E1043"/>
      <c r="F1043"/>
      <c r="G1043"/>
      <c r="H1043"/>
      <c r="I1043"/>
      <c r="L1043" s="456"/>
      <c r="P1043" s="20"/>
      <c r="Y1043" s="20"/>
    </row>
    <row r="1044" spans="2:25" s="10" customFormat="1" ht="15.6" customHeight="1">
      <c r="B1044"/>
      <c r="C1044"/>
      <c r="D1044"/>
      <c r="E1044"/>
      <c r="F1044"/>
      <c r="G1044"/>
      <c r="H1044"/>
      <c r="I1044"/>
      <c r="L1044" s="456"/>
      <c r="P1044" s="20"/>
      <c r="Y1044" s="20"/>
    </row>
    <row r="1045" spans="2:25" s="10" customFormat="1" ht="15.6" customHeight="1">
      <c r="B1045"/>
      <c r="C1045"/>
      <c r="D1045"/>
      <c r="E1045"/>
      <c r="F1045"/>
      <c r="G1045"/>
      <c r="H1045"/>
      <c r="I1045"/>
      <c r="L1045" s="456"/>
      <c r="P1045" s="20"/>
      <c r="Y1045" s="20"/>
    </row>
    <row r="1046" spans="2:25" s="10" customFormat="1" ht="15.6" customHeight="1">
      <c r="B1046"/>
      <c r="C1046"/>
      <c r="D1046"/>
      <c r="E1046"/>
      <c r="F1046"/>
      <c r="G1046"/>
      <c r="H1046"/>
      <c r="I1046"/>
      <c r="L1046" s="456"/>
      <c r="P1046" s="20"/>
      <c r="Y1046" s="20"/>
    </row>
    <row r="1047" spans="2:25" s="10" customFormat="1" ht="15.6" customHeight="1">
      <c r="B1047"/>
      <c r="C1047"/>
      <c r="D1047"/>
      <c r="E1047"/>
      <c r="F1047"/>
      <c r="G1047"/>
      <c r="H1047"/>
      <c r="I1047"/>
      <c r="L1047" s="456"/>
      <c r="P1047" s="20"/>
      <c r="Y1047" s="20"/>
    </row>
    <row r="1048" spans="2:25" s="10" customFormat="1" ht="15.6" customHeight="1">
      <c r="B1048"/>
      <c r="C1048"/>
      <c r="D1048"/>
      <c r="E1048"/>
      <c r="F1048"/>
      <c r="G1048"/>
      <c r="H1048"/>
      <c r="I1048"/>
      <c r="L1048" s="456"/>
      <c r="P1048" s="20"/>
      <c r="Y1048" s="20"/>
    </row>
    <row r="1049" spans="2:25" s="10" customFormat="1" ht="15.6" customHeight="1">
      <c r="B1049"/>
      <c r="C1049"/>
      <c r="D1049"/>
      <c r="E1049"/>
      <c r="F1049"/>
      <c r="G1049"/>
      <c r="H1049"/>
      <c r="I1049"/>
      <c r="L1049" s="456"/>
      <c r="P1049" s="20"/>
      <c r="Y1049" s="20"/>
    </row>
    <row r="1050" spans="2:25" s="10" customFormat="1" ht="15.6" customHeight="1">
      <c r="B1050"/>
      <c r="C1050"/>
      <c r="D1050"/>
      <c r="E1050"/>
      <c r="F1050"/>
      <c r="G1050"/>
      <c r="H1050"/>
      <c r="I1050"/>
      <c r="L1050" s="456"/>
      <c r="P1050" s="20"/>
      <c r="Y1050" s="20"/>
    </row>
    <row r="1051" spans="2:25" s="10" customFormat="1" ht="15.6" customHeight="1">
      <c r="B1051"/>
      <c r="C1051"/>
      <c r="D1051"/>
      <c r="E1051"/>
      <c r="F1051"/>
      <c r="G1051"/>
      <c r="H1051"/>
      <c r="I1051"/>
      <c r="L1051" s="456"/>
      <c r="P1051" s="20"/>
      <c r="Y1051" s="20"/>
    </row>
    <row r="1052" spans="2:25" s="10" customFormat="1" ht="15.6" customHeight="1">
      <c r="B1052"/>
      <c r="C1052"/>
      <c r="D1052"/>
      <c r="E1052"/>
      <c r="F1052"/>
      <c r="G1052"/>
      <c r="H1052"/>
      <c r="I1052"/>
      <c r="L1052" s="456"/>
      <c r="P1052" s="20"/>
      <c r="Y1052" s="20"/>
    </row>
    <row r="1053" spans="2:25" s="10" customFormat="1" ht="15.6" customHeight="1">
      <c r="B1053"/>
      <c r="C1053"/>
      <c r="D1053"/>
      <c r="E1053"/>
      <c r="F1053"/>
      <c r="G1053"/>
      <c r="H1053"/>
      <c r="I1053"/>
      <c r="L1053" s="456"/>
      <c r="P1053" s="20"/>
      <c r="Y1053" s="20"/>
    </row>
    <row r="1054" spans="2:25" s="10" customFormat="1" ht="15.6" customHeight="1">
      <c r="B1054"/>
      <c r="C1054"/>
      <c r="D1054"/>
      <c r="E1054"/>
      <c r="F1054"/>
      <c r="G1054"/>
      <c r="H1054"/>
      <c r="I1054"/>
      <c r="L1054" s="456"/>
      <c r="P1054" s="20"/>
      <c r="Y1054" s="20"/>
    </row>
    <row r="1055" spans="2:25" s="10" customFormat="1" ht="15.6" customHeight="1">
      <c r="B1055"/>
      <c r="C1055"/>
      <c r="D1055"/>
      <c r="E1055"/>
      <c r="F1055"/>
      <c r="G1055"/>
      <c r="H1055"/>
      <c r="I1055"/>
      <c r="L1055" s="456"/>
      <c r="P1055" s="20"/>
      <c r="Y1055" s="20"/>
    </row>
    <row r="1056" spans="2:25" s="10" customFormat="1" ht="15.6" customHeight="1">
      <c r="B1056"/>
      <c r="C1056"/>
      <c r="D1056"/>
      <c r="E1056"/>
      <c r="F1056"/>
      <c r="G1056"/>
      <c r="H1056"/>
      <c r="I1056"/>
      <c r="L1056" s="456"/>
      <c r="P1056" s="20"/>
      <c r="Y1056" s="20"/>
    </row>
    <row r="1057" spans="2:25" s="10" customFormat="1" ht="15.6" customHeight="1">
      <c r="B1057"/>
      <c r="C1057"/>
      <c r="D1057"/>
      <c r="E1057"/>
      <c r="F1057"/>
      <c r="G1057"/>
      <c r="H1057"/>
      <c r="I1057"/>
      <c r="L1057" s="456"/>
      <c r="P1057" s="20"/>
      <c r="Y1057" s="20"/>
    </row>
    <row r="1058" spans="2:25" s="10" customFormat="1" ht="15.6" customHeight="1">
      <c r="B1058"/>
      <c r="C1058"/>
      <c r="D1058"/>
      <c r="E1058"/>
      <c r="F1058"/>
      <c r="G1058"/>
      <c r="H1058"/>
      <c r="I1058"/>
      <c r="L1058" s="456"/>
      <c r="P1058" s="20"/>
      <c r="Y1058" s="20"/>
    </row>
    <row r="1059" spans="2:25" s="10" customFormat="1" ht="15.6" customHeight="1">
      <c r="B1059"/>
      <c r="C1059"/>
      <c r="D1059"/>
      <c r="E1059"/>
      <c r="F1059"/>
      <c r="G1059"/>
      <c r="H1059"/>
      <c r="I1059"/>
      <c r="L1059" s="456"/>
      <c r="P1059" s="20"/>
      <c r="Y1059" s="20"/>
    </row>
    <row r="1060" spans="2:25" s="10" customFormat="1" ht="15.6" customHeight="1">
      <c r="B1060"/>
      <c r="C1060"/>
      <c r="D1060"/>
      <c r="E1060"/>
      <c r="F1060"/>
      <c r="G1060"/>
      <c r="H1060"/>
      <c r="I1060"/>
      <c r="L1060" s="456"/>
      <c r="P1060" s="20"/>
      <c r="Y1060" s="20"/>
    </row>
    <row r="1061" spans="2:25" s="10" customFormat="1" ht="15.6" customHeight="1">
      <c r="B1061"/>
      <c r="C1061"/>
      <c r="D1061"/>
      <c r="E1061"/>
      <c r="F1061"/>
      <c r="G1061"/>
      <c r="H1061"/>
      <c r="I1061"/>
      <c r="L1061" s="456"/>
      <c r="P1061" s="20"/>
      <c r="Y1061" s="20"/>
    </row>
    <row r="1062" spans="2:25" s="10" customFormat="1" ht="15.6" customHeight="1">
      <c r="B1062"/>
      <c r="C1062"/>
      <c r="D1062"/>
      <c r="E1062"/>
      <c r="F1062"/>
      <c r="G1062"/>
      <c r="H1062"/>
      <c r="I1062"/>
      <c r="L1062" s="456"/>
      <c r="P1062" s="20"/>
      <c r="Y1062" s="20"/>
    </row>
    <row r="1063" spans="2:25" s="10" customFormat="1" ht="15.6" customHeight="1">
      <c r="B1063"/>
      <c r="C1063"/>
      <c r="D1063"/>
      <c r="E1063"/>
      <c r="F1063"/>
      <c r="G1063"/>
      <c r="H1063"/>
      <c r="I1063"/>
      <c r="L1063" s="456"/>
      <c r="P1063" s="20"/>
      <c r="Y1063" s="20"/>
    </row>
    <row r="1064" spans="2:25" s="10" customFormat="1" ht="15.6" customHeight="1">
      <c r="B1064"/>
      <c r="C1064"/>
      <c r="D1064"/>
      <c r="E1064"/>
      <c r="F1064"/>
      <c r="G1064"/>
      <c r="H1064"/>
      <c r="I1064"/>
      <c r="L1064" s="456"/>
      <c r="P1064" s="20"/>
      <c r="Y1064" s="20"/>
    </row>
    <row r="1065" spans="2:25" s="10" customFormat="1" ht="15.6" customHeight="1">
      <c r="B1065"/>
      <c r="C1065"/>
      <c r="D1065"/>
      <c r="E1065"/>
      <c r="F1065"/>
      <c r="G1065"/>
      <c r="H1065"/>
      <c r="I1065"/>
      <c r="L1065" s="456"/>
      <c r="P1065" s="20"/>
      <c r="Y1065" s="20"/>
    </row>
    <row r="1066" spans="2:25" s="10" customFormat="1" ht="15.6" customHeight="1">
      <c r="B1066"/>
      <c r="C1066"/>
      <c r="D1066"/>
      <c r="E1066"/>
      <c r="F1066"/>
      <c r="G1066"/>
      <c r="H1066"/>
      <c r="I1066"/>
      <c r="L1066" s="456"/>
      <c r="P1066" s="20"/>
      <c r="Y1066" s="20"/>
    </row>
    <row r="1067" spans="2:25" s="10" customFormat="1" ht="15.6" customHeight="1">
      <c r="B1067"/>
      <c r="C1067"/>
      <c r="D1067"/>
      <c r="E1067"/>
      <c r="F1067"/>
      <c r="G1067"/>
      <c r="H1067"/>
      <c r="I1067"/>
      <c r="L1067" s="456"/>
      <c r="P1067" s="20"/>
      <c r="Y1067" s="20"/>
    </row>
    <row r="1068" spans="2:25" s="10" customFormat="1" ht="15.6" customHeight="1">
      <c r="B1068"/>
      <c r="C1068"/>
      <c r="D1068"/>
      <c r="E1068"/>
      <c r="F1068"/>
      <c r="G1068"/>
      <c r="H1068"/>
      <c r="I1068"/>
      <c r="L1068" s="456"/>
      <c r="P1068" s="20"/>
      <c r="Y1068" s="20"/>
    </row>
    <row r="1069" spans="2:25" s="10" customFormat="1" ht="15.6" customHeight="1">
      <c r="B1069"/>
      <c r="C1069"/>
      <c r="D1069"/>
      <c r="E1069"/>
      <c r="F1069"/>
      <c r="G1069"/>
      <c r="H1069"/>
      <c r="I1069"/>
      <c r="L1069" s="456"/>
      <c r="P1069" s="20"/>
      <c r="Y1069" s="20"/>
    </row>
    <row r="1070" spans="2:25" s="10" customFormat="1" ht="15.6" customHeight="1">
      <c r="B1070"/>
      <c r="C1070"/>
      <c r="D1070"/>
      <c r="E1070"/>
      <c r="F1070"/>
      <c r="G1070"/>
      <c r="H1070"/>
      <c r="I1070"/>
      <c r="L1070" s="456"/>
      <c r="P1070" s="20"/>
      <c r="Y1070" s="20"/>
    </row>
    <row r="1071" spans="2:25" s="10" customFormat="1" ht="15.6" customHeight="1">
      <c r="B1071"/>
      <c r="C1071"/>
      <c r="D1071"/>
      <c r="E1071"/>
      <c r="F1071"/>
      <c r="G1071"/>
      <c r="H1071"/>
      <c r="I1071"/>
      <c r="L1071" s="456"/>
      <c r="P1071" s="20"/>
      <c r="Y1071" s="20"/>
    </row>
    <row r="1072" spans="2:25" s="10" customFormat="1" ht="15.6" customHeight="1">
      <c r="B1072"/>
      <c r="C1072"/>
      <c r="D1072"/>
      <c r="E1072"/>
      <c r="F1072"/>
      <c r="G1072"/>
      <c r="H1072"/>
      <c r="I1072"/>
      <c r="L1072" s="456"/>
      <c r="P1072" s="20"/>
      <c r="Y1072" s="20"/>
    </row>
    <row r="1073" spans="2:25" s="10" customFormat="1" ht="15.6" customHeight="1">
      <c r="B1073"/>
      <c r="C1073"/>
      <c r="D1073"/>
      <c r="E1073"/>
      <c r="F1073"/>
      <c r="G1073"/>
      <c r="H1073"/>
      <c r="I1073"/>
      <c r="L1073" s="456"/>
      <c r="P1073" s="20"/>
      <c r="Y1073" s="20"/>
    </row>
    <row r="1074" spans="2:25" s="10" customFormat="1" ht="15.6" customHeight="1">
      <c r="B1074"/>
      <c r="C1074"/>
      <c r="D1074"/>
      <c r="E1074"/>
      <c r="F1074"/>
      <c r="G1074"/>
      <c r="H1074"/>
      <c r="I1074"/>
      <c r="L1074" s="456"/>
      <c r="P1074" s="20"/>
      <c r="Y1074" s="20"/>
    </row>
    <row r="1075" spans="2:25" s="10" customFormat="1" ht="15.6" customHeight="1">
      <c r="B1075"/>
      <c r="C1075"/>
      <c r="D1075"/>
      <c r="E1075"/>
      <c r="F1075"/>
      <c r="G1075"/>
      <c r="H1075"/>
      <c r="I1075"/>
      <c r="L1075" s="456"/>
      <c r="P1075" s="20"/>
      <c r="Y1075" s="20"/>
    </row>
    <row r="1076" spans="2:25" s="10" customFormat="1" ht="15.6" customHeight="1">
      <c r="B1076"/>
      <c r="C1076"/>
      <c r="D1076"/>
      <c r="E1076"/>
      <c r="F1076"/>
      <c r="G1076"/>
      <c r="H1076"/>
      <c r="I1076"/>
      <c r="L1076" s="456"/>
      <c r="P1076" s="20"/>
      <c r="Y1076" s="20"/>
    </row>
    <row r="1077" spans="2:25" s="10" customFormat="1" ht="15.6" customHeight="1">
      <c r="B1077"/>
      <c r="C1077"/>
      <c r="D1077"/>
      <c r="E1077"/>
      <c r="F1077"/>
      <c r="G1077"/>
      <c r="H1077"/>
      <c r="I1077"/>
      <c r="L1077" s="456"/>
      <c r="P1077" s="20"/>
      <c r="Y1077" s="20"/>
    </row>
    <row r="1078" spans="2:25" s="10" customFormat="1" ht="15.6" customHeight="1">
      <c r="B1078"/>
      <c r="C1078"/>
      <c r="D1078"/>
      <c r="E1078"/>
      <c r="F1078"/>
      <c r="G1078"/>
      <c r="H1078"/>
      <c r="I1078"/>
      <c r="L1078" s="456"/>
      <c r="P1078" s="20"/>
      <c r="Y1078" s="20"/>
    </row>
    <row r="1079" spans="2:25" s="10" customFormat="1" ht="15.6" customHeight="1">
      <c r="B1079"/>
      <c r="C1079"/>
      <c r="D1079"/>
      <c r="E1079"/>
      <c r="F1079"/>
      <c r="G1079"/>
      <c r="H1079"/>
      <c r="I1079"/>
      <c r="L1079" s="456"/>
      <c r="P1079" s="20"/>
      <c r="Y1079" s="20"/>
    </row>
    <row r="1080" spans="2:25" s="10" customFormat="1" ht="15.6" customHeight="1">
      <c r="B1080"/>
      <c r="C1080"/>
      <c r="D1080"/>
      <c r="E1080"/>
      <c r="F1080"/>
      <c r="G1080"/>
      <c r="H1080"/>
      <c r="I1080"/>
      <c r="L1080" s="456"/>
      <c r="P1080" s="20"/>
      <c r="Y1080" s="20"/>
    </row>
    <row r="1081" spans="2:25" s="10" customFormat="1" ht="15.6" customHeight="1">
      <c r="B1081"/>
      <c r="C1081"/>
      <c r="D1081"/>
      <c r="E1081"/>
      <c r="F1081"/>
      <c r="G1081"/>
      <c r="H1081"/>
      <c r="I1081"/>
      <c r="L1081" s="456"/>
      <c r="P1081" s="20"/>
      <c r="Y1081" s="20"/>
    </row>
    <row r="1082" spans="2:25" s="10" customFormat="1" ht="15.6" customHeight="1">
      <c r="B1082"/>
      <c r="C1082"/>
      <c r="D1082"/>
      <c r="E1082"/>
      <c r="F1082"/>
      <c r="G1082"/>
      <c r="H1082"/>
      <c r="I1082"/>
      <c r="L1082" s="456"/>
      <c r="P1082" s="20"/>
      <c r="Y1082" s="20"/>
    </row>
    <row r="1083" spans="2:25" s="10" customFormat="1" ht="15.6" customHeight="1">
      <c r="B1083"/>
      <c r="C1083"/>
      <c r="D1083"/>
      <c r="E1083"/>
      <c r="F1083"/>
      <c r="G1083"/>
      <c r="H1083"/>
      <c r="I1083"/>
      <c r="L1083" s="456"/>
      <c r="P1083" s="20"/>
      <c r="Y1083" s="20"/>
    </row>
    <row r="1084" spans="2:25" s="10" customFormat="1" ht="15.6" customHeight="1">
      <c r="B1084"/>
      <c r="C1084"/>
      <c r="D1084"/>
      <c r="E1084"/>
      <c r="F1084"/>
      <c r="G1084"/>
      <c r="H1084"/>
      <c r="I1084"/>
      <c r="L1084" s="456"/>
      <c r="P1084" s="20"/>
      <c r="Y1084" s="20"/>
    </row>
    <row r="1085" spans="2:25" s="10" customFormat="1" ht="15.6" customHeight="1">
      <c r="B1085"/>
      <c r="C1085"/>
      <c r="D1085"/>
      <c r="E1085"/>
      <c r="F1085"/>
      <c r="G1085"/>
      <c r="H1085"/>
      <c r="I1085"/>
      <c r="L1085" s="456"/>
      <c r="P1085" s="20"/>
      <c r="Y1085" s="20"/>
    </row>
    <row r="1086" spans="2:25" s="10" customFormat="1" ht="15.6" customHeight="1">
      <c r="B1086"/>
      <c r="C1086"/>
      <c r="D1086"/>
      <c r="E1086"/>
      <c r="F1086"/>
      <c r="G1086"/>
      <c r="H1086"/>
      <c r="I1086"/>
      <c r="L1086" s="456"/>
      <c r="P1086" s="20"/>
      <c r="Y1086" s="20"/>
    </row>
    <row r="1087" spans="2:25" s="10" customFormat="1" ht="15.6" customHeight="1">
      <c r="B1087"/>
      <c r="C1087"/>
      <c r="D1087"/>
      <c r="E1087"/>
      <c r="F1087"/>
      <c r="G1087"/>
      <c r="H1087"/>
      <c r="I1087"/>
      <c r="L1087" s="456"/>
      <c r="P1087" s="20"/>
      <c r="Y1087" s="20"/>
    </row>
    <row r="1088" spans="2:25" s="10" customFormat="1" ht="15.6" customHeight="1">
      <c r="B1088"/>
      <c r="C1088"/>
      <c r="D1088"/>
      <c r="E1088"/>
      <c r="F1088"/>
      <c r="G1088"/>
      <c r="H1088"/>
      <c r="I1088"/>
      <c r="L1088" s="456"/>
      <c r="P1088" s="20"/>
      <c r="Y1088" s="20"/>
    </row>
    <row r="1089" spans="2:25" s="10" customFormat="1" ht="15.6" customHeight="1">
      <c r="B1089"/>
      <c r="C1089"/>
      <c r="D1089"/>
      <c r="E1089"/>
      <c r="F1089"/>
      <c r="G1089"/>
      <c r="H1089"/>
      <c r="I1089"/>
      <c r="L1089" s="456"/>
      <c r="P1089" s="20"/>
      <c r="Y1089" s="20"/>
    </row>
    <row r="1090" spans="2:25" s="10" customFormat="1" ht="15.6" customHeight="1">
      <c r="B1090"/>
      <c r="C1090"/>
      <c r="D1090"/>
      <c r="E1090"/>
      <c r="F1090"/>
      <c r="G1090"/>
      <c r="H1090"/>
      <c r="I1090"/>
      <c r="L1090" s="456"/>
      <c r="P1090" s="20"/>
      <c r="Y1090" s="20"/>
    </row>
    <row r="1091" spans="2:25" s="10" customFormat="1" ht="15.6" customHeight="1">
      <c r="B1091"/>
      <c r="C1091"/>
      <c r="D1091"/>
      <c r="E1091"/>
      <c r="F1091"/>
      <c r="G1091"/>
      <c r="H1091"/>
      <c r="I1091"/>
      <c r="L1091" s="456"/>
      <c r="P1091" s="20"/>
      <c r="Y1091" s="20"/>
    </row>
    <row r="1092" spans="2:25" s="10" customFormat="1" ht="15.6" customHeight="1">
      <c r="B1092"/>
      <c r="C1092"/>
      <c r="D1092"/>
      <c r="E1092"/>
      <c r="F1092"/>
      <c r="G1092"/>
      <c r="H1092"/>
      <c r="I1092"/>
      <c r="L1092" s="456"/>
      <c r="P1092" s="20"/>
      <c r="Y1092" s="20"/>
    </row>
    <row r="1093" spans="2:25" s="10" customFormat="1" ht="15.6" customHeight="1">
      <c r="B1093"/>
      <c r="C1093"/>
      <c r="D1093"/>
      <c r="E1093"/>
      <c r="F1093"/>
      <c r="G1093"/>
      <c r="H1093"/>
      <c r="I1093"/>
      <c r="L1093" s="456"/>
      <c r="P1093" s="20"/>
      <c r="Y1093" s="20"/>
    </row>
    <row r="1094" spans="2:25" s="10" customFormat="1" ht="15.6" customHeight="1">
      <c r="B1094"/>
      <c r="C1094"/>
      <c r="D1094"/>
      <c r="E1094"/>
      <c r="F1094"/>
      <c r="G1094"/>
      <c r="H1094"/>
      <c r="I1094"/>
      <c r="L1094" s="456"/>
      <c r="P1094" s="20"/>
      <c r="Y1094" s="20"/>
    </row>
    <row r="1095" spans="2:25" s="10" customFormat="1" ht="15.6" customHeight="1">
      <c r="B1095"/>
      <c r="C1095"/>
      <c r="D1095"/>
      <c r="E1095"/>
      <c r="F1095"/>
      <c r="G1095"/>
      <c r="H1095"/>
      <c r="I1095"/>
      <c r="L1095" s="456"/>
      <c r="P1095" s="20"/>
      <c r="Y1095" s="20"/>
    </row>
    <row r="1096" spans="2:25" s="10" customFormat="1" ht="15.6" customHeight="1">
      <c r="B1096"/>
      <c r="C1096"/>
      <c r="D1096"/>
      <c r="E1096"/>
      <c r="F1096"/>
      <c r="G1096"/>
      <c r="H1096"/>
      <c r="I1096"/>
      <c r="L1096" s="456"/>
      <c r="P1096" s="20"/>
      <c r="Y1096" s="20"/>
    </row>
    <row r="1097" spans="2:25" s="10" customFormat="1" ht="15.6" customHeight="1">
      <c r="B1097"/>
      <c r="C1097"/>
      <c r="D1097"/>
      <c r="E1097"/>
      <c r="F1097"/>
      <c r="G1097"/>
      <c r="H1097"/>
      <c r="I1097"/>
      <c r="L1097" s="456"/>
      <c r="P1097" s="20"/>
      <c r="Y1097" s="20"/>
    </row>
    <row r="1098" spans="2:25" s="10" customFormat="1" ht="15.6" customHeight="1">
      <c r="B1098"/>
      <c r="C1098"/>
      <c r="D1098"/>
      <c r="E1098"/>
      <c r="F1098"/>
      <c r="G1098"/>
      <c r="H1098"/>
      <c r="I1098"/>
      <c r="L1098" s="456"/>
      <c r="P1098" s="20"/>
      <c r="Y1098" s="20"/>
    </row>
    <row r="1099" spans="2:25" s="10" customFormat="1" ht="15.6" customHeight="1">
      <c r="B1099"/>
      <c r="C1099"/>
      <c r="D1099"/>
      <c r="E1099"/>
      <c r="F1099"/>
      <c r="G1099"/>
      <c r="H1099"/>
      <c r="I1099"/>
      <c r="L1099" s="456"/>
      <c r="P1099" s="20"/>
      <c r="Y1099" s="20"/>
    </row>
    <row r="1100" spans="2:25" s="10" customFormat="1" ht="15.6" customHeight="1">
      <c r="B1100"/>
      <c r="C1100"/>
      <c r="D1100"/>
      <c r="E1100"/>
      <c r="F1100"/>
      <c r="G1100"/>
      <c r="H1100"/>
      <c r="I1100"/>
      <c r="L1100" s="456"/>
      <c r="P1100" s="20"/>
      <c r="Y1100" s="20"/>
    </row>
    <row r="1101" spans="2:25" s="10" customFormat="1" ht="15.6" customHeight="1">
      <c r="B1101"/>
      <c r="C1101"/>
      <c r="D1101"/>
      <c r="E1101"/>
      <c r="F1101"/>
      <c r="G1101"/>
      <c r="H1101"/>
      <c r="I1101"/>
      <c r="L1101" s="456"/>
      <c r="P1101" s="20"/>
      <c r="Y1101" s="20"/>
    </row>
    <row r="1102" spans="2:25" s="10" customFormat="1" ht="15.6" customHeight="1">
      <c r="B1102"/>
      <c r="C1102"/>
      <c r="D1102"/>
      <c r="E1102"/>
      <c r="F1102"/>
      <c r="G1102"/>
      <c r="H1102"/>
      <c r="I1102"/>
      <c r="L1102" s="456"/>
      <c r="P1102" s="20"/>
      <c r="Y1102" s="20"/>
    </row>
    <row r="1103" spans="2:25" s="10" customFormat="1" ht="15.6" customHeight="1">
      <c r="B1103"/>
      <c r="C1103"/>
      <c r="D1103"/>
      <c r="E1103"/>
      <c r="F1103"/>
      <c r="G1103"/>
      <c r="H1103"/>
      <c r="I1103"/>
      <c r="L1103" s="456"/>
      <c r="P1103" s="20"/>
      <c r="Y1103" s="20"/>
    </row>
    <row r="1104" spans="2:25" s="10" customFormat="1" ht="15.6" customHeight="1">
      <c r="B1104"/>
      <c r="C1104"/>
      <c r="D1104"/>
      <c r="E1104"/>
      <c r="F1104"/>
      <c r="G1104"/>
      <c r="H1104"/>
      <c r="I1104"/>
      <c r="L1104" s="456"/>
      <c r="P1104" s="20"/>
      <c r="Y1104" s="20"/>
    </row>
    <row r="1105" spans="2:25" s="10" customFormat="1" ht="15.6" customHeight="1">
      <c r="B1105"/>
      <c r="C1105"/>
      <c r="D1105"/>
      <c r="E1105"/>
      <c r="F1105"/>
      <c r="G1105"/>
      <c r="H1105"/>
      <c r="I1105"/>
      <c r="L1105" s="456"/>
      <c r="P1105" s="20"/>
      <c r="Y1105" s="20"/>
    </row>
    <row r="1106" spans="2:25" s="10" customFormat="1" ht="15.6" customHeight="1">
      <c r="B1106"/>
      <c r="C1106"/>
      <c r="D1106"/>
      <c r="E1106"/>
      <c r="F1106"/>
      <c r="G1106"/>
      <c r="H1106"/>
      <c r="I1106"/>
      <c r="L1106" s="456"/>
      <c r="P1106" s="20"/>
      <c r="Y1106" s="20"/>
    </row>
    <row r="1107" spans="2:25" s="10" customFormat="1" ht="15.6" customHeight="1">
      <c r="B1107"/>
      <c r="C1107"/>
      <c r="D1107"/>
      <c r="E1107"/>
      <c r="F1107"/>
      <c r="G1107"/>
      <c r="H1107"/>
      <c r="I1107"/>
      <c r="L1107" s="456"/>
      <c r="P1107" s="20"/>
      <c r="Y1107" s="20"/>
    </row>
    <row r="1108" spans="2:25" s="10" customFormat="1" ht="15.6" customHeight="1">
      <c r="B1108"/>
      <c r="C1108"/>
      <c r="D1108"/>
      <c r="E1108"/>
      <c r="F1108"/>
      <c r="G1108"/>
      <c r="H1108"/>
      <c r="I1108"/>
      <c r="L1108" s="456"/>
      <c r="P1108" s="20"/>
      <c r="Y1108" s="20"/>
    </row>
    <row r="1109" spans="2:25" s="10" customFormat="1" ht="15.6" customHeight="1">
      <c r="B1109"/>
      <c r="C1109"/>
      <c r="D1109"/>
      <c r="E1109"/>
      <c r="F1109"/>
      <c r="G1109"/>
      <c r="H1109"/>
      <c r="I1109"/>
      <c r="L1109" s="456"/>
      <c r="P1109" s="20"/>
      <c r="Y1109" s="20"/>
    </row>
    <row r="1110" spans="2:25" s="10" customFormat="1" ht="15.6" customHeight="1">
      <c r="B1110"/>
      <c r="C1110"/>
      <c r="D1110"/>
      <c r="E1110"/>
      <c r="F1110"/>
      <c r="G1110"/>
      <c r="H1110"/>
      <c r="I1110"/>
      <c r="L1110" s="456"/>
      <c r="P1110" s="20"/>
      <c r="Y1110" s="20"/>
    </row>
    <row r="1111" spans="2:25" s="10" customFormat="1" ht="15.6" customHeight="1">
      <c r="B1111"/>
      <c r="C1111"/>
      <c r="D1111"/>
      <c r="E1111"/>
      <c r="F1111"/>
      <c r="G1111"/>
      <c r="H1111"/>
      <c r="I1111"/>
      <c r="L1111" s="456"/>
      <c r="P1111" s="20"/>
      <c r="Y1111" s="20"/>
    </row>
    <row r="1112" spans="2:25" s="10" customFormat="1" ht="15.6" customHeight="1">
      <c r="B1112"/>
      <c r="C1112"/>
      <c r="D1112"/>
      <c r="E1112"/>
      <c r="F1112"/>
      <c r="G1112"/>
      <c r="H1112"/>
      <c r="I1112"/>
      <c r="L1112" s="456"/>
      <c r="P1112" s="20"/>
      <c r="Y1112" s="20"/>
    </row>
    <row r="1113" spans="2:25" s="10" customFormat="1" ht="15.6" customHeight="1">
      <c r="B1113"/>
      <c r="C1113"/>
      <c r="D1113"/>
      <c r="E1113"/>
      <c r="F1113"/>
      <c r="G1113"/>
      <c r="H1113"/>
      <c r="I1113"/>
      <c r="L1113" s="456"/>
      <c r="P1113" s="20"/>
      <c r="Y1113" s="20"/>
    </row>
    <row r="1114" spans="2:25" s="10" customFormat="1" ht="15.6" customHeight="1">
      <c r="B1114"/>
      <c r="C1114"/>
      <c r="D1114"/>
      <c r="E1114"/>
      <c r="F1114"/>
      <c r="G1114"/>
      <c r="H1114"/>
      <c r="I1114"/>
      <c r="L1114" s="456"/>
      <c r="P1114" s="20"/>
      <c r="Y1114" s="20"/>
    </row>
    <row r="1115" spans="2:25" s="10" customFormat="1" ht="15.6" customHeight="1">
      <c r="B1115"/>
      <c r="C1115"/>
      <c r="D1115"/>
      <c r="E1115"/>
      <c r="F1115"/>
      <c r="G1115"/>
      <c r="H1115"/>
      <c r="I1115"/>
      <c r="L1115" s="456"/>
      <c r="P1115" s="20"/>
      <c r="Y1115" s="20"/>
    </row>
    <row r="1116" spans="2:25" s="10" customFormat="1" ht="15.6" customHeight="1">
      <c r="B1116"/>
      <c r="C1116"/>
      <c r="D1116"/>
      <c r="E1116"/>
      <c r="F1116"/>
      <c r="G1116"/>
      <c r="H1116"/>
      <c r="I1116"/>
      <c r="L1116" s="456"/>
      <c r="P1116" s="20"/>
      <c r="Y1116" s="20"/>
    </row>
    <row r="1117" spans="2:25" s="10" customFormat="1" ht="15.6" customHeight="1">
      <c r="B1117"/>
      <c r="C1117"/>
      <c r="D1117"/>
      <c r="E1117"/>
      <c r="F1117"/>
      <c r="G1117"/>
      <c r="H1117"/>
      <c r="I1117"/>
      <c r="L1117" s="456"/>
      <c r="P1117" s="20"/>
      <c r="Y1117" s="20"/>
    </row>
    <row r="1118" spans="2:25" s="10" customFormat="1" ht="15.6" customHeight="1">
      <c r="B1118"/>
      <c r="C1118"/>
      <c r="D1118"/>
      <c r="E1118"/>
      <c r="F1118"/>
      <c r="G1118"/>
      <c r="H1118"/>
      <c r="I1118"/>
      <c r="L1118" s="456"/>
      <c r="P1118" s="20"/>
      <c r="Y1118" s="20"/>
    </row>
    <row r="1119" spans="2:25" s="10" customFormat="1" ht="15.6" customHeight="1">
      <c r="B1119"/>
      <c r="C1119"/>
      <c r="D1119"/>
      <c r="E1119"/>
      <c r="F1119"/>
      <c r="G1119"/>
      <c r="H1119"/>
      <c r="I1119"/>
      <c r="L1119" s="456"/>
      <c r="P1119" s="20"/>
      <c r="Y1119" s="20"/>
    </row>
    <row r="1120" spans="2:25" s="10" customFormat="1" ht="15.6" customHeight="1">
      <c r="B1120"/>
      <c r="C1120"/>
      <c r="D1120"/>
      <c r="E1120"/>
      <c r="F1120"/>
      <c r="G1120"/>
      <c r="H1120"/>
      <c r="I1120"/>
      <c r="L1120" s="456"/>
      <c r="P1120" s="20"/>
      <c r="Y1120" s="20"/>
    </row>
    <row r="1121" spans="2:25" s="10" customFormat="1" ht="15.6" customHeight="1">
      <c r="B1121"/>
      <c r="C1121"/>
      <c r="D1121"/>
      <c r="E1121"/>
      <c r="F1121"/>
      <c r="G1121"/>
      <c r="H1121"/>
      <c r="I1121"/>
      <c r="L1121" s="456"/>
      <c r="P1121" s="20"/>
      <c r="Y1121" s="20"/>
    </row>
    <row r="1122" spans="2:25" s="10" customFormat="1" ht="15.6" customHeight="1">
      <c r="B1122"/>
      <c r="C1122"/>
      <c r="D1122"/>
      <c r="E1122"/>
      <c r="F1122"/>
      <c r="G1122"/>
      <c r="H1122"/>
      <c r="I1122"/>
      <c r="L1122" s="456"/>
      <c r="P1122" s="20"/>
      <c r="Y1122" s="20"/>
    </row>
    <row r="1123" spans="2:25" s="10" customFormat="1" ht="15.6" customHeight="1">
      <c r="B1123"/>
      <c r="C1123"/>
      <c r="D1123"/>
      <c r="E1123"/>
      <c r="F1123"/>
      <c r="G1123"/>
      <c r="H1123"/>
      <c r="I1123"/>
      <c r="L1123" s="456"/>
      <c r="P1123" s="20"/>
      <c r="Y1123" s="20"/>
    </row>
    <row r="1124" spans="2:25" s="10" customFormat="1" ht="15.6" customHeight="1">
      <c r="B1124"/>
      <c r="C1124"/>
      <c r="D1124"/>
      <c r="E1124"/>
      <c r="F1124"/>
      <c r="G1124"/>
      <c r="H1124"/>
      <c r="I1124"/>
      <c r="L1124" s="456"/>
      <c r="P1124" s="20"/>
      <c r="Y1124" s="20"/>
    </row>
    <row r="1125" spans="2:25" s="10" customFormat="1" ht="15.6" customHeight="1">
      <c r="B1125"/>
      <c r="C1125"/>
      <c r="D1125"/>
      <c r="E1125"/>
      <c r="F1125"/>
      <c r="G1125"/>
      <c r="H1125"/>
      <c r="I1125"/>
      <c r="L1125" s="456"/>
      <c r="P1125" s="20"/>
      <c r="Y1125" s="20"/>
    </row>
    <row r="1126" spans="2:25" s="10" customFormat="1" ht="15.6" customHeight="1">
      <c r="B1126"/>
      <c r="C1126"/>
      <c r="D1126"/>
      <c r="E1126"/>
      <c r="F1126"/>
      <c r="G1126"/>
      <c r="H1126"/>
      <c r="I1126"/>
      <c r="L1126" s="456"/>
      <c r="P1126" s="20"/>
      <c r="Y1126" s="20"/>
    </row>
    <row r="1127" spans="2:25" s="10" customFormat="1" ht="15.6" customHeight="1">
      <c r="B1127"/>
      <c r="C1127"/>
      <c r="D1127"/>
      <c r="E1127"/>
      <c r="F1127"/>
      <c r="G1127"/>
      <c r="H1127"/>
      <c r="I1127"/>
      <c r="L1127" s="456"/>
      <c r="P1127" s="20"/>
      <c r="Y1127" s="20"/>
    </row>
    <row r="1128" spans="2:25" s="10" customFormat="1" ht="15.6" customHeight="1">
      <c r="B1128"/>
      <c r="C1128"/>
      <c r="D1128"/>
      <c r="E1128"/>
      <c r="F1128"/>
      <c r="G1128"/>
      <c r="H1128"/>
      <c r="I1128"/>
      <c r="L1128" s="456"/>
      <c r="P1128" s="20"/>
      <c r="Y1128" s="20"/>
    </row>
    <row r="1129" spans="2:25" s="10" customFormat="1" ht="15.6" customHeight="1">
      <c r="B1129"/>
      <c r="C1129"/>
      <c r="D1129"/>
      <c r="E1129"/>
      <c r="F1129"/>
      <c r="G1129"/>
      <c r="H1129"/>
      <c r="I1129"/>
      <c r="L1129" s="456"/>
      <c r="P1129" s="20"/>
      <c r="Y1129" s="20"/>
    </row>
    <row r="1130" spans="2:25" s="10" customFormat="1" ht="15.6" customHeight="1">
      <c r="B1130"/>
      <c r="C1130"/>
      <c r="D1130"/>
      <c r="E1130"/>
      <c r="F1130"/>
      <c r="G1130"/>
      <c r="H1130"/>
      <c r="I1130"/>
      <c r="L1130" s="456"/>
      <c r="P1130" s="20"/>
      <c r="Y1130" s="20"/>
    </row>
    <row r="1131" spans="2:25" s="10" customFormat="1" ht="15.6" customHeight="1">
      <c r="B1131"/>
      <c r="C1131"/>
      <c r="D1131"/>
      <c r="E1131"/>
      <c r="F1131"/>
      <c r="G1131"/>
      <c r="H1131"/>
      <c r="I1131"/>
      <c r="L1131" s="456"/>
      <c r="P1131" s="20"/>
      <c r="Y1131" s="20"/>
    </row>
    <row r="1132" spans="2:25" s="10" customFormat="1" ht="15.6" customHeight="1">
      <c r="B1132"/>
      <c r="C1132"/>
      <c r="D1132"/>
      <c r="E1132"/>
      <c r="F1132"/>
      <c r="G1132"/>
      <c r="H1132"/>
      <c r="I1132"/>
      <c r="L1132" s="456"/>
      <c r="P1132" s="20"/>
      <c r="Y1132" s="20"/>
    </row>
    <row r="1133" spans="2:25" s="10" customFormat="1" ht="15.6" customHeight="1">
      <c r="B1133"/>
      <c r="C1133"/>
      <c r="D1133"/>
      <c r="E1133"/>
      <c r="F1133"/>
      <c r="G1133"/>
      <c r="H1133"/>
      <c r="I1133"/>
      <c r="L1133" s="456"/>
      <c r="P1133" s="20"/>
      <c r="Y1133" s="20"/>
    </row>
    <row r="1134" spans="2:25" s="10" customFormat="1" ht="15.6" customHeight="1">
      <c r="B1134"/>
      <c r="C1134"/>
      <c r="D1134"/>
      <c r="E1134"/>
      <c r="F1134"/>
      <c r="G1134"/>
      <c r="H1134"/>
      <c r="I1134"/>
      <c r="L1134" s="456"/>
      <c r="P1134" s="20"/>
      <c r="Y1134" s="20"/>
    </row>
    <row r="1135" spans="2:25" s="10" customFormat="1" ht="15.6" customHeight="1">
      <c r="B1135"/>
      <c r="C1135"/>
      <c r="D1135"/>
      <c r="E1135"/>
      <c r="F1135"/>
      <c r="G1135"/>
      <c r="H1135"/>
      <c r="I1135"/>
      <c r="L1135" s="456"/>
      <c r="P1135" s="20"/>
      <c r="Y1135" s="20"/>
    </row>
    <row r="1136" spans="2:25" s="10" customFormat="1" ht="15.6" customHeight="1">
      <c r="B1136"/>
      <c r="C1136"/>
      <c r="D1136"/>
      <c r="E1136"/>
      <c r="F1136"/>
      <c r="G1136"/>
      <c r="H1136"/>
      <c r="I1136"/>
      <c r="L1136" s="456"/>
      <c r="P1136" s="20"/>
      <c r="Y1136" s="20"/>
    </row>
    <row r="1137" spans="2:25" s="10" customFormat="1" ht="15.6" customHeight="1">
      <c r="B1137"/>
      <c r="C1137"/>
      <c r="D1137"/>
      <c r="E1137"/>
      <c r="F1137"/>
      <c r="G1137"/>
      <c r="H1137"/>
      <c r="I1137"/>
      <c r="L1137" s="456"/>
      <c r="P1137" s="20"/>
      <c r="Y1137" s="20"/>
    </row>
    <row r="1138" spans="2:25" s="10" customFormat="1" ht="15.6" customHeight="1">
      <c r="B1138"/>
      <c r="C1138"/>
      <c r="D1138"/>
      <c r="E1138"/>
      <c r="F1138"/>
      <c r="G1138"/>
      <c r="H1138"/>
      <c r="I1138"/>
      <c r="L1138" s="456"/>
      <c r="P1138" s="20"/>
      <c r="Y1138" s="20"/>
    </row>
    <row r="1139" spans="2:25" s="10" customFormat="1" ht="15.6" customHeight="1">
      <c r="B1139"/>
      <c r="C1139"/>
      <c r="D1139"/>
      <c r="E1139"/>
      <c r="F1139"/>
      <c r="G1139"/>
      <c r="H1139"/>
      <c r="I1139"/>
      <c r="L1139" s="456"/>
      <c r="P1139" s="20"/>
      <c r="Y1139" s="20"/>
    </row>
    <row r="1140" spans="2:25" s="10" customFormat="1" ht="15.6" customHeight="1">
      <c r="B1140"/>
      <c r="C1140"/>
      <c r="D1140"/>
      <c r="E1140"/>
      <c r="F1140"/>
      <c r="G1140"/>
      <c r="H1140"/>
      <c r="I1140"/>
      <c r="L1140" s="456"/>
      <c r="P1140" s="20"/>
      <c r="Y1140" s="20"/>
    </row>
    <row r="1141" spans="2:25" s="10" customFormat="1" ht="15.6" customHeight="1">
      <c r="B1141"/>
      <c r="C1141"/>
      <c r="D1141"/>
      <c r="E1141"/>
      <c r="F1141"/>
      <c r="G1141"/>
      <c r="H1141"/>
      <c r="I1141"/>
      <c r="L1141" s="456"/>
      <c r="P1141" s="20"/>
      <c r="Y1141" s="20"/>
    </row>
    <row r="1142" spans="2:25" s="10" customFormat="1" ht="15.6" customHeight="1">
      <c r="B1142"/>
      <c r="C1142"/>
      <c r="D1142"/>
      <c r="E1142"/>
      <c r="F1142"/>
      <c r="G1142"/>
      <c r="H1142"/>
      <c r="I1142"/>
      <c r="L1142" s="456"/>
      <c r="P1142" s="20"/>
      <c r="Y1142" s="20"/>
    </row>
    <row r="1143" spans="2:25" s="10" customFormat="1" ht="15.6" customHeight="1">
      <c r="B1143"/>
      <c r="C1143"/>
      <c r="D1143"/>
      <c r="E1143"/>
      <c r="F1143"/>
      <c r="G1143"/>
      <c r="H1143"/>
      <c r="I1143"/>
      <c r="L1143" s="456"/>
      <c r="P1143" s="20"/>
      <c r="Y1143" s="20"/>
    </row>
    <row r="1144" spans="2:25" s="10" customFormat="1" ht="15.6" customHeight="1">
      <c r="B1144"/>
      <c r="C1144"/>
      <c r="D1144"/>
      <c r="E1144"/>
      <c r="F1144"/>
      <c r="G1144"/>
      <c r="H1144"/>
      <c r="I1144"/>
      <c r="L1144" s="456"/>
      <c r="P1144" s="20"/>
      <c r="Y1144" s="20"/>
    </row>
    <row r="1145" spans="2:25" s="10" customFormat="1" ht="15.6" customHeight="1">
      <c r="B1145"/>
      <c r="C1145"/>
      <c r="D1145"/>
      <c r="E1145"/>
      <c r="F1145"/>
      <c r="G1145"/>
      <c r="H1145"/>
      <c r="I1145"/>
      <c r="L1145" s="456"/>
      <c r="P1145" s="20"/>
      <c r="Y1145" s="20"/>
    </row>
    <row r="1146" spans="2:25" s="10" customFormat="1" ht="15.6" customHeight="1">
      <c r="B1146"/>
      <c r="C1146"/>
      <c r="D1146"/>
      <c r="E1146"/>
      <c r="F1146"/>
      <c r="G1146"/>
      <c r="H1146"/>
      <c r="I1146"/>
      <c r="L1146" s="456"/>
      <c r="P1146" s="20"/>
      <c r="Y1146" s="20"/>
    </row>
    <row r="1147" spans="2:25" s="10" customFormat="1" ht="15.6" customHeight="1">
      <c r="B1147"/>
      <c r="C1147"/>
      <c r="D1147"/>
      <c r="E1147"/>
      <c r="F1147"/>
      <c r="G1147"/>
      <c r="H1147"/>
      <c r="I1147"/>
      <c r="L1147" s="456"/>
      <c r="P1147" s="20"/>
      <c r="Y1147" s="20"/>
    </row>
    <row r="1148" spans="2:25" s="10" customFormat="1" ht="15.6" customHeight="1">
      <c r="B1148"/>
      <c r="C1148"/>
      <c r="D1148"/>
      <c r="E1148"/>
      <c r="F1148"/>
      <c r="G1148"/>
      <c r="H1148"/>
      <c r="I1148"/>
      <c r="L1148" s="456"/>
      <c r="P1148" s="20"/>
      <c r="Y1148" s="20"/>
    </row>
    <row r="1149" spans="2:25" s="10" customFormat="1" ht="15.6" customHeight="1">
      <c r="B1149"/>
      <c r="C1149"/>
      <c r="D1149"/>
      <c r="E1149"/>
      <c r="F1149"/>
      <c r="G1149"/>
      <c r="H1149"/>
      <c r="I1149"/>
      <c r="L1149" s="456"/>
      <c r="P1149" s="20"/>
      <c r="Y1149" s="20"/>
    </row>
    <row r="1150" spans="2:25" s="10" customFormat="1" ht="15.6" customHeight="1">
      <c r="B1150"/>
      <c r="C1150"/>
      <c r="D1150"/>
      <c r="E1150"/>
      <c r="F1150"/>
      <c r="G1150"/>
      <c r="H1150"/>
      <c r="I1150"/>
      <c r="L1150" s="456"/>
      <c r="P1150" s="20"/>
      <c r="Y1150" s="20"/>
    </row>
    <row r="1151" spans="2:25" s="10" customFormat="1" ht="15.6" customHeight="1">
      <c r="B1151"/>
      <c r="C1151"/>
      <c r="D1151"/>
      <c r="E1151"/>
      <c r="F1151"/>
      <c r="G1151"/>
      <c r="H1151"/>
      <c r="I1151"/>
      <c r="L1151" s="456"/>
      <c r="P1151" s="20"/>
      <c r="Y1151" s="20"/>
    </row>
    <row r="1152" spans="2:25" s="10" customFormat="1" ht="15.6" customHeight="1">
      <c r="B1152"/>
      <c r="C1152"/>
      <c r="D1152"/>
      <c r="E1152"/>
      <c r="F1152"/>
      <c r="G1152"/>
      <c r="H1152"/>
      <c r="I1152"/>
      <c r="L1152" s="456"/>
      <c r="P1152" s="20"/>
      <c r="Y1152" s="20"/>
    </row>
    <row r="1153" spans="2:25" s="10" customFormat="1" ht="15.6" customHeight="1">
      <c r="B1153"/>
      <c r="C1153"/>
      <c r="D1153"/>
      <c r="E1153"/>
      <c r="F1153"/>
      <c r="G1153"/>
      <c r="H1153"/>
      <c r="I1153"/>
      <c r="L1153" s="456"/>
      <c r="P1153" s="20"/>
      <c r="Y1153" s="20"/>
    </row>
    <row r="1154" spans="2:25" s="10" customFormat="1" ht="15.6" customHeight="1">
      <c r="B1154"/>
      <c r="C1154"/>
      <c r="D1154"/>
      <c r="E1154"/>
      <c r="F1154"/>
      <c r="G1154"/>
      <c r="H1154"/>
      <c r="I1154"/>
      <c r="L1154" s="456"/>
      <c r="P1154" s="20"/>
      <c r="Y1154" s="20"/>
    </row>
    <row r="1155" spans="2:25" s="10" customFormat="1" ht="15.6" customHeight="1">
      <c r="B1155"/>
      <c r="C1155"/>
      <c r="D1155"/>
      <c r="E1155"/>
      <c r="F1155"/>
      <c r="G1155"/>
      <c r="H1155"/>
      <c r="I1155"/>
      <c r="L1155" s="456"/>
      <c r="P1155" s="20"/>
      <c r="Y1155" s="20"/>
    </row>
    <row r="1156" spans="2:25" s="10" customFormat="1" ht="15.6" customHeight="1">
      <c r="B1156"/>
      <c r="C1156"/>
      <c r="D1156"/>
      <c r="E1156"/>
      <c r="F1156"/>
      <c r="G1156"/>
      <c r="H1156"/>
      <c r="I1156"/>
      <c r="L1156" s="456"/>
      <c r="P1156" s="20"/>
      <c r="Y1156" s="20"/>
    </row>
    <row r="1157" spans="2:25" s="10" customFormat="1" ht="15.6" customHeight="1">
      <c r="B1157"/>
      <c r="C1157"/>
      <c r="D1157"/>
      <c r="E1157"/>
      <c r="F1157"/>
      <c r="G1157"/>
      <c r="H1157"/>
      <c r="I1157"/>
      <c r="L1157" s="456"/>
      <c r="P1157" s="20"/>
      <c r="Y1157" s="20"/>
    </row>
    <row r="1158" spans="2:25" s="10" customFormat="1" ht="15.6" customHeight="1">
      <c r="B1158"/>
      <c r="C1158"/>
      <c r="D1158"/>
      <c r="E1158"/>
      <c r="F1158"/>
      <c r="G1158"/>
      <c r="H1158"/>
      <c r="I1158"/>
      <c r="L1158" s="456"/>
      <c r="P1158" s="20"/>
      <c r="Y1158" s="20"/>
    </row>
    <row r="1159" spans="2:25" s="10" customFormat="1" ht="15.6" customHeight="1">
      <c r="B1159"/>
      <c r="C1159"/>
      <c r="D1159"/>
      <c r="E1159"/>
      <c r="F1159"/>
      <c r="G1159"/>
      <c r="H1159"/>
      <c r="I1159"/>
      <c r="L1159" s="456"/>
      <c r="P1159" s="20"/>
      <c r="Y1159" s="20"/>
    </row>
    <row r="1160" spans="2:25" s="10" customFormat="1" ht="15.6" customHeight="1">
      <c r="B1160"/>
      <c r="C1160"/>
      <c r="D1160"/>
      <c r="E1160"/>
      <c r="F1160"/>
      <c r="G1160"/>
      <c r="H1160"/>
      <c r="I1160"/>
      <c r="L1160" s="456"/>
      <c r="P1160" s="20"/>
      <c r="Y1160" s="20"/>
    </row>
    <row r="1161" spans="2:25" s="10" customFormat="1" ht="15.6" customHeight="1">
      <c r="B1161"/>
      <c r="C1161"/>
      <c r="D1161"/>
      <c r="E1161"/>
      <c r="F1161"/>
      <c r="G1161"/>
      <c r="H1161"/>
      <c r="I1161"/>
      <c r="L1161" s="456"/>
      <c r="P1161" s="20"/>
      <c r="Y1161" s="20"/>
    </row>
    <row r="1162" spans="2:25" s="10" customFormat="1" ht="15.6" customHeight="1">
      <c r="B1162"/>
      <c r="C1162"/>
      <c r="D1162"/>
      <c r="E1162"/>
      <c r="F1162"/>
      <c r="G1162"/>
      <c r="H1162"/>
      <c r="I1162"/>
      <c r="L1162" s="456"/>
      <c r="P1162" s="20"/>
      <c r="Y1162" s="20"/>
    </row>
    <row r="1163" spans="2:25" s="10" customFormat="1" ht="15.6" customHeight="1">
      <c r="B1163"/>
      <c r="C1163"/>
      <c r="D1163"/>
      <c r="E1163"/>
      <c r="F1163"/>
      <c r="G1163"/>
      <c r="H1163"/>
      <c r="I1163"/>
      <c r="L1163" s="456"/>
      <c r="P1163" s="20"/>
      <c r="Y1163" s="20"/>
    </row>
    <row r="1164" spans="2:25" s="10" customFormat="1" ht="15.6" customHeight="1">
      <c r="B1164"/>
      <c r="C1164"/>
      <c r="D1164"/>
      <c r="E1164"/>
      <c r="F1164"/>
      <c r="G1164"/>
      <c r="H1164"/>
      <c r="I1164"/>
      <c r="L1164" s="456"/>
      <c r="P1164" s="20"/>
      <c r="Y1164" s="20"/>
    </row>
    <row r="1165" spans="2:25" s="10" customFormat="1" ht="15.6" customHeight="1">
      <c r="B1165"/>
      <c r="C1165"/>
      <c r="D1165"/>
      <c r="E1165"/>
      <c r="F1165"/>
      <c r="G1165"/>
      <c r="H1165"/>
      <c r="I1165"/>
      <c r="L1165" s="456"/>
      <c r="P1165" s="20"/>
      <c r="Y1165" s="20"/>
    </row>
    <row r="1166" spans="2:25" s="10" customFormat="1" ht="15.6" customHeight="1">
      <c r="B1166"/>
      <c r="C1166"/>
      <c r="D1166"/>
      <c r="E1166"/>
      <c r="F1166"/>
      <c r="G1166"/>
      <c r="H1166"/>
      <c r="I1166"/>
      <c r="L1166" s="456"/>
      <c r="P1166" s="20"/>
      <c r="Y1166" s="20"/>
    </row>
    <row r="1167" spans="2:25" s="10" customFormat="1" ht="15.6" customHeight="1">
      <c r="B1167"/>
      <c r="C1167"/>
      <c r="D1167"/>
      <c r="E1167"/>
      <c r="F1167"/>
      <c r="G1167"/>
      <c r="H1167"/>
      <c r="I1167"/>
      <c r="L1167" s="456"/>
      <c r="P1167" s="20"/>
      <c r="Y1167" s="20"/>
    </row>
    <row r="1168" spans="2:25" s="10" customFormat="1" ht="15.6" customHeight="1">
      <c r="B1168"/>
      <c r="C1168"/>
      <c r="D1168"/>
      <c r="E1168"/>
      <c r="F1168"/>
      <c r="G1168"/>
      <c r="H1168"/>
      <c r="I1168"/>
      <c r="L1168" s="456"/>
      <c r="P1168" s="20"/>
      <c r="Y1168" s="20"/>
    </row>
    <row r="1169" spans="2:25" s="10" customFormat="1" ht="15.6" customHeight="1">
      <c r="B1169"/>
      <c r="C1169"/>
      <c r="D1169"/>
      <c r="E1169"/>
      <c r="F1169"/>
      <c r="G1169"/>
      <c r="H1169"/>
      <c r="I1169"/>
      <c r="L1169" s="456"/>
      <c r="P1169" s="20"/>
      <c r="Y1169" s="20"/>
    </row>
    <row r="1170" spans="2:25" s="10" customFormat="1" ht="15.6" customHeight="1">
      <c r="B1170"/>
      <c r="C1170"/>
      <c r="D1170"/>
      <c r="E1170"/>
      <c r="F1170"/>
      <c r="G1170"/>
      <c r="H1170"/>
      <c r="I1170"/>
      <c r="L1170" s="456"/>
      <c r="P1170" s="20"/>
      <c r="Y1170" s="20"/>
    </row>
    <row r="1171" spans="2:25" s="10" customFormat="1" ht="15.6" customHeight="1">
      <c r="B1171"/>
      <c r="C1171"/>
      <c r="D1171"/>
      <c r="E1171"/>
      <c r="F1171"/>
      <c r="G1171"/>
      <c r="H1171"/>
      <c r="I1171"/>
      <c r="L1171" s="456"/>
      <c r="P1171" s="20"/>
      <c r="Y1171" s="20"/>
    </row>
    <row r="1172" spans="2:25" s="10" customFormat="1" ht="15.6" customHeight="1">
      <c r="B1172"/>
      <c r="C1172"/>
      <c r="D1172"/>
      <c r="E1172"/>
      <c r="F1172"/>
      <c r="G1172"/>
      <c r="H1172"/>
      <c r="I1172"/>
      <c r="L1172" s="456"/>
      <c r="P1172" s="20"/>
      <c r="Y1172" s="20"/>
    </row>
    <row r="1173" spans="2:25" s="10" customFormat="1" ht="15.6" customHeight="1">
      <c r="B1173"/>
      <c r="C1173"/>
      <c r="D1173"/>
      <c r="E1173"/>
      <c r="F1173"/>
      <c r="G1173"/>
      <c r="H1173"/>
      <c r="I1173"/>
      <c r="L1173" s="456"/>
      <c r="P1173" s="20"/>
      <c r="Y1173" s="20"/>
    </row>
    <row r="1174" spans="2:25" s="10" customFormat="1" ht="15.6" customHeight="1">
      <c r="B1174"/>
      <c r="C1174"/>
      <c r="D1174"/>
      <c r="E1174"/>
      <c r="F1174"/>
      <c r="G1174"/>
      <c r="H1174"/>
      <c r="I1174"/>
      <c r="L1174" s="456"/>
      <c r="P1174" s="20"/>
      <c r="Y1174" s="20"/>
    </row>
    <row r="1175" spans="2:25" s="10" customFormat="1" ht="15.6" customHeight="1">
      <c r="B1175"/>
      <c r="C1175"/>
      <c r="D1175"/>
      <c r="E1175"/>
      <c r="F1175"/>
      <c r="G1175"/>
      <c r="H1175"/>
      <c r="I1175"/>
      <c r="L1175" s="456"/>
      <c r="P1175" s="20"/>
      <c r="Y1175" s="20"/>
    </row>
    <row r="1176" spans="2:25" s="10" customFormat="1" ht="15.6" customHeight="1">
      <c r="B1176"/>
      <c r="C1176"/>
      <c r="D1176"/>
      <c r="E1176"/>
      <c r="F1176"/>
      <c r="G1176"/>
      <c r="H1176"/>
      <c r="I1176"/>
      <c r="L1176" s="456"/>
      <c r="P1176" s="20"/>
      <c r="Y1176" s="20"/>
    </row>
    <row r="1177" spans="2:25" s="10" customFormat="1" ht="15.6" customHeight="1">
      <c r="B1177"/>
      <c r="C1177"/>
      <c r="D1177"/>
      <c r="E1177"/>
      <c r="F1177"/>
      <c r="G1177"/>
      <c r="H1177"/>
      <c r="I1177"/>
      <c r="L1177" s="456"/>
      <c r="P1177" s="20"/>
      <c r="Y1177" s="20"/>
    </row>
    <row r="1178" spans="2:25" s="10" customFormat="1" ht="15.6" customHeight="1">
      <c r="B1178"/>
      <c r="C1178"/>
      <c r="D1178"/>
      <c r="E1178"/>
      <c r="F1178"/>
      <c r="G1178"/>
      <c r="H1178"/>
      <c r="I1178"/>
      <c r="L1178" s="456"/>
      <c r="P1178" s="20"/>
      <c r="Y1178" s="20"/>
    </row>
    <row r="1179" spans="2:25" s="10" customFormat="1" ht="15.6" customHeight="1">
      <c r="B1179"/>
      <c r="C1179"/>
      <c r="D1179"/>
      <c r="E1179"/>
      <c r="F1179"/>
      <c r="G1179"/>
      <c r="H1179"/>
      <c r="I1179"/>
      <c r="L1179" s="456"/>
      <c r="P1179" s="20"/>
      <c r="Y1179" s="20"/>
    </row>
    <row r="1180" spans="2:25" s="10" customFormat="1" ht="15.6" customHeight="1">
      <c r="B1180"/>
      <c r="C1180"/>
      <c r="D1180"/>
      <c r="E1180"/>
      <c r="F1180"/>
      <c r="G1180"/>
      <c r="H1180"/>
      <c r="I1180"/>
      <c r="L1180" s="456"/>
      <c r="P1180" s="20"/>
      <c r="Y1180" s="20"/>
    </row>
    <row r="1181" spans="2:25" s="10" customFormat="1" ht="15.6" customHeight="1">
      <c r="B1181"/>
      <c r="C1181"/>
      <c r="D1181"/>
      <c r="E1181"/>
      <c r="F1181"/>
      <c r="G1181"/>
      <c r="H1181"/>
      <c r="I1181"/>
      <c r="L1181" s="456"/>
      <c r="P1181" s="20"/>
      <c r="Y1181" s="20"/>
    </row>
    <row r="1182" spans="2:25" s="10" customFormat="1" ht="15.6" customHeight="1">
      <c r="B1182"/>
      <c r="C1182"/>
      <c r="D1182"/>
      <c r="E1182"/>
      <c r="F1182"/>
      <c r="G1182"/>
      <c r="H1182"/>
      <c r="I1182"/>
      <c r="L1182" s="456"/>
      <c r="P1182" s="20"/>
      <c r="Y1182" s="20"/>
    </row>
    <row r="1183" spans="2:25" s="10" customFormat="1" ht="15.6" customHeight="1">
      <c r="B1183"/>
      <c r="C1183"/>
      <c r="D1183"/>
      <c r="E1183"/>
      <c r="F1183"/>
      <c r="G1183"/>
      <c r="H1183"/>
      <c r="I1183"/>
      <c r="L1183" s="456"/>
      <c r="P1183" s="20"/>
      <c r="Y1183" s="20"/>
    </row>
    <row r="1184" spans="2:25" s="10" customFormat="1" ht="15.6" customHeight="1">
      <c r="B1184"/>
      <c r="C1184"/>
      <c r="D1184"/>
      <c r="E1184"/>
      <c r="F1184"/>
      <c r="G1184"/>
      <c r="H1184"/>
      <c r="I1184"/>
      <c r="L1184" s="456"/>
      <c r="P1184" s="20"/>
      <c r="Y1184" s="20"/>
    </row>
    <row r="1185" spans="2:25" s="10" customFormat="1" ht="15.6" customHeight="1">
      <c r="B1185"/>
      <c r="C1185"/>
      <c r="D1185"/>
      <c r="E1185"/>
      <c r="F1185"/>
      <c r="G1185"/>
      <c r="H1185"/>
      <c r="I1185"/>
      <c r="L1185" s="456"/>
      <c r="P1185" s="20"/>
      <c r="Y1185" s="20"/>
    </row>
    <row r="1186" spans="2:25" s="10" customFormat="1" ht="15.6" customHeight="1">
      <c r="B1186"/>
      <c r="C1186"/>
      <c r="D1186"/>
      <c r="E1186"/>
      <c r="F1186"/>
      <c r="G1186"/>
      <c r="H1186"/>
      <c r="I1186"/>
      <c r="L1186" s="456"/>
      <c r="P1186" s="20"/>
      <c r="Y1186" s="20"/>
    </row>
    <row r="1187" spans="2:25" s="10" customFormat="1" ht="15.6" customHeight="1">
      <c r="B1187"/>
      <c r="C1187"/>
      <c r="D1187"/>
      <c r="E1187"/>
      <c r="F1187"/>
      <c r="G1187"/>
      <c r="H1187"/>
      <c r="I1187"/>
      <c r="L1187" s="456"/>
      <c r="P1187" s="20"/>
      <c r="Y1187" s="20"/>
    </row>
    <row r="1188" spans="2:25" s="10" customFormat="1" ht="15.6" customHeight="1">
      <c r="B1188"/>
      <c r="C1188"/>
      <c r="D1188"/>
      <c r="E1188"/>
      <c r="F1188"/>
      <c r="G1188"/>
      <c r="H1188"/>
      <c r="I1188"/>
      <c r="L1188" s="456"/>
      <c r="P1188" s="20"/>
      <c r="Y1188" s="20"/>
    </row>
    <row r="1189" spans="2:25" s="10" customFormat="1" ht="15.6" customHeight="1">
      <c r="B1189"/>
      <c r="C1189"/>
      <c r="D1189"/>
      <c r="E1189"/>
      <c r="F1189"/>
      <c r="G1189"/>
      <c r="H1189"/>
      <c r="I1189"/>
      <c r="L1189" s="456"/>
      <c r="P1189" s="20"/>
      <c r="Y1189" s="20"/>
    </row>
    <row r="1190" spans="2:25" s="10" customFormat="1" ht="15.6" customHeight="1">
      <c r="B1190"/>
      <c r="C1190"/>
      <c r="D1190"/>
      <c r="E1190"/>
      <c r="F1190"/>
      <c r="G1190"/>
      <c r="H1190"/>
      <c r="I1190"/>
      <c r="L1190" s="456"/>
      <c r="P1190" s="20"/>
      <c r="Y1190" s="20"/>
    </row>
    <row r="1191" spans="2:25" s="10" customFormat="1" ht="15.6" customHeight="1">
      <c r="B1191"/>
      <c r="C1191"/>
      <c r="D1191"/>
      <c r="E1191"/>
      <c r="F1191"/>
      <c r="G1191"/>
      <c r="H1191"/>
      <c r="I1191"/>
      <c r="L1191" s="456"/>
      <c r="P1191" s="20"/>
      <c r="Y1191" s="20"/>
    </row>
    <row r="1192" spans="2:25" s="10" customFormat="1" ht="15.6" customHeight="1">
      <c r="B1192"/>
      <c r="C1192"/>
      <c r="D1192"/>
      <c r="E1192"/>
      <c r="F1192"/>
      <c r="G1192"/>
      <c r="H1192"/>
      <c r="I1192"/>
      <c r="L1192" s="456"/>
      <c r="P1192" s="20"/>
      <c r="Y1192" s="20"/>
    </row>
    <row r="1193" spans="2:25" s="10" customFormat="1" ht="15.6" customHeight="1">
      <c r="B1193"/>
      <c r="C1193"/>
      <c r="D1193"/>
      <c r="E1193"/>
      <c r="F1193"/>
      <c r="G1193"/>
      <c r="H1193"/>
      <c r="I1193"/>
      <c r="L1193" s="456"/>
      <c r="P1193" s="20"/>
      <c r="Y1193" s="20"/>
    </row>
    <row r="1194" spans="2:25" s="10" customFormat="1" ht="15.6" customHeight="1">
      <c r="B1194"/>
      <c r="C1194"/>
      <c r="D1194"/>
      <c r="E1194"/>
      <c r="F1194"/>
      <c r="G1194"/>
      <c r="H1194"/>
      <c r="I1194"/>
      <c r="L1194" s="456"/>
      <c r="P1194" s="20"/>
      <c r="Y1194" s="20"/>
    </row>
    <row r="1195" spans="2:25" s="10" customFormat="1" ht="15.6" customHeight="1">
      <c r="B1195"/>
      <c r="C1195"/>
      <c r="D1195"/>
      <c r="E1195"/>
      <c r="F1195"/>
      <c r="G1195"/>
      <c r="H1195"/>
      <c r="I1195"/>
      <c r="L1195" s="456"/>
      <c r="P1195" s="20"/>
      <c r="Y1195" s="20"/>
    </row>
    <row r="1196" spans="2:25" s="10" customFormat="1" ht="15.6" customHeight="1">
      <c r="B1196"/>
      <c r="C1196"/>
      <c r="D1196"/>
      <c r="E1196"/>
      <c r="F1196"/>
      <c r="G1196"/>
      <c r="H1196"/>
      <c r="I1196"/>
      <c r="L1196" s="456"/>
      <c r="P1196" s="20"/>
      <c r="Y1196" s="20"/>
    </row>
    <row r="1197" spans="2:25" s="10" customFormat="1" ht="15.6" customHeight="1">
      <c r="B1197"/>
      <c r="C1197"/>
      <c r="D1197"/>
      <c r="E1197"/>
      <c r="F1197"/>
      <c r="G1197"/>
      <c r="H1197"/>
      <c r="I1197"/>
      <c r="L1197" s="456"/>
      <c r="P1197" s="20"/>
      <c r="Y1197" s="20"/>
    </row>
    <row r="1198" spans="2:25" s="10" customFormat="1" ht="15.6" customHeight="1">
      <c r="B1198"/>
      <c r="C1198"/>
      <c r="D1198"/>
      <c r="E1198"/>
      <c r="F1198"/>
      <c r="G1198"/>
      <c r="H1198"/>
      <c r="I1198"/>
      <c r="L1198" s="456"/>
      <c r="P1198" s="20"/>
      <c r="Y1198" s="20"/>
    </row>
    <row r="1199" spans="2:25" s="10" customFormat="1" ht="15.6" customHeight="1">
      <c r="B1199"/>
      <c r="C1199"/>
      <c r="D1199"/>
      <c r="E1199"/>
      <c r="F1199"/>
      <c r="G1199"/>
      <c r="H1199"/>
      <c r="I1199"/>
      <c r="L1199" s="456"/>
      <c r="P1199" s="20"/>
      <c r="Y1199" s="20"/>
    </row>
    <row r="1200" spans="2:25" s="10" customFormat="1" ht="15.6" customHeight="1">
      <c r="B1200"/>
      <c r="C1200"/>
      <c r="D1200"/>
      <c r="E1200"/>
      <c r="F1200"/>
      <c r="G1200"/>
      <c r="H1200"/>
      <c r="I1200"/>
      <c r="L1200" s="456"/>
      <c r="P1200" s="20"/>
      <c r="Y1200" s="20"/>
    </row>
    <row r="1201" spans="2:25" s="10" customFormat="1" ht="15.6" customHeight="1">
      <c r="B1201"/>
      <c r="C1201"/>
      <c r="D1201"/>
      <c r="E1201"/>
      <c r="F1201"/>
      <c r="G1201"/>
      <c r="H1201"/>
      <c r="I1201"/>
      <c r="L1201" s="456"/>
      <c r="P1201" s="20"/>
      <c r="Y1201" s="20"/>
    </row>
    <row r="1202" spans="2:25" s="10" customFormat="1" ht="15.6" customHeight="1">
      <c r="B1202"/>
      <c r="C1202"/>
      <c r="D1202"/>
      <c r="E1202"/>
      <c r="F1202"/>
      <c r="G1202"/>
      <c r="H1202"/>
      <c r="I1202"/>
      <c r="L1202" s="456"/>
      <c r="P1202" s="20"/>
      <c r="Y1202" s="20"/>
    </row>
    <row r="1203" spans="2:25" s="10" customFormat="1" ht="15.6" customHeight="1">
      <c r="B1203"/>
      <c r="C1203"/>
      <c r="D1203"/>
      <c r="E1203"/>
      <c r="F1203"/>
      <c r="G1203"/>
      <c r="H1203"/>
      <c r="I1203"/>
      <c r="L1203" s="456"/>
      <c r="P1203" s="20"/>
      <c r="Y1203" s="20"/>
    </row>
    <row r="1204" spans="2:25" s="10" customFormat="1" ht="15.6" customHeight="1">
      <c r="B1204"/>
      <c r="C1204"/>
      <c r="D1204"/>
      <c r="E1204"/>
      <c r="F1204"/>
      <c r="G1204"/>
      <c r="H1204"/>
      <c r="I1204"/>
      <c r="L1204" s="456"/>
      <c r="P1204" s="20"/>
      <c r="Y1204" s="20"/>
    </row>
    <row r="1205" spans="2:25" s="10" customFormat="1" ht="15.6" customHeight="1">
      <c r="B1205"/>
      <c r="C1205"/>
      <c r="D1205"/>
      <c r="E1205"/>
      <c r="F1205"/>
      <c r="G1205"/>
      <c r="H1205"/>
      <c r="I1205"/>
      <c r="L1205" s="456"/>
      <c r="P1205" s="20"/>
      <c r="Y1205" s="20"/>
    </row>
    <row r="1206" spans="2:25" s="10" customFormat="1" ht="15.6" customHeight="1">
      <c r="B1206"/>
      <c r="C1206"/>
      <c r="D1206"/>
      <c r="E1206"/>
      <c r="F1206"/>
      <c r="G1206"/>
      <c r="H1206"/>
      <c r="I1206"/>
      <c r="L1206" s="456"/>
      <c r="P1206" s="20"/>
      <c r="Y1206" s="20"/>
    </row>
    <row r="1207" spans="2:25" s="10" customFormat="1" ht="15.6" customHeight="1">
      <c r="B1207"/>
      <c r="C1207"/>
      <c r="D1207"/>
      <c r="E1207"/>
      <c r="F1207"/>
      <c r="G1207"/>
      <c r="H1207"/>
      <c r="I1207"/>
      <c r="L1207" s="456"/>
      <c r="P1207" s="20"/>
      <c r="Y1207" s="20"/>
    </row>
    <row r="1208" spans="2:25" s="10" customFormat="1" ht="15.6" customHeight="1">
      <c r="B1208"/>
      <c r="C1208"/>
      <c r="D1208"/>
      <c r="E1208"/>
      <c r="F1208"/>
      <c r="G1208"/>
      <c r="H1208"/>
      <c r="I1208"/>
      <c r="L1208" s="456"/>
      <c r="P1208" s="20"/>
      <c r="Y1208" s="20"/>
    </row>
    <row r="1209" spans="2:25" s="10" customFormat="1" ht="15.6" customHeight="1">
      <c r="B1209"/>
      <c r="C1209"/>
      <c r="D1209"/>
      <c r="E1209"/>
      <c r="F1209"/>
      <c r="G1209"/>
      <c r="H1209"/>
      <c r="I1209"/>
      <c r="L1209" s="456"/>
      <c r="P1209" s="20"/>
      <c r="Y1209" s="20"/>
    </row>
    <row r="1210" spans="2:25" s="10" customFormat="1" ht="15.6" customHeight="1">
      <c r="B1210"/>
      <c r="C1210"/>
      <c r="D1210"/>
      <c r="E1210"/>
      <c r="F1210"/>
      <c r="G1210"/>
      <c r="H1210"/>
      <c r="I1210"/>
      <c r="L1210" s="456"/>
      <c r="P1210" s="20"/>
      <c r="Y1210" s="20"/>
    </row>
    <row r="1211" spans="2:25" s="10" customFormat="1" ht="15.6" customHeight="1">
      <c r="B1211"/>
      <c r="C1211"/>
      <c r="D1211"/>
      <c r="E1211"/>
      <c r="F1211"/>
      <c r="G1211"/>
      <c r="H1211"/>
      <c r="I1211"/>
      <c r="L1211" s="456"/>
      <c r="P1211" s="20"/>
      <c r="Y1211" s="20"/>
    </row>
    <row r="1212" spans="2:25" s="10" customFormat="1" ht="15.6" customHeight="1">
      <c r="B1212"/>
      <c r="C1212"/>
      <c r="D1212"/>
      <c r="E1212"/>
      <c r="F1212"/>
      <c r="G1212"/>
      <c r="H1212"/>
      <c r="I1212"/>
      <c r="L1212" s="456"/>
      <c r="P1212" s="20"/>
      <c r="Y1212" s="20"/>
    </row>
    <row r="1213" spans="2:25" s="10" customFormat="1" ht="15.6" customHeight="1">
      <c r="B1213"/>
      <c r="C1213"/>
      <c r="D1213"/>
      <c r="E1213"/>
      <c r="F1213"/>
      <c r="G1213"/>
      <c r="H1213"/>
      <c r="I1213"/>
      <c r="L1213" s="456"/>
      <c r="P1213" s="20"/>
      <c r="Y1213" s="20"/>
    </row>
    <row r="1214" spans="2:25" s="10" customFormat="1" ht="15.6" customHeight="1">
      <c r="B1214"/>
      <c r="C1214"/>
      <c r="D1214"/>
      <c r="E1214"/>
      <c r="F1214"/>
      <c r="G1214"/>
      <c r="H1214"/>
      <c r="I1214"/>
      <c r="L1214" s="456"/>
      <c r="P1214" s="20"/>
      <c r="Y1214" s="20"/>
    </row>
    <row r="1215" spans="2:25" s="10" customFormat="1" ht="15.6" customHeight="1">
      <c r="B1215"/>
      <c r="C1215"/>
      <c r="D1215"/>
      <c r="E1215"/>
      <c r="F1215"/>
      <c r="G1215"/>
      <c r="H1215"/>
      <c r="I1215"/>
      <c r="L1215" s="456"/>
      <c r="P1215" s="20"/>
      <c r="Y1215" s="20"/>
    </row>
    <row r="1216" spans="2:25" s="10" customFormat="1" ht="15.6" customHeight="1">
      <c r="B1216"/>
      <c r="C1216"/>
      <c r="D1216"/>
      <c r="E1216"/>
      <c r="F1216"/>
      <c r="G1216"/>
      <c r="H1216"/>
      <c r="I1216"/>
      <c r="L1216" s="456"/>
      <c r="P1216" s="20"/>
      <c r="Y1216" s="20"/>
    </row>
    <row r="1217" spans="2:25" s="10" customFormat="1" ht="15.6" customHeight="1">
      <c r="B1217"/>
      <c r="C1217"/>
      <c r="D1217"/>
      <c r="E1217"/>
      <c r="F1217"/>
      <c r="G1217"/>
      <c r="H1217"/>
      <c r="I1217"/>
      <c r="L1217" s="456"/>
      <c r="P1217" s="20"/>
      <c r="Y1217" s="20"/>
    </row>
    <row r="1218" spans="2:25" s="10" customFormat="1" ht="15.6" customHeight="1">
      <c r="B1218"/>
      <c r="C1218"/>
      <c r="D1218"/>
      <c r="E1218"/>
      <c r="F1218"/>
      <c r="G1218"/>
      <c r="H1218"/>
      <c r="I1218"/>
      <c r="L1218" s="456"/>
      <c r="P1218" s="20"/>
      <c r="Y1218" s="20"/>
    </row>
    <row r="1219" spans="2:25" s="10" customFormat="1" ht="15.6" customHeight="1">
      <c r="B1219"/>
      <c r="C1219"/>
      <c r="D1219"/>
      <c r="E1219"/>
      <c r="F1219"/>
      <c r="G1219"/>
      <c r="H1219"/>
      <c r="I1219"/>
      <c r="L1219" s="456"/>
      <c r="P1219" s="20"/>
      <c r="Y1219" s="20"/>
    </row>
    <row r="1220" spans="2:25" s="10" customFormat="1" ht="15.6" customHeight="1">
      <c r="B1220"/>
      <c r="C1220"/>
      <c r="D1220"/>
      <c r="E1220"/>
      <c r="F1220"/>
      <c r="G1220"/>
      <c r="H1220"/>
      <c r="I1220"/>
      <c r="L1220" s="456"/>
      <c r="P1220" s="20"/>
      <c r="Y1220" s="20"/>
    </row>
    <row r="1221" spans="2:25" s="10" customFormat="1" ht="15.6" customHeight="1">
      <c r="B1221"/>
      <c r="C1221"/>
      <c r="D1221"/>
      <c r="E1221"/>
      <c r="F1221"/>
      <c r="G1221"/>
      <c r="H1221"/>
      <c r="I1221"/>
      <c r="L1221" s="456"/>
      <c r="P1221" s="20"/>
      <c r="Y1221" s="20"/>
    </row>
    <row r="1222" spans="2:25" s="10" customFormat="1" ht="15.6" customHeight="1">
      <c r="B1222"/>
      <c r="C1222"/>
      <c r="D1222"/>
      <c r="E1222"/>
      <c r="F1222"/>
      <c r="G1222"/>
      <c r="H1222"/>
      <c r="I1222"/>
      <c r="L1222" s="456"/>
      <c r="P1222" s="20"/>
      <c r="Y1222" s="20"/>
    </row>
    <row r="1223" spans="2:25" s="10" customFormat="1" ht="15.6" customHeight="1">
      <c r="B1223"/>
      <c r="C1223"/>
      <c r="D1223"/>
      <c r="E1223"/>
      <c r="F1223"/>
      <c r="G1223"/>
      <c r="H1223"/>
      <c r="I1223"/>
      <c r="L1223" s="456"/>
      <c r="P1223" s="20"/>
      <c r="Y1223" s="20"/>
    </row>
    <row r="1224" spans="2:25" s="10" customFormat="1" ht="15.6" customHeight="1">
      <c r="B1224"/>
      <c r="C1224"/>
      <c r="D1224"/>
      <c r="E1224"/>
      <c r="F1224"/>
      <c r="G1224"/>
      <c r="H1224"/>
      <c r="I1224"/>
      <c r="L1224" s="456"/>
      <c r="P1224" s="20"/>
      <c r="Y1224" s="20"/>
    </row>
    <row r="1225" spans="2:25" s="10" customFormat="1" ht="15.6" customHeight="1">
      <c r="B1225"/>
      <c r="C1225"/>
      <c r="D1225"/>
      <c r="E1225"/>
      <c r="F1225"/>
      <c r="G1225"/>
      <c r="H1225"/>
      <c r="I1225"/>
      <c r="L1225" s="456"/>
      <c r="P1225" s="20"/>
      <c r="Y1225" s="20"/>
    </row>
    <row r="1226" spans="2:25" s="10" customFormat="1" ht="15.6" customHeight="1">
      <c r="B1226"/>
      <c r="C1226"/>
      <c r="D1226"/>
      <c r="E1226"/>
      <c r="F1226"/>
      <c r="G1226"/>
      <c r="H1226"/>
      <c r="I1226"/>
      <c r="L1226" s="456"/>
      <c r="P1226" s="20"/>
      <c r="Y1226" s="20"/>
    </row>
    <row r="1227" spans="2:25" s="10" customFormat="1" ht="15.6" customHeight="1">
      <c r="B1227"/>
      <c r="C1227"/>
      <c r="D1227"/>
      <c r="E1227"/>
      <c r="F1227"/>
      <c r="G1227"/>
      <c r="H1227"/>
      <c r="I1227"/>
      <c r="L1227" s="456"/>
      <c r="P1227" s="20"/>
      <c r="Y1227" s="20"/>
    </row>
    <row r="1228" spans="2:25" s="10" customFormat="1" ht="15.6" customHeight="1">
      <c r="B1228"/>
      <c r="C1228"/>
      <c r="D1228"/>
      <c r="E1228"/>
      <c r="F1228"/>
      <c r="G1228"/>
      <c r="H1228"/>
      <c r="I1228"/>
      <c r="L1228" s="456"/>
      <c r="P1228" s="20"/>
      <c r="Y1228" s="20"/>
    </row>
    <row r="1229" spans="2:25" s="10" customFormat="1" ht="15.6" customHeight="1">
      <c r="B1229"/>
      <c r="C1229"/>
      <c r="D1229"/>
      <c r="E1229"/>
      <c r="F1229"/>
      <c r="G1229"/>
      <c r="H1229"/>
      <c r="I1229"/>
      <c r="L1229" s="456"/>
      <c r="P1229" s="20"/>
      <c r="Y1229" s="20"/>
    </row>
    <row r="1230" spans="2:25" s="10" customFormat="1" ht="15.6" customHeight="1">
      <c r="B1230"/>
      <c r="C1230"/>
      <c r="D1230"/>
      <c r="E1230"/>
      <c r="F1230"/>
      <c r="G1230"/>
      <c r="H1230"/>
      <c r="I1230"/>
      <c r="L1230" s="456"/>
      <c r="P1230" s="20"/>
      <c r="Y1230" s="20"/>
    </row>
    <row r="1231" spans="2:25" s="10" customFormat="1" ht="15.6" customHeight="1">
      <c r="B1231"/>
      <c r="C1231"/>
      <c r="D1231"/>
      <c r="E1231"/>
      <c r="F1231"/>
      <c r="G1231"/>
      <c r="H1231"/>
      <c r="I1231"/>
      <c r="L1231" s="456"/>
      <c r="P1231" s="20"/>
      <c r="Y1231" s="20"/>
    </row>
    <row r="1232" spans="2:25" s="10" customFormat="1" ht="15.6" customHeight="1">
      <c r="B1232"/>
      <c r="C1232"/>
      <c r="D1232"/>
      <c r="E1232"/>
      <c r="F1232"/>
      <c r="G1232"/>
      <c r="H1232"/>
      <c r="I1232"/>
      <c r="L1232" s="456"/>
      <c r="P1232" s="20"/>
      <c r="Y1232" s="20"/>
    </row>
    <row r="1233" spans="2:25" s="10" customFormat="1" ht="15.6" customHeight="1">
      <c r="B1233"/>
      <c r="C1233"/>
      <c r="D1233"/>
      <c r="E1233"/>
      <c r="F1233"/>
      <c r="G1233"/>
      <c r="H1233"/>
      <c r="I1233"/>
      <c r="L1233" s="456"/>
      <c r="P1233" s="20"/>
      <c r="Y1233" s="20"/>
    </row>
    <row r="1234" spans="2:25" s="10" customFormat="1" ht="15.6" customHeight="1">
      <c r="B1234"/>
      <c r="C1234"/>
      <c r="D1234"/>
      <c r="E1234"/>
      <c r="F1234"/>
      <c r="G1234"/>
      <c r="H1234"/>
      <c r="I1234"/>
      <c r="L1234" s="456"/>
      <c r="P1234" s="20"/>
      <c r="Y1234" s="20"/>
    </row>
    <row r="1235" spans="2:25" s="10" customFormat="1" ht="15.6" customHeight="1">
      <c r="B1235"/>
      <c r="C1235"/>
      <c r="D1235"/>
      <c r="E1235"/>
      <c r="F1235"/>
      <c r="G1235"/>
      <c r="H1235"/>
      <c r="I1235"/>
      <c r="L1235" s="456"/>
      <c r="P1235" s="20"/>
      <c r="Y1235" s="20"/>
    </row>
    <row r="1236" spans="2:25" s="10" customFormat="1" ht="15.6" customHeight="1">
      <c r="B1236"/>
      <c r="C1236"/>
      <c r="D1236"/>
      <c r="E1236"/>
      <c r="F1236"/>
      <c r="G1236"/>
      <c r="H1236"/>
      <c r="I1236"/>
      <c r="L1236" s="456"/>
      <c r="P1236" s="20"/>
      <c r="Y1236" s="20"/>
    </row>
    <row r="1237" spans="2:25" s="10" customFormat="1" ht="15.6" customHeight="1">
      <c r="B1237"/>
      <c r="C1237"/>
      <c r="D1237"/>
      <c r="E1237"/>
      <c r="F1237"/>
      <c r="G1237"/>
      <c r="H1237"/>
      <c r="I1237"/>
      <c r="L1237" s="456"/>
      <c r="P1237" s="20"/>
      <c r="Y1237" s="20"/>
    </row>
    <row r="1238" spans="2:25" s="10" customFormat="1" ht="15.6" customHeight="1">
      <c r="B1238"/>
      <c r="C1238"/>
      <c r="D1238"/>
      <c r="E1238"/>
      <c r="F1238"/>
      <c r="G1238"/>
      <c r="H1238"/>
      <c r="I1238"/>
      <c r="L1238" s="456"/>
      <c r="P1238" s="20"/>
      <c r="Y1238" s="20"/>
    </row>
    <row r="1239" spans="2:25" s="10" customFormat="1" ht="15.6" customHeight="1">
      <c r="B1239"/>
      <c r="C1239"/>
      <c r="D1239"/>
      <c r="E1239"/>
      <c r="F1239"/>
      <c r="G1239"/>
      <c r="H1239"/>
      <c r="I1239"/>
      <c r="L1239" s="456"/>
      <c r="P1239" s="20"/>
      <c r="Y1239" s="20"/>
    </row>
    <row r="1240" spans="2:25" s="10" customFormat="1" ht="15.6" customHeight="1">
      <c r="B1240"/>
      <c r="C1240"/>
      <c r="D1240"/>
      <c r="E1240"/>
      <c r="F1240"/>
      <c r="G1240"/>
      <c r="H1240"/>
      <c r="I1240"/>
      <c r="L1240" s="456"/>
      <c r="P1240" s="20"/>
      <c r="Y1240" s="20"/>
    </row>
    <row r="1241" spans="2:25" s="10" customFormat="1" ht="15.6" customHeight="1">
      <c r="B1241"/>
      <c r="C1241"/>
      <c r="D1241"/>
      <c r="E1241"/>
      <c r="F1241"/>
      <c r="G1241"/>
      <c r="H1241"/>
      <c r="I1241"/>
      <c r="L1241" s="456"/>
      <c r="P1241" s="20"/>
      <c r="Y1241" s="20"/>
    </row>
    <row r="1242" spans="2:25" s="10" customFormat="1" ht="15.6" customHeight="1">
      <c r="B1242"/>
      <c r="C1242"/>
      <c r="D1242"/>
      <c r="E1242"/>
      <c r="F1242"/>
      <c r="G1242"/>
      <c r="H1242"/>
      <c r="I1242"/>
      <c r="L1242" s="456"/>
      <c r="P1242" s="20"/>
      <c r="Y1242" s="20"/>
    </row>
    <row r="1243" spans="2:25" s="10" customFormat="1" ht="15.6" customHeight="1">
      <c r="B1243"/>
      <c r="C1243"/>
      <c r="D1243"/>
      <c r="E1243"/>
      <c r="F1243"/>
      <c r="G1243"/>
      <c r="H1243"/>
      <c r="I1243"/>
      <c r="L1243" s="456"/>
      <c r="P1243" s="20"/>
      <c r="Y1243" s="20"/>
    </row>
    <row r="1244" spans="2:25" s="10" customFormat="1" ht="15.6" customHeight="1">
      <c r="B1244"/>
      <c r="C1244"/>
      <c r="D1244"/>
      <c r="E1244"/>
      <c r="F1244"/>
      <c r="G1244"/>
      <c r="H1244"/>
      <c r="I1244"/>
      <c r="L1244" s="456"/>
      <c r="P1244" s="20"/>
      <c r="Y1244" s="20"/>
    </row>
    <row r="1245" spans="2:25" s="10" customFormat="1" ht="15.6" customHeight="1">
      <c r="B1245"/>
      <c r="C1245"/>
      <c r="D1245"/>
      <c r="E1245"/>
      <c r="F1245"/>
      <c r="G1245"/>
      <c r="H1245"/>
      <c r="I1245"/>
      <c r="L1245" s="456"/>
      <c r="P1245" s="20"/>
      <c r="Y1245" s="20"/>
    </row>
    <row r="1246" spans="2:25" s="10" customFormat="1" ht="15.6" customHeight="1">
      <c r="B1246"/>
      <c r="C1246"/>
      <c r="D1246"/>
      <c r="E1246"/>
      <c r="F1246"/>
      <c r="G1246"/>
      <c r="H1246"/>
      <c r="I1246"/>
      <c r="L1246" s="456"/>
      <c r="P1246" s="20"/>
      <c r="Y1246" s="20"/>
    </row>
    <row r="1247" spans="2:25" s="10" customFormat="1" ht="15.6" customHeight="1">
      <c r="B1247"/>
      <c r="C1247"/>
      <c r="D1247"/>
      <c r="E1247"/>
      <c r="F1247"/>
      <c r="G1247"/>
      <c r="H1247"/>
      <c r="I1247"/>
      <c r="L1247" s="456"/>
      <c r="P1247" s="20"/>
      <c r="Y1247" s="20"/>
    </row>
    <row r="1248" spans="2:25" s="10" customFormat="1" ht="15.6" customHeight="1">
      <c r="B1248"/>
      <c r="C1248"/>
      <c r="D1248"/>
      <c r="E1248"/>
      <c r="F1248"/>
      <c r="G1248"/>
      <c r="H1248"/>
      <c r="I1248"/>
      <c r="L1248" s="456"/>
      <c r="P1248" s="20"/>
      <c r="Y1248" s="20"/>
    </row>
    <row r="1249" spans="2:25" s="10" customFormat="1" ht="15.6" customHeight="1">
      <c r="B1249"/>
      <c r="C1249"/>
      <c r="D1249"/>
      <c r="E1249"/>
      <c r="F1249"/>
      <c r="G1249"/>
      <c r="H1249"/>
      <c r="I1249"/>
      <c r="L1249" s="456"/>
      <c r="P1249" s="20"/>
      <c r="Y1249" s="20"/>
    </row>
    <row r="1250" spans="2:25" s="10" customFormat="1" ht="15.6" customHeight="1">
      <c r="B1250"/>
      <c r="C1250"/>
      <c r="D1250"/>
      <c r="E1250"/>
      <c r="F1250"/>
      <c r="G1250"/>
      <c r="H1250"/>
      <c r="I1250"/>
      <c r="L1250" s="456"/>
      <c r="P1250" s="20"/>
      <c r="Y1250" s="20"/>
    </row>
    <row r="1251" spans="2:25" s="10" customFormat="1" ht="15.6" customHeight="1">
      <c r="B1251"/>
      <c r="C1251"/>
      <c r="D1251"/>
      <c r="E1251"/>
      <c r="F1251"/>
      <c r="G1251"/>
      <c r="H1251"/>
      <c r="I1251"/>
      <c r="L1251" s="456"/>
      <c r="P1251" s="20"/>
      <c r="Y1251" s="20"/>
    </row>
    <row r="1252" spans="2:25" s="10" customFormat="1" ht="15.6" customHeight="1">
      <c r="B1252"/>
      <c r="C1252"/>
      <c r="D1252"/>
      <c r="E1252"/>
      <c r="F1252"/>
      <c r="G1252"/>
      <c r="H1252"/>
      <c r="I1252"/>
      <c r="L1252" s="456"/>
      <c r="P1252" s="20"/>
      <c r="Y1252" s="20"/>
    </row>
    <row r="1253" spans="2:25" s="10" customFormat="1" ht="15.6" customHeight="1">
      <c r="B1253"/>
      <c r="C1253"/>
      <c r="D1253"/>
      <c r="E1253"/>
      <c r="F1253"/>
      <c r="G1253"/>
      <c r="H1253"/>
      <c r="I1253"/>
      <c r="L1253" s="456"/>
      <c r="P1253" s="20"/>
      <c r="Y1253" s="20"/>
    </row>
    <row r="1254" spans="2:25" s="10" customFormat="1" ht="15.6" customHeight="1">
      <c r="B1254"/>
      <c r="C1254"/>
      <c r="D1254"/>
      <c r="E1254"/>
      <c r="F1254"/>
      <c r="G1254"/>
      <c r="H1254"/>
      <c r="I1254"/>
      <c r="L1254" s="456"/>
      <c r="P1254" s="20"/>
      <c r="Y1254" s="20"/>
    </row>
    <row r="1255" spans="2:25" s="10" customFormat="1" ht="15.6" customHeight="1">
      <c r="B1255"/>
      <c r="C1255"/>
      <c r="D1255"/>
      <c r="E1255"/>
      <c r="F1255"/>
      <c r="G1255"/>
      <c r="H1255"/>
      <c r="I1255"/>
      <c r="L1255" s="456"/>
      <c r="P1255" s="20"/>
      <c r="Y1255" s="20"/>
    </row>
    <row r="1256" spans="2:25" s="10" customFormat="1" ht="15.6" customHeight="1">
      <c r="B1256"/>
      <c r="C1256"/>
      <c r="D1256"/>
      <c r="E1256"/>
      <c r="F1256"/>
      <c r="G1256"/>
      <c r="H1256"/>
      <c r="I1256"/>
      <c r="L1256" s="456"/>
      <c r="P1256" s="20"/>
      <c r="Y1256" s="20"/>
    </row>
    <row r="1257" spans="2:25" s="10" customFormat="1" ht="15.6" customHeight="1">
      <c r="B1257"/>
      <c r="C1257"/>
      <c r="D1257"/>
      <c r="E1257"/>
      <c r="F1257"/>
      <c r="G1257"/>
      <c r="H1257"/>
      <c r="I1257"/>
      <c r="L1257" s="456"/>
      <c r="P1257" s="20"/>
      <c r="Y1257" s="20"/>
    </row>
    <row r="1258" spans="2:25" s="10" customFormat="1" ht="15.6" customHeight="1">
      <c r="B1258"/>
      <c r="C1258"/>
      <c r="D1258"/>
      <c r="E1258"/>
      <c r="F1258"/>
      <c r="G1258"/>
      <c r="H1258"/>
      <c r="I1258"/>
      <c r="L1258" s="456"/>
      <c r="P1258" s="20"/>
      <c r="Y1258" s="20"/>
    </row>
    <row r="1259" spans="2:25" s="10" customFormat="1" ht="15.6" customHeight="1">
      <c r="B1259"/>
      <c r="C1259"/>
      <c r="D1259"/>
      <c r="E1259"/>
      <c r="F1259"/>
      <c r="G1259"/>
      <c r="H1259"/>
      <c r="I1259"/>
      <c r="L1259" s="456"/>
      <c r="P1259" s="20"/>
      <c r="Y1259" s="20"/>
    </row>
    <row r="1260" spans="2:25" s="10" customFormat="1" ht="15.6" customHeight="1">
      <c r="B1260"/>
      <c r="C1260"/>
      <c r="D1260"/>
      <c r="E1260"/>
      <c r="F1260"/>
      <c r="G1260"/>
      <c r="H1260"/>
      <c r="I1260"/>
      <c r="L1260" s="456"/>
      <c r="P1260" s="20"/>
      <c r="Y1260" s="20"/>
    </row>
    <row r="1261" spans="2:25" s="10" customFormat="1" ht="15.6" customHeight="1">
      <c r="B1261"/>
      <c r="C1261"/>
      <c r="D1261"/>
      <c r="E1261"/>
      <c r="F1261"/>
      <c r="G1261"/>
      <c r="H1261"/>
      <c r="I1261"/>
      <c r="L1261" s="456"/>
      <c r="P1261" s="20"/>
      <c r="Y1261" s="20"/>
    </row>
    <row r="1262" spans="2:25" s="10" customFormat="1" ht="15.6" customHeight="1">
      <c r="B1262"/>
      <c r="C1262"/>
      <c r="D1262"/>
      <c r="E1262"/>
      <c r="F1262"/>
      <c r="G1262"/>
      <c r="H1262"/>
      <c r="I1262"/>
      <c r="L1262" s="456"/>
      <c r="P1262" s="20"/>
      <c r="Y1262" s="20"/>
    </row>
    <row r="1263" spans="2:25" s="10" customFormat="1" ht="15.6" customHeight="1">
      <c r="B1263"/>
      <c r="C1263"/>
      <c r="D1263"/>
      <c r="E1263"/>
      <c r="F1263"/>
      <c r="G1263"/>
      <c r="H1263"/>
      <c r="I1263"/>
      <c r="L1263" s="456"/>
      <c r="P1263" s="20"/>
      <c r="Y1263" s="20"/>
    </row>
    <row r="1264" spans="2:25" s="10" customFormat="1" ht="15.6" customHeight="1">
      <c r="B1264"/>
      <c r="C1264"/>
      <c r="D1264"/>
      <c r="E1264"/>
      <c r="F1264"/>
      <c r="G1264"/>
      <c r="H1264"/>
      <c r="I1264"/>
      <c r="L1264" s="456"/>
      <c r="P1264" s="20"/>
      <c r="Y1264" s="20"/>
    </row>
    <row r="1265" spans="2:25" s="10" customFormat="1" ht="15.6" customHeight="1">
      <c r="B1265"/>
      <c r="C1265"/>
      <c r="D1265"/>
      <c r="E1265"/>
      <c r="F1265"/>
      <c r="G1265"/>
      <c r="H1265"/>
      <c r="I1265"/>
      <c r="L1265" s="456"/>
      <c r="P1265" s="20"/>
      <c r="Y1265" s="20"/>
    </row>
    <row r="1266" spans="2:25" s="10" customFormat="1" ht="15.6" customHeight="1">
      <c r="B1266"/>
      <c r="C1266"/>
      <c r="D1266"/>
      <c r="E1266"/>
      <c r="F1266"/>
      <c r="G1266"/>
      <c r="H1266"/>
      <c r="I1266"/>
      <c r="L1266" s="456"/>
      <c r="P1266" s="20"/>
      <c r="Y1266" s="20"/>
    </row>
    <row r="1267" spans="2:25" s="10" customFormat="1" ht="15.6" customHeight="1">
      <c r="B1267"/>
      <c r="C1267"/>
      <c r="D1267"/>
      <c r="E1267"/>
      <c r="F1267"/>
      <c r="G1267"/>
      <c r="H1267"/>
      <c r="I1267"/>
      <c r="L1267" s="456"/>
      <c r="P1267" s="20"/>
      <c r="Y1267" s="20"/>
    </row>
    <row r="1268" spans="2:25" s="10" customFormat="1" ht="15.6" customHeight="1">
      <c r="B1268"/>
      <c r="C1268"/>
      <c r="D1268"/>
      <c r="E1268"/>
      <c r="F1268"/>
      <c r="G1268"/>
      <c r="H1268"/>
      <c r="I1268"/>
      <c r="L1268" s="456"/>
      <c r="P1268" s="20"/>
      <c r="Y1268" s="20"/>
    </row>
    <row r="1269" spans="2:25" s="10" customFormat="1" ht="15.6" customHeight="1">
      <c r="B1269"/>
      <c r="C1269"/>
      <c r="D1269"/>
      <c r="E1269"/>
      <c r="F1269"/>
      <c r="G1269"/>
      <c r="H1269"/>
      <c r="I1269"/>
      <c r="L1269" s="456"/>
      <c r="P1269" s="20"/>
      <c r="Y1269" s="20"/>
    </row>
    <row r="1270" spans="2:25" s="10" customFormat="1" ht="15.6" customHeight="1">
      <c r="B1270"/>
      <c r="C1270"/>
      <c r="D1270"/>
      <c r="E1270"/>
      <c r="F1270"/>
      <c r="G1270"/>
      <c r="H1270"/>
      <c r="I1270"/>
      <c r="L1270" s="456"/>
      <c r="P1270" s="20"/>
      <c r="Y1270" s="20"/>
    </row>
    <row r="1271" spans="2:25" s="10" customFormat="1" ht="15.6" customHeight="1">
      <c r="B1271"/>
      <c r="C1271"/>
      <c r="D1271"/>
      <c r="E1271"/>
      <c r="F1271"/>
      <c r="G1271"/>
      <c r="H1271"/>
      <c r="I1271"/>
      <c r="L1271" s="456"/>
      <c r="P1271" s="20"/>
      <c r="Y1271" s="20"/>
    </row>
    <row r="1272" spans="2:25" s="10" customFormat="1" ht="15.6" customHeight="1">
      <c r="B1272"/>
      <c r="C1272"/>
      <c r="D1272"/>
      <c r="E1272"/>
      <c r="F1272"/>
      <c r="G1272"/>
      <c r="H1272"/>
      <c r="I1272"/>
      <c r="L1272" s="456"/>
      <c r="P1272" s="20"/>
      <c r="Y1272" s="20"/>
    </row>
    <row r="1273" spans="2:25" s="10" customFormat="1" ht="15.6" customHeight="1">
      <c r="B1273"/>
      <c r="C1273"/>
      <c r="D1273"/>
      <c r="E1273"/>
      <c r="F1273"/>
      <c r="G1273"/>
      <c r="H1273"/>
      <c r="I1273"/>
      <c r="L1273" s="456"/>
      <c r="P1273" s="20"/>
      <c r="Y1273" s="20"/>
    </row>
    <row r="1274" spans="2:25" s="10" customFormat="1" ht="15.6" customHeight="1">
      <c r="B1274"/>
      <c r="C1274"/>
      <c r="D1274"/>
      <c r="E1274"/>
      <c r="F1274"/>
      <c r="G1274"/>
      <c r="H1274"/>
      <c r="I1274"/>
      <c r="L1274" s="456"/>
      <c r="P1274" s="20"/>
      <c r="Y1274" s="20"/>
    </row>
    <row r="1275" spans="2:25" s="10" customFormat="1" ht="15.6" customHeight="1">
      <c r="B1275"/>
      <c r="C1275"/>
      <c r="D1275"/>
      <c r="E1275"/>
      <c r="F1275"/>
      <c r="G1275"/>
      <c r="H1275"/>
      <c r="I1275"/>
      <c r="L1275" s="456"/>
      <c r="P1275" s="20"/>
      <c r="Y1275" s="20"/>
    </row>
    <row r="1276" spans="2:25" s="10" customFormat="1" ht="15.6" customHeight="1">
      <c r="B1276"/>
      <c r="C1276"/>
      <c r="D1276"/>
      <c r="E1276"/>
      <c r="F1276"/>
      <c r="G1276"/>
      <c r="H1276"/>
      <c r="I1276"/>
      <c r="L1276" s="456"/>
      <c r="P1276" s="20"/>
      <c r="Y1276" s="20"/>
    </row>
    <row r="1277" spans="2:25" s="10" customFormat="1" ht="15.6" customHeight="1">
      <c r="B1277"/>
      <c r="C1277"/>
      <c r="D1277"/>
      <c r="E1277"/>
      <c r="F1277"/>
      <c r="G1277"/>
      <c r="H1277"/>
      <c r="I1277"/>
      <c r="L1277" s="456"/>
      <c r="P1277" s="20"/>
      <c r="Y1277" s="20"/>
    </row>
    <row r="1278" spans="2:25" s="10" customFormat="1" ht="15.6" customHeight="1">
      <c r="B1278"/>
      <c r="C1278"/>
      <c r="D1278"/>
      <c r="E1278"/>
      <c r="F1278"/>
      <c r="G1278"/>
      <c r="H1278"/>
      <c r="I1278"/>
      <c r="L1278" s="456"/>
      <c r="P1278" s="20"/>
      <c r="Y1278" s="20"/>
    </row>
    <row r="1279" spans="2:25" s="10" customFormat="1" ht="15.6" customHeight="1">
      <c r="B1279"/>
      <c r="C1279"/>
      <c r="D1279"/>
      <c r="E1279"/>
      <c r="F1279"/>
      <c r="G1279"/>
      <c r="H1279"/>
      <c r="I1279"/>
      <c r="L1279" s="456"/>
      <c r="P1279" s="20"/>
      <c r="Y1279" s="20"/>
    </row>
    <row r="1280" spans="2:25" s="10" customFormat="1" ht="15.6" customHeight="1">
      <c r="B1280"/>
      <c r="C1280"/>
      <c r="D1280"/>
      <c r="E1280"/>
      <c r="F1280"/>
      <c r="G1280"/>
      <c r="H1280"/>
      <c r="I1280"/>
      <c r="L1280" s="456"/>
      <c r="P1280" s="20"/>
      <c r="Y1280" s="20"/>
    </row>
    <row r="1281" spans="2:25" s="10" customFormat="1" ht="15.6" customHeight="1">
      <c r="B1281"/>
      <c r="C1281"/>
      <c r="D1281"/>
      <c r="E1281"/>
      <c r="F1281"/>
      <c r="G1281"/>
      <c r="H1281"/>
      <c r="I1281"/>
      <c r="L1281" s="456"/>
      <c r="P1281" s="20"/>
      <c r="Y1281" s="20"/>
    </row>
    <row r="1282" spans="2:25" s="10" customFormat="1" ht="15.6" customHeight="1">
      <c r="B1282"/>
      <c r="C1282"/>
      <c r="D1282"/>
      <c r="E1282"/>
      <c r="F1282"/>
      <c r="G1282"/>
      <c r="H1282"/>
      <c r="I1282"/>
      <c r="L1282" s="456"/>
      <c r="P1282" s="20"/>
      <c r="Y1282" s="20"/>
    </row>
    <row r="1283" spans="2:25" s="10" customFormat="1" ht="15.6" customHeight="1">
      <c r="B1283"/>
      <c r="C1283"/>
      <c r="D1283"/>
      <c r="E1283"/>
      <c r="F1283"/>
      <c r="G1283"/>
      <c r="H1283"/>
      <c r="I1283"/>
      <c r="L1283" s="456"/>
      <c r="P1283" s="20"/>
      <c r="Y1283" s="20"/>
    </row>
    <row r="1284" spans="2:25" s="10" customFormat="1" ht="15.6" customHeight="1">
      <c r="B1284"/>
      <c r="C1284"/>
      <c r="D1284"/>
      <c r="E1284"/>
      <c r="F1284"/>
      <c r="G1284"/>
      <c r="H1284"/>
      <c r="I1284"/>
      <c r="L1284" s="456"/>
      <c r="P1284" s="20"/>
      <c r="Y1284" s="20"/>
    </row>
    <row r="1285" spans="2:25" s="10" customFormat="1" ht="15.6" customHeight="1">
      <c r="B1285"/>
      <c r="C1285"/>
      <c r="D1285"/>
      <c r="E1285"/>
      <c r="F1285"/>
      <c r="G1285"/>
      <c r="H1285"/>
      <c r="I1285"/>
      <c r="L1285" s="456"/>
      <c r="P1285" s="20"/>
      <c r="Y1285" s="20"/>
    </row>
    <row r="1286" spans="2:25" s="10" customFormat="1" ht="15.6" customHeight="1">
      <c r="B1286"/>
      <c r="C1286"/>
      <c r="D1286"/>
      <c r="E1286"/>
      <c r="F1286"/>
      <c r="G1286"/>
      <c r="H1286"/>
      <c r="I1286"/>
      <c r="L1286" s="456"/>
      <c r="P1286" s="20"/>
      <c r="Y1286" s="20"/>
    </row>
    <row r="1287" spans="2:25" s="10" customFormat="1" ht="15.6" customHeight="1">
      <c r="B1287"/>
      <c r="C1287"/>
      <c r="D1287"/>
      <c r="E1287"/>
      <c r="F1287"/>
      <c r="G1287"/>
      <c r="H1287"/>
      <c r="I1287"/>
      <c r="L1287" s="456"/>
      <c r="P1287" s="20"/>
      <c r="Y1287" s="20"/>
    </row>
    <row r="1288" spans="2:25" s="10" customFormat="1" ht="15.6" customHeight="1">
      <c r="B1288"/>
      <c r="C1288"/>
      <c r="D1288"/>
      <c r="E1288"/>
      <c r="F1288"/>
      <c r="G1288"/>
      <c r="H1288"/>
      <c r="I1288"/>
      <c r="L1288" s="456"/>
      <c r="P1288" s="20"/>
      <c r="Y1288" s="20"/>
    </row>
    <row r="1289" spans="2:25" s="10" customFormat="1" ht="15.6" customHeight="1">
      <c r="B1289"/>
      <c r="C1289"/>
      <c r="D1289"/>
      <c r="E1289"/>
      <c r="F1289"/>
      <c r="G1289"/>
      <c r="H1289"/>
      <c r="I1289"/>
      <c r="L1289" s="456"/>
      <c r="P1289" s="20"/>
      <c r="Y1289" s="20"/>
    </row>
    <row r="1290" spans="2:25" s="10" customFormat="1" ht="15.6" customHeight="1">
      <c r="B1290"/>
      <c r="C1290"/>
      <c r="D1290"/>
      <c r="E1290"/>
      <c r="F1290"/>
      <c r="G1290"/>
      <c r="H1290"/>
      <c r="I1290"/>
      <c r="L1290" s="456"/>
      <c r="P1290" s="20"/>
      <c r="Y1290" s="20"/>
    </row>
    <row r="1291" spans="2:25" s="10" customFormat="1" ht="15.6" customHeight="1">
      <c r="B1291"/>
      <c r="C1291"/>
      <c r="D1291"/>
      <c r="E1291"/>
      <c r="F1291"/>
      <c r="G1291"/>
      <c r="H1291"/>
      <c r="I1291"/>
      <c r="L1291" s="456"/>
      <c r="P1291" s="20"/>
      <c r="Y1291" s="20"/>
    </row>
    <row r="1292" spans="2:25" s="10" customFormat="1" ht="15.6" customHeight="1">
      <c r="B1292"/>
      <c r="C1292"/>
      <c r="D1292"/>
      <c r="E1292"/>
      <c r="F1292"/>
      <c r="G1292"/>
      <c r="H1292"/>
      <c r="I1292"/>
      <c r="L1292" s="456"/>
      <c r="P1292" s="20"/>
      <c r="Y1292" s="20"/>
    </row>
    <row r="1293" spans="2:25" s="10" customFormat="1" ht="15.6" customHeight="1">
      <c r="B1293"/>
      <c r="C1293"/>
      <c r="D1293"/>
      <c r="E1293"/>
      <c r="F1293"/>
      <c r="G1293"/>
      <c r="H1293"/>
      <c r="I1293"/>
      <c r="L1293" s="456"/>
      <c r="P1293" s="20"/>
      <c r="Y1293" s="20"/>
    </row>
    <row r="1294" spans="2:25" s="10" customFormat="1" ht="15.6" customHeight="1">
      <c r="B1294"/>
      <c r="C1294"/>
      <c r="D1294"/>
      <c r="E1294"/>
      <c r="F1294"/>
      <c r="G1294"/>
      <c r="H1294"/>
      <c r="I1294"/>
      <c r="L1294" s="456"/>
      <c r="P1294" s="20"/>
      <c r="Y1294" s="20"/>
    </row>
    <row r="1295" spans="2:25" s="10" customFormat="1" ht="15.6" customHeight="1">
      <c r="B1295"/>
      <c r="C1295"/>
      <c r="D1295"/>
      <c r="E1295"/>
      <c r="F1295"/>
      <c r="G1295"/>
      <c r="H1295"/>
      <c r="I1295"/>
      <c r="L1295" s="456"/>
      <c r="P1295" s="20"/>
      <c r="Y1295" s="20"/>
    </row>
    <row r="1296" spans="2:25" s="10" customFormat="1" ht="15.6" customHeight="1">
      <c r="B1296"/>
      <c r="C1296"/>
      <c r="D1296"/>
      <c r="E1296"/>
      <c r="F1296"/>
      <c r="G1296"/>
      <c r="H1296"/>
      <c r="I1296"/>
      <c r="L1296" s="456"/>
      <c r="P1296" s="20"/>
      <c r="Y1296" s="20"/>
    </row>
    <row r="1297" spans="2:25" s="10" customFormat="1" ht="15.6" customHeight="1">
      <c r="B1297"/>
      <c r="C1297"/>
      <c r="D1297"/>
      <c r="E1297"/>
      <c r="F1297"/>
      <c r="G1297"/>
      <c r="H1297"/>
      <c r="I1297"/>
      <c r="L1297" s="456"/>
      <c r="P1297" s="20"/>
      <c r="Y1297" s="20"/>
    </row>
    <row r="1298" spans="2:25" s="10" customFormat="1" ht="15.6" customHeight="1">
      <c r="B1298"/>
      <c r="C1298"/>
      <c r="D1298"/>
      <c r="E1298"/>
      <c r="F1298"/>
      <c r="G1298"/>
      <c r="H1298"/>
      <c r="I1298"/>
      <c r="L1298" s="456"/>
      <c r="P1298" s="20"/>
      <c r="Y1298" s="20"/>
    </row>
    <row r="1299" spans="2:25" s="10" customFormat="1" ht="15.6" customHeight="1">
      <c r="B1299"/>
      <c r="C1299"/>
      <c r="D1299"/>
      <c r="E1299"/>
      <c r="F1299"/>
      <c r="G1299"/>
      <c r="H1299"/>
      <c r="I1299"/>
      <c r="L1299" s="456"/>
      <c r="P1299" s="20"/>
      <c r="Y1299" s="20"/>
    </row>
    <row r="1300" spans="2:25" s="10" customFormat="1" ht="15.6" customHeight="1">
      <c r="B1300"/>
      <c r="C1300"/>
      <c r="D1300"/>
      <c r="E1300"/>
      <c r="F1300"/>
      <c r="G1300"/>
      <c r="H1300"/>
      <c r="I1300"/>
      <c r="L1300" s="456"/>
      <c r="P1300" s="20"/>
      <c r="Y1300" s="20"/>
    </row>
    <row r="1301" spans="2:25" s="10" customFormat="1" ht="15.6" customHeight="1">
      <c r="B1301"/>
      <c r="C1301"/>
      <c r="D1301"/>
      <c r="E1301"/>
      <c r="F1301"/>
      <c r="G1301"/>
      <c r="H1301"/>
      <c r="I1301"/>
      <c r="L1301" s="456"/>
      <c r="P1301" s="20"/>
      <c r="Y1301" s="20"/>
    </row>
    <row r="1302" spans="2:25" s="10" customFormat="1" ht="15.6" customHeight="1">
      <c r="B1302"/>
      <c r="C1302"/>
      <c r="D1302"/>
      <c r="E1302"/>
      <c r="F1302"/>
      <c r="G1302"/>
      <c r="H1302"/>
      <c r="I1302"/>
      <c r="L1302" s="456"/>
      <c r="P1302" s="20"/>
      <c r="Y1302" s="20"/>
    </row>
    <row r="1303" spans="2:25" s="10" customFormat="1" ht="15.6" customHeight="1">
      <c r="B1303"/>
      <c r="C1303"/>
      <c r="D1303"/>
      <c r="E1303"/>
      <c r="F1303"/>
      <c r="G1303"/>
      <c r="H1303"/>
      <c r="I1303"/>
      <c r="L1303" s="456"/>
      <c r="P1303" s="20"/>
      <c r="Y1303" s="20"/>
    </row>
    <row r="1304" spans="2:25" s="10" customFormat="1" ht="15.6" customHeight="1">
      <c r="B1304"/>
      <c r="C1304"/>
      <c r="D1304"/>
      <c r="E1304"/>
      <c r="F1304"/>
      <c r="G1304"/>
      <c r="H1304"/>
      <c r="I1304"/>
      <c r="L1304" s="456"/>
      <c r="P1304" s="20"/>
      <c r="Y1304" s="20"/>
    </row>
    <row r="1305" spans="2:25" s="10" customFormat="1" ht="15.6" customHeight="1">
      <c r="B1305"/>
      <c r="C1305"/>
      <c r="D1305"/>
      <c r="E1305"/>
      <c r="F1305"/>
      <c r="G1305"/>
      <c r="H1305"/>
      <c r="I1305"/>
      <c r="L1305" s="456"/>
      <c r="P1305" s="20"/>
      <c r="Y1305" s="20"/>
    </row>
    <row r="1306" spans="2:25" s="10" customFormat="1" ht="15.6" customHeight="1">
      <c r="B1306"/>
      <c r="C1306"/>
      <c r="D1306"/>
      <c r="E1306"/>
      <c r="F1306"/>
      <c r="G1306"/>
      <c r="H1306"/>
      <c r="I1306"/>
      <c r="L1306" s="456"/>
      <c r="P1306" s="20"/>
      <c r="Y1306" s="20"/>
    </row>
    <row r="1307" spans="2:25" s="10" customFormat="1" ht="15.6" customHeight="1">
      <c r="B1307"/>
      <c r="C1307"/>
      <c r="D1307"/>
      <c r="E1307"/>
      <c r="F1307"/>
      <c r="G1307"/>
      <c r="H1307"/>
      <c r="I1307"/>
      <c r="L1307" s="456"/>
      <c r="P1307" s="20"/>
      <c r="Y1307" s="20"/>
    </row>
    <row r="1308" spans="2:25" s="10" customFormat="1" ht="15.6" customHeight="1">
      <c r="B1308"/>
      <c r="C1308"/>
      <c r="D1308"/>
      <c r="E1308"/>
      <c r="F1308"/>
      <c r="G1308"/>
      <c r="H1308"/>
      <c r="I1308"/>
      <c r="L1308" s="456"/>
      <c r="P1308" s="20"/>
      <c r="Y1308" s="20"/>
    </row>
    <row r="1309" spans="2:25" s="10" customFormat="1" ht="15.6" customHeight="1">
      <c r="B1309"/>
      <c r="C1309"/>
      <c r="D1309"/>
      <c r="E1309"/>
      <c r="F1309"/>
      <c r="G1309"/>
      <c r="H1309"/>
      <c r="I1309"/>
      <c r="L1309" s="456"/>
      <c r="P1309" s="20"/>
      <c r="Y1309" s="20"/>
    </row>
    <row r="1310" spans="2:25" s="10" customFormat="1" ht="15.6" customHeight="1">
      <c r="B1310"/>
      <c r="C1310"/>
      <c r="D1310"/>
      <c r="E1310"/>
      <c r="F1310"/>
      <c r="G1310"/>
      <c r="H1310"/>
      <c r="I1310"/>
      <c r="L1310" s="456"/>
      <c r="P1310" s="20"/>
      <c r="Y1310" s="20"/>
    </row>
    <row r="1311" spans="2:25" s="10" customFormat="1" ht="15.6" customHeight="1">
      <c r="B1311"/>
      <c r="C1311"/>
      <c r="D1311"/>
      <c r="E1311"/>
      <c r="F1311"/>
      <c r="G1311"/>
      <c r="H1311"/>
      <c r="I1311"/>
      <c r="L1311" s="456"/>
      <c r="P1311" s="20"/>
      <c r="Y1311" s="20"/>
    </row>
    <row r="1312" spans="2:25" s="10" customFormat="1" ht="15.6" customHeight="1">
      <c r="B1312"/>
      <c r="C1312"/>
      <c r="D1312"/>
      <c r="E1312"/>
      <c r="F1312"/>
      <c r="G1312"/>
      <c r="H1312"/>
      <c r="I1312"/>
      <c r="L1312" s="456"/>
      <c r="P1312" s="20"/>
      <c r="Y1312" s="20"/>
    </row>
    <row r="1313" spans="2:25" s="10" customFormat="1" ht="15.6" customHeight="1">
      <c r="B1313"/>
      <c r="C1313"/>
      <c r="D1313"/>
      <c r="E1313"/>
      <c r="F1313"/>
      <c r="G1313"/>
      <c r="H1313"/>
      <c r="I1313"/>
      <c r="L1313" s="456"/>
      <c r="P1313" s="20"/>
      <c r="Y1313" s="20"/>
    </row>
    <row r="1314" spans="2:25" s="10" customFormat="1" ht="15.6" customHeight="1">
      <c r="B1314"/>
      <c r="C1314"/>
      <c r="D1314"/>
      <c r="E1314"/>
      <c r="F1314"/>
      <c r="G1314"/>
      <c r="H1314"/>
      <c r="I1314"/>
      <c r="L1314" s="456"/>
      <c r="P1314" s="20"/>
      <c r="Y1314" s="20"/>
    </row>
    <row r="1315" spans="2:25" s="10" customFormat="1" ht="15.6" customHeight="1">
      <c r="B1315"/>
      <c r="C1315"/>
      <c r="D1315"/>
      <c r="E1315"/>
      <c r="F1315"/>
      <c r="G1315"/>
      <c r="H1315"/>
      <c r="I1315"/>
      <c r="L1315" s="456"/>
      <c r="P1315" s="20"/>
      <c r="Y1315" s="20"/>
    </row>
    <row r="1316" spans="2:25" s="10" customFormat="1" ht="15.6" customHeight="1">
      <c r="B1316"/>
      <c r="C1316"/>
      <c r="D1316"/>
      <c r="E1316"/>
      <c r="F1316"/>
      <c r="G1316"/>
      <c r="H1316"/>
      <c r="I1316"/>
      <c r="L1316" s="456"/>
      <c r="P1316" s="20"/>
      <c r="Y1316" s="20"/>
    </row>
    <row r="1317" spans="2:25" s="10" customFormat="1" ht="15.6" customHeight="1">
      <c r="B1317"/>
      <c r="C1317"/>
      <c r="D1317"/>
      <c r="E1317"/>
      <c r="F1317"/>
      <c r="G1317"/>
      <c r="H1317"/>
      <c r="I1317"/>
      <c r="L1317" s="456"/>
      <c r="P1317" s="20"/>
      <c r="Y1317" s="20"/>
    </row>
    <row r="1318" spans="2:25" s="10" customFormat="1" ht="15.6" customHeight="1">
      <c r="B1318"/>
      <c r="C1318"/>
      <c r="D1318"/>
      <c r="E1318"/>
      <c r="F1318"/>
      <c r="G1318"/>
      <c r="H1318"/>
      <c r="I1318"/>
      <c r="L1318" s="456"/>
      <c r="P1318" s="20"/>
      <c r="Y1318" s="20"/>
    </row>
    <row r="1319" spans="2:25" s="10" customFormat="1" ht="15.6" customHeight="1">
      <c r="B1319"/>
      <c r="C1319"/>
      <c r="D1319"/>
      <c r="E1319"/>
      <c r="F1319"/>
      <c r="G1319"/>
      <c r="H1319"/>
      <c r="I1319"/>
      <c r="L1319" s="456"/>
      <c r="P1319" s="20"/>
      <c r="Y1319" s="20"/>
    </row>
    <row r="1320" spans="2:25" s="10" customFormat="1" ht="15.6" customHeight="1">
      <c r="B1320"/>
      <c r="C1320"/>
      <c r="D1320"/>
      <c r="E1320"/>
      <c r="F1320"/>
      <c r="G1320"/>
      <c r="H1320"/>
      <c r="I1320"/>
      <c r="L1320" s="456"/>
      <c r="P1320" s="20"/>
      <c r="Y1320" s="20"/>
    </row>
    <row r="1321" spans="2:25" s="10" customFormat="1" ht="15.6" customHeight="1">
      <c r="B1321"/>
      <c r="C1321"/>
      <c r="D1321"/>
      <c r="E1321"/>
      <c r="F1321"/>
      <c r="G1321"/>
      <c r="H1321"/>
      <c r="I1321"/>
      <c r="L1321" s="456"/>
      <c r="P1321" s="20"/>
      <c r="Y1321" s="20"/>
    </row>
    <row r="1322" spans="2:25" s="10" customFormat="1" ht="15.6" customHeight="1">
      <c r="B1322"/>
      <c r="C1322"/>
      <c r="D1322"/>
      <c r="E1322"/>
      <c r="F1322"/>
      <c r="G1322"/>
      <c r="H1322"/>
      <c r="I1322"/>
      <c r="L1322" s="456"/>
      <c r="P1322" s="20"/>
      <c r="Y1322" s="20"/>
    </row>
    <row r="1323" spans="2:25" s="10" customFormat="1" ht="15.6" customHeight="1">
      <c r="B1323"/>
      <c r="C1323"/>
      <c r="D1323"/>
      <c r="E1323"/>
      <c r="F1323"/>
      <c r="G1323"/>
      <c r="H1323"/>
      <c r="I1323"/>
      <c r="L1323" s="456"/>
      <c r="P1323" s="20"/>
      <c r="Y1323" s="20"/>
    </row>
    <row r="1324" spans="2:25" s="10" customFormat="1" ht="15.6" customHeight="1">
      <c r="B1324"/>
      <c r="C1324"/>
      <c r="D1324"/>
      <c r="E1324"/>
      <c r="F1324"/>
      <c r="G1324"/>
      <c r="H1324"/>
      <c r="I1324"/>
      <c r="L1324" s="456"/>
      <c r="P1324" s="20"/>
      <c r="Y1324" s="20"/>
    </row>
    <row r="1325" spans="2:25" s="10" customFormat="1" ht="15.6" customHeight="1">
      <c r="B1325"/>
      <c r="C1325"/>
      <c r="D1325"/>
      <c r="E1325"/>
      <c r="F1325"/>
      <c r="G1325"/>
      <c r="H1325"/>
      <c r="I1325"/>
      <c r="L1325" s="456"/>
      <c r="P1325" s="20"/>
      <c r="Y1325" s="20"/>
    </row>
    <row r="1326" spans="2:25" s="10" customFormat="1" ht="15.6" customHeight="1">
      <c r="B1326"/>
      <c r="C1326"/>
      <c r="D1326"/>
      <c r="E1326"/>
      <c r="F1326"/>
      <c r="G1326"/>
      <c r="H1326"/>
      <c r="I1326"/>
      <c r="L1326" s="456"/>
      <c r="P1326" s="20"/>
      <c r="Y1326" s="20"/>
    </row>
    <row r="1327" spans="2:25" s="10" customFormat="1" ht="15.6" customHeight="1">
      <c r="B1327"/>
      <c r="C1327"/>
      <c r="D1327"/>
      <c r="E1327"/>
      <c r="F1327"/>
      <c r="G1327"/>
      <c r="H1327"/>
      <c r="I1327"/>
      <c r="L1327" s="456"/>
      <c r="P1327" s="20"/>
      <c r="Y1327" s="20"/>
    </row>
    <row r="1328" spans="2:25" s="10" customFormat="1" ht="15.6" customHeight="1">
      <c r="B1328"/>
      <c r="C1328"/>
      <c r="D1328"/>
      <c r="E1328"/>
      <c r="F1328"/>
      <c r="G1328"/>
      <c r="H1328"/>
      <c r="I1328"/>
      <c r="L1328" s="456"/>
      <c r="P1328" s="20"/>
      <c r="Y1328" s="20"/>
    </row>
    <row r="1329" spans="2:25" s="10" customFormat="1" ht="15.6" customHeight="1">
      <c r="B1329"/>
      <c r="C1329"/>
      <c r="D1329"/>
      <c r="E1329"/>
      <c r="F1329"/>
      <c r="G1329"/>
      <c r="H1329"/>
      <c r="I1329"/>
      <c r="L1329" s="456"/>
      <c r="P1329" s="20"/>
      <c r="Y1329" s="20"/>
    </row>
    <row r="1330" spans="2:25" s="10" customFormat="1" ht="15.6" customHeight="1">
      <c r="B1330"/>
      <c r="C1330"/>
      <c r="D1330"/>
      <c r="E1330"/>
      <c r="F1330"/>
      <c r="G1330"/>
      <c r="H1330"/>
      <c r="I1330"/>
      <c r="L1330" s="456"/>
      <c r="P1330" s="20"/>
      <c r="Y1330" s="20"/>
    </row>
    <row r="1331" spans="2:25" s="10" customFormat="1" ht="15.6" customHeight="1">
      <c r="B1331"/>
      <c r="C1331"/>
      <c r="D1331"/>
      <c r="E1331"/>
      <c r="F1331"/>
      <c r="G1331"/>
      <c r="H1331"/>
      <c r="I1331"/>
      <c r="L1331" s="456"/>
      <c r="P1331" s="20"/>
      <c r="Y1331" s="20"/>
    </row>
    <row r="1332" spans="2:25" s="10" customFormat="1" ht="15.6" customHeight="1">
      <c r="B1332"/>
      <c r="C1332"/>
      <c r="D1332"/>
      <c r="E1332"/>
      <c r="F1332"/>
      <c r="G1332"/>
      <c r="H1332"/>
      <c r="I1332"/>
      <c r="L1332" s="456"/>
      <c r="P1332" s="20"/>
      <c r="Y1332" s="20"/>
    </row>
    <row r="1333" spans="2:25" s="10" customFormat="1" ht="15.6" customHeight="1">
      <c r="B1333"/>
      <c r="C1333"/>
      <c r="D1333"/>
      <c r="E1333"/>
      <c r="F1333"/>
      <c r="G1333"/>
      <c r="H1333"/>
      <c r="I1333"/>
      <c r="L1333" s="456"/>
      <c r="P1333" s="20"/>
      <c r="Y1333" s="20"/>
    </row>
    <row r="1334" spans="2:25" s="10" customFormat="1" ht="15.6" customHeight="1">
      <c r="B1334"/>
      <c r="C1334"/>
      <c r="D1334"/>
      <c r="E1334"/>
      <c r="F1334"/>
      <c r="G1334"/>
      <c r="H1334"/>
      <c r="I1334"/>
      <c r="L1334" s="456"/>
      <c r="P1334" s="20"/>
      <c r="Y1334" s="20"/>
    </row>
    <row r="1335" spans="2:25" s="10" customFormat="1" ht="15.6" customHeight="1">
      <c r="B1335"/>
      <c r="C1335"/>
      <c r="D1335"/>
      <c r="E1335"/>
      <c r="F1335"/>
      <c r="G1335"/>
      <c r="H1335"/>
      <c r="I1335"/>
      <c r="L1335" s="456"/>
      <c r="P1335" s="20"/>
      <c r="Y1335" s="20"/>
    </row>
    <row r="1336" spans="2:25" s="10" customFormat="1" ht="15.6" customHeight="1">
      <c r="B1336"/>
      <c r="C1336"/>
      <c r="D1336"/>
      <c r="E1336"/>
      <c r="F1336"/>
      <c r="G1336"/>
      <c r="H1336"/>
      <c r="I1336"/>
      <c r="L1336" s="456"/>
      <c r="P1336" s="20"/>
      <c r="Y1336" s="20"/>
    </row>
    <row r="1337" spans="2:25" s="10" customFormat="1" ht="15.6" customHeight="1">
      <c r="B1337"/>
      <c r="C1337"/>
      <c r="D1337"/>
      <c r="E1337"/>
      <c r="F1337"/>
      <c r="G1337"/>
      <c r="H1337"/>
      <c r="I1337"/>
      <c r="L1337" s="456"/>
      <c r="P1337" s="20"/>
      <c r="Y1337" s="20"/>
    </row>
    <row r="1338" spans="2:25" s="10" customFormat="1" ht="15.6" customHeight="1">
      <c r="B1338"/>
      <c r="C1338"/>
      <c r="D1338"/>
      <c r="E1338"/>
      <c r="F1338"/>
      <c r="G1338"/>
      <c r="H1338"/>
      <c r="I1338"/>
      <c r="L1338" s="456"/>
      <c r="P1338" s="20"/>
      <c r="Y1338" s="20"/>
    </row>
    <row r="1339" spans="2:25" s="10" customFormat="1" ht="15.6" customHeight="1">
      <c r="B1339"/>
      <c r="C1339"/>
      <c r="D1339"/>
      <c r="E1339"/>
      <c r="F1339"/>
      <c r="G1339"/>
      <c r="H1339"/>
      <c r="I1339"/>
      <c r="L1339" s="456"/>
      <c r="P1339" s="20"/>
      <c r="Y1339" s="20"/>
    </row>
    <row r="1340" spans="2:25" s="10" customFormat="1" ht="15.6" customHeight="1">
      <c r="B1340"/>
      <c r="C1340"/>
      <c r="D1340"/>
      <c r="E1340"/>
      <c r="F1340"/>
      <c r="G1340"/>
      <c r="H1340"/>
      <c r="I1340"/>
      <c r="L1340" s="456"/>
      <c r="P1340" s="20"/>
      <c r="Y1340" s="20"/>
    </row>
    <row r="1341" spans="2:25" s="10" customFormat="1" ht="15.6" customHeight="1">
      <c r="B1341"/>
      <c r="C1341"/>
      <c r="D1341"/>
      <c r="E1341"/>
      <c r="F1341"/>
      <c r="G1341"/>
      <c r="H1341"/>
      <c r="I1341"/>
      <c r="L1341" s="456"/>
      <c r="P1341" s="20"/>
      <c r="Y1341" s="20"/>
    </row>
    <row r="1342" spans="2:25" s="10" customFormat="1" ht="15.6" customHeight="1">
      <c r="B1342"/>
      <c r="C1342"/>
      <c r="D1342"/>
      <c r="E1342"/>
      <c r="F1342"/>
      <c r="G1342"/>
      <c r="H1342"/>
      <c r="I1342"/>
      <c r="L1342" s="456"/>
      <c r="P1342" s="20"/>
      <c r="Y1342" s="20"/>
    </row>
    <row r="1343" spans="2:25" s="10" customFormat="1" ht="15.6" customHeight="1">
      <c r="B1343"/>
      <c r="C1343"/>
      <c r="D1343"/>
      <c r="E1343"/>
      <c r="F1343"/>
      <c r="G1343"/>
      <c r="H1343"/>
      <c r="I1343"/>
      <c r="L1343" s="456"/>
      <c r="P1343" s="20"/>
      <c r="Y1343" s="20"/>
    </row>
    <row r="1344" spans="2:25" s="10" customFormat="1" ht="15.6" customHeight="1">
      <c r="B1344"/>
      <c r="C1344"/>
      <c r="D1344"/>
      <c r="E1344"/>
      <c r="F1344"/>
      <c r="G1344"/>
      <c r="H1344"/>
      <c r="I1344"/>
      <c r="L1344" s="456"/>
      <c r="P1344" s="20"/>
      <c r="Y1344" s="20"/>
    </row>
    <row r="1345" spans="2:25" s="10" customFormat="1" ht="15.6" customHeight="1">
      <c r="B1345"/>
      <c r="C1345"/>
      <c r="D1345"/>
      <c r="E1345"/>
      <c r="F1345"/>
      <c r="G1345"/>
      <c r="H1345"/>
      <c r="I1345"/>
      <c r="L1345" s="456"/>
      <c r="P1345" s="20"/>
      <c r="Y1345" s="20"/>
    </row>
    <row r="1346" spans="2:25" s="10" customFormat="1" ht="15.6" customHeight="1">
      <c r="B1346"/>
      <c r="C1346"/>
      <c r="D1346"/>
      <c r="E1346"/>
      <c r="F1346"/>
      <c r="G1346"/>
      <c r="H1346"/>
      <c r="I1346"/>
      <c r="L1346" s="456"/>
      <c r="P1346" s="20"/>
      <c r="Y1346" s="20"/>
    </row>
    <row r="1347" spans="2:25" s="10" customFormat="1" ht="15.6" customHeight="1">
      <c r="B1347"/>
      <c r="C1347"/>
      <c r="D1347"/>
      <c r="E1347"/>
      <c r="F1347"/>
      <c r="G1347"/>
      <c r="H1347"/>
      <c r="I1347"/>
      <c r="L1347" s="456"/>
      <c r="P1347" s="20"/>
      <c r="Y1347" s="20"/>
    </row>
    <row r="1348" spans="2:25" s="10" customFormat="1" ht="15.6" customHeight="1">
      <c r="B1348"/>
      <c r="C1348"/>
      <c r="D1348"/>
      <c r="E1348"/>
      <c r="F1348"/>
      <c r="G1348"/>
      <c r="H1348"/>
      <c r="I1348"/>
      <c r="L1348" s="456"/>
      <c r="P1348" s="20"/>
      <c r="Y1348" s="20"/>
    </row>
    <row r="1349" spans="2:25" s="10" customFormat="1" ht="15.6" customHeight="1">
      <c r="B1349"/>
      <c r="C1349"/>
      <c r="D1349"/>
      <c r="E1349"/>
      <c r="F1349"/>
      <c r="G1349"/>
      <c r="H1349"/>
      <c r="I1349"/>
      <c r="L1349" s="456"/>
      <c r="P1349" s="20"/>
      <c r="Y1349" s="20"/>
    </row>
    <row r="1350" spans="2:25" s="10" customFormat="1" ht="15.6" customHeight="1">
      <c r="B1350"/>
      <c r="C1350"/>
      <c r="D1350"/>
      <c r="E1350"/>
      <c r="F1350"/>
      <c r="G1350"/>
      <c r="H1350"/>
      <c r="I1350"/>
      <c r="L1350" s="456"/>
      <c r="P1350" s="20"/>
      <c r="Y1350" s="20"/>
    </row>
    <row r="1351" spans="2:25" s="10" customFormat="1" ht="15.6" customHeight="1">
      <c r="B1351"/>
      <c r="C1351"/>
      <c r="D1351"/>
      <c r="E1351"/>
      <c r="F1351"/>
      <c r="G1351"/>
      <c r="H1351"/>
      <c r="I1351"/>
      <c r="L1351" s="456"/>
      <c r="P1351" s="20"/>
      <c r="Y1351" s="20"/>
    </row>
    <row r="1352" spans="2:25" s="10" customFormat="1" ht="15.6" customHeight="1">
      <c r="B1352"/>
      <c r="C1352"/>
      <c r="D1352"/>
      <c r="E1352"/>
      <c r="F1352"/>
      <c r="G1352"/>
      <c r="H1352"/>
      <c r="I1352"/>
      <c r="L1352" s="456"/>
      <c r="P1352" s="20"/>
      <c r="Y1352" s="20"/>
    </row>
    <row r="1353" spans="2:25" s="10" customFormat="1" ht="15.6" customHeight="1">
      <c r="B1353"/>
      <c r="C1353"/>
      <c r="D1353"/>
      <c r="E1353"/>
      <c r="F1353"/>
      <c r="G1353"/>
      <c r="H1353"/>
      <c r="I1353"/>
      <c r="L1353" s="456"/>
      <c r="P1353" s="20"/>
      <c r="Y1353" s="20"/>
    </row>
    <row r="1354" spans="2:25" s="10" customFormat="1" ht="15.6" customHeight="1">
      <c r="B1354"/>
      <c r="C1354"/>
      <c r="D1354"/>
      <c r="E1354"/>
      <c r="F1354"/>
      <c r="G1354"/>
      <c r="H1354"/>
      <c r="I1354"/>
      <c r="L1354" s="456"/>
      <c r="P1354" s="20"/>
      <c r="Y1354" s="20"/>
    </row>
    <row r="1355" spans="2:25" s="10" customFormat="1" ht="15.6" customHeight="1">
      <c r="B1355"/>
      <c r="C1355"/>
      <c r="D1355"/>
      <c r="E1355"/>
      <c r="F1355"/>
      <c r="G1355"/>
      <c r="H1355"/>
      <c r="I1355"/>
      <c r="L1355" s="456"/>
      <c r="P1355" s="20"/>
      <c r="Y1355" s="20"/>
    </row>
    <row r="1356" spans="2:25" s="10" customFormat="1" ht="15.6" customHeight="1">
      <c r="B1356"/>
      <c r="C1356"/>
      <c r="D1356"/>
      <c r="E1356"/>
      <c r="F1356"/>
      <c r="G1356"/>
      <c r="H1356"/>
      <c r="I1356"/>
      <c r="L1356" s="456"/>
      <c r="P1356" s="20"/>
      <c r="Y1356" s="20"/>
    </row>
    <row r="1357" spans="2:25" s="10" customFormat="1" ht="15.6" customHeight="1">
      <c r="B1357"/>
      <c r="C1357"/>
      <c r="D1357"/>
      <c r="E1357"/>
      <c r="F1357"/>
      <c r="G1357"/>
      <c r="H1357"/>
      <c r="I1357"/>
      <c r="L1357" s="456"/>
      <c r="P1357" s="20"/>
      <c r="Y1357" s="20"/>
    </row>
    <row r="1358" spans="2:25" s="10" customFormat="1" ht="15.6" customHeight="1">
      <c r="B1358"/>
      <c r="C1358"/>
      <c r="D1358"/>
      <c r="E1358"/>
      <c r="F1358"/>
      <c r="G1358"/>
      <c r="H1358"/>
      <c r="I1358"/>
      <c r="L1358" s="456"/>
      <c r="P1358" s="20"/>
      <c r="Y1358" s="20"/>
    </row>
    <row r="1359" spans="2:25" s="10" customFormat="1" ht="15.6" customHeight="1">
      <c r="B1359"/>
      <c r="C1359"/>
      <c r="D1359"/>
      <c r="E1359"/>
      <c r="F1359"/>
      <c r="G1359"/>
      <c r="H1359"/>
      <c r="I1359"/>
      <c r="L1359" s="456"/>
      <c r="P1359" s="20"/>
      <c r="Y1359" s="20"/>
    </row>
    <row r="1360" spans="2:25" s="10" customFormat="1" ht="15.6" customHeight="1">
      <c r="B1360"/>
      <c r="C1360"/>
      <c r="D1360"/>
      <c r="E1360"/>
      <c r="F1360"/>
      <c r="G1360"/>
      <c r="H1360"/>
      <c r="I1360"/>
      <c r="L1360" s="456"/>
      <c r="P1360" s="20"/>
      <c r="Y1360" s="20"/>
    </row>
    <row r="1361" spans="2:25" s="10" customFormat="1" ht="15.6" customHeight="1">
      <c r="B1361"/>
      <c r="C1361"/>
      <c r="D1361"/>
      <c r="E1361"/>
      <c r="F1361"/>
      <c r="G1361"/>
      <c r="H1361"/>
      <c r="I1361"/>
      <c r="L1361" s="456"/>
      <c r="P1361" s="20"/>
      <c r="Y1361" s="20"/>
    </row>
    <row r="1362" spans="2:25" s="10" customFormat="1" ht="15.6" customHeight="1">
      <c r="B1362"/>
      <c r="C1362"/>
      <c r="D1362"/>
      <c r="E1362"/>
      <c r="F1362"/>
      <c r="G1362"/>
      <c r="H1362"/>
      <c r="I1362"/>
      <c r="L1362" s="456"/>
      <c r="P1362" s="20"/>
      <c r="Y1362" s="20"/>
    </row>
    <row r="1363" spans="2:25" s="10" customFormat="1" ht="15.6" customHeight="1">
      <c r="B1363"/>
      <c r="C1363"/>
      <c r="D1363"/>
      <c r="E1363"/>
      <c r="F1363"/>
      <c r="G1363"/>
      <c r="H1363"/>
      <c r="I1363"/>
      <c r="L1363" s="456"/>
      <c r="P1363" s="20"/>
      <c r="Y1363" s="20"/>
    </row>
    <row r="1364" spans="2:25" s="10" customFormat="1" ht="15.6" customHeight="1">
      <c r="B1364"/>
      <c r="C1364"/>
      <c r="D1364"/>
      <c r="E1364"/>
      <c r="F1364"/>
      <c r="G1364"/>
      <c r="H1364"/>
      <c r="I1364"/>
      <c r="L1364" s="456"/>
      <c r="P1364" s="20"/>
      <c r="Y1364" s="20"/>
    </row>
    <row r="1365" spans="2:25" s="10" customFormat="1" ht="15.6" customHeight="1">
      <c r="B1365"/>
      <c r="C1365"/>
      <c r="D1365"/>
      <c r="E1365"/>
      <c r="F1365"/>
      <c r="G1365"/>
      <c r="H1365"/>
      <c r="I1365"/>
      <c r="L1365" s="456"/>
      <c r="P1365" s="20"/>
      <c r="Y1365" s="20"/>
    </row>
    <row r="1366" spans="2:25" s="10" customFormat="1" ht="15.6" customHeight="1">
      <c r="B1366"/>
      <c r="C1366"/>
      <c r="D1366"/>
      <c r="E1366"/>
      <c r="F1366"/>
      <c r="G1366"/>
      <c r="H1366"/>
      <c r="I1366"/>
      <c r="L1366" s="456"/>
      <c r="P1366" s="20"/>
      <c r="Y1366" s="20"/>
    </row>
    <row r="1367" spans="2:25" s="10" customFormat="1" ht="15.6" customHeight="1">
      <c r="B1367"/>
      <c r="C1367"/>
      <c r="D1367"/>
      <c r="E1367"/>
      <c r="F1367"/>
      <c r="G1367"/>
      <c r="H1367"/>
      <c r="I1367"/>
      <c r="L1367" s="456"/>
      <c r="P1367" s="20"/>
      <c r="Y1367" s="20"/>
    </row>
    <row r="1368" spans="2:25" s="10" customFormat="1" ht="15.6" customHeight="1">
      <c r="B1368"/>
      <c r="C1368"/>
      <c r="D1368"/>
      <c r="E1368"/>
      <c r="F1368"/>
      <c r="G1368"/>
      <c r="H1368"/>
      <c r="I1368"/>
      <c r="L1368" s="456"/>
      <c r="P1368" s="20"/>
      <c r="Y1368" s="20"/>
    </row>
    <row r="1369" spans="2:25" s="10" customFormat="1" ht="15.6" customHeight="1">
      <c r="B1369"/>
      <c r="C1369"/>
      <c r="D1369"/>
      <c r="E1369"/>
      <c r="F1369"/>
      <c r="G1369"/>
      <c r="H1369"/>
      <c r="I1369"/>
      <c r="L1369" s="456"/>
      <c r="P1369" s="20"/>
      <c r="Y1369" s="20"/>
    </row>
    <row r="1370" spans="2:25" s="10" customFormat="1" ht="15.6" customHeight="1">
      <c r="B1370"/>
      <c r="C1370"/>
      <c r="D1370"/>
      <c r="E1370"/>
      <c r="F1370"/>
      <c r="G1370"/>
      <c r="H1370"/>
      <c r="I1370"/>
      <c r="L1370" s="456"/>
      <c r="P1370" s="20"/>
      <c r="Y1370" s="20"/>
    </row>
    <row r="1371" spans="2:25" s="10" customFormat="1" ht="15.6" customHeight="1">
      <c r="B1371"/>
      <c r="C1371"/>
      <c r="D1371"/>
      <c r="E1371"/>
      <c r="F1371"/>
      <c r="G1371"/>
      <c r="H1371"/>
      <c r="I1371"/>
      <c r="L1371" s="456"/>
      <c r="P1371" s="20"/>
      <c r="Y1371" s="20"/>
    </row>
    <row r="1372" spans="2:25" s="10" customFormat="1" ht="15.6" customHeight="1">
      <c r="B1372"/>
      <c r="C1372"/>
      <c r="D1372"/>
      <c r="E1372"/>
      <c r="F1372"/>
      <c r="G1372"/>
      <c r="H1372"/>
      <c r="I1372"/>
      <c r="L1372" s="456"/>
      <c r="P1372" s="20"/>
      <c r="Y1372" s="20"/>
    </row>
    <row r="1373" spans="2:25" s="10" customFormat="1" ht="15.6" customHeight="1">
      <c r="B1373"/>
      <c r="C1373"/>
      <c r="D1373"/>
      <c r="E1373"/>
      <c r="F1373"/>
      <c r="G1373"/>
      <c r="H1373"/>
      <c r="I1373"/>
      <c r="L1373" s="456"/>
      <c r="P1373" s="20"/>
      <c r="Y1373" s="20"/>
    </row>
    <row r="1374" spans="2:25" s="10" customFormat="1" ht="15.6" customHeight="1">
      <c r="B1374"/>
      <c r="C1374"/>
      <c r="D1374"/>
      <c r="E1374"/>
      <c r="F1374"/>
      <c r="G1374"/>
      <c r="H1374"/>
      <c r="I1374"/>
      <c r="L1374" s="456"/>
      <c r="P1374" s="20"/>
      <c r="Y1374" s="20"/>
    </row>
    <row r="1375" spans="2:25" s="10" customFormat="1" ht="15.6" customHeight="1">
      <c r="B1375"/>
      <c r="C1375"/>
      <c r="D1375"/>
      <c r="E1375"/>
      <c r="F1375"/>
      <c r="G1375"/>
      <c r="H1375"/>
      <c r="I1375"/>
      <c r="L1375" s="456"/>
      <c r="P1375" s="20"/>
      <c r="Y1375" s="20"/>
    </row>
    <row r="1376" spans="2:25" s="10" customFormat="1" ht="15.6" customHeight="1">
      <c r="B1376"/>
      <c r="C1376"/>
      <c r="D1376"/>
      <c r="E1376"/>
      <c r="F1376"/>
      <c r="G1376"/>
      <c r="H1376"/>
      <c r="I1376"/>
      <c r="L1376" s="456"/>
      <c r="P1376" s="20"/>
      <c r="Y1376" s="20"/>
    </row>
    <row r="1377" spans="2:25" s="10" customFormat="1" ht="15.6" customHeight="1">
      <c r="B1377"/>
      <c r="C1377"/>
      <c r="D1377"/>
      <c r="E1377"/>
      <c r="F1377"/>
      <c r="G1377"/>
      <c r="H1377"/>
      <c r="I1377"/>
      <c r="L1377" s="456"/>
      <c r="P1377" s="20"/>
      <c r="Y1377" s="20"/>
    </row>
    <row r="1378" spans="2:25" s="10" customFormat="1" ht="15.6" customHeight="1">
      <c r="B1378"/>
      <c r="C1378"/>
      <c r="D1378"/>
      <c r="E1378"/>
      <c r="F1378"/>
      <c r="G1378"/>
      <c r="H1378"/>
      <c r="I1378"/>
      <c r="L1378" s="456"/>
      <c r="P1378" s="20"/>
      <c r="Y1378" s="20"/>
    </row>
    <row r="1379" spans="2:25" s="10" customFormat="1" ht="15.6" customHeight="1">
      <c r="B1379"/>
      <c r="C1379"/>
      <c r="D1379"/>
      <c r="E1379"/>
      <c r="F1379"/>
      <c r="G1379"/>
      <c r="H1379"/>
      <c r="I1379"/>
      <c r="L1379" s="456"/>
      <c r="P1379" s="20"/>
      <c r="Y1379" s="20"/>
    </row>
    <row r="1380" spans="2:25" s="10" customFormat="1" ht="15.6" customHeight="1">
      <c r="B1380"/>
      <c r="C1380"/>
      <c r="D1380"/>
      <c r="E1380"/>
      <c r="F1380"/>
      <c r="G1380"/>
      <c r="H1380"/>
      <c r="I1380"/>
      <c r="L1380" s="456"/>
      <c r="P1380" s="20"/>
      <c r="Y1380" s="20"/>
    </row>
    <row r="1381" spans="2:25" s="10" customFormat="1" ht="15.6" customHeight="1">
      <c r="B1381"/>
      <c r="C1381"/>
      <c r="D1381"/>
      <c r="E1381"/>
      <c r="F1381"/>
      <c r="G1381"/>
      <c r="H1381"/>
      <c r="I1381"/>
      <c r="L1381" s="456"/>
      <c r="P1381" s="20"/>
      <c r="Y1381" s="20"/>
    </row>
    <row r="1382" spans="2:25" s="10" customFormat="1" ht="15.6" customHeight="1">
      <c r="B1382"/>
      <c r="C1382"/>
      <c r="D1382"/>
      <c r="E1382"/>
      <c r="F1382"/>
      <c r="G1382"/>
      <c r="H1382"/>
      <c r="I1382"/>
      <c r="L1382" s="456"/>
      <c r="P1382" s="20"/>
      <c r="Y1382" s="20"/>
    </row>
    <row r="1383" spans="2:25" s="10" customFormat="1" ht="15.6" customHeight="1">
      <c r="B1383"/>
      <c r="C1383"/>
      <c r="D1383"/>
      <c r="E1383"/>
      <c r="F1383"/>
      <c r="G1383"/>
      <c r="H1383"/>
      <c r="I1383"/>
      <c r="L1383" s="456"/>
      <c r="P1383" s="20"/>
      <c r="Y1383" s="20"/>
    </row>
    <row r="1384" spans="2:25" s="10" customFormat="1" ht="15.6" customHeight="1">
      <c r="B1384"/>
      <c r="C1384"/>
      <c r="D1384"/>
      <c r="E1384"/>
      <c r="F1384"/>
      <c r="G1384"/>
      <c r="H1384"/>
      <c r="I1384"/>
      <c r="L1384" s="456"/>
      <c r="P1384" s="20"/>
      <c r="Y1384" s="20"/>
    </row>
    <row r="1385" spans="2:25" s="10" customFormat="1" ht="15.6" customHeight="1">
      <c r="B1385"/>
      <c r="C1385"/>
      <c r="D1385"/>
      <c r="E1385"/>
      <c r="F1385"/>
      <c r="G1385"/>
      <c r="H1385"/>
      <c r="I1385"/>
      <c r="L1385" s="456"/>
      <c r="P1385" s="20"/>
      <c r="Y1385" s="20"/>
    </row>
    <row r="1386" spans="2:25" s="10" customFormat="1" ht="15.6" customHeight="1">
      <c r="B1386"/>
      <c r="C1386"/>
      <c r="D1386"/>
      <c r="E1386"/>
      <c r="F1386"/>
      <c r="G1386"/>
      <c r="H1386"/>
      <c r="I1386"/>
      <c r="L1386" s="456"/>
      <c r="P1386" s="20"/>
      <c r="Y1386" s="20"/>
    </row>
    <row r="1387" spans="2:25" s="10" customFormat="1" ht="15.6" customHeight="1">
      <c r="B1387"/>
      <c r="C1387"/>
      <c r="D1387"/>
      <c r="E1387"/>
      <c r="F1387"/>
      <c r="G1387"/>
      <c r="H1387"/>
      <c r="I1387"/>
      <c r="L1387" s="456"/>
      <c r="P1387" s="20"/>
      <c r="Y1387" s="20"/>
    </row>
    <row r="1388" spans="2:25" s="10" customFormat="1" ht="15.6" customHeight="1">
      <c r="B1388"/>
      <c r="C1388"/>
      <c r="D1388"/>
      <c r="E1388"/>
      <c r="F1388"/>
      <c r="G1388"/>
      <c r="H1388"/>
      <c r="I1388"/>
      <c r="L1388" s="456"/>
      <c r="P1388" s="20"/>
      <c r="Y1388" s="20"/>
    </row>
    <row r="1389" spans="2:25" s="10" customFormat="1" ht="15.6" customHeight="1">
      <c r="B1389"/>
      <c r="C1389"/>
      <c r="D1389"/>
      <c r="E1389"/>
      <c r="F1389"/>
      <c r="G1389"/>
      <c r="H1389"/>
      <c r="I1389"/>
      <c r="L1389" s="456"/>
      <c r="P1389" s="20"/>
      <c r="Y1389" s="20"/>
    </row>
    <row r="1390" spans="2:25" s="10" customFormat="1" ht="15.6" customHeight="1">
      <c r="B1390"/>
      <c r="C1390"/>
      <c r="D1390"/>
      <c r="E1390"/>
      <c r="F1390"/>
      <c r="G1390"/>
      <c r="H1390"/>
      <c r="I1390"/>
      <c r="L1390" s="456"/>
      <c r="P1390" s="20"/>
      <c r="Y1390" s="20"/>
    </row>
    <row r="1391" spans="2:25" s="10" customFormat="1" ht="15.6" customHeight="1">
      <c r="B1391"/>
      <c r="C1391"/>
      <c r="D1391"/>
      <c r="E1391"/>
      <c r="F1391"/>
      <c r="G1391"/>
      <c r="H1391"/>
      <c r="I1391"/>
      <c r="L1391" s="456"/>
      <c r="P1391" s="20"/>
      <c r="Y1391" s="20"/>
    </row>
    <row r="1392" spans="2:25" s="10" customFormat="1" ht="15.6" customHeight="1">
      <c r="B1392"/>
      <c r="C1392"/>
      <c r="D1392"/>
      <c r="E1392"/>
      <c r="F1392"/>
      <c r="G1392"/>
      <c r="H1392"/>
      <c r="I1392"/>
      <c r="L1392" s="456"/>
      <c r="P1392" s="20"/>
      <c r="Y1392" s="20"/>
    </row>
    <row r="1393" spans="2:25" s="10" customFormat="1" ht="15.6" customHeight="1">
      <c r="B1393"/>
      <c r="C1393"/>
      <c r="D1393"/>
      <c r="E1393"/>
      <c r="F1393"/>
      <c r="G1393"/>
      <c r="H1393"/>
      <c r="I1393"/>
      <c r="L1393" s="456"/>
      <c r="P1393" s="20"/>
      <c r="Y1393" s="20"/>
    </row>
    <row r="1394" spans="2:25" s="10" customFormat="1" ht="15.6" customHeight="1">
      <c r="B1394"/>
      <c r="C1394"/>
      <c r="D1394"/>
      <c r="E1394"/>
      <c r="F1394"/>
      <c r="G1394"/>
      <c r="H1394"/>
      <c r="I1394"/>
      <c r="L1394" s="456"/>
      <c r="P1394" s="20"/>
      <c r="Y1394" s="20"/>
    </row>
    <row r="1395" spans="2:25" s="10" customFormat="1" ht="15.6" customHeight="1">
      <c r="B1395"/>
      <c r="C1395"/>
      <c r="D1395"/>
      <c r="E1395"/>
      <c r="F1395"/>
      <c r="G1395"/>
      <c r="H1395"/>
      <c r="I1395"/>
      <c r="L1395" s="456"/>
      <c r="P1395" s="20"/>
      <c r="Y1395" s="20"/>
    </row>
    <row r="1396" spans="2:25" s="10" customFormat="1" ht="15.6" customHeight="1">
      <c r="B1396"/>
      <c r="C1396"/>
      <c r="D1396"/>
      <c r="E1396"/>
      <c r="F1396"/>
      <c r="G1396"/>
      <c r="H1396"/>
      <c r="I1396"/>
      <c r="L1396" s="456"/>
      <c r="P1396" s="20"/>
      <c r="Y1396" s="20"/>
    </row>
    <row r="1397" spans="2:25" s="10" customFormat="1" ht="15.6" customHeight="1">
      <c r="B1397"/>
      <c r="C1397"/>
      <c r="D1397"/>
      <c r="E1397"/>
      <c r="F1397"/>
      <c r="G1397"/>
      <c r="H1397"/>
      <c r="I1397"/>
      <c r="L1397" s="456"/>
      <c r="P1397" s="20"/>
      <c r="Y1397" s="20"/>
    </row>
    <row r="1398" spans="2:25" s="10" customFormat="1" ht="15.6" customHeight="1">
      <c r="B1398"/>
      <c r="C1398"/>
      <c r="D1398"/>
      <c r="E1398"/>
      <c r="F1398"/>
      <c r="G1398"/>
      <c r="H1398"/>
      <c r="I1398"/>
      <c r="L1398" s="456"/>
      <c r="P1398" s="20"/>
      <c r="Y1398" s="20"/>
    </row>
    <row r="1399" spans="2:25" s="10" customFormat="1" ht="15.6" customHeight="1">
      <c r="B1399"/>
      <c r="C1399"/>
      <c r="D1399"/>
      <c r="E1399"/>
      <c r="F1399"/>
      <c r="G1399"/>
      <c r="H1399"/>
      <c r="I1399"/>
      <c r="L1399" s="456"/>
      <c r="P1399" s="20"/>
      <c r="Y1399" s="20"/>
    </row>
    <row r="1400" spans="2:25" s="10" customFormat="1" ht="15.6" customHeight="1">
      <c r="B1400"/>
      <c r="C1400"/>
      <c r="D1400"/>
      <c r="E1400"/>
      <c r="F1400"/>
      <c r="G1400"/>
      <c r="H1400"/>
      <c r="I1400"/>
      <c r="L1400" s="456"/>
      <c r="P1400" s="20"/>
      <c r="Y1400" s="20"/>
    </row>
    <row r="1401" spans="2:25" s="10" customFormat="1" ht="15.6" customHeight="1">
      <c r="B1401"/>
      <c r="C1401"/>
      <c r="D1401"/>
      <c r="E1401"/>
      <c r="F1401"/>
      <c r="G1401"/>
      <c r="H1401"/>
      <c r="I1401"/>
      <c r="L1401" s="456"/>
      <c r="P1401" s="20"/>
      <c r="Y1401" s="20"/>
    </row>
    <row r="1402" spans="2:25" s="10" customFormat="1" ht="15.6" customHeight="1">
      <c r="B1402"/>
      <c r="C1402"/>
      <c r="D1402"/>
      <c r="E1402"/>
      <c r="F1402"/>
      <c r="G1402"/>
      <c r="H1402"/>
      <c r="I1402"/>
      <c r="L1402" s="456"/>
      <c r="P1402" s="20"/>
      <c r="Y1402" s="20"/>
    </row>
    <row r="1403" spans="2:25" s="10" customFormat="1" ht="15.6" customHeight="1">
      <c r="B1403"/>
      <c r="C1403"/>
      <c r="D1403"/>
      <c r="E1403"/>
      <c r="F1403"/>
      <c r="G1403"/>
      <c r="H1403"/>
      <c r="I1403"/>
      <c r="L1403" s="456"/>
      <c r="P1403" s="20"/>
      <c r="Y1403" s="20"/>
    </row>
    <row r="1404" spans="2:25" s="10" customFormat="1" ht="15.6" customHeight="1">
      <c r="B1404"/>
      <c r="C1404"/>
      <c r="D1404"/>
      <c r="E1404"/>
      <c r="F1404"/>
      <c r="G1404"/>
      <c r="H1404"/>
      <c r="I1404"/>
      <c r="L1404" s="456"/>
      <c r="P1404" s="20"/>
      <c r="Y1404" s="20"/>
    </row>
    <row r="1405" spans="2:25" s="10" customFormat="1" ht="15.6" customHeight="1">
      <c r="B1405"/>
      <c r="C1405"/>
      <c r="D1405"/>
      <c r="E1405"/>
      <c r="F1405"/>
      <c r="G1405"/>
      <c r="H1405"/>
      <c r="I1405"/>
      <c r="L1405" s="456"/>
      <c r="P1405" s="20"/>
      <c r="Y1405" s="20"/>
    </row>
    <row r="1406" spans="2:25" s="10" customFormat="1" ht="15.6" customHeight="1">
      <c r="B1406"/>
      <c r="C1406"/>
      <c r="D1406"/>
      <c r="E1406"/>
      <c r="F1406"/>
      <c r="G1406"/>
      <c r="H1406"/>
      <c r="I1406"/>
      <c r="L1406" s="456"/>
      <c r="P1406" s="20"/>
      <c r="Y1406" s="20"/>
    </row>
    <row r="1407" spans="2:25" s="10" customFormat="1" ht="15.6" customHeight="1">
      <c r="B1407"/>
      <c r="C1407"/>
      <c r="D1407"/>
      <c r="E1407"/>
      <c r="F1407"/>
      <c r="G1407"/>
      <c r="H1407"/>
      <c r="I1407"/>
      <c r="L1407" s="456"/>
      <c r="P1407" s="20"/>
      <c r="Y1407" s="20"/>
    </row>
    <row r="1408" spans="2:25" s="10" customFormat="1" ht="15.6" customHeight="1">
      <c r="B1408"/>
      <c r="C1408"/>
      <c r="D1408"/>
      <c r="E1408"/>
      <c r="F1408"/>
      <c r="G1408"/>
      <c r="H1408"/>
      <c r="I1408"/>
      <c r="L1408" s="456"/>
      <c r="P1408" s="20"/>
      <c r="Y1408" s="20"/>
    </row>
    <row r="1409" spans="2:25" s="10" customFormat="1" ht="15.6" customHeight="1">
      <c r="B1409"/>
      <c r="C1409"/>
      <c r="D1409"/>
      <c r="E1409"/>
      <c r="F1409"/>
      <c r="G1409"/>
      <c r="H1409"/>
      <c r="I1409"/>
      <c r="L1409" s="456"/>
      <c r="P1409" s="20"/>
      <c r="Y1409" s="20"/>
    </row>
    <row r="1410" spans="2:25" s="10" customFormat="1" ht="15.6" customHeight="1">
      <c r="B1410"/>
      <c r="C1410"/>
      <c r="D1410"/>
      <c r="E1410"/>
      <c r="F1410"/>
      <c r="G1410"/>
      <c r="H1410"/>
      <c r="I1410"/>
      <c r="L1410" s="456"/>
      <c r="P1410" s="20"/>
      <c r="Y1410" s="20"/>
    </row>
    <row r="1411" spans="2:25" s="10" customFormat="1" ht="15.6" customHeight="1">
      <c r="B1411"/>
      <c r="C1411"/>
      <c r="D1411"/>
      <c r="E1411"/>
      <c r="F1411"/>
      <c r="G1411"/>
      <c r="H1411"/>
      <c r="I1411"/>
      <c r="L1411" s="456"/>
      <c r="P1411" s="20"/>
      <c r="Y1411" s="20"/>
    </row>
    <row r="1412" spans="2:25" s="10" customFormat="1" ht="15.6" customHeight="1">
      <c r="B1412"/>
      <c r="C1412"/>
      <c r="D1412"/>
      <c r="E1412"/>
      <c r="F1412"/>
      <c r="G1412"/>
      <c r="H1412"/>
      <c r="I1412"/>
      <c r="L1412" s="456"/>
      <c r="P1412" s="20"/>
      <c r="Y1412" s="20"/>
    </row>
    <row r="1413" spans="2:25" s="10" customFormat="1" ht="15.6" customHeight="1">
      <c r="B1413"/>
      <c r="C1413"/>
      <c r="D1413"/>
      <c r="E1413"/>
      <c r="F1413"/>
      <c r="G1413"/>
      <c r="H1413"/>
      <c r="I1413"/>
      <c r="L1413" s="456"/>
      <c r="P1413" s="20"/>
      <c r="Y1413" s="20"/>
    </row>
    <row r="1414" spans="2:25" s="10" customFormat="1" ht="15.6" customHeight="1">
      <c r="B1414"/>
      <c r="C1414"/>
      <c r="D1414"/>
      <c r="E1414"/>
      <c r="F1414"/>
      <c r="G1414"/>
      <c r="H1414"/>
      <c r="I1414"/>
      <c r="L1414" s="456"/>
      <c r="P1414" s="20"/>
      <c r="Y1414" s="20"/>
    </row>
    <row r="1415" spans="2:25" s="10" customFormat="1" ht="15.6" customHeight="1">
      <c r="B1415"/>
      <c r="C1415"/>
      <c r="D1415"/>
      <c r="E1415"/>
      <c r="F1415"/>
      <c r="G1415"/>
      <c r="H1415"/>
      <c r="I1415"/>
      <c r="L1415" s="456"/>
      <c r="P1415" s="20"/>
      <c r="Y1415" s="20"/>
    </row>
    <row r="1416" spans="2:25" s="10" customFormat="1" ht="15.6" customHeight="1">
      <c r="B1416"/>
      <c r="C1416"/>
      <c r="D1416"/>
      <c r="E1416"/>
      <c r="F1416"/>
      <c r="G1416"/>
      <c r="H1416"/>
      <c r="I1416"/>
      <c r="L1416" s="456"/>
      <c r="P1416" s="20"/>
      <c r="Y1416" s="20"/>
    </row>
    <row r="1417" spans="2:25" s="10" customFormat="1" ht="15.6" customHeight="1">
      <c r="B1417"/>
      <c r="C1417"/>
      <c r="D1417"/>
      <c r="E1417"/>
      <c r="F1417"/>
      <c r="G1417"/>
      <c r="H1417"/>
      <c r="I1417"/>
      <c r="L1417" s="456"/>
      <c r="P1417" s="20"/>
      <c r="Y1417" s="20"/>
    </row>
    <row r="1418" spans="2:25" s="10" customFormat="1" ht="15.6" customHeight="1">
      <c r="B1418"/>
      <c r="C1418"/>
      <c r="D1418"/>
      <c r="E1418"/>
      <c r="F1418"/>
      <c r="G1418"/>
      <c r="H1418"/>
      <c r="I1418"/>
      <c r="L1418" s="456"/>
      <c r="P1418" s="20"/>
      <c r="Y1418" s="20"/>
    </row>
    <row r="1419" spans="2:25" s="10" customFormat="1" ht="15.6" customHeight="1">
      <c r="B1419"/>
      <c r="C1419"/>
      <c r="D1419"/>
      <c r="E1419"/>
      <c r="F1419"/>
      <c r="G1419"/>
      <c r="H1419"/>
      <c r="I1419"/>
      <c r="L1419" s="456"/>
      <c r="P1419" s="20"/>
      <c r="Y1419" s="20"/>
    </row>
    <row r="1420" spans="2:25" s="10" customFormat="1" ht="15.6" customHeight="1">
      <c r="B1420"/>
      <c r="C1420"/>
      <c r="D1420"/>
      <c r="E1420"/>
      <c r="F1420"/>
      <c r="G1420"/>
      <c r="H1420"/>
      <c r="I1420"/>
      <c r="L1420" s="456"/>
      <c r="P1420" s="20"/>
      <c r="Y1420" s="20"/>
    </row>
    <row r="1421" spans="2:25" s="10" customFormat="1" ht="15.6" customHeight="1">
      <c r="B1421"/>
      <c r="C1421"/>
      <c r="D1421"/>
      <c r="E1421"/>
      <c r="F1421"/>
      <c r="G1421"/>
      <c r="H1421"/>
      <c r="I1421"/>
      <c r="L1421" s="456"/>
      <c r="P1421" s="20"/>
      <c r="Y1421" s="20"/>
    </row>
    <row r="1422" spans="2:25" s="10" customFormat="1" ht="15.6" customHeight="1">
      <c r="B1422"/>
      <c r="C1422"/>
      <c r="D1422"/>
      <c r="E1422"/>
      <c r="F1422"/>
      <c r="G1422"/>
      <c r="H1422"/>
      <c r="I1422"/>
      <c r="L1422" s="456"/>
      <c r="P1422" s="20"/>
      <c r="Y1422" s="20"/>
    </row>
    <row r="1423" spans="2:25" s="10" customFormat="1" ht="15.6" customHeight="1">
      <c r="B1423"/>
      <c r="C1423"/>
      <c r="D1423"/>
      <c r="E1423"/>
      <c r="F1423"/>
      <c r="G1423"/>
      <c r="H1423"/>
      <c r="I1423"/>
      <c r="L1423" s="456"/>
      <c r="P1423" s="20"/>
      <c r="Y1423" s="20"/>
    </row>
    <row r="1424" spans="2:25" s="10" customFormat="1" ht="15.6" customHeight="1">
      <c r="B1424"/>
      <c r="C1424"/>
      <c r="D1424"/>
      <c r="E1424"/>
      <c r="F1424"/>
      <c r="G1424"/>
      <c r="H1424"/>
      <c r="I1424"/>
      <c r="L1424" s="456"/>
      <c r="P1424" s="20"/>
      <c r="Y1424" s="20"/>
    </row>
    <row r="1425" spans="2:25" s="10" customFormat="1" ht="15.6" customHeight="1">
      <c r="B1425"/>
      <c r="C1425"/>
      <c r="D1425"/>
      <c r="E1425"/>
      <c r="F1425"/>
      <c r="G1425"/>
      <c r="H1425"/>
      <c r="I1425"/>
      <c r="L1425" s="456"/>
      <c r="P1425" s="20"/>
      <c r="Y1425" s="20"/>
    </row>
    <row r="1426" spans="2:25" s="10" customFormat="1" ht="15.6" customHeight="1">
      <c r="B1426"/>
      <c r="C1426"/>
      <c r="D1426"/>
      <c r="E1426"/>
      <c r="F1426"/>
      <c r="G1426"/>
      <c r="H1426"/>
      <c r="I1426"/>
      <c r="L1426" s="456"/>
      <c r="P1426" s="20"/>
      <c r="Y1426" s="20"/>
    </row>
    <row r="1427" spans="2:25" s="10" customFormat="1" ht="15.6" customHeight="1">
      <c r="B1427"/>
      <c r="C1427"/>
      <c r="D1427"/>
      <c r="E1427"/>
      <c r="F1427"/>
      <c r="G1427"/>
      <c r="H1427"/>
      <c r="I1427"/>
      <c r="L1427" s="456"/>
      <c r="P1427" s="20"/>
      <c r="Y1427" s="20"/>
    </row>
    <row r="1428" spans="2:25" s="10" customFormat="1" ht="15.6" customHeight="1">
      <c r="B1428"/>
      <c r="C1428"/>
      <c r="D1428"/>
      <c r="E1428"/>
      <c r="F1428"/>
      <c r="G1428"/>
      <c r="H1428"/>
      <c r="I1428"/>
      <c r="L1428" s="456"/>
      <c r="P1428" s="20"/>
      <c r="Y1428" s="20"/>
    </row>
    <row r="1429" spans="2:25" s="10" customFormat="1" ht="15.6" customHeight="1">
      <c r="B1429"/>
      <c r="C1429"/>
      <c r="D1429"/>
      <c r="E1429"/>
      <c r="F1429"/>
      <c r="G1429"/>
      <c r="H1429"/>
      <c r="I1429"/>
      <c r="L1429" s="456"/>
      <c r="P1429" s="20"/>
      <c r="Y1429" s="20"/>
    </row>
    <row r="1430" spans="2:25" s="10" customFormat="1" ht="15.6" customHeight="1">
      <c r="B1430"/>
      <c r="C1430"/>
      <c r="D1430"/>
      <c r="E1430"/>
      <c r="F1430"/>
      <c r="G1430"/>
      <c r="H1430"/>
      <c r="I1430"/>
      <c r="L1430" s="456"/>
      <c r="P1430" s="20"/>
      <c r="Y1430" s="20"/>
    </row>
    <row r="1431" spans="2:25" s="10" customFormat="1" ht="15.6" customHeight="1">
      <c r="B1431"/>
      <c r="C1431"/>
      <c r="D1431"/>
      <c r="E1431"/>
      <c r="F1431"/>
      <c r="G1431"/>
      <c r="H1431"/>
      <c r="I1431"/>
      <c r="L1431" s="456"/>
      <c r="P1431" s="20"/>
      <c r="Y1431" s="20"/>
    </row>
    <row r="1432" spans="2:25" s="10" customFormat="1" ht="15.6" customHeight="1">
      <c r="B1432"/>
      <c r="C1432"/>
      <c r="D1432"/>
      <c r="E1432"/>
      <c r="F1432"/>
      <c r="G1432"/>
      <c r="H1432"/>
      <c r="I1432"/>
      <c r="L1432" s="456"/>
      <c r="P1432" s="20"/>
      <c r="Y1432" s="20"/>
    </row>
    <row r="1433" spans="2:25" s="10" customFormat="1" ht="15.6" customHeight="1">
      <c r="B1433"/>
      <c r="C1433"/>
      <c r="D1433"/>
      <c r="E1433"/>
      <c r="F1433"/>
      <c r="G1433"/>
      <c r="H1433"/>
      <c r="I1433"/>
      <c r="L1433" s="456"/>
      <c r="P1433" s="20"/>
      <c r="Y1433" s="20"/>
    </row>
    <row r="1434" spans="2:25" s="10" customFormat="1" ht="15.6" customHeight="1">
      <c r="B1434"/>
      <c r="C1434"/>
      <c r="D1434"/>
      <c r="E1434"/>
      <c r="F1434"/>
      <c r="G1434"/>
      <c r="H1434"/>
      <c r="I1434"/>
      <c r="L1434" s="456"/>
      <c r="P1434" s="20"/>
      <c r="Y1434" s="20"/>
    </row>
    <row r="1435" spans="2:25" s="10" customFormat="1" ht="15.6" customHeight="1">
      <c r="B1435"/>
      <c r="C1435"/>
      <c r="D1435"/>
      <c r="E1435"/>
      <c r="F1435"/>
      <c r="G1435"/>
      <c r="H1435"/>
      <c r="I1435"/>
      <c r="L1435" s="456"/>
      <c r="P1435" s="20"/>
      <c r="Y1435" s="20"/>
    </row>
    <row r="1436" spans="2:25" s="10" customFormat="1" ht="15.6" customHeight="1">
      <c r="B1436"/>
      <c r="C1436"/>
      <c r="D1436"/>
      <c r="E1436"/>
      <c r="F1436"/>
      <c r="G1436"/>
      <c r="H1436"/>
      <c r="I1436"/>
      <c r="L1436" s="456"/>
      <c r="P1436" s="20"/>
      <c r="Y1436" s="20"/>
    </row>
    <row r="1437" spans="2:25" s="10" customFormat="1" ht="15.6" customHeight="1">
      <c r="B1437"/>
      <c r="C1437"/>
      <c r="D1437"/>
      <c r="E1437"/>
      <c r="F1437"/>
      <c r="G1437"/>
      <c r="H1437"/>
      <c r="I1437"/>
      <c r="L1437" s="456"/>
      <c r="P1437" s="20"/>
      <c r="Y1437" s="20"/>
    </row>
    <row r="1438" spans="2:25" s="10" customFormat="1" ht="15.6" customHeight="1">
      <c r="B1438"/>
      <c r="C1438"/>
      <c r="D1438"/>
      <c r="E1438"/>
      <c r="F1438"/>
      <c r="G1438"/>
      <c r="H1438"/>
      <c r="I1438"/>
      <c r="L1438" s="456"/>
      <c r="P1438" s="20"/>
      <c r="Y1438" s="20"/>
    </row>
    <row r="1439" spans="2:25" s="10" customFormat="1" ht="15.6" customHeight="1">
      <c r="B1439"/>
      <c r="C1439"/>
      <c r="D1439"/>
      <c r="E1439"/>
      <c r="F1439"/>
      <c r="G1439"/>
      <c r="H1439"/>
      <c r="I1439"/>
      <c r="L1439" s="456"/>
      <c r="P1439" s="20"/>
      <c r="Y1439" s="20"/>
    </row>
    <row r="1440" spans="2:25" s="10" customFormat="1" ht="15.6" customHeight="1">
      <c r="B1440"/>
      <c r="C1440"/>
      <c r="D1440"/>
      <c r="E1440"/>
      <c r="F1440"/>
      <c r="G1440"/>
      <c r="H1440"/>
      <c r="I1440"/>
      <c r="L1440" s="456"/>
      <c r="P1440" s="20"/>
      <c r="Y1440" s="20"/>
    </row>
    <row r="1441" spans="2:25" s="10" customFormat="1" ht="15.6" customHeight="1">
      <c r="B1441"/>
      <c r="C1441"/>
      <c r="D1441"/>
      <c r="E1441"/>
      <c r="F1441"/>
      <c r="G1441"/>
      <c r="H1441"/>
      <c r="I1441"/>
      <c r="L1441" s="456"/>
      <c r="P1441" s="20"/>
      <c r="Y1441" s="20"/>
    </row>
    <row r="1442" spans="2:25" s="10" customFormat="1" ht="15.6" customHeight="1">
      <c r="B1442"/>
      <c r="C1442"/>
      <c r="D1442"/>
      <c r="E1442"/>
      <c r="F1442"/>
      <c r="G1442"/>
      <c r="H1442"/>
      <c r="I1442"/>
      <c r="L1442" s="456"/>
      <c r="P1442" s="20"/>
      <c r="Y1442" s="20"/>
    </row>
    <row r="1443" spans="2:25" s="10" customFormat="1" ht="15.6" customHeight="1">
      <c r="B1443"/>
      <c r="C1443"/>
      <c r="D1443"/>
      <c r="E1443"/>
      <c r="F1443"/>
      <c r="G1443"/>
      <c r="H1443"/>
      <c r="I1443"/>
      <c r="L1443" s="456"/>
      <c r="P1443" s="20"/>
      <c r="Y1443" s="20"/>
    </row>
    <row r="1444" spans="2:25" s="10" customFormat="1" ht="15.6" customHeight="1">
      <c r="B1444"/>
      <c r="C1444"/>
      <c r="D1444"/>
      <c r="E1444"/>
      <c r="F1444"/>
      <c r="G1444"/>
      <c r="H1444"/>
      <c r="I1444"/>
      <c r="L1444" s="456"/>
      <c r="P1444" s="20"/>
      <c r="Y1444" s="20"/>
    </row>
    <row r="1445" spans="2:25" s="10" customFormat="1" ht="15.6" customHeight="1">
      <c r="B1445"/>
      <c r="C1445"/>
      <c r="D1445"/>
      <c r="E1445"/>
      <c r="F1445"/>
      <c r="G1445"/>
      <c r="H1445"/>
      <c r="I1445"/>
      <c r="L1445" s="456"/>
      <c r="P1445" s="20"/>
      <c r="Y1445" s="20"/>
    </row>
    <row r="1446" spans="2:25" s="10" customFormat="1" ht="15.6" customHeight="1">
      <c r="B1446"/>
      <c r="C1446"/>
      <c r="D1446"/>
      <c r="E1446"/>
      <c r="F1446"/>
      <c r="G1446"/>
      <c r="H1446"/>
      <c r="I1446"/>
      <c r="L1446" s="456"/>
      <c r="P1446" s="20"/>
      <c r="Y1446" s="20"/>
    </row>
    <row r="1447" spans="2:25" s="10" customFormat="1" ht="15.6" customHeight="1">
      <c r="B1447"/>
      <c r="C1447"/>
      <c r="D1447"/>
      <c r="E1447"/>
      <c r="F1447"/>
      <c r="G1447"/>
      <c r="H1447"/>
      <c r="I1447"/>
      <c r="L1447" s="456"/>
      <c r="P1447" s="20"/>
      <c r="Y1447" s="20"/>
    </row>
    <row r="1448" spans="2:25" s="10" customFormat="1" ht="15.6" customHeight="1">
      <c r="B1448"/>
      <c r="C1448"/>
      <c r="D1448"/>
      <c r="E1448"/>
      <c r="F1448"/>
      <c r="G1448"/>
      <c r="H1448"/>
      <c r="I1448"/>
      <c r="L1448" s="456"/>
      <c r="P1448" s="20"/>
      <c r="Y1448" s="20"/>
    </row>
    <row r="1449" spans="2:25" s="10" customFormat="1" ht="15.6" customHeight="1">
      <c r="B1449"/>
      <c r="C1449"/>
      <c r="D1449"/>
      <c r="E1449"/>
      <c r="F1449"/>
      <c r="G1449"/>
      <c r="H1449"/>
      <c r="I1449"/>
      <c r="L1449" s="456"/>
      <c r="P1449" s="20"/>
      <c r="Y1449" s="20"/>
    </row>
    <row r="1450" spans="2:25" s="10" customFormat="1" ht="15.6" customHeight="1">
      <c r="B1450"/>
      <c r="C1450"/>
      <c r="D1450"/>
      <c r="E1450"/>
      <c r="F1450"/>
      <c r="G1450"/>
      <c r="H1450"/>
      <c r="I1450"/>
      <c r="L1450" s="456"/>
      <c r="P1450" s="20"/>
      <c r="Y1450" s="20"/>
    </row>
    <row r="1451" spans="2:25" s="10" customFormat="1" ht="15.6" customHeight="1">
      <c r="B1451"/>
      <c r="C1451"/>
      <c r="D1451"/>
      <c r="E1451"/>
      <c r="F1451"/>
      <c r="G1451"/>
      <c r="H1451"/>
      <c r="I1451"/>
      <c r="L1451" s="456"/>
      <c r="P1451" s="20"/>
      <c r="Y1451" s="20"/>
    </row>
    <row r="1452" spans="2:25" s="10" customFormat="1" ht="15.6" customHeight="1">
      <c r="B1452"/>
      <c r="C1452"/>
      <c r="D1452"/>
      <c r="E1452"/>
      <c r="F1452"/>
      <c r="G1452"/>
      <c r="H1452"/>
      <c r="I1452"/>
      <c r="L1452" s="456"/>
      <c r="P1452" s="20"/>
      <c r="Y1452" s="20"/>
    </row>
    <row r="1453" spans="2:25" s="10" customFormat="1" ht="15.6" customHeight="1">
      <c r="B1453"/>
      <c r="C1453"/>
      <c r="D1453"/>
      <c r="E1453"/>
      <c r="F1453"/>
      <c r="G1453"/>
      <c r="H1453"/>
      <c r="I1453"/>
      <c r="L1453" s="456"/>
      <c r="P1453" s="20"/>
      <c r="Y1453" s="20"/>
    </row>
    <row r="1454" spans="2:25" s="10" customFormat="1" ht="15.6" customHeight="1">
      <c r="B1454"/>
      <c r="C1454"/>
      <c r="D1454"/>
      <c r="E1454"/>
      <c r="F1454"/>
      <c r="G1454"/>
      <c r="H1454"/>
      <c r="I1454"/>
      <c r="L1454" s="456"/>
      <c r="P1454" s="20"/>
      <c r="Y1454" s="20"/>
    </row>
    <row r="1455" spans="2:25" s="10" customFormat="1" ht="15.6" customHeight="1">
      <c r="B1455"/>
      <c r="C1455"/>
      <c r="D1455"/>
      <c r="E1455"/>
      <c r="F1455"/>
      <c r="G1455"/>
      <c r="H1455"/>
      <c r="I1455"/>
      <c r="L1455" s="456"/>
      <c r="P1455" s="20"/>
      <c r="Y1455" s="20"/>
    </row>
    <row r="1456" spans="2:25" s="10" customFormat="1" ht="15.6" customHeight="1">
      <c r="B1456"/>
      <c r="C1456"/>
      <c r="D1456"/>
      <c r="E1456"/>
      <c r="F1456"/>
      <c r="G1456"/>
      <c r="H1456"/>
      <c r="I1456"/>
      <c r="L1456" s="456"/>
      <c r="P1456" s="20"/>
      <c r="Y1456" s="20"/>
    </row>
    <row r="1457" spans="2:25" s="10" customFormat="1" ht="15.6" customHeight="1">
      <c r="B1457"/>
      <c r="C1457"/>
      <c r="D1457"/>
      <c r="E1457"/>
      <c r="F1457"/>
      <c r="G1457"/>
      <c r="H1457"/>
      <c r="I1457"/>
      <c r="L1457" s="456"/>
      <c r="P1457" s="20"/>
      <c r="Y1457" s="20"/>
    </row>
    <row r="1458" spans="2:25" s="10" customFormat="1" ht="15.6" customHeight="1">
      <c r="B1458"/>
      <c r="C1458"/>
      <c r="D1458"/>
      <c r="E1458"/>
      <c r="F1458"/>
      <c r="G1458"/>
      <c r="H1458"/>
      <c r="I1458"/>
      <c r="L1458" s="456"/>
      <c r="P1458" s="20"/>
      <c r="Y1458" s="20"/>
    </row>
    <row r="1459" spans="2:25" s="10" customFormat="1" ht="15.6" customHeight="1">
      <c r="B1459"/>
      <c r="C1459"/>
      <c r="D1459"/>
      <c r="E1459"/>
      <c r="F1459"/>
      <c r="G1459"/>
      <c r="H1459"/>
      <c r="I1459"/>
      <c r="L1459" s="456"/>
      <c r="P1459" s="20"/>
      <c r="Y1459" s="20"/>
    </row>
    <row r="1460" spans="2:25" s="10" customFormat="1" ht="15.6" customHeight="1">
      <c r="B1460"/>
      <c r="C1460"/>
      <c r="D1460"/>
      <c r="E1460"/>
      <c r="F1460"/>
      <c r="G1460"/>
      <c r="H1460"/>
      <c r="I1460"/>
      <c r="L1460" s="456"/>
      <c r="P1460" s="20"/>
      <c r="Y1460" s="20"/>
    </row>
    <row r="1461" spans="2:25" s="10" customFormat="1" ht="15.6" customHeight="1">
      <c r="B1461"/>
      <c r="C1461"/>
      <c r="D1461"/>
      <c r="E1461"/>
      <c r="F1461"/>
      <c r="G1461"/>
      <c r="H1461"/>
      <c r="I1461"/>
      <c r="L1461" s="456"/>
      <c r="P1461" s="20"/>
      <c r="Y1461" s="20"/>
    </row>
    <row r="1462" spans="2:25" s="10" customFormat="1" ht="15.6" customHeight="1">
      <c r="B1462"/>
      <c r="C1462"/>
      <c r="D1462"/>
      <c r="E1462"/>
      <c r="F1462"/>
      <c r="G1462"/>
      <c r="H1462"/>
      <c r="I1462"/>
      <c r="L1462" s="456"/>
      <c r="P1462" s="20"/>
      <c r="Y1462" s="20"/>
    </row>
    <row r="1463" spans="2:25" s="10" customFormat="1" ht="15.6" customHeight="1">
      <c r="B1463"/>
      <c r="C1463"/>
      <c r="D1463"/>
      <c r="E1463"/>
      <c r="F1463"/>
      <c r="G1463"/>
      <c r="H1463"/>
      <c r="I1463"/>
      <c r="L1463" s="456"/>
      <c r="P1463" s="20"/>
      <c r="Y1463" s="20"/>
    </row>
    <row r="1464" spans="2:25" s="10" customFormat="1" ht="15.6" customHeight="1">
      <c r="B1464"/>
      <c r="C1464"/>
      <c r="D1464"/>
      <c r="E1464"/>
      <c r="F1464"/>
      <c r="G1464"/>
      <c r="H1464"/>
      <c r="I1464"/>
      <c r="L1464" s="456"/>
      <c r="P1464" s="20"/>
      <c r="Y1464" s="20"/>
    </row>
    <row r="1465" spans="2:25" s="10" customFormat="1" ht="15.6" customHeight="1">
      <c r="B1465"/>
      <c r="C1465"/>
      <c r="D1465"/>
      <c r="E1465"/>
      <c r="F1465"/>
      <c r="G1465"/>
      <c r="H1465"/>
      <c r="I1465"/>
      <c r="L1465" s="456"/>
      <c r="P1465" s="20"/>
      <c r="Y1465" s="20"/>
    </row>
    <row r="1466" spans="2:25" s="10" customFormat="1" ht="15.6" customHeight="1">
      <c r="B1466"/>
      <c r="C1466"/>
      <c r="D1466"/>
      <c r="E1466"/>
      <c r="F1466"/>
      <c r="G1466"/>
      <c r="H1466"/>
      <c r="I1466"/>
      <c r="L1466" s="456"/>
      <c r="P1466" s="20"/>
      <c r="Y1466" s="20"/>
    </row>
    <row r="1467" spans="2:25" s="10" customFormat="1" ht="15.6" customHeight="1">
      <c r="B1467"/>
      <c r="C1467"/>
      <c r="D1467"/>
      <c r="E1467"/>
      <c r="F1467"/>
      <c r="G1467"/>
      <c r="H1467"/>
      <c r="I1467"/>
      <c r="L1467" s="456"/>
      <c r="P1467" s="20"/>
      <c r="Y1467" s="20"/>
    </row>
    <row r="1468" spans="2:25" s="10" customFormat="1" ht="15.6" customHeight="1">
      <c r="B1468"/>
      <c r="C1468"/>
      <c r="D1468"/>
      <c r="E1468"/>
      <c r="F1468"/>
      <c r="G1468"/>
      <c r="H1468"/>
      <c r="I1468"/>
      <c r="L1468" s="456"/>
      <c r="P1468" s="20"/>
      <c r="Y1468" s="20"/>
    </row>
    <row r="1469" spans="2:25" s="10" customFormat="1" ht="15.6" customHeight="1">
      <c r="B1469"/>
      <c r="C1469"/>
      <c r="D1469"/>
      <c r="E1469"/>
      <c r="F1469"/>
      <c r="G1469"/>
      <c r="H1469"/>
      <c r="I1469"/>
      <c r="L1469" s="456"/>
      <c r="P1469" s="20"/>
      <c r="Y1469" s="20"/>
    </row>
    <row r="1470" spans="2:25" s="10" customFormat="1" ht="15.6" customHeight="1">
      <c r="B1470"/>
      <c r="C1470"/>
      <c r="D1470"/>
      <c r="E1470"/>
      <c r="F1470"/>
      <c r="G1470"/>
      <c r="H1470"/>
      <c r="I1470"/>
      <c r="L1470" s="456"/>
      <c r="P1470" s="20"/>
      <c r="Y1470" s="20"/>
    </row>
    <row r="1471" spans="2:25" s="10" customFormat="1" ht="15.6" customHeight="1">
      <c r="B1471"/>
      <c r="C1471"/>
      <c r="D1471"/>
      <c r="E1471"/>
      <c r="F1471"/>
      <c r="G1471"/>
      <c r="H1471"/>
      <c r="I1471"/>
      <c r="L1471" s="456"/>
      <c r="P1471" s="20"/>
      <c r="Y1471" s="20"/>
    </row>
    <row r="1472" spans="2:25" s="10" customFormat="1" ht="15.6" customHeight="1">
      <c r="B1472"/>
      <c r="C1472"/>
      <c r="D1472"/>
      <c r="E1472"/>
      <c r="F1472"/>
      <c r="G1472"/>
      <c r="H1472"/>
      <c r="I1472"/>
      <c r="L1472" s="456"/>
      <c r="P1472" s="20"/>
      <c r="Y1472" s="20"/>
    </row>
    <row r="1473" spans="2:25" s="10" customFormat="1" ht="15.6" customHeight="1">
      <c r="B1473"/>
      <c r="C1473"/>
      <c r="D1473"/>
      <c r="E1473"/>
      <c r="F1473"/>
      <c r="G1473"/>
      <c r="H1473"/>
      <c r="I1473"/>
      <c r="L1473" s="456"/>
      <c r="P1473" s="20"/>
      <c r="Y1473" s="20"/>
    </row>
    <row r="1474" spans="2:25" s="10" customFormat="1" ht="15.6" customHeight="1">
      <c r="B1474"/>
      <c r="C1474"/>
      <c r="D1474"/>
      <c r="E1474"/>
      <c r="F1474"/>
      <c r="G1474"/>
      <c r="H1474"/>
      <c r="I1474"/>
      <c r="L1474" s="456"/>
      <c r="P1474" s="20"/>
      <c r="Y1474" s="20"/>
    </row>
    <row r="1475" spans="2:25" s="10" customFormat="1" ht="15.6" customHeight="1">
      <c r="B1475"/>
      <c r="C1475"/>
      <c r="D1475"/>
      <c r="E1475"/>
      <c r="F1475"/>
      <c r="G1475"/>
      <c r="H1475"/>
      <c r="I1475"/>
      <c r="L1475" s="456"/>
      <c r="P1475" s="20"/>
      <c r="Y1475" s="20"/>
    </row>
    <row r="1476" spans="2:25" s="10" customFormat="1" ht="15.6" customHeight="1">
      <c r="B1476"/>
      <c r="C1476"/>
      <c r="D1476"/>
      <c r="E1476"/>
      <c r="F1476"/>
      <c r="G1476"/>
      <c r="H1476"/>
      <c r="I1476"/>
      <c r="L1476" s="456"/>
      <c r="P1476" s="20"/>
      <c r="Y1476" s="20"/>
    </row>
    <row r="1477" spans="2:25" s="10" customFormat="1" ht="15.6" customHeight="1">
      <c r="B1477"/>
      <c r="C1477"/>
      <c r="D1477"/>
      <c r="E1477"/>
      <c r="F1477"/>
      <c r="G1477"/>
      <c r="H1477"/>
      <c r="I1477"/>
      <c r="L1477" s="456"/>
      <c r="P1477" s="20"/>
      <c r="Y1477" s="20"/>
    </row>
    <row r="1478" spans="2:25" s="10" customFormat="1" ht="15.6" customHeight="1">
      <c r="B1478"/>
      <c r="C1478"/>
      <c r="D1478"/>
      <c r="E1478"/>
      <c r="F1478"/>
      <c r="G1478"/>
      <c r="H1478"/>
      <c r="I1478"/>
      <c r="L1478" s="456"/>
      <c r="P1478" s="20"/>
      <c r="Y1478" s="20"/>
    </row>
    <row r="1479" spans="2:25" s="10" customFormat="1" ht="15.6" customHeight="1">
      <c r="B1479"/>
      <c r="C1479"/>
      <c r="D1479"/>
      <c r="E1479"/>
      <c r="F1479"/>
      <c r="G1479"/>
      <c r="H1479"/>
      <c r="I1479"/>
      <c r="L1479" s="456"/>
      <c r="P1479" s="20"/>
      <c r="Y1479" s="20"/>
    </row>
    <row r="1480" spans="2:25" s="10" customFormat="1" ht="15.6" customHeight="1">
      <c r="B1480"/>
      <c r="C1480"/>
      <c r="D1480"/>
      <c r="E1480"/>
      <c r="F1480"/>
      <c r="G1480"/>
      <c r="H1480"/>
      <c r="I1480"/>
      <c r="L1480" s="456"/>
      <c r="P1480" s="20"/>
      <c r="Y1480" s="20"/>
    </row>
    <row r="1481" spans="2:25" s="10" customFormat="1" ht="15.6" customHeight="1">
      <c r="B1481"/>
      <c r="C1481"/>
      <c r="D1481"/>
      <c r="E1481"/>
      <c r="F1481"/>
      <c r="G1481"/>
      <c r="H1481"/>
      <c r="I1481"/>
      <c r="L1481" s="456"/>
      <c r="P1481" s="20"/>
      <c r="Y1481" s="20"/>
    </row>
    <row r="1482" spans="2:25" s="10" customFormat="1" ht="15.6" customHeight="1">
      <c r="B1482"/>
      <c r="C1482"/>
      <c r="D1482"/>
      <c r="E1482"/>
      <c r="F1482"/>
      <c r="G1482"/>
      <c r="H1482"/>
      <c r="I1482"/>
      <c r="L1482" s="456"/>
      <c r="P1482" s="20"/>
      <c r="Y1482" s="20"/>
    </row>
    <row r="1483" spans="2:25" s="10" customFormat="1" ht="15.6" customHeight="1">
      <c r="B1483"/>
      <c r="C1483"/>
      <c r="D1483"/>
      <c r="E1483"/>
      <c r="F1483"/>
      <c r="G1483"/>
      <c r="H1483"/>
      <c r="I1483"/>
      <c r="L1483" s="456"/>
      <c r="P1483" s="20"/>
      <c r="Y1483" s="20"/>
    </row>
    <row r="1484" spans="2:25" s="10" customFormat="1" ht="15.6" customHeight="1">
      <c r="B1484"/>
      <c r="C1484"/>
      <c r="D1484"/>
      <c r="E1484"/>
      <c r="F1484"/>
      <c r="G1484"/>
      <c r="H1484"/>
      <c r="I1484"/>
      <c r="L1484" s="456"/>
      <c r="P1484" s="20"/>
      <c r="Y1484" s="20"/>
    </row>
    <row r="1485" spans="2:25" s="10" customFormat="1" ht="15.6" customHeight="1">
      <c r="B1485"/>
      <c r="C1485"/>
      <c r="D1485"/>
      <c r="E1485"/>
      <c r="F1485"/>
      <c r="G1485"/>
      <c r="H1485"/>
      <c r="I1485"/>
      <c r="L1485" s="456"/>
      <c r="P1485" s="20"/>
      <c r="Y1485" s="20"/>
    </row>
    <row r="1486" spans="2:25" s="10" customFormat="1" ht="15.6" customHeight="1">
      <c r="B1486"/>
      <c r="C1486"/>
      <c r="D1486"/>
      <c r="E1486"/>
      <c r="F1486"/>
      <c r="G1486"/>
      <c r="H1486"/>
      <c r="I1486"/>
      <c r="L1486" s="456"/>
      <c r="P1486" s="20"/>
      <c r="Y1486" s="20"/>
    </row>
    <row r="1487" spans="2:25" s="10" customFormat="1" ht="15.6" customHeight="1">
      <c r="B1487"/>
      <c r="C1487"/>
      <c r="D1487"/>
      <c r="E1487"/>
      <c r="F1487"/>
      <c r="G1487"/>
      <c r="H1487"/>
      <c r="I1487"/>
      <c r="L1487" s="456"/>
      <c r="P1487" s="20"/>
      <c r="Y1487" s="20"/>
    </row>
    <row r="1488" spans="2:25" s="10" customFormat="1" ht="15.6" customHeight="1">
      <c r="B1488"/>
      <c r="C1488"/>
      <c r="D1488"/>
      <c r="E1488"/>
      <c r="F1488"/>
      <c r="G1488"/>
      <c r="H1488"/>
      <c r="I1488"/>
      <c r="L1488" s="456"/>
      <c r="P1488" s="20"/>
      <c r="Y1488" s="20"/>
    </row>
    <row r="1489" spans="2:25" s="10" customFormat="1" ht="15.6" customHeight="1">
      <c r="B1489"/>
      <c r="C1489"/>
      <c r="D1489"/>
      <c r="E1489"/>
      <c r="F1489"/>
      <c r="G1489"/>
      <c r="H1489"/>
      <c r="I1489"/>
      <c r="L1489" s="456"/>
      <c r="P1489" s="20"/>
      <c r="Y1489" s="20"/>
    </row>
    <row r="1490" spans="2:25" s="10" customFormat="1" ht="15.6" customHeight="1">
      <c r="B1490"/>
      <c r="C1490"/>
      <c r="D1490"/>
      <c r="E1490"/>
      <c r="F1490"/>
      <c r="G1490"/>
      <c r="H1490"/>
      <c r="I1490"/>
      <c r="L1490" s="456"/>
      <c r="P1490" s="20"/>
      <c r="Y1490" s="20"/>
    </row>
    <row r="1491" spans="2:25" s="10" customFormat="1" ht="15.6" customHeight="1">
      <c r="B1491"/>
      <c r="C1491"/>
      <c r="D1491"/>
      <c r="E1491"/>
      <c r="F1491"/>
      <c r="G1491"/>
      <c r="H1491"/>
      <c r="I1491"/>
      <c r="L1491" s="456"/>
      <c r="P1491" s="20"/>
      <c r="Y1491" s="20"/>
    </row>
    <row r="1492" spans="2:25" s="10" customFormat="1" ht="15.6" customHeight="1">
      <c r="B1492"/>
      <c r="C1492"/>
      <c r="D1492"/>
      <c r="E1492"/>
      <c r="F1492"/>
      <c r="G1492"/>
      <c r="H1492"/>
      <c r="I1492"/>
      <c r="L1492" s="456"/>
      <c r="P1492" s="20"/>
      <c r="Y1492" s="20"/>
    </row>
    <row r="1493" spans="2:25" s="10" customFormat="1" ht="15.6" customHeight="1">
      <c r="B1493"/>
      <c r="C1493"/>
      <c r="D1493"/>
      <c r="E1493"/>
      <c r="F1493"/>
      <c r="G1493"/>
      <c r="H1493"/>
      <c r="I1493"/>
      <c r="L1493" s="456"/>
      <c r="P1493" s="20"/>
      <c r="Y1493" s="20"/>
    </row>
    <row r="1494" spans="2:25" s="10" customFormat="1" ht="15.6" customHeight="1">
      <c r="B1494"/>
      <c r="C1494"/>
      <c r="D1494"/>
      <c r="E1494"/>
      <c r="F1494"/>
      <c r="G1494"/>
      <c r="H1494"/>
      <c r="I1494"/>
      <c r="L1494" s="456"/>
      <c r="P1494" s="20"/>
      <c r="Y1494" s="20"/>
    </row>
    <row r="1495" spans="2:25" s="10" customFormat="1" ht="15.6" customHeight="1">
      <c r="B1495"/>
      <c r="C1495"/>
      <c r="D1495"/>
      <c r="E1495"/>
      <c r="F1495"/>
      <c r="G1495"/>
      <c r="H1495"/>
      <c r="I1495"/>
      <c r="L1495" s="456"/>
      <c r="P1495" s="20"/>
      <c r="Y1495" s="20"/>
    </row>
    <row r="1496" spans="2:25" s="10" customFormat="1" ht="15.6" customHeight="1">
      <c r="B1496"/>
      <c r="C1496"/>
      <c r="D1496"/>
      <c r="E1496"/>
      <c r="F1496"/>
      <c r="G1496"/>
      <c r="H1496"/>
      <c r="I1496"/>
      <c r="L1496" s="456"/>
      <c r="P1496" s="20"/>
      <c r="Y1496" s="20"/>
    </row>
    <row r="1497" spans="2:25" s="10" customFormat="1" ht="15.6" customHeight="1">
      <c r="B1497"/>
      <c r="C1497"/>
      <c r="D1497"/>
      <c r="E1497"/>
      <c r="F1497"/>
      <c r="G1497"/>
      <c r="H1497"/>
      <c r="I1497"/>
      <c r="L1497" s="456"/>
      <c r="P1497" s="20"/>
      <c r="Y1497" s="20"/>
    </row>
    <row r="1498" spans="2:25" s="10" customFormat="1" ht="15.6" customHeight="1">
      <c r="B1498"/>
      <c r="C1498"/>
      <c r="D1498"/>
      <c r="E1498"/>
      <c r="F1498"/>
      <c r="G1498"/>
      <c r="H1498"/>
      <c r="I1498"/>
      <c r="L1498" s="456"/>
      <c r="P1498" s="20"/>
      <c r="Y1498" s="20"/>
    </row>
    <row r="1499" spans="2:25" s="10" customFormat="1" ht="15.6" customHeight="1">
      <c r="B1499"/>
      <c r="C1499"/>
      <c r="D1499"/>
      <c r="E1499"/>
      <c r="F1499"/>
      <c r="G1499"/>
      <c r="H1499"/>
      <c r="I1499"/>
      <c r="L1499" s="456"/>
      <c r="P1499" s="20"/>
      <c r="Y1499" s="20"/>
    </row>
    <row r="1500" spans="2:25" s="10" customFormat="1" ht="15.6" customHeight="1">
      <c r="B1500"/>
      <c r="C1500"/>
      <c r="D1500"/>
      <c r="E1500"/>
      <c r="F1500"/>
      <c r="G1500"/>
      <c r="H1500"/>
      <c r="I1500"/>
      <c r="L1500" s="456"/>
      <c r="P1500" s="20"/>
      <c r="Y1500" s="20"/>
    </row>
    <row r="1501" spans="2:25" s="10" customFormat="1" ht="15.6" customHeight="1">
      <c r="B1501"/>
      <c r="C1501"/>
      <c r="D1501"/>
      <c r="E1501"/>
      <c r="F1501"/>
      <c r="G1501"/>
      <c r="H1501"/>
      <c r="I1501"/>
      <c r="L1501" s="456"/>
      <c r="P1501" s="20"/>
      <c r="Y1501" s="20"/>
    </row>
    <row r="1502" spans="2:25" s="10" customFormat="1" ht="15.6" customHeight="1">
      <c r="B1502"/>
      <c r="C1502"/>
      <c r="D1502"/>
      <c r="E1502"/>
      <c r="F1502"/>
      <c r="G1502"/>
      <c r="H1502"/>
      <c r="I1502"/>
      <c r="L1502" s="456"/>
      <c r="P1502" s="20"/>
      <c r="Y1502" s="20"/>
    </row>
    <row r="1503" spans="2:25" s="10" customFormat="1" ht="15.6" customHeight="1">
      <c r="B1503"/>
      <c r="C1503"/>
      <c r="D1503"/>
      <c r="E1503"/>
      <c r="F1503"/>
      <c r="G1503"/>
      <c r="H1503"/>
      <c r="I1503"/>
      <c r="L1503" s="456"/>
      <c r="P1503" s="20"/>
      <c r="Y1503" s="20"/>
    </row>
    <row r="1504" spans="2:25" s="10" customFormat="1" ht="15.6" customHeight="1">
      <c r="B1504"/>
      <c r="C1504"/>
      <c r="D1504"/>
      <c r="E1504"/>
      <c r="F1504"/>
      <c r="G1504"/>
      <c r="H1504"/>
      <c r="I1504"/>
      <c r="L1504" s="456"/>
      <c r="P1504" s="20"/>
      <c r="Y1504" s="20"/>
    </row>
    <row r="1505" spans="2:25" s="10" customFormat="1" ht="15.6" customHeight="1">
      <c r="B1505"/>
      <c r="C1505"/>
      <c r="D1505"/>
      <c r="E1505"/>
      <c r="F1505"/>
      <c r="G1505"/>
      <c r="H1505"/>
      <c r="I1505"/>
      <c r="L1505" s="456"/>
      <c r="P1505" s="20"/>
      <c r="Y1505" s="20"/>
    </row>
    <row r="1506" spans="2:25" s="10" customFormat="1" ht="15.6" customHeight="1">
      <c r="B1506"/>
      <c r="C1506"/>
      <c r="D1506"/>
      <c r="E1506"/>
      <c r="F1506"/>
      <c r="G1506"/>
      <c r="H1506"/>
      <c r="I1506"/>
      <c r="L1506" s="456"/>
      <c r="P1506" s="20"/>
      <c r="Y1506" s="20"/>
    </row>
    <row r="1507" spans="2:25" s="10" customFormat="1" ht="15.6" customHeight="1">
      <c r="B1507"/>
      <c r="C1507"/>
      <c r="D1507"/>
      <c r="E1507"/>
      <c r="F1507"/>
      <c r="G1507"/>
      <c r="H1507"/>
      <c r="I1507"/>
      <c r="L1507" s="456"/>
      <c r="P1507" s="20"/>
      <c r="Y1507" s="20"/>
    </row>
    <row r="1508" spans="2:25" s="10" customFormat="1" ht="15.6" customHeight="1">
      <c r="B1508"/>
      <c r="C1508"/>
      <c r="D1508"/>
      <c r="E1508"/>
      <c r="F1508"/>
      <c r="G1508"/>
      <c r="H1508"/>
      <c r="I1508"/>
      <c r="L1508" s="456"/>
      <c r="P1508" s="20"/>
      <c r="Y1508" s="20"/>
    </row>
    <row r="1509" spans="2:25" s="10" customFormat="1" ht="15.6" customHeight="1">
      <c r="B1509"/>
      <c r="C1509"/>
      <c r="D1509"/>
      <c r="E1509"/>
      <c r="F1509"/>
      <c r="G1509"/>
      <c r="H1509"/>
      <c r="I1509"/>
      <c r="L1509" s="456"/>
      <c r="P1509" s="20"/>
      <c r="Y1509" s="20"/>
    </row>
    <row r="1510" spans="2:25" s="10" customFormat="1" ht="15.6" customHeight="1">
      <c r="B1510"/>
      <c r="C1510"/>
      <c r="D1510"/>
      <c r="E1510"/>
      <c r="F1510"/>
      <c r="G1510"/>
      <c r="H1510"/>
      <c r="I1510"/>
      <c r="L1510" s="456"/>
      <c r="P1510" s="20"/>
      <c r="Y1510" s="20"/>
    </row>
    <row r="1511" spans="2:25" s="10" customFormat="1" ht="15.6" customHeight="1">
      <c r="B1511"/>
      <c r="C1511"/>
      <c r="D1511"/>
      <c r="E1511"/>
      <c r="F1511"/>
      <c r="G1511"/>
      <c r="H1511"/>
      <c r="I1511"/>
      <c r="L1511" s="456"/>
      <c r="P1511" s="20"/>
      <c r="Y1511" s="20"/>
    </row>
    <row r="1512" spans="2:25" s="10" customFormat="1" ht="15.6" customHeight="1">
      <c r="B1512"/>
      <c r="C1512"/>
      <c r="D1512"/>
      <c r="E1512"/>
      <c r="F1512"/>
      <c r="G1512"/>
      <c r="H1512"/>
      <c r="I1512"/>
      <c r="L1512" s="456"/>
      <c r="P1512" s="20"/>
      <c r="Y1512" s="20"/>
    </row>
    <row r="1513" spans="2:25" s="10" customFormat="1" ht="15.6" customHeight="1">
      <c r="B1513"/>
      <c r="C1513"/>
      <c r="D1513"/>
      <c r="E1513"/>
      <c r="F1513"/>
      <c r="G1513"/>
      <c r="H1513"/>
      <c r="I1513"/>
      <c r="L1513" s="456"/>
      <c r="P1513" s="20"/>
      <c r="Y1513" s="20"/>
    </row>
    <row r="1514" spans="2:25" s="10" customFormat="1" ht="15.6" customHeight="1">
      <c r="B1514"/>
      <c r="C1514"/>
      <c r="D1514"/>
      <c r="E1514"/>
      <c r="F1514"/>
      <c r="G1514"/>
      <c r="H1514"/>
      <c r="I1514"/>
      <c r="L1514" s="456"/>
      <c r="P1514" s="20"/>
      <c r="Y1514" s="20"/>
    </row>
    <row r="1515" spans="2:25" s="10" customFormat="1" ht="15.6" customHeight="1">
      <c r="B1515"/>
      <c r="C1515"/>
      <c r="D1515"/>
      <c r="E1515"/>
      <c r="F1515"/>
      <c r="G1515"/>
      <c r="H1515"/>
      <c r="I1515"/>
      <c r="L1515" s="456"/>
      <c r="P1515" s="20"/>
      <c r="Y1515" s="20"/>
    </row>
    <row r="1516" spans="2:25" s="10" customFormat="1" ht="15.6" customHeight="1">
      <c r="B1516"/>
      <c r="C1516"/>
      <c r="D1516"/>
      <c r="E1516"/>
      <c r="F1516"/>
      <c r="G1516"/>
      <c r="H1516"/>
      <c r="I1516"/>
      <c r="L1516" s="456"/>
      <c r="P1516" s="20"/>
      <c r="Y1516" s="20"/>
    </row>
    <row r="1517" spans="2:25" s="10" customFormat="1" ht="15.6" customHeight="1">
      <c r="B1517"/>
      <c r="C1517"/>
      <c r="D1517"/>
      <c r="E1517"/>
      <c r="F1517"/>
      <c r="G1517"/>
      <c r="H1517"/>
      <c r="I1517"/>
      <c r="L1517" s="456"/>
      <c r="P1517" s="20"/>
      <c r="Y1517" s="20"/>
    </row>
    <row r="1518" spans="2:25" s="10" customFormat="1" ht="15.6" customHeight="1">
      <c r="B1518"/>
      <c r="C1518"/>
      <c r="D1518"/>
      <c r="E1518"/>
      <c r="F1518"/>
      <c r="G1518"/>
      <c r="H1518"/>
      <c r="I1518"/>
      <c r="L1518" s="456"/>
      <c r="P1518" s="20"/>
      <c r="Y1518" s="20"/>
    </row>
    <row r="1519" spans="2:25" s="10" customFormat="1" ht="15.6" customHeight="1">
      <c r="B1519"/>
      <c r="C1519"/>
      <c r="D1519"/>
      <c r="E1519"/>
      <c r="F1519"/>
      <c r="G1519"/>
      <c r="H1519"/>
      <c r="I1519"/>
      <c r="L1519" s="456"/>
      <c r="P1519" s="20"/>
      <c r="Y1519" s="20"/>
    </row>
    <row r="1520" spans="2:25" s="10" customFormat="1" ht="15.6" customHeight="1">
      <c r="B1520"/>
      <c r="C1520"/>
      <c r="D1520"/>
      <c r="E1520"/>
      <c r="F1520"/>
      <c r="G1520"/>
      <c r="H1520"/>
      <c r="I1520"/>
      <c r="L1520" s="456"/>
      <c r="P1520" s="20"/>
      <c r="Y1520" s="20"/>
    </row>
    <row r="1521" spans="2:25" s="10" customFormat="1" ht="15.6" customHeight="1">
      <c r="B1521"/>
      <c r="C1521"/>
      <c r="D1521"/>
      <c r="E1521"/>
      <c r="F1521"/>
      <c r="G1521"/>
      <c r="H1521"/>
      <c r="I1521"/>
      <c r="L1521" s="456"/>
      <c r="P1521" s="20"/>
      <c r="Y1521" s="20"/>
    </row>
    <row r="1522" spans="2:25" s="10" customFormat="1" ht="15.6" customHeight="1">
      <c r="B1522"/>
      <c r="C1522"/>
      <c r="D1522"/>
      <c r="E1522"/>
      <c r="F1522"/>
      <c r="G1522"/>
      <c r="H1522"/>
      <c r="I1522"/>
      <c r="L1522" s="456"/>
      <c r="P1522" s="20"/>
      <c r="Y1522" s="20"/>
    </row>
    <row r="1523" spans="2:25" s="10" customFormat="1" ht="15.6" customHeight="1">
      <c r="B1523"/>
      <c r="C1523"/>
      <c r="D1523"/>
      <c r="E1523"/>
      <c r="F1523"/>
      <c r="G1523"/>
      <c r="H1523"/>
      <c r="I1523"/>
      <c r="L1523" s="456"/>
      <c r="P1523" s="20"/>
      <c r="Y1523" s="20"/>
    </row>
    <row r="1524" spans="2:25" s="10" customFormat="1" ht="15.6" customHeight="1">
      <c r="B1524"/>
      <c r="C1524"/>
      <c r="D1524"/>
      <c r="E1524"/>
      <c r="F1524"/>
      <c r="G1524"/>
      <c r="H1524"/>
      <c r="I1524"/>
      <c r="L1524" s="456"/>
      <c r="P1524" s="20"/>
      <c r="Y1524" s="20"/>
    </row>
    <row r="1525" spans="2:25" s="10" customFormat="1" ht="15.6" customHeight="1">
      <c r="B1525"/>
      <c r="C1525"/>
      <c r="D1525"/>
      <c r="E1525"/>
      <c r="F1525"/>
      <c r="G1525"/>
      <c r="H1525"/>
      <c r="I1525"/>
      <c r="L1525" s="456"/>
      <c r="P1525" s="20"/>
      <c r="Y1525" s="20"/>
    </row>
    <row r="1526" spans="2:25" s="10" customFormat="1" ht="15.6" customHeight="1">
      <c r="B1526"/>
      <c r="C1526"/>
      <c r="D1526"/>
      <c r="E1526"/>
      <c r="F1526"/>
      <c r="G1526"/>
      <c r="H1526"/>
      <c r="I1526"/>
      <c r="L1526" s="456"/>
      <c r="P1526" s="20"/>
      <c r="Y1526" s="20"/>
    </row>
    <row r="1527" spans="2:25" s="10" customFormat="1" ht="15.6" customHeight="1">
      <c r="B1527"/>
      <c r="C1527"/>
      <c r="D1527"/>
      <c r="E1527"/>
      <c r="F1527"/>
      <c r="G1527"/>
      <c r="H1527"/>
      <c r="I1527"/>
      <c r="L1527" s="456"/>
      <c r="P1527" s="20"/>
      <c r="Y1527" s="20"/>
    </row>
    <row r="1528" spans="2:25" s="10" customFormat="1" ht="15.6" customHeight="1">
      <c r="B1528"/>
      <c r="C1528"/>
      <c r="D1528"/>
      <c r="E1528"/>
      <c r="F1528"/>
      <c r="G1528"/>
      <c r="H1528"/>
      <c r="I1528"/>
      <c r="L1528" s="456"/>
      <c r="P1528" s="20"/>
      <c r="Y1528" s="20"/>
    </row>
    <row r="1529" spans="2:25" s="10" customFormat="1" ht="15.6" customHeight="1">
      <c r="B1529"/>
      <c r="C1529"/>
      <c r="D1529"/>
      <c r="E1529"/>
      <c r="F1529"/>
      <c r="G1529"/>
      <c r="H1529"/>
      <c r="I1529"/>
      <c r="L1529" s="456"/>
      <c r="P1529" s="20"/>
      <c r="Y1529" s="20"/>
    </row>
    <row r="1530" spans="2:25" s="10" customFormat="1" ht="15.6" customHeight="1">
      <c r="B1530"/>
      <c r="C1530"/>
      <c r="D1530"/>
      <c r="E1530"/>
      <c r="F1530"/>
      <c r="G1530"/>
      <c r="H1530"/>
      <c r="I1530"/>
      <c r="L1530" s="456"/>
      <c r="P1530" s="20"/>
      <c r="Y1530" s="20"/>
    </row>
    <row r="1531" spans="2:25" s="10" customFormat="1" ht="15.6" customHeight="1">
      <c r="B1531"/>
      <c r="C1531"/>
      <c r="D1531"/>
      <c r="E1531"/>
      <c r="F1531"/>
      <c r="G1531"/>
      <c r="H1531"/>
      <c r="I1531"/>
      <c r="L1531" s="456"/>
      <c r="P1531" s="20"/>
      <c r="Y1531" s="20"/>
    </row>
    <row r="1532" spans="2:25" s="10" customFormat="1" ht="15.6" customHeight="1">
      <c r="B1532"/>
      <c r="C1532"/>
      <c r="D1532"/>
      <c r="E1532"/>
      <c r="F1532"/>
      <c r="G1532"/>
      <c r="H1532"/>
      <c r="I1532"/>
      <c r="L1532" s="456"/>
      <c r="P1532" s="20"/>
      <c r="Y1532" s="20"/>
    </row>
    <row r="1533" spans="2:25" s="10" customFormat="1" ht="15.6" customHeight="1">
      <c r="B1533"/>
      <c r="C1533"/>
      <c r="D1533"/>
      <c r="E1533"/>
      <c r="F1533"/>
      <c r="G1533"/>
      <c r="H1533"/>
      <c r="I1533"/>
      <c r="L1533" s="456"/>
      <c r="P1533" s="20"/>
      <c r="Y1533" s="20"/>
    </row>
    <row r="1534" spans="2:25" s="10" customFormat="1" ht="15.6" customHeight="1">
      <c r="B1534"/>
      <c r="C1534"/>
      <c r="D1534"/>
      <c r="E1534"/>
      <c r="F1534"/>
      <c r="G1534"/>
      <c r="H1534"/>
      <c r="I1534"/>
      <c r="L1534" s="456"/>
      <c r="P1534" s="20"/>
      <c r="Y1534" s="20"/>
    </row>
    <row r="1535" spans="2:25" s="10" customFormat="1" ht="15.6" customHeight="1">
      <c r="B1535"/>
      <c r="C1535"/>
      <c r="D1535"/>
      <c r="E1535"/>
      <c r="F1535"/>
      <c r="G1535"/>
      <c r="H1535"/>
      <c r="I1535"/>
      <c r="L1535" s="456"/>
      <c r="P1535" s="20"/>
      <c r="Y1535" s="20"/>
    </row>
    <row r="1536" spans="2:25" s="10" customFormat="1" ht="15.6" customHeight="1">
      <c r="B1536"/>
      <c r="C1536"/>
      <c r="D1536"/>
      <c r="E1536"/>
      <c r="F1536"/>
      <c r="G1536"/>
      <c r="H1536"/>
      <c r="I1536"/>
      <c r="L1536" s="456"/>
      <c r="P1536" s="20"/>
      <c r="Y1536" s="20"/>
    </row>
    <row r="1537" spans="2:25" s="10" customFormat="1" ht="15.6" customHeight="1">
      <c r="B1537"/>
      <c r="C1537"/>
      <c r="D1537"/>
      <c r="E1537"/>
      <c r="F1537"/>
      <c r="G1537"/>
      <c r="H1537"/>
      <c r="I1537"/>
      <c r="L1537" s="456"/>
      <c r="P1537" s="20"/>
      <c r="Y1537" s="20"/>
    </row>
    <row r="1538" spans="2:25" s="10" customFormat="1" ht="15.6" customHeight="1">
      <c r="B1538"/>
      <c r="C1538"/>
      <c r="D1538"/>
      <c r="E1538"/>
      <c r="F1538"/>
      <c r="G1538"/>
      <c r="H1538"/>
      <c r="I1538"/>
      <c r="L1538" s="456"/>
      <c r="P1538" s="20"/>
      <c r="Y1538" s="20"/>
    </row>
    <row r="1539" spans="2:25" s="10" customFormat="1" ht="15.6" customHeight="1">
      <c r="B1539"/>
      <c r="C1539"/>
      <c r="D1539"/>
      <c r="E1539"/>
      <c r="F1539"/>
      <c r="G1539"/>
      <c r="H1539"/>
      <c r="I1539"/>
      <c r="L1539" s="456"/>
      <c r="P1539" s="20"/>
      <c r="Y1539" s="20"/>
    </row>
    <row r="1540" spans="2:25" s="10" customFormat="1" ht="15.6" customHeight="1">
      <c r="B1540"/>
      <c r="C1540"/>
      <c r="D1540"/>
      <c r="E1540"/>
      <c r="F1540"/>
      <c r="G1540"/>
      <c r="H1540"/>
      <c r="I1540"/>
      <c r="L1540" s="456"/>
      <c r="P1540" s="20"/>
      <c r="Y1540" s="20"/>
    </row>
    <row r="1541" spans="2:25" s="10" customFormat="1" ht="15.6" customHeight="1">
      <c r="B1541"/>
      <c r="C1541"/>
      <c r="D1541"/>
      <c r="E1541"/>
      <c r="F1541"/>
      <c r="G1541"/>
      <c r="H1541"/>
      <c r="I1541"/>
      <c r="L1541" s="456"/>
      <c r="P1541" s="20"/>
      <c r="Y1541" s="20"/>
    </row>
    <row r="1542" spans="2:25" s="10" customFormat="1" ht="15.6" customHeight="1">
      <c r="B1542"/>
      <c r="C1542"/>
      <c r="D1542"/>
      <c r="E1542"/>
      <c r="F1542"/>
      <c r="G1542"/>
      <c r="H1542"/>
      <c r="I1542"/>
      <c r="L1542" s="456"/>
      <c r="P1542" s="20"/>
      <c r="Y1542" s="20"/>
    </row>
    <row r="1543" spans="2:25" s="10" customFormat="1" ht="15.6" customHeight="1">
      <c r="B1543"/>
      <c r="C1543"/>
      <c r="D1543"/>
      <c r="E1543"/>
      <c r="F1543"/>
      <c r="G1543"/>
      <c r="H1543"/>
      <c r="I1543"/>
      <c r="L1543" s="456"/>
      <c r="P1543" s="20"/>
      <c r="Y1543" s="20"/>
    </row>
    <row r="1544" spans="2:25" s="10" customFormat="1" ht="15.6" customHeight="1">
      <c r="B1544"/>
      <c r="C1544"/>
      <c r="D1544"/>
      <c r="E1544"/>
      <c r="F1544"/>
      <c r="G1544"/>
      <c r="H1544"/>
      <c r="I1544"/>
      <c r="L1544" s="456"/>
      <c r="P1544" s="20"/>
      <c r="Y1544" s="20"/>
    </row>
    <row r="1545" spans="2:25" s="10" customFormat="1" ht="15.6" customHeight="1">
      <c r="B1545"/>
      <c r="C1545"/>
      <c r="D1545"/>
      <c r="E1545"/>
      <c r="F1545"/>
      <c r="G1545"/>
      <c r="H1545"/>
      <c r="I1545"/>
      <c r="L1545" s="456"/>
      <c r="P1545" s="20"/>
      <c r="Y1545" s="20"/>
    </row>
    <row r="1546" spans="2:25" s="10" customFormat="1" ht="15.6" customHeight="1">
      <c r="B1546"/>
      <c r="C1546"/>
      <c r="D1546"/>
      <c r="E1546"/>
      <c r="F1546"/>
      <c r="G1546"/>
      <c r="H1546"/>
      <c r="I1546"/>
      <c r="L1546" s="456"/>
      <c r="P1546" s="20"/>
      <c r="Y1546" s="20"/>
    </row>
    <row r="1547" spans="2:25" s="10" customFormat="1" ht="15.6" customHeight="1">
      <c r="B1547"/>
      <c r="C1547"/>
      <c r="D1547"/>
      <c r="E1547"/>
      <c r="F1547"/>
      <c r="G1547"/>
      <c r="H1547"/>
      <c r="I1547"/>
      <c r="L1547" s="456"/>
      <c r="P1547" s="20"/>
      <c r="Y1547" s="20"/>
    </row>
    <row r="1548" spans="2:25" s="10" customFormat="1" ht="15.6" customHeight="1">
      <c r="B1548"/>
      <c r="C1548"/>
      <c r="D1548"/>
      <c r="E1548"/>
      <c r="F1548"/>
      <c r="G1548"/>
      <c r="H1548"/>
      <c r="I1548"/>
      <c r="L1548" s="456"/>
      <c r="P1548" s="20"/>
      <c r="Y1548" s="20"/>
    </row>
    <row r="1549" spans="2:25" s="10" customFormat="1" ht="15.6" customHeight="1">
      <c r="B1549"/>
      <c r="C1549"/>
      <c r="D1549"/>
      <c r="E1549"/>
      <c r="F1549"/>
      <c r="G1549"/>
      <c r="H1549"/>
      <c r="I1549"/>
      <c r="L1549" s="456"/>
      <c r="P1549" s="20"/>
      <c r="Y1549" s="20"/>
    </row>
    <row r="1550" spans="2:25" s="10" customFormat="1" ht="15.6" customHeight="1">
      <c r="B1550"/>
      <c r="C1550"/>
      <c r="D1550"/>
      <c r="E1550"/>
      <c r="F1550"/>
      <c r="G1550"/>
      <c r="H1550"/>
      <c r="I1550"/>
      <c r="L1550" s="456"/>
      <c r="P1550" s="20"/>
      <c r="Y1550" s="20"/>
    </row>
    <row r="1551" spans="2:25" s="10" customFormat="1" ht="15.6" customHeight="1">
      <c r="B1551"/>
      <c r="C1551"/>
      <c r="D1551"/>
      <c r="E1551"/>
      <c r="F1551"/>
      <c r="G1551"/>
      <c r="H1551"/>
      <c r="I1551"/>
      <c r="L1551" s="456"/>
      <c r="P1551" s="20"/>
      <c r="Y1551" s="20"/>
    </row>
    <row r="1552" spans="2:25" s="10" customFormat="1" ht="15.6" customHeight="1">
      <c r="B1552"/>
      <c r="C1552"/>
      <c r="D1552"/>
      <c r="E1552"/>
      <c r="F1552"/>
      <c r="G1552"/>
      <c r="H1552"/>
      <c r="I1552"/>
      <c r="L1552" s="456"/>
      <c r="P1552" s="20"/>
      <c r="Y1552" s="20"/>
    </row>
    <row r="1553" spans="2:25" s="10" customFormat="1" ht="15.6" customHeight="1">
      <c r="B1553"/>
      <c r="C1553"/>
      <c r="D1553"/>
      <c r="E1553"/>
      <c r="F1553"/>
      <c r="G1553"/>
      <c r="H1553"/>
      <c r="I1553"/>
      <c r="L1553" s="456"/>
      <c r="P1553" s="20"/>
      <c r="Y1553" s="20"/>
    </row>
    <row r="1554" spans="2:25" s="10" customFormat="1" ht="15.6" customHeight="1">
      <c r="B1554"/>
      <c r="C1554"/>
      <c r="D1554"/>
      <c r="E1554"/>
      <c r="F1554"/>
      <c r="G1554"/>
      <c r="H1554"/>
      <c r="I1554"/>
      <c r="L1554" s="456"/>
      <c r="P1554" s="20"/>
      <c r="Y1554" s="20"/>
    </row>
    <row r="1555" spans="2:25" s="10" customFormat="1" ht="15.6" customHeight="1">
      <c r="B1555"/>
      <c r="C1555"/>
      <c r="D1555"/>
      <c r="E1555"/>
      <c r="F1555"/>
      <c r="G1555"/>
      <c r="H1555"/>
      <c r="I1555"/>
      <c r="L1555" s="456"/>
      <c r="P1555" s="20"/>
      <c r="Y1555" s="20"/>
    </row>
    <row r="1556" spans="2:25" s="10" customFormat="1" ht="15.6" customHeight="1">
      <c r="B1556"/>
      <c r="C1556"/>
      <c r="D1556"/>
      <c r="E1556"/>
      <c r="F1556"/>
      <c r="G1556"/>
      <c r="H1556"/>
      <c r="I1556"/>
      <c r="L1556" s="456"/>
      <c r="P1556" s="20"/>
      <c r="Y1556" s="20"/>
    </row>
    <row r="1557" spans="2:25" s="10" customFormat="1" ht="15.6" customHeight="1">
      <c r="B1557"/>
      <c r="C1557"/>
      <c r="D1557"/>
      <c r="E1557"/>
      <c r="F1557"/>
      <c r="G1557"/>
      <c r="H1557"/>
      <c r="I1557"/>
      <c r="L1557" s="456"/>
      <c r="P1557" s="20"/>
      <c r="Y1557" s="20"/>
    </row>
    <row r="1558" spans="2:25" s="10" customFormat="1" ht="15.6" customHeight="1">
      <c r="B1558"/>
      <c r="C1558"/>
      <c r="D1558"/>
      <c r="E1558"/>
      <c r="F1558"/>
      <c r="G1558"/>
      <c r="H1558"/>
      <c r="I1558"/>
      <c r="L1558" s="456"/>
      <c r="P1558" s="20"/>
      <c r="Y1558" s="20"/>
    </row>
    <row r="1559" spans="2:25" s="10" customFormat="1" ht="15.6" customHeight="1">
      <c r="B1559"/>
      <c r="C1559"/>
      <c r="D1559"/>
      <c r="E1559"/>
      <c r="F1559"/>
      <c r="G1559"/>
      <c r="H1559"/>
      <c r="I1559"/>
      <c r="L1559" s="456"/>
      <c r="P1559" s="20"/>
      <c r="Y1559" s="20"/>
    </row>
    <row r="1560" spans="2:25" s="10" customFormat="1" ht="15.6" customHeight="1">
      <c r="B1560"/>
      <c r="C1560"/>
      <c r="D1560"/>
      <c r="E1560"/>
      <c r="F1560"/>
      <c r="G1560"/>
      <c r="H1560"/>
      <c r="I1560"/>
      <c r="L1560" s="456"/>
      <c r="P1560" s="20"/>
      <c r="Y1560" s="20"/>
    </row>
    <row r="1561" spans="2:25" s="10" customFormat="1" ht="15.6" customHeight="1">
      <c r="B1561"/>
      <c r="C1561"/>
      <c r="D1561"/>
      <c r="E1561"/>
      <c r="F1561"/>
      <c r="G1561"/>
      <c r="H1561"/>
      <c r="I1561"/>
      <c r="L1561" s="456"/>
      <c r="P1561" s="20"/>
      <c r="Y1561" s="20"/>
    </row>
    <row r="1562" spans="2:25" s="10" customFormat="1" ht="15.6" customHeight="1">
      <c r="B1562"/>
      <c r="C1562"/>
      <c r="D1562"/>
      <c r="E1562"/>
      <c r="F1562"/>
      <c r="G1562"/>
      <c r="H1562"/>
      <c r="I1562"/>
      <c r="L1562" s="456"/>
      <c r="P1562" s="20"/>
      <c r="Y1562" s="20"/>
    </row>
    <row r="1563" spans="2:25" s="10" customFormat="1" ht="15.6" customHeight="1">
      <c r="B1563"/>
      <c r="C1563"/>
      <c r="D1563"/>
      <c r="E1563"/>
      <c r="F1563"/>
      <c r="G1563"/>
      <c r="H1563"/>
      <c r="I1563"/>
      <c r="L1563" s="456"/>
      <c r="P1563" s="20"/>
      <c r="Y1563" s="20"/>
    </row>
    <row r="1564" spans="2:25" s="10" customFormat="1" ht="15.6" customHeight="1">
      <c r="B1564"/>
      <c r="C1564"/>
      <c r="D1564"/>
      <c r="E1564"/>
      <c r="F1564"/>
      <c r="G1564"/>
      <c r="H1564"/>
      <c r="I1564"/>
      <c r="L1564" s="456"/>
      <c r="P1564" s="20"/>
      <c r="Y1564" s="20"/>
    </row>
    <row r="1565" spans="2:25" s="10" customFormat="1" ht="15.6" customHeight="1">
      <c r="B1565"/>
      <c r="C1565"/>
      <c r="D1565"/>
      <c r="E1565"/>
      <c r="F1565"/>
      <c r="G1565"/>
      <c r="H1565"/>
      <c r="I1565"/>
      <c r="L1565" s="456"/>
      <c r="P1565" s="20"/>
      <c r="Y1565" s="20"/>
    </row>
    <row r="1566" spans="2:25" s="10" customFormat="1" ht="15.6" customHeight="1">
      <c r="B1566"/>
      <c r="C1566"/>
      <c r="D1566"/>
      <c r="E1566"/>
      <c r="F1566"/>
      <c r="G1566"/>
      <c r="H1566"/>
      <c r="I1566"/>
      <c r="L1566" s="456"/>
      <c r="P1566" s="20"/>
      <c r="Y1566" s="20"/>
    </row>
    <row r="1567" spans="2:25" s="10" customFormat="1" ht="15.6" customHeight="1">
      <c r="B1567"/>
      <c r="C1567"/>
      <c r="D1567"/>
      <c r="E1567"/>
      <c r="F1567"/>
      <c r="G1567"/>
      <c r="H1567"/>
      <c r="I1567"/>
      <c r="L1567" s="456"/>
      <c r="P1567" s="20"/>
      <c r="Y1567" s="20"/>
    </row>
    <row r="1568" spans="2:25" s="10" customFormat="1" ht="15.6" customHeight="1">
      <c r="B1568"/>
      <c r="C1568"/>
      <c r="D1568"/>
      <c r="E1568"/>
      <c r="F1568"/>
      <c r="G1568"/>
      <c r="H1568"/>
      <c r="I1568"/>
      <c r="L1568" s="456"/>
      <c r="P1568" s="20"/>
      <c r="Y1568" s="20"/>
    </row>
    <row r="1569" spans="2:25" s="10" customFormat="1" ht="15.6" customHeight="1">
      <c r="B1569"/>
      <c r="C1569"/>
      <c r="D1569"/>
      <c r="E1569"/>
      <c r="F1569"/>
      <c r="G1569"/>
      <c r="H1569"/>
      <c r="I1569"/>
      <c r="L1569" s="456"/>
      <c r="P1569" s="20"/>
      <c r="Y1569" s="20"/>
    </row>
    <row r="1570" spans="2:25" s="10" customFormat="1" ht="15.6" customHeight="1">
      <c r="B1570"/>
      <c r="C1570"/>
      <c r="D1570"/>
      <c r="E1570"/>
      <c r="F1570"/>
      <c r="G1570"/>
      <c r="H1570"/>
      <c r="I1570"/>
      <c r="L1570" s="456"/>
      <c r="P1570" s="20"/>
      <c r="Y1570" s="20"/>
    </row>
    <row r="1571" spans="2:25" s="10" customFormat="1" ht="15.6" customHeight="1">
      <c r="B1571"/>
      <c r="C1571"/>
      <c r="D1571"/>
      <c r="E1571"/>
      <c r="F1571"/>
      <c r="G1571"/>
      <c r="H1571"/>
      <c r="I1571"/>
      <c r="L1571" s="456"/>
      <c r="P1571" s="20"/>
      <c r="Y1571" s="20"/>
    </row>
    <row r="1572" spans="2:25" s="10" customFormat="1" ht="15.6" customHeight="1">
      <c r="B1572"/>
      <c r="C1572"/>
      <c r="D1572"/>
      <c r="E1572"/>
      <c r="F1572"/>
      <c r="G1572"/>
      <c r="H1572"/>
      <c r="I1572"/>
      <c r="L1572" s="456"/>
      <c r="P1572" s="20"/>
      <c r="Y1572" s="20"/>
    </row>
    <row r="1573" spans="2:25" s="10" customFormat="1" ht="15.6" customHeight="1">
      <c r="B1573"/>
      <c r="C1573"/>
      <c r="D1573"/>
      <c r="E1573"/>
      <c r="F1573"/>
      <c r="G1573"/>
      <c r="H1573"/>
      <c r="I1573"/>
      <c r="L1573" s="456"/>
      <c r="P1573" s="20"/>
      <c r="Y1573" s="20"/>
    </row>
    <row r="1574" spans="2:25" s="10" customFormat="1" ht="15.6" customHeight="1">
      <c r="B1574"/>
      <c r="C1574"/>
      <c r="D1574"/>
      <c r="E1574"/>
      <c r="F1574"/>
      <c r="G1574"/>
      <c r="H1574"/>
      <c r="I1574"/>
      <c r="L1574" s="456"/>
      <c r="P1574" s="20"/>
      <c r="Y1574" s="20"/>
    </row>
    <row r="1575" spans="2:25" s="10" customFormat="1" ht="15.6" customHeight="1">
      <c r="B1575"/>
      <c r="C1575"/>
      <c r="D1575"/>
      <c r="E1575"/>
      <c r="F1575"/>
      <c r="G1575"/>
      <c r="H1575"/>
      <c r="I1575"/>
      <c r="L1575" s="456"/>
      <c r="P1575" s="20"/>
      <c r="Y1575" s="20"/>
    </row>
    <row r="1576" spans="2:25" s="10" customFormat="1" ht="15.6" customHeight="1">
      <c r="B1576"/>
      <c r="C1576"/>
      <c r="D1576"/>
      <c r="E1576"/>
      <c r="F1576"/>
      <c r="G1576"/>
      <c r="H1576"/>
      <c r="I1576"/>
      <c r="L1576" s="456"/>
      <c r="P1576" s="20"/>
      <c r="Y1576" s="20"/>
    </row>
    <row r="1577" spans="2:25" s="10" customFormat="1" ht="15.6" customHeight="1">
      <c r="B1577"/>
      <c r="C1577"/>
      <c r="D1577"/>
      <c r="E1577"/>
      <c r="F1577"/>
      <c r="G1577"/>
      <c r="H1577"/>
      <c r="I1577"/>
      <c r="L1577" s="456"/>
      <c r="P1577" s="20"/>
      <c r="Y1577" s="20"/>
    </row>
    <row r="1578" spans="2:25" s="10" customFormat="1" ht="15.6" customHeight="1">
      <c r="B1578"/>
      <c r="C1578"/>
      <c r="D1578"/>
      <c r="E1578"/>
      <c r="F1578"/>
      <c r="G1578"/>
      <c r="H1578"/>
      <c r="I1578"/>
      <c r="L1578" s="456"/>
      <c r="P1578" s="20"/>
      <c r="Y1578" s="20"/>
    </row>
    <row r="1579" spans="2:25" s="10" customFormat="1" ht="15.6" customHeight="1">
      <c r="B1579"/>
      <c r="C1579"/>
      <c r="D1579"/>
      <c r="E1579"/>
      <c r="F1579"/>
      <c r="G1579"/>
      <c r="H1579"/>
      <c r="I1579"/>
      <c r="L1579" s="456"/>
      <c r="P1579" s="20"/>
      <c r="Y1579" s="20"/>
    </row>
    <row r="1580" spans="2:25" s="10" customFormat="1" ht="15.6" customHeight="1">
      <c r="B1580"/>
      <c r="C1580"/>
      <c r="D1580"/>
      <c r="E1580"/>
      <c r="F1580"/>
      <c r="G1580"/>
      <c r="H1580"/>
      <c r="I1580"/>
      <c r="L1580" s="456"/>
      <c r="P1580" s="20"/>
      <c r="Y1580" s="20"/>
    </row>
    <row r="1581" spans="2:25" s="10" customFormat="1" ht="15.6" customHeight="1">
      <c r="B1581"/>
      <c r="C1581"/>
      <c r="D1581"/>
      <c r="E1581"/>
      <c r="F1581"/>
      <c r="G1581"/>
      <c r="H1581"/>
      <c r="I1581"/>
      <c r="L1581" s="456"/>
      <c r="P1581" s="20"/>
      <c r="Y1581" s="20"/>
    </row>
    <row r="1582" spans="2:25" s="10" customFormat="1" ht="15.6" customHeight="1">
      <c r="B1582"/>
      <c r="C1582"/>
      <c r="D1582"/>
      <c r="E1582"/>
      <c r="F1582"/>
      <c r="G1582"/>
      <c r="H1582"/>
      <c r="I1582"/>
      <c r="L1582" s="456"/>
      <c r="P1582" s="20"/>
      <c r="Y1582" s="20"/>
    </row>
    <row r="1583" spans="2:25" s="10" customFormat="1" ht="15.6" customHeight="1">
      <c r="B1583"/>
      <c r="C1583"/>
      <c r="D1583"/>
      <c r="E1583"/>
      <c r="F1583"/>
      <c r="G1583"/>
      <c r="H1583"/>
      <c r="I1583"/>
      <c r="L1583" s="456"/>
      <c r="P1583" s="20"/>
      <c r="Y1583" s="20"/>
    </row>
    <row r="1584" spans="2:25" s="10" customFormat="1" ht="15.6" customHeight="1">
      <c r="B1584"/>
      <c r="C1584"/>
      <c r="D1584"/>
      <c r="E1584"/>
      <c r="F1584"/>
      <c r="G1584"/>
      <c r="H1584"/>
      <c r="I1584"/>
      <c r="L1584" s="456"/>
      <c r="P1584" s="20"/>
      <c r="Y1584" s="20"/>
    </row>
    <row r="1585" spans="2:25" s="10" customFormat="1" ht="15.6" customHeight="1">
      <c r="B1585"/>
      <c r="C1585"/>
      <c r="D1585"/>
      <c r="E1585"/>
      <c r="F1585"/>
      <c r="G1585"/>
      <c r="H1585"/>
      <c r="I1585"/>
      <c r="L1585" s="456"/>
      <c r="P1585" s="20"/>
      <c r="Y1585" s="20"/>
    </row>
    <row r="1586" spans="2:25" s="10" customFormat="1" ht="15.6" customHeight="1">
      <c r="B1586"/>
      <c r="C1586"/>
      <c r="D1586"/>
      <c r="E1586"/>
      <c r="F1586"/>
      <c r="G1586"/>
      <c r="H1586"/>
      <c r="I1586"/>
      <c r="L1586" s="456"/>
      <c r="P1586" s="20"/>
      <c r="Y1586" s="20"/>
    </row>
    <row r="1587" spans="2:25" s="10" customFormat="1" ht="15.6" customHeight="1">
      <c r="B1587"/>
      <c r="C1587"/>
      <c r="D1587"/>
      <c r="E1587"/>
      <c r="F1587"/>
      <c r="G1587"/>
      <c r="H1587"/>
      <c r="I1587"/>
      <c r="L1587" s="456"/>
      <c r="P1587" s="20"/>
      <c r="Y1587" s="20"/>
    </row>
    <row r="1588" spans="2:25" s="10" customFormat="1" ht="15.6" customHeight="1">
      <c r="B1588"/>
      <c r="C1588"/>
      <c r="D1588"/>
      <c r="E1588"/>
      <c r="F1588"/>
      <c r="G1588"/>
      <c r="H1588"/>
      <c r="I1588"/>
      <c r="L1588" s="456"/>
      <c r="P1588" s="20"/>
      <c r="Y1588" s="20"/>
    </row>
    <row r="1589" spans="2:25" s="10" customFormat="1" ht="15.6" customHeight="1">
      <c r="B1589"/>
      <c r="C1589"/>
      <c r="D1589"/>
      <c r="E1589"/>
      <c r="F1589"/>
      <c r="G1589"/>
      <c r="H1589"/>
      <c r="I1589"/>
      <c r="L1589" s="456"/>
      <c r="P1589" s="20"/>
      <c r="Y1589" s="20"/>
    </row>
    <row r="1590" spans="2:25" s="10" customFormat="1" ht="15.6" customHeight="1">
      <c r="B1590"/>
      <c r="C1590"/>
      <c r="D1590"/>
      <c r="E1590"/>
      <c r="F1590"/>
      <c r="G1590"/>
      <c r="H1590"/>
      <c r="I1590"/>
      <c r="L1590" s="456"/>
      <c r="P1590" s="20"/>
      <c r="Y1590" s="20"/>
    </row>
    <row r="1591" spans="2:25" s="10" customFormat="1" ht="15.6" customHeight="1">
      <c r="B1591"/>
      <c r="C1591"/>
      <c r="D1591"/>
      <c r="E1591"/>
      <c r="F1591"/>
      <c r="G1591"/>
      <c r="H1591"/>
      <c r="I1591"/>
      <c r="L1591" s="456"/>
      <c r="P1591" s="20"/>
      <c r="Y1591" s="20"/>
    </row>
    <row r="1592" spans="2:25" s="10" customFormat="1" ht="15.6" customHeight="1">
      <c r="B1592"/>
      <c r="C1592"/>
      <c r="D1592"/>
      <c r="E1592"/>
      <c r="F1592"/>
      <c r="G1592"/>
      <c r="H1592"/>
      <c r="I1592"/>
      <c r="L1592" s="456"/>
      <c r="P1592" s="20"/>
      <c r="Y1592" s="20"/>
    </row>
    <row r="1593" spans="2:25" s="10" customFormat="1" ht="15.6" customHeight="1">
      <c r="B1593"/>
      <c r="C1593"/>
      <c r="D1593"/>
      <c r="E1593"/>
      <c r="F1593"/>
      <c r="G1593"/>
      <c r="H1593"/>
      <c r="I1593"/>
      <c r="L1593" s="456"/>
      <c r="P1593" s="20"/>
      <c r="Y1593" s="20"/>
    </row>
    <row r="1594" spans="2:25" s="10" customFormat="1" ht="15.6" customHeight="1">
      <c r="B1594"/>
      <c r="C1594"/>
      <c r="D1594"/>
      <c r="E1594"/>
      <c r="F1594"/>
      <c r="G1594"/>
      <c r="H1594"/>
      <c r="I1594"/>
      <c r="L1594" s="456"/>
      <c r="P1594" s="20"/>
      <c r="Y1594" s="20"/>
    </row>
    <row r="1595" spans="2:25" s="10" customFormat="1" ht="15.6" customHeight="1">
      <c r="B1595"/>
      <c r="C1595"/>
      <c r="D1595"/>
      <c r="E1595"/>
      <c r="F1595"/>
      <c r="G1595"/>
      <c r="H1595"/>
      <c r="I1595"/>
      <c r="L1595" s="456"/>
      <c r="P1595" s="20"/>
      <c r="Y1595" s="20"/>
    </row>
    <row r="1596" spans="2:25" s="10" customFormat="1" ht="15.6" customHeight="1">
      <c r="B1596"/>
      <c r="C1596"/>
      <c r="D1596"/>
      <c r="E1596"/>
      <c r="F1596"/>
      <c r="G1596"/>
      <c r="H1596"/>
      <c r="I1596"/>
      <c r="L1596" s="456"/>
      <c r="P1596" s="20"/>
      <c r="Y1596" s="20"/>
    </row>
    <row r="1597" spans="2:25" s="10" customFormat="1" ht="15.6" customHeight="1">
      <c r="B1597"/>
      <c r="C1597"/>
      <c r="D1597"/>
      <c r="E1597"/>
      <c r="F1597"/>
      <c r="G1597"/>
      <c r="H1597"/>
      <c r="I1597"/>
      <c r="L1597" s="456"/>
      <c r="P1597" s="20"/>
      <c r="Y1597" s="20"/>
    </row>
    <row r="1598" spans="2:25" s="10" customFormat="1" ht="15.6" customHeight="1">
      <c r="B1598"/>
      <c r="C1598"/>
      <c r="D1598"/>
      <c r="E1598"/>
      <c r="F1598"/>
      <c r="G1598"/>
      <c r="H1598"/>
      <c r="I1598"/>
      <c r="L1598" s="456"/>
      <c r="P1598" s="20"/>
      <c r="Y1598" s="20"/>
    </row>
    <row r="1599" spans="2:25" s="10" customFormat="1" ht="15.6" customHeight="1">
      <c r="B1599"/>
      <c r="C1599"/>
      <c r="D1599"/>
      <c r="E1599"/>
      <c r="F1599"/>
      <c r="G1599"/>
      <c r="H1599"/>
      <c r="I1599"/>
      <c r="L1599" s="456"/>
      <c r="P1599" s="20"/>
      <c r="Y1599" s="20"/>
    </row>
    <row r="1600" spans="2:25" s="10" customFormat="1" ht="15.6" customHeight="1">
      <c r="B1600"/>
      <c r="C1600"/>
      <c r="D1600"/>
      <c r="E1600"/>
      <c r="F1600"/>
      <c r="G1600"/>
      <c r="H1600"/>
      <c r="I1600"/>
      <c r="L1600" s="456"/>
      <c r="P1600" s="20"/>
      <c r="Y1600" s="20"/>
    </row>
    <row r="1601" spans="2:25" s="10" customFormat="1" ht="15.6" customHeight="1">
      <c r="B1601"/>
      <c r="C1601"/>
      <c r="D1601"/>
      <c r="E1601"/>
      <c r="F1601"/>
      <c r="G1601"/>
      <c r="H1601"/>
      <c r="I1601"/>
      <c r="L1601" s="456"/>
      <c r="P1601" s="20"/>
      <c r="Y1601" s="20"/>
    </row>
    <row r="1602" spans="2:25" s="10" customFormat="1" ht="15.6" customHeight="1">
      <c r="B1602"/>
      <c r="C1602"/>
      <c r="D1602"/>
      <c r="E1602"/>
      <c r="F1602"/>
      <c r="G1602"/>
      <c r="H1602"/>
      <c r="I1602"/>
      <c r="L1602" s="456"/>
      <c r="P1602" s="20"/>
      <c r="Y1602" s="20"/>
    </row>
    <row r="1603" spans="2:25" s="10" customFormat="1" ht="15.6" customHeight="1">
      <c r="B1603"/>
      <c r="C1603"/>
      <c r="D1603"/>
      <c r="E1603"/>
      <c r="F1603"/>
      <c r="G1603"/>
      <c r="H1603"/>
      <c r="I1603"/>
      <c r="L1603" s="456"/>
      <c r="P1603" s="20"/>
      <c r="Y1603" s="20"/>
    </row>
    <row r="1604" spans="2:25" s="10" customFormat="1" ht="15.6" customHeight="1">
      <c r="B1604"/>
      <c r="C1604"/>
      <c r="D1604"/>
      <c r="E1604"/>
      <c r="F1604"/>
      <c r="G1604"/>
      <c r="H1604"/>
      <c r="I1604"/>
      <c r="L1604" s="456"/>
      <c r="P1604" s="20"/>
      <c r="Y1604" s="20"/>
    </row>
    <row r="1605" spans="2:25" s="10" customFormat="1" ht="15.6" customHeight="1">
      <c r="B1605"/>
      <c r="C1605"/>
      <c r="D1605"/>
      <c r="E1605"/>
      <c r="F1605"/>
      <c r="G1605"/>
      <c r="H1605"/>
      <c r="I1605"/>
      <c r="L1605" s="456"/>
      <c r="P1605" s="20"/>
      <c r="Y1605" s="20"/>
    </row>
    <row r="1606" spans="2:25" s="10" customFormat="1" ht="15.6" customHeight="1">
      <c r="B1606"/>
      <c r="C1606"/>
      <c r="D1606"/>
      <c r="E1606"/>
      <c r="F1606"/>
      <c r="G1606"/>
      <c r="H1606"/>
      <c r="I1606"/>
      <c r="L1606" s="456"/>
      <c r="P1606" s="20"/>
      <c r="Y1606" s="20"/>
    </row>
    <row r="1607" spans="2:25" s="10" customFormat="1" ht="15.6" customHeight="1">
      <c r="B1607"/>
      <c r="C1607"/>
      <c r="D1607"/>
      <c r="E1607"/>
      <c r="F1607"/>
      <c r="G1607"/>
      <c r="H1607"/>
      <c r="I1607"/>
      <c r="L1607" s="456"/>
      <c r="P1607" s="20"/>
      <c r="Y1607" s="20"/>
    </row>
    <row r="1608" spans="2:25" s="10" customFormat="1" ht="15.6" customHeight="1">
      <c r="B1608"/>
      <c r="C1608"/>
      <c r="D1608"/>
      <c r="E1608"/>
      <c r="F1608"/>
      <c r="G1608"/>
      <c r="H1608"/>
      <c r="I1608"/>
      <c r="L1608" s="456"/>
      <c r="P1608" s="20"/>
      <c r="Y1608" s="20"/>
    </row>
    <row r="1609" spans="2:25" s="10" customFormat="1" ht="15.6" customHeight="1">
      <c r="B1609"/>
      <c r="C1609"/>
      <c r="D1609"/>
      <c r="E1609"/>
      <c r="F1609"/>
      <c r="G1609"/>
      <c r="H1609"/>
      <c r="I1609"/>
      <c r="L1609" s="456"/>
      <c r="P1609" s="20"/>
      <c r="Y1609" s="20"/>
    </row>
    <row r="1610" spans="2:25" s="10" customFormat="1" ht="15.6" customHeight="1">
      <c r="B1610"/>
      <c r="C1610"/>
      <c r="D1610"/>
      <c r="E1610"/>
      <c r="F1610"/>
      <c r="G1610"/>
      <c r="H1610"/>
      <c r="I1610"/>
      <c r="L1610" s="456"/>
      <c r="P1610" s="20"/>
      <c r="Y1610" s="20"/>
    </row>
    <row r="1611" spans="2:25" s="10" customFormat="1" ht="15.6" customHeight="1">
      <c r="B1611"/>
      <c r="C1611"/>
      <c r="D1611"/>
      <c r="E1611"/>
      <c r="F1611"/>
      <c r="G1611"/>
      <c r="H1611"/>
      <c r="I1611"/>
      <c r="L1611" s="456"/>
      <c r="P1611" s="20"/>
      <c r="Y1611" s="20"/>
    </row>
    <row r="1612" spans="2:25" s="10" customFormat="1" ht="15.6" customHeight="1">
      <c r="B1612"/>
      <c r="C1612"/>
      <c r="D1612"/>
      <c r="E1612"/>
      <c r="F1612"/>
      <c r="G1612"/>
      <c r="H1612"/>
      <c r="I1612"/>
      <c r="L1612" s="456"/>
      <c r="P1612" s="20"/>
      <c r="Y1612" s="20"/>
    </row>
    <row r="1613" spans="2:25" s="10" customFormat="1" ht="15.6" customHeight="1">
      <c r="B1613"/>
      <c r="C1613"/>
      <c r="D1613"/>
      <c r="E1613"/>
      <c r="F1613"/>
      <c r="G1613"/>
      <c r="H1613"/>
      <c r="I1613"/>
      <c r="L1613" s="456"/>
      <c r="P1613" s="20"/>
      <c r="Y1613" s="20"/>
    </row>
    <row r="1614" spans="2:25" s="10" customFormat="1" ht="15.6" customHeight="1">
      <c r="B1614"/>
      <c r="C1614"/>
      <c r="D1614"/>
      <c r="E1614"/>
      <c r="F1614"/>
      <c r="G1614"/>
      <c r="H1614"/>
      <c r="I1614"/>
      <c r="L1614" s="456"/>
      <c r="P1614" s="20"/>
      <c r="Y1614" s="20"/>
    </row>
    <row r="1615" spans="2:25" s="10" customFormat="1" ht="15.6" customHeight="1">
      <c r="B1615"/>
      <c r="C1615"/>
      <c r="D1615"/>
      <c r="E1615"/>
      <c r="F1615"/>
      <c r="G1615"/>
      <c r="H1615"/>
      <c r="I1615"/>
      <c r="L1615" s="456"/>
      <c r="P1615" s="20"/>
      <c r="Y1615" s="20"/>
    </row>
    <row r="1616" spans="2:25" s="10" customFormat="1" ht="15.6" customHeight="1">
      <c r="B1616"/>
      <c r="C1616"/>
      <c r="D1616"/>
      <c r="E1616"/>
      <c r="F1616"/>
      <c r="G1616"/>
      <c r="H1616"/>
      <c r="I1616"/>
      <c r="L1616" s="456"/>
      <c r="P1616" s="20"/>
      <c r="Y1616" s="20"/>
    </row>
    <row r="1617" spans="2:25" s="10" customFormat="1" ht="15.6" customHeight="1">
      <c r="B1617"/>
      <c r="C1617"/>
      <c r="D1617"/>
      <c r="E1617"/>
      <c r="F1617"/>
      <c r="G1617"/>
      <c r="H1617"/>
      <c r="I1617"/>
      <c r="L1617" s="456"/>
      <c r="P1617" s="20"/>
      <c r="Y1617" s="20"/>
    </row>
    <row r="1618" spans="2:25" s="10" customFormat="1" ht="15.6" customHeight="1">
      <c r="B1618"/>
      <c r="C1618"/>
      <c r="D1618"/>
      <c r="E1618"/>
      <c r="F1618"/>
      <c r="G1618"/>
      <c r="H1618"/>
      <c r="I1618"/>
      <c r="L1618" s="456"/>
      <c r="P1618" s="20"/>
      <c r="Y1618" s="20"/>
    </row>
    <row r="1619" spans="2:25" s="10" customFormat="1" ht="15.6" customHeight="1">
      <c r="B1619"/>
      <c r="C1619"/>
      <c r="D1619"/>
      <c r="E1619"/>
      <c r="F1619"/>
      <c r="G1619"/>
      <c r="H1619"/>
      <c r="I1619"/>
      <c r="L1619" s="456"/>
      <c r="P1619" s="20"/>
      <c r="Y1619" s="20"/>
    </row>
    <row r="1620" spans="2:25" s="10" customFormat="1" ht="15.6" customHeight="1">
      <c r="B1620"/>
      <c r="C1620"/>
      <c r="D1620"/>
      <c r="E1620"/>
      <c r="F1620"/>
      <c r="G1620"/>
      <c r="H1620"/>
      <c r="I1620"/>
      <c r="L1620" s="456"/>
      <c r="P1620" s="20"/>
      <c r="Y1620" s="20"/>
    </row>
    <row r="1621" spans="2:25" s="10" customFormat="1" ht="15.6" customHeight="1">
      <c r="B1621"/>
      <c r="C1621"/>
      <c r="D1621"/>
      <c r="E1621"/>
      <c r="F1621"/>
      <c r="G1621"/>
      <c r="H1621"/>
      <c r="I1621"/>
      <c r="L1621" s="456"/>
      <c r="P1621" s="20"/>
      <c r="Y1621" s="20"/>
    </row>
    <row r="1622" spans="2:25" s="10" customFormat="1" ht="15.6" customHeight="1">
      <c r="B1622"/>
      <c r="C1622"/>
      <c r="D1622"/>
      <c r="E1622"/>
      <c r="F1622"/>
      <c r="G1622"/>
      <c r="H1622"/>
      <c r="I1622"/>
      <c r="L1622" s="456"/>
      <c r="P1622" s="20"/>
      <c r="Y1622" s="20"/>
    </row>
    <row r="1623" spans="2:25" s="10" customFormat="1" ht="15.6" customHeight="1">
      <c r="B1623"/>
      <c r="C1623"/>
      <c r="D1623"/>
      <c r="E1623"/>
      <c r="F1623"/>
      <c r="G1623"/>
      <c r="H1623"/>
      <c r="I1623"/>
      <c r="L1623" s="456"/>
      <c r="P1623" s="20"/>
      <c r="Y1623" s="20"/>
    </row>
    <row r="1624" spans="2:25" s="10" customFormat="1" ht="15.6" customHeight="1">
      <c r="B1624"/>
      <c r="C1624"/>
      <c r="D1624"/>
      <c r="E1624"/>
      <c r="F1624"/>
      <c r="G1624"/>
      <c r="H1624"/>
      <c r="I1624"/>
      <c r="L1624" s="456"/>
      <c r="P1624" s="20"/>
      <c r="Y1624" s="20"/>
    </row>
    <row r="1625" spans="2:25" s="10" customFormat="1" ht="15.6" customHeight="1">
      <c r="B1625"/>
      <c r="C1625"/>
      <c r="D1625"/>
      <c r="E1625"/>
      <c r="F1625"/>
      <c r="G1625"/>
      <c r="H1625"/>
      <c r="I1625"/>
      <c r="L1625" s="456"/>
      <c r="P1625" s="20"/>
      <c r="Y1625" s="20"/>
    </row>
    <row r="1626" spans="2:25" s="10" customFormat="1" ht="15.6" customHeight="1">
      <c r="B1626"/>
      <c r="C1626"/>
      <c r="D1626"/>
      <c r="E1626"/>
      <c r="F1626"/>
      <c r="G1626"/>
      <c r="H1626"/>
      <c r="I1626"/>
      <c r="L1626" s="456"/>
      <c r="P1626" s="20"/>
      <c r="Y1626" s="20"/>
    </row>
    <row r="1627" spans="2:25" s="10" customFormat="1" ht="15.6" customHeight="1">
      <c r="B1627"/>
      <c r="C1627"/>
      <c r="D1627"/>
      <c r="E1627"/>
      <c r="F1627"/>
      <c r="G1627"/>
      <c r="H1627"/>
      <c r="I1627"/>
      <c r="L1627" s="456"/>
      <c r="P1627" s="20"/>
      <c r="Y1627" s="20"/>
    </row>
    <row r="1628" spans="2:25" s="10" customFormat="1" ht="15.6" customHeight="1">
      <c r="B1628"/>
      <c r="C1628"/>
      <c r="D1628"/>
      <c r="E1628"/>
      <c r="F1628"/>
      <c r="G1628"/>
      <c r="H1628"/>
      <c r="I1628"/>
      <c r="L1628" s="456"/>
      <c r="P1628" s="20"/>
      <c r="Y1628" s="20"/>
    </row>
    <row r="1629" spans="2:25" s="10" customFormat="1" ht="15.6" customHeight="1">
      <c r="B1629"/>
      <c r="C1629"/>
      <c r="D1629"/>
      <c r="E1629"/>
      <c r="F1629"/>
      <c r="G1629"/>
      <c r="H1629"/>
      <c r="I1629"/>
      <c r="L1629" s="456"/>
      <c r="P1629" s="20"/>
      <c r="Y1629" s="20"/>
    </row>
    <row r="1630" spans="2:25" s="10" customFormat="1" ht="15.6" customHeight="1">
      <c r="B1630"/>
      <c r="C1630"/>
      <c r="D1630"/>
      <c r="E1630"/>
      <c r="F1630"/>
      <c r="G1630"/>
      <c r="H1630"/>
      <c r="I1630"/>
      <c r="L1630" s="456"/>
      <c r="P1630" s="20"/>
      <c r="Y1630" s="20"/>
    </row>
    <row r="1631" spans="2:25" s="10" customFormat="1" ht="15.6" customHeight="1">
      <c r="B1631"/>
      <c r="C1631"/>
      <c r="D1631"/>
      <c r="E1631"/>
      <c r="F1631"/>
      <c r="G1631"/>
      <c r="H1631"/>
      <c r="I1631"/>
      <c r="L1631" s="456"/>
      <c r="P1631" s="20"/>
      <c r="Y1631" s="20"/>
    </row>
    <row r="1632" spans="2:25" s="10" customFormat="1" ht="15.6" customHeight="1">
      <c r="B1632"/>
      <c r="C1632"/>
      <c r="D1632"/>
      <c r="E1632"/>
      <c r="F1632"/>
      <c r="G1632"/>
      <c r="H1632"/>
      <c r="I1632"/>
      <c r="L1632" s="456"/>
      <c r="P1632" s="20"/>
      <c r="Y1632" s="20"/>
    </row>
    <row r="1633" spans="2:25" s="10" customFormat="1" ht="15.6" customHeight="1">
      <c r="B1633"/>
      <c r="C1633"/>
      <c r="D1633"/>
      <c r="E1633"/>
      <c r="F1633"/>
      <c r="G1633"/>
      <c r="H1633"/>
      <c r="I1633"/>
      <c r="L1633" s="456"/>
      <c r="P1633" s="20"/>
      <c r="Y1633" s="20"/>
    </row>
    <row r="1634" spans="2:25" s="10" customFormat="1" ht="15.6" customHeight="1">
      <c r="B1634"/>
      <c r="C1634"/>
      <c r="D1634"/>
      <c r="E1634"/>
      <c r="F1634"/>
      <c r="G1634"/>
      <c r="H1634"/>
      <c r="I1634"/>
      <c r="L1634" s="456"/>
      <c r="P1634" s="20"/>
      <c r="Y1634" s="20"/>
    </row>
    <row r="1635" spans="2:25" s="10" customFormat="1" ht="15.6" customHeight="1">
      <c r="B1635"/>
      <c r="C1635"/>
      <c r="D1635"/>
      <c r="E1635"/>
      <c r="F1635"/>
      <c r="G1635"/>
      <c r="H1635"/>
      <c r="I1635"/>
      <c r="L1635" s="456"/>
      <c r="P1635" s="20"/>
      <c r="Y1635" s="20"/>
    </row>
    <row r="1636" spans="2:25" s="10" customFormat="1" ht="15.6" customHeight="1">
      <c r="B1636"/>
      <c r="C1636"/>
      <c r="D1636"/>
      <c r="E1636"/>
      <c r="F1636"/>
      <c r="G1636"/>
      <c r="H1636"/>
      <c r="I1636"/>
      <c r="L1636" s="456"/>
      <c r="P1636" s="20"/>
      <c r="Y1636" s="20"/>
    </row>
    <row r="1637" spans="2:25" s="10" customFormat="1" ht="15.6" customHeight="1">
      <c r="B1637"/>
      <c r="C1637"/>
      <c r="D1637"/>
      <c r="E1637"/>
      <c r="F1637"/>
      <c r="G1637"/>
      <c r="H1637"/>
      <c r="I1637"/>
      <c r="L1637" s="456"/>
      <c r="P1637" s="20"/>
      <c r="Y1637" s="20"/>
    </row>
    <row r="1638" spans="2:25" s="10" customFormat="1" ht="15.6" customHeight="1">
      <c r="B1638"/>
      <c r="C1638"/>
      <c r="D1638"/>
      <c r="E1638"/>
      <c r="F1638"/>
      <c r="G1638"/>
      <c r="H1638"/>
      <c r="I1638"/>
      <c r="L1638" s="456"/>
      <c r="P1638" s="20"/>
      <c r="Y1638" s="20"/>
    </row>
    <row r="1639" spans="2:25" s="10" customFormat="1" ht="15.6" customHeight="1">
      <c r="B1639"/>
      <c r="C1639"/>
      <c r="D1639"/>
      <c r="E1639"/>
      <c r="F1639"/>
      <c r="G1639"/>
      <c r="H1639"/>
      <c r="I1639"/>
      <c r="L1639" s="456"/>
      <c r="P1639" s="20"/>
      <c r="Y1639" s="20"/>
    </row>
    <row r="1640" spans="2:25" s="10" customFormat="1" ht="15.6" customHeight="1">
      <c r="B1640"/>
      <c r="C1640"/>
      <c r="D1640"/>
      <c r="E1640"/>
      <c r="F1640"/>
      <c r="G1640"/>
      <c r="H1640"/>
      <c r="I1640"/>
      <c r="L1640" s="456"/>
      <c r="P1640" s="20"/>
      <c r="Y1640" s="20"/>
    </row>
    <row r="1641" spans="2:25" s="10" customFormat="1" ht="15.6" customHeight="1">
      <c r="B1641"/>
      <c r="C1641"/>
      <c r="D1641"/>
      <c r="E1641"/>
      <c r="F1641"/>
      <c r="G1641"/>
      <c r="H1641"/>
      <c r="I1641"/>
      <c r="L1641" s="456"/>
      <c r="P1641" s="20"/>
      <c r="Y1641" s="20"/>
    </row>
    <row r="1642" spans="2:25" s="10" customFormat="1" ht="15.6" customHeight="1">
      <c r="B1642"/>
      <c r="C1642"/>
      <c r="D1642"/>
      <c r="E1642"/>
      <c r="F1642"/>
      <c r="G1642"/>
      <c r="H1642"/>
      <c r="I1642"/>
      <c r="L1642" s="456"/>
      <c r="P1642" s="20"/>
      <c r="Y1642" s="20"/>
    </row>
    <row r="1643" spans="2:25" s="10" customFormat="1" ht="15.6" customHeight="1">
      <c r="B1643"/>
      <c r="C1643"/>
      <c r="D1643"/>
      <c r="E1643"/>
      <c r="F1643"/>
      <c r="G1643"/>
      <c r="H1643"/>
      <c r="I1643"/>
      <c r="L1643" s="456"/>
      <c r="P1643" s="20"/>
      <c r="Y1643" s="20"/>
    </row>
    <row r="1644" spans="2:25" s="10" customFormat="1" ht="15.6" customHeight="1">
      <c r="B1644"/>
      <c r="C1644"/>
      <c r="D1644"/>
      <c r="E1644"/>
      <c r="F1644"/>
      <c r="G1644"/>
      <c r="H1644"/>
      <c r="I1644"/>
      <c r="L1644" s="456"/>
      <c r="P1644" s="20"/>
      <c r="Y1644" s="20"/>
    </row>
    <row r="1645" spans="2:25" s="10" customFormat="1" ht="15.6" customHeight="1">
      <c r="B1645"/>
      <c r="C1645"/>
      <c r="D1645"/>
      <c r="E1645"/>
      <c r="F1645"/>
      <c r="G1645"/>
      <c r="H1645"/>
      <c r="I1645"/>
      <c r="L1645" s="456"/>
      <c r="P1645" s="20"/>
      <c r="Y1645" s="20"/>
    </row>
    <row r="1646" spans="2:25" s="10" customFormat="1" ht="15.6" customHeight="1">
      <c r="B1646"/>
      <c r="C1646"/>
      <c r="D1646"/>
      <c r="E1646"/>
      <c r="F1646"/>
      <c r="G1646"/>
      <c r="H1646"/>
      <c r="I1646"/>
      <c r="L1646" s="456"/>
      <c r="P1646" s="20"/>
      <c r="Y1646" s="20"/>
    </row>
    <row r="1647" spans="2:25" s="10" customFormat="1" ht="15.6" customHeight="1">
      <c r="B1647"/>
      <c r="C1647"/>
      <c r="D1647"/>
      <c r="E1647"/>
      <c r="F1647"/>
      <c r="G1647"/>
      <c r="H1647"/>
      <c r="I1647"/>
      <c r="L1647" s="456"/>
      <c r="P1647" s="20"/>
      <c r="Y1647" s="20"/>
    </row>
    <row r="1648" spans="2:25" s="10" customFormat="1" ht="15.6" customHeight="1">
      <c r="B1648"/>
      <c r="C1648"/>
      <c r="D1648"/>
      <c r="E1648"/>
      <c r="F1648"/>
      <c r="G1648"/>
      <c r="H1648"/>
      <c r="I1648"/>
      <c r="L1648" s="456"/>
      <c r="P1648" s="20"/>
      <c r="Y1648" s="20"/>
    </row>
    <row r="1649" spans="2:25" s="10" customFormat="1" ht="15.6" customHeight="1">
      <c r="B1649"/>
      <c r="C1649"/>
      <c r="D1649"/>
      <c r="E1649"/>
      <c r="F1649"/>
      <c r="G1649"/>
      <c r="H1649"/>
      <c r="I1649"/>
      <c r="L1649" s="456"/>
      <c r="P1649" s="20"/>
      <c r="Y1649" s="20"/>
    </row>
    <row r="1650" spans="2:25" s="10" customFormat="1" ht="15.6" customHeight="1">
      <c r="B1650"/>
      <c r="C1650"/>
      <c r="D1650"/>
      <c r="E1650"/>
      <c r="F1650"/>
      <c r="G1650"/>
      <c r="H1650"/>
      <c r="I1650"/>
      <c r="L1650" s="456"/>
      <c r="P1650" s="20"/>
      <c r="Y1650" s="20"/>
    </row>
    <row r="1651" spans="2:25" s="10" customFormat="1" ht="15.6" customHeight="1">
      <c r="B1651"/>
      <c r="C1651"/>
      <c r="D1651"/>
      <c r="E1651"/>
      <c r="F1651"/>
      <c r="G1651"/>
      <c r="H1651"/>
      <c r="I1651"/>
      <c r="L1651" s="456"/>
      <c r="P1651" s="20"/>
      <c r="Y1651" s="20"/>
    </row>
    <row r="1652" spans="2:25" s="10" customFormat="1" ht="15.6" customHeight="1">
      <c r="B1652"/>
      <c r="C1652"/>
      <c r="D1652"/>
      <c r="E1652"/>
      <c r="F1652"/>
      <c r="G1652"/>
      <c r="H1652"/>
      <c r="I1652"/>
      <c r="L1652" s="456"/>
      <c r="P1652" s="20"/>
      <c r="Y1652" s="20"/>
    </row>
    <row r="1653" spans="2:25" s="10" customFormat="1" ht="15.6" customHeight="1">
      <c r="B1653"/>
      <c r="C1653"/>
      <c r="D1653"/>
      <c r="E1653"/>
      <c r="F1653"/>
      <c r="G1653"/>
      <c r="H1653"/>
      <c r="I1653"/>
      <c r="L1653" s="456"/>
      <c r="P1653" s="20"/>
      <c r="Y1653" s="20"/>
    </row>
    <row r="1654" spans="2:25" s="10" customFormat="1" ht="15.6" customHeight="1">
      <c r="B1654"/>
      <c r="C1654"/>
      <c r="D1654"/>
      <c r="E1654"/>
      <c r="F1654"/>
      <c r="G1654"/>
      <c r="H1654"/>
      <c r="I1654"/>
      <c r="L1654" s="456"/>
      <c r="P1654" s="20"/>
      <c r="Y1654" s="20"/>
    </row>
    <row r="1655" spans="2:25" s="10" customFormat="1" ht="15.6" customHeight="1">
      <c r="B1655"/>
      <c r="C1655"/>
      <c r="D1655"/>
      <c r="E1655"/>
      <c r="F1655"/>
      <c r="G1655"/>
      <c r="H1655"/>
      <c r="I1655"/>
      <c r="L1655" s="456"/>
      <c r="P1655" s="20"/>
      <c r="Y1655" s="20"/>
    </row>
    <row r="1656" spans="2:25" s="10" customFormat="1" ht="15.6" customHeight="1">
      <c r="B1656"/>
      <c r="C1656"/>
      <c r="D1656"/>
      <c r="E1656"/>
      <c r="F1656"/>
      <c r="G1656"/>
      <c r="H1656"/>
      <c r="I1656"/>
      <c r="L1656" s="456"/>
      <c r="P1656" s="20"/>
      <c r="Y1656" s="20"/>
    </row>
    <row r="1657" spans="2:25" s="10" customFormat="1" ht="15.6" customHeight="1">
      <c r="B1657"/>
      <c r="C1657"/>
      <c r="D1657"/>
      <c r="E1657"/>
      <c r="F1657"/>
      <c r="G1657"/>
      <c r="H1657"/>
      <c r="I1657"/>
      <c r="L1657" s="456"/>
      <c r="P1657" s="20"/>
      <c r="Y1657" s="20"/>
    </row>
    <row r="1658" spans="2:25" s="10" customFormat="1" ht="15.6" customHeight="1">
      <c r="B1658"/>
      <c r="C1658"/>
      <c r="D1658"/>
      <c r="E1658"/>
      <c r="F1658"/>
      <c r="G1658"/>
      <c r="H1658"/>
      <c r="I1658"/>
      <c r="L1658" s="456"/>
      <c r="P1658" s="20"/>
      <c r="Y1658" s="20"/>
    </row>
    <row r="1659" spans="2:25" s="10" customFormat="1" ht="15.6" customHeight="1">
      <c r="B1659"/>
      <c r="C1659"/>
      <c r="D1659"/>
      <c r="E1659"/>
      <c r="F1659"/>
      <c r="G1659"/>
      <c r="H1659"/>
      <c r="I1659"/>
      <c r="L1659" s="456"/>
      <c r="P1659" s="20"/>
      <c r="Y1659" s="20"/>
    </row>
    <row r="1660" spans="2:25" s="10" customFormat="1" ht="15.6" customHeight="1">
      <c r="B1660"/>
      <c r="C1660"/>
      <c r="D1660"/>
      <c r="E1660"/>
      <c r="F1660"/>
      <c r="G1660"/>
      <c r="H1660"/>
      <c r="I1660"/>
      <c r="L1660" s="456"/>
      <c r="P1660" s="20"/>
      <c r="Y1660" s="20"/>
    </row>
    <row r="1661" spans="2:25" s="10" customFormat="1" ht="15.6" customHeight="1">
      <c r="B1661"/>
      <c r="C1661"/>
      <c r="D1661"/>
      <c r="E1661"/>
      <c r="F1661"/>
      <c r="G1661"/>
      <c r="H1661"/>
      <c r="I1661"/>
      <c r="L1661" s="456"/>
      <c r="P1661" s="20"/>
      <c r="Y1661" s="20"/>
    </row>
    <row r="1662" spans="2:25" s="10" customFormat="1" ht="15.6" customHeight="1">
      <c r="B1662"/>
      <c r="C1662"/>
      <c r="D1662"/>
      <c r="E1662"/>
      <c r="F1662"/>
      <c r="G1662"/>
      <c r="H1662"/>
      <c r="I1662"/>
      <c r="L1662" s="456"/>
      <c r="P1662" s="20"/>
      <c r="Y1662" s="20"/>
    </row>
    <row r="1663" spans="2:25" s="10" customFormat="1" ht="15.6" customHeight="1">
      <c r="B1663"/>
      <c r="C1663"/>
      <c r="D1663"/>
      <c r="E1663"/>
      <c r="F1663"/>
      <c r="G1663"/>
      <c r="H1663"/>
      <c r="I1663"/>
      <c r="L1663" s="456"/>
      <c r="P1663" s="20"/>
      <c r="Y1663" s="20"/>
    </row>
    <row r="1664" spans="2:25" s="10" customFormat="1" ht="15.6" customHeight="1">
      <c r="B1664"/>
      <c r="C1664"/>
      <c r="D1664"/>
      <c r="E1664"/>
      <c r="F1664"/>
      <c r="G1664"/>
      <c r="H1664"/>
      <c r="I1664"/>
      <c r="L1664" s="456"/>
      <c r="P1664" s="20"/>
      <c r="Y1664" s="20"/>
    </row>
    <row r="1665" spans="2:25" s="10" customFormat="1" ht="15.6" customHeight="1">
      <c r="B1665"/>
      <c r="C1665"/>
      <c r="D1665"/>
      <c r="E1665"/>
      <c r="F1665"/>
      <c r="G1665"/>
      <c r="H1665"/>
      <c r="I1665"/>
      <c r="L1665" s="456"/>
      <c r="P1665" s="20"/>
      <c r="Y1665" s="20"/>
    </row>
    <row r="1666" spans="2:25" s="10" customFormat="1" ht="15.6" customHeight="1">
      <c r="B1666"/>
      <c r="C1666"/>
      <c r="D1666"/>
      <c r="E1666"/>
      <c r="F1666"/>
      <c r="G1666"/>
      <c r="H1666"/>
      <c r="I1666"/>
      <c r="L1666" s="456"/>
      <c r="P1666" s="20"/>
      <c r="Y1666" s="20"/>
    </row>
    <row r="1667" spans="2:25" s="10" customFormat="1" ht="15.6" customHeight="1">
      <c r="B1667"/>
      <c r="C1667"/>
      <c r="D1667"/>
      <c r="E1667"/>
      <c r="F1667"/>
      <c r="G1667"/>
      <c r="H1667"/>
      <c r="I1667"/>
      <c r="L1667" s="456"/>
      <c r="P1667" s="20"/>
      <c r="Y1667" s="20"/>
    </row>
    <row r="1668" spans="2:25" s="10" customFormat="1" ht="15.6" customHeight="1">
      <c r="B1668"/>
      <c r="C1668"/>
      <c r="D1668"/>
      <c r="E1668"/>
      <c r="F1668"/>
      <c r="G1668"/>
      <c r="H1668"/>
      <c r="I1668"/>
      <c r="L1668" s="456"/>
      <c r="P1668" s="20"/>
      <c r="Y1668" s="20"/>
    </row>
    <row r="1669" spans="2:25" s="10" customFormat="1" ht="15.6" customHeight="1">
      <c r="B1669"/>
      <c r="C1669"/>
      <c r="D1669"/>
      <c r="E1669"/>
      <c r="F1669"/>
      <c r="G1669"/>
      <c r="H1669"/>
      <c r="I1669"/>
      <c r="L1669" s="456"/>
      <c r="P1669" s="20"/>
      <c r="Y1669" s="20"/>
    </row>
    <row r="1670" spans="2:25" s="10" customFormat="1" ht="15.6" customHeight="1">
      <c r="B1670"/>
      <c r="C1670"/>
      <c r="D1670"/>
      <c r="E1670"/>
      <c r="F1670"/>
      <c r="G1670"/>
      <c r="H1670"/>
      <c r="I1670"/>
      <c r="L1670" s="456"/>
      <c r="P1670" s="20"/>
      <c r="Y1670" s="20"/>
    </row>
    <row r="1671" spans="2:25" s="10" customFormat="1" ht="15.6" customHeight="1">
      <c r="B1671"/>
      <c r="C1671"/>
      <c r="D1671"/>
      <c r="E1671"/>
      <c r="F1671"/>
      <c r="G1671"/>
      <c r="H1671"/>
      <c r="I1671"/>
      <c r="L1671" s="456"/>
      <c r="P1671" s="20"/>
      <c r="Y1671" s="20"/>
    </row>
    <row r="1672" spans="2:25" s="10" customFormat="1" ht="15.6" customHeight="1">
      <c r="B1672"/>
      <c r="C1672"/>
      <c r="D1672"/>
      <c r="E1672"/>
      <c r="F1672"/>
      <c r="G1672"/>
      <c r="H1672"/>
      <c r="I1672"/>
      <c r="L1672" s="456"/>
      <c r="P1672" s="20"/>
      <c r="Y1672" s="20"/>
    </row>
    <row r="1673" spans="2:25" s="10" customFormat="1" ht="15.6" customHeight="1">
      <c r="B1673"/>
      <c r="C1673"/>
      <c r="D1673"/>
      <c r="E1673"/>
      <c r="F1673"/>
      <c r="G1673"/>
      <c r="H1673"/>
      <c r="I1673"/>
      <c r="L1673" s="456"/>
      <c r="P1673" s="20"/>
      <c r="Y1673" s="20"/>
    </row>
    <row r="1674" spans="2:25" s="10" customFormat="1" ht="15.6" customHeight="1">
      <c r="B1674"/>
      <c r="C1674"/>
      <c r="D1674"/>
      <c r="E1674"/>
      <c r="F1674"/>
      <c r="G1674"/>
      <c r="H1674"/>
      <c r="I1674"/>
      <c r="L1674" s="456"/>
      <c r="P1674" s="20"/>
      <c r="Y1674" s="20"/>
    </row>
    <row r="1675" spans="2:25" s="10" customFormat="1" ht="15.6" customHeight="1">
      <c r="B1675"/>
      <c r="C1675"/>
      <c r="D1675"/>
      <c r="E1675"/>
      <c r="F1675"/>
      <c r="G1675"/>
      <c r="H1675"/>
      <c r="I1675"/>
      <c r="L1675" s="456"/>
      <c r="P1675" s="20"/>
      <c r="Y1675" s="20"/>
    </row>
    <row r="1676" spans="2:25" s="10" customFormat="1" ht="15.6" customHeight="1">
      <c r="B1676"/>
      <c r="C1676"/>
      <c r="D1676"/>
      <c r="E1676"/>
      <c r="F1676"/>
      <c r="G1676"/>
      <c r="H1676"/>
      <c r="I1676"/>
      <c r="L1676" s="456"/>
      <c r="P1676" s="20"/>
      <c r="Y1676" s="20"/>
    </row>
    <row r="1677" spans="2:25" s="10" customFormat="1" ht="15.6" customHeight="1">
      <c r="B1677"/>
      <c r="C1677"/>
      <c r="D1677"/>
      <c r="E1677"/>
      <c r="F1677"/>
      <c r="G1677"/>
      <c r="H1677"/>
      <c r="I1677"/>
      <c r="L1677" s="456"/>
      <c r="P1677" s="20"/>
      <c r="Y1677" s="20"/>
    </row>
    <row r="1678" spans="2:25" s="10" customFormat="1" ht="15.6" customHeight="1">
      <c r="B1678"/>
      <c r="C1678"/>
      <c r="D1678"/>
      <c r="E1678"/>
      <c r="F1678"/>
      <c r="G1678"/>
      <c r="H1678"/>
      <c r="I1678"/>
      <c r="L1678" s="456"/>
      <c r="P1678" s="20"/>
      <c r="Y1678" s="20"/>
    </row>
    <row r="1679" spans="2:25" s="10" customFormat="1" ht="15.6" customHeight="1">
      <c r="B1679"/>
      <c r="C1679"/>
      <c r="D1679"/>
      <c r="E1679"/>
      <c r="F1679"/>
      <c r="G1679"/>
      <c r="H1679"/>
      <c r="I1679"/>
      <c r="L1679" s="456"/>
      <c r="P1679" s="20"/>
      <c r="Y1679" s="20"/>
    </row>
    <row r="1680" spans="2:25" s="10" customFormat="1" ht="15.6" customHeight="1">
      <c r="B1680"/>
      <c r="C1680"/>
      <c r="D1680"/>
      <c r="E1680"/>
      <c r="F1680"/>
      <c r="G1680"/>
      <c r="H1680"/>
      <c r="I1680"/>
      <c r="L1680" s="456"/>
      <c r="P1680" s="20"/>
      <c r="Y1680" s="20"/>
    </row>
    <row r="1681" spans="2:25" s="10" customFormat="1" ht="15.6" customHeight="1">
      <c r="B1681"/>
      <c r="C1681"/>
      <c r="D1681"/>
      <c r="E1681"/>
      <c r="F1681"/>
      <c r="G1681"/>
      <c r="H1681"/>
      <c r="I1681"/>
      <c r="L1681" s="456"/>
      <c r="P1681" s="20"/>
      <c r="Y1681" s="20"/>
    </row>
    <row r="1682" spans="2:25" s="10" customFormat="1" ht="15.6" customHeight="1">
      <c r="B1682"/>
      <c r="C1682"/>
      <c r="D1682"/>
      <c r="E1682"/>
      <c r="F1682"/>
      <c r="G1682"/>
      <c r="H1682"/>
      <c r="I1682"/>
      <c r="L1682" s="456"/>
      <c r="P1682" s="20"/>
      <c r="Y1682" s="20"/>
    </row>
    <row r="1683" spans="2:25" s="10" customFormat="1" ht="15.6" customHeight="1">
      <c r="B1683"/>
      <c r="C1683"/>
      <c r="D1683"/>
      <c r="E1683"/>
      <c r="F1683"/>
      <c r="G1683"/>
      <c r="H1683"/>
      <c r="I1683"/>
      <c r="L1683" s="456"/>
      <c r="P1683" s="20"/>
      <c r="Y1683" s="20"/>
    </row>
    <row r="1684" spans="2:25" s="10" customFormat="1" ht="15.6" customHeight="1">
      <c r="B1684"/>
      <c r="C1684"/>
      <c r="D1684"/>
      <c r="E1684"/>
      <c r="F1684"/>
      <c r="G1684"/>
      <c r="H1684"/>
      <c r="I1684"/>
      <c r="L1684" s="456"/>
      <c r="P1684" s="20"/>
      <c r="Y1684" s="20"/>
    </row>
    <row r="1685" spans="2:25" s="10" customFormat="1" ht="15.6" customHeight="1">
      <c r="B1685"/>
      <c r="C1685"/>
      <c r="D1685"/>
      <c r="E1685"/>
      <c r="F1685"/>
      <c r="G1685"/>
      <c r="H1685"/>
      <c r="I1685"/>
      <c r="L1685" s="456"/>
      <c r="P1685" s="20"/>
      <c r="Y1685" s="20"/>
    </row>
    <row r="1686" spans="2:25" s="10" customFormat="1" ht="15.6" customHeight="1">
      <c r="B1686"/>
      <c r="C1686"/>
      <c r="D1686"/>
      <c r="E1686"/>
      <c r="F1686"/>
      <c r="G1686"/>
      <c r="H1686"/>
      <c r="I1686"/>
      <c r="L1686" s="456"/>
      <c r="P1686" s="20"/>
      <c r="Y1686" s="20"/>
    </row>
    <row r="1687" spans="2:25" s="10" customFormat="1" ht="15.6" customHeight="1">
      <c r="B1687"/>
      <c r="C1687"/>
      <c r="D1687"/>
      <c r="E1687"/>
      <c r="F1687"/>
      <c r="G1687"/>
      <c r="H1687"/>
      <c r="I1687"/>
      <c r="L1687" s="456"/>
      <c r="P1687" s="20"/>
      <c r="Y1687" s="20"/>
    </row>
    <row r="1688" spans="2:25" s="10" customFormat="1" ht="15.6" customHeight="1">
      <c r="B1688"/>
      <c r="C1688"/>
      <c r="D1688"/>
      <c r="E1688"/>
      <c r="F1688"/>
      <c r="G1688"/>
      <c r="H1688"/>
      <c r="I1688"/>
      <c r="L1688" s="456"/>
      <c r="P1688" s="20"/>
      <c r="Y1688" s="20"/>
    </row>
    <row r="1689" spans="2:25" s="10" customFormat="1" ht="15.6" customHeight="1">
      <c r="B1689"/>
      <c r="C1689"/>
      <c r="D1689"/>
      <c r="E1689"/>
      <c r="F1689"/>
      <c r="G1689"/>
      <c r="H1689"/>
      <c r="I1689"/>
      <c r="L1689" s="456"/>
      <c r="P1689" s="20"/>
      <c r="Y1689" s="20"/>
    </row>
    <row r="1690" spans="2:25" s="10" customFormat="1" ht="15.6" customHeight="1">
      <c r="B1690"/>
      <c r="C1690"/>
      <c r="D1690"/>
      <c r="E1690"/>
      <c r="F1690"/>
      <c r="G1690"/>
      <c r="H1690"/>
      <c r="I1690"/>
      <c r="L1690" s="456"/>
      <c r="P1690" s="20"/>
      <c r="Y1690" s="20"/>
    </row>
    <row r="1691" spans="2:25" s="10" customFormat="1" ht="15.6" customHeight="1">
      <c r="B1691"/>
      <c r="C1691"/>
      <c r="D1691"/>
      <c r="E1691"/>
      <c r="F1691"/>
      <c r="G1691"/>
      <c r="H1691"/>
      <c r="I1691"/>
      <c r="L1691" s="456"/>
      <c r="P1691" s="20"/>
      <c r="Y1691" s="20"/>
    </row>
    <row r="1692" spans="2:25" s="10" customFormat="1" ht="15.6" customHeight="1">
      <c r="B1692"/>
      <c r="C1692"/>
      <c r="D1692"/>
      <c r="E1692"/>
      <c r="F1692"/>
      <c r="G1692"/>
      <c r="H1692"/>
      <c r="I1692"/>
      <c r="L1692" s="456"/>
      <c r="P1692" s="20"/>
      <c r="Y1692" s="20"/>
    </row>
    <row r="1693" spans="2:25" s="10" customFormat="1" ht="15.6" customHeight="1">
      <c r="B1693"/>
      <c r="C1693"/>
      <c r="D1693"/>
      <c r="E1693"/>
      <c r="F1693"/>
      <c r="G1693"/>
      <c r="H1693"/>
      <c r="I1693"/>
      <c r="L1693" s="456"/>
      <c r="P1693" s="20"/>
      <c r="Y1693" s="20"/>
    </row>
    <row r="1694" spans="2:25" s="10" customFormat="1" ht="15.6" customHeight="1">
      <c r="B1694"/>
      <c r="C1694"/>
      <c r="D1694"/>
      <c r="E1694"/>
      <c r="F1694"/>
      <c r="G1694"/>
      <c r="H1694"/>
      <c r="I1694"/>
      <c r="L1694" s="456"/>
      <c r="P1694" s="20"/>
      <c r="Y1694" s="20"/>
    </row>
    <row r="1695" spans="2:25" s="10" customFormat="1" ht="15.6" customHeight="1">
      <c r="B1695"/>
      <c r="C1695"/>
      <c r="D1695"/>
      <c r="E1695"/>
      <c r="F1695"/>
      <c r="G1695"/>
      <c r="H1695"/>
      <c r="I1695"/>
      <c r="L1695" s="456"/>
      <c r="P1695" s="20"/>
      <c r="Y1695" s="20"/>
    </row>
    <row r="1696" spans="2:25" s="10" customFormat="1" ht="15.6" customHeight="1">
      <c r="B1696"/>
      <c r="C1696"/>
      <c r="D1696"/>
      <c r="E1696"/>
      <c r="F1696"/>
      <c r="G1696"/>
      <c r="H1696"/>
      <c r="I1696"/>
      <c r="L1696" s="456"/>
      <c r="P1696" s="20"/>
      <c r="Y1696" s="20"/>
    </row>
    <row r="1697" spans="2:25" s="10" customFormat="1" ht="15.6" customHeight="1">
      <c r="B1697"/>
      <c r="C1697"/>
      <c r="D1697"/>
      <c r="E1697"/>
      <c r="F1697"/>
      <c r="G1697"/>
      <c r="H1697"/>
      <c r="I1697"/>
      <c r="L1697" s="456"/>
      <c r="P1697" s="20"/>
      <c r="Y1697" s="20"/>
    </row>
    <row r="1698" spans="2:25" s="10" customFormat="1" ht="15.6" customHeight="1">
      <c r="B1698"/>
      <c r="C1698"/>
      <c r="D1698"/>
      <c r="E1698"/>
      <c r="F1698"/>
      <c r="G1698"/>
      <c r="H1698"/>
      <c r="I1698"/>
      <c r="L1698" s="456"/>
      <c r="P1698" s="20"/>
      <c r="Y1698" s="20"/>
    </row>
    <row r="1699" spans="2:25" s="10" customFormat="1" ht="15.6" customHeight="1">
      <c r="B1699"/>
      <c r="C1699"/>
      <c r="D1699"/>
      <c r="E1699"/>
      <c r="F1699"/>
      <c r="G1699"/>
      <c r="H1699"/>
      <c r="I1699"/>
      <c r="L1699" s="456"/>
      <c r="P1699" s="20"/>
      <c r="Y1699" s="20"/>
    </row>
    <row r="1700" spans="2:25" s="10" customFormat="1" ht="15.6" customHeight="1">
      <c r="B1700"/>
      <c r="C1700"/>
      <c r="D1700"/>
      <c r="E1700"/>
      <c r="F1700"/>
      <c r="G1700"/>
      <c r="H1700"/>
      <c r="I1700"/>
      <c r="L1700" s="456"/>
      <c r="P1700" s="20"/>
      <c r="Y1700" s="20"/>
    </row>
    <row r="1701" spans="2:25" s="10" customFormat="1" ht="15.6" customHeight="1">
      <c r="B1701"/>
      <c r="C1701"/>
      <c r="D1701"/>
      <c r="E1701"/>
      <c r="F1701"/>
      <c r="G1701"/>
      <c r="H1701"/>
      <c r="I1701"/>
      <c r="L1701" s="456"/>
      <c r="P1701" s="20"/>
      <c r="Y1701" s="20"/>
    </row>
    <row r="1702" spans="2:25" s="10" customFormat="1" ht="15.6" customHeight="1">
      <c r="B1702"/>
      <c r="C1702"/>
      <c r="D1702"/>
      <c r="E1702"/>
      <c r="F1702"/>
      <c r="G1702"/>
      <c r="H1702"/>
      <c r="I1702"/>
      <c r="L1702" s="456"/>
      <c r="P1702" s="20"/>
      <c r="Y1702" s="20"/>
    </row>
    <row r="1703" spans="2:25" s="10" customFormat="1" ht="15.6" customHeight="1">
      <c r="B1703"/>
      <c r="C1703"/>
      <c r="D1703"/>
      <c r="E1703"/>
      <c r="F1703"/>
      <c r="G1703"/>
      <c r="H1703"/>
      <c r="I1703"/>
      <c r="L1703" s="456"/>
      <c r="P1703" s="20"/>
      <c r="Y1703" s="20"/>
    </row>
    <row r="1704" spans="2:25" s="10" customFormat="1" ht="15.6" customHeight="1">
      <c r="B1704"/>
      <c r="C1704"/>
      <c r="D1704"/>
      <c r="E1704"/>
      <c r="F1704"/>
      <c r="G1704"/>
      <c r="H1704"/>
      <c r="I1704"/>
      <c r="L1704" s="456"/>
      <c r="P1704" s="20"/>
      <c r="Y1704" s="20"/>
    </row>
    <row r="1705" spans="2:25" s="10" customFormat="1" ht="15.6" customHeight="1">
      <c r="B1705"/>
      <c r="C1705"/>
      <c r="D1705"/>
      <c r="E1705"/>
      <c r="F1705"/>
      <c r="G1705"/>
      <c r="H1705"/>
      <c r="I1705"/>
      <c r="L1705" s="456"/>
      <c r="P1705" s="20"/>
      <c r="Y1705" s="20"/>
    </row>
    <row r="1706" spans="2:25" s="10" customFormat="1" ht="15.6" customHeight="1">
      <c r="B1706"/>
      <c r="C1706"/>
      <c r="D1706"/>
      <c r="E1706"/>
      <c r="F1706"/>
      <c r="G1706"/>
      <c r="H1706"/>
      <c r="I1706"/>
      <c r="L1706" s="456"/>
      <c r="P1706" s="20"/>
      <c r="Y1706" s="20"/>
    </row>
    <row r="1707" spans="2:25" s="10" customFormat="1" ht="15.6" customHeight="1">
      <c r="B1707"/>
      <c r="C1707"/>
      <c r="D1707"/>
      <c r="E1707"/>
      <c r="F1707"/>
      <c r="G1707"/>
      <c r="H1707"/>
      <c r="I1707"/>
      <c r="L1707" s="456"/>
      <c r="P1707" s="20"/>
      <c r="Y1707" s="20"/>
    </row>
    <row r="1708" spans="2:25" s="10" customFormat="1" ht="15.6" customHeight="1">
      <c r="B1708"/>
      <c r="C1708"/>
      <c r="D1708"/>
      <c r="E1708"/>
      <c r="F1708"/>
      <c r="G1708"/>
      <c r="H1708"/>
      <c r="I1708"/>
      <c r="L1708" s="456"/>
      <c r="P1708" s="20"/>
      <c r="Y1708" s="20"/>
    </row>
    <row r="1709" spans="2:25" s="10" customFormat="1" ht="15.6" customHeight="1">
      <c r="B1709"/>
      <c r="C1709"/>
      <c r="D1709"/>
      <c r="E1709"/>
      <c r="F1709"/>
      <c r="G1709"/>
      <c r="H1709"/>
      <c r="I1709"/>
      <c r="L1709" s="456"/>
      <c r="P1709" s="20"/>
      <c r="Y1709" s="20"/>
    </row>
    <row r="1710" spans="2:25" s="10" customFormat="1" ht="15.6" customHeight="1">
      <c r="B1710"/>
      <c r="C1710"/>
      <c r="D1710"/>
      <c r="E1710"/>
      <c r="F1710"/>
      <c r="G1710"/>
      <c r="H1710"/>
      <c r="I1710"/>
      <c r="L1710" s="456"/>
      <c r="P1710" s="20"/>
      <c r="Y1710" s="20"/>
    </row>
    <row r="1711" spans="2:25" s="10" customFormat="1" ht="15.6" customHeight="1">
      <c r="B1711"/>
      <c r="C1711"/>
      <c r="D1711"/>
      <c r="E1711"/>
      <c r="F1711"/>
      <c r="G1711"/>
      <c r="H1711"/>
      <c r="I1711"/>
      <c r="L1711" s="456"/>
      <c r="P1711" s="20"/>
      <c r="Y1711" s="20"/>
    </row>
    <row r="1712" spans="2:25" s="10" customFormat="1" ht="15.6" customHeight="1">
      <c r="B1712"/>
      <c r="C1712"/>
      <c r="D1712"/>
      <c r="E1712"/>
      <c r="F1712"/>
      <c r="G1712"/>
      <c r="H1712"/>
      <c r="I1712"/>
      <c r="L1712" s="456"/>
      <c r="P1712" s="20"/>
      <c r="Y1712" s="20"/>
    </row>
    <row r="1713" spans="2:25" s="10" customFormat="1" ht="15.6" customHeight="1">
      <c r="B1713"/>
      <c r="C1713"/>
      <c r="D1713"/>
      <c r="E1713"/>
      <c r="F1713"/>
      <c r="G1713"/>
      <c r="H1713"/>
      <c r="I1713"/>
      <c r="L1713" s="456"/>
      <c r="P1713" s="20"/>
      <c r="Y1713" s="20"/>
    </row>
    <row r="1714" spans="2:25" s="10" customFormat="1" ht="15.6" customHeight="1">
      <c r="B1714"/>
      <c r="C1714"/>
      <c r="D1714"/>
      <c r="E1714"/>
      <c r="F1714"/>
      <c r="G1714"/>
      <c r="H1714"/>
      <c r="I1714"/>
      <c r="L1714" s="456"/>
      <c r="P1714" s="20"/>
      <c r="Y1714" s="20"/>
    </row>
    <row r="1715" spans="2:25" s="10" customFormat="1" ht="15.6" customHeight="1">
      <c r="B1715"/>
      <c r="C1715"/>
      <c r="D1715"/>
      <c r="E1715"/>
      <c r="F1715"/>
      <c r="G1715"/>
      <c r="H1715"/>
      <c r="I1715"/>
      <c r="L1715" s="456"/>
      <c r="P1715" s="20"/>
      <c r="Y1715" s="20"/>
    </row>
    <row r="1716" spans="2:25" s="10" customFormat="1" ht="15.6" customHeight="1">
      <c r="B1716"/>
      <c r="C1716"/>
      <c r="D1716"/>
      <c r="E1716"/>
      <c r="F1716"/>
      <c r="G1716"/>
      <c r="H1716"/>
      <c r="I1716"/>
      <c r="L1716" s="456"/>
      <c r="P1716" s="20"/>
      <c r="Y1716" s="20"/>
    </row>
    <row r="1717" spans="2:25" s="10" customFormat="1" ht="15.6" customHeight="1">
      <c r="B1717"/>
      <c r="C1717"/>
      <c r="D1717"/>
      <c r="E1717"/>
      <c r="F1717"/>
      <c r="G1717"/>
      <c r="H1717"/>
      <c r="I1717"/>
      <c r="L1717" s="456"/>
      <c r="P1717" s="20"/>
      <c r="Y1717" s="20"/>
    </row>
    <row r="1718" spans="2:25" s="10" customFormat="1" ht="15.6" customHeight="1">
      <c r="B1718"/>
      <c r="C1718"/>
      <c r="D1718"/>
      <c r="E1718"/>
      <c r="F1718"/>
      <c r="G1718"/>
      <c r="H1718"/>
      <c r="I1718"/>
      <c r="L1718" s="456"/>
      <c r="P1718" s="20"/>
      <c r="Y1718" s="20"/>
    </row>
    <row r="1719" spans="2:25" s="10" customFormat="1" ht="15.6" customHeight="1">
      <c r="B1719"/>
      <c r="C1719"/>
      <c r="D1719"/>
      <c r="E1719"/>
      <c r="F1719"/>
      <c r="G1719"/>
      <c r="H1719"/>
      <c r="I1719"/>
      <c r="L1719" s="456"/>
      <c r="P1719" s="20"/>
      <c r="Y1719" s="20"/>
    </row>
    <row r="1720" spans="2:25" s="10" customFormat="1" ht="15.6" customHeight="1">
      <c r="B1720"/>
      <c r="C1720"/>
      <c r="D1720"/>
      <c r="E1720"/>
      <c r="F1720"/>
      <c r="G1720"/>
      <c r="H1720"/>
      <c r="I1720"/>
      <c r="L1720" s="456"/>
      <c r="P1720" s="20"/>
      <c r="Y1720" s="20"/>
    </row>
    <row r="1721" spans="2:25" s="10" customFormat="1" ht="15.6" customHeight="1">
      <c r="B1721"/>
      <c r="C1721"/>
      <c r="D1721"/>
      <c r="E1721"/>
      <c r="F1721"/>
      <c r="G1721"/>
      <c r="H1721"/>
      <c r="I1721"/>
      <c r="L1721" s="456"/>
      <c r="P1721" s="20"/>
      <c r="Y1721" s="20"/>
    </row>
    <row r="1722" spans="2:25" s="10" customFormat="1" ht="15.6" customHeight="1">
      <c r="B1722"/>
      <c r="C1722"/>
      <c r="D1722"/>
      <c r="E1722"/>
      <c r="F1722"/>
      <c r="G1722"/>
      <c r="H1722"/>
      <c r="I1722"/>
      <c r="L1722" s="456"/>
      <c r="P1722" s="20"/>
      <c r="Y1722" s="20"/>
    </row>
    <row r="1723" spans="2:25" s="10" customFormat="1" ht="15.6" customHeight="1">
      <c r="B1723"/>
      <c r="C1723"/>
      <c r="D1723"/>
      <c r="E1723"/>
      <c r="F1723"/>
      <c r="G1723"/>
      <c r="H1723"/>
      <c r="I1723"/>
      <c r="L1723" s="456"/>
      <c r="P1723" s="20"/>
      <c r="Y1723" s="20"/>
    </row>
    <row r="1724" spans="2:25" s="10" customFormat="1" ht="15.6" customHeight="1">
      <c r="B1724"/>
      <c r="C1724"/>
      <c r="D1724"/>
      <c r="E1724"/>
      <c r="F1724"/>
      <c r="G1724"/>
      <c r="H1724"/>
      <c r="I1724"/>
      <c r="L1724" s="456"/>
      <c r="P1724" s="20"/>
      <c r="Y1724" s="20"/>
    </row>
    <row r="1725" spans="2:25" s="10" customFormat="1" ht="15.6" customHeight="1">
      <c r="B1725"/>
      <c r="C1725"/>
      <c r="D1725"/>
      <c r="E1725"/>
      <c r="F1725"/>
      <c r="G1725"/>
      <c r="H1725"/>
      <c r="I1725"/>
      <c r="L1725" s="456"/>
      <c r="P1725" s="20"/>
      <c r="Y1725" s="20"/>
    </row>
    <row r="1726" spans="2:25" s="10" customFormat="1" ht="15.6" customHeight="1">
      <c r="B1726"/>
      <c r="C1726"/>
      <c r="D1726"/>
      <c r="E1726"/>
      <c r="F1726"/>
      <c r="G1726"/>
      <c r="H1726"/>
      <c r="I1726"/>
      <c r="L1726" s="456"/>
      <c r="P1726" s="20"/>
      <c r="Y1726" s="20"/>
    </row>
    <row r="1727" spans="2:25" s="10" customFormat="1" ht="15.6" customHeight="1">
      <c r="B1727"/>
      <c r="C1727"/>
      <c r="D1727"/>
      <c r="E1727"/>
      <c r="F1727"/>
      <c r="G1727"/>
      <c r="H1727"/>
      <c r="I1727"/>
      <c r="L1727" s="456"/>
      <c r="P1727" s="20"/>
      <c r="Y1727" s="20"/>
    </row>
    <row r="1728" spans="2:25" s="10" customFormat="1" ht="15.6" customHeight="1">
      <c r="B1728"/>
      <c r="C1728"/>
      <c r="D1728"/>
      <c r="E1728"/>
      <c r="F1728"/>
      <c r="G1728"/>
      <c r="H1728"/>
      <c r="I1728"/>
      <c r="L1728" s="456"/>
      <c r="P1728" s="20"/>
      <c r="Y1728" s="20"/>
    </row>
    <row r="1729" spans="2:25" s="10" customFormat="1" ht="15.6" customHeight="1">
      <c r="B1729"/>
      <c r="C1729"/>
      <c r="D1729"/>
      <c r="E1729"/>
      <c r="F1729"/>
      <c r="G1729"/>
      <c r="H1729"/>
      <c r="I1729"/>
      <c r="L1729" s="456"/>
      <c r="P1729" s="20"/>
      <c r="Y1729" s="20"/>
    </row>
    <row r="1730" spans="2:25" s="10" customFormat="1" ht="15.6" customHeight="1">
      <c r="B1730"/>
      <c r="C1730"/>
      <c r="D1730"/>
      <c r="E1730"/>
      <c r="F1730"/>
      <c r="G1730"/>
      <c r="H1730"/>
      <c r="I1730"/>
      <c r="L1730" s="456"/>
      <c r="P1730" s="20"/>
      <c r="Y1730" s="20"/>
    </row>
    <row r="1731" spans="2:25" s="10" customFormat="1" ht="15.6" customHeight="1">
      <c r="B1731"/>
      <c r="C1731"/>
      <c r="D1731"/>
      <c r="E1731"/>
      <c r="F1731"/>
      <c r="G1731"/>
      <c r="H1731"/>
      <c r="I1731"/>
      <c r="L1731" s="456"/>
      <c r="P1731" s="20"/>
      <c r="Y1731" s="20"/>
    </row>
    <row r="1732" spans="2:25" s="10" customFormat="1" ht="15.6" customHeight="1">
      <c r="B1732"/>
      <c r="C1732"/>
      <c r="D1732"/>
      <c r="E1732"/>
      <c r="F1732"/>
      <c r="G1732"/>
      <c r="H1732"/>
      <c r="I1732"/>
      <c r="L1732" s="456"/>
      <c r="P1732" s="20"/>
      <c r="Y1732" s="20"/>
    </row>
    <row r="1733" spans="2:25" s="10" customFormat="1" ht="15.6" customHeight="1">
      <c r="B1733"/>
      <c r="C1733"/>
      <c r="D1733"/>
      <c r="E1733"/>
      <c r="F1733"/>
      <c r="G1733"/>
      <c r="H1733"/>
      <c r="I1733"/>
      <c r="L1733" s="456"/>
      <c r="P1733" s="20"/>
      <c r="Y1733" s="20"/>
    </row>
    <row r="1734" spans="2:25" s="10" customFormat="1" ht="15.6" customHeight="1">
      <c r="B1734"/>
      <c r="C1734"/>
      <c r="D1734"/>
      <c r="E1734"/>
      <c r="F1734"/>
      <c r="G1734"/>
      <c r="H1734"/>
      <c r="I1734"/>
      <c r="L1734" s="456"/>
      <c r="P1734" s="20"/>
      <c r="Y1734" s="20"/>
    </row>
    <row r="1735" spans="2:25" s="10" customFormat="1" ht="15.6" customHeight="1">
      <c r="B1735"/>
      <c r="C1735"/>
      <c r="D1735"/>
      <c r="E1735"/>
      <c r="F1735"/>
      <c r="G1735"/>
      <c r="H1735"/>
      <c r="I1735"/>
      <c r="L1735" s="456"/>
      <c r="P1735" s="20"/>
      <c r="Y1735" s="20"/>
    </row>
    <row r="1736" spans="2:25" s="10" customFormat="1" ht="15.6" customHeight="1">
      <c r="B1736"/>
      <c r="C1736"/>
      <c r="D1736"/>
      <c r="E1736"/>
      <c r="F1736"/>
      <c r="G1736"/>
      <c r="H1736"/>
      <c r="I1736"/>
      <c r="L1736" s="456"/>
      <c r="P1736" s="20"/>
      <c r="Y1736" s="20"/>
    </row>
    <row r="1737" spans="2:25" s="10" customFormat="1" ht="15.6" customHeight="1">
      <c r="B1737"/>
      <c r="C1737"/>
      <c r="D1737"/>
      <c r="E1737"/>
      <c r="F1737"/>
      <c r="G1737"/>
      <c r="H1737"/>
      <c r="I1737"/>
      <c r="L1737" s="456"/>
      <c r="P1737" s="20"/>
      <c r="Y1737" s="20"/>
    </row>
    <row r="1738" spans="2:25" s="10" customFormat="1" ht="15.6" customHeight="1">
      <c r="B1738"/>
      <c r="C1738"/>
      <c r="D1738"/>
      <c r="E1738"/>
      <c r="F1738"/>
      <c r="G1738"/>
      <c r="H1738"/>
      <c r="I1738"/>
      <c r="L1738" s="456"/>
      <c r="P1738" s="20"/>
      <c r="Y1738" s="20"/>
    </row>
    <row r="1739" spans="2:25" s="10" customFormat="1" ht="15.6" customHeight="1">
      <c r="B1739"/>
      <c r="C1739"/>
      <c r="D1739"/>
      <c r="E1739"/>
      <c r="F1739"/>
      <c r="G1739"/>
      <c r="H1739"/>
      <c r="I1739"/>
      <c r="L1739" s="456"/>
      <c r="P1739" s="20"/>
      <c r="Y1739" s="20"/>
    </row>
    <row r="1740" spans="2:25" s="10" customFormat="1" ht="15.6" customHeight="1">
      <c r="B1740"/>
      <c r="C1740"/>
      <c r="D1740"/>
      <c r="E1740"/>
      <c r="F1740"/>
      <c r="G1740"/>
      <c r="H1740"/>
      <c r="I1740"/>
      <c r="L1740" s="456"/>
      <c r="P1740" s="20"/>
      <c r="Y1740" s="20"/>
    </row>
    <row r="1741" spans="2:25" s="10" customFormat="1" ht="15.6" customHeight="1">
      <c r="B1741"/>
      <c r="C1741"/>
      <c r="D1741"/>
      <c r="E1741"/>
      <c r="F1741"/>
      <c r="G1741"/>
      <c r="H1741"/>
      <c r="I1741"/>
      <c r="L1741" s="456"/>
      <c r="P1741" s="20"/>
      <c r="Y1741" s="20"/>
    </row>
    <row r="1742" spans="2:25" s="10" customFormat="1" ht="15.6" customHeight="1">
      <c r="B1742"/>
      <c r="C1742"/>
      <c r="D1742"/>
      <c r="E1742"/>
      <c r="F1742"/>
      <c r="G1742"/>
      <c r="H1742"/>
      <c r="I1742"/>
      <c r="L1742" s="456"/>
      <c r="P1742" s="20"/>
      <c r="Y1742" s="20"/>
    </row>
    <row r="1743" spans="2:25" s="10" customFormat="1" ht="15.6" customHeight="1">
      <c r="B1743"/>
      <c r="C1743"/>
      <c r="D1743"/>
      <c r="E1743"/>
      <c r="F1743"/>
      <c r="G1743"/>
      <c r="H1743"/>
      <c r="I1743"/>
      <c r="L1743" s="456"/>
      <c r="P1743" s="20"/>
      <c r="Y1743" s="20"/>
    </row>
    <row r="1744" spans="2:25" s="10" customFormat="1" ht="15.6" customHeight="1">
      <c r="B1744"/>
      <c r="C1744"/>
      <c r="D1744"/>
      <c r="E1744"/>
      <c r="F1744"/>
      <c r="G1744"/>
      <c r="H1744"/>
      <c r="I1744"/>
      <c r="L1744" s="456"/>
      <c r="P1744" s="20"/>
      <c r="Y1744" s="20"/>
    </row>
    <row r="1745" spans="2:25" s="10" customFormat="1" ht="15.6" customHeight="1">
      <c r="B1745"/>
      <c r="C1745"/>
      <c r="D1745"/>
      <c r="E1745"/>
      <c r="F1745"/>
      <c r="G1745"/>
      <c r="H1745"/>
      <c r="I1745"/>
      <c r="L1745" s="456"/>
      <c r="P1745" s="20"/>
      <c r="Y1745" s="20"/>
    </row>
    <row r="1746" spans="2:25" s="10" customFormat="1" ht="15.6" customHeight="1">
      <c r="B1746"/>
      <c r="C1746"/>
      <c r="D1746"/>
      <c r="E1746"/>
      <c r="F1746"/>
      <c r="G1746"/>
      <c r="H1746"/>
      <c r="I1746"/>
      <c r="L1746" s="456"/>
      <c r="P1746" s="20"/>
      <c r="Y1746" s="20"/>
    </row>
    <row r="1747" spans="2:25" s="10" customFormat="1" ht="15.6" customHeight="1">
      <c r="B1747"/>
      <c r="C1747"/>
      <c r="D1747"/>
      <c r="E1747"/>
      <c r="F1747"/>
      <c r="G1747"/>
      <c r="H1747"/>
      <c r="I1747"/>
      <c r="L1747" s="456"/>
      <c r="P1747" s="20"/>
      <c r="Y1747" s="20"/>
    </row>
    <row r="1748" spans="2:25" s="10" customFormat="1" ht="15.6" customHeight="1">
      <c r="B1748"/>
      <c r="C1748"/>
      <c r="D1748"/>
      <c r="E1748"/>
      <c r="F1748"/>
      <c r="G1748"/>
      <c r="H1748"/>
      <c r="I1748"/>
      <c r="L1748" s="456"/>
      <c r="P1748" s="20"/>
      <c r="Y1748" s="20"/>
    </row>
    <row r="1749" spans="2:25" s="10" customFormat="1" ht="15.6" customHeight="1">
      <c r="B1749"/>
      <c r="C1749"/>
      <c r="D1749"/>
      <c r="E1749"/>
      <c r="F1749"/>
      <c r="G1749"/>
      <c r="H1749"/>
      <c r="I1749"/>
      <c r="L1749" s="456"/>
      <c r="P1749" s="20"/>
      <c r="Y1749" s="20"/>
    </row>
    <row r="1750" spans="2:25" s="10" customFormat="1" ht="15.6" customHeight="1">
      <c r="B1750"/>
      <c r="C1750"/>
      <c r="D1750"/>
      <c r="E1750"/>
      <c r="F1750"/>
      <c r="G1750"/>
      <c r="H1750"/>
      <c r="I1750"/>
      <c r="L1750" s="456"/>
      <c r="P1750" s="20"/>
      <c r="Y1750" s="20"/>
    </row>
    <row r="1751" spans="2:25" s="10" customFormat="1" ht="15.6" customHeight="1">
      <c r="B1751"/>
      <c r="C1751"/>
      <c r="D1751"/>
      <c r="E1751"/>
      <c r="F1751"/>
      <c r="G1751"/>
      <c r="H1751"/>
      <c r="I1751"/>
      <c r="L1751" s="456"/>
      <c r="P1751" s="20"/>
      <c r="Y1751" s="20"/>
    </row>
    <row r="1752" spans="2:25" s="10" customFormat="1" ht="15.6" customHeight="1">
      <c r="B1752"/>
      <c r="C1752"/>
      <c r="D1752"/>
      <c r="E1752"/>
      <c r="F1752"/>
      <c r="G1752"/>
      <c r="H1752"/>
      <c r="I1752"/>
      <c r="L1752" s="456"/>
      <c r="P1752" s="20"/>
      <c r="Y1752" s="20"/>
    </row>
    <row r="1753" spans="2:25" s="10" customFormat="1" ht="15.6" customHeight="1">
      <c r="B1753"/>
      <c r="C1753"/>
      <c r="D1753"/>
      <c r="E1753"/>
      <c r="F1753"/>
      <c r="G1753"/>
      <c r="H1753"/>
      <c r="I1753"/>
      <c r="L1753" s="456"/>
      <c r="P1753" s="20"/>
      <c r="Y1753" s="20"/>
    </row>
    <row r="1754" spans="2:25" s="10" customFormat="1" ht="15.6" customHeight="1">
      <c r="B1754"/>
      <c r="C1754"/>
      <c r="D1754"/>
      <c r="E1754"/>
      <c r="F1754"/>
      <c r="G1754"/>
      <c r="H1754"/>
      <c r="I1754"/>
      <c r="L1754" s="456"/>
      <c r="P1754" s="20"/>
      <c r="Y1754" s="20"/>
    </row>
    <row r="1755" spans="2:25" s="10" customFormat="1" ht="15.6" customHeight="1">
      <c r="B1755"/>
      <c r="C1755"/>
      <c r="D1755"/>
      <c r="E1755"/>
      <c r="F1755"/>
      <c r="G1755"/>
      <c r="H1755"/>
      <c r="I1755"/>
      <c r="L1755" s="456"/>
      <c r="P1755" s="20"/>
      <c r="Y1755" s="20"/>
    </row>
    <row r="1756" spans="2:25" s="10" customFormat="1" ht="15.6" customHeight="1">
      <c r="B1756"/>
      <c r="C1756"/>
      <c r="D1756"/>
      <c r="E1756"/>
      <c r="F1756"/>
      <c r="G1756"/>
      <c r="H1756"/>
      <c r="I1756"/>
      <c r="L1756" s="456"/>
      <c r="P1756" s="20"/>
      <c r="Y1756" s="20"/>
    </row>
    <row r="1757" spans="2:25" s="10" customFormat="1" ht="15.6" customHeight="1">
      <c r="B1757"/>
      <c r="C1757"/>
      <c r="D1757"/>
      <c r="E1757"/>
      <c r="F1757"/>
      <c r="G1757"/>
      <c r="H1757"/>
      <c r="I1757"/>
      <c r="L1757" s="456"/>
      <c r="P1757" s="20"/>
      <c r="Y1757" s="20"/>
    </row>
    <row r="1758" spans="2:25" s="10" customFormat="1" ht="15.6" customHeight="1">
      <c r="B1758"/>
      <c r="C1758"/>
      <c r="D1758"/>
      <c r="E1758"/>
      <c r="F1758"/>
      <c r="G1758"/>
      <c r="H1758"/>
      <c r="I1758"/>
      <c r="L1758" s="456"/>
      <c r="P1758" s="20"/>
      <c r="Y1758" s="20"/>
    </row>
    <row r="1759" spans="2:25" s="10" customFormat="1" ht="15.6" customHeight="1">
      <c r="B1759"/>
      <c r="C1759"/>
      <c r="D1759"/>
      <c r="E1759"/>
      <c r="F1759"/>
      <c r="G1759"/>
      <c r="H1759"/>
      <c r="I1759"/>
      <c r="L1759" s="456"/>
      <c r="P1759" s="20"/>
      <c r="Y1759" s="20"/>
    </row>
    <row r="1760" spans="2:25" s="10" customFormat="1" ht="15.6" customHeight="1">
      <c r="B1760"/>
      <c r="C1760"/>
      <c r="D1760"/>
      <c r="E1760"/>
      <c r="F1760"/>
      <c r="G1760"/>
      <c r="H1760"/>
      <c r="I1760"/>
      <c r="L1760" s="456"/>
      <c r="P1760" s="20"/>
      <c r="Y1760" s="20"/>
    </row>
    <row r="1761" spans="2:25" s="10" customFormat="1" ht="15.6" customHeight="1">
      <c r="B1761"/>
      <c r="C1761"/>
      <c r="D1761"/>
      <c r="E1761"/>
      <c r="F1761"/>
      <c r="G1761"/>
      <c r="H1761"/>
      <c r="I1761"/>
      <c r="L1761" s="456"/>
      <c r="P1761" s="20"/>
      <c r="Y1761" s="20"/>
    </row>
    <row r="1762" spans="2:25" s="10" customFormat="1" ht="15.6" customHeight="1">
      <c r="B1762"/>
      <c r="C1762"/>
      <c r="D1762"/>
      <c r="E1762"/>
      <c r="F1762"/>
      <c r="G1762"/>
      <c r="H1762"/>
      <c r="I1762"/>
      <c r="L1762" s="456"/>
      <c r="P1762" s="20"/>
      <c r="Y1762" s="20"/>
    </row>
    <row r="1763" spans="2:25" s="10" customFormat="1" ht="15.6" customHeight="1">
      <c r="B1763"/>
      <c r="C1763"/>
      <c r="D1763"/>
      <c r="E1763"/>
      <c r="F1763"/>
      <c r="G1763"/>
      <c r="H1763"/>
      <c r="I1763"/>
      <c r="L1763" s="456"/>
      <c r="P1763" s="20"/>
      <c r="Y1763" s="20"/>
    </row>
    <row r="1764" spans="2:25" s="10" customFormat="1" ht="15.6" customHeight="1">
      <c r="B1764"/>
      <c r="C1764"/>
      <c r="D1764"/>
      <c r="E1764"/>
      <c r="F1764"/>
      <c r="G1764"/>
      <c r="H1764"/>
      <c r="I1764"/>
      <c r="L1764" s="456"/>
      <c r="P1764" s="20"/>
      <c r="Y1764" s="20"/>
    </row>
    <row r="1765" spans="2:25" s="10" customFormat="1" ht="15.6" customHeight="1">
      <c r="B1765"/>
      <c r="C1765"/>
      <c r="D1765"/>
      <c r="E1765"/>
      <c r="F1765"/>
      <c r="G1765"/>
      <c r="H1765"/>
      <c r="I1765"/>
      <c r="L1765" s="456"/>
      <c r="P1765" s="20"/>
      <c r="Y1765" s="20"/>
    </row>
    <row r="1766" spans="2:25" s="10" customFormat="1" ht="15.6" customHeight="1">
      <c r="B1766"/>
      <c r="C1766"/>
      <c r="D1766"/>
      <c r="E1766"/>
      <c r="F1766"/>
      <c r="G1766"/>
      <c r="H1766"/>
      <c r="I1766"/>
      <c r="L1766" s="456"/>
      <c r="P1766" s="20"/>
      <c r="Y1766" s="20"/>
    </row>
    <row r="1767" spans="2:25" s="10" customFormat="1" ht="15.6" customHeight="1">
      <c r="B1767"/>
      <c r="C1767"/>
      <c r="D1767"/>
      <c r="E1767"/>
      <c r="F1767"/>
      <c r="G1767"/>
      <c r="H1767"/>
      <c r="I1767"/>
      <c r="L1767" s="456"/>
      <c r="P1767" s="20"/>
      <c r="Y1767" s="20"/>
    </row>
    <row r="1768" spans="2:25" s="10" customFormat="1" ht="15.6" customHeight="1">
      <c r="B1768"/>
      <c r="C1768"/>
      <c r="D1768"/>
      <c r="E1768"/>
      <c r="F1768"/>
      <c r="G1768"/>
      <c r="H1768"/>
      <c r="I1768"/>
      <c r="L1768" s="456"/>
      <c r="P1768" s="20"/>
      <c r="Y1768" s="20"/>
    </row>
    <row r="1769" spans="2:25" s="10" customFormat="1" ht="15.6" customHeight="1">
      <c r="B1769"/>
      <c r="C1769"/>
      <c r="D1769"/>
      <c r="E1769"/>
      <c r="F1769"/>
      <c r="G1769"/>
      <c r="H1769"/>
      <c r="I1769"/>
      <c r="L1769" s="456"/>
      <c r="P1769" s="20"/>
      <c r="Y1769" s="20"/>
    </row>
    <row r="1770" spans="2:25" s="10" customFormat="1" ht="15.6" customHeight="1">
      <c r="B1770"/>
      <c r="C1770"/>
      <c r="D1770"/>
      <c r="E1770"/>
      <c r="F1770"/>
      <c r="G1770"/>
      <c r="H1770"/>
      <c r="I1770"/>
      <c r="L1770" s="456"/>
      <c r="P1770" s="20"/>
      <c r="Y1770" s="20"/>
    </row>
    <row r="1771" spans="2:25" s="10" customFormat="1" ht="15.6" customHeight="1">
      <c r="B1771"/>
      <c r="C1771"/>
      <c r="D1771"/>
      <c r="E1771"/>
      <c r="F1771"/>
      <c r="G1771"/>
      <c r="H1771"/>
      <c r="I1771"/>
      <c r="L1771" s="456"/>
      <c r="P1771" s="20"/>
      <c r="Y1771" s="20"/>
    </row>
    <row r="1772" spans="2:25" s="10" customFormat="1" ht="15.6" customHeight="1">
      <c r="B1772"/>
      <c r="C1772"/>
      <c r="D1772"/>
      <c r="E1772"/>
      <c r="F1772"/>
      <c r="G1772"/>
      <c r="H1772"/>
      <c r="I1772"/>
      <c r="L1772" s="456"/>
      <c r="P1772" s="20"/>
      <c r="Y1772" s="20"/>
    </row>
    <row r="1773" spans="2:25" s="10" customFormat="1" ht="15.6" customHeight="1">
      <c r="B1773"/>
      <c r="C1773"/>
      <c r="D1773"/>
      <c r="E1773"/>
      <c r="F1773"/>
      <c r="G1773"/>
      <c r="H1773"/>
      <c r="I1773"/>
      <c r="L1773" s="456"/>
      <c r="P1773" s="20"/>
      <c r="Y1773" s="20"/>
    </row>
    <row r="1774" spans="2:25" s="10" customFormat="1" ht="15.6" customHeight="1">
      <c r="B1774"/>
      <c r="C1774"/>
      <c r="D1774"/>
      <c r="E1774"/>
      <c r="F1774"/>
      <c r="G1774"/>
      <c r="H1774"/>
      <c r="I1774"/>
      <c r="L1774" s="456"/>
      <c r="P1774" s="20"/>
      <c r="Y1774" s="20"/>
    </row>
    <row r="1775" spans="2:25" s="10" customFormat="1" ht="15.6" customHeight="1">
      <c r="B1775"/>
      <c r="C1775"/>
      <c r="D1775"/>
      <c r="E1775"/>
      <c r="F1775"/>
      <c r="G1775"/>
      <c r="H1775"/>
      <c r="I1775"/>
      <c r="L1775" s="456"/>
      <c r="P1775" s="20"/>
      <c r="Y1775" s="20"/>
    </row>
    <row r="1776" spans="2:25" s="10" customFormat="1" ht="15.6" customHeight="1">
      <c r="B1776"/>
      <c r="C1776"/>
      <c r="D1776"/>
      <c r="E1776"/>
      <c r="F1776"/>
      <c r="G1776"/>
      <c r="H1776"/>
      <c r="I1776"/>
      <c r="L1776" s="456"/>
      <c r="P1776" s="20"/>
      <c r="Y1776" s="20"/>
    </row>
    <row r="1777" spans="2:25" s="10" customFormat="1" ht="15.6" customHeight="1">
      <c r="B1777"/>
      <c r="C1777"/>
      <c r="D1777"/>
      <c r="E1777"/>
      <c r="F1777"/>
      <c r="G1777"/>
      <c r="H1777"/>
      <c r="I1777"/>
      <c r="L1777" s="456"/>
      <c r="P1777" s="20"/>
      <c r="Y1777" s="20"/>
    </row>
    <row r="1778" spans="2:25" s="10" customFormat="1" ht="15.6" customHeight="1">
      <c r="B1778"/>
      <c r="C1778"/>
      <c r="D1778"/>
      <c r="E1778"/>
      <c r="F1778"/>
      <c r="G1778"/>
      <c r="H1778"/>
      <c r="I1778"/>
      <c r="L1778" s="456"/>
      <c r="P1778" s="20"/>
      <c r="Y1778" s="20"/>
    </row>
    <row r="1779" spans="2:25" s="10" customFormat="1" ht="15.6" customHeight="1">
      <c r="B1779"/>
      <c r="C1779"/>
      <c r="D1779"/>
      <c r="E1779"/>
      <c r="F1779"/>
      <c r="G1779"/>
      <c r="H1779"/>
      <c r="I1779"/>
      <c r="L1779" s="456"/>
      <c r="P1779" s="20"/>
      <c r="Y1779" s="20"/>
    </row>
    <row r="1780" spans="2:25" s="10" customFormat="1" ht="15.6" customHeight="1">
      <c r="B1780"/>
      <c r="C1780"/>
      <c r="D1780"/>
      <c r="E1780"/>
      <c r="F1780"/>
      <c r="G1780"/>
      <c r="H1780"/>
      <c r="I1780"/>
      <c r="L1780" s="456"/>
      <c r="P1780" s="20"/>
      <c r="Y1780" s="20"/>
    </row>
    <row r="1781" spans="2:25" s="10" customFormat="1" ht="15.6" customHeight="1">
      <c r="B1781"/>
      <c r="C1781"/>
      <c r="D1781"/>
      <c r="E1781"/>
      <c r="F1781"/>
      <c r="G1781"/>
      <c r="H1781"/>
      <c r="I1781"/>
      <c r="L1781" s="456"/>
      <c r="P1781" s="20"/>
      <c r="Y1781" s="20"/>
    </row>
    <row r="1782" spans="2:25" s="10" customFormat="1" ht="15.6" customHeight="1">
      <c r="B1782"/>
      <c r="C1782"/>
      <c r="D1782"/>
      <c r="E1782"/>
      <c r="F1782"/>
      <c r="G1782"/>
      <c r="H1782"/>
      <c r="I1782"/>
      <c r="L1782" s="456"/>
      <c r="P1782" s="20"/>
      <c r="Y1782" s="20"/>
    </row>
    <row r="1783" spans="2:25" s="10" customFormat="1" ht="15.6" customHeight="1">
      <c r="B1783"/>
      <c r="C1783"/>
      <c r="D1783"/>
      <c r="E1783"/>
      <c r="F1783"/>
      <c r="G1783"/>
      <c r="H1783"/>
      <c r="I1783"/>
      <c r="L1783" s="456"/>
      <c r="P1783" s="20"/>
      <c r="Y1783" s="20"/>
    </row>
    <row r="1784" spans="2:25" s="10" customFormat="1" ht="15.6" customHeight="1">
      <c r="B1784"/>
      <c r="C1784"/>
      <c r="D1784"/>
      <c r="E1784"/>
      <c r="F1784"/>
      <c r="G1784"/>
      <c r="H1784"/>
      <c r="I1784"/>
      <c r="L1784" s="456"/>
      <c r="P1784" s="20"/>
      <c r="Y1784" s="20"/>
    </row>
    <row r="1785" spans="2:25" s="10" customFormat="1" ht="15.6" customHeight="1">
      <c r="B1785"/>
      <c r="C1785"/>
      <c r="D1785"/>
      <c r="E1785"/>
      <c r="F1785"/>
      <c r="G1785"/>
      <c r="H1785"/>
      <c r="I1785"/>
      <c r="L1785" s="456"/>
      <c r="P1785" s="20"/>
      <c r="Y1785" s="20"/>
    </row>
    <row r="1786" spans="2:25" s="10" customFormat="1" ht="15.6" customHeight="1">
      <c r="B1786"/>
      <c r="C1786"/>
      <c r="D1786"/>
      <c r="E1786"/>
      <c r="F1786"/>
      <c r="G1786"/>
      <c r="H1786"/>
      <c r="I1786"/>
      <c r="L1786" s="456"/>
      <c r="P1786" s="20"/>
      <c r="Y1786" s="20"/>
    </row>
    <row r="1787" spans="2:25" s="10" customFormat="1" ht="15.6" customHeight="1">
      <c r="B1787"/>
      <c r="C1787"/>
      <c r="D1787"/>
      <c r="E1787"/>
      <c r="F1787"/>
      <c r="G1787"/>
      <c r="H1787"/>
      <c r="I1787"/>
      <c r="L1787" s="456"/>
      <c r="P1787" s="20"/>
      <c r="Y1787" s="20"/>
    </row>
    <row r="1788" spans="2:25" s="10" customFormat="1" ht="15.6" customHeight="1">
      <c r="B1788"/>
      <c r="C1788"/>
      <c r="D1788"/>
      <c r="E1788"/>
      <c r="F1788"/>
      <c r="G1788"/>
      <c r="H1788"/>
      <c r="I1788"/>
      <c r="L1788" s="456"/>
      <c r="P1788" s="20"/>
      <c r="Y1788" s="20"/>
    </row>
    <row r="1789" spans="2:25" s="10" customFormat="1" ht="15.6" customHeight="1">
      <c r="B1789"/>
      <c r="C1789"/>
      <c r="D1789"/>
      <c r="E1789"/>
      <c r="F1789"/>
      <c r="G1789"/>
      <c r="H1789"/>
      <c r="I1789"/>
      <c r="L1789" s="456"/>
      <c r="P1789" s="20"/>
      <c r="Y1789" s="20"/>
    </row>
    <row r="1790" spans="2:25" s="10" customFormat="1" ht="15.6" customHeight="1">
      <c r="B1790"/>
      <c r="C1790"/>
      <c r="D1790"/>
      <c r="E1790"/>
      <c r="F1790"/>
      <c r="G1790"/>
      <c r="H1790"/>
      <c r="I1790"/>
      <c r="L1790" s="456"/>
      <c r="P1790" s="20"/>
      <c r="Y1790" s="20"/>
    </row>
    <row r="1791" spans="2:25" s="10" customFormat="1" ht="15.6" customHeight="1">
      <c r="B1791"/>
      <c r="C1791"/>
      <c r="D1791"/>
      <c r="E1791"/>
      <c r="F1791"/>
      <c r="G1791"/>
      <c r="H1791"/>
      <c r="I1791"/>
      <c r="L1791" s="456"/>
      <c r="P1791" s="20"/>
      <c r="Y1791" s="20"/>
    </row>
    <row r="1792" spans="2:25" s="10" customFormat="1" ht="15.6" customHeight="1">
      <c r="B1792"/>
      <c r="C1792"/>
      <c r="D1792"/>
      <c r="E1792"/>
      <c r="F1792"/>
      <c r="G1792"/>
      <c r="H1792"/>
      <c r="I1792"/>
      <c r="L1792" s="456"/>
      <c r="P1792" s="20"/>
      <c r="Y1792" s="20"/>
    </row>
    <row r="1793" spans="2:25" s="10" customFormat="1" ht="15.6" customHeight="1">
      <c r="B1793"/>
      <c r="C1793"/>
      <c r="D1793"/>
      <c r="E1793"/>
      <c r="F1793"/>
      <c r="G1793"/>
      <c r="H1793"/>
      <c r="I1793"/>
      <c r="L1793" s="456"/>
      <c r="P1793" s="20"/>
      <c r="Y1793" s="20"/>
    </row>
    <row r="1794" spans="2:25" s="10" customFormat="1" ht="15.6" customHeight="1">
      <c r="B1794"/>
      <c r="C1794"/>
      <c r="D1794"/>
      <c r="E1794"/>
      <c r="F1794"/>
      <c r="G1794"/>
      <c r="H1794"/>
      <c r="I1794"/>
      <c r="L1794" s="456"/>
      <c r="P1794" s="20"/>
      <c r="Y1794" s="20"/>
    </row>
    <row r="1795" spans="2:25" s="10" customFormat="1" ht="15.6" customHeight="1">
      <c r="B1795"/>
      <c r="C1795"/>
      <c r="D1795"/>
      <c r="E1795"/>
      <c r="F1795"/>
      <c r="G1795"/>
      <c r="H1795"/>
      <c r="I1795"/>
      <c r="L1795" s="456"/>
      <c r="P1795" s="20"/>
      <c r="Y1795" s="20"/>
    </row>
    <row r="1796" spans="2:25" s="10" customFormat="1" ht="15.6" customHeight="1">
      <c r="B1796"/>
      <c r="C1796"/>
      <c r="D1796"/>
      <c r="E1796"/>
      <c r="F1796"/>
      <c r="G1796"/>
      <c r="H1796"/>
      <c r="I1796"/>
      <c r="L1796" s="456"/>
      <c r="P1796" s="20"/>
      <c r="Y1796" s="20"/>
    </row>
    <row r="1797" spans="2:25" s="10" customFormat="1" ht="15.6" customHeight="1">
      <c r="B1797"/>
      <c r="C1797"/>
      <c r="D1797"/>
      <c r="E1797"/>
      <c r="F1797"/>
      <c r="G1797"/>
      <c r="H1797"/>
      <c r="I1797"/>
      <c r="L1797" s="456"/>
      <c r="P1797" s="20"/>
      <c r="Y1797" s="20"/>
    </row>
    <row r="1798" spans="2:25" s="10" customFormat="1" ht="15.6" customHeight="1">
      <c r="B1798"/>
      <c r="C1798"/>
      <c r="D1798"/>
      <c r="E1798"/>
      <c r="F1798"/>
      <c r="G1798"/>
      <c r="H1798"/>
      <c r="I1798"/>
      <c r="L1798" s="456"/>
      <c r="P1798" s="20"/>
      <c r="Y1798" s="20"/>
    </row>
    <row r="1799" spans="2:25" s="10" customFormat="1" ht="15.6" customHeight="1">
      <c r="B1799"/>
      <c r="C1799"/>
      <c r="D1799"/>
      <c r="E1799"/>
      <c r="F1799"/>
      <c r="G1799"/>
      <c r="H1799"/>
      <c r="I1799"/>
      <c r="L1799" s="456"/>
      <c r="P1799" s="20"/>
      <c r="Y1799" s="20"/>
    </row>
    <row r="1800" spans="2:25" s="10" customFormat="1" ht="15.6" customHeight="1">
      <c r="B1800"/>
      <c r="C1800"/>
      <c r="D1800"/>
      <c r="E1800"/>
      <c r="F1800"/>
      <c r="G1800"/>
      <c r="H1800"/>
      <c r="I1800"/>
      <c r="L1800" s="456"/>
      <c r="P1800" s="20"/>
      <c r="Y1800" s="20"/>
    </row>
    <row r="1801" spans="2:25" s="10" customFormat="1" ht="15.6" customHeight="1">
      <c r="B1801"/>
      <c r="C1801"/>
      <c r="D1801"/>
      <c r="E1801"/>
      <c r="F1801"/>
      <c r="G1801"/>
      <c r="H1801"/>
      <c r="I1801"/>
      <c r="L1801" s="456"/>
      <c r="P1801" s="20"/>
      <c r="Y1801" s="20"/>
    </row>
    <row r="1802" spans="2:25" s="10" customFormat="1" ht="15.6" customHeight="1">
      <c r="B1802"/>
      <c r="C1802"/>
      <c r="D1802"/>
      <c r="E1802"/>
      <c r="F1802"/>
      <c r="G1802"/>
      <c r="H1802"/>
      <c r="I1802"/>
      <c r="L1802" s="456"/>
      <c r="P1802" s="20"/>
      <c r="Y1802" s="20"/>
    </row>
    <row r="1803" spans="2:25" s="10" customFormat="1" ht="15.6" customHeight="1">
      <c r="B1803"/>
      <c r="C1803"/>
      <c r="D1803"/>
      <c r="E1803"/>
      <c r="F1803"/>
      <c r="G1803"/>
      <c r="H1803"/>
      <c r="I1803"/>
      <c r="L1803" s="456"/>
      <c r="P1803" s="20"/>
      <c r="Y1803" s="20"/>
    </row>
    <row r="1804" spans="2:25" s="10" customFormat="1" ht="15.6" customHeight="1">
      <c r="B1804"/>
      <c r="C1804"/>
      <c r="D1804"/>
      <c r="E1804"/>
      <c r="F1804"/>
      <c r="G1804"/>
      <c r="H1804"/>
      <c r="I1804"/>
      <c r="L1804" s="456"/>
      <c r="P1804" s="20"/>
      <c r="Y1804" s="20"/>
    </row>
    <row r="1805" spans="2:25" s="10" customFormat="1" ht="15.6" customHeight="1">
      <c r="B1805"/>
      <c r="C1805"/>
      <c r="D1805"/>
      <c r="E1805"/>
      <c r="F1805"/>
      <c r="G1805"/>
      <c r="H1805"/>
      <c r="I1805"/>
      <c r="L1805" s="456"/>
      <c r="P1805" s="20"/>
      <c r="Y1805" s="20"/>
    </row>
    <row r="1806" spans="2:25" s="10" customFormat="1" ht="15.6" customHeight="1">
      <c r="B1806"/>
      <c r="C1806"/>
      <c r="D1806"/>
      <c r="E1806"/>
      <c r="F1806"/>
      <c r="G1806"/>
      <c r="H1806"/>
      <c r="I1806"/>
      <c r="L1806" s="456"/>
      <c r="P1806" s="20"/>
      <c r="Y1806" s="20"/>
    </row>
    <row r="1807" spans="2:25" s="10" customFormat="1" ht="15.6" customHeight="1">
      <c r="B1807"/>
      <c r="C1807"/>
      <c r="D1807"/>
      <c r="E1807"/>
      <c r="F1807"/>
      <c r="G1807"/>
      <c r="H1807"/>
      <c r="I1807"/>
      <c r="L1807" s="456"/>
      <c r="P1807" s="20"/>
      <c r="Y1807" s="20"/>
    </row>
    <row r="1808" spans="2:25" s="10" customFormat="1" ht="15.6" customHeight="1">
      <c r="B1808"/>
      <c r="C1808"/>
      <c r="D1808"/>
      <c r="E1808"/>
      <c r="F1808"/>
      <c r="G1808"/>
      <c r="H1808"/>
      <c r="I1808"/>
      <c r="L1808" s="456"/>
      <c r="P1808" s="20"/>
      <c r="Y1808" s="20"/>
    </row>
    <row r="1809" spans="2:25" s="10" customFormat="1" ht="15.6" customHeight="1">
      <c r="B1809"/>
      <c r="C1809"/>
      <c r="D1809"/>
      <c r="E1809"/>
      <c r="F1809"/>
      <c r="G1809"/>
      <c r="H1809"/>
      <c r="I1809"/>
      <c r="L1809" s="456"/>
      <c r="P1809" s="20"/>
      <c r="Y1809" s="20"/>
    </row>
    <row r="1810" spans="2:25" s="10" customFormat="1" ht="15.6" customHeight="1">
      <c r="B1810"/>
      <c r="C1810"/>
      <c r="D1810"/>
      <c r="E1810"/>
      <c r="F1810"/>
      <c r="G1810"/>
      <c r="H1810"/>
      <c r="I1810"/>
      <c r="L1810" s="456"/>
      <c r="P1810" s="20"/>
      <c r="Y1810" s="20"/>
    </row>
    <row r="1811" spans="2:25" s="10" customFormat="1" ht="15.6" customHeight="1">
      <c r="B1811"/>
      <c r="C1811"/>
      <c r="D1811"/>
      <c r="E1811"/>
      <c r="F1811"/>
      <c r="G1811"/>
      <c r="H1811"/>
      <c r="I1811"/>
      <c r="L1811" s="456"/>
      <c r="P1811" s="20"/>
      <c r="Y1811" s="20"/>
    </row>
    <row r="1812" spans="2:25" s="10" customFormat="1" ht="15.6" customHeight="1">
      <c r="B1812"/>
      <c r="C1812"/>
      <c r="D1812"/>
      <c r="E1812"/>
      <c r="F1812"/>
      <c r="G1812"/>
      <c r="H1812"/>
      <c r="I1812"/>
      <c r="L1812" s="456"/>
      <c r="P1812" s="20"/>
      <c r="Y1812" s="20"/>
    </row>
    <row r="1813" spans="2:25" s="10" customFormat="1" ht="15.6" customHeight="1">
      <c r="B1813"/>
      <c r="C1813"/>
      <c r="D1813"/>
      <c r="E1813"/>
      <c r="F1813"/>
      <c r="G1813"/>
      <c r="H1813"/>
      <c r="I1813"/>
      <c r="L1813" s="456"/>
      <c r="P1813" s="20"/>
      <c r="Y1813" s="20"/>
    </row>
    <row r="1814" spans="2:25" s="10" customFormat="1" ht="15.6" customHeight="1">
      <c r="B1814"/>
      <c r="C1814"/>
      <c r="D1814"/>
      <c r="E1814"/>
      <c r="F1814"/>
      <c r="G1814"/>
      <c r="H1814"/>
      <c r="I1814"/>
      <c r="L1814" s="456"/>
      <c r="P1814" s="20"/>
      <c r="Y1814" s="20"/>
    </row>
    <row r="1815" spans="2:25" s="10" customFormat="1" ht="15.6" customHeight="1">
      <c r="B1815"/>
      <c r="C1815"/>
      <c r="D1815"/>
      <c r="E1815"/>
      <c r="F1815"/>
      <c r="G1815"/>
      <c r="H1815"/>
      <c r="I1815"/>
      <c r="L1815" s="456"/>
      <c r="P1815" s="20"/>
      <c r="Y1815" s="20"/>
    </row>
    <row r="1816" spans="2:25" s="10" customFormat="1" ht="15.6" customHeight="1">
      <c r="B1816"/>
      <c r="C1816"/>
      <c r="D1816"/>
      <c r="E1816"/>
      <c r="F1816"/>
      <c r="G1816"/>
      <c r="H1816"/>
      <c r="I1816"/>
      <c r="L1816" s="456"/>
      <c r="P1816" s="20"/>
      <c r="Y1816" s="20"/>
    </row>
    <row r="1817" spans="2:25" s="10" customFormat="1" ht="15.6" customHeight="1">
      <c r="B1817"/>
      <c r="C1817"/>
      <c r="D1817"/>
      <c r="E1817"/>
      <c r="F1817"/>
      <c r="G1817"/>
      <c r="H1817"/>
      <c r="I1817"/>
      <c r="L1817" s="456"/>
      <c r="P1817" s="20"/>
      <c r="Y1817" s="20"/>
    </row>
    <row r="1818" spans="2:25" s="10" customFormat="1" ht="15.6" customHeight="1">
      <c r="B1818"/>
      <c r="C1818"/>
      <c r="D1818"/>
      <c r="E1818"/>
      <c r="F1818"/>
      <c r="G1818"/>
      <c r="H1818"/>
      <c r="I1818"/>
      <c r="L1818" s="456"/>
      <c r="P1818" s="20"/>
      <c r="Y1818" s="20"/>
    </row>
    <row r="1819" spans="2:25" s="10" customFormat="1" ht="15.6" customHeight="1">
      <c r="B1819"/>
      <c r="C1819"/>
      <c r="D1819"/>
      <c r="E1819"/>
      <c r="F1819"/>
      <c r="G1819"/>
      <c r="H1819"/>
      <c r="I1819"/>
      <c r="L1819" s="456"/>
      <c r="P1819" s="20"/>
      <c r="Y1819" s="20"/>
    </row>
    <row r="1820" spans="2:25" s="10" customFormat="1" ht="15.6" customHeight="1">
      <c r="B1820"/>
      <c r="C1820"/>
      <c r="D1820"/>
      <c r="E1820"/>
      <c r="F1820"/>
      <c r="G1820"/>
      <c r="H1820"/>
      <c r="I1820"/>
      <c r="L1820" s="456"/>
      <c r="P1820" s="20"/>
      <c r="Y1820" s="20"/>
    </row>
    <row r="1821" spans="2:25" s="10" customFormat="1" ht="15.6" customHeight="1">
      <c r="B1821"/>
      <c r="C1821"/>
      <c r="D1821"/>
      <c r="E1821"/>
      <c r="F1821"/>
      <c r="G1821"/>
      <c r="H1821"/>
      <c r="I1821"/>
      <c r="L1821" s="456"/>
      <c r="P1821" s="20"/>
      <c r="Y1821" s="20"/>
    </row>
    <row r="1822" spans="2:25" s="10" customFormat="1" ht="15.6" customHeight="1">
      <c r="B1822"/>
      <c r="C1822"/>
      <c r="D1822"/>
      <c r="E1822"/>
      <c r="F1822"/>
      <c r="G1822"/>
      <c r="H1822"/>
      <c r="I1822"/>
      <c r="L1822" s="456"/>
      <c r="P1822" s="20"/>
      <c r="Y1822" s="20"/>
    </row>
    <row r="1823" spans="2:25" s="10" customFormat="1" ht="15.6" customHeight="1">
      <c r="B1823"/>
      <c r="C1823"/>
      <c r="D1823"/>
      <c r="E1823"/>
      <c r="F1823"/>
      <c r="G1823"/>
      <c r="H1823"/>
      <c r="I1823"/>
      <c r="L1823" s="456"/>
      <c r="P1823" s="20"/>
      <c r="Y1823" s="20"/>
    </row>
    <row r="1824" spans="2:25" s="10" customFormat="1" ht="15.6" customHeight="1">
      <c r="B1824"/>
      <c r="C1824"/>
      <c r="D1824"/>
      <c r="E1824"/>
      <c r="F1824"/>
      <c r="G1824"/>
      <c r="H1824"/>
      <c r="I1824"/>
      <c r="L1824" s="456"/>
      <c r="P1824" s="20"/>
      <c r="Y1824" s="20"/>
    </row>
    <row r="1825" spans="2:25" s="10" customFormat="1" ht="15.6" customHeight="1">
      <c r="B1825"/>
      <c r="C1825"/>
      <c r="D1825"/>
      <c r="E1825"/>
      <c r="F1825"/>
      <c r="G1825"/>
      <c r="H1825"/>
      <c r="I1825"/>
      <c r="L1825" s="456"/>
      <c r="P1825" s="20"/>
      <c r="Y1825" s="20"/>
    </row>
    <row r="1826" spans="2:25" s="10" customFormat="1" ht="15.6" customHeight="1">
      <c r="B1826"/>
      <c r="C1826"/>
      <c r="D1826"/>
      <c r="E1826"/>
      <c r="F1826"/>
      <c r="G1826"/>
      <c r="H1826"/>
      <c r="I1826"/>
      <c r="L1826" s="456"/>
      <c r="P1826" s="20"/>
      <c r="Y1826" s="20"/>
    </row>
    <row r="1827" spans="2:25" s="10" customFormat="1" ht="15.6" customHeight="1">
      <c r="B1827"/>
      <c r="C1827"/>
      <c r="D1827"/>
      <c r="E1827"/>
      <c r="F1827"/>
      <c r="G1827"/>
      <c r="H1827"/>
      <c r="I1827"/>
      <c r="L1827" s="456"/>
      <c r="P1827" s="20"/>
      <c r="Y1827" s="20"/>
    </row>
    <row r="1828" spans="2:25" s="10" customFormat="1" ht="15.6" customHeight="1">
      <c r="B1828"/>
      <c r="C1828"/>
      <c r="D1828"/>
      <c r="E1828"/>
      <c r="F1828"/>
      <c r="G1828"/>
      <c r="H1828"/>
      <c r="I1828"/>
      <c r="L1828" s="456"/>
      <c r="P1828" s="20"/>
      <c r="Y1828" s="20"/>
    </row>
    <row r="1829" spans="2:25" s="10" customFormat="1" ht="15.6" customHeight="1">
      <c r="B1829"/>
      <c r="C1829"/>
      <c r="D1829"/>
      <c r="E1829"/>
      <c r="F1829"/>
      <c r="G1829"/>
      <c r="H1829"/>
      <c r="I1829"/>
      <c r="L1829" s="456"/>
      <c r="P1829" s="20"/>
      <c r="Y1829" s="20"/>
    </row>
    <row r="1830" spans="2:25" s="10" customFormat="1" ht="15.6" customHeight="1">
      <c r="B1830"/>
      <c r="C1830"/>
      <c r="D1830"/>
      <c r="E1830"/>
      <c r="F1830"/>
      <c r="G1830"/>
      <c r="H1830"/>
      <c r="I1830"/>
      <c r="L1830" s="456"/>
      <c r="P1830" s="20"/>
      <c r="Y1830" s="20"/>
    </row>
    <row r="1831" spans="2:25" s="10" customFormat="1" ht="15.6" customHeight="1">
      <c r="B1831"/>
      <c r="C1831"/>
      <c r="D1831"/>
      <c r="E1831"/>
      <c r="F1831"/>
      <c r="G1831"/>
      <c r="H1831"/>
      <c r="I1831"/>
      <c r="L1831" s="456"/>
      <c r="P1831" s="20"/>
      <c r="Y1831" s="20"/>
    </row>
    <row r="1832" spans="2:25" s="10" customFormat="1" ht="15.6" customHeight="1">
      <c r="B1832"/>
      <c r="C1832"/>
      <c r="D1832"/>
      <c r="E1832"/>
      <c r="F1832"/>
      <c r="G1832"/>
      <c r="H1832"/>
      <c r="I1832"/>
      <c r="L1832" s="456"/>
      <c r="P1832" s="20"/>
      <c r="Y1832" s="20"/>
    </row>
    <row r="1833" spans="2:25" s="10" customFormat="1" ht="15.6" customHeight="1">
      <c r="B1833"/>
      <c r="C1833"/>
      <c r="D1833"/>
      <c r="E1833"/>
      <c r="F1833"/>
      <c r="G1833"/>
      <c r="H1833"/>
      <c r="I1833"/>
      <c r="L1833" s="456"/>
      <c r="P1833" s="20"/>
      <c r="Y1833" s="20"/>
    </row>
    <row r="1834" spans="2:25" s="10" customFormat="1" ht="15.6" customHeight="1">
      <c r="B1834"/>
      <c r="C1834"/>
      <c r="D1834"/>
      <c r="E1834"/>
      <c r="F1834"/>
      <c r="G1834"/>
      <c r="H1834"/>
      <c r="I1834"/>
      <c r="L1834" s="456"/>
      <c r="P1834" s="20"/>
      <c r="Y1834" s="20"/>
    </row>
    <row r="1835" spans="2:25" s="10" customFormat="1" ht="15.6" customHeight="1">
      <c r="B1835"/>
      <c r="C1835"/>
      <c r="D1835"/>
      <c r="E1835"/>
      <c r="F1835"/>
      <c r="G1835"/>
      <c r="H1835"/>
      <c r="I1835"/>
      <c r="L1835" s="456"/>
      <c r="P1835" s="20"/>
      <c r="Y1835" s="20"/>
    </row>
    <row r="1836" spans="2:25" s="10" customFormat="1" ht="15.6" customHeight="1">
      <c r="B1836"/>
      <c r="C1836"/>
      <c r="D1836"/>
      <c r="E1836"/>
      <c r="F1836"/>
      <c r="G1836"/>
      <c r="H1836"/>
      <c r="I1836"/>
      <c r="L1836" s="456"/>
      <c r="P1836" s="20"/>
      <c r="Y1836" s="20"/>
    </row>
    <row r="1837" spans="2:25" s="10" customFormat="1" ht="15.6" customHeight="1">
      <c r="B1837"/>
      <c r="C1837"/>
      <c r="D1837"/>
      <c r="E1837"/>
      <c r="F1837"/>
      <c r="G1837"/>
      <c r="H1837"/>
      <c r="I1837"/>
      <c r="L1837" s="456"/>
      <c r="P1837" s="20"/>
      <c r="Y1837" s="20"/>
    </row>
    <row r="1838" spans="2:25" s="10" customFormat="1" ht="15.6" customHeight="1">
      <c r="B1838"/>
      <c r="C1838"/>
      <c r="D1838"/>
      <c r="E1838"/>
      <c r="F1838"/>
      <c r="G1838"/>
      <c r="H1838"/>
      <c r="I1838"/>
      <c r="L1838" s="456"/>
      <c r="P1838" s="20"/>
      <c r="Y1838" s="20"/>
    </row>
    <row r="1839" spans="2:25" s="10" customFormat="1" ht="15.6" customHeight="1">
      <c r="B1839"/>
      <c r="C1839"/>
      <c r="D1839"/>
      <c r="E1839"/>
      <c r="F1839"/>
      <c r="G1839"/>
      <c r="H1839"/>
      <c r="I1839"/>
      <c r="L1839" s="456"/>
      <c r="P1839" s="20"/>
      <c r="Y1839" s="20"/>
    </row>
    <row r="1840" spans="2:25" s="10" customFormat="1" ht="15.6" customHeight="1">
      <c r="B1840"/>
      <c r="C1840"/>
      <c r="D1840"/>
      <c r="E1840"/>
      <c r="F1840"/>
      <c r="G1840"/>
      <c r="H1840"/>
      <c r="I1840"/>
      <c r="L1840" s="456"/>
      <c r="P1840" s="20"/>
      <c r="Y1840" s="20"/>
    </row>
    <row r="1841" spans="2:25" s="10" customFormat="1" ht="15.6" customHeight="1">
      <c r="B1841"/>
      <c r="C1841"/>
      <c r="D1841"/>
      <c r="E1841"/>
      <c r="F1841"/>
      <c r="G1841"/>
      <c r="H1841"/>
      <c r="I1841"/>
      <c r="L1841" s="456"/>
      <c r="P1841" s="20"/>
      <c r="Y1841" s="20"/>
    </row>
    <row r="1842" spans="2:25" s="10" customFormat="1" ht="15.6" customHeight="1">
      <c r="B1842"/>
      <c r="C1842"/>
      <c r="D1842"/>
      <c r="E1842"/>
      <c r="F1842"/>
      <c r="G1842"/>
      <c r="H1842"/>
      <c r="I1842"/>
      <c r="L1842" s="456"/>
      <c r="P1842" s="20"/>
      <c r="Y1842" s="20"/>
    </row>
    <row r="1843" spans="2:25" s="10" customFormat="1" ht="15.6" customHeight="1">
      <c r="B1843"/>
      <c r="C1843"/>
      <c r="D1843"/>
      <c r="E1843"/>
      <c r="F1843"/>
      <c r="G1843"/>
      <c r="H1843"/>
      <c r="I1843"/>
      <c r="L1843" s="456"/>
      <c r="P1843" s="20"/>
      <c r="Y1843" s="20"/>
    </row>
    <row r="1844" spans="2:25" s="10" customFormat="1" ht="15.6" customHeight="1">
      <c r="B1844"/>
      <c r="C1844"/>
      <c r="D1844"/>
      <c r="E1844"/>
      <c r="F1844"/>
      <c r="G1844"/>
      <c r="H1844"/>
      <c r="I1844"/>
      <c r="L1844" s="456"/>
      <c r="P1844" s="20"/>
      <c r="Y1844" s="20"/>
    </row>
    <row r="1845" spans="2:25" s="10" customFormat="1" ht="15.6" customHeight="1">
      <c r="B1845"/>
      <c r="C1845"/>
      <c r="D1845"/>
      <c r="E1845"/>
      <c r="F1845"/>
      <c r="G1845"/>
      <c r="H1845"/>
      <c r="I1845"/>
      <c r="L1845" s="456"/>
      <c r="P1845" s="20"/>
      <c r="Y1845" s="20"/>
    </row>
    <row r="1846" spans="2:25" s="10" customFormat="1" ht="15.6" customHeight="1">
      <c r="B1846"/>
      <c r="C1846"/>
      <c r="D1846"/>
      <c r="E1846"/>
      <c r="F1846"/>
      <c r="G1846"/>
      <c r="H1846"/>
      <c r="I1846"/>
      <c r="L1846" s="456"/>
      <c r="P1846" s="20"/>
      <c r="Y1846" s="20"/>
    </row>
    <row r="1847" spans="2:25" s="10" customFormat="1" ht="15.6" customHeight="1">
      <c r="B1847"/>
      <c r="C1847"/>
      <c r="D1847"/>
      <c r="E1847"/>
      <c r="F1847"/>
      <c r="G1847"/>
      <c r="H1847"/>
      <c r="I1847"/>
      <c r="L1847" s="456"/>
      <c r="P1847" s="20"/>
      <c r="Y1847" s="20"/>
    </row>
    <row r="1848" spans="2:25" s="10" customFormat="1" ht="15.6" customHeight="1">
      <c r="B1848"/>
      <c r="C1848"/>
      <c r="D1848"/>
      <c r="E1848"/>
      <c r="F1848"/>
      <c r="G1848"/>
      <c r="H1848"/>
      <c r="I1848"/>
      <c r="L1848" s="456"/>
      <c r="P1848" s="20"/>
      <c r="Y1848" s="20"/>
    </row>
    <row r="1849" spans="2:25" s="10" customFormat="1" ht="15.6" customHeight="1">
      <c r="B1849"/>
      <c r="C1849"/>
      <c r="D1849"/>
      <c r="E1849"/>
      <c r="F1849"/>
      <c r="G1849"/>
      <c r="H1849"/>
      <c r="I1849"/>
      <c r="L1849" s="456"/>
      <c r="P1849" s="20"/>
      <c r="Y1849" s="20"/>
    </row>
    <row r="1850" spans="2:25" s="10" customFormat="1" ht="15.6" customHeight="1">
      <c r="B1850"/>
      <c r="C1850"/>
      <c r="D1850"/>
      <c r="E1850"/>
      <c r="F1850"/>
      <c r="G1850"/>
      <c r="H1850"/>
      <c r="I1850"/>
      <c r="L1850" s="456"/>
      <c r="P1850" s="20"/>
      <c r="Y1850" s="20"/>
    </row>
    <row r="1851" spans="2:25" s="10" customFormat="1" ht="15.6" customHeight="1">
      <c r="B1851"/>
      <c r="C1851"/>
      <c r="D1851"/>
      <c r="E1851"/>
      <c r="F1851"/>
      <c r="G1851"/>
      <c r="H1851"/>
      <c r="I1851"/>
      <c r="L1851" s="456"/>
      <c r="P1851" s="20"/>
      <c r="Y1851" s="20"/>
    </row>
    <row r="1852" spans="2:25" s="10" customFormat="1" ht="15.6" customHeight="1">
      <c r="B1852"/>
      <c r="C1852"/>
      <c r="D1852"/>
      <c r="E1852"/>
      <c r="F1852"/>
      <c r="G1852"/>
      <c r="H1852"/>
      <c r="I1852"/>
      <c r="L1852" s="456"/>
      <c r="P1852" s="20"/>
      <c r="Y1852" s="20"/>
    </row>
    <row r="1853" spans="2:25" s="10" customFormat="1" ht="15.6" customHeight="1">
      <c r="B1853"/>
      <c r="C1853"/>
      <c r="D1853"/>
      <c r="E1853"/>
      <c r="F1853"/>
      <c r="G1853"/>
      <c r="H1853"/>
      <c r="I1853"/>
      <c r="L1853" s="456"/>
      <c r="P1853" s="20"/>
      <c r="Y1853" s="20"/>
    </row>
    <row r="1854" spans="2:25" s="10" customFormat="1" ht="15.6" customHeight="1">
      <c r="B1854"/>
      <c r="C1854"/>
      <c r="D1854"/>
      <c r="E1854"/>
      <c r="F1854"/>
      <c r="G1854"/>
      <c r="H1854"/>
      <c r="I1854"/>
      <c r="L1854" s="456"/>
      <c r="P1854" s="20"/>
      <c r="Y1854" s="20"/>
    </row>
    <row r="1855" spans="2:25" s="10" customFormat="1" ht="15.6" customHeight="1">
      <c r="B1855"/>
      <c r="C1855"/>
      <c r="D1855"/>
      <c r="E1855"/>
      <c r="F1855"/>
      <c r="G1855"/>
      <c r="H1855"/>
      <c r="I1855"/>
      <c r="L1855" s="456"/>
      <c r="P1855" s="20"/>
      <c r="Y1855" s="20"/>
    </row>
    <row r="1856" spans="2:25" ht="15.6" customHeight="1">
      <c r="B1856"/>
      <c r="C1856"/>
      <c r="D1856"/>
      <c r="E1856"/>
      <c r="F1856"/>
      <c r="G1856"/>
      <c r="H1856"/>
      <c r="I1856"/>
    </row>
    <row r="1857" spans="2:9" ht="15.6" customHeight="1">
      <c r="B1857"/>
      <c r="C1857"/>
      <c r="D1857"/>
      <c r="E1857"/>
      <c r="F1857"/>
      <c r="G1857"/>
      <c r="H1857"/>
      <c r="I1857"/>
    </row>
    <row r="1858" spans="2:9" ht="15.6" customHeight="1">
      <c r="B1858"/>
      <c r="C1858"/>
      <c r="D1858"/>
      <c r="E1858"/>
      <c r="F1858"/>
      <c r="G1858"/>
      <c r="H1858"/>
      <c r="I1858"/>
    </row>
    <row r="1859" spans="2:9" ht="15.6" customHeight="1">
      <c r="B1859"/>
      <c r="C1859"/>
      <c r="D1859"/>
      <c r="E1859"/>
      <c r="F1859"/>
      <c r="G1859"/>
      <c r="H1859"/>
      <c r="I1859"/>
    </row>
    <row r="1860" spans="2:9" ht="15.6" customHeight="1">
      <c r="B1860"/>
      <c r="C1860"/>
      <c r="D1860"/>
      <c r="E1860"/>
      <c r="F1860"/>
      <c r="G1860"/>
      <c r="H1860"/>
      <c r="I1860"/>
    </row>
    <row r="1861" spans="2:9" ht="15.6" customHeight="1">
      <c r="B1861"/>
      <c r="C1861"/>
      <c r="D1861"/>
      <c r="E1861"/>
      <c r="F1861"/>
      <c r="G1861"/>
      <c r="H1861"/>
      <c r="I1861"/>
    </row>
    <row r="1862" spans="2:9" ht="15.6" customHeight="1">
      <c r="B1862"/>
      <c r="C1862"/>
      <c r="D1862"/>
      <c r="E1862"/>
      <c r="F1862"/>
      <c r="G1862"/>
      <c r="H1862"/>
      <c r="I1862"/>
    </row>
    <row r="1863" spans="2:9" ht="15.6" customHeight="1">
      <c r="C1863" s="1"/>
      <c r="D1863" s="1"/>
      <c r="E1863" s="1"/>
    </row>
    <row r="1864" spans="2:9" ht="15.6" customHeight="1">
      <c r="C1864" s="1"/>
      <c r="D1864" s="1"/>
      <c r="E1864" s="1"/>
    </row>
    <row r="1865" spans="2:9" ht="15.6" customHeight="1">
      <c r="C1865" s="1"/>
      <c r="D1865" s="1"/>
      <c r="E1865" s="1"/>
    </row>
    <row r="1866" spans="2:9" ht="15.6" customHeight="1">
      <c r="C1866" s="1"/>
      <c r="D1866" s="1"/>
      <c r="E1866" s="1"/>
    </row>
    <row r="1867" spans="2:9" ht="15.6" customHeight="1">
      <c r="C1867" s="1"/>
      <c r="D1867" s="1"/>
      <c r="E1867" s="1"/>
    </row>
    <row r="1868" spans="2:9" ht="15.6" customHeight="1">
      <c r="C1868" s="1"/>
      <c r="D1868" s="1"/>
      <c r="E1868" s="1"/>
    </row>
    <row r="1869" spans="2:9" ht="15.6" customHeight="1">
      <c r="C1869" s="1"/>
      <c r="D1869" s="1"/>
      <c r="E1869" s="1"/>
    </row>
    <row r="1870" spans="2:9" ht="15.6" customHeight="1">
      <c r="C1870" s="1"/>
      <c r="D1870" s="1"/>
      <c r="E1870" s="1"/>
    </row>
    <row r="1871" spans="2:9" ht="15.6" customHeight="1">
      <c r="C1871" s="1"/>
      <c r="D1871" s="1"/>
      <c r="E1871" s="1"/>
    </row>
    <row r="1872" spans="2:9" ht="15.6" customHeight="1">
      <c r="C1872" s="1"/>
      <c r="D1872" s="1"/>
      <c r="E1872" s="1"/>
    </row>
    <row r="1873" spans="3:5" ht="15.6" customHeight="1">
      <c r="C1873" s="1"/>
      <c r="D1873" s="1"/>
      <c r="E1873" s="1"/>
    </row>
    <row r="1874" spans="3:5" ht="15.6" customHeight="1">
      <c r="C1874" s="1"/>
      <c r="D1874" s="1"/>
      <c r="E1874" s="1"/>
    </row>
    <row r="1875" spans="3:5" ht="15.6" customHeight="1">
      <c r="C1875" s="1"/>
      <c r="D1875" s="1"/>
      <c r="E1875" s="1"/>
    </row>
    <row r="1876" spans="3:5" ht="15.6" customHeight="1">
      <c r="C1876" s="1"/>
      <c r="D1876" s="1"/>
      <c r="E1876" s="1"/>
    </row>
    <row r="1877" spans="3:5" ht="15.6" customHeight="1">
      <c r="C1877" s="1"/>
      <c r="D1877" s="1"/>
      <c r="E1877" s="1"/>
    </row>
    <row r="1878" spans="3:5" ht="15.6" customHeight="1">
      <c r="C1878" s="1"/>
      <c r="D1878" s="1"/>
      <c r="E1878" s="1"/>
    </row>
    <row r="1879" spans="3:5" ht="15.6" customHeight="1">
      <c r="C1879" s="1"/>
      <c r="D1879" s="1"/>
      <c r="E1879" s="1"/>
    </row>
    <row r="1880" spans="3:5" ht="15.6" customHeight="1">
      <c r="C1880" s="1"/>
      <c r="D1880" s="1"/>
      <c r="E1880" s="1"/>
    </row>
    <row r="1881" spans="3:5" ht="15.6" customHeight="1">
      <c r="C1881" s="1"/>
      <c r="D1881" s="1"/>
      <c r="E1881" s="1"/>
    </row>
    <row r="1882" spans="3:5" ht="15.6" customHeight="1">
      <c r="C1882" s="1"/>
      <c r="D1882" s="1"/>
      <c r="E1882" s="1"/>
    </row>
    <row r="1883" spans="3:5" ht="15.6" customHeight="1">
      <c r="C1883" s="1"/>
      <c r="D1883" s="1"/>
      <c r="E1883" s="1"/>
    </row>
    <row r="1884" spans="3:5" ht="15.6" customHeight="1">
      <c r="C1884" s="1"/>
      <c r="D1884" s="1"/>
      <c r="E1884" s="1"/>
    </row>
    <row r="1885" spans="3:5" ht="15.6" customHeight="1">
      <c r="C1885" s="1"/>
      <c r="D1885" s="1"/>
      <c r="E1885" s="1"/>
    </row>
    <row r="1886" spans="3:5" ht="15.6" customHeight="1">
      <c r="C1886" s="1"/>
      <c r="D1886" s="1"/>
      <c r="E1886" s="1"/>
    </row>
    <row r="1887" spans="3:5" ht="15.6" customHeight="1">
      <c r="C1887" s="1"/>
      <c r="D1887" s="1"/>
      <c r="E1887" s="1"/>
    </row>
    <row r="1888" spans="3:5" ht="15.6" customHeight="1">
      <c r="C1888" s="1"/>
      <c r="D1888" s="1"/>
      <c r="E1888" s="1"/>
    </row>
    <row r="1889" spans="3:5" ht="15.6" customHeight="1">
      <c r="C1889" s="1"/>
      <c r="D1889" s="1"/>
      <c r="E1889" s="1"/>
    </row>
    <row r="1890" spans="3:5" ht="15.6" customHeight="1">
      <c r="C1890" s="1"/>
      <c r="D1890" s="1"/>
      <c r="E1890" s="1"/>
    </row>
    <row r="1891" spans="3:5" ht="15.6" customHeight="1">
      <c r="C1891" s="1"/>
      <c r="D1891" s="1"/>
      <c r="E1891" s="1"/>
    </row>
    <row r="1892" spans="3:5" ht="15.6" customHeight="1">
      <c r="C1892" s="1"/>
      <c r="D1892" s="1"/>
      <c r="E1892" s="1"/>
    </row>
    <row r="1893" spans="3:5" ht="15.6" customHeight="1">
      <c r="C1893" s="1"/>
      <c r="D1893" s="1"/>
      <c r="E1893" s="1"/>
    </row>
    <row r="1894" spans="3:5" ht="15.6" customHeight="1">
      <c r="C1894" s="1"/>
      <c r="D1894" s="1"/>
      <c r="E1894" s="1"/>
    </row>
    <row r="1895" spans="3:5" ht="15.6" customHeight="1">
      <c r="C1895" s="1"/>
      <c r="D1895" s="1"/>
      <c r="E1895" s="1"/>
    </row>
    <row r="1896" spans="3:5" ht="15.6" customHeight="1">
      <c r="C1896" s="1"/>
      <c r="D1896" s="1"/>
      <c r="E1896" s="1"/>
    </row>
    <row r="1897" spans="3:5" ht="15.6" customHeight="1">
      <c r="C1897" s="1"/>
      <c r="D1897" s="1"/>
      <c r="E1897" s="1"/>
    </row>
    <row r="1898" spans="3:5" ht="15.6" customHeight="1">
      <c r="C1898" s="1"/>
      <c r="D1898" s="1"/>
      <c r="E1898" s="1"/>
    </row>
    <row r="1899" spans="3:5" ht="15.6" customHeight="1">
      <c r="C1899" s="1"/>
      <c r="D1899" s="1"/>
      <c r="E1899" s="1"/>
    </row>
    <row r="1900" spans="3:5" ht="15.6" customHeight="1">
      <c r="C1900" s="1"/>
      <c r="D1900" s="1"/>
      <c r="E1900" s="1"/>
    </row>
    <row r="1901" spans="3:5" ht="15.6" customHeight="1">
      <c r="C1901" s="1"/>
      <c r="D1901" s="1"/>
      <c r="E1901" s="1"/>
    </row>
    <row r="1902" spans="3:5" ht="15.6" customHeight="1">
      <c r="C1902" s="1"/>
      <c r="D1902" s="1"/>
      <c r="E1902" s="1"/>
    </row>
    <row r="1903" spans="3:5" ht="15.6" customHeight="1">
      <c r="C1903" s="1"/>
      <c r="D1903" s="1"/>
      <c r="E1903" s="1"/>
    </row>
    <row r="1904" spans="3:5" ht="15.6" customHeight="1">
      <c r="C1904" s="1"/>
      <c r="D1904" s="1"/>
      <c r="E1904" s="1"/>
    </row>
    <row r="1905" spans="3:5" ht="15.6" customHeight="1">
      <c r="C1905" s="1"/>
      <c r="D1905" s="1"/>
      <c r="E1905" s="1"/>
    </row>
    <row r="1906" spans="3:5" ht="15.6" customHeight="1">
      <c r="C1906" s="1"/>
      <c r="D1906" s="1"/>
      <c r="E1906" s="1"/>
    </row>
    <row r="1907" spans="3:5" ht="15.6" customHeight="1">
      <c r="C1907" s="1"/>
      <c r="D1907" s="1"/>
      <c r="E1907" s="1"/>
    </row>
    <row r="1908" spans="3:5" ht="15.6" customHeight="1">
      <c r="C1908" s="1"/>
      <c r="D1908" s="1"/>
      <c r="E1908" s="1"/>
    </row>
    <row r="1909" spans="3:5" ht="15.6" customHeight="1">
      <c r="C1909" s="1"/>
      <c r="D1909" s="1"/>
      <c r="E1909" s="1"/>
    </row>
    <row r="1910" spans="3:5" ht="15.6" customHeight="1">
      <c r="C1910" s="1"/>
      <c r="D1910" s="1"/>
      <c r="E1910" s="1"/>
    </row>
    <row r="1911" spans="3:5" ht="15.6" customHeight="1">
      <c r="C1911" s="1"/>
      <c r="D1911" s="1"/>
      <c r="E1911" s="1"/>
    </row>
    <row r="1912" spans="3:5" ht="15.6" customHeight="1">
      <c r="C1912" s="1"/>
      <c r="D1912" s="1"/>
      <c r="E1912" s="1"/>
    </row>
    <row r="1913" spans="3:5" ht="15.6" customHeight="1">
      <c r="C1913" s="1"/>
      <c r="D1913" s="1"/>
      <c r="E1913" s="1"/>
    </row>
    <row r="1914" spans="3:5" ht="15.6" customHeight="1">
      <c r="C1914" s="1"/>
      <c r="D1914" s="1"/>
      <c r="E1914" s="1"/>
    </row>
    <row r="1915" spans="3:5" ht="15.6" customHeight="1">
      <c r="C1915" s="1"/>
      <c r="D1915" s="1"/>
      <c r="E1915" s="1"/>
    </row>
    <row r="1916" spans="3:5" ht="15.6" customHeight="1">
      <c r="C1916" s="1"/>
      <c r="D1916" s="1"/>
      <c r="E1916" s="1"/>
    </row>
    <row r="1917" spans="3:5" ht="15.6" customHeight="1">
      <c r="C1917" s="1"/>
      <c r="D1917" s="1"/>
      <c r="E1917" s="1"/>
    </row>
    <row r="1918" spans="3:5" ht="15.6" customHeight="1">
      <c r="C1918" s="1"/>
      <c r="D1918" s="1"/>
      <c r="E1918" s="1"/>
    </row>
    <row r="1919" spans="3:5" ht="15.6" customHeight="1">
      <c r="C1919" s="1"/>
      <c r="D1919" s="1"/>
      <c r="E1919" s="1"/>
    </row>
    <row r="1920" spans="3:5" ht="15.6" customHeight="1">
      <c r="C1920" s="1"/>
      <c r="D1920" s="1"/>
      <c r="E1920" s="1"/>
    </row>
    <row r="1921" spans="3:5" ht="15.6" customHeight="1">
      <c r="C1921" s="1"/>
      <c r="D1921" s="1"/>
      <c r="E1921" s="1"/>
    </row>
    <row r="1922" spans="3:5" ht="15.6" customHeight="1">
      <c r="C1922" s="1"/>
      <c r="D1922" s="1"/>
      <c r="E1922" s="1"/>
    </row>
    <row r="1923" spans="3:5" ht="15.6" customHeight="1">
      <c r="C1923" s="1"/>
      <c r="D1923" s="1"/>
      <c r="E1923" s="1"/>
    </row>
    <row r="1924" spans="3:5" ht="15.6" customHeight="1">
      <c r="C1924" s="1"/>
      <c r="D1924" s="1"/>
      <c r="E1924" s="1"/>
    </row>
    <row r="1925" spans="3:5" ht="15.6" customHeight="1">
      <c r="C1925" s="1"/>
      <c r="D1925" s="1"/>
      <c r="E1925" s="1"/>
    </row>
    <row r="1926" spans="3:5" ht="15.6" customHeight="1">
      <c r="C1926" s="1"/>
      <c r="D1926" s="1"/>
      <c r="E1926" s="1"/>
    </row>
    <row r="1927" spans="3:5" ht="15.6" customHeight="1">
      <c r="C1927" s="1"/>
      <c r="D1927" s="1"/>
      <c r="E1927" s="1"/>
    </row>
    <row r="1928" spans="3:5" ht="15.6" customHeight="1">
      <c r="C1928" s="1"/>
      <c r="D1928" s="1"/>
      <c r="E1928" s="1"/>
    </row>
    <row r="1929" spans="3:5" ht="15.6" customHeight="1">
      <c r="C1929" s="1"/>
      <c r="D1929" s="1"/>
      <c r="E1929" s="1"/>
    </row>
    <row r="1930" spans="3:5" ht="15.6" customHeight="1">
      <c r="C1930" s="1"/>
      <c r="D1930" s="1"/>
      <c r="E1930" s="1"/>
    </row>
    <row r="1931" spans="3:5" ht="15.6" customHeight="1">
      <c r="C1931" s="1"/>
      <c r="D1931" s="1"/>
      <c r="E1931" s="1"/>
    </row>
    <row r="1932" spans="3:5" ht="15.6" customHeight="1">
      <c r="C1932" s="1"/>
      <c r="D1932" s="1"/>
      <c r="E1932" s="1"/>
    </row>
    <row r="1933" spans="3:5" ht="15.6" customHeight="1">
      <c r="C1933" s="1"/>
      <c r="D1933" s="1"/>
      <c r="E1933" s="1"/>
    </row>
    <row r="1934" spans="3:5" ht="15.6" customHeight="1">
      <c r="C1934" s="1"/>
      <c r="D1934" s="1"/>
      <c r="E1934" s="1"/>
    </row>
    <row r="1935" spans="3:5" ht="15.6" customHeight="1">
      <c r="C1935" s="1"/>
      <c r="D1935" s="1"/>
      <c r="E1935" s="1"/>
    </row>
    <row r="1936" spans="3:5" ht="15.6" customHeight="1">
      <c r="C1936" s="1"/>
      <c r="D1936" s="1"/>
      <c r="E1936" s="1"/>
    </row>
    <row r="1937" spans="3:5" ht="15.6" customHeight="1">
      <c r="C1937" s="1"/>
      <c r="D1937" s="1"/>
      <c r="E1937" s="1"/>
    </row>
    <row r="1938" spans="3:5" ht="15.6" customHeight="1">
      <c r="C1938" s="1"/>
      <c r="D1938" s="1"/>
      <c r="E1938" s="1"/>
    </row>
    <row r="1939" spans="3:5" ht="15.6" customHeight="1">
      <c r="C1939" s="1"/>
      <c r="D1939" s="1"/>
      <c r="E1939" s="1"/>
    </row>
    <row r="1940" spans="3:5" ht="15.6" customHeight="1">
      <c r="C1940" s="1"/>
      <c r="D1940" s="1"/>
      <c r="E1940" s="1"/>
    </row>
    <row r="1941" spans="3:5" ht="15.6" customHeight="1">
      <c r="C1941" s="1"/>
      <c r="D1941" s="1"/>
      <c r="E1941" s="1"/>
    </row>
    <row r="1942" spans="3:5" ht="15.6" customHeight="1">
      <c r="C1942" s="1"/>
      <c r="D1942" s="1"/>
      <c r="E1942" s="1"/>
    </row>
    <row r="1943" spans="3:5" ht="15.6" customHeight="1">
      <c r="C1943" s="1"/>
      <c r="D1943" s="1"/>
      <c r="E1943" s="1"/>
    </row>
    <row r="1944" spans="3:5" ht="15.6" customHeight="1">
      <c r="C1944" s="1"/>
      <c r="D1944" s="1"/>
      <c r="E1944" s="1"/>
    </row>
    <row r="1945" spans="3:5" ht="15.6" customHeight="1">
      <c r="C1945" s="1"/>
      <c r="D1945" s="1"/>
      <c r="E1945" s="1"/>
    </row>
    <row r="1946" spans="3:5" ht="15.6" customHeight="1">
      <c r="C1946" s="1"/>
      <c r="D1946" s="1"/>
      <c r="E1946" s="1"/>
    </row>
    <row r="1947" spans="3:5" ht="15.6" customHeight="1">
      <c r="C1947" s="1"/>
      <c r="D1947" s="1"/>
      <c r="E1947" s="1"/>
    </row>
    <row r="1948" spans="3:5" ht="15.6" customHeight="1">
      <c r="C1948" s="1"/>
      <c r="D1948" s="1"/>
      <c r="E1948" s="1"/>
    </row>
    <row r="1949" spans="3:5" ht="15.6" customHeight="1">
      <c r="C1949" s="1"/>
      <c r="D1949" s="1"/>
      <c r="E1949" s="1"/>
    </row>
    <row r="1950" spans="3:5" ht="15.6" customHeight="1">
      <c r="C1950" s="1"/>
      <c r="D1950" s="1"/>
      <c r="E1950" s="1"/>
    </row>
    <row r="1951" spans="3:5" ht="15.6" customHeight="1">
      <c r="C1951" s="1"/>
      <c r="D1951" s="1"/>
      <c r="E1951" s="1"/>
    </row>
    <row r="1952" spans="3:5" ht="15.6" customHeight="1">
      <c r="C1952" s="1"/>
      <c r="D1952" s="1"/>
      <c r="E1952" s="1"/>
    </row>
    <row r="1953" spans="3:5" ht="15.6" customHeight="1">
      <c r="C1953" s="1"/>
      <c r="D1953" s="1"/>
      <c r="E1953" s="1"/>
    </row>
    <row r="1954" spans="3:5" ht="15.6" customHeight="1">
      <c r="C1954" s="1"/>
      <c r="D1954" s="1"/>
      <c r="E1954" s="1"/>
    </row>
    <row r="1955" spans="3:5" ht="15.6" customHeight="1">
      <c r="C1955" s="1"/>
      <c r="D1955" s="1"/>
      <c r="E1955" s="1"/>
    </row>
    <row r="1956" spans="3:5" ht="15.6" customHeight="1">
      <c r="C1956" s="1"/>
      <c r="D1956" s="1"/>
      <c r="E1956" s="1"/>
    </row>
    <row r="1957" spans="3:5" ht="15.6" customHeight="1">
      <c r="C1957" s="1"/>
      <c r="D1957" s="1"/>
      <c r="E1957" s="1"/>
    </row>
    <row r="1958" spans="3:5" ht="15.6" customHeight="1">
      <c r="C1958" s="1"/>
      <c r="D1958" s="1"/>
      <c r="E1958" s="1"/>
    </row>
    <row r="1959" spans="3:5" ht="15.6" customHeight="1">
      <c r="C1959" s="1"/>
      <c r="D1959" s="1"/>
      <c r="E1959" s="1"/>
    </row>
    <row r="1960" spans="3:5" ht="15.6" customHeight="1">
      <c r="C1960" s="1"/>
      <c r="D1960" s="1"/>
      <c r="E1960" s="1"/>
    </row>
    <row r="1961" spans="3:5" ht="15.6" customHeight="1">
      <c r="C1961" s="1"/>
      <c r="D1961" s="1"/>
      <c r="E1961" s="1"/>
    </row>
    <row r="1962" spans="3:5" ht="15.6" customHeight="1">
      <c r="C1962" s="1"/>
      <c r="D1962" s="1"/>
      <c r="E1962" s="1"/>
    </row>
    <row r="1963" spans="3:5" ht="15.6" customHeight="1">
      <c r="C1963" s="1"/>
      <c r="D1963" s="1"/>
      <c r="E1963" s="1"/>
    </row>
    <row r="1964" spans="3:5" ht="15.6" customHeight="1">
      <c r="C1964" s="1"/>
      <c r="D1964" s="1"/>
      <c r="E1964" s="1"/>
    </row>
    <row r="1965" spans="3:5" ht="15.6" customHeight="1">
      <c r="C1965" s="1"/>
      <c r="D1965" s="1"/>
      <c r="E1965" s="1"/>
    </row>
    <row r="1966" spans="3:5" ht="15.6" customHeight="1">
      <c r="C1966" s="1"/>
      <c r="D1966" s="1"/>
      <c r="E1966" s="1"/>
    </row>
    <row r="1967" spans="3:5" ht="15.6" customHeight="1">
      <c r="C1967" s="1"/>
      <c r="D1967" s="1"/>
      <c r="E1967" s="1"/>
    </row>
    <row r="1968" spans="3:5" ht="15.6" customHeight="1">
      <c r="C1968" s="1"/>
      <c r="D1968" s="1"/>
      <c r="E1968" s="1"/>
    </row>
    <row r="1969" spans="3:5" ht="15.6" customHeight="1">
      <c r="C1969" s="1"/>
      <c r="D1969" s="1"/>
      <c r="E1969" s="1"/>
    </row>
    <row r="1970" spans="3:5" ht="15.6" customHeight="1">
      <c r="C1970" s="1"/>
      <c r="D1970" s="1"/>
      <c r="E1970" s="1"/>
    </row>
    <row r="1971" spans="3:5" ht="15.6" customHeight="1">
      <c r="C1971" s="1"/>
      <c r="D1971" s="1"/>
      <c r="E1971" s="1"/>
    </row>
    <row r="1972" spans="3:5" ht="15.6" customHeight="1">
      <c r="C1972" s="1"/>
      <c r="D1972" s="1"/>
      <c r="E1972" s="1"/>
    </row>
    <row r="1973" spans="3:5" ht="15.6" customHeight="1">
      <c r="C1973" s="1"/>
      <c r="D1973" s="1"/>
      <c r="E1973" s="1"/>
    </row>
    <row r="1974" spans="3:5" ht="15.6" customHeight="1">
      <c r="C1974" s="1"/>
      <c r="D1974" s="1"/>
      <c r="E1974" s="1"/>
    </row>
    <row r="1975" spans="3:5" ht="15.6" customHeight="1">
      <c r="C1975" s="1"/>
      <c r="D1975" s="1"/>
      <c r="E1975" s="1"/>
    </row>
    <row r="1976" spans="3:5" ht="15.6" customHeight="1">
      <c r="C1976" s="1"/>
      <c r="D1976" s="1"/>
      <c r="E1976" s="1"/>
    </row>
    <row r="1977" spans="3:5" ht="15.6" customHeight="1">
      <c r="C1977" s="1"/>
      <c r="D1977" s="1"/>
      <c r="E1977" s="1"/>
    </row>
    <row r="1978" spans="3:5" ht="15.6" customHeight="1">
      <c r="C1978" s="1"/>
      <c r="D1978" s="1"/>
      <c r="E1978" s="1"/>
    </row>
    <row r="1979" spans="3:5" ht="15.6" customHeight="1">
      <c r="C1979" s="1"/>
      <c r="D1979" s="1"/>
      <c r="E1979" s="1"/>
    </row>
    <row r="1980" spans="3:5" ht="15.6" customHeight="1">
      <c r="C1980" s="1"/>
      <c r="D1980" s="1"/>
      <c r="E1980" s="1"/>
    </row>
    <row r="1981" spans="3:5" ht="15.6" customHeight="1">
      <c r="C1981" s="1"/>
      <c r="D1981" s="1"/>
      <c r="E1981" s="1"/>
    </row>
    <row r="1982" spans="3:5" ht="15.6" customHeight="1">
      <c r="C1982" s="1"/>
      <c r="D1982" s="1"/>
      <c r="E1982" s="1"/>
    </row>
    <row r="1983" spans="3:5" ht="15.6" customHeight="1">
      <c r="C1983" s="1"/>
      <c r="D1983" s="1"/>
      <c r="E1983" s="1"/>
    </row>
    <row r="1984" spans="3:5" ht="15.6" customHeight="1">
      <c r="C1984" s="1"/>
      <c r="D1984" s="1"/>
      <c r="E1984" s="1"/>
    </row>
    <row r="1985" spans="3:5" ht="15.6" customHeight="1">
      <c r="C1985" s="1"/>
      <c r="D1985" s="1"/>
      <c r="E1985" s="1"/>
    </row>
    <row r="1986" spans="3:5" ht="15.6" customHeight="1">
      <c r="C1986" s="1"/>
      <c r="D1986" s="1"/>
      <c r="E1986" s="1"/>
    </row>
    <row r="1987" spans="3:5" ht="15.6" customHeight="1">
      <c r="C1987" s="1"/>
      <c r="D1987" s="1"/>
      <c r="E1987" s="1"/>
    </row>
    <row r="1988" spans="3:5" ht="15.6" customHeight="1">
      <c r="C1988" s="1"/>
      <c r="D1988" s="1"/>
      <c r="E1988" s="1"/>
    </row>
    <row r="1989" spans="3:5" ht="15.6" customHeight="1">
      <c r="C1989" s="1"/>
      <c r="D1989" s="1"/>
      <c r="E1989" s="1"/>
    </row>
    <row r="1990" spans="3:5" ht="15.6" customHeight="1">
      <c r="C1990" s="1"/>
      <c r="D1990" s="1"/>
      <c r="E1990" s="1"/>
    </row>
    <row r="1991" spans="3:5" ht="15.6" customHeight="1">
      <c r="C1991" s="1"/>
      <c r="D1991" s="1"/>
      <c r="E1991" s="1"/>
    </row>
    <row r="1992" spans="3:5" ht="15.6" customHeight="1">
      <c r="C1992" s="1"/>
      <c r="D1992" s="1"/>
      <c r="E1992" s="1"/>
    </row>
    <row r="1993" spans="3:5" ht="15.6" customHeight="1">
      <c r="C1993" s="1"/>
      <c r="D1993" s="1"/>
      <c r="E1993" s="1"/>
    </row>
    <row r="1994" spans="3:5" ht="15.6" customHeight="1">
      <c r="C1994" s="1"/>
      <c r="D1994" s="1"/>
      <c r="E1994" s="1"/>
    </row>
    <row r="1995" spans="3:5" ht="15.6" customHeight="1">
      <c r="C1995" s="1"/>
      <c r="D1995" s="1"/>
      <c r="E1995" s="1"/>
    </row>
    <row r="1996" spans="3:5" ht="15.6" customHeight="1">
      <c r="C1996" s="1"/>
      <c r="D1996" s="1"/>
      <c r="E1996" s="1"/>
    </row>
    <row r="1997" spans="3:5" ht="15.6" customHeight="1">
      <c r="C1997" s="1"/>
      <c r="D1997" s="1"/>
      <c r="E1997" s="1"/>
    </row>
    <row r="1998" spans="3:5" ht="15.6" customHeight="1">
      <c r="C1998" s="1"/>
      <c r="D1998" s="1"/>
      <c r="E1998" s="1"/>
    </row>
    <row r="1999" spans="3:5" ht="15.6" customHeight="1">
      <c r="C1999" s="1"/>
      <c r="D1999" s="1"/>
      <c r="E1999" s="1"/>
    </row>
    <row r="2000" spans="3:5" ht="15.6" customHeight="1">
      <c r="C2000" s="1"/>
      <c r="D2000" s="1"/>
      <c r="E2000" s="1"/>
    </row>
    <row r="2001" spans="3:5" ht="15.6" customHeight="1">
      <c r="C2001" s="1"/>
      <c r="D2001" s="1"/>
      <c r="E2001" s="1"/>
    </row>
    <row r="2002" spans="3:5" ht="15.6" customHeight="1">
      <c r="C2002" s="1"/>
      <c r="D2002" s="1"/>
      <c r="E2002" s="1"/>
    </row>
    <row r="2003" spans="3:5" ht="15.6" customHeight="1">
      <c r="C2003" s="1"/>
      <c r="D2003" s="1"/>
      <c r="E2003" s="1"/>
    </row>
    <row r="2004" spans="3:5" ht="15.6" customHeight="1">
      <c r="C2004" s="1"/>
      <c r="D2004" s="1"/>
      <c r="E2004" s="1"/>
    </row>
    <row r="2005" spans="3:5" ht="15.6" customHeight="1">
      <c r="C2005" s="1"/>
      <c r="D2005" s="1"/>
      <c r="E2005" s="1"/>
    </row>
    <row r="2006" spans="3:5" ht="15.6" customHeight="1">
      <c r="C2006" s="1"/>
      <c r="D2006" s="1"/>
      <c r="E2006" s="1"/>
    </row>
    <row r="2007" spans="3:5" ht="15.6" customHeight="1">
      <c r="C2007" s="1"/>
      <c r="D2007" s="1"/>
      <c r="E2007" s="1"/>
    </row>
    <row r="2008" spans="3:5" ht="15.6" customHeight="1">
      <c r="C2008" s="1"/>
      <c r="D2008" s="1"/>
      <c r="E2008" s="1"/>
    </row>
    <row r="2009" spans="3:5" ht="15.6" customHeight="1">
      <c r="C2009" s="1"/>
      <c r="D2009" s="1"/>
      <c r="E2009" s="1"/>
    </row>
    <row r="2010" spans="3:5" ht="15.6" customHeight="1">
      <c r="C2010" s="1"/>
      <c r="D2010" s="1"/>
      <c r="E2010" s="1"/>
    </row>
    <row r="2011" spans="3:5" ht="15.6" customHeight="1">
      <c r="C2011" s="1"/>
      <c r="D2011" s="1"/>
      <c r="E2011" s="1"/>
    </row>
    <row r="2012" spans="3:5" ht="15.6" customHeight="1">
      <c r="C2012" s="1"/>
      <c r="D2012" s="1"/>
      <c r="E2012" s="1"/>
    </row>
    <row r="2013" spans="3:5" ht="15.6" customHeight="1">
      <c r="C2013" s="1"/>
      <c r="D2013" s="1"/>
      <c r="E2013" s="1"/>
    </row>
    <row r="2014" spans="3:5" ht="15.6" customHeight="1">
      <c r="C2014" s="1"/>
      <c r="D2014" s="1"/>
      <c r="E2014" s="1"/>
    </row>
    <row r="2015" spans="3:5" ht="15.6" customHeight="1">
      <c r="C2015" s="1"/>
      <c r="D2015" s="1"/>
      <c r="E2015" s="1"/>
    </row>
    <row r="2016" spans="3:5" ht="15.6" customHeight="1">
      <c r="C2016" s="1"/>
      <c r="D2016" s="1"/>
      <c r="E2016" s="1"/>
    </row>
    <row r="2017" spans="3:5" ht="15.6" customHeight="1">
      <c r="C2017" s="1"/>
      <c r="D2017" s="1"/>
      <c r="E2017" s="1"/>
    </row>
    <row r="2018" spans="3:5" ht="15.6" customHeight="1">
      <c r="C2018" s="1"/>
      <c r="D2018" s="1"/>
      <c r="E2018" s="1"/>
    </row>
    <row r="2019" spans="3:5" ht="15.6" customHeight="1">
      <c r="C2019" s="1"/>
      <c r="D2019" s="1"/>
      <c r="E2019" s="1"/>
    </row>
    <row r="2020" spans="3:5" ht="15.6" customHeight="1">
      <c r="C2020" s="1"/>
      <c r="D2020" s="1"/>
      <c r="E2020" s="1"/>
    </row>
    <row r="2021" spans="3:5" ht="15.6" customHeight="1">
      <c r="C2021" s="1"/>
      <c r="D2021" s="1"/>
      <c r="E2021" s="1"/>
    </row>
    <row r="2022" spans="3:5" ht="15.6" customHeight="1">
      <c r="C2022" s="1"/>
      <c r="D2022" s="1"/>
      <c r="E2022" s="1"/>
    </row>
    <row r="2023" spans="3:5" ht="15.6" customHeight="1">
      <c r="C2023" s="1"/>
      <c r="D2023" s="1"/>
      <c r="E2023" s="1"/>
    </row>
    <row r="2024" spans="3:5" ht="15.6" customHeight="1">
      <c r="C2024" s="1"/>
      <c r="D2024" s="1"/>
      <c r="E2024" s="1"/>
    </row>
    <row r="2025" spans="3:5" ht="15.6" customHeight="1">
      <c r="C2025" s="1"/>
      <c r="D2025" s="1"/>
      <c r="E2025" s="1"/>
    </row>
    <row r="2026" spans="3:5" ht="15.6" customHeight="1">
      <c r="C2026" s="1"/>
      <c r="D2026" s="1"/>
      <c r="E2026" s="1"/>
    </row>
    <row r="2027" spans="3:5" ht="15.6" customHeight="1">
      <c r="C2027" s="1"/>
      <c r="D2027" s="1"/>
      <c r="E2027" s="1"/>
    </row>
    <row r="2028" spans="3:5" ht="15.6" customHeight="1">
      <c r="C2028" s="1"/>
      <c r="D2028" s="1"/>
      <c r="E2028" s="1"/>
    </row>
    <row r="2029" spans="3:5" ht="15.6" customHeight="1">
      <c r="C2029" s="1"/>
      <c r="D2029" s="1"/>
      <c r="E2029" s="1"/>
    </row>
    <row r="2030" spans="3:5" ht="15.6" customHeight="1">
      <c r="C2030" s="1"/>
      <c r="D2030" s="1"/>
      <c r="E2030" s="1"/>
    </row>
    <row r="2031" spans="3:5" ht="15.6" customHeight="1">
      <c r="C2031" s="1"/>
      <c r="D2031" s="1"/>
      <c r="E2031" s="1"/>
    </row>
    <row r="2032" spans="3:5" ht="15.6" customHeight="1">
      <c r="C2032" s="1"/>
      <c r="D2032" s="1"/>
      <c r="E2032" s="1"/>
    </row>
    <row r="2033" spans="3:5" ht="15.6" customHeight="1">
      <c r="C2033" s="1"/>
      <c r="D2033" s="1"/>
      <c r="E2033" s="1"/>
    </row>
    <row r="2034" spans="3:5" ht="15.6" customHeight="1">
      <c r="C2034" s="1"/>
      <c r="D2034" s="1"/>
      <c r="E2034" s="1"/>
    </row>
    <row r="2035" spans="3:5" ht="15.6" customHeight="1">
      <c r="C2035" s="1"/>
      <c r="D2035" s="1"/>
      <c r="E2035" s="1"/>
    </row>
    <row r="2036" spans="3:5" ht="15.6" customHeight="1">
      <c r="C2036" s="1"/>
      <c r="D2036" s="1"/>
      <c r="E2036" s="1"/>
    </row>
    <row r="2037" spans="3:5" ht="15.6" customHeight="1">
      <c r="C2037" s="1"/>
      <c r="D2037" s="1"/>
      <c r="E2037" s="1"/>
    </row>
    <row r="2038" spans="3:5" ht="15.6" customHeight="1">
      <c r="C2038" s="1"/>
      <c r="D2038" s="1"/>
      <c r="E2038" s="1"/>
    </row>
    <row r="2039" spans="3:5" ht="15.6" customHeight="1">
      <c r="C2039" s="1"/>
      <c r="D2039" s="1"/>
      <c r="E2039" s="1"/>
    </row>
    <row r="2040" spans="3:5" ht="15.6" customHeight="1">
      <c r="C2040" s="1"/>
      <c r="D2040" s="1"/>
      <c r="E2040" s="1"/>
    </row>
    <row r="2041" spans="3:5" ht="15.6" customHeight="1">
      <c r="C2041" s="1"/>
      <c r="D2041" s="1"/>
      <c r="E2041" s="1"/>
    </row>
    <row r="2042" spans="3:5" ht="15.6" customHeight="1">
      <c r="C2042" s="1"/>
      <c r="D2042" s="1"/>
      <c r="E2042" s="1"/>
    </row>
    <row r="2043" spans="3:5" ht="15.6" customHeight="1">
      <c r="C2043" s="1"/>
      <c r="D2043" s="1"/>
      <c r="E2043" s="1"/>
    </row>
    <row r="2044" spans="3:5" ht="15.6" customHeight="1">
      <c r="C2044" s="1"/>
      <c r="D2044" s="1"/>
      <c r="E2044" s="1"/>
    </row>
    <row r="2045" spans="3:5" ht="15.6" customHeight="1">
      <c r="C2045" s="1"/>
      <c r="D2045" s="1"/>
      <c r="E2045" s="1"/>
    </row>
    <row r="2046" spans="3:5" ht="15.6" customHeight="1">
      <c r="C2046" s="1"/>
      <c r="D2046" s="1"/>
      <c r="E2046" s="1"/>
    </row>
    <row r="2047" spans="3:5" ht="15.6" customHeight="1">
      <c r="C2047" s="1"/>
      <c r="D2047" s="1"/>
      <c r="E2047" s="1"/>
    </row>
    <row r="2048" spans="3:5" ht="15.6" customHeight="1">
      <c r="C2048" s="1"/>
      <c r="D2048" s="1"/>
      <c r="E2048" s="1"/>
    </row>
    <row r="2049" spans="3:5" ht="15.6" customHeight="1">
      <c r="C2049" s="1"/>
      <c r="D2049" s="1"/>
      <c r="E2049" s="1"/>
    </row>
    <row r="2050" spans="3:5" ht="15.6" customHeight="1">
      <c r="C2050" s="1"/>
      <c r="D2050" s="1"/>
      <c r="E2050" s="1"/>
    </row>
    <row r="2051" spans="3:5" ht="15.6" customHeight="1">
      <c r="C2051" s="1"/>
      <c r="D2051" s="1"/>
      <c r="E2051" s="1"/>
    </row>
    <row r="2052" spans="3:5" ht="15.6" customHeight="1">
      <c r="C2052" s="1"/>
      <c r="D2052" s="1"/>
      <c r="E2052" s="1"/>
    </row>
    <row r="2053" spans="3:5" ht="15.6" customHeight="1">
      <c r="C2053" s="1"/>
      <c r="D2053" s="1"/>
      <c r="E2053" s="1"/>
    </row>
    <row r="2054" spans="3:5" ht="15.6" customHeight="1">
      <c r="C2054" s="1"/>
      <c r="D2054" s="1"/>
      <c r="E2054" s="1"/>
    </row>
    <row r="2055" spans="3:5" ht="15.6" customHeight="1">
      <c r="C2055" s="1"/>
      <c r="D2055" s="1"/>
      <c r="E2055" s="1"/>
    </row>
    <row r="2056" spans="3:5" ht="15.6" customHeight="1">
      <c r="C2056" s="1"/>
      <c r="D2056" s="1"/>
      <c r="E2056" s="1"/>
    </row>
    <row r="2057" spans="3:5" ht="15.6" customHeight="1">
      <c r="C2057" s="1"/>
      <c r="D2057" s="1"/>
      <c r="E2057" s="1"/>
    </row>
    <row r="2058" spans="3:5" ht="15.6" customHeight="1">
      <c r="C2058" s="1"/>
      <c r="D2058" s="1"/>
      <c r="E2058" s="1"/>
    </row>
    <row r="2059" spans="3:5" ht="15.6" customHeight="1">
      <c r="C2059" s="1"/>
      <c r="D2059" s="1"/>
      <c r="E2059" s="1"/>
    </row>
    <row r="2060" spans="3:5" ht="15.6" customHeight="1">
      <c r="C2060" s="1"/>
      <c r="D2060" s="1"/>
      <c r="E2060" s="1"/>
    </row>
    <row r="2061" spans="3:5" ht="15.6" customHeight="1">
      <c r="C2061" s="1"/>
      <c r="D2061" s="1"/>
      <c r="E2061" s="1"/>
    </row>
    <row r="2062" spans="3:5" ht="15.6" customHeight="1">
      <c r="C2062" s="1"/>
      <c r="D2062" s="1"/>
      <c r="E2062" s="1"/>
    </row>
    <row r="2063" spans="3:5" ht="15.6" customHeight="1">
      <c r="C2063" s="1"/>
      <c r="D2063" s="1"/>
      <c r="E2063" s="1"/>
    </row>
    <row r="2064" spans="3:5" ht="15.6" customHeight="1">
      <c r="C2064" s="1"/>
      <c r="D2064" s="1"/>
      <c r="E2064" s="1"/>
    </row>
    <row r="2065" spans="3:5" ht="15.6" customHeight="1">
      <c r="C2065" s="1"/>
      <c r="D2065" s="1"/>
      <c r="E2065" s="1"/>
    </row>
    <row r="2066" spans="3:5" ht="15.6" customHeight="1">
      <c r="C2066" s="1"/>
      <c r="D2066" s="1"/>
      <c r="E2066" s="1"/>
    </row>
    <row r="2067" spans="3:5" ht="15.6" customHeight="1">
      <c r="C2067" s="1"/>
      <c r="D2067" s="1"/>
      <c r="E2067" s="1"/>
    </row>
    <row r="2068" spans="3:5" ht="15.6" customHeight="1">
      <c r="C2068" s="1"/>
      <c r="D2068" s="1"/>
      <c r="E2068" s="1"/>
    </row>
    <row r="2069" spans="3:5" ht="15.6" customHeight="1">
      <c r="C2069" s="1"/>
      <c r="D2069" s="1"/>
      <c r="E2069" s="1"/>
    </row>
    <row r="2070" spans="3:5" ht="15.6" customHeight="1">
      <c r="C2070" s="1"/>
      <c r="D2070" s="1"/>
      <c r="E2070" s="1"/>
    </row>
    <row r="2071" spans="3:5" ht="15.6" customHeight="1">
      <c r="C2071" s="1"/>
      <c r="D2071" s="1"/>
      <c r="E2071" s="1"/>
    </row>
    <row r="2072" spans="3:5" ht="15.6" customHeight="1">
      <c r="C2072" s="1"/>
      <c r="D2072" s="1"/>
      <c r="E2072" s="1"/>
    </row>
    <row r="2073" spans="3:5" ht="15.6" customHeight="1">
      <c r="C2073" s="1"/>
      <c r="D2073" s="1"/>
      <c r="E2073" s="1"/>
    </row>
    <row r="2074" spans="3:5" ht="15.6" customHeight="1">
      <c r="C2074" s="1"/>
      <c r="D2074" s="1"/>
      <c r="E2074" s="1"/>
    </row>
    <row r="2075" spans="3:5" ht="15.6" customHeight="1">
      <c r="C2075" s="1"/>
      <c r="D2075" s="1"/>
      <c r="E2075" s="1"/>
    </row>
    <row r="2076" spans="3:5" ht="15.6" customHeight="1">
      <c r="C2076" s="1"/>
      <c r="D2076" s="1"/>
      <c r="E2076" s="1"/>
    </row>
    <row r="2077" spans="3:5" ht="15.6" customHeight="1">
      <c r="C2077" s="1"/>
      <c r="D2077" s="1"/>
      <c r="E2077" s="1"/>
    </row>
    <row r="2078" spans="3:5" ht="15.6" customHeight="1">
      <c r="C2078" s="1"/>
      <c r="D2078" s="1"/>
      <c r="E2078" s="1"/>
    </row>
    <row r="2079" spans="3:5" ht="15.6" customHeight="1">
      <c r="C2079" s="1"/>
      <c r="D2079" s="1"/>
      <c r="E2079" s="1"/>
    </row>
    <row r="2080" spans="3:5" ht="15.6" customHeight="1">
      <c r="C2080" s="1"/>
      <c r="D2080" s="1"/>
      <c r="E2080" s="1"/>
    </row>
    <row r="2081" spans="3:5" ht="15.6" customHeight="1">
      <c r="C2081" s="1"/>
      <c r="D2081" s="1"/>
      <c r="E2081" s="1"/>
    </row>
    <row r="2082" spans="3:5" ht="15.6" customHeight="1">
      <c r="C2082" s="1"/>
      <c r="D2082" s="1"/>
      <c r="E2082" s="1"/>
    </row>
    <row r="2083" spans="3:5" ht="15.6" customHeight="1">
      <c r="C2083" s="1"/>
      <c r="D2083" s="1"/>
      <c r="E2083" s="1"/>
    </row>
    <row r="2084" spans="3:5" ht="15.6" customHeight="1">
      <c r="C2084" s="1"/>
      <c r="D2084" s="1"/>
      <c r="E2084" s="1"/>
    </row>
    <row r="2085" spans="3:5" ht="15.6" customHeight="1">
      <c r="C2085" s="1"/>
      <c r="D2085" s="1"/>
      <c r="E2085" s="1"/>
    </row>
    <row r="2086" spans="3:5" ht="15.6" customHeight="1">
      <c r="C2086" s="1"/>
      <c r="D2086" s="1"/>
      <c r="E2086" s="1"/>
    </row>
    <row r="2087" spans="3:5" ht="15.6" customHeight="1">
      <c r="C2087" s="1"/>
      <c r="D2087" s="1"/>
      <c r="E2087" s="1"/>
    </row>
    <row r="2088" spans="3:5" ht="15.6" customHeight="1">
      <c r="C2088" s="1"/>
      <c r="D2088" s="1"/>
      <c r="E2088" s="1"/>
    </row>
    <row r="2089" spans="3:5" ht="15.6" customHeight="1">
      <c r="C2089" s="1"/>
      <c r="D2089" s="1"/>
      <c r="E2089" s="1"/>
    </row>
    <row r="2090" spans="3:5" ht="15.6" customHeight="1">
      <c r="C2090" s="1"/>
      <c r="D2090" s="1"/>
      <c r="E2090" s="1"/>
    </row>
    <row r="2091" spans="3:5" ht="15.6" customHeight="1">
      <c r="C2091" s="1"/>
      <c r="D2091" s="1"/>
      <c r="E2091" s="1"/>
    </row>
    <row r="2092" spans="3:5" ht="15.6" customHeight="1">
      <c r="C2092" s="1"/>
      <c r="D2092" s="1"/>
      <c r="E2092" s="1"/>
    </row>
    <row r="2093" spans="3:5" ht="15.6" customHeight="1">
      <c r="C2093" s="1"/>
      <c r="D2093" s="1"/>
      <c r="E2093" s="1"/>
    </row>
    <row r="2094" spans="3:5" ht="15.6" customHeight="1">
      <c r="C2094" s="1"/>
      <c r="D2094" s="1"/>
      <c r="E2094" s="1"/>
    </row>
    <row r="2095" spans="3:5" ht="15.6" customHeight="1">
      <c r="C2095" s="1"/>
      <c r="D2095" s="1"/>
      <c r="E2095" s="1"/>
    </row>
    <row r="2096" spans="3:5" ht="15.6" customHeight="1">
      <c r="C2096" s="1"/>
      <c r="D2096" s="1"/>
      <c r="E2096" s="1"/>
    </row>
    <row r="2097" spans="3:5" ht="15.6" customHeight="1">
      <c r="C2097" s="1"/>
      <c r="D2097" s="1"/>
      <c r="E2097" s="1"/>
    </row>
    <row r="2098" spans="3:5" ht="15.6" customHeight="1">
      <c r="C2098" s="1"/>
      <c r="D2098" s="1"/>
      <c r="E2098" s="1"/>
    </row>
    <row r="2099" spans="3:5" ht="15.6" customHeight="1">
      <c r="C2099" s="1"/>
      <c r="D2099" s="1"/>
      <c r="E2099" s="1"/>
    </row>
    <row r="2100" spans="3:5" ht="15.6" customHeight="1">
      <c r="C2100" s="1"/>
      <c r="D2100" s="1"/>
      <c r="E2100" s="1"/>
    </row>
    <row r="2101" spans="3:5" ht="15.6" customHeight="1">
      <c r="C2101" s="1"/>
      <c r="D2101" s="1"/>
      <c r="E2101" s="1"/>
    </row>
    <row r="2102" spans="3:5" ht="15.6" customHeight="1">
      <c r="C2102" s="1"/>
      <c r="D2102" s="1"/>
      <c r="E2102" s="1"/>
    </row>
    <row r="2103" spans="3:5" ht="15.6" customHeight="1">
      <c r="C2103" s="1"/>
      <c r="D2103" s="1"/>
      <c r="E2103" s="1"/>
    </row>
    <row r="2104" spans="3:5" ht="15.6" customHeight="1">
      <c r="C2104" s="1"/>
      <c r="D2104" s="1"/>
      <c r="E2104" s="1"/>
    </row>
    <row r="2105" spans="3:5" ht="15.6" customHeight="1">
      <c r="C2105" s="1"/>
      <c r="D2105" s="1"/>
      <c r="E2105" s="1"/>
    </row>
    <row r="2106" spans="3:5" ht="15.6" customHeight="1">
      <c r="C2106" s="1"/>
      <c r="D2106" s="1"/>
      <c r="E2106" s="1"/>
    </row>
    <row r="2107" spans="3:5" ht="15.6" customHeight="1">
      <c r="C2107" s="1"/>
      <c r="D2107" s="1"/>
      <c r="E2107" s="1"/>
    </row>
    <row r="2108" spans="3:5" ht="15.6" customHeight="1">
      <c r="C2108" s="1"/>
      <c r="D2108" s="1"/>
      <c r="E2108" s="1"/>
    </row>
    <row r="2109" spans="3:5" ht="15.6" customHeight="1">
      <c r="C2109" s="1"/>
      <c r="D2109" s="1"/>
      <c r="E2109" s="1"/>
    </row>
    <row r="2110" spans="3:5" ht="15.6" customHeight="1">
      <c r="C2110" s="1"/>
      <c r="D2110" s="1"/>
      <c r="E2110" s="1"/>
    </row>
    <row r="2111" spans="3:5" ht="15.6" customHeight="1">
      <c r="C2111" s="1"/>
      <c r="D2111" s="1"/>
      <c r="E2111" s="1"/>
    </row>
    <row r="2112" spans="3:5" ht="15.6" customHeight="1">
      <c r="C2112" s="1"/>
      <c r="D2112" s="1"/>
      <c r="E2112" s="1"/>
    </row>
    <row r="2113" spans="3:5" ht="15.6" customHeight="1">
      <c r="C2113" s="1"/>
      <c r="D2113" s="1"/>
      <c r="E2113" s="1"/>
    </row>
    <row r="2114" spans="3:5" ht="15.6" customHeight="1">
      <c r="C2114" s="1"/>
      <c r="D2114" s="1"/>
      <c r="E2114" s="1"/>
    </row>
    <row r="2115" spans="3:5" ht="15.6" customHeight="1">
      <c r="C2115" s="1"/>
      <c r="D2115" s="1"/>
      <c r="E2115" s="1"/>
    </row>
    <row r="2116" spans="3:5" ht="15.6" customHeight="1">
      <c r="C2116" s="1"/>
      <c r="D2116" s="1"/>
      <c r="E2116" s="1"/>
    </row>
    <row r="2117" spans="3:5" ht="15.6" customHeight="1">
      <c r="C2117" s="1"/>
      <c r="D2117" s="1"/>
      <c r="E2117" s="1"/>
    </row>
    <row r="2118" spans="3:5" ht="15.6" customHeight="1">
      <c r="C2118" s="1"/>
      <c r="D2118" s="1"/>
      <c r="E2118" s="1"/>
    </row>
    <row r="2119" spans="3:5" ht="15.6" customHeight="1">
      <c r="C2119" s="1"/>
      <c r="D2119" s="1"/>
      <c r="E2119" s="1"/>
    </row>
    <row r="2120" spans="3:5" ht="15.6" customHeight="1">
      <c r="C2120" s="1"/>
      <c r="D2120" s="1"/>
      <c r="E2120" s="1"/>
    </row>
    <row r="2121" spans="3:5" ht="15.6" customHeight="1">
      <c r="C2121" s="1"/>
      <c r="D2121" s="1"/>
      <c r="E2121" s="1"/>
    </row>
    <row r="2122" spans="3:5" ht="15.6" customHeight="1">
      <c r="C2122" s="1"/>
      <c r="D2122" s="1"/>
      <c r="E2122" s="1"/>
    </row>
    <row r="2123" spans="3:5" ht="15.6" customHeight="1">
      <c r="C2123" s="1"/>
      <c r="D2123" s="1"/>
      <c r="E2123" s="1"/>
    </row>
    <row r="2124" spans="3:5" ht="15.6" customHeight="1">
      <c r="C2124" s="1"/>
      <c r="D2124" s="1"/>
      <c r="E2124" s="1"/>
    </row>
    <row r="2125" spans="3:5" ht="15.6" customHeight="1">
      <c r="C2125" s="1"/>
      <c r="D2125" s="1"/>
      <c r="E2125" s="1"/>
    </row>
    <row r="2126" spans="3:5" ht="15.6" customHeight="1">
      <c r="C2126" s="1"/>
      <c r="D2126" s="1"/>
      <c r="E2126" s="1"/>
    </row>
    <row r="2127" spans="3:5" ht="15.6" customHeight="1">
      <c r="C2127" s="1"/>
      <c r="D2127" s="1"/>
      <c r="E2127" s="1"/>
    </row>
    <row r="2128" spans="3:5" ht="15.6" customHeight="1">
      <c r="C2128" s="1"/>
      <c r="D2128" s="1"/>
      <c r="E2128" s="1"/>
    </row>
    <row r="2129" spans="3:5" ht="15.6" customHeight="1">
      <c r="C2129" s="1"/>
      <c r="D2129" s="1"/>
      <c r="E2129" s="1"/>
    </row>
    <row r="2130" spans="3:5" ht="15.6" customHeight="1">
      <c r="C2130" s="1"/>
      <c r="D2130" s="1"/>
      <c r="E2130" s="1"/>
    </row>
    <row r="2131" spans="3:5" ht="15.6" customHeight="1">
      <c r="C2131" s="1"/>
      <c r="D2131" s="1"/>
      <c r="E2131" s="1"/>
    </row>
    <row r="2132" spans="3:5" ht="15.6" customHeight="1">
      <c r="C2132" s="1"/>
      <c r="D2132" s="1"/>
      <c r="E2132" s="1"/>
    </row>
    <row r="2133" spans="3:5" ht="15.6" customHeight="1">
      <c r="C2133" s="1"/>
      <c r="D2133" s="1"/>
      <c r="E2133" s="1"/>
    </row>
    <row r="2134" spans="3:5" ht="15.6" customHeight="1">
      <c r="C2134" s="1"/>
      <c r="D2134" s="1"/>
      <c r="E2134" s="1"/>
    </row>
    <row r="2135" spans="3:5" ht="15.6" customHeight="1">
      <c r="C2135" s="1"/>
      <c r="D2135" s="1"/>
      <c r="E2135" s="1"/>
    </row>
    <row r="2136" spans="3:5" ht="15.6" customHeight="1">
      <c r="C2136" s="1"/>
      <c r="D2136" s="1"/>
      <c r="E2136" s="1"/>
    </row>
    <row r="2137" spans="3:5" ht="15.6" customHeight="1">
      <c r="C2137" s="1"/>
      <c r="D2137" s="1"/>
      <c r="E2137" s="1"/>
    </row>
    <row r="2138" spans="3:5" ht="15.6" customHeight="1">
      <c r="C2138" s="1"/>
      <c r="D2138" s="1"/>
      <c r="E2138" s="1"/>
    </row>
    <row r="2139" spans="3:5" ht="15.6" customHeight="1">
      <c r="C2139" s="1"/>
      <c r="D2139" s="1"/>
      <c r="E2139" s="1"/>
    </row>
    <row r="2140" spans="3:5" ht="15.6" customHeight="1">
      <c r="C2140" s="1"/>
      <c r="D2140" s="1"/>
      <c r="E2140" s="1"/>
    </row>
    <row r="2141" spans="3:5" ht="15.6" customHeight="1">
      <c r="C2141" s="1"/>
      <c r="D2141" s="1"/>
      <c r="E2141" s="1"/>
    </row>
    <row r="2142" spans="3:5" ht="15.6" customHeight="1">
      <c r="C2142" s="1"/>
      <c r="D2142" s="1"/>
      <c r="E2142" s="1"/>
    </row>
    <row r="2143" spans="3:5" ht="15.6" customHeight="1">
      <c r="C2143" s="1"/>
      <c r="D2143" s="1"/>
      <c r="E2143" s="1"/>
    </row>
    <row r="2144" spans="3:5" ht="15.6" customHeight="1">
      <c r="C2144" s="1"/>
      <c r="D2144" s="1"/>
      <c r="E2144" s="1"/>
    </row>
    <row r="2145" spans="3:5" ht="15.6" customHeight="1">
      <c r="C2145" s="1"/>
      <c r="D2145" s="1"/>
      <c r="E2145" s="1"/>
    </row>
    <row r="2146" spans="3:5" ht="15.6" customHeight="1">
      <c r="C2146" s="1"/>
      <c r="D2146" s="1"/>
      <c r="E2146" s="1"/>
    </row>
    <row r="2147" spans="3:5" ht="15.6" customHeight="1">
      <c r="C2147" s="1"/>
      <c r="D2147" s="1"/>
      <c r="E2147" s="1"/>
    </row>
    <row r="2148" spans="3:5" ht="15.6" customHeight="1">
      <c r="C2148" s="1"/>
      <c r="D2148" s="1"/>
      <c r="E2148" s="1"/>
    </row>
    <row r="2149" spans="3:5" ht="15.6" customHeight="1">
      <c r="C2149" s="1"/>
      <c r="D2149" s="1"/>
      <c r="E2149" s="1"/>
    </row>
    <row r="2150" spans="3:5" ht="15.6" customHeight="1">
      <c r="C2150" s="1"/>
      <c r="D2150" s="1"/>
      <c r="E2150" s="1"/>
    </row>
    <row r="2151" spans="3:5" ht="15.6" customHeight="1">
      <c r="C2151" s="1"/>
      <c r="D2151" s="1"/>
      <c r="E2151" s="1"/>
    </row>
    <row r="2152" spans="3:5" ht="15.6" customHeight="1">
      <c r="C2152" s="1"/>
      <c r="D2152" s="1"/>
      <c r="E2152" s="1"/>
    </row>
    <row r="2153" spans="3:5" ht="15.6" customHeight="1">
      <c r="C2153" s="1"/>
      <c r="D2153" s="1"/>
      <c r="E2153" s="1"/>
    </row>
    <row r="2154" spans="3:5" ht="15.6" customHeight="1">
      <c r="C2154" s="1"/>
      <c r="D2154" s="1"/>
      <c r="E2154" s="1"/>
    </row>
    <row r="2155" spans="3:5" ht="15.6" customHeight="1">
      <c r="C2155" s="1"/>
      <c r="D2155" s="1"/>
      <c r="E2155" s="1"/>
    </row>
    <row r="2156" spans="3:5" ht="15.6" customHeight="1">
      <c r="C2156" s="1"/>
      <c r="D2156" s="1"/>
      <c r="E2156" s="1"/>
    </row>
    <row r="2157" spans="3:5" ht="15.6" customHeight="1">
      <c r="C2157" s="1"/>
      <c r="D2157" s="1"/>
      <c r="E2157" s="1"/>
    </row>
    <row r="2158" spans="3:5" ht="15.6" customHeight="1">
      <c r="C2158" s="1"/>
      <c r="D2158" s="1"/>
      <c r="E2158" s="1"/>
    </row>
    <row r="2159" spans="3:5" ht="15.6" customHeight="1">
      <c r="C2159" s="1"/>
      <c r="D2159" s="1"/>
      <c r="E2159" s="1"/>
    </row>
    <row r="2160" spans="3:5" ht="15.6" customHeight="1">
      <c r="C2160" s="1"/>
      <c r="D2160" s="1"/>
      <c r="E2160" s="1"/>
    </row>
    <row r="2161" spans="3:5" ht="15.6" customHeight="1">
      <c r="C2161" s="1"/>
      <c r="D2161" s="1"/>
      <c r="E2161" s="1"/>
    </row>
    <row r="2162" spans="3:5" ht="15.6" customHeight="1">
      <c r="C2162" s="1"/>
      <c r="D2162" s="1"/>
      <c r="E2162" s="1"/>
    </row>
    <row r="2163" spans="3:5" ht="15.6" customHeight="1">
      <c r="C2163" s="1"/>
      <c r="D2163" s="1"/>
      <c r="E2163" s="1"/>
    </row>
    <row r="2164" spans="3:5" ht="15.6" customHeight="1">
      <c r="C2164" s="1"/>
      <c r="D2164" s="1"/>
      <c r="E2164" s="1"/>
    </row>
    <row r="2165" spans="3:5" ht="15.6" customHeight="1">
      <c r="C2165" s="1"/>
      <c r="D2165" s="1"/>
      <c r="E2165" s="1"/>
    </row>
    <row r="2166" spans="3:5" ht="15.6" customHeight="1">
      <c r="C2166" s="1"/>
      <c r="D2166" s="1"/>
      <c r="E2166" s="1"/>
    </row>
    <row r="2167" spans="3:5" ht="15.6" customHeight="1">
      <c r="C2167" s="1"/>
      <c r="D2167" s="1"/>
      <c r="E2167" s="1"/>
    </row>
    <row r="2168" spans="3:5" ht="15.6" customHeight="1">
      <c r="C2168" s="1"/>
      <c r="D2168" s="1"/>
      <c r="E2168" s="1"/>
    </row>
    <row r="2169" spans="3:5" ht="15.6" customHeight="1">
      <c r="C2169" s="1"/>
      <c r="D2169" s="1"/>
      <c r="E2169" s="1"/>
    </row>
    <row r="2170" spans="3:5" ht="15.6" customHeight="1">
      <c r="C2170" s="1"/>
      <c r="D2170" s="1"/>
      <c r="E2170" s="1"/>
    </row>
    <row r="2171" spans="3:5" ht="15.6" customHeight="1">
      <c r="C2171" s="1"/>
      <c r="D2171" s="1"/>
      <c r="E2171" s="1"/>
    </row>
    <row r="2172" spans="3:5" ht="15.6" customHeight="1">
      <c r="C2172" s="1"/>
      <c r="D2172" s="1"/>
      <c r="E2172" s="1"/>
    </row>
    <row r="2173" spans="3:5" ht="15.6" customHeight="1">
      <c r="C2173" s="1"/>
      <c r="D2173" s="1"/>
      <c r="E2173" s="1"/>
    </row>
    <row r="2174" spans="3:5" ht="15.6" customHeight="1">
      <c r="C2174" s="1"/>
      <c r="D2174" s="1"/>
      <c r="E2174" s="1"/>
    </row>
    <row r="2175" spans="3:5" ht="15.6" customHeight="1">
      <c r="C2175" s="1"/>
      <c r="D2175" s="1"/>
      <c r="E2175" s="1"/>
    </row>
    <row r="2176" spans="3:5" ht="15.6" customHeight="1">
      <c r="C2176" s="1"/>
      <c r="D2176" s="1"/>
      <c r="E2176" s="1"/>
    </row>
    <row r="2177" spans="3:5" ht="15.6" customHeight="1">
      <c r="C2177" s="1"/>
      <c r="D2177" s="1"/>
      <c r="E2177" s="1"/>
    </row>
    <row r="2178" spans="3:5" ht="15.6" customHeight="1">
      <c r="C2178" s="1"/>
      <c r="D2178" s="1"/>
      <c r="E2178" s="1"/>
    </row>
    <row r="2179" spans="3:5" ht="15.6" customHeight="1">
      <c r="C2179" s="1"/>
      <c r="D2179" s="1"/>
      <c r="E2179" s="1"/>
    </row>
    <row r="2180" spans="3:5" ht="15.6" customHeight="1">
      <c r="C2180" s="1"/>
      <c r="D2180" s="1"/>
      <c r="E2180" s="1"/>
    </row>
    <row r="2181" spans="3:5" ht="15.6" customHeight="1">
      <c r="C2181" s="1"/>
      <c r="D2181" s="1"/>
      <c r="E2181" s="1"/>
    </row>
    <row r="2182" spans="3:5" ht="15.6" customHeight="1">
      <c r="C2182" s="1"/>
      <c r="D2182" s="1"/>
      <c r="E2182" s="1"/>
    </row>
    <row r="2183" spans="3:5" ht="15.6" customHeight="1">
      <c r="C2183" s="1"/>
      <c r="D2183" s="1"/>
      <c r="E2183" s="1"/>
    </row>
    <row r="2184" spans="3:5" ht="15.6" customHeight="1">
      <c r="C2184" s="1"/>
      <c r="D2184" s="1"/>
      <c r="E2184" s="1"/>
    </row>
    <row r="2185" spans="3:5" ht="15.6" customHeight="1">
      <c r="C2185" s="1"/>
      <c r="D2185" s="1"/>
      <c r="E2185" s="1"/>
    </row>
    <row r="2186" spans="3:5" ht="15.6" customHeight="1">
      <c r="C2186" s="1"/>
      <c r="D2186" s="1"/>
      <c r="E2186" s="1"/>
    </row>
    <row r="2187" spans="3:5" ht="15.6" customHeight="1">
      <c r="C2187" s="1"/>
      <c r="D2187" s="1"/>
      <c r="E2187" s="1"/>
    </row>
    <row r="2188" spans="3:5" ht="15.6" customHeight="1">
      <c r="C2188" s="1"/>
      <c r="D2188" s="1"/>
      <c r="E2188" s="1"/>
    </row>
    <row r="2189" spans="3:5" ht="15.6" customHeight="1">
      <c r="C2189" s="1"/>
      <c r="D2189" s="1"/>
      <c r="E2189" s="1"/>
    </row>
    <row r="2190" spans="3:5" ht="15.6" customHeight="1">
      <c r="C2190" s="1"/>
      <c r="D2190" s="1"/>
      <c r="E2190" s="1"/>
    </row>
    <row r="2191" spans="3:5" ht="15.6" customHeight="1">
      <c r="C2191" s="1"/>
      <c r="D2191" s="1"/>
      <c r="E2191" s="1"/>
    </row>
    <row r="2192" spans="3:5" ht="15.6" customHeight="1">
      <c r="C2192" s="1"/>
      <c r="D2192" s="1"/>
      <c r="E2192" s="1"/>
    </row>
    <row r="2193" spans="3:5" ht="15.6" customHeight="1">
      <c r="C2193" s="1"/>
      <c r="D2193" s="1"/>
      <c r="E2193" s="1"/>
    </row>
    <row r="2194" spans="3:5" ht="15.6" customHeight="1">
      <c r="C2194" s="1"/>
      <c r="D2194" s="1"/>
      <c r="E2194" s="1"/>
    </row>
    <row r="2195" spans="3:5" ht="15.6" customHeight="1">
      <c r="C2195" s="1"/>
      <c r="D2195" s="1"/>
      <c r="E2195" s="1"/>
    </row>
    <row r="2196" spans="3:5" ht="15.6" customHeight="1">
      <c r="C2196" s="1"/>
      <c r="D2196" s="1"/>
      <c r="E2196" s="1"/>
    </row>
    <row r="2197" spans="3:5" ht="15.6" customHeight="1">
      <c r="C2197" s="1"/>
      <c r="D2197" s="1"/>
      <c r="E2197" s="1"/>
    </row>
    <row r="2198" spans="3:5" ht="15.6" customHeight="1">
      <c r="C2198" s="1"/>
      <c r="D2198" s="1"/>
      <c r="E2198" s="1"/>
    </row>
    <row r="2199" spans="3:5" ht="15.6" customHeight="1">
      <c r="C2199" s="1"/>
      <c r="D2199" s="1"/>
      <c r="E2199" s="1"/>
    </row>
    <row r="2200" spans="3:5" ht="15.6" customHeight="1">
      <c r="C2200" s="1"/>
      <c r="D2200" s="1"/>
      <c r="E2200" s="1"/>
    </row>
    <row r="2201" spans="3:5" ht="15.6" customHeight="1">
      <c r="C2201" s="1"/>
      <c r="D2201" s="1"/>
      <c r="E2201" s="1"/>
    </row>
    <row r="2202" spans="3:5" ht="15.6" customHeight="1">
      <c r="C2202" s="1"/>
      <c r="D2202" s="1"/>
      <c r="E2202" s="1"/>
    </row>
    <row r="2203" spans="3:5" ht="15.6" customHeight="1">
      <c r="C2203" s="1"/>
      <c r="D2203" s="1"/>
      <c r="E2203" s="1"/>
    </row>
    <row r="2204" spans="3:5" ht="15.6" customHeight="1">
      <c r="C2204" s="1"/>
      <c r="D2204" s="1"/>
      <c r="E2204" s="1"/>
    </row>
    <row r="2205" spans="3:5" ht="15.6" customHeight="1">
      <c r="C2205" s="1"/>
      <c r="D2205" s="1"/>
      <c r="E2205" s="1"/>
    </row>
    <row r="2206" spans="3:5" ht="15.6" customHeight="1">
      <c r="C2206" s="1"/>
      <c r="D2206" s="1"/>
      <c r="E2206" s="1"/>
    </row>
    <row r="2207" spans="3:5" ht="15.6" customHeight="1">
      <c r="C2207" s="1"/>
      <c r="D2207" s="1"/>
      <c r="E2207" s="1"/>
    </row>
    <row r="2208" spans="3:5" ht="15.6" customHeight="1">
      <c r="C2208" s="1"/>
      <c r="D2208" s="1"/>
      <c r="E2208" s="1"/>
    </row>
    <row r="2209" spans="3:5" ht="15.6" customHeight="1">
      <c r="C2209" s="1"/>
      <c r="D2209" s="1"/>
      <c r="E2209" s="1"/>
    </row>
    <row r="2210" spans="3:5" ht="15.6" customHeight="1">
      <c r="C2210" s="1"/>
      <c r="D2210" s="1"/>
      <c r="E2210" s="1"/>
    </row>
    <row r="2211" spans="3:5" ht="15.6" customHeight="1">
      <c r="C2211" s="1"/>
      <c r="D2211" s="1"/>
      <c r="E2211" s="1"/>
    </row>
    <row r="2212" spans="3:5" ht="15.6" customHeight="1">
      <c r="C2212" s="1"/>
      <c r="D2212" s="1"/>
      <c r="E2212" s="1"/>
    </row>
    <row r="2213" spans="3:5" ht="15.6" customHeight="1">
      <c r="C2213" s="1"/>
      <c r="D2213" s="1"/>
      <c r="E2213" s="1"/>
    </row>
    <row r="2214" spans="3:5" ht="15.6" customHeight="1">
      <c r="C2214" s="1"/>
      <c r="D2214" s="1"/>
      <c r="E2214" s="1"/>
    </row>
    <row r="2215" spans="3:5" ht="15.6" customHeight="1">
      <c r="C2215" s="1"/>
      <c r="D2215" s="1"/>
      <c r="E2215" s="1"/>
    </row>
    <row r="2216" spans="3:5" ht="15.6" customHeight="1">
      <c r="C2216" s="1"/>
      <c r="D2216" s="1"/>
      <c r="E2216" s="1"/>
    </row>
    <row r="2217" spans="3:5" ht="15.6" customHeight="1">
      <c r="C2217" s="1"/>
      <c r="D2217" s="1"/>
      <c r="E2217" s="1"/>
    </row>
    <row r="2218" spans="3:5" ht="15.6" customHeight="1">
      <c r="C2218" s="1"/>
      <c r="D2218" s="1"/>
      <c r="E2218" s="1"/>
    </row>
    <row r="2219" spans="3:5" ht="15.6" customHeight="1">
      <c r="C2219" s="1"/>
      <c r="D2219" s="1"/>
      <c r="E2219" s="1"/>
    </row>
    <row r="2220" spans="3:5" ht="15.6" customHeight="1">
      <c r="C2220" s="1"/>
      <c r="D2220" s="1"/>
      <c r="E2220" s="1"/>
    </row>
    <row r="2221" spans="3:5" ht="15.6" customHeight="1">
      <c r="C2221" s="1"/>
      <c r="D2221" s="1"/>
      <c r="E2221" s="1"/>
    </row>
    <row r="2222" spans="3:5" ht="15.6" customHeight="1">
      <c r="C2222" s="1"/>
      <c r="D2222" s="1"/>
      <c r="E2222" s="1"/>
    </row>
    <row r="2223" spans="3:5" ht="15.6" customHeight="1">
      <c r="C2223" s="1"/>
      <c r="D2223" s="1"/>
      <c r="E2223" s="1"/>
    </row>
    <row r="2224" spans="3:5" ht="15.6" customHeight="1">
      <c r="C2224" s="1"/>
      <c r="D2224" s="1"/>
      <c r="E2224" s="1"/>
    </row>
    <row r="2225" spans="3:5" ht="15.6" customHeight="1">
      <c r="C2225" s="1"/>
      <c r="D2225" s="1"/>
      <c r="E2225" s="1"/>
    </row>
    <row r="2226" spans="3:5" ht="15.6" customHeight="1">
      <c r="C2226" s="1"/>
      <c r="D2226" s="1"/>
      <c r="E2226" s="1"/>
    </row>
    <row r="2227" spans="3:5" ht="15.6" customHeight="1">
      <c r="C2227" s="1"/>
      <c r="D2227" s="1"/>
      <c r="E2227" s="1"/>
    </row>
    <row r="2228" spans="3:5" ht="15.6" customHeight="1">
      <c r="C2228" s="1"/>
      <c r="D2228" s="1"/>
      <c r="E2228" s="1"/>
    </row>
    <row r="2229" spans="3:5" ht="15.6" customHeight="1">
      <c r="C2229" s="1"/>
      <c r="D2229" s="1"/>
      <c r="E2229" s="1"/>
    </row>
    <row r="2230" spans="3:5" ht="15.6" customHeight="1">
      <c r="C2230" s="1"/>
      <c r="D2230" s="1"/>
      <c r="E2230" s="1"/>
    </row>
    <row r="2231" spans="3:5" ht="15.6" customHeight="1">
      <c r="C2231" s="1"/>
      <c r="D2231" s="1"/>
      <c r="E2231" s="1"/>
    </row>
    <row r="2232" spans="3:5" ht="15.6" customHeight="1">
      <c r="C2232" s="1"/>
      <c r="D2232" s="1"/>
      <c r="E2232" s="1"/>
    </row>
    <row r="2233" spans="3:5" ht="15.6" customHeight="1">
      <c r="C2233" s="1"/>
      <c r="D2233" s="1"/>
      <c r="E2233" s="1"/>
    </row>
    <row r="2234" spans="3:5" ht="15.6" customHeight="1">
      <c r="C2234" s="1"/>
      <c r="D2234" s="1"/>
      <c r="E2234" s="1"/>
    </row>
    <row r="2235" spans="3:5" ht="15.6" customHeight="1">
      <c r="C2235" s="1"/>
      <c r="D2235" s="1"/>
      <c r="E2235" s="1"/>
    </row>
    <row r="2236" spans="3:5" ht="15.6" customHeight="1">
      <c r="C2236" s="1"/>
      <c r="D2236" s="1"/>
      <c r="E2236" s="1"/>
    </row>
    <row r="2237" spans="3:5" ht="15.6" customHeight="1">
      <c r="C2237" s="1"/>
      <c r="D2237" s="1"/>
      <c r="E2237" s="1"/>
    </row>
    <row r="2238" spans="3:5" ht="15.6" customHeight="1">
      <c r="C2238" s="1"/>
      <c r="D2238" s="1"/>
      <c r="E2238" s="1"/>
    </row>
    <row r="2239" spans="3:5" ht="15.6" customHeight="1">
      <c r="C2239" s="1"/>
      <c r="D2239" s="1"/>
      <c r="E2239" s="1"/>
    </row>
    <row r="2240" spans="3:5" ht="15.6" customHeight="1">
      <c r="C2240" s="1"/>
      <c r="D2240" s="1"/>
      <c r="E2240" s="1"/>
    </row>
    <row r="2241" spans="3:5" ht="15.6" customHeight="1">
      <c r="C2241" s="1"/>
      <c r="D2241" s="1"/>
      <c r="E2241" s="1"/>
    </row>
    <row r="2242" spans="3:5" ht="15.6" customHeight="1">
      <c r="C2242" s="1"/>
      <c r="D2242" s="1"/>
      <c r="E2242" s="1"/>
    </row>
    <row r="2243" spans="3:5" ht="15.6" customHeight="1">
      <c r="C2243" s="1"/>
      <c r="D2243" s="1"/>
      <c r="E2243" s="1"/>
    </row>
    <row r="2244" spans="3:5" ht="15.6" customHeight="1">
      <c r="C2244" s="1"/>
      <c r="D2244" s="1"/>
      <c r="E2244" s="1"/>
    </row>
    <row r="2245" spans="3:5" ht="15.6" customHeight="1">
      <c r="C2245" s="1"/>
      <c r="D2245" s="1"/>
      <c r="E2245" s="1"/>
    </row>
    <row r="2246" spans="3:5" ht="15.6" customHeight="1">
      <c r="C2246" s="1"/>
      <c r="D2246" s="1"/>
      <c r="E2246" s="1"/>
    </row>
    <row r="2247" spans="3:5" ht="15.6" customHeight="1">
      <c r="C2247" s="1"/>
      <c r="D2247" s="1"/>
      <c r="E2247" s="1"/>
    </row>
    <row r="2248" spans="3:5" ht="15.6" customHeight="1">
      <c r="C2248" s="1"/>
      <c r="D2248" s="1"/>
      <c r="E2248" s="1"/>
    </row>
    <row r="2249" spans="3:5" ht="15.6" customHeight="1">
      <c r="C2249" s="1"/>
      <c r="D2249" s="1"/>
      <c r="E2249" s="1"/>
    </row>
    <row r="2250" spans="3:5" ht="15.6" customHeight="1">
      <c r="C2250" s="1"/>
      <c r="D2250" s="1"/>
      <c r="E2250" s="1"/>
    </row>
    <row r="2251" spans="3:5" ht="15.6" customHeight="1">
      <c r="C2251" s="1"/>
      <c r="D2251" s="1"/>
      <c r="E2251" s="1"/>
    </row>
    <row r="2252" spans="3:5" ht="15.6" customHeight="1">
      <c r="C2252" s="1"/>
      <c r="D2252" s="1"/>
      <c r="E2252" s="1"/>
    </row>
    <row r="2253" spans="3:5" ht="15.6" customHeight="1">
      <c r="C2253" s="1"/>
      <c r="D2253" s="1"/>
      <c r="E2253" s="1"/>
    </row>
    <row r="2254" spans="3:5" ht="15.6" customHeight="1">
      <c r="C2254" s="1"/>
      <c r="D2254" s="1"/>
      <c r="E2254" s="1"/>
    </row>
    <row r="2255" spans="3:5" ht="15.6" customHeight="1">
      <c r="C2255" s="1"/>
      <c r="D2255" s="1"/>
      <c r="E2255" s="1"/>
    </row>
    <row r="2256" spans="3:5" ht="15.6" customHeight="1">
      <c r="C2256" s="1"/>
      <c r="D2256" s="1"/>
      <c r="E2256" s="1"/>
    </row>
    <row r="2257" spans="3:5" ht="15.6" customHeight="1">
      <c r="C2257" s="1"/>
      <c r="D2257" s="1"/>
      <c r="E2257" s="1"/>
    </row>
    <row r="2258" spans="3:5" ht="15.6" customHeight="1">
      <c r="C2258" s="1"/>
      <c r="D2258" s="1"/>
      <c r="E2258" s="1"/>
    </row>
    <row r="2259" spans="3:5" ht="15.6" customHeight="1">
      <c r="C2259" s="1"/>
      <c r="D2259" s="1"/>
      <c r="E2259" s="1"/>
    </row>
    <row r="2260" spans="3:5" ht="15.6" customHeight="1">
      <c r="C2260" s="1"/>
      <c r="D2260" s="1"/>
      <c r="E2260" s="1"/>
    </row>
    <row r="2261" spans="3:5" ht="15.6" customHeight="1">
      <c r="C2261" s="1"/>
      <c r="D2261" s="1"/>
      <c r="E2261" s="1"/>
    </row>
    <row r="2262" spans="3:5" ht="15.6" customHeight="1">
      <c r="C2262" s="1"/>
      <c r="D2262" s="1"/>
      <c r="E2262" s="1"/>
    </row>
    <row r="2263" spans="3:5" ht="15.6" customHeight="1">
      <c r="C2263" s="1"/>
      <c r="D2263" s="1"/>
      <c r="E2263" s="1"/>
    </row>
    <row r="2264" spans="3:5" ht="15.6" customHeight="1">
      <c r="C2264" s="1"/>
      <c r="D2264" s="1"/>
      <c r="E2264" s="1"/>
    </row>
    <row r="2265" spans="3:5" ht="15.6" customHeight="1">
      <c r="C2265" s="1"/>
      <c r="D2265" s="1"/>
      <c r="E2265" s="1"/>
    </row>
    <row r="2266" spans="3:5" ht="15.6" customHeight="1">
      <c r="C2266" s="1"/>
      <c r="D2266" s="1"/>
      <c r="E2266" s="1"/>
    </row>
    <row r="2267" spans="3:5" ht="15.6" customHeight="1">
      <c r="C2267" s="1"/>
      <c r="D2267" s="1"/>
      <c r="E2267" s="1"/>
    </row>
    <row r="2268" spans="3:5" ht="15.6" customHeight="1">
      <c r="C2268" s="1"/>
      <c r="D2268" s="1"/>
      <c r="E2268" s="1"/>
    </row>
    <row r="2269" spans="3:5" ht="15.6" customHeight="1">
      <c r="C2269" s="1"/>
      <c r="D2269" s="1"/>
      <c r="E2269" s="1"/>
    </row>
    <row r="2270" spans="3:5" ht="15.6" customHeight="1">
      <c r="C2270" s="1"/>
      <c r="D2270" s="1"/>
      <c r="E2270" s="1"/>
    </row>
    <row r="2271" spans="3:5" ht="15.6" customHeight="1">
      <c r="C2271" s="1"/>
      <c r="D2271" s="1"/>
      <c r="E2271" s="1"/>
    </row>
    <row r="2272" spans="3:5" ht="15.6" customHeight="1">
      <c r="C2272" s="1"/>
      <c r="D2272" s="1"/>
      <c r="E2272" s="1"/>
    </row>
    <row r="2273" spans="3:5" ht="15.6" customHeight="1">
      <c r="C2273" s="1"/>
      <c r="D2273" s="1"/>
      <c r="E2273" s="1"/>
    </row>
    <row r="2274" spans="3:5" ht="15.6" customHeight="1">
      <c r="C2274" s="1"/>
      <c r="D2274" s="1"/>
      <c r="E2274" s="1"/>
    </row>
    <row r="2275" spans="3:5" ht="15.6" customHeight="1">
      <c r="C2275" s="1"/>
      <c r="D2275" s="1"/>
      <c r="E2275" s="1"/>
    </row>
    <row r="2276" spans="3:5" ht="15.6" customHeight="1">
      <c r="C2276" s="1"/>
      <c r="D2276" s="1"/>
      <c r="E2276" s="1"/>
    </row>
    <row r="2277" spans="3:5" ht="15.6" customHeight="1">
      <c r="C2277" s="1"/>
      <c r="D2277" s="1"/>
      <c r="E2277" s="1"/>
    </row>
    <row r="2278" spans="3:5" ht="15.6" customHeight="1">
      <c r="C2278" s="1"/>
      <c r="D2278" s="1"/>
      <c r="E2278" s="1"/>
    </row>
    <row r="2279" spans="3:5" ht="15.6" customHeight="1">
      <c r="C2279" s="1"/>
      <c r="D2279" s="1"/>
      <c r="E2279" s="1"/>
    </row>
    <row r="2280" spans="3:5" ht="15.6" customHeight="1">
      <c r="C2280" s="1"/>
      <c r="D2280" s="1"/>
      <c r="E2280" s="1"/>
    </row>
    <row r="2281" spans="3:5" ht="15.6" customHeight="1">
      <c r="C2281" s="1"/>
      <c r="D2281" s="1"/>
      <c r="E2281" s="1"/>
    </row>
    <row r="2282" spans="3:5" ht="15.6" customHeight="1">
      <c r="C2282" s="1"/>
      <c r="D2282" s="1"/>
      <c r="E2282" s="1"/>
    </row>
    <row r="2283" spans="3:5" ht="15.6" customHeight="1">
      <c r="C2283" s="1"/>
      <c r="D2283" s="1"/>
      <c r="E2283" s="1"/>
    </row>
    <row r="2284" spans="3:5" ht="15.6" customHeight="1">
      <c r="C2284" s="1"/>
      <c r="D2284" s="1"/>
      <c r="E2284" s="1"/>
    </row>
    <row r="2285" spans="3:5" ht="15.6" customHeight="1">
      <c r="C2285" s="1"/>
      <c r="D2285" s="1"/>
      <c r="E2285" s="1"/>
    </row>
    <row r="2286" spans="3:5" ht="15.6" customHeight="1">
      <c r="C2286" s="1"/>
      <c r="D2286" s="1"/>
      <c r="E2286" s="1"/>
    </row>
    <row r="2287" spans="3:5" ht="15.6" customHeight="1">
      <c r="C2287" s="1"/>
      <c r="D2287" s="1"/>
      <c r="E2287" s="1"/>
    </row>
    <row r="2288" spans="3:5" ht="15.6" customHeight="1">
      <c r="C2288" s="1"/>
      <c r="D2288" s="1"/>
      <c r="E2288" s="1"/>
    </row>
    <row r="2289" spans="3:5" ht="15.6" customHeight="1">
      <c r="C2289" s="1"/>
      <c r="D2289" s="1"/>
      <c r="E2289" s="1"/>
    </row>
    <row r="2290" spans="3:5" ht="15.6" customHeight="1">
      <c r="C2290" s="1"/>
      <c r="D2290" s="1"/>
      <c r="E2290" s="1"/>
    </row>
    <row r="2291" spans="3:5" ht="15.6" customHeight="1">
      <c r="C2291" s="1"/>
      <c r="D2291" s="1"/>
      <c r="E2291" s="1"/>
    </row>
    <row r="2292" spans="3:5" ht="15.6" customHeight="1">
      <c r="C2292" s="1"/>
      <c r="D2292" s="1"/>
      <c r="E2292" s="1"/>
    </row>
    <row r="2293" spans="3:5" ht="15.6" customHeight="1">
      <c r="C2293" s="1"/>
      <c r="D2293" s="1"/>
      <c r="E2293" s="1"/>
    </row>
    <row r="2294" spans="3:5" ht="15.6" customHeight="1">
      <c r="C2294" s="1"/>
      <c r="D2294" s="1"/>
      <c r="E2294" s="1"/>
    </row>
    <row r="2295" spans="3:5" ht="15.6" customHeight="1">
      <c r="C2295" s="1"/>
      <c r="D2295" s="1"/>
      <c r="E2295" s="1"/>
    </row>
    <row r="2296" spans="3:5" ht="15.6" customHeight="1">
      <c r="C2296" s="1"/>
      <c r="D2296" s="1"/>
      <c r="E2296" s="1"/>
    </row>
    <row r="2297" spans="3:5" ht="15.6" customHeight="1">
      <c r="C2297" s="1"/>
      <c r="D2297" s="1"/>
      <c r="E2297" s="1"/>
    </row>
    <row r="2298" spans="3:5" ht="15.6" customHeight="1">
      <c r="C2298" s="1"/>
      <c r="D2298" s="1"/>
      <c r="E2298" s="1"/>
    </row>
    <row r="2299" spans="3:5" ht="15.6" customHeight="1">
      <c r="C2299" s="1"/>
      <c r="D2299" s="1"/>
      <c r="E2299" s="1"/>
    </row>
    <row r="2300" spans="3:5" ht="15.6" customHeight="1">
      <c r="C2300" s="1"/>
      <c r="D2300" s="1"/>
      <c r="E2300" s="1"/>
    </row>
    <row r="2301" spans="3:5" ht="15.6" customHeight="1">
      <c r="C2301" s="1"/>
      <c r="D2301" s="1"/>
      <c r="E2301" s="1"/>
    </row>
    <row r="2302" spans="3:5" ht="15.6" customHeight="1">
      <c r="C2302" s="1"/>
      <c r="D2302" s="1"/>
      <c r="E2302" s="1"/>
    </row>
    <row r="2303" spans="3:5" ht="15.6" customHeight="1">
      <c r="C2303" s="1"/>
      <c r="D2303" s="1"/>
      <c r="E2303" s="1"/>
    </row>
    <row r="2304" spans="3:5" ht="15.6" customHeight="1">
      <c r="C2304" s="1"/>
      <c r="D2304" s="1"/>
      <c r="E2304" s="1"/>
    </row>
    <row r="2305" spans="3:5" ht="15.6" customHeight="1">
      <c r="C2305" s="1"/>
      <c r="D2305" s="1"/>
      <c r="E2305" s="1"/>
    </row>
    <row r="2306" spans="3:5" ht="15.6" customHeight="1">
      <c r="C2306" s="1"/>
      <c r="D2306" s="1"/>
      <c r="E2306" s="1"/>
    </row>
    <row r="2307" spans="3:5" ht="15.6" customHeight="1">
      <c r="C2307" s="1"/>
      <c r="D2307" s="1"/>
      <c r="E2307" s="1"/>
    </row>
    <row r="2308" spans="3:5" ht="15.6" customHeight="1">
      <c r="C2308" s="1"/>
      <c r="D2308" s="1"/>
      <c r="E2308" s="1"/>
    </row>
    <row r="2309" spans="3:5" ht="15.6" customHeight="1">
      <c r="C2309" s="1"/>
      <c r="D2309" s="1"/>
      <c r="E2309" s="1"/>
    </row>
    <row r="2310" spans="3:5" ht="15.6" customHeight="1">
      <c r="C2310" s="1"/>
      <c r="D2310" s="1"/>
      <c r="E2310" s="1"/>
    </row>
    <row r="2311" spans="3:5" ht="15.6" customHeight="1">
      <c r="C2311" s="1"/>
      <c r="D2311" s="1"/>
      <c r="E2311" s="1"/>
    </row>
    <row r="2312" spans="3:5" ht="15.6" customHeight="1">
      <c r="C2312" s="1"/>
      <c r="D2312" s="1"/>
      <c r="E2312" s="1"/>
    </row>
    <row r="2313" spans="3:5" ht="15.6" customHeight="1">
      <c r="C2313" s="1"/>
      <c r="D2313" s="1"/>
      <c r="E2313" s="1"/>
    </row>
    <row r="2314" spans="3:5" ht="15.6" customHeight="1">
      <c r="C2314" s="1"/>
      <c r="D2314" s="1"/>
      <c r="E2314" s="1"/>
    </row>
    <row r="2315" spans="3:5" ht="15.6" customHeight="1">
      <c r="C2315" s="1"/>
      <c r="D2315" s="1"/>
      <c r="E2315" s="1"/>
    </row>
    <row r="2316" spans="3:5" ht="15.6" customHeight="1">
      <c r="C2316" s="1"/>
      <c r="D2316" s="1"/>
      <c r="E2316" s="1"/>
    </row>
    <row r="2317" spans="3:5" ht="15.6" customHeight="1">
      <c r="C2317" s="1"/>
      <c r="D2317" s="1"/>
      <c r="E2317" s="1"/>
    </row>
    <row r="2318" spans="3:5" ht="15.6" customHeight="1">
      <c r="C2318" s="1"/>
      <c r="D2318" s="1"/>
      <c r="E2318" s="1"/>
    </row>
    <row r="2319" spans="3:5" ht="15.6" customHeight="1">
      <c r="C2319" s="1"/>
      <c r="D2319" s="1"/>
      <c r="E2319" s="1"/>
    </row>
    <row r="2320" spans="3:5" ht="15.6" customHeight="1">
      <c r="C2320" s="1"/>
      <c r="D2320" s="1"/>
      <c r="E2320" s="1"/>
    </row>
    <row r="2321" spans="3:5" ht="15.6" customHeight="1">
      <c r="C2321" s="1"/>
      <c r="D2321" s="1"/>
      <c r="E2321" s="1"/>
    </row>
    <row r="2322" spans="3:5" ht="15.6" customHeight="1">
      <c r="C2322" s="1"/>
      <c r="D2322" s="1"/>
      <c r="E2322" s="1"/>
    </row>
    <row r="2323" spans="3:5" ht="15.6" customHeight="1">
      <c r="C2323" s="1"/>
      <c r="D2323" s="1"/>
      <c r="E2323" s="1"/>
    </row>
    <row r="2324" spans="3:5" ht="15.6" customHeight="1">
      <c r="C2324" s="1"/>
      <c r="D2324" s="1"/>
      <c r="E2324" s="1"/>
    </row>
    <row r="2325" spans="3:5" ht="15.6" customHeight="1">
      <c r="C2325" s="1"/>
      <c r="D2325" s="1"/>
      <c r="E2325" s="1"/>
    </row>
    <row r="2326" spans="3:5" ht="15.6" customHeight="1">
      <c r="C2326" s="1"/>
      <c r="D2326" s="1"/>
      <c r="E2326" s="1"/>
    </row>
    <row r="2327" spans="3:5" ht="15.6" customHeight="1">
      <c r="C2327" s="1"/>
      <c r="D2327" s="1"/>
      <c r="E2327" s="1"/>
    </row>
    <row r="2328" spans="3:5" ht="15.6" customHeight="1">
      <c r="C2328" s="1"/>
      <c r="D2328" s="1"/>
      <c r="E2328" s="1"/>
    </row>
    <row r="2329" spans="3:5" ht="15.6" customHeight="1">
      <c r="C2329" s="1"/>
      <c r="D2329" s="1"/>
      <c r="E2329" s="1"/>
    </row>
    <row r="2330" spans="3:5" ht="15.6" customHeight="1">
      <c r="C2330" s="1"/>
      <c r="D2330" s="1"/>
      <c r="E2330" s="1"/>
    </row>
    <row r="2331" spans="3:5" ht="15.6" customHeight="1">
      <c r="C2331" s="1"/>
      <c r="D2331" s="1"/>
      <c r="E2331" s="1"/>
    </row>
    <row r="2332" spans="3:5" ht="15.6" customHeight="1">
      <c r="C2332" s="1"/>
      <c r="D2332" s="1"/>
      <c r="E2332" s="1"/>
    </row>
    <row r="2333" spans="3:5" ht="15.6" customHeight="1">
      <c r="C2333" s="1"/>
      <c r="D2333" s="1"/>
      <c r="E2333" s="1"/>
    </row>
    <row r="2334" spans="3:5" ht="15.6" customHeight="1">
      <c r="C2334" s="1"/>
      <c r="D2334" s="1"/>
      <c r="E2334" s="1"/>
    </row>
    <row r="2335" spans="3:5" ht="15.6" customHeight="1">
      <c r="C2335" s="1"/>
      <c r="D2335" s="1"/>
      <c r="E2335" s="1"/>
    </row>
    <row r="2336" spans="3:5" ht="15.6" customHeight="1">
      <c r="C2336" s="1"/>
      <c r="D2336" s="1"/>
      <c r="E2336" s="1"/>
    </row>
    <row r="2337" spans="3:5" ht="15.6" customHeight="1">
      <c r="C2337" s="1"/>
      <c r="D2337" s="1"/>
      <c r="E2337" s="1"/>
    </row>
    <row r="2338" spans="3:5" ht="15.6" customHeight="1">
      <c r="C2338" s="1"/>
      <c r="D2338" s="1"/>
      <c r="E2338" s="1"/>
    </row>
    <row r="2339" spans="3:5" ht="15.6" customHeight="1">
      <c r="C2339" s="1"/>
      <c r="D2339" s="1"/>
      <c r="E2339" s="1"/>
    </row>
    <row r="2340" spans="3:5" ht="15.6" customHeight="1">
      <c r="C2340" s="1"/>
      <c r="D2340" s="1"/>
      <c r="E2340" s="1"/>
    </row>
    <row r="2341" spans="3:5" ht="15.6" customHeight="1">
      <c r="C2341" s="1"/>
      <c r="D2341" s="1"/>
      <c r="E2341" s="1"/>
    </row>
    <row r="2342" spans="3:5" ht="15.6" customHeight="1">
      <c r="C2342" s="1"/>
      <c r="D2342" s="1"/>
      <c r="E2342" s="1"/>
    </row>
    <row r="2343" spans="3:5" ht="15.6" customHeight="1">
      <c r="C2343" s="1"/>
      <c r="D2343" s="1"/>
      <c r="E2343" s="1"/>
    </row>
    <row r="2344" spans="3:5" ht="15.6" customHeight="1">
      <c r="C2344" s="1"/>
      <c r="D2344" s="1"/>
      <c r="E2344" s="1"/>
    </row>
    <row r="2345" spans="3:5" ht="15.6" customHeight="1">
      <c r="C2345" s="1"/>
      <c r="D2345" s="1"/>
      <c r="E2345" s="1"/>
    </row>
    <row r="2346" spans="3:5" ht="15.6" customHeight="1">
      <c r="C2346" s="1"/>
      <c r="D2346" s="1"/>
      <c r="E2346" s="1"/>
    </row>
    <row r="2347" spans="3:5" ht="15.6" customHeight="1">
      <c r="C2347" s="1"/>
      <c r="D2347" s="1"/>
      <c r="E2347" s="1"/>
    </row>
    <row r="2348" spans="3:5" ht="15.6" customHeight="1">
      <c r="C2348" s="1"/>
      <c r="D2348" s="1"/>
      <c r="E2348" s="1"/>
    </row>
    <row r="2349" spans="3:5" ht="15.6" customHeight="1">
      <c r="C2349" s="1"/>
      <c r="D2349" s="1"/>
      <c r="E2349" s="1"/>
    </row>
    <row r="2350" spans="3:5" ht="15.6" customHeight="1">
      <c r="C2350" s="1"/>
      <c r="D2350" s="1"/>
      <c r="E2350" s="1"/>
    </row>
    <row r="2351" spans="3:5" ht="15.6" customHeight="1">
      <c r="C2351" s="1"/>
      <c r="D2351" s="1"/>
      <c r="E2351" s="1"/>
    </row>
    <row r="2352" spans="3:5" ht="15.6" customHeight="1">
      <c r="C2352" s="1"/>
      <c r="D2352" s="1"/>
      <c r="E2352" s="1"/>
    </row>
    <row r="2353" spans="3:5" ht="15.6" customHeight="1">
      <c r="C2353" s="1"/>
      <c r="D2353" s="1"/>
      <c r="E2353" s="1"/>
    </row>
    <row r="2354" spans="3:5" ht="15.6" customHeight="1">
      <c r="C2354" s="1"/>
      <c r="D2354" s="1"/>
      <c r="E2354" s="1"/>
    </row>
    <row r="2355" spans="3:5" ht="15.6" customHeight="1">
      <c r="C2355" s="1"/>
      <c r="D2355" s="1"/>
      <c r="E2355" s="1"/>
    </row>
    <row r="2356" spans="3:5" ht="15.6" customHeight="1">
      <c r="C2356" s="1"/>
      <c r="D2356" s="1"/>
      <c r="E2356" s="1"/>
    </row>
    <row r="2357" spans="3:5" ht="15.6" customHeight="1">
      <c r="C2357" s="1"/>
      <c r="D2357" s="1"/>
      <c r="E2357" s="1"/>
    </row>
    <row r="2358" spans="3:5" ht="15.6" customHeight="1">
      <c r="C2358" s="1"/>
      <c r="D2358" s="1"/>
      <c r="E2358" s="1"/>
    </row>
    <row r="2359" spans="3:5" ht="15.6" customHeight="1">
      <c r="C2359" s="1"/>
      <c r="D2359" s="1"/>
      <c r="E2359" s="1"/>
    </row>
    <row r="2360" spans="3:5" ht="15.6" customHeight="1">
      <c r="C2360" s="1"/>
      <c r="D2360" s="1"/>
      <c r="E2360" s="1"/>
    </row>
    <row r="2361" spans="3:5" ht="15.6" customHeight="1">
      <c r="C2361" s="1"/>
      <c r="D2361" s="1"/>
      <c r="E2361" s="1"/>
    </row>
    <row r="2362" spans="3:5" ht="15.6" customHeight="1">
      <c r="C2362" s="1"/>
      <c r="D2362" s="1"/>
      <c r="E2362" s="1"/>
    </row>
    <row r="2363" spans="3:5" ht="15.6" customHeight="1">
      <c r="C2363" s="1"/>
      <c r="D2363" s="1"/>
      <c r="E2363" s="1"/>
    </row>
    <row r="2364" spans="3:5" ht="15.6" customHeight="1">
      <c r="C2364" s="1"/>
      <c r="D2364" s="1"/>
      <c r="E2364" s="1"/>
    </row>
    <row r="2365" spans="3:5" ht="15.6" customHeight="1">
      <c r="C2365" s="1"/>
      <c r="D2365" s="1"/>
      <c r="E2365" s="1"/>
    </row>
    <row r="2366" spans="3:5" ht="15.6" customHeight="1">
      <c r="C2366" s="1"/>
      <c r="D2366" s="1"/>
      <c r="E2366" s="1"/>
    </row>
    <row r="2367" spans="3:5" ht="15.6" customHeight="1">
      <c r="C2367" s="1"/>
      <c r="D2367" s="1"/>
      <c r="E2367" s="1"/>
    </row>
    <row r="2368" spans="3:5" ht="15.6" customHeight="1">
      <c r="C2368" s="1"/>
      <c r="D2368" s="1"/>
      <c r="E2368" s="1"/>
    </row>
    <row r="2369" spans="3:5" ht="15.6" customHeight="1">
      <c r="C2369" s="1"/>
      <c r="D2369" s="1"/>
      <c r="E2369" s="1"/>
    </row>
    <row r="2370" spans="3:5" ht="15.6" customHeight="1">
      <c r="C2370" s="1"/>
      <c r="D2370" s="1"/>
      <c r="E2370" s="1"/>
    </row>
    <row r="2371" spans="3:5" ht="15.6" customHeight="1">
      <c r="C2371" s="1"/>
      <c r="D2371" s="1"/>
      <c r="E2371" s="1"/>
    </row>
    <row r="2372" spans="3:5" ht="15.6" customHeight="1">
      <c r="C2372" s="1"/>
      <c r="D2372" s="1"/>
      <c r="E2372" s="1"/>
    </row>
    <row r="2373" spans="3:5" ht="15.6" customHeight="1">
      <c r="C2373" s="1"/>
      <c r="D2373" s="1"/>
      <c r="E2373" s="1"/>
    </row>
    <row r="2374" spans="3:5" ht="15.6" customHeight="1">
      <c r="C2374" s="1"/>
      <c r="D2374" s="1"/>
      <c r="E2374" s="1"/>
    </row>
    <row r="2375" spans="3:5" ht="15.6" customHeight="1">
      <c r="C2375" s="1"/>
      <c r="D2375" s="1"/>
      <c r="E2375" s="1"/>
    </row>
    <row r="2376" spans="3:5" ht="15.6" customHeight="1">
      <c r="C2376" s="1"/>
      <c r="D2376" s="1"/>
      <c r="E2376" s="1"/>
    </row>
    <row r="2377" spans="3:5" ht="15.6" customHeight="1">
      <c r="C2377" s="1"/>
      <c r="D2377" s="1"/>
      <c r="E2377" s="1"/>
    </row>
    <row r="2378" spans="3:5" ht="15.6" customHeight="1">
      <c r="C2378" s="1"/>
      <c r="D2378" s="1"/>
      <c r="E2378" s="1"/>
    </row>
    <row r="2379" spans="3:5" ht="15.6" customHeight="1">
      <c r="C2379" s="1"/>
      <c r="D2379" s="1"/>
      <c r="E2379" s="1"/>
    </row>
    <row r="2380" spans="3:5" ht="15.6" customHeight="1">
      <c r="C2380" s="1"/>
      <c r="D2380" s="1"/>
      <c r="E2380" s="1"/>
    </row>
    <row r="2381" spans="3:5" ht="15.6" customHeight="1">
      <c r="C2381" s="1"/>
      <c r="D2381" s="1"/>
      <c r="E2381" s="1"/>
    </row>
    <row r="2382" spans="3:5" ht="15.6" customHeight="1">
      <c r="C2382" s="1"/>
      <c r="D2382" s="1"/>
      <c r="E2382" s="1"/>
    </row>
    <row r="2383" spans="3:5" ht="15.6" customHeight="1">
      <c r="C2383" s="1"/>
      <c r="D2383" s="1"/>
      <c r="E2383" s="1"/>
    </row>
    <row r="2384" spans="3:5" ht="15.6" customHeight="1">
      <c r="C2384" s="1"/>
      <c r="D2384" s="1"/>
      <c r="E2384" s="1"/>
    </row>
    <row r="2385" spans="3:5" ht="15.6" customHeight="1">
      <c r="C2385" s="1"/>
      <c r="D2385" s="1"/>
      <c r="E2385" s="1"/>
    </row>
    <row r="2386" spans="3:5" ht="15.6" customHeight="1">
      <c r="C2386" s="1"/>
      <c r="D2386" s="1"/>
      <c r="E2386" s="1"/>
    </row>
    <row r="2387" spans="3:5" ht="15.6" customHeight="1">
      <c r="C2387" s="1"/>
      <c r="D2387" s="1"/>
      <c r="E2387" s="1"/>
    </row>
    <row r="2388" spans="3:5" ht="15.6" customHeight="1">
      <c r="C2388" s="1"/>
      <c r="D2388" s="1"/>
      <c r="E2388" s="1"/>
    </row>
    <row r="2389" spans="3:5" ht="15.6" customHeight="1">
      <c r="C2389" s="1"/>
      <c r="D2389" s="1"/>
      <c r="E2389" s="1"/>
    </row>
    <row r="2390" spans="3:5" ht="15.6" customHeight="1">
      <c r="C2390" s="1"/>
      <c r="D2390" s="1"/>
      <c r="E2390" s="1"/>
    </row>
    <row r="2391" spans="3:5" ht="15.6" customHeight="1">
      <c r="C2391" s="1"/>
      <c r="D2391" s="1"/>
      <c r="E2391" s="1"/>
    </row>
    <row r="2392" spans="3:5" ht="15.6" customHeight="1">
      <c r="C2392" s="1"/>
      <c r="D2392" s="1"/>
      <c r="E2392" s="1"/>
    </row>
    <row r="2393" spans="3:5" ht="15.6" customHeight="1">
      <c r="C2393" s="1"/>
      <c r="D2393" s="1"/>
      <c r="E2393" s="1"/>
    </row>
    <row r="2394" spans="3:5" ht="15.6" customHeight="1">
      <c r="C2394" s="1"/>
      <c r="D2394" s="1"/>
      <c r="E2394" s="1"/>
    </row>
    <row r="2395" spans="3:5" ht="15.6" customHeight="1">
      <c r="C2395" s="1"/>
      <c r="D2395" s="1"/>
      <c r="E2395" s="1"/>
    </row>
    <row r="2396" spans="3:5" ht="15.6" customHeight="1">
      <c r="C2396" s="1"/>
      <c r="D2396" s="1"/>
      <c r="E2396" s="1"/>
    </row>
    <row r="2397" spans="3:5" ht="15.6" customHeight="1">
      <c r="C2397" s="1"/>
      <c r="D2397" s="1"/>
      <c r="E2397" s="1"/>
    </row>
    <row r="2398" spans="3:5" ht="15.6" customHeight="1">
      <c r="C2398" s="1"/>
      <c r="D2398" s="1"/>
      <c r="E2398" s="1"/>
    </row>
    <row r="2399" spans="3:5" ht="15.6" customHeight="1">
      <c r="C2399" s="1"/>
      <c r="D2399" s="1"/>
      <c r="E2399" s="1"/>
    </row>
    <row r="2400" spans="3:5" ht="15.6" customHeight="1">
      <c r="C2400" s="1"/>
      <c r="D2400" s="1"/>
      <c r="E2400" s="1"/>
    </row>
    <row r="2401" spans="3:5" ht="15.6" customHeight="1">
      <c r="C2401" s="1"/>
      <c r="D2401" s="1"/>
      <c r="E2401" s="1"/>
    </row>
    <row r="2402" spans="3:5" ht="15.6" customHeight="1">
      <c r="C2402" s="1"/>
      <c r="D2402" s="1"/>
      <c r="E2402" s="1"/>
    </row>
    <row r="2403" spans="3:5" ht="15.6" customHeight="1">
      <c r="C2403" s="1"/>
      <c r="D2403" s="1"/>
      <c r="E2403" s="1"/>
    </row>
    <row r="2404" spans="3:5" ht="15.6" customHeight="1">
      <c r="C2404" s="1"/>
      <c r="D2404" s="1"/>
      <c r="E2404" s="1"/>
    </row>
    <row r="2405" spans="3:5" ht="15.6" customHeight="1">
      <c r="C2405" s="1"/>
      <c r="D2405" s="1"/>
      <c r="E2405" s="1"/>
    </row>
    <row r="2406" spans="3:5" ht="15.6" customHeight="1">
      <c r="C2406" s="1"/>
      <c r="D2406" s="1"/>
      <c r="E2406" s="1"/>
    </row>
    <row r="2407" spans="3:5" ht="15.6" customHeight="1">
      <c r="C2407" s="1"/>
      <c r="D2407" s="1"/>
      <c r="E2407" s="1"/>
    </row>
    <row r="2408" spans="3:5" ht="15.6" customHeight="1">
      <c r="C2408" s="1"/>
      <c r="D2408" s="1"/>
      <c r="E2408" s="1"/>
    </row>
    <row r="2409" spans="3:5" ht="15.6" customHeight="1">
      <c r="C2409" s="1"/>
      <c r="D2409" s="1"/>
      <c r="E2409" s="1"/>
    </row>
    <row r="2410" spans="3:5" ht="15.6" customHeight="1">
      <c r="C2410" s="1"/>
      <c r="D2410" s="1"/>
      <c r="E2410" s="1"/>
    </row>
    <row r="2411" spans="3:5" ht="15.6" customHeight="1">
      <c r="C2411" s="1"/>
      <c r="D2411" s="1"/>
      <c r="E2411" s="1"/>
    </row>
    <row r="2412" spans="3:5" ht="15.6" customHeight="1">
      <c r="C2412" s="1"/>
      <c r="D2412" s="1"/>
      <c r="E2412" s="1"/>
    </row>
    <row r="2413" spans="3:5" ht="15.6" customHeight="1">
      <c r="C2413" s="1"/>
      <c r="D2413" s="1"/>
      <c r="E2413" s="1"/>
    </row>
    <row r="2414" spans="3:5" ht="15.6" customHeight="1">
      <c r="C2414" s="1"/>
      <c r="D2414" s="1"/>
      <c r="E2414" s="1"/>
    </row>
    <row r="2415" spans="3:5" ht="15.6" customHeight="1">
      <c r="C2415" s="1"/>
      <c r="D2415" s="1"/>
      <c r="E2415" s="1"/>
    </row>
    <row r="2416" spans="3:5" ht="15.6" customHeight="1">
      <c r="C2416" s="1"/>
      <c r="D2416" s="1"/>
      <c r="E2416" s="1"/>
    </row>
    <row r="2417" spans="3:5" ht="15.6" customHeight="1">
      <c r="C2417" s="1"/>
      <c r="D2417" s="1"/>
      <c r="E2417" s="1"/>
    </row>
    <row r="2418" spans="3:5" ht="15.6" customHeight="1">
      <c r="C2418" s="1"/>
      <c r="D2418" s="1"/>
      <c r="E2418" s="1"/>
    </row>
    <row r="2419" spans="3:5" ht="15.6" customHeight="1">
      <c r="C2419" s="1"/>
      <c r="D2419" s="1"/>
      <c r="E2419" s="1"/>
    </row>
    <row r="2420" spans="3:5" ht="15.6" customHeight="1">
      <c r="C2420" s="1"/>
      <c r="D2420" s="1"/>
      <c r="E2420" s="1"/>
    </row>
    <row r="2421" spans="3:5" ht="15.6" customHeight="1">
      <c r="C2421" s="1"/>
      <c r="D2421" s="1"/>
      <c r="E2421" s="1"/>
    </row>
    <row r="2422" spans="3:5" ht="15.6" customHeight="1">
      <c r="C2422" s="1"/>
      <c r="D2422" s="1"/>
      <c r="E2422" s="1"/>
    </row>
    <row r="2423" spans="3:5" ht="15.6" customHeight="1">
      <c r="C2423" s="1"/>
      <c r="D2423" s="1"/>
      <c r="E2423" s="1"/>
    </row>
    <row r="2424" spans="3:5" ht="15.6" customHeight="1">
      <c r="C2424" s="1"/>
      <c r="D2424" s="1"/>
      <c r="E2424" s="1"/>
    </row>
    <row r="2425" spans="3:5" ht="15.6" customHeight="1">
      <c r="C2425" s="1"/>
      <c r="D2425" s="1"/>
      <c r="E2425" s="1"/>
    </row>
    <row r="2426" spans="3:5" ht="15.6" customHeight="1">
      <c r="C2426" s="1"/>
      <c r="D2426" s="1"/>
      <c r="E2426" s="1"/>
    </row>
    <row r="2427" spans="3:5" ht="15.6" customHeight="1">
      <c r="C2427" s="1"/>
      <c r="D2427" s="1"/>
      <c r="E2427" s="1"/>
    </row>
    <row r="2428" spans="3:5" ht="15.6" customHeight="1">
      <c r="C2428" s="1"/>
      <c r="D2428" s="1"/>
      <c r="E2428" s="1"/>
    </row>
    <row r="2429" spans="3:5" ht="15.6" customHeight="1">
      <c r="C2429" s="1"/>
      <c r="D2429" s="1"/>
      <c r="E2429" s="1"/>
    </row>
    <row r="2430" spans="3:5" ht="15.6" customHeight="1">
      <c r="C2430" s="1"/>
      <c r="D2430" s="1"/>
      <c r="E2430" s="1"/>
    </row>
    <row r="2431" spans="3:5" ht="15.6" customHeight="1">
      <c r="C2431" s="1"/>
      <c r="D2431" s="1"/>
      <c r="E2431" s="1"/>
    </row>
    <row r="2432" spans="3:5" ht="15.6" customHeight="1">
      <c r="C2432" s="1"/>
      <c r="D2432" s="1"/>
      <c r="E2432" s="1"/>
    </row>
    <row r="2433" spans="3:5" ht="15.6" customHeight="1">
      <c r="C2433" s="1"/>
      <c r="D2433" s="1"/>
      <c r="E2433" s="1"/>
    </row>
    <row r="2434" spans="3:5" ht="15.6" customHeight="1">
      <c r="C2434" s="1"/>
      <c r="D2434" s="1"/>
      <c r="E2434" s="1"/>
    </row>
    <row r="2435" spans="3:5" ht="15.6" customHeight="1">
      <c r="C2435" s="1"/>
      <c r="D2435" s="1"/>
      <c r="E2435" s="1"/>
    </row>
    <row r="2436" spans="3:5" ht="15.6" customHeight="1">
      <c r="C2436" s="1"/>
      <c r="D2436" s="1"/>
      <c r="E2436" s="1"/>
    </row>
    <row r="2437" spans="3:5" ht="15.6" customHeight="1">
      <c r="C2437" s="1"/>
      <c r="D2437" s="1"/>
      <c r="E2437" s="1"/>
    </row>
    <row r="2438" spans="3:5" ht="15.6" customHeight="1">
      <c r="C2438" s="1"/>
      <c r="D2438" s="1"/>
      <c r="E2438" s="1"/>
    </row>
    <row r="2439" spans="3:5" ht="15.6" customHeight="1">
      <c r="C2439" s="1"/>
      <c r="D2439" s="1"/>
      <c r="E2439" s="1"/>
    </row>
    <row r="2440" spans="3:5" ht="15.6" customHeight="1">
      <c r="C2440" s="1"/>
      <c r="D2440" s="1"/>
      <c r="E2440" s="1"/>
    </row>
    <row r="2441" spans="3:5" ht="15.6" customHeight="1">
      <c r="C2441" s="1"/>
      <c r="D2441" s="1"/>
      <c r="E2441" s="1"/>
    </row>
    <row r="2442" spans="3:5" ht="15.6" customHeight="1">
      <c r="C2442" s="1"/>
      <c r="D2442" s="1"/>
      <c r="E2442" s="1"/>
    </row>
    <row r="2443" spans="3:5" ht="15.6" customHeight="1">
      <c r="C2443" s="1"/>
      <c r="D2443" s="1"/>
      <c r="E2443" s="1"/>
    </row>
    <row r="2444" spans="3:5" ht="15.6" customHeight="1">
      <c r="C2444" s="1"/>
      <c r="D2444" s="1"/>
      <c r="E2444" s="1"/>
    </row>
    <row r="2445" spans="3:5" ht="15.6" customHeight="1">
      <c r="C2445" s="1"/>
      <c r="D2445" s="1"/>
      <c r="E2445" s="1"/>
    </row>
    <row r="2446" spans="3:5" ht="15.6" customHeight="1">
      <c r="C2446" s="1"/>
      <c r="D2446" s="1"/>
      <c r="E2446" s="1"/>
    </row>
    <row r="2447" spans="3:5" ht="15.6" customHeight="1">
      <c r="C2447" s="1"/>
      <c r="D2447" s="1"/>
      <c r="E2447" s="1"/>
    </row>
    <row r="2448" spans="3:5" ht="15.6" customHeight="1">
      <c r="C2448" s="1"/>
      <c r="D2448" s="1"/>
      <c r="E2448" s="1"/>
    </row>
    <row r="2449" spans="3:5" ht="15.6" customHeight="1">
      <c r="C2449" s="1"/>
      <c r="D2449" s="1"/>
      <c r="E2449" s="1"/>
    </row>
    <row r="2450" spans="3:5" ht="15.6" customHeight="1">
      <c r="C2450" s="1"/>
      <c r="D2450" s="1"/>
      <c r="E2450" s="1"/>
    </row>
    <row r="2451" spans="3:5" ht="15.6" customHeight="1">
      <c r="C2451" s="1"/>
      <c r="D2451" s="1"/>
      <c r="E2451" s="1"/>
    </row>
    <row r="2452" spans="3:5" ht="15.6" customHeight="1">
      <c r="C2452" s="1"/>
      <c r="D2452" s="1"/>
      <c r="E2452" s="1"/>
    </row>
    <row r="2453" spans="3:5" ht="15.6" customHeight="1">
      <c r="C2453" s="1"/>
      <c r="D2453" s="1"/>
      <c r="E2453" s="1"/>
    </row>
    <row r="2454" spans="3:5" ht="15.6" customHeight="1">
      <c r="C2454" s="1"/>
      <c r="D2454" s="1"/>
      <c r="E2454" s="1"/>
    </row>
    <row r="2455" spans="3:5" ht="15.6" customHeight="1">
      <c r="C2455" s="1"/>
      <c r="D2455" s="1"/>
      <c r="E2455" s="1"/>
    </row>
    <row r="2456" spans="3:5" ht="15.6" customHeight="1">
      <c r="C2456" s="1"/>
      <c r="D2456" s="1"/>
      <c r="E2456" s="1"/>
    </row>
    <row r="2457" spans="3:5" ht="15.6" customHeight="1">
      <c r="C2457" s="1"/>
      <c r="D2457" s="1"/>
      <c r="E2457" s="1"/>
    </row>
    <row r="2458" spans="3:5" ht="15.6" customHeight="1">
      <c r="C2458" s="1"/>
      <c r="D2458" s="1"/>
      <c r="E2458" s="1"/>
    </row>
    <row r="2459" spans="3:5" ht="15.6" customHeight="1">
      <c r="C2459" s="1"/>
      <c r="D2459" s="1"/>
      <c r="E2459" s="1"/>
    </row>
    <row r="2460" spans="3:5" ht="15.6" customHeight="1">
      <c r="C2460" s="1"/>
      <c r="D2460" s="1"/>
      <c r="E2460" s="1"/>
    </row>
    <row r="2461" spans="3:5" ht="15.6" customHeight="1">
      <c r="C2461" s="1"/>
      <c r="D2461" s="1"/>
      <c r="E2461" s="1"/>
    </row>
    <row r="2462" spans="3:5" ht="15.6" customHeight="1">
      <c r="C2462" s="1"/>
      <c r="D2462" s="1"/>
      <c r="E2462" s="1"/>
    </row>
    <row r="2463" spans="3:5" ht="15.6" customHeight="1">
      <c r="C2463" s="1"/>
      <c r="D2463" s="1"/>
      <c r="E2463" s="1"/>
    </row>
    <row r="2464" spans="3:5" ht="15.6" customHeight="1">
      <c r="C2464" s="1"/>
      <c r="D2464" s="1"/>
      <c r="E2464" s="1"/>
    </row>
    <row r="2465" spans="3:5" ht="15.6" customHeight="1">
      <c r="C2465" s="1"/>
      <c r="D2465" s="1"/>
      <c r="E2465" s="1"/>
    </row>
    <row r="2466" spans="3:5" ht="15.6" customHeight="1">
      <c r="C2466" s="1"/>
      <c r="D2466" s="1"/>
      <c r="E2466" s="1"/>
    </row>
    <row r="2467" spans="3:5" ht="15.6" customHeight="1">
      <c r="C2467" s="1"/>
      <c r="D2467" s="1"/>
      <c r="E2467" s="1"/>
    </row>
    <row r="2468" spans="3:5" ht="15.6" customHeight="1">
      <c r="C2468" s="1"/>
      <c r="D2468" s="1"/>
      <c r="E2468" s="1"/>
    </row>
    <row r="2469" spans="3:5" ht="15.6" customHeight="1">
      <c r="C2469" s="1"/>
      <c r="D2469" s="1"/>
      <c r="E2469" s="1"/>
    </row>
    <row r="2470" spans="3:5" ht="15.6" customHeight="1">
      <c r="C2470" s="1"/>
      <c r="D2470" s="1"/>
      <c r="E2470" s="1"/>
    </row>
    <row r="2471" spans="3:5" ht="15.6" customHeight="1">
      <c r="C2471" s="1"/>
      <c r="D2471" s="1"/>
      <c r="E2471" s="1"/>
    </row>
    <row r="2472" spans="3:5" ht="15.6" customHeight="1">
      <c r="C2472" s="1"/>
      <c r="D2472" s="1"/>
      <c r="E2472" s="1"/>
    </row>
    <row r="2473" spans="3:5" ht="15.6" customHeight="1">
      <c r="C2473" s="1"/>
      <c r="D2473" s="1"/>
      <c r="E2473" s="1"/>
    </row>
    <row r="2474" spans="3:5" ht="15.6" customHeight="1">
      <c r="C2474" s="1"/>
      <c r="D2474" s="1"/>
      <c r="E2474" s="1"/>
    </row>
    <row r="2475" spans="3:5" ht="15.6" customHeight="1">
      <c r="C2475" s="1"/>
      <c r="D2475" s="1"/>
      <c r="E2475" s="1"/>
    </row>
    <row r="2476" spans="3:5" ht="15.6" customHeight="1">
      <c r="C2476" s="1"/>
      <c r="D2476" s="1"/>
      <c r="E2476" s="1"/>
    </row>
    <row r="2477" spans="3:5" ht="15.6" customHeight="1">
      <c r="C2477" s="1"/>
      <c r="D2477" s="1"/>
      <c r="E2477" s="1"/>
    </row>
    <row r="2478" spans="3:5" ht="15.6" customHeight="1">
      <c r="C2478" s="1"/>
      <c r="D2478" s="1"/>
      <c r="E2478" s="1"/>
    </row>
    <row r="2479" spans="3:5" ht="15.6" customHeight="1">
      <c r="C2479" s="1"/>
      <c r="D2479" s="1"/>
      <c r="E2479" s="1"/>
    </row>
    <row r="2480" spans="3:5" ht="15.6" customHeight="1">
      <c r="C2480" s="1"/>
      <c r="D2480" s="1"/>
      <c r="E2480" s="1"/>
    </row>
    <row r="2481" spans="3:5" ht="15.6" customHeight="1">
      <c r="C2481" s="1"/>
      <c r="D2481" s="1"/>
      <c r="E2481" s="1"/>
    </row>
    <row r="2482" spans="3:5" ht="15.6" customHeight="1">
      <c r="C2482" s="1"/>
      <c r="D2482" s="1"/>
      <c r="E2482" s="1"/>
    </row>
    <row r="2483" spans="3:5" ht="15.6" customHeight="1">
      <c r="C2483" s="1"/>
      <c r="D2483" s="1"/>
      <c r="E2483" s="1"/>
    </row>
    <row r="2484" spans="3:5" ht="15.6" customHeight="1">
      <c r="C2484" s="1"/>
      <c r="D2484" s="1"/>
      <c r="E2484" s="1"/>
    </row>
    <row r="2485" spans="3:5" ht="15.6" customHeight="1">
      <c r="C2485" s="1"/>
      <c r="D2485" s="1"/>
      <c r="E2485" s="1"/>
    </row>
    <row r="2486" spans="3:5" ht="15.6" customHeight="1">
      <c r="C2486" s="1"/>
      <c r="D2486" s="1"/>
      <c r="E2486" s="1"/>
    </row>
    <row r="2487" spans="3:5" ht="15.6" customHeight="1">
      <c r="C2487" s="1"/>
      <c r="D2487" s="1"/>
      <c r="E2487" s="1"/>
    </row>
    <row r="2488" spans="3:5" ht="15.6" customHeight="1">
      <c r="C2488" s="1"/>
      <c r="D2488" s="1"/>
      <c r="E2488" s="1"/>
    </row>
    <row r="2489" spans="3:5" ht="15.6" customHeight="1">
      <c r="C2489" s="1"/>
      <c r="D2489" s="1"/>
      <c r="E2489" s="1"/>
    </row>
    <row r="2490" spans="3:5" ht="15.6" customHeight="1">
      <c r="C2490" s="1"/>
      <c r="D2490" s="1"/>
      <c r="E2490" s="1"/>
    </row>
    <row r="2491" spans="3:5" ht="15.6" customHeight="1">
      <c r="C2491" s="1"/>
      <c r="D2491" s="1"/>
      <c r="E2491" s="1"/>
    </row>
    <row r="2492" spans="3:5" ht="15.6" customHeight="1">
      <c r="C2492" s="1"/>
      <c r="D2492" s="1"/>
      <c r="E2492" s="1"/>
    </row>
    <row r="2493" spans="3:5" ht="15.6" customHeight="1">
      <c r="C2493" s="1"/>
      <c r="D2493" s="1"/>
      <c r="E2493" s="1"/>
    </row>
    <row r="2494" spans="3:5" ht="15.6" customHeight="1">
      <c r="C2494" s="1"/>
      <c r="D2494" s="1"/>
      <c r="E2494" s="1"/>
    </row>
    <row r="2495" spans="3:5" ht="15.6" customHeight="1">
      <c r="C2495" s="1"/>
      <c r="D2495" s="1"/>
      <c r="E2495" s="1"/>
    </row>
    <row r="2496" spans="3:5" ht="15.6" customHeight="1">
      <c r="C2496" s="1"/>
      <c r="D2496" s="1"/>
      <c r="E2496" s="1"/>
    </row>
    <row r="2497" spans="3:5" ht="15.6" customHeight="1">
      <c r="C2497" s="1"/>
      <c r="D2497" s="1"/>
      <c r="E2497" s="1"/>
    </row>
    <row r="2498" spans="3:5" ht="15.6" customHeight="1">
      <c r="C2498" s="1"/>
      <c r="D2498" s="1"/>
      <c r="E2498" s="1"/>
    </row>
    <row r="2499" spans="3:5" ht="15.6" customHeight="1">
      <c r="C2499" s="1"/>
      <c r="D2499" s="1"/>
      <c r="E2499" s="1"/>
    </row>
    <row r="2500" spans="3:5" ht="15.6" customHeight="1">
      <c r="C2500" s="1"/>
      <c r="D2500" s="1"/>
      <c r="E2500" s="1"/>
    </row>
    <row r="2501" spans="3:5" ht="15.6" customHeight="1">
      <c r="C2501" s="1"/>
      <c r="D2501" s="1"/>
      <c r="E2501" s="1"/>
    </row>
    <row r="2502" spans="3:5" ht="15.6" customHeight="1">
      <c r="C2502" s="1"/>
      <c r="D2502" s="1"/>
      <c r="E2502" s="1"/>
    </row>
    <row r="2503" spans="3:5" ht="15.6" customHeight="1">
      <c r="C2503" s="1"/>
      <c r="D2503" s="1"/>
      <c r="E2503" s="1"/>
    </row>
    <row r="2504" spans="3:5" ht="15.6" customHeight="1">
      <c r="C2504" s="1"/>
      <c r="D2504" s="1"/>
      <c r="E2504" s="1"/>
    </row>
    <row r="2505" spans="3:5" ht="15.6" customHeight="1">
      <c r="C2505" s="1"/>
      <c r="D2505" s="1"/>
      <c r="E2505" s="1"/>
    </row>
    <row r="2506" spans="3:5" ht="15.6" customHeight="1">
      <c r="C2506" s="1"/>
      <c r="D2506" s="1"/>
      <c r="E2506" s="1"/>
    </row>
    <row r="2507" spans="3:5" ht="15.6" customHeight="1">
      <c r="C2507" s="1"/>
      <c r="D2507" s="1"/>
      <c r="E2507" s="1"/>
    </row>
    <row r="2508" spans="3:5" ht="15.6" customHeight="1">
      <c r="C2508" s="1"/>
      <c r="D2508" s="1"/>
      <c r="E2508" s="1"/>
    </row>
    <row r="2509" spans="3:5" ht="15.6" customHeight="1">
      <c r="C2509" s="1"/>
      <c r="D2509" s="1"/>
      <c r="E2509" s="1"/>
    </row>
    <row r="2510" spans="3:5" ht="15.6" customHeight="1">
      <c r="C2510" s="1"/>
      <c r="D2510" s="1"/>
      <c r="E2510" s="1"/>
    </row>
    <row r="2511" spans="3:5" ht="15.6" customHeight="1">
      <c r="C2511" s="1"/>
      <c r="D2511" s="1"/>
      <c r="E2511" s="1"/>
    </row>
    <row r="2512" spans="3:5" ht="15.6" customHeight="1">
      <c r="C2512" s="1"/>
      <c r="D2512" s="1"/>
      <c r="E2512" s="1"/>
    </row>
    <row r="2513" spans="3:5" ht="15.6" customHeight="1">
      <c r="C2513" s="1"/>
      <c r="D2513" s="1"/>
      <c r="E2513" s="1"/>
    </row>
    <row r="2514" spans="3:5" ht="15.6" customHeight="1">
      <c r="C2514" s="1"/>
      <c r="D2514" s="1"/>
      <c r="E2514" s="1"/>
    </row>
    <row r="2515" spans="3:5" ht="15.6" customHeight="1">
      <c r="C2515" s="1"/>
      <c r="D2515" s="1"/>
      <c r="E2515" s="1"/>
    </row>
    <row r="2516" spans="3:5" ht="15.6" customHeight="1">
      <c r="C2516" s="1"/>
      <c r="D2516" s="1"/>
      <c r="E2516" s="1"/>
    </row>
    <row r="2517" spans="3:5" ht="15.6" customHeight="1">
      <c r="C2517" s="1"/>
      <c r="D2517" s="1"/>
      <c r="E2517" s="1"/>
    </row>
    <row r="2518" spans="3:5" ht="15.6" customHeight="1">
      <c r="C2518" s="1"/>
      <c r="D2518" s="1"/>
      <c r="E2518" s="1"/>
    </row>
    <row r="2519" spans="3:5" ht="15.6" customHeight="1">
      <c r="C2519" s="1"/>
      <c r="D2519" s="1"/>
      <c r="E2519" s="1"/>
    </row>
    <row r="2520" spans="3:5" ht="15.6" customHeight="1">
      <c r="C2520" s="1"/>
      <c r="D2520" s="1"/>
      <c r="E2520" s="1"/>
    </row>
    <row r="2521" spans="3:5" ht="15.6" customHeight="1">
      <c r="C2521" s="1"/>
      <c r="D2521" s="1"/>
      <c r="E2521" s="1"/>
    </row>
    <row r="2522" spans="3:5" ht="15.6" customHeight="1">
      <c r="C2522" s="1"/>
      <c r="D2522" s="1"/>
      <c r="E2522" s="1"/>
    </row>
    <row r="2523" spans="3:5" ht="15.6" customHeight="1">
      <c r="C2523" s="1"/>
      <c r="D2523" s="1"/>
      <c r="E2523" s="1"/>
    </row>
    <row r="2524" spans="3:5" ht="15.6" customHeight="1">
      <c r="C2524" s="1"/>
      <c r="D2524" s="1"/>
      <c r="E2524" s="1"/>
    </row>
    <row r="2525" spans="3:5" ht="15.6" customHeight="1">
      <c r="C2525" s="1"/>
      <c r="D2525" s="1"/>
      <c r="E2525" s="1"/>
    </row>
    <row r="2526" spans="3:5" ht="15.6" customHeight="1">
      <c r="C2526" s="1"/>
      <c r="D2526" s="1"/>
      <c r="E2526" s="1"/>
    </row>
    <row r="2527" spans="3:5" ht="15.6" customHeight="1">
      <c r="C2527" s="1"/>
      <c r="D2527" s="1"/>
      <c r="E2527" s="1"/>
    </row>
    <row r="2528" spans="3:5" ht="15.6" customHeight="1">
      <c r="C2528" s="1"/>
      <c r="D2528" s="1"/>
      <c r="E2528" s="1"/>
    </row>
    <row r="2529" spans="3:5" ht="15.6" customHeight="1">
      <c r="C2529" s="1"/>
      <c r="D2529" s="1"/>
      <c r="E2529" s="1"/>
    </row>
    <row r="2530" spans="3:5" ht="15.6" customHeight="1">
      <c r="C2530" s="1"/>
      <c r="D2530" s="1"/>
      <c r="E2530" s="1"/>
    </row>
    <row r="2531" spans="3:5" ht="15.6" customHeight="1">
      <c r="C2531" s="1"/>
      <c r="D2531" s="1"/>
      <c r="E2531" s="1"/>
    </row>
    <row r="2532" spans="3:5" ht="15.6" customHeight="1">
      <c r="C2532" s="1"/>
      <c r="D2532" s="1"/>
      <c r="E2532" s="1"/>
    </row>
    <row r="2533" spans="3:5" ht="15.6" customHeight="1">
      <c r="C2533" s="1"/>
      <c r="D2533" s="1"/>
      <c r="E2533" s="1"/>
    </row>
    <row r="2534" spans="3:5" ht="15.6" customHeight="1">
      <c r="C2534" s="1"/>
      <c r="D2534" s="1"/>
      <c r="E2534" s="1"/>
    </row>
    <row r="2535" spans="3:5" ht="15.6" customHeight="1">
      <c r="C2535" s="1"/>
      <c r="D2535" s="1"/>
      <c r="E2535" s="1"/>
    </row>
    <row r="2536" spans="3:5" ht="15.6" customHeight="1">
      <c r="C2536" s="1"/>
      <c r="D2536" s="1"/>
      <c r="E2536" s="1"/>
    </row>
    <row r="2537" spans="3:5" ht="15.6" customHeight="1">
      <c r="C2537" s="1"/>
      <c r="D2537" s="1"/>
      <c r="E2537" s="1"/>
    </row>
    <row r="2538" spans="3:5" ht="15.6" customHeight="1">
      <c r="C2538" s="1"/>
      <c r="D2538" s="1"/>
      <c r="E2538" s="1"/>
    </row>
    <row r="2539" spans="3:5" ht="15.6" customHeight="1">
      <c r="C2539" s="1"/>
      <c r="D2539" s="1"/>
      <c r="E2539" s="1"/>
    </row>
    <row r="2540" spans="3:5" ht="15.6" customHeight="1">
      <c r="C2540" s="1"/>
      <c r="D2540" s="1"/>
      <c r="E2540" s="1"/>
    </row>
    <row r="2541" spans="3:5" ht="15.6" customHeight="1">
      <c r="C2541" s="1"/>
      <c r="D2541" s="1"/>
      <c r="E2541" s="1"/>
    </row>
    <row r="2542" spans="3:5" ht="15.6" customHeight="1">
      <c r="C2542" s="1"/>
      <c r="D2542" s="1"/>
      <c r="E2542" s="1"/>
    </row>
    <row r="2543" spans="3:5" ht="15.6" customHeight="1">
      <c r="C2543" s="1"/>
      <c r="D2543" s="1"/>
      <c r="E2543" s="1"/>
    </row>
    <row r="2544" spans="3:5" ht="15.6" customHeight="1">
      <c r="C2544" s="1"/>
      <c r="D2544" s="1"/>
      <c r="E2544" s="1"/>
    </row>
    <row r="2545" spans="3:5" ht="15.6" customHeight="1">
      <c r="C2545" s="1"/>
      <c r="D2545" s="1"/>
      <c r="E2545" s="1"/>
    </row>
    <row r="2546" spans="3:5" ht="15.6" customHeight="1">
      <c r="C2546" s="1"/>
      <c r="D2546" s="1"/>
      <c r="E2546" s="1"/>
    </row>
    <row r="2547" spans="3:5" ht="15.6" customHeight="1">
      <c r="C2547" s="1"/>
      <c r="D2547" s="1"/>
      <c r="E2547" s="1"/>
    </row>
    <row r="2548" spans="3:5" ht="15.6" customHeight="1">
      <c r="C2548" s="1"/>
      <c r="D2548" s="1"/>
      <c r="E2548" s="1"/>
    </row>
    <row r="2549" spans="3:5" ht="15.6" customHeight="1">
      <c r="C2549" s="1"/>
      <c r="D2549" s="1"/>
      <c r="E2549" s="1"/>
    </row>
    <row r="2550" spans="3:5" ht="15.6" customHeight="1">
      <c r="C2550" s="1"/>
      <c r="D2550" s="1"/>
      <c r="E2550" s="1"/>
    </row>
    <row r="2551" spans="3:5" ht="15.6" customHeight="1">
      <c r="C2551" s="1"/>
      <c r="D2551" s="1"/>
      <c r="E2551" s="1"/>
    </row>
    <row r="2552" spans="3:5" ht="15.6" customHeight="1">
      <c r="C2552" s="1"/>
      <c r="D2552" s="1"/>
      <c r="E2552" s="1"/>
    </row>
    <row r="2553" spans="3:5" ht="15.6" customHeight="1">
      <c r="C2553" s="1"/>
      <c r="D2553" s="1"/>
      <c r="E2553" s="1"/>
    </row>
    <row r="2554" spans="3:5" ht="15.6" customHeight="1">
      <c r="C2554" s="1"/>
      <c r="D2554" s="1"/>
      <c r="E2554" s="1"/>
    </row>
    <row r="2555" spans="3:5" ht="15.6" customHeight="1">
      <c r="C2555" s="1"/>
      <c r="D2555" s="1"/>
      <c r="E2555" s="1"/>
    </row>
    <row r="2556" spans="3:5" ht="15.6" customHeight="1">
      <c r="C2556" s="1"/>
      <c r="D2556" s="1"/>
      <c r="E2556" s="1"/>
    </row>
    <row r="2557" spans="3:5" ht="15.6" customHeight="1">
      <c r="C2557" s="1"/>
      <c r="D2557" s="1"/>
      <c r="E2557" s="1"/>
    </row>
    <row r="2558" spans="3:5" ht="15.6" customHeight="1">
      <c r="C2558" s="1"/>
      <c r="D2558" s="1"/>
      <c r="E2558" s="1"/>
    </row>
    <row r="2559" spans="3:5" ht="15.6" customHeight="1">
      <c r="C2559" s="1"/>
      <c r="D2559" s="1"/>
      <c r="E2559" s="1"/>
    </row>
    <row r="2560" spans="3:5" ht="15.6" customHeight="1">
      <c r="C2560" s="1"/>
      <c r="D2560" s="1"/>
      <c r="E2560" s="1"/>
    </row>
    <row r="2561" spans="3:5" ht="15.6" customHeight="1">
      <c r="C2561" s="1"/>
      <c r="D2561" s="1"/>
      <c r="E2561" s="1"/>
    </row>
    <row r="2562" spans="3:5" ht="15.6" customHeight="1">
      <c r="C2562" s="1"/>
      <c r="D2562" s="1"/>
      <c r="E2562" s="1"/>
    </row>
    <row r="2563" spans="3:5" ht="15.6" customHeight="1">
      <c r="C2563" s="1"/>
      <c r="D2563" s="1"/>
      <c r="E2563" s="1"/>
    </row>
    <row r="2564" spans="3:5" ht="15.6" customHeight="1">
      <c r="C2564" s="1"/>
      <c r="D2564" s="1"/>
      <c r="E2564" s="1"/>
    </row>
    <row r="2565" spans="3:5" ht="15.6" customHeight="1">
      <c r="C2565" s="1"/>
      <c r="D2565" s="1"/>
      <c r="E2565" s="1"/>
    </row>
    <row r="2566" spans="3:5" ht="15.6" customHeight="1">
      <c r="C2566" s="1"/>
      <c r="D2566" s="1"/>
      <c r="E2566" s="1"/>
    </row>
    <row r="2567" spans="3:5" ht="15.6" customHeight="1">
      <c r="C2567" s="1"/>
      <c r="D2567" s="1"/>
      <c r="E2567" s="1"/>
    </row>
    <row r="2568" spans="3:5" ht="15.6" customHeight="1">
      <c r="C2568" s="1"/>
      <c r="D2568" s="1"/>
      <c r="E2568" s="1"/>
    </row>
    <row r="2569" spans="3:5" ht="15.6" customHeight="1">
      <c r="C2569" s="1"/>
      <c r="D2569" s="1"/>
      <c r="E2569" s="1"/>
    </row>
    <row r="2570" spans="3:5" ht="15.6" customHeight="1">
      <c r="C2570" s="1"/>
      <c r="D2570" s="1"/>
      <c r="E2570" s="1"/>
    </row>
    <row r="2571" spans="3:5" ht="15.6" customHeight="1">
      <c r="C2571" s="1"/>
      <c r="D2571" s="1"/>
      <c r="E2571" s="1"/>
    </row>
    <row r="2572" spans="3:5" ht="15.6" customHeight="1">
      <c r="C2572" s="1"/>
      <c r="D2572" s="1"/>
      <c r="E2572" s="1"/>
    </row>
    <row r="2573" spans="3:5" ht="15.6" customHeight="1">
      <c r="C2573" s="1"/>
      <c r="D2573" s="1"/>
      <c r="E2573" s="1"/>
    </row>
    <row r="2574" spans="3:5" ht="15.6" customHeight="1">
      <c r="C2574" s="1"/>
      <c r="D2574" s="1"/>
      <c r="E2574" s="1"/>
    </row>
    <row r="2575" spans="3:5" ht="15.6" customHeight="1">
      <c r="C2575" s="1"/>
      <c r="D2575" s="1"/>
      <c r="E2575" s="1"/>
    </row>
    <row r="2576" spans="3:5" ht="15.6" customHeight="1">
      <c r="C2576" s="1"/>
      <c r="D2576" s="1"/>
      <c r="E2576" s="1"/>
    </row>
    <row r="2577" spans="3:5" ht="15.6" customHeight="1">
      <c r="C2577" s="1"/>
      <c r="D2577" s="1"/>
      <c r="E2577" s="1"/>
    </row>
    <row r="2578" spans="3:5" ht="15.6" customHeight="1">
      <c r="C2578" s="1"/>
      <c r="D2578" s="1"/>
      <c r="E2578" s="1"/>
    </row>
    <row r="2579" spans="3:5" ht="15.6" customHeight="1">
      <c r="C2579" s="1"/>
      <c r="D2579" s="1"/>
      <c r="E2579" s="1"/>
    </row>
    <row r="2580" spans="3:5" ht="15.6" customHeight="1">
      <c r="C2580" s="1"/>
      <c r="D2580" s="1"/>
      <c r="E2580" s="1"/>
    </row>
    <row r="2581" spans="3:5" ht="15.6" customHeight="1">
      <c r="C2581" s="1"/>
      <c r="D2581" s="1"/>
      <c r="E2581" s="1"/>
    </row>
    <row r="2582" spans="3:5" ht="15.6" customHeight="1">
      <c r="C2582" s="1"/>
      <c r="D2582" s="1"/>
      <c r="E2582" s="1"/>
    </row>
    <row r="2583" spans="3:5" ht="15.6" customHeight="1">
      <c r="C2583" s="1"/>
      <c r="D2583" s="1"/>
      <c r="E2583" s="1"/>
    </row>
    <row r="2584" spans="3:5" ht="15.6" customHeight="1">
      <c r="C2584" s="1"/>
      <c r="D2584" s="1"/>
      <c r="E2584" s="1"/>
    </row>
    <row r="2585" spans="3:5" ht="15.6" customHeight="1">
      <c r="C2585" s="1"/>
      <c r="D2585" s="1"/>
      <c r="E2585" s="1"/>
    </row>
    <row r="2586" spans="3:5" ht="15.6" customHeight="1">
      <c r="C2586" s="1"/>
      <c r="D2586" s="1"/>
      <c r="E2586" s="1"/>
    </row>
    <row r="2587" spans="3:5" ht="15.6" customHeight="1">
      <c r="C2587" s="1"/>
      <c r="D2587" s="1"/>
      <c r="E2587" s="1"/>
    </row>
    <row r="2588" spans="3:5" ht="15.6" customHeight="1">
      <c r="C2588" s="1"/>
      <c r="D2588" s="1"/>
      <c r="E2588" s="1"/>
    </row>
    <row r="2589" spans="3:5" ht="15.6" customHeight="1">
      <c r="C2589" s="1"/>
      <c r="D2589" s="1"/>
      <c r="E2589" s="1"/>
    </row>
    <row r="2590" spans="3:5" ht="15.6" customHeight="1">
      <c r="C2590" s="1"/>
      <c r="D2590" s="1"/>
      <c r="E2590" s="1"/>
    </row>
    <row r="2591" spans="3:5" ht="15.6" customHeight="1">
      <c r="C2591" s="1"/>
      <c r="D2591" s="1"/>
      <c r="E2591" s="1"/>
    </row>
    <row r="2592" spans="3:5" ht="15.6" customHeight="1">
      <c r="C2592" s="1"/>
      <c r="D2592" s="1"/>
      <c r="E2592" s="1"/>
    </row>
    <row r="2593" spans="3:5" ht="15.6" customHeight="1">
      <c r="C2593" s="1"/>
      <c r="D2593" s="1"/>
      <c r="E2593" s="1"/>
    </row>
    <row r="2594" spans="3:5" ht="15.6" customHeight="1">
      <c r="C2594" s="1"/>
      <c r="D2594" s="1"/>
      <c r="E2594" s="1"/>
    </row>
    <row r="2595" spans="3:5" ht="15.6" customHeight="1">
      <c r="C2595" s="1"/>
      <c r="D2595" s="1"/>
      <c r="E2595" s="1"/>
    </row>
    <row r="2596" spans="3:5" ht="15.6" customHeight="1">
      <c r="C2596" s="1"/>
      <c r="D2596" s="1"/>
      <c r="E2596" s="1"/>
    </row>
    <row r="2597" spans="3:5" ht="15.6" customHeight="1">
      <c r="C2597" s="1"/>
      <c r="D2597" s="1"/>
      <c r="E2597" s="1"/>
    </row>
    <row r="2598" spans="3:5" ht="15.6" customHeight="1">
      <c r="C2598" s="1"/>
      <c r="D2598" s="1"/>
      <c r="E2598" s="1"/>
    </row>
    <row r="2599" spans="3:5" ht="15.6" customHeight="1">
      <c r="C2599" s="1"/>
      <c r="D2599" s="1"/>
      <c r="E2599" s="1"/>
    </row>
    <row r="2600" spans="3:5" ht="15.6" customHeight="1">
      <c r="C2600" s="1"/>
      <c r="D2600" s="1"/>
      <c r="E2600" s="1"/>
    </row>
    <row r="2601" spans="3:5" ht="15.6" customHeight="1">
      <c r="C2601" s="1"/>
      <c r="D2601" s="1"/>
      <c r="E2601" s="1"/>
    </row>
    <row r="2602" spans="3:5" ht="15.6" customHeight="1">
      <c r="C2602" s="1"/>
      <c r="D2602" s="1"/>
      <c r="E2602" s="1"/>
    </row>
    <row r="2603" spans="3:5" ht="15.6" customHeight="1">
      <c r="C2603" s="1"/>
      <c r="D2603" s="1"/>
      <c r="E2603" s="1"/>
    </row>
    <row r="2604" spans="3:5" ht="15.6" customHeight="1">
      <c r="C2604" s="1"/>
      <c r="D2604" s="1"/>
      <c r="E2604" s="1"/>
    </row>
    <row r="2605" spans="3:5" ht="15.6" customHeight="1">
      <c r="C2605" s="1"/>
      <c r="D2605" s="1"/>
      <c r="E2605" s="1"/>
    </row>
    <row r="2606" spans="3:5" ht="15.6" customHeight="1">
      <c r="C2606" s="1"/>
      <c r="D2606" s="1"/>
      <c r="E2606" s="1"/>
    </row>
    <row r="2607" spans="3:5" ht="15.6" customHeight="1">
      <c r="C2607" s="1"/>
      <c r="D2607" s="1"/>
      <c r="E2607" s="1"/>
    </row>
    <row r="2608" spans="3:5" ht="15.6" customHeight="1">
      <c r="C2608" s="1"/>
      <c r="D2608" s="1"/>
      <c r="E2608" s="1"/>
    </row>
    <row r="2609" spans="3:5" ht="15.6" customHeight="1">
      <c r="C2609" s="1"/>
      <c r="D2609" s="1"/>
      <c r="E2609" s="1"/>
    </row>
    <row r="2610" spans="3:5" ht="15.6" customHeight="1">
      <c r="C2610" s="1"/>
      <c r="D2610" s="1"/>
      <c r="E2610" s="1"/>
    </row>
    <row r="2611" spans="3:5" ht="15.6" customHeight="1">
      <c r="C2611" s="1"/>
      <c r="D2611" s="1"/>
      <c r="E2611" s="1"/>
    </row>
    <row r="2612" spans="3:5" ht="15.6" customHeight="1">
      <c r="C2612" s="1"/>
      <c r="D2612" s="1"/>
      <c r="E2612" s="1"/>
    </row>
    <row r="2613" spans="3:5" ht="15.6" customHeight="1">
      <c r="C2613" s="1"/>
      <c r="D2613" s="1"/>
      <c r="E2613" s="1"/>
    </row>
    <row r="2614" spans="3:5" ht="15.6" customHeight="1">
      <c r="C2614" s="1"/>
      <c r="D2614" s="1"/>
      <c r="E2614" s="1"/>
    </row>
    <row r="2615" spans="3:5" ht="15.6" customHeight="1">
      <c r="C2615" s="1"/>
      <c r="D2615" s="1"/>
      <c r="E2615" s="1"/>
    </row>
    <row r="2616" spans="3:5" ht="15.6" customHeight="1">
      <c r="C2616" s="1"/>
      <c r="D2616" s="1"/>
      <c r="E2616" s="1"/>
    </row>
    <row r="2617" spans="3:5" ht="15.6" customHeight="1">
      <c r="C2617" s="1"/>
      <c r="D2617" s="1"/>
      <c r="E2617" s="1"/>
    </row>
    <row r="2618" spans="3:5" ht="15.6" customHeight="1">
      <c r="C2618" s="1"/>
      <c r="D2618" s="1"/>
      <c r="E2618" s="1"/>
    </row>
    <row r="2619" spans="3:5" ht="15.6" customHeight="1">
      <c r="C2619" s="1"/>
      <c r="D2619" s="1"/>
      <c r="E2619" s="1"/>
    </row>
    <row r="2620" spans="3:5" ht="15.6" customHeight="1">
      <c r="C2620" s="1"/>
      <c r="D2620" s="1"/>
      <c r="E2620" s="1"/>
    </row>
    <row r="2621" spans="3:5" ht="15.6" customHeight="1">
      <c r="C2621" s="1"/>
      <c r="D2621" s="1"/>
      <c r="E2621" s="1"/>
    </row>
    <row r="2622" spans="3:5" ht="15.6" customHeight="1">
      <c r="C2622" s="1"/>
      <c r="D2622" s="1"/>
      <c r="E2622" s="1"/>
    </row>
    <row r="2623" spans="3:5" ht="15.6" customHeight="1">
      <c r="C2623" s="1"/>
      <c r="D2623" s="1"/>
      <c r="E2623" s="1"/>
    </row>
    <row r="2624" spans="3:5" ht="15.6" customHeight="1">
      <c r="C2624" s="1"/>
      <c r="D2624" s="1"/>
      <c r="E2624" s="1"/>
    </row>
    <row r="2625" spans="3:5" ht="15.6" customHeight="1">
      <c r="C2625" s="1"/>
      <c r="D2625" s="1"/>
      <c r="E2625" s="1"/>
    </row>
    <row r="2626" spans="3:5" ht="15.6" customHeight="1">
      <c r="C2626" s="1"/>
      <c r="D2626" s="1"/>
      <c r="E2626" s="1"/>
    </row>
    <row r="2627" spans="3:5" ht="15.6" customHeight="1">
      <c r="C2627" s="1"/>
      <c r="D2627" s="1"/>
      <c r="E2627" s="1"/>
    </row>
    <row r="2628" spans="3:5" ht="15.6" customHeight="1">
      <c r="C2628" s="1"/>
      <c r="D2628" s="1"/>
      <c r="E2628" s="1"/>
    </row>
    <row r="2629" spans="3:5" ht="15.6" customHeight="1">
      <c r="C2629" s="1"/>
      <c r="D2629" s="1"/>
      <c r="E2629" s="1"/>
    </row>
    <row r="2630" spans="3:5" ht="15.6" customHeight="1">
      <c r="C2630" s="1"/>
      <c r="D2630" s="1"/>
      <c r="E2630" s="1"/>
    </row>
    <row r="2631" spans="3:5" ht="15.6" customHeight="1">
      <c r="C2631" s="1"/>
      <c r="D2631" s="1"/>
      <c r="E2631" s="1"/>
    </row>
    <row r="2632" spans="3:5" ht="15.6" customHeight="1">
      <c r="C2632" s="1"/>
      <c r="D2632" s="1"/>
      <c r="E2632" s="1"/>
    </row>
    <row r="2633" spans="3:5" ht="15.6" customHeight="1">
      <c r="C2633" s="1"/>
      <c r="D2633" s="1"/>
      <c r="E2633" s="1"/>
    </row>
    <row r="2634" spans="3:5" ht="15.6" customHeight="1">
      <c r="C2634" s="1"/>
      <c r="D2634" s="1"/>
      <c r="E2634" s="1"/>
    </row>
    <row r="2635" spans="3:5" ht="15.6" customHeight="1">
      <c r="C2635" s="1"/>
      <c r="D2635" s="1"/>
      <c r="E2635" s="1"/>
    </row>
    <row r="2636" spans="3:5" ht="15.6" customHeight="1">
      <c r="C2636" s="1"/>
      <c r="D2636" s="1"/>
      <c r="E2636" s="1"/>
    </row>
    <row r="2637" spans="3:5" ht="15.6" customHeight="1">
      <c r="C2637" s="1"/>
      <c r="D2637" s="1"/>
      <c r="E2637" s="1"/>
    </row>
    <row r="2638" spans="3:5" ht="15.6" customHeight="1">
      <c r="C2638" s="1"/>
      <c r="D2638" s="1"/>
      <c r="E2638" s="1"/>
    </row>
    <row r="2639" spans="3:5" ht="15.6" customHeight="1">
      <c r="C2639" s="1"/>
      <c r="D2639" s="1"/>
      <c r="E2639" s="1"/>
    </row>
    <row r="2640" spans="3:5" ht="15.6" customHeight="1">
      <c r="C2640" s="1"/>
      <c r="D2640" s="1"/>
      <c r="E2640" s="1"/>
    </row>
    <row r="2641" spans="3:5" ht="15.6" customHeight="1">
      <c r="C2641" s="1"/>
      <c r="D2641" s="1"/>
      <c r="E2641" s="1"/>
    </row>
    <row r="2642" spans="3:5" ht="15.6" customHeight="1">
      <c r="C2642" s="1"/>
      <c r="D2642" s="1"/>
      <c r="E2642" s="1"/>
    </row>
    <row r="2643" spans="3:5" ht="15.6" customHeight="1">
      <c r="C2643" s="1"/>
      <c r="D2643" s="1"/>
      <c r="E2643" s="1"/>
    </row>
    <row r="2644" spans="3:5" ht="15.6" customHeight="1">
      <c r="C2644" s="1"/>
      <c r="D2644" s="1"/>
      <c r="E2644" s="1"/>
    </row>
    <row r="2645" spans="3:5" ht="15.6" customHeight="1">
      <c r="C2645" s="1"/>
      <c r="D2645" s="1"/>
      <c r="E2645" s="1"/>
    </row>
    <row r="2646" spans="3:5" ht="15.6" customHeight="1">
      <c r="C2646" s="1"/>
      <c r="D2646" s="1"/>
      <c r="E2646" s="1"/>
    </row>
    <row r="2647" spans="3:5" ht="15.6" customHeight="1">
      <c r="C2647" s="1"/>
      <c r="D2647" s="1"/>
      <c r="E2647" s="1"/>
    </row>
    <row r="2648" spans="3:5" ht="15.6" customHeight="1">
      <c r="C2648" s="1"/>
      <c r="D2648" s="1"/>
      <c r="E2648" s="1"/>
    </row>
    <row r="2649" spans="3:5" ht="15.6" customHeight="1">
      <c r="C2649" s="1"/>
      <c r="D2649" s="1"/>
      <c r="E2649" s="1"/>
    </row>
    <row r="2650" spans="3:5" ht="15.6" customHeight="1">
      <c r="C2650" s="1"/>
      <c r="D2650" s="1"/>
      <c r="E2650" s="1"/>
    </row>
    <row r="2651" spans="3:5" ht="15.6" customHeight="1">
      <c r="C2651" s="1"/>
      <c r="D2651" s="1"/>
      <c r="E2651" s="1"/>
    </row>
    <row r="2652" spans="3:5" ht="15.6" customHeight="1">
      <c r="C2652" s="1"/>
      <c r="D2652" s="1"/>
      <c r="E2652" s="1"/>
    </row>
    <row r="2653" spans="3:5" ht="15.6" customHeight="1">
      <c r="C2653" s="1"/>
      <c r="D2653" s="1"/>
      <c r="E2653" s="1"/>
    </row>
    <row r="2654" spans="3:5" ht="15.6" customHeight="1">
      <c r="C2654" s="1"/>
      <c r="D2654" s="1"/>
      <c r="E2654" s="1"/>
    </row>
    <row r="2655" spans="3:5" ht="15.6" customHeight="1">
      <c r="C2655" s="1"/>
      <c r="D2655" s="1"/>
      <c r="E2655" s="1"/>
    </row>
    <row r="2656" spans="3:5" ht="15.6" customHeight="1">
      <c r="C2656" s="1"/>
      <c r="D2656" s="1"/>
      <c r="E2656" s="1"/>
    </row>
    <row r="2657" spans="3:5" ht="15.6" customHeight="1">
      <c r="C2657" s="1"/>
      <c r="D2657" s="1"/>
      <c r="E2657" s="1"/>
    </row>
    <row r="2658" spans="3:5" ht="15.6" customHeight="1">
      <c r="C2658" s="1"/>
      <c r="D2658" s="1"/>
      <c r="E2658" s="1"/>
    </row>
    <row r="2659" spans="3:5" ht="15.6" customHeight="1">
      <c r="C2659" s="1"/>
      <c r="D2659" s="1"/>
      <c r="E2659" s="1"/>
    </row>
    <row r="2660" spans="3:5" ht="15.6" customHeight="1">
      <c r="C2660" s="1"/>
      <c r="D2660" s="1"/>
      <c r="E2660" s="1"/>
    </row>
    <row r="2661" spans="3:5" ht="15.6" customHeight="1">
      <c r="C2661" s="1"/>
      <c r="D2661" s="1"/>
      <c r="E2661" s="1"/>
    </row>
    <row r="2662" spans="3:5" ht="15.6" customHeight="1">
      <c r="C2662" s="1"/>
      <c r="D2662" s="1"/>
      <c r="E2662" s="1"/>
    </row>
    <row r="2663" spans="3:5" ht="15.6" customHeight="1">
      <c r="C2663" s="1"/>
      <c r="D2663" s="1"/>
      <c r="E2663" s="1"/>
    </row>
    <row r="2664" spans="3:5" ht="15.6" customHeight="1">
      <c r="C2664" s="1"/>
      <c r="D2664" s="1"/>
      <c r="E2664" s="1"/>
    </row>
    <row r="2665" spans="3:5" ht="15.6" customHeight="1">
      <c r="C2665" s="1"/>
      <c r="D2665" s="1"/>
      <c r="E2665" s="1"/>
    </row>
    <row r="2666" spans="3:5" ht="15.6" customHeight="1">
      <c r="C2666" s="1"/>
      <c r="D2666" s="1"/>
      <c r="E2666" s="1"/>
    </row>
    <row r="2667" spans="3:5" ht="15.6" customHeight="1">
      <c r="C2667" s="1"/>
      <c r="D2667" s="1"/>
      <c r="E2667" s="1"/>
    </row>
    <row r="2668" spans="3:5" ht="15.6" customHeight="1">
      <c r="C2668" s="1"/>
      <c r="D2668" s="1"/>
      <c r="E2668" s="1"/>
    </row>
    <row r="2669" spans="3:5" ht="15.6" customHeight="1">
      <c r="C2669" s="1"/>
      <c r="D2669" s="1"/>
      <c r="E2669" s="1"/>
    </row>
    <row r="2670" spans="3:5" ht="15.6" customHeight="1">
      <c r="C2670" s="1"/>
      <c r="D2670" s="1"/>
      <c r="E2670" s="1"/>
    </row>
    <row r="2671" spans="3:5" ht="15.6" customHeight="1">
      <c r="C2671" s="1"/>
      <c r="D2671" s="1"/>
      <c r="E2671" s="1"/>
    </row>
    <row r="2672" spans="3:5" ht="15.6" customHeight="1">
      <c r="C2672" s="1"/>
      <c r="D2672" s="1"/>
      <c r="E2672" s="1"/>
    </row>
    <row r="2673" spans="3:5" ht="15.6" customHeight="1">
      <c r="C2673" s="1"/>
      <c r="D2673" s="1"/>
      <c r="E2673" s="1"/>
    </row>
    <row r="2674" spans="3:5" ht="15.6" customHeight="1">
      <c r="C2674" s="1"/>
      <c r="D2674" s="1"/>
      <c r="E2674" s="1"/>
    </row>
    <row r="2675" spans="3:5" ht="15.6" customHeight="1">
      <c r="C2675" s="1"/>
      <c r="D2675" s="1"/>
      <c r="E2675" s="1"/>
    </row>
    <row r="2676" spans="3:5" ht="15.6" customHeight="1">
      <c r="C2676" s="1"/>
      <c r="D2676" s="1"/>
      <c r="E2676" s="1"/>
    </row>
    <row r="2677" spans="3:5" ht="15.6" customHeight="1">
      <c r="C2677" s="1"/>
      <c r="D2677" s="1"/>
      <c r="E2677" s="1"/>
    </row>
    <row r="2678" spans="3:5" ht="15.6" customHeight="1">
      <c r="C2678" s="1"/>
      <c r="D2678" s="1"/>
      <c r="E2678" s="1"/>
    </row>
    <row r="2679" spans="3:5" ht="15.6" customHeight="1">
      <c r="C2679" s="1"/>
      <c r="D2679" s="1"/>
      <c r="E2679" s="1"/>
    </row>
    <row r="2680" spans="3:5" ht="15.6" customHeight="1">
      <c r="C2680" s="1"/>
      <c r="D2680" s="1"/>
      <c r="E2680" s="1"/>
    </row>
    <row r="2681" spans="3:5" ht="15.6" customHeight="1">
      <c r="C2681" s="1"/>
      <c r="D2681" s="1"/>
      <c r="E2681" s="1"/>
    </row>
    <row r="2682" spans="3:5" ht="15.6" customHeight="1">
      <c r="C2682" s="1"/>
      <c r="D2682" s="1"/>
      <c r="E2682" s="1"/>
    </row>
    <row r="2683" spans="3:5" ht="15.6" customHeight="1">
      <c r="C2683" s="1"/>
      <c r="D2683" s="1"/>
      <c r="E2683" s="1"/>
    </row>
    <row r="2684" spans="3:5" ht="15.6" customHeight="1">
      <c r="C2684" s="1"/>
      <c r="D2684" s="1"/>
      <c r="E2684" s="1"/>
    </row>
    <row r="2685" spans="3:5" ht="15.6" customHeight="1">
      <c r="C2685" s="1"/>
      <c r="D2685" s="1"/>
      <c r="E2685" s="1"/>
    </row>
    <row r="2686" spans="3:5" ht="15.6" customHeight="1">
      <c r="C2686" s="1"/>
      <c r="D2686" s="1"/>
      <c r="E2686" s="1"/>
    </row>
    <row r="2687" spans="3:5" ht="15.6" customHeight="1">
      <c r="C2687" s="1"/>
      <c r="D2687" s="1"/>
      <c r="E2687" s="1"/>
    </row>
    <row r="2688" spans="3:5" ht="15.6" customHeight="1">
      <c r="C2688" s="1"/>
      <c r="D2688" s="1"/>
      <c r="E2688" s="1"/>
    </row>
    <row r="2689" spans="3:5" ht="15.6" customHeight="1">
      <c r="C2689" s="1"/>
      <c r="D2689" s="1"/>
      <c r="E2689" s="1"/>
    </row>
    <row r="2690" spans="3:5" ht="15.6" customHeight="1">
      <c r="C2690" s="1"/>
      <c r="D2690" s="1"/>
      <c r="E2690" s="1"/>
    </row>
    <row r="2691" spans="3:5" ht="15.6" customHeight="1">
      <c r="C2691" s="1"/>
      <c r="D2691" s="1"/>
      <c r="E2691" s="1"/>
    </row>
    <row r="2692" spans="3:5" ht="15.6" customHeight="1">
      <c r="C2692" s="1"/>
      <c r="D2692" s="1"/>
      <c r="E2692" s="1"/>
    </row>
    <row r="2693" spans="3:5" ht="15.6" customHeight="1">
      <c r="C2693" s="1"/>
      <c r="D2693" s="1"/>
      <c r="E2693" s="1"/>
    </row>
    <row r="2694" spans="3:5" ht="15.6" customHeight="1">
      <c r="C2694" s="1"/>
      <c r="D2694" s="1"/>
      <c r="E2694" s="1"/>
    </row>
    <row r="2695" spans="3:5" ht="15.6" customHeight="1">
      <c r="C2695" s="1"/>
      <c r="D2695" s="1"/>
      <c r="E2695" s="1"/>
    </row>
    <row r="2696" spans="3:5" ht="15.6" customHeight="1">
      <c r="C2696" s="1"/>
      <c r="D2696" s="1"/>
      <c r="E2696" s="1"/>
    </row>
    <row r="2697" spans="3:5" ht="15.6" customHeight="1">
      <c r="C2697" s="1"/>
      <c r="D2697" s="1"/>
      <c r="E2697" s="1"/>
    </row>
    <row r="2698" spans="3:5" ht="15.6" customHeight="1">
      <c r="C2698" s="1"/>
      <c r="D2698" s="1"/>
      <c r="E2698" s="1"/>
    </row>
    <row r="2699" spans="3:5" ht="15.6" customHeight="1">
      <c r="C2699" s="1"/>
      <c r="D2699" s="1"/>
      <c r="E2699" s="1"/>
    </row>
    <row r="2700" spans="3:5" ht="15.6" customHeight="1">
      <c r="C2700" s="1"/>
      <c r="D2700" s="1"/>
      <c r="E2700" s="1"/>
    </row>
    <row r="2701" spans="3:5" ht="15.6" customHeight="1">
      <c r="C2701" s="1"/>
      <c r="D2701" s="1"/>
      <c r="E2701" s="1"/>
    </row>
    <row r="2702" spans="3:5" ht="15.6" customHeight="1">
      <c r="C2702" s="1"/>
      <c r="D2702" s="1"/>
      <c r="E2702" s="1"/>
    </row>
    <row r="2703" spans="3:5" ht="15.6" customHeight="1">
      <c r="C2703" s="1"/>
      <c r="D2703" s="1"/>
      <c r="E2703" s="1"/>
    </row>
    <row r="2704" spans="3:5" ht="15.6" customHeight="1">
      <c r="C2704" s="1"/>
      <c r="D2704" s="1"/>
      <c r="E2704" s="1"/>
    </row>
    <row r="2705" spans="3:5" ht="15.6" customHeight="1">
      <c r="C2705" s="1"/>
      <c r="D2705" s="1"/>
      <c r="E2705" s="1"/>
    </row>
    <row r="2706" spans="3:5" ht="15.6" customHeight="1">
      <c r="C2706" s="1"/>
      <c r="D2706" s="1"/>
      <c r="E2706" s="1"/>
    </row>
    <row r="2707" spans="3:5" ht="15.6" customHeight="1">
      <c r="C2707" s="1"/>
      <c r="D2707" s="1"/>
      <c r="E2707" s="1"/>
    </row>
    <row r="2708" spans="3:5" ht="15.6" customHeight="1">
      <c r="C2708" s="1"/>
      <c r="D2708" s="1"/>
      <c r="E2708" s="1"/>
    </row>
    <row r="2709" spans="3:5" ht="15.6" customHeight="1">
      <c r="C2709" s="1"/>
      <c r="D2709" s="1"/>
      <c r="E2709" s="1"/>
    </row>
    <row r="2710" spans="3:5" ht="15.6" customHeight="1">
      <c r="C2710" s="1"/>
      <c r="D2710" s="1"/>
      <c r="E2710" s="1"/>
    </row>
    <row r="2711" spans="3:5" ht="15.6" customHeight="1">
      <c r="C2711" s="1"/>
      <c r="D2711" s="1"/>
      <c r="E2711" s="1"/>
    </row>
    <row r="2712" spans="3:5" ht="15.6" customHeight="1">
      <c r="C2712" s="1"/>
      <c r="D2712" s="1"/>
      <c r="E2712" s="1"/>
    </row>
    <row r="2713" spans="3:5" ht="15.6" customHeight="1">
      <c r="C2713" s="1"/>
      <c r="D2713" s="1"/>
      <c r="E2713" s="1"/>
    </row>
    <row r="2714" spans="3:5" ht="15.6" customHeight="1">
      <c r="C2714" s="1"/>
      <c r="D2714" s="1"/>
      <c r="E2714" s="1"/>
    </row>
    <row r="2715" spans="3:5" ht="15.6" customHeight="1">
      <c r="C2715" s="1"/>
      <c r="D2715" s="1"/>
      <c r="E2715" s="1"/>
    </row>
    <row r="2716" spans="3:5" ht="15.6" customHeight="1">
      <c r="C2716" s="1"/>
      <c r="D2716" s="1"/>
      <c r="E2716" s="1"/>
    </row>
    <row r="2717" spans="3:5" ht="15.6" customHeight="1">
      <c r="C2717" s="1"/>
      <c r="D2717" s="1"/>
      <c r="E2717" s="1"/>
    </row>
    <row r="2718" spans="3:5" ht="15.6" customHeight="1">
      <c r="C2718" s="1"/>
      <c r="D2718" s="1"/>
      <c r="E2718" s="1"/>
    </row>
    <row r="2719" spans="3:5" ht="15.6" customHeight="1">
      <c r="C2719" s="1"/>
      <c r="D2719" s="1"/>
      <c r="E2719" s="1"/>
    </row>
    <row r="2720" spans="3:5" ht="15.6" customHeight="1">
      <c r="C2720" s="1"/>
      <c r="D2720" s="1"/>
      <c r="E2720" s="1"/>
    </row>
    <row r="2721" spans="3:5" ht="15.6" customHeight="1">
      <c r="C2721" s="1"/>
      <c r="D2721" s="1"/>
      <c r="E2721" s="1"/>
    </row>
    <row r="2722" spans="3:5" ht="15.6" customHeight="1">
      <c r="C2722" s="1"/>
      <c r="D2722" s="1"/>
      <c r="E2722" s="1"/>
    </row>
    <row r="2723" spans="3:5" ht="15.6" customHeight="1">
      <c r="C2723" s="1"/>
      <c r="D2723" s="1"/>
      <c r="E2723" s="1"/>
    </row>
    <row r="2724" spans="3:5" ht="15.6" customHeight="1">
      <c r="C2724" s="1"/>
      <c r="D2724" s="1"/>
      <c r="E2724" s="1"/>
    </row>
    <row r="2725" spans="3:5" ht="15.6" customHeight="1">
      <c r="C2725" s="1"/>
      <c r="D2725" s="1"/>
      <c r="E2725" s="1"/>
    </row>
    <row r="2726" spans="3:5" ht="15.6" customHeight="1">
      <c r="C2726" s="1"/>
      <c r="D2726" s="1"/>
      <c r="E2726" s="1"/>
    </row>
    <row r="2727" spans="3:5" ht="15.6" customHeight="1">
      <c r="C2727" s="1"/>
      <c r="D2727" s="1"/>
      <c r="E2727" s="1"/>
    </row>
    <row r="2728" spans="3:5" ht="15.6" customHeight="1">
      <c r="C2728" s="1"/>
      <c r="D2728" s="1"/>
      <c r="E2728" s="1"/>
    </row>
    <row r="2729" spans="3:5" ht="15.6" customHeight="1">
      <c r="C2729" s="1"/>
      <c r="D2729" s="1"/>
      <c r="E2729" s="1"/>
    </row>
    <row r="2730" spans="3:5" ht="15.6" customHeight="1">
      <c r="C2730" s="1"/>
      <c r="D2730" s="1"/>
      <c r="E2730" s="1"/>
    </row>
    <row r="2731" spans="3:5" ht="15.6" customHeight="1">
      <c r="C2731" s="1"/>
      <c r="D2731" s="1"/>
      <c r="E2731" s="1"/>
    </row>
    <row r="2732" spans="3:5" ht="15.6" customHeight="1">
      <c r="C2732" s="1"/>
      <c r="D2732" s="1"/>
      <c r="E2732" s="1"/>
    </row>
    <row r="2733" spans="3:5" ht="15.6" customHeight="1">
      <c r="C2733" s="1"/>
      <c r="D2733" s="1"/>
      <c r="E2733" s="1"/>
    </row>
    <row r="2734" spans="3:5" ht="15.6" customHeight="1">
      <c r="C2734" s="1"/>
      <c r="D2734" s="1"/>
      <c r="E2734" s="1"/>
    </row>
    <row r="2735" spans="3:5" ht="15.6" customHeight="1">
      <c r="C2735" s="1"/>
      <c r="D2735" s="1"/>
      <c r="E2735" s="1"/>
    </row>
    <row r="2736" spans="3:5" ht="15.6" customHeight="1">
      <c r="C2736" s="1"/>
      <c r="D2736" s="1"/>
      <c r="E2736" s="1"/>
    </row>
    <row r="2737" spans="3:5" ht="15.6" customHeight="1">
      <c r="C2737" s="1"/>
      <c r="D2737" s="1"/>
      <c r="E2737" s="1"/>
    </row>
    <row r="2738" spans="3:5" ht="15.6" customHeight="1">
      <c r="C2738" s="1"/>
      <c r="D2738" s="1"/>
      <c r="E2738" s="1"/>
    </row>
    <row r="2739" spans="3:5" ht="15.6" customHeight="1">
      <c r="C2739" s="1"/>
      <c r="D2739" s="1"/>
      <c r="E2739" s="1"/>
    </row>
    <row r="2740" spans="3:5" ht="15.6" customHeight="1">
      <c r="C2740" s="1"/>
      <c r="D2740" s="1"/>
      <c r="E2740" s="1"/>
    </row>
    <row r="2741" spans="3:5" ht="15.6" customHeight="1">
      <c r="C2741" s="1"/>
      <c r="D2741" s="1"/>
      <c r="E2741" s="1"/>
    </row>
    <row r="2742" spans="3:5" ht="15.6" customHeight="1">
      <c r="C2742" s="1"/>
      <c r="D2742" s="1"/>
      <c r="E2742" s="1"/>
    </row>
    <row r="2743" spans="3:5" ht="15.6" customHeight="1">
      <c r="C2743" s="1"/>
      <c r="D2743" s="1"/>
      <c r="E2743" s="1"/>
    </row>
    <row r="2744" spans="3:5" ht="15.6" customHeight="1">
      <c r="C2744" s="1"/>
      <c r="D2744" s="1"/>
      <c r="E2744" s="1"/>
    </row>
    <row r="2745" spans="3:5" ht="15.6" customHeight="1">
      <c r="C2745" s="1"/>
      <c r="D2745" s="1"/>
      <c r="E2745" s="1"/>
    </row>
    <row r="2746" spans="3:5" ht="15.6" customHeight="1">
      <c r="C2746" s="1"/>
      <c r="D2746" s="1"/>
      <c r="E2746" s="1"/>
    </row>
    <row r="2747" spans="3:5" ht="15.6" customHeight="1">
      <c r="C2747" s="1"/>
      <c r="D2747" s="1"/>
      <c r="E2747" s="1"/>
    </row>
    <row r="2748" spans="3:5" ht="15.6" customHeight="1">
      <c r="C2748" s="1"/>
      <c r="D2748" s="1"/>
      <c r="E2748" s="1"/>
    </row>
    <row r="2749" spans="3:5" ht="15.6" customHeight="1">
      <c r="C2749" s="1"/>
      <c r="D2749" s="1"/>
      <c r="E2749" s="1"/>
    </row>
    <row r="2750" spans="3:5" ht="15.6" customHeight="1">
      <c r="C2750" s="1"/>
      <c r="D2750" s="1"/>
      <c r="E2750" s="1"/>
    </row>
    <row r="2751" spans="3:5" ht="15.6" customHeight="1">
      <c r="C2751" s="1"/>
      <c r="D2751" s="1"/>
      <c r="E2751" s="1"/>
    </row>
    <row r="2752" spans="3:5" ht="15.6" customHeight="1">
      <c r="C2752" s="1"/>
      <c r="D2752" s="1"/>
      <c r="E2752" s="1"/>
    </row>
    <row r="2753" spans="3:5" ht="15.6" customHeight="1">
      <c r="C2753" s="1"/>
      <c r="D2753" s="1"/>
      <c r="E2753" s="1"/>
    </row>
    <row r="2754" spans="3:5" ht="15.6" customHeight="1">
      <c r="C2754" s="1"/>
      <c r="D2754" s="1"/>
      <c r="E2754" s="1"/>
    </row>
    <row r="2755" spans="3:5" ht="15.6" customHeight="1">
      <c r="C2755" s="1"/>
      <c r="D2755" s="1"/>
      <c r="E2755" s="1"/>
    </row>
    <row r="2756" spans="3:5" ht="15.6" customHeight="1">
      <c r="C2756" s="1"/>
      <c r="D2756" s="1"/>
      <c r="E2756" s="1"/>
    </row>
    <row r="2757" spans="3:5" ht="15.6" customHeight="1">
      <c r="C2757" s="1"/>
      <c r="D2757" s="1"/>
      <c r="E2757" s="1"/>
    </row>
    <row r="2758" spans="3:5" ht="15.6" customHeight="1">
      <c r="C2758" s="1"/>
      <c r="D2758" s="1"/>
      <c r="E2758" s="1"/>
    </row>
    <row r="2759" spans="3:5" ht="15.6" customHeight="1">
      <c r="C2759" s="1"/>
      <c r="D2759" s="1"/>
      <c r="E2759" s="1"/>
    </row>
    <row r="2760" spans="3:5" ht="15.6" customHeight="1">
      <c r="C2760" s="1"/>
      <c r="D2760" s="1"/>
      <c r="E2760" s="1"/>
    </row>
    <row r="2761" spans="3:5" ht="15.6" customHeight="1">
      <c r="C2761" s="1"/>
      <c r="D2761" s="1"/>
      <c r="E2761" s="1"/>
    </row>
    <row r="2762" spans="3:5" ht="15.6" customHeight="1">
      <c r="C2762" s="1"/>
      <c r="D2762" s="1"/>
      <c r="E2762" s="1"/>
    </row>
    <row r="2763" spans="3:5" ht="15.6" customHeight="1">
      <c r="C2763" s="1"/>
      <c r="D2763" s="1"/>
      <c r="E2763" s="1"/>
    </row>
    <row r="2764" spans="3:5" ht="15.6" customHeight="1">
      <c r="C2764" s="1"/>
      <c r="D2764" s="1"/>
      <c r="E2764" s="1"/>
    </row>
    <row r="2765" spans="3:5" ht="15.6" customHeight="1">
      <c r="C2765" s="1"/>
      <c r="D2765" s="1"/>
      <c r="E2765" s="1"/>
    </row>
    <row r="2766" spans="3:5" ht="15.6" customHeight="1">
      <c r="C2766" s="1"/>
      <c r="D2766" s="1"/>
      <c r="E2766" s="1"/>
    </row>
    <row r="2767" spans="3:5" ht="15.6" customHeight="1">
      <c r="C2767" s="1"/>
      <c r="D2767" s="1"/>
      <c r="E2767" s="1"/>
    </row>
    <row r="2768" spans="3:5" ht="15.6" customHeight="1">
      <c r="C2768" s="1"/>
      <c r="D2768" s="1"/>
      <c r="E2768" s="1"/>
    </row>
    <row r="2769" spans="3:5" ht="15.6" customHeight="1">
      <c r="C2769" s="1"/>
      <c r="D2769" s="1"/>
      <c r="E2769" s="1"/>
    </row>
    <row r="2770" spans="3:5" ht="15.6" customHeight="1">
      <c r="C2770" s="1"/>
      <c r="D2770" s="1"/>
      <c r="E2770" s="1"/>
    </row>
    <row r="2771" spans="3:5" ht="15.6" customHeight="1">
      <c r="C2771" s="1"/>
      <c r="D2771" s="1"/>
      <c r="E2771" s="1"/>
    </row>
    <row r="2772" spans="3:5" ht="15.6" customHeight="1">
      <c r="C2772" s="1"/>
      <c r="D2772" s="1"/>
      <c r="E2772" s="1"/>
    </row>
    <row r="2773" spans="3:5" ht="15.6" customHeight="1">
      <c r="C2773" s="1"/>
      <c r="D2773" s="1"/>
      <c r="E2773" s="1"/>
    </row>
    <row r="2774" spans="3:5" ht="15.6" customHeight="1">
      <c r="C2774" s="1"/>
      <c r="D2774" s="1"/>
      <c r="E2774" s="1"/>
    </row>
    <row r="2775" spans="3:5" ht="15.6" customHeight="1">
      <c r="C2775" s="1"/>
      <c r="D2775" s="1"/>
      <c r="E2775" s="1"/>
    </row>
    <row r="2776" spans="3:5" ht="15.6" customHeight="1">
      <c r="C2776" s="1"/>
      <c r="D2776" s="1"/>
      <c r="E2776" s="1"/>
    </row>
    <row r="2777" spans="3:5" ht="15.6" customHeight="1">
      <c r="C2777" s="1"/>
      <c r="D2777" s="1"/>
      <c r="E2777" s="1"/>
    </row>
    <row r="2778" spans="3:5" ht="15.6" customHeight="1">
      <c r="C2778" s="1"/>
      <c r="D2778" s="1"/>
      <c r="E2778" s="1"/>
    </row>
    <row r="2779" spans="3:5" ht="15.6" customHeight="1">
      <c r="C2779" s="1"/>
      <c r="D2779" s="1"/>
      <c r="E2779" s="1"/>
    </row>
    <row r="2780" spans="3:5" ht="15.6" customHeight="1">
      <c r="C2780" s="1"/>
      <c r="D2780" s="1"/>
      <c r="E2780" s="1"/>
    </row>
    <row r="2781" spans="3:5" ht="15.6" customHeight="1">
      <c r="C2781" s="1"/>
      <c r="D2781" s="1"/>
      <c r="E2781" s="1"/>
    </row>
    <row r="2782" spans="3:5" ht="15.6" customHeight="1">
      <c r="C2782" s="1"/>
      <c r="D2782" s="1"/>
      <c r="E2782" s="1"/>
    </row>
    <row r="2783" spans="3:5" ht="15.6" customHeight="1">
      <c r="C2783" s="1"/>
      <c r="D2783" s="1"/>
      <c r="E2783" s="1"/>
    </row>
    <row r="2784" spans="3:5" ht="15.6" customHeight="1">
      <c r="C2784" s="1"/>
      <c r="D2784" s="1"/>
      <c r="E2784" s="1"/>
    </row>
    <row r="2785" spans="3:5" ht="15.6" customHeight="1">
      <c r="C2785" s="1"/>
      <c r="D2785" s="1"/>
      <c r="E2785" s="1"/>
    </row>
    <row r="2786" spans="3:5" ht="15.6" customHeight="1">
      <c r="C2786" s="1"/>
      <c r="D2786" s="1"/>
      <c r="E2786" s="1"/>
    </row>
    <row r="2787" spans="3:5" ht="15.6" customHeight="1">
      <c r="C2787" s="1"/>
      <c r="D2787" s="1"/>
      <c r="E2787" s="1"/>
    </row>
    <row r="2788" spans="3:5" ht="15.6" customHeight="1">
      <c r="C2788" s="1"/>
      <c r="D2788" s="1"/>
      <c r="E2788" s="1"/>
    </row>
    <row r="2789" spans="3:5" ht="15.6" customHeight="1">
      <c r="C2789" s="1"/>
      <c r="D2789" s="1"/>
      <c r="E2789" s="1"/>
    </row>
    <row r="2790" spans="3:5" ht="15.6" customHeight="1">
      <c r="C2790" s="1"/>
      <c r="D2790" s="1"/>
      <c r="E2790" s="1"/>
    </row>
    <row r="2791" spans="3:5" ht="15.6" customHeight="1">
      <c r="C2791" s="1"/>
      <c r="D2791" s="1"/>
      <c r="E2791" s="1"/>
    </row>
    <row r="2792" spans="3:5" ht="15.6" customHeight="1">
      <c r="C2792" s="1"/>
      <c r="D2792" s="1"/>
      <c r="E2792" s="1"/>
    </row>
    <row r="2793" spans="3:5" ht="15.6" customHeight="1">
      <c r="C2793" s="1"/>
      <c r="D2793" s="1"/>
      <c r="E2793" s="1"/>
    </row>
    <row r="2794" spans="3:5" ht="15.6" customHeight="1">
      <c r="C2794" s="1"/>
      <c r="D2794" s="1"/>
      <c r="E2794" s="1"/>
    </row>
    <row r="2795" spans="3:5" ht="15.6" customHeight="1">
      <c r="C2795" s="1"/>
      <c r="D2795" s="1"/>
      <c r="E2795" s="1"/>
    </row>
    <row r="2796" spans="3:5" ht="15.6" customHeight="1">
      <c r="C2796" s="1"/>
      <c r="D2796" s="1"/>
      <c r="E2796" s="1"/>
    </row>
    <row r="2797" spans="3:5" ht="15.6" customHeight="1">
      <c r="C2797" s="1"/>
      <c r="D2797" s="1"/>
      <c r="E2797" s="1"/>
    </row>
    <row r="2798" spans="3:5" ht="15.6" customHeight="1">
      <c r="C2798" s="1"/>
      <c r="D2798" s="1"/>
      <c r="E2798" s="1"/>
    </row>
    <row r="2799" spans="3:5" ht="15.6" customHeight="1">
      <c r="C2799" s="1"/>
      <c r="D2799" s="1"/>
      <c r="E2799" s="1"/>
    </row>
    <row r="2800" spans="3:5" ht="15.6" customHeight="1">
      <c r="C2800" s="1"/>
      <c r="D2800" s="1"/>
      <c r="E2800" s="1"/>
    </row>
    <row r="2801" spans="3:5" ht="15.6" customHeight="1">
      <c r="C2801" s="1"/>
      <c r="D2801" s="1"/>
      <c r="E2801" s="1"/>
    </row>
    <row r="2802" spans="3:5" ht="15.6" customHeight="1">
      <c r="C2802" s="1"/>
      <c r="D2802" s="1"/>
      <c r="E2802" s="1"/>
    </row>
    <row r="2803" spans="3:5" ht="15.6" customHeight="1">
      <c r="C2803" s="1"/>
      <c r="D2803" s="1"/>
      <c r="E2803" s="1"/>
    </row>
    <row r="2804" spans="3:5" ht="15.6" customHeight="1">
      <c r="C2804" s="1"/>
      <c r="D2804" s="1"/>
      <c r="E2804" s="1"/>
    </row>
    <row r="2805" spans="3:5" ht="15.6" customHeight="1">
      <c r="C2805" s="1"/>
      <c r="D2805" s="1"/>
      <c r="E2805" s="1"/>
    </row>
    <row r="2806" spans="3:5" ht="15.6" customHeight="1">
      <c r="C2806" s="1"/>
      <c r="D2806" s="1"/>
      <c r="E2806" s="1"/>
    </row>
    <row r="2807" spans="3:5" ht="15.6" customHeight="1">
      <c r="C2807" s="1"/>
      <c r="D2807" s="1"/>
      <c r="E2807" s="1"/>
    </row>
    <row r="2808" spans="3:5" ht="15.6" customHeight="1">
      <c r="C2808" s="1"/>
      <c r="D2808" s="1"/>
      <c r="E2808" s="1"/>
    </row>
    <row r="2809" spans="3:5" ht="15.6" customHeight="1">
      <c r="C2809" s="1"/>
      <c r="D2809" s="1"/>
      <c r="E2809" s="1"/>
    </row>
    <row r="2810" spans="3:5" ht="15.6" customHeight="1">
      <c r="C2810" s="1"/>
      <c r="D2810" s="1"/>
      <c r="E2810" s="1"/>
    </row>
    <row r="2811" spans="3:5" ht="15.6" customHeight="1">
      <c r="C2811" s="1"/>
      <c r="D2811" s="1"/>
      <c r="E2811" s="1"/>
    </row>
    <row r="2812" spans="3:5" ht="15.6" customHeight="1">
      <c r="C2812" s="1"/>
      <c r="D2812" s="1"/>
      <c r="E2812" s="1"/>
    </row>
    <row r="2813" spans="3:5" ht="15.6" customHeight="1">
      <c r="C2813" s="1"/>
      <c r="D2813" s="1"/>
      <c r="E2813" s="1"/>
    </row>
    <row r="2814" spans="3:5" ht="15.6" customHeight="1">
      <c r="C2814" s="1"/>
      <c r="D2814" s="1"/>
      <c r="E2814" s="1"/>
    </row>
    <row r="2815" spans="3:5" ht="15.6" customHeight="1">
      <c r="C2815" s="1"/>
      <c r="D2815" s="1"/>
      <c r="E2815" s="1"/>
    </row>
    <row r="2816" spans="3:5" ht="15.6" customHeight="1">
      <c r="C2816" s="1"/>
      <c r="D2816" s="1"/>
      <c r="E2816" s="1"/>
    </row>
    <row r="2817" spans="3:5" ht="15.6" customHeight="1">
      <c r="C2817" s="1"/>
      <c r="D2817" s="1"/>
      <c r="E2817" s="1"/>
    </row>
    <row r="2818" spans="3:5" ht="15.6" customHeight="1">
      <c r="C2818" s="1"/>
      <c r="D2818" s="1"/>
      <c r="E2818" s="1"/>
    </row>
    <row r="2819" spans="3:5" ht="15.6" customHeight="1">
      <c r="C2819" s="1"/>
      <c r="D2819" s="1"/>
      <c r="E2819" s="1"/>
    </row>
    <row r="2820" spans="3:5" ht="15.6" customHeight="1">
      <c r="C2820" s="1"/>
      <c r="D2820" s="1"/>
      <c r="E2820" s="1"/>
    </row>
    <row r="2821" spans="3:5" ht="15.6" customHeight="1">
      <c r="C2821" s="1"/>
      <c r="D2821" s="1"/>
      <c r="E2821" s="1"/>
    </row>
    <row r="2822" spans="3:5" ht="15.6" customHeight="1">
      <c r="C2822" s="1"/>
      <c r="D2822" s="1"/>
      <c r="E2822" s="1"/>
    </row>
    <row r="2823" spans="3:5" ht="15.6" customHeight="1">
      <c r="C2823" s="1"/>
      <c r="D2823" s="1"/>
      <c r="E2823" s="1"/>
    </row>
    <row r="2824" spans="3:5" ht="15.6" customHeight="1">
      <c r="C2824" s="1"/>
      <c r="D2824" s="1"/>
      <c r="E2824" s="1"/>
    </row>
    <row r="2825" spans="3:5" ht="15.6" customHeight="1">
      <c r="C2825" s="1"/>
      <c r="D2825" s="1"/>
      <c r="E2825" s="1"/>
    </row>
    <row r="2826" spans="3:5" ht="15.6" customHeight="1">
      <c r="C2826" s="1"/>
      <c r="D2826" s="1"/>
      <c r="E2826" s="1"/>
    </row>
    <row r="2827" spans="3:5" ht="15.6" customHeight="1">
      <c r="C2827" s="1"/>
      <c r="D2827" s="1"/>
      <c r="E2827" s="1"/>
    </row>
    <row r="2828" spans="3:5" ht="15.6" customHeight="1">
      <c r="C2828" s="1"/>
      <c r="D2828" s="1"/>
      <c r="E2828" s="1"/>
    </row>
    <row r="2829" spans="3:5" ht="15.6" customHeight="1">
      <c r="C2829" s="1"/>
      <c r="D2829" s="1"/>
      <c r="E2829" s="1"/>
    </row>
  </sheetData>
  <autoFilter ref="T4:AA307" xr:uid="{B4D3F533-AB81-44E9-A6C2-4531A373729F}"/>
  <mergeCells count="3">
    <mergeCell ref="B2:I2"/>
    <mergeCell ref="K2:R2"/>
    <mergeCell ref="T2:AA2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A4DC3-5927-4298-AC4E-6352F70588E3}">
  <sheetPr filterMode="1"/>
  <dimension ref="A1:ER513"/>
  <sheetViews>
    <sheetView topLeftCell="DX1" workbookViewId="0">
      <selection activeCell="C9" sqref="C9"/>
    </sheetView>
  </sheetViews>
  <sheetFormatPr defaultColWidth="8.85546875" defaultRowHeight="14.45"/>
  <cols>
    <col min="1" max="1" width="16.5703125" bestFit="1" customWidth="1"/>
    <col min="2" max="2" width="4.42578125" bestFit="1" customWidth="1"/>
    <col min="3" max="3" width="49" bestFit="1" customWidth="1"/>
    <col min="4" max="4" width="9.42578125" bestFit="1" customWidth="1"/>
    <col min="6" max="6" width="19.140625" bestFit="1" customWidth="1"/>
    <col min="7" max="7" width="9.85546875" bestFit="1" customWidth="1"/>
    <col min="8" max="8" width="36.42578125" bestFit="1" customWidth="1"/>
    <col min="9" max="9" width="36" bestFit="1" customWidth="1"/>
    <col min="10" max="12" width="9.42578125" bestFit="1" customWidth="1"/>
    <col min="13" max="13" width="7.140625" bestFit="1" customWidth="1"/>
    <col min="14" max="17" width="9.42578125" bestFit="1" customWidth="1"/>
    <col min="18" max="18" width="10.42578125" bestFit="1" customWidth="1"/>
    <col min="19" max="20" width="9.42578125" bestFit="1" customWidth="1"/>
    <col min="21" max="21" width="9.5703125" bestFit="1" customWidth="1"/>
    <col min="22" max="22" width="12.42578125" bestFit="1" customWidth="1"/>
    <col min="23" max="23" width="13.42578125" bestFit="1" customWidth="1"/>
    <col min="24" max="24" width="10.5703125" bestFit="1" customWidth="1"/>
    <col min="25" max="29" width="9.42578125" bestFit="1" customWidth="1"/>
    <col min="30" max="30" width="7.140625" bestFit="1" customWidth="1"/>
    <col min="31" max="34" width="9.42578125" bestFit="1" customWidth="1"/>
    <col min="35" max="35" width="10.42578125" bestFit="1" customWidth="1"/>
    <col min="36" max="37" width="9.42578125" bestFit="1" customWidth="1"/>
    <col min="38" max="38" width="9.5703125" bestFit="1" customWidth="1"/>
    <col min="39" max="39" width="12.42578125" bestFit="1" customWidth="1"/>
    <col min="40" max="40" width="13.42578125" bestFit="1" customWidth="1"/>
    <col min="41" max="41" width="10.5703125" bestFit="1" customWidth="1"/>
    <col min="42" max="46" width="9.42578125" bestFit="1" customWidth="1"/>
    <col min="47" max="47" width="7.140625" bestFit="1" customWidth="1"/>
    <col min="48" max="51" width="9.42578125" bestFit="1" customWidth="1"/>
    <col min="52" max="52" width="10.42578125" bestFit="1" customWidth="1"/>
    <col min="53" max="54" width="9.42578125" bestFit="1" customWidth="1"/>
    <col min="55" max="55" width="9.5703125" bestFit="1" customWidth="1"/>
    <col min="56" max="56" width="12.42578125" bestFit="1" customWidth="1"/>
    <col min="57" max="57" width="13.42578125" bestFit="1" customWidth="1"/>
    <col min="58" max="58" width="10.5703125" bestFit="1" customWidth="1"/>
    <col min="59" max="63" width="9.42578125" bestFit="1" customWidth="1"/>
    <col min="64" max="64" width="7.140625" bestFit="1" customWidth="1"/>
    <col min="65" max="68" width="9.42578125" bestFit="1" customWidth="1"/>
    <col min="69" max="69" width="10.42578125" bestFit="1" customWidth="1"/>
    <col min="70" max="71" width="9.42578125" bestFit="1" customWidth="1"/>
    <col min="72" max="72" width="9.5703125" bestFit="1" customWidth="1"/>
    <col min="73" max="73" width="12.42578125" bestFit="1" customWidth="1"/>
    <col min="74" max="74" width="13.42578125" bestFit="1" customWidth="1"/>
    <col min="75" max="75" width="10.5703125" bestFit="1" customWidth="1"/>
    <col min="76" max="76" width="9.42578125" bestFit="1" customWidth="1"/>
    <col min="77" max="77" width="29" bestFit="1" customWidth="1"/>
    <col min="78" max="78" width="12.85546875" bestFit="1" customWidth="1"/>
    <col min="79" max="79" width="24.42578125" bestFit="1" customWidth="1"/>
    <col min="80" max="80" width="12" bestFit="1" customWidth="1"/>
    <col min="81" max="81" width="23.42578125" bestFit="1" customWidth="1"/>
    <col min="82" max="82" width="14.85546875" bestFit="1" customWidth="1"/>
    <col min="83" max="83" width="9.5703125" bestFit="1" customWidth="1"/>
    <col min="84" max="84" width="12.5703125" bestFit="1" customWidth="1"/>
    <col min="85" max="85" width="19.85546875" bestFit="1" customWidth="1"/>
    <col min="86" max="86" width="16.5703125" bestFit="1" customWidth="1"/>
    <col min="87" max="87" width="15.42578125" bestFit="1" customWidth="1"/>
    <col min="88" max="88" width="70.42578125" bestFit="1" customWidth="1"/>
    <col min="89" max="89" width="56.140625" bestFit="1" customWidth="1"/>
    <col min="90" max="90" width="45.42578125" bestFit="1" customWidth="1"/>
    <col min="91" max="91" width="31" bestFit="1" customWidth="1"/>
    <col min="92" max="92" width="36.85546875" bestFit="1" customWidth="1"/>
    <col min="93" max="93" width="35.5703125" bestFit="1" customWidth="1"/>
    <col min="94" max="94" width="19.5703125" bestFit="1" customWidth="1"/>
    <col min="95" max="95" width="31" bestFit="1" customWidth="1"/>
    <col min="96" max="96" width="18.5703125" bestFit="1" customWidth="1"/>
    <col min="97" max="97" width="30" bestFit="1" customWidth="1"/>
    <col min="98" max="98" width="21.5703125" bestFit="1" customWidth="1"/>
    <col min="99" max="99" width="16.42578125" bestFit="1" customWidth="1"/>
    <col min="100" max="100" width="19.42578125" bestFit="1" customWidth="1"/>
    <col min="101" max="101" width="26.5703125" bestFit="1" customWidth="1"/>
    <col min="102" max="102" width="23.42578125" bestFit="1" customWidth="1"/>
    <col min="103" max="103" width="22.140625" bestFit="1" customWidth="1"/>
    <col min="104" max="104" width="77" bestFit="1" customWidth="1"/>
    <col min="105" max="105" width="62.5703125" bestFit="1" customWidth="1"/>
    <col min="106" max="106" width="52" bestFit="1" customWidth="1"/>
    <col min="107" max="107" width="37.5703125" bestFit="1" customWidth="1"/>
    <col min="108" max="108" width="43.5703125" bestFit="1" customWidth="1"/>
    <col min="109" max="109" width="29.42578125" bestFit="1" customWidth="1"/>
    <col min="110" max="110" width="15.85546875" bestFit="1" customWidth="1"/>
    <col min="111" max="111" width="19" bestFit="1" customWidth="1"/>
    <col min="112" max="112" width="16.5703125" bestFit="1" customWidth="1"/>
    <col min="113" max="120" width="9.42578125" bestFit="1" customWidth="1"/>
    <col min="121" max="121" width="12.140625" bestFit="1" customWidth="1"/>
    <col min="122" max="122" width="20.140625" bestFit="1" customWidth="1"/>
    <col min="123" max="123" width="16.42578125" bestFit="1" customWidth="1"/>
    <col min="124" max="124" width="17.5703125" bestFit="1" customWidth="1"/>
    <col min="125" max="126" width="17.5703125" customWidth="1"/>
    <col min="127" max="127" width="14.42578125" bestFit="1" customWidth="1"/>
    <col min="128" max="128" width="18.42578125" bestFit="1" customWidth="1"/>
    <col min="129" max="130" width="18.42578125" customWidth="1"/>
    <col min="131" max="131" width="16.5703125" bestFit="1" customWidth="1"/>
    <col min="132" max="132" width="20.5703125" bestFit="1" customWidth="1"/>
    <col min="133" max="133" width="13.85546875" bestFit="1" customWidth="1"/>
    <col min="134" max="134" width="17.5703125" bestFit="1" customWidth="1"/>
    <col min="135" max="136" width="17.5703125" customWidth="1"/>
    <col min="137" max="137" width="14.42578125" bestFit="1" customWidth="1"/>
    <col min="138" max="138" width="18.42578125" bestFit="1" customWidth="1"/>
    <col min="139" max="140" width="18.42578125" customWidth="1"/>
    <col min="141" max="141" width="16.5703125" bestFit="1" customWidth="1"/>
    <col min="142" max="142" width="20.5703125" bestFit="1" customWidth="1"/>
    <col min="143" max="143" width="1.42578125" customWidth="1"/>
    <col min="144" max="144" width="9.42578125" bestFit="1" customWidth="1"/>
    <col min="145" max="146" width="12.140625" bestFit="1" customWidth="1"/>
    <col min="147" max="148" width="9.42578125" bestFit="1" customWidth="1"/>
    <col min="151" max="151" width="6.42578125" bestFit="1" customWidth="1"/>
    <col min="152" max="152" width="8.5703125" bestFit="1" customWidth="1"/>
    <col min="153" max="153" width="5.5703125" bestFit="1" customWidth="1"/>
    <col min="154" max="154" width="11.5703125" bestFit="1" customWidth="1"/>
    <col min="156" max="156" width="6.42578125" bestFit="1" customWidth="1"/>
    <col min="157" max="157" width="10.140625" bestFit="1" customWidth="1"/>
    <col min="158" max="158" width="7" bestFit="1" customWidth="1"/>
  </cols>
  <sheetData>
    <row r="1" spans="1:148">
      <c r="E1" s="32"/>
    </row>
    <row r="2" spans="1:148" ht="15" customHeight="1">
      <c r="E2" s="32"/>
      <c r="I2" s="1080" t="s">
        <v>95</v>
      </c>
      <c r="J2" s="1081"/>
      <c r="K2" s="1081"/>
      <c r="L2" s="1081"/>
      <c r="M2" s="1081"/>
      <c r="N2" s="1081"/>
      <c r="O2" s="1081"/>
      <c r="P2" s="1081"/>
      <c r="Q2" s="1081"/>
      <c r="R2" s="1081"/>
      <c r="S2" s="1081"/>
      <c r="T2" s="1081"/>
      <c r="U2" s="1081"/>
      <c r="V2" s="1081"/>
      <c r="W2" s="1081"/>
      <c r="X2" s="1081"/>
      <c r="Y2" s="1082"/>
      <c r="Z2" s="1083" t="s">
        <v>13</v>
      </c>
      <c r="AA2" s="1084"/>
      <c r="AB2" s="1084"/>
      <c r="AC2" s="1084"/>
      <c r="AD2" s="1084"/>
      <c r="AE2" s="1084"/>
      <c r="AF2" s="1084"/>
      <c r="AG2" s="1084"/>
      <c r="AH2" s="1084"/>
      <c r="AI2" s="1084"/>
      <c r="AJ2" s="1084"/>
      <c r="AK2" s="1084"/>
      <c r="AL2" s="1084"/>
      <c r="AM2" s="1084"/>
      <c r="AN2" s="1084"/>
      <c r="AO2" s="1084"/>
      <c r="AP2" s="1085"/>
      <c r="AQ2" s="1086" t="s">
        <v>86</v>
      </c>
      <c r="AR2" s="1087"/>
      <c r="AS2" s="1087"/>
      <c r="AT2" s="1087"/>
      <c r="AU2" s="1087"/>
      <c r="AV2" s="1087"/>
      <c r="AW2" s="1087"/>
      <c r="AX2" s="1087"/>
      <c r="AY2" s="1087"/>
      <c r="AZ2" s="1087"/>
      <c r="BA2" s="1087"/>
      <c r="BB2" s="1087"/>
      <c r="BC2" s="1087"/>
      <c r="BD2" s="1087"/>
      <c r="BE2" s="1087"/>
      <c r="BF2" s="1087"/>
      <c r="BG2" s="1087"/>
      <c r="BH2" s="1088" t="s">
        <v>19</v>
      </c>
      <c r="BI2" s="1081"/>
      <c r="BJ2" s="1081"/>
      <c r="BK2" s="1081"/>
      <c r="BL2" s="1081"/>
      <c r="BM2" s="1081"/>
      <c r="BN2" s="1081"/>
      <c r="BO2" s="1081"/>
      <c r="BP2" s="1081"/>
      <c r="BQ2" s="1081"/>
      <c r="BR2" s="1081"/>
      <c r="BS2" s="1081"/>
      <c r="BT2" s="1081"/>
      <c r="BU2" s="1081"/>
      <c r="BV2" s="1081"/>
      <c r="BW2" s="1081"/>
      <c r="BX2" s="1081"/>
      <c r="BY2" s="1089" t="s">
        <v>96</v>
      </c>
      <c r="BZ2" s="1089"/>
      <c r="CA2" s="1089"/>
      <c r="CB2" s="1089"/>
      <c r="CC2" s="1089"/>
      <c r="CD2" s="1089"/>
      <c r="CE2" s="1089"/>
      <c r="CF2" s="1089"/>
      <c r="CG2" s="1089"/>
      <c r="CH2" s="1089"/>
      <c r="CI2" s="1089"/>
      <c r="CJ2" s="1089"/>
      <c r="CK2" s="1089"/>
      <c r="CL2" s="1089"/>
      <c r="CM2" s="1089"/>
      <c r="CN2" s="1089"/>
      <c r="CO2" s="1090" t="s">
        <v>97</v>
      </c>
      <c r="CP2" s="1090"/>
      <c r="CQ2" s="1090"/>
      <c r="CR2" s="1090"/>
      <c r="CS2" s="1090"/>
      <c r="CT2" s="1090"/>
      <c r="CU2" s="1090"/>
      <c r="CV2" s="1090"/>
      <c r="CW2" s="1090"/>
      <c r="CX2" s="1090"/>
      <c r="CY2" s="1090"/>
      <c r="CZ2" s="1090"/>
      <c r="DA2" s="1090"/>
      <c r="DB2" s="1090"/>
      <c r="DC2" s="1090"/>
      <c r="DD2" s="1090"/>
      <c r="DS2" s="1078"/>
      <c r="DT2" s="1079"/>
      <c r="DU2" s="1079"/>
      <c r="DV2" s="1079"/>
      <c r="DW2" s="1079"/>
      <c r="DX2" s="1079"/>
      <c r="DY2" s="1079"/>
      <c r="DZ2" s="1079"/>
      <c r="EA2" s="1079"/>
      <c r="EB2" s="1079"/>
      <c r="EC2" s="1076" t="s">
        <v>98</v>
      </c>
      <c r="ED2" s="1077"/>
      <c r="EE2" s="1077"/>
      <c r="EF2" s="1077"/>
      <c r="EG2" s="1077"/>
      <c r="EH2" s="1077"/>
      <c r="EI2" s="1077"/>
      <c r="EJ2" s="1077"/>
      <c r="EK2" s="1077"/>
      <c r="EL2" s="1077"/>
      <c r="EM2" s="139"/>
    </row>
    <row r="3" spans="1:148" ht="32.25" customHeight="1">
      <c r="B3" s="86" t="s">
        <v>99</v>
      </c>
      <c r="C3" s="86" t="s">
        <v>100</v>
      </c>
      <c r="D3" s="87" t="s">
        <v>101</v>
      </c>
      <c r="E3" s="87" t="s">
        <v>102</v>
      </c>
      <c r="F3" s="86" t="s">
        <v>103</v>
      </c>
      <c r="G3" s="88" t="s">
        <v>104</v>
      </c>
      <c r="H3" s="89" t="s">
        <v>105</v>
      </c>
      <c r="I3" s="90" t="s">
        <v>106</v>
      </c>
      <c r="J3" s="91" t="s">
        <v>107</v>
      </c>
      <c r="K3" s="91" t="s">
        <v>108</v>
      </c>
      <c r="L3" s="91" t="s">
        <v>65</v>
      </c>
      <c r="M3" s="91" t="s">
        <v>109</v>
      </c>
      <c r="N3" s="90" t="s">
        <v>110</v>
      </c>
      <c r="O3" s="90" t="s">
        <v>111</v>
      </c>
      <c r="P3" s="90" t="s">
        <v>30</v>
      </c>
      <c r="Q3" s="90" t="s">
        <v>112</v>
      </c>
      <c r="R3" s="90" t="s">
        <v>113</v>
      </c>
      <c r="S3" s="90" t="s">
        <v>114</v>
      </c>
      <c r="T3" s="90" t="s">
        <v>115</v>
      </c>
      <c r="U3" s="90" t="s">
        <v>116</v>
      </c>
      <c r="V3" s="90" t="s">
        <v>117</v>
      </c>
      <c r="W3" s="90" t="s">
        <v>118</v>
      </c>
      <c r="X3" s="90" t="s">
        <v>119</v>
      </c>
      <c r="Y3" s="90" t="s">
        <v>120</v>
      </c>
      <c r="Z3" s="92" t="s">
        <v>106</v>
      </c>
      <c r="AA3" s="92" t="s">
        <v>107</v>
      </c>
      <c r="AB3" s="92" t="s">
        <v>108</v>
      </c>
      <c r="AC3" s="92" t="s">
        <v>65</v>
      </c>
      <c r="AD3" s="92" t="s">
        <v>109</v>
      </c>
      <c r="AE3" s="92" t="s">
        <v>110</v>
      </c>
      <c r="AF3" s="92" t="s">
        <v>111</v>
      </c>
      <c r="AG3" s="92" t="s">
        <v>30</v>
      </c>
      <c r="AH3" s="92" t="s">
        <v>112</v>
      </c>
      <c r="AI3" s="92" t="s">
        <v>113</v>
      </c>
      <c r="AJ3" s="92" t="s">
        <v>114</v>
      </c>
      <c r="AK3" s="92" t="s">
        <v>115</v>
      </c>
      <c r="AL3" s="92" t="s">
        <v>116</v>
      </c>
      <c r="AM3" s="92" t="s">
        <v>117</v>
      </c>
      <c r="AN3" s="92" t="s">
        <v>118</v>
      </c>
      <c r="AO3" s="92" t="s">
        <v>119</v>
      </c>
      <c r="AP3" s="92" t="s">
        <v>120</v>
      </c>
      <c r="AQ3" s="93" t="s">
        <v>106</v>
      </c>
      <c r="AR3" s="94" t="s">
        <v>107</v>
      </c>
      <c r="AS3" s="94" t="s">
        <v>108</v>
      </c>
      <c r="AT3" s="94" t="s">
        <v>65</v>
      </c>
      <c r="AU3" s="94" t="s">
        <v>109</v>
      </c>
      <c r="AV3" s="93" t="s">
        <v>110</v>
      </c>
      <c r="AW3" s="93" t="s">
        <v>111</v>
      </c>
      <c r="AX3" s="93" t="s">
        <v>30</v>
      </c>
      <c r="AY3" s="93" t="s">
        <v>112</v>
      </c>
      <c r="AZ3" s="93" t="s">
        <v>113</v>
      </c>
      <c r="BA3" s="93" t="s">
        <v>114</v>
      </c>
      <c r="BB3" s="93" t="s">
        <v>115</v>
      </c>
      <c r="BC3" s="93" t="s">
        <v>116</v>
      </c>
      <c r="BD3" s="93" t="s">
        <v>117</v>
      </c>
      <c r="BE3" s="93" t="s">
        <v>118</v>
      </c>
      <c r="BF3" s="93" t="s">
        <v>119</v>
      </c>
      <c r="BG3" s="84" t="s">
        <v>120</v>
      </c>
      <c r="BH3" s="90" t="s">
        <v>106</v>
      </c>
      <c r="BI3" s="91" t="s">
        <v>107</v>
      </c>
      <c r="BJ3" s="91" t="s">
        <v>108</v>
      </c>
      <c r="BK3" s="91" t="s">
        <v>65</v>
      </c>
      <c r="BL3" s="91" t="s">
        <v>109</v>
      </c>
      <c r="BM3" s="90" t="s">
        <v>110</v>
      </c>
      <c r="BN3" s="90" t="s">
        <v>111</v>
      </c>
      <c r="BO3" s="90" t="s">
        <v>30</v>
      </c>
      <c r="BP3" s="90" t="s">
        <v>112</v>
      </c>
      <c r="BQ3" s="90" t="s">
        <v>113</v>
      </c>
      <c r="BR3" s="90" t="s">
        <v>114</v>
      </c>
      <c r="BS3" s="90" t="s">
        <v>115</v>
      </c>
      <c r="BT3" s="90" t="s">
        <v>116</v>
      </c>
      <c r="BU3" s="90" t="s">
        <v>117</v>
      </c>
      <c r="BV3" s="90" t="s">
        <v>118</v>
      </c>
      <c r="BW3" s="90" t="s">
        <v>119</v>
      </c>
      <c r="BX3" s="85" t="s">
        <v>120</v>
      </c>
      <c r="BY3" s="95" t="s">
        <v>121</v>
      </c>
      <c r="BZ3" s="95" t="s">
        <v>122</v>
      </c>
      <c r="CA3" s="95" t="s">
        <v>123</v>
      </c>
      <c r="CB3" s="95" t="s">
        <v>124</v>
      </c>
      <c r="CC3" s="95" t="s">
        <v>125</v>
      </c>
      <c r="CD3" s="95" t="s">
        <v>126</v>
      </c>
      <c r="CE3" s="95" t="s">
        <v>127</v>
      </c>
      <c r="CF3" s="95" t="s">
        <v>128</v>
      </c>
      <c r="CG3" s="95" t="s">
        <v>129</v>
      </c>
      <c r="CH3" s="95" t="s">
        <v>130</v>
      </c>
      <c r="CI3" s="95" t="s">
        <v>131</v>
      </c>
      <c r="CJ3" s="95" t="s">
        <v>132</v>
      </c>
      <c r="CK3" s="95" t="s">
        <v>133</v>
      </c>
      <c r="CL3" s="95" t="s">
        <v>134</v>
      </c>
      <c r="CM3" s="95" t="s">
        <v>135</v>
      </c>
      <c r="CN3" s="95" t="s">
        <v>136</v>
      </c>
      <c r="CO3" s="96" t="s">
        <v>137</v>
      </c>
      <c r="CP3" s="96" t="s">
        <v>138</v>
      </c>
      <c r="CQ3" s="96" t="s">
        <v>139</v>
      </c>
      <c r="CR3" s="96" t="s">
        <v>140</v>
      </c>
      <c r="CS3" s="96" t="s">
        <v>141</v>
      </c>
      <c r="CT3" s="96" t="s">
        <v>142</v>
      </c>
      <c r="CU3" s="96" t="s">
        <v>143</v>
      </c>
      <c r="CV3" s="96" t="s">
        <v>144</v>
      </c>
      <c r="CW3" s="96" t="s">
        <v>145</v>
      </c>
      <c r="CX3" s="96" t="s">
        <v>146</v>
      </c>
      <c r="CY3" s="96" t="s">
        <v>147</v>
      </c>
      <c r="CZ3" s="96" t="s">
        <v>148</v>
      </c>
      <c r="DA3" s="96" t="s">
        <v>149</v>
      </c>
      <c r="DB3" s="96" t="s">
        <v>150</v>
      </c>
      <c r="DC3" s="96" t="s">
        <v>151</v>
      </c>
      <c r="DD3" s="96" t="s">
        <v>152</v>
      </c>
      <c r="DE3" s="97" t="s">
        <v>153</v>
      </c>
      <c r="DF3" s="98" t="s">
        <v>154</v>
      </c>
      <c r="DG3" s="98" t="s">
        <v>155</v>
      </c>
      <c r="DH3" s="98" t="s">
        <v>156</v>
      </c>
      <c r="DI3" s="99" t="s">
        <v>13</v>
      </c>
      <c r="DJ3" s="99" t="s">
        <v>154</v>
      </c>
      <c r="DK3" s="100" t="s">
        <v>155</v>
      </c>
      <c r="DL3" s="101" t="s">
        <v>156</v>
      </c>
      <c r="DM3" s="102" t="s">
        <v>86</v>
      </c>
      <c r="DN3" s="102" t="s">
        <v>154</v>
      </c>
      <c r="DO3" s="102" t="s">
        <v>155</v>
      </c>
      <c r="DP3" s="103" t="s">
        <v>19</v>
      </c>
      <c r="DQ3" s="104" t="s">
        <v>154</v>
      </c>
      <c r="DR3" s="104" t="s">
        <v>155</v>
      </c>
      <c r="DS3" s="105" t="s">
        <v>157</v>
      </c>
      <c r="DT3" s="105" t="s">
        <v>158</v>
      </c>
      <c r="DU3" s="105" t="s">
        <v>159</v>
      </c>
      <c r="DV3" s="105" t="s">
        <v>160</v>
      </c>
      <c r="DW3" s="105" t="s">
        <v>161</v>
      </c>
      <c r="DX3" s="105" t="s">
        <v>162</v>
      </c>
      <c r="DY3" s="105" t="s">
        <v>163</v>
      </c>
      <c r="DZ3" s="105" t="s">
        <v>164</v>
      </c>
      <c r="EA3" s="105" t="s">
        <v>165</v>
      </c>
      <c r="EB3" s="105" t="s">
        <v>166</v>
      </c>
      <c r="EC3" s="106" t="s">
        <v>157</v>
      </c>
      <c r="ED3" s="106" t="s">
        <v>158</v>
      </c>
      <c r="EE3" s="106" t="s">
        <v>159</v>
      </c>
      <c r="EF3" s="106" t="s">
        <v>160</v>
      </c>
      <c r="EG3" s="106" t="s">
        <v>161</v>
      </c>
      <c r="EH3" s="106" t="s">
        <v>162</v>
      </c>
      <c r="EI3" s="105" t="s">
        <v>163</v>
      </c>
      <c r="EJ3" s="105" t="s">
        <v>164</v>
      </c>
      <c r="EK3" s="106" t="s">
        <v>165</v>
      </c>
      <c r="EL3" s="106" t="s">
        <v>166</v>
      </c>
      <c r="EM3" s="106"/>
      <c r="EN3" s="105" t="s">
        <v>167</v>
      </c>
      <c r="EO3" s="105" t="s">
        <v>168</v>
      </c>
      <c r="EP3" s="76"/>
      <c r="EQ3" s="76"/>
      <c r="ER3" s="76"/>
    </row>
    <row r="4" spans="1:148" hidden="1">
      <c r="B4" s="118">
        <v>1</v>
      </c>
      <c r="C4" s="76" t="s">
        <v>169</v>
      </c>
      <c r="D4" s="112">
        <f>SUMIF('Planificación 2026-1'!W:W,C4,'Planificación 2026-1'!R:R)</f>
        <v>0</v>
      </c>
      <c r="E4" s="113" t="s">
        <v>170</v>
      </c>
      <c r="F4" s="76" t="s">
        <v>171</v>
      </c>
      <c r="G4" s="76" t="s">
        <v>13</v>
      </c>
      <c r="H4" s="76" t="s">
        <v>144</v>
      </c>
      <c r="I4" s="107" t="str">
        <f>IF(SUM(COUNTIFS('Planificación 2026-1'!F:F,"PRINCIPAL",'Planificación 2026-1'!W:W,C4,'Planificación 2026-1'!H:H,"AF"))&gt;0,"P01"," ")</f>
        <v xml:space="preserve"> </v>
      </c>
      <c r="J4" s="108" t="str">
        <f>IF(SUM(COUNTIFS('Planificación 2026-1'!F:F,"PRINCIPAL",'Planificación 2026-1'!W:W,C4,'Planificación 2026-1'!H:H,"EN"))&gt;0,"P02"," ")</f>
        <v xml:space="preserve"> </v>
      </c>
      <c r="K4" s="108" t="str">
        <f>IF(SUM(COUNTIFS('Planificación 2026-1'!F:F,"PRINCIPAL",'Planificación 2026-1'!W:W,C4,'Planificación 2026-1'!H:H,"IS"))&gt;0,"P03"," ")</f>
        <v xml:space="preserve"> </v>
      </c>
      <c r="L4" s="108" t="str">
        <f>IF(SUM(COUNTIFS('Planificación 2026-1'!F:F,"PRINCIPAL",'Planificación 2026-1'!W:W,C4,'Planificación 2026-1'!H:H,"PS"))&gt;0,"P04"," ")</f>
        <v xml:space="preserve"> </v>
      </c>
      <c r="M4" s="108"/>
      <c r="N4" s="108" t="str">
        <f>IF(SUM(COUNTIFS('Planificación 2026-1'!F:F,"PRINCIPAL",'Planificación 2026-1'!W:W,C4,'Planificación 2026-1'!H:H,"IN"))&gt;0,"P06"," ")</f>
        <v xml:space="preserve"> </v>
      </c>
      <c r="O4" s="108" t="str">
        <f>IF(SUM(COUNTIFS('Planificación 2026-1'!F:F,"PRINCIPAL",'Planificación 2026-1'!W:W,C4,'Planificación 2026-1'!H:H,"CA"))&gt;0,"P07"," ")</f>
        <v xml:space="preserve"> </v>
      </c>
      <c r="P4" s="108" t="str">
        <f>IF(SUM(COUNTIFS('Planificación 2026-1'!F:F,"PRINCIPAL",'Planificación 2026-1'!W:W,C4,'Planificación 2026-1'!H:H,"DE"))&gt;0,"P08"," ")</f>
        <v xml:space="preserve"> </v>
      </c>
      <c r="Q4" s="108" t="str">
        <f>IF(SUM(COUNTIFS('Planificación 2026-1'!F:F,"PRINCIPAL",'Planificación 2026-1'!W:W,C4,'Planificación 2026-1'!H:H,"OB"))&gt;0,"P09"," ")</f>
        <v xml:space="preserve"> </v>
      </c>
      <c r="R4" s="108" t="str">
        <f>IF(SUM(COUNTIFS('Planificación 2026-1'!F:F,"PRINCIPAL",'Planificación 2026-1'!W:W,C4,'Planificación 2026-1'!H:H,"MH"))&gt;0,"P31"," ")</f>
        <v xml:space="preserve"> </v>
      </c>
      <c r="S4" s="108" t="str">
        <f>IF(SUM(COUNTIFS('Planificación 2026-1'!F:F,"PRINCIPAL",'Planificación 2026-1'!W:W,C4,'Planificación 2026-1'!H:H,"IC"))&gt;0,"P32"," ")</f>
        <v xml:space="preserve"> </v>
      </c>
      <c r="T4" s="108" t="str">
        <f>IF(SUM(COUNTIFS('Planificación 2026-1'!F:F,"PRINCIPAL",'Planificación 2026-1'!W:W,C4,'Planificación 2026-1'!H:H,"AR"))&gt;0,"P34"," ")</f>
        <v xml:space="preserve"> </v>
      </c>
      <c r="U4" s="108" t="str">
        <f>IF(SUM(COUNTIFS('Planificación 2026-1'!F:F,"PRINCIPAL",'Planificación 2026-1'!W:W,C4,'Planificación 2026-1'!H:H,"T1"))&gt;0,"P35"," ")</f>
        <v xml:space="preserve"> </v>
      </c>
      <c r="V4" s="108" t="str">
        <f>IF(SUM(COUNTIFS('Planificación 2026-1'!F:F,"PRINCIPAL",'Planificación 2026-1'!W:W,C4,'Planificación 2026-1'!H:H,"T3"))&gt;0,"P36"," ")</f>
        <v xml:space="preserve"> </v>
      </c>
      <c r="W4" s="108" t="str">
        <f>IF(SUM(COUNTIFS('Planificación 2026-1'!F:F,"PRINCIPAL",'Planificación 2026-1'!W:W,C4,'Planificación 2026-1'!H:H,"T2"))&gt;0,"P37"," ")</f>
        <v xml:space="preserve"> </v>
      </c>
      <c r="X4" s="108" t="str">
        <f>IF(SUM(COUNTIFS('Planificación 2026-1'!F:F,"PRINCIPAL",'Planificación 2026-1'!W:W,C4,'Planificación 2026-1'!H:H,"AE"))&gt;0,"P38"," ")</f>
        <v xml:space="preserve"> </v>
      </c>
      <c r="Y4" s="108" t="str">
        <f>IF(SUM(COUNTIFS('Planificación 2026-1'!F:F,"PRINCIPAL",'Planificación 2026-1'!W:W,C4,'Planificación 2026-1'!H:H,"T4"))&gt;0,"P55"," ")</f>
        <v xml:space="preserve"> </v>
      </c>
      <c r="Z4" s="108" t="str">
        <f>IF(SUM(COUNTIFS('Planificación 2026-1'!F:F,"FILIAL",'Planificación 2026-1'!W:W,C4,'Planificación 2026-1'!H:H,"AF"))&gt;0," P01"," ")</f>
        <v xml:space="preserve"> </v>
      </c>
      <c r="AA4" s="108" t="str">
        <f>IF(SUM(COUNTIFS('Planificación 2026-1'!F:F,"FILIAL",'Planificación 2026-1'!W:W,C4,'Planificación 2026-1'!H:H,"EN"))&gt;0,"P02"," ")</f>
        <v xml:space="preserve"> </v>
      </c>
      <c r="AB4" s="108" t="str">
        <f>IF(SUM(COUNTIFS('Planificación 2026-1'!F:F,"FILIAL",'Planificación 2026-1'!W:W,C4,'Planificación 2026-1'!H:H,"IS"))&gt;0,"P03"," ")</f>
        <v xml:space="preserve"> </v>
      </c>
      <c r="AC4" s="108" t="str">
        <f>IF(SUM(COUNTIFS('Planificación 2026-1'!F:F,"FILIAL",'Planificación 2026-1'!W:W,C4,'Planificación 2026-1'!H:H,"PS"))&gt;0,"P04"," ")</f>
        <v xml:space="preserve"> </v>
      </c>
      <c r="AD4" s="108"/>
      <c r="AE4" s="108" t="str">
        <f>IF(SUM(COUNTIFS('Planificación 2026-1'!F:F,"FILIAL",'Planificación 2026-1'!W:W,C4,'Planificación 2026-1'!H:H,"IN"))&gt;0,"P06"," ")</f>
        <v xml:space="preserve"> </v>
      </c>
      <c r="AF4" s="108" t="str">
        <f>IF(SUM(COUNTIFS('Planificación 2026-1'!F:F,"FILIAL",'Planificación 2026-1'!W:W,C4,'Planificación 2026-1'!H:H,"CA"))&gt;0,"P07"," ")</f>
        <v xml:space="preserve"> </v>
      </c>
      <c r="AG4" s="108" t="str">
        <f>IF(SUM(COUNTIFS('Planificación 2026-1'!F:F,"FILIAL",'Planificación 2026-1'!W:W,C4,'Planificación 2026-1'!H:H,"DE"))&gt;0,"P08"," ")</f>
        <v xml:space="preserve"> </v>
      </c>
      <c r="AH4" s="108" t="str">
        <f>IF(SUM(COUNTIFS('Planificación 2026-1'!F:F,"FILIAL",'Planificación 2026-1'!W:W,C4,'Planificación 2026-1'!H:H,"OB"))&gt;0,"P09"," ")</f>
        <v xml:space="preserve"> </v>
      </c>
      <c r="AI4" s="108" t="str">
        <f>IF(SUM(COUNTIFS('Planificación 2026-1'!F:F,"FILIAL",'Planificación 2026-1'!W:W,C4,'Planificación 2026-1'!H:H,"MH"))&gt;0,"P31"," ")</f>
        <v xml:space="preserve"> </v>
      </c>
      <c r="AJ4" s="108" t="str">
        <f>IF(SUM(COUNTIFS('Planificación 2026-1'!F:F,"FILIAL",'Planificación 2026-1'!W:W,C4,'Planificación 2026-1'!H:H,"IC"))&gt;0,"P32"," ")</f>
        <v xml:space="preserve"> </v>
      </c>
      <c r="AK4" s="108" t="str">
        <f>IF(SUM(COUNTIFS('Planificación 2026-1'!F:F,"FILIAL",'Planificación 2026-1'!W:W,C4,'Planificación 2026-1'!H:H,"AR"))&gt;0,"P34"," ")</f>
        <v xml:space="preserve"> </v>
      </c>
      <c r="AL4" s="108" t="str">
        <f>IF(SUM(COUNTIFS('Planificación 2026-1'!F:F,"FILIAL",'Planificación 2026-1'!W:W,C4,'Planificación 2026-1'!H:H,"T1"))&gt;0,"P35"," ")</f>
        <v xml:space="preserve"> </v>
      </c>
      <c r="AM4" s="108" t="str">
        <f>IF(SUM(COUNTIFS('Planificación 2026-1'!F:F,"FILIAL",'Planificación 2026-1'!W:W,C4,'Planificación 2026-1'!H:H,"T3"))&gt;0,"P36"," ")</f>
        <v xml:space="preserve"> </v>
      </c>
      <c r="AN4" s="108" t="str">
        <f>IF(SUM(COUNTIFS('Planificación 2026-1'!F:F,"FILIAL",'Planificación 2026-1'!W:W,C4,'Planificación 2026-1'!H:H,"T2"))&gt;0,"P37"," ")</f>
        <v xml:space="preserve"> </v>
      </c>
      <c r="AO4" s="108" t="str">
        <f>IF(SUM(COUNTIFS('Planificación 2026-1'!F:F,"FILIAL",'Planificación 2026-1'!W:W,C4,'Planificación 2026-1'!H:H,"AE"))&gt;0,"P38"," ")</f>
        <v xml:space="preserve"> </v>
      </c>
      <c r="AP4" s="108" t="str">
        <f>IF(SUM(COUNTIFS('Planificación 2026-1'!F:F,"FILIAL",'Planificación 2026-1'!W:W,C4,'Planificación 2026-1'!H:H,"T4"))&gt;0,"P55"," ")</f>
        <v xml:space="preserve"> </v>
      </c>
      <c r="AQ4" s="108" t="str">
        <f>IF(SUM(COUNTIFS('Planificación 2026-1'!F:F,"SUNAMPE",'Planificación 2026-1'!W:W,C4,'Planificación 2026-1'!H:H,"AF"))&gt;0," P01"," ")</f>
        <v xml:space="preserve"> </v>
      </c>
      <c r="AR4" s="108" t="str">
        <f>IF(SUM(COUNTIFS('Planificación 2026-1'!F:F,"SUNAMPE",'Planificación 2026-1'!W:W,C4,'Planificación 2026-1'!H:H,"EN"))&gt;0,"P02"," ")</f>
        <v xml:space="preserve"> </v>
      </c>
      <c r="AS4" s="108" t="str">
        <f>IF(SUM(COUNTIFS('Planificación 2026-1'!F:F,"SUNAMPE",'Planificación 2026-1'!W:W,C4,'Planificación 2026-1'!H:H,"IS"))&gt;0,"P03"," ")</f>
        <v xml:space="preserve"> </v>
      </c>
      <c r="AT4" s="108" t="str">
        <f>IF(SUM(COUNTIFS('Planificación 2026-1'!F:F,"SUNAMPE",'Planificación 2026-1'!W:W,C4,'Planificación 2026-1'!H:H,"PS"))&gt;0,"P04"," ")</f>
        <v xml:space="preserve"> </v>
      </c>
      <c r="AU4" s="108"/>
      <c r="AV4" s="108" t="str">
        <f>IF(SUM(COUNTIFS('Planificación 2026-1'!F:F,"SUNAMPE",'Planificación 2026-1'!W:W,C4,'Planificación 2026-1'!H:H,"IN"))&gt;0,"P06"," ")</f>
        <v xml:space="preserve"> </v>
      </c>
      <c r="AW4" s="108" t="str">
        <f>IF(SUM(COUNTIFS('Planificación 2026-1'!F:F,"SUNAMPE",'Planificación 2026-1'!W:W,C4,'Planificación 2026-1'!H:H,"CA"))&gt;0,"P07"," ")</f>
        <v xml:space="preserve"> </v>
      </c>
      <c r="AX4" s="108" t="str">
        <f>IF(SUM(COUNTIFS('Planificación 2026-1'!F:F,"SUNAMPE",'Planificación 2026-1'!W:W,C4,'Planificación 2026-1'!H:H,"DE"))&gt;0,"P08"," ")</f>
        <v xml:space="preserve"> </v>
      </c>
      <c r="AY4" s="108" t="str">
        <f>IF(SUM(COUNTIFS('Planificación 2026-1'!F:F,"SUNAMPE",'Planificación 2026-1'!W:W,C4,'Planificación 2026-1'!H:H,"OB"))&gt;0,"P09"," ")</f>
        <v xml:space="preserve"> </v>
      </c>
      <c r="AZ4" s="108" t="str">
        <f>IF(SUM(COUNTIFS('Planificación 2026-1'!F:F,"SUNAMPE",'Planificación 2026-1'!W:W,C4,'Planificación 2026-1'!H:H,"MH"))&gt;0,"P31"," ")</f>
        <v xml:space="preserve"> </v>
      </c>
      <c r="BA4" s="108" t="str">
        <f>IF(SUM(COUNTIFS('Planificación 2026-1'!F:F,"SUNAMPE",'Planificación 2026-1'!W:W,C4,'Planificación 2026-1'!H:H,"IC"))&gt;0,"P32"," ")</f>
        <v xml:space="preserve"> </v>
      </c>
      <c r="BB4" s="108" t="str">
        <f>IF(SUM(COUNTIFS('Planificación 2026-1'!F:F,"SUNAMPE",'Planificación 2026-1'!W:W,C4,'Planificación 2026-1'!H:H,"AR"))&gt;0,"P34"," ")</f>
        <v xml:space="preserve"> </v>
      </c>
      <c r="BC4" s="108" t="str">
        <f>IF(SUM(COUNTIFS('Planificación 2026-1'!F:F,"SUNAMPE",'Planificación 2026-1'!W:W,C4,'Planificación 2026-1'!H:H,"T1"))&gt;0,"P35"," ")</f>
        <v xml:space="preserve"> </v>
      </c>
      <c r="BD4" s="108" t="str">
        <f>IF(SUM(COUNTIFS('Planificación 2026-1'!F:F,"SUNAMPE",'Planificación 2026-1'!W:W,C4,'Planificación 2026-1'!H:H,"T3"))&gt;0,"P36"," ")</f>
        <v xml:space="preserve"> </v>
      </c>
      <c r="BE4" s="108" t="str">
        <f>IF(SUM(COUNTIFS('Planificación 2026-1'!F:F,"SUNAMPE",'Planificación 2026-1'!W:W,C4,'Planificación 2026-1'!H:H,"T2"))&gt;0,"P37"," ")</f>
        <v xml:space="preserve"> </v>
      </c>
      <c r="BF4" s="108" t="str">
        <f>IF(SUM(COUNTIFS('Planificación 2026-1'!F:F,"SUNAMPE",'Planificación 2026-1'!W:W,C4,'Planificación 2026-1'!H:H,"AE"))&gt;0,"P38"," ")</f>
        <v xml:space="preserve"> </v>
      </c>
      <c r="BG4" s="108" t="str">
        <f>IF(SUM(COUNTIFS('Planificación 2026-1'!F:F,"SUNAMPE",'Planificación 2026-1'!W:W,C4,'Planificación 2026-1'!H:H,"T4"))&gt;0,"P55"," ")</f>
        <v xml:space="preserve"> </v>
      </c>
      <c r="BH4" s="108" t="str">
        <f>IF(SUM(COUNTIFS('Planificación 2026-1'!F:F,"HUAURA",'Planificación 2026-1'!W:W,C4,'Planificación 2026-1'!H:H,"AF"))&gt;0," P01"," ")</f>
        <v xml:space="preserve"> </v>
      </c>
      <c r="BI4" s="108" t="str">
        <f>IF(SUM(COUNTIFS('Planificación 2026-1'!F:F,"HUAURA",'Planificación 2026-1'!W:W,C4,'Planificación 2026-1'!H:H,"EN"))&gt;0,"P02"," ")</f>
        <v xml:space="preserve"> </v>
      </c>
      <c r="BJ4" s="108" t="str">
        <f>IF(SUM(COUNTIFS('Planificación 2026-1'!F:F,"HUAURA",'Planificación 2026-1'!W:W,C4,'Planificación 2026-1'!H:H,"IS"))&gt;0,"P03"," ")</f>
        <v xml:space="preserve"> </v>
      </c>
      <c r="BK4" s="108" t="str">
        <f>IF(SUM(COUNTIFS('Planificación 2026-1'!F:F,"HUAURA",'Planificación 2026-1'!W:W,C4,'Planificación 2026-1'!H:H,"PS"))&gt;0,"P04"," ")</f>
        <v xml:space="preserve"> </v>
      </c>
      <c r="BL4" s="108"/>
      <c r="BM4" s="108" t="str">
        <f>IF(SUM(COUNTIFS('Planificación 2026-1'!F:F,"HUAURA",'Planificación 2026-1'!W:W,C4,'Planificación 2026-1'!H:H,"IN"))&gt;0,"P06"," ")</f>
        <v xml:space="preserve"> </v>
      </c>
      <c r="BN4" s="108" t="str">
        <f>IF(SUM(COUNTIFS('Planificación 2026-1'!F:F,"HUAURA",'Planificación 2026-1'!W:W,C4,'Planificación 2026-1'!H:H,"CA"))&gt;0,"P07"," ")</f>
        <v xml:space="preserve"> </v>
      </c>
      <c r="BO4" s="108" t="str">
        <f>IF(SUM(COUNTIFS('Planificación 2026-1'!F:F,"HUAURA",'Planificación 2026-1'!W:W,C4,'Planificación 2026-1'!H:H,"DE"))&gt;0,"P08"," ")</f>
        <v xml:space="preserve"> </v>
      </c>
      <c r="BP4" s="108" t="str">
        <f>IF(SUM(COUNTIFS('Planificación 2026-1'!F:F,"HUAURA",'Planificación 2026-1'!W:W,C4,'Planificación 2026-1'!H:H,"OB"))&gt;0,"P09"," ")</f>
        <v xml:space="preserve"> </v>
      </c>
      <c r="BQ4" s="108" t="str">
        <f>IF(SUM(COUNTIFS('Planificación 2026-1'!F:F,"HUAURA",'Planificación 2026-1'!W:W,C4,'Planificación 2026-1'!H:H,"MH"))&gt;0,"P31"," ")</f>
        <v xml:space="preserve"> </v>
      </c>
      <c r="BR4" s="108" t="str">
        <f>IF(SUM(COUNTIFS('Planificación 2026-1'!F:F,"HUAURA",'Planificación 2026-1'!W:W,C4,'Planificación 2026-1'!H:H,"IC"))&gt;0,"P32"," ")</f>
        <v xml:space="preserve"> </v>
      </c>
      <c r="BS4" s="108" t="str">
        <f>IF(SUM(COUNTIFS('Planificación 2026-1'!F:F,"HUAURA",'Planificación 2026-1'!W:W,C4,'Planificación 2026-1'!H:H,"AR"))&gt;0,"P34"," ")</f>
        <v xml:space="preserve"> </v>
      </c>
      <c r="BT4" s="108" t="str">
        <f>IF(SUM(COUNTIFS('Planificación 2026-1'!F:F,"HUAURA",'Planificación 2026-1'!W:W,C4,'Planificación 2026-1'!H:H,"T1"))&gt;0,"P35"," ")</f>
        <v xml:space="preserve"> </v>
      </c>
      <c r="BU4" s="108" t="str">
        <f>IF(SUM(COUNTIFS('Planificación 2026-1'!F:F,"HUAURA",'Planificación 2026-1'!W:W,C4,'Planificación 2026-1'!H:H,"T3"))&gt;0,"P36"," ")</f>
        <v xml:space="preserve"> </v>
      </c>
      <c r="BV4" s="108" t="str">
        <f>IF(SUM(COUNTIFS('Planificación 2026-1'!F:F,"HUAURA",'Planificación 2026-1'!W:W,C4,'Planificación 2026-1'!H:H,"T2"))&gt;0,"P37"," ")</f>
        <v xml:space="preserve"> </v>
      </c>
      <c r="BW4" s="108" t="str">
        <f>IF(SUM(COUNTIFS('Planificación 2026-1'!F:F,"HUAURA",'Planificación 2026-1'!W:W,C4,'Planificación 2026-1'!H:H,"AE"))&gt;0,"P38"," ")</f>
        <v xml:space="preserve"> </v>
      </c>
      <c r="BX4" s="108" t="str">
        <f>IF(SUM(COUNTIFS('Planificación 2026-1'!F:F,"HUAURA",'Planificación 2026-1'!W:W,C4,'Planificación 2026-1'!H:H,"T4"))&gt;0,"P55"," ")</f>
        <v xml:space="preserve"> </v>
      </c>
      <c r="BY4" s="109">
        <f>SUMIFS('Planificación 2026-1'!R:R,'Planificación 2026-1'!W:W,C4,'Planificación 2026-1'!H:H,"AF",'Planificación 2026-1'!I:I,"&gt;2")</f>
        <v>0</v>
      </c>
      <c r="BZ4" s="109">
        <f>SUMIFS('Planificación 2026-1'!R:R,'Planificación 2026-1'!W:W,C4,'Planificación 2026-1'!H:H,"EN",'Planificación 2026-1'!I:I,"&gt;2")</f>
        <v>0</v>
      </c>
      <c r="CA4" s="109">
        <f>SUMIFS('Planificación 2026-1'!R:R,'Planificación 2026-1'!W:W,C4,'Planificación 2026-1'!H:H,"IS",'Planificación 2026-1'!I:I,"&gt;2")</f>
        <v>0</v>
      </c>
      <c r="CB4" s="109">
        <f>SUMIFS('Planificación 2026-1'!R:R,'Planificación 2026-1'!W:W,C4,'Planificación 2026-1'!H:H,"PS",'Planificación 2026-1'!I:I,"&gt;2")</f>
        <v>0</v>
      </c>
      <c r="CC4" s="109">
        <f>SUMIFS('Planificación 2026-1'!R:R,'Planificación 2026-1'!W:W,C4,'Planificación 2026-1'!H:H,"IN",'Planificación 2026-1'!I:I,"&gt;2")</f>
        <v>0</v>
      </c>
      <c r="CD4" s="109">
        <f>SUMIFS('Planificación 2026-1'!R:R,'Planificación 2026-1'!W:W,C4,'Planificación 2026-1'!H:H,"CA",'Planificación 2026-1'!I:I,"&gt;2")</f>
        <v>0</v>
      </c>
      <c r="CE4" s="109">
        <f>SUMIFS('Planificación 2026-1'!R:R,'Planificación 2026-1'!W:W,C4,'Planificación 2026-1'!H:H,"DE",'Planificación 2026-1'!I:I,"&gt;2")</f>
        <v>0</v>
      </c>
      <c r="CF4" s="109">
        <f>SUMIFS('Planificación 2026-1'!R:R,'Planificación 2026-1'!W:W,C4,'Planificación 2026-1'!H:H,"OB",'Planificación 2026-1'!I:I,"&gt;2")</f>
        <v>0</v>
      </c>
      <c r="CG4" s="109">
        <f>SUMIFS('Planificación 2026-1'!R:R,'Planificación 2026-1'!W:W,C4,'Planificación 2026-1'!H:H,"MH",'Planificación 2026-1'!I:I,"&gt;2")</f>
        <v>0</v>
      </c>
      <c r="CH4" s="109">
        <f>SUMIFS('Planificación 2026-1'!R:R,'Planificación 2026-1'!W:W,C4,'Planificación 2026-1'!H:H,"IC",'Planificación 2026-1'!I:I,"&gt;2")</f>
        <v>0</v>
      </c>
      <c r="CI4" s="109">
        <f>SUMIFS('Planificación 2026-1'!R:R,'Planificación 2026-1'!W:W,C4,'Planificación 2026-1'!H:H,"AR",'Planificación 2026-1'!I:I,"&gt;2")</f>
        <v>0</v>
      </c>
      <c r="CJ4" s="109">
        <f>SUMIFS('Planificación 2026-1'!R:R,'Planificación 2026-1'!W:W,C4,'Planificación 2026-1'!H:H,"T1",'Planificación 2026-1'!I:I,"&gt;2")</f>
        <v>0</v>
      </c>
      <c r="CK4" s="109">
        <f>SUMIFS('Planificación 2026-1'!R:R,'Planificación 2026-1'!W:W,C4,'Planificación 2026-1'!H:H,"T3",'Planificación 2026-1'!I:I,"&gt;2")</f>
        <v>0</v>
      </c>
      <c r="CL4" s="109">
        <f>SUMIFS('Planificación 2026-1'!R:R,'Planificación 2026-1'!W:W,C4,'Planificación 2026-1'!H:H,"T2",'Planificación 2026-1'!I:I,"&gt;2")</f>
        <v>0</v>
      </c>
      <c r="CM4" s="109">
        <f>SUMIFS('Planificación 2026-1'!R:R,'Planificación 2026-1'!W:W,C4,'Planificación 2026-1'!H:H,"AE",'Planificación 2026-1'!I:I,"&gt;2")</f>
        <v>0</v>
      </c>
      <c r="CN4" s="109">
        <f>SUMIFS('Planificación 2026-1'!R:R,'Planificación 2026-1'!W:W,C4,'Planificación 2026-1'!H:H,"T4",'Planificación 2026-1'!I:I,"&gt;2")</f>
        <v>0</v>
      </c>
      <c r="CO4" s="109">
        <f>SUMIFS('Planificación 2026-1'!R:R,'Planificación 2026-1'!W:W,C4,'Planificación 2026-1'!H:H,"AF",'Planificación 2026-1'!I:I,"&lt;3")</f>
        <v>0</v>
      </c>
      <c r="CP4" s="109">
        <f>SUMIFS('Planificación 2026-1'!R:R,'Planificación 2026-1'!W:W,C4,'Planificación 2026-1'!H:H,"EN",'Planificación 2026-1'!I:I,"&lt;3")</f>
        <v>0</v>
      </c>
      <c r="CQ4" s="109">
        <f>SUMIFS('Planificación 2026-1'!R:R,'Planificación 2026-1'!W:W,C4,'Planificación 2026-1'!H:H,"IS",'Planificación 2026-1'!I:I,"&lt;3")</f>
        <v>0</v>
      </c>
      <c r="CR4" s="109">
        <f>SUMIFS('Planificación 2026-1'!R:R,'Planificación 2026-1'!W:W,C4,'Planificación 2026-1'!H:H,"PS",'Planificación 2026-1'!I:I,"&lt;3")</f>
        <v>0</v>
      </c>
      <c r="CS4" s="109">
        <f>SUMIFS('Planificación 2026-1'!R:R,'Planificación 2026-1'!W:W,C4,'Planificación 2026-1'!H:H,"IN",'Planificación 2026-1'!I:I,"&lt;3")</f>
        <v>0</v>
      </c>
      <c r="CT4" s="109">
        <f>SUMIFS('Planificación 2026-1'!R:R,'Planificación 2026-1'!W:W,C4,'Planificación 2026-1'!H:H,"CA",'Planificación 2026-1'!I:I,"&lt;3")</f>
        <v>0</v>
      </c>
      <c r="CU4" s="109">
        <f>SUMIFS('Planificación 2026-1'!R:R,'Planificación 2026-1'!W:W,C4,'Planificación 2026-1'!H:H,"DE",'Planificación 2026-1'!I:I,"&lt;3")</f>
        <v>0</v>
      </c>
      <c r="CV4" s="109">
        <f>SUMIFS('Planificación 2026-1'!R:R,'Planificación 2026-1'!W:W,C4,'Planificación 2026-1'!H:H,"OB",'Planificación 2026-1'!I:I,"&lt;3")</f>
        <v>0</v>
      </c>
      <c r="CW4" s="109">
        <f>SUMIFS('Planificación 2026-1'!R:R,'Planificación 2026-1'!W:W,C4,'Planificación 2026-1'!H:H,"MH",'Planificación 2026-1'!I:I,"&lt;3")</f>
        <v>0</v>
      </c>
      <c r="CX4" s="109">
        <f>SUMIFS('Planificación 2026-1'!R:R,'Planificación 2026-1'!W:W,C4,'Planificación 2026-1'!H:H,"IC",'Planificación 2026-1'!I:I,"&lt;3")</f>
        <v>0</v>
      </c>
      <c r="CY4" s="109">
        <f>SUMIFS('Planificación 2026-1'!R:R,'Planificación 2026-1'!W:W,C4,'Planificación 2026-1'!H:H,"AR",'Planificación 2026-1'!I:I,"&lt;3")</f>
        <v>0</v>
      </c>
      <c r="CZ4" s="109">
        <f>SUMIFS('Planificación 2026-1'!R:R,'Planificación 2026-1'!W:W,C4,'Planificación 2026-1'!H:H,"T1",'Planificación 2026-1'!I:I,"&lt;3")</f>
        <v>0</v>
      </c>
      <c r="DA4" s="109">
        <f>SUMIFS('Planificación 2026-1'!R:R,'Planificación 2026-1'!W:W,C4,'Planificación 2026-1'!H:H,"T3",'Planificación 2026-1'!I:I,"&lt;3")</f>
        <v>0</v>
      </c>
      <c r="DB4" s="109">
        <f>SUMIFS('Planificación 2026-1'!R:R,'Planificación 2026-1'!W:W,C4,'Planificación 2026-1'!H:H,"T2",'Planificación 2026-1'!I:I,"&lt;3")</f>
        <v>0</v>
      </c>
      <c r="DC4" s="109">
        <f>SUMIFS('Planificación 2026-1'!R:R,'Planificación 2026-1'!W:W,C4,'Planificación 2026-1'!H:H,"AE",'Planificación 2026-1'!I:I,"&lt;3")</f>
        <v>0</v>
      </c>
      <c r="DD4" s="109">
        <f>SUMIFS('Planificación 2026-1'!R:R,'Planificación 2026-1'!W:W,C4,'Planificación 2026-1'!H:H,"T4",'Planificación 2026-1'!I:I,"&lt;3")</f>
        <v>0</v>
      </c>
      <c r="DE4" s="108" t="str">
        <f>TRIM(CONCATENATE(I4,J4,K4,L4,M4,N4,O4,P4,Q4,R4,S4,T4,U4,V4,W4,X4,Y4))</f>
        <v/>
      </c>
      <c r="DF4" s="41">
        <f>IF(C4="","",SUMIFS('Planificación 2026-1'!R:R,'Planificación 2026-1'!W:W,C4,'Planificación 2026-1'!F:F,"PRINCIPAL",'Planificación 2026-1'!X:X,"VIRTUAL"))</f>
        <v>0</v>
      </c>
      <c r="DG4" s="41">
        <f>IF(C4="","",SUMIFS('Planificación 2026-1'!R:R,'Planificación 2026-1'!W:W,C4,'Planificación 2026-1'!F:F,"PRINCIPAL",'Planificación 2026-1'!X:X,"PRESENCIAL"))</f>
        <v>0</v>
      </c>
      <c r="DH4" s="41">
        <f>IF(C4="","",SUMIFS('Planificación 2026-1'!R:R,'Planificación 2026-1'!W:W,C4,'Planificación 2026-1'!F:F,"PRINCIPAL",'Planificación 2026-1'!X:X,"HIBRIDO PRESENCIAL"))</f>
        <v>0</v>
      </c>
      <c r="DI4" s="108" t="str">
        <f>TRIM(CONCATENATE(Z4,AA4,AB4,AC4,AD4,AE4,AF4,AG4,AH4,AI4,AJ4,AK4,AL4,AM4,AN4,AO4,AP4))</f>
        <v/>
      </c>
      <c r="DJ4" s="108">
        <f>IF(C4="","",SUMIFS('Planificación 2026-1'!R:R,'Planificación 2026-1'!W:W,C4,'Planificación 2026-1'!F:F,"FILIAL",'Planificación 2026-1'!X:X,"VIRTUAL"))</f>
        <v>0</v>
      </c>
      <c r="DK4" s="110">
        <f>IF(C4="","",SUMIFS('Planificación 2026-1'!R:R,'Planificación 2026-1'!W:W,C4,'Planificación 2026-1'!F:F,"FILIAL",'Planificación 2026-1'!X:X,"PRESENCIAL"))</f>
        <v>0</v>
      </c>
      <c r="DL4" s="61">
        <f>IF(C4="","",SUMIFS('Planificación 2026-1'!R:R,'Planificación 2026-1'!W:W,C4,'Planificación 2026-1'!F:F,"FILIAL",'Planificación 2026-1'!X:X,"HIBRIDO PRESENCIAL"))</f>
        <v>0</v>
      </c>
      <c r="DM4" s="111" t="str">
        <f>TRIM(CONCATENATE(AQ4,AR4,AS4,AT4,AU4,AV4,AW4,AX4,AY4,AZ4,BA4,BB4,BC4,BD4,BE4,BF4,BG4))</f>
        <v/>
      </c>
      <c r="DN4" s="108">
        <f>IF(C4="","",SUMIFS('Planificación 2026-1'!R:R,'Planificación 2026-1'!W:W,C4,'Planificación 2026-1'!F:F,"SUNAMPE",'Planificación 2026-1'!X:X,"VIRTUAL"))</f>
        <v>0</v>
      </c>
      <c r="DO4" s="61">
        <f>IF(C4="","",SUMIFS('Planificación 2026-1'!R:R,'Planificación 2026-1'!W:W,C4,'Planificación 2026-1'!F:F,"SUNAMPE",'Planificación 2026-1'!X:X,"PRESENCIAL"))</f>
        <v>0</v>
      </c>
      <c r="DP4" s="111" t="str">
        <f>TRIM(CONCATENATE(BH4,BI4,BJ4,BK4,BL4,BM4,BN4,BO4,BP4,BQ4,BR4,BS4,BT4,BU4,BV4,BW4,BX4))</f>
        <v/>
      </c>
      <c r="DQ4" s="108">
        <f>IF(C4="","",SUMIFS('Planificación 2026-1'!R:R,'Planificación 2026-1'!W:W,C4,'Planificación 2026-1'!F:F,"HUAURA",'Planificación 2026-1'!X:X,"VIRTUAL"))</f>
        <v>0</v>
      </c>
      <c r="DR4" s="61">
        <f>IF(C4="","",SUMIFS('Planificación 2026-1'!R:R,'Planificación 2026-1'!W:W,C4,'Planificación 2026-1'!F:F,"HUAURA",'Planificación 2026-1'!X:X,"PRESENCIAL"))</f>
        <v>0</v>
      </c>
      <c r="DS4" s="76">
        <f>SUMIFS('Planificación 2026-1'!R:R,'Planificación 2026-1'!W:W,C4,'Planificación 2026-1'!F:F,"PRINCIPAL",'Planificación 2026-1'!X:X,"VIRTUAL",'Planificación 2026-1'!I:I,"&gt;2")</f>
        <v>0</v>
      </c>
      <c r="DT4" s="76">
        <f>SUMIFS('Planificación 2026-1'!R:R,'Planificación 2026-1'!W:W,C4,'Planificación 2026-1'!F:F,"PRINCIPAL",'Planificación 2026-1'!X:X,"&lt;&gt;VIRTUAL",'Planificación 2026-1'!I:I,"&gt;2")</f>
        <v>0</v>
      </c>
      <c r="DU4" s="76">
        <f>SUMIFS('Planificación 2026-1'!R:R,'Planificación 2026-1'!W:W,C4,'Planificación 2026-1'!F:F,"SUNAMPE",'Planificación 2026-1'!X:X,"VIRTUAL",'Planificación 2026-1'!I:I,"&gt;2")</f>
        <v>0</v>
      </c>
      <c r="DV4" s="76">
        <f>SUMIFS('Planificación 2026-1'!R:R,'Planificación 2026-1'!W:W,C4,'Planificación 2026-1'!F:F,"SUNAMPE",'Planificación 2026-1'!X:X,"&lt;&gt;VIRTUAL",'Planificación 2026-1'!I:I,"&gt;2")</f>
        <v>0</v>
      </c>
      <c r="DW4" s="76">
        <f>SUMIFS('Planificación 2026-1'!R:R,'Planificación 2026-1'!W:W,C4,'Planificación 2026-1'!F:F,"FILIAL",'Planificación 2026-1'!X:X,"VIRTUAL",'Planificación 2026-1'!I:I,"&gt;2")</f>
        <v>0</v>
      </c>
      <c r="DX4" s="76">
        <f>SUMIFS('Planificación 2026-1'!R:R,'Planificación 2026-1'!W:W,C4,'Planificación 2026-1'!F:F,"FILIAL",'Planificación 2026-1'!X:X,"&lt;&gt;VIRTUAL",'Planificación 2026-1'!I:I,"&gt;2")</f>
        <v>0</v>
      </c>
      <c r="DY4" s="76">
        <f>SUMIFS('Planificación 2026-1'!R:R,'Planificación 2026-1'!W:W,C4,'Planificación 2026-1'!F:F,"PORUMA",'Planificación 2026-1'!X:X,"VIRTUAL",'Planificación 2026-1'!I:I,"&gt;2")</f>
        <v>0</v>
      </c>
      <c r="DZ4" s="76">
        <f>SUMIFS('Planificación 2026-1'!R:R,'Planificación 2026-1'!W:W,C4,'Planificación 2026-1'!F:F,"PORUMA",'Planificación 2026-1'!X:X,"&lt;&gt;VIRTUAL",'Planificación 2026-1'!I:I,"&gt;2")</f>
        <v>0</v>
      </c>
      <c r="EA4" s="76">
        <f>SUMIFS('Planificación 2026-1'!R:R,'Planificación 2026-1'!W:W,C4,'Planificación 2026-1'!F:F,"HUAURA",'Planificación 2026-1'!X:X,"VIRTUAL",'Planificación 2026-1'!I:I,"&gt;2")</f>
        <v>0</v>
      </c>
      <c r="EB4" s="76">
        <f>SUMIFS('Planificación 2026-1'!R:R,'Planificación 2026-1'!W:W,C4,'Planificación 2026-1'!F:F,"HUAURA",'Planificación 2026-1'!X:X,"&lt;&gt;VIRTUAL",'Planificación 2026-1'!I:I,"&gt;2")</f>
        <v>0</v>
      </c>
      <c r="EC4" s="76">
        <f>SUMIFS('Planificación 2026-1'!R:R,'Planificación 2026-1'!W:W,C4,'Planificación 2026-1'!F:F,"PRINCIPAL",'Planificación 2026-1'!X:X,"VIRTUAL",'Planificación 2026-1'!I:I,"&lt;3")</f>
        <v>0</v>
      </c>
      <c r="ED4" s="76">
        <f>SUMIFS('Planificación 2026-1'!R:R,'Planificación 2026-1'!W:W,C4,'Planificación 2026-1'!F:F,"PRINCIPAL",'Planificación 2026-1'!X:X,"&lt;&gt;VIRTUAL",'Planificación 2026-1'!I:I,"&lt;3")</f>
        <v>0</v>
      </c>
      <c r="EE4" s="76">
        <f>SUMIFS('Planificación 2026-1'!R:R,'Planificación 2026-1'!W:W,C4,'Planificación 2026-1'!F:F,"SUNAMPE",'Planificación 2026-1'!X:X,"VIRTUAL",'Planificación 2026-1'!I:I,"&lt;3")</f>
        <v>0</v>
      </c>
      <c r="EF4" s="76">
        <f>SUMIFS('Planificación 2026-1'!R:R,'Planificación 2026-1'!W:W,C4,'Planificación 2026-1'!F:F,"SUNAMPE",'Planificación 2026-1'!X:X,"&lt;&gt;VIRTUAL",'Planificación 2026-1'!I:I,"&lt;3")</f>
        <v>0</v>
      </c>
      <c r="EG4" s="76">
        <f>SUMIFS('Planificación 2026-1'!R:R,'Planificación 2026-1'!W:W,C4,'Planificación 2026-1'!F:F,"FILIAL",'Planificación 2026-1'!X:X,"VIRTUAL",'Planificación 2026-1'!I:I,"&lt;3")</f>
        <v>0</v>
      </c>
      <c r="EH4" s="76">
        <f>SUMIFS('Planificación 2026-1'!R:R,'Planificación 2026-1'!W:W,C4,'Planificación 2026-1'!F:F,"FILIAL",'Planificación 2026-1'!X:X,"&lt;&gt;VIRTUAL",'Planificación 2026-1'!I:I,"&lt;3")</f>
        <v>0</v>
      </c>
      <c r="EI4" s="76">
        <f>SUMIFS('Planificación 2026-1'!R:R,'Planificación 2026-1'!W:W,C4,'Planificación 2026-1'!F:F,"PORUMA",'Planificación 2026-1'!X:X,"VIRTUAL",'Planificación 2026-1'!I:I,"&lt;3")</f>
        <v>0</v>
      </c>
      <c r="EJ4" s="76">
        <f>SUMIFS('Planificación 2026-1'!R:R,'Planificación 2026-1'!W:W,C4,'Planificación 2026-1'!F:F,"PORUMA",'Planificación 2026-1'!X:X,"&lt;&gt;VIRTUAL",'Planificación 2026-1'!I:I,"&lt;3")</f>
        <v>0</v>
      </c>
      <c r="EK4" s="76">
        <f>SUMIFS('Planificación 2026-1'!R:R,'Planificación 2026-1'!W:W,C4,'Planificación 2026-1'!F:F,"HUAURA",'Planificación 2026-1'!X:X,"VIRTUAL",'Planificación 2026-1'!I:I,"&lt;3")</f>
        <v>0</v>
      </c>
      <c r="EL4" s="76">
        <f>SUMIFS('Planificación 2026-1'!R:R,'Planificación 2026-1'!W:W,C4,'Planificación 2026-1'!F:F,"HUAURA",'Planificación 2026-1'!X:X,"&lt;&gt;VIRTUAL",'Planificación 2026-1'!I:I,"&lt;3")</f>
        <v>0</v>
      </c>
      <c r="EM4" s="76"/>
      <c r="EN4" s="76">
        <f t="shared" ref="EN4:EN67" si="0">DS4+DW4+EA4+EC4+EG4+EK4+DU4+EE4</f>
        <v>0</v>
      </c>
      <c r="EO4" s="76">
        <f t="shared" ref="EO4:EO67" si="1">DT4+DX4+EB4+ED4+EH4+EL4+DV4+EF4</f>
        <v>0</v>
      </c>
      <c r="EP4" s="76" t="b">
        <f t="shared" ref="EP4:EP67" si="2">EXACT(SUM(EN4:EO4),D4)</f>
        <v>1</v>
      </c>
      <c r="EQ4" s="76" t="str">
        <f t="shared" ref="EQ4:EQ67" si="3">IF(AND(DT4=0,DX4=0,EB4=0),"",IF(COUNTIF(DT4:EB4,"&gt;0")=1,IF(DT4&gt;0,"SEDE",IF(DX4&gt;0,"FILIAL","HUAURA")),IF(COUNTIF(DT4:EB4,"&gt;0")=2,IF(AND(DT4&gt;0,DX4&gt;0),"SEDE-FILIAL",IF(AND(DT4&gt;0,EB4&gt;0),"SEDE-HUAURA","FILIAL-HUAURA")),"SEDE-FILIAL-HUAURA")))</f>
        <v/>
      </c>
      <c r="ER4" s="76" t="str">
        <f>IF(EN4=0,"PRESENCIAL",IF(EO4=0,"VIRTUAL",IF(EN4&gt;EO4,"MAS VIRTUAL",IF(EO4&gt;EN4,"MAS PRESENCIAL","AMBOS"))))</f>
        <v>PRESENCIAL</v>
      </c>
    </row>
    <row r="5" spans="1:148" hidden="1">
      <c r="B5" s="118">
        <v>2</v>
      </c>
      <c r="C5" s="76" t="s">
        <v>172</v>
      </c>
      <c r="D5" s="112">
        <f>SUMIF('Planificación 2026-1'!W:W,C5,'Planificación 2026-1'!R:R)</f>
        <v>0</v>
      </c>
      <c r="E5" s="113" t="s">
        <v>173</v>
      </c>
      <c r="F5" s="76" t="s">
        <v>171</v>
      </c>
      <c r="G5" s="76" t="s">
        <v>153</v>
      </c>
      <c r="H5" s="115" t="s">
        <v>122</v>
      </c>
      <c r="I5" s="107" t="str">
        <f>IF(SUM(COUNTIFS('Planificación 2026-1'!F:F,"PRINCIPAL",'Planificación 2026-1'!W:W,C5,'Planificación 2026-1'!H:H,"AF"))&gt;0,"P01"," ")</f>
        <v xml:space="preserve"> </v>
      </c>
      <c r="J5" s="108" t="str">
        <f>IF(SUM(COUNTIFS('Planificación 2026-1'!F:F,"PRINCIPAL",'Planificación 2026-1'!W:W,C5,'Planificación 2026-1'!H:H,"EN"))&gt;0,"P02"," ")</f>
        <v xml:space="preserve"> </v>
      </c>
      <c r="K5" s="108" t="str">
        <f>IF(SUM(COUNTIFS('Planificación 2026-1'!F:F,"PRINCIPAL",'Planificación 2026-1'!W:W,C5,'Planificación 2026-1'!H:H,"IS"))&gt;0,"P03"," ")</f>
        <v xml:space="preserve"> </v>
      </c>
      <c r="L5" s="108" t="str">
        <f>IF(SUM(COUNTIFS('Planificación 2026-1'!F:F,"PRINCIPAL",'Planificación 2026-1'!W:W,C5,'Planificación 2026-1'!H:H,"PS"))&gt;0,"P04"," ")</f>
        <v xml:space="preserve"> </v>
      </c>
      <c r="M5" s="108"/>
      <c r="N5" s="108" t="str">
        <f>IF(SUM(COUNTIFS('Planificación 2026-1'!F:F,"PRINCIPAL",'Planificación 2026-1'!W:W,C5,'Planificación 2026-1'!H:H,"IN"))&gt;0,"P06"," ")</f>
        <v xml:space="preserve"> </v>
      </c>
      <c r="O5" s="108" t="str">
        <f>IF(SUM(COUNTIFS('Planificación 2026-1'!F:F,"PRINCIPAL",'Planificación 2026-1'!W:W,C5,'Planificación 2026-1'!H:H,"CA"))&gt;0,"P07"," ")</f>
        <v xml:space="preserve"> </v>
      </c>
      <c r="P5" s="108" t="str">
        <f>IF(SUM(COUNTIFS('Planificación 2026-1'!F:F,"PRINCIPAL",'Planificación 2026-1'!W:W,C5,'Planificación 2026-1'!H:H,"DE"))&gt;0,"P08"," ")</f>
        <v xml:space="preserve"> </v>
      </c>
      <c r="Q5" s="108" t="str">
        <f>IF(SUM(COUNTIFS('Planificación 2026-1'!F:F,"PRINCIPAL",'Planificación 2026-1'!W:W,C5,'Planificación 2026-1'!H:H,"OB"))&gt;0,"P09"," ")</f>
        <v xml:space="preserve"> </v>
      </c>
      <c r="R5" s="108" t="str">
        <f>IF(SUM(COUNTIFS('Planificación 2026-1'!F:F,"PRINCIPAL",'Planificación 2026-1'!W:W,C5,'Planificación 2026-1'!H:H,"MH"))&gt;0,"P31"," ")</f>
        <v xml:space="preserve"> </v>
      </c>
      <c r="S5" s="108" t="str">
        <f>IF(SUM(COUNTIFS('Planificación 2026-1'!F:F,"PRINCIPAL",'Planificación 2026-1'!W:W,C5,'Planificación 2026-1'!H:H,"IC"))&gt;0,"P32"," ")</f>
        <v xml:space="preserve"> </v>
      </c>
      <c r="T5" s="108" t="str">
        <f>IF(SUM(COUNTIFS('Planificación 2026-1'!F:F,"PRINCIPAL",'Planificación 2026-1'!W:W,C5,'Planificación 2026-1'!H:H,"AR"))&gt;0,"P34"," ")</f>
        <v xml:space="preserve"> </v>
      </c>
      <c r="U5" s="108" t="str">
        <f>IF(SUM(COUNTIFS('Planificación 2026-1'!F:F,"PRINCIPAL",'Planificación 2026-1'!W:W,C5,'Planificación 2026-1'!H:H,"T1"))&gt;0,"P35"," ")</f>
        <v xml:space="preserve"> </v>
      </c>
      <c r="V5" s="108" t="str">
        <f>IF(SUM(COUNTIFS('Planificación 2026-1'!F:F,"PRINCIPAL",'Planificación 2026-1'!W:W,C5,'Planificación 2026-1'!H:H,"T3"))&gt;0,"P36"," ")</f>
        <v xml:space="preserve"> </v>
      </c>
      <c r="W5" s="108" t="str">
        <f>IF(SUM(COUNTIFS('Planificación 2026-1'!F:F,"PRINCIPAL",'Planificación 2026-1'!W:W,C5,'Planificación 2026-1'!H:H,"T2"))&gt;0,"P37"," ")</f>
        <v xml:space="preserve"> </v>
      </c>
      <c r="X5" s="108" t="str">
        <f>IF(SUM(COUNTIFS('Planificación 2026-1'!F:F,"PRINCIPAL",'Planificación 2026-1'!W:W,C5,'Planificación 2026-1'!H:H,"AE"))&gt;0,"P38"," ")</f>
        <v xml:space="preserve"> </v>
      </c>
      <c r="Y5" s="108" t="str">
        <f>IF(SUM(COUNTIFS('Planificación 2026-1'!F:F,"PRINCIPAL",'Planificación 2026-1'!W:W,C5,'Planificación 2026-1'!H:H,"T4"))&gt;0,"P55"," ")</f>
        <v xml:space="preserve"> </v>
      </c>
      <c r="Z5" s="108" t="str">
        <f>IF(SUM(COUNTIFS('Planificación 2026-1'!F:F,"FILIAL",'Planificación 2026-1'!W:W,C5,'Planificación 2026-1'!H:H,"AF"))&gt;0," P01"," ")</f>
        <v xml:space="preserve"> </v>
      </c>
      <c r="AA5" s="108" t="str">
        <f>IF(SUM(COUNTIFS('Planificación 2026-1'!F:F,"FILIAL",'Planificación 2026-1'!W:W,C5,'Planificación 2026-1'!H:H,"EN"))&gt;0,"P02"," ")</f>
        <v xml:space="preserve"> </v>
      </c>
      <c r="AB5" s="108" t="str">
        <f>IF(SUM(COUNTIFS('Planificación 2026-1'!F:F,"FILIAL",'Planificación 2026-1'!W:W,C5,'Planificación 2026-1'!H:H,"IS"))&gt;0,"P03"," ")</f>
        <v xml:space="preserve"> </v>
      </c>
      <c r="AC5" s="108" t="str">
        <f>IF(SUM(COUNTIFS('Planificación 2026-1'!F:F,"FILIAL",'Planificación 2026-1'!W:W,C5,'Planificación 2026-1'!H:H,"PS"))&gt;0,"P04"," ")</f>
        <v xml:space="preserve"> </v>
      </c>
      <c r="AD5" s="108"/>
      <c r="AE5" s="108" t="str">
        <f>IF(SUM(COUNTIFS('Planificación 2026-1'!F:F,"FILIAL",'Planificación 2026-1'!W:W,C5,'Planificación 2026-1'!H:H,"IN"))&gt;0,"P06"," ")</f>
        <v xml:space="preserve"> </v>
      </c>
      <c r="AF5" s="108" t="str">
        <f>IF(SUM(COUNTIFS('Planificación 2026-1'!F:F,"FILIAL",'Planificación 2026-1'!W:W,C5,'Planificación 2026-1'!H:H,"CA"))&gt;0,"P07"," ")</f>
        <v xml:space="preserve"> </v>
      </c>
      <c r="AG5" s="108" t="str">
        <f>IF(SUM(COUNTIFS('Planificación 2026-1'!F:F,"FILIAL",'Planificación 2026-1'!W:W,C5,'Planificación 2026-1'!H:H,"DE"))&gt;0,"P08"," ")</f>
        <v xml:space="preserve"> </v>
      </c>
      <c r="AH5" s="108" t="str">
        <f>IF(SUM(COUNTIFS('Planificación 2026-1'!F:F,"FILIAL",'Planificación 2026-1'!W:W,C5,'Planificación 2026-1'!H:H,"OB"))&gt;0,"P09"," ")</f>
        <v xml:space="preserve"> </v>
      </c>
      <c r="AI5" s="108" t="str">
        <f>IF(SUM(COUNTIFS('Planificación 2026-1'!F:F,"FILIAL",'Planificación 2026-1'!W:W,C5,'Planificación 2026-1'!H:H,"MH"))&gt;0,"P31"," ")</f>
        <v xml:space="preserve"> </v>
      </c>
      <c r="AJ5" s="108" t="str">
        <f>IF(SUM(COUNTIFS('Planificación 2026-1'!F:F,"FILIAL",'Planificación 2026-1'!W:W,C5,'Planificación 2026-1'!H:H,"IC"))&gt;0,"P32"," ")</f>
        <v xml:space="preserve"> </v>
      </c>
      <c r="AK5" s="108" t="str">
        <f>IF(SUM(COUNTIFS('Planificación 2026-1'!F:F,"FILIAL",'Planificación 2026-1'!W:W,C5,'Planificación 2026-1'!H:H,"AR"))&gt;0,"P34"," ")</f>
        <v xml:space="preserve"> </v>
      </c>
      <c r="AL5" s="108" t="str">
        <f>IF(SUM(COUNTIFS('Planificación 2026-1'!F:F,"FILIAL",'Planificación 2026-1'!W:W,C5,'Planificación 2026-1'!H:H,"T1"))&gt;0,"P35"," ")</f>
        <v xml:space="preserve"> </v>
      </c>
      <c r="AM5" s="108" t="str">
        <f>IF(SUM(COUNTIFS('Planificación 2026-1'!F:F,"FILIAL",'Planificación 2026-1'!W:W,C5,'Planificación 2026-1'!H:H,"T3"))&gt;0,"P36"," ")</f>
        <v xml:space="preserve"> </v>
      </c>
      <c r="AN5" s="108" t="str">
        <f>IF(SUM(COUNTIFS('Planificación 2026-1'!F:F,"FILIAL",'Planificación 2026-1'!W:W,C5,'Planificación 2026-1'!H:H,"T2"))&gt;0,"P37"," ")</f>
        <v xml:space="preserve"> </v>
      </c>
      <c r="AO5" s="108" t="str">
        <f>IF(SUM(COUNTIFS('Planificación 2026-1'!F:F,"FILIAL",'Planificación 2026-1'!W:W,C5,'Planificación 2026-1'!H:H,"AE"))&gt;0,"P38"," ")</f>
        <v xml:space="preserve"> </v>
      </c>
      <c r="AP5" s="108" t="str">
        <f>IF(SUM(COUNTIFS('Planificación 2026-1'!F:F,"FILIAL",'Planificación 2026-1'!W:W,C5,'Planificación 2026-1'!H:H,"T4"))&gt;0,"P55"," ")</f>
        <v xml:space="preserve"> </v>
      </c>
      <c r="AQ5" s="108" t="str">
        <f>IF(SUM(COUNTIFS('Planificación 2026-1'!F:F,"SUNAMPE",'Planificación 2026-1'!W:W,C5,'Planificación 2026-1'!H:H,"AF"))&gt;0," P01"," ")</f>
        <v xml:space="preserve"> </v>
      </c>
      <c r="AR5" s="108" t="str">
        <f>IF(SUM(COUNTIFS('Planificación 2026-1'!F:F,"SUNAMPE",'Planificación 2026-1'!W:W,C5,'Planificación 2026-1'!H:H,"EN"))&gt;0,"P02"," ")</f>
        <v xml:space="preserve"> </v>
      </c>
      <c r="AS5" s="108" t="str">
        <f>IF(SUM(COUNTIFS('Planificación 2026-1'!F:F,"SUNAMPE",'Planificación 2026-1'!W:W,C5,'Planificación 2026-1'!H:H,"IS"))&gt;0,"P03"," ")</f>
        <v xml:space="preserve"> </v>
      </c>
      <c r="AT5" s="108" t="str">
        <f>IF(SUM(COUNTIFS('Planificación 2026-1'!F:F,"SUNAMPE",'Planificación 2026-1'!W:W,C5,'Planificación 2026-1'!H:H,"PS"))&gt;0,"P04"," ")</f>
        <v xml:space="preserve"> </v>
      </c>
      <c r="AU5" s="108"/>
      <c r="AV5" s="108" t="str">
        <f>IF(SUM(COUNTIFS('Planificación 2026-1'!F:F,"SUNAMPE",'Planificación 2026-1'!W:W,C5,'Planificación 2026-1'!H:H,"IN"))&gt;0,"P06"," ")</f>
        <v xml:space="preserve"> </v>
      </c>
      <c r="AW5" s="108" t="str">
        <f>IF(SUM(COUNTIFS('Planificación 2026-1'!F:F,"SUNAMPE",'Planificación 2026-1'!W:W,C5,'Planificación 2026-1'!H:H,"CA"))&gt;0,"P07"," ")</f>
        <v xml:space="preserve"> </v>
      </c>
      <c r="AX5" s="108" t="str">
        <f>IF(SUM(COUNTIFS('Planificación 2026-1'!F:F,"SUNAMPE",'Planificación 2026-1'!W:W,C5,'Planificación 2026-1'!H:H,"DE"))&gt;0,"P08"," ")</f>
        <v xml:space="preserve"> </v>
      </c>
      <c r="AY5" s="108" t="str">
        <f>IF(SUM(COUNTIFS('Planificación 2026-1'!F:F,"SUNAMPE",'Planificación 2026-1'!W:W,C5,'Planificación 2026-1'!H:H,"OB"))&gt;0,"P09"," ")</f>
        <v xml:space="preserve"> </v>
      </c>
      <c r="AZ5" s="108" t="str">
        <f>IF(SUM(COUNTIFS('Planificación 2026-1'!F:F,"SUNAMPE",'Planificación 2026-1'!W:W,C5,'Planificación 2026-1'!H:H,"MH"))&gt;0,"P31"," ")</f>
        <v xml:space="preserve"> </v>
      </c>
      <c r="BA5" s="108" t="str">
        <f>IF(SUM(COUNTIFS('Planificación 2026-1'!F:F,"SUNAMPE",'Planificación 2026-1'!W:W,C5,'Planificación 2026-1'!H:H,"IC"))&gt;0,"P32"," ")</f>
        <v xml:space="preserve"> </v>
      </c>
      <c r="BB5" s="108" t="str">
        <f>IF(SUM(COUNTIFS('Planificación 2026-1'!F:F,"SUNAMPE",'Planificación 2026-1'!W:W,C5,'Planificación 2026-1'!H:H,"AR"))&gt;0,"P34"," ")</f>
        <v xml:space="preserve"> </v>
      </c>
      <c r="BC5" s="108" t="str">
        <f>IF(SUM(COUNTIFS('Planificación 2026-1'!F:F,"SUNAMPE",'Planificación 2026-1'!W:W,C5,'Planificación 2026-1'!H:H,"T1"))&gt;0,"P35"," ")</f>
        <v xml:space="preserve"> </v>
      </c>
      <c r="BD5" s="108" t="str">
        <f>IF(SUM(COUNTIFS('Planificación 2026-1'!F:F,"SUNAMPE",'Planificación 2026-1'!W:W,C5,'Planificación 2026-1'!H:H,"T3"))&gt;0,"P36"," ")</f>
        <v xml:space="preserve"> </v>
      </c>
      <c r="BE5" s="108" t="str">
        <f>IF(SUM(COUNTIFS('Planificación 2026-1'!F:F,"SUNAMPE",'Planificación 2026-1'!W:W,C5,'Planificación 2026-1'!H:H,"T2"))&gt;0,"P37"," ")</f>
        <v xml:space="preserve"> </v>
      </c>
      <c r="BF5" s="108" t="str">
        <f>IF(SUM(COUNTIFS('Planificación 2026-1'!F:F,"SUNAMPE",'Planificación 2026-1'!W:W,C5,'Planificación 2026-1'!H:H,"AE"))&gt;0,"P38"," ")</f>
        <v xml:space="preserve"> </v>
      </c>
      <c r="BG5" s="108" t="str">
        <f>IF(SUM(COUNTIFS('Planificación 2026-1'!F:F,"SUNAMPE",'Planificación 2026-1'!W:W,C5,'Planificación 2026-1'!H:H,"T4"))&gt;0,"P55"," ")</f>
        <v xml:space="preserve"> </v>
      </c>
      <c r="BH5" s="108" t="str">
        <f>IF(SUM(COUNTIFS('Planificación 2026-1'!F:F,"HUAURA",'Planificación 2026-1'!W:W,C5,'Planificación 2026-1'!H:H,"AF"))&gt;0," P01"," ")</f>
        <v xml:space="preserve"> </v>
      </c>
      <c r="BI5" s="108" t="str">
        <f>IF(SUM(COUNTIFS('Planificación 2026-1'!F:F,"HUAURA",'Planificación 2026-1'!W:W,C5,'Planificación 2026-1'!H:H,"EN"))&gt;0,"P02"," ")</f>
        <v xml:space="preserve"> </v>
      </c>
      <c r="BJ5" s="108" t="str">
        <f>IF(SUM(COUNTIFS('Planificación 2026-1'!F:F,"HUAURA",'Planificación 2026-1'!W:W,C5,'Planificación 2026-1'!H:H,"IS"))&gt;0,"P03"," ")</f>
        <v xml:space="preserve"> </v>
      </c>
      <c r="BK5" s="108" t="str">
        <f>IF(SUM(COUNTIFS('Planificación 2026-1'!F:F,"HUAURA",'Planificación 2026-1'!W:W,C5,'Planificación 2026-1'!H:H,"PS"))&gt;0,"P04"," ")</f>
        <v xml:space="preserve"> </v>
      </c>
      <c r="BL5" s="108"/>
      <c r="BM5" s="108" t="str">
        <f>IF(SUM(COUNTIFS('Planificación 2026-1'!F:F,"HUAURA",'Planificación 2026-1'!W:W,C5,'Planificación 2026-1'!H:H,"IN"))&gt;0,"P06"," ")</f>
        <v xml:space="preserve"> </v>
      </c>
      <c r="BN5" s="108" t="str">
        <f>IF(SUM(COUNTIFS('Planificación 2026-1'!F:F,"HUAURA",'Planificación 2026-1'!W:W,C5,'Planificación 2026-1'!H:H,"CA"))&gt;0,"P07"," ")</f>
        <v xml:space="preserve"> </v>
      </c>
      <c r="BO5" s="108" t="str">
        <f>IF(SUM(COUNTIFS('Planificación 2026-1'!F:F,"HUAURA",'Planificación 2026-1'!W:W,C5,'Planificación 2026-1'!H:H,"DE"))&gt;0,"P08"," ")</f>
        <v xml:space="preserve"> </v>
      </c>
      <c r="BP5" s="108" t="str">
        <f>IF(SUM(COUNTIFS('Planificación 2026-1'!F:F,"HUAURA",'Planificación 2026-1'!W:W,C5,'Planificación 2026-1'!H:H,"OB"))&gt;0,"P09"," ")</f>
        <v xml:space="preserve"> </v>
      </c>
      <c r="BQ5" s="108" t="str">
        <f>IF(SUM(COUNTIFS('Planificación 2026-1'!F:F,"HUAURA",'Planificación 2026-1'!W:W,C5,'Planificación 2026-1'!H:H,"MH"))&gt;0,"P31"," ")</f>
        <v xml:space="preserve"> </v>
      </c>
      <c r="BR5" s="108" t="str">
        <f>IF(SUM(COUNTIFS('Planificación 2026-1'!F:F,"HUAURA",'Planificación 2026-1'!W:W,C5,'Planificación 2026-1'!H:H,"IC"))&gt;0,"P32"," ")</f>
        <v xml:space="preserve"> </v>
      </c>
      <c r="BS5" s="108" t="str">
        <f>IF(SUM(COUNTIFS('Planificación 2026-1'!F:F,"HUAURA",'Planificación 2026-1'!W:W,C5,'Planificación 2026-1'!H:H,"AR"))&gt;0,"P34"," ")</f>
        <v xml:space="preserve"> </v>
      </c>
      <c r="BT5" s="108" t="str">
        <f>IF(SUM(COUNTIFS('Planificación 2026-1'!F:F,"HUAURA",'Planificación 2026-1'!W:W,C5,'Planificación 2026-1'!H:H,"T1"))&gt;0,"P35"," ")</f>
        <v xml:space="preserve"> </v>
      </c>
      <c r="BU5" s="108" t="str">
        <f>IF(SUM(COUNTIFS('Planificación 2026-1'!F:F,"HUAURA",'Planificación 2026-1'!W:W,C5,'Planificación 2026-1'!H:H,"T3"))&gt;0,"P36"," ")</f>
        <v xml:space="preserve"> </v>
      </c>
      <c r="BV5" s="108" t="str">
        <f>IF(SUM(COUNTIFS('Planificación 2026-1'!F:F,"HUAURA",'Planificación 2026-1'!W:W,C5,'Planificación 2026-1'!H:H,"T2"))&gt;0,"P37"," ")</f>
        <v xml:space="preserve"> </v>
      </c>
      <c r="BW5" s="108" t="str">
        <f>IF(SUM(COUNTIFS('Planificación 2026-1'!F:F,"HUAURA",'Planificación 2026-1'!W:W,C5,'Planificación 2026-1'!H:H,"AE"))&gt;0,"P38"," ")</f>
        <v xml:space="preserve"> </v>
      </c>
      <c r="BX5" s="108" t="str">
        <f>IF(SUM(COUNTIFS('Planificación 2026-1'!F:F,"HUAURA",'Planificación 2026-1'!W:W,C5,'Planificación 2026-1'!H:H,"T4"))&gt;0,"P55"," ")</f>
        <v xml:space="preserve"> </v>
      </c>
      <c r="BY5" s="109">
        <f>SUMIFS('Planificación 2026-1'!R:R,'Planificación 2026-1'!W:W,C5,'Planificación 2026-1'!H:H,"AF",'Planificación 2026-1'!I:I,"&gt;2")</f>
        <v>0</v>
      </c>
      <c r="BZ5" s="109">
        <f>SUMIFS('Planificación 2026-1'!R:R,'Planificación 2026-1'!W:W,C5,'Planificación 2026-1'!H:H,"EN",'Planificación 2026-1'!I:I,"&gt;2")</f>
        <v>0</v>
      </c>
      <c r="CA5" s="109">
        <f>SUMIFS('Planificación 2026-1'!R:R,'Planificación 2026-1'!W:W,C5,'Planificación 2026-1'!H:H,"IS",'Planificación 2026-1'!I:I,"&gt;2")</f>
        <v>0</v>
      </c>
      <c r="CB5" s="109">
        <f>SUMIFS('Planificación 2026-1'!R:R,'Planificación 2026-1'!W:W,C5,'Planificación 2026-1'!H:H,"PS",'Planificación 2026-1'!I:I,"&gt;2")</f>
        <v>0</v>
      </c>
      <c r="CC5" s="109">
        <f>SUMIFS('Planificación 2026-1'!R:R,'Planificación 2026-1'!W:W,C5,'Planificación 2026-1'!H:H,"IN",'Planificación 2026-1'!I:I,"&gt;2")</f>
        <v>0</v>
      </c>
      <c r="CD5" s="109">
        <f>SUMIFS('Planificación 2026-1'!R:R,'Planificación 2026-1'!W:W,C5,'Planificación 2026-1'!H:H,"CA",'Planificación 2026-1'!I:I,"&gt;2")</f>
        <v>0</v>
      </c>
      <c r="CE5" s="109">
        <f>SUMIFS('Planificación 2026-1'!R:R,'Planificación 2026-1'!W:W,C5,'Planificación 2026-1'!H:H,"DE",'Planificación 2026-1'!I:I,"&gt;2")</f>
        <v>0</v>
      </c>
      <c r="CF5" s="109">
        <f>SUMIFS('Planificación 2026-1'!R:R,'Planificación 2026-1'!W:W,C5,'Planificación 2026-1'!H:H,"OB",'Planificación 2026-1'!I:I,"&gt;2")</f>
        <v>0</v>
      </c>
      <c r="CG5" s="109">
        <f>SUMIFS('Planificación 2026-1'!R:R,'Planificación 2026-1'!W:W,C5,'Planificación 2026-1'!H:H,"MH",'Planificación 2026-1'!I:I,"&gt;2")</f>
        <v>0</v>
      </c>
      <c r="CH5" s="109">
        <f>SUMIFS('Planificación 2026-1'!R:R,'Planificación 2026-1'!W:W,C5,'Planificación 2026-1'!H:H,"IC",'Planificación 2026-1'!I:I,"&gt;2")</f>
        <v>0</v>
      </c>
      <c r="CI5" s="109">
        <f>SUMIFS('Planificación 2026-1'!R:R,'Planificación 2026-1'!W:W,C5,'Planificación 2026-1'!H:H,"AR",'Planificación 2026-1'!I:I,"&gt;2")</f>
        <v>0</v>
      </c>
      <c r="CJ5" s="109">
        <f>SUMIFS('Planificación 2026-1'!R:R,'Planificación 2026-1'!W:W,C5,'Planificación 2026-1'!H:H,"T1",'Planificación 2026-1'!I:I,"&gt;2")</f>
        <v>0</v>
      </c>
      <c r="CK5" s="109">
        <f>SUMIFS('Planificación 2026-1'!R:R,'Planificación 2026-1'!W:W,C5,'Planificación 2026-1'!H:H,"T3",'Planificación 2026-1'!I:I,"&gt;2")</f>
        <v>0</v>
      </c>
      <c r="CL5" s="109">
        <f>SUMIFS('Planificación 2026-1'!R:R,'Planificación 2026-1'!W:W,C5,'Planificación 2026-1'!H:H,"T2",'Planificación 2026-1'!I:I,"&gt;2")</f>
        <v>0</v>
      </c>
      <c r="CM5" s="109">
        <f>SUMIFS('Planificación 2026-1'!R:R,'Planificación 2026-1'!W:W,C5,'Planificación 2026-1'!H:H,"AE",'Planificación 2026-1'!I:I,"&gt;2")</f>
        <v>0</v>
      </c>
      <c r="CN5" s="109">
        <f>SUMIFS('Planificación 2026-1'!R:R,'Planificación 2026-1'!W:W,C5,'Planificación 2026-1'!H:H,"T4",'Planificación 2026-1'!I:I,"&gt;2")</f>
        <v>0</v>
      </c>
      <c r="CO5" s="109">
        <f>SUMIFS('Planificación 2026-1'!R:R,'Planificación 2026-1'!W:W,C5,'Planificación 2026-1'!H:H,"AF",'Planificación 2026-1'!I:I,"&lt;3")</f>
        <v>0</v>
      </c>
      <c r="CP5" s="109">
        <f>SUMIFS('Planificación 2026-1'!R:R,'Planificación 2026-1'!W:W,C5,'Planificación 2026-1'!H:H,"EN",'Planificación 2026-1'!I:I,"&lt;3")</f>
        <v>0</v>
      </c>
      <c r="CQ5" s="109">
        <f>SUMIFS('Planificación 2026-1'!R:R,'Planificación 2026-1'!W:W,C5,'Planificación 2026-1'!H:H,"IS",'Planificación 2026-1'!I:I,"&lt;3")</f>
        <v>0</v>
      </c>
      <c r="CR5" s="109">
        <f>SUMIFS('Planificación 2026-1'!R:R,'Planificación 2026-1'!W:W,C5,'Planificación 2026-1'!H:H,"PS",'Planificación 2026-1'!I:I,"&lt;3")</f>
        <v>0</v>
      </c>
      <c r="CS5" s="109">
        <f>SUMIFS('Planificación 2026-1'!R:R,'Planificación 2026-1'!W:W,C5,'Planificación 2026-1'!H:H,"IN",'Planificación 2026-1'!I:I,"&lt;3")</f>
        <v>0</v>
      </c>
      <c r="CT5" s="109">
        <f>SUMIFS('Planificación 2026-1'!R:R,'Planificación 2026-1'!W:W,C5,'Planificación 2026-1'!H:H,"CA",'Planificación 2026-1'!I:I,"&lt;3")</f>
        <v>0</v>
      </c>
      <c r="CU5" s="109">
        <f>SUMIFS('Planificación 2026-1'!R:R,'Planificación 2026-1'!W:W,C5,'Planificación 2026-1'!H:H,"DE",'Planificación 2026-1'!I:I,"&lt;3")</f>
        <v>0</v>
      </c>
      <c r="CV5" s="109">
        <f>SUMIFS('Planificación 2026-1'!R:R,'Planificación 2026-1'!W:W,C5,'Planificación 2026-1'!H:H,"OB",'Planificación 2026-1'!I:I,"&lt;3")</f>
        <v>0</v>
      </c>
      <c r="CW5" s="109">
        <f>SUMIFS('Planificación 2026-1'!R:R,'Planificación 2026-1'!W:W,C5,'Planificación 2026-1'!H:H,"MH",'Planificación 2026-1'!I:I,"&lt;3")</f>
        <v>0</v>
      </c>
      <c r="CX5" s="109">
        <f>SUMIFS('Planificación 2026-1'!R:R,'Planificación 2026-1'!W:W,C5,'Planificación 2026-1'!H:H,"IC",'Planificación 2026-1'!I:I,"&lt;3")</f>
        <v>0</v>
      </c>
      <c r="CY5" s="109">
        <f>SUMIFS('Planificación 2026-1'!R:R,'Planificación 2026-1'!W:W,C5,'Planificación 2026-1'!H:H,"AR",'Planificación 2026-1'!I:I,"&lt;3")</f>
        <v>0</v>
      </c>
      <c r="CZ5" s="109">
        <f>SUMIFS('Planificación 2026-1'!R:R,'Planificación 2026-1'!W:W,C5,'Planificación 2026-1'!H:H,"T1",'Planificación 2026-1'!I:I,"&lt;3")</f>
        <v>0</v>
      </c>
      <c r="DA5" s="109">
        <f>SUMIFS('Planificación 2026-1'!R:R,'Planificación 2026-1'!W:W,C5,'Planificación 2026-1'!H:H,"T3",'Planificación 2026-1'!I:I,"&lt;3")</f>
        <v>0</v>
      </c>
      <c r="DB5" s="109">
        <f>SUMIFS('Planificación 2026-1'!R:R,'Planificación 2026-1'!W:W,C5,'Planificación 2026-1'!H:H,"T2",'Planificación 2026-1'!I:I,"&lt;3")</f>
        <v>0</v>
      </c>
      <c r="DC5" s="109">
        <f>SUMIFS('Planificación 2026-1'!R:R,'Planificación 2026-1'!W:W,C5,'Planificación 2026-1'!H:H,"AE",'Planificación 2026-1'!I:I,"&lt;3")</f>
        <v>0</v>
      </c>
      <c r="DD5" s="109">
        <f>SUMIFS('Planificación 2026-1'!R:R,'Planificación 2026-1'!W:W,C5,'Planificación 2026-1'!H:H,"T4",'Planificación 2026-1'!I:I,"&lt;3")</f>
        <v>0</v>
      </c>
      <c r="DE5" s="108" t="str">
        <f t="shared" ref="DE5:DE68" si="4">TRIM(CONCATENATE(I5,J5,K5,L5,M5,N5,O5,P5,Q5,R5,S5,T5,U5,V5,W5,X5,Y5))</f>
        <v/>
      </c>
      <c r="DF5" s="41">
        <f>IF(C5="","",SUMIFS('Planificación 2026-1'!R:R,'Planificación 2026-1'!W:W,C5,'Planificación 2026-1'!F:F,"PRINCIPAL",'Planificación 2026-1'!X:X,"VIRTUAL"))</f>
        <v>0</v>
      </c>
      <c r="DG5" s="41">
        <f>IF(C5="","",SUMIFS('Planificación 2026-1'!R:R,'Planificación 2026-1'!W:W,C5,'Planificación 2026-1'!F:F,"PRINCIPAL",'Planificación 2026-1'!X:X,"PRESENCIAL"))</f>
        <v>0</v>
      </c>
      <c r="DH5" s="41">
        <f>IF(C5="","",SUMIFS('Planificación 2026-1'!R:R,'Planificación 2026-1'!W:W,C5,'Planificación 2026-1'!F:F,"PRINCIPAL",'Planificación 2026-1'!X:X,"HIBRIDO PRESENCIAL"))</f>
        <v>0</v>
      </c>
      <c r="DI5" s="108" t="str">
        <f t="shared" ref="DI5:DI68" si="5">TRIM(CONCATENATE(Z5,AA5,AB5,AC5,AD5,AE5,AF5,AG5,AH5,AI5,AJ5,AK5,AL5,AM5,AN5,AO5,AP5))</f>
        <v/>
      </c>
      <c r="DJ5" s="108">
        <f>IF(C5="","",SUMIFS('Planificación 2026-1'!R:R,'Planificación 2026-1'!W:W,C5,'Planificación 2026-1'!F:F,"FILIAL",'Planificación 2026-1'!X:X,"VIRTUAL"))</f>
        <v>0</v>
      </c>
      <c r="DK5" s="110">
        <f>IF(C5="","",SUMIFS('Planificación 2026-1'!R:R,'Planificación 2026-1'!W:W,C5,'Planificación 2026-1'!F:F,"FILIAL",'Planificación 2026-1'!X:X,"PRESENCIAL"))</f>
        <v>0</v>
      </c>
      <c r="DL5" s="61">
        <f>IF(C5="","",SUMIFS('Planificación 2026-1'!R:R,'Planificación 2026-1'!W:W,C5,'Planificación 2026-1'!F:F,"FILIAL",'Planificación 2026-1'!X:X,"HIBRIDO PRESENCIAL"))</f>
        <v>0</v>
      </c>
      <c r="DM5" s="111" t="str">
        <f t="shared" ref="DM5:DM68" si="6">TRIM(CONCATENATE(AQ5,AR5,AS5,AT5,AU5,AV5,AW5,AX5,AY5,AZ5,BA5,BB5,BC5,BD5,BE5,BF5,BG5))</f>
        <v/>
      </c>
      <c r="DN5" s="108">
        <f>IF(C5="","",SUMIFS('Planificación 2026-1'!R:R,'Planificación 2026-1'!W:W,C5,'Planificación 2026-1'!F:F,"SUNAMPE",'Planificación 2026-1'!X:X,"VIRTUAL"))</f>
        <v>0</v>
      </c>
      <c r="DO5" s="61">
        <f>IF(C5="","",SUMIFS('Planificación 2026-1'!R:R,'Planificación 2026-1'!W:W,C5,'Planificación 2026-1'!F:F,"SUNAMPE",'Planificación 2026-1'!X:X,"PRESENCIAL"))</f>
        <v>0</v>
      </c>
      <c r="DP5" s="111" t="str">
        <f t="shared" ref="DP5:DP68" si="7">TRIM(CONCATENATE(BH5,BI5,BJ5,BK5,BL5,BM5,BN5,BO5,BP5,BQ5,BR5,BS5,BT5,BU5,BV5,BW5,BX5))</f>
        <v/>
      </c>
      <c r="DQ5" s="108">
        <f>IF(C5="","",SUMIFS('Planificación 2026-1'!R:R,'Planificación 2026-1'!W:W,C5,'Planificación 2026-1'!F:F,"HUAURA",'Planificación 2026-1'!X:X,"VIRTUAL"))</f>
        <v>0</v>
      </c>
      <c r="DR5" s="61">
        <f>IF(C5="","",SUMIFS('Planificación 2026-1'!R:R,'Planificación 2026-1'!W:W,C5,'Planificación 2026-1'!F:F,"HUAURA",'Planificación 2026-1'!X:X,"PRESENCIAL"))</f>
        <v>0</v>
      </c>
      <c r="DS5" s="76">
        <f>SUMIFS('Planificación 2026-1'!R:R,'Planificación 2026-1'!W:W,C5,'Planificación 2026-1'!F:F,"PRINCIPAL",'Planificación 2026-1'!X:X,"VIRTUAL",'Planificación 2026-1'!I:I,"&gt;2")</f>
        <v>0</v>
      </c>
      <c r="DT5" s="76">
        <f>SUMIFS('Planificación 2026-1'!R:R,'Planificación 2026-1'!W:W,C5,'Planificación 2026-1'!F:F,"PRINCIPAL",'Planificación 2026-1'!X:X,"&lt;&gt;VIRTUAL",'Planificación 2026-1'!I:I,"&gt;2")</f>
        <v>0</v>
      </c>
      <c r="DU5" s="76">
        <f>SUMIFS('Planificación 2026-1'!R:R,'Planificación 2026-1'!W:W,C5,'Planificación 2026-1'!F:F,"SUNAMPE",'Planificación 2026-1'!X:X,"VIRTUAL",'Planificación 2026-1'!I:I,"&gt;2")</f>
        <v>0</v>
      </c>
      <c r="DV5" s="76">
        <f>SUMIFS('Planificación 2026-1'!R:R,'Planificación 2026-1'!W:W,C5,'Planificación 2026-1'!F:F,"SUNAMPE",'Planificación 2026-1'!X:X,"&lt;&gt;VIRTUAL",'Planificación 2026-1'!I:I,"&gt;2")</f>
        <v>0</v>
      </c>
      <c r="DW5" s="76">
        <f>SUMIFS('Planificación 2026-1'!R:R,'Planificación 2026-1'!W:W,C5,'Planificación 2026-1'!F:F,"FILIAL",'Planificación 2026-1'!X:X,"VIRTUAL",'Planificación 2026-1'!I:I,"&gt;2")</f>
        <v>0</v>
      </c>
      <c r="DX5" s="76">
        <f>SUMIFS('Planificación 2026-1'!R:R,'Planificación 2026-1'!W:W,C5,'Planificación 2026-1'!F:F,"FILIAL",'Planificación 2026-1'!X:X,"&lt;&gt;VIRTUAL",'Planificación 2026-1'!I:I,"&gt;2")</f>
        <v>0</v>
      </c>
      <c r="DY5" s="76">
        <f>SUMIFS('Planificación 2026-1'!R:R,'Planificación 2026-1'!W:W,C5,'Planificación 2026-1'!F:F,"PORUMA",'Planificación 2026-1'!X:X,"VIRTUAL",'Planificación 2026-1'!I:I,"&gt;2")</f>
        <v>0</v>
      </c>
      <c r="DZ5" s="76">
        <f>SUMIFS('Planificación 2026-1'!R:R,'Planificación 2026-1'!W:W,C5,'Planificación 2026-1'!F:F,"PORUMA",'Planificación 2026-1'!X:X,"&lt;&gt;VIRTUAL",'Planificación 2026-1'!I:I,"&gt;2")</f>
        <v>0</v>
      </c>
      <c r="EA5" s="76">
        <f>SUMIFS('Planificación 2026-1'!R:R,'Planificación 2026-1'!W:W,C5,'Planificación 2026-1'!F:F,"HUAURA",'Planificación 2026-1'!X:X,"VIRTUAL",'Planificación 2026-1'!I:I,"&gt;2")</f>
        <v>0</v>
      </c>
      <c r="EB5" s="76">
        <f>SUMIFS('Planificación 2026-1'!R:R,'Planificación 2026-1'!W:W,C5,'Planificación 2026-1'!F:F,"HUAURA",'Planificación 2026-1'!X:X,"&lt;&gt;VIRTUAL",'Planificación 2026-1'!I:I,"&gt;2")</f>
        <v>0</v>
      </c>
      <c r="EC5" s="76">
        <f>SUMIFS('Planificación 2026-1'!R:R,'Planificación 2026-1'!W:W,C5,'Planificación 2026-1'!F:F,"PRINCIPAL",'Planificación 2026-1'!X:X,"VIRTUAL",'Planificación 2026-1'!I:I,"&lt;3")</f>
        <v>0</v>
      </c>
      <c r="ED5" s="76">
        <f>SUMIFS('Planificación 2026-1'!R:R,'Planificación 2026-1'!W:W,C5,'Planificación 2026-1'!F:F,"PRINCIPAL",'Planificación 2026-1'!X:X,"&lt;&gt;VIRTUAL",'Planificación 2026-1'!I:I,"&lt;3")</f>
        <v>0</v>
      </c>
      <c r="EE5" s="76">
        <f>SUMIFS('Planificación 2026-1'!R:R,'Planificación 2026-1'!W:W,C5,'Planificación 2026-1'!F:F,"SUNAMPE",'Planificación 2026-1'!X:X,"VIRTUAL",'Planificación 2026-1'!I:I,"&lt;3")</f>
        <v>0</v>
      </c>
      <c r="EF5" s="76">
        <f>SUMIFS('Planificación 2026-1'!R:R,'Planificación 2026-1'!W:W,C5,'Planificación 2026-1'!F:F,"SUNAMPE",'Planificación 2026-1'!X:X,"&lt;&gt;VIRTUAL",'Planificación 2026-1'!I:I,"&lt;3")</f>
        <v>0</v>
      </c>
      <c r="EG5" s="76">
        <f>SUMIFS('Planificación 2026-1'!R:R,'Planificación 2026-1'!W:W,C5,'Planificación 2026-1'!F:F,"FILIAL",'Planificación 2026-1'!X:X,"VIRTUAL",'Planificación 2026-1'!I:I,"&lt;3")</f>
        <v>0</v>
      </c>
      <c r="EH5" s="76">
        <f>SUMIFS('Planificación 2026-1'!R:R,'Planificación 2026-1'!W:W,C5,'Planificación 2026-1'!F:F,"FILIAL",'Planificación 2026-1'!X:X,"&lt;&gt;VIRTUAL",'Planificación 2026-1'!I:I,"&lt;3")</f>
        <v>0</v>
      </c>
      <c r="EI5" s="76">
        <f>SUMIFS('Planificación 2026-1'!R:R,'Planificación 2026-1'!W:W,C5,'Planificación 2026-1'!F:F,"PORUMA",'Planificación 2026-1'!X:X,"VIRTUAL",'Planificación 2026-1'!I:I,"&lt;3")</f>
        <v>0</v>
      </c>
      <c r="EJ5" s="76">
        <f>SUMIFS('Planificación 2026-1'!R:R,'Planificación 2026-1'!W:W,C5,'Planificación 2026-1'!F:F,"PORUMA",'Planificación 2026-1'!X:X,"&lt;&gt;VIRTUAL",'Planificación 2026-1'!I:I,"&lt;3")</f>
        <v>0</v>
      </c>
      <c r="EK5" s="76">
        <f>SUMIFS('Planificación 2026-1'!R:R,'Planificación 2026-1'!W:W,C5,'Planificación 2026-1'!F:F,"HUAURA",'Planificación 2026-1'!X:X,"VIRTUAL",'Planificación 2026-1'!I:I,"&lt;3")</f>
        <v>0</v>
      </c>
      <c r="EL5" s="76">
        <f>SUMIFS('Planificación 2026-1'!R:R,'Planificación 2026-1'!W:W,C5,'Planificación 2026-1'!F:F,"HUAURA",'Planificación 2026-1'!X:X,"&lt;&gt;VIRTUAL",'Planificación 2026-1'!I:I,"&lt;3")</f>
        <v>0</v>
      </c>
      <c r="EM5" s="76"/>
      <c r="EN5" s="76">
        <f t="shared" si="0"/>
        <v>0</v>
      </c>
      <c r="EO5" s="76">
        <f t="shared" si="1"/>
        <v>0</v>
      </c>
      <c r="EP5" s="76" t="b">
        <f t="shared" si="2"/>
        <v>1</v>
      </c>
      <c r="EQ5" s="76" t="str">
        <f t="shared" si="3"/>
        <v/>
      </c>
      <c r="ER5" s="76" t="str">
        <f t="shared" ref="ER5:ER68" si="8">IF(EN5=0,"PRESENCIAL",IF(EO5=0,"VIRTUAL",IF(EN5&gt;EO5,"MAS VIRTUAL",IF(EO5&gt;EN5,"MAS PRESENCIAL","AMBOS"))))</f>
        <v>PRESENCIAL</v>
      </c>
    </row>
    <row r="6" spans="1:148" hidden="1">
      <c r="A6" s="83"/>
      <c r="B6" s="119">
        <v>3</v>
      </c>
      <c r="C6" s="115" t="s">
        <v>174</v>
      </c>
      <c r="D6" s="112">
        <f>SUMIF('Planificación 2026-1'!W:W,C6,'Planificación 2026-1'!R:R)</f>
        <v>0</v>
      </c>
      <c r="E6" s="114" t="s">
        <v>173</v>
      </c>
      <c r="F6" s="115" t="s">
        <v>171</v>
      </c>
      <c r="G6" s="115" t="s">
        <v>153</v>
      </c>
      <c r="H6" s="115" t="s">
        <v>140</v>
      </c>
      <c r="I6" s="107" t="str">
        <f>IF(SUM(COUNTIFS('Planificación 2026-1'!F:F,"PRINCIPAL",'Planificación 2026-1'!W:W,C6,'Planificación 2026-1'!H:H,"AF"))&gt;0,"P01"," ")</f>
        <v xml:space="preserve"> </v>
      </c>
      <c r="J6" s="108" t="str">
        <f>IF(SUM(COUNTIFS('Planificación 2026-1'!F:F,"PRINCIPAL",'Planificación 2026-1'!W:W,C6,'Planificación 2026-1'!H:H,"EN"))&gt;0,"P02"," ")</f>
        <v xml:space="preserve"> </v>
      </c>
      <c r="K6" s="108" t="str">
        <f>IF(SUM(COUNTIFS('Planificación 2026-1'!F:F,"PRINCIPAL",'Planificación 2026-1'!W:W,C6,'Planificación 2026-1'!H:H,"IS"))&gt;0,"P03"," ")</f>
        <v xml:space="preserve"> </v>
      </c>
      <c r="L6" s="108" t="str">
        <f>IF(SUM(COUNTIFS('Planificación 2026-1'!F:F,"PRINCIPAL",'Planificación 2026-1'!W:W,C6,'Planificación 2026-1'!H:H,"PS"))&gt;0,"P04"," ")</f>
        <v xml:space="preserve"> </v>
      </c>
      <c r="M6" s="108"/>
      <c r="N6" s="108" t="str">
        <f>IF(SUM(COUNTIFS('Planificación 2026-1'!F:F,"PRINCIPAL",'Planificación 2026-1'!W:W,C6,'Planificación 2026-1'!H:H,"IN"))&gt;0,"P06"," ")</f>
        <v xml:space="preserve"> </v>
      </c>
      <c r="O6" s="108" t="str">
        <f>IF(SUM(COUNTIFS('Planificación 2026-1'!F:F,"PRINCIPAL",'Planificación 2026-1'!W:W,C6,'Planificación 2026-1'!H:H,"CA"))&gt;0,"P07"," ")</f>
        <v xml:space="preserve"> </v>
      </c>
      <c r="P6" s="108" t="str">
        <f>IF(SUM(COUNTIFS('Planificación 2026-1'!F:F,"PRINCIPAL",'Planificación 2026-1'!W:W,C6,'Planificación 2026-1'!H:H,"DE"))&gt;0,"P08"," ")</f>
        <v xml:space="preserve"> </v>
      </c>
      <c r="Q6" s="108" t="str">
        <f>IF(SUM(COUNTIFS('Planificación 2026-1'!F:F,"PRINCIPAL",'Planificación 2026-1'!W:W,C6,'Planificación 2026-1'!H:H,"OB"))&gt;0,"P09"," ")</f>
        <v xml:space="preserve"> </v>
      </c>
      <c r="R6" s="108" t="str">
        <f>IF(SUM(COUNTIFS('Planificación 2026-1'!F:F,"PRINCIPAL",'Planificación 2026-1'!W:W,C6,'Planificación 2026-1'!H:H,"MH"))&gt;0,"P31"," ")</f>
        <v xml:space="preserve"> </v>
      </c>
      <c r="S6" s="108" t="str">
        <f>IF(SUM(COUNTIFS('Planificación 2026-1'!F:F,"PRINCIPAL",'Planificación 2026-1'!W:W,C6,'Planificación 2026-1'!H:H,"IC"))&gt;0,"P32"," ")</f>
        <v xml:space="preserve"> </v>
      </c>
      <c r="T6" s="108" t="str">
        <f>IF(SUM(COUNTIFS('Planificación 2026-1'!F:F,"PRINCIPAL",'Planificación 2026-1'!W:W,C6,'Planificación 2026-1'!H:H,"AR"))&gt;0,"P34"," ")</f>
        <v xml:space="preserve"> </v>
      </c>
      <c r="U6" s="108" t="str">
        <f>IF(SUM(COUNTIFS('Planificación 2026-1'!F:F,"PRINCIPAL",'Planificación 2026-1'!W:W,C6,'Planificación 2026-1'!H:H,"T1"))&gt;0,"P35"," ")</f>
        <v xml:space="preserve"> </v>
      </c>
      <c r="V6" s="108" t="str">
        <f>IF(SUM(COUNTIFS('Planificación 2026-1'!F:F,"PRINCIPAL",'Planificación 2026-1'!W:W,C6,'Planificación 2026-1'!H:H,"T3"))&gt;0,"P36"," ")</f>
        <v xml:space="preserve"> </v>
      </c>
      <c r="W6" s="108" t="str">
        <f>IF(SUM(COUNTIFS('Planificación 2026-1'!F:F,"PRINCIPAL",'Planificación 2026-1'!W:W,C6,'Planificación 2026-1'!H:H,"T2"))&gt;0,"P37"," ")</f>
        <v xml:space="preserve"> </v>
      </c>
      <c r="X6" s="108" t="str">
        <f>IF(SUM(COUNTIFS('Planificación 2026-1'!F:F,"PRINCIPAL",'Planificación 2026-1'!W:W,C6,'Planificación 2026-1'!H:H,"AE"))&gt;0,"P38"," ")</f>
        <v xml:space="preserve"> </v>
      </c>
      <c r="Y6" s="108" t="str">
        <f>IF(SUM(COUNTIFS('Planificación 2026-1'!F:F,"PRINCIPAL",'Planificación 2026-1'!W:W,C6,'Planificación 2026-1'!H:H,"T4"))&gt;0,"P55"," ")</f>
        <v xml:space="preserve"> </v>
      </c>
      <c r="Z6" s="108" t="str">
        <f>IF(SUM(COUNTIFS('Planificación 2026-1'!F:F,"FILIAL",'Planificación 2026-1'!W:W,C6,'Planificación 2026-1'!H:H,"AF"))&gt;0," P01"," ")</f>
        <v xml:space="preserve"> </v>
      </c>
      <c r="AA6" s="108" t="str">
        <f>IF(SUM(COUNTIFS('Planificación 2026-1'!F:F,"FILIAL",'Planificación 2026-1'!W:W,C6,'Planificación 2026-1'!H:H,"EN"))&gt;0,"P02"," ")</f>
        <v xml:space="preserve"> </v>
      </c>
      <c r="AB6" s="108" t="str">
        <f>IF(SUM(COUNTIFS('Planificación 2026-1'!F:F,"FILIAL",'Planificación 2026-1'!W:W,C6,'Planificación 2026-1'!H:H,"IS"))&gt;0,"P03"," ")</f>
        <v xml:space="preserve"> </v>
      </c>
      <c r="AC6" s="108" t="str">
        <f>IF(SUM(COUNTIFS('Planificación 2026-1'!F:F,"FILIAL",'Planificación 2026-1'!W:W,C6,'Planificación 2026-1'!H:H,"PS"))&gt;0,"P04"," ")</f>
        <v xml:space="preserve"> </v>
      </c>
      <c r="AD6" s="108"/>
      <c r="AE6" s="108" t="str">
        <f>IF(SUM(COUNTIFS('Planificación 2026-1'!F:F,"FILIAL",'Planificación 2026-1'!W:W,C6,'Planificación 2026-1'!H:H,"IN"))&gt;0,"P06"," ")</f>
        <v xml:space="preserve"> </v>
      </c>
      <c r="AF6" s="108" t="str">
        <f>IF(SUM(COUNTIFS('Planificación 2026-1'!F:F,"FILIAL",'Planificación 2026-1'!W:W,C6,'Planificación 2026-1'!H:H,"CA"))&gt;0,"P07"," ")</f>
        <v xml:space="preserve"> </v>
      </c>
      <c r="AG6" s="108" t="str">
        <f>IF(SUM(COUNTIFS('Planificación 2026-1'!F:F,"FILIAL",'Planificación 2026-1'!W:W,C6,'Planificación 2026-1'!H:H,"DE"))&gt;0,"P08"," ")</f>
        <v xml:space="preserve"> </v>
      </c>
      <c r="AH6" s="108" t="str">
        <f>IF(SUM(COUNTIFS('Planificación 2026-1'!F:F,"FILIAL",'Planificación 2026-1'!W:W,C6,'Planificación 2026-1'!H:H,"OB"))&gt;0,"P09"," ")</f>
        <v xml:space="preserve"> </v>
      </c>
      <c r="AI6" s="108" t="str">
        <f>IF(SUM(COUNTIFS('Planificación 2026-1'!F:F,"FILIAL",'Planificación 2026-1'!W:W,C6,'Planificación 2026-1'!H:H,"MH"))&gt;0,"P31"," ")</f>
        <v xml:space="preserve"> </v>
      </c>
      <c r="AJ6" s="108" t="str">
        <f>IF(SUM(COUNTIFS('Planificación 2026-1'!F:F,"FILIAL",'Planificación 2026-1'!W:W,C6,'Planificación 2026-1'!H:H,"IC"))&gt;0,"P32"," ")</f>
        <v xml:space="preserve"> </v>
      </c>
      <c r="AK6" s="108" t="str">
        <f>IF(SUM(COUNTIFS('Planificación 2026-1'!F:F,"FILIAL",'Planificación 2026-1'!W:W,C6,'Planificación 2026-1'!H:H,"AR"))&gt;0,"P34"," ")</f>
        <v xml:space="preserve"> </v>
      </c>
      <c r="AL6" s="108" t="str">
        <f>IF(SUM(COUNTIFS('Planificación 2026-1'!F:F,"FILIAL",'Planificación 2026-1'!W:W,C6,'Planificación 2026-1'!H:H,"T1"))&gt;0,"P35"," ")</f>
        <v xml:space="preserve"> </v>
      </c>
      <c r="AM6" s="108" t="str">
        <f>IF(SUM(COUNTIFS('Planificación 2026-1'!F:F,"FILIAL",'Planificación 2026-1'!W:W,C6,'Planificación 2026-1'!H:H,"T3"))&gt;0,"P36"," ")</f>
        <v xml:space="preserve"> </v>
      </c>
      <c r="AN6" s="108" t="str">
        <f>IF(SUM(COUNTIFS('Planificación 2026-1'!F:F,"FILIAL",'Planificación 2026-1'!W:W,C6,'Planificación 2026-1'!H:H,"T2"))&gt;0,"P37"," ")</f>
        <v xml:space="preserve"> </v>
      </c>
      <c r="AO6" s="108" t="str">
        <f>IF(SUM(COUNTIFS('Planificación 2026-1'!F:F,"FILIAL",'Planificación 2026-1'!W:W,C6,'Planificación 2026-1'!H:H,"AE"))&gt;0,"P38"," ")</f>
        <v xml:space="preserve"> </v>
      </c>
      <c r="AP6" s="108" t="str">
        <f>IF(SUM(COUNTIFS('Planificación 2026-1'!F:F,"FILIAL",'Planificación 2026-1'!W:W,C6,'Planificación 2026-1'!H:H,"T4"))&gt;0,"P55"," ")</f>
        <v xml:space="preserve"> </v>
      </c>
      <c r="AQ6" s="108" t="str">
        <f>IF(SUM(COUNTIFS('Planificación 2026-1'!F:F,"SUNAMPE",'Planificación 2026-1'!W:W,C6,'Planificación 2026-1'!H:H,"AF"))&gt;0," P01"," ")</f>
        <v xml:space="preserve"> </v>
      </c>
      <c r="AR6" s="108" t="str">
        <f>IF(SUM(COUNTIFS('Planificación 2026-1'!F:F,"SUNAMPE",'Planificación 2026-1'!W:W,C6,'Planificación 2026-1'!H:H,"EN"))&gt;0,"P02"," ")</f>
        <v xml:space="preserve"> </v>
      </c>
      <c r="AS6" s="108" t="str">
        <f>IF(SUM(COUNTIFS('Planificación 2026-1'!F:F,"SUNAMPE",'Planificación 2026-1'!W:W,C6,'Planificación 2026-1'!H:H,"IS"))&gt;0,"P03"," ")</f>
        <v xml:space="preserve"> </v>
      </c>
      <c r="AT6" s="108" t="str">
        <f>IF(SUM(COUNTIFS('Planificación 2026-1'!F:F,"SUNAMPE",'Planificación 2026-1'!W:W,C6,'Planificación 2026-1'!H:H,"PS"))&gt;0,"P04"," ")</f>
        <v xml:space="preserve"> </v>
      </c>
      <c r="AU6" s="108"/>
      <c r="AV6" s="108" t="str">
        <f>IF(SUM(COUNTIFS('Planificación 2026-1'!F:F,"SUNAMPE",'Planificación 2026-1'!W:W,C6,'Planificación 2026-1'!H:H,"IN"))&gt;0,"P06"," ")</f>
        <v xml:space="preserve"> </v>
      </c>
      <c r="AW6" s="108" t="str">
        <f>IF(SUM(COUNTIFS('Planificación 2026-1'!F:F,"SUNAMPE",'Planificación 2026-1'!W:W,C6,'Planificación 2026-1'!H:H,"CA"))&gt;0,"P07"," ")</f>
        <v xml:space="preserve"> </v>
      </c>
      <c r="AX6" s="108" t="str">
        <f>IF(SUM(COUNTIFS('Planificación 2026-1'!F:F,"SUNAMPE",'Planificación 2026-1'!W:W,C6,'Planificación 2026-1'!H:H,"DE"))&gt;0,"P08"," ")</f>
        <v xml:space="preserve"> </v>
      </c>
      <c r="AY6" s="108" t="str">
        <f>IF(SUM(COUNTIFS('Planificación 2026-1'!F:F,"SUNAMPE",'Planificación 2026-1'!W:W,C6,'Planificación 2026-1'!H:H,"OB"))&gt;0,"P09"," ")</f>
        <v xml:space="preserve"> </v>
      </c>
      <c r="AZ6" s="108" t="str">
        <f>IF(SUM(COUNTIFS('Planificación 2026-1'!F:F,"SUNAMPE",'Planificación 2026-1'!W:W,C6,'Planificación 2026-1'!H:H,"MH"))&gt;0,"P31"," ")</f>
        <v xml:space="preserve"> </v>
      </c>
      <c r="BA6" s="108" t="str">
        <f>IF(SUM(COUNTIFS('Planificación 2026-1'!F:F,"SUNAMPE",'Planificación 2026-1'!W:W,C6,'Planificación 2026-1'!H:H,"IC"))&gt;0,"P32"," ")</f>
        <v xml:space="preserve"> </v>
      </c>
      <c r="BB6" s="108" t="str">
        <f>IF(SUM(COUNTIFS('Planificación 2026-1'!F:F,"SUNAMPE",'Planificación 2026-1'!W:W,C6,'Planificación 2026-1'!H:H,"AR"))&gt;0,"P34"," ")</f>
        <v xml:space="preserve"> </v>
      </c>
      <c r="BC6" s="108" t="str">
        <f>IF(SUM(COUNTIFS('Planificación 2026-1'!F:F,"SUNAMPE",'Planificación 2026-1'!W:W,C6,'Planificación 2026-1'!H:H,"T1"))&gt;0,"P35"," ")</f>
        <v xml:space="preserve"> </v>
      </c>
      <c r="BD6" s="108" t="str">
        <f>IF(SUM(COUNTIFS('Planificación 2026-1'!F:F,"SUNAMPE",'Planificación 2026-1'!W:W,C6,'Planificación 2026-1'!H:H,"T3"))&gt;0,"P36"," ")</f>
        <v xml:space="preserve"> </v>
      </c>
      <c r="BE6" s="108" t="str">
        <f>IF(SUM(COUNTIFS('Planificación 2026-1'!F:F,"SUNAMPE",'Planificación 2026-1'!W:W,C6,'Planificación 2026-1'!H:H,"T2"))&gt;0,"P37"," ")</f>
        <v xml:space="preserve"> </v>
      </c>
      <c r="BF6" s="108" t="str">
        <f>IF(SUM(COUNTIFS('Planificación 2026-1'!F:F,"SUNAMPE",'Planificación 2026-1'!W:W,C6,'Planificación 2026-1'!H:H,"AE"))&gt;0,"P38"," ")</f>
        <v xml:space="preserve"> </v>
      </c>
      <c r="BG6" s="108" t="str">
        <f>IF(SUM(COUNTIFS('Planificación 2026-1'!F:F,"SUNAMPE",'Planificación 2026-1'!W:W,C6,'Planificación 2026-1'!H:H,"T4"))&gt;0,"P55"," ")</f>
        <v xml:space="preserve"> </v>
      </c>
      <c r="BH6" s="108" t="str">
        <f>IF(SUM(COUNTIFS('Planificación 2026-1'!F:F,"HUAURA",'Planificación 2026-1'!W:W,C6,'Planificación 2026-1'!H:H,"AF"))&gt;0," P01"," ")</f>
        <v xml:space="preserve"> </v>
      </c>
      <c r="BI6" s="108" t="str">
        <f>IF(SUM(COUNTIFS('Planificación 2026-1'!F:F,"HUAURA",'Planificación 2026-1'!W:W,C6,'Planificación 2026-1'!H:H,"EN"))&gt;0,"P02"," ")</f>
        <v xml:space="preserve"> </v>
      </c>
      <c r="BJ6" s="108" t="str">
        <f>IF(SUM(COUNTIFS('Planificación 2026-1'!F:F,"HUAURA",'Planificación 2026-1'!W:W,C6,'Planificación 2026-1'!H:H,"IS"))&gt;0,"P03"," ")</f>
        <v xml:space="preserve"> </v>
      </c>
      <c r="BK6" s="108" t="str">
        <f>IF(SUM(COUNTIFS('Planificación 2026-1'!F:F,"HUAURA",'Planificación 2026-1'!W:W,C6,'Planificación 2026-1'!H:H,"PS"))&gt;0,"P04"," ")</f>
        <v xml:space="preserve"> </v>
      </c>
      <c r="BL6" s="108"/>
      <c r="BM6" s="108" t="str">
        <f>IF(SUM(COUNTIFS('Planificación 2026-1'!F:F,"HUAURA",'Planificación 2026-1'!W:W,C6,'Planificación 2026-1'!H:H,"IN"))&gt;0,"P06"," ")</f>
        <v xml:space="preserve"> </v>
      </c>
      <c r="BN6" s="108" t="str">
        <f>IF(SUM(COUNTIFS('Planificación 2026-1'!F:F,"HUAURA",'Planificación 2026-1'!W:W,C6,'Planificación 2026-1'!H:H,"CA"))&gt;0,"P07"," ")</f>
        <v xml:space="preserve"> </v>
      </c>
      <c r="BO6" s="108" t="str">
        <f>IF(SUM(COUNTIFS('Planificación 2026-1'!F:F,"HUAURA",'Planificación 2026-1'!W:W,C6,'Planificación 2026-1'!H:H,"DE"))&gt;0,"P08"," ")</f>
        <v xml:space="preserve"> </v>
      </c>
      <c r="BP6" s="108" t="str">
        <f>IF(SUM(COUNTIFS('Planificación 2026-1'!F:F,"HUAURA",'Planificación 2026-1'!W:W,C6,'Planificación 2026-1'!H:H,"OB"))&gt;0,"P09"," ")</f>
        <v xml:space="preserve"> </v>
      </c>
      <c r="BQ6" s="108" t="str">
        <f>IF(SUM(COUNTIFS('Planificación 2026-1'!F:F,"HUAURA",'Planificación 2026-1'!W:W,C6,'Planificación 2026-1'!H:H,"MH"))&gt;0,"P31"," ")</f>
        <v xml:space="preserve"> </v>
      </c>
      <c r="BR6" s="108" t="str">
        <f>IF(SUM(COUNTIFS('Planificación 2026-1'!F:F,"HUAURA",'Planificación 2026-1'!W:W,C6,'Planificación 2026-1'!H:H,"IC"))&gt;0,"P32"," ")</f>
        <v xml:space="preserve"> </v>
      </c>
      <c r="BS6" s="108" t="str">
        <f>IF(SUM(COUNTIFS('Planificación 2026-1'!F:F,"HUAURA",'Planificación 2026-1'!W:W,C6,'Planificación 2026-1'!H:H,"AR"))&gt;0,"P34"," ")</f>
        <v xml:space="preserve"> </v>
      </c>
      <c r="BT6" s="108" t="str">
        <f>IF(SUM(COUNTIFS('Planificación 2026-1'!F:F,"HUAURA",'Planificación 2026-1'!W:W,C6,'Planificación 2026-1'!H:H,"T1"))&gt;0,"P35"," ")</f>
        <v xml:space="preserve"> </v>
      </c>
      <c r="BU6" s="108" t="str">
        <f>IF(SUM(COUNTIFS('Planificación 2026-1'!F:F,"HUAURA",'Planificación 2026-1'!W:W,C6,'Planificación 2026-1'!H:H,"T3"))&gt;0,"P36"," ")</f>
        <v xml:space="preserve"> </v>
      </c>
      <c r="BV6" s="108" t="str">
        <f>IF(SUM(COUNTIFS('Planificación 2026-1'!F:F,"HUAURA",'Planificación 2026-1'!W:W,C6,'Planificación 2026-1'!H:H,"T2"))&gt;0,"P37"," ")</f>
        <v xml:space="preserve"> </v>
      </c>
      <c r="BW6" s="108" t="str">
        <f>IF(SUM(COUNTIFS('Planificación 2026-1'!F:F,"HUAURA",'Planificación 2026-1'!W:W,C6,'Planificación 2026-1'!H:H,"AE"))&gt;0,"P38"," ")</f>
        <v xml:space="preserve"> </v>
      </c>
      <c r="BX6" s="108" t="str">
        <f>IF(SUM(COUNTIFS('Planificación 2026-1'!F:F,"HUAURA",'Planificación 2026-1'!W:W,C6,'Planificación 2026-1'!H:H,"T4"))&gt;0,"P55"," ")</f>
        <v xml:space="preserve"> </v>
      </c>
      <c r="BY6" s="109">
        <f>SUMIFS('Planificación 2026-1'!R:R,'Planificación 2026-1'!W:W,C6,'Planificación 2026-1'!H:H,"AF",'Planificación 2026-1'!I:I,"&gt;2")</f>
        <v>0</v>
      </c>
      <c r="BZ6" s="109">
        <f>SUMIFS('Planificación 2026-1'!R:R,'Planificación 2026-1'!W:W,C6,'Planificación 2026-1'!H:H,"EN",'Planificación 2026-1'!I:I,"&gt;2")</f>
        <v>0</v>
      </c>
      <c r="CA6" s="109">
        <f>SUMIFS('Planificación 2026-1'!R:R,'Planificación 2026-1'!W:W,C6,'Planificación 2026-1'!H:H,"IS",'Planificación 2026-1'!I:I,"&gt;2")</f>
        <v>0</v>
      </c>
      <c r="CB6" s="109">
        <f>SUMIFS('Planificación 2026-1'!R:R,'Planificación 2026-1'!W:W,C6,'Planificación 2026-1'!H:H,"PS",'Planificación 2026-1'!I:I,"&gt;2")</f>
        <v>0</v>
      </c>
      <c r="CC6" s="109">
        <f>SUMIFS('Planificación 2026-1'!R:R,'Planificación 2026-1'!W:W,C6,'Planificación 2026-1'!H:H,"IN",'Planificación 2026-1'!I:I,"&gt;2")</f>
        <v>0</v>
      </c>
      <c r="CD6" s="109">
        <f>SUMIFS('Planificación 2026-1'!R:R,'Planificación 2026-1'!W:W,C6,'Planificación 2026-1'!H:H,"CA",'Planificación 2026-1'!I:I,"&gt;2")</f>
        <v>0</v>
      </c>
      <c r="CE6" s="109">
        <f>SUMIFS('Planificación 2026-1'!R:R,'Planificación 2026-1'!W:W,C6,'Planificación 2026-1'!H:H,"DE",'Planificación 2026-1'!I:I,"&gt;2")</f>
        <v>0</v>
      </c>
      <c r="CF6" s="109">
        <f>SUMIFS('Planificación 2026-1'!R:R,'Planificación 2026-1'!W:W,C6,'Planificación 2026-1'!H:H,"OB",'Planificación 2026-1'!I:I,"&gt;2")</f>
        <v>0</v>
      </c>
      <c r="CG6" s="109">
        <f>SUMIFS('Planificación 2026-1'!R:R,'Planificación 2026-1'!W:W,C6,'Planificación 2026-1'!H:H,"MH",'Planificación 2026-1'!I:I,"&gt;2")</f>
        <v>0</v>
      </c>
      <c r="CH6" s="109">
        <f>SUMIFS('Planificación 2026-1'!R:R,'Planificación 2026-1'!W:W,C6,'Planificación 2026-1'!H:H,"IC",'Planificación 2026-1'!I:I,"&gt;2")</f>
        <v>0</v>
      </c>
      <c r="CI6" s="109">
        <f>SUMIFS('Planificación 2026-1'!R:R,'Planificación 2026-1'!W:W,C6,'Planificación 2026-1'!H:H,"AR",'Planificación 2026-1'!I:I,"&gt;2")</f>
        <v>0</v>
      </c>
      <c r="CJ6" s="109">
        <f>SUMIFS('Planificación 2026-1'!R:R,'Planificación 2026-1'!W:W,C6,'Planificación 2026-1'!H:H,"T1",'Planificación 2026-1'!I:I,"&gt;2")</f>
        <v>0</v>
      </c>
      <c r="CK6" s="109">
        <f>SUMIFS('Planificación 2026-1'!R:R,'Planificación 2026-1'!W:W,C6,'Planificación 2026-1'!H:H,"T3",'Planificación 2026-1'!I:I,"&gt;2")</f>
        <v>0</v>
      </c>
      <c r="CL6" s="109">
        <f>SUMIFS('Planificación 2026-1'!R:R,'Planificación 2026-1'!W:W,C6,'Planificación 2026-1'!H:H,"T2",'Planificación 2026-1'!I:I,"&gt;2")</f>
        <v>0</v>
      </c>
      <c r="CM6" s="109">
        <f>SUMIFS('Planificación 2026-1'!R:R,'Planificación 2026-1'!W:W,C6,'Planificación 2026-1'!H:H,"AE",'Planificación 2026-1'!I:I,"&gt;2")</f>
        <v>0</v>
      </c>
      <c r="CN6" s="109">
        <f>SUMIFS('Planificación 2026-1'!R:R,'Planificación 2026-1'!W:W,C6,'Planificación 2026-1'!H:H,"T4",'Planificación 2026-1'!I:I,"&gt;2")</f>
        <v>0</v>
      </c>
      <c r="CO6" s="109">
        <f>SUMIFS('Planificación 2026-1'!R:R,'Planificación 2026-1'!W:W,C6,'Planificación 2026-1'!H:H,"AF",'Planificación 2026-1'!I:I,"&lt;3")</f>
        <v>0</v>
      </c>
      <c r="CP6" s="109">
        <f>SUMIFS('Planificación 2026-1'!R:R,'Planificación 2026-1'!W:W,C6,'Planificación 2026-1'!H:H,"EN",'Planificación 2026-1'!I:I,"&lt;3")</f>
        <v>0</v>
      </c>
      <c r="CQ6" s="109">
        <f>SUMIFS('Planificación 2026-1'!R:R,'Planificación 2026-1'!W:W,C6,'Planificación 2026-1'!H:H,"IS",'Planificación 2026-1'!I:I,"&lt;3")</f>
        <v>0</v>
      </c>
      <c r="CR6" s="109">
        <f>SUMIFS('Planificación 2026-1'!R:R,'Planificación 2026-1'!W:W,C6,'Planificación 2026-1'!H:H,"PS",'Planificación 2026-1'!I:I,"&lt;3")</f>
        <v>0</v>
      </c>
      <c r="CS6" s="109">
        <f>SUMIFS('Planificación 2026-1'!R:R,'Planificación 2026-1'!W:W,C6,'Planificación 2026-1'!H:H,"IN",'Planificación 2026-1'!I:I,"&lt;3")</f>
        <v>0</v>
      </c>
      <c r="CT6" s="109">
        <f>SUMIFS('Planificación 2026-1'!R:R,'Planificación 2026-1'!W:W,C6,'Planificación 2026-1'!H:H,"CA",'Planificación 2026-1'!I:I,"&lt;3")</f>
        <v>0</v>
      </c>
      <c r="CU6" s="109">
        <f>SUMIFS('Planificación 2026-1'!R:R,'Planificación 2026-1'!W:W,C6,'Planificación 2026-1'!H:H,"DE",'Planificación 2026-1'!I:I,"&lt;3")</f>
        <v>0</v>
      </c>
      <c r="CV6" s="109">
        <f>SUMIFS('Planificación 2026-1'!R:R,'Planificación 2026-1'!W:W,C6,'Planificación 2026-1'!H:H,"OB",'Planificación 2026-1'!I:I,"&lt;3")</f>
        <v>0</v>
      </c>
      <c r="CW6" s="109">
        <f>SUMIFS('Planificación 2026-1'!R:R,'Planificación 2026-1'!W:W,C6,'Planificación 2026-1'!H:H,"MH",'Planificación 2026-1'!I:I,"&lt;3")</f>
        <v>0</v>
      </c>
      <c r="CX6" s="109">
        <f>SUMIFS('Planificación 2026-1'!R:R,'Planificación 2026-1'!W:W,C6,'Planificación 2026-1'!H:H,"IC",'Planificación 2026-1'!I:I,"&lt;3")</f>
        <v>0</v>
      </c>
      <c r="CY6" s="109">
        <f>SUMIFS('Planificación 2026-1'!R:R,'Planificación 2026-1'!W:W,C6,'Planificación 2026-1'!H:H,"AR",'Planificación 2026-1'!I:I,"&lt;3")</f>
        <v>0</v>
      </c>
      <c r="CZ6" s="109">
        <f>SUMIFS('Planificación 2026-1'!R:R,'Planificación 2026-1'!W:W,C6,'Planificación 2026-1'!H:H,"T1",'Planificación 2026-1'!I:I,"&lt;3")</f>
        <v>0</v>
      </c>
      <c r="DA6" s="109">
        <f>SUMIFS('Planificación 2026-1'!R:R,'Planificación 2026-1'!W:W,C6,'Planificación 2026-1'!H:H,"T3",'Planificación 2026-1'!I:I,"&lt;3")</f>
        <v>0</v>
      </c>
      <c r="DB6" s="109">
        <f>SUMIFS('Planificación 2026-1'!R:R,'Planificación 2026-1'!W:W,C6,'Planificación 2026-1'!H:H,"T2",'Planificación 2026-1'!I:I,"&lt;3")</f>
        <v>0</v>
      </c>
      <c r="DC6" s="109">
        <f>SUMIFS('Planificación 2026-1'!R:R,'Planificación 2026-1'!W:W,C6,'Planificación 2026-1'!H:H,"AE",'Planificación 2026-1'!I:I,"&lt;3")</f>
        <v>0</v>
      </c>
      <c r="DD6" s="109">
        <f>SUMIFS('Planificación 2026-1'!R:R,'Planificación 2026-1'!W:W,C6,'Planificación 2026-1'!H:H,"T4",'Planificación 2026-1'!I:I,"&lt;3")</f>
        <v>0</v>
      </c>
      <c r="DE6" s="108" t="str">
        <f t="shared" si="4"/>
        <v/>
      </c>
      <c r="DF6" s="41">
        <f>IF(C6="","",SUMIFS('Planificación 2026-1'!R:R,'Planificación 2026-1'!W:W,C6,'Planificación 2026-1'!F:F,"PRINCIPAL",'Planificación 2026-1'!X:X,"VIRTUAL"))</f>
        <v>0</v>
      </c>
      <c r="DG6" s="41">
        <f>IF(C6="","",SUMIFS('Planificación 2026-1'!R:R,'Planificación 2026-1'!W:W,C6,'Planificación 2026-1'!F:F,"PRINCIPAL",'Planificación 2026-1'!X:X,"PRESENCIAL"))</f>
        <v>0</v>
      </c>
      <c r="DH6" s="41">
        <f>IF(C6="","",SUMIFS('Planificación 2026-1'!R:R,'Planificación 2026-1'!W:W,C6,'Planificación 2026-1'!F:F,"PRINCIPAL",'Planificación 2026-1'!X:X,"HIBRIDO PRESENCIAL"))</f>
        <v>0</v>
      </c>
      <c r="DI6" s="108" t="str">
        <f t="shared" si="5"/>
        <v/>
      </c>
      <c r="DJ6" s="108">
        <f>IF(C6="","",SUMIFS('Planificación 2026-1'!R:R,'Planificación 2026-1'!W:W,C6,'Planificación 2026-1'!F:F,"FILIAL",'Planificación 2026-1'!X:X,"VIRTUAL"))</f>
        <v>0</v>
      </c>
      <c r="DK6" s="110">
        <f>IF(C6="","",SUMIFS('Planificación 2026-1'!R:R,'Planificación 2026-1'!W:W,C6,'Planificación 2026-1'!F:F,"FILIAL",'Planificación 2026-1'!X:X,"PRESENCIAL"))</f>
        <v>0</v>
      </c>
      <c r="DL6" s="61">
        <f>IF(C6="","",SUMIFS('Planificación 2026-1'!R:R,'Planificación 2026-1'!W:W,C6,'Planificación 2026-1'!F:F,"FILIAL",'Planificación 2026-1'!X:X,"HIBRIDO PRESENCIAL"))</f>
        <v>0</v>
      </c>
      <c r="DM6" s="111" t="str">
        <f t="shared" si="6"/>
        <v/>
      </c>
      <c r="DN6" s="108">
        <f>IF(C6="","",SUMIFS('Planificación 2026-1'!R:R,'Planificación 2026-1'!W:W,C6,'Planificación 2026-1'!F:F,"SUNAMPE",'Planificación 2026-1'!X:X,"VIRTUAL"))</f>
        <v>0</v>
      </c>
      <c r="DO6" s="61">
        <f>IF(C6="","",SUMIFS('Planificación 2026-1'!R:R,'Planificación 2026-1'!W:W,C6,'Planificación 2026-1'!F:F,"SUNAMPE",'Planificación 2026-1'!X:X,"PRESENCIAL"))</f>
        <v>0</v>
      </c>
      <c r="DP6" s="111" t="str">
        <f t="shared" si="7"/>
        <v/>
      </c>
      <c r="DQ6" s="108">
        <f>IF(C6="","",SUMIFS('Planificación 2026-1'!R:R,'Planificación 2026-1'!W:W,C6,'Planificación 2026-1'!F:F,"HUAURA",'Planificación 2026-1'!X:X,"VIRTUAL"))</f>
        <v>0</v>
      </c>
      <c r="DR6" s="61">
        <f>IF(C6="","",SUMIFS('Planificación 2026-1'!R:R,'Planificación 2026-1'!W:W,C6,'Planificación 2026-1'!F:F,"HUAURA",'Planificación 2026-1'!X:X,"PRESENCIAL"))</f>
        <v>0</v>
      </c>
      <c r="DS6" s="76">
        <f>SUMIFS('Planificación 2026-1'!R:R,'Planificación 2026-1'!W:W,C6,'Planificación 2026-1'!F:F,"PRINCIPAL",'Planificación 2026-1'!X:X,"VIRTUAL",'Planificación 2026-1'!I:I,"&gt;2")</f>
        <v>0</v>
      </c>
      <c r="DT6" s="76">
        <f>SUMIFS('Planificación 2026-1'!R:R,'Planificación 2026-1'!W:W,C6,'Planificación 2026-1'!F:F,"PRINCIPAL",'Planificación 2026-1'!X:X,"&lt;&gt;VIRTUAL",'Planificación 2026-1'!I:I,"&gt;2")</f>
        <v>0</v>
      </c>
      <c r="DU6" s="76">
        <f>SUMIFS('Planificación 2026-1'!R:R,'Planificación 2026-1'!W:W,C6,'Planificación 2026-1'!F:F,"SUNAMPE",'Planificación 2026-1'!X:X,"VIRTUAL",'Planificación 2026-1'!I:I,"&gt;2")</f>
        <v>0</v>
      </c>
      <c r="DV6" s="76">
        <f>SUMIFS('Planificación 2026-1'!R:R,'Planificación 2026-1'!W:W,C6,'Planificación 2026-1'!F:F,"SUNAMPE",'Planificación 2026-1'!X:X,"&lt;&gt;VIRTUAL",'Planificación 2026-1'!I:I,"&gt;2")</f>
        <v>0</v>
      </c>
      <c r="DW6" s="76">
        <f>SUMIFS('Planificación 2026-1'!R:R,'Planificación 2026-1'!W:W,C6,'Planificación 2026-1'!F:F,"FILIAL",'Planificación 2026-1'!X:X,"VIRTUAL",'Planificación 2026-1'!I:I,"&gt;2")</f>
        <v>0</v>
      </c>
      <c r="DX6" s="76">
        <f>SUMIFS('Planificación 2026-1'!R:R,'Planificación 2026-1'!W:W,C6,'Planificación 2026-1'!F:F,"FILIAL",'Planificación 2026-1'!X:X,"&lt;&gt;VIRTUAL",'Planificación 2026-1'!I:I,"&gt;2")</f>
        <v>0</v>
      </c>
      <c r="DY6" s="76">
        <f>SUMIFS('Planificación 2026-1'!R:R,'Planificación 2026-1'!W:W,C6,'Planificación 2026-1'!F:F,"PORUMA",'Planificación 2026-1'!X:X,"VIRTUAL",'Planificación 2026-1'!I:I,"&gt;2")</f>
        <v>0</v>
      </c>
      <c r="DZ6" s="76">
        <f>SUMIFS('Planificación 2026-1'!R:R,'Planificación 2026-1'!W:W,C6,'Planificación 2026-1'!F:F,"PORUMA",'Planificación 2026-1'!X:X,"&lt;&gt;VIRTUAL",'Planificación 2026-1'!I:I,"&gt;2")</f>
        <v>0</v>
      </c>
      <c r="EA6" s="76">
        <f>SUMIFS('Planificación 2026-1'!R:R,'Planificación 2026-1'!W:W,C6,'Planificación 2026-1'!F:F,"HUAURA",'Planificación 2026-1'!X:X,"VIRTUAL",'Planificación 2026-1'!I:I,"&gt;2")</f>
        <v>0</v>
      </c>
      <c r="EB6" s="76">
        <f>SUMIFS('Planificación 2026-1'!R:R,'Planificación 2026-1'!W:W,C6,'Planificación 2026-1'!F:F,"HUAURA",'Planificación 2026-1'!X:X,"&lt;&gt;VIRTUAL",'Planificación 2026-1'!I:I,"&gt;2")</f>
        <v>0</v>
      </c>
      <c r="EC6" s="76">
        <f>SUMIFS('Planificación 2026-1'!R:R,'Planificación 2026-1'!W:W,C6,'Planificación 2026-1'!F:F,"PRINCIPAL",'Planificación 2026-1'!X:X,"VIRTUAL",'Planificación 2026-1'!I:I,"&lt;3")</f>
        <v>0</v>
      </c>
      <c r="ED6" s="76">
        <f>SUMIFS('Planificación 2026-1'!R:R,'Planificación 2026-1'!W:W,C6,'Planificación 2026-1'!F:F,"PRINCIPAL",'Planificación 2026-1'!X:X,"&lt;&gt;VIRTUAL",'Planificación 2026-1'!I:I,"&lt;3")</f>
        <v>0</v>
      </c>
      <c r="EE6" s="76">
        <f>SUMIFS('Planificación 2026-1'!R:R,'Planificación 2026-1'!W:W,C6,'Planificación 2026-1'!F:F,"SUNAMPE",'Planificación 2026-1'!X:X,"VIRTUAL",'Planificación 2026-1'!I:I,"&lt;3")</f>
        <v>0</v>
      </c>
      <c r="EF6" s="76">
        <f>SUMIFS('Planificación 2026-1'!R:R,'Planificación 2026-1'!W:W,C6,'Planificación 2026-1'!F:F,"SUNAMPE",'Planificación 2026-1'!X:X,"&lt;&gt;VIRTUAL",'Planificación 2026-1'!I:I,"&lt;3")</f>
        <v>0</v>
      </c>
      <c r="EG6" s="76">
        <f>SUMIFS('Planificación 2026-1'!R:R,'Planificación 2026-1'!W:W,C6,'Planificación 2026-1'!F:F,"FILIAL",'Planificación 2026-1'!X:X,"VIRTUAL",'Planificación 2026-1'!I:I,"&lt;3")</f>
        <v>0</v>
      </c>
      <c r="EH6" s="76">
        <f>SUMIFS('Planificación 2026-1'!R:R,'Planificación 2026-1'!W:W,C6,'Planificación 2026-1'!F:F,"FILIAL",'Planificación 2026-1'!X:X,"&lt;&gt;VIRTUAL",'Planificación 2026-1'!I:I,"&lt;3")</f>
        <v>0</v>
      </c>
      <c r="EI6" s="76">
        <f>SUMIFS('Planificación 2026-1'!R:R,'Planificación 2026-1'!W:W,C6,'Planificación 2026-1'!F:F,"PORUMA",'Planificación 2026-1'!X:X,"VIRTUAL",'Planificación 2026-1'!I:I,"&lt;3")</f>
        <v>0</v>
      </c>
      <c r="EJ6" s="76">
        <f>SUMIFS('Planificación 2026-1'!R:R,'Planificación 2026-1'!W:W,C6,'Planificación 2026-1'!F:F,"PORUMA",'Planificación 2026-1'!X:X,"&lt;&gt;VIRTUAL",'Planificación 2026-1'!I:I,"&lt;3")</f>
        <v>0</v>
      </c>
      <c r="EK6" s="76">
        <f>SUMIFS('Planificación 2026-1'!R:R,'Planificación 2026-1'!W:W,C6,'Planificación 2026-1'!F:F,"HUAURA",'Planificación 2026-1'!X:X,"VIRTUAL",'Planificación 2026-1'!I:I,"&lt;3")</f>
        <v>0</v>
      </c>
      <c r="EL6" s="76">
        <f>SUMIFS('Planificación 2026-1'!R:R,'Planificación 2026-1'!W:W,C6,'Planificación 2026-1'!F:F,"HUAURA",'Planificación 2026-1'!X:X,"&lt;&gt;VIRTUAL",'Planificación 2026-1'!I:I,"&lt;3")</f>
        <v>0</v>
      </c>
      <c r="EM6" s="76"/>
      <c r="EN6" s="76">
        <f t="shared" si="0"/>
        <v>0</v>
      </c>
      <c r="EO6" s="76">
        <f t="shared" si="1"/>
        <v>0</v>
      </c>
      <c r="EP6" s="76" t="b">
        <f t="shared" si="2"/>
        <v>1</v>
      </c>
      <c r="EQ6" s="76" t="str">
        <f t="shared" si="3"/>
        <v/>
      </c>
      <c r="ER6" s="76" t="str">
        <f t="shared" si="8"/>
        <v>PRESENCIAL</v>
      </c>
    </row>
    <row r="7" spans="1:148" hidden="1">
      <c r="A7" s="83"/>
      <c r="B7" s="119">
        <v>4</v>
      </c>
      <c r="C7" s="115" t="s">
        <v>175</v>
      </c>
      <c r="D7" s="112">
        <f>SUMIF('Planificación 2026-1'!W:W,C7,'Planificación 2026-1'!R:R)</f>
        <v>19</v>
      </c>
      <c r="E7" s="114" t="s">
        <v>170</v>
      </c>
      <c r="F7" s="115" t="s">
        <v>171</v>
      </c>
      <c r="G7" s="115" t="s">
        <v>153</v>
      </c>
      <c r="H7" s="115" t="s">
        <v>125</v>
      </c>
      <c r="I7" s="107" t="str">
        <f>IF(SUM(COUNTIFS('Planificación 2026-1'!F:F,"PRINCIPAL",'Planificación 2026-1'!W:W,C7,'Planificación 2026-1'!H:H,"AF"))&gt;0,"P01"," ")</f>
        <v xml:space="preserve"> </v>
      </c>
      <c r="J7" s="108" t="str">
        <f>IF(SUM(COUNTIFS('Planificación 2026-1'!F:F,"PRINCIPAL",'Planificación 2026-1'!W:W,C7,'Planificación 2026-1'!H:H,"EN"))&gt;0,"P02"," ")</f>
        <v xml:space="preserve"> </v>
      </c>
      <c r="K7" s="108" t="str">
        <f>IF(SUM(COUNTIFS('Planificación 2026-1'!F:F,"PRINCIPAL",'Planificación 2026-1'!W:W,C7,'Planificación 2026-1'!H:H,"IS"))&gt;0,"P03"," ")</f>
        <v xml:space="preserve"> </v>
      </c>
      <c r="L7" s="108" t="str">
        <f>IF(SUM(COUNTIFS('Planificación 2026-1'!F:F,"PRINCIPAL",'Planificación 2026-1'!W:W,C7,'Planificación 2026-1'!H:H,"PS"))&gt;0,"P04"," ")</f>
        <v xml:space="preserve"> </v>
      </c>
      <c r="M7" s="108"/>
      <c r="N7" s="108" t="str">
        <f>IF(SUM(COUNTIFS('Planificación 2026-1'!F:F,"PRINCIPAL",'Planificación 2026-1'!W:W,C7,'Planificación 2026-1'!H:H,"IN"))&gt;0,"P06"," ")</f>
        <v>P06</v>
      </c>
      <c r="O7" s="108" t="str">
        <f>IF(SUM(COUNTIFS('Planificación 2026-1'!F:F,"PRINCIPAL",'Planificación 2026-1'!W:W,C7,'Planificación 2026-1'!H:H,"CA"))&gt;0,"P07"," ")</f>
        <v xml:space="preserve"> </v>
      </c>
      <c r="P7" s="108" t="str">
        <f>IF(SUM(COUNTIFS('Planificación 2026-1'!F:F,"PRINCIPAL",'Planificación 2026-1'!W:W,C7,'Planificación 2026-1'!H:H,"DE"))&gt;0,"P08"," ")</f>
        <v xml:space="preserve"> </v>
      </c>
      <c r="Q7" s="108" t="str">
        <f>IF(SUM(COUNTIFS('Planificación 2026-1'!F:F,"PRINCIPAL",'Planificación 2026-1'!W:W,C7,'Planificación 2026-1'!H:H,"OB"))&gt;0,"P09"," ")</f>
        <v xml:space="preserve"> </v>
      </c>
      <c r="R7" s="108" t="str">
        <f>IF(SUM(COUNTIFS('Planificación 2026-1'!F:F,"PRINCIPAL",'Planificación 2026-1'!W:W,C7,'Planificación 2026-1'!H:H,"MH"))&gt;0,"P31"," ")</f>
        <v xml:space="preserve"> </v>
      </c>
      <c r="S7" s="108" t="str">
        <f>IF(SUM(COUNTIFS('Planificación 2026-1'!F:F,"PRINCIPAL",'Planificación 2026-1'!W:W,C7,'Planificación 2026-1'!H:H,"IC"))&gt;0,"P32"," ")</f>
        <v xml:space="preserve"> </v>
      </c>
      <c r="T7" s="108" t="str">
        <f>IF(SUM(COUNTIFS('Planificación 2026-1'!F:F,"PRINCIPAL",'Planificación 2026-1'!W:W,C7,'Planificación 2026-1'!H:H,"AR"))&gt;0,"P34"," ")</f>
        <v xml:space="preserve"> </v>
      </c>
      <c r="U7" s="108" t="str">
        <f>IF(SUM(COUNTIFS('Planificación 2026-1'!F:F,"PRINCIPAL",'Planificación 2026-1'!W:W,C7,'Planificación 2026-1'!H:H,"T1"))&gt;0,"P35"," ")</f>
        <v xml:space="preserve"> </v>
      </c>
      <c r="V7" s="108" t="str">
        <f>IF(SUM(COUNTIFS('Planificación 2026-1'!F:F,"PRINCIPAL",'Planificación 2026-1'!W:W,C7,'Planificación 2026-1'!H:H,"T3"))&gt;0,"P36"," ")</f>
        <v xml:space="preserve"> </v>
      </c>
      <c r="W7" s="108" t="str">
        <f>IF(SUM(COUNTIFS('Planificación 2026-1'!F:F,"PRINCIPAL",'Planificación 2026-1'!W:W,C7,'Planificación 2026-1'!H:H,"T2"))&gt;0,"P37"," ")</f>
        <v xml:space="preserve"> </v>
      </c>
      <c r="X7" s="108" t="str">
        <f>IF(SUM(COUNTIFS('Planificación 2026-1'!F:F,"PRINCIPAL",'Planificación 2026-1'!W:W,C7,'Planificación 2026-1'!H:H,"AE"))&gt;0,"P38"," ")</f>
        <v xml:space="preserve"> </v>
      </c>
      <c r="Y7" s="108" t="str">
        <f>IF(SUM(COUNTIFS('Planificación 2026-1'!F:F,"PRINCIPAL",'Planificación 2026-1'!W:W,C7,'Planificación 2026-1'!H:H,"T4"))&gt;0,"P55"," ")</f>
        <v xml:space="preserve"> </v>
      </c>
      <c r="Z7" s="108" t="str">
        <f>IF(SUM(COUNTIFS('Planificación 2026-1'!F:F,"FILIAL",'Planificación 2026-1'!W:W,C7,'Planificación 2026-1'!H:H,"AF"))&gt;0," P01"," ")</f>
        <v xml:space="preserve"> </v>
      </c>
      <c r="AA7" s="108" t="str">
        <f>IF(SUM(COUNTIFS('Planificación 2026-1'!F:F,"FILIAL",'Planificación 2026-1'!W:W,C7,'Planificación 2026-1'!H:H,"EN"))&gt;0,"P02"," ")</f>
        <v xml:space="preserve"> </v>
      </c>
      <c r="AB7" s="108" t="str">
        <f>IF(SUM(COUNTIFS('Planificación 2026-1'!F:F,"FILIAL",'Planificación 2026-1'!W:W,C7,'Planificación 2026-1'!H:H,"IS"))&gt;0,"P03"," ")</f>
        <v xml:space="preserve"> </v>
      </c>
      <c r="AC7" s="108" t="str">
        <f>IF(SUM(COUNTIFS('Planificación 2026-1'!F:F,"FILIAL",'Planificación 2026-1'!W:W,C7,'Planificación 2026-1'!H:H,"PS"))&gt;0,"P04"," ")</f>
        <v xml:space="preserve"> </v>
      </c>
      <c r="AD7" s="108"/>
      <c r="AE7" s="108" t="str">
        <f>IF(SUM(COUNTIFS('Planificación 2026-1'!F:F,"FILIAL",'Planificación 2026-1'!W:W,C7,'Planificación 2026-1'!H:H,"IN"))&gt;0,"P06"," ")</f>
        <v xml:space="preserve"> </v>
      </c>
      <c r="AF7" s="108" t="str">
        <f>IF(SUM(COUNTIFS('Planificación 2026-1'!F:F,"FILIAL",'Planificación 2026-1'!W:W,C7,'Planificación 2026-1'!H:H,"CA"))&gt;0,"P07"," ")</f>
        <v xml:space="preserve"> </v>
      </c>
      <c r="AG7" s="108" t="str">
        <f>IF(SUM(COUNTIFS('Planificación 2026-1'!F:F,"FILIAL",'Planificación 2026-1'!W:W,C7,'Planificación 2026-1'!H:H,"DE"))&gt;0,"P08"," ")</f>
        <v xml:space="preserve"> </v>
      </c>
      <c r="AH7" s="108" t="str">
        <f>IF(SUM(COUNTIFS('Planificación 2026-1'!F:F,"FILIAL",'Planificación 2026-1'!W:W,C7,'Planificación 2026-1'!H:H,"OB"))&gt;0,"P09"," ")</f>
        <v xml:space="preserve"> </v>
      </c>
      <c r="AI7" s="108" t="str">
        <f>IF(SUM(COUNTIFS('Planificación 2026-1'!F:F,"FILIAL",'Planificación 2026-1'!W:W,C7,'Planificación 2026-1'!H:H,"MH"))&gt;0,"P31"," ")</f>
        <v xml:space="preserve"> </v>
      </c>
      <c r="AJ7" s="108" t="str">
        <f>IF(SUM(COUNTIFS('Planificación 2026-1'!F:F,"FILIAL",'Planificación 2026-1'!W:W,C7,'Planificación 2026-1'!H:H,"IC"))&gt;0,"P32"," ")</f>
        <v xml:space="preserve"> </v>
      </c>
      <c r="AK7" s="108" t="str">
        <f>IF(SUM(COUNTIFS('Planificación 2026-1'!F:F,"FILIAL",'Planificación 2026-1'!W:W,C7,'Planificación 2026-1'!H:H,"AR"))&gt;0,"P34"," ")</f>
        <v xml:space="preserve"> </v>
      </c>
      <c r="AL7" s="108" t="str">
        <f>IF(SUM(COUNTIFS('Planificación 2026-1'!F:F,"FILIAL",'Planificación 2026-1'!W:W,C7,'Planificación 2026-1'!H:H,"T1"))&gt;0,"P35"," ")</f>
        <v xml:space="preserve"> </v>
      </c>
      <c r="AM7" s="108" t="str">
        <f>IF(SUM(COUNTIFS('Planificación 2026-1'!F:F,"FILIAL",'Planificación 2026-1'!W:W,C7,'Planificación 2026-1'!H:H,"T3"))&gt;0,"P36"," ")</f>
        <v xml:space="preserve"> </v>
      </c>
      <c r="AN7" s="108" t="str">
        <f>IF(SUM(COUNTIFS('Planificación 2026-1'!F:F,"FILIAL",'Planificación 2026-1'!W:W,C7,'Planificación 2026-1'!H:H,"T2"))&gt;0,"P37"," ")</f>
        <v xml:space="preserve"> </v>
      </c>
      <c r="AO7" s="108" t="str">
        <f>IF(SUM(COUNTIFS('Planificación 2026-1'!F:F,"FILIAL",'Planificación 2026-1'!W:W,C7,'Planificación 2026-1'!H:H,"AE"))&gt;0,"P38"," ")</f>
        <v xml:space="preserve"> </v>
      </c>
      <c r="AP7" s="108" t="str">
        <f>IF(SUM(COUNTIFS('Planificación 2026-1'!F:F,"FILIAL",'Planificación 2026-1'!W:W,C7,'Planificación 2026-1'!H:H,"T4"))&gt;0,"P55"," ")</f>
        <v xml:space="preserve"> </v>
      </c>
      <c r="AQ7" s="108" t="str">
        <f>IF(SUM(COUNTIFS('Planificación 2026-1'!F:F,"SUNAMPE",'Planificación 2026-1'!W:W,C7,'Planificación 2026-1'!H:H,"AF"))&gt;0," P01"," ")</f>
        <v xml:space="preserve"> </v>
      </c>
      <c r="AR7" s="108" t="str">
        <f>IF(SUM(COUNTIFS('Planificación 2026-1'!F:F,"SUNAMPE",'Planificación 2026-1'!W:W,C7,'Planificación 2026-1'!H:H,"EN"))&gt;0,"P02"," ")</f>
        <v xml:space="preserve"> </v>
      </c>
      <c r="AS7" s="108" t="str">
        <f>IF(SUM(COUNTIFS('Planificación 2026-1'!F:F,"SUNAMPE",'Planificación 2026-1'!W:W,C7,'Planificación 2026-1'!H:H,"IS"))&gt;0,"P03"," ")</f>
        <v xml:space="preserve"> </v>
      </c>
      <c r="AT7" s="108" t="str">
        <f>IF(SUM(COUNTIFS('Planificación 2026-1'!F:F,"SUNAMPE",'Planificación 2026-1'!W:W,C7,'Planificación 2026-1'!H:H,"PS"))&gt;0,"P04"," ")</f>
        <v xml:space="preserve"> </v>
      </c>
      <c r="AU7" s="108"/>
      <c r="AV7" s="108" t="str">
        <f>IF(SUM(COUNTIFS('Planificación 2026-1'!F:F,"SUNAMPE",'Planificación 2026-1'!W:W,C7,'Planificación 2026-1'!H:H,"IN"))&gt;0,"P06"," ")</f>
        <v xml:space="preserve"> </v>
      </c>
      <c r="AW7" s="108" t="str">
        <f>IF(SUM(COUNTIFS('Planificación 2026-1'!F:F,"SUNAMPE",'Planificación 2026-1'!W:W,C7,'Planificación 2026-1'!H:H,"CA"))&gt;0,"P07"," ")</f>
        <v xml:space="preserve"> </v>
      </c>
      <c r="AX7" s="108" t="str">
        <f>IF(SUM(COUNTIFS('Planificación 2026-1'!F:F,"SUNAMPE",'Planificación 2026-1'!W:W,C7,'Planificación 2026-1'!H:H,"DE"))&gt;0,"P08"," ")</f>
        <v xml:space="preserve"> </v>
      </c>
      <c r="AY7" s="108" t="str">
        <f>IF(SUM(COUNTIFS('Planificación 2026-1'!F:F,"SUNAMPE",'Planificación 2026-1'!W:W,C7,'Planificación 2026-1'!H:H,"OB"))&gt;0,"P09"," ")</f>
        <v xml:space="preserve"> </v>
      </c>
      <c r="AZ7" s="108" t="str">
        <f>IF(SUM(COUNTIFS('Planificación 2026-1'!F:F,"SUNAMPE",'Planificación 2026-1'!W:W,C7,'Planificación 2026-1'!H:H,"MH"))&gt;0,"P31"," ")</f>
        <v xml:space="preserve"> </v>
      </c>
      <c r="BA7" s="108" t="str">
        <f>IF(SUM(COUNTIFS('Planificación 2026-1'!F:F,"SUNAMPE",'Planificación 2026-1'!W:W,C7,'Planificación 2026-1'!H:H,"IC"))&gt;0,"P32"," ")</f>
        <v xml:space="preserve"> </v>
      </c>
      <c r="BB7" s="108" t="str">
        <f>IF(SUM(COUNTIFS('Planificación 2026-1'!F:F,"SUNAMPE",'Planificación 2026-1'!W:W,C7,'Planificación 2026-1'!H:H,"AR"))&gt;0,"P34"," ")</f>
        <v xml:space="preserve"> </v>
      </c>
      <c r="BC7" s="108" t="str">
        <f>IF(SUM(COUNTIFS('Planificación 2026-1'!F:F,"SUNAMPE",'Planificación 2026-1'!W:W,C7,'Planificación 2026-1'!H:H,"T1"))&gt;0,"P35"," ")</f>
        <v xml:space="preserve"> </v>
      </c>
      <c r="BD7" s="108" t="str">
        <f>IF(SUM(COUNTIFS('Planificación 2026-1'!F:F,"SUNAMPE",'Planificación 2026-1'!W:W,C7,'Planificación 2026-1'!H:H,"T3"))&gt;0,"P36"," ")</f>
        <v xml:space="preserve"> </v>
      </c>
      <c r="BE7" s="108" t="str">
        <f>IF(SUM(COUNTIFS('Planificación 2026-1'!F:F,"SUNAMPE",'Planificación 2026-1'!W:W,C7,'Planificación 2026-1'!H:H,"T2"))&gt;0,"P37"," ")</f>
        <v xml:space="preserve"> </v>
      </c>
      <c r="BF7" s="108" t="str">
        <f>IF(SUM(COUNTIFS('Planificación 2026-1'!F:F,"SUNAMPE",'Planificación 2026-1'!W:W,C7,'Planificación 2026-1'!H:H,"AE"))&gt;0,"P38"," ")</f>
        <v xml:space="preserve"> </v>
      </c>
      <c r="BG7" s="108" t="str">
        <f>IF(SUM(COUNTIFS('Planificación 2026-1'!F:F,"SUNAMPE",'Planificación 2026-1'!W:W,C7,'Planificación 2026-1'!H:H,"T4"))&gt;0,"P55"," ")</f>
        <v xml:space="preserve"> </v>
      </c>
      <c r="BH7" s="108" t="str">
        <f>IF(SUM(COUNTIFS('Planificación 2026-1'!F:F,"HUAURA",'Planificación 2026-1'!W:W,C7,'Planificación 2026-1'!H:H,"AF"))&gt;0," P01"," ")</f>
        <v xml:space="preserve"> </v>
      </c>
      <c r="BI7" s="108" t="str">
        <f>IF(SUM(COUNTIFS('Planificación 2026-1'!F:F,"HUAURA",'Planificación 2026-1'!W:W,C7,'Planificación 2026-1'!H:H,"EN"))&gt;0,"P02"," ")</f>
        <v xml:space="preserve"> </v>
      </c>
      <c r="BJ7" s="108" t="str">
        <f>IF(SUM(COUNTIFS('Planificación 2026-1'!F:F,"HUAURA",'Planificación 2026-1'!W:W,C7,'Planificación 2026-1'!H:H,"IS"))&gt;0,"P03"," ")</f>
        <v xml:space="preserve"> </v>
      </c>
      <c r="BK7" s="108" t="str">
        <f>IF(SUM(COUNTIFS('Planificación 2026-1'!F:F,"HUAURA",'Planificación 2026-1'!W:W,C7,'Planificación 2026-1'!H:H,"PS"))&gt;0,"P04"," ")</f>
        <v xml:space="preserve"> </v>
      </c>
      <c r="BL7" s="108"/>
      <c r="BM7" s="108" t="str">
        <f>IF(SUM(COUNTIFS('Planificación 2026-1'!F:F,"HUAURA",'Planificación 2026-1'!W:W,C7,'Planificación 2026-1'!H:H,"IN"))&gt;0,"P06"," ")</f>
        <v xml:space="preserve"> </v>
      </c>
      <c r="BN7" s="108" t="str">
        <f>IF(SUM(COUNTIFS('Planificación 2026-1'!F:F,"HUAURA",'Planificación 2026-1'!W:W,C7,'Planificación 2026-1'!H:H,"CA"))&gt;0,"P07"," ")</f>
        <v xml:space="preserve"> </v>
      </c>
      <c r="BO7" s="108" t="str">
        <f>IF(SUM(COUNTIFS('Planificación 2026-1'!F:F,"HUAURA",'Planificación 2026-1'!W:W,C7,'Planificación 2026-1'!H:H,"DE"))&gt;0,"P08"," ")</f>
        <v xml:space="preserve"> </v>
      </c>
      <c r="BP7" s="108" t="str">
        <f>IF(SUM(COUNTIFS('Planificación 2026-1'!F:F,"HUAURA",'Planificación 2026-1'!W:W,C7,'Planificación 2026-1'!H:H,"OB"))&gt;0,"P09"," ")</f>
        <v xml:space="preserve"> </v>
      </c>
      <c r="BQ7" s="108" t="str">
        <f>IF(SUM(COUNTIFS('Planificación 2026-1'!F:F,"HUAURA",'Planificación 2026-1'!W:W,C7,'Planificación 2026-1'!H:H,"MH"))&gt;0,"P31"," ")</f>
        <v xml:space="preserve"> </v>
      </c>
      <c r="BR7" s="108" t="str">
        <f>IF(SUM(COUNTIFS('Planificación 2026-1'!F:F,"HUAURA",'Planificación 2026-1'!W:W,C7,'Planificación 2026-1'!H:H,"IC"))&gt;0,"P32"," ")</f>
        <v xml:space="preserve"> </v>
      </c>
      <c r="BS7" s="108" t="str">
        <f>IF(SUM(COUNTIFS('Planificación 2026-1'!F:F,"HUAURA",'Planificación 2026-1'!W:W,C7,'Planificación 2026-1'!H:H,"AR"))&gt;0,"P34"," ")</f>
        <v xml:space="preserve"> </v>
      </c>
      <c r="BT7" s="108" t="str">
        <f>IF(SUM(COUNTIFS('Planificación 2026-1'!F:F,"HUAURA",'Planificación 2026-1'!W:W,C7,'Planificación 2026-1'!H:H,"T1"))&gt;0,"P35"," ")</f>
        <v xml:space="preserve"> </v>
      </c>
      <c r="BU7" s="108" t="str">
        <f>IF(SUM(COUNTIFS('Planificación 2026-1'!F:F,"HUAURA",'Planificación 2026-1'!W:W,C7,'Planificación 2026-1'!H:H,"T3"))&gt;0,"P36"," ")</f>
        <v xml:space="preserve"> </v>
      </c>
      <c r="BV7" s="108" t="str">
        <f>IF(SUM(COUNTIFS('Planificación 2026-1'!F:F,"HUAURA",'Planificación 2026-1'!W:W,C7,'Planificación 2026-1'!H:H,"T2"))&gt;0,"P37"," ")</f>
        <v xml:space="preserve"> </v>
      </c>
      <c r="BW7" s="108" t="str">
        <f>IF(SUM(COUNTIFS('Planificación 2026-1'!F:F,"HUAURA",'Planificación 2026-1'!W:W,C7,'Planificación 2026-1'!H:H,"AE"))&gt;0,"P38"," ")</f>
        <v xml:space="preserve"> </v>
      </c>
      <c r="BX7" s="108" t="str">
        <f>IF(SUM(COUNTIFS('Planificación 2026-1'!F:F,"HUAURA",'Planificación 2026-1'!W:W,C7,'Planificación 2026-1'!H:H,"T4"))&gt;0,"P55"," ")</f>
        <v xml:space="preserve"> </v>
      </c>
      <c r="BY7" s="109">
        <f>SUMIFS('Planificación 2026-1'!R:R,'Planificación 2026-1'!W:W,C7,'Planificación 2026-1'!H:H,"AF",'Planificación 2026-1'!I:I,"&gt;2")</f>
        <v>0</v>
      </c>
      <c r="BZ7" s="109">
        <f>SUMIFS('Planificación 2026-1'!R:R,'Planificación 2026-1'!W:W,C7,'Planificación 2026-1'!H:H,"EN",'Planificación 2026-1'!I:I,"&gt;2")</f>
        <v>0</v>
      </c>
      <c r="CA7" s="109">
        <f>SUMIFS('Planificación 2026-1'!R:R,'Planificación 2026-1'!W:W,C7,'Planificación 2026-1'!H:H,"IS",'Planificación 2026-1'!I:I,"&gt;2")</f>
        <v>0</v>
      </c>
      <c r="CB7" s="109">
        <f>SUMIFS('Planificación 2026-1'!R:R,'Planificación 2026-1'!W:W,C7,'Planificación 2026-1'!H:H,"PS",'Planificación 2026-1'!I:I,"&gt;2")</f>
        <v>0</v>
      </c>
      <c r="CC7" s="109">
        <f>SUMIFS('Planificación 2026-1'!R:R,'Planificación 2026-1'!W:W,C7,'Planificación 2026-1'!H:H,"IN",'Planificación 2026-1'!I:I,"&gt;2")</f>
        <v>19</v>
      </c>
      <c r="CD7" s="109">
        <f>SUMIFS('Planificación 2026-1'!R:R,'Planificación 2026-1'!W:W,C7,'Planificación 2026-1'!H:H,"CA",'Planificación 2026-1'!I:I,"&gt;2")</f>
        <v>0</v>
      </c>
      <c r="CE7" s="109">
        <f>SUMIFS('Planificación 2026-1'!R:R,'Planificación 2026-1'!W:W,C7,'Planificación 2026-1'!H:H,"DE",'Planificación 2026-1'!I:I,"&gt;2")</f>
        <v>0</v>
      </c>
      <c r="CF7" s="109">
        <f>SUMIFS('Planificación 2026-1'!R:R,'Planificación 2026-1'!W:W,C7,'Planificación 2026-1'!H:H,"OB",'Planificación 2026-1'!I:I,"&gt;2")</f>
        <v>0</v>
      </c>
      <c r="CG7" s="109">
        <f>SUMIFS('Planificación 2026-1'!R:R,'Planificación 2026-1'!W:W,C7,'Planificación 2026-1'!H:H,"MH",'Planificación 2026-1'!I:I,"&gt;2")</f>
        <v>0</v>
      </c>
      <c r="CH7" s="109">
        <f>SUMIFS('Planificación 2026-1'!R:R,'Planificación 2026-1'!W:W,C7,'Planificación 2026-1'!H:H,"IC",'Planificación 2026-1'!I:I,"&gt;2")</f>
        <v>0</v>
      </c>
      <c r="CI7" s="109">
        <f>SUMIFS('Planificación 2026-1'!R:R,'Planificación 2026-1'!W:W,C7,'Planificación 2026-1'!H:H,"AR",'Planificación 2026-1'!I:I,"&gt;2")</f>
        <v>0</v>
      </c>
      <c r="CJ7" s="109">
        <f>SUMIFS('Planificación 2026-1'!R:R,'Planificación 2026-1'!W:W,C7,'Planificación 2026-1'!H:H,"T1",'Planificación 2026-1'!I:I,"&gt;2")</f>
        <v>0</v>
      </c>
      <c r="CK7" s="109">
        <f>SUMIFS('Planificación 2026-1'!R:R,'Planificación 2026-1'!W:W,C7,'Planificación 2026-1'!H:H,"T3",'Planificación 2026-1'!I:I,"&gt;2")</f>
        <v>0</v>
      </c>
      <c r="CL7" s="109">
        <f>SUMIFS('Planificación 2026-1'!R:R,'Planificación 2026-1'!W:W,C7,'Planificación 2026-1'!H:H,"T2",'Planificación 2026-1'!I:I,"&gt;2")</f>
        <v>0</v>
      </c>
      <c r="CM7" s="109">
        <f>SUMIFS('Planificación 2026-1'!R:R,'Planificación 2026-1'!W:W,C7,'Planificación 2026-1'!H:H,"AE",'Planificación 2026-1'!I:I,"&gt;2")</f>
        <v>0</v>
      </c>
      <c r="CN7" s="109">
        <f>SUMIFS('Planificación 2026-1'!R:R,'Planificación 2026-1'!W:W,C7,'Planificación 2026-1'!H:H,"T4",'Planificación 2026-1'!I:I,"&gt;2")</f>
        <v>0</v>
      </c>
      <c r="CO7" s="109">
        <f>SUMIFS('Planificación 2026-1'!R:R,'Planificación 2026-1'!W:W,C7,'Planificación 2026-1'!H:H,"AF",'Planificación 2026-1'!I:I,"&lt;3")</f>
        <v>0</v>
      </c>
      <c r="CP7" s="109">
        <f>SUMIFS('Planificación 2026-1'!R:R,'Planificación 2026-1'!W:W,C7,'Planificación 2026-1'!H:H,"EN",'Planificación 2026-1'!I:I,"&lt;3")</f>
        <v>0</v>
      </c>
      <c r="CQ7" s="109">
        <f>SUMIFS('Planificación 2026-1'!R:R,'Planificación 2026-1'!W:W,C7,'Planificación 2026-1'!H:H,"IS",'Planificación 2026-1'!I:I,"&lt;3")</f>
        <v>0</v>
      </c>
      <c r="CR7" s="109">
        <f>SUMIFS('Planificación 2026-1'!R:R,'Planificación 2026-1'!W:W,C7,'Planificación 2026-1'!H:H,"PS",'Planificación 2026-1'!I:I,"&lt;3")</f>
        <v>0</v>
      </c>
      <c r="CS7" s="109">
        <f>SUMIFS('Planificación 2026-1'!R:R,'Planificación 2026-1'!W:W,C7,'Planificación 2026-1'!H:H,"IN",'Planificación 2026-1'!I:I,"&lt;3")</f>
        <v>0</v>
      </c>
      <c r="CT7" s="109">
        <f>SUMIFS('Planificación 2026-1'!R:R,'Planificación 2026-1'!W:W,C7,'Planificación 2026-1'!H:H,"CA",'Planificación 2026-1'!I:I,"&lt;3")</f>
        <v>0</v>
      </c>
      <c r="CU7" s="109">
        <f>SUMIFS('Planificación 2026-1'!R:R,'Planificación 2026-1'!W:W,C7,'Planificación 2026-1'!H:H,"DE",'Planificación 2026-1'!I:I,"&lt;3")</f>
        <v>0</v>
      </c>
      <c r="CV7" s="109">
        <f>SUMIFS('Planificación 2026-1'!R:R,'Planificación 2026-1'!W:W,C7,'Planificación 2026-1'!H:H,"OB",'Planificación 2026-1'!I:I,"&lt;3")</f>
        <v>0</v>
      </c>
      <c r="CW7" s="109">
        <f>SUMIFS('Planificación 2026-1'!R:R,'Planificación 2026-1'!W:W,C7,'Planificación 2026-1'!H:H,"MH",'Planificación 2026-1'!I:I,"&lt;3")</f>
        <v>0</v>
      </c>
      <c r="CX7" s="109">
        <f>SUMIFS('Planificación 2026-1'!R:R,'Planificación 2026-1'!W:W,C7,'Planificación 2026-1'!H:H,"IC",'Planificación 2026-1'!I:I,"&lt;3")</f>
        <v>0</v>
      </c>
      <c r="CY7" s="109">
        <f>SUMIFS('Planificación 2026-1'!R:R,'Planificación 2026-1'!W:W,C7,'Planificación 2026-1'!H:H,"AR",'Planificación 2026-1'!I:I,"&lt;3")</f>
        <v>0</v>
      </c>
      <c r="CZ7" s="109">
        <f>SUMIFS('Planificación 2026-1'!R:R,'Planificación 2026-1'!W:W,C7,'Planificación 2026-1'!H:H,"T1",'Planificación 2026-1'!I:I,"&lt;3")</f>
        <v>0</v>
      </c>
      <c r="DA7" s="109">
        <f>SUMIFS('Planificación 2026-1'!R:R,'Planificación 2026-1'!W:W,C7,'Planificación 2026-1'!H:H,"T3",'Planificación 2026-1'!I:I,"&lt;3")</f>
        <v>0</v>
      </c>
      <c r="DB7" s="109">
        <f>SUMIFS('Planificación 2026-1'!R:R,'Planificación 2026-1'!W:W,C7,'Planificación 2026-1'!H:H,"T2",'Planificación 2026-1'!I:I,"&lt;3")</f>
        <v>0</v>
      </c>
      <c r="DC7" s="109">
        <f>SUMIFS('Planificación 2026-1'!R:R,'Planificación 2026-1'!W:W,C7,'Planificación 2026-1'!H:H,"AE",'Planificación 2026-1'!I:I,"&lt;3")</f>
        <v>0</v>
      </c>
      <c r="DD7" s="109">
        <f>SUMIFS('Planificación 2026-1'!R:R,'Planificación 2026-1'!W:W,C7,'Planificación 2026-1'!H:H,"T4",'Planificación 2026-1'!I:I,"&lt;3")</f>
        <v>0</v>
      </c>
      <c r="DE7" s="108" t="str">
        <f t="shared" si="4"/>
        <v>P06</v>
      </c>
      <c r="DF7" s="41">
        <f>IF(C7="","",SUMIFS('Planificación 2026-1'!R:R,'Planificación 2026-1'!W:W,C7,'Planificación 2026-1'!F:F,"PRINCIPAL",'Planificación 2026-1'!X:X,"VIRTUAL"))</f>
        <v>0</v>
      </c>
      <c r="DG7" s="41">
        <f>IF(C7="","",SUMIFS('Planificación 2026-1'!R:R,'Planificación 2026-1'!W:W,C7,'Planificación 2026-1'!F:F,"PRINCIPAL",'Planificación 2026-1'!X:X,"PRESENCIAL"))</f>
        <v>19</v>
      </c>
      <c r="DH7" s="41">
        <f>IF(C7="","",SUMIFS('Planificación 2026-1'!R:R,'Planificación 2026-1'!W:W,C7,'Planificación 2026-1'!F:F,"PRINCIPAL",'Planificación 2026-1'!X:X,"HIBRIDO PRESENCIAL"))</f>
        <v>0</v>
      </c>
      <c r="DI7" s="108" t="str">
        <f t="shared" si="5"/>
        <v/>
      </c>
      <c r="DJ7" s="108">
        <f>IF(C7="","",SUMIFS('Planificación 2026-1'!R:R,'Planificación 2026-1'!W:W,C7,'Planificación 2026-1'!F:F,"FILIAL",'Planificación 2026-1'!X:X,"VIRTUAL"))</f>
        <v>0</v>
      </c>
      <c r="DK7" s="110">
        <f>IF(C7="","",SUMIFS('Planificación 2026-1'!R:R,'Planificación 2026-1'!W:W,C7,'Planificación 2026-1'!F:F,"FILIAL",'Planificación 2026-1'!X:X,"PRESENCIAL"))</f>
        <v>0</v>
      </c>
      <c r="DL7" s="61">
        <f>IF(C7="","",SUMIFS('Planificación 2026-1'!R:R,'Planificación 2026-1'!W:W,C7,'Planificación 2026-1'!F:F,"FILIAL",'Planificación 2026-1'!X:X,"HIBRIDO PRESENCIAL"))</f>
        <v>0</v>
      </c>
      <c r="DM7" s="111" t="str">
        <f t="shared" si="6"/>
        <v/>
      </c>
      <c r="DN7" s="108">
        <f>IF(C7="","",SUMIFS('Planificación 2026-1'!R:R,'Planificación 2026-1'!W:W,C7,'Planificación 2026-1'!F:F,"SUNAMPE",'Planificación 2026-1'!X:X,"VIRTUAL"))</f>
        <v>0</v>
      </c>
      <c r="DO7" s="61">
        <f>IF(C7="","",SUMIFS('Planificación 2026-1'!R:R,'Planificación 2026-1'!W:W,C7,'Planificación 2026-1'!F:F,"SUNAMPE",'Planificación 2026-1'!X:X,"PRESENCIAL"))</f>
        <v>0</v>
      </c>
      <c r="DP7" s="111" t="str">
        <f t="shared" si="7"/>
        <v/>
      </c>
      <c r="DQ7" s="108">
        <f>IF(C7="","",SUMIFS('Planificación 2026-1'!R:R,'Planificación 2026-1'!W:W,C7,'Planificación 2026-1'!F:F,"HUAURA",'Planificación 2026-1'!X:X,"VIRTUAL"))</f>
        <v>0</v>
      </c>
      <c r="DR7" s="61">
        <f>IF(C7="","",SUMIFS('Planificación 2026-1'!R:R,'Planificación 2026-1'!W:W,C7,'Planificación 2026-1'!F:F,"HUAURA",'Planificación 2026-1'!X:X,"PRESENCIAL"))</f>
        <v>0</v>
      </c>
      <c r="DS7" s="76">
        <f>SUMIFS('Planificación 2026-1'!R:R,'Planificación 2026-1'!W:W,C7,'Planificación 2026-1'!F:F,"PRINCIPAL",'Planificación 2026-1'!X:X,"VIRTUAL",'Planificación 2026-1'!I:I,"&gt;2")</f>
        <v>0</v>
      </c>
      <c r="DT7" s="76">
        <f>SUMIFS('Planificación 2026-1'!R:R,'Planificación 2026-1'!W:W,C7,'Planificación 2026-1'!F:F,"PRINCIPAL",'Planificación 2026-1'!X:X,"&lt;&gt;VIRTUAL",'Planificación 2026-1'!I:I,"&gt;2")</f>
        <v>19</v>
      </c>
      <c r="DU7" s="76">
        <f>SUMIFS('Planificación 2026-1'!R:R,'Planificación 2026-1'!W:W,C7,'Planificación 2026-1'!F:F,"SUNAMPE",'Planificación 2026-1'!X:X,"VIRTUAL",'Planificación 2026-1'!I:I,"&gt;2")</f>
        <v>0</v>
      </c>
      <c r="DV7" s="76">
        <f>SUMIFS('Planificación 2026-1'!R:R,'Planificación 2026-1'!W:W,C7,'Planificación 2026-1'!F:F,"SUNAMPE",'Planificación 2026-1'!X:X,"&lt;&gt;VIRTUAL",'Planificación 2026-1'!I:I,"&gt;2")</f>
        <v>0</v>
      </c>
      <c r="DW7" s="76">
        <f>SUMIFS('Planificación 2026-1'!R:R,'Planificación 2026-1'!W:W,C7,'Planificación 2026-1'!F:F,"FILIAL",'Planificación 2026-1'!X:X,"VIRTUAL",'Planificación 2026-1'!I:I,"&gt;2")</f>
        <v>0</v>
      </c>
      <c r="DX7" s="76">
        <f>SUMIFS('Planificación 2026-1'!R:R,'Planificación 2026-1'!W:W,C7,'Planificación 2026-1'!F:F,"FILIAL",'Planificación 2026-1'!X:X,"&lt;&gt;VIRTUAL",'Planificación 2026-1'!I:I,"&gt;2")</f>
        <v>0</v>
      </c>
      <c r="DY7" s="76">
        <f>SUMIFS('Planificación 2026-1'!R:R,'Planificación 2026-1'!W:W,C7,'Planificación 2026-1'!F:F,"PORUMA",'Planificación 2026-1'!X:X,"VIRTUAL",'Planificación 2026-1'!I:I,"&gt;2")</f>
        <v>0</v>
      </c>
      <c r="DZ7" s="76">
        <f>SUMIFS('Planificación 2026-1'!R:R,'Planificación 2026-1'!W:W,C7,'Planificación 2026-1'!F:F,"PORUMA",'Planificación 2026-1'!X:X,"&lt;&gt;VIRTUAL",'Planificación 2026-1'!I:I,"&gt;2")</f>
        <v>0</v>
      </c>
      <c r="EA7" s="76">
        <f>SUMIFS('Planificación 2026-1'!R:R,'Planificación 2026-1'!W:W,C7,'Planificación 2026-1'!F:F,"HUAURA",'Planificación 2026-1'!X:X,"VIRTUAL",'Planificación 2026-1'!I:I,"&gt;2")</f>
        <v>0</v>
      </c>
      <c r="EB7" s="76">
        <f>SUMIFS('Planificación 2026-1'!R:R,'Planificación 2026-1'!W:W,C7,'Planificación 2026-1'!F:F,"HUAURA",'Planificación 2026-1'!X:X,"&lt;&gt;VIRTUAL",'Planificación 2026-1'!I:I,"&gt;2")</f>
        <v>0</v>
      </c>
      <c r="EC7" s="76">
        <f>SUMIFS('Planificación 2026-1'!R:R,'Planificación 2026-1'!W:W,C7,'Planificación 2026-1'!F:F,"PRINCIPAL",'Planificación 2026-1'!X:X,"VIRTUAL",'Planificación 2026-1'!I:I,"&lt;3")</f>
        <v>0</v>
      </c>
      <c r="ED7" s="76">
        <f>SUMIFS('Planificación 2026-1'!R:R,'Planificación 2026-1'!W:W,C7,'Planificación 2026-1'!F:F,"PRINCIPAL",'Planificación 2026-1'!X:X,"&lt;&gt;VIRTUAL",'Planificación 2026-1'!I:I,"&lt;3")</f>
        <v>0</v>
      </c>
      <c r="EE7" s="76">
        <f>SUMIFS('Planificación 2026-1'!R:R,'Planificación 2026-1'!W:W,C7,'Planificación 2026-1'!F:F,"SUNAMPE",'Planificación 2026-1'!X:X,"VIRTUAL",'Planificación 2026-1'!I:I,"&lt;3")</f>
        <v>0</v>
      </c>
      <c r="EF7" s="76">
        <f>SUMIFS('Planificación 2026-1'!R:R,'Planificación 2026-1'!W:W,C7,'Planificación 2026-1'!F:F,"SUNAMPE",'Planificación 2026-1'!X:X,"&lt;&gt;VIRTUAL",'Planificación 2026-1'!I:I,"&lt;3")</f>
        <v>0</v>
      </c>
      <c r="EG7" s="76">
        <f>SUMIFS('Planificación 2026-1'!R:R,'Planificación 2026-1'!W:W,C7,'Planificación 2026-1'!F:F,"FILIAL",'Planificación 2026-1'!X:X,"VIRTUAL",'Planificación 2026-1'!I:I,"&lt;3")</f>
        <v>0</v>
      </c>
      <c r="EH7" s="76">
        <f>SUMIFS('Planificación 2026-1'!R:R,'Planificación 2026-1'!W:W,C7,'Planificación 2026-1'!F:F,"FILIAL",'Planificación 2026-1'!X:X,"&lt;&gt;VIRTUAL",'Planificación 2026-1'!I:I,"&lt;3")</f>
        <v>0</v>
      </c>
      <c r="EI7" s="76">
        <f>SUMIFS('Planificación 2026-1'!R:R,'Planificación 2026-1'!W:W,C7,'Planificación 2026-1'!F:F,"PORUMA",'Planificación 2026-1'!X:X,"VIRTUAL",'Planificación 2026-1'!I:I,"&lt;3")</f>
        <v>0</v>
      </c>
      <c r="EJ7" s="76">
        <f>SUMIFS('Planificación 2026-1'!R:R,'Planificación 2026-1'!W:W,C7,'Planificación 2026-1'!F:F,"PORUMA",'Planificación 2026-1'!X:X,"&lt;&gt;VIRTUAL",'Planificación 2026-1'!I:I,"&lt;3")</f>
        <v>0</v>
      </c>
      <c r="EK7" s="76">
        <f>SUMIFS('Planificación 2026-1'!R:R,'Planificación 2026-1'!W:W,C7,'Planificación 2026-1'!F:F,"HUAURA",'Planificación 2026-1'!X:X,"VIRTUAL",'Planificación 2026-1'!I:I,"&lt;3")</f>
        <v>0</v>
      </c>
      <c r="EL7" s="76">
        <f>SUMIFS('Planificación 2026-1'!R:R,'Planificación 2026-1'!W:W,C7,'Planificación 2026-1'!F:F,"HUAURA",'Planificación 2026-1'!X:X,"&lt;&gt;VIRTUAL",'Planificación 2026-1'!I:I,"&lt;3")</f>
        <v>0</v>
      </c>
      <c r="EM7" s="76"/>
      <c r="EN7" s="76">
        <f t="shared" si="0"/>
        <v>0</v>
      </c>
      <c r="EO7" s="76">
        <f t="shared" si="1"/>
        <v>19</v>
      </c>
      <c r="EP7" s="76" t="b">
        <f t="shared" si="2"/>
        <v>1</v>
      </c>
      <c r="EQ7" s="76" t="str">
        <f t="shared" si="3"/>
        <v>SEDE</v>
      </c>
      <c r="ER7" s="76" t="str">
        <f t="shared" si="8"/>
        <v>PRESENCIAL</v>
      </c>
    </row>
    <row r="8" spans="1:148" hidden="1">
      <c r="A8" s="83"/>
      <c r="B8" s="119">
        <v>5</v>
      </c>
      <c r="C8" s="115" t="s">
        <v>176</v>
      </c>
      <c r="D8" s="112">
        <f>SUMIF('Planificación 2026-1'!W:W,C8,'Planificación 2026-1'!R:R)</f>
        <v>16</v>
      </c>
      <c r="E8" s="114" t="s">
        <v>170</v>
      </c>
      <c r="F8" s="115" t="s">
        <v>171</v>
      </c>
      <c r="G8" s="115" t="s">
        <v>13</v>
      </c>
      <c r="H8" s="115" t="s">
        <v>127</v>
      </c>
      <c r="I8" s="107" t="str">
        <f>IF(SUM(COUNTIFS('Planificación 2026-1'!F:F,"PRINCIPAL",'Planificación 2026-1'!W:W,C8,'Planificación 2026-1'!H:H,"AF"))&gt;0,"P01"," ")</f>
        <v xml:space="preserve"> </v>
      </c>
      <c r="J8" s="108" t="str">
        <f>IF(SUM(COUNTIFS('Planificación 2026-1'!F:F,"PRINCIPAL",'Planificación 2026-1'!W:W,C8,'Planificación 2026-1'!H:H,"EN"))&gt;0,"P02"," ")</f>
        <v xml:space="preserve"> </v>
      </c>
      <c r="K8" s="108" t="str">
        <f>IF(SUM(COUNTIFS('Planificación 2026-1'!F:F,"PRINCIPAL",'Planificación 2026-1'!W:W,C8,'Planificación 2026-1'!H:H,"IS"))&gt;0,"P03"," ")</f>
        <v xml:space="preserve"> </v>
      </c>
      <c r="L8" s="108" t="str">
        <f>IF(SUM(COUNTIFS('Planificación 2026-1'!F:F,"PRINCIPAL",'Planificación 2026-1'!W:W,C8,'Planificación 2026-1'!H:H,"PS"))&gt;0,"P04"," ")</f>
        <v xml:space="preserve"> </v>
      </c>
      <c r="M8" s="108"/>
      <c r="N8" s="108" t="str">
        <f>IF(SUM(COUNTIFS('Planificación 2026-1'!F:F,"PRINCIPAL",'Planificación 2026-1'!W:W,C8,'Planificación 2026-1'!H:H,"IN"))&gt;0,"P06"," ")</f>
        <v xml:space="preserve"> </v>
      </c>
      <c r="O8" s="108" t="str">
        <f>IF(SUM(COUNTIFS('Planificación 2026-1'!F:F,"PRINCIPAL",'Planificación 2026-1'!W:W,C8,'Planificación 2026-1'!H:H,"CA"))&gt;0,"P07"," ")</f>
        <v xml:space="preserve"> </v>
      </c>
      <c r="P8" s="108" t="str">
        <f>IF(SUM(COUNTIFS('Planificación 2026-1'!F:F,"PRINCIPAL",'Planificación 2026-1'!W:W,C8,'Planificación 2026-1'!H:H,"DE"))&gt;0,"P08"," ")</f>
        <v xml:space="preserve"> </v>
      </c>
      <c r="Q8" s="108" t="str">
        <f>IF(SUM(COUNTIFS('Planificación 2026-1'!F:F,"PRINCIPAL",'Planificación 2026-1'!W:W,C8,'Planificación 2026-1'!H:H,"OB"))&gt;0,"P09"," ")</f>
        <v xml:space="preserve"> </v>
      </c>
      <c r="R8" s="108" t="str">
        <f>IF(SUM(COUNTIFS('Planificación 2026-1'!F:F,"PRINCIPAL",'Planificación 2026-1'!W:W,C8,'Planificación 2026-1'!H:H,"MH"))&gt;0,"P31"," ")</f>
        <v xml:space="preserve"> </v>
      </c>
      <c r="S8" s="108" t="str">
        <f>IF(SUM(COUNTIFS('Planificación 2026-1'!F:F,"PRINCIPAL",'Planificación 2026-1'!W:W,C8,'Planificación 2026-1'!H:H,"IC"))&gt;0,"P32"," ")</f>
        <v xml:space="preserve"> </v>
      </c>
      <c r="T8" s="108" t="str">
        <f>IF(SUM(COUNTIFS('Planificación 2026-1'!F:F,"PRINCIPAL",'Planificación 2026-1'!W:W,C8,'Planificación 2026-1'!H:H,"AR"))&gt;0,"P34"," ")</f>
        <v xml:space="preserve"> </v>
      </c>
      <c r="U8" s="108" t="str">
        <f>IF(SUM(COUNTIFS('Planificación 2026-1'!F:F,"PRINCIPAL",'Planificación 2026-1'!W:W,C8,'Planificación 2026-1'!H:H,"T1"))&gt;0,"P35"," ")</f>
        <v xml:space="preserve"> </v>
      </c>
      <c r="V8" s="108" t="str">
        <f>IF(SUM(COUNTIFS('Planificación 2026-1'!F:F,"PRINCIPAL",'Planificación 2026-1'!W:W,C8,'Planificación 2026-1'!H:H,"T3"))&gt;0,"P36"," ")</f>
        <v xml:space="preserve"> </v>
      </c>
      <c r="W8" s="108" t="str">
        <f>IF(SUM(COUNTIFS('Planificación 2026-1'!F:F,"PRINCIPAL",'Planificación 2026-1'!W:W,C8,'Planificación 2026-1'!H:H,"T2"))&gt;0,"P37"," ")</f>
        <v xml:space="preserve"> </v>
      </c>
      <c r="X8" s="108" t="str">
        <f>IF(SUM(COUNTIFS('Planificación 2026-1'!F:F,"PRINCIPAL",'Planificación 2026-1'!W:W,C8,'Planificación 2026-1'!H:H,"AE"))&gt;0,"P38"," ")</f>
        <v xml:space="preserve"> </v>
      </c>
      <c r="Y8" s="108" t="str">
        <f>IF(SUM(COUNTIFS('Planificación 2026-1'!F:F,"PRINCIPAL",'Planificación 2026-1'!W:W,C8,'Planificación 2026-1'!H:H,"T4"))&gt;0,"P55"," ")</f>
        <v xml:space="preserve"> </v>
      </c>
      <c r="Z8" s="108" t="str">
        <f>IF(SUM(COUNTIFS('Planificación 2026-1'!F:F,"FILIAL",'Planificación 2026-1'!W:W,C8,'Planificación 2026-1'!H:H,"AF"))&gt;0," P01"," ")</f>
        <v xml:space="preserve"> </v>
      </c>
      <c r="AA8" s="108" t="str">
        <f>IF(SUM(COUNTIFS('Planificación 2026-1'!F:F,"FILIAL",'Planificación 2026-1'!W:W,C8,'Planificación 2026-1'!H:H,"EN"))&gt;0,"P02"," ")</f>
        <v xml:space="preserve"> </v>
      </c>
      <c r="AB8" s="108" t="str">
        <f>IF(SUM(COUNTIFS('Planificación 2026-1'!F:F,"FILIAL",'Planificación 2026-1'!W:W,C8,'Planificación 2026-1'!H:H,"IS"))&gt;0,"P03"," ")</f>
        <v xml:space="preserve"> </v>
      </c>
      <c r="AC8" s="108" t="str">
        <f>IF(SUM(COUNTIFS('Planificación 2026-1'!F:F,"FILIAL",'Planificación 2026-1'!W:W,C8,'Planificación 2026-1'!H:H,"PS"))&gt;0,"P04"," ")</f>
        <v xml:space="preserve"> </v>
      </c>
      <c r="AD8" s="108"/>
      <c r="AE8" s="108" t="str">
        <f>IF(SUM(COUNTIFS('Planificación 2026-1'!F:F,"FILIAL",'Planificación 2026-1'!W:W,C8,'Planificación 2026-1'!H:H,"IN"))&gt;0,"P06"," ")</f>
        <v xml:space="preserve"> </v>
      </c>
      <c r="AF8" s="108" t="str">
        <f>IF(SUM(COUNTIFS('Planificación 2026-1'!F:F,"FILIAL",'Planificación 2026-1'!W:W,C8,'Planificación 2026-1'!H:H,"CA"))&gt;0,"P07"," ")</f>
        <v xml:space="preserve"> </v>
      </c>
      <c r="AG8" s="108" t="str">
        <f>IF(SUM(COUNTIFS('Planificación 2026-1'!F:F,"FILIAL",'Planificación 2026-1'!W:W,C8,'Planificación 2026-1'!H:H,"DE"))&gt;0,"P08"," ")</f>
        <v>P08</v>
      </c>
      <c r="AH8" s="108" t="str">
        <f>IF(SUM(COUNTIFS('Planificación 2026-1'!F:F,"FILIAL",'Planificación 2026-1'!W:W,C8,'Planificación 2026-1'!H:H,"OB"))&gt;0,"P09"," ")</f>
        <v xml:space="preserve"> </v>
      </c>
      <c r="AI8" s="108" t="str">
        <f>IF(SUM(COUNTIFS('Planificación 2026-1'!F:F,"FILIAL",'Planificación 2026-1'!W:W,C8,'Planificación 2026-1'!H:H,"MH"))&gt;0,"P31"," ")</f>
        <v xml:space="preserve"> </v>
      </c>
      <c r="AJ8" s="108" t="str">
        <f>IF(SUM(COUNTIFS('Planificación 2026-1'!F:F,"FILIAL",'Planificación 2026-1'!W:W,C8,'Planificación 2026-1'!H:H,"IC"))&gt;0,"P32"," ")</f>
        <v xml:space="preserve"> </v>
      </c>
      <c r="AK8" s="108" t="str">
        <f>IF(SUM(COUNTIFS('Planificación 2026-1'!F:F,"FILIAL",'Planificación 2026-1'!W:W,C8,'Planificación 2026-1'!H:H,"AR"))&gt;0,"P34"," ")</f>
        <v xml:space="preserve"> </v>
      </c>
      <c r="AL8" s="108" t="str">
        <f>IF(SUM(COUNTIFS('Planificación 2026-1'!F:F,"FILIAL",'Planificación 2026-1'!W:W,C8,'Planificación 2026-1'!H:H,"T1"))&gt;0,"P35"," ")</f>
        <v xml:space="preserve"> </v>
      </c>
      <c r="AM8" s="108" t="str">
        <f>IF(SUM(COUNTIFS('Planificación 2026-1'!F:F,"FILIAL",'Planificación 2026-1'!W:W,C8,'Planificación 2026-1'!H:H,"T3"))&gt;0,"P36"," ")</f>
        <v xml:space="preserve"> </v>
      </c>
      <c r="AN8" s="108" t="str">
        <f>IF(SUM(COUNTIFS('Planificación 2026-1'!F:F,"FILIAL",'Planificación 2026-1'!W:W,C8,'Planificación 2026-1'!H:H,"T2"))&gt;0,"P37"," ")</f>
        <v xml:space="preserve"> </v>
      </c>
      <c r="AO8" s="108" t="str">
        <f>IF(SUM(COUNTIFS('Planificación 2026-1'!F:F,"FILIAL",'Planificación 2026-1'!W:W,C8,'Planificación 2026-1'!H:H,"AE"))&gt;0,"P38"," ")</f>
        <v xml:space="preserve"> </v>
      </c>
      <c r="AP8" s="108" t="str">
        <f>IF(SUM(COUNTIFS('Planificación 2026-1'!F:F,"FILIAL",'Planificación 2026-1'!W:W,C8,'Planificación 2026-1'!H:H,"T4"))&gt;0,"P55"," ")</f>
        <v xml:space="preserve"> </v>
      </c>
      <c r="AQ8" s="108" t="str">
        <f>IF(SUM(COUNTIFS('Planificación 2026-1'!F:F,"SUNAMPE",'Planificación 2026-1'!W:W,C8,'Planificación 2026-1'!H:H,"AF"))&gt;0," P01"," ")</f>
        <v xml:space="preserve"> </v>
      </c>
      <c r="AR8" s="108" t="str">
        <f>IF(SUM(COUNTIFS('Planificación 2026-1'!F:F,"SUNAMPE",'Planificación 2026-1'!W:W,C8,'Planificación 2026-1'!H:H,"EN"))&gt;0,"P02"," ")</f>
        <v xml:space="preserve"> </v>
      </c>
      <c r="AS8" s="108" t="str">
        <f>IF(SUM(COUNTIFS('Planificación 2026-1'!F:F,"SUNAMPE",'Planificación 2026-1'!W:W,C8,'Planificación 2026-1'!H:H,"IS"))&gt;0,"P03"," ")</f>
        <v xml:space="preserve"> </v>
      </c>
      <c r="AT8" s="108" t="str">
        <f>IF(SUM(COUNTIFS('Planificación 2026-1'!F:F,"SUNAMPE",'Planificación 2026-1'!W:W,C8,'Planificación 2026-1'!H:H,"PS"))&gt;0,"P04"," ")</f>
        <v xml:space="preserve"> </v>
      </c>
      <c r="AU8" s="108"/>
      <c r="AV8" s="108" t="str">
        <f>IF(SUM(COUNTIFS('Planificación 2026-1'!F:F,"SUNAMPE",'Planificación 2026-1'!W:W,C8,'Planificación 2026-1'!H:H,"IN"))&gt;0,"P06"," ")</f>
        <v xml:space="preserve"> </v>
      </c>
      <c r="AW8" s="108" t="str">
        <f>IF(SUM(COUNTIFS('Planificación 2026-1'!F:F,"SUNAMPE",'Planificación 2026-1'!W:W,C8,'Planificación 2026-1'!H:H,"CA"))&gt;0,"P07"," ")</f>
        <v xml:space="preserve"> </v>
      </c>
      <c r="AX8" s="108" t="str">
        <f>IF(SUM(COUNTIFS('Planificación 2026-1'!F:F,"SUNAMPE",'Planificación 2026-1'!W:W,C8,'Planificación 2026-1'!H:H,"DE"))&gt;0,"P08"," ")</f>
        <v xml:space="preserve"> </v>
      </c>
      <c r="AY8" s="108" t="str">
        <f>IF(SUM(COUNTIFS('Planificación 2026-1'!F:F,"SUNAMPE",'Planificación 2026-1'!W:W,C8,'Planificación 2026-1'!H:H,"OB"))&gt;0,"P09"," ")</f>
        <v xml:space="preserve"> </v>
      </c>
      <c r="AZ8" s="108" t="str">
        <f>IF(SUM(COUNTIFS('Planificación 2026-1'!F:F,"SUNAMPE",'Planificación 2026-1'!W:W,C8,'Planificación 2026-1'!H:H,"MH"))&gt;0,"P31"," ")</f>
        <v xml:space="preserve"> </v>
      </c>
      <c r="BA8" s="108" t="str">
        <f>IF(SUM(COUNTIFS('Planificación 2026-1'!F:F,"SUNAMPE",'Planificación 2026-1'!W:W,C8,'Planificación 2026-1'!H:H,"IC"))&gt;0,"P32"," ")</f>
        <v xml:space="preserve"> </v>
      </c>
      <c r="BB8" s="108" t="str">
        <f>IF(SUM(COUNTIFS('Planificación 2026-1'!F:F,"SUNAMPE",'Planificación 2026-1'!W:W,C8,'Planificación 2026-1'!H:H,"AR"))&gt;0,"P34"," ")</f>
        <v xml:space="preserve"> </v>
      </c>
      <c r="BC8" s="108" t="str">
        <f>IF(SUM(COUNTIFS('Planificación 2026-1'!F:F,"SUNAMPE",'Planificación 2026-1'!W:W,C8,'Planificación 2026-1'!H:H,"T1"))&gt;0,"P35"," ")</f>
        <v xml:space="preserve"> </v>
      </c>
      <c r="BD8" s="108" t="str">
        <f>IF(SUM(COUNTIFS('Planificación 2026-1'!F:F,"SUNAMPE",'Planificación 2026-1'!W:W,C8,'Planificación 2026-1'!H:H,"T3"))&gt;0,"P36"," ")</f>
        <v xml:space="preserve"> </v>
      </c>
      <c r="BE8" s="108" t="str">
        <f>IF(SUM(COUNTIFS('Planificación 2026-1'!F:F,"SUNAMPE",'Planificación 2026-1'!W:W,C8,'Planificación 2026-1'!H:H,"T2"))&gt;0,"P37"," ")</f>
        <v xml:space="preserve"> </v>
      </c>
      <c r="BF8" s="108" t="str">
        <f>IF(SUM(COUNTIFS('Planificación 2026-1'!F:F,"SUNAMPE",'Planificación 2026-1'!W:W,C8,'Planificación 2026-1'!H:H,"AE"))&gt;0,"P38"," ")</f>
        <v xml:space="preserve"> </v>
      </c>
      <c r="BG8" s="108" t="str">
        <f>IF(SUM(COUNTIFS('Planificación 2026-1'!F:F,"SUNAMPE",'Planificación 2026-1'!W:W,C8,'Planificación 2026-1'!H:H,"T4"))&gt;0,"P55"," ")</f>
        <v xml:space="preserve"> </v>
      </c>
      <c r="BH8" s="108" t="str">
        <f>IF(SUM(COUNTIFS('Planificación 2026-1'!F:F,"HUAURA",'Planificación 2026-1'!W:W,C8,'Planificación 2026-1'!H:H,"AF"))&gt;0," P01"," ")</f>
        <v xml:space="preserve"> </v>
      </c>
      <c r="BI8" s="108" t="str">
        <f>IF(SUM(COUNTIFS('Planificación 2026-1'!F:F,"HUAURA",'Planificación 2026-1'!W:W,C8,'Planificación 2026-1'!H:H,"EN"))&gt;0,"P02"," ")</f>
        <v xml:space="preserve"> </v>
      </c>
      <c r="BJ8" s="108" t="str">
        <f>IF(SUM(COUNTIFS('Planificación 2026-1'!F:F,"HUAURA",'Planificación 2026-1'!W:W,C8,'Planificación 2026-1'!H:H,"IS"))&gt;0,"P03"," ")</f>
        <v xml:space="preserve"> </v>
      </c>
      <c r="BK8" s="108" t="str">
        <f>IF(SUM(COUNTIFS('Planificación 2026-1'!F:F,"HUAURA",'Planificación 2026-1'!W:W,C8,'Planificación 2026-1'!H:H,"PS"))&gt;0,"P04"," ")</f>
        <v xml:space="preserve"> </v>
      </c>
      <c r="BL8" s="108"/>
      <c r="BM8" s="108" t="str">
        <f>IF(SUM(COUNTIFS('Planificación 2026-1'!F:F,"HUAURA",'Planificación 2026-1'!W:W,C8,'Planificación 2026-1'!H:H,"IN"))&gt;0,"P06"," ")</f>
        <v xml:space="preserve"> </v>
      </c>
      <c r="BN8" s="108" t="str">
        <f>IF(SUM(COUNTIFS('Planificación 2026-1'!F:F,"HUAURA",'Planificación 2026-1'!W:W,C8,'Planificación 2026-1'!H:H,"CA"))&gt;0,"P07"," ")</f>
        <v xml:space="preserve"> </v>
      </c>
      <c r="BO8" s="108" t="str">
        <f>IF(SUM(COUNTIFS('Planificación 2026-1'!F:F,"HUAURA",'Planificación 2026-1'!W:W,C8,'Planificación 2026-1'!H:H,"DE"))&gt;0,"P08"," ")</f>
        <v xml:space="preserve"> </v>
      </c>
      <c r="BP8" s="108" t="str">
        <f>IF(SUM(COUNTIFS('Planificación 2026-1'!F:F,"HUAURA",'Planificación 2026-1'!W:W,C8,'Planificación 2026-1'!H:H,"OB"))&gt;0,"P09"," ")</f>
        <v xml:space="preserve"> </v>
      </c>
      <c r="BQ8" s="108" t="str">
        <f>IF(SUM(COUNTIFS('Planificación 2026-1'!F:F,"HUAURA",'Planificación 2026-1'!W:W,C8,'Planificación 2026-1'!H:H,"MH"))&gt;0,"P31"," ")</f>
        <v xml:space="preserve"> </v>
      </c>
      <c r="BR8" s="108" t="str">
        <f>IF(SUM(COUNTIFS('Planificación 2026-1'!F:F,"HUAURA",'Planificación 2026-1'!W:W,C8,'Planificación 2026-1'!H:H,"IC"))&gt;0,"P32"," ")</f>
        <v xml:space="preserve"> </v>
      </c>
      <c r="BS8" s="108" t="str">
        <f>IF(SUM(COUNTIFS('Planificación 2026-1'!F:F,"HUAURA",'Planificación 2026-1'!W:W,C8,'Planificación 2026-1'!H:H,"AR"))&gt;0,"P34"," ")</f>
        <v xml:space="preserve"> </v>
      </c>
      <c r="BT8" s="108" t="str">
        <f>IF(SUM(COUNTIFS('Planificación 2026-1'!F:F,"HUAURA",'Planificación 2026-1'!W:W,C8,'Planificación 2026-1'!H:H,"T1"))&gt;0,"P35"," ")</f>
        <v xml:space="preserve"> </v>
      </c>
      <c r="BU8" s="108" t="str">
        <f>IF(SUM(COUNTIFS('Planificación 2026-1'!F:F,"HUAURA",'Planificación 2026-1'!W:W,C8,'Planificación 2026-1'!H:H,"T3"))&gt;0,"P36"," ")</f>
        <v xml:space="preserve"> </v>
      </c>
      <c r="BV8" s="108" t="str">
        <f>IF(SUM(COUNTIFS('Planificación 2026-1'!F:F,"HUAURA",'Planificación 2026-1'!W:W,C8,'Planificación 2026-1'!H:H,"T2"))&gt;0,"P37"," ")</f>
        <v xml:space="preserve"> </v>
      </c>
      <c r="BW8" s="108" t="str">
        <f>IF(SUM(COUNTIFS('Planificación 2026-1'!F:F,"HUAURA",'Planificación 2026-1'!W:W,C8,'Planificación 2026-1'!H:H,"AE"))&gt;0,"P38"," ")</f>
        <v xml:space="preserve"> </v>
      </c>
      <c r="BX8" s="108" t="str">
        <f>IF(SUM(COUNTIFS('Planificación 2026-1'!F:F,"HUAURA",'Planificación 2026-1'!W:W,C8,'Planificación 2026-1'!H:H,"T4"))&gt;0,"P55"," ")</f>
        <v xml:space="preserve"> </v>
      </c>
      <c r="BY8" s="109">
        <f>SUMIFS('Planificación 2026-1'!R:R,'Planificación 2026-1'!W:W,C8,'Planificación 2026-1'!H:H,"AF",'Planificación 2026-1'!I:I,"&gt;2")</f>
        <v>0</v>
      </c>
      <c r="BZ8" s="109">
        <f>SUMIFS('Planificación 2026-1'!R:R,'Planificación 2026-1'!W:W,C8,'Planificación 2026-1'!H:H,"EN",'Planificación 2026-1'!I:I,"&gt;2")</f>
        <v>0</v>
      </c>
      <c r="CA8" s="109">
        <f>SUMIFS('Planificación 2026-1'!R:R,'Planificación 2026-1'!W:W,C8,'Planificación 2026-1'!H:H,"IS",'Planificación 2026-1'!I:I,"&gt;2")</f>
        <v>0</v>
      </c>
      <c r="CB8" s="109">
        <f>SUMIFS('Planificación 2026-1'!R:R,'Planificación 2026-1'!W:W,C8,'Planificación 2026-1'!H:H,"PS",'Planificación 2026-1'!I:I,"&gt;2")</f>
        <v>0</v>
      </c>
      <c r="CC8" s="109">
        <f>SUMIFS('Planificación 2026-1'!R:R,'Planificación 2026-1'!W:W,C8,'Planificación 2026-1'!H:H,"IN",'Planificación 2026-1'!I:I,"&gt;2")</f>
        <v>0</v>
      </c>
      <c r="CD8" s="109">
        <f>SUMIFS('Planificación 2026-1'!R:R,'Planificación 2026-1'!W:W,C8,'Planificación 2026-1'!H:H,"CA",'Planificación 2026-1'!I:I,"&gt;2")</f>
        <v>0</v>
      </c>
      <c r="CE8" s="109">
        <f>SUMIFS('Planificación 2026-1'!R:R,'Planificación 2026-1'!W:W,C8,'Planificación 2026-1'!H:H,"DE",'Planificación 2026-1'!I:I,"&gt;2")</f>
        <v>16</v>
      </c>
      <c r="CF8" s="109">
        <f>SUMIFS('Planificación 2026-1'!R:R,'Planificación 2026-1'!W:W,C8,'Planificación 2026-1'!H:H,"OB",'Planificación 2026-1'!I:I,"&gt;2")</f>
        <v>0</v>
      </c>
      <c r="CG8" s="109">
        <f>SUMIFS('Planificación 2026-1'!R:R,'Planificación 2026-1'!W:W,C8,'Planificación 2026-1'!H:H,"MH",'Planificación 2026-1'!I:I,"&gt;2")</f>
        <v>0</v>
      </c>
      <c r="CH8" s="109">
        <f>SUMIFS('Planificación 2026-1'!R:R,'Planificación 2026-1'!W:W,C8,'Planificación 2026-1'!H:H,"IC",'Planificación 2026-1'!I:I,"&gt;2")</f>
        <v>0</v>
      </c>
      <c r="CI8" s="109">
        <f>SUMIFS('Planificación 2026-1'!R:R,'Planificación 2026-1'!W:W,C8,'Planificación 2026-1'!H:H,"AR",'Planificación 2026-1'!I:I,"&gt;2")</f>
        <v>0</v>
      </c>
      <c r="CJ8" s="109">
        <f>SUMIFS('Planificación 2026-1'!R:R,'Planificación 2026-1'!W:W,C8,'Planificación 2026-1'!H:H,"T1",'Planificación 2026-1'!I:I,"&gt;2")</f>
        <v>0</v>
      </c>
      <c r="CK8" s="109">
        <f>SUMIFS('Planificación 2026-1'!R:R,'Planificación 2026-1'!W:W,C8,'Planificación 2026-1'!H:H,"T3",'Planificación 2026-1'!I:I,"&gt;2")</f>
        <v>0</v>
      </c>
      <c r="CL8" s="109">
        <f>SUMIFS('Planificación 2026-1'!R:R,'Planificación 2026-1'!W:W,C8,'Planificación 2026-1'!H:H,"T2",'Planificación 2026-1'!I:I,"&gt;2")</f>
        <v>0</v>
      </c>
      <c r="CM8" s="109">
        <f>SUMIFS('Planificación 2026-1'!R:R,'Planificación 2026-1'!W:W,C8,'Planificación 2026-1'!H:H,"AE",'Planificación 2026-1'!I:I,"&gt;2")</f>
        <v>0</v>
      </c>
      <c r="CN8" s="109">
        <f>SUMIFS('Planificación 2026-1'!R:R,'Planificación 2026-1'!W:W,C8,'Planificación 2026-1'!H:H,"T4",'Planificación 2026-1'!I:I,"&gt;2")</f>
        <v>0</v>
      </c>
      <c r="CO8" s="109">
        <f>SUMIFS('Planificación 2026-1'!R:R,'Planificación 2026-1'!W:W,C8,'Planificación 2026-1'!H:H,"AF",'Planificación 2026-1'!I:I,"&lt;3")</f>
        <v>0</v>
      </c>
      <c r="CP8" s="109">
        <f>SUMIFS('Planificación 2026-1'!R:R,'Planificación 2026-1'!W:W,C8,'Planificación 2026-1'!H:H,"EN",'Planificación 2026-1'!I:I,"&lt;3")</f>
        <v>0</v>
      </c>
      <c r="CQ8" s="109">
        <f>SUMIFS('Planificación 2026-1'!R:R,'Planificación 2026-1'!W:W,C8,'Planificación 2026-1'!H:H,"IS",'Planificación 2026-1'!I:I,"&lt;3")</f>
        <v>0</v>
      </c>
      <c r="CR8" s="109">
        <f>SUMIFS('Planificación 2026-1'!R:R,'Planificación 2026-1'!W:W,C8,'Planificación 2026-1'!H:H,"PS",'Planificación 2026-1'!I:I,"&lt;3")</f>
        <v>0</v>
      </c>
      <c r="CS8" s="109">
        <f>SUMIFS('Planificación 2026-1'!R:R,'Planificación 2026-1'!W:W,C8,'Planificación 2026-1'!H:H,"IN",'Planificación 2026-1'!I:I,"&lt;3")</f>
        <v>0</v>
      </c>
      <c r="CT8" s="109">
        <f>SUMIFS('Planificación 2026-1'!R:R,'Planificación 2026-1'!W:W,C8,'Planificación 2026-1'!H:H,"CA",'Planificación 2026-1'!I:I,"&lt;3")</f>
        <v>0</v>
      </c>
      <c r="CU8" s="109">
        <f>SUMIFS('Planificación 2026-1'!R:R,'Planificación 2026-1'!W:W,C8,'Planificación 2026-1'!H:H,"DE",'Planificación 2026-1'!I:I,"&lt;3")</f>
        <v>0</v>
      </c>
      <c r="CV8" s="109">
        <f>SUMIFS('Planificación 2026-1'!R:R,'Planificación 2026-1'!W:W,C8,'Planificación 2026-1'!H:H,"OB",'Planificación 2026-1'!I:I,"&lt;3")</f>
        <v>0</v>
      </c>
      <c r="CW8" s="109">
        <f>SUMIFS('Planificación 2026-1'!R:R,'Planificación 2026-1'!W:W,C8,'Planificación 2026-1'!H:H,"MH",'Planificación 2026-1'!I:I,"&lt;3")</f>
        <v>0</v>
      </c>
      <c r="CX8" s="109">
        <f>SUMIFS('Planificación 2026-1'!R:R,'Planificación 2026-1'!W:W,C8,'Planificación 2026-1'!H:H,"IC",'Planificación 2026-1'!I:I,"&lt;3")</f>
        <v>0</v>
      </c>
      <c r="CY8" s="109">
        <f>SUMIFS('Planificación 2026-1'!R:R,'Planificación 2026-1'!W:W,C8,'Planificación 2026-1'!H:H,"AR",'Planificación 2026-1'!I:I,"&lt;3")</f>
        <v>0</v>
      </c>
      <c r="CZ8" s="109">
        <f>SUMIFS('Planificación 2026-1'!R:R,'Planificación 2026-1'!W:W,C8,'Planificación 2026-1'!H:H,"T1",'Planificación 2026-1'!I:I,"&lt;3")</f>
        <v>0</v>
      </c>
      <c r="DA8" s="109">
        <f>SUMIFS('Planificación 2026-1'!R:R,'Planificación 2026-1'!W:W,C8,'Planificación 2026-1'!H:H,"T3",'Planificación 2026-1'!I:I,"&lt;3")</f>
        <v>0</v>
      </c>
      <c r="DB8" s="109">
        <f>SUMIFS('Planificación 2026-1'!R:R,'Planificación 2026-1'!W:W,C8,'Planificación 2026-1'!H:H,"T2",'Planificación 2026-1'!I:I,"&lt;3")</f>
        <v>0</v>
      </c>
      <c r="DC8" s="109">
        <f>SUMIFS('Planificación 2026-1'!R:R,'Planificación 2026-1'!W:W,C8,'Planificación 2026-1'!H:H,"AE",'Planificación 2026-1'!I:I,"&lt;3")</f>
        <v>0</v>
      </c>
      <c r="DD8" s="109">
        <f>SUMIFS('Planificación 2026-1'!R:R,'Planificación 2026-1'!W:W,C8,'Planificación 2026-1'!H:H,"T4",'Planificación 2026-1'!I:I,"&lt;3")</f>
        <v>0</v>
      </c>
      <c r="DE8" s="108" t="str">
        <f t="shared" si="4"/>
        <v/>
      </c>
      <c r="DF8" s="41">
        <f>IF(C8="","",SUMIFS('Planificación 2026-1'!R:R,'Planificación 2026-1'!W:W,C8,'Planificación 2026-1'!F:F,"PRINCIPAL",'Planificación 2026-1'!X:X,"VIRTUAL"))</f>
        <v>0</v>
      </c>
      <c r="DG8" s="41">
        <f>IF(C8="","",SUMIFS('Planificación 2026-1'!R:R,'Planificación 2026-1'!W:W,C8,'Planificación 2026-1'!F:F,"PRINCIPAL",'Planificación 2026-1'!X:X,"PRESENCIAL"))</f>
        <v>0</v>
      </c>
      <c r="DH8" s="41">
        <f>IF(C8="","",SUMIFS('Planificación 2026-1'!R:R,'Planificación 2026-1'!W:W,C8,'Planificación 2026-1'!F:F,"PRINCIPAL",'Planificación 2026-1'!X:X,"HIBRIDO PRESENCIAL"))</f>
        <v>0</v>
      </c>
      <c r="DI8" s="108" t="str">
        <f t="shared" si="5"/>
        <v>P08</v>
      </c>
      <c r="DJ8" s="108">
        <f>IF(C8="","",SUMIFS('Planificación 2026-1'!R:R,'Planificación 2026-1'!W:W,C8,'Planificación 2026-1'!F:F,"FILIAL",'Planificación 2026-1'!X:X,"VIRTUAL"))</f>
        <v>16</v>
      </c>
      <c r="DK8" s="110">
        <f>IF(C8="","",SUMIFS('Planificación 2026-1'!R:R,'Planificación 2026-1'!W:W,C8,'Planificación 2026-1'!F:F,"FILIAL",'Planificación 2026-1'!X:X,"PRESENCIAL"))</f>
        <v>0</v>
      </c>
      <c r="DL8" s="61">
        <f>IF(C8="","",SUMIFS('Planificación 2026-1'!R:R,'Planificación 2026-1'!W:W,C8,'Planificación 2026-1'!F:F,"FILIAL",'Planificación 2026-1'!X:X,"HIBRIDO PRESENCIAL"))</f>
        <v>0</v>
      </c>
      <c r="DM8" s="111" t="str">
        <f t="shared" si="6"/>
        <v/>
      </c>
      <c r="DN8" s="108">
        <f>IF(C8="","",SUMIFS('Planificación 2026-1'!R:R,'Planificación 2026-1'!W:W,C8,'Planificación 2026-1'!F:F,"SUNAMPE",'Planificación 2026-1'!X:X,"VIRTUAL"))</f>
        <v>0</v>
      </c>
      <c r="DO8" s="61">
        <f>IF(C8="","",SUMIFS('Planificación 2026-1'!R:R,'Planificación 2026-1'!W:W,C8,'Planificación 2026-1'!F:F,"SUNAMPE",'Planificación 2026-1'!X:X,"PRESENCIAL"))</f>
        <v>0</v>
      </c>
      <c r="DP8" s="111" t="str">
        <f t="shared" si="7"/>
        <v/>
      </c>
      <c r="DQ8" s="108">
        <f>IF(C8="","",SUMIFS('Planificación 2026-1'!R:R,'Planificación 2026-1'!W:W,C8,'Planificación 2026-1'!F:F,"HUAURA",'Planificación 2026-1'!X:X,"VIRTUAL"))</f>
        <v>0</v>
      </c>
      <c r="DR8" s="61">
        <f>IF(C8="","",SUMIFS('Planificación 2026-1'!R:R,'Planificación 2026-1'!W:W,C8,'Planificación 2026-1'!F:F,"HUAURA",'Planificación 2026-1'!X:X,"PRESENCIAL"))</f>
        <v>0</v>
      </c>
      <c r="DS8" s="76">
        <f>SUMIFS('Planificación 2026-1'!R:R,'Planificación 2026-1'!W:W,C8,'Planificación 2026-1'!F:F,"PRINCIPAL",'Planificación 2026-1'!X:X,"VIRTUAL",'Planificación 2026-1'!I:I,"&gt;2")</f>
        <v>0</v>
      </c>
      <c r="DT8" s="76">
        <f>SUMIFS('Planificación 2026-1'!R:R,'Planificación 2026-1'!W:W,C8,'Planificación 2026-1'!F:F,"PRINCIPAL",'Planificación 2026-1'!X:X,"&lt;&gt;VIRTUAL",'Planificación 2026-1'!I:I,"&gt;2")</f>
        <v>0</v>
      </c>
      <c r="DU8" s="76">
        <f>SUMIFS('Planificación 2026-1'!R:R,'Planificación 2026-1'!W:W,C8,'Planificación 2026-1'!F:F,"SUNAMPE",'Planificación 2026-1'!X:X,"VIRTUAL",'Planificación 2026-1'!I:I,"&gt;2")</f>
        <v>0</v>
      </c>
      <c r="DV8" s="76">
        <f>SUMIFS('Planificación 2026-1'!R:R,'Planificación 2026-1'!W:W,C8,'Planificación 2026-1'!F:F,"SUNAMPE",'Planificación 2026-1'!X:X,"&lt;&gt;VIRTUAL",'Planificación 2026-1'!I:I,"&gt;2")</f>
        <v>0</v>
      </c>
      <c r="DW8" s="76">
        <f>SUMIFS('Planificación 2026-1'!R:R,'Planificación 2026-1'!W:W,C8,'Planificación 2026-1'!F:F,"FILIAL",'Planificación 2026-1'!X:X,"VIRTUAL",'Planificación 2026-1'!I:I,"&gt;2")</f>
        <v>16</v>
      </c>
      <c r="DX8" s="76">
        <f>SUMIFS('Planificación 2026-1'!R:R,'Planificación 2026-1'!W:W,C8,'Planificación 2026-1'!F:F,"FILIAL",'Planificación 2026-1'!X:X,"&lt;&gt;VIRTUAL",'Planificación 2026-1'!I:I,"&gt;2")</f>
        <v>0</v>
      </c>
      <c r="DY8" s="76">
        <f>SUMIFS('Planificación 2026-1'!R:R,'Planificación 2026-1'!W:W,C8,'Planificación 2026-1'!F:F,"PORUMA",'Planificación 2026-1'!X:X,"VIRTUAL",'Planificación 2026-1'!I:I,"&gt;2")</f>
        <v>0</v>
      </c>
      <c r="DZ8" s="76">
        <f>SUMIFS('Planificación 2026-1'!R:R,'Planificación 2026-1'!W:W,C8,'Planificación 2026-1'!F:F,"PORUMA",'Planificación 2026-1'!X:X,"&lt;&gt;VIRTUAL",'Planificación 2026-1'!I:I,"&gt;2")</f>
        <v>0</v>
      </c>
      <c r="EA8" s="76">
        <f>SUMIFS('Planificación 2026-1'!R:R,'Planificación 2026-1'!W:W,C8,'Planificación 2026-1'!F:F,"HUAURA",'Planificación 2026-1'!X:X,"VIRTUAL",'Planificación 2026-1'!I:I,"&gt;2")</f>
        <v>0</v>
      </c>
      <c r="EB8" s="76">
        <f>SUMIFS('Planificación 2026-1'!R:R,'Planificación 2026-1'!W:W,C8,'Planificación 2026-1'!F:F,"HUAURA",'Planificación 2026-1'!X:X,"&lt;&gt;VIRTUAL",'Planificación 2026-1'!I:I,"&gt;2")</f>
        <v>0</v>
      </c>
      <c r="EC8" s="76">
        <f>SUMIFS('Planificación 2026-1'!R:R,'Planificación 2026-1'!W:W,C8,'Planificación 2026-1'!F:F,"PRINCIPAL",'Planificación 2026-1'!X:X,"VIRTUAL",'Planificación 2026-1'!I:I,"&lt;3")</f>
        <v>0</v>
      </c>
      <c r="ED8" s="76">
        <f>SUMIFS('Planificación 2026-1'!R:R,'Planificación 2026-1'!W:W,C8,'Planificación 2026-1'!F:F,"PRINCIPAL",'Planificación 2026-1'!X:X,"&lt;&gt;VIRTUAL",'Planificación 2026-1'!I:I,"&lt;3")</f>
        <v>0</v>
      </c>
      <c r="EE8" s="76">
        <f>SUMIFS('Planificación 2026-1'!R:R,'Planificación 2026-1'!W:W,C8,'Planificación 2026-1'!F:F,"SUNAMPE",'Planificación 2026-1'!X:X,"VIRTUAL",'Planificación 2026-1'!I:I,"&lt;3")</f>
        <v>0</v>
      </c>
      <c r="EF8" s="76">
        <f>SUMIFS('Planificación 2026-1'!R:R,'Planificación 2026-1'!W:W,C8,'Planificación 2026-1'!F:F,"SUNAMPE",'Planificación 2026-1'!X:X,"&lt;&gt;VIRTUAL",'Planificación 2026-1'!I:I,"&lt;3")</f>
        <v>0</v>
      </c>
      <c r="EG8" s="76">
        <f>SUMIFS('Planificación 2026-1'!R:R,'Planificación 2026-1'!W:W,C8,'Planificación 2026-1'!F:F,"FILIAL",'Planificación 2026-1'!X:X,"VIRTUAL",'Planificación 2026-1'!I:I,"&lt;3")</f>
        <v>0</v>
      </c>
      <c r="EH8" s="76">
        <f>SUMIFS('Planificación 2026-1'!R:R,'Planificación 2026-1'!W:W,C8,'Planificación 2026-1'!F:F,"FILIAL",'Planificación 2026-1'!X:X,"&lt;&gt;VIRTUAL",'Planificación 2026-1'!I:I,"&lt;3")</f>
        <v>0</v>
      </c>
      <c r="EI8" s="76">
        <f>SUMIFS('Planificación 2026-1'!R:R,'Planificación 2026-1'!W:W,C8,'Planificación 2026-1'!F:F,"PORUMA",'Planificación 2026-1'!X:X,"VIRTUAL",'Planificación 2026-1'!I:I,"&lt;3")</f>
        <v>0</v>
      </c>
      <c r="EJ8" s="76">
        <f>SUMIFS('Planificación 2026-1'!R:R,'Planificación 2026-1'!W:W,C8,'Planificación 2026-1'!F:F,"PORUMA",'Planificación 2026-1'!X:X,"&lt;&gt;VIRTUAL",'Planificación 2026-1'!I:I,"&lt;3")</f>
        <v>0</v>
      </c>
      <c r="EK8" s="76">
        <f>SUMIFS('Planificación 2026-1'!R:R,'Planificación 2026-1'!W:W,C8,'Planificación 2026-1'!F:F,"HUAURA",'Planificación 2026-1'!X:X,"VIRTUAL",'Planificación 2026-1'!I:I,"&lt;3")</f>
        <v>0</v>
      </c>
      <c r="EL8" s="76">
        <f>SUMIFS('Planificación 2026-1'!R:R,'Planificación 2026-1'!W:W,C8,'Planificación 2026-1'!F:F,"HUAURA",'Planificación 2026-1'!X:X,"&lt;&gt;VIRTUAL",'Planificación 2026-1'!I:I,"&lt;3")</f>
        <v>0</v>
      </c>
      <c r="EM8" s="76"/>
      <c r="EN8" s="76">
        <f t="shared" si="0"/>
        <v>16</v>
      </c>
      <c r="EO8" s="76">
        <f t="shared" si="1"/>
        <v>0</v>
      </c>
      <c r="EP8" s="76" t="b">
        <f t="shared" si="2"/>
        <v>1</v>
      </c>
      <c r="EQ8" s="76" t="str">
        <f t="shared" si="3"/>
        <v/>
      </c>
      <c r="ER8" s="76" t="str">
        <f t="shared" si="8"/>
        <v>VIRTUAL</v>
      </c>
    </row>
    <row r="9" spans="1:148" hidden="1">
      <c r="A9" s="83"/>
      <c r="B9" s="119">
        <v>6</v>
      </c>
      <c r="C9" s="115" t="s">
        <v>177</v>
      </c>
      <c r="D9" s="112">
        <f>SUMIF('Planificación 2026-1'!W:W,C9,'Planificación 2026-1'!R:R)</f>
        <v>15</v>
      </c>
      <c r="E9" s="114" t="s">
        <v>170</v>
      </c>
      <c r="F9" s="115" t="s">
        <v>171</v>
      </c>
      <c r="G9" s="115" t="s">
        <v>13</v>
      </c>
      <c r="H9" s="115" t="s">
        <v>130</v>
      </c>
      <c r="I9" s="107" t="str">
        <f>IF(SUM(COUNTIFS('Planificación 2026-1'!F:F,"PRINCIPAL",'Planificación 2026-1'!W:W,C9,'Planificación 2026-1'!H:H,"AF"))&gt;0,"P01"," ")</f>
        <v xml:space="preserve"> </v>
      </c>
      <c r="J9" s="108" t="str">
        <f>IF(SUM(COUNTIFS('Planificación 2026-1'!F:F,"PRINCIPAL",'Planificación 2026-1'!W:W,C9,'Planificación 2026-1'!H:H,"EN"))&gt;0,"P02"," ")</f>
        <v xml:space="preserve"> </v>
      </c>
      <c r="K9" s="108" t="str">
        <f>IF(SUM(COUNTIFS('Planificación 2026-1'!F:F,"PRINCIPAL",'Planificación 2026-1'!W:W,C9,'Planificación 2026-1'!H:H,"IS"))&gt;0,"P03"," ")</f>
        <v xml:space="preserve"> </v>
      </c>
      <c r="L9" s="108" t="str">
        <f>IF(SUM(COUNTIFS('Planificación 2026-1'!F:F,"PRINCIPAL",'Planificación 2026-1'!W:W,C9,'Planificación 2026-1'!H:H,"PS"))&gt;0,"P04"," ")</f>
        <v xml:space="preserve"> </v>
      </c>
      <c r="M9" s="108"/>
      <c r="N9" s="108" t="str">
        <f>IF(SUM(COUNTIFS('Planificación 2026-1'!F:F,"PRINCIPAL",'Planificación 2026-1'!W:W,C9,'Planificación 2026-1'!H:H,"IN"))&gt;0,"P06"," ")</f>
        <v xml:space="preserve"> </v>
      </c>
      <c r="O9" s="108" t="str">
        <f>IF(SUM(COUNTIFS('Planificación 2026-1'!F:F,"PRINCIPAL",'Planificación 2026-1'!W:W,C9,'Planificación 2026-1'!H:H,"CA"))&gt;0,"P07"," ")</f>
        <v xml:space="preserve"> </v>
      </c>
      <c r="P9" s="108" t="str">
        <f>IF(SUM(COUNTIFS('Planificación 2026-1'!F:F,"PRINCIPAL",'Planificación 2026-1'!W:W,C9,'Planificación 2026-1'!H:H,"DE"))&gt;0,"P08"," ")</f>
        <v xml:space="preserve"> </v>
      </c>
      <c r="Q9" s="108" t="str">
        <f>IF(SUM(COUNTIFS('Planificación 2026-1'!F:F,"PRINCIPAL",'Planificación 2026-1'!W:W,C9,'Planificación 2026-1'!H:H,"OB"))&gt;0,"P09"," ")</f>
        <v xml:space="preserve"> </v>
      </c>
      <c r="R9" s="108" t="str">
        <f>IF(SUM(COUNTIFS('Planificación 2026-1'!F:F,"PRINCIPAL",'Planificación 2026-1'!W:W,C9,'Planificación 2026-1'!H:H,"MH"))&gt;0,"P31"," ")</f>
        <v xml:space="preserve"> </v>
      </c>
      <c r="S9" s="108" t="str">
        <f>IF(SUM(COUNTIFS('Planificación 2026-1'!F:F,"PRINCIPAL",'Planificación 2026-1'!W:W,C9,'Planificación 2026-1'!H:H,"IC"))&gt;0,"P32"," ")</f>
        <v xml:space="preserve"> </v>
      </c>
      <c r="T9" s="108" t="str">
        <f>IF(SUM(COUNTIFS('Planificación 2026-1'!F:F,"PRINCIPAL",'Planificación 2026-1'!W:W,C9,'Planificación 2026-1'!H:H,"AR"))&gt;0,"P34"," ")</f>
        <v xml:space="preserve"> </v>
      </c>
      <c r="U9" s="108" t="str">
        <f>IF(SUM(COUNTIFS('Planificación 2026-1'!F:F,"PRINCIPAL",'Planificación 2026-1'!W:W,C9,'Planificación 2026-1'!H:H,"T1"))&gt;0,"P35"," ")</f>
        <v xml:space="preserve"> </v>
      </c>
      <c r="V9" s="108" t="str">
        <f>IF(SUM(COUNTIFS('Planificación 2026-1'!F:F,"PRINCIPAL",'Planificación 2026-1'!W:W,C9,'Planificación 2026-1'!H:H,"T3"))&gt;0,"P36"," ")</f>
        <v xml:space="preserve"> </v>
      </c>
      <c r="W9" s="108" t="str">
        <f>IF(SUM(COUNTIFS('Planificación 2026-1'!F:F,"PRINCIPAL",'Planificación 2026-1'!W:W,C9,'Planificación 2026-1'!H:H,"T2"))&gt;0,"P37"," ")</f>
        <v xml:space="preserve"> </v>
      </c>
      <c r="X9" s="108" t="str">
        <f>IF(SUM(COUNTIFS('Planificación 2026-1'!F:F,"PRINCIPAL",'Planificación 2026-1'!W:W,C9,'Planificación 2026-1'!H:H,"AE"))&gt;0,"P38"," ")</f>
        <v xml:space="preserve"> </v>
      </c>
      <c r="Y9" s="108" t="str">
        <f>IF(SUM(COUNTIFS('Planificación 2026-1'!F:F,"PRINCIPAL",'Planificación 2026-1'!W:W,C9,'Planificación 2026-1'!H:H,"T4"))&gt;0,"P55"," ")</f>
        <v xml:space="preserve"> </v>
      </c>
      <c r="Z9" s="108" t="str">
        <f>IF(SUM(COUNTIFS('Planificación 2026-1'!F:F,"FILIAL",'Planificación 2026-1'!W:W,C9,'Planificación 2026-1'!H:H,"AF"))&gt;0," P01"," ")</f>
        <v xml:space="preserve"> </v>
      </c>
      <c r="AA9" s="108" t="str">
        <f>IF(SUM(COUNTIFS('Planificación 2026-1'!F:F,"FILIAL",'Planificación 2026-1'!W:W,C9,'Planificación 2026-1'!H:H,"EN"))&gt;0,"P02"," ")</f>
        <v xml:space="preserve"> </v>
      </c>
      <c r="AB9" s="108" t="str">
        <f>IF(SUM(COUNTIFS('Planificación 2026-1'!F:F,"FILIAL",'Planificación 2026-1'!W:W,C9,'Planificación 2026-1'!H:H,"IS"))&gt;0,"P03"," ")</f>
        <v xml:space="preserve"> </v>
      </c>
      <c r="AC9" s="108" t="str">
        <f>IF(SUM(COUNTIFS('Planificación 2026-1'!F:F,"FILIAL",'Planificación 2026-1'!W:W,C9,'Planificación 2026-1'!H:H,"PS"))&gt;0,"P04"," ")</f>
        <v xml:space="preserve"> </v>
      </c>
      <c r="AD9" s="108"/>
      <c r="AE9" s="108" t="str">
        <f>IF(SUM(COUNTIFS('Planificación 2026-1'!F:F,"FILIAL",'Planificación 2026-1'!W:W,C9,'Planificación 2026-1'!H:H,"IN"))&gt;0,"P06"," ")</f>
        <v>P06</v>
      </c>
      <c r="AF9" s="108" t="str">
        <f>IF(SUM(COUNTIFS('Planificación 2026-1'!F:F,"FILIAL",'Planificación 2026-1'!W:W,C9,'Planificación 2026-1'!H:H,"CA"))&gt;0,"P07"," ")</f>
        <v xml:space="preserve"> </v>
      </c>
      <c r="AG9" s="108" t="str">
        <f>IF(SUM(COUNTIFS('Planificación 2026-1'!F:F,"FILIAL",'Planificación 2026-1'!W:W,C9,'Planificación 2026-1'!H:H,"DE"))&gt;0,"P08"," ")</f>
        <v xml:space="preserve"> </v>
      </c>
      <c r="AH9" s="108" t="str">
        <f>IF(SUM(COUNTIFS('Planificación 2026-1'!F:F,"FILIAL",'Planificación 2026-1'!W:W,C9,'Planificación 2026-1'!H:H,"OB"))&gt;0,"P09"," ")</f>
        <v xml:space="preserve"> </v>
      </c>
      <c r="AI9" s="108" t="str">
        <f>IF(SUM(COUNTIFS('Planificación 2026-1'!F:F,"FILIAL",'Planificación 2026-1'!W:W,C9,'Planificación 2026-1'!H:H,"MH"))&gt;0,"P31"," ")</f>
        <v xml:space="preserve"> </v>
      </c>
      <c r="AJ9" s="108" t="str">
        <f>IF(SUM(COUNTIFS('Planificación 2026-1'!F:F,"FILIAL",'Planificación 2026-1'!W:W,C9,'Planificación 2026-1'!H:H,"IC"))&gt;0,"P32"," ")</f>
        <v>P32</v>
      </c>
      <c r="AK9" s="108" t="str">
        <f>IF(SUM(COUNTIFS('Planificación 2026-1'!F:F,"FILIAL",'Planificación 2026-1'!W:W,C9,'Planificación 2026-1'!H:H,"AR"))&gt;0,"P34"," ")</f>
        <v xml:space="preserve"> </v>
      </c>
      <c r="AL9" s="108" t="str">
        <f>IF(SUM(COUNTIFS('Planificación 2026-1'!F:F,"FILIAL",'Planificación 2026-1'!W:W,C9,'Planificación 2026-1'!H:H,"T1"))&gt;0,"P35"," ")</f>
        <v xml:space="preserve"> </v>
      </c>
      <c r="AM9" s="108" t="str">
        <f>IF(SUM(COUNTIFS('Planificación 2026-1'!F:F,"FILIAL",'Planificación 2026-1'!W:W,C9,'Planificación 2026-1'!H:H,"T3"))&gt;0,"P36"," ")</f>
        <v xml:space="preserve"> </v>
      </c>
      <c r="AN9" s="108" t="str">
        <f>IF(SUM(COUNTIFS('Planificación 2026-1'!F:F,"FILIAL",'Planificación 2026-1'!W:W,C9,'Planificación 2026-1'!H:H,"T2"))&gt;0,"P37"," ")</f>
        <v xml:space="preserve"> </v>
      </c>
      <c r="AO9" s="108" t="str">
        <f>IF(SUM(COUNTIFS('Planificación 2026-1'!F:F,"FILIAL",'Planificación 2026-1'!W:W,C9,'Planificación 2026-1'!H:H,"AE"))&gt;0,"P38"," ")</f>
        <v xml:space="preserve"> </v>
      </c>
      <c r="AP9" s="108" t="str">
        <f>IF(SUM(COUNTIFS('Planificación 2026-1'!F:F,"FILIAL",'Planificación 2026-1'!W:W,C9,'Planificación 2026-1'!H:H,"T4"))&gt;0,"P55"," ")</f>
        <v xml:space="preserve"> </v>
      </c>
      <c r="AQ9" s="108" t="str">
        <f>IF(SUM(COUNTIFS('Planificación 2026-1'!F:F,"SUNAMPE",'Planificación 2026-1'!W:W,C9,'Planificación 2026-1'!H:H,"AF"))&gt;0," P01"," ")</f>
        <v xml:space="preserve"> </v>
      </c>
      <c r="AR9" s="108" t="str">
        <f>IF(SUM(COUNTIFS('Planificación 2026-1'!F:F,"SUNAMPE",'Planificación 2026-1'!W:W,C9,'Planificación 2026-1'!H:H,"EN"))&gt;0,"P02"," ")</f>
        <v xml:space="preserve"> </v>
      </c>
      <c r="AS9" s="108" t="str">
        <f>IF(SUM(COUNTIFS('Planificación 2026-1'!F:F,"SUNAMPE",'Planificación 2026-1'!W:W,C9,'Planificación 2026-1'!H:H,"IS"))&gt;0,"P03"," ")</f>
        <v xml:space="preserve"> </v>
      </c>
      <c r="AT9" s="108" t="str">
        <f>IF(SUM(COUNTIFS('Planificación 2026-1'!F:F,"SUNAMPE",'Planificación 2026-1'!W:W,C9,'Planificación 2026-1'!H:H,"PS"))&gt;0,"P04"," ")</f>
        <v xml:space="preserve"> </v>
      </c>
      <c r="AU9" s="108"/>
      <c r="AV9" s="108" t="str">
        <f>IF(SUM(COUNTIFS('Planificación 2026-1'!F:F,"SUNAMPE",'Planificación 2026-1'!W:W,C9,'Planificación 2026-1'!H:H,"IN"))&gt;0,"P06"," ")</f>
        <v xml:space="preserve"> </v>
      </c>
      <c r="AW9" s="108" t="str">
        <f>IF(SUM(COUNTIFS('Planificación 2026-1'!F:F,"SUNAMPE",'Planificación 2026-1'!W:W,C9,'Planificación 2026-1'!H:H,"CA"))&gt;0,"P07"," ")</f>
        <v xml:space="preserve"> </v>
      </c>
      <c r="AX9" s="108" t="str">
        <f>IF(SUM(COUNTIFS('Planificación 2026-1'!F:F,"SUNAMPE",'Planificación 2026-1'!W:W,C9,'Planificación 2026-1'!H:H,"DE"))&gt;0,"P08"," ")</f>
        <v xml:space="preserve"> </v>
      </c>
      <c r="AY9" s="108" t="str">
        <f>IF(SUM(COUNTIFS('Planificación 2026-1'!F:F,"SUNAMPE",'Planificación 2026-1'!W:W,C9,'Planificación 2026-1'!H:H,"OB"))&gt;0,"P09"," ")</f>
        <v xml:space="preserve"> </v>
      </c>
      <c r="AZ9" s="108" t="str">
        <f>IF(SUM(COUNTIFS('Planificación 2026-1'!F:F,"SUNAMPE",'Planificación 2026-1'!W:W,C9,'Planificación 2026-1'!H:H,"MH"))&gt;0,"P31"," ")</f>
        <v xml:space="preserve"> </v>
      </c>
      <c r="BA9" s="108" t="str">
        <f>IF(SUM(COUNTIFS('Planificación 2026-1'!F:F,"SUNAMPE",'Planificación 2026-1'!W:W,C9,'Planificación 2026-1'!H:H,"IC"))&gt;0,"P32"," ")</f>
        <v xml:space="preserve"> </v>
      </c>
      <c r="BB9" s="108" t="str">
        <f>IF(SUM(COUNTIFS('Planificación 2026-1'!F:F,"SUNAMPE",'Planificación 2026-1'!W:W,C9,'Planificación 2026-1'!H:H,"AR"))&gt;0,"P34"," ")</f>
        <v xml:space="preserve"> </v>
      </c>
      <c r="BC9" s="108" t="str">
        <f>IF(SUM(COUNTIFS('Planificación 2026-1'!F:F,"SUNAMPE",'Planificación 2026-1'!W:W,C9,'Planificación 2026-1'!H:H,"T1"))&gt;0,"P35"," ")</f>
        <v xml:space="preserve"> </v>
      </c>
      <c r="BD9" s="108" t="str">
        <f>IF(SUM(COUNTIFS('Planificación 2026-1'!F:F,"SUNAMPE",'Planificación 2026-1'!W:W,C9,'Planificación 2026-1'!H:H,"T3"))&gt;0,"P36"," ")</f>
        <v xml:space="preserve"> </v>
      </c>
      <c r="BE9" s="108" t="str">
        <f>IF(SUM(COUNTIFS('Planificación 2026-1'!F:F,"SUNAMPE",'Planificación 2026-1'!W:W,C9,'Planificación 2026-1'!H:H,"T2"))&gt;0,"P37"," ")</f>
        <v xml:space="preserve"> </v>
      </c>
      <c r="BF9" s="108" t="str">
        <f>IF(SUM(COUNTIFS('Planificación 2026-1'!F:F,"SUNAMPE",'Planificación 2026-1'!W:W,C9,'Planificación 2026-1'!H:H,"AE"))&gt;0,"P38"," ")</f>
        <v xml:space="preserve"> </v>
      </c>
      <c r="BG9" s="108" t="str">
        <f>IF(SUM(COUNTIFS('Planificación 2026-1'!F:F,"SUNAMPE",'Planificación 2026-1'!W:W,C9,'Planificación 2026-1'!H:H,"T4"))&gt;0,"P55"," ")</f>
        <v xml:space="preserve"> </v>
      </c>
      <c r="BH9" s="108" t="str">
        <f>IF(SUM(COUNTIFS('Planificación 2026-1'!F:F,"HUAURA",'Planificación 2026-1'!W:W,C9,'Planificación 2026-1'!H:H,"AF"))&gt;0," P01"," ")</f>
        <v xml:space="preserve"> </v>
      </c>
      <c r="BI9" s="108" t="str">
        <f>IF(SUM(COUNTIFS('Planificación 2026-1'!F:F,"HUAURA",'Planificación 2026-1'!W:W,C9,'Planificación 2026-1'!H:H,"EN"))&gt;0,"P02"," ")</f>
        <v xml:space="preserve"> </v>
      </c>
      <c r="BJ9" s="108" t="str">
        <f>IF(SUM(COUNTIFS('Planificación 2026-1'!F:F,"HUAURA",'Planificación 2026-1'!W:W,C9,'Planificación 2026-1'!H:H,"IS"))&gt;0,"P03"," ")</f>
        <v xml:space="preserve"> </v>
      </c>
      <c r="BK9" s="108" t="str">
        <f>IF(SUM(COUNTIFS('Planificación 2026-1'!F:F,"HUAURA",'Planificación 2026-1'!W:W,C9,'Planificación 2026-1'!H:H,"PS"))&gt;0,"P04"," ")</f>
        <v xml:space="preserve"> </v>
      </c>
      <c r="BL9" s="108"/>
      <c r="BM9" s="108" t="str">
        <f>IF(SUM(COUNTIFS('Planificación 2026-1'!F:F,"HUAURA",'Planificación 2026-1'!W:W,C9,'Planificación 2026-1'!H:H,"IN"))&gt;0,"P06"," ")</f>
        <v xml:space="preserve"> </v>
      </c>
      <c r="BN9" s="108" t="str">
        <f>IF(SUM(COUNTIFS('Planificación 2026-1'!F:F,"HUAURA",'Planificación 2026-1'!W:W,C9,'Planificación 2026-1'!H:H,"CA"))&gt;0,"P07"," ")</f>
        <v xml:space="preserve"> </v>
      </c>
      <c r="BO9" s="108" t="str">
        <f>IF(SUM(COUNTIFS('Planificación 2026-1'!F:F,"HUAURA",'Planificación 2026-1'!W:W,C9,'Planificación 2026-1'!H:H,"DE"))&gt;0,"P08"," ")</f>
        <v xml:space="preserve"> </v>
      </c>
      <c r="BP9" s="108" t="str">
        <f>IF(SUM(COUNTIFS('Planificación 2026-1'!F:F,"HUAURA",'Planificación 2026-1'!W:W,C9,'Planificación 2026-1'!H:H,"OB"))&gt;0,"P09"," ")</f>
        <v xml:space="preserve"> </v>
      </c>
      <c r="BQ9" s="108" t="str">
        <f>IF(SUM(COUNTIFS('Planificación 2026-1'!F:F,"HUAURA",'Planificación 2026-1'!W:W,C9,'Planificación 2026-1'!H:H,"MH"))&gt;0,"P31"," ")</f>
        <v xml:space="preserve"> </v>
      </c>
      <c r="BR9" s="108" t="str">
        <f>IF(SUM(COUNTIFS('Planificación 2026-1'!F:F,"HUAURA",'Planificación 2026-1'!W:W,C9,'Planificación 2026-1'!H:H,"IC"))&gt;0,"P32"," ")</f>
        <v xml:space="preserve"> </v>
      </c>
      <c r="BS9" s="108" t="str">
        <f>IF(SUM(COUNTIFS('Planificación 2026-1'!F:F,"HUAURA",'Planificación 2026-1'!W:W,C9,'Planificación 2026-1'!H:H,"AR"))&gt;0,"P34"," ")</f>
        <v xml:space="preserve"> </v>
      </c>
      <c r="BT9" s="108" t="str">
        <f>IF(SUM(COUNTIFS('Planificación 2026-1'!F:F,"HUAURA",'Planificación 2026-1'!W:W,C9,'Planificación 2026-1'!H:H,"T1"))&gt;0,"P35"," ")</f>
        <v xml:space="preserve"> </v>
      </c>
      <c r="BU9" s="108" t="str">
        <f>IF(SUM(COUNTIFS('Planificación 2026-1'!F:F,"HUAURA",'Planificación 2026-1'!W:W,C9,'Planificación 2026-1'!H:H,"T3"))&gt;0,"P36"," ")</f>
        <v xml:space="preserve"> </v>
      </c>
      <c r="BV9" s="108" t="str">
        <f>IF(SUM(COUNTIFS('Planificación 2026-1'!F:F,"HUAURA",'Planificación 2026-1'!W:W,C9,'Planificación 2026-1'!H:H,"T2"))&gt;0,"P37"," ")</f>
        <v xml:space="preserve"> </v>
      </c>
      <c r="BW9" s="108" t="str">
        <f>IF(SUM(COUNTIFS('Planificación 2026-1'!F:F,"HUAURA",'Planificación 2026-1'!W:W,C9,'Planificación 2026-1'!H:H,"AE"))&gt;0,"P38"," ")</f>
        <v xml:space="preserve"> </v>
      </c>
      <c r="BX9" s="108" t="str">
        <f>IF(SUM(COUNTIFS('Planificación 2026-1'!F:F,"HUAURA",'Planificación 2026-1'!W:W,C9,'Planificación 2026-1'!H:H,"T4"))&gt;0,"P55"," ")</f>
        <v xml:space="preserve"> </v>
      </c>
      <c r="BY9" s="109">
        <f>SUMIFS('Planificación 2026-1'!R:R,'Planificación 2026-1'!W:W,C9,'Planificación 2026-1'!H:H,"AF",'Planificación 2026-1'!I:I,"&gt;2")</f>
        <v>0</v>
      </c>
      <c r="BZ9" s="109">
        <f>SUMIFS('Planificación 2026-1'!R:R,'Planificación 2026-1'!W:W,C9,'Planificación 2026-1'!H:H,"EN",'Planificación 2026-1'!I:I,"&gt;2")</f>
        <v>0</v>
      </c>
      <c r="CA9" s="109">
        <f>SUMIFS('Planificación 2026-1'!R:R,'Planificación 2026-1'!W:W,C9,'Planificación 2026-1'!H:H,"IS",'Planificación 2026-1'!I:I,"&gt;2")</f>
        <v>0</v>
      </c>
      <c r="CB9" s="109">
        <f>SUMIFS('Planificación 2026-1'!R:R,'Planificación 2026-1'!W:W,C9,'Planificación 2026-1'!H:H,"PS",'Planificación 2026-1'!I:I,"&gt;2")</f>
        <v>0</v>
      </c>
      <c r="CC9" s="109">
        <f>SUMIFS('Planificación 2026-1'!R:R,'Planificación 2026-1'!W:W,C9,'Planificación 2026-1'!H:H,"IN",'Planificación 2026-1'!I:I,"&gt;2")</f>
        <v>5</v>
      </c>
      <c r="CD9" s="109">
        <f>SUMIFS('Planificación 2026-1'!R:R,'Planificación 2026-1'!W:W,C9,'Planificación 2026-1'!H:H,"CA",'Planificación 2026-1'!I:I,"&gt;2")</f>
        <v>0</v>
      </c>
      <c r="CE9" s="109">
        <f>SUMIFS('Planificación 2026-1'!R:R,'Planificación 2026-1'!W:W,C9,'Planificación 2026-1'!H:H,"DE",'Planificación 2026-1'!I:I,"&gt;2")</f>
        <v>0</v>
      </c>
      <c r="CF9" s="109">
        <f>SUMIFS('Planificación 2026-1'!R:R,'Planificación 2026-1'!W:W,C9,'Planificación 2026-1'!H:H,"OB",'Planificación 2026-1'!I:I,"&gt;2")</f>
        <v>0</v>
      </c>
      <c r="CG9" s="109">
        <f>SUMIFS('Planificación 2026-1'!R:R,'Planificación 2026-1'!W:W,C9,'Planificación 2026-1'!H:H,"MH",'Planificación 2026-1'!I:I,"&gt;2")</f>
        <v>0</v>
      </c>
      <c r="CH9" s="109">
        <f>SUMIFS('Planificación 2026-1'!R:R,'Planificación 2026-1'!W:W,C9,'Planificación 2026-1'!H:H,"IC",'Planificación 2026-1'!I:I,"&gt;2")</f>
        <v>10</v>
      </c>
      <c r="CI9" s="109">
        <f>SUMIFS('Planificación 2026-1'!R:R,'Planificación 2026-1'!W:W,C9,'Planificación 2026-1'!H:H,"AR",'Planificación 2026-1'!I:I,"&gt;2")</f>
        <v>0</v>
      </c>
      <c r="CJ9" s="109">
        <f>SUMIFS('Planificación 2026-1'!R:R,'Planificación 2026-1'!W:W,C9,'Planificación 2026-1'!H:H,"T1",'Planificación 2026-1'!I:I,"&gt;2")</f>
        <v>0</v>
      </c>
      <c r="CK9" s="109">
        <f>SUMIFS('Planificación 2026-1'!R:R,'Planificación 2026-1'!W:W,C9,'Planificación 2026-1'!H:H,"T3",'Planificación 2026-1'!I:I,"&gt;2")</f>
        <v>0</v>
      </c>
      <c r="CL9" s="109">
        <f>SUMIFS('Planificación 2026-1'!R:R,'Planificación 2026-1'!W:W,C9,'Planificación 2026-1'!H:H,"T2",'Planificación 2026-1'!I:I,"&gt;2")</f>
        <v>0</v>
      </c>
      <c r="CM9" s="109">
        <f>SUMIFS('Planificación 2026-1'!R:R,'Planificación 2026-1'!W:W,C9,'Planificación 2026-1'!H:H,"AE",'Planificación 2026-1'!I:I,"&gt;2")</f>
        <v>0</v>
      </c>
      <c r="CN9" s="109">
        <f>SUMIFS('Planificación 2026-1'!R:R,'Planificación 2026-1'!W:W,C9,'Planificación 2026-1'!H:H,"T4",'Planificación 2026-1'!I:I,"&gt;2")</f>
        <v>0</v>
      </c>
      <c r="CO9" s="109">
        <f>SUMIFS('Planificación 2026-1'!R:R,'Planificación 2026-1'!W:W,C9,'Planificación 2026-1'!H:H,"AF",'Planificación 2026-1'!I:I,"&lt;3")</f>
        <v>0</v>
      </c>
      <c r="CP9" s="109">
        <f>SUMIFS('Planificación 2026-1'!R:R,'Planificación 2026-1'!W:W,C9,'Planificación 2026-1'!H:H,"EN",'Planificación 2026-1'!I:I,"&lt;3")</f>
        <v>0</v>
      </c>
      <c r="CQ9" s="109">
        <f>SUMIFS('Planificación 2026-1'!R:R,'Planificación 2026-1'!W:W,C9,'Planificación 2026-1'!H:H,"IS",'Planificación 2026-1'!I:I,"&lt;3")</f>
        <v>0</v>
      </c>
      <c r="CR9" s="109">
        <f>SUMIFS('Planificación 2026-1'!R:R,'Planificación 2026-1'!W:W,C9,'Planificación 2026-1'!H:H,"PS",'Planificación 2026-1'!I:I,"&lt;3")</f>
        <v>0</v>
      </c>
      <c r="CS9" s="109">
        <f>SUMIFS('Planificación 2026-1'!R:R,'Planificación 2026-1'!W:W,C9,'Planificación 2026-1'!H:H,"IN",'Planificación 2026-1'!I:I,"&lt;3")</f>
        <v>0</v>
      </c>
      <c r="CT9" s="109">
        <f>SUMIFS('Planificación 2026-1'!R:R,'Planificación 2026-1'!W:W,C9,'Planificación 2026-1'!H:H,"CA",'Planificación 2026-1'!I:I,"&lt;3")</f>
        <v>0</v>
      </c>
      <c r="CU9" s="109">
        <f>SUMIFS('Planificación 2026-1'!R:R,'Planificación 2026-1'!W:W,C9,'Planificación 2026-1'!H:H,"DE",'Planificación 2026-1'!I:I,"&lt;3")</f>
        <v>0</v>
      </c>
      <c r="CV9" s="109">
        <f>SUMIFS('Planificación 2026-1'!R:R,'Planificación 2026-1'!W:W,C9,'Planificación 2026-1'!H:H,"OB",'Planificación 2026-1'!I:I,"&lt;3")</f>
        <v>0</v>
      </c>
      <c r="CW9" s="109">
        <f>SUMIFS('Planificación 2026-1'!R:R,'Planificación 2026-1'!W:W,C9,'Planificación 2026-1'!H:H,"MH",'Planificación 2026-1'!I:I,"&lt;3")</f>
        <v>0</v>
      </c>
      <c r="CX9" s="109">
        <f>SUMIFS('Planificación 2026-1'!R:R,'Planificación 2026-1'!W:W,C9,'Planificación 2026-1'!H:H,"IC",'Planificación 2026-1'!I:I,"&lt;3")</f>
        <v>0</v>
      </c>
      <c r="CY9" s="109">
        <f>SUMIFS('Planificación 2026-1'!R:R,'Planificación 2026-1'!W:W,C9,'Planificación 2026-1'!H:H,"AR",'Planificación 2026-1'!I:I,"&lt;3")</f>
        <v>0</v>
      </c>
      <c r="CZ9" s="109">
        <f>SUMIFS('Planificación 2026-1'!R:R,'Planificación 2026-1'!W:W,C9,'Planificación 2026-1'!H:H,"T1",'Planificación 2026-1'!I:I,"&lt;3")</f>
        <v>0</v>
      </c>
      <c r="DA9" s="109">
        <f>SUMIFS('Planificación 2026-1'!R:R,'Planificación 2026-1'!W:W,C9,'Planificación 2026-1'!H:H,"T3",'Planificación 2026-1'!I:I,"&lt;3")</f>
        <v>0</v>
      </c>
      <c r="DB9" s="109">
        <f>SUMIFS('Planificación 2026-1'!R:R,'Planificación 2026-1'!W:W,C9,'Planificación 2026-1'!H:H,"T2",'Planificación 2026-1'!I:I,"&lt;3")</f>
        <v>0</v>
      </c>
      <c r="DC9" s="109">
        <f>SUMIFS('Planificación 2026-1'!R:R,'Planificación 2026-1'!W:W,C9,'Planificación 2026-1'!H:H,"AE",'Planificación 2026-1'!I:I,"&lt;3")</f>
        <v>0</v>
      </c>
      <c r="DD9" s="109">
        <f>SUMIFS('Planificación 2026-1'!R:R,'Planificación 2026-1'!W:W,C9,'Planificación 2026-1'!H:H,"T4",'Planificación 2026-1'!I:I,"&lt;3")</f>
        <v>0</v>
      </c>
      <c r="DE9" s="108" t="str">
        <f t="shared" si="4"/>
        <v/>
      </c>
      <c r="DF9" s="41">
        <f>IF(C9="","",SUMIFS('Planificación 2026-1'!R:R,'Planificación 2026-1'!W:W,C9,'Planificación 2026-1'!F:F,"PRINCIPAL",'Planificación 2026-1'!X:X,"VIRTUAL"))</f>
        <v>0</v>
      </c>
      <c r="DG9" s="41">
        <f>IF(C9="","",SUMIFS('Planificación 2026-1'!R:R,'Planificación 2026-1'!W:W,C9,'Planificación 2026-1'!F:F,"PRINCIPAL",'Planificación 2026-1'!X:X,"PRESENCIAL"))</f>
        <v>0</v>
      </c>
      <c r="DH9" s="41">
        <f>IF(C9="","",SUMIFS('Planificación 2026-1'!R:R,'Planificación 2026-1'!W:W,C9,'Planificación 2026-1'!F:F,"PRINCIPAL",'Planificación 2026-1'!X:X,"HIBRIDO PRESENCIAL"))</f>
        <v>0</v>
      </c>
      <c r="DI9" s="108" t="str">
        <f t="shared" si="5"/>
        <v>P06 P32</v>
      </c>
      <c r="DJ9" s="108">
        <f>IF(C9="","",SUMIFS('Planificación 2026-1'!R:R,'Planificación 2026-1'!W:W,C9,'Planificación 2026-1'!F:F,"FILIAL",'Planificación 2026-1'!X:X,"VIRTUAL"))</f>
        <v>0</v>
      </c>
      <c r="DK9" s="110">
        <f>IF(C9="","",SUMIFS('Planificación 2026-1'!R:R,'Planificación 2026-1'!W:W,C9,'Planificación 2026-1'!F:F,"FILIAL",'Planificación 2026-1'!X:X,"PRESENCIAL"))</f>
        <v>10</v>
      </c>
      <c r="DL9" s="61">
        <f>IF(C9="","",SUMIFS('Planificación 2026-1'!R:R,'Planificación 2026-1'!W:W,C9,'Planificación 2026-1'!F:F,"FILIAL",'Planificación 2026-1'!X:X,"HIBRIDO PRESENCIAL"))</f>
        <v>0</v>
      </c>
      <c r="DM9" s="111" t="str">
        <f t="shared" si="6"/>
        <v/>
      </c>
      <c r="DN9" s="108">
        <f>IF(C9="","",SUMIFS('Planificación 2026-1'!R:R,'Planificación 2026-1'!W:W,C9,'Planificación 2026-1'!F:F,"SUNAMPE",'Planificación 2026-1'!X:X,"VIRTUAL"))</f>
        <v>0</v>
      </c>
      <c r="DO9" s="61">
        <f>IF(C9="","",SUMIFS('Planificación 2026-1'!R:R,'Planificación 2026-1'!W:W,C9,'Planificación 2026-1'!F:F,"SUNAMPE",'Planificación 2026-1'!X:X,"PRESENCIAL"))</f>
        <v>0</v>
      </c>
      <c r="DP9" s="111" t="str">
        <f t="shared" si="7"/>
        <v/>
      </c>
      <c r="DQ9" s="108">
        <f>IF(C9="","",SUMIFS('Planificación 2026-1'!R:R,'Planificación 2026-1'!W:W,C9,'Planificación 2026-1'!F:F,"HUAURA",'Planificación 2026-1'!X:X,"VIRTUAL"))</f>
        <v>0</v>
      </c>
      <c r="DR9" s="61">
        <f>IF(C9="","",SUMIFS('Planificación 2026-1'!R:R,'Planificación 2026-1'!W:W,C9,'Planificación 2026-1'!F:F,"HUAURA",'Planificación 2026-1'!X:X,"PRESENCIAL"))</f>
        <v>0</v>
      </c>
      <c r="DS9" s="76">
        <f>SUMIFS('Planificación 2026-1'!R:R,'Planificación 2026-1'!W:W,C9,'Planificación 2026-1'!F:F,"PRINCIPAL",'Planificación 2026-1'!X:X,"VIRTUAL",'Planificación 2026-1'!I:I,"&gt;2")</f>
        <v>0</v>
      </c>
      <c r="DT9" s="76">
        <f>SUMIFS('Planificación 2026-1'!R:R,'Planificación 2026-1'!W:W,C9,'Planificación 2026-1'!F:F,"PRINCIPAL",'Planificación 2026-1'!X:X,"&lt;&gt;VIRTUAL",'Planificación 2026-1'!I:I,"&gt;2")</f>
        <v>0</v>
      </c>
      <c r="DU9" s="76">
        <f>SUMIFS('Planificación 2026-1'!R:R,'Planificación 2026-1'!W:W,C9,'Planificación 2026-1'!F:F,"SUNAMPE",'Planificación 2026-1'!X:X,"VIRTUAL",'Planificación 2026-1'!I:I,"&gt;2")</f>
        <v>0</v>
      </c>
      <c r="DV9" s="76">
        <f>SUMIFS('Planificación 2026-1'!R:R,'Planificación 2026-1'!W:W,C9,'Planificación 2026-1'!F:F,"SUNAMPE",'Planificación 2026-1'!X:X,"&lt;&gt;VIRTUAL",'Planificación 2026-1'!I:I,"&gt;2")</f>
        <v>0</v>
      </c>
      <c r="DW9" s="76">
        <f>SUMIFS('Planificación 2026-1'!R:R,'Planificación 2026-1'!W:W,C9,'Planificación 2026-1'!F:F,"FILIAL",'Planificación 2026-1'!X:X,"VIRTUAL",'Planificación 2026-1'!I:I,"&gt;2")</f>
        <v>0</v>
      </c>
      <c r="DX9" s="76">
        <f>SUMIFS('Planificación 2026-1'!R:R,'Planificación 2026-1'!W:W,C9,'Planificación 2026-1'!F:F,"FILIAL",'Planificación 2026-1'!X:X,"&lt;&gt;VIRTUAL",'Planificación 2026-1'!I:I,"&gt;2")</f>
        <v>15</v>
      </c>
      <c r="DY9" s="76">
        <f>SUMIFS('Planificación 2026-1'!R:R,'Planificación 2026-1'!W:W,C9,'Planificación 2026-1'!F:F,"PORUMA",'Planificación 2026-1'!X:X,"VIRTUAL",'Planificación 2026-1'!I:I,"&gt;2")</f>
        <v>0</v>
      </c>
      <c r="DZ9" s="76">
        <f>SUMIFS('Planificación 2026-1'!R:R,'Planificación 2026-1'!W:W,C9,'Planificación 2026-1'!F:F,"PORUMA",'Planificación 2026-1'!X:X,"&lt;&gt;VIRTUAL",'Planificación 2026-1'!I:I,"&gt;2")</f>
        <v>0</v>
      </c>
      <c r="EA9" s="76">
        <f>SUMIFS('Planificación 2026-1'!R:R,'Planificación 2026-1'!W:W,C9,'Planificación 2026-1'!F:F,"HUAURA",'Planificación 2026-1'!X:X,"VIRTUAL",'Planificación 2026-1'!I:I,"&gt;2")</f>
        <v>0</v>
      </c>
      <c r="EB9" s="76">
        <f>SUMIFS('Planificación 2026-1'!R:R,'Planificación 2026-1'!W:W,C9,'Planificación 2026-1'!F:F,"HUAURA",'Planificación 2026-1'!X:X,"&lt;&gt;VIRTUAL",'Planificación 2026-1'!I:I,"&gt;2")</f>
        <v>0</v>
      </c>
      <c r="EC9" s="76">
        <f>SUMIFS('Planificación 2026-1'!R:R,'Planificación 2026-1'!W:W,C9,'Planificación 2026-1'!F:F,"PRINCIPAL",'Planificación 2026-1'!X:X,"VIRTUAL",'Planificación 2026-1'!I:I,"&lt;3")</f>
        <v>0</v>
      </c>
      <c r="ED9" s="76">
        <f>SUMIFS('Planificación 2026-1'!R:R,'Planificación 2026-1'!W:W,C9,'Planificación 2026-1'!F:F,"PRINCIPAL",'Planificación 2026-1'!X:X,"&lt;&gt;VIRTUAL",'Planificación 2026-1'!I:I,"&lt;3")</f>
        <v>0</v>
      </c>
      <c r="EE9" s="76">
        <f>SUMIFS('Planificación 2026-1'!R:R,'Planificación 2026-1'!W:W,C9,'Planificación 2026-1'!F:F,"SUNAMPE",'Planificación 2026-1'!X:X,"VIRTUAL",'Planificación 2026-1'!I:I,"&lt;3")</f>
        <v>0</v>
      </c>
      <c r="EF9" s="76">
        <f>SUMIFS('Planificación 2026-1'!R:R,'Planificación 2026-1'!W:W,C9,'Planificación 2026-1'!F:F,"SUNAMPE",'Planificación 2026-1'!X:X,"&lt;&gt;VIRTUAL",'Planificación 2026-1'!I:I,"&lt;3")</f>
        <v>0</v>
      </c>
      <c r="EG9" s="76">
        <f>SUMIFS('Planificación 2026-1'!R:R,'Planificación 2026-1'!W:W,C9,'Planificación 2026-1'!F:F,"FILIAL",'Planificación 2026-1'!X:X,"VIRTUAL",'Planificación 2026-1'!I:I,"&lt;3")</f>
        <v>0</v>
      </c>
      <c r="EH9" s="76">
        <f>SUMIFS('Planificación 2026-1'!R:R,'Planificación 2026-1'!W:W,C9,'Planificación 2026-1'!F:F,"FILIAL",'Planificación 2026-1'!X:X,"&lt;&gt;VIRTUAL",'Planificación 2026-1'!I:I,"&lt;3")</f>
        <v>0</v>
      </c>
      <c r="EI9" s="76">
        <f>SUMIFS('Planificación 2026-1'!R:R,'Planificación 2026-1'!W:W,C9,'Planificación 2026-1'!F:F,"PORUMA",'Planificación 2026-1'!X:X,"VIRTUAL",'Planificación 2026-1'!I:I,"&lt;3")</f>
        <v>0</v>
      </c>
      <c r="EJ9" s="76">
        <f>SUMIFS('Planificación 2026-1'!R:R,'Planificación 2026-1'!W:W,C9,'Planificación 2026-1'!F:F,"PORUMA",'Planificación 2026-1'!X:X,"&lt;&gt;VIRTUAL",'Planificación 2026-1'!I:I,"&lt;3")</f>
        <v>0</v>
      </c>
      <c r="EK9" s="76">
        <f>SUMIFS('Planificación 2026-1'!R:R,'Planificación 2026-1'!W:W,C9,'Planificación 2026-1'!F:F,"HUAURA",'Planificación 2026-1'!X:X,"VIRTUAL",'Planificación 2026-1'!I:I,"&lt;3")</f>
        <v>0</v>
      </c>
      <c r="EL9" s="76">
        <f>SUMIFS('Planificación 2026-1'!R:R,'Planificación 2026-1'!W:W,C9,'Planificación 2026-1'!F:F,"HUAURA",'Planificación 2026-1'!X:X,"&lt;&gt;VIRTUAL",'Planificación 2026-1'!I:I,"&lt;3")</f>
        <v>0</v>
      </c>
      <c r="EM9" s="76"/>
      <c r="EN9" s="76">
        <f t="shared" si="0"/>
        <v>0</v>
      </c>
      <c r="EO9" s="76">
        <f t="shared" si="1"/>
        <v>15</v>
      </c>
      <c r="EP9" s="76" t="b">
        <f t="shared" si="2"/>
        <v>1</v>
      </c>
      <c r="EQ9" s="76" t="str">
        <f t="shared" si="3"/>
        <v>FILIAL</v>
      </c>
      <c r="ER9" s="76" t="str">
        <f t="shared" si="8"/>
        <v>PRESENCIAL</v>
      </c>
    </row>
    <row r="10" spans="1:148" hidden="1">
      <c r="A10" s="83"/>
      <c r="B10" s="119">
        <v>7</v>
      </c>
      <c r="C10" s="115" t="s">
        <v>178</v>
      </c>
      <c r="D10" s="112">
        <f>SUMIF('Planificación 2026-1'!W:W,C10,'Planificación 2026-1'!R:R)</f>
        <v>0</v>
      </c>
      <c r="E10" s="114" t="s">
        <v>170</v>
      </c>
      <c r="F10" s="115" t="s">
        <v>171</v>
      </c>
      <c r="G10" s="115" t="s">
        <v>153</v>
      </c>
      <c r="H10" s="115" t="s">
        <v>124</v>
      </c>
      <c r="I10" s="107" t="str">
        <f>IF(SUM(COUNTIFS('Planificación 2026-1'!F:F,"PRINCIPAL",'Planificación 2026-1'!W:W,C10,'Planificación 2026-1'!H:H,"AF"))&gt;0,"P01"," ")</f>
        <v xml:space="preserve"> </v>
      </c>
      <c r="J10" s="108" t="str">
        <f>IF(SUM(COUNTIFS('Planificación 2026-1'!F:F,"PRINCIPAL",'Planificación 2026-1'!W:W,C10,'Planificación 2026-1'!H:H,"EN"))&gt;0,"P02"," ")</f>
        <v xml:space="preserve"> </v>
      </c>
      <c r="K10" s="108" t="str">
        <f>IF(SUM(COUNTIFS('Planificación 2026-1'!F:F,"PRINCIPAL",'Planificación 2026-1'!W:W,C10,'Planificación 2026-1'!H:H,"IS"))&gt;0,"P03"," ")</f>
        <v xml:space="preserve"> </v>
      </c>
      <c r="L10" s="108" t="str">
        <f>IF(SUM(COUNTIFS('Planificación 2026-1'!F:F,"PRINCIPAL",'Planificación 2026-1'!W:W,C10,'Planificación 2026-1'!H:H,"PS"))&gt;0,"P04"," ")</f>
        <v xml:space="preserve"> </v>
      </c>
      <c r="M10" s="108"/>
      <c r="N10" s="108" t="str">
        <f>IF(SUM(COUNTIFS('Planificación 2026-1'!F:F,"PRINCIPAL",'Planificación 2026-1'!W:W,C10,'Planificación 2026-1'!H:H,"IN"))&gt;0,"P06"," ")</f>
        <v xml:space="preserve"> </v>
      </c>
      <c r="O10" s="108" t="str">
        <f>IF(SUM(COUNTIFS('Planificación 2026-1'!F:F,"PRINCIPAL",'Planificación 2026-1'!W:W,C10,'Planificación 2026-1'!H:H,"CA"))&gt;0,"P07"," ")</f>
        <v xml:space="preserve"> </v>
      </c>
      <c r="P10" s="108" t="str">
        <f>IF(SUM(COUNTIFS('Planificación 2026-1'!F:F,"PRINCIPAL",'Planificación 2026-1'!W:W,C10,'Planificación 2026-1'!H:H,"DE"))&gt;0,"P08"," ")</f>
        <v xml:space="preserve"> </v>
      </c>
      <c r="Q10" s="108" t="str">
        <f>IF(SUM(COUNTIFS('Planificación 2026-1'!F:F,"PRINCIPAL",'Planificación 2026-1'!W:W,C10,'Planificación 2026-1'!H:H,"OB"))&gt;0,"P09"," ")</f>
        <v xml:space="preserve"> </v>
      </c>
      <c r="R10" s="108" t="str">
        <f>IF(SUM(COUNTIFS('Planificación 2026-1'!F:F,"PRINCIPAL",'Planificación 2026-1'!W:W,C10,'Planificación 2026-1'!H:H,"MH"))&gt;0,"P31"," ")</f>
        <v xml:space="preserve"> </v>
      </c>
      <c r="S10" s="108" t="str">
        <f>IF(SUM(COUNTIFS('Planificación 2026-1'!F:F,"PRINCIPAL",'Planificación 2026-1'!W:W,C10,'Planificación 2026-1'!H:H,"IC"))&gt;0,"P32"," ")</f>
        <v xml:space="preserve"> </v>
      </c>
      <c r="T10" s="108" t="str">
        <f>IF(SUM(COUNTIFS('Planificación 2026-1'!F:F,"PRINCIPAL",'Planificación 2026-1'!W:W,C10,'Planificación 2026-1'!H:H,"AR"))&gt;0,"P34"," ")</f>
        <v xml:space="preserve"> </v>
      </c>
      <c r="U10" s="108" t="str">
        <f>IF(SUM(COUNTIFS('Planificación 2026-1'!F:F,"PRINCIPAL",'Planificación 2026-1'!W:W,C10,'Planificación 2026-1'!H:H,"T1"))&gt;0,"P35"," ")</f>
        <v xml:space="preserve"> </v>
      </c>
      <c r="V10" s="108" t="str">
        <f>IF(SUM(COUNTIFS('Planificación 2026-1'!F:F,"PRINCIPAL",'Planificación 2026-1'!W:W,C10,'Planificación 2026-1'!H:H,"T3"))&gt;0,"P36"," ")</f>
        <v xml:space="preserve"> </v>
      </c>
      <c r="W10" s="108" t="str">
        <f>IF(SUM(COUNTIFS('Planificación 2026-1'!F:F,"PRINCIPAL",'Planificación 2026-1'!W:W,C10,'Planificación 2026-1'!H:H,"T2"))&gt;0,"P37"," ")</f>
        <v xml:space="preserve"> </v>
      </c>
      <c r="X10" s="108" t="str">
        <f>IF(SUM(COUNTIFS('Planificación 2026-1'!F:F,"PRINCIPAL",'Planificación 2026-1'!W:W,C10,'Planificación 2026-1'!H:H,"AE"))&gt;0,"P38"," ")</f>
        <v xml:space="preserve"> </v>
      </c>
      <c r="Y10" s="108" t="str">
        <f>IF(SUM(COUNTIFS('Planificación 2026-1'!F:F,"PRINCIPAL",'Planificación 2026-1'!W:W,C10,'Planificación 2026-1'!H:H,"T4"))&gt;0,"P55"," ")</f>
        <v xml:space="preserve"> </v>
      </c>
      <c r="Z10" s="108" t="str">
        <f>IF(SUM(COUNTIFS('Planificación 2026-1'!F:F,"FILIAL",'Planificación 2026-1'!W:W,C10,'Planificación 2026-1'!H:H,"AF"))&gt;0," P01"," ")</f>
        <v xml:space="preserve"> </v>
      </c>
      <c r="AA10" s="108" t="str">
        <f>IF(SUM(COUNTIFS('Planificación 2026-1'!F:F,"FILIAL",'Planificación 2026-1'!W:W,C10,'Planificación 2026-1'!H:H,"EN"))&gt;0,"P02"," ")</f>
        <v xml:space="preserve"> </v>
      </c>
      <c r="AB10" s="108" t="str">
        <f>IF(SUM(COUNTIFS('Planificación 2026-1'!F:F,"FILIAL",'Planificación 2026-1'!W:W,C10,'Planificación 2026-1'!H:H,"IS"))&gt;0,"P03"," ")</f>
        <v xml:space="preserve"> </v>
      </c>
      <c r="AC10" s="108" t="str">
        <f>IF(SUM(COUNTIFS('Planificación 2026-1'!F:F,"FILIAL",'Planificación 2026-1'!W:W,C10,'Planificación 2026-1'!H:H,"PS"))&gt;0,"P04"," ")</f>
        <v xml:space="preserve"> </v>
      </c>
      <c r="AD10" s="108"/>
      <c r="AE10" s="108" t="str">
        <f>IF(SUM(COUNTIFS('Planificación 2026-1'!F:F,"FILIAL",'Planificación 2026-1'!W:W,C10,'Planificación 2026-1'!H:H,"IN"))&gt;0,"P06"," ")</f>
        <v xml:space="preserve"> </v>
      </c>
      <c r="AF10" s="108" t="str">
        <f>IF(SUM(COUNTIFS('Planificación 2026-1'!F:F,"FILIAL",'Planificación 2026-1'!W:W,C10,'Planificación 2026-1'!H:H,"CA"))&gt;0,"P07"," ")</f>
        <v xml:space="preserve"> </v>
      </c>
      <c r="AG10" s="108" t="str">
        <f>IF(SUM(COUNTIFS('Planificación 2026-1'!F:F,"FILIAL",'Planificación 2026-1'!W:W,C10,'Planificación 2026-1'!H:H,"DE"))&gt;0,"P08"," ")</f>
        <v xml:space="preserve"> </v>
      </c>
      <c r="AH10" s="108" t="str">
        <f>IF(SUM(COUNTIFS('Planificación 2026-1'!F:F,"FILIAL",'Planificación 2026-1'!W:W,C10,'Planificación 2026-1'!H:H,"OB"))&gt;0,"P09"," ")</f>
        <v xml:space="preserve"> </v>
      </c>
      <c r="AI10" s="108" t="str">
        <f>IF(SUM(COUNTIFS('Planificación 2026-1'!F:F,"FILIAL",'Planificación 2026-1'!W:W,C10,'Planificación 2026-1'!H:H,"MH"))&gt;0,"P31"," ")</f>
        <v xml:space="preserve"> </v>
      </c>
      <c r="AJ10" s="108" t="str">
        <f>IF(SUM(COUNTIFS('Planificación 2026-1'!F:F,"FILIAL",'Planificación 2026-1'!W:W,C10,'Planificación 2026-1'!H:H,"IC"))&gt;0,"P32"," ")</f>
        <v xml:space="preserve"> </v>
      </c>
      <c r="AK10" s="108" t="str">
        <f>IF(SUM(COUNTIFS('Planificación 2026-1'!F:F,"FILIAL",'Planificación 2026-1'!W:W,C10,'Planificación 2026-1'!H:H,"AR"))&gt;0,"P34"," ")</f>
        <v xml:space="preserve"> </v>
      </c>
      <c r="AL10" s="108" t="str">
        <f>IF(SUM(COUNTIFS('Planificación 2026-1'!F:F,"FILIAL",'Planificación 2026-1'!W:W,C10,'Planificación 2026-1'!H:H,"T1"))&gt;0,"P35"," ")</f>
        <v xml:space="preserve"> </v>
      </c>
      <c r="AM10" s="108" t="str">
        <f>IF(SUM(COUNTIFS('Planificación 2026-1'!F:F,"FILIAL",'Planificación 2026-1'!W:W,C10,'Planificación 2026-1'!H:H,"T3"))&gt;0,"P36"," ")</f>
        <v xml:space="preserve"> </v>
      </c>
      <c r="AN10" s="108" t="str">
        <f>IF(SUM(COUNTIFS('Planificación 2026-1'!F:F,"FILIAL",'Planificación 2026-1'!W:W,C10,'Planificación 2026-1'!H:H,"T2"))&gt;0,"P37"," ")</f>
        <v xml:space="preserve"> </v>
      </c>
      <c r="AO10" s="108" t="str">
        <f>IF(SUM(COUNTIFS('Planificación 2026-1'!F:F,"FILIAL",'Planificación 2026-1'!W:W,C10,'Planificación 2026-1'!H:H,"AE"))&gt;0,"P38"," ")</f>
        <v xml:space="preserve"> </v>
      </c>
      <c r="AP10" s="108" t="str">
        <f>IF(SUM(COUNTIFS('Planificación 2026-1'!F:F,"FILIAL",'Planificación 2026-1'!W:W,C10,'Planificación 2026-1'!H:H,"T4"))&gt;0,"P55"," ")</f>
        <v xml:space="preserve"> </v>
      </c>
      <c r="AQ10" s="108" t="str">
        <f>IF(SUM(COUNTIFS('Planificación 2026-1'!F:F,"SUNAMPE",'Planificación 2026-1'!W:W,C10,'Planificación 2026-1'!H:H,"AF"))&gt;0," P01"," ")</f>
        <v xml:space="preserve"> </v>
      </c>
      <c r="AR10" s="108" t="str">
        <f>IF(SUM(COUNTIFS('Planificación 2026-1'!F:F,"SUNAMPE",'Planificación 2026-1'!W:W,C10,'Planificación 2026-1'!H:H,"EN"))&gt;0,"P02"," ")</f>
        <v xml:space="preserve"> </v>
      </c>
      <c r="AS10" s="108" t="str">
        <f>IF(SUM(COUNTIFS('Planificación 2026-1'!F:F,"SUNAMPE",'Planificación 2026-1'!W:W,C10,'Planificación 2026-1'!H:H,"IS"))&gt;0,"P03"," ")</f>
        <v xml:space="preserve"> </v>
      </c>
      <c r="AT10" s="108" t="str">
        <f>IF(SUM(COUNTIFS('Planificación 2026-1'!F:F,"SUNAMPE",'Planificación 2026-1'!W:W,C10,'Planificación 2026-1'!H:H,"PS"))&gt;0,"P04"," ")</f>
        <v xml:space="preserve"> </v>
      </c>
      <c r="AU10" s="108"/>
      <c r="AV10" s="108" t="str">
        <f>IF(SUM(COUNTIFS('Planificación 2026-1'!F:F,"SUNAMPE",'Planificación 2026-1'!W:W,C10,'Planificación 2026-1'!H:H,"IN"))&gt;0,"P06"," ")</f>
        <v xml:space="preserve"> </v>
      </c>
      <c r="AW10" s="108" t="str">
        <f>IF(SUM(COUNTIFS('Planificación 2026-1'!F:F,"SUNAMPE",'Planificación 2026-1'!W:W,C10,'Planificación 2026-1'!H:H,"CA"))&gt;0,"P07"," ")</f>
        <v xml:space="preserve"> </v>
      </c>
      <c r="AX10" s="108" t="str">
        <f>IF(SUM(COUNTIFS('Planificación 2026-1'!F:F,"SUNAMPE",'Planificación 2026-1'!W:W,C10,'Planificación 2026-1'!H:H,"DE"))&gt;0,"P08"," ")</f>
        <v xml:space="preserve"> </v>
      </c>
      <c r="AY10" s="108" t="str">
        <f>IF(SUM(COUNTIFS('Planificación 2026-1'!F:F,"SUNAMPE",'Planificación 2026-1'!W:W,C10,'Planificación 2026-1'!H:H,"OB"))&gt;0,"P09"," ")</f>
        <v xml:space="preserve"> </v>
      </c>
      <c r="AZ10" s="108" t="str">
        <f>IF(SUM(COUNTIFS('Planificación 2026-1'!F:F,"SUNAMPE",'Planificación 2026-1'!W:W,C10,'Planificación 2026-1'!H:H,"MH"))&gt;0,"P31"," ")</f>
        <v xml:space="preserve"> </v>
      </c>
      <c r="BA10" s="108" t="str">
        <f>IF(SUM(COUNTIFS('Planificación 2026-1'!F:F,"SUNAMPE",'Planificación 2026-1'!W:W,C10,'Planificación 2026-1'!H:H,"IC"))&gt;0,"P32"," ")</f>
        <v xml:space="preserve"> </v>
      </c>
      <c r="BB10" s="108" t="str">
        <f>IF(SUM(COUNTIFS('Planificación 2026-1'!F:F,"SUNAMPE",'Planificación 2026-1'!W:W,C10,'Planificación 2026-1'!H:H,"AR"))&gt;0,"P34"," ")</f>
        <v xml:space="preserve"> </v>
      </c>
      <c r="BC10" s="108" t="str">
        <f>IF(SUM(COUNTIFS('Planificación 2026-1'!F:F,"SUNAMPE",'Planificación 2026-1'!W:W,C10,'Planificación 2026-1'!H:H,"T1"))&gt;0,"P35"," ")</f>
        <v xml:space="preserve"> </v>
      </c>
      <c r="BD10" s="108" t="str">
        <f>IF(SUM(COUNTIFS('Planificación 2026-1'!F:F,"SUNAMPE",'Planificación 2026-1'!W:W,C10,'Planificación 2026-1'!H:H,"T3"))&gt;0,"P36"," ")</f>
        <v xml:space="preserve"> </v>
      </c>
      <c r="BE10" s="108" t="str">
        <f>IF(SUM(COUNTIFS('Planificación 2026-1'!F:F,"SUNAMPE",'Planificación 2026-1'!W:W,C10,'Planificación 2026-1'!H:H,"T2"))&gt;0,"P37"," ")</f>
        <v xml:space="preserve"> </v>
      </c>
      <c r="BF10" s="108" t="str">
        <f>IF(SUM(COUNTIFS('Planificación 2026-1'!F:F,"SUNAMPE",'Planificación 2026-1'!W:W,C10,'Planificación 2026-1'!H:H,"AE"))&gt;0,"P38"," ")</f>
        <v xml:space="preserve"> </v>
      </c>
      <c r="BG10" s="108" t="str">
        <f>IF(SUM(COUNTIFS('Planificación 2026-1'!F:F,"SUNAMPE",'Planificación 2026-1'!W:W,C10,'Planificación 2026-1'!H:H,"T4"))&gt;0,"P55"," ")</f>
        <v xml:space="preserve"> </v>
      </c>
      <c r="BH10" s="108" t="str">
        <f>IF(SUM(COUNTIFS('Planificación 2026-1'!F:F,"HUAURA",'Planificación 2026-1'!W:W,C10,'Planificación 2026-1'!H:H,"AF"))&gt;0," P01"," ")</f>
        <v xml:space="preserve"> </v>
      </c>
      <c r="BI10" s="108" t="str">
        <f>IF(SUM(COUNTIFS('Planificación 2026-1'!F:F,"HUAURA",'Planificación 2026-1'!W:W,C10,'Planificación 2026-1'!H:H,"EN"))&gt;0,"P02"," ")</f>
        <v xml:space="preserve"> </v>
      </c>
      <c r="BJ10" s="108" t="str">
        <f>IF(SUM(COUNTIFS('Planificación 2026-1'!F:F,"HUAURA",'Planificación 2026-1'!W:W,C10,'Planificación 2026-1'!H:H,"IS"))&gt;0,"P03"," ")</f>
        <v xml:space="preserve"> </v>
      </c>
      <c r="BK10" s="108" t="str">
        <f>IF(SUM(COUNTIFS('Planificación 2026-1'!F:F,"HUAURA",'Planificación 2026-1'!W:W,C10,'Planificación 2026-1'!H:H,"PS"))&gt;0,"P04"," ")</f>
        <v xml:space="preserve"> </v>
      </c>
      <c r="BL10" s="108"/>
      <c r="BM10" s="108" t="str">
        <f>IF(SUM(COUNTIFS('Planificación 2026-1'!F:F,"HUAURA",'Planificación 2026-1'!W:W,C10,'Planificación 2026-1'!H:H,"IN"))&gt;0,"P06"," ")</f>
        <v xml:space="preserve"> </v>
      </c>
      <c r="BN10" s="108" t="str">
        <f>IF(SUM(COUNTIFS('Planificación 2026-1'!F:F,"HUAURA",'Planificación 2026-1'!W:W,C10,'Planificación 2026-1'!H:H,"CA"))&gt;0,"P07"," ")</f>
        <v xml:space="preserve"> </v>
      </c>
      <c r="BO10" s="108" t="str">
        <f>IF(SUM(COUNTIFS('Planificación 2026-1'!F:F,"HUAURA",'Planificación 2026-1'!W:W,C10,'Planificación 2026-1'!H:H,"DE"))&gt;0,"P08"," ")</f>
        <v xml:space="preserve"> </v>
      </c>
      <c r="BP10" s="108" t="str">
        <f>IF(SUM(COUNTIFS('Planificación 2026-1'!F:F,"HUAURA",'Planificación 2026-1'!W:W,C10,'Planificación 2026-1'!H:H,"OB"))&gt;0,"P09"," ")</f>
        <v xml:space="preserve"> </v>
      </c>
      <c r="BQ10" s="108" t="str">
        <f>IF(SUM(COUNTIFS('Planificación 2026-1'!F:F,"HUAURA",'Planificación 2026-1'!W:W,C10,'Planificación 2026-1'!H:H,"MH"))&gt;0,"P31"," ")</f>
        <v xml:space="preserve"> </v>
      </c>
      <c r="BR10" s="108" t="str">
        <f>IF(SUM(COUNTIFS('Planificación 2026-1'!F:F,"HUAURA",'Planificación 2026-1'!W:W,C10,'Planificación 2026-1'!H:H,"IC"))&gt;0,"P32"," ")</f>
        <v xml:space="preserve"> </v>
      </c>
      <c r="BS10" s="108" t="str">
        <f>IF(SUM(COUNTIFS('Planificación 2026-1'!F:F,"HUAURA",'Planificación 2026-1'!W:W,C10,'Planificación 2026-1'!H:H,"AR"))&gt;0,"P34"," ")</f>
        <v xml:space="preserve"> </v>
      </c>
      <c r="BT10" s="108" t="str">
        <f>IF(SUM(COUNTIFS('Planificación 2026-1'!F:F,"HUAURA",'Planificación 2026-1'!W:W,C10,'Planificación 2026-1'!H:H,"T1"))&gt;0,"P35"," ")</f>
        <v xml:space="preserve"> </v>
      </c>
      <c r="BU10" s="108" t="str">
        <f>IF(SUM(COUNTIFS('Planificación 2026-1'!F:F,"HUAURA",'Planificación 2026-1'!W:W,C10,'Planificación 2026-1'!H:H,"T3"))&gt;0,"P36"," ")</f>
        <v xml:space="preserve"> </v>
      </c>
      <c r="BV10" s="108" t="str">
        <f>IF(SUM(COUNTIFS('Planificación 2026-1'!F:F,"HUAURA",'Planificación 2026-1'!W:W,C10,'Planificación 2026-1'!H:H,"T2"))&gt;0,"P37"," ")</f>
        <v xml:space="preserve"> </v>
      </c>
      <c r="BW10" s="108" t="str">
        <f>IF(SUM(COUNTIFS('Planificación 2026-1'!F:F,"HUAURA",'Planificación 2026-1'!W:W,C10,'Planificación 2026-1'!H:H,"AE"))&gt;0,"P38"," ")</f>
        <v xml:space="preserve"> </v>
      </c>
      <c r="BX10" s="108" t="str">
        <f>IF(SUM(COUNTIFS('Planificación 2026-1'!F:F,"HUAURA",'Planificación 2026-1'!W:W,C10,'Planificación 2026-1'!H:H,"T4"))&gt;0,"P55"," ")</f>
        <v xml:space="preserve"> </v>
      </c>
      <c r="BY10" s="109">
        <f>SUMIFS('Planificación 2026-1'!R:R,'Planificación 2026-1'!W:W,C10,'Planificación 2026-1'!H:H,"AF",'Planificación 2026-1'!I:I,"&gt;2")</f>
        <v>0</v>
      </c>
      <c r="BZ10" s="109">
        <f>SUMIFS('Planificación 2026-1'!R:R,'Planificación 2026-1'!W:W,C10,'Planificación 2026-1'!H:H,"EN",'Planificación 2026-1'!I:I,"&gt;2")</f>
        <v>0</v>
      </c>
      <c r="CA10" s="109">
        <f>SUMIFS('Planificación 2026-1'!R:R,'Planificación 2026-1'!W:W,C10,'Planificación 2026-1'!H:H,"IS",'Planificación 2026-1'!I:I,"&gt;2")</f>
        <v>0</v>
      </c>
      <c r="CB10" s="109">
        <f>SUMIFS('Planificación 2026-1'!R:R,'Planificación 2026-1'!W:W,C10,'Planificación 2026-1'!H:H,"PS",'Planificación 2026-1'!I:I,"&gt;2")</f>
        <v>0</v>
      </c>
      <c r="CC10" s="109">
        <f>SUMIFS('Planificación 2026-1'!R:R,'Planificación 2026-1'!W:W,C10,'Planificación 2026-1'!H:H,"IN",'Planificación 2026-1'!I:I,"&gt;2")</f>
        <v>0</v>
      </c>
      <c r="CD10" s="109">
        <f>SUMIFS('Planificación 2026-1'!R:R,'Planificación 2026-1'!W:W,C10,'Planificación 2026-1'!H:H,"CA",'Planificación 2026-1'!I:I,"&gt;2")</f>
        <v>0</v>
      </c>
      <c r="CE10" s="109">
        <f>SUMIFS('Planificación 2026-1'!R:R,'Planificación 2026-1'!W:W,C10,'Planificación 2026-1'!H:H,"DE",'Planificación 2026-1'!I:I,"&gt;2")</f>
        <v>0</v>
      </c>
      <c r="CF10" s="109">
        <f>SUMIFS('Planificación 2026-1'!R:R,'Planificación 2026-1'!W:W,C10,'Planificación 2026-1'!H:H,"OB",'Planificación 2026-1'!I:I,"&gt;2")</f>
        <v>0</v>
      </c>
      <c r="CG10" s="109">
        <f>SUMIFS('Planificación 2026-1'!R:R,'Planificación 2026-1'!W:W,C10,'Planificación 2026-1'!H:H,"MH",'Planificación 2026-1'!I:I,"&gt;2")</f>
        <v>0</v>
      </c>
      <c r="CH10" s="109">
        <f>SUMIFS('Planificación 2026-1'!R:R,'Planificación 2026-1'!W:W,C10,'Planificación 2026-1'!H:H,"IC",'Planificación 2026-1'!I:I,"&gt;2")</f>
        <v>0</v>
      </c>
      <c r="CI10" s="109">
        <f>SUMIFS('Planificación 2026-1'!R:R,'Planificación 2026-1'!W:W,C10,'Planificación 2026-1'!H:H,"AR",'Planificación 2026-1'!I:I,"&gt;2")</f>
        <v>0</v>
      </c>
      <c r="CJ10" s="109">
        <f>SUMIFS('Planificación 2026-1'!R:R,'Planificación 2026-1'!W:W,C10,'Planificación 2026-1'!H:H,"T1",'Planificación 2026-1'!I:I,"&gt;2")</f>
        <v>0</v>
      </c>
      <c r="CK10" s="109">
        <f>SUMIFS('Planificación 2026-1'!R:R,'Planificación 2026-1'!W:W,C10,'Planificación 2026-1'!H:H,"T3",'Planificación 2026-1'!I:I,"&gt;2")</f>
        <v>0</v>
      </c>
      <c r="CL10" s="109">
        <f>SUMIFS('Planificación 2026-1'!R:R,'Planificación 2026-1'!W:W,C10,'Planificación 2026-1'!H:H,"T2",'Planificación 2026-1'!I:I,"&gt;2")</f>
        <v>0</v>
      </c>
      <c r="CM10" s="109">
        <f>SUMIFS('Planificación 2026-1'!R:R,'Planificación 2026-1'!W:W,C10,'Planificación 2026-1'!H:H,"AE",'Planificación 2026-1'!I:I,"&gt;2")</f>
        <v>0</v>
      </c>
      <c r="CN10" s="109">
        <f>SUMIFS('Planificación 2026-1'!R:R,'Planificación 2026-1'!W:W,C10,'Planificación 2026-1'!H:H,"T4",'Planificación 2026-1'!I:I,"&gt;2")</f>
        <v>0</v>
      </c>
      <c r="CO10" s="109">
        <f>SUMIFS('Planificación 2026-1'!R:R,'Planificación 2026-1'!W:W,C10,'Planificación 2026-1'!H:H,"AF",'Planificación 2026-1'!I:I,"&lt;3")</f>
        <v>0</v>
      </c>
      <c r="CP10" s="109">
        <f>SUMIFS('Planificación 2026-1'!R:R,'Planificación 2026-1'!W:W,C10,'Planificación 2026-1'!H:H,"EN",'Planificación 2026-1'!I:I,"&lt;3")</f>
        <v>0</v>
      </c>
      <c r="CQ10" s="109">
        <f>SUMIFS('Planificación 2026-1'!R:R,'Planificación 2026-1'!W:W,C10,'Planificación 2026-1'!H:H,"IS",'Planificación 2026-1'!I:I,"&lt;3")</f>
        <v>0</v>
      </c>
      <c r="CR10" s="109">
        <f>SUMIFS('Planificación 2026-1'!R:R,'Planificación 2026-1'!W:W,C10,'Planificación 2026-1'!H:H,"PS",'Planificación 2026-1'!I:I,"&lt;3")</f>
        <v>0</v>
      </c>
      <c r="CS10" s="109">
        <f>SUMIFS('Planificación 2026-1'!R:R,'Planificación 2026-1'!W:W,C10,'Planificación 2026-1'!H:H,"IN",'Planificación 2026-1'!I:I,"&lt;3")</f>
        <v>0</v>
      </c>
      <c r="CT10" s="109">
        <f>SUMIFS('Planificación 2026-1'!R:R,'Planificación 2026-1'!W:W,C10,'Planificación 2026-1'!H:H,"CA",'Planificación 2026-1'!I:I,"&lt;3")</f>
        <v>0</v>
      </c>
      <c r="CU10" s="109">
        <f>SUMIFS('Planificación 2026-1'!R:R,'Planificación 2026-1'!W:W,C10,'Planificación 2026-1'!H:H,"DE",'Planificación 2026-1'!I:I,"&lt;3")</f>
        <v>0</v>
      </c>
      <c r="CV10" s="109">
        <f>SUMIFS('Planificación 2026-1'!R:R,'Planificación 2026-1'!W:W,C10,'Planificación 2026-1'!H:H,"OB",'Planificación 2026-1'!I:I,"&lt;3")</f>
        <v>0</v>
      </c>
      <c r="CW10" s="109">
        <f>SUMIFS('Planificación 2026-1'!R:R,'Planificación 2026-1'!W:W,C10,'Planificación 2026-1'!H:H,"MH",'Planificación 2026-1'!I:I,"&lt;3")</f>
        <v>0</v>
      </c>
      <c r="CX10" s="109">
        <f>SUMIFS('Planificación 2026-1'!R:R,'Planificación 2026-1'!W:W,C10,'Planificación 2026-1'!H:H,"IC",'Planificación 2026-1'!I:I,"&lt;3")</f>
        <v>0</v>
      </c>
      <c r="CY10" s="109">
        <f>SUMIFS('Planificación 2026-1'!R:R,'Planificación 2026-1'!W:W,C10,'Planificación 2026-1'!H:H,"AR",'Planificación 2026-1'!I:I,"&lt;3")</f>
        <v>0</v>
      </c>
      <c r="CZ10" s="109">
        <f>SUMIFS('Planificación 2026-1'!R:R,'Planificación 2026-1'!W:W,C10,'Planificación 2026-1'!H:H,"T1",'Planificación 2026-1'!I:I,"&lt;3")</f>
        <v>0</v>
      </c>
      <c r="DA10" s="109">
        <f>SUMIFS('Planificación 2026-1'!R:R,'Planificación 2026-1'!W:W,C10,'Planificación 2026-1'!H:H,"T3",'Planificación 2026-1'!I:I,"&lt;3")</f>
        <v>0</v>
      </c>
      <c r="DB10" s="109">
        <f>SUMIFS('Planificación 2026-1'!R:R,'Planificación 2026-1'!W:W,C10,'Planificación 2026-1'!H:H,"T2",'Planificación 2026-1'!I:I,"&lt;3")</f>
        <v>0</v>
      </c>
      <c r="DC10" s="109">
        <f>SUMIFS('Planificación 2026-1'!R:R,'Planificación 2026-1'!W:W,C10,'Planificación 2026-1'!H:H,"AE",'Planificación 2026-1'!I:I,"&lt;3")</f>
        <v>0</v>
      </c>
      <c r="DD10" s="109">
        <f>SUMIFS('Planificación 2026-1'!R:R,'Planificación 2026-1'!W:W,C10,'Planificación 2026-1'!H:H,"T4",'Planificación 2026-1'!I:I,"&lt;3")</f>
        <v>0</v>
      </c>
      <c r="DE10" s="108" t="str">
        <f t="shared" si="4"/>
        <v/>
      </c>
      <c r="DF10" s="41">
        <f>IF(C10="","",SUMIFS('Planificación 2026-1'!R:R,'Planificación 2026-1'!W:W,C10,'Planificación 2026-1'!F:F,"PRINCIPAL",'Planificación 2026-1'!X:X,"VIRTUAL"))</f>
        <v>0</v>
      </c>
      <c r="DG10" s="41">
        <f>IF(C10="","",SUMIFS('Planificación 2026-1'!R:R,'Planificación 2026-1'!W:W,C10,'Planificación 2026-1'!F:F,"PRINCIPAL",'Planificación 2026-1'!X:X,"PRESENCIAL"))</f>
        <v>0</v>
      </c>
      <c r="DH10" s="41">
        <f>IF(C10="","",SUMIFS('Planificación 2026-1'!R:R,'Planificación 2026-1'!W:W,C10,'Planificación 2026-1'!F:F,"PRINCIPAL",'Planificación 2026-1'!X:X,"HIBRIDO PRESENCIAL"))</f>
        <v>0</v>
      </c>
      <c r="DI10" s="108" t="str">
        <f t="shared" si="5"/>
        <v/>
      </c>
      <c r="DJ10" s="108">
        <f>IF(C10="","",SUMIFS('Planificación 2026-1'!R:R,'Planificación 2026-1'!W:W,C10,'Planificación 2026-1'!F:F,"FILIAL",'Planificación 2026-1'!X:X,"VIRTUAL"))</f>
        <v>0</v>
      </c>
      <c r="DK10" s="110">
        <f>IF(C10="","",SUMIFS('Planificación 2026-1'!R:R,'Planificación 2026-1'!W:W,C10,'Planificación 2026-1'!F:F,"FILIAL",'Planificación 2026-1'!X:X,"PRESENCIAL"))</f>
        <v>0</v>
      </c>
      <c r="DL10" s="61">
        <f>IF(C10="","",SUMIFS('Planificación 2026-1'!R:R,'Planificación 2026-1'!W:W,C10,'Planificación 2026-1'!F:F,"FILIAL",'Planificación 2026-1'!X:X,"HIBRIDO PRESENCIAL"))</f>
        <v>0</v>
      </c>
      <c r="DM10" s="111" t="str">
        <f t="shared" si="6"/>
        <v/>
      </c>
      <c r="DN10" s="108">
        <f>IF(C10="","",SUMIFS('Planificación 2026-1'!R:R,'Planificación 2026-1'!W:W,C10,'Planificación 2026-1'!F:F,"SUNAMPE",'Planificación 2026-1'!X:X,"VIRTUAL"))</f>
        <v>0</v>
      </c>
      <c r="DO10" s="61">
        <f>IF(C10="","",SUMIFS('Planificación 2026-1'!R:R,'Planificación 2026-1'!W:W,C10,'Planificación 2026-1'!F:F,"SUNAMPE",'Planificación 2026-1'!X:X,"PRESENCIAL"))</f>
        <v>0</v>
      </c>
      <c r="DP10" s="111" t="str">
        <f t="shared" si="7"/>
        <v/>
      </c>
      <c r="DQ10" s="108">
        <f>IF(C10="","",SUMIFS('Planificación 2026-1'!R:R,'Planificación 2026-1'!W:W,C10,'Planificación 2026-1'!F:F,"HUAURA",'Planificación 2026-1'!X:X,"VIRTUAL"))</f>
        <v>0</v>
      </c>
      <c r="DR10" s="61">
        <f>IF(C10="","",SUMIFS('Planificación 2026-1'!R:R,'Planificación 2026-1'!W:W,C10,'Planificación 2026-1'!F:F,"HUAURA",'Planificación 2026-1'!X:X,"PRESENCIAL"))</f>
        <v>0</v>
      </c>
      <c r="DS10" s="76">
        <f>SUMIFS('Planificación 2026-1'!R:R,'Planificación 2026-1'!W:W,C10,'Planificación 2026-1'!F:F,"PRINCIPAL",'Planificación 2026-1'!X:X,"VIRTUAL",'Planificación 2026-1'!I:I,"&gt;2")</f>
        <v>0</v>
      </c>
      <c r="DT10" s="76">
        <f>SUMIFS('Planificación 2026-1'!R:R,'Planificación 2026-1'!W:W,C10,'Planificación 2026-1'!F:F,"PRINCIPAL",'Planificación 2026-1'!X:X,"&lt;&gt;VIRTUAL",'Planificación 2026-1'!I:I,"&gt;2")</f>
        <v>0</v>
      </c>
      <c r="DU10" s="76">
        <f>SUMIFS('Planificación 2026-1'!R:R,'Planificación 2026-1'!W:W,C10,'Planificación 2026-1'!F:F,"SUNAMPE",'Planificación 2026-1'!X:X,"VIRTUAL",'Planificación 2026-1'!I:I,"&gt;2")</f>
        <v>0</v>
      </c>
      <c r="DV10" s="76">
        <f>SUMIFS('Planificación 2026-1'!R:R,'Planificación 2026-1'!W:W,C10,'Planificación 2026-1'!F:F,"SUNAMPE",'Planificación 2026-1'!X:X,"&lt;&gt;VIRTUAL",'Planificación 2026-1'!I:I,"&gt;2")</f>
        <v>0</v>
      </c>
      <c r="DW10" s="76">
        <f>SUMIFS('Planificación 2026-1'!R:R,'Planificación 2026-1'!W:W,C10,'Planificación 2026-1'!F:F,"FILIAL",'Planificación 2026-1'!X:X,"VIRTUAL",'Planificación 2026-1'!I:I,"&gt;2")</f>
        <v>0</v>
      </c>
      <c r="DX10" s="76">
        <f>SUMIFS('Planificación 2026-1'!R:R,'Planificación 2026-1'!W:W,C10,'Planificación 2026-1'!F:F,"FILIAL",'Planificación 2026-1'!X:X,"&lt;&gt;VIRTUAL",'Planificación 2026-1'!I:I,"&gt;2")</f>
        <v>0</v>
      </c>
      <c r="DY10" s="76">
        <f>SUMIFS('Planificación 2026-1'!R:R,'Planificación 2026-1'!W:W,C10,'Planificación 2026-1'!F:F,"PORUMA",'Planificación 2026-1'!X:X,"VIRTUAL",'Planificación 2026-1'!I:I,"&gt;2")</f>
        <v>0</v>
      </c>
      <c r="DZ10" s="76">
        <f>SUMIFS('Planificación 2026-1'!R:R,'Planificación 2026-1'!W:W,C10,'Planificación 2026-1'!F:F,"PORUMA",'Planificación 2026-1'!X:X,"&lt;&gt;VIRTUAL",'Planificación 2026-1'!I:I,"&gt;2")</f>
        <v>0</v>
      </c>
      <c r="EA10" s="76">
        <f>SUMIFS('Planificación 2026-1'!R:R,'Planificación 2026-1'!W:W,C10,'Planificación 2026-1'!F:F,"HUAURA",'Planificación 2026-1'!X:X,"VIRTUAL",'Planificación 2026-1'!I:I,"&gt;2")</f>
        <v>0</v>
      </c>
      <c r="EB10" s="76">
        <f>SUMIFS('Planificación 2026-1'!R:R,'Planificación 2026-1'!W:W,C10,'Planificación 2026-1'!F:F,"HUAURA",'Planificación 2026-1'!X:X,"&lt;&gt;VIRTUAL",'Planificación 2026-1'!I:I,"&gt;2")</f>
        <v>0</v>
      </c>
      <c r="EC10" s="76">
        <f>SUMIFS('Planificación 2026-1'!R:R,'Planificación 2026-1'!W:W,C10,'Planificación 2026-1'!F:F,"PRINCIPAL",'Planificación 2026-1'!X:X,"VIRTUAL",'Planificación 2026-1'!I:I,"&lt;3")</f>
        <v>0</v>
      </c>
      <c r="ED10" s="76">
        <f>SUMIFS('Planificación 2026-1'!R:R,'Planificación 2026-1'!W:W,C10,'Planificación 2026-1'!F:F,"PRINCIPAL",'Planificación 2026-1'!X:X,"&lt;&gt;VIRTUAL",'Planificación 2026-1'!I:I,"&lt;3")</f>
        <v>0</v>
      </c>
      <c r="EE10" s="76">
        <f>SUMIFS('Planificación 2026-1'!R:R,'Planificación 2026-1'!W:W,C10,'Planificación 2026-1'!F:F,"SUNAMPE",'Planificación 2026-1'!X:X,"VIRTUAL",'Planificación 2026-1'!I:I,"&lt;3")</f>
        <v>0</v>
      </c>
      <c r="EF10" s="76">
        <f>SUMIFS('Planificación 2026-1'!R:R,'Planificación 2026-1'!W:W,C10,'Planificación 2026-1'!F:F,"SUNAMPE",'Planificación 2026-1'!X:X,"&lt;&gt;VIRTUAL",'Planificación 2026-1'!I:I,"&lt;3")</f>
        <v>0</v>
      </c>
      <c r="EG10" s="76">
        <f>SUMIFS('Planificación 2026-1'!R:R,'Planificación 2026-1'!W:W,C10,'Planificación 2026-1'!F:F,"FILIAL",'Planificación 2026-1'!X:X,"VIRTUAL",'Planificación 2026-1'!I:I,"&lt;3")</f>
        <v>0</v>
      </c>
      <c r="EH10" s="76">
        <f>SUMIFS('Planificación 2026-1'!R:R,'Planificación 2026-1'!W:W,C10,'Planificación 2026-1'!F:F,"FILIAL",'Planificación 2026-1'!X:X,"&lt;&gt;VIRTUAL",'Planificación 2026-1'!I:I,"&lt;3")</f>
        <v>0</v>
      </c>
      <c r="EI10" s="76">
        <f>SUMIFS('Planificación 2026-1'!R:R,'Planificación 2026-1'!W:W,C10,'Planificación 2026-1'!F:F,"PORUMA",'Planificación 2026-1'!X:X,"VIRTUAL",'Planificación 2026-1'!I:I,"&lt;3")</f>
        <v>0</v>
      </c>
      <c r="EJ10" s="76">
        <f>SUMIFS('Planificación 2026-1'!R:R,'Planificación 2026-1'!W:W,C10,'Planificación 2026-1'!F:F,"PORUMA",'Planificación 2026-1'!X:X,"&lt;&gt;VIRTUAL",'Planificación 2026-1'!I:I,"&lt;3")</f>
        <v>0</v>
      </c>
      <c r="EK10" s="76">
        <f>SUMIFS('Planificación 2026-1'!R:R,'Planificación 2026-1'!W:W,C10,'Planificación 2026-1'!F:F,"HUAURA",'Planificación 2026-1'!X:X,"VIRTUAL",'Planificación 2026-1'!I:I,"&lt;3")</f>
        <v>0</v>
      </c>
      <c r="EL10" s="76">
        <f>SUMIFS('Planificación 2026-1'!R:R,'Planificación 2026-1'!W:W,C10,'Planificación 2026-1'!F:F,"HUAURA",'Planificación 2026-1'!X:X,"&lt;&gt;VIRTUAL",'Planificación 2026-1'!I:I,"&lt;3")</f>
        <v>0</v>
      </c>
      <c r="EM10" s="76"/>
      <c r="EN10" s="76">
        <f t="shared" si="0"/>
        <v>0</v>
      </c>
      <c r="EO10" s="76">
        <f t="shared" si="1"/>
        <v>0</v>
      </c>
      <c r="EP10" s="76" t="b">
        <f t="shared" si="2"/>
        <v>1</v>
      </c>
      <c r="EQ10" s="76" t="str">
        <f t="shared" si="3"/>
        <v/>
      </c>
      <c r="ER10" s="76" t="str">
        <f t="shared" si="8"/>
        <v>PRESENCIAL</v>
      </c>
    </row>
    <row r="11" spans="1:148" hidden="1">
      <c r="A11" s="83"/>
      <c r="B11" s="119">
        <v>8</v>
      </c>
      <c r="C11" s="115" t="s">
        <v>179</v>
      </c>
      <c r="D11" s="112">
        <f>SUMIF('Planificación 2026-1'!W:W,C11,'Planificación 2026-1'!R:R)</f>
        <v>33</v>
      </c>
      <c r="E11" s="114" t="s">
        <v>173</v>
      </c>
      <c r="F11" s="115" t="s">
        <v>171</v>
      </c>
      <c r="G11" s="115" t="s">
        <v>13</v>
      </c>
      <c r="H11" s="115" t="s">
        <v>127</v>
      </c>
      <c r="I11" s="107" t="str">
        <f>IF(SUM(COUNTIFS('Planificación 2026-1'!F:F,"PRINCIPAL",'Planificación 2026-1'!W:W,C11,'Planificación 2026-1'!H:H,"AF"))&gt;0,"P01"," ")</f>
        <v xml:space="preserve"> </v>
      </c>
      <c r="J11" s="108" t="str">
        <f>IF(SUM(COUNTIFS('Planificación 2026-1'!F:F,"PRINCIPAL",'Planificación 2026-1'!W:W,C11,'Planificación 2026-1'!H:H,"EN"))&gt;0,"P02"," ")</f>
        <v xml:space="preserve"> </v>
      </c>
      <c r="K11" s="108" t="str">
        <f>IF(SUM(COUNTIFS('Planificación 2026-1'!F:F,"PRINCIPAL",'Planificación 2026-1'!W:W,C11,'Planificación 2026-1'!H:H,"IS"))&gt;0,"P03"," ")</f>
        <v xml:space="preserve"> </v>
      </c>
      <c r="L11" s="108" t="str">
        <f>IF(SUM(COUNTIFS('Planificación 2026-1'!F:F,"PRINCIPAL",'Planificación 2026-1'!W:W,C11,'Planificación 2026-1'!H:H,"PS"))&gt;0,"P04"," ")</f>
        <v xml:space="preserve"> </v>
      </c>
      <c r="M11" s="108"/>
      <c r="N11" s="108" t="str">
        <f>IF(SUM(COUNTIFS('Planificación 2026-1'!F:F,"PRINCIPAL",'Planificación 2026-1'!W:W,C11,'Planificación 2026-1'!H:H,"IN"))&gt;0,"P06"," ")</f>
        <v>P06</v>
      </c>
      <c r="O11" s="108" t="str">
        <f>IF(SUM(COUNTIFS('Planificación 2026-1'!F:F,"PRINCIPAL",'Planificación 2026-1'!W:W,C11,'Planificación 2026-1'!H:H,"CA"))&gt;0,"P07"," ")</f>
        <v xml:space="preserve"> </v>
      </c>
      <c r="P11" s="108" t="str">
        <f>IF(SUM(COUNTIFS('Planificación 2026-1'!F:F,"PRINCIPAL",'Planificación 2026-1'!W:W,C11,'Planificación 2026-1'!H:H,"DE"))&gt;0,"P08"," ")</f>
        <v>P08</v>
      </c>
      <c r="Q11" s="108" t="str">
        <f>IF(SUM(COUNTIFS('Planificación 2026-1'!F:F,"PRINCIPAL",'Planificación 2026-1'!W:W,C11,'Planificación 2026-1'!H:H,"OB"))&gt;0,"P09"," ")</f>
        <v xml:space="preserve"> </v>
      </c>
      <c r="R11" s="108" t="str">
        <f>IF(SUM(COUNTIFS('Planificación 2026-1'!F:F,"PRINCIPAL",'Planificación 2026-1'!W:W,C11,'Planificación 2026-1'!H:H,"MH"))&gt;0,"P31"," ")</f>
        <v xml:space="preserve"> </v>
      </c>
      <c r="S11" s="108" t="str">
        <f>IF(SUM(COUNTIFS('Planificación 2026-1'!F:F,"PRINCIPAL",'Planificación 2026-1'!W:W,C11,'Planificación 2026-1'!H:H,"IC"))&gt;0,"P32"," ")</f>
        <v xml:space="preserve"> </v>
      </c>
      <c r="T11" s="108" t="str">
        <f>IF(SUM(COUNTIFS('Planificación 2026-1'!F:F,"PRINCIPAL",'Planificación 2026-1'!W:W,C11,'Planificación 2026-1'!H:H,"AR"))&gt;0,"P34"," ")</f>
        <v xml:space="preserve"> </v>
      </c>
      <c r="U11" s="108" t="str">
        <f>IF(SUM(COUNTIFS('Planificación 2026-1'!F:F,"PRINCIPAL",'Planificación 2026-1'!W:W,C11,'Planificación 2026-1'!H:H,"T1"))&gt;0,"P35"," ")</f>
        <v xml:space="preserve"> </v>
      </c>
      <c r="V11" s="108" t="str">
        <f>IF(SUM(COUNTIFS('Planificación 2026-1'!F:F,"PRINCIPAL",'Planificación 2026-1'!W:W,C11,'Planificación 2026-1'!H:H,"T3"))&gt;0,"P36"," ")</f>
        <v xml:space="preserve"> </v>
      </c>
      <c r="W11" s="108" t="str">
        <f>IF(SUM(COUNTIFS('Planificación 2026-1'!F:F,"PRINCIPAL",'Planificación 2026-1'!W:W,C11,'Planificación 2026-1'!H:H,"T2"))&gt;0,"P37"," ")</f>
        <v xml:space="preserve"> </v>
      </c>
      <c r="X11" s="108" t="str">
        <f>IF(SUM(COUNTIFS('Planificación 2026-1'!F:F,"PRINCIPAL",'Planificación 2026-1'!W:W,C11,'Planificación 2026-1'!H:H,"AE"))&gt;0,"P38"," ")</f>
        <v xml:space="preserve"> </v>
      </c>
      <c r="Y11" s="108" t="str">
        <f>IF(SUM(COUNTIFS('Planificación 2026-1'!F:F,"PRINCIPAL",'Planificación 2026-1'!W:W,C11,'Planificación 2026-1'!H:H,"T4"))&gt;0,"P55"," ")</f>
        <v xml:space="preserve"> </v>
      </c>
      <c r="Z11" s="108" t="str">
        <f>IF(SUM(COUNTIFS('Planificación 2026-1'!F:F,"FILIAL",'Planificación 2026-1'!W:W,C11,'Planificación 2026-1'!H:H,"AF"))&gt;0," P01"," ")</f>
        <v xml:space="preserve"> </v>
      </c>
      <c r="AA11" s="108" t="str">
        <f>IF(SUM(COUNTIFS('Planificación 2026-1'!F:F,"FILIAL",'Planificación 2026-1'!W:W,C11,'Planificación 2026-1'!H:H,"EN"))&gt;0,"P02"," ")</f>
        <v xml:space="preserve"> </v>
      </c>
      <c r="AB11" s="108" t="str">
        <f>IF(SUM(COUNTIFS('Planificación 2026-1'!F:F,"FILIAL",'Planificación 2026-1'!W:W,C11,'Planificación 2026-1'!H:H,"IS"))&gt;0,"P03"," ")</f>
        <v xml:space="preserve"> </v>
      </c>
      <c r="AC11" s="108" t="str">
        <f>IF(SUM(COUNTIFS('Planificación 2026-1'!F:F,"FILIAL",'Planificación 2026-1'!W:W,C11,'Planificación 2026-1'!H:H,"PS"))&gt;0,"P04"," ")</f>
        <v xml:space="preserve"> </v>
      </c>
      <c r="AD11" s="108"/>
      <c r="AE11" s="108" t="str">
        <f>IF(SUM(COUNTIFS('Planificación 2026-1'!F:F,"FILIAL",'Planificación 2026-1'!W:W,C11,'Planificación 2026-1'!H:H,"IN"))&gt;0,"P06"," ")</f>
        <v xml:space="preserve"> </v>
      </c>
      <c r="AF11" s="108" t="str">
        <f>IF(SUM(COUNTIFS('Planificación 2026-1'!F:F,"FILIAL",'Planificación 2026-1'!W:W,C11,'Planificación 2026-1'!H:H,"CA"))&gt;0,"P07"," ")</f>
        <v xml:space="preserve"> </v>
      </c>
      <c r="AG11" s="108" t="str">
        <f>IF(SUM(COUNTIFS('Planificación 2026-1'!F:F,"FILIAL",'Planificación 2026-1'!W:W,C11,'Planificación 2026-1'!H:H,"DE"))&gt;0,"P08"," ")</f>
        <v>P08</v>
      </c>
      <c r="AH11" s="108" t="str">
        <f>IF(SUM(COUNTIFS('Planificación 2026-1'!F:F,"FILIAL",'Planificación 2026-1'!W:W,C11,'Planificación 2026-1'!H:H,"OB"))&gt;0,"P09"," ")</f>
        <v xml:space="preserve"> </v>
      </c>
      <c r="AI11" s="108" t="str">
        <f>IF(SUM(COUNTIFS('Planificación 2026-1'!F:F,"FILIAL",'Planificación 2026-1'!W:W,C11,'Planificación 2026-1'!H:H,"MH"))&gt;0,"P31"," ")</f>
        <v xml:space="preserve"> </v>
      </c>
      <c r="AJ11" s="108" t="str">
        <f>IF(SUM(COUNTIFS('Planificación 2026-1'!F:F,"FILIAL",'Planificación 2026-1'!W:W,C11,'Planificación 2026-1'!H:H,"IC"))&gt;0,"P32"," ")</f>
        <v xml:space="preserve"> </v>
      </c>
      <c r="AK11" s="108" t="str">
        <f>IF(SUM(COUNTIFS('Planificación 2026-1'!F:F,"FILIAL",'Planificación 2026-1'!W:W,C11,'Planificación 2026-1'!H:H,"AR"))&gt;0,"P34"," ")</f>
        <v xml:space="preserve"> </v>
      </c>
      <c r="AL11" s="108" t="str">
        <f>IF(SUM(COUNTIFS('Planificación 2026-1'!F:F,"FILIAL",'Planificación 2026-1'!W:W,C11,'Planificación 2026-1'!H:H,"T1"))&gt;0,"P35"," ")</f>
        <v xml:space="preserve"> </v>
      </c>
      <c r="AM11" s="108" t="str">
        <f>IF(SUM(COUNTIFS('Planificación 2026-1'!F:F,"FILIAL",'Planificación 2026-1'!W:W,C11,'Planificación 2026-1'!H:H,"T3"))&gt;0,"P36"," ")</f>
        <v xml:space="preserve"> </v>
      </c>
      <c r="AN11" s="108" t="str">
        <f>IF(SUM(COUNTIFS('Planificación 2026-1'!F:F,"FILIAL",'Planificación 2026-1'!W:W,C11,'Planificación 2026-1'!H:H,"T2"))&gt;0,"P37"," ")</f>
        <v xml:space="preserve"> </v>
      </c>
      <c r="AO11" s="108" t="str">
        <f>IF(SUM(COUNTIFS('Planificación 2026-1'!F:F,"FILIAL",'Planificación 2026-1'!W:W,C11,'Planificación 2026-1'!H:H,"AE"))&gt;0,"P38"," ")</f>
        <v xml:space="preserve"> </v>
      </c>
      <c r="AP11" s="108" t="str">
        <f>IF(SUM(COUNTIFS('Planificación 2026-1'!F:F,"FILIAL",'Planificación 2026-1'!W:W,C11,'Planificación 2026-1'!H:H,"T4"))&gt;0,"P55"," ")</f>
        <v xml:space="preserve"> </v>
      </c>
      <c r="AQ11" s="108" t="str">
        <f>IF(SUM(COUNTIFS('Planificación 2026-1'!F:F,"SUNAMPE",'Planificación 2026-1'!W:W,C11,'Planificación 2026-1'!H:H,"AF"))&gt;0," P01"," ")</f>
        <v xml:space="preserve"> </v>
      </c>
      <c r="AR11" s="108" t="str">
        <f>IF(SUM(COUNTIFS('Planificación 2026-1'!F:F,"SUNAMPE",'Planificación 2026-1'!W:W,C11,'Planificación 2026-1'!H:H,"EN"))&gt;0,"P02"," ")</f>
        <v xml:space="preserve"> </v>
      </c>
      <c r="AS11" s="108" t="str">
        <f>IF(SUM(COUNTIFS('Planificación 2026-1'!F:F,"SUNAMPE",'Planificación 2026-1'!W:W,C11,'Planificación 2026-1'!H:H,"IS"))&gt;0,"P03"," ")</f>
        <v xml:space="preserve"> </v>
      </c>
      <c r="AT11" s="108" t="str">
        <f>IF(SUM(COUNTIFS('Planificación 2026-1'!F:F,"SUNAMPE",'Planificación 2026-1'!W:W,C11,'Planificación 2026-1'!H:H,"PS"))&gt;0,"P04"," ")</f>
        <v xml:space="preserve"> </v>
      </c>
      <c r="AU11" s="108"/>
      <c r="AV11" s="108" t="str">
        <f>IF(SUM(COUNTIFS('Planificación 2026-1'!F:F,"SUNAMPE",'Planificación 2026-1'!W:W,C11,'Planificación 2026-1'!H:H,"IN"))&gt;0,"P06"," ")</f>
        <v xml:space="preserve"> </v>
      </c>
      <c r="AW11" s="108" t="str">
        <f>IF(SUM(COUNTIFS('Planificación 2026-1'!F:F,"SUNAMPE",'Planificación 2026-1'!W:W,C11,'Planificación 2026-1'!H:H,"CA"))&gt;0,"P07"," ")</f>
        <v xml:space="preserve"> </v>
      </c>
      <c r="AX11" s="108" t="str">
        <f>IF(SUM(COUNTIFS('Planificación 2026-1'!F:F,"SUNAMPE",'Planificación 2026-1'!W:W,C11,'Planificación 2026-1'!H:H,"DE"))&gt;0,"P08"," ")</f>
        <v xml:space="preserve"> </v>
      </c>
      <c r="AY11" s="108" t="str">
        <f>IF(SUM(COUNTIFS('Planificación 2026-1'!F:F,"SUNAMPE",'Planificación 2026-1'!W:W,C11,'Planificación 2026-1'!H:H,"OB"))&gt;0,"P09"," ")</f>
        <v xml:space="preserve"> </v>
      </c>
      <c r="AZ11" s="108" t="str">
        <f>IF(SUM(COUNTIFS('Planificación 2026-1'!F:F,"SUNAMPE",'Planificación 2026-1'!W:W,C11,'Planificación 2026-1'!H:H,"MH"))&gt;0,"P31"," ")</f>
        <v xml:space="preserve"> </v>
      </c>
      <c r="BA11" s="108" t="str">
        <f>IF(SUM(COUNTIFS('Planificación 2026-1'!F:F,"SUNAMPE",'Planificación 2026-1'!W:W,C11,'Planificación 2026-1'!H:H,"IC"))&gt;0,"P32"," ")</f>
        <v xml:space="preserve"> </v>
      </c>
      <c r="BB11" s="108" t="str">
        <f>IF(SUM(COUNTIFS('Planificación 2026-1'!F:F,"SUNAMPE",'Planificación 2026-1'!W:W,C11,'Planificación 2026-1'!H:H,"AR"))&gt;0,"P34"," ")</f>
        <v xml:space="preserve"> </v>
      </c>
      <c r="BC11" s="108" t="str">
        <f>IF(SUM(COUNTIFS('Planificación 2026-1'!F:F,"SUNAMPE",'Planificación 2026-1'!W:W,C11,'Planificación 2026-1'!H:H,"T1"))&gt;0,"P35"," ")</f>
        <v xml:space="preserve"> </v>
      </c>
      <c r="BD11" s="108" t="str">
        <f>IF(SUM(COUNTIFS('Planificación 2026-1'!F:F,"SUNAMPE",'Planificación 2026-1'!W:W,C11,'Planificación 2026-1'!H:H,"T3"))&gt;0,"P36"," ")</f>
        <v xml:space="preserve"> </v>
      </c>
      <c r="BE11" s="108" t="str">
        <f>IF(SUM(COUNTIFS('Planificación 2026-1'!F:F,"SUNAMPE",'Planificación 2026-1'!W:W,C11,'Planificación 2026-1'!H:H,"T2"))&gt;0,"P37"," ")</f>
        <v xml:space="preserve"> </v>
      </c>
      <c r="BF11" s="108" t="str">
        <f>IF(SUM(COUNTIFS('Planificación 2026-1'!F:F,"SUNAMPE",'Planificación 2026-1'!W:W,C11,'Planificación 2026-1'!H:H,"AE"))&gt;0,"P38"," ")</f>
        <v xml:space="preserve"> </v>
      </c>
      <c r="BG11" s="108" t="str">
        <f>IF(SUM(COUNTIFS('Planificación 2026-1'!F:F,"SUNAMPE",'Planificación 2026-1'!W:W,C11,'Planificación 2026-1'!H:H,"T4"))&gt;0,"P55"," ")</f>
        <v xml:space="preserve"> </v>
      </c>
      <c r="BH11" s="108" t="str">
        <f>IF(SUM(COUNTIFS('Planificación 2026-1'!F:F,"HUAURA",'Planificación 2026-1'!W:W,C11,'Planificación 2026-1'!H:H,"AF"))&gt;0," P01"," ")</f>
        <v xml:space="preserve"> </v>
      </c>
      <c r="BI11" s="108" t="str">
        <f>IF(SUM(COUNTIFS('Planificación 2026-1'!F:F,"HUAURA",'Planificación 2026-1'!W:W,C11,'Planificación 2026-1'!H:H,"EN"))&gt;0,"P02"," ")</f>
        <v xml:space="preserve"> </v>
      </c>
      <c r="BJ11" s="108" t="str">
        <f>IF(SUM(COUNTIFS('Planificación 2026-1'!F:F,"HUAURA",'Planificación 2026-1'!W:W,C11,'Planificación 2026-1'!H:H,"IS"))&gt;0,"P03"," ")</f>
        <v xml:space="preserve"> </v>
      </c>
      <c r="BK11" s="108" t="str">
        <f>IF(SUM(COUNTIFS('Planificación 2026-1'!F:F,"HUAURA",'Planificación 2026-1'!W:W,C11,'Planificación 2026-1'!H:H,"PS"))&gt;0,"P04"," ")</f>
        <v xml:space="preserve"> </v>
      </c>
      <c r="BL11" s="108"/>
      <c r="BM11" s="108" t="str">
        <f>IF(SUM(COUNTIFS('Planificación 2026-1'!F:F,"HUAURA",'Planificación 2026-1'!W:W,C11,'Planificación 2026-1'!H:H,"IN"))&gt;0,"P06"," ")</f>
        <v xml:space="preserve"> </v>
      </c>
      <c r="BN11" s="108" t="str">
        <f>IF(SUM(COUNTIFS('Planificación 2026-1'!F:F,"HUAURA",'Planificación 2026-1'!W:W,C11,'Planificación 2026-1'!H:H,"CA"))&gt;0,"P07"," ")</f>
        <v xml:space="preserve"> </v>
      </c>
      <c r="BO11" s="108" t="str">
        <f>IF(SUM(COUNTIFS('Planificación 2026-1'!F:F,"HUAURA",'Planificación 2026-1'!W:W,C11,'Planificación 2026-1'!H:H,"DE"))&gt;0,"P08"," ")</f>
        <v xml:space="preserve"> </v>
      </c>
      <c r="BP11" s="108" t="str">
        <f>IF(SUM(COUNTIFS('Planificación 2026-1'!F:F,"HUAURA",'Planificación 2026-1'!W:W,C11,'Planificación 2026-1'!H:H,"OB"))&gt;0,"P09"," ")</f>
        <v xml:space="preserve"> </v>
      </c>
      <c r="BQ11" s="108" t="str">
        <f>IF(SUM(COUNTIFS('Planificación 2026-1'!F:F,"HUAURA",'Planificación 2026-1'!W:W,C11,'Planificación 2026-1'!H:H,"MH"))&gt;0,"P31"," ")</f>
        <v xml:space="preserve"> </v>
      </c>
      <c r="BR11" s="108" t="str">
        <f>IF(SUM(COUNTIFS('Planificación 2026-1'!F:F,"HUAURA",'Planificación 2026-1'!W:W,C11,'Planificación 2026-1'!H:H,"IC"))&gt;0,"P32"," ")</f>
        <v xml:space="preserve"> </v>
      </c>
      <c r="BS11" s="108" t="str">
        <f>IF(SUM(COUNTIFS('Planificación 2026-1'!F:F,"HUAURA",'Planificación 2026-1'!W:W,C11,'Planificación 2026-1'!H:H,"AR"))&gt;0,"P34"," ")</f>
        <v xml:space="preserve"> </v>
      </c>
      <c r="BT11" s="108" t="str">
        <f>IF(SUM(COUNTIFS('Planificación 2026-1'!F:F,"HUAURA",'Planificación 2026-1'!W:W,C11,'Planificación 2026-1'!H:H,"T1"))&gt;0,"P35"," ")</f>
        <v xml:space="preserve"> </v>
      </c>
      <c r="BU11" s="108" t="str">
        <f>IF(SUM(COUNTIFS('Planificación 2026-1'!F:F,"HUAURA",'Planificación 2026-1'!W:W,C11,'Planificación 2026-1'!H:H,"T3"))&gt;0,"P36"," ")</f>
        <v xml:space="preserve"> </v>
      </c>
      <c r="BV11" s="108" t="str">
        <f>IF(SUM(COUNTIFS('Planificación 2026-1'!F:F,"HUAURA",'Planificación 2026-1'!W:W,C11,'Planificación 2026-1'!H:H,"T2"))&gt;0,"P37"," ")</f>
        <v xml:space="preserve"> </v>
      </c>
      <c r="BW11" s="108" t="str">
        <f>IF(SUM(COUNTIFS('Planificación 2026-1'!F:F,"HUAURA",'Planificación 2026-1'!W:W,C11,'Planificación 2026-1'!H:H,"AE"))&gt;0,"P38"," ")</f>
        <v xml:space="preserve"> </v>
      </c>
      <c r="BX11" s="108" t="str">
        <f>IF(SUM(COUNTIFS('Planificación 2026-1'!F:F,"HUAURA",'Planificación 2026-1'!W:W,C11,'Planificación 2026-1'!H:H,"T4"))&gt;0,"P55"," ")</f>
        <v xml:space="preserve"> </v>
      </c>
      <c r="BY11" s="109">
        <f>SUMIFS('Planificación 2026-1'!R:R,'Planificación 2026-1'!W:W,C11,'Planificación 2026-1'!H:H,"AF",'Planificación 2026-1'!I:I,"&gt;2")</f>
        <v>0</v>
      </c>
      <c r="BZ11" s="109">
        <f>SUMIFS('Planificación 2026-1'!R:R,'Planificación 2026-1'!W:W,C11,'Planificación 2026-1'!H:H,"EN",'Planificación 2026-1'!I:I,"&gt;2")</f>
        <v>0</v>
      </c>
      <c r="CA11" s="109">
        <f>SUMIFS('Planificación 2026-1'!R:R,'Planificación 2026-1'!W:W,C11,'Planificación 2026-1'!H:H,"IS",'Planificación 2026-1'!I:I,"&gt;2")</f>
        <v>0</v>
      </c>
      <c r="CB11" s="109">
        <f>SUMIFS('Planificación 2026-1'!R:R,'Planificación 2026-1'!W:W,C11,'Planificación 2026-1'!H:H,"PS",'Planificación 2026-1'!I:I,"&gt;2")</f>
        <v>0</v>
      </c>
      <c r="CC11" s="109">
        <f>SUMIFS('Planificación 2026-1'!R:R,'Planificación 2026-1'!W:W,C11,'Planificación 2026-1'!H:H,"IN",'Planificación 2026-1'!I:I,"&gt;2")</f>
        <v>4</v>
      </c>
      <c r="CD11" s="109">
        <f>SUMIFS('Planificación 2026-1'!R:R,'Planificación 2026-1'!W:W,C11,'Planificación 2026-1'!H:H,"CA",'Planificación 2026-1'!I:I,"&gt;2")</f>
        <v>0</v>
      </c>
      <c r="CE11" s="109">
        <f>SUMIFS('Planificación 2026-1'!R:R,'Planificación 2026-1'!W:W,C11,'Planificación 2026-1'!H:H,"DE",'Planificación 2026-1'!I:I,"&gt;2")</f>
        <v>29</v>
      </c>
      <c r="CF11" s="109">
        <f>SUMIFS('Planificación 2026-1'!R:R,'Planificación 2026-1'!W:W,C11,'Planificación 2026-1'!H:H,"OB",'Planificación 2026-1'!I:I,"&gt;2")</f>
        <v>0</v>
      </c>
      <c r="CG11" s="109">
        <f>SUMIFS('Planificación 2026-1'!R:R,'Planificación 2026-1'!W:W,C11,'Planificación 2026-1'!H:H,"MH",'Planificación 2026-1'!I:I,"&gt;2")</f>
        <v>0</v>
      </c>
      <c r="CH11" s="109">
        <f>SUMIFS('Planificación 2026-1'!R:R,'Planificación 2026-1'!W:W,C11,'Planificación 2026-1'!H:H,"IC",'Planificación 2026-1'!I:I,"&gt;2")</f>
        <v>0</v>
      </c>
      <c r="CI11" s="109">
        <f>SUMIFS('Planificación 2026-1'!R:R,'Planificación 2026-1'!W:W,C11,'Planificación 2026-1'!H:H,"AR",'Planificación 2026-1'!I:I,"&gt;2")</f>
        <v>0</v>
      </c>
      <c r="CJ11" s="109">
        <f>SUMIFS('Planificación 2026-1'!R:R,'Planificación 2026-1'!W:W,C11,'Planificación 2026-1'!H:H,"T1",'Planificación 2026-1'!I:I,"&gt;2")</f>
        <v>0</v>
      </c>
      <c r="CK11" s="109">
        <f>SUMIFS('Planificación 2026-1'!R:R,'Planificación 2026-1'!W:W,C11,'Planificación 2026-1'!H:H,"T3",'Planificación 2026-1'!I:I,"&gt;2")</f>
        <v>0</v>
      </c>
      <c r="CL11" s="109">
        <f>SUMIFS('Planificación 2026-1'!R:R,'Planificación 2026-1'!W:W,C11,'Planificación 2026-1'!H:H,"T2",'Planificación 2026-1'!I:I,"&gt;2")</f>
        <v>0</v>
      </c>
      <c r="CM11" s="109">
        <f>SUMIFS('Planificación 2026-1'!R:R,'Planificación 2026-1'!W:W,C11,'Planificación 2026-1'!H:H,"AE",'Planificación 2026-1'!I:I,"&gt;2")</f>
        <v>0</v>
      </c>
      <c r="CN11" s="109">
        <f>SUMIFS('Planificación 2026-1'!R:R,'Planificación 2026-1'!W:W,C11,'Planificación 2026-1'!H:H,"T4",'Planificación 2026-1'!I:I,"&gt;2")</f>
        <v>0</v>
      </c>
      <c r="CO11" s="109">
        <f>SUMIFS('Planificación 2026-1'!R:R,'Planificación 2026-1'!W:W,C11,'Planificación 2026-1'!H:H,"AF",'Planificación 2026-1'!I:I,"&lt;3")</f>
        <v>0</v>
      </c>
      <c r="CP11" s="109">
        <f>SUMIFS('Planificación 2026-1'!R:R,'Planificación 2026-1'!W:W,C11,'Planificación 2026-1'!H:H,"EN",'Planificación 2026-1'!I:I,"&lt;3")</f>
        <v>0</v>
      </c>
      <c r="CQ11" s="109">
        <f>SUMIFS('Planificación 2026-1'!R:R,'Planificación 2026-1'!W:W,C11,'Planificación 2026-1'!H:H,"IS",'Planificación 2026-1'!I:I,"&lt;3")</f>
        <v>0</v>
      </c>
      <c r="CR11" s="109">
        <f>SUMIFS('Planificación 2026-1'!R:R,'Planificación 2026-1'!W:W,C11,'Planificación 2026-1'!H:H,"PS",'Planificación 2026-1'!I:I,"&lt;3")</f>
        <v>0</v>
      </c>
      <c r="CS11" s="109">
        <f>SUMIFS('Planificación 2026-1'!R:R,'Planificación 2026-1'!W:W,C11,'Planificación 2026-1'!H:H,"IN",'Planificación 2026-1'!I:I,"&lt;3")</f>
        <v>0</v>
      </c>
      <c r="CT11" s="109">
        <f>SUMIFS('Planificación 2026-1'!R:R,'Planificación 2026-1'!W:W,C11,'Planificación 2026-1'!H:H,"CA",'Planificación 2026-1'!I:I,"&lt;3")</f>
        <v>0</v>
      </c>
      <c r="CU11" s="109">
        <f>SUMIFS('Planificación 2026-1'!R:R,'Planificación 2026-1'!W:W,C11,'Planificación 2026-1'!H:H,"DE",'Planificación 2026-1'!I:I,"&lt;3")</f>
        <v>0</v>
      </c>
      <c r="CV11" s="109">
        <f>SUMIFS('Planificación 2026-1'!R:R,'Planificación 2026-1'!W:W,C11,'Planificación 2026-1'!H:H,"OB",'Planificación 2026-1'!I:I,"&lt;3")</f>
        <v>0</v>
      </c>
      <c r="CW11" s="109">
        <f>SUMIFS('Planificación 2026-1'!R:R,'Planificación 2026-1'!W:W,C11,'Planificación 2026-1'!H:H,"MH",'Planificación 2026-1'!I:I,"&lt;3")</f>
        <v>0</v>
      </c>
      <c r="CX11" s="109">
        <f>SUMIFS('Planificación 2026-1'!R:R,'Planificación 2026-1'!W:W,C11,'Planificación 2026-1'!H:H,"IC",'Planificación 2026-1'!I:I,"&lt;3")</f>
        <v>0</v>
      </c>
      <c r="CY11" s="109">
        <f>SUMIFS('Planificación 2026-1'!R:R,'Planificación 2026-1'!W:W,C11,'Planificación 2026-1'!H:H,"AR",'Planificación 2026-1'!I:I,"&lt;3")</f>
        <v>0</v>
      </c>
      <c r="CZ11" s="109">
        <f>SUMIFS('Planificación 2026-1'!R:R,'Planificación 2026-1'!W:W,C11,'Planificación 2026-1'!H:H,"T1",'Planificación 2026-1'!I:I,"&lt;3")</f>
        <v>0</v>
      </c>
      <c r="DA11" s="109">
        <f>SUMIFS('Planificación 2026-1'!R:R,'Planificación 2026-1'!W:W,C11,'Planificación 2026-1'!H:H,"T3",'Planificación 2026-1'!I:I,"&lt;3")</f>
        <v>0</v>
      </c>
      <c r="DB11" s="109">
        <f>SUMIFS('Planificación 2026-1'!R:R,'Planificación 2026-1'!W:W,C11,'Planificación 2026-1'!H:H,"T2",'Planificación 2026-1'!I:I,"&lt;3")</f>
        <v>0</v>
      </c>
      <c r="DC11" s="109">
        <f>SUMIFS('Planificación 2026-1'!R:R,'Planificación 2026-1'!W:W,C11,'Planificación 2026-1'!H:H,"AE",'Planificación 2026-1'!I:I,"&lt;3")</f>
        <v>0</v>
      </c>
      <c r="DD11" s="109">
        <f>SUMIFS('Planificación 2026-1'!R:R,'Planificación 2026-1'!W:W,C11,'Planificación 2026-1'!H:H,"T4",'Planificación 2026-1'!I:I,"&lt;3")</f>
        <v>0</v>
      </c>
      <c r="DE11" s="108" t="str">
        <f t="shared" si="4"/>
        <v>P06 P08</v>
      </c>
      <c r="DF11" s="41">
        <f>IF(C11="","",SUMIFS('Planificación 2026-1'!R:R,'Planificación 2026-1'!W:W,C11,'Planificación 2026-1'!F:F,"PRINCIPAL",'Planificación 2026-1'!X:X,"VIRTUAL"))</f>
        <v>5</v>
      </c>
      <c r="DG11" s="41">
        <f>IF(C11="","",SUMIFS('Planificación 2026-1'!R:R,'Planificación 2026-1'!W:W,C11,'Planificación 2026-1'!F:F,"PRINCIPAL",'Planificación 2026-1'!X:X,"PRESENCIAL"))</f>
        <v>20</v>
      </c>
      <c r="DH11" s="41">
        <f>IF(C11="","",SUMIFS('Planificación 2026-1'!R:R,'Planificación 2026-1'!W:W,C11,'Planificación 2026-1'!F:F,"PRINCIPAL",'Planificación 2026-1'!X:X,"HIBRIDO PRESENCIAL"))</f>
        <v>0</v>
      </c>
      <c r="DI11" s="108" t="str">
        <f t="shared" si="5"/>
        <v>P08</v>
      </c>
      <c r="DJ11" s="108">
        <f>IF(C11="","",SUMIFS('Planificación 2026-1'!R:R,'Planificación 2026-1'!W:W,C11,'Planificación 2026-1'!F:F,"FILIAL",'Planificación 2026-1'!X:X,"VIRTUAL"))</f>
        <v>4</v>
      </c>
      <c r="DK11" s="110">
        <f>IF(C11="","",SUMIFS('Planificación 2026-1'!R:R,'Planificación 2026-1'!W:W,C11,'Planificación 2026-1'!F:F,"FILIAL",'Planificación 2026-1'!X:X,"PRESENCIAL"))</f>
        <v>0</v>
      </c>
      <c r="DL11" s="61">
        <f>IF(C11="","",SUMIFS('Planificación 2026-1'!R:R,'Planificación 2026-1'!W:W,C11,'Planificación 2026-1'!F:F,"FILIAL",'Planificación 2026-1'!X:X,"HIBRIDO PRESENCIAL"))</f>
        <v>0</v>
      </c>
      <c r="DM11" s="111" t="str">
        <f t="shared" si="6"/>
        <v/>
      </c>
      <c r="DN11" s="108">
        <f>IF(C11="","",SUMIFS('Planificación 2026-1'!R:R,'Planificación 2026-1'!W:W,C11,'Planificación 2026-1'!F:F,"SUNAMPE",'Planificación 2026-1'!X:X,"VIRTUAL"))</f>
        <v>0</v>
      </c>
      <c r="DO11" s="61">
        <f>IF(C11="","",SUMIFS('Planificación 2026-1'!R:R,'Planificación 2026-1'!W:W,C11,'Planificación 2026-1'!F:F,"SUNAMPE",'Planificación 2026-1'!X:X,"PRESENCIAL"))</f>
        <v>0</v>
      </c>
      <c r="DP11" s="111" t="str">
        <f t="shared" si="7"/>
        <v/>
      </c>
      <c r="DQ11" s="108">
        <f>IF(C11="","",SUMIFS('Planificación 2026-1'!R:R,'Planificación 2026-1'!W:W,C11,'Planificación 2026-1'!F:F,"HUAURA",'Planificación 2026-1'!X:X,"VIRTUAL"))</f>
        <v>0</v>
      </c>
      <c r="DR11" s="61">
        <f>IF(C11="","",SUMIFS('Planificación 2026-1'!R:R,'Planificación 2026-1'!W:W,C11,'Planificación 2026-1'!F:F,"HUAURA",'Planificación 2026-1'!X:X,"PRESENCIAL"))</f>
        <v>0</v>
      </c>
      <c r="DS11" s="76">
        <f>SUMIFS('Planificación 2026-1'!R:R,'Planificación 2026-1'!W:W,C11,'Planificación 2026-1'!F:F,"PRINCIPAL",'Planificación 2026-1'!X:X,"VIRTUAL",'Planificación 2026-1'!I:I,"&gt;2")</f>
        <v>5</v>
      </c>
      <c r="DT11" s="76">
        <f>SUMIFS('Planificación 2026-1'!R:R,'Planificación 2026-1'!W:W,C11,'Planificación 2026-1'!F:F,"PRINCIPAL",'Planificación 2026-1'!X:X,"&lt;&gt;VIRTUAL",'Planificación 2026-1'!I:I,"&gt;2")</f>
        <v>24</v>
      </c>
      <c r="DU11" s="76">
        <f>SUMIFS('Planificación 2026-1'!R:R,'Planificación 2026-1'!W:W,C11,'Planificación 2026-1'!F:F,"SUNAMPE",'Planificación 2026-1'!X:X,"VIRTUAL",'Planificación 2026-1'!I:I,"&gt;2")</f>
        <v>0</v>
      </c>
      <c r="DV11" s="76">
        <f>SUMIFS('Planificación 2026-1'!R:R,'Planificación 2026-1'!W:W,C11,'Planificación 2026-1'!F:F,"SUNAMPE",'Planificación 2026-1'!X:X,"&lt;&gt;VIRTUAL",'Planificación 2026-1'!I:I,"&gt;2")</f>
        <v>0</v>
      </c>
      <c r="DW11" s="76">
        <f>SUMIFS('Planificación 2026-1'!R:R,'Planificación 2026-1'!W:W,C11,'Planificación 2026-1'!F:F,"FILIAL",'Planificación 2026-1'!X:X,"VIRTUAL",'Planificación 2026-1'!I:I,"&gt;2")</f>
        <v>4</v>
      </c>
      <c r="DX11" s="76">
        <f>SUMIFS('Planificación 2026-1'!R:R,'Planificación 2026-1'!W:W,C11,'Planificación 2026-1'!F:F,"FILIAL",'Planificación 2026-1'!X:X,"&lt;&gt;VIRTUAL",'Planificación 2026-1'!I:I,"&gt;2")</f>
        <v>0</v>
      </c>
      <c r="DY11" s="76">
        <f>SUMIFS('Planificación 2026-1'!R:R,'Planificación 2026-1'!W:W,C11,'Planificación 2026-1'!F:F,"PORUMA",'Planificación 2026-1'!X:X,"VIRTUAL",'Planificación 2026-1'!I:I,"&gt;2")</f>
        <v>0</v>
      </c>
      <c r="DZ11" s="76">
        <f>SUMIFS('Planificación 2026-1'!R:R,'Planificación 2026-1'!W:W,C11,'Planificación 2026-1'!F:F,"PORUMA",'Planificación 2026-1'!X:X,"&lt;&gt;VIRTUAL",'Planificación 2026-1'!I:I,"&gt;2")</f>
        <v>0</v>
      </c>
      <c r="EA11" s="76">
        <f>SUMIFS('Planificación 2026-1'!R:R,'Planificación 2026-1'!W:W,C11,'Planificación 2026-1'!F:F,"HUAURA",'Planificación 2026-1'!X:X,"VIRTUAL",'Planificación 2026-1'!I:I,"&gt;2")</f>
        <v>0</v>
      </c>
      <c r="EB11" s="76">
        <f>SUMIFS('Planificación 2026-1'!R:R,'Planificación 2026-1'!W:W,C11,'Planificación 2026-1'!F:F,"HUAURA",'Planificación 2026-1'!X:X,"&lt;&gt;VIRTUAL",'Planificación 2026-1'!I:I,"&gt;2")</f>
        <v>0</v>
      </c>
      <c r="EC11" s="76">
        <f>SUMIFS('Planificación 2026-1'!R:R,'Planificación 2026-1'!W:W,C11,'Planificación 2026-1'!F:F,"PRINCIPAL",'Planificación 2026-1'!X:X,"VIRTUAL",'Planificación 2026-1'!I:I,"&lt;3")</f>
        <v>0</v>
      </c>
      <c r="ED11" s="76">
        <f>SUMIFS('Planificación 2026-1'!R:R,'Planificación 2026-1'!W:W,C11,'Planificación 2026-1'!F:F,"PRINCIPAL",'Planificación 2026-1'!X:X,"&lt;&gt;VIRTUAL",'Planificación 2026-1'!I:I,"&lt;3")</f>
        <v>0</v>
      </c>
      <c r="EE11" s="76">
        <f>SUMIFS('Planificación 2026-1'!R:R,'Planificación 2026-1'!W:W,C11,'Planificación 2026-1'!F:F,"SUNAMPE",'Planificación 2026-1'!X:X,"VIRTUAL",'Planificación 2026-1'!I:I,"&lt;3")</f>
        <v>0</v>
      </c>
      <c r="EF11" s="76">
        <f>SUMIFS('Planificación 2026-1'!R:R,'Planificación 2026-1'!W:W,C11,'Planificación 2026-1'!F:F,"SUNAMPE",'Planificación 2026-1'!X:X,"&lt;&gt;VIRTUAL",'Planificación 2026-1'!I:I,"&lt;3")</f>
        <v>0</v>
      </c>
      <c r="EG11" s="76">
        <f>SUMIFS('Planificación 2026-1'!R:R,'Planificación 2026-1'!W:W,C11,'Planificación 2026-1'!F:F,"FILIAL",'Planificación 2026-1'!X:X,"VIRTUAL",'Planificación 2026-1'!I:I,"&lt;3")</f>
        <v>0</v>
      </c>
      <c r="EH11" s="76">
        <f>SUMIFS('Planificación 2026-1'!R:R,'Planificación 2026-1'!W:W,C11,'Planificación 2026-1'!F:F,"FILIAL",'Planificación 2026-1'!X:X,"&lt;&gt;VIRTUAL",'Planificación 2026-1'!I:I,"&lt;3")</f>
        <v>0</v>
      </c>
      <c r="EI11" s="76">
        <f>SUMIFS('Planificación 2026-1'!R:R,'Planificación 2026-1'!W:W,C11,'Planificación 2026-1'!F:F,"PORUMA",'Planificación 2026-1'!X:X,"VIRTUAL",'Planificación 2026-1'!I:I,"&lt;3")</f>
        <v>0</v>
      </c>
      <c r="EJ11" s="76">
        <f>SUMIFS('Planificación 2026-1'!R:R,'Planificación 2026-1'!W:W,C11,'Planificación 2026-1'!F:F,"PORUMA",'Planificación 2026-1'!X:X,"&lt;&gt;VIRTUAL",'Planificación 2026-1'!I:I,"&lt;3")</f>
        <v>0</v>
      </c>
      <c r="EK11" s="76">
        <f>SUMIFS('Planificación 2026-1'!R:R,'Planificación 2026-1'!W:W,C11,'Planificación 2026-1'!F:F,"HUAURA",'Planificación 2026-1'!X:X,"VIRTUAL",'Planificación 2026-1'!I:I,"&lt;3")</f>
        <v>0</v>
      </c>
      <c r="EL11" s="76">
        <f>SUMIFS('Planificación 2026-1'!R:R,'Planificación 2026-1'!W:W,C11,'Planificación 2026-1'!F:F,"HUAURA",'Planificación 2026-1'!X:X,"&lt;&gt;VIRTUAL",'Planificación 2026-1'!I:I,"&lt;3")</f>
        <v>0</v>
      </c>
      <c r="EM11" s="76"/>
      <c r="EN11" s="76">
        <f t="shared" si="0"/>
        <v>9</v>
      </c>
      <c r="EO11" s="76">
        <f t="shared" si="1"/>
        <v>24</v>
      </c>
      <c r="EP11" s="76" t="b">
        <f t="shared" si="2"/>
        <v>1</v>
      </c>
      <c r="EQ11" s="76" t="str">
        <f t="shared" si="3"/>
        <v>FILIAL-HUAURA</v>
      </c>
      <c r="ER11" s="76" t="str">
        <f t="shared" si="8"/>
        <v>MAS PRESENCIAL</v>
      </c>
    </row>
    <row r="12" spans="1:148" hidden="1">
      <c r="A12" s="83"/>
      <c r="B12" s="119">
        <v>9</v>
      </c>
      <c r="C12" s="115" t="s">
        <v>180</v>
      </c>
      <c r="D12" s="112">
        <f>SUMIF('Planificación 2026-1'!W:W,C12,'Planificación 2026-1'!R:R)</f>
        <v>39</v>
      </c>
      <c r="E12" s="114" t="s">
        <v>173</v>
      </c>
      <c r="F12" s="115" t="s">
        <v>171</v>
      </c>
      <c r="G12" s="115" t="s">
        <v>153</v>
      </c>
      <c r="H12" s="115" t="s">
        <v>141</v>
      </c>
      <c r="I12" s="107" t="str">
        <f>IF(SUM(COUNTIFS('Planificación 2026-1'!F:F,"PRINCIPAL",'Planificación 2026-1'!W:W,C12,'Planificación 2026-1'!H:H,"AF"))&gt;0,"P01"," ")</f>
        <v xml:space="preserve"> </v>
      </c>
      <c r="J12" s="108" t="str">
        <f>IF(SUM(COUNTIFS('Planificación 2026-1'!F:F,"PRINCIPAL",'Planificación 2026-1'!W:W,C12,'Planificación 2026-1'!H:H,"EN"))&gt;0,"P02"," ")</f>
        <v xml:space="preserve"> </v>
      </c>
      <c r="K12" s="108" t="str">
        <f>IF(SUM(COUNTIFS('Planificación 2026-1'!F:F,"PRINCIPAL",'Planificación 2026-1'!W:W,C12,'Planificación 2026-1'!H:H,"IS"))&gt;0,"P03"," ")</f>
        <v>P03</v>
      </c>
      <c r="L12" s="108" t="str">
        <f>IF(SUM(COUNTIFS('Planificación 2026-1'!F:F,"PRINCIPAL",'Planificación 2026-1'!W:W,C12,'Planificación 2026-1'!H:H,"PS"))&gt;0,"P04"," ")</f>
        <v xml:space="preserve"> </v>
      </c>
      <c r="M12" s="108"/>
      <c r="N12" s="108" t="str">
        <f>IF(SUM(COUNTIFS('Planificación 2026-1'!F:F,"PRINCIPAL",'Planificación 2026-1'!W:W,C12,'Planificación 2026-1'!H:H,"IN"))&gt;0,"P06"," ")</f>
        <v>P06</v>
      </c>
      <c r="O12" s="108" t="str">
        <f>IF(SUM(COUNTIFS('Planificación 2026-1'!F:F,"PRINCIPAL",'Planificación 2026-1'!W:W,C12,'Planificación 2026-1'!H:H,"CA"))&gt;0,"P07"," ")</f>
        <v xml:space="preserve"> </v>
      </c>
      <c r="P12" s="108" t="str">
        <f>IF(SUM(COUNTIFS('Planificación 2026-1'!F:F,"PRINCIPAL",'Planificación 2026-1'!W:W,C12,'Planificación 2026-1'!H:H,"DE"))&gt;0,"P08"," ")</f>
        <v xml:space="preserve"> </v>
      </c>
      <c r="Q12" s="108" t="str">
        <f>IF(SUM(COUNTIFS('Planificación 2026-1'!F:F,"PRINCIPAL",'Planificación 2026-1'!W:W,C12,'Planificación 2026-1'!H:H,"OB"))&gt;0,"P09"," ")</f>
        <v xml:space="preserve"> </v>
      </c>
      <c r="R12" s="108" t="str">
        <f>IF(SUM(COUNTIFS('Planificación 2026-1'!F:F,"PRINCIPAL",'Planificación 2026-1'!W:W,C12,'Planificación 2026-1'!H:H,"MH"))&gt;0,"P31"," ")</f>
        <v xml:space="preserve"> </v>
      </c>
      <c r="S12" s="108" t="str">
        <f>IF(SUM(COUNTIFS('Planificación 2026-1'!F:F,"PRINCIPAL",'Planificación 2026-1'!W:W,C12,'Planificación 2026-1'!H:H,"IC"))&gt;0,"P32"," ")</f>
        <v>P32</v>
      </c>
      <c r="T12" s="108" t="str">
        <f>IF(SUM(COUNTIFS('Planificación 2026-1'!F:F,"PRINCIPAL",'Planificación 2026-1'!W:W,C12,'Planificación 2026-1'!H:H,"AR"))&gt;0,"P34"," ")</f>
        <v xml:space="preserve"> </v>
      </c>
      <c r="U12" s="108" t="str">
        <f>IF(SUM(COUNTIFS('Planificación 2026-1'!F:F,"PRINCIPAL",'Planificación 2026-1'!W:W,C12,'Planificación 2026-1'!H:H,"T1"))&gt;0,"P35"," ")</f>
        <v xml:space="preserve"> </v>
      </c>
      <c r="V12" s="108" t="str">
        <f>IF(SUM(COUNTIFS('Planificación 2026-1'!F:F,"PRINCIPAL",'Planificación 2026-1'!W:W,C12,'Planificación 2026-1'!H:H,"T3"))&gt;0,"P36"," ")</f>
        <v xml:space="preserve"> </v>
      </c>
      <c r="W12" s="108" t="str">
        <f>IF(SUM(COUNTIFS('Planificación 2026-1'!F:F,"PRINCIPAL",'Planificación 2026-1'!W:W,C12,'Planificación 2026-1'!H:H,"T2"))&gt;0,"P37"," ")</f>
        <v xml:space="preserve"> </v>
      </c>
      <c r="X12" s="108" t="str">
        <f>IF(SUM(COUNTIFS('Planificación 2026-1'!F:F,"PRINCIPAL",'Planificación 2026-1'!W:W,C12,'Planificación 2026-1'!H:H,"AE"))&gt;0,"P38"," ")</f>
        <v xml:space="preserve"> </v>
      </c>
      <c r="Y12" s="108" t="str">
        <f>IF(SUM(COUNTIFS('Planificación 2026-1'!F:F,"PRINCIPAL",'Planificación 2026-1'!W:W,C12,'Planificación 2026-1'!H:H,"T4"))&gt;0,"P55"," ")</f>
        <v xml:space="preserve"> </v>
      </c>
      <c r="Z12" s="108" t="str">
        <f>IF(SUM(COUNTIFS('Planificación 2026-1'!F:F,"FILIAL",'Planificación 2026-1'!W:W,C12,'Planificación 2026-1'!H:H,"AF"))&gt;0," P01"," ")</f>
        <v xml:space="preserve"> </v>
      </c>
      <c r="AA12" s="108" t="str">
        <f>IF(SUM(COUNTIFS('Planificación 2026-1'!F:F,"FILIAL",'Planificación 2026-1'!W:W,C12,'Planificación 2026-1'!H:H,"EN"))&gt;0,"P02"," ")</f>
        <v xml:space="preserve"> </v>
      </c>
      <c r="AB12" s="108" t="str">
        <f>IF(SUM(COUNTIFS('Planificación 2026-1'!F:F,"FILIAL",'Planificación 2026-1'!W:W,C12,'Planificación 2026-1'!H:H,"IS"))&gt;0,"P03"," ")</f>
        <v xml:space="preserve"> </v>
      </c>
      <c r="AC12" s="108" t="str">
        <f>IF(SUM(COUNTIFS('Planificación 2026-1'!F:F,"FILIAL",'Planificación 2026-1'!W:W,C12,'Planificación 2026-1'!H:H,"PS"))&gt;0,"P04"," ")</f>
        <v xml:space="preserve"> </v>
      </c>
      <c r="AD12" s="108"/>
      <c r="AE12" s="108" t="str">
        <f>IF(SUM(COUNTIFS('Planificación 2026-1'!F:F,"FILIAL",'Planificación 2026-1'!W:W,C12,'Planificación 2026-1'!H:H,"IN"))&gt;0,"P06"," ")</f>
        <v xml:space="preserve"> </v>
      </c>
      <c r="AF12" s="108" t="str">
        <f>IF(SUM(COUNTIFS('Planificación 2026-1'!F:F,"FILIAL",'Planificación 2026-1'!W:W,C12,'Planificación 2026-1'!H:H,"CA"))&gt;0,"P07"," ")</f>
        <v xml:space="preserve"> </v>
      </c>
      <c r="AG12" s="108" t="str">
        <f>IF(SUM(COUNTIFS('Planificación 2026-1'!F:F,"FILIAL",'Planificación 2026-1'!W:W,C12,'Planificación 2026-1'!H:H,"DE"))&gt;0,"P08"," ")</f>
        <v xml:space="preserve"> </v>
      </c>
      <c r="AH12" s="108" t="str">
        <f>IF(SUM(COUNTIFS('Planificación 2026-1'!F:F,"FILIAL",'Planificación 2026-1'!W:W,C12,'Planificación 2026-1'!H:H,"OB"))&gt;0,"P09"," ")</f>
        <v xml:space="preserve"> </v>
      </c>
      <c r="AI12" s="108" t="str">
        <f>IF(SUM(COUNTIFS('Planificación 2026-1'!F:F,"FILIAL",'Planificación 2026-1'!W:W,C12,'Planificación 2026-1'!H:H,"MH"))&gt;0,"P31"," ")</f>
        <v xml:space="preserve"> </v>
      </c>
      <c r="AJ12" s="108" t="str">
        <f>IF(SUM(COUNTIFS('Planificación 2026-1'!F:F,"FILIAL",'Planificación 2026-1'!W:W,C12,'Planificación 2026-1'!H:H,"IC"))&gt;0,"P32"," ")</f>
        <v>P32</v>
      </c>
      <c r="AK12" s="108" t="str">
        <f>IF(SUM(COUNTIFS('Planificación 2026-1'!F:F,"FILIAL",'Planificación 2026-1'!W:W,C12,'Planificación 2026-1'!H:H,"AR"))&gt;0,"P34"," ")</f>
        <v xml:space="preserve"> </v>
      </c>
      <c r="AL12" s="108" t="str">
        <f>IF(SUM(COUNTIFS('Planificación 2026-1'!F:F,"FILIAL",'Planificación 2026-1'!W:W,C12,'Planificación 2026-1'!H:H,"T1"))&gt;0,"P35"," ")</f>
        <v xml:space="preserve"> </v>
      </c>
      <c r="AM12" s="108" t="str">
        <f>IF(SUM(COUNTIFS('Planificación 2026-1'!F:F,"FILIAL",'Planificación 2026-1'!W:W,C12,'Planificación 2026-1'!H:H,"T3"))&gt;0,"P36"," ")</f>
        <v xml:space="preserve"> </v>
      </c>
      <c r="AN12" s="108" t="str">
        <f>IF(SUM(COUNTIFS('Planificación 2026-1'!F:F,"FILIAL",'Planificación 2026-1'!W:W,C12,'Planificación 2026-1'!H:H,"T2"))&gt;0,"P37"," ")</f>
        <v xml:space="preserve"> </v>
      </c>
      <c r="AO12" s="108" t="str">
        <f>IF(SUM(COUNTIFS('Planificación 2026-1'!F:F,"FILIAL",'Planificación 2026-1'!W:W,C12,'Planificación 2026-1'!H:H,"AE"))&gt;0,"P38"," ")</f>
        <v xml:space="preserve"> </v>
      </c>
      <c r="AP12" s="108" t="str">
        <f>IF(SUM(COUNTIFS('Planificación 2026-1'!F:F,"FILIAL",'Planificación 2026-1'!W:W,C12,'Planificación 2026-1'!H:H,"T4"))&gt;0,"P55"," ")</f>
        <v xml:space="preserve"> </v>
      </c>
      <c r="AQ12" s="108" t="str">
        <f>IF(SUM(COUNTIFS('Planificación 2026-1'!F:F,"SUNAMPE",'Planificación 2026-1'!W:W,C12,'Planificación 2026-1'!H:H,"AF"))&gt;0," P01"," ")</f>
        <v xml:space="preserve"> </v>
      </c>
      <c r="AR12" s="108" t="str">
        <f>IF(SUM(COUNTIFS('Planificación 2026-1'!F:F,"SUNAMPE",'Planificación 2026-1'!W:W,C12,'Planificación 2026-1'!H:H,"EN"))&gt;0,"P02"," ")</f>
        <v xml:space="preserve"> </v>
      </c>
      <c r="AS12" s="108" t="str">
        <f>IF(SUM(COUNTIFS('Planificación 2026-1'!F:F,"SUNAMPE",'Planificación 2026-1'!W:W,C12,'Planificación 2026-1'!H:H,"IS"))&gt;0,"P03"," ")</f>
        <v xml:space="preserve"> </v>
      </c>
      <c r="AT12" s="108" t="str">
        <f>IF(SUM(COUNTIFS('Planificación 2026-1'!F:F,"SUNAMPE",'Planificación 2026-1'!W:W,C12,'Planificación 2026-1'!H:H,"PS"))&gt;0,"P04"," ")</f>
        <v xml:space="preserve"> </v>
      </c>
      <c r="AU12" s="108"/>
      <c r="AV12" s="108" t="str">
        <f>IF(SUM(COUNTIFS('Planificación 2026-1'!F:F,"SUNAMPE",'Planificación 2026-1'!W:W,C12,'Planificación 2026-1'!H:H,"IN"))&gt;0,"P06"," ")</f>
        <v xml:space="preserve"> </v>
      </c>
      <c r="AW12" s="108" t="str">
        <f>IF(SUM(COUNTIFS('Planificación 2026-1'!F:F,"SUNAMPE",'Planificación 2026-1'!W:W,C12,'Planificación 2026-1'!H:H,"CA"))&gt;0,"P07"," ")</f>
        <v xml:space="preserve"> </v>
      </c>
      <c r="AX12" s="108" t="str">
        <f>IF(SUM(COUNTIFS('Planificación 2026-1'!F:F,"SUNAMPE",'Planificación 2026-1'!W:W,C12,'Planificación 2026-1'!H:H,"DE"))&gt;0,"P08"," ")</f>
        <v xml:space="preserve"> </v>
      </c>
      <c r="AY12" s="108" t="str">
        <f>IF(SUM(COUNTIFS('Planificación 2026-1'!F:F,"SUNAMPE",'Planificación 2026-1'!W:W,C12,'Planificación 2026-1'!H:H,"OB"))&gt;0,"P09"," ")</f>
        <v xml:space="preserve"> </v>
      </c>
      <c r="AZ12" s="108" t="str">
        <f>IF(SUM(COUNTIFS('Planificación 2026-1'!F:F,"SUNAMPE",'Planificación 2026-1'!W:W,C12,'Planificación 2026-1'!H:H,"MH"))&gt;0,"P31"," ")</f>
        <v xml:space="preserve"> </v>
      </c>
      <c r="BA12" s="108" t="str">
        <f>IF(SUM(COUNTIFS('Planificación 2026-1'!F:F,"SUNAMPE",'Planificación 2026-1'!W:W,C12,'Planificación 2026-1'!H:H,"IC"))&gt;0,"P32"," ")</f>
        <v xml:space="preserve"> </v>
      </c>
      <c r="BB12" s="108" t="str">
        <f>IF(SUM(COUNTIFS('Planificación 2026-1'!F:F,"SUNAMPE",'Planificación 2026-1'!W:W,C12,'Planificación 2026-1'!H:H,"AR"))&gt;0,"P34"," ")</f>
        <v xml:space="preserve"> </v>
      </c>
      <c r="BC12" s="108" t="str">
        <f>IF(SUM(COUNTIFS('Planificación 2026-1'!F:F,"SUNAMPE",'Planificación 2026-1'!W:W,C12,'Planificación 2026-1'!H:H,"T1"))&gt;0,"P35"," ")</f>
        <v xml:space="preserve"> </v>
      </c>
      <c r="BD12" s="108" t="str">
        <f>IF(SUM(COUNTIFS('Planificación 2026-1'!F:F,"SUNAMPE",'Planificación 2026-1'!W:W,C12,'Planificación 2026-1'!H:H,"T3"))&gt;0,"P36"," ")</f>
        <v xml:space="preserve"> </v>
      </c>
      <c r="BE12" s="108" t="str">
        <f>IF(SUM(COUNTIFS('Planificación 2026-1'!F:F,"SUNAMPE",'Planificación 2026-1'!W:W,C12,'Planificación 2026-1'!H:H,"T2"))&gt;0,"P37"," ")</f>
        <v xml:space="preserve"> </v>
      </c>
      <c r="BF12" s="108" t="str">
        <f>IF(SUM(COUNTIFS('Planificación 2026-1'!F:F,"SUNAMPE",'Planificación 2026-1'!W:W,C12,'Planificación 2026-1'!H:H,"AE"))&gt;0,"P38"," ")</f>
        <v xml:space="preserve"> </v>
      </c>
      <c r="BG12" s="108" t="str">
        <f>IF(SUM(COUNTIFS('Planificación 2026-1'!F:F,"SUNAMPE",'Planificación 2026-1'!W:W,C12,'Planificación 2026-1'!H:H,"T4"))&gt;0,"P55"," ")</f>
        <v xml:space="preserve"> </v>
      </c>
      <c r="BH12" s="108" t="str">
        <f>IF(SUM(COUNTIFS('Planificación 2026-1'!F:F,"HUAURA",'Planificación 2026-1'!W:W,C12,'Planificación 2026-1'!H:H,"AF"))&gt;0," P01"," ")</f>
        <v xml:space="preserve"> </v>
      </c>
      <c r="BI12" s="108" t="str">
        <f>IF(SUM(COUNTIFS('Planificación 2026-1'!F:F,"HUAURA",'Planificación 2026-1'!W:W,C12,'Planificación 2026-1'!H:H,"EN"))&gt;0,"P02"," ")</f>
        <v xml:space="preserve"> </v>
      </c>
      <c r="BJ12" s="108" t="str">
        <f>IF(SUM(COUNTIFS('Planificación 2026-1'!F:F,"HUAURA",'Planificación 2026-1'!W:W,C12,'Planificación 2026-1'!H:H,"IS"))&gt;0,"P03"," ")</f>
        <v xml:space="preserve"> </v>
      </c>
      <c r="BK12" s="108" t="str">
        <f>IF(SUM(COUNTIFS('Planificación 2026-1'!F:F,"HUAURA",'Planificación 2026-1'!W:W,C12,'Planificación 2026-1'!H:H,"PS"))&gt;0,"P04"," ")</f>
        <v xml:space="preserve"> </v>
      </c>
      <c r="BL12" s="108"/>
      <c r="BM12" s="108" t="str">
        <f>IF(SUM(COUNTIFS('Planificación 2026-1'!F:F,"HUAURA",'Planificación 2026-1'!W:W,C12,'Planificación 2026-1'!H:H,"IN"))&gt;0,"P06"," ")</f>
        <v xml:space="preserve"> </v>
      </c>
      <c r="BN12" s="108" t="str">
        <f>IF(SUM(COUNTIFS('Planificación 2026-1'!F:F,"HUAURA",'Planificación 2026-1'!W:W,C12,'Planificación 2026-1'!H:H,"CA"))&gt;0,"P07"," ")</f>
        <v xml:space="preserve"> </v>
      </c>
      <c r="BO12" s="108" t="str">
        <f>IF(SUM(COUNTIFS('Planificación 2026-1'!F:F,"HUAURA",'Planificación 2026-1'!W:W,C12,'Planificación 2026-1'!H:H,"DE"))&gt;0,"P08"," ")</f>
        <v xml:space="preserve"> </v>
      </c>
      <c r="BP12" s="108" t="str">
        <f>IF(SUM(COUNTIFS('Planificación 2026-1'!F:F,"HUAURA",'Planificación 2026-1'!W:W,C12,'Planificación 2026-1'!H:H,"OB"))&gt;0,"P09"," ")</f>
        <v xml:space="preserve"> </v>
      </c>
      <c r="BQ12" s="108" t="str">
        <f>IF(SUM(COUNTIFS('Planificación 2026-1'!F:F,"HUAURA",'Planificación 2026-1'!W:W,C12,'Planificación 2026-1'!H:H,"MH"))&gt;0,"P31"," ")</f>
        <v xml:space="preserve"> </v>
      </c>
      <c r="BR12" s="108" t="str">
        <f>IF(SUM(COUNTIFS('Planificación 2026-1'!F:F,"HUAURA",'Planificación 2026-1'!W:W,C12,'Planificación 2026-1'!H:H,"IC"))&gt;0,"P32"," ")</f>
        <v xml:space="preserve"> </v>
      </c>
      <c r="BS12" s="108" t="str">
        <f>IF(SUM(COUNTIFS('Planificación 2026-1'!F:F,"HUAURA",'Planificación 2026-1'!W:W,C12,'Planificación 2026-1'!H:H,"AR"))&gt;0,"P34"," ")</f>
        <v xml:space="preserve"> </v>
      </c>
      <c r="BT12" s="108" t="str">
        <f>IF(SUM(COUNTIFS('Planificación 2026-1'!F:F,"HUAURA",'Planificación 2026-1'!W:W,C12,'Planificación 2026-1'!H:H,"T1"))&gt;0,"P35"," ")</f>
        <v xml:space="preserve"> </v>
      </c>
      <c r="BU12" s="108" t="str">
        <f>IF(SUM(COUNTIFS('Planificación 2026-1'!F:F,"HUAURA",'Planificación 2026-1'!W:W,C12,'Planificación 2026-1'!H:H,"T3"))&gt;0,"P36"," ")</f>
        <v xml:space="preserve"> </v>
      </c>
      <c r="BV12" s="108" t="str">
        <f>IF(SUM(COUNTIFS('Planificación 2026-1'!F:F,"HUAURA",'Planificación 2026-1'!W:W,C12,'Planificación 2026-1'!H:H,"T2"))&gt;0,"P37"," ")</f>
        <v xml:space="preserve"> </v>
      </c>
      <c r="BW12" s="108" t="str">
        <f>IF(SUM(COUNTIFS('Planificación 2026-1'!F:F,"HUAURA",'Planificación 2026-1'!W:W,C12,'Planificación 2026-1'!H:H,"AE"))&gt;0,"P38"," ")</f>
        <v xml:space="preserve"> </v>
      </c>
      <c r="BX12" s="108" t="str">
        <f>IF(SUM(COUNTIFS('Planificación 2026-1'!F:F,"HUAURA",'Planificación 2026-1'!W:W,C12,'Planificación 2026-1'!H:H,"T4"))&gt;0,"P55"," ")</f>
        <v xml:space="preserve"> </v>
      </c>
      <c r="BY12" s="109">
        <f>SUMIFS('Planificación 2026-1'!R:R,'Planificación 2026-1'!W:W,C12,'Planificación 2026-1'!H:H,"AF",'Planificación 2026-1'!I:I,"&gt;2")</f>
        <v>0</v>
      </c>
      <c r="BZ12" s="109">
        <f>SUMIFS('Planificación 2026-1'!R:R,'Planificación 2026-1'!W:W,C12,'Planificación 2026-1'!H:H,"EN",'Planificación 2026-1'!I:I,"&gt;2")</f>
        <v>0</v>
      </c>
      <c r="CA12" s="109">
        <f>SUMIFS('Planificación 2026-1'!R:R,'Planificación 2026-1'!W:W,C12,'Planificación 2026-1'!H:H,"IS",'Planificación 2026-1'!I:I,"&gt;2")</f>
        <v>0</v>
      </c>
      <c r="CB12" s="109">
        <f>SUMIFS('Planificación 2026-1'!R:R,'Planificación 2026-1'!W:W,C12,'Planificación 2026-1'!H:H,"PS",'Planificación 2026-1'!I:I,"&gt;2")</f>
        <v>0</v>
      </c>
      <c r="CC12" s="109">
        <f>SUMIFS('Planificación 2026-1'!R:R,'Planificación 2026-1'!W:W,C12,'Planificación 2026-1'!H:H,"IN",'Planificación 2026-1'!I:I,"&gt;2")</f>
        <v>0</v>
      </c>
      <c r="CD12" s="109">
        <f>SUMIFS('Planificación 2026-1'!R:R,'Planificación 2026-1'!W:W,C12,'Planificación 2026-1'!H:H,"CA",'Planificación 2026-1'!I:I,"&gt;2")</f>
        <v>0</v>
      </c>
      <c r="CE12" s="109">
        <f>SUMIFS('Planificación 2026-1'!R:R,'Planificación 2026-1'!W:W,C12,'Planificación 2026-1'!H:H,"DE",'Planificación 2026-1'!I:I,"&gt;2")</f>
        <v>0</v>
      </c>
      <c r="CF12" s="109">
        <f>SUMIFS('Planificación 2026-1'!R:R,'Planificación 2026-1'!W:W,C12,'Planificación 2026-1'!H:H,"OB",'Planificación 2026-1'!I:I,"&gt;2")</f>
        <v>0</v>
      </c>
      <c r="CG12" s="109">
        <f>SUMIFS('Planificación 2026-1'!R:R,'Planificación 2026-1'!W:W,C12,'Planificación 2026-1'!H:H,"MH",'Planificación 2026-1'!I:I,"&gt;2")</f>
        <v>0</v>
      </c>
      <c r="CH12" s="109">
        <f>SUMIFS('Planificación 2026-1'!R:R,'Planificación 2026-1'!W:W,C12,'Planificación 2026-1'!H:H,"IC",'Planificación 2026-1'!I:I,"&gt;2")</f>
        <v>4</v>
      </c>
      <c r="CI12" s="109">
        <f>SUMIFS('Planificación 2026-1'!R:R,'Planificación 2026-1'!W:W,C12,'Planificación 2026-1'!H:H,"AR",'Planificación 2026-1'!I:I,"&gt;2")</f>
        <v>0</v>
      </c>
      <c r="CJ12" s="109">
        <f>SUMIFS('Planificación 2026-1'!R:R,'Planificación 2026-1'!W:W,C12,'Planificación 2026-1'!H:H,"T1",'Planificación 2026-1'!I:I,"&gt;2")</f>
        <v>0</v>
      </c>
      <c r="CK12" s="109">
        <f>SUMIFS('Planificación 2026-1'!R:R,'Planificación 2026-1'!W:W,C12,'Planificación 2026-1'!H:H,"T3",'Planificación 2026-1'!I:I,"&gt;2")</f>
        <v>0</v>
      </c>
      <c r="CL12" s="109">
        <f>SUMIFS('Planificación 2026-1'!R:R,'Planificación 2026-1'!W:W,C12,'Planificación 2026-1'!H:H,"T2",'Planificación 2026-1'!I:I,"&gt;2")</f>
        <v>0</v>
      </c>
      <c r="CM12" s="109">
        <f>SUMIFS('Planificación 2026-1'!R:R,'Planificación 2026-1'!W:W,C12,'Planificación 2026-1'!H:H,"AE",'Planificación 2026-1'!I:I,"&gt;2")</f>
        <v>0</v>
      </c>
      <c r="CN12" s="109">
        <f>SUMIFS('Planificación 2026-1'!R:R,'Planificación 2026-1'!W:W,C12,'Planificación 2026-1'!H:H,"T4",'Planificación 2026-1'!I:I,"&gt;2")</f>
        <v>0</v>
      </c>
      <c r="CO12" s="109">
        <f>SUMIFS('Planificación 2026-1'!R:R,'Planificación 2026-1'!W:W,C12,'Planificación 2026-1'!H:H,"AF",'Planificación 2026-1'!I:I,"&lt;3")</f>
        <v>0</v>
      </c>
      <c r="CP12" s="109">
        <f>SUMIFS('Planificación 2026-1'!R:R,'Planificación 2026-1'!W:W,C12,'Planificación 2026-1'!H:H,"EN",'Planificación 2026-1'!I:I,"&lt;3")</f>
        <v>0</v>
      </c>
      <c r="CQ12" s="109">
        <f>SUMIFS('Planificación 2026-1'!R:R,'Planificación 2026-1'!W:W,C12,'Planificación 2026-1'!H:H,"IS",'Planificación 2026-1'!I:I,"&lt;3")</f>
        <v>5</v>
      </c>
      <c r="CR12" s="109">
        <f>SUMIFS('Planificación 2026-1'!R:R,'Planificación 2026-1'!W:W,C12,'Planificación 2026-1'!H:H,"PS",'Planificación 2026-1'!I:I,"&lt;3")</f>
        <v>0</v>
      </c>
      <c r="CS12" s="109">
        <f>SUMIFS('Planificación 2026-1'!R:R,'Planificación 2026-1'!W:W,C12,'Planificación 2026-1'!H:H,"IN",'Planificación 2026-1'!I:I,"&lt;3")</f>
        <v>30</v>
      </c>
      <c r="CT12" s="109">
        <f>SUMIFS('Planificación 2026-1'!R:R,'Planificación 2026-1'!W:W,C12,'Planificación 2026-1'!H:H,"CA",'Planificación 2026-1'!I:I,"&lt;3")</f>
        <v>0</v>
      </c>
      <c r="CU12" s="109">
        <f>SUMIFS('Planificación 2026-1'!R:R,'Planificación 2026-1'!W:W,C12,'Planificación 2026-1'!H:H,"DE",'Planificación 2026-1'!I:I,"&lt;3")</f>
        <v>0</v>
      </c>
      <c r="CV12" s="109">
        <f>SUMIFS('Planificación 2026-1'!R:R,'Planificación 2026-1'!W:W,C12,'Planificación 2026-1'!H:H,"OB",'Planificación 2026-1'!I:I,"&lt;3")</f>
        <v>0</v>
      </c>
      <c r="CW12" s="109">
        <f>SUMIFS('Planificación 2026-1'!R:R,'Planificación 2026-1'!W:W,C12,'Planificación 2026-1'!H:H,"MH",'Planificación 2026-1'!I:I,"&lt;3")</f>
        <v>0</v>
      </c>
      <c r="CX12" s="109">
        <f>SUMIFS('Planificación 2026-1'!R:R,'Planificación 2026-1'!W:W,C12,'Planificación 2026-1'!H:H,"IC",'Planificación 2026-1'!I:I,"&lt;3")</f>
        <v>0</v>
      </c>
      <c r="CY12" s="109">
        <f>SUMIFS('Planificación 2026-1'!R:R,'Planificación 2026-1'!W:W,C12,'Planificación 2026-1'!H:H,"AR",'Planificación 2026-1'!I:I,"&lt;3")</f>
        <v>0</v>
      </c>
      <c r="CZ12" s="109">
        <f>SUMIFS('Planificación 2026-1'!R:R,'Planificación 2026-1'!W:W,C12,'Planificación 2026-1'!H:H,"T1",'Planificación 2026-1'!I:I,"&lt;3")</f>
        <v>0</v>
      </c>
      <c r="DA12" s="109">
        <f>SUMIFS('Planificación 2026-1'!R:R,'Planificación 2026-1'!W:W,C12,'Planificación 2026-1'!H:H,"T3",'Planificación 2026-1'!I:I,"&lt;3")</f>
        <v>0</v>
      </c>
      <c r="DB12" s="109">
        <f>SUMIFS('Planificación 2026-1'!R:R,'Planificación 2026-1'!W:W,C12,'Planificación 2026-1'!H:H,"T2",'Planificación 2026-1'!I:I,"&lt;3")</f>
        <v>0</v>
      </c>
      <c r="DC12" s="109">
        <f>SUMIFS('Planificación 2026-1'!R:R,'Planificación 2026-1'!W:W,C12,'Planificación 2026-1'!H:H,"AE",'Planificación 2026-1'!I:I,"&lt;3")</f>
        <v>0</v>
      </c>
      <c r="DD12" s="109">
        <f>SUMIFS('Planificación 2026-1'!R:R,'Planificación 2026-1'!W:W,C12,'Planificación 2026-1'!H:H,"T4",'Planificación 2026-1'!I:I,"&lt;3")</f>
        <v>0</v>
      </c>
      <c r="DE12" s="108" t="str">
        <f t="shared" si="4"/>
        <v>P03 P06 P32</v>
      </c>
      <c r="DF12" s="41">
        <f>IF(C12="","",SUMIFS('Planificación 2026-1'!R:R,'Planificación 2026-1'!W:W,C12,'Planificación 2026-1'!F:F,"PRINCIPAL",'Planificación 2026-1'!X:X,"VIRTUAL"))</f>
        <v>4</v>
      </c>
      <c r="DG12" s="41">
        <f>IF(C12="","",SUMIFS('Planificación 2026-1'!R:R,'Planificación 2026-1'!W:W,C12,'Planificación 2026-1'!F:F,"PRINCIPAL",'Planificación 2026-1'!X:X,"PRESENCIAL"))</f>
        <v>5</v>
      </c>
      <c r="DH12" s="41">
        <f>IF(C12="","",SUMIFS('Planificación 2026-1'!R:R,'Planificación 2026-1'!W:W,C12,'Planificación 2026-1'!F:F,"PRINCIPAL",'Planificación 2026-1'!X:X,"HIBRIDO PRESENCIAL"))</f>
        <v>10</v>
      </c>
      <c r="DI12" s="108" t="str">
        <f t="shared" si="5"/>
        <v>P32</v>
      </c>
      <c r="DJ12" s="108">
        <f>IF(C12="","",SUMIFS('Planificación 2026-1'!R:R,'Planificación 2026-1'!W:W,C12,'Planificación 2026-1'!F:F,"FILIAL",'Planificación 2026-1'!X:X,"VIRTUAL"))</f>
        <v>0</v>
      </c>
      <c r="DK12" s="110">
        <f>IF(C12="","",SUMIFS('Planificación 2026-1'!R:R,'Planificación 2026-1'!W:W,C12,'Planificación 2026-1'!F:F,"FILIAL",'Planificación 2026-1'!X:X,"PRESENCIAL"))</f>
        <v>0</v>
      </c>
      <c r="DL12" s="61">
        <f>IF(C12="","",SUMIFS('Planificación 2026-1'!R:R,'Planificación 2026-1'!W:W,C12,'Planificación 2026-1'!F:F,"FILIAL",'Planificación 2026-1'!X:X,"HIBRIDO PRESENCIAL"))</f>
        <v>0</v>
      </c>
      <c r="DM12" s="111" t="str">
        <f t="shared" si="6"/>
        <v/>
      </c>
      <c r="DN12" s="108">
        <f>IF(C12="","",SUMIFS('Planificación 2026-1'!R:R,'Planificación 2026-1'!W:W,C12,'Planificación 2026-1'!F:F,"SUNAMPE",'Planificación 2026-1'!X:X,"VIRTUAL"))</f>
        <v>0</v>
      </c>
      <c r="DO12" s="61">
        <f>IF(C12="","",SUMIFS('Planificación 2026-1'!R:R,'Planificación 2026-1'!W:W,C12,'Planificación 2026-1'!F:F,"SUNAMPE",'Planificación 2026-1'!X:X,"PRESENCIAL"))</f>
        <v>0</v>
      </c>
      <c r="DP12" s="111" t="str">
        <f t="shared" si="7"/>
        <v/>
      </c>
      <c r="DQ12" s="108">
        <f>IF(C12="","",SUMIFS('Planificación 2026-1'!R:R,'Planificación 2026-1'!W:W,C12,'Planificación 2026-1'!F:F,"HUAURA",'Planificación 2026-1'!X:X,"VIRTUAL"))</f>
        <v>0</v>
      </c>
      <c r="DR12" s="61">
        <f>IF(C12="","",SUMIFS('Planificación 2026-1'!R:R,'Planificación 2026-1'!W:W,C12,'Planificación 2026-1'!F:F,"HUAURA",'Planificación 2026-1'!X:X,"PRESENCIAL"))</f>
        <v>0</v>
      </c>
      <c r="DS12" s="76">
        <f>SUMIFS('Planificación 2026-1'!R:R,'Planificación 2026-1'!W:W,C12,'Planificación 2026-1'!F:F,"PRINCIPAL",'Planificación 2026-1'!X:X,"VIRTUAL",'Planificación 2026-1'!I:I,"&gt;2")</f>
        <v>4</v>
      </c>
      <c r="DT12" s="76">
        <f>SUMIFS('Planificación 2026-1'!R:R,'Planificación 2026-1'!W:W,C12,'Planificación 2026-1'!F:F,"PRINCIPAL",'Planificación 2026-1'!X:X,"&lt;&gt;VIRTUAL",'Planificación 2026-1'!I:I,"&gt;2")</f>
        <v>0</v>
      </c>
      <c r="DU12" s="76">
        <f>SUMIFS('Planificación 2026-1'!R:R,'Planificación 2026-1'!W:W,C12,'Planificación 2026-1'!F:F,"SUNAMPE",'Planificación 2026-1'!X:X,"VIRTUAL",'Planificación 2026-1'!I:I,"&gt;2")</f>
        <v>0</v>
      </c>
      <c r="DV12" s="76">
        <f>SUMIFS('Planificación 2026-1'!R:R,'Planificación 2026-1'!W:W,C12,'Planificación 2026-1'!F:F,"SUNAMPE",'Planificación 2026-1'!X:X,"&lt;&gt;VIRTUAL",'Planificación 2026-1'!I:I,"&gt;2")</f>
        <v>0</v>
      </c>
      <c r="DW12" s="76">
        <f>SUMIFS('Planificación 2026-1'!R:R,'Planificación 2026-1'!W:W,C12,'Planificación 2026-1'!F:F,"FILIAL",'Planificación 2026-1'!X:X,"VIRTUAL",'Planificación 2026-1'!I:I,"&gt;2")</f>
        <v>0</v>
      </c>
      <c r="DX12" s="76">
        <f>SUMIFS('Planificación 2026-1'!R:R,'Planificación 2026-1'!W:W,C12,'Planificación 2026-1'!F:F,"FILIAL",'Planificación 2026-1'!X:X,"&lt;&gt;VIRTUAL",'Planificación 2026-1'!I:I,"&gt;2")</f>
        <v>0</v>
      </c>
      <c r="DY12" s="76">
        <f>SUMIFS('Planificación 2026-1'!R:R,'Planificación 2026-1'!W:W,C12,'Planificación 2026-1'!F:F,"PORUMA",'Planificación 2026-1'!X:X,"VIRTUAL",'Planificación 2026-1'!I:I,"&gt;2")</f>
        <v>0</v>
      </c>
      <c r="DZ12" s="76">
        <f>SUMIFS('Planificación 2026-1'!R:R,'Planificación 2026-1'!W:W,C12,'Planificación 2026-1'!F:F,"PORUMA",'Planificación 2026-1'!X:X,"&lt;&gt;VIRTUAL",'Planificación 2026-1'!I:I,"&gt;2")</f>
        <v>0</v>
      </c>
      <c r="EA12" s="76">
        <f>SUMIFS('Planificación 2026-1'!R:R,'Planificación 2026-1'!W:W,C12,'Planificación 2026-1'!F:F,"HUAURA",'Planificación 2026-1'!X:X,"VIRTUAL",'Planificación 2026-1'!I:I,"&gt;2")</f>
        <v>0</v>
      </c>
      <c r="EB12" s="76">
        <f>SUMIFS('Planificación 2026-1'!R:R,'Planificación 2026-1'!W:W,C12,'Planificación 2026-1'!F:F,"HUAURA",'Planificación 2026-1'!X:X,"&lt;&gt;VIRTUAL",'Planificación 2026-1'!I:I,"&gt;2")</f>
        <v>0</v>
      </c>
      <c r="EC12" s="76">
        <f>SUMIFS('Planificación 2026-1'!R:R,'Planificación 2026-1'!W:W,C12,'Planificación 2026-1'!F:F,"PRINCIPAL",'Planificación 2026-1'!X:X,"VIRTUAL",'Planificación 2026-1'!I:I,"&lt;3")</f>
        <v>0</v>
      </c>
      <c r="ED12" s="76">
        <f>SUMIFS('Planificación 2026-1'!R:R,'Planificación 2026-1'!W:W,C12,'Planificación 2026-1'!F:F,"PRINCIPAL",'Planificación 2026-1'!X:X,"&lt;&gt;VIRTUAL",'Planificación 2026-1'!I:I,"&lt;3")</f>
        <v>35</v>
      </c>
      <c r="EE12" s="76">
        <f>SUMIFS('Planificación 2026-1'!R:R,'Planificación 2026-1'!W:W,C12,'Planificación 2026-1'!F:F,"SUNAMPE",'Planificación 2026-1'!X:X,"VIRTUAL",'Planificación 2026-1'!I:I,"&lt;3")</f>
        <v>0</v>
      </c>
      <c r="EF12" s="76">
        <f>SUMIFS('Planificación 2026-1'!R:R,'Planificación 2026-1'!W:W,C12,'Planificación 2026-1'!F:F,"SUNAMPE",'Planificación 2026-1'!X:X,"&lt;&gt;VIRTUAL",'Planificación 2026-1'!I:I,"&lt;3")</f>
        <v>0</v>
      </c>
      <c r="EG12" s="76">
        <f>SUMIFS('Planificación 2026-1'!R:R,'Planificación 2026-1'!W:W,C12,'Planificación 2026-1'!F:F,"FILIAL",'Planificación 2026-1'!X:X,"VIRTUAL",'Planificación 2026-1'!I:I,"&lt;3")</f>
        <v>0</v>
      </c>
      <c r="EH12" s="76">
        <f>SUMIFS('Planificación 2026-1'!R:R,'Planificación 2026-1'!W:W,C12,'Planificación 2026-1'!F:F,"FILIAL",'Planificación 2026-1'!X:X,"&lt;&gt;VIRTUAL",'Planificación 2026-1'!I:I,"&lt;3")</f>
        <v>0</v>
      </c>
      <c r="EI12" s="76">
        <f>SUMIFS('Planificación 2026-1'!R:R,'Planificación 2026-1'!W:W,C12,'Planificación 2026-1'!F:F,"PORUMA",'Planificación 2026-1'!X:X,"VIRTUAL",'Planificación 2026-1'!I:I,"&lt;3")</f>
        <v>0</v>
      </c>
      <c r="EJ12" s="76">
        <f>SUMIFS('Planificación 2026-1'!R:R,'Planificación 2026-1'!W:W,C12,'Planificación 2026-1'!F:F,"PORUMA",'Planificación 2026-1'!X:X,"&lt;&gt;VIRTUAL",'Planificación 2026-1'!I:I,"&lt;3")</f>
        <v>0</v>
      </c>
      <c r="EK12" s="76">
        <f>SUMIFS('Planificación 2026-1'!R:R,'Planificación 2026-1'!W:W,C12,'Planificación 2026-1'!F:F,"HUAURA",'Planificación 2026-1'!X:X,"VIRTUAL",'Planificación 2026-1'!I:I,"&lt;3")</f>
        <v>0</v>
      </c>
      <c r="EL12" s="76">
        <f>SUMIFS('Planificación 2026-1'!R:R,'Planificación 2026-1'!W:W,C12,'Planificación 2026-1'!F:F,"HUAURA",'Planificación 2026-1'!X:X,"&lt;&gt;VIRTUAL",'Planificación 2026-1'!I:I,"&lt;3")</f>
        <v>0</v>
      </c>
      <c r="EM12" s="76"/>
      <c r="EN12" s="76">
        <f t="shared" si="0"/>
        <v>4</v>
      </c>
      <c r="EO12" s="76">
        <f t="shared" si="1"/>
        <v>35</v>
      </c>
      <c r="EP12" s="76" t="b">
        <f t="shared" si="2"/>
        <v>1</v>
      </c>
      <c r="EQ12" s="76" t="str">
        <f t="shared" si="3"/>
        <v/>
      </c>
      <c r="ER12" s="76" t="str">
        <f t="shared" si="8"/>
        <v>MAS PRESENCIAL</v>
      </c>
    </row>
    <row r="13" spans="1:148" hidden="1">
      <c r="A13" s="83"/>
      <c r="B13" s="119">
        <v>10</v>
      </c>
      <c r="C13" s="115" t="s">
        <v>181</v>
      </c>
      <c r="D13" s="112">
        <f>SUMIF('Planificación 2026-1'!W:W,C13,'Planificación 2026-1'!R:R)</f>
        <v>19</v>
      </c>
      <c r="E13" s="114" t="s">
        <v>170</v>
      </c>
      <c r="F13" s="115" t="s">
        <v>171</v>
      </c>
      <c r="G13" s="115" t="s">
        <v>153</v>
      </c>
      <c r="H13" s="115" t="s">
        <v>125</v>
      </c>
      <c r="I13" s="107" t="str">
        <f>IF(SUM(COUNTIFS('Planificación 2026-1'!F:F,"PRINCIPAL",'Planificación 2026-1'!W:W,C13,'Planificación 2026-1'!H:H,"AF"))&gt;0,"P01"," ")</f>
        <v xml:space="preserve"> </v>
      </c>
      <c r="J13" s="108" t="str">
        <f>IF(SUM(COUNTIFS('Planificación 2026-1'!F:F,"PRINCIPAL",'Planificación 2026-1'!W:W,C13,'Planificación 2026-1'!H:H,"EN"))&gt;0,"P02"," ")</f>
        <v xml:space="preserve"> </v>
      </c>
      <c r="K13" s="108" t="str">
        <f>IF(SUM(COUNTIFS('Planificación 2026-1'!F:F,"PRINCIPAL",'Planificación 2026-1'!W:W,C13,'Planificación 2026-1'!H:H,"IS"))&gt;0,"P03"," ")</f>
        <v xml:space="preserve"> </v>
      </c>
      <c r="L13" s="108" t="str">
        <f>IF(SUM(COUNTIFS('Planificación 2026-1'!F:F,"PRINCIPAL",'Planificación 2026-1'!W:W,C13,'Planificación 2026-1'!H:H,"PS"))&gt;0,"P04"," ")</f>
        <v xml:space="preserve"> </v>
      </c>
      <c r="M13" s="108"/>
      <c r="N13" s="108" t="str">
        <f>IF(SUM(COUNTIFS('Planificación 2026-1'!F:F,"PRINCIPAL",'Planificación 2026-1'!W:W,C13,'Planificación 2026-1'!H:H,"IN"))&gt;0,"P06"," ")</f>
        <v>P06</v>
      </c>
      <c r="O13" s="108" t="str">
        <f>IF(SUM(COUNTIFS('Planificación 2026-1'!F:F,"PRINCIPAL",'Planificación 2026-1'!W:W,C13,'Planificación 2026-1'!H:H,"CA"))&gt;0,"P07"," ")</f>
        <v xml:space="preserve"> </v>
      </c>
      <c r="P13" s="108" t="str">
        <f>IF(SUM(COUNTIFS('Planificación 2026-1'!F:F,"PRINCIPAL",'Planificación 2026-1'!W:W,C13,'Planificación 2026-1'!H:H,"DE"))&gt;0,"P08"," ")</f>
        <v xml:space="preserve"> </v>
      </c>
      <c r="Q13" s="108" t="str">
        <f>IF(SUM(COUNTIFS('Planificación 2026-1'!F:F,"PRINCIPAL",'Planificación 2026-1'!W:W,C13,'Planificación 2026-1'!H:H,"OB"))&gt;0,"P09"," ")</f>
        <v xml:space="preserve"> </v>
      </c>
      <c r="R13" s="108" t="str">
        <f>IF(SUM(COUNTIFS('Planificación 2026-1'!F:F,"PRINCIPAL",'Planificación 2026-1'!W:W,C13,'Planificación 2026-1'!H:H,"MH"))&gt;0,"P31"," ")</f>
        <v xml:space="preserve"> </v>
      </c>
      <c r="S13" s="108" t="str">
        <f>IF(SUM(COUNTIFS('Planificación 2026-1'!F:F,"PRINCIPAL",'Planificación 2026-1'!W:W,C13,'Planificación 2026-1'!H:H,"IC"))&gt;0,"P32"," ")</f>
        <v xml:space="preserve"> </v>
      </c>
      <c r="T13" s="108" t="str">
        <f>IF(SUM(COUNTIFS('Planificación 2026-1'!F:F,"PRINCIPAL",'Planificación 2026-1'!W:W,C13,'Planificación 2026-1'!H:H,"AR"))&gt;0,"P34"," ")</f>
        <v xml:space="preserve"> </v>
      </c>
      <c r="U13" s="108" t="str">
        <f>IF(SUM(COUNTIFS('Planificación 2026-1'!F:F,"PRINCIPAL",'Planificación 2026-1'!W:W,C13,'Planificación 2026-1'!H:H,"T1"))&gt;0,"P35"," ")</f>
        <v xml:space="preserve"> </v>
      </c>
      <c r="V13" s="108" t="str">
        <f>IF(SUM(COUNTIFS('Planificación 2026-1'!F:F,"PRINCIPAL",'Planificación 2026-1'!W:W,C13,'Planificación 2026-1'!H:H,"T3"))&gt;0,"P36"," ")</f>
        <v xml:space="preserve"> </v>
      </c>
      <c r="W13" s="108" t="str">
        <f>IF(SUM(COUNTIFS('Planificación 2026-1'!F:F,"PRINCIPAL",'Planificación 2026-1'!W:W,C13,'Planificación 2026-1'!H:H,"T2"))&gt;0,"P37"," ")</f>
        <v xml:space="preserve"> </v>
      </c>
      <c r="X13" s="108" t="str">
        <f>IF(SUM(COUNTIFS('Planificación 2026-1'!F:F,"PRINCIPAL",'Planificación 2026-1'!W:W,C13,'Planificación 2026-1'!H:H,"AE"))&gt;0,"P38"," ")</f>
        <v xml:space="preserve"> </v>
      </c>
      <c r="Y13" s="108" t="str">
        <f>IF(SUM(COUNTIFS('Planificación 2026-1'!F:F,"PRINCIPAL",'Planificación 2026-1'!W:W,C13,'Planificación 2026-1'!H:H,"T4"))&gt;0,"P55"," ")</f>
        <v xml:space="preserve"> </v>
      </c>
      <c r="Z13" s="108" t="str">
        <f>IF(SUM(COUNTIFS('Planificación 2026-1'!F:F,"FILIAL",'Planificación 2026-1'!W:W,C13,'Planificación 2026-1'!H:H,"AF"))&gt;0," P01"," ")</f>
        <v xml:space="preserve"> </v>
      </c>
      <c r="AA13" s="108" t="str">
        <f>IF(SUM(COUNTIFS('Planificación 2026-1'!F:F,"FILIAL",'Planificación 2026-1'!W:W,C13,'Planificación 2026-1'!H:H,"EN"))&gt;0,"P02"," ")</f>
        <v xml:space="preserve"> </v>
      </c>
      <c r="AB13" s="108" t="str">
        <f>IF(SUM(COUNTIFS('Planificación 2026-1'!F:F,"FILIAL",'Planificación 2026-1'!W:W,C13,'Planificación 2026-1'!H:H,"IS"))&gt;0,"P03"," ")</f>
        <v xml:space="preserve"> </v>
      </c>
      <c r="AC13" s="108" t="str">
        <f>IF(SUM(COUNTIFS('Planificación 2026-1'!F:F,"FILIAL",'Planificación 2026-1'!W:W,C13,'Planificación 2026-1'!H:H,"PS"))&gt;0,"P04"," ")</f>
        <v xml:space="preserve"> </v>
      </c>
      <c r="AD13" s="108"/>
      <c r="AE13" s="108" t="str">
        <f>IF(SUM(COUNTIFS('Planificación 2026-1'!F:F,"FILIAL",'Planificación 2026-1'!W:W,C13,'Planificación 2026-1'!H:H,"IN"))&gt;0,"P06"," ")</f>
        <v>P06</v>
      </c>
      <c r="AF13" s="108" t="str">
        <f>IF(SUM(COUNTIFS('Planificación 2026-1'!F:F,"FILIAL",'Planificación 2026-1'!W:W,C13,'Planificación 2026-1'!H:H,"CA"))&gt;0,"P07"," ")</f>
        <v xml:space="preserve"> </v>
      </c>
      <c r="AG13" s="108" t="str">
        <f>IF(SUM(COUNTIFS('Planificación 2026-1'!F:F,"FILIAL",'Planificación 2026-1'!W:W,C13,'Planificación 2026-1'!H:H,"DE"))&gt;0,"P08"," ")</f>
        <v xml:space="preserve"> </v>
      </c>
      <c r="AH13" s="108" t="str">
        <f>IF(SUM(COUNTIFS('Planificación 2026-1'!F:F,"FILIAL",'Planificación 2026-1'!W:W,C13,'Planificación 2026-1'!H:H,"OB"))&gt;0,"P09"," ")</f>
        <v xml:space="preserve"> </v>
      </c>
      <c r="AI13" s="108" t="str">
        <f>IF(SUM(COUNTIFS('Planificación 2026-1'!F:F,"FILIAL",'Planificación 2026-1'!W:W,C13,'Planificación 2026-1'!H:H,"MH"))&gt;0,"P31"," ")</f>
        <v xml:space="preserve"> </v>
      </c>
      <c r="AJ13" s="108" t="str">
        <f>IF(SUM(COUNTIFS('Planificación 2026-1'!F:F,"FILIAL",'Planificación 2026-1'!W:W,C13,'Planificación 2026-1'!H:H,"IC"))&gt;0,"P32"," ")</f>
        <v xml:space="preserve"> </v>
      </c>
      <c r="AK13" s="108" t="str">
        <f>IF(SUM(COUNTIFS('Planificación 2026-1'!F:F,"FILIAL",'Planificación 2026-1'!W:W,C13,'Planificación 2026-1'!H:H,"AR"))&gt;0,"P34"," ")</f>
        <v xml:space="preserve"> </v>
      </c>
      <c r="AL13" s="108" t="str">
        <f>IF(SUM(COUNTIFS('Planificación 2026-1'!F:F,"FILIAL",'Planificación 2026-1'!W:W,C13,'Planificación 2026-1'!H:H,"T1"))&gt;0,"P35"," ")</f>
        <v xml:space="preserve"> </v>
      </c>
      <c r="AM13" s="108" t="str">
        <f>IF(SUM(COUNTIFS('Planificación 2026-1'!F:F,"FILIAL",'Planificación 2026-1'!W:W,C13,'Planificación 2026-1'!H:H,"T3"))&gt;0,"P36"," ")</f>
        <v xml:space="preserve"> </v>
      </c>
      <c r="AN13" s="108" t="str">
        <f>IF(SUM(COUNTIFS('Planificación 2026-1'!F:F,"FILIAL",'Planificación 2026-1'!W:W,C13,'Planificación 2026-1'!H:H,"T2"))&gt;0,"P37"," ")</f>
        <v xml:space="preserve"> </v>
      </c>
      <c r="AO13" s="108" t="str">
        <f>IF(SUM(COUNTIFS('Planificación 2026-1'!F:F,"FILIAL",'Planificación 2026-1'!W:W,C13,'Planificación 2026-1'!H:H,"AE"))&gt;0,"P38"," ")</f>
        <v xml:space="preserve"> </v>
      </c>
      <c r="AP13" s="108" t="str">
        <f>IF(SUM(COUNTIFS('Planificación 2026-1'!F:F,"FILIAL",'Planificación 2026-1'!W:W,C13,'Planificación 2026-1'!H:H,"T4"))&gt;0,"P55"," ")</f>
        <v xml:space="preserve"> </v>
      </c>
      <c r="AQ13" s="108" t="str">
        <f>IF(SUM(COUNTIFS('Planificación 2026-1'!F:F,"SUNAMPE",'Planificación 2026-1'!W:W,C13,'Planificación 2026-1'!H:H,"AF"))&gt;0," P01"," ")</f>
        <v xml:space="preserve"> </v>
      </c>
      <c r="AR13" s="108" t="str">
        <f>IF(SUM(COUNTIFS('Planificación 2026-1'!F:F,"SUNAMPE",'Planificación 2026-1'!W:W,C13,'Planificación 2026-1'!H:H,"EN"))&gt;0,"P02"," ")</f>
        <v xml:space="preserve"> </v>
      </c>
      <c r="AS13" s="108" t="str">
        <f>IF(SUM(COUNTIFS('Planificación 2026-1'!F:F,"SUNAMPE",'Planificación 2026-1'!W:W,C13,'Planificación 2026-1'!H:H,"IS"))&gt;0,"P03"," ")</f>
        <v xml:space="preserve"> </v>
      </c>
      <c r="AT13" s="108" t="str">
        <f>IF(SUM(COUNTIFS('Planificación 2026-1'!F:F,"SUNAMPE",'Planificación 2026-1'!W:W,C13,'Planificación 2026-1'!H:H,"PS"))&gt;0,"P04"," ")</f>
        <v xml:space="preserve"> </v>
      </c>
      <c r="AU13" s="108"/>
      <c r="AV13" s="108" t="str">
        <f>IF(SUM(COUNTIFS('Planificación 2026-1'!F:F,"SUNAMPE",'Planificación 2026-1'!W:W,C13,'Planificación 2026-1'!H:H,"IN"))&gt;0,"P06"," ")</f>
        <v xml:space="preserve"> </v>
      </c>
      <c r="AW13" s="108" t="str">
        <f>IF(SUM(COUNTIFS('Planificación 2026-1'!F:F,"SUNAMPE",'Planificación 2026-1'!W:W,C13,'Planificación 2026-1'!H:H,"CA"))&gt;0,"P07"," ")</f>
        <v xml:space="preserve"> </v>
      </c>
      <c r="AX13" s="108" t="str">
        <f>IF(SUM(COUNTIFS('Planificación 2026-1'!F:F,"SUNAMPE",'Planificación 2026-1'!W:W,C13,'Planificación 2026-1'!H:H,"DE"))&gt;0,"P08"," ")</f>
        <v xml:space="preserve"> </v>
      </c>
      <c r="AY13" s="108" t="str">
        <f>IF(SUM(COUNTIFS('Planificación 2026-1'!F:F,"SUNAMPE",'Planificación 2026-1'!W:W,C13,'Planificación 2026-1'!H:H,"OB"))&gt;0,"P09"," ")</f>
        <v xml:space="preserve"> </v>
      </c>
      <c r="AZ13" s="108" t="str">
        <f>IF(SUM(COUNTIFS('Planificación 2026-1'!F:F,"SUNAMPE",'Planificación 2026-1'!W:W,C13,'Planificación 2026-1'!H:H,"MH"))&gt;0,"P31"," ")</f>
        <v xml:space="preserve"> </v>
      </c>
      <c r="BA13" s="108" t="str">
        <f>IF(SUM(COUNTIFS('Planificación 2026-1'!F:F,"SUNAMPE",'Planificación 2026-1'!W:W,C13,'Planificación 2026-1'!H:H,"IC"))&gt;0,"P32"," ")</f>
        <v xml:space="preserve"> </v>
      </c>
      <c r="BB13" s="108" t="str">
        <f>IF(SUM(COUNTIFS('Planificación 2026-1'!F:F,"SUNAMPE",'Planificación 2026-1'!W:W,C13,'Planificación 2026-1'!H:H,"AR"))&gt;0,"P34"," ")</f>
        <v xml:space="preserve"> </v>
      </c>
      <c r="BC13" s="108" t="str">
        <f>IF(SUM(COUNTIFS('Planificación 2026-1'!F:F,"SUNAMPE",'Planificación 2026-1'!W:W,C13,'Planificación 2026-1'!H:H,"T1"))&gt;0,"P35"," ")</f>
        <v xml:space="preserve"> </v>
      </c>
      <c r="BD13" s="108" t="str">
        <f>IF(SUM(COUNTIFS('Planificación 2026-1'!F:F,"SUNAMPE",'Planificación 2026-1'!W:W,C13,'Planificación 2026-1'!H:H,"T3"))&gt;0,"P36"," ")</f>
        <v xml:space="preserve"> </v>
      </c>
      <c r="BE13" s="108" t="str">
        <f>IF(SUM(COUNTIFS('Planificación 2026-1'!F:F,"SUNAMPE",'Planificación 2026-1'!W:W,C13,'Planificación 2026-1'!H:H,"T2"))&gt;0,"P37"," ")</f>
        <v xml:space="preserve"> </v>
      </c>
      <c r="BF13" s="108" t="str">
        <f>IF(SUM(COUNTIFS('Planificación 2026-1'!F:F,"SUNAMPE",'Planificación 2026-1'!W:W,C13,'Planificación 2026-1'!H:H,"AE"))&gt;0,"P38"," ")</f>
        <v xml:space="preserve"> </v>
      </c>
      <c r="BG13" s="108" t="str">
        <f>IF(SUM(COUNTIFS('Planificación 2026-1'!F:F,"SUNAMPE",'Planificación 2026-1'!W:W,C13,'Planificación 2026-1'!H:H,"T4"))&gt;0,"P55"," ")</f>
        <v xml:space="preserve"> </v>
      </c>
      <c r="BH13" s="108" t="str">
        <f>IF(SUM(COUNTIFS('Planificación 2026-1'!F:F,"HUAURA",'Planificación 2026-1'!W:W,C13,'Planificación 2026-1'!H:H,"AF"))&gt;0," P01"," ")</f>
        <v xml:space="preserve"> </v>
      </c>
      <c r="BI13" s="108" t="str">
        <f>IF(SUM(COUNTIFS('Planificación 2026-1'!F:F,"HUAURA",'Planificación 2026-1'!W:W,C13,'Planificación 2026-1'!H:H,"EN"))&gt;0,"P02"," ")</f>
        <v xml:space="preserve"> </v>
      </c>
      <c r="BJ13" s="108" t="str">
        <f>IF(SUM(COUNTIFS('Planificación 2026-1'!F:F,"HUAURA",'Planificación 2026-1'!W:W,C13,'Planificación 2026-1'!H:H,"IS"))&gt;0,"P03"," ")</f>
        <v xml:space="preserve"> </v>
      </c>
      <c r="BK13" s="108" t="str">
        <f>IF(SUM(COUNTIFS('Planificación 2026-1'!F:F,"HUAURA",'Planificación 2026-1'!W:W,C13,'Planificación 2026-1'!H:H,"PS"))&gt;0,"P04"," ")</f>
        <v xml:space="preserve"> </v>
      </c>
      <c r="BL13" s="108"/>
      <c r="BM13" s="108" t="str">
        <f>IF(SUM(COUNTIFS('Planificación 2026-1'!F:F,"HUAURA",'Planificación 2026-1'!W:W,C13,'Planificación 2026-1'!H:H,"IN"))&gt;0,"P06"," ")</f>
        <v xml:space="preserve"> </v>
      </c>
      <c r="BN13" s="108" t="str">
        <f>IF(SUM(COUNTIFS('Planificación 2026-1'!F:F,"HUAURA",'Planificación 2026-1'!W:W,C13,'Planificación 2026-1'!H:H,"CA"))&gt;0,"P07"," ")</f>
        <v xml:space="preserve"> </v>
      </c>
      <c r="BO13" s="108" t="str">
        <f>IF(SUM(COUNTIFS('Planificación 2026-1'!F:F,"HUAURA",'Planificación 2026-1'!W:W,C13,'Planificación 2026-1'!H:H,"DE"))&gt;0,"P08"," ")</f>
        <v xml:space="preserve"> </v>
      </c>
      <c r="BP13" s="108" t="str">
        <f>IF(SUM(COUNTIFS('Planificación 2026-1'!F:F,"HUAURA",'Planificación 2026-1'!W:W,C13,'Planificación 2026-1'!H:H,"OB"))&gt;0,"P09"," ")</f>
        <v xml:space="preserve"> </v>
      </c>
      <c r="BQ13" s="108" t="str">
        <f>IF(SUM(COUNTIFS('Planificación 2026-1'!F:F,"HUAURA",'Planificación 2026-1'!W:W,C13,'Planificación 2026-1'!H:H,"MH"))&gt;0,"P31"," ")</f>
        <v xml:space="preserve"> </v>
      </c>
      <c r="BR13" s="108" t="str">
        <f>IF(SUM(COUNTIFS('Planificación 2026-1'!F:F,"HUAURA",'Planificación 2026-1'!W:W,C13,'Planificación 2026-1'!H:H,"IC"))&gt;0,"P32"," ")</f>
        <v xml:space="preserve"> </v>
      </c>
      <c r="BS13" s="108" t="str">
        <f>IF(SUM(COUNTIFS('Planificación 2026-1'!F:F,"HUAURA",'Planificación 2026-1'!W:W,C13,'Planificación 2026-1'!H:H,"AR"))&gt;0,"P34"," ")</f>
        <v xml:space="preserve"> </v>
      </c>
      <c r="BT13" s="108" t="str">
        <f>IF(SUM(COUNTIFS('Planificación 2026-1'!F:F,"HUAURA",'Planificación 2026-1'!W:W,C13,'Planificación 2026-1'!H:H,"T1"))&gt;0,"P35"," ")</f>
        <v xml:space="preserve"> </v>
      </c>
      <c r="BU13" s="108" t="str">
        <f>IF(SUM(COUNTIFS('Planificación 2026-1'!F:F,"HUAURA",'Planificación 2026-1'!W:W,C13,'Planificación 2026-1'!H:H,"T3"))&gt;0,"P36"," ")</f>
        <v xml:space="preserve"> </v>
      </c>
      <c r="BV13" s="108" t="str">
        <f>IF(SUM(COUNTIFS('Planificación 2026-1'!F:F,"HUAURA",'Planificación 2026-1'!W:W,C13,'Planificación 2026-1'!H:H,"T2"))&gt;0,"P37"," ")</f>
        <v xml:space="preserve"> </v>
      </c>
      <c r="BW13" s="108" t="str">
        <f>IF(SUM(COUNTIFS('Planificación 2026-1'!F:F,"HUAURA",'Planificación 2026-1'!W:W,C13,'Planificación 2026-1'!H:H,"AE"))&gt;0,"P38"," ")</f>
        <v xml:space="preserve"> </v>
      </c>
      <c r="BX13" s="108" t="str">
        <f>IF(SUM(COUNTIFS('Planificación 2026-1'!F:F,"HUAURA",'Planificación 2026-1'!W:W,C13,'Planificación 2026-1'!H:H,"T4"))&gt;0,"P55"," ")</f>
        <v xml:space="preserve"> </v>
      </c>
      <c r="BY13" s="109">
        <f>SUMIFS('Planificación 2026-1'!R:R,'Planificación 2026-1'!W:W,C13,'Planificación 2026-1'!H:H,"AF",'Planificación 2026-1'!I:I,"&gt;2")</f>
        <v>0</v>
      </c>
      <c r="BZ13" s="109">
        <f>SUMIFS('Planificación 2026-1'!R:R,'Planificación 2026-1'!W:W,C13,'Planificación 2026-1'!H:H,"EN",'Planificación 2026-1'!I:I,"&gt;2")</f>
        <v>0</v>
      </c>
      <c r="CA13" s="109">
        <f>SUMIFS('Planificación 2026-1'!R:R,'Planificación 2026-1'!W:W,C13,'Planificación 2026-1'!H:H,"IS",'Planificación 2026-1'!I:I,"&gt;2")</f>
        <v>0</v>
      </c>
      <c r="CB13" s="109">
        <f>SUMIFS('Planificación 2026-1'!R:R,'Planificación 2026-1'!W:W,C13,'Planificación 2026-1'!H:H,"PS",'Planificación 2026-1'!I:I,"&gt;2")</f>
        <v>0</v>
      </c>
      <c r="CC13" s="109">
        <f>SUMIFS('Planificación 2026-1'!R:R,'Planificación 2026-1'!W:W,C13,'Planificación 2026-1'!H:H,"IN",'Planificación 2026-1'!I:I,"&gt;2")</f>
        <v>19</v>
      </c>
      <c r="CD13" s="109">
        <f>SUMIFS('Planificación 2026-1'!R:R,'Planificación 2026-1'!W:W,C13,'Planificación 2026-1'!H:H,"CA",'Planificación 2026-1'!I:I,"&gt;2")</f>
        <v>0</v>
      </c>
      <c r="CE13" s="109">
        <f>SUMIFS('Planificación 2026-1'!R:R,'Planificación 2026-1'!W:W,C13,'Planificación 2026-1'!H:H,"DE",'Planificación 2026-1'!I:I,"&gt;2")</f>
        <v>0</v>
      </c>
      <c r="CF13" s="109">
        <f>SUMIFS('Planificación 2026-1'!R:R,'Planificación 2026-1'!W:W,C13,'Planificación 2026-1'!H:H,"OB",'Planificación 2026-1'!I:I,"&gt;2")</f>
        <v>0</v>
      </c>
      <c r="CG13" s="109">
        <f>SUMIFS('Planificación 2026-1'!R:R,'Planificación 2026-1'!W:W,C13,'Planificación 2026-1'!H:H,"MH",'Planificación 2026-1'!I:I,"&gt;2")</f>
        <v>0</v>
      </c>
      <c r="CH13" s="109">
        <f>SUMIFS('Planificación 2026-1'!R:R,'Planificación 2026-1'!W:W,C13,'Planificación 2026-1'!H:H,"IC",'Planificación 2026-1'!I:I,"&gt;2")</f>
        <v>0</v>
      </c>
      <c r="CI13" s="109">
        <f>SUMIFS('Planificación 2026-1'!R:R,'Planificación 2026-1'!W:W,C13,'Planificación 2026-1'!H:H,"AR",'Planificación 2026-1'!I:I,"&gt;2")</f>
        <v>0</v>
      </c>
      <c r="CJ13" s="109">
        <f>SUMIFS('Planificación 2026-1'!R:R,'Planificación 2026-1'!W:W,C13,'Planificación 2026-1'!H:H,"T1",'Planificación 2026-1'!I:I,"&gt;2")</f>
        <v>0</v>
      </c>
      <c r="CK13" s="109">
        <f>SUMIFS('Planificación 2026-1'!R:R,'Planificación 2026-1'!W:W,C13,'Planificación 2026-1'!H:H,"T3",'Planificación 2026-1'!I:I,"&gt;2")</f>
        <v>0</v>
      </c>
      <c r="CL13" s="109">
        <f>SUMIFS('Planificación 2026-1'!R:R,'Planificación 2026-1'!W:W,C13,'Planificación 2026-1'!H:H,"T2",'Planificación 2026-1'!I:I,"&gt;2")</f>
        <v>0</v>
      </c>
      <c r="CM13" s="109">
        <f>SUMIFS('Planificación 2026-1'!R:R,'Planificación 2026-1'!W:W,C13,'Planificación 2026-1'!H:H,"AE",'Planificación 2026-1'!I:I,"&gt;2")</f>
        <v>0</v>
      </c>
      <c r="CN13" s="109">
        <f>SUMIFS('Planificación 2026-1'!R:R,'Planificación 2026-1'!W:W,C13,'Planificación 2026-1'!H:H,"T4",'Planificación 2026-1'!I:I,"&gt;2")</f>
        <v>0</v>
      </c>
      <c r="CO13" s="109">
        <f>SUMIFS('Planificación 2026-1'!R:R,'Planificación 2026-1'!W:W,C13,'Planificación 2026-1'!H:H,"AF",'Planificación 2026-1'!I:I,"&lt;3")</f>
        <v>0</v>
      </c>
      <c r="CP13" s="109">
        <f>SUMIFS('Planificación 2026-1'!R:R,'Planificación 2026-1'!W:W,C13,'Planificación 2026-1'!H:H,"EN",'Planificación 2026-1'!I:I,"&lt;3")</f>
        <v>0</v>
      </c>
      <c r="CQ13" s="109">
        <f>SUMIFS('Planificación 2026-1'!R:R,'Planificación 2026-1'!W:W,C13,'Planificación 2026-1'!H:H,"IS",'Planificación 2026-1'!I:I,"&lt;3")</f>
        <v>0</v>
      </c>
      <c r="CR13" s="109">
        <f>SUMIFS('Planificación 2026-1'!R:R,'Planificación 2026-1'!W:W,C13,'Planificación 2026-1'!H:H,"PS",'Planificación 2026-1'!I:I,"&lt;3")</f>
        <v>0</v>
      </c>
      <c r="CS13" s="109">
        <f>SUMIFS('Planificación 2026-1'!R:R,'Planificación 2026-1'!W:W,C13,'Planificación 2026-1'!H:H,"IN",'Planificación 2026-1'!I:I,"&lt;3")</f>
        <v>0</v>
      </c>
      <c r="CT13" s="109">
        <f>SUMIFS('Planificación 2026-1'!R:R,'Planificación 2026-1'!W:W,C13,'Planificación 2026-1'!H:H,"CA",'Planificación 2026-1'!I:I,"&lt;3")</f>
        <v>0</v>
      </c>
      <c r="CU13" s="109">
        <f>SUMIFS('Planificación 2026-1'!R:R,'Planificación 2026-1'!W:W,C13,'Planificación 2026-1'!H:H,"DE",'Planificación 2026-1'!I:I,"&lt;3")</f>
        <v>0</v>
      </c>
      <c r="CV13" s="109">
        <f>SUMIFS('Planificación 2026-1'!R:R,'Planificación 2026-1'!W:W,C13,'Planificación 2026-1'!H:H,"OB",'Planificación 2026-1'!I:I,"&lt;3")</f>
        <v>0</v>
      </c>
      <c r="CW13" s="109">
        <f>SUMIFS('Planificación 2026-1'!R:R,'Planificación 2026-1'!W:W,C13,'Planificación 2026-1'!H:H,"MH",'Planificación 2026-1'!I:I,"&lt;3")</f>
        <v>0</v>
      </c>
      <c r="CX13" s="109">
        <f>SUMIFS('Planificación 2026-1'!R:R,'Planificación 2026-1'!W:W,C13,'Planificación 2026-1'!H:H,"IC",'Planificación 2026-1'!I:I,"&lt;3")</f>
        <v>0</v>
      </c>
      <c r="CY13" s="109">
        <f>SUMIFS('Planificación 2026-1'!R:R,'Planificación 2026-1'!W:W,C13,'Planificación 2026-1'!H:H,"AR",'Planificación 2026-1'!I:I,"&lt;3")</f>
        <v>0</v>
      </c>
      <c r="CZ13" s="109">
        <f>SUMIFS('Planificación 2026-1'!R:R,'Planificación 2026-1'!W:W,C13,'Planificación 2026-1'!H:H,"T1",'Planificación 2026-1'!I:I,"&lt;3")</f>
        <v>0</v>
      </c>
      <c r="DA13" s="109">
        <f>SUMIFS('Planificación 2026-1'!R:R,'Planificación 2026-1'!W:W,C13,'Planificación 2026-1'!H:H,"T3",'Planificación 2026-1'!I:I,"&lt;3")</f>
        <v>0</v>
      </c>
      <c r="DB13" s="109">
        <f>SUMIFS('Planificación 2026-1'!R:R,'Planificación 2026-1'!W:W,C13,'Planificación 2026-1'!H:H,"T2",'Planificación 2026-1'!I:I,"&lt;3")</f>
        <v>0</v>
      </c>
      <c r="DC13" s="109">
        <f>SUMIFS('Planificación 2026-1'!R:R,'Planificación 2026-1'!W:W,C13,'Planificación 2026-1'!H:H,"AE",'Planificación 2026-1'!I:I,"&lt;3")</f>
        <v>0</v>
      </c>
      <c r="DD13" s="109">
        <f>SUMIFS('Planificación 2026-1'!R:R,'Planificación 2026-1'!W:W,C13,'Planificación 2026-1'!H:H,"T4",'Planificación 2026-1'!I:I,"&lt;3")</f>
        <v>0</v>
      </c>
      <c r="DE13" s="108" t="str">
        <f t="shared" si="4"/>
        <v>P06</v>
      </c>
      <c r="DF13" s="41">
        <f>IF(C13="","",SUMIFS('Planificación 2026-1'!R:R,'Planificación 2026-1'!W:W,C13,'Planificación 2026-1'!F:F,"PRINCIPAL",'Planificación 2026-1'!X:X,"VIRTUAL"))</f>
        <v>0</v>
      </c>
      <c r="DG13" s="41">
        <f>IF(C13="","",SUMIFS('Planificación 2026-1'!R:R,'Planificación 2026-1'!W:W,C13,'Planificación 2026-1'!F:F,"PRINCIPAL",'Planificación 2026-1'!X:X,"PRESENCIAL"))</f>
        <v>14</v>
      </c>
      <c r="DH13" s="41">
        <f>IF(C13="","",SUMIFS('Planificación 2026-1'!R:R,'Planificación 2026-1'!W:W,C13,'Planificación 2026-1'!F:F,"PRINCIPAL",'Planificación 2026-1'!X:X,"HIBRIDO PRESENCIAL"))</f>
        <v>0</v>
      </c>
      <c r="DI13" s="108" t="str">
        <f t="shared" si="5"/>
        <v>P06</v>
      </c>
      <c r="DJ13" s="108">
        <f>IF(C13="","",SUMIFS('Planificación 2026-1'!R:R,'Planificación 2026-1'!W:W,C13,'Planificación 2026-1'!F:F,"FILIAL",'Planificación 2026-1'!X:X,"VIRTUAL"))</f>
        <v>0</v>
      </c>
      <c r="DK13" s="110">
        <f>IF(C13="","",SUMIFS('Planificación 2026-1'!R:R,'Planificación 2026-1'!W:W,C13,'Planificación 2026-1'!F:F,"FILIAL",'Planificación 2026-1'!X:X,"PRESENCIAL"))</f>
        <v>5</v>
      </c>
      <c r="DL13" s="61">
        <f>IF(C13="","",SUMIFS('Planificación 2026-1'!R:R,'Planificación 2026-1'!W:W,C13,'Planificación 2026-1'!F:F,"FILIAL",'Planificación 2026-1'!X:X,"HIBRIDO PRESENCIAL"))</f>
        <v>0</v>
      </c>
      <c r="DM13" s="111" t="str">
        <f t="shared" si="6"/>
        <v/>
      </c>
      <c r="DN13" s="108">
        <f>IF(C13="","",SUMIFS('Planificación 2026-1'!R:R,'Planificación 2026-1'!W:W,C13,'Planificación 2026-1'!F:F,"SUNAMPE",'Planificación 2026-1'!X:X,"VIRTUAL"))</f>
        <v>0</v>
      </c>
      <c r="DO13" s="61">
        <f>IF(C13="","",SUMIFS('Planificación 2026-1'!R:R,'Planificación 2026-1'!W:W,C13,'Planificación 2026-1'!F:F,"SUNAMPE",'Planificación 2026-1'!X:X,"PRESENCIAL"))</f>
        <v>0</v>
      </c>
      <c r="DP13" s="111" t="str">
        <f t="shared" si="7"/>
        <v/>
      </c>
      <c r="DQ13" s="108">
        <f>IF(C13="","",SUMIFS('Planificación 2026-1'!R:R,'Planificación 2026-1'!W:W,C13,'Planificación 2026-1'!F:F,"HUAURA",'Planificación 2026-1'!X:X,"VIRTUAL"))</f>
        <v>0</v>
      </c>
      <c r="DR13" s="61">
        <f>IF(C13="","",SUMIFS('Planificación 2026-1'!R:R,'Planificación 2026-1'!W:W,C13,'Planificación 2026-1'!F:F,"HUAURA",'Planificación 2026-1'!X:X,"PRESENCIAL"))</f>
        <v>0</v>
      </c>
      <c r="DS13" s="76">
        <f>SUMIFS('Planificación 2026-1'!R:R,'Planificación 2026-1'!W:W,C13,'Planificación 2026-1'!F:F,"PRINCIPAL",'Planificación 2026-1'!X:X,"VIRTUAL",'Planificación 2026-1'!I:I,"&gt;2")</f>
        <v>0</v>
      </c>
      <c r="DT13" s="76">
        <f>SUMIFS('Planificación 2026-1'!R:R,'Planificación 2026-1'!W:W,C13,'Planificación 2026-1'!F:F,"PRINCIPAL",'Planificación 2026-1'!X:X,"&lt;&gt;VIRTUAL",'Planificación 2026-1'!I:I,"&gt;2")</f>
        <v>14</v>
      </c>
      <c r="DU13" s="76">
        <f>SUMIFS('Planificación 2026-1'!R:R,'Planificación 2026-1'!W:W,C13,'Planificación 2026-1'!F:F,"SUNAMPE",'Planificación 2026-1'!X:X,"VIRTUAL",'Planificación 2026-1'!I:I,"&gt;2")</f>
        <v>0</v>
      </c>
      <c r="DV13" s="76">
        <f>SUMIFS('Planificación 2026-1'!R:R,'Planificación 2026-1'!W:W,C13,'Planificación 2026-1'!F:F,"SUNAMPE",'Planificación 2026-1'!X:X,"&lt;&gt;VIRTUAL",'Planificación 2026-1'!I:I,"&gt;2")</f>
        <v>0</v>
      </c>
      <c r="DW13" s="76">
        <f>SUMIFS('Planificación 2026-1'!R:R,'Planificación 2026-1'!W:W,C13,'Planificación 2026-1'!F:F,"FILIAL",'Planificación 2026-1'!X:X,"VIRTUAL",'Planificación 2026-1'!I:I,"&gt;2")</f>
        <v>0</v>
      </c>
      <c r="DX13" s="76">
        <f>SUMIFS('Planificación 2026-1'!R:R,'Planificación 2026-1'!W:W,C13,'Planificación 2026-1'!F:F,"FILIAL",'Planificación 2026-1'!X:X,"&lt;&gt;VIRTUAL",'Planificación 2026-1'!I:I,"&gt;2")</f>
        <v>5</v>
      </c>
      <c r="DY13" s="76">
        <f>SUMIFS('Planificación 2026-1'!R:R,'Planificación 2026-1'!W:W,C13,'Planificación 2026-1'!F:F,"PORUMA",'Planificación 2026-1'!X:X,"VIRTUAL",'Planificación 2026-1'!I:I,"&gt;2")</f>
        <v>0</v>
      </c>
      <c r="DZ13" s="76">
        <f>SUMIFS('Planificación 2026-1'!R:R,'Planificación 2026-1'!W:W,C13,'Planificación 2026-1'!F:F,"PORUMA",'Planificación 2026-1'!X:X,"&lt;&gt;VIRTUAL",'Planificación 2026-1'!I:I,"&gt;2")</f>
        <v>0</v>
      </c>
      <c r="EA13" s="76">
        <f>SUMIFS('Planificación 2026-1'!R:R,'Planificación 2026-1'!W:W,C13,'Planificación 2026-1'!F:F,"HUAURA",'Planificación 2026-1'!X:X,"VIRTUAL",'Planificación 2026-1'!I:I,"&gt;2")</f>
        <v>0</v>
      </c>
      <c r="EB13" s="76">
        <f>SUMIFS('Planificación 2026-1'!R:R,'Planificación 2026-1'!W:W,C13,'Planificación 2026-1'!F:F,"HUAURA",'Planificación 2026-1'!X:X,"&lt;&gt;VIRTUAL",'Planificación 2026-1'!I:I,"&gt;2")</f>
        <v>0</v>
      </c>
      <c r="EC13" s="76">
        <f>SUMIFS('Planificación 2026-1'!R:R,'Planificación 2026-1'!W:W,C13,'Planificación 2026-1'!F:F,"PRINCIPAL",'Planificación 2026-1'!X:X,"VIRTUAL",'Planificación 2026-1'!I:I,"&lt;3")</f>
        <v>0</v>
      </c>
      <c r="ED13" s="76">
        <f>SUMIFS('Planificación 2026-1'!R:R,'Planificación 2026-1'!W:W,C13,'Planificación 2026-1'!F:F,"PRINCIPAL",'Planificación 2026-1'!X:X,"&lt;&gt;VIRTUAL",'Planificación 2026-1'!I:I,"&lt;3")</f>
        <v>0</v>
      </c>
      <c r="EE13" s="76">
        <f>SUMIFS('Planificación 2026-1'!R:R,'Planificación 2026-1'!W:W,C13,'Planificación 2026-1'!F:F,"SUNAMPE",'Planificación 2026-1'!X:X,"VIRTUAL",'Planificación 2026-1'!I:I,"&lt;3")</f>
        <v>0</v>
      </c>
      <c r="EF13" s="76">
        <f>SUMIFS('Planificación 2026-1'!R:R,'Planificación 2026-1'!W:W,C13,'Planificación 2026-1'!F:F,"SUNAMPE",'Planificación 2026-1'!X:X,"&lt;&gt;VIRTUAL",'Planificación 2026-1'!I:I,"&lt;3")</f>
        <v>0</v>
      </c>
      <c r="EG13" s="76">
        <f>SUMIFS('Planificación 2026-1'!R:R,'Planificación 2026-1'!W:W,C13,'Planificación 2026-1'!F:F,"FILIAL",'Planificación 2026-1'!X:X,"VIRTUAL",'Planificación 2026-1'!I:I,"&lt;3")</f>
        <v>0</v>
      </c>
      <c r="EH13" s="76">
        <f>SUMIFS('Planificación 2026-1'!R:R,'Planificación 2026-1'!W:W,C13,'Planificación 2026-1'!F:F,"FILIAL",'Planificación 2026-1'!X:X,"&lt;&gt;VIRTUAL",'Planificación 2026-1'!I:I,"&lt;3")</f>
        <v>0</v>
      </c>
      <c r="EI13" s="76">
        <f>SUMIFS('Planificación 2026-1'!R:R,'Planificación 2026-1'!W:W,C13,'Planificación 2026-1'!F:F,"PORUMA",'Planificación 2026-1'!X:X,"VIRTUAL",'Planificación 2026-1'!I:I,"&lt;3")</f>
        <v>0</v>
      </c>
      <c r="EJ13" s="76">
        <f>SUMIFS('Planificación 2026-1'!R:R,'Planificación 2026-1'!W:W,C13,'Planificación 2026-1'!F:F,"PORUMA",'Planificación 2026-1'!X:X,"&lt;&gt;VIRTUAL",'Planificación 2026-1'!I:I,"&lt;3")</f>
        <v>0</v>
      </c>
      <c r="EK13" s="76">
        <f>SUMIFS('Planificación 2026-1'!R:R,'Planificación 2026-1'!W:W,C13,'Planificación 2026-1'!F:F,"HUAURA",'Planificación 2026-1'!X:X,"VIRTUAL",'Planificación 2026-1'!I:I,"&lt;3")</f>
        <v>0</v>
      </c>
      <c r="EL13" s="76">
        <f>SUMIFS('Planificación 2026-1'!R:R,'Planificación 2026-1'!W:W,C13,'Planificación 2026-1'!F:F,"HUAURA",'Planificación 2026-1'!X:X,"&lt;&gt;VIRTUAL",'Planificación 2026-1'!I:I,"&lt;3")</f>
        <v>0</v>
      </c>
      <c r="EM13" s="76"/>
      <c r="EN13" s="76">
        <f t="shared" si="0"/>
        <v>0</v>
      </c>
      <c r="EO13" s="76">
        <f t="shared" si="1"/>
        <v>19</v>
      </c>
      <c r="EP13" s="76" t="b">
        <f t="shared" si="2"/>
        <v>1</v>
      </c>
      <c r="EQ13" s="76" t="str">
        <f t="shared" si="3"/>
        <v>SEDE-FILIAL</v>
      </c>
      <c r="ER13" s="76" t="str">
        <f t="shared" si="8"/>
        <v>PRESENCIAL</v>
      </c>
    </row>
    <row r="14" spans="1:148" hidden="1">
      <c r="A14" s="83"/>
      <c r="B14" s="119">
        <v>11</v>
      </c>
      <c r="C14" s="115" t="s">
        <v>182</v>
      </c>
      <c r="D14" s="112">
        <f>SUMIF('Planificación 2026-1'!W:W,C14,'Planificación 2026-1'!R:R)</f>
        <v>0</v>
      </c>
      <c r="E14" s="114" t="s">
        <v>170</v>
      </c>
      <c r="F14" s="115" t="s">
        <v>171</v>
      </c>
      <c r="G14" s="115" t="s">
        <v>19</v>
      </c>
      <c r="H14" s="115" t="s">
        <v>143</v>
      </c>
      <c r="I14" s="107" t="str">
        <f>IF(SUM(COUNTIFS('Planificación 2026-1'!F:F,"PRINCIPAL",'Planificación 2026-1'!W:W,C14,'Planificación 2026-1'!H:H,"AF"))&gt;0,"P01"," ")</f>
        <v xml:space="preserve"> </v>
      </c>
      <c r="J14" s="108" t="str">
        <f>IF(SUM(COUNTIFS('Planificación 2026-1'!F:F,"PRINCIPAL",'Planificación 2026-1'!W:W,C14,'Planificación 2026-1'!H:H,"EN"))&gt;0,"P02"," ")</f>
        <v xml:space="preserve"> </v>
      </c>
      <c r="K14" s="108" t="str">
        <f>IF(SUM(COUNTIFS('Planificación 2026-1'!F:F,"PRINCIPAL",'Planificación 2026-1'!W:W,C14,'Planificación 2026-1'!H:H,"IS"))&gt;0,"P03"," ")</f>
        <v xml:space="preserve"> </v>
      </c>
      <c r="L14" s="108" t="str">
        <f>IF(SUM(COUNTIFS('Planificación 2026-1'!F:F,"PRINCIPAL",'Planificación 2026-1'!W:W,C14,'Planificación 2026-1'!H:H,"PS"))&gt;0,"P04"," ")</f>
        <v xml:space="preserve"> </v>
      </c>
      <c r="M14" s="108"/>
      <c r="N14" s="108" t="str">
        <f>IF(SUM(COUNTIFS('Planificación 2026-1'!F:F,"PRINCIPAL",'Planificación 2026-1'!W:W,C14,'Planificación 2026-1'!H:H,"IN"))&gt;0,"P06"," ")</f>
        <v xml:space="preserve"> </v>
      </c>
      <c r="O14" s="108" t="str">
        <f>IF(SUM(COUNTIFS('Planificación 2026-1'!F:F,"PRINCIPAL",'Planificación 2026-1'!W:W,C14,'Planificación 2026-1'!H:H,"CA"))&gt;0,"P07"," ")</f>
        <v xml:space="preserve"> </v>
      </c>
      <c r="P14" s="108" t="str">
        <f>IF(SUM(COUNTIFS('Planificación 2026-1'!F:F,"PRINCIPAL",'Planificación 2026-1'!W:W,C14,'Planificación 2026-1'!H:H,"DE"))&gt;0,"P08"," ")</f>
        <v xml:space="preserve"> </v>
      </c>
      <c r="Q14" s="108" t="str">
        <f>IF(SUM(COUNTIFS('Planificación 2026-1'!F:F,"PRINCIPAL",'Planificación 2026-1'!W:W,C14,'Planificación 2026-1'!H:H,"OB"))&gt;0,"P09"," ")</f>
        <v xml:space="preserve"> </v>
      </c>
      <c r="R14" s="108" t="str">
        <f>IF(SUM(COUNTIFS('Planificación 2026-1'!F:F,"PRINCIPAL",'Planificación 2026-1'!W:W,C14,'Planificación 2026-1'!H:H,"MH"))&gt;0,"P31"," ")</f>
        <v xml:space="preserve"> </v>
      </c>
      <c r="S14" s="108" t="str">
        <f>IF(SUM(COUNTIFS('Planificación 2026-1'!F:F,"PRINCIPAL",'Planificación 2026-1'!W:W,C14,'Planificación 2026-1'!H:H,"IC"))&gt;0,"P32"," ")</f>
        <v xml:space="preserve"> </v>
      </c>
      <c r="T14" s="108" t="str">
        <f>IF(SUM(COUNTIFS('Planificación 2026-1'!F:F,"PRINCIPAL",'Planificación 2026-1'!W:W,C14,'Planificación 2026-1'!H:H,"AR"))&gt;0,"P34"," ")</f>
        <v xml:space="preserve"> </v>
      </c>
      <c r="U14" s="108" t="str">
        <f>IF(SUM(COUNTIFS('Planificación 2026-1'!F:F,"PRINCIPAL",'Planificación 2026-1'!W:W,C14,'Planificación 2026-1'!H:H,"T1"))&gt;0,"P35"," ")</f>
        <v xml:space="preserve"> </v>
      </c>
      <c r="V14" s="108" t="str">
        <f>IF(SUM(COUNTIFS('Planificación 2026-1'!F:F,"PRINCIPAL",'Planificación 2026-1'!W:W,C14,'Planificación 2026-1'!H:H,"T3"))&gt;0,"P36"," ")</f>
        <v xml:space="preserve"> </v>
      </c>
      <c r="W14" s="108" t="str">
        <f>IF(SUM(COUNTIFS('Planificación 2026-1'!F:F,"PRINCIPAL",'Planificación 2026-1'!W:W,C14,'Planificación 2026-1'!H:H,"T2"))&gt;0,"P37"," ")</f>
        <v xml:space="preserve"> </v>
      </c>
      <c r="X14" s="108" t="str">
        <f>IF(SUM(COUNTIFS('Planificación 2026-1'!F:F,"PRINCIPAL",'Planificación 2026-1'!W:W,C14,'Planificación 2026-1'!H:H,"AE"))&gt;0,"P38"," ")</f>
        <v xml:space="preserve"> </v>
      </c>
      <c r="Y14" s="108" t="str">
        <f>IF(SUM(COUNTIFS('Planificación 2026-1'!F:F,"PRINCIPAL",'Planificación 2026-1'!W:W,C14,'Planificación 2026-1'!H:H,"T4"))&gt;0,"P55"," ")</f>
        <v xml:space="preserve"> </v>
      </c>
      <c r="Z14" s="108" t="str">
        <f>IF(SUM(COUNTIFS('Planificación 2026-1'!F:F,"FILIAL",'Planificación 2026-1'!W:W,C14,'Planificación 2026-1'!H:H,"AF"))&gt;0," P01"," ")</f>
        <v xml:space="preserve"> </v>
      </c>
      <c r="AA14" s="108" t="str">
        <f>IF(SUM(COUNTIFS('Planificación 2026-1'!F:F,"FILIAL",'Planificación 2026-1'!W:W,C14,'Planificación 2026-1'!H:H,"EN"))&gt;0,"P02"," ")</f>
        <v xml:space="preserve"> </v>
      </c>
      <c r="AB14" s="108" t="str">
        <f>IF(SUM(COUNTIFS('Planificación 2026-1'!F:F,"FILIAL",'Planificación 2026-1'!W:W,C14,'Planificación 2026-1'!H:H,"IS"))&gt;0,"P03"," ")</f>
        <v xml:space="preserve"> </v>
      </c>
      <c r="AC14" s="108" t="str">
        <f>IF(SUM(COUNTIFS('Planificación 2026-1'!F:F,"FILIAL",'Planificación 2026-1'!W:W,C14,'Planificación 2026-1'!H:H,"PS"))&gt;0,"P04"," ")</f>
        <v xml:space="preserve"> </v>
      </c>
      <c r="AD14" s="108"/>
      <c r="AE14" s="108" t="str">
        <f>IF(SUM(COUNTIFS('Planificación 2026-1'!F:F,"FILIAL",'Planificación 2026-1'!W:W,C14,'Planificación 2026-1'!H:H,"IN"))&gt;0,"P06"," ")</f>
        <v xml:space="preserve"> </v>
      </c>
      <c r="AF14" s="108" t="str">
        <f>IF(SUM(COUNTIFS('Planificación 2026-1'!F:F,"FILIAL",'Planificación 2026-1'!W:W,C14,'Planificación 2026-1'!H:H,"CA"))&gt;0,"P07"," ")</f>
        <v xml:space="preserve"> </v>
      </c>
      <c r="AG14" s="108" t="str">
        <f>IF(SUM(COUNTIFS('Planificación 2026-1'!F:F,"FILIAL",'Planificación 2026-1'!W:W,C14,'Planificación 2026-1'!H:H,"DE"))&gt;0,"P08"," ")</f>
        <v xml:space="preserve"> </v>
      </c>
      <c r="AH14" s="108" t="str">
        <f>IF(SUM(COUNTIFS('Planificación 2026-1'!F:F,"FILIAL",'Planificación 2026-1'!W:W,C14,'Planificación 2026-1'!H:H,"OB"))&gt;0,"P09"," ")</f>
        <v xml:space="preserve"> </v>
      </c>
      <c r="AI14" s="108" t="str">
        <f>IF(SUM(COUNTIFS('Planificación 2026-1'!F:F,"FILIAL",'Planificación 2026-1'!W:W,C14,'Planificación 2026-1'!H:H,"MH"))&gt;0,"P31"," ")</f>
        <v xml:space="preserve"> </v>
      </c>
      <c r="AJ14" s="108" t="str">
        <f>IF(SUM(COUNTIFS('Planificación 2026-1'!F:F,"FILIAL",'Planificación 2026-1'!W:W,C14,'Planificación 2026-1'!H:H,"IC"))&gt;0,"P32"," ")</f>
        <v xml:space="preserve"> </v>
      </c>
      <c r="AK14" s="108" t="str">
        <f>IF(SUM(COUNTIFS('Planificación 2026-1'!F:F,"FILIAL",'Planificación 2026-1'!W:W,C14,'Planificación 2026-1'!H:H,"AR"))&gt;0,"P34"," ")</f>
        <v xml:space="preserve"> </v>
      </c>
      <c r="AL14" s="108" t="str">
        <f>IF(SUM(COUNTIFS('Planificación 2026-1'!F:F,"FILIAL",'Planificación 2026-1'!W:W,C14,'Planificación 2026-1'!H:H,"T1"))&gt;0,"P35"," ")</f>
        <v xml:space="preserve"> </v>
      </c>
      <c r="AM14" s="108" t="str">
        <f>IF(SUM(COUNTIFS('Planificación 2026-1'!F:F,"FILIAL",'Planificación 2026-1'!W:W,C14,'Planificación 2026-1'!H:H,"T3"))&gt;0,"P36"," ")</f>
        <v xml:space="preserve"> </v>
      </c>
      <c r="AN14" s="108" t="str">
        <f>IF(SUM(COUNTIFS('Planificación 2026-1'!F:F,"FILIAL",'Planificación 2026-1'!W:W,C14,'Planificación 2026-1'!H:H,"T2"))&gt;0,"P37"," ")</f>
        <v xml:space="preserve"> </v>
      </c>
      <c r="AO14" s="108" t="str">
        <f>IF(SUM(COUNTIFS('Planificación 2026-1'!F:F,"FILIAL",'Planificación 2026-1'!W:W,C14,'Planificación 2026-1'!H:H,"AE"))&gt;0,"P38"," ")</f>
        <v xml:space="preserve"> </v>
      </c>
      <c r="AP14" s="108" t="str">
        <f>IF(SUM(COUNTIFS('Planificación 2026-1'!F:F,"FILIAL",'Planificación 2026-1'!W:W,C14,'Planificación 2026-1'!H:H,"T4"))&gt;0,"P55"," ")</f>
        <v xml:space="preserve"> </v>
      </c>
      <c r="AQ14" s="108" t="str">
        <f>IF(SUM(COUNTIFS('Planificación 2026-1'!F:F,"SUNAMPE",'Planificación 2026-1'!W:W,C14,'Planificación 2026-1'!H:H,"AF"))&gt;0," P01"," ")</f>
        <v xml:space="preserve"> </v>
      </c>
      <c r="AR14" s="108" t="str">
        <f>IF(SUM(COUNTIFS('Planificación 2026-1'!F:F,"SUNAMPE",'Planificación 2026-1'!W:W,C14,'Planificación 2026-1'!H:H,"EN"))&gt;0,"P02"," ")</f>
        <v xml:space="preserve"> </v>
      </c>
      <c r="AS14" s="108" t="str">
        <f>IF(SUM(COUNTIFS('Planificación 2026-1'!F:F,"SUNAMPE",'Planificación 2026-1'!W:W,C14,'Planificación 2026-1'!H:H,"IS"))&gt;0,"P03"," ")</f>
        <v xml:space="preserve"> </v>
      </c>
      <c r="AT14" s="108" t="str">
        <f>IF(SUM(COUNTIFS('Planificación 2026-1'!F:F,"SUNAMPE",'Planificación 2026-1'!W:W,C14,'Planificación 2026-1'!H:H,"PS"))&gt;0,"P04"," ")</f>
        <v xml:space="preserve"> </v>
      </c>
      <c r="AU14" s="108"/>
      <c r="AV14" s="108" t="str">
        <f>IF(SUM(COUNTIFS('Planificación 2026-1'!F:F,"SUNAMPE",'Planificación 2026-1'!W:W,C14,'Planificación 2026-1'!H:H,"IN"))&gt;0,"P06"," ")</f>
        <v xml:space="preserve"> </v>
      </c>
      <c r="AW14" s="108" t="str">
        <f>IF(SUM(COUNTIFS('Planificación 2026-1'!F:F,"SUNAMPE",'Planificación 2026-1'!W:W,C14,'Planificación 2026-1'!H:H,"CA"))&gt;0,"P07"," ")</f>
        <v xml:space="preserve"> </v>
      </c>
      <c r="AX14" s="108" t="str">
        <f>IF(SUM(COUNTIFS('Planificación 2026-1'!F:F,"SUNAMPE",'Planificación 2026-1'!W:W,C14,'Planificación 2026-1'!H:H,"DE"))&gt;0,"P08"," ")</f>
        <v xml:space="preserve"> </v>
      </c>
      <c r="AY14" s="108" t="str">
        <f>IF(SUM(COUNTIFS('Planificación 2026-1'!F:F,"SUNAMPE",'Planificación 2026-1'!W:W,C14,'Planificación 2026-1'!H:H,"OB"))&gt;0,"P09"," ")</f>
        <v xml:space="preserve"> </v>
      </c>
      <c r="AZ14" s="108" t="str">
        <f>IF(SUM(COUNTIFS('Planificación 2026-1'!F:F,"SUNAMPE",'Planificación 2026-1'!W:W,C14,'Planificación 2026-1'!H:H,"MH"))&gt;0,"P31"," ")</f>
        <v xml:space="preserve"> </v>
      </c>
      <c r="BA14" s="108" t="str">
        <f>IF(SUM(COUNTIFS('Planificación 2026-1'!F:F,"SUNAMPE",'Planificación 2026-1'!W:W,C14,'Planificación 2026-1'!H:H,"IC"))&gt;0,"P32"," ")</f>
        <v xml:space="preserve"> </v>
      </c>
      <c r="BB14" s="108" t="str">
        <f>IF(SUM(COUNTIFS('Planificación 2026-1'!F:F,"SUNAMPE",'Planificación 2026-1'!W:W,C14,'Planificación 2026-1'!H:H,"AR"))&gt;0,"P34"," ")</f>
        <v xml:space="preserve"> </v>
      </c>
      <c r="BC14" s="108" t="str">
        <f>IF(SUM(COUNTIFS('Planificación 2026-1'!F:F,"SUNAMPE",'Planificación 2026-1'!W:W,C14,'Planificación 2026-1'!H:H,"T1"))&gt;0,"P35"," ")</f>
        <v xml:space="preserve"> </v>
      </c>
      <c r="BD14" s="108" t="str">
        <f>IF(SUM(COUNTIFS('Planificación 2026-1'!F:F,"SUNAMPE",'Planificación 2026-1'!W:W,C14,'Planificación 2026-1'!H:H,"T3"))&gt;0,"P36"," ")</f>
        <v xml:space="preserve"> </v>
      </c>
      <c r="BE14" s="108" t="str">
        <f>IF(SUM(COUNTIFS('Planificación 2026-1'!F:F,"SUNAMPE",'Planificación 2026-1'!W:W,C14,'Planificación 2026-1'!H:H,"T2"))&gt;0,"P37"," ")</f>
        <v xml:space="preserve"> </v>
      </c>
      <c r="BF14" s="108" t="str">
        <f>IF(SUM(COUNTIFS('Planificación 2026-1'!F:F,"SUNAMPE",'Planificación 2026-1'!W:W,C14,'Planificación 2026-1'!H:H,"AE"))&gt;0,"P38"," ")</f>
        <v xml:space="preserve"> </v>
      </c>
      <c r="BG14" s="108" t="str">
        <f>IF(SUM(COUNTIFS('Planificación 2026-1'!F:F,"SUNAMPE",'Planificación 2026-1'!W:W,C14,'Planificación 2026-1'!H:H,"T4"))&gt;0,"P55"," ")</f>
        <v xml:space="preserve"> </v>
      </c>
      <c r="BH14" s="108" t="str">
        <f>IF(SUM(COUNTIFS('Planificación 2026-1'!F:F,"HUAURA",'Planificación 2026-1'!W:W,C14,'Planificación 2026-1'!H:H,"AF"))&gt;0," P01"," ")</f>
        <v xml:space="preserve"> </v>
      </c>
      <c r="BI14" s="108" t="str">
        <f>IF(SUM(COUNTIFS('Planificación 2026-1'!F:F,"HUAURA",'Planificación 2026-1'!W:W,C14,'Planificación 2026-1'!H:H,"EN"))&gt;0,"P02"," ")</f>
        <v xml:space="preserve"> </v>
      </c>
      <c r="BJ14" s="108" t="str">
        <f>IF(SUM(COUNTIFS('Planificación 2026-1'!F:F,"HUAURA",'Planificación 2026-1'!W:W,C14,'Planificación 2026-1'!H:H,"IS"))&gt;0,"P03"," ")</f>
        <v xml:space="preserve"> </v>
      </c>
      <c r="BK14" s="108" t="str">
        <f>IF(SUM(COUNTIFS('Planificación 2026-1'!F:F,"HUAURA",'Planificación 2026-1'!W:W,C14,'Planificación 2026-1'!H:H,"PS"))&gt;0,"P04"," ")</f>
        <v xml:space="preserve"> </v>
      </c>
      <c r="BL14" s="108"/>
      <c r="BM14" s="108" t="str">
        <f>IF(SUM(COUNTIFS('Planificación 2026-1'!F:F,"HUAURA",'Planificación 2026-1'!W:W,C14,'Planificación 2026-1'!H:H,"IN"))&gt;0,"P06"," ")</f>
        <v xml:space="preserve"> </v>
      </c>
      <c r="BN14" s="108" t="str">
        <f>IF(SUM(COUNTIFS('Planificación 2026-1'!F:F,"HUAURA",'Planificación 2026-1'!W:W,C14,'Planificación 2026-1'!H:H,"CA"))&gt;0,"P07"," ")</f>
        <v xml:space="preserve"> </v>
      </c>
      <c r="BO14" s="108" t="str">
        <f>IF(SUM(COUNTIFS('Planificación 2026-1'!F:F,"HUAURA",'Planificación 2026-1'!W:W,C14,'Planificación 2026-1'!H:H,"DE"))&gt;0,"P08"," ")</f>
        <v xml:space="preserve"> </v>
      </c>
      <c r="BP14" s="108" t="str">
        <f>IF(SUM(COUNTIFS('Planificación 2026-1'!F:F,"HUAURA",'Planificación 2026-1'!W:W,C14,'Planificación 2026-1'!H:H,"OB"))&gt;0,"P09"," ")</f>
        <v xml:space="preserve"> </v>
      </c>
      <c r="BQ14" s="108" t="str">
        <f>IF(SUM(COUNTIFS('Planificación 2026-1'!F:F,"HUAURA",'Planificación 2026-1'!W:W,C14,'Planificación 2026-1'!H:H,"MH"))&gt;0,"P31"," ")</f>
        <v xml:space="preserve"> </v>
      </c>
      <c r="BR14" s="108" t="str">
        <f>IF(SUM(COUNTIFS('Planificación 2026-1'!F:F,"HUAURA",'Planificación 2026-1'!W:W,C14,'Planificación 2026-1'!H:H,"IC"))&gt;0,"P32"," ")</f>
        <v xml:space="preserve"> </v>
      </c>
      <c r="BS14" s="108" t="str">
        <f>IF(SUM(COUNTIFS('Planificación 2026-1'!F:F,"HUAURA",'Planificación 2026-1'!W:W,C14,'Planificación 2026-1'!H:H,"AR"))&gt;0,"P34"," ")</f>
        <v xml:space="preserve"> </v>
      </c>
      <c r="BT14" s="108" t="str">
        <f>IF(SUM(COUNTIFS('Planificación 2026-1'!F:F,"HUAURA",'Planificación 2026-1'!W:W,C14,'Planificación 2026-1'!H:H,"T1"))&gt;0,"P35"," ")</f>
        <v xml:space="preserve"> </v>
      </c>
      <c r="BU14" s="108" t="str">
        <f>IF(SUM(COUNTIFS('Planificación 2026-1'!F:F,"HUAURA",'Planificación 2026-1'!W:W,C14,'Planificación 2026-1'!H:H,"T3"))&gt;0,"P36"," ")</f>
        <v xml:space="preserve"> </v>
      </c>
      <c r="BV14" s="108" t="str">
        <f>IF(SUM(COUNTIFS('Planificación 2026-1'!F:F,"HUAURA",'Planificación 2026-1'!W:W,C14,'Planificación 2026-1'!H:H,"T2"))&gt;0,"P37"," ")</f>
        <v xml:space="preserve"> </v>
      </c>
      <c r="BW14" s="108" t="str">
        <f>IF(SUM(COUNTIFS('Planificación 2026-1'!F:F,"HUAURA",'Planificación 2026-1'!W:W,C14,'Planificación 2026-1'!H:H,"AE"))&gt;0,"P38"," ")</f>
        <v xml:space="preserve"> </v>
      </c>
      <c r="BX14" s="108" t="str">
        <f>IF(SUM(COUNTIFS('Planificación 2026-1'!F:F,"HUAURA",'Planificación 2026-1'!W:W,C14,'Planificación 2026-1'!H:H,"T4"))&gt;0,"P55"," ")</f>
        <v xml:space="preserve"> </v>
      </c>
      <c r="BY14" s="109">
        <f>SUMIFS('Planificación 2026-1'!R:R,'Planificación 2026-1'!W:W,C14,'Planificación 2026-1'!H:H,"AF",'Planificación 2026-1'!I:I,"&gt;2")</f>
        <v>0</v>
      </c>
      <c r="BZ14" s="109">
        <f>SUMIFS('Planificación 2026-1'!R:R,'Planificación 2026-1'!W:W,C14,'Planificación 2026-1'!H:H,"EN",'Planificación 2026-1'!I:I,"&gt;2")</f>
        <v>0</v>
      </c>
      <c r="CA14" s="109">
        <f>SUMIFS('Planificación 2026-1'!R:R,'Planificación 2026-1'!W:W,C14,'Planificación 2026-1'!H:H,"IS",'Planificación 2026-1'!I:I,"&gt;2")</f>
        <v>0</v>
      </c>
      <c r="CB14" s="109">
        <f>SUMIFS('Planificación 2026-1'!R:R,'Planificación 2026-1'!W:W,C14,'Planificación 2026-1'!H:H,"PS",'Planificación 2026-1'!I:I,"&gt;2")</f>
        <v>0</v>
      </c>
      <c r="CC14" s="109">
        <f>SUMIFS('Planificación 2026-1'!R:R,'Planificación 2026-1'!W:W,C14,'Planificación 2026-1'!H:H,"IN",'Planificación 2026-1'!I:I,"&gt;2")</f>
        <v>0</v>
      </c>
      <c r="CD14" s="109">
        <f>SUMIFS('Planificación 2026-1'!R:R,'Planificación 2026-1'!W:W,C14,'Planificación 2026-1'!H:H,"CA",'Planificación 2026-1'!I:I,"&gt;2")</f>
        <v>0</v>
      </c>
      <c r="CE14" s="109">
        <f>SUMIFS('Planificación 2026-1'!R:R,'Planificación 2026-1'!W:W,C14,'Planificación 2026-1'!H:H,"DE",'Planificación 2026-1'!I:I,"&gt;2")</f>
        <v>0</v>
      </c>
      <c r="CF14" s="109">
        <f>SUMIFS('Planificación 2026-1'!R:R,'Planificación 2026-1'!W:W,C14,'Planificación 2026-1'!H:H,"OB",'Planificación 2026-1'!I:I,"&gt;2")</f>
        <v>0</v>
      </c>
      <c r="CG14" s="109">
        <f>SUMIFS('Planificación 2026-1'!R:R,'Planificación 2026-1'!W:W,C14,'Planificación 2026-1'!H:H,"MH",'Planificación 2026-1'!I:I,"&gt;2")</f>
        <v>0</v>
      </c>
      <c r="CH14" s="109">
        <f>SUMIFS('Planificación 2026-1'!R:R,'Planificación 2026-1'!W:W,C14,'Planificación 2026-1'!H:H,"IC",'Planificación 2026-1'!I:I,"&gt;2")</f>
        <v>0</v>
      </c>
      <c r="CI14" s="109">
        <f>SUMIFS('Planificación 2026-1'!R:R,'Planificación 2026-1'!W:W,C14,'Planificación 2026-1'!H:H,"AR",'Planificación 2026-1'!I:I,"&gt;2")</f>
        <v>0</v>
      </c>
      <c r="CJ14" s="109">
        <f>SUMIFS('Planificación 2026-1'!R:R,'Planificación 2026-1'!W:W,C14,'Planificación 2026-1'!H:H,"T1",'Planificación 2026-1'!I:I,"&gt;2")</f>
        <v>0</v>
      </c>
      <c r="CK14" s="109">
        <f>SUMIFS('Planificación 2026-1'!R:R,'Planificación 2026-1'!W:W,C14,'Planificación 2026-1'!H:H,"T3",'Planificación 2026-1'!I:I,"&gt;2")</f>
        <v>0</v>
      </c>
      <c r="CL14" s="109">
        <f>SUMIFS('Planificación 2026-1'!R:R,'Planificación 2026-1'!W:W,C14,'Planificación 2026-1'!H:H,"T2",'Planificación 2026-1'!I:I,"&gt;2")</f>
        <v>0</v>
      </c>
      <c r="CM14" s="109">
        <f>SUMIFS('Planificación 2026-1'!R:R,'Planificación 2026-1'!W:W,C14,'Planificación 2026-1'!H:H,"AE",'Planificación 2026-1'!I:I,"&gt;2")</f>
        <v>0</v>
      </c>
      <c r="CN14" s="109">
        <f>SUMIFS('Planificación 2026-1'!R:R,'Planificación 2026-1'!W:W,C14,'Planificación 2026-1'!H:H,"T4",'Planificación 2026-1'!I:I,"&gt;2")</f>
        <v>0</v>
      </c>
      <c r="CO14" s="109">
        <f>SUMIFS('Planificación 2026-1'!R:R,'Planificación 2026-1'!W:W,C14,'Planificación 2026-1'!H:H,"AF",'Planificación 2026-1'!I:I,"&lt;3")</f>
        <v>0</v>
      </c>
      <c r="CP14" s="109">
        <f>SUMIFS('Planificación 2026-1'!R:R,'Planificación 2026-1'!W:W,C14,'Planificación 2026-1'!H:H,"EN",'Planificación 2026-1'!I:I,"&lt;3")</f>
        <v>0</v>
      </c>
      <c r="CQ14" s="109">
        <f>SUMIFS('Planificación 2026-1'!R:R,'Planificación 2026-1'!W:W,C14,'Planificación 2026-1'!H:H,"IS",'Planificación 2026-1'!I:I,"&lt;3")</f>
        <v>0</v>
      </c>
      <c r="CR14" s="109">
        <f>SUMIFS('Planificación 2026-1'!R:R,'Planificación 2026-1'!W:W,C14,'Planificación 2026-1'!H:H,"PS",'Planificación 2026-1'!I:I,"&lt;3")</f>
        <v>0</v>
      </c>
      <c r="CS14" s="109">
        <f>SUMIFS('Planificación 2026-1'!R:R,'Planificación 2026-1'!W:W,C14,'Planificación 2026-1'!H:H,"IN",'Planificación 2026-1'!I:I,"&lt;3")</f>
        <v>0</v>
      </c>
      <c r="CT14" s="109">
        <f>SUMIFS('Planificación 2026-1'!R:R,'Planificación 2026-1'!W:W,C14,'Planificación 2026-1'!H:H,"CA",'Planificación 2026-1'!I:I,"&lt;3")</f>
        <v>0</v>
      </c>
      <c r="CU14" s="109">
        <f>SUMIFS('Planificación 2026-1'!R:R,'Planificación 2026-1'!W:W,C14,'Planificación 2026-1'!H:H,"DE",'Planificación 2026-1'!I:I,"&lt;3")</f>
        <v>0</v>
      </c>
      <c r="CV14" s="109">
        <f>SUMIFS('Planificación 2026-1'!R:R,'Planificación 2026-1'!W:W,C14,'Planificación 2026-1'!H:H,"OB",'Planificación 2026-1'!I:I,"&lt;3")</f>
        <v>0</v>
      </c>
      <c r="CW14" s="109">
        <f>SUMIFS('Planificación 2026-1'!R:R,'Planificación 2026-1'!W:W,C14,'Planificación 2026-1'!H:H,"MH",'Planificación 2026-1'!I:I,"&lt;3")</f>
        <v>0</v>
      </c>
      <c r="CX14" s="109">
        <f>SUMIFS('Planificación 2026-1'!R:R,'Planificación 2026-1'!W:W,C14,'Planificación 2026-1'!H:H,"IC",'Planificación 2026-1'!I:I,"&lt;3")</f>
        <v>0</v>
      </c>
      <c r="CY14" s="109">
        <f>SUMIFS('Planificación 2026-1'!R:R,'Planificación 2026-1'!W:W,C14,'Planificación 2026-1'!H:H,"AR",'Planificación 2026-1'!I:I,"&lt;3")</f>
        <v>0</v>
      </c>
      <c r="CZ14" s="109">
        <f>SUMIFS('Planificación 2026-1'!R:R,'Planificación 2026-1'!W:W,C14,'Planificación 2026-1'!H:H,"T1",'Planificación 2026-1'!I:I,"&lt;3")</f>
        <v>0</v>
      </c>
      <c r="DA14" s="109">
        <f>SUMIFS('Planificación 2026-1'!R:R,'Planificación 2026-1'!W:W,C14,'Planificación 2026-1'!H:H,"T3",'Planificación 2026-1'!I:I,"&lt;3")</f>
        <v>0</v>
      </c>
      <c r="DB14" s="109">
        <f>SUMIFS('Planificación 2026-1'!R:R,'Planificación 2026-1'!W:W,C14,'Planificación 2026-1'!H:H,"T2",'Planificación 2026-1'!I:I,"&lt;3")</f>
        <v>0</v>
      </c>
      <c r="DC14" s="109">
        <f>SUMIFS('Planificación 2026-1'!R:R,'Planificación 2026-1'!W:W,C14,'Planificación 2026-1'!H:H,"AE",'Planificación 2026-1'!I:I,"&lt;3")</f>
        <v>0</v>
      </c>
      <c r="DD14" s="109">
        <f>SUMIFS('Planificación 2026-1'!R:R,'Planificación 2026-1'!W:W,C14,'Planificación 2026-1'!H:H,"T4",'Planificación 2026-1'!I:I,"&lt;3")</f>
        <v>0</v>
      </c>
      <c r="DE14" s="108" t="str">
        <f t="shared" si="4"/>
        <v/>
      </c>
      <c r="DF14" s="41">
        <f>IF(C14="","",SUMIFS('Planificación 2026-1'!R:R,'Planificación 2026-1'!W:W,C14,'Planificación 2026-1'!F:F,"PRINCIPAL",'Planificación 2026-1'!X:X,"VIRTUAL"))</f>
        <v>0</v>
      </c>
      <c r="DG14" s="41">
        <f>IF(C14="","",SUMIFS('Planificación 2026-1'!R:R,'Planificación 2026-1'!W:W,C14,'Planificación 2026-1'!F:F,"PRINCIPAL",'Planificación 2026-1'!X:X,"PRESENCIAL"))</f>
        <v>0</v>
      </c>
      <c r="DH14" s="41">
        <f>IF(C14="","",SUMIFS('Planificación 2026-1'!R:R,'Planificación 2026-1'!W:W,C14,'Planificación 2026-1'!F:F,"PRINCIPAL",'Planificación 2026-1'!X:X,"HIBRIDO PRESENCIAL"))</f>
        <v>0</v>
      </c>
      <c r="DI14" s="108" t="str">
        <f t="shared" si="5"/>
        <v/>
      </c>
      <c r="DJ14" s="108">
        <f>IF(C14="","",SUMIFS('Planificación 2026-1'!R:R,'Planificación 2026-1'!W:W,C14,'Planificación 2026-1'!F:F,"FILIAL",'Planificación 2026-1'!X:X,"VIRTUAL"))</f>
        <v>0</v>
      </c>
      <c r="DK14" s="110">
        <f>IF(C14="","",SUMIFS('Planificación 2026-1'!R:R,'Planificación 2026-1'!W:W,C14,'Planificación 2026-1'!F:F,"FILIAL",'Planificación 2026-1'!X:X,"PRESENCIAL"))</f>
        <v>0</v>
      </c>
      <c r="DL14" s="61">
        <f>IF(C14="","",SUMIFS('Planificación 2026-1'!R:R,'Planificación 2026-1'!W:W,C14,'Planificación 2026-1'!F:F,"FILIAL",'Planificación 2026-1'!X:X,"HIBRIDO PRESENCIAL"))</f>
        <v>0</v>
      </c>
      <c r="DM14" s="111" t="str">
        <f t="shared" si="6"/>
        <v/>
      </c>
      <c r="DN14" s="108">
        <f>IF(C14="","",SUMIFS('Planificación 2026-1'!R:R,'Planificación 2026-1'!W:W,C14,'Planificación 2026-1'!F:F,"SUNAMPE",'Planificación 2026-1'!X:X,"VIRTUAL"))</f>
        <v>0</v>
      </c>
      <c r="DO14" s="61">
        <f>IF(C14="","",SUMIFS('Planificación 2026-1'!R:R,'Planificación 2026-1'!W:W,C14,'Planificación 2026-1'!F:F,"SUNAMPE",'Planificación 2026-1'!X:X,"PRESENCIAL"))</f>
        <v>0</v>
      </c>
      <c r="DP14" s="111" t="str">
        <f t="shared" si="7"/>
        <v/>
      </c>
      <c r="DQ14" s="108">
        <f>IF(C14="","",SUMIFS('Planificación 2026-1'!R:R,'Planificación 2026-1'!W:W,C14,'Planificación 2026-1'!F:F,"HUAURA",'Planificación 2026-1'!X:X,"VIRTUAL"))</f>
        <v>0</v>
      </c>
      <c r="DR14" s="61">
        <f>IF(C14="","",SUMIFS('Planificación 2026-1'!R:R,'Planificación 2026-1'!W:W,C14,'Planificación 2026-1'!F:F,"HUAURA",'Planificación 2026-1'!X:X,"PRESENCIAL"))</f>
        <v>0</v>
      </c>
      <c r="DS14" s="76">
        <f>SUMIFS('Planificación 2026-1'!R:R,'Planificación 2026-1'!W:W,C14,'Planificación 2026-1'!F:F,"PRINCIPAL",'Planificación 2026-1'!X:X,"VIRTUAL",'Planificación 2026-1'!I:I,"&gt;2")</f>
        <v>0</v>
      </c>
      <c r="DT14" s="76">
        <f>SUMIFS('Planificación 2026-1'!R:R,'Planificación 2026-1'!W:W,C14,'Planificación 2026-1'!F:F,"PRINCIPAL",'Planificación 2026-1'!X:X,"&lt;&gt;VIRTUAL",'Planificación 2026-1'!I:I,"&gt;2")</f>
        <v>0</v>
      </c>
      <c r="DU14" s="76">
        <f>SUMIFS('Planificación 2026-1'!R:R,'Planificación 2026-1'!W:W,C14,'Planificación 2026-1'!F:F,"SUNAMPE",'Planificación 2026-1'!X:X,"VIRTUAL",'Planificación 2026-1'!I:I,"&gt;2")</f>
        <v>0</v>
      </c>
      <c r="DV14" s="76">
        <f>SUMIFS('Planificación 2026-1'!R:R,'Planificación 2026-1'!W:W,C14,'Planificación 2026-1'!F:F,"SUNAMPE",'Planificación 2026-1'!X:X,"&lt;&gt;VIRTUAL",'Planificación 2026-1'!I:I,"&gt;2")</f>
        <v>0</v>
      </c>
      <c r="DW14" s="76">
        <f>SUMIFS('Planificación 2026-1'!R:R,'Planificación 2026-1'!W:W,C14,'Planificación 2026-1'!F:F,"FILIAL",'Planificación 2026-1'!X:X,"VIRTUAL",'Planificación 2026-1'!I:I,"&gt;2")</f>
        <v>0</v>
      </c>
      <c r="DX14" s="76">
        <f>SUMIFS('Planificación 2026-1'!R:R,'Planificación 2026-1'!W:W,C14,'Planificación 2026-1'!F:F,"FILIAL",'Planificación 2026-1'!X:X,"&lt;&gt;VIRTUAL",'Planificación 2026-1'!I:I,"&gt;2")</f>
        <v>0</v>
      </c>
      <c r="DY14" s="76">
        <f>SUMIFS('Planificación 2026-1'!R:R,'Planificación 2026-1'!W:W,C14,'Planificación 2026-1'!F:F,"PORUMA",'Planificación 2026-1'!X:X,"VIRTUAL",'Planificación 2026-1'!I:I,"&gt;2")</f>
        <v>0</v>
      </c>
      <c r="DZ14" s="76">
        <f>SUMIFS('Planificación 2026-1'!R:R,'Planificación 2026-1'!W:W,C14,'Planificación 2026-1'!F:F,"PORUMA",'Planificación 2026-1'!X:X,"&lt;&gt;VIRTUAL",'Planificación 2026-1'!I:I,"&gt;2")</f>
        <v>0</v>
      </c>
      <c r="EA14" s="76">
        <f>SUMIFS('Planificación 2026-1'!R:R,'Planificación 2026-1'!W:W,C14,'Planificación 2026-1'!F:F,"HUAURA",'Planificación 2026-1'!X:X,"VIRTUAL",'Planificación 2026-1'!I:I,"&gt;2")</f>
        <v>0</v>
      </c>
      <c r="EB14" s="76">
        <f>SUMIFS('Planificación 2026-1'!R:R,'Planificación 2026-1'!W:W,C14,'Planificación 2026-1'!F:F,"HUAURA",'Planificación 2026-1'!X:X,"&lt;&gt;VIRTUAL",'Planificación 2026-1'!I:I,"&gt;2")</f>
        <v>0</v>
      </c>
      <c r="EC14" s="76">
        <f>SUMIFS('Planificación 2026-1'!R:R,'Planificación 2026-1'!W:W,C14,'Planificación 2026-1'!F:F,"PRINCIPAL",'Planificación 2026-1'!X:X,"VIRTUAL",'Planificación 2026-1'!I:I,"&lt;3")</f>
        <v>0</v>
      </c>
      <c r="ED14" s="76">
        <f>SUMIFS('Planificación 2026-1'!R:R,'Planificación 2026-1'!W:W,C14,'Planificación 2026-1'!F:F,"PRINCIPAL",'Planificación 2026-1'!X:X,"&lt;&gt;VIRTUAL",'Planificación 2026-1'!I:I,"&lt;3")</f>
        <v>0</v>
      </c>
      <c r="EE14" s="76">
        <f>SUMIFS('Planificación 2026-1'!R:R,'Planificación 2026-1'!W:W,C14,'Planificación 2026-1'!F:F,"SUNAMPE",'Planificación 2026-1'!X:X,"VIRTUAL",'Planificación 2026-1'!I:I,"&lt;3")</f>
        <v>0</v>
      </c>
      <c r="EF14" s="76">
        <f>SUMIFS('Planificación 2026-1'!R:R,'Planificación 2026-1'!W:W,C14,'Planificación 2026-1'!F:F,"SUNAMPE",'Planificación 2026-1'!X:X,"&lt;&gt;VIRTUAL",'Planificación 2026-1'!I:I,"&lt;3")</f>
        <v>0</v>
      </c>
      <c r="EG14" s="76">
        <f>SUMIFS('Planificación 2026-1'!R:R,'Planificación 2026-1'!W:W,C14,'Planificación 2026-1'!F:F,"FILIAL",'Planificación 2026-1'!X:X,"VIRTUAL",'Planificación 2026-1'!I:I,"&lt;3")</f>
        <v>0</v>
      </c>
      <c r="EH14" s="76">
        <f>SUMIFS('Planificación 2026-1'!R:R,'Planificación 2026-1'!W:W,C14,'Planificación 2026-1'!F:F,"FILIAL",'Planificación 2026-1'!X:X,"&lt;&gt;VIRTUAL",'Planificación 2026-1'!I:I,"&lt;3")</f>
        <v>0</v>
      </c>
      <c r="EI14" s="76">
        <f>SUMIFS('Planificación 2026-1'!R:R,'Planificación 2026-1'!W:W,C14,'Planificación 2026-1'!F:F,"PORUMA",'Planificación 2026-1'!X:X,"VIRTUAL",'Planificación 2026-1'!I:I,"&lt;3")</f>
        <v>0</v>
      </c>
      <c r="EJ14" s="76">
        <f>SUMIFS('Planificación 2026-1'!R:R,'Planificación 2026-1'!W:W,C14,'Planificación 2026-1'!F:F,"PORUMA",'Planificación 2026-1'!X:X,"&lt;&gt;VIRTUAL",'Planificación 2026-1'!I:I,"&lt;3")</f>
        <v>0</v>
      </c>
      <c r="EK14" s="76">
        <f>SUMIFS('Planificación 2026-1'!R:R,'Planificación 2026-1'!W:W,C14,'Planificación 2026-1'!F:F,"HUAURA",'Planificación 2026-1'!X:X,"VIRTUAL",'Planificación 2026-1'!I:I,"&lt;3")</f>
        <v>0</v>
      </c>
      <c r="EL14" s="76">
        <f>SUMIFS('Planificación 2026-1'!R:R,'Planificación 2026-1'!W:W,C14,'Planificación 2026-1'!F:F,"HUAURA",'Planificación 2026-1'!X:X,"&lt;&gt;VIRTUAL",'Planificación 2026-1'!I:I,"&lt;3")</f>
        <v>0</v>
      </c>
      <c r="EM14" s="76"/>
      <c r="EN14" s="76">
        <f t="shared" si="0"/>
        <v>0</v>
      </c>
      <c r="EO14" s="76">
        <f t="shared" si="1"/>
        <v>0</v>
      </c>
      <c r="EP14" s="76" t="b">
        <f t="shared" si="2"/>
        <v>1</v>
      </c>
      <c r="EQ14" s="76" t="str">
        <f t="shared" si="3"/>
        <v/>
      </c>
      <c r="ER14" s="76" t="str">
        <f t="shared" si="8"/>
        <v>PRESENCIAL</v>
      </c>
    </row>
    <row r="15" spans="1:148" hidden="1">
      <c r="A15" s="83"/>
      <c r="B15" s="119">
        <v>12</v>
      </c>
      <c r="C15" s="115" t="s">
        <v>183</v>
      </c>
      <c r="D15" s="112">
        <f>SUMIF('Planificación 2026-1'!W:W,C15,'Planificación 2026-1'!R:R)</f>
        <v>0</v>
      </c>
      <c r="E15" s="114" t="s">
        <v>170</v>
      </c>
      <c r="F15" s="115" t="s">
        <v>171</v>
      </c>
      <c r="G15" s="115" t="s">
        <v>13</v>
      </c>
      <c r="H15" s="115" t="s">
        <v>129</v>
      </c>
      <c r="I15" s="107" t="str">
        <f>IF(SUM(COUNTIFS('Planificación 2026-1'!F:F,"PRINCIPAL",'Planificación 2026-1'!W:W,C15,'Planificación 2026-1'!H:H,"AF"))&gt;0,"P01"," ")</f>
        <v xml:space="preserve"> </v>
      </c>
      <c r="J15" s="108" t="str">
        <f>IF(SUM(COUNTIFS('Planificación 2026-1'!F:F,"PRINCIPAL",'Planificación 2026-1'!W:W,C15,'Planificación 2026-1'!H:H,"EN"))&gt;0,"P02"," ")</f>
        <v xml:space="preserve"> </v>
      </c>
      <c r="K15" s="108" t="str">
        <f>IF(SUM(COUNTIFS('Planificación 2026-1'!F:F,"PRINCIPAL",'Planificación 2026-1'!W:W,C15,'Planificación 2026-1'!H:H,"IS"))&gt;0,"P03"," ")</f>
        <v xml:space="preserve"> </v>
      </c>
      <c r="L15" s="108" t="str">
        <f>IF(SUM(COUNTIFS('Planificación 2026-1'!F:F,"PRINCIPAL",'Planificación 2026-1'!W:W,C15,'Planificación 2026-1'!H:H,"PS"))&gt;0,"P04"," ")</f>
        <v xml:space="preserve"> </v>
      </c>
      <c r="M15" s="108"/>
      <c r="N15" s="108" t="str">
        <f>IF(SUM(COUNTIFS('Planificación 2026-1'!F:F,"PRINCIPAL",'Planificación 2026-1'!W:W,C15,'Planificación 2026-1'!H:H,"IN"))&gt;0,"P06"," ")</f>
        <v xml:space="preserve"> </v>
      </c>
      <c r="O15" s="108" t="str">
        <f>IF(SUM(COUNTIFS('Planificación 2026-1'!F:F,"PRINCIPAL",'Planificación 2026-1'!W:W,C15,'Planificación 2026-1'!H:H,"CA"))&gt;0,"P07"," ")</f>
        <v xml:space="preserve"> </v>
      </c>
      <c r="P15" s="108" t="str">
        <f>IF(SUM(COUNTIFS('Planificación 2026-1'!F:F,"PRINCIPAL",'Planificación 2026-1'!W:W,C15,'Planificación 2026-1'!H:H,"DE"))&gt;0,"P08"," ")</f>
        <v xml:space="preserve"> </v>
      </c>
      <c r="Q15" s="108" t="str">
        <f>IF(SUM(COUNTIFS('Planificación 2026-1'!F:F,"PRINCIPAL",'Planificación 2026-1'!W:W,C15,'Planificación 2026-1'!H:H,"OB"))&gt;0,"P09"," ")</f>
        <v xml:space="preserve"> </v>
      </c>
      <c r="R15" s="108" t="str">
        <f>IF(SUM(COUNTIFS('Planificación 2026-1'!F:F,"PRINCIPAL",'Planificación 2026-1'!W:W,C15,'Planificación 2026-1'!H:H,"MH"))&gt;0,"P31"," ")</f>
        <v xml:space="preserve"> </v>
      </c>
      <c r="S15" s="108" t="str">
        <f>IF(SUM(COUNTIFS('Planificación 2026-1'!F:F,"PRINCIPAL",'Planificación 2026-1'!W:W,C15,'Planificación 2026-1'!H:H,"IC"))&gt;0,"P32"," ")</f>
        <v xml:space="preserve"> </v>
      </c>
      <c r="T15" s="108" t="str">
        <f>IF(SUM(COUNTIFS('Planificación 2026-1'!F:F,"PRINCIPAL",'Planificación 2026-1'!W:W,C15,'Planificación 2026-1'!H:H,"AR"))&gt;0,"P34"," ")</f>
        <v xml:space="preserve"> </v>
      </c>
      <c r="U15" s="108" t="str">
        <f>IF(SUM(COUNTIFS('Planificación 2026-1'!F:F,"PRINCIPAL",'Planificación 2026-1'!W:W,C15,'Planificación 2026-1'!H:H,"T1"))&gt;0,"P35"," ")</f>
        <v xml:space="preserve"> </v>
      </c>
      <c r="V15" s="108" t="str">
        <f>IF(SUM(COUNTIFS('Planificación 2026-1'!F:F,"PRINCIPAL",'Planificación 2026-1'!W:W,C15,'Planificación 2026-1'!H:H,"T3"))&gt;0,"P36"," ")</f>
        <v xml:space="preserve"> </v>
      </c>
      <c r="W15" s="108" t="str">
        <f>IF(SUM(COUNTIFS('Planificación 2026-1'!F:F,"PRINCIPAL",'Planificación 2026-1'!W:W,C15,'Planificación 2026-1'!H:H,"T2"))&gt;0,"P37"," ")</f>
        <v xml:space="preserve"> </v>
      </c>
      <c r="X15" s="108" t="str">
        <f>IF(SUM(COUNTIFS('Planificación 2026-1'!F:F,"PRINCIPAL",'Planificación 2026-1'!W:W,C15,'Planificación 2026-1'!H:H,"AE"))&gt;0,"P38"," ")</f>
        <v xml:space="preserve"> </v>
      </c>
      <c r="Y15" s="108" t="str">
        <f>IF(SUM(COUNTIFS('Planificación 2026-1'!F:F,"PRINCIPAL",'Planificación 2026-1'!W:W,C15,'Planificación 2026-1'!H:H,"T4"))&gt;0,"P55"," ")</f>
        <v xml:space="preserve"> </v>
      </c>
      <c r="Z15" s="108" t="str">
        <f>IF(SUM(COUNTIFS('Planificación 2026-1'!F:F,"FILIAL",'Planificación 2026-1'!W:W,C15,'Planificación 2026-1'!H:H,"AF"))&gt;0," P01"," ")</f>
        <v xml:space="preserve"> </v>
      </c>
      <c r="AA15" s="108" t="str">
        <f>IF(SUM(COUNTIFS('Planificación 2026-1'!F:F,"FILIAL",'Planificación 2026-1'!W:W,C15,'Planificación 2026-1'!H:H,"EN"))&gt;0,"P02"," ")</f>
        <v xml:space="preserve"> </v>
      </c>
      <c r="AB15" s="108" t="str">
        <f>IF(SUM(COUNTIFS('Planificación 2026-1'!F:F,"FILIAL",'Planificación 2026-1'!W:W,C15,'Planificación 2026-1'!H:H,"IS"))&gt;0,"P03"," ")</f>
        <v xml:space="preserve"> </v>
      </c>
      <c r="AC15" s="108" t="str">
        <f>IF(SUM(COUNTIFS('Planificación 2026-1'!F:F,"FILIAL",'Planificación 2026-1'!W:W,C15,'Planificación 2026-1'!H:H,"PS"))&gt;0,"P04"," ")</f>
        <v xml:space="preserve"> </v>
      </c>
      <c r="AD15" s="108"/>
      <c r="AE15" s="108" t="str">
        <f>IF(SUM(COUNTIFS('Planificación 2026-1'!F:F,"FILIAL",'Planificación 2026-1'!W:W,C15,'Planificación 2026-1'!H:H,"IN"))&gt;0,"P06"," ")</f>
        <v xml:space="preserve"> </v>
      </c>
      <c r="AF15" s="108" t="str">
        <f>IF(SUM(COUNTIFS('Planificación 2026-1'!F:F,"FILIAL",'Planificación 2026-1'!W:W,C15,'Planificación 2026-1'!H:H,"CA"))&gt;0,"P07"," ")</f>
        <v xml:space="preserve"> </v>
      </c>
      <c r="AG15" s="108" t="str">
        <f>IF(SUM(COUNTIFS('Planificación 2026-1'!F:F,"FILIAL",'Planificación 2026-1'!W:W,C15,'Planificación 2026-1'!H:H,"DE"))&gt;0,"P08"," ")</f>
        <v xml:space="preserve"> </v>
      </c>
      <c r="AH15" s="108" t="str">
        <f>IF(SUM(COUNTIFS('Planificación 2026-1'!F:F,"FILIAL",'Planificación 2026-1'!W:W,C15,'Planificación 2026-1'!H:H,"OB"))&gt;0,"P09"," ")</f>
        <v xml:space="preserve"> </v>
      </c>
      <c r="AI15" s="108" t="str">
        <f>IF(SUM(COUNTIFS('Planificación 2026-1'!F:F,"FILIAL",'Planificación 2026-1'!W:W,C15,'Planificación 2026-1'!H:H,"MH"))&gt;0,"P31"," ")</f>
        <v xml:space="preserve"> </v>
      </c>
      <c r="AJ15" s="108" t="str">
        <f>IF(SUM(COUNTIFS('Planificación 2026-1'!F:F,"FILIAL",'Planificación 2026-1'!W:W,C15,'Planificación 2026-1'!H:H,"IC"))&gt;0,"P32"," ")</f>
        <v xml:space="preserve"> </v>
      </c>
      <c r="AK15" s="108" t="str">
        <f>IF(SUM(COUNTIFS('Planificación 2026-1'!F:F,"FILIAL",'Planificación 2026-1'!W:W,C15,'Planificación 2026-1'!H:H,"AR"))&gt;0,"P34"," ")</f>
        <v xml:space="preserve"> </v>
      </c>
      <c r="AL15" s="108" t="str">
        <f>IF(SUM(COUNTIFS('Planificación 2026-1'!F:F,"FILIAL",'Planificación 2026-1'!W:W,C15,'Planificación 2026-1'!H:H,"T1"))&gt;0,"P35"," ")</f>
        <v xml:space="preserve"> </v>
      </c>
      <c r="AM15" s="108" t="str">
        <f>IF(SUM(COUNTIFS('Planificación 2026-1'!F:F,"FILIAL",'Planificación 2026-1'!W:W,C15,'Planificación 2026-1'!H:H,"T3"))&gt;0,"P36"," ")</f>
        <v xml:space="preserve"> </v>
      </c>
      <c r="AN15" s="108" t="str">
        <f>IF(SUM(COUNTIFS('Planificación 2026-1'!F:F,"FILIAL",'Planificación 2026-1'!W:W,C15,'Planificación 2026-1'!H:H,"T2"))&gt;0,"P37"," ")</f>
        <v xml:space="preserve"> </v>
      </c>
      <c r="AO15" s="108" t="str">
        <f>IF(SUM(COUNTIFS('Planificación 2026-1'!F:F,"FILIAL",'Planificación 2026-1'!W:W,C15,'Planificación 2026-1'!H:H,"AE"))&gt;0,"P38"," ")</f>
        <v xml:space="preserve"> </v>
      </c>
      <c r="AP15" s="108" t="str">
        <f>IF(SUM(COUNTIFS('Planificación 2026-1'!F:F,"FILIAL",'Planificación 2026-1'!W:W,C15,'Planificación 2026-1'!H:H,"T4"))&gt;0,"P55"," ")</f>
        <v xml:space="preserve"> </v>
      </c>
      <c r="AQ15" s="108" t="str">
        <f>IF(SUM(COUNTIFS('Planificación 2026-1'!F:F,"SUNAMPE",'Planificación 2026-1'!W:W,C15,'Planificación 2026-1'!H:H,"AF"))&gt;0," P01"," ")</f>
        <v xml:space="preserve"> </v>
      </c>
      <c r="AR15" s="108" t="str">
        <f>IF(SUM(COUNTIFS('Planificación 2026-1'!F:F,"SUNAMPE",'Planificación 2026-1'!W:W,C15,'Planificación 2026-1'!H:H,"EN"))&gt;0,"P02"," ")</f>
        <v xml:space="preserve"> </v>
      </c>
      <c r="AS15" s="108" t="str">
        <f>IF(SUM(COUNTIFS('Planificación 2026-1'!F:F,"SUNAMPE",'Planificación 2026-1'!W:W,C15,'Planificación 2026-1'!H:H,"IS"))&gt;0,"P03"," ")</f>
        <v xml:space="preserve"> </v>
      </c>
      <c r="AT15" s="108" t="str">
        <f>IF(SUM(COUNTIFS('Planificación 2026-1'!F:F,"SUNAMPE",'Planificación 2026-1'!W:W,C15,'Planificación 2026-1'!H:H,"PS"))&gt;0,"P04"," ")</f>
        <v xml:space="preserve"> </v>
      </c>
      <c r="AU15" s="108"/>
      <c r="AV15" s="108" t="str">
        <f>IF(SUM(COUNTIFS('Planificación 2026-1'!F:F,"SUNAMPE",'Planificación 2026-1'!W:W,C15,'Planificación 2026-1'!H:H,"IN"))&gt;0,"P06"," ")</f>
        <v xml:space="preserve"> </v>
      </c>
      <c r="AW15" s="108" t="str">
        <f>IF(SUM(COUNTIFS('Planificación 2026-1'!F:F,"SUNAMPE",'Planificación 2026-1'!W:W,C15,'Planificación 2026-1'!H:H,"CA"))&gt;0,"P07"," ")</f>
        <v xml:space="preserve"> </v>
      </c>
      <c r="AX15" s="108" t="str">
        <f>IF(SUM(COUNTIFS('Planificación 2026-1'!F:F,"SUNAMPE",'Planificación 2026-1'!W:W,C15,'Planificación 2026-1'!H:H,"DE"))&gt;0,"P08"," ")</f>
        <v xml:space="preserve"> </v>
      </c>
      <c r="AY15" s="108" t="str">
        <f>IF(SUM(COUNTIFS('Planificación 2026-1'!F:F,"SUNAMPE",'Planificación 2026-1'!W:W,C15,'Planificación 2026-1'!H:H,"OB"))&gt;0,"P09"," ")</f>
        <v xml:space="preserve"> </v>
      </c>
      <c r="AZ15" s="108" t="str">
        <f>IF(SUM(COUNTIFS('Planificación 2026-1'!F:F,"SUNAMPE",'Planificación 2026-1'!W:W,C15,'Planificación 2026-1'!H:H,"MH"))&gt;0,"P31"," ")</f>
        <v xml:space="preserve"> </v>
      </c>
      <c r="BA15" s="108" t="str">
        <f>IF(SUM(COUNTIFS('Planificación 2026-1'!F:F,"SUNAMPE",'Planificación 2026-1'!W:W,C15,'Planificación 2026-1'!H:H,"IC"))&gt;0,"P32"," ")</f>
        <v xml:space="preserve"> </v>
      </c>
      <c r="BB15" s="108" t="str">
        <f>IF(SUM(COUNTIFS('Planificación 2026-1'!F:F,"SUNAMPE",'Planificación 2026-1'!W:W,C15,'Planificación 2026-1'!H:H,"AR"))&gt;0,"P34"," ")</f>
        <v xml:space="preserve"> </v>
      </c>
      <c r="BC15" s="108" t="str">
        <f>IF(SUM(COUNTIFS('Planificación 2026-1'!F:F,"SUNAMPE",'Planificación 2026-1'!W:W,C15,'Planificación 2026-1'!H:H,"T1"))&gt;0,"P35"," ")</f>
        <v xml:space="preserve"> </v>
      </c>
      <c r="BD15" s="108" t="str">
        <f>IF(SUM(COUNTIFS('Planificación 2026-1'!F:F,"SUNAMPE",'Planificación 2026-1'!W:W,C15,'Planificación 2026-1'!H:H,"T3"))&gt;0,"P36"," ")</f>
        <v xml:space="preserve"> </v>
      </c>
      <c r="BE15" s="108" t="str">
        <f>IF(SUM(COUNTIFS('Planificación 2026-1'!F:F,"SUNAMPE",'Planificación 2026-1'!W:W,C15,'Planificación 2026-1'!H:H,"T2"))&gt;0,"P37"," ")</f>
        <v xml:space="preserve"> </v>
      </c>
      <c r="BF15" s="108" t="str">
        <f>IF(SUM(COUNTIFS('Planificación 2026-1'!F:F,"SUNAMPE",'Planificación 2026-1'!W:W,C15,'Planificación 2026-1'!H:H,"AE"))&gt;0,"P38"," ")</f>
        <v xml:space="preserve"> </v>
      </c>
      <c r="BG15" s="108" t="str">
        <f>IF(SUM(COUNTIFS('Planificación 2026-1'!F:F,"SUNAMPE",'Planificación 2026-1'!W:W,C15,'Planificación 2026-1'!H:H,"T4"))&gt;0,"P55"," ")</f>
        <v xml:space="preserve"> </v>
      </c>
      <c r="BH15" s="108" t="str">
        <f>IF(SUM(COUNTIFS('Planificación 2026-1'!F:F,"HUAURA",'Planificación 2026-1'!W:W,C15,'Planificación 2026-1'!H:H,"AF"))&gt;0," P01"," ")</f>
        <v xml:space="preserve"> </v>
      </c>
      <c r="BI15" s="108" t="str">
        <f>IF(SUM(COUNTIFS('Planificación 2026-1'!F:F,"HUAURA",'Planificación 2026-1'!W:W,C15,'Planificación 2026-1'!H:H,"EN"))&gt;0,"P02"," ")</f>
        <v xml:space="preserve"> </v>
      </c>
      <c r="BJ15" s="108" t="str">
        <f>IF(SUM(COUNTIFS('Planificación 2026-1'!F:F,"HUAURA",'Planificación 2026-1'!W:W,C15,'Planificación 2026-1'!H:H,"IS"))&gt;0,"P03"," ")</f>
        <v xml:space="preserve"> </v>
      </c>
      <c r="BK15" s="108" t="str">
        <f>IF(SUM(COUNTIFS('Planificación 2026-1'!F:F,"HUAURA",'Planificación 2026-1'!W:W,C15,'Planificación 2026-1'!H:H,"PS"))&gt;0,"P04"," ")</f>
        <v xml:space="preserve"> </v>
      </c>
      <c r="BL15" s="108"/>
      <c r="BM15" s="108" t="str">
        <f>IF(SUM(COUNTIFS('Planificación 2026-1'!F:F,"HUAURA",'Planificación 2026-1'!W:W,C15,'Planificación 2026-1'!H:H,"IN"))&gt;0,"P06"," ")</f>
        <v xml:space="preserve"> </v>
      </c>
      <c r="BN15" s="108" t="str">
        <f>IF(SUM(COUNTIFS('Planificación 2026-1'!F:F,"HUAURA",'Planificación 2026-1'!W:W,C15,'Planificación 2026-1'!H:H,"CA"))&gt;0,"P07"," ")</f>
        <v xml:space="preserve"> </v>
      </c>
      <c r="BO15" s="108" t="str">
        <f>IF(SUM(COUNTIFS('Planificación 2026-1'!F:F,"HUAURA",'Planificación 2026-1'!W:W,C15,'Planificación 2026-1'!H:H,"DE"))&gt;0,"P08"," ")</f>
        <v xml:space="preserve"> </v>
      </c>
      <c r="BP15" s="108" t="str">
        <f>IF(SUM(COUNTIFS('Planificación 2026-1'!F:F,"HUAURA",'Planificación 2026-1'!W:W,C15,'Planificación 2026-1'!H:H,"OB"))&gt;0,"P09"," ")</f>
        <v xml:space="preserve"> </v>
      </c>
      <c r="BQ15" s="108" t="str">
        <f>IF(SUM(COUNTIFS('Planificación 2026-1'!F:F,"HUAURA",'Planificación 2026-1'!W:W,C15,'Planificación 2026-1'!H:H,"MH"))&gt;0,"P31"," ")</f>
        <v xml:space="preserve"> </v>
      </c>
      <c r="BR15" s="108" t="str">
        <f>IF(SUM(COUNTIFS('Planificación 2026-1'!F:F,"HUAURA",'Planificación 2026-1'!W:W,C15,'Planificación 2026-1'!H:H,"IC"))&gt;0,"P32"," ")</f>
        <v xml:space="preserve"> </v>
      </c>
      <c r="BS15" s="108" t="str">
        <f>IF(SUM(COUNTIFS('Planificación 2026-1'!F:F,"HUAURA",'Planificación 2026-1'!W:W,C15,'Planificación 2026-1'!H:H,"AR"))&gt;0,"P34"," ")</f>
        <v xml:space="preserve"> </v>
      </c>
      <c r="BT15" s="108" t="str">
        <f>IF(SUM(COUNTIFS('Planificación 2026-1'!F:F,"HUAURA",'Planificación 2026-1'!W:W,C15,'Planificación 2026-1'!H:H,"T1"))&gt;0,"P35"," ")</f>
        <v xml:space="preserve"> </v>
      </c>
      <c r="BU15" s="108" t="str">
        <f>IF(SUM(COUNTIFS('Planificación 2026-1'!F:F,"HUAURA",'Planificación 2026-1'!W:W,C15,'Planificación 2026-1'!H:H,"T3"))&gt;0,"P36"," ")</f>
        <v xml:space="preserve"> </v>
      </c>
      <c r="BV15" s="108" t="str">
        <f>IF(SUM(COUNTIFS('Planificación 2026-1'!F:F,"HUAURA",'Planificación 2026-1'!W:W,C15,'Planificación 2026-1'!H:H,"T2"))&gt;0,"P37"," ")</f>
        <v xml:space="preserve"> </v>
      </c>
      <c r="BW15" s="108" t="str">
        <f>IF(SUM(COUNTIFS('Planificación 2026-1'!F:F,"HUAURA",'Planificación 2026-1'!W:W,C15,'Planificación 2026-1'!H:H,"AE"))&gt;0,"P38"," ")</f>
        <v xml:space="preserve"> </v>
      </c>
      <c r="BX15" s="108" t="str">
        <f>IF(SUM(COUNTIFS('Planificación 2026-1'!F:F,"HUAURA",'Planificación 2026-1'!W:W,C15,'Planificación 2026-1'!H:H,"T4"))&gt;0,"P55"," ")</f>
        <v xml:space="preserve"> </v>
      </c>
      <c r="BY15" s="109">
        <f>SUMIFS('Planificación 2026-1'!R:R,'Planificación 2026-1'!W:W,C15,'Planificación 2026-1'!H:H,"AF",'Planificación 2026-1'!I:I,"&gt;2")</f>
        <v>0</v>
      </c>
      <c r="BZ15" s="109">
        <f>SUMIFS('Planificación 2026-1'!R:R,'Planificación 2026-1'!W:W,C15,'Planificación 2026-1'!H:H,"EN",'Planificación 2026-1'!I:I,"&gt;2")</f>
        <v>0</v>
      </c>
      <c r="CA15" s="109">
        <f>SUMIFS('Planificación 2026-1'!R:R,'Planificación 2026-1'!W:W,C15,'Planificación 2026-1'!H:H,"IS",'Planificación 2026-1'!I:I,"&gt;2")</f>
        <v>0</v>
      </c>
      <c r="CB15" s="109">
        <f>SUMIFS('Planificación 2026-1'!R:R,'Planificación 2026-1'!W:W,C15,'Planificación 2026-1'!H:H,"PS",'Planificación 2026-1'!I:I,"&gt;2")</f>
        <v>0</v>
      </c>
      <c r="CC15" s="109">
        <f>SUMIFS('Planificación 2026-1'!R:R,'Planificación 2026-1'!W:W,C15,'Planificación 2026-1'!H:H,"IN",'Planificación 2026-1'!I:I,"&gt;2")</f>
        <v>0</v>
      </c>
      <c r="CD15" s="109">
        <f>SUMIFS('Planificación 2026-1'!R:R,'Planificación 2026-1'!W:W,C15,'Planificación 2026-1'!H:H,"CA",'Planificación 2026-1'!I:I,"&gt;2")</f>
        <v>0</v>
      </c>
      <c r="CE15" s="109">
        <f>SUMIFS('Planificación 2026-1'!R:R,'Planificación 2026-1'!W:W,C15,'Planificación 2026-1'!H:H,"DE",'Planificación 2026-1'!I:I,"&gt;2")</f>
        <v>0</v>
      </c>
      <c r="CF15" s="109">
        <f>SUMIFS('Planificación 2026-1'!R:R,'Planificación 2026-1'!W:W,C15,'Planificación 2026-1'!H:H,"OB",'Planificación 2026-1'!I:I,"&gt;2")</f>
        <v>0</v>
      </c>
      <c r="CG15" s="109">
        <f>SUMIFS('Planificación 2026-1'!R:R,'Planificación 2026-1'!W:W,C15,'Planificación 2026-1'!H:H,"MH",'Planificación 2026-1'!I:I,"&gt;2")</f>
        <v>0</v>
      </c>
      <c r="CH15" s="109">
        <f>SUMIFS('Planificación 2026-1'!R:R,'Planificación 2026-1'!W:W,C15,'Planificación 2026-1'!H:H,"IC",'Planificación 2026-1'!I:I,"&gt;2")</f>
        <v>0</v>
      </c>
      <c r="CI15" s="109">
        <f>SUMIFS('Planificación 2026-1'!R:R,'Planificación 2026-1'!W:W,C15,'Planificación 2026-1'!H:H,"AR",'Planificación 2026-1'!I:I,"&gt;2")</f>
        <v>0</v>
      </c>
      <c r="CJ15" s="109">
        <f>SUMIFS('Planificación 2026-1'!R:R,'Planificación 2026-1'!W:W,C15,'Planificación 2026-1'!H:H,"T1",'Planificación 2026-1'!I:I,"&gt;2")</f>
        <v>0</v>
      </c>
      <c r="CK15" s="109">
        <f>SUMIFS('Planificación 2026-1'!R:R,'Planificación 2026-1'!W:W,C15,'Planificación 2026-1'!H:H,"T3",'Planificación 2026-1'!I:I,"&gt;2")</f>
        <v>0</v>
      </c>
      <c r="CL15" s="109">
        <f>SUMIFS('Planificación 2026-1'!R:R,'Planificación 2026-1'!W:W,C15,'Planificación 2026-1'!H:H,"T2",'Planificación 2026-1'!I:I,"&gt;2")</f>
        <v>0</v>
      </c>
      <c r="CM15" s="109">
        <f>SUMIFS('Planificación 2026-1'!R:R,'Planificación 2026-1'!W:W,C15,'Planificación 2026-1'!H:H,"AE",'Planificación 2026-1'!I:I,"&gt;2")</f>
        <v>0</v>
      </c>
      <c r="CN15" s="109">
        <f>SUMIFS('Planificación 2026-1'!R:R,'Planificación 2026-1'!W:W,C15,'Planificación 2026-1'!H:H,"T4",'Planificación 2026-1'!I:I,"&gt;2")</f>
        <v>0</v>
      </c>
      <c r="CO15" s="109">
        <f>SUMIFS('Planificación 2026-1'!R:R,'Planificación 2026-1'!W:W,C15,'Planificación 2026-1'!H:H,"AF",'Planificación 2026-1'!I:I,"&lt;3")</f>
        <v>0</v>
      </c>
      <c r="CP15" s="109">
        <f>SUMIFS('Planificación 2026-1'!R:R,'Planificación 2026-1'!W:W,C15,'Planificación 2026-1'!H:H,"EN",'Planificación 2026-1'!I:I,"&lt;3")</f>
        <v>0</v>
      </c>
      <c r="CQ15" s="109">
        <f>SUMIFS('Planificación 2026-1'!R:R,'Planificación 2026-1'!W:W,C15,'Planificación 2026-1'!H:H,"IS",'Planificación 2026-1'!I:I,"&lt;3")</f>
        <v>0</v>
      </c>
      <c r="CR15" s="109">
        <f>SUMIFS('Planificación 2026-1'!R:R,'Planificación 2026-1'!W:W,C15,'Planificación 2026-1'!H:H,"PS",'Planificación 2026-1'!I:I,"&lt;3")</f>
        <v>0</v>
      </c>
      <c r="CS15" s="109">
        <f>SUMIFS('Planificación 2026-1'!R:R,'Planificación 2026-1'!W:W,C15,'Planificación 2026-1'!H:H,"IN",'Planificación 2026-1'!I:I,"&lt;3")</f>
        <v>0</v>
      </c>
      <c r="CT15" s="109">
        <f>SUMIFS('Planificación 2026-1'!R:R,'Planificación 2026-1'!W:W,C15,'Planificación 2026-1'!H:H,"CA",'Planificación 2026-1'!I:I,"&lt;3")</f>
        <v>0</v>
      </c>
      <c r="CU15" s="109">
        <f>SUMIFS('Planificación 2026-1'!R:R,'Planificación 2026-1'!W:W,C15,'Planificación 2026-1'!H:H,"DE",'Planificación 2026-1'!I:I,"&lt;3")</f>
        <v>0</v>
      </c>
      <c r="CV15" s="109">
        <f>SUMIFS('Planificación 2026-1'!R:R,'Planificación 2026-1'!W:W,C15,'Planificación 2026-1'!H:H,"OB",'Planificación 2026-1'!I:I,"&lt;3")</f>
        <v>0</v>
      </c>
      <c r="CW15" s="109">
        <f>SUMIFS('Planificación 2026-1'!R:R,'Planificación 2026-1'!W:W,C15,'Planificación 2026-1'!H:H,"MH",'Planificación 2026-1'!I:I,"&lt;3")</f>
        <v>0</v>
      </c>
      <c r="CX15" s="109">
        <f>SUMIFS('Planificación 2026-1'!R:R,'Planificación 2026-1'!W:W,C15,'Planificación 2026-1'!H:H,"IC",'Planificación 2026-1'!I:I,"&lt;3")</f>
        <v>0</v>
      </c>
      <c r="CY15" s="109">
        <f>SUMIFS('Planificación 2026-1'!R:R,'Planificación 2026-1'!W:W,C15,'Planificación 2026-1'!H:H,"AR",'Planificación 2026-1'!I:I,"&lt;3")</f>
        <v>0</v>
      </c>
      <c r="CZ15" s="109">
        <f>SUMIFS('Planificación 2026-1'!R:R,'Planificación 2026-1'!W:W,C15,'Planificación 2026-1'!H:H,"T1",'Planificación 2026-1'!I:I,"&lt;3")</f>
        <v>0</v>
      </c>
      <c r="DA15" s="109">
        <f>SUMIFS('Planificación 2026-1'!R:R,'Planificación 2026-1'!W:W,C15,'Planificación 2026-1'!H:H,"T3",'Planificación 2026-1'!I:I,"&lt;3")</f>
        <v>0</v>
      </c>
      <c r="DB15" s="109">
        <f>SUMIFS('Planificación 2026-1'!R:R,'Planificación 2026-1'!W:W,C15,'Planificación 2026-1'!H:H,"T2",'Planificación 2026-1'!I:I,"&lt;3")</f>
        <v>0</v>
      </c>
      <c r="DC15" s="109">
        <f>SUMIFS('Planificación 2026-1'!R:R,'Planificación 2026-1'!W:W,C15,'Planificación 2026-1'!H:H,"AE",'Planificación 2026-1'!I:I,"&lt;3")</f>
        <v>0</v>
      </c>
      <c r="DD15" s="109">
        <f>SUMIFS('Planificación 2026-1'!R:R,'Planificación 2026-1'!W:W,C15,'Planificación 2026-1'!H:H,"T4",'Planificación 2026-1'!I:I,"&lt;3")</f>
        <v>0</v>
      </c>
      <c r="DE15" s="108" t="str">
        <f t="shared" si="4"/>
        <v/>
      </c>
      <c r="DF15" s="41">
        <f>IF(C15="","",SUMIFS('Planificación 2026-1'!R:R,'Planificación 2026-1'!W:W,C15,'Planificación 2026-1'!F:F,"PRINCIPAL",'Planificación 2026-1'!X:X,"VIRTUAL"))</f>
        <v>0</v>
      </c>
      <c r="DG15" s="41">
        <f>IF(C15="","",SUMIFS('Planificación 2026-1'!R:R,'Planificación 2026-1'!W:W,C15,'Planificación 2026-1'!F:F,"PRINCIPAL",'Planificación 2026-1'!X:X,"PRESENCIAL"))</f>
        <v>0</v>
      </c>
      <c r="DH15" s="41">
        <f>IF(C15="","",SUMIFS('Planificación 2026-1'!R:R,'Planificación 2026-1'!W:W,C15,'Planificación 2026-1'!F:F,"PRINCIPAL",'Planificación 2026-1'!X:X,"HIBRIDO PRESENCIAL"))</f>
        <v>0</v>
      </c>
      <c r="DI15" s="108" t="str">
        <f t="shared" si="5"/>
        <v/>
      </c>
      <c r="DJ15" s="108">
        <f>IF(C15="","",SUMIFS('Planificación 2026-1'!R:R,'Planificación 2026-1'!W:W,C15,'Planificación 2026-1'!F:F,"FILIAL",'Planificación 2026-1'!X:X,"VIRTUAL"))</f>
        <v>0</v>
      </c>
      <c r="DK15" s="110">
        <f>IF(C15="","",SUMIFS('Planificación 2026-1'!R:R,'Planificación 2026-1'!W:W,C15,'Planificación 2026-1'!F:F,"FILIAL",'Planificación 2026-1'!X:X,"PRESENCIAL"))</f>
        <v>0</v>
      </c>
      <c r="DL15" s="61">
        <f>IF(C15="","",SUMIFS('Planificación 2026-1'!R:R,'Planificación 2026-1'!W:W,C15,'Planificación 2026-1'!F:F,"FILIAL",'Planificación 2026-1'!X:X,"HIBRIDO PRESENCIAL"))</f>
        <v>0</v>
      </c>
      <c r="DM15" s="111" t="str">
        <f t="shared" si="6"/>
        <v/>
      </c>
      <c r="DN15" s="108">
        <f>IF(C15="","",SUMIFS('Planificación 2026-1'!R:R,'Planificación 2026-1'!W:W,C15,'Planificación 2026-1'!F:F,"SUNAMPE",'Planificación 2026-1'!X:X,"VIRTUAL"))</f>
        <v>0</v>
      </c>
      <c r="DO15" s="61">
        <f>IF(C15="","",SUMIFS('Planificación 2026-1'!R:R,'Planificación 2026-1'!W:W,C15,'Planificación 2026-1'!F:F,"SUNAMPE",'Planificación 2026-1'!X:X,"PRESENCIAL"))</f>
        <v>0</v>
      </c>
      <c r="DP15" s="111" t="str">
        <f t="shared" si="7"/>
        <v/>
      </c>
      <c r="DQ15" s="108">
        <f>IF(C15="","",SUMIFS('Planificación 2026-1'!R:R,'Planificación 2026-1'!W:W,C15,'Planificación 2026-1'!F:F,"HUAURA",'Planificación 2026-1'!X:X,"VIRTUAL"))</f>
        <v>0</v>
      </c>
      <c r="DR15" s="61">
        <f>IF(C15="","",SUMIFS('Planificación 2026-1'!R:R,'Planificación 2026-1'!W:W,C15,'Planificación 2026-1'!F:F,"HUAURA",'Planificación 2026-1'!X:X,"PRESENCIAL"))</f>
        <v>0</v>
      </c>
      <c r="DS15" s="76">
        <f>SUMIFS('Planificación 2026-1'!R:R,'Planificación 2026-1'!W:W,C15,'Planificación 2026-1'!F:F,"PRINCIPAL",'Planificación 2026-1'!X:X,"VIRTUAL",'Planificación 2026-1'!I:I,"&gt;2")</f>
        <v>0</v>
      </c>
      <c r="DT15" s="76">
        <f>SUMIFS('Planificación 2026-1'!R:R,'Planificación 2026-1'!W:W,C15,'Planificación 2026-1'!F:F,"PRINCIPAL",'Planificación 2026-1'!X:X,"&lt;&gt;VIRTUAL",'Planificación 2026-1'!I:I,"&gt;2")</f>
        <v>0</v>
      </c>
      <c r="DU15" s="76">
        <f>SUMIFS('Planificación 2026-1'!R:R,'Planificación 2026-1'!W:W,C15,'Planificación 2026-1'!F:F,"SUNAMPE",'Planificación 2026-1'!X:X,"VIRTUAL",'Planificación 2026-1'!I:I,"&gt;2")</f>
        <v>0</v>
      </c>
      <c r="DV15" s="76">
        <f>SUMIFS('Planificación 2026-1'!R:R,'Planificación 2026-1'!W:W,C15,'Planificación 2026-1'!F:F,"SUNAMPE",'Planificación 2026-1'!X:X,"&lt;&gt;VIRTUAL",'Planificación 2026-1'!I:I,"&gt;2")</f>
        <v>0</v>
      </c>
      <c r="DW15" s="76">
        <f>SUMIFS('Planificación 2026-1'!R:R,'Planificación 2026-1'!W:W,C15,'Planificación 2026-1'!F:F,"FILIAL",'Planificación 2026-1'!X:X,"VIRTUAL",'Planificación 2026-1'!I:I,"&gt;2")</f>
        <v>0</v>
      </c>
      <c r="DX15" s="76">
        <f>SUMIFS('Planificación 2026-1'!R:R,'Planificación 2026-1'!W:W,C15,'Planificación 2026-1'!F:F,"FILIAL",'Planificación 2026-1'!X:X,"&lt;&gt;VIRTUAL",'Planificación 2026-1'!I:I,"&gt;2")</f>
        <v>0</v>
      </c>
      <c r="DY15" s="76">
        <f>SUMIFS('Planificación 2026-1'!R:R,'Planificación 2026-1'!W:W,C15,'Planificación 2026-1'!F:F,"PORUMA",'Planificación 2026-1'!X:X,"VIRTUAL",'Planificación 2026-1'!I:I,"&gt;2")</f>
        <v>0</v>
      </c>
      <c r="DZ15" s="76">
        <f>SUMIFS('Planificación 2026-1'!R:R,'Planificación 2026-1'!W:W,C15,'Planificación 2026-1'!F:F,"PORUMA",'Planificación 2026-1'!X:X,"&lt;&gt;VIRTUAL",'Planificación 2026-1'!I:I,"&gt;2")</f>
        <v>0</v>
      </c>
      <c r="EA15" s="76">
        <f>SUMIFS('Planificación 2026-1'!R:R,'Planificación 2026-1'!W:W,C15,'Planificación 2026-1'!F:F,"HUAURA",'Planificación 2026-1'!X:X,"VIRTUAL",'Planificación 2026-1'!I:I,"&gt;2")</f>
        <v>0</v>
      </c>
      <c r="EB15" s="76">
        <f>SUMIFS('Planificación 2026-1'!R:R,'Planificación 2026-1'!W:W,C15,'Planificación 2026-1'!F:F,"HUAURA",'Planificación 2026-1'!X:X,"&lt;&gt;VIRTUAL",'Planificación 2026-1'!I:I,"&gt;2")</f>
        <v>0</v>
      </c>
      <c r="EC15" s="76">
        <f>SUMIFS('Planificación 2026-1'!R:R,'Planificación 2026-1'!W:W,C15,'Planificación 2026-1'!F:F,"PRINCIPAL",'Planificación 2026-1'!X:X,"VIRTUAL",'Planificación 2026-1'!I:I,"&lt;3")</f>
        <v>0</v>
      </c>
      <c r="ED15" s="76">
        <f>SUMIFS('Planificación 2026-1'!R:R,'Planificación 2026-1'!W:W,C15,'Planificación 2026-1'!F:F,"PRINCIPAL",'Planificación 2026-1'!X:X,"&lt;&gt;VIRTUAL",'Planificación 2026-1'!I:I,"&lt;3")</f>
        <v>0</v>
      </c>
      <c r="EE15" s="76">
        <f>SUMIFS('Planificación 2026-1'!R:R,'Planificación 2026-1'!W:W,C15,'Planificación 2026-1'!F:F,"SUNAMPE",'Planificación 2026-1'!X:X,"VIRTUAL",'Planificación 2026-1'!I:I,"&lt;3")</f>
        <v>0</v>
      </c>
      <c r="EF15" s="76">
        <f>SUMIFS('Planificación 2026-1'!R:R,'Planificación 2026-1'!W:W,C15,'Planificación 2026-1'!F:F,"SUNAMPE",'Planificación 2026-1'!X:X,"&lt;&gt;VIRTUAL",'Planificación 2026-1'!I:I,"&lt;3")</f>
        <v>0</v>
      </c>
      <c r="EG15" s="76">
        <f>SUMIFS('Planificación 2026-1'!R:R,'Planificación 2026-1'!W:W,C15,'Planificación 2026-1'!F:F,"FILIAL",'Planificación 2026-1'!X:X,"VIRTUAL",'Planificación 2026-1'!I:I,"&lt;3")</f>
        <v>0</v>
      </c>
      <c r="EH15" s="76">
        <f>SUMIFS('Planificación 2026-1'!R:R,'Planificación 2026-1'!W:W,C15,'Planificación 2026-1'!F:F,"FILIAL",'Planificación 2026-1'!X:X,"&lt;&gt;VIRTUAL",'Planificación 2026-1'!I:I,"&lt;3")</f>
        <v>0</v>
      </c>
      <c r="EI15" s="76">
        <f>SUMIFS('Planificación 2026-1'!R:R,'Planificación 2026-1'!W:W,C15,'Planificación 2026-1'!F:F,"PORUMA",'Planificación 2026-1'!X:X,"VIRTUAL",'Planificación 2026-1'!I:I,"&lt;3")</f>
        <v>0</v>
      </c>
      <c r="EJ15" s="76">
        <f>SUMIFS('Planificación 2026-1'!R:R,'Planificación 2026-1'!W:W,C15,'Planificación 2026-1'!F:F,"PORUMA",'Planificación 2026-1'!X:X,"&lt;&gt;VIRTUAL",'Planificación 2026-1'!I:I,"&lt;3")</f>
        <v>0</v>
      </c>
      <c r="EK15" s="76">
        <f>SUMIFS('Planificación 2026-1'!R:R,'Planificación 2026-1'!W:W,C15,'Planificación 2026-1'!F:F,"HUAURA",'Planificación 2026-1'!X:X,"VIRTUAL",'Planificación 2026-1'!I:I,"&lt;3")</f>
        <v>0</v>
      </c>
      <c r="EL15" s="76">
        <f>SUMIFS('Planificación 2026-1'!R:R,'Planificación 2026-1'!W:W,C15,'Planificación 2026-1'!F:F,"HUAURA",'Planificación 2026-1'!X:X,"&lt;&gt;VIRTUAL",'Planificación 2026-1'!I:I,"&lt;3")</f>
        <v>0</v>
      </c>
      <c r="EM15" s="76"/>
      <c r="EN15" s="76">
        <f t="shared" si="0"/>
        <v>0</v>
      </c>
      <c r="EO15" s="76">
        <f t="shared" si="1"/>
        <v>0</v>
      </c>
      <c r="EP15" s="76" t="b">
        <f t="shared" si="2"/>
        <v>1</v>
      </c>
      <c r="EQ15" s="76" t="str">
        <f t="shared" si="3"/>
        <v/>
      </c>
      <c r="ER15" s="76" t="str">
        <f t="shared" si="8"/>
        <v>PRESENCIAL</v>
      </c>
    </row>
    <row r="16" spans="1:148" hidden="1">
      <c r="A16" s="83"/>
      <c r="B16" s="119">
        <v>13</v>
      </c>
      <c r="C16" s="115" t="s">
        <v>184</v>
      </c>
      <c r="D16" s="112">
        <f>SUMIF('Planificación 2026-1'!W:W,C16,'Planificación 2026-1'!R:R)</f>
        <v>31</v>
      </c>
      <c r="E16" s="114" t="s">
        <v>173</v>
      </c>
      <c r="F16" s="115" t="s">
        <v>171</v>
      </c>
      <c r="G16" s="115" t="s">
        <v>153</v>
      </c>
      <c r="H16" s="115" t="s">
        <v>121</v>
      </c>
      <c r="I16" s="107" t="str">
        <f>IF(SUM(COUNTIFS('Planificación 2026-1'!F:F,"PRINCIPAL",'Planificación 2026-1'!W:W,C16,'Planificación 2026-1'!H:H,"AF"))&gt;0,"P01"," ")</f>
        <v>P01</v>
      </c>
      <c r="J16" s="108" t="str">
        <f>IF(SUM(COUNTIFS('Planificación 2026-1'!F:F,"PRINCIPAL",'Planificación 2026-1'!W:W,C16,'Planificación 2026-1'!H:H,"EN"))&gt;0,"P02"," ")</f>
        <v xml:space="preserve"> </v>
      </c>
      <c r="K16" s="108" t="str">
        <f>IF(SUM(COUNTIFS('Planificación 2026-1'!F:F,"PRINCIPAL",'Planificación 2026-1'!W:W,C16,'Planificación 2026-1'!H:H,"IS"))&gt;0,"P03"," ")</f>
        <v xml:space="preserve"> </v>
      </c>
      <c r="L16" s="108" t="str">
        <f>IF(SUM(COUNTIFS('Planificación 2026-1'!F:F,"PRINCIPAL",'Planificación 2026-1'!W:W,C16,'Planificación 2026-1'!H:H,"PS"))&gt;0,"P04"," ")</f>
        <v xml:space="preserve"> </v>
      </c>
      <c r="M16" s="108"/>
      <c r="N16" s="108" t="str">
        <f>IF(SUM(COUNTIFS('Planificación 2026-1'!F:F,"PRINCIPAL",'Planificación 2026-1'!W:W,C16,'Planificación 2026-1'!H:H,"IN"))&gt;0,"P06"," ")</f>
        <v xml:space="preserve"> </v>
      </c>
      <c r="O16" s="108" t="str">
        <f>IF(SUM(COUNTIFS('Planificación 2026-1'!F:F,"PRINCIPAL",'Planificación 2026-1'!W:W,C16,'Planificación 2026-1'!H:H,"CA"))&gt;0,"P07"," ")</f>
        <v xml:space="preserve"> </v>
      </c>
      <c r="P16" s="108" t="str">
        <f>IF(SUM(COUNTIFS('Planificación 2026-1'!F:F,"PRINCIPAL",'Planificación 2026-1'!W:W,C16,'Planificación 2026-1'!H:H,"DE"))&gt;0,"P08"," ")</f>
        <v xml:space="preserve"> </v>
      </c>
      <c r="Q16" s="108" t="str">
        <f>IF(SUM(COUNTIFS('Planificación 2026-1'!F:F,"PRINCIPAL",'Planificación 2026-1'!W:W,C16,'Planificación 2026-1'!H:H,"OB"))&gt;0,"P09"," ")</f>
        <v xml:space="preserve"> </v>
      </c>
      <c r="R16" s="108" t="str">
        <f>IF(SUM(COUNTIFS('Planificación 2026-1'!F:F,"PRINCIPAL",'Planificación 2026-1'!W:W,C16,'Planificación 2026-1'!H:H,"MH"))&gt;0,"P31"," ")</f>
        <v xml:space="preserve"> </v>
      </c>
      <c r="S16" s="108" t="str">
        <f>IF(SUM(COUNTIFS('Planificación 2026-1'!F:F,"PRINCIPAL",'Planificación 2026-1'!W:W,C16,'Planificación 2026-1'!H:H,"IC"))&gt;0,"P32"," ")</f>
        <v xml:space="preserve"> </v>
      </c>
      <c r="T16" s="108" t="str">
        <f>IF(SUM(COUNTIFS('Planificación 2026-1'!F:F,"PRINCIPAL",'Planificación 2026-1'!W:W,C16,'Planificación 2026-1'!H:H,"AR"))&gt;0,"P34"," ")</f>
        <v xml:space="preserve"> </v>
      </c>
      <c r="U16" s="108" t="str">
        <f>IF(SUM(COUNTIFS('Planificación 2026-1'!F:F,"PRINCIPAL",'Planificación 2026-1'!W:W,C16,'Planificación 2026-1'!H:H,"T1"))&gt;0,"P35"," ")</f>
        <v xml:space="preserve"> </v>
      </c>
      <c r="V16" s="108" t="str">
        <f>IF(SUM(COUNTIFS('Planificación 2026-1'!F:F,"PRINCIPAL",'Planificación 2026-1'!W:W,C16,'Planificación 2026-1'!H:H,"T3"))&gt;0,"P36"," ")</f>
        <v xml:space="preserve"> </v>
      </c>
      <c r="W16" s="108" t="str">
        <f>IF(SUM(COUNTIFS('Planificación 2026-1'!F:F,"PRINCIPAL",'Planificación 2026-1'!W:W,C16,'Planificación 2026-1'!H:H,"T2"))&gt;0,"P37"," ")</f>
        <v xml:space="preserve"> </v>
      </c>
      <c r="X16" s="108" t="str">
        <f>IF(SUM(COUNTIFS('Planificación 2026-1'!F:F,"PRINCIPAL",'Planificación 2026-1'!W:W,C16,'Planificación 2026-1'!H:H,"AE"))&gt;0,"P38"," ")</f>
        <v>P38</v>
      </c>
      <c r="Y16" s="108" t="str">
        <f>IF(SUM(COUNTIFS('Planificación 2026-1'!F:F,"PRINCIPAL",'Planificación 2026-1'!W:W,C16,'Planificación 2026-1'!H:H,"T4"))&gt;0,"P55"," ")</f>
        <v xml:space="preserve"> </v>
      </c>
      <c r="Z16" s="108" t="str">
        <f>IF(SUM(COUNTIFS('Planificación 2026-1'!F:F,"FILIAL",'Planificación 2026-1'!W:W,C16,'Planificación 2026-1'!H:H,"AF"))&gt;0," P01"," ")</f>
        <v xml:space="preserve"> </v>
      </c>
      <c r="AA16" s="108" t="str">
        <f>IF(SUM(COUNTIFS('Planificación 2026-1'!F:F,"FILIAL",'Planificación 2026-1'!W:W,C16,'Planificación 2026-1'!H:H,"EN"))&gt;0,"P02"," ")</f>
        <v xml:space="preserve"> </v>
      </c>
      <c r="AB16" s="108" t="str">
        <f>IF(SUM(COUNTIFS('Planificación 2026-1'!F:F,"FILIAL",'Planificación 2026-1'!W:W,C16,'Planificación 2026-1'!H:H,"IS"))&gt;0,"P03"," ")</f>
        <v xml:space="preserve"> </v>
      </c>
      <c r="AC16" s="108" t="str">
        <f>IF(SUM(COUNTIFS('Planificación 2026-1'!F:F,"FILIAL",'Planificación 2026-1'!W:W,C16,'Planificación 2026-1'!H:H,"PS"))&gt;0,"P04"," ")</f>
        <v xml:space="preserve"> </v>
      </c>
      <c r="AD16" s="108"/>
      <c r="AE16" s="108" t="str">
        <f>IF(SUM(COUNTIFS('Planificación 2026-1'!F:F,"FILIAL",'Planificación 2026-1'!W:W,C16,'Planificación 2026-1'!H:H,"IN"))&gt;0,"P06"," ")</f>
        <v xml:space="preserve"> </v>
      </c>
      <c r="AF16" s="108" t="str">
        <f>IF(SUM(COUNTIFS('Planificación 2026-1'!F:F,"FILIAL",'Planificación 2026-1'!W:W,C16,'Planificación 2026-1'!H:H,"CA"))&gt;0,"P07"," ")</f>
        <v>P07</v>
      </c>
      <c r="AG16" s="108" t="str">
        <f>IF(SUM(COUNTIFS('Planificación 2026-1'!F:F,"FILIAL",'Planificación 2026-1'!W:W,C16,'Planificación 2026-1'!H:H,"DE"))&gt;0,"P08"," ")</f>
        <v xml:space="preserve"> </v>
      </c>
      <c r="AH16" s="108" t="str">
        <f>IF(SUM(COUNTIFS('Planificación 2026-1'!F:F,"FILIAL",'Planificación 2026-1'!W:W,C16,'Planificación 2026-1'!H:H,"OB"))&gt;0,"P09"," ")</f>
        <v xml:space="preserve"> </v>
      </c>
      <c r="AI16" s="108" t="str">
        <f>IF(SUM(COUNTIFS('Planificación 2026-1'!F:F,"FILIAL",'Planificación 2026-1'!W:W,C16,'Planificación 2026-1'!H:H,"MH"))&gt;0,"P31"," ")</f>
        <v xml:space="preserve"> </v>
      </c>
      <c r="AJ16" s="108" t="str">
        <f>IF(SUM(COUNTIFS('Planificación 2026-1'!F:F,"FILIAL",'Planificación 2026-1'!W:W,C16,'Planificación 2026-1'!H:H,"IC"))&gt;0,"P32"," ")</f>
        <v xml:space="preserve"> </v>
      </c>
      <c r="AK16" s="108" t="str">
        <f>IF(SUM(COUNTIFS('Planificación 2026-1'!F:F,"FILIAL",'Planificación 2026-1'!W:W,C16,'Planificación 2026-1'!H:H,"AR"))&gt;0,"P34"," ")</f>
        <v xml:space="preserve"> </v>
      </c>
      <c r="AL16" s="108" t="str">
        <f>IF(SUM(COUNTIFS('Planificación 2026-1'!F:F,"FILIAL",'Planificación 2026-1'!W:W,C16,'Planificación 2026-1'!H:H,"T1"))&gt;0,"P35"," ")</f>
        <v xml:space="preserve"> </v>
      </c>
      <c r="AM16" s="108" t="str">
        <f>IF(SUM(COUNTIFS('Planificación 2026-1'!F:F,"FILIAL",'Planificación 2026-1'!W:W,C16,'Planificación 2026-1'!H:H,"T3"))&gt;0,"P36"," ")</f>
        <v xml:space="preserve"> </v>
      </c>
      <c r="AN16" s="108" t="str">
        <f>IF(SUM(COUNTIFS('Planificación 2026-1'!F:F,"FILIAL",'Planificación 2026-1'!W:W,C16,'Planificación 2026-1'!H:H,"T2"))&gt;0,"P37"," ")</f>
        <v xml:space="preserve"> </v>
      </c>
      <c r="AO16" s="108" t="str">
        <f>IF(SUM(COUNTIFS('Planificación 2026-1'!F:F,"FILIAL",'Planificación 2026-1'!W:W,C16,'Planificación 2026-1'!H:H,"AE"))&gt;0,"P38"," ")</f>
        <v xml:space="preserve"> </v>
      </c>
      <c r="AP16" s="108" t="str">
        <f>IF(SUM(COUNTIFS('Planificación 2026-1'!F:F,"FILIAL",'Planificación 2026-1'!W:W,C16,'Planificación 2026-1'!H:H,"T4"))&gt;0,"P55"," ")</f>
        <v xml:space="preserve"> </v>
      </c>
      <c r="AQ16" s="108" t="str">
        <f>IF(SUM(COUNTIFS('Planificación 2026-1'!F:F,"SUNAMPE",'Planificación 2026-1'!W:W,C16,'Planificación 2026-1'!H:H,"AF"))&gt;0," P01"," ")</f>
        <v xml:space="preserve"> </v>
      </c>
      <c r="AR16" s="108" t="str">
        <f>IF(SUM(COUNTIFS('Planificación 2026-1'!F:F,"SUNAMPE",'Planificación 2026-1'!W:W,C16,'Planificación 2026-1'!H:H,"EN"))&gt;0,"P02"," ")</f>
        <v xml:space="preserve"> </v>
      </c>
      <c r="AS16" s="108" t="str">
        <f>IF(SUM(COUNTIFS('Planificación 2026-1'!F:F,"SUNAMPE",'Planificación 2026-1'!W:W,C16,'Planificación 2026-1'!H:H,"IS"))&gt;0,"P03"," ")</f>
        <v xml:space="preserve"> </v>
      </c>
      <c r="AT16" s="108" t="str">
        <f>IF(SUM(COUNTIFS('Planificación 2026-1'!F:F,"SUNAMPE",'Planificación 2026-1'!W:W,C16,'Planificación 2026-1'!H:H,"PS"))&gt;0,"P04"," ")</f>
        <v xml:space="preserve"> </v>
      </c>
      <c r="AU16" s="108"/>
      <c r="AV16" s="108" t="str">
        <f>IF(SUM(COUNTIFS('Planificación 2026-1'!F:F,"SUNAMPE",'Planificación 2026-1'!W:W,C16,'Planificación 2026-1'!H:H,"IN"))&gt;0,"P06"," ")</f>
        <v xml:space="preserve"> </v>
      </c>
      <c r="AW16" s="108" t="str">
        <f>IF(SUM(COUNTIFS('Planificación 2026-1'!F:F,"SUNAMPE",'Planificación 2026-1'!W:W,C16,'Planificación 2026-1'!H:H,"CA"))&gt;0,"P07"," ")</f>
        <v xml:space="preserve"> </v>
      </c>
      <c r="AX16" s="108" t="str">
        <f>IF(SUM(COUNTIFS('Planificación 2026-1'!F:F,"SUNAMPE",'Planificación 2026-1'!W:W,C16,'Planificación 2026-1'!H:H,"DE"))&gt;0,"P08"," ")</f>
        <v xml:space="preserve"> </v>
      </c>
      <c r="AY16" s="108" t="str">
        <f>IF(SUM(COUNTIFS('Planificación 2026-1'!F:F,"SUNAMPE",'Planificación 2026-1'!W:W,C16,'Planificación 2026-1'!H:H,"OB"))&gt;0,"P09"," ")</f>
        <v xml:space="preserve"> </v>
      </c>
      <c r="AZ16" s="108" t="str">
        <f>IF(SUM(COUNTIFS('Planificación 2026-1'!F:F,"SUNAMPE",'Planificación 2026-1'!W:W,C16,'Planificación 2026-1'!H:H,"MH"))&gt;0,"P31"," ")</f>
        <v xml:space="preserve"> </v>
      </c>
      <c r="BA16" s="108" t="str">
        <f>IF(SUM(COUNTIFS('Planificación 2026-1'!F:F,"SUNAMPE",'Planificación 2026-1'!W:W,C16,'Planificación 2026-1'!H:H,"IC"))&gt;0,"P32"," ")</f>
        <v xml:space="preserve"> </v>
      </c>
      <c r="BB16" s="108" t="str">
        <f>IF(SUM(COUNTIFS('Planificación 2026-1'!F:F,"SUNAMPE",'Planificación 2026-1'!W:W,C16,'Planificación 2026-1'!H:H,"AR"))&gt;0,"P34"," ")</f>
        <v xml:space="preserve"> </v>
      </c>
      <c r="BC16" s="108" t="str">
        <f>IF(SUM(COUNTIFS('Planificación 2026-1'!F:F,"SUNAMPE",'Planificación 2026-1'!W:W,C16,'Planificación 2026-1'!H:H,"T1"))&gt;0,"P35"," ")</f>
        <v xml:space="preserve"> </v>
      </c>
      <c r="BD16" s="108" t="str">
        <f>IF(SUM(COUNTIFS('Planificación 2026-1'!F:F,"SUNAMPE",'Planificación 2026-1'!W:W,C16,'Planificación 2026-1'!H:H,"T3"))&gt;0,"P36"," ")</f>
        <v xml:space="preserve"> </v>
      </c>
      <c r="BE16" s="108" t="str">
        <f>IF(SUM(COUNTIFS('Planificación 2026-1'!F:F,"SUNAMPE",'Planificación 2026-1'!W:W,C16,'Planificación 2026-1'!H:H,"T2"))&gt;0,"P37"," ")</f>
        <v xml:space="preserve"> </v>
      </c>
      <c r="BF16" s="108" t="str">
        <f>IF(SUM(COUNTIFS('Planificación 2026-1'!F:F,"SUNAMPE",'Planificación 2026-1'!W:W,C16,'Planificación 2026-1'!H:H,"AE"))&gt;0,"P38"," ")</f>
        <v xml:space="preserve"> </v>
      </c>
      <c r="BG16" s="108" t="str">
        <f>IF(SUM(COUNTIFS('Planificación 2026-1'!F:F,"SUNAMPE",'Planificación 2026-1'!W:W,C16,'Planificación 2026-1'!H:H,"T4"))&gt;0,"P55"," ")</f>
        <v xml:space="preserve"> </v>
      </c>
      <c r="BH16" s="108" t="str">
        <f>IF(SUM(COUNTIFS('Planificación 2026-1'!F:F,"HUAURA",'Planificación 2026-1'!W:W,C16,'Planificación 2026-1'!H:H,"AF"))&gt;0," P01"," ")</f>
        <v xml:space="preserve"> </v>
      </c>
      <c r="BI16" s="108" t="str">
        <f>IF(SUM(COUNTIFS('Planificación 2026-1'!F:F,"HUAURA",'Planificación 2026-1'!W:W,C16,'Planificación 2026-1'!H:H,"EN"))&gt;0,"P02"," ")</f>
        <v xml:space="preserve"> </v>
      </c>
      <c r="BJ16" s="108" t="str">
        <f>IF(SUM(COUNTIFS('Planificación 2026-1'!F:F,"HUAURA",'Planificación 2026-1'!W:W,C16,'Planificación 2026-1'!H:H,"IS"))&gt;0,"P03"," ")</f>
        <v xml:space="preserve"> </v>
      </c>
      <c r="BK16" s="108" t="str">
        <f>IF(SUM(COUNTIFS('Planificación 2026-1'!F:F,"HUAURA",'Planificación 2026-1'!W:W,C16,'Planificación 2026-1'!H:H,"PS"))&gt;0,"P04"," ")</f>
        <v xml:space="preserve"> </v>
      </c>
      <c r="BL16" s="108"/>
      <c r="BM16" s="108" t="str">
        <f>IF(SUM(COUNTIFS('Planificación 2026-1'!F:F,"HUAURA",'Planificación 2026-1'!W:W,C16,'Planificación 2026-1'!H:H,"IN"))&gt;0,"P06"," ")</f>
        <v xml:space="preserve"> </v>
      </c>
      <c r="BN16" s="108" t="str">
        <f>IF(SUM(COUNTIFS('Planificación 2026-1'!F:F,"HUAURA",'Planificación 2026-1'!W:W,C16,'Planificación 2026-1'!H:H,"CA"))&gt;0,"P07"," ")</f>
        <v xml:space="preserve"> </v>
      </c>
      <c r="BO16" s="108" t="str">
        <f>IF(SUM(COUNTIFS('Planificación 2026-1'!F:F,"HUAURA",'Planificación 2026-1'!W:W,C16,'Planificación 2026-1'!H:H,"DE"))&gt;0,"P08"," ")</f>
        <v xml:space="preserve"> </v>
      </c>
      <c r="BP16" s="108" t="str">
        <f>IF(SUM(COUNTIFS('Planificación 2026-1'!F:F,"HUAURA",'Planificación 2026-1'!W:W,C16,'Planificación 2026-1'!H:H,"OB"))&gt;0,"P09"," ")</f>
        <v xml:space="preserve"> </v>
      </c>
      <c r="BQ16" s="108" t="str">
        <f>IF(SUM(COUNTIFS('Planificación 2026-1'!F:F,"HUAURA",'Planificación 2026-1'!W:W,C16,'Planificación 2026-1'!H:H,"MH"))&gt;0,"P31"," ")</f>
        <v xml:space="preserve"> </v>
      </c>
      <c r="BR16" s="108" t="str">
        <f>IF(SUM(COUNTIFS('Planificación 2026-1'!F:F,"HUAURA",'Planificación 2026-1'!W:W,C16,'Planificación 2026-1'!H:H,"IC"))&gt;0,"P32"," ")</f>
        <v xml:space="preserve"> </v>
      </c>
      <c r="BS16" s="108" t="str">
        <f>IF(SUM(COUNTIFS('Planificación 2026-1'!F:F,"HUAURA",'Planificación 2026-1'!W:W,C16,'Planificación 2026-1'!H:H,"AR"))&gt;0,"P34"," ")</f>
        <v xml:space="preserve"> </v>
      </c>
      <c r="BT16" s="108" t="str">
        <f>IF(SUM(COUNTIFS('Planificación 2026-1'!F:F,"HUAURA",'Planificación 2026-1'!W:W,C16,'Planificación 2026-1'!H:H,"T1"))&gt;0,"P35"," ")</f>
        <v xml:space="preserve"> </v>
      </c>
      <c r="BU16" s="108" t="str">
        <f>IF(SUM(COUNTIFS('Planificación 2026-1'!F:F,"HUAURA",'Planificación 2026-1'!W:W,C16,'Planificación 2026-1'!H:H,"T3"))&gt;0,"P36"," ")</f>
        <v xml:space="preserve"> </v>
      </c>
      <c r="BV16" s="108" t="str">
        <f>IF(SUM(COUNTIFS('Planificación 2026-1'!F:F,"HUAURA",'Planificación 2026-1'!W:W,C16,'Planificación 2026-1'!H:H,"T2"))&gt;0,"P37"," ")</f>
        <v xml:space="preserve"> </v>
      </c>
      <c r="BW16" s="108" t="str">
        <f>IF(SUM(COUNTIFS('Planificación 2026-1'!F:F,"HUAURA",'Planificación 2026-1'!W:W,C16,'Planificación 2026-1'!H:H,"AE"))&gt;0,"P38"," ")</f>
        <v xml:space="preserve"> </v>
      </c>
      <c r="BX16" s="108" t="str">
        <f>IF(SUM(COUNTIFS('Planificación 2026-1'!F:F,"HUAURA",'Planificación 2026-1'!W:W,C16,'Planificación 2026-1'!H:H,"T4"))&gt;0,"P55"," ")</f>
        <v xml:space="preserve"> </v>
      </c>
      <c r="BY16" s="109">
        <f>SUMIFS('Planificación 2026-1'!R:R,'Planificación 2026-1'!W:W,C16,'Planificación 2026-1'!H:H,"AF",'Planificación 2026-1'!I:I,"&gt;2")</f>
        <v>15</v>
      </c>
      <c r="BZ16" s="109">
        <f>SUMIFS('Planificación 2026-1'!R:R,'Planificación 2026-1'!W:W,C16,'Planificación 2026-1'!H:H,"EN",'Planificación 2026-1'!I:I,"&gt;2")</f>
        <v>0</v>
      </c>
      <c r="CA16" s="109">
        <f>SUMIFS('Planificación 2026-1'!R:R,'Planificación 2026-1'!W:W,C16,'Planificación 2026-1'!H:H,"IS",'Planificación 2026-1'!I:I,"&gt;2")</f>
        <v>0</v>
      </c>
      <c r="CB16" s="109">
        <f>SUMIFS('Planificación 2026-1'!R:R,'Planificación 2026-1'!W:W,C16,'Planificación 2026-1'!H:H,"PS",'Planificación 2026-1'!I:I,"&gt;2")</f>
        <v>0</v>
      </c>
      <c r="CC16" s="109">
        <f>SUMIFS('Planificación 2026-1'!R:R,'Planificación 2026-1'!W:W,C16,'Planificación 2026-1'!H:H,"IN",'Planificación 2026-1'!I:I,"&gt;2")</f>
        <v>0</v>
      </c>
      <c r="CD16" s="109">
        <f>SUMIFS('Planificación 2026-1'!R:R,'Planificación 2026-1'!W:W,C16,'Planificación 2026-1'!H:H,"CA",'Planificación 2026-1'!I:I,"&gt;2")</f>
        <v>4</v>
      </c>
      <c r="CE16" s="109">
        <f>SUMIFS('Planificación 2026-1'!R:R,'Planificación 2026-1'!W:W,C16,'Planificación 2026-1'!H:H,"DE",'Planificación 2026-1'!I:I,"&gt;2")</f>
        <v>0</v>
      </c>
      <c r="CF16" s="109">
        <f>SUMIFS('Planificación 2026-1'!R:R,'Planificación 2026-1'!W:W,C16,'Planificación 2026-1'!H:H,"OB",'Planificación 2026-1'!I:I,"&gt;2")</f>
        <v>0</v>
      </c>
      <c r="CG16" s="109">
        <f>SUMIFS('Planificación 2026-1'!R:R,'Planificación 2026-1'!W:W,C16,'Planificación 2026-1'!H:H,"MH",'Planificación 2026-1'!I:I,"&gt;2")</f>
        <v>0</v>
      </c>
      <c r="CH16" s="109">
        <f>SUMIFS('Planificación 2026-1'!R:R,'Planificación 2026-1'!W:W,C16,'Planificación 2026-1'!H:H,"IC",'Planificación 2026-1'!I:I,"&gt;2")</f>
        <v>0</v>
      </c>
      <c r="CI16" s="109">
        <f>SUMIFS('Planificación 2026-1'!R:R,'Planificación 2026-1'!W:W,C16,'Planificación 2026-1'!H:H,"AR",'Planificación 2026-1'!I:I,"&gt;2")</f>
        <v>0</v>
      </c>
      <c r="CJ16" s="109">
        <f>SUMIFS('Planificación 2026-1'!R:R,'Planificación 2026-1'!W:W,C16,'Planificación 2026-1'!H:H,"T1",'Planificación 2026-1'!I:I,"&gt;2")</f>
        <v>0</v>
      </c>
      <c r="CK16" s="109">
        <f>SUMIFS('Planificación 2026-1'!R:R,'Planificación 2026-1'!W:W,C16,'Planificación 2026-1'!H:H,"T3",'Planificación 2026-1'!I:I,"&gt;2")</f>
        <v>0</v>
      </c>
      <c r="CL16" s="109">
        <f>SUMIFS('Planificación 2026-1'!R:R,'Planificación 2026-1'!W:W,C16,'Planificación 2026-1'!H:H,"T2",'Planificación 2026-1'!I:I,"&gt;2")</f>
        <v>0</v>
      </c>
      <c r="CM16" s="109">
        <f>SUMIFS('Planificación 2026-1'!R:R,'Planificación 2026-1'!W:W,C16,'Planificación 2026-1'!H:H,"AE",'Planificación 2026-1'!I:I,"&gt;2")</f>
        <v>4</v>
      </c>
      <c r="CN16" s="109">
        <f>SUMIFS('Planificación 2026-1'!R:R,'Planificación 2026-1'!W:W,C16,'Planificación 2026-1'!H:H,"T4",'Planificación 2026-1'!I:I,"&gt;2")</f>
        <v>0</v>
      </c>
      <c r="CO16" s="109">
        <f>SUMIFS('Planificación 2026-1'!R:R,'Planificación 2026-1'!W:W,C16,'Planificación 2026-1'!H:H,"AF",'Planificación 2026-1'!I:I,"&lt;3")</f>
        <v>0</v>
      </c>
      <c r="CP16" s="109">
        <f>SUMIFS('Planificación 2026-1'!R:R,'Planificación 2026-1'!W:W,C16,'Planificación 2026-1'!H:H,"EN",'Planificación 2026-1'!I:I,"&lt;3")</f>
        <v>0</v>
      </c>
      <c r="CQ16" s="109">
        <f>SUMIFS('Planificación 2026-1'!R:R,'Planificación 2026-1'!W:W,C16,'Planificación 2026-1'!H:H,"IS",'Planificación 2026-1'!I:I,"&lt;3")</f>
        <v>0</v>
      </c>
      <c r="CR16" s="109">
        <f>SUMIFS('Planificación 2026-1'!R:R,'Planificación 2026-1'!W:W,C16,'Planificación 2026-1'!H:H,"PS",'Planificación 2026-1'!I:I,"&lt;3")</f>
        <v>0</v>
      </c>
      <c r="CS16" s="109">
        <f>SUMIFS('Planificación 2026-1'!R:R,'Planificación 2026-1'!W:W,C16,'Planificación 2026-1'!H:H,"IN",'Planificación 2026-1'!I:I,"&lt;3")</f>
        <v>0</v>
      </c>
      <c r="CT16" s="109">
        <f>SUMIFS('Planificación 2026-1'!R:R,'Planificación 2026-1'!W:W,C16,'Planificación 2026-1'!H:H,"CA",'Planificación 2026-1'!I:I,"&lt;3")</f>
        <v>0</v>
      </c>
      <c r="CU16" s="109">
        <f>SUMIFS('Planificación 2026-1'!R:R,'Planificación 2026-1'!W:W,C16,'Planificación 2026-1'!H:H,"DE",'Planificación 2026-1'!I:I,"&lt;3")</f>
        <v>0</v>
      </c>
      <c r="CV16" s="109">
        <f>SUMIFS('Planificación 2026-1'!R:R,'Planificación 2026-1'!W:W,C16,'Planificación 2026-1'!H:H,"OB",'Planificación 2026-1'!I:I,"&lt;3")</f>
        <v>0</v>
      </c>
      <c r="CW16" s="109">
        <f>SUMIFS('Planificación 2026-1'!R:R,'Planificación 2026-1'!W:W,C16,'Planificación 2026-1'!H:H,"MH",'Planificación 2026-1'!I:I,"&lt;3")</f>
        <v>0</v>
      </c>
      <c r="CX16" s="109">
        <f>SUMIFS('Planificación 2026-1'!R:R,'Planificación 2026-1'!W:W,C16,'Planificación 2026-1'!H:H,"IC",'Planificación 2026-1'!I:I,"&lt;3")</f>
        <v>0</v>
      </c>
      <c r="CY16" s="109">
        <f>SUMIFS('Planificación 2026-1'!R:R,'Planificación 2026-1'!W:W,C16,'Planificación 2026-1'!H:H,"AR",'Planificación 2026-1'!I:I,"&lt;3")</f>
        <v>0</v>
      </c>
      <c r="CZ16" s="109">
        <f>SUMIFS('Planificación 2026-1'!R:R,'Planificación 2026-1'!W:W,C16,'Planificación 2026-1'!H:H,"T1",'Planificación 2026-1'!I:I,"&lt;3")</f>
        <v>0</v>
      </c>
      <c r="DA16" s="109">
        <f>SUMIFS('Planificación 2026-1'!R:R,'Planificación 2026-1'!W:W,C16,'Planificación 2026-1'!H:H,"T3",'Planificación 2026-1'!I:I,"&lt;3")</f>
        <v>0</v>
      </c>
      <c r="DB16" s="109">
        <f>SUMIFS('Planificación 2026-1'!R:R,'Planificación 2026-1'!W:W,C16,'Planificación 2026-1'!H:H,"T2",'Planificación 2026-1'!I:I,"&lt;3")</f>
        <v>0</v>
      </c>
      <c r="DC16" s="109">
        <f>SUMIFS('Planificación 2026-1'!R:R,'Planificación 2026-1'!W:W,C16,'Planificación 2026-1'!H:H,"AE",'Planificación 2026-1'!I:I,"&lt;3")</f>
        <v>8</v>
      </c>
      <c r="DD16" s="109">
        <f>SUMIFS('Planificación 2026-1'!R:R,'Planificación 2026-1'!W:W,C16,'Planificación 2026-1'!H:H,"T4",'Planificación 2026-1'!I:I,"&lt;3")</f>
        <v>0</v>
      </c>
      <c r="DE16" s="108" t="str">
        <f t="shared" si="4"/>
        <v>P01 P38</v>
      </c>
      <c r="DF16" s="41">
        <f>IF(C16="","",SUMIFS('Planificación 2026-1'!R:R,'Planificación 2026-1'!W:W,C16,'Planificación 2026-1'!F:F,"PRINCIPAL",'Planificación 2026-1'!X:X,"VIRTUAL"))</f>
        <v>0</v>
      </c>
      <c r="DG16" s="41">
        <f>IF(C16="","",SUMIFS('Planificación 2026-1'!R:R,'Planificación 2026-1'!W:W,C16,'Planificación 2026-1'!F:F,"PRINCIPAL",'Planificación 2026-1'!X:X,"PRESENCIAL"))</f>
        <v>5</v>
      </c>
      <c r="DH16" s="41">
        <f>IF(C16="","",SUMIFS('Planificación 2026-1'!R:R,'Planificación 2026-1'!W:W,C16,'Planificación 2026-1'!F:F,"PRINCIPAL",'Planificación 2026-1'!X:X,"HIBRIDO PRESENCIAL"))</f>
        <v>0</v>
      </c>
      <c r="DI16" s="108" t="str">
        <f t="shared" si="5"/>
        <v>P07</v>
      </c>
      <c r="DJ16" s="108">
        <f>IF(C16="","",SUMIFS('Planificación 2026-1'!R:R,'Planificación 2026-1'!W:W,C16,'Planificación 2026-1'!F:F,"FILIAL",'Planificación 2026-1'!X:X,"VIRTUAL"))</f>
        <v>4</v>
      </c>
      <c r="DK16" s="110">
        <f>IF(C16="","",SUMIFS('Planificación 2026-1'!R:R,'Planificación 2026-1'!W:W,C16,'Planificación 2026-1'!F:F,"FILIAL",'Planificación 2026-1'!X:X,"PRESENCIAL"))</f>
        <v>0</v>
      </c>
      <c r="DL16" s="61">
        <f>IF(C16="","",SUMIFS('Planificación 2026-1'!R:R,'Planificación 2026-1'!W:W,C16,'Planificación 2026-1'!F:F,"FILIAL",'Planificación 2026-1'!X:X,"HIBRIDO PRESENCIAL"))</f>
        <v>0</v>
      </c>
      <c r="DM16" s="111" t="str">
        <f t="shared" si="6"/>
        <v/>
      </c>
      <c r="DN16" s="108">
        <f>IF(C16="","",SUMIFS('Planificación 2026-1'!R:R,'Planificación 2026-1'!W:W,C16,'Planificación 2026-1'!F:F,"SUNAMPE",'Planificación 2026-1'!X:X,"VIRTUAL"))</f>
        <v>0</v>
      </c>
      <c r="DO16" s="61">
        <f>IF(C16="","",SUMIFS('Planificación 2026-1'!R:R,'Planificación 2026-1'!W:W,C16,'Planificación 2026-1'!F:F,"SUNAMPE",'Planificación 2026-1'!X:X,"PRESENCIAL"))</f>
        <v>0</v>
      </c>
      <c r="DP16" s="111" t="str">
        <f t="shared" si="7"/>
        <v/>
      </c>
      <c r="DQ16" s="108">
        <f>IF(C16="","",SUMIFS('Planificación 2026-1'!R:R,'Planificación 2026-1'!W:W,C16,'Planificación 2026-1'!F:F,"HUAURA",'Planificación 2026-1'!X:X,"VIRTUAL"))</f>
        <v>0</v>
      </c>
      <c r="DR16" s="61">
        <f>IF(C16="","",SUMIFS('Planificación 2026-1'!R:R,'Planificación 2026-1'!W:W,C16,'Planificación 2026-1'!F:F,"HUAURA",'Planificación 2026-1'!X:X,"PRESENCIAL"))</f>
        <v>0</v>
      </c>
      <c r="DS16" s="76">
        <f>SUMIFS('Planificación 2026-1'!R:R,'Planificación 2026-1'!W:W,C16,'Planificación 2026-1'!F:F,"PRINCIPAL",'Planificación 2026-1'!X:X,"VIRTUAL",'Planificación 2026-1'!I:I,"&gt;2")</f>
        <v>0</v>
      </c>
      <c r="DT16" s="76">
        <f>SUMIFS('Planificación 2026-1'!R:R,'Planificación 2026-1'!W:W,C16,'Planificación 2026-1'!F:F,"PRINCIPAL",'Planificación 2026-1'!X:X,"&lt;&gt;VIRTUAL",'Planificación 2026-1'!I:I,"&gt;2")</f>
        <v>19</v>
      </c>
      <c r="DU16" s="76">
        <f>SUMIFS('Planificación 2026-1'!R:R,'Planificación 2026-1'!W:W,C16,'Planificación 2026-1'!F:F,"SUNAMPE",'Planificación 2026-1'!X:X,"VIRTUAL",'Planificación 2026-1'!I:I,"&gt;2")</f>
        <v>0</v>
      </c>
      <c r="DV16" s="76">
        <f>SUMIFS('Planificación 2026-1'!R:R,'Planificación 2026-1'!W:W,C16,'Planificación 2026-1'!F:F,"SUNAMPE",'Planificación 2026-1'!X:X,"&lt;&gt;VIRTUAL",'Planificación 2026-1'!I:I,"&gt;2")</f>
        <v>0</v>
      </c>
      <c r="DW16" s="76">
        <f>SUMIFS('Planificación 2026-1'!R:R,'Planificación 2026-1'!W:W,C16,'Planificación 2026-1'!F:F,"FILIAL",'Planificación 2026-1'!X:X,"VIRTUAL",'Planificación 2026-1'!I:I,"&gt;2")</f>
        <v>4</v>
      </c>
      <c r="DX16" s="76">
        <f>SUMIFS('Planificación 2026-1'!R:R,'Planificación 2026-1'!W:W,C16,'Planificación 2026-1'!F:F,"FILIAL",'Planificación 2026-1'!X:X,"&lt;&gt;VIRTUAL",'Planificación 2026-1'!I:I,"&gt;2")</f>
        <v>0</v>
      </c>
      <c r="DY16" s="76">
        <f>SUMIFS('Planificación 2026-1'!R:R,'Planificación 2026-1'!W:W,C16,'Planificación 2026-1'!F:F,"PORUMA",'Planificación 2026-1'!X:X,"VIRTUAL",'Planificación 2026-1'!I:I,"&gt;2")</f>
        <v>0</v>
      </c>
      <c r="DZ16" s="76">
        <f>SUMIFS('Planificación 2026-1'!R:R,'Planificación 2026-1'!W:W,C16,'Planificación 2026-1'!F:F,"PORUMA",'Planificación 2026-1'!X:X,"&lt;&gt;VIRTUAL",'Planificación 2026-1'!I:I,"&gt;2")</f>
        <v>0</v>
      </c>
      <c r="EA16" s="76">
        <f>SUMIFS('Planificación 2026-1'!R:R,'Planificación 2026-1'!W:W,C16,'Planificación 2026-1'!F:F,"HUAURA",'Planificación 2026-1'!X:X,"VIRTUAL",'Planificación 2026-1'!I:I,"&gt;2")</f>
        <v>0</v>
      </c>
      <c r="EB16" s="76">
        <f>SUMIFS('Planificación 2026-1'!R:R,'Planificación 2026-1'!W:W,C16,'Planificación 2026-1'!F:F,"HUAURA",'Planificación 2026-1'!X:X,"&lt;&gt;VIRTUAL",'Planificación 2026-1'!I:I,"&gt;2")</f>
        <v>0</v>
      </c>
      <c r="EC16" s="76">
        <f>SUMIFS('Planificación 2026-1'!R:R,'Planificación 2026-1'!W:W,C16,'Planificación 2026-1'!F:F,"PRINCIPAL",'Planificación 2026-1'!X:X,"VIRTUAL",'Planificación 2026-1'!I:I,"&lt;3")</f>
        <v>0</v>
      </c>
      <c r="ED16" s="76">
        <f>SUMIFS('Planificación 2026-1'!R:R,'Planificación 2026-1'!W:W,C16,'Planificación 2026-1'!F:F,"PRINCIPAL",'Planificación 2026-1'!X:X,"&lt;&gt;VIRTUAL",'Planificación 2026-1'!I:I,"&lt;3")</f>
        <v>8</v>
      </c>
      <c r="EE16" s="76">
        <f>SUMIFS('Planificación 2026-1'!R:R,'Planificación 2026-1'!W:W,C16,'Planificación 2026-1'!F:F,"SUNAMPE",'Planificación 2026-1'!X:X,"VIRTUAL",'Planificación 2026-1'!I:I,"&lt;3")</f>
        <v>0</v>
      </c>
      <c r="EF16" s="76">
        <f>SUMIFS('Planificación 2026-1'!R:R,'Planificación 2026-1'!W:W,C16,'Planificación 2026-1'!F:F,"SUNAMPE",'Planificación 2026-1'!X:X,"&lt;&gt;VIRTUAL",'Planificación 2026-1'!I:I,"&lt;3")</f>
        <v>0</v>
      </c>
      <c r="EG16" s="76">
        <f>SUMIFS('Planificación 2026-1'!R:R,'Planificación 2026-1'!W:W,C16,'Planificación 2026-1'!F:F,"FILIAL",'Planificación 2026-1'!X:X,"VIRTUAL",'Planificación 2026-1'!I:I,"&lt;3")</f>
        <v>0</v>
      </c>
      <c r="EH16" s="76">
        <f>SUMIFS('Planificación 2026-1'!R:R,'Planificación 2026-1'!W:W,C16,'Planificación 2026-1'!F:F,"FILIAL",'Planificación 2026-1'!X:X,"&lt;&gt;VIRTUAL",'Planificación 2026-1'!I:I,"&lt;3")</f>
        <v>0</v>
      </c>
      <c r="EI16" s="76">
        <f>SUMIFS('Planificación 2026-1'!R:R,'Planificación 2026-1'!W:W,C16,'Planificación 2026-1'!F:F,"PORUMA",'Planificación 2026-1'!X:X,"VIRTUAL",'Planificación 2026-1'!I:I,"&lt;3")</f>
        <v>0</v>
      </c>
      <c r="EJ16" s="76">
        <f>SUMIFS('Planificación 2026-1'!R:R,'Planificación 2026-1'!W:W,C16,'Planificación 2026-1'!F:F,"PORUMA",'Planificación 2026-1'!X:X,"&lt;&gt;VIRTUAL",'Planificación 2026-1'!I:I,"&lt;3")</f>
        <v>0</v>
      </c>
      <c r="EK16" s="76">
        <f>SUMIFS('Planificación 2026-1'!R:R,'Planificación 2026-1'!W:W,C16,'Planificación 2026-1'!F:F,"HUAURA",'Planificación 2026-1'!X:X,"VIRTUAL",'Planificación 2026-1'!I:I,"&lt;3")</f>
        <v>0</v>
      </c>
      <c r="EL16" s="76">
        <f>SUMIFS('Planificación 2026-1'!R:R,'Planificación 2026-1'!W:W,C16,'Planificación 2026-1'!F:F,"HUAURA",'Planificación 2026-1'!X:X,"&lt;&gt;VIRTUAL",'Planificación 2026-1'!I:I,"&lt;3")</f>
        <v>0</v>
      </c>
      <c r="EM16" s="76"/>
      <c r="EN16" s="76">
        <f t="shared" si="0"/>
        <v>4</v>
      </c>
      <c r="EO16" s="76">
        <f t="shared" si="1"/>
        <v>27</v>
      </c>
      <c r="EP16" s="76" t="b">
        <f t="shared" si="2"/>
        <v>1</v>
      </c>
      <c r="EQ16" s="76" t="str">
        <f t="shared" si="3"/>
        <v>FILIAL-HUAURA</v>
      </c>
      <c r="ER16" s="76" t="str">
        <f t="shared" si="8"/>
        <v>MAS PRESENCIAL</v>
      </c>
    </row>
    <row r="17" spans="1:148" hidden="1">
      <c r="A17" s="83"/>
      <c r="B17" s="119">
        <v>14</v>
      </c>
      <c r="C17" s="115" t="s">
        <v>185</v>
      </c>
      <c r="D17" s="112">
        <f>SUMIF('Planificación 2026-1'!W:W,C17,'Planificación 2026-1'!R:R)</f>
        <v>19</v>
      </c>
      <c r="E17" s="114" t="s">
        <v>170</v>
      </c>
      <c r="F17" s="115" t="s">
        <v>171</v>
      </c>
      <c r="G17" s="115" t="s">
        <v>153</v>
      </c>
      <c r="H17" s="115" t="s">
        <v>125</v>
      </c>
      <c r="I17" s="107" t="str">
        <f>IF(SUM(COUNTIFS('Planificación 2026-1'!F:F,"PRINCIPAL",'Planificación 2026-1'!W:W,C17,'Planificación 2026-1'!H:H,"AF"))&gt;0,"P01"," ")</f>
        <v xml:space="preserve"> </v>
      </c>
      <c r="J17" s="108" t="str">
        <f>IF(SUM(COUNTIFS('Planificación 2026-1'!F:F,"PRINCIPAL",'Planificación 2026-1'!W:W,C17,'Planificación 2026-1'!H:H,"EN"))&gt;0,"P02"," ")</f>
        <v xml:space="preserve"> </v>
      </c>
      <c r="K17" s="108" t="str">
        <f>IF(SUM(COUNTIFS('Planificación 2026-1'!F:F,"PRINCIPAL",'Planificación 2026-1'!W:W,C17,'Planificación 2026-1'!H:H,"IS"))&gt;0,"P03"," ")</f>
        <v>P03</v>
      </c>
      <c r="L17" s="108" t="str">
        <f>IF(SUM(COUNTIFS('Planificación 2026-1'!F:F,"PRINCIPAL",'Planificación 2026-1'!W:W,C17,'Planificación 2026-1'!H:H,"PS"))&gt;0,"P04"," ")</f>
        <v xml:space="preserve"> </v>
      </c>
      <c r="M17" s="108"/>
      <c r="N17" s="108" t="str">
        <f>IF(SUM(COUNTIFS('Planificación 2026-1'!F:F,"PRINCIPAL",'Planificación 2026-1'!W:W,C17,'Planificación 2026-1'!H:H,"IN"))&gt;0,"P06"," ")</f>
        <v>P06</v>
      </c>
      <c r="O17" s="108" t="str">
        <f>IF(SUM(COUNTIFS('Planificación 2026-1'!F:F,"PRINCIPAL",'Planificación 2026-1'!W:W,C17,'Planificación 2026-1'!H:H,"CA"))&gt;0,"P07"," ")</f>
        <v xml:space="preserve"> </v>
      </c>
      <c r="P17" s="108" t="str">
        <f>IF(SUM(COUNTIFS('Planificación 2026-1'!F:F,"PRINCIPAL",'Planificación 2026-1'!W:W,C17,'Planificación 2026-1'!H:H,"DE"))&gt;0,"P08"," ")</f>
        <v xml:space="preserve"> </v>
      </c>
      <c r="Q17" s="108" t="str">
        <f>IF(SUM(COUNTIFS('Planificación 2026-1'!F:F,"PRINCIPAL",'Planificación 2026-1'!W:W,C17,'Planificación 2026-1'!H:H,"OB"))&gt;0,"P09"," ")</f>
        <v xml:space="preserve"> </v>
      </c>
      <c r="R17" s="108" t="str">
        <f>IF(SUM(COUNTIFS('Planificación 2026-1'!F:F,"PRINCIPAL",'Planificación 2026-1'!W:W,C17,'Planificación 2026-1'!H:H,"MH"))&gt;0,"P31"," ")</f>
        <v xml:space="preserve"> </v>
      </c>
      <c r="S17" s="108" t="str">
        <f>IF(SUM(COUNTIFS('Planificación 2026-1'!F:F,"PRINCIPAL",'Planificación 2026-1'!W:W,C17,'Planificación 2026-1'!H:H,"IC"))&gt;0,"P32"," ")</f>
        <v xml:space="preserve"> </v>
      </c>
      <c r="T17" s="108" t="str">
        <f>IF(SUM(COUNTIFS('Planificación 2026-1'!F:F,"PRINCIPAL",'Planificación 2026-1'!W:W,C17,'Planificación 2026-1'!H:H,"AR"))&gt;0,"P34"," ")</f>
        <v xml:space="preserve"> </v>
      </c>
      <c r="U17" s="108" t="str">
        <f>IF(SUM(COUNTIFS('Planificación 2026-1'!F:F,"PRINCIPAL",'Planificación 2026-1'!W:W,C17,'Planificación 2026-1'!H:H,"T1"))&gt;0,"P35"," ")</f>
        <v xml:space="preserve"> </v>
      </c>
      <c r="V17" s="108" t="str">
        <f>IF(SUM(COUNTIFS('Planificación 2026-1'!F:F,"PRINCIPAL",'Planificación 2026-1'!W:W,C17,'Planificación 2026-1'!H:H,"T3"))&gt;0,"P36"," ")</f>
        <v xml:space="preserve"> </v>
      </c>
      <c r="W17" s="108" t="str">
        <f>IF(SUM(COUNTIFS('Planificación 2026-1'!F:F,"PRINCIPAL",'Planificación 2026-1'!W:W,C17,'Planificación 2026-1'!H:H,"T2"))&gt;0,"P37"," ")</f>
        <v xml:space="preserve"> </v>
      </c>
      <c r="X17" s="108" t="str">
        <f>IF(SUM(COUNTIFS('Planificación 2026-1'!F:F,"PRINCIPAL",'Planificación 2026-1'!W:W,C17,'Planificación 2026-1'!H:H,"AE"))&gt;0,"P38"," ")</f>
        <v xml:space="preserve"> </v>
      </c>
      <c r="Y17" s="108" t="str">
        <f>IF(SUM(COUNTIFS('Planificación 2026-1'!F:F,"PRINCIPAL",'Planificación 2026-1'!W:W,C17,'Planificación 2026-1'!H:H,"T4"))&gt;0,"P55"," ")</f>
        <v xml:space="preserve"> </v>
      </c>
      <c r="Z17" s="108" t="str">
        <f>IF(SUM(COUNTIFS('Planificación 2026-1'!F:F,"FILIAL",'Planificación 2026-1'!W:W,C17,'Planificación 2026-1'!H:H,"AF"))&gt;0," P01"," ")</f>
        <v xml:space="preserve"> </v>
      </c>
      <c r="AA17" s="108" t="str">
        <f>IF(SUM(COUNTIFS('Planificación 2026-1'!F:F,"FILIAL",'Planificación 2026-1'!W:W,C17,'Planificación 2026-1'!H:H,"EN"))&gt;0,"P02"," ")</f>
        <v xml:space="preserve"> </v>
      </c>
      <c r="AB17" s="108" t="str">
        <f>IF(SUM(COUNTIFS('Planificación 2026-1'!F:F,"FILIAL",'Planificación 2026-1'!W:W,C17,'Planificación 2026-1'!H:H,"IS"))&gt;0,"P03"," ")</f>
        <v xml:space="preserve"> </v>
      </c>
      <c r="AC17" s="108" t="str">
        <f>IF(SUM(COUNTIFS('Planificación 2026-1'!F:F,"FILIAL",'Planificación 2026-1'!W:W,C17,'Planificación 2026-1'!H:H,"PS"))&gt;0,"P04"," ")</f>
        <v xml:space="preserve"> </v>
      </c>
      <c r="AD17" s="108"/>
      <c r="AE17" s="108" t="str">
        <f>IF(SUM(COUNTIFS('Planificación 2026-1'!F:F,"FILIAL",'Planificación 2026-1'!W:W,C17,'Planificación 2026-1'!H:H,"IN"))&gt;0,"P06"," ")</f>
        <v xml:space="preserve"> </v>
      </c>
      <c r="AF17" s="108" t="str">
        <f>IF(SUM(COUNTIFS('Planificación 2026-1'!F:F,"FILIAL",'Planificación 2026-1'!W:W,C17,'Planificación 2026-1'!H:H,"CA"))&gt;0,"P07"," ")</f>
        <v xml:space="preserve"> </v>
      </c>
      <c r="AG17" s="108" t="str">
        <f>IF(SUM(COUNTIFS('Planificación 2026-1'!F:F,"FILIAL",'Planificación 2026-1'!W:W,C17,'Planificación 2026-1'!H:H,"DE"))&gt;0,"P08"," ")</f>
        <v xml:space="preserve"> </v>
      </c>
      <c r="AH17" s="108" t="str">
        <f>IF(SUM(COUNTIFS('Planificación 2026-1'!F:F,"FILIAL",'Planificación 2026-1'!W:W,C17,'Planificación 2026-1'!H:H,"OB"))&gt;0,"P09"," ")</f>
        <v xml:space="preserve"> </v>
      </c>
      <c r="AI17" s="108" t="str">
        <f>IF(SUM(COUNTIFS('Planificación 2026-1'!F:F,"FILIAL",'Planificación 2026-1'!W:W,C17,'Planificación 2026-1'!H:H,"MH"))&gt;0,"P31"," ")</f>
        <v xml:space="preserve"> </v>
      </c>
      <c r="AJ17" s="108" t="str">
        <f>IF(SUM(COUNTIFS('Planificación 2026-1'!F:F,"FILIAL",'Planificación 2026-1'!W:W,C17,'Planificación 2026-1'!H:H,"IC"))&gt;0,"P32"," ")</f>
        <v xml:space="preserve"> </v>
      </c>
      <c r="AK17" s="108" t="str">
        <f>IF(SUM(COUNTIFS('Planificación 2026-1'!F:F,"FILIAL",'Planificación 2026-1'!W:W,C17,'Planificación 2026-1'!H:H,"AR"))&gt;0,"P34"," ")</f>
        <v xml:space="preserve"> </v>
      </c>
      <c r="AL17" s="108" t="str">
        <f>IF(SUM(COUNTIFS('Planificación 2026-1'!F:F,"FILIAL",'Planificación 2026-1'!W:W,C17,'Planificación 2026-1'!H:H,"T1"))&gt;0,"P35"," ")</f>
        <v xml:space="preserve"> </v>
      </c>
      <c r="AM17" s="108" t="str">
        <f>IF(SUM(COUNTIFS('Planificación 2026-1'!F:F,"FILIAL",'Planificación 2026-1'!W:W,C17,'Planificación 2026-1'!H:H,"T3"))&gt;0,"P36"," ")</f>
        <v xml:space="preserve"> </v>
      </c>
      <c r="AN17" s="108" t="str">
        <f>IF(SUM(COUNTIFS('Planificación 2026-1'!F:F,"FILIAL",'Planificación 2026-1'!W:W,C17,'Planificación 2026-1'!H:H,"T2"))&gt;0,"P37"," ")</f>
        <v xml:space="preserve"> </v>
      </c>
      <c r="AO17" s="108" t="str">
        <f>IF(SUM(COUNTIFS('Planificación 2026-1'!F:F,"FILIAL",'Planificación 2026-1'!W:W,C17,'Planificación 2026-1'!H:H,"AE"))&gt;0,"P38"," ")</f>
        <v xml:space="preserve"> </v>
      </c>
      <c r="AP17" s="108" t="str">
        <f>IF(SUM(COUNTIFS('Planificación 2026-1'!F:F,"FILIAL",'Planificación 2026-1'!W:W,C17,'Planificación 2026-1'!H:H,"T4"))&gt;0,"P55"," ")</f>
        <v xml:space="preserve"> </v>
      </c>
      <c r="AQ17" s="108" t="str">
        <f>IF(SUM(COUNTIFS('Planificación 2026-1'!F:F,"SUNAMPE",'Planificación 2026-1'!W:W,C17,'Planificación 2026-1'!H:H,"AF"))&gt;0," P01"," ")</f>
        <v xml:space="preserve"> </v>
      </c>
      <c r="AR17" s="108" t="str">
        <f>IF(SUM(COUNTIFS('Planificación 2026-1'!F:F,"SUNAMPE",'Planificación 2026-1'!W:W,C17,'Planificación 2026-1'!H:H,"EN"))&gt;0,"P02"," ")</f>
        <v xml:space="preserve"> </v>
      </c>
      <c r="AS17" s="108" t="str">
        <f>IF(SUM(COUNTIFS('Planificación 2026-1'!F:F,"SUNAMPE",'Planificación 2026-1'!W:W,C17,'Planificación 2026-1'!H:H,"IS"))&gt;0,"P03"," ")</f>
        <v xml:space="preserve"> </v>
      </c>
      <c r="AT17" s="108" t="str">
        <f>IF(SUM(COUNTIFS('Planificación 2026-1'!F:F,"SUNAMPE",'Planificación 2026-1'!W:W,C17,'Planificación 2026-1'!H:H,"PS"))&gt;0,"P04"," ")</f>
        <v xml:space="preserve"> </v>
      </c>
      <c r="AU17" s="108"/>
      <c r="AV17" s="108" t="str">
        <f>IF(SUM(COUNTIFS('Planificación 2026-1'!F:F,"SUNAMPE",'Planificación 2026-1'!W:W,C17,'Planificación 2026-1'!H:H,"IN"))&gt;0,"P06"," ")</f>
        <v xml:space="preserve"> </v>
      </c>
      <c r="AW17" s="108" t="str">
        <f>IF(SUM(COUNTIFS('Planificación 2026-1'!F:F,"SUNAMPE",'Planificación 2026-1'!W:W,C17,'Planificación 2026-1'!H:H,"CA"))&gt;0,"P07"," ")</f>
        <v xml:space="preserve"> </v>
      </c>
      <c r="AX17" s="108" t="str">
        <f>IF(SUM(COUNTIFS('Planificación 2026-1'!F:F,"SUNAMPE",'Planificación 2026-1'!W:W,C17,'Planificación 2026-1'!H:H,"DE"))&gt;0,"P08"," ")</f>
        <v xml:space="preserve"> </v>
      </c>
      <c r="AY17" s="108" t="str">
        <f>IF(SUM(COUNTIFS('Planificación 2026-1'!F:F,"SUNAMPE",'Planificación 2026-1'!W:W,C17,'Planificación 2026-1'!H:H,"OB"))&gt;0,"P09"," ")</f>
        <v xml:space="preserve"> </v>
      </c>
      <c r="AZ17" s="108" t="str">
        <f>IF(SUM(COUNTIFS('Planificación 2026-1'!F:F,"SUNAMPE",'Planificación 2026-1'!W:W,C17,'Planificación 2026-1'!H:H,"MH"))&gt;0,"P31"," ")</f>
        <v xml:space="preserve"> </v>
      </c>
      <c r="BA17" s="108" t="str">
        <f>IF(SUM(COUNTIFS('Planificación 2026-1'!F:F,"SUNAMPE",'Planificación 2026-1'!W:W,C17,'Planificación 2026-1'!H:H,"IC"))&gt;0,"P32"," ")</f>
        <v xml:space="preserve"> </v>
      </c>
      <c r="BB17" s="108" t="str">
        <f>IF(SUM(COUNTIFS('Planificación 2026-1'!F:F,"SUNAMPE",'Planificación 2026-1'!W:W,C17,'Planificación 2026-1'!H:H,"AR"))&gt;0,"P34"," ")</f>
        <v xml:space="preserve"> </v>
      </c>
      <c r="BC17" s="108" t="str">
        <f>IF(SUM(COUNTIFS('Planificación 2026-1'!F:F,"SUNAMPE",'Planificación 2026-1'!W:W,C17,'Planificación 2026-1'!H:H,"T1"))&gt;0,"P35"," ")</f>
        <v xml:space="preserve"> </v>
      </c>
      <c r="BD17" s="108" t="str">
        <f>IF(SUM(COUNTIFS('Planificación 2026-1'!F:F,"SUNAMPE",'Planificación 2026-1'!W:W,C17,'Planificación 2026-1'!H:H,"T3"))&gt;0,"P36"," ")</f>
        <v xml:space="preserve"> </v>
      </c>
      <c r="BE17" s="108" t="str">
        <f>IF(SUM(COUNTIFS('Planificación 2026-1'!F:F,"SUNAMPE",'Planificación 2026-1'!W:W,C17,'Planificación 2026-1'!H:H,"T2"))&gt;0,"P37"," ")</f>
        <v xml:space="preserve"> </v>
      </c>
      <c r="BF17" s="108" t="str">
        <f>IF(SUM(COUNTIFS('Planificación 2026-1'!F:F,"SUNAMPE",'Planificación 2026-1'!W:W,C17,'Planificación 2026-1'!H:H,"AE"))&gt;0,"P38"," ")</f>
        <v xml:space="preserve"> </v>
      </c>
      <c r="BG17" s="108" t="str">
        <f>IF(SUM(COUNTIFS('Planificación 2026-1'!F:F,"SUNAMPE",'Planificación 2026-1'!W:W,C17,'Planificación 2026-1'!H:H,"T4"))&gt;0,"P55"," ")</f>
        <v xml:space="preserve"> </v>
      </c>
      <c r="BH17" s="108" t="str">
        <f>IF(SUM(COUNTIFS('Planificación 2026-1'!F:F,"HUAURA",'Planificación 2026-1'!W:W,C17,'Planificación 2026-1'!H:H,"AF"))&gt;0," P01"," ")</f>
        <v xml:space="preserve"> </v>
      </c>
      <c r="BI17" s="108" t="str">
        <f>IF(SUM(COUNTIFS('Planificación 2026-1'!F:F,"HUAURA",'Planificación 2026-1'!W:W,C17,'Planificación 2026-1'!H:H,"EN"))&gt;0,"P02"," ")</f>
        <v xml:space="preserve"> </v>
      </c>
      <c r="BJ17" s="108" t="str">
        <f>IF(SUM(COUNTIFS('Planificación 2026-1'!F:F,"HUAURA",'Planificación 2026-1'!W:W,C17,'Planificación 2026-1'!H:H,"IS"))&gt;0,"P03"," ")</f>
        <v xml:space="preserve"> </v>
      </c>
      <c r="BK17" s="108" t="str">
        <f>IF(SUM(COUNTIFS('Planificación 2026-1'!F:F,"HUAURA",'Planificación 2026-1'!W:W,C17,'Planificación 2026-1'!H:H,"PS"))&gt;0,"P04"," ")</f>
        <v xml:space="preserve"> </v>
      </c>
      <c r="BL17" s="108"/>
      <c r="BM17" s="108" t="str">
        <f>IF(SUM(COUNTIFS('Planificación 2026-1'!F:F,"HUAURA",'Planificación 2026-1'!W:W,C17,'Planificación 2026-1'!H:H,"IN"))&gt;0,"P06"," ")</f>
        <v xml:space="preserve"> </v>
      </c>
      <c r="BN17" s="108" t="str">
        <f>IF(SUM(COUNTIFS('Planificación 2026-1'!F:F,"HUAURA",'Planificación 2026-1'!W:W,C17,'Planificación 2026-1'!H:H,"CA"))&gt;0,"P07"," ")</f>
        <v xml:space="preserve"> </v>
      </c>
      <c r="BO17" s="108" t="str">
        <f>IF(SUM(COUNTIFS('Planificación 2026-1'!F:F,"HUAURA",'Planificación 2026-1'!W:W,C17,'Planificación 2026-1'!H:H,"DE"))&gt;0,"P08"," ")</f>
        <v xml:space="preserve"> </v>
      </c>
      <c r="BP17" s="108" t="str">
        <f>IF(SUM(COUNTIFS('Planificación 2026-1'!F:F,"HUAURA",'Planificación 2026-1'!W:W,C17,'Planificación 2026-1'!H:H,"OB"))&gt;0,"P09"," ")</f>
        <v xml:space="preserve"> </v>
      </c>
      <c r="BQ17" s="108" t="str">
        <f>IF(SUM(COUNTIFS('Planificación 2026-1'!F:F,"HUAURA",'Planificación 2026-1'!W:W,C17,'Planificación 2026-1'!H:H,"MH"))&gt;0,"P31"," ")</f>
        <v xml:space="preserve"> </v>
      </c>
      <c r="BR17" s="108" t="str">
        <f>IF(SUM(COUNTIFS('Planificación 2026-1'!F:F,"HUAURA",'Planificación 2026-1'!W:W,C17,'Planificación 2026-1'!H:H,"IC"))&gt;0,"P32"," ")</f>
        <v xml:space="preserve"> </v>
      </c>
      <c r="BS17" s="108" t="str">
        <f>IF(SUM(COUNTIFS('Planificación 2026-1'!F:F,"HUAURA",'Planificación 2026-1'!W:W,C17,'Planificación 2026-1'!H:H,"AR"))&gt;0,"P34"," ")</f>
        <v xml:space="preserve"> </v>
      </c>
      <c r="BT17" s="108" t="str">
        <f>IF(SUM(COUNTIFS('Planificación 2026-1'!F:F,"HUAURA",'Planificación 2026-1'!W:W,C17,'Planificación 2026-1'!H:H,"T1"))&gt;0,"P35"," ")</f>
        <v xml:space="preserve"> </v>
      </c>
      <c r="BU17" s="108" t="str">
        <f>IF(SUM(COUNTIFS('Planificación 2026-1'!F:F,"HUAURA",'Planificación 2026-1'!W:W,C17,'Planificación 2026-1'!H:H,"T3"))&gt;0,"P36"," ")</f>
        <v xml:space="preserve"> </v>
      </c>
      <c r="BV17" s="108" t="str">
        <f>IF(SUM(COUNTIFS('Planificación 2026-1'!F:F,"HUAURA",'Planificación 2026-1'!W:W,C17,'Planificación 2026-1'!H:H,"T2"))&gt;0,"P37"," ")</f>
        <v xml:space="preserve"> </v>
      </c>
      <c r="BW17" s="108" t="str">
        <f>IF(SUM(COUNTIFS('Planificación 2026-1'!F:F,"HUAURA",'Planificación 2026-1'!W:W,C17,'Planificación 2026-1'!H:H,"AE"))&gt;0,"P38"," ")</f>
        <v xml:space="preserve"> </v>
      </c>
      <c r="BX17" s="108" t="str">
        <f>IF(SUM(COUNTIFS('Planificación 2026-1'!F:F,"HUAURA",'Planificación 2026-1'!W:W,C17,'Planificación 2026-1'!H:H,"T4"))&gt;0,"P55"," ")</f>
        <v xml:space="preserve"> </v>
      </c>
      <c r="BY17" s="109">
        <f>SUMIFS('Planificación 2026-1'!R:R,'Planificación 2026-1'!W:W,C17,'Planificación 2026-1'!H:H,"AF",'Planificación 2026-1'!I:I,"&gt;2")</f>
        <v>0</v>
      </c>
      <c r="BZ17" s="109">
        <f>SUMIFS('Planificación 2026-1'!R:R,'Planificación 2026-1'!W:W,C17,'Planificación 2026-1'!H:H,"EN",'Planificación 2026-1'!I:I,"&gt;2")</f>
        <v>0</v>
      </c>
      <c r="CA17" s="109">
        <f>SUMIFS('Planificación 2026-1'!R:R,'Planificación 2026-1'!W:W,C17,'Planificación 2026-1'!H:H,"IS",'Planificación 2026-1'!I:I,"&gt;2")</f>
        <v>3</v>
      </c>
      <c r="CB17" s="109">
        <f>SUMIFS('Planificación 2026-1'!R:R,'Planificación 2026-1'!W:W,C17,'Planificación 2026-1'!H:H,"PS",'Planificación 2026-1'!I:I,"&gt;2")</f>
        <v>0</v>
      </c>
      <c r="CC17" s="109">
        <f>SUMIFS('Planificación 2026-1'!R:R,'Planificación 2026-1'!W:W,C17,'Planificación 2026-1'!H:H,"IN",'Planificación 2026-1'!I:I,"&gt;2")</f>
        <v>16</v>
      </c>
      <c r="CD17" s="109">
        <f>SUMIFS('Planificación 2026-1'!R:R,'Planificación 2026-1'!W:W,C17,'Planificación 2026-1'!H:H,"CA",'Planificación 2026-1'!I:I,"&gt;2")</f>
        <v>0</v>
      </c>
      <c r="CE17" s="109">
        <f>SUMIFS('Planificación 2026-1'!R:R,'Planificación 2026-1'!W:W,C17,'Planificación 2026-1'!H:H,"DE",'Planificación 2026-1'!I:I,"&gt;2")</f>
        <v>0</v>
      </c>
      <c r="CF17" s="109">
        <f>SUMIFS('Planificación 2026-1'!R:R,'Planificación 2026-1'!W:W,C17,'Planificación 2026-1'!H:H,"OB",'Planificación 2026-1'!I:I,"&gt;2")</f>
        <v>0</v>
      </c>
      <c r="CG17" s="109">
        <f>SUMIFS('Planificación 2026-1'!R:R,'Planificación 2026-1'!W:W,C17,'Planificación 2026-1'!H:H,"MH",'Planificación 2026-1'!I:I,"&gt;2")</f>
        <v>0</v>
      </c>
      <c r="CH17" s="109">
        <f>SUMIFS('Planificación 2026-1'!R:R,'Planificación 2026-1'!W:W,C17,'Planificación 2026-1'!H:H,"IC",'Planificación 2026-1'!I:I,"&gt;2")</f>
        <v>0</v>
      </c>
      <c r="CI17" s="109">
        <f>SUMIFS('Planificación 2026-1'!R:R,'Planificación 2026-1'!W:W,C17,'Planificación 2026-1'!H:H,"AR",'Planificación 2026-1'!I:I,"&gt;2")</f>
        <v>0</v>
      </c>
      <c r="CJ17" s="109">
        <f>SUMIFS('Planificación 2026-1'!R:R,'Planificación 2026-1'!W:W,C17,'Planificación 2026-1'!H:H,"T1",'Planificación 2026-1'!I:I,"&gt;2")</f>
        <v>0</v>
      </c>
      <c r="CK17" s="109">
        <f>SUMIFS('Planificación 2026-1'!R:R,'Planificación 2026-1'!W:W,C17,'Planificación 2026-1'!H:H,"T3",'Planificación 2026-1'!I:I,"&gt;2")</f>
        <v>0</v>
      </c>
      <c r="CL17" s="109">
        <f>SUMIFS('Planificación 2026-1'!R:R,'Planificación 2026-1'!W:W,C17,'Planificación 2026-1'!H:H,"T2",'Planificación 2026-1'!I:I,"&gt;2")</f>
        <v>0</v>
      </c>
      <c r="CM17" s="109">
        <f>SUMIFS('Planificación 2026-1'!R:R,'Planificación 2026-1'!W:W,C17,'Planificación 2026-1'!H:H,"AE",'Planificación 2026-1'!I:I,"&gt;2")</f>
        <v>0</v>
      </c>
      <c r="CN17" s="109">
        <f>SUMIFS('Planificación 2026-1'!R:R,'Planificación 2026-1'!W:W,C17,'Planificación 2026-1'!H:H,"T4",'Planificación 2026-1'!I:I,"&gt;2")</f>
        <v>0</v>
      </c>
      <c r="CO17" s="109">
        <f>SUMIFS('Planificación 2026-1'!R:R,'Planificación 2026-1'!W:W,C17,'Planificación 2026-1'!H:H,"AF",'Planificación 2026-1'!I:I,"&lt;3")</f>
        <v>0</v>
      </c>
      <c r="CP17" s="109">
        <f>SUMIFS('Planificación 2026-1'!R:R,'Planificación 2026-1'!W:W,C17,'Planificación 2026-1'!H:H,"EN",'Planificación 2026-1'!I:I,"&lt;3")</f>
        <v>0</v>
      </c>
      <c r="CQ17" s="109">
        <f>SUMIFS('Planificación 2026-1'!R:R,'Planificación 2026-1'!W:W,C17,'Planificación 2026-1'!H:H,"IS",'Planificación 2026-1'!I:I,"&lt;3")</f>
        <v>0</v>
      </c>
      <c r="CR17" s="109">
        <f>SUMIFS('Planificación 2026-1'!R:R,'Planificación 2026-1'!W:W,C17,'Planificación 2026-1'!H:H,"PS",'Planificación 2026-1'!I:I,"&lt;3")</f>
        <v>0</v>
      </c>
      <c r="CS17" s="109">
        <f>SUMIFS('Planificación 2026-1'!R:R,'Planificación 2026-1'!W:W,C17,'Planificación 2026-1'!H:H,"IN",'Planificación 2026-1'!I:I,"&lt;3")</f>
        <v>0</v>
      </c>
      <c r="CT17" s="109">
        <f>SUMIFS('Planificación 2026-1'!R:R,'Planificación 2026-1'!W:W,C17,'Planificación 2026-1'!H:H,"CA",'Planificación 2026-1'!I:I,"&lt;3")</f>
        <v>0</v>
      </c>
      <c r="CU17" s="109">
        <f>SUMIFS('Planificación 2026-1'!R:R,'Planificación 2026-1'!W:W,C17,'Planificación 2026-1'!H:H,"DE",'Planificación 2026-1'!I:I,"&lt;3")</f>
        <v>0</v>
      </c>
      <c r="CV17" s="109">
        <f>SUMIFS('Planificación 2026-1'!R:R,'Planificación 2026-1'!W:W,C17,'Planificación 2026-1'!H:H,"OB",'Planificación 2026-1'!I:I,"&lt;3")</f>
        <v>0</v>
      </c>
      <c r="CW17" s="109">
        <f>SUMIFS('Planificación 2026-1'!R:R,'Planificación 2026-1'!W:W,C17,'Planificación 2026-1'!H:H,"MH",'Planificación 2026-1'!I:I,"&lt;3")</f>
        <v>0</v>
      </c>
      <c r="CX17" s="109">
        <f>SUMIFS('Planificación 2026-1'!R:R,'Planificación 2026-1'!W:W,C17,'Planificación 2026-1'!H:H,"IC",'Planificación 2026-1'!I:I,"&lt;3")</f>
        <v>0</v>
      </c>
      <c r="CY17" s="109">
        <f>SUMIFS('Planificación 2026-1'!R:R,'Planificación 2026-1'!W:W,C17,'Planificación 2026-1'!H:H,"AR",'Planificación 2026-1'!I:I,"&lt;3")</f>
        <v>0</v>
      </c>
      <c r="CZ17" s="109">
        <f>SUMIFS('Planificación 2026-1'!R:R,'Planificación 2026-1'!W:W,C17,'Planificación 2026-1'!H:H,"T1",'Planificación 2026-1'!I:I,"&lt;3")</f>
        <v>0</v>
      </c>
      <c r="DA17" s="109">
        <f>SUMIFS('Planificación 2026-1'!R:R,'Planificación 2026-1'!W:W,C17,'Planificación 2026-1'!H:H,"T3",'Planificación 2026-1'!I:I,"&lt;3")</f>
        <v>0</v>
      </c>
      <c r="DB17" s="109">
        <f>SUMIFS('Planificación 2026-1'!R:R,'Planificación 2026-1'!W:W,C17,'Planificación 2026-1'!H:H,"T2",'Planificación 2026-1'!I:I,"&lt;3")</f>
        <v>0</v>
      </c>
      <c r="DC17" s="109">
        <f>SUMIFS('Planificación 2026-1'!R:R,'Planificación 2026-1'!W:W,C17,'Planificación 2026-1'!H:H,"AE",'Planificación 2026-1'!I:I,"&lt;3")</f>
        <v>0</v>
      </c>
      <c r="DD17" s="109">
        <f>SUMIFS('Planificación 2026-1'!R:R,'Planificación 2026-1'!W:W,C17,'Planificación 2026-1'!H:H,"T4",'Planificación 2026-1'!I:I,"&lt;3")</f>
        <v>0</v>
      </c>
      <c r="DE17" s="108" t="str">
        <f t="shared" si="4"/>
        <v>P03 P06</v>
      </c>
      <c r="DF17" s="41">
        <f>IF(C17="","",SUMIFS('Planificación 2026-1'!R:R,'Planificación 2026-1'!W:W,C17,'Planificación 2026-1'!F:F,"PRINCIPAL",'Planificación 2026-1'!X:X,"VIRTUAL"))</f>
        <v>19</v>
      </c>
      <c r="DG17" s="41">
        <f>IF(C17="","",SUMIFS('Planificación 2026-1'!R:R,'Planificación 2026-1'!W:W,C17,'Planificación 2026-1'!F:F,"PRINCIPAL",'Planificación 2026-1'!X:X,"PRESENCIAL"))</f>
        <v>0</v>
      </c>
      <c r="DH17" s="41">
        <f>IF(C17="","",SUMIFS('Planificación 2026-1'!R:R,'Planificación 2026-1'!W:W,C17,'Planificación 2026-1'!F:F,"PRINCIPAL",'Planificación 2026-1'!X:X,"HIBRIDO PRESENCIAL"))</f>
        <v>0</v>
      </c>
      <c r="DI17" s="108" t="str">
        <f t="shared" si="5"/>
        <v/>
      </c>
      <c r="DJ17" s="108">
        <f>IF(C17="","",SUMIFS('Planificación 2026-1'!R:R,'Planificación 2026-1'!W:W,C17,'Planificación 2026-1'!F:F,"FILIAL",'Planificación 2026-1'!X:X,"VIRTUAL"))</f>
        <v>0</v>
      </c>
      <c r="DK17" s="110">
        <f>IF(C17="","",SUMIFS('Planificación 2026-1'!R:R,'Planificación 2026-1'!W:W,C17,'Planificación 2026-1'!F:F,"FILIAL",'Planificación 2026-1'!X:X,"PRESENCIAL"))</f>
        <v>0</v>
      </c>
      <c r="DL17" s="61">
        <f>IF(C17="","",SUMIFS('Planificación 2026-1'!R:R,'Planificación 2026-1'!W:W,C17,'Planificación 2026-1'!F:F,"FILIAL",'Planificación 2026-1'!X:X,"HIBRIDO PRESENCIAL"))</f>
        <v>0</v>
      </c>
      <c r="DM17" s="111" t="str">
        <f t="shared" si="6"/>
        <v/>
      </c>
      <c r="DN17" s="108">
        <f>IF(C17="","",SUMIFS('Planificación 2026-1'!R:R,'Planificación 2026-1'!W:W,C17,'Planificación 2026-1'!F:F,"SUNAMPE",'Planificación 2026-1'!X:X,"VIRTUAL"))</f>
        <v>0</v>
      </c>
      <c r="DO17" s="61">
        <f>IF(C17="","",SUMIFS('Planificación 2026-1'!R:R,'Planificación 2026-1'!W:W,C17,'Planificación 2026-1'!F:F,"SUNAMPE",'Planificación 2026-1'!X:X,"PRESENCIAL"))</f>
        <v>0</v>
      </c>
      <c r="DP17" s="111" t="str">
        <f t="shared" si="7"/>
        <v/>
      </c>
      <c r="DQ17" s="108">
        <f>IF(C17="","",SUMIFS('Planificación 2026-1'!R:R,'Planificación 2026-1'!W:W,C17,'Planificación 2026-1'!F:F,"HUAURA",'Planificación 2026-1'!X:X,"VIRTUAL"))</f>
        <v>0</v>
      </c>
      <c r="DR17" s="61">
        <f>IF(C17="","",SUMIFS('Planificación 2026-1'!R:R,'Planificación 2026-1'!W:W,C17,'Planificación 2026-1'!F:F,"HUAURA",'Planificación 2026-1'!X:X,"PRESENCIAL"))</f>
        <v>0</v>
      </c>
      <c r="DS17" s="76">
        <f>SUMIFS('Planificación 2026-1'!R:R,'Planificación 2026-1'!W:W,C17,'Planificación 2026-1'!F:F,"PRINCIPAL",'Planificación 2026-1'!X:X,"VIRTUAL",'Planificación 2026-1'!I:I,"&gt;2")</f>
        <v>19</v>
      </c>
      <c r="DT17" s="76">
        <f>SUMIFS('Planificación 2026-1'!R:R,'Planificación 2026-1'!W:W,C17,'Planificación 2026-1'!F:F,"PRINCIPAL",'Planificación 2026-1'!X:X,"&lt;&gt;VIRTUAL",'Planificación 2026-1'!I:I,"&gt;2")</f>
        <v>0</v>
      </c>
      <c r="DU17" s="76">
        <f>SUMIFS('Planificación 2026-1'!R:R,'Planificación 2026-1'!W:W,C17,'Planificación 2026-1'!F:F,"SUNAMPE",'Planificación 2026-1'!X:X,"VIRTUAL",'Planificación 2026-1'!I:I,"&gt;2")</f>
        <v>0</v>
      </c>
      <c r="DV17" s="76">
        <f>SUMIFS('Planificación 2026-1'!R:R,'Planificación 2026-1'!W:W,C17,'Planificación 2026-1'!F:F,"SUNAMPE",'Planificación 2026-1'!X:X,"&lt;&gt;VIRTUAL",'Planificación 2026-1'!I:I,"&gt;2")</f>
        <v>0</v>
      </c>
      <c r="DW17" s="76">
        <f>SUMIFS('Planificación 2026-1'!R:R,'Planificación 2026-1'!W:W,C17,'Planificación 2026-1'!F:F,"FILIAL",'Planificación 2026-1'!X:X,"VIRTUAL",'Planificación 2026-1'!I:I,"&gt;2")</f>
        <v>0</v>
      </c>
      <c r="DX17" s="76">
        <f>SUMIFS('Planificación 2026-1'!R:R,'Planificación 2026-1'!W:W,C17,'Planificación 2026-1'!F:F,"FILIAL",'Planificación 2026-1'!X:X,"&lt;&gt;VIRTUAL",'Planificación 2026-1'!I:I,"&gt;2")</f>
        <v>0</v>
      </c>
      <c r="DY17" s="76">
        <f>SUMIFS('Planificación 2026-1'!R:R,'Planificación 2026-1'!W:W,C17,'Planificación 2026-1'!F:F,"PORUMA",'Planificación 2026-1'!X:X,"VIRTUAL",'Planificación 2026-1'!I:I,"&gt;2")</f>
        <v>0</v>
      </c>
      <c r="DZ17" s="76">
        <f>SUMIFS('Planificación 2026-1'!R:R,'Planificación 2026-1'!W:W,C17,'Planificación 2026-1'!F:F,"PORUMA",'Planificación 2026-1'!X:X,"&lt;&gt;VIRTUAL",'Planificación 2026-1'!I:I,"&gt;2")</f>
        <v>0</v>
      </c>
      <c r="EA17" s="76">
        <f>SUMIFS('Planificación 2026-1'!R:R,'Planificación 2026-1'!W:W,C17,'Planificación 2026-1'!F:F,"HUAURA",'Planificación 2026-1'!X:X,"VIRTUAL",'Planificación 2026-1'!I:I,"&gt;2")</f>
        <v>0</v>
      </c>
      <c r="EB17" s="76">
        <f>SUMIFS('Planificación 2026-1'!R:R,'Planificación 2026-1'!W:W,C17,'Planificación 2026-1'!F:F,"HUAURA",'Planificación 2026-1'!X:X,"&lt;&gt;VIRTUAL",'Planificación 2026-1'!I:I,"&gt;2")</f>
        <v>0</v>
      </c>
      <c r="EC17" s="76">
        <f>SUMIFS('Planificación 2026-1'!R:R,'Planificación 2026-1'!W:W,C17,'Planificación 2026-1'!F:F,"PRINCIPAL",'Planificación 2026-1'!X:X,"VIRTUAL",'Planificación 2026-1'!I:I,"&lt;3")</f>
        <v>0</v>
      </c>
      <c r="ED17" s="76">
        <f>SUMIFS('Planificación 2026-1'!R:R,'Planificación 2026-1'!W:W,C17,'Planificación 2026-1'!F:F,"PRINCIPAL",'Planificación 2026-1'!X:X,"&lt;&gt;VIRTUAL",'Planificación 2026-1'!I:I,"&lt;3")</f>
        <v>0</v>
      </c>
      <c r="EE17" s="76">
        <f>SUMIFS('Planificación 2026-1'!R:R,'Planificación 2026-1'!W:W,C17,'Planificación 2026-1'!F:F,"SUNAMPE",'Planificación 2026-1'!X:X,"VIRTUAL",'Planificación 2026-1'!I:I,"&lt;3")</f>
        <v>0</v>
      </c>
      <c r="EF17" s="76">
        <f>SUMIFS('Planificación 2026-1'!R:R,'Planificación 2026-1'!W:W,C17,'Planificación 2026-1'!F:F,"SUNAMPE",'Planificación 2026-1'!X:X,"&lt;&gt;VIRTUAL",'Planificación 2026-1'!I:I,"&lt;3")</f>
        <v>0</v>
      </c>
      <c r="EG17" s="76">
        <f>SUMIFS('Planificación 2026-1'!R:R,'Planificación 2026-1'!W:W,C17,'Planificación 2026-1'!F:F,"FILIAL",'Planificación 2026-1'!X:X,"VIRTUAL",'Planificación 2026-1'!I:I,"&lt;3")</f>
        <v>0</v>
      </c>
      <c r="EH17" s="76">
        <f>SUMIFS('Planificación 2026-1'!R:R,'Planificación 2026-1'!W:W,C17,'Planificación 2026-1'!F:F,"FILIAL",'Planificación 2026-1'!X:X,"&lt;&gt;VIRTUAL",'Planificación 2026-1'!I:I,"&lt;3")</f>
        <v>0</v>
      </c>
      <c r="EI17" s="76">
        <f>SUMIFS('Planificación 2026-1'!R:R,'Planificación 2026-1'!W:W,C17,'Planificación 2026-1'!F:F,"PORUMA",'Planificación 2026-1'!X:X,"VIRTUAL",'Planificación 2026-1'!I:I,"&lt;3")</f>
        <v>0</v>
      </c>
      <c r="EJ17" s="76">
        <f>SUMIFS('Planificación 2026-1'!R:R,'Planificación 2026-1'!W:W,C17,'Planificación 2026-1'!F:F,"PORUMA",'Planificación 2026-1'!X:X,"&lt;&gt;VIRTUAL",'Planificación 2026-1'!I:I,"&lt;3")</f>
        <v>0</v>
      </c>
      <c r="EK17" s="76">
        <f>SUMIFS('Planificación 2026-1'!R:R,'Planificación 2026-1'!W:W,C17,'Planificación 2026-1'!F:F,"HUAURA",'Planificación 2026-1'!X:X,"VIRTUAL",'Planificación 2026-1'!I:I,"&lt;3")</f>
        <v>0</v>
      </c>
      <c r="EL17" s="76">
        <f>SUMIFS('Planificación 2026-1'!R:R,'Planificación 2026-1'!W:W,C17,'Planificación 2026-1'!F:F,"HUAURA",'Planificación 2026-1'!X:X,"&lt;&gt;VIRTUAL",'Planificación 2026-1'!I:I,"&lt;3")</f>
        <v>0</v>
      </c>
      <c r="EM17" s="76"/>
      <c r="EN17" s="76">
        <f t="shared" si="0"/>
        <v>19</v>
      </c>
      <c r="EO17" s="76">
        <f t="shared" si="1"/>
        <v>0</v>
      </c>
      <c r="EP17" s="76" t="b">
        <f t="shared" si="2"/>
        <v>1</v>
      </c>
      <c r="EQ17" s="76" t="str">
        <f t="shared" si="3"/>
        <v/>
      </c>
      <c r="ER17" s="76" t="str">
        <f t="shared" si="8"/>
        <v>VIRTUAL</v>
      </c>
    </row>
    <row r="18" spans="1:148" hidden="1">
      <c r="A18" s="83"/>
      <c r="B18" s="119">
        <v>15</v>
      </c>
      <c r="C18" s="115" t="s">
        <v>186</v>
      </c>
      <c r="D18" s="112">
        <f>SUMIF('Planificación 2026-1'!W:W,C18,'Planificación 2026-1'!R:R)</f>
        <v>0</v>
      </c>
      <c r="E18" s="114" t="s">
        <v>170</v>
      </c>
      <c r="F18" s="115" t="s">
        <v>171</v>
      </c>
      <c r="G18" s="115" t="s">
        <v>13</v>
      </c>
      <c r="H18" s="115" t="s">
        <v>143</v>
      </c>
      <c r="I18" s="107" t="str">
        <f>IF(SUM(COUNTIFS('Planificación 2026-1'!F:F,"PRINCIPAL",'Planificación 2026-1'!W:W,C18,'Planificación 2026-1'!H:H,"AF"))&gt;0,"P01"," ")</f>
        <v xml:space="preserve"> </v>
      </c>
      <c r="J18" s="108" t="str">
        <f>IF(SUM(COUNTIFS('Planificación 2026-1'!F:F,"PRINCIPAL",'Planificación 2026-1'!W:W,C18,'Planificación 2026-1'!H:H,"EN"))&gt;0,"P02"," ")</f>
        <v xml:space="preserve"> </v>
      </c>
      <c r="K18" s="108" t="str">
        <f>IF(SUM(COUNTIFS('Planificación 2026-1'!F:F,"PRINCIPAL",'Planificación 2026-1'!W:W,C18,'Planificación 2026-1'!H:H,"IS"))&gt;0,"P03"," ")</f>
        <v xml:space="preserve"> </v>
      </c>
      <c r="L18" s="108" t="str">
        <f>IF(SUM(COUNTIFS('Planificación 2026-1'!F:F,"PRINCIPAL",'Planificación 2026-1'!W:W,C18,'Planificación 2026-1'!H:H,"PS"))&gt;0,"P04"," ")</f>
        <v xml:space="preserve"> </v>
      </c>
      <c r="M18" s="108"/>
      <c r="N18" s="108" t="str">
        <f>IF(SUM(COUNTIFS('Planificación 2026-1'!F:F,"PRINCIPAL",'Planificación 2026-1'!W:W,C18,'Planificación 2026-1'!H:H,"IN"))&gt;0,"P06"," ")</f>
        <v xml:space="preserve"> </v>
      </c>
      <c r="O18" s="108" t="str">
        <f>IF(SUM(COUNTIFS('Planificación 2026-1'!F:F,"PRINCIPAL",'Planificación 2026-1'!W:W,C18,'Planificación 2026-1'!H:H,"CA"))&gt;0,"P07"," ")</f>
        <v xml:space="preserve"> </v>
      </c>
      <c r="P18" s="108" t="str">
        <f>IF(SUM(COUNTIFS('Planificación 2026-1'!F:F,"PRINCIPAL",'Planificación 2026-1'!W:W,C18,'Planificación 2026-1'!H:H,"DE"))&gt;0,"P08"," ")</f>
        <v xml:space="preserve"> </v>
      </c>
      <c r="Q18" s="108" t="str">
        <f>IF(SUM(COUNTIFS('Planificación 2026-1'!F:F,"PRINCIPAL",'Planificación 2026-1'!W:W,C18,'Planificación 2026-1'!H:H,"OB"))&gt;0,"P09"," ")</f>
        <v xml:space="preserve"> </v>
      </c>
      <c r="R18" s="108" t="str">
        <f>IF(SUM(COUNTIFS('Planificación 2026-1'!F:F,"PRINCIPAL",'Planificación 2026-1'!W:W,C18,'Planificación 2026-1'!H:H,"MH"))&gt;0,"P31"," ")</f>
        <v xml:space="preserve"> </v>
      </c>
      <c r="S18" s="108" t="str">
        <f>IF(SUM(COUNTIFS('Planificación 2026-1'!F:F,"PRINCIPAL",'Planificación 2026-1'!W:W,C18,'Planificación 2026-1'!H:H,"IC"))&gt;0,"P32"," ")</f>
        <v xml:space="preserve"> </v>
      </c>
      <c r="T18" s="108" t="str">
        <f>IF(SUM(COUNTIFS('Planificación 2026-1'!F:F,"PRINCIPAL",'Planificación 2026-1'!W:W,C18,'Planificación 2026-1'!H:H,"AR"))&gt;0,"P34"," ")</f>
        <v xml:space="preserve"> </v>
      </c>
      <c r="U18" s="108" t="str">
        <f>IF(SUM(COUNTIFS('Planificación 2026-1'!F:F,"PRINCIPAL",'Planificación 2026-1'!W:W,C18,'Planificación 2026-1'!H:H,"T1"))&gt;0,"P35"," ")</f>
        <v xml:space="preserve"> </v>
      </c>
      <c r="V18" s="108" t="str">
        <f>IF(SUM(COUNTIFS('Planificación 2026-1'!F:F,"PRINCIPAL",'Planificación 2026-1'!W:W,C18,'Planificación 2026-1'!H:H,"T3"))&gt;0,"P36"," ")</f>
        <v xml:space="preserve"> </v>
      </c>
      <c r="W18" s="108" t="str">
        <f>IF(SUM(COUNTIFS('Planificación 2026-1'!F:F,"PRINCIPAL",'Planificación 2026-1'!W:W,C18,'Planificación 2026-1'!H:H,"T2"))&gt;0,"P37"," ")</f>
        <v xml:space="preserve"> </v>
      </c>
      <c r="X18" s="108" t="str">
        <f>IF(SUM(COUNTIFS('Planificación 2026-1'!F:F,"PRINCIPAL",'Planificación 2026-1'!W:W,C18,'Planificación 2026-1'!H:H,"AE"))&gt;0,"P38"," ")</f>
        <v xml:space="preserve"> </v>
      </c>
      <c r="Y18" s="108" t="str">
        <f>IF(SUM(COUNTIFS('Planificación 2026-1'!F:F,"PRINCIPAL",'Planificación 2026-1'!W:W,C18,'Planificación 2026-1'!H:H,"T4"))&gt;0,"P55"," ")</f>
        <v xml:space="preserve"> </v>
      </c>
      <c r="Z18" s="108" t="str">
        <f>IF(SUM(COUNTIFS('Planificación 2026-1'!F:F,"FILIAL",'Planificación 2026-1'!W:W,C18,'Planificación 2026-1'!H:H,"AF"))&gt;0," P01"," ")</f>
        <v xml:space="preserve"> </v>
      </c>
      <c r="AA18" s="108" t="str">
        <f>IF(SUM(COUNTIFS('Planificación 2026-1'!F:F,"FILIAL",'Planificación 2026-1'!W:W,C18,'Planificación 2026-1'!H:H,"EN"))&gt;0,"P02"," ")</f>
        <v xml:space="preserve"> </v>
      </c>
      <c r="AB18" s="108" t="str">
        <f>IF(SUM(COUNTIFS('Planificación 2026-1'!F:F,"FILIAL",'Planificación 2026-1'!W:W,C18,'Planificación 2026-1'!H:H,"IS"))&gt;0,"P03"," ")</f>
        <v xml:space="preserve"> </v>
      </c>
      <c r="AC18" s="108" t="str">
        <f>IF(SUM(COUNTIFS('Planificación 2026-1'!F:F,"FILIAL",'Planificación 2026-1'!W:W,C18,'Planificación 2026-1'!H:H,"PS"))&gt;0,"P04"," ")</f>
        <v xml:space="preserve"> </v>
      </c>
      <c r="AD18" s="108"/>
      <c r="AE18" s="108" t="str">
        <f>IF(SUM(COUNTIFS('Planificación 2026-1'!F:F,"FILIAL",'Planificación 2026-1'!W:W,C18,'Planificación 2026-1'!H:H,"IN"))&gt;0,"P06"," ")</f>
        <v xml:space="preserve"> </v>
      </c>
      <c r="AF18" s="108" t="str">
        <f>IF(SUM(COUNTIFS('Planificación 2026-1'!F:F,"FILIAL",'Planificación 2026-1'!W:W,C18,'Planificación 2026-1'!H:H,"CA"))&gt;0,"P07"," ")</f>
        <v xml:space="preserve"> </v>
      </c>
      <c r="AG18" s="108" t="str">
        <f>IF(SUM(COUNTIFS('Planificación 2026-1'!F:F,"FILIAL",'Planificación 2026-1'!W:W,C18,'Planificación 2026-1'!H:H,"DE"))&gt;0,"P08"," ")</f>
        <v xml:space="preserve"> </v>
      </c>
      <c r="AH18" s="108" t="str">
        <f>IF(SUM(COUNTIFS('Planificación 2026-1'!F:F,"FILIAL",'Planificación 2026-1'!W:W,C18,'Planificación 2026-1'!H:H,"OB"))&gt;0,"P09"," ")</f>
        <v xml:space="preserve"> </v>
      </c>
      <c r="AI18" s="108" t="str">
        <f>IF(SUM(COUNTIFS('Planificación 2026-1'!F:F,"FILIAL",'Planificación 2026-1'!W:W,C18,'Planificación 2026-1'!H:H,"MH"))&gt;0,"P31"," ")</f>
        <v xml:space="preserve"> </v>
      </c>
      <c r="AJ18" s="108" t="str">
        <f>IF(SUM(COUNTIFS('Planificación 2026-1'!F:F,"FILIAL",'Planificación 2026-1'!W:W,C18,'Planificación 2026-1'!H:H,"IC"))&gt;0,"P32"," ")</f>
        <v xml:space="preserve"> </v>
      </c>
      <c r="AK18" s="108" t="str">
        <f>IF(SUM(COUNTIFS('Planificación 2026-1'!F:F,"FILIAL",'Planificación 2026-1'!W:W,C18,'Planificación 2026-1'!H:H,"AR"))&gt;0,"P34"," ")</f>
        <v xml:space="preserve"> </v>
      </c>
      <c r="AL18" s="108" t="str">
        <f>IF(SUM(COUNTIFS('Planificación 2026-1'!F:F,"FILIAL",'Planificación 2026-1'!W:W,C18,'Planificación 2026-1'!H:H,"T1"))&gt;0,"P35"," ")</f>
        <v xml:space="preserve"> </v>
      </c>
      <c r="AM18" s="108" t="str">
        <f>IF(SUM(COUNTIFS('Planificación 2026-1'!F:F,"FILIAL",'Planificación 2026-1'!W:W,C18,'Planificación 2026-1'!H:H,"T3"))&gt;0,"P36"," ")</f>
        <v xml:space="preserve"> </v>
      </c>
      <c r="AN18" s="108" t="str">
        <f>IF(SUM(COUNTIFS('Planificación 2026-1'!F:F,"FILIAL",'Planificación 2026-1'!W:W,C18,'Planificación 2026-1'!H:H,"T2"))&gt;0,"P37"," ")</f>
        <v xml:space="preserve"> </v>
      </c>
      <c r="AO18" s="108" t="str">
        <f>IF(SUM(COUNTIFS('Planificación 2026-1'!F:F,"FILIAL",'Planificación 2026-1'!W:W,C18,'Planificación 2026-1'!H:H,"AE"))&gt;0,"P38"," ")</f>
        <v xml:space="preserve"> </v>
      </c>
      <c r="AP18" s="108" t="str">
        <f>IF(SUM(COUNTIFS('Planificación 2026-1'!F:F,"FILIAL",'Planificación 2026-1'!W:W,C18,'Planificación 2026-1'!H:H,"T4"))&gt;0,"P55"," ")</f>
        <v xml:space="preserve"> </v>
      </c>
      <c r="AQ18" s="108" t="str">
        <f>IF(SUM(COUNTIFS('Planificación 2026-1'!F:F,"SUNAMPE",'Planificación 2026-1'!W:W,C18,'Planificación 2026-1'!H:H,"AF"))&gt;0," P01"," ")</f>
        <v xml:space="preserve"> </v>
      </c>
      <c r="AR18" s="108" t="str">
        <f>IF(SUM(COUNTIFS('Planificación 2026-1'!F:F,"SUNAMPE",'Planificación 2026-1'!W:W,C18,'Planificación 2026-1'!H:H,"EN"))&gt;0,"P02"," ")</f>
        <v xml:space="preserve"> </v>
      </c>
      <c r="AS18" s="108" t="str">
        <f>IF(SUM(COUNTIFS('Planificación 2026-1'!F:F,"SUNAMPE",'Planificación 2026-1'!W:W,C18,'Planificación 2026-1'!H:H,"IS"))&gt;0,"P03"," ")</f>
        <v xml:space="preserve"> </v>
      </c>
      <c r="AT18" s="108" t="str">
        <f>IF(SUM(COUNTIFS('Planificación 2026-1'!F:F,"SUNAMPE",'Planificación 2026-1'!W:W,C18,'Planificación 2026-1'!H:H,"PS"))&gt;0,"P04"," ")</f>
        <v xml:space="preserve"> </v>
      </c>
      <c r="AU18" s="108"/>
      <c r="AV18" s="108" t="str">
        <f>IF(SUM(COUNTIFS('Planificación 2026-1'!F:F,"SUNAMPE",'Planificación 2026-1'!W:W,C18,'Planificación 2026-1'!H:H,"IN"))&gt;0,"P06"," ")</f>
        <v xml:space="preserve"> </v>
      </c>
      <c r="AW18" s="108" t="str">
        <f>IF(SUM(COUNTIFS('Planificación 2026-1'!F:F,"SUNAMPE",'Planificación 2026-1'!W:W,C18,'Planificación 2026-1'!H:H,"CA"))&gt;0,"P07"," ")</f>
        <v xml:space="preserve"> </v>
      </c>
      <c r="AX18" s="108" t="str">
        <f>IF(SUM(COUNTIFS('Planificación 2026-1'!F:F,"SUNAMPE",'Planificación 2026-1'!W:W,C18,'Planificación 2026-1'!H:H,"DE"))&gt;0,"P08"," ")</f>
        <v xml:space="preserve"> </v>
      </c>
      <c r="AY18" s="108" t="str">
        <f>IF(SUM(COUNTIFS('Planificación 2026-1'!F:F,"SUNAMPE",'Planificación 2026-1'!W:W,C18,'Planificación 2026-1'!H:H,"OB"))&gt;0,"P09"," ")</f>
        <v xml:space="preserve"> </v>
      </c>
      <c r="AZ18" s="108" t="str">
        <f>IF(SUM(COUNTIFS('Planificación 2026-1'!F:F,"SUNAMPE",'Planificación 2026-1'!W:W,C18,'Planificación 2026-1'!H:H,"MH"))&gt;0,"P31"," ")</f>
        <v xml:space="preserve"> </v>
      </c>
      <c r="BA18" s="108" t="str">
        <f>IF(SUM(COUNTIFS('Planificación 2026-1'!F:F,"SUNAMPE",'Planificación 2026-1'!W:W,C18,'Planificación 2026-1'!H:H,"IC"))&gt;0,"P32"," ")</f>
        <v xml:space="preserve"> </v>
      </c>
      <c r="BB18" s="108" t="str">
        <f>IF(SUM(COUNTIFS('Planificación 2026-1'!F:F,"SUNAMPE",'Planificación 2026-1'!W:W,C18,'Planificación 2026-1'!H:H,"AR"))&gt;0,"P34"," ")</f>
        <v xml:space="preserve"> </v>
      </c>
      <c r="BC18" s="108" t="str">
        <f>IF(SUM(COUNTIFS('Planificación 2026-1'!F:F,"SUNAMPE",'Planificación 2026-1'!W:W,C18,'Planificación 2026-1'!H:H,"T1"))&gt;0,"P35"," ")</f>
        <v xml:space="preserve"> </v>
      </c>
      <c r="BD18" s="108" t="str">
        <f>IF(SUM(COUNTIFS('Planificación 2026-1'!F:F,"SUNAMPE",'Planificación 2026-1'!W:W,C18,'Planificación 2026-1'!H:H,"T3"))&gt;0,"P36"," ")</f>
        <v xml:space="preserve"> </v>
      </c>
      <c r="BE18" s="108" t="str">
        <f>IF(SUM(COUNTIFS('Planificación 2026-1'!F:F,"SUNAMPE",'Planificación 2026-1'!W:W,C18,'Planificación 2026-1'!H:H,"T2"))&gt;0,"P37"," ")</f>
        <v xml:space="preserve"> </v>
      </c>
      <c r="BF18" s="108" t="str">
        <f>IF(SUM(COUNTIFS('Planificación 2026-1'!F:F,"SUNAMPE",'Planificación 2026-1'!W:W,C18,'Planificación 2026-1'!H:H,"AE"))&gt;0,"P38"," ")</f>
        <v xml:space="preserve"> </v>
      </c>
      <c r="BG18" s="108" t="str">
        <f>IF(SUM(COUNTIFS('Planificación 2026-1'!F:F,"SUNAMPE",'Planificación 2026-1'!W:W,C18,'Planificación 2026-1'!H:H,"T4"))&gt;0,"P55"," ")</f>
        <v xml:space="preserve"> </v>
      </c>
      <c r="BH18" s="108" t="str">
        <f>IF(SUM(COUNTIFS('Planificación 2026-1'!F:F,"HUAURA",'Planificación 2026-1'!W:W,C18,'Planificación 2026-1'!H:H,"AF"))&gt;0," P01"," ")</f>
        <v xml:space="preserve"> </v>
      </c>
      <c r="BI18" s="108" t="str">
        <f>IF(SUM(COUNTIFS('Planificación 2026-1'!F:F,"HUAURA",'Planificación 2026-1'!W:W,C18,'Planificación 2026-1'!H:H,"EN"))&gt;0,"P02"," ")</f>
        <v xml:space="preserve"> </v>
      </c>
      <c r="BJ18" s="108" t="str">
        <f>IF(SUM(COUNTIFS('Planificación 2026-1'!F:F,"HUAURA",'Planificación 2026-1'!W:W,C18,'Planificación 2026-1'!H:H,"IS"))&gt;0,"P03"," ")</f>
        <v xml:space="preserve"> </v>
      </c>
      <c r="BK18" s="108" t="str">
        <f>IF(SUM(COUNTIFS('Planificación 2026-1'!F:F,"HUAURA",'Planificación 2026-1'!W:W,C18,'Planificación 2026-1'!H:H,"PS"))&gt;0,"P04"," ")</f>
        <v xml:space="preserve"> </v>
      </c>
      <c r="BL18" s="108"/>
      <c r="BM18" s="108" t="str">
        <f>IF(SUM(COUNTIFS('Planificación 2026-1'!F:F,"HUAURA",'Planificación 2026-1'!W:W,C18,'Planificación 2026-1'!H:H,"IN"))&gt;0,"P06"," ")</f>
        <v xml:space="preserve"> </v>
      </c>
      <c r="BN18" s="108" t="str">
        <f>IF(SUM(COUNTIFS('Planificación 2026-1'!F:F,"HUAURA",'Planificación 2026-1'!W:W,C18,'Planificación 2026-1'!H:H,"CA"))&gt;0,"P07"," ")</f>
        <v xml:space="preserve"> </v>
      </c>
      <c r="BO18" s="108" t="str">
        <f>IF(SUM(COUNTIFS('Planificación 2026-1'!F:F,"HUAURA",'Planificación 2026-1'!W:W,C18,'Planificación 2026-1'!H:H,"DE"))&gt;0,"P08"," ")</f>
        <v xml:space="preserve"> </v>
      </c>
      <c r="BP18" s="108" t="str">
        <f>IF(SUM(COUNTIFS('Planificación 2026-1'!F:F,"HUAURA",'Planificación 2026-1'!W:W,C18,'Planificación 2026-1'!H:H,"OB"))&gt;0,"P09"," ")</f>
        <v xml:space="preserve"> </v>
      </c>
      <c r="BQ18" s="108" t="str">
        <f>IF(SUM(COUNTIFS('Planificación 2026-1'!F:F,"HUAURA",'Planificación 2026-1'!W:W,C18,'Planificación 2026-1'!H:H,"MH"))&gt;0,"P31"," ")</f>
        <v xml:space="preserve"> </v>
      </c>
      <c r="BR18" s="108" t="str">
        <f>IF(SUM(COUNTIFS('Planificación 2026-1'!F:F,"HUAURA",'Planificación 2026-1'!W:W,C18,'Planificación 2026-1'!H:H,"IC"))&gt;0,"P32"," ")</f>
        <v xml:space="preserve"> </v>
      </c>
      <c r="BS18" s="108" t="str">
        <f>IF(SUM(COUNTIFS('Planificación 2026-1'!F:F,"HUAURA",'Planificación 2026-1'!W:W,C18,'Planificación 2026-1'!H:H,"AR"))&gt;0,"P34"," ")</f>
        <v xml:space="preserve"> </v>
      </c>
      <c r="BT18" s="108" t="str">
        <f>IF(SUM(COUNTIFS('Planificación 2026-1'!F:F,"HUAURA",'Planificación 2026-1'!W:W,C18,'Planificación 2026-1'!H:H,"T1"))&gt;0,"P35"," ")</f>
        <v xml:space="preserve"> </v>
      </c>
      <c r="BU18" s="108" t="str">
        <f>IF(SUM(COUNTIFS('Planificación 2026-1'!F:F,"HUAURA",'Planificación 2026-1'!W:W,C18,'Planificación 2026-1'!H:H,"T3"))&gt;0,"P36"," ")</f>
        <v xml:space="preserve"> </v>
      </c>
      <c r="BV18" s="108" t="str">
        <f>IF(SUM(COUNTIFS('Planificación 2026-1'!F:F,"HUAURA",'Planificación 2026-1'!W:W,C18,'Planificación 2026-1'!H:H,"T2"))&gt;0,"P37"," ")</f>
        <v xml:space="preserve"> </v>
      </c>
      <c r="BW18" s="108" t="str">
        <f>IF(SUM(COUNTIFS('Planificación 2026-1'!F:F,"HUAURA",'Planificación 2026-1'!W:W,C18,'Planificación 2026-1'!H:H,"AE"))&gt;0,"P38"," ")</f>
        <v xml:space="preserve"> </v>
      </c>
      <c r="BX18" s="108" t="str">
        <f>IF(SUM(COUNTIFS('Planificación 2026-1'!F:F,"HUAURA",'Planificación 2026-1'!W:W,C18,'Planificación 2026-1'!H:H,"T4"))&gt;0,"P55"," ")</f>
        <v xml:space="preserve"> </v>
      </c>
      <c r="BY18" s="109">
        <f>SUMIFS('Planificación 2026-1'!R:R,'Planificación 2026-1'!W:W,C18,'Planificación 2026-1'!H:H,"AF",'Planificación 2026-1'!I:I,"&gt;2")</f>
        <v>0</v>
      </c>
      <c r="BZ18" s="109">
        <f>SUMIFS('Planificación 2026-1'!R:R,'Planificación 2026-1'!W:W,C18,'Planificación 2026-1'!H:H,"EN",'Planificación 2026-1'!I:I,"&gt;2")</f>
        <v>0</v>
      </c>
      <c r="CA18" s="109">
        <f>SUMIFS('Planificación 2026-1'!R:R,'Planificación 2026-1'!W:W,C18,'Planificación 2026-1'!H:H,"IS",'Planificación 2026-1'!I:I,"&gt;2")</f>
        <v>0</v>
      </c>
      <c r="CB18" s="109">
        <f>SUMIFS('Planificación 2026-1'!R:R,'Planificación 2026-1'!W:W,C18,'Planificación 2026-1'!H:H,"PS",'Planificación 2026-1'!I:I,"&gt;2")</f>
        <v>0</v>
      </c>
      <c r="CC18" s="109">
        <f>SUMIFS('Planificación 2026-1'!R:R,'Planificación 2026-1'!W:W,C18,'Planificación 2026-1'!H:H,"IN",'Planificación 2026-1'!I:I,"&gt;2")</f>
        <v>0</v>
      </c>
      <c r="CD18" s="109">
        <f>SUMIFS('Planificación 2026-1'!R:R,'Planificación 2026-1'!W:W,C18,'Planificación 2026-1'!H:H,"CA",'Planificación 2026-1'!I:I,"&gt;2")</f>
        <v>0</v>
      </c>
      <c r="CE18" s="109">
        <f>SUMIFS('Planificación 2026-1'!R:R,'Planificación 2026-1'!W:W,C18,'Planificación 2026-1'!H:H,"DE",'Planificación 2026-1'!I:I,"&gt;2")</f>
        <v>0</v>
      </c>
      <c r="CF18" s="109">
        <f>SUMIFS('Planificación 2026-1'!R:R,'Planificación 2026-1'!W:W,C18,'Planificación 2026-1'!H:H,"OB",'Planificación 2026-1'!I:I,"&gt;2")</f>
        <v>0</v>
      </c>
      <c r="CG18" s="109">
        <f>SUMIFS('Planificación 2026-1'!R:R,'Planificación 2026-1'!W:W,C18,'Planificación 2026-1'!H:H,"MH",'Planificación 2026-1'!I:I,"&gt;2")</f>
        <v>0</v>
      </c>
      <c r="CH18" s="109">
        <f>SUMIFS('Planificación 2026-1'!R:R,'Planificación 2026-1'!W:W,C18,'Planificación 2026-1'!H:H,"IC",'Planificación 2026-1'!I:I,"&gt;2")</f>
        <v>0</v>
      </c>
      <c r="CI18" s="109">
        <f>SUMIFS('Planificación 2026-1'!R:R,'Planificación 2026-1'!W:W,C18,'Planificación 2026-1'!H:H,"AR",'Planificación 2026-1'!I:I,"&gt;2")</f>
        <v>0</v>
      </c>
      <c r="CJ18" s="109">
        <f>SUMIFS('Planificación 2026-1'!R:R,'Planificación 2026-1'!W:W,C18,'Planificación 2026-1'!H:H,"T1",'Planificación 2026-1'!I:I,"&gt;2")</f>
        <v>0</v>
      </c>
      <c r="CK18" s="109">
        <f>SUMIFS('Planificación 2026-1'!R:R,'Planificación 2026-1'!W:W,C18,'Planificación 2026-1'!H:H,"T3",'Planificación 2026-1'!I:I,"&gt;2")</f>
        <v>0</v>
      </c>
      <c r="CL18" s="109">
        <f>SUMIFS('Planificación 2026-1'!R:R,'Planificación 2026-1'!W:W,C18,'Planificación 2026-1'!H:H,"T2",'Planificación 2026-1'!I:I,"&gt;2")</f>
        <v>0</v>
      </c>
      <c r="CM18" s="109">
        <f>SUMIFS('Planificación 2026-1'!R:R,'Planificación 2026-1'!W:W,C18,'Planificación 2026-1'!H:H,"AE",'Planificación 2026-1'!I:I,"&gt;2")</f>
        <v>0</v>
      </c>
      <c r="CN18" s="109">
        <f>SUMIFS('Planificación 2026-1'!R:R,'Planificación 2026-1'!W:W,C18,'Planificación 2026-1'!H:H,"T4",'Planificación 2026-1'!I:I,"&gt;2")</f>
        <v>0</v>
      </c>
      <c r="CO18" s="109">
        <f>SUMIFS('Planificación 2026-1'!R:R,'Planificación 2026-1'!W:W,C18,'Planificación 2026-1'!H:H,"AF",'Planificación 2026-1'!I:I,"&lt;3")</f>
        <v>0</v>
      </c>
      <c r="CP18" s="109">
        <f>SUMIFS('Planificación 2026-1'!R:R,'Planificación 2026-1'!W:W,C18,'Planificación 2026-1'!H:H,"EN",'Planificación 2026-1'!I:I,"&lt;3")</f>
        <v>0</v>
      </c>
      <c r="CQ18" s="109">
        <f>SUMIFS('Planificación 2026-1'!R:R,'Planificación 2026-1'!W:W,C18,'Planificación 2026-1'!H:H,"IS",'Planificación 2026-1'!I:I,"&lt;3")</f>
        <v>0</v>
      </c>
      <c r="CR18" s="109">
        <f>SUMIFS('Planificación 2026-1'!R:R,'Planificación 2026-1'!W:W,C18,'Planificación 2026-1'!H:H,"PS",'Planificación 2026-1'!I:I,"&lt;3")</f>
        <v>0</v>
      </c>
      <c r="CS18" s="109">
        <f>SUMIFS('Planificación 2026-1'!R:R,'Planificación 2026-1'!W:W,C18,'Planificación 2026-1'!H:H,"IN",'Planificación 2026-1'!I:I,"&lt;3")</f>
        <v>0</v>
      </c>
      <c r="CT18" s="109">
        <f>SUMIFS('Planificación 2026-1'!R:R,'Planificación 2026-1'!W:W,C18,'Planificación 2026-1'!H:H,"CA",'Planificación 2026-1'!I:I,"&lt;3")</f>
        <v>0</v>
      </c>
      <c r="CU18" s="109">
        <f>SUMIFS('Planificación 2026-1'!R:R,'Planificación 2026-1'!W:W,C18,'Planificación 2026-1'!H:H,"DE",'Planificación 2026-1'!I:I,"&lt;3")</f>
        <v>0</v>
      </c>
      <c r="CV18" s="109">
        <f>SUMIFS('Planificación 2026-1'!R:R,'Planificación 2026-1'!W:W,C18,'Planificación 2026-1'!H:H,"OB",'Planificación 2026-1'!I:I,"&lt;3")</f>
        <v>0</v>
      </c>
      <c r="CW18" s="109">
        <f>SUMIFS('Planificación 2026-1'!R:R,'Planificación 2026-1'!W:W,C18,'Planificación 2026-1'!H:H,"MH",'Planificación 2026-1'!I:I,"&lt;3")</f>
        <v>0</v>
      </c>
      <c r="CX18" s="109">
        <f>SUMIFS('Planificación 2026-1'!R:R,'Planificación 2026-1'!W:W,C18,'Planificación 2026-1'!H:H,"IC",'Planificación 2026-1'!I:I,"&lt;3")</f>
        <v>0</v>
      </c>
      <c r="CY18" s="109">
        <f>SUMIFS('Planificación 2026-1'!R:R,'Planificación 2026-1'!W:W,C18,'Planificación 2026-1'!H:H,"AR",'Planificación 2026-1'!I:I,"&lt;3")</f>
        <v>0</v>
      </c>
      <c r="CZ18" s="109">
        <f>SUMIFS('Planificación 2026-1'!R:R,'Planificación 2026-1'!W:W,C18,'Planificación 2026-1'!H:H,"T1",'Planificación 2026-1'!I:I,"&lt;3")</f>
        <v>0</v>
      </c>
      <c r="DA18" s="109">
        <f>SUMIFS('Planificación 2026-1'!R:R,'Planificación 2026-1'!W:W,C18,'Planificación 2026-1'!H:H,"T3",'Planificación 2026-1'!I:I,"&lt;3")</f>
        <v>0</v>
      </c>
      <c r="DB18" s="109">
        <f>SUMIFS('Planificación 2026-1'!R:R,'Planificación 2026-1'!W:W,C18,'Planificación 2026-1'!H:H,"T2",'Planificación 2026-1'!I:I,"&lt;3")</f>
        <v>0</v>
      </c>
      <c r="DC18" s="109">
        <f>SUMIFS('Planificación 2026-1'!R:R,'Planificación 2026-1'!W:W,C18,'Planificación 2026-1'!H:H,"AE",'Planificación 2026-1'!I:I,"&lt;3")</f>
        <v>0</v>
      </c>
      <c r="DD18" s="109">
        <f>SUMIFS('Planificación 2026-1'!R:R,'Planificación 2026-1'!W:W,C18,'Planificación 2026-1'!H:H,"T4",'Planificación 2026-1'!I:I,"&lt;3")</f>
        <v>0</v>
      </c>
      <c r="DE18" s="108" t="str">
        <f t="shared" si="4"/>
        <v/>
      </c>
      <c r="DF18" s="41">
        <f>IF(C18="","",SUMIFS('Planificación 2026-1'!R:R,'Planificación 2026-1'!W:W,C18,'Planificación 2026-1'!F:F,"PRINCIPAL",'Planificación 2026-1'!X:X,"VIRTUAL"))</f>
        <v>0</v>
      </c>
      <c r="DG18" s="41">
        <f>IF(C18="","",SUMIFS('Planificación 2026-1'!R:R,'Planificación 2026-1'!W:W,C18,'Planificación 2026-1'!F:F,"PRINCIPAL",'Planificación 2026-1'!X:X,"PRESENCIAL"))</f>
        <v>0</v>
      </c>
      <c r="DH18" s="41">
        <f>IF(C18="","",SUMIFS('Planificación 2026-1'!R:R,'Planificación 2026-1'!W:W,C18,'Planificación 2026-1'!F:F,"PRINCIPAL",'Planificación 2026-1'!X:X,"HIBRIDO PRESENCIAL"))</f>
        <v>0</v>
      </c>
      <c r="DI18" s="108" t="str">
        <f t="shared" si="5"/>
        <v/>
      </c>
      <c r="DJ18" s="108">
        <f>IF(C18="","",SUMIFS('Planificación 2026-1'!R:R,'Planificación 2026-1'!W:W,C18,'Planificación 2026-1'!F:F,"FILIAL",'Planificación 2026-1'!X:X,"VIRTUAL"))</f>
        <v>0</v>
      </c>
      <c r="DK18" s="110">
        <f>IF(C18="","",SUMIFS('Planificación 2026-1'!R:R,'Planificación 2026-1'!W:W,C18,'Planificación 2026-1'!F:F,"FILIAL",'Planificación 2026-1'!X:X,"PRESENCIAL"))</f>
        <v>0</v>
      </c>
      <c r="DL18" s="61">
        <f>IF(C18="","",SUMIFS('Planificación 2026-1'!R:R,'Planificación 2026-1'!W:W,C18,'Planificación 2026-1'!F:F,"FILIAL",'Planificación 2026-1'!X:X,"HIBRIDO PRESENCIAL"))</f>
        <v>0</v>
      </c>
      <c r="DM18" s="111" t="str">
        <f t="shared" si="6"/>
        <v/>
      </c>
      <c r="DN18" s="108">
        <f>IF(C18="","",SUMIFS('Planificación 2026-1'!R:R,'Planificación 2026-1'!W:W,C18,'Planificación 2026-1'!F:F,"SUNAMPE",'Planificación 2026-1'!X:X,"VIRTUAL"))</f>
        <v>0</v>
      </c>
      <c r="DO18" s="61">
        <f>IF(C18="","",SUMIFS('Planificación 2026-1'!R:R,'Planificación 2026-1'!W:W,C18,'Planificación 2026-1'!F:F,"SUNAMPE",'Planificación 2026-1'!X:X,"PRESENCIAL"))</f>
        <v>0</v>
      </c>
      <c r="DP18" s="111" t="str">
        <f t="shared" si="7"/>
        <v/>
      </c>
      <c r="DQ18" s="108">
        <f>IF(C18="","",SUMIFS('Planificación 2026-1'!R:R,'Planificación 2026-1'!W:W,C18,'Planificación 2026-1'!F:F,"HUAURA",'Planificación 2026-1'!X:X,"VIRTUAL"))</f>
        <v>0</v>
      </c>
      <c r="DR18" s="61">
        <f>IF(C18="","",SUMIFS('Planificación 2026-1'!R:R,'Planificación 2026-1'!W:W,C18,'Planificación 2026-1'!F:F,"HUAURA",'Planificación 2026-1'!X:X,"PRESENCIAL"))</f>
        <v>0</v>
      </c>
      <c r="DS18" s="76">
        <f>SUMIFS('Planificación 2026-1'!R:R,'Planificación 2026-1'!W:W,C18,'Planificación 2026-1'!F:F,"PRINCIPAL",'Planificación 2026-1'!X:X,"VIRTUAL",'Planificación 2026-1'!I:I,"&gt;2")</f>
        <v>0</v>
      </c>
      <c r="DT18" s="76">
        <f>SUMIFS('Planificación 2026-1'!R:R,'Planificación 2026-1'!W:W,C18,'Planificación 2026-1'!F:F,"PRINCIPAL",'Planificación 2026-1'!X:X,"&lt;&gt;VIRTUAL",'Planificación 2026-1'!I:I,"&gt;2")</f>
        <v>0</v>
      </c>
      <c r="DU18" s="76">
        <f>SUMIFS('Planificación 2026-1'!R:R,'Planificación 2026-1'!W:W,C18,'Planificación 2026-1'!F:F,"SUNAMPE",'Planificación 2026-1'!X:X,"VIRTUAL",'Planificación 2026-1'!I:I,"&gt;2")</f>
        <v>0</v>
      </c>
      <c r="DV18" s="76">
        <f>SUMIFS('Planificación 2026-1'!R:R,'Planificación 2026-1'!W:W,C18,'Planificación 2026-1'!F:F,"SUNAMPE",'Planificación 2026-1'!X:X,"&lt;&gt;VIRTUAL",'Planificación 2026-1'!I:I,"&gt;2")</f>
        <v>0</v>
      </c>
      <c r="DW18" s="76">
        <f>SUMIFS('Planificación 2026-1'!R:R,'Planificación 2026-1'!W:W,C18,'Planificación 2026-1'!F:F,"FILIAL",'Planificación 2026-1'!X:X,"VIRTUAL",'Planificación 2026-1'!I:I,"&gt;2")</f>
        <v>0</v>
      </c>
      <c r="DX18" s="76">
        <f>SUMIFS('Planificación 2026-1'!R:R,'Planificación 2026-1'!W:W,C18,'Planificación 2026-1'!F:F,"FILIAL",'Planificación 2026-1'!X:X,"&lt;&gt;VIRTUAL",'Planificación 2026-1'!I:I,"&gt;2")</f>
        <v>0</v>
      </c>
      <c r="DY18" s="76">
        <f>SUMIFS('Planificación 2026-1'!R:R,'Planificación 2026-1'!W:W,C18,'Planificación 2026-1'!F:F,"PORUMA",'Planificación 2026-1'!X:X,"VIRTUAL",'Planificación 2026-1'!I:I,"&gt;2")</f>
        <v>0</v>
      </c>
      <c r="DZ18" s="76">
        <f>SUMIFS('Planificación 2026-1'!R:R,'Planificación 2026-1'!W:W,C18,'Planificación 2026-1'!F:F,"PORUMA",'Planificación 2026-1'!X:X,"&lt;&gt;VIRTUAL",'Planificación 2026-1'!I:I,"&gt;2")</f>
        <v>0</v>
      </c>
      <c r="EA18" s="76">
        <f>SUMIFS('Planificación 2026-1'!R:R,'Planificación 2026-1'!W:W,C18,'Planificación 2026-1'!F:F,"HUAURA",'Planificación 2026-1'!X:X,"VIRTUAL",'Planificación 2026-1'!I:I,"&gt;2")</f>
        <v>0</v>
      </c>
      <c r="EB18" s="76">
        <f>SUMIFS('Planificación 2026-1'!R:R,'Planificación 2026-1'!W:W,C18,'Planificación 2026-1'!F:F,"HUAURA",'Planificación 2026-1'!X:X,"&lt;&gt;VIRTUAL",'Planificación 2026-1'!I:I,"&gt;2")</f>
        <v>0</v>
      </c>
      <c r="EC18" s="76">
        <f>SUMIFS('Planificación 2026-1'!R:R,'Planificación 2026-1'!W:W,C18,'Planificación 2026-1'!F:F,"PRINCIPAL",'Planificación 2026-1'!X:X,"VIRTUAL",'Planificación 2026-1'!I:I,"&lt;3")</f>
        <v>0</v>
      </c>
      <c r="ED18" s="76">
        <f>SUMIFS('Planificación 2026-1'!R:R,'Planificación 2026-1'!W:W,C18,'Planificación 2026-1'!F:F,"PRINCIPAL",'Planificación 2026-1'!X:X,"&lt;&gt;VIRTUAL",'Planificación 2026-1'!I:I,"&lt;3")</f>
        <v>0</v>
      </c>
      <c r="EE18" s="76">
        <f>SUMIFS('Planificación 2026-1'!R:R,'Planificación 2026-1'!W:W,C18,'Planificación 2026-1'!F:F,"SUNAMPE",'Planificación 2026-1'!X:X,"VIRTUAL",'Planificación 2026-1'!I:I,"&lt;3")</f>
        <v>0</v>
      </c>
      <c r="EF18" s="76">
        <f>SUMIFS('Planificación 2026-1'!R:R,'Planificación 2026-1'!W:W,C18,'Planificación 2026-1'!F:F,"SUNAMPE",'Planificación 2026-1'!X:X,"&lt;&gt;VIRTUAL",'Planificación 2026-1'!I:I,"&lt;3")</f>
        <v>0</v>
      </c>
      <c r="EG18" s="76">
        <f>SUMIFS('Planificación 2026-1'!R:R,'Planificación 2026-1'!W:W,C18,'Planificación 2026-1'!F:F,"FILIAL",'Planificación 2026-1'!X:X,"VIRTUAL",'Planificación 2026-1'!I:I,"&lt;3")</f>
        <v>0</v>
      </c>
      <c r="EH18" s="76">
        <f>SUMIFS('Planificación 2026-1'!R:R,'Planificación 2026-1'!W:W,C18,'Planificación 2026-1'!F:F,"FILIAL",'Planificación 2026-1'!X:X,"&lt;&gt;VIRTUAL",'Planificación 2026-1'!I:I,"&lt;3")</f>
        <v>0</v>
      </c>
      <c r="EI18" s="76">
        <f>SUMIFS('Planificación 2026-1'!R:R,'Planificación 2026-1'!W:W,C18,'Planificación 2026-1'!F:F,"PORUMA",'Planificación 2026-1'!X:X,"VIRTUAL",'Planificación 2026-1'!I:I,"&lt;3")</f>
        <v>0</v>
      </c>
      <c r="EJ18" s="76">
        <f>SUMIFS('Planificación 2026-1'!R:R,'Planificación 2026-1'!W:W,C18,'Planificación 2026-1'!F:F,"PORUMA",'Planificación 2026-1'!X:X,"&lt;&gt;VIRTUAL",'Planificación 2026-1'!I:I,"&lt;3")</f>
        <v>0</v>
      </c>
      <c r="EK18" s="76">
        <f>SUMIFS('Planificación 2026-1'!R:R,'Planificación 2026-1'!W:W,C18,'Planificación 2026-1'!F:F,"HUAURA",'Planificación 2026-1'!X:X,"VIRTUAL",'Planificación 2026-1'!I:I,"&lt;3")</f>
        <v>0</v>
      </c>
      <c r="EL18" s="76">
        <f>SUMIFS('Planificación 2026-1'!R:R,'Planificación 2026-1'!W:W,C18,'Planificación 2026-1'!F:F,"HUAURA",'Planificación 2026-1'!X:X,"&lt;&gt;VIRTUAL",'Planificación 2026-1'!I:I,"&lt;3")</f>
        <v>0</v>
      </c>
      <c r="EM18" s="76"/>
      <c r="EN18" s="76">
        <f t="shared" si="0"/>
        <v>0</v>
      </c>
      <c r="EO18" s="76">
        <f t="shared" si="1"/>
        <v>0</v>
      </c>
      <c r="EP18" s="76" t="b">
        <f t="shared" si="2"/>
        <v>1</v>
      </c>
      <c r="EQ18" s="76" t="str">
        <f t="shared" si="3"/>
        <v/>
      </c>
      <c r="ER18" s="76" t="str">
        <f t="shared" si="8"/>
        <v>PRESENCIAL</v>
      </c>
    </row>
    <row r="19" spans="1:148" hidden="1">
      <c r="A19" s="83"/>
      <c r="B19" s="119">
        <v>16</v>
      </c>
      <c r="C19" s="115" t="s">
        <v>187</v>
      </c>
      <c r="D19" s="112">
        <f>SUMIF('Planificación 2026-1'!W:W,C19,'Planificación 2026-1'!R:R)</f>
        <v>12</v>
      </c>
      <c r="E19" s="114" t="s">
        <v>170</v>
      </c>
      <c r="F19" s="115" t="s">
        <v>171</v>
      </c>
      <c r="G19" s="115" t="s">
        <v>153</v>
      </c>
      <c r="H19" s="115" t="s">
        <v>143</v>
      </c>
      <c r="I19" s="107" t="str">
        <f>IF(SUM(COUNTIFS('Planificación 2026-1'!F:F,"PRINCIPAL",'Planificación 2026-1'!W:W,C19,'Planificación 2026-1'!H:H,"AF"))&gt;0,"P01"," ")</f>
        <v xml:space="preserve"> </v>
      </c>
      <c r="J19" s="108" t="str">
        <f>IF(SUM(COUNTIFS('Planificación 2026-1'!F:F,"PRINCIPAL",'Planificación 2026-1'!W:W,C19,'Planificación 2026-1'!H:H,"EN"))&gt;0,"P02"," ")</f>
        <v xml:space="preserve"> </v>
      </c>
      <c r="K19" s="108" t="str">
        <f>IF(SUM(COUNTIFS('Planificación 2026-1'!F:F,"PRINCIPAL",'Planificación 2026-1'!W:W,C19,'Planificación 2026-1'!H:H,"IS"))&gt;0,"P03"," ")</f>
        <v xml:space="preserve"> </v>
      </c>
      <c r="L19" s="108" t="str">
        <f>IF(SUM(COUNTIFS('Planificación 2026-1'!F:F,"PRINCIPAL",'Planificación 2026-1'!W:W,C19,'Planificación 2026-1'!H:H,"PS"))&gt;0,"P04"," ")</f>
        <v xml:space="preserve"> </v>
      </c>
      <c r="M19" s="108"/>
      <c r="N19" s="108" t="str">
        <f>IF(SUM(COUNTIFS('Planificación 2026-1'!F:F,"PRINCIPAL",'Planificación 2026-1'!W:W,C19,'Planificación 2026-1'!H:H,"IN"))&gt;0,"P06"," ")</f>
        <v xml:space="preserve"> </v>
      </c>
      <c r="O19" s="108" t="str">
        <f>IF(SUM(COUNTIFS('Planificación 2026-1'!F:F,"PRINCIPAL",'Planificación 2026-1'!W:W,C19,'Planificación 2026-1'!H:H,"CA"))&gt;0,"P07"," ")</f>
        <v xml:space="preserve"> </v>
      </c>
      <c r="P19" s="108" t="str">
        <f>IF(SUM(COUNTIFS('Planificación 2026-1'!F:F,"PRINCIPAL",'Planificación 2026-1'!W:W,C19,'Planificación 2026-1'!H:H,"DE"))&gt;0,"P08"," ")</f>
        <v>P08</v>
      </c>
      <c r="Q19" s="108" t="str">
        <f>IF(SUM(COUNTIFS('Planificación 2026-1'!F:F,"PRINCIPAL",'Planificación 2026-1'!W:W,C19,'Planificación 2026-1'!H:H,"OB"))&gt;0,"P09"," ")</f>
        <v xml:space="preserve"> </v>
      </c>
      <c r="R19" s="108" t="str">
        <f>IF(SUM(COUNTIFS('Planificación 2026-1'!F:F,"PRINCIPAL",'Planificación 2026-1'!W:W,C19,'Planificación 2026-1'!H:H,"MH"))&gt;0,"P31"," ")</f>
        <v xml:space="preserve"> </v>
      </c>
      <c r="S19" s="108" t="str">
        <f>IF(SUM(COUNTIFS('Planificación 2026-1'!F:F,"PRINCIPAL",'Planificación 2026-1'!W:W,C19,'Planificación 2026-1'!H:H,"IC"))&gt;0,"P32"," ")</f>
        <v xml:space="preserve"> </v>
      </c>
      <c r="T19" s="108" t="str">
        <f>IF(SUM(COUNTIFS('Planificación 2026-1'!F:F,"PRINCIPAL",'Planificación 2026-1'!W:W,C19,'Planificación 2026-1'!H:H,"AR"))&gt;0,"P34"," ")</f>
        <v xml:space="preserve"> </v>
      </c>
      <c r="U19" s="108" t="str">
        <f>IF(SUM(COUNTIFS('Planificación 2026-1'!F:F,"PRINCIPAL",'Planificación 2026-1'!W:W,C19,'Planificación 2026-1'!H:H,"T1"))&gt;0,"P35"," ")</f>
        <v xml:space="preserve"> </v>
      </c>
      <c r="V19" s="108" t="str">
        <f>IF(SUM(COUNTIFS('Planificación 2026-1'!F:F,"PRINCIPAL",'Planificación 2026-1'!W:W,C19,'Planificación 2026-1'!H:H,"T3"))&gt;0,"P36"," ")</f>
        <v xml:space="preserve"> </v>
      </c>
      <c r="W19" s="108" t="str">
        <f>IF(SUM(COUNTIFS('Planificación 2026-1'!F:F,"PRINCIPAL",'Planificación 2026-1'!W:W,C19,'Planificación 2026-1'!H:H,"T2"))&gt;0,"P37"," ")</f>
        <v xml:space="preserve"> </v>
      </c>
      <c r="X19" s="108" t="str">
        <f>IF(SUM(COUNTIFS('Planificación 2026-1'!F:F,"PRINCIPAL",'Planificación 2026-1'!W:W,C19,'Planificación 2026-1'!H:H,"AE"))&gt;0,"P38"," ")</f>
        <v xml:space="preserve"> </v>
      </c>
      <c r="Y19" s="108" t="str">
        <f>IF(SUM(COUNTIFS('Planificación 2026-1'!F:F,"PRINCIPAL",'Planificación 2026-1'!W:W,C19,'Planificación 2026-1'!H:H,"T4"))&gt;0,"P55"," ")</f>
        <v xml:space="preserve"> </v>
      </c>
      <c r="Z19" s="108" t="str">
        <f>IF(SUM(COUNTIFS('Planificación 2026-1'!F:F,"FILIAL",'Planificación 2026-1'!W:W,C19,'Planificación 2026-1'!H:H,"AF"))&gt;0," P01"," ")</f>
        <v xml:space="preserve"> </v>
      </c>
      <c r="AA19" s="108" t="str">
        <f>IF(SUM(COUNTIFS('Planificación 2026-1'!F:F,"FILIAL",'Planificación 2026-1'!W:W,C19,'Planificación 2026-1'!H:H,"EN"))&gt;0,"P02"," ")</f>
        <v xml:space="preserve"> </v>
      </c>
      <c r="AB19" s="108" t="str">
        <f>IF(SUM(COUNTIFS('Planificación 2026-1'!F:F,"FILIAL",'Planificación 2026-1'!W:W,C19,'Planificación 2026-1'!H:H,"IS"))&gt;0,"P03"," ")</f>
        <v xml:space="preserve"> </v>
      </c>
      <c r="AC19" s="108" t="str">
        <f>IF(SUM(COUNTIFS('Planificación 2026-1'!F:F,"FILIAL",'Planificación 2026-1'!W:W,C19,'Planificación 2026-1'!H:H,"PS"))&gt;0,"P04"," ")</f>
        <v xml:space="preserve"> </v>
      </c>
      <c r="AD19" s="108"/>
      <c r="AE19" s="108" t="str">
        <f>IF(SUM(COUNTIFS('Planificación 2026-1'!F:F,"FILIAL",'Planificación 2026-1'!W:W,C19,'Planificación 2026-1'!H:H,"IN"))&gt;0,"P06"," ")</f>
        <v xml:space="preserve"> </v>
      </c>
      <c r="AF19" s="108" t="str">
        <f>IF(SUM(COUNTIFS('Planificación 2026-1'!F:F,"FILIAL",'Planificación 2026-1'!W:W,C19,'Planificación 2026-1'!H:H,"CA"))&gt;0,"P07"," ")</f>
        <v xml:space="preserve"> </v>
      </c>
      <c r="AG19" s="108" t="str">
        <f>IF(SUM(COUNTIFS('Planificación 2026-1'!F:F,"FILIAL",'Planificación 2026-1'!W:W,C19,'Planificación 2026-1'!H:H,"DE"))&gt;0,"P08"," ")</f>
        <v xml:space="preserve"> </v>
      </c>
      <c r="AH19" s="108" t="str">
        <f>IF(SUM(COUNTIFS('Planificación 2026-1'!F:F,"FILIAL",'Planificación 2026-1'!W:W,C19,'Planificación 2026-1'!H:H,"OB"))&gt;0,"P09"," ")</f>
        <v xml:space="preserve"> </v>
      </c>
      <c r="AI19" s="108" t="str">
        <f>IF(SUM(COUNTIFS('Planificación 2026-1'!F:F,"FILIAL",'Planificación 2026-1'!W:W,C19,'Planificación 2026-1'!H:H,"MH"))&gt;0,"P31"," ")</f>
        <v xml:space="preserve"> </v>
      </c>
      <c r="AJ19" s="108" t="str">
        <f>IF(SUM(COUNTIFS('Planificación 2026-1'!F:F,"FILIAL",'Planificación 2026-1'!W:W,C19,'Planificación 2026-1'!H:H,"IC"))&gt;0,"P32"," ")</f>
        <v xml:space="preserve"> </v>
      </c>
      <c r="AK19" s="108" t="str">
        <f>IF(SUM(COUNTIFS('Planificación 2026-1'!F:F,"FILIAL",'Planificación 2026-1'!W:W,C19,'Planificación 2026-1'!H:H,"AR"))&gt;0,"P34"," ")</f>
        <v xml:space="preserve"> </v>
      </c>
      <c r="AL19" s="108" t="str">
        <f>IF(SUM(COUNTIFS('Planificación 2026-1'!F:F,"FILIAL",'Planificación 2026-1'!W:W,C19,'Planificación 2026-1'!H:H,"T1"))&gt;0,"P35"," ")</f>
        <v xml:space="preserve"> </v>
      </c>
      <c r="AM19" s="108" t="str">
        <f>IF(SUM(COUNTIFS('Planificación 2026-1'!F:F,"FILIAL",'Planificación 2026-1'!W:W,C19,'Planificación 2026-1'!H:H,"T3"))&gt;0,"P36"," ")</f>
        <v xml:space="preserve"> </v>
      </c>
      <c r="AN19" s="108" t="str">
        <f>IF(SUM(COUNTIFS('Planificación 2026-1'!F:F,"FILIAL",'Planificación 2026-1'!W:W,C19,'Planificación 2026-1'!H:H,"T2"))&gt;0,"P37"," ")</f>
        <v xml:space="preserve"> </v>
      </c>
      <c r="AO19" s="108" t="str">
        <f>IF(SUM(COUNTIFS('Planificación 2026-1'!F:F,"FILIAL",'Planificación 2026-1'!W:W,C19,'Planificación 2026-1'!H:H,"AE"))&gt;0,"P38"," ")</f>
        <v xml:space="preserve"> </v>
      </c>
      <c r="AP19" s="108" t="str">
        <f>IF(SUM(COUNTIFS('Planificación 2026-1'!F:F,"FILIAL",'Planificación 2026-1'!W:W,C19,'Planificación 2026-1'!H:H,"T4"))&gt;0,"P55"," ")</f>
        <v xml:space="preserve"> </v>
      </c>
      <c r="AQ19" s="108" t="str">
        <f>IF(SUM(COUNTIFS('Planificación 2026-1'!F:F,"SUNAMPE",'Planificación 2026-1'!W:W,C19,'Planificación 2026-1'!H:H,"AF"))&gt;0," P01"," ")</f>
        <v xml:space="preserve"> </v>
      </c>
      <c r="AR19" s="108" t="str">
        <f>IF(SUM(COUNTIFS('Planificación 2026-1'!F:F,"SUNAMPE",'Planificación 2026-1'!W:W,C19,'Planificación 2026-1'!H:H,"EN"))&gt;0,"P02"," ")</f>
        <v xml:space="preserve"> </v>
      </c>
      <c r="AS19" s="108" t="str">
        <f>IF(SUM(COUNTIFS('Planificación 2026-1'!F:F,"SUNAMPE",'Planificación 2026-1'!W:W,C19,'Planificación 2026-1'!H:H,"IS"))&gt;0,"P03"," ")</f>
        <v xml:space="preserve"> </v>
      </c>
      <c r="AT19" s="108" t="str">
        <f>IF(SUM(COUNTIFS('Planificación 2026-1'!F:F,"SUNAMPE",'Planificación 2026-1'!W:W,C19,'Planificación 2026-1'!H:H,"PS"))&gt;0,"P04"," ")</f>
        <v xml:space="preserve"> </v>
      </c>
      <c r="AU19" s="108"/>
      <c r="AV19" s="108" t="str">
        <f>IF(SUM(COUNTIFS('Planificación 2026-1'!F:F,"SUNAMPE",'Planificación 2026-1'!W:W,C19,'Planificación 2026-1'!H:H,"IN"))&gt;0,"P06"," ")</f>
        <v xml:space="preserve"> </v>
      </c>
      <c r="AW19" s="108" t="str">
        <f>IF(SUM(COUNTIFS('Planificación 2026-1'!F:F,"SUNAMPE",'Planificación 2026-1'!W:W,C19,'Planificación 2026-1'!H:H,"CA"))&gt;0,"P07"," ")</f>
        <v xml:space="preserve"> </v>
      </c>
      <c r="AX19" s="108" t="str">
        <f>IF(SUM(COUNTIFS('Planificación 2026-1'!F:F,"SUNAMPE",'Planificación 2026-1'!W:W,C19,'Planificación 2026-1'!H:H,"DE"))&gt;0,"P08"," ")</f>
        <v xml:space="preserve"> </v>
      </c>
      <c r="AY19" s="108" t="str">
        <f>IF(SUM(COUNTIFS('Planificación 2026-1'!F:F,"SUNAMPE",'Planificación 2026-1'!W:W,C19,'Planificación 2026-1'!H:H,"OB"))&gt;0,"P09"," ")</f>
        <v xml:space="preserve"> </v>
      </c>
      <c r="AZ19" s="108" t="str">
        <f>IF(SUM(COUNTIFS('Planificación 2026-1'!F:F,"SUNAMPE",'Planificación 2026-1'!W:W,C19,'Planificación 2026-1'!H:H,"MH"))&gt;0,"P31"," ")</f>
        <v xml:space="preserve"> </v>
      </c>
      <c r="BA19" s="108" t="str">
        <f>IF(SUM(COUNTIFS('Planificación 2026-1'!F:F,"SUNAMPE",'Planificación 2026-1'!W:W,C19,'Planificación 2026-1'!H:H,"IC"))&gt;0,"P32"," ")</f>
        <v xml:space="preserve"> </v>
      </c>
      <c r="BB19" s="108" t="str">
        <f>IF(SUM(COUNTIFS('Planificación 2026-1'!F:F,"SUNAMPE",'Planificación 2026-1'!W:W,C19,'Planificación 2026-1'!H:H,"AR"))&gt;0,"P34"," ")</f>
        <v xml:space="preserve"> </v>
      </c>
      <c r="BC19" s="108" t="str">
        <f>IF(SUM(COUNTIFS('Planificación 2026-1'!F:F,"SUNAMPE",'Planificación 2026-1'!W:W,C19,'Planificación 2026-1'!H:H,"T1"))&gt;0,"P35"," ")</f>
        <v xml:space="preserve"> </v>
      </c>
      <c r="BD19" s="108" t="str">
        <f>IF(SUM(COUNTIFS('Planificación 2026-1'!F:F,"SUNAMPE",'Planificación 2026-1'!W:W,C19,'Planificación 2026-1'!H:H,"T3"))&gt;0,"P36"," ")</f>
        <v xml:space="preserve"> </v>
      </c>
      <c r="BE19" s="108" t="str">
        <f>IF(SUM(COUNTIFS('Planificación 2026-1'!F:F,"SUNAMPE",'Planificación 2026-1'!W:W,C19,'Planificación 2026-1'!H:H,"T2"))&gt;0,"P37"," ")</f>
        <v xml:space="preserve"> </v>
      </c>
      <c r="BF19" s="108" t="str">
        <f>IF(SUM(COUNTIFS('Planificación 2026-1'!F:F,"SUNAMPE",'Planificación 2026-1'!W:W,C19,'Planificación 2026-1'!H:H,"AE"))&gt;0,"P38"," ")</f>
        <v xml:space="preserve"> </v>
      </c>
      <c r="BG19" s="108" t="str">
        <f>IF(SUM(COUNTIFS('Planificación 2026-1'!F:F,"SUNAMPE",'Planificación 2026-1'!W:W,C19,'Planificación 2026-1'!H:H,"T4"))&gt;0,"P55"," ")</f>
        <v xml:space="preserve"> </v>
      </c>
      <c r="BH19" s="108" t="str">
        <f>IF(SUM(COUNTIFS('Planificación 2026-1'!F:F,"HUAURA",'Planificación 2026-1'!W:W,C19,'Planificación 2026-1'!H:H,"AF"))&gt;0," P01"," ")</f>
        <v xml:space="preserve"> </v>
      </c>
      <c r="BI19" s="108" t="str">
        <f>IF(SUM(COUNTIFS('Planificación 2026-1'!F:F,"HUAURA",'Planificación 2026-1'!W:W,C19,'Planificación 2026-1'!H:H,"EN"))&gt;0,"P02"," ")</f>
        <v xml:space="preserve"> </v>
      </c>
      <c r="BJ19" s="108" t="str">
        <f>IF(SUM(COUNTIFS('Planificación 2026-1'!F:F,"HUAURA",'Planificación 2026-1'!W:W,C19,'Planificación 2026-1'!H:H,"IS"))&gt;0,"P03"," ")</f>
        <v xml:space="preserve"> </v>
      </c>
      <c r="BK19" s="108" t="str">
        <f>IF(SUM(COUNTIFS('Planificación 2026-1'!F:F,"HUAURA",'Planificación 2026-1'!W:W,C19,'Planificación 2026-1'!H:H,"PS"))&gt;0,"P04"," ")</f>
        <v xml:space="preserve"> </v>
      </c>
      <c r="BL19" s="108"/>
      <c r="BM19" s="108" t="str">
        <f>IF(SUM(COUNTIFS('Planificación 2026-1'!F:F,"HUAURA",'Planificación 2026-1'!W:W,C19,'Planificación 2026-1'!H:H,"IN"))&gt;0,"P06"," ")</f>
        <v xml:space="preserve"> </v>
      </c>
      <c r="BN19" s="108" t="str">
        <f>IF(SUM(COUNTIFS('Planificación 2026-1'!F:F,"HUAURA",'Planificación 2026-1'!W:W,C19,'Planificación 2026-1'!H:H,"CA"))&gt;0,"P07"," ")</f>
        <v xml:space="preserve"> </v>
      </c>
      <c r="BO19" s="108" t="str">
        <f>IF(SUM(COUNTIFS('Planificación 2026-1'!F:F,"HUAURA",'Planificación 2026-1'!W:W,C19,'Planificación 2026-1'!H:H,"DE"))&gt;0,"P08"," ")</f>
        <v xml:space="preserve"> </v>
      </c>
      <c r="BP19" s="108" t="str">
        <f>IF(SUM(COUNTIFS('Planificación 2026-1'!F:F,"HUAURA",'Planificación 2026-1'!W:W,C19,'Planificación 2026-1'!H:H,"OB"))&gt;0,"P09"," ")</f>
        <v xml:space="preserve"> </v>
      </c>
      <c r="BQ19" s="108" t="str">
        <f>IF(SUM(COUNTIFS('Planificación 2026-1'!F:F,"HUAURA",'Planificación 2026-1'!W:W,C19,'Planificación 2026-1'!H:H,"MH"))&gt;0,"P31"," ")</f>
        <v xml:space="preserve"> </v>
      </c>
      <c r="BR19" s="108" t="str">
        <f>IF(SUM(COUNTIFS('Planificación 2026-1'!F:F,"HUAURA",'Planificación 2026-1'!W:W,C19,'Planificación 2026-1'!H:H,"IC"))&gt;0,"P32"," ")</f>
        <v xml:space="preserve"> </v>
      </c>
      <c r="BS19" s="108" t="str">
        <f>IF(SUM(COUNTIFS('Planificación 2026-1'!F:F,"HUAURA",'Planificación 2026-1'!W:W,C19,'Planificación 2026-1'!H:H,"AR"))&gt;0,"P34"," ")</f>
        <v xml:space="preserve"> </v>
      </c>
      <c r="BT19" s="108" t="str">
        <f>IF(SUM(COUNTIFS('Planificación 2026-1'!F:F,"HUAURA",'Planificación 2026-1'!W:W,C19,'Planificación 2026-1'!H:H,"T1"))&gt;0,"P35"," ")</f>
        <v xml:space="preserve"> </v>
      </c>
      <c r="BU19" s="108" t="str">
        <f>IF(SUM(COUNTIFS('Planificación 2026-1'!F:F,"HUAURA",'Planificación 2026-1'!W:W,C19,'Planificación 2026-1'!H:H,"T3"))&gt;0,"P36"," ")</f>
        <v xml:space="preserve"> </v>
      </c>
      <c r="BV19" s="108" t="str">
        <f>IF(SUM(COUNTIFS('Planificación 2026-1'!F:F,"HUAURA",'Planificación 2026-1'!W:W,C19,'Planificación 2026-1'!H:H,"T2"))&gt;0,"P37"," ")</f>
        <v xml:space="preserve"> </v>
      </c>
      <c r="BW19" s="108" t="str">
        <f>IF(SUM(COUNTIFS('Planificación 2026-1'!F:F,"HUAURA",'Planificación 2026-1'!W:W,C19,'Planificación 2026-1'!H:H,"AE"))&gt;0,"P38"," ")</f>
        <v xml:space="preserve"> </v>
      </c>
      <c r="BX19" s="108" t="str">
        <f>IF(SUM(COUNTIFS('Planificación 2026-1'!F:F,"HUAURA",'Planificación 2026-1'!W:W,C19,'Planificación 2026-1'!H:H,"T4"))&gt;0,"P55"," ")</f>
        <v xml:space="preserve"> </v>
      </c>
      <c r="BY19" s="109">
        <f>SUMIFS('Planificación 2026-1'!R:R,'Planificación 2026-1'!W:W,C19,'Planificación 2026-1'!H:H,"AF",'Planificación 2026-1'!I:I,"&gt;2")</f>
        <v>0</v>
      </c>
      <c r="BZ19" s="109">
        <f>SUMIFS('Planificación 2026-1'!R:R,'Planificación 2026-1'!W:W,C19,'Planificación 2026-1'!H:H,"EN",'Planificación 2026-1'!I:I,"&gt;2")</f>
        <v>0</v>
      </c>
      <c r="CA19" s="109">
        <f>SUMIFS('Planificación 2026-1'!R:R,'Planificación 2026-1'!W:W,C19,'Planificación 2026-1'!H:H,"IS",'Planificación 2026-1'!I:I,"&gt;2")</f>
        <v>0</v>
      </c>
      <c r="CB19" s="109">
        <f>SUMIFS('Planificación 2026-1'!R:R,'Planificación 2026-1'!W:W,C19,'Planificación 2026-1'!H:H,"PS",'Planificación 2026-1'!I:I,"&gt;2")</f>
        <v>0</v>
      </c>
      <c r="CC19" s="109">
        <f>SUMIFS('Planificación 2026-1'!R:R,'Planificación 2026-1'!W:W,C19,'Planificación 2026-1'!H:H,"IN",'Planificación 2026-1'!I:I,"&gt;2")</f>
        <v>0</v>
      </c>
      <c r="CD19" s="109">
        <f>SUMIFS('Planificación 2026-1'!R:R,'Planificación 2026-1'!W:W,C19,'Planificación 2026-1'!H:H,"CA",'Planificación 2026-1'!I:I,"&gt;2")</f>
        <v>0</v>
      </c>
      <c r="CE19" s="109">
        <f>SUMIFS('Planificación 2026-1'!R:R,'Planificación 2026-1'!W:W,C19,'Planificación 2026-1'!H:H,"DE",'Planificación 2026-1'!I:I,"&gt;2")</f>
        <v>0</v>
      </c>
      <c r="CF19" s="109">
        <f>SUMIFS('Planificación 2026-1'!R:R,'Planificación 2026-1'!W:W,C19,'Planificación 2026-1'!H:H,"OB",'Planificación 2026-1'!I:I,"&gt;2")</f>
        <v>0</v>
      </c>
      <c r="CG19" s="109">
        <f>SUMIFS('Planificación 2026-1'!R:R,'Planificación 2026-1'!W:W,C19,'Planificación 2026-1'!H:H,"MH",'Planificación 2026-1'!I:I,"&gt;2")</f>
        <v>0</v>
      </c>
      <c r="CH19" s="109">
        <f>SUMIFS('Planificación 2026-1'!R:R,'Planificación 2026-1'!W:W,C19,'Planificación 2026-1'!H:H,"IC",'Planificación 2026-1'!I:I,"&gt;2")</f>
        <v>0</v>
      </c>
      <c r="CI19" s="109">
        <f>SUMIFS('Planificación 2026-1'!R:R,'Planificación 2026-1'!W:W,C19,'Planificación 2026-1'!H:H,"AR",'Planificación 2026-1'!I:I,"&gt;2")</f>
        <v>0</v>
      </c>
      <c r="CJ19" s="109">
        <f>SUMIFS('Planificación 2026-1'!R:R,'Planificación 2026-1'!W:W,C19,'Planificación 2026-1'!H:H,"T1",'Planificación 2026-1'!I:I,"&gt;2")</f>
        <v>0</v>
      </c>
      <c r="CK19" s="109">
        <f>SUMIFS('Planificación 2026-1'!R:R,'Planificación 2026-1'!W:W,C19,'Planificación 2026-1'!H:H,"T3",'Planificación 2026-1'!I:I,"&gt;2")</f>
        <v>0</v>
      </c>
      <c r="CL19" s="109">
        <f>SUMIFS('Planificación 2026-1'!R:R,'Planificación 2026-1'!W:W,C19,'Planificación 2026-1'!H:H,"T2",'Planificación 2026-1'!I:I,"&gt;2")</f>
        <v>0</v>
      </c>
      <c r="CM19" s="109">
        <f>SUMIFS('Planificación 2026-1'!R:R,'Planificación 2026-1'!W:W,C19,'Planificación 2026-1'!H:H,"AE",'Planificación 2026-1'!I:I,"&gt;2")</f>
        <v>0</v>
      </c>
      <c r="CN19" s="109">
        <f>SUMIFS('Planificación 2026-1'!R:R,'Planificación 2026-1'!W:W,C19,'Planificación 2026-1'!H:H,"T4",'Planificación 2026-1'!I:I,"&gt;2")</f>
        <v>0</v>
      </c>
      <c r="CO19" s="109">
        <f>SUMIFS('Planificación 2026-1'!R:R,'Planificación 2026-1'!W:W,C19,'Planificación 2026-1'!H:H,"AF",'Planificación 2026-1'!I:I,"&lt;3")</f>
        <v>0</v>
      </c>
      <c r="CP19" s="109">
        <f>SUMIFS('Planificación 2026-1'!R:R,'Planificación 2026-1'!W:W,C19,'Planificación 2026-1'!H:H,"EN",'Planificación 2026-1'!I:I,"&lt;3")</f>
        <v>0</v>
      </c>
      <c r="CQ19" s="109">
        <f>SUMIFS('Planificación 2026-1'!R:R,'Planificación 2026-1'!W:W,C19,'Planificación 2026-1'!H:H,"IS",'Planificación 2026-1'!I:I,"&lt;3")</f>
        <v>0</v>
      </c>
      <c r="CR19" s="109">
        <f>SUMIFS('Planificación 2026-1'!R:R,'Planificación 2026-1'!W:W,C19,'Planificación 2026-1'!H:H,"PS",'Planificación 2026-1'!I:I,"&lt;3")</f>
        <v>0</v>
      </c>
      <c r="CS19" s="109">
        <f>SUMIFS('Planificación 2026-1'!R:R,'Planificación 2026-1'!W:W,C19,'Planificación 2026-1'!H:H,"IN",'Planificación 2026-1'!I:I,"&lt;3")</f>
        <v>0</v>
      </c>
      <c r="CT19" s="109">
        <f>SUMIFS('Planificación 2026-1'!R:R,'Planificación 2026-1'!W:W,C19,'Planificación 2026-1'!H:H,"CA",'Planificación 2026-1'!I:I,"&lt;3")</f>
        <v>0</v>
      </c>
      <c r="CU19" s="109">
        <f>SUMIFS('Planificación 2026-1'!R:R,'Planificación 2026-1'!W:W,C19,'Planificación 2026-1'!H:H,"DE",'Planificación 2026-1'!I:I,"&lt;3")</f>
        <v>12</v>
      </c>
      <c r="CV19" s="109">
        <f>SUMIFS('Planificación 2026-1'!R:R,'Planificación 2026-1'!W:W,C19,'Planificación 2026-1'!H:H,"OB",'Planificación 2026-1'!I:I,"&lt;3")</f>
        <v>0</v>
      </c>
      <c r="CW19" s="109">
        <f>SUMIFS('Planificación 2026-1'!R:R,'Planificación 2026-1'!W:W,C19,'Planificación 2026-1'!H:H,"MH",'Planificación 2026-1'!I:I,"&lt;3")</f>
        <v>0</v>
      </c>
      <c r="CX19" s="109">
        <f>SUMIFS('Planificación 2026-1'!R:R,'Planificación 2026-1'!W:W,C19,'Planificación 2026-1'!H:H,"IC",'Planificación 2026-1'!I:I,"&lt;3")</f>
        <v>0</v>
      </c>
      <c r="CY19" s="109">
        <f>SUMIFS('Planificación 2026-1'!R:R,'Planificación 2026-1'!W:W,C19,'Planificación 2026-1'!H:H,"AR",'Planificación 2026-1'!I:I,"&lt;3")</f>
        <v>0</v>
      </c>
      <c r="CZ19" s="109">
        <f>SUMIFS('Planificación 2026-1'!R:R,'Planificación 2026-1'!W:W,C19,'Planificación 2026-1'!H:H,"T1",'Planificación 2026-1'!I:I,"&lt;3")</f>
        <v>0</v>
      </c>
      <c r="DA19" s="109">
        <f>SUMIFS('Planificación 2026-1'!R:R,'Planificación 2026-1'!W:W,C19,'Planificación 2026-1'!H:H,"T3",'Planificación 2026-1'!I:I,"&lt;3")</f>
        <v>0</v>
      </c>
      <c r="DB19" s="109">
        <f>SUMIFS('Planificación 2026-1'!R:R,'Planificación 2026-1'!W:W,C19,'Planificación 2026-1'!H:H,"T2",'Planificación 2026-1'!I:I,"&lt;3")</f>
        <v>0</v>
      </c>
      <c r="DC19" s="109">
        <f>SUMIFS('Planificación 2026-1'!R:R,'Planificación 2026-1'!W:W,C19,'Planificación 2026-1'!H:H,"AE",'Planificación 2026-1'!I:I,"&lt;3")</f>
        <v>0</v>
      </c>
      <c r="DD19" s="109">
        <f>SUMIFS('Planificación 2026-1'!R:R,'Planificación 2026-1'!W:W,C19,'Planificación 2026-1'!H:H,"T4",'Planificación 2026-1'!I:I,"&lt;3")</f>
        <v>0</v>
      </c>
      <c r="DE19" s="108" t="str">
        <f t="shared" si="4"/>
        <v>P08</v>
      </c>
      <c r="DF19" s="41">
        <f>IF(C19="","",SUMIFS('Planificación 2026-1'!R:R,'Planificación 2026-1'!W:W,C19,'Planificación 2026-1'!F:F,"PRINCIPAL",'Planificación 2026-1'!X:X,"VIRTUAL"))</f>
        <v>4</v>
      </c>
      <c r="DG19" s="41">
        <f>IF(C19="","",SUMIFS('Planificación 2026-1'!R:R,'Planificación 2026-1'!W:W,C19,'Planificación 2026-1'!F:F,"PRINCIPAL",'Planificación 2026-1'!X:X,"PRESENCIAL"))</f>
        <v>8</v>
      </c>
      <c r="DH19" s="41">
        <f>IF(C19="","",SUMIFS('Planificación 2026-1'!R:R,'Planificación 2026-1'!W:W,C19,'Planificación 2026-1'!F:F,"PRINCIPAL",'Planificación 2026-1'!X:X,"HIBRIDO PRESENCIAL"))</f>
        <v>0</v>
      </c>
      <c r="DI19" s="108" t="str">
        <f t="shared" si="5"/>
        <v/>
      </c>
      <c r="DJ19" s="108">
        <f>IF(C19="","",SUMIFS('Planificación 2026-1'!R:R,'Planificación 2026-1'!W:W,C19,'Planificación 2026-1'!F:F,"FILIAL",'Planificación 2026-1'!X:X,"VIRTUAL"))</f>
        <v>0</v>
      </c>
      <c r="DK19" s="110">
        <f>IF(C19="","",SUMIFS('Planificación 2026-1'!R:R,'Planificación 2026-1'!W:W,C19,'Planificación 2026-1'!F:F,"FILIAL",'Planificación 2026-1'!X:X,"PRESENCIAL"))</f>
        <v>0</v>
      </c>
      <c r="DL19" s="61">
        <f>IF(C19="","",SUMIFS('Planificación 2026-1'!R:R,'Planificación 2026-1'!W:W,C19,'Planificación 2026-1'!F:F,"FILIAL",'Planificación 2026-1'!X:X,"HIBRIDO PRESENCIAL"))</f>
        <v>0</v>
      </c>
      <c r="DM19" s="111" t="str">
        <f t="shared" si="6"/>
        <v/>
      </c>
      <c r="DN19" s="108">
        <f>IF(C19="","",SUMIFS('Planificación 2026-1'!R:R,'Planificación 2026-1'!W:W,C19,'Planificación 2026-1'!F:F,"SUNAMPE",'Planificación 2026-1'!X:X,"VIRTUAL"))</f>
        <v>0</v>
      </c>
      <c r="DO19" s="61">
        <f>IF(C19="","",SUMIFS('Planificación 2026-1'!R:R,'Planificación 2026-1'!W:W,C19,'Planificación 2026-1'!F:F,"SUNAMPE",'Planificación 2026-1'!X:X,"PRESENCIAL"))</f>
        <v>0</v>
      </c>
      <c r="DP19" s="111" t="str">
        <f t="shared" si="7"/>
        <v/>
      </c>
      <c r="DQ19" s="108">
        <f>IF(C19="","",SUMIFS('Planificación 2026-1'!R:R,'Planificación 2026-1'!W:W,C19,'Planificación 2026-1'!F:F,"HUAURA",'Planificación 2026-1'!X:X,"VIRTUAL"))</f>
        <v>0</v>
      </c>
      <c r="DR19" s="61">
        <f>IF(C19="","",SUMIFS('Planificación 2026-1'!R:R,'Planificación 2026-1'!W:W,C19,'Planificación 2026-1'!F:F,"HUAURA",'Planificación 2026-1'!X:X,"PRESENCIAL"))</f>
        <v>0</v>
      </c>
      <c r="DS19" s="76">
        <f>SUMIFS('Planificación 2026-1'!R:R,'Planificación 2026-1'!W:W,C19,'Planificación 2026-1'!F:F,"PRINCIPAL",'Planificación 2026-1'!X:X,"VIRTUAL",'Planificación 2026-1'!I:I,"&gt;2")</f>
        <v>0</v>
      </c>
      <c r="DT19" s="76">
        <f>SUMIFS('Planificación 2026-1'!R:R,'Planificación 2026-1'!W:W,C19,'Planificación 2026-1'!F:F,"PRINCIPAL",'Planificación 2026-1'!X:X,"&lt;&gt;VIRTUAL",'Planificación 2026-1'!I:I,"&gt;2")</f>
        <v>0</v>
      </c>
      <c r="DU19" s="76">
        <f>SUMIFS('Planificación 2026-1'!R:R,'Planificación 2026-1'!W:W,C19,'Planificación 2026-1'!F:F,"SUNAMPE",'Planificación 2026-1'!X:X,"VIRTUAL",'Planificación 2026-1'!I:I,"&gt;2")</f>
        <v>0</v>
      </c>
      <c r="DV19" s="76">
        <f>SUMIFS('Planificación 2026-1'!R:R,'Planificación 2026-1'!W:W,C19,'Planificación 2026-1'!F:F,"SUNAMPE",'Planificación 2026-1'!X:X,"&lt;&gt;VIRTUAL",'Planificación 2026-1'!I:I,"&gt;2")</f>
        <v>0</v>
      </c>
      <c r="DW19" s="76">
        <f>SUMIFS('Planificación 2026-1'!R:R,'Planificación 2026-1'!W:W,C19,'Planificación 2026-1'!F:F,"FILIAL",'Planificación 2026-1'!X:X,"VIRTUAL",'Planificación 2026-1'!I:I,"&gt;2")</f>
        <v>0</v>
      </c>
      <c r="DX19" s="76">
        <f>SUMIFS('Planificación 2026-1'!R:R,'Planificación 2026-1'!W:W,C19,'Planificación 2026-1'!F:F,"FILIAL",'Planificación 2026-1'!X:X,"&lt;&gt;VIRTUAL",'Planificación 2026-1'!I:I,"&gt;2")</f>
        <v>0</v>
      </c>
      <c r="DY19" s="76">
        <f>SUMIFS('Planificación 2026-1'!R:R,'Planificación 2026-1'!W:W,C19,'Planificación 2026-1'!F:F,"PORUMA",'Planificación 2026-1'!X:X,"VIRTUAL",'Planificación 2026-1'!I:I,"&gt;2")</f>
        <v>0</v>
      </c>
      <c r="DZ19" s="76">
        <f>SUMIFS('Planificación 2026-1'!R:R,'Planificación 2026-1'!W:W,C19,'Planificación 2026-1'!F:F,"PORUMA",'Planificación 2026-1'!X:X,"&lt;&gt;VIRTUAL",'Planificación 2026-1'!I:I,"&gt;2")</f>
        <v>0</v>
      </c>
      <c r="EA19" s="76">
        <f>SUMIFS('Planificación 2026-1'!R:R,'Planificación 2026-1'!W:W,C19,'Planificación 2026-1'!F:F,"HUAURA",'Planificación 2026-1'!X:X,"VIRTUAL",'Planificación 2026-1'!I:I,"&gt;2")</f>
        <v>0</v>
      </c>
      <c r="EB19" s="76">
        <f>SUMIFS('Planificación 2026-1'!R:R,'Planificación 2026-1'!W:W,C19,'Planificación 2026-1'!F:F,"HUAURA",'Planificación 2026-1'!X:X,"&lt;&gt;VIRTUAL",'Planificación 2026-1'!I:I,"&gt;2")</f>
        <v>0</v>
      </c>
      <c r="EC19" s="76">
        <f>SUMIFS('Planificación 2026-1'!R:R,'Planificación 2026-1'!W:W,C19,'Planificación 2026-1'!F:F,"PRINCIPAL",'Planificación 2026-1'!X:X,"VIRTUAL",'Planificación 2026-1'!I:I,"&lt;3")</f>
        <v>4</v>
      </c>
      <c r="ED19" s="76">
        <f>SUMIFS('Planificación 2026-1'!R:R,'Planificación 2026-1'!W:W,C19,'Planificación 2026-1'!F:F,"PRINCIPAL",'Planificación 2026-1'!X:X,"&lt;&gt;VIRTUAL",'Planificación 2026-1'!I:I,"&lt;3")</f>
        <v>8</v>
      </c>
      <c r="EE19" s="76">
        <f>SUMIFS('Planificación 2026-1'!R:R,'Planificación 2026-1'!W:W,C19,'Planificación 2026-1'!F:F,"SUNAMPE",'Planificación 2026-1'!X:X,"VIRTUAL",'Planificación 2026-1'!I:I,"&lt;3")</f>
        <v>0</v>
      </c>
      <c r="EF19" s="76">
        <f>SUMIFS('Planificación 2026-1'!R:R,'Planificación 2026-1'!W:W,C19,'Planificación 2026-1'!F:F,"SUNAMPE",'Planificación 2026-1'!X:X,"&lt;&gt;VIRTUAL",'Planificación 2026-1'!I:I,"&lt;3")</f>
        <v>0</v>
      </c>
      <c r="EG19" s="76">
        <f>SUMIFS('Planificación 2026-1'!R:R,'Planificación 2026-1'!W:W,C19,'Planificación 2026-1'!F:F,"FILIAL",'Planificación 2026-1'!X:X,"VIRTUAL",'Planificación 2026-1'!I:I,"&lt;3")</f>
        <v>0</v>
      </c>
      <c r="EH19" s="76">
        <f>SUMIFS('Planificación 2026-1'!R:R,'Planificación 2026-1'!W:W,C19,'Planificación 2026-1'!F:F,"FILIAL",'Planificación 2026-1'!X:X,"&lt;&gt;VIRTUAL",'Planificación 2026-1'!I:I,"&lt;3")</f>
        <v>0</v>
      </c>
      <c r="EI19" s="76">
        <f>SUMIFS('Planificación 2026-1'!R:R,'Planificación 2026-1'!W:W,C19,'Planificación 2026-1'!F:F,"PORUMA",'Planificación 2026-1'!X:X,"VIRTUAL",'Planificación 2026-1'!I:I,"&lt;3")</f>
        <v>0</v>
      </c>
      <c r="EJ19" s="76">
        <f>SUMIFS('Planificación 2026-1'!R:R,'Planificación 2026-1'!W:W,C19,'Planificación 2026-1'!F:F,"PORUMA",'Planificación 2026-1'!X:X,"&lt;&gt;VIRTUAL",'Planificación 2026-1'!I:I,"&lt;3")</f>
        <v>0</v>
      </c>
      <c r="EK19" s="76">
        <f>SUMIFS('Planificación 2026-1'!R:R,'Planificación 2026-1'!W:W,C19,'Planificación 2026-1'!F:F,"HUAURA",'Planificación 2026-1'!X:X,"VIRTUAL",'Planificación 2026-1'!I:I,"&lt;3")</f>
        <v>0</v>
      </c>
      <c r="EL19" s="76">
        <f>SUMIFS('Planificación 2026-1'!R:R,'Planificación 2026-1'!W:W,C19,'Planificación 2026-1'!F:F,"HUAURA",'Planificación 2026-1'!X:X,"&lt;&gt;VIRTUAL",'Planificación 2026-1'!I:I,"&lt;3")</f>
        <v>0</v>
      </c>
      <c r="EM19" s="76"/>
      <c r="EN19" s="76">
        <f t="shared" si="0"/>
        <v>4</v>
      </c>
      <c r="EO19" s="76">
        <f t="shared" si="1"/>
        <v>8</v>
      </c>
      <c r="EP19" s="76" t="b">
        <f t="shared" si="2"/>
        <v>1</v>
      </c>
      <c r="EQ19" s="76" t="str">
        <f t="shared" si="3"/>
        <v/>
      </c>
      <c r="ER19" s="76" t="str">
        <f t="shared" si="8"/>
        <v>MAS PRESENCIAL</v>
      </c>
    </row>
    <row r="20" spans="1:148" hidden="1">
      <c r="A20" s="83"/>
      <c r="B20" s="119">
        <v>17</v>
      </c>
      <c r="C20" s="115" t="s">
        <v>188</v>
      </c>
      <c r="D20" s="112">
        <f>SUMIF('Planificación 2026-1'!W:W,C20,'Planificación 2026-1'!R:R)</f>
        <v>14</v>
      </c>
      <c r="E20" s="114" t="s">
        <v>170</v>
      </c>
      <c r="F20" s="115" t="s">
        <v>171</v>
      </c>
      <c r="G20" s="115" t="s">
        <v>153</v>
      </c>
      <c r="H20" s="115" t="s">
        <v>125</v>
      </c>
      <c r="I20" s="107" t="str">
        <f>IF(SUM(COUNTIFS('Planificación 2026-1'!F:F,"PRINCIPAL",'Planificación 2026-1'!W:W,C20,'Planificación 2026-1'!H:H,"AF"))&gt;0,"P01"," ")</f>
        <v xml:space="preserve"> </v>
      </c>
      <c r="J20" s="108" t="str">
        <f>IF(SUM(COUNTIFS('Planificación 2026-1'!F:F,"PRINCIPAL",'Planificación 2026-1'!W:W,C20,'Planificación 2026-1'!H:H,"EN"))&gt;0,"P02"," ")</f>
        <v xml:space="preserve"> </v>
      </c>
      <c r="K20" s="108" t="str">
        <f>IF(SUM(COUNTIFS('Planificación 2026-1'!F:F,"PRINCIPAL",'Planificación 2026-1'!W:W,C20,'Planificación 2026-1'!H:H,"IS"))&gt;0,"P03"," ")</f>
        <v xml:space="preserve"> </v>
      </c>
      <c r="L20" s="108" t="str">
        <f>IF(SUM(COUNTIFS('Planificación 2026-1'!F:F,"PRINCIPAL",'Planificación 2026-1'!W:W,C20,'Planificación 2026-1'!H:H,"PS"))&gt;0,"P04"," ")</f>
        <v xml:space="preserve"> </v>
      </c>
      <c r="M20" s="108"/>
      <c r="N20" s="108" t="str">
        <f>IF(SUM(COUNTIFS('Planificación 2026-1'!F:F,"PRINCIPAL",'Planificación 2026-1'!W:W,C20,'Planificación 2026-1'!H:H,"IN"))&gt;0,"P06"," ")</f>
        <v>P06</v>
      </c>
      <c r="O20" s="108" t="str">
        <f>IF(SUM(COUNTIFS('Planificación 2026-1'!F:F,"PRINCIPAL",'Planificación 2026-1'!W:W,C20,'Planificación 2026-1'!H:H,"CA"))&gt;0,"P07"," ")</f>
        <v xml:space="preserve"> </v>
      </c>
      <c r="P20" s="108" t="str">
        <f>IF(SUM(COUNTIFS('Planificación 2026-1'!F:F,"PRINCIPAL",'Planificación 2026-1'!W:W,C20,'Planificación 2026-1'!H:H,"DE"))&gt;0,"P08"," ")</f>
        <v xml:space="preserve"> </v>
      </c>
      <c r="Q20" s="108" t="str">
        <f>IF(SUM(COUNTIFS('Planificación 2026-1'!F:F,"PRINCIPAL",'Planificación 2026-1'!W:W,C20,'Planificación 2026-1'!H:H,"OB"))&gt;0,"P09"," ")</f>
        <v xml:space="preserve"> </v>
      </c>
      <c r="R20" s="108" t="str">
        <f>IF(SUM(COUNTIFS('Planificación 2026-1'!F:F,"PRINCIPAL",'Planificación 2026-1'!W:W,C20,'Planificación 2026-1'!H:H,"MH"))&gt;0,"P31"," ")</f>
        <v xml:space="preserve"> </v>
      </c>
      <c r="S20" s="108" t="str">
        <f>IF(SUM(COUNTIFS('Planificación 2026-1'!F:F,"PRINCIPAL",'Planificación 2026-1'!W:W,C20,'Planificación 2026-1'!H:H,"IC"))&gt;0,"P32"," ")</f>
        <v xml:space="preserve"> </v>
      </c>
      <c r="T20" s="108" t="str">
        <f>IF(SUM(COUNTIFS('Planificación 2026-1'!F:F,"PRINCIPAL",'Planificación 2026-1'!W:W,C20,'Planificación 2026-1'!H:H,"AR"))&gt;0,"P34"," ")</f>
        <v xml:space="preserve"> </v>
      </c>
      <c r="U20" s="108" t="str">
        <f>IF(SUM(COUNTIFS('Planificación 2026-1'!F:F,"PRINCIPAL",'Planificación 2026-1'!W:W,C20,'Planificación 2026-1'!H:H,"T1"))&gt;0,"P35"," ")</f>
        <v xml:space="preserve"> </v>
      </c>
      <c r="V20" s="108" t="str">
        <f>IF(SUM(COUNTIFS('Planificación 2026-1'!F:F,"PRINCIPAL",'Planificación 2026-1'!W:W,C20,'Planificación 2026-1'!H:H,"T3"))&gt;0,"P36"," ")</f>
        <v xml:space="preserve"> </v>
      </c>
      <c r="W20" s="108" t="str">
        <f>IF(SUM(COUNTIFS('Planificación 2026-1'!F:F,"PRINCIPAL",'Planificación 2026-1'!W:W,C20,'Planificación 2026-1'!H:H,"T2"))&gt;0,"P37"," ")</f>
        <v xml:space="preserve"> </v>
      </c>
      <c r="X20" s="108" t="str">
        <f>IF(SUM(COUNTIFS('Planificación 2026-1'!F:F,"PRINCIPAL",'Planificación 2026-1'!W:W,C20,'Planificación 2026-1'!H:H,"AE"))&gt;0,"P38"," ")</f>
        <v xml:space="preserve"> </v>
      </c>
      <c r="Y20" s="108" t="str">
        <f>IF(SUM(COUNTIFS('Planificación 2026-1'!F:F,"PRINCIPAL",'Planificación 2026-1'!W:W,C20,'Planificación 2026-1'!H:H,"T4"))&gt;0,"P55"," ")</f>
        <v xml:space="preserve"> </v>
      </c>
      <c r="Z20" s="108" t="str">
        <f>IF(SUM(COUNTIFS('Planificación 2026-1'!F:F,"FILIAL",'Planificación 2026-1'!W:W,C20,'Planificación 2026-1'!H:H,"AF"))&gt;0," P01"," ")</f>
        <v xml:space="preserve"> </v>
      </c>
      <c r="AA20" s="108" t="str">
        <f>IF(SUM(COUNTIFS('Planificación 2026-1'!F:F,"FILIAL",'Planificación 2026-1'!W:W,C20,'Planificación 2026-1'!H:H,"EN"))&gt;0,"P02"," ")</f>
        <v xml:space="preserve"> </v>
      </c>
      <c r="AB20" s="108" t="str">
        <f>IF(SUM(COUNTIFS('Planificación 2026-1'!F:F,"FILIAL",'Planificación 2026-1'!W:W,C20,'Planificación 2026-1'!H:H,"IS"))&gt;0,"P03"," ")</f>
        <v xml:space="preserve"> </v>
      </c>
      <c r="AC20" s="108" t="str">
        <f>IF(SUM(COUNTIFS('Planificación 2026-1'!F:F,"FILIAL",'Planificación 2026-1'!W:W,C20,'Planificación 2026-1'!H:H,"PS"))&gt;0,"P04"," ")</f>
        <v xml:space="preserve"> </v>
      </c>
      <c r="AD20" s="108"/>
      <c r="AE20" s="108" t="str">
        <f>IF(SUM(COUNTIFS('Planificación 2026-1'!F:F,"FILIAL",'Planificación 2026-1'!W:W,C20,'Planificación 2026-1'!H:H,"IN"))&gt;0,"P06"," ")</f>
        <v>P06</v>
      </c>
      <c r="AF20" s="108" t="str">
        <f>IF(SUM(COUNTIFS('Planificación 2026-1'!F:F,"FILIAL",'Planificación 2026-1'!W:W,C20,'Planificación 2026-1'!H:H,"CA"))&gt;0,"P07"," ")</f>
        <v xml:space="preserve"> </v>
      </c>
      <c r="AG20" s="108" t="str">
        <f>IF(SUM(COUNTIFS('Planificación 2026-1'!F:F,"FILIAL",'Planificación 2026-1'!W:W,C20,'Planificación 2026-1'!H:H,"DE"))&gt;0,"P08"," ")</f>
        <v xml:space="preserve"> </v>
      </c>
      <c r="AH20" s="108" t="str">
        <f>IF(SUM(COUNTIFS('Planificación 2026-1'!F:F,"FILIAL",'Planificación 2026-1'!W:W,C20,'Planificación 2026-1'!H:H,"OB"))&gt;0,"P09"," ")</f>
        <v xml:space="preserve"> </v>
      </c>
      <c r="AI20" s="108" t="str">
        <f>IF(SUM(COUNTIFS('Planificación 2026-1'!F:F,"FILIAL",'Planificación 2026-1'!W:W,C20,'Planificación 2026-1'!H:H,"MH"))&gt;0,"P31"," ")</f>
        <v xml:space="preserve"> </v>
      </c>
      <c r="AJ20" s="108" t="str">
        <f>IF(SUM(COUNTIFS('Planificación 2026-1'!F:F,"FILIAL",'Planificación 2026-1'!W:W,C20,'Planificación 2026-1'!H:H,"IC"))&gt;0,"P32"," ")</f>
        <v xml:space="preserve"> </v>
      </c>
      <c r="AK20" s="108" t="str">
        <f>IF(SUM(COUNTIFS('Planificación 2026-1'!F:F,"FILIAL",'Planificación 2026-1'!W:W,C20,'Planificación 2026-1'!H:H,"AR"))&gt;0,"P34"," ")</f>
        <v xml:space="preserve"> </v>
      </c>
      <c r="AL20" s="108" t="str">
        <f>IF(SUM(COUNTIFS('Planificación 2026-1'!F:F,"FILIAL",'Planificación 2026-1'!W:W,C20,'Planificación 2026-1'!H:H,"T1"))&gt;0,"P35"," ")</f>
        <v xml:space="preserve"> </v>
      </c>
      <c r="AM20" s="108" t="str">
        <f>IF(SUM(COUNTIFS('Planificación 2026-1'!F:F,"FILIAL",'Planificación 2026-1'!W:W,C20,'Planificación 2026-1'!H:H,"T3"))&gt;0,"P36"," ")</f>
        <v xml:space="preserve"> </v>
      </c>
      <c r="AN20" s="108" t="str">
        <f>IF(SUM(COUNTIFS('Planificación 2026-1'!F:F,"FILIAL",'Planificación 2026-1'!W:W,C20,'Planificación 2026-1'!H:H,"T2"))&gt;0,"P37"," ")</f>
        <v xml:space="preserve"> </v>
      </c>
      <c r="AO20" s="108" t="str">
        <f>IF(SUM(COUNTIFS('Planificación 2026-1'!F:F,"FILIAL",'Planificación 2026-1'!W:W,C20,'Planificación 2026-1'!H:H,"AE"))&gt;0,"P38"," ")</f>
        <v xml:space="preserve"> </v>
      </c>
      <c r="AP20" s="108" t="str">
        <f>IF(SUM(COUNTIFS('Planificación 2026-1'!F:F,"FILIAL",'Planificación 2026-1'!W:W,C20,'Planificación 2026-1'!H:H,"T4"))&gt;0,"P55"," ")</f>
        <v xml:space="preserve"> </v>
      </c>
      <c r="AQ20" s="108" t="str">
        <f>IF(SUM(COUNTIFS('Planificación 2026-1'!F:F,"SUNAMPE",'Planificación 2026-1'!W:W,C20,'Planificación 2026-1'!H:H,"AF"))&gt;0," P01"," ")</f>
        <v xml:space="preserve"> </v>
      </c>
      <c r="AR20" s="108" t="str">
        <f>IF(SUM(COUNTIFS('Planificación 2026-1'!F:F,"SUNAMPE",'Planificación 2026-1'!W:W,C20,'Planificación 2026-1'!H:H,"EN"))&gt;0,"P02"," ")</f>
        <v xml:space="preserve"> </v>
      </c>
      <c r="AS20" s="108" t="str">
        <f>IF(SUM(COUNTIFS('Planificación 2026-1'!F:F,"SUNAMPE",'Planificación 2026-1'!W:W,C20,'Planificación 2026-1'!H:H,"IS"))&gt;0,"P03"," ")</f>
        <v xml:space="preserve"> </v>
      </c>
      <c r="AT20" s="108" t="str">
        <f>IF(SUM(COUNTIFS('Planificación 2026-1'!F:F,"SUNAMPE",'Planificación 2026-1'!W:W,C20,'Planificación 2026-1'!H:H,"PS"))&gt;0,"P04"," ")</f>
        <v xml:space="preserve"> </v>
      </c>
      <c r="AU20" s="108"/>
      <c r="AV20" s="108" t="str">
        <f>IF(SUM(COUNTIFS('Planificación 2026-1'!F:F,"SUNAMPE",'Planificación 2026-1'!W:W,C20,'Planificación 2026-1'!H:H,"IN"))&gt;0,"P06"," ")</f>
        <v xml:space="preserve"> </v>
      </c>
      <c r="AW20" s="108" t="str">
        <f>IF(SUM(COUNTIFS('Planificación 2026-1'!F:F,"SUNAMPE",'Planificación 2026-1'!W:W,C20,'Planificación 2026-1'!H:H,"CA"))&gt;0,"P07"," ")</f>
        <v xml:space="preserve"> </v>
      </c>
      <c r="AX20" s="108" t="str">
        <f>IF(SUM(COUNTIFS('Planificación 2026-1'!F:F,"SUNAMPE",'Planificación 2026-1'!W:W,C20,'Planificación 2026-1'!H:H,"DE"))&gt;0,"P08"," ")</f>
        <v xml:space="preserve"> </v>
      </c>
      <c r="AY20" s="108" t="str">
        <f>IF(SUM(COUNTIFS('Planificación 2026-1'!F:F,"SUNAMPE",'Planificación 2026-1'!W:W,C20,'Planificación 2026-1'!H:H,"OB"))&gt;0,"P09"," ")</f>
        <v xml:space="preserve"> </v>
      </c>
      <c r="AZ20" s="108" t="str">
        <f>IF(SUM(COUNTIFS('Planificación 2026-1'!F:F,"SUNAMPE",'Planificación 2026-1'!W:W,C20,'Planificación 2026-1'!H:H,"MH"))&gt;0,"P31"," ")</f>
        <v xml:space="preserve"> </v>
      </c>
      <c r="BA20" s="108" t="str">
        <f>IF(SUM(COUNTIFS('Planificación 2026-1'!F:F,"SUNAMPE",'Planificación 2026-1'!W:W,C20,'Planificación 2026-1'!H:H,"IC"))&gt;0,"P32"," ")</f>
        <v xml:space="preserve"> </v>
      </c>
      <c r="BB20" s="108" t="str">
        <f>IF(SUM(COUNTIFS('Planificación 2026-1'!F:F,"SUNAMPE",'Planificación 2026-1'!W:W,C20,'Planificación 2026-1'!H:H,"AR"))&gt;0,"P34"," ")</f>
        <v xml:space="preserve"> </v>
      </c>
      <c r="BC20" s="108" t="str">
        <f>IF(SUM(COUNTIFS('Planificación 2026-1'!F:F,"SUNAMPE",'Planificación 2026-1'!W:W,C20,'Planificación 2026-1'!H:H,"T1"))&gt;0,"P35"," ")</f>
        <v xml:space="preserve"> </v>
      </c>
      <c r="BD20" s="108" t="str">
        <f>IF(SUM(COUNTIFS('Planificación 2026-1'!F:F,"SUNAMPE",'Planificación 2026-1'!W:W,C20,'Planificación 2026-1'!H:H,"T3"))&gt;0,"P36"," ")</f>
        <v xml:space="preserve"> </v>
      </c>
      <c r="BE20" s="108" t="str">
        <f>IF(SUM(COUNTIFS('Planificación 2026-1'!F:F,"SUNAMPE",'Planificación 2026-1'!W:W,C20,'Planificación 2026-1'!H:H,"T2"))&gt;0,"P37"," ")</f>
        <v xml:space="preserve"> </v>
      </c>
      <c r="BF20" s="108" t="str">
        <f>IF(SUM(COUNTIFS('Planificación 2026-1'!F:F,"SUNAMPE",'Planificación 2026-1'!W:W,C20,'Planificación 2026-1'!H:H,"AE"))&gt;0,"P38"," ")</f>
        <v xml:space="preserve"> </v>
      </c>
      <c r="BG20" s="108" t="str">
        <f>IF(SUM(COUNTIFS('Planificación 2026-1'!F:F,"SUNAMPE",'Planificación 2026-1'!W:W,C20,'Planificación 2026-1'!H:H,"T4"))&gt;0,"P55"," ")</f>
        <v xml:space="preserve"> </v>
      </c>
      <c r="BH20" s="108" t="str">
        <f>IF(SUM(COUNTIFS('Planificación 2026-1'!F:F,"HUAURA",'Planificación 2026-1'!W:W,C20,'Planificación 2026-1'!H:H,"AF"))&gt;0," P01"," ")</f>
        <v xml:space="preserve"> </v>
      </c>
      <c r="BI20" s="108" t="str">
        <f>IF(SUM(COUNTIFS('Planificación 2026-1'!F:F,"HUAURA",'Planificación 2026-1'!W:W,C20,'Planificación 2026-1'!H:H,"EN"))&gt;0,"P02"," ")</f>
        <v xml:space="preserve"> </v>
      </c>
      <c r="BJ20" s="108" t="str">
        <f>IF(SUM(COUNTIFS('Planificación 2026-1'!F:F,"HUAURA",'Planificación 2026-1'!W:W,C20,'Planificación 2026-1'!H:H,"IS"))&gt;0,"P03"," ")</f>
        <v xml:space="preserve"> </v>
      </c>
      <c r="BK20" s="108" t="str">
        <f>IF(SUM(COUNTIFS('Planificación 2026-1'!F:F,"HUAURA",'Planificación 2026-1'!W:W,C20,'Planificación 2026-1'!H:H,"PS"))&gt;0,"P04"," ")</f>
        <v xml:space="preserve"> </v>
      </c>
      <c r="BL20" s="108"/>
      <c r="BM20" s="108" t="str">
        <f>IF(SUM(COUNTIFS('Planificación 2026-1'!F:F,"HUAURA",'Planificación 2026-1'!W:W,C20,'Planificación 2026-1'!H:H,"IN"))&gt;0,"P06"," ")</f>
        <v xml:space="preserve"> </v>
      </c>
      <c r="BN20" s="108" t="str">
        <f>IF(SUM(COUNTIFS('Planificación 2026-1'!F:F,"HUAURA",'Planificación 2026-1'!W:W,C20,'Planificación 2026-1'!H:H,"CA"))&gt;0,"P07"," ")</f>
        <v xml:space="preserve"> </v>
      </c>
      <c r="BO20" s="108" t="str">
        <f>IF(SUM(COUNTIFS('Planificación 2026-1'!F:F,"HUAURA",'Planificación 2026-1'!W:W,C20,'Planificación 2026-1'!H:H,"DE"))&gt;0,"P08"," ")</f>
        <v xml:space="preserve"> </v>
      </c>
      <c r="BP20" s="108" t="str">
        <f>IF(SUM(COUNTIFS('Planificación 2026-1'!F:F,"HUAURA",'Planificación 2026-1'!W:W,C20,'Planificación 2026-1'!H:H,"OB"))&gt;0,"P09"," ")</f>
        <v xml:space="preserve"> </v>
      </c>
      <c r="BQ20" s="108" t="str">
        <f>IF(SUM(COUNTIFS('Planificación 2026-1'!F:F,"HUAURA",'Planificación 2026-1'!W:W,C20,'Planificación 2026-1'!H:H,"MH"))&gt;0,"P31"," ")</f>
        <v xml:space="preserve"> </v>
      </c>
      <c r="BR20" s="108" t="str">
        <f>IF(SUM(COUNTIFS('Planificación 2026-1'!F:F,"HUAURA",'Planificación 2026-1'!W:W,C20,'Planificación 2026-1'!H:H,"IC"))&gt;0,"P32"," ")</f>
        <v xml:space="preserve"> </v>
      </c>
      <c r="BS20" s="108" t="str">
        <f>IF(SUM(COUNTIFS('Planificación 2026-1'!F:F,"HUAURA",'Planificación 2026-1'!W:W,C20,'Planificación 2026-1'!H:H,"AR"))&gt;0,"P34"," ")</f>
        <v xml:space="preserve"> </v>
      </c>
      <c r="BT20" s="108" t="str">
        <f>IF(SUM(COUNTIFS('Planificación 2026-1'!F:F,"HUAURA",'Planificación 2026-1'!W:W,C20,'Planificación 2026-1'!H:H,"T1"))&gt;0,"P35"," ")</f>
        <v xml:space="preserve"> </v>
      </c>
      <c r="BU20" s="108" t="str">
        <f>IF(SUM(COUNTIFS('Planificación 2026-1'!F:F,"HUAURA",'Planificación 2026-1'!W:W,C20,'Planificación 2026-1'!H:H,"T3"))&gt;0,"P36"," ")</f>
        <v xml:space="preserve"> </v>
      </c>
      <c r="BV20" s="108" t="str">
        <f>IF(SUM(COUNTIFS('Planificación 2026-1'!F:F,"HUAURA",'Planificación 2026-1'!W:W,C20,'Planificación 2026-1'!H:H,"T2"))&gt;0,"P37"," ")</f>
        <v xml:space="preserve"> </v>
      </c>
      <c r="BW20" s="108" t="str">
        <f>IF(SUM(COUNTIFS('Planificación 2026-1'!F:F,"HUAURA",'Planificación 2026-1'!W:W,C20,'Planificación 2026-1'!H:H,"AE"))&gt;0,"P38"," ")</f>
        <v xml:space="preserve"> </v>
      </c>
      <c r="BX20" s="108" t="str">
        <f>IF(SUM(COUNTIFS('Planificación 2026-1'!F:F,"HUAURA",'Planificación 2026-1'!W:W,C20,'Planificación 2026-1'!H:H,"T4"))&gt;0,"P55"," ")</f>
        <v xml:space="preserve"> </v>
      </c>
      <c r="BY20" s="109">
        <f>SUMIFS('Planificación 2026-1'!R:R,'Planificación 2026-1'!W:W,C20,'Planificación 2026-1'!H:H,"AF",'Planificación 2026-1'!I:I,"&gt;2")</f>
        <v>0</v>
      </c>
      <c r="BZ20" s="109">
        <f>SUMIFS('Planificación 2026-1'!R:R,'Planificación 2026-1'!W:W,C20,'Planificación 2026-1'!H:H,"EN",'Planificación 2026-1'!I:I,"&gt;2")</f>
        <v>0</v>
      </c>
      <c r="CA20" s="109">
        <f>SUMIFS('Planificación 2026-1'!R:R,'Planificación 2026-1'!W:W,C20,'Planificación 2026-1'!H:H,"IS",'Planificación 2026-1'!I:I,"&gt;2")</f>
        <v>0</v>
      </c>
      <c r="CB20" s="109">
        <f>SUMIFS('Planificación 2026-1'!R:R,'Planificación 2026-1'!W:W,C20,'Planificación 2026-1'!H:H,"PS",'Planificación 2026-1'!I:I,"&gt;2")</f>
        <v>0</v>
      </c>
      <c r="CC20" s="109">
        <f>SUMIFS('Planificación 2026-1'!R:R,'Planificación 2026-1'!W:W,C20,'Planificación 2026-1'!H:H,"IN",'Planificación 2026-1'!I:I,"&gt;2")</f>
        <v>14</v>
      </c>
      <c r="CD20" s="109">
        <f>SUMIFS('Planificación 2026-1'!R:R,'Planificación 2026-1'!W:W,C20,'Planificación 2026-1'!H:H,"CA",'Planificación 2026-1'!I:I,"&gt;2")</f>
        <v>0</v>
      </c>
      <c r="CE20" s="109">
        <f>SUMIFS('Planificación 2026-1'!R:R,'Planificación 2026-1'!W:W,C20,'Planificación 2026-1'!H:H,"DE",'Planificación 2026-1'!I:I,"&gt;2")</f>
        <v>0</v>
      </c>
      <c r="CF20" s="109">
        <f>SUMIFS('Planificación 2026-1'!R:R,'Planificación 2026-1'!W:W,C20,'Planificación 2026-1'!H:H,"OB",'Planificación 2026-1'!I:I,"&gt;2")</f>
        <v>0</v>
      </c>
      <c r="CG20" s="109">
        <f>SUMIFS('Planificación 2026-1'!R:R,'Planificación 2026-1'!W:W,C20,'Planificación 2026-1'!H:H,"MH",'Planificación 2026-1'!I:I,"&gt;2")</f>
        <v>0</v>
      </c>
      <c r="CH20" s="109">
        <f>SUMIFS('Planificación 2026-1'!R:R,'Planificación 2026-1'!W:W,C20,'Planificación 2026-1'!H:H,"IC",'Planificación 2026-1'!I:I,"&gt;2")</f>
        <v>0</v>
      </c>
      <c r="CI20" s="109">
        <f>SUMIFS('Planificación 2026-1'!R:R,'Planificación 2026-1'!W:W,C20,'Planificación 2026-1'!H:H,"AR",'Planificación 2026-1'!I:I,"&gt;2")</f>
        <v>0</v>
      </c>
      <c r="CJ20" s="109">
        <f>SUMIFS('Planificación 2026-1'!R:R,'Planificación 2026-1'!W:W,C20,'Planificación 2026-1'!H:H,"T1",'Planificación 2026-1'!I:I,"&gt;2")</f>
        <v>0</v>
      </c>
      <c r="CK20" s="109">
        <f>SUMIFS('Planificación 2026-1'!R:R,'Planificación 2026-1'!W:W,C20,'Planificación 2026-1'!H:H,"T3",'Planificación 2026-1'!I:I,"&gt;2")</f>
        <v>0</v>
      </c>
      <c r="CL20" s="109">
        <f>SUMIFS('Planificación 2026-1'!R:R,'Planificación 2026-1'!W:W,C20,'Planificación 2026-1'!H:H,"T2",'Planificación 2026-1'!I:I,"&gt;2")</f>
        <v>0</v>
      </c>
      <c r="CM20" s="109">
        <f>SUMIFS('Planificación 2026-1'!R:R,'Planificación 2026-1'!W:W,C20,'Planificación 2026-1'!H:H,"AE",'Planificación 2026-1'!I:I,"&gt;2")</f>
        <v>0</v>
      </c>
      <c r="CN20" s="109">
        <f>SUMIFS('Planificación 2026-1'!R:R,'Planificación 2026-1'!W:W,C20,'Planificación 2026-1'!H:H,"T4",'Planificación 2026-1'!I:I,"&gt;2")</f>
        <v>0</v>
      </c>
      <c r="CO20" s="109">
        <f>SUMIFS('Planificación 2026-1'!R:R,'Planificación 2026-1'!W:W,C20,'Planificación 2026-1'!H:H,"AF",'Planificación 2026-1'!I:I,"&lt;3")</f>
        <v>0</v>
      </c>
      <c r="CP20" s="109">
        <f>SUMIFS('Planificación 2026-1'!R:R,'Planificación 2026-1'!W:W,C20,'Planificación 2026-1'!H:H,"EN",'Planificación 2026-1'!I:I,"&lt;3")</f>
        <v>0</v>
      </c>
      <c r="CQ20" s="109">
        <f>SUMIFS('Planificación 2026-1'!R:R,'Planificación 2026-1'!W:W,C20,'Planificación 2026-1'!H:H,"IS",'Planificación 2026-1'!I:I,"&lt;3")</f>
        <v>0</v>
      </c>
      <c r="CR20" s="109">
        <f>SUMIFS('Planificación 2026-1'!R:R,'Planificación 2026-1'!W:W,C20,'Planificación 2026-1'!H:H,"PS",'Planificación 2026-1'!I:I,"&lt;3")</f>
        <v>0</v>
      </c>
      <c r="CS20" s="109">
        <f>SUMIFS('Planificación 2026-1'!R:R,'Planificación 2026-1'!W:W,C20,'Planificación 2026-1'!H:H,"IN",'Planificación 2026-1'!I:I,"&lt;3")</f>
        <v>0</v>
      </c>
      <c r="CT20" s="109">
        <f>SUMIFS('Planificación 2026-1'!R:R,'Planificación 2026-1'!W:W,C20,'Planificación 2026-1'!H:H,"CA",'Planificación 2026-1'!I:I,"&lt;3")</f>
        <v>0</v>
      </c>
      <c r="CU20" s="109">
        <f>SUMIFS('Planificación 2026-1'!R:R,'Planificación 2026-1'!W:W,C20,'Planificación 2026-1'!H:H,"DE",'Planificación 2026-1'!I:I,"&lt;3")</f>
        <v>0</v>
      </c>
      <c r="CV20" s="109">
        <f>SUMIFS('Planificación 2026-1'!R:R,'Planificación 2026-1'!W:W,C20,'Planificación 2026-1'!H:H,"OB",'Planificación 2026-1'!I:I,"&lt;3")</f>
        <v>0</v>
      </c>
      <c r="CW20" s="109">
        <f>SUMIFS('Planificación 2026-1'!R:R,'Planificación 2026-1'!W:W,C20,'Planificación 2026-1'!H:H,"MH",'Planificación 2026-1'!I:I,"&lt;3")</f>
        <v>0</v>
      </c>
      <c r="CX20" s="109">
        <f>SUMIFS('Planificación 2026-1'!R:R,'Planificación 2026-1'!W:W,C20,'Planificación 2026-1'!H:H,"IC",'Planificación 2026-1'!I:I,"&lt;3")</f>
        <v>0</v>
      </c>
      <c r="CY20" s="109">
        <f>SUMIFS('Planificación 2026-1'!R:R,'Planificación 2026-1'!W:W,C20,'Planificación 2026-1'!H:H,"AR",'Planificación 2026-1'!I:I,"&lt;3")</f>
        <v>0</v>
      </c>
      <c r="CZ20" s="109">
        <f>SUMIFS('Planificación 2026-1'!R:R,'Planificación 2026-1'!W:W,C20,'Planificación 2026-1'!H:H,"T1",'Planificación 2026-1'!I:I,"&lt;3")</f>
        <v>0</v>
      </c>
      <c r="DA20" s="109">
        <f>SUMIFS('Planificación 2026-1'!R:R,'Planificación 2026-1'!W:W,C20,'Planificación 2026-1'!H:H,"T3",'Planificación 2026-1'!I:I,"&lt;3")</f>
        <v>0</v>
      </c>
      <c r="DB20" s="109">
        <f>SUMIFS('Planificación 2026-1'!R:R,'Planificación 2026-1'!W:W,C20,'Planificación 2026-1'!H:H,"T2",'Planificación 2026-1'!I:I,"&lt;3")</f>
        <v>0</v>
      </c>
      <c r="DC20" s="109">
        <f>SUMIFS('Planificación 2026-1'!R:R,'Planificación 2026-1'!W:W,C20,'Planificación 2026-1'!H:H,"AE",'Planificación 2026-1'!I:I,"&lt;3")</f>
        <v>0</v>
      </c>
      <c r="DD20" s="109">
        <f>SUMIFS('Planificación 2026-1'!R:R,'Planificación 2026-1'!W:W,C20,'Planificación 2026-1'!H:H,"T4",'Planificación 2026-1'!I:I,"&lt;3")</f>
        <v>0</v>
      </c>
      <c r="DE20" s="108" t="str">
        <f t="shared" si="4"/>
        <v>P06</v>
      </c>
      <c r="DF20" s="41">
        <f>IF(C20="","",SUMIFS('Planificación 2026-1'!R:R,'Planificación 2026-1'!W:W,C20,'Planificación 2026-1'!F:F,"PRINCIPAL",'Planificación 2026-1'!X:X,"VIRTUAL"))</f>
        <v>10</v>
      </c>
      <c r="DG20" s="41">
        <f>IF(C20="","",SUMIFS('Planificación 2026-1'!R:R,'Planificación 2026-1'!W:W,C20,'Planificación 2026-1'!F:F,"PRINCIPAL",'Planificación 2026-1'!X:X,"PRESENCIAL"))</f>
        <v>0</v>
      </c>
      <c r="DH20" s="41">
        <f>IF(C20="","",SUMIFS('Planificación 2026-1'!R:R,'Planificación 2026-1'!W:W,C20,'Planificación 2026-1'!F:F,"PRINCIPAL",'Planificación 2026-1'!X:X,"HIBRIDO PRESENCIAL"))</f>
        <v>0</v>
      </c>
      <c r="DI20" s="108" t="str">
        <f t="shared" si="5"/>
        <v>P06</v>
      </c>
      <c r="DJ20" s="108">
        <f>IF(C20="","",SUMIFS('Planificación 2026-1'!R:R,'Planificación 2026-1'!W:W,C20,'Planificación 2026-1'!F:F,"FILIAL",'Planificación 2026-1'!X:X,"VIRTUAL"))</f>
        <v>4</v>
      </c>
      <c r="DK20" s="110">
        <f>IF(C20="","",SUMIFS('Planificación 2026-1'!R:R,'Planificación 2026-1'!W:W,C20,'Planificación 2026-1'!F:F,"FILIAL",'Planificación 2026-1'!X:X,"PRESENCIAL"))</f>
        <v>0</v>
      </c>
      <c r="DL20" s="61">
        <f>IF(C20="","",SUMIFS('Planificación 2026-1'!R:R,'Planificación 2026-1'!W:W,C20,'Planificación 2026-1'!F:F,"FILIAL",'Planificación 2026-1'!X:X,"HIBRIDO PRESENCIAL"))</f>
        <v>0</v>
      </c>
      <c r="DM20" s="111" t="str">
        <f t="shared" si="6"/>
        <v/>
      </c>
      <c r="DN20" s="108">
        <f>IF(C20="","",SUMIFS('Planificación 2026-1'!R:R,'Planificación 2026-1'!W:W,C20,'Planificación 2026-1'!F:F,"SUNAMPE",'Planificación 2026-1'!X:X,"VIRTUAL"))</f>
        <v>0</v>
      </c>
      <c r="DO20" s="61">
        <f>IF(C20="","",SUMIFS('Planificación 2026-1'!R:R,'Planificación 2026-1'!W:W,C20,'Planificación 2026-1'!F:F,"SUNAMPE",'Planificación 2026-1'!X:X,"PRESENCIAL"))</f>
        <v>0</v>
      </c>
      <c r="DP20" s="111" t="str">
        <f t="shared" si="7"/>
        <v/>
      </c>
      <c r="DQ20" s="108">
        <f>IF(C20="","",SUMIFS('Planificación 2026-1'!R:R,'Planificación 2026-1'!W:W,C20,'Planificación 2026-1'!F:F,"HUAURA",'Planificación 2026-1'!X:X,"VIRTUAL"))</f>
        <v>0</v>
      </c>
      <c r="DR20" s="61">
        <f>IF(C20="","",SUMIFS('Planificación 2026-1'!R:R,'Planificación 2026-1'!W:W,C20,'Planificación 2026-1'!F:F,"HUAURA",'Planificación 2026-1'!X:X,"PRESENCIAL"))</f>
        <v>0</v>
      </c>
      <c r="DS20" s="76">
        <f>SUMIFS('Planificación 2026-1'!R:R,'Planificación 2026-1'!W:W,C20,'Planificación 2026-1'!F:F,"PRINCIPAL",'Planificación 2026-1'!X:X,"VIRTUAL",'Planificación 2026-1'!I:I,"&gt;2")</f>
        <v>10</v>
      </c>
      <c r="DT20" s="76">
        <f>SUMIFS('Planificación 2026-1'!R:R,'Planificación 2026-1'!W:W,C20,'Planificación 2026-1'!F:F,"PRINCIPAL",'Planificación 2026-1'!X:X,"&lt;&gt;VIRTUAL",'Planificación 2026-1'!I:I,"&gt;2")</f>
        <v>0</v>
      </c>
      <c r="DU20" s="76">
        <f>SUMIFS('Planificación 2026-1'!R:R,'Planificación 2026-1'!W:W,C20,'Planificación 2026-1'!F:F,"SUNAMPE",'Planificación 2026-1'!X:X,"VIRTUAL",'Planificación 2026-1'!I:I,"&gt;2")</f>
        <v>0</v>
      </c>
      <c r="DV20" s="76">
        <f>SUMIFS('Planificación 2026-1'!R:R,'Planificación 2026-1'!W:W,C20,'Planificación 2026-1'!F:F,"SUNAMPE",'Planificación 2026-1'!X:X,"&lt;&gt;VIRTUAL",'Planificación 2026-1'!I:I,"&gt;2")</f>
        <v>0</v>
      </c>
      <c r="DW20" s="76">
        <f>SUMIFS('Planificación 2026-1'!R:R,'Planificación 2026-1'!W:W,C20,'Planificación 2026-1'!F:F,"FILIAL",'Planificación 2026-1'!X:X,"VIRTUAL",'Planificación 2026-1'!I:I,"&gt;2")</f>
        <v>4</v>
      </c>
      <c r="DX20" s="76">
        <f>SUMIFS('Planificación 2026-1'!R:R,'Planificación 2026-1'!W:W,C20,'Planificación 2026-1'!F:F,"FILIAL",'Planificación 2026-1'!X:X,"&lt;&gt;VIRTUAL",'Planificación 2026-1'!I:I,"&gt;2")</f>
        <v>0</v>
      </c>
      <c r="DY20" s="76">
        <f>SUMIFS('Planificación 2026-1'!R:R,'Planificación 2026-1'!W:W,C20,'Planificación 2026-1'!F:F,"PORUMA",'Planificación 2026-1'!X:X,"VIRTUAL",'Planificación 2026-1'!I:I,"&gt;2")</f>
        <v>0</v>
      </c>
      <c r="DZ20" s="76">
        <f>SUMIFS('Planificación 2026-1'!R:R,'Planificación 2026-1'!W:W,C20,'Planificación 2026-1'!F:F,"PORUMA",'Planificación 2026-1'!X:X,"&lt;&gt;VIRTUAL",'Planificación 2026-1'!I:I,"&gt;2")</f>
        <v>0</v>
      </c>
      <c r="EA20" s="76">
        <f>SUMIFS('Planificación 2026-1'!R:R,'Planificación 2026-1'!W:W,C20,'Planificación 2026-1'!F:F,"HUAURA",'Planificación 2026-1'!X:X,"VIRTUAL",'Planificación 2026-1'!I:I,"&gt;2")</f>
        <v>0</v>
      </c>
      <c r="EB20" s="76">
        <f>SUMIFS('Planificación 2026-1'!R:R,'Planificación 2026-1'!W:W,C20,'Planificación 2026-1'!F:F,"HUAURA",'Planificación 2026-1'!X:X,"&lt;&gt;VIRTUAL",'Planificación 2026-1'!I:I,"&gt;2")</f>
        <v>0</v>
      </c>
      <c r="EC20" s="76">
        <f>SUMIFS('Planificación 2026-1'!R:R,'Planificación 2026-1'!W:W,C20,'Planificación 2026-1'!F:F,"PRINCIPAL",'Planificación 2026-1'!X:X,"VIRTUAL",'Planificación 2026-1'!I:I,"&lt;3")</f>
        <v>0</v>
      </c>
      <c r="ED20" s="76">
        <f>SUMIFS('Planificación 2026-1'!R:R,'Planificación 2026-1'!W:W,C20,'Planificación 2026-1'!F:F,"PRINCIPAL",'Planificación 2026-1'!X:X,"&lt;&gt;VIRTUAL",'Planificación 2026-1'!I:I,"&lt;3")</f>
        <v>0</v>
      </c>
      <c r="EE20" s="76">
        <f>SUMIFS('Planificación 2026-1'!R:R,'Planificación 2026-1'!W:W,C20,'Planificación 2026-1'!F:F,"SUNAMPE",'Planificación 2026-1'!X:X,"VIRTUAL",'Planificación 2026-1'!I:I,"&lt;3")</f>
        <v>0</v>
      </c>
      <c r="EF20" s="76">
        <f>SUMIFS('Planificación 2026-1'!R:R,'Planificación 2026-1'!W:W,C20,'Planificación 2026-1'!F:F,"SUNAMPE",'Planificación 2026-1'!X:X,"&lt;&gt;VIRTUAL",'Planificación 2026-1'!I:I,"&lt;3")</f>
        <v>0</v>
      </c>
      <c r="EG20" s="76">
        <f>SUMIFS('Planificación 2026-1'!R:R,'Planificación 2026-1'!W:W,C20,'Planificación 2026-1'!F:F,"FILIAL",'Planificación 2026-1'!X:X,"VIRTUAL",'Planificación 2026-1'!I:I,"&lt;3")</f>
        <v>0</v>
      </c>
      <c r="EH20" s="76">
        <f>SUMIFS('Planificación 2026-1'!R:R,'Planificación 2026-1'!W:W,C20,'Planificación 2026-1'!F:F,"FILIAL",'Planificación 2026-1'!X:X,"&lt;&gt;VIRTUAL",'Planificación 2026-1'!I:I,"&lt;3")</f>
        <v>0</v>
      </c>
      <c r="EI20" s="76">
        <f>SUMIFS('Planificación 2026-1'!R:R,'Planificación 2026-1'!W:W,C20,'Planificación 2026-1'!F:F,"PORUMA",'Planificación 2026-1'!X:X,"VIRTUAL",'Planificación 2026-1'!I:I,"&lt;3")</f>
        <v>0</v>
      </c>
      <c r="EJ20" s="76">
        <f>SUMIFS('Planificación 2026-1'!R:R,'Planificación 2026-1'!W:W,C20,'Planificación 2026-1'!F:F,"PORUMA",'Planificación 2026-1'!X:X,"&lt;&gt;VIRTUAL",'Planificación 2026-1'!I:I,"&lt;3")</f>
        <v>0</v>
      </c>
      <c r="EK20" s="76">
        <f>SUMIFS('Planificación 2026-1'!R:R,'Planificación 2026-1'!W:W,C20,'Planificación 2026-1'!F:F,"HUAURA",'Planificación 2026-1'!X:X,"VIRTUAL",'Planificación 2026-1'!I:I,"&lt;3")</f>
        <v>0</v>
      </c>
      <c r="EL20" s="76">
        <f>SUMIFS('Planificación 2026-1'!R:R,'Planificación 2026-1'!W:W,C20,'Planificación 2026-1'!F:F,"HUAURA",'Planificación 2026-1'!X:X,"&lt;&gt;VIRTUAL",'Planificación 2026-1'!I:I,"&lt;3")</f>
        <v>0</v>
      </c>
      <c r="EM20" s="76"/>
      <c r="EN20" s="76">
        <f t="shared" si="0"/>
        <v>14</v>
      </c>
      <c r="EO20" s="76">
        <f t="shared" si="1"/>
        <v>0</v>
      </c>
      <c r="EP20" s="76" t="b">
        <f t="shared" si="2"/>
        <v>1</v>
      </c>
      <c r="EQ20" s="76" t="str">
        <f t="shared" si="3"/>
        <v/>
      </c>
      <c r="ER20" s="76" t="str">
        <f t="shared" si="8"/>
        <v>VIRTUAL</v>
      </c>
    </row>
    <row r="21" spans="1:148" hidden="1">
      <c r="A21" s="83"/>
      <c r="B21" s="119">
        <v>18</v>
      </c>
      <c r="C21" s="115" t="s">
        <v>189</v>
      </c>
      <c r="D21" s="112">
        <f>SUMIF('Planificación 2026-1'!W:W,C21,'Planificación 2026-1'!R:R)</f>
        <v>39</v>
      </c>
      <c r="E21" s="114" t="s">
        <v>173</v>
      </c>
      <c r="F21" s="115" t="s">
        <v>171</v>
      </c>
      <c r="G21" s="115" t="s">
        <v>153</v>
      </c>
      <c r="H21" s="115" t="s">
        <v>123</v>
      </c>
      <c r="I21" s="107" t="str">
        <f>IF(SUM(COUNTIFS('Planificación 2026-1'!F:F,"PRINCIPAL",'Planificación 2026-1'!W:W,C21,'Planificación 2026-1'!H:H,"AF"))&gt;0,"P01"," ")</f>
        <v xml:space="preserve"> </v>
      </c>
      <c r="J21" s="108" t="str">
        <f>IF(SUM(COUNTIFS('Planificación 2026-1'!F:F,"PRINCIPAL",'Planificación 2026-1'!W:W,C21,'Planificación 2026-1'!H:H,"EN"))&gt;0,"P02"," ")</f>
        <v xml:space="preserve"> </v>
      </c>
      <c r="K21" s="108" t="str">
        <f>IF(SUM(COUNTIFS('Planificación 2026-1'!F:F,"PRINCIPAL",'Planificación 2026-1'!W:W,C21,'Planificación 2026-1'!H:H,"IS"))&gt;0,"P03"," ")</f>
        <v>P03</v>
      </c>
      <c r="L21" s="108" t="str">
        <f>IF(SUM(COUNTIFS('Planificación 2026-1'!F:F,"PRINCIPAL",'Planificación 2026-1'!W:W,C21,'Planificación 2026-1'!H:H,"PS"))&gt;0,"P04"," ")</f>
        <v xml:space="preserve"> </v>
      </c>
      <c r="M21" s="108"/>
      <c r="N21" s="108" t="str">
        <f>IF(SUM(COUNTIFS('Planificación 2026-1'!F:F,"PRINCIPAL",'Planificación 2026-1'!W:W,C21,'Planificación 2026-1'!H:H,"IN"))&gt;0,"P06"," ")</f>
        <v>P06</v>
      </c>
      <c r="O21" s="108" t="str">
        <f>IF(SUM(COUNTIFS('Planificación 2026-1'!F:F,"PRINCIPAL",'Planificación 2026-1'!W:W,C21,'Planificación 2026-1'!H:H,"CA"))&gt;0,"P07"," ")</f>
        <v xml:space="preserve"> </v>
      </c>
      <c r="P21" s="108" t="str">
        <f>IF(SUM(COUNTIFS('Planificación 2026-1'!F:F,"PRINCIPAL",'Planificación 2026-1'!W:W,C21,'Planificación 2026-1'!H:H,"DE"))&gt;0,"P08"," ")</f>
        <v xml:space="preserve"> </v>
      </c>
      <c r="Q21" s="108" t="str">
        <f>IF(SUM(COUNTIFS('Planificación 2026-1'!F:F,"PRINCIPAL",'Planificación 2026-1'!W:W,C21,'Planificación 2026-1'!H:H,"OB"))&gt;0,"P09"," ")</f>
        <v xml:space="preserve"> </v>
      </c>
      <c r="R21" s="108" t="str">
        <f>IF(SUM(COUNTIFS('Planificación 2026-1'!F:F,"PRINCIPAL",'Planificación 2026-1'!W:W,C21,'Planificación 2026-1'!H:H,"MH"))&gt;0,"P31"," ")</f>
        <v xml:space="preserve"> </v>
      </c>
      <c r="S21" s="108" t="str">
        <f>IF(SUM(COUNTIFS('Planificación 2026-1'!F:F,"PRINCIPAL",'Planificación 2026-1'!W:W,C21,'Planificación 2026-1'!H:H,"IC"))&gt;0,"P32"," ")</f>
        <v>P32</v>
      </c>
      <c r="T21" s="108" t="str">
        <f>IF(SUM(COUNTIFS('Planificación 2026-1'!F:F,"PRINCIPAL",'Planificación 2026-1'!W:W,C21,'Planificación 2026-1'!H:H,"AR"))&gt;0,"P34"," ")</f>
        <v xml:space="preserve"> </v>
      </c>
      <c r="U21" s="108" t="str">
        <f>IF(SUM(COUNTIFS('Planificación 2026-1'!F:F,"PRINCIPAL",'Planificación 2026-1'!W:W,C21,'Planificación 2026-1'!H:H,"T1"))&gt;0,"P35"," ")</f>
        <v xml:space="preserve"> </v>
      </c>
      <c r="V21" s="108" t="str">
        <f>IF(SUM(COUNTIFS('Planificación 2026-1'!F:F,"PRINCIPAL",'Planificación 2026-1'!W:W,C21,'Planificación 2026-1'!H:H,"T3"))&gt;0,"P36"," ")</f>
        <v xml:space="preserve"> </v>
      </c>
      <c r="W21" s="108" t="str">
        <f>IF(SUM(COUNTIFS('Planificación 2026-1'!F:F,"PRINCIPAL",'Planificación 2026-1'!W:W,C21,'Planificación 2026-1'!H:H,"T2"))&gt;0,"P37"," ")</f>
        <v xml:space="preserve"> </v>
      </c>
      <c r="X21" s="108" t="str">
        <f>IF(SUM(COUNTIFS('Planificación 2026-1'!F:F,"PRINCIPAL",'Planificación 2026-1'!W:W,C21,'Planificación 2026-1'!H:H,"AE"))&gt;0,"P38"," ")</f>
        <v xml:space="preserve"> </v>
      </c>
      <c r="Y21" s="108" t="str">
        <f>IF(SUM(COUNTIFS('Planificación 2026-1'!F:F,"PRINCIPAL",'Planificación 2026-1'!W:W,C21,'Planificación 2026-1'!H:H,"T4"))&gt;0,"P55"," ")</f>
        <v xml:space="preserve"> </v>
      </c>
      <c r="Z21" s="108" t="str">
        <f>IF(SUM(COUNTIFS('Planificación 2026-1'!F:F,"FILIAL",'Planificación 2026-1'!W:W,C21,'Planificación 2026-1'!H:H,"AF"))&gt;0," P01"," ")</f>
        <v xml:space="preserve"> </v>
      </c>
      <c r="AA21" s="108" t="str">
        <f>IF(SUM(COUNTIFS('Planificación 2026-1'!F:F,"FILIAL",'Planificación 2026-1'!W:W,C21,'Planificación 2026-1'!H:H,"EN"))&gt;0,"P02"," ")</f>
        <v xml:space="preserve"> </v>
      </c>
      <c r="AB21" s="108" t="str">
        <f>IF(SUM(COUNTIFS('Planificación 2026-1'!F:F,"FILIAL",'Planificación 2026-1'!W:W,C21,'Planificación 2026-1'!H:H,"IS"))&gt;0,"P03"," ")</f>
        <v xml:space="preserve"> </v>
      </c>
      <c r="AC21" s="108" t="str">
        <f>IF(SUM(COUNTIFS('Planificación 2026-1'!F:F,"FILIAL",'Planificación 2026-1'!W:W,C21,'Planificación 2026-1'!H:H,"PS"))&gt;0,"P04"," ")</f>
        <v xml:space="preserve"> </v>
      </c>
      <c r="AD21" s="108"/>
      <c r="AE21" s="108" t="str">
        <f>IF(SUM(COUNTIFS('Planificación 2026-1'!F:F,"FILIAL",'Planificación 2026-1'!W:W,C21,'Planificación 2026-1'!H:H,"IN"))&gt;0,"P06"," ")</f>
        <v xml:space="preserve"> </v>
      </c>
      <c r="AF21" s="108" t="str">
        <f>IF(SUM(COUNTIFS('Planificación 2026-1'!F:F,"FILIAL",'Planificación 2026-1'!W:W,C21,'Planificación 2026-1'!H:H,"CA"))&gt;0,"P07"," ")</f>
        <v xml:space="preserve"> </v>
      </c>
      <c r="AG21" s="108" t="str">
        <f>IF(SUM(COUNTIFS('Planificación 2026-1'!F:F,"FILIAL",'Planificación 2026-1'!W:W,C21,'Planificación 2026-1'!H:H,"DE"))&gt;0,"P08"," ")</f>
        <v xml:space="preserve"> </v>
      </c>
      <c r="AH21" s="108" t="str">
        <f>IF(SUM(COUNTIFS('Planificación 2026-1'!F:F,"FILIAL",'Planificación 2026-1'!W:W,C21,'Planificación 2026-1'!H:H,"OB"))&gt;0,"P09"," ")</f>
        <v xml:space="preserve"> </v>
      </c>
      <c r="AI21" s="108" t="str">
        <f>IF(SUM(COUNTIFS('Planificación 2026-1'!F:F,"FILIAL",'Planificación 2026-1'!W:W,C21,'Planificación 2026-1'!H:H,"MH"))&gt;0,"P31"," ")</f>
        <v xml:space="preserve"> </v>
      </c>
      <c r="AJ21" s="108" t="str">
        <f>IF(SUM(COUNTIFS('Planificación 2026-1'!F:F,"FILIAL",'Planificación 2026-1'!W:W,C21,'Planificación 2026-1'!H:H,"IC"))&gt;0,"P32"," ")</f>
        <v xml:space="preserve"> </v>
      </c>
      <c r="AK21" s="108" t="str">
        <f>IF(SUM(COUNTIFS('Planificación 2026-1'!F:F,"FILIAL",'Planificación 2026-1'!W:W,C21,'Planificación 2026-1'!H:H,"AR"))&gt;0,"P34"," ")</f>
        <v xml:space="preserve"> </v>
      </c>
      <c r="AL21" s="108" t="str">
        <f>IF(SUM(COUNTIFS('Planificación 2026-1'!F:F,"FILIAL",'Planificación 2026-1'!W:W,C21,'Planificación 2026-1'!H:H,"T1"))&gt;0,"P35"," ")</f>
        <v xml:space="preserve"> </v>
      </c>
      <c r="AM21" s="108" t="str">
        <f>IF(SUM(COUNTIFS('Planificación 2026-1'!F:F,"FILIAL",'Planificación 2026-1'!W:W,C21,'Planificación 2026-1'!H:H,"T3"))&gt;0,"P36"," ")</f>
        <v xml:space="preserve"> </v>
      </c>
      <c r="AN21" s="108" t="str">
        <f>IF(SUM(COUNTIFS('Planificación 2026-1'!F:F,"FILIAL",'Planificación 2026-1'!W:W,C21,'Planificación 2026-1'!H:H,"T2"))&gt;0,"P37"," ")</f>
        <v xml:space="preserve"> </v>
      </c>
      <c r="AO21" s="108" t="str">
        <f>IF(SUM(COUNTIFS('Planificación 2026-1'!F:F,"FILIAL",'Planificación 2026-1'!W:W,C21,'Planificación 2026-1'!H:H,"AE"))&gt;0,"P38"," ")</f>
        <v xml:space="preserve"> </v>
      </c>
      <c r="AP21" s="108" t="str">
        <f>IF(SUM(COUNTIFS('Planificación 2026-1'!F:F,"FILIAL",'Planificación 2026-1'!W:W,C21,'Planificación 2026-1'!H:H,"T4"))&gt;0,"P55"," ")</f>
        <v xml:space="preserve"> </v>
      </c>
      <c r="AQ21" s="108" t="str">
        <f>IF(SUM(COUNTIFS('Planificación 2026-1'!F:F,"SUNAMPE",'Planificación 2026-1'!W:W,C21,'Planificación 2026-1'!H:H,"AF"))&gt;0," P01"," ")</f>
        <v xml:space="preserve"> </v>
      </c>
      <c r="AR21" s="108" t="str">
        <f>IF(SUM(COUNTIFS('Planificación 2026-1'!F:F,"SUNAMPE",'Planificación 2026-1'!W:W,C21,'Planificación 2026-1'!H:H,"EN"))&gt;0,"P02"," ")</f>
        <v xml:space="preserve"> </v>
      </c>
      <c r="AS21" s="108" t="str">
        <f>IF(SUM(COUNTIFS('Planificación 2026-1'!F:F,"SUNAMPE",'Planificación 2026-1'!W:W,C21,'Planificación 2026-1'!H:H,"IS"))&gt;0,"P03"," ")</f>
        <v xml:space="preserve"> </v>
      </c>
      <c r="AT21" s="108" t="str">
        <f>IF(SUM(COUNTIFS('Planificación 2026-1'!F:F,"SUNAMPE",'Planificación 2026-1'!W:W,C21,'Planificación 2026-1'!H:H,"PS"))&gt;0,"P04"," ")</f>
        <v xml:space="preserve"> </v>
      </c>
      <c r="AU21" s="108"/>
      <c r="AV21" s="108" t="str">
        <f>IF(SUM(COUNTIFS('Planificación 2026-1'!F:F,"SUNAMPE",'Planificación 2026-1'!W:W,C21,'Planificación 2026-1'!H:H,"IN"))&gt;0,"P06"," ")</f>
        <v xml:space="preserve"> </v>
      </c>
      <c r="AW21" s="108" t="str">
        <f>IF(SUM(COUNTIFS('Planificación 2026-1'!F:F,"SUNAMPE",'Planificación 2026-1'!W:W,C21,'Planificación 2026-1'!H:H,"CA"))&gt;0,"P07"," ")</f>
        <v xml:space="preserve"> </v>
      </c>
      <c r="AX21" s="108" t="str">
        <f>IF(SUM(COUNTIFS('Planificación 2026-1'!F:F,"SUNAMPE",'Planificación 2026-1'!W:W,C21,'Planificación 2026-1'!H:H,"DE"))&gt;0,"P08"," ")</f>
        <v xml:space="preserve"> </v>
      </c>
      <c r="AY21" s="108" t="str">
        <f>IF(SUM(COUNTIFS('Planificación 2026-1'!F:F,"SUNAMPE",'Planificación 2026-1'!W:W,C21,'Planificación 2026-1'!H:H,"OB"))&gt;0,"P09"," ")</f>
        <v xml:space="preserve"> </v>
      </c>
      <c r="AZ21" s="108" t="str">
        <f>IF(SUM(COUNTIFS('Planificación 2026-1'!F:F,"SUNAMPE",'Planificación 2026-1'!W:W,C21,'Planificación 2026-1'!H:H,"MH"))&gt;0,"P31"," ")</f>
        <v xml:space="preserve"> </v>
      </c>
      <c r="BA21" s="108" t="str">
        <f>IF(SUM(COUNTIFS('Planificación 2026-1'!F:F,"SUNAMPE",'Planificación 2026-1'!W:W,C21,'Planificación 2026-1'!H:H,"IC"))&gt;0,"P32"," ")</f>
        <v xml:space="preserve"> </v>
      </c>
      <c r="BB21" s="108" t="str">
        <f>IF(SUM(COUNTIFS('Planificación 2026-1'!F:F,"SUNAMPE",'Planificación 2026-1'!W:W,C21,'Planificación 2026-1'!H:H,"AR"))&gt;0,"P34"," ")</f>
        <v xml:space="preserve"> </v>
      </c>
      <c r="BC21" s="108" t="str">
        <f>IF(SUM(COUNTIFS('Planificación 2026-1'!F:F,"SUNAMPE",'Planificación 2026-1'!W:W,C21,'Planificación 2026-1'!H:H,"T1"))&gt;0,"P35"," ")</f>
        <v xml:space="preserve"> </v>
      </c>
      <c r="BD21" s="108" t="str">
        <f>IF(SUM(COUNTIFS('Planificación 2026-1'!F:F,"SUNAMPE",'Planificación 2026-1'!W:W,C21,'Planificación 2026-1'!H:H,"T3"))&gt;0,"P36"," ")</f>
        <v xml:space="preserve"> </v>
      </c>
      <c r="BE21" s="108" t="str">
        <f>IF(SUM(COUNTIFS('Planificación 2026-1'!F:F,"SUNAMPE",'Planificación 2026-1'!W:W,C21,'Planificación 2026-1'!H:H,"T2"))&gt;0,"P37"," ")</f>
        <v xml:space="preserve"> </v>
      </c>
      <c r="BF21" s="108" t="str">
        <f>IF(SUM(COUNTIFS('Planificación 2026-1'!F:F,"SUNAMPE",'Planificación 2026-1'!W:W,C21,'Planificación 2026-1'!H:H,"AE"))&gt;0,"P38"," ")</f>
        <v xml:space="preserve"> </v>
      </c>
      <c r="BG21" s="108" t="str">
        <f>IF(SUM(COUNTIFS('Planificación 2026-1'!F:F,"SUNAMPE",'Planificación 2026-1'!W:W,C21,'Planificación 2026-1'!H:H,"T4"))&gt;0,"P55"," ")</f>
        <v xml:space="preserve"> </v>
      </c>
      <c r="BH21" s="108" t="str">
        <f>IF(SUM(COUNTIFS('Planificación 2026-1'!F:F,"HUAURA",'Planificación 2026-1'!W:W,C21,'Planificación 2026-1'!H:H,"AF"))&gt;0," P01"," ")</f>
        <v xml:space="preserve"> </v>
      </c>
      <c r="BI21" s="108" t="str">
        <f>IF(SUM(COUNTIFS('Planificación 2026-1'!F:F,"HUAURA",'Planificación 2026-1'!W:W,C21,'Planificación 2026-1'!H:H,"EN"))&gt;0,"P02"," ")</f>
        <v xml:space="preserve"> </v>
      </c>
      <c r="BJ21" s="108" t="str">
        <f>IF(SUM(COUNTIFS('Planificación 2026-1'!F:F,"HUAURA",'Planificación 2026-1'!W:W,C21,'Planificación 2026-1'!H:H,"IS"))&gt;0,"P03"," ")</f>
        <v xml:space="preserve"> </v>
      </c>
      <c r="BK21" s="108" t="str">
        <f>IF(SUM(COUNTIFS('Planificación 2026-1'!F:F,"HUAURA",'Planificación 2026-1'!W:W,C21,'Planificación 2026-1'!H:H,"PS"))&gt;0,"P04"," ")</f>
        <v xml:space="preserve"> </v>
      </c>
      <c r="BL21" s="108"/>
      <c r="BM21" s="108" t="str">
        <f>IF(SUM(COUNTIFS('Planificación 2026-1'!F:F,"HUAURA",'Planificación 2026-1'!W:W,C21,'Planificación 2026-1'!H:H,"IN"))&gt;0,"P06"," ")</f>
        <v xml:space="preserve"> </v>
      </c>
      <c r="BN21" s="108" t="str">
        <f>IF(SUM(COUNTIFS('Planificación 2026-1'!F:F,"HUAURA",'Planificación 2026-1'!W:W,C21,'Planificación 2026-1'!H:H,"CA"))&gt;0,"P07"," ")</f>
        <v xml:space="preserve"> </v>
      </c>
      <c r="BO21" s="108" t="str">
        <f>IF(SUM(COUNTIFS('Planificación 2026-1'!F:F,"HUAURA",'Planificación 2026-1'!W:W,C21,'Planificación 2026-1'!H:H,"DE"))&gt;0,"P08"," ")</f>
        <v xml:space="preserve"> </v>
      </c>
      <c r="BP21" s="108" t="str">
        <f>IF(SUM(COUNTIFS('Planificación 2026-1'!F:F,"HUAURA",'Planificación 2026-1'!W:W,C21,'Planificación 2026-1'!H:H,"OB"))&gt;0,"P09"," ")</f>
        <v xml:space="preserve"> </v>
      </c>
      <c r="BQ21" s="108" t="str">
        <f>IF(SUM(COUNTIFS('Planificación 2026-1'!F:F,"HUAURA",'Planificación 2026-1'!W:W,C21,'Planificación 2026-1'!H:H,"MH"))&gt;0,"P31"," ")</f>
        <v xml:space="preserve"> </v>
      </c>
      <c r="BR21" s="108" t="str">
        <f>IF(SUM(COUNTIFS('Planificación 2026-1'!F:F,"HUAURA",'Planificación 2026-1'!W:W,C21,'Planificación 2026-1'!H:H,"IC"))&gt;0,"P32"," ")</f>
        <v xml:space="preserve"> </v>
      </c>
      <c r="BS21" s="108" t="str">
        <f>IF(SUM(COUNTIFS('Planificación 2026-1'!F:F,"HUAURA",'Planificación 2026-1'!W:W,C21,'Planificación 2026-1'!H:H,"AR"))&gt;0,"P34"," ")</f>
        <v xml:space="preserve"> </v>
      </c>
      <c r="BT21" s="108" t="str">
        <f>IF(SUM(COUNTIFS('Planificación 2026-1'!F:F,"HUAURA",'Planificación 2026-1'!W:W,C21,'Planificación 2026-1'!H:H,"T1"))&gt;0,"P35"," ")</f>
        <v xml:space="preserve"> </v>
      </c>
      <c r="BU21" s="108" t="str">
        <f>IF(SUM(COUNTIFS('Planificación 2026-1'!F:F,"HUAURA",'Planificación 2026-1'!W:W,C21,'Planificación 2026-1'!H:H,"T3"))&gt;0,"P36"," ")</f>
        <v xml:space="preserve"> </v>
      </c>
      <c r="BV21" s="108" t="str">
        <f>IF(SUM(COUNTIFS('Planificación 2026-1'!F:F,"HUAURA",'Planificación 2026-1'!W:W,C21,'Planificación 2026-1'!H:H,"T2"))&gt;0,"P37"," ")</f>
        <v xml:space="preserve"> </v>
      </c>
      <c r="BW21" s="108" t="str">
        <f>IF(SUM(COUNTIFS('Planificación 2026-1'!F:F,"HUAURA",'Planificación 2026-1'!W:W,C21,'Planificación 2026-1'!H:H,"AE"))&gt;0,"P38"," ")</f>
        <v xml:space="preserve"> </v>
      </c>
      <c r="BX21" s="108" t="str">
        <f>IF(SUM(COUNTIFS('Planificación 2026-1'!F:F,"HUAURA",'Planificación 2026-1'!W:W,C21,'Planificación 2026-1'!H:H,"T4"))&gt;0,"P55"," ")</f>
        <v xml:space="preserve"> </v>
      </c>
      <c r="BY21" s="109">
        <f>SUMIFS('Planificación 2026-1'!R:R,'Planificación 2026-1'!W:W,C21,'Planificación 2026-1'!H:H,"AF",'Planificación 2026-1'!I:I,"&gt;2")</f>
        <v>0</v>
      </c>
      <c r="BZ21" s="109">
        <f>SUMIFS('Planificación 2026-1'!R:R,'Planificación 2026-1'!W:W,C21,'Planificación 2026-1'!H:H,"EN",'Planificación 2026-1'!I:I,"&gt;2")</f>
        <v>0</v>
      </c>
      <c r="CA21" s="109">
        <f>SUMIFS('Planificación 2026-1'!R:R,'Planificación 2026-1'!W:W,C21,'Planificación 2026-1'!H:H,"IS",'Planificación 2026-1'!I:I,"&gt;2")</f>
        <v>14</v>
      </c>
      <c r="CB21" s="109">
        <f>SUMIFS('Planificación 2026-1'!R:R,'Planificación 2026-1'!W:W,C21,'Planificación 2026-1'!H:H,"PS",'Planificación 2026-1'!I:I,"&gt;2")</f>
        <v>0</v>
      </c>
      <c r="CC21" s="109">
        <f>SUMIFS('Planificación 2026-1'!R:R,'Planificación 2026-1'!W:W,C21,'Planificación 2026-1'!H:H,"IN",'Planificación 2026-1'!I:I,"&gt;2")</f>
        <v>10</v>
      </c>
      <c r="CD21" s="109">
        <f>SUMIFS('Planificación 2026-1'!R:R,'Planificación 2026-1'!W:W,C21,'Planificación 2026-1'!H:H,"CA",'Planificación 2026-1'!I:I,"&gt;2")</f>
        <v>0</v>
      </c>
      <c r="CE21" s="109">
        <f>SUMIFS('Planificación 2026-1'!R:R,'Planificación 2026-1'!W:W,C21,'Planificación 2026-1'!H:H,"DE",'Planificación 2026-1'!I:I,"&gt;2")</f>
        <v>0</v>
      </c>
      <c r="CF21" s="109">
        <f>SUMIFS('Planificación 2026-1'!R:R,'Planificación 2026-1'!W:W,C21,'Planificación 2026-1'!H:H,"OB",'Planificación 2026-1'!I:I,"&gt;2")</f>
        <v>0</v>
      </c>
      <c r="CG21" s="109">
        <f>SUMIFS('Planificación 2026-1'!R:R,'Planificación 2026-1'!W:W,C21,'Planificación 2026-1'!H:H,"MH",'Planificación 2026-1'!I:I,"&gt;2")</f>
        <v>0</v>
      </c>
      <c r="CH21" s="109">
        <f>SUMIFS('Planificación 2026-1'!R:R,'Planificación 2026-1'!W:W,C21,'Planificación 2026-1'!H:H,"IC",'Planificación 2026-1'!I:I,"&gt;2")</f>
        <v>15</v>
      </c>
      <c r="CI21" s="109">
        <f>SUMIFS('Planificación 2026-1'!R:R,'Planificación 2026-1'!W:W,C21,'Planificación 2026-1'!H:H,"AR",'Planificación 2026-1'!I:I,"&gt;2")</f>
        <v>0</v>
      </c>
      <c r="CJ21" s="109">
        <f>SUMIFS('Planificación 2026-1'!R:R,'Planificación 2026-1'!W:W,C21,'Planificación 2026-1'!H:H,"T1",'Planificación 2026-1'!I:I,"&gt;2")</f>
        <v>0</v>
      </c>
      <c r="CK21" s="109">
        <f>SUMIFS('Planificación 2026-1'!R:R,'Planificación 2026-1'!W:W,C21,'Planificación 2026-1'!H:H,"T3",'Planificación 2026-1'!I:I,"&gt;2")</f>
        <v>0</v>
      </c>
      <c r="CL21" s="109">
        <f>SUMIFS('Planificación 2026-1'!R:R,'Planificación 2026-1'!W:W,C21,'Planificación 2026-1'!H:H,"T2",'Planificación 2026-1'!I:I,"&gt;2")</f>
        <v>0</v>
      </c>
      <c r="CM21" s="109">
        <f>SUMIFS('Planificación 2026-1'!R:R,'Planificación 2026-1'!W:W,C21,'Planificación 2026-1'!H:H,"AE",'Planificación 2026-1'!I:I,"&gt;2")</f>
        <v>0</v>
      </c>
      <c r="CN21" s="109">
        <f>SUMIFS('Planificación 2026-1'!R:R,'Planificación 2026-1'!W:W,C21,'Planificación 2026-1'!H:H,"T4",'Planificación 2026-1'!I:I,"&gt;2")</f>
        <v>0</v>
      </c>
      <c r="CO21" s="109">
        <f>SUMIFS('Planificación 2026-1'!R:R,'Planificación 2026-1'!W:W,C21,'Planificación 2026-1'!H:H,"AF",'Planificación 2026-1'!I:I,"&lt;3")</f>
        <v>0</v>
      </c>
      <c r="CP21" s="109">
        <f>SUMIFS('Planificación 2026-1'!R:R,'Planificación 2026-1'!W:W,C21,'Planificación 2026-1'!H:H,"EN",'Planificación 2026-1'!I:I,"&lt;3")</f>
        <v>0</v>
      </c>
      <c r="CQ21" s="109">
        <f>SUMIFS('Planificación 2026-1'!R:R,'Planificación 2026-1'!W:W,C21,'Planificación 2026-1'!H:H,"IS",'Planificación 2026-1'!I:I,"&lt;3")</f>
        <v>0</v>
      </c>
      <c r="CR21" s="109">
        <f>SUMIFS('Planificación 2026-1'!R:R,'Planificación 2026-1'!W:W,C21,'Planificación 2026-1'!H:H,"PS",'Planificación 2026-1'!I:I,"&lt;3")</f>
        <v>0</v>
      </c>
      <c r="CS21" s="109">
        <f>SUMIFS('Planificación 2026-1'!R:R,'Planificación 2026-1'!W:W,C21,'Planificación 2026-1'!H:H,"IN",'Planificación 2026-1'!I:I,"&lt;3")</f>
        <v>0</v>
      </c>
      <c r="CT21" s="109">
        <f>SUMIFS('Planificación 2026-1'!R:R,'Planificación 2026-1'!W:W,C21,'Planificación 2026-1'!H:H,"CA",'Planificación 2026-1'!I:I,"&lt;3")</f>
        <v>0</v>
      </c>
      <c r="CU21" s="109">
        <f>SUMIFS('Planificación 2026-1'!R:R,'Planificación 2026-1'!W:W,C21,'Planificación 2026-1'!H:H,"DE",'Planificación 2026-1'!I:I,"&lt;3")</f>
        <v>0</v>
      </c>
      <c r="CV21" s="109">
        <f>SUMIFS('Planificación 2026-1'!R:R,'Planificación 2026-1'!W:W,C21,'Planificación 2026-1'!H:H,"OB",'Planificación 2026-1'!I:I,"&lt;3")</f>
        <v>0</v>
      </c>
      <c r="CW21" s="109">
        <f>SUMIFS('Planificación 2026-1'!R:R,'Planificación 2026-1'!W:W,C21,'Planificación 2026-1'!H:H,"MH",'Planificación 2026-1'!I:I,"&lt;3")</f>
        <v>0</v>
      </c>
      <c r="CX21" s="109">
        <f>SUMIFS('Planificación 2026-1'!R:R,'Planificación 2026-1'!W:W,C21,'Planificación 2026-1'!H:H,"IC",'Planificación 2026-1'!I:I,"&lt;3")</f>
        <v>0</v>
      </c>
      <c r="CY21" s="109">
        <f>SUMIFS('Planificación 2026-1'!R:R,'Planificación 2026-1'!W:W,C21,'Planificación 2026-1'!H:H,"AR",'Planificación 2026-1'!I:I,"&lt;3")</f>
        <v>0</v>
      </c>
      <c r="CZ21" s="109">
        <f>SUMIFS('Planificación 2026-1'!R:R,'Planificación 2026-1'!W:W,C21,'Planificación 2026-1'!H:H,"T1",'Planificación 2026-1'!I:I,"&lt;3")</f>
        <v>0</v>
      </c>
      <c r="DA21" s="109">
        <f>SUMIFS('Planificación 2026-1'!R:R,'Planificación 2026-1'!W:W,C21,'Planificación 2026-1'!H:H,"T3",'Planificación 2026-1'!I:I,"&lt;3")</f>
        <v>0</v>
      </c>
      <c r="DB21" s="109">
        <f>SUMIFS('Planificación 2026-1'!R:R,'Planificación 2026-1'!W:W,C21,'Planificación 2026-1'!H:H,"T2",'Planificación 2026-1'!I:I,"&lt;3")</f>
        <v>0</v>
      </c>
      <c r="DC21" s="109">
        <f>SUMIFS('Planificación 2026-1'!R:R,'Planificación 2026-1'!W:W,C21,'Planificación 2026-1'!H:H,"AE",'Planificación 2026-1'!I:I,"&lt;3")</f>
        <v>0</v>
      </c>
      <c r="DD21" s="109">
        <f>SUMIFS('Planificación 2026-1'!R:R,'Planificación 2026-1'!W:W,C21,'Planificación 2026-1'!H:H,"T4",'Planificación 2026-1'!I:I,"&lt;3")</f>
        <v>0</v>
      </c>
      <c r="DE21" s="108" t="str">
        <f t="shared" si="4"/>
        <v>P03 P06 P32</v>
      </c>
      <c r="DF21" s="41">
        <f>IF(C21="","",SUMIFS('Planificación 2026-1'!R:R,'Planificación 2026-1'!W:W,C21,'Planificación 2026-1'!F:F,"PRINCIPAL",'Planificación 2026-1'!X:X,"VIRTUAL"))</f>
        <v>0</v>
      </c>
      <c r="DG21" s="41">
        <f>IF(C21="","",SUMIFS('Planificación 2026-1'!R:R,'Planificación 2026-1'!W:W,C21,'Planificación 2026-1'!F:F,"PRINCIPAL",'Planificación 2026-1'!X:X,"PRESENCIAL"))</f>
        <v>39</v>
      </c>
      <c r="DH21" s="41">
        <f>IF(C21="","",SUMIFS('Planificación 2026-1'!R:R,'Planificación 2026-1'!W:W,C21,'Planificación 2026-1'!F:F,"PRINCIPAL",'Planificación 2026-1'!X:X,"HIBRIDO PRESENCIAL"))</f>
        <v>0</v>
      </c>
      <c r="DI21" s="108" t="str">
        <f t="shared" si="5"/>
        <v/>
      </c>
      <c r="DJ21" s="108">
        <f>IF(C21="","",SUMIFS('Planificación 2026-1'!R:R,'Planificación 2026-1'!W:W,C21,'Planificación 2026-1'!F:F,"FILIAL",'Planificación 2026-1'!X:X,"VIRTUAL"))</f>
        <v>0</v>
      </c>
      <c r="DK21" s="110">
        <f>IF(C21="","",SUMIFS('Planificación 2026-1'!R:R,'Planificación 2026-1'!W:W,C21,'Planificación 2026-1'!F:F,"FILIAL",'Planificación 2026-1'!X:X,"PRESENCIAL"))</f>
        <v>0</v>
      </c>
      <c r="DL21" s="61">
        <f>IF(C21="","",SUMIFS('Planificación 2026-1'!R:R,'Planificación 2026-1'!W:W,C21,'Planificación 2026-1'!F:F,"FILIAL",'Planificación 2026-1'!X:X,"HIBRIDO PRESENCIAL"))</f>
        <v>0</v>
      </c>
      <c r="DM21" s="111" t="str">
        <f t="shared" si="6"/>
        <v/>
      </c>
      <c r="DN21" s="108">
        <f>IF(C21="","",SUMIFS('Planificación 2026-1'!R:R,'Planificación 2026-1'!W:W,C21,'Planificación 2026-1'!F:F,"SUNAMPE",'Planificación 2026-1'!X:X,"VIRTUAL"))</f>
        <v>0</v>
      </c>
      <c r="DO21" s="61">
        <f>IF(C21="","",SUMIFS('Planificación 2026-1'!R:R,'Planificación 2026-1'!W:W,C21,'Planificación 2026-1'!F:F,"SUNAMPE",'Planificación 2026-1'!X:X,"PRESENCIAL"))</f>
        <v>0</v>
      </c>
      <c r="DP21" s="111" t="str">
        <f t="shared" si="7"/>
        <v/>
      </c>
      <c r="DQ21" s="108">
        <f>IF(C21="","",SUMIFS('Planificación 2026-1'!R:R,'Planificación 2026-1'!W:W,C21,'Planificación 2026-1'!F:F,"HUAURA",'Planificación 2026-1'!X:X,"VIRTUAL"))</f>
        <v>0</v>
      </c>
      <c r="DR21" s="61">
        <f>IF(C21="","",SUMIFS('Planificación 2026-1'!R:R,'Planificación 2026-1'!W:W,C21,'Planificación 2026-1'!F:F,"HUAURA",'Planificación 2026-1'!X:X,"PRESENCIAL"))</f>
        <v>0</v>
      </c>
      <c r="DS21" s="76">
        <f>SUMIFS('Planificación 2026-1'!R:R,'Planificación 2026-1'!W:W,C21,'Planificación 2026-1'!F:F,"PRINCIPAL",'Planificación 2026-1'!X:X,"VIRTUAL",'Planificación 2026-1'!I:I,"&gt;2")</f>
        <v>0</v>
      </c>
      <c r="DT21" s="76">
        <f>SUMIFS('Planificación 2026-1'!R:R,'Planificación 2026-1'!W:W,C21,'Planificación 2026-1'!F:F,"PRINCIPAL",'Planificación 2026-1'!X:X,"&lt;&gt;VIRTUAL",'Planificación 2026-1'!I:I,"&gt;2")</f>
        <v>39</v>
      </c>
      <c r="DU21" s="76">
        <f>SUMIFS('Planificación 2026-1'!R:R,'Planificación 2026-1'!W:W,C21,'Planificación 2026-1'!F:F,"SUNAMPE",'Planificación 2026-1'!X:X,"VIRTUAL",'Planificación 2026-1'!I:I,"&gt;2")</f>
        <v>0</v>
      </c>
      <c r="DV21" s="76">
        <f>SUMIFS('Planificación 2026-1'!R:R,'Planificación 2026-1'!W:W,C21,'Planificación 2026-1'!F:F,"SUNAMPE",'Planificación 2026-1'!X:X,"&lt;&gt;VIRTUAL",'Planificación 2026-1'!I:I,"&gt;2")</f>
        <v>0</v>
      </c>
      <c r="DW21" s="76">
        <f>SUMIFS('Planificación 2026-1'!R:R,'Planificación 2026-1'!W:W,C21,'Planificación 2026-1'!F:F,"FILIAL",'Planificación 2026-1'!X:X,"VIRTUAL",'Planificación 2026-1'!I:I,"&gt;2")</f>
        <v>0</v>
      </c>
      <c r="DX21" s="76">
        <f>SUMIFS('Planificación 2026-1'!R:R,'Planificación 2026-1'!W:W,C21,'Planificación 2026-1'!F:F,"FILIAL",'Planificación 2026-1'!X:X,"&lt;&gt;VIRTUAL",'Planificación 2026-1'!I:I,"&gt;2")</f>
        <v>0</v>
      </c>
      <c r="DY21" s="76">
        <f>SUMIFS('Planificación 2026-1'!R:R,'Planificación 2026-1'!W:W,C21,'Planificación 2026-1'!F:F,"PORUMA",'Planificación 2026-1'!X:X,"VIRTUAL",'Planificación 2026-1'!I:I,"&gt;2")</f>
        <v>0</v>
      </c>
      <c r="DZ21" s="76">
        <f>SUMIFS('Planificación 2026-1'!R:R,'Planificación 2026-1'!W:W,C21,'Planificación 2026-1'!F:F,"PORUMA",'Planificación 2026-1'!X:X,"&lt;&gt;VIRTUAL",'Planificación 2026-1'!I:I,"&gt;2")</f>
        <v>0</v>
      </c>
      <c r="EA21" s="76">
        <f>SUMIFS('Planificación 2026-1'!R:R,'Planificación 2026-1'!W:W,C21,'Planificación 2026-1'!F:F,"HUAURA",'Planificación 2026-1'!X:X,"VIRTUAL",'Planificación 2026-1'!I:I,"&gt;2")</f>
        <v>0</v>
      </c>
      <c r="EB21" s="76">
        <f>SUMIFS('Planificación 2026-1'!R:R,'Planificación 2026-1'!W:W,C21,'Planificación 2026-1'!F:F,"HUAURA",'Planificación 2026-1'!X:X,"&lt;&gt;VIRTUAL",'Planificación 2026-1'!I:I,"&gt;2")</f>
        <v>0</v>
      </c>
      <c r="EC21" s="76">
        <f>SUMIFS('Planificación 2026-1'!R:R,'Planificación 2026-1'!W:W,C21,'Planificación 2026-1'!F:F,"PRINCIPAL",'Planificación 2026-1'!X:X,"VIRTUAL",'Planificación 2026-1'!I:I,"&lt;3")</f>
        <v>0</v>
      </c>
      <c r="ED21" s="76">
        <f>SUMIFS('Planificación 2026-1'!R:R,'Planificación 2026-1'!W:W,C21,'Planificación 2026-1'!F:F,"PRINCIPAL",'Planificación 2026-1'!X:X,"&lt;&gt;VIRTUAL",'Planificación 2026-1'!I:I,"&lt;3")</f>
        <v>0</v>
      </c>
      <c r="EE21" s="76">
        <f>SUMIFS('Planificación 2026-1'!R:R,'Planificación 2026-1'!W:W,C21,'Planificación 2026-1'!F:F,"SUNAMPE",'Planificación 2026-1'!X:X,"VIRTUAL",'Planificación 2026-1'!I:I,"&lt;3")</f>
        <v>0</v>
      </c>
      <c r="EF21" s="76">
        <f>SUMIFS('Planificación 2026-1'!R:R,'Planificación 2026-1'!W:W,C21,'Planificación 2026-1'!F:F,"SUNAMPE",'Planificación 2026-1'!X:X,"&lt;&gt;VIRTUAL",'Planificación 2026-1'!I:I,"&lt;3")</f>
        <v>0</v>
      </c>
      <c r="EG21" s="76">
        <f>SUMIFS('Planificación 2026-1'!R:R,'Planificación 2026-1'!W:W,C21,'Planificación 2026-1'!F:F,"FILIAL",'Planificación 2026-1'!X:X,"VIRTUAL",'Planificación 2026-1'!I:I,"&lt;3")</f>
        <v>0</v>
      </c>
      <c r="EH21" s="76">
        <f>SUMIFS('Planificación 2026-1'!R:R,'Planificación 2026-1'!W:W,C21,'Planificación 2026-1'!F:F,"FILIAL",'Planificación 2026-1'!X:X,"&lt;&gt;VIRTUAL",'Planificación 2026-1'!I:I,"&lt;3")</f>
        <v>0</v>
      </c>
      <c r="EI21" s="76">
        <f>SUMIFS('Planificación 2026-1'!R:R,'Planificación 2026-1'!W:W,C21,'Planificación 2026-1'!F:F,"PORUMA",'Planificación 2026-1'!X:X,"VIRTUAL",'Planificación 2026-1'!I:I,"&lt;3")</f>
        <v>0</v>
      </c>
      <c r="EJ21" s="76">
        <f>SUMIFS('Planificación 2026-1'!R:R,'Planificación 2026-1'!W:W,C21,'Planificación 2026-1'!F:F,"PORUMA",'Planificación 2026-1'!X:X,"&lt;&gt;VIRTUAL",'Planificación 2026-1'!I:I,"&lt;3")</f>
        <v>0</v>
      </c>
      <c r="EK21" s="76">
        <f>SUMIFS('Planificación 2026-1'!R:R,'Planificación 2026-1'!W:W,C21,'Planificación 2026-1'!F:F,"HUAURA",'Planificación 2026-1'!X:X,"VIRTUAL",'Planificación 2026-1'!I:I,"&lt;3")</f>
        <v>0</v>
      </c>
      <c r="EL21" s="76">
        <f>SUMIFS('Planificación 2026-1'!R:R,'Planificación 2026-1'!W:W,C21,'Planificación 2026-1'!F:F,"HUAURA",'Planificación 2026-1'!X:X,"&lt;&gt;VIRTUAL",'Planificación 2026-1'!I:I,"&lt;3")</f>
        <v>0</v>
      </c>
      <c r="EM21" s="76"/>
      <c r="EN21" s="76">
        <f t="shared" si="0"/>
        <v>0</v>
      </c>
      <c r="EO21" s="76">
        <f t="shared" si="1"/>
        <v>39</v>
      </c>
      <c r="EP21" s="76" t="b">
        <f t="shared" si="2"/>
        <v>1</v>
      </c>
      <c r="EQ21" s="76" t="str">
        <f t="shared" si="3"/>
        <v>SEDE</v>
      </c>
      <c r="ER21" s="76" t="str">
        <f t="shared" si="8"/>
        <v>PRESENCIAL</v>
      </c>
    </row>
    <row r="22" spans="1:148" hidden="1">
      <c r="A22" s="83"/>
      <c r="B22" s="119">
        <v>19</v>
      </c>
      <c r="C22" s="115" t="s">
        <v>190</v>
      </c>
      <c r="D22" s="112">
        <f>SUMIF('Planificación 2026-1'!W:W,C22,'Planificación 2026-1'!R:R)</f>
        <v>0</v>
      </c>
      <c r="E22" s="114" t="s">
        <v>170</v>
      </c>
      <c r="F22" s="115" t="s">
        <v>171</v>
      </c>
      <c r="G22" s="115" t="s">
        <v>13</v>
      </c>
      <c r="H22" s="115" t="s">
        <v>122</v>
      </c>
      <c r="I22" s="107" t="str">
        <f>IF(SUM(COUNTIFS('Planificación 2026-1'!F:F,"PRINCIPAL",'Planificación 2026-1'!W:W,C22,'Planificación 2026-1'!H:H,"AF"))&gt;0,"P01"," ")</f>
        <v xml:space="preserve"> </v>
      </c>
      <c r="J22" s="108" t="str">
        <f>IF(SUM(COUNTIFS('Planificación 2026-1'!F:F,"PRINCIPAL",'Planificación 2026-1'!W:W,C22,'Planificación 2026-1'!H:H,"EN"))&gt;0,"P02"," ")</f>
        <v xml:space="preserve"> </v>
      </c>
      <c r="K22" s="108" t="str">
        <f>IF(SUM(COUNTIFS('Planificación 2026-1'!F:F,"PRINCIPAL",'Planificación 2026-1'!W:W,C22,'Planificación 2026-1'!H:H,"IS"))&gt;0,"P03"," ")</f>
        <v xml:space="preserve"> </v>
      </c>
      <c r="L22" s="108" t="str">
        <f>IF(SUM(COUNTIFS('Planificación 2026-1'!F:F,"PRINCIPAL",'Planificación 2026-1'!W:W,C22,'Planificación 2026-1'!H:H,"PS"))&gt;0,"P04"," ")</f>
        <v xml:space="preserve"> </v>
      </c>
      <c r="M22" s="108"/>
      <c r="N22" s="108" t="str">
        <f>IF(SUM(COUNTIFS('Planificación 2026-1'!F:F,"PRINCIPAL",'Planificación 2026-1'!W:W,C22,'Planificación 2026-1'!H:H,"IN"))&gt;0,"P06"," ")</f>
        <v xml:space="preserve"> </v>
      </c>
      <c r="O22" s="108" t="str">
        <f>IF(SUM(COUNTIFS('Planificación 2026-1'!F:F,"PRINCIPAL",'Planificación 2026-1'!W:W,C22,'Planificación 2026-1'!H:H,"CA"))&gt;0,"P07"," ")</f>
        <v xml:space="preserve"> </v>
      </c>
      <c r="P22" s="108" t="str">
        <f>IF(SUM(COUNTIFS('Planificación 2026-1'!F:F,"PRINCIPAL",'Planificación 2026-1'!W:W,C22,'Planificación 2026-1'!H:H,"DE"))&gt;0,"P08"," ")</f>
        <v xml:space="preserve"> </v>
      </c>
      <c r="Q22" s="108" t="str">
        <f>IF(SUM(COUNTIFS('Planificación 2026-1'!F:F,"PRINCIPAL",'Planificación 2026-1'!W:W,C22,'Planificación 2026-1'!H:H,"OB"))&gt;0,"P09"," ")</f>
        <v xml:space="preserve"> </v>
      </c>
      <c r="R22" s="108" t="str">
        <f>IF(SUM(COUNTIFS('Planificación 2026-1'!F:F,"PRINCIPAL",'Planificación 2026-1'!W:W,C22,'Planificación 2026-1'!H:H,"MH"))&gt;0,"P31"," ")</f>
        <v xml:space="preserve"> </v>
      </c>
      <c r="S22" s="108" t="str">
        <f>IF(SUM(COUNTIFS('Planificación 2026-1'!F:F,"PRINCIPAL",'Planificación 2026-1'!W:W,C22,'Planificación 2026-1'!H:H,"IC"))&gt;0,"P32"," ")</f>
        <v xml:space="preserve"> </v>
      </c>
      <c r="T22" s="108" t="str">
        <f>IF(SUM(COUNTIFS('Planificación 2026-1'!F:F,"PRINCIPAL",'Planificación 2026-1'!W:W,C22,'Planificación 2026-1'!H:H,"AR"))&gt;0,"P34"," ")</f>
        <v xml:space="preserve"> </v>
      </c>
      <c r="U22" s="108" t="str">
        <f>IF(SUM(COUNTIFS('Planificación 2026-1'!F:F,"PRINCIPAL",'Planificación 2026-1'!W:W,C22,'Planificación 2026-1'!H:H,"T1"))&gt;0,"P35"," ")</f>
        <v xml:space="preserve"> </v>
      </c>
      <c r="V22" s="108" t="str">
        <f>IF(SUM(COUNTIFS('Planificación 2026-1'!F:F,"PRINCIPAL",'Planificación 2026-1'!W:W,C22,'Planificación 2026-1'!H:H,"T3"))&gt;0,"P36"," ")</f>
        <v xml:space="preserve"> </v>
      </c>
      <c r="W22" s="108" t="str">
        <f>IF(SUM(COUNTIFS('Planificación 2026-1'!F:F,"PRINCIPAL",'Planificación 2026-1'!W:W,C22,'Planificación 2026-1'!H:H,"T2"))&gt;0,"P37"," ")</f>
        <v xml:space="preserve"> </v>
      </c>
      <c r="X22" s="108" t="str">
        <f>IF(SUM(COUNTIFS('Planificación 2026-1'!F:F,"PRINCIPAL",'Planificación 2026-1'!W:W,C22,'Planificación 2026-1'!H:H,"AE"))&gt;0,"P38"," ")</f>
        <v xml:space="preserve"> </v>
      </c>
      <c r="Y22" s="108" t="str">
        <f>IF(SUM(COUNTIFS('Planificación 2026-1'!F:F,"PRINCIPAL",'Planificación 2026-1'!W:W,C22,'Planificación 2026-1'!H:H,"T4"))&gt;0,"P55"," ")</f>
        <v xml:space="preserve"> </v>
      </c>
      <c r="Z22" s="108" t="str">
        <f>IF(SUM(COUNTIFS('Planificación 2026-1'!F:F,"FILIAL",'Planificación 2026-1'!W:W,C22,'Planificación 2026-1'!H:H,"AF"))&gt;0," P01"," ")</f>
        <v xml:space="preserve"> </v>
      </c>
      <c r="AA22" s="108" t="str">
        <f>IF(SUM(COUNTIFS('Planificación 2026-1'!F:F,"FILIAL",'Planificación 2026-1'!W:W,C22,'Planificación 2026-1'!H:H,"EN"))&gt;0,"P02"," ")</f>
        <v xml:space="preserve"> </v>
      </c>
      <c r="AB22" s="108" t="str">
        <f>IF(SUM(COUNTIFS('Planificación 2026-1'!F:F,"FILIAL",'Planificación 2026-1'!W:W,C22,'Planificación 2026-1'!H:H,"IS"))&gt;0,"P03"," ")</f>
        <v xml:space="preserve"> </v>
      </c>
      <c r="AC22" s="108" t="str">
        <f>IF(SUM(COUNTIFS('Planificación 2026-1'!F:F,"FILIAL",'Planificación 2026-1'!W:W,C22,'Planificación 2026-1'!H:H,"PS"))&gt;0,"P04"," ")</f>
        <v xml:space="preserve"> </v>
      </c>
      <c r="AD22" s="108"/>
      <c r="AE22" s="108" t="str">
        <f>IF(SUM(COUNTIFS('Planificación 2026-1'!F:F,"FILIAL",'Planificación 2026-1'!W:W,C22,'Planificación 2026-1'!H:H,"IN"))&gt;0,"P06"," ")</f>
        <v xml:space="preserve"> </v>
      </c>
      <c r="AF22" s="108" t="str">
        <f>IF(SUM(COUNTIFS('Planificación 2026-1'!F:F,"FILIAL",'Planificación 2026-1'!W:W,C22,'Planificación 2026-1'!H:H,"CA"))&gt;0,"P07"," ")</f>
        <v xml:space="preserve"> </v>
      </c>
      <c r="AG22" s="108" t="str">
        <f>IF(SUM(COUNTIFS('Planificación 2026-1'!F:F,"FILIAL",'Planificación 2026-1'!W:W,C22,'Planificación 2026-1'!H:H,"DE"))&gt;0,"P08"," ")</f>
        <v xml:space="preserve"> </v>
      </c>
      <c r="AH22" s="108" t="str">
        <f>IF(SUM(COUNTIFS('Planificación 2026-1'!F:F,"FILIAL",'Planificación 2026-1'!W:W,C22,'Planificación 2026-1'!H:H,"OB"))&gt;0,"P09"," ")</f>
        <v xml:space="preserve"> </v>
      </c>
      <c r="AI22" s="108" t="str">
        <f>IF(SUM(COUNTIFS('Planificación 2026-1'!F:F,"FILIAL",'Planificación 2026-1'!W:W,C22,'Planificación 2026-1'!H:H,"MH"))&gt;0,"P31"," ")</f>
        <v xml:space="preserve"> </v>
      </c>
      <c r="AJ22" s="108" t="str">
        <f>IF(SUM(COUNTIFS('Planificación 2026-1'!F:F,"FILIAL",'Planificación 2026-1'!W:W,C22,'Planificación 2026-1'!H:H,"IC"))&gt;0,"P32"," ")</f>
        <v xml:space="preserve"> </v>
      </c>
      <c r="AK22" s="108" t="str">
        <f>IF(SUM(COUNTIFS('Planificación 2026-1'!F:F,"FILIAL",'Planificación 2026-1'!W:W,C22,'Planificación 2026-1'!H:H,"AR"))&gt;0,"P34"," ")</f>
        <v xml:space="preserve"> </v>
      </c>
      <c r="AL22" s="108" t="str">
        <f>IF(SUM(COUNTIFS('Planificación 2026-1'!F:F,"FILIAL",'Planificación 2026-1'!W:W,C22,'Planificación 2026-1'!H:H,"T1"))&gt;0,"P35"," ")</f>
        <v xml:space="preserve"> </v>
      </c>
      <c r="AM22" s="108" t="str">
        <f>IF(SUM(COUNTIFS('Planificación 2026-1'!F:F,"FILIAL",'Planificación 2026-1'!W:W,C22,'Planificación 2026-1'!H:H,"T3"))&gt;0,"P36"," ")</f>
        <v xml:space="preserve"> </v>
      </c>
      <c r="AN22" s="108" t="str">
        <f>IF(SUM(COUNTIFS('Planificación 2026-1'!F:F,"FILIAL",'Planificación 2026-1'!W:W,C22,'Planificación 2026-1'!H:H,"T2"))&gt;0,"P37"," ")</f>
        <v xml:space="preserve"> </v>
      </c>
      <c r="AO22" s="108" t="str">
        <f>IF(SUM(COUNTIFS('Planificación 2026-1'!F:F,"FILIAL",'Planificación 2026-1'!W:W,C22,'Planificación 2026-1'!H:H,"AE"))&gt;0,"P38"," ")</f>
        <v xml:space="preserve"> </v>
      </c>
      <c r="AP22" s="108" t="str">
        <f>IF(SUM(COUNTIFS('Planificación 2026-1'!F:F,"FILIAL",'Planificación 2026-1'!W:W,C22,'Planificación 2026-1'!H:H,"T4"))&gt;0,"P55"," ")</f>
        <v xml:space="preserve"> </v>
      </c>
      <c r="AQ22" s="108" t="str">
        <f>IF(SUM(COUNTIFS('Planificación 2026-1'!F:F,"SUNAMPE",'Planificación 2026-1'!W:W,C22,'Planificación 2026-1'!H:H,"AF"))&gt;0," P01"," ")</f>
        <v xml:space="preserve"> </v>
      </c>
      <c r="AR22" s="108" t="str">
        <f>IF(SUM(COUNTIFS('Planificación 2026-1'!F:F,"SUNAMPE",'Planificación 2026-1'!W:W,C22,'Planificación 2026-1'!H:H,"EN"))&gt;0,"P02"," ")</f>
        <v xml:space="preserve"> </v>
      </c>
      <c r="AS22" s="108" t="str">
        <f>IF(SUM(COUNTIFS('Planificación 2026-1'!F:F,"SUNAMPE",'Planificación 2026-1'!W:W,C22,'Planificación 2026-1'!H:H,"IS"))&gt;0,"P03"," ")</f>
        <v xml:space="preserve"> </v>
      </c>
      <c r="AT22" s="108" t="str">
        <f>IF(SUM(COUNTIFS('Planificación 2026-1'!F:F,"SUNAMPE",'Planificación 2026-1'!W:W,C22,'Planificación 2026-1'!H:H,"PS"))&gt;0,"P04"," ")</f>
        <v xml:space="preserve"> </v>
      </c>
      <c r="AU22" s="108"/>
      <c r="AV22" s="108" t="str">
        <f>IF(SUM(COUNTIFS('Planificación 2026-1'!F:F,"SUNAMPE",'Planificación 2026-1'!W:W,C22,'Planificación 2026-1'!H:H,"IN"))&gt;0,"P06"," ")</f>
        <v xml:space="preserve"> </v>
      </c>
      <c r="AW22" s="108" t="str">
        <f>IF(SUM(COUNTIFS('Planificación 2026-1'!F:F,"SUNAMPE",'Planificación 2026-1'!W:W,C22,'Planificación 2026-1'!H:H,"CA"))&gt;0,"P07"," ")</f>
        <v xml:space="preserve"> </v>
      </c>
      <c r="AX22" s="108" t="str">
        <f>IF(SUM(COUNTIFS('Planificación 2026-1'!F:F,"SUNAMPE",'Planificación 2026-1'!W:W,C22,'Planificación 2026-1'!H:H,"DE"))&gt;0,"P08"," ")</f>
        <v xml:space="preserve"> </v>
      </c>
      <c r="AY22" s="108" t="str">
        <f>IF(SUM(COUNTIFS('Planificación 2026-1'!F:F,"SUNAMPE",'Planificación 2026-1'!W:W,C22,'Planificación 2026-1'!H:H,"OB"))&gt;0,"P09"," ")</f>
        <v xml:space="preserve"> </v>
      </c>
      <c r="AZ22" s="108" t="str">
        <f>IF(SUM(COUNTIFS('Planificación 2026-1'!F:F,"SUNAMPE",'Planificación 2026-1'!W:W,C22,'Planificación 2026-1'!H:H,"MH"))&gt;0,"P31"," ")</f>
        <v xml:space="preserve"> </v>
      </c>
      <c r="BA22" s="108" t="str">
        <f>IF(SUM(COUNTIFS('Planificación 2026-1'!F:F,"SUNAMPE",'Planificación 2026-1'!W:W,C22,'Planificación 2026-1'!H:H,"IC"))&gt;0,"P32"," ")</f>
        <v xml:space="preserve"> </v>
      </c>
      <c r="BB22" s="108" t="str">
        <f>IF(SUM(COUNTIFS('Planificación 2026-1'!F:F,"SUNAMPE",'Planificación 2026-1'!W:W,C22,'Planificación 2026-1'!H:H,"AR"))&gt;0,"P34"," ")</f>
        <v xml:space="preserve"> </v>
      </c>
      <c r="BC22" s="108" t="str">
        <f>IF(SUM(COUNTIFS('Planificación 2026-1'!F:F,"SUNAMPE",'Planificación 2026-1'!W:W,C22,'Planificación 2026-1'!H:H,"T1"))&gt;0,"P35"," ")</f>
        <v xml:space="preserve"> </v>
      </c>
      <c r="BD22" s="108" t="str">
        <f>IF(SUM(COUNTIFS('Planificación 2026-1'!F:F,"SUNAMPE",'Planificación 2026-1'!W:W,C22,'Planificación 2026-1'!H:H,"T3"))&gt;0,"P36"," ")</f>
        <v xml:space="preserve"> </v>
      </c>
      <c r="BE22" s="108" t="str">
        <f>IF(SUM(COUNTIFS('Planificación 2026-1'!F:F,"SUNAMPE",'Planificación 2026-1'!W:W,C22,'Planificación 2026-1'!H:H,"T2"))&gt;0,"P37"," ")</f>
        <v xml:space="preserve"> </v>
      </c>
      <c r="BF22" s="108" t="str">
        <f>IF(SUM(COUNTIFS('Planificación 2026-1'!F:F,"SUNAMPE",'Planificación 2026-1'!W:W,C22,'Planificación 2026-1'!H:H,"AE"))&gt;0,"P38"," ")</f>
        <v xml:space="preserve"> </v>
      </c>
      <c r="BG22" s="108" t="str">
        <f>IF(SUM(COUNTIFS('Planificación 2026-1'!F:F,"SUNAMPE",'Planificación 2026-1'!W:W,C22,'Planificación 2026-1'!H:H,"T4"))&gt;0,"P55"," ")</f>
        <v xml:space="preserve"> </v>
      </c>
      <c r="BH22" s="108" t="str">
        <f>IF(SUM(COUNTIFS('Planificación 2026-1'!F:F,"HUAURA",'Planificación 2026-1'!W:W,C22,'Planificación 2026-1'!H:H,"AF"))&gt;0," P01"," ")</f>
        <v xml:space="preserve"> </v>
      </c>
      <c r="BI22" s="108" t="str">
        <f>IF(SUM(COUNTIFS('Planificación 2026-1'!F:F,"HUAURA",'Planificación 2026-1'!W:W,C22,'Planificación 2026-1'!H:H,"EN"))&gt;0,"P02"," ")</f>
        <v xml:space="preserve"> </v>
      </c>
      <c r="BJ22" s="108" t="str">
        <f>IF(SUM(COUNTIFS('Planificación 2026-1'!F:F,"HUAURA",'Planificación 2026-1'!W:W,C22,'Planificación 2026-1'!H:H,"IS"))&gt;0,"P03"," ")</f>
        <v xml:space="preserve"> </v>
      </c>
      <c r="BK22" s="108" t="str">
        <f>IF(SUM(COUNTIFS('Planificación 2026-1'!F:F,"HUAURA",'Planificación 2026-1'!W:W,C22,'Planificación 2026-1'!H:H,"PS"))&gt;0,"P04"," ")</f>
        <v xml:space="preserve"> </v>
      </c>
      <c r="BL22" s="108"/>
      <c r="BM22" s="108" t="str">
        <f>IF(SUM(COUNTIFS('Planificación 2026-1'!F:F,"HUAURA",'Planificación 2026-1'!W:W,C22,'Planificación 2026-1'!H:H,"IN"))&gt;0,"P06"," ")</f>
        <v xml:space="preserve"> </v>
      </c>
      <c r="BN22" s="108" t="str">
        <f>IF(SUM(COUNTIFS('Planificación 2026-1'!F:F,"HUAURA",'Planificación 2026-1'!W:W,C22,'Planificación 2026-1'!H:H,"CA"))&gt;0,"P07"," ")</f>
        <v xml:space="preserve"> </v>
      </c>
      <c r="BO22" s="108" t="str">
        <f>IF(SUM(COUNTIFS('Planificación 2026-1'!F:F,"HUAURA",'Planificación 2026-1'!W:W,C22,'Planificación 2026-1'!H:H,"DE"))&gt;0,"P08"," ")</f>
        <v xml:space="preserve"> </v>
      </c>
      <c r="BP22" s="108" t="str">
        <f>IF(SUM(COUNTIFS('Planificación 2026-1'!F:F,"HUAURA",'Planificación 2026-1'!W:W,C22,'Planificación 2026-1'!H:H,"OB"))&gt;0,"P09"," ")</f>
        <v xml:space="preserve"> </v>
      </c>
      <c r="BQ22" s="108" t="str">
        <f>IF(SUM(COUNTIFS('Planificación 2026-1'!F:F,"HUAURA",'Planificación 2026-1'!W:W,C22,'Planificación 2026-1'!H:H,"MH"))&gt;0,"P31"," ")</f>
        <v xml:space="preserve"> </v>
      </c>
      <c r="BR22" s="108" t="str">
        <f>IF(SUM(COUNTIFS('Planificación 2026-1'!F:F,"HUAURA",'Planificación 2026-1'!W:W,C22,'Planificación 2026-1'!H:H,"IC"))&gt;0,"P32"," ")</f>
        <v xml:space="preserve"> </v>
      </c>
      <c r="BS22" s="108" t="str">
        <f>IF(SUM(COUNTIFS('Planificación 2026-1'!F:F,"HUAURA",'Planificación 2026-1'!W:W,C22,'Planificación 2026-1'!H:H,"AR"))&gt;0,"P34"," ")</f>
        <v xml:space="preserve"> </v>
      </c>
      <c r="BT22" s="108" t="str">
        <f>IF(SUM(COUNTIFS('Planificación 2026-1'!F:F,"HUAURA",'Planificación 2026-1'!W:W,C22,'Planificación 2026-1'!H:H,"T1"))&gt;0,"P35"," ")</f>
        <v xml:space="preserve"> </v>
      </c>
      <c r="BU22" s="108" t="str">
        <f>IF(SUM(COUNTIFS('Planificación 2026-1'!F:F,"HUAURA",'Planificación 2026-1'!W:W,C22,'Planificación 2026-1'!H:H,"T3"))&gt;0,"P36"," ")</f>
        <v xml:space="preserve"> </v>
      </c>
      <c r="BV22" s="108" t="str">
        <f>IF(SUM(COUNTIFS('Planificación 2026-1'!F:F,"HUAURA",'Planificación 2026-1'!W:W,C22,'Planificación 2026-1'!H:H,"T2"))&gt;0,"P37"," ")</f>
        <v xml:space="preserve"> </v>
      </c>
      <c r="BW22" s="108" t="str">
        <f>IF(SUM(COUNTIFS('Planificación 2026-1'!F:F,"HUAURA",'Planificación 2026-1'!W:W,C22,'Planificación 2026-1'!H:H,"AE"))&gt;0,"P38"," ")</f>
        <v xml:space="preserve"> </v>
      </c>
      <c r="BX22" s="108" t="str">
        <f>IF(SUM(COUNTIFS('Planificación 2026-1'!F:F,"HUAURA",'Planificación 2026-1'!W:W,C22,'Planificación 2026-1'!H:H,"T4"))&gt;0,"P55"," ")</f>
        <v xml:space="preserve"> </v>
      </c>
      <c r="BY22" s="109">
        <f>SUMIFS('Planificación 2026-1'!R:R,'Planificación 2026-1'!W:W,C22,'Planificación 2026-1'!H:H,"AF",'Planificación 2026-1'!I:I,"&gt;2")</f>
        <v>0</v>
      </c>
      <c r="BZ22" s="109">
        <f>SUMIFS('Planificación 2026-1'!R:R,'Planificación 2026-1'!W:W,C22,'Planificación 2026-1'!H:H,"EN",'Planificación 2026-1'!I:I,"&gt;2")</f>
        <v>0</v>
      </c>
      <c r="CA22" s="109">
        <f>SUMIFS('Planificación 2026-1'!R:R,'Planificación 2026-1'!W:W,C22,'Planificación 2026-1'!H:H,"IS",'Planificación 2026-1'!I:I,"&gt;2")</f>
        <v>0</v>
      </c>
      <c r="CB22" s="109">
        <f>SUMIFS('Planificación 2026-1'!R:R,'Planificación 2026-1'!W:W,C22,'Planificación 2026-1'!H:H,"PS",'Planificación 2026-1'!I:I,"&gt;2")</f>
        <v>0</v>
      </c>
      <c r="CC22" s="109">
        <f>SUMIFS('Planificación 2026-1'!R:R,'Planificación 2026-1'!W:W,C22,'Planificación 2026-1'!H:H,"IN",'Planificación 2026-1'!I:I,"&gt;2")</f>
        <v>0</v>
      </c>
      <c r="CD22" s="109">
        <f>SUMIFS('Planificación 2026-1'!R:R,'Planificación 2026-1'!W:W,C22,'Planificación 2026-1'!H:H,"CA",'Planificación 2026-1'!I:I,"&gt;2")</f>
        <v>0</v>
      </c>
      <c r="CE22" s="109">
        <f>SUMIFS('Planificación 2026-1'!R:R,'Planificación 2026-1'!W:W,C22,'Planificación 2026-1'!H:H,"DE",'Planificación 2026-1'!I:I,"&gt;2")</f>
        <v>0</v>
      </c>
      <c r="CF22" s="109">
        <f>SUMIFS('Planificación 2026-1'!R:R,'Planificación 2026-1'!W:W,C22,'Planificación 2026-1'!H:H,"OB",'Planificación 2026-1'!I:I,"&gt;2")</f>
        <v>0</v>
      </c>
      <c r="CG22" s="109">
        <f>SUMIFS('Planificación 2026-1'!R:R,'Planificación 2026-1'!W:W,C22,'Planificación 2026-1'!H:H,"MH",'Planificación 2026-1'!I:I,"&gt;2")</f>
        <v>0</v>
      </c>
      <c r="CH22" s="109">
        <f>SUMIFS('Planificación 2026-1'!R:R,'Planificación 2026-1'!W:W,C22,'Planificación 2026-1'!H:H,"IC",'Planificación 2026-1'!I:I,"&gt;2")</f>
        <v>0</v>
      </c>
      <c r="CI22" s="109">
        <f>SUMIFS('Planificación 2026-1'!R:R,'Planificación 2026-1'!W:W,C22,'Planificación 2026-1'!H:H,"AR",'Planificación 2026-1'!I:I,"&gt;2")</f>
        <v>0</v>
      </c>
      <c r="CJ22" s="109">
        <f>SUMIFS('Planificación 2026-1'!R:R,'Planificación 2026-1'!W:W,C22,'Planificación 2026-1'!H:H,"T1",'Planificación 2026-1'!I:I,"&gt;2")</f>
        <v>0</v>
      </c>
      <c r="CK22" s="109">
        <f>SUMIFS('Planificación 2026-1'!R:R,'Planificación 2026-1'!W:W,C22,'Planificación 2026-1'!H:H,"T3",'Planificación 2026-1'!I:I,"&gt;2")</f>
        <v>0</v>
      </c>
      <c r="CL22" s="109">
        <f>SUMIFS('Planificación 2026-1'!R:R,'Planificación 2026-1'!W:W,C22,'Planificación 2026-1'!H:H,"T2",'Planificación 2026-1'!I:I,"&gt;2")</f>
        <v>0</v>
      </c>
      <c r="CM22" s="109">
        <f>SUMIFS('Planificación 2026-1'!R:R,'Planificación 2026-1'!W:W,C22,'Planificación 2026-1'!H:H,"AE",'Planificación 2026-1'!I:I,"&gt;2")</f>
        <v>0</v>
      </c>
      <c r="CN22" s="109">
        <f>SUMIFS('Planificación 2026-1'!R:R,'Planificación 2026-1'!W:W,C22,'Planificación 2026-1'!H:H,"T4",'Planificación 2026-1'!I:I,"&gt;2")</f>
        <v>0</v>
      </c>
      <c r="CO22" s="109">
        <f>SUMIFS('Planificación 2026-1'!R:R,'Planificación 2026-1'!W:W,C22,'Planificación 2026-1'!H:H,"AF",'Planificación 2026-1'!I:I,"&lt;3")</f>
        <v>0</v>
      </c>
      <c r="CP22" s="109">
        <f>SUMIFS('Planificación 2026-1'!R:R,'Planificación 2026-1'!W:W,C22,'Planificación 2026-1'!H:H,"EN",'Planificación 2026-1'!I:I,"&lt;3")</f>
        <v>0</v>
      </c>
      <c r="CQ22" s="109">
        <f>SUMIFS('Planificación 2026-1'!R:R,'Planificación 2026-1'!W:W,C22,'Planificación 2026-1'!H:H,"IS",'Planificación 2026-1'!I:I,"&lt;3")</f>
        <v>0</v>
      </c>
      <c r="CR22" s="109">
        <f>SUMIFS('Planificación 2026-1'!R:R,'Planificación 2026-1'!W:W,C22,'Planificación 2026-1'!H:H,"PS",'Planificación 2026-1'!I:I,"&lt;3")</f>
        <v>0</v>
      </c>
      <c r="CS22" s="109">
        <f>SUMIFS('Planificación 2026-1'!R:R,'Planificación 2026-1'!W:W,C22,'Planificación 2026-1'!H:H,"IN",'Planificación 2026-1'!I:I,"&lt;3")</f>
        <v>0</v>
      </c>
      <c r="CT22" s="109">
        <f>SUMIFS('Planificación 2026-1'!R:R,'Planificación 2026-1'!W:W,C22,'Planificación 2026-1'!H:H,"CA",'Planificación 2026-1'!I:I,"&lt;3")</f>
        <v>0</v>
      </c>
      <c r="CU22" s="109">
        <f>SUMIFS('Planificación 2026-1'!R:R,'Planificación 2026-1'!W:W,C22,'Planificación 2026-1'!H:H,"DE",'Planificación 2026-1'!I:I,"&lt;3")</f>
        <v>0</v>
      </c>
      <c r="CV22" s="109">
        <f>SUMIFS('Planificación 2026-1'!R:R,'Planificación 2026-1'!W:W,C22,'Planificación 2026-1'!H:H,"OB",'Planificación 2026-1'!I:I,"&lt;3")</f>
        <v>0</v>
      </c>
      <c r="CW22" s="109">
        <f>SUMIFS('Planificación 2026-1'!R:R,'Planificación 2026-1'!W:W,C22,'Planificación 2026-1'!H:H,"MH",'Planificación 2026-1'!I:I,"&lt;3")</f>
        <v>0</v>
      </c>
      <c r="CX22" s="109">
        <f>SUMIFS('Planificación 2026-1'!R:R,'Planificación 2026-1'!W:W,C22,'Planificación 2026-1'!H:H,"IC",'Planificación 2026-1'!I:I,"&lt;3")</f>
        <v>0</v>
      </c>
      <c r="CY22" s="109">
        <f>SUMIFS('Planificación 2026-1'!R:R,'Planificación 2026-1'!W:W,C22,'Planificación 2026-1'!H:H,"AR",'Planificación 2026-1'!I:I,"&lt;3")</f>
        <v>0</v>
      </c>
      <c r="CZ22" s="109">
        <f>SUMIFS('Planificación 2026-1'!R:R,'Planificación 2026-1'!W:W,C22,'Planificación 2026-1'!H:H,"T1",'Planificación 2026-1'!I:I,"&lt;3")</f>
        <v>0</v>
      </c>
      <c r="DA22" s="109">
        <f>SUMIFS('Planificación 2026-1'!R:R,'Planificación 2026-1'!W:W,C22,'Planificación 2026-1'!H:H,"T3",'Planificación 2026-1'!I:I,"&lt;3")</f>
        <v>0</v>
      </c>
      <c r="DB22" s="109">
        <f>SUMIFS('Planificación 2026-1'!R:R,'Planificación 2026-1'!W:W,C22,'Planificación 2026-1'!H:H,"T2",'Planificación 2026-1'!I:I,"&lt;3")</f>
        <v>0</v>
      </c>
      <c r="DC22" s="109">
        <f>SUMIFS('Planificación 2026-1'!R:R,'Planificación 2026-1'!W:W,C22,'Planificación 2026-1'!H:H,"AE",'Planificación 2026-1'!I:I,"&lt;3")</f>
        <v>0</v>
      </c>
      <c r="DD22" s="109">
        <f>SUMIFS('Planificación 2026-1'!R:R,'Planificación 2026-1'!W:W,C22,'Planificación 2026-1'!H:H,"T4",'Planificación 2026-1'!I:I,"&lt;3")</f>
        <v>0</v>
      </c>
      <c r="DE22" s="108" t="str">
        <f t="shared" si="4"/>
        <v/>
      </c>
      <c r="DF22" s="41">
        <f>IF(C22="","",SUMIFS('Planificación 2026-1'!R:R,'Planificación 2026-1'!W:W,C22,'Planificación 2026-1'!F:F,"PRINCIPAL",'Planificación 2026-1'!X:X,"VIRTUAL"))</f>
        <v>0</v>
      </c>
      <c r="DG22" s="41">
        <f>IF(C22="","",SUMIFS('Planificación 2026-1'!R:R,'Planificación 2026-1'!W:W,C22,'Planificación 2026-1'!F:F,"PRINCIPAL",'Planificación 2026-1'!X:X,"PRESENCIAL"))</f>
        <v>0</v>
      </c>
      <c r="DH22" s="41">
        <f>IF(C22="","",SUMIFS('Planificación 2026-1'!R:R,'Planificación 2026-1'!W:W,C22,'Planificación 2026-1'!F:F,"PRINCIPAL",'Planificación 2026-1'!X:X,"HIBRIDO PRESENCIAL"))</f>
        <v>0</v>
      </c>
      <c r="DI22" s="108" t="str">
        <f t="shared" si="5"/>
        <v/>
      </c>
      <c r="DJ22" s="108">
        <f>IF(C22="","",SUMIFS('Planificación 2026-1'!R:R,'Planificación 2026-1'!W:W,C22,'Planificación 2026-1'!F:F,"FILIAL",'Planificación 2026-1'!X:X,"VIRTUAL"))</f>
        <v>0</v>
      </c>
      <c r="DK22" s="110">
        <f>IF(C22="","",SUMIFS('Planificación 2026-1'!R:R,'Planificación 2026-1'!W:W,C22,'Planificación 2026-1'!F:F,"FILIAL",'Planificación 2026-1'!X:X,"PRESENCIAL"))</f>
        <v>0</v>
      </c>
      <c r="DL22" s="61">
        <f>IF(C22="","",SUMIFS('Planificación 2026-1'!R:R,'Planificación 2026-1'!W:W,C22,'Planificación 2026-1'!F:F,"FILIAL",'Planificación 2026-1'!X:X,"HIBRIDO PRESENCIAL"))</f>
        <v>0</v>
      </c>
      <c r="DM22" s="111" t="str">
        <f t="shared" si="6"/>
        <v/>
      </c>
      <c r="DN22" s="108">
        <f>IF(C22="","",SUMIFS('Planificación 2026-1'!R:R,'Planificación 2026-1'!W:W,C22,'Planificación 2026-1'!F:F,"SUNAMPE",'Planificación 2026-1'!X:X,"VIRTUAL"))</f>
        <v>0</v>
      </c>
      <c r="DO22" s="61">
        <f>IF(C22="","",SUMIFS('Planificación 2026-1'!R:R,'Planificación 2026-1'!W:W,C22,'Planificación 2026-1'!F:F,"SUNAMPE",'Planificación 2026-1'!X:X,"PRESENCIAL"))</f>
        <v>0</v>
      </c>
      <c r="DP22" s="111" t="str">
        <f t="shared" si="7"/>
        <v/>
      </c>
      <c r="DQ22" s="108">
        <f>IF(C22="","",SUMIFS('Planificación 2026-1'!R:R,'Planificación 2026-1'!W:W,C22,'Planificación 2026-1'!F:F,"HUAURA",'Planificación 2026-1'!X:X,"VIRTUAL"))</f>
        <v>0</v>
      </c>
      <c r="DR22" s="61">
        <f>IF(C22="","",SUMIFS('Planificación 2026-1'!R:R,'Planificación 2026-1'!W:W,C22,'Planificación 2026-1'!F:F,"HUAURA",'Planificación 2026-1'!X:X,"PRESENCIAL"))</f>
        <v>0</v>
      </c>
      <c r="DS22" s="76">
        <f>SUMIFS('Planificación 2026-1'!R:R,'Planificación 2026-1'!W:W,C22,'Planificación 2026-1'!F:F,"PRINCIPAL",'Planificación 2026-1'!X:X,"VIRTUAL",'Planificación 2026-1'!I:I,"&gt;2")</f>
        <v>0</v>
      </c>
      <c r="DT22" s="76">
        <f>SUMIFS('Planificación 2026-1'!R:R,'Planificación 2026-1'!W:W,C22,'Planificación 2026-1'!F:F,"PRINCIPAL",'Planificación 2026-1'!X:X,"&lt;&gt;VIRTUAL",'Planificación 2026-1'!I:I,"&gt;2")</f>
        <v>0</v>
      </c>
      <c r="DU22" s="76">
        <f>SUMIFS('Planificación 2026-1'!R:R,'Planificación 2026-1'!W:W,C22,'Planificación 2026-1'!F:F,"SUNAMPE",'Planificación 2026-1'!X:X,"VIRTUAL",'Planificación 2026-1'!I:I,"&gt;2")</f>
        <v>0</v>
      </c>
      <c r="DV22" s="76">
        <f>SUMIFS('Planificación 2026-1'!R:R,'Planificación 2026-1'!W:W,C22,'Planificación 2026-1'!F:F,"SUNAMPE",'Planificación 2026-1'!X:X,"&lt;&gt;VIRTUAL",'Planificación 2026-1'!I:I,"&gt;2")</f>
        <v>0</v>
      </c>
      <c r="DW22" s="76">
        <f>SUMIFS('Planificación 2026-1'!R:R,'Planificación 2026-1'!W:W,C22,'Planificación 2026-1'!F:F,"FILIAL",'Planificación 2026-1'!X:X,"VIRTUAL",'Planificación 2026-1'!I:I,"&gt;2")</f>
        <v>0</v>
      </c>
      <c r="DX22" s="76">
        <f>SUMIFS('Planificación 2026-1'!R:R,'Planificación 2026-1'!W:W,C22,'Planificación 2026-1'!F:F,"FILIAL",'Planificación 2026-1'!X:X,"&lt;&gt;VIRTUAL",'Planificación 2026-1'!I:I,"&gt;2")</f>
        <v>0</v>
      </c>
      <c r="DY22" s="76">
        <f>SUMIFS('Planificación 2026-1'!R:R,'Planificación 2026-1'!W:W,C22,'Planificación 2026-1'!F:F,"PORUMA",'Planificación 2026-1'!X:X,"VIRTUAL",'Planificación 2026-1'!I:I,"&gt;2")</f>
        <v>0</v>
      </c>
      <c r="DZ22" s="76">
        <f>SUMIFS('Planificación 2026-1'!R:R,'Planificación 2026-1'!W:W,C22,'Planificación 2026-1'!F:F,"PORUMA",'Planificación 2026-1'!X:X,"&lt;&gt;VIRTUAL",'Planificación 2026-1'!I:I,"&gt;2")</f>
        <v>0</v>
      </c>
      <c r="EA22" s="76">
        <f>SUMIFS('Planificación 2026-1'!R:R,'Planificación 2026-1'!W:W,C22,'Planificación 2026-1'!F:F,"HUAURA",'Planificación 2026-1'!X:X,"VIRTUAL",'Planificación 2026-1'!I:I,"&gt;2")</f>
        <v>0</v>
      </c>
      <c r="EB22" s="76">
        <f>SUMIFS('Planificación 2026-1'!R:R,'Planificación 2026-1'!W:W,C22,'Planificación 2026-1'!F:F,"HUAURA",'Planificación 2026-1'!X:X,"&lt;&gt;VIRTUAL",'Planificación 2026-1'!I:I,"&gt;2")</f>
        <v>0</v>
      </c>
      <c r="EC22" s="76">
        <f>SUMIFS('Planificación 2026-1'!R:R,'Planificación 2026-1'!W:W,C22,'Planificación 2026-1'!F:F,"PRINCIPAL",'Planificación 2026-1'!X:X,"VIRTUAL",'Planificación 2026-1'!I:I,"&lt;3")</f>
        <v>0</v>
      </c>
      <c r="ED22" s="76">
        <f>SUMIFS('Planificación 2026-1'!R:R,'Planificación 2026-1'!W:W,C22,'Planificación 2026-1'!F:F,"PRINCIPAL",'Planificación 2026-1'!X:X,"&lt;&gt;VIRTUAL",'Planificación 2026-1'!I:I,"&lt;3")</f>
        <v>0</v>
      </c>
      <c r="EE22" s="76">
        <f>SUMIFS('Planificación 2026-1'!R:R,'Planificación 2026-1'!W:W,C22,'Planificación 2026-1'!F:F,"SUNAMPE",'Planificación 2026-1'!X:X,"VIRTUAL",'Planificación 2026-1'!I:I,"&lt;3")</f>
        <v>0</v>
      </c>
      <c r="EF22" s="76">
        <f>SUMIFS('Planificación 2026-1'!R:R,'Planificación 2026-1'!W:W,C22,'Planificación 2026-1'!F:F,"SUNAMPE",'Planificación 2026-1'!X:X,"&lt;&gt;VIRTUAL",'Planificación 2026-1'!I:I,"&lt;3")</f>
        <v>0</v>
      </c>
      <c r="EG22" s="76">
        <f>SUMIFS('Planificación 2026-1'!R:R,'Planificación 2026-1'!W:W,C22,'Planificación 2026-1'!F:F,"FILIAL",'Planificación 2026-1'!X:X,"VIRTUAL",'Planificación 2026-1'!I:I,"&lt;3")</f>
        <v>0</v>
      </c>
      <c r="EH22" s="76">
        <f>SUMIFS('Planificación 2026-1'!R:R,'Planificación 2026-1'!W:W,C22,'Planificación 2026-1'!F:F,"FILIAL",'Planificación 2026-1'!X:X,"&lt;&gt;VIRTUAL",'Planificación 2026-1'!I:I,"&lt;3")</f>
        <v>0</v>
      </c>
      <c r="EI22" s="76">
        <f>SUMIFS('Planificación 2026-1'!R:R,'Planificación 2026-1'!W:W,C22,'Planificación 2026-1'!F:F,"PORUMA",'Planificación 2026-1'!X:X,"VIRTUAL",'Planificación 2026-1'!I:I,"&lt;3")</f>
        <v>0</v>
      </c>
      <c r="EJ22" s="76">
        <f>SUMIFS('Planificación 2026-1'!R:R,'Planificación 2026-1'!W:W,C22,'Planificación 2026-1'!F:F,"PORUMA",'Planificación 2026-1'!X:X,"&lt;&gt;VIRTUAL",'Planificación 2026-1'!I:I,"&lt;3")</f>
        <v>0</v>
      </c>
      <c r="EK22" s="76">
        <f>SUMIFS('Planificación 2026-1'!R:R,'Planificación 2026-1'!W:W,C22,'Planificación 2026-1'!F:F,"HUAURA",'Planificación 2026-1'!X:X,"VIRTUAL",'Planificación 2026-1'!I:I,"&lt;3")</f>
        <v>0</v>
      </c>
      <c r="EL22" s="76">
        <f>SUMIFS('Planificación 2026-1'!R:R,'Planificación 2026-1'!W:W,C22,'Planificación 2026-1'!F:F,"HUAURA",'Planificación 2026-1'!X:X,"&lt;&gt;VIRTUAL",'Planificación 2026-1'!I:I,"&lt;3")</f>
        <v>0</v>
      </c>
      <c r="EM22" s="76"/>
      <c r="EN22" s="76">
        <f t="shared" si="0"/>
        <v>0</v>
      </c>
      <c r="EO22" s="76">
        <f t="shared" si="1"/>
        <v>0</v>
      </c>
      <c r="EP22" s="76" t="b">
        <f t="shared" si="2"/>
        <v>1</v>
      </c>
      <c r="EQ22" s="76" t="str">
        <f t="shared" si="3"/>
        <v/>
      </c>
      <c r="ER22" s="76" t="str">
        <f t="shared" si="8"/>
        <v>PRESENCIAL</v>
      </c>
    </row>
    <row r="23" spans="1:148" hidden="1">
      <c r="A23" s="83"/>
      <c r="B23" s="119">
        <v>20</v>
      </c>
      <c r="C23" s="115" t="s">
        <v>191</v>
      </c>
      <c r="D23" s="112">
        <f>SUMIF('Planificación 2026-1'!W:W,C23,'Planificación 2026-1'!R:R)</f>
        <v>0</v>
      </c>
      <c r="E23" s="114" t="s">
        <v>170</v>
      </c>
      <c r="F23" s="115" t="s">
        <v>171</v>
      </c>
      <c r="G23" s="115" t="s">
        <v>153</v>
      </c>
      <c r="H23" s="115" t="s">
        <v>121</v>
      </c>
      <c r="I23" s="107" t="str">
        <f>IF(SUM(COUNTIFS('Planificación 2026-1'!F:F,"PRINCIPAL",'Planificación 2026-1'!W:W,C23,'Planificación 2026-1'!H:H,"AF"))&gt;0,"P01"," ")</f>
        <v xml:space="preserve"> </v>
      </c>
      <c r="J23" s="108" t="str">
        <f>IF(SUM(COUNTIFS('Planificación 2026-1'!F:F,"PRINCIPAL",'Planificación 2026-1'!W:W,C23,'Planificación 2026-1'!H:H,"EN"))&gt;0,"P02"," ")</f>
        <v xml:space="preserve"> </v>
      </c>
      <c r="K23" s="108" t="str">
        <f>IF(SUM(COUNTIFS('Planificación 2026-1'!F:F,"PRINCIPAL",'Planificación 2026-1'!W:W,C23,'Planificación 2026-1'!H:H,"IS"))&gt;0,"P03"," ")</f>
        <v xml:space="preserve"> </v>
      </c>
      <c r="L23" s="108" t="str">
        <f>IF(SUM(COUNTIFS('Planificación 2026-1'!F:F,"PRINCIPAL",'Planificación 2026-1'!W:W,C23,'Planificación 2026-1'!H:H,"PS"))&gt;0,"P04"," ")</f>
        <v xml:space="preserve"> </v>
      </c>
      <c r="M23" s="108"/>
      <c r="N23" s="108" t="str">
        <f>IF(SUM(COUNTIFS('Planificación 2026-1'!F:F,"PRINCIPAL",'Planificación 2026-1'!W:W,C23,'Planificación 2026-1'!H:H,"IN"))&gt;0,"P06"," ")</f>
        <v xml:space="preserve"> </v>
      </c>
      <c r="O23" s="108" t="str">
        <f>IF(SUM(COUNTIFS('Planificación 2026-1'!F:F,"PRINCIPAL",'Planificación 2026-1'!W:W,C23,'Planificación 2026-1'!H:H,"CA"))&gt;0,"P07"," ")</f>
        <v xml:space="preserve"> </v>
      </c>
      <c r="P23" s="108" t="str">
        <f>IF(SUM(COUNTIFS('Planificación 2026-1'!F:F,"PRINCIPAL",'Planificación 2026-1'!W:W,C23,'Planificación 2026-1'!H:H,"DE"))&gt;0,"P08"," ")</f>
        <v xml:space="preserve"> </v>
      </c>
      <c r="Q23" s="108" t="str">
        <f>IF(SUM(COUNTIFS('Planificación 2026-1'!F:F,"PRINCIPAL",'Planificación 2026-1'!W:W,C23,'Planificación 2026-1'!H:H,"OB"))&gt;0,"P09"," ")</f>
        <v xml:space="preserve"> </v>
      </c>
      <c r="R23" s="108" t="str">
        <f>IF(SUM(COUNTIFS('Planificación 2026-1'!F:F,"PRINCIPAL",'Planificación 2026-1'!W:W,C23,'Planificación 2026-1'!H:H,"MH"))&gt;0,"P31"," ")</f>
        <v xml:space="preserve"> </v>
      </c>
      <c r="S23" s="108" t="str">
        <f>IF(SUM(COUNTIFS('Planificación 2026-1'!F:F,"PRINCIPAL",'Planificación 2026-1'!W:W,C23,'Planificación 2026-1'!H:H,"IC"))&gt;0,"P32"," ")</f>
        <v xml:space="preserve"> </v>
      </c>
      <c r="T23" s="108" t="str">
        <f>IF(SUM(COUNTIFS('Planificación 2026-1'!F:F,"PRINCIPAL",'Planificación 2026-1'!W:W,C23,'Planificación 2026-1'!H:H,"AR"))&gt;0,"P34"," ")</f>
        <v xml:space="preserve"> </v>
      </c>
      <c r="U23" s="108" t="str">
        <f>IF(SUM(COUNTIFS('Planificación 2026-1'!F:F,"PRINCIPAL",'Planificación 2026-1'!W:W,C23,'Planificación 2026-1'!H:H,"T1"))&gt;0,"P35"," ")</f>
        <v xml:space="preserve"> </v>
      </c>
      <c r="V23" s="108" t="str">
        <f>IF(SUM(COUNTIFS('Planificación 2026-1'!F:F,"PRINCIPAL",'Planificación 2026-1'!W:W,C23,'Planificación 2026-1'!H:H,"T3"))&gt;0,"P36"," ")</f>
        <v xml:space="preserve"> </v>
      </c>
      <c r="W23" s="108" t="str">
        <f>IF(SUM(COUNTIFS('Planificación 2026-1'!F:F,"PRINCIPAL",'Planificación 2026-1'!W:W,C23,'Planificación 2026-1'!H:H,"T2"))&gt;0,"P37"," ")</f>
        <v xml:space="preserve"> </v>
      </c>
      <c r="X23" s="108" t="str">
        <f>IF(SUM(COUNTIFS('Planificación 2026-1'!F:F,"PRINCIPAL",'Planificación 2026-1'!W:W,C23,'Planificación 2026-1'!H:H,"AE"))&gt;0,"P38"," ")</f>
        <v xml:space="preserve"> </v>
      </c>
      <c r="Y23" s="108" t="str">
        <f>IF(SUM(COUNTIFS('Planificación 2026-1'!F:F,"PRINCIPAL",'Planificación 2026-1'!W:W,C23,'Planificación 2026-1'!H:H,"T4"))&gt;0,"P55"," ")</f>
        <v xml:space="preserve"> </v>
      </c>
      <c r="Z23" s="108" t="str">
        <f>IF(SUM(COUNTIFS('Planificación 2026-1'!F:F,"FILIAL",'Planificación 2026-1'!W:W,C23,'Planificación 2026-1'!H:H,"AF"))&gt;0," P01"," ")</f>
        <v xml:space="preserve"> </v>
      </c>
      <c r="AA23" s="108" t="str">
        <f>IF(SUM(COUNTIFS('Planificación 2026-1'!F:F,"FILIAL",'Planificación 2026-1'!W:W,C23,'Planificación 2026-1'!H:H,"EN"))&gt;0,"P02"," ")</f>
        <v xml:space="preserve"> </v>
      </c>
      <c r="AB23" s="108" t="str">
        <f>IF(SUM(COUNTIFS('Planificación 2026-1'!F:F,"FILIAL",'Planificación 2026-1'!W:W,C23,'Planificación 2026-1'!H:H,"IS"))&gt;0,"P03"," ")</f>
        <v xml:space="preserve"> </v>
      </c>
      <c r="AC23" s="108" t="str">
        <f>IF(SUM(COUNTIFS('Planificación 2026-1'!F:F,"FILIAL",'Planificación 2026-1'!W:W,C23,'Planificación 2026-1'!H:H,"PS"))&gt;0,"P04"," ")</f>
        <v xml:space="preserve"> </v>
      </c>
      <c r="AD23" s="108"/>
      <c r="AE23" s="108" t="str">
        <f>IF(SUM(COUNTIFS('Planificación 2026-1'!F:F,"FILIAL",'Planificación 2026-1'!W:W,C23,'Planificación 2026-1'!H:H,"IN"))&gt;0,"P06"," ")</f>
        <v xml:space="preserve"> </v>
      </c>
      <c r="AF23" s="108" t="str">
        <f>IF(SUM(COUNTIFS('Planificación 2026-1'!F:F,"FILIAL",'Planificación 2026-1'!W:W,C23,'Planificación 2026-1'!H:H,"CA"))&gt;0,"P07"," ")</f>
        <v xml:space="preserve"> </v>
      </c>
      <c r="AG23" s="108" t="str">
        <f>IF(SUM(COUNTIFS('Planificación 2026-1'!F:F,"FILIAL",'Planificación 2026-1'!W:W,C23,'Planificación 2026-1'!H:H,"DE"))&gt;0,"P08"," ")</f>
        <v xml:space="preserve"> </v>
      </c>
      <c r="AH23" s="108" t="str">
        <f>IF(SUM(COUNTIFS('Planificación 2026-1'!F:F,"FILIAL",'Planificación 2026-1'!W:W,C23,'Planificación 2026-1'!H:H,"OB"))&gt;0,"P09"," ")</f>
        <v xml:space="preserve"> </v>
      </c>
      <c r="AI23" s="108" t="str">
        <f>IF(SUM(COUNTIFS('Planificación 2026-1'!F:F,"FILIAL",'Planificación 2026-1'!W:W,C23,'Planificación 2026-1'!H:H,"MH"))&gt;0,"P31"," ")</f>
        <v xml:space="preserve"> </v>
      </c>
      <c r="AJ23" s="108" t="str">
        <f>IF(SUM(COUNTIFS('Planificación 2026-1'!F:F,"FILIAL",'Planificación 2026-1'!W:W,C23,'Planificación 2026-1'!H:H,"IC"))&gt;0,"P32"," ")</f>
        <v xml:space="preserve"> </v>
      </c>
      <c r="AK23" s="108" t="str">
        <f>IF(SUM(COUNTIFS('Planificación 2026-1'!F:F,"FILIAL",'Planificación 2026-1'!W:W,C23,'Planificación 2026-1'!H:H,"AR"))&gt;0,"P34"," ")</f>
        <v xml:space="preserve"> </v>
      </c>
      <c r="AL23" s="108" t="str">
        <f>IF(SUM(COUNTIFS('Planificación 2026-1'!F:F,"FILIAL",'Planificación 2026-1'!W:W,C23,'Planificación 2026-1'!H:H,"T1"))&gt;0,"P35"," ")</f>
        <v xml:space="preserve"> </v>
      </c>
      <c r="AM23" s="108" t="str">
        <f>IF(SUM(COUNTIFS('Planificación 2026-1'!F:F,"FILIAL",'Planificación 2026-1'!W:W,C23,'Planificación 2026-1'!H:H,"T3"))&gt;0,"P36"," ")</f>
        <v xml:space="preserve"> </v>
      </c>
      <c r="AN23" s="108" t="str">
        <f>IF(SUM(COUNTIFS('Planificación 2026-1'!F:F,"FILIAL",'Planificación 2026-1'!W:W,C23,'Planificación 2026-1'!H:H,"T2"))&gt;0,"P37"," ")</f>
        <v xml:space="preserve"> </v>
      </c>
      <c r="AO23" s="108" t="str">
        <f>IF(SUM(COUNTIFS('Planificación 2026-1'!F:F,"FILIAL",'Planificación 2026-1'!W:W,C23,'Planificación 2026-1'!H:H,"AE"))&gt;0,"P38"," ")</f>
        <v xml:space="preserve"> </v>
      </c>
      <c r="AP23" s="108" t="str">
        <f>IF(SUM(COUNTIFS('Planificación 2026-1'!F:F,"FILIAL",'Planificación 2026-1'!W:W,C23,'Planificación 2026-1'!H:H,"T4"))&gt;0,"P55"," ")</f>
        <v xml:space="preserve"> </v>
      </c>
      <c r="AQ23" s="108" t="str">
        <f>IF(SUM(COUNTIFS('Planificación 2026-1'!F:F,"SUNAMPE",'Planificación 2026-1'!W:W,C23,'Planificación 2026-1'!H:H,"AF"))&gt;0," P01"," ")</f>
        <v xml:space="preserve"> </v>
      </c>
      <c r="AR23" s="108" t="str">
        <f>IF(SUM(COUNTIFS('Planificación 2026-1'!F:F,"SUNAMPE",'Planificación 2026-1'!W:W,C23,'Planificación 2026-1'!H:H,"EN"))&gt;0,"P02"," ")</f>
        <v xml:space="preserve"> </v>
      </c>
      <c r="AS23" s="108" t="str">
        <f>IF(SUM(COUNTIFS('Planificación 2026-1'!F:F,"SUNAMPE",'Planificación 2026-1'!W:W,C23,'Planificación 2026-1'!H:H,"IS"))&gt;0,"P03"," ")</f>
        <v xml:space="preserve"> </v>
      </c>
      <c r="AT23" s="108" t="str">
        <f>IF(SUM(COUNTIFS('Planificación 2026-1'!F:F,"SUNAMPE",'Planificación 2026-1'!W:W,C23,'Planificación 2026-1'!H:H,"PS"))&gt;0,"P04"," ")</f>
        <v xml:space="preserve"> </v>
      </c>
      <c r="AU23" s="108"/>
      <c r="AV23" s="108" t="str">
        <f>IF(SUM(COUNTIFS('Planificación 2026-1'!F:F,"SUNAMPE",'Planificación 2026-1'!W:W,C23,'Planificación 2026-1'!H:H,"IN"))&gt;0,"P06"," ")</f>
        <v xml:space="preserve"> </v>
      </c>
      <c r="AW23" s="108" t="str">
        <f>IF(SUM(COUNTIFS('Planificación 2026-1'!F:F,"SUNAMPE",'Planificación 2026-1'!W:W,C23,'Planificación 2026-1'!H:H,"CA"))&gt;0,"P07"," ")</f>
        <v xml:space="preserve"> </v>
      </c>
      <c r="AX23" s="108" t="str">
        <f>IF(SUM(COUNTIFS('Planificación 2026-1'!F:F,"SUNAMPE",'Planificación 2026-1'!W:W,C23,'Planificación 2026-1'!H:H,"DE"))&gt;0,"P08"," ")</f>
        <v xml:space="preserve"> </v>
      </c>
      <c r="AY23" s="108" t="str">
        <f>IF(SUM(COUNTIFS('Planificación 2026-1'!F:F,"SUNAMPE",'Planificación 2026-1'!W:W,C23,'Planificación 2026-1'!H:H,"OB"))&gt;0,"P09"," ")</f>
        <v xml:space="preserve"> </v>
      </c>
      <c r="AZ23" s="108" t="str">
        <f>IF(SUM(COUNTIFS('Planificación 2026-1'!F:F,"SUNAMPE",'Planificación 2026-1'!W:W,C23,'Planificación 2026-1'!H:H,"MH"))&gt;0,"P31"," ")</f>
        <v xml:space="preserve"> </v>
      </c>
      <c r="BA23" s="108" t="str">
        <f>IF(SUM(COUNTIFS('Planificación 2026-1'!F:F,"SUNAMPE",'Planificación 2026-1'!W:W,C23,'Planificación 2026-1'!H:H,"IC"))&gt;0,"P32"," ")</f>
        <v xml:space="preserve"> </v>
      </c>
      <c r="BB23" s="108" t="str">
        <f>IF(SUM(COUNTIFS('Planificación 2026-1'!F:F,"SUNAMPE",'Planificación 2026-1'!W:W,C23,'Planificación 2026-1'!H:H,"AR"))&gt;0,"P34"," ")</f>
        <v xml:space="preserve"> </v>
      </c>
      <c r="BC23" s="108" t="str">
        <f>IF(SUM(COUNTIFS('Planificación 2026-1'!F:F,"SUNAMPE",'Planificación 2026-1'!W:W,C23,'Planificación 2026-1'!H:H,"T1"))&gt;0,"P35"," ")</f>
        <v xml:space="preserve"> </v>
      </c>
      <c r="BD23" s="108" t="str">
        <f>IF(SUM(COUNTIFS('Planificación 2026-1'!F:F,"SUNAMPE",'Planificación 2026-1'!W:W,C23,'Planificación 2026-1'!H:H,"T3"))&gt;0,"P36"," ")</f>
        <v xml:space="preserve"> </v>
      </c>
      <c r="BE23" s="108" t="str">
        <f>IF(SUM(COUNTIFS('Planificación 2026-1'!F:F,"SUNAMPE",'Planificación 2026-1'!W:W,C23,'Planificación 2026-1'!H:H,"T2"))&gt;0,"P37"," ")</f>
        <v xml:space="preserve"> </v>
      </c>
      <c r="BF23" s="108" t="str">
        <f>IF(SUM(COUNTIFS('Planificación 2026-1'!F:F,"SUNAMPE",'Planificación 2026-1'!W:W,C23,'Planificación 2026-1'!H:H,"AE"))&gt;0,"P38"," ")</f>
        <v xml:space="preserve"> </v>
      </c>
      <c r="BG23" s="108" t="str">
        <f>IF(SUM(COUNTIFS('Planificación 2026-1'!F:F,"SUNAMPE",'Planificación 2026-1'!W:W,C23,'Planificación 2026-1'!H:H,"T4"))&gt;0,"P55"," ")</f>
        <v xml:space="preserve"> </v>
      </c>
      <c r="BH23" s="108" t="str">
        <f>IF(SUM(COUNTIFS('Planificación 2026-1'!F:F,"HUAURA",'Planificación 2026-1'!W:W,C23,'Planificación 2026-1'!H:H,"AF"))&gt;0," P01"," ")</f>
        <v xml:space="preserve"> </v>
      </c>
      <c r="BI23" s="108" t="str">
        <f>IF(SUM(COUNTIFS('Planificación 2026-1'!F:F,"HUAURA",'Planificación 2026-1'!W:W,C23,'Planificación 2026-1'!H:H,"EN"))&gt;0,"P02"," ")</f>
        <v xml:space="preserve"> </v>
      </c>
      <c r="BJ23" s="108" t="str">
        <f>IF(SUM(COUNTIFS('Planificación 2026-1'!F:F,"HUAURA",'Planificación 2026-1'!W:W,C23,'Planificación 2026-1'!H:H,"IS"))&gt;0,"P03"," ")</f>
        <v xml:space="preserve"> </v>
      </c>
      <c r="BK23" s="108" t="str">
        <f>IF(SUM(COUNTIFS('Planificación 2026-1'!F:F,"HUAURA",'Planificación 2026-1'!W:W,C23,'Planificación 2026-1'!H:H,"PS"))&gt;0,"P04"," ")</f>
        <v xml:space="preserve"> </v>
      </c>
      <c r="BL23" s="108"/>
      <c r="BM23" s="108" t="str">
        <f>IF(SUM(COUNTIFS('Planificación 2026-1'!F:F,"HUAURA",'Planificación 2026-1'!W:W,C23,'Planificación 2026-1'!H:H,"IN"))&gt;0,"P06"," ")</f>
        <v xml:space="preserve"> </v>
      </c>
      <c r="BN23" s="108" t="str">
        <f>IF(SUM(COUNTIFS('Planificación 2026-1'!F:F,"HUAURA",'Planificación 2026-1'!W:W,C23,'Planificación 2026-1'!H:H,"CA"))&gt;0,"P07"," ")</f>
        <v xml:space="preserve"> </v>
      </c>
      <c r="BO23" s="108" t="str">
        <f>IF(SUM(COUNTIFS('Planificación 2026-1'!F:F,"HUAURA",'Planificación 2026-1'!W:W,C23,'Planificación 2026-1'!H:H,"DE"))&gt;0,"P08"," ")</f>
        <v xml:space="preserve"> </v>
      </c>
      <c r="BP23" s="108" t="str">
        <f>IF(SUM(COUNTIFS('Planificación 2026-1'!F:F,"HUAURA",'Planificación 2026-1'!W:W,C23,'Planificación 2026-1'!H:H,"OB"))&gt;0,"P09"," ")</f>
        <v xml:space="preserve"> </v>
      </c>
      <c r="BQ23" s="108" t="str">
        <f>IF(SUM(COUNTIFS('Planificación 2026-1'!F:F,"HUAURA",'Planificación 2026-1'!W:W,C23,'Planificación 2026-1'!H:H,"MH"))&gt;0,"P31"," ")</f>
        <v xml:space="preserve"> </v>
      </c>
      <c r="BR23" s="108" t="str">
        <f>IF(SUM(COUNTIFS('Planificación 2026-1'!F:F,"HUAURA",'Planificación 2026-1'!W:W,C23,'Planificación 2026-1'!H:H,"IC"))&gt;0,"P32"," ")</f>
        <v xml:space="preserve"> </v>
      </c>
      <c r="BS23" s="108" t="str">
        <f>IF(SUM(COUNTIFS('Planificación 2026-1'!F:F,"HUAURA",'Planificación 2026-1'!W:W,C23,'Planificación 2026-1'!H:H,"AR"))&gt;0,"P34"," ")</f>
        <v xml:space="preserve"> </v>
      </c>
      <c r="BT23" s="108" t="str">
        <f>IF(SUM(COUNTIFS('Planificación 2026-1'!F:F,"HUAURA",'Planificación 2026-1'!W:W,C23,'Planificación 2026-1'!H:H,"T1"))&gt;0,"P35"," ")</f>
        <v xml:space="preserve"> </v>
      </c>
      <c r="BU23" s="108" t="str">
        <f>IF(SUM(COUNTIFS('Planificación 2026-1'!F:F,"HUAURA",'Planificación 2026-1'!W:W,C23,'Planificación 2026-1'!H:H,"T3"))&gt;0,"P36"," ")</f>
        <v xml:space="preserve"> </v>
      </c>
      <c r="BV23" s="108" t="str">
        <f>IF(SUM(COUNTIFS('Planificación 2026-1'!F:F,"HUAURA",'Planificación 2026-1'!W:W,C23,'Planificación 2026-1'!H:H,"T2"))&gt;0,"P37"," ")</f>
        <v xml:space="preserve"> </v>
      </c>
      <c r="BW23" s="108" t="str">
        <f>IF(SUM(COUNTIFS('Planificación 2026-1'!F:F,"HUAURA",'Planificación 2026-1'!W:W,C23,'Planificación 2026-1'!H:H,"AE"))&gt;0,"P38"," ")</f>
        <v xml:space="preserve"> </v>
      </c>
      <c r="BX23" s="108" t="str">
        <f>IF(SUM(COUNTIFS('Planificación 2026-1'!F:F,"HUAURA",'Planificación 2026-1'!W:W,C23,'Planificación 2026-1'!H:H,"T4"))&gt;0,"P55"," ")</f>
        <v xml:space="preserve"> </v>
      </c>
      <c r="BY23" s="109">
        <f>SUMIFS('Planificación 2026-1'!R:R,'Planificación 2026-1'!W:W,C23,'Planificación 2026-1'!H:H,"AF",'Planificación 2026-1'!I:I,"&gt;2")</f>
        <v>0</v>
      </c>
      <c r="BZ23" s="109">
        <f>SUMIFS('Planificación 2026-1'!R:R,'Planificación 2026-1'!W:W,C23,'Planificación 2026-1'!H:H,"EN",'Planificación 2026-1'!I:I,"&gt;2")</f>
        <v>0</v>
      </c>
      <c r="CA23" s="109">
        <f>SUMIFS('Planificación 2026-1'!R:R,'Planificación 2026-1'!W:W,C23,'Planificación 2026-1'!H:H,"IS",'Planificación 2026-1'!I:I,"&gt;2")</f>
        <v>0</v>
      </c>
      <c r="CB23" s="109">
        <f>SUMIFS('Planificación 2026-1'!R:R,'Planificación 2026-1'!W:W,C23,'Planificación 2026-1'!H:H,"PS",'Planificación 2026-1'!I:I,"&gt;2")</f>
        <v>0</v>
      </c>
      <c r="CC23" s="109">
        <f>SUMIFS('Planificación 2026-1'!R:R,'Planificación 2026-1'!W:W,C23,'Planificación 2026-1'!H:H,"IN",'Planificación 2026-1'!I:I,"&gt;2")</f>
        <v>0</v>
      </c>
      <c r="CD23" s="109">
        <f>SUMIFS('Planificación 2026-1'!R:R,'Planificación 2026-1'!W:W,C23,'Planificación 2026-1'!H:H,"CA",'Planificación 2026-1'!I:I,"&gt;2")</f>
        <v>0</v>
      </c>
      <c r="CE23" s="109">
        <f>SUMIFS('Planificación 2026-1'!R:R,'Planificación 2026-1'!W:W,C23,'Planificación 2026-1'!H:H,"DE",'Planificación 2026-1'!I:I,"&gt;2")</f>
        <v>0</v>
      </c>
      <c r="CF23" s="109">
        <f>SUMIFS('Planificación 2026-1'!R:R,'Planificación 2026-1'!W:W,C23,'Planificación 2026-1'!H:H,"OB",'Planificación 2026-1'!I:I,"&gt;2")</f>
        <v>0</v>
      </c>
      <c r="CG23" s="109">
        <f>SUMIFS('Planificación 2026-1'!R:R,'Planificación 2026-1'!W:W,C23,'Planificación 2026-1'!H:H,"MH",'Planificación 2026-1'!I:I,"&gt;2")</f>
        <v>0</v>
      </c>
      <c r="CH23" s="109">
        <f>SUMIFS('Planificación 2026-1'!R:R,'Planificación 2026-1'!W:W,C23,'Planificación 2026-1'!H:H,"IC",'Planificación 2026-1'!I:I,"&gt;2")</f>
        <v>0</v>
      </c>
      <c r="CI23" s="109">
        <f>SUMIFS('Planificación 2026-1'!R:R,'Planificación 2026-1'!W:W,C23,'Planificación 2026-1'!H:H,"AR",'Planificación 2026-1'!I:I,"&gt;2")</f>
        <v>0</v>
      </c>
      <c r="CJ23" s="109">
        <f>SUMIFS('Planificación 2026-1'!R:R,'Planificación 2026-1'!W:W,C23,'Planificación 2026-1'!H:H,"T1",'Planificación 2026-1'!I:I,"&gt;2")</f>
        <v>0</v>
      </c>
      <c r="CK23" s="109">
        <f>SUMIFS('Planificación 2026-1'!R:R,'Planificación 2026-1'!W:W,C23,'Planificación 2026-1'!H:H,"T3",'Planificación 2026-1'!I:I,"&gt;2")</f>
        <v>0</v>
      </c>
      <c r="CL23" s="109">
        <f>SUMIFS('Planificación 2026-1'!R:R,'Planificación 2026-1'!W:W,C23,'Planificación 2026-1'!H:H,"T2",'Planificación 2026-1'!I:I,"&gt;2")</f>
        <v>0</v>
      </c>
      <c r="CM23" s="109">
        <f>SUMIFS('Planificación 2026-1'!R:R,'Planificación 2026-1'!W:W,C23,'Planificación 2026-1'!H:H,"AE",'Planificación 2026-1'!I:I,"&gt;2")</f>
        <v>0</v>
      </c>
      <c r="CN23" s="109">
        <f>SUMIFS('Planificación 2026-1'!R:R,'Planificación 2026-1'!W:W,C23,'Planificación 2026-1'!H:H,"T4",'Planificación 2026-1'!I:I,"&gt;2")</f>
        <v>0</v>
      </c>
      <c r="CO23" s="109">
        <f>SUMIFS('Planificación 2026-1'!R:R,'Planificación 2026-1'!W:W,C23,'Planificación 2026-1'!H:H,"AF",'Planificación 2026-1'!I:I,"&lt;3")</f>
        <v>0</v>
      </c>
      <c r="CP23" s="109">
        <f>SUMIFS('Planificación 2026-1'!R:R,'Planificación 2026-1'!W:W,C23,'Planificación 2026-1'!H:H,"EN",'Planificación 2026-1'!I:I,"&lt;3")</f>
        <v>0</v>
      </c>
      <c r="CQ23" s="109">
        <f>SUMIFS('Planificación 2026-1'!R:R,'Planificación 2026-1'!W:W,C23,'Planificación 2026-1'!H:H,"IS",'Planificación 2026-1'!I:I,"&lt;3")</f>
        <v>0</v>
      </c>
      <c r="CR23" s="109">
        <f>SUMIFS('Planificación 2026-1'!R:R,'Planificación 2026-1'!W:W,C23,'Planificación 2026-1'!H:H,"PS",'Planificación 2026-1'!I:I,"&lt;3")</f>
        <v>0</v>
      </c>
      <c r="CS23" s="109">
        <f>SUMIFS('Planificación 2026-1'!R:R,'Planificación 2026-1'!W:W,C23,'Planificación 2026-1'!H:H,"IN",'Planificación 2026-1'!I:I,"&lt;3")</f>
        <v>0</v>
      </c>
      <c r="CT23" s="109">
        <f>SUMIFS('Planificación 2026-1'!R:R,'Planificación 2026-1'!W:W,C23,'Planificación 2026-1'!H:H,"CA",'Planificación 2026-1'!I:I,"&lt;3")</f>
        <v>0</v>
      </c>
      <c r="CU23" s="109">
        <f>SUMIFS('Planificación 2026-1'!R:R,'Planificación 2026-1'!W:W,C23,'Planificación 2026-1'!H:H,"DE",'Planificación 2026-1'!I:I,"&lt;3")</f>
        <v>0</v>
      </c>
      <c r="CV23" s="109">
        <f>SUMIFS('Planificación 2026-1'!R:R,'Planificación 2026-1'!W:W,C23,'Planificación 2026-1'!H:H,"OB",'Planificación 2026-1'!I:I,"&lt;3")</f>
        <v>0</v>
      </c>
      <c r="CW23" s="109">
        <f>SUMIFS('Planificación 2026-1'!R:R,'Planificación 2026-1'!W:W,C23,'Planificación 2026-1'!H:H,"MH",'Planificación 2026-1'!I:I,"&lt;3")</f>
        <v>0</v>
      </c>
      <c r="CX23" s="109">
        <f>SUMIFS('Planificación 2026-1'!R:R,'Planificación 2026-1'!W:W,C23,'Planificación 2026-1'!H:H,"IC",'Planificación 2026-1'!I:I,"&lt;3")</f>
        <v>0</v>
      </c>
      <c r="CY23" s="109">
        <f>SUMIFS('Planificación 2026-1'!R:R,'Planificación 2026-1'!W:W,C23,'Planificación 2026-1'!H:H,"AR",'Planificación 2026-1'!I:I,"&lt;3")</f>
        <v>0</v>
      </c>
      <c r="CZ23" s="109">
        <f>SUMIFS('Planificación 2026-1'!R:R,'Planificación 2026-1'!W:W,C23,'Planificación 2026-1'!H:H,"T1",'Planificación 2026-1'!I:I,"&lt;3")</f>
        <v>0</v>
      </c>
      <c r="DA23" s="109">
        <f>SUMIFS('Planificación 2026-1'!R:R,'Planificación 2026-1'!W:W,C23,'Planificación 2026-1'!H:H,"T3",'Planificación 2026-1'!I:I,"&lt;3")</f>
        <v>0</v>
      </c>
      <c r="DB23" s="109">
        <f>SUMIFS('Planificación 2026-1'!R:R,'Planificación 2026-1'!W:W,C23,'Planificación 2026-1'!H:H,"T2",'Planificación 2026-1'!I:I,"&lt;3")</f>
        <v>0</v>
      </c>
      <c r="DC23" s="109">
        <f>SUMIFS('Planificación 2026-1'!R:R,'Planificación 2026-1'!W:W,C23,'Planificación 2026-1'!H:H,"AE",'Planificación 2026-1'!I:I,"&lt;3")</f>
        <v>0</v>
      </c>
      <c r="DD23" s="109">
        <f>SUMIFS('Planificación 2026-1'!R:R,'Planificación 2026-1'!W:W,C23,'Planificación 2026-1'!H:H,"T4",'Planificación 2026-1'!I:I,"&lt;3")</f>
        <v>0</v>
      </c>
      <c r="DE23" s="108" t="str">
        <f t="shared" si="4"/>
        <v/>
      </c>
      <c r="DF23" s="41">
        <f>IF(C23="","",SUMIFS('Planificación 2026-1'!R:R,'Planificación 2026-1'!W:W,C23,'Planificación 2026-1'!F:F,"PRINCIPAL",'Planificación 2026-1'!X:X,"VIRTUAL"))</f>
        <v>0</v>
      </c>
      <c r="DG23" s="41">
        <f>IF(C23="","",SUMIFS('Planificación 2026-1'!R:R,'Planificación 2026-1'!W:W,C23,'Planificación 2026-1'!F:F,"PRINCIPAL",'Planificación 2026-1'!X:X,"PRESENCIAL"))</f>
        <v>0</v>
      </c>
      <c r="DH23" s="41">
        <f>IF(C23="","",SUMIFS('Planificación 2026-1'!R:R,'Planificación 2026-1'!W:W,C23,'Planificación 2026-1'!F:F,"PRINCIPAL",'Planificación 2026-1'!X:X,"HIBRIDO PRESENCIAL"))</f>
        <v>0</v>
      </c>
      <c r="DI23" s="108" t="str">
        <f t="shared" si="5"/>
        <v/>
      </c>
      <c r="DJ23" s="108">
        <f>IF(C23="","",SUMIFS('Planificación 2026-1'!R:R,'Planificación 2026-1'!W:W,C23,'Planificación 2026-1'!F:F,"FILIAL",'Planificación 2026-1'!X:X,"VIRTUAL"))</f>
        <v>0</v>
      </c>
      <c r="DK23" s="110">
        <f>IF(C23="","",SUMIFS('Planificación 2026-1'!R:R,'Planificación 2026-1'!W:W,C23,'Planificación 2026-1'!F:F,"FILIAL",'Planificación 2026-1'!X:X,"PRESENCIAL"))</f>
        <v>0</v>
      </c>
      <c r="DL23" s="61">
        <f>IF(C23="","",SUMIFS('Planificación 2026-1'!R:R,'Planificación 2026-1'!W:W,C23,'Planificación 2026-1'!F:F,"FILIAL",'Planificación 2026-1'!X:X,"HIBRIDO PRESENCIAL"))</f>
        <v>0</v>
      </c>
      <c r="DM23" s="111" t="str">
        <f t="shared" si="6"/>
        <v/>
      </c>
      <c r="DN23" s="108">
        <f>IF(C23="","",SUMIFS('Planificación 2026-1'!R:R,'Planificación 2026-1'!W:W,C23,'Planificación 2026-1'!F:F,"SUNAMPE",'Planificación 2026-1'!X:X,"VIRTUAL"))</f>
        <v>0</v>
      </c>
      <c r="DO23" s="61">
        <f>IF(C23="","",SUMIFS('Planificación 2026-1'!R:R,'Planificación 2026-1'!W:W,C23,'Planificación 2026-1'!F:F,"SUNAMPE",'Planificación 2026-1'!X:X,"PRESENCIAL"))</f>
        <v>0</v>
      </c>
      <c r="DP23" s="111" t="str">
        <f t="shared" si="7"/>
        <v/>
      </c>
      <c r="DQ23" s="108">
        <f>IF(C23="","",SUMIFS('Planificación 2026-1'!R:R,'Planificación 2026-1'!W:W,C23,'Planificación 2026-1'!F:F,"HUAURA",'Planificación 2026-1'!X:X,"VIRTUAL"))</f>
        <v>0</v>
      </c>
      <c r="DR23" s="61">
        <f>IF(C23="","",SUMIFS('Planificación 2026-1'!R:R,'Planificación 2026-1'!W:W,C23,'Planificación 2026-1'!F:F,"HUAURA",'Planificación 2026-1'!X:X,"PRESENCIAL"))</f>
        <v>0</v>
      </c>
      <c r="DS23" s="76">
        <f>SUMIFS('Planificación 2026-1'!R:R,'Planificación 2026-1'!W:W,C23,'Planificación 2026-1'!F:F,"PRINCIPAL",'Planificación 2026-1'!X:X,"VIRTUAL",'Planificación 2026-1'!I:I,"&gt;2")</f>
        <v>0</v>
      </c>
      <c r="DT23" s="76">
        <f>SUMIFS('Planificación 2026-1'!R:R,'Planificación 2026-1'!W:W,C23,'Planificación 2026-1'!F:F,"PRINCIPAL",'Planificación 2026-1'!X:X,"&lt;&gt;VIRTUAL",'Planificación 2026-1'!I:I,"&gt;2")</f>
        <v>0</v>
      </c>
      <c r="DU23" s="76">
        <f>SUMIFS('Planificación 2026-1'!R:R,'Planificación 2026-1'!W:W,C23,'Planificación 2026-1'!F:F,"SUNAMPE",'Planificación 2026-1'!X:X,"VIRTUAL",'Planificación 2026-1'!I:I,"&gt;2")</f>
        <v>0</v>
      </c>
      <c r="DV23" s="76">
        <f>SUMIFS('Planificación 2026-1'!R:R,'Planificación 2026-1'!W:W,C23,'Planificación 2026-1'!F:F,"SUNAMPE",'Planificación 2026-1'!X:X,"&lt;&gt;VIRTUAL",'Planificación 2026-1'!I:I,"&gt;2")</f>
        <v>0</v>
      </c>
      <c r="DW23" s="76">
        <f>SUMIFS('Planificación 2026-1'!R:R,'Planificación 2026-1'!W:W,C23,'Planificación 2026-1'!F:F,"FILIAL",'Planificación 2026-1'!X:X,"VIRTUAL",'Planificación 2026-1'!I:I,"&gt;2")</f>
        <v>0</v>
      </c>
      <c r="DX23" s="76">
        <f>SUMIFS('Planificación 2026-1'!R:R,'Planificación 2026-1'!W:W,C23,'Planificación 2026-1'!F:F,"FILIAL",'Planificación 2026-1'!X:X,"&lt;&gt;VIRTUAL",'Planificación 2026-1'!I:I,"&gt;2")</f>
        <v>0</v>
      </c>
      <c r="DY23" s="76">
        <f>SUMIFS('Planificación 2026-1'!R:R,'Planificación 2026-1'!W:W,C23,'Planificación 2026-1'!F:F,"PORUMA",'Planificación 2026-1'!X:X,"VIRTUAL",'Planificación 2026-1'!I:I,"&gt;2")</f>
        <v>0</v>
      </c>
      <c r="DZ23" s="76">
        <f>SUMIFS('Planificación 2026-1'!R:R,'Planificación 2026-1'!W:W,C23,'Planificación 2026-1'!F:F,"PORUMA",'Planificación 2026-1'!X:X,"&lt;&gt;VIRTUAL",'Planificación 2026-1'!I:I,"&gt;2")</f>
        <v>0</v>
      </c>
      <c r="EA23" s="76">
        <f>SUMIFS('Planificación 2026-1'!R:R,'Planificación 2026-1'!W:W,C23,'Planificación 2026-1'!F:F,"HUAURA",'Planificación 2026-1'!X:X,"VIRTUAL",'Planificación 2026-1'!I:I,"&gt;2")</f>
        <v>0</v>
      </c>
      <c r="EB23" s="76">
        <f>SUMIFS('Planificación 2026-1'!R:R,'Planificación 2026-1'!W:W,C23,'Planificación 2026-1'!F:F,"HUAURA",'Planificación 2026-1'!X:X,"&lt;&gt;VIRTUAL",'Planificación 2026-1'!I:I,"&gt;2")</f>
        <v>0</v>
      </c>
      <c r="EC23" s="76">
        <f>SUMIFS('Planificación 2026-1'!R:R,'Planificación 2026-1'!W:W,C23,'Planificación 2026-1'!F:F,"PRINCIPAL",'Planificación 2026-1'!X:X,"VIRTUAL",'Planificación 2026-1'!I:I,"&lt;3")</f>
        <v>0</v>
      </c>
      <c r="ED23" s="76">
        <f>SUMIFS('Planificación 2026-1'!R:R,'Planificación 2026-1'!W:W,C23,'Planificación 2026-1'!F:F,"PRINCIPAL",'Planificación 2026-1'!X:X,"&lt;&gt;VIRTUAL",'Planificación 2026-1'!I:I,"&lt;3")</f>
        <v>0</v>
      </c>
      <c r="EE23" s="76">
        <f>SUMIFS('Planificación 2026-1'!R:R,'Planificación 2026-1'!W:W,C23,'Planificación 2026-1'!F:F,"SUNAMPE",'Planificación 2026-1'!X:X,"VIRTUAL",'Planificación 2026-1'!I:I,"&lt;3")</f>
        <v>0</v>
      </c>
      <c r="EF23" s="76">
        <f>SUMIFS('Planificación 2026-1'!R:R,'Planificación 2026-1'!W:W,C23,'Planificación 2026-1'!F:F,"SUNAMPE",'Planificación 2026-1'!X:X,"&lt;&gt;VIRTUAL",'Planificación 2026-1'!I:I,"&lt;3")</f>
        <v>0</v>
      </c>
      <c r="EG23" s="76">
        <f>SUMIFS('Planificación 2026-1'!R:R,'Planificación 2026-1'!W:W,C23,'Planificación 2026-1'!F:F,"FILIAL",'Planificación 2026-1'!X:X,"VIRTUAL",'Planificación 2026-1'!I:I,"&lt;3")</f>
        <v>0</v>
      </c>
      <c r="EH23" s="76">
        <f>SUMIFS('Planificación 2026-1'!R:R,'Planificación 2026-1'!W:W,C23,'Planificación 2026-1'!F:F,"FILIAL",'Planificación 2026-1'!X:X,"&lt;&gt;VIRTUAL",'Planificación 2026-1'!I:I,"&lt;3")</f>
        <v>0</v>
      </c>
      <c r="EI23" s="76">
        <f>SUMIFS('Planificación 2026-1'!R:R,'Planificación 2026-1'!W:W,C23,'Planificación 2026-1'!F:F,"PORUMA",'Planificación 2026-1'!X:X,"VIRTUAL",'Planificación 2026-1'!I:I,"&lt;3")</f>
        <v>0</v>
      </c>
      <c r="EJ23" s="76">
        <f>SUMIFS('Planificación 2026-1'!R:R,'Planificación 2026-1'!W:W,C23,'Planificación 2026-1'!F:F,"PORUMA",'Planificación 2026-1'!X:X,"&lt;&gt;VIRTUAL",'Planificación 2026-1'!I:I,"&lt;3")</f>
        <v>0</v>
      </c>
      <c r="EK23" s="76">
        <f>SUMIFS('Planificación 2026-1'!R:R,'Planificación 2026-1'!W:W,C23,'Planificación 2026-1'!F:F,"HUAURA",'Planificación 2026-1'!X:X,"VIRTUAL",'Planificación 2026-1'!I:I,"&lt;3")</f>
        <v>0</v>
      </c>
      <c r="EL23" s="76">
        <f>SUMIFS('Planificación 2026-1'!R:R,'Planificación 2026-1'!W:W,C23,'Planificación 2026-1'!F:F,"HUAURA",'Planificación 2026-1'!X:X,"&lt;&gt;VIRTUAL",'Planificación 2026-1'!I:I,"&lt;3")</f>
        <v>0</v>
      </c>
      <c r="EM23" s="76"/>
      <c r="EN23" s="76">
        <f t="shared" si="0"/>
        <v>0</v>
      </c>
      <c r="EO23" s="76">
        <f t="shared" si="1"/>
        <v>0</v>
      </c>
      <c r="EP23" s="76" t="b">
        <f t="shared" si="2"/>
        <v>1</v>
      </c>
      <c r="EQ23" s="76" t="str">
        <f t="shared" si="3"/>
        <v/>
      </c>
      <c r="ER23" s="76" t="str">
        <f t="shared" si="8"/>
        <v>PRESENCIAL</v>
      </c>
    </row>
    <row r="24" spans="1:148" hidden="1">
      <c r="A24" s="83"/>
      <c r="B24" s="119">
        <v>21</v>
      </c>
      <c r="C24" s="115" t="s">
        <v>192</v>
      </c>
      <c r="D24" s="112">
        <f>SUMIF('Planificación 2026-1'!W:W,C24,'Planificación 2026-1'!R:R)</f>
        <v>0</v>
      </c>
      <c r="E24" s="114" t="s">
        <v>173</v>
      </c>
      <c r="F24" s="115" t="s">
        <v>171</v>
      </c>
      <c r="G24" s="115" t="s">
        <v>153</v>
      </c>
      <c r="H24" s="115" t="s">
        <v>128</v>
      </c>
      <c r="I24" s="107" t="str">
        <f>IF(SUM(COUNTIFS('Planificación 2026-1'!F:F,"PRINCIPAL",'Planificación 2026-1'!W:W,C24,'Planificación 2026-1'!H:H,"AF"))&gt;0,"P01"," ")</f>
        <v xml:space="preserve"> </v>
      </c>
      <c r="J24" s="108" t="str">
        <f>IF(SUM(COUNTIFS('Planificación 2026-1'!F:F,"PRINCIPAL",'Planificación 2026-1'!W:W,C24,'Planificación 2026-1'!H:H,"EN"))&gt;0,"P02"," ")</f>
        <v xml:space="preserve"> </v>
      </c>
      <c r="K24" s="108" t="str">
        <f>IF(SUM(COUNTIFS('Planificación 2026-1'!F:F,"PRINCIPAL",'Planificación 2026-1'!W:W,C24,'Planificación 2026-1'!H:H,"IS"))&gt;0,"P03"," ")</f>
        <v xml:space="preserve"> </v>
      </c>
      <c r="L24" s="108" t="str">
        <f>IF(SUM(COUNTIFS('Planificación 2026-1'!F:F,"PRINCIPAL",'Planificación 2026-1'!W:W,C24,'Planificación 2026-1'!H:H,"PS"))&gt;0,"P04"," ")</f>
        <v xml:space="preserve"> </v>
      </c>
      <c r="M24" s="108"/>
      <c r="N24" s="108" t="str">
        <f>IF(SUM(COUNTIFS('Planificación 2026-1'!F:F,"PRINCIPAL",'Planificación 2026-1'!W:W,C24,'Planificación 2026-1'!H:H,"IN"))&gt;0,"P06"," ")</f>
        <v xml:space="preserve"> </v>
      </c>
      <c r="O24" s="108" t="str">
        <f>IF(SUM(COUNTIFS('Planificación 2026-1'!F:F,"PRINCIPAL",'Planificación 2026-1'!W:W,C24,'Planificación 2026-1'!H:H,"CA"))&gt;0,"P07"," ")</f>
        <v xml:space="preserve"> </v>
      </c>
      <c r="P24" s="108" t="str">
        <f>IF(SUM(COUNTIFS('Planificación 2026-1'!F:F,"PRINCIPAL",'Planificación 2026-1'!W:W,C24,'Planificación 2026-1'!H:H,"DE"))&gt;0,"P08"," ")</f>
        <v xml:space="preserve"> </v>
      </c>
      <c r="Q24" s="108" t="str">
        <f>IF(SUM(COUNTIFS('Planificación 2026-1'!F:F,"PRINCIPAL",'Planificación 2026-1'!W:W,C24,'Planificación 2026-1'!H:H,"OB"))&gt;0,"P09"," ")</f>
        <v xml:space="preserve"> </v>
      </c>
      <c r="R24" s="108" t="str">
        <f>IF(SUM(COUNTIFS('Planificación 2026-1'!F:F,"PRINCIPAL",'Planificación 2026-1'!W:W,C24,'Planificación 2026-1'!H:H,"MH"))&gt;0,"P31"," ")</f>
        <v xml:space="preserve"> </v>
      </c>
      <c r="S24" s="108" t="str">
        <f>IF(SUM(COUNTIFS('Planificación 2026-1'!F:F,"PRINCIPAL",'Planificación 2026-1'!W:W,C24,'Planificación 2026-1'!H:H,"IC"))&gt;0,"P32"," ")</f>
        <v xml:space="preserve"> </v>
      </c>
      <c r="T24" s="108" t="str">
        <f>IF(SUM(COUNTIFS('Planificación 2026-1'!F:F,"PRINCIPAL",'Planificación 2026-1'!W:W,C24,'Planificación 2026-1'!H:H,"AR"))&gt;0,"P34"," ")</f>
        <v xml:space="preserve"> </v>
      </c>
      <c r="U24" s="108" t="str">
        <f>IF(SUM(COUNTIFS('Planificación 2026-1'!F:F,"PRINCIPAL",'Planificación 2026-1'!W:W,C24,'Planificación 2026-1'!H:H,"T1"))&gt;0,"P35"," ")</f>
        <v xml:space="preserve"> </v>
      </c>
      <c r="V24" s="108" t="str">
        <f>IF(SUM(COUNTIFS('Planificación 2026-1'!F:F,"PRINCIPAL",'Planificación 2026-1'!W:W,C24,'Planificación 2026-1'!H:H,"T3"))&gt;0,"P36"," ")</f>
        <v xml:space="preserve"> </v>
      </c>
      <c r="W24" s="108" t="str">
        <f>IF(SUM(COUNTIFS('Planificación 2026-1'!F:F,"PRINCIPAL",'Planificación 2026-1'!W:W,C24,'Planificación 2026-1'!H:H,"T2"))&gt;0,"P37"," ")</f>
        <v xml:space="preserve"> </v>
      </c>
      <c r="X24" s="108" t="str">
        <f>IF(SUM(COUNTIFS('Planificación 2026-1'!F:F,"PRINCIPAL",'Planificación 2026-1'!W:W,C24,'Planificación 2026-1'!H:H,"AE"))&gt;0,"P38"," ")</f>
        <v xml:space="preserve"> </v>
      </c>
      <c r="Y24" s="108" t="str">
        <f>IF(SUM(COUNTIFS('Planificación 2026-1'!F:F,"PRINCIPAL",'Planificación 2026-1'!W:W,C24,'Planificación 2026-1'!H:H,"T4"))&gt;0,"P55"," ")</f>
        <v xml:space="preserve"> </v>
      </c>
      <c r="Z24" s="108" t="str">
        <f>IF(SUM(COUNTIFS('Planificación 2026-1'!F:F,"FILIAL",'Planificación 2026-1'!W:W,C24,'Planificación 2026-1'!H:H,"AF"))&gt;0," P01"," ")</f>
        <v xml:space="preserve"> </v>
      </c>
      <c r="AA24" s="108" t="str">
        <f>IF(SUM(COUNTIFS('Planificación 2026-1'!F:F,"FILIAL",'Planificación 2026-1'!W:W,C24,'Planificación 2026-1'!H:H,"EN"))&gt;0,"P02"," ")</f>
        <v xml:space="preserve"> </v>
      </c>
      <c r="AB24" s="108" t="str">
        <f>IF(SUM(COUNTIFS('Planificación 2026-1'!F:F,"FILIAL",'Planificación 2026-1'!W:W,C24,'Planificación 2026-1'!H:H,"IS"))&gt;0,"P03"," ")</f>
        <v xml:space="preserve"> </v>
      </c>
      <c r="AC24" s="108" t="str">
        <f>IF(SUM(COUNTIFS('Planificación 2026-1'!F:F,"FILIAL",'Planificación 2026-1'!W:W,C24,'Planificación 2026-1'!H:H,"PS"))&gt;0,"P04"," ")</f>
        <v xml:space="preserve"> </v>
      </c>
      <c r="AD24" s="108"/>
      <c r="AE24" s="108" t="str">
        <f>IF(SUM(COUNTIFS('Planificación 2026-1'!F:F,"FILIAL",'Planificación 2026-1'!W:W,C24,'Planificación 2026-1'!H:H,"IN"))&gt;0,"P06"," ")</f>
        <v xml:space="preserve"> </v>
      </c>
      <c r="AF24" s="108" t="str">
        <f>IF(SUM(COUNTIFS('Planificación 2026-1'!F:F,"FILIAL",'Planificación 2026-1'!W:W,C24,'Planificación 2026-1'!H:H,"CA"))&gt;0,"P07"," ")</f>
        <v xml:space="preserve"> </v>
      </c>
      <c r="AG24" s="108" t="str">
        <f>IF(SUM(COUNTIFS('Planificación 2026-1'!F:F,"FILIAL",'Planificación 2026-1'!W:W,C24,'Planificación 2026-1'!H:H,"DE"))&gt;0,"P08"," ")</f>
        <v xml:space="preserve"> </v>
      </c>
      <c r="AH24" s="108" t="str">
        <f>IF(SUM(COUNTIFS('Planificación 2026-1'!F:F,"FILIAL",'Planificación 2026-1'!W:W,C24,'Planificación 2026-1'!H:H,"OB"))&gt;0,"P09"," ")</f>
        <v xml:space="preserve"> </v>
      </c>
      <c r="AI24" s="108" t="str">
        <f>IF(SUM(COUNTIFS('Planificación 2026-1'!F:F,"FILIAL",'Planificación 2026-1'!W:W,C24,'Planificación 2026-1'!H:H,"MH"))&gt;0,"P31"," ")</f>
        <v xml:space="preserve"> </v>
      </c>
      <c r="AJ24" s="108" t="str">
        <f>IF(SUM(COUNTIFS('Planificación 2026-1'!F:F,"FILIAL",'Planificación 2026-1'!W:W,C24,'Planificación 2026-1'!H:H,"IC"))&gt;0,"P32"," ")</f>
        <v xml:space="preserve"> </v>
      </c>
      <c r="AK24" s="108" t="str">
        <f>IF(SUM(COUNTIFS('Planificación 2026-1'!F:F,"FILIAL",'Planificación 2026-1'!W:W,C24,'Planificación 2026-1'!H:H,"AR"))&gt;0,"P34"," ")</f>
        <v xml:space="preserve"> </v>
      </c>
      <c r="AL24" s="108" t="str">
        <f>IF(SUM(COUNTIFS('Planificación 2026-1'!F:F,"FILIAL",'Planificación 2026-1'!W:W,C24,'Planificación 2026-1'!H:H,"T1"))&gt;0,"P35"," ")</f>
        <v xml:space="preserve"> </v>
      </c>
      <c r="AM24" s="108" t="str">
        <f>IF(SUM(COUNTIFS('Planificación 2026-1'!F:F,"FILIAL",'Planificación 2026-1'!W:W,C24,'Planificación 2026-1'!H:H,"T3"))&gt;0,"P36"," ")</f>
        <v xml:space="preserve"> </v>
      </c>
      <c r="AN24" s="108" t="str">
        <f>IF(SUM(COUNTIFS('Planificación 2026-1'!F:F,"FILIAL",'Planificación 2026-1'!W:W,C24,'Planificación 2026-1'!H:H,"T2"))&gt;0,"P37"," ")</f>
        <v xml:space="preserve"> </v>
      </c>
      <c r="AO24" s="108" t="str">
        <f>IF(SUM(COUNTIFS('Planificación 2026-1'!F:F,"FILIAL",'Planificación 2026-1'!W:W,C24,'Planificación 2026-1'!H:H,"AE"))&gt;0,"P38"," ")</f>
        <v xml:space="preserve"> </v>
      </c>
      <c r="AP24" s="108" t="str">
        <f>IF(SUM(COUNTIFS('Planificación 2026-1'!F:F,"FILIAL",'Planificación 2026-1'!W:W,C24,'Planificación 2026-1'!H:H,"T4"))&gt;0,"P55"," ")</f>
        <v xml:space="preserve"> </v>
      </c>
      <c r="AQ24" s="108" t="str">
        <f>IF(SUM(COUNTIFS('Planificación 2026-1'!F:F,"SUNAMPE",'Planificación 2026-1'!W:W,C24,'Planificación 2026-1'!H:H,"AF"))&gt;0," P01"," ")</f>
        <v xml:space="preserve"> </v>
      </c>
      <c r="AR24" s="108" t="str">
        <f>IF(SUM(COUNTIFS('Planificación 2026-1'!F:F,"SUNAMPE",'Planificación 2026-1'!W:W,C24,'Planificación 2026-1'!H:H,"EN"))&gt;0,"P02"," ")</f>
        <v xml:space="preserve"> </v>
      </c>
      <c r="AS24" s="108" t="str">
        <f>IF(SUM(COUNTIFS('Planificación 2026-1'!F:F,"SUNAMPE",'Planificación 2026-1'!W:W,C24,'Planificación 2026-1'!H:H,"IS"))&gt;0,"P03"," ")</f>
        <v xml:space="preserve"> </v>
      </c>
      <c r="AT24" s="108" t="str">
        <f>IF(SUM(COUNTIFS('Planificación 2026-1'!F:F,"SUNAMPE",'Planificación 2026-1'!W:W,C24,'Planificación 2026-1'!H:H,"PS"))&gt;0,"P04"," ")</f>
        <v xml:space="preserve"> </v>
      </c>
      <c r="AU24" s="108"/>
      <c r="AV24" s="108" t="str">
        <f>IF(SUM(COUNTIFS('Planificación 2026-1'!F:F,"SUNAMPE",'Planificación 2026-1'!W:W,C24,'Planificación 2026-1'!H:H,"IN"))&gt;0,"P06"," ")</f>
        <v xml:space="preserve"> </v>
      </c>
      <c r="AW24" s="108" t="str">
        <f>IF(SUM(COUNTIFS('Planificación 2026-1'!F:F,"SUNAMPE",'Planificación 2026-1'!W:W,C24,'Planificación 2026-1'!H:H,"CA"))&gt;0,"P07"," ")</f>
        <v xml:space="preserve"> </v>
      </c>
      <c r="AX24" s="108" t="str">
        <f>IF(SUM(COUNTIFS('Planificación 2026-1'!F:F,"SUNAMPE",'Planificación 2026-1'!W:W,C24,'Planificación 2026-1'!H:H,"DE"))&gt;0,"P08"," ")</f>
        <v xml:space="preserve"> </v>
      </c>
      <c r="AY24" s="108" t="str">
        <f>IF(SUM(COUNTIFS('Planificación 2026-1'!F:F,"SUNAMPE",'Planificación 2026-1'!W:W,C24,'Planificación 2026-1'!H:H,"OB"))&gt;0,"P09"," ")</f>
        <v xml:space="preserve"> </v>
      </c>
      <c r="AZ24" s="108" t="str">
        <f>IF(SUM(COUNTIFS('Planificación 2026-1'!F:F,"SUNAMPE",'Planificación 2026-1'!W:W,C24,'Planificación 2026-1'!H:H,"MH"))&gt;0,"P31"," ")</f>
        <v xml:space="preserve"> </v>
      </c>
      <c r="BA24" s="108" t="str">
        <f>IF(SUM(COUNTIFS('Planificación 2026-1'!F:F,"SUNAMPE",'Planificación 2026-1'!W:W,C24,'Planificación 2026-1'!H:H,"IC"))&gt;0,"P32"," ")</f>
        <v xml:space="preserve"> </v>
      </c>
      <c r="BB24" s="108" t="str">
        <f>IF(SUM(COUNTIFS('Planificación 2026-1'!F:F,"SUNAMPE",'Planificación 2026-1'!W:W,C24,'Planificación 2026-1'!H:H,"AR"))&gt;0,"P34"," ")</f>
        <v xml:space="preserve"> </v>
      </c>
      <c r="BC24" s="108" t="str">
        <f>IF(SUM(COUNTIFS('Planificación 2026-1'!F:F,"SUNAMPE",'Planificación 2026-1'!W:W,C24,'Planificación 2026-1'!H:H,"T1"))&gt;0,"P35"," ")</f>
        <v xml:space="preserve"> </v>
      </c>
      <c r="BD24" s="108" t="str">
        <f>IF(SUM(COUNTIFS('Planificación 2026-1'!F:F,"SUNAMPE",'Planificación 2026-1'!W:W,C24,'Planificación 2026-1'!H:H,"T3"))&gt;0,"P36"," ")</f>
        <v xml:space="preserve"> </v>
      </c>
      <c r="BE24" s="108" t="str">
        <f>IF(SUM(COUNTIFS('Planificación 2026-1'!F:F,"SUNAMPE",'Planificación 2026-1'!W:W,C24,'Planificación 2026-1'!H:H,"T2"))&gt;0,"P37"," ")</f>
        <v xml:space="preserve"> </v>
      </c>
      <c r="BF24" s="108" t="str">
        <f>IF(SUM(COUNTIFS('Planificación 2026-1'!F:F,"SUNAMPE",'Planificación 2026-1'!W:W,C24,'Planificación 2026-1'!H:H,"AE"))&gt;0,"P38"," ")</f>
        <v xml:space="preserve"> </v>
      </c>
      <c r="BG24" s="108" t="str">
        <f>IF(SUM(COUNTIFS('Planificación 2026-1'!F:F,"SUNAMPE",'Planificación 2026-1'!W:W,C24,'Planificación 2026-1'!H:H,"T4"))&gt;0,"P55"," ")</f>
        <v xml:space="preserve"> </v>
      </c>
      <c r="BH24" s="108" t="str">
        <f>IF(SUM(COUNTIFS('Planificación 2026-1'!F:F,"HUAURA",'Planificación 2026-1'!W:W,C24,'Planificación 2026-1'!H:H,"AF"))&gt;0," P01"," ")</f>
        <v xml:space="preserve"> </v>
      </c>
      <c r="BI24" s="108" t="str">
        <f>IF(SUM(COUNTIFS('Planificación 2026-1'!F:F,"HUAURA",'Planificación 2026-1'!W:W,C24,'Planificación 2026-1'!H:H,"EN"))&gt;0,"P02"," ")</f>
        <v xml:space="preserve"> </v>
      </c>
      <c r="BJ24" s="108" t="str">
        <f>IF(SUM(COUNTIFS('Planificación 2026-1'!F:F,"HUAURA",'Planificación 2026-1'!W:W,C24,'Planificación 2026-1'!H:H,"IS"))&gt;0,"P03"," ")</f>
        <v xml:space="preserve"> </v>
      </c>
      <c r="BK24" s="108" t="str">
        <f>IF(SUM(COUNTIFS('Planificación 2026-1'!F:F,"HUAURA",'Planificación 2026-1'!W:W,C24,'Planificación 2026-1'!H:H,"PS"))&gt;0,"P04"," ")</f>
        <v xml:space="preserve"> </v>
      </c>
      <c r="BL24" s="108"/>
      <c r="BM24" s="108" t="str">
        <f>IF(SUM(COUNTIFS('Planificación 2026-1'!F:F,"HUAURA",'Planificación 2026-1'!W:W,C24,'Planificación 2026-1'!H:H,"IN"))&gt;0,"P06"," ")</f>
        <v xml:space="preserve"> </v>
      </c>
      <c r="BN24" s="108" t="str">
        <f>IF(SUM(COUNTIFS('Planificación 2026-1'!F:F,"HUAURA",'Planificación 2026-1'!W:W,C24,'Planificación 2026-1'!H:H,"CA"))&gt;0,"P07"," ")</f>
        <v xml:space="preserve"> </v>
      </c>
      <c r="BO24" s="108" t="str">
        <f>IF(SUM(COUNTIFS('Planificación 2026-1'!F:F,"HUAURA",'Planificación 2026-1'!W:W,C24,'Planificación 2026-1'!H:H,"DE"))&gt;0,"P08"," ")</f>
        <v xml:space="preserve"> </v>
      </c>
      <c r="BP24" s="108" t="str">
        <f>IF(SUM(COUNTIFS('Planificación 2026-1'!F:F,"HUAURA",'Planificación 2026-1'!W:W,C24,'Planificación 2026-1'!H:H,"OB"))&gt;0,"P09"," ")</f>
        <v xml:space="preserve"> </v>
      </c>
      <c r="BQ24" s="108" t="str">
        <f>IF(SUM(COUNTIFS('Planificación 2026-1'!F:F,"HUAURA",'Planificación 2026-1'!W:W,C24,'Planificación 2026-1'!H:H,"MH"))&gt;0,"P31"," ")</f>
        <v xml:space="preserve"> </v>
      </c>
      <c r="BR24" s="108" t="str">
        <f>IF(SUM(COUNTIFS('Planificación 2026-1'!F:F,"HUAURA",'Planificación 2026-1'!W:W,C24,'Planificación 2026-1'!H:H,"IC"))&gt;0,"P32"," ")</f>
        <v xml:space="preserve"> </v>
      </c>
      <c r="BS24" s="108" t="str">
        <f>IF(SUM(COUNTIFS('Planificación 2026-1'!F:F,"HUAURA",'Planificación 2026-1'!W:W,C24,'Planificación 2026-1'!H:H,"AR"))&gt;0,"P34"," ")</f>
        <v xml:space="preserve"> </v>
      </c>
      <c r="BT24" s="108" t="str">
        <f>IF(SUM(COUNTIFS('Planificación 2026-1'!F:F,"HUAURA",'Planificación 2026-1'!W:W,C24,'Planificación 2026-1'!H:H,"T1"))&gt;0,"P35"," ")</f>
        <v xml:space="preserve"> </v>
      </c>
      <c r="BU24" s="108" t="str">
        <f>IF(SUM(COUNTIFS('Planificación 2026-1'!F:F,"HUAURA",'Planificación 2026-1'!W:W,C24,'Planificación 2026-1'!H:H,"T3"))&gt;0,"P36"," ")</f>
        <v xml:space="preserve"> </v>
      </c>
      <c r="BV24" s="108" t="str">
        <f>IF(SUM(COUNTIFS('Planificación 2026-1'!F:F,"HUAURA",'Planificación 2026-1'!W:W,C24,'Planificación 2026-1'!H:H,"T2"))&gt;0,"P37"," ")</f>
        <v xml:space="preserve"> </v>
      </c>
      <c r="BW24" s="108" t="str">
        <f>IF(SUM(COUNTIFS('Planificación 2026-1'!F:F,"HUAURA",'Planificación 2026-1'!W:W,C24,'Planificación 2026-1'!H:H,"AE"))&gt;0,"P38"," ")</f>
        <v xml:space="preserve"> </v>
      </c>
      <c r="BX24" s="108" t="str">
        <f>IF(SUM(COUNTIFS('Planificación 2026-1'!F:F,"HUAURA",'Planificación 2026-1'!W:W,C24,'Planificación 2026-1'!H:H,"T4"))&gt;0,"P55"," ")</f>
        <v xml:space="preserve"> </v>
      </c>
      <c r="BY24" s="109">
        <f>SUMIFS('Planificación 2026-1'!R:R,'Planificación 2026-1'!W:W,C24,'Planificación 2026-1'!H:H,"AF",'Planificación 2026-1'!I:I,"&gt;2")</f>
        <v>0</v>
      </c>
      <c r="BZ24" s="109">
        <f>SUMIFS('Planificación 2026-1'!R:R,'Planificación 2026-1'!W:W,C24,'Planificación 2026-1'!H:H,"EN",'Planificación 2026-1'!I:I,"&gt;2")</f>
        <v>0</v>
      </c>
      <c r="CA24" s="109">
        <f>SUMIFS('Planificación 2026-1'!R:R,'Planificación 2026-1'!W:W,C24,'Planificación 2026-1'!H:H,"IS",'Planificación 2026-1'!I:I,"&gt;2")</f>
        <v>0</v>
      </c>
      <c r="CB24" s="109">
        <f>SUMIFS('Planificación 2026-1'!R:R,'Planificación 2026-1'!W:W,C24,'Planificación 2026-1'!H:H,"PS",'Planificación 2026-1'!I:I,"&gt;2")</f>
        <v>0</v>
      </c>
      <c r="CC24" s="109">
        <f>SUMIFS('Planificación 2026-1'!R:R,'Planificación 2026-1'!W:W,C24,'Planificación 2026-1'!H:H,"IN",'Planificación 2026-1'!I:I,"&gt;2")</f>
        <v>0</v>
      </c>
      <c r="CD24" s="109">
        <f>SUMIFS('Planificación 2026-1'!R:R,'Planificación 2026-1'!W:W,C24,'Planificación 2026-1'!H:H,"CA",'Planificación 2026-1'!I:I,"&gt;2")</f>
        <v>0</v>
      </c>
      <c r="CE24" s="109">
        <f>SUMIFS('Planificación 2026-1'!R:R,'Planificación 2026-1'!W:W,C24,'Planificación 2026-1'!H:H,"DE",'Planificación 2026-1'!I:I,"&gt;2")</f>
        <v>0</v>
      </c>
      <c r="CF24" s="109">
        <f>SUMIFS('Planificación 2026-1'!R:R,'Planificación 2026-1'!W:W,C24,'Planificación 2026-1'!H:H,"OB",'Planificación 2026-1'!I:I,"&gt;2")</f>
        <v>0</v>
      </c>
      <c r="CG24" s="109">
        <f>SUMIFS('Planificación 2026-1'!R:R,'Planificación 2026-1'!W:W,C24,'Planificación 2026-1'!H:H,"MH",'Planificación 2026-1'!I:I,"&gt;2")</f>
        <v>0</v>
      </c>
      <c r="CH24" s="109">
        <f>SUMIFS('Planificación 2026-1'!R:R,'Planificación 2026-1'!W:W,C24,'Planificación 2026-1'!H:H,"IC",'Planificación 2026-1'!I:I,"&gt;2")</f>
        <v>0</v>
      </c>
      <c r="CI24" s="109">
        <f>SUMIFS('Planificación 2026-1'!R:R,'Planificación 2026-1'!W:W,C24,'Planificación 2026-1'!H:H,"AR",'Planificación 2026-1'!I:I,"&gt;2")</f>
        <v>0</v>
      </c>
      <c r="CJ24" s="109">
        <f>SUMIFS('Planificación 2026-1'!R:R,'Planificación 2026-1'!W:W,C24,'Planificación 2026-1'!H:H,"T1",'Planificación 2026-1'!I:I,"&gt;2")</f>
        <v>0</v>
      </c>
      <c r="CK24" s="109">
        <f>SUMIFS('Planificación 2026-1'!R:R,'Planificación 2026-1'!W:W,C24,'Planificación 2026-1'!H:H,"T3",'Planificación 2026-1'!I:I,"&gt;2")</f>
        <v>0</v>
      </c>
      <c r="CL24" s="109">
        <f>SUMIFS('Planificación 2026-1'!R:R,'Planificación 2026-1'!W:W,C24,'Planificación 2026-1'!H:H,"T2",'Planificación 2026-1'!I:I,"&gt;2")</f>
        <v>0</v>
      </c>
      <c r="CM24" s="109">
        <f>SUMIFS('Planificación 2026-1'!R:R,'Planificación 2026-1'!W:W,C24,'Planificación 2026-1'!H:H,"AE",'Planificación 2026-1'!I:I,"&gt;2")</f>
        <v>0</v>
      </c>
      <c r="CN24" s="109">
        <f>SUMIFS('Planificación 2026-1'!R:R,'Planificación 2026-1'!W:W,C24,'Planificación 2026-1'!H:H,"T4",'Planificación 2026-1'!I:I,"&gt;2")</f>
        <v>0</v>
      </c>
      <c r="CO24" s="109">
        <f>SUMIFS('Planificación 2026-1'!R:R,'Planificación 2026-1'!W:W,C24,'Planificación 2026-1'!H:H,"AF",'Planificación 2026-1'!I:I,"&lt;3")</f>
        <v>0</v>
      </c>
      <c r="CP24" s="109">
        <f>SUMIFS('Planificación 2026-1'!R:R,'Planificación 2026-1'!W:W,C24,'Planificación 2026-1'!H:H,"EN",'Planificación 2026-1'!I:I,"&lt;3")</f>
        <v>0</v>
      </c>
      <c r="CQ24" s="109">
        <f>SUMIFS('Planificación 2026-1'!R:R,'Planificación 2026-1'!W:W,C24,'Planificación 2026-1'!H:H,"IS",'Planificación 2026-1'!I:I,"&lt;3")</f>
        <v>0</v>
      </c>
      <c r="CR24" s="109">
        <f>SUMIFS('Planificación 2026-1'!R:R,'Planificación 2026-1'!W:W,C24,'Planificación 2026-1'!H:H,"PS",'Planificación 2026-1'!I:I,"&lt;3")</f>
        <v>0</v>
      </c>
      <c r="CS24" s="109">
        <f>SUMIFS('Planificación 2026-1'!R:R,'Planificación 2026-1'!W:W,C24,'Planificación 2026-1'!H:H,"IN",'Planificación 2026-1'!I:I,"&lt;3")</f>
        <v>0</v>
      </c>
      <c r="CT24" s="109">
        <f>SUMIFS('Planificación 2026-1'!R:R,'Planificación 2026-1'!W:W,C24,'Planificación 2026-1'!H:H,"CA",'Planificación 2026-1'!I:I,"&lt;3")</f>
        <v>0</v>
      </c>
      <c r="CU24" s="109">
        <f>SUMIFS('Planificación 2026-1'!R:R,'Planificación 2026-1'!W:W,C24,'Planificación 2026-1'!H:H,"DE",'Planificación 2026-1'!I:I,"&lt;3")</f>
        <v>0</v>
      </c>
      <c r="CV24" s="109">
        <f>SUMIFS('Planificación 2026-1'!R:R,'Planificación 2026-1'!W:W,C24,'Planificación 2026-1'!H:H,"OB",'Planificación 2026-1'!I:I,"&lt;3")</f>
        <v>0</v>
      </c>
      <c r="CW24" s="109">
        <f>SUMIFS('Planificación 2026-1'!R:R,'Planificación 2026-1'!W:W,C24,'Planificación 2026-1'!H:H,"MH",'Planificación 2026-1'!I:I,"&lt;3")</f>
        <v>0</v>
      </c>
      <c r="CX24" s="109">
        <f>SUMIFS('Planificación 2026-1'!R:R,'Planificación 2026-1'!W:W,C24,'Planificación 2026-1'!H:H,"IC",'Planificación 2026-1'!I:I,"&lt;3")</f>
        <v>0</v>
      </c>
      <c r="CY24" s="109">
        <f>SUMIFS('Planificación 2026-1'!R:R,'Planificación 2026-1'!W:W,C24,'Planificación 2026-1'!H:H,"AR",'Planificación 2026-1'!I:I,"&lt;3")</f>
        <v>0</v>
      </c>
      <c r="CZ24" s="109">
        <f>SUMIFS('Planificación 2026-1'!R:R,'Planificación 2026-1'!W:W,C24,'Planificación 2026-1'!H:H,"T1",'Planificación 2026-1'!I:I,"&lt;3")</f>
        <v>0</v>
      </c>
      <c r="DA24" s="109">
        <f>SUMIFS('Planificación 2026-1'!R:R,'Planificación 2026-1'!W:W,C24,'Planificación 2026-1'!H:H,"T3",'Planificación 2026-1'!I:I,"&lt;3")</f>
        <v>0</v>
      </c>
      <c r="DB24" s="109">
        <f>SUMIFS('Planificación 2026-1'!R:R,'Planificación 2026-1'!W:W,C24,'Planificación 2026-1'!H:H,"T2",'Planificación 2026-1'!I:I,"&lt;3")</f>
        <v>0</v>
      </c>
      <c r="DC24" s="109">
        <f>SUMIFS('Planificación 2026-1'!R:R,'Planificación 2026-1'!W:W,C24,'Planificación 2026-1'!H:H,"AE",'Planificación 2026-1'!I:I,"&lt;3")</f>
        <v>0</v>
      </c>
      <c r="DD24" s="109">
        <f>SUMIFS('Planificación 2026-1'!R:R,'Planificación 2026-1'!W:W,C24,'Planificación 2026-1'!H:H,"T4",'Planificación 2026-1'!I:I,"&lt;3")</f>
        <v>0</v>
      </c>
      <c r="DE24" s="108" t="str">
        <f t="shared" si="4"/>
        <v/>
      </c>
      <c r="DF24" s="41">
        <f>IF(C24="","",SUMIFS('Planificación 2026-1'!R:R,'Planificación 2026-1'!W:W,C24,'Planificación 2026-1'!F:F,"PRINCIPAL",'Planificación 2026-1'!X:X,"VIRTUAL"))</f>
        <v>0</v>
      </c>
      <c r="DG24" s="41">
        <f>IF(C24="","",SUMIFS('Planificación 2026-1'!R:R,'Planificación 2026-1'!W:W,C24,'Planificación 2026-1'!F:F,"PRINCIPAL",'Planificación 2026-1'!X:X,"PRESENCIAL"))</f>
        <v>0</v>
      </c>
      <c r="DH24" s="41">
        <f>IF(C24="","",SUMIFS('Planificación 2026-1'!R:R,'Planificación 2026-1'!W:W,C24,'Planificación 2026-1'!F:F,"PRINCIPAL",'Planificación 2026-1'!X:X,"HIBRIDO PRESENCIAL"))</f>
        <v>0</v>
      </c>
      <c r="DI24" s="108" t="str">
        <f t="shared" si="5"/>
        <v/>
      </c>
      <c r="DJ24" s="108">
        <f>IF(C24="","",SUMIFS('Planificación 2026-1'!R:R,'Planificación 2026-1'!W:W,C24,'Planificación 2026-1'!F:F,"FILIAL",'Planificación 2026-1'!X:X,"VIRTUAL"))</f>
        <v>0</v>
      </c>
      <c r="DK24" s="110">
        <f>IF(C24="","",SUMIFS('Planificación 2026-1'!R:R,'Planificación 2026-1'!W:W,C24,'Planificación 2026-1'!F:F,"FILIAL",'Planificación 2026-1'!X:X,"PRESENCIAL"))</f>
        <v>0</v>
      </c>
      <c r="DL24" s="61">
        <f>IF(C24="","",SUMIFS('Planificación 2026-1'!R:R,'Planificación 2026-1'!W:W,C24,'Planificación 2026-1'!F:F,"FILIAL",'Planificación 2026-1'!X:X,"HIBRIDO PRESENCIAL"))</f>
        <v>0</v>
      </c>
      <c r="DM24" s="111" t="str">
        <f t="shared" si="6"/>
        <v/>
      </c>
      <c r="DN24" s="108">
        <f>IF(C24="","",SUMIFS('Planificación 2026-1'!R:R,'Planificación 2026-1'!W:W,C24,'Planificación 2026-1'!F:F,"SUNAMPE",'Planificación 2026-1'!X:X,"VIRTUAL"))</f>
        <v>0</v>
      </c>
      <c r="DO24" s="61">
        <f>IF(C24="","",SUMIFS('Planificación 2026-1'!R:R,'Planificación 2026-1'!W:W,C24,'Planificación 2026-1'!F:F,"SUNAMPE",'Planificación 2026-1'!X:X,"PRESENCIAL"))</f>
        <v>0</v>
      </c>
      <c r="DP24" s="111" t="str">
        <f t="shared" si="7"/>
        <v/>
      </c>
      <c r="DQ24" s="108">
        <f>IF(C24="","",SUMIFS('Planificación 2026-1'!R:R,'Planificación 2026-1'!W:W,C24,'Planificación 2026-1'!F:F,"HUAURA",'Planificación 2026-1'!X:X,"VIRTUAL"))</f>
        <v>0</v>
      </c>
      <c r="DR24" s="61">
        <f>IF(C24="","",SUMIFS('Planificación 2026-1'!R:R,'Planificación 2026-1'!W:W,C24,'Planificación 2026-1'!F:F,"HUAURA",'Planificación 2026-1'!X:X,"PRESENCIAL"))</f>
        <v>0</v>
      </c>
      <c r="DS24" s="76">
        <f>SUMIFS('Planificación 2026-1'!R:R,'Planificación 2026-1'!W:W,C24,'Planificación 2026-1'!F:F,"PRINCIPAL",'Planificación 2026-1'!X:X,"VIRTUAL",'Planificación 2026-1'!I:I,"&gt;2")</f>
        <v>0</v>
      </c>
      <c r="DT24" s="76">
        <f>SUMIFS('Planificación 2026-1'!R:R,'Planificación 2026-1'!W:W,C24,'Planificación 2026-1'!F:F,"PRINCIPAL",'Planificación 2026-1'!X:X,"&lt;&gt;VIRTUAL",'Planificación 2026-1'!I:I,"&gt;2")</f>
        <v>0</v>
      </c>
      <c r="DU24" s="76">
        <f>SUMIFS('Planificación 2026-1'!R:R,'Planificación 2026-1'!W:W,C24,'Planificación 2026-1'!F:F,"SUNAMPE",'Planificación 2026-1'!X:X,"VIRTUAL",'Planificación 2026-1'!I:I,"&gt;2")</f>
        <v>0</v>
      </c>
      <c r="DV24" s="76">
        <f>SUMIFS('Planificación 2026-1'!R:R,'Planificación 2026-1'!W:W,C24,'Planificación 2026-1'!F:F,"SUNAMPE",'Planificación 2026-1'!X:X,"&lt;&gt;VIRTUAL",'Planificación 2026-1'!I:I,"&gt;2")</f>
        <v>0</v>
      </c>
      <c r="DW24" s="76">
        <f>SUMIFS('Planificación 2026-1'!R:R,'Planificación 2026-1'!W:W,C24,'Planificación 2026-1'!F:F,"FILIAL",'Planificación 2026-1'!X:X,"VIRTUAL",'Planificación 2026-1'!I:I,"&gt;2")</f>
        <v>0</v>
      </c>
      <c r="DX24" s="76">
        <f>SUMIFS('Planificación 2026-1'!R:R,'Planificación 2026-1'!W:W,C24,'Planificación 2026-1'!F:F,"FILIAL",'Planificación 2026-1'!X:X,"&lt;&gt;VIRTUAL",'Planificación 2026-1'!I:I,"&gt;2")</f>
        <v>0</v>
      </c>
      <c r="DY24" s="76">
        <f>SUMIFS('Planificación 2026-1'!R:R,'Planificación 2026-1'!W:W,C24,'Planificación 2026-1'!F:F,"PORUMA",'Planificación 2026-1'!X:X,"VIRTUAL",'Planificación 2026-1'!I:I,"&gt;2")</f>
        <v>0</v>
      </c>
      <c r="DZ24" s="76">
        <f>SUMIFS('Planificación 2026-1'!R:R,'Planificación 2026-1'!W:W,C24,'Planificación 2026-1'!F:F,"PORUMA",'Planificación 2026-1'!X:X,"&lt;&gt;VIRTUAL",'Planificación 2026-1'!I:I,"&gt;2")</f>
        <v>0</v>
      </c>
      <c r="EA24" s="76">
        <f>SUMIFS('Planificación 2026-1'!R:R,'Planificación 2026-1'!W:W,C24,'Planificación 2026-1'!F:F,"HUAURA",'Planificación 2026-1'!X:X,"VIRTUAL",'Planificación 2026-1'!I:I,"&gt;2")</f>
        <v>0</v>
      </c>
      <c r="EB24" s="76">
        <f>SUMIFS('Planificación 2026-1'!R:R,'Planificación 2026-1'!W:W,C24,'Planificación 2026-1'!F:F,"HUAURA",'Planificación 2026-1'!X:X,"&lt;&gt;VIRTUAL",'Planificación 2026-1'!I:I,"&gt;2")</f>
        <v>0</v>
      </c>
      <c r="EC24" s="76">
        <f>SUMIFS('Planificación 2026-1'!R:R,'Planificación 2026-1'!W:W,C24,'Planificación 2026-1'!F:F,"PRINCIPAL",'Planificación 2026-1'!X:X,"VIRTUAL",'Planificación 2026-1'!I:I,"&lt;3")</f>
        <v>0</v>
      </c>
      <c r="ED24" s="76">
        <f>SUMIFS('Planificación 2026-1'!R:R,'Planificación 2026-1'!W:W,C24,'Planificación 2026-1'!F:F,"PRINCIPAL",'Planificación 2026-1'!X:X,"&lt;&gt;VIRTUAL",'Planificación 2026-1'!I:I,"&lt;3")</f>
        <v>0</v>
      </c>
      <c r="EE24" s="76">
        <f>SUMIFS('Planificación 2026-1'!R:R,'Planificación 2026-1'!W:W,C24,'Planificación 2026-1'!F:F,"SUNAMPE",'Planificación 2026-1'!X:X,"VIRTUAL",'Planificación 2026-1'!I:I,"&lt;3")</f>
        <v>0</v>
      </c>
      <c r="EF24" s="76">
        <f>SUMIFS('Planificación 2026-1'!R:R,'Planificación 2026-1'!W:W,C24,'Planificación 2026-1'!F:F,"SUNAMPE",'Planificación 2026-1'!X:X,"&lt;&gt;VIRTUAL",'Planificación 2026-1'!I:I,"&lt;3")</f>
        <v>0</v>
      </c>
      <c r="EG24" s="76">
        <f>SUMIFS('Planificación 2026-1'!R:R,'Planificación 2026-1'!W:W,C24,'Planificación 2026-1'!F:F,"FILIAL",'Planificación 2026-1'!X:X,"VIRTUAL",'Planificación 2026-1'!I:I,"&lt;3")</f>
        <v>0</v>
      </c>
      <c r="EH24" s="76">
        <f>SUMIFS('Planificación 2026-1'!R:R,'Planificación 2026-1'!W:W,C24,'Planificación 2026-1'!F:F,"FILIAL",'Planificación 2026-1'!X:X,"&lt;&gt;VIRTUAL",'Planificación 2026-1'!I:I,"&lt;3")</f>
        <v>0</v>
      </c>
      <c r="EI24" s="76">
        <f>SUMIFS('Planificación 2026-1'!R:R,'Planificación 2026-1'!W:W,C24,'Planificación 2026-1'!F:F,"PORUMA",'Planificación 2026-1'!X:X,"VIRTUAL",'Planificación 2026-1'!I:I,"&lt;3")</f>
        <v>0</v>
      </c>
      <c r="EJ24" s="76">
        <f>SUMIFS('Planificación 2026-1'!R:R,'Planificación 2026-1'!W:W,C24,'Planificación 2026-1'!F:F,"PORUMA",'Planificación 2026-1'!X:X,"&lt;&gt;VIRTUAL",'Planificación 2026-1'!I:I,"&lt;3")</f>
        <v>0</v>
      </c>
      <c r="EK24" s="76">
        <f>SUMIFS('Planificación 2026-1'!R:R,'Planificación 2026-1'!W:W,C24,'Planificación 2026-1'!F:F,"HUAURA",'Planificación 2026-1'!X:X,"VIRTUAL",'Planificación 2026-1'!I:I,"&lt;3")</f>
        <v>0</v>
      </c>
      <c r="EL24" s="76">
        <f>SUMIFS('Planificación 2026-1'!R:R,'Planificación 2026-1'!W:W,C24,'Planificación 2026-1'!F:F,"HUAURA",'Planificación 2026-1'!X:X,"&lt;&gt;VIRTUAL",'Planificación 2026-1'!I:I,"&lt;3")</f>
        <v>0</v>
      </c>
      <c r="EM24" s="76"/>
      <c r="EN24" s="76">
        <f t="shared" si="0"/>
        <v>0</v>
      </c>
      <c r="EO24" s="76">
        <f t="shared" si="1"/>
        <v>0</v>
      </c>
      <c r="EP24" s="76" t="b">
        <f t="shared" si="2"/>
        <v>1</v>
      </c>
      <c r="EQ24" s="76" t="str">
        <f t="shared" si="3"/>
        <v/>
      </c>
      <c r="ER24" s="76" t="str">
        <f t="shared" si="8"/>
        <v>PRESENCIAL</v>
      </c>
    </row>
    <row r="25" spans="1:148" hidden="1">
      <c r="A25" s="83"/>
      <c r="B25" s="119">
        <v>22</v>
      </c>
      <c r="C25" s="115" t="s">
        <v>193</v>
      </c>
      <c r="D25" s="112">
        <f>SUMIF('Planificación 2026-1'!W:W,C25,'Planificación 2026-1'!R:R)</f>
        <v>0</v>
      </c>
      <c r="E25" s="114" t="s">
        <v>170</v>
      </c>
      <c r="F25" s="115" t="s">
        <v>171</v>
      </c>
      <c r="G25" s="115" t="s">
        <v>13</v>
      </c>
      <c r="H25" s="115" t="s">
        <v>128</v>
      </c>
      <c r="I25" s="107" t="str">
        <f>IF(SUM(COUNTIFS('Planificación 2026-1'!F:F,"PRINCIPAL",'Planificación 2026-1'!W:W,C25,'Planificación 2026-1'!H:H,"AF"))&gt;0,"P01"," ")</f>
        <v xml:space="preserve"> </v>
      </c>
      <c r="J25" s="108" t="str">
        <f>IF(SUM(COUNTIFS('Planificación 2026-1'!F:F,"PRINCIPAL",'Planificación 2026-1'!W:W,C25,'Planificación 2026-1'!H:H,"EN"))&gt;0,"P02"," ")</f>
        <v xml:space="preserve"> </v>
      </c>
      <c r="K25" s="108" t="str">
        <f>IF(SUM(COUNTIFS('Planificación 2026-1'!F:F,"PRINCIPAL",'Planificación 2026-1'!W:W,C25,'Planificación 2026-1'!H:H,"IS"))&gt;0,"P03"," ")</f>
        <v xml:space="preserve"> </v>
      </c>
      <c r="L25" s="108" t="str">
        <f>IF(SUM(COUNTIFS('Planificación 2026-1'!F:F,"PRINCIPAL",'Planificación 2026-1'!W:W,C25,'Planificación 2026-1'!H:H,"PS"))&gt;0,"P04"," ")</f>
        <v xml:space="preserve"> </v>
      </c>
      <c r="M25" s="108"/>
      <c r="N25" s="108" t="str">
        <f>IF(SUM(COUNTIFS('Planificación 2026-1'!F:F,"PRINCIPAL",'Planificación 2026-1'!W:W,C25,'Planificación 2026-1'!H:H,"IN"))&gt;0,"P06"," ")</f>
        <v xml:space="preserve"> </v>
      </c>
      <c r="O25" s="108" t="str">
        <f>IF(SUM(COUNTIFS('Planificación 2026-1'!F:F,"PRINCIPAL",'Planificación 2026-1'!W:W,C25,'Planificación 2026-1'!H:H,"CA"))&gt;0,"P07"," ")</f>
        <v xml:space="preserve"> </v>
      </c>
      <c r="P25" s="108" t="str">
        <f>IF(SUM(COUNTIFS('Planificación 2026-1'!F:F,"PRINCIPAL",'Planificación 2026-1'!W:W,C25,'Planificación 2026-1'!H:H,"DE"))&gt;0,"P08"," ")</f>
        <v xml:space="preserve"> </v>
      </c>
      <c r="Q25" s="108" t="str">
        <f>IF(SUM(COUNTIFS('Planificación 2026-1'!F:F,"PRINCIPAL",'Planificación 2026-1'!W:W,C25,'Planificación 2026-1'!H:H,"OB"))&gt;0,"P09"," ")</f>
        <v xml:space="preserve"> </v>
      </c>
      <c r="R25" s="108" t="str">
        <f>IF(SUM(COUNTIFS('Planificación 2026-1'!F:F,"PRINCIPAL",'Planificación 2026-1'!W:W,C25,'Planificación 2026-1'!H:H,"MH"))&gt;0,"P31"," ")</f>
        <v xml:space="preserve"> </v>
      </c>
      <c r="S25" s="108" t="str">
        <f>IF(SUM(COUNTIFS('Planificación 2026-1'!F:F,"PRINCIPAL",'Planificación 2026-1'!W:W,C25,'Planificación 2026-1'!H:H,"IC"))&gt;0,"P32"," ")</f>
        <v xml:space="preserve"> </v>
      </c>
      <c r="T25" s="108" t="str">
        <f>IF(SUM(COUNTIFS('Planificación 2026-1'!F:F,"PRINCIPAL",'Planificación 2026-1'!W:W,C25,'Planificación 2026-1'!H:H,"AR"))&gt;0,"P34"," ")</f>
        <v xml:space="preserve"> </v>
      </c>
      <c r="U25" s="108" t="str">
        <f>IF(SUM(COUNTIFS('Planificación 2026-1'!F:F,"PRINCIPAL",'Planificación 2026-1'!W:W,C25,'Planificación 2026-1'!H:H,"T1"))&gt;0,"P35"," ")</f>
        <v xml:space="preserve"> </v>
      </c>
      <c r="V25" s="108" t="str">
        <f>IF(SUM(COUNTIFS('Planificación 2026-1'!F:F,"PRINCIPAL",'Planificación 2026-1'!W:W,C25,'Planificación 2026-1'!H:H,"T3"))&gt;0,"P36"," ")</f>
        <v xml:space="preserve"> </v>
      </c>
      <c r="W25" s="108" t="str">
        <f>IF(SUM(COUNTIFS('Planificación 2026-1'!F:F,"PRINCIPAL",'Planificación 2026-1'!W:W,C25,'Planificación 2026-1'!H:H,"T2"))&gt;0,"P37"," ")</f>
        <v xml:space="preserve"> </v>
      </c>
      <c r="X25" s="108" t="str">
        <f>IF(SUM(COUNTIFS('Planificación 2026-1'!F:F,"PRINCIPAL",'Planificación 2026-1'!W:W,C25,'Planificación 2026-1'!H:H,"AE"))&gt;0,"P38"," ")</f>
        <v xml:space="preserve"> </v>
      </c>
      <c r="Y25" s="108" t="str">
        <f>IF(SUM(COUNTIFS('Planificación 2026-1'!F:F,"PRINCIPAL",'Planificación 2026-1'!W:W,C25,'Planificación 2026-1'!H:H,"T4"))&gt;0,"P55"," ")</f>
        <v xml:space="preserve"> </v>
      </c>
      <c r="Z25" s="108" t="str">
        <f>IF(SUM(COUNTIFS('Planificación 2026-1'!F:F,"FILIAL",'Planificación 2026-1'!W:W,C25,'Planificación 2026-1'!H:H,"AF"))&gt;0," P01"," ")</f>
        <v xml:space="preserve"> </v>
      </c>
      <c r="AA25" s="108" t="str">
        <f>IF(SUM(COUNTIFS('Planificación 2026-1'!F:F,"FILIAL",'Planificación 2026-1'!W:W,C25,'Planificación 2026-1'!H:H,"EN"))&gt;0,"P02"," ")</f>
        <v xml:space="preserve"> </v>
      </c>
      <c r="AB25" s="108" t="str">
        <f>IF(SUM(COUNTIFS('Planificación 2026-1'!F:F,"FILIAL",'Planificación 2026-1'!W:W,C25,'Planificación 2026-1'!H:H,"IS"))&gt;0,"P03"," ")</f>
        <v xml:space="preserve"> </v>
      </c>
      <c r="AC25" s="108" t="str">
        <f>IF(SUM(COUNTIFS('Planificación 2026-1'!F:F,"FILIAL",'Planificación 2026-1'!W:W,C25,'Planificación 2026-1'!H:H,"PS"))&gt;0,"P04"," ")</f>
        <v xml:space="preserve"> </v>
      </c>
      <c r="AD25" s="108"/>
      <c r="AE25" s="108" t="str">
        <f>IF(SUM(COUNTIFS('Planificación 2026-1'!F:F,"FILIAL",'Planificación 2026-1'!W:W,C25,'Planificación 2026-1'!H:H,"IN"))&gt;0,"P06"," ")</f>
        <v xml:space="preserve"> </v>
      </c>
      <c r="AF25" s="108" t="str">
        <f>IF(SUM(COUNTIFS('Planificación 2026-1'!F:F,"FILIAL",'Planificación 2026-1'!W:W,C25,'Planificación 2026-1'!H:H,"CA"))&gt;0,"P07"," ")</f>
        <v xml:space="preserve"> </v>
      </c>
      <c r="AG25" s="108" t="str">
        <f>IF(SUM(COUNTIFS('Planificación 2026-1'!F:F,"FILIAL",'Planificación 2026-1'!W:W,C25,'Planificación 2026-1'!H:H,"DE"))&gt;0,"P08"," ")</f>
        <v xml:space="preserve"> </v>
      </c>
      <c r="AH25" s="108" t="str">
        <f>IF(SUM(COUNTIFS('Planificación 2026-1'!F:F,"FILIAL",'Planificación 2026-1'!W:W,C25,'Planificación 2026-1'!H:H,"OB"))&gt;0,"P09"," ")</f>
        <v xml:space="preserve"> </v>
      </c>
      <c r="AI25" s="108" t="str">
        <f>IF(SUM(COUNTIFS('Planificación 2026-1'!F:F,"FILIAL",'Planificación 2026-1'!W:W,C25,'Planificación 2026-1'!H:H,"MH"))&gt;0,"P31"," ")</f>
        <v xml:space="preserve"> </v>
      </c>
      <c r="AJ25" s="108" t="str">
        <f>IF(SUM(COUNTIFS('Planificación 2026-1'!F:F,"FILIAL",'Planificación 2026-1'!W:W,C25,'Planificación 2026-1'!H:H,"IC"))&gt;0,"P32"," ")</f>
        <v xml:space="preserve"> </v>
      </c>
      <c r="AK25" s="108" t="str">
        <f>IF(SUM(COUNTIFS('Planificación 2026-1'!F:F,"FILIAL",'Planificación 2026-1'!W:W,C25,'Planificación 2026-1'!H:H,"AR"))&gt;0,"P34"," ")</f>
        <v xml:space="preserve"> </v>
      </c>
      <c r="AL25" s="108" t="str">
        <f>IF(SUM(COUNTIFS('Planificación 2026-1'!F:F,"FILIAL",'Planificación 2026-1'!W:W,C25,'Planificación 2026-1'!H:H,"T1"))&gt;0,"P35"," ")</f>
        <v xml:space="preserve"> </v>
      </c>
      <c r="AM25" s="108" t="str">
        <f>IF(SUM(COUNTIFS('Planificación 2026-1'!F:F,"FILIAL",'Planificación 2026-1'!W:W,C25,'Planificación 2026-1'!H:H,"T3"))&gt;0,"P36"," ")</f>
        <v xml:space="preserve"> </v>
      </c>
      <c r="AN25" s="108" t="str">
        <f>IF(SUM(COUNTIFS('Planificación 2026-1'!F:F,"FILIAL",'Planificación 2026-1'!W:W,C25,'Planificación 2026-1'!H:H,"T2"))&gt;0,"P37"," ")</f>
        <v xml:space="preserve"> </v>
      </c>
      <c r="AO25" s="108" t="str">
        <f>IF(SUM(COUNTIFS('Planificación 2026-1'!F:F,"FILIAL",'Planificación 2026-1'!W:W,C25,'Planificación 2026-1'!H:H,"AE"))&gt;0,"P38"," ")</f>
        <v xml:space="preserve"> </v>
      </c>
      <c r="AP25" s="108" t="str">
        <f>IF(SUM(COUNTIFS('Planificación 2026-1'!F:F,"FILIAL",'Planificación 2026-1'!W:W,C25,'Planificación 2026-1'!H:H,"T4"))&gt;0,"P55"," ")</f>
        <v xml:space="preserve"> </v>
      </c>
      <c r="AQ25" s="108" t="str">
        <f>IF(SUM(COUNTIFS('Planificación 2026-1'!F:F,"SUNAMPE",'Planificación 2026-1'!W:W,C25,'Planificación 2026-1'!H:H,"AF"))&gt;0," P01"," ")</f>
        <v xml:space="preserve"> </v>
      </c>
      <c r="AR25" s="108" t="str">
        <f>IF(SUM(COUNTIFS('Planificación 2026-1'!F:F,"SUNAMPE",'Planificación 2026-1'!W:W,C25,'Planificación 2026-1'!H:H,"EN"))&gt;0,"P02"," ")</f>
        <v xml:space="preserve"> </v>
      </c>
      <c r="AS25" s="108" t="str">
        <f>IF(SUM(COUNTIFS('Planificación 2026-1'!F:F,"SUNAMPE",'Planificación 2026-1'!W:W,C25,'Planificación 2026-1'!H:H,"IS"))&gt;0,"P03"," ")</f>
        <v xml:space="preserve"> </v>
      </c>
      <c r="AT25" s="108" t="str">
        <f>IF(SUM(COUNTIFS('Planificación 2026-1'!F:F,"SUNAMPE",'Planificación 2026-1'!W:W,C25,'Planificación 2026-1'!H:H,"PS"))&gt;0,"P04"," ")</f>
        <v xml:space="preserve"> </v>
      </c>
      <c r="AU25" s="108"/>
      <c r="AV25" s="108" t="str">
        <f>IF(SUM(COUNTIFS('Planificación 2026-1'!F:F,"SUNAMPE",'Planificación 2026-1'!W:W,C25,'Planificación 2026-1'!H:H,"IN"))&gt;0,"P06"," ")</f>
        <v xml:space="preserve"> </v>
      </c>
      <c r="AW25" s="108" t="str">
        <f>IF(SUM(COUNTIFS('Planificación 2026-1'!F:F,"SUNAMPE",'Planificación 2026-1'!W:W,C25,'Planificación 2026-1'!H:H,"CA"))&gt;0,"P07"," ")</f>
        <v xml:space="preserve"> </v>
      </c>
      <c r="AX25" s="108" t="str">
        <f>IF(SUM(COUNTIFS('Planificación 2026-1'!F:F,"SUNAMPE",'Planificación 2026-1'!W:W,C25,'Planificación 2026-1'!H:H,"DE"))&gt;0,"P08"," ")</f>
        <v xml:space="preserve"> </v>
      </c>
      <c r="AY25" s="108" t="str">
        <f>IF(SUM(COUNTIFS('Planificación 2026-1'!F:F,"SUNAMPE",'Planificación 2026-1'!W:W,C25,'Planificación 2026-1'!H:H,"OB"))&gt;0,"P09"," ")</f>
        <v xml:space="preserve"> </v>
      </c>
      <c r="AZ25" s="108" t="str">
        <f>IF(SUM(COUNTIFS('Planificación 2026-1'!F:F,"SUNAMPE",'Planificación 2026-1'!W:W,C25,'Planificación 2026-1'!H:H,"MH"))&gt;0,"P31"," ")</f>
        <v xml:space="preserve"> </v>
      </c>
      <c r="BA25" s="108" t="str">
        <f>IF(SUM(COUNTIFS('Planificación 2026-1'!F:F,"SUNAMPE",'Planificación 2026-1'!W:W,C25,'Planificación 2026-1'!H:H,"IC"))&gt;0,"P32"," ")</f>
        <v xml:space="preserve"> </v>
      </c>
      <c r="BB25" s="108" t="str">
        <f>IF(SUM(COUNTIFS('Planificación 2026-1'!F:F,"SUNAMPE",'Planificación 2026-1'!W:W,C25,'Planificación 2026-1'!H:H,"AR"))&gt;0,"P34"," ")</f>
        <v xml:space="preserve"> </v>
      </c>
      <c r="BC25" s="108" t="str">
        <f>IF(SUM(COUNTIFS('Planificación 2026-1'!F:F,"SUNAMPE",'Planificación 2026-1'!W:W,C25,'Planificación 2026-1'!H:H,"T1"))&gt;0,"P35"," ")</f>
        <v xml:space="preserve"> </v>
      </c>
      <c r="BD25" s="108" t="str">
        <f>IF(SUM(COUNTIFS('Planificación 2026-1'!F:F,"SUNAMPE",'Planificación 2026-1'!W:W,C25,'Planificación 2026-1'!H:H,"T3"))&gt;0,"P36"," ")</f>
        <v xml:space="preserve"> </v>
      </c>
      <c r="BE25" s="108" t="str">
        <f>IF(SUM(COUNTIFS('Planificación 2026-1'!F:F,"SUNAMPE",'Planificación 2026-1'!W:W,C25,'Planificación 2026-1'!H:H,"T2"))&gt;0,"P37"," ")</f>
        <v xml:space="preserve"> </v>
      </c>
      <c r="BF25" s="108" t="str">
        <f>IF(SUM(COUNTIFS('Planificación 2026-1'!F:F,"SUNAMPE",'Planificación 2026-1'!W:W,C25,'Planificación 2026-1'!H:H,"AE"))&gt;0,"P38"," ")</f>
        <v xml:space="preserve"> </v>
      </c>
      <c r="BG25" s="108" t="str">
        <f>IF(SUM(COUNTIFS('Planificación 2026-1'!F:F,"SUNAMPE",'Planificación 2026-1'!W:W,C25,'Planificación 2026-1'!H:H,"T4"))&gt;0,"P55"," ")</f>
        <v xml:space="preserve"> </v>
      </c>
      <c r="BH25" s="108" t="str">
        <f>IF(SUM(COUNTIFS('Planificación 2026-1'!F:F,"HUAURA",'Planificación 2026-1'!W:W,C25,'Planificación 2026-1'!H:H,"AF"))&gt;0," P01"," ")</f>
        <v xml:space="preserve"> </v>
      </c>
      <c r="BI25" s="108" t="str">
        <f>IF(SUM(COUNTIFS('Planificación 2026-1'!F:F,"HUAURA",'Planificación 2026-1'!W:W,C25,'Planificación 2026-1'!H:H,"EN"))&gt;0,"P02"," ")</f>
        <v xml:space="preserve"> </v>
      </c>
      <c r="BJ25" s="108" t="str">
        <f>IF(SUM(COUNTIFS('Planificación 2026-1'!F:F,"HUAURA",'Planificación 2026-1'!W:W,C25,'Planificación 2026-1'!H:H,"IS"))&gt;0,"P03"," ")</f>
        <v xml:space="preserve"> </v>
      </c>
      <c r="BK25" s="108" t="str">
        <f>IF(SUM(COUNTIFS('Planificación 2026-1'!F:F,"HUAURA",'Planificación 2026-1'!W:W,C25,'Planificación 2026-1'!H:H,"PS"))&gt;0,"P04"," ")</f>
        <v xml:space="preserve"> </v>
      </c>
      <c r="BL25" s="108"/>
      <c r="BM25" s="108" t="str">
        <f>IF(SUM(COUNTIFS('Planificación 2026-1'!F:F,"HUAURA",'Planificación 2026-1'!W:W,C25,'Planificación 2026-1'!H:H,"IN"))&gt;0,"P06"," ")</f>
        <v xml:space="preserve"> </v>
      </c>
      <c r="BN25" s="108" t="str">
        <f>IF(SUM(COUNTIFS('Planificación 2026-1'!F:F,"HUAURA",'Planificación 2026-1'!W:W,C25,'Planificación 2026-1'!H:H,"CA"))&gt;0,"P07"," ")</f>
        <v xml:space="preserve"> </v>
      </c>
      <c r="BO25" s="108" t="str">
        <f>IF(SUM(COUNTIFS('Planificación 2026-1'!F:F,"HUAURA",'Planificación 2026-1'!W:W,C25,'Planificación 2026-1'!H:H,"DE"))&gt;0,"P08"," ")</f>
        <v xml:space="preserve"> </v>
      </c>
      <c r="BP25" s="108" t="str">
        <f>IF(SUM(COUNTIFS('Planificación 2026-1'!F:F,"HUAURA",'Planificación 2026-1'!W:W,C25,'Planificación 2026-1'!H:H,"OB"))&gt;0,"P09"," ")</f>
        <v xml:space="preserve"> </v>
      </c>
      <c r="BQ25" s="108" t="str">
        <f>IF(SUM(COUNTIFS('Planificación 2026-1'!F:F,"HUAURA",'Planificación 2026-1'!W:W,C25,'Planificación 2026-1'!H:H,"MH"))&gt;0,"P31"," ")</f>
        <v xml:space="preserve"> </v>
      </c>
      <c r="BR25" s="108" t="str">
        <f>IF(SUM(COUNTIFS('Planificación 2026-1'!F:F,"HUAURA",'Planificación 2026-1'!W:W,C25,'Planificación 2026-1'!H:H,"IC"))&gt;0,"P32"," ")</f>
        <v xml:space="preserve"> </v>
      </c>
      <c r="BS25" s="108" t="str">
        <f>IF(SUM(COUNTIFS('Planificación 2026-1'!F:F,"HUAURA",'Planificación 2026-1'!W:W,C25,'Planificación 2026-1'!H:H,"AR"))&gt;0,"P34"," ")</f>
        <v xml:space="preserve"> </v>
      </c>
      <c r="BT25" s="108" t="str">
        <f>IF(SUM(COUNTIFS('Planificación 2026-1'!F:F,"HUAURA",'Planificación 2026-1'!W:W,C25,'Planificación 2026-1'!H:H,"T1"))&gt;0,"P35"," ")</f>
        <v xml:space="preserve"> </v>
      </c>
      <c r="BU25" s="108" t="str">
        <f>IF(SUM(COUNTIFS('Planificación 2026-1'!F:F,"HUAURA",'Planificación 2026-1'!W:W,C25,'Planificación 2026-1'!H:H,"T3"))&gt;0,"P36"," ")</f>
        <v xml:space="preserve"> </v>
      </c>
      <c r="BV25" s="108" t="str">
        <f>IF(SUM(COUNTIFS('Planificación 2026-1'!F:F,"HUAURA",'Planificación 2026-1'!W:W,C25,'Planificación 2026-1'!H:H,"T2"))&gt;0,"P37"," ")</f>
        <v xml:space="preserve"> </v>
      </c>
      <c r="BW25" s="108" t="str">
        <f>IF(SUM(COUNTIFS('Planificación 2026-1'!F:F,"HUAURA",'Planificación 2026-1'!W:W,C25,'Planificación 2026-1'!H:H,"AE"))&gt;0,"P38"," ")</f>
        <v xml:space="preserve"> </v>
      </c>
      <c r="BX25" s="108" t="str">
        <f>IF(SUM(COUNTIFS('Planificación 2026-1'!F:F,"HUAURA",'Planificación 2026-1'!W:W,C25,'Planificación 2026-1'!H:H,"T4"))&gt;0,"P55"," ")</f>
        <v xml:space="preserve"> </v>
      </c>
      <c r="BY25" s="109">
        <f>SUMIFS('Planificación 2026-1'!R:R,'Planificación 2026-1'!W:W,C25,'Planificación 2026-1'!H:H,"AF",'Planificación 2026-1'!I:I,"&gt;2")</f>
        <v>0</v>
      </c>
      <c r="BZ25" s="109">
        <f>SUMIFS('Planificación 2026-1'!R:R,'Planificación 2026-1'!W:W,C25,'Planificación 2026-1'!H:H,"EN",'Planificación 2026-1'!I:I,"&gt;2")</f>
        <v>0</v>
      </c>
      <c r="CA25" s="109">
        <f>SUMIFS('Planificación 2026-1'!R:R,'Planificación 2026-1'!W:W,C25,'Planificación 2026-1'!H:H,"IS",'Planificación 2026-1'!I:I,"&gt;2")</f>
        <v>0</v>
      </c>
      <c r="CB25" s="109">
        <f>SUMIFS('Planificación 2026-1'!R:R,'Planificación 2026-1'!W:W,C25,'Planificación 2026-1'!H:H,"PS",'Planificación 2026-1'!I:I,"&gt;2")</f>
        <v>0</v>
      </c>
      <c r="CC25" s="109">
        <f>SUMIFS('Planificación 2026-1'!R:R,'Planificación 2026-1'!W:W,C25,'Planificación 2026-1'!H:H,"IN",'Planificación 2026-1'!I:I,"&gt;2")</f>
        <v>0</v>
      </c>
      <c r="CD25" s="109">
        <f>SUMIFS('Planificación 2026-1'!R:R,'Planificación 2026-1'!W:W,C25,'Planificación 2026-1'!H:H,"CA",'Planificación 2026-1'!I:I,"&gt;2")</f>
        <v>0</v>
      </c>
      <c r="CE25" s="109">
        <f>SUMIFS('Planificación 2026-1'!R:R,'Planificación 2026-1'!W:W,C25,'Planificación 2026-1'!H:H,"DE",'Planificación 2026-1'!I:I,"&gt;2")</f>
        <v>0</v>
      </c>
      <c r="CF25" s="109">
        <f>SUMIFS('Planificación 2026-1'!R:R,'Planificación 2026-1'!W:W,C25,'Planificación 2026-1'!H:H,"OB",'Planificación 2026-1'!I:I,"&gt;2")</f>
        <v>0</v>
      </c>
      <c r="CG25" s="109">
        <f>SUMIFS('Planificación 2026-1'!R:R,'Planificación 2026-1'!W:W,C25,'Planificación 2026-1'!H:H,"MH",'Planificación 2026-1'!I:I,"&gt;2")</f>
        <v>0</v>
      </c>
      <c r="CH25" s="109">
        <f>SUMIFS('Planificación 2026-1'!R:R,'Planificación 2026-1'!W:W,C25,'Planificación 2026-1'!H:H,"IC",'Planificación 2026-1'!I:I,"&gt;2")</f>
        <v>0</v>
      </c>
      <c r="CI25" s="109">
        <f>SUMIFS('Planificación 2026-1'!R:R,'Planificación 2026-1'!W:W,C25,'Planificación 2026-1'!H:H,"AR",'Planificación 2026-1'!I:I,"&gt;2")</f>
        <v>0</v>
      </c>
      <c r="CJ25" s="109">
        <f>SUMIFS('Planificación 2026-1'!R:R,'Planificación 2026-1'!W:W,C25,'Planificación 2026-1'!H:H,"T1",'Planificación 2026-1'!I:I,"&gt;2")</f>
        <v>0</v>
      </c>
      <c r="CK25" s="109">
        <f>SUMIFS('Planificación 2026-1'!R:R,'Planificación 2026-1'!W:W,C25,'Planificación 2026-1'!H:H,"T3",'Planificación 2026-1'!I:I,"&gt;2")</f>
        <v>0</v>
      </c>
      <c r="CL25" s="109">
        <f>SUMIFS('Planificación 2026-1'!R:R,'Planificación 2026-1'!W:W,C25,'Planificación 2026-1'!H:H,"T2",'Planificación 2026-1'!I:I,"&gt;2")</f>
        <v>0</v>
      </c>
      <c r="CM25" s="109">
        <f>SUMIFS('Planificación 2026-1'!R:R,'Planificación 2026-1'!W:W,C25,'Planificación 2026-1'!H:H,"AE",'Planificación 2026-1'!I:I,"&gt;2")</f>
        <v>0</v>
      </c>
      <c r="CN25" s="109">
        <f>SUMIFS('Planificación 2026-1'!R:R,'Planificación 2026-1'!W:W,C25,'Planificación 2026-1'!H:H,"T4",'Planificación 2026-1'!I:I,"&gt;2")</f>
        <v>0</v>
      </c>
      <c r="CO25" s="109">
        <f>SUMIFS('Planificación 2026-1'!R:R,'Planificación 2026-1'!W:W,C25,'Planificación 2026-1'!H:H,"AF",'Planificación 2026-1'!I:I,"&lt;3")</f>
        <v>0</v>
      </c>
      <c r="CP25" s="109">
        <f>SUMIFS('Planificación 2026-1'!R:R,'Planificación 2026-1'!W:W,C25,'Planificación 2026-1'!H:H,"EN",'Planificación 2026-1'!I:I,"&lt;3")</f>
        <v>0</v>
      </c>
      <c r="CQ25" s="109">
        <f>SUMIFS('Planificación 2026-1'!R:R,'Planificación 2026-1'!W:W,C25,'Planificación 2026-1'!H:H,"IS",'Planificación 2026-1'!I:I,"&lt;3")</f>
        <v>0</v>
      </c>
      <c r="CR25" s="109">
        <f>SUMIFS('Planificación 2026-1'!R:R,'Planificación 2026-1'!W:W,C25,'Planificación 2026-1'!H:H,"PS",'Planificación 2026-1'!I:I,"&lt;3")</f>
        <v>0</v>
      </c>
      <c r="CS25" s="109">
        <f>SUMIFS('Planificación 2026-1'!R:R,'Planificación 2026-1'!W:W,C25,'Planificación 2026-1'!H:H,"IN",'Planificación 2026-1'!I:I,"&lt;3")</f>
        <v>0</v>
      </c>
      <c r="CT25" s="109">
        <f>SUMIFS('Planificación 2026-1'!R:R,'Planificación 2026-1'!W:W,C25,'Planificación 2026-1'!H:H,"CA",'Planificación 2026-1'!I:I,"&lt;3")</f>
        <v>0</v>
      </c>
      <c r="CU25" s="109">
        <f>SUMIFS('Planificación 2026-1'!R:R,'Planificación 2026-1'!W:W,C25,'Planificación 2026-1'!H:H,"DE",'Planificación 2026-1'!I:I,"&lt;3")</f>
        <v>0</v>
      </c>
      <c r="CV25" s="109">
        <f>SUMIFS('Planificación 2026-1'!R:R,'Planificación 2026-1'!W:W,C25,'Planificación 2026-1'!H:H,"OB",'Planificación 2026-1'!I:I,"&lt;3")</f>
        <v>0</v>
      </c>
      <c r="CW25" s="109">
        <f>SUMIFS('Planificación 2026-1'!R:R,'Planificación 2026-1'!W:W,C25,'Planificación 2026-1'!H:H,"MH",'Planificación 2026-1'!I:I,"&lt;3")</f>
        <v>0</v>
      </c>
      <c r="CX25" s="109">
        <f>SUMIFS('Planificación 2026-1'!R:R,'Planificación 2026-1'!W:W,C25,'Planificación 2026-1'!H:H,"IC",'Planificación 2026-1'!I:I,"&lt;3")</f>
        <v>0</v>
      </c>
      <c r="CY25" s="109">
        <f>SUMIFS('Planificación 2026-1'!R:R,'Planificación 2026-1'!W:W,C25,'Planificación 2026-1'!H:H,"AR",'Planificación 2026-1'!I:I,"&lt;3")</f>
        <v>0</v>
      </c>
      <c r="CZ25" s="109">
        <f>SUMIFS('Planificación 2026-1'!R:R,'Planificación 2026-1'!W:W,C25,'Planificación 2026-1'!H:H,"T1",'Planificación 2026-1'!I:I,"&lt;3")</f>
        <v>0</v>
      </c>
      <c r="DA25" s="109">
        <f>SUMIFS('Planificación 2026-1'!R:R,'Planificación 2026-1'!W:W,C25,'Planificación 2026-1'!H:H,"T3",'Planificación 2026-1'!I:I,"&lt;3")</f>
        <v>0</v>
      </c>
      <c r="DB25" s="109">
        <f>SUMIFS('Planificación 2026-1'!R:R,'Planificación 2026-1'!W:W,C25,'Planificación 2026-1'!H:H,"T2",'Planificación 2026-1'!I:I,"&lt;3")</f>
        <v>0</v>
      </c>
      <c r="DC25" s="109">
        <f>SUMIFS('Planificación 2026-1'!R:R,'Planificación 2026-1'!W:W,C25,'Planificación 2026-1'!H:H,"AE",'Planificación 2026-1'!I:I,"&lt;3")</f>
        <v>0</v>
      </c>
      <c r="DD25" s="109">
        <f>SUMIFS('Planificación 2026-1'!R:R,'Planificación 2026-1'!W:W,C25,'Planificación 2026-1'!H:H,"T4",'Planificación 2026-1'!I:I,"&lt;3")</f>
        <v>0</v>
      </c>
      <c r="DE25" s="108" t="str">
        <f t="shared" si="4"/>
        <v/>
      </c>
      <c r="DF25" s="41">
        <f>IF(C25="","",SUMIFS('Planificación 2026-1'!R:R,'Planificación 2026-1'!W:W,C25,'Planificación 2026-1'!F:F,"PRINCIPAL",'Planificación 2026-1'!X:X,"VIRTUAL"))</f>
        <v>0</v>
      </c>
      <c r="DG25" s="41">
        <f>IF(C25="","",SUMIFS('Planificación 2026-1'!R:R,'Planificación 2026-1'!W:W,C25,'Planificación 2026-1'!F:F,"PRINCIPAL",'Planificación 2026-1'!X:X,"PRESENCIAL"))</f>
        <v>0</v>
      </c>
      <c r="DH25" s="41">
        <f>IF(C25="","",SUMIFS('Planificación 2026-1'!R:R,'Planificación 2026-1'!W:W,C25,'Planificación 2026-1'!F:F,"PRINCIPAL",'Planificación 2026-1'!X:X,"HIBRIDO PRESENCIAL"))</f>
        <v>0</v>
      </c>
      <c r="DI25" s="108" t="str">
        <f t="shared" si="5"/>
        <v/>
      </c>
      <c r="DJ25" s="108">
        <f>IF(C25="","",SUMIFS('Planificación 2026-1'!R:R,'Planificación 2026-1'!W:W,C25,'Planificación 2026-1'!F:F,"FILIAL",'Planificación 2026-1'!X:X,"VIRTUAL"))</f>
        <v>0</v>
      </c>
      <c r="DK25" s="110">
        <f>IF(C25="","",SUMIFS('Planificación 2026-1'!R:R,'Planificación 2026-1'!W:W,C25,'Planificación 2026-1'!F:F,"FILIAL",'Planificación 2026-1'!X:X,"PRESENCIAL"))</f>
        <v>0</v>
      </c>
      <c r="DL25" s="61">
        <f>IF(C25="","",SUMIFS('Planificación 2026-1'!R:R,'Planificación 2026-1'!W:W,C25,'Planificación 2026-1'!F:F,"FILIAL",'Planificación 2026-1'!X:X,"HIBRIDO PRESENCIAL"))</f>
        <v>0</v>
      </c>
      <c r="DM25" s="111" t="str">
        <f t="shared" si="6"/>
        <v/>
      </c>
      <c r="DN25" s="108">
        <f>IF(C25="","",SUMIFS('Planificación 2026-1'!R:R,'Planificación 2026-1'!W:W,C25,'Planificación 2026-1'!F:F,"SUNAMPE",'Planificación 2026-1'!X:X,"VIRTUAL"))</f>
        <v>0</v>
      </c>
      <c r="DO25" s="61">
        <f>IF(C25="","",SUMIFS('Planificación 2026-1'!R:R,'Planificación 2026-1'!W:W,C25,'Planificación 2026-1'!F:F,"SUNAMPE",'Planificación 2026-1'!X:X,"PRESENCIAL"))</f>
        <v>0</v>
      </c>
      <c r="DP25" s="111" t="str">
        <f t="shared" si="7"/>
        <v/>
      </c>
      <c r="DQ25" s="108">
        <f>IF(C25="","",SUMIFS('Planificación 2026-1'!R:R,'Planificación 2026-1'!W:W,C25,'Planificación 2026-1'!F:F,"HUAURA",'Planificación 2026-1'!X:X,"VIRTUAL"))</f>
        <v>0</v>
      </c>
      <c r="DR25" s="61">
        <f>IF(C25="","",SUMIFS('Planificación 2026-1'!R:R,'Planificación 2026-1'!W:W,C25,'Planificación 2026-1'!F:F,"HUAURA",'Planificación 2026-1'!X:X,"PRESENCIAL"))</f>
        <v>0</v>
      </c>
      <c r="DS25" s="76">
        <f>SUMIFS('Planificación 2026-1'!R:R,'Planificación 2026-1'!W:W,C25,'Planificación 2026-1'!F:F,"PRINCIPAL",'Planificación 2026-1'!X:X,"VIRTUAL",'Planificación 2026-1'!I:I,"&gt;2")</f>
        <v>0</v>
      </c>
      <c r="DT25" s="76">
        <f>SUMIFS('Planificación 2026-1'!R:R,'Planificación 2026-1'!W:W,C25,'Planificación 2026-1'!F:F,"PRINCIPAL",'Planificación 2026-1'!X:X,"&lt;&gt;VIRTUAL",'Planificación 2026-1'!I:I,"&gt;2")</f>
        <v>0</v>
      </c>
      <c r="DU25" s="76">
        <f>SUMIFS('Planificación 2026-1'!R:R,'Planificación 2026-1'!W:W,C25,'Planificación 2026-1'!F:F,"SUNAMPE",'Planificación 2026-1'!X:X,"VIRTUAL",'Planificación 2026-1'!I:I,"&gt;2")</f>
        <v>0</v>
      </c>
      <c r="DV25" s="76">
        <f>SUMIFS('Planificación 2026-1'!R:R,'Planificación 2026-1'!W:W,C25,'Planificación 2026-1'!F:F,"SUNAMPE",'Planificación 2026-1'!X:X,"&lt;&gt;VIRTUAL",'Planificación 2026-1'!I:I,"&gt;2")</f>
        <v>0</v>
      </c>
      <c r="DW25" s="76">
        <f>SUMIFS('Planificación 2026-1'!R:R,'Planificación 2026-1'!W:W,C25,'Planificación 2026-1'!F:F,"FILIAL",'Planificación 2026-1'!X:X,"VIRTUAL",'Planificación 2026-1'!I:I,"&gt;2")</f>
        <v>0</v>
      </c>
      <c r="DX25" s="76">
        <f>SUMIFS('Planificación 2026-1'!R:R,'Planificación 2026-1'!W:W,C25,'Planificación 2026-1'!F:F,"FILIAL",'Planificación 2026-1'!X:X,"&lt;&gt;VIRTUAL",'Planificación 2026-1'!I:I,"&gt;2")</f>
        <v>0</v>
      </c>
      <c r="DY25" s="76">
        <f>SUMIFS('Planificación 2026-1'!R:R,'Planificación 2026-1'!W:W,C25,'Planificación 2026-1'!F:F,"PORUMA",'Planificación 2026-1'!X:X,"VIRTUAL",'Planificación 2026-1'!I:I,"&gt;2")</f>
        <v>0</v>
      </c>
      <c r="DZ25" s="76">
        <f>SUMIFS('Planificación 2026-1'!R:R,'Planificación 2026-1'!W:W,C25,'Planificación 2026-1'!F:F,"PORUMA",'Planificación 2026-1'!X:X,"&lt;&gt;VIRTUAL",'Planificación 2026-1'!I:I,"&gt;2")</f>
        <v>0</v>
      </c>
      <c r="EA25" s="76">
        <f>SUMIFS('Planificación 2026-1'!R:R,'Planificación 2026-1'!W:W,C25,'Planificación 2026-1'!F:F,"HUAURA",'Planificación 2026-1'!X:X,"VIRTUAL",'Planificación 2026-1'!I:I,"&gt;2")</f>
        <v>0</v>
      </c>
      <c r="EB25" s="76">
        <f>SUMIFS('Planificación 2026-1'!R:R,'Planificación 2026-1'!W:W,C25,'Planificación 2026-1'!F:F,"HUAURA",'Planificación 2026-1'!X:X,"&lt;&gt;VIRTUAL",'Planificación 2026-1'!I:I,"&gt;2")</f>
        <v>0</v>
      </c>
      <c r="EC25" s="76">
        <f>SUMIFS('Planificación 2026-1'!R:R,'Planificación 2026-1'!W:W,C25,'Planificación 2026-1'!F:F,"PRINCIPAL",'Planificación 2026-1'!X:X,"VIRTUAL",'Planificación 2026-1'!I:I,"&lt;3")</f>
        <v>0</v>
      </c>
      <c r="ED25" s="76">
        <f>SUMIFS('Planificación 2026-1'!R:R,'Planificación 2026-1'!W:W,C25,'Planificación 2026-1'!F:F,"PRINCIPAL",'Planificación 2026-1'!X:X,"&lt;&gt;VIRTUAL",'Planificación 2026-1'!I:I,"&lt;3")</f>
        <v>0</v>
      </c>
      <c r="EE25" s="76">
        <f>SUMIFS('Planificación 2026-1'!R:R,'Planificación 2026-1'!W:W,C25,'Planificación 2026-1'!F:F,"SUNAMPE",'Planificación 2026-1'!X:X,"VIRTUAL",'Planificación 2026-1'!I:I,"&lt;3")</f>
        <v>0</v>
      </c>
      <c r="EF25" s="76">
        <f>SUMIFS('Planificación 2026-1'!R:R,'Planificación 2026-1'!W:W,C25,'Planificación 2026-1'!F:F,"SUNAMPE",'Planificación 2026-1'!X:X,"&lt;&gt;VIRTUAL",'Planificación 2026-1'!I:I,"&lt;3")</f>
        <v>0</v>
      </c>
      <c r="EG25" s="76">
        <f>SUMIFS('Planificación 2026-1'!R:R,'Planificación 2026-1'!W:W,C25,'Planificación 2026-1'!F:F,"FILIAL",'Planificación 2026-1'!X:X,"VIRTUAL",'Planificación 2026-1'!I:I,"&lt;3")</f>
        <v>0</v>
      </c>
      <c r="EH25" s="76">
        <f>SUMIFS('Planificación 2026-1'!R:R,'Planificación 2026-1'!W:W,C25,'Planificación 2026-1'!F:F,"FILIAL",'Planificación 2026-1'!X:X,"&lt;&gt;VIRTUAL",'Planificación 2026-1'!I:I,"&lt;3")</f>
        <v>0</v>
      </c>
      <c r="EI25" s="76">
        <f>SUMIFS('Planificación 2026-1'!R:R,'Planificación 2026-1'!W:W,C25,'Planificación 2026-1'!F:F,"PORUMA",'Planificación 2026-1'!X:X,"VIRTUAL",'Planificación 2026-1'!I:I,"&lt;3")</f>
        <v>0</v>
      </c>
      <c r="EJ25" s="76">
        <f>SUMIFS('Planificación 2026-1'!R:R,'Planificación 2026-1'!W:W,C25,'Planificación 2026-1'!F:F,"PORUMA",'Planificación 2026-1'!X:X,"&lt;&gt;VIRTUAL",'Planificación 2026-1'!I:I,"&lt;3")</f>
        <v>0</v>
      </c>
      <c r="EK25" s="76">
        <f>SUMIFS('Planificación 2026-1'!R:R,'Planificación 2026-1'!W:W,C25,'Planificación 2026-1'!F:F,"HUAURA",'Planificación 2026-1'!X:X,"VIRTUAL",'Planificación 2026-1'!I:I,"&lt;3")</f>
        <v>0</v>
      </c>
      <c r="EL25" s="76">
        <f>SUMIFS('Planificación 2026-1'!R:R,'Planificación 2026-1'!W:W,C25,'Planificación 2026-1'!F:F,"HUAURA",'Planificación 2026-1'!X:X,"&lt;&gt;VIRTUAL",'Planificación 2026-1'!I:I,"&lt;3")</f>
        <v>0</v>
      </c>
      <c r="EM25" s="76"/>
      <c r="EN25" s="76">
        <f t="shared" si="0"/>
        <v>0</v>
      </c>
      <c r="EO25" s="76">
        <f t="shared" si="1"/>
        <v>0</v>
      </c>
      <c r="EP25" s="76" t="b">
        <f t="shared" si="2"/>
        <v>1</v>
      </c>
      <c r="EQ25" s="76" t="str">
        <f t="shared" si="3"/>
        <v/>
      </c>
      <c r="ER25" s="76" t="str">
        <f t="shared" si="8"/>
        <v>PRESENCIAL</v>
      </c>
    </row>
    <row r="26" spans="1:148" hidden="1">
      <c r="A26" s="83"/>
      <c r="B26" s="119">
        <v>23</v>
      </c>
      <c r="C26" s="115" t="s">
        <v>194</v>
      </c>
      <c r="D26" s="112">
        <f>SUMIF('Planificación 2026-1'!W:W,C26,'Planificación 2026-1'!R:R)</f>
        <v>32</v>
      </c>
      <c r="E26" s="114" t="s">
        <v>173</v>
      </c>
      <c r="F26" s="115" t="s">
        <v>171</v>
      </c>
      <c r="G26" s="115" t="s">
        <v>153</v>
      </c>
      <c r="H26" s="115" t="s">
        <v>123</v>
      </c>
      <c r="I26" s="107" t="str">
        <f>IF(SUM(COUNTIFS('Planificación 2026-1'!F:F,"PRINCIPAL",'Planificación 2026-1'!W:W,C26,'Planificación 2026-1'!H:H,"AF"))&gt;0,"P01"," ")</f>
        <v xml:space="preserve"> </v>
      </c>
      <c r="J26" s="108" t="str">
        <f>IF(SUM(COUNTIFS('Planificación 2026-1'!F:F,"PRINCIPAL",'Planificación 2026-1'!W:W,C26,'Planificación 2026-1'!H:H,"EN"))&gt;0,"P02"," ")</f>
        <v xml:space="preserve"> </v>
      </c>
      <c r="K26" s="108" t="str">
        <f>IF(SUM(COUNTIFS('Planificación 2026-1'!F:F,"PRINCIPAL",'Planificación 2026-1'!W:W,C26,'Planificación 2026-1'!H:H,"IS"))&gt;0,"P03"," ")</f>
        <v>P03</v>
      </c>
      <c r="L26" s="108" t="str">
        <f>IF(SUM(COUNTIFS('Planificación 2026-1'!F:F,"PRINCIPAL",'Planificación 2026-1'!W:W,C26,'Planificación 2026-1'!H:H,"PS"))&gt;0,"P04"," ")</f>
        <v xml:space="preserve"> </v>
      </c>
      <c r="M26" s="108"/>
      <c r="N26" s="108" t="str">
        <f>IF(SUM(COUNTIFS('Planificación 2026-1'!F:F,"PRINCIPAL",'Planificación 2026-1'!W:W,C26,'Planificación 2026-1'!H:H,"IN"))&gt;0,"P06"," ")</f>
        <v>P06</v>
      </c>
      <c r="O26" s="108" t="str">
        <f>IF(SUM(COUNTIFS('Planificación 2026-1'!F:F,"PRINCIPAL",'Planificación 2026-1'!W:W,C26,'Planificación 2026-1'!H:H,"CA"))&gt;0,"P07"," ")</f>
        <v xml:space="preserve"> </v>
      </c>
      <c r="P26" s="108" t="str">
        <f>IF(SUM(COUNTIFS('Planificación 2026-1'!F:F,"PRINCIPAL",'Planificación 2026-1'!W:W,C26,'Planificación 2026-1'!H:H,"DE"))&gt;0,"P08"," ")</f>
        <v>P08</v>
      </c>
      <c r="Q26" s="108" t="str">
        <f>IF(SUM(COUNTIFS('Planificación 2026-1'!F:F,"PRINCIPAL",'Planificación 2026-1'!W:W,C26,'Planificación 2026-1'!H:H,"OB"))&gt;0,"P09"," ")</f>
        <v xml:space="preserve"> </v>
      </c>
      <c r="R26" s="108" t="str">
        <f>IF(SUM(COUNTIFS('Planificación 2026-1'!F:F,"PRINCIPAL",'Planificación 2026-1'!W:W,C26,'Planificación 2026-1'!H:H,"MH"))&gt;0,"P31"," ")</f>
        <v xml:space="preserve"> </v>
      </c>
      <c r="S26" s="108" t="str">
        <f>IF(SUM(COUNTIFS('Planificación 2026-1'!F:F,"PRINCIPAL",'Planificación 2026-1'!W:W,C26,'Planificación 2026-1'!H:H,"IC"))&gt;0,"P32"," ")</f>
        <v xml:space="preserve"> </v>
      </c>
      <c r="T26" s="108" t="str">
        <f>IF(SUM(COUNTIFS('Planificación 2026-1'!F:F,"PRINCIPAL",'Planificación 2026-1'!W:W,C26,'Planificación 2026-1'!H:H,"AR"))&gt;0,"P34"," ")</f>
        <v xml:space="preserve"> </v>
      </c>
      <c r="U26" s="108" t="str">
        <f>IF(SUM(COUNTIFS('Planificación 2026-1'!F:F,"PRINCIPAL",'Planificación 2026-1'!W:W,C26,'Planificación 2026-1'!H:H,"T1"))&gt;0,"P35"," ")</f>
        <v xml:space="preserve"> </v>
      </c>
      <c r="V26" s="108" t="str">
        <f>IF(SUM(COUNTIFS('Planificación 2026-1'!F:F,"PRINCIPAL",'Planificación 2026-1'!W:W,C26,'Planificación 2026-1'!H:H,"T3"))&gt;0,"P36"," ")</f>
        <v xml:space="preserve"> </v>
      </c>
      <c r="W26" s="108" t="str">
        <f>IF(SUM(COUNTIFS('Planificación 2026-1'!F:F,"PRINCIPAL",'Planificación 2026-1'!W:W,C26,'Planificación 2026-1'!H:H,"T2"))&gt;0,"P37"," ")</f>
        <v xml:space="preserve"> </v>
      </c>
      <c r="X26" s="108" t="str">
        <f>IF(SUM(COUNTIFS('Planificación 2026-1'!F:F,"PRINCIPAL",'Planificación 2026-1'!W:W,C26,'Planificación 2026-1'!H:H,"AE"))&gt;0,"P38"," ")</f>
        <v xml:space="preserve"> </v>
      </c>
      <c r="Y26" s="108" t="str">
        <f>IF(SUM(COUNTIFS('Planificación 2026-1'!F:F,"PRINCIPAL",'Planificación 2026-1'!W:W,C26,'Planificación 2026-1'!H:H,"T4"))&gt;0,"P55"," ")</f>
        <v xml:space="preserve"> </v>
      </c>
      <c r="Z26" s="108" t="str">
        <f>IF(SUM(COUNTIFS('Planificación 2026-1'!F:F,"FILIAL",'Planificación 2026-1'!W:W,C26,'Planificación 2026-1'!H:H,"AF"))&gt;0," P01"," ")</f>
        <v xml:space="preserve"> </v>
      </c>
      <c r="AA26" s="108" t="str">
        <f>IF(SUM(COUNTIFS('Planificación 2026-1'!F:F,"FILIAL",'Planificación 2026-1'!W:W,C26,'Planificación 2026-1'!H:H,"EN"))&gt;0,"P02"," ")</f>
        <v xml:space="preserve"> </v>
      </c>
      <c r="AB26" s="108" t="str">
        <f>IF(SUM(COUNTIFS('Planificación 2026-1'!F:F,"FILIAL",'Planificación 2026-1'!W:W,C26,'Planificación 2026-1'!H:H,"IS"))&gt;0,"P03"," ")</f>
        <v xml:space="preserve"> </v>
      </c>
      <c r="AC26" s="108" t="str">
        <f>IF(SUM(COUNTIFS('Planificación 2026-1'!F:F,"FILIAL",'Planificación 2026-1'!W:W,C26,'Planificación 2026-1'!H:H,"PS"))&gt;0,"P04"," ")</f>
        <v xml:space="preserve"> </v>
      </c>
      <c r="AD26" s="108"/>
      <c r="AE26" s="108" t="str">
        <f>IF(SUM(COUNTIFS('Planificación 2026-1'!F:F,"FILIAL",'Planificación 2026-1'!W:W,C26,'Planificación 2026-1'!H:H,"IN"))&gt;0,"P06"," ")</f>
        <v xml:space="preserve"> </v>
      </c>
      <c r="AF26" s="108" t="str">
        <f>IF(SUM(COUNTIFS('Planificación 2026-1'!F:F,"FILIAL",'Planificación 2026-1'!W:W,C26,'Planificación 2026-1'!H:H,"CA"))&gt;0,"P07"," ")</f>
        <v xml:space="preserve"> </v>
      </c>
      <c r="AG26" s="108" t="str">
        <f>IF(SUM(COUNTIFS('Planificación 2026-1'!F:F,"FILIAL",'Planificación 2026-1'!W:W,C26,'Planificación 2026-1'!H:H,"DE"))&gt;0,"P08"," ")</f>
        <v xml:space="preserve"> </v>
      </c>
      <c r="AH26" s="108" t="str">
        <f>IF(SUM(COUNTIFS('Planificación 2026-1'!F:F,"FILIAL",'Planificación 2026-1'!W:W,C26,'Planificación 2026-1'!H:H,"OB"))&gt;0,"P09"," ")</f>
        <v xml:space="preserve"> </v>
      </c>
      <c r="AI26" s="108" t="str">
        <f>IF(SUM(COUNTIFS('Planificación 2026-1'!F:F,"FILIAL",'Planificación 2026-1'!W:W,C26,'Planificación 2026-1'!H:H,"MH"))&gt;0,"P31"," ")</f>
        <v xml:space="preserve"> </v>
      </c>
      <c r="AJ26" s="108" t="str">
        <f>IF(SUM(COUNTIFS('Planificación 2026-1'!F:F,"FILIAL",'Planificación 2026-1'!W:W,C26,'Planificación 2026-1'!H:H,"IC"))&gt;0,"P32"," ")</f>
        <v xml:space="preserve"> </v>
      </c>
      <c r="AK26" s="108" t="str">
        <f>IF(SUM(COUNTIFS('Planificación 2026-1'!F:F,"FILIAL",'Planificación 2026-1'!W:W,C26,'Planificación 2026-1'!H:H,"AR"))&gt;0,"P34"," ")</f>
        <v xml:space="preserve"> </v>
      </c>
      <c r="AL26" s="108" t="str">
        <f>IF(SUM(COUNTIFS('Planificación 2026-1'!F:F,"FILIAL",'Planificación 2026-1'!W:W,C26,'Planificación 2026-1'!H:H,"T1"))&gt;0,"P35"," ")</f>
        <v xml:space="preserve"> </v>
      </c>
      <c r="AM26" s="108" t="str">
        <f>IF(SUM(COUNTIFS('Planificación 2026-1'!F:F,"FILIAL",'Planificación 2026-1'!W:W,C26,'Planificación 2026-1'!H:H,"T3"))&gt;0,"P36"," ")</f>
        <v xml:space="preserve"> </v>
      </c>
      <c r="AN26" s="108" t="str">
        <f>IF(SUM(COUNTIFS('Planificación 2026-1'!F:F,"FILIAL",'Planificación 2026-1'!W:W,C26,'Planificación 2026-1'!H:H,"T2"))&gt;0,"P37"," ")</f>
        <v xml:space="preserve"> </v>
      </c>
      <c r="AO26" s="108" t="str">
        <f>IF(SUM(COUNTIFS('Planificación 2026-1'!F:F,"FILIAL",'Planificación 2026-1'!W:W,C26,'Planificación 2026-1'!H:H,"AE"))&gt;0,"P38"," ")</f>
        <v xml:space="preserve"> </v>
      </c>
      <c r="AP26" s="108" t="str">
        <f>IF(SUM(COUNTIFS('Planificación 2026-1'!F:F,"FILIAL",'Planificación 2026-1'!W:W,C26,'Planificación 2026-1'!H:H,"T4"))&gt;0,"P55"," ")</f>
        <v xml:space="preserve"> </v>
      </c>
      <c r="AQ26" s="108" t="str">
        <f>IF(SUM(COUNTIFS('Planificación 2026-1'!F:F,"SUNAMPE",'Planificación 2026-1'!W:W,C26,'Planificación 2026-1'!H:H,"AF"))&gt;0," P01"," ")</f>
        <v xml:space="preserve"> </v>
      </c>
      <c r="AR26" s="108" t="str">
        <f>IF(SUM(COUNTIFS('Planificación 2026-1'!F:F,"SUNAMPE",'Planificación 2026-1'!W:W,C26,'Planificación 2026-1'!H:H,"EN"))&gt;0,"P02"," ")</f>
        <v xml:space="preserve"> </v>
      </c>
      <c r="AS26" s="108" t="str">
        <f>IF(SUM(COUNTIFS('Planificación 2026-1'!F:F,"SUNAMPE",'Planificación 2026-1'!W:W,C26,'Planificación 2026-1'!H:H,"IS"))&gt;0,"P03"," ")</f>
        <v xml:space="preserve"> </v>
      </c>
      <c r="AT26" s="108" t="str">
        <f>IF(SUM(COUNTIFS('Planificación 2026-1'!F:F,"SUNAMPE",'Planificación 2026-1'!W:W,C26,'Planificación 2026-1'!H:H,"PS"))&gt;0,"P04"," ")</f>
        <v xml:space="preserve"> </v>
      </c>
      <c r="AU26" s="108"/>
      <c r="AV26" s="108" t="str">
        <f>IF(SUM(COUNTIFS('Planificación 2026-1'!F:F,"SUNAMPE",'Planificación 2026-1'!W:W,C26,'Planificación 2026-1'!H:H,"IN"))&gt;0,"P06"," ")</f>
        <v xml:space="preserve"> </v>
      </c>
      <c r="AW26" s="108" t="str">
        <f>IF(SUM(COUNTIFS('Planificación 2026-1'!F:F,"SUNAMPE",'Planificación 2026-1'!W:W,C26,'Planificación 2026-1'!H:H,"CA"))&gt;0,"P07"," ")</f>
        <v xml:space="preserve"> </v>
      </c>
      <c r="AX26" s="108" t="str">
        <f>IF(SUM(COUNTIFS('Planificación 2026-1'!F:F,"SUNAMPE",'Planificación 2026-1'!W:W,C26,'Planificación 2026-1'!H:H,"DE"))&gt;0,"P08"," ")</f>
        <v xml:space="preserve"> </v>
      </c>
      <c r="AY26" s="108" t="str">
        <f>IF(SUM(COUNTIFS('Planificación 2026-1'!F:F,"SUNAMPE",'Planificación 2026-1'!W:W,C26,'Planificación 2026-1'!H:H,"OB"))&gt;0,"P09"," ")</f>
        <v xml:space="preserve"> </v>
      </c>
      <c r="AZ26" s="108" t="str">
        <f>IF(SUM(COUNTIFS('Planificación 2026-1'!F:F,"SUNAMPE",'Planificación 2026-1'!W:W,C26,'Planificación 2026-1'!H:H,"MH"))&gt;0,"P31"," ")</f>
        <v xml:space="preserve"> </v>
      </c>
      <c r="BA26" s="108" t="str">
        <f>IF(SUM(COUNTIFS('Planificación 2026-1'!F:F,"SUNAMPE",'Planificación 2026-1'!W:W,C26,'Planificación 2026-1'!H:H,"IC"))&gt;0,"P32"," ")</f>
        <v xml:space="preserve"> </v>
      </c>
      <c r="BB26" s="108" t="str">
        <f>IF(SUM(COUNTIFS('Planificación 2026-1'!F:F,"SUNAMPE",'Planificación 2026-1'!W:W,C26,'Planificación 2026-1'!H:H,"AR"))&gt;0,"P34"," ")</f>
        <v xml:space="preserve"> </v>
      </c>
      <c r="BC26" s="108" t="str">
        <f>IF(SUM(COUNTIFS('Planificación 2026-1'!F:F,"SUNAMPE",'Planificación 2026-1'!W:W,C26,'Planificación 2026-1'!H:H,"T1"))&gt;0,"P35"," ")</f>
        <v xml:space="preserve"> </v>
      </c>
      <c r="BD26" s="108" t="str">
        <f>IF(SUM(COUNTIFS('Planificación 2026-1'!F:F,"SUNAMPE",'Planificación 2026-1'!W:W,C26,'Planificación 2026-1'!H:H,"T3"))&gt;0,"P36"," ")</f>
        <v xml:space="preserve"> </v>
      </c>
      <c r="BE26" s="108" t="str">
        <f>IF(SUM(COUNTIFS('Planificación 2026-1'!F:F,"SUNAMPE",'Planificación 2026-1'!W:W,C26,'Planificación 2026-1'!H:H,"T2"))&gt;0,"P37"," ")</f>
        <v xml:space="preserve"> </v>
      </c>
      <c r="BF26" s="108" t="str">
        <f>IF(SUM(COUNTIFS('Planificación 2026-1'!F:F,"SUNAMPE",'Planificación 2026-1'!W:W,C26,'Planificación 2026-1'!H:H,"AE"))&gt;0,"P38"," ")</f>
        <v xml:space="preserve"> </v>
      </c>
      <c r="BG26" s="108" t="str">
        <f>IF(SUM(COUNTIFS('Planificación 2026-1'!F:F,"SUNAMPE",'Planificación 2026-1'!W:W,C26,'Planificación 2026-1'!H:H,"T4"))&gt;0,"P55"," ")</f>
        <v xml:space="preserve"> </v>
      </c>
      <c r="BH26" s="108" t="str">
        <f>IF(SUM(COUNTIFS('Planificación 2026-1'!F:F,"HUAURA",'Planificación 2026-1'!W:W,C26,'Planificación 2026-1'!H:H,"AF"))&gt;0," P01"," ")</f>
        <v xml:space="preserve"> </v>
      </c>
      <c r="BI26" s="108" t="str">
        <f>IF(SUM(COUNTIFS('Planificación 2026-1'!F:F,"HUAURA",'Planificación 2026-1'!W:W,C26,'Planificación 2026-1'!H:H,"EN"))&gt;0,"P02"," ")</f>
        <v xml:space="preserve"> </v>
      </c>
      <c r="BJ26" s="108" t="str">
        <f>IF(SUM(COUNTIFS('Planificación 2026-1'!F:F,"HUAURA",'Planificación 2026-1'!W:W,C26,'Planificación 2026-1'!H:H,"IS"))&gt;0,"P03"," ")</f>
        <v xml:space="preserve"> </v>
      </c>
      <c r="BK26" s="108" t="str">
        <f>IF(SUM(COUNTIFS('Planificación 2026-1'!F:F,"HUAURA",'Planificación 2026-1'!W:W,C26,'Planificación 2026-1'!H:H,"PS"))&gt;0,"P04"," ")</f>
        <v xml:space="preserve"> </v>
      </c>
      <c r="BL26" s="108"/>
      <c r="BM26" s="108" t="str">
        <f>IF(SUM(COUNTIFS('Planificación 2026-1'!F:F,"HUAURA",'Planificación 2026-1'!W:W,C26,'Planificación 2026-1'!H:H,"IN"))&gt;0,"P06"," ")</f>
        <v xml:space="preserve"> </v>
      </c>
      <c r="BN26" s="108" t="str">
        <f>IF(SUM(COUNTIFS('Planificación 2026-1'!F:F,"HUAURA",'Planificación 2026-1'!W:W,C26,'Planificación 2026-1'!H:H,"CA"))&gt;0,"P07"," ")</f>
        <v xml:space="preserve"> </v>
      </c>
      <c r="BO26" s="108" t="str">
        <f>IF(SUM(COUNTIFS('Planificación 2026-1'!F:F,"HUAURA",'Planificación 2026-1'!W:W,C26,'Planificación 2026-1'!H:H,"DE"))&gt;0,"P08"," ")</f>
        <v xml:space="preserve"> </v>
      </c>
      <c r="BP26" s="108" t="str">
        <f>IF(SUM(COUNTIFS('Planificación 2026-1'!F:F,"HUAURA",'Planificación 2026-1'!W:W,C26,'Planificación 2026-1'!H:H,"OB"))&gt;0,"P09"," ")</f>
        <v xml:space="preserve"> </v>
      </c>
      <c r="BQ26" s="108" t="str">
        <f>IF(SUM(COUNTIFS('Planificación 2026-1'!F:F,"HUAURA",'Planificación 2026-1'!W:W,C26,'Planificación 2026-1'!H:H,"MH"))&gt;0,"P31"," ")</f>
        <v xml:space="preserve"> </v>
      </c>
      <c r="BR26" s="108" t="str">
        <f>IF(SUM(COUNTIFS('Planificación 2026-1'!F:F,"HUAURA",'Planificación 2026-1'!W:W,C26,'Planificación 2026-1'!H:H,"IC"))&gt;0,"P32"," ")</f>
        <v xml:space="preserve"> </v>
      </c>
      <c r="BS26" s="108" t="str">
        <f>IF(SUM(COUNTIFS('Planificación 2026-1'!F:F,"HUAURA",'Planificación 2026-1'!W:W,C26,'Planificación 2026-1'!H:H,"AR"))&gt;0,"P34"," ")</f>
        <v xml:space="preserve"> </v>
      </c>
      <c r="BT26" s="108" t="str">
        <f>IF(SUM(COUNTIFS('Planificación 2026-1'!F:F,"HUAURA",'Planificación 2026-1'!W:W,C26,'Planificación 2026-1'!H:H,"T1"))&gt;0,"P35"," ")</f>
        <v xml:space="preserve"> </v>
      </c>
      <c r="BU26" s="108" t="str">
        <f>IF(SUM(COUNTIFS('Planificación 2026-1'!F:F,"HUAURA",'Planificación 2026-1'!W:W,C26,'Planificación 2026-1'!H:H,"T3"))&gt;0,"P36"," ")</f>
        <v xml:space="preserve"> </v>
      </c>
      <c r="BV26" s="108" t="str">
        <f>IF(SUM(COUNTIFS('Planificación 2026-1'!F:F,"HUAURA",'Planificación 2026-1'!W:W,C26,'Planificación 2026-1'!H:H,"T2"))&gt;0,"P37"," ")</f>
        <v xml:space="preserve"> </v>
      </c>
      <c r="BW26" s="108" t="str">
        <f>IF(SUM(COUNTIFS('Planificación 2026-1'!F:F,"HUAURA",'Planificación 2026-1'!W:W,C26,'Planificación 2026-1'!H:H,"AE"))&gt;0,"P38"," ")</f>
        <v xml:space="preserve"> </v>
      </c>
      <c r="BX26" s="108" t="str">
        <f>IF(SUM(COUNTIFS('Planificación 2026-1'!F:F,"HUAURA",'Planificación 2026-1'!W:W,C26,'Planificación 2026-1'!H:H,"T4"))&gt;0,"P55"," ")</f>
        <v xml:space="preserve"> </v>
      </c>
      <c r="BY26" s="109">
        <f>SUMIFS('Planificación 2026-1'!R:R,'Planificación 2026-1'!W:W,C26,'Planificación 2026-1'!H:H,"AF",'Planificación 2026-1'!I:I,"&gt;2")</f>
        <v>0</v>
      </c>
      <c r="BZ26" s="109">
        <f>SUMIFS('Planificación 2026-1'!R:R,'Planificación 2026-1'!W:W,C26,'Planificación 2026-1'!H:H,"EN",'Planificación 2026-1'!I:I,"&gt;2")</f>
        <v>0</v>
      </c>
      <c r="CA26" s="109">
        <f>SUMIFS('Planificación 2026-1'!R:R,'Planificación 2026-1'!W:W,C26,'Planificación 2026-1'!H:H,"IS",'Planificación 2026-1'!I:I,"&gt;2")</f>
        <v>10</v>
      </c>
      <c r="CB26" s="109">
        <f>SUMIFS('Planificación 2026-1'!R:R,'Planificación 2026-1'!W:W,C26,'Planificación 2026-1'!H:H,"PS",'Planificación 2026-1'!I:I,"&gt;2")</f>
        <v>0</v>
      </c>
      <c r="CC26" s="109">
        <f>SUMIFS('Planificación 2026-1'!R:R,'Planificación 2026-1'!W:W,C26,'Planificación 2026-1'!H:H,"IN",'Planificación 2026-1'!I:I,"&gt;2")</f>
        <v>12</v>
      </c>
      <c r="CD26" s="109">
        <f>SUMIFS('Planificación 2026-1'!R:R,'Planificación 2026-1'!W:W,C26,'Planificación 2026-1'!H:H,"CA",'Planificación 2026-1'!I:I,"&gt;2")</f>
        <v>0</v>
      </c>
      <c r="CE26" s="109">
        <f>SUMIFS('Planificación 2026-1'!R:R,'Planificación 2026-1'!W:W,C26,'Planificación 2026-1'!H:H,"DE",'Planificación 2026-1'!I:I,"&gt;2")</f>
        <v>0</v>
      </c>
      <c r="CF26" s="109">
        <f>SUMIFS('Planificación 2026-1'!R:R,'Planificación 2026-1'!W:W,C26,'Planificación 2026-1'!H:H,"OB",'Planificación 2026-1'!I:I,"&gt;2")</f>
        <v>0</v>
      </c>
      <c r="CG26" s="109">
        <f>SUMIFS('Planificación 2026-1'!R:R,'Planificación 2026-1'!W:W,C26,'Planificación 2026-1'!H:H,"MH",'Planificación 2026-1'!I:I,"&gt;2")</f>
        <v>0</v>
      </c>
      <c r="CH26" s="109">
        <f>SUMIFS('Planificación 2026-1'!R:R,'Planificación 2026-1'!W:W,C26,'Planificación 2026-1'!H:H,"IC",'Planificación 2026-1'!I:I,"&gt;2")</f>
        <v>0</v>
      </c>
      <c r="CI26" s="109">
        <f>SUMIFS('Planificación 2026-1'!R:R,'Planificación 2026-1'!W:W,C26,'Planificación 2026-1'!H:H,"AR",'Planificación 2026-1'!I:I,"&gt;2")</f>
        <v>0</v>
      </c>
      <c r="CJ26" s="109">
        <f>SUMIFS('Planificación 2026-1'!R:R,'Planificación 2026-1'!W:W,C26,'Planificación 2026-1'!H:H,"T1",'Planificación 2026-1'!I:I,"&gt;2")</f>
        <v>0</v>
      </c>
      <c r="CK26" s="109">
        <f>SUMIFS('Planificación 2026-1'!R:R,'Planificación 2026-1'!W:W,C26,'Planificación 2026-1'!H:H,"T3",'Planificación 2026-1'!I:I,"&gt;2")</f>
        <v>0</v>
      </c>
      <c r="CL26" s="109">
        <f>SUMIFS('Planificación 2026-1'!R:R,'Planificación 2026-1'!W:W,C26,'Planificación 2026-1'!H:H,"T2",'Planificación 2026-1'!I:I,"&gt;2")</f>
        <v>0</v>
      </c>
      <c r="CM26" s="109">
        <f>SUMIFS('Planificación 2026-1'!R:R,'Planificación 2026-1'!W:W,C26,'Planificación 2026-1'!H:H,"AE",'Planificación 2026-1'!I:I,"&gt;2")</f>
        <v>0</v>
      </c>
      <c r="CN26" s="109">
        <f>SUMIFS('Planificación 2026-1'!R:R,'Planificación 2026-1'!W:W,C26,'Planificación 2026-1'!H:H,"T4",'Planificación 2026-1'!I:I,"&gt;2")</f>
        <v>0</v>
      </c>
      <c r="CO26" s="109">
        <f>SUMIFS('Planificación 2026-1'!R:R,'Planificación 2026-1'!W:W,C26,'Planificación 2026-1'!H:H,"AF",'Planificación 2026-1'!I:I,"&lt;3")</f>
        <v>0</v>
      </c>
      <c r="CP26" s="109">
        <f>SUMIFS('Planificación 2026-1'!R:R,'Planificación 2026-1'!W:W,C26,'Planificación 2026-1'!H:H,"EN",'Planificación 2026-1'!I:I,"&lt;3")</f>
        <v>0</v>
      </c>
      <c r="CQ26" s="109">
        <f>SUMIFS('Planificación 2026-1'!R:R,'Planificación 2026-1'!W:W,C26,'Planificación 2026-1'!H:H,"IS",'Planificación 2026-1'!I:I,"&lt;3")</f>
        <v>0</v>
      </c>
      <c r="CR26" s="109">
        <f>SUMIFS('Planificación 2026-1'!R:R,'Planificación 2026-1'!W:W,C26,'Planificación 2026-1'!H:H,"PS",'Planificación 2026-1'!I:I,"&lt;3")</f>
        <v>0</v>
      </c>
      <c r="CS26" s="109">
        <f>SUMIFS('Planificación 2026-1'!R:R,'Planificación 2026-1'!W:W,C26,'Planificación 2026-1'!H:H,"IN",'Planificación 2026-1'!I:I,"&lt;3")</f>
        <v>5</v>
      </c>
      <c r="CT26" s="109">
        <f>SUMIFS('Planificación 2026-1'!R:R,'Planificación 2026-1'!W:W,C26,'Planificación 2026-1'!H:H,"CA",'Planificación 2026-1'!I:I,"&lt;3")</f>
        <v>0</v>
      </c>
      <c r="CU26" s="109">
        <f>SUMIFS('Planificación 2026-1'!R:R,'Planificación 2026-1'!W:W,C26,'Planificación 2026-1'!H:H,"DE",'Planificación 2026-1'!I:I,"&lt;3")</f>
        <v>5</v>
      </c>
      <c r="CV26" s="109">
        <f>SUMIFS('Planificación 2026-1'!R:R,'Planificación 2026-1'!W:W,C26,'Planificación 2026-1'!H:H,"OB",'Planificación 2026-1'!I:I,"&lt;3")</f>
        <v>0</v>
      </c>
      <c r="CW26" s="109">
        <f>SUMIFS('Planificación 2026-1'!R:R,'Planificación 2026-1'!W:W,C26,'Planificación 2026-1'!H:H,"MH",'Planificación 2026-1'!I:I,"&lt;3")</f>
        <v>0</v>
      </c>
      <c r="CX26" s="109">
        <f>SUMIFS('Planificación 2026-1'!R:R,'Planificación 2026-1'!W:W,C26,'Planificación 2026-1'!H:H,"IC",'Planificación 2026-1'!I:I,"&lt;3")</f>
        <v>0</v>
      </c>
      <c r="CY26" s="109">
        <f>SUMIFS('Planificación 2026-1'!R:R,'Planificación 2026-1'!W:W,C26,'Planificación 2026-1'!H:H,"AR",'Planificación 2026-1'!I:I,"&lt;3")</f>
        <v>0</v>
      </c>
      <c r="CZ26" s="109">
        <f>SUMIFS('Planificación 2026-1'!R:R,'Planificación 2026-1'!W:W,C26,'Planificación 2026-1'!H:H,"T1",'Planificación 2026-1'!I:I,"&lt;3")</f>
        <v>0</v>
      </c>
      <c r="DA26" s="109">
        <f>SUMIFS('Planificación 2026-1'!R:R,'Planificación 2026-1'!W:W,C26,'Planificación 2026-1'!H:H,"T3",'Planificación 2026-1'!I:I,"&lt;3")</f>
        <v>0</v>
      </c>
      <c r="DB26" s="109">
        <f>SUMIFS('Planificación 2026-1'!R:R,'Planificación 2026-1'!W:W,C26,'Planificación 2026-1'!H:H,"T2",'Planificación 2026-1'!I:I,"&lt;3")</f>
        <v>0</v>
      </c>
      <c r="DC26" s="109">
        <f>SUMIFS('Planificación 2026-1'!R:R,'Planificación 2026-1'!W:W,C26,'Planificación 2026-1'!H:H,"AE",'Planificación 2026-1'!I:I,"&lt;3")</f>
        <v>0</v>
      </c>
      <c r="DD26" s="109">
        <f>SUMIFS('Planificación 2026-1'!R:R,'Planificación 2026-1'!W:W,C26,'Planificación 2026-1'!H:H,"T4",'Planificación 2026-1'!I:I,"&lt;3")</f>
        <v>0</v>
      </c>
      <c r="DE26" s="108" t="str">
        <f t="shared" si="4"/>
        <v>P03 P06 P08</v>
      </c>
      <c r="DF26" s="41">
        <f>IF(C26="","",SUMIFS('Planificación 2026-1'!R:R,'Planificación 2026-1'!W:W,C26,'Planificación 2026-1'!F:F,"PRINCIPAL",'Planificación 2026-1'!X:X,"VIRTUAL"))</f>
        <v>17</v>
      </c>
      <c r="DG26" s="41">
        <f>IF(C26="","",SUMIFS('Planificación 2026-1'!R:R,'Planificación 2026-1'!W:W,C26,'Planificación 2026-1'!F:F,"PRINCIPAL",'Planificación 2026-1'!X:X,"PRESENCIAL"))</f>
        <v>10</v>
      </c>
      <c r="DH26" s="41">
        <f>IF(C26="","",SUMIFS('Planificación 2026-1'!R:R,'Planificación 2026-1'!W:W,C26,'Planificación 2026-1'!F:F,"PRINCIPAL",'Planificación 2026-1'!X:X,"HIBRIDO PRESENCIAL"))</f>
        <v>5</v>
      </c>
      <c r="DI26" s="108" t="str">
        <f t="shared" si="5"/>
        <v/>
      </c>
      <c r="DJ26" s="108">
        <f>IF(C26="","",SUMIFS('Planificación 2026-1'!R:R,'Planificación 2026-1'!W:W,C26,'Planificación 2026-1'!F:F,"FILIAL",'Planificación 2026-1'!X:X,"VIRTUAL"))</f>
        <v>0</v>
      </c>
      <c r="DK26" s="110">
        <f>IF(C26="","",SUMIFS('Planificación 2026-1'!R:R,'Planificación 2026-1'!W:W,C26,'Planificación 2026-1'!F:F,"FILIAL",'Planificación 2026-1'!X:X,"PRESENCIAL"))</f>
        <v>0</v>
      </c>
      <c r="DL26" s="61">
        <f>IF(C26="","",SUMIFS('Planificación 2026-1'!R:R,'Planificación 2026-1'!W:W,C26,'Planificación 2026-1'!F:F,"FILIAL",'Planificación 2026-1'!X:X,"HIBRIDO PRESENCIAL"))</f>
        <v>0</v>
      </c>
      <c r="DM26" s="111" t="str">
        <f t="shared" si="6"/>
        <v/>
      </c>
      <c r="DN26" s="108">
        <f>IF(C26="","",SUMIFS('Planificación 2026-1'!R:R,'Planificación 2026-1'!W:W,C26,'Planificación 2026-1'!F:F,"SUNAMPE",'Planificación 2026-1'!X:X,"VIRTUAL"))</f>
        <v>0</v>
      </c>
      <c r="DO26" s="61">
        <f>IF(C26="","",SUMIFS('Planificación 2026-1'!R:R,'Planificación 2026-1'!W:W,C26,'Planificación 2026-1'!F:F,"SUNAMPE",'Planificación 2026-1'!X:X,"PRESENCIAL"))</f>
        <v>0</v>
      </c>
      <c r="DP26" s="111" t="str">
        <f t="shared" si="7"/>
        <v/>
      </c>
      <c r="DQ26" s="108">
        <f>IF(C26="","",SUMIFS('Planificación 2026-1'!R:R,'Planificación 2026-1'!W:W,C26,'Planificación 2026-1'!F:F,"HUAURA",'Planificación 2026-1'!X:X,"VIRTUAL"))</f>
        <v>0</v>
      </c>
      <c r="DR26" s="61">
        <f>IF(C26="","",SUMIFS('Planificación 2026-1'!R:R,'Planificación 2026-1'!W:W,C26,'Planificación 2026-1'!F:F,"HUAURA",'Planificación 2026-1'!X:X,"PRESENCIAL"))</f>
        <v>0</v>
      </c>
      <c r="DS26" s="76">
        <f>SUMIFS('Planificación 2026-1'!R:R,'Planificación 2026-1'!W:W,C26,'Planificación 2026-1'!F:F,"PRINCIPAL",'Planificación 2026-1'!X:X,"VIRTUAL",'Planificación 2026-1'!I:I,"&gt;2")</f>
        <v>12</v>
      </c>
      <c r="DT26" s="76">
        <f>SUMIFS('Planificación 2026-1'!R:R,'Planificación 2026-1'!W:W,C26,'Planificación 2026-1'!F:F,"PRINCIPAL",'Planificación 2026-1'!X:X,"&lt;&gt;VIRTUAL",'Planificación 2026-1'!I:I,"&gt;2")</f>
        <v>10</v>
      </c>
      <c r="DU26" s="76">
        <f>SUMIFS('Planificación 2026-1'!R:R,'Planificación 2026-1'!W:W,C26,'Planificación 2026-1'!F:F,"SUNAMPE",'Planificación 2026-1'!X:X,"VIRTUAL",'Planificación 2026-1'!I:I,"&gt;2")</f>
        <v>0</v>
      </c>
      <c r="DV26" s="76">
        <f>SUMIFS('Planificación 2026-1'!R:R,'Planificación 2026-1'!W:W,C26,'Planificación 2026-1'!F:F,"SUNAMPE",'Planificación 2026-1'!X:X,"&lt;&gt;VIRTUAL",'Planificación 2026-1'!I:I,"&gt;2")</f>
        <v>0</v>
      </c>
      <c r="DW26" s="76">
        <f>SUMIFS('Planificación 2026-1'!R:R,'Planificación 2026-1'!W:W,C26,'Planificación 2026-1'!F:F,"FILIAL",'Planificación 2026-1'!X:X,"VIRTUAL",'Planificación 2026-1'!I:I,"&gt;2")</f>
        <v>0</v>
      </c>
      <c r="DX26" s="76">
        <f>SUMIFS('Planificación 2026-1'!R:R,'Planificación 2026-1'!W:W,C26,'Planificación 2026-1'!F:F,"FILIAL",'Planificación 2026-1'!X:X,"&lt;&gt;VIRTUAL",'Planificación 2026-1'!I:I,"&gt;2")</f>
        <v>0</v>
      </c>
      <c r="DY26" s="76">
        <f>SUMIFS('Planificación 2026-1'!R:R,'Planificación 2026-1'!W:W,C26,'Planificación 2026-1'!F:F,"PORUMA",'Planificación 2026-1'!X:X,"VIRTUAL",'Planificación 2026-1'!I:I,"&gt;2")</f>
        <v>0</v>
      </c>
      <c r="DZ26" s="76">
        <f>SUMIFS('Planificación 2026-1'!R:R,'Planificación 2026-1'!W:W,C26,'Planificación 2026-1'!F:F,"PORUMA",'Planificación 2026-1'!X:X,"&lt;&gt;VIRTUAL",'Planificación 2026-1'!I:I,"&gt;2")</f>
        <v>0</v>
      </c>
      <c r="EA26" s="76">
        <f>SUMIFS('Planificación 2026-1'!R:R,'Planificación 2026-1'!W:W,C26,'Planificación 2026-1'!F:F,"HUAURA",'Planificación 2026-1'!X:X,"VIRTUAL",'Planificación 2026-1'!I:I,"&gt;2")</f>
        <v>0</v>
      </c>
      <c r="EB26" s="76">
        <f>SUMIFS('Planificación 2026-1'!R:R,'Planificación 2026-1'!W:W,C26,'Planificación 2026-1'!F:F,"HUAURA",'Planificación 2026-1'!X:X,"&lt;&gt;VIRTUAL",'Planificación 2026-1'!I:I,"&gt;2")</f>
        <v>0</v>
      </c>
      <c r="EC26" s="76">
        <f>SUMIFS('Planificación 2026-1'!R:R,'Planificación 2026-1'!W:W,C26,'Planificación 2026-1'!F:F,"PRINCIPAL",'Planificación 2026-1'!X:X,"VIRTUAL",'Planificación 2026-1'!I:I,"&lt;3")</f>
        <v>5</v>
      </c>
      <c r="ED26" s="76">
        <f>SUMIFS('Planificación 2026-1'!R:R,'Planificación 2026-1'!W:W,C26,'Planificación 2026-1'!F:F,"PRINCIPAL",'Planificación 2026-1'!X:X,"&lt;&gt;VIRTUAL",'Planificación 2026-1'!I:I,"&lt;3")</f>
        <v>5</v>
      </c>
      <c r="EE26" s="76">
        <f>SUMIFS('Planificación 2026-1'!R:R,'Planificación 2026-1'!W:W,C26,'Planificación 2026-1'!F:F,"SUNAMPE",'Planificación 2026-1'!X:X,"VIRTUAL",'Planificación 2026-1'!I:I,"&lt;3")</f>
        <v>0</v>
      </c>
      <c r="EF26" s="76">
        <f>SUMIFS('Planificación 2026-1'!R:R,'Planificación 2026-1'!W:W,C26,'Planificación 2026-1'!F:F,"SUNAMPE",'Planificación 2026-1'!X:X,"&lt;&gt;VIRTUAL",'Planificación 2026-1'!I:I,"&lt;3")</f>
        <v>0</v>
      </c>
      <c r="EG26" s="76">
        <f>SUMIFS('Planificación 2026-1'!R:R,'Planificación 2026-1'!W:W,C26,'Planificación 2026-1'!F:F,"FILIAL",'Planificación 2026-1'!X:X,"VIRTUAL",'Planificación 2026-1'!I:I,"&lt;3")</f>
        <v>0</v>
      </c>
      <c r="EH26" s="76">
        <f>SUMIFS('Planificación 2026-1'!R:R,'Planificación 2026-1'!W:W,C26,'Planificación 2026-1'!F:F,"FILIAL",'Planificación 2026-1'!X:X,"&lt;&gt;VIRTUAL",'Planificación 2026-1'!I:I,"&lt;3")</f>
        <v>0</v>
      </c>
      <c r="EI26" s="76">
        <f>SUMIFS('Planificación 2026-1'!R:R,'Planificación 2026-1'!W:W,C26,'Planificación 2026-1'!F:F,"PORUMA",'Planificación 2026-1'!X:X,"VIRTUAL",'Planificación 2026-1'!I:I,"&lt;3")</f>
        <v>0</v>
      </c>
      <c r="EJ26" s="76">
        <f>SUMIFS('Planificación 2026-1'!R:R,'Planificación 2026-1'!W:W,C26,'Planificación 2026-1'!F:F,"PORUMA",'Planificación 2026-1'!X:X,"&lt;&gt;VIRTUAL",'Planificación 2026-1'!I:I,"&lt;3")</f>
        <v>0</v>
      </c>
      <c r="EK26" s="76">
        <f>SUMIFS('Planificación 2026-1'!R:R,'Planificación 2026-1'!W:W,C26,'Planificación 2026-1'!F:F,"HUAURA",'Planificación 2026-1'!X:X,"VIRTUAL",'Planificación 2026-1'!I:I,"&lt;3")</f>
        <v>0</v>
      </c>
      <c r="EL26" s="76">
        <f>SUMIFS('Planificación 2026-1'!R:R,'Planificación 2026-1'!W:W,C26,'Planificación 2026-1'!F:F,"HUAURA",'Planificación 2026-1'!X:X,"&lt;&gt;VIRTUAL",'Planificación 2026-1'!I:I,"&lt;3")</f>
        <v>0</v>
      </c>
      <c r="EM26" s="76"/>
      <c r="EN26" s="76">
        <f t="shared" si="0"/>
        <v>17</v>
      </c>
      <c r="EO26" s="76">
        <f t="shared" si="1"/>
        <v>15</v>
      </c>
      <c r="EP26" s="76" t="b">
        <f t="shared" si="2"/>
        <v>1</v>
      </c>
      <c r="EQ26" s="76" t="str">
        <f t="shared" si="3"/>
        <v>SEDE</v>
      </c>
      <c r="ER26" s="76" t="str">
        <f t="shared" si="8"/>
        <v>MAS VIRTUAL</v>
      </c>
    </row>
    <row r="27" spans="1:148" hidden="1">
      <c r="A27" s="83"/>
      <c r="B27" s="119">
        <v>24</v>
      </c>
      <c r="C27" s="115" t="s">
        <v>195</v>
      </c>
      <c r="D27" s="112">
        <f>SUMIF('Planificación 2026-1'!W:W,C27,'Planificación 2026-1'!R:R)</f>
        <v>0</v>
      </c>
      <c r="E27" s="114" t="s">
        <v>170</v>
      </c>
      <c r="F27" s="115" t="s">
        <v>171</v>
      </c>
      <c r="G27" s="115" t="s">
        <v>13</v>
      </c>
      <c r="H27" s="115" t="s">
        <v>129</v>
      </c>
      <c r="I27" s="107" t="str">
        <f>IF(SUM(COUNTIFS('Planificación 2026-1'!F:F,"PRINCIPAL",'Planificación 2026-1'!W:W,C27,'Planificación 2026-1'!H:H,"AF"))&gt;0,"P01"," ")</f>
        <v xml:space="preserve"> </v>
      </c>
      <c r="J27" s="108" t="str">
        <f>IF(SUM(COUNTIFS('Planificación 2026-1'!F:F,"PRINCIPAL",'Planificación 2026-1'!W:W,C27,'Planificación 2026-1'!H:H,"EN"))&gt;0,"P02"," ")</f>
        <v xml:space="preserve"> </v>
      </c>
      <c r="K27" s="108" t="str">
        <f>IF(SUM(COUNTIFS('Planificación 2026-1'!F:F,"PRINCIPAL",'Planificación 2026-1'!W:W,C27,'Planificación 2026-1'!H:H,"IS"))&gt;0,"P03"," ")</f>
        <v xml:space="preserve"> </v>
      </c>
      <c r="L27" s="108" t="str">
        <f>IF(SUM(COUNTIFS('Planificación 2026-1'!F:F,"PRINCIPAL",'Planificación 2026-1'!W:W,C27,'Planificación 2026-1'!H:H,"PS"))&gt;0,"P04"," ")</f>
        <v xml:space="preserve"> </v>
      </c>
      <c r="M27" s="108"/>
      <c r="N27" s="108" t="str">
        <f>IF(SUM(COUNTIFS('Planificación 2026-1'!F:F,"PRINCIPAL",'Planificación 2026-1'!W:W,C27,'Planificación 2026-1'!H:H,"IN"))&gt;0,"P06"," ")</f>
        <v xml:space="preserve"> </v>
      </c>
      <c r="O27" s="108" t="str">
        <f>IF(SUM(COUNTIFS('Planificación 2026-1'!F:F,"PRINCIPAL",'Planificación 2026-1'!W:W,C27,'Planificación 2026-1'!H:H,"CA"))&gt;0,"P07"," ")</f>
        <v xml:space="preserve"> </v>
      </c>
      <c r="P27" s="108" t="str">
        <f>IF(SUM(COUNTIFS('Planificación 2026-1'!F:F,"PRINCIPAL",'Planificación 2026-1'!W:W,C27,'Planificación 2026-1'!H:H,"DE"))&gt;0,"P08"," ")</f>
        <v xml:space="preserve"> </v>
      </c>
      <c r="Q27" s="108" t="str">
        <f>IF(SUM(COUNTIFS('Planificación 2026-1'!F:F,"PRINCIPAL",'Planificación 2026-1'!W:W,C27,'Planificación 2026-1'!H:H,"OB"))&gt;0,"P09"," ")</f>
        <v xml:space="preserve"> </v>
      </c>
      <c r="R27" s="108" t="str">
        <f>IF(SUM(COUNTIFS('Planificación 2026-1'!F:F,"PRINCIPAL",'Planificación 2026-1'!W:W,C27,'Planificación 2026-1'!H:H,"MH"))&gt;0,"P31"," ")</f>
        <v xml:space="preserve"> </v>
      </c>
      <c r="S27" s="108" t="str">
        <f>IF(SUM(COUNTIFS('Planificación 2026-1'!F:F,"PRINCIPAL",'Planificación 2026-1'!W:W,C27,'Planificación 2026-1'!H:H,"IC"))&gt;0,"P32"," ")</f>
        <v xml:space="preserve"> </v>
      </c>
      <c r="T27" s="108" t="str">
        <f>IF(SUM(COUNTIFS('Planificación 2026-1'!F:F,"PRINCIPAL",'Planificación 2026-1'!W:W,C27,'Planificación 2026-1'!H:H,"AR"))&gt;0,"P34"," ")</f>
        <v xml:space="preserve"> </v>
      </c>
      <c r="U27" s="108" t="str">
        <f>IF(SUM(COUNTIFS('Planificación 2026-1'!F:F,"PRINCIPAL",'Planificación 2026-1'!W:W,C27,'Planificación 2026-1'!H:H,"T1"))&gt;0,"P35"," ")</f>
        <v xml:space="preserve"> </v>
      </c>
      <c r="V27" s="108" t="str">
        <f>IF(SUM(COUNTIFS('Planificación 2026-1'!F:F,"PRINCIPAL",'Planificación 2026-1'!W:W,C27,'Planificación 2026-1'!H:H,"T3"))&gt;0,"P36"," ")</f>
        <v xml:space="preserve"> </v>
      </c>
      <c r="W27" s="108" t="str">
        <f>IF(SUM(COUNTIFS('Planificación 2026-1'!F:F,"PRINCIPAL",'Planificación 2026-1'!W:W,C27,'Planificación 2026-1'!H:H,"T2"))&gt;0,"P37"," ")</f>
        <v xml:space="preserve"> </v>
      </c>
      <c r="X27" s="108" t="str">
        <f>IF(SUM(COUNTIFS('Planificación 2026-1'!F:F,"PRINCIPAL",'Planificación 2026-1'!W:W,C27,'Planificación 2026-1'!H:H,"AE"))&gt;0,"P38"," ")</f>
        <v xml:space="preserve"> </v>
      </c>
      <c r="Y27" s="108" t="str">
        <f>IF(SUM(COUNTIFS('Planificación 2026-1'!F:F,"PRINCIPAL",'Planificación 2026-1'!W:W,C27,'Planificación 2026-1'!H:H,"T4"))&gt;0,"P55"," ")</f>
        <v xml:space="preserve"> </v>
      </c>
      <c r="Z27" s="108" t="str">
        <f>IF(SUM(COUNTIFS('Planificación 2026-1'!F:F,"FILIAL",'Planificación 2026-1'!W:W,C27,'Planificación 2026-1'!H:H,"AF"))&gt;0," P01"," ")</f>
        <v xml:space="preserve"> </v>
      </c>
      <c r="AA27" s="108" t="str">
        <f>IF(SUM(COUNTIFS('Planificación 2026-1'!F:F,"FILIAL",'Planificación 2026-1'!W:W,C27,'Planificación 2026-1'!H:H,"EN"))&gt;0,"P02"," ")</f>
        <v xml:space="preserve"> </v>
      </c>
      <c r="AB27" s="108" t="str">
        <f>IF(SUM(COUNTIFS('Planificación 2026-1'!F:F,"FILIAL",'Planificación 2026-1'!W:W,C27,'Planificación 2026-1'!H:H,"IS"))&gt;0,"P03"," ")</f>
        <v xml:space="preserve"> </v>
      </c>
      <c r="AC27" s="108" t="str">
        <f>IF(SUM(COUNTIFS('Planificación 2026-1'!F:F,"FILIAL",'Planificación 2026-1'!W:W,C27,'Planificación 2026-1'!H:H,"PS"))&gt;0,"P04"," ")</f>
        <v xml:space="preserve"> </v>
      </c>
      <c r="AD27" s="108"/>
      <c r="AE27" s="108" t="str">
        <f>IF(SUM(COUNTIFS('Planificación 2026-1'!F:F,"FILIAL",'Planificación 2026-1'!W:W,C27,'Planificación 2026-1'!H:H,"IN"))&gt;0,"P06"," ")</f>
        <v xml:space="preserve"> </v>
      </c>
      <c r="AF27" s="108" t="str">
        <f>IF(SUM(COUNTIFS('Planificación 2026-1'!F:F,"FILIAL",'Planificación 2026-1'!W:W,C27,'Planificación 2026-1'!H:H,"CA"))&gt;0,"P07"," ")</f>
        <v xml:space="preserve"> </v>
      </c>
      <c r="AG27" s="108" t="str">
        <f>IF(SUM(COUNTIFS('Planificación 2026-1'!F:F,"FILIAL",'Planificación 2026-1'!W:W,C27,'Planificación 2026-1'!H:H,"DE"))&gt;0,"P08"," ")</f>
        <v xml:space="preserve"> </v>
      </c>
      <c r="AH27" s="108" t="str">
        <f>IF(SUM(COUNTIFS('Planificación 2026-1'!F:F,"FILIAL",'Planificación 2026-1'!W:W,C27,'Planificación 2026-1'!H:H,"OB"))&gt;0,"P09"," ")</f>
        <v xml:space="preserve"> </v>
      </c>
      <c r="AI27" s="108" t="str">
        <f>IF(SUM(COUNTIFS('Planificación 2026-1'!F:F,"FILIAL",'Planificación 2026-1'!W:W,C27,'Planificación 2026-1'!H:H,"MH"))&gt;0,"P31"," ")</f>
        <v xml:space="preserve"> </v>
      </c>
      <c r="AJ27" s="108" t="str">
        <f>IF(SUM(COUNTIFS('Planificación 2026-1'!F:F,"FILIAL",'Planificación 2026-1'!W:W,C27,'Planificación 2026-1'!H:H,"IC"))&gt;0,"P32"," ")</f>
        <v xml:space="preserve"> </v>
      </c>
      <c r="AK27" s="108" t="str">
        <f>IF(SUM(COUNTIFS('Planificación 2026-1'!F:F,"FILIAL",'Planificación 2026-1'!W:W,C27,'Planificación 2026-1'!H:H,"AR"))&gt;0,"P34"," ")</f>
        <v xml:space="preserve"> </v>
      </c>
      <c r="AL27" s="108" t="str">
        <f>IF(SUM(COUNTIFS('Planificación 2026-1'!F:F,"FILIAL",'Planificación 2026-1'!W:W,C27,'Planificación 2026-1'!H:H,"T1"))&gt;0,"P35"," ")</f>
        <v xml:space="preserve"> </v>
      </c>
      <c r="AM27" s="108" t="str">
        <f>IF(SUM(COUNTIFS('Planificación 2026-1'!F:F,"FILIAL",'Planificación 2026-1'!W:W,C27,'Planificación 2026-1'!H:H,"T3"))&gt;0,"P36"," ")</f>
        <v xml:space="preserve"> </v>
      </c>
      <c r="AN27" s="108" t="str">
        <f>IF(SUM(COUNTIFS('Planificación 2026-1'!F:F,"FILIAL",'Planificación 2026-1'!W:W,C27,'Planificación 2026-1'!H:H,"T2"))&gt;0,"P37"," ")</f>
        <v xml:space="preserve"> </v>
      </c>
      <c r="AO27" s="108" t="str">
        <f>IF(SUM(COUNTIFS('Planificación 2026-1'!F:F,"FILIAL",'Planificación 2026-1'!W:W,C27,'Planificación 2026-1'!H:H,"AE"))&gt;0,"P38"," ")</f>
        <v xml:space="preserve"> </v>
      </c>
      <c r="AP27" s="108" t="str">
        <f>IF(SUM(COUNTIFS('Planificación 2026-1'!F:F,"FILIAL",'Planificación 2026-1'!W:W,C27,'Planificación 2026-1'!H:H,"T4"))&gt;0,"P55"," ")</f>
        <v xml:space="preserve"> </v>
      </c>
      <c r="AQ27" s="108" t="str">
        <f>IF(SUM(COUNTIFS('Planificación 2026-1'!F:F,"SUNAMPE",'Planificación 2026-1'!W:W,C27,'Planificación 2026-1'!H:H,"AF"))&gt;0," P01"," ")</f>
        <v xml:space="preserve"> </v>
      </c>
      <c r="AR27" s="108" t="str">
        <f>IF(SUM(COUNTIFS('Planificación 2026-1'!F:F,"SUNAMPE",'Planificación 2026-1'!W:W,C27,'Planificación 2026-1'!H:H,"EN"))&gt;0,"P02"," ")</f>
        <v xml:space="preserve"> </v>
      </c>
      <c r="AS27" s="108" t="str">
        <f>IF(SUM(COUNTIFS('Planificación 2026-1'!F:F,"SUNAMPE",'Planificación 2026-1'!W:W,C27,'Planificación 2026-1'!H:H,"IS"))&gt;0,"P03"," ")</f>
        <v xml:space="preserve"> </v>
      </c>
      <c r="AT27" s="108" t="str">
        <f>IF(SUM(COUNTIFS('Planificación 2026-1'!F:F,"SUNAMPE",'Planificación 2026-1'!W:W,C27,'Planificación 2026-1'!H:H,"PS"))&gt;0,"P04"," ")</f>
        <v xml:space="preserve"> </v>
      </c>
      <c r="AU27" s="108"/>
      <c r="AV27" s="108" t="str">
        <f>IF(SUM(COUNTIFS('Planificación 2026-1'!F:F,"SUNAMPE",'Planificación 2026-1'!W:W,C27,'Planificación 2026-1'!H:H,"IN"))&gt;0,"P06"," ")</f>
        <v xml:space="preserve"> </v>
      </c>
      <c r="AW27" s="108" t="str">
        <f>IF(SUM(COUNTIFS('Planificación 2026-1'!F:F,"SUNAMPE",'Planificación 2026-1'!W:W,C27,'Planificación 2026-1'!H:H,"CA"))&gt;0,"P07"," ")</f>
        <v xml:space="preserve"> </v>
      </c>
      <c r="AX27" s="108" t="str">
        <f>IF(SUM(COUNTIFS('Planificación 2026-1'!F:F,"SUNAMPE",'Planificación 2026-1'!W:W,C27,'Planificación 2026-1'!H:H,"DE"))&gt;0,"P08"," ")</f>
        <v xml:space="preserve"> </v>
      </c>
      <c r="AY27" s="108" t="str">
        <f>IF(SUM(COUNTIFS('Planificación 2026-1'!F:F,"SUNAMPE",'Planificación 2026-1'!W:W,C27,'Planificación 2026-1'!H:H,"OB"))&gt;0,"P09"," ")</f>
        <v xml:space="preserve"> </v>
      </c>
      <c r="AZ27" s="108" t="str">
        <f>IF(SUM(COUNTIFS('Planificación 2026-1'!F:F,"SUNAMPE",'Planificación 2026-1'!W:W,C27,'Planificación 2026-1'!H:H,"MH"))&gt;0,"P31"," ")</f>
        <v xml:space="preserve"> </v>
      </c>
      <c r="BA27" s="108" t="str">
        <f>IF(SUM(COUNTIFS('Planificación 2026-1'!F:F,"SUNAMPE",'Planificación 2026-1'!W:W,C27,'Planificación 2026-1'!H:H,"IC"))&gt;0,"P32"," ")</f>
        <v xml:space="preserve"> </v>
      </c>
      <c r="BB27" s="108" t="str">
        <f>IF(SUM(COUNTIFS('Planificación 2026-1'!F:F,"SUNAMPE",'Planificación 2026-1'!W:W,C27,'Planificación 2026-1'!H:H,"AR"))&gt;0,"P34"," ")</f>
        <v xml:space="preserve"> </v>
      </c>
      <c r="BC27" s="108" t="str">
        <f>IF(SUM(COUNTIFS('Planificación 2026-1'!F:F,"SUNAMPE",'Planificación 2026-1'!W:W,C27,'Planificación 2026-1'!H:H,"T1"))&gt;0,"P35"," ")</f>
        <v xml:space="preserve"> </v>
      </c>
      <c r="BD27" s="108" t="str">
        <f>IF(SUM(COUNTIFS('Planificación 2026-1'!F:F,"SUNAMPE",'Planificación 2026-1'!W:W,C27,'Planificación 2026-1'!H:H,"T3"))&gt;0,"P36"," ")</f>
        <v xml:space="preserve"> </v>
      </c>
      <c r="BE27" s="108" t="str">
        <f>IF(SUM(COUNTIFS('Planificación 2026-1'!F:F,"SUNAMPE",'Planificación 2026-1'!W:W,C27,'Planificación 2026-1'!H:H,"T2"))&gt;0,"P37"," ")</f>
        <v xml:space="preserve"> </v>
      </c>
      <c r="BF27" s="108" t="str">
        <f>IF(SUM(COUNTIFS('Planificación 2026-1'!F:F,"SUNAMPE",'Planificación 2026-1'!W:W,C27,'Planificación 2026-1'!H:H,"AE"))&gt;0,"P38"," ")</f>
        <v xml:space="preserve"> </v>
      </c>
      <c r="BG27" s="108" t="str">
        <f>IF(SUM(COUNTIFS('Planificación 2026-1'!F:F,"SUNAMPE",'Planificación 2026-1'!W:W,C27,'Planificación 2026-1'!H:H,"T4"))&gt;0,"P55"," ")</f>
        <v xml:space="preserve"> </v>
      </c>
      <c r="BH27" s="108" t="str">
        <f>IF(SUM(COUNTIFS('Planificación 2026-1'!F:F,"HUAURA",'Planificación 2026-1'!W:W,C27,'Planificación 2026-1'!H:H,"AF"))&gt;0," P01"," ")</f>
        <v xml:space="preserve"> </v>
      </c>
      <c r="BI27" s="108" t="str">
        <f>IF(SUM(COUNTIFS('Planificación 2026-1'!F:F,"HUAURA",'Planificación 2026-1'!W:W,C27,'Planificación 2026-1'!H:H,"EN"))&gt;0,"P02"," ")</f>
        <v xml:space="preserve"> </v>
      </c>
      <c r="BJ27" s="108" t="str">
        <f>IF(SUM(COUNTIFS('Planificación 2026-1'!F:F,"HUAURA",'Planificación 2026-1'!W:W,C27,'Planificación 2026-1'!H:H,"IS"))&gt;0,"P03"," ")</f>
        <v xml:space="preserve"> </v>
      </c>
      <c r="BK27" s="108" t="str">
        <f>IF(SUM(COUNTIFS('Planificación 2026-1'!F:F,"HUAURA",'Planificación 2026-1'!W:W,C27,'Planificación 2026-1'!H:H,"PS"))&gt;0,"P04"," ")</f>
        <v xml:space="preserve"> </v>
      </c>
      <c r="BL27" s="108"/>
      <c r="BM27" s="108" t="str">
        <f>IF(SUM(COUNTIFS('Planificación 2026-1'!F:F,"HUAURA",'Planificación 2026-1'!W:W,C27,'Planificación 2026-1'!H:H,"IN"))&gt;0,"P06"," ")</f>
        <v xml:space="preserve"> </v>
      </c>
      <c r="BN27" s="108" t="str">
        <f>IF(SUM(COUNTIFS('Planificación 2026-1'!F:F,"HUAURA",'Planificación 2026-1'!W:W,C27,'Planificación 2026-1'!H:H,"CA"))&gt;0,"P07"," ")</f>
        <v xml:space="preserve"> </v>
      </c>
      <c r="BO27" s="108" t="str">
        <f>IF(SUM(COUNTIFS('Planificación 2026-1'!F:F,"HUAURA",'Planificación 2026-1'!W:W,C27,'Planificación 2026-1'!H:H,"DE"))&gt;0,"P08"," ")</f>
        <v xml:space="preserve"> </v>
      </c>
      <c r="BP27" s="108" t="str">
        <f>IF(SUM(COUNTIFS('Planificación 2026-1'!F:F,"HUAURA",'Planificación 2026-1'!W:W,C27,'Planificación 2026-1'!H:H,"OB"))&gt;0,"P09"," ")</f>
        <v xml:space="preserve"> </v>
      </c>
      <c r="BQ27" s="108" t="str">
        <f>IF(SUM(COUNTIFS('Planificación 2026-1'!F:F,"HUAURA",'Planificación 2026-1'!W:W,C27,'Planificación 2026-1'!H:H,"MH"))&gt;0,"P31"," ")</f>
        <v xml:space="preserve"> </v>
      </c>
      <c r="BR27" s="108" t="str">
        <f>IF(SUM(COUNTIFS('Planificación 2026-1'!F:F,"HUAURA",'Planificación 2026-1'!W:W,C27,'Planificación 2026-1'!H:H,"IC"))&gt;0,"P32"," ")</f>
        <v xml:space="preserve"> </v>
      </c>
      <c r="BS27" s="108" t="str">
        <f>IF(SUM(COUNTIFS('Planificación 2026-1'!F:F,"HUAURA",'Planificación 2026-1'!W:W,C27,'Planificación 2026-1'!H:H,"AR"))&gt;0,"P34"," ")</f>
        <v xml:space="preserve"> </v>
      </c>
      <c r="BT27" s="108" t="str">
        <f>IF(SUM(COUNTIFS('Planificación 2026-1'!F:F,"HUAURA",'Planificación 2026-1'!W:W,C27,'Planificación 2026-1'!H:H,"T1"))&gt;0,"P35"," ")</f>
        <v xml:space="preserve"> </v>
      </c>
      <c r="BU27" s="108" t="str">
        <f>IF(SUM(COUNTIFS('Planificación 2026-1'!F:F,"HUAURA",'Planificación 2026-1'!W:W,C27,'Planificación 2026-1'!H:H,"T3"))&gt;0,"P36"," ")</f>
        <v xml:space="preserve"> </v>
      </c>
      <c r="BV27" s="108" t="str">
        <f>IF(SUM(COUNTIFS('Planificación 2026-1'!F:F,"HUAURA",'Planificación 2026-1'!W:W,C27,'Planificación 2026-1'!H:H,"T2"))&gt;0,"P37"," ")</f>
        <v xml:space="preserve"> </v>
      </c>
      <c r="BW27" s="108" t="str">
        <f>IF(SUM(COUNTIFS('Planificación 2026-1'!F:F,"HUAURA",'Planificación 2026-1'!W:W,C27,'Planificación 2026-1'!H:H,"AE"))&gt;0,"P38"," ")</f>
        <v xml:space="preserve"> </v>
      </c>
      <c r="BX27" s="108" t="str">
        <f>IF(SUM(COUNTIFS('Planificación 2026-1'!F:F,"HUAURA",'Planificación 2026-1'!W:W,C27,'Planificación 2026-1'!H:H,"T4"))&gt;0,"P55"," ")</f>
        <v xml:space="preserve"> </v>
      </c>
      <c r="BY27" s="109">
        <f>SUMIFS('Planificación 2026-1'!R:R,'Planificación 2026-1'!W:W,C27,'Planificación 2026-1'!H:H,"AF",'Planificación 2026-1'!I:I,"&gt;2")</f>
        <v>0</v>
      </c>
      <c r="BZ27" s="109">
        <f>SUMIFS('Planificación 2026-1'!R:R,'Planificación 2026-1'!W:W,C27,'Planificación 2026-1'!H:H,"EN",'Planificación 2026-1'!I:I,"&gt;2")</f>
        <v>0</v>
      </c>
      <c r="CA27" s="109">
        <f>SUMIFS('Planificación 2026-1'!R:R,'Planificación 2026-1'!W:W,C27,'Planificación 2026-1'!H:H,"IS",'Planificación 2026-1'!I:I,"&gt;2")</f>
        <v>0</v>
      </c>
      <c r="CB27" s="109">
        <f>SUMIFS('Planificación 2026-1'!R:R,'Planificación 2026-1'!W:W,C27,'Planificación 2026-1'!H:H,"PS",'Planificación 2026-1'!I:I,"&gt;2")</f>
        <v>0</v>
      </c>
      <c r="CC27" s="109">
        <f>SUMIFS('Planificación 2026-1'!R:R,'Planificación 2026-1'!W:W,C27,'Planificación 2026-1'!H:H,"IN",'Planificación 2026-1'!I:I,"&gt;2")</f>
        <v>0</v>
      </c>
      <c r="CD27" s="109">
        <f>SUMIFS('Planificación 2026-1'!R:R,'Planificación 2026-1'!W:W,C27,'Planificación 2026-1'!H:H,"CA",'Planificación 2026-1'!I:I,"&gt;2")</f>
        <v>0</v>
      </c>
      <c r="CE27" s="109">
        <f>SUMIFS('Planificación 2026-1'!R:R,'Planificación 2026-1'!W:W,C27,'Planificación 2026-1'!H:H,"DE",'Planificación 2026-1'!I:I,"&gt;2")</f>
        <v>0</v>
      </c>
      <c r="CF27" s="109">
        <f>SUMIFS('Planificación 2026-1'!R:R,'Planificación 2026-1'!W:W,C27,'Planificación 2026-1'!H:H,"OB",'Planificación 2026-1'!I:I,"&gt;2")</f>
        <v>0</v>
      </c>
      <c r="CG27" s="109">
        <f>SUMIFS('Planificación 2026-1'!R:R,'Planificación 2026-1'!W:W,C27,'Planificación 2026-1'!H:H,"MH",'Planificación 2026-1'!I:I,"&gt;2")</f>
        <v>0</v>
      </c>
      <c r="CH27" s="109">
        <f>SUMIFS('Planificación 2026-1'!R:R,'Planificación 2026-1'!W:W,C27,'Planificación 2026-1'!H:H,"IC",'Planificación 2026-1'!I:I,"&gt;2")</f>
        <v>0</v>
      </c>
      <c r="CI27" s="109">
        <f>SUMIFS('Planificación 2026-1'!R:R,'Planificación 2026-1'!W:W,C27,'Planificación 2026-1'!H:H,"AR",'Planificación 2026-1'!I:I,"&gt;2")</f>
        <v>0</v>
      </c>
      <c r="CJ27" s="109">
        <f>SUMIFS('Planificación 2026-1'!R:R,'Planificación 2026-1'!W:W,C27,'Planificación 2026-1'!H:H,"T1",'Planificación 2026-1'!I:I,"&gt;2")</f>
        <v>0</v>
      </c>
      <c r="CK27" s="109">
        <f>SUMIFS('Planificación 2026-1'!R:R,'Planificación 2026-1'!W:W,C27,'Planificación 2026-1'!H:H,"T3",'Planificación 2026-1'!I:I,"&gt;2")</f>
        <v>0</v>
      </c>
      <c r="CL27" s="109">
        <f>SUMIFS('Planificación 2026-1'!R:R,'Planificación 2026-1'!W:W,C27,'Planificación 2026-1'!H:H,"T2",'Planificación 2026-1'!I:I,"&gt;2")</f>
        <v>0</v>
      </c>
      <c r="CM27" s="109">
        <f>SUMIFS('Planificación 2026-1'!R:R,'Planificación 2026-1'!W:W,C27,'Planificación 2026-1'!H:H,"AE",'Planificación 2026-1'!I:I,"&gt;2")</f>
        <v>0</v>
      </c>
      <c r="CN27" s="109">
        <f>SUMIFS('Planificación 2026-1'!R:R,'Planificación 2026-1'!W:W,C27,'Planificación 2026-1'!H:H,"T4",'Planificación 2026-1'!I:I,"&gt;2")</f>
        <v>0</v>
      </c>
      <c r="CO27" s="109">
        <f>SUMIFS('Planificación 2026-1'!R:R,'Planificación 2026-1'!W:W,C27,'Planificación 2026-1'!H:H,"AF",'Planificación 2026-1'!I:I,"&lt;3")</f>
        <v>0</v>
      </c>
      <c r="CP27" s="109">
        <f>SUMIFS('Planificación 2026-1'!R:R,'Planificación 2026-1'!W:W,C27,'Planificación 2026-1'!H:H,"EN",'Planificación 2026-1'!I:I,"&lt;3")</f>
        <v>0</v>
      </c>
      <c r="CQ27" s="109">
        <f>SUMIFS('Planificación 2026-1'!R:R,'Planificación 2026-1'!W:W,C27,'Planificación 2026-1'!H:H,"IS",'Planificación 2026-1'!I:I,"&lt;3")</f>
        <v>0</v>
      </c>
      <c r="CR27" s="109">
        <f>SUMIFS('Planificación 2026-1'!R:R,'Planificación 2026-1'!W:W,C27,'Planificación 2026-1'!H:H,"PS",'Planificación 2026-1'!I:I,"&lt;3")</f>
        <v>0</v>
      </c>
      <c r="CS27" s="109">
        <f>SUMIFS('Planificación 2026-1'!R:R,'Planificación 2026-1'!W:W,C27,'Planificación 2026-1'!H:H,"IN",'Planificación 2026-1'!I:I,"&lt;3")</f>
        <v>0</v>
      </c>
      <c r="CT27" s="109">
        <f>SUMIFS('Planificación 2026-1'!R:R,'Planificación 2026-1'!W:W,C27,'Planificación 2026-1'!H:H,"CA",'Planificación 2026-1'!I:I,"&lt;3")</f>
        <v>0</v>
      </c>
      <c r="CU27" s="109">
        <f>SUMIFS('Planificación 2026-1'!R:R,'Planificación 2026-1'!W:W,C27,'Planificación 2026-1'!H:H,"DE",'Planificación 2026-1'!I:I,"&lt;3")</f>
        <v>0</v>
      </c>
      <c r="CV27" s="109">
        <f>SUMIFS('Planificación 2026-1'!R:R,'Planificación 2026-1'!W:W,C27,'Planificación 2026-1'!H:H,"OB",'Planificación 2026-1'!I:I,"&lt;3")</f>
        <v>0</v>
      </c>
      <c r="CW27" s="109">
        <f>SUMIFS('Planificación 2026-1'!R:R,'Planificación 2026-1'!W:W,C27,'Planificación 2026-1'!H:H,"MH",'Planificación 2026-1'!I:I,"&lt;3")</f>
        <v>0</v>
      </c>
      <c r="CX27" s="109">
        <f>SUMIFS('Planificación 2026-1'!R:R,'Planificación 2026-1'!W:W,C27,'Planificación 2026-1'!H:H,"IC",'Planificación 2026-1'!I:I,"&lt;3")</f>
        <v>0</v>
      </c>
      <c r="CY27" s="109">
        <f>SUMIFS('Planificación 2026-1'!R:R,'Planificación 2026-1'!W:W,C27,'Planificación 2026-1'!H:H,"AR",'Planificación 2026-1'!I:I,"&lt;3")</f>
        <v>0</v>
      </c>
      <c r="CZ27" s="109">
        <f>SUMIFS('Planificación 2026-1'!R:R,'Planificación 2026-1'!W:W,C27,'Planificación 2026-1'!H:H,"T1",'Planificación 2026-1'!I:I,"&lt;3")</f>
        <v>0</v>
      </c>
      <c r="DA27" s="109">
        <f>SUMIFS('Planificación 2026-1'!R:R,'Planificación 2026-1'!W:W,C27,'Planificación 2026-1'!H:H,"T3",'Planificación 2026-1'!I:I,"&lt;3")</f>
        <v>0</v>
      </c>
      <c r="DB27" s="109">
        <f>SUMIFS('Planificación 2026-1'!R:R,'Planificación 2026-1'!W:W,C27,'Planificación 2026-1'!H:H,"T2",'Planificación 2026-1'!I:I,"&lt;3")</f>
        <v>0</v>
      </c>
      <c r="DC27" s="109">
        <f>SUMIFS('Planificación 2026-1'!R:R,'Planificación 2026-1'!W:W,C27,'Planificación 2026-1'!H:H,"AE",'Planificación 2026-1'!I:I,"&lt;3")</f>
        <v>0</v>
      </c>
      <c r="DD27" s="109">
        <f>SUMIFS('Planificación 2026-1'!R:R,'Planificación 2026-1'!W:W,C27,'Planificación 2026-1'!H:H,"T4",'Planificación 2026-1'!I:I,"&lt;3")</f>
        <v>0</v>
      </c>
      <c r="DE27" s="108" t="str">
        <f t="shared" si="4"/>
        <v/>
      </c>
      <c r="DF27" s="41">
        <f>IF(C27="","",SUMIFS('Planificación 2026-1'!R:R,'Planificación 2026-1'!W:W,C27,'Planificación 2026-1'!F:F,"PRINCIPAL",'Planificación 2026-1'!X:X,"VIRTUAL"))</f>
        <v>0</v>
      </c>
      <c r="DG27" s="41">
        <f>IF(C27="","",SUMIFS('Planificación 2026-1'!R:R,'Planificación 2026-1'!W:W,C27,'Planificación 2026-1'!F:F,"PRINCIPAL",'Planificación 2026-1'!X:X,"PRESENCIAL"))</f>
        <v>0</v>
      </c>
      <c r="DH27" s="41">
        <f>IF(C27="","",SUMIFS('Planificación 2026-1'!R:R,'Planificación 2026-1'!W:W,C27,'Planificación 2026-1'!F:F,"PRINCIPAL",'Planificación 2026-1'!X:X,"HIBRIDO PRESENCIAL"))</f>
        <v>0</v>
      </c>
      <c r="DI27" s="108" t="str">
        <f t="shared" si="5"/>
        <v/>
      </c>
      <c r="DJ27" s="108">
        <f>IF(C27="","",SUMIFS('Planificación 2026-1'!R:R,'Planificación 2026-1'!W:W,C27,'Planificación 2026-1'!F:F,"FILIAL",'Planificación 2026-1'!X:X,"VIRTUAL"))</f>
        <v>0</v>
      </c>
      <c r="DK27" s="110">
        <f>IF(C27="","",SUMIFS('Planificación 2026-1'!R:R,'Planificación 2026-1'!W:W,C27,'Planificación 2026-1'!F:F,"FILIAL",'Planificación 2026-1'!X:X,"PRESENCIAL"))</f>
        <v>0</v>
      </c>
      <c r="DL27" s="61">
        <f>IF(C27="","",SUMIFS('Planificación 2026-1'!R:R,'Planificación 2026-1'!W:W,C27,'Planificación 2026-1'!F:F,"FILIAL",'Planificación 2026-1'!X:X,"HIBRIDO PRESENCIAL"))</f>
        <v>0</v>
      </c>
      <c r="DM27" s="111" t="str">
        <f t="shared" si="6"/>
        <v/>
      </c>
      <c r="DN27" s="108">
        <f>IF(C27="","",SUMIFS('Planificación 2026-1'!R:R,'Planificación 2026-1'!W:W,C27,'Planificación 2026-1'!F:F,"SUNAMPE",'Planificación 2026-1'!X:X,"VIRTUAL"))</f>
        <v>0</v>
      </c>
      <c r="DO27" s="61">
        <f>IF(C27="","",SUMIFS('Planificación 2026-1'!R:R,'Planificación 2026-1'!W:W,C27,'Planificación 2026-1'!F:F,"SUNAMPE",'Planificación 2026-1'!X:X,"PRESENCIAL"))</f>
        <v>0</v>
      </c>
      <c r="DP27" s="111" t="str">
        <f t="shared" si="7"/>
        <v/>
      </c>
      <c r="DQ27" s="108">
        <f>IF(C27="","",SUMIFS('Planificación 2026-1'!R:R,'Planificación 2026-1'!W:W,C27,'Planificación 2026-1'!F:F,"HUAURA",'Planificación 2026-1'!X:X,"VIRTUAL"))</f>
        <v>0</v>
      </c>
      <c r="DR27" s="61">
        <f>IF(C27="","",SUMIFS('Planificación 2026-1'!R:R,'Planificación 2026-1'!W:W,C27,'Planificación 2026-1'!F:F,"HUAURA",'Planificación 2026-1'!X:X,"PRESENCIAL"))</f>
        <v>0</v>
      </c>
      <c r="DS27" s="76">
        <f>SUMIFS('Planificación 2026-1'!R:R,'Planificación 2026-1'!W:W,C27,'Planificación 2026-1'!F:F,"PRINCIPAL",'Planificación 2026-1'!X:X,"VIRTUAL",'Planificación 2026-1'!I:I,"&gt;2")</f>
        <v>0</v>
      </c>
      <c r="DT27" s="76">
        <f>SUMIFS('Planificación 2026-1'!R:R,'Planificación 2026-1'!W:W,C27,'Planificación 2026-1'!F:F,"PRINCIPAL",'Planificación 2026-1'!X:X,"&lt;&gt;VIRTUAL",'Planificación 2026-1'!I:I,"&gt;2")</f>
        <v>0</v>
      </c>
      <c r="DU27" s="76">
        <f>SUMIFS('Planificación 2026-1'!R:R,'Planificación 2026-1'!W:W,C27,'Planificación 2026-1'!F:F,"SUNAMPE",'Planificación 2026-1'!X:X,"VIRTUAL",'Planificación 2026-1'!I:I,"&gt;2")</f>
        <v>0</v>
      </c>
      <c r="DV27" s="76">
        <f>SUMIFS('Planificación 2026-1'!R:R,'Planificación 2026-1'!W:W,C27,'Planificación 2026-1'!F:F,"SUNAMPE",'Planificación 2026-1'!X:X,"&lt;&gt;VIRTUAL",'Planificación 2026-1'!I:I,"&gt;2")</f>
        <v>0</v>
      </c>
      <c r="DW27" s="76">
        <f>SUMIFS('Planificación 2026-1'!R:R,'Planificación 2026-1'!W:W,C27,'Planificación 2026-1'!F:F,"FILIAL",'Planificación 2026-1'!X:X,"VIRTUAL",'Planificación 2026-1'!I:I,"&gt;2")</f>
        <v>0</v>
      </c>
      <c r="DX27" s="76">
        <f>SUMIFS('Planificación 2026-1'!R:R,'Planificación 2026-1'!W:W,C27,'Planificación 2026-1'!F:F,"FILIAL",'Planificación 2026-1'!X:X,"&lt;&gt;VIRTUAL",'Planificación 2026-1'!I:I,"&gt;2")</f>
        <v>0</v>
      </c>
      <c r="DY27" s="76">
        <f>SUMIFS('Planificación 2026-1'!R:R,'Planificación 2026-1'!W:W,C27,'Planificación 2026-1'!F:F,"PORUMA",'Planificación 2026-1'!X:X,"VIRTUAL",'Planificación 2026-1'!I:I,"&gt;2")</f>
        <v>0</v>
      </c>
      <c r="DZ27" s="76">
        <f>SUMIFS('Planificación 2026-1'!R:R,'Planificación 2026-1'!W:W,C27,'Planificación 2026-1'!F:F,"PORUMA",'Planificación 2026-1'!X:X,"&lt;&gt;VIRTUAL",'Planificación 2026-1'!I:I,"&gt;2")</f>
        <v>0</v>
      </c>
      <c r="EA27" s="76">
        <f>SUMIFS('Planificación 2026-1'!R:R,'Planificación 2026-1'!W:W,C27,'Planificación 2026-1'!F:F,"HUAURA",'Planificación 2026-1'!X:X,"VIRTUAL",'Planificación 2026-1'!I:I,"&gt;2")</f>
        <v>0</v>
      </c>
      <c r="EB27" s="76">
        <f>SUMIFS('Planificación 2026-1'!R:R,'Planificación 2026-1'!W:W,C27,'Planificación 2026-1'!F:F,"HUAURA",'Planificación 2026-1'!X:X,"&lt;&gt;VIRTUAL",'Planificación 2026-1'!I:I,"&gt;2")</f>
        <v>0</v>
      </c>
      <c r="EC27" s="76">
        <f>SUMIFS('Planificación 2026-1'!R:R,'Planificación 2026-1'!W:W,C27,'Planificación 2026-1'!F:F,"PRINCIPAL",'Planificación 2026-1'!X:X,"VIRTUAL",'Planificación 2026-1'!I:I,"&lt;3")</f>
        <v>0</v>
      </c>
      <c r="ED27" s="76">
        <f>SUMIFS('Planificación 2026-1'!R:R,'Planificación 2026-1'!W:W,C27,'Planificación 2026-1'!F:F,"PRINCIPAL",'Planificación 2026-1'!X:X,"&lt;&gt;VIRTUAL",'Planificación 2026-1'!I:I,"&lt;3")</f>
        <v>0</v>
      </c>
      <c r="EE27" s="76">
        <f>SUMIFS('Planificación 2026-1'!R:R,'Planificación 2026-1'!W:W,C27,'Planificación 2026-1'!F:F,"SUNAMPE",'Planificación 2026-1'!X:X,"VIRTUAL",'Planificación 2026-1'!I:I,"&lt;3")</f>
        <v>0</v>
      </c>
      <c r="EF27" s="76">
        <f>SUMIFS('Planificación 2026-1'!R:R,'Planificación 2026-1'!W:W,C27,'Planificación 2026-1'!F:F,"SUNAMPE",'Planificación 2026-1'!X:X,"&lt;&gt;VIRTUAL",'Planificación 2026-1'!I:I,"&lt;3")</f>
        <v>0</v>
      </c>
      <c r="EG27" s="76">
        <f>SUMIFS('Planificación 2026-1'!R:R,'Planificación 2026-1'!W:W,C27,'Planificación 2026-1'!F:F,"FILIAL",'Planificación 2026-1'!X:X,"VIRTUAL",'Planificación 2026-1'!I:I,"&lt;3")</f>
        <v>0</v>
      </c>
      <c r="EH27" s="76">
        <f>SUMIFS('Planificación 2026-1'!R:R,'Planificación 2026-1'!W:W,C27,'Planificación 2026-1'!F:F,"FILIAL",'Planificación 2026-1'!X:X,"&lt;&gt;VIRTUAL",'Planificación 2026-1'!I:I,"&lt;3")</f>
        <v>0</v>
      </c>
      <c r="EI27" s="76">
        <f>SUMIFS('Planificación 2026-1'!R:R,'Planificación 2026-1'!W:W,C27,'Planificación 2026-1'!F:F,"PORUMA",'Planificación 2026-1'!X:X,"VIRTUAL",'Planificación 2026-1'!I:I,"&lt;3")</f>
        <v>0</v>
      </c>
      <c r="EJ27" s="76">
        <f>SUMIFS('Planificación 2026-1'!R:R,'Planificación 2026-1'!W:W,C27,'Planificación 2026-1'!F:F,"PORUMA",'Planificación 2026-1'!X:X,"&lt;&gt;VIRTUAL",'Planificación 2026-1'!I:I,"&lt;3")</f>
        <v>0</v>
      </c>
      <c r="EK27" s="76">
        <f>SUMIFS('Planificación 2026-1'!R:R,'Planificación 2026-1'!W:W,C27,'Planificación 2026-1'!F:F,"HUAURA",'Planificación 2026-1'!X:X,"VIRTUAL",'Planificación 2026-1'!I:I,"&lt;3")</f>
        <v>0</v>
      </c>
      <c r="EL27" s="76">
        <f>SUMIFS('Planificación 2026-1'!R:R,'Planificación 2026-1'!W:W,C27,'Planificación 2026-1'!F:F,"HUAURA",'Planificación 2026-1'!X:X,"&lt;&gt;VIRTUAL",'Planificación 2026-1'!I:I,"&lt;3")</f>
        <v>0</v>
      </c>
      <c r="EM27" s="76"/>
      <c r="EN27" s="76">
        <f t="shared" si="0"/>
        <v>0</v>
      </c>
      <c r="EO27" s="76">
        <f t="shared" si="1"/>
        <v>0</v>
      </c>
      <c r="EP27" s="76" t="b">
        <f t="shared" si="2"/>
        <v>1</v>
      </c>
      <c r="EQ27" s="76" t="str">
        <f t="shared" si="3"/>
        <v/>
      </c>
      <c r="ER27" s="76" t="str">
        <f t="shared" si="8"/>
        <v>PRESENCIAL</v>
      </c>
    </row>
    <row r="28" spans="1:148" hidden="1">
      <c r="A28" s="83"/>
      <c r="B28" s="119">
        <v>25</v>
      </c>
      <c r="C28" s="115" t="s">
        <v>196</v>
      </c>
      <c r="D28" s="112">
        <f>SUMIF('Planificación 2026-1'!W:W,C28,'Planificación 2026-1'!R:R)</f>
        <v>0</v>
      </c>
      <c r="E28" s="114" t="s">
        <v>173</v>
      </c>
      <c r="F28" s="115" t="s">
        <v>171</v>
      </c>
      <c r="G28" s="115" t="s">
        <v>13</v>
      </c>
      <c r="H28" s="115" t="s">
        <v>122</v>
      </c>
      <c r="I28" s="107" t="str">
        <f>IF(SUM(COUNTIFS('Planificación 2026-1'!F:F,"PRINCIPAL",'Planificación 2026-1'!W:W,C28,'Planificación 2026-1'!H:H,"AF"))&gt;0,"P01"," ")</f>
        <v xml:space="preserve"> </v>
      </c>
      <c r="J28" s="108" t="str">
        <f>IF(SUM(COUNTIFS('Planificación 2026-1'!F:F,"PRINCIPAL",'Planificación 2026-1'!W:W,C28,'Planificación 2026-1'!H:H,"EN"))&gt;0,"P02"," ")</f>
        <v xml:space="preserve"> </v>
      </c>
      <c r="K28" s="108" t="str">
        <f>IF(SUM(COUNTIFS('Planificación 2026-1'!F:F,"PRINCIPAL",'Planificación 2026-1'!W:W,C28,'Planificación 2026-1'!H:H,"IS"))&gt;0,"P03"," ")</f>
        <v xml:space="preserve"> </v>
      </c>
      <c r="L28" s="108" t="str">
        <f>IF(SUM(COUNTIFS('Planificación 2026-1'!F:F,"PRINCIPAL",'Planificación 2026-1'!W:W,C28,'Planificación 2026-1'!H:H,"PS"))&gt;0,"P04"," ")</f>
        <v xml:space="preserve"> </v>
      </c>
      <c r="M28" s="108"/>
      <c r="N28" s="108" t="str">
        <f>IF(SUM(COUNTIFS('Planificación 2026-1'!F:F,"PRINCIPAL",'Planificación 2026-1'!W:W,C28,'Planificación 2026-1'!H:H,"IN"))&gt;0,"P06"," ")</f>
        <v xml:space="preserve"> </v>
      </c>
      <c r="O28" s="108" t="str">
        <f>IF(SUM(COUNTIFS('Planificación 2026-1'!F:F,"PRINCIPAL",'Planificación 2026-1'!W:W,C28,'Planificación 2026-1'!H:H,"CA"))&gt;0,"P07"," ")</f>
        <v xml:space="preserve"> </v>
      </c>
      <c r="P28" s="108" t="str">
        <f>IF(SUM(COUNTIFS('Planificación 2026-1'!F:F,"PRINCIPAL",'Planificación 2026-1'!W:W,C28,'Planificación 2026-1'!H:H,"DE"))&gt;0,"P08"," ")</f>
        <v xml:space="preserve"> </v>
      </c>
      <c r="Q28" s="108" t="str">
        <f>IF(SUM(COUNTIFS('Planificación 2026-1'!F:F,"PRINCIPAL",'Planificación 2026-1'!W:W,C28,'Planificación 2026-1'!H:H,"OB"))&gt;0,"P09"," ")</f>
        <v xml:space="preserve"> </v>
      </c>
      <c r="R28" s="108" t="str">
        <f>IF(SUM(COUNTIFS('Planificación 2026-1'!F:F,"PRINCIPAL",'Planificación 2026-1'!W:W,C28,'Planificación 2026-1'!H:H,"MH"))&gt;0,"P31"," ")</f>
        <v xml:space="preserve"> </v>
      </c>
      <c r="S28" s="108" t="str">
        <f>IF(SUM(COUNTIFS('Planificación 2026-1'!F:F,"PRINCIPAL",'Planificación 2026-1'!W:W,C28,'Planificación 2026-1'!H:H,"IC"))&gt;0,"P32"," ")</f>
        <v xml:space="preserve"> </v>
      </c>
      <c r="T28" s="108" t="str">
        <f>IF(SUM(COUNTIFS('Planificación 2026-1'!F:F,"PRINCIPAL",'Planificación 2026-1'!W:W,C28,'Planificación 2026-1'!H:H,"AR"))&gt;0,"P34"," ")</f>
        <v xml:space="preserve"> </v>
      </c>
      <c r="U28" s="108" t="str">
        <f>IF(SUM(COUNTIFS('Planificación 2026-1'!F:F,"PRINCIPAL",'Planificación 2026-1'!W:W,C28,'Planificación 2026-1'!H:H,"T1"))&gt;0,"P35"," ")</f>
        <v xml:space="preserve"> </v>
      </c>
      <c r="V28" s="108" t="str">
        <f>IF(SUM(COUNTIFS('Planificación 2026-1'!F:F,"PRINCIPAL",'Planificación 2026-1'!W:W,C28,'Planificación 2026-1'!H:H,"T3"))&gt;0,"P36"," ")</f>
        <v xml:space="preserve"> </v>
      </c>
      <c r="W28" s="108" t="str">
        <f>IF(SUM(COUNTIFS('Planificación 2026-1'!F:F,"PRINCIPAL",'Planificación 2026-1'!W:W,C28,'Planificación 2026-1'!H:H,"T2"))&gt;0,"P37"," ")</f>
        <v xml:space="preserve"> </v>
      </c>
      <c r="X28" s="108" t="str">
        <f>IF(SUM(COUNTIFS('Planificación 2026-1'!F:F,"PRINCIPAL",'Planificación 2026-1'!W:W,C28,'Planificación 2026-1'!H:H,"AE"))&gt;0,"P38"," ")</f>
        <v xml:space="preserve"> </v>
      </c>
      <c r="Y28" s="108" t="str">
        <f>IF(SUM(COUNTIFS('Planificación 2026-1'!F:F,"PRINCIPAL",'Planificación 2026-1'!W:W,C28,'Planificación 2026-1'!H:H,"T4"))&gt;0,"P55"," ")</f>
        <v xml:space="preserve"> </v>
      </c>
      <c r="Z28" s="108" t="str">
        <f>IF(SUM(COUNTIFS('Planificación 2026-1'!F:F,"FILIAL",'Planificación 2026-1'!W:W,C28,'Planificación 2026-1'!H:H,"AF"))&gt;0," P01"," ")</f>
        <v xml:space="preserve"> </v>
      </c>
      <c r="AA28" s="108" t="str">
        <f>IF(SUM(COUNTIFS('Planificación 2026-1'!F:F,"FILIAL",'Planificación 2026-1'!W:W,C28,'Planificación 2026-1'!H:H,"EN"))&gt;0,"P02"," ")</f>
        <v xml:space="preserve"> </v>
      </c>
      <c r="AB28" s="108" t="str">
        <f>IF(SUM(COUNTIFS('Planificación 2026-1'!F:F,"FILIAL",'Planificación 2026-1'!W:W,C28,'Planificación 2026-1'!H:H,"IS"))&gt;0,"P03"," ")</f>
        <v xml:space="preserve"> </v>
      </c>
      <c r="AC28" s="108" t="str">
        <f>IF(SUM(COUNTIFS('Planificación 2026-1'!F:F,"FILIAL",'Planificación 2026-1'!W:W,C28,'Planificación 2026-1'!H:H,"PS"))&gt;0,"P04"," ")</f>
        <v xml:space="preserve"> </v>
      </c>
      <c r="AD28" s="108"/>
      <c r="AE28" s="108" t="str">
        <f>IF(SUM(COUNTIFS('Planificación 2026-1'!F:F,"FILIAL",'Planificación 2026-1'!W:W,C28,'Planificación 2026-1'!H:H,"IN"))&gt;0,"P06"," ")</f>
        <v xml:space="preserve"> </v>
      </c>
      <c r="AF28" s="108" t="str">
        <f>IF(SUM(COUNTIFS('Planificación 2026-1'!F:F,"FILIAL",'Planificación 2026-1'!W:W,C28,'Planificación 2026-1'!H:H,"CA"))&gt;0,"P07"," ")</f>
        <v xml:space="preserve"> </v>
      </c>
      <c r="AG28" s="108" t="str">
        <f>IF(SUM(COUNTIFS('Planificación 2026-1'!F:F,"FILIAL",'Planificación 2026-1'!W:W,C28,'Planificación 2026-1'!H:H,"DE"))&gt;0,"P08"," ")</f>
        <v xml:space="preserve"> </v>
      </c>
      <c r="AH28" s="108" t="str">
        <f>IF(SUM(COUNTIFS('Planificación 2026-1'!F:F,"FILIAL",'Planificación 2026-1'!W:W,C28,'Planificación 2026-1'!H:H,"OB"))&gt;0,"P09"," ")</f>
        <v xml:space="preserve"> </v>
      </c>
      <c r="AI28" s="108" t="str">
        <f>IF(SUM(COUNTIFS('Planificación 2026-1'!F:F,"FILIAL",'Planificación 2026-1'!W:W,C28,'Planificación 2026-1'!H:H,"MH"))&gt;0,"P31"," ")</f>
        <v xml:space="preserve"> </v>
      </c>
      <c r="AJ28" s="108" t="str">
        <f>IF(SUM(COUNTIFS('Planificación 2026-1'!F:F,"FILIAL",'Planificación 2026-1'!W:W,C28,'Planificación 2026-1'!H:H,"IC"))&gt;0,"P32"," ")</f>
        <v xml:space="preserve"> </v>
      </c>
      <c r="AK28" s="108" t="str">
        <f>IF(SUM(COUNTIFS('Planificación 2026-1'!F:F,"FILIAL",'Planificación 2026-1'!W:W,C28,'Planificación 2026-1'!H:H,"AR"))&gt;0,"P34"," ")</f>
        <v xml:space="preserve"> </v>
      </c>
      <c r="AL28" s="108" t="str">
        <f>IF(SUM(COUNTIFS('Planificación 2026-1'!F:F,"FILIAL",'Planificación 2026-1'!W:W,C28,'Planificación 2026-1'!H:H,"T1"))&gt;0,"P35"," ")</f>
        <v xml:space="preserve"> </v>
      </c>
      <c r="AM28" s="108" t="str">
        <f>IF(SUM(COUNTIFS('Planificación 2026-1'!F:F,"FILIAL",'Planificación 2026-1'!W:W,C28,'Planificación 2026-1'!H:H,"T3"))&gt;0,"P36"," ")</f>
        <v xml:space="preserve"> </v>
      </c>
      <c r="AN28" s="108" t="str">
        <f>IF(SUM(COUNTIFS('Planificación 2026-1'!F:F,"FILIAL",'Planificación 2026-1'!W:W,C28,'Planificación 2026-1'!H:H,"T2"))&gt;0,"P37"," ")</f>
        <v xml:space="preserve"> </v>
      </c>
      <c r="AO28" s="108" t="str">
        <f>IF(SUM(COUNTIFS('Planificación 2026-1'!F:F,"FILIAL",'Planificación 2026-1'!W:W,C28,'Planificación 2026-1'!H:H,"AE"))&gt;0,"P38"," ")</f>
        <v xml:space="preserve"> </v>
      </c>
      <c r="AP28" s="108" t="str">
        <f>IF(SUM(COUNTIFS('Planificación 2026-1'!F:F,"FILIAL",'Planificación 2026-1'!W:W,C28,'Planificación 2026-1'!H:H,"T4"))&gt;0,"P55"," ")</f>
        <v xml:space="preserve"> </v>
      </c>
      <c r="AQ28" s="108" t="str">
        <f>IF(SUM(COUNTIFS('Planificación 2026-1'!F:F,"SUNAMPE",'Planificación 2026-1'!W:W,C28,'Planificación 2026-1'!H:H,"AF"))&gt;0," P01"," ")</f>
        <v xml:space="preserve"> </v>
      </c>
      <c r="AR28" s="108" t="str">
        <f>IF(SUM(COUNTIFS('Planificación 2026-1'!F:F,"SUNAMPE",'Planificación 2026-1'!W:W,C28,'Planificación 2026-1'!H:H,"EN"))&gt;0,"P02"," ")</f>
        <v xml:space="preserve"> </v>
      </c>
      <c r="AS28" s="108" t="str">
        <f>IF(SUM(COUNTIFS('Planificación 2026-1'!F:F,"SUNAMPE",'Planificación 2026-1'!W:W,C28,'Planificación 2026-1'!H:H,"IS"))&gt;0,"P03"," ")</f>
        <v xml:space="preserve"> </v>
      </c>
      <c r="AT28" s="108" t="str">
        <f>IF(SUM(COUNTIFS('Planificación 2026-1'!F:F,"SUNAMPE",'Planificación 2026-1'!W:W,C28,'Planificación 2026-1'!H:H,"PS"))&gt;0,"P04"," ")</f>
        <v xml:space="preserve"> </v>
      </c>
      <c r="AU28" s="108"/>
      <c r="AV28" s="108" t="str">
        <f>IF(SUM(COUNTIFS('Planificación 2026-1'!F:F,"SUNAMPE",'Planificación 2026-1'!W:W,C28,'Planificación 2026-1'!H:H,"IN"))&gt;0,"P06"," ")</f>
        <v xml:space="preserve"> </v>
      </c>
      <c r="AW28" s="108" t="str">
        <f>IF(SUM(COUNTIFS('Planificación 2026-1'!F:F,"SUNAMPE",'Planificación 2026-1'!W:W,C28,'Planificación 2026-1'!H:H,"CA"))&gt;0,"P07"," ")</f>
        <v xml:space="preserve"> </v>
      </c>
      <c r="AX28" s="108" t="str">
        <f>IF(SUM(COUNTIFS('Planificación 2026-1'!F:F,"SUNAMPE",'Planificación 2026-1'!W:W,C28,'Planificación 2026-1'!H:H,"DE"))&gt;0,"P08"," ")</f>
        <v xml:space="preserve"> </v>
      </c>
      <c r="AY28" s="108" t="str">
        <f>IF(SUM(COUNTIFS('Planificación 2026-1'!F:F,"SUNAMPE",'Planificación 2026-1'!W:W,C28,'Planificación 2026-1'!H:H,"OB"))&gt;0,"P09"," ")</f>
        <v xml:space="preserve"> </v>
      </c>
      <c r="AZ28" s="108" t="str">
        <f>IF(SUM(COUNTIFS('Planificación 2026-1'!F:F,"SUNAMPE",'Planificación 2026-1'!W:W,C28,'Planificación 2026-1'!H:H,"MH"))&gt;0,"P31"," ")</f>
        <v xml:space="preserve"> </v>
      </c>
      <c r="BA28" s="108" t="str">
        <f>IF(SUM(COUNTIFS('Planificación 2026-1'!F:F,"SUNAMPE",'Planificación 2026-1'!W:W,C28,'Planificación 2026-1'!H:H,"IC"))&gt;0,"P32"," ")</f>
        <v xml:space="preserve"> </v>
      </c>
      <c r="BB28" s="108" t="str">
        <f>IF(SUM(COUNTIFS('Planificación 2026-1'!F:F,"SUNAMPE",'Planificación 2026-1'!W:W,C28,'Planificación 2026-1'!H:H,"AR"))&gt;0,"P34"," ")</f>
        <v xml:space="preserve"> </v>
      </c>
      <c r="BC28" s="108" t="str">
        <f>IF(SUM(COUNTIFS('Planificación 2026-1'!F:F,"SUNAMPE",'Planificación 2026-1'!W:W,C28,'Planificación 2026-1'!H:H,"T1"))&gt;0,"P35"," ")</f>
        <v xml:space="preserve"> </v>
      </c>
      <c r="BD28" s="108" t="str">
        <f>IF(SUM(COUNTIFS('Planificación 2026-1'!F:F,"SUNAMPE",'Planificación 2026-1'!W:W,C28,'Planificación 2026-1'!H:H,"T3"))&gt;0,"P36"," ")</f>
        <v xml:space="preserve"> </v>
      </c>
      <c r="BE28" s="108" t="str">
        <f>IF(SUM(COUNTIFS('Planificación 2026-1'!F:F,"SUNAMPE",'Planificación 2026-1'!W:W,C28,'Planificación 2026-1'!H:H,"T2"))&gt;0,"P37"," ")</f>
        <v xml:space="preserve"> </v>
      </c>
      <c r="BF28" s="108" t="str">
        <f>IF(SUM(COUNTIFS('Planificación 2026-1'!F:F,"SUNAMPE",'Planificación 2026-1'!W:W,C28,'Planificación 2026-1'!H:H,"AE"))&gt;0,"P38"," ")</f>
        <v xml:space="preserve"> </v>
      </c>
      <c r="BG28" s="108" t="str">
        <f>IF(SUM(COUNTIFS('Planificación 2026-1'!F:F,"SUNAMPE",'Planificación 2026-1'!W:W,C28,'Planificación 2026-1'!H:H,"T4"))&gt;0,"P55"," ")</f>
        <v xml:space="preserve"> </v>
      </c>
      <c r="BH28" s="108" t="str">
        <f>IF(SUM(COUNTIFS('Planificación 2026-1'!F:F,"HUAURA",'Planificación 2026-1'!W:W,C28,'Planificación 2026-1'!H:H,"AF"))&gt;0," P01"," ")</f>
        <v xml:space="preserve"> </v>
      </c>
      <c r="BI28" s="108" t="str">
        <f>IF(SUM(COUNTIFS('Planificación 2026-1'!F:F,"HUAURA",'Planificación 2026-1'!W:W,C28,'Planificación 2026-1'!H:H,"EN"))&gt;0,"P02"," ")</f>
        <v xml:space="preserve"> </v>
      </c>
      <c r="BJ28" s="108" t="str">
        <f>IF(SUM(COUNTIFS('Planificación 2026-1'!F:F,"HUAURA",'Planificación 2026-1'!W:W,C28,'Planificación 2026-1'!H:H,"IS"))&gt;0,"P03"," ")</f>
        <v xml:space="preserve"> </v>
      </c>
      <c r="BK28" s="108" t="str">
        <f>IF(SUM(COUNTIFS('Planificación 2026-1'!F:F,"HUAURA",'Planificación 2026-1'!W:W,C28,'Planificación 2026-1'!H:H,"PS"))&gt;0,"P04"," ")</f>
        <v xml:space="preserve"> </v>
      </c>
      <c r="BL28" s="108"/>
      <c r="BM28" s="108" t="str">
        <f>IF(SUM(COUNTIFS('Planificación 2026-1'!F:F,"HUAURA",'Planificación 2026-1'!W:W,C28,'Planificación 2026-1'!H:H,"IN"))&gt;0,"P06"," ")</f>
        <v xml:space="preserve"> </v>
      </c>
      <c r="BN28" s="108" t="str">
        <f>IF(SUM(COUNTIFS('Planificación 2026-1'!F:F,"HUAURA",'Planificación 2026-1'!W:W,C28,'Planificación 2026-1'!H:H,"CA"))&gt;0,"P07"," ")</f>
        <v xml:space="preserve"> </v>
      </c>
      <c r="BO28" s="108" t="str">
        <f>IF(SUM(COUNTIFS('Planificación 2026-1'!F:F,"HUAURA",'Planificación 2026-1'!W:W,C28,'Planificación 2026-1'!H:H,"DE"))&gt;0,"P08"," ")</f>
        <v xml:space="preserve"> </v>
      </c>
      <c r="BP28" s="108" t="str">
        <f>IF(SUM(COUNTIFS('Planificación 2026-1'!F:F,"HUAURA",'Planificación 2026-1'!W:W,C28,'Planificación 2026-1'!H:H,"OB"))&gt;0,"P09"," ")</f>
        <v xml:space="preserve"> </v>
      </c>
      <c r="BQ28" s="108" t="str">
        <f>IF(SUM(COUNTIFS('Planificación 2026-1'!F:F,"HUAURA",'Planificación 2026-1'!W:W,C28,'Planificación 2026-1'!H:H,"MH"))&gt;0,"P31"," ")</f>
        <v xml:space="preserve"> </v>
      </c>
      <c r="BR28" s="108" t="str">
        <f>IF(SUM(COUNTIFS('Planificación 2026-1'!F:F,"HUAURA",'Planificación 2026-1'!W:W,C28,'Planificación 2026-1'!H:H,"IC"))&gt;0,"P32"," ")</f>
        <v xml:space="preserve"> </v>
      </c>
      <c r="BS28" s="108" t="str">
        <f>IF(SUM(COUNTIFS('Planificación 2026-1'!F:F,"HUAURA",'Planificación 2026-1'!W:W,C28,'Planificación 2026-1'!H:H,"AR"))&gt;0,"P34"," ")</f>
        <v xml:space="preserve"> </v>
      </c>
      <c r="BT28" s="108" t="str">
        <f>IF(SUM(COUNTIFS('Planificación 2026-1'!F:F,"HUAURA",'Planificación 2026-1'!W:W,C28,'Planificación 2026-1'!H:H,"T1"))&gt;0,"P35"," ")</f>
        <v xml:space="preserve"> </v>
      </c>
      <c r="BU28" s="108" t="str">
        <f>IF(SUM(COUNTIFS('Planificación 2026-1'!F:F,"HUAURA",'Planificación 2026-1'!W:W,C28,'Planificación 2026-1'!H:H,"T3"))&gt;0,"P36"," ")</f>
        <v xml:space="preserve"> </v>
      </c>
      <c r="BV28" s="108" t="str">
        <f>IF(SUM(COUNTIFS('Planificación 2026-1'!F:F,"HUAURA",'Planificación 2026-1'!W:W,C28,'Planificación 2026-1'!H:H,"T2"))&gt;0,"P37"," ")</f>
        <v xml:space="preserve"> </v>
      </c>
      <c r="BW28" s="108" t="str">
        <f>IF(SUM(COUNTIFS('Planificación 2026-1'!F:F,"HUAURA",'Planificación 2026-1'!W:W,C28,'Planificación 2026-1'!H:H,"AE"))&gt;0,"P38"," ")</f>
        <v xml:space="preserve"> </v>
      </c>
      <c r="BX28" s="108" t="str">
        <f>IF(SUM(COUNTIFS('Planificación 2026-1'!F:F,"HUAURA",'Planificación 2026-1'!W:W,C28,'Planificación 2026-1'!H:H,"T4"))&gt;0,"P55"," ")</f>
        <v xml:space="preserve"> </v>
      </c>
      <c r="BY28" s="109">
        <f>SUMIFS('Planificación 2026-1'!R:R,'Planificación 2026-1'!W:W,C28,'Planificación 2026-1'!H:H,"AF",'Planificación 2026-1'!I:I,"&gt;2")</f>
        <v>0</v>
      </c>
      <c r="BZ28" s="109">
        <f>SUMIFS('Planificación 2026-1'!R:R,'Planificación 2026-1'!W:W,C28,'Planificación 2026-1'!H:H,"EN",'Planificación 2026-1'!I:I,"&gt;2")</f>
        <v>0</v>
      </c>
      <c r="CA28" s="109">
        <f>SUMIFS('Planificación 2026-1'!R:R,'Planificación 2026-1'!W:W,C28,'Planificación 2026-1'!H:H,"IS",'Planificación 2026-1'!I:I,"&gt;2")</f>
        <v>0</v>
      </c>
      <c r="CB28" s="109">
        <f>SUMIFS('Planificación 2026-1'!R:R,'Planificación 2026-1'!W:W,C28,'Planificación 2026-1'!H:H,"PS",'Planificación 2026-1'!I:I,"&gt;2")</f>
        <v>0</v>
      </c>
      <c r="CC28" s="109">
        <f>SUMIFS('Planificación 2026-1'!R:R,'Planificación 2026-1'!W:W,C28,'Planificación 2026-1'!H:H,"IN",'Planificación 2026-1'!I:I,"&gt;2")</f>
        <v>0</v>
      </c>
      <c r="CD28" s="109">
        <f>SUMIFS('Planificación 2026-1'!R:R,'Planificación 2026-1'!W:W,C28,'Planificación 2026-1'!H:H,"CA",'Planificación 2026-1'!I:I,"&gt;2")</f>
        <v>0</v>
      </c>
      <c r="CE28" s="109">
        <f>SUMIFS('Planificación 2026-1'!R:R,'Planificación 2026-1'!W:W,C28,'Planificación 2026-1'!H:H,"DE",'Planificación 2026-1'!I:I,"&gt;2")</f>
        <v>0</v>
      </c>
      <c r="CF28" s="109">
        <f>SUMIFS('Planificación 2026-1'!R:R,'Planificación 2026-1'!W:W,C28,'Planificación 2026-1'!H:H,"OB",'Planificación 2026-1'!I:I,"&gt;2")</f>
        <v>0</v>
      </c>
      <c r="CG28" s="109">
        <f>SUMIFS('Planificación 2026-1'!R:R,'Planificación 2026-1'!W:W,C28,'Planificación 2026-1'!H:H,"MH",'Planificación 2026-1'!I:I,"&gt;2")</f>
        <v>0</v>
      </c>
      <c r="CH28" s="109">
        <f>SUMIFS('Planificación 2026-1'!R:R,'Planificación 2026-1'!W:W,C28,'Planificación 2026-1'!H:H,"IC",'Planificación 2026-1'!I:I,"&gt;2")</f>
        <v>0</v>
      </c>
      <c r="CI28" s="109">
        <f>SUMIFS('Planificación 2026-1'!R:R,'Planificación 2026-1'!W:W,C28,'Planificación 2026-1'!H:H,"AR",'Planificación 2026-1'!I:I,"&gt;2")</f>
        <v>0</v>
      </c>
      <c r="CJ28" s="109">
        <f>SUMIFS('Planificación 2026-1'!R:R,'Planificación 2026-1'!W:W,C28,'Planificación 2026-1'!H:H,"T1",'Planificación 2026-1'!I:I,"&gt;2")</f>
        <v>0</v>
      </c>
      <c r="CK28" s="109">
        <f>SUMIFS('Planificación 2026-1'!R:R,'Planificación 2026-1'!W:W,C28,'Planificación 2026-1'!H:H,"T3",'Planificación 2026-1'!I:I,"&gt;2")</f>
        <v>0</v>
      </c>
      <c r="CL28" s="109">
        <f>SUMIFS('Planificación 2026-1'!R:R,'Planificación 2026-1'!W:W,C28,'Planificación 2026-1'!H:H,"T2",'Planificación 2026-1'!I:I,"&gt;2")</f>
        <v>0</v>
      </c>
      <c r="CM28" s="109">
        <f>SUMIFS('Planificación 2026-1'!R:R,'Planificación 2026-1'!W:W,C28,'Planificación 2026-1'!H:H,"AE",'Planificación 2026-1'!I:I,"&gt;2")</f>
        <v>0</v>
      </c>
      <c r="CN28" s="109">
        <f>SUMIFS('Planificación 2026-1'!R:R,'Planificación 2026-1'!W:W,C28,'Planificación 2026-1'!H:H,"T4",'Planificación 2026-1'!I:I,"&gt;2")</f>
        <v>0</v>
      </c>
      <c r="CO28" s="109">
        <f>SUMIFS('Planificación 2026-1'!R:R,'Planificación 2026-1'!W:W,C28,'Planificación 2026-1'!H:H,"AF",'Planificación 2026-1'!I:I,"&lt;3")</f>
        <v>0</v>
      </c>
      <c r="CP28" s="109">
        <f>SUMIFS('Planificación 2026-1'!R:R,'Planificación 2026-1'!W:W,C28,'Planificación 2026-1'!H:H,"EN",'Planificación 2026-1'!I:I,"&lt;3")</f>
        <v>0</v>
      </c>
      <c r="CQ28" s="109">
        <f>SUMIFS('Planificación 2026-1'!R:R,'Planificación 2026-1'!W:W,C28,'Planificación 2026-1'!H:H,"IS",'Planificación 2026-1'!I:I,"&lt;3")</f>
        <v>0</v>
      </c>
      <c r="CR28" s="109">
        <f>SUMIFS('Planificación 2026-1'!R:R,'Planificación 2026-1'!W:W,C28,'Planificación 2026-1'!H:H,"PS",'Planificación 2026-1'!I:I,"&lt;3")</f>
        <v>0</v>
      </c>
      <c r="CS28" s="109">
        <f>SUMIFS('Planificación 2026-1'!R:R,'Planificación 2026-1'!W:W,C28,'Planificación 2026-1'!H:H,"IN",'Planificación 2026-1'!I:I,"&lt;3")</f>
        <v>0</v>
      </c>
      <c r="CT28" s="109">
        <f>SUMIFS('Planificación 2026-1'!R:R,'Planificación 2026-1'!W:W,C28,'Planificación 2026-1'!H:H,"CA",'Planificación 2026-1'!I:I,"&lt;3")</f>
        <v>0</v>
      </c>
      <c r="CU28" s="109">
        <f>SUMIFS('Planificación 2026-1'!R:R,'Planificación 2026-1'!W:W,C28,'Planificación 2026-1'!H:H,"DE",'Planificación 2026-1'!I:I,"&lt;3")</f>
        <v>0</v>
      </c>
      <c r="CV28" s="109">
        <f>SUMIFS('Planificación 2026-1'!R:R,'Planificación 2026-1'!W:W,C28,'Planificación 2026-1'!H:H,"OB",'Planificación 2026-1'!I:I,"&lt;3")</f>
        <v>0</v>
      </c>
      <c r="CW28" s="109">
        <f>SUMIFS('Planificación 2026-1'!R:R,'Planificación 2026-1'!W:W,C28,'Planificación 2026-1'!H:H,"MH",'Planificación 2026-1'!I:I,"&lt;3")</f>
        <v>0</v>
      </c>
      <c r="CX28" s="109">
        <f>SUMIFS('Planificación 2026-1'!R:R,'Planificación 2026-1'!W:W,C28,'Planificación 2026-1'!H:H,"IC",'Planificación 2026-1'!I:I,"&lt;3")</f>
        <v>0</v>
      </c>
      <c r="CY28" s="109">
        <f>SUMIFS('Planificación 2026-1'!R:R,'Planificación 2026-1'!W:W,C28,'Planificación 2026-1'!H:H,"AR",'Planificación 2026-1'!I:I,"&lt;3")</f>
        <v>0</v>
      </c>
      <c r="CZ28" s="109">
        <f>SUMIFS('Planificación 2026-1'!R:R,'Planificación 2026-1'!W:W,C28,'Planificación 2026-1'!H:H,"T1",'Planificación 2026-1'!I:I,"&lt;3")</f>
        <v>0</v>
      </c>
      <c r="DA28" s="109">
        <f>SUMIFS('Planificación 2026-1'!R:R,'Planificación 2026-1'!W:W,C28,'Planificación 2026-1'!H:H,"T3",'Planificación 2026-1'!I:I,"&lt;3")</f>
        <v>0</v>
      </c>
      <c r="DB28" s="109">
        <f>SUMIFS('Planificación 2026-1'!R:R,'Planificación 2026-1'!W:W,C28,'Planificación 2026-1'!H:H,"T2",'Planificación 2026-1'!I:I,"&lt;3")</f>
        <v>0</v>
      </c>
      <c r="DC28" s="109">
        <f>SUMIFS('Planificación 2026-1'!R:R,'Planificación 2026-1'!W:W,C28,'Planificación 2026-1'!H:H,"AE",'Planificación 2026-1'!I:I,"&lt;3")</f>
        <v>0</v>
      </c>
      <c r="DD28" s="109">
        <f>SUMIFS('Planificación 2026-1'!R:R,'Planificación 2026-1'!W:W,C28,'Planificación 2026-1'!H:H,"T4",'Planificación 2026-1'!I:I,"&lt;3")</f>
        <v>0</v>
      </c>
      <c r="DE28" s="108" t="str">
        <f t="shared" si="4"/>
        <v/>
      </c>
      <c r="DF28" s="41">
        <f>IF(C28="","",SUMIFS('Planificación 2026-1'!R:R,'Planificación 2026-1'!W:W,C28,'Planificación 2026-1'!F:F,"PRINCIPAL",'Planificación 2026-1'!X:X,"VIRTUAL"))</f>
        <v>0</v>
      </c>
      <c r="DG28" s="41">
        <f>IF(C28="","",SUMIFS('Planificación 2026-1'!R:R,'Planificación 2026-1'!W:W,C28,'Planificación 2026-1'!F:F,"PRINCIPAL",'Planificación 2026-1'!X:X,"PRESENCIAL"))</f>
        <v>0</v>
      </c>
      <c r="DH28" s="41">
        <f>IF(C28="","",SUMIFS('Planificación 2026-1'!R:R,'Planificación 2026-1'!W:W,C28,'Planificación 2026-1'!F:F,"PRINCIPAL",'Planificación 2026-1'!X:X,"HIBRIDO PRESENCIAL"))</f>
        <v>0</v>
      </c>
      <c r="DI28" s="108" t="str">
        <f t="shared" si="5"/>
        <v/>
      </c>
      <c r="DJ28" s="108">
        <f>IF(C28="","",SUMIFS('Planificación 2026-1'!R:R,'Planificación 2026-1'!W:W,C28,'Planificación 2026-1'!F:F,"FILIAL",'Planificación 2026-1'!X:X,"VIRTUAL"))</f>
        <v>0</v>
      </c>
      <c r="DK28" s="110">
        <f>IF(C28="","",SUMIFS('Planificación 2026-1'!R:R,'Planificación 2026-1'!W:W,C28,'Planificación 2026-1'!F:F,"FILIAL",'Planificación 2026-1'!X:X,"PRESENCIAL"))</f>
        <v>0</v>
      </c>
      <c r="DL28" s="61">
        <f>IF(C28="","",SUMIFS('Planificación 2026-1'!R:R,'Planificación 2026-1'!W:W,C28,'Planificación 2026-1'!F:F,"FILIAL",'Planificación 2026-1'!X:X,"HIBRIDO PRESENCIAL"))</f>
        <v>0</v>
      </c>
      <c r="DM28" s="111" t="str">
        <f t="shared" si="6"/>
        <v/>
      </c>
      <c r="DN28" s="108">
        <f>IF(C28="","",SUMIFS('Planificación 2026-1'!R:R,'Planificación 2026-1'!W:W,C28,'Planificación 2026-1'!F:F,"SUNAMPE",'Planificación 2026-1'!X:X,"VIRTUAL"))</f>
        <v>0</v>
      </c>
      <c r="DO28" s="61">
        <f>IF(C28="","",SUMIFS('Planificación 2026-1'!R:R,'Planificación 2026-1'!W:W,C28,'Planificación 2026-1'!F:F,"SUNAMPE",'Planificación 2026-1'!X:X,"PRESENCIAL"))</f>
        <v>0</v>
      </c>
      <c r="DP28" s="111" t="str">
        <f t="shared" si="7"/>
        <v/>
      </c>
      <c r="DQ28" s="108">
        <f>IF(C28="","",SUMIFS('Planificación 2026-1'!R:R,'Planificación 2026-1'!W:W,C28,'Planificación 2026-1'!F:F,"HUAURA",'Planificación 2026-1'!X:X,"VIRTUAL"))</f>
        <v>0</v>
      </c>
      <c r="DR28" s="61">
        <f>IF(C28="","",SUMIFS('Planificación 2026-1'!R:R,'Planificación 2026-1'!W:W,C28,'Planificación 2026-1'!F:F,"HUAURA",'Planificación 2026-1'!X:X,"PRESENCIAL"))</f>
        <v>0</v>
      </c>
      <c r="DS28" s="76">
        <f>SUMIFS('Planificación 2026-1'!R:R,'Planificación 2026-1'!W:W,C28,'Planificación 2026-1'!F:F,"PRINCIPAL",'Planificación 2026-1'!X:X,"VIRTUAL",'Planificación 2026-1'!I:I,"&gt;2")</f>
        <v>0</v>
      </c>
      <c r="DT28" s="76">
        <f>SUMIFS('Planificación 2026-1'!R:R,'Planificación 2026-1'!W:W,C28,'Planificación 2026-1'!F:F,"PRINCIPAL",'Planificación 2026-1'!X:X,"&lt;&gt;VIRTUAL",'Planificación 2026-1'!I:I,"&gt;2")</f>
        <v>0</v>
      </c>
      <c r="DU28" s="76">
        <f>SUMIFS('Planificación 2026-1'!R:R,'Planificación 2026-1'!W:W,C28,'Planificación 2026-1'!F:F,"SUNAMPE",'Planificación 2026-1'!X:X,"VIRTUAL",'Planificación 2026-1'!I:I,"&gt;2")</f>
        <v>0</v>
      </c>
      <c r="DV28" s="76">
        <f>SUMIFS('Planificación 2026-1'!R:R,'Planificación 2026-1'!W:W,C28,'Planificación 2026-1'!F:F,"SUNAMPE",'Planificación 2026-1'!X:X,"&lt;&gt;VIRTUAL",'Planificación 2026-1'!I:I,"&gt;2")</f>
        <v>0</v>
      </c>
      <c r="DW28" s="76">
        <f>SUMIFS('Planificación 2026-1'!R:R,'Planificación 2026-1'!W:W,C28,'Planificación 2026-1'!F:F,"FILIAL",'Planificación 2026-1'!X:X,"VIRTUAL",'Planificación 2026-1'!I:I,"&gt;2")</f>
        <v>0</v>
      </c>
      <c r="DX28" s="76">
        <f>SUMIFS('Planificación 2026-1'!R:R,'Planificación 2026-1'!W:W,C28,'Planificación 2026-1'!F:F,"FILIAL",'Planificación 2026-1'!X:X,"&lt;&gt;VIRTUAL",'Planificación 2026-1'!I:I,"&gt;2")</f>
        <v>0</v>
      </c>
      <c r="DY28" s="76">
        <f>SUMIFS('Planificación 2026-1'!R:R,'Planificación 2026-1'!W:W,C28,'Planificación 2026-1'!F:F,"PORUMA",'Planificación 2026-1'!X:X,"VIRTUAL",'Planificación 2026-1'!I:I,"&gt;2")</f>
        <v>0</v>
      </c>
      <c r="DZ28" s="76">
        <f>SUMIFS('Planificación 2026-1'!R:R,'Planificación 2026-1'!W:W,C28,'Planificación 2026-1'!F:F,"PORUMA",'Planificación 2026-1'!X:X,"&lt;&gt;VIRTUAL",'Planificación 2026-1'!I:I,"&gt;2")</f>
        <v>0</v>
      </c>
      <c r="EA28" s="76">
        <f>SUMIFS('Planificación 2026-1'!R:R,'Planificación 2026-1'!W:W,C28,'Planificación 2026-1'!F:F,"HUAURA",'Planificación 2026-1'!X:X,"VIRTUAL",'Planificación 2026-1'!I:I,"&gt;2")</f>
        <v>0</v>
      </c>
      <c r="EB28" s="76">
        <f>SUMIFS('Planificación 2026-1'!R:R,'Planificación 2026-1'!W:W,C28,'Planificación 2026-1'!F:F,"HUAURA",'Planificación 2026-1'!X:X,"&lt;&gt;VIRTUAL",'Planificación 2026-1'!I:I,"&gt;2")</f>
        <v>0</v>
      </c>
      <c r="EC28" s="76">
        <f>SUMIFS('Planificación 2026-1'!R:R,'Planificación 2026-1'!W:W,C28,'Planificación 2026-1'!F:F,"PRINCIPAL",'Planificación 2026-1'!X:X,"VIRTUAL",'Planificación 2026-1'!I:I,"&lt;3")</f>
        <v>0</v>
      </c>
      <c r="ED28" s="76">
        <f>SUMIFS('Planificación 2026-1'!R:R,'Planificación 2026-1'!W:W,C28,'Planificación 2026-1'!F:F,"PRINCIPAL",'Planificación 2026-1'!X:X,"&lt;&gt;VIRTUAL",'Planificación 2026-1'!I:I,"&lt;3")</f>
        <v>0</v>
      </c>
      <c r="EE28" s="76">
        <f>SUMIFS('Planificación 2026-1'!R:R,'Planificación 2026-1'!W:W,C28,'Planificación 2026-1'!F:F,"SUNAMPE",'Planificación 2026-1'!X:X,"VIRTUAL",'Planificación 2026-1'!I:I,"&lt;3")</f>
        <v>0</v>
      </c>
      <c r="EF28" s="76">
        <f>SUMIFS('Planificación 2026-1'!R:R,'Planificación 2026-1'!W:W,C28,'Planificación 2026-1'!F:F,"SUNAMPE",'Planificación 2026-1'!X:X,"&lt;&gt;VIRTUAL",'Planificación 2026-1'!I:I,"&lt;3")</f>
        <v>0</v>
      </c>
      <c r="EG28" s="76">
        <f>SUMIFS('Planificación 2026-1'!R:R,'Planificación 2026-1'!W:W,C28,'Planificación 2026-1'!F:F,"FILIAL",'Planificación 2026-1'!X:X,"VIRTUAL",'Planificación 2026-1'!I:I,"&lt;3")</f>
        <v>0</v>
      </c>
      <c r="EH28" s="76">
        <f>SUMIFS('Planificación 2026-1'!R:R,'Planificación 2026-1'!W:W,C28,'Planificación 2026-1'!F:F,"FILIAL",'Planificación 2026-1'!X:X,"&lt;&gt;VIRTUAL",'Planificación 2026-1'!I:I,"&lt;3")</f>
        <v>0</v>
      </c>
      <c r="EI28" s="76">
        <f>SUMIFS('Planificación 2026-1'!R:R,'Planificación 2026-1'!W:W,C28,'Planificación 2026-1'!F:F,"PORUMA",'Planificación 2026-1'!X:X,"VIRTUAL",'Planificación 2026-1'!I:I,"&lt;3")</f>
        <v>0</v>
      </c>
      <c r="EJ28" s="76">
        <f>SUMIFS('Planificación 2026-1'!R:R,'Planificación 2026-1'!W:W,C28,'Planificación 2026-1'!F:F,"PORUMA",'Planificación 2026-1'!X:X,"&lt;&gt;VIRTUAL",'Planificación 2026-1'!I:I,"&lt;3")</f>
        <v>0</v>
      </c>
      <c r="EK28" s="76">
        <f>SUMIFS('Planificación 2026-1'!R:R,'Planificación 2026-1'!W:W,C28,'Planificación 2026-1'!F:F,"HUAURA",'Planificación 2026-1'!X:X,"VIRTUAL",'Planificación 2026-1'!I:I,"&lt;3")</f>
        <v>0</v>
      </c>
      <c r="EL28" s="76">
        <f>SUMIFS('Planificación 2026-1'!R:R,'Planificación 2026-1'!W:W,C28,'Planificación 2026-1'!F:F,"HUAURA",'Planificación 2026-1'!X:X,"&lt;&gt;VIRTUAL",'Planificación 2026-1'!I:I,"&lt;3")</f>
        <v>0</v>
      </c>
      <c r="EM28" s="76"/>
      <c r="EN28" s="76">
        <f t="shared" si="0"/>
        <v>0</v>
      </c>
      <c r="EO28" s="76">
        <f t="shared" si="1"/>
        <v>0</v>
      </c>
      <c r="EP28" s="76" t="b">
        <f t="shared" si="2"/>
        <v>1</v>
      </c>
      <c r="EQ28" s="76" t="str">
        <f t="shared" si="3"/>
        <v/>
      </c>
      <c r="ER28" s="76" t="str">
        <f t="shared" si="8"/>
        <v>PRESENCIAL</v>
      </c>
    </row>
    <row r="29" spans="1:148" hidden="1">
      <c r="A29" s="83"/>
      <c r="B29" s="119">
        <v>26</v>
      </c>
      <c r="C29" s="115" t="s">
        <v>197</v>
      </c>
      <c r="D29" s="112">
        <f>SUMIF('Planificación 2026-1'!W:W,C29,'Planificación 2026-1'!R:R)</f>
        <v>0</v>
      </c>
      <c r="E29" s="114" t="s">
        <v>170</v>
      </c>
      <c r="F29" s="115" t="s">
        <v>171</v>
      </c>
      <c r="G29" s="115" t="s">
        <v>153</v>
      </c>
      <c r="H29" s="115" t="s">
        <v>143</v>
      </c>
      <c r="I29" s="107" t="str">
        <f>IF(SUM(COUNTIFS('Planificación 2026-1'!F:F,"PRINCIPAL",'Planificación 2026-1'!W:W,C29,'Planificación 2026-1'!H:H,"AF"))&gt;0,"P01"," ")</f>
        <v xml:space="preserve"> </v>
      </c>
      <c r="J29" s="108" t="str">
        <f>IF(SUM(COUNTIFS('Planificación 2026-1'!F:F,"PRINCIPAL",'Planificación 2026-1'!W:W,C29,'Planificación 2026-1'!H:H,"EN"))&gt;0,"P02"," ")</f>
        <v xml:space="preserve"> </v>
      </c>
      <c r="K29" s="108" t="str">
        <f>IF(SUM(COUNTIFS('Planificación 2026-1'!F:F,"PRINCIPAL",'Planificación 2026-1'!W:W,C29,'Planificación 2026-1'!H:H,"IS"))&gt;0,"P03"," ")</f>
        <v xml:space="preserve"> </v>
      </c>
      <c r="L29" s="108" t="str">
        <f>IF(SUM(COUNTIFS('Planificación 2026-1'!F:F,"PRINCIPAL",'Planificación 2026-1'!W:W,C29,'Planificación 2026-1'!H:H,"PS"))&gt;0,"P04"," ")</f>
        <v xml:space="preserve"> </v>
      </c>
      <c r="M29" s="108"/>
      <c r="N29" s="108" t="str">
        <f>IF(SUM(COUNTIFS('Planificación 2026-1'!F:F,"PRINCIPAL",'Planificación 2026-1'!W:W,C29,'Planificación 2026-1'!H:H,"IN"))&gt;0,"P06"," ")</f>
        <v xml:space="preserve"> </v>
      </c>
      <c r="O29" s="108" t="str">
        <f>IF(SUM(COUNTIFS('Planificación 2026-1'!F:F,"PRINCIPAL",'Planificación 2026-1'!W:W,C29,'Planificación 2026-1'!H:H,"CA"))&gt;0,"P07"," ")</f>
        <v xml:space="preserve"> </v>
      </c>
      <c r="P29" s="108" t="str">
        <f>IF(SUM(COUNTIFS('Planificación 2026-1'!F:F,"PRINCIPAL",'Planificación 2026-1'!W:W,C29,'Planificación 2026-1'!H:H,"DE"))&gt;0,"P08"," ")</f>
        <v xml:space="preserve"> </v>
      </c>
      <c r="Q29" s="108" t="str">
        <f>IF(SUM(COUNTIFS('Planificación 2026-1'!F:F,"PRINCIPAL",'Planificación 2026-1'!W:W,C29,'Planificación 2026-1'!H:H,"OB"))&gt;0,"P09"," ")</f>
        <v xml:space="preserve"> </v>
      </c>
      <c r="R29" s="108" t="str">
        <f>IF(SUM(COUNTIFS('Planificación 2026-1'!F:F,"PRINCIPAL",'Planificación 2026-1'!W:W,C29,'Planificación 2026-1'!H:H,"MH"))&gt;0,"P31"," ")</f>
        <v xml:space="preserve"> </v>
      </c>
      <c r="S29" s="108" t="str">
        <f>IF(SUM(COUNTIFS('Planificación 2026-1'!F:F,"PRINCIPAL",'Planificación 2026-1'!W:W,C29,'Planificación 2026-1'!H:H,"IC"))&gt;0,"P32"," ")</f>
        <v xml:space="preserve"> </v>
      </c>
      <c r="T29" s="108" t="str">
        <f>IF(SUM(COUNTIFS('Planificación 2026-1'!F:F,"PRINCIPAL",'Planificación 2026-1'!W:W,C29,'Planificación 2026-1'!H:H,"AR"))&gt;0,"P34"," ")</f>
        <v xml:space="preserve"> </v>
      </c>
      <c r="U29" s="108" t="str">
        <f>IF(SUM(COUNTIFS('Planificación 2026-1'!F:F,"PRINCIPAL",'Planificación 2026-1'!W:W,C29,'Planificación 2026-1'!H:H,"T1"))&gt;0,"P35"," ")</f>
        <v xml:space="preserve"> </v>
      </c>
      <c r="V29" s="108" t="str">
        <f>IF(SUM(COUNTIFS('Planificación 2026-1'!F:F,"PRINCIPAL",'Planificación 2026-1'!W:W,C29,'Planificación 2026-1'!H:H,"T3"))&gt;0,"P36"," ")</f>
        <v xml:space="preserve"> </v>
      </c>
      <c r="W29" s="108" t="str">
        <f>IF(SUM(COUNTIFS('Planificación 2026-1'!F:F,"PRINCIPAL",'Planificación 2026-1'!W:W,C29,'Planificación 2026-1'!H:H,"T2"))&gt;0,"P37"," ")</f>
        <v xml:space="preserve"> </v>
      </c>
      <c r="X29" s="108" t="str">
        <f>IF(SUM(COUNTIFS('Planificación 2026-1'!F:F,"PRINCIPAL",'Planificación 2026-1'!W:W,C29,'Planificación 2026-1'!H:H,"AE"))&gt;0,"P38"," ")</f>
        <v xml:space="preserve"> </v>
      </c>
      <c r="Y29" s="108" t="str">
        <f>IF(SUM(COUNTIFS('Planificación 2026-1'!F:F,"PRINCIPAL",'Planificación 2026-1'!W:W,C29,'Planificación 2026-1'!H:H,"T4"))&gt;0,"P55"," ")</f>
        <v xml:space="preserve"> </v>
      </c>
      <c r="Z29" s="108" t="str">
        <f>IF(SUM(COUNTIFS('Planificación 2026-1'!F:F,"FILIAL",'Planificación 2026-1'!W:W,C29,'Planificación 2026-1'!H:H,"AF"))&gt;0," P01"," ")</f>
        <v xml:space="preserve"> </v>
      </c>
      <c r="AA29" s="108" t="str">
        <f>IF(SUM(COUNTIFS('Planificación 2026-1'!F:F,"FILIAL",'Planificación 2026-1'!W:W,C29,'Planificación 2026-1'!H:H,"EN"))&gt;0,"P02"," ")</f>
        <v xml:space="preserve"> </v>
      </c>
      <c r="AB29" s="108" t="str">
        <f>IF(SUM(COUNTIFS('Planificación 2026-1'!F:F,"FILIAL",'Planificación 2026-1'!W:W,C29,'Planificación 2026-1'!H:H,"IS"))&gt;0,"P03"," ")</f>
        <v xml:space="preserve"> </v>
      </c>
      <c r="AC29" s="108" t="str">
        <f>IF(SUM(COUNTIFS('Planificación 2026-1'!F:F,"FILIAL",'Planificación 2026-1'!W:W,C29,'Planificación 2026-1'!H:H,"PS"))&gt;0,"P04"," ")</f>
        <v xml:space="preserve"> </v>
      </c>
      <c r="AD29" s="108"/>
      <c r="AE29" s="108" t="str">
        <f>IF(SUM(COUNTIFS('Planificación 2026-1'!F:F,"FILIAL",'Planificación 2026-1'!W:W,C29,'Planificación 2026-1'!H:H,"IN"))&gt;0,"P06"," ")</f>
        <v xml:space="preserve"> </v>
      </c>
      <c r="AF29" s="108" t="str">
        <f>IF(SUM(COUNTIFS('Planificación 2026-1'!F:F,"FILIAL",'Planificación 2026-1'!W:W,C29,'Planificación 2026-1'!H:H,"CA"))&gt;0,"P07"," ")</f>
        <v xml:space="preserve"> </v>
      </c>
      <c r="AG29" s="108" t="str">
        <f>IF(SUM(COUNTIFS('Planificación 2026-1'!F:F,"FILIAL",'Planificación 2026-1'!W:W,C29,'Planificación 2026-1'!H:H,"DE"))&gt;0,"P08"," ")</f>
        <v xml:space="preserve"> </v>
      </c>
      <c r="AH29" s="108" t="str">
        <f>IF(SUM(COUNTIFS('Planificación 2026-1'!F:F,"FILIAL",'Planificación 2026-1'!W:W,C29,'Planificación 2026-1'!H:H,"OB"))&gt;0,"P09"," ")</f>
        <v xml:space="preserve"> </v>
      </c>
      <c r="AI29" s="108" t="str">
        <f>IF(SUM(COUNTIFS('Planificación 2026-1'!F:F,"FILIAL",'Planificación 2026-1'!W:W,C29,'Planificación 2026-1'!H:H,"MH"))&gt;0,"P31"," ")</f>
        <v xml:space="preserve"> </v>
      </c>
      <c r="AJ29" s="108" t="str">
        <f>IF(SUM(COUNTIFS('Planificación 2026-1'!F:F,"FILIAL",'Planificación 2026-1'!W:W,C29,'Planificación 2026-1'!H:H,"IC"))&gt;0,"P32"," ")</f>
        <v xml:space="preserve"> </v>
      </c>
      <c r="AK29" s="108" t="str">
        <f>IF(SUM(COUNTIFS('Planificación 2026-1'!F:F,"FILIAL",'Planificación 2026-1'!W:W,C29,'Planificación 2026-1'!H:H,"AR"))&gt;0,"P34"," ")</f>
        <v xml:space="preserve"> </v>
      </c>
      <c r="AL29" s="108" t="str">
        <f>IF(SUM(COUNTIFS('Planificación 2026-1'!F:F,"FILIAL",'Planificación 2026-1'!W:W,C29,'Planificación 2026-1'!H:H,"T1"))&gt;0,"P35"," ")</f>
        <v xml:space="preserve"> </v>
      </c>
      <c r="AM29" s="108" t="str">
        <f>IF(SUM(COUNTIFS('Planificación 2026-1'!F:F,"FILIAL",'Planificación 2026-1'!W:W,C29,'Planificación 2026-1'!H:H,"T3"))&gt;0,"P36"," ")</f>
        <v xml:space="preserve"> </v>
      </c>
      <c r="AN29" s="108" t="str">
        <f>IF(SUM(COUNTIFS('Planificación 2026-1'!F:F,"FILIAL",'Planificación 2026-1'!W:W,C29,'Planificación 2026-1'!H:H,"T2"))&gt;0,"P37"," ")</f>
        <v xml:space="preserve"> </v>
      </c>
      <c r="AO29" s="108" t="str">
        <f>IF(SUM(COUNTIFS('Planificación 2026-1'!F:F,"FILIAL",'Planificación 2026-1'!W:W,C29,'Planificación 2026-1'!H:H,"AE"))&gt;0,"P38"," ")</f>
        <v xml:space="preserve"> </v>
      </c>
      <c r="AP29" s="108" t="str">
        <f>IF(SUM(COUNTIFS('Planificación 2026-1'!F:F,"FILIAL",'Planificación 2026-1'!W:W,C29,'Planificación 2026-1'!H:H,"T4"))&gt;0,"P55"," ")</f>
        <v xml:space="preserve"> </v>
      </c>
      <c r="AQ29" s="108" t="str">
        <f>IF(SUM(COUNTIFS('Planificación 2026-1'!F:F,"SUNAMPE",'Planificación 2026-1'!W:W,C29,'Planificación 2026-1'!H:H,"AF"))&gt;0," P01"," ")</f>
        <v xml:space="preserve"> </v>
      </c>
      <c r="AR29" s="108" t="str">
        <f>IF(SUM(COUNTIFS('Planificación 2026-1'!F:F,"SUNAMPE",'Planificación 2026-1'!W:W,C29,'Planificación 2026-1'!H:H,"EN"))&gt;0,"P02"," ")</f>
        <v xml:space="preserve"> </v>
      </c>
      <c r="AS29" s="108" t="str">
        <f>IF(SUM(COUNTIFS('Planificación 2026-1'!F:F,"SUNAMPE",'Planificación 2026-1'!W:W,C29,'Planificación 2026-1'!H:H,"IS"))&gt;0,"P03"," ")</f>
        <v xml:space="preserve"> </v>
      </c>
      <c r="AT29" s="108" t="str">
        <f>IF(SUM(COUNTIFS('Planificación 2026-1'!F:F,"SUNAMPE",'Planificación 2026-1'!W:W,C29,'Planificación 2026-1'!H:H,"PS"))&gt;0,"P04"," ")</f>
        <v xml:space="preserve"> </v>
      </c>
      <c r="AU29" s="108"/>
      <c r="AV29" s="108" t="str">
        <f>IF(SUM(COUNTIFS('Planificación 2026-1'!F:F,"SUNAMPE",'Planificación 2026-1'!W:W,C29,'Planificación 2026-1'!H:H,"IN"))&gt;0,"P06"," ")</f>
        <v xml:space="preserve"> </v>
      </c>
      <c r="AW29" s="108" t="str">
        <f>IF(SUM(COUNTIFS('Planificación 2026-1'!F:F,"SUNAMPE",'Planificación 2026-1'!W:W,C29,'Planificación 2026-1'!H:H,"CA"))&gt;0,"P07"," ")</f>
        <v xml:space="preserve"> </v>
      </c>
      <c r="AX29" s="108" t="str">
        <f>IF(SUM(COUNTIFS('Planificación 2026-1'!F:F,"SUNAMPE",'Planificación 2026-1'!W:W,C29,'Planificación 2026-1'!H:H,"DE"))&gt;0,"P08"," ")</f>
        <v xml:space="preserve"> </v>
      </c>
      <c r="AY29" s="108" t="str">
        <f>IF(SUM(COUNTIFS('Planificación 2026-1'!F:F,"SUNAMPE",'Planificación 2026-1'!W:W,C29,'Planificación 2026-1'!H:H,"OB"))&gt;0,"P09"," ")</f>
        <v xml:space="preserve"> </v>
      </c>
      <c r="AZ29" s="108" t="str">
        <f>IF(SUM(COUNTIFS('Planificación 2026-1'!F:F,"SUNAMPE",'Planificación 2026-1'!W:W,C29,'Planificación 2026-1'!H:H,"MH"))&gt;0,"P31"," ")</f>
        <v xml:space="preserve"> </v>
      </c>
      <c r="BA29" s="108" t="str">
        <f>IF(SUM(COUNTIFS('Planificación 2026-1'!F:F,"SUNAMPE",'Planificación 2026-1'!W:W,C29,'Planificación 2026-1'!H:H,"IC"))&gt;0,"P32"," ")</f>
        <v xml:space="preserve"> </v>
      </c>
      <c r="BB29" s="108" t="str">
        <f>IF(SUM(COUNTIFS('Planificación 2026-1'!F:F,"SUNAMPE",'Planificación 2026-1'!W:W,C29,'Planificación 2026-1'!H:H,"AR"))&gt;0,"P34"," ")</f>
        <v xml:space="preserve"> </v>
      </c>
      <c r="BC29" s="108" t="str">
        <f>IF(SUM(COUNTIFS('Planificación 2026-1'!F:F,"SUNAMPE",'Planificación 2026-1'!W:W,C29,'Planificación 2026-1'!H:H,"T1"))&gt;0,"P35"," ")</f>
        <v xml:space="preserve"> </v>
      </c>
      <c r="BD29" s="108" t="str">
        <f>IF(SUM(COUNTIFS('Planificación 2026-1'!F:F,"SUNAMPE",'Planificación 2026-1'!W:W,C29,'Planificación 2026-1'!H:H,"T3"))&gt;0,"P36"," ")</f>
        <v xml:space="preserve"> </v>
      </c>
      <c r="BE29" s="108" t="str">
        <f>IF(SUM(COUNTIFS('Planificación 2026-1'!F:F,"SUNAMPE",'Planificación 2026-1'!W:W,C29,'Planificación 2026-1'!H:H,"T2"))&gt;0,"P37"," ")</f>
        <v xml:space="preserve"> </v>
      </c>
      <c r="BF29" s="108" t="str">
        <f>IF(SUM(COUNTIFS('Planificación 2026-1'!F:F,"SUNAMPE",'Planificación 2026-1'!W:W,C29,'Planificación 2026-1'!H:H,"AE"))&gt;0,"P38"," ")</f>
        <v xml:space="preserve"> </v>
      </c>
      <c r="BG29" s="108" t="str">
        <f>IF(SUM(COUNTIFS('Planificación 2026-1'!F:F,"SUNAMPE",'Planificación 2026-1'!W:W,C29,'Planificación 2026-1'!H:H,"T4"))&gt;0,"P55"," ")</f>
        <v xml:space="preserve"> </v>
      </c>
      <c r="BH29" s="108" t="str">
        <f>IF(SUM(COUNTIFS('Planificación 2026-1'!F:F,"HUAURA",'Planificación 2026-1'!W:W,C29,'Planificación 2026-1'!H:H,"AF"))&gt;0," P01"," ")</f>
        <v xml:space="preserve"> </v>
      </c>
      <c r="BI29" s="108" t="str">
        <f>IF(SUM(COUNTIFS('Planificación 2026-1'!F:F,"HUAURA",'Planificación 2026-1'!W:W,C29,'Planificación 2026-1'!H:H,"EN"))&gt;0,"P02"," ")</f>
        <v xml:space="preserve"> </v>
      </c>
      <c r="BJ29" s="108" t="str">
        <f>IF(SUM(COUNTIFS('Planificación 2026-1'!F:F,"HUAURA",'Planificación 2026-1'!W:W,C29,'Planificación 2026-1'!H:H,"IS"))&gt;0,"P03"," ")</f>
        <v xml:space="preserve"> </v>
      </c>
      <c r="BK29" s="108" t="str">
        <f>IF(SUM(COUNTIFS('Planificación 2026-1'!F:F,"HUAURA",'Planificación 2026-1'!W:W,C29,'Planificación 2026-1'!H:H,"PS"))&gt;0,"P04"," ")</f>
        <v xml:space="preserve"> </v>
      </c>
      <c r="BL29" s="108"/>
      <c r="BM29" s="108" t="str">
        <f>IF(SUM(COUNTIFS('Planificación 2026-1'!F:F,"HUAURA",'Planificación 2026-1'!W:W,C29,'Planificación 2026-1'!H:H,"IN"))&gt;0,"P06"," ")</f>
        <v xml:space="preserve"> </v>
      </c>
      <c r="BN29" s="108" t="str">
        <f>IF(SUM(COUNTIFS('Planificación 2026-1'!F:F,"HUAURA",'Planificación 2026-1'!W:W,C29,'Planificación 2026-1'!H:H,"CA"))&gt;0,"P07"," ")</f>
        <v xml:space="preserve"> </v>
      </c>
      <c r="BO29" s="108" t="str">
        <f>IF(SUM(COUNTIFS('Planificación 2026-1'!F:F,"HUAURA",'Planificación 2026-1'!W:W,C29,'Planificación 2026-1'!H:H,"DE"))&gt;0,"P08"," ")</f>
        <v xml:space="preserve"> </v>
      </c>
      <c r="BP29" s="108" t="str">
        <f>IF(SUM(COUNTIFS('Planificación 2026-1'!F:F,"HUAURA",'Planificación 2026-1'!W:W,C29,'Planificación 2026-1'!H:H,"OB"))&gt;0,"P09"," ")</f>
        <v xml:space="preserve"> </v>
      </c>
      <c r="BQ29" s="108" t="str">
        <f>IF(SUM(COUNTIFS('Planificación 2026-1'!F:F,"HUAURA",'Planificación 2026-1'!W:W,C29,'Planificación 2026-1'!H:H,"MH"))&gt;0,"P31"," ")</f>
        <v xml:space="preserve"> </v>
      </c>
      <c r="BR29" s="108" t="str">
        <f>IF(SUM(COUNTIFS('Planificación 2026-1'!F:F,"HUAURA",'Planificación 2026-1'!W:W,C29,'Planificación 2026-1'!H:H,"IC"))&gt;0,"P32"," ")</f>
        <v xml:space="preserve"> </v>
      </c>
      <c r="BS29" s="108" t="str">
        <f>IF(SUM(COUNTIFS('Planificación 2026-1'!F:F,"HUAURA",'Planificación 2026-1'!W:W,C29,'Planificación 2026-1'!H:H,"AR"))&gt;0,"P34"," ")</f>
        <v xml:space="preserve"> </v>
      </c>
      <c r="BT29" s="108" t="str">
        <f>IF(SUM(COUNTIFS('Planificación 2026-1'!F:F,"HUAURA",'Planificación 2026-1'!W:W,C29,'Planificación 2026-1'!H:H,"T1"))&gt;0,"P35"," ")</f>
        <v xml:space="preserve"> </v>
      </c>
      <c r="BU29" s="108" t="str">
        <f>IF(SUM(COUNTIFS('Planificación 2026-1'!F:F,"HUAURA",'Planificación 2026-1'!W:W,C29,'Planificación 2026-1'!H:H,"T3"))&gt;0,"P36"," ")</f>
        <v xml:space="preserve"> </v>
      </c>
      <c r="BV29" s="108" t="str">
        <f>IF(SUM(COUNTIFS('Planificación 2026-1'!F:F,"HUAURA",'Planificación 2026-1'!W:W,C29,'Planificación 2026-1'!H:H,"T2"))&gt;0,"P37"," ")</f>
        <v xml:space="preserve"> </v>
      </c>
      <c r="BW29" s="108" t="str">
        <f>IF(SUM(COUNTIFS('Planificación 2026-1'!F:F,"HUAURA",'Planificación 2026-1'!W:W,C29,'Planificación 2026-1'!H:H,"AE"))&gt;0,"P38"," ")</f>
        <v xml:space="preserve"> </v>
      </c>
      <c r="BX29" s="108" t="str">
        <f>IF(SUM(COUNTIFS('Planificación 2026-1'!F:F,"HUAURA",'Planificación 2026-1'!W:W,C29,'Planificación 2026-1'!H:H,"T4"))&gt;0,"P55"," ")</f>
        <v xml:space="preserve"> </v>
      </c>
      <c r="BY29" s="109">
        <f>SUMIFS('Planificación 2026-1'!R:R,'Planificación 2026-1'!W:W,C29,'Planificación 2026-1'!H:H,"AF",'Planificación 2026-1'!I:I,"&gt;2")</f>
        <v>0</v>
      </c>
      <c r="BZ29" s="109">
        <f>SUMIFS('Planificación 2026-1'!R:R,'Planificación 2026-1'!W:W,C29,'Planificación 2026-1'!H:H,"EN",'Planificación 2026-1'!I:I,"&gt;2")</f>
        <v>0</v>
      </c>
      <c r="CA29" s="109">
        <f>SUMIFS('Planificación 2026-1'!R:R,'Planificación 2026-1'!W:W,C29,'Planificación 2026-1'!H:H,"IS",'Planificación 2026-1'!I:I,"&gt;2")</f>
        <v>0</v>
      </c>
      <c r="CB29" s="109">
        <f>SUMIFS('Planificación 2026-1'!R:R,'Planificación 2026-1'!W:W,C29,'Planificación 2026-1'!H:H,"PS",'Planificación 2026-1'!I:I,"&gt;2")</f>
        <v>0</v>
      </c>
      <c r="CC29" s="109">
        <f>SUMIFS('Planificación 2026-1'!R:R,'Planificación 2026-1'!W:W,C29,'Planificación 2026-1'!H:H,"IN",'Planificación 2026-1'!I:I,"&gt;2")</f>
        <v>0</v>
      </c>
      <c r="CD29" s="109">
        <f>SUMIFS('Planificación 2026-1'!R:R,'Planificación 2026-1'!W:W,C29,'Planificación 2026-1'!H:H,"CA",'Planificación 2026-1'!I:I,"&gt;2")</f>
        <v>0</v>
      </c>
      <c r="CE29" s="109">
        <f>SUMIFS('Planificación 2026-1'!R:R,'Planificación 2026-1'!W:W,C29,'Planificación 2026-1'!H:H,"DE",'Planificación 2026-1'!I:I,"&gt;2")</f>
        <v>0</v>
      </c>
      <c r="CF29" s="109">
        <f>SUMIFS('Planificación 2026-1'!R:R,'Planificación 2026-1'!W:W,C29,'Planificación 2026-1'!H:H,"OB",'Planificación 2026-1'!I:I,"&gt;2")</f>
        <v>0</v>
      </c>
      <c r="CG29" s="109">
        <f>SUMIFS('Planificación 2026-1'!R:R,'Planificación 2026-1'!W:W,C29,'Planificación 2026-1'!H:H,"MH",'Planificación 2026-1'!I:I,"&gt;2")</f>
        <v>0</v>
      </c>
      <c r="CH29" s="109">
        <f>SUMIFS('Planificación 2026-1'!R:R,'Planificación 2026-1'!W:W,C29,'Planificación 2026-1'!H:H,"IC",'Planificación 2026-1'!I:I,"&gt;2")</f>
        <v>0</v>
      </c>
      <c r="CI29" s="109">
        <f>SUMIFS('Planificación 2026-1'!R:R,'Planificación 2026-1'!W:W,C29,'Planificación 2026-1'!H:H,"AR",'Planificación 2026-1'!I:I,"&gt;2")</f>
        <v>0</v>
      </c>
      <c r="CJ29" s="109">
        <f>SUMIFS('Planificación 2026-1'!R:R,'Planificación 2026-1'!W:W,C29,'Planificación 2026-1'!H:H,"T1",'Planificación 2026-1'!I:I,"&gt;2")</f>
        <v>0</v>
      </c>
      <c r="CK29" s="109">
        <f>SUMIFS('Planificación 2026-1'!R:R,'Planificación 2026-1'!W:W,C29,'Planificación 2026-1'!H:H,"T3",'Planificación 2026-1'!I:I,"&gt;2")</f>
        <v>0</v>
      </c>
      <c r="CL29" s="109">
        <f>SUMIFS('Planificación 2026-1'!R:R,'Planificación 2026-1'!W:W,C29,'Planificación 2026-1'!H:H,"T2",'Planificación 2026-1'!I:I,"&gt;2")</f>
        <v>0</v>
      </c>
      <c r="CM29" s="109">
        <f>SUMIFS('Planificación 2026-1'!R:R,'Planificación 2026-1'!W:W,C29,'Planificación 2026-1'!H:H,"AE",'Planificación 2026-1'!I:I,"&gt;2")</f>
        <v>0</v>
      </c>
      <c r="CN29" s="109">
        <f>SUMIFS('Planificación 2026-1'!R:R,'Planificación 2026-1'!W:W,C29,'Planificación 2026-1'!H:H,"T4",'Planificación 2026-1'!I:I,"&gt;2")</f>
        <v>0</v>
      </c>
      <c r="CO29" s="109">
        <f>SUMIFS('Planificación 2026-1'!R:R,'Planificación 2026-1'!W:W,C29,'Planificación 2026-1'!H:H,"AF",'Planificación 2026-1'!I:I,"&lt;3")</f>
        <v>0</v>
      </c>
      <c r="CP29" s="109">
        <f>SUMIFS('Planificación 2026-1'!R:R,'Planificación 2026-1'!W:W,C29,'Planificación 2026-1'!H:H,"EN",'Planificación 2026-1'!I:I,"&lt;3")</f>
        <v>0</v>
      </c>
      <c r="CQ29" s="109">
        <f>SUMIFS('Planificación 2026-1'!R:R,'Planificación 2026-1'!W:W,C29,'Planificación 2026-1'!H:H,"IS",'Planificación 2026-1'!I:I,"&lt;3")</f>
        <v>0</v>
      </c>
      <c r="CR29" s="109">
        <f>SUMIFS('Planificación 2026-1'!R:R,'Planificación 2026-1'!W:W,C29,'Planificación 2026-1'!H:H,"PS",'Planificación 2026-1'!I:I,"&lt;3")</f>
        <v>0</v>
      </c>
      <c r="CS29" s="109">
        <f>SUMIFS('Planificación 2026-1'!R:R,'Planificación 2026-1'!W:W,C29,'Planificación 2026-1'!H:H,"IN",'Planificación 2026-1'!I:I,"&lt;3")</f>
        <v>0</v>
      </c>
      <c r="CT29" s="109">
        <f>SUMIFS('Planificación 2026-1'!R:R,'Planificación 2026-1'!W:W,C29,'Planificación 2026-1'!H:H,"CA",'Planificación 2026-1'!I:I,"&lt;3")</f>
        <v>0</v>
      </c>
      <c r="CU29" s="109">
        <f>SUMIFS('Planificación 2026-1'!R:R,'Planificación 2026-1'!W:W,C29,'Planificación 2026-1'!H:H,"DE",'Planificación 2026-1'!I:I,"&lt;3")</f>
        <v>0</v>
      </c>
      <c r="CV29" s="109">
        <f>SUMIFS('Planificación 2026-1'!R:R,'Planificación 2026-1'!W:W,C29,'Planificación 2026-1'!H:H,"OB",'Planificación 2026-1'!I:I,"&lt;3")</f>
        <v>0</v>
      </c>
      <c r="CW29" s="109">
        <f>SUMIFS('Planificación 2026-1'!R:R,'Planificación 2026-1'!W:W,C29,'Planificación 2026-1'!H:H,"MH",'Planificación 2026-1'!I:I,"&lt;3")</f>
        <v>0</v>
      </c>
      <c r="CX29" s="109">
        <f>SUMIFS('Planificación 2026-1'!R:R,'Planificación 2026-1'!W:W,C29,'Planificación 2026-1'!H:H,"IC",'Planificación 2026-1'!I:I,"&lt;3")</f>
        <v>0</v>
      </c>
      <c r="CY29" s="109">
        <f>SUMIFS('Planificación 2026-1'!R:R,'Planificación 2026-1'!W:W,C29,'Planificación 2026-1'!H:H,"AR",'Planificación 2026-1'!I:I,"&lt;3")</f>
        <v>0</v>
      </c>
      <c r="CZ29" s="109">
        <f>SUMIFS('Planificación 2026-1'!R:R,'Planificación 2026-1'!W:W,C29,'Planificación 2026-1'!H:H,"T1",'Planificación 2026-1'!I:I,"&lt;3")</f>
        <v>0</v>
      </c>
      <c r="DA29" s="109">
        <f>SUMIFS('Planificación 2026-1'!R:R,'Planificación 2026-1'!W:W,C29,'Planificación 2026-1'!H:H,"T3",'Planificación 2026-1'!I:I,"&lt;3")</f>
        <v>0</v>
      </c>
      <c r="DB29" s="109">
        <f>SUMIFS('Planificación 2026-1'!R:R,'Planificación 2026-1'!W:W,C29,'Planificación 2026-1'!H:H,"T2",'Planificación 2026-1'!I:I,"&lt;3")</f>
        <v>0</v>
      </c>
      <c r="DC29" s="109">
        <f>SUMIFS('Planificación 2026-1'!R:R,'Planificación 2026-1'!W:W,C29,'Planificación 2026-1'!H:H,"AE",'Planificación 2026-1'!I:I,"&lt;3")</f>
        <v>0</v>
      </c>
      <c r="DD29" s="109">
        <f>SUMIFS('Planificación 2026-1'!R:R,'Planificación 2026-1'!W:W,C29,'Planificación 2026-1'!H:H,"T4",'Planificación 2026-1'!I:I,"&lt;3")</f>
        <v>0</v>
      </c>
      <c r="DE29" s="108" t="str">
        <f t="shared" si="4"/>
        <v/>
      </c>
      <c r="DF29" s="41">
        <f>IF(C29="","",SUMIFS('Planificación 2026-1'!R:R,'Planificación 2026-1'!W:W,C29,'Planificación 2026-1'!F:F,"PRINCIPAL",'Planificación 2026-1'!X:X,"VIRTUAL"))</f>
        <v>0</v>
      </c>
      <c r="DG29" s="41">
        <f>IF(C29="","",SUMIFS('Planificación 2026-1'!R:R,'Planificación 2026-1'!W:W,C29,'Planificación 2026-1'!F:F,"PRINCIPAL",'Planificación 2026-1'!X:X,"PRESENCIAL"))</f>
        <v>0</v>
      </c>
      <c r="DH29" s="41">
        <f>IF(C29="","",SUMIFS('Planificación 2026-1'!R:R,'Planificación 2026-1'!W:W,C29,'Planificación 2026-1'!F:F,"PRINCIPAL",'Planificación 2026-1'!X:X,"HIBRIDO PRESENCIAL"))</f>
        <v>0</v>
      </c>
      <c r="DI29" s="108" t="str">
        <f t="shared" si="5"/>
        <v/>
      </c>
      <c r="DJ29" s="108">
        <f>IF(C29="","",SUMIFS('Planificación 2026-1'!R:R,'Planificación 2026-1'!W:W,C29,'Planificación 2026-1'!F:F,"FILIAL",'Planificación 2026-1'!X:X,"VIRTUAL"))</f>
        <v>0</v>
      </c>
      <c r="DK29" s="110">
        <f>IF(C29="","",SUMIFS('Planificación 2026-1'!R:R,'Planificación 2026-1'!W:W,C29,'Planificación 2026-1'!F:F,"FILIAL",'Planificación 2026-1'!X:X,"PRESENCIAL"))</f>
        <v>0</v>
      </c>
      <c r="DL29" s="61">
        <f>IF(C29="","",SUMIFS('Planificación 2026-1'!R:R,'Planificación 2026-1'!W:W,C29,'Planificación 2026-1'!F:F,"FILIAL",'Planificación 2026-1'!X:X,"HIBRIDO PRESENCIAL"))</f>
        <v>0</v>
      </c>
      <c r="DM29" s="111" t="str">
        <f t="shared" si="6"/>
        <v/>
      </c>
      <c r="DN29" s="108">
        <f>IF(C29="","",SUMIFS('Planificación 2026-1'!R:R,'Planificación 2026-1'!W:W,C29,'Planificación 2026-1'!F:F,"SUNAMPE",'Planificación 2026-1'!X:X,"VIRTUAL"))</f>
        <v>0</v>
      </c>
      <c r="DO29" s="61">
        <f>IF(C29="","",SUMIFS('Planificación 2026-1'!R:R,'Planificación 2026-1'!W:W,C29,'Planificación 2026-1'!F:F,"SUNAMPE",'Planificación 2026-1'!X:X,"PRESENCIAL"))</f>
        <v>0</v>
      </c>
      <c r="DP29" s="111" t="str">
        <f t="shared" si="7"/>
        <v/>
      </c>
      <c r="DQ29" s="108">
        <f>IF(C29="","",SUMIFS('Planificación 2026-1'!R:R,'Planificación 2026-1'!W:W,C29,'Planificación 2026-1'!F:F,"HUAURA",'Planificación 2026-1'!X:X,"VIRTUAL"))</f>
        <v>0</v>
      </c>
      <c r="DR29" s="61">
        <f>IF(C29="","",SUMIFS('Planificación 2026-1'!R:R,'Planificación 2026-1'!W:W,C29,'Planificación 2026-1'!F:F,"HUAURA",'Planificación 2026-1'!X:X,"PRESENCIAL"))</f>
        <v>0</v>
      </c>
      <c r="DS29" s="76">
        <f>SUMIFS('Planificación 2026-1'!R:R,'Planificación 2026-1'!W:W,C29,'Planificación 2026-1'!F:F,"PRINCIPAL",'Planificación 2026-1'!X:X,"VIRTUAL",'Planificación 2026-1'!I:I,"&gt;2")</f>
        <v>0</v>
      </c>
      <c r="DT29" s="76">
        <f>SUMIFS('Planificación 2026-1'!R:R,'Planificación 2026-1'!W:W,C29,'Planificación 2026-1'!F:F,"PRINCIPAL",'Planificación 2026-1'!X:X,"&lt;&gt;VIRTUAL",'Planificación 2026-1'!I:I,"&gt;2")</f>
        <v>0</v>
      </c>
      <c r="DU29" s="76">
        <f>SUMIFS('Planificación 2026-1'!R:R,'Planificación 2026-1'!W:W,C29,'Planificación 2026-1'!F:F,"SUNAMPE",'Planificación 2026-1'!X:X,"VIRTUAL",'Planificación 2026-1'!I:I,"&gt;2")</f>
        <v>0</v>
      </c>
      <c r="DV29" s="76">
        <f>SUMIFS('Planificación 2026-1'!R:R,'Planificación 2026-1'!W:W,C29,'Planificación 2026-1'!F:F,"SUNAMPE",'Planificación 2026-1'!X:X,"&lt;&gt;VIRTUAL",'Planificación 2026-1'!I:I,"&gt;2")</f>
        <v>0</v>
      </c>
      <c r="DW29" s="76">
        <f>SUMIFS('Planificación 2026-1'!R:R,'Planificación 2026-1'!W:W,C29,'Planificación 2026-1'!F:F,"FILIAL",'Planificación 2026-1'!X:X,"VIRTUAL",'Planificación 2026-1'!I:I,"&gt;2")</f>
        <v>0</v>
      </c>
      <c r="DX29" s="76">
        <f>SUMIFS('Planificación 2026-1'!R:R,'Planificación 2026-1'!W:W,C29,'Planificación 2026-1'!F:F,"FILIAL",'Planificación 2026-1'!X:X,"&lt;&gt;VIRTUAL",'Planificación 2026-1'!I:I,"&gt;2")</f>
        <v>0</v>
      </c>
      <c r="DY29" s="76">
        <f>SUMIFS('Planificación 2026-1'!R:R,'Planificación 2026-1'!W:W,C29,'Planificación 2026-1'!F:F,"PORUMA",'Planificación 2026-1'!X:X,"VIRTUAL",'Planificación 2026-1'!I:I,"&gt;2")</f>
        <v>0</v>
      </c>
      <c r="DZ29" s="76">
        <f>SUMIFS('Planificación 2026-1'!R:R,'Planificación 2026-1'!W:W,C29,'Planificación 2026-1'!F:F,"PORUMA",'Planificación 2026-1'!X:X,"&lt;&gt;VIRTUAL",'Planificación 2026-1'!I:I,"&gt;2")</f>
        <v>0</v>
      </c>
      <c r="EA29" s="76">
        <f>SUMIFS('Planificación 2026-1'!R:R,'Planificación 2026-1'!W:W,C29,'Planificación 2026-1'!F:F,"HUAURA",'Planificación 2026-1'!X:X,"VIRTUAL",'Planificación 2026-1'!I:I,"&gt;2")</f>
        <v>0</v>
      </c>
      <c r="EB29" s="76">
        <f>SUMIFS('Planificación 2026-1'!R:R,'Planificación 2026-1'!W:W,C29,'Planificación 2026-1'!F:F,"HUAURA",'Planificación 2026-1'!X:X,"&lt;&gt;VIRTUAL",'Planificación 2026-1'!I:I,"&gt;2")</f>
        <v>0</v>
      </c>
      <c r="EC29" s="76">
        <f>SUMIFS('Planificación 2026-1'!R:R,'Planificación 2026-1'!W:W,C29,'Planificación 2026-1'!F:F,"PRINCIPAL",'Planificación 2026-1'!X:X,"VIRTUAL",'Planificación 2026-1'!I:I,"&lt;3")</f>
        <v>0</v>
      </c>
      <c r="ED29" s="76">
        <f>SUMIFS('Planificación 2026-1'!R:R,'Planificación 2026-1'!W:W,C29,'Planificación 2026-1'!F:F,"PRINCIPAL",'Planificación 2026-1'!X:X,"&lt;&gt;VIRTUAL",'Planificación 2026-1'!I:I,"&lt;3")</f>
        <v>0</v>
      </c>
      <c r="EE29" s="76">
        <f>SUMIFS('Planificación 2026-1'!R:R,'Planificación 2026-1'!W:W,C29,'Planificación 2026-1'!F:F,"SUNAMPE",'Planificación 2026-1'!X:X,"VIRTUAL",'Planificación 2026-1'!I:I,"&lt;3")</f>
        <v>0</v>
      </c>
      <c r="EF29" s="76">
        <f>SUMIFS('Planificación 2026-1'!R:R,'Planificación 2026-1'!W:W,C29,'Planificación 2026-1'!F:F,"SUNAMPE",'Planificación 2026-1'!X:X,"&lt;&gt;VIRTUAL",'Planificación 2026-1'!I:I,"&lt;3")</f>
        <v>0</v>
      </c>
      <c r="EG29" s="76">
        <f>SUMIFS('Planificación 2026-1'!R:R,'Planificación 2026-1'!W:W,C29,'Planificación 2026-1'!F:F,"FILIAL",'Planificación 2026-1'!X:X,"VIRTUAL",'Planificación 2026-1'!I:I,"&lt;3")</f>
        <v>0</v>
      </c>
      <c r="EH29" s="76">
        <f>SUMIFS('Planificación 2026-1'!R:R,'Planificación 2026-1'!W:W,C29,'Planificación 2026-1'!F:F,"FILIAL",'Planificación 2026-1'!X:X,"&lt;&gt;VIRTUAL",'Planificación 2026-1'!I:I,"&lt;3")</f>
        <v>0</v>
      </c>
      <c r="EI29" s="76">
        <f>SUMIFS('Planificación 2026-1'!R:R,'Planificación 2026-1'!W:W,C29,'Planificación 2026-1'!F:F,"PORUMA",'Planificación 2026-1'!X:X,"VIRTUAL",'Planificación 2026-1'!I:I,"&lt;3")</f>
        <v>0</v>
      </c>
      <c r="EJ29" s="76">
        <f>SUMIFS('Planificación 2026-1'!R:R,'Planificación 2026-1'!W:W,C29,'Planificación 2026-1'!F:F,"PORUMA",'Planificación 2026-1'!X:X,"&lt;&gt;VIRTUAL",'Planificación 2026-1'!I:I,"&lt;3")</f>
        <v>0</v>
      </c>
      <c r="EK29" s="76">
        <f>SUMIFS('Planificación 2026-1'!R:R,'Planificación 2026-1'!W:W,C29,'Planificación 2026-1'!F:F,"HUAURA",'Planificación 2026-1'!X:X,"VIRTUAL",'Planificación 2026-1'!I:I,"&lt;3")</f>
        <v>0</v>
      </c>
      <c r="EL29" s="76">
        <f>SUMIFS('Planificación 2026-1'!R:R,'Planificación 2026-1'!W:W,C29,'Planificación 2026-1'!F:F,"HUAURA",'Planificación 2026-1'!X:X,"&lt;&gt;VIRTUAL",'Planificación 2026-1'!I:I,"&lt;3")</f>
        <v>0</v>
      </c>
      <c r="EM29" s="76"/>
      <c r="EN29" s="76">
        <f t="shared" si="0"/>
        <v>0</v>
      </c>
      <c r="EO29" s="76">
        <f t="shared" si="1"/>
        <v>0</v>
      </c>
      <c r="EP29" s="76" t="b">
        <f t="shared" si="2"/>
        <v>1</v>
      </c>
      <c r="EQ29" s="76" t="str">
        <f t="shared" si="3"/>
        <v/>
      </c>
      <c r="ER29" s="76" t="str">
        <f t="shared" si="8"/>
        <v>PRESENCIAL</v>
      </c>
    </row>
    <row r="30" spans="1:148" hidden="1">
      <c r="A30" s="83"/>
      <c r="B30" s="119">
        <v>27</v>
      </c>
      <c r="C30" s="115" t="s">
        <v>198</v>
      </c>
      <c r="D30" s="112">
        <f>SUMIF('Planificación 2026-1'!W:W,C30,'Planificación 2026-1'!R:R)</f>
        <v>0</v>
      </c>
      <c r="E30" s="114" t="s">
        <v>173</v>
      </c>
      <c r="F30" s="115" t="s">
        <v>171</v>
      </c>
      <c r="G30" s="115" t="s">
        <v>153</v>
      </c>
      <c r="H30" s="115" t="s">
        <v>122</v>
      </c>
      <c r="I30" s="107" t="str">
        <f>IF(SUM(COUNTIFS('Planificación 2026-1'!F:F,"PRINCIPAL",'Planificación 2026-1'!W:W,C30,'Planificación 2026-1'!H:H,"AF"))&gt;0,"P01"," ")</f>
        <v xml:space="preserve"> </v>
      </c>
      <c r="J30" s="108" t="str">
        <f>IF(SUM(COUNTIFS('Planificación 2026-1'!F:F,"PRINCIPAL",'Planificación 2026-1'!W:W,C30,'Planificación 2026-1'!H:H,"EN"))&gt;0,"P02"," ")</f>
        <v xml:space="preserve"> </v>
      </c>
      <c r="K30" s="108" t="str">
        <f>IF(SUM(COUNTIFS('Planificación 2026-1'!F:F,"PRINCIPAL",'Planificación 2026-1'!W:W,C30,'Planificación 2026-1'!H:H,"IS"))&gt;0,"P03"," ")</f>
        <v xml:space="preserve"> </v>
      </c>
      <c r="L30" s="108" t="str">
        <f>IF(SUM(COUNTIFS('Planificación 2026-1'!F:F,"PRINCIPAL",'Planificación 2026-1'!W:W,C30,'Planificación 2026-1'!H:H,"PS"))&gt;0,"P04"," ")</f>
        <v xml:space="preserve"> </v>
      </c>
      <c r="M30" s="108"/>
      <c r="N30" s="108" t="str">
        <f>IF(SUM(COUNTIFS('Planificación 2026-1'!F:F,"PRINCIPAL",'Planificación 2026-1'!W:W,C30,'Planificación 2026-1'!H:H,"IN"))&gt;0,"P06"," ")</f>
        <v xml:space="preserve"> </v>
      </c>
      <c r="O30" s="108" t="str">
        <f>IF(SUM(COUNTIFS('Planificación 2026-1'!F:F,"PRINCIPAL",'Planificación 2026-1'!W:W,C30,'Planificación 2026-1'!H:H,"CA"))&gt;0,"P07"," ")</f>
        <v xml:space="preserve"> </v>
      </c>
      <c r="P30" s="108" t="str">
        <f>IF(SUM(COUNTIFS('Planificación 2026-1'!F:F,"PRINCIPAL",'Planificación 2026-1'!W:W,C30,'Planificación 2026-1'!H:H,"DE"))&gt;0,"P08"," ")</f>
        <v xml:space="preserve"> </v>
      </c>
      <c r="Q30" s="108" t="str">
        <f>IF(SUM(COUNTIFS('Planificación 2026-1'!F:F,"PRINCIPAL",'Planificación 2026-1'!W:W,C30,'Planificación 2026-1'!H:H,"OB"))&gt;0,"P09"," ")</f>
        <v xml:space="preserve"> </v>
      </c>
      <c r="R30" s="108" t="str">
        <f>IF(SUM(COUNTIFS('Planificación 2026-1'!F:F,"PRINCIPAL",'Planificación 2026-1'!W:W,C30,'Planificación 2026-1'!H:H,"MH"))&gt;0,"P31"," ")</f>
        <v xml:space="preserve"> </v>
      </c>
      <c r="S30" s="108" t="str">
        <f>IF(SUM(COUNTIFS('Planificación 2026-1'!F:F,"PRINCIPAL",'Planificación 2026-1'!W:W,C30,'Planificación 2026-1'!H:H,"IC"))&gt;0,"P32"," ")</f>
        <v xml:space="preserve"> </v>
      </c>
      <c r="T30" s="108" t="str">
        <f>IF(SUM(COUNTIFS('Planificación 2026-1'!F:F,"PRINCIPAL",'Planificación 2026-1'!W:W,C30,'Planificación 2026-1'!H:H,"AR"))&gt;0,"P34"," ")</f>
        <v xml:space="preserve"> </v>
      </c>
      <c r="U30" s="108" t="str">
        <f>IF(SUM(COUNTIFS('Planificación 2026-1'!F:F,"PRINCIPAL",'Planificación 2026-1'!W:W,C30,'Planificación 2026-1'!H:H,"T1"))&gt;0,"P35"," ")</f>
        <v xml:space="preserve"> </v>
      </c>
      <c r="V30" s="108" t="str">
        <f>IF(SUM(COUNTIFS('Planificación 2026-1'!F:F,"PRINCIPAL",'Planificación 2026-1'!W:W,C30,'Planificación 2026-1'!H:H,"T3"))&gt;0,"P36"," ")</f>
        <v xml:space="preserve"> </v>
      </c>
      <c r="W30" s="108" t="str">
        <f>IF(SUM(COUNTIFS('Planificación 2026-1'!F:F,"PRINCIPAL",'Planificación 2026-1'!W:W,C30,'Planificación 2026-1'!H:H,"T2"))&gt;0,"P37"," ")</f>
        <v xml:space="preserve"> </v>
      </c>
      <c r="X30" s="108" t="str">
        <f>IF(SUM(COUNTIFS('Planificación 2026-1'!F:F,"PRINCIPAL",'Planificación 2026-1'!W:W,C30,'Planificación 2026-1'!H:H,"AE"))&gt;0,"P38"," ")</f>
        <v xml:space="preserve"> </v>
      </c>
      <c r="Y30" s="108" t="str">
        <f>IF(SUM(COUNTIFS('Planificación 2026-1'!F:F,"PRINCIPAL",'Planificación 2026-1'!W:W,C30,'Planificación 2026-1'!H:H,"T4"))&gt;0,"P55"," ")</f>
        <v xml:space="preserve"> </v>
      </c>
      <c r="Z30" s="108" t="str">
        <f>IF(SUM(COUNTIFS('Planificación 2026-1'!F:F,"FILIAL",'Planificación 2026-1'!W:W,C30,'Planificación 2026-1'!H:H,"AF"))&gt;0," P01"," ")</f>
        <v xml:space="preserve"> </v>
      </c>
      <c r="AA30" s="108" t="str">
        <f>IF(SUM(COUNTIFS('Planificación 2026-1'!F:F,"FILIAL",'Planificación 2026-1'!W:W,C30,'Planificación 2026-1'!H:H,"EN"))&gt;0,"P02"," ")</f>
        <v xml:space="preserve"> </v>
      </c>
      <c r="AB30" s="108" t="str">
        <f>IF(SUM(COUNTIFS('Planificación 2026-1'!F:F,"FILIAL",'Planificación 2026-1'!W:W,C30,'Planificación 2026-1'!H:H,"IS"))&gt;0,"P03"," ")</f>
        <v xml:space="preserve"> </v>
      </c>
      <c r="AC30" s="108" t="str">
        <f>IF(SUM(COUNTIFS('Planificación 2026-1'!F:F,"FILIAL",'Planificación 2026-1'!W:W,C30,'Planificación 2026-1'!H:H,"PS"))&gt;0,"P04"," ")</f>
        <v xml:space="preserve"> </v>
      </c>
      <c r="AD30" s="108"/>
      <c r="AE30" s="108" t="str">
        <f>IF(SUM(COUNTIFS('Planificación 2026-1'!F:F,"FILIAL",'Planificación 2026-1'!W:W,C30,'Planificación 2026-1'!H:H,"IN"))&gt;0,"P06"," ")</f>
        <v xml:space="preserve"> </v>
      </c>
      <c r="AF30" s="108" t="str">
        <f>IF(SUM(COUNTIFS('Planificación 2026-1'!F:F,"FILIAL",'Planificación 2026-1'!W:W,C30,'Planificación 2026-1'!H:H,"CA"))&gt;0,"P07"," ")</f>
        <v xml:space="preserve"> </v>
      </c>
      <c r="AG30" s="108" t="str">
        <f>IF(SUM(COUNTIFS('Planificación 2026-1'!F:F,"FILIAL",'Planificación 2026-1'!W:W,C30,'Planificación 2026-1'!H:H,"DE"))&gt;0,"P08"," ")</f>
        <v xml:space="preserve"> </v>
      </c>
      <c r="AH30" s="108" t="str">
        <f>IF(SUM(COUNTIFS('Planificación 2026-1'!F:F,"FILIAL",'Planificación 2026-1'!W:W,C30,'Planificación 2026-1'!H:H,"OB"))&gt;0,"P09"," ")</f>
        <v xml:space="preserve"> </v>
      </c>
      <c r="AI30" s="108" t="str">
        <f>IF(SUM(COUNTIFS('Planificación 2026-1'!F:F,"FILIAL",'Planificación 2026-1'!W:W,C30,'Planificación 2026-1'!H:H,"MH"))&gt;0,"P31"," ")</f>
        <v xml:space="preserve"> </v>
      </c>
      <c r="AJ30" s="108" t="str">
        <f>IF(SUM(COUNTIFS('Planificación 2026-1'!F:F,"FILIAL",'Planificación 2026-1'!W:W,C30,'Planificación 2026-1'!H:H,"IC"))&gt;0,"P32"," ")</f>
        <v xml:space="preserve"> </v>
      </c>
      <c r="AK30" s="108" t="str">
        <f>IF(SUM(COUNTIFS('Planificación 2026-1'!F:F,"FILIAL",'Planificación 2026-1'!W:W,C30,'Planificación 2026-1'!H:H,"AR"))&gt;0,"P34"," ")</f>
        <v xml:space="preserve"> </v>
      </c>
      <c r="AL30" s="108" t="str">
        <f>IF(SUM(COUNTIFS('Planificación 2026-1'!F:F,"FILIAL",'Planificación 2026-1'!W:W,C30,'Planificación 2026-1'!H:H,"T1"))&gt;0,"P35"," ")</f>
        <v xml:space="preserve"> </v>
      </c>
      <c r="AM30" s="108" t="str">
        <f>IF(SUM(COUNTIFS('Planificación 2026-1'!F:F,"FILIAL",'Planificación 2026-1'!W:W,C30,'Planificación 2026-1'!H:H,"T3"))&gt;0,"P36"," ")</f>
        <v xml:space="preserve"> </v>
      </c>
      <c r="AN30" s="108" t="str">
        <f>IF(SUM(COUNTIFS('Planificación 2026-1'!F:F,"FILIAL",'Planificación 2026-1'!W:W,C30,'Planificación 2026-1'!H:H,"T2"))&gt;0,"P37"," ")</f>
        <v xml:space="preserve"> </v>
      </c>
      <c r="AO30" s="108" t="str">
        <f>IF(SUM(COUNTIFS('Planificación 2026-1'!F:F,"FILIAL",'Planificación 2026-1'!W:W,C30,'Planificación 2026-1'!H:H,"AE"))&gt;0,"P38"," ")</f>
        <v xml:space="preserve"> </v>
      </c>
      <c r="AP30" s="108" t="str">
        <f>IF(SUM(COUNTIFS('Planificación 2026-1'!F:F,"FILIAL",'Planificación 2026-1'!W:W,C30,'Planificación 2026-1'!H:H,"T4"))&gt;0,"P55"," ")</f>
        <v xml:space="preserve"> </v>
      </c>
      <c r="AQ30" s="108" t="str">
        <f>IF(SUM(COUNTIFS('Planificación 2026-1'!F:F,"SUNAMPE",'Planificación 2026-1'!W:W,C30,'Planificación 2026-1'!H:H,"AF"))&gt;0," P01"," ")</f>
        <v xml:space="preserve"> </v>
      </c>
      <c r="AR30" s="108" t="str">
        <f>IF(SUM(COUNTIFS('Planificación 2026-1'!F:F,"SUNAMPE",'Planificación 2026-1'!W:W,C30,'Planificación 2026-1'!H:H,"EN"))&gt;0,"P02"," ")</f>
        <v xml:space="preserve"> </v>
      </c>
      <c r="AS30" s="108" t="str">
        <f>IF(SUM(COUNTIFS('Planificación 2026-1'!F:F,"SUNAMPE",'Planificación 2026-1'!W:W,C30,'Planificación 2026-1'!H:H,"IS"))&gt;0,"P03"," ")</f>
        <v xml:space="preserve"> </v>
      </c>
      <c r="AT30" s="108" t="str">
        <f>IF(SUM(COUNTIFS('Planificación 2026-1'!F:F,"SUNAMPE",'Planificación 2026-1'!W:W,C30,'Planificación 2026-1'!H:H,"PS"))&gt;0,"P04"," ")</f>
        <v xml:space="preserve"> </v>
      </c>
      <c r="AU30" s="108"/>
      <c r="AV30" s="108" t="str">
        <f>IF(SUM(COUNTIFS('Planificación 2026-1'!F:F,"SUNAMPE",'Planificación 2026-1'!W:W,C30,'Planificación 2026-1'!H:H,"IN"))&gt;0,"P06"," ")</f>
        <v xml:space="preserve"> </v>
      </c>
      <c r="AW30" s="108" t="str">
        <f>IF(SUM(COUNTIFS('Planificación 2026-1'!F:F,"SUNAMPE",'Planificación 2026-1'!W:W,C30,'Planificación 2026-1'!H:H,"CA"))&gt;0,"P07"," ")</f>
        <v xml:space="preserve"> </v>
      </c>
      <c r="AX30" s="108" t="str">
        <f>IF(SUM(COUNTIFS('Planificación 2026-1'!F:F,"SUNAMPE",'Planificación 2026-1'!W:W,C30,'Planificación 2026-1'!H:H,"DE"))&gt;0,"P08"," ")</f>
        <v xml:space="preserve"> </v>
      </c>
      <c r="AY30" s="108" t="str">
        <f>IF(SUM(COUNTIFS('Planificación 2026-1'!F:F,"SUNAMPE",'Planificación 2026-1'!W:W,C30,'Planificación 2026-1'!H:H,"OB"))&gt;0,"P09"," ")</f>
        <v xml:space="preserve"> </v>
      </c>
      <c r="AZ30" s="108" t="str">
        <f>IF(SUM(COUNTIFS('Planificación 2026-1'!F:F,"SUNAMPE",'Planificación 2026-1'!W:W,C30,'Planificación 2026-1'!H:H,"MH"))&gt;0,"P31"," ")</f>
        <v xml:space="preserve"> </v>
      </c>
      <c r="BA30" s="108" t="str">
        <f>IF(SUM(COUNTIFS('Planificación 2026-1'!F:F,"SUNAMPE",'Planificación 2026-1'!W:W,C30,'Planificación 2026-1'!H:H,"IC"))&gt;0,"P32"," ")</f>
        <v xml:space="preserve"> </v>
      </c>
      <c r="BB30" s="108" t="str">
        <f>IF(SUM(COUNTIFS('Planificación 2026-1'!F:F,"SUNAMPE",'Planificación 2026-1'!W:W,C30,'Planificación 2026-1'!H:H,"AR"))&gt;0,"P34"," ")</f>
        <v xml:space="preserve"> </v>
      </c>
      <c r="BC30" s="108" t="str">
        <f>IF(SUM(COUNTIFS('Planificación 2026-1'!F:F,"SUNAMPE",'Planificación 2026-1'!W:W,C30,'Planificación 2026-1'!H:H,"T1"))&gt;0,"P35"," ")</f>
        <v xml:space="preserve"> </v>
      </c>
      <c r="BD30" s="108" t="str">
        <f>IF(SUM(COUNTIFS('Planificación 2026-1'!F:F,"SUNAMPE",'Planificación 2026-1'!W:W,C30,'Planificación 2026-1'!H:H,"T3"))&gt;0,"P36"," ")</f>
        <v xml:space="preserve"> </v>
      </c>
      <c r="BE30" s="108" t="str">
        <f>IF(SUM(COUNTIFS('Planificación 2026-1'!F:F,"SUNAMPE",'Planificación 2026-1'!W:W,C30,'Planificación 2026-1'!H:H,"T2"))&gt;0,"P37"," ")</f>
        <v xml:space="preserve"> </v>
      </c>
      <c r="BF30" s="108" t="str">
        <f>IF(SUM(COUNTIFS('Planificación 2026-1'!F:F,"SUNAMPE",'Planificación 2026-1'!W:W,C30,'Planificación 2026-1'!H:H,"AE"))&gt;0,"P38"," ")</f>
        <v xml:space="preserve"> </v>
      </c>
      <c r="BG30" s="108" t="str">
        <f>IF(SUM(COUNTIFS('Planificación 2026-1'!F:F,"SUNAMPE",'Planificación 2026-1'!W:W,C30,'Planificación 2026-1'!H:H,"T4"))&gt;0,"P55"," ")</f>
        <v xml:space="preserve"> </v>
      </c>
      <c r="BH30" s="108" t="str">
        <f>IF(SUM(COUNTIFS('Planificación 2026-1'!F:F,"HUAURA",'Planificación 2026-1'!W:W,C30,'Planificación 2026-1'!H:H,"AF"))&gt;0," P01"," ")</f>
        <v xml:space="preserve"> </v>
      </c>
      <c r="BI30" s="108" t="str">
        <f>IF(SUM(COUNTIFS('Planificación 2026-1'!F:F,"HUAURA",'Planificación 2026-1'!W:W,C30,'Planificación 2026-1'!H:H,"EN"))&gt;0,"P02"," ")</f>
        <v xml:space="preserve"> </v>
      </c>
      <c r="BJ30" s="108" t="str">
        <f>IF(SUM(COUNTIFS('Planificación 2026-1'!F:F,"HUAURA",'Planificación 2026-1'!W:W,C30,'Planificación 2026-1'!H:H,"IS"))&gt;0,"P03"," ")</f>
        <v xml:space="preserve"> </v>
      </c>
      <c r="BK30" s="108" t="str">
        <f>IF(SUM(COUNTIFS('Planificación 2026-1'!F:F,"HUAURA",'Planificación 2026-1'!W:W,C30,'Planificación 2026-1'!H:H,"PS"))&gt;0,"P04"," ")</f>
        <v xml:space="preserve"> </v>
      </c>
      <c r="BL30" s="108"/>
      <c r="BM30" s="108" t="str">
        <f>IF(SUM(COUNTIFS('Planificación 2026-1'!F:F,"HUAURA",'Planificación 2026-1'!W:W,C30,'Planificación 2026-1'!H:H,"IN"))&gt;0,"P06"," ")</f>
        <v xml:space="preserve"> </v>
      </c>
      <c r="BN30" s="108" t="str">
        <f>IF(SUM(COUNTIFS('Planificación 2026-1'!F:F,"HUAURA",'Planificación 2026-1'!W:W,C30,'Planificación 2026-1'!H:H,"CA"))&gt;0,"P07"," ")</f>
        <v xml:space="preserve"> </v>
      </c>
      <c r="BO30" s="108" t="str">
        <f>IF(SUM(COUNTIFS('Planificación 2026-1'!F:F,"HUAURA",'Planificación 2026-1'!W:W,C30,'Planificación 2026-1'!H:H,"DE"))&gt;0,"P08"," ")</f>
        <v xml:space="preserve"> </v>
      </c>
      <c r="BP30" s="108" t="str">
        <f>IF(SUM(COUNTIFS('Planificación 2026-1'!F:F,"HUAURA",'Planificación 2026-1'!W:W,C30,'Planificación 2026-1'!H:H,"OB"))&gt;0,"P09"," ")</f>
        <v xml:space="preserve"> </v>
      </c>
      <c r="BQ30" s="108" t="str">
        <f>IF(SUM(COUNTIFS('Planificación 2026-1'!F:F,"HUAURA",'Planificación 2026-1'!W:W,C30,'Planificación 2026-1'!H:H,"MH"))&gt;0,"P31"," ")</f>
        <v xml:space="preserve"> </v>
      </c>
      <c r="BR30" s="108" t="str">
        <f>IF(SUM(COUNTIFS('Planificación 2026-1'!F:F,"HUAURA",'Planificación 2026-1'!W:W,C30,'Planificación 2026-1'!H:H,"IC"))&gt;0,"P32"," ")</f>
        <v xml:space="preserve"> </v>
      </c>
      <c r="BS30" s="108" t="str">
        <f>IF(SUM(COUNTIFS('Planificación 2026-1'!F:F,"HUAURA",'Planificación 2026-1'!W:W,C30,'Planificación 2026-1'!H:H,"AR"))&gt;0,"P34"," ")</f>
        <v xml:space="preserve"> </v>
      </c>
      <c r="BT30" s="108" t="str">
        <f>IF(SUM(COUNTIFS('Planificación 2026-1'!F:F,"HUAURA",'Planificación 2026-1'!W:W,C30,'Planificación 2026-1'!H:H,"T1"))&gt;0,"P35"," ")</f>
        <v xml:space="preserve"> </v>
      </c>
      <c r="BU30" s="108" t="str">
        <f>IF(SUM(COUNTIFS('Planificación 2026-1'!F:F,"HUAURA",'Planificación 2026-1'!W:W,C30,'Planificación 2026-1'!H:H,"T3"))&gt;0,"P36"," ")</f>
        <v xml:space="preserve"> </v>
      </c>
      <c r="BV30" s="108" t="str">
        <f>IF(SUM(COUNTIFS('Planificación 2026-1'!F:F,"HUAURA",'Planificación 2026-1'!W:W,C30,'Planificación 2026-1'!H:H,"T2"))&gt;0,"P37"," ")</f>
        <v xml:space="preserve"> </v>
      </c>
      <c r="BW30" s="108" t="str">
        <f>IF(SUM(COUNTIFS('Planificación 2026-1'!F:F,"HUAURA",'Planificación 2026-1'!W:W,C30,'Planificación 2026-1'!H:H,"AE"))&gt;0,"P38"," ")</f>
        <v xml:space="preserve"> </v>
      </c>
      <c r="BX30" s="108" t="str">
        <f>IF(SUM(COUNTIFS('Planificación 2026-1'!F:F,"HUAURA",'Planificación 2026-1'!W:W,C30,'Planificación 2026-1'!H:H,"T4"))&gt;0,"P55"," ")</f>
        <v xml:space="preserve"> </v>
      </c>
      <c r="BY30" s="109">
        <f>SUMIFS('Planificación 2026-1'!R:R,'Planificación 2026-1'!W:W,C30,'Planificación 2026-1'!H:H,"AF",'Planificación 2026-1'!I:I,"&gt;2")</f>
        <v>0</v>
      </c>
      <c r="BZ30" s="109">
        <f>SUMIFS('Planificación 2026-1'!R:R,'Planificación 2026-1'!W:W,C30,'Planificación 2026-1'!H:H,"EN",'Planificación 2026-1'!I:I,"&gt;2")</f>
        <v>0</v>
      </c>
      <c r="CA30" s="109">
        <f>SUMIFS('Planificación 2026-1'!R:R,'Planificación 2026-1'!W:W,C30,'Planificación 2026-1'!H:H,"IS",'Planificación 2026-1'!I:I,"&gt;2")</f>
        <v>0</v>
      </c>
      <c r="CB30" s="109">
        <f>SUMIFS('Planificación 2026-1'!R:R,'Planificación 2026-1'!W:W,C30,'Planificación 2026-1'!H:H,"PS",'Planificación 2026-1'!I:I,"&gt;2")</f>
        <v>0</v>
      </c>
      <c r="CC30" s="109">
        <f>SUMIFS('Planificación 2026-1'!R:R,'Planificación 2026-1'!W:W,C30,'Planificación 2026-1'!H:H,"IN",'Planificación 2026-1'!I:I,"&gt;2")</f>
        <v>0</v>
      </c>
      <c r="CD30" s="109">
        <f>SUMIFS('Planificación 2026-1'!R:R,'Planificación 2026-1'!W:W,C30,'Planificación 2026-1'!H:H,"CA",'Planificación 2026-1'!I:I,"&gt;2")</f>
        <v>0</v>
      </c>
      <c r="CE30" s="109">
        <f>SUMIFS('Planificación 2026-1'!R:R,'Planificación 2026-1'!W:W,C30,'Planificación 2026-1'!H:H,"DE",'Planificación 2026-1'!I:I,"&gt;2")</f>
        <v>0</v>
      </c>
      <c r="CF30" s="109">
        <f>SUMIFS('Planificación 2026-1'!R:R,'Planificación 2026-1'!W:W,C30,'Planificación 2026-1'!H:H,"OB",'Planificación 2026-1'!I:I,"&gt;2")</f>
        <v>0</v>
      </c>
      <c r="CG30" s="109">
        <f>SUMIFS('Planificación 2026-1'!R:R,'Planificación 2026-1'!W:W,C30,'Planificación 2026-1'!H:H,"MH",'Planificación 2026-1'!I:I,"&gt;2")</f>
        <v>0</v>
      </c>
      <c r="CH30" s="109">
        <f>SUMIFS('Planificación 2026-1'!R:R,'Planificación 2026-1'!W:W,C30,'Planificación 2026-1'!H:H,"IC",'Planificación 2026-1'!I:I,"&gt;2")</f>
        <v>0</v>
      </c>
      <c r="CI30" s="109">
        <f>SUMIFS('Planificación 2026-1'!R:R,'Planificación 2026-1'!W:W,C30,'Planificación 2026-1'!H:H,"AR",'Planificación 2026-1'!I:I,"&gt;2")</f>
        <v>0</v>
      </c>
      <c r="CJ30" s="109">
        <f>SUMIFS('Planificación 2026-1'!R:R,'Planificación 2026-1'!W:W,C30,'Planificación 2026-1'!H:H,"T1",'Planificación 2026-1'!I:I,"&gt;2")</f>
        <v>0</v>
      </c>
      <c r="CK30" s="109">
        <f>SUMIFS('Planificación 2026-1'!R:R,'Planificación 2026-1'!W:W,C30,'Planificación 2026-1'!H:H,"T3",'Planificación 2026-1'!I:I,"&gt;2")</f>
        <v>0</v>
      </c>
      <c r="CL30" s="109">
        <f>SUMIFS('Planificación 2026-1'!R:R,'Planificación 2026-1'!W:W,C30,'Planificación 2026-1'!H:H,"T2",'Planificación 2026-1'!I:I,"&gt;2")</f>
        <v>0</v>
      </c>
      <c r="CM30" s="109">
        <f>SUMIFS('Planificación 2026-1'!R:R,'Planificación 2026-1'!W:W,C30,'Planificación 2026-1'!H:H,"AE",'Planificación 2026-1'!I:I,"&gt;2")</f>
        <v>0</v>
      </c>
      <c r="CN30" s="109">
        <f>SUMIFS('Planificación 2026-1'!R:R,'Planificación 2026-1'!W:W,C30,'Planificación 2026-1'!H:H,"T4",'Planificación 2026-1'!I:I,"&gt;2")</f>
        <v>0</v>
      </c>
      <c r="CO30" s="109">
        <f>SUMIFS('Planificación 2026-1'!R:R,'Planificación 2026-1'!W:W,C30,'Planificación 2026-1'!H:H,"AF",'Planificación 2026-1'!I:I,"&lt;3")</f>
        <v>0</v>
      </c>
      <c r="CP30" s="109">
        <f>SUMIFS('Planificación 2026-1'!R:R,'Planificación 2026-1'!W:W,C30,'Planificación 2026-1'!H:H,"EN",'Planificación 2026-1'!I:I,"&lt;3")</f>
        <v>0</v>
      </c>
      <c r="CQ30" s="109">
        <f>SUMIFS('Planificación 2026-1'!R:R,'Planificación 2026-1'!W:W,C30,'Planificación 2026-1'!H:H,"IS",'Planificación 2026-1'!I:I,"&lt;3")</f>
        <v>0</v>
      </c>
      <c r="CR30" s="109">
        <f>SUMIFS('Planificación 2026-1'!R:R,'Planificación 2026-1'!W:W,C30,'Planificación 2026-1'!H:H,"PS",'Planificación 2026-1'!I:I,"&lt;3")</f>
        <v>0</v>
      </c>
      <c r="CS30" s="109">
        <f>SUMIFS('Planificación 2026-1'!R:R,'Planificación 2026-1'!W:W,C30,'Planificación 2026-1'!H:H,"IN",'Planificación 2026-1'!I:I,"&lt;3")</f>
        <v>0</v>
      </c>
      <c r="CT30" s="109">
        <f>SUMIFS('Planificación 2026-1'!R:R,'Planificación 2026-1'!W:W,C30,'Planificación 2026-1'!H:H,"CA",'Planificación 2026-1'!I:I,"&lt;3")</f>
        <v>0</v>
      </c>
      <c r="CU30" s="109">
        <f>SUMIFS('Planificación 2026-1'!R:R,'Planificación 2026-1'!W:W,C30,'Planificación 2026-1'!H:H,"DE",'Planificación 2026-1'!I:I,"&lt;3")</f>
        <v>0</v>
      </c>
      <c r="CV30" s="109">
        <f>SUMIFS('Planificación 2026-1'!R:R,'Planificación 2026-1'!W:W,C30,'Planificación 2026-1'!H:H,"OB",'Planificación 2026-1'!I:I,"&lt;3")</f>
        <v>0</v>
      </c>
      <c r="CW30" s="109">
        <f>SUMIFS('Planificación 2026-1'!R:R,'Planificación 2026-1'!W:W,C30,'Planificación 2026-1'!H:H,"MH",'Planificación 2026-1'!I:I,"&lt;3")</f>
        <v>0</v>
      </c>
      <c r="CX30" s="109">
        <f>SUMIFS('Planificación 2026-1'!R:R,'Planificación 2026-1'!W:W,C30,'Planificación 2026-1'!H:H,"IC",'Planificación 2026-1'!I:I,"&lt;3")</f>
        <v>0</v>
      </c>
      <c r="CY30" s="109">
        <f>SUMIFS('Planificación 2026-1'!R:R,'Planificación 2026-1'!W:W,C30,'Planificación 2026-1'!H:H,"AR",'Planificación 2026-1'!I:I,"&lt;3")</f>
        <v>0</v>
      </c>
      <c r="CZ30" s="109">
        <f>SUMIFS('Planificación 2026-1'!R:R,'Planificación 2026-1'!W:W,C30,'Planificación 2026-1'!H:H,"T1",'Planificación 2026-1'!I:I,"&lt;3")</f>
        <v>0</v>
      </c>
      <c r="DA30" s="109">
        <f>SUMIFS('Planificación 2026-1'!R:R,'Planificación 2026-1'!W:W,C30,'Planificación 2026-1'!H:H,"T3",'Planificación 2026-1'!I:I,"&lt;3")</f>
        <v>0</v>
      </c>
      <c r="DB30" s="109">
        <f>SUMIFS('Planificación 2026-1'!R:R,'Planificación 2026-1'!W:W,C30,'Planificación 2026-1'!H:H,"T2",'Planificación 2026-1'!I:I,"&lt;3")</f>
        <v>0</v>
      </c>
      <c r="DC30" s="109">
        <f>SUMIFS('Planificación 2026-1'!R:R,'Planificación 2026-1'!W:W,C30,'Planificación 2026-1'!H:H,"AE",'Planificación 2026-1'!I:I,"&lt;3")</f>
        <v>0</v>
      </c>
      <c r="DD30" s="109">
        <f>SUMIFS('Planificación 2026-1'!R:R,'Planificación 2026-1'!W:W,C30,'Planificación 2026-1'!H:H,"T4",'Planificación 2026-1'!I:I,"&lt;3")</f>
        <v>0</v>
      </c>
      <c r="DE30" s="108" t="str">
        <f t="shared" si="4"/>
        <v/>
      </c>
      <c r="DF30" s="41">
        <f>IF(C30="","",SUMIFS('Planificación 2026-1'!R:R,'Planificación 2026-1'!W:W,C30,'Planificación 2026-1'!F:F,"PRINCIPAL",'Planificación 2026-1'!X:X,"VIRTUAL"))</f>
        <v>0</v>
      </c>
      <c r="DG30" s="41">
        <f>IF(C30="","",SUMIFS('Planificación 2026-1'!R:R,'Planificación 2026-1'!W:W,C30,'Planificación 2026-1'!F:F,"PRINCIPAL",'Planificación 2026-1'!X:X,"PRESENCIAL"))</f>
        <v>0</v>
      </c>
      <c r="DH30" s="41">
        <f>IF(C30="","",SUMIFS('Planificación 2026-1'!R:R,'Planificación 2026-1'!W:W,C30,'Planificación 2026-1'!F:F,"PRINCIPAL",'Planificación 2026-1'!X:X,"HIBRIDO PRESENCIAL"))</f>
        <v>0</v>
      </c>
      <c r="DI30" s="108" t="str">
        <f t="shared" si="5"/>
        <v/>
      </c>
      <c r="DJ30" s="108">
        <f>IF(C30="","",SUMIFS('Planificación 2026-1'!R:R,'Planificación 2026-1'!W:W,C30,'Planificación 2026-1'!F:F,"FILIAL",'Planificación 2026-1'!X:X,"VIRTUAL"))</f>
        <v>0</v>
      </c>
      <c r="DK30" s="110">
        <f>IF(C30="","",SUMIFS('Planificación 2026-1'!R:R,'Planificación 2026-1'!W:W,C30,'Planificación 2026-1'!F:F,"FILIAL",'Planificación 2026-1'!X:X,"PRESENCIAL"))</f>
        <v>0</v>
      </c>
      <c r="DL30" s="61">
        <f>IF(C30="","",SUMIFS('Planificación 2026-1'!R:R,'Planificación 2026-1'!W:W,C30,'Planificación 2026-1'!F:F,"FILIAL",'Planificación 2026-1'!X:X,"HIBRIDO PRESENCIAL"))</f>
        <v>0</v>
      </c>
      <c r="DM30" s="111" t="str">
        <f t="shared" si="6"/>
        <v/>
      </c>
      <c r="DN30" s="108">
        <f>IF(C30="","",SUMIFS('Planificación 2026-1'!R:R,'Planificación 2026-1'!W:W,C30,'Planificación 2026-1'!F:F,"SUNAMPE",'Planificación 2026-1'!X:X,"VIRTUAL"))</f>
        <v>0</v>
      </c>
      <c r="DO30" s="61">
        <f>IF(C30="","",SUMIFS('Planificación 2026-1'!R:R,'Planificación 2026-1'!W:W,C30,'Planificación 2026-1'!F:F,"SUNAMPE",'Planificación 2026-1'!X:X,"PRESENCIAL"))</f>
        <v>0</v>
      </c>
      <c r="DP30" s="111" t="str">
        <f t="shared" si="7"/>
        <v/>
      </c>
      <c r="DQ30" s="108">
        <f>IF(C30="","",SUMIFS('Planificación 2026-1'!R:R,'Planificación 2026-1'!W:W,C30,'Planificación 2026-1'!F:F,"HUAURA",'Planificación 2026-1'!X:X,"VIRTUAL"))</f>
        <v>0</v>
      </c>
      <c r="DR30" s="61">
        <f>IF(C30="","",SUMIFS('Planificación 2026-1'!R:R,'Planificación 2026-1'!W:W,C30,'Planificación 2026-1'!F:F,"HUAURA",'Planificación 2026-1'!X:X,"PRESENCIAL"))</f>
        <v>0</v>
      </c>
      <c r="DS30" s="76">
        <f>SUMIFS('Planificación 2026-1'!R:R,'Planificación 2026-1'!W:W,C30,'Planificación 2026-1'!F:F,"PRINCIPAL",'Planificación 2026-1'!X:X,"VIRTUAL",'Planificación 2026-1'!I:I,"&gt;2")</f>
        <v>0</v>
      </c>
      <c r="DT30" s="76">
        <f>SUMIFS('Planificación 2026-1'!R:R,'Planificación 2026-1'!W:W,C30,'Planificación 2026-1'!F:F,"PRINCIPAL",'Planificación 2026-1'!X:X,"&lt;&gt;VIRTUAL",'Planificación 2026-1'!I:I,"&gt;2")</f>
        <v>0</v>
      </c>
      <c r="DU30" s="76">
        <f>SUMIFS('Planificación 2026-1'!R:R,'Planificación 2026-1'!W:W,C30,'Planificación 2026-1'!F:F,"SUNAMPE",'Planificación 2026-1'!X:X,"VIRTUAL",'Planificación 2026-1'!I:I,"&gt;2")</f>
        <v>0</v>
      </c>
      <c r="DV30" s="76">
        <f>SUMIFS('Planificación 2026-1'!R:R,'Planificación 2026-1'!W:W,C30,'Planificación 2026-1'!F:F,"SUNAMPE",'Planificación 2026-1'!X:X,"&lt;&gt;VIRTUAL",'Planificación 2026-1'!I:I,"&gt;2")</f>
        <v>0</v>
      </c>
      <c r="DW30" s="76">
        <f>SUMIFS('Planificación 2026-1'!R:R,'Planificación 2026-1'!W:W,C30,'Planificación 2026-1'!F:F,"FILIAL",'Planificación 2026-1'!X:X,"VIRTUAL",'Planificación 2026-1'!I:I,"&gt;2")</f>
        <v>0</v>
      </c>
      <c r="DX30" s="76">
        <f>SUMIFS('Planificación 2026-1'!R:R,'Planificación 2026-1'!W:W,C30,'Planificación 2026-1'!F:F,"FILIAL",'Planificación 2026-1'!X:X,"&lt;&gt;VIRTUAL",'Planificación 2026-1'!I:I,"&gt;2")</f>
        <v>0</v>
      </c>
      <c r="DY30" s="76">
        <f>SUMIFS('Planificación 2026-1'!R:R,'Planificación 2026-1'!W:W,C30,'Planificación 2026-1'!F:F,"PORUMA",'Planificación 2026-1'!X:X,"VIRTUAL",'Planificación 2026-1'!I:I,"&gt;2")</f>
        <v>0</v>
      </c>
      <c r="DZ30" s="76">
        <f>SUMIFS('Planificación 2026-1'!R:R,'Planificación 2026-1'!W:W,C30,'Planificación 2026-1'!F:F,"PORUMA",'Planificación 2026-1'!X:X,"&lt;&gt;VIRTUAL",'Planificación 2026-1'!I:I,"&gt;2")</f>
        <v>0</v>
      </c>
      <c r="EA30" s="76">
        <f>SUMIFS('Planificación 2026-1'!R:R,'Planificación 2026-1'!W:W,C30,'Planificación 2026-1'!F:F,"HUAURA",'Planificación 2026-1'!X:X,"VIRTUAL",'Planificación 2026-1'!I:I,"&gt;2")</f>
        <v>0</v>
      </c>
      <c r="EB30" s="76">
        <f>SUMIFS('Planificación 2026-1'!R:R,'Planificación 2026-1'!W:W,C30,'Planificación 2026-1'!F:F,"HUAURA",'Planificación 2026-1'!X:X,"&lt;&gt;VIRTUAL",'Planificación 2026-1'!I:I,"&gt;2")</f>
        <v>0</v>
      </c>
      <c r="EC30" s="76">
        <f>SUMIFS('Planificación 2026-1'!R:R,'Planificación 2026-1'!W:W,C30,'Planificación 2026-1'!F:F,"PRINCIPAL",'Planificación 2026-1'!X:X,"VIRTUAL",'Planificación 2026-1'!I:I,"&lt;3")</f>
        <v>0</v>
      </c>
      <c r="ED30" s="76">
        <f>SUMIFS('Planificación 2026-1'!R:R,'Planificación 2026-1'!W:W,C30,'Planificación 2026-1'!F:F,"PRINCIPAL",'Planificación 2026-1'!X:X,"&lt;&gt;VIRTUAL",'Planificación 2026-1'!I:I,"&lt;3")</f>
        <v>0</v>
      </c>
      <c r="EE30" s="76">
        <f>SUMIFS('Planificación 2026-1'!R:R,'Planificación 2026-1'!W:W,C30,'Planificación 2026-1'!F:F,"SUNAMPE",'Planificación 2026-1'!X:X,"VIRTUAL",'Planificación 2026-1'!I:I,"&lt;3")</f>
        <v>0</v>
      </c>
      <c r="EF30" s="76">
        <f>SUMIFS('Planificación 2026-1'!R:R,'Planificación 2026-1'!W:W,C30,'Planificación 2026-1'!F:F,"SUNAMPE",'Planificación 2026-1'!X:X,"&lt;&gt;VIRTUAL",'Planificación 2026-1'!I:I,"&lt;3")</f>
        <v>0</v>
      </c>
      <c r="EG30" s="76">
        <f>SUMIFS('Planificación 2026-1'!R:R,'Planificación 2026-1'!W:W,C30,'Planificación 2026-1'!F:F,"FILIAL",'Planificación 2026-1'!X:X,"VIRTUAL",'Planificación 2026-1'!I:I,"&lt;3")</f>
        <v>0</v>
      </c>
      <c r="EH30" s="76">
        <f>SUMIFS('Planificación 2026-1'!R:R,'Planificación 2026-1'!W:W,C30,'Planificación 2026-1'!F:F,"FILIAL",'Planificación 2026-1'!X:X,"&lt;&gt;VIRTUAL",'Planificación 2026-1'!I:I,"&lt;3")</f>
        <v>0</v>
      </c>
      <c r="EI30" s="76">
        <f>SUMIFS('Planificación 2026-1'!R:R,'Planificación 2026-1'!W:W,C30,'Planificación 2026-1'!F:F,"PORUMA",'Planificación 2026-1'!X:X,"VIRTUAL",'Planificación 2026-1'!I:I,"&lt;3")</f>
        <v>0</v>
      </c>
      <c r="EJ30" s="76">
        <f>SUMIFS('Planificación 2026-1'!R:R,'Planificación 2026-1'!W:W,C30,'Planificación 2026-1'!F:F,"PORUMA",'Planificación 2026-1'!X:X,"&lt;&gt;VIRTUAL",'Planificación 2026-1'!I:I,"&lt;3")</f>
        <v>0</v>
      </c>
      <c r="EK30" s="76">
        <f>SUMIFS('Planificación 2026-1'!R:R,'Planificación 2026-1'!W:W,C30,'Planificación 2026-1'!F:F,"HUAURA",'Planificación 2026-1'!X:X,"VIRTUAL",'Planificación 2026-1'!I:I,"&lt;3")</f>
        <v>0</v>
      </c>
      <c r="EL30" s="76">
        <f>SUMIFS('Planificación 2026-1'!R:R,'Planificación 2026-1'!W:W,C30,'Planificación 2026-1'!F:F,"HUAURA",'Planificación 2026-1'!X:X,"&lt;&gt;VIRTUAL",'Planificación 2026-1'!I:I,"&lt;3")</f>
        <v>0</v>
      </c>
      <c r="EM30" s="76"/>
      <c r="EN30" s="76">
        <f t="shared" si="0"/>
        <v>0</v>
      </c>
      <c r="EO30" s="76">
        <f t="shared" si="1"/>
        <v>0</v>
      </c>
      <c r="EP30" s="76" t="b">
        <f t="shared" si="2"/>
        <v>1</v>
      </c>
      <c r="EQ30" s="76" t="str">
        <f t="shared" si="3"/>
        <v/>
      </c>
      <c r="ER30" s="76" t="str">
        <f t="shared" si="8"/>
        <v>PRESENCIAL</v>
      </c>
    </row>
    <row r="31" spans="1:148" hidden="1">
      <c r="A31" s="83"/>
      <c r="B31" s="119">
        <v>28</v>
      </c>
      <c r="C31" s="115" t="s">
        <v>199</v>
      </c>
      <c r="D31" s="112">
        <f>SUMIF('Planificación 2026-1'!W:W,C31,'Planificación 2026-1'!R:R)</f>
        <v>0</v>
      </c>
      <c r="E31" s="114" t="s">
        <v>173</v>
      </c>
      <c r="F31" s="115" t="s">
        <v>171</v>
      </c>
      <c r="G31" s="115" t="s">
        <v>13</v>
      </c>
      <c r="H31" s="115" t="s">
        <v>124</v>
      </c>
      <c r="I31" s="107" t="str">
        <f>IF(SUM(COUNTIFS('Planificación 2026-1'!F:F,"PRINCIPAL",'Planificación 2026-1'!W:W,C31,'Planificación 2026-1'!H:H,"AF"))&gt;0,"P01"," ")</f>
        <v xml:space="preserve"> </v>
      </c>
      <c r="J31" s="108" t="str">
        <f>IF(SUM(COUNTIFS('Planificación 2026-1'!F:F,"PRINCIPAL",'Planificación 2026-1'!W:W,C31,'Planificación 2026-1'!H:H,"EN"))&gt;0,"P02"," ")</f>
        <v xml:space="preserve"> </v>
      </c>
      <c r="K31" s="108" t="str">
        <f>IF(SUM(COUNTIFS('Planificación 2026-1'!F:F,"PRINCIPAL",'Planificación 2026-1'!W:W,C31,'Planificación 2026-1'!H:H,"IS"))&gt;0,"P03"," ")</f>
        <v xml:space="preserve"> </v>
      </c>
      <c r="L31" s="108" t="str">
        <f>IF(SUM(COUNTIFS('Planificación 2026-1'!F:F,"PRINCIPAL",'Planificación 2026-1'!W:W,C31,'Planificación 2026-1'!H:H,"PS"))&gt;0,"P04"," ")</f>
        <v xml:space="preserve"> </v>
      </c>
      <c r="M31" s="108"/>
      <c r="N31" s="108" t="str">
        <f>IF(SUM(COUNTIFS('Planificación 2026-1'!F:F,"PRINCIPAL",'Planificación 2026-1'!W:W,C31,'Planificación 2026-1'!H:H,"IN"))&gt;0,"P06"," ")</f>
        <v xml:space="preserve"> </v>
      </c>
      <c r="O31" s="108" t="str">
        <f>IF(SUM(COUNTIFS('Planificación 2026-1'!F:F,"PRINCIPAL",'Planificación 2026-1'!W:W,C31,'Planificación 2026-1'!H:H,"CA"))&gt;0,"P07"," ")</f>
        <v xml:space="preserve"> </v>
      </c>
      <c r="P31" s="108" t="str">
        <f>IF(SUM(COUNTIFS('Planificación 2026-1'!F:F,"PRINCIPAL",'Planificación 2026-1'!W:W,C31,'Planificación 2026-1'!H:H,"DE"))&gt;0,"P08"," ")</f>
        <v xml:space="preserve"> </v>
      </c>
      <c r="Q31" s="108" t="str">
        <f>IF(SUM(COUNTIFS('Planificación 2026-1'!F:F,"PRINCIPAL",'Planificación 2026-1'!W:W,C31,'Planificación 2026-1'!H:H,"OB"))&gt;0,"P09"," ")</f>
        <v xml:space="preserve"> </v>
      </c>
      <c r="R31" s="108" t="str">
        <f>IF(SUM(COUNTIFS('Planificación 2026-1'!F:F,"PRINCIPAL",'Planificación 2026-1'!W:W,C31,'Planificación 2026-1'!H:H,"MH"))&gt;0,"P31"," ")</f>
        <v xml:space="preserve"> </v>
      </c>
      <c r="S31" s="108" t="str">
        <f>IF(SUM(COUNTIFS('Planificación 2026-1'!F:F,"PRINCIPAL",'Planificación 2026-1'!W:W,C31,'Planificación 2026-1'!H:H,"IC"))&gt;0,"P32"," ")</f>
        <v xml:space="preserve"> </v>
      </c>
      <c r="T31" s="108" t="str">
        <f>IF(SUM(COUNTIFS('Planificación 2026-1'!F:F,"PRINCIPAL",'Planificación 2026-1'!W:W,C31,'Planificación 2026-1'!H:H,"AR"))&gt;0,"P34"," ")</f>
        <v xml:space="preserve"> </v>
      </c>
      <c r="U31" s="108" t="str">
        <f>IF(SUM(COUNTIFS('Planificación 2026-1'!F:F,"PRINCIPAL",'Planificación 2026-1'!W:W,C31,'Planificación 2026-1'!H:H,"T1"))&gt;0,"P35"," ")</f>
        <v xml:space="preserve"> </v>
      </c>
      <c r="V31" s="108" t="str">
        <f>IF(SUM(COUNTIFS('Planificación 2026-1'!F:F,"PRINCIPAL",'Planificación 2026-1'!W:W,C31,'Planificación 2026-1'!H:H,"T3"))&gt;0,"P36"," ")</f>
        <v xml:space="preserve"> </v>
      </c>
      <c r="W31" s="108" t="str">
        <f>IF(SUM(COUNTIFS('Planificación 2026-1'!F:F,"PRINCIPAL",'Planificación 2026-1'!W:W,C31,'Planificación 2026-1'!H:H,"T2"))&gt;0,"P37"," ")</f>
        <v xml:space="preserve"> </v>
      </c>
      <c r="X31" s="108" t="str">
        <f>IF(SUM(COUNTIFS('Planificación 2026-1'!F:F,"PRINCIPAL",'Planificación 2026-1'!W:W,C31,'Planificación 2026-1'!H:H,"AE"))&gt;0,"P38"," ")</f>
        <v xml:space="preserve"> </v>
      </c>
      <c r="Y31" s="108" t="str">
        <f>IF(SUM(COUNTIFS('Planificación 2026-1'!F:F,"PRINCIPAL",'Planificación 2026-1'!W:W,C31,'Planificación 2026-1'!H:H,"T4"))&gt;0,"P55"," ")</f>
        <v xml:space="preserve"> </v>
      </c>
      <c r="Z31" s="108" t="str">
        <f>IF(SUM(COUNTIFS('Planificación 2026-1'!F:F,"FILIAL",'Planificación 2026-1'!W:W,C31,'Planificación 2026-1'!H:H,"AF"))&gt;0," P01"," ")</f>
        <v xml:space="preserve"> </v>
      </c>
      <c r="AA31" s="108" t="str">
        <f>IF(SUM(COUNTIFS('Planificación 2026-1'!F:F,"FILIAL",'Planificación 2026-1'!W:W,C31,'Planificación 2026-1'!H:H,"EN"))&gt;0,"P02"," ")</f>
        <v xml:space="preserve"> </v>
      </c>
      <c r="AB31" s="108" t="str">
        <f>IF(SUM(COUNTIFS('Planificación 2026-1'!F:F,"FILIAL",'Planificación 2026-1'!W:W,C31,'Planificación 2026-1'!H:H,"IS"))&gt;0,"P03"," ")</f>
        <v xml:space="preserve"> </v>
      </c>
      <c r="AC31" s="108" t="str">
        <f>IF(SUM(COUNTIFS('Planificación 2026-1'!F:F,"FILIAL",'Planificación 2026-1'!W:W,C31,'Planificación 2026-1'!H:H,"PS"))&gt;0,"P04"," ")</f>
        <v xml:space="preserve"> </v>
      </c>
      <c r="AD31" s="108"/>
      <c r="AE31" s="108" t="str">
        <f>IF(SUM(COUNTIFS('Planificación 2026-1'!F:F,"FILIAL",'Planificación 2026-1'!W:W,C31,'Planificación 2026-1'!H:H,"IN"))&gt;0,"P06"," ")</f>
        <v xml:space="preserve"> </v>
      </c>
      <c r="AF31" s="108" t="str">
        <f>IF(SUM(COUNTIFS('Planificación 2026-1'!F:F,"FILIAL",'Planificación 2026-1'!W:W,C31,'Planificación 2026-1'!H:H,"CA"))&gt;0,"P07"," ")</f>
        <v xml:space="preserve"> </v>
      </c>
      <c r="AG31" s="108" t="str">
        <f>IF(SUM(COUNTIFS('Planificación 2026-1'!F:F,"FILIAL",'Planificación 2026-1'!W:W,C31,'Planificación 2026-1'!H:H,"DE"))&gt;0,"P08"," ")</f>
        <v xml:space="preserve"> </v>
      </c>
      <c r="AH31" s="108" t="str">
        <f>IF(SUM(COUNTIFS('Planificación 2026-1'!F:F,"FILIAL",'Planificación 2026-1'!W:W,C31,'Planificación 2026-1'!H:H,"OB"))&gt;0,"P09"," ")</f>
        <v xml:space="preserve"> </v>
      </c>
      <c r="AI31" s="108" t="str">
        <f>IF(SUM(COUNTIFS('Planificación 2026-1'!F:F,"FILIAL",'Planificación 2026-1'!W:W,C31,'Planificación 2026-1'!H:H,"MH"))&gt;0,"P31"," ")</f>
        <v xml:space="preserve"> </v>
      </c>
      <c r="AJ31" s="108" t="str">
        <f>IF(SUM(COUNTIFS('Planificación 2026-1'!F:F,"FILIAL",'Planificación 2026-1'!W:W,C31,'Planificación 2026-1'!H:H,"IC"))&gt;0,"P32"," ")</f>
        <v xml:space="preserve"> </v>
      </c>
      <c r="AK31" s="108" t="str">
        <f>IF(SUM(COUNTIFS('Planificación 2026-1'!F:F,"FILIAL",'Planificación 2026-1'!W:W,C31,'Planificación 2026-1'!H:H,"AR"))&gt;0,"P34"," ")</f>
        <v xml:space="preserve"> </v>
      </c>
      <c r="AL31" s="108" t="str">
        <f>IF(SUM(COUNTIFS('Planificación 2026-1'!F:F,"FILIAL",'Planificación 2026-1'!W:W,C31,'Planificación 2026-1'!H:H,"T1"))&gt;0,"P35"," ")</f>
        <v xml:space="preserve"> </v>
      </c>
      <c r="AM31" s="108" t="str">
        <f>IF(SUM(COUNTIFS('Planificación 2026-1'!F:F,"FILIAL",'Planificación 2026-1'!W:W,C31,'Planificación 2026-1'!H:H,"T3"))&gt;0,"P36"," ")</f>
        <v xml:space="preserve"> </v>
      </c>
      <c r="AN31" s="108" t="str">
        <f>IF(SUM(COUNTIFS('Planificación 2026-1'!F:F,"FILIAL",'Planificación 2026-1'!W:W,C31,'Planificación 2026-1'!H:H,"T2"))&gt;0,"P37"," ")</f>
        <v xml:space="preserve"> </v>
      </c>
      <c r="AO31" s="108" t="str">
        <f>IF(SUM(COUNTIFS('Planificación 2026-1'!F:F,"FILIAL",'Planificación 2026-1'!W:W,C31,'Planificación 2026-1'!H:H,"AE"))&gt;0,"P38"," ")</f>
        <v xml:space="preserve"> </v>
      </c>
      <c r="AP31" s="108" t="str">
        <f>IF(SUM(COUNTIFS('Planificación 2026-1'!F:F,"FILIAL",'Planificación 2026-1'!W:W,C31,'Planificación 2026-1'!H:H,"T4"))&gt;0,"P55"," ")</f>
        <v xml:space="preserve"> </v>
      </c>
      <c r="AQ31" s="108" t="str">
        <f>IF(SUM(COUNTIFS('Planificación 2026-1'!F:F,"SUNAMPE",'Planificación 2026-1'!W:W,C31,'Planificación 2026-1'!H:H,"AF"))&gt;0," P01"," ")</f>
        <v xml:space="preserve"> </v>
      </c>
      <c r="AR31" s="108" t="str">
        <f>IF(SUM(COUNTIFS('Planificación 2026-1'!F:F,"SUNAMPE",'Planificación 2026-1'!W:W,C31,'Planificación 2026-1'!H:H,"EN"))&gt;0,"P02"," ")</f>
        <v xml:space="preserve"> </v>
      </c>
      <c r="AS31" s="108" t="str">
        <f>IF(SUM(COUNTIFS('Planificación 2026-1'!F:F,"SUNAMPE",'Planificación 2026-1'!W:W,C31,'Planificación 2026-1'!H:H,"IS"))&gt;0,"P03"," ")</f>
        <v xml:space="preserve"> </v>
      </c>
      <c r="AT31" s="108" t="str">
        <f>IF(SUM(COUNTIFS('Planificación 2026-1'!F:F,"SUNAMPE",'Planificación 2026-1'!W:W,C31,'Planificación 2026-1'!H:H,"PS"))&gt;0,"P04"," ")</f>
        <v xml:space="preserve"> </v>
      </c>
      <c r="AU31" s="108"/>
      <c r="AV31" s="108" t="str">
        <f>IF(SUM(COUNTIFS('Planificación 2026-1'!F:F,"SUNAMPE",'Planificación 2026-1'!W:W,C31,'Planificación 2026-1'!H:H,"IN"))&gt;0,"P06"," ")</f>
        <v xml:space="preserve"> </v>
      </c>
      <c r="AW31" s="108" t="str">
        <f>IF(SUM(COUNTIFS('Planificación 2026-1'!F:F,"SUNAMPE",'Planificación 2026-1'!W:W,C31,'Planificación 2026-1'!H:H,"CA"))&gt;0,"P07"," ")</f>
        <v xml:space="preserve"> </v>
      </c>
      <c r="AX31" s="108" t="str">
        <f>IF(SUM(COUNTIFS('Planificación 2026-1'!F:F,"SUNAMPE",'Planificación 2026-1'!W:W,C31,'Planificación 2026-1'!H:H,"DE"))&gt;0,"P08"," ")</f>
        <v xml:space="preserve"> </v>
      </c>
      <c r="AY31" s="108" t="str">
        <f>IF(SUM(COUNTIFS('Planificación 2026-1'!F:F,"SUNAMPE",'Planificación 2026-1'!W:W,C31,'Planificación 2026-1'!H:H,"OB"))&gt;0,"P09"," ")</f>
        <v xml:space="preserve"> </v>
      </c>
      <c r="AZ31" s="108" t="str">
        <f>IF(SUM(COUNTIFS('Planificación 2026-1'!F:F,"SUNAMPE",'Planificación 2026-1'!W:W,C31,'Planificación 2026-1'!H:H,"MH"))&gt;0,"P31"," ")</f>
        <v xml:space="preserve"> </v>
      </c>
      <c r="BA31" s="108" t="str">
        <f>IF(SUM(COUNTIFS('Planificación 2026-1'!F:F,"SUNAMPE",'Planificación 2026-1'!W:W,C31,'Planificación 2026-1'!H:H,"IC"))&gt;0,"P32"," ")</f>
        <v xml:space="preserve"> </v>
      </c>
      <c r="BB31" s="108" t="str">
        <f>IF(SUM(COUNTIFS('Planificación 2026-1'!F:F,"SUNAMPE",'Planificación 2026-1'!W:W,C31,'Planificación 2026-1'!H:H,"AR"))&gt;0,"P34"," ")</f>
        <v xml:space="preserve"> </v>
      </c>
      <c r="BC31" s="108" t="str">
        <f>IF(SUM(COUNTIFS('Planificación 2026-1'!F:F,"SUNAMPE",'Planificación 2026-1'!W:W,C31,'Planificación 2026-1'!H:H,"T1"))&gt;0,"P35"," ")</f>
        <v xml:space="preserve"> </v>
      </c>
      <c r="BD31" s="108" t="str">
        <f>IF(SUM(COUNTIFS('Planificación 2026-1'!F:F,"SUNAMPE",'Planificación 2026-1'!W:W,C31,'Planificación 2026-1'!H:H,"T3"))&gt;0,"P36"," ")</f>
        <v xml:space="preserve"> </v>
      </c>
      <c r="BE31" s="108" t="str">
        <f>IF(SUM(COUNTIFS('Planificación 2026-1'!F:F,"SUNAMPE",'Planificación 2026-1'!W:W,C31,'Planificación 2026-1'!H:H,"T2"))&gt;0,"P37"," ")</f>
        <v xml:space="preserve"> </v>
      </c>
      <c r="BF31" s="108" t="str">
        <f>IF(SUM(COUNTIFS('Planificación 2026-1'!F:F,"SUNAMPE",'Planificación 2026-1'!W:W,C31,'Planificación 2026-1'!H:H,"AE"))&gt;0,"P38"," ")</f>
        <v xml:space="preserve"> </v>
      </c>
      <c r="BG31" s="108" t="str">
        <f>IF(SUM(COUNTIFS('Planificación 2026-1'!F:F,"SUNAMPE",'Planificación 2026-1'!W:W,C31,'Planificación 2026-1'!H:H,"T4"))&gt;0,"P55"," ")</f>
        <v xml:space="preserve"> </v>
      </c>
      <c r="BH31" s="108" t="str">
        <f>IF(SUM(COUNTIFS('Planificación 2026-1'!F:F,"HUAURA",'Planificación 2026-1'!W:W,C31,'Planificación 2026-1'!H:H,"AF"))&gt;0," P01"," ")</f>
        <v xml:space="preserve"> </v>
      </c>
      <c r="BI31" s="108" t="str">
        <f>IF(SUM(COUNTIFS('Planificación 2026-1'!F:F,"HUAURA",'Planificación 2026-1'!W:W,C31,'Planificación 2026-1'!H:H,"EN"))&gt;0,"P02"," ")</f>
        <v xml:space="preserve"> </v>
      </c>
      <c r="BJ31" s="108" t="str">
        <f>IF(SUM(COUNTIFS('Planificación 2026-1'!F:F,"HUAURA",'Planificación 2026-1'!W:W,C31,'Planificación 2026-1'!H:H,"IS"))&gt;0,"P03"," ")</f>
        <v xml:space="preserve"> </v>
      </c>
      <c r="BK31" s="108" t="str">
        <f>IF(SUM(COUNTIFS('Planificación 2026-1'!F:F,"HUAURA",'Planificación 2026-1'!W:W,C31,'Planificación 2026-1'!H:H,"PS"))&gt;0,"P04"," ")</f>
        <v xml:space="preserve"> </v>
      </c>
      <c r="BL31" s="108"/>
      <c r="BM31" s="108" t="str">
        <f>IF(SUM(COUNTIFS('Planificación 2026-1'!F:F,"HUAURA",'Planificación 2026-1'!W:W,C31,'Planificación 2026-1'!H:H,"IN"))&gt;0,"P06"," ")</f>
        <v xml:space="preserve"> </v>
      </c>
      <c r="BN31" s="108" t="str">
        <f>IF(SUM(COUNTIFS('Planificación 2026-1'!F:F,"HUAURA",'Planificación 2026-1'!W:W,C31,'Planificación 2026-1'!H:H,"CA"))&gt;0,"P07"," ")</f>
        <v xml:space="preserve"> </v>
      </c>
      <c r="BO31" s="108" t="str">
        <f>IF(SUM(COUNTIFS('Planificación 2026-1'!F:F,"HUAURA",'Planificación 2026-1'!W:W,C31,'Planificación 2026-1'!H:H,"DE"))&gt;0,"P08"," ")</f>
        <v xml:space="preserve"> </v>
      </c>
      <c r="BP31" s="108" t="str">
        <f>IF(SUM(COUNTIFS('Planificación 2026-1'!F:F,"HUAURA",'Planificación 2026-1'!W:W,C31,'Planificación 2026-1'!H:H,"OB"))&gt;0,"P09"," ")</f>
        <v xml:space="preserve"> </v>
      </c>
      <c r="BQ31" s="108" t="str">
        <f>IF(SUM(COUNTIFS('Planificación 2026-1'!F:F,"HUAURA",'Planificación 2026-1'!W:W,C31,'Planificación 2026-1'!H:H,"MH"))&gt;0,"P31"," ")</f>
        <v xml:space="preserve"> </v>
      </c>
      <c r="BR31" s="108" t="str">
        <f>IF(SUM(COUNTIFS('Planificación 2026-1'!F:F,"HUAURA",'Planificación 2026-1'!W:W,C31,'Planificación 2026-1'!H:H,"IC"))&gt;0,"P32"," ")</f>
        <v xml:space="preserve"> </v>
      </c>
      <c r="BS31" s="108" t="str">
        <f>IF(SUM(COUNTIFS('Planificación 2026-1'!F:F,"HUAURA",'Planificación 2026-1'!W:W,C31,'Planificación 2026-1'!H:H,"AR"))&gt;0,"P34"," ")</f>
        <v xml:space="preserve"> </v>
      </c>
      <c r="BT31" s="108" t="str">
        <f>IF(SUM(COUNTIFS('Planificación 2026-1'!F:F,"HUAURA",'Planificación 2026-1'!W:W,C31,'Planificación 2026-1'!H:H,"T1"))&gt;0,"P35"," ")</f>
        <v xml:space="preserve"> </v>
      </c>
      <c r="BU31" s="108" t="str">
        <f>IF(SUM(COUNTIFS('Planificación 2026-1'!F:F,"HUAURA",'Planificación 2026-1'!W:W,C31,'Planificación 2026-1'!H:H,"T3"))&gt;0,"P36"," ")</f>
        <v xml:space="preserve"> </v>
      </c>
      <c r="BV31" s="108" t="str">
        <f>IF(SUM(COUNTIFS('Planificación 2026-1'!F:F,"HUAURA",'Planificación 2026-1'!W:W,C31,'Planificación 2026-1'!H:H,"T2"))&gt;0,"P37"," ")</f>
        <v xml:space="preserve"> </v>
      </c>
      <c r="BW31" s="108" t="str">
        <f>IF(SUM(COUNTIFS('Planificación 2026-1'!F:F,"HUAURA",'Planificación 2026-1'!W:W,C31,'Planificación 2026-1'!H:H,"AE"))&gt;0,"P38"," ")</f>
        <v xml:space="preserve"> </v>
      </c>
      <c r="BX31" s="108" t="str">
        <f>IF(SUM(COUNTIFS('Planificación 2026-1'!F:F,"HUAURA",'Planificación 2026-1'!W:W,C31,'Planificación 2026-1'!H:H,"T4"))&gt;0,"P55"," ")</f>
        <v xml:space="preserve"> </v>
      </c>
      <c r="BY31" s="109">
        <f>SUMIFS('Planificación 2026-1'!R:R,'Planificación 2026-1'!W:W,C31,'Planificación 2026-1'!H:H,"AF",'Planificación 2026-1'!I:I,"&gt;2")</f>
        <v>0</v>
      </c>
      <c r="BZ31" s="109">
        <f>SUMIFS('Planificación 2026-1'!R:R,'Planificación 2026-1'!W:W,C31,'Planificación 2026-1'!H:H,"EN",'Planificación 2026-1'!I:I,"&gt;2")</f>
        <v>0</v>
      </c>
      <c r="CA31" s="109">
        <f>SUMIFS('Planificación 2026-1'!R:R,'Planificación 2026-1'!W:W,C31,'Planificación 2026-1'!H:H,"IS",'Planificación 2026-1'!I:I,"&gt;2")</f>
        <v>0</v>
      </c>
      <c r="CB31" s="109">
        <f>SUMIFS('Planificación 2026-1'!R:R,'Planificación 2026-1'!W:W,C31,'Planificación 2026-1'!H:H,"PS",'Planificación 2026-1'!I:I,"&gt;2")</f>
        <v>0</v>
      </c>
      <c r="CC31" s="109">
        <f>SUMIFS('Planificación 2026-1'!R:R,'Planificación 2026-1'!W:W,C31,'Planificación 2026-1'!H:H,"IN",'Planificación 2026-1'!I:I,"&gt;2")</f>
        <v>0</v>
      </c>
      <c r="CD31" s="109">
        <f>SUMIFS('Planificación 2026-1'!R:R,'Planificación 2026-1'!W:W,C31,'Planificación 2026-1'!H:H,"CA",'Planificación 2026-1'!I:I,"&gt;2")</f>
        <v>0</v>
      </c>
      <c r="CE31" s="109">
        <f>SUMIFS('Planificación 2026-1'!R:R,'Planificación 2026-1'!W:W,C31,'Planificación 2026-1'!H:H,"DE",'Planificación 2026-1'!I:I,"&gt;2")</f>
        <v>0</v>
      </c>
      <c r="CF31" s="109">
        <f>SUMIFS('Planificación 2026-1'!R:R,'Planificación 2026-1'!W:W,C31,'Planificación 2026-1'!H:H,"OB",'Planificación 2026-1'!I:I,"&gt;2")</f>
        <v>0</v>
      </c>
      <c r="CG31" s="109">
        <f>SUMIFS('Planificación 2026-1'!R:R,'Planificación 2026-1'!W:W,C31,'Planificación 2026-1'!H:H,"MH",'Planificación 2026-1'!I:I,"&gt;2")</f>
        <v>0</v>
      </c>
      <c r="CH31" s="109">
        <f>SUMIFS('Planificación 2026-1'!R:R,'Planificación 2026-1'!W:W,C31,'Planificación 2026-1'!H:H,"IC",'Planificación 2026-1'!I:I,"&gt;2")</f>
        <v>0</v>
      </c>
      <c r="CI31" s="109">
        <f>SUMIFS('Planificación 2026-1'!R:R,'Planificación 2026-1'!W:W,C31,'Planificación 2026-1'!H:H,"AR",'Planificación 2026-1'!I:I,"&gt;2")</f>
        <v>0</v>
      </c>
      <c r="CJ31" s="109">
        <f>SUMIFS('Planificación 2026-1'!R:R,'Planificación 2026-1'!W:W,C31,'Planificación 2026-1'!H:H,"T1",'Planificación 2026-1'!I:I,"&gt;2")</f>
        <v>0</v>
      </c>
      <c r="CK31" s="109">
        <f>SUMIFS('Planificación 2026-1'!R:R,'Planificación 2026-1'!W:W,C31,'Planificación 2026-1'!H:H,"T3",'Planificación 2026-1'!I:I,"&gt;2")</f>
        <v>0</v>
      </c>
      <c r="CL31" s="109">
        <f>SUMIFS('Planificación 2026-1'!R:R,'Planificación 2026-1'!W:W,C31,'Planificación 2026-1'!H:H,"T2",'Planificación 2026-1'!I:I,"&gt;2")</f>
        <v>0</v>
      </c>
      <c r="CM31" s="109">
        <f>SUMIFS('Planificación 2026-1'!R:R,'Planificación 2026-1'!W:W,C31,'Planificación 2026-1'!H:H,"AE",'Planificación 2026-1'!I:I,"&gt;2")</f>
        <v>0</v>
      </c>
      <c r="CN31" s="109">
        <f>SUMIFS('Planificación 2026-1'!R:R,'Planificación 2026-1'!W:W,C31,'Planificación 2026-1'!H:H,"T4",'Planificación 2026-1'!I:I,"&gt;2")</f>
        <v>0</v>
      </c>
      <c r="CO31" s="109">
        <f>SUMIFS('Planificación 2026-1'!R:R,'Planificación 2026-1'!W:W,C31,'Planificación 2026-1'!H:H,"AF",'Planificación 2026-1'!I:I,"&lt;3")</f>
        <v>0</v>
      </c>
      <c r="CP31" s="109">
        <f>SUMIFS('Planificación 2026-1'!R:R,'Planificación 2026-1'!W:W,C31,'Planificación 2026-1'!H:H,"EN",'Planificación 2026-1'!I:I,"&lt;3")</f>
        <v>0</v>
      </c>
      <c r="CQ31" s="109">
        <f>SUMIFS('Planificación 2026-1'!R:R,'Planificación 2026-1'!W:W,C31,'Planificación 2026-1'!H:H,"IS",'Planificación 2026-1'!I:I,"&lt;3")</f>
        <v>0</v>
      </c>
      <c r="CR31" s="109">
        <f>SUMIFS('Planificación 2026-1'!R:R,'Planificación 2026-1'!W:W,C31,'Planificación 2026-1'!H:H,"PS",'Planificación 2026-1'!I:I,"&lt;3")</f>
        <v>0</v>
      </c>
      <c r="CS31" s="109">
        <f>SUMIFS('Planificación 2026-1'!R:R,'Planificación 2026-1'!W:W,C31,'Planificación 2026-1'!H:H,"IN",'Planificación 2026-1'!I:I,"&lt;3")</f>
        <v>0</v>
      </c>
      <c r="CT31" s="109">
        <f>SUMIFS('Planificación 2026-1'!R:R,'Planificación 2026-1'!W:W,C31,'Planificación 2026-1'!H:H,"CA",'Planificación 2026-1'!I:I,"&lt;3")</f>
        <v>0</v>
      </c>
      <c r="CU31" s="109">
        <f>SUMIFS('Planificación 2026-1'!R:R,'Planificación 2026-1'!W:W,C31,'Planificación 2026-1'!H:H,"DE",'Planificación 2026-1'!I:I,"&lt;3")</f>
        <v>0</v>
      </c>
      <c r="CV31" s="109">
        <f>SUMIFS('Planificación 2026-1'!R:R,'Planificación 2026-1'!W:W,C31,'Planificación 2026-1'!H:H,"OB",'Planificación 2026-1'!I:I,"&lt;3")</f>
        <v>0</v>
      </c>
      <c r="CW31" s="109">
        <f>SUMIFS('Planificación 2026-1'!R:R,'Planificación 2026-1'!W:W,C31,'Planificación 2026-1'!H:H,"MH",'Planificación 2026-1'!I:I,"&lt;3")</f>
        <v>0</v>
      </c>
      <c r="CX31" s="109">
        <f>SUMIFS('Planificación 2026-1'!R:R,'Planificación 2026-1'!W:W,C31,'Planificación 2026-1'!H:H,"IC",'Planificación 2026-1'!I:I,"&lt;3")</f>
        <v>0</v>
      </c>
      <c r="CY31" s="109">
        <f>SUMIFS('Planificación 2026-1'!R:R,'Planificación 2026-1'!W:W,C31,'Planificación 2026-1'!H:H,"AR",'Planificación 2026-1'!I:I,"&lt;3")</f>
        <v>0</v>
      </c>
      <c r="CZ31" s="109">
        <f>SUMIFS('Planificación 2026-1'!R:R,'Planificación 2026-1'!W:W,C31,'Planificación 2026-1'!H:H,"T1",'Planificación 2026-1'!I:I,"&lt;3")</f>
        <v>0</v>
      </c>
      <c r="DA31" s="109">
        <f>SUMIFS('Planificación 2026-1'!R:R,'Planificación 2026-1'!W:W,C31,'Planificación 2026-1'!H:H,"T3",'Planificación 2026-1'!I:I,"&lt;3")</f>
        <v>0</v>
      </c>
      <c r="DB31" s="109">
        <f>SUMIFS('Planificación 2026-1'!R:R,'Planificación 2026-1'!W:W,C31,'Planificación 2026-1'!H:H,"T2",'Planificación 2026-1'!I:I,"&lt;3")</f>
        <v>0</v>
      </c>
      <c r="DC31" s="109">
        <f>SUMIFS('Planificación 2026-1'!R:R,'Planificación 2026-1'!W:W,C31,'Planificación 2026-1'!H:H,"AE",'Planificación 2026-1'!I:I,"&lt;3")</f>
        <v>0</v>
      </c>
      <c r="DD31" s="109">
        <f>SUMIFS('Planificación 2026-1'!R:R,'Planificación 2026-1'!W:W,C31,'Planificación 2026-1'!H:H,"T4",'Planificación 2026-1'!I:I,"&lt;3")</f>
        <v>0</v>
      </c>
      <c r="DE31" s="108" t="str">
        <f t="shared" si="4"/>
        <v/>
      </c>
      <c r="DF31" s="41">
        <f>IF(C31="","",SUMIFS('Planificación 2026-1'!R:R,'Planificación 2026-1'!W:W,C31,'Planificación 2026-1'!F:F,"PRINCIPAL",'Planificación 2026-1'!X:X,"VIRTUAL"))</f>
        <v>0</v>
      </c>
      <c r="DG31" s="41">
        <f>IF(C31="","",SUMIFS('Planificación 2026-1'!R:R,'Planificación 2026-1'!W:W,C31,'Planificación 2026-1'!F:F,"PRINCIPAL",'Planificación 2026-1'!X:X,"PRESENCIAL"))</f>
        <v>0</v>
      </c>
      <c r="DH31" s="41">
        <f>IF(C31="","",SUMIFS('Planificación 2026-1'!R:R,'Planificación 2026-1'!W:W,C31,'Planificación 2026-1'!F:F,"PRINCIPAL",'Planificación 2026-1'!X:X,"HIBRIDO PRESENCIAL"))</f>
        <v>0</v>
      </c>
      <c r="DI31" s="108" t="str">
        <f t="shared" si="5"/>
        <v/>
      </c>
      <c r="DJ31" s="108">
        <f>IF(C31="","",SUMIFS('Planificación 2026-1'!R:R,'Planificación 2026-1'!W:W,C31,'Planificación 2026-1'!F:F,"FILIAL",'Planificación 2026-1'!X:X,"VIRTUAL"))</f>
        <v>0</v>
      </c>
      <c r="DK31" s="110">
        <f>IF(C31="","",SUMIFS('Planificación 2026-1'!R:R,'Planificación 2026-1'!W:W,C31,'Planificación 2026-1'!F:F,"FILIAL",'Planificación 2026-1'!X:X,"PRESENCIAL"))</f>
        <v>0</v>
      </c>
      <c r="DL31" s="61">
        <f>IF(C31="","",SUMIFS('Planificación 2026-1'!R:R,'Planificación 2026-1'!W:W,C31,'Planificación 2026-1'!F:F,"FILIAL",'Planificación 2026-1'!X:X,"HIBRIDO PRESENCIAL"))</f>
        <v>0</v>
      </c>
      <c r="DM31" s="111" t="str">
        <f t="shared" si="6"/>
        <v/>
      </c>
      <c r="DN31" s="108">
        <f>IF(C31="","",SUMIFS('Planificación 2026-1'!R:R,'Planificación 2026-1'!W:W,C31,'Planificación 2026-1'!F:F,"SUNAMPE",'Planificación 2026-1'!X:X,"VIRTUAL"))</f>
        <v>0</v>
      </c>
      <c r="DO31" s="61">
        <f>IF(C31="","",SUMIFS('Planificación 2026-1'!R:R,'Planificación 2026-1'!W:W,C31,'Planificación 2026-1'!F:F,"SUNAMPE",'Planificación 2026-1'!X:X,"PRESENCIAL"))</f>
        <v>0</v>
      </c>
      <c r="DP31" s="111" t="str">
        <f t="shared" si="7"/>
        <v/>
      </c>
      <c r="DQ31" s="108">
        <f>IF(C31="","",SUMIFS('Planificación 2026-1'!R:R,'Planificación 2026-1'!W:W,C31,'Planificación 2026-1'!F:F,"HUAURA",'Planificación 2026-1'!X:X,"VIRTUAL"))</f>
        <v>0</v>
      </c>
      <c r="DR31" s="61">
        <f>IF(C31="","",SUMIFS('Planificación 2026-1'!R:R,'Planificación 2026-1'!W:W,C31,'Planificación 2026-1'!F:F,"HUAURA",'Planificación 2026-1'!X:X,"PRESENCIAL"))</f>
        <v>0</v>
      </c>
      <c r="DS31" s="76">
        <f>SUMIFS('Planificación 2026-1'!R:R,'Planificación 2026-1'!W:W,C31,'Planificación 2026-1'!F:F,"PRINCIPAL",'Planificación 2026-1'!X:X,"VIRTUAL",'Planificación 2026-1'!I:I,"&gt;2")</f>
        <v>0</v>
      </c>
      <c r="DT31" s="76">
        <f>SUMIFS('Planificación 2026-1'!R:R,'Planificación 2026-1'!W:W,C31,'Planificación 2026-1'!F:F,"PRINCIPAL",'Planificación 2026-1'!X:X,"&lt;&gt;VIRTUAL",'Planificación 2026-1'!I:I,"&gt;2")</f>
        <v>0</v>
      </c>
      <c r="DU31" s="76">
        <f>SUMIFS('Planificación 2026-1'!R:R,'Planificación 2026-1'!W:W,C31,'Planificación 2026-1'!F:F,"SUNAMPE",'Planificación 2026-1'!X:X,"VIRTUAL",'Planificación 2026-1'!I:I,"&gt;2")</f>
        <v>0</v>
      </c>
      <c r="DV31" s="76">
        <f>SUMIFS('Planificación 2026-1'!R:R,'Planificación 2026-1'!W:W,C31,'Planificación 2026-1'!F:F,"SUNAMPE",'Planificación 2026-1'!X:X,"&lt;&gt;VIRTUAL",'Planificación 2026-1'!I:I,"&gt;2")</f>
        <v>0</v>
      </c>
      <c r="DW31" s="76">
        <f>SUMIFS('Planificación 2026-1'!R:R,'Planificación 2026-1'!W:W,C31,'Planificación 2026-1'!F:F,"FILIAL",'Planificación 2026-1'!X:X,"VIRTUAL",'Planificación 2026-1'!I:I,"&gt;2")</f>
        <v>0</v>
      </c>
      <c r="DX31" s="76">
        <f>SUMIFS('Planificación 2026-1'!R:R,'Planificación 2026-1'!W:W,C31,'Planificación 2026-1'!F:F,"FILIAL",'Planificación 2026-1'!X:X,"&lt;&gt;VIRTUAL",'Planificación 2026-1'!I:I,"&gt;2")</f>
        <v>0</v>
      </c>
      <c r="DY31" s="76">
        <f>SUMIFS('Planificación 2026-1'!R:R,'Planificación 2026-1'!W:W,C31,'Planificación 2026-1'!F:F,"PORUMA",'Planificación 2026-1'!X:X,"VIRTUAL",'Planificación 2026-1'!I:I,"&gt;2")</f>
        <v>0</v>
      </c>
      <c r="DZ31" s="76">
        <f>SUMIFS('Planificación 2026-1'!R:R,'Planificación 2026-1'!W:W,C31,'Planificación 2026-1'!F:F,"PORUMA",'Planificación 2026-1'!X:X,"&lt;&gt;VIRTUAL",'Planificación 2026-1'!I:I,"&gt;2")</f>
        <v>0</v>
      </c>
      <c r="EA31" s="76">
        <f>SUMIFS('Planificación 2026-1'!R:R,'Planificación 2026-1'!W:W,C31,'Planificación 2026-1'!F:F,"HUAURA",'Planificación 2026-1'!X:X,"VIRTUAL",'Planificación 2026-1'!I:I,"&gt;2")</f>
        <v>0</v>
      </c>
      <c r="EB31" s="76">
        <f>SUMIFS('Planificación 2026-1'!R:R,'Planificación 2026-1'!W:W,C31,'Planificación 2026-1'!F:F,"HUAURA",'Planificación 2026-1'!X:X,"&lt;&gt;VIRTUAL",'Planificación 2026-1'!I:I,"&gt;2")</f>
        <v>0</v>
      </c>
      <c r="EC31" s="76">
        <f>SUMIFS('Planificación 2026-1'!R:R,'Planificación 2026-1'!W:W,C31,'Planificación 2026-1'!F:F,"PRINCIPAL",'Planificación 2026-1'!X:X,"VIRTUAL",'Planificación 2026-1'!I:I,"&lt;3")</f>
        <v>0</v>
      </c>
      <c r="ED31" s="76">
        <f>SUMIFS('Planificación 2026-1'!R:R,'Planificación 2026-1'!W:W,C31,'Planificación 2026-1'!F:F,"PRINCIPAL",'Planificación 2026-1'!X:X,"&lt;&gt;VIRTUAL",'Planificación 2026-1'!I:I,"&lt;3")</f>
        <v>0</v>
      </c>
      <c r="EE31" s="76">
        <f>SUMIFS('Planificación 2026-1'!R:R,'Planificación 2026-1'!W:W,C31,'Planificación 2026-1'!F:F,"SUNAMPE",'Planificación 2026-1'!X:X,"VIRTUAL",'Planificación 2026-1'!I:I,"&lt;3")</f>
        <v>0</v>
      </c>
      <c r="EF31" s="76">
        <f>SUMIFS('Planificación 2026-1'!R:R,'Planificación 2026-1'!W:W,C31,'Planificación 2026-1'!F:F,"SUNAMPE",'Planificación 2026-1'!X:X,"&lt;&gt;VIRTUAL",'Planificación 2026-1'!I:I,"&lt;3")</f>
        <v>0</v>
      </c>
      <c r="EG31" s="76">
        <f>SUMIFS('Planificación 2026-1'!R:R,'Planificación 2026-1'!W:W,C31,'Planificación 2026-1'!F:F,"FILIAL",'Planificación 2026-1'!X:X,"VIRTUAL",'Planificación 2026-1'!I:I,"&lt;3")</f>
        <v>0</v>
      </c>
      <c r="EH31" s="76">
        <f>SUMIFS('Planificación 2026-1'!R:R,'Planificación 2026-1'!W:W,C31,'Planificación 2026-1'!F:F,"FILIAL",'Planificación 2026-1'!X:X,"&lt;&gt;VIRTUAL",'Planificación 2026-1'!I:I,"&lt;3")</f>
        <v>0</v>
      </c>
      <c r="EI31" s="76">
        <f>SUMIFS('Planificación 2026-1'!R:R,'Planificación 2026-1'!W:W,C31,'Planificación 2026-1'!F:F,"PORUMA",'Planificación 2026-1'!X:X,"VIRTUAL",'Planificación 2026-1'!I:I,"&lt;3")</f>
        <v>0</v>
      </c>
      <c r="EJ31" s="76">
        <f>SUMIFS('Planificación 2026-1'!R:R,'Planificación 2026-1'!W:W,C31,'Planificación 2026-1'!F:F,"PORUMA",'Planificación 2026-1'!X:X,"&lt;&gt;VIRTUAL",'Planificación 2026-1'!I:I,"&lt;3")</f>
        <v>0</v>
      </c>
      <c r="EK31" s="76">
        <f>SUMIFS('Planificación 2026-1'!R:R,'Planificación 2026-1'!W:W,C31,'Planificación 2026-1'!F:F,"HUAURA",'Planificación 2026-1'!X:X,"VIRTUAL",'Planificación 2026-1'!I:I,"&lt;3")</f>
        <v>0</v>
      </c>
      <c r="EL31" s="76">
        <f>SUMIFS('Planificación 2026-1'!R:R,'Planificación 2026-1'!W:W,C31,'Planificación 2026-1'!F:F,"HUAURA",'Planificación 2026-1'!X:X,"&lt;&gt;VIRTUAL",'Planificación 2026-1'!I:I,"&lt;3")</f>
        <v>0</v>
      </c>
      <c r="EM31" s="76"/>
      <c r="EN31" s="76">
        <f t="shared" si="0"/>
        <v>0</v>
      </c>
      <c r="EO31" s="76">
        <f t="shared" si="1"/>
        <v>0</v>
      </c>
      <c r="EP31" s="76" t="b">
        <f t="shared" si="2"/>
        <v>1</v>
      </c>
      <c r="EQ31" s="76" t="str">
        <f t="shared" si="3"/>
        <v/>
      </c>
      <c r="ER31" s="76" t="str">
        <f t="shared" si="8"/>
        <v>PRESENCIAL</v>
      </c>
    </row>
    <row r="32" spans="1:148" hidden="1">
      <c r="A32" s="83"/>
      <c r="B32" s="119">
        <v>29</v>
      </c>
      <c r="C32" s="115" t="s">
        <v>200</v>
      </c>
      <c r="D32" s="112">
        <f>SUMIF('Planificación 2026-1'!W:W,C32,'Planificación 2026-1'!R:R)</f>
        <v>0</v>
      </c>
      <c r="E32" s="114" t="s">
        <v>170</v>
      </c>
      <c r="F32" s="115" t="s">
        <v>171</v>
      </c>
      <c r="G32" s="115" t="s">
        <v>153</v>
      </c>
      <c r="H32" s="115" t="s">
        <v>124</v>
      </c>
      <c r="I32" s="107" t="str">
        <f>IF(SUM(COUNTIFS('Planificación 2026-1'!F:F,"PRINCIPAL",'Planificación 2026-1'!W:W,C32,'Planificación 2026-1'!H:H,"AF"))&gt;0,"P01"," ")</f>
        <v xml:space="preserve"> </v>
      </c>
      <c r="J32" s="108" t="str">
        <f>IF(SUM(COUNTIFS('Planificación 2026-1'!F:F,"PRINCIPAL",'Planificación 2026-1'!W:W,C32,'Planificación 2026-1'!H:H,"EN"))&gt;0,"P02"," ")</f>
        <v xml:space="preserve"> </v>
      </c>
      <c r="K32" s="108" t="str">
        <f>IF(SUM(COUNTIFS('Planificación 2026-1'!F:F,"PRINCIPAL",'Planificación 2026-1'!W:W,C32,'Planificación 2026-1'!H:H,"IS"))&gt;0,"P03"," ")</f>
        <v xml:space="preserve"> </v>
      </c>
      <c r="L32" s="108" t="str">
        <f>IF(SUM(COUNTIFS('Planificación 2026-1'!F:F,"PRINCIPAL",'Planificación 2026-1'!W:W,C32,'Planificación 2026-1'!H:H,"PS"))&gt;0,"P04"," ")</f>
        <v xml:space="preserve"> </v>
      </c>
      <c r="M32" s="108"/>
      <c r="N32" s="108" t="str">
        <f>IF(SUM(COUNTIFS('Planificación 2026-1'!F:F,"PRINCIPAL",'Planificación 2026-1'!W:W,C32,'Planificación 2026-1'!H:H,"IN"))&gt;0,"P06"," ")</f>
        <v xml:space="preserve"> </v>
      </c>
      <c r="O32" s="108" t="str">
        <f>IF(SUM(COUNTIFS('Planificación 2026-1'!F:F,"PRINCIPAL",'Planificación 2026-1'!W:W,C32,'Planificación 2026-1'!H:H,"CA"))&gt;0,"P07"," ")</f>
        <v xml:space="preserve"> </v>
      </c>
      <c r="P32" s="108" t="str">
        <f>IF(SUM(COUNTIFS('Planificación 2026-1'!F:F,"PRINCIPAL",'Planificación 2026-1'!W:W,C32,'Planificación 2026-1'!H:H,"DE"))&gt;0,"P08"," ")</f>
        <v xml:space="preserve"> </v>
      </c>
      <c r="Q32" s="108" t="str">
        <f>IF(SUM(COUNTIFS('Planificación 2026-1'!F:F,"PRINCIPAL",'Planificación 2026-1'!W:W,C32,'Planificación 2026-1'!H:H,"OB"))&gt;0,"P09"," ")</f>
        <v xml:space="preserve"> </v>
      </c>
      <c r="R32" s="108" t="str">
        <f>IF(SUM(COUNTIFS('Planificación 2026-1'!F:F,"PRINCIPAL",'Planificación 2026-1'!W:W,C32,'Planificación 2026-1'!H:H,"MH"))&gt;0,"P31"," ")</f>
        <v xml:space="preserve"> </v>
      </c>
      <c r="S32" s="108" t="str">
        <f>IF(SUM(COUNTIFS('Planificación 2026-1'!F:F,"PRINCIPAL",'Planificación 2026-1'!W:W,C32,'Planificación 2026-1'!H:H,"IC"))&gt;0,"P32"," ")</f>
        <v xml:space="preserve"> </v>
      </c>
      <c r="T32" s="108" t="str">
        <f>IF(SUM(COUNTIFS('Planificación 2026-1'!F:F,"PRINCIPAL",'Planificación 2026-1'!W:W,C32,'Planificación 2026-1'!H:H,"AR"))&gt;0,"P34"," ")</f>
        <v xml:space="preserve"> </v>
      </c>
      <c r="U32" s="108" t="str">
        <f>IF(SUM(COUNTIFS('Planificación 2026-1'!F:F,"PRINCIPAL",'Planificación 2026-1'!W:W,C32,'Planificación 2026-1'!H:H,"T1"))&gt;0,"P35"," ")</f>
        <v xml:space="preserve"> </v>
      </c>
      <c r="V32" s="108" t="str">
        <f>IF(SUM(COUNTIFS('Planificación 2026-1'!F:F,"PRINCIPAL",'Planificación 2026-1'!W:W,C32,'Planificación 2026-1'!H:H,"T3"))&gt;0,"P36"," ")</f>
        <v xml:space="preserve"> </v>
      </c>
      <c r="W32" s="108" t="str">
        <f>IF(SUM(COUNTIFS('Planificación 2026-1'!F:F,"PRINCIPAL",'Planificación 2026-1'!W:W,C32,'Planificación 2026-1'!H:H,"T2"))&gt;0,"P37"," ")</f>
        <v xml:space="preserve"> </v>
      </c>
      <c r="X32" s="108" t="str">
        <f>IF(SUM(COUNTIFS('Planificación 2026-1'!F:F,"PRINCIPAL",'Planificación 2026-1'!W:W,C32,'Planificación 2026-1'!H:H,"AE"))&gt;0,"P38"," ")</f>
        <v xml:space="preserve"> </v>
      </c>
      <c r="Y32" s="108" t="str">
        <f>IF(SUM(COUNTIFS('Planificación 2026-1'!F:F,"PRINCIPAL",'Planificación 2026-1'!W:W,C32,'Planificación 2026-1'!H:H,"T4"))&gt;0,"P55"," ")</f>
        <v xml:space="preserve"> </v>
      </c>
      <c r="Z32" s="108" t="str">
        <f>IF(SUM(COUNTIFS('Planificación 2026-1'!F:F,"FILIAL",'Planificación 2026-1'!W:W,C32,'Planificación 2026-1'!H:H,"AF"))&gt;0," P01"," ")</f>
        <v xml:space="preserve"> </v>
      </c>
      <c r="AA32" s="108" t="str">
        <f>IF(SUM(COUNTIFS('Planificación 2026-1'!F:F,"FILIAL",'Planificación 2026-1'!W:W,C32,'Planificación 2026-1'!H:H,"EN"))&gt;0,"P02"," ")</f>
        <v xml:space="preserve"> </v>
      </c>
      <c r="AB32" s="108" t="str">
        <f>IF(SUM(COUNTIFS('Planificación 2026-1'!F:F,"FILIAL",'Planificación 2026-1'!W:W,C32,'Planificación 2026-1'!H:H,"IS"))&gt;0,"P03"," ")</f>
        <v xml:space="preserve"> </v>
      </c>
      <c r="AC32" s="108" t="str">
        <f>IF(SUM(COUNTIFS('Planificación 2026-1'!F:F,"FILIAL",'Planificación 2026-1'!W:W,C32,'Planificación 2026-1'!H:H,"PS"))&gt;0,"P04"," ")</f>
        <v xml:space="preserve"> </v>
      </c>
      <c r="AD32" s="108"/>
      <c r="AE32" s="108" t="str">
        <f>IF(SUM(COUNTIFS('Planificación 2026-1'!F:F,"FILIAL",'Planificación 2026-1'!W:W,C32,'Planificación 2026-1'!H:H,"IN"))&gt;0,"P06"," ")</f>
        <v xml:space="preserve"> </v>
      </c>
      <c r="AF32" s="108" t="str">
        <f>IF(SUM(COUNTIFS('Planificación 2026-1'!F:F,"FILIAL",'Planificación 2026-1'!W:W,C32,'Planificación 2026-1'!H:H,"CA"))&gt;0,"P07"," ")</f>
        <v xml:space="preserve"> </v>
      </c>
      <c r="AG32" s="108" t="str">
        <f>IF(SUM(COUNTIFS('Planificación 2026-1'!F:F,"FILIAL",'Planificación 2026-1'!W:W,C32,'Planificación 2026-1'!H:H,"DE"))&gt;0,"P08"," ")</f>
        <v xml:space="preserve"> </v>
      </c>
      <c r="AH32" s="108" t="str">
        <f>IF(SUM(COUNTIFS('Planificación 2026-1'!F:F,"FILIAL",'Planificación 2026-1'!W:W,C32,'Planificación 2026-1'!H:H,"OB"))&gt;0,"P09"," ")</f>
        <v xml:space="preserve"> </v>
      </c>
      <c r="AI32" s="108" t="str">
        <f>IF(SUM(COUNTIFS('Planificación 2026-1'!F:F,"FILIAL",'Planificación 2026-1'!W:W,C32,'Planificación 2026-1'!H:H,"MH"))&gt;0,"P31"," ")</f>
        <v xml:space="preserve"> </v>
      </c>
      <c r="AJ32" s="108" t="str">
        <f>IF(SUM(COUNTIFS('Planificación 2026-1'!F:F,"FILIAL",'Planificación 2026-1'!W:W,C32,'Planificación 2026-1'!H:H,"IC"))&gt;0,"P32"," ")</f>
        <v xml:space="preserve"> </v>
      </c>
      <c r="AK32" s="108" t="str">
        <f>IF(SUM(COUNTIFS('Planificación 2026-1'!F:F,"FILIAL",'Planificación 2026-1'!W:W,C32,'Planificación 2026-1'!H:H,"AR"))&gt;0,"P34"," ")</f>
        <v xml:space="preserve"> </v>
      </c>
      <c r="AL32" s="108" t="str">
        <f>IF(SUM(COUNTIFS('Planificación 2026-1'!F:F,"FILIAL",'Planificación 2026-1'!W:W,C32,'Planificación 2026-1'!H:H,"T1"))&gt;0,"P35"," ")</f>
        <v xml:space="preserve"> </v>
      </c>
      <c r="AM32" s="108" t="str">
        <f>IF(SUM(COUNTIFS('Planificación 2026-1'!F:F,"FILIAL",'Planificación 2026-1'!W:W,C32,'Planificación 2026-1'!H:H,"T3"))&gt;0,"P36"," ")</f>
        <v xml:space="preserve"> </v>
      </c>
      <c r="AN32" s="108" t="str">
        <f>IF(SUM(COUNTIFS('Planificación 2026-1'!F:F,"FILIAL",'Planificación 2026-1'!W:W,C32,'Planificación 2026-1'!H:H,"T2"))&gt;0,"P37"," ")</f>
        <v xml:space="preserve"> </v>
      </c>
      <c r="AO32" s="108" t="str">
        <f>IF(SUM(COUNTIFS('Planificación 2026-1'!F:F,"FILIAL",'Planificación 2026-1'!W:W,C32,'Planificación 2026-1'!H:H,"AE"))&gt;0,"P38"," ")</f>
        <v xml:space="preserve"> </v>
      </c>
      <c r="AP32" s="108" t="str">
        <f>IF(SUM(COUNTIFS('Planificación 2026-1'!F:F,"FILIAL",'Planificación 2026-1'!W:W,C32,'Planificación 2026-1'!H:H,"T4"))&gt;0,"P55"," ")</f>
        <v xml:space="preserve"> </v>
      </c>
      <c r="AQ32" s="108" t="str">
        <f>IF(SUM(COUNTIFS('Planificación 2026-1'!F:F,"SUNAMPE",'Planificación 2026-1'!W:W,C32,'Planificación 2026-1'!H:H,"AF"))&gt;0," P01"," ")</f>
        <v xml:space="preserve"> </v>
      </c>
      <c r="AR32" s="108" t="str">
        <f>IF(SUM(COUNTIFS('Planificación 2026-1'!F:F,"SUNAMPE",'Planificación 2026-1'!W:W,C32,'Planificación 2026-1'!H:H,"EN"))&gt;0,"P02"," ")</f>
        <v xml:space="preserve"> </v>
      </c>
      <c r="AS32" s="108" t="str">
        <f>IF(SUM(COUNTIFS('Planificación 2026-1'!F:F,"SUNAMPE",'Planificación 2026-1'!W:W,C32,'Planificación 2026-1'!H:H,"IS"))&gt;0,"P03"," ")</f>
        <v xml:space="preserve"> </v>
      </c>
      <c r="AT32" s="108" t="str">
        <f>IF(SUM(COUNTIFS('Planificación 2026-1'!F:F,"SUNAMPE",'Planificación 2026-1'!W:W,C32,'Planificación 2026-1'!H:H,"PS"))&gt;0,"P04"," ")</f>
        <v xml:space="preserve"> </v>
      </c>
      <c r="AU32" s="108"/>
      <c r="AV32" s="108" t="str">
        <f>IF(SUM(COUNTIFS('Planificación 2026-1'!F:F,"SUNAMPE",'Planificación 2026-1'!W:W,C32,'Planificación 2026-1'!H:H,"IN"))&gt;0,"P06"," ")</f>
        <v xml:space="preserve"> </v>
      </c>
      <c r="AW32" s="108" t="str">
        <f>IF(SUM(COUNTIFS('Planificación 2026-1'!F:F,"SUNAMPE",'Planificación 2026-1'!W:W,C32,'Planificación 2026-1'!H:H,"CA"))&gt;0,"P07"," ")</f>
        <v xml:space="preserve"> </v>
      </c>
      <c r="AX32" s="108" t="str">
        <f>IF(SUM(COUNTIFS('Planificación 2026-1'!F:F,"SUNAMPE",'Planificación 2026-1'!W:W,C32,'Planificación 2026-1'!H:H,"DE"))&gt;0,"P08"," ")</f>
        <v xml:space="preserve"> </v>
      </c>
      <c r="AY32" s="108" t="str">
        <f>IF(SUM(COUNTIFS('Planificación 2026-1'!F:F,"SUNAMPE",'Planificación 2026-1'!W:W,C32,'Planificación 2026-1'!H:H,"OB"))&gt;0,"P09"," ")</f>
        <v xml:space="preserve"> </v>
      </c>
      <c r="AZ32" s="108" t="str">
        <f>IF(SUM(COUNTIFS('Planificación 2026-1'!F:F,"SUNAMPE",'Planificación 2026-1'!W:W,C32,'Planificación 2026-1'!H:H,"MH"))&gt;0,"P31"," ")</f>
        <v xml:space="preserve"> </v>
      </c>
      <c r="BA32" s="108" t="str">
        <f>IF(SUM(COUNTIFS('Planificación 2026-1'!F:F,"SUNAMPE",'Planificación 2026-1'!W:W,C32,'Planificación 2026-1'!H:H,"IC"))&gt;0,"P32"," ")</f>
        <v xml:space="preserve"> </v>
      </c>
      <c r="BB32" s="108" t="str">
        <f>IF(SUM(COUNTIFS('Planificación 2026-1'!F:F,"SUNAMPE",'Planificación 2026-1'!W:W,C32,'Planificación 2026-1'!H:H,"AR"))&gt;0,"P34"," ")</f>
        <v xml:space="preserve"> </v>
      </c>
      <c r="BC32" s="108" t="str">
        <f>IF(SUM(COUNTIFS('Planificación 2026-1'!F:F,"SUNAMPE",'Planificación 2026-1'!W:W,C32,'Planificación 2026-1'!H:H,"T1"))&gt;0,"P35"," ")</f>
        <v xml:space="preserve"> </v>
      </c>
      <c r="BD32" s="108" t="str">
        <f>IF(SUM(COUNTIFS('Planificación 2026-1'!F:F,"SUNAMPE",'Planificación 2026-1'!W:W,C32,'Planificación 2026-1'!H:H,"T3"))&gt;0,"P36"," ")</f>
        <v xml:space="preserve"> </v>
      </c>
      <c r="BE32" s="108" t="str">
        <f>IF(SUM(COUNTIFS('Planificación 2026-1'!F:F,"SUNAMPE",'Planificación 2026-1'!W:W,C32,'Planificación 2026-1'!H:H,"T2"))&gt;0,"P37"," ")</f>
        <v xml:space="preserve"> </v>
      </c>
      <c r="BF32" s="108" t="str">
        <f>IF(SUM(COUNTIFS('Planificación 2026-1'!F:F,"SUNAMPE",'Planificación 2026-1'!W:W,C32,'Planificación 2026-1'!H:H,"AE"))&gt;0,"P38"," ")</f>
        <v xml:space="preserve"> </v>
      </c>
      <c r="BG32" s="108" t="str">
        <f>IF(SUM(COUNTIFS('Planificación 2026-1'!F:F,"SUNAMPE",'Planificación 2026-1'!W:W,C32,'Planificación 2026-1'!H:H,"T4"))&gt;0,"P55"," ")</f>
        <v xml:space="preserve"> </v>
      </c>
      <c r="BH32" s="108" t="str">
        <f>IF(SUM(COUNTIFS('Planificación 2026-1'!F:F,"HUAURA",'Planificación 2026-1'!W:W,C32,'Planificación 2026-1'!H:H,"AF"))&gt;0," P01"," ")</f>
        <v xml:space="preserve"> </v>
      </c>
      <c r="BI32" s="108" t="str">
        <f>IF(SUM(COUNTIFS('Planificación 2026-1'!F:F,"HUAURA",'Planificación 2026-1'!W:W,C32,'Planificación 2026-1'!H:H,"EN"))&gt;0,"P02"," ")</f>
        <v xml:space="preserve"> </v>
      </c>
      <c r="BJ32" s="108" t="str">
        <f>IF(SUM(COUNTIFS('Planificación 2026-1'!F:F,"HUAURA",'Planificación 2026-1'!W:W,C32,'Planificación 2026-1'!H:H,"IS"))&gt;0,"P03"," ")</f>
        <v xml:space="preserve"> </v>
      </c>
      <c r="BK32" s="108" t="str">
        <f>IF(SUM(COUNTIFS('Planificación 2026-1'!F:F,"HUAURA",'Planificación 2026-1'!W:W,C32,'Planificación 2026-1'!H:H,"PS"))&gt;0,"P04"," ")</f>
        <v xml:space="preserve"> </v>
      </c>
      <c r="BL32" s="108"/>
      <c r="BM32" s="108" t="str">
        <f>IF(SUM(COUNTIFS('Planificación 2026-1'!F:F,"HUAURA",'Planificación 2026-1'!W:W,C32,'Planificación 2026-1'!H:H,"IN"))&gt;0,"P06"," ")</f>
        <v xml:space="preserve"> </v>
      </c>
      <c r="BN32" s="108" t="str">
        <f>IF(SUM(COUNTIFS('Planificación 2026-1'!F:F,"HUAURA",'Planificación 2026-1'!W:W,C32,'Planificación 2026-1'!H:H,"CA"))&gt;0,"P07"," ")</f>
        <v xml:space="preserve"> </v>
      </c>
      <c r="BO32" s="108" t="str">
        <f>IF(SUM(COUNTIFS('Planificación 2026-1'!F:F,"HUAURA",'Planificación 2026-1'!W:W,C32,'Planificación 2026-1'!H:H,"DE"))&gt;0,"P08"," ")</f>
        <v xml:space="preserve"> </v>
      </c>
      <c r="BP32" s="108" t="str">
        <f>IF(SUM(COUNTIFS('Planificación 2026-1'!F:F,"HUAURA",'Planificación 2026-1'!W:W,C32,'Planificación 2026-1'!H:H,"OB"))&gt;0,"P09"," ")</f>
        <v xml:space="preserve"> </v>
      </c>
      <c r="BQ32" s="108" t="str">
        <f>IF(SUM(COUNTIFS('Planificación 2026-1'!F:F,"HUAURA",'Planificación 2026-1'!W:W,C32,'Planificación 2026-1'!H:H,"MH"))&gt;0,"P31"," ")</f>
        <v xml:space="preserve"> </v>
      </c>
      <c r="BR32" s="108" t="str">
        <f>IF(SUM(COUNTIFS('Planificación 2026-1'!F:F,"HUAURA",'Planificación 2026-1'!W:W,C32,'Planificación 2026-1'!H:H,"IC"))&gt;0,"P32"," ")</f>
        <v xml:space="preserve"> </v>
      </c>
      <c r="BS32" s="108" t="str">
        <f>IF(SUM(COUNTIFS('Planificación 2026-1'!F:F,"HUAURA",'Planificación 2026-1'!W:W,C32,'Planificación 2026-1'!H:H,"AR"))&gt;0,"P34"," ")</f>
        <v xml:space="preserve"> </v>
      </c>
      <c r="BT32" s="108" t="str">
        <f>IF(SUM(COUNTIFS('Planificación 2026-1'!F:F,"HUAURA",'Planificación 2026-1'!W:W,C32,'Planificación 2026-1'!H:H,"T1"))&gt;0,"P35"," ")</f>
        <v xml:space="preserve"> </v>
      </c>
      <c r="BU32" s="108" t="str">
        <f>IF(SUM(COUNTIFS('Planificación 2026-1'!F:F,"HUAURA",'Planificación 2026-1'!W:W,C32,'Planificación 2026-1'!H:H,"T3"))&gt;0,"P36"," ")</f>
        <v xml:space="preserve"> </v>
      </c>
      <c r="BV32" s="108" t="str">
        <f>IF(SUM(COUNTIFS('Planificación 2026-1'!F:F,"HUAURA",'Planificación 2026-1'!W:W,C32,'Planificación 2026-1'!H:H,"T2"))&gt;0,"P37"," ")</f>
        <v xml:space="preserve"> </v>
      </c>
      <c r="BW32" s="108" t="str">
        <f>IF(SUM(COUNTIFS('Planificación 2026-1'!F:F,"HUAURA",'Planificación 2026-1'!W:W,C32,'Planificación 2026-1'!H:H,"AE"))&gt;0,"P38"," ")</f>
        <v xml:space="preserve"> </v>
      </c>
      <c r="BX32" s="108" t="str">
        <f>IF(SUM(COUNTIFS('Planificación 2026-1'!F:F,"HUAURA",'Planificación 2026-1'!W:W,C32,'Planificación 2026-1'!H:H,"T4"))&gt;0,"P55"," ")</f>
        <v xml:space="preserve"> </v>
      </c>
      <c r="BY32" s="109">
        <f>SUMIFS('Planificación 2026-1'!R:R,'Planificación 2026-1'!W:W,C32,'Planificación 2026-1'!H:H,"AF",'Planificación 2026-1'!I:I,"&gt;2")</f>
        <v>0</v>
      </c>
      <c r="BZ32" s="109">
        <f>SUMIFS('Planificación 2026-1'!R:R,'Planificación 2026-1'!W:W,C32,'Planificación 2026-1'!H:H,"EN",'Planificación 2026-1'!I:I,"&gt;2")</f>
        <v>0</v>
      </c>
      <c r="CA32" s="109">
        <f>SUMIFS('Planificación 2026-1'!R:R,'Planificación 2026-1'!W:W,C32,'Planificación 2026-1'!H:H,"IS",'Planificación 2026-1'!I:I,"&gt;2")</f>
        <v>0</v>
      </c>
      <c r="CB32" s="109">
        <f>SUMIFS('Planificación 2026-1'!R:R,'Planificación 2026-1'!W:W,C32,'Planificación 2026-1'!H:H,"PS",'Planificación 2026-1'!I:I,"&gt;2")</f>
        <v>0</v>
      </c>
      <c r="CC32" s="109">
        <f>SUMIFS('Planificación 2026-1'!R:R,'Planificación 2026-1'!W:W,C32,'Planificación 2026-1'!H:H,"IN",'Planificación 2026-1'!I:I,"&gt;2")</f>
        <v>0</v>
      </c>
      <c r="CD32" s="109">
        <f>SUMIFS('Planificación 2026-1'!R:R,'Planificación 2026-1'!W:W,C32,'Planificación 2026-1'!H:H,"CA",'Planificación 2026-1'!I:I,"&gt;2")</f>
        <v>0</v>
      </c>
      <c r="CE32" s="109">
        <f>SUMIFS('Planificación 2026-1'!R:R,'Planificación 2026-1'!W:W,C32,'Planificación 2026-1'!H:H,"DE",'Planificación 2026-1'!I:I,"&gt;2")</f>
        <v>0</v>
      </c>
      <c r="CF32" s="109">
        <f>SUMIFS('Planificación 2026-1'!R:R,'Planificación 2026-1'!W:W,C32,'Planificación 2026-1'!H:H,"OB",'Planificación 2026-1'!I:I,"&gt;2")</f>
        <v>0</v>
      </c>
      <c r="CG32" s="109">
        <f>SUMIFS('Planificación 2026-1'!R:R,'Planificación 2026-1'!W:W,C32,'Planificación 2026-1'!H:H,"MH",'Planificación 2026-1'!I:I,"&gt;2")</f>
        <v>0</v>
      </c>
      <c r="CH32" s="109">
        <f>SUMIFS('Planificación 2026-1'!R:R,'Planificación 2026-1'!W:W,C32,'Planificación 2026-1'!H:H,"IC",'Planificación 2026-1'!I:I,"&gt;2")</f>
        <v>0</v>
      </c>
      <c r="CI32" s="109">
        <f>SUMIFS('Planificación 2026-1'!R:R,'Planificación 2026-1'!W:W,C32,'Planificación 2026-1'!H:H,"AR",'Planificación 2026-1'!I:I,"&gt;2")</f>
        <v>0</v>
      </c>
      <c r="CJ32" s="109">
        <f>SUMIFS('Planificación 2026-1'!R:R,'Planificación 2026-1'!W:W,C32,'Planificación 2026-1'!H:H,"T1",'Planificación 2026-1'!I:I,"&gt;2")</f>
        <v>0</v>
      </c>
      <c r="CK32" s="109">
        <f>SUMIFS('Planificación 2026-1'!R:R,'Planificación 2026-1'!W:W,C32,'Planificación 2026-1'!H:H,"T3",'Planificación 2026-1'!I:I,"&gt;2")</f>
        <v>0</v>
      </c>
      <c r="CL32" s="109">
        <f>SUMIFS('Planificación 2026-1'!R:R,'Planificación 2026-1'!W:W,C32,'Planificación 2026-1'!H:H,"T2",'Planificación 2026-1'!I:I,"&gt;2")</f>
        <v>0</v>
      </c>
      <c r="CM32" s="109">
        <f>SUMIFS('Planificación 2026-1'!R:R,'Planificación 2026-1'!W:W,C32,'Planificación 2026-1'!H:H,"AE",'Planificación 2026-1'!I:I,"&gt;2")</f>
        <v>0</v>
      </c>
      <c r="CN32" s="109">
        <f>SUMIFS('Planificación 2026-1'!R:R,'Planificación 2026-1'!W:W,C32,'Planificación 2026-1'!H:H,"T4",'Planificación 2026-1'!I:I,"&gt;2")</f>
        <v>0</v>
      </c>
      <c r="CO32" s="109">
        <f>SUMIFS('Planificación 2026-1'!R:R,'Planificación 2026-1'!W:W,C32,'Planificación 2026-1'!H:H,"AF",'Planificación 2026-1'!I:I,"&lt;3")</f>
        <v>0</v>
      </c>
      <c r="CP32" s="109">
        <f>SUMIFS('Planificación 2026-1'!R:R,'Planificación 2026-1'!W:W,C32,'Planificación 2026-1'!H:H,"EN",'Planificación 2026-1'!I:I,"&lt;3")</f>
        <v>0</v>
      </c>
      <c r="CQ32" s="109">
        <f>SUMIFS('Planificación 2026-1'!R:R,'Planificación 2026-1'!W:W,C32,'Planificación 2026-1'!H:H,"IS",'Planificación 2026-1'!I:I,"&lt;3")</f>
        <v>0</v>
      </c>
      <c r="CR32" s="109">
        <f>SUMIFS('Planificación 2026-1'!R:R,'Planificación 2026-1'!W:W,C32,'Planificación 2026-1'!H:H,"PS",'Planificación 2026-1'!I:I,"&lt;3")</f>
        <v>0</v>
      </c>
      <c r="CS32" s="109">
        <f>SUMIFS('Planificación 2026-1'!R:R,'Planificación 2026-1'!W:W,C32,'Planificación 2026-1'!H:H,"IN",'Planificación 2026-1'!I:I,"&lt;3")</f>
        <v>0</v>
      </c>
      <c r="CT32" s="109">
        <f>SUMIFS('Planificación 2026-1'!R:R,'Planificación 2026-1'!W:W,C32,'Planificación 2026-1'!H:H,"CA",'Planificación 2026-1'!I:I,"&lt;3")</f>
        <v>0</v>
      </c>
      <c r="CU32" s="109">
        <f>SUMIFS('Planificación 2026-1'!R:R,'Planificación 2026-1'!W:W,C32,'Planificación 2026-1'!H:H,"DE",'Planificación 2026-1'!I:I,"&lt;3")</f>
        <v>0</v>
      </c>
      <c r="CV32" s="109">
        <f>SUMIFS('Planificación 2026-1'!R:R,'Planificación 2026-1'!W:W,C32,'Planificación 2026-1'!H:H,"OB",'Planificación 2026-1'!I:I,"&lt;3")</f>
        <v>0</v>
      </c>
      <c r="CW32" s="109">
        <f>SUMIFS('Planificación 2026-1'!R:R,'Planificación 2026-1'!W:W,C32,'Planificación 2026-1'!H:H,"MH",'Planificación 2026-1'!I:I,"&lt;3")</f>
        <v>0</v>
      </c>
      <c r="CX32" s="109">
        <f>SUMIFS('Planificación 2026-1'!R:R,'Planificación 2026-1'!W:W,C32,'Planificación 2026-1'!H:H,"IC",'Planificación 2026-1'!I:I,"&lt;3")</f>
        <v>0</v>
      </c>
      <c r="CY32" s="109">
        <f>SUMIFS('Planificación 2026-1'!R:R,'Planificación 2026-1'!W:W,C32,'Planificación 2026-1'!H:H,"AR",'Planificación 2026-1'!I:I,"&lt;3")</f>
        <v>0</v>
      </c>
      <c r="CZ32" s="109">
        <f>SUMIFS('Planificación 2026-1'!R:R,'Planificación 2026-1'!W:W,C32,'Planificación 2026-1'!H:H,"T1",'Planificación 2026-1'!I:I,"&lt;3")</f>
        <v>0</v>
      </c>
      <c r="DA32" s="109">
        <f>SUMIFS('Planificación 2026-1'!R:R,'Planificación 2026-1'!W:W,C32,'Planificación 2026-1'!H:H,"T3",'Planificación 2026-1'!I:I,"&lt;3")</f>
        <v>0</v>
      </c>
      <c r="DB32" s="109">
        <f>SUMIFS('Planificación 2026-1'!R:R,'Planificación 2026-1'!W:W,C32,'Planificación 2026-1'!H:H,"T2",'Planificación 2026-1'!I:I,"&lt;3")</f>
        <v>0</v>
      </c>
      <c r="DC32" s="109">
        <f>SUMIFS('Planificación 2026-1'!R:R,'Planificación 2026-1'!W:W,C32,'Planificación 2026-1'!H:H,"AE",'Planificación 2026-1'!I:I,"&lt;3")</f>
        <v>0</v>
      </c>
      <c r="DD32" s="109">
        <f>SUMIFS('Planificación 2026-1'!R:R,'Planificación 2026-1'!W:W,C32,'Planificación 2026-1'!H:H,"T4",'Planificación 2026-1'!I:I,"&lt;3")</f>
        <v>0</v>
      </c>
      <c r="DE32" s="108" t="str">
        <f t="shared" si="4"/>
        <v/>
      </c>
      <c r="DF32" s="41">
        <f>IF(C32="","",SUMIFS('Planificación 2026-1'!R:R,'Planificación 2026-1'!W:W,C32,'Planificación 2026-1'!F:F,"PRINCIPAL",'Planificación 2026-1'!X:X,"VIRTUAL"))</f>
        <v>0</v>
      </c>
      <c r="DG32" s="41">
        <f>IF(C32="","",SUMIFS('Planificación 2026-1'!R:R,'Planificación 2026-1'!W:W,C32,'Planificación 2026-1'!F:F,"PRINCIPAL",'Planificación 2026-1'!X:X,"PRESENCIAL"))</f>
        <v>0</v>
      </c>
      <c r="DH32" s="41">
        <f>IF(C32="","",SUMIFS('Planificación 2026-1'!R:R,'Planificación 2026-1'!W:W,C32,'Planificación 2026-1'!F:F,"PRINCIPAL",'Planificación 2026-1'!X:X,"HIBRIDO PRESENCIAL"))</f>
        <v>0</v>
      </c>
      <c r="DI32" s="108" t="str">
        <f t="shared" si="5"/>
        <v/>
      </c>
      <c r="DJ32" s="108">
        <f>IF(C32="","",SUMIFS('Planificación 2026-1'!R:R,'Planificación 2026-1'!W:W,C32,'Planificación 2026-1'!F:F,"FILIAL",'Planificación 2026-1'!X:X,"VIRTUAL"))</f>
        <v>0</v>
      </c>
      <c r="DK32" s="110">
        <f>IF(C32="","",SUMIFS('Planificación 2026-1'!R:R,'Planificación 2026-1'!W:W,C32,'Planificación 2026-1'!F:F,"FILIAL",'Planificación 2026-1'!X:X,"PRESENCIAL"))</f>
        <v>0</v>
      </c>
      <c r="DL32" s="61">
        <f>IF(C32="","",SUMIFS('Planificación 2026-1'!R:R,'Planificación 2026-1'!W:W,C32,'Planificación 2026-1'!F:F,"FILIAL",'Planificación 2026-1'!X:X,"HIBRIDO PRESENCIAL"))</f>
        <v>0</v>
      </c>
      <c r="DM32" s="111" t="str">
        <f t="shared" si="6"/>
        <v/>
      </c>
      <c r="DN32" s="108">
        <f>IF(C32="","",SUMIFS('Planificación 2026-1'!R:R,'Planificación 2026-1'!W:W,C32,'Planificación 2026-1'!F:F,"SUNAMPE",'Planificación 2026-1'!X:X,"VIRTUAL"))</f>
        <v>0</v>
      </c>
      <c r="DO32" s="61">
        <f>IF(C32="","",SUMIFS('Planificación 2026-1'!R:R,'Planificación 2026-1'!W:W,C32,'Planificación 2026-1'!F:F,"SUNAMPE",'Planificación 2026-1'!X:X,"PRESENCIAL"))</f>
        <v>0</v>
      </c>
      <c r="DP32" s="111" t="str">
        <f t="shared" si="7"/>
        <v/>
      </c>
      <c r="DQ32" s="108">
        <f>IF(C32="","",SUMIFS('Planificación 2026-1'!R:R,'Planificación 2026-1'!W:W,C32,'Planificación 2026-1'!F:F,"HUAURA",'Planificación 2026-1'!X:X,"VIRTUAL"))</f>
        <v>0</v>
      </c>
      <c r="DR32" s="61">
        <f>IF(C32="","",SUMIFS('Planificación 2026-1'!R:R,'Planificación 2026-1'!W:W,C32,'Planificación 2026-1'!F:F,"HUAURA",'Planificación 2026-1'!X:X,"PRESENCIAL"))</f>
        <v>0</v>
      </c>
      <c r="DS32" s="76">
        <f>SUMIFS('Planificación 2026-1'!R:R,'Planificación 2026-1'!W:W,C32,'Planificación 2026-1'!F:F,"PRINCIPAL",'Planificación 2026-1'!X:X,"VIRTUAL",'Planificación 2026-1'!I:I,"&gt;2")</f>
        <v>0</v>
      </c>
      <c r="DT32" s="76">
        <f>SUMIFS('Planificación 2026-1'!R:R,'Planificación 2026-1'!W:W,C32,'Planificación 2026-1'!F:F,"PRINCIPAL",'Planificación 2026-1'!X:X,"&lt;&gt;VIRTUAL",'Planificación 2026-1'!I:I,"&gt;2")</f>
        <v>0</v>
      </c>
      <c r="DU32" s="76">
        <f>SUMIFS('Planificación 2026-1'!R:R,'Planificación 2026-1'!W:W,C32,'Planificación 2026-1'!F:F,"SUNAMPE",'Planificación 2026-1'!X:X,"VIRTUAL",'Planificación 2026-1'!I:I,"&gt;2")</f>
        <v>0</v>
      </c>
      <c r="DV32" s="76">
        <f>SUMIFS('Planificación 2026-1'!R:R,'Planificación 2026-1'!W:W,C32,'Planificación 2026-1'!F:F,"SUNAMPE",'Planificación 2026-1'!X:X,"&lt;&gt;VIRTUAL",'Planificación 2026-1'!I:I,"&gt;2")</f>
        <v>0</v>
      </c>
      <c r="DW32" s="76">
        <f>SUMIFS('Planificación 2026-1'!R:R,'Planificación 2026-1'!W:W,C32,'Planificación 2026-1'!F:F,"FILIAL",'Planificación 2026-1'!X:X,"VIRTUAL",'Planificación 2026-1'!I:I,"&gt;2")</f>
        <v>0</v>
      </c>
      <c r="DX32" s="76">
        <f>SUMIFS('Planificación 2026-1'!R:R,'Planificación 2026-1'!W:W,C32,'Planificación 2026-1'!F:F,"FILIAL",'Planificación 2026-1'!X:X,"&lt;&gt;VIRTUAL",'Planificación 2026-1'!I:I,"&gt;2")</f>
        <v>0</v>
      </c>
      <c r="DY32" s="76">
        <f>SUMIFS('Planificación 2026-1'!R:R,'Planificación 2026-1'!W:W,C32,'Planificación 2026-1'!F:F,"PORUMA",'Planificación 2026-1'!X:X,"VIRTUAL",'Planificación 2026-1'!I:I,"&gt;2")</f>
        <v>0</v>
      </c>
      <c r="DZ32" s="76">
        <f>SUMIFS('Planificación 2026-1'!R:R,'Planificación 2026-1'!W:W,C32,'Planificación 2026-1'!F:F,"PORUMA",'Planificación 2026-1'!X:X,"&lt;&gt;VIRTUAL",'Planificación 2026-1'!I:I,"&gt;2")</f>
        <v>0</v>
      </c>
      <c r="EA32" s="76">
        <f>SUMIFS('Planificación 2026-1'!R:R,'Planificación 2026-1'!W:W,C32,'Planificación 2026-1'!F:F,"HUAURA",'Planificación 2026-1'!X:X,"VIRTUAL",'Planificación 2026-1'!I:I,"&gt;2")</f>
        <v>0</v>
      </c>
      <c r="EB32" s="76">
        <f>SUMIFS('Planificación 2026-1'!R:R,'Planificación 2026-1'!W:W,C32,'Planificación 2026-1'!F:F,"HUAURA",'Planificación 2026-1'!X:X,"&lt;&gt;VIRTUAL",'Planificación 2026-1'!I:I,"&gt;2")</f>
        <v>0</v>
      </c>
      <c r="EC32" s="76">
        <f>SUMIFS('Planificación 2026-1'!R:R,'Planificación 2026-1'!W:W,C32,'Planificación 2026-1'!F:F,"PRINCIPAL",'Planificación 2026-1'!X:X,"VIRTUAL",'Planificación 2026-1'!I:I,"&lt;3")</f>
        <v>0</v>
      </c>
      <c r="ED32" s="76">
        <f>SUMIFS('Planificación 2026-1'!R:R,'Planificación 2026-1'!W:W,C32,'Planificación 2026-1'!F:F,"PRINCIPAL",'Planificación 2026-1'!X:X,"&lt;&gt;VIRTUAL",'Planificación 2026-1'!I:I,"&lt;3")</f>
        <v>0</v>
      </c>
      <c r="EE32" s="76">
        <f>SUMIFS('Planificación 2026-1'!R:R,'Planificación 2026-1'!W:W,C32,'Planificación 2026-1'!F:F,"SUNAMPE",'Planificación 2026-1'!X:X,"VIRTUAL",'Planificación 2026-1'!I:I,"&lt;3")</f>
        <v>0</v>
      </c>
      <c r="EF32" s="76">
        <f>SUMIFS('Planificación 2026-1'!R:R,'Planificación 2026-1'!W:W,C32,'Planificación 2026-1'!F:F,"SUNAMPE",'Planificación 2026-1'!X:X,"&lt;&gt;VIRTUAL",'Planificación 2026-1'!I:I,"&lt;3")</f>
        <v>0</v>
      </c>
      <c r="EG32" s="76">
        <f>SUMIFS('Planificación 2026-1'!R:R,'Planificación 2026-1'!W:W,C32,'Planificación 2026-1'!F:F,"FILIAL",'Planificación 2026-1'!X:X,"VIRTUAL",'Planificación 2026-1'!I:I,"&lt;3")</f>
        <v>0</v>
      </c>
      <c r="EH32" s="76">
        <f>SUMIFS('Planificación 2026-1'!R:R,'Planificación 2026-1'!W:W,C32,'Planificación 2026-1'!F:F,"FILIAL",'Planificación 2026-1'!X:X,"&lt;&gt;VIRTUAL",'Planificación 2026-1'!I:I,"&lt;3")</f>
        <v>0</v>
      </c>
      <c r="EI32" s="76">
        <f>SUMIFS('Planificación 2026-1'!R:R,'Planificación 2026-1'!W:W,C32,'Planificación 2026-1'!F:F,"PORUMA",'Planificación 2026-1'!X:X,"VIRTUAL",'Planificación 2026-1'!I:I,"&lt;3")</f>
        <v>0</v>
      </c>
      <c r="EJ32" s="76">
        <f>SUMIFS('Planificación 2026-1'!R:R,'Planificación 2026-1'!W:W,C32,'Planificación 2026-1'!F:F,"PORUMA",'Planificación 2026-1'!X:X,"&lt;&gt;VIRTUAL",'Planificación 2026-1'!I:I,"&lt;3")</f>
        <v>0</v>
      </c>
      <c r="EK32" s="76">
        <f>SUMIFS('Planificación 2026-1'!R:R,'Planificación 2026-1'!W:W,C32,'Planificación 2026-1'!F:F,"HUAURA",'Planificación 2026-1'!X:X,"VIRTUAL",'Planificación 2026-1'!I:I,"&lt;3")</f>
        <v>0</v>
      </c>
      <c r="EL32" s="76">
        <f>SUMIFS('Planificación 2026-1'!R:R,'Planificación 2026-1'!W:W,C32,'Planificación 2026-1'!F:F,"HUAURA",'Planificación 2026-1'!X:X,"&lt;&gt;VIRTUAL",'Planificación 2026-1'!I:I,"&lt;3")</f>
        <v>0</v>
      </c>
      <c r="EM32" s="76"/>
      <c r="EN32" s="76">
        <f t="shared" si="0"/>
        <v>0</v>
      </c>
      <c r="EO32" s="76">
        <f t="shared" si="1"/>
        <v>0</v>
      </c>
      <c r="EP32" s="76" t="b">
        <f t="shared" si="2"/>
        <v>1</v>
      </c>
      <c r="EQ32" s="76" t="str">
        <f t="shared" si="3"/>
        <v/>
      </c>
      <c r="ER32" s="76" t="str">
        <f t="shared" si="8"/>
        <v>PRESENCIAL</v>
      </c>
    </row>
    <row r="33" spans="1:148" hidden="1">
      <c r="A33" s="83"/>
      <c r="B33" s="119">
        <v>30</v>
      </c>
      <c r="C33" s="115" t="s">
        <v>201</v>
      </c>
      <c r="D33" s="112">
        <f>SUMIF('Planificación 2026-1'!W:W,C33,'Planificación 2026-1'!R:R)</f>
        <v>15</v>
      </c>
      <c r="E33" s="114" t="s">
        <v>173</v>
      </c>
      <c r="F33" s="115" t="s">
        <v>171</v>
      </c>
      <c r="G33" s="115" t="s">
        <v>13</v>
      </c>
      <c r="H33" s="115" t="s">
        <v>121</v>
      </c>
      <c r="I33" s="107" t="str">
        <f>IF(SUM(COUNTIFS('Planificación 2026-1'!F:F,"PRINCIPAL",'Planificación 2026-1'!W:W,C33,'Planificación 2026-1'!H:H,"AF"))&gt;0,"P01"," ")</f>
        <v>P01</v>
      </c>
      <c r="J33" s="108" t="str">
        <f>IF(SUM(COUNTIFS('Planificación 2026-1'!F:F,"PRINCIPAL",'Planificación 2026-1'!W:W,C33,'Planificación 2026-1'!H:H,"EN"))&gt;0,"P02"," ")</f>
        <v xml:space="preserve"> </v>
      </c>
      <c r="K33" s="108" t="str">
        <f>IF(SUM(COUNTIFS('Planificación 2026-1'!F:F,"PRINCIPAL",'Planificación 2026-1'!W:W,C33,'Planificación 2026-1'!H:H,"IS"))&gt;0,"P03"," ")</f>
        <v xml:space="preserve"> </v>
      </c>
      <c r="L33" s="108" t="str">
        <f>IF(SUM(COUNTIFS('Planificación 2026-1'!F:F,"PRINCIPAL",'Planificación 2026-1'!W:W,C33,'Planificación 2026-1'!H:H,"PS"))&gt;0,"P04"," ")</f>
        <v xml:space="preserve"> </v>
      </c>
      <c r="M33" s="108"/>
      <c r="N33" s="108" t="str">
        <f>IF(SUM(COUNTIFS('Planificación 2026-1'!F:F,"PRINCIPAL",'Planificación 2026-1'!W:W,C33,'Planificación 2026-1'!H:H,"IN"))&gt;0,"P06"," ")</f>
        <v xml:space="preserve"> </v>
      </c>
      <c r="O33" s="108" t="str">
        <f>IF(SUM(COUNTIFS('Planificación 2026-1'!F:F,"PRINCIPAL",'Planificación 2026-1'!W:W,C33,'Planificación 2026-1'!H:H,"CA"))&gt;0,"P07"," ")</f>
        <v xml:space="preserve"> </v>
      </c>
      <c r="P33" s="108" t="str">
        <f>IF(SUM(COUNTIFS('Planificación 2026-1'!F:F,"PRINCIPAL",'Planificación 2026-1'!W:W,C33,'Planificación 2026-1'!H:H,"DE"))&gt;0,"P08"," ")</f>
        <v xml:space="preserve"> </v>
      </c>
      <c r="Q33" s="108" t="str">
        <f>IF(SUM(COUNTIFS('Planificación 2026-1'!F:F,"PRINCIPAL",'Planificación 2026-1'!W:W,C33,'Planificación 2026-1'!H:H,"OB"))&gt;0,"P09"," ")</f>
        <v xml:space="preserve"> </v>
      </c>
      <c r="R33" s="108" t="str">
        <f>IF(SUM(COUNTIFS('Planificación 2026-1'!F:F,"PRINCIPAL",'Planificación 2026-1'!W:W,C33,'Planificación 2026-1'!H:H,"MH"))&gt;0,"P31"," ")</f>
        <v xml:space="preserve"> </v>
      </c>
      <c r="S33" s="108" t="str">
        <f>IF(SUM(COUNTIFS('Planificación 2026-1'!F:F,"PRINCIPAL",'Planificación 2026-1'!W:W,C33,'Planificación 2026-1'!H:H,"IC"))&gt;0,"P32"," ")</f>
        <v xml:space="preserve"> </v>
      </c>
      <c r="T33" s="108" t="str">
        <f>IF(SUM(COUNTIFS('Planificación 2026-1'!F:F,"PRINCIPAL",'Planificación 2026-1'!W:W,C33,'Planificación 2026-1'!H:H,"AR"))&gt;0,"P34"," ")</f>
        <v xml:space="preserve"> </v>
      </c>
      <c r="U33" s="108" t="str">
        <f>IF(SUM(COUNTIFS('Planificación 2026-1'!F:F,"PRINCIPAL",'Planificación 2026-1'!W:W,C33,'Planificación 2026-1'!H:H,"T1"))&gt;0,"P35"," ")</f>
        <v xml:space="preserve"> </v>
      </c>
      <c r="V33" s="108" t="str">
        <f>IF(SUM(COUNTIFS('Planificación 2026-1'!F:F,"PRINCIPAL",'Planificación 2026-1'!W:W,C33,'Planificación 2026-1'!H:H,"T3"))&gt;0,"P36"," ")</f>
        <v xml:space="preserve"> </v>
      </c>
      <c r="W33" s="108" t="str">
        <f>IF(SUM(COUNTIFS('Planificación 2026-1'!F:F,"PRINCIPAL",'Planificación 2026-1'!W:W,C33,'Planificación 2026-1'!H:H,"T2"))&gt;0,"P37"," ")</f>
        <v xml:space="preserve"> </v>
      </c>
      <c r="X33" s="108" t="str">
        <f>IF(SUM(COUNTIFS('Planificación 2026-1'!F:F,"PRINCIPAL",'Planificación 2026-1'!W:W,C33,'Planificación 2026-1'!H:H,"AE"))&gt;0,"P38"," ")</f>
        <v xml:space="preserve"> </v>
      </c>
      <c r="Y33" s="108" t="str">
        <f>IF(SUM(COUNTIFS('Planificación 2026-1'!F:F,"PRINCIPAL",'Planificación 2026-1'!W:W,C33,'Planificación 2026-1'!H:H,"T4"))&gt;0,"P55"," ")</f>
        <v xml:space="preserve"> </v>
      </c>
      <c r="Z33" s="108" t="str">
        <f>IF(SUM(COUNTIFS('Planificación 2026-1'!F:F,"FILIAL",'Planificación 2026-1'!W:W,C33,'Planificación 2026-1'!H:H,"AF"))&gt;0," P01"," ")</f>
        <v xml:space="preserve"> </v>
      </c>
      <c r="AA33" s="108" t="str">
        <f>IF(SUM(COUNTIFS('Planificación 2026-1'!F:F,"FILIAL",'Planificación 2026-1'!W:W,C33,'Planificación 2026-1'!H:H,"EN"))&gt;0,"P02"," ")</f>
        <v xml:space="preserve"> </v>
      </c>
      <c r="AB33" s="108" t="str">
        <f>IF(SUM(COUNTIFS('Planificación 2026-1'!F:F,"FILIAL",'Planificación 2026-1'!W:W,C33,'Planificación 2026-1'!H:H,"IS"))&gt;0,"P03"," ")</f>
        <v xml:space="preserve"> </v>
      </c>
      <c r="AC33" s="108" t="str">
        <f>IF(SUM(COUNTIFS('Planificación 2026-1'!F:F,"FILIAL",'Planificación 2026-1'!W:W,C33,'Planificación 2026-1'!H:H,"PS"))&gt;0,"P04"," ")</f>
        <v xml:space="preserve"> </v>
      </c>
      <c r="AD33" s="108"/>
      <c r="AE33" s="108" t="str">
        <f>IF(SUM(COUNTIFS('Planificación 2026-1'!F:F,"FILIAL",'Planificación 2026-1'!W:W,C33,'Planificación 2026-1'!H:H,"IN"))&gt;0,"P06"," ")</f>
        <v xml:space="preserve"> </v>
      </c>
      <c r="AF33" s="108" t="str">
        <f>IF(SUM(COUNTIFS('Planificación 2026-1'!F:F,"FILIAL",'Planificación 2026-1'!W:W,C33,'Planificación 2026-1'!H:H,"CA"))&gt;0,"P07"," ")</f>
        <v xml:space="preserve"> </v>
      </c>
      <c r="AG33" s="108" t="str">
        <f>IF(SUM(COUNTIFS('Planificación 2026-1'!F:F,"FILIAL",'Planificación 2026-1'!W:W,C33,'Planificación 2026-1'!H:H,"DE"))&gt;0,"P08"," ")</f>
        <v xml:space="preserve"> </v>
      </c>
      <c r="AH33" s="108" t="str">
        <f>IF(SUM(COUNTIFS('Planificación 2026-1'!F:F,"FILIAL",'Planificación 2026-1'!W:W,C33,'Planificación 2026-1'!H:H,"OB"))&gt;0,"P09"," ")</f>
        <v xml:space="preserve"> </v>
      </c>
      <c r="AI33" s="108" t="str">
        <f>IF(SUM(COUNTIFS('Planificación 2026-1'!F:F,"FILIAL",'Planificación 2026-1'!W:W,C33,'Planificación 2026-1'!H:H,"MH"))&gt;0,"P31"," ")</f>
        <v xml:space="preserve"> </v>
      </c>
      <c r="AJ33" s="108" t="str">
        <f>IF(SUM(COUNTIFS('Planificación 2026-1'!F:F,"FILIAL",'Planificación 2026-1'!W:W,C33,'Planificación 2026-1'!H:H,"IC"))&gt;0,"P32"," ")</f>
        <v xml:space="preserve"> </v>
      </c>
      <c r="AK33" s="108" t="str">
        <f>IF(SUM(COUNTIFS('Planificación 2026-1'!F:F,"FILIAL",'Planificación 2026-1'!W:W,C33,'Planificación 2026-1'!H:H,"AR"))&gt;0,"P34"," ")</f>
        <v xml:space="preserve"> </v>
      </c>
      <c r="AL33" s="108" t="str">
        <f>IF(SUM(COUNTIFS('Planificación 2026-1'!F:F,"FILIAL",'Planificación 2026-1'!W:W,C33,'Planificación 2026-1'!H:H,"T1"))&gt;0,"P35"," ")</f>
        <v xml:space="preserve"> </v>
      </c>
      <c r="AM33" s="108" t="str">
        <f>IF(SUM(COUNTIFS('Planificación 2026-1'!F:F,"FILIAL",'Planificación 2026-1'!W:W,C33,'Planificación 2026-1'!H:H,"T3"))&gt;0,"P36"," ")</f>
        <v xml:space="preserve"> </v>
      </c>
      <c r="AN33" s="108" t="str">
        <f>IF(SUM(COUNTIFS('Planificación 2026-1'!F:F,"FILIAL",'Planificación 2026-1'!W:W,C33,'Planificación 2026-1'!H:H,"T2"))&gt;0,"P37"," ")</f>
        <v xml:space="preserve"> </v>
      </c>
      <c r="AO33" s="108" t="str">
        <f>IF(SUM(COUNTIFS('Planificación 2026-1'!F:F,"FILIAL",'Planificación 2026-1'!W:W,C33,'Planificación 2026-1'!H:H,"AE"))&gt;0,"P38"," ")</f>
        <v xml:space="preserve"> </v>
      </c>
      <c r="AP33" s="108" t="str">
        <f>IF(SUM(COUNTIFS('Planificación 2026-1'!F:F,"FILIAL",'Planificación 2026-1'!W:W,C33,'Planificación 2026-1'!H:H,"T4"))&gt;0,"P55"," ")</f>
        <v xml:space="preserve"> </v>
      </c>
      <c r="AQ33" s="108" t="str">
        <f>IF(SUM(COUNTIFS('Planificación 2026-1'!F:F,"SUNAMPE",'Planificación 2026-1'!W:W,C33,'Planificación 2026-1'!H:H,"AF"))&gt;0," P01"," ")</f>
        <v xml:space="preserve"> </v>
      </c>
      <c r="AR33" s="108" t="str">
        <f>IF(SUM(COUNTIFS('Planificación 2026-1'!F:F,"SUNAMPE",'Planificación 2026-1'!W:W,C33,'Planificación 2026-1'!H:H,"EN"))&gt;0,"P02"," ")</f>
        <v xml:space="preserve"> </v>
      </c>
      <c r="AS33" s="108" t="str">
        <f>IF(SUM(COUNTIFS('Planificación 2026-1'!F:F,"SUNAMPE",'Planificación 2026-1'!W:W,C33,'Planificación 2026-1'!H:H,"IS"))&gt;0,"P03"," ")</f>
        <v xml:space="preserve"> </v>
      </c>
      <c r="AT33" s="108" t="str">
        <f>IF(SUM(COUNTIFS('Planificación 2026-1'!F:F,"SUNAMPE",'Planificación 2026-1'!W:W,C33,'Planificación 2026-1'!H:H,"PS"))&gt;0,"P04"," ")</f>
        <v xml:space="preserve"> </v>
      </c>
      <c r="AU33" s="108"/>
      <c r="AV33" s="108" t="str">
        <f>IF(SUM(COUNTIFS('Planificación 2026-1'!F:F,"SUNAMPE",'Planificación 2026-1'!W:W,C33,'Planificación 2026-1'!H:H,"IN"))&gt;0,"P06"," ")</f>
        <v xml:space="preserve"> </v>
      </c>
      <c r="AW33" s="108" t="str">
        <f>IF(SUM(COUNTIFS('Planificación 2026-1'!F:F,"SUNAMPE",'Planificación 2026-1'!W:W,C33,'Planificación 2026-1'!H:H,"CA"))&gt;0,"P07"," ")</f>
        <v xml:space="preserve"> </v>
      </c>
      <c r="AX33" s="108" t="str">
        <f>IF(SUM(COUNTIFS('Planificación 2026-1'!F:F,"SUNAMPE",'Planificación 2026-1'!W:W,C33,'Planificación 2026-1'!H:H,"DE"))&gt;0,"P08"," ")</f>
        <v xml:space="preserve"> </v>
      </c>
      <c r="AY33" s="108" t="str">
        <f>IF(SUM(COUNTIFS('Planificación 2026-1'!F:F,"SUNAMPE",'Planificación 2026-1'!W:W,C33,'Planificación 2026-1'!H:H,"OB"))&gt;0,"P09"," ")</f>
        <v xml:space="preserve"> </v>
      </c>
      <c r="AZ33" s="108" t="str">
        <f>IF(SUM(COUNTIFS('Planificación 2026-1'!F:F,"SUNAMPE",'Planificación 2026-1'!W:W,C33,'Planificación 2026-1'!H:H,"MH"))&gt;0,"P31"," ")</f>
        <v xml:space="preserve"> </v>
      </c>
      <c r="BA33" s="108" t="str">
        <f>IF(SUM(COUNTIFS('Planificación 2026-1'!F:F,"SUNAMPE",'Planificación 2026-1'!W:W,C33,'Planificación 2026-1'!H:H,"IC"))&gt;0,"P32"," ")</f>
        <v xml:space="preserve"> </v>
      </c>
      <c r="BB33" s="108" t="str">
        <f>IF(SUM(COUNTIFS('Planificación 2026-1'!F:F,"SUNAMPE",'Planificación 2026-1'!W:W,C33,'Planificación 2026-1'!H:H,"AR"))&gt;0,"P34"," ")</f>
        <v xml:space="preserve"> </v>
      </c>
      <c r="BC33" s="108" t="str">
        <f>IF(SUM(COUNTIFS('Planificación 2026-1'!F:F,"SUNAMPE",'Planificación 2026-1'!W:W,C33,'Planificación 2026-1'!H:H,"T1"))&gt;0,"P35"," ")</f>
        <v xml:space="preserve"> </v>
      </c>
      <c r="BD33" s="108" t="str">
        <f>IF(SUM(COUNTIFS('Planificación 2026-1'!F:F,"SUNAMPE",'Planificación 2026-1'!W:W,C33,'Planificación 2026-1'!H:H,"T3"))&gt;0,"P36"," ")</f>
        <v xml:space="preserve"> </v>
      </c>
      <c r="BE33" s="108" t="str">
        <f>IF(SUM(COUNTIFS('Planificación 2026-1'!F:F,"SUNAMPE",'Planificación 2026-1'!W:W,C33,'Planificación 2026-1'!H:H,"T2"))&gt;0,"P37"," ")</f>
        <v xml:space="preserve"> </v>
      </c>
      <c r="BF33" s="108" t="str">
        <f>IF(SUM(COUNTIFS('Planificación 2026-1'!F:F,"SUNAMPE",'Planificación 2026-1'!W:W,C33,'Planificación 2026-1'!H:H,"AE"))&gt;0,"P38"," ")</f>
        <v xml:space="preserve"> </v>
      </c>
      <c r="BG33" s="108" t="str">
        <f>IF(SUM(COUNTIFS('Planificación 2026-1'!F:F,"SUNAMPE",'Planificación 2026-1'!W:W,C33,'Planificación 2026-1'!H:H,"T4"))&gt;0,"P55"," ")</f>
        <v xml:space="preserve"> </v>
      </c>
      <c r="BH33" s="108" t="str">
        <f>IF(SUM(COUNTIFS('Planificación 2026-1'!F:F,"HUAURA",'Planificación 2026-1'!W:W,C33,'Planificación 2026-1'!H:H,"AF"))&gt;0," P01"," ")</f>
        <v xml:space="preserve"> </v>
      </c>
      <c r="BI33" s="108" t="str">
        <f>IF(SUM(COUNTIFS('Planificación 2026-1'!F:F,"HUAURA",'Planificación 2026-1'!W:W,C33,'Planificación 2026-1'!H:H,"EN"))&gt;0,"P02"," ")</f>
        <v xml:space="preserve"> </v>
      </c>
      <c r="BJ33" s="108" t="str">
        <f>IF(SUM(COUNTIFS('Planificación 2026-1'!F:F,"HUAURA",'Planificación 2026-1'!W:W,C33,'Planificación 2026-1'!H:H,"IS"))&gt;0,"P03"," ")</f>
        <v xml:space="preserve"> </v>
      </c>
      <c r="BK33" s="108" t="str">
        <f>IF(SUM(COUNTIFS('Planificación 2026-1'!F:F,"HUAURA",'Planificación 2026-1'!W:W,C33,'Planificación 2026-1'!H:H,"PS"))&gt;0,"P04"," ")</f>
        <v xml:space="preserve"> </v>
      </c>
      <c r="BL33" s="108"/>
      <c r="BM33" s="108" t="str">
        <f>IF(SUM(COUNTIFS('Planificación 2026-1'!F:F,"HUAURA",'Planificación 2026-1'!W:W,C33,'Planificación 2026-1'!H:H,"IN"))&gt;0,"P06"," ")</f>
        <v xml:space="preserve"> </v>
      </c>
      <c r="BN33" s="108" t="str">
        <f>IF(SUM(COUNTIFS('Planificación 2026-1'!F:F,"HUAURA",'Planificación 2026-1'!W:W,C33,'Planificación 2026-1'!H:H,"CA"))&gt;0,"P07"," ")</f>
        <v xml:space="preserve"> </v>
      </c>
      <c r="BO33" s="108" t="str">
        <f>IF(SUM(COUNTIFS('Planificación 2026-1'!F:F,"HUAURA",'Planificación 2026-1'!W:W,C33,'Planificación 2026-1'!H:H,"DE"))&gt;0,"P08"," ")</f>
        <v xml:space="preserve"> </v>
      </c>
      <c r="BP33" s="108" t="str">
        <f>IF(SUM(COUNTIFS('Planificación 2026-1'!F:F,"HUAURA",'Planificación 2026-1'!W:W,C33,'Planificación 2026-1'!H:H,"OB"))&gt;0,"P09"," ")</f>
        <v xml:space="preserve"> </v>
      </c>
      <c r="BQ33" s="108" t="str">
        <f>IF(SUM(COUNTIFS('Planificación 2026-1'!F:F,"HUAURA",'Planificación 2026-1'!W:W,C33,'Planificación 2026-1'!H:H,"MH"))&gt;0,"P31"," ")</f>
        <v xml:space="preserve"> </v>
      </c>
      <c r="BR33" s="108" t="str">
        <f>IF(SUM(COUNTIFS('Planificación 2026-1'!F:F,"HUAURA",'Planificación 2026-1'!W:W,C33,'Planificación 2026-1'!H:H,"IC"))&gt;0,"P32"," ")</f>
        <v xml:space="preserve"> </v>
      </c>
      <c r="BS33" s="108" t="str">
        <f>IF(SUM(COUNTIFS('Planificación 2026-1'!F:F,"HUAURA",'Planificación 2026-1'!W:W,C33,'Planificación 2026-1'!H:H,"AR"))&gt;0,"P34"," ")</f>
        <v xml:space="preserve"> </v>
      </c>
      <c r="BT33" s="108" t="str">
        <f>IF(SUM(COUNTIFS('Planificación 2026-1'!F:F,"HUAURA",'Planificación 2026-1'!W:W,C33,'Planificación 2026-1'!H:H,"T1"))&gt;0,"P35"," ")</f>
        <v xml:space="preserve"> </v>
      </c>
      <c r="BU33" s="108" t="str">
        <f>IF(SUM(COUNTIFS('Planificación 2026-1'!F:F,"HUAURA",'Planificación 2026-1'!W:W,C33,'Planificación 2026-1'!H:H,"T3"))&gt;0,"P36"," ")</f>
        <v xml:space="preserve"> </v>
      </c>
      <c r="BV33" s="108" t="str">
        <f>IF(SUM(COUNTIFS('Planificación 2026-1'!F:F,"HUAURA",'Planificación 2026-1'!W:W,C33,'Planificación 2026-1'!H:H,"T2"))&gt;0,"P37"," ")</f>
        <v xml:space="preserve"> </v>
      </c>
      <c r="BW33" s="108" t="str">
        <f>IF(SUM(COUNTIFS('Planificación 2026-1'!F:F,"HUAURA",'Planificación 2026-1'!W:W,C33,'Planificación 2026-1'!H:H,"AE"))&gt;0,"P38"," ")</f>
        <v xml:space="preserve"> </v>
      </c>
      <c r="BX33" s="108" t="str">
        <f>IF(SUM(COUNTIFS('Planificación 2026-1'!F:F,"HUAURA",'Planificación 2026-1'!W:W,C33,'Planificación 2026-1'!H:H,"T4"))&gt;0,"P55"," ")</f>
        <v xml:space="preserve"> </v>
      </c>
      <c r="BY33" s="109">
        <f>SUMIFS('Planificación 2026-1'!R:R,'Planificación 2026-1'!W:W,C33,'Planificación 2026-1'!H:H,"AF",'Planificación 2026-1'!I:I,"&gt;2")</f>
        <v>15</v>
      </c>
      <c r="BZ33" s="109">
        <f>SUMIFS('Planificación 2026-1'!R:R,'Planificación 2026-1'!W:W,C33,'Planificación 2026-1'!H:H,"EN",'Planificación 2026-1'!I:I,"&gt;2")</f>
        <v>0</v>
      </c>
      <c r="CA33" s="109">
        <f>SUMIFS('Planificación 2026-1'!R:R,'Planificación 2026-1'!W:W,C33,'Planificación 2026-1'!H:H,"IS",'Planificación 2026-1'!I:I,"&gt;2")</f>
        <v>0</v>
      </c>
      <c r="CB33" s="109">
        <f>SUMIFS('Planificación 2026-1'!R:R,'Planificación 2026-1'!W:W,C33,'Planificación 2026-1'!H:H,"PS",'Planificación 2026-1'!I:I,"&gt;2")</f>
        <v>0</v>
      </c>
      <c r="CC33" s="109">
        <f>SUMIFS('Planificación 2026-1'!R:R,'Planificación 2026-1'!W:W,C33,'Planificación 2026-1'!H:H,"IN",'Planificación 2026-1'!I:I,"&gt;2")</f>
        <v>0</v>
      </c>
      <c r="CD33" s="109">
        <f>SUMIFS('Planificación 2026-1'!R:R,'Planificación 2026-1'!W:W,C33,'Planificación 2026-1'!H:H,"CA",'Planificación 2026-1'!I:I,"&gt;2")</f>
        <v>0</v>
      </c>
      <c r="CE33" s="109">
        <f>SUMIFS('Planificación 2026-1'!R:R,'Planificación 2026-1'!W:W,C33,'Planificación 2026-1'!H:H,"DE",'Planificación 2026-1'!I:I,"&gt;2")</f>
        <v>0</v>
      </c>
      <c r="CF33" s="109">
        <f>SUMIFS('Planificación 2026-1'!R:R,'Planificación 2026-1'!W:W,C33,'Planificación 2026-1'!H:H,"OB",'Planificación 2026-1'!I:I,"&gt;2")</f>
        <v>0</v>
      </c>
      <c r="CG33" s="109">
        <f>SUMIFS('Planificación 2026-1'!R:R,'Planificación 2026-1'!W:W,C33,'Planificación 2026-1'!H:H,"MH",'Planificación 2026-1'!I:I,"&gt;2")</f>
        <v>0</v>
      </c>
      <c r="CH33" s="109">
        <f>SUMIFS('Planificación 2026-1'!R:R,'Planificación 2026-1'!W:W,C33,'Planificación 2026-1'!H:H,"IC",'Planificación 2026-1'!I:I,"&gt;2")</f>
        <v>0</v>
      </c>
      <c r="CI33" s="109">
        <f>SUMIFS('Planificación 2026-1'!R:R,'Planificación 2026-1'!W:W,C33,'Planificación 2026-1'!H:H,"AR",'Planificación 2026-1'!I:I,"&gt;2")</f>
        <v>0</v>
      </c>
      <c r="CJ33" s="109">
        <f>SUMIFS('Planificación 2026-1'!R:R,'Planificación 2026-1'!W:W,C33,'Planificación 2026-1'!H:H,"T1",'Planificación 2026-1'!I:I,"&gt;2")</f>
        <v>0</v>
      </c>
      <c r="CK33" s="109">
        <f>SUMIFS('Planificación 2026-1'!R:R,'Planificación 2026-1'!W:W,C33,'Planificación 2026-1'!H:H,"T3",'Planificación 2026-1'!I:I,"&gt;2")</f>
        <v>0</v>
      </c>
      <c r="CL33" s="109">
        <f>SUMIFS('Planificación 2026-1'!R:R,'Planificación 2026-1'!W:W,C33,'Planificación 2026-1'!H:H,"T2",'Planificación 2026-1'!I:I,"&gt;2")</f>
        <v>0</v>
      </c>
      <c r="CM33" s="109">
        <f>SUMIFS('Planificación 2026-1'!R:R,'Planificación 2026-1'!W:W,C33,'Planificación 2026-1'!H:H,"AE",'Planificación 2026-1'!I:I,"&gt;2")</f>
        <v>0</v>
      </c>
      <c r="CN33" s="109">
        <f>SUMIFS('Planificación 2026-1'!R:R,'Planificación 2026-1'!W:W,C33,'Planificación 2026-1'!H:H,"T4",'Planificación 2026-1'!I:I,"&gt;2")</f>
        <v>0</v>
      </c>
      <c r="CO33" s="109">
        <f>SUMIFS('Planificación 2026-1'!R:R,'Planificación 2026-1'!W:W,C33,'Planificación 2026-1'!H:H,"AF",'Planificación 2026-1'!I:I,"&lt;3")</f>
        <v>0</v>
      </c>
      <c r="CP33" s="109">
        <f>SUMIFS('Planificación 2026-1'!R:R,'Planificación 2026-1'!W:W,C33,'Planificación 2026-1'!H:H,"EN",'Planificación 2026-1'!I:I,"&lt;3")</f>
        <v>0</v>
      </c>
      <c r="CQ33" s="109">
        <f>SUMIFS('Planificación 2026-1'!R:R,'Planificación 2026-1'!W:W,C33,'Planificación 2026-1'!H:H,"IS",'Planificación 2026-1'!I:I,"&lt;3")</f>
        <v>0</v>
      </c>
      <c r="CR33" s="109">
        <f>SUMIFS('Planificación 2026-1'!R:R,'Planificación 2026-1'!W:W,C33,'Planificación 2026-1'!H:H,"PS",'Planificación 2026-1'!I:I,"&lt;3")</f>
        <v>0</v>
      </c>
      <c r="CS33" s="109">
        <f>SUMIFS('Planificación 2026-1'!R:R,'Planificación 2026-1'!W:W,C33,'Planificación 2026-1'!H:H,"IN",'Planificación 2026-1'!I:I,"&lt;3")</f>
        <v>0</v>
      </c>
      <c r="CT33" s="109">
        <f>SUMIFS('Planificación 2026-1'!R:R,'Planificación 2026-1'!W:W,C33,'Planificación 2026-1'!H:H,"CA",'Planificación 2026-1'!I:I,"&lt;3")</f>
        <v>0</v>
      </c>
      <c r="CU33" s="109">
        <f>SUMIFS('Planificación 2026-1'!R:R,'Planificación 2026-1'!W:W,C33,'Planificación 2026-1'!H:H,"DE",'Planificación 2026-1'!I:I,"&lt;3")</f>
        <v>0</v>
      </c>
      <c r="CV33" s="109">
        <f>SUMIFS('Planificación 2026-1'!R:R,'Planificación 2026-1'!W:W,C33,'Planificación 2026-1'!H:H,"OB",'Planificación 2026-1'!I:I,"&lt;3")</f>
        <v>0</v>
      </c>
      <c r="CW33" s="109">
        <f>SUMIFS('Planificación 2026-1'!R:R,'Planificación 2026-1'!W:W,C33,'Planificación 2026-1'!H:H,"MH",'Planificación 2026-1'!I:I,"&lt;3")</f>
        <v>0</v>
      </c>
      <c r="CX33" s="109">
        <f>SUMIFS('Planificación 2026-1'!R:R,'Planificación 2026-1'!W:W,C33,'Planificación 2026-1'!H:H,"IC",'Planificación 2026-1'!I:I,"&lt;3")</f>
        <v>0</v>
      </c>
      <c r="CY33" s="109">
        <f>SUMIFS('Planificación 2026-1'!R:R,'Planificación 2026-1'!W:W,C33,'Planificación 2026-1'!H:H,"AR",'Planificación 2026-1'!I:I,"&lt;3")</f>
        <v>0</v>
      </c>
      <c r="CZ33" s="109">
        <f>SUMIFS('Planificación 2026-1'!R:R,'Planificación 2026-1'!W:W,C33,'Planificación 2026-1'!H:H,"T1",'Planificación 2026-1'!I:I,"&lt;3")</f>
        <v>0</v>
      </c>
      <c r="DA33" s="109">
        <f>SUMIFS('Planificación 2026-1'!R:R,'Planificación 2026-1'!W:W,C33,'Planificación 2026-1'!H:H,"T3",'Planificación 2026-1'!I:I,"&lt;3")</f>
        <v>0</v>
      </c>
      <c r="DB33" s="109">
        <f>SUMIFS('Planificación 2026-1'!R:R,'Planificación 2026-1'!W:W,C33,'Planificación 2026-1'!H:H,"T2",'Planificación 2026-1'!I:I,"&lt;3")</f>
        <v>0</v>
      </c>
      <c r="DC33" s="109">
        <f>SUMIFS('Planificación 2026-1'!R:R,'Planificación 2026-1'!W:W,C33,'Planificación 2026-1'!H:H,"AE",'Planificación 2026-1'!I:I,"&lt;3")</f>
        <v>0</v>
      </c>
      <c r="DD33" s="109">
        <f>SUMIFS('Planificación 2026-1'!R:R,'Planificación 2026-1'!W:W,C33,'Planificación 2026-1'!H:H,"T4",'Planificación 2026-1'!I:I,"&lt;3")</f>
        <v>0</v>
      </c>
      <c r="DE33" s="108" t="str">
        <f t="shared" si="4"/>
        <v>P01</v>
      </c>
      <c r="DF33" s="41">
        <f>IF(C33="","",SUMIFS('Planificación 2026-1'!R:R,'Planificación 2026-1'!W:W,C33,'Planificación 2026-1'!F:F,"PRINCIPAL",'Planificación 2026-1'!X:X,"VIRTUAL"))</f>
        <v>15</v>
      </c>
      <c r="DG33" s="41">
        <f>IF(C33="","",SUMIFS('Planificación 2026-1'!R:R,'Planificación 2026-1'!W:W,C33,'Planificación 2026-1'!F:F,"PRINCIPAL",'Planificación 2026-1'!X:X,"PRESENCIAL"))</f>
        <v>0</v>
      </c>
      <c r="DH33" s="41">
        <f>IF(C33="","",SUMIFS('Planificación 2026-1'!R:R,'Planificación 2026-1'!W:W,C33,'Planificación 2026-1'!F:F,"PRINCIPAL",'Planificación 2026-1'!X:X,"HIBRIDO PRESENCIAL"))</f>
        <v>0</v>
      </c>
      <c r="DI33" s="108" t="str">
        <f t="shared" si="5"/>
        <v/>
      </c>
      <c r="DJ33" s="108">
        <f>IF(C33="","",SUMIFS('Planificación 2026-1'!R:R,'Planificación 2026-1'!W:W,C33,'Planificación 2026-1'!F:F,"FILIAL",'Planificación 2026-1'!X:X,"VIRTUAL"))</f>
        <v>0</v>
      </c>
      <c r="DK33" s="110">
        <f>IF(C33="","",SUMIFS('Planificación 2026-1'!R:R,'Planificación 2026-1'!W:W,C33,'Planificación 2026-1'!F:F,"FILIAL",'Planificación 2026-1'!X:X,"PRESENCIAL"))</f>
        <v>0</v>
      </c>
      <c r="DL33" s="61">
        <f>IF(C33="","",SUMIFS('Planificación 2026-1'!R:R,'Planificación 2026-1'!W:W,C33,'Planificación 2026-1'!F:F,"FILIAL",'Planificación 2026-1'!X:X,"HIBRIDO PRESENCIAL"))</f>
        <v>0</v>
      </c>
      <c r="DM33" s="111" t="str">
        <f t="shared" si="6"/>
        <v/>
      </c>
      <c r="DN33" s="108">
        <f>IF(C33="","",SUMIFS('Planificación 2026-1'!R:R,'Planificación 2026-1'!W:W,C33,'Planificación 2026-1'!F:F,"SUNAMPE",'Planificación 2026-1'!X:X,"VIRTUAL"))</f>
        <v>0</v>
      </c>
      <c r="DO33" s="61">
        <f>IF(C33="","",SUMIFS('Planificación 2026-1'!R:R,'Planificación 2026-1'!W:W,C33,'Planificación 2026-1'!F:F,"SUNAMPE",'Planificación 2026-1'!X:X,"PRESENCIAL"))</f>
        <v>0</v>
      </c>
      <c r="DP33" s="111" t="str">
        <f t="shared" si="7"/>
        <v/>
      </c>
      <c r="DQ33" s="108">
        <f>IF(C33="","",SUMIFS('Planificación 2026-1'!R:R,'Planificación 2026-1'!W:W,C33,'Planificación 2026-1'!F:F,"HUAURA",'Planificación 2026-1'!X:X,"VIRTUAL"))</f>
        <v>0</v>
      </c>
      <c r="DR33" s="61">
        <f>IF(C33="","",SUMIFS('Planificación 2026-1'!R:R,'Planificación 2026-1'!W:W,C33,'Planificación 2026-1'!F:F,"HUAURA",'Planificación 2026-1'!X:X,"PRESENCIAL"))</f>
        <v>0</v>
      </c>
      <c r="DS33" s="76">
        <f>SUMIFS('Planificación 2026-1'!R:R,'Planificación 2026-1'!W:W,C33,'Planificación 2026-1'!F:F,"PRINCIPAL",'Planificación 2026-1'!X:X,"VIRTUAL",'Planificación 2026-1'!I:I,"&gt;2")</f>
        <v>15</v>
      </c>
      <c r="DT33" s="76">
        <f>SUMIFS('Planificación 2026-1'!R:R,'Planificación 2026-1'!W:W,C33,'Planificación 2026-1'!F:F,"PRINCIPAL",'Planificación 2026-1'!X:X,"&lt;&gt;VIRTUAL",'Planificación 2026-1'!I:I,"&gt;2")</f>
        <v>0</v>
      </c>
      <c r="DU33" s="76">
        <f>SUMIFS('Planificación 2026-1'!R:R,'Planificación 2026-1'!W:W,C33,'Planificación 2026-1'!F:F,"SUNAMPE",'Planificación 2026-1'!X:X,"VIRTUAL",'Planificación 2026-1'!I:I,"&gt;2")</f>
        <v>0</v>
      </c>
      <c r="DV33" s="76">
        <f>SUMIFS('Planificación 2026-1'!R:R,'Planificación 2026-1'!W:W,C33,'Planificación 2026-1'!F:F,"SUNAMPE",'Planificación 2026-1'!X:X,"&lt;&gt;VIRTUAL",'Planificación 2026-1'!I:I,"&gt;2")</f>
        <v>0</v>
      </c>
      <c r="DW33" s="76">
        <f>SUMIFS('Planificación 2026-1'!R:R,'Planificación 2026-1'!W:W,C33,'Planificación 2026-1'!F:F,"FILIAL",'Planificación 2026-1'!X:X,"VIRTUAL",'Planificación 2026-1'!I:I,"&gt;2")</f>
        <v>0</v>
      </c>
      <c r="DX33" s="76">
        <f>SUMIFS('Planificación 2026-1'!R:R,'Planificación 2026-1'!W:W,C33,'Planificación 2026-1'!F:F,"FILIAL",'Planificación 2026-1'!X:X,"&lt;&gt;VIRTUAL",'Planificación 2026-1'!I:I,"&gt;2")</f>
        <v>0</v>
      </c>
      <c r="DY33" s="76">
        <f>SUMIFS('Planificación 2026-1'!R:R,'Planificación 2026-1'!W:W,C33,'Planificación 2026-1'!F:F,"PORUMA",'Planificación 2026-1'!X:X,"VIRTUAL",'Planificación 2026-1'!I:I,"&gt;2")</f>
        <v>0</v>
      </c>
      <c r="DZ33" s="76">
        <f>SUMIFS('Planificación 2026-1'!R:R,'Planificación 2026-1'!W:W,C33,'Planificación 2026-1'!F:F,"PORUMA",'Planificación 2026-1'!X:X,"&lt;&gt;VIRTUAL",'Planificación 2026-1'!I:I,"&gt;2")</f>
        <v>0</v>
      </c>
      <c r="EA33" s="76">
        <f>SUMIFS('Planificación 2026-1'!R:R,'Planificación 2026-1'!W:W,C33,'Planificación 2026-1'!F:F,"HUAURA",'Planificación 2026-1'!X:X,"VIRTUAL",'Planificación 2026-1'!I:I,"&gt;2")</f>
        <v>0</v>
      </c>
      <c r="EB33" s="76">
        <f>SUMIFS('Planificación 2026-1'!R:R,'Planificación 2026-1'!W:W,C33,'Planificación 2026-1'!F:F,"HUAURA",'Planificación 2026-1'!X:X,"&lt;&gt;VIRTUAL",'Planificación 2026-1'!I:I,"&gt;2")</f>
        <v>0</v>
      </c>
      <c r="EC33" s="76">
        <f>SUMIFS('Planificación 2026-1'!R:R,'Planificación 2026-1'!W:W,C33,'Planificación 2026-1'!F:F,"PRINCIPAL",'Planificación 2026-1'!X:X,"VIRTUAL",'Planificación 2026-1'!I:I,"&lt;3")</f>
        <v>0</v>
      </c>
      <c r="ED33" s="76">
        <f>SUMIFS('Planificación 2026-1'!R:R,'Planificación 2026-1'!W:W,C33,'Planificación 2026-1'!F:F,"PRINCIPAL",'Planificación 2026-1'!X:X,"&lt;&gt;VIRTUAL",'Planificación 2026-1'!I:I,"&lt;3")</f>
        <v>0</v>
      </c>
      <c r="EE33" s="76">
        <f>SUMIFS('Planificación 2026-1'!R:R,'Planificación 2026-1'!W:W,C33,'Planificación 2026-1'!F:F,"SUNAMPE",'Planificación 2026-1'!X:X,"VIRTUAL",'Planificación 2026-1'!I:I,"&lt;3")</f>
        <v>0</v>
      </c>
      <c r="EF33" s="76">
        <f>SUMIFS('Planificación 2026-1'!R:R,'Planificación 2026-1'!W:W,C33,'Planificación 2026-1'!F:F,"SUNAMPE",'Planificación 2026-1'!X:X,"&lt;&gt;VIRTUAL",'Planificación 2026-1'!I:I,"&lt;3")</f>
        <v>0</v>
      </c>
      <c r="EG33" s="76">
        <f>SUMIFS('Planificación 2026-1'!R:R,'Planificación 2026-1'!W:W,C33,'Planificación 2026-1'!F:F,"FILIAL",'Planificación 2026-1'!X:X,"VIRTUAL",'Planificación 2026-1'!I:I,"&lt;3")</f>
        <v>0</v>
      </c>
      <c r="EH33" s="76">
        <f>SUMIFS('Planificación 2026-1'!R:R,'Planificación 2026-1'!W:W,C33,'Planificación 2026-1'!F:F,"FILIAL",'Planificación 2026-1'!X:X,"&lt;&gt;VIRTUAL",'Planificación 2026-1'!I:I,"&lt;3")</f>
        <v>0</v>
      </c>
      <c r="EI33" s="76">
        <f>SUMIFS('Planificación 2026-1'!R:R,'Planificación 2026-1'!W:W,C33,'Planificación 2026-1'!F:F,"PORUMA",'Planificación 2026-1'!X:X,"VIRTUAL",'Planificación 2026-1'!I:I,"&lt;3")</f>
        <v>0</v>
      </c>
      <c r="EJ33" s="76">
        <f>SUMIFS('Planificación 2026-1'!R:R,'Planificación 2026-1'!W:W,C33,'Planificación 2026-1'!F:F,"PORUMA",'Planificación 2026-1'!X:X,"&lt;&gt;VIRTUAL",'Planificación 2026-1'!I:I,"&lt;3")</f>
        <v>0</v>
      </c>
      <c r="EK33" s="76">
        <f>SUMIFS('Planificación 2026-1'!R:R,'Planificación 2026-1'!W:W,C33,'Planificación 2026-1'!F:F,"HUAURA",'Planificación 2026-1'!X:X,"VIRTUAL",'Planificación 2026-1'!I:I,"&lt;3")</f>
        <v>0</v>
      </c>
      <c r="EL33" s="76">
        <f>SUMIFS('Planificación 2026-1'!R:R,'Planificación 2026-1'!W:W,C33,'Planificación 2026-1'!F:F,"HUAURA",'Planificación 2026-1'!X:X,"&lt;&gt;VIRTUAL",'Planificación 2026-1'!I:I,"&lt;3")</f>
        <v>0</v>
      </c>
      <c r="EM33" s="76"/>
      <c r="EN33" s="76">
        <f t="shared" si="0"/>
        <v>15</v>
      </c>
      <c r="EO33" s="76">
        <f t="shared" si="1"/>
        <v>0</v>
      </c>
      <c r="EP33" s="76" t="b">
        <f t="shared" si="2"/>
        <v>1</v>
      </c>
      <c r="EQ33" s="76" t="str">
        <f t="shared" si="3"/>
        <v/>
      </c>
      <c r="ER33" s="76" t="str">
        <f t="shared" si="8"/>
        <v>VIRTUAL</v>
      </c>
    </row>
    <row r="34" spans="1:148" hidden="1">
      <c r="A34" s="83"/>
      <c r="B34" s="119">
        <v>31</v>
      </c>
      <c r="C34" s="115" t="s">
        <v>202</v>
      </c>
      <c r="D34" s="112">
        <f>SUMIF('Planificación 2026-1'!W:W,C34,'Planificación 2026-1'!R:R)</f>
        <v>8</v>
      </c>
      <c r="E34" s="114" t="s">
        <v>170</v>
      </c>
      <c r="F34" s="115" t="s">
        <v>171</v>
      </c>
      <c r="G34" s="115" t="s">
        <v>13</v>
      </c>
      <c r="H34" s="115" t="s">
        <v>127</v>
      </c>
      <c r="I34" s="107" t="str">
        <f>IF(SUM(COUNTIFS('Planificación 2026-1'!F:F,"PRINCIPAL",'Planificación 2026-1'!W:W,C34,'Planificación 2026-1'!H:H,"AF"))&gt;0,"P01"," ")</f>
        <v xml:space="preserve"> </v>
      </c>
      <c r="J34" s="108" t="str">
        <f>IF(SUM(COUNTIFS('Planificación 2026-1'!F:F,"PRINCIPAL",'Planificación 2026-1'!W:W,C34,'Planificación 2026-1'!H:H,"EN"))&gt;0,"P02"," ")</f>
        <v xml:space="preserve"> </v>
      </c>
      <c r="K34" s="108" t="str">
        <f>IF(SUM(COUNTIFS('Planificación 2026-1'!F:F,"PRINCIPAL",'Planificación 2026-1'!W:W,C34,'Planificación 2026-1'!H:H,"IS"))&gt;0,"P03"," ")</f>
        <v xml:space="preserve"> </v>
      </c>
      <c r="L34" s="108" t="str">
        <f>IF(SUM(COUNTIFS('Planificación 2026-1'!F:F,"PRINCIPAL",'Planificación 2026-1'!W:W,C34,'Planificación 2026-1'!H:H,"PS"))&gt;0,"P04"," ")</f>
        <v xml:space="preserve"> </v>
      </c>
      <c r="M34" s="108"/>
      <c r="N34" s="108" t="str">
        <f>IF(SUM(COUNTIFS('Planificación 2026-1'!F:F,"PRINCIPAL",'Planificación 2026-1'!W:W,C34,'Planificación 2026-1'!H:H,"IN"))&gt;0,"P06"," ")</f>
        <v xml:space="preserve"> </v>
      </c>
      <c r="O34" s="108" t="str">
        <f>IF(SUM(COUNTIFS('Planificación 2026-1'!F:F,"PRINCIPAL",'Planificación 2026-1'!W:W,C34,'Planificación 2026-1'!H:H,"CA"))&gt;0,"P07"," ")</f>
        <v xml:space="preserve"> </v>
      </c>
      <c r="P34" s="108" t="str">
        <f>IF(SUM(COUNTIFS('Planificación 2026-1'!F:F,"PRINCIPAL",'Planificación 2026-1'!W:W,C34,'Planificación 2026-1'!H:H,"DE"))&gt;0,"P08"," ")</f>
        <v>P08</v>
      </c>
      <c r="Q34" s="108" t="str">
        <f>IF(SUM(COUNTIFS('Planificación 2026-1'!F:F,"PRINCIPAL",'Planificación 2026-1'!W:W,C34,'Planificación 2026-1'!H:H,"OB"))&gt;0,"P09"," ")</f>
        <v xml:space="preserve"> </v>
      </c>
      <c r="R34" s="108" t="str">
        <f>IF(SUM(COUNTIFS('Planificación 2026-1'!F:F,"PRINCIPAL",'Planificación 2026-1'!W:W,C34,'Planificación 2026-1'!H:H,"MH"))&gt;0,"P31"," ")</f>
        <v xml:space="preserve"> </v>
      </c>
      <c r="S34" s="108" t="str">
        <f>IF(SUM(COUNTIFS('Planificación 2026-1'!F:F,"PRINCIPAL",'Planificación 2026-1'!W:W,C34,'Planificación 2026-1'!H:H,"IC"))&gt;0,"P32"," ")</f>
        <v xml:space="preserve"> </v>
      </c>
      <c r="T34" s="108" t="str">
        <f>IF(SUM(COUNTIFS('Planificación 2026-1'!F:F,"PRINCIPAL",'Planificación 2026-1'!W:W,C34,'Planificación 2026-1'!H:H,"AR"))&gt;0,"P34"," ")</f>
        <v xml:space="preserve"> </v>
      </c>
      <c r="U34" s="108" t="str">
        <f>IF(SUM(COUNTIFS('Planificación 2026-1'!F:F,"PRINCIPAL",'Planificación 2026-1'!W:W,C34,'Planificación 2026-1'!H:H,"T1"))&gt;0,"P35"," ")</f>
        <v xml:space="preserve"> </v>
      </c>
      <c r="V34" s="108" t="str">
        <f>IF(SUM(COUNTIFS('Planificación 2026-1'!F:F,"PRINCIPAL",'Planificación 2026-1'!W:W,C34,'Planificación 2026-1'!H:H,"T3"))&gt;0,"P36"," ")</f>
        <v xml:space="preserve"> </v>
      </c>
      <c r="W34" s="108" t="str">
        <f>IF(SUM(COUNTIFS('Planificación 2026-1'!F:F,"PRINCIPAL",'Planificación 2026-1'!W:W,C34,'Planificación 2026-1'!H:H,"T2"))&gt;0,"P37"," ")</f>
        <v xml:space="preserve"> </v>
      </c>
      <c r="X34" s="108" t="str">
        <f>IF(SUM(COUNTIFS('Planificación 2026-1'!F:F,"PRINCIPAL",'Planificación 2026-1'!W:W,C34,'Planificación 2026-1'!H:H,"AE"))&gt;0,"P38"," ")</f>
        <v xml:space="preserve"> </v>
      </c>
      <c r="Y34" s="108" t="str">
        <f>IF(SUM(COUNTIFS('Planificación 2026-1'!F:F,"PRINCIPAL",'Planificación 2026-1'!W:W,C34,'Planificación 2026-1'!H:H,"T4"))&gt;0,"P55"," ")</f>
        <v xml:space="preserve"> </v>
      </c>
      <c r="Z34" s="108" t="str">
        <f>IF(SUM(COUNTIFS('Planificación 2026-1'!F:F,"FILIAL",'Planificación 2026-1'!W:W,C34,'Planificación 2026-1'!H:H,"AF"))&gt;0," P01"," ")</f>
        <v xml:space="preserve"> </v>
      </c>
      <c r="AA34" s="108" t="str">
        <f>IF(SUM(COUNTIFS('Planificación 2026-1'!F:F,"FILIAL",'Planificación 2026-1'!W:W,C34,'Planificación 2026-1'!H:H,"EN"))&gt;0,"P02"," ")</f>
        <v xml:space="preserve"> </v>
      </c>
      <c r="AB34" s="108" t="str">
        <f>IF(SUM(COUNTIFS('Planificación 2026-1'!F:F,"FILIAL",'Planificación 2026-1'!W:W,C34,'Planificación 2026-1'!H:H,"IS"))&gt;0,"P03"," ")</f>
        <v xml:space="preserve"> </v>
      </c>
      <c r="AC34" s="108" t="str">
        <f>IF(SUM(COUNTIFS('Planificación 2026-1'!F:F,"FILIAL",'Planificación 2026-1'!W:W,C34,'Planificación 2026-1'!H:H,"PS"))&gt;0,"P04"," ")</f>
        <v xml:space="preserve"> </v>
      </c>
      <c r="AD34" s="108"/>
      <c r="AE34" s="108" t="str">
        <f>IF(SUM(COUNTIFS('Planificación 2026-1'!F:F,"FILIAL",'Planificación 2026-1'!W:W,C34,'Planificación 2026-1'!H:H,"IN"))&gt;0,"P06"," ")</f>
        <v xml:space="preserve"> </v>
      </c>
      <c r="AF34" s="108" t="str">
        <f>IF(SUM(COUNTIFS('Planificación 2026-1'!F:F,"FILIAL",'Planificación 2026-1'!W:W,C34,'Planificación 2026-1'!H:H,"CA"))&gt;0,"P07"," ")</f>
        <v xml:space="preserve"> </v>
      </c>
      <c r="AG34" s="108" t="str">
        <f>IF(SUM(COUNTIFS('Planificación 2026-1'!F:F,"FILIAL",'Planificación 2026-1'!W:W,C34,'Planificación 2026-1'!H:H,"DE"))&gt;0,"P08"," ")</f>
        <v>P08</v>
      </c>
      <c r="AH34" s="108" t="str">
        <f>IF(SUM(COUNTIFS('Planificación 2026-1'!F:F,"FILIAL",'Planificación 2026-1'!W:W,C34,'Planificación 2026-1'!H:H,"OB"))&gt;0,"P09"," ")</f>
        <v xml:space="preserve"> </v>
      </c>
      <c r="AI34" s="108" t="str">
        <f>IF(SUM(COUNTIFS('Planificación 2026-1'!F:F,"FILIAL",'Planificación 2026-1'!W:W,C34,'Planificación 2026-1'!H:H,"MH"))&gt;0,"P31"," ")</f>
        <v xml:space="preserve"> </v>
      </c>
      <c r="AJ34" s="108" t="str">
        <f>IF(SUM(COUNTIFS('Planificación 2026-1'!F:F,"FILIAL",'Planificación 2026-1'!W:W,C34,'Planificación 2026-1'!H:H,"IC"))&gt;0,"P32"," ")</f>
        <v xml:space="preserve"> </v>
      </c>
      <c r="AK34" s="108" t="str">
        <f>IF(SUM(COUNTIFS('Planificación 2026-1'!F:F,"FILIAL",'Planificación 2026-1'!W:W,C34,'Planificación 2026-1'!H:H,"AR"))&gt;0,"P34"," ")</f>
        <v xml:space="preserve"> </v>
      </c>
      <c r="AL34" s="108" t="str">
        <f>IF(SUM(COUNTIFS('Planificación 2026-1'!F:F,"FILIAL",'Planificación 2026-1'!W:W,C34,'Planificación 2026-1'!H:H,"T1"))&gt;0,"P35"," ")</f>
        <v xml:space="preserve"> </v>
      </c>
      <c r="AM34" s="108" t="str">
        <f>IF(SUM(COUNTIFS('Planificación 2026-1'!F:F,"FILIAL",'Planificación 2026-1'!W:W,C34,'Planificación 2026-1'!H:H,"T3"))&gt;0,"P36"," ")</f>
        <v xml:space="preserve"> </v>
      </c>
      <c r="AN34" s="108" t="str">
        <f>IF(SUM(COUNTIFS('Planificación 2026-1'!F:F,"FILIAL",'Planificación 2026-1'!W:W,C34,'Planificación 2026-1'!H:H,"T2"))&gt;0,"P37"," ")</f>
        <v xml:space="preserve"> </v>
      </c>
      <c r="AO34" s="108" t="str">
        <f>IF(SUM(COUNTIFS('Planificación 2026-1'!F:F,"FILIAL",'Planificación 2026-1'!W:W,C34,'Planificación 2026-1'!H:H,"AE"))&gt;0,"P38"," ")</f>
        <v xml:space="preserve"> </v>
      </c>
      <c r="AP34" s="108" t="str">
        <f>IF(SUM(COUNTIFS('Planificación 2026-1'!F:F,"FILIAL",'Planificación 2026-1'!W:W,C34,'Planificación 2026-1'!H:H,"T4"))&gt;0,"P55"," ")</f>
        <v xml:space="preserve"> </v>
      </c>
      <c r="AQ34" s="108" t="str">
        <f>IF(SUM(COUNTIFS('Planificación 2026-1'!F:F,"SUNAMPE",'Planificación 2026-1'!W:W,C34,'Planificación 2026-1'!H:H,"AF"))&gt;0," P01"," ")</f>
        <v xml:space="preserve"> </v>
      </c>
      <c r="AR34" s="108" t="str">
        <f>IF(SUM(COUNTIFS('Planificación 2026-1'!F:F,"SUNAMPE",'Planificación 2026-1'!W:W,C34,'Planificación 2026-1'!H:H,"EN"))&gt;0,"P02"," ")</f>
        <v xml:space="preserve"> </v>
      </c>
      <c r="AS34" s="108" t="str">
        <f>IF(SUM(COUNTIFS('Planificación 2026-1'!F:F,"SUNAMPE",'Planificación 2026-1'!W:W,C34,'Planificación 2026-1'!H:H,"IS"))&gt;0,"P03"," ")</f>
        <v xml:space="preserve"> </v>
      </c>
      <c r="AT34" s="108" t="str">
        <f>IF(SUM(COUNTIFS('Planificación 2026-1'!F:F,"SUNAMPE",'Planificación 2026-1'!W:W,C34,'Planificación 2026-1'!H:H,"PS"))&gt;0,"P04"," ")</f>
        <v xml:space="preserve"> </v>
      </c>
      <c r="AU34" s="108"/>
      <c r="AV34" s="108" t="str">
        <f>IF(SUM(COUNTIFS('Planificación 2026-1'!F:F,"SUNAMPE",'Planificación 2026-1'!W:W,C34,'Planificación 2026-1'!H:H,"IN"))&gt;0,"P06"," ")</f>
        <v xml:space="preserve"> </v>
      </c>
      <c r="AW34" s="108" t="str">
        <f>IF(SUM(COUNTIFS('Planificación 2026-1'!F:F,"SUNAMPE",'Planificación 2026-1'!W:W,C34,'Planificación 2026-1'!H:H,"CA"))&gt;0,"P07"," ")</f>
        <v xml:space="preserve"> </v>
      </c>
      <c r="AX34" s="108" t="str">
        <f>IF(SUM(COUNTIFS('Planificación 2026-1'!F:F,"SUNAMPE",'Planificación 2026-1'!W:W,C34,'Planificación 2026-1'!H:H,"DE"))&gt;0,"P08"," ")</f>
        <v xml:space="preserve"> </v>
      </c>
      <c r="AY34" s="108" t="str">
        <f>IF(SUM(COUNTIFS('Planificación 2026-1'!F:F,"SUNAMPE",'Planificación 2026-1'!W:W,C34,'Planificación 2026-1'!H:H,"OB"))&gt;0,"P09"," ")</f>
        <v xml:space="preserve"> </v>
      </c>
      <c r="AZ34" s="108" t="str">
        <f>IF(SUM(COUNTIFS('Planificación 2026-1'!F:F,"SUNAMPE",'Planificación 2026-1'!W:W,C34,'Planificación 2026-1'!H:H,"MH"))&gt;0,"P31"," ")</f>
        <v xml:space="preserve"> </v>
      </c>
      <c r="BA34" s="108" t="str">
        <f>IF(SUM(COUNTIFS('Planificación 2026-1'!F:F,"SUNAMPE",'Planificación 2026-1'!W:W,C34,'Planificación 2026-1'!H:H,"IC"))&gt;0,"P32"," ")</f>
        <v xml:space="preserve"> </v>
      </c>
      <c r="BB34" s="108" t="str">
        <f>IF(SUM(COUNTIFS('Planificación 2026-1'!F:F,"SUNAMPE",'Planificación 2026-1'!W:W,C34,'Planificación 2026-1'!H:H,"AR"))&gt;0,"P34"," ")</f>
        <v xml:space="preserve"> </v>
      </c>
      <c r="BC34" s="108" t="str">
        <f>IF(SUM(COUNTIFS('Planificación 2026-1'!F:F,"SUNAMPE",'Planificación 2026-1'!W:W,C34,'Planificación 2026-1'!H:H,"T1"))&gt;0,"P35"," ")</f>
        <v xml:space="preserve"> </v>
      </c>
      <c r="BD34" s="108" t="str">
        <f>IF(SUM(COUNTIFS('Planificación 2026-1'!F:F,"SUNAMPE",'Planificación 2026-1'!W:W,C34,'Planificación 2026-1'!H:H,"T3"))&gt;0,"P36"," ")</f>
        <v xml:space="preserve"> </v>
      </c>
      <c r="BE34" s="108" t="str">
        <f>IF(SUM(COUNTIFS('Planificación 2026-1'!F:F,"SUNAMPE",'Planificación 2026-1'!W:W,C34,'Planificación 2026-1'!H:H,"T2"))&gt;0,"P37"," ")</f>
        <v xml:space="preserve"> </v>
      </c>
      <c r="BF34" s="108" t="str">
        <f>IF(SUM(COUNTIFS('Planificación 2026-1'!F:F,"SUNAMPE",'Planificación 2026-1'!W:W,C34,'Planificación 2026-1'!H:H,"AE"))&gt;0,"P38"," ")</f>
        <v xml:space="preserve"> </v>
      </c>
      <c r="BG34" s="108" t="str">
        <f>IF(SUM(COUNTIFS('Planificación 2026-1'!F:F,"SUNAMPE",'Planificación 2026-1'!W:W,C34,'Planificación 2026-1'!H:H,"T4"))&gt;0,"P55"," ")</f>
        <v xml:space="preserve"> </v>
      </c>
      <c r="BH34" s="108" t="str">
        <f>IF(SUM(COUNTIFS('Planificación 2026-1'!F:F,"HUAURA",'Planificación 2026-1'!W:W,C34,'Planificación 2026-1'!H:H,"AF"))&gt;0," P01"," ")</f>
        <v xml:space="preserve"> </v>
      </c>
      <c r="BI34" s="108" t="str">
        <f>IF(SUM(COUNTIFS('Planificación 2026-1'!F:F,"HUAURA",'Planificación 2026-1'!W:W,C34,'Planificación 2026-1'!H:H,"EN"))&gt;0,"P02"," ")</f>
        <v xml:space="preserve"> </v>
      </c>
      <c r="BJ34" s="108" t="str">
        <f>IF(SUM(COUNTIFS('Planificación 2026-1'!F:F,"HUAURA",'Planificación 2026-1'!W:W,C34,'Planificación 2026-1'!H:H,"IS"))&gt;0,"P03"," ")</f>
        <v xml:space="preserve"> </v>
      </c>
      <c r="BK34" s="108" t="str">
        <f>IF(SUM(COUNTIFS('Planificación 2026-1'!F:F,"HUAURA",'Planificación 2026-1'!W:W,C34,'Planificación 2026-1'!H:H,"PS"))&gt;0,"P04"," ")</f>
        <v xml:space="preserve"> </v>
      </c>
      <c r="BL34" s="108"/>
      <c r="BM34" s="108" t="str">
        <f>IF(SUM(COUNTIFS('Planificación 2026-1'!F:F,"HUAURA",'Planificación 2026-1'!W:W,C34,'Planificación 2026-1'!H:H,"IN"))&gt;0,"P06"," ")</f>
        <v xml:space="preserve"> </v>
      </c>
      <c r="BN34" s="108" t="str">
        <f>IF(SUM(COUNTIFS('Planificación 2026-1'!F:F,"HUAURA",'Planificación 2026-1'!W:W,C34,'Planificación 2026-1'!H:H,"CA"))&gt;0,"P07"," ")</f>
        <v xml:space="preserve"> </v>
      </c>
      <c r="BO34" s="108" t="str">
        <f>IF(SUM(COUNTIFS('Planificación 2026-1'!F:F,"HUAURA",'Planificación 2026-1'!W:W,C34,'Planificación 2026-1'!H:H,"DE"))&gt;0,"P08"," ")</f>
        <v xml:space="preserve"> </v>
      </c>
      <c r="BP34" s="108" t="str">
        <f>IF(SUM(COUNTIFS('Planificación 2026-1'!F:F,"HUAURA",'Planificación 2026-1'!W:W,C34,'Planificación 2026-1'!H:H,"OB"))&gt;0,"P09"," ")</f>
        <v xml:space="preserve"> </v>
      </c>
      <c r="BQ34" s="108" t="str">
        <f>IF(SUM(COUNTIFS('Planificación 2026-1'!F:F,"HUAURA",'Planificación 2026-1'!W:W,C34,'Planificación 2026-1'!H:H,"MH"))&gt;0,"P31"," ")</f>
        <v xml:space="preserve"> </v>
      </c>
      <c r="BR34" s="108" t="str">
        <f>IF(SUM(COUNTIFS('Planificación 2026-1'!F:F,"HUAURA",'Planificación 2026-1'!W:W,C34,'Planificación 2026-1'!H:H,"IC"))&gt;0,"P32"," ")</f>
        <v xml:space="preserve"> </v>
      </c>
      <c r="BS34" s="108" t="str">
        <f>IF(SUM(COUNTIFS('Planificación 2026-1'!F:F,"HUAURA",'Planificación 2026-1'!W:W,C34,'Planificación 2026-1'!H:H,"AR"))&gt;0,"P34"," ")</f>
        <v xml:space="preserve"> </v>
      </c>
      <c r="BT34" s="108" t="str">
        <f>IF(SUM(COUNTIFS('Planificación 2026-1'!F:F,"HUAURA",'Planificación 2026-1'!W:W,C34,'Planificación 2026-1'!H:H,"T1"))&gt;0,"P35"," ")</f>
        <v xml:space="preserve"> </v>
      </c>
      <c r="BU34" s="108" t="str">
        <f>IF(SUM(COUNTIFS('Planificación 2026-1'!F:F,"HUAURA",'Planificación 2026-1'!W:W,C34,'Planificación 2026-1'!H:H,"T3"))&gt;0,"P36"," ")</f>
        <v xml:space="preserve"> </v>
      </c>
      <c r="BV34" s="108" t="str">
        <f>IF(SUM(COUNTIFS('Planificación 2026-1'!F:F,"HUAURA",'Planificación 2026-1'!W:W,C34,'Planificación 2026-1'!H:H,"T2"))&gt;0,"P37"," ")</f>
        <v xml:space="preserve"> </v>
      </c>
      <c r="BW34" s="108" t="str">
        <f>IF(SUM(COUNTIFS('Planificación 2026-1'!F:F,"HUAURA",'Planificación 2026-1'!W:W,C34,'Planificación 2026-1'!H:H,"AE"))&gt;0,"P38"," ")</f>
        <v xml:space="preserve"> </v>
      </c>
      <c r="BX34" s="108" t="str">
        <f>IF(SUM(COUNTIFS('Planificación 2026-1'!F:F,"HUAURA",'Planificación 2026-1'!W:W,C34,'Planificación 2026-1'!H:H,"T4"))&gt;0,"P55"," ")</f>
        <v xml:space="preserve"> </v>
      </c>
      <c r="BY34" s="109">
        <f>SUMIFS('Planificación 2026-1'!R:R,'Planificación 2026-1'!W:W,C34,'Planificación 2026-1'!H:H,"AF",'Planificación 2026-1'!I:I,"&gt;2")</f>
        <v>0</v>
      </c>
      <c r="BZ34" s="109">
        <f>SUMIFS('Planificación 2026-1'!R:R,'Planificación 2026-1'!W:W,C34,'Planificación 2026-1'!H:H,"EN",'Planificación 2026-1'!I:I,"&gt;2")</f>
        <v>0</v>
      </c>
      <c r="CA34" s="109">
        <f>SUMIFS('Planificación 2026-1'!R:R,'Planificación 2026-1'!W:W,C34,'Planificación 2026-1'!H:H,"IS",'Planificación 2026-1'!I:I,"&gt;2")</f>
        <v>0</v>
      </c>
      <c r="CB34" s="109">
        <f>SUMIFS('Planificación 2026-1'!R:R,'Planificación 2026-1'!W:W,C34,'Planificación 2026-1'!H:H,"PS",'Planificación 2026-1'!I:I,"&gt;2")</f>
        <v>0</v>
      </c>
      <c r="CC34" s="109">
        <f>SUMIFS('Planificación 2026-1'!R:R,'Planificación 2026-1'!W:W,C34,'Planificación 2026-1'!H:H,"IN",'Planificación 2026-1'!I:I,"&gt;2")</f>
        <v>0</v>
      </c>
      <c r="CD34" s="109">
        <f>SUMIFS('Planificación 2026-1'!R:R,'Planificación 2026-1'!W:W,C34,'Planificación 2026-1'!H:H,"CA",'Planificación 2026-1'!I:I,"&gt;2")</f>
        <v>0</v>
      </c>
      <c r="CE34" s="109">
        <f>SUMIFS('Planificación 2026-1'!R:R,'Planificación 2026-1'!W:W,C34,'Planificación 2026-1'!H:H,"DE",'Planificación 2026-1'!I:I,"&gt;2")</f>
        <v>8</v>
      </c>
      <c r="CF34" s="109">
        <f>SUMIFS('Planificación 2026-1'!R:R,'Planificación 2026-1'!W:W,C34,'Planificación 2026-1'!H:H,"OB",'Planificación 2026-1'!I:I,"&gt;2")</f>
        <v>0</v>
      </c>
      <c r="CG34" s="109">
        <f>SUMIFS('Planificación 2026-1'!R:R,'Planificación 2026-1'!W:W,C34,'Planificación 2026-1'!H:H,"MH",'Planificación 2026-1'!I:I,"&gt;2")</f>
        <v>0</v>
      </c>
      <c r="CH34" s="109">
        <f>SUMIFS('Planificación 2026-1'!R:R,'Planificación 2026-1'!W:W,C34,'Planificación 2026-1'!H:H,"IC",'Planificación 2026-1'!I:I,"&gt;2")</f>
        <v>0</v>
      </c>
      <c r="CI34" s="109">
        <f>SUMIFS('Planificación 2026-1'!R:R,'Planificación 2026-1'!W:W,C34,'Planificación 2026-1'!H:H,"AR",'Planificación 2026-1'!I:I,"&gt;2")</f>
        <v>0</v>
      </c>
      <c r="CJ34" s="109">
        <f>SUMIFS('Planificación 2026-1'!R:R,'Planificación 2026-1'!W:W,C34,'Planificación 2026-1'!H:H,"T1",'Planificación 2026-1'!I:I,"&gt;2")</f>
        <v>0</v>
      </c>
      <c r="CK34" s="109">
        <f>SUMIFS('Planificación 2026-1'!R:R,'Planificación 2026-1'!W:W,C34,'Planificación 2026-1'!H:H,"T3",'Planificación 2026-1'!I:I,"&gt;2")</f>
        <v>0</v>
      </c>
      <c r="CL34" s="109">
        <f>SUMIFS('Planificación 2026-1'!R:R,'Planificación 2026-1'!W:W,C34,'Planificación 2026-1'!H:H,"T2",'Planificación 2026-1'!I:I,"&gt;2")</f>
        <v>0</v>
      </c>
      <c r="CM34" s="109">
        <f>SUMIFS('Planificación 2026-1'!R:R,'Planificación 2026-1'!W:W,C34,'Planificación 2026-1'!H:H,"AE",'Planificación 2026-1'!I:I,"&gt;2")</f>
        <v>0</v>
      </c>
      <c r="CN34" s="109">
        <f>SUMIFS('Planificación 2026-1'!R:R,'Planificación 2026-1'!W:W,C34,'Planificación 2026-1'!H:H,"T4",'Planificación 2026-1'!I:I,"&gt;2")</f>
        <v>0</v>
      </c>
      <c r="CO34" s="109">
        <f>SUMIFS('Planificación 2026-1'!R:R,'Planificación 2026-1'!W:W,C34,'Planificación 2026-1'!H:H,"AF",'Planificación 2026-1'!I:I,"&lt;3")</f>
        <v>0</v>
      </c>
      <c r="CP34" s="109">
        <f>SUMIFS('Planificación 2026-1'!R:R,'Planificación 2026-1'!W:W,C34,'Planificación 2026-1'!H:H,"EN",'Planificación 2026-1'!I:I,"&lt;3")</f>
        <v>0</v>
      </c>
      <c r="CQ34" s="109">
        <f>SUMIFS('Planificación 2026-1'!R:R,'Planificación 2026-1'!W:W,C34,'Planificación 2026-1'!H:H,"IS",'Planificación 2026-1'!I:I,"&lt;3")</f>
        <v>0</v>
      </c>
      <c r="CR34" s="109">
        <f>SUMIFS('Planificación 2026-1'!R:R,'Planificación 2026-1'!W:W,C34,'Planificación 2026-1'!H:H,"PS",'Planificación 2026-1'!I:I,"&lt;3")</f>
        <v>0</v>
      </c>
      <c r="CS34" s="109">
        <f>SUMIFS('Planificación 2026-1'!R:R,'Planificación 2026-1'!W:W,C34,'Planificación 2026-1'!H:H,"IN",'Planificación 2026-1'!I:I,"&lt;3")</f>
        <v>0</v>
      </c>
      <c r="CT34" s="109">
        <f>SUMIFS('Planificación 2026-1'!R:R,'Planificación 2026-1'!W:W,C34,'Planificación 2026-1'!H:H,"CA",'Planificación 2026-1'!I:I,"&lt;3")</f>
        <v>0</v>
      </c>
      <c r="CU34" s="109">
        <f>SUMIFS('Planificación 2026-1'!R:R,'Planificación 2026-1'!W:W,C34,'Planificación 2026-1'!H:H,"DE",'Planificación 2026-1'!I:I,"&lt;3")</f>
        <v>0</v>
      </c>
      <c r="CV34" s="109">
        <f>SUMIFS('Planificación 2026-1'!R:R,'Planificación 2026-1'!W:W,C34,'Planificación 2026-1'!H:H,"OB",'Planificación 2026-1'!I:I,"&lt;3")</f>
        <v>0</v>
      </c>
      <c r="CW34" s="109">
        <f>SUMIFS('Planificación 2026-1'!R:R,'Planificación 2026-1'!W:W,C34,'Planificación 2026-1'!H:H,"MH",'Planificación 2026-1'!I:I,"&lt;3")</f>
        <v>0</v>
      </c>
      <c r="CX34" s="109">
        <f>SUMIFS('Planificación 2026-1'!R:R,'Planificación 2026-1'!W:W,C34,'Planificación 2026-1'!H:H,"IC",'Planificación 2026-1'!I:I,"&lt;3")</f>
        <v>0</v>
      </c>
      <c r="CY34" s="109">
        <f>SUMIFS('Planificación 2026-1'!R:R,'Planificación 2026-1'!W:W,C34,'Planificación 2026-1'!H:H,"AR",'Planificación 2026-1'!I:I,"&lt;3")</f>
        <v>0</v>
      </c>
      <c r="CZ34" s="109">
        <f>SUMIFS('Planificación 2026-1'!R:R,'Planificación 2026-1'!W:W,C34,'Planificación 2026-1'!H:H,"T1",'Planificación 2026-1'!I:I,"&lt;3")</f>
        <v>0</v>
      </c>
      <c r="DA34" s="109">
        <f>SUMIFS('Planificación 2026-1'!R:R,'Planificación 2026-1'!W:W,C34,'Planificación 2026-1'!H:H,"T3",'Planificación 2026-1'!I:I,"&lt;3")</f>
        <v>0</v>
      </c>
      <c r="DB34" s="109">
        <f>SUMIFS('Planificación 2026-1'!R:R,'Planificación 2026-1'!W:W,C34,'Planificación 2026-1'!H:H,"T2",'Planificación 2026-1'!I:I,"&lt;3")</f>
        <v>0</v>
      </c>
      <c r="DC34" s="109">
        <f>SUMIFS('Planificación 2026-1'!R:R,'Planificación 2026-1'!W:W,C34,'Planificación 2026-1'!H:H,"AE",'Planificación 2026-1'!I:I,"&lt;3")</f>
        <v>0</v>
      </c>
      <c r="DD34" s="109">
        <f>SUMIFS('Planificación 2026-1'!R:R,'Planificación 2026-1'!W:W,C34,'Planificación 2026-1'!H:H,"T4",'Planificación 2026-1'!I:I,"&lt;3")</f>
        <v>0</v>
      </c>
      <c r="DE34" s="108" t="str">
        <f t="shared" si="4"/>
        <v>P08</v>
      </c>
      <c r="DF34" s="41">
        <f>IF(C34="","",SUMIFS('Planificación 2026-1'!R:R,'Planificación 2026-1'!W:W,C34,'Planificación 2026-1'!F:F,"PRINCIPAL",'Planificación 2026-1'!X:X,"VIRTUAL"))</f>
        <v>4</v>
      </c>
      <c r="DG34" s="41">
        <f>IF(C34="","",SUMIFS('Planificación 2026-1'!R:R,'Planificación 2026-1'!W:W,C34,'Planificación 2026-1'!F:F,"PRINCIPAL",'Planificación 2026-1'!X:X,"PRESENCIAL"))</f>
        <v>0</v>
      </c>
      <c r="DH34" s="41">
        <f>IF(C34="","",SUMIFS('Planificación 2026-1'!R:R,'Planificación 2026-1'!W:W,C34,'Planificación 2026-1'!F:F,"PRINCIPAL",'Planificación 2026-1'!X:X,"HIBRIDO PRESENCIAL"))</f>
        <v>0</v>
      </c>
      <c r="DI34" s="108" t="str">
        <f t="shared" si="5"/>
        <v>P08</v>
      </c>
      <c r="DJ34" s="108">
        <f>IF(C34="","",SUMIFS('Planificación 2026-1'!R:R,'Planificación 2026-1'!W:W,C34,'Planificación 2026-1'!F:F,"FILIAL",'Planificación 2026-1'!X:X,"VIRTUAL"))</f>
        <v>4</v>
      </c>
      <c r="DK34" s="110">
        <f>IF(C34="","",SUMIFS('Planificación 2026-1'!R:R,'Planificación 2026-1'!W:W,C34,'Planificación 2026-1'!F:F,"FILIAL",'Planificación 2026-1'!X:X,"PRESENCIAL"))</f>
        <v>0</v>
      </c>
      <c r="DL34" s="61">
        <f>IF(C34="","",SUMIFS('Planificación 2026-1'!R:R,'Planificación 2026-1'!W:W,C34,'Planificación 2026-1'!F:F,"FILIAL",'Planificación 2026-1'!X:X,"HIBRIDO PRESENCIAL"))</f>
        <v>0</v>
      </c>
      <c r="DM34" s="111" t="str">
        <f t="shared" si="6"/>
        <v/>
      </c>
      <c r="DN34" s="108">
        <f>IF(C34="","",SUMIFS('Planificación 2026-1'!R:R,'Planificación 2026-1'!W:W,C34,'Planificación 2026-1'!F:F,"SUNAMPE",'Planificación 2026-1'!X:X,"VIRTUAL"))</f>
        <v>0</v>
      </c>
      <c r="DO34" s="61">
        <f>IF(C34="","",SUMIFS('Planificación 2026-1'!R:R,'Planificación 2026-1'!W:W,C34,'Planificación 2026-1'!F:F,"SUNAMPE",'Planificación 2026-1'!X:X,"PRESENCIAL"))</f>
        <v>0</v>
      </c>
      <c r="DP34" s="111" t="str">
        <f t="shared" si="7"/>
        <v/>
      </c>
      <c r="DQ34" s="108">
        <f>IF(C34="","",SUMIFS('Planificación 2026-1'!R:R,'Planificación 2026-1'!W:W,C34,'Planificación 2026-1'!F:F,"HUAURA",'Planificación 2026-1'!X:X,"VIRTUAL"))</f>
        <v>0</v>
      </c>
      <c r="DR34" s="61">
        <f>IF(C34="","",SUMIFS('Planificación 2026-1'!R:R,'Planificación 2026-1'!W:W,C34,'Planificación 2026-1'!F:F,"HUAURA",'Planificación 2026-1'!X:X,"PRESENCIAL"))</f>
        <v>0</v>
      </c>
      <c r="DS34" s="76">
        <f>SUMIFS('Planificación 2026-1'!R:R,'Planificación 2026-1'!W:W,C34,'Planificación 2026-1'!F:F,"PRINCIPAL",'Planificación 2026-1'!X:X,"VIRTUAL",'Planificación 2026-1'!I:I,"&gt;2")</f>
        <v>4</v>
      </c>
      <c r="DT34" s="76">
        <f>SUMIFS('Planificación 2026-1'!R:R,'Planificación 2026-1'!W:W,C34,'Planificación 2026-1'!F:F,"PRINCIPAL",'Planificación 2026-1'!X:X,"&lt;&gt;VIRTUAL",'Planificación 2026-1'!I:I,"&gt;2")</f>
        <v>0</v>
      </c>
      <c r="DU34" s="76">
        <f>SUMIFS('Planificación 2026-1'!R:R,'Planificación 2026-1'!W:W,C34,'Planificación 2026-1'!F:F,"SUNAMPE",'Planificación 2026-1'!X:X,"VIRTUAL",'Planificación 2026-1'!I:I,"&gt;2")</f>
        <v>0</v>
      </c>
      <c r="DV34" s="76">
        <f>SUMIFS('Planificación 2026-1'!R:R,'Planificación 2026-1'!W:W,C34,'Planificación 2026-1'!F:F,"SUNAMPE",'Planificación 2026-1'!X:X,"&lt;&gt;VIRTUAL",'Planificación 2026-1'!I:I,"&gt;2")</f>
        <v>0</v>
      </c>
      <c r="DW34" s="76">
        <f>SUMIFS('Planificación 2026-1'!R:R,'Planificación 2026-1'!W:W,C34,'Planificación 2026-1'!F:F,"FILIAL",'Planificación 2026-1'!X:X,"VIRTUAL",'Planificación 2026-1'!I:I,"&gt;2")</f>
        <v>4</v>
      </c>
      <c r="DX34" s="76">
        <f>SUMIFS('Planificación 2026-1'!R:R,'Planificación 2026-1'!W:W,C34,'Planificación 2026-1'!F:F,"FILIAL",'Planificación 2026-1'!X:X,"&lt;&gt;VIRTUAL",'Planificación 2026-1'!I:I,"&gt;2")</f>
        <v>0</v>
      </c>
      <c r="DY34" s="76">
        <f>SUMIFS('Planificación 2026-1'!R:R,'Planificación 2026-1'!W:W,C34,'Planificación 2026-1'!F:F,"PORUMA",'Planificación 2026-1'!X:X,"VIRTUAL",'Planificación 2026-1'!I:I,"&gt;2")</f>
        <v>0</v>
      </c>
      <c r="DZ34" s="76">
        <f>SUMIFS('Planificación 2026-1'!R:R,'Planificación 2026-1'!W:W,C34,'Planificación 2026-1'!F:F,"PORUMA",'Planificación 2026-1'!X:X,"&lt;&gt;VIRTUAL",'Planificación 2026-1'!I:I,"&gt;2")</f>
        <v>0</v>
      </c>
      <c r="EA34" s="76">
        <f>SUMIFS('Planificación 2026-1'!R:R,'Planificación 2026-1'!W:W,C34,'Planificación 2026-1'!F:F,"HUAURA",'Planificación 2026-1'!X:X,"VIRTUAL",'Planificación 2026-1'!I:I,"&gt;2")</f>
        <v>0</v>
      </c>
      <c r="EB34" s="76">
        <f>SUMIFS('Planificación 2026-1'!R:R,'Planificación 2026-1'!W:W,C34,'Planificación 2026-1'!F:F,"HUAURA",'Planificación 2026-1'!X:X,"&lt;&gt;VIRTUAL",'Planificación 2026-1'!I:I,"&gt;2")</f>
        <v>0</v>
      </c>
      <c r="EC34" s="76">
        <f>SUMIFS('Planificación 2026-1'!R:R,'Planificación 2026-1'!W:W,C34,'Planificación 2026-1'!F:F,"PRINCIPAL",'Planificación 2026-1'!X:X,"VIRTUAL",'Planificación 2026-1'!I:I,"&lt;3")</f>
        <v>0</v>
      </c>
      <c r="ED34" s="76">
        <f>SUMIFS('Planificación 2026-1'!R:R,'Planificación 2026-1'!W:W,C34,'Planificación 2026-1'!F:F,"PRINCIPAL",'Planificación 2026-1'!X:X,"&lt;&gt;VIRTUAL",'Planificación 2026-1'!I:I,"&lt;3")</f>
        <v>0</v>
      </c>
      <c r="EE34" s="76">
        <f>SUMIFS('Planificación 2026-1'!R:R,'Planificación 2026-1'!W:W,C34,'Planificación 2026-1'!F:F,"SUNAMPE",'Planificación 2026-1'!X:X,"VIRTUAL",'Planificación 2026-1'!I:I,"&lt;3")</f>
        <v>0</v>
      </c>
      <c r="EF34" s="76">
        <f>SUMIFS('Planificación 2026-1'!R:R,'Planificación 2026-1'!W:W,C34,'Planificación 2026-1'!F:F,"SUNAMPE",'Planificación 2026-1'!X:X,"&lt;&gt;VIRTUAL",'Planificación 2026-1'!I:I,"&lt;3")</f>
        <v>0</v>
      </c>
      <c r="EG34" s="76">
        <f>SUMIFS('Planificación 2026-1'!R:R,'Planificación 2026-1'!W:W,C34,'Planificación 2026-1'!F:F,"FILIAL",'Planificación 2026-1'!X:X,"VIRTUAL",'Planificación 2026-1'!I:I,"&lt;3")</f>
        <v>0</v>
      </c>
      <c r="EH34" s="76">
        <f>SUMIFS('Planificación 2026-1'!R:R,'Planificación 2026-1'!W:W,C34,'Planificación 2026-1'!F:F,"FILIAL",'Planificación 2026-1'!X:X,"&lt;&gt;VIRTUAL",'Planificación 2026-1'!I:I,"&lt;3")</f>
        <v>0</v>
      </c>
      <c r="EI34" s="76">
        <f>SUMIFS('Planificación 2026-1'!R:R,'Planificación 2026-1'!W:W,C34,'Planificación 2026-1'!F:F,"PORUMA",'Planificación 2026-1'!X:X,"VIRTUAL",'Planificación 2026-1'!I:I,"&lt;3")</f>
        <v>0</v>
      </c>
      <c r="EJ34" s="76">
        <f>SUMIFS('Planificación 2026-1'!R:R,'Planificación 2026-1'!W:W,C34,'Planificación 2026-1'!F:F,"PORUMA",'Planificación 2026-1'!X:X,"&lt;&gt;VIRTUAL",'Planificación 2026-1'!I:I,"&lt;3")</f>
        <v>0</v>
      </c>
      <c r="EK34" s="76">
        <f>SUMIFS('Planificación 2026-1'!R:R,'Planificación 2026-1'!W:W,C34,'Planificación 2026-1'!F:F,"HUAURA",'Planificación 2026-1'!X:X,"VIRTUAL",'Planificación 2026-1'!I:I,"&lt;3")</f>
        <v>0</v>
      </c>
      <c r="EL34" s="76">
        <f>SUMIFS('Planificación 2026-1'!R:R,'Planificación 2026-1'!W:W,C34,'Planificación 2026-1'!F:F,"HUAURA",'Planificación 2026-1'!X:X,"&lt;&gt;VIRTUAL",'Planificación 2026-1'!I:I,"&lt;3")</f>
        <v>0</v>
      </c>
      <c r="EM34" s="76"/>
      <c r="EN34" s="76">
        <f t="shared" si="0"/>
        <v>8</v>
      </c>
      <c r="EO34" s="76">
        <f t="shared" si="1"/>
        <v>0</v>
      </c>
      <c r="EP34" s="76" t="b">
        <f t="shared" si="2"/>
        <v>1</v>
      </c>
      <c r="EQ34" s="76" t="str">
        <f t="shared" si="3"/>
        <v/>
      </c>
      <c r="ER34" s="76" t="str">
        <f t="shared" si="8"/>
        <v>VIRTUAL</v>
      </c>
    </row>
    <row r="35" spans="1:148" hidden="1">
      <c r="A35" s="83"/>
      <c r="B35" s="119">
        <v>32</v>
      </c>
      <c r="C35" s="115" t="s">
        <v>203</v>
      </c>
      <c r="D35" s="112">
        <f>SUMIF('Planificación 2026-1'!W:W,C35,'Planificación 2026-1'!R:R)</f>
        <v>0</v>
      </c>
      <c r="E35" s="114" t="s">
        <v>170</v>
      </c>
      <c r="F35" s="115" t="s">
        <v>171</v>
      </c>
      <c r="G35" s="115" t="s">
        <v>13</v>
      </c>
      <c r="H35" s="115" t="s">
        <v>122</v>
      </c>
      <c r="I35" s="107" t="str">
        <f>IF(SUM(COUNTIFS('Planificación 2026-1'!F:F,"PRINCIPAL",'Planificación 2026-1'!W:W,C35,'Planificación 2026-1'!H:H,"AF"))&gt;0,"P01"," ")</f>
        <v xml:space="preserve"> </v>
      </c>
      <c r="J35" s="108" t="str">
        <f>IF(SUM(COUNTIFS('Planificación 2026-1'!F:F,"PRINCIPAL",'Planificación 2026-1'!W:W,C35,'Planificación 2026-1'!H:H,"EN"))&gt;0,"P02"," ")</f>
        <v xml:space="preserve"> </v>
      </c>
      <c r="K35" s="108" t="str">
        <f>IF(SUM(COUNTIFS('Planificación 2026-1'!F:F,"PRINCIPAL",'Planificación 2026-1'!W:W,C35,'Planificación 2026-1'!H:H,"IS"))&gt;0,"P03"," ")</f>
        <v xml:space="preserve"> </v>
      </c>
      <c r="L35" s="108" t="str">
        <f>IF(SUM(COUNTIFS('Planificación 2026-1'!F:F,"PRINCIPAL",'Planificación 2026-1'!W:W,C35,'Planificación 2026-1'!H:H,"PS"))&gt;0,"P04"," ")</f>
        <v xml:space="preserve"> </v>
      </c>
      <c r="M35" s="108"/>
      <c r="N35" s="108" t="str">
        <f>IF(SUM(COUNTIFS('Planificación 2026-1'!F:F,"PRINCIPAL",'Planificación 2026-1'!W:W,C35,'Planificación 2026-1'!H:H,"IN"))&gt;0,"P06"," ")</f>
        <v xml:space="preserve"> </v>
      </c>
      <c r="O35" s="108" t="str">
        <f>IF(SUM(COUNTIFS('Planificación 2026-1'!F:F,"PRINCIPAL",'Planificación 2026-1'!W:W,C35,'Planificación 2026-1'!H:H,"CA"))&gt;0,"P07"," ")</f>
        <v xml:space="preserve"> </v>
      </c>
      <c r="P35" s="108" t="str">
        <f>IF(SUM(COUNTIFS('Planificación 2026-1'!F:F,"PRINCIPAL",'Planificación 2026-1'!W:W,C35,'Planificación 2026-1'!H:H,"DE"))&gt;0,"P08"," ")</f>
        <v xml:space="preserve"> </v>
      </c>
      <c r="Q35" s="108" t="str">
        <f>IF(SUM(COUNTIFS('Planificación 2026-1'!F:F,"PRINCIPAL",'Planificación 2026-1'!W:W,C35,'Planificación 2026-1'!H:H,"OB"))&gt;0,"P09"," ")</f>
        <v xml:space="preserve"> </v>
      </c>
      <c r="R35" s="108" t="str">
        <f>IF(SUM(COUNTIFS('Planificación 2026-1'!F:F,"PRINCIPAL",'Planificación 2026-1'!W:W,C35,'Planificación 2026-1'!H:H,"MH"))&gt;0,"P31"," ")</f>
        <v xml:space="preserve"> </v>
      </c>
      <c r="S35" s="108" t="str">
        <f>IF(SUM(COUNTIFS('Planificación 2026-1'!F:F,"PRINCIPAL",'Planificación 2026-1'!W:W,C35,'Planificación 2026-1'!H:H,"IC"))&gt;0,"P32"," ")</f>
        <v xml:space="preserve"> </v>
      </c>
      <c r="T35" s="108" t="str">
        <f>IF(SUM(COUNTIFS('Planificación 2026-1'!F:F,"PRINCIPAL",'Planificación 2026-1'!W:W,C35,'Planificación 2026-1'!H:H,"AR"))&gt;0,"P34"," ")</f>
        <v xml:space="preserve"> </v>
      </c>
      <c r="U35" s="108" t="str">
        <f>IF(SUM(COUNTIFS('Planificación 2026-1'!F:F,"PRINCIPAL",'Planificación 2026-1'!W:W,C35,'Planificación 2026-1'!H:H,"T1"))&gt;0,"P35"," ")</f>
        <v xml:space="preserve"> </v>
      </c>
      <c r="V35" s="108" t="str">
        <f>IF(SUM(COUNTIFS('Planificación 2026-1'!F:F,"PRINCIPAL",'Planificación 2026-1'!W:W,C35,'Planificación 2026-1'!H:H,"T3"))&gt;0,"P36"," ")</f>
        <v xml:space="preserve"> </v>
      </c>
      <c r="W35" s="108" t="str">
        <f>IF(SUM(COUNTIFS('Planificación 2026-1'!F:F,"PRINCIPAL",'Planificación 2026-1'!W:W,C35,'Planificación 2026-1'!H:H,"T2"))&gt;0,"P37"," ")</f>
        <v xml:space="preserve"> </v>
      </c>
      <c r="X35" s="108" t="str">
        <f>IF(SUM(COUNTIFS('Planificación 2026-1'!F:F,"PRINCIPAL",'Planificación 2026-1'!W:W,C35,'Planificación 2026-1'!H:H,"AE"))&gt;0,"P38"," ")</f>
        <v xml:space="preserve"> </v>
      </c>
      <c r="Y35" s="108" t="str">
        <f>IF(SUM(COUNTIFS('Planificación 2026-1'!F:F,"PRINCIPAL",'Planificación 2026-1'!W:W,C35,'Planificación 2026-1'!H:H,"T4"))&gt;0,"P55"," ")</f>
        <v xml:space="preserve"> </v>
      </c>
      <c r="Z35" s="108" t="str">
        <f>IF(SUM(COUNTIFS('Planificación 2026-1'!F:F,"FILIAL",'Planificación 2026-1'!W:W,C35,'Planificación 2026-1'!H:H,"AF"))&gt;0," P01"," ")</f>
        <v xml:space="preserve"> </v>
      </c>
      <c r="AA35" s="108" t="str">
        <f>IF(SUM(COUNTIFS('Planificación 2026-1'!F:F,"FILIAL",'Planificación 2026-1'!W:W,C35,'Planificación 2026-1'!H:H,"EN"))&gt;0,"P02"," ")</f>
        <v xml:space="preserve"> </v>
      </c>
      <c r="AB35" s="108" t="str">
        <f>IF(SUM(COUNTIFS('Planificación 2026-1'!F:F,"FILIAL",'Planificación 2026-1'!W:W,C35,'Planificación 2026-1'!H:H,"IS"))&gt;0,"P03"," ")</f>
        <v xml:space="preserve"> </v>
      </c>
      <c r="AC35" s="108" t="str">
        <f>IF(SUM(COUNTIFS('Planificación 2026-1'!F:F,"FILIAL",'Planificación 2026-1'!W:W,C35,'Planificación 2026-1'!H:H,"PS"))&gt;0,"P04"," ")</f>
        <v xml:space="preserve"> </v>
      </c>
      <c r="AD35" s="108"/>
      <c r="AE35" s="108" t="str">
        <f>IF(SUM(COUNTIFS('Planificación 2026-1'!F:F,"FILIAL",'Planificación 2026-1'!W:W,C35,'Planificación 2026-1'!H:H,"IN"))&gt;0,"P06"," ")</f>
        <v xml:space="preserve"> </v>
      </c>
      <c r="AF35" s="108" t="str">
        <f>IF(SUM(COUNTIFS('Planificación 2026-1'!F:F,"FILIAL",'Planificación 2026-1'!W:W,C35,'Planificación 2026-1'!H:H,"CA"))&gt;0,"P07"," ")</f>
        <v xml:space="preserve"> </v>
      </c>
      <c r="AG35" s="108" t="str">
        <f>IF(SUM(COUNTIFS('Planificación 2026-1'!F:F,"FILIAL",'Planificación 2026-1'!W:W,C35,'Planificación 2026-1'!H:H,"DE"))&gt;0,"P08"," ")</f>
        <v xml:space="preserve"> </v>
      </c>
      <c r="AH35" s="108" t="str">
        <f>IF(SUM(COUNTIFS('Planificación 2026-1'!F:F,"FILIAL",'Planificación 2026-1'!W:W,C35,'Planificación 2026-1'!H:H,"OB"))&gt;0,"P09"," ")</f>
        <v xml:space="preserve"> </v>
      </c>
      <c r="AI35" s="108" t="str">
        <f>IF(SUM(COUNTIFS('Planificación 2026-1'!F:F,"FILIAL",'Planificación 2026-1'!W:W,C35,'Planificación 2026-1'!H:H,"MH"))&gt;0,"P31"," ")</f>
        <v xml:space="preserve"> </v>
      </c>
      <c r="AJ35" s="108" t="str">
        <f>IF(SUM(COUNTIFS('Planificación 2026-1'!F:F,"FILIAL",'Planificación 2026-1'!W:W,C35,'Planificación 2026-1'!H:H,"IC"))&gt;0,"P32"," ")</f>
        <v xml:space="preserve"> </v>
      </c>
      <c r="AK35" s="108" t="str">
        <f>IF(SUM(COUNTIFS('Planificación 2026-1'!F:F,"FILIAL",'Planificación 2026-1'!W:W,C35,'Planificación 2026-1'!H:H,"AR"))&gt;0,"P34"," ")</f>
        <v xml:space="preserve"> </v>
      </c>
      <c r="AL35" s="108" t="str">
        <f>IF(SUM(COUNTIFS('Planificación 2026-1'!F:F,"FILIAL",'Planificación 2026-1'!W:W,C35,'Planificación 2026-1'!H:H,"T1"))&gt;0,"P35"," ")</f>
        <v xml:space="preserve"> </v>
      </c>
      <c r="AM35" s="108" t="str">
        <f>IF(SUM(COUNTIFS('Planificación 2026-1'!F:F,"FILIAL",'Planificación 2026-1'!W:W,C35,'Planificación 2026-1'!H:H,"T3"))&gt;0,"P36"," ")</f>
        <v xml:space="preserve"> </v>
      </c>
      <c r="AN35" s="108" t="str">
        <f>IF(SUM(COUNTIFS('Planificación 2026-1'!F:F,"FILIAL",'Planificación 2026-1'!W:W,C35,'Planificación 2026-1'!H:H,"T2"))&gt;0,"P37"," ")</f>
        <v xml:space="preserve"> </v>
      </c>
      <c r="AO35" s="108" t="str">
        <f>IF(SUM(COUNTIFS('Planificación 2026-1'!F:F,"FILIAL",'Planificación 2026-1'!W:W,C35,'Planificación 2026-1'!H:H,"AE"))&gt;0,"P38"," ")</f>
        <v xml:space="preserve"> </v>
      </c>
      <c r="AP35" s="108" t="str">
        <f>IF(SUM(COUNTIFS('Planificación 2026-1'!F:F,"FILIAL",'Planificación 2026-1'!W:W,C35,'Planificación 2026-1'!H:H,"T4"))&gt;0,"P55"," ")</f>
        <v xml:space="preserve"> </v>
      </c>
      <c r="AQ35" s="108" t="str">
        <f>IF(SUM(COUNTIFS('Planificación 2026-1'!F:F,"SUNAMPE",'Planificación 2026-1'!W:W,C35,'Planificación 2026-1'!H:H,"AF"))&gt;0," P01"," ")</f>
        <v xml:space="preserve"> </v>
      </c>
      <c r="AR35" s="108" t="str">
        <f>IF(SUM(COUNTIFS('Planificación 2026-1'!F:F,"SUNAMPE",'Planificación 2026-1'!W:W,C35,'Planificación 2026-1'!H:H,"EN"))&gt;0,"P02"," ")</f>
        <v xml:space="preserve"> </v>
      </c>
      <c r="AS35" s="108" t="str">
        <f>IF(SUM(COUNTIFS('Planificación 2026-1'!F:F,"SUNAMPE",'Planificación 2026-1'!W:W,C35,'Planificación 2026-1'!H:H,"IS"))&gt;0,"P03"," ")</f>
        <v xml:space="preserve"> </v>
      </c>
      <c r="AT35" s="108" t="str">
        <f>IF(SUM(COUNTIFS('Planificación 2026-1'!F:F,"SUNAMPE",'Planificación 2026-1'!W:W,C35,'Planificación 2026-1'!H:H,"PS"))&gt;0,"P04"," ")</f>
        <v xml:space="preserve"> </v>
      </c>
      <c r="AU35" s="108"/>
      <c r="AV35" s="108" t="str">
        <f>IF(SUM(COUNTIFS('Planificación 2026-1'!F:F,"SUNAMPE",'Planificación 2026-1'!W:W,C35,'Planificación 2026-1'!H:H,"IN"))&gt;0,"P06"," ")</f>
        <v xml:space="preserve"> </v>
      </c>
      <c r="AW35" s="108" t="str">
        <f>IF(SUM(COUNTIFS('Planificación 2026-1'!F:F,"SUNAMPE",'Planificación 2026-1'!W:W,C35,'Planificación 2026-1'!H:H,"CA"))&gt;0,"P07"," ")</f>
        <v xml:space="preserve"> </v>
      </c>
      <c r="AX35" s="108" t="str">
        <f>IF(SUM(COUNTIFS('Planificación 2026-1'!F:F,"SUNAMPE",'Planificación 2026-1'!W:W,C35,'Planificación 2026-1'!H:H,"DE"))&gt;0,"P08"," ")</f>
        <v xml:space="preserve"> </v>
      </c>
      <c r="AY35" s="108" t="str">
        <f>IF(SUM(COUNTIFS('Planificación 2026-1'!F:F,"SUNAMPE",'Planificación 2026-1'!W:W,C35,'Planificación 2026-1'!H:H,"OB"))&gt;0,"P09"," ")</f>
        <v xml:space="preserve"> </v>
      </c>
      <c r="AZ35" s="108" t="str">
        <f>IF(SUM(COUNTIFS('Planificación 2026-1'!F:F,"SUNAMPE",'Planificación 2026-1'!W:W,C35,'Planificación 2026-1'!H:H,"MH"))&gt;0,"P31"," ")</f>
        <v xml:space="preserve"> </v>
      </c>
      <c r="BA35" s="108" t="str">
        <f>IF(SUM(COUNTIFS('Planificación 2026-1'!F:F,"SUNAMPE",'Planificación 2026-1'!W:W,C35,'Planificación 2026-1'!H:H,"IC"))&gt;0,"P32"," ")</f>
        <v xml:space="preserve"> </v>
      </c>
      <c r="BB35" s="108" t="str">
        <f>IF(SUM(COUNTIFS('Planificación 2026-1'!F:F,"SUNAMPE",'Planificación 2026-1'!W:W,C35,'Planificación 2026-1'!H:H,"AR"))&gt;0,"P34"," ")</f>
        <v xml:space="preserve"> </v>
      </c>
      <c r="BC35" s="108" t="str">
        <f>IF(SUM(COUNTIFS('Planificación 2026-1'!F:F,"SUNAMPE",'Planificación 2026-1'!W:W,C35,'Planificación 2026-1'!H:H,"T1"))&gt;0,"P35"," ")</f>
        <v xml:space="preserve"> </v>
      </c>
      <c r="BD35" s="108" t="str">
        <f>IF(SUM(COUNTIFS('Planificación 2026-1'!F:F,"SUNAMPE",'Planificación 2026-1'!W:W,C35,'Planificación 2026-1'!H:H,"T3"))&gt;0,"P36"," ")</f>
        <v xml:space="preserve"> </v>
      </c>
      <c r="BE35" s="108" t="str">
        <f>IF(SUM(COUNTIFS('Planificación 2026-1'!F:F,"SUNAMPE",'Planificación 2026-1'!W:W,C35,'Planificación 2026-1'!H:H,"T2"))&gt;0,"P37"," ")</f>
        <v xml:space="preserve"> </v>
      </c>
      <c r="BF35" s="108" t="str">
        <f>IF(SUM(COUNTIFS('Planificación 2026-1'!F:F,"SUNAMPE",'Planificación 2026-1'!W:W,C35,'Planificación 2026-1'!H:H,"AE"))&gt;0,"P38"," ")</f>
        <v xml:space="preserve"> </v>
      </c>
      <c r="BG35" s="108" t="str">
        <f>IF(SUM(COUNTIFS('Planificación 2026-1'!F:F,"SUNAMPE",'Planificación 2026-1'!W:W,C35,'Planificación 2026-1'!H:H,"T4"))&gt;0,"P55"," ")</f>
        <v xml:space="preserve"> </v>
      </c>
      <c r="BH35" s="108" t="str">
        <f>IF(SUM(COUNTIFS('Planificación 2026-1'!F:F,"HUAURA",'Planificación 2026-1'!W:W,C35,'Planificación 2026-1'!H:H,"AF"))&gt;0," P01"," ")</f>
        <v xml:space="preserve"> </v>
      </c>
      <c r="BI35" s="108" t="str">
        <f>IF(SUM(COUNTIFS('Planificación 2026-1'!F:F,"HUAURA",'Planificación 2026-1'!W:W,C35,'Planificación 2026-1'!H:H,"EN"))&gt;0,"P02"," ")</f>
        <v xml:space="preserve"> </v>
      </c>
      <c r="BJ35" s="108" t="str">
        <f>IF(SUM(COUNTIFS('Planificación 2026-1'!F:F,"HUAURA",'Planificación 2026-1'!W:W,C35,'Planificación 2026-1'!H:H,"IS"))&gt;0,"P03"," ")</f>
        <v xml:space="preserve"> </v>
      </c>
      <c r="BK35" s="108" t="str">
        <f>IF(SUM(COUNTIFS('Planificación 2026-1'!F:F,"HUAURA",'Planificación 2026-1'!W:W,C35,'Planificación 2026-1'!H:H,"PS"))&gt;0,"P04"," ")</f>
        <v xml:space="preserve"> </v>
      </c>
      <c r="BL35" s="108"/>
      <c r="BM35" s="108" t="str">
        <f>IF(SUM(COUNTIFS('Planificación 2026-1'!F:F,"HUAURA",'Planificación 2026-1'!W:W,C35,'Planificación 2026-1'!H:H,"IN"))&gt;0,"P06"," ")</f>
        <v xml:space="preserve"> </v>
      </c>
      <c r="BN35" s="108" t="str">
        <f>IF(SUM(COUNTIFS('Planificación 2026-1'!F:F,"HUAURA",'Planificación 2026-1'!W:W,C35,'Planificación 2026-1'!H:H,"CA"))&gt;0,"P07"," ")</f>
        <v xml:space="preserve"> </v>
      </c>
      <c r="BO35" s="108" t="str">
        <f>IF(SUM(COUNTIFS('Planificación 2026-1'!F:F,"HUAURA",'Planificación 2026-1'!W:W,C35,'Planificación 2026-1'!H:H,"DE"))&gt;0,"P08"," ")</f>
        <v xml:space="preserve"> </v>
      </c>
      <c r="BP35" s="108" t="str">
        <f>IF(SUM(COUNTIFS('Planificación 2026-1'!F:F,"HUAURA",'Planificación 2026-1'!W:W,C35,'Planificación 2026-1'!H:H,"OB"))&gt;0,"P09"," ")</f>
        <v xml:space="preserve"> </v>
      </c>
      <c r="BQ35" s="108" t="str">
        <f>IF(SUM(COUNTIFS('Planificación 2026-1'!F:F,"HUAURA",'Planificación 2026-1'!W:W,C35,'Planificación 2026-1'!H:H,"MH"))&gt;0,"P31"," ")</f>
        <v xml:space="preserve"> </v>
      </c>
      <c r="BR35" s="108" t="str">
        <f>IF(SUM(COUNTIFS('Planificación 2026-1'!F:F,"HUAURA",'Planificación 2026-1'!W:W,C35,'Planificación 2026-1'!H:H,"IC"))&gt;0,"P32"," ")</f>
        <v xml:space="preserve"> </v>
      </c>
      <c r="BS35" s="108" t="str">
        <f>IF(SUM(COUNTIFS('Planificación 2026-1'!F:F,"HUAURA",'Planificación 2026-1'!W:W,C35,'Planificación 2026-1'!H:H,"AR"))&gt;0,"P34"," ")</f>
        <v xml:space="preserve"> </v>
      </c>
      <c r="BT35" s="108" t="str">
        <f>IF(SUM(COUNTIFS('Planificación 2026-1'!F:F,"HUAURA",'Planificación 2026-1'!W:W,C35,'Planificación 2026-1'!H:H,"T1"))&gt;0,"P35"," ")</f>
        <v xml:space="preserve"> </v>
      </c>
      <c r="BU35" s="108" t="str">
        <f>IF(SUM(COUNTIFS('Planificación 2026-1'!F:F,"HUAURA",'Planificación 2026-1'!W:W,C35,'Planificación 2026-1'!H:H,"T3"))&gt;0,"P36"," ")</f>
        <v xml:space="preserve"> </v>
      </c>
      <c r="BV35" s="108" t="str">
        <f>IF(SUM(COUNTIFS('Planificación 2026-1'!F:F,"HUAURA",'Planificación 2026-1'!W:W,C35,'Planificación 2026-1'!H:H,"T2"))&gt;0,"P37"," ")</f>
        <v xml:space="preserve"> </v>
      </c>
      <c r="BW35" s="108" t="str">
        <f>IF(SUM(COUNTIFS('Planificación 2026-1'!F:F,"HUAURA",'Planificación 2026-1'!W:W,C35,'Planificación 2026-1'!H:H,"AE"))&gt;0,"P38"," ")</f>
        <v xml:space="preserve"> </v>
      </c>
      <c r="BX35" s="108" t="str">
        <f>IF(SUM(COUNTIFS('Planificación 2026-1'!F:F,"HUAURA",'Planificación 2026-1'!W:W,C35,'Planificación 2026-1'!H:H,"T4"))&gt;0,"P55"," ")</f>
        <v xml:space="preserve"> </v>
      </c>
      <c r="BY35" s="109">
        <f>SUMIFS('Planificación 2026-1'!R:R,'Planificación 2026-1'!W:W,C35,'Planificación 2026-1'!H:H,"AF",'Planificación 2026-1'!I:I,"&gt;2")</f>
        <v>0</v>
      </c>
      <c r="BZ35" s="109">
        <f>SUMIFS('Planificación 2026-1'!R:R,'Planificación 2026-1'!W:W,C35,'Planificación 2026-1'!H:H,"EN",'Planificación 2026-1'!I:I,"&gt;2")</f>
        <v>0</v>
      </c>
      <c r="CA35" s="109">
        <f>SUMIFS('Planificación 2026-1'!R:R,'Planificación 2026-1'!W:W,C35,'Planificación 2026-1'!H:H,"IS",'Planificación 2026-1'!I:I,"&gt;2")</f>
        <v>0</v>
      </c>
      <c r="CB35" s="109">
        <f>SUMIFS('Planificación 2026-1'!R:R,'Planificación 2026-1'!W:W,C35,'Planificación 2026-1'!H:H,"PS",'Planificación 2026-1'!I:I,"&gt;2")</f>
        <v>0</v>
      </c>
      <c r="CC35" s="109">
        <f>SUMIFS('Planificación 2026-1'!R:R,'Planificación 2026-1'!W:W,C35,'Planificación 2026-1'!H:H,"IN",'Planificación 2026-1'!I:I,"&gt;2")</f>
        <v>0</v>
      </c>
      <c r="CD35" s="109">
        <f>SUMIFS('Planificación 2026-1'!R:R,'Planificación 2026-1'!W:W,C35,'Planificación 2026-1'!H:H,"CA",'Planificación 2026-1'!I:I,"&gt;2")</f>
        <v>0</v>
      </c>
      <c r="CE35" s="109">
        <f>SUMIFS('Planificación 2026-1'!R:R,'Planificación 2026-1'!W:W,C35,'Planificación 2026-1'!H:H,"DE",'Planificación 2026-1'!I:I,"&gt;2")</f>
        <v>0</v>
      </c>
      <c r="CF35" s="109">
        <f>SUMIFS('Planificación 2026-1'!R:R,'Planificación 2026-1'!W:W,C35,'Planificación 2026-1'!H:H,"OB",'Planificación 2026-1'!I:I,"&gt;2")</f>
        <v>0</v>
      </c>
      <c r="CG35" s="109">
        <f>SUMIFS('Planificación 2026-1'!R:R,'Planificación 2026-1'!W:W,C35,'Planificación 2026-1'!H:H,"MH",'Planificación 2026-1'!I:I,"&gt;2")</f>
        <v>0</v>
      </c>
      <c r="CH35" s="109">
        <f>SUMIFS('Planificación 2026-1'!R:R,'Planificación 2026-1'!W:W,C35,'Planificación 2026-1'!H:H,"IC",'Planificación 2026-1'!I:I,"&gt;2")</f>
        <v>0</v>
      </c>
      <c r="CI35" s="109">
        <f>SUMIFS('Planificación 2026-1'!R:R,'Planificación 2026-1'!W:W,C35,'Planificación 2026-1'!H:H,"AR",'Planificación 2026-1'!I:I,"&gt;2")</f>
        <v>0</v>
      </c>
      <c r="CJ35" s="109">
        <f>SUMIFS('Planificación 2026-1'!R:R,'Planificación 2026-1'!W:W,C35,'Planificación 2026-1'!H:H,"T1",'Planificación 2026-1'!I:I,"&gt;2")</f>
        <v>0</v>
      </c>
      <c r="CK35" s="109">
        <f>SUMIFS('Planificación 2026-1'!R:R,'Planificación 2026-1'!W:W,C35,'Planificación 2026-1'!H:H,"T3",'Planificación 2026-1'!I:I,"&gt;2")</f>
        <v>0</v>
      </c>
      <c r="CL35" s="109">
        <f>SUMIFS('Planificación 2026-1'!R:R,'Planificación 2026-1'!W:W,C35,'Planificación 2026-1'!H:H,"T2",'Planificación 2026-1'!I:I,"&gt;2")</f>
        <v>0</v>
      </c>
      <c r="CM35" s="109">
        <f>SUMIFS('Planificación 2026-1'!R:R,'Planificación 2026-1'!W:W,C35,'Planificación 2026-1'!H:H,"AE",'Planificación 2026-1'!I:I,"&gt;2")</f>
        <v>0</v>
      </c>
      <c r="CN35" s="109">
        <f>SUMIFS('Planificación 2026-1'!R:R,'Planificación 2026-1'!W:W,C35,'Planificación 2026-1'!H:H,"T4",'Planificación 2026-1'!I:I,"&gt;2")</f>
        <v>0</v>
      </c>
      <c r="CO35" s="109">
        <f>SUMIFS('Planificación 2026-1'!R:R,'Planificación 2026-1'!W:W,C35,'Planificación 2026-1'!H:H,"AF",'Planificación 2026-1'!I:I,"&lt;3")</f>
        <v>0</v>
      </c>
      <c r="CP35" s="109">
        <f>SUMIFS('Planificación 2026-1'!R:R,'Planificación 2026-1'!W:W,C35,'Planificación 2026-1'!H:H,"EN",'Planificación 2026-1'!I:I,"&lt;3")</f>
        <v>0</v>
      </c>
      <c r="CQ35" s="109">
        <f>SUMIFS('Planificación 2026-1'!R:R,'Planificación 2026-1'!W:W,C35,'Planificación 2026-1'!H:H,"IS",'Planificación 2026-1'!I:I,"&lt;3")</f>
        <v>0</v>
      </c>
      <c r="CR35" s="109">
        <f>SUMIFS('Planificación 2026-1'!R:R,'Planificación 2026-1'!W:W,C35,'Planificación 2026-1'!H:H,"PS",'Planificación 2026-1'!I:I,"&lt;3")</f>
        <v>0</v>
      </c>
      <c r="CS35" s="109">
        <f>SUMIFS('Planificación 2026-1'!R:R,'Planificación 2026-1'!W:W,C35,'Planificación 2026-1'!H:H,"IN",'Planificación 2026-1'!I:I,"&lt;3")</f>
        <v>0</v>
      </c>
      <c r="CT35" s="109">
        <f>SUMIFS('Planificación 2026-1'!R:R,'Planificación 2026-1'!W:W,C35,'Planificación 2026-1'!H:H,"CA",'Planificación 2026-1'!I:I,"&lt;3")</f>
        <v>0</v>
      </c>
      <c r="CU35" s="109">
        <f>SUMIFS('Planificación 2026-1'!R:R,'Planificación 2026-1'!W:W,C35,'Planificación 2026-1'!H:H,"DE",'Planificación 2026-1'!I:I,"&lt;3")</f>
        <v>0</v>
      </c>
      <c r="CV35" s="109">
        <f>SUMIFS('Planificación 2026-1'!R:R,'Planificación 2026-1'!W:W,C35,'Planificación 2026-1'!H:H,"OB",'Planificación 2026-1'!I:I,"&lt;3")</f>
        <v>0</v>
      </c>
      <c r="CW35" s="109">
        <f>SUMIFS('Planificación 2026-1'!R:R,'Planificación 2026-1'!W:W,C35,'Planificación 2026-1'!H:H,"MH",'Planificación 2026-1'!I:I,"&lt;3")</f>
        <v>0</v>
      </c>
      <c r="CX35" s="109">
        <f>SUMIFS('Planificación 2026-1'!R:R,'Planificación 2026-1'!W:W,C35,'Planificación 2026-1'!H:H,"IC",'Planificación 2026-1'!I:I,"&lt;3")</f>
        <v>0</v>
      </c>
      <c r="CY35" s="109">
        <f>SUMIFS('Planificación 2026-1'!R:R,'Planificación 2026-1'!W:W,C35,'Planificación 2026-1'!H:H,"AR",'Planificación 2026-1'!I:I,"&lt;3")</f>
        <v>0</v>
      </c>
      <c r="CZ35" s="109">
        <f>SUMIFS('Planificación 2026-1'!R:R,'Planificación 2026-1'!W:W,C35,'Planificación 2026-1'!H:H,"T1",'Planificación 2026-1'!I:I,"&lt;3")</f>
        <v>0</v>
      </c>
      <c r="DA35" s="109">
        <f>SUMIFS('Planificación 2026-1'!R:R,'Planificación 2026-1'!W:W,C35,'Planificación 2026-1'!H:H,"T3",'Planificación 2026-1'!I:I,"&lt;3")</f>
        <v>0</v>
      </c>
      <c r="DB35" s="109">
        <f>SUMIFS('Planificación 2026-1'!R:R,'Planificación 2026-1'!W:W,C35,'Planificación 2026-1'!H:H,"T2",'Planificación 2026-1'!I:I,"&lt;3")</f>
        <v>0</v>
      </c>
      <c r="DC35" s="109">
        <f>SUMIFS('Planificación 2026-1'!R:R,'Planificación 2026-1'!W:W,C35,'Planificación 2026-1'!H:H,"AE",'Planificación 2026-1'!I:I,"&lt;3")</f>
        <v>0</v>
      </c>
      <c r="DD35" s="109">
        <f>SUMIFS('Planificación 2026-1'!R:R,'Planificación 2026-1'!W:W,C35,'Planificación 2026-1'!H:H,"T4",'Planificación 2026-1'!I:I,"&lt;3")</f>
        <v>0</v>
      </c>
      <c r="DE35" s="108" t="str">
        <f t="shared" si="4"/>
        <v/>
      </c>
      <c r="DF35" s="41">
        <f>IF(C35="","",SUMIFS('Planificación 2026-1'!R:R,'Planificación 2026-1'!W:W,C35,'Planificación 2026-1'!F:F,"PRINCIPAL",'Planificación 2026-1'!X:X,"VIRTUAL"))</f>
        <v>0</v>
      </c>
      <c r="DG35" s="41">
        <f>IF(C35="","",SUMIFS('Planificación 2026-1'!R:R,'Planificación 2026-1'!W:W,C35,'Planificación 2026-1'!F:F,"PRINCIPAL",'Planificación 2026-1'!X:X,"PRESENCIAL"))</f>
        <v>0</v>
      </c>
      <c r="DH35" s="41">
        <f>IF(C35="","",SUMIFS('Planificación 2026-1'!R:R,'Planificación 2026-1'!W:W,C35,'Planificación 2026-1'!F:F,"PRINCIPAL",'Planificación 2026-1'!X:X,"HIBRIDO PRESENCIAL"))</f>
        <v>0</v>
      </c>
      <c r="DI35" s="108" t="str">
        <f t="shared" si="5"/>
        <v/>
      </c>
      <c r="DJ35" s="108">
        <f>IF(C35="","",SUMIFS('Planificación 2026-1'!R:R,'Planificación 2026-1'!W:W,C35,'Planificación 2026-1'!F:F,"FILIAL",'Planificación 2026-1'!X:X,"VIRTUAL"))</f>
        <v>0</v>
      </c>
      <c r="DK35" s="110">
        <f>IF(C35="","",SUMIFS('Planificación 2026-1'!R:R,'Planificación 2026-1'!W:W,C35,'Planificación 2026-1'!F:F,"FILIAL",'Planificación 2026-1'!X:X,"PRESENCIAL"))</f>
        <v>0</v>
      </c>
      <c r="DL35" s="61">
        <f>IF(C35="","",SUMIFS('Planificación 2026-1'!R:R,'Planificación 2026-1'!W:W,C35,'Planificación 2026-1'!F:F,"FILIAL",'Planificación 2026-1'!X:X,"HIBRIDO PRESENCIAL"))</f>
        <v>0</v>
      </c>
      <c r="DM35" s="111" t="str">
        <f t="shared" si="6"/>
        <v/>
      </c>
      <c r="DN35" s="108">
        <f>IF(C35="","",SUMIFS('Planificación 2026-1'!R:R,'Planificación 2026-1'!W:W,C35,'Planificación 2026-1'!F:F,"SUNAMPE",'Planificación 2026-1'!X:X,"VIRTUAL"))</f>
        <v>0</v>
      </c>
      <c r="DO35" s="61">
        <f>IF(C35="","",SUMIFS('Planificación 2026-1'!R:R,'Planificación 2026-1'!W:W,C35,'Planificación 2026-1'!F:F,"SUNAMPE",'Planificación 2026-1'!X:X,"PRESENCIAL"))</f>
        <v>0</v>
      </c>
      <c r="DP35" s="111" t="str">
        <f t="shared" si="7"/>
        <v/>
      </c>
      <c r="DQ35" s="108">
        <f>IF(C35="","",SUMIFS('Planificación 2026-1'!R:R,'Planificación 2026-1'!W:W,C35,'Planificación 2026-1'!F:F,"HUAURA",'Planificación 2026-1'!X:X,"VIRTUAL"))</f>
        <v>0</v>
      </c>
      <c r="DR35" s="61">
        <f>IF(C35="","",SUMIFS('Planificación 2026-1'!R:R,'Planificación 2026-1'!W:W,C35,'Planificación 2026-1'!F:F,"HUAURA",'Planificación 2026-1'!X:X,"PRESENCIAL"))</f>
        <v>0</v>
      </c>
      <c r="DS35" s="76">
        <f>SUMIFS('Planificación 2026-1'!R:R,'Planificación 2026-1'!W:W,C35,'Planificación 2026-1'!F:F,"PRINCIPAL",'Planificación 2026-1'!X:X,"VIRTUAL",'Planificación 2026-1'!I:I,"&gt;2")</f>
        <v>0</v>
      </c>
      <c r="DT35" s="76">
        <f>SUMIFS('Planificación 2026-1'!R:R,'Planificación 2026-1'!W:W,C35,'Planificación 2026-1'!F:F,"PRINCIPAL",'Planificación 2026-1'!X:X,"&lt;&gt;VIRTUAL",'Planificación 2026-1'!I:I,"&gt;2")</f>
        <v>0</v>
      </c>
      <c r="DU35" s="76">
        <f>SUMIFS('Planificación 2026-1'!R:R,'Planificación 2026-1'!W:W,C35,'Planificación 2026-1'!F:F,"SUNAMPE",'Planificación 2026-1'!X:X,"VIRTUAL",'Planificación 2026-1'!I:I,"&gt;2")</f>
        <v>0</v>
      </c>
      <c r="DV35" s="76">
        <f>SUMIFS('Planificación 2026-1'!R:R,'Planificación 2026-1'!W:W,C35,'Planificación 2026-1'!F:F,"SUNAMPE",'Planificación 2026-1'!X:X,"&lt;&gt;VIRTUAL",'Planificación 2026-1'!I:I,"&gt;2")</f>
        <v>0</v>
      </c>
      <c r="DW35" s="76">
        <f>SUMIFS('Planificación 2026-1'!R:R,'Planificación 2026-1'!W:W,C35,'Planificación 2026-1'!F:F,"FILIAL",'Planificación 2026-1'!X:X,"VIRTUAL",'Planificación 2026-1'!I:I,"&gt;2")</f>
        <v>0</v>
      </c>
      <c r="DX35" s="76">
        <f>SUMIFS('Planificación 2026-1'!R:R,'Planificación 2026-1'!W:W,C35,'Planificación 2026-1'!F:F,"FILIAL",'Planificación 2026-1'!X:X,"&lt;&gt;VIRTUAL",'Planificación 2026-1'!I:I,"&gt;2")</f>
        <v>0</v>
      </c>
      <c r="DY35" s="76">
        <f>SUMIFS('Planificación 2026-1'!R:R,'Planificación 2026-1'!W:W,C35,'Planificación 2026-1'!F:F,"PORUMA",'Planificación 2026-1'!X:X,"VIRTUAL",'Planificación 2026-1'!I:I,"&gt;2")</f>
        <v>0</v>
      </c>
      <c r="DZ35" s="76">
        <f>SUMIFS('Planificación 2026-1'!R:R,'Planificación 2026-1'!W:W,C35,'Planificación 2026-1'!F:F,"PORUMA",'Planificación 2026-1'!X:X,"&lt;&gt;VIRTUAL",'Planificación 2026-1'!I:I,"&gt;2")</f>
        <v>0</v>
      </c>
      <c r="EA35" s="76">
        <f>SUMIFS('Planificación 2026-1'!R:R,'Planificación 2026-1'!W:W,C35,'Planificación 2026-1'!F:F,"HUAURA",'Planificación 2026-1'!X:X,"VIRTUAL",'Planificación 2026-1'!I:I,"&gt;2")</f>
        <v>0</v>
      </c>
      <c r="EB35" s="76">
        <f>SUMIFS('Planificación 2026-1'!R:R,'Planificación 2026-1'!W:W,C35,'Planificación 2026-1'!F:F,"HUAURA",'Planificación 2026-1'!X:X,"&lt;&gt;VIRTUAL",'Planificación 2026-1'!I:I,"&gt;2")</f>
        <v>0</v>
      </c>
      <c r="EC35" s="76">
        <f>SUMIFS('Planificación 2026-1'!R:R,'Planificación 2026-1'!W:W,C35,'Planificación 2026-1'!F:F,"PRINCIPAL",'Planificación 2026-1'!X:X,"VIRTUAL",'Planificación 2026-1'!I:I,"&lt;3")</f>
        <v>0</v>
      </c>
      <c r="ED35" s="76">
        <f>SUMIFS('Planificación 2026-1'!R:R,'Planificación 2026-1'!W:W,C35,'Planificación 2026-1'!F:F,"PRINCIPAL",'Planificación 2026-1'!X:X,"&lt;&gt;VIRTUAL",'Planificación 2026-1'!I:I,"&lt;3")</f>
        <v>0</v>
      </c>
      <c r="EE35" s="76">
        <f>SUMIFS('Planificación 2026-1'!R:R,'Planificación 2026-1'!W:W,C35,'Planificación 2026-1'!F:F,"SUNAMPE",'Planificación 2026-1'!X:X,"VIRTUAL",'Planificación 2026-1'!I:I,"&lt;3")</f>
        <v>0</v>
      </c>
      <c r="EF35" s="76">
        <f>SUMIFS('Planificación 2026-1'!R:R,'Planificación 2026-1'!W:W,C35,'Planificación 2026-1'!F:F,"SUNAMPE",'Planificación 2026-1'!X:X,"&lt;&gt;VIRTUAL",'Planificación 2026-1'!I:I,"&lt;3")</f>
        <v>0</v>
      </c>
      <c r="EG35" s="76">
        <f>SUMIFS('Planificación 2026-1'!R:R,'Planificación 2026-1'!W:W,C35,'Planificación 2026-1'!F:F,"FILIAL",'Planificación 2026-1'!X:X,"VIRTUAL",'Planificación 2026-1'!I:I,"&lt;3")</f>
        <v>0</v>
      </c>
      <c r="EH35" s="76">
        <f>SUMIFS('Planificación 2026-1'!R:R,'Planificación 2026-1'!W:W,C35,'Planificación 2026-1'!F:F,"FILIAL",'Planificación 2026-1'!X:X,"&lt;&gt;VIRTUAL",'Planificación 2026-1'!I:I,"&lt;3")</f>
        <v>0</v>
      </c>
      <c r="EI35" s="76">
        <f>SUMIFS('Planificación 2026-1'!R:R,'Planificación 2026-1'!W:W,C35,'Planificación 2026-1'!F:F,"PORUMA",'Planificación 2026-1'!X:X,"VIRTUAL",'Planificación 2026-1'!I:I,"&lt;3")</f>
        <v>0</v>
      </c>
      <c r="EJ35" s="76">
        <f>SUMIFS('Planificación 2026-1'!R:R,'Planificación 2026-1'!W:W,C35,'Planificación 2026-1'!F:F,"PORUMA",'Planificación 2026-1'!X:X,"&lt;&gt;VIRTUAL",'Planificación 2026-1'!I:I,"&lt;3")</f>
        <v>0</v>
      </c>
      <c r="EK35" s="76">
        <f>SUMIFS('Planificación 2026-1'!R:R,'Planificación 2026-1'!W:W,C35,'Planificación 2026-1'!F:F,"HUAURA",'Planificación 2026-1'!X:X,"VIRTUAL",'Planificación 2026-1'!I:I,"&lt;3")</f>
        <v>0</v>
      </c>
      <c r="EL35" s="76">
        <f>SUMIFS('Planificación 2026-1'!R:R,'Planificación 2026-1'!W:W,C35,'Planificación 2026-1'!F:F,"HUAURA",'Planificación 2026-1'!X:X,"&lt;&gt;VIRTUAL",'Planificación 2026-1'!I:I,"&lt;3")</f>
        <v>0</v>
      </c>
      <c r="EM35" s="76"/>
      <c r="EN35" s="76">
        <f t="shared" si="0"/>
        <v>0</v>
      </c>
      <c r="EO35" s="76">
        <f t="shared" si="1"/>
        <v>0</v>
      </c>
      <c r="EP35" s="76" t="b">
        <f t="shared" si="2"/>
        <v>1</v>
      </c>
      <c r="EQ35" s="76" t="str">
        <f t="shared" si="3"/>
        <v/>
      </c>
      <c r="ER35" s="76" t="str">
        <f t="shared" si="8"/>
        <v>PRESENCIAL</v>
      </c>
    </row>
    <row r="36" spans="1:148" hidden="1">
      <c r="A36" s="83"/>
      <c r="B36" s="119">
        <v>33</v>
      </c>
      <c r="C36" s="115" t="s">
        <v>204</v>
      </c>
      <c r="D36" s="112">
        <f>SUMIF('Planificación 2026-1'!W:W,C36,'Planificación 2026-1'!R:R)</f>
        <v>0</v>
      </c>
      <c r="E36" s="114" t="s">
        <v>173</v>
      </c>
      <c r="F36" s="115" t="s">
        <v>171</v>
      </c>
      <c r="G36" s="115" t="s">
        <v>153</v>
      </c>
      <c r="H36" s="115" t="s">
        <v>124</v>
      </c>
      <c r="I36" s="107" t="str">
        <f>IF(SUM(COUNTIFS('Planificación 2026-1'!F:F,"PRINCIPAL",'Planificación 2026-1'!W:W,C36,'Planificación 2026-1'!H:H,"AF"))&gt;0,"P01"," ")</f>
        <v xml:space="preserve"> </v>
      </c>
      <c r="J36" s="108" t="str">
        <f>IF(SUM(COUNTIFS('Planificación 2026-1'!F:F,"PRINCIPAL",'Planificación 2026-1'!W:W,C36,'Planificación 2026-1'!H:H,"EN"))&gt;0,"P02"," ")</f>
        <v xml:space="preserve"> </v>
      </c>
      <c r="K36" s="108" t="str">
        <f>IF(SUM(COUNTIFS('Planificación 2026-1'!F:F,"PRINCIPAL",'Planificación 2026-1'!W:W,C36,'Planificación 2026-1'!H:H,"IS"))&gt;0,"P03"," ")</f>
        <v xml:space="preserve"> </v>
      </c>
      <c r="L36" s="108" t="str">
        <f>IF(SUM(COUNTIFS('Planificación 2026-1'!F:F,"PRINCIPAL",'Planificación 2026-1'!W:W,C36,'Planificación 2026-1'!H:H,"PS"))&gt;0,"P04"," ")</f>
        <v xml:space="preserve"> </v>
      </c>
      <c r="M36" s="108"/>
      <c r="N36" s="108" t="str">
        <f>IF(SUM(COUNTIFS('Planificación 2026-1'!F:F,"PRINCIPAL",'Planificación 2026-1'!W:W,C36,'Planificación 2026-1'!H:H,"IN"))&gt;0,"P06"," ")</f>
        <v xml:space="preserve"> </v>
      </c>
      <c r="O36" s="108" t="str">
        <f>IF(SUM(COUNTIFS('Planificación 2026-1'!F:F,"PRINCIPAL",'Planificación 2026-1'!W:W,C36,'Planificación 2026-1'!H:H,"CA"))&gt;0,"P07"," ")</f>
        <v xml:space="preserve"> </v>
      </c>
      <c r="P36" s="108" t="str">
        <f>IF(SUM(COUNTIFS('Planificación 2026-1'!F:F,"PRINCIPAL",'Planificación 2026-1'!W:W,C36,'Planificación 2026-1'!H:H,"DE"))&gt;0,"P08"," ")</f>
        <v xml:space="preserve"> </v>
      </c>
      <c r="Q36" s="108" t="str">
        <f>IF(SUM(COUNTIFS('Planificación 2026-1'!F:F,"PRINCIPAL",'Planificación 2026-1'!W:W,C36,'Planificación 2026-1'!H:H,"OB"))&gt;0,"P09"," ")</f>
        <v xml:space="preserve"> </v>
      </c>
      <c r="R36" s="108" t="str">
        <f>IF(SUM(COUNTIFS('Planificación 2026-1'!F:F,"PRINCIPAL",'Planificación 2026-1'!W:W,C36,'Planificación 2026-1'!H:H,"MH"))&gt;0,"P31"," ")</f>
        <v xml:space="preserve"> </v>
      </c>
      <c r="S36" s="108" t="str">
        <f>IF(SUM(COUNTIFS('Planificación 2026-1'!F:F,"PRINCIPAL",'Planificación 2026-1'!W:W,C36,'Planificación 2026-1'!H:H,"IC"))&gt;0,"P32"," ")</f>
        <v xml:space="preserve"> </v>
      </c>
      <c r="T36" s="108" t="str">
        <f>IF(SUM(COUNTIFS('Planificación 2026-1'!F:F,"PRINCIPAL",'Planificación 2026-1'!W:W,C36,'Planificación 2026-1'!H:H,"AR"))&gt;0,"P34"," ")</f>
        <v xml:space="preserve"> </v>
      </c>
      <c r="U36" s="108" t="str">
        <f>IF(SUM(COUNTIFS('Planificación 2026-1'!F:F,"PRINCIPAL",'Planificación 2026-1'!W:W,C36,'Planificación 2026-1'!H:H,"T1"))&gt;0,"P35"," ")</f>
        <v xml:space="preserve"> </v>
      </c>
      <c r="V36" s="108" t="str">
        <f>IF(SUM(COUNTIFS('Planificación 2026-1'!F:F,"PRINCIPAL",'Planificación 2026-1'!W:W,C36,'Planificación 2026-1'!H:H,"T3"))&gt;0,"P36"," ")</f>
        <v xml:space="preserve"> </v>
      </c>
      <c r="W36" s="108" t="str">
        <f>IF(SUM(COUNTIFS('Planificación 2026-1'!F:F,"PRINCIPAL",'Planificación 2026-1'!W:W,C36,'Planificación 2026-1'!H:H,"T2"))&gt;0,"P37"," ")</f>
        <v xml:space="preserve"> </v>
      </c>
      <c r="X36" s="108" t="str">
        <f>IF(SUM(COUNTIFS('Planificación 2026-1'!F:F,"PRINCIPAL",'Planificación 2026-1'!W:W,C36,'Planificación 2026-1'!H:H,"AE"))&gt;0,"P38"," ")</f>
        <v xml:space="preserve"> </v>
      </c>
      <c r="Y36" s="108" t="str">
        <f>IF(SUM(COUNTIFS('Planificación 2026-1'!F:F,"PRINCIPAL",'Planificación 2026-1'!W:W,C36,'Planificación 2026-1'!H:H,"T4"))&gt;0,"P55"," ")</f>
        <v xml:space="preserve"> </v>
      </c>
      <c r="Z36" s="108" t="str">
        <f>IF(SUM(COUNTIFS('Planificación 2026-1'!F:F,"FILIAL",'Planificación 2026-1'!W:W,C36,'Planificación 2026-1'!H:H,"AF"))&gt;0," P01"," ")</f>
        <v xml:space="preserve"> </v>
      </c>
      <c r="AA36" s="108" t="str">
        <f>IF(SUM(COUNTIFS('Planificación 2026-1'!F:F,"FILIAL",'Planificación 2026-1'!W:W,C36,'Planificación 2026-1'!H:H,"EN"))&gt;0,"P02"," ")</f>
        <v xml:space="preserve"> </v>
      </c>
      <c r="AB36" s="108" t="str">
        <f>IF(SUM(COUNTIFS('Planificación 2026-1'!F:F,"FILIAL",'Planificación 2026-1'!W:W,C36,'Planificación 2026-1'!H:H,"IS"))&gt;0,"P03"," ")</f>
        <v xml:space="preserve"> </v>
      </c>
      <c r="AC36" s="108" t="str">
        <f>IF(SUM(COUNTIFS('Planificación 2026-1'!F:F,"FILIAL",'Planificación 2026-1'!W:W,C36,'Planificación 2026-1'!H:H,"PS"))&gt;0,"P04"," ")</f>
        <v xml:space="preserve"> </v>
      </c>
      <c r="AD36" s="108"/>
      <c r="AE36" s="108" t="str">
        <f>IF(SUM(COUNTIFS('Planificación 2026-1'!F:F,"FILIAL",'Planificación 2026-1'!W:W,C36,'Planificación 2026-1'!H:H,"IN"))&gt;0,"P06"," ")</f>
        <v xml:space="preserve"> </v>
      </c>
      <c r="AF36" s="108" t="str">
        <f>IF(SUM(COUNTIFS('Planificación 2026-1'!F:F,"FILIAL",'Planificación 2026-1'!W:W,C36,'Planificación 2026-1'!H:H,"CA"))&gt;0,"P07"," ")</f>
        <v xml:space="preserve"> </v>
      </c>
      <c r="AG36" s="108" t="str">
        <f>IF(SUM(COUNTIFS('Planificación 2026-1'!F:F,"FILIAL",'Planificación 2026-1'!W:W,C36,'Planificación 2026-1'!H:H,"DE"))&gt;0,"P08"," ")</f>
        <v xml:space="preserve"> </v>
      </c>
      <c r="AH36" s="108" t="str">
        <f>IF(SUM(COUNTIFS('Planificación 2026-1'!F:F,"FILIAL",'Planificación 2026-1'!W:W,C36,'Planificación 2026-1'!H:H,"OB"))&gt;0,"P09"," ")</f>
        <v xml:space="preserve"> </v>
      </c>
      <c r="AI36" s="108" t="str">
        <f>IF(SUM(COUNTIFS('Planificación 2026-1'!F:F,"FILIAL",'Planificación 2026-1'!W:W,C36,'Planificación 2026-1'!H:H,"MH"))&gt;0,"P31"," ")</f>
        <v xml:space="preserve"> </v>
      </c>
      <c r="AJ36" s="108" t="str">
        <f>IF(SUM(COUNTIFS('Planificación 2026-1'!F:F,"FILIAL",'Planificación 2026-1'!W:W,C36,'Planificación 2026-1'!H:H,"IC"))&gt;0,"P32"," ")</f>
        <v xml:space="preserve"> </v>
      </c>
      <c r="AK36" s="108" t="str">
        <f>IF(SUM(COUNTIFS('Planificación 2026-1'!F:F,"FILIAL",'Planificación 2026-1'!W:W,C36,'Planificación 2026-1'!H:H,"AR"))&gt;0,"P34"," ")</f>
        <v xml:space="preserve"> </v>
      </c>
      <c r="AL36" s="108" t="str">
        <f>IF(SUM(COUNTIFS('Planificación 2026-1'!F:F,"FILIAL",'Planificación 2026-1'!W:W,C36,'Planificación 2026-1'!H:H,"T1"))&gt;0,"P35"," ")</f>
        <v xml:space="preserve"> </v>
      </c>
      <c r="AM36" s="108" t="str">
        <f>IF(SUM(COUNTIFS('Planificación 2026-1'!F:F,"FILIAL",'Planificación 2026-1'!W:W,C36,'Planificación 2026-1'!H:H,"T3"))&gt;0,"P36"," ")</f>
        <v xml:space="preserve"> </v>
      </c>
      <c r="AN36" s="108" t="str">
        <f>IF(SUM(COUNTIFS('Planificación 2026-1'!F:F,"FILIAL",'Planificación 2026-1'!W:W,C36,'Planificación 2026-1'!H:H,"T2"))&gt;0,"P37"," ")</f>
        <v xml:space="preserve"> </v>
      </c>
      <c r="AO36" s="108" t="str">
        <f>IF(SUM(COUNTIFS('Planificación 2026-1'!F:F,"FILIAL",'Planificación 2026-1'!W:W,C36,'Planificación 2026-1'!H:H,"AE"))&gt;0,"P38"," ")</f>
        <v xml:space="preserve"> </v>
      </c>
      <c r="AP36" s="108" t="str">
        <f>IF(SUM(COUNTIFS('Planificación 2026-1'!F:F,"FILIAL",'Planificación 2026-1'!W:W,C36,'Planificación 2026-1'!H:H,"T4"))&gt;0,"P55"," ")</f>
        <v xml:space="preserve"> </v>
      </c>
      <c r="AQ36" s="108" t="str">
        <f>IF(SUM(COUNTIFS('Planificación 2026-1'!F:F,"SUNAMPE",'Planificación 2026-1'!W:W,C36,'Planificación 2026-1'!H:H,"AF"))&gt;0," P01"," ")</f>
        <v xml:space="preserve"> </v>
      </c>
      <c r="AR36" s="108" t="str">
        <f>IF(SUM(COUNTIFS('Planificación 2026-1'!F:F,"SUNAMPE",'Planificación 2026-1'!W:W,C36,'Planificación 2026-1'!H:H,"EN"))&gt;0,"P02"," ")</f>
        <v xml:space="preserve"> </v>
      </c>
      <c r="AS36" s="108" t="str">
        <f>IF(SUM(COUNTIFS('Planificación 2026-1'!F:F,"SUNAMPE",'Planificación 2026-1'!W:W,C36,'Planificación 2026-1'!H:H,"IS"))&gt;0,"P03"," ")</f>
        <v xml:space="preserve"> </v>
      </c>
      <c r="AT36" s="108" t="str">
        <f>IF(SUM(COUNTIFS('Planificación 2026-1'!F:F,"SUNAMPE",'Planificación 2026-1'!W:W,C36,'Planificación 2026-1'!H:H,"PS"))&gt;0,"P04"," ")</f>
        <v xml:space="preserve"> </v>
      </c>
      <c r="AU36" s="108"/>
      <c r="AV36" s="108" t="str">
        <f>IF(SUM(COUNTIFS('Planificación 2026-1'!F:F,"SUNAMPE",'Planificación 2026-1'!W:W,C36,'Planificación 2026-1'!H:H,"IN"))&gt;0,"P06"," ")</f>
        <v xml:space="preserve"> </v>
      </c>
      <c r="AW36" s="108" t="str">
        <f>IF(SUM(COUNTIFS('Planificación 2026-1'!F:F,"SUNAMPE",'Planificación 2026-1'!W:W,C36,'Planificación 2026-1'!H:H,"CA"))&gt;0,"P07"," ")</f>
        <v xml:space="preserve"> </v>
      </c>
      <c r="AX36" s="108" t="str">
        <f>IF(SUM(COUNTIFS('Planificación 2026-1'!F:F,"SUNAMPE",'Planificación 2026-1'!W:W,C36,'Planificación 2026-1'!H:H,"DE"))&gt;0,"P08"," ")</f>
        <v xml:space="preserve"> </v>
      </c>
      <c r="AY36" s="108" t="str">
        <f>IF(SUM(COUNTIFS('Planificación 2026-1'!F:F,"SUNAMPE",'Planificación 2026-1'!W:W,C36,'Planificación 2026-1'!H:H,"OB"))&gt;0,"P09"," ")</f>
        <v xml:space="preserve"> </v>
      </c>
      <c r="AZ36" s="108" t="str">
        <f>IF(SUM(COUNTIFS('Planificación 2026-1'!F:F,"SUNAMPE",'Planificación 2026-1'!W:W,C36,'Planificación 2026-1'!H:H,"MH"))&gt;0,"P31"," ")</f>
        <v xml:space="preserve"> </v>
      </c>
      <c r="BA36" s="108" t="str">
        <f>IF(SUM(COUNTIFS('Planificación 2026-1'!F:F,"SUNAMPE",'Planificación 2026-1'!W:W,C36,'Planificación 2026-1'!H:H,"IC"))&gt;0,"P32"," ")</f>
        <v xml:space="preserve"> </v>
      </c>
      <c r="BB36" s="108" t="str">
        <f>IF(SUM(COUNTIFS('Planificación 2026-1'!F:F,"SUNAMPE",'Planificación 2026-1'!W:W,C36,'Planificación 2026-1'!H:H,"AR"))&gt;0,"P34"," ")</f>
        <v xml:space="preserve"> </v>
      </c>
      <c r="BC36" s="108" t="str">
        <f>IF(SUM(COUNTIFS('Planificación 2026-1'!F:F,"SUNAMPE",'Planificación 2026-1'!W:W,C36,'Planificación 2026-1'!H:H,"T1"))&gt;0,"P35"," ")</f>
        <v xml:space="preserve"> </v>
      </c>
      <c r="BD36" s="108" t="str">
        <f>IF(SUM(COUNTIFS('Planificación 2026-1'!F:F,"SUNAMPE",'Planificación 2026-1'!W:W,C36,'Planificación 2026-1'!H:H,"T3"))&gt;0,"P36"," ")</f>
        <v xml:space="preserve"> </v>
      </c>
      <c r="BE36" s="108" t="str">
        <f>IF(SUM(COUNTIFS('Planificación 2026-1'!F:F,"SUNAMPE",'Planificación 2026-1'!W:W,C36,'Planificación 2026-1'!H:H,"T2"))&gt;0,"P37"," ")</f>
        <v xml:space="preserve"> </v>
      </c>
      <c r="BF36" s="108" t="str">
        <f>IF(SUM(COUNTIFS('Planificación 2026-1'!F:F,"SUNAMPE",'Planificación 2026-1'!W:W,C36,'Planificación 2026-1'!H:H,"AE"))&gt;0,"P38"," ")</f>
        <v xml:space="preserve"> </v>
      </c>
      <c r="BG36" s="108" t="str">
        <f>IF(SUM(COUNTIFS('Planificación 2026-1'!F:F,"SUNAMPE",'Planificación 2026-1'!W:W,C36,'Planificación 2026-1'!H:H,"T4"))&gt;0,"P55"," ")</f>
        <v xml:space="preserve"> </v>
      </c>
      <c r="BH36" s="108" t="str">
        <f>IF(SUM(COUNTIFS('Planificación 2026-1'!F:F,"HUAURA",'Planificación 2026-1'!W:W,C36,'Planificación 2026-1'!H:H,"AF"))&gt;0," P01"," ")</f>
        <v xml:space="preserve"> </v>
      </c>
      <c r="BI36" s="108" t="str">
        <f>IF(SUM(COUNTIFS('Planificación 2026-1'!F:F,"HUAURA",'Planificación 2026-1'!W:W,C36,'Planificación 2026-1'!H:H,"EN"))&gt;0,"P02"," ")</f>
        <v xml:space="preserve"> </v>
      </c>
      <c r="BJ36" s="108" t="str">
        <f>IF(SUM(COUNTIFS('Planificación 2026-1'!F:F,"HUAURA",'Planificación 2026-1'!W:W,C36,'Planificación 2026-1'!H:H,"IS"))&gt;0,"P03"," ")</f>
        <v xml:space="preserve"> </v>
      </c>
      <c r="BK36" s="108" t="str">
        <f>IF(SUM(COUNTIFS('Planificación 2026-1'!F:F,"HUAURA",'Planificación 2026-1'!W:W,C36,'Planificación 2026-1'!H:H,"PS"))&gt;0,"P04"," ")</f>
        <v xml:space="preserve"> </v>
      </c>
      <c r="BL36" s="108"/>
      <c r="BM36" s="108" t="str">
        <f>IF(SUM(COUNTIFS('Planificación 2026-1'!F:F,"HUAURA",'Planificación 2026-1'!W:W,C36,'Planificación 2026-1'!H:H,"IN"))&gt;0,"P06"," ")</f>
        <v xml:space="preserve"> </v>
      </c>
      <c r="BN36" s="108" t="str">
        <f>IF(SUM(COUNTIFS('Planificación 2026-1'!F:F,"HUAURA",'Planificación 2026-1'!W:W,C36,'Planificación 2026-1'!H:H,"CA"))&gt;0,"P07"," ")</f>
        <v xml:space="preserve"> </v>
      </c>
      <c r="BO36" s="108" t="str">
        <f>IF(SUM(COUNTIFS('Planificación 2026-1'!F:F,"HUAURA",'Planificación 2026-1'!W:W,C36,'Planificación 2026-1'!H:H,"DE"))&gt;0,"P08"," ")</f>
        <v xml:space="preserve"> </v>
      </c>
      <c r="BP36" s="108" t="str">
        <f>IF(SUM(COUNTIFS('Planificación 2026-1'!F:F,"HUAURA",'Planificación 2026-1'!W:W,C36,'Planificación 2026-1'!H:H,"OB"))&gt;0,"P09"," ")</f>
        <v xml:space="preserve"> </v>
      </c>
      <c r="BQ36" s="108" t="str">
        <f>IF(SUM(COUNTIFS('Planificación 2026-1'!F:F,"HUAURA",'Planificación 2026-1'!W:W,C36,'Planificación 2026-1'!H:H,"MH"))&gt;0,"P31"," ")</f>
        <v xml:space="preserve"> </v>
      </c>
      <c r="BR36" s="108" t="str">
        <f>IF(SUM(COUNTIFS('Planificación 2026-1'!F:F,"HUAURA",'Planificación 2026-1'!W:W,C36,'Planificación 2026-1'!H:H,"IC"))&gt;0,"P32"," ")</f>
        <v xml:space="preserve"> </v>
      </c>
      <c r="BS36" s="108" t="str">
        <f>IF(SUM(COUNTIFS('Planificación 2026-1'!F:F,"HUAURA",'Planificación 2026-1'!W:W,C36,'Planificación 2026-1'!H:H,"AR"))&gt;0,"P34"," ")</f>
        <v xml:space="preserve"> </v>
      </c>
      <c r="BT36" s="108" t="str">
        <f>IF(SUM(COUNTIFS('Planificación 2026-1'!F:F,"HUAURA",'Planificación 2026-1'!W:W,C36,'Planificación 2026-1'!H:H,"T1"))&gt;0,"P35"," ")</f>
        <v xml:space="preserve"> </v>
      </c>
      <c r="BU36" s="108" t="str">
        <f>IF(SUM(COUNTIFS('Planificación 2026-1'!F:F,"HUAURA",'Planificación 2026-1'!W:W,C36,'Planificación 2026-1'!H:H,"T3"))&gt;0,"P36"," ")</f>
        <v xml:space="preserve"> </v>
      </c>
      <c r="BV36" s="108" t="str">
        <f>IF(SUM(COUNTIFS('Planificación 2026-1'!F:F,"HUAURA",'Planificación 2026-1'!W:W,C36,'Planificación 2026-1'!H:H,"T2"))&gt;0,"P37"," ")</f>
        <v xml:space="preserve"> </v>
      </c>
      <c r="BW36" s="108" t="str">
        <f>IF(SUM(COUNTIFS('Planificación 2026-1'!F:F,"HUAURA",'Planificación 2026-1'!W:W,C36,'Planificación 2026-1'!H:H,"AE"))&gt;0,"P38"," ")</f>
        <v xml:space="preserve"> </v>
      </c>
      <c r="BX36" s="108" t="str">
        <f>IF(SUM(COUNTIFS('Planificación 2026-1'!F:F,"HUAURA",'Planificación 2026-1'!W:W,C36,'Planificación 2026-1'!H:H,"T4"))&gt;0,"P55"," ")</f>
        <v xml:space="preserve"> </v>
      </c>
      <c r="BY36" s="109">
        <f>SUMIFS('Planificación 2026-1'!R:R,'Planificación 2026-1'!W:W,C36,'Planificación 2026-1'!H:H,"AF",'Planificación 2026-1'!I:I,"&gt;2")</f>
        <v>0</v>
      </c>
      <c r="BZ36" s="109">
        <f>SUMIFS('Planificación 2026-1'!R:R,'Planificación 2026-1'!W:W,C36,'Planificación 2026-1'!H:H,"EN",'Planificación 2026-1'!I:I,"&gt;2")</f>
        <v>0</v>
      </c>
      <c r="CA36" s="109">
        <f>SUMIFS('Planificación 2026-1'!R:R,'Planificación 2026-1'!W:W,C36,'Planificación 2026-1'!H:H,"IS",'Planificación 2026-1'!I:I,"&gt;2")</f>
        <v>0</v>
      </c>
      <c r="CB36" s="109">
        <f>SUMIFS('Planificación 2026-1'!R:R,'Planificación 2026-1'!W:W,C36,'Planificación 2026-1'!H:H,"PS",'Planificación 2026-1'!I:I,"&gt;2")</f>
        <v>0</v>
      </c>
      <c r="CC36" s="109">
        <f>SUMIFS('Planificación 2026-1'!R:R,'Planificación 2026-1'!W:W,C36,'Planificación 2026-1'!H:H,"IN",'Planificación 2026-1'!I:I,"&gt;2")</f>
        <v>0</v>
      </c>
      <c r="CD36" s="109">
        <f>SUMIFS('Planificación 2026-1'!R:R,'Planificación 2026-1'!W:W,C36,'Planificación 2026-1'!H:H,"CA",'Planificación 2026-1'!I:I,"&gt;2")</f>
        <v>0</v>
      </c>
      <c r="CE36" s="109">
        <f>SUMIFS('Planificación 2026-1'!R:R,'Planificación 2026-1'!W:W,C36,'Planificación 2026-1'!H:H,"DE",'Planificación 2026-1'!I:I,"&gt;2")</f>
        <v>0</v>
      </c>
      <c r="CF36" s="109">
        <f>SUMIFS('Planificación 2026-1'!R:R,'Planificación 2026-1'!W:W,C36,'Planificación 2026-1'!H:H,"OB",'Planificación 2026-1'!I:I,"&gt;2")</f>
        <v>0</v>
      </c>
      <c r="CG36" s="109">
        <f>SUMIFS('Planificación 2026-1'!R:R,'Planificación 2026-1'!W:W,C36,'Planificación 2026-1'!H:H,"MH",'Planificación 2026-1'!I:I,"&gt;2")</f>
        <v>0</v>
      </c>
      <c r="CH36" s="109">
        <f>SUMIFS('Planificación 2026-1'!R:R,'Planificación 2026-1'!W:W,C36,'Planificación 2026-1'!H:H,"IC",'Planificación 2026-1'!I:I,"&gt;2")</f>
        <v>0</v>
      </c>
      <c r="CI36" s="109">
        <f>SUMIFS('Planificación 2026-1'!R:R,'Planificación 2026-1'!W:W,C36,'Planificación 2026-1'!H:H,"AR",'Planificación 2026-1'!I:I,"&gt;2")</f>
        <v>0</v>
      </c>
      <c r="CJ36" s="109">
        <f>SUMIFS('Planificación 2026-1'!R:R,'Planificación 2026-1'!W:W,C36,'Planificación 2026-1'!H:H,"T1",'Planificación 2026-1'!I:I,"&gt;2")</f>
        <v>0</v>
      </c>
      <c r="CK36" s="109">
        <f>SUMIFS('Planificación 2026-1'!R:R,'Planificación 2026-1'!W:W,C36,'Planificación 2026-1'!H:H,"T3",'Planificación 2026-1'!I:I,"&gt;2")</f>
        <v>0</v>
      </c>
      <c r="CL36" s="109">
        <f>SUMIFS('Planificación 2026-1'!R:R,'Planificación 2026-1'!W:W,C36,'Planificación 2026-1'!H:H,"T2",'Planificación 2026-1'!I:I,"&gt;2")</f>
        <v>0</v>
      </c>
      <c r="CM36" s="109">
        <f>SUMIFS('Planificación 2026-1'!R:R,'Planificación 2026-1'!W:W,C36,'Planificación 2026-1'!H:H,"AE",'Planificación 2026-1'!I:I,"&gt;2")</f>
        <v>0</v>
      </c>
      <c r="CN36" s="109">
        <f>SUMIFS('Planificación 2026-1'!R:R,'Planificación 2026-1'!W:W,C36,'Planificación 2026-1'!H:H,"T4",'Planificación 2026-1'!I:I,"&gt;2")</f>
        <v>0</v>
      </c>
      <c r="CO36" s="109">
        <f>SUMIFS('Planificación 2026-1'!R:R,'Planificación 2026-1'!W:W,C36,'Planificación 2026-1'!H:H,"AF",'Planificación 2026-1'!I:I,"&lt;3")</f>
        <v>0</v>
      </c>
      <c r="CP36" s="109">
        <f>SUMIFS('Planificación 2026-1'!R:R,'Planificación 2026-1'!W:W,C36,'Planificación 2026-1'!H:H,"EN",'Planificación 2026-1'!I:I,"&lt;3")</f>
        <v>0</v>
      </c>
      <c r="CQ36" s="109">
        <f>SUMIFS('Planificación 2026-1'!R:R,'Planificación 2026-1'!W:W,C36,'Planificación 2026-1'!H:H,"IS",'Planificación 2026-1'!I:I,"&lt;3")</f>
        <v>0</v>
      </c>
      <c r="CR36" s="109">
        <f>SUMIFS('Planificación 2026-1'!R:R,'Planificación 2026-1'!W:W,C36,'Planificación 2026-1'!H:H,"PS",'Planificación 2026-1'!I:I,"&lt;3")</f>
        <v>0</v>
      </c>
      <c r="CS36" s="109">
        <f>SUMIFS('Planificación 2026-1'!R:R,'Planificación 2026-1'!W:W,C36,'Planificación 2026-1'!H:H,"IN",'Planificación 2026-1'!I:I,"&lt;3")</f>
        <v>0</v>
      </c>
      <c r="CT36" s="109">
        <f>SUMIFS('Planificación 2026-1'!R:R,'Planificación 2026-1'!W:W,C36,'Planificación 2026-1'!H:H,"CA",'Planificación 2026-1'!I:I,"&lt;3")</f>
        <v>0</v>
      </c>
      <c r="CU36" s="109">
        <f>SUMIFS('Planificación 2026-1'!R:R,'Planificación 2026-1'!W:W,C36,'Planificación 2026-1'!H:H,"DE",'Planificación 2026-1'!I:I,"&lt;3")</f>
        <v>0</v>
      </c>
      <c r="CV36" s="109">
        <f>SUMIFS('Planificación 2026-1'!R:R,'Planificación 2026-1'!W:W,C36,'Planificación 2026-1'!H:H,"OB",'Planificación 2026-1'!I:I,"&lt;3")</f>
        <v>0</v>
      </c>
      <c r="CW36" s="109">
        <f>SUMIFS('Planificación 2026-1'!R:R,'Planificación 2026-1'!W:W,C36,'Planificación 2026-1'!H:H,"MH",'Planificación 2026-1'!I:I,"&lt;3")</f>
        <v>0</v>
      </c>
      <c r="CX36" s="109">
        <f>SUMIFS('Planificación 2026-1'!R:R,'Planificación 2026-1'!W:W,C36,'Planificación 2026-1'!H:H,"IC",'Planificación 2026-1'!I:I,"&lt;3")</f>
        <v>0</v>
      </c>
      <c r="CY36" s="109">
        <f>SUMIFS('Planificación 2026-1'!R:R,'Planificación 2026-1'!W:W,C36,'Planificación 2026-1'!H:H,"AR",'Planificación 2026-1'!I:I,"&lt;3")</f>
        <v>0</v>
      </c>
      <c r="CZ36" s="109">
        <f>SUMIFS('Planificación 2026-1'!R:R,'Planificación 2026-1'!W:W,C36,'Planificación 2026-1'!H:H,"T1",'Planificación 2026-1'!I:I,"&lt;3")</f>
        <v>0</v>
      </c>
      <c r="DA36" s="109">
        <f>SUMIFS('Planificación 2026-1'!R:R,'Planificación 2026-1'!W:W,C36,'Planificación 2026-1'!H:H,"T3",'Planificación 2026-1'!I:I,"&lt;3")</f>
        <v>0</v>
      </c>
      <c r="DB36" s="109">
        <f>SUMIFS('Planificación 2026-1'!R:R,'Planificación 2026-1'!W:W,C36,'Planificación 2026-1'!H:H,"T2",'Planificación 2026-1'!I:I,"&lt;3")</f>
        <v>0</v>
      </c>
      <c r="DC36" s="109">
        <f>SUMIFS('Planificación 2026-1'!R:R,'Planificación 2026-1'!W:W,C36,'Planificación 2026-1'!H:H,"AE",'Planificación 2026-1'!I:I,"&lt;3")</f>
        <v>0</v>
      </c>
      <c r="DD36" s="109">
        <f>SUMIFS('Planificación 2026-1'!R:R,'Planificación 2026-1'!W:W,C36,'Planificación 2026-1'!H:H,"T4",'Planificación 2026-1'!I:I,"&lt;3")</f>
        <v>0</v>
      </c>
      <c r="DE36" s="108" t="str">
        <f t="shared" si="4"/>
        <v/>
      </c>
      <c r="DF36" s="41">
        <f>IF(C36="","",SUMIFS('Planificación 2026-1'!R:R,'Planificación 2026-1'!W:W,C36,'Planificación 2026-1'!F:F,"PRINCIPAL",'Planificación 2026-1'!X:X,"VIRTUAL"))</f>
        <v>0</v>
      </c>
      <c r="DG36" s="41">
        <f>IF(C36="","",SUMIFS('Planificación 2026-1'!R:R,'Planificación 2026-1'!W:W,C36,'Planificación 2026-1'!F:F,"PRINCIPAL",'Planificación 2026-1'!X:X,"PRESENCIAL"))</f>
        <v>0</v>
      </c>
      <c r="DH36" s="41">
        <f>IF(C36="","",SUMIFS('Planificación 2026-1'!R:R,'Planificación 2026-1'!W:W,C36,'Planificación 2026-1'!F:F,"PRINCIPAL",'Planificación 2026-1'!X:X,"HIBRIDO PRESENCIAL"))</f>
        <v>0</v>
      </c>
      <c r="DI36" s="108" t="str">
        <f t="shared" si="5"/>
        <v/>
      </c>
      <c r="DJ36" s="108">
        <f>IF(C36="","",SUMIFS('Planificación 2026-1'!R:R,'Planificación 2026-1'!W:W,C36,'Planificación 2026-1'!F:F,"FILIAL",'Planificación 2026-1'!X:X,"VIRTUAL"))</f>
        <v>0</v>
      </c>
      <c r="DK36" s="110">
        <f>IF(C36="","",SUMIFS('Planificación 2026-1'!R:R,'Planificación 2026-1'!W:W,C36,'Planificación 2026-1'!F:F,"FILIAL",'Planificación 2026-1'!X:X,"PRESENCIAL"))</f>
        <v>0</v>
      </c>
      <c r="DL36" s="61">
        <f>IF(C36="","",SUMIFS('Planificación 2026-1'!R:R,'Planificación 2026-1'!W:W,C36,'Planificación 2026-1'!F:F,"FILIAL",'Planificación 2026-1'!X:X,"HIBRIDO PRESENCIAL"))</f>
        <v>0</v>
      </c>
      <c r="DM36" s="111" t="str">
        <f t="shared" si="6"/>
        <v/>
      </c>
      <c r="DN36" s="108">
        <f>IF(C36="","",SUMIFS('Planificación 2026-1'!R:R,'Planificación 2026-1'!W:W,C36,'Planificación 2026-1'!F:F,"SUNAMPE",'Planificación 2026-1'!X:X,"VIRTUAL"))</f>
        <v>0</v>
      </c>
      <c r="DO36" s="61">
        <f>IF(C36="","",SUMIFS('Planificación 2026-1'!R:R,'Planificación 2026-1'!W:W,C36,'Planificación 2026-1'!F:F,"SUNAMPE",'Planificación 2026-1'!X:X,"PRESENCIAL"))</f>
        <v>0</v>
      </c>
      <c r="DP36" s="111" t="str">
        <f t="shared" si="7"/>
        <v/>
      </c>
      <c r="DQ36" s="108">
        <f>IF(C36="","",SUMIFS('Planificación 2026-1'!R:R,'Planificación 2026-1'!W:W,C36,'Planificación 2026-1'!F:F,"HUAURA",'Planificación 2026-1'!X:X,"VIRTUAL"))</f>
        <v>0</v>
      </c>
      <c r="DR36" s="61">
        <f>IF(C36="","",SUMIFS('Planificación 2026-1'!R:R,'Planificación 2026-1'!W:W,C36,'Planificación 2026-1'!F:F,"HUAURA",'Planificación 2026-1'!X:X,"PRESENCIAL"))</f>
        <v>0</v>
      </c>
      <c r="DS36" s="76">
        <f>SUMIFS('Planificación 2026-1'!R:R,'Planificación 2026-1'!W:W,C36,'Planificación 2026-1'!F:F,"PRINCIPAL",'Planificación 2026-1'!X:X,"VIRTUAL",'Planificación 2026-1'!I:I,"&gt;2")</f>
        <v>0</v>
      </c>
      <c r="DT36" s="76">
        <f>SUMIFS('Planificación 2026-1'!R:R,'Planificación 2026-1'!W:W,C36,'Planificación 2026-1'!F:F,"PRINCIPAL",'Planificación 2026-1'!X:X,"&lt;&gt;VIRTUAL",'Planificación 2026-1'!I:I,"&gt;2")</f>
        <v>0</v>
      </c>
      <c r="DU36" s="76">
        <f>SUMIFS('Planificación 2026-1'!R:R,'Planificación 2026-1'!W:W,C36,'Planificación 2026-1'!F:F,"SUNAMPE",'Planificación 2026-1'!X:X,"VIRTUAL",'Planificación 2026-1'!I:I,"&gt;2")</f>
        <v>0</v>
      </c>
      <c r="DV36" s="76">
        <f>SUMIFS('Planificación 2026-1'!R:R,'Planificación 2026-1'!W:W,C36,'Planificación 2026-1'!F:F,"SUNAMPE",'Planificación 2026-1'!X:X,"&lt;&gt;VIRTUAL",'Planificación 2026-1'!I:I,"&gt;2")</f>
        <v>0</v>
      </c>
      <c r="DW36" s="76">
        <f>SUMIFS('Planificación 2026-1'!R:R,'Planificación 2026-1'!W:W,C36,'Planificación 2026-1'!F:F,"FILIAL",'Planificación 2026-1'!X:X,"VIRTUAL",'Planificación 2026-1'!I:I,"&gt;2")</f>
        <v>0</v>
      </c>
      <c r="DX36" s="76">
        <f>SUMIFS('Planificación 2026-1'!R:R,'Planificación 2026-1'!W:W,C36,'Planificación 2026-1'!F:F,"FILIAL",'Planificación 2026-1'!X:X,"&lt;&gt;VIRTUAL",'Planificación 2026-1'!I:I,"&gt;2")</f>
        <v>0</v>
      </c>
      <c r="DY36" s="76">
        <f>SUMIFS('Planificación 2026-1'!R:R,'Planificación 2026-1'!W:W,C36,'Planificación 2026-1'!F:F,"PORUMA",'Planificación 2026-1'!X:X,"VIRTUAL",'Planificación 2026-1'!I:I,"&gt;2")</f>
        <v>0</v>
      </c>
      <c r="DZ36" s="76">
        <f>SUMIFS('Planificación 2026-1'!R:R,'Planificación 2026-1'!W:W,C36,'Planificación 2026-1'!F:F,"PORUMA",'Planificación 2026-1'!X:X,"&lt;&gt;VIRTUAL",'Planificación 2026-1'!I:I,"&gt;2")</f>
        <v>0</v>
      </c>
      <c r="EA36" s="76">
        <f>SUMIFS('Planificación 2026-1'!R:R,'Planificación 2026-1'!W:W,C36,'Planificación 2026-1'!F:F,"HUAURA",'Planificación 2026-1'!X:X,"VIRTUAL",'Planificación 2026-1'!I:I,"&gt;2")</f>
        <v>0</v>
      </c>
      <c r="EB36" s="76">
        <f>SUMIFS('Planificación 2026-1'!R:R,'Planificación 2026-1'!W:W,C36,'Planificación 2026-1'!F:F,"HUAURA",'Planificación 2026-1'!X:X,"&lt;&gt;VIRTUAL",'Planificación 2026-1'!I:I,"&gt;2")</f>
        <v>0</v>
      </c>
      <c r="EC36" s="76">
        <f>SUMIFS('Planificación 2026-1'!R:R,'Planificación 2026-1'!W:W,C36,'Planificación 2026-1'!F:F,"PRINCIPAL",'Planificación 2026-1'!X:X,"VIRTUAL",'Planificación 2026-1'!I:I,"&lt;3")</f>
        <v>0</v>
      </c>
      <c r="ED36" s="76">
        <f>SUMIFS('Planificación 2026-1'!R:R,'Planificación 2026-1'!W:W,C36,'Planificación 2026-1'!F:F,"PRINCIPAL",'Planificación 2026-1'!X:X,"&lt;&gt;VIRTUAL",'Planificación 2026-1'!I:I,"&lt;3")</f>
        <v>0</v>
      </c>
      <c r="EE36" s="76">
        <f>SUMIFS('Planificación 2026-1'!R:R,'Planificación 2026-1'!W:W,C36,'Planificación 2026-1'!F:F,"SUNAMPE",'Planificación 2026-1'!X:X,"VIRTUAL",'Planificación 2026-1'!I:I,"&lt;3")</f>
        <v>0</v>
      </c>
      <c r="EF36" s="76">
        <f>SUMIFS('Planificación 2026-1'!R:R,'Planificación 2026-1'!W:W,C36,'Planificación 2026-1'!F:F,"SUNAMPE",'Planificación 2026-1'!X:X,"&lt;&gt;VIRTUAL",'Planificación 2026-1'!I:I,"&lt;3")</f>
        <v>0</v>
      </c>
      <c r="EG36" s="76">
        <f>SUMIFS('Planificación 2026-1'!R:R,'Planificación 2026-1'!W:W,C36,'Planificación 2026-1'!F:F,"FILIAL",'Planificación 2026-1'!X:X,"VIRTUAL",'Planificación 2026-1'!I:I,"&lt;3")</f>
        <v>0</v>
      </c>
      <c r="EH36" s="76">
        <f>SUMIFS('Planificación 2026-1'!R:R,'Planificación 2026-1'!W:W,C36,'Planificación 2026-1'!F:F,"FILIAL",'Planificación 2026-1'!X:X,"&lt;&gt;VIRTUAL",'Planificación 2026-1'!I:I,"&lt;3")</f>
        <v>0</v>
      </c>
      <c r="EI36" s="76">
        <f>SUMIFS('Planificación 2026-1'!R:R,'Planificación 2026-1'!W:W,C36,'Planificación 2026-1'!F:F,"PORUMA",'Planificación 2026-1'!X:X,"VIRTUAL",'Planificación 2026-1'!I:I,"&lt;3")</f>
        <v>0</v>
      </c>
      <c r="EJ36" s="76">
        <f>SUMIFS('Planificación 2026-1'!R:R,'Planificación 2026-1'!W:W,C36,'Planificación 2026-1'!F:F,"PORUMA",'Planificación 2026-1'!X:X,"&lt;&gt;VIRTUAL",'Planificación 2026-1'!I:I,"&lt;3")</f>
        <v>0</v>
      </c>
      <c r="EK36" s="76">
        <f>SUMIFS('Planificación 2026-1'!R:R,'Planificación 2026-1'!W:W,C36,'Planificación 2026-1'!F:F,"HUAURA",'Planificación 2026-1'!X:X,"VIRTUAL",'Planificación 2026-1'!I:I,"&lt;3")</f>
        <v>0</v>
      </c>
      <c r="EL36" s="76">
        <f>SUMIFS('Planificación 2026-1'!R:R,'Planificación 2026-1'!W:W,C36,'Planificación 2026-1'!F:F,"HUAURA",'Planificación 2026-1'!X:X,"&lt;&gt;VIRTUAL",'Planificación 2026-1'!I:I,"&lt;3")</f>
        <v>0</v>
      </c>
      <c r="EM36" s="76"/>
      <c r="EN36" s="76">
        <f t="shared" si="0"/>
        <v>0</v>
      </c>
      <c r="EO36" s="76">
        <f t="shared" si="1"/>
        <v>0</v>
      </c>
      <c r="EP36" s="76" t="b">
        <f t="shared" si="2"/>
        <v>1</v>
      </c>
      <c r="EQ36" s="76" t="str">
        <f t="shared" si="3"/>
        <v/>
      </c>
      <c r="ER36" s="76" t="str">
        <f t="shared" si="8"/>
        <v>PRESENCIAL</v>
      </c>
    </row>
    <row r="37" spans="1:148" hidden="1">
      <c r="A37" s="83"/>
      <c r="B37" s="119">
        <v>34</v>
      </c>
      <c r="C37" s="115" t="s">
        <v>205</v>
      </c>
      <c r="D37" s="112">
        <f>SUMIF('Planificación 2026-1'!W:W,C37,'Planificación 2026-1'!R:R)</f>
        <v>15</v>
      </c>
      <c r="E37" s="114" t="s">
        <v>170</v>
      </c>
      <c r="F37" s="115" t="s">
        <v>171</v>
      </c>
      <c r="G37" s="115" t="s">
        <v>153</v>
      </c>
      <c r="H37" s="115" t="s">
        <v>143</v>
      </c>
      <c r="I37" s="107" t="str">
        <f>IF(SUM(COUNTIFS('Planificación 2026-1'!F:F,"PRINCIPAL",'Planificación 2026-1'!W:W,C37,'Planificación 2026-1'!H:H,"AF"))&gt;0,"P01"," ")</f>
        <v xml:space="preserve"> </v>
      </c>
      <c r="J37" s="108" t="str">
        <f>IF(SUM(COUNTIFS('Planificación 2026-1'!F:F,"PRINCIPAL",'Planificación 2026-1'!W:W,C37,'Planificación 2026-1'!H:H,"EN"))&gt;0,"P02"," ")</f>
        <v xml:space="preserve"> </v>
      </c>
      <c r="K37" s="108" t="str">
        <f>IF(SUM(COUNTIFS('Planificación 2026-1'!F:F,"PRINCIPAL",'Planificación 2026-1'!W:W,C37,'Planificación 2026-1'!H:H,"IS"))&gt;0,"P03"," ")</f>
        <v xml:space="preserve"> </v>
      </c>
      <c r="L37" s="108" t="str">
        <f>IF(SUM(COUNTIFS('Planificación 2026-1'!F:F,"PRINCIPAL",'Planificación 2026-1'!W:W,C37,'Planificación 2026-1'!H:H,"PS"))&gt;0,"P04"," ")</f>
        <v xml:space="preserve"> </v>
      </c>
      <c r="M37" s="108"/>
      <c r="N37" s="108" t="str">
        <f>IF(SUM(COUNTIFS('Planificación 2026-1'!F:F,"PRINCIPAL",'Planificación 2026-1'!W:W,C37,'Planificación 2026-1'!H:H,"IN"))&gt;0,"P06"," ")</f>
        <v>P06</v>
      </c>
      <c r="O37" s="108" t="str">
        <f>IF(SUM(COUNTIFS('Planificación 2026-1'!F:F,"PRINCIPAL",'Planificación 2026-1'!W:W,C37,'Planificación 2026-1'!H:H,"CA"))&gt;0,"P07"," ")</f>
        <v xml:space="preserve"> </v>
      </c>
      <c r="P37" s="108" t="str">
        <f>IF(SUM(COUNTIFS('Planificación 2026-1'!F:F,"PRINCIPAL",'Planificación 2026-1'!W:W,C37,'Planificación 2026-1'!H:H,"DE"))&gt;0,"P08"," ")</f>
        <v>P08</v>
      </c>
      <c r="Q37" s="108" t="str">
        <f>IF(SUM(COUNTIFS('Planificación 2026-1'!F:F,"PRINCIPAL",'Planificación 2026-1'!W:W,C37,'Planificación 2026-1'!H:H,"OB"))&gt;0,"P09"," ")</f>
        <v xml:space="preserve"> </v>
      </c>
      <c r="R37" s="108" t="str">
        <f>IF(SUM(COUNTIFS('Planificación 2026-1'!F:F,"PRINCIPAL",'Planificación 2026-1'!W:W,C37,'Planificación 2026-1'!H:H,"MH"))&gt;0,"P31"," ")</f>
        <v xml:space="preserve"> </v>
      </c>
      <c r="S37" s="108" t="str">
        <f>IF(SUM(COUNTIFS('Planificación 2026-1'!F:F,"PRINCIPAL",'Planificación 2026-1'!W:W,C37,'Planificación 2026-1'!H:H,"IC"))&gt;0,"P32"," ")</f>
        <v xml:space="preserve"> </v>
      </c>
      <c r="T37" s="108" t="str">
        <f>IF(SUM(COUNTIFS('Planificación 2026-1'!F:F,"PRINCIPAL",'Planificación 2026-1'!W:W,C37,'Planificación 2026-1'!H:H,"AR"))&gt;0,"P34"," ")</f>
        <v xml:space="preserve"> </v>
      </c>
      <c r="U37" s="108" t="str">
        <f>IF(SUM(COUNTIFS('Planificación 2026-1'!F:F,"PRINCIPAL",'Planificación 2026-1'!W:W,C37,'Planificación 2026-1'!H:H,"T1"))&gt;0,"P35"," ")</f>
        <v xml:space="preserve"> </v>
      </c>
      <c r="V37" s="108" t="str">
        <f>IF(SUM(COUNTIFS('Planificación 2026-1'!F:F,"PRINCIPAL",'Planificación 2026-1'!W:W,C37,'Planificación 2026-1'!H:H,"T3"))&gt;0,"P36"," ")</f>
        <v xml:space="preserve"> </v>
      </c>
      <c r="W37" s="108" t="str">
        <f>IF(SUM(COUNTIFS('Planificación 2026-1'!F:F,"PRINCIPAL",'Planificación 2026-1'!W:W,C37,'Planificación 2026-1'!H:H,"T2"))&gt;0,"P37"," ")</f>
        <v xml:space="preserve"> </v>
      </c>
      <c r="X37" s="108" t="str">
        <f>IF(SUM(COUNTIFS('Planificación 2026-1'!F:F,"PRINCIPAL",'Planificación 2026-1'!W:W,C37,'Planificación 2026-1'!H:H,"AE"))&gt;0,"P38"," ")</f>
        <v xml:space="preserve"> </v>
      </c>
      <c r="Y37" s="108" t="str">
        <f>IF(SUM(COUNTIFS('Planificación 2026-1'!F:F,"PRINCIPAL",'Planificación 2026-1'!W:W,C37,'Planificación 2026-1'!H:H,"T4"))&gt;0,"P55"," ")</f>
        <v xml:space="preserve"> </v>
      </c>
      <c r="Z37" s="108" t="str">
        <f>IF(SUM(COUNTIFS('Planificación 2026-1'!F:F,"FILIAL",'Planificación 2026-1'!W:W,C37,'Planificación 2026-1'!H:H,"AF"))&gt;0," P01"," ")</f>
        <v xml:space="preserve"> </v>
      </c>
      <c r="AA37" s="108" t="str">
        <f>IF(SUM(COUNTIFS('Planificación 2026-1'!F:F,"FILIAL",'Planificación 2026-1'!W:W,C37,'Planificación 2026-1'!H:H,"EN"))&gt;0,"P02"," ")</f>
        <v xml:space="preserve"> </v>
      </c>
      <c r="AB37" s="108" t="str">
        <f>IF(SUM(COUNTIFS('Planificación 2026-1'!F:F,"FILIAL",'Planificación 2026-1'!W:W,C37,'Planificación 2026-1'!H:H,"IS"))&gt;0,"P03"," ")</f>
        <v xml:space="preserve"> </v>
      </c>
      <c r="AC37" s="108" t="str">
        <f>IF(SUM(COUNTIFS('Planificación 2026-1'!F:F,"FILIAL",'Planificación 2026-1'!W:W,C37,'Planificación 2026-1'!H:H,"PS"))&gt;0,"P04"," ")</f>
        <v xml:space="preserve"> </v>
      </c>
      <c r="AD37" s="108"/>
      <c r="AE37" s="108" t="str">
        <f>IF(SUM(COUNTIFS('Planificación 2026-1'!F:F,"FILIAL",'Planificación 2026-1'!W:W,C37,'Planificación 2026-1'!H:H,"IN"))&gt;0,"P06"," ")</f>
        <v xml:space="preserve"> </v>
      </c>
      <c r="AF37" s="108" t="str">
        <f>IF(SUM(COUNTIFS('Planificación 2026-1'!F:F,"FILIAL",'Planificación 2026-1'!W:W,C37,'Planificación 2026-1'!H:H,"CA"))&gt;0,"P07"," ")</f>
        <v xml:space="preserve"> </v>
      </c>
      <c r="AG37" s="108" t="str">
        <f>IF(SUM(COUNTIFS('Planificación 2026-1'!F:F,"FILIAL",'Planificación 2026-1'!W:W,C37,'Planificación 2026-1'!H:H,"DE"))&gt;0,"P08"," ")</f>
        <v xml:space="preserve"> </v>
      </c>
      <c r="AH37" s="108" t="str">
        <f>IF(SUM(COUNTIFS('Planificación 2026-1'!F:F,"FILIAL",'Planificación 2026-1'!W:W,C37,'Planificación 2026-1'!H:H,"OB"))&gt;0,"P09"," ")</f>
        <v xml:space="preserve"> </v>
      </c>
      <c r="AI37" s="108" t="str">
        <f>IF(SUM(COUNTIFS('Planificación 2026-1'!F:F,"FILIAL",'Planificación 2026-1'!W:W,C37,'Planificación 2026-1'!H:H,"MH"))&gt;0,"P31"," ")</f>
        <v xml:space="preserve"> </v>
      </c>
      <c r="AJ37" s="108" t="str">
        <f>IF(SUM(COUNTIFS('Planificación 2026-1'!F:F,"FILIAL",'Planificación 2026-1'!W:W,C37,'Planificación 2026-1'!H:H,"IC"))&gt;0,"P32"," ")</f>
        <v xml:space="preserve"> </v>
      </c>
      <c r="AK37" s="108" t="str">
        <f>IF(SUM(COUNTIFS('Planificación 2026-1'!F:F,"FILIAL",'Planificación 2026-1'!W:W,C37,'Planificación 2026-1'!H:H,"AR"))&gt;0,"P34"," ")</f>
        <v xml:space="preserve"> </v>
      </c>
      <c r="AL37" s="108" t="str">
        <f>IF(SUM(COUNTIFS('Planificación 2026-1'!F:F,"FILIAL",'Planificación 2026-1'!W:W,C37,'Planificación 2026-1'!H:H,"T1"))&gt;0,"P35"," ")</f>
        <v xml:space="preserve"> </v>
      </c>
      <c r="AM37" s="108" t="str">
        <f>IF(SUM(COUNTIFS('Planificación 2026-1'!F:F,"FILIAL",'Planificación 2026-1'!W:W,C37,'Planificación 2026-1'!H:H,"T3"))&gt;0,"P36"," ")</f>
        <v xml:space="preserve"> </v>
      </c>
      <c r="AN37" s="108" t="str">
        <f>IF(SUM(COUNTIFS('Planificación 2026-1'!F:F,"FILIAL",'Planificación 2026-1'!W:W,C37,'Planificación 2026-1'!H:H,"T2"))&gt;0,"P37"," ")</f>
        <v xml:space="preserve"> </v>
      </c>
      <c r="AO37" s="108" t="str">
        <f>IF(SUM(COUNTIFS('Planificación 2026-1'!F:F,"FILIAL",'Planificación 2026-1'!W:W,C37,'Planificación 2026-1'!H:H,"AE"))&gt;0,"P38"," ")</f>
        <v xml:space="preserve"> </v>
      </c>
      <c r="AP37" s="108" t="str">
        <f>IF(SUM(COUNTIFS('Planificación 2026-1'!F:F,"FILIAL",'Planificación 2026-1'!W:W,C37,'Planificación 2026-1'!H:H,"T4"))&gt;0,"P55"," ")</f>
        <v xml:space="preserve"> </v>
      </c>
      <c r="AQ37" s="108" t="str">
        <f>IF(SUM(COUNTIFS('Planificación 2026-1'!F:F,"SUNAMPE",'Planificación 2026-1'!W:W,C37,'Planificación 2026-1'!H:H,"AF"))&gt;0," P01"," ")</f>
        <v xml:space="preserve"> </v>
      </c>
      <c r="AR37" s="108" t="str">
        <f>IF(SUM(COUNTIFS('Planificación 2026-1'!F:F,"SUNAMPE",'Planificación 2026-1'!W:W,C37,'Planificación 2026-1'!H:H,"EN"))&gt;0,"P02"," ")</f>
        <v xml:space="preserve"> </v>
      </c>
      <c r="AS37" s="108" t="str">
        <f>IF(SUM(COUNTIFS('Planificación 2026-1'!F:F,"SUNAMPE",'Planificación 2026-1'!W:W,C37,'Planificación 2026-1'!H:H,"IS"))&gt;0,"P03"," ")</f>
        <v xml:space="preserve"> </v>
      </c>
      <c r="AT37" s="108" t="str">
        <f>IF(SUM(COUNTIFS('Planificación 2026-1'!F:F,"SUNAMPE",'Planificación 2026-1'!W:W,C37,'Planificación 2026-1'!H:H,"PS"))&gt;0,"P04"," ")</f>
        <v xml:space="preserve"> </v>
      </c>
      <c r="AU37" s="108"/>
      <c r="AV37" s="108" t="str">
        <f>IF(SUM(COUNTIFS('Planificación 2026-1'!F:F,"SUNAMPE",'Planificación 2026-1'!W:W,C37,'Planificación 2026-1'!H:H,"IN"))&gt;0,"P06"," ")</f>
        <v xml:space="preserve"> </v>
      </c>
      <c r="AW37" s="108" t="str">
        <f>IF(SUM(COUNTIFS('Planificación 2026-1'!F:F,"SUNAMPE",'Planificación 2026-1'!W:W,C37,'Planificación 2026-1'!H:H,"CA"))&gt;0,"P07"," ")</f>
        <v xml:space="preserve"> </v>
      </c>
      <c r="AX37" s="108" t="str">
        <f>IF(SUM(COUNTIFS('Planificación 2026-1'!F:F,"SUNAMPE",'Planificación 2026-1'!W:W,C37,'Planificación 2026-1'!H:H,"DE"))&gt;0,"P08"," ")</f>
        <v xml:space="preserve"> </v>
      </c>
      <c r="AY37" s="108" t="str">
        <f>IF(SUM(COUNTIFS('Planificación 2026-1'!F:F,"SUNAMPE",'Planificación 2026-1'!W:W,C37,'Planificación 2026-1'!H:H,"OB"))&gt;0,"P09"," ")</f>
        <v xml:space="preserve"> </v>
      </c>
      <c r="AZ37" s="108" t="str">
        <f>IF(SUM(COUNTIFS('Planificación 2026-1'!F:F,"SUNAMPE",'Planificación 2026-1'!W:W,C37,'Planificación 2026-1'!H:H,"MH"))&gt;0,"P31"," ")</f>
        <v xml:space="preserve"> </v>
      </c>
      <c r="BA37" s="108" t="str">
        <f>IF(SUM(COUNTIFS('Planificación 2026-1'!F:F,"SUNAMPE",'Planificación 2026-1'!W:W,C37,'Planificación 2026-1'!H:H,"IC"))&gt;0,"P32"," ")</f>
        <v xml:space="preserve"> </v>
      </c>
      <c r="BB37" s="108" t="str">
        <f>IF(SUM(COUNTIFS('Planificación 2026-1'!F:F,"SUNAMPE",'Planificación 2026-1'!W:W,C37,'Planificación 2026-1'!H:H,"AR"))&gt;0,"P34"," ")</f>
        <v xml:space="preserve"> </v>
      </c>
      <c r="BC37" s="108" t="str">
        <f>IF(SUM(COUNTIFS('Planificación 2026-1'!F:F,"SUNAMPE",'Planificación 2026-1'!W:W,C37,'Planificación 2026-1'!H:H,"T1"))&gt;0,"P35"," ")</f>
        <v xml:space="preserve"> </v>
      </c>
      <c r="BD37" s="108" t="str">
        <f>IF(SUM(COUNTIFS('Planificación 2026-1'!F:F,"SUNAMPE",'Planificación 2026-1'!W:W,C37,'Planificación 2026-1'!H:H,"T3"))&gt;0,"P36"," ")</f>
        <v xml:space="preserve"> </v>
      </c>
      <c r="BE37" s="108" t="str">
        <f>IF(SUM(COUNTIFS('Planificación 2026-1'!F:F,"SUNAMPE",'Planificación 2026-1'!W:W,C37,'Planificación 2026-1'!H:H,"T2"))&gt;0,"P37"," ")</f>
        <v xml:space="preserve"> </v>
      </c>
      <c r="BF37" s="108" t="str">
        <f>IF(SUM(COUNTIFS('Planificación 2026-1'!F:F,"SUNAMPE",'Planificación 2026-1'!W:W,C37,'Planificación 2026-1'!H:H,"AE"))&gt;0,"P38"," ")</f>
        <v xml:space="preserve"> </v>
      </c>
      <c r="BG37" s="108" t="str">
        <f>IF(SUM(COUNTIFS('Planificación 2026-1'!F:F,"SUNAMPE",'Planificación 2026-1'!W:W,C37,'Planificación 2026-1'!H:H,"T4"))&gt;0,"P55"," ")</f>
        <v xml:space="preserve"> </v>
      </c>
      <c r="BH37" s="108" t="str">
        <f>IF(SUM(COUNTIFS('Planificación 2026-1'!F:F,"HUAURA",'Planificación 2026-1'!W:W,C37,'Planificación 2026-1'!H:H,"AF"))&gt;0," P01"," ")</f>
        <v xml:space="preserve"> </v>
      </c>
      <c r="BI37" s="108" t="str">
        <f>IF(SUM(COUNTIFS('Planificación 2026-1'!F:F,"HUAURA",'Planificación 2026-1'!W:W,C37,'Planificación 2026-1'!H:H,"EN"))&gt;0,"P02"," ")</f>
        <v xml:space="preserve"> </v>
      </c>
      <c r="BJ37" s="108" t="str">
        <f>IF(SUM(COUNTIFS('Planificación 2026-1'!F:F,"HUAURA",'Planificación 2026-1'!W:W,C37,'Planificación 2026-1'!H:H,"IS"))&gt;0,"P03"," ")</f>
        <v xml:space="preserve"> </v>
      </c>
      <c r="BK37" s="108" t="str">
        <f>IF(SUM(COUNTIFS('Planificación 2026-1'!F:F,"HUAURA",'Planificación 2026-1'!W:W,C37,'Planificación 2026-1'!H:H,"PS"))&gt;0,"P04"," ")</f>
        <v xml:space="preserve"> </v>
      </c>
      <c r="BL37" s="108"/>
      <c r="BM37" s="108" t="str">
        <f>IF(SUM(COUNTIFS('Planificación 2026-1'!F:F,"HUAURA",'Planificación 2026-1'!W:W,C37,'Planificación 2026-1'!H:H,"IN"))&gt;0,"P06"," ")</f>
        <v xml:space="preserve"> </v>
      </c>
      <c r="BN37" s="108" t="str">
        <f>IF(SUM(COUNTIFS('Planificación 2026-1'!F:F,"HUAURA",'Planificación 2026-1'!W:W,C37,'Planificación 2026-1'!H:H,"CA"))&gt;0,"P07"," ")</f>
        <v xml:space="preserve"> </v>
      </c>
      <c r="BO37" s="108" t="str">
        <f>IF(SUM(COUNTIFS('Planificación 2026-1'!F:F,"HUAURA",'Planificación 2026-1'!W:W,C37,'Planificación 2026-1'!H:H,"DE"))&gt;0,"P08"," ")</f>
        <v xml:space="preserve"> </v>
      </c>
      <c r="BP37" s="108" t="str">
        <f>IF(SUM(COUNTIFS('Planificación 2026-1'!F:F,"HUAURA",'Planificación 2026-1'!W:W,C37,'Planificación 2026-1'!H:H,"OB"))&gt;0,"P09"," ")</f>
        <v xml:space="preserve"> </v>
      </c>
      <c r="BQ37" s="108" t="str">
        <f>IF(SUM(COUNTIFS('Planificación 2026-1'!F:F,"HUAURA",'Planificación 2026-1'!W:W,C37,'Planificación 2026-1'!H:H,"MH"))&gt;0,"P31"," ")</f>
        <v xml:space="preserve"> </v>
      </c>
      <c r="BR37" s="108" t="str">
        <f>IF(SUM(COUNTIFS('Planificación 2026-1'!F:F,"HUAURA",'Planificación 2026-1'!W:W,C37,'Planificación 2026-1'!H:H,"IC"))&gt;0,"P32"," ")</f>
        <v xml:space="preserve"> </v>
      </c>
      <c r="BS37" s="108" t="str">
        <f>IF(SUM(COUNTIFS('Planificación 2026-1'!F:F,"HUAURA",'Planificación 2026-1'!W:W,C37,'Planificación 2026-1'!H:H,"AR"))&gt;0,"P34"," ")</f>
        <v xml:space="preserve"> </v>
      </c>
      <c r="BT37" s="108" t="str">
        <f>IF(SUM(COUNTIFS('Planificación 2026-1'!F:F,"HUAURA",'Planificación 2026-1'!W:W,C37,'Planificación 2026-1'!H:H,"T1"))&gt;0,"P35"," ")</f>
        <v xml:space="preserve"> </v>
      </c>
      <c r="BU37" s="108" t="str">
        <f>IF(SUM(COUNTIFS('Planificación 2026-1'!F:F,"HUAURA",'Planificación 2026-1'!W:W,C37,'Planificación 2026-1'!H:H,"T3"))&gt;0,"P36"," ")</f>
        <v xml:space="preserve"> </v>
      </c>
      <c r="BV37" s="108" t="str">
        <f>IF(SUM(COUNTIFS('Planificación 2026-1'!F:F,"HUAURA",'Planificación 2026-1'!W:W,C37,'Planificación 2026-1'!H:H,"T2"))&gt;0,"P37"," ")</f>
        <v xml:space="preserve"> </v>
      </c>
      <c r="BW37" s="108" t="str">
        <f>IF(SUM(COUNTIFS('Planificación 2026-1'!F:F,"HUAURA",'Planificación 2026-1'!W:W,C37,'Planificación 2026-1'!H:H,"AE"))&gt;0,"P38"," ")</f>
        <v xml:space="preserve"> </v>
      </c>
      <c r="BX37" s="108" t="str">
        <f>IF(SUM(COUNTIFS('Planificación 2026-1'!F:F,"HUAURA",'Planificación 2026-1'!W:W,C37,'Planificación 2026-1'!H:H,"T4"))&gt;0,"P55"," ")</f>
        <v xml:space="preserve"> </v>
      </c>
      <c r="BY37" s="109">
        <f>SUMIFS('Planificación 2026-1'!R:R,'Planificación 2026-1'!W:W,C37,'Planificación 2026-1'!H:H,"AF",'Planificación 2026-1'!I:I,"&gt;2")</f>
        <v>0</v>
      </c>
      <c r="BZ37" s="109">
        <f>SUMIFS('Planificación 2026-1'!R:R,'Planificación 2026-1'!W:W,C37,'Planificación 2026-1'!H:H,"EN",'Planificación 2026-1'!I:I,"&gt;2")</f>
        <v>0</v>
      </c>
      <c r="CA37" s="109">
        <f>SUMIFS('Planificación 2026-1'!R:R,'Planificación 2026-1'!W:W,C37,'Planificación 2026-1'!H:H,"IS",'Planificación 2026-1'!I:I,"&gt;2")</f>
        <v>0</v>
      </c>
      <c r="CB37" s="109">
        <f>SUMIFS('Planificación 2026-1'!R:R,'Planificación 2026-1'!W:W,C37,'Planificación 2026-1'!H:H,"PS",'Planificación 2026-1'!I:I,"&gt;2")</f>
        <v>0</v>
      </c>
      <c r="CC37" s="109">
        <f>SUMIFS('Planificación 2026-1'!R:R,'Planificación 2026-1'!W:W,C37,'Planificación 2026-1'!H:H,"IN",'Planificación 2026-1'!I:I,"&gt;2")</f>
        <v>0</v>
      </c>
      <c r="CD37" s="109">
        <f>SUMIFS('Planificación 2026-1'!R:R,'Planificación 2026-1'!W:W,C37,'Planificación 2026-1'!H:H,"CA",'Planificación 2026-1'!I:I,"&gt;2")</f>
        <v>0</v>
      </c>
      <c r="CE37" s="109">
        <f>SUMIFS('Planificación 2026-1'!R:R,'Planificación 2026-1'!W:W,C37,'Planificación 2026-1'!H:H,"DE",'Planificación 2026-1'!I:I,"&gt;2")</f>
        <v>0</v>
      </c>
      <c r="CF37" s="109">
        <f>SUMIFS('Planificación 2026-1'!R:R,'Planificación 2026-1'!W:W,C37,'Planificación 2026-1'!H:H,"OB",'Planificación 2026-1'!I:I,"&gt;2")</f>
        <v>0</v>
      </c>
      <c r="CG37" s="109">
        <f>SUMIFS('Planificación 2026-1'!R:R,'Planificación 2026-1'!W:W,C37,'Planificación 2026-1'!H:H,"MH",'Planificación 2026-1'!I:I,"&gt;2")</f>
        <v>0</v>
      </c>
      <c r="CH37" s="109">
        <f>SUMIFS('Planificación 2026-1'!R:R,'Planificación 2026-1'!W:W,C37,'Planificación 2026-1'!H:H,"IC",'Planificación 2026-1'!I:I,"&gt;2")</f>
        <v>0</v>
      </c>
      <c r="CI37" s="109">
        <f>SUMIFS('Planificación 2026-1'!R:R,'Planificación 2026-1'!W:W,C37,'Planificación 2026-1'!H:H,"AR",'Planificación 2026-1'!I:I,"&gt;2")</f>
        <v>0</v>
      </c>
      <c r="CJ37" s="109">
        <f>SUMIFS('Planificación 2026-1'!R:R,'Planificación 2026-1'!W:W,C37,'Planificación 2026-1'!H:H,"T1",'Planificación 2026-1'!I:I,"&gt;2")</f>
        <v>0</v>
      </c>
      <c r="CK37" s="109">
        <f>SUMIFS('Planificación 2026-1'!R:R,'Planificación 2026-1'!W:W,C37,'Planificación 2026-1'!H:H,"T3",'Planificación 2026-1'!I:I,"&gt;2")</f>
        <v>0</v>
      </c>
      <c r="CL37" s="109">
        <f>SUMIFS('Planificación 2026-1'!R:R,'Planificación 2026-1'!W:W,C37,'Planificación 2026-1'!H:H,"T2",'Planificación 2026-1'!I:I,"&gt;2")</f>
        <v>0</v>
      </c>
      <c r="CM37" s="109">
        <f>SUMIFS('Planificación 2026-1'!R:R,'Planificación 2026-1'!W:W,C37,'Planificación 2026-1'!H:H,"AE",'Planificación 2026-1'!I:I,"&gt;2")</f>
        <v>0</v>
      </c>
      <c r="CN37" s="109">
        <f>SUMIFS('Planificación 2026-1'!R:R,'Planificación 2026-1'!W:W,C37,'Planificación 2026-1'!H:H,"T4",'Planificación 2026-1'!I:I,"&gt;2")</f>
        <v>0</v>
      </c>
      <c r="CO37" s="109">
        <f>SUMIFS('Planificación 2026-1'!R:R,'Planificación 2026-1'!W:W,C37,'Planificación 2026-1'!H:H,"AF",'Planificación 2026-1'!I:I,"&lt;3")</f>
        <v>0</v>
      </c>
      <c r="CP37" s="109">
        <f>SUMIFS('Planificación 2026-1'!R:R,'Planificación 2026-1'!W:W,C37,'Planificación 2026-1'!H:H,"EN",'Planificación 2026-1'!I:I,"&lt;3")</f>
        <v>0</v>
      </c>
      <c r="CQ37" s="109">
        <f>SUMIFS('Planificación 2026-1'!R:R,'Planificación 2026-1'!W:W,C37,'Planificación 2026-1'!H:H,"IS",'Planificación 2026-1'!I:I,"&lt;3")</f>
        <v>0</v>
      </c>
      <c r="CR37" s="109">
        <f>SUMIFS('Planificación 2026-1'!R:R,'Planificación 2026-1'!W:W,C37,'Planificación 2026-1'!H:H,"PS",'Planificación 2026-1'!I:I,"&lt;3")</f>
        <v>0</v>
      </c>
      <c r="CS37" s="109">
        <f>SUMIFS('Planificación 2026-1'!R:R,'Planificación 2026-1'!W:W,C37,'Planificación 2026-1'!H:H,"IN",'Planificación 2026-1'!I:I,"&lt;3")</f>
        <v>10</v>
      </c>
      <c r="CT37" s="109">
        <f>SUMIFS('Planificación 2026-1'!R:R,'Planificación 2026-1'!W:W,C37,'Planificación 2026-1'!H:H,"CA",'Planificación 2026-1'!I:I,"&lt;3")</f>
        <v>0</v>
      </c>
      <c r="CU37" s="109">
        <f>SUMIFS('Planificación 2026-1'!R:R,'Planificación 2026-1'!W:W,C37,'Planificación 2026-1'!H:H,"DE",'Planificación 2026-1'!I:I,"&lt;3")</f>
        <v>5</v>
      </c>
      <c r="CV37" s="109">
        <f>SUMIFS('Planificación 2026-1'!R:R,'Planificación 2026-1'!W:W,C37,'Planificación 2026-1'!H:H,"OB",'Planificación 2026-1'!I:I,"&lt;3")</f>
        <v>0</v>
      </c>
      <c r="CW37" s="109">
        <f>SUMIFS('Planificación 2026-1'!R:R,'Planificación 2026-1'!W:W,C37,'Planificación 2026-1'!H:H,"MH",'Planificación 2026-1'!I:I,"&lt;3")</f>
        <v>0</v>
      </c>
      <c r="CX37" s="109">
        <f>SUMIFS('Planificación 2026-1'!R:R,'Planificación 2026-1'!W:W,C37,'Planificación 2026-1'!H:H,"IC",'Planificación 2026-1'!I:I,"&lt;3")</f>
        <v>0</v>
      </c>
      <c r="CY37" s="109">
        <f>SUMIFS('Planificación 2026-1'!R:R,'Planificación 2026-1'!W:W,C37,'Planificación 2026-1'!H:H,"AR",'Planificación 2026-1'!I:I,"&lt;3")</f>
        <v>0</v>
      </c>
      <c r="CZ37" s="109">
        <f>SUMIFS('Planificación 2026-1'!R:R,'Planificación 2026-1'!W:W,C37,'Planificación 2026-1'!H:H,"T1",'Planificación 2026-1'!I:I,"&lt;3")</f>
        <v>0</v>
      </c>
      <c r="DA37" s="109">
        <f>SUMIFS('Planificación 2026-1'!R:R,'Planificación 2026-1'!W:W,C37,'Planificación 2026-1'!H:H,"T3",'Planificación 2026-1'!I:I,"&lt;3")</f>
        <v>0</v>
      </c>
      <c r="DB37" s="109">
        <f>SUMIFS('Planificación 2026-1'!R:R,'Planificación 2026-1'!W:W,C37,'Planificación 2026-1'!H:H,"T2",'Planificación 2026-1'!I:I,"&lt;3")</f>
        <v>0</v>
      </c>
      <c r="DC37" s="109">
        <f>SUMIFS('Planificación 2026-1'!R:R,'Planificación 2026-1'!W:W,C37,'Planificación 2026-1'!H:H,"AE",'Planificación 2026-1'!I:I,"&lt;3")</f>
        <v>0</v>
      </c>
      <c r="DD37" s="109">
        <f>SUMIFS('Planificación 2026-1'!R:R,'Planificación 2026-1'!W:W,C37,'Planificación 2026-1'!H:H,"T4",'Planificación 2026-1'!I:I,"&lt;3")</f>
        <v>0</v>
      </c>
      <c r="DE37" s="108" t="str">
        <f t="shared" si="4"/>
        <v>P06 P08</v>
      </c>
      <c r="DF37" s="41">
        <f>IF(C37="","",SUMIFS('Planificación 2026-1'!R:R,'Planificación 2026-1'!W:W,C37,'Planificación 2026-1'!F:F,"PRINCIPAL",'Planificación 2026-1'!X:X,"VIRTUAL"))</f>
        <v>0</v>
      </c>
      <c r="DG37" s="41">
        <f>IF(C37="","",SUMIFS('Planificación 2026-1'!R:R,'Planificación 2026-1'!W:W,C37,'Planificación 2026-1'!F:F,"PRINCIPAL",'Planificación 2026-1'!X:X,"PRESENCIAL"))</f>
        <v>5</v>
      </c>
      <c r="DH37" s="41">
        <f>IF(C37="","",SUMIFS('Planificación 2026-1'!R:R,'Planificación 2026-1'!W:W,C37,'Planificación 2026-1'!F:F,"PRINCIPAL",'Planificación 2026-1'!X:X,"HIBRIDO PRESENCIAL"))</f>
        <v>0</v>
      </c>
      <c r="DI37" s="108" t="str">
        <f t="shared" si="5"/>
        <v/>
      </c>
      <c r="DJ37" s="108">
        <f>IF(C37="","",SUMIFS('Planificación 2026-1'!R:R,'Planificación 2026-1'!W:W,C37,'Planificación 2026-1'!F:F,"FILIAL",'Planificación 2026-1'!X:X,"VIRTUAL"))</f>
        <v>0</v>
      </c>
      <c r="DK37" s="110">
        <f>IF(C37="","",SUMIFS('Planificación 2026-1'!R:R,'Planificación 2026-1'!W:W,C37,'Planificación 2026-1'!F:F,"FILIAL",'Planificación 2026-1'!X:X,"PRESENCIAL"))</f>
        <v>0</v>
      </c>
      <c r="DL37" s="61">
        <f>IF(C37="","",SUMIFS('Planificación 2026-1'!R:R,'Planificación 2026-1'!W:W,C37,'Planificación 2026-1'!F:F,"FILIAL",'Planificación 2026-1'!X:X,"HIBRIDO PRESENCIAL"))</f>
        <v>0</v>
      </c>
      <c r="DM37" s="111" t="str">
        <f t="shared" si="6"/>
        <v/>
      </c>
      <c r="DN37" s="108">
        <f>IF(C37="","",SUMIFS('Planificación 2026-1'!R:R,'Planificación 2026-1'!W:W,C37,'Planificación 2026-1'!F:F,"SUNAMPE",'Planificación 2026-1'!X:X,"VIRTUAL"))</f>
        <v>0</v>
      </c>
      <c r="DO37" s="61">
        <f>IF(C37="","",SUMIFS('Planificación 2026-1'!R:R,'Planificación 2026-1'!W:W,C37,'Planificación 2026-1'!F:F,"SUNAMPE",'Planificación 2026-1'!X:X,"PRESENCIAL"))</f>
        <v>0</v>
      </c>
      <c r="DP37" s="111" t="str">
        <f t="shared" si="7"/>
        <v/>
      </c>
      <c r="DQ37" s="108">
        <f>IF(C37="","",SUMIFS('Planificación 2026-1'!R:R,'Planificación 2026-1'!W:W,C37,'Planificación 2026-1'!F:F,"HUAURA",'Planificación 2026-1'!X:X,"VIRTUAL"))</f>
        <v>0</v>
      </c>
      <c r="DR37" s="61">
        <f>IF(C37="","",SUMIFS('Planificación 2026-1'!R:R,'Planificación 2026-1'!W:W,C37,'Planificación 2026-1'!F:F,"HUAURA",'Planificación 2026-1'!X:X,"PRESENCIAL"))</f>
        <v>0</v>
      </c>
      <c r="DS37" s="76">
        <f>SUMIFS('Planificación 2026-1'!R:R,'Planificación 2026-1'!W:W,C37,'Planificación 2026-1'!F:F,"PRINCIPAL",'Planificación 2026-1'!X:X,"VIRTUAL",'Planificación 2026-1'!I:I,"&gt;2")</f>
        <v>0</v>
      </c>
      <c r="DT37" s="76">
        <f>SUMIFS('Planificación 2026-1'!R:R,'Planificación 2026-1'!W:W,C37,'Planificación 2026-1'!F:F,"PRINCIPAL",'Planificación 2026-1'!X:X,"&lt;&gt;VIRTUAL",'Planificación 2026-1'!I:I,"&gt;2")</f>
        <v>0</v>
      </c>
      <c r="DU37" s="76">
        <f>SUMIFS('Planificación 2026-1'!R:R,'Planificación 2026-1'!W:W,C37,'Planificación 2026-1'!F:F,"SUNAMPE",'Planificación 2026-1'!X:X,"VIRTUAL",'Planificación 2026-1'!I:I,"&gt;2")</f>
        <v>0</v>
      </c>
      <c r="DV37" s="76">
        <f>SUMIFS('Planificación 2026-1'!R:R,'Planificación 2026-1'!W:W,C37,'Planificación 2026-1'!F:F,"SUNAMPE",'Planificación 2026-1'!X:X,"&lt;&gt;VIRTUAL",'Planificación 2026-1'!I:I,"&gt;2")</f>
        <v>0</v>
      </c>
      <c r="DW37" s="76">
        <f>SUMIFS('Planificación 2026-1'!R:R,'Planificación 2026-1'!W:W,C37,'Planificación 2026-1'!F:F,"FILIAL",'Planificación 2026-1'!X:X,"VIRTUAL",'Planificación 2026-1'!I:I,"&gt;2")</f>
        <v>0</v>
      </c>
      <c r="DX37" s="76">
        <f>SUMIFS('Planificación 2026-1'!R:R,'Planificación 2026-1'!W:W,C37,'Planificación 2026-1'!F:F,"FILIAL",'Planificación 2026-1'!X:X,"&lt;&gt;VIRTUAL",'Planificación 2026-1'!I:I,"&gt;2")</f>
        <v>0</v>
      </c>
      <c r="DY37" s="76">
        <f>SUMIFS('Planificación 2026-1'!R:R,'Planificación 2026-1'!W:W,C37,'Planificación 2026-1'!F:F,"PORUMA",'Planificación 2026-1'!X:X,"VIRTUAL",'Planificación 2026-1'!I:I,"&gt;2")</f>
        <v>0</v>
      </c>
      <c r="DZ37" s="76">
        <f>SUMIFS('Planificación 2026-1'!R:R,'Planificación 2026-1'!W:W,C37,'Planificación 2026-1'!F:F,"PORUMA",'Planificación 2026-1'!X:X,"&lt;&gt;VIRTUAL",'Planificación 2026-1'!I:I,"&gt;2")</f>
        <v>0</v>
      </c>
      <c r="EA37" s="76">
        <f>SUMIFS('Planificación 2026-1'!R:R,'Planificación 2026-1'!W:W,C37,'Planificación 2026-1'!F:F,"HUAURA",'Planificación 2026-1'!X:X,"VIRTUAL",'Planificación 2026-1'!I:I,"&gt;2")</f>
        <v>0</v>
      </c>
      <c r="EB37" s="76">
        <f>SUMIFS('Planificación 2026-1'!R:R,'Planificación 2026-1'!W:W,C37,'Planificación 2026-1'!F:F,"HUAURA",'Planificación 2026-1'!X:X,"&lt;&gt;VIRTUAL",'Planificación 2026-1'!I:I,"&gt;2")</f>
        <v>0</v>
      </c>
      <c r="EC37" s="76">
        <f>SUMIFS('Planificación 2026-1'!R:R,'Planificación 2026-1'!W:W,C37,'Planificación 2026-1'!F:F,"PRINCIPAL",'Planificación 2026-1'!X:X,"VIRTUAL",'Planificación 2026-1'!I:I,"&lt;3")</f>
        <v>0</v>
      </c>
      <c r="ED37" s="76">
        <f>SUMIFS('Planificación 2026-1'!R:R,'Planificación 2026-1'!W:W,C37,'Planificación 2026-1'!F:F,"PRINCIPAL",'Planificación 2026-1'!X:X,"&lt;&gt;VIRTUAL",'Planificación 2026-1'!I:I,"&lt;3")</f>
        <v>15</v>
      </c>
      <c r="EE37" s="76">
        <f>SUMIFS('Planificación 2026-1'!R:R,'Planificación 2026-1'!W:W,C37,'Planificación 2026-1'!F:F,"SUNAMPE",'Planificación 2026-1'!X:X,"VIRTUAL",'Planificación 2026-1'!I:I,"&lt;3")</f>
        <v>0</v>
      </c>
      <c r="EF37" s="76">
        <f>SUMIFS('Planificación 2026-1'!R:R,'Planificación 2026-1'!W:W,C37,'Planificación 2026-1'!F:F,"SUNAMPE",'Planificación 2026-1'!X:X,"&lt;&gt;VIRTUAL",'Planificación 2026-1'!I:I,"&lt;3")</f>
        <v>0</v>
      </c>
      <c r="EG37" s="76">
        <f>SUMIFS('Planificación 2026-1'!R:R,'Planificación 2026-1'!W:W,C37,'Planificación 2026-1'!F:F,"FILIAL",'Planificación 2026-1'!X:X,"VIRTUAL",'Planificación 2026-1'!I:I,"&lt;3")</f>
        <v>0</v>
      </c>
      <c r="EH37" s="76">
        <f>SUMIFS('Planificación 2026-1'!R:R,'Planificación 2026-1'!W:W,C37,'Planificación 2026-1'!F:F,"FILIAL",'Planificación 2026-1'!X:X,"&lt;&gt;VIRTUAL",'Planificación 2026-1'!I:I,"&lt;3")</f>
        <v>0</v>
      </c>
      <c r="EI37" s="76">
        <f>SUMIFS('Planificación 2026-1'!R:R,'Planificación 2026-1'!W:W,C37,'Planificación 2026-1'!F:F,"PORUMA",'Planificación 2026-1'!X:X,"VIRTUAL",'Planificación 2026-1'!I:I,"&lt;3")</f>
        <v>0</v>
      </c>
      <c r="EJ37" s="76">
        <f>SUMIFS('Planificación 2026-1'!R:R,'Planificación 2026-1'!W:W,C37,'Planificación 2026-1'!F:F,"PORUMA",'Planificación 2026-1'!X:X,"&lt;&gt;VIRTUAL",'Planificación 2026-1'!I:I,"&lt;3")</f>
        <v>0</v>
      </c>
      <c r="EK37" s="76">
        <f>SUMIFS('Planificación 2026-1'!R:R,'Planificación 2026-1'!W:W,C37,'Planificación 2026-1'!F:F,"HUAURA",'Planificación 2026-1'!X:X,"VIRTUAL",'Planificación 2026-1'!I:I,"&lt;3")</f>
        <v>0</v>
      </c>
      <c r="EL37" s="76">
        <f>SUMIFS('Planificación 2026-1'!R:R,'Planificación 2026-1'!W:W,C37,'Planificación 2026-1'!F:F,"HUAURA",'Planificación 2026-1'!X:X,"&lt;&gt;VIRTUAL",'Planificación 2026-1'!I:I,"&lt;3")</f>
        <v>0</v>
      </c>
      <c r="EM37" s="76"/>
      <c r="EN37" s="76">
        <f t="shared" si="0"/>
        <v>0</v>
      </c>
      <c r="EO37" s="76">
        <f t="shared" si="1"/>
        <v>15</v>
      </c>
      <c r="EP37" s="76" t="b">
        <f t="shared" si="2"/>
        <v>1</v>
      </c>
      <c r="EQ37" s="76" t="str">
        <f t="shared" si="3"/>
        <v/>
      </c>
      <c r="ER37" s="76" t="str">
        <f t="shared" si="8"/>
        <v>PRESENCIAL</v>
      </c>
    </row>
    <row r="38" spans="1:148" hidden="1">
      <c r="A38" s="83"/>
      <c r="B38" s="119">
        <v>35</v>
      </c>
      <c r="C38" s="115" t="s">
        <v>206</v>
      </c>
      <c r="D38" s="112">
        <f>SUMIF('Planificación 2026-1'!W:W,C38,'Planificación 2026-1'!R:R)</f>
        <v>0</v>
      </c>
      <c r="E38" s="114" t="s">
        <v>173</v>
      </c>
      <c r="F38" s="115" t="s">
        <v>171</v>
      </c>
      <c r="G38" s="115" t="s">
        <v>153</v>
      </c>
      <c r="H38" s="115" t="s">
        <v>124</v>
      </c>
      <c r="I38" s="107" t="str">
        <f>IF(SUM(COUNTIFS('Planificación 2026-1'!F:F,"PRINCIPAL",'Planificación 2026-1'!W:W,C38,'Planificación 2026-1'!H:H,"AF"))&gt;0,"P01"," ")</f>
        <v xml:space="preserve"> </v>
      </c>
      <c r="J38" s="108" t="str">
        <f>IF(SUM(COUNTIFS('Planificación 2026-1'!F:F,"PRINCIPAL",'Planificación 2026-1'!W:W,C38,'Planificación 2026-1'!H:H,"EN"))&gt;0,"P02"," ")</f>
        <v xml:space="preserve"> </v>
      </c>
      <c r="K38" s="108" t="str">
        <f>IF(SUM(COUNTIFS('Planificación 2026-1'!F:F,"PRINCIPAL",'Planificación 2026-1'!W:W,C38,'Planificación 2026-1'!H:H,"IS"))&gt;0,"P03"," ")</f>
        <v xml:space="preserve"> </v>
      </c>
      <c r="L38" s="108" t="str">
        <f>IF(SUM(COUNTIFS('Planificación 2026-1'!F:F,"PRINCIPAL",'Planificación 2026-1'!W:W,C38,'Planificación 2026-1'!H:H,"PS"))&gt;0,"P04"," ")</f>
        <v xml:space="preserve"> </v>
      </c>
      <c r="M38" s="108"/>
      <c r="N38" s="108" t="str">
        <f>IF(SUM(COUNTIFS('Planificación 2026-1'!F:F,"PRINCIPAL",'Planificación 2026-1'!W:W,C38,'Planificación 2026-1'!H:H,"IN"))&gt;0,"P06"," ")</f>
        <v xml:space="preserve"> </v>
      </c>
      <c r="O38" s="108" t="str">
        <f>IF(SUM(COUNTIFS('Planificación 2026-1'!F:F,"PRINCIPAL",'Planificación 2026-1'!W:W,C38,'Planificación 2026-1'!H:H,"CA"))&gt;0,"P07"," ")</f>
        <v xml:space="preserve"> </v>
      </c>
      <c r="P38" s="108" t="str">
        <f>IF(SUM(COUNTIFS('Planificación 2026-1'!F:F,"PRINCIPAL",'Planificación 2026-1'!W:W,C38,'Planificación 2026-1'!H:H,"DE"))&gt;0,"P08"," ")</f>
        <v xml:space="preserve"> </v>
      </c>
      <c r="Q38" s="108" t="str">
        <f>IF(SUM(COUNTIFS('Planificación 2026-1'!F:F,"PRINCIPAL",'Planificación 2026-1'!W:W,C38,'Planificación 2026-1'!H:H,"OB"))&gt;0,"P09"," ")</f>
        <v xml:space="preserve"> </v>
      </c>
      <c r="R38" s="108" t="str">
        <f>IF(SUM(COUNTIFS('Planificación 2026-1'!F:F,"PRINCIPAL",'Planificación 2026-1'!W:W,C38,'Planificación 2026-1'!H:H,"MH"))&gt;0,"P31"," ")</f>
        <v xml:space="preserve"> </v>
      </c>
      <c r="S38" s="108" t="str">
        <f>IF(SUM(COUNTIFS('Planificación 2026-1'!F:F,"PRINCIPAL",'Planificación 2026-1'!W:W,C38,'Planificación 2026-1'!H:H,"IC"))&gt;0,"P32"," ")</f>
        <v xml:space="preserve"> </v>
      </c>
      <c r="T38" s="108" t="str">
        <f>IF(SUM(COUNTIFS('Planificación 2026-1'!F:F,"PRINCIPAL",'Planificación 2026-1'!W:W,C38,'Planificación 2026-1'!H:H,"AR"))&gt;0,"P34"," ")</f>
        <v xml:space="preserve"> </v>
      </c>
      <c r="U38" s="108" t="str">
        <f>IF(SUM(COUNTIFS('Planificación 2026-1'!F:F,"PRINCIPAL",'Planificación 2026-1'!W:W,C38,'Planificación 2026-1'!H:H,"T1"))&gt;0,"P35"," ")</f>
        <v xml:space="preserve"> </v>
      </c>
      <c r="V38" s="108" t="str">
        <f>IF(SUM(COUNTIFS('Planificación 2026-1'!F:F,"PRINCIPAL",'Planificación 2026-1'!W:W,C38,'Planificación 2026-1'!H:H,"T3"))&gt;0,"P36"," ")</f>
        <v xml:space="preserve"> </v>
      </c>
      <c r="W38" s="108" t="str">
        <f>IF(SUM(COUNTIFS('Planificación 2026-1'!F:F,"PRINCIPAL",'Planificación 2026-1'!W:W,C38,'Planificación 2026-1'!H:H,"T2"))&gt;0,"P37"," ")</f>
        <v xml:space="preserve"> </v>
      </c>
      <c r="X38" s="108" t="str">
        <f>IF(SUM(COUNTIFS('Planificación 2026-1'!F:F,"PRINCIPAL",'Planificación 2026-1'!W:W,C38,'Planificación 2026-1'!H:H,"AE"))&gt;0,"P38"," ")</f>
        <v xml:space="preserve"> </v>
      </c>
      <c r="Y38" s="108" t="str">
        <f>IF(SUM(COUNTIFS('Planificación 2026-1'!F:F,"PRINCIPAL",'Planificación 2026-1'!W:W,C38,'Planificación 2026-1'!H:H,"T4"))&gt;0,"P55"," ")</f>
        <v xml:space="preserve"> </v>
      </c>
      <c r="Z38" s="108" t="str">
        <f>IF(SUM(COUNTIFS('Planificación 2026-1'!F:F,"FILIAL",'Planificación 2026-1'!W:W,C38,'Planificación 2026-1'!H:H,"AF"))&gt;0," P01"," ")</f>
        <v xml:space="preserve"> </v>
      </c>
      <c r="AA38" s="108" t="str">
        <f>IF(SUM(COUNTIFS('Planificación 2026-1'!F:F,"FILIAL",'Planificación 2026-1'!W:W,C38,'Planificación 2026-1'!H:H,"EN"))&gt;0,"P02"," ")</f>
        <v xml:space="preserve"> </v>
      </c>
      <c r="AB38" s="108" t="str">
        <f>IF(SUM(COUNTIFS('Planificación 2026-1'!F:F,"FILIAL",'Planificación 2026-1'!W:W,C38,'Planificación 2026-1'!H:H,"IS"))&gt;0,"P03"," ")</f>
        <v xml:space="preserve"> </v>
      </c>
      <c r="AC38" s="108" t="str">
        <f>IF(SUM(COUNTIFS('Planificación 2026-1'!F:F,"FILIAL",'Planificación 2026-1'!W:W,C38,'Planificación 2026-1'!H:H,"PS"))&gt;0,"P04"," ")</f>
        <v xml:space="preserve"> </v>
      </c>
      <c r="AD38" s="108"/>
      <c r="AE38" s="108" t="str">
        <f>IF(SUM(COUNTIFS('Planificación 2026-1'!F:F,"FILIAL",'Planificación 2026-1'!W:W,C38,'Planificación 2026-1'!H:H,"IN"))&gt;0,"P06"," ")</f>
        <v xml:space="preserve"> </v>
      </c>
      <c r="AF38" s="108" t="str">
        <f>IF(SUM(COUNTIFS('Planificación 2026-1'!F:F,"FILIAL",'Planificación 2026-1'!W:W,C38,'Planificación 2026-1'!H:H,"CA"))&gt;0,"P07"," ")</f>
        <v xml:space="preserve"> </v>
      </c>
      <c r="AG38" s="108" t="str">
        <f>IF(SUM(COUNTIFS('Planificación 2026-1'!F:F,"FILIAL",'Planificación 2026-1'!W:W,C38,'Planificación 2026-1'!H:H,"DE"))&gt;0,"P08"," ")</f>
        <v xml:space="preserve"> </v>
      </c>
      <c r="AH38" s="108" t="str">
        <f>IF(SUM(COUNTIFS('Planificación 2026-1'!F:F,"FILIAL",'Planificación 2026-1'!W:W,C38,'Planificación 2026-1'!H:H,"OB"))&gt;0,"P09"," ")</f>
        <v xml:space="preserve"> </v>
      </c>
      <c r="AI38" s="108" t="str">
        <f>IF(SUM(COUNTIFS('Planificación 2026-1'!F:F,"FILIAL",'Planificación 2026-1'!W:W,C38,'Planificación 2026-1'!H:H,"MH"))&gt;0,"P31"," ")</f>
        <v xml:space="preserve"> </v>
      </c>
      <c r="AJ38" s="108" t="str">
        <f>IF(SUM(COUNTIFS('Planificación 2026-1'!F:F,"FILIAL",'Planificación 2026-1'!W:W,C38,'Planificación 2026-1'!H:H,"IC"))&gt;0,"P32"," ")</f>
        <v xml:space="preserve"> </v>
      </c>
      <c r="AK38" s="108" t="str">
        <f>IF(SUM(COUNTIFS('Planificación 2026-1'!F:F,"FILIAL",'Planificación 2026-1'!W:W,C38,'Planificación 2026-1'!H:H,"AR"))&gt;0,"P34"," ")</f>
        <v xml:space="preserve"> </v>
      </c>
      <c r="AL38" s="108" t="str">
        <f>IF(SUM(COUNTIFS('Planificación 2026-1'!F:F,"FILIAL",'Planificación 2026-1'!W:W,C38,'Planificación 2026-1'!H:H,"T1"))&gt;0,"P35"," ")</f>
        <v xml:space="preserve"> </v>
      </c>
      <c r="AM38" s="108" t="str">
        <f>IF(SUM(COUNTIFS('Planificación 2026-1'!F:F,"FILIAL",'Planificación 2026-1'!W:W,C38,'Planificación 2026-1'!H:H,"T3"))&gt;0,"P36"," ")</f>
        <v xml:space="preserve"> </v>
      </c>
      <c r="AN38" s="108" t="str">
        <f>IF(SUM(COUNTIFS('Planificación 2026-1'!F:F,"FILIAL",'Planificación 2026-1'!W:W,C38,'Planificación 2026-1'!H:H,"T2"))&gt;0,"P37"," ")</f>
        <v xml:space="preserve"> </v>
      </c>
      <c r="AO38" s="108" t="str">
        <f>IF(SUM(COUNTIFS('Planificación 2026-1'!F:F,"FILIAL",'Planificación 2026-1'!W:W,C38,'Planificación 2026-1'!H:H,"AE"))&gt;0,"P38"," ")</f>
        <v xml:space="preserve"> </v>
      </c>
      <c r="AP38" s="108" t="str">
        <f>IF(SUM(COUNTIFS('Planificación 2026-1'!F:F,"FILIAL",'Planificación 2026-1'!W:W,C38,'Planificación 2026-1'!H:H,"T4"))&gt;0,"P55"," ")</f>
        <v xml:space="preserve"> </v>
      </c>
      <c r="AQ38" s="108" t="str">
        <f>IF(SUM(COUNTIFS('Planificación 2026-1'!F:F,"SUNAMPE",'Planificación 2026-1'!W:W,C38,'Planificación 2026-1'!H:H,"AF"))&gt;0," P01"," ")</f>
        <v xml:space="preserve"> </v>
      </c>
      <c r="AR38" s="108" t="str">
        <f>IF(SUM(COUNTIFS('Planificación 2026-1'!F:F,"SUNAMPE",'Planificación 2026-1'!W:W,C38,'Planificación 2026-1'!H:H,"EN"))&gt;0,"P02"," ")</f>
        <v xml:space="preserve"> </v>
      </c>
      <c r="AS38" s="108" t="str">
        <f>IF(SUM(COUNTIFS('Planificación 2026-1'!F:F,"SUNAMPE",'Planificación 2026-1'!W:W,C38,'Planificación 2026-1'!H:H,"IS"))&gt;0,"P03"," ")</f>
        <v xml:space="preserve"> </v>
      </c>
      <c r="AT38" s="108" t="str">
        <f>IF(SUM(COUNTIFS('Planificación 2026-1'!F:F,"SUNAMPE",'Planificación 2026-1'!W:W,C38,'Planificación 2026-1'!H:H,"PS"))&gt;0,"P04"," ")</f>
        <v xml:space="preserve"> </v>
      </c>
      <c r="AU38" s="108"/>
      <c r="AV38" s="108" t="str">
        <f>IF(SUM(COUNTIFS('Planificación 2026-1'!F:F,"SUNAMPE",'Planificación 2026-1'!W:W,C38,'Planificación 2026-1'!H:H,"IN"))&gt;0,"P06"," ")</f>
        <v xml:space="preserve"> </v>
      </c>
      <c r="AW38" s="108" t="str">
        <f>IF(SUM(COUNTIFS('Planificación 2026-1'!F:F,"SUNAMPE",'Planificación 2026-1'!W:W,C38,'Planificación 2026-1'!H:H,"CA"))&gt;0,"P07"," ")</f>
        <v xml:space="preserve"> </v>
      </c>
      <c r="AX38" s="108" t="str">
        <f>IF(SUM(COUNTIFS('Planificación 2026-1'!F:F,"SUNAMPE",'Planificación 2026-1'!W:W,C38,'Planificación 2026-1'!H:H,"DE"))&gt;0,"P08"," ")</f>
        <v xml:space="preserve"> </v>
      </c>
      <c r="AY38" s="108" t="str">
        <f>IF(SUM(COUNTIFS('Planificación 2026-1'!F:F,"SUNAMPE",'Planificación 2026-1'!W:W,C38,'Planificación 2026-1'!H:H,"OB"))&gt;0,"P09"," ")</f>
        <v xml:space="preserve"> </v>
      </c>
      <c r="AZ38" s="108" t="str">
        <f>IF(SUM(COUNTIFS('Planificación 2026-1'!F:F,"SUNAMPE",'Planificación 2026-1'!W:W,C38,'Planificación 2026-1'!H:H,"MH"))&gt;0,"P31"," ")</f>
        <v xml:space="preserve"> </v>
      </c>
      <c r="BA38" s="108" t="str">
        <f>IF(SUM(COUNTIFS('Planificación 2026-1'!F:F,"SUNAMPE",'Planificación 2026-1'!W:W,C38,'Planificación 2026-1'!H:H,"IC"))&gt;0,"P32"," ")</f>
        <v xml:space="preserve"> </v>
      </c>
      <c r="BB38" s="108" t="str">
        <f>IF(SUM(COUNTIFS('Planificación 2026-1'!F:F,"SUNAMPE",'Planificación 2026-1'!W:W,C38,'Planificación 2026-1'!H:H,"AR"))&gt;0,"P34"," ")</f>
        <v xml:space="preserve"> </v>
      </c>
      <c r="BC38" s="108" t="str">
        <f>IF(SUM(COUNTIFS('Planificación 2026-1'!F:F,"SUNAMPE",'Planificación 2026-1'!W:W,C38,'Planificación 2026-1'!H:H,"T1"))&gt;0,"P35"," ")</f>
        <v xml:space="preserve"> </v>
      </c>
      <c r="BD38" s="108" t="str">
        <f>IF(SUM(COUNTIFS('Planificación 2026-1'!F:F,"SUNAMPE",'Planificación 2026-1'!W:W,C38,'Planificación 2026-1'!H:H,"T3"))&gt;0,"P36"," ")</f>
        <v xml:space="preserve"> </v>
      </c>
      <c r="BE38" s="108" t="str">
        <f>IF(SUM(COUNTIFS('Planificación 2026-1'!F:F,"SUNAMPE",'Planificación 2026-1'!W:W,C38,'Planificación 2026-1'!H:H,"T2"))&gt;0,"P37"," ")</f>
        <v xml:space="preserve"> </v>
      </c>
      <c r="BF38" s="108" t="str">
        <f>IF(SUM(COUNTIFS('Planificación 2026-1'!F:F,"SUNAMPE",'Planificación 2026-1'!W:W,C38,'Planificación 2026-1'!H:H,"AE"))&gt;0,"P38"," ")</f>
        <v xml:space="preserve"> </v>
      </c>
      <c r="BG38" s="108" t="str">
        <f>IF(SUM(COUNTIFS('Planificación 2026-1'!F:F,"SUNAMPE",'Planificación 2026-1'!W:W,C38,'Planificación 2026-1'!H:H,"T4"))&gt;0,"P55"," ")</f>
        <v xml:space="preserve"> </v>
      </c>
      <c r="BH38" s="108" t="str">
        <f>IF(SUM(COUNTIFS('Planificación 2026-1'!F:F,"HUAURA",'Planificación 2026-1'!W:W,C38,'Planificación 2026-1'!H:H,"AF"))&gt;0," P01"," ")</f>
        <v xml:space="preserve"> </v>
      </c>
      <c r="BI38" s="108" t="str">
        <f>IF(SUM(COUNTIFS('Planificación 2026-1'!F:F,"HUAURA",'Planificación 2026-1'!W:W,C38,'Planificación 2026-1'!H:H,"EN"))&gt;0,"P02"," ")</f>
        <v xml:space="preserve"> </v>
      </c>
      <c r="BJ38" s="108" t="str">
        <f>IF(SUM(COUNTIFS('Planificación 2026-1'!F:F,"HUAURA",'Planificación 2026-1'!W:W,C38,'Planificación 2026-1'!H:H,"IS"))&gt;0,"P03"," ")</f>
        <v xml:space="preserve"> </v>
      </c>
      <c r="BK38" s="108" t="str">
        <f>IF(SUM(COUNTIFS('Planificación 2026-1'!F:F,"HUAURA",'Planificación 2026-1'!W:W,C38,'Planificación 2026-1'!H:H,"PS"))&gt;0,"P04"," ")</f>
        <v xml:space="preserve"> </v>
      </c>
      <c r="BL38" s="108"/>
      <c r="BM38" s="108" t="str">
        <f>IF(SUM(COUNTIFS('Planificación 2026-1'!F:F,"HUAURA",'Planificación 2026-1'!W:W,C38,'Planificación 2026-1'!H:H,"IN"))&gt;0,"P06"," ")</f>
        <v xml:space="preserve"> </v>
      </c>
      <c r="BN38" s="108" t="str">
        <f>IF(SUM(COUNTIFS('Planificación 2026-1'!F:F,"HUAURA",'Planificación 2026-1'!W:W,C38,'Planificación 2026-1'!H:H,"CA"))&gt;0,"P07"," ")</f>
        <v xml:space="preserve"> </v>
      </c>
      <c r="BO38" s="108" t="str">
        <f>IF(SUM(COUNTIFS('Planificación 2026-1'!F:F,"HUAURA",'Planificación 2026-1'!W:W,C38,'Planificación 2026-1'!H:H,"DE"))&gt;0,"P08"," ")</f>
        <v xml:space="preserve"> </v>
      </c>
      <c r="BP38" s="108" t="str">
        <f>IF(SUM(COUNTIFS('Planificación 2026-1'!F:F,"HUAURA",'Planificación 2026-1'!W:W,C38,'Planificación 2026-1'!H:H,"OB"))&gt;0,"P09"," ")</f>
        <v xml:space="preserve"> </v>
      </c>
      <c r="BQ38" s="108" t="str">
        <f>IF(SUM(COUNTIFS('Planificación 2026-1'!F:F,"HUAURA",'Planificación 2026-1'!W:W,C38,'Planificación 2026-1'!H:H,"MH"))&gt;0,"P31"," ")</f>
        <v xml:space="preserve"> </v>
      </c>
      <c r="BR38" s="108" t="str">
        <f>IF(SUM(COUNTIFS('Planificación 2026-1'!F:F,"HUAURA",'Planificación 2026-1'!W:W,C38,'Planificación 2026-1'!H:H,"IC"))&gt;0,"P32"," ")</f>
        <v xml:space="preserve"> </v>
      </c>
      <c r="BS38" s="108" t="str">
        <f>IF(SUM(COUNTIFS('Planificación 2026-1'!F:F,"HUAURA",'Planificación 2026-1'!W:W,C38,'Planificación 2026-1'!H:H,"AR"))&gt;0,"P34"," ")</f>
        <v xml:space="preserve"> </v>
      </c>
      <c r="BT38" s="108" t="str">
        <f>IF(SUM(COUNTIFS('Planificación 2026-1'!F:F,"HUAURA",'Planificación 2026-1'!W:W,C38,'Planificación 2026-1'!H:H,"T1"))&gt;0,"P35"," ")</f>
        <v xml:space="preserve"> </v>
      </c>
      <c r="BU38" s="108" t="str">
        <f>IF(SUM(COUNTIFS('Planificación 2026-1'!F:F,"HUAURA",'Planificación 2026-1'!W:W,C38,'Planificación 2026-1'!H:H,"T3"))&gt;0,"P36"," ")</f>
        <v xml:space="preserve"> </v>
      </c>
      <c r="BV38" s="108" t="str">
        <f>IF(SUM(COUNTIFS('Planificación 2026-1'!F:F,"HUAURA",'Planificación 2026-1'!W:W,C38,'Planificación 2026-1'!H:H,"T2"))&gt;0,"P37"," ")</f>
        <v xml:space="preserve"> </v>
      </c>
      <c r="BW38" s="108" t="str">
        <f>IF(SUM(COUNTIFS('Planificación 2026-1'!F:F,"HUAURA",'Planificación 2026-1'!W:W,C38,'Planificación 2026-1'!H:H,"AE"))&gt;0,"P38"," ")</f>
        <v xml:space="preserve"> </v>
      </c>
      <c r="BX38" s="108" t="str">
        <f>IF(SUM(COUNTIFS('Planificación 2026-1'!F:F,"HUAURA",'Planificación 2026-1'!W:W,C38,'Planificación 2026-1'!H:H,"T4"))&gt;0,"P55"," ")</f>
        <v xml:space="preserve"> </v>
      </c>
      <c r="BY38" s="109">
        <f>SUMIFS('Planificación 2026-1'!R:R,'Planificación 2026-1'!W:W,C38,'Planificación 2026-1'!H:H,"AF",'Planificación 2026-1'!I:I,"&gt;2")</f>
        <v>0</v>
      </c>
      <c r="BZ38" s="109">
        <f>SUMIFS('Planificación 2026-1'!R:R,'Planificación 2026-1'!W:W,C38,'Planificación 2026-1'!H:H,"EN",'Planificación 2026-1'!I:I,"&gt;2")</f>
        <v>0</v>
      </c>
      <c r="CA38" s="109">
        <f>SUMIFS('Planificación 2026-1'!R:R,'Planificación 2026-1'!W:W,C38,'Planificación 2026-1'!H:H,"IS",'Planificación 2026-1'!I:I,"&gt;2")</f>
        <v>0</v>
      </c>
      <c r="CB38" s="109">
        <f>SUMIFS('Planificación 2026-1'!R:R,'Planificación 2026-1'!W:W,C38,'Planificación 2026-1'!H:H,"PS",'Planificación 2026-1'!I:I,"&gt;2")</f>
        <v>0</v>
      </c>
      <c r="CC38" s="109">
        <f>SUMIFS('Planificación 2026-1'!R:R,'Planificación 2026-1'!W:W,C38,'Planificación 2026-1'!H:H,"IN",'Planificación 2026-1'!I:I,"&gt;2")</f>
        <v>0</v>
      </c>
      <c r="CD38" s="109">
        <f>SUMIFS('Planificación 2026-1'!R:R,'Planificación 2026-1'!W:W,C38,'Planificación 2026-1'!H:H,"CA",'Planificación 2026-1'!I:I,"&gt;2")</f>
        <v>0</v>
      </c>
      <c r="CE38" s="109">
        <f>SUMIFS('Planificación 2026-1'!R:R,'Planificación 2026-1'!W:W,C38,'Planificación 2026-1'!H:H,"DE",'Planificación 2026-1'!I:I,"&gt;2")</f>
        <v>0</v>
      </c>
      <c r="CF38" s="109">
        <f>SUMIFS('Planificación 2026-1'!R:R,'Planificación 2026-1'!W:W,C38,'Planificación 2026-1'!H:H,"OB",'Planificación 2026-1'!I:I,"&gt;2")</f>
        <v>0</v>
      </c>
      <c r="CG38" s="109">
        <f>SUMIFS('Planificación 2026-1'!R:R,'Planificación 2026-1'!W:W,C38,'Planificación 2026-1'!H:H,"MH",'Planificación 2026-1'!I:I,"&gt;2")</f>
        <v>0</v>
      </c>
      <c r="CH38" s="109">
        <f>SUMIFS('Planificación 2026-1'!R:R,'Planificación 2026-1'!W:W,C38,'Planificación 2026-1'!H:H,"IC",'Planificación 2026-1'!I:I,"&gt;2")</f>
        <v>0</v>
      </c>
      <c r="CI38" s="109">
        <f>SUMIFS('Planificación 2026-1'!R:R,'Planificación 2026-1'!W:W,C38,'Planificación 2026-1'!H:H,"AR",'Planificación 2026-1'!I:I,"&gt;2")</f>
        <v>0</v>
      </c>
      <c r="CJ38" s="109">
        <f>SUMIFS('Planificación 2026-1'!R:R,'Planificación 2026-1'!W:W,C38,'Planificación 2026-1'!H:H,"T1",'Planificación 2026-1'!I:I,"&gt;2")</f>
        <v>0</v>
      </c>
      <c r="CK38" s="109">
        <f>SUMIFS('Planificación 2026-1'!R:R,'Planificación 2026-1'!W:W,C38,'Planificación 2026-1'!H:H,"T3",'Planificación 2026-1'!I:I,"&gt;2")</f>
        <v>0</v>
      </c>
      <c r="CL38" s="109">
        <f>SUMIFS('Planificación 2026-1'!R:R,'Planificación 2026-1'!W:W,C38,'Planificación 2026-1'!H:H,"T2",'Planificación 2026-1'!I:I,"&gt;2")</f>
        <v>0</v>
      </c>
      <c r="CM38" s="109">
        <f>SUMIFS('Planificación 2026-1'!R:R,'Planificación 2026-1'!W:W,C38,'Planificación 2026-1'!H:H,"AE",'Planificación 2026-1'!I:I,"&gt;2")</f>
        <v>0</v>
      </c>
      <c r="CN38" s="109">
        <f>SUMIFS('Planificación 2026-1'!R:R,'Planificación 2026-1'!W:W,C38,'Planificación 2026-1'!H:H,"T4",'Planificación 2026-1'!I:I,"&gt;2")</f>
        <v>0</v>
      </c>
      <c r="CO38" s="109">
        <f>SUMIFS('Planificación 2026-1'!R:R,'Planificación 2026-1'!W:W,C38,'Planificación 2026-1'!H:H,"AF",'Planificación 2026-1'!I:I,"&lt;3")</f>
        <v>0</v>
      </c>
      <c r="CP38" s="109">
        <f>SUMIFS('Planificación 2026-1'!R:R,'Planificación 2026-1'!W:W,C38,'Planificación 2026-1'!H:H,"EN",'Planificación 2026-1'!I:I,"&lt;3")</f>
        <v>0</v>
      </c>
      <c r="CQ38" s="109">
        <f>SUMIFS('Planificación 2026-1'!R:R,'Planificación 2026-1'!W:W,C38,'Planificación 2026-1'!H:H,"IS",'Planificación 2026-1'!I:I,"&lt;3")</f>
        <v>0</v>
      </c>
      <c r="CR38" s="109">
        <f>SUMIFS('Planificación 2026-1'!R:R,'Planificación 2026-1'!W:W,C38,'Planificación 2026-1'!H:H,"PS",'Planificación 2026-1'!I:I,"&lt;3")</f>
        <v>0</v>
      </c>
      <c r="CS38" s="109">
        <f>SUMIFS('Planificación 2026-1'!R:R,'Planificación 2026-1'!W:W,C38,'Planificación 2026-1'!H:H,"IN",'Planificación 2026-1'!I:I,"&lt;3")</f>
        <v>0</v>
      </c>
      <c r="CT38" s="109">
        <f>SUMIFS('Planificación 2026-1'!R:R,'Planificación 2026-1'!W:W,C38,'Planificación 2026-1'!H:H,"CA",'Planificación 2026-1'!I:I,"&lt;3")</f>
        <v>0</v>
      </c>
      <c r="CU38" s="109">
        <f>SUMIFS('Planificación 2026-1'!R:R,'Planificación 2026-1'!W:W,C38,'Planificación 2026-1'!H:H,"DE",'Planificación 2026-1'!I:I,"&lt;3")</f>
        <v>0</v>
      </c>
      <c r="CV38" s="109">
        <f>SUMIFS('Planificación 2026-1'!R:R,'Planificación 2026-1'!W:W,C38,'Planificación 2026-1'!H:H,"OB",'Planificación 2026-1'!I:I,"&lt;3")</f>
        <v>0</v>
      </c>
      <c r="CW38" s="109">
        <f>SUMIFS('Planificación 2026-1'!R:R,'Planificación 2026-1'!W:W,C38,'Planificación 2026-1'!H:H,"MH",'Planificación 2026-1'!I:I,"&lt;3")</f>
        <v>0</v>
      </c>
      <c r="CX38" s="109">
        <f>SUMIFS('Planificación 2026-1'!R:R,'Planificación 2026-1'!W:W,C38,'Planificación 2026-1'!H:H,"IC",'Planificación 2026-1'!I:I,"&lt;3")</f>
        <v>0</v>
      </c>
      <c r="CY38" s="109">
        <f>SUMIFS('Planificación 2026-1'!R:R,'Planificación 2026-1'!W:W,C38,'Planificación 2026-1'!H:H,"AR",'Planificación 2026-1'!I:I,"&lt;3")</f>
        <v>0</v>
      </c>
      <c r="CZ38" s="109">
        <f>SUMIFS('Planificación 2026-1'!R:R,'Planificación 2026-1'!W:W,C38,'Planificación 2026-1'!H:H,"T1",'Planificación 2026-1'!I:I,"&lt;3")</f>
        <v>0</v>
      </c>
      <c r="DA38" s="109">
        <f>SUMIFS('Planificación 2026-1'!R:R,'Planificación 2026-1'!W:W,C38,'Planificación 2026-1'!H:H,"T3",'Planificación 2026-1'!I:I,"&lt;3")</f>
        <v>0</v>
      </c>
      <c r="DB38" s="109">
        <f>SUMIFS('Planificación 2026-1'!R:R,'Planificación 2026-1'!W:W,C38,'Planificación 2026-1'!H:H,"T2",'Planificación 2026-1'!I:I,"&lt;3")</f>
        <v>0</v>
      </c>
      <c r="DC38" s="109">
        <f>SUMIFS('Planificación 2026-1'!R:R,'Planificación 2026-1'!W:W,C38,'Planificación 2026-1'!H:H,"AE",'Planificación 2026-1'!I:I,"&lt;3")</f>
        <v>0</v>
      </c>
      <c r="DD38" s="109">
        <f>SUMIFS('Planificación 2026-1'!R:R,'Planificación 2026-1'!W:W,C38,'Planificación 2026-1'!H:H,"T4",'Planificación 2026-1'!I:I,"&lt;3")</f>
        <v>0</v>
      </c>
      <c r="DE38" s="108" t="str">
        <f t="shared" si="4"/>
        <v/>
      </c>
      <c r="DF38" s="41">
        <f>IF(C38="","",SUMIFS('Planificación 2026-1'!R:R,'Planificación 2026-1'!W:W,C38,'Planificación 2026-1'!F:F,"PRINCIPAL",'Planificación 2026-1'!X:X,"VIRTUAL"))</f>
        <v>0</v>
      </c>
      <c r="DG38" s="41">
        <f>IF(C38="","",SUMIFS('Planificación 2026-1'!R:R,'Planificación 2026-1'!W:W,C38,'Planificación 2026-1'!F:F,"PRINCIPAL",'Planificación 2026-1'!X:X,"PRESENCIAL"))</f>
        <v>0</v>
      </c>
      <c r="DH38" s="41">
        <f>IF(C38="","",SUMIFS('Planificación 2026-1'!R:R,'Planificación 2026-1'!W:W,C38,'Planificación 2026-1'!F:F,"PRINCIPAL",'Planificación 2026-1'!X:X,"HIBRIDO PRESENCIAL"))</f>
        <v>0</v>
      </c>
      <c r="DI38" s="108" t="str">
        <f t="shared" si="5"/>
        <v/>
      </c>
      <c r="DJ38" s="108">
        <f>IF(C38="","",SUMIFS('Planificación 2026-1'!R:R,'Planificación 2026-1'!W:W,C38,'Planificación 2026-1'!F:F,"FILIAL",'Planificación 2026-1'!X:X,"VIRTUAL"))</f>
        <v>0</v>
      </c>
      <c r="DK38" s="110">
        <f>IF(C38="","",SUMIFS('Planificación 2026-1'!R:R,'Planificación 2026-1'!W:W,C38,'Planificación 2026-1'!F:F,"FILIAL",'Planificación 2026-1'!X:X,"PRESENCIAL"))</f>
        <v>0</v>
      </c>
      <c r="DL38" s="61">
        <f>IF(C38="","",SUMIFS('Planificación 2026-1'!R:R,'Planificación 2026-1'!W:W,C38,'Planificación 2026-1'!F:F,"FILIAL",'Planificación 2026-1'!X:X,"HIBRIDO PRESENCIAL"))</f>
        <v>0</v>
      </c>
      <c r="DM38" s="111" t="str">
        <f t="shared" si="6"/>
        <v/>
      </c>
      <c r="DN38" s="108">
        <f>IF(C38="","",SUMIFS('Planificación 2026-1'!R:R,'Planificación 2026-1'!W:W,C38,'Planificación 2026-1'!F:F,"SUNAMPE",'Planificación 2026-1'!X:X,"VIRTUAL"))</f>
        <v>0</v>
      </c>
      <c r="DO38" s="61">
        <f>IF(C38="","",SUMIFS('Planificación 2026-1'!R:R,'Planificación 2026-1'!W:W,C38,'Planificación 2026-1'!F:F,"SUNAMPE",'Planificación 2026-1'!X:X,"PRESENCIAL"))</f>
        <v>0</v>
      </c>
      <c r="DP38" s="111" t="str">
        <f t="shared" si="7"/>
        <v/>
      </c>
      <c r="DQ38" s="108">
        <f>IF(C38="","",SUMIFS('Planificación 2026-1'!R:R,'Planificación 2026-1'!W:W,C38,'Planificación 2026-1'!F:F,"HUAURA",'Planificación 2026-1'!X:X,"VIRTUAL"))</f>
        <v>0</v>
      </c>
      <c r="DR38" s="61">
        <f>IF(C38="","",SUMIFS('Planificación 2026-1'!R:R,'Planificación 2026-1'!W:W,C38,'Planificación 2026-1'!F:F,"HUAURA",'Planificación 2026-1'!X:X,"PRESENCIAL"))</f>
        <v>0</v>
      </c>
      <c r="DS38" s="76">
        <f>SUMIFS('Planificación 2026-1'!R:R,'Planificación 2026-1'!W:W,C38,'Planificación 2026-1'!F:F,"PRINCIPAL",'Planificación 2026-1'!X:X,"VIRTUAL",'Planificación 2026-1'!I:I,"&gt;2")</f>
        <v>0</v>
      </c>
      <c r="DT38" s="76">
        <f>SUMIFS('Planificación 2026-1'!R:R,'Planificación 2026-1'!W:W,C38,'Planificación 2026-1'!F:F,"PRINCIPAL",'Planificación 2026-1'!X:X,"&lt;&gt;VIRTUAL",'Planificación 2026-1'!I:I,"&gt;2")</f>
        <v>0</v>
      </c>
      <c r="DU38" s="76">
        <f>SUMIFS('Planificación 2026-1'!R:R,'Planificación 2026-1'!W:W,C38,'Planificación 2026-1'!F:F,"SUNAMPE",'Planificación 2026-1'!X:X,"VIRTUAL",'Planificación 2026-1'!I:I,"&gt;2")</f>
        <v>0</v>
      </c>
      <c r="DV38" s="76">
        <f>SUMIFS('Planificación 2026-1'!R:R,'Planificación 2026-1'!W:W,C38,'Planificación 2026-1'!F:F,"SUNAMPE",'Planificación 2026-1'!X:X,"&lt;&gt;VIRTUAL",'Planificación 2026-1'!I:I,"&gt;2")</f>
        <v>0</v>
      </c>
      <c r="DW38" s="76">
        <f>SUMIFS('Planificación 2026-1'!R:R,'Planificación 2026-1'!W:W,C38,'Planificación 2026-1'!F:F,"FILIAL",'Planificación 2026-1'!X:X,"VIRTUAL",'Planificación 2026-1'!I:I,"&gt;2")</f>
        <v>0</v>
      </c>
      <c r="DX38" s="76">
        <f>SUMIFS('Planificación 2026-1'!R:R,'Planificación 2026-1'!W:W,C38,'Planificación 2026-1'!F:F,"FILIAL",'Planificación 2026-1'!X:X,"&lt;&gt;VIRTUAL",'Planificación 2026-1'!I:I,"&gt;2")</f>
        <v>0</v>
      </c>
      <c r="DY38" s="76">
        <f>SUMIFS('Planificación 2026-1'!R:R,'Planificación 2026-1'!W:W,C38,'Planificación 2026-1'!F:F,"PORUMA",'Planificación 2026-1'!X:X,"VIRTUAL",'Planificación 2026-1'!I:I,"&gt;2")</f>
        <v>0</v>
      </c>
      <c r="DZ38" s="76">
        <f>SUMIFS('Planificación 2026-1'!R:R,'Planificación 2026-1'!W:W,C38,'Planificación 2026-1'!F:F,"PORUMA",'Planificación 2026-1'!X:X,"&lt;&gt;VIRTUAL",'Planificación 2026-1'!I:I,"&gt;2")</f>
        <v>0</v>
      </c>
      <c r="EA38" s="76">
        <f>SUMIFS('Planificación 2026-1'!R:R,'Planificación 2026-1'!W:W,C38,'Planificación 2026-1'!F:F,"HUAURA",'Planificación 2026-1'!X:X,"VIRTUAL",'Planificación 2026-1'!I:I,"&gt;2")</f>
        <v>0</v>
      </c>
      <c r="EB38" s="76">
        <f>SUMIFS('Planificación 2026-1'!R:R,'Planificación 2026-1'!W:W,C38,'Planificación 2026-1'!F:F,"HUAURA",'Planificación 2026-1'!X:X,"&lt;&gt;VIRTUAL",'Planificación 2026-1'!I:I,"&gt;2")</f>
        <v>0</v>
      </c>
      <c r="EC38" s="76">
        <f>SUMIFS('Planificación 2026-1'!R:R,'Planificación 2026-1'!W:W,C38,'Planificación 2026-1'!F:F,"PRINCIPAL",'Planificación 2026-1'!X:X,"VIRTUAL",'Planificación 2026-1'!I:I,"&lt;3")</f>
        <v>0</v>
      </c>
      <c r="ED38" s="76">
        <f>SUMIFS('Planificación 2026-1'!R:R,'Planificación 2026-1'!W:W,C38,'Planificación 2026-1'!F:F,"PRINCIPAL",'Planificación 2026-1'!X:X,"&lt;&gt;VIRTUAL",'Planificación 2026-1'!I:I,"&lt;3")</f>
        <v>0</v>
      </c>
      <c r="EE38" s="76">
        <f>SUMIFS('Planificación 2026-1'!R:R,'Planificación 2026-1'!W:W,C38,'Planificación 2026-1'!F:F,"SUNAMPE",'Planificación 2026-1'!X:X,"VIRTUAL",'Planificación 2026-1'!I:I,"&lt;3")</f>
        <v>0</v>
      </c>
      <c r="EF38" s="76">
        <f>SUMIFS('Planificación 2026-1'!R:R,'Planificación 2026-1'!W:W,C38,'Planificación 2026-1'!F:F,"SUNAMPE",'Planificación 2026-1'!X:X,"&lt;&gt;VIRTUAL",'Planificación 2026-1'!I:I,"&lt;3")</f>
        <v>0</v>
      </c>
      <c r="EG38" s="76">
        <f>SUMIFS('Planificación 2026-1'!R:R,'Planificación 2026-1'!W:W,C38,'Planificación 2026-1'!F:F,"FILIAL",'Planificación 2026-1'!X:X,"VIRTUAL",'Planificación 2026-1'!I:I,"&lt;3")</f>
        <v>0</v>
      </c>
      <c r="EH38" s="76">
        <f>SUMIFS('Planificación 2026-1'!R:R,'Planificación 2026-1'!W:W,C38,'Planificación 2026-1'!F:F,"FILIAL",'Planificación 2026-1'!X:X,"&lt;&gt;VIRTUAL",'Planificación 2026-1'!I:I,"&lt;3")</f>
        <v>0</v>
      </c>
      <c r="EI38" s="76">
        <f>SUMIFS('Planificación 2026-1'!R:R,'Planificación 2026-1'!W:W,C38,'Planificación 2026-1'!F:F,"PORUMA",'Planificación 2026-1'!X:X,"VIRTUAL",'Planificación 2026-1'!I:I,"&lt;3")</f>
        <v>0</v>
      </c>
      <c r="EJ38" s="76">
        <f>SUMIFS('Planificación 2026-1'!R:R,'Planificación 2026-1'!W:W,C38,'Planificación 2026-1'!F:F,"PORUMA",'Planificación 2026-1'!X:X,"&lt;&gt;VIRTUAL",'Planificación 2026-1'!I:I,"&lt;3")</f>
        <v>0</v>
      </c>
      <c r="EK38" s="76">
        <f>SUMIFS('Planificación 2026-1'!R:R,'Planificación 2026-1'!W:W,C38,'Planificación 2026-1'!F:F,"HUAURA",'Planificación 2026-1'!X:X,"VIRTUAL",'Planificación 2026-1'!I:I,"&lt;3")</f>
        <v>0</v>
      </c>
      <c r="EL38" s="76">
        <f>SUMIFS('Planificación 2026-1'!R:R,'Planificación 2026-1'!W:W,C38,'Planificación 2026-1'!F:F,"HUAURA",'Planificación 2026-1'!X:X,"&lt;&gt;VIRTUAL",'Planificación 2026-1'!I:I,"&lt;3")</f>
        <v>0</v>
      </c>
      <c r="EM38" s="76"/>
      <c r="EN38" s="76">
        <f t="shared" si="0"/>
        <v>0</v>
      </c>
      <c r="EO38" s="76">
        <f t="shared" si="1"/>
        <v>0</v>
      </c>
      <c r="EP38" s="76" t="b">
        <f t="shared" si="2"/>
        <v>1</v>
      </c>
      <c r="EQ38" s="76" t="str">
        <f t="shared" si="3"/>
        <v/>
      </c>
      <c r="ER38" s="76" t="str">
        <f t="shared" si="8"/>
        <v>PRESENCIAL</v>
      </c>
    </row>
    <row r="39" spans="1:148" hidden="1">
      <c r="A39" s="83"/>
      <c r="B39" s="119">
        <v>36</v>
      </c>
      <c r="C39" s="115" t="s">
        <v>207</v>
      </c>
      <c r="D39" s="112">
        <f>SUMIF('Planificación 2026-1'!W:W,C39,'Planificación 2026-1'!R:R)</f>
        <v>0</v>
      </c>
      <c r="E39" s="114" t="s">
        <v>173</v>
      </c>
      <c r="F39" s="115" t="s">
        <v>171</v>
      </c>
      <c r="G39" s="115" t="s">
        <v>13</v>
      </c>
      <c r="H39" s="115" t="s">
        <v>146</v>
      </c>
      <c r="I39" s="107" t="str">
        <f>IF(SUM(COUNTIFS('Planificación 2026-1'!F:F,"PRINCIPAL",'Planificación 2026-1'!W:W,C39,'Planificación 2026-1'!H:H,"AF"))&gt;0,"P01"," ")</f>
        <v xml:space="preserve"> </v>
      </c>
      <c r="J39" s="108" t="str">
        <f>IF(SUM(COUNTIFS('Planificación 2026-1'!F:F,"PRINCIPAL",'Planificación 2026-1'!W:W,C39,'Planificación 2026-1'!H:H,"EN"))&gt;0,"P02"," ")</f>
        <v xml:space="preserve"> </v>
      </c>
      <c r="K39" s="108" t="str">
        <f>IF(SUM(COUNTIFS('Planificación 2026-1'!F:F,"PRINCIPAL",'Planificación 2026-1'!W:W,C39,'Planificación 2026-1'!H:H,"IS"))&gt;0,"P03"," ")</f>
        <v xml:space="preserve"> </v>
      </c>
      <c r="L39" s="108" t="str">
        <f>IF(SUM(COUNTIFS('Planificación 2026-1'!F:F,"PRINCIPAL",'Planificación 2026-1'!W:W,C39,'Planificación 2026-1'!H:H,"PS"))&gt;0,"P04"," ")</f>
        <v xml:space="preserve"> </v>
      </c>
      <c r="M39" s="108"/>
      <c r="N39" s="108" t="str">
        <f>IF(SUM(COUNTIFS('Planificación 2026-1'!F:F,"PRINCIPAL",'Planificación 2026-1'!W:W,C39,'Planificación 2026-1'!H:H,"IN"))&gt;0,"P06"," ")</f>
        <v xml:space="preserve"> </v>
      </c>
      <c r="O39" s="108" t="str">
        <f>IF(SUM(COUNTIFS('Planificación 2026-1'!F:F,"PRINCIPAL",'Planificación 2026-1'!W:W,C39,'Planificación 2026-1'!H:H,"CA"))&gt;0,"P07"," ")</f>
        <v xml:space="preserve"> </v>
      </c>
      <c r="P39" s="108" t="str">
        <f>IF(SUM(COUNTIFS('Planificación 2026-1'!F:F,"PRINCIPAL",'Planificación 2026-1'!W:W,C39,'Planificación 2026-1'!H:H,"DE"))&gt;0,"P08"," ")</f>
        <v xml:space="preserve"> </v>
      </c>
      <c r="Q39" s="108" t="str">
        <f>IF(SUM(COUNTIFS('Planificación 2026-1'!F:F,"PRINCIPAL",'Planificación 2026-1'!W:W,C39,'Planificación 2026-1'!H:H,"OB"))&gt;0,"P09"," ")</f>
        <v xml:space="preserve"> </v>
      </c>
      <c r="R39" s="108" t="str">
        <f>IF(SUM(COUNTIFS('Planificación 2026-1'!F:F,"PRINCIPAL",'Planificación 2026-1'!W:W,C39,'Planificación 2026-1'!H:H,"MH"))&gt;0,"P31"," ")</f>
        <v xml:space="preserve"> </v>
      </c>
      <c r="S39" s="108" t="str">
        <f>IF(SUM(COUNTIFS('Planificación 2026-1'!F:F,"PRINCIPAL",'Planificación 2026-1'!W:W,C39,'Planificación 2026-1'!H:H,"IC"))&gt;0,"P32"," ")</f>
        <v xml:space="preserve"> </v>
      </c>
      <c r="T39" s="108" t="str">
        <f>IF(SUM(COUNTIFS('Planificación 2026-1'!F:F,"PRINCIPAL",'Planificación 2026-1'!W:W,C39,'Planificación 2026-1'!H:H,"AR"))&gt;0,"P34"," ")</f>
        <v xml:space="preserve"> </v>
      </c>
      <c r="U39" s="108" t="str">
        <f>IF(SUM(COUNTIFS('Planificación 2026-1'!F:F,"PRINCIPAL",'Planificación 2026-1'!W:W,C39,'Planificación 2026-1'!H:H,"T1"))&gt;0,"P35"," ")</f>
        <v xml:space="preserve"> </v>
      </c>
      <c r="V39" s="108" t="str">
        <f>IF(SUM(COUNTIFS('Planificación 2026-1'!F:F,"PRINCIPAL",'Planificación 2026-1'!W:W,C39,'Planificación 2026-1'!H:H,"T3"))&gt;0,"P36"," ")</f>
        <v xml:space="preserve"> </v>
      </c>
      <c r="W39" s="108" t="str">
        <f>IF(SUM(COUNTIFS('Planificación 2026-1'!F:F,"PRINCIPAL",'Planificación 2026-1'!W:W,C39,'Planificación 2026-1'!H:H,"T2"))&gt;0,"P37"," ")</f>
        <v xml:space="preserve"> </v>
      </c>
      <c r="X39" s="108" t="str">
        <f>IF(SUM(COUNTIFS('Planificación 2026-1'!F:F,"PRINCIPAL",'Planificación 2026-1'!W:W,C39,'Planificación 2026-1'!H:H,"AE"))&gt;0,"P38"," ")</f>
        <v xml:space="preserve"> </v>
      </c>
      <c r="Y39" s="108" t="str">
        <f>IF(SUM(COUNTIFS('Planificación 2026-1'!F:F,"PRINCIPAL",'Planificación 2026-1'!W:W,C39,'Planificación 2026-1'!H:H,"T4"))&gt;0,"P55"," ")</f>
        <v xml:space="preserve"> </v>
      </c>
      <c r="Z39" s="108" t="str">
        <f>IF(SUM(COUNTIFS('Planificación 2026-1'!F:F,"FILIAL",'Planificación 2026-1'!W:W,C39,'Planificación 2026-1'!H:H,"AF"))&gt;0," P01"," ")</f>
        <v xml:space="preserve"> </v>
      </c>
      <c r="AA39" s="108" t="str">
        <f>IF(SUM(COUNTIFS('Planificación 2026-1'!F:F,"FILIAL",'Planificación 2026-1'!W:W,C39,'Planificación 2026-1'!H:H,"EN"))&gt;0,"P02"," ")</f>
        <v xml:space="preserve"> </v>
      </c>
      <c r="AB39" s="108" t="str">
        <f>IF(SUM(COUNTIFS('Planificación 2026-1'!F:F,"FILIAL",'Planificación 2026-1'!W:W,C39,'Planificación 2026-1'!H:H,"IS"))&gt;0,"P03"," ")</f>
        <v xml:space="preserve"> </v>
      </c>
      <c r="AC39" s="108" t="str">
        <f>IF(SUM(COUNTIFS('Planificación 2026-1'!F:F,"FILIAL",'Planificación 2026-1'!W:W,C39,'Planificación 2026-1'!H:H,"PS"))&gt;0,"P04"," ")</f>
        <v xml:space="preserve"> </v>
      </c>
      <c r="AD39" s="108"/>
      <c r="AE39" s="108" t="str">
        <f>IF(SUM(COUNTIFS('Planificación 2026-1'!F:F,"FILIAL",'Planificación 2026-1'!W:W,C39,'Planificación 2026-1'!H:H,"IN"))&gt;0,"P06"," ")</f>
        <v xml:space="preserve"> </v>
      </c>
      <c r="AF39" s="108" t="str">
        <f>IF(SUM(COUNTIFS('Planificación 2026-1'!F:F,"FILIAL",'Planificación 2026-1'!W:W,C39,'Planificación 2026-1'!H:H,"CA"))&gt;0,"P07"," ")</f>
        <v xml:space="preserve"> </v>
      </c>
      <c r="AG39" s="108" t="str">
        <f>IF(SUM(COUNTIFS('Planificación 2026-1'!F:F,"FILIAL",'Planificación 2026-1'!W:W,C39,'Planificación 2026-1'!H:H,"DE"))&gt;0,"P08"," ")</f>
        <v xml:space="preserve"> </v>
      </c>
      <c r="AH39" s="108" t="str">
        <f>IF(SUM(COUNTIFS('Planificación 2026-1'!F:F,"FILIAL",'Planificación 2026-1'!W:W,C39,'Planificación 2026-1'!H:H,"OB"))&gt;0,"P09"," ")</f>
        <v xml:space="preserve"> </v>
      </c>
      <c r="AI39" s="108" t="str">
        <f>IF(SUM(COUNTIFS('Planificación 2026-1'!F:F,"FILIAL",'Planificación 2026-1'!W:W,C39,'Planificación 2026-1'!H:H,"MH"))&gt;0,"P31"," ")</f>
        <v xml:space="preserve"> </v>
      </c>
      <c r="AJ39" s="108" t="str">
        <f>IF(SUM(COUNTIFS('Planificación 2026-1'!F:F,"FILIAL",'Planificación 2026-1'!W:W,C39,'Planificación 2026-1'!H:H,"IC"))&gt;0,"P32"," ")</f>
        <v xml:space="preserve"> </v>
      </c>
      <c r="AK39" s="108" t="str">
        <f>IF(SUM(COUNTIFS('Planificación 2026-1'!F:F,"FILIAL",'Planificación 2026-1'!W:W,C39,'Planificación 2026-1'!H:H,"AR"))&gt;0,"P34"," ")</f>
        <v xml:space="preserve"> </v>
      </c>
      <c r="AL39" s="108" t="str">
        <f>IF(SUM(COUNTIFS('Planificación 2026-1'!F:F,"FILIAL",'Planificación 2026-1'!W:W,C39,'Planificación 2026-1'!H:H,"T1"))&gt;0,"P35"," ")</f>
        <v xml:space="preserve"> </v>
      </c>
      <c r="AM39" s="108" t="str">
        <f>IF(SUM(COUNTIFS('Planificación 2026-1'!F:F,"FILIAL",'Planificación 2026-1'!W:W,C39,'Planificación 2026-1'!H:H,"T3"))&gt;0,"P36"," ")</f>
        <v xml:space="preserve"> </v>
      </c>
      <c r="AN39" s="108" t="str">
        <f>IF(SUM(COUNTIFS('Planificación 2026-1'!F:F,"FILIAL",'Planificación 2026-1'!W:W,C39,'Planificación 2026-1'!H:H,"T2"))&gt;0,"P37"," ")</f>
        <v xml:space="preserve"> </v>
      </c>
      <c r="AO39" s="108" t="str">
        <f>IF(SUM(COUNTIFS('Planificación 2026-1'!F:F,"FILIAL",'Planificación 2026-1'!W:W,C39,'Planificación 2026-1'!H:H,"AE"))&gt;0,"P38"," ")</f>
        <v xml:space="preserve"> </v>
      </c>
      <c r="AP39" s="108" t="str">
        <f>IF(SUM(COUNTIFS('Planificación 2026-1'!F:F,"FILIAL",'Planificación 2026-1'!W:W,C39,'Planificación 2026-1'!H:H,"T4"))&gt;0,"P55"," ")</f>
        <v xml:space="preserve"> </v>
      </c>
      <c r="AQ39" s="108" t="str">
        <f>IF(SUM(COUNTIFS('Planificación 2026-1'!F:F,"SUNAMPE",'Planificación 2026-1'!W:W,C39,'Planificación 2026-1'!H:H,"AF"))&gt;0," P01"," ")</f>
        <v xml:space="preserve"> </v>
      </c>
      <c r="AR39" s="108" t="str">
        <f>IF(SUM(COUNTIFS('Planificación 2026-1'!F:F,"SUNAMPE",'Planificación 2026-1'!W:W,C39,'Planificación 2026-1'!H:H,"EN"))&gt;0,"P02"," ")</f>
        <v xml:space="preserve"> </v>
      </c>
      <c r="AS39" s="108" t="str">
        <f>IF(SUM(COUNTIFS('Planificación 2026-1'!F:F,"SUNAMPE",'Planificación 2026-1'!W:W,C39,'Planificación 2026-1'!H:H,"IS"))&gt;0,"P03"," ")</f>
        <v xml:space="preserve"> </v>
      </c>
      <c r="AT39" s="108" t="str">
        <f>IF(SUM(COUNTIFS('Planificación 2026-1'!F:F,"SUNAMPE",'Planificación 2026-1'!W:W,C39,'Planificación 2026-1'!H:H,"PS"))&gt;0,"P04"," ")</f>
        <v xml:space="preserve"> </v>
      </c>
      <c r="AU39" s="108"/>
      <c r="AV39" s="108" t="str">
        <f>IF(SUM(COUNTIFS('Planificación 2026-1'!F:F,"SUNAMPE",'Planificación 2026-1'!W:W,C39,'Planificación 2026-1'!H:H,"IN"))&gt;0,"P06"," ")</f>
        <v xml:space="preserve"> </v>
      </c>
      <c r="AW39" s="108" t="str">
        <f>IF(SUM(COUNTIFS('Planificación 2026-1'!F:F,"SUNAMPE",'Planificación 2026-1'!W:W,C39,'Planificación 2026-1'!H:H,"CA"))&gt;0,"P07"," ")</f>
        <v xml:space="preserve"> </v>
      </c>
      <c r="AX39" s="108" t="str">
        <f>IF(SUM(COUNTIFS('Planificación 2026-1'!F:F,"SUNAMPE",'Planificación 2026-1'!W:W,C39,'Planificación 2026-1'!H:H,"DE"))&gt;0,"P08"," ")</f>
        <v xml:space="preserve"> </v>
      </c>
      <c r="AY39" s="108" t="str">
        <f>IF(SUM(COUNTIFS('Planificación 2026-1'!F:F,"SUNAMPE",'Planificación 2026-1'!W:W,C39,'Planificación 2026-1'!H:H,"OB"))&gt;0,"P09"," ")</f>
        <v xml:space="preserve"> </v>
      </c>
      <c r="AZ39" s="108" t="str">
        <f>IF(SUM(COUNTIFS('Planificación 2026-1'!F:F,"SUNAMPE",'Planificación 2026-1'!W:W,C39,'Planificación 2026-1'!H:H,"MH"))&gt;0,"P31"," ")</f>
        <v xml:space="preserve"> </v>
      </c>
      <c r="BA39" s="108" t="str">
        <f>IF(SUM(COUNTIFS('Planificación 2026-1'!F:F,"SUNAMPE",'Planificación 2026-1'!W:W,C39,'Planificación 2026-1'!H:H,"IC"))&gt;0,"P32"," ")</f>
        <v xml:space="preserve"> </v>
      </c>
      <c r="BB39" s="108" t="str">
        <f>IF(SUM(COUNTIFS('Planificación 2026-1'!F:F,"SUNAMPE",'Planificación 2026-1'!W:W,C39,'Planificación 2026-1'!H:H,"AR"))&gt;0,"P34"," ")</f>
        <v xml:space="preserve"> </v>
      </c>
      <c r="BC39" s="108" t="str">
        <f>IF(SUM(COUNTIFS('Planificación 2026-1'!F:F,"SUNAMPE",'Planificación 2026-1'!W:W,C39,'Planificación 2026-1'!H:H,"T1"))&gt;0,"P35"," ")</f>
        <v xml:space="preserve"> </v>
      </c>
      <c r="BD39" s="108" t="str">
        <f>IF(SUM(COUNTIFS('Planificación 2026-1'!F:F,"SUNAMPE",'Planificación 2026-1'!W:W,C39,'Planificación 2026-1'!H:H,"T3"))&gt;0,"P36"," ")</f>
        <v xml:space="preserve"> </v>
      </c>
      <c r="BE39" s="108" t="str">
        <f>IF(SUM(COUNTIFS('Planificación 2026-1'!F:F,"SUNAMPE",'Planificación 2026-1'!W:W,C39,'Planificación 2026-1'!H:H,"T2"))&gt;0,"P37"," ")</f>
        <v xml:space="preserve"> </v>
      </c>
      <c r="BF39" s="108" t="str">
        <f>IF(SUM(COUNTIFS('Planificación 2026-1'!F:F,"SUNAMPE",'Planificación 2026-1'!W:W,C39,'Planificación 2026-1'!H:H,"AE"))&gt;0,"P38"," ")</f>
        <v xml:space="preserve"> </v>
      </c>
      <c r="BG39" s="108" t="str">
        <f>IF(SUM(COUNTIFS('Planificación 2026-1'!F:F,"SUNAMPE",'Planificación 2026-1'!W:W,C39,'Planificación 2026-1'!H:H,"T4"))&gt;0,"P55"," ")</f>
        <v xml:space="preserve"> </v>
      </c>
      <c r="BH39" s="108" t="str">
        <f>IF(SUM(COUNTIFS('Planificación 2026-1'!F:F,"HUAURA",'Planificación 2026-1'!W:W,C39,'Planificación 2026-1'!H:H,"AF"))&gt;0," P01"," ")</f>
        <v xml:space="preserve"> </v>
      </c>
      <c r="BI39" s="108" t="str">
        <f>IF(SUM(COUNTIFS('Planificación 2026-1'!F:F,"HUAURA",'Planificación 2026-1'!W:W,C39,'Planificación 2026-1'!H:H,"EN"))&gt;0,"P02"," ")</f>
        <v xml:space="preserve"> </v>
      </c>
      <c r="BJ39" s="108" t="str">
        <f>IF(SUM(COUNTIFS('Planificación 2026-1'!F:F,"HUAURA",'Planificación 2026-1'!W:W,C39,'Planificación 2026-1'!H:H,"IS"))&gt;0,"P03"," ")</f>
        <v xml:space="preserve"> </v>
      </c>
      <c r="BK39" s="108" t="str">
        <f>IF(SUM(COUNTIFS('Planificación 2026-1'!F:F,"HUAURA",'Planificación 2026-1'!W:W,C39,'Planificación 2026-1'!H:H,"PS"))&gt;0,"P04"," ")</f>
        <v xml:space="preserve"> </v>
      </c>
      <c r="BL39" s="108"/>
      <c r="BM39" s="108" t="str">
        <f>IF(SUM(COUNTIFS('Planificación 2026-1'!F:F,"HUAURA",'Planificación 2026-1'!W:W,C39,'Planificación 2026-1'!H:H,"IN"))&gt;0,"P06"," ")</f>
        <v xml:space="preserve"> </v>
      </c>
      <c r="BN39" s="108" t="str">
        <f>IF(SUM(COUNTIFS('Planificación 2026-1'!F:F,"HUAURA",'Planificación 2026-1'!W:W,C39,'Planificación 2026-1'!H:H,"CA"))&gt;0,"P07"," ")</f>
        <v xml:space="preserve"> </v>
      </c>
      <c r="BO39" s="108" t="str">
        <f>IF(SUM(COUNTIFS('Planificación 2026-1'!F:F,"HUAURA",'Planificación 2026-1'!W:W,C39,'Planificación 2026-1'!H:H,"DE"))&gt;0,"P08"," ")</f>
        <v xml:space="preserve"> </v>
      </c>
      <c r="BP39" s="108" t="str">
        <f>IF(SUM(COUNTIFS('Planificación 2026-1'!F:F,"HUAURA",'Planificación 2026-1'!W:W,C39,'Planificación 2026-1'!H:H,"OB"))&gt;0,"P09"," ")</f>
        <v xml:space="preserve"> </v>
      </c>
      <c r="BQ39" s="108" t="str">
        <f>IF(SUM(COUNTIFS('Planificación 2026-1'!F:F,"HUAURA",'Planificación 2026-1'!W:W,C39,'Planificación 2026-1'!H:H,"MH"))&gt;0,"P31"," ")</f>
        <v xml:space="preserve"> </v>
      </c>
      <c r="BR39" s="108" t="str">
        <f>IF(SUM(COUNTIFS('Planificación 2026-1'!F:F,"HUAURA",'Planificación 2026-1'!W:W,C39,'Planificación 2026-1'!H:H,"IC"))&gt;0,"P32"," ")</f>
        <v xml:space="preserve"> </v>
      </c>
      <c r="BS39" s="108" t="str">
        <f>IF(SUM(COUNTIFS('Planificación 2026-1'!F:F,"HUAURA",'Planificación 2026-1'!W:W,C39,'Planificación 2026-1'!H:H,"AR"))&gt;0,"P34"," ")</f>
        <v xml:space="preserve"> </v>
      </c>
      <c r="BT39" s="108" t="str">
        <f>IF(SUM(COUNTIFS('Planificación 2026-1'!F:F,"HUAURA",'Planificación 2026-1'!W:W,C39,'Planificación 2026-1'!H:H,"T1"))&gt;0,"P35"," ")</f>
        <v xml:space="preserve"> </v>
      </c>
      <c r="BU39" s="108" t="str">
        <f>IF(SUM(COUNTIFS('Planificación 2026-1'!F:F,"HUAURA",'Planificación 2026-1'!W:W,C39,'Planificación 2026-1'!H:H,"T3"))&gt;0,"P36"," ")</f>
        <v xml:space="preserve"> </v>
      </c>
      <c r="BV39" s="108" t="str">
        <f>IF(SUM(COUNTIFS('Planificación 2026-1'!F:F,"HUAURA",'Planificación 2026-1'!W:W,C39,'Planificación 2026-1'!H:H,"T2"))&gt;0,"P37"," ")</f>
        <v xml:space="preserve"> </v>
      </c>
      <c r="BW39" s="108" t="str">
        <f>IF(SUM(COUNTIFS('Planificación 2026-1'!F:F,"HUAURA",'Planificación 2026-1'!W:W,C39,'Planificación 2026-1'!H:H,"AE"))&gt;0,"P38"," ")</f>
        <v xml:space="preserve"> </v>
      </c>
      <c r="BX39" s="108" t="str">
        <f>IF(SUM(COUNTIFS('Planificación 2026-1'!F:F,"HUAURA",'Planificación 2026-1'!W:W,C39,'Planificación 2026-1'!H:H,"T4"))&gt;0,"P55"," ")</f>
        <v xml:space="preserve"> </v>
      </c>
      <c r="BY39" s="109">
        <f>SUMIFS('Planificación 2026-1'!R:R,'Planificación 2026-1'!W:W,C39,'Planificación 2026-1'!H:H,"AF",'Planificación 2026-1'!I:I,"&gt;2")</f>
        <v>0</v>
      </c>
      <c r="BZ39" s="109">
        <f>SUMIFS('Planificación 2026-1'!R:R,'Planificación 2026-1'!W:W,C39,'Planificación 2026-1'!H:H,"EN",'Planificación 2026-1'!I:I,"&gt;2")</f>
        <v>0</v>
      </c>
      <c r="CA39" s="109">
        <f>SUMIFS('Planificación 2026-1'!R:R,'Planificación 2026-1'!W:W,C39,'Planificación 2026-1'!H:H,"IS",'Planificación 2026-1'!I:I,"&gt;2")</f>
        <v>0</v>
      </c>
      <c r="CB39" s="109">
        <f>SUMIFS('Planificación 2026-1'!R:R,'Planificación 2026-1'!W:W,C39,'Planificación 2026-1'!H:H,"PS",'Planificación 2026-1'!I:I,"&gt;2")</f>
        <v>0</v>
      </c>
      <c r="CC39" s="109">
        <f>SUMIFS('Planificación 2026-1'!R:R,'Planificación 2026-1'!W:W,C39,'Planificación 2026-1'!H:H,"IN",'Planificación 2026-1'!I:I,"&gt;2")</f>
        <v>0</v>
      </c>
      <c r="CD39" s="109">
        <f>SUMIFS('Planificación 2026-1'!R:R,'Planificación 2026-1'!W:W,C39,'Planificación 2026-1'!H:H,"CA",'Planificación 2026-1'!I:I,"&gt;2")</f>
        <v>0</v>
      </c>
      <c r="CE39" s="109">
        <f>SUMIFS('Planificación 2026-1'!R:R,'Planificación 2026-1'!W:W,C39,'Planificación 2026-1'!H:H,"DE",'Planificación 2026-1'!I:I,"&gt;2")</f>
        <v>0</v>
      </c>
      <c r="CF39" s="109">
        <f>SUMIFS('Planificación 2026-1'!R:R,'Planificación 2026-1'!W:W,C39,'Planificación 2026-1'!H:H,"OB",'Planificación 2026-1'!I:I,"&gt;2")</f>
        <v>0</v>
      </c>
      <c r="CG39" s="109">
        <f>SUMIFS('Planificación 2026-1'!R:R,'Planificación 2026-1'!W:W,C39,'Planificación 2026-1'!H:H,"MH",'Planificación 2026-1'!I:I,"&gt;2")</f>
        <v>0</v>
      </c>
      <c r="CH39" s="109">
        <f>SUMIFS('Planificación 2026-1'!R:R,'Planificación 2026-1'!W:W,C39,'Planificación 2026-1'!H:H,"IC",'Planificación 2026-1'!I:I,"&gt;2")</f>
        <v>0</v>
      </c>
      <c r="CI39" s="109">
        <f>SUMIFS('Planificación 2026-1'!R:R,'Planificación 2026-1'!W:W,C39,'Planificación 2026-1'!H:H,"AR",'Planificación 2026-1'!I:I,"&gt;2")</f>
        <v>0</v>
      </c>
      <c r="CJ39" s="109">
        <f>SUMIFS('Planificación 2026-1'!R:R,'Planificación 2026-1'!W:W,C39,'Planificación 2026-1'!H:H,"T1",'Planificación 2026-1'!I:I,"&gt;2")</f>
        <v>0</v>
      </c>
      <c r="CK39" s="109">
        <f>SUMIFS('Planificación 2026-1'!R:R,'Planificación 2026-1'!W:W,C39,'Planificación 2026-1'!H:H,"T3",'Planificación 2026-1'!I:I,"&gt;2")</f>
        <v>0</v>
      </c>
      <c r="CL39" s="109">
        <f>SUMIFS('Planificación 2026-1'!R:R,'Planificación 2026-1'!W:W,C39,'Planificación 2026-1'!H:H,"T2",'Planificación 2026-1'!I:I,"&gt;2")</f>
        <v>0</v>
      </c>
      <c r="CM39" s="109">
        <f>SUMIFS('Planificación 2026-1'!R:R,'Planificación 2026-1'!W:W,C39,'Planificación 2026-1'!H:H,"AE",'Planificación 2026-1'!I:I,"&gt;2")</f>
        <v>0</v>
      </c>
      <c r="CN39" s="109">
        <f>SUMIFS('Planificación 2026-1'!R:R,'Planificación 2026-1'!W:W,C39,'Planificación 2026-1'!H:H,"T4",'Planificación 2026-1'!I:I,"&gt;2")</f>
        <v>0</v>
      </c>
      <c r="CO39" s="109">
        <f>SUMIFS('Planificación 2026-1'!R:R,'Planificación 2026-1'!W:W,C39,'Planificación 2026-1'!H:H,"AF",'Planificación 2026-1'!I:I,"&lt;3")</f>
        <v>0</v>
      </c>
      <c r="CP39" s="109">
        <f>SUMIFS('Planificación 2026-1'!R:R,'Planificación 2026-1'!W:W,C39,'Planificación 2026-1'!H:H,"EN",'Planificación 2026-1'!I:I,"&lt;3")</f>
        <v>0</v>
      </c>
      <c r="CQ39" s="109">
        <f>SUMIFS('Planificación 2026-1'!R:R,'Planificación 2026-1'!W:W,C39,'Planificación 2026-1'!H:H,"IS",'Planificación 2026-1'!I:I,"&lt;3")</f>
        <v>0</v>
      </c>
      <c r="CR39" s="109">
        <f>SUMIFS('Planificación 2026-1'!R:R,'Planificación 2026-1'!W:W,C39,'Planificación 2026-1'!H:H,"PS",'Planificación 2026-1'!I:I,"&lt;3")</f>
        <v>0</v>
      </c>
      <c r="CS39" s="109">
        <f>SUMIFS('Planificación 2026-1'!R:R,'Planificación 2026-1'!W:W,C39,'Planificación 2026-1'!H:H,"IN",'Planificación 2026-1'!I:I,"&lt;3")</f>
        <v>0</v>
      </c>
      <c r="CT39" s="109">
        <f>SUMIFS('Planificación 2026-1'!R:R,'Planificación 2026-1'!W:W,C39,'Planificación 2026-1'!H:H,"CA",'Planificación 2026-1'!I:I,"&lt;3")</f>
        <v>0</v>
      </c>
      <c r="CU39" s="109">
        <f>SUMIFS('Planificación 2026-1'!R:R,'Planificación 2026-1'!W:W,C39,'Planificación 2026-1'!H:H,"DE",'Planificación 2026-1'!I:I,"&lt;3")</f>
        <v>0</v>
      </c>
      <c r="CV39" s="109">
        <f>SUMIFS('Planificación 2026-1'!R:R,'Planificación 2026-1'!W:W,C39,'Planificación 2026-1'!H:H,"OB",'Planificación 2026-1'!I:I,"&lt;3")</f>
        <v>0</v>
      </c>
      <c r="CW39" s="109">
        <f>SUMIFS('Planificación 2026-1'!R:R,'Planificación 2026-1'!W:W,C39,'Planificación 2026-1'!H:H,"MH",'Planificación 2026-1'!I:I,"&lt;3")</f>
        <v>0</v>
      </c>
      <c r="CX39" s="109">
        <f>SUMIFS('Planificación 2026-1'!R:R,'Planificación 2026-1'!W:W,C39,'Planificación 2026-1'!H:H,"IC",'Planificación 2026-1'!I:I,"&lt;3")</f>
        <v>0</v>
      </c>
      <c r="CY39" s="109">
        <f>SUMIFS('Planificación 2026-1'!R:R,'Planificación 2026-1'!W:W,C39,'Planificación 2026-1'!H:H,"AR",'Planificación 2026-1'!I:I,"&lt;3")</f>
        <v>0</v>
      </c>
      <c r="CZ39" s="109">
        <f>SUMIFS('Planificación 2026-1'!R:R,'Planificación 2026-1'!W:W,C39,'Planificación 2026-1'!H:H,"T1",'Planificación 2026-1'!I:I,"&lt;3")</f>
        <v>0</v>
      </c>
      <c r="DA39" s="109">
        <f>SUMIFS('Planificación 2026-1'!R:R,'Planificación 2026-1'!W:W,C39,'Planificación 2026-1'!H:H,"T3",'Planificación 2026-1'!I:I,"&lt;3")</f>
        <v>0</v>
      </c>
      <c r="DB39" s="109">
        <f>SUMIFS('Planificación 2026-1'!R:R,'Planificación 2026-1'!W:W,C39,'Planificación 2026-1'!H:H,"T2",'Planificación 2026-1'!I:I,"&lt;3")</f>
        <v>0</v>
      </c>
      <c r="DC39" s="109">
        <f>SUMIFS('Planificación 2026-1'!R:R,'Planificación 2026-1'!W:W,C39,'Planificación 2026-1'!H:H,"AE",'Planificación 2026-1'!I:I,"&lt;3")</f>
        <v>0</v>
      </c>
      <c r="DD39" s="109">
        <f>SUMIFS('Planificación 2026-1'!R:R,'Planificación 2026-1'!W:W,C39,'Planificación 2026-1'!H:H,"T4",'Planificación 2026-1'!I:I,"&lt;3")</f>
        <v>0</v>
      </c>
      <c r="DE39" s="108" t="str">
        <f t="shared" si="4"/>
        <v/>
      </c>
      <c r="DF39" s="41">
        <f>IF(C39="","",SUMIFS('Planificación 2026-1'!R:R,'Planificación 2026-1'!W:W,C39,'Planificación 2026-1'!F:F,"PRINCIPAL",'Planificación 2026-1'!X:X,"VIRTUAL"))</f>
        <v>0</v>
      </c>
      <c r="DG39" s="41">
        <f>IF(C39="","",SUMIFS('Planificación 2026-1'!R:R,'Planificación 2026-1'!W:W,C39,'Planificación 2026-1'!F:F,"PRINCIPAL",'Planificación 2026-1'!X:X,"PRESENCIAL"))</f>
        <v>0</v>
      </c>
      <c r="DH39" s="41">
        <f>IF(C39="","",SUMIFS('Planificación 2026-1'!R:R,'Planificación 2026-1'!W:W,C39,'Planificación 2026-1'!F:F,"PRINCIPAL",'Planificación 2026-1'!X:X,"HIBRIDO PRESENCIAL"))</f>
        <v>0</v>
      </c>
      <c r="DI39" s="108" t="str">
        <f t="shared" si="5"/>
        <v/>
      </c>
      <c r="DJ39" s="108">
        <f>IF(C39="","",SUMIFS('Planificación 2026-1'!R:R,'Planificación 2026-1'!W:W,C39,'Planificación 2026-1'!F:F,"FILIAL",'Planificación 2026-1'!X:X,"VIRTUAL"))</f>
        <v>0</v>
      </c>
      <c r="DK39" s="110">
        <f>IF(C39="","",SUMIFS('Planificación 2026-1'!R:R,'Planificación 2026-1'!W:W,C39,'Planificación 2026-1'!F:F,"FILIAL",'Planificación 2026-1'!X:X,"PRESENCIAL"))</f>
        <v>0</v>
      </c>
      <c r="DL39" s="61">
        <f>IF(C39="","",SUMIFS('Planificación 2026-1'!R:R,'Planificación 2026-1'!W:W,C39,'Planificación 2026-1'!F:F,"FILIAL",'Planificación 2026-1'!X:X,"HIBRIDO PRESENCIAL"))</f>
        <v>0</v>
      </c>
      <c r="DM39" s="111" t="str">
        <f t="shared" si="6"/>
        <v/>
      </c>
      <c r="DN39" s="108">
        <f>IF(C39="","",SUMIFS('Planificación 2026-1'!R:R,'Planificación 2026-1'!W:W,C39,'Planificación 2026-1'!F:F,"SUNAMPE",'Planificación 2026-1'!X:X,"VIRTUAL"))</f>
        <v>0</v>
      </c>
      <c r="DO39" s="61">
        <f>IF(C39="","",SUMIFS('Planificación 2026-1'!R:R,'Planificación 2026-1'!W:W,C39,'Planificación 2026-1'!F:F,"SUNAMPE",'Planificación 2026-1'!X:X,"PRESENCIAL"))</f>
        <v>0</v>
      </c>
      <c r="DP39" s="111" t="str">
        <f t="shared" si="7"/>
        <v/>
      </c>
      <c r="DQ39" s="108">
        <f>IF(C39="","",SUMIFS('Planificación 2026-1'!R:R,'Planificación 2026-1'!W:W,C39,'Planificación 2026-1'!F:F,"HUAURA",'Planificación 2026-1'!X:X,"VIRTUAL"))</f>
        <v>0</v>
      </c>
      <c r="DR39" s="61">
        <f>IF(C39="","",SUMIFS('Planificación 2026-1'!R:R,'Planificación 2026-1'!W:W,C39,'Planificación 2026-1'!F:F,"HUAURA",'Planificación 2026-1'!X:X,"PRESENCIAL"))</f>
        <v>0</v>
      </c>
      <c r="DS39" s="76">
        <f>SUMIFS('Planificación 2026-1'!R:R,'Planificación 2026-1'!W:W,C39,'Planificación 2026-1'!F:F,"PRINCIPAL",'Planificación 2026-1'!X:X,"VIRTUAL",'Planificación 2026-1'!I:I,"&gt;2")</f>
        <v>0</v>
      </c>
      <c r="DT39" s="76">
        <f>SUMIFS('Planificación 2026-1'!R:R,'Planificación 2026-1'!W:W,C39,'Planificación 2026-1'!F:F,"PRINCIPAL",'Planificación 2026-1'!X:X,"&lt;&gt;VIRTUAL",'Planificación 2026-1'!I:I,"&gt;2")</f>
        <v>0</v>
      </c>
      <c r="DU39" s="76">
        <f>SUMIFS('Planificación 2026-1'!R:R,'Planificación 2026-1'!W:W,C39,'Planificación 2026-1'!F:F,"SUNAMPE",'Planificación 2026-1'!X:X,"VIRTUAL",'Planificación 2026-1'!I:I,"&gt;2")</f>
        <v>0</v>
      </c>
      <c r="DV39" s="76">
        <f>SUMIFS('Planificación 2026-1'!R:R,'Planificación 2026-1'!W:W,C39,'Planificación 2026-1'!F:F,"SUNAMPE",'Planificación 2026-1'!X:X,"&lt;&gt;VIRTUAL",'Planificación 2026-1'!I:I,"&gt;2")</f>
        <v>0</v>
      </c>
      <c r="DW39" s="76">
        <f>SUMIFS('Planificación 2026-1'!R:R,'Planificación 2026-1'!W:W,C39,'Planificación 2026-1'!F:F,"FILIAL",'Planificación 2026-1'!X:X,"VIRTUAL",'Planificación 2026-1'!I:I,"&gt;2")</f>
        <v>0</v>
      </c>
      <c r="DX39" s="76">
        <f>SUMIFS('Planificación 2026-1'!R:R,'Planificación 2026-1'!W:W,C39,'Planificación 2026-1'!F:F,"FILIAL",'Planificación 2026-1'!X:X,"&lt;&gt;VIRTUAL",'Planificación 2026-1'!I:I,"&gt;2")</f>
        <v>0</v>
      </c>
      <c r="DY39" s="76">
        <f>SUMIFS('Planificación 2026-1'!R:R,'Planificación 2026-1'!W:W,C39,'Planificación 2026-1'!F:F,"PORUMA",'Planificación 2026-1'!X:X,"VIRTUAL",'Planificación 2026-1'!I:I,"&gt;2")</f>
        <v>0</v>
      </c>
      <c r="DZ39" s="76">
        <f>SUMIFS('Planificación 2026-1'!R:R,'Planificación 2026-1'!W:W,C39,'Planificación 2026-1'!F:F,"PORUMA",'Planificación 2026-1'!X:X,"&lt;&gt;VIRTUAL",'Planificación 2026-1'!I:I,"&gt;2")</f>
        <v>0</v>
      </c>
      <c r="EA39" s="76">
        <f>SUMIFS('Planificación 2026-1'!R:R,'Planificación 2026-1'!W:W,C39,'Planificación 2026-1'!F:F,"HUAURA",'Planificación 2026-1'!X:X,"VIRTUAL",'Planificación 2026-1'!I:I,"&gt;2")</f>
        <v>0</v>
      </c>
      <c r="EB39" s="76">
        <f>SUMIFS('Planificación 2026-1'!R:R,'Planificación 2026-1'!W:W,C39,'Planificación 2026-1'!F:F,"HUAURA",'Planificación 2026-1'!X:X,"&lt;&gt;VIRTUAL",'Planificación 2026-1'!I:I,"&gt;2")</f>
        <v>0</v>
      </c>
      <c r="EC39" s="76">
        <f>SUMIFS('Planificación 2026-1'!R:R,'Planificación 2026-1'!W:W,C39,'Planificación 2026-1'!F:F,"PRINCIPAL",'Planificación 2026-1'!X:X,"VIRTUAL",'Planificación 2026-1'!I:I,"&lt;3")</f>
        <v>0</v>
      </c>
      <c r="ED39" s="76">
        <f>SUMIFS('Planificación 2026-1'!R:R,'Planificación 2026-1'!W:W,C39,'Planificación 2026-1'!F:F,"PRINCIPAL",'Planificación 2026-1'!X:X,"&lt;&gt;VIRTUAL",'Planificación 2026-1'!I:I,"&lt;3")</f>
        <v>0</v>
      </c>
      <c r="EE39" s="76">
        <f>SUMIFS('Planificación 2026-1'!R:R,'Planificación 2026-1'!W:W,C39,'Planificación 2026-1'!F:F,"SUNAMPE",'Planificación 2026-1'!X:X,"VIRTUAL",'Planificación 2026-1'!I:I,"&lt;3")</f>
        <v>0</v>
      </c>
      <c r="EF39" s="76">
        <f>SUMIFS('Planificación 2026-1'!R:R,'Planificación 2026-1'!W:W,C39,'Planificación 2026-1'!F:F,"SUNAMPE",'Planificación 2026-1'!X:X,"&lt;&gt;VIRTUAL",'Planificación 2026-1'!I:I,"&lt;3")</f>
        <v>0</v>
      </c>
      <c r="EG39" s="76">
        <f>SUMIFS('Planificación 2026-1'!R:R,'Planificación 2026-1'!W:W,C39,'Planificación 2026-1'!F:F,"FILIAL",'Planificación 2026-1'!X:X,"VIRTUAL",'Planificación 2026-1'!I:I,"&lt;3")</f>
        <v>0</v>
      </c>
      <c r="EH39" s="76">
        <f>SUMIFS('Planificación 2026-1'!R:R,'Planificación 2026-1'!W:W,C39,'Planificación 2026-1'!F:F,"FILIAL",'Planificación 2026-1'!X:X,"&lt;&gt;VIRTUAL",'Planificación 2026-1'!I:I,"&lt;3")</f>
        <v>0</v>
      </c>
      <c r="EI39" s="76">
        <f>SUMIFS('Planificación 2026-1'!R:R,'Planificación 2026-1'!W:W,C39,'Planificación 2026-1'!F:F,"PORUMA",'Planificación 2026-1'!X:X,"VIRTUAL",'Planificación 2026-1'!I:I,"&lt;3")</f>
        <v>0</v>
      </c>
      <c r="EJ39" s="76">
        <f>SUMIFS('Planificación 2026-1'!R:R,'Planificación 2026-1'!W:W,C39,'Planificación 2026-1'!F:F,"PORUMA",'Planificación 2026-1'!X:X,"&lt;&gt;VIRTUAL",'Planificación 2026-1'!I:I,"&lt;3")</f>
        <v>0</v>
      </c>
      <c r="EK39" s="76">
        <f>SUMIFS('Planificación 2026-1'!R:R,'Planificación 2026-1'!W:W,C39,'Planificación 2026-1'!F:F,"HUAURA",'Planificación 2026-1'!X:X,"VIRTUAL",'Planificación 2026-1'!I:I,"&lt;3")</f>
        <v>0</v>
      </c>
      <c r="EL39" s="76">
        <f>SUMIFS('Planificación 2026-1'!R:R,'Planificación 2026-1'!W:W,C39,'Planificación 2026-1'!F:F,"HUAURA",'Planificación 2026-1'!X:X,"&lt;&gt;VIRTUAL",'Planificación 2026-1'!I:I,"&lt;3")</f>
        <v>0</v>
      </c>
      <c r="EM39" s="76"/>
      <c r="EN39" s="76">
        <f t="shared" si="0"/>
        <v>0</v>
      </c>
      <c r="EO39" s="76">
        <f t="shared" si="1"/>
        <v>0</v>
      </c>
      <c r="EP39" s="76" t="b">
        <f t="shared" si="2"/>
        <v>1</v>
      </c>
      <c r="EQ39" s="76" t="str">
        <f t="shared" si="3"/>
        <v/>
      </c>
      <c r="ER39" s="76" t="str">
        <f t="shared" si="8"/>
        <v>PRESENCIAL</v>
      </c>
    </row>
    <row r="40" spans="1:148" hidden="1">
      <c r="A40" s="83"/>
      <c r="B40" s="119">
        <v>37</v>
      </c>
      <c r="C40" s="115" t="s">
        <v>208</v>
      </c>
      <c r="D40" s="112">
        <f>SUMIF('Planificación 2026-1'!W:W,C40,'Planificación 2026-1'!R:R)</f>
        <v>16</v>
      </c>
      <c r="E40" s="114" t="s">
        <v>170</v>
      </c>
      <c r="F40" s="115" t="s">
        <v>171</v>
      </c>
      <c r="G40" s="115" t="s">
        <v>13</v>
      </c>
      <c r="H40" s="115" t="s">
        <v>127</v>
      </c>
      <c r="I40" s="107" t="str">
        <f>IF(SUM(COUNTIFS('Planificación 2026-1'!F:F,"PRINCIPAL",'Planificación 2026-1'!W:W,C40,'Planificación 2026-1'!H:H,"AF"))&gt;0,"P01"," ")</f>
        <v xml:space="preserve"> </v>
      </c>
      <c r="J40" s="108" t="str">
        <f>IF(SUM(COUNTIFS('Planificación 2026-1'!F:F,"PRINCIPAL",'Planificación 2026-1'!W:W,C40,'Planificación 2026-1'!H:H,"EN"))&gt;0,"P02"," ")</f>
        <v xml:space="preserve"> </v>
      </c>
      <c r="K40" s="108" t="str">
        <f>IF(SUM(COUNTIFS('Planificación 2026-1'!F:F,"PRINCIPAL",'Planificación 2026-1'!W:W,C40,'Planificación 2026-1'!H:H,"IS"))&gt;0,"P03"," ")</f>
        <v xml:space="preserve"> </v>
      </c>
      <c r="L40" s="108" t="str">
        <f>IF(SUM(COUNTIFS('Planificación 2026-1'!F:F,"PRINCIPAL",'Planificación 2026-1'!W:W,C40,'Planificación 2026-1'!H:H,"PS"))&gt;0,"P04"," ")</f>
        <v xml:space="preserve"> </v>
      </c>
      <c r="M40" s="108"/>
      <c r="N40" s="108" t="str">
        <f>IF(SUM(COUNTIFS('Planificación 2026-1'!F:F,"PRINCIPAL",'Planificación 2026-1'!W:W,C40,'Planificación 2026-1'!H:H,"IN"))&gt;0,"P06"," ")</f>
        <v xml:space="preserve"> </v>
      </c>
      <c r="O40" s="108" t="str">
        <f>IF(SUM(COUNTIFS('Planificación 2026-1'!F:F,"PRINCIPAL",'Planificación 2026-1'!W:W,C40,'Planificación 2026-1'!H:H,"CA"))&gt;0,"P07"," ")</f>
        <v xml:space="preserve"> </v>
      </c>
      <c r="P40" s="108" t="str">
        <f>IF(SUM(COUNTIFS('Planificación 2026-1'!F:F,"PRINCIPAL",'Planificación 2026-1'!W:W,C40,'Planificación 2026-1'!H:H,"DE"))&gt;0,"P08"," ")</f>
        <v xml:space="preserve"> </v>
      </c>
      <c r="Q40" s="108" t="str">
        <f>IF(SUM(COUNTIFS('Planificación 2026-1'!F:F,"PRINCIPAL",'Planificación 2026-1'!W:W,C40,'Planificación 2026-1'!H:H,"OB"))&gt;0,"P09"," ")</f>
        <v xml:space="preserve"> </v>
      </c>
      <c r="R40" s="108" t="str">
        <f>IF(SUM(COUNTIFS('Planificación 2026-1'!F:F,"PRINCIPAL",'Planificación 2026-1'!W:W,C40,'Planificación 2026-1'!H:H,"MH"))&gt;0,"P31"," ")</f>
        <v xml:space="preserve"> </v>
      </c>
      <c r="S40" s="108" t="str">
        <f>IF(SUM(COUNTIFS('Planificación 2026-1'!F:F,"PRINCIPAL",'Planificación 2026-1'!W:W,C40,'Planificación 2026-1'!H:H,"IC"))&gt;0,"P32"," ")</f>
        <v xml:space="preserve"> </v>
      </c>
      <c r="T40" s="108" t="str">
        <f>IF(SUM(COUNTIFS('Planificación 2026-1'!F:F,"PRINCIPAL",'Planificación 2026-1'!W:W,C40,'Planificación 2026-1'!H:H,"AR"))&gt;0,"P34"," ")</f>
        <v xml:space="preserve"> </v>
      </c>
      <c r="U40" s="108" t="str">
        <f>IF(SUM(COUNTIFS('Planificación 2026-1'!F:F,"PRINCIPAL",'Planificación 2026-1'!W:W,C40,'Planificación 2026-1'!H:H,"T1"))&gt;0,"P35"," ")</f>
        <v xml:space="preserve"> </v>
      </c>
      <c r="V40" s="108" t="str">
        <f>IF(SUM(COUNTIFS('Planificación 2026-1'!F:F,"PRINCIPAL",'Planificación 2026-1'!W:W,C40,'Planificación 2026-1'!H:H,"T3"))&gt;0,"P36"," ")</f>
        <v xml:space="preserve"> </v>
      </c>
      <c r="W40" s="108" t="str">
        <f>IF(SUM(COUNTIFS('Planificación 2026-1'!F:F,"PRINCIPAL",'Planificación 2026-1'!W:W,C40,'Planificación 2026-1'!H:H,"T2"))&gt;0,"P37"," ")</f>
        <v xml:space="preserve"> </v>
      </c>
      <c r="X40" s="108" t="str">
        <f>IF(SUM(COUNTIFS('Planificación 2026-1'!F:F,"PRINCIPAL",'Planificación 2026-1'!W:W,C40,'Planificación 2026-1'!H:H,"AE"))&gt;0,"P38"," ")</f>
        <v xml:space="preserve"> </v>
      </c>
      <c r="Y40" s="108" t="str">
        <f>IF(SUM(COUNTIFS('Planificación 2026-1'!F:F,"PRINCIPAL",'Planificación 2026-1'!W:W,C40,'Planificación 2026-1'!H:H,"T4"))&gt;0,"P55"," ")</f>
        <v xml:space="preserve"> </v>
      </c>
      <c r="Z40" s="108" t="str">
        <f>IF(SUM(COUNTIFS('Planificación 2026-1'!F:F,"FILIAL",'Planificación 2026-1'!W:W,C40,'Planificación 2026-1'!H:H,"AF"))&gt;0," P01"," ")</f>
        <v xml:space="preserve"> </v>
      </c>
      <c r="AA40" s="108" t="str">
        <f>IF(SUM(COUNTIFS('Planificación 2026-1'!F:F,"FILIAL",'Planificación 2026-1'!W:W,C40,'Planificación 2026-1'!H:H,"EN"))&gt;0,"P02"," ")</f>
        <v xml:space="preserve"> </v>
      </c>
      <c r="AB40" s="108" t="str">
        <f>IF(SUM(COUNTIFS('Planificación 2026-1'!F:F,"FILIAL",'Planificación 2026-1'!W:W,C40,'Planificación 2026-1'!H:H,"IS"))&gt;0,"P03"," ")</f>
        <v xml:space="preserve"> </v>
      </c>
      <c r="AC40" s="108" t="str">
        <f>IF(SUM(COUNTIFS('Planificación 2026-1'!F:F,"FILIAL",'Planificación 2026-1'!W:W,C40,'Planificación 2026-1'!H:H,"PS"))&gt;0,"P04"," ")</f>
        <v xml:space="preserve"> </v>
      </c>
      <c r="AD40" s="108"/>
      <c r="AE40" s="108" t="str">
        <f>IF(SUM(COUNTIFS('Planificación 2026-1'!F:F,"FILIAL",'Planificación 2026-1'!W:W,C40,'Planificación 2026-1'!H:H,"IN"))&gt;0,"P06"," ")</f>
        <v xml:space="preserve"> </v>
      </c>
      <c r="AF40" s="108" t="str">
        <f>IF(SUM(COUNTIFS('Planificación 2026-1'!F:F,"FILIAL",'Planificación 2026-1'!W:W,C40,'Planificación 2026-1'!H:H,"CA"))&gt;0,"P07"," ")</f>
        <v xml:space="preserve"> </v>
      </c>
      <c r="AG40" s="108" t="str">
        <f>IF(SUM(COUNTIFS('Planificación 2026-1'!F:F,"FILIAL",'Planificación 2026-1'!W:W,C40,'Planificación 2026-1'!H:H,"DE"))&gt;0,"P08"," ")</f>
        <v>P08</v>
      </c>
      <c r="AH40" s="108" t="str">
        <f>IF(SUM(COUNTIFS('Planificación 2026-1'!F:F,"FILIAL",'Planificación 2026-1'!W:W,C40,'Planificación 2026-1'!H:H,"OB"))&gt;0,"P09"," ")</f>
        <v xml:space="preserve"> </v>
      </c>
      <c r="AI40" s="108" t="str">
        <f>IF(SUM(COUNTIFS('Planificación 2026-1'!F:F,"FILIAL",'Planificación 2026-1'!W:W,C40,'Planificación 2026-1'!H:H,"MH"))&gt;0,"P31"," ")</f>
        <v xml:space="preserve"> </v>
      </c>
      <c r="AJ40" s="108" t="str">
        <f>IF(SUM(COUNTIFS('Planificación 2026-1'!F:F,"FILIAL",'Planificación 2026-1'!W:W,C40,'Planificación 2026-1'!H:H,"IC"))&gt;0,"P32"," ")</f>
        <v xml:space="preserve"> </v>
      </c>
      <c r="AK40" s="108" t="str">
        <f>IF(SUM(COUNTIFS('Planificación 2026-1'!F:F,"FILIAL",'Planificación 2026-1'!W:W,C40,'Planificación 2026-1'!H:H,"AR"))&gt;0,"P34"," ")</f>
        <v xml:space="preserve"> </v>
      </c>
      <c r="AL40" s="108" t="str">
        <f>IF(SUM(COUNTIFS('Planificación 2026-1'!F:F,"FILIAL",'Planificación 2026-1'!W:W,C40,'Planificación 2026-1'!H:H,"T1"))&gt;0,"P35"," ")</f>
        <v xml:space="preserve"> </v>
      </c>
      <c r="AM40" s="108" t="str">
        <f>IF(SUM(COUNTIFS('Planificación 2026-1'!F:F,"FILIAL",'Planificación 2026-1'!W:W,C40,'Planificación 2026-1'!H:H,"T3"))&gt;0,"P36"," ")</f>
        <v xml:space="preserve"> </v>
      </c>
      <c r="AN40" s="108" t="str">
        <f>IF(SUM(COUNTIFS('Planificación 2026-1'!F:F,"FILIAL",'Planificación 2026-1'!W:W,C40,'Planificación 2026-1'!H:H,"T2"))&gt;0,"P37"," ")</f>
        <v xml:space="preserve"> </v>
      </c>
      <c r="AO40" s="108" t="str">
        <f>IF(SUM(COUNTIFS('Planificación 2026-1'!F:F,"FILIAL",'Planificación 2026-1'!W:W,C40,'Planificación 2026-1'!H:H,"AE"))&gt;0,"P38"," ")</f>
        <v xml:space="preserve"> </v>
      </c>
      <c r="AP40" s="108" t="str">
        <f>IF(SUM(COUNTIFS('Planificación 2026-1'!F:F,"FILIAL",'Planificación 2026-1'!W:W,C40,'Planificación 2026-1'!H:H,"T4"))&gt;0,"P55"," ")</f>
        <v xml:space="preserve"> </v>
      </c>
      <c r="AQ40" s="108" t="str">
        <f>IF(SUM(COUNTIFS('Planificación 2026-1'!F:F,"SUNAMPE",'Planificación 2026-1'!W:W,C40,'Planificación 2026-1'!H:H,"AF"))&gt;0," P01"," ")</f>
        <v xml:space="preserve"> </v>
      </c>
      <c r="AR40" s="108" t="str">
        <f>IF(SUM(COUNTIFS('Planificación 2026-1'!F:F,"SUNAMPE",'Planificación 2026-1'!W:W,C40,'Planificación 2026-1'!H:H,"EN"))&gt;0,"P02"," ")</f>
        <v xml:space="preserve"> </v>
      </c>
      <c r="AS40" s="108" t="str">
        <f>IF(SUM(COUNTIFS('Planificación 2026-1'!F:F,"SUNAMPE",'Planificación 2026-1'!W:W,C40,'Planificación 2026-1'!H:H,"IS"))&gt;0,"P03"," ")</f>
        <v xml:space="preserve"> </v>
      </c>
      <c r="AT40" s="108" t="str">
        <f>IF(SUM(COUNTIFS('Planificación 2026-1'!F:F,"SUNAMPE",'Planificación 2026-1'!W:W,C40,'Planificación 2026-1'!H:H,"PS"))&gt;0,"P04"," ")</f>
        <v xml:space="preserve"> </v>
      </c>
      <c r="AU40" s="108"/>
      <c r="AV40" s="108" t="str">
        <f>IF(SUM(COUNTIFS('Planificación 2026-1'!F:F,"SUNAMPE",'Planificación 2026-1'!W:W,C40,'Planificación 2026-1'!H:H,"IN"))&gt;0,"P06"," ")</f>
        <v xml:space="preserve"> </v>
      </c>
      <c r="AW40" s="108" t="str">
        <f>IF(SUM(COUNTIFS('Planificación 2026-1'!F:F,"SUNAMPE",'Planificación 2026-1'!W:W,C40,'Planificación 2026-1'!H:H,"CA"))&gt;0,"P07"," ")</f>
        <v xml:space="preserve"> </v>
      </c>
      <c r="AX40" s="108" t="str">
        <f>IF(SUM(COUNTIFS('Planificación 2026-1'!F:F,"SUNAMPE",'Planificación 2026-1'!W:W,C40,'Planificación 2026-1'!H:H,"DE"))&gt;0,"P08"," ")</f>
        <v xml:space="preserve"> </v>
      </c>
      <c r="AY40" s="108" t="str">
        <f>IF(SUM(COUNTIFS('Planificación 2026-1'!F:F,"SUNAMPE",'Planificación 2026-1'!W:W,C40,'Planificación 2026-1'!H:H,"OB"))&gt;0,"P09"," ")</f>
        <v xml:space="preserve"> </v>
      </c>
      <c r="AZ40" s="108" t="str">
        <f>IF(SUM(COUNTIFS('Planificación 2026-1'!F:F,"SUNAMPE",'Planificación 2026-1'!W:W,C40,'Planificación 2026-1'!H:H,"MH"))&gt;0,"P31"," ")</f>
        <v xml:space="preserve"> </v>
      </c>
      <c r="BA40" s="108" t="str">
        <f>IF(SUM(COUNTIFS('Planificación 2026-1'!F:F,"SUNAMPE",'Planificación 2026-1'!W:W,C40,'Planificación 2026-1'!H:H,"IC"))&gt;0,"P32"," ")</f>
        <v xml:space="preserve"> </v>
      </c>
      <c r="BB40" s="108" t="str">
        <f>IF(SUM(COUNTIFS('Planificación 2026-1'!F:F,"SUNAMPE",'Planificación 2026-1'!W:W,C40,'Planificación 2026-1'!H:H,"AR"))&gt;0,"P34"," ")</f>
        <v xml:space="preserve"> </v>
      </c>
      <c r="BC40" s="108" t="str">
        <f>IF(SUM(COUNTIFS('Planificación 2026-1'!F:F,"SUNAMPE",'Planificación 2026-1'!W:W,C40,'Planificación 2026-1'!H:H,"T1"))&gt;0,"P35"," ")</f>
        <v xml:space="preserve"> </v>
      </c>
      <c r="BD40" s="108" t="str">
        <f>IF(SUM(COUNTIFS('Planificación 2026-1'!F:F,"SUNAMPE",'Planificación 2026-1'!W:W,C40,'Planificación 2026-1'!H:H,"T3"))&gt;0,"P36"," ")</f>
        <v xml:space="preserve"> </v>
      </c>
      <c r="BE40" s="108" t="str">
        <f>IF(SUM(COUNTIFS('Planificación 2026-1'!F:F,"SUNAMPE",'Planificación 2026-1'!W:W,C40,'Planificación 2026-1'!H:H,"T2"))&gt;0,"P37"," ")</f>
        <v xml:space="preserve"> </v>
      </c>
      <c r="BF40" s="108" t="str">
        <f>IF(SUM(COUNTIFS('Planificación 2026-1'!F:F,"SUNAMPE",'Planificación 2026-1'!W:W,C40,'Planificación 2026-1'!H:H,"AE"))&gt;0,"P38"," ")</f>
        <v xml:space="preserve"> </v>
      </c>
      <c r="BG40" s="108" t="str">
        <f>IF(SUM(COUNTIFS('Planificación 2026-1'!F:F,"SUNAMPE",'Planificación 2026-1'!W:W,C40,'Planificación 2026-1'!H:H,"T4"))&gt;0,"P55"," ")</f>
        <v xml:space="preserve"> </v>
      </c>
      <c r="BH40" s="108" t="str">
        <f>IF(SUM(COUNTIFS('Planificación 2026-1'!F:F,"HUAURA",'Planificación 2026-1'!W:W,C40,'Planificación 2026-1'!H:H,"AF"))&gt;0," P01"," ")</f>
        <v xml:space="preserve"> </v>
      </c>
      <c r="BI40" s="108" t="str">
        <f>IF(SUM(COUNTIFS('Planificación 2026-1'!F:F,"HUAURA",'Planificación 2026-1'!W:W,C40,'Planificación 2026-1'!H:H,"EN"))&gt;0,"P02"," ")</f>
        <v xml:space="preserve"> </v>
      </c>
      <c r="BJ40" s="108" t="str">
        <f>IF(SUM(COUNTIFS('Planificación 2026-1'!F:F,"HUAURA",'Planificación 2026-1'!W:W,C40,'Planificación 2026-1'!H:H,"IS"))&gt;0,"P03"," ")</f>
        <v xml:space="preserve"> </v>
      </c>
      <c r="BK40" s="108" t="str">
        <f>IF(SUM(COUNTIFS('Planificación 2026-1'!F:F,"HUAURA",'Planificación 2026-1'!W:W,C40,'Planificación 2026-1'!H:H,"PS"))&gt;0,"P04"," ")</f>
        <v xml:space="preserve"> </v>
      </c>
      <c r="BL40" s="108"/>
      <c r="BM40" s="108" t="str">
        <f>IF(SUM(COUNTIFS('Planificación 2026-1'!F:F,"HUAURA",'Planificación 2026-1'!W:W,C40,'Planificación 2026-1'!H:H,"IN"))&gt;0,"P06"," ")</f>
        <v xml:space="preserve"> </v>
      </c>
      <c r="BN40" s="108" t="str">
        <f>IF(SUM(COUNTIFS('Planificación 2026-1'!F:F,"HUAURA",'Planificación 2026-1'!W:W,C40,'Planificación 2026-1'!H:H,"CA"))&gt;0,"P07"," ")</f>
        <v xml:space="preserve"> </v>
      </c>
      <c r="BO40" s="108" t="str">
        <f>IF(SUM(COUNTIFS('Planificación 2026-1'!F:F,"HUAURA",'Planificación 2026-1'!W:W,C40,'Planificación 2026-1'!H:H,"DE"))&gt;0,"P08"," ")</f>
        <v xml:space="preserve"> </v>
      </c>
      <c r="BP40" s="108" t="str">
        <f>IF(SUM(COUNTIFS('Planificación 2026-1'!F:F,"HUAURA",'Planificación 2026-1'!W:W,C40,'Planificación 2026-1'!H:H,"OB"))&gt;0,"P09"," ")</f>
        <v xml:space="preserve"> </v>
      </c>
      <c r="BQ40" s="108" t="str">
        <f>IF(SUM(COUNTIFS('Planificación 2026-1'!F:F,"HUAURA",'Planificación 2026-1'!W:W,C40,'Planificación 2026-1'!H:H,"MH"))&gt;0,"P31"," ")</f>
        <v xml:space="preserve"> </v>
      </c>
      <c r="BR40" s="108" t="str">
        <f>IF(SUM(COUNTIFS('Planificación 2026-1'!F:F,"HUAURA",'Planificación 2026-1'!W:W,C40,'Planificación 2026-1'!H:H,"IC"))&gt;0,"P32"," ")</f>
        <v xml:space="preserve"> </v>
      </c>
      <c r="BS40" s="108" t="str">
        <f>IF(SUM(COUNTIFS('Planificación 2026-1'!F:F,"HUAURA",'Planificación 2026-1'!W:W,C40,'Planificación 2026-1'!H:H,"AR"))&gt;0,"P34"," ")</f>
        <v xml:space="preserve"> </v>
      </c>
      <c r="BT40" s="108" t="str">
        <f>IF(SUM(COUNTIFS('Planificación 2026-1'!F:F,"HUAURA",'Planificación 2026-1'!W:W,C40,'Planificación 2026-1'!H:H,"T1"))&gt;0,"P35"," ")</f>
        <v xml:space="preserve"> </v>
      </c>
      <c r="BU40" s="108" t="str">
        <f>IF(SUM(COUNTIFS('Planificación 2026-1'!F:F,"HUAURA",'Planificación 2026-1'!W:W,C40,'Planificación 2026-1'!H:H,"T3"))&gt;0,"P36"," ")</f>
        <v xml:space="preserve"> </v>
      </c>
      <c r="BV40" s="108" t="str">
        <f>IF(SUM(COUNTIFS('Planificación 2026-1'!F:F,"HUAURA",'Planificación 2026-1'!W:W,C40,'Planificación 2026-1'!H:H,"T2"))&gt;0,"P37"," ")</f>
        <v xml:space="preserve"> </v>
      </c>
      <c r="BW40" s="108" t="str">
        <f>IF(SUM(COUNTIFS('Planificación 2026-1'!F:F,"HUAURA",'Planificación 2026-1'!W:W,C40,'Planificación 2026-1'!H:H,"AE"))&gt;0,"P38"," ")</f>
        <v xml:space="preserve"> </v>
      </c>
      <c r="BX40" s="108" t="str">
        <f>IF(SUM(COUNTIFS('Planificación 2026-1'!F:F,"HUAURA",'Planificación 2026-1'!W:W,C40,'Planificación 2026-1'!H:H,"T4"))&gt;0,"P55"," ")</f>
        <v xml:space="preserve"> </v>
      </c>
      <c r="BY40" s="109">
        <f>SUMIFS('Planificación 2026-1'!R:R,'Planificación 2026-1'!W:W,C40,'Planificación 2026-1'!H:H,"AF",'Planificación 2026-1'!I:I,"&gt;2")</f>
        <v>0</v>
      </c>
      <c r="BZ40" s="109">
        <f>SUMIFS('Planificación 2026-1'!R:R,'Planificación 2026-1'!W:W,C40,'Planificación 2026-1'!H:H,"EN",'Planificación 2026-1'!I:I,"&gt;2")</f>
        <v>0</v>
      </c>
      <c r="CA40" s="109">
        <f>SUMIFS('Planificación 2026-1'!R:R,'Planificación 2026-1'!W:W,C40,'Planificación 2026-1'!H:H,"IS",'Planificación 2026-1'!I:I,"&gt;2")</f>
        <v>0</v>
      </c>
      <c r="CB40" s="109">
        <f>SUMIFS('Planificación 2026-1'!R:R,'Planificación 2026-1'!W:W,C40,'Planificación 2026-1'!H:H,"PS",'Planificación 2026-1'!I:I,"&gt;2")</f>
        <v>0</v>
      </c>
      <c r="CC40" s="109">
        <f>SUMIFS('Planificación 2026-1'!R:R,'Planificación 2026-1'!W:W,C40,'Planificación 2026-1'!H:H,"IN",'Planificación 2026-1'!I:I,"&gt;2")</f>
        <v>0</v>
      </c>
      <c r="CD40" s="109">
        <f>SUMIFS('Planificación 2026-1'!R:R,'Planificación 2026-1'!W:W,C40,'Planificación 2026-1'!H:H,"CA",'Planificación 2026-1'!I:I,"&gt;2")</f>
        <v>0</v>
      </c>
      <c r="CE40" s="109">
        <f>SUMIFS('Planificación 2026-1'!R:R,'Planificación 2026-1'!W:W,C40,'Planificación 2026-1'!H:H,"DE",'Planificación 2026-1'!I:I,"&gt;2")</f>
        <v>16</v>
      </c>
      <c r="CF40" s="109">
        <f>SUMIFS('Planificación 2026-1'!R:R,'Planificación 2026-1'!W:W,C40,'Planificación 2026-1'!H:H,"OB",'Planificación 2026-1'!I:I,"&gt;2")</f>
        <v>0</v>
      </c>
      <c r="CG40" s="109">
        <f>SUMIFS('Planificación 2026-1'!R:R,'Planificación 2026-1'!W:W,C40,'Planificación 2026-1'!H:H,"MH",'Planificación 2026-1'!I:I,"&gt;2")</f>
        <v>0</v>
      </c>
      <c r="CH40" s="109">
        <f>SUMIFS('Planificación 2026-1'!R:R,'Planificación 2026-1'!W:W,C40,'Planificación 2026-1'!H:H,"IC",'Planificación 2026-1'!I:I,"&gt;2")</f>
        <v>0</v>
      </c>
      <c r="CI40" s="109">
        <f>SUMIFS('Planificación 2026-1'!R:R,'Planificación 2026-1'!W:W,C40,'Planificación 2026-1'!H:H,"AR",'Planificación 2026-1'!I:I,"&gt;2")</f>
        <v>0</v>
      </c>
      <c r="CJ40" s="109">
        <f>SUMIFS('Planificación 2026-1'!R:R,'Planificación 2026-1'!W:W,C40,'Planificación 2026-1'!H:H,"T1",'Planificación 2026-1'!I:I,"&gt;2")</f>
        <v>0</v>
      </c>
      <c r="CK40" s="109">
        <f>SUMIFS('Planificación 2026-1'!R:R,'Planificación 2026-1'!W:W,C40,'Planificación 2026-1'!H:H,"T3",'Planificación 2026-1'!I:I,"&gt;2")</f>
        <v>0</v>
      </c>
      <c r="CL40" s="109">
        <f>SUMIFS('Planificación 2026-1'!R:R,'Planificación 2026-1'!W:W,C40,'Planificación 2026-1'!H:H,"T2",'Planificación 2026-1'!I:I,"&gt;2")</f>
        <v>0</v>
      </c>
      <c r="CM40" s="109">
        <f>SUMIFS('Planificación 2026-1'!R:R,'Planificación 2026-1'!W:W,C40,'Planificación 2026-1'!H:H,"AE",'Planificación 2026-1'!I:I,"&gt;2")</f>
        <v>0</v>
      </c>
      <c r="CN40" s="109">
        <f>SUMIFS('Planificación 2026-1'!R:R,'Planificación 2026-1'!W:W,C40,'Planificación 2026-1'!H:H,"T4",'Planificación 2026-1'!I:I,"&gt;2")</f>
        <v>0</v>
      </c>
      <c r="CO40" s="109">
        <f>SUMIFS('Planificación 2026-1'!R:R,'Planificación 2026-1'!W:W,C40,'Planificación 2026-1'!H:H,"AF",'Planificación 2026-1'!I:I,"&lt;3")</f>
        <v>0</v>
      </c>
      <c r="CP40" s="109">
        <f>SUMIFS('Planificación 2026-1'!R:R,'Planificación 2026-1'!W:W,C40,'Planificación 2026-1'!H:H,"EN",'Planificación 2026-1'!I:I,"&lt;3")</f>
        <v>0</v>
      </c>
      <c r="CQ40" s="109">
        <f>SUMIFS('Planificación 2026-1'!R:R,'Planificación 2026-1'!W:W,C40,'Planificación 2026-1'!H:H,"IS",'Planificación 2026-1'!I:I,"&lt;3")</f>
        <v>0</v>
      </c>
      <c r="CR40" s="109">
        <f>SUMIFS('Planificación 2026-1'!R:R,'Planificación 2026-1'!W:W,C40,'Planificación 2026-1'!H:H,"PS",'Planificación 2026-1'!I:I,"&lt;3")</f>
        <v>0</v>
      </c>
      <c r="CS40" s="109">
        <f>SUMIFS('Planificación 2026-1'!R:R,'Planificación 2026-1'!W:W,C40,'Planificación 2026-1'!H:H,"IN",'Planificación 2026-1'!I:I,"&lt;3")</f>
        <v>0</v>
      </c>
      <c r="CT40" s="109">
        <f>SUMIFS('Planificación 2026-1'!R:R,'Planificación 2026-1'!W:W,C40,'Planificación 2026-1'!H:H,"CA",'Planificación 2026-1'!I:I,"&lt;3")</f>
        <v>0</v>
      </c>
      <c r="CU40" s="109">
        <f>SUMIFS('Planificación 2026-1'!R:R,'Planificación 2026-1'!W:W,C40,'Planificación 2026-1'!H:H,"DE",'Planificación 2026-1'!I:I,"&lt;3")</f>
        <v>0</v>
      </c>
      <c r="CV40" s="109">
        <f>SUMIFS('Planificación 2026-1'!R:R,'Planificación 2026-1'!W:W,C40,'Planificación 2026-1'!H:H,"OB",'Planificación 2026-1'!I:I,"&lt;3")</f>
        <v>0</v>
      </c>
      <c r="CW40" s="109">
        <f>SUMIFS('Planificación 2026-1'!R:R,'Planificación 2026-1'!W:W,C40,'Planificación 2026-1'!H:H,"MH",'Planificación 2026-1'!I:I,"&lt;3")</f>
        <v>0</v>
      </c>
      <c r="CX40" s="109">
        <f>SUMIFS('Planificación 2026-1'!R:R,'Planificación 2026-1'!W:W,C40,'Planificación 2026-1'!H:H,"IC",'Planificación 2026-1'!I:I,"&lt;3")</f>
        <v>0</v>
      </c>
      <c r="CY40" s="109">
        <f>SUMIFS('Planificación 2026-1'!R:R,'Planificación 2026-1'!W:W,C40,'Planificación 2026-1'!H:H,"AR",'Planificación 2026-1'!I:I,"&lt;3")</f>
        <v>0</v>
      </c>
      <c r="CZ40" s="109">
        <f>SUMIFS('Planificación 2026-1'!R:R,'Planificación 2026-1'!W:W,C40,'Planificación 2026-1'!H:H,"T1",'Planificación 2026-1'!I:I,"&lt;3")</f>
        <v>0</v>
      </c>
      <c r="DA40" s="109">
        <f>SUMIFS('Planificación 2026-1'!R:R,'Planificación 2026-1'!W:W,C40,'Planificación 2026-1'!H:H,"T3",'Planificación 2026-1'!I:I,"&lt;3")</f>
        <v>0</v>
      </c>
      <c r="DB40" s="109">
        <f>SUMIFS('Planificación 2026-1'!R:R,'Planificación 2026-1'!W:W,C40,'Planificación 2026-1'!H:H,"T2",'Planificación 2026-1'!I:I,"&lt;3")</f>
        <v>0</v>
      </c>
      <c r="DC40" s="109">
        <f>SUMIFS('Planificación 2026-1'!R:R,'Planificación 2026-1'!W:W,C40,'Planificación 2026-1'!H:H,"AE",'Planificación 2026-1'!I:I,"&lt;3")</f>
        <v>0</v>
      </c>
      <c r="DD40" s="109">
        <f>SUMIFS('Planificación 2026-1'!R:R,'Planificación 2026-1'!W:W,C40,'Planificación 2026-1'!H:H,"T4",'Planificación 2026-1'!I:I,"&lt;3")</f>
        <v>0</v>
      </c>
      <c r="DE40" s="108" t="str">
        <f t="shared" si="4"/>
        <v/>
      </c>
      <c r="DF40" s="41">
        <f>IF(C40="","",SUMIFS('Planificación 2026-1'!R:R,'Planificación 2026-1'!W:W,C40,'Planificación 2026-1'!F:F,"PRINCIPAL",'Planificación 2026-1'!X:X,"VIRTUAL"))</f>
        <v>0</v>
      </c>
      <c r="DG40" s="41">
        <f>IF(C40="","",SUMIFS('Planificación 2026-1'!R:R,'Planificación 2026-1'!W:W,C40,'Planificación 2026-1'!F:F,"PRINCIPAL",'Planificación 2026-1'!X:X,"PRESENCIAL"))</f>
        <v>0</v>
      </c>
      <c r="DH40" s="41">
        <f>IF(C40="","",SUMIFS('Planificación 2026-1'!R:R,'Planificación 2026-1'!W:W,C40,'Planificación 2026-1'!F:F,"PRINCIPAL",'Planificación 2026-1'!X:X,"HIBRIDO PRESENCIAL"))</f>
        <v>0</v>
      </c>
      <c r="DI40" s="108" t="str">
        <f t="shared" si="5"/>
        <v>P08</v>
      </c>
      <c r="DJ40" s="108">
        <f>IF(C40="","",SUMIFS('Planificación 2026-1'!R:R,'Planificación 2026-1'!W:W,C40,'Planificación 2026-1'!F:F,"FILIAL",'Planificación 2026-1'!X:X,"VIRTUAL"))</f>
        <v>0</v>
      </c>
      <c r="DK40" s="110">
        <f>IF(C40="","",SUMIFS('Planificación 2026-1'!R:R,'Planificación 2026-1'!W:W,C40,'Planificación 2026-1'!F:F,"FILIAL",'Planificación 2026-1'!X:X,"PRESENCIAL"))</f>
        <v>16</v>
      </c>
      <c r="DL40" s="61">
        <f>IF(C40="","",SUMIFS('Planificación 2026-1'!R:R,'Planificación 2026-1'!W:W,C40,'Planificación 2026-1'!F:F,"FILIAL",'Planificación 2026-1'!X:X,"HIBRIDO PRESENCIAL"))</f>
        <v>0</v>
      </c>
      <c r="DM40" s="111" t="str">
        <f t="shared" si="6"/>
        <v/>
      </c>
      <c r="DN40" s="108">
        <f>IF(C40="","",SUMIFS('Planificación 2026-1'!R:R,'Planificación 2026-1'!W:W,C40,'Planificación 2026-1'!F:F,"SUNAMPE",'Planificación 2026-1'!X:X,"VIRTUAL"))</f>
        <v>0</v>
      </c>
      <c r="DO40" s="61">
        <f>IF(C40="","",SUMIFS('Planificación 2026-1'!R:R,'Planificación 2026-1'!W:W,C40,'Planificación 2026-1'!F:F,"SUNAMPE",'Planificación 2026-1'!X:X,"PRESENCIAL"))</f>
        <v>0</v>
      </c>
      <c r="DP40" s="111" t="str">
        <f t="shared" si="7"/>
        <v/>
      </c>
      <c r="DQ40" s="108">
        <f>IF(C40="","",SUMIFS('Planificación 2026-1'!R:R,'Planificación 2026-1'!W:W,C40,'Planificación 2026-1'!F:F,"HUAURA",'Planificación 2026-1'!X:X,"VIRTUAL"))</f>
        <v>0</v>
      </c>
      <c r="DR40" s="61">
        <f>IF(C40="","",SUMIFS('Planificación 2026-1'!R:R,'Planificación 2026-1'!W:W,C40,'Planificación 2026-1'!F:F,"HUAURA",'Planificación 2026-1'!X:X,"PRESENCIAL"))</f>
        <v>0</v>
      </c>
      <c r="DS40" s="76">
        <f>SUMIFS('Planificación 2026-1'!R:R,'Planificación 2026-1'!W:W,C40,'Planificación 2026-1'!F:F,"PRINCIPAL",'Planificación 2026-1'!X:X,"VIRTUAL",'Planificación 2026-1'!I:I,"&gt;2")</f>
        <v>0</v>
      </c>
      <c r="DT40" s="76">
        <f>SUMIFS('Planificación 2026-1'!R:R,'Planificación 2026-1'!W:W,C40,'Planificación 2026-1'!F:F,"PRINCIPAL",'Planificación 2026-1'!X:X,"&lt;&gt;VIRTUAL",'Planificación 2026-1'!I:I,"&gt;2")</f>
        <v>0</v>
      </c>
      <c r="DU40" s="76">
        <f>SUMIFS('Planificación 2026-1'!R:R,'Planificación 2026-1'!W:W,C40,'Planificación 2026-1'!F:F,"SUNAMPE",'Planificación 2026-1'!X:X,"VIRTUAL",'Planificación 2026-1'!I:I,"&gt;2")</f>
        <v>0</v>
      </c>
      <c r="DV40" s="76">
        <f>SUMIFS('Planificación 2026-1'!R:R,'Planificación 2026-1'!W:W,C40,'Planificación 2026-1'!F:F,"SUNAMPE",'Planificación 2026-1'!X:X,"&lt;&gt;VIRTUAL",'Planificación 2026-1'!I:I,"&gt;2")</f>
        <v>0</v>
      </c>
      <c r="DW40" s="76">
        <f>SUMIFS('Planificación 2026-1'!R:R,'Planificación 2026-1'!W:W,C40,'Planificación 2026-1'!F:F,"FILIAL",'Planificación 2026-1'!X:X,"VIRTUAL",'Planificación 2026-1'!I:I,"&gt;2")</f>
        <v>0</v>
      </c>
      <c r="DX40" s="76">
        <f>SUMIFS('Planificación 2026-1'!R:R,'Planificación 2026-1'!W:W,C40,'Planificación 2026-1'!F:F,"FILIAL",'Planificación 2026-1'!X:X,"&lt;&gt;VIRTUAL",'Planificación 2026-1'!I:I,"&gt;2")</f>
        <v>16</v>
      </c>
      <c r="DY40" s="76">
        <f>SUMIFS('Planificación 2026-1'!R:R,'Planificación 2026-1'!W:W,C40,'Planificación 2026-1'!F:F,"PORUMA",'Planificación 2026-1'!X:X,"VIRTUAL",'Planificación 2026-1'!I:I,"&gt;2")</f>
        <v>0</v>
      </c>
      <c r="DZ40" s="76">
        <f>SUMIFS('Planificación 2026-1'!R:R,'Planificación 2026-1'!W:W,C40,'Planificación 2026-1'!F:F,"PORUMA",'Planificación 2026-1'!X:X,"&lt;&gt;VIRTUAL",'Planificación 2026-1'!I:I,"&gt;2")</f>
        <v>0</v>
      </c>
      <c r="EA40" s="76">
        <f>SUMIFS('Planificación 2026-1'!R:R,'Planificación 2026-1'!W:W,C40,'Planificación 2026-1'!F:F,"HUAURA",'Planificación 2026-1'!X:X,"VIRTUAL",'Planificación 2026-1'!I:I,"&gt;2")</f>
        <v>0</v>
      </c>
      <c r="EB40" s="76">
        <f>SUMIFS('Planificación 2026-1'!R:R,'Planificación 2026-1'!W:W,C40,'Planificación 2026-1'!F:F,"HUAURA",'Planificación 2026-1'!X:X,"&lt;&gt;VIRTUAL",'Planificación 2026-1'!I:I,"&gt;2")</f>
        <v>0</v>
      </c>
      <c r="EC40" s="76">
        <f>SUMIFS('Planificación 2026-1'!R:R,'Planificación 2026-1'!W:W,C40,'Planificación 2026-1'!F:F,"PRINCIPAL",'Planificación 2026-1'!X:X,"VIRTUAL",'Planificación 2026-1'!I:I,"&lt;3")</f>
        <v>0</v>
      </c>
      <c r="ED40" s="76">
        <f>SUMIFS('Planificación 2026-1'!R:R,'Planificación 2026-1'!W:W,C40,'Planificación 2026-1'!F:F,"PRINCIPAL",'Planificación 2026-1'!X:X,"&lt;&gt;VIRTUAL",'Planificación 2026-1'!I:I,"&lt;3")</f>
        <v>0</v>
      </c>
      <c r="EE40" s="76">
        <f>SUMIFS('Planificación 2026-1'!R:R,'Planificación 2026-1'!W:W,C40,'Planificación 2026-1'!F:F,"SUNAMPE",'Planificación 2026-1'!X:X,"VIRTUAL",'Planificación 2026-1'!I:I,"&lt;3")</f>
        <v>0</v>
      </c>
      <c r="EF40" s="76">
        <f>SUMIFS('Planificación 2026-1'!R:R,'Planificación 2026-1'!W:W,C40,'Planificación 2026-1'!F:F,"SUNAMPE",'Planificación 2026-1'!X:X,"&lt;&gt;VIRTUAL",'Planificación 2026-1'!I:I,"&lt;3")</f>
        <v>0</v>
      </c>
      <c r="EG40" s="76">
        <f>SUMIFS('Planificación 2026-1'!R:R,'Planificación 2026-1'!W:W,C40,'Planificación 2026-1'!F:F,"FILIAL",'Planificación 2026-1'!X:X,"VIRTUAL",'Planificación 2026-1'!I:I,"&lt;3")</f>
        <v>0</v>
      </c>
      <c r="EH40" s="76">
        <f>SUMIFS('Planificación 2026-1'!R:R,'Planificación 2026-1'!W:W,C40,'Planificación 2026-1'!F:F,"FILIAL",'Planificación 2026-1'!X:X,"&lt;&gt;VIRTUAL",'Planificación 2026-1'!I:I,"&lt;3")</f>
        <v>0</v>
      </c>
      <c r="EI40" s="76">
        <f>SUMIFS('Planificación 2026-1'!R:R,'Planificación 2026-1'!W:W,C40,'Planificación 2026-1'!F:F,"PORUMA",'Planificación 2026-1'!X:X,"VIRTUAL",'Planificación 2026-1'!I:I,"&lt;3")</f>
        <v>0</v>
      </c>
      <c r="EJ40" s="76">
        <f>SUMIFS('Planificación 2026-1'!R:R,'Planificación 2026-1'!W:W,C40,'Planificación 2026-1'!F:F,"PORUMA",'Planificación 2026-1'!X:X,"&lt;&gt;VIRTUAL",'Planificación 2026-1'!I:I,"&lt;3")</f>
        <v>0</v>
      </c>
      <c r="EK40" s="76">
        <f>SUMIFS('Planificación 2026-1'!R:R,'Planificación 2026-1'!W:W,C40,'Planificación 2026-1'!F:F,"HUAURA",'Planificación 2026-1'!X:X,"VIRTUAL",'Planificación 2026-1'!I:I,"&lt;3")</f>
        <v>0</v>
      </c>
      <c r="EL40" s="76">
        <f>SUMIFS('Planificación 2026-1'!R:R,'Planificación 2026-1'!W:W,C40,'Planificación 2026-1'!F:F,"HUAURA",'Planificación 2026-1'!X:X,"&lt;&gt;VIRTUAL",'Planificación 2026-1'!I:I,"&lt;3")</f>
        <v>0</v>
      </c>
      <c r="EM40" s="76"/>
      <c r="EN40" s="76">
        <f t="shared" si="0"/>
        <v>0</v>
      </c>
      <c r="EO40" s="76">
        <f t="shared" si="1"/>
        <v>16</v>
      </c>
      <c r="EP40" s="76" t="b">
        <f t="shared" si="2"/>
        <v>1</v>
      </c>
      <c r="EQ40" s="76" t="str">
        <f t="shared" si="3"/>
        <v>FILIAL</v>
      </c>
      <c r="ER40" s="76" t="str">
        <f t="shared" si="8"/>
        <v>PRESENCIAL</v>
      </c>
    </row>
    <row r="41" spans="1:148" hidden="1">
      <c r="A41" s="83"/>
      <c r="B41" s="119">
        <v>38</v>
      </c>
      <c r="C41" s="115" t="s">
        <v>209</v>
      </c>
      <c r="D41" s="112">
        <f>SUMIF('Planificación 2026-1'!W:W,C41,'Planificación 2026-1'!R:R)</f>
        <v>0</v>
      </c>
      <c r="E41" s="114" t="s">
        <v>173</v>
      </c>
      <c r="F41" s="115" t="s">
        <v>171</v>
      </c>
      <c r="G41" s="115" t="s">
        <v>19</v>
      </c>
      <c r="H41" s="115" t="s">
        <v>138</v>
      </c>
      <c r="I41" s="107" t="str">
        <f>IF(SUM(COUNTIFS('Planificación 2026-1'!F:F,"PRINCIPAL",'Planificación 2026-1'!W:W,C41,'Planificación 2026-1'!H:H,"AF"))&gt;0,"P01"," ")</f>
        <v xml:space="preserve"> </v>
      </c>
      <c r="J41" s="108" t="str">
        <f>IF(SUM(COUNTIFS('Planificación 2026-1'!F:F,"PRINCIPAL",'Planificación 2026-1'!W:W,C41,'Planificación 2026-1'!H:H,"EN"))&gt;0,"P02"," ")</f>
        <v xml:space="preserve"> </v>
      </c>
      <c r="K41" s="108" t="str">
        <f>IF(SUM(COUNTIFS('Planificación 2026-1'!F:F,"PRINCIPAL",'Planificación 2026-1'!W:W,C41,'Planificación 2026-1'!H:H,"IS"))&gt;0,"P03"," ")</f>
        <v xml:space="preserve"> </v>
      </c>
      <c r="L41" s="108" t="str">
        <f>IF(SUM(COUNTIFS('Planificación 2026-1'!F:F,"PRINCIPAL",'Planificación 2026-1'!W:W,C41,'Planificación 2026-1'!H:H,"PS"))&gt;0,"P04"," ")</f>
        <v xml:space="preserve"> </v>
      </c>
      <c r="M41" s="108"/>
      <c r="N41" s="108" t="str">
        <f>IF(SUM(COUNTIFS('Planificación 2026-1'!F:F,"PRINCIPAL",'Planificación 2026-1'!W:W,C41,'Planificación 2026-1'!H:H,"IN"))&gt;0,"P06"," ")</f>
        <v xml:space="preserve"> </v>
      </c>
      <c r="O41" s="108" t="str">
        <f>IF(SUM(COUNTIFS('Planificación 2026-1'!F:F,"PRINCIPAL",'Planificación 2026-1'!W:W,C41,'Planificación 2026-1'!H:H,"CA"))&gt;0,"P07"," ")</f>
        <v xml:space="preserve"> </v>
      </c>
      <c r="P41" s="108" t="str">
        <f>IF(SUM(COUNTIFS('Planificación 2026-1'!F:F,"PRINCIPAL",'Planificación 2026-1'!W:W,C41,'Planificación 2026-1'!H:H,"DE"))&gt;0,"P08"," ")</f>
        <v xml:space="preserve"> </v>
      </c>
      <c r="Q41" s="108" t="str">
        <f>IF(SUM(COUNTIFS('Planificación 2026-1'!F:F,"PRINCIPAL",'Planificación 2026-1'!W:W,C41,'Planificación 2026-1'!H:H,"OB"))&gt;0,"P09"," ")</f>
        <v xml:space="preserve"> </v>
      </c>
      <c r="R41" s="108" t="str">
        <f>IF(SUM(COUNTIFS('Planificación 2026-1'!F:F,"PRINCIPAL",'Planificación 2026-1'!W:W,C41,'Planificación 2026-1'!H:H,"MH"))&gt;0,"P31"," ")</f>
        <v xml:space="preserve"> </v>
      </c>
      <c r="S41" s="108" t="str">
        <f>IF(SUM(COUNTIFS('Planificación 2026-1'!F:F,"PRINCIPAL",'Planificación 2026-1'!W:W,C41,'Planificación 2026-1'!H:H,"IC"))&gt;0,"P32"," ")</f>
        <v xml:space="preserve"> </v>
      </c>
      <c r="T41" s="108" t="str">
        <f>IF(SUM(COUNTIFS('Planificación 2026-1'!F:F,"PRINCIPAL",'Planificación 2026-1'!W:W,C41,'Planificación 2026-1'!H:H,"AR"))&gt;0,"P34"," ")</f>
        <v xml:space="preserve"> </v>
      </c>
      <c r="U41" s="108" t="str">
        <f>IF(SUM(COUNTIFS('Planificación 2026-1'!F:F,"PRINCIPAL",'Planificación 2026-1'!W:W,C41,'Planificación 2026-1'!H:H,"T1"))&gt;0,"P35"," ")</f>
        <v xml:space="preserve"> </v>
      </c>
      <c r="V41" s="108" t="str">
        <f>IF(SUM(COUNTIFS('Planificación 2026-1'!F:F,"PRINCIPAL",'Planificación 2026-1'!W:W,C41,'Planificación 2026-1'!H:H,"T3"))&gt;0,"P36"," ")</f>
        <v xml:space="preserve"> </v>
      </c>
      <c r="W41" s="108" t="str">
        <f>IF(SUM(COUNTIFS('Planificación 2026-1'!F:F,"PRINCIPAL",'Planificación 2026-1'!W:W,C41,'Planificación 2026-1'!H:H,"T2"))&gt;0,"P37"," ")</f>
        <v xml:space="preserve"> </v>
      </c>
      <c r="X41" s="108" t="str">
        <f>IF(SUM(COUNTIFS('Planificación 2026-1'!F:F,"PRINCIPAL",'Planificación 2026-1'!W:W,C41,'Planificación 2026-1'!H:H,"AE"))&gt;0,"P38"," ")</f>
        <v xml:space="preserve"> </v>
      </c>
      <c r="Y41" s="108" t="str">
        <f>IF(SUM(COUNTIFS('Planificación 2026-1'!F:F,"PRINCIPAL",'Planificación 2026-1'!W:W,C41,'Planificación 2026-1'!H:H,"T4"))&gt;0,"P55"," ")</f>
        <v xml:space="preserve"> </v>
      </c>
      <c r="Z41" s="108" t="str">
        <f>IF(SUM(COUNTIFS('Planificación 2026-1'!F:F,"FILIAL",'Planificación 2026-1'!W:W,C41,'Planificación 2026-1'!H:H,"AF"))&gt;0," P01"," ")</f>
        <v xml:space="preserve"> </v>
      </c>
      <c r="AA41" s="108" t="str">
        <f>IF(SUM(COUNTIFS('Planificación 2026-1'!F:F,"FILIAL",'Planificación 2026-1'!W:W,C41,'Planificación 2026-1'!H:H,"EN"))&gt;0,"P02"," ")</f>
        <v xml:space="preserve"> </v>
      </c>
      <c r="AB41" s="108" t="str">
        <f>IF(SUM(COUNTIFS('Planificación 2026-1'!F:F,"FILIAL",'Planificación 2026-1'!W:W,C41,'Planificación 2026-1'!H:H,"IS"))&gt;0,"P03"," ")</f>
        <v xml:space="preserve"> </v>
      </c>
      <c r="AC41" s="108" t="str">
        <f>IF(SUM(COUNTIFS('Planificación 2026-1'!F:F,"FILIAL",'Planificación 2026-1'!W:W,C41,'Planificación 2026-1'!H:H,"PS"))&gt;0,"P04"," ")</f>
        <v xml:space="preserve"> </v>
      </c>
      <c r="AD41" s="108"/>
      <c r="AE41" s="108" t="str">
        <f>IF(SUM(COUNTIFS('Planificación 2026-1'!F:F,"FILIAL",'Planificación 2026-1'!W:W,C41,'Planificación 2026-1'!H:H,"IN"))&gt;0,"P06"," ")</f>
        <v xml:space="preserve"> </v>
      </c>
      <c r="AF41" s="108" t="str">
        <f>IF(SUM(COUNTIFS('Planificación 2026-1'!F:F,"FILIAL",'Planificación 2026-1'!W:W,C41,'Planificación 2026-1'!H:H,"CA"))&gt;0,"P07"," ")</f>
        <v xml:space="preserve"> </v>
      </c>
      <c r="AG41" s="108" t="str">
        <f>IF(SUM(COUNTIFS('Planificación 2026-1'!F:F,"FILIAL",'Planificación 2026-1'!W:W,C41,'Planificación 2026-1'!H:H,"DE"))&gt;0,"P08"," ")</f>
        <v xml:space="preserve"> </v>
      </c>
      <c r="AH41" s="108" t="str">
        <f>IF(SUM(COUNTIFS('Planificación 2026-1'!F:F,"FILIAL",'Planificación 2026-1'!W:W,C41,'Planificación 2026-1'!H:H,"OB"))&gt;0,"P09"," ")</f>
        <v xml:space="preserve"> </v>
      </c>
      <c r="AI41" s="108" t="str">
        <f>IF(SUM(COUNTIFS('Planificación 2026-1'!F:F,"FILIAL",'Planificación 2026-1'!W:W,C41,'Planificación 2026-1'!H:H,"MH"))&gt;0,"P31"," ")</f>
        <v xml:space="preserve"> </v>
      </c>
      <c r="AJ41" s="108" t="str">
        <f>IF(SUM(COUNTIFS('Planificación 2026-1'!F:F,"FILIAL",'Planificación 2026-1'!W:W,C41,'Planificación 2026-1'!H:H,"IC"))&gt;0,"P32"," ")</f>
        <v xml:space="preserve"> </v>
      </c>
      <c r="AK41" s="108" t="str">
        <f>IF(SUM(COUNTIFS('Planificación 2026-1'!F:F,"FILIAL",'Planificación 2026-1'!W:W,C41,'Planificación 2026-1'!H:H,"AR"))&gt;0,"P34"," ")</f>
        <v xml:space="preserve"> </v>
      </c>
      <c r="AL41" s="108" t="str">
        <f>IF(SUM(COUNTIFS('Planificación 2026-1'!F:F,"FILIAL",'Planificación 2026-1'!W:W,C41,'Planificación 2026-1'!H:H,"T1"))&gt;0,"P35"," ")</f>
        <v xml:space="preserve"> </v>
      </c>
      <c r="AM41" s="108" t="str">
        <f>IF(SUM(COUNTIFS('Planificación 2026-1'!F:F,"FILIAL",'Planificación 2026-1'!W:W,C41,'Planificación 2026-1'!H:H,"T3"))&gt;0,"P36"," ")</f>
        <v xml:space="preserve"> </v>
      </c>
      <c r="AN41" s="108" t="str">
        <f>IF(SUM(COUNTIFS('Planificación 2026-1'!F:F,"FILIAL",'Planificación 2026-1'!W:W,C41,'Planificación 2026-1'!H:H,"T2"))&gt;0,"P37"," ")</f>
        <v xml:space="preserve"> </v>
      </c>
      <c r="AO41" s="108" t="str">
        <f>IF(SUM(COUNTIFS('Planificación 2026-1'!F:F,"FILIAL",'Planificación 2026-1'!W:W,C41,'Planificación 2026-1'!H:H,"AE"))&gt;0,"P38"," ")</f>
        <v xml:space="preserve"> </v>
      </c>
      <c r="AP41" s="108" t="str">
        <f>IF(SUM(COUNTIFS('Planificación 2026-1'!F:F,"FILIAL",'Planificación 2026-1'!W:W,C41,'Planificación 2026-1'!H:H,"T4"))&gt;0,"P55"," ")</f>
        <v xml:space="preserve"> </v>
      </c>
      <c r="AQ41" s="108" t="str">
        <f>IF(SUM(COUNTIFS('Planificación 2026-1'!F:F,"SUNAMPE",'Planificación 2026-1'!W:W,C41,'Planificación 2026-1'!H:H,"AF"))&gt;0," P01"," ")</f>
        <v xml:space="preserve"> </v>
      </c>
      <c r="AR41" s="108" t="str">
        <f>IF(SUM(COUNTIFS('Planificación 2026-1'!F:F,"SUNAMPE",'Planificación 2026-1'!W:W,C41,'Planificación 2026-1'!H:H,"EN"))&gt;0,"P02"," ")</f>
        <v xml:space="preserve"> </v>
      </c>
      <c r="AS41" s="108" t="str">
        <f>IF(SUM(COUNTIFS('Planificación 2026-1'!F:F,"SUNAMPE",'Planificación 2026-1'!W:W,C41,'Planificación 2026-1'!H:H,"IS"))&gt;0,"P03"," ")</f>
        <v xml:space="preserve"> </v>
      </c>
      <c r="AT41" s="108" t="str">
        <f>IF(SUM(COUNTIFS('Planificación 2026-1'!F:F,"SUNAMPE",'Planificación 2026-1'!W:W,C41,'Planificación 2026-1'!H:H,"PS"))&gt;0,"P04"," ")</f>
        <v xml:space="preserve"> </v>
      </c>
      <c r="AU41" s="108"/>
      <c r="AV41" s="108" t="str">
        <f>IF(SUM(COUNTIFS('Planificación 2026-1'!F:F,"SUNAMPE",'Planificación 2026-1'!W:W,C41,'Planificación 2026-1'!H:H,"IN"))&gt;0,"P06"," ")</f>
        <v xml:space="preserve"> </v>
      </c>
      <c r="AW41" s="108" t="str">
        <f>IF(SUM(COUNTIFS('Planificación 2026-1'!F:F,"SUNAMPE",'Planificación 2026-1'!W:W,C41,'Planificación 2026-1'!H:H,"CA"))&gt;0,"P07"," ")</f>
        <v xml:space="preserve"> </v>
      </c>
      <c r="AX41" s="108" t="str">
        <f>IF(SUM(COUNTIFS('Planificación 2026-1'!F:F,"SUNAMPE",'Planificación 2026-1'!W:W,C41,'Planificación 2026-1'!H:H,"DE"))&gt;0,"P08"," ")</f>
        <v xml:space="preserve"> </v>
      </c>
      <c r="AY41" s="108" t="str">
        <f>IF(SUM(COUNTIFS('Planificación 2026-1'!F:F,"SUNAMPE",'Planificación 2026-1'!W:W,C41,'Planificación 2026-1'!H:H,"OB"))&gt;0,"P09"," ")</f>
        <v xml:space="preserve"> </v>
      </c>
      <c r="AZ41" s="108" t="str">
        <f>IF(SUM(COUNTIFS('Planificación 2026-1'!F:F,"SUNAMPE",'Planificación 2026-1'!W:W,C41,'Planificación 2026-1'!H:H,"MH"))&gt;0,"P31"," ")</f>
        <v xml:space="preserve"> </v>
      </c>
      <c r="BA41" s="108" t="str">
        <f>IF(SUM(COUNTIFS('Planificación 2026-1'!F:F,"SUNAMPE",'Planificación 2026-1'!W:W,C41,'Planificación 2026-1'!H:H,"IC"))&gt;0,"P32"," ")</f>
        <v xml:space="preserve"> </v>
      </c>
      <c r="BB41" s="108" t="str">
        <f>IF(SUM(COUNTIFS('Planificación 2026-1'!F:F,"SUNAMPE",'Planificación 2026-1'!W:W,C41,'Planificación 2026-1'!H:H,"AR"))&gt;0,"P34"," ")</f>
        <v xml:space="preserve"> </v>
      </c>
      <c r="BC41" s="108" t="str">
        <f>IF(SUM(COUNTIFS('Planificación 2026-1'!F:F,"SUNAMPE",'Planificación 2026-1'!W:W,C41,'Planificación 2026-1'!H:H,"T1"))&gt;0,"P35"," ")</f>
        <v xml:space="preserve"> </v>
      </c>
      <c r="BD41" s="108" t="str">
        <f>IF(SUM(COUNTIFS('Planificación 2026-1'!F:F,"SUNAMPE",'Planificación 2026-1'!W:W,C41,'Planificación 2026-1'!H:H,"T3"))&gt;0,"P36"," ")</f>
        <v xml:space="preserve"> </v>
      </c>
      <c r="BE41" s="108" t="str">
        <f>IF(SUM(COUNTIFS('Planificación 2026-1'!F:F,"SUNAMPE",'Planificación 2026-1'!W:W,C41,'Planificación 2026-1'!H:H,"T2"))&gt;0,"P37"," ")</f>
        <v xml:space="preserve"> </v>
      </c>
      <c r="BF41" s="108" t="str">
        <f>IF(SUM(COUNTIFS('Planificación 2026-1'!F:F,"SUNAMPE",'Planificación 2026-1'!W:W,C41,'Planificación 2026-1'!H:H,"AE"))&gt;0,"P38"," ")</f>
        <v xml:space="preserve"> </v>
      </c>
      <c r="BG41" s="108" t="str">
        <f>IF(SUM(COUNTIFS('Planificación 2026-1'!F:F,"SUNAMPE",'Planificación 2026-1'!W:W,C41,'Planificación 2026-1'!H:H,"T4"))&gt;0,"P55"," ")</f>
        <v xml:space="preserve"> </v>
      </c>
      <c r="BH41" s="108" t="str">
        <f>IF(SUM(COUNTIFS('Planificación 2026-1'!F:F,"HUAURA",'Planificación 2026-1'!W:W,C41,'Planificación 2026-1'!H:H,"AF"))&gt;0," P01"," ")</f>
        <v xml:space="preserve"> </v>
      </c>
      <c r="BI41" s="108" t="str">
        <f>IF(SUM(COUNTIFS('Planificación 2026-1'!F:F,"HUAURA",'Planificación 2026-1'!W:W,C41,'Planificación 2026-1'!H:H,"EN"))&gt;0,"P02"," ")</f>
        <v xml:space="preserve"> </v>
      </c>
      <c r="BJ41" s="108" t="str">
        <f>IF(SUM(COUNTIFS('Planificación 2026-1'!F:F,"HUAURA",'Planificación 2026-1'!W:W,C41,'Planificación 2026-1'!H:H,"IS"))&gt;0,"P03"," ")</f>
        <v xml:space="preserve"> </v>
      </c>
      <c r="BK41" s="108" t="str">
        <f>IF(SUM(COUNTIFS('Planificación 2026-1'!F:F,"HUAURA",'Planificación 2026-1'!W:W,C41,'Planificación 2026-1'!H:H,"PS"))&gt;0,"P04"," ")</f>
        <v xml:space="preserve"> </v>
      </c>
      <c r="BL41" s="108"/>
      <c r="BM41" s="108" t="str">
        <f>IF(SUM(COUNTIFS('Planificación 2026-1'!F:F,"HUAURA",'Planificación 2026-1'!W:W,C41,'Planificación 2026-1'!H:H,"IN"))&gt;0,"P06"," ")</f>
        <v xml:space="preserve"> </v>
      </c>
      <c r="BN41" s="108" t="str">
        <f>IF(SUM(COUNTIFS('Planificación 2026-1'!F:F,"HUAURA",'Planificación 2026-1'!W:W,C41,'Planificación 2026-1'!H:H,"CA"))&gt;0,"P07"," ")</f>
        <v xml:space="preserve"> </v>
      </c>
      <c r="BO41" s="108" t="str">
        <f>IF(SUM(COUNTIFS('Planificación 2026-1'!F:F,"HUAURA",'Planificación 2026-1'!W:W,C41,'Planificación 2026-1'!H:H,"DE"))&gt;0,"P08"," ")</f>
        <v xml:space="preserve"> </v>
      </c>
      <c r="BP41" s="108" t="str">
        <f>IF(SUM(COUNTIFS('Planificación 2026-1'!F:F,"HUAURA",'Planificación 2026-1'!W:W,C41,'Planificación 2026-1'!H:H,"OB"))&gt;0,"P09"," ")</f>
        <v xml:space="preserve"> </v>
      </c>
      <c r="BQ41" s="108" t="str">
        <f>IF(SUM(COUNTIFS('Planificación 2026-1'!F:F,"HUAURA",'Planificación 2026-1'!W:W,C41,'Planificación 2026-1'!H:H,"MH"))&gt;0,"P31"," ")</f>
        <v xml:space="preserve"> </v>
      </c>
      <c r="BR41" s="108" t="str">
        <f>IF(SUM(COUNTIFS('Planificación 2026-1'!F:F,"HUAURA",'Planificación 2026-1'!W:W,C41,'Planificación 2026-1'!H:H,"IC"))&gt;0,"P32"," ")</f>
        <v xml:space="preserve"> </v>
      </c>
      <c r="BS41" s="108" t="str">
        <f>IF(SUM(COUNTIFS('Planificación 2026-1'!F:F,"HUAURA",'Planificación 2026-1'!W:W,C41,'Planificación 2026-1'!H:H,"AR"))&gt;0,"P34"," ")</f>
        <v xml:space="preserve"> </v>
      </c>
      <c r="BT41" s="108" t="str">
        <f>IF(SUM(COUNTIFS('Planificación 2026-1'!F:F,"HUAURA",'Planificación 2026-1'!W:W,C41,'Planificación 2026-1'!H:H,"T1"))&gt;0,"P35"," ")</f>
        <v xml:space="preserve"> </v>
      </c>
      <c r="BU41" s="108" t="str">
        <f>IF(SUM(COUNTIFS('Planificación 2026-1'!F:F,"HUAURA",'Planificación 2026-1'!W:W,C41,'Planificación 2026-1'!H:H,"T3"))&gt;0,"P36"," ")</f>
        <v xml:space="preserve"> </v>
      </c>
      <c r="BV41" s="108" t="str">
        <f>IF(SUM(COUNTIFS('Planificación 2026-1'!F:F,"HUAURA",'Planificación 2026-1'!W:W,C41,'Planificación 2026-1'!H:H,"T2"))&gt;0,"P37"," ")</f>
        <v xml:space="preserve"> </v>
      </c>
      <c r="BW41" s="108" t="str">
        <f>IF(SUM(COUNTIFS('Planificación 2026-1'!F:F,"HUAURA",'Planificación 2026-1'!W:W,C41,'Planificación 2026-1'!H:H,"AE"))&gt;0,"P38"," ")</f>
        <v xml:space="preserve"> </v>
      </c>
      <c r="BX41" s="108" t="str">
        <f>IF(SUM(COUNTIFS('Planificación 2026-1'!F:F,"HUAURA",'Planificación 2026-1'!W:W,C41,'Planificación 2026-1'!H:H,"T4"))&gt;0,"P55"," ")</f>
        <v xml:space="preserve"> </v>
      </c>
      <c r="BY41" s="109">
        <f>SUMIFS('Planificación 2026-1'!R:R,'Planificación 2026-1'!W:W,C41,'Planificación 2026-1'!H:H,"AF",'Planificación 2026-1'!I:I,"&gt;2")</f>
        <v>0</v>
      </c>
      <c r="BZ41" s="109">
        <f>SUMIFS('Planificación 2026-1'!R:R,'Planificación 2026-1'!W:W,C41,'Planificación 2026-1'!H:H,"EN",'Planificación 2026-1'!I:I,"&gt;2")</f>
        <v>0</v>
      </c>
      <c r="CA41" s="109">
        <f>SUMIFS('Planificación 2026-1'!R:R,'Planificación 2026-1'!W:W,C41,'Planificación 2026-1'!H:H,"IS",'Planificación 2026-1'!I:I,"&gt;2")</f>
        <v>0</v>
      </c>
      <c r="CB41" s="109">
        <f>SUMIFS('Planificación 2026-1'!R:R,'Planificación 2026-1'!W:W,C41,'Planificación 2026-1'!H:H,"PS",'Planificación 2026-1'!I:I,"&gt;2")</f>
        <v>0</v>
      </c>
      <c r="CC41" s="109">
        <f>SUMIFS('Planificación 2026-1'!R:R,'Planificación 2026-1'!W:W,C41,'Planificación 2026-1'!H:H,"IN",'Planificación 2026-1'!I:I,"&gt;2")</f>
        <v>0</v>
      </c>
      <c r="CD41" s="109">
        <f>SUMIFS('Planificación 2026-1'!R:R,'Planificación 2026-1'!W:W,C41,'Planificación 2026-1'!H:H,"CA",'Planificación 2026-1'!I:I,"&gt;2")</f>
        <v>0</v>
      </c>
      <c r="CE41" s="109">
        <f>SUMIFS('Planificación 2026-1'!R:R,'Planificación 2026-1'!W:W,C41,'Planificación 2026-1'!H:H,"DE",'Planificación 2026-1'!I:I,"&gt;2")</f>
        <v>0</v>
      </c>
      <c r="CF41" s="109">
        <f>SUMIFS('Planificación 2026-1'!R:R,'Planificación 2026-1'!W:W,C41,'Planificación 2026-1'!H:H,"OB",'Planificación 2026-1'!I:I,"&gt;2")</f>
        <v>0</v>
      </c>
      <c r="CG41" s="109">
        <f>SUMIFS('Planificación 2026-1'!R:R,'Planificación 2026-1'!W:W,C41,'Planificación 2026-1'!H:H,"MH",'Planificación 2026-1'!I:I,"&gt;2")</f>
        <v>0</v>
      </c>
      <c r="CH41" s="109">
        <f>SUMIFS('Planificación 2026-1'!R:R,'Planificación 2026-1'!W:W,C41,'Planificación 2026-1'!H:H,"IC",'Planificación 2026-1'!I:I,"&gt;2")</f>
        <v>0</v>
      </c>
      <c r="CI41" s="109">
        <f>SUMIFS('Planificación 2026-1'!R:R,'Planificación 2026-1'!W:W,C41,'Planificación 2026-1'!H:H,"AR",'Planificación 2026-1'!I:I,"&gt;2")</f>
        <v>0</v>
      </c>
      <c r="CJ41" s="109">
        <f>SUMIFS('Planificación 2026-1'!R:R,'Planificación 2026-1'!W:W,C41,'Planificación 2026-1'!H:H,"T1",'Planificación 2026-1'!I:I,"&gt;2")</f>
        <v>0</v>
      </c>
      <c r="CK41" s="109">
        <f>SUMIFS('Planificación 2026-1'!R:R,'Planificación 2026-1'!W:W,C41,'Planificación 2026-1'!H:H,"T3",'Planificación 2026-1'!I:I,"&gt;2")</f>
        <v>0</v>
      </c>
      <c r="CL41" s="109">
        <f>SUMIFS('Planificación 2026-1'!R:R,'Planificación 2026-1'!W:W,C41,'Planificación 2026-1'!H:H,"T2",'Planificación 2026-1'!I:I,"&gt;2")</f>
        <v>0</v>
      </c>
      <c r="CM41" s="109">
        <f>SUMIFS('Planificación 2026-1'!R:R,'Planificación 2026-1'!W:W,C41,'Planificación 2026-1'!H:H,"AE",'Planificación 2026-1'!I:I,"&gt;2")</f>
        <v>0</v>
      </c>
      <c r="CN41" s="109">
        <f>SUMIFS('Planificación 2026-1'!R:R,'Planificación 2026-1'!W:W,C41,'Planificación 2026-1'!H:H,"T4",'Planificación 2026-1'!I:I,"&gt;2")</f>
        <v>0</v>
      </c>
      <c r="CO41" s="109">
        <f>SUMIFS('Planificación 2026-1'!R:R,'Planificación 2026-1'!W:W,C41,'Planificación 2026-1'!H:H,"AF",'Planificación 2026-1'!I:I,"&lt;3")</f>
        <v>0</v>
      </c>
      <c r="CP41" s="109">
        <f>SUMIFS('Planificación 2026-1'!R:R,'Planificación 2026-1'!W:W,C41,'Planificación 2026-1'!H:H,"EN",'Planificación 2026-1'!I:I,"&lt;3")</f>
        <v>0</v>
      </c>
      <c r="CQ41" s="109">
        <f>SUMIFS('Planificación 2026-1'!R:R,'Planificación 2026-1'!W:W,C41,'Planificación 2026-1'!H:H,"IS",'Planificación 2026-1'!I:I,"&lt;3")</f>
        <v>0</v>
      </c>
      <c r="CR41" s="109">
        <f>SUMIFS('Planificación 2026-1'!R:R,'Planificación 2026-1'!W:W,C41,'Planificación 2026-1'!H:H,"PS",'Planificación 2026-1'!I:I,"&lt;3")</f>
        <v>0</v>
      </c>
      <c r="CS41" s="109">
        <f>SUMIFS('Planificación 2026-1'!R:R,'Planificación 2026-1'!W:W,C41,'Planificación 2026-1'!H:H,"IN",'Planificación 2026-1'!I:I,"&lt;3")</f>
        <v>0</v>
      </c>
      <c r="CT41" s="109">
        <f>SUMIFS('Planificación 2026-1'!R:R,'Planificación 2026-1'!W:W,C41,'Planificación 2026-1'!H:H,"CA",'Planificación 2026-1'!I:I,"&lt;3")</f>
        <v>0</v>
      </c>
      <c r="CU41" s="109">
        <f>SUMIFS('Planificación 2026-1'!R:R,'Planificación 2026-1'!W:W,C41,'Planificación 2026-1'!H:H,"DE",'Planificación 2026-1'!I:I,"&lt;3")</f>
        <v>0</v>
      </c>
      <c r="CV41" s="109">
        <f>SUMIFS('Planificación 2026-1'!R:R,'Planificación 2026-1'!W:W,C41,'Planificación 2026-1'!H:H,"OB",'Planificación 2026-1'!I:I,"&lt;3")</f>
        <v>0</v>
      </c>
      <c r="CW41" s="109">
        <f>SUMIFS('Planificación 2026-1'!R:R,'Planificación 2026-1'!W:W,C41,'Planificación 2026-1'!H:H,"MH",'Planificación 2026-1'!I:I,"&lt;3")</f>
        <v>0</v>
      </c>
      <c r="CX41" s="109">
        <f>SUMIFS('Planificación 2026-1'!R:R,'Planificación 2026-1'!W:W,C41,'Planificación 2026-1'!H:H,"IC",'Planificación 2026-1'!I:I,"&lt;3")</f>
        <v>0</v>
      </c>
      <c r="CY41" s="109">
        <f>SUMIFS('Planificación 2026-1'!R:R,'Planificación 2026-1'!W:W,C41,'Planificación 2026-1'!H:H,"AR",'Planificación 2026-1'!I:I,"&lt;3")</f>
        <v>0</v>
      </c>
      <c r="CZ41" s="109">
        <f>SUMIFS('Planificación 2026-1'!R:R,'Planificación 2026-1'!W:W,C41,'Planificación 2026-1'!H:H,"T1",'Planificación 2026-1'!I:I,"&lt;3")</f>
        <v>0</v>
      </c>
      <c r="DA41" s="109">
        <f>SUMIFS('Planificación 2026-1'!R:R,'Planificación 2026-1'!W:W,C41,'Planificación 2026-1'!H:H,"T3",'Planificación 2026-1'!I:I,"&lt;3")</f>
        <v>0</v>
      </c>
      <c r="DB41" s="109">
        <f>SUMIFS('Planificación 2026-1'!R:R,'Planificación 2026-1'!W:W,C41,'Planificación 2026-1'!H:H,"T2",'Planificación 2026-1'!I:I,"&lt;3")</f>
        <v>0</v>
      </c>
      <c r="DC41" s="109">
        <f>SUMIFS('Planificación 2026-1'!R:R,'Planificación 2026-1'!W:W,C41,'Planificación 2026-1'!H:H,"AE",'Planificación 2026-1'!I:I,"&lt;3")</f>
        <v>0</v>
      </c>
      <c r="DD41" s="109">
        <f>SUMIFS('Planificación 2026-1'!R:R,'Planificación 2026-1'!W:W,C41,'Planificación 2026-1'!H:H,"T4",'Planificación 2026-1'!I:I,"&lt;3")</f>
        <v>0</v>
      </c>
      <c r="DE41" s="108" t="str">
        <f t="shared" si="4"/>
        <v/>
      </c>
      <c r="DF41" s="41">
        <f>IF(C41="","",SUMIFS('Planificación 2026-1'!R:R,'Planificación 2026-1'!W:W,C41,'Planificación 2026-1'!F:F,"PRINCIPAL",'Planificación 2026-1'!X:X,"VIRTUAL"))</f>
        <v>0</v>
      </c>
      <c r="DG41" s="41">
        <f>IF(C41="","",SUMIFS('Planificación 2026-1'!R:R,'Planificación 2026-1'!W:W,C41,'Planificación 2026-1'!F:F,"PRINCIPAL",'Planificación 2026-1'!X:X,"PRESENCIAL"))</f>
        <v>0</v>
      </c>
      <c r="DH41" s="41">
        <f>IF(C41="","",SUMIFS('Planificación 2026-1'!R:R,'Planificación 2026-1'!W:W,C41,'Planificación 2026-1'!F:F,"PRINCIPAL",'Planificación 2026-1'!X:X,"HIBRIDO PRESENCIAL"))</f>
        <v>0</v>
      </c>
      <c r="DI41" s="108" t="str">
        <f t="shared" si="5"/>
        <v/>
      </c>
      <c r="DJ41" s="108">
        <f>IF(C41="","",SUMIFS('Planificación 2026-1'!R:R,'Planificación 2026-1'!W:W,C41,'Planificación 2026-1'!F:F,"FILIAL",'Planificación 2026-1'!X:X,"VIRTUAL"))</f>
        <v>0</v>
      </c>
      <c r="DK41" s="110">
        <f>IF(C41="","",SUMIFS('Planificación 2026-1'!R:R,'Planificación 2026-1'!W:W,C41,'Planificación 2026-1'!F:F,"FILIAL",'Planificación 2026-1'!X:X,"PRESENCIAL"))</f>
        <v>0</v>
      </c>
      <c r="DL41" s="61">
        <f>IF(C41="","",SUMIFS('Planificación 2026-1'!R:R,'Planificación 2026-1'!W:W,C41,'Planificación 2026-1'!F:F,"FILIAL",'Planificación 2026-1'!X:X,"HIBRIDO PRESENCIAL"))</f>
        <v>0</v>
      </c>
      <c r="DM41" s="111" t="str">
        <f t="shared" si="6"/>
        <v/>
      </c>
      <c r="DN41" s="108">
        <f>IF(C41="","",SUMIFS('Planificación 2026-1'!R:R,'Planificación 2026-1'!W:W,C41,'Planificación 2026-1'!F:F,"SUNAMPE",'Planificación 2026-1'!X:X,"VIRTUAL"))</f>
        <v>0</v>
      </c>
      <c r="DO41" s="61">
        <f>IF(C41="","",SUMIFS('Planificación 2026-1'!R:R,'Planificación 2026-1'!W:W,C41,'Planificación 2026-1'!F:F,"SUNAMPE",'Planificación 2026-1'!X:X,"PRESENCIAL"))</f>
        <v>0</v>
      </c>
      <c r="DP41" s="111" t="str">
        <f t="shared" si="7"/>
        <v/>
      </c>
      <c r="DQ41" s="108">
        <f>IF(C41="","",SUMIFS('Planificación 2026-1'!R:R,'Planificación 2026-1'!W:W,C41,'Planificación 2026-1'!F:F,"HUAURA",'Planificación 2026-1'!X:X,"VIRTUAL"))</f>
        <v>0</v>
      </c>
      <c r="DR41" s="61">
        <f>IF(C41="","",SUMIFS('Planificación 2026-1'!R:R,'Planificación 2026-1'!W:W,C41,'Planificación 2026-1'!F:F,"HUAURA",'Planificación 2026-1'!X:X,"PRESENCIAL"))</f>
        <v>0</v>
      </c>
      <c r="DS41" s="76">
        <f>SUMIFS('Planificación 2026-1'!R:R,'Planificación 2026-1'!W:W,C41,'Planificación 2026-1'!F:F,"PRINCIPAL",'Planificación 2026-1'!X:X,"VIRTUAL",'Planificación 2026-1'!I:I,"&gt;2")</f>
        <v>0</v>
      </c>
      <c r="DT41" s="76">
        <f>SUMIFS('Planificación 2026-1'!R:R,'Planificación 2026-1'!W:W,C41,'Planificación 2026-1'!F:F,"PRINCIPAL",'Planificación 2026-1'!X:X,"&lt;&gt;VIRTUAL",'Planificación 2026-1'!I:I,"&gt;2")</f>
        <v>0</v>
      </c>
      <c r="DU41" s="76">
        <f>SUMIFS('Planificación 2026-1'!R:R,'Planificación 2026-1'!W:W,C41,'Planificación 2026-1'!F:F,"SUNAMPE",'Planificación 2026-1'!X:X,"VIRTUAL",'Planificación 2026-1'!I:I,"&gt;2")</f>
        <v>0</v>
      </c>
      <c r="DV41" s="76">
        <f>SUMIFS('Planificación 2026-1'!R:R,'Planificación 2026-1'!W:W,C41,'Planificación 2026-1'!F:F,"SUNAMPE",'Planificación 2026-1'!X:X,"&lt;&gt;VIRTUAL",'Planificación 2026-1'!I:I,"&gt;2")</f>
        <v>0</v>
      </c>
      <c r="DW41" s="76">
        <f>SUMIFS('Planificación 2026-1'!R:R,'Planificación 2026-1'!W:W,C41,'Planificación 2026-1'!F:F,"FILIAL",'Planificación 2026-1'!X:X,"VIRTUAL",'Planificación 2026-1'!I:I,"&gt;2")</f>
        <v>0</v>
      </c>
      <c r="DX41" s="76">
        <f>SUMIFS('Planificación 2026-1'!R:R,'Planificación 2026-1'!W:W,C41,'Planificación 2026-1'!F:F,"FILIAL",'Planificación 2026-1'!X:X,"&lt;&gt;VIRTUAL",'Planificación 2026-1'!I:I,"&gt;2")</f>
        <v>0</v>
      </c>
      <c r="DY41" s="76">
        <f>SUMIFS('Planificación 2026-1'!R:R,'Planificación 2026-1'!W:W,C41,'Planificación 2026-1'!F:F,"PORUMA",'Planificación 2026-1'!X:X,"VIRTUAL",'Planificación 2026-1'!I:I,"&gt;2")</f>
        <v>0</v>
      </c>
      <c r="DZ41" s="76">
        <f>SUMIFS('Planificación 2026-1'!R:R,'Planificación 2026-1'!W:W,C41,'Planificación 2026-1'!F:F,"PORUMA",'Planificación 2026-1'!X:X,"&lt;&gt;VIRTUAL",'Planificación 2026-1'!I:I,"&gt;2")</f>
        <v>0</v>
      </c>
      <c r="EA41" s="76">
        <f>SUMIFS('Planificación 2026-1'!R:R,'Planificación 2026-1'!W:W,C41,'Planificación 2026-1'!F:F,"HUAURA",'Planificación 2026-1'!X:X,"VIRTUAL",'Planificación 2026-1'!I:I,"&gt;2")</f>
        <v>0</v>
      </c>
      <c r="EB41" s="76">
        <f>SUMIFS('Planificación 2026-1'!R:R,'Planificación 2026-1'!W:W,C41,'Planificación 2026-1'!F:F,"HUAURA",'Planificación 2026-1'!X:X,"&lt;&gt;VIRTUAL",'Planificación 2026-1'!I:I,"&gt;2")</f>
        <v>0</v>
      </c>
      <c r="EC41" s="76">
        <f>SUMIFS('Planificación 2026-1'!R:R,'Planificación 2026-1'!W:W,C41,'Planificación 2026-1'!F:F,"PRINCIPAL",'Planificación 2026-1'!X:X,"VIRTUAL",'Planificación 2026-1'!I:I,"&lt;3")</f>
        <v>0</v>
      </c>
      <c r="ED41" s="76">
        <f>SUMIFS('Planificación 2026-1'!R:R,'Planificación 2026-1'!W:W,C41,'Planificación 2026-1'!F:F,"PRINCIPAL",'Planificación 2026-1'!X:X,"&lt;&gt;VIRTUAL",'Planificación 2026-1'!I:I,"&lt;3")</f>
        <v>0</v>
      </c>
      <c r="EE41" s="76">
        <f>SUMIFS('Planificación 2026-1'!R:R,'Planificación 2026-1'!W:W,C41,'Planificación 2026-1'!F:F,"SUNAMPE",'Planificación 2026-1'!X:X,"VIRTUAL",'Planificación 2026-1'!I:I,"&lt;3")</f>
        <v>0</v>
      </c>
      <c r="EF41" s="76">
        <f>SUMIFS('Planificación 2026-1'!R:R,'Planificación 2026-1'!W:W,C41,'Planificación 2026-1'!F:F,"SUNAMPE",'Planificación 2026-1'!X:X,"&lt;&gt;VIRTUAL",'Planificación 2026-1'!I:I,"&lt;3")</f>
        <v>0</v>
      </c>
      <c r="EG41" s="76">
        <f>SUMIFS('Planificación 2026-1'!R:R,'Planificación 2026-1'!W:W,C41,'Planificación 2026-1'!F:F,"FILIAL",'Planificación 2026-1'!X:X,"VIRTUAL",'Planificación 2026-1'!I:I,"&lt;3")</f>
        <v>0</v>
      </c>
      <c r="EH41" s="76">
        <f>SUMIFS('Planificación 2026-1'!R:R,'Planificación 2026-1'!W:W,C41,'Planificación 2026-1'!F:F,"FILIAL",'Planificación 2026-1'!X:X,"&lt;&gt;VIRTUAL",'Planificación 2026-1'!I:I,"&lt;3")</f>
        <v>0</v>
      </c>
      <c r="EI41" s="76">
        <f>SUMIFS('Planificación 2026-1'!R:R,'Planificación 2026-1'!W:W,C41,'Planificación 2026-1'!F:F,"PORUMA",'Planificación 2026-1'!X:X,"VIRTUAL",'Planificación 2026-1'!I:I,"&lt;3")</f>
        <v>0</v>
      </c>
      <c r="EJ41" s="76">
        <f>SUMIFS('Planificación 2026-1'!R:R,'Planificación 2026-1'!W:W,C41,'Planificación 2026-1'!F:F,"PORUMA",'Planificación 2026-1'!X:X,"&lt;&gt;VIRTUAL",'Planificación 2026-1'!I:I,"&lt;3")</f>
        <v>0</v>
      </c>
      <c r="EK41" s="76">
        <f>SUMIFS('Planificación 2026-1'!R:R,'Planificación 2026-1'!W:W,C41,'Planificación 2026-1'!F:F,"HUAURA",'Planificación 2026-1'!X:X,"VIRTUAL",'Planificación 2026-1'!I:I,"&lt;3")</f>
        <v>0</v>
      </c>
      <c r="EL41" s="76">
        <f>SUMIFS('Planificación 2026-1'!R:R,'Planificación 2026-1'!W:W,C41,'Planificación 2026-1'!F:F,"HUAURA",'Planificación 2026-1'!X:X,"&lt;&gt;VIRTUAL",'Planificación 2026-1'!I:I,"&lt;3")</f>
        <v>0</v>
      </c>
      <c r="EM41" s="76"/>
      <c r="EN41" s="76">
        <f t="shared" si="0"/>
        <v>0</v>
      </c>
      <c r="EO41" s="76">
        <f t="shared" si="1"/>
        <v>0</v>
      </c>
      <c r="EP41" s="76" t="b">
        <f t="shared" si="2"/>
        <v>1</v>
      </c>
      <c r="EQ41" s="76" t="str">
        <f t="shared" si="3"/>
        <v/>
      </c>
      <c r="ER41" s="76" t="str">
        <f t="shared" si="8"/>
        <v>PRESENCIAL</v>
      </c>
    </row>
    <row r="42" spans="1:148" hidden="1">
      <c r="A42" s="83"/>
      <c r="B42" s="119">
        <v>39</v>
      </c>
      <c r="C42" s="115" t="s">
        <v>210</v>
      </c>
      <c r="D42" s="112">
        <f>SUMIF('Planificación 2026-1'!W:W,C42,'Planificación 2026-1'!R:R)</f>
        <v>18</v>
      </c>
      <c r="E42" s="114" t="s">
        <v>170</v>
      </c>
      <c r="F42" s="115" t="s">
        <v>171</v>
      </c>
      <c r="G42" s="115" t="s">
        <v>153</v>
      </c>
      <c r="H42" s="115" t="s">
        <v>147</v>
      </c>
      <c r="I42" s="107" t="str">
        <f>IF(SUM(COUNTIFS('Planificación 2026-1'!F:F,"PRINCIPAL",'Planificación 2026-1'!W:W,C42,'Planificación 2026-1'!H:H,"AF"))&gt;0,"P01"," ")</f>
        <v xml:space="preserve"> </v>
      </c>
      <c r="J42" s="108" t="str">
        <f>IF(SUM(COUNTIFS('Planificación 2026-1'!F:F,"PRINCIPAL",'Planificación 2026-1'!W:W,C42,'Planificación 2026-1'!H:H,"EN"))&gt;0,"P02"," ")</f>
        <v xml:space="preserve"> </v>
      </c>
      <c r="K42" s="108" t="str">
        <f>IF(SUM(COUNTIFS('Planificación 2026-1'!F:F,"PRINCIPAL",'Planificación 2026-1'!W:W,C42,'Planificación 2026-1'!H:H,"IS"))&gt;0,"P03"," ")</f>
        <v xml:space="preserve"> </v>
      </c>
      <c r="L42" s="108" t="str">
        <f>IF(SUM(COUNTIFS('Planificación 2026-1'!F:F,"PRINCIPAL",'Planificación 2026-1'!W:W,C42,'Planificación 2026-1'!H:H,"PS"))&gt;0,"P04"," ")</f>
        <v xml:space="preserve"> </v>
      </c>
      <c r="M42" s="108"/>
      <c r="N42" s="108" t="str">
        <f>IF(SUM(COUNTIFS('Planificación 2026-1'!F:F,"PRINCIPAL",'Planificación 2026-1'!W:W,C42,'Planificación 2026-1'!H:H,"IN"))&gt;0,"P06"," ")</f>
        <v>P06</v>
      </c>
      <c r="O42" s="108" t="str">
        <f>IF(SUM(COUNTIFS('Planificación 2026-1'!F:F,"PRINCIPAL",'Planificación 2026-1'!W:W,C42,'Planificación 2026-1'!H:H,"CA"))&gt;0,"P07"," ")</f>
        <v xml:space="preserve"> </v>
      </c>
      <c r="P42" s="108" t="str">
        <f>IF(SUM(COUNTIFS('Planificación 2026-1'!F:F,"PRINCIPAL",'Planificación 2026-1'!W:W,C42,'Planificación 2026-1'!H:H,"DE"))&gt;0,"P08"," ")</f>
        <v>P08</v>
      </c>
      <c r="Q42" s="108" t="str">
        <f>IF(SUM(COUNTIFS('Planificación 2026-1'!F:F,"PRINCIPAL",'Planificación 2026-1'!W:W,C42,'Planificación 2026-1'!H:H,"OB"))&gt;0,"P09"," ")</f>
        <v xml:space="preserve"> </v>
      </c>
      <c r="R42" s="108" t="str">
        <f>IF(SUM(COUNTIFS('Planificación 2026-1'!F:F,"PRINCIPAL",'Planificación 2026-1'!W:W,C42,'Planificación 2026-1'!H:H,"MH"))&gt;0,"P31"," ")</f>
        <v xml:space="preserve"> </v>
      </c>
      <c r="S42" s="108" t="str">
        <f>IF(SUM(COUNTIFS('Planificación 2026-1'!F:F,"PRINCIPAL",'Planificación 2026-1'!W:W,C42,'Planificación 2026-1'!H:H,"IC"))&gt;0,"P32"," ")</f>
        <v xml:space="preserve"> </v>
      </c>
      <c r="T42" s="108" t="str">
        <f>IF(SUM(COUNTIFS('Planificación 2026-1'!F:F,"PRINCIPAL",'Planificación 2026-1'!W:W,C42,'Planificación 2026-1'!H:H,"AR"))&gt;0,"P34"," ")</f>
        <v>P34</v>
      </c>
      <c r="U42" s="108" t="str">
        <f>IF(SUM(COUNTIFS('Planificación 2026-1'!F:F,"PRINCIPAL",'Planificación 2026-1'!W:W,C42,'Planificación 2026-1'!H:H,"T1"))&gt;0,"P35"," ")</f>
        <v xml:space="preserve"> </v>
      </c>
      <c r="V42" s="108" t="str">
        <f>IF(SUM(COUNTIFS('Planificación 2026-1'!F:F,"PRINCIPAL",'Planificación 2026-1'!W:W,C42,'Planificación 2026-1'!H:H,"T3"))&gt;0,"P36"," ")</f>
        <v xml:space="preserve"> </v>
      </c>
      <c r="W42" s="108" t="str">
        <f>IF(SUM(COUNTIFS('Planificación 2026-1'!F:F,"PRINCIPAL",'Planificación 2026-1'!W:W,C42,'Planificación 2026-1'!H:H,"T2"))&gt;0,"P37"," ")</f>
        <v xml:space="preserve"> </v>
      </c>
      <c r="X42" s="108" t="str">
        <f>IF(SUM(COUNTIFS('Planificación 2026-1'!F:F,"PRINCIPAL",'Planificación 2026-1'!W:W,C42,'Planificación 2026-1'!H:H,"AE"))&gt;0,"P38"," ")</f>
        <v>P38</v>
      </c>
      <c r="Y42" s="108" t="str">
        <f>IF(SUM(COUNTIFS('Planificación 2026-1'!F:F,"PRINCIPAL",'Planificación 2026-1'!W:W,C42,'Planificación 2026-1'!H:H,"T4"))&gt;0,"P55"," ")</f>
        <v xml:space="preserve"> </v>
      </c>
      <c r="Z42" s="108" t="str">
        <f>IF(SUM(COUNTIFS('Planificación 2026-1'!F:F,"FILIAL",'Planificación 2026-1'!W:W,C42,'Planificación 2026-1'!H:H,"AF"))&gt;0," P01"," ")</f>
        <v xml:space="preserve"> </v>
      </c>
      <c r="AA42" s="108" t="str">
        <f>IF(SUM(COUNTIFS('Planificación 2026-1'!F:F,"FILIAL",'Planificación 2026-1'!W:W,C42,'Planificación 2026-1'!H:H,"EN"))&gt;0,"P02"," ")</f>
        <v xml:space="preserve"> </v>
      </c>
      <c r="AB42" s="108" t="str">
        <f>IF(SUM(COUNTIFS('Planificación 2026-1'!F:F,"FILIAL",'Planificación 2026-1'!W:W,C42,'Planificación 2026-1'!H:H,"IS"))&gt;0,"P03"," ")</f>
        <v xml:space="preserve"> </v>
      </c>
      <c r="AC42" s="108" t="str">
        <f>IF(SUM(COUNTIFS('Planificación 2026-1'!F:F,"FILIAL",'Planificación 2026-1'!W:W,C42,'Planificación 2026-1'!H:H,"PS"))&gt;0,"P04"," ")</f>
        <v xml:space="preserve"> </v>
      </c>
      <c r="AD42" s="108"/>
      <c r="AE42" s="108" t="str">
        <f>IF(SUM(COUNTIFS('Planificación 2026-1'!F:F,"FILIAL",'Planificación 2026-1'!W:W,C42,'Planificación 2026-1'!H:H,"IN"))&gt;0,"P06"," ")</f>
        <v xml:space="preserve"> </v>
      </c>
      <c r="AF42" s="108" t="str">
        <f>IF(SUM(COUNTIFS('Planificación 2026-1'!F:F,"FILIAL",'Planificación 2026-1'!W:W,C42,'Planificación 2026-1'!H:H,"CA"))&gt;0,"P07"," ")</f>
        <v xml:space="preserve"> </v>
      </c>
      <c r="AG42" s="108" t="str">
        <f>IF(SUM(COUNTIFS('Planificación 2026-1'!F:F,"FILIAL",'Planificación 2026-1'!W:W,C42,'Planificación 2026-1'!H:H,"DE"))&gt;0,"P08"," ")</f>
        <v xml:space="preserve"> </v>
      </c>
      <c r="AH42" s="108" t="str">
        <f>IF(SUM(COUNTIFS('Planificación 2026-1'!F:F,"FILIAL",'Planificación 2026-1'!W:W,C42,'Planificación 2026-1'!H:H,"OB"))&gt;0,"P09"," ")</f>
        <v xml:space="preserve"> </v>
      </c>
      <c r="AI42" s="108" t="str">
        <f>IF(SUM(COUNTIFS('Planificación 2026-1'!F:F,"FILIAL",'Planificación 2026-1'!W:W,C42,'Planificación 2026-1'!H:H,"MH"))&gt;0,"P31"," ")</f>
        <v xml:space="preserve"> </v>
      </c>
      <c r="AJ42" s="108" t="str">
        <f>IF(SUM(COUNTIFS('Planificación 2026-1'!F:F,"FILIAL",'Planificación 2026-1'!W:W,C42,'Planificación 2026-1'!H:H,"IC"))&gt;0,"P32"," ")</f>
        <v xml:space="preserve"> </v>
      </c>
      <c r="AK42" s="108" t="str">
        <f>IF(SUM(COUNTIFS('Planificación 2026-1'!F:F,"FILIAL",'Planificación 2026-1'!W:W,C42,'Planificación 2026-1'!H:H,"AR"))&gt;0,"P34"," ")</f>
        <v xml:space="preserve"> </v>
      </c>
      <c r="AL42" s="108" t="str">
        <f>IF(SUM(COUNTIFS('Planificación 2026-1'!F:F,"FILIAL",'Planificación 2026-1'!W:W,C42,'Planificación 2026-1'!H:H,"T1"))&gt;0,"P35"," ")</f>
        <v xml:space="preserve"> </v>
      </c>
      <c r="AM42" s="108" t="str">
        <f>IF(SUM(COUNTIFS('Planificación 2026-1'!F:F,"FILIAL",'Planificación 2026-1'!W:W,C42,'Planificación 2026-1'!H:H,"T3"))&gt;0,"P36"," ")</f>
        <v xml:space="preserve"> </v>
      </c>
      <c r="AN42" s="108" t="str">
        <f>IF(SUM(COUNTIFS('Planificación 2026-1'!F:F,"FILIAL",'Planificación 2026-1'!W:W,C42,'Planificación 2026-1'!H:H,"T2"))&gt;0,"P37"," ")</f>
        <v xml:space="preserve"> </v>
      </c>
      <c r="AO42" s="108" t="str">
        <f>IF(SUM(COUNTIFS('Planificación 2026-1'!F:F,"FILIAL",'Planificación 2026-1'!W:W,C42,'Planificación 2026-1'!H:H,"AE"))&gt;0,"P38"," ")</f>
        <v xml:space="preserve"> </v>
      </c>
      <c r="AP42" s="108" t="str">
        <f>IF(SUM(COUNTIFS('Planificación 2026-1'!F:F,"FILIAL",'Planificación 2026-1'!W:W,C42,'Planificación 2026-1'!H:H,"T4"))&gt;0,"P55"," ")</f>
        <v xml:space="preserve"> </v>
      </c>
      <c r="AQ42" s="108" t="str">
        <f>IF(SUM(COUNTIFS('Planificación 2026-1'!F:F,"SUNAMPE",'Planificación 2026-1'!W:W,C42,'Planificación 2026-1'!H:H,"AF"))&gt;0," P01"," ")</f>
        <v xml:space="preserve"> </v>
      </c>
      <c r="AR42" s="108" t="str">
        <f>IF(SUM(COUNTIFS('Planificación 2026-1'!F:F,"SUNAMPE",'Planificación 2026-1'!W:W,C42,'Planificación 2026-1'!H:H,"EN"))&gt;0,"P02"," ")</f>
        <v xml:space="preserve"> </v>
      </c>
      <c r="AS42" s="108" t="str">
        <f>IF(SUM(COUNTIFS('Planificación 2026-1'!F:F,"SUNAMPE",'Planificación 2026-1'!W:W,C42,'Planificación 2026-1'!H:H,"IS"))&gt;0,"P03"," ")</f>
        <v xml:space="preserve"> </v>
      </c>
      <c r="AT42" s="108" t="str">
        <f>IF(SUM(COUNTIFS('Planificación 2026-1'!F:F,"SUNAMPE",'Planificación 2026-1'!W:W,C42,'Planificación 2026-1'!H:H,"PS"))&gt;0,"P04"," ")</f>
        <v xml:space="preserve"> </v>
      </c>
      <c r="AU42" s="108"/>
      <c r="AV42" s="108" t="str">
        <f>IF(SUM(COUNTIFS('Planificación 2026-1'!F:F,"SUNAMPE",'Planificación 2026-1'!W:W,C42,'Planificación 2026-1'!H:H,"IN"))&gt;0,"P06"," ")</f>
        <v xml:space="preserve"> </v>
      </c>
      <c r="AW42" s="108" t="str">
        <f>IF(SUM(COUNTIFS('Planificación 2026-1'!F:F,"SUNAMPE",'Planificación 2026-1'!W:W,C42,'Planificación 2026-1'!H:H,"CA"))&gt;0,"P07"," ")</f>
        <v xml:space="preserve"> </v>
      </c>
      <c r="AX42" s="108" t="str">
        <f>IF(SUM(COUNTIFS('Planificación 2026-1'!F:F,"SUNAMPE",'Planificación 2026-1'!W:W,C42,'Planificación 2026-1'!H:H,"DE"))&gt;0,"P08"," ")</f>
        <v xml:space="preserve"> </v>
      </c>
      <c r="AY42" s="108" t="str">
        <f>IF(SUM(COUNTIFS('Planificación 2026-1'!F:F,"SUNAMPE",'Planificación 2026-1'!W:W,C42,'Planificación 2026-1'!H:H,"OB"))&gt;0,"P09"," ")</f>
        <v xml:space="preserve"> </v>
      </c>
      <c r="AZ42" s="108" t="str">
        <f>IF(SUM(COUNTIFS('Planificación 2026-1'!F:F,"SUNAMPE",'Planificación 2026-1'!W:W,C42,'Planificación 2026-1'!H:H,"MH"))&gt;0,"P31"," ")</f>
        <v xml:space="preserve"> </v>
      </c>
      <c r="BA42" s="108" t="str">
        <f>IF(SUM(COUNTIFS('Planificación 2026-1'!F:F,"SUNAMPE",'Planificación 2026-1'!W:W,C42,'Planificación 2026-1'!H:H,"IC"))&gt;0,"P32"," ")</f>
        <v xml:space="preserve"> </v>
      </c>
      <c r="BB42" s="108" t="str">
        <f>IF(SUM(COUNTIFS('Planificación 2026-1'!F:F,"SUNAMPE",'Planificación 2026-1'!W:W,C42,'Planificación 2026-1'!H:H,"AR"))&gt;0,"P34"," ")</f>
        <v xml:space="preserve"> </v>
      </c>
      <c r="BC42" s="108" t="str">
        <f>IF(SUM(COUNTIFS('Planificación 2026-1'!F:F,"SUNAMPE",'Planificación 2026-1'!W:W,C42,'Planificación 2026-1'!H:H,"T1"))&gt;0,"P35"," ")</f>
        <v xml:space="preserve"> </v>
      </c>
      <c r="BD42" s="108" t="str">
        <f>IF(SUM(COUNTIFS('Planificación 2026-1'!F:F,"SUNAMPE",'Planificación 2026-1'!W:W,C42,'Planificación 2026-1'!H:H,"T3"))&gt;0,"P36"," ")</f>
        <v xml:space="preserve"> </v>
      </c>
      <c r="BE42" s="108" t="str">
        <f>IF(SUM(COUNTIFS('Planificación 2026-1'!F:F,"SUNAMPE",'Planificación 2026-1'!W:W,C42,'Planificación 2026-1'!H:H,"T2"))&gt;0,"P37"," ")</f>
        <v xml:space="preserve"> </v>
      </c>
      <c r="BF42" s="108" t="str">
        <f>IF(SUM(COUNTIFS('Planificación 2026-1'!F:F,"SUNAMPE",'Planificación 2026-1'!W:W,C42,'Planificación 2026-1'!H:H,"AE"))&gt;0,"P38"," ")</f>
        <v xml:space="preserve"> </v>
      </c>
      <c r="BG42" s="108" t="str">
        <f>IF(SUM(COUNTIFS('Planificación 2026-1'!F:F,"SUNAMPE",'Planificación 2026-1'!W:W,C42,'Planificación 2026-1'!H:H,"T4"))&gt;0,"P55"," ")</f>
        <v xml:space="preserve"> </v>
      </c>
      <c r="BH42" s="108" t="str">
        <f>IF(SUM(COUNTIFS('Planificación 2026-1'!F:F,"HUAURA",'Planificación 2026-1'!W:W,C42,'Planificación 2026-1'!H:H,"AF"))&gt;0," P01"," ")</f>
        <v xml:space="preserve"> </v>
      </c>
      <c r="BI42" s="108" t="str">
        <f>IF(SUM(COUNTIFS('Planificación 2026-1'!F:F,"HUAURA",'Planificación 2026-1'!W:W,C42,'Planificación 2026-1'!H:H,"EN"))&gt;0,"P02"," ")</f>
        <v xml:space="preserve"> </v>
      </c>
      <c r="BJ42" s="108" t="str">
        <f>IF(SUM(COUNTIFS('Planificación 2026-1'!F:F,"HUAURA",'Planificación 2026-1'!W:W,C42,'Planificación 2026-1'!H:H,"IS"))&gt;0,"P03"," ")</f>
        <v xml:space="preserve"> </v>
      </c>
      <c r="BK42" s="108" t="str">
        <f>IF(SUM(COUNTIFS('Planificación 2026-1'!F:F,"HUAURA",'Planificación 2026-1'!W:W,C42,'Planificación 2026-1'!H:H,"PS"))&gt;0,"P04"," ")</f>
        <v xml:space="preserve"> </v>
      </c>
      <c r="BL42" s="108"/>
      <c r="BM42" s="108" t="str">
        <f>IF(SUM(COUNTIFS('Planificación 2026-1'!F:F,"HUAURA",'Planificación 2026-1'!W:W,C42,'Planificación 2026-1'!H:H,"IN"))&gt;0,"P06"," ")</f>
        <v xml:space="preserve"> </v>
      </c>
      <c r="BN42" s="108" t="str">
        <f>IF(SUM(COUNTIFS('Planificación 2026-1'!F:F,"HUAURA",'Planificación 2026-1'!W:W,C42,'Planificación 2026-1'!H:H,"CA"))&gt;0,"P07"," ")</f>
        <v xml:space="preserve"> </v>
      </c>
      <c r="BO42" s="108" t="str">
        <f>IF(SUM(COUNTIFS('Planificación 2026-1'!F:F,"HUAURA",'Planificación 2026-1'!W:W,C42,'Planificación 2026-1'!H:H,"DE"))&gt;0,"P08"," ")</f>
        <v xml:space="preserve"> </v>
      </c>
      <c r="BP42" s="108" t="str">
        <f>IF(SUM(COUNTIFS('Planificación 2026-1'!F:F,"HUAURA",'Planificación 2026-1'!W:W,C42,'Planificación 2026-1'!H:H,"OB"))&gt;0,"P09"," ")</f>
        <v xml:space="preserve"> </v>
      </c>
      <c r="BQ42" s="108" t="str">
        <f>IF(SUM(COUNTIFS('Planificación 2026-1'!F:F,"HUAURA",'Planificación 2026-1'!W:W,C42,'Planificación 2026-1'!H:H,"MH"))&gt;0,"P31"," ")</f>
        <v xml:space="preserve"> </v>
      </c>
      <c r="BR42" s="108" t="str">
        <f>IF(SUM(COUNTIFS('Planificación 2026-1'!F:F,"HUAURA",'Planificación 2026-1'!W:W,C42,'Planificación 2026-1'!H:H,"IC"))&gt;0,"P32"," ")</f>
        <v xml:space="preserve"> </v>
      </c>
      <c r="BS42" s="108" t="str">
        <f>IF(SUM(COUNTIFS('Planificación 2026-1'!F:F,"HUAURA",'Planificación 2026-1'!W:W,C42,'Planificación 2026-1'!H:H,"AR"))&gt;0,"P34"," ")</f>
        <v xml:space="preserve"> </v>
      </c>
      <c r="BT42" s="108" t="str">
        <f>IF(SUM(COUNTIFS('Planificación 2026-1'!F:F,"HUAURA",'Planificación 2026-1'!W:W,C42,'Planificación 2026-1'!H:H,"T1"))&gt;0,"P35"," ")</f>
        <v xml:space="preserve"> </v>
      </c>
      <c r="BU42" s="108" t="str">
        <f>IF(SUM(COUNTIFS('Planificación 2026-1'!F:F,"HUAURA",'Planificación 2026-1'!W:W,C42,'Planificación 2026-1'!H:H,"T3"))&gt;0,"P36"," ")</f>
        <v xml:space="preserve"> </v>
      </c>
      <c r="BV42" s="108" t="str">
        <f>IF(SUM(COUNTIFS('Planificación 2026-1'!F:F,"HUAURA",'Planificación 2026-1'!W:W,C42,'Planificación 2026-1'!H:H,"T2"))&gt;0,"P37"," ")</f>
        <v xml:space="preserve"> </v>
      </c>
      <c r="BW42" s="108" t="str">
        <f>IF(SUM(COUNTIFS('Planificación 2026-1'!F:F,"HUAURA",'Planificación 2026-1'!W:W,C42,'Planificación 2026-1'!H:H,"AE"))&gt;0,"P38"," ")</f>
        <v xml:space="preserve"> </v>
      </c>
      <c r="BX42" s="108" t="str">
        <f>IF(SUM(COUNTIFS('Planificación 2026-1'!F:F,"HUAURA",'Planificación 2026-1'!W:W,C42,'Planificación 2026-1'!H:H,"T4"))&gt;0,"P55"," ")</f>
        <v xml:space="preserve"> </v>
      </c>
      <c r="BY42" s="109">
        <f>SUMIFS('Planificación 2026-1'!R:R,'Planificación 2026-1'!W:W,C42,'Planificación 2026-1'!H:H,"AF",'Planificación 2026-1'!I:I,"&gt;2")</f>
        <v>0</v>
      </c>
      <c r="BZ42" s="109">
        <f>SUMIFS('Planificación 2026-1'!R:R,'Planificación 2026-1'!W:W,C42,'Planificación 2026-1'!H:H,"EN",'Planificación 2026-1'!I:I,"&gt;2")</f>
        <v>0</v>
      </c>
      <c r="CA42" s="109">
        <f>SUMIFS('Planificación 2026-1'!R:R,'Planificación 2026-1'!W:W,C42,'Planificación 2026-1'!H:H,"IS",'Planificación 2026-1'!I:I,"&gt;2")</f>
        <v>0</v>
      </c>
      <c r="CB42" s="109">
        <f>SUMIFS('Planificación 2026-1'!R:R,'Planificación 2026-1'!W:W,C42,'Planificación 2026-1'!H:H,"PS",'Planificación 2026-1'!I:I,"&gt;2")</f>
        <v>0</v>
      </c>
      <c r="CC42" s="109">
        <f>SUMIFS('Planificación 2026-1'!R:R,'Planificación 2026-1'!W:W,C42,'Planificación 2026-1'!H:H,"IN",'Planificación 2026-1'!I:I,"&gt;2")</f>
        <v>0</v>
      </c>
      <c r="CD42" s="109">
        <f>SUMIFS('Planificación 2026-1'!R:R,'Planificación 2026-1'!W:W,C42,'Planificación 2026-1'!H:H,"CA",'Planificación 2026-1'!I:I,"&gt;2")</f>
        <v>0</v>
      </c>
      <c r="CE42" s="109">
        <f>SUMIFS('Planificación 2026-1'!R:R,'Planificación 2026-1'!W:W,C42,'Planificación 2026-1'!H:H,"DE",'Planificación 2026-1'!I:I,"&gt;2")</f>
        <v>0</v>
      </c>
      <c r="CF42" s="109">
        <f>SUMIFS('Planificación 2026-1'!R:R,'Planificación 2026-1'!W:W,C42,'Planificación 2026-1'!H:H,"OB",'Planificación 2026-1'!I:I,"&gt;2")</f>
        <v>0</v>
      </c>
      <c r="CG42" s="109">
        <f>SUMIFS('Planificación 2026-1'!R:R,'Planificación 2026-1'!W:W,C42,'Planificación 2026-1'!H:H,"MH",'Planificación 2026-1'!I:I,"&gt;2")</f>
        <v>0</v>
      </c>
      <c r="CH42" s="109">
        <f>SUMIFS('Planificación 2026-1'!R:R,'Planificación 2026-1'!W:W,C42,'Planificación 2026-1'!H:H,"IC",'Planificación 2026-1'!I:I,"&gt;2")</f>
        <v>0</v>
      </c>
      <c r="CI42" s="109">
        <f>SUMIFS('Planificación 2026-1'!R:R,'Planificación 2026-1'!W:W,C42,'Planificación 2026-1'!H:H,"AR",'Planificación 2026-1'!I:I,"&gt;2")</f>
        <v>0</v>
      </c>
      <c r="CJ42" s="109">
        <f>SUMIFS('Planificación 2026-1'!R:R,'Planificación 2026-1'!W:W,C42,'Planificación 2026-1'!H:H,"T1",'Planificación 2026-1'!I:I,"&gt;2")</f>
        <v>0</v>
      </c>
      <c r="CK42" s="109">
        <f>SUMIFS('Planificación 2026-1'!R:R,'Planificación 2026-1'!W:W,C42,'Planificación 2026-1'!H:H,"T3",'Planificación 2026-1'!I:I,"&gt;2")</f>
        <v>0</v>
      </c>
      <c r="CL42" s="109">
        <f>SUMIFS('Planificación 2026-1'!R:R,'Planificación 2026-1'!W:W,C42,'Planificación 2026-1'!H:H,"T2",'Planificación 2026-1'!I:I,"&gt;2")</f>
        <v>0</v>
      </c>
      <c r="CM42" s="109">
        <f>SUMIFS('Planificación 2026-1'!R:R,'Planificación 2026-1'!W:W,C42,'Planificación 2026-1'!H:H,"AE",'Planificación 2026-1'!I:I,"&gt;2")</f>
        <v>0</v>
      </c>
      <c r="CN42" s="109">
        <f>SUMIFS('Planificación 2026-1'!R:R,'Planificación 2026-1'!W:W,C42,'Planificación 2026-1'!H:H,"T4",'Planificación 2026-1'!I:I,"&gt;2")</f>
        <v>0</v>
      </c>
      <c r="CO42" s="109">
        <f>SUMIFS('Planificación 2026-1'!R:R,'Planificación 2026-1'!W:W,C42,'Planificación 2026-1'!H:H,"AF",'Planificación 2026-1'!I:I,"&lt;3")</f>
        <v>0</v>
      </c>
      <c r="CP42" s="109">
        <f>SUMIFS('Planificación 2026-1'!R:R,'Planificación 2026-1'!W:W,C42,'Planificación 2026-1'!H:H,"EN",'Planificación 2026-1'!I:I,"&lt;3")</f>
        <v>0</v>
      </c>
      <c r="CQ42" s="109">
        <f>SUMIFS('Planificación 2026-1'!R:R,'Planificación 2026-1'!W:W,C42,'Planificación 2026-1'!H:H,"IS",'Planificación 2026-1'!I:I,"&lt;3")</f>
        <v>0</v>
      </c>
      <c r="CR42" s="109">
        <f>SUMIFS('Planificación 2026-1'!R:R,'Planificación 2026-1'!W:W,C42,'Planificación 2026-1'!H:H,"PS",'Planificación 2026-1'!I:I,"&lt;3")</f>
        <v>0</v>
      </c>
      <c r="CS42" s="109">
        <f>SUMIFS('Planificación 2026-1'!R:R,'Planificación 2026-1'!W:W,C42,'Planificación 2026-1'!H:H,"IN",'Planificación 2026-1'!I:I,"&lt;3")</f>
        <v>4</v>
      </c>
      <c r="CT42" s="109">
        <f>SUMIFS('Planificación 2026-1'!R:R,'Planificación 2026-1'!W:W,C42,'Planificación 2026-1'!H:H,"CA",'Planificación 2026-1'!I:I,"&lt;3")</f>
        <v>0</v>
      </c>
      <c r="CU42" s="109">
        <f>SUMIFS('Planificación 2026-1'!R:R,'Planificación 2026-1'!W:W,C42,'Planificación 2026-1'!H:H,"DE",'Planificación 2026-1'!I:I,"&lt;3")</f>
        <v>4</v>
      </c>
      <c r="CV42" s="109">
        <f>SUMIFS('Planificación 2026-1'!R:R,'Planificación 2026-1'!W:W,C42,'Planificación 2026-1'!H:H,"OB",'Planificación 2026-1'!I:I,"&lt;3")</f>
        <v>0</v>
      </c>
      <c r="CW42" s="109">
        <f>SUMIFS('Planificación 2026-1'!R:R,'Planificación 2026-1'!W:W,C42,'Planificación 2026-1'!H:H,"MH",'Planificación 2026-1'!I:I,"&lt;3")</f>
        <v>0</v>
      </c>
      <c r="CX42" s="109">
        <f>SUMIFS('Planificación 2026-1'!R:R,'Planificación 2026-1'!W:W,C42,'Planificación 2026-1'!H:H,"IC",'Planificación 2026-1'!I:I,"&lt;3")</f>
        <v>0</v>
      </c>
      <c r="CY42" s="109">
        <f>SUMIFS('Planificación 2026-1'!R:R,'Planificación 2026-1'!W:W,C42,'Planificación 2026-1'!H:H,"AR",'Planificación 2026-1'!I:I,"&lt;3")</f>
        <v>5</v>
      </c>
      <c r="CZ42" s="109">
        <f>SUMIFS('Planificación 2026-1'!R:R,'Planificación 2026-1'!W:W,C42,'Planificación 2026-1'!H:H,"T1",'Planificación 2026-1'!I:I,"&lt;3")</f>
        <v>0</v>
      </c>
      <c r="DA42" s="109">
        <f>SUMIFS('Planificación 2026-1'!R:R,'Planificación 2026-1'!W:W,C42,'Planificación 2026-1'!H:H,"T3",'Planificación 2026-1'!I:I,"&lt;3")</f>
        <v>0</v>
      </c>
      <c r="DB42" s="109">
        <f>SUMIFS('Planificación 2026-1'!R:R,'Planificación 2026-1'!W:W,C42,'Planificación 2026-1'!H:H,"T2",'Planificación 2026-1'!I:I,"&lt;3")</f>
        <v>0</v>
      </c>
      <c r="DC42" s="109">
        <f>SUMIFS('Planificación 2026-1'!R:R,'Planificación 2026-1'!W:W,C42,'Planificación 2026-1'!H:H,"AE",'Planificación 2026-1'!I:I,"&lt;3")</f>
        <v>5</v>
      </c>
      <c r="DD42" s="109">
        <f>SUMIFS('Planificación 2026-1'!R:R,'Planificación 2026-1'!W:W,C42,'Planificación 2026-1'!H:H,"T4",'Planificación 2026-1'!I:I,"&lt;3")</f>
        <v>0</v>
      </c>
      <c r="DE42" s="108" t="str">
        <f t="shared" si="4"/>
        <v>P06 P08 P34 P38</v>
      </c>
      <c r="DF42" s="41">
        <f>IF(C42="","",SUMIFS('Planificación 2026-1'!R:R,'Planificación 2026-1'!W:W,C42,'Planificación 2026-1'!F:F,"PRINCIPAL",'Planificación 2026-1'!X:X,"VIRTUAL"))</f>
        <v>5</v>
      </c>
      <c r="DG42" s="41">
        <f>IF(C42="","",SUMIFS('Planificación 2026-1'!R:R,'Planificación 2026-1'!W:W,C42,'Planificación 2026-1'!F:F,"PRINCIPAL",'Planificación 2026-1'!X:X,"PRESENCIAL"))</f>
        <v>8</v>
      </c>
      <c r="DH42" s="41">
        <f>IF(C42="","",SUMIFS('Planificación 2026-1'!R:R,'Planificación 2026-1'!W:W,C42,'Planificación 2026-1'!F:F,"PRINCIPAL",'Planificación 2026-1'!X:X,"HIBRIDO PRESENCIAL"))</f>
        <v>0</v>
      </c>
      <c r="DI42" s="108" t="str">
        <f t="shared" si="5"/>
        <v/>
      </c>
      <c r="DJ42" s="108">
        <f>IF(C42="","",SUMIFS('Planificación 2026-1'!R:R,'Planificación 2026-1'!W:W,C42,'Planificación 2026-1'!F:F,"FILIAL",'Planificación 2026-1'!X:X,"VIRTUAL"))</f>
        <v>0</v>
      </c>
      <c r="DK42" s="110">
        <f>IF(C42="","",SUMIFS('Planificación 2026-1'!R:R,'Planificación 2026-1'!W:W,C42,'Planificación 2026-1'!F:F,"FILIAL",'Planificación 2026-1'!X:X,"PRESENCIAL"))</f>
        <v>0</v>
      </c>
      <c r="DL42" s="61">
        <f>IF(C42="","",SUMIFS('Planificación 2026-1'!R:R,'Planificación 2026-1'!W:W,C42,'Planificación 2026-1'!F:F,"FILIAL",'Planificación 2026-1'!X:X,"HIBRIDO PRESENCIAL"))</f>
        <v>0</v>
      </c>
      <c r="DM42" s="111" t="str">
        <f t="shared" si="6"/>
        <v/>
      </c>
      <c r="DN42" s="108">
        <f>IF(C42="","",SUMIFS('Planificación 2026-1'!R:R,'Planificación 2026-1'!W:W,C42,'Planificación 2026-1'!F:F,"SUNAMPE",'Planificación 2026-1'!X:X,"VIRTUAL"))</f>
        <v>0</v>
      </c>
      <c r="DO42" s="61">
        <f>IF(C42="","",SUMIFS('Planificación 2026-1'!R:R,'Planificación 2026-1'!W:W,C42,'Planificación 2026-1'!F:F,"SUNAMPE",'Planificación 2026-1'!X:X,"PRESENCIAL"))</f>
        <v>0</v>
      </c>
      <c r="DP42" s="111" t="str">
        <f t="shared" si="7"/>
        <v/>
      </c>
      <c r="DQ42" s="108">
        <f>IF(C42="","",SUMIFS('Planificación 2026-1'!R:R,'Planificación 2026-1'!W:W,C42,'Planificación 2026-1'!F:F,"HUAURA",'Planificación 2026-1'!X:X,"VIRTUAL"))</f>
        <v>0</v>
      </c>
      <c r="DR42" s="61">
        <f>IF(C42="","",SUMIFS('Planificación 2026-1'!R:R,'Planificación 2026-1'!W:W,C42,'Planificación 2026-1'!F:F,"HUAURA",'Planificación 2026-1'!X:X,"PRESENCIAL"))</f>
        <v>0</v>
      </c>
      <c r="DS42" s="76">
        <f>SUMIFS('Planificación 2026-1'!R:R,'Planificación 2026-1'!W:W,C42,'Planificación 2026-1'!F:F,"PRINCIPAL",'Planificación 2026-1'!X:X,"VIRTUAL",'Planificación 2026-1'!I:I,"&gt;2")</f>
        <v>0</v>
      </c>
      <c r="DT42" s="76">
        <f>SUMIFS('Planificación 2026-1'!R:R,'Planificación 2026-1'!W:W,C42,'Planificación 2026-1'!F:F,"PRINCIPAL",'Planificación 2026-1'!X:X,"&lt;&gt;VIRTUAL",'Planificación 2026-1'!I:I,"&gt;2")</f>
        <v>0</v>
      </c>
      <c r="DU42" s="76">
        <f>SUMIFS('Planificación 2026-1'!R:R,'Planificación 2026-1'!W:W,C42,'Planificación 2026-1'!F:F,"SUNAMPE",'Planificación 2026-1'!X:X,"VIRTUAL",'Planificación 2026-1'!I:I,"&gt;2")</f>
        <v>0</v>
      </c>
      <c r="DV42" s="76">
        <f>SUMIFS('Planificación 2026-1'!R:R,'Planificación 2026-1'!W:W,C42,'Planificación 2026-1'!F:F,"SUNAMPE",'Planificación 2026-1'!X:X,"&lt;&gt;VIRTUAL",'Planificación 2026-1'!I:I,"&gt;2")</f>
        <v>0</v>
      </c>
      <c r="DW42" s="76">
        <f>SUMIFS('Planificación 2026-1'!R:R,'Planificación 2026-1'!W:W,C42,'Planificación 2026-1'!F:F,"FILIAL",'Planificación 2026-1'!X:X,"VIRTUAL",'Planificación 2026-1'!I:I,"&gt;2")</f>
        <v>0</v>
      </c>
      <c r="DX42" s="76">
        <f>SUMIFS('Planificación 2026-1'!R:R,'Planificación 2026-1'!W:W,C42,'Planificación 2026-1'!F:F,"FILIAL",'Planificación 2026-1'!X:X,"&lt;&gt;VIRTUAL",'Planificación 2026-1'!I:I,"&gt;2")</f>
        <v>0</v>
      </c>
      <c r="DY42" s="76">
        <f>SUMIFS('Planificación 2026-1'!R:R,'Planificación 2026-1'!W:W,C42,'Planificación 2026-1'!F:F,"PORUMA",'Planificación 2026-1'!X:X,"VIRTUAL",'Planificación 2026-1'!I:I,"&gt;2")</f>
        <v>0</v>
      </c>
      <c r="DZ42" s="76">
        <f>SUMIFS('Planificación 2026-1'!R:R,'Planificación 2026-1'!W:W,C42,'Planificación 2026-1'!F:F,"PORUMA",'Planificación 2026-1'!X:X,"&lt;&gt;VIRTUAL",'Planificación 2026-1'!I:I,"&gt;2")</f>
        <v>0</v>
      </c>
      <c r="EA42" s="76">
        <f>SUMIFS('Planificación 2026-1'!R:R,'Planificación 2026-1'!W:W,C42,'Planificación 2026-1'!F:F,"HUAURA",'Planificación 2026-1'!X:X,"VIRTUAL",'Planificación 2026-1'!I:I,"&gt;2")</f>
        <v>0</v>
      </c>
      <c r="EB42" s="76">
        <f>SUMIFS('Planificación 2026-1'!R:R,'Planificación 2026-1'!W:W,C42,'Planificación 2026-1'!F:F,"HUAURA",'Planificación 2026-1'!X:X,"&lt;&gt;VIRTUAL",'Planificación 2026-1'!I:I,"&gt;2")</f>
        <v>0</v>
      </c>
      <c r="EC42" s="76">
        <f>SUMIFS('Planificación 2026-1'!R:R,'Planificación 2026-1'!W:W,C42,'Planificación 2026-1'!F:F,"PRINCIPAL",'Planificación 2026-1'!X:X,"VIRTUAL",'Planificación 2026-1'!I:I,"&lt;3")</f>
        <v>5</v>
      </c>
      <c r="ED42" s="76">
        <f>SUMIFS('Planificación 2026-1'!R:R,'Planificación 2026-1'!W:W,C42,'Planificación 2026-1'!F:F,"PRINCIPAL",'Planificación 2026-1'!X:X,"&lt;&gt;VIRTUAL",'Planificación 2026-1'!I:I,"&lt;3")</f>
        <v>13</v>
      </c>
      <c r="EE42" s="76">
        <f>SUMIFS('Planificación 2026-1'!R:R,'Planificación 2026-1'!W:W,C42,'Planificación 2026-1'!F:F,"SUNAMPE",'Planificación 2026-1'!X:X,"VIRTUAL",'Planificación 2026-1'!I:I,"&lt;3")</f>
        <v>0</v>
      </c>
      <c r="EF42" s="76">
        <f>SUMIFS('Planificación 2026-1'!R:R,'Planificación 2026-1'!W:W,C42,'Planificación 2026-1'!F:F,"SUNAMPE",'Planificación 2026-1'!X:X,"&lt;&gt;VIRTUAL",'Planificación 2026-1'!I:I,"&lt;3")</f>
        <v>0</v>
      </c>
      <c r="EG42" s="76">
        <f>SUMIFS('Planificación 2026-1'!R:R,'Planificación 2026-1'!W:W,C42,'Planificación 2026-1'!F:F,"FILIAL",'Planificación 2026-1'!X:X,"VIRTUAL",'Planificación 2026-1'!I:I,"&lt;3")</f>
        <v>0</v>
      </c>
      <c r="EH42" s="76">
        <f>SUMIFS('Planificación 2026-1'!R:R,'Planificación 2026-1'!W:W,C42,'Planificación 2026-1'!F:F,"FILIAL",'Planificación 2026-1'!X:X,"&lt;&gt;VIRTUAL",'Planificación 2026-1'!I:I,"&lt;3")</f>
        <v>0</v>
      </c>
      <c r="EI42" s="76">
        <f>SUMIFS('Planificación 2026-1'!R:R,'Planificación 2026-1'!W:W,C42,'Planificación 2026-1'!F:F,"PORUMA",'Planificación 2026-1'!X:X,"VIRTUAL",'Planificación 2026-1'!I:I,"&lt;3")</f>
        <v>0</v>
      </c>
      <c r="EJ42" s="76">
        <f>SUMIFS('Planificación 2026-1'!R:R,'Planificación 2026-1'!W:W,C42,'Planificación 2026-1'!F:F,"PORUMA",'Planificación 2026-1'!X:X,"&lt;&gt;VIRTUAL",'Planificación 2026-1'!I:I,"&lt;3")</f>
        <v>0</v>
      </c>
      <c r="EK42" s="76">
        <f>SUMIFS('Planificación 2026-1'!R:R,'Planificación 2026-1'!W:W,C42,'Planificación 2026-1'!F:F,"HUAURA",'Planificación 2026-1'!X:X,"VIRTUAL",'Planificación 2026-1'!I:I,"&lt;3")</f>
        <v>0</v>
      </c>
      <c r="EL42" s="76">
        <f>SUMIFS('Planificación 2026-1'!R:R,'Planificación 2026-1'!W:W,C42,'Planificación 2026-1'!F:F,"HUAURA",'Planificación 2026-1'!X:X,"&lt;&gt;VIRTUAL",'Planificación 2026-1'!I:I,"&lt;3")</f>
        <v>0</v>
      </c>
      <c r="EM42" s="76"/>
      <c r="EN42" s="76">
        <f t="shared" si="0"/>
        <v>5</v>
      </c>
      <c r="EO42" s="76">
        <f t="shared" si="1"/>
        <v>13</v>
      </c>
      <c r="EP42" s="76" t="b">
        <f t="shared" si="2"/>
        <v>1</v>
      </c>
      <c r="EQ42" s="76" t="str">
        <f t="shared" si="3"/>
        <v/>
      </c>
      <c r="ER42" s="76" t="str">
        <f t="shared" si="8"/>
        <v>MAS PRESENCIAL</v>
      </c>
    </row>
    <row r="43" spans="1:148" hidden="1">
      <c r="A43" s="83"/>
      <c r="B43" s="119">
        <v>40</v>
      </c>
      <c r="C43" s="115" t="s">
        <v>211</v>
      </c>
      <c r="D43" s="112">
        <f>SUMIF('Planificación 2026-1'!W:W,C43,'Planificación 2026-1'!R:R)</f>
        <v>0</v>
      </c>
      <c r="E43" s="114" t="s">
        <v>173</v>
      </c>
      <c r="F43" s="115" t="s">
        <v>171</v>
      </c>
      <c r="G43" s="115" t="s">
        <v>153</v>
      </c>
      <c r="H43" s="115" t="s">
        <v>122</v>
      </c>
      <c r="I43" s="107" t="str">
        <f>IF(SUM(COUNTIFS('Planificación 2026-1'!F:F,"PRINCIPAL",'Planificación 2026-1'!W:W,C43,'Planificación 2026-1'!H:H,"AF"))&gt;0,"P01"," ")</f>
        <v xml:space="preserve"> </v>
      </c>
      <c r="J43" s="108" t="str">
        <f>IF(SUM(COUNTIFS('Planificación 2026-1'!F:F,"PRINCIPAL",'Planificación 2026-1'!W:W,C43,'Planificación 2026-1'!H:H,"EN"))&gt;0,"P02"," ")</f>
        <v xml:space="preserve"> </v>
      </c>
      <c r="K43" s="108" t="str">
        <f>IF(SUM(COUNTIFS('Planificación 2026-1'!F:F,"PRINCIPAL",'Planificación 2026-1'!W:W,C43,'Planificación 2026-1'!H:H,"IS"))&gt;0,"P03"," ")</f>
        <v xml:space="preserve"> </v>
      </c>
      <c r="L43" s="108" t="str">
        <f>IF(SUM(COUNTIFS('Planificación 2026-1'!F:F,"PRINCIPAL",'Planificación 2026-1'!W:W,C43,'Planificación 2026-1'!H:H,"PS"))&gt;0,"P04"," ")</f>
        <v xml:space="preserve"> </v>
      </c>
      <c r="M43" s="108"/>
      <c r="N43" s="108" t="str">
        <f>IF(SUM(COUNTIFS('Planificación 2026-1'!F:F,"PRINCIPAL",'Planificación 2026-1'!W:W,C43,'Planificación 2026-1'!H:H,"IN"))&gt;0,"P06"," ")</f>
        <v xml:space="preserve"> </v>
      </c>
      <c r="O43" s="108" t="str">
        <f>IF(SUM(COUNTIFS('Planificación 2026-1'!F:F,"PRINCIPAL",'Planificación 2026-1'!W:W,C43,'Planificación 2026-1'!H:H,"CA"))&gt;0,"P07"," ")</f>
        <v xml:space="preserve"> </v>
      </c>
      <c r="P43" s="108" t="str">
        <f>IF(SUM(COUNTIFS('Planificación 2026-1'!F:F,"PRINCIPAL",'Planificación 2026-1'!W:W,C43,'Planificación 2026-1'!H:H,"DE"))&gt;0,"P08"," ")</f>
        <v xml:space="preserve"> </v>
      </c>
      <c r="Q43" s="108" t="str">
        <f>IF(SUM(COUNTIFS('Planificación 2026-1'!F:F,"PRINCIPAL",'Planificación 2026-1'!W:W,C43,'Planificación 2026-1'!H:H,"OB"))&gt;0,"P09"," ")</f>
        <v xml:space="preserve"> </v>
      </c>
      <c r="R43" s="108" t="str">
        <f>IF(SUM(COUNTIFS('Planificación 2026-1'!F:F,"PRINCIPAL",'Planificación 2026-1'!W:W,C43,'Planificación 2026-1'!H:H,"MH"))&gt;0,"P31"," ")</f>
        <v xml:space="preserve"> </v>
      </c>
      <c r="S43" s="108" t="str">
        <f>IF(SUM(COUNTIFS('Planificación 2026-1'!F:F,"PRINCIPAL",'Planificación 2026-1'!W:W,C43,'Planificación 2026-1'!H:H,"IC"))&gt;0,"P32"," ")</f>
        <v xml:space="preserve"> </v>
      </c>
      <c r="T43" s="108" t="str">
        <f>IF(SUM(COUNTIFS('Planificación 2026-1'!F:F,"PRINCIPAL",'Planificación 2026-1'!W:W,C43,'Planificación 2026-1'!H:H,"AR"))&gt;0,"P34"," ")</f>
        <v xml:space="preserve"> </v>
      </c>
      <c r="U43" s="108" t="str">
        <f>IF(SUM(COUNTIFS('Planificación 2026-1'!F:F,"PRINCIPAL",'Planificación 2026-1'!W:W,C43,'Planificación 2026-1'!H:H,"T1"))&gt;0,"P35"," ")</f>
        <v xml:space="preserve"> </v>
      </c>
      <c r="V43" s="108" t="str">
        <f>IF(SUM(COUNTIFS('Planificación 2026-1'!F:F,"PRINCIPAL",'Planificación 2026-1'!W:W,C43,'Planificación 2026-1'!H:H,"T3"))&gt;0,"P36"," ")</f>
        <v xml:space="preserve"> </v>
      </c>
      <c r="W43" s="108" t="str">
        <f>IF(SUM(COUNTIFS('Planificación 2026-1'!F:F,"PRINCIPAL",'Planificación 2026-1'!W:W,C43,'Planificación 2026-1'!H:H,"T2"))&gt;0,"P37"," ")</f>
        <v xml:space="preserve"> </v>
      </c>
      <c r="X43" s="108" t="str">
        <f>IF(SUM(COUNTIFS('Planificación 2026-1'!F:F,"PRINCIPAL",'Planificación 2026-1'!W:W,C43,'Planificación 2026-1'!H:H,"AE"))&gt;0,"P38"," ")</f>
        <v xml:space="preserve"> </v>
      </c>
      <c r="Y43" s="108" t="str">
        <f>IF(SUM(COUNTIFS('Planificación 2026-1'!F:F,"PRINCIPAL",'Planificación 2026-1'!W:W,C43,'Planificación 2026-1'!H:H,"T4"))&gt;0,"P55"," ")</f>
        <v xml:space="preserve"> </v>
      </c>
      <c r="Z43" s="108" t="str">
        <f>IF(SUM(COUNTIFS('Planificación 2026-1'!F:F,"FILIAL",'Planificación 2026-1'!W:W,C43,'Planificación 2026-1'!H:H,"AF"))&gt;0," P01"," ")</f>
        <v xml:space="preserve"> </v>
      </c>
      <c r="AA43" s="108" t="str">
        <f>IF(SUM(COUNTIFS('Planificación 2026-1'!F:F,"FILIAL",'Planificación 2026-1'!W:W,C43,'Planificación 2026-1'!H:H,"EN"))&gt;0,"P02"," ")</f>
        <v xml:space="preserve"> </v>
      </c>
      <c r="AB43" s="108" t="str">
        <f>IF(SUM(COUNTIFS('Planificación 2026-1'!F:F,"FILIAL",'Planificación 2026-1'!W:W,C43,'Planificación 2026-1'!H:H,"IS"))&gt;0,"P03"," ")</f>
        <v xml:space="preserve"> </v>
      </c>
      <c r="AC43" s="108" t="str">
        <f>IF(SUM(COUNTIFS('Planificación 2026-1'!F:F,"FILIAL",'Planificación 2026-1'!W:W,C43,'Planificación 2026-1'!H:H,"PS"))&gt;0,"P04"," ")</f>
        <v xml:space="preserve"> </v>
      </c>
      <c r="AD43" s="108"/>
      <c r="AE43" s="108" t="str">
        <f>IF(SUM(COUNTIFS('Planificación 2026-1'!F:F,"FILIAL",'Planificación 2026-1'!W:W,C43,'Planificación 2026-1'!H:H,"IN"))&gt;0,"P06"," ")</f>
        <v xml:space="preserve"> </v>
      </c>
      <c r="AF43" s="108" t="str">
        <f>IF(SUM(COUNTIFS('Planificación 2026-1'!F:F,"FILIAL",'Planificación 2026-1'!W:W,C43,'Planificación 2026-1'!H:H,"CA"))&gt;0,"P07"," ")</f>
        <v xml:space="preserve"> </v>
      </c>
      <c r="AG43" s="108" t="str">
        <f>IF(SUM(COUNTIFS('Planificación 2026-1'!F:F,"FILIAL",'Planificación 2026-1'!W:W,C43,'Planificación 2026-1'!H:H,"DE"))&gt;0,"P08"," ")</f>
        <v xml:space="preserve"> </v>
      </c>
      <c r="AH43" s="108" t="str">
        <f>IF(SUM(COUNTIFS('Planificación 2026-1'!F:F,"FILIAL",'Planificación 2026-1'!W:W,C43,'Planificación 2026-1'!H:H,"OB"))&gt;0,"P09"," ")</f>
        <v xml:space="preserve"> </v>
      </c>
      <c r="AI43" s="108" t="str">
        <f>IF(SUM(COUNTIFS('Planificación 2026-1'!F:F,"FILIAL",'Planificación 2026-1'!W:W,C43,'Planificación 2026-1'!H:H,"MH"))&gt;0,"P31"," ")</f>
        <v xml:space="preserve"> </v>
      </c>
      <c r="AJ43" s="108" t="str">
        <f>IF(SUM(COUNTIFS('Planificación 2026-1'!F:F,"FILIAL",'Planificación 2026-1'!W:W,C43,'Planificación 2026-1'!H:H,"IC"))&gt;0,"P32"," ")</f>
        <v xml:space="preserve"> </v>
      </c>
      <c r="AK43" s="108" t="str">
        <f>IF(SUM(COUNTIFS('Planificación 2026-1'!F:F,"FILIAL",'Planificación 2026-1'!W:W,C43,'Planificación 2026-1'!H:H,"AR"))&gt;0,"P34"," ")</f>
        <v xml:space="preserve"> </v>
      </c>
      <c r="AL43" s="108" t="str">
        <f>IF(SUM(COUNTIFS('Planificación 2026-1'!F:F,"FILIAL",'Planificación 2026-1'!W:W,C43,'Planificación 2026-1'!H:H,"T1"))&gt;0,"P35"," ")</f>
        <v xml:space="preserve"> </v>
      </c>
      <c r="AM43" s="108" t="str">
        <f>IF(SUM(COUNTIFS('Planificación 2026-1'!F:F,"FILIAL",'Planificación 2026-1'!W:W,C43,'Planificación 2026-1'!H:H,"T3"))&gt;0,"P36"," ")</f>
        <v xml:space="preserve"> </v>
      </c>
      <c r="AN43" s="108" t="str">
        <f>IF(SUM(COUNTIFS('Planificación 2026-1'!F:F,"FILIAL",'Planificación 2026-1'!W:W,C43,'Planificación 2026-1'!H:H,"T2"))&gt;0,"P37"," ")</f>
        <v xml:space="preserve"> </v>
      </c>
      <c r="AO43" s="108" t="str">
        <f>IF(SUM(COUNTIFS('Planificación 2026-1'!F:F,"FILIAL",'Planificación 2026-1'!W:W,C43,'Planificación 2026-1'!H:H,"AE"))&gt;0,"P38"," ")</f>
        <v xml:space="preserve"> </v>
      </c>
      <c r="AP43" s="108" t="str">
        <f>IF(SUM(COUNTIFS('Planificación 2026-1'!F:F,"FILIAL",'Planificación 2026-1'!W:W,C43,'Planificación 2026-1'!H:H,"T4"))&gt;0,"P55"," ")</f>
        <v xml:space="preserve"> </v>
      </c>
      <c r="AQ43" s="108" t="str">
        <f>IF(SUM(COUNTIFS('Planificación 2026-1'!F:F,"SUNAMPE",'Planificación 2026-1'!W:W,C43,'Planificación 2026-1'!H:H,"AF"))&gt;0," P01"," ")</f>
        <v xml:space="preserve"> </v>
      </c>
      <c r="AR43" s="108" t="str">
        <f>IF(SUM(COUNTIFS('Planificación 2026-1'!F:F,"SUNAMPE",'Planificación 2026-1'!W:W,C43,'Planificación 2026-1'!H:H,"EN"))&gt;0,"P02"," ")</f>
        <v xml:space="preserve"> </v>
      </c>
      <c r="AS43" s="108" t="str">
        <f>IF(SUM(COUNTIFS('Planificación 2026-1'!F:F,"SUNAMPE",'Planificación 2026-1'!W:W,C43,'Planificación 2026-1'!H:H,"IS"))&gt;0,"P03"," ")</f>
        <v xml:space="preserve"> </v>
      </c>
      <c r="AT43" s="108" t="str">
        <f>IF(SUM(COUNTIFS('Planificación 2026-1'!F:F,"SUNAMPE",'Planificación 2026-1'!W:W,C43,'Planificación 2026-1'!H:H,"PS"))&gt;0,"P04"," ")</f>
        <v xml:space="preserve"> </v>
      </c>
      <c r="AU43" s="108"/>
      <c r="AV43" s="108" t="str">
        <f>IF(SUM(COUNTIFS('Planificación 2026-1'!F:F,"SUNAMPE",'Planificación 2026-1'!W:W,C43,'Planificación 2026-1'!H:H,"IN"))&gt;0,"P06"," ")</f>
        <v xml:space="preserve"> </v>
      </c>
      <c r="AW43" s="108" t="str">
        <f>IF(SUM(COUNTIFS('Planificación 2026-1'!F:F,"SUNAMPE",'Planificación 2026-1'!W:W,C43,'Planificación 2026-1'!H:H,"CA"))&gt;0,"P07"," ")</f>
        <v xml:space="preserve"> </v>
      </c>
      <c r="AX43" s="108" t="str">
        <f>IF(SUM(COUNTIFS('Planificación 2026-1'!F:F,"SUNAMPE",'Planificación 2026-1'!W:W,C43,'Planificación 2026-1'!H:H,"DE"))&gt;0,"P08"," ")</f>
        <v xml:space="preserve"> </v>
      </c>
      <c r="AY43" s="108" t="str">
        <f>IF(SUM(COUNTIFS('Planificación 2026-1'!F:F,"SUNAMPE",'Planificación 2026-1'!W:W,C43,'Planificación 2026-1'!H:H,"OB"))&gt;0,"P09"," ")</f>
        <v xml:space="preserve"> </v>
      </c>
      <c r="AZ43" s="108" t="str">
        <f>IF(SUM(COUNTIFS('Planificación 2026-1'!F:F,"SUNAMPE",'Planificación 2026-1'!W:W,C43,'Planificación 2026-1'!H:H,"MH"))&gt;0,"P31"," ")</f>
        <v xml:space="preserve"> </v>
      </c>
      <c r="BA43" s="108" t="str">
        <f>IF(SUM(COUNTIFS('Planificación 2026-1'!F:F,"SUNAMPE",'Planificación 2026-1'!W:W,C43,'Planificación 2026-1'!H:H,"IC"))&gt;0,"P32"," ")</f>
        <v xml:space="preserve"> </v>
      </c>
      <c r="BB43" s="108" t="str">
        <f>IF(SUM(COUNTIFS('Planificación 2026-1'!F:F,"SUNAMPE",'Planificación 2026-1'!W:W,C43,'Planificación 2026-1'!H:H,"AR"))&gt;0,"P34"," ")</f>
        <v xml:space="preserve"> </v>
      </c>
      <c r="BC43" s="108" t="str">
        <f>IF(SUM(COUNTIFS('Planificación 2026-1'!F:F,"SUNAMPE",'Planificación 2026-1'!W:W,C43,'Planificación 2026-1'!H:H,"T1"))&gt;0,"P35"," ")</f>
        <v xml:space="preserve"> </v>
      </c>
      <c r="BD43" s="108" t="str">
        <f>IF(SUM(COUNTIFS('Planificación 2026-1'!F:F,"SUNAMPE",'Planificación 2026-1'!W:W,C43,'Planificación 2026-1'!H:H,"T3"))&gt;0,"P36"," ")</f>
        <v xml:space="preserve"> </v>
      </c>
      <c r="BE43" s="108" t="str">
        <f>IF(SUM(COUNTIFS('Planificación 2026-1'!F:F,"SUNAMPE",'Planificación 2026-1'!W:W,C43,'Planificación 2026-1'!H:H,"T2"))&gt;0,"P37"," ")</f>
        <v xml:space="preserve"> </v>
      </c>
      <c r="BF43" s="108" t="str">
        <f>IF(SUM(COUNTIFS('Planificación 2026-1'!F:F,"SUNAMPE",'Planificación 2026-1'!W:W,C43,'Planificación 2026-1'!H:H,"AE"))&gt;0,"P38"," ")</f>
        <v xml:space="preserve"> </v>
      </c>
      <c r="BG43" s="108" t="str">
        <f>IF(SUM(COUNTIFS('Planificación 2026-1'!F:F,"SUNAMPE",'Planificación 2026-1'!W:W,C43,'Planificación 2026-1'!H:H,"T4"))&gt;0,"P55"," ")</f>
        <v xml:space="preserve"> </v>
      </c>
      <c r="BH43" s="108" t="str">
        <f>IF(SUM(COUNTIFS('Planificación 2026-1'!F:F,"HUAURA",'Planificación 2026-1'!W:W,C43,'Planificación 2026-1'!H:H,"AF"))&gt;0," P01"," ")</f>
        <v xml:space="preserve"> </v>
      </c>
      <c r="BI43" s="108" t="str">
        <f>IF(SUM(COUNTIFS('Planificación 2026-1'!F:F,"HUAURA",'Planificación 2026-1'!W:W,C43,'Planificación 2026-1'!H:H,"EN"))&gt;0,"P02"," ")</f>
        <v xml:space="preserve"> </v>
      </c>
      <c r="BJ43" s="108" t="str">
        <f>IF(SUM(COUNTIFS('Planificación 2026-1'!F:F,"HUAURA",'Planificación 2026-1'!W:W,C43,'Planificación 2026-1'!H:H,"IS"))&gt;0,"P03"," ")</f>
        <v xml:space="preserve"> </v>
      </c>
      <c r="BK43" s="108" t="str">
        <f>IF(SUM(COUNTIFS('Planificación 2026-1'!F:F,"HUAURA",'Planificación 2026-1'!W:W,C43,'Planificación 2026-1'!H:H,"PS"))&gt;0,"P04"," ")</f>
        <v xml:space="preserve"> </v>
      </c>
      <c r="BL43" s="108"/>
      <c r="BM43" s="108" t="str">
        <f>IF(SUM(COUNTIFS('Planificación 2026-1'!F:F,"HUAURA",'Planificación 2026-1'!W:W,C43,'Planificación 2026-1'!H:H,"IN"))&gt;0,"P06"," ")</f>
        <v xml:space="preserve"> </v>
      </c>
      <c r="BN43" s="108" t="str">
        <f>IF(SUM(COUNTIFS('Planificación 2026-1'!F:F,"HUAURA",'Planificación 2026-1'!W:W,C43,'Planificación 2026-1'!H:H,"CA"))&gt;0,"P07"," ")</f>
        <v xml:space="preserve"> </v>
      </c>
      <c r="BO43" s="108" t="str">
        <f>IF(SUM(COUNTIFS('Planificación 2026-1'!F:F,"HUAURA",'Planificación 2026-1'!W:W,C43,'Planificación 2026-1'!H:H,"DE"))&gt;0,"P08"," ")</f>
        <v xml:space="preserve"> </v>
      </c>
      <c r="BP43" s="108" t="str">
        <f>IF(SUM(COUNTIFS('Planificación 2026-1'!F:F,"HUAURA",'Planificación 2026-1'!W:W,C43,'Planificación 2026-1'!H:H,"OB"))&gt;0,"P09"," ")</f>
        <v xml:space="preserve"> </v>
      </c>
      <c r="BQ43" s="108" t="str">
        <f>IF(SUM(COUNTIFS('Planificación 2026-1'!F:F,"HUAURA",'Planificación 2026-1'!W:W,C43,'Planificación 2026-1'!H:H,"MH"))&gt;0,"P31"," ")</f>
        <v xml:space="preserve"> </v>
      </c>
      <c r="BR43" s="108" t="str">
        <f>IF(SUM(COUNTIFS('Planificación 2026-1'!F:F,"HUAURA",'Planificación 2026-1'!W:W,C43,'Planificación 2026-1'!H:H,"IC"))&gt;0,"P32"," ")</f>
        <v xml:space="preserve"> </v>
      </c>
      <c r="BS43" s="108" t="str">
        <f>IF(SUM(COUNTIFS('Planificación 2026-1'!F:F,"HUAURA",'Planificación 2026-1'!W:W,C43,'Planificación 2026-1'!H:H,"AR"))&gt;0,"P34"," ")</f>
        <v xml:space="preserve"> </v>
      </c>
      <c r="BT43" s="108" t="str">
        <f>IF(SUM(COUNTIFS('Planificación 2026-1'!F:F,"HUAURA",'Planificación 2026-1'!W:W,C43,'Planificación 2026-1'!H:H,"T1"))&gt;0,"P35"," ")</f>
        <v xml:space="preserve"> </v>
      </c>
      <c r="BU43" s="108" t="str">
        <f>IF(SUM(COUNTIFS('Planificación 2026-1'!F:F,"HUAURA",'Planificación 2026-1'!W:W,C43,'Planificación 2026-1'!H:H,"T3"))&gt;0,"P36"," ")</f>
        <v xml:space="preserve"> </v>
      </c>
      <c r="BV43" s="108" t="str">
        <f>IF(SUM(COUNTIFS('Planificación 2026-1'!F:F,"HUAURA",'Planificación 2026-1'!W:W,C43,'Planificación 2026-1'!H:H,"T2"))&gt;0,"P37"," ")</f>
        <v xml:space="preserve"> </v>
      </c>
      <c r="BW43" s="108" t="str">
        <f>IF(SUM(COUNTIFS('Planificación 2026-1'!F:F,"HUAURA",'Planificación 2026-1'!W:W,C43,'Planificación 2026-1'!H:H,"AE"))&gt;0,"P38"," ")</f>
        <v xml:space="preserve"> </v>
      </c>
      <c r="BX43" s="108" t="str">
        <f>IF(SUM(COUNTIFS('Planificación 2026-1'!F:F,"HUAURA",'Planificación 2026-1'!W:W,C43,'Planificación 2026-1'!H:H,"T4"))&gt;0,"P55"," ")</f>
        <v xml:space="preserve"> </v>
      </c>
      <c r="BY43" s="109">
        <f>SUMIFS('Planificación 2026-1'!R:R,'Planificación 2026-1'!W:W,C43,'Planificación 2026-1'!H:H,"AF",'Planificación 2026-1'!I:I,"&gt;2")</f>
        <v>0</v>
      </c>
      <c r="BZ43" s="109">
        <f>SUMIFS('Planificación 2026-1'!R:R,'Planificación 2026-1'!W:W,C43,'Planificación 2026-1'!H:H,"EN",'Planificación 2026-1'!I:I,"&gt;2")</f>
        <v>0</v>
      </c>
      <c r="CA43" s="109">
        <f>SUMIFS('Planificación 2026-1'!R:R,'Planificación 2026-1'!W:W,C43,'Planificación 2026-1'!H:H,"IS",'Planificación 2026-1'!I:I,"&gt;2")</f>
        <v>0</v>
      </c>
      <c r="CB43" s="109">
        <f>SUMIFS('Planificación 2026-1'!R:R,'Planificación 2026-1'!W:W,C43,'Planificación 2026-1'!H:H,"PS",'Planificación 2026-1'!I:I,"&gt;2")</f>
        <v>0</v>
      </c>
      <c r="CC43" s="109">
        <f>SUMIFS('Planificación 2026-1'!R:R,'Planificación 2026-1'!W:W,C43,'Planificación 2026-1'!H:H,"IN",'Planificación 2026-1'!I:I,"&gt;2")</f>
        <v>0</v>
      </c>
      <c r="CD43" s="109">
        <f>SUMIFS('Planificación 2026-1'!R:R,'Planificación 2026-1'!W:W,C43,'Planificación 2026-1'!H:H,"CA",'Planificación 2026-1'!I:I,"&gt;2")</f>
        <v>0</v>
      </c>
      <c r="CE43" s="109">
        <f>SUMIFS('Planificación 2026-1'!R:R,'Planificación 2026-1'!W:W,C43,'Planificación 2026-1'!H:H,"DE",'Planificación 2026-1'!I:I,"&gt;2")</f>
        <v>0</v>
      </c>
      <c r="CF43" s="109">
        <f>SUMIFS('Planificación 2026-1'!R:R,'Planificación 2026-1'!W:W,C43,'Planificación 2026-1'!H:H,"OB",'Planificación 2026-1'!I:I,"&gt;2")</f>
        <v>0</v>
      </c>
      <c r="CG43" s="109">
        <f>SUMIFS('Planificación 2026-1'!R:R,'Planificación 2026-1'!W:W,C43,'Planificación 2026-1'!H:H,"MH",'Planificación 2026-1'!I:I,"&gt;2")</f>
        <v>0</v>
      </c>
      <c r="CH43" s="109">
        <f>SUMIFS('Planificación 2026-1'!R:R,'Planificación 2026-1'!W:W,C43,'Planificación 2026-1'!H:H,"IC",'Planificación 2026-1'!I:I,"&gt;2")</f>
        <v>0</v>
      </c>
      <c r="CI43" s="109">
        <f>SUMIFS('Planificación 2026-1'!R:R,'Planificación 2026-1'!W:W,C43,'Planificación 2026-1'!H:H,"AR",'Planificación 2026-1'!I:I,"&gt;2")</f>
        <v>0</v>
      </c>
      <c r="CJ43" s="109">
        <f>SUMIFS('Planificación 2026-1'!R:R,'Planificación 2026-1'!W:W,C43,'Planificación 2026-1'!H:H,"T1",'Planificación 2026-1'!I:I,"&gt;2")</f>
        <v>0</v>
      </c>
      <c r="CK43" s="109">
        <f>SUMIFS('Planificación 2026-1'!R:R,'Planificación 2026-1'!W:W,C43,'Planificación 2026-1'!H:H,"T3",'Planificación 2026-1'!I:I,"&gt;2")</f>
        <v>0</v>
      </c>
      <c r="CL43" s="109">
        <f>SUMIFS('Planificación 2026-1'!R:R,'Planificación 2026-1'!W:W,C43,'Planificación 2026-1'!H:H,"T2",'Planificación 2026-1'!I:I,"&gt;2")</f>
        <v>0</v>
      </c>
      <c r="CM43" s="109">
        <f>SUMIFS('Planificación 2026-1'!R:R,'Planificación 2026-1'!W:W,C43,'Planificación 2026-1'!H:H,"AE",'Planificación 2026-1'!I:I,"&gt;2")</f>
        <v>0</v>
      </c>
      <c r="CN43" s="109">
        <f>SUMIFS('Planificación 2026-1'!R:R,'Planificación 2026-1'!W:W,C43,'Planificación 2026-1'!H:H,"T4",'Planificación 2026-1'!I:I,"&gt;2")</f>
        <v>0</v>
      </c>
      <c r="CO43" s="109">
        <f>SUMIFS('Planificación 2026-1'!R:R,'Planificación 2026-1'!W:W,C43,'Planificación 2026-1'!H:H,"AF",'Planificación 2026-1'!I:I,"&lt;3")</f>
        <v>0</v>
      </c>
      <c r="CP43" s="109">
        <f>SUMIFS('Planificación 2026-1'!R:R,'Planificación 2026-1'!W:W,C43,'Planificación 2026-1'!H:H,"EN",'Planificación 2026-1'!I:I,"&lt;3")</f>
        <v>0</v>
      </c>
      <c r="CQ43" s="109">
        <f>SUMIFS('Planificación 2026-1'!R:R,'Planificación 2026-1'!W:W,C43,'Planificación 2026-1'!H:H,"IS",'Planificación 2026-1'!I:I,"&lt;3")</f>
        <v>0</v>
      </c>
      <c r="CR43" s="109">
        <f>SUMIFS('Planificación 2026-1'!R:R,'Planificación 2026-1'!W:W,C43,'Planificación 2026-1'!H:H,"PS",'Planificación 2026-1'!I:I,"&lt;3")</f>
        <v>0</v>
      </c>
      <c r="CS43" s="109">
        <f>SUMIFS('Planificación 2026-1'!R:R,'Planificación 2026-1'!W:W,C43,'Planificación 2026-1'!H:H,"IN",'Planificación 2026-1'!I:I,"&lt;3")</f>
        <v>0</v>
      </c>
      <c r="CT43" s="109">
        <f>SUMIFS('Planificación 2026-1'!R:R,'Planificación 2026-1'!W:W,C43,'Planificación 2026-1'!H:H,"CA",'Planificación 2026-1'!I:I,"&lt;3")</f>
        <v>0</v>
      </c>
      <c r="CU43" s="109">
        <f>SUMIFS('Planificación 2026-1'!R:R,'Planificación 2026-1'!W:W,C43,'Planificación 2026-1'!H:H,"DE",'Planificación 2026-1'!I:I,"&lt;3")</f>
        <v>0</v>
      </c>
      <c r="CV43" s="109">
        <f>SUMIFS('Planificación 2026-1'!R:R,'Planificación 2026-1'!W:W,C43,'Planificación 2026-1'!H:H,"OB",'Planificación 2026-1'!I:I,"&lt;3")</f>
        <v>0</v>
      </c>
      <c r="CW43" s="109">
        <f>SUMIFS('Planificación 2026-1'!R:R,'Planificación 2026-1'!W:W,C43,'Planificación 2026-1'!H:H,"MH",'Planificación 2026-1'!I:I,"&lt;3")</f>
        <v>0</v>
      </c>
      <c r="CX43" s="109">
        <f>SUMIFS('Planificación 2026-1'!R:R,'Planificación 2026-1'!W:W,C43,'Planificación 2026-1'!H:H,"IC",'Planificación 2026-1'!I:I,"&lt;3")</f>
        <v>0</v>
      </c>
      <c r="CY43" s="109">
        <f>SUMIFS('Planificación 2026-1'!R:R,'Planificación 2026-1'!W:W,C43,'Planificación 2026-1'!H:H,"AR",'Planificación 2026-1'!I:I,"&lt;3")</f>
        <v>0</v>
      </c>
      <c r="CZ43" s="109">
        <f>SUMIFS('Planificación 2026-1'!R:R,'Planificación 2026-1'!W:W,C43,'Planificación 2026-1'!H:H,"T1",'Planificación 2026-1'!I:I,"&lt;3")</f>
        <v>0</v>
      </c>
      <c r="DA43" s="109">
        <f>SUMIFS('Planificación 2026-1'!R:R,'Planificación 2026-1'!W:W,C43,'Planificación 2026-1'!H:H,"T3",'Planificación 2026-1'!I:I,"&lt;3")</f>
        <v>0</v>
      </c>
      <c r="DB43" s="109">
        <f>SUMIFS('Planificación 2026-1'!R:R,'Planificación 2026-1'!W:W,C43,'Planificación 2026-1'!H:H,"T2",'Planificación 2026-1'!I:I,"&lt;3")</f>
        <v>0</v>
      </c>
      <c r="DC43" s="109">
        <f>SUMIFS('Planificación 2026-1'!R:R,'Planificación 2026-1'!W:W,C43,'Planificación 2026-1'!H:H,"AE",'Planificación 2026-1'!I:I,"&lt;3")</f>
        <v>0</v>
      </c>
      <c r="DD43" s="109">
        <f>SUMIFS('Planificación 2026-1'!R:R,'Planificación 2026-1'!W:W,C43,'Planificación 2026-1'!H:H,"T4",'Planificación 2026-1'!I:I,"&lt;3")</f>
        <v>0</v>
      </c>
      <c r="DE43" s="108" t="str">
        <f t="shared" si="4"/>
        <v/>
      </c>
      <c r="DF43" s="41">
        <f>IF(C43="","",SUMIFS('Planificación 2026-1'!R:R,'Planificación 2026-1'!W:W,C43,'Planificación 2026-1'!F:F,"PRINCIPAL",'Planificación 2026-1'!X:X,"VIRTUAL"))</f>
        <v>0</v>
      </c>
      <c r="DG43" s="41">
        <f>IF(C43="","",SUMIFS('Planificación 2026-1'!R:R,'Planificación 2026-1'!W:W,C43,'Planificación 2026-1'!F:F,"PRINCIPAL",'Planificación 2026-1'!X:X,"PRESENCIAL"))</f>
        <v>0</v>
      </c>
      <c r="DH43" s="41">
        <f>IF(C43="","",SUMIFS('Planificación 2026-1'!R:R,'Planificación 2026-1'!W:W,C43,'Planificación 2026-1'!F:F,"PRINCIPAL",'Planificación 2026-1'!X:X,"HIBRIDO PRESENCIAL"))</f>
        <v>0</v>
      </c>
      <c r="DI43" s="108" t="str">
        <f t="shared" si="5"/>
        <v/>
      </c>
      <c r="DJ43" s="108">
        <f>IF(C43="","",SUMIFS('Planificación 2026-1'!R:R,'Planificación 2026-1'!W:W,C43,'Planificación 2026-1'!F:F,"FILIAL",'Planificación 2026-1'!X:X,"VIRTUAL"))</f>
        <v>0</v>
      </c>
      <c r="DK43" s="110">
        <f>IF(C43="","",SUMIFS('Planificación 2026-1'!R:R,'Planificación 2026-1'!W:W,C43,'Planificación 2026-1'!F:F,"FILIAL",'Planificación 2026-1'!X:X,"PRESENCIAL"))</f>
        <v>0</v>
      </c>
      <c r="DL43" s="61">
        <f>IF(C43="","",SUMIFS('Planificación 2026-1'!R:R,'Planificación 2026-1'!W:W,C43,'Planificación 2026-1'!F:F,"FILIAL",'Planificación 2026-1'!X:X,"HIBRIDO PRESENCIAL"))</f>
        <v>0</v>
      </c>
      <c r="DM43" s="111" t="str">
        <f t="shared" si="6"/>
        <v/>
      </c>
      <c r="DN43" s="108">
        <f>IF(C43="","",SUMIFS('Planificación 2026-1'!R:R,'Planificación 2026-1'!W:W,C43,'Planificación 2026-1'!F:F,"SUNAMPE",'Planificación 2026-1'!X:X,"VIRTUAL"))</f>
        <v>0</v>
      </c>
      <c r="DO43" s="61">
        <f>IF(C43="","",SUMIFS('Planificación 2026-1'!R:R,'Planificación 2026-1'!W:W,C43,'Planificación 2026-1'!F:F,"SUNAMPE",'Planificación 2026-1'!X:X,"PRESENCIAL"))</f>
        <v>0</v>
      </c>
      <c r="DP43" s="111" t="str">
        <f t="shared" si="7"/>
        <v/>
      </c>
      <c r="DQ43" s="108">
        <f>IF(C43="","",SUMIFS('Planificación 2026-1'!R:R,'Planificación 2026-1'!W:W,C43,'Planificación 2026-1'!F:F,"HUAURA",'Planificación 2026-1'!X:X,"VIRTUAL"))</f>
        <v>0</v>
      </c>
      <c r="DR43" s="61">
        <f>IF(C43="","",SUMIFS('Planificación 2026-1'!R:R,'Planificación 2026-1'!W:W,C43,'Planificación 2026-1'!F:F,"HUAURA",'Planificación 2026-1'!X:X,"PRESENCIAL"))</f>
        <v>0</v>
      </c>
      <c r="DS43" s="76">
        <f>SUMIFS('Planificación 2026-1'!R:R,'Planificación 2026-1'!W:W,C43,'Planificación 2026-1'!F:F,"PRINCIPAL",'Planificación 2026-1'!X:X,"VIRTUAL",'Planificación 2026-1'!I:I,"&gt;2")</f>
        <v>0</v>
      </c>
      <c r="DT43" s="76">
        <f>SUMIFS('Planificación 2026-1'!R:R,'Planificación 2026-1'!W:W,C43,'Planificación 2026-1'!F:F,"PRINCIPAL",'Planificación 2026-1'!X:X,"&lt;&gt;VIRTUAL",'Planificación 2026-1'!I:I,"&gt;2")</f>
        <v>0</v>
      </c>
      <c r="DU43" s="76">
        <f>SUMIFS('Planificación 2026-1'!R:R,'Planificación 2026-1'!W:W,C43,'Planificación 2026-1'!F:F,"SUNAMPE",'Planificación 2026-1'!X:X,"VIRTUAL",'Planificación 2026-1'!I:I,"&gt;2")</f>
        <v>0</v>
      </c>
      <c r="DV43" s="76">
        <f>SUMIFS('Planificación 2026-1'!R:R,'Planificación 2026-1'!W:W,C43,'Planificación 2026-1'!F:F,"SUNAMPE",'Planificación 2026-1'!X:X,"&lt;&gt;VIRTUAL",'Planificación 2026-1'!I:I,"&gt;2")</f>
        <v>0</v>
      </c>
      <c r="DW43" s="76">
        <f>SUMIFS('Planificación 2026-1'!R:R,'Planificación 2026-1'!W:W,C43,'Planificación 2026-1'!F:F,"FILIAL",'Planificación 2026-1'!X:X,"VIRTUAL",'Planificación 2026-1'!I:I,"&gt;2")</f>
        <v>0</v>
      </c>
      <c r="DX43" s="76">
        <f>SUMIFS('Planificación 2026-1'!R:R,'Planificación 2026-1'!W:W,C43,'Planificación 2026-1'!F:F,"FILIAL",'Planificación 2026-1'!X:X,"&lt;&gt;VIRTUAL",'Planificación 2026-1'!I:I,"&gt;2")</f>
        <v>0</v>
      </c>
      <c r="DY43" s="76">
        <f>SUMIFS('Planificación 2026-1'!R:R,'Planificación 2026-1'!W:W,C43,'Planificación 2026-1'!F:F,"PORUMA",'Planificación 2026-1'!X:X,"VIRTUAL",'Planificación 2026-1'!I:I,"&gt;2")</f>
        <v>0</v>
      </c>
      <c r="DZ43" s="76">
        <f>SUMIFS('Planificación 2026-1'!R:R,'Planificación 2026-1'!W:W,C43,'Planificación 2026-1'!F:F,"PORUMA",'Planificación 2026-1'!X:X,"&lt;&gt;VIRTUAL",'Planificación 2026-1'!I:I,"&gt;2")</f>
        <v>0</v>
      </c>
      <c r="EA43" s="76">
        <f>SUMIFS('Planificación 2026-1'!R:R,'Planificación 2026-1'!W:W,C43,'Planificación 2026-1'!F:F,"HUAURA",'Planificación 2026-1'!X:X,"VIRTUAL",'Planificación 2026-1'!I:I,"&gt;2")</f>
        <v>0</v>
      </c>
      <c r="EB43" s="76">
        <f>SUMIFS('Planificación 2026-1'!R:R,'Planificación 2026-1'!W:W,C43,'Planificación 2026-1'!F:F,"HUAURA",'Planificación 2026-1'!X:X,"&lt;&gt;VIRTUAL",'Planificación 2026-1'!I:I,"&gt;2")</f>
        <v>0</v>
      </c>
      <c r="EC43" s="76">
        <f>SUMIFS('Planificación 2026-1'!R:R,'Planificación 2026-1'!W:W,C43,'Planificación 2026-1'!F:F,"PRINCIPAL",'Planificación 2026-1'!X:X,"VIRTUAL",'Planificación 2026-1'!I:I,"&lt;3")</f>
        <v>0</v>
      </c>
      <c r="ED43" s="76">
        <f>SUMIFS('Planificación 2026-1'!R:R,'Planificación 2026-1'!W:W,C43,'Planificación 2026-1'!F:F,"PRINCIPAL",'Planificación 2026-1'!X:X,"&lt;&gt;VIRTUAL",'Planificación 2026-1'!I:I,"&lt;3")</f>
        <v>0</v>
      </c>
      <c r="EE43" s="76">
        <f>SUMIFS('Planificación 2026-1'!R:R,'Planificación 2026-1'!W:W,C43,'Planificación 2026-1'!F:F,"SUNAMPE",'Planificación 2026-1'!X:X,"VIRTUAL",'Planificación 2026-1'!I:I,"&lt;3")</f>
        <v>0</v>
      </c>
      <c r="EF43" s="76">
        <f>SUMIFS('Planificación 2026-1'!R:R,'Planificación 2026-1'!W:W,C43,'Planificación 2026-1'!F:F,"SUNAMPE",'Planificación 2026-1'!X:X,"&lt;&gt;VIRTUAL",'Planificación 2026-1'!I:I,"&lt;3")</f>
        <v>0</v>
      </c>
      <c r="EG43" s="76">
        <f>SUMIFS('Planificación 2026-1'!R:R,'Planificación 2026-1'!W:W,C43,'Planificación 2026-1'!F:F,"FILIAL",'Planificación 2026-1'!X:X,"VIRTUAL",'Planificación 2026-1'!I:I,"&lt;3")</f>
        <v>0</v>
      </c>
      <c r="EH43" s="76">
        <f>SUMIFS('Planificación 2026-1'!R:R,'Planificación 2026-1'!W:W,C43,'Planificación 2026-1'!F:F,"FILIAL",'Planificación 2026-1'!X:X,"&lt;&gt;VIRTUAL",'Planificación 2026-1'!I:I,"&lt;3")</f>
        <v>0</v>
      </c>
      <c r="EI43" s="76">
        <f>SUMIFS('Planificación 2026-1'!R:R,'Planificación 2026-1'!W:W,C43,'Planificación 2026-1'!F:F,"PORUMA",'Planificación 2026-1'!X:X,"VIRTUAL",'Planificación 2026-1'!I:I,"&lt;3")</f>
        <v>0</v>
      </c>
      <c r="EJ43" s="76">
        <f>SUMIFS('Planificación 2026-1'!R:R,'Planificación 2026-1'!W:W,C43,'Planificación 2026-1'!F:F,"PORUMA",'Planificación 2026-1'!X:X,"&lt;&gt;VIRTUAL",'Planificación 2026-1'!I:I,"&lt;3")</f>
        <v>0</v>
      </c>
      <c r="EK43" s="76">
        <f>SUMIFS('Planificación 2026-1'!R:R,'Planificación 2026-1'!W:W,C43,'Planificación 2026-1'!F:F,"HUAURA",'Planificación 2026-1'!X:X,"VIRTUAL",'Planificación 2026-1'!I:I,"&lt;3")</f>
        <v>0</v>
      </c>
      <c r="EL43" s="76">
        <f>SUMIFS('Planificación 2026-1'!R:R,'Planificación 2026-1'!W:W,C43,'Planificación 2026-1'!F:F,"HUAURA",'Planificación 2026-1'!X:X,"&lt;&gt;VIRTUAL",'Planificación 2026-1'!I:I,"&lt;3")</f>
        <v>0</v>
      </c>
      <c r="EM43" s="76"/>
      <c r="EN43" s="76">
        <f t="shared" si="0"/>
        <v>0</v>
      </c>
      <c r="EO43" s="76">
        <f t="shared" si="1"/>
        <v>0</v>
      </c>
      <c r="EP43" s="76" t="b">
        <f t="shared" si="2"/>
        <v>1</v>
      </c>
      <c r="EQ43" s="76" t="str">
        <f t="shared" si="3"/>
        <v/>
      </c>
      <c r="ER43" s="76" t="str">
        <f t="shared" si="8"/>
        <v>PRESENCIAL</v>
      </c>
    </row>
    <row r="44" spans="1:148" hidden="1">
      <c r="A44" s="83"/>
      <c r="B44" s="119">
        <v>41</v>
      </c>
      <c r="C44" s="115" t="s">
        <v>212</v>
      </c>
      <c r="D44" s="112">
        <f>SUMIF('Planificación 2026-1'!W:W,C44,'Planificación 2026-1'!R:R)</f>
        <v>0</v>
      </c>
      <c r="E44" s="114" t="s">
        <v>173</v>
      </c>
      <c r="F44" s="115" t="s">
        <v>171</v>
      </c>
      <c r="G44" s="115" t="s">
        <v>13</v>
      </c>
      <c r="H44" s="115" t="s">
        <v>122</v>
      </c>
      <c r="I44" s="107" t="str">
        <f>IF(SUM(COUNTIFS('Planificación 2026-1'!F:F,"PRINCIPAL",'Planificación 2026-1'!W:W,C44,'Planificación 2026-1'!H:H,"AF"))&gt;0,"P01"," ")</f>
        <v xml:space="preserve"> </v>
      </c>
      <c r="J44" s="108" t="str">
        <f>IF(SUM(COUNTIFS('Planificación 2026-1'!F:F,"PRINCIPAL",'Planificación 2026-1'!W:W,C44,'Planificación 2026-1'!H:H,"EN"))&gt;0,"P02"," ")</f>
        <v xml:space="preserve"> </v>
      </c>
      <c r="K44" s="108" t="str">
        <f>IF(SUM(COUNTIFS('Planificación 2026-1'!F:F,"PRINCIPAL",'Planificación 2026-1'!W:W,C44,'Planificación 2026-1'!H:H,"IS"))&gt;0,"P03"," ")</f>
        <v xml:space="preserve"> </v>
      </c>
      <c r="L44" s="108" t="str">
        <f>IF(SUM(COUNTIFS('Planificación 2026-1'!F:F,"PRINCIPAL",'Planificación 2026-1'!W:W,C44,'Planificación 2026-1'!H:H,"PS"))&gt;0,"P04"," ")</f>
        <v xml:space="preserve"> </v>
      </c>
      <c r="M44" s="108"/>
      <c r="N44" s="108" t="str">
        <f>IF(SUM(COUNTIFS('Planificación 2026-1'!F:F,"PRINCIPAL",'Planificación 2026-1'!W:W,C44,'Planificación 2026-1'!H:H,"IN"))&gt;0,"P06"," ")</f>
        <v xml:space="preserve"> </v>
      </c>
      <c r="O44" s="108" t="str">
        <f>IF(SUM(COUNTIFS('Planificación 2026-1'!F:F,"PRINCIPAL",'Planificación 2026-1'!W:W,C44,'Planificación 2026-1'!H:H,"CA"))&gt;0,"P07"," ")</f>
        <v xml:space="preserve"> </v>
      </c>
      <c r="P44" s="108" t="str">
        <f>IF(SUM(COUNTIFS('Planificación 2026-1'!F:F,"PRINCIPAL",'Planificación 2026-1'!W:W,C44,'Planificación 2026-1'!H:H,"DE"))&gt;0,"P08"," ")</f>
        <v xml:space="preserve"> </v>
      </c>
      <c r="Q44" s="108" t="str">
        <f>IF(SUM(COUNTIFS('Planificación 2026-1'!F:F,"PRINCIPAL",'Planificación 2026-1'!W:W,C44,'Planificación 2026-1'!H:H,"OB"))&gt;0,"P09"," ")</f>
        <v xml:space="preserve"> </v>
      </c>
      <c r="R44" s="108" t="str">
        <f>IF(SUM(COUNTIFS('Planificación 2026-1'!F:F,"PRINCIPAL",'Planificación 2026-1'!W:W,C44,'Planificación 2026-1'!H:H,"MH"))&gt;0,"P31"," ")</f>
        <v xml:space="preserve"> </v>
      </c>
      <c r="S44" s="108" t="str">
        <f>IF(SUM(COUNTIFS('Planificación 2026-1'!F:F,"PRINCIPAL",'Planificación 2026-1'!W:W,C44,'Planificación 2026-1'!H:H,"IC"))&gt;0,"P32"," ")</f>
        <v xml:space="preserve"> </v>
      </c>
      <c r="T44" s="108" t="str">
        <f>IF(SUM(COUNTIFS('Planificación 2026-1'!F:F,"PRINCIPAL",'Planificación 2026-1'!W:W,C44,'Planificación 2026-1'!H:H,"AR"))&gt;0,"P34"," ")</f>
        <v xml:space="preserve"> </v>
      </c>
      <c r="U44" s="108" t="str">
        <f>IF(SUM(COUNTIFS('Planificación 2026-1'!F:F,"PRINCIPAL",'Planificación 2026-1'!W:W,C44,'Planificación 2026-1'!H:H,"T1"))&gt;0,"P35"," ")</f>
        <v xml:space="preserve"> </v>
      </c>
      <c r="V44" s="108" t="str">
        <f>IF(SUM(COUNTIFS('Planificación 2026-1'!F:F,"PRINCIPAL",'Planificación 2026-1'!W:W,C44,'Planificación 2026-1'!H:H,"T3"))&gt;0,"P36"," ")</f>
        <v xml:space="preserve"> </v>
      </c>
      <c r="W44" s="108" t="str">
        <f>IF(SUM(COUNTIFS('Planificación 2026-1'!F:F,"PRINCIPAL",'Planificación 2026-1'!W:W,C44,'Planificación 2026-1'!H:H,"T2"))&gt;0,"P37"," ")</f>
        <v xml:space="preserve"> </v>
      </c>
      <c r="X44" s="108" t="str">
        <f>IF(SUM(COUNTIFS('Planificación 2026-1'!F:F,"PRINCIPAL",'Planificación 2026-1'!W:W,C44,'Planificación 2026-1'!H:H,"AE"))&gt;0,"P38"," ")</f>
        <v xml:space="preserve"> </v>
      </c>
      <c r="Y44" s="108" t="str">
        <f>IF(SUM(COUNTIFS('Planificación 2026-1'!F:F,"PRINCIPAL",'Planificación 2026-1'!W:W,C44,'Planificación 2026-1'!H:H,"T4"))&gt;0,"P55"," ")</f>
        <v xml:space="preserve"> </v>
      </c>
      <c r="Z44" s="108" t="str">
        <f>IF(SUM(COUNTIFS('Planificación 2026-1'!F:F,"FILIAL",'Planificación 2026-1'!W:W,C44,'Planificación 2026-1'!H:H,"AF"))&gt;0," P01"," ")</f>
        <v xml:space="preserve"> </v>
      </c>
      <c r="AA44" s="108" t="str">
        <f>IF(SUM(COUNTIFS('Planificación 2026-1'!F:F,"FILIAL",'Planificación 2026-1'!W:W,C44,'Planificación 2026-1'!H:H,"EN"))&gt;0,"P02"," ")</f>
        <v xml:space="preserve"> </v>
      </c>
      <c r="AB44" s="108" t="str">
        <f>IF(SUM(COUNTIFS('Planificación 2026-1'!F:F,"FILIAL",'Planificación 2026-1'!W:W,C44,'Planificación 2026-1'!H:H,"IS"))&gt;0,"P03"," ")</f>
        <v xml:space="preserve"> </v>
      </c>
      <c r="AC44" s="108" t="str">
        <f>IF(SUM(COUNTIFS('Planificación 2026-1'!F:F,"FILIAL",'Planificación 2026-1'!W:W,C44,'Planificación 2026-1'!H:H,"PS"))&gt;0,"P04"," ")</f>
        <v xml:space="preserve"> </v>
      </c>
      <c r="AD44" s="108"/>
      <c r="AE44" s="108" t="str">
        <f>IF(SUM(COUNTIFS('Planificación 2026-1'!F:F,"FILIAL",'Planificación 2026-1'!W:W,C44,'Planificación 2026-1'!H:H,"IN"))&gt;0,"P06"," ")</f>
        <v xml:space="preserve"> </v>
      </c>
      <c r="AF44" s="108" t="str">
        <f>IF(SUM(COUNTIFS('Planificación 2026-1'!F:F,"FILIAL",'Planificación 2026-1'!W:W,C44,'Planificación 2026-1'!H:H,"CA"))&gt;0,"P07"," ")</f>
        <v xml:space="preserve"> </v>
      </c>
      <c r="AG44" s="108" t="str">
        <f>IF(SUM(COUNTIFS('Planificación 2026-1'!F:F,"FILIAL",'Planificación 2026-1'!W:W,C44,'Planificación 2026-1'!H:H,"DE"))&gt;0,"P08"," ")</f>
        <v xml:space="preserve"> </v>
      </c>
      <c r="AH44" s="108" t="str">
        <f>IF(SUM(COUNTIFS('Planificación 2026-1'!F:F,"FILIAL",'Planificación 2026-1'!W:W,C44,'Planificación 2026-1'!H:H,"OB"))&gt;0,"P09"," ")</f>
        <v xml:space="preserve"> </v>
      </c>
      <c r="AI44" s="108" t="str">
        <f>IF(SUM(COUNTIFS('Planificación 2026-1'!F:F,"FILIAL",'Planificación 2026-1'!W:W,C44,'Planificación 2026-1'!H:H,"MH"))&gt;0,"P31"," ")</f>
        <v xml:space="preserve"> </v>
      </c>
      <c r="AJ44" s="108" t="str">
        <f>IF(SUM(COUNTIFS('Planificación 2026-1'!F:F,"FILIAL",'Planificación 2026-1'!W:W,C44,'Planificación 2026-1'!H:H,"IC"))&gt;0,"P32"," ")</f>
        <v xml:space="preserve"> </v>
      </c>
      <c r="AK44" s="108" t="str">
        <f>IF(SUM(COUNTIFS('Planificación 2026-1'!F:F,"FILIAL",'Planificación 2026-1'!W:W,C44,'Planificación 2026-1'!H:H,"AR"))&gt;0,"P34"," ")</f>
        <v xml:space="preserve"> </v>
      </c>
      <c r="AL44" s="108" t="str">
        <f>IF(SUM(COUNTIFS('Planificación 2026-1'!F:F,"FILIAL",'Planificación 2026-1'!W:W,C44,'Planificación 2026-1'!H:H,"T1"))&gt;0,"P35"," ")</f>
        <v xml:space="preserve"> </v>
      </c>
      <c r="AM44" s="108" t="str">
        <f>IF(SUM(COUNTIFS('Planificación 2026-1'!F:F,"FILIAL",'Planificación 2026-1'!W:W,C44,'Planificación 2026-1'!H:H,"T3"))&gt;0,"P36"," ")</f>
        <v xml:space="preserve"> </v>
      </c>
      <c r="AN44" s="108" t="str">
        <f>IF(SUM(COUNTIFS('Planificación 2026-1'!F:F,"FILIAL",'Planificación 2026-1'!W:W,C44,'Planificación 2026-1'!H:H,"T2"))&gt;0,"P37"," ")</f>
        <v xml:space="preserve"> </v>
      </c>
      <c r="AO44" s="108" t="str">
        <f>IF(SUM(COUNTIFS('Planificación 2026-1'!F:F,"FILIAL",'Planificación 2026-1'!W:W,C44,'Planificación 2026-1'!H:H,"AE"))&gt;0,"P38"," ")</f>
        <v xml:space="preserve"> </v>
      </c>
      <c r="AP44" s="108" t="str">
        <f>IF(SUM(COUNTIFS('Planificación 2026-1'!F:F,"FILIAL",'Planificación 2026-1'!W:W,C44,'Planificación 2026-1'!H:H,"T4"))&gt;0,"P55"," ")</f>
        <v xml:space="preserve"> </v>
      </c>
      <c r="AQ44" s="108" t="str">
        <f>IF(SUM(COUNTIFS('Planificación 2026-1'!F:F,"SUNAMPE",'Planificación 2026-1'!W:W,C44,'Planificación 2026-1'!H:H,"AF"))&gt;0," P01"," ")</f>
        <v xml:space="preserve"> </v>
      </c>
      <c r="AR44" s="108" t="str">
        <f>IF(SUM(COUNTIFS('Planificación 2026-1'!F:F,"SUNAMPE",'Planificación 2026-1'!W:W,C44,'Planificación 2026-1'!H:H,"EN"))&gt;0,"P02"," ")</f>
        <v xml:space="preserve"> </v>
      </c>
      <c r="AS44" s="108" t="str">
        <f>IF(SUM(COUNTIFS('Planificación 2026-1'!F:F,"SUNAMPE",'Planificación 2026-1'!W:W,C44,'Planificación 2026-1'!H:H,"IS"))&gt;0,"P03"," ")</f>
        <v xml:space="preserve"> </v>
      </c>
      <c r="AT44" s="108" t="str">
        <f>IF(SUM(COUNTIFS('Planificación 2026-1'!F:F,"SUNAMPE",'Planificación 2026-1'!W:W,C44,'Planificación 2026-1'!H:H,"PS"))&gt;0,"P04"," ")</f>
        <v xml:space="preserve"> </v>
      </c>
      <c r="AU44" s="108"/>
      <c r="AV44" s="108" t="str">
        <f>IF(SUM(COUNTIFS('Planificación 2026-1'!F:F,"SUNAMPE",'Planificación 2026-1'!W:W,C44,'Planificación 2026-1'!H:H,"IN"))&gt;0,"P06"," ")</f>
        <v xml:space="preserve"> </v>
      </c>
      <c r="AW44" s="108" t="str">
        <f>IF(SUM(COUNTIFS('Planificación 2026-1'!F:F,"SUNAMPE",'Planificación 2026-1'!W:W,C44,'Planificación 2026-1'!H:H,"CA"))&gt;0,"P07"," ")</f>
        <v xml:space="preserve"> </v>
      </c>
      <c r="AX44" s="108" t="str">
        <f>IF(SUM(COUNTIFS('Planificación 2026-1'!F:F,"SUNAMPE",'Planificación 2026-1'!W:W,C44,'Planificación 2026-1'!H:H,"DE"))&gt;0,"P08"," ")</f>
        <v xml:space="preserve"> </v>
      </c>
      <c r="AY44" s="108" t="str">
        <f>IF(SUM(COUNTIFS('Planificación 2026-1'!F:F,"SUNAMPE",'Planificación 2026-1'!W:W,C44,'Planificación 2026-1'!H:H,"OB"))&gt;0,"P09"," ")</f>
        <v xml:space="preserve"> </v>
      </c>
      <c r="AZ44" s="108" t="str">
        <f>IF(SUM(COUNTIFS('Planificación 2026-1'!F:F,"SUNAMPE",'Planificación 2026-1'!W:W,C44,'Planificación 2026-1'!H:H,"MH"))&gt;0,"P31"," ")</f>
        <v xml:space="preserve"> </v>
      </c>
      <c r="BA44" s="108" t="str">
        <f>IF(SUM(COUNTIFS('Planificación 2026-1'!F:F,"SUNAMPE",'Planificación 2026-1'!W:W,C44,'Planificación 2026-1'!H:H,"IC"))&gt;0,"P32"," ")</f>
        <v xml:space="preserve"> </v>
      </c>
      <c r="BB44" s="108" t="str">
        <f>IF(SUM(COUNTIFS('Planificación 2026-1'!F:F,"SUNAMPE",'Planificación 2026-1'!W:W,C44,'Planificación 2026-1'!H:H,"AR"))&gt;0,"P34"," ")</f>
        <v xml:space="preserve"> </v>
      </c>
      <c r="BC44" s="108" t="str">
        <f>IF(SUM(COUNTIFS('Planificación 2026-1'!F:F,"SUNAMPE",'Planificación 2026-1'!W:W,C44,'Planificación 2026-1'!H:H,"T1"))&gt;0,"P35"," ")</f>
        <v xml:space="preserve"> </v>
      </c>
      <c r="BD44" s="108" t="str">
        <f>IF(SUM(COUNTIFS('Planificación 2026-1'!F:F,"SUNAMPE",'Planificación 2026-1'!W:W,C44,'Planificación 2026-1'!H:H,"T3"))&gt;0,"P36"," ")</f>
        <v xml:space="preserve"> </v>
      </c>
      <c r="BE44" s="108" t="str">
        <f>IF(SUM(COUNTIFS('Planificación 2026-1'!F:F,"SUNAMPE",'Planificación 2026-1'!W:W,C44,'Planificación 2026-1'!H:H,"T2"))&gt;0,"P37"," ")</f>
        <v xml:space="preserve"> </v>
      </c>
      <c r="BF44" s="108" t="str">
        <f>IF(SUM(COUNTIFS('Planificación 2026-1'!F:F,"SUNAMPE",'Planificación 2026-1'!W:W,C44,'Planificación 2026-1'!H:H,"AE"))&gt;0,"P38"," ")</f>
        <v xml:space="preserve"> </v>
      </c>
      <c r="BG44" s="108" t="str">
        <f>IF(SUM(COUNTIFS('Planificación 2026-1'!F:F,"SUNAMPE",'Planificación 2026-1'!W:W,C44,'Planificación 2026-1'!H:H,"T4"))&gt;0,"P55"," ")</f>
        <v xml:space="preserve"> </v>
      </c>
      <c r="BH44" s="108" t="str">
        <f>IF(SUM(COUNTIFS('Planificación 2026-1'!F:F,"HUAURA",'Planificación 2026-1'!W:W,C44,'Planificación 2026-1'!H:H,"AF"))&gt;0," P01"," ")</f>
        <v xml:space="preserve"> </v>
      </c>
      <c r="BI44" s="108" t="str">
        <f>IF(SUM(COUNTIFS('Planificación 2026-1'!F:F,"HUAURA",'Planificación 2026-1'!W:W,C44,'Planificación 2026-1'!H:H,"EN"))&gt;0,"P02"," ")</f>
        <v xml:space="preserve"> </v>
      </c>
      <c r="BJ44" s="108" t="str">
        <f>IF(SUM(COUNTIFS('Planificación 2026-1'!F:F,"HUAURA",'Planificación 2026-1'!W:W,C44,'Planificación 2026-1'!H:H,"IS"))&gt;0,"P03"," ")</f>
        <v xml:space="preserve"> </v>
      </c>
      <c r="BK44" s="108" t="str">
        <f>IF(SUM(COUNTIFS('Planificación 2026-1'!F:F,"HUAURA",'Planificación 2026-1'!W:W,C44,'Planificación 2026-1'!H:H,"PS"))&gt;0,"P04"," ")</f>
        <v xml:space="preserve"> </v>
      </c>
      <c r="BL44" s="108"/>
      <c r="BM44" s="108" t="str">
        <f>IF(SUM(COUNTIFS('Planificación 2026-1'!F:F,"HUAURA",'Planificación 2026-1'!W:W,C44,'Planificación 2026-1'!H:H,"IN"))&gt;0,"P06"," ")</f>
        <v xml:space="preserve"> </v>
      </c>
      <c r="BN44" s="108" t="str">
        <f>IF(SUM(COUNTIFS('Planificación 2026-1'!F:F,"HUAURA",'Planificación 2026-1'!W:W,C44,'Planificación 2026-1'!H:H,"CA"))&gt;0,"P07"," ")</f>
        <v xml:space="preserve"> </v>
      </c>
      <c r="BO44" s="108" t="str">
        <f>IF(SUM(COUNTIFS('Planificación 2026-1'!F:F,"HUAURA",'Planificación 2026-1'!W:W,C44,'Planificación 2026-1'!H:H,"DE"))&gt;0,"P08"," ")</f>
        <v xml:space="preserve"> </v>
      </c>
      <c r="BP44" s="108" t="str">
        <f>IF(SUM(COUNTIFS('Planificación 2026-1'!F:F,"HUAURA",'Planificación 2026-1'!W:W,C44,'Planificación 2026-1'!H:H,"OB"))&gt;0,"P09"," ")</f>
        <v xml:space="preserve"> </v>
      </c>
      <c r="BQ44" s="108" t="str">
        <f>IF(SUM(COUNTIFS('Planificación 2026-1'!F:F,"HUAURA",'Planificación 2026-1'!W:W,C44,'Planificación 2026-1'!H:H,"MH"))&gt;0,"P31"," ")</f>
        <v xml:space="preserve"> </v>
      </c>
      <c r="BR44" s="108" t="str">
        <f>IF(SUM(COUNTIFS('Planificación 2026-1'!F:F,"HUAURA",'Planificación 2026-1'!W:W,C44,'Planificación 2026-1'!H:H,"IC"))&gt;0,"P32"," ")</f>
        <v xml:space="preserve"> </v>
      </c>
      <c r="BS44" s="108" t="str">
        <f>IF(SUM(COUNTIFS('Planificación 2026-1'!F:F,"HUAURA",'Planificación 2026-1'!W:W,C44,'Planificación 2026-1'!H:H,"AR"))&gt;0,"P34"," ")</f>
        <v xml:space="preserve"> </v>
      </c>
      <c r="BT44" s="108" t="str">
        <f>IF(SUM(COUNTIFS('Planificación 2026-1'!F:F,"HUAURA",'Planificación 2026-1'!W:W,C44,'Planificación 2026-1'!H:H,"T1"))&gt;0,"P35"," ")</f>
        <v xml:space="preserve"> </v>
      </c>
      <c r="BU44" s="108" t="str">
        <f>IF(SUM(COUNTIFS('Planificación 2026-1'!F:F,"HUAURA",'Planificación 2026-1'!W:W,C44,'Planificación 2026-1'!H:H,"T3"))&gt;0,"P36"," ")</f>
        <v xml:space="preserve"> </v>
      </c>
      <c r="BV44" s="108" t="str">
        <f>IF(SUM(COUNTIFS('Planificación 2026-1'!F:F,"HUAURA",'Planificación 2026-1'!W:W,C44,'Planificación 2026-1'!H:H,"T2"))&gt;0,"P37"," ")</f>
        <v xml:space="preserve"> </v>
      </c>
      <c r="BW44" s="108" t="str">
        <f>IF(SUM(COUNTIFS('Planificación 2026-1'!F:F,"HUAURA",'Planificación 2026-1'!W:W,C44,'Planificación 2026-1'!H:H,"AE"))&gt;0,"P38"," ")</f>
        <v xml:space="preserve"> </v>
      </c>
      <c r="BX44" s="108" t="str">
        <f>IF(SUM(COUNTIFS('Planificación 2026-1'!F:F,"HUAURA",'Planificación 2026-1'!W:W,C44,'Planificación 2026-1'!H:H,"T4"))&gt;0,"P55"," ")</f>
        <v xml:space="preserve"> </v>
      </c>
      <c r="BY44" s="109">
        <f>SUMIFS('Planificación 2026-1'!R:R,'Planificación 2026-1'!W:W,C44,'Planificación 2026-1'!H:H,"AF",'Planificación 2026-1'!I:I,"&gt;2")</f>
        <v>0</v>
      </c>
      <c r="BZ44" s="109">
        <f>SUMIFS('Planificación 2026-1'!R:R,'Planificación 2026-1'!W:W,C44,'Planificación 2026-1'!H:H,"EN",'Planificación 2026-1'!I:I,"&gt;2")</f>
        <v>0</v>
      </c>
      <c r="CA44" s="109">
        <f>SUMIFS('Planificación 2026-1'!R:R,'Planificación 2026-1'!W:W,C44,'Planificación 2026-1'!H:H,"IS",'Planificación 2026-1'!I:I,"&gt;2")</f>
        <v>0</v>
      </c>
      <c r="CB44" s="109">
        <f>SUMIFS('Planificación 2026-1'!R:R,'Planificación 2026-1'!W:W,C44,'Planificación 2026-1'!H:H,"PS",'Planificación 2026-1'!I:I,"&gt;2")</f>
        <v>0</v>
      </c>
      <c r="CC44" s="109">
        <f>SUMIFS('Planificación 2026-1'!R:R,'Planificación 2026-1'!W:W,C44,'Planificación 2026-1'!H:H,"IN",'Planificación 2026-1'!I:I,"&gt;2")</f>
        <v>0</v>
      </c>
      <c r="CD44" s="109">
        <f>SUMIFS('Planificación 2026-1'!R:R,'Planificación 2026-1'!W:W,C44,'Planificación 2026-1'!H:H,"CA",'Planificación 2026-1'!I:I,"&gt;2")</f>
        <v>0</v>
      </c>
      <c r="CE44" s="109">
        <f>SUMIFS('Planificación 2026-1'!R:R,'Planificación 2026-1'!W:W,C44,'Planificación 2026-1'!H:H,"DE",'Planificación 2026-1'!I:I,"&gt;2")</f>
        <v>0</v>
      </c>
      <c r="CF44" s="109">
        <f>SUMIFS('Planificación 2026-1'!R:R,'Planificación 2026-1'!W:W,C44,'Planificación 2026-1'!H:H,"OB",'Planificación 2026-1'!I:I,"&gt;2")</f>
        <v>0</v>
      </c>
      <c r="CG44" s="109">
        <f>SUMIFS('Planificación 2026-1'!R:R,'Planificación 2026-1'!W:W,C44,'Planificación 2026-1'!H:H,"MH",'Planificación 2026-1'!I:I,"&gt;2")</f>
        <v>0</v>
      </c>
      <c r="CH44" s="109">
        <f>SUMIFS('Planificación 2026-1'!R:R,'Planificación 2026-1'!W:W,C44,'Planificación 2026-1'!H:H,"IC",'Planificación 2026-1'!I:I,"&gt;2")</f>
        <v>0</v>
      </c>
      <c r="CI44" s="109">
        <f>SUMIFS('Planificación 2026-1'!R:R,'Planificación 2026-1'!W:W,C44,'Planificación 2026-1'!H:H,"AR",'Planificación 2026-1'!I:I,"&gt;2")</f>
        <v>0</v>
      </c>
      <c r="CJ44" s="109">
        <f>SUMIFS('Planificación 2026-1'!R:R,'Planificación 2026-1'!W:W,C44,'Planificación 2026-1'!H:H,"T1",'Planificación 2026-1'!I:I,"&gt;2")</f>
        <v>0</v>
      </c>
      <c r="CK44" s="109">
        <f>SUMIFS('Planificación 2026-1'!R:R,'Planificación 2026-1'!W:W,C44,'Planificación 2026-1'!H:H,"T3",'Planificación 2026-1'!I:I,"&gt;2")</f>
        <v>0</v>
      </c>
      <c r="CL44" s="109">
        <f>SUMIFS('Planificación 2026-1'!R:R,'Planificación 2026-1'!W:W,C44,'Planificación 2026-1'!H:H,"T2",'Planificación 2026-1'!I:I,"&gt;2")</f>
        <v>0</v>
      </c>
      <c r="CM44" s="109">
        <f>SUMIFS('Planificación 2026-1'!R:R,'Planificación 2026-1'!W:W,C44,'Planificación 2026-1'!H:H,"AE",'Planificación 2026-1'!I:I,"&gt;2")</f>
        <v>0</v>
      </c>
      <c r="CN44" s="109">
        <f>SUMIFS('Planificación 2026-1'!R:R,'Planificación 2026-1'!W:W,C44,'Planificación 2026-1'!H:H,"T4",'Planificación 2026-1'!I:I,"&gt;2")</f>
        <v>0</v>
      </c>
      <c r="CO44" s="109">
        <f>SUMIFS('Planificación 2026-1'!R:R,'Planificación 2026-1'!W:W,C44,'Planificación 2026-1'!H:H,"AF",'Planificación 2026-1'!I:I,"&lt;3")</f>
        <v>0</v>
      </c>
      <c r="CP44" s="109">
        <f>SUMIFS('Planificación 2026-1'!R:R,'Planificación 2026-1'!W:W,C44,'Planificación 2026-1'!H:H,"EN",'Planificación 2026-1'!I:I,"&lt;3")</f>
        <v>0</v>
      </c>
      <c r="CQ44" s="109">
        <f>SUMIFS('Planificación 2026-1'!R:R,'Planificación 2026-1'!W:W,C44,'Planificación 2026-1'!H:H,"IS",'Planificación 2026-1'!I:I,"&lt;3")</f>
        <v>0</v>
      </c>
      <c r="CR44" s="109">
        <f>SUMIFS('Planificación 2026-1'!R:R,'Planificación 2026-1'!W:W,C44,'Planificación 2026-1'!H:H,"PS",'Planificación 2026-1'!I:I,"&lt;3")</f>
        <v>0</v>
      </c>
      <c r="CS44" s="109">
        <f>SUMIFS('Planificación 2026-1'!R:R,'Planificación 2026-1'!W:W,C44,'Planificación 2026-1'!H:H,"IN",'Planificación 2026-1'!I:I,"&lt;3")</f>
        <v>0</v>
      </c>
      <c r="CT44" s="109">
        <f>SUMIFS('Planificación 2026-1'!R:R,'Planificación 2026-1'!W:W,C44,'Planificación 2026-1'!H:H,"CA",'Planificación 2026-1'!I:I,"&lt;3")</f>
        <v>0</v>
      </c>
      <c r="CU44" s="109">
        <f>SUMIFS('Planificación 2026-1'!R:R,'Planificación 2026-1'!W:W,C44,'Planificación 2026-1'!H:H,"DE",'Planificación 2026-1'!I:I,"&lt;3")</f>
        <v>0</v>
      </c>
      <c r="CV44" s="109">
        <f>SUMIFS('Planificación 2026-1'!R:R,'Planificación 2026-1'!W:W,C44,'Planificación 2026-1'!H:H,"OB",'Planificación 2026-1'!I:I,"&lt;3")</f>
        <v>0</v>
      </c>
      <c r="CW44" s="109">
        <f>SUMIFS('Planificación 2026-1'!R:R,'Planificación 2026-1'!W:W,C44,'Planificación 2026-1'!H:H,"MH",'Planificación 2026-1'!I:I,"&lt;3")</f>
        <v>0</v>
      </c>
      <c r="CX44" s="109">
        <f>SUMIFS('Planificación 2026-1'!R:R,'Planificación 2026-1'!W:W,C44,'Planificación 2026-1'!H:H,"IC",'Planificación 2026-1'!I:I,"&lt;3")</f>
        <v>0</v>
      </c>
      <c r="CY44" s="109">
        <f>SUMIFS('Planificación 2026-1'!R:R,'Planificación 2026-1'!W:W,C44,'Planificación 2026-1'!H:H,"AR",'Planificación 2026-1'!I:I,"&lt;3")</f>
        <v>0</v>
      </c>
      <c r="CZ44" s="109">
        <f>SUMIFS('Planificación 2026-1'!R:R,'Planificación 2026-1'!W:W,C44,'Planificación 2026-1'!H:H,"T1",'Planificación 2026-1'!I:I,"&lt;3")</f>
        <v>0</v>
      </c>
      <c r="DA44" s="109">
        <f>SUMIFS('Planificación 2026-1'!R:R,'Planificación 2026-1'!W:W,C44,'Planificación 2026-1'!H:H,"T3",'Planificación 2026-1'!I:I,"&lt;3")</f>
        <v>0</v>
      </c>
      <c r="DB44" s="109">
        <f>SUMIFS('Planificación 2026-1'!R:R,'Planificación 2026-1'!W:W,C44,'Planificación 2026-1'!H:H,"T2",'Planificación 2026-1'!I:I,"&lt;3")</f>
        <v>0</v>
      </c>
      <c r="DC44" s="109">
        <f>SUMIFS('Planificación 2026-1'!R:R,'Planificación 2026-1'!W:W,C44,'Planificación 2026-1'!H:H,"AE",'Planificación 2026-1'!I:I,"&lt;3")</f>
        <v>0</v>
      </c>
      <c r="DD44" s="109">
        <f>SUMIFS('Planificación 2026-1'!R:R,'Planificación 2026-1'!W:W,C44,'Planificación 2026-1'!H:H,"T4",'Planificación 2026-1'!I:I,"&lt;3")</f>
        <v>0</v>
      </c>
      <c r="DE44" s="108" t="str">
        <f t="shared" si="4"/>
        <v/>
      </c>
      <c r="DF44" s="41">
        <f>IF(C44="","",SUMIFS('Planificación 2026-1'!R:R,'Planificación 2026-1'!W:W,C44,'Planificación 2026-1'!F:F,"PRINCIPAL",'Planificación 2026-1'!X:X,"VIRTUAL"))</f>
        <v>0</v>
      </c>
      <c r="DG44" s="41">
        <f>IF(C44="","",SUMIFS('Planificación 2026-1'!R:R,'Planificación 2026-1'!W:W,C44,'Planificación 2026-1'!F:F,"PRINCIPAL",'Planificación 2026-1'!X:X,"PRESENCIAL"))</f>
        <v>0</v>
      </c>
      <c r="DH44" s="41">
        <f>IF(C44="","",SUMIFS('Planificación 2026-1'!R:R,'Planificación 2026-1'!W:W,C44,'Planificación 2026-1'!F:F,"PRINCIPAL",'Planificación 2026-1'!X:X,"HIBRIDO PRESENCIAL"))</f>
        <v>0</v>
      </c>
      <c r="DI44" s="108" t="str">
        <f t="shared" si="5"/>
        <v/>
      </c>
      <c r="DJ44" s="108">
        <f>IF(C44="","",SUMIFS('Planificación 2026-1'!R:R,'Planificación 2026-1'!W:W,C44,'Planificación 2026-1'!F:F,"FILIAL",'Planificación 2026-1'!X:X,"VIRTUAL"))</f>
        <v>0</v>
      </c>
      <c r="DK44" s="110">
        <f>IF(C44="","",SUMIFS('Planificación 2026-1'!R:R,'Planificación 2026-1'!W:W,C44,'Planificación 2026-1'!F:F,"FILIAL",'Planificación 2026-1'!X:X,"PRESENCIAL"))</f>
        <v>0</v>
      </c>
      <c r="DL44" s="61">
        <f>IF(C44="","",SUMIFS('Planificación 2026-1'!R:R,'Planificación 2026-1'!W:W,C44,'Planificación 2026-1'!F:F,"FILIAL",'Planificación 2026-1'!X:X,"HIBRIDO PRESENCIAL"))</f>
        <v>0</v>
      </c>
      <c r="DM44" s="111" t="str">
        <f t="shared" si="6"/>
        <v/>
      </c>
      <c r="DN44" s="108">
        <f>IF(C44="","",SUMIFS('Planificación 2026-1'!R:R,'Planificación 2026-1'!W:W,C44,'Planificación 2026-1'!F:F,"SUNAMPE",'Planificación 2026-1'!X:X,"VIRTUAL"))</f>
        <v>0</v>
      </c>
      <c r="DO44" s="61">
        <f>IF(C44="","",SUMIFS('Planificación 2026-1'!R:R,'Planificación 2026-1'!W:W,C44,'Planificación 2026-1'!F:F,"SUNAMPE",'Planificación 2026-1'!X:X,"PRESENCIAL"))</f>
        <v>0</v>
      </c>
      <c r="DP44" s="111" t="str">
        <f t="shared" si="7"/>
        <v/>
      </c>
      <c r="DQ44" s="108">
        <f>IF(C44="","",SUMIFS('Planificación 2026-1'!R:R,'Planificación 2026-1'!W:W,C44,'Planificación 2026-1'!F:F,"HUAURA",'Planificación 2026-1'!X:X,"VIRTUAL"))</f>
        <v>0</v>
      </c>
      <c r="DR44" s="61">
        <f>IF(C44="","",SUMIFS('Planificación 2026-1'!R:R,'Planificación 2026-1'!W:W,C44,'Planificación 2026-1'!F:F,"HUAURA",'Planificación 2026-1'!X:X,"PRESENCIAL"))</f>
        <v>0</v>
      </c>
      <c r="DS44" s="76">
        <f>SUMIFS('Planificación 2026-1'!R:R,'Planificación 2026-1'!W:W,C44,'Planificación 2026-1'!F:F,"PRINCIPAL",'Planificación 2026-1'!X:X,"VIRTUAL",'Planificación 2026-1'!I:I,"&gt;2")</f>
        <v>0</v>
      </c>
      <c r="DT44" s="76">
        <f>SUMIFS('Planificación 2026-1'!R:R,'Planificación 2026-1'!W:W,C44,'Planificación 2026-1'!F:F,"PRINCIPAL",'Planificación 2026-1'!X:X,"&lt;&gt;VIRTUAL",'Planificación 2026-1'!I:I,"&gt;2")</f>
        <v>0</v>
      </c>
      <c r="DU44" s="76">
        <f>SUMIFS('Planificación 2026-1'!R:R,'Planificación 2026-1'!W:W,C44,'Planificación 2026-1'!F:F,"SUNAMPE",'Planificación 2026-1'!X:X,"VIRTUAL",'Planificación 2026-1'!I:I,"&gt;2")</f>
        <v>0</v>
      </c>
      <c r="DV44" s="76">
        <f>SUMIFS('Planificación 2026-1'!R:R,'Planificación 2026-1'!W:W,C44,'Planificación 2026-1'!F:F,"SUNAMPE",'Planificación 2026-1'!X:X,"&lt;&gt;VIRTUAL",'Planificación 2026-1'!I:I,"&gt;2")</f>
        <v>0</v>
      </c>
      <c r="DW44" s="76">
        <f>SUMIFS('Planificación 2026-1'!R:R,'Planificación 2026-1'!W:W,C44,'Planificación 2026-1'!F:F,"FILIAL",'Planificación 2026-1'!X:X,"VIRTUAL",'Planificación 2026-1'!I:I,"&gt;2")</f>
        <v>0</v>
      </c>
      <c r="DX44" s="76">
        <f>SUMIFS('Planificación 2026-1'!R:R,'Planificación 2026-1'!W:W,C44,'Planificación 2026-1'!F:F,"FILIAL",'Planificación 2026-1'!X:X,"&lt;&gt;VIRTUAL",'Planificación 2026-1'!I:I,"&gt;2")</f>
        <v>0</v>
      </c>
      <c r="DY44" s="76">
        <f>SUMIFS('Planificación 2026-1'!R:R,'Planificación 2026-1'!W:W,C44,'Planificación 2026-1'!F:F,"PORUMA",'Planificación 2026-1'!X:X,"VIRTUAL",'Planificación 2026-1'!I:I,"&gt;2")</f>
        <v>0</v>
      </c>
      <c r="DZ44" s="76">
        <f>SUMIFS('Planificación 2026-1'!R:R,'Planificación 2026-1'!W:W,C44,'Planificación 2026-1'!F:F,"PORUMA",'Planificación 2026-1'!X:X,"&lt;&gt;VIRTUAL",'Planificación 2026-1'!I:I,"&gt;2")</f>
        <v>0</v>
      </c>
      <c r="EA44" s="76">
        <f>SUMIFS('Planificación 2026-1'!R:R,'Planificación 2026-1'!W:W,C44,'Planificación 2026-1'!F:F,"HUAURA",'Planificación 2026-1'!X:X,"VIRTUAL",'Planificación 2026-1'!I:I,"&gt;2")</f>
        <v>0</v>
      </c>
      <c r="EB44" s="76">
        <f>SUMIFS('Planificación 2026-1'!R:R,'Planificación 2026-1'!W:W,C44,'Planificación 2026-1'!F:F,"HUAURA",'Planificación 2026-1'!X:X,"&lt;&gt;VIRTUAL",'Planificación 2026-1'!I:I,"&gt;2")</f>
        <v>0</v>
      </c>
      <c r="EC44" s="76">
        <f>SUMIFS('Planificación 2026-1'!R:R,'Planificación 2026-1'!W:W,C44,'Planificación 2026-1'!F:F,"PRINCIPAL",'Planificación 2026-1'!X:X,"VIRTUAL",'Planificación 2026-1'!I:I,"&lt;3")</f>
        <v>0</v>
      </c>
      <c r="ED44" s="76">
        <f>SUMIFS('Planificación 2026-1'!R:R,'Planificación 2026-1'!W:W,C44,'Planificación 2026-1'!F:F,"PRINCIPAL",'Planificación 2026-1'!X:X,"&lt;&gt;VIRTUAL",'Planificación 2026-1'!I:I,"&lt;3")</f>
        <v>0</v>
      </c>
      <c r="EE44" s="76">
        <f>SUMIFS('Planificación 2026-1'!R:R,'Planificación 2026-1'!W:W,C44,'Planificación 2026-1'!F:F,"SUNAMPE",'Planificación 2026-1'!X:X,"VIRTUAL",'Planificación 2026-1'!I:I,"&lt;3")</f>
        <v>0</v>
      </c>
      <c r="EF44" s="76">
        <f>SUMIFS('Planificación 2026-1'!R:R,'Planificación 2026-1'!W:W,C44,'Planificación 2026-1'!F:F,"SUNAMPE",'Planificación 2026-1'!X:X,"&lt;&gt;VIRTUAL",'Planificación 2026-1'!I:I,"&lt;3")</f>
        <v>0</v>
      </c>
      <c r="EG44" s="76">
        <f>SUMIFS('Planificación 2026-1'!R:R,'Planificación 2026-1'!W:W,C44,'Planificación 2026-1'!F:F,"FILIAL",'Planificación 2026-1'!X:X,"VIRTUAL",'Planificación 2026-1'!I:I,"&lt;3")</f>
        <v>0</v>
      </c>
      <c r="EH44" s="76">
        <f>SUMIFS('Planificación 2026-1'!R:R,'Planificación 2026-1'!W:W,C44,'Planificación 2026-1'!F:F,"FILIAL",'Planificación 2026-1'!X:X,"&lt;&gt;VIRTUAL",'Planificación 2026-1'!I:I,"&lt;3")</f>
        <v>0</v>
      </c>
      <c r="EI44" s="76">
        <f>SUMIFS('Planificación 2026-1'!R:R,'Planificación 2026-1'!W:W,C44,'Planificación 2026-1'!F:F,"PORUMA",'Planificación 2026-1'!X:X,"VIRTUAL",'Planificación 2026-1'!I:I,"&lt;3")</f>
        <v>0</v>
      </c>
      <c r="EJ44" s="76">
        <f>SUMIFS('Planificación 2026-1'!R:R,'Planificación 2026-1'!W:W,C44,'Planificación 2026-1'!F:F,"PORUMA",'Planificación 2026-1'!X:X,"&lt;&gt;VIRTUAL",'Planificación 2026-1'!I:I,"&lt;3")</f>
        <v>0</v>
      </c>
      <c r="EK44" s="76">
        <f>SUMIFS('Planificación 2026-1'!R:R,'Planificación 2026-1'!W:W,C44,'Planificación 2026-1'!F:F,"HUAURA",'Planificación 2026-1'!X:X,"VIRTUAL",'Planificación 2026-1'!I:I,"&lt;3")</f>
        <v>0</v>
      </c>
      <c r="EL44" s="76">
        <f>SUMIFS('Planificación 2026-1'!R:R,'Planificación 2026-1'!W:W,C44,'Planificación 2026-1'!F:F,"HUAURA",'Planificación 2026-1'!X:X,"&lt;&gt;VIRTUAL",'Planificación 2026-1'!I:I,"&lt;3")</f>
        <v>0</v>
      </c>
      <c r="EM44" s="76"/>
      <c r="EN44" s="76">
        <f t="shared" si="0"/>
        <v>0</v>
      </c>
      <c r="EO44" s="76">
        <f t="shared" si="1"/>
        <v>0</v>
      </c>
      <c r="EP44" s="76" t="b">
        <f t="shared" si="2"/>
        <v>1</v>
      </c>
      <c r="EQ44" s="76" t="str">
        <f t="shared" si="3"/>
        <v/>
      </c>
      <c r="ER44" s="76" t="str">
        <f t="shared" si="8"/>
        <v>PRESENCIAL</v>
      </c>
    </row>
    <row r="45" spans="1:148" hidden="1">
      <c r="A45" s="83"/>
      <c r="B45" s="119">
        <v>42</v>
      </c>
      <c r="C45" s="115" t="s">
        <v>213</v>
      </c>
      <c r="D45" s="112">
        <f>SUMIF('Planificación 2026-1'!W:W,C45,'Planificación 2026-1'!R:R)</f>
        <v>0</v>
      </c>
      <c r="E45" s="114" t="s">
        <v>170</v>
      </c>
      <c r="F45" s="115" t="s">
        <v>171</v>
      </c>
      <c r="G45" s="115" t="s">
        <v>13</v>
      </c>
      <c r="H45" s="115" t="s">
        <v>145</v>
      </c>
      <c r="I45" s="107" t="str">
        <f>IF(SUM(COUNTIFS('Planificación 2026-1'!F:F,"PRINCIPAL",'Planificación 2026-1'!W:W,C45,'Planificación 2026-1'!H:H,"AF"))&gt;0,"P01"," ")</f>
        <v xml:space="preserve"> </v>
      </c>
      <c r="J45" s="108" t="str">
        <f>IF(SUM(COUNTIFS('Planificación 2026-1'!F:F,"PRINCIPAL",'Planificación 2026-1'!W:W,C45,'Planificación 2026-1'!H:H,"EN"))&gt;0,"P02"," ")</f>
        <v xml:space="preserve"> </v>
      </c>
      <c r="K45" s="108" t="str">
        <f>IF(SUM(COUNTIFS('Planificación 2026-1'!F:F,"PRINCIPAL",'Planificación 2026-1'!W:W,C45,'Planificación 2026-1'!H:H,"IS"))&gt;0,"P03"," ")</f>
        <v xml:space="preserve"> </v>
      </c>
      <c r="L45" s="108" t="str">
        <f>IF(SUM(COUNTIFS('Planificación 2026-1'!F:F,"PRINCIPAL",'Planificación 2026-1'!W:W,C45,'Planificación 2026-1'!H:H,"PS"))&gt;0,"P04"," ")</f>
        <v xml:space="preserve"> </v>
      </c>
      <c r="M45" s="108"/>
      <c r="N45" s="108" t="str">
        <f>IF(SUM(COUNTIFS('Planificación 2026-1'!F:F,"PRINCIPAL",'Planificación 2026-1'!W:W,C45,'Planificación 2026-1'!H:H,"IN"))&gt;0,"P06"," ")</f>
        <v xml:space="preserve"> </v>
      </c>
      <c r="O45" s="108" t="str">
        <f>IF(SUM(COUNTIFS('Planificación 2026-1'!F:F,"PRINCIPAL",'Planificación 2026-1'!W:W,C45,'Planificación 2026-1'!H:H,"CA"))&gt;0,"P07"," ")</f>
        <v xml:space="preserve"> </v>
      </c>
      <c r="P45" s="108" t="str">
        <f>IF(SUM(COUNTIFS('Planificación 2026-1'!F:F,"PRINCIPAL",'Planificación 2026-1'!W:W,C45,'Planificación 2026-1'!H:H,"DE"))&gt;0,"P08"," ")</f>
        <v xml:space="preserve"> </v>
      </c>
      <c r="Q45" s="108" t="str">
        <f>IF(SUM(COUNTIFS('Planificación 2026-1'!F:F,"PRINCIPAL",'Planificación 2026-1'!W:W,C45,'Planificación 2026-1'!H:H,"OB"))&gt;0,"P09"," ")</f>
        <v xml:space="preserve"> </v>
      </c>
      <c r="R45" s="108" t="str">
        <f>IF(SUM(COUNTIFS('Planificación 2026-1'!F:F,"PRINCIPAL",'Planificación 2026-1'!W:W,C45,'Planificación 2026-1'!H:H,"MH"))&gt;0,"P31"," ")</f>
        <v xml:space="preserve"> </v>
      </c>
      <c r="S45" s="108" t="str">
        <f>IF(SUM(COUNTIFS('Planificación 2026-1'!F:F,"PRINCIPAL",'Planificación 2026-1'!W:W,C45,'Planificación 2026-1'!H:H,"IC"))&gt;0,"P32"," ")</f>
        <v xml:space="preserve"> </v>
      </c>
      <c r="T45" s="108" t="str">
        <f>IF(SUM(COUNTIFS('Planificación 2026-1'!F:F,"PRINCIPAL",'Planificación 2026-1'!W:W,C45,'Planificación 2026-1'!H:H,"AR"))&gt;0,"P34"," ")</f>
        <v xml:space="preserve"> </v>
      </c>
      <c r="U45" s="108" t="str">
        <f>IF(SUM(COUNTIFS('Planificación 2026-1'!F:F,"PRINCIPAL",'Planificación 2026-1'!W:W,C45,'Planificación 2026-1'!H:H,"T1"))&gt;0,"P35"," ")</f>
        <v xml:space="preserve"> </v>
      </c>
      <c r="V45" s="108" t="str">
        <f>IF(SUM(COUNTIFS('Planificación 2026-1'!F:F,"PRINCIPAL",'Planificación 2026-1'!W:W,C45,'Planificación 2026-1'!H:H,"T3"))&gt;0,"P36"," ")</f>
        <v xml:space="preserve"> </v>
      </c>
      <c r="W45" s="108" t="str">
        <f>IF(SUM(COUNTIFS('Planificación 2026-1'!F:F,"PRINCIPAL",'Planificación 2026-1'!W:W,C45,'Planificación 2026-1'!H:H,"T2"))&gt;0,"P37"," ")</f>
        <v xml:space="preserve"> </v>
      </c>
      <c r="X45" s="108" t="str">
        <f>IF(SUM(COUNTIFS('Planificación 2026-1'!F:F,"PRINCIPAL",'Planificación 2026-1'!W:W,C45,'Planificación 2026-1'!H:H,"AE"))&gt;0,"P38"," ")</f>
        <v xml:space="preserve"> </v>
      </c>
      <c r="Y45" s="108" t="str">
        <f>IF(SUM(COUNTIFS('Planificación 2026-1'!F:F,"PRINCIPAL",'Planificación 2026-1'!W:W,C45,'Planificación 2026-1'!H:H,"T4"))&gt;0,"P55"," ")</f>
        <v xml:space="preserve"> </v>
      </c>
      <c r="Z45" s="108" t="str">
        <f>IF(SUM(COUNTIFS('Planificación 2026-1'!F:F,"FILIAL",'Planificación 2026-1'!W:W,C45,'Planificación 2026-1'!H:H,"AF"))&gt;0," P01"," ")</f>
        <v xml:space="preserve"> </v>
      </c>
      <c r="AA45" s="108" t="str">
        <f>IF(SUM(COUNTIFS('Planificación 2026-1'!F:F,"FILIAL",'Planificación 2026-1'!W:W,C45,'Planificación 2026-1'!H:H,"EN"))&gt;0,"P02"," ")</f>
        <v xml:space="preserve"> </v>
      </c>
      <c r="AB45" s="108" t="str">
        <f>IF(SUM(COUNTIFS('Planificación 2026-1'!F:F,"FILIAL",'Planificación 2026-1'!W:W,C45,'Planificación 2026-1'!H:H,"IS"))&gt;0,"P03"," ")</f>
        <v xml:space="preserve"> </v>
      </c>
      <c r="AC45" s="108" t="str">
        <f>IF(SUM(COUNTIFS('Planificación 2026-1'!F:F,"FILIAL",'Planificación 2026-1'!W:W,C45,'Planificación 2026-1'!H:H,"PS"))&gt;0,"P04"," ")</f>
        <v xml:space="preserve"> </v>
      </c>
      <c r="AD45" s="108"/>
      <c r="AE45" s="108" t="str">
        <f>IF(SUM(COUNTIFS('Planificación 2026-1'!F:F,"FILIAL",'Planificación 2026-1'!W:W,C45,'Planificación 2026-1'!H:H,"IN"))&gt;0,"P06"," ")</f>
        <v xml:space="preserve"> </v>
      </c>
      <c r="AF45" s="108" t="str">
        <f>IF(SUM(COUNTIFS('Planificación 2026-1'!F:F,"FILIAL",'Planificación 2026-1'!W:W,C45,'Planificación 2026-1'!H:H,"CA"))&gt;0,"P07"," ")</f>
        <v xml:space="preserve"> </v>
      </c>
      <c r="AG45" s="108" t="str">
        <f>IF(SUM(COUNTIFS('Planificación 2026-1'!F:F,"FILIAL",'Planificación 2026-1'!W:W,C45,'Planificación 2026-1'!H:H,"DE"))&gt;0,"P08"," ")</f>
        <v xml:space="preserve"> </v>
      </c>
      <c r="AH45" s="108" t="str">
        <f>IF(SUM(COUNTIFS('Planificación 2026-1'!F:F,"FILIAL",'Planificación 2026-1'!W:W,C45,'Planificación 2026-1'!H:H,"OB"))&gt;0,"P09"," ")</f>
        <v xml:space="preserve"> </v>
      </c>
      <c r="AI45" s="108" t="str">
        <f>IF(SUM(COUNTIFS('Planificación 2026-1'!F:F,"FILIAL",'Planificación 2026-1'!W:W,C45,'Planificación 2026-1'!H:H,"MH"))&gt;0,"P31"," ")</f>
        <v xml:space="preserve"> </v>
      </c>
      <c r="AJ45" s="108" t="str">
        <f>IF(SUM(COUNTIFS('Planificación 2026-1'!F:F,"FILIAL",'Planificación 2026-1'!W:W,C45,'Planificación 2026-1'!H:H,"IC"))&gt;0,"P32"," ")</f>
        <v xml:space="preserve"> </v>
      </c>
      <c r="AK45" s="108" t="str">
        <f>IF(SUM(COUNTIFS('Planificación 2026-1'!F:F,"FILIAL",'Planificación 2026-1'!W:W,C45,'Planificación 2026-1'!H:H,"AR"))&gt;0,"P34"," ")</f>
        <v xml:space="preserve"> </v>
      </c>
      <c r="AL45" s="108" t="str">
        <f>IF(SUM(COUNTIFS('Planificación 2026-1'!F:F,"FILIAL",'Planificación 2026-1'!W:W,C45,'Planificación 2026-1'!H:H,"T1"))&gt;0,"P35"," ")</f>
        <v xml:space="preserve"> </v>
      </c>
      <c r="AM45" s="108" t="str">
        <f>IF(SUM(COUNTIFS('Planificación 2026-1'!F:F,"FILIAL",'Planificación 2026-1'!W:W,C45,'Planificación 2026-1'!H:H,"T3"))&gt;0,"P36"," ")</f>
        <v xml:space="preserve"> </v>
      </c>
      <c r="AN45" s="108" t="str">
        <f>IF(SUM(COUNTIFS('Planificación 2026-1'!F:F,"FILIAL",'Planificación 2026-1'!W:W,C45,'Planificación 2026-1'!H:H,"T2"))&gt;0,"P37"," ")</f>
        <v xml:space="preserve"> </v>
      </c>
      <c r="AO45" s="108" t="str">
        <f>IF(SUM(COUNTIFS('Planificación 2026-1'!F:F,"FILIAL",'Planificación 2026-1'!W:W,C45,'Planificación 2026-1'!H:H,"AE"))&gt;0,"P38"," ")</f>
        <v xml:space="preserve"> </v>
      </c>
      <c r="AP45" s="108" t="str">
        <f>IF(SUM(COUNTIFS('Planificación 2026-1'!F:F,"FILIAL",'Planificación 2026-1'!W:W,C45,'Planificación 2026-1'!H:H,"T4"))&gt;0,"P55"," ")</f>
        <v xml:space="preserve"> </v>
      </c>
      <c r="AQ45" s="108" t="str">
        <f>IF(SUM(COUNTIFS('Planificación 2026-1'!F:F,"SUNAMPE",'Planificación 2026-1'!W:W,C45,'Planificación 2026-1'!H:H,"AF"))&gt;0," P01"," ")</f>
        <v xml:space="preserve"> </v>
      </c>
      <c r="AR45" s="108" t="str">
        <f>IF(SUM(COUNTIFS('Planificación 2026-1'!F:F,"SUNAMPE",'Planificación 2026-1'!W:W,C45,'Planificación 2026-1'!H:H,"EN"))&gt;0,"P02"," ")</f>
        <v xml:space="preserve"> </v>
      </c>
      <c r="AS45" s="108" t="str">
        <f>IF(SUM(COUNTIFS('Planificación 2026-1'!F:F,"SUNAMPE",'Planificación 2026-1'!W:W,C45,'Planificación 2026-1'!H:H,"IS"))&gt;0,"P03"," ")</f>
        <v xml:space="preserve"> </v>
      </c>
      <c r="AT45" s="108" t="str">
        <f>IF(SUM(COUNTIFS('Planificación 2026-1'!F:F,"SUNAMPE",'Planificación 2026-1'!W:W,C45,'Planificación 2026-1'!H:H,"PS"))&gt;0,"P04"," ")</f>
        <v xml:space="preserve"> </v>
      </c>
      <c r="AU45" s="108"/>
      <c r="AV45" s="108" t="str">
        <f>IF(SUM(COUNTIFS('Planificación 2026-1'!F:F,"SUNAMPE",'Planificación 2026-1'!W:W,C45,'Planificación 2026-1'!H:H,"IN"))&gt;0,"P06"," ")</f>
        <v xml:space="preserve"> </v>
      </c>
      <c r="AW45" s="108" t="str">
        <f>IF(SUM(COUNTIFS('Planificación 2026-1'!F:F,"SUNAMPE",'Planificación 2026-1'!W:W,C45,'Planificación 2026-1'!H:H,"CA"))&gt;0,"P07"," ")</f>
        <v xml:space="preserve"> </v>
      </c>
      <c r="AX45" s="108" t="str">
        <f>IF(SUM(COUNTIFS('Planificación 2026-1'!F:F,"SUNAMPE",'Planificación 2026-1'!W:W,C45,'Planificación 2026-1'!H:H,"DE"))&gt;0,"P08"," ")</f>
        <v xml:space="preserve"> </v>
      </c>
      <c r="AY45" s="108" t="str">
        <f>IF(SUM(COUNTIFS('Planificación 2026-1'!F:F,"SUNAMPE",'Planificación 2026-1'!W:W,C45,'Planificación 2026-1'!H:H,"OB"))&gt;0,"P09"," ")</f>
        <v xml:space="preserve"> </v>
      </c>
      <c r="AZ45" s="108" t="str">
        <f>IF(SUM(COUNTIFS('Planificación 2026-1'!F:F,"SUNAMPE",'Planificación 2026-1'!W:W,C45,'Planificación 2026-1'!H:H,"MH"))&gt;0,"P31"," ")</f>
        <v xml:space="preserve"> </v>
      </c>
      <c r="BA45" s="108" t="str">
        <f>IF(SUM(COUNTIFS('Planificación 2026-1'!F:F,"SUNAMPE",'Planificación 2026-1'!W:W,C45,'Planificación 2026-1'!H:H,"IC"))&gt;0,"P32"," ")</f>
        <v xml:space="preserve"> </v>
      </c>
      <c r="BB45" s="108" t="str">
        <f>IF(SUM(COUNTIFS('Planificación 2026-1'!F:F,"SUNAMPE",'Planificación 2026-1'!W:W,C45,'Planificación 2026-1'!H:H,"AR"))&gt;0,"P34"," ")</f>
        <v xml:space="preserve"> </v>
      </c>
      <c r="BC45" s="108" t="str">
        <f>IF(SUM(COUNTIFS('Planificación 2026-1'!F:F,"SUNAMPE",'Planificación 2026-1'!W:W,C45,'Planificación 2026-1'!H:H,"T1"))&gt;0,"P35"," ")</f>
        <v xml:space="preserve"> </v>
      </c>
      <c r="BD45" s="108" t="str">
        <f>IF(SUM(COUNTIFS('Planificación 2026-1'!F:F,"SUNAMPE",'Planificación 2026-1'!W:W,C45,'Planificación 2026-1'!H:H,"T3"))&gt;0,"P36"," ")</f>
        <v xml:space="preserve"> </v>
      </c>
      <c r="BE45" s="108" t="str">
        <f>IF(SUM(COUNTIFS('Planificación 2026-1'!F:F,"SUNAMPE",'Planificación 2026-1'!W:W,C45,'Planificación 2026-1'!H:H,"T2"))&gt;0,"P37"," ")</f>
        <v xml:space="preserve"> </v>
      </c>
      <c r="BF45" s="108" t="str">
        <f>IF(SUM(COUNTIFS('Planificación 2026-1'!F:F,"SUNAMPE",'Planificación 2026-1'!W:W,C45,'Planificación 2026-1'!H:H,"AE"))&gt;0,"P38"," ")</f>
        <v xml:space="preserve"> </v>
      </c>
      <c r="BG45" s="108" t="str">
        <f>IF(SUM(COUNTIFS('Planificación 2026-1'!F:F,"SUNAMPE",'Planificación 2026-1'!W:W,C45,'Planificación 2026-1'!H:H,"T4"))&gt;0,"P55"," ")</f>
        <v xml:space="preserve"> </v>
      </c>
      <c r="BH45" s="108" t="str">
        <f>IF(SUM(COUNTIFS('Planificación 2026-1'!F:F,"HUAURA",'Planificación 2026-1'!W:W,C45,'Planificación 2026-1'!H:H,"AF"))&gt;0," P01"," ")</f>
        <v xml:space="preserve"> </v>
      </c>
      <c r="BI45" s="108" t="str">
        <f>IF(SUM(COUNTIFS('Planificación 2026-1'!F:F,"HUAURA",'Planificación 2026-1'!W:W,C45,'Planificación 2026-1'!H:H,"EN"))&gt;0,"P02"," ")</f>
        <v xml:space="preserve"> </v>
      </c>
      <c r="BJ45" s="108" t="str">
        <f>IF(SUM(COUNTIFS('Planificación 2026-1'!F:F,"HUAURA",'Planificación 2026-1'!W:W,C45,'Planificación 2026-1'!H:H,"IS"))&gt;0,"P03"," ")</f>
        <v xml:space="preserve"> </v>
      </c>
      <c r="BK45" s="108" t="str">
        <f>IF(SUM(COUNTIFS('Planificación 2026-1'!F:F,"HUAURA",'Planificación 2026-1'!W:W,C45,'Planificación 2026-1'!H:H,"PS"))&gt;0,"P04"," ")</f>
        <v xml:space="preserve"> </v>
      </c>
      <c r="BL45" s="108"/>
      <c r="BM45" s="108" t="str">
        <f>IF(SUM(COUNTIFS('Planificación 2026-1'!F:F,"HUAURA",'Planificación 2026-1'!W:W,C45,'Planificación 2026-1'!H:H,"IN"))&gt;0,"P06"," ")</f>
        <v xml:space="preserve"> </v>
      </c>
      <c r="BN45" s="108" t="str">
        <f>IF(SUM(COUNTIFS('Planificación 2026-1'!F:F,"HUAURA",'Planificación 2026-1'!W:W,C45,'Planificación 2026-1'!H:H,"CA"))&gt;0,"P07"," ")</f>
        <v xml:space="preserve"> </v>
      </c>
      <c r="BO45" s="108" t="str">
        <f>IF(SUM(COUNTIFS('Planificación 2026-1'!F:F,"HUAURA",'Planificación 2026-1'!W:W,C45,'Planificación 2026-1'!H:H,"DE"))&gt;0,"P08"," ")</f>
        <v xml:space="preserve"> </v>
      </c>
      <c r="BP45" s="108" t="str">
        <f>IF(SUM(COUNTIFS('Planificación 2026-1'!F:F,"HUAURA",'Planificación 2026-1'!W:W,C45,'Planificación 2026-1'!H:H,"OB"))&gt;0,"P09"," ")</f>
        <v xml:space="preserve"> </v>
      </c>
      <c r="BQ45" s="108" t="str">
        <f>IF(SUM(COUNTIFS('Planificación 2026-1'!F:F,"HUAURA",'Planificación 2026-1'!W:W,C45,'Planificación 2026-1'!H:H,"MH"))&gt;0,"P31"," ")</f>
        <v xml:space="preserve"> </v>
      </c>
      <c r="BR45" s="108" t="str">
        <f>IF(SUM(COUNTIFS('Planificación 2026-1'!F:F,"HUAURA",'Planificación 2026-1'!W:W,C45,'Planificación 2026-1'!H:H,"IC"))&gt;0,"P32"," ")</f>
        <v xml:space="preserve"> </v>
      </c>
      <c r="BS45" s="108" t="str">
        <f>IF(SUM(COUNTIFS('Planificación 2026-1'!F:F,"HUAURA",'Planificación 2026-1'!W:W,C45,'Planificación 2026-1'!H:H,"AR"))&gt;0,"P34"," ")</f>
        <v xml:space="preserve"> </v>
      </c>
      <c r="BT45" s="108" t="str">
        <f>IF(SUM(COUNTIFS('Planificación 2026-1'!F:F,"HUAURA",'Planificación 2026-1'!W:W,C45,'Planificación 2026-1'!H:H,"T1"))&gt;0,"P35"," ")</f>
        <v xml:space="preserve"> </v>
      </c>
      <c r="BU45" s="108" t="str">
        <f>IF(SUM(COUNTIFS('Planificación 2026-1'!F:F,"HUAURA",'Planificación 2026-1'!W:W,C45,'Planificación 2026-1'!H:H,"T3"))&gt;0,"P36"," ")</f>
        <v xml:space="preserve"> </v>
      </c>
      <c r="BV45" s="108" t="str">
        <f>IF(SUM(COUNTIFS('Planificación 2026-1'!F:F,"HUAURA",'Planificación 2026-1'!W:W,C45,'Planificación 2026-1'!H:H,"T2"))&gt;0,"P37"," ")</f>
        <v xml:space="preserve"> </v>
      </c>
      <c r="BW45" s="108" t="str">
        <f>IF(SUM(COUNTIFS('Planificación 2026-1'!F:F,"HUAURA",'Planificación 2026-1'!W:W,C45,'Planificación 2026-1'!H:H,"AE"))&gt;0,"P38"," ")</f>
        <v xml:space="preserve"> </v>
      </c>
      <c r="BX45" s="108" t="str">
        <f>IF(SUM(COUNTIFS('Planificación 2026-1'!F:F,"HUAURA",'Planificación 2026-1'!W:W,C45,'Planificación 2026-1'!H:H,"T4"))&gt;0,"P55"," ")</f>
        <v xml:space="preserve"> </v>
      </c>
      <c r="BY45" s="109">
        <f>SUMIFS('Planificación 2026-1'!R:R,'Planificación 2026-1'!W:W,C45,'Planificación 2026-1'!H:H,"AF",'Planificación 2026-1'!I:I,"&gt;2")</f>
        <v>0</v>
      </c>
      <c r="BZ45" s="109">
        <f>SUMIFS('Planificación 2026-1'!R:R,'Planificación 2026-1'!W:W,C45,'Planificación 2026-1'!H:H,"EN",'Planificación 2026-1'!I:I,"&gt;2")</f>
        <v>0</v>
      </c>
      <c r="CA45" s="109">
        <f>SUMIFS('Planificación 2026-1'!R:R,'Planificación 2026-1'!W:W,C45,'Planificación 2026-1'!H:H,"IS",'Planificación 2026-1'!I:I,"&gt;2")</f>
        <v>0</v>
      </c>
      <c r="CB45" s="109">
        <f>SUMIFS('Planificación 2026-1'!R:R,'Planificación 2026-1'!W:W,C45,'Planificación 2026-1'!H:H,"PS",'Planificación 2026-1'!I:I,"&gt;2")</f>
        <v>0</v>
      </c>
      <c r="CC45" s="109">
        <f>SUMIFS('Planificación 2026-1'!R:R,'Planificación 2026-1'!W:W,C45,'Planificación 2026-1'!H:H,"IN",'Planificación 2026-1'!I:I,"&gt;2")</f>
        <v>0</v>
      </c>
      <c r="CD45" s="109">
        <f>SUMIFS('Planificación 2026-1'!R:R,'Planificación 2026-1'!W:W,C45,'Planificación 2026-1'!H:H,"CA",'Planificación 2026-1'!I:I,"&gt;2")</f>
        <v>0</v>
      </c>
      <c r="CE45" s="109">
        <f>SUMIFS('Planificación 2026-1'!R:R,'Planificación 2026-1'!W:W,C45,'Planificación 2026-1'!H:H,"DE",'Planificación 2026-1'!I:I,"&gt;2")</f>
        <v>0</v>
      </c>
      <c r="CF45" s="109">
        <f>SUMIFS('Planificación 2026-1'!R:R,'Planificación 2026-1'!W:W,C45,'Planificación 2026-1'!H:H,"OB",'Planificación 2026-1'!I:I,"&gt;2")</f>
        <v>0</v>
      </c>
      <c r="CG45" s="109">
        <f>SUMIFS('Planificación 2026-1'!R:R,'Planificación 2026-1'!W:W,C45,'Planificación 2026-1'!H:H,"MH",'Planificación 2026-1'!I:I,"&gt;2")</f>
        <v>0</v>
      </c>
      <c r="CH45" s="109">
        <f>SUMIFS('Planificación 2026-1'!R:R,'Planificación 2026-1'!W:W,C45,'Planificación 2026-1'!H:H,"IC",'Planificación 2026-1'!I:I,"&gt;2")</f>
        <v>0</v>
      </c>
      <c r="CI45" s="109">
        <f>SUMIFS('Planificación 2026-1'!R:R,'Planificación 2026-1'!W:W,C45,'Planificación 2026-1'!H:H,"AR",'Planificación 2026-1'!I:I,"&gt;2")</f>
        <v>0</v>
      </c>
      <c r="CJ45" s="109">
        <f>SUMIFS('Planificación 2026-1'!R:R,'Planificación 2026-1'!W:W,C45,'Planificación 2026-1'!H:H,"T1",'Planificación 2026-1'!I:I,"&gt;2")</f>
        <v>0</v>
      </c>
      <c r="CK45" s="109">
        <f>SUMIFS('Planificación 2026-1'!R:R,'Planificación 2026-1'!W:W,C45,'Planificación 2026-1'!H:H,"T3",'Planificación 2026-1'!I:I,"&gt;2")</f>
        <v>0</v>
      </c>
      <c r="CL45" s="109">
        <f>SUMIFS('Planificación 2026-1'!R:R,'Planificación 2026-1'!W:W,C45,'Planificación 2026-1'!H:H,"T2",'Planificación 2026-1'!I:I,"&gt;2")</f>
        <v>0</v>
      </c>
      <c r="CM45" s="109">
        <f>SUMIFS('Planificación 2026-1'!R:R,'Planificación 2026-1'!W:W,C45,'Planificación 2026-1'!H:H,"AE",'Planificación 2026-1'!I:I,"&gt;2")</f>
        <v>0</v>
      </c>
      <c r="CN45" s="109">
        <f>SUMIFS('Planificación 2026-1'!R:R,'Planificación 2026-1'!W:W,C45,'Planificación 2026-1'!H:H,"T4",'Planificación 2026-1'!I:I,"&gt;2")</f>
        <v>0</v>
      </c>
      <c r="CO45" s="109">
        <f>SUMIFS('Planificación 2026-1'!R:R,'Planificación 2026-1'!W:W,C45,'Planificación 2026-1'!H:H,"AF",'Planificación 2026-1'!I:I,"&lt;3")</f>
        <v>0</v>
      </c>
      <c r="CP45" s="109">
        <f>SUMIFS('Planificación 2026-1'!R:R,'Planificación 2026-1'!W:W,C45,'Planificación 2026-1'!H:H,"EN",'Planificación 2026-1'!I:I,"&lt;3")</f>
        <v>0</v>
      </c>
      <c r="CQ45" s="109">
        <f>SUMIFS('Planificación 2026-1'!R:R,'Planificación 2026-1'!W:W,C45,'Planificación 2026-1'!H:H,"IS",'Planificación 2026-1'!I:I,"&lt;3")</f>
        <v>0</v>
      </c>
      <c r="CR45" s="109">
        <f>SUMIFS('Planificación 2026-1'!R:R,'Planificación 2026-1'!W:W,C45,'Planificación 2026-1'!H:H,"PS",'Planificación 2026-1'!I:I,"&lt;3")</f>
        <v>0</v>
      </c>
      <c r="CS45" s="109">
        <f>SUMIFS('Planificación 2026-1'!R:R,'Planificación 2026-1'!W:W,C45,'Planificación 2026-1'!H:H,"IN",'Planificación 2026-1'!I:I,"&lt;3")</f>
        <v>0</v>
      </c>
      <c r="CT45" s="109">
        <f>SUMIFS('Planificación 2026-1'!R:R,'Planificación 2026-1'!W:W,C45,'Planificación 2026-1'!H:H,"CA",'Planificación 2026-1'!I:I,"&lt;3")</f>
        <v>0</v>
      </c>
      <c r="CU45" s="109">
        <f>SUMIFS('Planificación 2026-1'!R:R,'Planificación 2026-1'!W:W,C45,'Planificación 2026-1'!H:H,"DE",'Planificación 2026-1'!I:I,"&lt;3")</f>
        <v>0</v>
      </c>
      <c r="CV45" s="109">
        <f>SUMIFS('Planificación 2026-1'!R:R,'Planificación 2026-1'!W:W,C45,'Planificación 2026-1'!H:H,"OB",'Planificación 2026-1'!I:I,"&lt;3")</f>
        <v>0</v>
      </c>
      <c r="CW45" s="109">
        <f>SUMIFS('Planificación 2026-1'!R:R,'Planificación 2026-1'!W:W,C45,'Planificación 2026-1'!H:H,"MH",'Planificación 2026-1'!I:I,"&lt;3")</f>
        <v>0</v>
      </c>
      <c r="CX45" s="109">
        <f>SUMIFS('Planificación 2026-1'!R:R,'Planificación 2026-1'!W:W,C45,'Planificación 2026-1'!H:H,"IC",'Planificación 2026-1'!I:I,"&lt;3")</f>
        <v>0</v>
      </c>
      <c r="CY45" s="109">
        <f>SUMIFS('Planificación 2026-1'!R:R,'Planificación 2026-1'!W:W,C45,'Planificación 2026-1'!H:H,"AR",'Planificación 2026-1'!I:I,"&lt;3")</f>
        <v>0</v>
      </c>
      <c r="CZ45" s="109">
        <f>SUMIFS('Planificación 2026-1'!R:R,'Planificación 2026-1'!W:W,C45,'Planificación 2026-1'!H:H,"T1",'Planificación 2026-1'!I:I,"&lt;3")</f>
        <v>0</v>
      </c>
      <c r="DA45" s="109">
        <f>SUMIFS('Planificación 2026-1'!R:R,'Planificación 2026-1'!W:W,C45,'Planificación 2026-1'!H:H,"T3",'Planificación 2026-1'!I:I,"&lt;3")</f>
        <v>0</v>
      </c>
      <c r="DB45" s="109">
        <f>SUMIFS('Planificación 2026-1'!R:R,'Planificación 2026-1'!W:W,C45,'Planificación 2026-1'!H:H,"T2",'Planificación 2026-1'!I:I,"&lt;3")</f>
        <v>0</v>
      </c>
      <c r="DC45" s="109">
        <f>SUMIFS('Planificación 2026-1'!R:R,'Planificación 2026-1'!W:W,C45,'Planificación 2026-1'!H:H,"AE",'Planificación 2026-1'!I:I,"&lt;3")</f>
        <v>0</v>
      </c>
      <c r="DD45" s="109">
        <f>SUMIFS('Planificación 2026-1'!R:R,'Planificación 2026-1'!W:W,C45,'Planificación 2026-1'!H:H,"T4",'Planificación 2026-1'!I:I,"&lt;3")</f>
        <v>0</v>
      </c>
      <c r="DE45" s="108" t="str">
        <f t="shared" si="4"/>
        <v/>
      </c>
      <c r="DF45" s="41">
        <f>IF(C45="","",SUMIFS('Planificación 2026-1'!R:R,'Planificación 2026-1'!W:W,C45,'Planificación 2026-1'!F:F,"PRINCIPAL",'Planificación 2026-1'!X:X,"VIRTUAL"))</f>
        <v>0</v>
      </c>
      <c r="DG45" s="41">
        <f>IF(C45="","",SUMIFS('Planificación 2026-1'!R:R,'Planificación 2026-1'!W:W,C45,'Planificación 2026-1'!F:F,"PRINCIPAL",'Planificación 2026-1'!X:X,"PRESENCIAL"))</f>
        <v>0</v>
      </c>
      <c r="DH45" s="41">
        <f>IF(C45="","",SUMIFS('Planificación 2026-1'!R:R,'Planificación 2026-1'!W:W,C45,'Planificación 2026-1'!F:F,"PRINCIPAL",'Planificación 2026-1'!X:X,"HIBRIDO PRESENCIAL"))</f>
        <v>0</v>
      </c>
      <c r="DI45" s="108" t="str">
        <f t="shared" si="5"/>
        <v/>
      </c>
      <c r="DJ45" s="108">
        <f>IF(C45="","",SUMIFS('Planificación 2026-1'!R:R,'Planificación 2026-1'!W:W,C45,'Planificación 2026-1'!F:F,"FILIAL",'Planificación 2026-1'!X:X,"VIRTUAL"))</f>
        <v>0</v>
      </c>
      <c r="DK45" s="110">
        <f>IF(C45="","",SUMIFS('Planificación 2026-1'!R:R,'Planificación 2026-1'!W:W,C45,'Planificación 2026-1'!F:F,"FILIAL",'Planificación 2026-1'!X:X,"PRESENCIAL"))</f>
        <v>0</v>
      </c>
      <c r="DL45" s="61">
        <f>IF(C45="","",SUMIFS('Planificación 2026-1'!R:R,'Planificación 2026-1'!W:W,C45,'Planificación 2026-1'!F:F,"FILIAL",'Planificación 2026-1'!X:X,"HIBRIDO PRESENCIAL"))</f>
        <v>0</v>
      </c>
      <c r="DM45" s="111" t="str">
        <f t="shared" si="6"/>
        <v/>
      </c>
      <c r="DN45" s="108">
        <f>IF(C45="","",SUMIFS('Planificación 2026-1'!R:R,'Planificación 2026-1'!W:W,C45,'Planificación 2026-1'!F:F,"SUNAMPE",'Planificación 2026-1'!X:X,"VIRTUAL"))</f>
        <v>0</v>
      </c>
      <c r="DO45" s="61">
        <f>IF(C45="","",SUMIFS('Planificación 2026-1'!R:R,'Planificación 2026-1'!W:W,C45,'Planificación 2026-1'!F:F,"SUNAMPE",'Planificación 2026-1'!X:X,"PRESENCIAL"))</f>
        <v>0</v>
      </c>
      <c r="DP45" s="111" t="str">
        <f t="shared" si="7"/>
        <v/>
      </c>
      <c r="DQ45" s="108">
        <f>IF(C45="","",SUMIFS('Planificación 2026-1'!R:R,'Planificación 2026-1'!W:W,C45,'Planificación 2026-1'!F:F,"HUAURA",'Planificación 2026-1'!X:X,"VIRTUAL"))</f>
        <v>0</v>
      </c>
      <c r="DR45" s="61">
        <f>IF(C45="","",SUMIFS('Planificación 2026-1'!R:R,'Planificación 2026-1'!W:W,C45,'Planificación 2026-1'!F:F,"HUAURA",'Planificación 2026-1'!X:X,"PRESENCIAL"))</f>
        <v>0</v>
      </c>
      <c r="DS45" s="76">
        <f>SUMIFS('Planificación 2026-1'!R:R,'Planificación 2026-1'!W:W,C45,'Planificación 2026-1'!F:F,"PRINCIPAL",'Planificación 2026-1'!X:X,"VIRTUAL",'Planificación 2026-1'!I:I,"&gt;2")</f>
        <v>0</v>
      </c>
      <c r="DT45" s="76">
        <f>SUMIFS('Planificación 2026-1'!R:R,'Planificación 2026-1'!W:W,C45,'Planificación 2026-1'!F:F,"PRINCIPAL",'Planificación 2026-1'!X:X,"&lt;&gt;VIRTUAL",'Planificación 2026-1'!I:I,"&gt;2")</f>
        <v>0</v>
      </c>
      <c r="DU45" s="76">
        <f>SUMIFS('Planificación 2026-1'!R:R,'Planificación 2026-1'!W:W,C45,'Planificación 2026-1'!F:F,"SUNAMPE",'Planificación 2026-1'!X:X,"VIRTUAL",'Planificación 2026-1'!I:I,"&gt;2")</f>
        <v>0</v>
      </c>
      <c r="DV45" s="76">
        <f>SUMIFS('Planificación 2026-1'!R:R,'Planificación 2026-1'!W:W,C45,'Planificación 2026-1'!F:F,"SUNAMPE",'Planificación 2026-1'!X:X,"&lt;&gt;VIRTUAL",'Planificación 2026-1'!I:I,"&gt;2")</f>
        <v>0</v>
      </c>
      <c r="DW45" s="76">
        <f>SUMIFS('Planificación 2026-1'!R:R,'Planificación 2026-1'!W:W,C45,'Planificación 2026-1'!F:F,"FILIAL",'Planificación 2026-1'!X:X,"VIRTUAL",'Planificación 2026-1'!I:I,"&gt;2")</f>
        <v>0</v>
      </c>
      <c r="DX45" s="76">
        <f>SUMIFS('Planificación 2026-1'!R:R,'Planificación 2026-1'!W:W,C45,'Planificación 2026-1'!F:F,"FILIAL",'Planificación 2026-1'!X:X,"&lt;&gt;VIRTUAL",'Planificación 2026-1'!I:I,"&gt;2")</f>
        <v>0</v>
      </c>
      <c r="DY45" s="76">
        <f>SUMIFS('Planificación 2026-1'!R:R,'Planificación 2026-1'!W:W,C45,'Planificación 2026-1'!F:F,"PORUMA",'Planificación 2026-1'!X:X,"VIRTUAL",'Planificación 2026-1'!I:I,"&gt;2")</f>
        <v>0</v>
      </c>
      <c r="DZ45" s="76">
        <f>SUMIFS('Planificación 2026-1'!R:R,'Planificación 2026-1'!W:W,C45,'Planificación 2026-1'!F:F,"PORUMA",'Planificación 2026-1'!X:X,"&lt;&gt;VIRTUAL",'Planificación 2026-1'!I:I,"&gt;2")</f>
        <v>0</v>
      </c>
      <c r="EA45" s="76">
        <f>SUMIFS('Planificación 2026-1'!R:R,'Planificación 2026-1'!W:W,C45,'Planificación 2026-1'!F:F,"HUAURA",'Planificación 2026-1'!X:X,"VIRTUAL",'Planificación 2026-1'!I:I,"&gt;2")</f>
        <v>0</v>
      </c>
      <c r="EB45" s="76">
        <f>SUMIFS('Planificación 2026-1'!R:R,'Planificación 2026-1'!W:W,C45,'Planificación 2026-1'!F:F,"HUAURA",'Planificación 2026-1'!X:X,"&lt;&gt;VIRTUAL",'Planificación 2026-1'!I:I,"&gt;2")</f>
        <v>0</v>
      </c>
      <c r="EC45" s="76">
        <f>SUMIFS('Planificación 2026-1'!R:R,'Planificación 2026-1'!W:W,C45,'Planificación 2026-1'!F:F,"PRINCIPAL",'Planificación 2026-1'!X:X,"VIRTUAL",'Planificación 2026-1'!I:I,"&lt;3")</f>
        <v>0</v>
      </c>
      <c r="ED45" s="76">
        <f>SUMIFS('Planificación 2026-1'!R:R,'Planificación 2026-1'!W:W,C45,'Planificación 2026-1'!F:F,"PRINCIPAL",'Planificación 2026-1'!X:X,"&lt;&gt;VIRTUAL",'Planificación 2026-1'!I:I,"&lt;3")</f>
        <v>0</v>
      </c>
      <c r="EE45" s="76">
        <f>SUMIFS('Planificación 2026-1'!R:R,'Planificación 2026-1'!W:W,C45,'Planificación 2026-1'!F:F,"SUNAMPE",'Planificación 2026-1'!X:X,"VIRTUAL",'Planificación 2026-1'!I:I,"&lt;3")</f>
        <v>0</v>
      </c>
      <c r="EF45" s="76">
        <f>SUMIFS('Planificación 2026-1'!R:R,'Planificación 2026-1'!W:W,C45,'Planificación 2026-1'!F:F,"SUNAMPE",'Planificación 2026-1'!X:X,"&lt;&gt;VIRTUAL",'Planificación 2026-1'!I:I,"&lt;3")</f>
        <v>0</v>
      </c>
      <c r="EG45" s="76">
        <f>SUMIFS('Planificación 2026-1'!R:R,'Planificación 2026-1'!W:W,C45,'Planificación 2026-1'!F:F,"FILIAL",'Planificación 2026-1'!X:X,"VIRTUAL",'Planificación 2026-1'!I:I,"&lt;3")</f>
        <v>0</v>
      </c>
      <c r="EH45" s="76">
        <f>SUMIFS('Planificación 2026-1'!R:R,'Planificación 2026-1'!W:W,C45,'Planificación 2026-1'!F:F,"FILIAL",'Planificación 2026-1'!X:X,"&lt;&gt;VIRTUAL",'Planificación 2026-1'!I:I,"&lt;3")</f>
        <v>0</v>
      </c>
      <c r="EI45" s="76">
        <f>SUMIFS('Planificación 2026-1'!R:R,'Planificación 2026-1'!W:W,C45,'Planificación 2026-1'!F:F,"PORUMA",'Planificación 2026-1'!X:X,"VIRTUAL",'Planificación 2026-1'!I:I,"&lt;3")</f>
        <v>0</v>
      </c>
      <c r="EJ45" s="76">
        <f>SUMIFS('Planificación 2026-1'!R:R,'Planificación 2026-1'!W:W,C45,'Planificación 2026-1'!F:F,"PORUMA",'Planificación 2026-1'!X:X,"&lt;&gt;VIRTUAL",'Planificación 2026-1'!I:I,"&lt;3")</f>
        <v>0</v>
      </c>
      <c r="EK45" s="76">
        <f>SUMIFS('Planificación 2026-1'!R:R,'Planificación 2026-1'!W:W,C45,'Planificación 2026-1'!F:F,"HUAURA",'Planificación 2026-1'!X:X,"VIRTUAL",'Planificación 2026-1'!I:I,"&lt;3")</f>
        <v>0</v>
      </c>
      <c r="EL45" s="76">
        <f>SUMIFS('Planificación 2026-1'!R:R,'Planificación 2026-1'!W:W,C45,'Planificación 2026-1'!F:F,"HUAURA",'Planificación 2026-1'!X:X,"&lt;&gt;VIRTUAL",'Planificación 2026-1'!I:I,"&lt;3")</f>
        <v>0</v>
      </c>
      <c r="EM45" s="76"/>
      <c r="EN45" s="76">
        <f t="shared" si="0"/>
        <v>0</v>
      </c>
      <c r="EO45" s="76">
        <f t="shared" si="1"/>
        <v>0</v>
      </c>
      <c r="EP45" s="76" t="b">
        <f t="shared" si="2"/>
        <v>1</v>
      </c>
      <c r="EQ45" s="76" t="str">
        <f t="shared" si="3"/>
        <v/>
      </c>
      <c r="ER45" s="76" t="str">
        <f t="shared" si="8"/>
        <v>PRESENCIAL</v>
      </c>
    </row>
    <row r="46" spans="1:148" hidden="1">
      <c r="A46" s="83"/>
      <c r="B46" s="119">
        <v>43</v>
      </c>
      <c r="C46" s="115" t="s">
        <v>214</v>
      </c>
      <c r="D46" s="112">
        <f>SUMIF('Planificación 2026-1'!W:W,C46,'Planificación 2026-1'!R:R)</f>
        <v>15</v>
      </c>
      <c r="E46" s="114" t="s">
        <v>170</v>
      </c>
      <c r="F46" s="115" t="s">
        <v>171</v>
      </c>
      <c r="G46" s="115" t="s">
        <v>153</v>
      </c>
      <c r="H46" s="115" t="s">
        <v>125</v>
      </c>
      <c r="I46" s="107" t="str">
        <f>IF(SUM(COUNTIFS('Planificación 2026-1'!F:F,"PRINCIPAL",'Planificación 2026-1'!W:W,C46,'Planificación 2026-1'!H:H,"AF"))&gt;0,"P01"," ")</f>
        <v xml:space="preserve"> </v>
      </c>
      <c r="J46" s="108" t="str">
        <f>IF(SUM(COUNTIFS('Planificación 2026-1'!F:F,"PRINCIPAL",'Planificación 2026-1'!W:W,C46,'Planificación 2026-1'!H:H,"EN"))&gt;0,"P02"," ")</f>
        <v xml:space="preserve"> </v>
      </c>
      <c r="K46" s="108" t="str">
        <f>IF(SUM(COUNTIFS('Planificación 2026-1'!F:F,"PRINCIPAL",'Planificación 2026-1'!W:W,C46,'Planificación 2026-1'!H:H,"IS"))&gt;0,"P03"," ")</f>
        <v xml:space="preserve"> </v>
      </c>
      <c r="L46" s="108" t="str">
        <f>IF(SUM(COUNTIFS('Planificación 2026-1'!F:F,"PRINCIPAL",'Planificación 2026-1'!W:W,C46,'Planificación 2026-1'!H:H,"PS"))&gt;0,"P04"," ")</f>
        <v xml:space="preserve"> </v>
      </c>
      <c r="M46" s="108"/>
      <c r="N46" s="108" t="str">
        <f>IF(SUM(COUNTIFS('Planificación 2026-1'!F:F,"PRINCIPAL",'Planificación 2026-1'!W:W,C46,'Planificación 2026-1'!H:H,"IN"))&gt;0,"P06"," ")</f>
        <v>P06</v>
      </c>
      <c r="O46" s="108" t="str">
        <f>IF(SUM(COUNTIFS('Planificación 2026-1'!F:F,"PRINCIPAL",'Planificación 2026-1'!W:W,C46,'Planificación 2026-1'!H:H,"CA"))&gt;0,"P07"," ")</f>
        <v xml:space="preserve"> </v>
      </c>
      <c r="P46" s="108" t="str">
        <f>IF(SUM(COUNTIFS('Planificación 2026-1'!F:F,"PRINCIPAL",'Planificación 2026-1'!W:W,C46,'Planificación 2026-1'!H:H,"DE"))&gt;0,"P08"," ")</f>
        <v xml:space="preserve"> </v>
      </c>
      <c r="Q46" s="108" t="str">
        <f>IF(SUM(COUNTIFS('Planificación 2026-1'!F:F,"PRINCIPAL",'Planificación 2026-1'!W:W,C46,'Planificación 2026-1'!H:H,"OB"))&gt;0,"P09"," ")</f>
        <v xml:space="preserve"> </v>
      </c>
      <c r="R46" s="108" t="str">
        <f>IF(SUM(COUNTIFS('Planificación 2026-1'!F:F,"PRINCIPAL",'Planificación 2026-1'!W:W,C46,'Planificación 2026-1'!H:H,"MH"))&gt;0,"P31"," ")</f>
        <v xml:space="preserve"> </v>
      </c>
      <c r="S46" s="108" t="str">
        <f>IF(SUM(COUNTIFS('Planificación 2026-1'!F:F,"PRINCIPAL",'Planificación 2026-1'!W:W,C46,'Planificación 2026-1'!H:H,"IC"))&gt;0,"P32"," ")</f>
        <v xml:space="preserve"> </v>
      </c>
      <c r="T46" s="108" t="str">
        <f>IF(SUM(COUNTIFS('Planificación 2026-1'!F:F,"PRINCIPAL",'Planificación 2026-1'!W:W,C46,'Planificación 2026-1'!H:H,"AR"))&gt;0,"P34"," ")</f>
        <v xml:space="preserve"> </v>
      </c>
      <c r="U46" s="108" t="str">
        <f>IF(SUM(COUNTIFS('Planificación 2026-1'!F:F,"PRINCIPAL",'Planificación 2026-1'!W:W,C46,'Planificación 2026-1'!H:H,"T1"))&gt;0,"P35"," ")</f>
        <v xml:space="preserve"> </v>
      </c>
      <c r="V46" s="108" t="str">
        <f>IF(SUM(COUNTIFS('Planificación 2026-1'!F:F,"PRINCIPAL",'Planificación 2026-1'!W:W,C46,'Planificación 2026-1'!H:H,"T3"))&gt;0,"P36"," ")</f>
        <v xml:space="preserve"> </v>
      </c>
      <c r="W46" s="108" t="str">
        <f>IF(SUM(COUNTIFS('Planificación 2026-1'!F:F,"PRINCIPAL",'Planificación 2026-1'!W:W,C46,'Planificación 2026-1'!H:H,"T2"))&gt;0,"P37"," ")</f>
        <v xml:space="preserve"> </v>
      </c>
      <c r="X46" s="108" t="str">
        <f>IF(SUM(COUNTIFS('Planificación 2026-1'!F:F,"PRINCIPAL",'Planificación 2026-1'!W:W,C46,'Planificación 2026-1'!H:H,"AE"))&gt;0,"P38"," ")</f>
        <v xml:space="preserve"> </v>
      </c>
      <c r="Y46" s="108" t="str">
        <f>IF(SUM(COUNTIFS('Planificación 2026-1'!F:F,"PRINCIPAL",'Planificación 2026-1'!W:W,C46,'Planificación 2026-1'!H:H,"T4"))&gt;0,"P55"," ")</f>
        <v xml:space="preserve"> </v>
      </c>
      <c r="Z46" s="108" t="str">
        <f>IF(SUM(COUNTIFS('Planificación 2026-1'!F:F,"FILIAL",'Planificación 2026-1'!W:W,C46,'Planificación 2026-1'!H:H,"AF"))&gt;0," P01"," ")</f>
        <v xml:space="preserve"> </v>
      </c>
      <c r="AA46" s="108" t="str">
        <f>IF(SUM(COUNTIFS('Planificación 2026-1'!F:F,"FILIAL",'Planificación 2026-1'!W:W,C46,'Planificación 2026-1'!H:H,"EN"))&gt;0,"P02"," ")</f>
        <v xml:space="preserve"> </v>
      </c>
      <c r="AB46" s="108" t="str">
        <f>IF(SUM(COUNTIFS('Planificación 2026-1'!F:F,"FILIAL",'Planificación 2026-1'!W:W,C46,'Planificación 2026-1'!H:H,"IS"))&gt;0,"P03"," ")</f>
        <v xml:space="preserve"> </v>
      </c>
      <c r="AC46" s="108" t="str">
        <f>IF(SUM(COUNTIFS('Planificación 2026-1'!F:F,"FILIAL",'Planificación 2026-1'!W:W,C46,'Planificación 2026-1'!H:H,"PS"))&gt;0,"P04"," ")</f>
        <v xml:space="preserve"> </v>
      </c>
      <c r="AD46" s="108"/>
      <c r="AE46" s="108" t="str">
        <f>IF(SUM(COUNTIFS('Planificación 2026-1'!F:F,"FILIAL",'Planificación 2026-1'!W:W,C46,'Planificación 2026-1'!H:H,"IN"))&gt;0,"P06"," ")</f>
        <v xml:space="preserve"> </v>
      </c>
      <c r="AF46" s="108" t="str">
        <f>IF(SUM(COUNTIFS('Planificación 2026-1'!F:F,"FILIAL",'Planificación 2026-1'!W:W,C46,'Planificación 2026-1'!H:H,"CA"))&gt;0,"P07"," ")</f>
        <v xml:space="preserve"> </v>
      </c>
      <c r="AG46" s="108" t="str">
        <f>IF(SUM(COUNTIFS('Planificación 2026-1'!F:F,"FILIAL",'Planificación 2026-1'!W:W,C46,'Planificación 2026-1'!H:H,"DE"))&gt;0,"P08"," ")</f>
        <v xml:space="preserve"> </v>
      </c>
      <c r="AH46" s="108" t="str">
        <f>IF(SUM(COUNTIFS('Planificación 2026-1'!F:F,"FILIAL",'Planificación 2026-1'!W:W,C46,'Planificación 2026-1'!H:H,"OB"))&gt;0,"P09"," ")</f>
        <v xml:space="preserve"> </v>
      </c>
      <c r="AI46" s="108" t="str">
        <f>IF(SUM(COUNTIFS('Planificación 2026-1'!F:F,"FILIAL",'Planificación 2026-1'!W:W,C46,'Planificación 2026-1'!H:H,"MH"))&gt;0,"P31"," ")</f>
        <v xml:space="preserve"> </v>
      </c>
      <c r="AJ46" s="108" t="str">
        <f>IF(SUM(COUNTIFS('Planificación 2026-1'!F:F,"FILIAL",'Planificación 2026-1'!W:W,C46,'Planificación 2026-1'!H:H,"IC"))&gt;0,"P32"," ")</f>
        <v xml:space="preserve"> </v>
      </c>
      <c r="AK46" s="108" t="str">
        <f>IF(SUM(COUNTIFS('Planificación 2026-1'!F:F,"FILIAL",'Planificación 2026-1'!W:W,C46,'Planificación 2026-1'!H:H,"AR"))&gt;0,"P34"," ")</f>
        <v xml:space="preserve"> </v>
      </c>
      <c r="AL46" s="108" t="str">
        <f>IF(SUM(COUNTIFS('Planificación 2026-1'!F:F,"FILIAL",'Planificación 2026-1'!W:W,C46,'Planificación 2026-1'!H:H,"T1"))&gt;0,"P35"," ")</f>
        <v xml:space="preserve"> </v>
      </c>
      <c r="AM46" s="108" t="str">
        <f>IF(SUM(COUNTIFS('Planificación 2026-1'!F:F,"FILIAL",'Planificación 2026-1'!W:W,C46,'Planificación 2026-1'!H:H,"T3"))&gt;0,"P36"," ")</f>
        <v xml:space="preserve"> </v>
      </c>
      <c r="AN46" s="108" t="str">
        <f>IF(SUM(COUNTIFS('Planificación 2026-1'!F:F,"FILIAL",'Planificación 2026-1'!W:W,C46,'Planificación 2026-1'!H:H,"T2"))&gt;0,"P37"," ")</f>
        <v xml:space="preserve"> </v>
      </c>
      <c r="AO46" s="108" t="str">
        <f>IF(SUM(COUNTIFS('Planificación 2026-1'!F:F,"FILIAL",'Planificación 2026-1'!W:W,C46,'Planificación 2026-1'!H:H,"AE"))&gt;0,"P38"," ")</f>
        <v xml:space="preserve"> </v>
      </c>
      <c r="AP46" s="108" t="str">
        <f>IF(SUM(COUNTIFS('Planificación 2026-1'!F:F,"FILIAL",'Planificación 2026-1'!W:W,C46,'Planificación 2026-1'!H:H,"T4"))&gt;0,"P55"," ")</f>
        <v xml:space="preserve"> </v>
      </c>
      <c r="AQ46" s="108" t="str">
        <f>IF(SUM(COUNTIFS('Planificación 2026-1'!F:F,"SUNAMPE",'Planificación 2026-1'!W:W,C46,'Planificación 2026-1'!H:H,"AF"))&gt;0," P01"," ")</f>
        <v xml:space="preserve"> </v>
      </c>
      <c r="AR46" s="108" t="str">
        <f>IF(SUM(COUNTIFS('Planificación 2026-1'!F:F,"SUNAMPE",'Planificación 2026-1'!W:W,C46,'Planificación 2026-1'!H:H,"EN"))&gt;0,"P02"," ")</f>
        <v xml:space="preserve"> </v>
      </c>
      <c r="AS46" s="108" t="str">
        <f>IF(SUM(COUNTIFS('Planificación 2026-1'!F:F,"SUNAMPE",'Planificación 2026-1'!W:W,C46,'Planificación 2026-1'!H:H,"IS"))&gt;0,"P03"," ")</f>
        <v xml:space="preserve"> </v>
      </c>
      <c r="AT46" s="108" t="str">
        <f>IF(SUM(COUNTIFS('Planificación 2026-1'!F:F,"SUNAMPE",'Planificación 2026-1'!W:W,C46,'Planificación 2026-1'!H:H,"PS"))&gt;0,"P04"," ")</f>
        <v xml:space="preserve"> </v>
      </c>
      <c r="AU46" s="108"/>
      <c r="AV46" s="108" t="str">
        <f>IF(SUM(COUNTIFS('Planificación 2026-1'!F:F,"SUNAMPE",'Planificación 2026-1'!W:W,C46,'Planificación 2026-1'!H:H,"IN"))&gt;0,"P06"," ")</f>
        <v xml:space="preserve"> </v>
      </c>
      <c r="AW46" s="108" t="str">
        <f>IF(SUM(COUNTIFS('Planificación 2026-1'!F:F,"SUNAMPE",'Planificación 2026-1'!W:W,C46,'Planificación 2026-1'!H:H,"CA"))&gt;0,"P07"," ")</f>
        <v xml:space="preserve"> </v>
      </c>
      <c r="AX46" s="108" t="str">
        <f>IF(SUM(COUNTIFS('Planificación 2026-1'!F:F,"SUNAMPE",'Planificación 2026-1'!W:W,C46,'Planificación 2026-1'!H:H,"DE"))&gt;0,"P08"," ")</f>
        <v xml:space="preserve"> </v>
      </c>
      <c r="AY46" s="108" t="str">
        <f>IF(SUM(COUNTIFS('Planificación 2026-1'!F:F,"SUNAMPE",'Planificación 2026-1'!W:W,C46,'Planificación 2026-1'!H:H,"OB"))&gt;0,"P09"," ")</f>
        <v xml:space="preserve"> </v>
      </c>
      <c r="AZ46" s="108" t="str">
        <f>IF(SUM(COUNTIFS('Planificación 2026-1'!F:F,"SUNAMPE",'Planificación 2026-1'!W:W,C46,'Planificación 2026-1'!H:H,"MH"))&gt;0,"P31"," ")</f>
        <v xml:space="preserve"> </v>
      </c>
      <c r="BA46" s="108" t="str">
        <f>IF(SUM(COUNTIFS('Planificación 2026-1'!F:F,"SUNAMPE",'Planificación 2026-1'!W:W,C46,'Planificación 2026-1'!H:H,"IC"))&gt;0,"P32"," ")</f>
        <v xml:space="preserve"> </v>
      </c>
      <c r="BB46" s="108" t="str">
        <f>IF(SUM(COUNTIFS('Planificación 2026-1'!F:F,"SUNAMPE",'Planificación 2026-1'!W:W,C46,'Planificación 2026-1'!H:H,"AR"))&gt;0,"P34"," ")</f>
        <v xml:space="preserve"> </v>
      </c>
      <c r="BC46" s="108" t="str">
        <f>IF(SUM(COUNTIFS('Planificación 2026-1'!F:F,"SUNAMPE",'Planificación 2026-1'!W:W,C46,'Planificación 2026-1'!H:H,"T1"))&gt;0,"P35"," ")</f>
        <v xml:space="preserve"> </v>
      </c>
      <c r="BD46" s="108" t="str">
        <f>IF(SUM(COUNTIFS('Planificación 2026-1'!F:F,"SUNAMPE",'Planificación 2026-1'!W:W,C46,'Planificación 2026-1'!H:H,"T3"))&gt;0,"P36"," ")</f>
        <v xml:space="preserve"> </v>
      </c>
      <c r="BE46" s="108" t="str">
        <f>IF(SUM(COUNTIFS('Planificación 2026-1'!F:F,"SUNAMPE",'Planificación 2026-1'!W:W,C46,'Planificación 2026-1'!H:H,"T2"))&gt;0,"P37"," ")</f>
        <v xml:space="preserve"> </v>
      </c>
      <c r="BF46" s="108" t="str">
        <f>IF(SUM(COUNTIFS('Planificación 2026-1'!F:F,"SUNAMPE",'Planificación 2026-1'!W:W,C46,'Planificación 2026-1'!H:H,"AE"))&gt;0,"P38"," ")</f>
        <v xml:space="preserve"> </v>
      </c>
      <c r="BG46" s="108" t="str">
        <f>IF(SUM(COUNTIFS('Planificación 2026-1'!F:F,"SUNAMPE",'Planificación 2026-1'!W:W,C46,'Planificación 2026-1'!H:H,"T4"))&gt;0,"P55"," ")</f>
        <v xml:space="preserve"> </v>
      </c>
      <c r="BH46" s="108" t="str">
        <f>IF(SUM(COUNTIFS('Planificación 2026-1'!F:F,"HUAURA",'Planificación 2026-1'!W:W,C46,'Planificación 2026-1'!H:H,"AF"))&gt;0," P01"," ")</f>
        <v xml:space="preserve"> </v>
      </c>
      <c r="BI46" s="108" t="str">
        <f>IF(SUM(COUNTIFS('Planificación 2026-1'!F:F,"HUAURA",'Planificación 2026-1'!W:W,C46,'Planificación 2026-1'!H:H,"EN"))&gt;0,"P02"," ")</f>
        <v xml:space="preserve"> </v>
      </c>
      <c r="BJ46" s="108" t="str">
        <f>IF(SUM(COUNTIFS('Planificación 2026-1'!F:F,"HUAURA",'Planificación 2026-1'!W:W,C46,'Planificación 2026-1'!H:H,"IS"))&gt;0,"P03"," ")</f>
        <v xml:space="preserve"> </v>
      </c>
      <c r="BK46" s="108" t="str">
        <f>IF(SUM(COUNTIFS('Planificación 2026-1'!F:F,"HUAURA",'Planificación 2026-1'!W:W,C46,'Planificación 2026-1'!H:H,"PS"))&gt;0,"P04"," ")</f>
        <v xml:space="preserve"> </v>
      </c>
      <c r="BL46" s="108"/>
      <c r="BM46" s="108" t="str">
        <f>IF(SUM(COUNTIFS('Planificación 2026-1'!F:F,"HUAURA",'Planificación 2026-1'!W:W,C46,'Planificación 2026-1'!H:H,"IN"))&gt;0,"P06"," ")</f>
        <v xml:space="preserve"> </v>
      </c>
      <c r="BN46" s="108" t="str">
        <f>IF(SUM(COUNTIFS('Planificación 2026-1'!F:F,"HUAURA",'Planificación 2026-1'!W:W,C46,'Planificación 2026-1'!H:H,"CA"))&gt;0,"P07"," ")</f>
        <v xml:space="preserve"> </v>
      </c>
      <c r="BO46" s="108" t="str">
        <f>IF(SUM(COUNTIFS('Planificación 2026-1'!F:F,"HUAURA",'Planificación 2026-1'!W:W,C46,'Planificación 2026-1'!H:H,"DE"))&gt;0,"P08"," ")</f>
        <v xml:space="preserve"> </v>
      </c>
      <c r="BP46" s="108" t="str">
        <f>IF(SUM(COUNTIFS('Planificación 2026-1'!F:F,"HUAURA",'Planificación 2026-1'!W:W,C46,'Planificación 2026-1'!H:H,"OB"))&gt;0,"P09"," ")</f>
        <v xml:space="preserve"> </v>
      </c>
      <c r="BQ46" s="108" t="str">
        <f>IF(SUM(COUNTIFS('Planificación 2026-1'!F:F,"HUAURA",'Planificación 2026-1'!W:W,C46,'Planificación 2026-1'!H:H,"MH"))&gt;0,"P31"," ")</f>
        <v xml:space="preserve"> </v>
      </c>
      <c r="BR46" s="108" t="str">
        <f>IF(SUM(COUNTIFS('Planificación 2026-1'!F:F,"HUAURA",'Planificación 2026-1'!W:W,C46,'Planificación 2026-1'!H:H,"IC"))&gt;0,"P32"," ")</f>
        <v xml:space="preserve"> </v>
      </c>
      <c r="BS46" s="108" t="str">
        <f>IF(SUM(COUNTIFS('Planificación 2026-1'!F:F,"HUAURA",'Planificación 2026-1'!W:W,C46,'Planificación 2026-1'!H:H,"AR"))&gt;0,"P34"," ")</f>
        <v xml:space="preserve"> </v>
      </c>
      <c r="BT46" s="108" t="str">
        <f>IF(SUM(COUNTIFS('Planificación 2026-1'!F:F,"HUAURA",'Planificación 2026-1'!W:W,C46,'Planificación 2026-1'!H:H,"T1"))&gt;0,"P35"," ")</f>
        <v xml:space="preserve"> </v>
      </c>
      <c r="BU46" s="108" t="str">
        <f>IF(SUM(COUNTIFS('Planificación 2026-1'!F:F,"HUAURA",'Planificación 2026-1'!W:W,C46,'Planificación 2026-1'!H:H,"T3"))&gt;0,"P36"," ")</f>
        <v xml:space="preserve"> </v>
      </c>
      <c r="BV46" s="108" t="str">
        <f>IF(SUM(COUNTIFS('Planificación 2026-1'!F:F,"HUAURA",'Planificación 2026-1'!W:W,C46,'Planificación 2026-1'!H:H,"T2"))&gt;0,"P37"," ")</f>
        <v xml:space="preserve"> </v>
      </c>
      <c r="BW46" s="108" t="str">
        <f>IF(SUM(COUNTIFS('Planificación 2026-1'!F:F,"HUAURA",'Planificación 2026-1'!W:W,C46,'Planificación 2026-1'!H:H,"AE"))&gt;0,"P38"," ")</f>
        <v xml:space="preserve"> </v>
      </c>
      <c r="BX46" s="108" t="str">
        <f>IF(SUM(COUNTIFS('Planificación 2026-1'!F:F,"HUAURA",'Planificación 2026-1'!W:W,C46,'Planificación 2026-1'!H:H,"T4"))&gt;0,"P55"," ")</f>
        <v xml:space="preserve"> </v>
      </c>
      <c r="BY46" s="109">
        <f>SUMIFS('Planificación 2026-1'!R:R,'Planificación 2026-1'!W:W,C46,'Planificación 2026-1'!H:H,"AF",'Planificación 2026-1'!I:I,"&gt;2")</f>
        <v>0</v>
      </c>
      <c r="BZ46" s="109">
        <f>SUMIFS('Planificación 2026-1'!R:R,'Planificación 2026-1'!W:W,C46,'Planificación 2026-1'!H:H,"EN",'Planificación 2026-1'!I:I,"&gt;2")</f>
        <v>0</v>
      </c>
      <c r="CA46" s="109">
        <f>SUMIFS('Planificación 2026-1'!R:R,'Planificación 2026-1'!W:W,C46,'Planificación 2026-1'!H:H,"IS",'Planificación 2026-1'!I:I,"&gt;2")</f>
        <v>0</v>
      </c>
      <c r="CB46" s="109">
        <f>SUMIFS('Planificación 2026-1'!R:R,'Planificación 2026-1'!W:W,C46,'Planificación 2026-1'!H:H,"PS",'Planificación 2026-1'!I:I,"&gt;2")</f>
        <v>0</v>
      </c>
      <c r="CC46" s="109">
        <f>SUMIFS('Planificación 2026-1'!R:R,'Planificación 2026-1'!W:W,C46,'Planificación 2026-1'!H:H,"IN",'Planificación 2026-1'!I:I,"&gt;2")</f>
        <v>15</v>
      </c>
      <c r="CD46" s="109">
        <f>SUMIFS('Planificación 2026-1'!R:R,'Planificación 2026-1'!W:W,C46,'Planificación 2026-1'!H:H,"CA",'Planificación 2026-1'!I:I,"&gt;2")</f>
        <v>0</v>
      </c>
      <c r="CE46" s="109">
        <f>SUMIFS('Planificación 2026-1'!R:R,'Planificación 2026-1'!W:W,C46,'Planificación 2026-1'!H:H,"DE",'Planificación 2026-1'!I:I,"&gt;2")</f>
        <v>0</v>
      </c>
      <c r="CF46" s="109">
        <f>SUMIFS('Planificación 2026-1'!R:R,'Planificación 2026-1'!W:W,C46,'Planificación 2026-1'!H:H,"OB",'Planificación 2026-1'!I:I,"&gt;2")</f>
        <v>0</v>
      </c>
      <c r="CG46" s="109">
        <f>SUMIFS('Planificación 2026-1'!R:R,'Planificación 2026-1'!W:W,C46,'Planificación 2026-1'!H:H,"MH",'Planificación 2026-1'!I:I,"&gt;2")</f>
        <v>0</v>
      </c>
      <c r="CH46" s="109">
        <f>SUMIFS('Planificación 2026-1'!R:R,'Planificación 2026-1'!W:W,C46,'Planificación 2026-1'!H:H,"IC",'Planificación 2026-1'!I:I,"&gt;2")</f>
        <v>0</v>
      </c>
      <c r="CI46" s="109">
        <f>SUMIFS('Planificación 2026-1'!R:R,'Planificación 2026-1'!W:W,C46,'Planificación 2026-1'!H:H,"AR",'Planificación 2026-1'!I:I,"&gt;2")</f>
        <v>0</v>
      </c>
      <c r="CJ46" s="109">
        <f>SUMIFS('Planificación 2026-1'!R:R,'Planificación 2026-1'!W:W,C46,'Planificación 2026-1'!H:H,"T1",'Planificación 2026-1'!I:I,"&gt;2")</f>
        <v>0</v>
      </c>
      <c r="CK46" s="109">
        <f>SUMIFS('Planificación 2026-1'!R:R,'Planificación 2026-1'!W:W,C46,'Planificación 2026-1'!H:H,"T3",'Planificación 2026-1'!I:I,"&gt;2")</f>
        <v>0</v>
      </c>
      <c r="CL46" s="109">
        <f>SUMIFS('Planificación 2026-1'!R:R,'Planificación 2026-1'!W:W,C46,'Planificación 2026-1'!H:H,"T2",'Planificación 2026-1'!I:I,"&gt;2")</f>
        <v>0</v>
      </c>
      <c r="CM46" s="109">
        <f>SUMIFS('Planificación 2026-1'!R:R,'Planificación 2026-1'!W:W,C46,'Planificación 2026-1'!H:H,"AE",'Planificación 2026-1'!I:I,"&gt;2")</f>
        <v>0</v>
      </c>
      <c r="CN46" s="109">
        <f>SUMIFS('Planificación 2026-1'!R:R,'Planificación 2026-1'!W:W,C46,'Planificación 2026-1'!H:H,"T4",'Planificación 2026-1'!I:I,"&gt;2")</f>
        <v>0</v>
      </c>
      <c r="CO46" s="109">
        <f>SUMIFS('Planificación 2026-1'!R:R,'Planificación 2026-1'!W:W,C46,'Planificación 2026-1'!H:H,"AF",'Planificación 2026-1'!I:I,"&lt;3")</f>
        <v>0</v>
      </c>
      <c r="CP46" s="109">
        <f>SUMIFS('Planificación 2026-1'!R:R,'Planificación 2026-1'!W:W,C46,'Planificación 2026-1'!H:H,"EN",'Planificación 2026-1'!I:I,"&lt;3")</f>
        <v>0</v>
      </c>
      <c r="CQ46" s="109">
        <f>SUMIFS('Planificación 2026-1'!R:R,'Planificación 2026-1'!W:W,C46,'Planificación 2026-1'!H:H,"IS",'Planificación 2026-1'!I:I,"&lt;3")</f>
        <v>0</v>
      </c>
      <c r="CR46" s="109">
        <f>SUMIFS('Planificación 2026-1'!R:R,'Planificación 2026-1'!W:W,C46,'Planificación 2026-1'!H:H,"PS",'Planificación 2026-1'!I:I,"&lt;3")</f>
        <v>0</v>
      </c>
      <c r="CS46" s="109">
        <f>SUMIFS('Planificación 2026-1'!R:R,'Planificación 2026-1'!W:W,C46,'Planificación 2026-1'!H:H,"IN",'Planificación 2026-1'!I:I,"&lt;3")</f>
        <v>0</v>
      </c>
      <c r="CT46" s="109">
        <f>SUMIFS('Planificación 2026-1'!R:R,'Planificación 2026-1'!W:W,C46,'Planificación 2026-1'!H:H,"CA",'Planificación 2026-1'!I:I,"&lt;3")</f>
        <v>0</v>
      </c>
      <c r="CU46" s="109">
        <f>SUMIFS('Planificación 2026-1'!R:R,'Planificación 2026-1'!W:W,C46,'Planificación 2026-1'!H:H,"DE",'Planificación 2026-1'!I:I,"&lt;3")</f>
        <v>0</v>
      </c>
      <c r="CV46" s="109">
        <f>SUMIFS('Planificación 2026-1'!R:R,'Planificación 2026-1'!W:W,C46,'Planificación 2026-1'!H:H,"OB",'Planificación 2026-1'!I:I,"&lt;3")</f>
        <v>0</v>
      </c>
      <c r="CW46" s="109">
        <f>SUMIFS('Planificación 2026-1'!R:R,'Planificación 2026-1'!W:W,C46,'Planificación 2026-1'!H:H,"MH",'Planificación 2026-1'!I:I,"&lt;3")</f>
        <v>0</v>
      </c>
      <c r="CX46" s="109">
        <f>SUMIFS('Planificación 2026-1'!R:R,'Planificación 2026-1'!W:W,C46,'Planificación 2026-1'!H:H,"IC",'Planificación 2026-1'!I:I,"&lt;3")</f>
        <v>0</v>
      </c>
      <c r="CY46" s="109">
        <f>SUMIFS('Planificación 2026-1'!R:R,'Planificación 2026-1'!W:W,C46,'Planificación 2026-1'!H:H,"AR",'Planificación 2026-1'!I:I,"&lt;3")</f>
        <v>0</v>
      </c>
      <c r="CZ46" s="109">
        <f>SUMIFS('Planificación 2026-1'!R:R,'Planificación 2026-1'!W:W,C46,'Planificación 2026-1'!H:H,"T1",'Planificación 2026-1'!I:I,"&lt;3")</f>
        <v>0</v>
      </c>
      <c r="DA46" s="109">
        <f>SUMIFS('Planificación 2026-1'!R:R,'Planificación 2026-1'!W:W,C46,'Planificación 2026-1'!H:H,"T3",'Planificación 2026-1'!I:I,"&lt;3")</f>
        <v>0</v>
      </c>
      <c r="DB46" s="109">
        <f>SUMIFS('Planificación 2026-1'!R:R,'Planificación 2026-1'!W:W,C46,'Planificación 2026-1'!H:H,"T2",'Planificación 2026-1'!I:I,"&lt;3")</f>
        <v>0</v>
      </c>
      <c r="DC46" s="109">
        <f>SUMIFS('Planificación 2026-1'!R:R,'Planificación 2026-1'!W:W,C46,'Planificación 2026-1'!H:H,"AE",'Planificación 2026-1'!I:I,"&lt;3")</f>
        <v>0</v>
      </c>
      <c r="DD46" s="109">
        <f>SUMIFS('Planificación 2026-1'!R:R,'Planificación 2026-1'!W:W,C46,'Planificación 2026-1'!H:H,"T4",'Planificación 2026-1'!I:I,"&lt;3")</f>
        <v>0</v>
      </c>
      <c r="DE46" s="108" t="str">
        <f t="shared" si="4"/>
        <v>P06</v>
      </c>
      <c r="DF46" s="41">
        <f>IF(C46="","",SUMIFS('Planificación 2026-1'!R:R,'Planificación 2026-1'!W:W,C46,'Planificación 2026-1'!F:F,"PRINCIPAL",'Planificación 2026-1'!X:X,"VIRTUAL"))</f>
        <v>0</v>
      </c>
      <c r="DG46" s="41">
        <f>IF(C46="","",SUMIFS('Planificación 2026-1'!R:R,'Planificación 2026-1'!W:W,C46,'Planificación 2026-1'!F:F,"PRINCIPAL",'Planificación 2026-1'!X:X,"PRESENCIAL"))</f>
        <v>15</v>
      </c>
      <c r="DH46" s="41">
        <f>IF(C46="","",SUMIFS('Planificación 2026-1'!R:R,'Planificación 2026-1'!W:W,C46,'Planificación 2026-1'!F:F,"PRINCIPAL",'Planificación 2026-1'!X:X,"HIBRIDO PRESENCIAL"))</f>
        <v>0</v>
      </c>
      <c r="DI46" s="108" t="str">
        <f t="shared" si="5"/>
        <v/>
      </c>
      <c r="DJ46" s="108">
        <f>IF(C46="","",SUMIFS('Planificación 2026-1'!R:R,'Planificación 2026-1'!W:W,C46,'Planificación 2026-1'!F:F,"FILIAL",'Planificación 2026-1'!X:X,"VIRTUAL"))</f>
        <v>0</v>
      </c>
      <c r="DK46" s="110">
        <f>IF(C46="","",SUMIFS('Planificación 2026-1'!R:R,'Planificación 2026-1'!W:W,C46,'Planificación 2026-1'!F:F,"FILIAL",'Planificación 2026-1'!X:X,"PRESENCIAL"))</f>
        <v>0</v>
      </c>
      <c r="DL46" s="61">
        <f>IF(C46="","",SUMIFS('Planificación 2026-1'!R:R,'Planificación 2026-1'!W:W,C46,'Planificación 2026-1'!F:F,"FILIAL",'Planificación 2026-1'!X:X,"HIBRIDO PRESENCIAL"))</f>
        <v>0</v>
      </c>
      <c r="DM46" s="111" t="str">
        <f t="shared" si="6"/>
        <v/>
      </c>
      <c r="DN46" s="108">
        <f>IF(C46="","",SUMIFS('Planificación 2026-1'!R:R,'Planificación 2026-1'!W:W,C46,'Planificación 2026-1'!F:F,"SUNAMPE",'Planificación 2026-1'!X:X,"VIRTUAL"))</f>
        <v>0</v>
      </c>
      <c r="DO46" s="61">
        <f>IF(C46="","",SUMIFS('Planificación 2026-1'!R:R,'Planificación 2026-1'!W:W,C46,'Planificación 2026-1'!F:F,"SUNAMPE",'Planificación 2026-1'!X:X,"PRESENCIAL"))</f>
        <v>0</v>
      </c>
      <c r="DP46" s="111" t="str">
        <f t="shared" si="7"/>
        <v/>
      </c>
      <c r="DQ46" s="108">
        <f>IF(C46="","",SUMIFS('Planificación 2026-1'!R:R,'Planificación 2026-1'!W:W,C46,'Planificación 2026-1'!F:F,"HUAURA",'Planificación 2026-1'!X:X,"VIRTUAL"))</f>
        <v>0</v>
      </c>
      <c r="DR46" s="61">
        <f>IF(C46="","",SUMIFS('Planificación 2026-1'!R:R,'Planificación 2026-1'!W:W,C46,'Planificación 2026-1'!F:F,"HUAURA",'Planificación 2026-1'!X:X,"PRESENCIAL"))</f>
        <v>0</v>
      </c>
      <c r="DS46" s="76">
        <f>SUMIFS('Planificación 2026-1'!R:R,'Planificación 2026-1'!W:W,C46,'Planificación 2026-1'!F:F,"PRINCIPAL",'Planificación 2026-1'!X:X,"VIRTUAL",'Planificación 2026-1'!I:I,"&gt;2")</f>
        <v>0</v>
      </c>
      <c r="DT46" s="76">
        <f>SUMIFS('Planificación 2026-1'!R:R,'Planificación 2026-1'!W:W,C46,'Planificación 2026-1'!F:F,"PRINCIPAL",'Planificación 2026-1'!X:X,"&lt;&gt;VIRTUAL",'Planificación 2026-1'!I:I,"&gt;2")</f>
        <v>15</v>
      </c>
      <c r="DU46" s="76">
        <f>SUMIFS('Planificación 2026-1'!R:R,'Planificación 2026-1'!W:W,C46,'Planificación 2026-1'!F:F,"SUNAMPE",'Planificación 2026-1'!X:X,"VIRTUAL",'Planificación 2026-1'!I:I,"&gt;2")</f>
        <v>0</v>
      </c>
      <c r="DV46" s="76">
        <f>SUMIFS('Planificación 2026-1'!R:R,'Planificación 2026-1'!W:W,C46,'Planificación 2026-1'!F:F,"SUNAMPE",'Planificación 2026-1'!X:X,"&lt;&gt;VIRTUAL",'Planificación 2026-1'!I:I,"&gt;2")</f>
        <v>0</v>
      </c>
      <c r="DW46" s="76">
        <f>SUMIFS('Planificación 2026-1'!R:R,'Planificación 2026-1'!W:W,C46,'Planificación 2026-1'!F:F,"FILIAL",'Planificación 2026-1'!X:X,"VIRTUAL",'Planificación 2026-1'!I:I,"&gt;2")</f>
        <v>0</v>
      </c>
      <c r="DX46" s="76">
        <f>SUMIFS('Planificación 2026-1'!R:R,'Planificación 2026-1'!W:W,C46,'Planificación 2026-1'!F:F,"FILIAL",'Planificación 2026-1'!X:X,"&lt;&gt;VIRTUAL",'Planificación 2026-1'!I:I,"&gt;2")</f>
        <v>0</v>
      </c>
      <c r="DY46" s="76">
        <f>SUMIFS('Planificación 2026-1'!R:R,'Planificación 2026-1'!W:W,C46,'Planificación 2026-1'!F:F,"PORUMA",'Planificación 2026-1'!X:X,"VIRTUAL",'Planificación 2026-1'!I:I,"&gt;2")</f>
        <v>0</v>
      </c>
      <c r="DZ46" s="76">
        <f>SUMIFS('Planificación 2026-1'!R:R,'Planificación 2026-1'!W:W,C46,'Planificación 2026-1'!F:F,"PORUMA",'Planificación 2026-1'!X:X,"&lt;&gt;VIRTUAL",'Planificación 2026-1'!I:I,"&gt;2")</f>
        <v>0</v>
      </c>
      <c r="EA46" s="76">
        <f>SUMIFS('Planificación 2026-1'!R:R,'Planificación 2026-1'!W:W,C46,'Planificación 2026-1'!F:F,"HUAURA",'Planificación 2026-1'!X:X,"VIRTUAL",'Planificación 2026-1'!I:I,"&gt;2")</f>
        <v>0</v>
      </c>
      <c r="EB46" s="76">
        <f>SUMIFS('Planificación 2026-1'!R:R,'Planificación 2026-1'!W:W,C46,'Planificación 2026-1'!F:F,"HUAURA",'Planificación 2026-1'!X:X,"&lt;&gt;VIRTUAL",'Planificación 2026-1'!I:I,"&gt;2")</f>
        <v>0</v>
      </c>
      <c r="EC46" s="76">
        <f>SUMIFS('Planificación 2026-1'!R:R,'Planificación 2026-1'!W:W,C46,'Planificación 2026-1'!F:F,"PRINCIPAL",'Planificación 2026-1'!X:X,"VIRTUAL",'Planificación 2026-1'!I:I,"&lt;3")</f>
        <v>0</v>
      </c>
      <c r="ED46" s="76">
        <f>SUMIFS('Planificación 2026-1'!R:R,'Planificación 2026-1'!W:W,C46,'Planificación 2026-1'!F:F,"PRINCIPAL",'Planificación 2026-1'!X:X,"&lt;&gt;VIRTUAL",'Planificación 2026-1'!I:I,"&lt;3")</f>
        <v>0</v>
      </c>
      <c r="EE46" s="76">
        <f>SUMIFS('Planificación 2026-1'!R:R,'Planificación 2026-1'!W:W,C46,'Planificación 2026-1'!F:F,"SUNAMPE",'Planificación 2026-1'!X:X,"VIRTUAL",'Planificación 2026-1'!I:I,"&lt;3")</f>
        <v>0</v>
      </c>
      <c r="EF46" s="76">
        <f>SUMIFS('Planificación 2026-1'!R:R,'Planificación 2026-1'!W:W,C46,'Planificación 2026-1'!F:F,"SUNAMPE",'Planificación 2026-1'!X:X,"&lt;&gt;VIRTUAL",'Planificación 2026-1'!I:I,"&lt;3")</f>
        <v>0</v>
      </c>
      <c r="EG46" s="76">
        <f>SUMIFS('Planificación 2026-1'!R:R,'Planificación 2026-1'!W:W,C46,'Planificación 2026-1'!F:F,"FILIAL",'Planificación 2026-1'!X:X,"VIRTUAL",'Planificación 2026-1'!I:I,"&lt;3")</f>
        <v>0</v>
      </c>
      <c r="EH46" s="76">
        <f>SUMIFS('Planificación 2026-1'!R:R,'Planificación 2026-1'!W:W,C46,'Planificación 2026-1'!F:F,"FILIAL",'Planificación 2026-1'!X:X,"&lt;&gt;VIRTUAL",'Planificación 2026-1'!I:I,"&lt;3")</f>
        <v>0</v>
      </c>
      <c r="EI46" s="76">
        <f>SUMIFS('Planificación 2026-1'!R:R,'Planificación 2026-1'!W:W,C46,'Planificación 2026-1'!F:F,"PORUMA",'Planificación 2026-1'!X:X,"VIRTUAL",'Planificación 2026-1'!I:I,"&lt;3")</f>
        <v>0</v>
      </c>
      <c r="EJ46" s="76">
        <f>SUMIFS('Planificación 2026-1'!R:R,'Planificación 2026-1'!W:W,C46,'Planificación 2026-1'!F:F,"PORUMA",'Planificación 2026-1'!X:X,"&lt;&gt;VIRTUAL",'Planificación 2026-1'!I:I,"&lt;3")</f>
        <v>0</v>
      </c>
      <c r="EK46" s="76">
        <f>SUMIFS('Planificación 2026-1'!R:R,'Planificación 2026-1'!W:W,C46,'Planificación 2026-1'!F:F,"HUAURA",'Planificación 2026-1'!X:X,"VIRTUAL",'Planificación 2026-1'!I:I,"&lt;3")</f>
        <v>0</v>
      </c>
      <c r="EL46" s="76">
        <f>SUMIFS('Planificación 2026-1'!R:R,'Planificación 2026-1'!W:W,C46,'Planificación 2026-1'!F:F,"HUAURA",'Planificación 2026-1'!X:X,"&lt;&gt;VIRTUAL",'Planificación 2026-1'!I:I,"&lt;3")</f>
        <v>0</v>
      </c>
      <c r="EM46" s="76"/>
      <c r="EN46" s="76">
        <f t="shared" si="0"/>
        <v>0</v>
      </c>
      <c r="EO46" s="76">
        <f t="shared" si="1"/>
        <v>15</v>
      </c>
      <c r="EP46" s="76" t="b">
        <f t="shared" si="2"/>
        <v>1</v>
      </c>
      <c r="EQ46" s="76" t="str">
        <f t="shared" si="3"/>
        <v>SEDE</v>
      </c>
      <c r="ER46" s="76" t="str">
        <f t="shared" si="8"/>
        <v>PRESENCIAL</v>
      </c>
    </row>
    <row r="47" spans="1:148" hidden="1">
      <c r="A47" s="83"/>
      <c r="B47" s="119">
        <v>44</v>
      </c>
      <c r="C47" s="115" t="s">
        <v>215</v>
      </c>
      <c r="D47" s="112">
        <f>SUMIF('Planificación 2026-1'!W:W,C47,'Planificación 2026-1'!R:R)</f>
        <v>0</v>
      </c>
      <c r="E47" s="114" t="s">
        <v>173</v>
      </c>
      <c r="F47" s="115" t="s">
        <v>171</v>
      </c>
      <c r="G47" s="115" t="s">
        <v>13</v>
      </c>
      <c r="H47" s="115" t="s">
        <v>145</v>
      </c>
      <c r="I47" s="107" t="str">
        <f>IF(SUM(COUNTIFS('Planificación 2026-1'!F:F,"PRINCIPAL",'Planificación 2026-1'!W:W,C47,'Planificación 2026-1'!H:H,"AF"))&gt;0,"P01"," ")</f>
        <v xml:space="preserve"> </v>
      </c>
      <c r="J47" s="108" t="str">
        <f>IF(SUM(COUNTIFS('Planificación 2026-1'!F:F,"PRINCIPAL",'Planificación 2026-1'!W:W,C47,'Planificación 2026-1'!H:H,"EN"))&gt;0,"P02"," ")</f>
        <v xml:space="preserve"> </v>
      </c>
      <c r="K47" s="108" t="str">
        <f>IF(SUM(COUNTIFS('Planificación 2026-1'!F:F,"PRINCIPAL",'Planificación 2026-1'!W:W,C47,'Planificación 2026-1'!H:H,"IS"))&gt;0,"P03"," ")</f>
        <v xml:space="preserve"> </v>
      </c>
      <c r="L47" s="108" t="str">
        <f>IF(SUM(COUNTIFS('Planificación 2026-1'!F:F,"PRINCIPAL",'Planificación 2026-1'!W:W,C47,'Planificación 2026-1'!H:H,"PS"))&gt;0,"P04"," ")</f>
        <v xml:space="preserve"> </v>
      </c>
      <c r="M47" s="108"/>
      <c r="N47" s="108" t="str">
        <f>IF(SUM(COUNTIFS('Planificación 2026-1'!F:F,"PRINCIPAL",'Planificación 2026-1'!W:W,C47,'Planificación 2026-1'!H:H,"IN"))&gt;0,"P06"," ")</f>
        <v xml:space="preserve"> </v>
      </c>
      <c r="O47" s="108" t="str">
        <f>IF(SUM(COUNTIFS('Planificación 2026-1'!F:F,"PRINCIPAL",'Planificación 2026-1'!W:W,C47,'Planificación 2026-1'!H:H,"CA"))&gt;0,"P07"," ")</f>
        <v xml:space="preserve"> </v>
      </c>
      <c r="P47" s="108" t="str">
        <f>IF(SUM(COUNTIFS('Planificación 2026-1'!F:F,"PRINCIPAL",'Planificación 2026-1'!W:W,C47,'Planificación 2026-1'!H:H,"DE"))&gt;0,"P08"," ")</f>
        <v xml:space="preserve"> </v>
      </c>
      <c r="Q47" s="108" t="str">
        <f>IF(SUM(COUNTIFS('Planificación 2026-1'!F:F,"PRINCIPAL",'Planificación 2026-1'!W:W,C47,'Planificación 2026-1'!H:H,"OB"))&gt;0,"P09"," ")</f>
        <v xml:space="preserve"> </v>
      </c>
      <c r="R47" s="108" t="str">
        <f>IF(SUM(COUNTIFS('Planificación 2026-1'!F:F,"PRINCIPAL",'Planificación 2026-1'!W:W,C47,'Planificación 2026-1'!H:H,"MH"))&gt;0,"P31"," ")</f>
        <v xml:space="preserve"> </v>
      </c>
      <c r="S47" s="108" t="str">
        <f>IF(SUM(COUNTIFS('Planificación 2026-1'!F:F,"PRINCIPAL",'Planificación 2026-1'!W:W,C47,'Planificación 2026-1'!H:H,"IC"))&gt;0,"P32"," ")</f>
        <v xml:space="preserve"> </v>
      </c>
      <c r="T47" s="108" t="str">
        <f>IF(SUM(COUNTIFS('Planificación 2026-1'!F:F,"PRINCIPAL",'Planificación 2026-1'!W:W,C47,'Planificación 2026-1'!H:H,"AR"))&gt;0,"P34"," ")</f>
        <v xml:space="preserve"> </v>
      </c>
      <c r="U47" s="108" t="str">
        <f>IF(SUM(COUNTIFS('Planificación 2026-1'!F:F,"PRINCIPAL",'Planificación 2026-1'!W:W,C47,'Planificación 2026-1'!H:H,"T1"))&gt;0,"P35"," ")</f>
        <v xml:space="preserve"> </v>
      </c>
      <c r="V47" s="108" t="str">
        <f>IF(SUM(COUNTIFS('Planificación 2026-1'!F:F,"PRINCIPAL",'Planificación 2026-1'!W:W,C47,'Planificación 2026-1'!H:H,"T3"))&gt;0,"P36"," ")</f>
        <v xml:space="preserve"> </v>
      </c>
      <c r="W47" s="108" t="str">
        <f>IF(SUM(COUNTIFS('Planificación 2026-1'!F:F,"PRINCIPAL",'Planificación 2026-1'!W:W,C47,'Planificación 2026-1'!H:H,"T2"))&gt;0,"P37"," ")</f>
        <v xml:space="preserve"> </v>
      </c>
      <c r="X47" s="108" t="str">
        <f>IF(SUM(COUNTIFS('Planificación 2026-1'!F:F,"PRINCIPAL",'Planificación 2026-1'!W:W,C47,'Planificación 2026-1'!H:H,"AE"))&gt;0,"P38"," ")</f>
        <v xml:space="preserve"> </v>
      </c>
      <c r="Y47" s="108" t="str">
        <f>IF(SUM(COUNTIFS('Planificación 2026-1'!F:F,"PRINCIPAL",'Planificación 2026-1'!W:W,C47,'Planificación 2026-1'!H:H,"T4"))&gt;0,"P55"," ")</f>
        <v xml:space="preserve"> </v>
      </c>
      <c r="Z47" s="108" t="str">
        <f>IF(SUM(COUNTIFS('Planificación 2026-1'!F:F,"FILIAL",'Planificación 2026-1'!W:W,C47,'Planificación 2026-1'!H:H,"AF"))&gt;0," P01"," ")</f>
        <v xml:space="preserve"> </v>
      </c>
      <c r="AA47" s="108" t="str">
        <f>IF(SUM(COUNTIFS('Planificación 2026-1'!F:F,"FILIAL",'Planificación 2026-1'!W:W,C47,'Planificación 2026-1'!H:H,"EN"))&gt;0,"P02"," ")</f>
        <v xml:space="preserve"> </v>
      </c>
      <c r="AB47" s="108" t="str">
        <f>IF(SUM(COUNTIFS('Planificación 2026-1'!F:F,"FILIAL",'Planificación 2026-1'!W:W,C47,'Planificación 2026-1'!H:H,"IS"))&gt;0,"P03"," ")</f>
        <v xml:space="preserve"> </v>
      </c>
      <c r="AC47" s="108" t="str">
        <f>IF(SUM(COUNTIFS('Planificación 2026-1'!F:F,"FILIAL",'Planificación 2026-1'!W:W,C47,'Planificación 2026-1'!H:H,"PS"))&gt;0,"P04"," ")</f>
        <v xml:space="preserve"> </v>
      </c>
      <c r="AD47" s="108"/>
      <c r="AE47" s="108" t="str">
        <f>IF(SUM(COUNTIFS('Planificación 2026-1'!F:F,"FILIAL",'Planificación 2026-1'!W:W,C47,'Planificación 2026-1'!H:H,"IN"))&gt;0,"P06"," ")</f>
        <v xml:space="preserve"> </v>
      </c>
      <c r="AF47" s="108" t="str">
        <f>IF(SUM(COUNTIFS('Planificación 2026-1'!F:F,"FILIAL",'Planificación 2026-1'!W:W,C47,'Planificación 2026-1'!H:H,"CA"))&gt;0,"P07"," ")</f>
        <v xml:space="preserve"> </v>
      </c>
      <c r="AG47" s="108" t="str">
        <f>IF(SUM(COUNTIFS('Planificación 2026-1'!F:F,"FILIAL",'Planificación 2026-1'!W:W,C47,'Planificación 2026-1'!H:H,"DE"))&gt;0,"P08"," ")</f>
        <v xml:space="preserve"> </v>
      </c>
      <c r="AH47" s="108" t="str">
        <f>IF(SUM(COUNTIFS('Planificación 2026-1'!F:F,"FILIAL",'Planificación 2026-1'!W:W,C47,'Planificación 2026-1'!H:H,"OB"))&gt;0,"P09"," ")</f>
        <v xml:space="preserve"> </v>
      </c>
      <c r="AI47" s="108" t="str">
        <f>IF(SUM(COUNTIFS('Planificación 2026-1'!F:F,"FILIAL",'Planificación 2026-1'!W:W,C47,'Planificación 2026-1'!H:H,"MH"))&gt;0,"P31"," ")</f>
        <v xml:space="preserve"> </v>
      </c>
      <c r="AJ47" s="108" t="str">
        <f>IF(SUM(COUNTIFS('Planificación 2026-1'!F:F,"FILIAL",'Planificación 2026-1'!W:W,C47,'Planificación 2026-1'!H:H,"IC"))&gt;0,"P32"," ")</f>
        <v xml:space="preserve"> </v>
      </c>
      <c r="AK47" s="108" t="str">
        <f>IF(SUM(COUNTIFS('Planificación 2026-1'!F:F,"FILIAL",'Planificación 2026-1'!W:W,C47,'Planificación 2026-1'!H:H,"AR"))&gt;0,"P34"," ")</f>
        <v xml:space="preserve"> </v>
      </c>
      <c r="AL47" s="108" t="str">
        <f>IF(SUM(COUNTIFS('Planificación 2026-1'!F:F,"FILIAL",'Planificación 2026-1'!W:W,C47,'Planificación 2026-1'!H:H,"T1"))&gt;0,"P35"," ")</f>
        <v xml:space="preserve"> </v>
      </c>
      <c r="AM47" s="108" t="str">
        <f>IF(SUM(COUNTIFS('Planificación 2026-1'!F:F,"FILIAL",'Planificación 2026-1'!W:W,C47,'Planificación 2026-1'!H:H,"T3"))&gt;0,"P36"," ")</f>
        <v xml:space="preserve"> </v>
      </c>
      <c r="AN47" s="108" t="str">
        <f>IF(SUM(COUNTIFS('Planificación 2026-1'!F:F,"FILIAL",'Planificación 2026-1'!W:W,C47,'Planificación 2026-1'!H:H,"T2"))&gt;0,"P37"," ")</f>
        <v xml:space="preserve"> </v>
      </c>
      <c r="AO47" s="108" t="str">
        <f>IF(SUM(COUNTIFS('Planificación 2026-1'!F:F,"FILIAL",'Planificación 2026-1'!W:W,C47,'Planificación 2026-1'!H:H,"AE"))&gt;0,"P38"," ")</f>
        <v xml:space="preserve"> </v>
      </c>
      <c r="AP47" s="108" t="str">
        <f>IF(SUM(COUNTIFS('Planificación 2026-1'!F:F,"FILIAL",'Planificación 2026-1'!W:W,C47,'Planificación 2026-1'!H:H,"T4"))&gt;0,"P55"," ")</f>
        <v xml:space="preserve"> </v>
      </c>
      <c r="AQ47" s="108" t="str">
        <f>IF(SUM(COUNTIFS('Planificación 2026-1'!F:F,"SUNAMPE",'Planificación 2026-1'!W:W,C47,'Planificación 2026-1'!H:H,"AF"))&gt;0," P01"," ")</f>
        <v xml:space="preserve"> </v>
      </c>
      <c r="AR47" s="108" t="str">
        <f>IF(SUM(COUNTIFS('Planificación 2026-1'!F:F,"SUNAMPE",'Planificación 2026-1'!W:W,C47,'Planificación 2026-1'!H:H,"EN"))&gt;0,"P02"," ")</f>
        <v xml:space="preserve"> </v>
      </c>
      <c r="AS47" s="108" t="str">
        <f>IF(SUM(COUNTIFS('Planificación 2026-1'!F:F,"SUNAMPE",'Planificación 2026-1'!W:W,C47,'Planificación 2026-1'!H:H,"IS"))&gt;0,"P03"," ")</f>
        <v xml:space="preserve"> </v>
      </c>
      <c r="AT47" s="108" t="str">
        <f>IF(SUM(COUNTIFS('Planificación 2026-1'!F:F,"SUNAMPE",'Planificación 2026-1'!W:W,C47,'Planificación 2026-1'!H:H,"PS"))&gt;0,"P04"," ")</f>
        <v xml:space="preserve"> </v>
      </c>
      <c r="AU47" s="108"/>
      <c r="AV47" s="108" t="str">
        <f>IF(SUM(COUNTIFS('Planificación 2026-1'!F:F,"SUNAMPE",'Planificación 2026-1'!W:W,C47,'Planificación 2026-1'!H:H,"IN"))&gt;0,"P06"," ")</f>
        <v xml:space="preserve"> </v>
      </c>
      <c r="AW47" s="108" t="str">
        <f>IF(SUM(COUNTIFS('Planificación 2026-1'!F:F,"SUNAMPE",'Planificación 2026-1'!W:W,C47,'Planificación 2026-1'!H:H,"CA"))&gt;0,"P07"," ")</f>
        <v xml:space="preserve"> </v>
      </c>
      <c r="AX47" s="108" t="str">
        <f>IF(SUM(COUNTIFS('Planificación 2026-1'!F:F,"SUNAMPE",'Planificación 2026-1'!W:W,C47,'Planificación 2026-1'!H:H,"DE"))&gt;0,"P08"," ")</f>
        <v xml:space="preserve"> </v>
      </c>
      <c r="AY47" s="108" t="str">
        <f>IF(SUM(COUNTIFS('Planificación 2026-1'!F:F,"SUNAMPE",'Planificación 2026-1'!W:W,C47,'Planificación 2026-1'!H:H,"OB"))&gt;0,"P09"," ")</f>
        <v xml:space="preserve"> </v>
      </c>
      <c r="AZ47" s="108" t="str">
        <f>IF(SUM(COUNTIFS('Planificación 2026-1'!F:F,"SUNAMPE",'Planificación 2026-1'!W:W,C47,'Planificación 2026-1'!H:H,"MH"))&gt;0,"P31"," ")</f>
        <v xml:space="preserve"> </v>
      </c>
      <c r="BA47" s="108" t="str">
        <f>IF(SUM(COUNTIFS('Planificación 2026-1'!F:F,"SUNAMPE",'Planificación 2026-1'!W:W,C47,'Planificación 2026-1'!H:H,"IC"))&gt;0,"P32"," ")</f>
        <v xml:space="preserve"> </v>
      </c>
      <c r="BB47" s="108" t="str">
        <f>IF(SUM(COUNTIFS('Planificación 2026-1'!F:F,"SUNAMPE",'Planificación 2026-1'!W:W,C47,'Planificación 2026-1'!H:H,"AR"))&gt;0,"P34"," ")</f>
        <v xml:space="preserve"> </v>
      </c>
      <c r="BC47" s="108" t="str">
        <f>IF(SUM(COUNTIFS('Planificación 2026-1'!F:F,"SUNAMPE",'Planificación 2026-1'!W:W,C47,'Planificación 2026-1'!H:H,"T1"))&gt;0,"P35"," ")</f>
        <v xml:space="preserve"> </v>
      </c>
      <c r="BD47" s="108" t="str">
        <f>IF(SUM(COUNTIFS('Planificación 2026-1'!F:F,"SUNAMPE",'Planificación 2026-1'!W:W,C47,'Planificación 2026-1'!H:H,"T3"))&gt;0,"P36"," ")</f>
        <v xml:space="preserve"> </v>
      </c>
      <c r="BE47" s="108" t="str">
        <f>IF(SUM(COUNTIFS('Planificación 2026-1'!F:F,"SUNAMPE",'Planificación 2026-1'!W:W,C47,'Planificación 2026-1'!H:H,"T2"))&gt;0,"P37"," ")</f>
        <v xml:space="preserve"> </v>
      </c>
      <c r="BF47" s="108" t="str">
        <f>IF(SUM(COUNTIFS('Planificación 2026-1'!F:F,"SUNAMPE",'Planificación 2026-1'!W:W,C47,'Planificación 2026-1'!H:H,"AE"))&gt;0,"P38"," ")</f>
        <v xml:space="preserve"> </v>
      </c>
      <c r="BG47" s="108" t="str">
        <f>IF(SUM(COUNTIFS('Planificación 2026-1'!F:F,"SUNAMPE",'Planificación 2026-1'!W:W,C47,'Planificación 2026-1'!H:H,"T4"))&gt;0,"P55"," ")</f>
        <v xml:space="preserve"> </v>
      </c>
      <c r="BH47" s="108" t="str">
        <f>IF(SUM(COUNTIFS('Planificación 2026-1'!F:F,"HUAURA",'Planificación 2026-1'!W:W,C47,'Planificación 2026-1'!H:H,"AF"))&gt;0," P01"," ")</f>
        <v xml:space="preserve"> </v>
      </c>
      <c r="BI47" s="108" t="str">
        <f>IF(SUM(COUNTIFS('Planificación 2026-1'!F:F,"HUAURA",'Planificación 2026-1'!W:W,C47,'Planificación 2026-1'!H:H,"EN"))&gt;0,"P02"," ")</f>
        <v xml:space="preserve"> </v>
      </c>
      <c r="BJ47" s="108" t="str">
        <f>IF(SUM(COUNTIFS('Planificación 2026-1'!F:F,"HUAURA",'Planificación 2026-1'!W:W,C47,'Planificación 2026-1'!H:H,"IS"))&gt;0,"P03"," ")</f>
        <v xml:space="preserve"> </v>
      </c>
      <c r="BK47" s="108" t="str">
        <f>IF(SUM(COUNTIFS('Planificación 2026-1'!F:F,"HUAURA",'Planificación 2026-1'!W:W,C47,'Planificación 2026-1'!H:H,"PS"))&gt;0,"P04"," ")</f>
        <v xml:space="preserve"> </v>
      </c>
      <c r="BL47" s="108"/>
      <c r="BM47" s="108" t="str">
        <f>IF(SUM(COUNTIFS('Planificación 2026-1'!F:F,"HUAURA",'Planificación 2026-1'!W:W,C47,'Planificación 2026-1'!H:H,"IN"))&gt;0,"P06"," ")</f>
        <v xml:space="preserve"> </v>
      </c>
      <c r="BN47" s="108" t="str">
        <f>IF(SUM(COUNTIFS('Planificación 2026-1'!F:F,"HUAURA",'Planificación 2026-1'!W:W,C47,'Planificación 2026-1'!H:H,"CA"))&gt;0,"P07"," ")</f>
        <v xml:space="preserve"> </v>
      </c>
      <c r="BO47" s="108" t="str">
        <f>IF(SUM(COUNTIFS('Planificación 2026-1'!F:F,"HUAURA",'Planificación 2026-1'!W:W,C47,'Planificación 2026-1'!H:H,"DE"))&gt;0,"P08"," ")</f>
        <v xml:space="preserve"> </v>
      </c>
      <c r="BP47" s="108" t="str">
        <f>IF(SUM(COUNTIFS('Planificación 2026-1'!F:F,"HUAURA",'Planificación 2026-1'!W:W,C47,'Planificación 2026-1'!H:H,"OB"))&gt;0,"P09"," ")</f>
        <v xml:space="preserve"> </v>
      </c>
      <c r="BQ47" s="108" t="str">
        <f>IF(SUM(COUNTIFS('Planificación 2026-1'!F:F,"HUAURA",'Planificación 2026-1'!W:W,C47,'Planificación 2026-1'!H:H,"MH"))&gt;0,"P31"," ")</f>
        <v xml:space="preserve"> </v>
      </c>
      <c r="BR47" s="108" t="str">
        <f>IF(SUM(COUNTIFS('Planificación 2026-1'!F:F,"HUAURA",'Planificación 2026-1'!W:W,C47,'Planificación 2026-1'!H:H,"IC"))&gt;0,"P32"," ")</f>
        <v xml:space="preserve"> </v>
      </c>
      <c r="BS47" s="108" t="str">
        <f>IF(SUM(COUNTIFS('Planificación 2026-1'!F:F,"HUAURA",'Planificación 2026-1'!W:W,C47,'Planificación 2026-1'!H:H,"AR"))&gt;0,"P34"," ")</f>
        <v xml:space="preserve"> </v>
      </c>
      <c r="BT47" s="108" t="str">
        <f>IF(SUM(COUNTIFS('Planificación 2026-1'!F:F,"HUAURA",'Planificación 2026-1'!W:W,C47,'Planificación 2026-1'!H:H,"T1"))&gt;0,"P35"," ")</f>
        <v xml:space="preserve"> </v>
      </c>
      <c r="BU47" s="108" t="str">
        <f>IF(SUM(COUNTIFS('Planificación 2026-1'!F:F,"HUAURA",'Planificación 2026-1'!W:W,C47,'Planificación 2026-1'!H:H,"T3"))&gt;0,"P36"," ")</f>
        <v xml:space="preserve"> </v>
      </c>
      <c r="BV47" s="108" t="str">
        <f>IF(SUM(COUNTIFS('Planificación 2026-1'!F:F,"HUAURA",'Planificación 2026-1'!W:W,C47,'Planificación 2026-1'!H:H,"T2"))&gt;0,"P37"," ")</f>
        <v xml:space="preserve"> </v>
      </c>
      <c r="BW47" s="108" t="str">
        <f>IF(SUM(COUNTIFS('Planificación 2026-1'!F:F,"HUAURA",'Planificación 2026-1'!W:W,C47,'Planificación 2026-1'!H:H,"AE"))&gt;0,"P38"," ")</f>
        <v xml:space="preserve"> </v>
      </c>
      <c r="BX47" s="108" t="str">
        <f>IF(SUM(COUNTIFS('Planificación 2026-1'!F:F,"HUAURA",'Planificación 2026-1'!W:W,C47,'Planificación 2026-1'!H:H,"T4"))&gt;0,"P55"," ")</f>
        <v xml:space="preserve"> </v>
      </c>
      <c r="BY47" s="109">
        <f>SUMIFS('Planificación 2026-1'!R:R,'Planificación 2026-1'!W:W,C47,'Planificación 2026-1'!H:H,"AF",'Planificación 2026-1'!I:I,"&gt;2")</f>
        <v>0</v>
      </c>
      <c r="BZ47" s="109">
        <f>SUMIFS('Planificación 2026-1'!R:R,'Planificación 2026-1'!W:W,C47,'Planificación 2026-1'!H:H,"EN",'Planificación 2026-1'!I:I,"&gt;2")</f>
        <v>0</v>
      </c>
      <c r="CA47" s="109">
        <f>SUMIFS('Planificación 2026-1'!R:R,'Planificación 2026-1'!W:W,C47,'Planificación 2026-1'!H:H,"IS",'Planificación 2026-1'!I:I,"&gt;2")</f>
        <v>0</v>
      </c>
      <c r="CB47" s="109">
        <f>SUMIFS('Planificación 2026-1'!R:R,'Planificación 2026-1'!W:W,C47,'Planificación 2026-1'!H:H,"PS",'Planificación 2026-1'!I:I,"&gt;2")</f>
        <v>0</v>
      </c>
      <c r="CC47" s="109">
        <f>SUMIFS('Planificación 2026-1'!R:R,'Planificación 2026-1'!W:W,C47,'Planificación 2026-1'!H:H,"IN",'Planificación 2026-1'!I:I,"&gt;2")</f>
        <v>0</v>
      </c>
      <c r="CD47" s="109">
        <f>SUMIFS('Planificación 2026-1'!R:R,'Planificación 2026-1'!W:W,C47,'Planificación 2026-1'!H:H,"CA",'Planificación 2026-1'!I:I,"&gt;2")</f>
        <v>0</v>
      </c>
      <c r="CE47" s="109">
        <f>SUMIFS('Planificación 2026-1'!R:R,'Planificación 2026-1'!W:W,C47,'Planificación 2026-1'!H:H,"DE",'Planificación 2026-1'!I:I,"&gt;2")</f>
        <v>0</v>
      </c>
      <c r="CF47" s="109">
        <f>SUMIFS('Planificación 2026-1'!R:R,'Planificación 2026-1'!W:W,C47,'Planificación 2026-1'!H:H,"OB",'Planificación 2026-1'!I:I,"&gt;2")</f>
        <v>0</v>
      </c>
      <c r="CG47" s="109">
        <f>SUMIFS('Planificación 2026-1'!R:R,'Planificación 2026-1'!W:W,C47,'Planificación 2026-1'!H:H,"MH",'Planificación 2026-1'!I:I,"&gt;2")</f>
        <v>0</v>
      </c>
      <c r="CH47" s="109">
        <f>SUMIFS('Planificación 2026-1'!R:R,'Planificación 2026-1'!W:W,C47,'Planificación 2026-1'!H:H,"IC",'Planificación 2026-1'!I:I,"&gt;2")</f>
        <v>0</v>
      </c>
      <c r="CI47" s="109">
        <f>SUMIFS('Planificación 2026-1'!R:R,'Planificación 2026-1'!W:W,C47,'Planificación 2026-1'!H:H,"AR",'Planificación 2026-1'!I:I,"&gt;2")</f>
        <v>0</v>
      </c>
      <c r="CJ47" s="109">
        <f>SUMIFS('Planificación 2026-1'!R:R,'Planificación 2026-1'!W:W,C47,'Planificación 2026-1'!H:H,"T1",'Planificación 2026-1'!I:I,"&gt;2")</f>
        <v>0</v>
      </c>
      <c r="CK47" s="109">
        <f>SUMIFS('Planificación 2026-1'!R:R,'Planificación 2026-1'!W:W,C47,'Planificación 2026-1'!H:H,"T3",'Planificación 2026-1'!I:I,"&gt;2")</f>
        <v>0</v>
      </c>
      <c r="CL47" s="109">
        <f>SUMIFS('Planificación 2026-1'!R:R,'Planificación 2026-1'!W:W,C47,'Planificación 2026-1'!H:H,"T2",'Planificación 2026-1'!I:I,"&gt;2")</f>
        <v>0</v>
      </c>
      <c r="CM47" s="109">
        <f>SUMIFS('Planificación 2026-1'!R:R,'Planificación 2026-1'!W:W,C47,'Planificación 2026-1'!H:H,"AE",'Planificación 2026-1'!I:I,"&gt;2")</f>
        <v>0</v>
      </c>
      <c r="CN47" s="109">
        <f>SUMIFS('Planificación 2026-1'!R:R,'Planificación 2026-1'!W:W,C47,'Planificación 2026-1'!H:H,"T4",'Planificación 2026-1'!I:I,"&gt;2")</f>
        <v>0</v>
      </c>
      <c r="CO47" s="109">
        <f>SUMIFS('Planificación 2026-1'!R:R,'Planificación 2026-1'!W:W,C47,'Planificación 2026-1'!H:H,"AF",'Planificación 2026-1'!I:I,"&lt;3")</f>
        <v>0</v>
      </c>
      <c r="CP47" s="109">
        <f>SUMIFS('Planificación 2026-1'!R:R,'Planificación 2026-1'!W:W,C47,'Planificación 2026-1'!H:H,"EN",'Planificación 2026-1'!I:I,"&lt;3")</f>
        <v>0</v>
      </c>
      <c r="CQ47" s="109">
        <f>SUMIFS('Planificación 2026-1'!R:R,'Planificación 2026-1'!W:W,C47,'Planificación 2026-1'!H:H,"IS",'Planificación 2026-1'!I:I,"&lt;3")</f>
        <v>0</v>
      </c>
      <c r="CR47" s="109">
        <f>SUMIFS('Planificación 2026-1'!R:R,'Planificación 2026-1'!W:W,C47,'Planificación 2026-1'!H:H,"PS",'Planificación 2026-1'!I:I,"&lt;3")</f>
        <v>0</v>
      </c>
      <c r="CS47" s="109">
        <f>SUMIFS('Planificación 2026-1'!R:R,'Planificación 2026-1'!W:W,C47,'Planificación 2026-1'!H:H,"IN",'Planificación 2026-1'!I:I,"&lt;3")</f>
        <v>0</v>
      </c>
      <c r="CT47" s="109">
        <f>SUMIFS('Planificación 2026-1'!R:R,'Planificación 2026-1'!W:W,C47,'Planificación 2026-1'!H:H,"CA",'Planificación 2026-1'!I:I,"&lt;3")</f>
        <v>0</v>
      </c>
      <c r="CU47" s="109">
        <f>SUMIFS('Planificación 2026-1'!R:R,'Planificación 2026-1'!W:W,C47,'Planificación 2026-1'!H:H,"DE",'Planificación 2026-1'!I:I,"&lt;3")</f>
        <v>0</v>
      </c>
      <c r="CV47" s="109">
        <f>SUMIFS('Planificación 2026-1'!R:R,'Planificación 2026-1'!W:W,C47,'Planificación 2026-1'!H:H,"OB",'Planificación 2026-1'!I:I,"&lt;3")</f>
        <v>0</v>
      </c>
      <c r="CW47" s="109">
        <f>SUMIFS('Planificación 2026-1'!R:R,'Planificación 2026-1'!W:W,C47,'Planificación 2026-1'!H:H,"MH",'Planificación 2026-1'!I:I,"&lt;3")</f>
        <v>0</v>
      </c>
      <c r="CX47" s="109">
        <f>SUMIFS('Planificación 2026-1'!R:R,'Planificación 2026-1'!W:W,C47,'Planificación 2026-1'!H:H,"IC",'Planificación 2026-1'!I:I,"&lt;3")</f>
        <v>0</v>
      </c>
      <c r="CY47" s="109">
        <f>SUMIFS('Planificación 2026-1'!R:R,'Planificación 2026-1'!W:W,C47,'Planificación 2026-1'!H:H,"AR",'Planificación 2026-1'!I:I,"&lt;3")</f>
        <v>0</v>
      </c>
      <c r="CZ47" s="109">
        <f>SUMIFS('Planificación 2026-1'!R:R,'Planificación 2026-1'!W:W,C47,'Planificación 2026-1'!H:H,"T1",'Planificación 2026-1'!I:I,"&lt;3")</f>
        <v>0</v>
      </c>
      <c r="DA47" s="109">
        <f>SUMIFS('Planificación 2026-1'!R:R,'Planificación 2026-1'!W:W,C47,'Planificación 2026-1'!H:H,"T3",'Planificación 2026-1'!I:I,"&lt;3")</f>
        <v>0</v>
      </c>
      <c r="DB47" s="109">
        <f>SUMIFS('Planificación 2026-1'!R:R,'Planificación 2026-1'!W:W,C47,'Planificación 2026-1'!H:H,"T2",'Planificación 2026-1'!I:I,"&lt;3")</f>
        <v>0</v>
      </c>
      <c r="DC47" s="109">
        <f>SUMIFS('Planificación 2026-1'!R:R,'Planificación 2026-1'!W:W,C47,'Planificación 2026-1'!H:H,"AE",'Planificación 2026-1'!I:I,"&lt;3")</f>
        <v>0</v>
      </c>
      <c r="DD47" s="109">
        <f>SUMIFS('Planificación 2026-1'!R:R,'Planificación 2026-1'!W:W,C47,'Planificación 2026-1'!H:H,"T4",'Planificación 2026-1'!I:I,"&lt;3")</f>
        <v>0</v>
      </c>
      <c r="DE47" s="108" t="str">
        <f t="shared" si="4"/>
        <v/>
      </c>
      <c r="DF47" s="41">
        <f>IF(C47="","",SUMIFS('Planificación 2026-1'!R:R,'Planificación 2026-1'!W:W,C47,'Planificación 2026-1'!F:F,"PRINCIPAL",'Planificación 2026-1'!X:X,"VIRTUAL"))</f>
        <v>0</v>
      </c>
      <c r="DG47" s="41">
        <f>IF(C47="","",SUMIFS('Planificación 2026-1'!R:R,'Planificación 2026-1'!W:W,C47,'Planificación 2026-1'!F:F,"PRINCIPAL",'Planificación 2026-1'!X:X,"PRESENCIAL"))</f>
        <v>0</v>
      </c>
      <c r="DH47" s="41">
        <f>IF(C47="","",SUMIFS('Planificación 2026-1'!R:R,'Planificación 2026-1'!W:W,C47,'Planificación 2026-1'!F:F,"PRINCIPAL",'Planificación 2026-1'!X:X,"HIBRIDO PRESENCIAL"))</f>
        <v>0</v>
      </c>
      <c r="DI47" s="108" t="str">
        <f t="shared" si="5"/>
        <v/>
      </c>
      <c r="DJ47" s="108">
        <f>IF(C47="","",SUMIFS('Planificación 2026-1'!R:R,'Planificación 2026-1'!W:W,C47,'Planificación 2026-1'!F:F,"FILIAL",'Planificación 2026-1'!X:X,"VIRTUAL"))</f>
        <v>0</v>
      </c>
      <c r="DK47" s="110">
        <f>IF(C47="","",SUMIFS('Planificación 2026-1'!R:R,'Planificación 2026-1'!W:W,C47,'Planificación 2026-1'!F:F,"FILIAL",'Planificación 2026-1'!X:X,"PRESENCIAL"))</f>
        <v>0</v>
      </c>
      <c r="DL47" s="61">
        <f>IF(C47="","",SUMIFS('Planificación 2026-1'!R:R,'Planificación 2026-1'!W:W,C47,'Planificación 2026-1'!F:F,"FILIAL",'Planificación 2026-1'!X:X,"HIBRIDO PRESENCIAL"))</f>
        <v>0</v>
      </c>
      <c r="DM47" s="111" t="str">
        <f t="shared" si="6"/>
        <v/>
      </c>
      <c r="DN47" s="108">
        <f>IF(C47="","",SUMIFS('Planificación 2026-1'!R:R,'Planificación 2026-1'!W:W,C47,'Planificación 2026-1'!F:F,"SUNAMPE",'Planificación 2026-1'!X:X,"VIRTUAL"))</f>
        <v>0</v>
      </c>
      <c r="DO47" s="61">
        <f>IF(C47="","",SUMIFS('Planificación 2026-1'!R:R,'Planificación 2026-1'!W:W,C47,'Planificación 2026-1'!F:F,"SUNAMPE",'Planificación 2026-1'!X:X,"PRESENCIAL"))</f>
        <v>0</v>
      </c>
      <c r="DP47" s="111" t="str">
        <f t="shared" si="7"/>
        <v/>
      </c>
      <c r="DQ47" s="108">
        <f>IF(C47="","",SUMIFS('Planificación 2026-1'!R:R,'Planificación 2026-1'!W:W,C47,'Planificación 2026-1'!F:F,"HUAURA",'Planificación 2026-1'!X:X,"VIRTUAL"))</f>
        <v>0</v>
      </c>
      <c r="DR47" s="61">
        <f>IF(C47="","",SUMIFS('Planificación 2026-1'!R:R,'Planificación 2026-1'!W:W,C47,'Planificación 2026-1'!F:F,"HUAURA",'Planificación 2026-1'!X:X,"PRESENCIAL"))</f>
        <v>0</v>
      </c>
      <c r="DS47" s="76">
        <f>SUMIFS('Planificación 2026-1'!R:R,'Planificación 2026-1'!W:W,C47,'Planificación 2026-1'!F:F,"PRINCIPAL",'Planificación 2026-1'!X:X,"VIRTUAL",'Planificación 2026-1'!I:I,"&gt;2")</f>
        <v>0</v>
      </c>
      <c r="DT47" s="76">
        <f>SUMIFS('Planificación 2026-1'!R:R,'Planificación 2026-1'!W:W,C47,'Planificación 2026-1'!F:F,"PRINCIPAL",'Planificación 2026-1'!X:X,"&lt;&gt;VIRTUAL",'Planificación 2026-1'!I:I,"&gt;2")</f>
        <v>0</v>
      </c>
      <c r="DU47" s="76">
        <f>SUMIFS('Planificación 2026-1'!R:R,'Planificación 2026-1'!W:W,C47,'Planificación 2026-1'!F:F,"SUNAMPE",'Planificación 2026-1'!X:X,"VIRTUAL",'Planificación 2026-1'!I:I,"&gt;2")</f>
        <v>0</v>
      </c>
      <c r="DV47" s="76">
        <f>SUMIFS('Planificación 2026-1'!R:R,'Planificación 2026-1'!W:W,C47,'Planificación 2026-1'!F:F,"SUNAMPE",'Planificación 2026-1'!X:X,"&lt;&gt;VIRTUAL",'Planificación 2026-1'!I:I,"&gt;2")</f>
        <v>0</v>
      </c>
      <c r="DW47" s="76">
        <f>SUMIFS('Planificación 2026-1'!R:R,'Planificación 2026-1'!W:W,C47,'Planificación 2026-1'!F:F,"FILIAL",'Planificación 2026-1'!X:X,"VIRTUAL",'Planificación 2026-1'!I:I,"&gt;2")</f>
        <v>0</v>
      </c>
      <c r="DX47" s="76">
        <f>SUMIFS('Planificación 2026-1'!R:R,'Planificación 2026-1'!W:W,C47,'Planificación 2026-1'!F:F,"FILIAL",'Planificación 2026-1'!X:X,"&lt;&gt;VIRTUAL",'Planificación 2026-1'!I:I,"&gt;2")</f>
        <v>0</v>
      </c>
      <c r="DY47" s="76">
        <f>SUMIFS('Planificación 2026-1'!R:R,'Planificación 2026-1'!W:W,C47,'Planificación 2026-1'!F:F,"PORUMA",'Planificación 2026-1'!X:X,"VIRTUAL",'Planificación 2026-1'!I:I,"&gt;2")</f>
        <v>0</v>
      </c>
      <c r="DZ47" s="76">
        <f>SUMIFS('Planificación 2026-1'!R:R,'Planificación 2026-1'!W:W,C47,'Planificación 2026-1'!F:F,"PORUMA",'Planificación 2026-1'!X:X,"&lt;&gt;VIRTUAL",'Planificación 2026-1'!I:I,"&gt;2")</f>
        <v>0</v>
      </c>
      <c r="EA47" s="76">
        <f>SUMIFS('Planificación 2026-1'!R:R,'Planificación 2026-1'!W:W,C47,'Planificación 2026-1'!F:F,"HUAURA",'Planificación 2026-1'!X:X,"VIRTUAL",'Planificación 2026-1'!I:I,"&gt;2")</f>
        <v>0</v>
      </c>
      <c r="EB47" s="76">
        <f>SUMIFS('Planificación 2026-1'!R:R,'Planificación 2026-1'!W:W,C47,'Planificación 2026-1'!F:F,"HUAURA",'Planificación 2026-1'!X:X,"&lt;&gt;VIRTUAL",'Planificación 2026-1'!I:I,"&gt;2")</f>
        <v>0</v>
      </c>
      <c r="EC47" s="76">
        <f>SUMIFS('Planificación 2026-1'!R:R,'Planificación 2026-1'!W:W,C47,'Planificación 2026-1'!F:F,"PRINCIPAL",'Planificación 2026-1'!X:X,"VIRTUAL",'Planificación 2026-1'!I:I,"&lt;3")</f>
        <v>0</v>
      </c>
      <c r="ED47" s="76">
        <f>SUMIFS('Planificación 2026-1'!R:R,'Planificación 2026-1'!W:W,C47,'Planificación 2026-1'!F:F,"PRINCIPAL",'Planificación 2026-1'!X:X,"&lt;&gt;VIRTUAL",'Planificación 2026-1'!I:I,"&lt;3")</f>
        <v>0</v>
      </c>
      <c r="EE47" s="76">
        <f>SUMIFS('Planificación 2026-1'!R:R,'Planificación 2026-1'!W:W,C47,'Planificación 2026-1'!F:F,"SUNAMPE",'Planificación 2026-1'!X:X,"VIRTUAL",'Planificación 2026-1'!I:I,"&lt;3")</f>
        <v>0</v>
      </c>
      <c r="EF47" s="76">
        <f>SUMIFS('Planificación 2026-1'!R:R,'Planificación 2026-1'!W:W,C47,'Planificación 2026-1'!F:F,"SUNAMPE",'Planificación 2026-1'!X:X,"&lt;&gt;VIRTUAL",'Planificación 2026-1'!I:I,"&lt;3")</f>
        <v>0</v>
      </c>
      <c r="EG47" s="76">
        <f>SUMIFS('Planificación 2026-1'!R:R,'Planificación 2026-1'!W:W,C47,'Planificación 2026-1'!F:F,"FILIAL",'Planificación 2026-1'!X:X,"VIRTUAL",'Planificación 2026-1'!I:I,"&lt;3")</f>
        <v>0</v>
      </c>
      <c r="EH47" s="76">
        <f>SUMIFS('Planificación 2026-1'!R:R,'Planificación 2026-1'!W:W,C47,'Planificación 2026-1'!F:F,"FILIAL",'Planificación 2026-1'!X:X,"&lt;&gt;VIRTUAL",'Planificación 2026-1'!I:I,"&lt;3")</f>
        <v>0</v>
      </c>
      <c r="EI47" s="76">
        <f>SUMIFS('Planificación 2026-1'!R:R,'Planificación 2026-1'!W:W,C47,'Planificación 2026-1'!F:F,"PORUMA",'Planificación 2026-1'!X:X,"VIRTUAL",'Planificación 2026-1'!I:I,"&lt;3")</f>
        <v>0</v>
      </c>
      <c r="EJ47" s="76">
        <f>SUMIFS('Planificación 2026-1'!R:R,'Planificación 2026-1'!W:W,C47,'Planificación 2026-1'!F:F,"PORUMA",'Planificación 2026-1'!X:X,"&lt;&gt;VIRTUAL",'Planificación 2026-1'!I:I,"&lt;3")</f>
        <v>0</v>
      </c>
      <c r="EK47" s="76">
        <f>SUMIFS('Planificación 2026-1'!R:R,'Planificación 2026-1'!W:W,C47,'Planificación 2026-1'!F:F,"HUAURA",'Planificación 2026-1'!X:X,"VIRTUAL",'Planificación 2026-1'!I:I,"&lt;3")</f>
        <v>0</v>
      </c>
      <c r="EL47" s="76">
        <f>SUMIFS('Planificación 2026-1'!R:R,'Planificación 2026-1'!W:W,C47,'Planificación 2026-1'!F:F,"HUAURA",'Planificación 2026-1'!X:X,"&lt;&gt;VIRTUAL",'Planificación 2026-1'!I:I,"&lt;3")</f>
        <v>0</v>
      </c>
      <c r="EM47" s="76"/>
      <c r="EN47" s="76">
        <f t="shared" si="0"/>
        <v>0</v>
      </c>
      <c r="EO47" s="76">
        <f t="shared" si="1"/>
        <v>0</v>
      </c>
      <c r="EP47" s="76" t="b">
        <f t="shared" si="2"/>
        <v>1</v>
      </c>
      <c r="EQ47" s="76" t="str">
        <f t="shared" si="3"/>
        <v/>
      </c>
      <c r="ER47" s="76" t="str">
        <f t="shared" si="8"/>
        <v>PRESENCIAL</v>
      </c>
    </row>
    <row r="48" spans="1:148" hidden="1">
      <c r="A48" s="83"/>
      <c r="B48" s="119">
        <v>45</v>
      </c>
      <c r="C48" s="115" t="s">
        <v>216</v>
      </c>
      <c r="D48" s="112">
        <f>SUMIF('Planificación 2026-1'!W:W,C48,'Planificación 2026-1'!R:R)</f>
        <v>0</v>
      </c>
      <c r="E48" s="114" t="s">
        <v>170</v>
      </c>
      <c r="F48" s="115" t="s">
        <v>171</v>
      </c>
      <c r="G48" s="115" t="s">
        <v>13</v>
      </c>
      <c r="H48" s="115" t="s">
        <v>128</v>
      </c>
      <c r="I48" s="107" t="str">
        <f>IF(SUM(COUNTIFS('Planificación 2026-1'!F:F,"PRINCIPAL",'Planificación 2026-1'!W:W,C48,'Planificación 2026-1'!H:H,"AF"))&gt;0,"P01"," ")</f>
        <v xml:space="preserve"> </v>
      </c>
      <c r="J48" s="108" t="str">
        <f>IF(SUM(COUNTIFS('Planificación 2026-1'!F:F,"PRINCIPAL",'Planificación 2026-1'!W:W,C48,'Planificación 2026-1'!H:H,"EN"))&gt;0,"P02"," ")</f>
        <v xml:space="preserve"> </v>
      </c>
      <c r="K48" s="108" t="str">
        <f>IF(SUM(COUNTIFS('Planificación 2026-1'!F:F,"PRINCIPAL",'Planificación 2026-1'!W:W,C48,'Planificación 2026-1'!H:H,"IS"))&gt;0,"P03"," ")</f>
        <v xml:space="preserve"> </v>
      </c>
      <c r="L48" s="108" t="str">
        <f>IF(SUM(COUNTIFS('Planificación 2026-1'!F:F,"PRINCIPAL",'Planificación 2026-1'!W:W,C48,'Planificación 2026-1'!H:H,"PS"))&gt;0,"P04"," ")</f>
        <v xml:space="preserve"> </v>
      </c>
      <c r="M48" s="108"/>
      <c r="N48" s="108" t="str">
        <f>IF(SUM(COUNTIFS('Planificación 2026-1'!F:F,"PRINCIPAL",'Planificación 2026-1'!W:W,C48,'Planificación 2026-1'!H:H,"IN"))&gt;0,"P06"," ")</f>
        <v xml:space="preserve"> </v>
      </c>
      <c r="O48" s="108" t="str">
        <f>IF(SUM(COUNTIFS('Planificación 2026-1'!F:F,"PRINCIPAL",'Planificación 2026-1'!W:W,C48,'Planificación 2026-1'!H:H,"CA"))&gt;0,"P07"," ")</f>
        <v xml:space="preserve"> </v>
      </c>
      <c r="P48" s="108" t="str">
        <f>IF(SUM(COUNTIFS('Planificación 2026-1'!F:F,"PRINCIPAL",'Planificación 2026-1'!W:W,C48,'Planificación 2026-1'!H:H,"DE"))&gt;0,"P08"," ")</f>
        <v xml:space="preserve"> </v>
      </c>
      <c r="Q48" s="108" t="str">
        <f>IF(SUM(COUNTIFS('Planificación 2026-1'!F:F,"PRINCIPAL",'Planificación 2026-1'!W:W,C48,'Planificación 2026-1'!H:H,"OB"))&gt;0,"P09"," ")</f>
        <v xml:space="preserve"> </v>
      </c>
      <c r="R48" s="108" t="str">
        <f>IF(SUM(COUNTIFS('Planificación 2026-1'!F:F,"PRINCIPAL",'Planificación 2026-1'!W:W,C48,'Planificación 2026-1'!H:H,"MH"))&gt;0,"P31"," ")</f>
        <v xml:space="preserve"> </v>
      </c>
      <c r="S48" s="108" t="str">
        <f>IF(SUM(COUNTIFS('Planificación 2026-1'!F:F,"PRINCIPAL",'Planificación 2026-1'!W:W,C48,'Planificación 2026-1'!H:H,"IC"))&gt;0,"P32"," ")</f>
        <v xml:space="preserve"> </v>
      </c>
      <c r="T48" s="108" t="str">
        <f>IF(SUM(COUNTIFS('Planificación 2026-1'!F:F,"PRINCIPAL",'Planificación 2026-1'!W:W,C48,'Planificación 2026-1'!H:H,"AR"))&gt;0,"P34"," ")</f>
        <v xml:space="preserve"> </v>
      </c>
      <c r="U48" s="108" t="str">
        <f>IF(SUM(COUNTIFS('Planificación 2026-1'!F:F,"PRINCIPAL",'Planificación 2026-1'!W:W,C48,'Planificación 2026-1'!H:H,"T1"))&gt;0,"P35"," ")</f>
        <v xml:space="preserve"> </v>
      </c>
      <c r="V48" s="108" t="str">
        <f>IF(SUM(COUNTIFS('Planificación 2026-1'!F:F,"PRINCIPAL",'Planificación 2026-1'!W:W,C48,'Planificación 2026-1'!H:H,"T3"))&gt;0,"P36"," ")</f>
        <v xml:space="preserve"> </v>
      </c>
      <c r="W48" s="108" t="str">
        <f>IF(SUM(COUNTIFS('Planificación 2026-1'!F:F,"PRINCIPAL",'Planificación 2026-1'!W:W,C48,'Planificación 2026-1'!H:H,"T2"))&gt;0,"P37"," ")</f>
        <v xml:space="preserve"> </v>
      </c>
      <c r="X48" s="108" t="str">
        <f>IF(SUM(COUNTIFS('Planificación 2026-1'!F:F,"PRINCIPAL",'Planificación 2026-1'!W:W,C48,'Planificación 2026-1'!H:H,"AE"))&gt;0,"P38"," ")</f>
        <v xml:space="preserve"> </v>
      </c>
      <c r="Y48" s="108" t="str">
        <f>IF(SUM(COUNTIFS('Planificación 2026-1'!F:F,"PRINCIPAL",'Planificación 2026-1'!W:W,C48,'Planificación 2026-1'!H:H,"T4"))&gt;0,"P55"," ")</f>
        <v xml:space="preserve"> </v>
      </c>
      <c r="Z48" s="108" t="str">
        <f>IF(SUM(COUNTIFS('Planificación 2026-1'!F:F,"FILIAL",'Planificación 2026-1'!W:W,C48,'Planificación 2026-1'!H:H,"AF"))&gt;0," P01"," ")</f>
        <v xml:space="preserve"> </v>
      </c>
      <c r="AA48" s="108" t="str">
        <f>IF(SUM(COUNTIFS('Planificación 2026-1'!F:F,"FILIAL",'Planificación 2026-1'!W:W,C48,'Planificación 2026-1'!H:H,"EN"))&gt;0,"P02"," ")</f>
        <v xml:space="preserve"> </v>
      </c>
      <c r="AB48" s="108" t="str">
        <f>IF(SUM(COUNTIFS('Planificación 2026-1'!F:F,"FILIAL",'Planificación 2026-1'!W:W,C48,'Planificación 2026-1'!H:H,"IS"))&gt;0,"P03"," ")</f>
        <v xml:space="preserve"> </v>
      </c>
      <c r="AC48" s="108" t="str">
        <f>IF(SUM(COUNTIFS('Planificación 2026-1'!F:F,"FILIAL",'Planificación 2026-1'!W:W,C48,'Planificación 2026-1'!H:H,"PS"))&gt;0,"P04"," ")</f>
        <v xml:space="preserve"> </v>
      </c>
      <c r="AD48" s="108"/>
      <c r="AE48" s="108" t="str">
        <f>IF(SUM(COUNTIFS('Planificación 2026-1'!F:F,"FILIAL",'Planificación 2026-1'!W:W,C48,'Planificación 2026-1'!H:H,"IN"))&gt;0,"P06"," ")</f>
        <v xml:space="preserve"> </v>
      </c>
      <c r="AF48" s="108" t="str">
        <f>IF(SUM(COUNTIFS('Planificación 2026-1'!F:F,"FILIAL",'Planificación 2026-1'!W:W,C48,'Planificación 2026-1'!H:H,"CA"))&gt;0,"P07"," ")</f>
        <v xml:space="preserve"> </v>
      </c>
      <c r="AG48" s="108" t="str">
        <f>IF(SUM(COUNTIFS('Planificación 2026-1'!F:F,"FILIAL",'Planificación 2026-1'!W:W,C48,'Planificación 2026-1'!H:H,"DE"))&gt;0,"P08"," ")</f>
        <v xml:space="preserve"> </v>
      </c>
      <c r="AH48" s="108" t="str">
        <f>IF(SUM(COUNTIFS('Planificación 2026-1'!F:F,"FILIAL",'Planificación 2026-1'!W:W,C48,'Planificación 2026-1'!H:H,"OB"))&gt;0,"P09"," ")</f>
        <v xml:space="preserve"> </v>
      </c>
      <c r="AI48" s="108" t="str">
        <f>IF(SUM(COUNTIFS('Planificación 2026-1'!F:F,"FILIAL",'Planificación 2026-1'!W:W,C48,'Planificación 2026-1'!H:H,"MH"))&gt;0,"P31"," ")</f>
        <v xml:space="preserve"> </v>
      </c>
      <c r="AJ48" s="108" t="str">
        <f>IF(SUM(COUNTIFS('Planificación 2026-1'!F:F,"FILIAL",'Planificación 2026-1'!W:W,C48,'Planificación 2026-1'!H:H,"IC"))&gt;0,"P32"," ")</f>
        <v xml:space="preserve"> </v>
      </c>
      <c r="AK48" s="108" t="str">
        <f>IF(SUM(COUNTIFS('Planificación 2026-1'!F:F,"FILIAL",'Planificación 2026-1'!W:W,C48,'Planificación 2026-1'!H:H,"AR"))&gt;0,"P34"," ")</f>
        <v xml:space="preserve"> </v>
      </c>
      <c r="AL48" s="108" t="str">
        <f>IF(SUM(COUNTIFS('Planificación 2026-1'!F:F,"FILIAL",'Planificación 2026-1'!W:W,C48,'Planificación 2026-1'!H:H,"T1"))&gt;0,"P35"," ")</f>
        <v xml:space="preserve"> </v>
      </c>
      <c r="AM48" s="108" t="str">
        <f>IF(SUM(COUNTIFS('Planificación 2026-1'!F:F,"FILIAL",'Planificación 2026-1'!W:W,C48,'Planificación 2026-1'!H:H,"T3"))&gt;0,"P36"," ")</f>
        <v xml:space="preserve"> </v>
      </c>
      <c r="AN48" s="108" t="str">
        <f>IF(SUM(COUNTIFS('Planificación 2026-1'!F:F,"FILIAL",'Planificación 2026-1'!W:W,C48,'Planificación 2026-1'!H:H,"T2"))&gt;0,"P37"," ")</f>
        <v xml:space="preserve"> </v>
      </c>
      <c r="AO48" s="108" t="str">
        <f>IF(SUM(COUNTIFS('Planificación 2026-1'!F:F,"FILIAL",'Planificación 2026-1'!W:W,C48,'Planificación 2026-1'!H:H,"AE"))&gt;0,"P38"," ")</f>
        <v xml:space="preserve"> </v>
      </c>
      <c r="AP48" s="108" t="str">
        <f>IF(SUM(COUNTIFS('Planificación 2026-1'!F:F,"FILIAL",'Planificación 2026-1'!W:W,C48,'Planificación 2026-1'!H:H,"T4"))&gt;0,"P55"," ")</f>
        <v xml:space="preserve"> </v>
      </c>
      <c r="AQ48" s="108" t="str">
        <f>IF(SUM(COUNTIFS('Planificación 2026-1'!F:F,"SUNAMPE",'Planificación 2026-1'!W:W,C48,'Planificación 2026-1'!H:H,"AF"))&gt;0," P01"," ")</f>
        <v xml:space="preserve"> </v>
      </c>
      <c r="AR48" s="108" t="str">
        <f>IF(SUM(COUNTIFS('Planificación 2026-1'!F:F,"SUNAMPE",'Planificación 2026-1'!W:W,C48,'Planificación 2026-1'!H:H,"EN"))&gt;0,"P02"," ")</f>
        <v xml:space="preserve"> </v>
      </c>
      <c r="AS48" s="108" t="str">
        <f>IF(SUM(COUNTIFS('Planificación 2026-1'!F:F,"SUNAMPE",'Planificación 2026-1'!W:W,C48,'Planificación 2026-1'!H:H,"IS"))&gt;0,"P03"," ")</f>
        <v xml:space="preserve"> </v>
      </c>
      <c r="AT48" s="108" t="str">
        <f>IF(SUM(COUNTIFS('Planificación 2026-1'!F:F,"SUNAMPE",'Planificación 2026-1'!W:W,C48,'Planificación 2026-1'!H:H,"PS"))&gt;0,"P04"," ")</f>
        <v xml:space="preserve"> </v>
      </c>
      <c r="AU48" s="108"/>
      <c r="AV48" s="108" t="str">
        <f>IF(SUM(COUNTIFS('Planificación 2026-1'!F:F,"SUNAMPE",'Planificación 2026-1'!W:W,C48,'Planificación 2026-1'!H:H,"IN"))&gt;0,"P06"," ")</f>
        <v xml:space="preserve"> </v>
      </c>
      <c r="AW48" s="108" t="str">
        <f>IF(SUM(COUNTIFS('Planificación 2026-1'!F:F,"SUNAMPE",'Planificación 2026-1'!W:W,C48,'Planificación 2026-1'!H:H,"CA"))&gt;0,"P07"," ")</f>
        <v xml:space="preserve"> </v>
      </c>
      <c r="AX48" s="108" t="str">
        <f>IF(SUM(COUNTIFS('Planificación 2026-1'!F:F,"SUNAMPE",'Planificación 2026-1'!W:W,C48,'Planificación 2026-1'!H:H,"DE"))&gt;0,"P08"," ")</f>
        <v xml:space="preserve"> </v>
      </c>
      <c r="AY48" s="108" t="str">
        <f>IF(SUM(COUNTIFS('Planificación 2026-1'!F:F,"SUNAMPE",'Planificación 2026-1'!W:W,C48,'Planificación 2026-1'!H:H,"OB"))&gt;0,"P09"," ")</f>
        <v xml:space="preserve"> </v>
      </c>
      <c r="AZ48" s="108" t="str">
        <f>IF(SUM(COUNTIFS('Planificación 2026-1'!F:F,"SUNAMPE",'Planificación 2026-1'!W:W,C48,'Planificación 2026-1'!H:H,"MH"))&gt;0,"P31"," ")</f>
        <v xml:space="preserve"> </v>
      </c>
      <c r="BA48" s="108" t="str">
        <f>IF(SUM(COUNTIFS('Planificación 2026-1'!F:F,"SUNAMPE",'Planificación 2026-1'!W:W,C48,'Planificación 2026-1'!H:H,"IC"))&gt;0,"P32"," ")</f>
        <v xml:space="preserve"> </v>
      </c>
      <c r="BB48" s="108" t="str">
        <f>IF(SUM(COUNTIFS('Planificación 2026-1'!F:F,"SUNAMPE",'Planificación 2026-1'!W:W,C48,'Planificación 2026-1'!H:H,"AR"))&gt;0,"P34"," ")</f>
        <v xml:space="preserve"> </v>
      </c>
      <c r="BC48" s="108" t="str">
        <f>IF(SUM(COUNTIFS('Planificación 2026-1'!F:F,"SUNAMPE",'Planificación 2026-1'!W:W,C48,'Planificación 2026-1'!H:H,"T1"))&gt;0,"P35"," ")</f>
        <v xml:space="preserve"> </v>
      </c>
      <c r="BD48" s="108" t="str">
        <f>IF(SUM(COUNTIFS('Planificación 2026-1'!F:F,"SUNAMPE",'Planificación 2026-1'!W:W,C48,'Planificación 2026-1'!H:H,"T3"))&gt;0,"P36"," ")</f>
        <v xml:space="preserve"> </v>
      </c>
      <c r="BE48" s="108" t="str">
        <f>IF(SUM(COUNTIFS('Planificación 2026-1'!F:F,"SUNAMPE",'Planificación 2026-1'!W:W,C48,'Planificación 2026-1'!H:H,"T2"))&gt;0,"P37"," ")</f>
        <v xml:space="preserve"> </v>
      </c>
      <c r="BF48" s="108" t="str">
        <f>IF(SUM(COUNTIFS('Planificación 2026-1'!F:F,"SUNAMPE",'Planificación 2026-1'!W:W,C48,'Planificación 2026-1'!H:H,"AE"))&gt;0,"P38"," ")</f>
        <v xml:space="preserve"> </v>
      </c>
      <c r="BG48" s="108" t="str">
        <f>IF(SUM(COUNTIFS('Planificación 2026-1'!F:F,"SUNAMPE",'Planificación 2026-1'!W:W,C48,'Planificación 2026-1'!H:H,"T4"))&gt;0,"P55"," ")</f>
        <v xml:space="preserve"> </v>
      </c>
      <c r="BH48" s="108" t="str">
        <f>IF(SUM(COUNTIFS('Planificación 2026-1'!F:F,"HUAURA",'Planificación 2026-1'!W:W,C48,'Planificación 2026-1'!H:H,"AF"))&gt;0," P01"," ")</f>
        <v xml:space="preserve"> </v>
      </c>
      <c r="BI48" s="108" t="str">
        <f>IF(SUM(COUNTIFS('Planificación 2026-1'!F:F,"HUAURA",'Planificación 2026-1'!W:W,C48,'Planificación 2026-1'!H:H,"EN"))&gt;0,"P02"," ")</f>
        <v xml:space="preserve"> </v>
      </c>
      <c r="BJ48" s="108" t="str">
        <f>IF(SUM(COUNTIFS('Planificación 2026-1'!F:F,"HUAURA",'Planificación 2026-1'!W:W,C48,'Planificación 2026-1'!H:H,"IS"))&gt;0,"P03"," ")</f>
        <v xml:space="preserve"> </v>
      </c>
      <c r="BK48" s="108" t="str">
        <f>IF(SUM(COUNTIFS('Planificación 2026-1'!F:F,"HUAURA",'Planificación 2026-1'!W:W,C48,'Planificación 2026-1'!H:H,"PS"))&gt;0,"P04"," ")</f>
        <v xml:space="preserve"> </v>
      </c>
      <c r="BL48" s="108"/>
      <c r="BM48" s="108" t="str">
        <f>IF(SUM(COUNTIFS('Planificación 2026-1'!F:F,"HUAURA",'Planificación 2026-1'!W:W,C48,'Planificación 2026-1'!H:H,"IN"))&gt;0,"P06"," ")</f>
        <v xml:space="preserve"> </v>
      </c>
      <c r="BN48" s="108" t="str">
        <f>IF(SUM(COUNTIFS('Planificación 2026-1'!F:F,"HUAURA",'Planificación 2026-1'!W:W,C48,'Planificación 2026-1'!H:H,"CA"))&gt;0,"P07"," ")</f>
        <v xml:space="preserve"> </v>
      </c>
      <c r="BO48" s="108" t="str">
        <f>IF(SUM(COUNTIFS('Planificación 2026-1'!F:F,"HUAURA",'Planificación 2026-1'!W:W,C48,'Planificación 2026-1'!H:H,"DE"))&gt;0,"P08"," ")</f>
        <v xml:space="preserve"> </v>
      </c>
      <c r="BP48" s="108" t="str">
        <f>IF(SUM(COUNTIFS('Planificación 2026-1'!F:F,"HUAURA",'Planificación 2026-1'!W:W,C48,'Planificación 2026-1'!H:H,"OB"))&gt;0,"P09"," ")</f>
        <v xml:space="preserve"> </v>
      </c>
      <c r="BQ48" s="108" t="str">
        <f>IF(SUM(COUNTIFS('Planificación 2026-1'!F:F,"HUAURA",'Planificación 2026-1'!W:W,C48,'Planificación 2026-1'!H:H,"MH"))&gt;0,"P31"," ")</f>
        <v xml:space="preserve"> </v>
      </c>
      <c r="BR48" s="108" t="str">
        <f>IF(SUM(COUNTIFS('Planificación 2026-1'!F:F,"HUAURA",'Planificación 2026-1'!W:W,C48,'Planificación 2026-1'!H:H,"IC"))&gt;0,"P32"," ")</f>
        <v xml:space="preserve"> </v>
      </c>
      <c r="BS48" s="108" t="str">
        <f>IF(SUM(COUNTIFS('Planificación 2026-1'!F:F,"HUAURA",'Planificación 2026-1'!W:W,C48,'Planificación 2026-1'!H:H,"AR"))&gt;0,"P34"," ")</f>
        <v xml:space="preserve"> </v>
      </c>
      <c r="BT48" s="108" t="str">
        <f>IF(SUM(COUNTIFS('Planificación 2026-1'!F:F,"HUAURA",'Planificación 2026-1'!W:W,C48,'Planificación 2026-1'!H:H,"T1"))&gt;0,"P35"," ")</f>
        <v xml:space="preserve"> </v>
      </c>
      <c r="BU48" s="108" t="str">
        <f>IF(SUM(COUNTIFS('Planificación 2026-1'!F:F,"HUAURA",'Planificación 2026-1'!W:W,C48,'Planificación 2026-1'!H:H,"T3"))&gt;0,"P36"," ")</f>
        <v xml:space="preserve"> </v>
      </c>
      <c r="BV48" s="108" t="str">
        <f>IF(SUM(COUNTIFS('Planificación 2026-1'!F:F,"HUAURA",'Planificación 2026-1'!W:W,C48,'Planificación 2026-1'!H:H,"T2"))&gt;0,"P37"," ")</f>
        <v xml:space="preserve"> </v>
      </c>
      <c r="BW48" s="108" t="str">
        <f>IF(SUM(COUNTIFS('Planificación 2026-1'!F:F,"HUAURA",'Planificación 2026-1'!W:W,C48,'Planificación 2026-1'!H:H,"AE"))&gt;0,"P38"," ")</f>
        <v xml:space="preserve"> </v>
      </c>
      <c r="BX48" s="108" t="str">
        <f>IF(SUM(COUNTIFS('Planificación 2026-1'!F:F,"HUAURA",'Planificación 2026-1'!W:W,C48,'Planificación 2026-1'!H:H,"T4"))&gt;0,"P55"," ")</f>
        <v xml:space="preserve"> </v>
      </c>
      <c r="BY48" s="109">
        <f>SUMIFS('Planificación 2026-1'!R:R,'Planificación 2026-1'!W:W,C48,'Planificación 2026-1'!H:H,"AF",'Planificación 2026-1'!I:I,"&gt;2")</f>
        <v>0</v>
      </c>
      <c r="BZ48" s="109">
        <f>SUMIFS('Planificación 2026-1'!R:R,'Planificación 2026-1'!W:W,C48,'Planificación 2026-1'!H:H,"EN",'Planificación 2026-1'!I:I,"&gt;2")</f>
        <v>0</v>
      </c>
      <c r="CA48" s="109">
        <f>SUMIFS('Planificación 2026-1'!R:R,'Planificación 2026-1'!W:W,C48,'Planificación 2026-1'!H:H,"IS",'Planificación 2026-1'!I:I,"&gt;2")</f>
        <v>0</v>
      </c>
      <c r="CB48" s="109">
        <f>SUMIFS('Planificación 2026-1'!R:R,'Planificación 2026-1'!W:W,C48,'Planificación 2026-1'!H:H,"PS",'Planificación 2026-1'!I:I,"&gt;2")</f>
        <v>0</v>
      </c>
      <c r="CC48" s="109">
        <f>SUMIFS('Planificación 2026-1'!R:R,'Planificación 2026-1'!W:W,C48,'Planificación 2026-1'!H:H,"IN",'Planificación 2026-1'!I:I,"&gt;2")</f>
        <v>0</v>
      </c>
      <c r="CD48" s="109">
        <f>SUMIFS('Planificación 2026-1'!R:R,'Planificación 2026-1'!W:W,C48,'Planificación 2026-1'!H:H,"CA",'Planificación 2026-1'!I:I,"&gt;2")</f>
        <v>0</v>
      </c>
      <c r="CE48" s="109">
        <f>SUMIFS('Planificación 2026-1'!R:R,'Planificación 2026-1'!W:W,C48,'Planificación 2026-1'!H:H,"DE",'Planificación 2026-1'!I:I,"&gt;2")</f>
        <v>0</v>
      </c>
      <c r="CF48" s="109">
        <f>SUMIFS('Planificación 2026-1'!R:R,'Planificación 2026-1'!W:W,C48,'Planificación 2026-1'!H:H,"OB",'Planificación 2026-1'!I:I,"&gt;2")</f>
        <v>0</v>
      </c>
      <c r="CG48" s="109">
        <f>SUMIFS('Planificación 2026-1'!R:R,'Planificación 2026-1'!W:W,C48,'Planificación 2026-1'!H:H,"MH",'Planificación 2026-1'!I:I,"&gt;2")</f>
        <v>0</v>
      </c>
      <c r="CH48" s="109">
        <f>SUMIFS('Planificación 2026-1'!R:R,'Planificación 2026-1'!W:W,C48,'Planificación 2026-1'!H:H,"IC",'Planificación 2026-1'!I:I,"&gt;2")</f>
        <v>0</v>
      </c>
      <c r="CI48" s="109">
        <f>SUMIFS('Planificación 2026-1'!R:R,'Planificación 2026-1'!W:W,C48,'Planificación 2026-1'!H:H,"AR",'Planificación 2026-1'!I:I,"&gt;2")</f>
        <v>0</v>
      </c>
      <c r="CJ48" s="109">
        <f>SUMIFS('Planificación 2026-1'!R:R,'Planificación 2026-1'!W:W,C48,'Planificación 2026-1'!H:H,"T1",'Planificación 2026-1'!I:I,"&gt;2")</f>
        <v>0</v>
      </c>
      <c r="CK48" s="109">
        <f>SUMIFS('Planificación 2026-1'!R:R,'Planificación 2026-1'!W:W,C48,'Planificación 2026-1'!H:H,"T3",'Planificación 2026-1'!I:I,"&gt;2")</f>
        <v>0</v>
      </c>
      <c r="CL48" s="109">
        <f>SUMIFS('Planificación 2026-1'!R:R,'Planificación 2026-1'!W:W,C48,'Planificación 2026-1'!H:H,"T2",'Planificación 2026-1'!I:I,"&gt;2")</f>
        <v>0</v>
      </c>
      <c r="CM48" s="109">
        <f>SUMIFS('Planificación 2026-1'!R:R,'Planificación 2026-1'!W:W,C48,'Planificación 2026-1'!H:H,"AE",'Planificación 2026-1'!I:I,"&gt;2")</f>
        <v>0</v>
      </c>
      <c r="CN48" s="109">
        <f>SUMIFS('Planificación 2026-1'!R:R,'Planificación 2026-1'!W:W,C48,'Planificación 2026-1'!H:H,"T4",'Planificación 2026-1'!I:I,"&gt;2")</f>
        <v>0</v>
      </c>
      <c r="CO48" s="109">
        <f>SUMIFS('Planificación 2026-1'!R:R,'Planificación 2026-1'!W:W,C48,'Planificación 2026-1'!H:H,"AF",'Planificación 2026-1'!I:I,"&lt;3")</f>
        <v>0</v>
      </c>
      <c r="CP48" s="109">
        <f>SUMIFS('Planificación 2026-1'!R:R,'Planificación 2026-1'!W:W,C48,'Planificación 2026-1'!H:H,"EN",'Planificación 2026-1'!I:I,"&lt;3")</f>
        <v>0</v>
      </c>
      <c r="CQ48" s="109">
        <f>SUMIFS('Planificación 2026-1'!R:R,'Planificación 2026-1'!W:W,C48,'Planificación 2026-1'!H:H,"IS",'Planificación 2026-1'!I:I,"&lt;3")</f>
        <v>0</v>
      </c>
      <c r="CR48" s="109">
        <f>SUMIFS('Planificación 2026-1'!R:R,'Planificación 2026-1'!W:W,C48,'Planificación 2026-1'!H:H,"PS",'Planificación 2026-1'!I:I,"&lt;3")</f>
        <v>0</v>
      </c>
      <c r="CS48" s="109">
        <f>SUMIFS('Planificación 2026-1'!R:R,'Planificación 2026-1'!W:W,C48,'Planificación 2026-1'!H:H,"IN",'Planificación 2026-1'!I:I,"&lt;3")</f>
        <v>0</v>
      </c>
      <c r="CT48" s="109">
        <f>SUMIFS('Planificación 2026-1'!R:R,'Planificación 2026-1'!W:W,C48,'Planificación 2026-1'!H:H,"CA",'Planificación 2026-1'!I:I,"&lt;3")</f>
        <v>0</v>
      </c>
      <c r="CU48" s="109">
        <f>SUMIFS('Planificación 2026-1'!R:R,'Planificación 2026-1'!W:W,C48,'Planificación 2026-1'!H:H,"DE",'Planificación 2026-1'!I:I,"&lt;3")</f>
        <v>0</v>
      </c>
      <c r="CV48" s="109">
        <f>SUMIFS('Planificación 2026-1'!R:R,'Planificación 2026-1'!W:W,C48,'Planificación 2026-1'!H:H,"OB",'Planificación 2026-1'!I:I,"&lt;3")</f>
        <v>0</v>
      </c>
      <c r="CW48" s="109">
        <f>SUMIFS('Planificación 2026-1'!R:R,'Planificación 2026-1'!W:W,C48,'Planificación 2026-1'!H:H,"MH",'Planificación 2026-1'!I:I,"&lt;3")</f>
        <v>0</v>
      </c>
      <c r="CX48" s="109">
        <f>SUMIFS('Planificación 2026-1'!R:R,'Planificación 2026-1'!W:W,C48,'Planificación 2026-1'!H:H,"IC",'Planificación 2026-1'!I:I,"&lt;3")</f>
        <v>0</v>
      </c>
      <c r="CY48" s="109">
        <f>SUMIFS('Planificación 2026-1'!R:R,'Planificación 2026-1'!W:W,C48,'Planificación 2026-1'!H:H,"AR",'Planificación 2026-1'!I:I,"&lt;3")</f>
        <v>0</v>
      </c>
      <c r="CZ48" s="109">
        <f>SUMIFS('Planificación 2026-1'!R:R,'Planificación 2026-1'!W:W,C48,'Planificación 2026-1'!H:H,"T1",'Planificación 2026-1'!I:I,"&lt;3")</f>
        <v>0</v>
      </c>
      <c r="DA48" s="109">
        <f>SUMIFS('Planificación 2026-1'!R:R,'Planificación 2026-1'!W:W,C48,'Planificación 2026-1'!H:H,"T3",'Planificación 2026-1'!I:I,"&lt;3")</f>
        <v>0</v>
      </c>
      <c r="DB48" s="109">
        <f>SUMIFS('Planificación 2026-1'!R:R,'Planificación 2026-1'!W:W,C48,'Planificación 2026-1'!H:H,"T2",'Planificación 2026-1'!I:I,"&lt;3")</f>
        <v>0</v>
      </c>
      <c r="DC48" s="109">
        <f>SUMIFS('Planificación 2026-1'!R:R,'Planificación 2026-1'!W:W,C48,'Planificación 2026-1'!H:H,"AE",'Planificación 2026-1'!I:I,"&lt;3")</f>
        <v>0</v>
      </c>
      <c r="DD48" s="109">
        <f>SUMIFS('Planificación 2026-1'!R:R,'Planificación 2026-1'!W:W,C48,'Planificación 2026-1'!H:H,"T4",'Planificación 2026-1'!I:I,"&lt;3")</f>
        <v>0</v>
      </c>
      <c r="DE48" s="108" t="str">
        <f t="shared" si="4"/>
        <v/>
      </c>
      <c r="DF48" s="41">
        <f>IF(C48="","",SUMIFS('Planificación 2026-1'!R:R,'Planificación 2026-1'!W:W,C48,'Planificación 2026-1'!F:F,"PRINCIPAL",'Planificación 2026-1'!X:X,"VIRTUAL"))</f>
        <v>0</v>
      </c>
      <c r="DG48" s="41">
        <f>IF(C48="","",SUMIFS('Planificación 2026-1'!R:R,'Planificación 2026-1'!W:W,C48,'Planificación 2026-1'!F:F,"PRINCIPAL",'Planificación 2026-1'!X:X,"PRESENCIAL"))</f>
        <v>0</v>
      </c>
      <c r="DH48" s="41">
        <f>IF(C48="","",SUMIFS('Planificación 2026-1'!R:R,'Planificación 2026-1'!W:W,C48,'Planificación 2026-1'!F:F,"PRINCIPAL",'Planificación 2026-1'!X:X,"HIBRIDO PRESENCIAL"))</f>
        <v>0</v>
      </c>
      <c r="DI48" s="108" t="str">
        <f t="shared" si="5"/>
        <v/>
      </c>
      <c r="DJ48" s="108">
        <f>IF(C48="","",SUMIFS('Planificación 2026-1'!R:R,'Planificación 2026-1'!W:W,C48,'Planificación 2026-1'!F:F,"FILIAL",'Planificación 2026-1'!X:X,"VIRTUAL"))</f>
        <v>0</v>
      </c>
      <c r="DK48" s="110">
        <f>IF(C48="","",SUMIFS('Planificación 2026-1'!R:R,'Planificación 2026-1'!W:W,C48,'Planificación 2026-1'!F:F,"FILIAL",'Planificación 2026-1'!X:X,"PRESENCIAL"))</f>
        <v>0</v>
      </c>
      <c r="DL48" s="61">
        <f>IF(C48="","",SUMIFS('Planificación 2026-1'!R:R,'Planificación 2026-1'!W:W,C48,'Planificación 2026-1'!F:F,"FILIAL",'Planificación 2026-1'!X:X,"HIBRIDO PRESENCIAL"))</f>
        <v>0</v>
      </c>
      <c r="DM48" s="111" t="str">
        <f t="shared" si="6"/>
        <v/>
      </c>
      <c r="DN48" s="108">
        <f>IF(C48="","",SUMIFS('Planificación 2026-1'!R:R,'Planificación 2026-1'!W:W,C48,'Planificación 2026-1'!F:F,"SUNAMPE",'Planificación 2026-1'!X:X,"VIRTUAL"))</f>
        <v>0</v>
      </c>
      <c r="DO48" s="61">
        <f>IF(C48="","",SUMIFS('Planificación 2026-1'!R:R,'Planificación 2026-1'!W:W,C48,'Planificación 2026-1'!F:F,"SUNAMPE",'Planificación 2026-1'!X:X,"PRESENCIAL"))</f>
        <v>0</v>
      </c>
      <c r="DP48" s="111" t="str">
        <f t="shared" si="7"/>
        <v/>
      </c>
      <c r="DQ48" s="108">
        <f>IF(C48="","",SUMIFS('Planificación 2026-1'!R:R,'Planificación 2026-1'!W:W,C48,'Planificación 2026-1'!F:F,"HUAURA",'Planificación 2026-1'!X:X,"VIRTUAL"))</f>
        <v>0</v>
      </c>
      <c r="DR48" s="61">
        <f>IF(C48="","",SUMIFS('Planificación 2026-1'!R:R,'Planificación 2026-1'!W:W,C48,'Planificación 2026-1'!F:F,"HUAURA",'Planificación 2026-1'!X:X,"PRESENCIAL"))</f>
        <v>0</v>
      </c>
      <c r="DS48" s="76">
        <f>SUMIFS('Planificación 2026-1'!R:R,'Planificación 2026-1'!W:W,C48,'Planificación 2026-1'!F:F,"PRINCIPAL",'Planificación 2026-1'!X:X,"VIRTUAL",'Planificación 2026-1'!I:I,"&gt;2")</f>
        <v>0</v>
      </c>
      <c r="DT48" s="76">
        <f>SUMIFS('Planificación 2026-1'!R:R,'Planificación 2026-1'!W:W,C48,'Planificación 2026-1'!F:F,"PRINCIPAL",'Planificación 2026-1'!X:X,"&lt;&gt;VIRTUAL",'Planificación 2026-1'!I:I,"&gt;2")</f>
        <v>0</v>
      </c>
      <c r="DU48" s="76">
        <f>SUMIFS('Planificación 2026-1'!R:R,'Planificación 2026-1'!W:W,C48,'Planificación 2026-1'!F:F,"SUNAMPE",'Planificación 2026-1'!X:X,"VIRTUAL",'Planificación 2026-1'!I:I,"&gt;2")</f>
        <v>0</v>
      </c>
      <c r="DV48" s="76">
        <f>SUMIFS('Planificación 2026-1'!R:R,'Planificación 2026-1'!W:W,C48,'Planificación 2026-1'!F:F,"SUNAMPE",'Planificación 2026-1'!X:X,"&lt;&gt;VIRTUAL",'Planificación 2026-1'!I:I,"&gt;2")</f>
        <v>0</v>
      </c>
      <c r="DW48" s="76">
        <f>SUMIFS('Planificación 2026-1'!R:R,'Planificación 2026-1'!W:W,C48,'Planificación 2026-1'!F:F,"FILIAL",'Planificación 2026-1'!X:X,"VIRTUAL",'Planificación 2026-1'!I:I,"&gt;2")</f>
        <v>0</v>
      </c>
      <c r="DX48" s="76">
        <f>SUMIFS('Planificación 2026-1'!R:R,'Planificación 2026-1'!W:W,C48,'Planificación 2026-1'!F:F,"FILIAL",'Planificación 2026-1'!X:X,"&lt;&gt;VIRTUAL",'Planificación 2026-1'!I:I,"&gt;2")</f>
        <v>0</v>
      </c>
      <c r="DY48" s="76">
        <f>SUMIFS('Planificación 2026-1'!R:R,'Planificación 2026-1'!W:W,C48,'Planificación 2026-1'!F:F,"PORUMA",'Planificación 2026-1'!X:X,"VIRTUAL",'Planificación 2026-1'!I:I,"&gt;2")</f>
        <v>0</v>
      </c>
      <c r="DZ48" s="76">
        <f>SUMIFS('Planificación 2026-1'!R:R,'Planificación 2026-1'!W:W,C48,'Planificación 2026-1'!F:F,"PORUMA",'Planificación 2026-1'!X:X,"&lt;&gt;VIRTUAL",'Planificación 2026-1'!I:I,"&gt;2")</f>
        <v>0</v>
      </c>
      <c r="EA48" s="76">
        <f>SUMIFS('Planificación 2026-1'!R:R,'Planificación 2026-1'!W:W,C48,'Planificación 2026-1'!F:F,"HUAURA",'Planificación 2026-1'!X:X,"VIRTUAL",'Planificación 2026-1'!I:I,"&gt;2")</f>
        <v>0</v>
      </c>
      <c r="EB48" s="76">
        <f>SUMIFS('Planificación 2026-1'!R:R,'Planificación 2026-1'!W:W,C48,'Planificación 2026-1'!F:F,"HUAURA",'Planificación 2026-1'!X:X,"&lt;&gt;VIRTUAL",'Planificación 2026-1'!I:I,"&gt;2")</f>
        <v>0</v>
      </c>
      <c r="EC48" s="76">
        <f>SUMIFS('Planificación 2026-1'!R:R,'Planificación 2026-1'!W:W,C48,'Planificación 2026-1'!F:F,"PRINCIPAL",'Planificación 2026-1'!X:X,"VIRTUAL",'Planificación 2026-1'!I:I,"&lt;3")</f>
        <v>0</v>
      </c>
      <c r="ED48" s="76">
        <f>SUMIFS('Planificación 2026-1'!R:R,'Planificación 2026-1'!W:W,C48,'Planificación 2026-1'!F:F,"PRINCIPAL",'Planificación 2026-1'!X:X,"&lt;&gt;VIRTUAL",'Planificación 2026-1'!I:I,"&lt;3")</f>
        <v>0</v>
      </c>
      <c r="EE48" s="76">
        <f>SUMIFS('Planificación 2026-1'!R:R,'Planificación 2026-1'!W:W,C48,'Planificación 2026-1'!F:F,"SUNAMPE",'Planificación 2026-1'!X:X,"VIRTUAL",'Planificación 2026-1'!I:I,"&lt;3")</f>
        <v>0</v>
      </c>
      <c r="EF48" s="76">
        <f>SUMIFS('Planificación 2026-1'!R:R,'Planificación 2026-1'!W:W,C48,'Planificación 2026-1'!F:F,"SUNAMPE",'Planificación 2026-1'!X:X,"&lt;&gt;VIRTUAL",'Planificación 2026-1'!I:I,"&lt;3")</f>
        <v>0</v>
      </c>
      <c r="EG48" s="76">
        <f>SUMIFS('Planificación 2026-1'!R:R,'Planificación 2026-1'!W:W,C48,'Planificación 2026-1'!F:F,"FILIAL",'Planificación 2026-1'!X:X,"VIRTUAL",'Planificación 2026-1'!I:I,"&lt;3")</f>
        <v>0</v>
      </c>
      <c r="EH48" s="76">
        <f>SUMIFS('Planificación 2026-1'!R:R,'Planificación 2026-1'!W:W,C48,'Planificación 2026-1'!F:F,"FILIAL",'Planificación 2026-1'!X:X,"&lt;&gt;VIRTUAL",'Planificación 2026-1'!I:I,"&lt;3")</f>
        <v>0</v>
      </c>
      <c r="EI48" s="76">
        <f>SUMIFS('Planificación 2026-1'!R:R,'Planificación 2026-1'!W:W,C48,'Planificación 2026-1'!F:F,"PORUMA",'Planificación 2026-1'!X:X,"VIRTUAL",'Planificación 2026-1'!I:I,"&lt;3")</f>
        <v>0</v>
      </c>
      <c r="EJ48" s="76">
        <f>SUMIFS('Planificación 2026-1'!R:R,'Planificación 2026-1'!W:W,C48,'Planificación 2026-1'!F:F,"PORUMA",'Planificación 2026-1'!X:X,"&lt;&gt;VIRTUAL",'Planificación 2026-1'!I:I,"&lt;3")</f>
        <v>0</v>
      </c>
      <c r="EK48" s="76">
        <f>SUMIFS('Planificación 2026-1'!R:R,'Planificación 2026-1'!W:W,C48,'Planificación 2026-1'!F:F,"HUAURA",'Planificación 2026-1'!X:X,"VIRTUAL",'Planificación 2026-1'!I:I,"&lt;3")</f>
        <v>0</v>
      </c>
      <c r="EL48" s="76">
        <f>SUMIFS('Planificación 2026-1'!R:R,'Planificación 2026-1'!W:W,C48,'Planificación 2026-1'!F:F,"HUAURA",'Planificación 2026-1'!X:X,"&lt;&gt;VIRTUAL",'Planificación 2026-1'!I:I,"&lt;3")</f>
        <v>0</v>
      </c>
      <c r="EM48" s="76"/>
      <c r="EN48" s="76">
        <f t="shared" si="0"/>
        <v>0</v>
      </c>
      <c r="EO48" s="76">
        <f t="shared" si="1"/>
        <v>0</v>
      </c>
      <c r="EP48" s="76" t="b">
        <f t="shared" si="2"/>
        <v>1</v>
      </c>
      <c r="EQ48" s="76" t="str">
        <f t="shared" si="3"/>
        <v/>
      </c>
      <c r="ER48" s="76" t="str">
        <f t="shared" si="8"/>
        <v>PRESENCIAL</v>
      </c>
    </row>
    <row r="49" spans="1:148" hidden="1">
      <c r="A49" s="83"/>
      <c r="B49" s="119">
        <v>46</v>
      </c>
      <c r="C49" s="115" t="s">
        <v>217</v>
      </c>
      <c r="D49" s="112">
        <f>SUMIF('Planificación 2026-1'!W:W,C49,'Planificación 2026-1'!R:R)</f>
        <v>0</v>
      </c>
      <c r="E49" s="114" t="s">
        <v>170</v>
      </c>
      <c r="F49" s="115" t="s">
        <v>171</v>
      </c>
      <c r="G49" s="115" t="s">
        <v>13</v>
      </c>
      <c r="H49" s="115" t="s">
        <v>142</v>
      </c>
      <c r="I49" s="107" t="str">
        <f>IF(SUM(COUNTIFS('Planificación 2026-1'!F:F,"PRINCIPAL",'Planificación 2026-1'!W:W,C49,'Planificación 2026-1'!H:H,"AF"))&gt;0,"P01"," ")</f>
        <v xml:space="preserve"> </v>
      </c>
      <c r="J49" s="108" t="str">
        <f>IF(SUM(COUNTIFS('Planificación 2026-1'!F:F,"PRINCIPAL",'Planificación 2026-1'!W:W,C49,'Planificación 2026-1'!H:H,"EN"))&gt;0,"P02"," ")</f>
        <v xml:space="preserve"> </v>
      </c>
      <c r="K49" s="108" t="str">
        <f>IF(SUM(COUNTIFS('Planificación 2026-1'!F:F,"PRINCIPAL",'Planificación 2026-1'!W:W,C49,'Planificación 2026-1'!H:H,"IS"))&gt;0,"P03"," ")</f>
        <v xml:space="preserve"> </v>
      </c>
      <c r="L49" s="108" t="str">
        <f>IF(SUM(COUNTIFS('Planificación 2026-1'!F:F,"PRINCIPAL",'Planificación 2026-1'!W:W,C49,'Planificación 2026-1'!H:H,"PS"))&gt;0,"P04"," ")</f>
        <v xml:space="preserve"> </v>
      </c>
      <c r="M49" s="108"/>
      <c r="N49" s="108" t="str">
        <f>IF(SUM(COUNTIFS('Planificación 2026-1'!F:F,"PRINCIPAL",'Planificación 2026-1'!W:W,C49,'Planificación 2026-1'!H:H,"IN"))&gt;0,"P06"," ")</f>
        <v xml:space="preserve"> </v>
      </c>
      <c r="O49" s="108" t="str">
        <f>IF(SUM(COUNTIFS('Planificación 2026-1'!F:F,"PRINCIPAL",'Planificación 2026-1'!W:W,C49,'Planificación 2026-1'!H:H,"CA"))&gt;0,"P07"," ")</f>
        <v xml:space="preserve"> </v>
      </c>
      <c r="P49" s="108" t="str">
        <f>IF(SUM(COUNTIFS('Planificación 2026-1'!F:F,"PRINCIPAL",'Planificación 2026-1'!W:W,C49,'Planificación 2026-1'!H:H,"DE"))&gt;0,"P08"," ")</f>
        <v xml:space="preserve"> </v>
      </c>
      <c r="Q49" s="108" t="str">
        <f>IF(SUM(COUNTIFS('Planificación 2026-1'!F:F,"PRINCIPAL",'Planificación 2026-1'!W:W,C49,'Planificación 2026-1'!H:H,"OB"))&gt;0,"P09"," ")</f>
        <v xml:space="preserve"> </v>
      </c>
      <c r="R49" s="108" t="str">
        <f>IF(SUM(COUNTIFS('Planificación 2026-1'!F:F,"PRINCIPAL",'Planificación 2026-1'!W:W,C49,'Planificación 2026-1'!H:H,"MH"))&gt;0,"P31"," ")</f>
        <v xml:space="preserve"> </v>
      </c>
      <c r="S49" s="108" t="str">
        <f>IF(SUM(COUNTIFS('Planificación 2026-1'!F:F,"PRINCIPAL",'Planificación 2026-1'!W:W,C49,'Planificación 2026-1'!H:H,"IC"))&gt;0,"P32"," ")</f>
        <v xml:space="preserve"> </v>
      </c>
      <c r="T49" s="108" t="str">
        <f>IF(SUM(COUNTIFS('Planificación 2026-1'!F:F,"PRINCIPAL",'Planificación 2026-1'!W:W,C49,'Planificación 2026-1'!H:H,"AR"))&gt;0,"P34"," ")</f>
        <v xml:space="preserve"> </v>
      </c>
      <c r="U49" s="108" t="str">
        <f>IF(SUM(COUNTIFS('Planificación 2026-1'!F:F,"PRINCIPAL",'Planificación 2026-1'!W:W,C49,'Planificación 2026-1'!H:H,"T1"))&gt;0,"P35"," ")</f>
        <v xml:space="preserve"> </v>
      </c>
      <c r="V49" s="108" t="str">
        <f>IF(SUM(COUNTIFS('Planificación 2026-1'!F:F,"PRINCIPAL",'Planificación 2026-1'!W:W,C49,'Planificación 2026-1'!H:H,"T3"))&gt;0,"P36"," ")</f>
        <v xml:space="preserve"> </v>
      </c>
      <c r="W49" s="108" t="str">
        <f>IF(SUM(COUNTIFS('Planificación 2026-1'!F:F,"PRINCIPAL",'Planificación 2026-1'!W:W,C49,'Planificación 2026-1'!H:H,"T2"))&gt;0,"P37"," ")</f>
        <v xml:space="preserve"> </v>
      </c>
      <c r="X49" s="108" t="str">
        <f>IF(SUM(COUNTIFS('Planificación 2026-1'!F:F,"PRINCIPAL",'Planificación 2026-1'!W:W,C49,'Planificación 2026-1'!H:H,"AE"))&gt;0,"P38"," ")</f>
        <v xml:space="preserve"> </v>
      </c>
      <c r="Y49" s="108" t="str">
        <f>IF(SUM(COUNTIFS('Planificación 2026-1'!F:F,"PRINCIPAL",'Planificación 2026-1'!W:W,C49,'Planificación 2026-1'!H:H,"T4"))&gt;0,"P55"," ")</f>
        <v xml:space="preserve"> </v>
      </c>
      <c r="Z49" s="108" t="str">
        <f>IF(SUM(COUNTIFS('Planificación 2026-1'!F:F,"FILIAL",'Planificación 2026-1'!W:W,C49,'Planificación 2026-1'!H:H,"AF"))&gt;0," P01"," ")</f>
        <v xml:space="preserve"> </v>
      </c>
      <c r="AA49" s="108" t="str">
        <f>IF(SUM(COUNTIFS('Planificación 2026-1'!F:F,"FILIAL",'Planificación 2026-1'!W:W,C49,'Planificación 2026-1'!H:H,"EN"))&gt;0,"P02"," ")</f>
        <v xml:space="preserve"> </v>
      </c>
      <c r="AB49" s="108" t="str">
        <f>IF(SUM(COUNTIFS('Planificación 2026-1'!F:F,"FILIAL",'Planificación 2026-1'!W:W,C49,'Planificación 2026-1'!H:H,"IS"))&gt;0,"P03"," ")</f>
        <v xml:space="preserve"> </v>
      </c>
      <c r="AC49" s="108" t="str">
        <f>IF(SUM(COUNTIFS('Planificación 2026-1'!F:F,"FILIAL",'Planificación 2026-1'!W:W,C49,'Planificación 2026-1'!H:H,"PS"))&gt;0,"P04"," ")</f>
        <v xml:space="preserve"> </v>
      </c>
      <c r="AD49" s="108"/>
      <c r="AE49" s="108" t="str">
        <f>IF(SUM(COUNTIFS('Planificación 2026-1'!F:F,"FILIAL",'Planificación 2026-1'!W:W,C49,'Planificación 2026-1'!H:H,"IN"))&gt;0,"P06"," ")</f>
        <v xml:space="preserve"> </v>
      </c>
      <c r="AF49" s="108" t="str">
        <f>IF(SUM(COUNTIFS('Planificación 2026-1'!F:F,"FILIAL",'Planificación 2026-1'!W:W,C49,'Planificación 2026-1'!H:H,"CA"))&gt;0,"P07"," ")</f>
        <v xml:space="preserve"> </v>
      </c>
      <c r="AG49" s="108" t="str">
        <f>IF(SUM(COUNTIFS('Planificación 2026-1'!F:F,"FILIAL",'Planificación 2026-1'!W:W,C49,'Planificación 2026-1'!H:H,"DE"))&gt;0,"P08"," ")</f>
        <v xml:space="preserve"> </v>
      </c>
      <c r="AH49" s="108" t="str">
        <f>IF(SUM(COUNTIFS('Planificación 2026-1'!F:F,"FILIAL",'Planificación 2026-1'!W:W,C49,'Planificación 2026-1'!H:H,"OB"))&gt;0,"P09"," ")</f>
        <v xml:space="preserve"> </v>
      </c>
      <c r="AI49" s="108" t="str">
        <f>IF(SUM(COUNTIFS('Planificación 2026-1'!F:F,"FILIAL",'Planificación 2026-1'!W:W,C49,'Planificación 2026-1'!H:H,"MH"))&gt;0,"P31"," ")</f>
        <v xml:space="preserve"> </v>
      </c>
      <c r="AJ49" s="108" t="str">
        <f>IF(SUM(COUNTIFS('Planificación 2026-1'!F:F,"FILIAL",'Planificación 2026-1'!W:W,C49,'Planificación 2026-1'!H:H,"IC"))&gt;0,"P32"," ")</f>
        <v xml:space="preserve"> </v>
      </c>
      <c r="AK49" s="108" t="str">
        <f>IF(SUM(COUNTIFS('Planificación 2026-1'!F:F,"FILIAL",'Planificación 2026-1'!W:W,C49,'Planificación 2026-1'!H:H,"AR"))&gt;0,"P34"," ")</f>
        <v xml:space="preserve"> </v>
      </c>
      <c r="AL49" s="108" t="str">
        <f>IF(SUM(COUNTIFS('Planificación 2026-1'!F:F,"FILIAL",'Planificación 2026-1'!W:W,C49,'Planificación 2026-1'!H:H,"T1"))&gt;0,"P35"," ")</f>
        <v xml:space="preserve"> </v>
      </c>
      <c r="AM49" s="108" t="str">
        <f>IF(SUM(COUNTIFS('Planificación 2026-1'!F:F,"FILIAL",'Planificación 2026-1'!W:W,C49,'Planificación 2026-1'!H:H,"T3"))&gt;0,"P36"," ")</f>
        <v xml:space="preserve"> </v>
      </c>
      <c r="AN49" s="108" t="str">
        <f>IF(SUM(COUNTIFS('Planificación 2026-1'!F:F,"FILIAL",'Planificación 2026-1'!W:W,C49,'Planificación 2026-1'!H:H,"T2"))&gt;0,"P37"," ")</f>
        <v xml:space="preserve"> </v>
      </c>
      <c r="AO49" s="108" t="str">
        <f>IF(SUM(COUNTIFS('Planificación 2026-1'!F:F,"FILIAL",'Planificación 2026-1'!W:W,C49,'Planificación 2026-1'!H:H,"AE"))&gt;0,"P38"," ")</f>
        <v xml:space="preserve"> </v>
      </c>
      <c r="AP49" s="108" t="str">
        <f>IF(SUM(COUNTIFS('Planificación 2026-1'!F:F,"FILIAL",'Planificación 2026-1'!W:W,C49,'Planificación 2026-1'!H:H,"T4"))&gt;0,"P55"," ")</f>
        <v xml:space="preserve"> </v>
      </c>
      <c r="AQ49" s="108" t="str">
        <f>IF(SUM(COUNTIFS('Planificación 2026-1'!F:F,"SUNAMPE",'Planificación 2026-1'!W:W,C49,'Planificación 2026-1'!H:H,"AF"))&gt;0," P01"," ")</f>
        <v xml:space="preserve"> </v>
      </c>
      <c r="AR49" s="108" t="str">
        <f>IF(SUM(COUNTIFS('Planificación 2026-1'!F:F,"SUNAMPE",'Planificación 2026-1'!W:W,C49,'Planificación 2026-1'!H:H,"EN"))&gt;0,"P02"," ")</f>
        <v xml:space="preserve"> </v>
      </c>
      <c r="AS49" s="108" t="str">
        <f>IF(SUM(COUNTIFS('Planificación 2026-1'!F:F,"SUNAMPE",'Planificación 2026-1'!W:W,C49,'Planificación 2026-1'!H:H,"IS"))&gt;0,"P03"," ")</f>
        <v xml:space="preserve"> </v>
      </c>
      <c r="AT49" s="108" t="str">
        <f>IF(SUM(COUNTIFS('Planificación 2026-1'!F:F,"SUNAMPE",'Planificación 2026-1'!W:W,C49,'Planificación 2026-1'!H:H,"PS"))&gt;0,"P04"," ")</f>
        <v xml:space="preserve"> </v>
      </c>
      <c r="AU49" s="108"/>
      <c r="AV49" s="108" t="str">
        <f>IF(SUM(COUNTIFS('Planificación 2026-1'!F:F,"SUNAMPE",'Planificación 2026-1'!W:W,C49,'Planificación 2026-1'!H:H,"IN"))&gt;0,"P06"," ")</f>
        <v xml:space="preserve"> </v>
      </c>
      <c r="AW49" s="108" t="str">
        <f>IF(SUM(COUNTIFS('Planificación 2026-1'!F:F,"SUNAMPE",'Planificación 2026-1'!W:W,C49,'Planificación 2026-1'!H:H,"CA"))&gt;0,"P07"," ")</f>
        <v xml:space="preserve"> </v>
      </c>
      <c r="AX49" s="108" t="str">
        <f>IF(SUM(COUNTIFS('Planificación 2026-1'!F:F,"SUNAMPE",'Planificación 2026-1'!W:W,C49,'Planificación 2026-1'!H:H,"DE"))&gt;0,"P08"," ")</f>
        <v xml:space="preserve"> </v>
      </c>
      <c r="AY49" s="108" t="str">
        <f>IF(SUM(COUNTIFS('Planificación 2026-1'!F:F,"SUNAMPE",'Planificación 2026-1'!W:W,C49,'Planificación 2026-1'!H:H,"OB"))&gt;0,"P09"," ")</f>
        <v xml:space="preserve"> </v>
      </c>
      <c r="AZ49" s="108" t="str">
        <f>IF(SUM(COUNTIFS('Planificación 2026-1'!F:F,"SUNAMPE",'Planificación 2026-1'!W:W,C49,'Planificación 2026-1'!H:H,"MH"))&gt;0,"P31"," ")</f>
        <v xml:space="preserve"> </v>
      </c>
      <c r="BA49" s="108" t="str">
        <f>IF(SUM(COUNTIFS('Planificación 2026-1'!F:F,"SUNAMPE",'Planificación 2026-1'!W:W,C49,'Planificación 2026-1'!H:H,"IC"))&gt;0,"P32"," ")</f>
        <v xml:space="preserve"> </v>
      </c>
      <c r="BB49" s="108" t="str">
        <f>IF(SUM(COUNTIFS('Planificación 2026-1'!F:F,"SUNAMPE",'Planificación 2026-1'!W:W,C49,'Planificación 2026-1'!H:H,"AR"))&gt;0,"P34"," ")</f>
        <v xml:space="preserve"> </v>
      </c>
      <c r="BC49" s="108" t="str">
        <f>IF(SUM(COUNTIFS('Planificación 2026-1'!F:F,"SUNAMPE",'Planificación 2026-1'!W:W,C49,'Planificación 2026-1'!H:H,"T1"))&gt;0,"P35"," ")</f>
        <v xml:space="preserve"> </v>
      </c>
      <c r="BD49" s="108" t="str">
        <f>IF(SUM(COUNTIFS('Planificación 2026-1'!F:F,"SUNAMPE",'Planificación 2026-1'!W:W,C49,'Planificación 2026-1'!H:H,"T3"))&gt;0,"P36"," ")</f>
        <v xml:space="preserve"> </v>
      </c>
      <c r="BE49" s="108" t="str">
        <f>IF(SUM(COUNTIFS('Planificación 2026-1'!F:F,"SUNAMPE",'Planificación 2026-1'!W:W,C49,'Planificación 2026-1'!H:H,"T2"))&gt;0,"P37"," ")</f>
        <v xml:space="preserve"> </v>
      </c>
      <c r="BF49" s="108" t="str">
        <f>IF(SUM(COUNTIFS('Planificación 2026-1'!F:F,"SUNAMPE",'Planificación 2026-1'!W:W,C49,'Planificación 2026-1'!H:H,"AE"))&gt;0,"P38"," ")</f>
        <v xml:space="preserve"> </v>
      </c>
      <c r="BG49" s="108" t="str">
        <f>IF(SUM(COUNTIFS('Planificación 2026-1'!F:F,"SUNAMPE",'Planificación 2026-1'!W:W,C49,'Planificación 2026-1'!H:H,"T4"))&gt;0,"P55"," ")</f>
        <v xml:space="preserve"> </v>
      </c>
      <c r="BH49" s="108" t="str">
        <f>IF(SUM(COUNTIFS('Planificación 2026-1'!F:F,"HUAURA",'Planificación 2026-1'!W:W,C49,'Planificación 2026-1'!H:H,"AF"))&gt;0," P01"," ")</f>
        <v xml:space="preserve"> </v>
      </c>
      <c r="BI49" s="108" t="str">
        <f>IF(SUM(COUNTIFS('Planificación 2026-1'!F:F,"HUAURA",'Planificación 2026-1'!W:W,C49,'Planificación 2026-1'!H:H,"EN"))&gt;0,"P02"," ")</f>
        <v xml:space="preserve"> </v>
      </c>
      <c r="BJ49" s="108" t="str">
        <f>IF(SUM(COUNTIFS('Planificación 2026-1'!F:F,"HUAURA",'Planificación 2026-1'!W:W,C49,'Planificación 2026-1'!H:H,"IS"))&gt;0,"P03"," ")</f>
        <v xml:space="preserve"> </v>
      </c>
      <c r="BK49" s="108" t="str">
        <f>IF(SUM(COUNTIFS('Planificación 2026-1'!F:F,"HUAURA",'Planificación 2026-1'!W:W,C49,'Planificación 2026-1'!H:H,"PS"))&gt;0,"P04"," ")</f>
        <v xml:space="preserve"> </v>
      </c>
      <c r="BL49" s="108"/>
      <c r="BM49" s="108" t="str">
        <f>IF(SUM(COUNTIFS('Planificación 2026-1'!F:F,"HUAURA",'Planificación 2026-1'!W:W,C49,'Planificación 2026-1'!H:H,"IN"))&gt;0,"P06"," ")</f>
        <v xml:space="preserve"> </v>
      </c>
      <c r="BN49" s="108" t="str">
        <f>IF(SUM(COUNTIFS('Planificación 2026-1'!F:F,"HUAURA",'Planificación 2026-1'!W:W,C49,'Planificación 2026-1'!H:H,"CA"))&gt;0,"P07"," ")</f>
        <v xml:space="preserve"> </v>
      </c>
      <c r="BO49" s="108" t="str">
        <f>IF(SUM(COUNTIFS('Planificación 2026-1'!F:F,"HUAURA",'Planificación 2026-1'!W:W,C49,'Planificación 2026-1'!H:H,"DE"))&gt;0,"P08"," ")</f>
        <v xml:space="preserve"> </v>
      </c>
      <c r="BP49" s="108" t="str">
        <f>IF(SUM(COUNTIFS('Planificación 2026-1'!F:F,"HUAURA",'Planificación 2026-1'!W:W,C49,'Planificación 2026-1'!H:H,"OB"))&gt;0,"P09"," ")</f>
        <v xml:space="preserve"> </v>
      </c>
      <c r="BQ49" s="108" t="str">
        <f>IF(SUM(COUNTIFS('Planificación 2026-1'!F:F,"HUAURA",'Planificación 2026-1'!W:W,C49,'Planificación 2026-1'!H:H,"MH"))&gt;0,"P31"," ")</f>
        <v xml:space="preserve"> </v>
      </c>
      <c r="BR49" s="108" t="str">
        <f>IF(SUM(COUNTIFS('Planificación 2026-1'!F:F,"HUAURA",'Planificación 2026-1'!W:W,C49,'Planificación 2026-1'!H:H,"IC"))&gt;0,"P32"," ")</f>
        <v xml:space="preserve"> </v>
      </c>
      <c r="BS49" s="108" t="str">
        <f>IF(SUM(COUNTIFS('Planificación 2026-1'!F:F,"HUAURA",'Planificación 2026-1'!W:W,C49,'Planificación 2026-1'!H:H,"AR"))&gt;0,"P34"," ")</f>
        <v xml:space="preserve"> </v>
      </c>
      <c r="BT49" s="108" t="str">
        <f>IF(SUM(COUNTIFS('Planificación 2026-1'!F:F,"HUAURA",'Planificación 2026-1'!W:W,C49,'Planificación 2026-1'!H:H,"T1"))&gt;0,"P35"," ")</f>
        <v xml:space="preserve"> </v>
      </c>
      <c r="BU49" s="108" t="str">
        <f>IF(SUM(COUNTIFS('Planificación 2026-1'!F:F,"HUAURA",'Planificación 2026-1'!W:W,C49,'Planificación 2026-1'!H:H,"T3"))&gt;0,"P36"," ")</f>
        <v xml:space="preserve"> </v>
      </c>
      <c r="BV49" s="108" t="str">
        <f>IF(SUM(COUNTIFS('Planificación 2026-1'!F:F,"HUAURA",'Planificación 2026-1'!W:W,C49,'Planificación 2026-1'!H:H,"T2"))&gt;0,"P37"," ")</f>
        <v xml:space="preserve"> </v>
      </c>
      <c r="BW49" s="108" t="str">
        <f>IF(SUM(COUNTIFS('Planificación 2026-1'!F:F,"HUAURA",'Planificación 2026-1'!W:W,C49,'Planificación 2026-1'!H:H,"AE"))&gt;0,"P38"," ")</f>
        <v xml:space="preserve"> </v>
      </c>
      <c r="BX49" s="108" t="str">
        <f>IF(SUM(COUNTIFS('Planificación 2026-1'!F:F,"HUAURA",'Planificación 2026-1'!W:W,C49,'Planificación 2026-1'!H:H,"T4"))&gt;0,"P55"," ")</f>
        <v xml:space="preserve"> </v>
      </c>
      <c r="BY49" s="109">
        <f>SUMIFS('Planificación 2026-1'!R:R,'Planificación 2026-1'!W:W,C49,'Planificación 2026-1'!H:H,"AF",'Planificación 2026-1'!I:I,"&gt;2")</f>
        <v>0</v>
      </c>
      <c r="BZ49" s="109">
        <f>SUMIFS('Planificación 2026-1'!R:R,'Planificación 2026-1'!W:W,C49,'Planificación 2026-1'!H:H,"EN",'Planificación 2026-1'!I:I,"&gt;2")</f>
        <v>0</v>
      </c>
      <c r="CA49" s="109">
        <f>SUMIFS('Planificación 2026-1'!R:R,'Planificación 2026-1'!W:W,C49,'Planificación 2026-1'!H:H,"IS",'Planificación 2026-1'!I:I,"&gt;2")</f>
        <v>0</v>
      </c>
      <c r="CB49" s="109">
        <f>SUMIFS('Planificación 2026-1'!R:R,'Planificación 2026-1'!W:W,C49,'Planificación 2026-1'!H:H,"PS",'Planificación 2026-1'!I:I,"&gt;2")</f>
        <v>0</v>
      </c>
      <c r="CC49" s="109">
        <f>SUMIFS('Planificación 2026-1'!R:R,'Planificación 2026-1'!W:W,C49,'Planificación 2026-1'!H:H,"IN",'Planificación 2026-1'!I:I,"&gt;2")</f>
        <v>0</v>
      </c>
      <c r="CD49" s="109">
        <f>SUMIFS('Planificación 2026-1'!R:R,'Planificación 2026-1'!W:W,C49,'Planificación 2026-1'!H:H,"CA",'Planificación 2026-1'!I:I,"&gt;2")</f>
        <v>0</v>
      </c>
      <c r="CE49" s="109">
        <f>SUMIFS('Planificación 2026-1'!R:R,'Planificación 2026-1'!W:W,C49,'Planificación 2026-1'!H:H,"DE",'Planificación 2026-1'!I:I,"&gt;2")</f>
        <v>0</v>
      </c>
      <c r="CF49" s="109">
        <f>SUMIFS('Planificación 2026-1'!R:R,'Planificación 2026-1'!W:W,C49,'Planificación 2026-1'!H:H,"OB",'Planificación 2026-1'!I:I,"&gt;2")</f>
        <v>0</v>
      </c>
      <c r="CG49" s="109">
        <f>SUMIFS('Planificación 2026-1'!R:R,'Planificación 2026-1'!W:W,C49,'Planificación 2026-1'!H:H,"MH",'Planificación 2026-1'!I:I,"&gt;2")</f>
        <v>0</v>
      </c>
      <c r="CH49" s="109">
        <f>SUMIFS('Planificación 2026-1'!R:R,'Planificación 2026-1'!W:W,C49,'Planificación 2026-1'!H:H,"IC",'Planificación 2026-1'!I:I,"&gt;2")</f>
        <v>0</v>
      </c>
      <c r="CI49" s="109">
        <f>SUMIFS('Planificación 2026-1'!R:R,'Planificación 2026-1'!W:W,C49,'Planificación 2026-1'!H:H,"AR",'Planificación 2026-1'!I:I,"&gt;2")</f>
        <v>0</v>
      </c>
      <c r="CJ49" s="109">
        <f>SUMIFS('Planificación 2026-1'!R:R,'Planificación 2026-1'!W:W,C49,'Planificación 2026-1'!H:H,"T1",'Planificación 2026-1'!I:I,"&gt;2")</f>
        <v>0</v>
      </c>
      <c r="CK49" s="109">
        <f>SUMIFS('Planificación 2026-1'!R:R,'Planificación 2026-1'!W:W,C49,'Planificación 2026-1'!H:H,"T3",'Planificación 2026-1'!I:I,"&gt;2")</f>
        <v>0</v>
      </c>
      <c r="CL49" s="109">
        <f>SUMIFS('Planificación 2026-1'!R:R,'Planificación 2026-1'!W:W,C49,'Planificación 2026-1'!H:H,"T2",'Planificación 2026-1'!I:I,"&gt;2")</f>
        <v>0</v>
      </c>
      <c r="CM49" s="109">
        <f>SUMIFS('Planificación 2026-1'!R:R,'Planificación 2026-1'!W:W,C49,'Planificación 2026-1'!H:H,"AE",'Planificación 2026-1'!I:I,"&gt;2")</f>
        <v>0</v>
      </c>
      <c r="CN49" s="109">
        <f>SUMIFS('Planificación 2026-1'!R:R,'Planificación 2026-1'!W:W,C49,'Planificación 2026-1'!H:H,"T4",'Planificación 2026-1'!I:I,"&gt;2")</f>
        <v>0</v>
      </c>
      <c r="CO49" s="109">
        <f>SUMIFS('Planificación 2026-1'!R:R,'Planificación 2026-1'!W:W,C49,'Planificación 2026-1'!H:H,"AF",'Planificación 2026-1'!I:I,"&lt;3")</f>
        <v>0</v>
      </c>
      <c r="CP49" s="109">
        <f>SUMIFS('Planificación 2026-1'!R:R,'Planificación 2026-1'!W:W,C49,'Planificación 2026-1'!H:H,"EN",'Planificación 2026-1'!I:I,"&lt;3")</f>
        <v>0</v>
      </c>
      <c r="CQ49" s="109">
        <f>SUMIFS('Planificación 2026-1'!R:R,'Planificación 2026-1'!W:W,C49,'Planificación 2026-1'!H:H,"IS",'Planificación 2026-1'!I:I,"&lt;3")</f>
        <v>0</v>
      </c>
      <c r="CR49" s="109">
        <f>SUMIFS('Planificación 2026-1'!R:R,'Planificación 2026-1'!W:W,C49,'Planificación 2026-1'!H:H,"PS",'Planificación 2026-1'!I:I,"&lt;3")</f>
        <v>0</v>
      </c>
      <c r="CS49" s="109">
        <f>SUMIFS('Planificación 2026-1'!R:R,'Planificación 2026-1'!W:W,C49,'Planificación 2026-1'!H:H,"IN",'Planificación 2026-1'!I:I,"&lt;3")</f>
        <v>0</v>
      </c>
      <c r="CT49" s="109">
        <f>SUMIFS('Planificación 2026-1'!R:R,'Planificación 2026-1'!W:W,C49,'Planificación 2026-1'!H:H,"CA",'Planificación 2026-1'!I:I,"&lt;3")</f>
        <v>0</v>
      </c>
      <c r="CU49" s="109">
        <f>SUMIFS('Planificación 2026-1'!R:R,'Planificación 2026-1'!W:W,C49,'Planificación 2026-1'!H:H,"DE",'Planificación 2026-1'!I:I,"&lt;3")</f>
        <v>0</v>
      </c>
      <c r="CV49" s="109">
        <f>SUMIFS('Planificación 2026-1'!R:R,'Planificación 2026-1'!W:W,C49,'Planificación 2026-1'!H:H,"OB",'Planificación 2026-1'!I:I,"&lt;3")</f>
        <v>0</v>
      </c>
      <c r="CW49" s="109">
        <f>SUMIFS('Planificación 2026-1'!R:R,'Planificación 2026-1'!W:W,C49,'Planificación 2026-1'!H:H,"MH",'Planificación 2026-1'!I:I,"&lt;3")</f>
        <v>0</v>
      </c>
      <c r="CX49" s="109">
        <f>SUMIFS('Planificación 2026-1'!R:R,'Planificación 2026-1'!W:W,C49,'Planificación 2026-1'!H:H,"IC",'Planificación 2026-1'!I:I,"&lt;3")</f>
        <v>0</v>
      </c>
      <c r="CY49" s="109">
        <f>SUMIFS('Planificación 2026-1'!R:R,'Planificación 2026-1'!W:W,C49,'Planificación 2026-1'!H:H,"AR",'Planificación 2026-1'!I:I,"&lt;3")</f>
        <v>0</v>
      </c>
      <c r="CZ49" s="109">
        <f>SUMIFS('Planificación 2026-1'!R:R,'Planificación 2026-1'!W:W,C49,'Planificación 2026-1'!H:H,"T1",'Planificación 2026-1'!I:I,"&lt;3")</f>
        <v>0</v>
      </c>
      <c r="DA49" s="109">
        <f>SUMIFS('Planificación 2026-1'!R:R,'Planificación 2026-1'!W:W,C49,'Planificación 2026-1'!H:H,"T3",'Planificación 2026-1'!I:I,"&lt;3")</f>
        <v>0</v>
      </c>
      <c r="DB49" s="109">
        <f>SUMIFS('Planificación 2026-1'!R:R,'Planificación 2026-1'!W:W,C49,'Planificación 2026-1'!H:H,"T2",'Planificación 2026-1'!I:I,"&lt;3")</f>
        <v>0</v>
      </c>
      <c r="DC49" s="109">
        <f>SUMIFS('Planificación 2026-1'!R:R,'Planificación 2026-1'!W:W,C49,'Planificación 2026-1'!H:H,"AE",'Planificación 2026-1'!I:I,"&lt;3")</f>
        <v>0</v>
      </c>
      <c r="DD49" s="109">
        <f>SUMIFS('Planificación 2026-1'!R:R,'Planificación 2026-1'!W:W,C49,'Planificación 2026-1'!H:H,"T4",'Planificación 2026-1'!I:I,"&lt;3")</f>
        <v>0</v>
      </c>
      <c r="DE49" s="108" t="str">
        <f t="shared" si="4"/>
        <v/>
      </c>
      <c r="DF49" s="41">
        <f>IF(C49="","",SUMIFS('Planificación 2026-1'!R:R,'Planificación 2026-1'!W:W,C49,'Planificación 2026-1'!F:F,"PRINCIPAL",'Planificación 2026-1'!X:X,"VIRTUAL"))</f>
        <v>0</v>
      </c>
      <c r="DG49" s="41">
        <f>IF(C49="","",SUMIFS('Planificación 2026-1'!R:R,'Planificación 2026-1'!W:W,C49,'Planificación 2026-1'!F:F,"PRINCIPAL",'Planificación 2026-1'!X:X,"PRESENCIAL"))</f>
        <v>0</v>
      </c>
      <c r="DH49" s="41">
        <f>IF(C49="","",SUMIFS('Planificación 2026-1'!R:R,'Planificación 2026-1'!W:W,C49,'Planificación 2026-1'!F:F,"PRINCIPAL",'Planificación 2026-1'!X:X,"HIBRIDO PRESENCIAL"))</f>
        <v>0</v>
      </c>
      <c r="DI49" s="108" t="str">
        <f t="shared" si="5"/>
        <v/>
      </c>
      <c r="DJ49" s="108">
        <f>IF(C49="","",SUMIFS('Planificación 2026-1'!R:R,'Planificación 2026-1'!W:W,C49,'Planificación 2026-1'!F:F,"FILIAL",'Planificación 2026-1'!X:X,"VIRTUAL"))</f>
        <v>0</v>
      </c>
      <c r="DK49" s="110">
        <f>IF(C49="","",SUMIFS('Planificación 2026-1'!R:R,'Planificación 2026-1'!W:W,C49,'Planificación 2026-1'!F:F,"FILIAL",'Planificación 2026-1'!X:X,"PRESENCIAL"))</f>
        <v>0</v>
      </c>
      <c r="DL49" s="61">
        <f>IF(C49="","",SUMIFS('Planificación 2026-1'!R:R,'Planificación 2026-1'!W:W,C49,'Planificación 2026-1'!F:F,"FILIAL",'Planificación 2026-1'!X:X,"HIBRIDO PRESENCIAL"))</f>
        <v>0</v>
      </c>
      <c r="DM49" s="111" t="str">
        <f t="shared" si="6"/>
        <v/>
      </c>
      <c r="DN49" s="108">
        <f>IF(C49="","",SUMIFS('Planificación 2026-1'!R:R,'Planificación 2026-1'!W:W,C49,'Planificación 2026-1'!F:F,"SUNAMPE",'Planificación 2026-1'!X:X,"VIRTUAL"))</f>
        <v>0</v>
      </c>
      <c r="DO49" s="61">
        <f>IF(C49="","",SUMIFS('Planificación 2026-1'!R:R,'Planificación 2026-1'!W:W,C49,'Planificación 2026-1'!F:F,"SUNAMPE",'Planificación 2026-1'!X:X,"PRESENCIAL"))</f>
        <v>0</v>
      </c>
      <c r="DP49" s="111" t="str">
        <f t="shared" si="7"/>
        <v/>
      </c>
      <c r="DQ49" s="108">
        <f>IF(C49="","",SUMIFS('Planificación 2026-1'!R:R,'Planificación 2026-1'!W:W,C49,'Planificación 2026-1'!F:F,"HUAURA",'Planificación 2026-1'!X:X,"VIRTUAL"))</f>
        <v>0</v>
      </c>
      <c r="DR49" s="61">
        <f>IF(C49="","",SUMIFS('Planificación 2026-1'!R:R,'Planificación 2026-1'!W:W,C49,'Planificación 2026-1'!F:F,"HUAURA",'Planificación 2026-1'!X:X,"PRESENCIAL"))</f>
        <v>0</v>
      </c>
      <c r="DS49" s="76">
        <f>SUMIFS('Planificación 2026-1'!R:R,'Planificación 2026-1'!W:W,C49,'Planificación 2026-1'!F:F,"PRINCIPAL",'Planificación 2026-1'!X:X,"VIRTUAL",'Planificación 2026-1'!I:I,"&gt;2")</f>
        <v>0</v>
      </c>
      <c r="DT49" s="76">
        <f>SUMIFS('Planificación 2026-1'!R:R,'Planificación 2026-1'!W:W,C49,'Planificación 2026-1'!F:F,"PRINCIPAL",'Planificación 2026-1'!X:X,"&lt;&gt;VIRTUAL",'Planificación 2026-1'!I:I,"&gt;2")</f>
        <v>0</v>
      </c>
      <c r="DU49" s="76">
        <f>SUMIFS('Planificación 2026-1'!R:R,'Planificación 2026-1'!W:W,C49,'Planificación 2026-1'!F:F,"SUNAMPE",'Planificación 2026-1'!X:X,"VIRTUAL",'Planificación 2026-1'!I:I,"&gt;2")</f>
        <v>0</v>
      </c>
      <c r="DV49" s="76">
        <f>SUMIFS('Planificación 2026-1'!R:R,'Planificación 2026-1'!W:W,C49,'Planificación 2026-1'!F:F,"SUNAMPE",'Planificación 2026-1'!X:X,"&lt;&gt;VIRTUAL",'Planificación 2026-1'!I:I,"&gt;2")</f>
        <v>0</v>
      </c>
      <c r="DW49" s="76">
        <f>SUMIFS('Planificación 2026-1'!R:R,'Planificación 2026-1'!W:W,C49,'Planificación 2026-1'!F:F,"FILIAL",'Planificación 2026-1'!X:X,"VIRTUAL",'Planificación 2026-1'!I:I,"&gt;2")</f>
        <v>0</v>
      </c>
      <c r="DX49" s="76">
        <f>SUMIFS('Planificación 2026-1'!R:R,'Planificación 2026-1'!W:W,C49,'Planificación 2026-1'!F:F,"FILIAL",'Planificación 2026-1'!X:X,"&lt;&gt;VIRTUAL",'Planificación 2026-1'!I:I,"&gt;2")</f>
        <v>0</v>
      </c>
      <c r="DY49" s="76">
        <f>SUMIFS('Planificación 2026-1'!R:R,'Planificación 2026-1'!W:W,C49,'Planificación 2026-1'!F:F,"PORUMA",'Planificación 2026-1'!X:X,"VIRTUAL",'Planificación 2026-1'!I:I,"&gt;2")</f>
        <v>0</v>
      </c>
      <c r="DZ49" s="76">
        <f>SUMIFS('Planificación 2026-1'!R:R,'Planificación 2026-1'!W:W,C49,'Planificación 2026-1'!F:F,"PORUMA",'Planificación 2026-1'!X:X,"&lt;&gt;VIRTUAL",'Planificación 2026-1'!I:I,"&gt;2")</f>
        <v>0</v>
      </c>
      <c r="EA49" s="76">
        <f>SUMIFS('Planificación 2026-1'!R:R,'Planificación 2026-1'!W:W,C49,'Planificación 2026-1'!F:F,"HUAURA",'Planificación 2026-1'!X:X,"VIRTUAL",'Planificación 2026-1'!I:I,"&gt;2")</f>
        <v>0</v>
      </c>
      <c r="EB49" s="76">
        <f>SUMIFS('Planificación 2026-1'!R:R,'Planificación 2026-1'!W:W,C49,'Planificación 2026-1'!F:F,"HUAURA",'Planificación 2026-1'!X:X,"&lt;&gt;VIRTUAL",'Planificación 2026-1'!I:I,"&gt;2")</f>
        <v>0</v>
      </c>
      <c r="EC49" s="76">
        <f>SUMIFS('Planificación 2026-1'!R:R,'Planificación 2026-1'!W:W,C49,'Planificación 2026-1'!F:F,"PRINCIPAL",'Planificación 2026-1'!X:X,"VIRTUAL",'Planificación 2026-1'!I:I,"&lt;3")</f>
        <v>0</v>
      </c>
      <c r="ED49" s="76">
        <f>SUMIFS('Planificación 2026-1'!R:R,'Planificación 2026-1'!W:W,C49,'Planificación 2026-1'!F:F,"PRINCIPAL",'Planificación 2026-1'!X:X,"&lt;&gt;VIRTUAL",'Planificación 2026-1'!I:I,"&lt;3")</f>
        <v>0</v>
      </c>
      <c r="EE49" s="76">
        <f>SUMIFS('Planificación 2026-1'!R:R,'Planificación 2026-1'!W:W,C49,'Planificación 2026-1'!F:F,"SUNAMPE",'Planificación 2026-1'!X:X,"VIRTUAL",'Planificación 2026-1'!I:I,"&lt;3")</f>
        <v>0</v>
      </c>
      <c r="EF49" s="76">
        <f>SUMIFS('Planificación 2026-1'!R:R,'Planificación 2026-1'!W:W,C49,'Planificación 2026-1'!F:F,"SUNAMPE",'Planificación 2026-1'!X:X,"&lt;&gt;VIRTUAL",'Planificación 2026-1'!I:I,"&lt;3")</f>
        <v>0</v>
      </c>
      <c r="EG49" s="76">
        <f>SUMIFS('Planificación 2026-1'!R:R,'Planificación 2026-1'!W:W,C49,'Planificación 2026-1'!F:F,"FILIAL",'Planificación 2026-1'!X:X,"VIRTUAL",'Planificación 2026-1'!I:I,"&lt;3")</f>
        <v>0</v>
      </c>
      <c r="EH49" s="76">
        <f>SUMIFS('Planificación 2026-1'!R:R,'Planificación 2026-1'!W:W,C49,'Planificación 2026-1'!F:F,"FILIAL",'Planificación 2026-1'!X:X,"&lt;&gt;VIRTUAL",'Planificación 2026-1'!I:I,"&lt;3")</f>
        <v>0</v>
      </c>
      <c r="EI49" s="76">
        <f>SUMIFS('Planificación 2026-1'!R:R,'Planificación 2026-1'!W:W,C49,'Planificación 2026-1'!F:F,"PORUMA",'Planificación 2026-1'!X:X,"VIRTUAL",'Planificación 2026-1'!I:I,"&lt;3")</f>
        <v>0</v>
      </c>
      <c r="EJ49" s="76">
        <f>SUMIFS('Planificación 2026-1'!R:R,'Planificación 2026-1'!W:W,C49,'Planificación 2026-1'!F:F,"PORUMA",'Planificación 2026-1'!X:X,"&lt;&gt;VIRTUAL",'Planificación 2026-1'!I:I,"&lt;3")</f>
        <v>0</v>
      </c>
      <c r="EK49" s="76">
        <f>SUMIFS('Planificación 2026-1'!R:R,'Planificación 2026-1'!W:W,C49,'Planificación 2026-1'!F:F,"HUAURA",'Planificación 2026-1'!X:X,"VIRTUAL",'Planificación 2026-1'!I:I,"&lt;3")</f>
        <v>0</v>
      </c>
      <c r="EL49" s="76">
        <f>SUMIFS('Planificación 2026-1'!R:R,'Planificación 2026-1'!W:W,C49,'Planificación 2026-1'!F:F,"HUAURA",'Planificación 2026-1'!X:X,"&lt;&gt;VIRTUAL",'Planificación 2026-1'!I:I,"&lt;3")</f>
        <v>0</v>
      </c>
      <c r="EM49" s="76"/>
      <c r="EN49" s="76">
        <f t="shared" si="0"/>
        <v>0</v>
      </c>
      <c r="EO49" s="76">
        <f t="shared" si="1"/>
        <v>0</v>
      </c>
      <c r="EP49" s="76" t="b">
        <f t="shared" si="2"/>
        <v>1</v>
      </c>
      <c r="EQ49" s="76" t="str">
        <f t="shared" si="3"/>
        <v/>
      </c>
      <c r="ER49" s="76" t="str">
        <f t="shared" si="8"/>
        <v>PRESENCIAL</v>
      </c>
    </row>
    <row r="50" spans="1:148" hidden="1">
      <c r="A50" s="83"/>
      <c r="B50" s="119">
        <v>47</v>
      </c>
      <c r="C50" s="115" t="s">
        <v>218</v>
      </c>
      <c r="D50" s="112">
        <f>SUMIF('Planificación 2026-1'!W:W,C50,'Planificación 2026-1'!R:R)</f>
        <v>12</v>
      </c>
      <c r="E50" s="114" t="s">
        <v>170</v>
      </c>
      <c r="F50" s="115" t="s">
        <v>171</v>
      </c>
      <c r="G50" s="115" t="s">
        <v>13</v>
      </c>
      <c r="H50" s="115" t="s">
        <v>121</v>
      </c>
      <c r="I50" s="107" t="str">
        <f>IF(SUM(COUNTIFS('Planificación 2026-1'!F:F,"PRINCIPAL",'Planificación 2026-1'!W:W,C50,'Planificación 2026-1'!H:H,"AF"))&gt;0,"P01"," ")</f>
        <v>P01</v>
      </c>
      <c r="J50" s="108" t="str">
        <f>IF(SUM(COUNTIFS('Planificación 2026-1'!F:F,"PRINCIPAL",'Planificación 2026-1'!W:W,C50,'Planificación 2026-1'!H:H,"EN"))&gt;0,"P02"," ")</f>
        <v xml:space="preserve"> </v>
      </c>
      <c r="K50" s="108" t="str">
        <f>IF(SUM(COUNTIFS('Planificación 2026-1'!F:F,"PRINCIPAL",'Planificación 2026-1'!W:W,C50,'Planificación 2026-1'!H:H,"IS"))&gt;0,"P03"," ")</f>
        <v xml:space="preserve"> </v>
      </c>
      <c r="L50" s="108" t="str">
        <f>IF(SUM(COUNTIFS('Planificación 2026-1'!F:F,"PRINCIPAL",'Planificación 2026-1'!W:W,C50,'Planificación 2026-1'!H:H,"PS"))&gt;0,"P04"," ")</f>
        <v xml:space="preserve"> </v>
      </c>
      <c r="M50" s="108"/>
      <c r="N50" s="108" t="str">
        <f>IF(SUM(COUNTIFS('Planificación 2026-1'!F:F,"PRINCIPAL",'Planificación 2026-1'!W:W,C50,'Planificación 2026-1'!H:H,"IN"))&gt;0,"P06"," ")</f>
        <v xml:space="preserve"> </v>
      </c>
      <c r="O50" s="108" t="str">
        <f>IF(SUM(COUNTIFS('Planificación 2026-1'!F:F,"PRINCIPAL",'Planificación 2026-1'!W:W,C50,'Planificación 2026-1'!H:H,"CA"))&gt;0,"P07"," ")</f>
        <v xml:space="preserve"> </v>
      </c>
      <c r="P50" s="108" t="str">
        <f>IF(SUM(COUNTIFS('Planificación 2026-1'!F:F,"PRINCIPAL",'Planificación 2026-1'!W:W,C50,'Planificación 2026-1'!H:H,"DE"))&gt;0,"P08"," ")</f>
        <v xml:space="preserve"> </v>
      </c>
      <c r="Q50" s="108" t="str">
        <f>IF(SUM(COUNTIFS('Planificación 2026-1'!F:F,"PRINCIPAL",'Planificación 2026-1'!W:W,C50,'Planificación 2026-1'!H:H,"OB"))&gt;0,"P09"," ")</f>
        <v xml:space="preserve"> </v>
      </c>
      <c r="R50" s="108" t="str">
        <f>IF(SUM(COUNTIFS('Planificación 2026-1'!F:F,"PRINCIPAL",'Planificación 2026-1'!W:W,C50,'Planificación 2026-1'!H:H,"MH"))&gt;0,"P31"," ")</f>
        <v xml:space="preserve"> </v>
      </c>
      <c r="S50" s="108" t="str">
        <f>IF(SUM(COUNTIFS('Planificación 2026-1'!F:F,"PRINCIPAL",'Planificación 2026-1'!W:W,C50,'Planificación 2026-1'!H:H,"IC"))&gt;0,"P32"," ")</f>
        <v xml:space="preserve"> </v>
      </c>
      <c r="T50" s="108" t="str">
        <f>IF(SUM(COUNTIFS('Planificación 2026-1'!F:F,"PRINCIPAL",'Planificación 2026-1'!W:W,C50,'Planificación 2026-1'!H:H,"AR"))&gt;0,"P34"," ")</f>
        <v xml:space="preserve"> </v>
      </c>
      <c r="U50" s="108" t="str">
        <f>IF(SUM(COUNTIFS('Planificación 2026-1'!F:F,"PRINCIPAL",'Planificación 2026-1'!W:W,C50,'Planificación 2026-1'!H:H,"T1"))&gt;0,"P35"," ")</f>
        <v xml:space="preserve"> </v>
      </c>
      <c r="V50" s="108" t="str">
        <f>IF(SUM(COUNTIFS('Planificación 2026-1'!F:F,"PRINCIPAL",'Planificación 2026-1'!W:W,C50,'Planificación 2026-1'!H:H,"T3"))&gt;0,"P36"," ")</f>
        <v xml:space="preserve"> </v>
      </c>
      <c r="W50" s="108" t="str">
        <f>IF(SUM(COUNTIFS('Planificación 2026-1'!F:F,"PRINCIPAL",'Planificación 2026-1'!W:W,C50,'Planificación 2026-1'!H:H,"T2"))&gt;0,"P37"," ")</f>
        <v xml:space="preserve"> </v>
      </c>
      <c r="X50" s="108" t="str">
        <f>IF(SUM(COUNTIFS('Planificación 2026-1'!F:F,"PRINCIPAL",'Planificación 2026-1'!W:W,C50,'Planificación 2026-1'!H:H,"AE"))&gt;0,"P38"," ")</f>
        <v xml:space="preserve"> </v>
      </c>
      <c r="Y50" s="108" t="str">
        <f>IF(SUM(COUNTIFS('Planificación 2026-1'!F:F,"PRINCIPAL",'Planificación 2026-1'!W:W,C50,'Planificación 2026-1'!H:H,"T4"))&gt;0,"P55"," ")</f>
        <v xml:space="preserve"> </v>
      </c>
      <c r="Z50" s="108" t="str">
        <f>IF(SUM(COUNTIFS('Planificación 2026-1'!F:F,"FILIAL",'Planificación 2026-1'!W:W,C50,'Planificación 2026-1'!H:H,"AF"))&gt;0," P01"," ")</f>
        <v xml:space="preserve"> P01</v>
      </c>
      <c r="AA50" s="108" t="str">
        <f>IF(SUM(COUNTIFS('Planificación 2026-1'!F:F,"FILIAL",'Planificación 2026-1'!W:W,C50,'Planificación 2026-1'!H:H,"EN"))&gt;0,"P02"," ")</f>
        <v xml:space="preserve"> </v>
      </c>
      <c r="AB50" s="108" t="str">
        <f>IF(SUM(COUNTIFS('Planificación 2026-1'!F:F,"FILIAL",'Planificación 2026-1'!W:W,C50,'Planificación 2026-1'!H:H,"IS"))&gt;0,"P03"," ")</f>
        <v xml:space="preserve"> </v>
      </c>
      <c r="AC50" s="108" t="str">
        <f>IF(SUM(COUNTIFS('Planificación 2026-1'!F:F,"FILIAL",'Planificación 2026-1'!W:W,C50,'Planificación 2026-1'!H:H,"PS"))&gt;0,"P04"," ")</f>
        <v xml:space="preserve"> </v>
      </c>
      <c r="AD50" s="108"/>
      <c r="AE50" s="108" t="str">
        <f>IF(SUM(COUNTIFS('Planificación 2026-1'!F:F,"FILIAL",'Planificación 2026-1'!W:W,C50,'Planificación 2026-1'!H:H,"IN"))&gt;0,"P06"," ")</f>
        <v xml:space="preserve"> </v>
      </c>
      <c r="AF50" s="108" t="str">
        <f>IF(SUM(COUNTIFS('Planificación 2026-1'!F:F,"FILIAL",'Planificación 2026-1'!W:W,C50,'Planificación 2026-1'!H:H,"CA"))&gt;0,"P07"," ")</f>
        <v>P07</v>
      </c>
      <c r="AG50" s="108" t="str">
        <f>IF(SUM(COUNTIFS('Planificación 2026-1'!F:F,"FILIAL",'Planificación 2026-1'!W:W,C50,'Planificación 2026-1'!H:H,"DE"))&gt;0,"P08"," ")</f>
        <v xml:space="preserve"> </v>
      </c>
      <c r="AH50" s="108" t="str">
        <f>IF(SUM(COUNTIFS('Planificación 2026-1'!F:F,"FILIAL",'Planificación 2026-1'!W:W,C50,'Planificación 2026-1'!H:H,"OB"))&gt;0,"P09"," ")</f>
        <v xml:space="preserve"> </v>
      </c>
      <c r="AI50" s="108" t="str">
        <f>IF(SUM(COUNTIFS('Planificación 2026-1'!F:F,"FILIAL",'Planificación 2026-1'!W:W,C50,'Planificación 2026-1'!H:H,"MH"))&gt;0,"P31"," ")</f>
        <v xml:space="preserve"> </v>
      </c>
      <c r="AJ50" s="108" t="str">
        <f>IF(SUM(COUNTIFS('Planificación 2026-1'!F:F,"FILIAL",'Planificación 2026-1'!W:W,C50,'Planificación 2026-1'!H:H,"IC"))&gt;0,"P32"," ")</f>
        <v xml:space="preserve"> </v>
      </c>
      <c r="AK50" s="108" t="str">
        <f>IF(SUM(COUNTIFS('Planificación 2026-1'!F:F,"FILIAL",'Planificación 2026-1'!W:W,C50,'Planificación 2026-1'!H:H,"AR"))&gt;0,"P34"," ")</f>
        <v xml:space="preserve"> </v>
      </c>
      <c r="AL50" s="108" t="str">
        <f>IF(SUM(COUNTIFS('Planificación 2026-1'!F:F,"FILIAL",'Planificación 2026-1'!W:W,C50,'Planificación 2026-1'!H:H,"T1"))&gt;0,"P35"," ")</f>
        <v xml:space="preserve"> </v>
      </c>
      <c r="AM50" s="108" t="str">
        <f>IF(SUM(COUNTIFS('Planificación 2026-1'!F:F,"FILIAL",'Planificación 2026-1'!W:W,C50,'Planificación 2026-1'!H:H,"T3"))&gt;0,"P36"," ")</f>
        <v xml:space="preserve"> </v>
      </c>
      <c r="AN50" s="108" t="str">
        <f>IF(SUM(COUNTIFS('Planificación 2026-1'!F:F,"FILIAL",'Planificación 2026-1'!W:W,C50,'Planificación 2026-1'!H:H,"T2"))&gt;0,"P37"," ")</f>
        <v xml:space="preserve"> </v>
      </c>
      <c r="AO50" s="108" t="str">
        <f>IF(SUM(COUNTIFS('Planificación 2026-1'!F:F,"FILIAL",'Planificación 2026-1'!W:W,C50,'Planificación 2026-1'!H:H,"AE"))&gt;0,"P38"," ")</f>
        <v xml:space="preserve"> </v>
      </c>
      <c r="AP50" s="108" t="str">
        <f>IF(SUM(COUNTIFS('Planificación 2026-1'!F:F,"FILIAL",'Planificación 2026-1'!W:W,C50,'Planificación 2026-1'!H:H,"T4"))&gt;0,"P55"," ")</f>
        <v xml:space="preserve"> </v>
      </c>
      <c r="AQ50" s="108" t="str">
        <f>IF(SUM(COUNTIFS('Planificación 2026-1'!F:F,"SUNAMPE",'Planificación 2026-1'!W:W,C50,'Planificación 2026-1'!H:H,"AF"))&gt;0," P01"," ")</f>
        <v xml:space="preserve"> </v>
      </c>
      <c r="AR50" s="108" t="str">
        <f>IF(SUM(COUNTIFS('Planificación 2026-1'!F:F,"SUNAMPE",'Planificación 2026-1'!W:W,C50,'Planificación 2026-1'!H:H,"EN"))&gt;0,"P02"," ")</f>
        <v xml:space="preserve"> </v>
      </c>
      <c r="AS50" s="108" t="str">
        <f>IF(SUM(COUNTIFS('Planificación 2026-1'!F:F,"SUNAMPE",'Planificación 2026-1'!W:W,C50,'Planificación 2026-1'!H:H,"IS"))&gt;0,"P03"," ")</f>
        <v xml:space="preserve"> </v>
      </c>
      <c r="AT50" s="108" t="str">
        <f>IF(SUM(COUNTIFS('Planificación 2026-1'!F:F,"SUNAMPE",'Planificación 2026-1'!W:W,C50,'Planificación 2026-1'!H:H,"PS"))&gt;0,"P04"," ")</f>
        <v xml:space="preserve"> </v>
      </c>
      <c r="AU50" s="108"/>
      <c r="AV50" s="108" t="str">
        <f>IF(SUM(COUNTIFS('Planificación 2026-1'!F:F,"SUNAMPE",'Planificación 2026-1'!W:W,C50,'Planificación 2026-1'!H:H,"IN"))&gt;0,"P06"," ")</f>
        <v xml:space="preserve"> </v>
      </c>
      <c r="AW50" s="108" t="str">
        <f>IF(SUM(COUNTIFS('Planificación 2026-1'!F:F,"SUNAMPE",'Planificación 2026-1'!W:W,C50,'Planificación 2026-1'!H:H,"CA"))&gt;0,"P07"," ")</f>
        <v xml:space="preserve"> </v>
      </c>
      <c r="AX50" s="108" t="str">
        <f>IF(SUM(COUNTIFS('Planificación 2026-1'!F:F,"SUNAMPE",'Planificación 2026-1'!W:W,C50,'Planificación 2026-1'!H:H,"DE"))&gt;0,"P08"," ")</f>
        <v xml:space="preserve"> </v>
      </c>
      <c r="AY50" s="108" t="str">
        <f>IF(SUM(COUNTIFS('Planificación 2026-1'!F:F,"SUNAMPE",'Planificación 2026-1'!W:W,C50,'Planificación 2026-1'!H:H,"OB"))&gt;0,"P09"," ")</f>
        <v xml:space="preserve"> </v>
      </c>
      <c r="AZ50" s="108" t="str">
        <f>IF(SUM(COUNTIFS('Planificación 2026-1'!F:F,"SUNAMPE",'Planificación 2026-1'!W:W,C50,'Planificación 2026-1'!H:H,"MH"))&gt;0,"P31"," ")</f>
        <v xml:space="preserve"> </v>
      </c>
      <c r="BA50" s="108" t="str">
        <f>IF(SUM(COUNTIFS('Planificación 2026-1'!F:F,"SUNAMPE",'Planificación 2026-1'!W:W,C50,'Planificación 2026-1'!H:H,"IC"))&gt;0,"P32"," ")</f>
        <v xml:space="preserve"> </v>
      </c>
      <c r="BB50" s="108" t="str">
        <f>IF(SUM(COUNTIFS('Planificación 2026-1'!F:F,"SUNAMPE",'Planificación 2026-1'!W:W,C50,'Planificación 2026-1'!H:H,"AR"))&gt;0,"P34"," ")</f>
        <v xml:space="preserve"> </v>
      </c>
      <c r="BC50" s="108" t="str">
        <f>IF(SUM(COUNTIFS('Planificación 2026-1'!F:F,"SUNAMPE",'Planificación 2026-1'!W:W,C50,'Planificación 2026-1'!H:H,"T1"))&gt;0,"P35"," ")</f>
        <v xml:space="preserve"> </v>
      </c>
      <c r="BD50" s="108" t="str">
        <f>IF(SUM(COUNTIFS('Planificación 2026-1'!F:F,"SUNAMPE",'Planificación 2026-1'!W:W,C50,'Planificación 2026-1'!H:H,"T3"))&gt;0,"P36"," ")</f>
        <v xml:space="preserve"> </v>
      </c>
      <c r="BE50" s="108" t="str">
        <f>IF(SUM(COUNTIFS('Planificación 2026-1'!F:F,"SUNAMPE",'Planificación 2026-1'!W:W,C50,'Planificación 2026-1'!H:H,"T2"))&gt;0,"P37"," ")</f>
        <v xml:space="preserve"> </v>
      </c>
      <c r="BF50" s="108" t="str">
        <f>IF(SUM(COUNTIFS('Planificación 2026-1'!F:F,"SUNAMPE",'Planificación 2026-1'!W:W,C50,'Planificación 2026-1'!H:H,"AE"))&gt;0,"P38"," ")</f>
        <v xml:space="preserve"> </v>
      </c>
      <c r="BG50" s="108" t="str">
        <f>IF(SUM(COUNTIFS('Planificación 2026-1'!F:F,"SUNAMPE",'Planificación 2026-1'!W:W,C50,'Planificación 2026-1'!H:H,"T4"))&gt;0,"P55"," ")</f>
        <v xml:space="preserve"> </v>
      </c>
      <c r="BH50" s="108" t="str">
        <f>IF(SUM(COUNTIFS('Planificación 2026-1'!F:F,"HUAURA",'Planificación 2026-1'!W:W,C50,'Planificación 2026-1'!H:H,"AF"))&gt;0," P01"," ")</f>
        <v xml:space="preserve"> </v>
      </c>
      <c r="BI50" s="108" t="str">
        <f>IF(SUM(COUNTIFS('Planificación 2026-1'!F:F,"HUAURA",'Planificación 2026-1'!W:W,C50,'Planificación 2026-1'!H:H,"EN"))&gt;0,"P02"," ")</f>
        <v xml:space="preserve"> </v>
      </c>
      <c r="BJ50" s="108" t="str">
        <f>IF(SUM(COUNTIFS('Planificación 2026-1'!F:F,"HUAURA",'Planificación 2026-1'!W:W,C50,'Planificación 2026-1'!H:H,"IS"))&gt;0,"P03"," ")</f>
        <v xml:space="preserve"> </v>
      </c>
      <c r="BK50" s="108" t="str">
        <f>IF(SUM(COUNTIFS('Planificación 2026-1'!F:F,"HUAURA",'Planificación 2026-1'!W:W,C50,'Planificación 2026-1'!H:H,"PS"))&gt;0,"P04"," ")</f>
        <v xml:space="preserve"> </v>
      </c>
      <c r="BL50" s="108"/>
      <c r="BM50" s="108" t="str">
        <f>IF(SUM(COUNTIFS('Planificación 2026-1'!F:F,"HUAURA",'Planificación 2026-1'!W:W,C50,'Planificación 2026-1'!H:H,"IN"))&gt;0,"P06"," ")</f>
        <v xml:space="preserve"> </v>
      </c>
      <c r="BN50" s="108" t="str">
        <f>IF(SUM(COUNTIFS('Planificación 2026-1'!F:F,"HUAURA",'Planificación 2026-1'!W:W,C50,'Planificación 2026-1'!H:H,"CA"))&gt;0,"P07"," ")</f>
        <v xml:space="preserve"> </v>
      </c>
      <c r="BO50" s="108" t="str">
        <f>IF(SUM(COUNTIFS('Planificación 2026-1'!F:F,"HUAURA",'Planificación 2026-1'!W:W,C50,'Planificación 2026-1'!H:H,"DE"))&gt;0,"P08"," ")</f>
        <v xml:space="preserve"> </v>
      </c>
      <c r="BP50" s="108" t="str">
        <f>IF(SUM(COUNTIFS('Planificación 2026-1'!F:F,"HUAURA",'Planificación 2026-1'!W:W,C50,'Planificación 2026-1'!H:H,"OB"))&gt;0,"P09"," ")</f>
        <v xml:space="preserve"> </v>
      </c>
      <c r="BQ50" s="108" t="str">
        <f>IF(SUM(COUNTIFS('Planificación 2026-1'!F:F,"HUAURA",'Planificación 2026-1'!W:W,C50,'Planificación 2026-1'!H:H,"MH"))&gt;0,"P31"," ")</f>
        <v xml:space="preserve"> </v>
      </c>
      <c r="BR50" s="108" t="str">
        <f>IF(SUM(COUNTIFS('Planificación 2026-1'!F:F,"HUAURA",'Planificación 2026-1'!W:W,C50,'Planificación 2026-1'!H:H,"IC"))&gt;0,"P32"," ")</f>
        <v xml:space="preserve"> </v>
      </c>
      <c r="BS50" s="108" t="str">
        <f>IF(SUM(COUNTIFS('Planificación 2026-1'!F:F,"HUAURA",'Planificación 2026-1'!W:W,C50,'Planificación 2026-1'!H:H,"AR"))&gt;0,"P34"," ")</f>
        <v xml:space="preserve"> </v>
      </c>
      <c r="BT50" s="108" t="str">
        <f>IF(SUM(COUNTIFS('Planificación 2026-1'!F:F,"HUAURA",'Planificación 2026-1'!W:W,C50,'Planificación 2026-1'!H:H,"T1"))&gt;0,"P35"," ")</f>
        <v xml:space="preserve"> </v>
      </c>
      <c r="BU50" s="108" t="str">
        <f>IF(SUM(COUNTIFS('Planificación 2026-1'!F:F,"HUAURA",'Planificación 2026-1'!W:W,C50,'Planificación 2026-1'!H:H,"T3"))&gt;0,"P36"," ")</f>
        <v xml:space="preserve"> </v>
      </c>
      <c r="BV50" s="108" t="str">
        <f>IF(SUM(COUNTIFS('Planificación 2026-1'!F:F,"HUAURA",'Planificación 2026-1'!W:W,C50,'Planificación 2026-1'!H:H,"T2"))&gt;0,"P37"," ")</f>
        <v xml:space="preserve"> </v>
      </c>
      <c r="BW50" s="108" t="str">
        <f>IF(SUM(COUNTIFS('Planificación 2026-1'!F:F,"HUAURA",'Planificación 2026-1'!W:W,C50,'Planificación 2026-1'!H:H,"AE"))&gt;0,"P38"," ")</f>
        <v xml:space="preserve"> </v>
      </c>
      <c r="BX50" s="108" t="str">
        <f>IF(SUM(COUNTIFS('Planificación 2026-1'!F:F,"HUAURA",'Planificación 2026-1'!W:W,C50,'Planificación 2026-1'!H:H,"T4"))&gt;0,"P55"," ")</f>
        <v xml:space="preserve"> </v>
      </c>
      <c r="BY50" s="109">
        <f>SUMIFS('Planificación 2026-1'!R:R,'Planificación 2026-1'!W:W,C50,'Planificación 2026-1'!H:H,"AF",'Planificación 2026-1'!I:I,"&gt;2")</f>
        <v>9</v>
      </c>
      <c r="BZ50" s="109">
        <f>SUMIFS('Planificación 2026-1'!R:R,'Planificación 2026-1'!W:W,C50,'Planificación 2026-1'!H:H,"EN",'Planificación 2026-1'!I:I,"&gt;2")</f>
        <v>0</v>
      </c>
      <c r="CA50" s="109">
        <f>SUMIFS('Planificación 2026-1'!R:R,'Planificación 2026-1'!W:W,C50,'Planificación 2026-1'!H:H,"IS",'Planificación 2026-1'!I:I,"&gt;2")</f>
        <v>0</v>
      </c>
      <c r="CB50" s="109">
        <f>SUMIFS('Planificación 2026-1'!R:R,'Planificación 2026-1'!W:W,C50,'Planificación 2026-1'!H:H,"PS",'Planificación 2026-1'!I:I,"&gt;2")</f>
        <v>0</v>
      </c>
      <c r="CC50" s="109">
        <f>SUMIFS('Planificación 2026-1'!R:R,'Planificación 2026-1'!W:W,C50,'Planificación 2026-1'!H:H,"IN",'Planificación 2026-1'!I:I,"&gt;2")</f>
        <v>0</v>
      </c>
      <c r="CD50" s="109">
        <f>SUMIFS('Planificación 2026-1'!R:R,'Planificación 2026-1'!W:W,C50,'Planificación 2026-1'!H:H,"CA",'Planificación 2026-1'!I:I,"&gt;2")</f>
        <v>3</v>
      </c>
      <c r="CE50" s="109">
        <f>SUMIFS('Planificación 2026-1'!R:R,'Planificación 2026-1'!W:W,C50,'Planificación 2026-1'!H:H,"DE",'Planificación 2026-1'!I:I,"&gt;2")</f>
        <v>0</v>
      </c>
      <c r="CF50" s="109">
        <f>SUMIFS('Planificación 2026-1'!R:R,'Planificación 2026-1'!W:W,C50,'Planificación 2026-1'!H:H,"OB",'Planificación 2026-1'!I:I,"&gt;2")</f>
        <v>0</v>
      </c>
      <c r="CG50" s="109">
        <f>SUMIFS('Planificación 2026-1'!R:R,'Planificación 2026-1'!W:W,C50,'Planificación 2026-1'!H:H,"MH",'Planificación 2026-1'!I:I,"&gt;2")</f>
        <v>0</v>
      </c>
      <c r="CH50" s="109">
        <f>SUMIFS('Planificación 2026-1'!R:R,'Planificación 2026-1'!W:W,C50,'Planificación 2026-1'!H:H,"IC",'Planificación 2026-1'!I:I,"&gt;2")</f>
        <v>0</v>
      </c>
      <c r="CI50" s="109">
        <f>SUMIFS('Planificación 2026-1'!R:R,'Planificación 2026-1'!W:W,C50,'Planificación 2026-1'!H:H,"AR",'Planificación 2026-1'!I:I,"&gt;2")</f>
        <v>0</v>
      </c>
      <c r="CJ50" s="109">
        <f>SUMIFS('Planificación 2026-1'!R:R,'Planificación 2026-1'!W:W,C50,'Planificación 2026-1'!H:H,"T1",'Planificación 2026-1'!I:I,"&gt;2")</f>
        <v>0</v>
      </c>
      <c r="CK50" s="109">
        <f>SUMIFS('Planificación 2026-1'!R:R,'Planificación 2026-1'!W:W,C50,'Planificación 2026-1'!H:H,"T3",'Planificación 2026-1'!I:I,"&gt;2")</f>
        <v>0</v>
      </c>
      <c r="CL50" s="109">
        <f>SUMIFS('Planificación 2026-1'!R:R,'Planificación 2026-1'!W:W,C50,'Planificación 2026-1'!H:H,"T2",'Planificación 2026-1'!I:I,"&gt;2")</f>
        <v>0</v>
      </c>
      <c r="CM50" s="109">
        <f>SUMIFS('Planificación 2026-1'!R:R,'Planificación 2026-1'!W:W,C50,'Planificación 2026-1'!H:H,"AE",'Planificación 2026-1'!I:I,"&gt;2")</f>
        <v>0</v>
      </c>
      <c r="CN50" s="109">
        <f>SUMIFS('Planificación 2026-1'!R:R,'Planificación 2026-1'!W:W,C50,'Planificación 2026-1'!H:H,"T4",'Planificación 2026-1'!I:I,"&gt;2")</f>
        <v>0</v>
      </c>
      <c r="CO50" s="109">
        <f>SUMIFS('Planificación 2026-1'!R:R,'Planificación 2026-1'!W:W,C50,'Planificación 2026-1'!H:H,"AF",'Planificación 2026-1'!I:I,"&lt;3")</f>
        <v>0</v>
      </c>
      <c r="CP50" s="109">
        <f>SUMIFS('Planificación 2026-1'!R:R,'Planificación 2026-1'!W:W,C50,'Planificación 2026-1'!H:H,"EN",'Planificación 2026-1'!I:I,"&lt;3")</f>
        <v>0</v>
      </c>
      <c r="CQ50" s="109">
        <f>SUMIFS('Planificación 2026-1'!R:R,'Planificación 2026-1'!W:W,C50,'Planificación 2026-1'!H:H,"IS",'Planificación 2026-1'!I:I,"&lt;3")</f>
        <v>0</v>
      </c>
      <c r="CR50" s="109">
        <f>SUMIFS('Planificación 2026-1'!R:R,'Planificación 2026-1'!W:W,C50,'Planificación 2026-1'!H:H,"PS",'Planificación 2026-1'!I:I,"&lt;3")</f>
        <v>0</v>
      </c>
      <c r="CS50" s="109">
        <f>SUMIFS('Planificación 2026-1'!R:R,'Planificación 2026-1'!W:W,C50,'Planificación 2026-1'!H:H,"IN",'Planificación 2026-1'!I:I,"&lt;3")</f>
        <v>0</v>
      </c>
      <c r="CT50" s="109">
        <f>SUMIFS('Planificación 2026-1'!R:R,'Planificación 2026-1'!W:W,C50,'Planificación 2026-1'!H:H,"CA",'Planificación 2026-1'!I:I,"&lt;3")</f>
        <v>0</v>
      </c>
      <c r="CU50" s="109">
        <f>SUMIFS('Planificación 2026-1'!R:R,'Planificación 2026-1'!W:W,C50,'Planificación 2026-1'!H:H,"DE",'Planificación 2026-1'!I:I,"&lt;3")</f>
        <v>0</v>
      </c>
      <c r="CV50" s="109">
        <f>SUMIFS('Planificación 2026-1'!R:R,'Planificación 2026-1'!W:W,C50,'Planificación 2026-1'!H:H,"OB",'Planificación 2026-1'!I:I,"&lt;3")</f>
        <v>0</v>
      </c>
      <c r="CW50" s="109">
        <f>SUMIFS('Planificación 2026-1'!R:R,'Planificación 2026-1'!W:W,C50,'Planificación 2026-1'!H:H,"MH",'Planificación 2026-1'!I:I,"&lt;3")</f>
        <v>0</v>
      </c>
      <c r="CX50" s="109">
        <f>SUMIFS('Planificación 2026-1'!R:R,'Planificación 2026-1'!W:W,C50,'Planificación 2026-1'!H:H,"IC",'Planificación 2026-1'!I:I,"&lt;3")</f>
        <v>0</v>
      </c>
      <c r="CY50" s="109">
        <f>SUMIFS('Planificación 2026-1'!R:R,'Planificación 2026-1'!W:W,C50,'Planificación 2026-1'!H:H,"AR",'Planificación 2026-1'!I:I,"&lt;3")</f>
        <v>0</v>
      </c>
      <c r="CZ50" s="109">
        <f>SUMIFS('Planificación 2026-1'!R:R,'Planificación 2026-1'!W:W,C50,'Planificación 2026-1'!H:H,"T1",'Planificación 2026-1'!I:I,"&lt;3")</f>
        <v>0</v>
      </c>
      <c r="DA50" s="109">
        <f>SUMIFS('Planificación 2026-1'!R:R,'Planificación 2026-1'!W:W,C50,'Planificación 2026-1'!H:H,"T3",'Planificación 2026-1'!I:I,"&lt;3")</f>
        <v>0</v>
      </c>
      <c r="DB50" s="109">
        <f>SUMIFS('Planificación 2026-1'!R:R,'Planificación 2026-1'!W:W,C50,'Planificación 2026-1'!H:H,"T2",'Planificación 2026-1'!I:I,"&lt;3")</f>
        <v>0</v>
      </c>
      <c r="DC50" s="109">
        <f>SUMIFS('Planificación 2026-1'!R:R,'Planificación 2026-1'!W:W,C50,'Planificación 2026-1'!H:H,"AE",'Planificación 2026-1'!I:I,"&lt;3")</f>
        <v>0</v>
      </c>
      <c r="DD50" s="109">
        <f>SUMIFS('Planificación 2026-1'!R:R,'Planificación 2026-1'!W:W,C50,'Planificación 2026-1'!H:H,"T4",'Planificación 2026-1'!I:I,"&lt;3")</f>
        <v>0</v>
      </c>
      <c r="DE50" s="108" t="str">
        <f t="shared" si="4"/>
        <v>P01</v>
      </c>
      <c r="DF50" s="41">
        <f>IF(C50="","",SUMIFS('Planificación 2026-1'!R:R,'Planificación 2026-1'!W:W,C50,'Planificación 2026-1'!F:F,"PRINCIPAL",'Planificación 2026-1'!X:X,"VIRTUAL"))</f>
        <v>5</v>
      </c>
      <c r="DG50" s="41">
        <f>IF(C50="","",SUMIFS('Planificación 2026-1'!R:R,'Planificación 2026-1'!W:W,C50,'Planificación 2026-1'!F:F,"PRINCIPAL",'Planificación 2026-1'!X:X,"PRESENCIAL"))</f>
        <v>0</v>
      </c>
      <c r="DH50" s="41">
        <f>IF(C50="","",SUMIFS('Planificación 2026-1'!R:R,'Planificación 2026-1'!W:W,C50,'Planificación 2026-1'!F:F,"PRINCIPAL",'Planificación 2026-1'!X:X,"HIBRIDO PRESENCIAL"))</f>
        <v>0</v>
      </c>
      <c r="DI50" s="108" t="str">
        <f t="shared" si="5"/>
        <v>P01 P07</v>
      </c>
      <c r="DJ50" s="108">
        <f>IF(C50="","",SUMIFS('Planificación 2026-1'!R:R,'Planificación 2026-1'!W:W,C50,'Planificación 2026-1'!F:F,"FILIAL",'Planificación 2026-1'!X:X,"VIRTUAL"))</f>
        <v>7</v>
      </c>
      <c r="DK50" s="110">
        <f>IF(C50="","",SUMIFS('Planificación 2026-1'!R:R,'Planificación 2026-1'!W:W,C50,'Planificación 2026-1'!F:F,"FILIAL",'Planificación 2026-1'!X:X,"PRESENCIAL"))</f>
        <v>0</v>
      </c>
      <c r="DL50" s="61">
        <f>IF(C50="","",SUMIFS('Planificación 2026-1'!R:R,'Planificación 2026-1'!W:W,C50,'Planificación 2026-1'!F:F,"FILIAL",'Planificación 2026-1'!X:X,"HIBRIDO PRESENCIAL"))</f>
        <v>0</v>
      </c>
      <c r="DM50" s="111" t="str">
        <f t="shared" si="6"/>
        <v/>
      </c>
      <c r="DN50" s="108">
        <f>IF(C50="","",SUMIFS('Planificación 2026-1'!R:R,'Planificación 2026-1'!W:W,C50,'Planificación 2026-1'!F:F,"SUNAMPE",'Planificación 2026-1'!X:X,"VIRTUAL"))</f>
        <v>0</v>
      </c>
      <c r="DO50" s="61">
        <f>IF(C50="","",SUMIFS('Planificación 2026-1'!R:R,'Planificación 2026-1'!W:W,C50,'Planificación 2026-1'!F:F,"SUNAMPE",'Planificación 2026-1'!X:X,"PRESENCIAL"))</f>
        <v>0</v>
      </c>
      <c r="DP50" s="111" t="str">
        <f t="shared" si="7"/>
        <v/>
      </c>
      <c r="DQ50" s="108">
        <f>IF(C50="","",SUMIFS('Planificación 2026-1'!R:R,'Planificación 2026-1'!W:W,C50,'Planificación 2026-1'!F:F,"HUAURA",'Planificación 2026-1'!X:X,"VIRTUAL"))</f>
        <v>0</v>
      </c>
      <c r="DR50" s="61">
        <f>IF(C50="","",SUMIFS('Planificación 2026-1'!R:R,'Planificación 2026-1'!W:W,C50,'Planificación 2026-1'!F:F,"HUAURA",'Planificación 2026-1'!X:X,"PRESENCIAL"))</f>
        <v>0</v>
      </c>
      <c r="DS50" s="76">
        <f>SUMIFS('Planificación 2026-1'!R:R,'Planificación 2026-1'!W:W,C50,'Planificación 2026-1'!F:F,"PRINCIPAL",'Planificación 2026-1'!X:X,"VIRTUAL",'Planificación 2026-1'!I:I,"&gt;2")</f>
        <v>5</v>
      </c>
      <c r="DT50" s="76">
        <f>SUMIFS('Planificación 2026-1'!R:R,'Planificación 2026-1'!W:W,C50,'Planificación 2026-1'!F:F,"PRINCIPAL",'Planificación 2026-1'!X:X,"&lt;&gt;VIRTUAL",'Planificación 2026-1'!I:I,"&gt;2")</f>
        <v>0</v>
      </c>
      <c r="DU50" s="76">
        <f>SUMIFS('Planificación 2026-1'!R:R,'Planificación 2026-1'!W:W,C50,'Planificación 2026-1'!F:F,"SUNAMPE",'Planificación 2026-1'!X:X,"VIRTUAL",'Planificación 2026-1'!I:I,"&gt;2")</f>
        <v>0</v>
      </c>
      <c r="DV50" s="76">
        <f>SUMIFS('Planificación 2026-1'!R:R,'Planificación 2026-1'!W:W,C50,'Planificación 2026-1'!F:F,"SUNAMPE",'Planificación 2026-1'!X:X,"&lt;&gt;VIRTUAL",'Planificación 2026-1'!I:I,"&gt;2")</f>
        <v>0</v>
      </c>
      <c r="DW50" s="76">
        <f>SUMIFS('Planificación 2026-1'!R:R,'Planificación 2026-1'!W:W,C50,'Planificación 2026-1'!F:F,"FILIAL",'Planificación 2026-1'!X:X,"VIRTUAL",'Planificación 2026-1'!I:I,"&gt;2")</f>
        <v>7</v>
      </c>
      <c r="DX50" s="76">
        <f>SUMIFS('Planificación 2026-1'!R:R,'Planificación 2026-1'!W:W,C50,'Planificación 2026-1'!F:F,"FILIAL",'Planificación 2026-1'!X:X,"&lt;&gt;VIRTUAL",'Planificación 2026-1'!I:I,"&gt;2")</f>
        <v>0</v>
      </c>
      <c r="DY50" s="76">
        <f>SUMIFS('Planificación 2026-1'!R:R,'Planificación 2026-1'!W:W,C50,'Planificación 2026-1'!F:F,"PORUMA",'Planificación 2026-1'!X:X,"VIRTUAL",'Planificación 2026-1'!I:I,"&gt;2")</f>
        <v>0</v>
      </c>
      <c r="DZ50" s="76">
        <f>SUMIFS('Planificación 2026-1'!R:R,'Planificación 2026-1'!W:W,C50,'Planificación 2026-1'!F:F,"PORUMA",'Planificación 2026-1'!X:X,"&lt;&gt;VIRTUAL",'Planificación 2026-1'!I:I,"&gt;2")</f>
        <v>0</v>
      </c>
      <c r="EA50" s="76">
        <f>SUMIFS('Planificación 2026-1'!R:R,'Planificación 2026-1'!W:W,C50,'Planificación 2026-1'!F:F,"HUAURA",'Planificación 2026-1'!X:X,"VIRTUAL",'Planificación 2026-1'!I:I,"&gt;2")</f>
        <v>0</v>
      </c>
      <c r="EB50" s="76">
        <f>SUMIFS('Planificación 2026-1'!R:R,'Planificación 2026-1'!W:W,C50,'Planificación 2026-1'!F:F,"HUAURA",'Planificación 2026-1'!X:X,"&lt;&gt;VIRTUAL",'Planificación 2026-1'!I:I,"&gt;2")</f>
        <v>0</v>
      </c>
      <c r="EC50" s="76">
        <f>SUMIFS('Planificación 2026-1'!R:R,'Planificación 2026-1'!W:W,C50,'Planificación 2026-1'!F:F,"PRINCIPAL",'Planificación 2026-1'!X:X,"VIRTUAL",'Planificación 2026-1'!I:I,"&lt;3")</f>
        <v>0</v>
      </c>
      <c r="ED50" s="76">
        <f>SUMIFS('Planificación 2026-1'!R:R,'Planificación 2026-1'!W:W,C50,'Planificación 2026-1'!F:F,"PRINCIPAL",'Planificación 2026-1'!X:X,"&lt;&gt;VIRTUAL",'Planificación 2026-1'!I:I,"&lt;3")</f>
        <v>0</v>
      </c>
      <c r="EE50" s="76">
        <f>SUMIFS('Planificación 2026-1'!R:R,'Planificación 2026-1'!W:W,C50,'Planificación 2026-1'!F:F,"SUNAMPE",'Planificación 2026-1'!X:X,"VIRTUAL",'Planificación 2026-1'!I:I,"&lt;3")</f>
        <v>0</v>
      </c>
      <c r="EF50" s="76">
        <f>SUMIFS('Planificación 2026-1'!R:R,'Planificación 2026-1'!W:W,C50,'Planificación 2026-1'!F:F,"SUNAMPE",'Planificación 2026-1'!X:X,"&lt;&gt;VIRTUAL",'Planificación 2026-1'!I:I,"&lt;3")</f>
        <v>0</v>
      </c>
      <c r="EG50" s="76">
        <f>SUMIFS('Planificación 2026-1'!R:R,'Planificación 2026-1'!W:W,C50,'Planificación 2026-1'!F:F,"FILIAL",'Planificación 2026-1'!X:X,"VIRTUAL",'Planificación 2026-1'!I:I,"&lt;3")</f>
        <v>0</v>
      </c>
      <c r="EH50" s="76">
        <f>SUMIFS('Planificación 2026-1'!R:R,'Planificación 2026-1'!W:W,C50,'Planificación 2026-1'!F:F,"FILIAL",'Planificación 2026-1'!X:X,"&lt;&gt;VIRTUAL",'Planificación 2026-1'!I:I,"&lt;3")</f>
        <v>0</v>
      </c>
      <c r="EI50" s="76">
        <f>SUMIFS('Planificación 2026-1'!R:R,'Planificación 2026-1'!W:W,C50,'Planificación 2026-1'!F:F,"PORUMA",'Planificación 2026-1'!X:X,"VIRTUAL",'Planificación 2026-1'!I:I,"&lt;3")</f>
        <v>0</v>
      </c>
      <c r="EJ50" s="76">
        <f>SUMIFS('Planificación 2026-1'!R:R,'Planificación 2026-1'!W:W,C50,'Planificación 2026-1'!F:F,"PORUMA",'Planificación 2026-1'!X:X,"&lt;&gt;VIRTUAL",'Planificación 2026-1'!I:I,"&lt;3")</f>
        <v>0</v>
      </c>
      <c r="EK50" s="76">
        <f>SUMIFS('Planificación 2026-1'!R:R,'Planificación 2026-1'!W:W,C50,'Planificación 2026-1'!F:F,"HUAURA",'Planificación 2026-1'!X:X,"VIRTUAL",'Planificación 2026-1'!I:I,"&lt;3")</f>
        <v>0</v>
      </c>
      <c r="EL50" s="76">
        <f>SUMIFS('Planificación 2026-1'!R:R,'Planificación 2026-1'!W:W,C50,'Planificación 2026-1'!F:F,"HUAURA",'Planificación 2026-1'!X:X,"&lt;&gt;VIRTUAL",'Planificación 2026-1'!I:I,"&lt;3")</f>
        <v>0</v>
      </c>
      <c r="EM50" s="76"/>
      <c r="EN50" s="76">
        <f t="shared" si="0"/>
        <v>12</v>
      </c>
      <c r="EO50" s="76">
        <f t="shared" si="1"/>
        <v>0</v>
      </c>
      <c r="EP50" s="76" t="b">
        <f t="shared" si="2"/>
        <v>1</v>
      </c>
      <c r="EQ50" s="76" t="str">
        <f t="shared" si="3"/>
        <v/>
      </c>
      <c r="ER50" s="76" t="str">
        <f t="shared" si="8"/>
        <v>VIRTUAL</v>
      </c>
    </row>
    <row r="51" spans="1:148" hidden="1">
      <c r="A51" s="83"/>
      <c r="B51" s="119">
        <v>48</v>
      </c>
      <c r="C51" s="115" t="s">
        <v>219</v>
      </c>
      <c r="D51" s="112">
        <f>SUMIF('Planificación 2026-1'!W:W,C51,'Planificación 2026-1'!R:R)</f>
        <v>16</v>
      </c>
      <c r="E51" s="114" t="s">
        <v>170</v>
      </c>
      <c r="F51" s="115" t="s">
        <v>171</v>
      </c>
      <c r="G51" s="115" t="s">
        <v>153</v>
      </c>
      <c r="H51" s="115" t="s">
        <v>125</v>
      </c>
      <c r="I51" s="107" t="str">
        <f>IF(SUM(COUNTIFS('Planificación 2026-1'!F:F,"PRINCIPAL",'Planificación 2026-1'!W:W,C51,'Planificación 2026-1'!H:H,"AF"))&gt;0,"P01"," ")</f>
        <v xml:space="preserve"> </v>
      </c>
      <c r="J51" s="108" t="str">
        <f>IF(SUM(COUNTIFS('Planificación 2026-1'!F:F,"PRINCIPAL",'Planificación 2026-1'!W:W,C51,'Planificación 2026-1'!H:H,"EN"))&gt;0,"P02"," ")</f>
        <v xml:space="preserve"> </v>
      </c>
      <c r="K51" s="108" t="str">
        <f>IF(SUM(COUNTIFS('Planificación 2026-1'!F:F,"PRINCIPAL",'Planificación 2026-1'!W:W,C51,'Planificación 2026-1'!H:H,"IS"))&gt;0,"P03"," ")</f>
        <v xml:space="preserve"> </v>
      </c>
      <c r="L51" s="108" t="str">
        <f>IF(SUM(COUNTIFS('Planificación 2026-1'!F:F,"PRINCIPAL",'Planificación 2026-1'!W:W,C51,'Planificación 2026-1'!H:H,"PS"))&gt;0,"P04"," ")</f>
        <v xml:space="preserve"> </v>
      </c>
      <c r="M51" s="108"/>
      <c r="N51" s="108" t="str">
        <f>IF(SUM(COUNTIFS('Planificación 2026-1'!F:F,"PRINCIPAL",'Planificación 2026-1'!W:W,C51,'Planificación 2026-1'!H:H,"IN"))&gt;0,"P06"," ")</f>
        <v>P06</v>
      </c>
      <c r="O51" s="108" t="str">
        <f>IF(SUM(COUNTIFS('Planificación 2026-1'!F:F,"PRINCIPAL",'Planificación 2026-1'!W:W,C51,'Planificación 2026-1'!H:H,"CA"))&gt;0,"P07"," ")</f>
        <v xml:space="preserve"> </v>
      </c>
      <c r="P51" s="108" t="str">
        <f>IF(SUM(COUNTIFS('Planificación 2026-1'!F:F,"PRINCIPAL",'Planificación 2026-1'!W:W,C51,'Planificación 2026-1'!H:H,"DE"))&gt;0,"P08"," ")</f>
        <v xml:space="preserve"> </v>
      </c>
      <c r="Q51" s="108" t="str">
        <f>IF(SUM(COUNTIFS('Planificación 2026-1'!F:F,"PRINCIPAL",'Planificación 2026-1'!W:W,C51,'Planificación 2026-1'!H:H,"OB"))&gt;0,"P09"," ")</f>
        <v xml:space="preserve"> </v>
      </c>
      <c r="R51" s="108" t="str">
        <f>IF(SUM(COUNTIFS('Planificación 2026-1'!F:F,"PRINCIPAL",'Planificación 2026-1'!W:W,C51,'Planificación 2026-1'!H:H,"MH"))&gt;0,"P31"," ")</f>
        <v xml:space="preserve"> </v>
      </c>
      <c r="S51" s="108" t="str">
        <f>IF(SUM(COUNTIFS('Planificación 2026-1'!F:F,"PRINCIPAL",'Planificación 2026-1'!W:W,C51,'Planificación 2026-1'!H:H,"IC"))&gt;0,"P32"," ")</f>
        <v xml:space="preserve"> </v>
      </c>
      <c r="T51" s="108" t="str">
        <f>IF(SUM(COUNTIFS('Planificación 2026-1'!F:F,"PRINCIPAL",'Planificación 2026-1'!W:W,C51,'Planificación 2026-1'!H:H,"AR"))&gt;0,"P34"," ")</f>
        <v xml:space="preserve"> </v>
      </c>
      <c r="U51" s="108" t="str">
        <f>IF(SUM(COUNTIFS('Planificación 2026-1'!F:F,"PRINCIPAL",'Planificación 2026-1'!W:W,C51,'Planificación 2026-1'!H:H,"T1"))&gt;0,"P35"," ")</f>
        <v xml:space="preserve"> </v>
      </c>
      <c r="V51" s="108" t="str">
        <f>IF(SUM(COUNTIFS('Planificación 2026-1'!F:F,"PRINCIPAL",'Planificación 2026-1'!W:W,C51,'Planificación 2026-1'!H:H,"T3"))&gt;0,"P36"," ")</f>
        <v xml:space="preserve"> </v>
      </c>
      <c r="W51" s="108" t="str">
        <f>IF(SUM(COUNTIFS('Planificación 2026-1'!F:F,"PRINCIPAL",'Planificación 2026-1'!W:W,C51,'Planificación 2026-1'!H:H,"T2"))&gt;0,"P37"," ")</f>
        <v xml:space="preserve"> </v>
      </c>
      <c r="X51" s="108" t="str">
        <f>IF(SUM(COUNTIFS('Planificación 2026-1'!F:F,"PRINCIPAL",'Planificación 2026-1'!W:W,C51,'Planificación 2026-1'!H:H,"AE"))&gt;0,"P38"," ")</f>
        <v xml:space="preserve"> </v>
      </c>
      <c r="Y51" s="108" t="str">
        <f>IF(SUM(COUNTIFS('Planificación 2026-1'!F:F,"PRINCIPAL",'Planificación 2026-1'!W:W,C51,'Planificación 2026-1'!H:H,"T4"))&gt;0,"P55"," ")</f>
        <v xml:space="preserve"> </v>
      </c>
      <c r="Z51" s="108" t="str">
        <f>IF(SUM(COUNTIFS('Planificación 2026-1'!F:F,"FILIAL",'Planificación 2026-1'!W:W,C51,'Planificación 2026-1'!H:H,"AF"))&gt;0," P01"," ")</f>
        <v xml:space="preserve"> </v>
      </c>
      <c r="AA51" s="108" t="str">
        <f>IF(SUM(COUNTIFS('Planificación 2026-1'!F:F,"FILIAL",'Planificación 2026-1'!W:W,C51,'Planificación 2026-1'!H:H,"EN"))&gt;0,"P02"," ")</f>
        <v xml:space="preserve"> </v>
      </c>
      <c r="AB51" s="108" t="str">
        <f>IF(SUM(COUNTIFS('Planificación 2026-1'!F:F,"FILIAL",'Planificación 2026-1'!W:W,C51,'Planificación 2026-1'!H:H,"IS"))&gt;0,"P03"," ")</f>
        <v xml:space="preserve"> </v>
      </c>
      <c r="AC51" s="108" t="str">
        <f>IF(SUM(COUNTIFS('Planificación 2026-1'!F:F,"FILIAL",'Planificación 2026-1'!W:W,C51,'Planificación 2026-1'!H:H,"PS"))&gt;0,"P04"," ")</f>
        <v xml:space="preserve"> </v>
      </c>
      <c r="AD51" s="108"/>
      <c r="AE51" s="108" t="str">
        <f>IF(SUM(COUNTIFS('Planificación 2026-1'!F:F,"FILIAL",'Planificación 2026-1'!W:W,C51,'Planificación 2026-1'!H:H,"IN"))&gt;0,"P06"," ")</f>
        <v xml:space="preserve"> </v>
      </c>
      <c r="AF51" s="108" t="str">
        <f>IF(SUM(COUNTIFS('Planificación 2026-1'!F:F,"FILIAL",'Planificación 2026-1'!W:W,C51,'Planificación 2026-1'!H:H,"CA"))&gt;0,"P07"," ")</f>
        <v xml:space="preserve"> </v>
      </c>
      <c r="AG51" s="108" t="str">
        <f>IF(SUM(COUNTIFS('Planificación 2026-1'!F:F,"FILIAL",'Planificación 2026-1'!W:W,C51,'Planificación 2026-1'!H:H,"DE"))&gt;0,"P08"," ")</f>
        <v xml:space="preserve"> </v>
      </c>
      <c r="AH51" s="108" t="str">
        <f>IF(SUM(COUNTIFS('Planificación 2026-1'!F:F,"FILIAL",'Planificación 2026-1'!W:W,C51,'Planificación 2026-1'!H:H,"OB"))&gt;0,"P09"," ")</f>
        <v xml:space="preserve"> </v>
      </c>
      <c r="AI51" s="108" t="str">
        <f>IF(SUM(COUNTIFS('Planificación 2026-1'!F:F,"FILIAL",'Planificación 2026-1'!W:W,C51,'Planificación 2026-1'!H:H,"MH"))&gt;0,"P31"," ")</f>
        <v xml:space="preserve"> </v>
      </c>
      <c r="AJ51" s="108" t="str">
        <f>IF(SUM(COUNTIFS('Planificación 2026-1'!F:F,"FILIAL",'Planificación 2026-1'!W:W,C51,'Planificación 2026-1'!H:H,"IC"))&gt;0,"P32"," ")</f>
        <v xml:space="preserve"> </v>
      </c>
      <c r="AK51" s="108" t="str">
        <f>IF(SUM(COUNTIFS('Planificación 2026-1'!F:F,"FILIAL",'Planificación 2026-1'!W:W,C51,'Planificación 2026-1'!H:H,"AR"))&gt;0,"P34"," ")</f>
        <v xml:space="preserve"> </v>
      </c>
      <c r="AL51" s="108" t="str">
        <f>IF(SUM(COUNTIFS('Planificación 2026-1'!F:F,"FILIAL",'Planificación 2026-1'!W:W,C51,'Planificación 2026-1'!H:H,"T1"))&gt;0,"P35"," ")</f>
        <v xml:space="preserve"> </v>
      </c>
      <c r="AM51" s="108" t="str">
        <f>IF(SUM(COUNTIFS('Planificación 2026-1'!F:F,"FILIAL",'Planificación 2026-1'!W:W,C51,'Planificación 2026-1'!H:H,"T3"))&gt;0,"P36"," ")</f>
        <v xml:space="preserve"> </v>
      </c>
      <c r="AN51" s="108" t="str">
        <f>IF(SUM(COUNTIFS('Planificación 2026-1'!F:F,"FILIAL",'Planificación 2026-1'!W:W,C51,'Planificación 2026-1'!H:H,"T2"))&gt;0,"P37"," ")</f>
        <v xml:space="preserve"> </v>
      </c>
      <c r="AO51" s="108" t="str">
        <f>IF(SUM(COUNTIFS('Planificación 2026-1'!F:F,"FILIAL",'Planificación 2026-1'!W:W,C51,'Planificación 2026-1'!H:H,"AE"))&gt;0,"P38"," ")</f>
        <v xml:space="preserve"> </v>
      </c>
      <c r="AP51" s="108" t="str">
        <f>IF(SUM(COUNTIFS('Planificación 2026-1'!F:F,"FILIAL",'Planificación 2026-1'!W:W,C51,'Planificación 2026-1'!H:H,"T4"))&gt;0,"P55"," ")</f>
        <v xml:space="preserve"> </v>
      </c>
      <c r="AQ51" s="108" t="str">
        <f>IF(SUM(COUNTIFS('Planificación 2026-1'!F:F,"SUNAMPE",'Planificación 2026-1'!W:W,C51,'Planificación 2026-1'!H:H,"AF"))&gt;0," P01"," ")</f>
        <v xml:space="preserve"> </v>
      </c>
      <c r="AR51" s="108" t="str">
        <f>IF(SUM(COUNTIFS('Planificación 2026-1'!F:F,"SUNAMPE",'Planificación 2026-1'!W:W,C51,'Planificación 2026-1'!H:H,"EN"))&gt;0,"P02"," ")</f>
        <v xml:space="preserve"> </v>
      </c>
      <c r="AS51" s="108" t="str">
        <f>IF(SUM(COUNTIFS('Planificación 2026-1'!F:F,"SUNAMPE",'Planificación 2026-1'!W:W,C51,'Planificación 2026-1'!H:H,"IS"))&gt;0,"P03"," ")</f>
        <v xml:space="preserve"> </v>
      </c>
      <c r="AT51" s="108" t="str">
        <f>IF(SUM(COUNTIFS('Planificación 2026-1'!F:F,"SUNAMPE",'Planificación 2026-1'!W:W,C51,'Planificación 2026-1'!H:H,"PS"))&gt;0,"P04"," ")</f>
        <v xml:space="preserve"> </v>
      </c>
      <c r="AU51" s="108"/>
      <c r="AV51" s="108" t="str">
        <f>IF(SUM(COUNTIFS('Planificación 2026-1'!F:F,"SUNAMPE",'Planificación 2026-1'!W:W,C51,'Planificación 2026-1'!H:H,"IN"))&gt;0,"P06"," ")</f>
        <v xml:space="preserve"> </v>
      </c>
      <c r="AW51" s="108" t="str">
        <f>IF(SUM(COUNTIFS('Planificación 2026-1'!F:F,"SUNAMPE",'Planificación 2026-1'!W:W,C51,'Planificación 2026-1'!H:H,"CA"))&gt;0,"P07"," ")</f>
        <v xml:space="preserve"> </v>
      </c>
      <c r="AX51" s="108" t="str">
        <f>IF(SUM(COUNTIFS('Planificación 2026-1'!F:F,"SUNAMPE",'Planificación 2026-1'!W:W,C51,'Planificación 2026-1'!H:H,"DE"))&gt;0,"P08"," ")</f>
        <v xml:space="preserve"> </v>
      </c>
      <c r="AY51" s="108" t="str">
        <f>IF(SUM(COUNTIFS('Planificación 2026-1'!F:F,"SUNAMPE",'Planificación 2026-1'!W:W,C51,'Planificación 2026-1'!H:H,"OB"))&gt;0,"P09"," ")</f>
        <v xml:space="preserve"> </v>
      </c>
      <c r="AZ51" s="108" t="str">
        <f>IF(SUM(COUNTIFS('Planificación 2026-1'!F:F,"SUNAMPE",'Planificación 2026-1'!W:W,C51,'Planificación 2026-1'!H:H,"MH"))&gt;0,"P31"," ")</f>
        <v xml:space="preserve"> </v>
      </c>
      <c r="BA51" s="108" t="str">
        <f>IF(SUM(COUNTIFS('Planificación 2026-1'!F:F,"SUNAMPE",'Planificación 2026-1'!W:W,C51,'Planificación 2026-1'!H:H,"IC"))&gt;0,"P32"," ")</f>
        <v xml:space="preserve"> </v>
      </c>
      <c r="BB51" s="108" t="str">
        <f>IF(SUM(COUNTIFS('Planificación 2026-1'!F:F,"SUNAMPE",'Planificación 2026-1'!W:W,C51,'Planificación 2026-1'!H:H,"AR"))&gt;0,"P34"," ")</f>
        <v xml:space="preserve"> </v>
      </c>
      <c r="BC51" s="108" t="str">
        <f>IF(SUM(COUNTIFS('Planificación 2026-1'!F:F,"SUNAMPE",'Planificación 2026-1'!W:W,C51,'Planificación 2026-1'!H:H,"T1"))&gt;0,"P35"," ")</f>
        <v xml:space="preserve"> </v>
      </c>
      <c r="BD51" s="108" t="str">
        <f>IF(SUM(COUNTIFS('Planificación 2026-1'!F:F,"SUNAMPE",'Planificación 2026-1'!W:W,C51,'Planificación 2026-1'!H:H,"T3"))&gt;0,"P36"," ")</f>
        <v xml:space="preserve"> </v>
      </c>
      <c r="BE51" s="108" t="str">
        <f>IF(SUM(COUNTIFS('Planificación 2026-1'!F:F,"SUNAMPE",'Planificación 2026-1'!W:W,C51,'Planificación 2026-1'!H:H,"T2"))&gt;0,"P37"," ")</f>
        <v xml:space="preserve"> </v>
      </c>
      <c r="BF51" s="108" t="str">
        <f>IF(SUM(COUNTIFS('Planificación 2026-1'!F:F,"SUNAMPE",'Planificación 2026-1'!W:W,C51,'Planificación 2026-1'!H:H,"AE"))&gt;0,"P38"," ")</f>
        <v xml:space="preserve"> </v>
      </c>
      <c r="BG51" s="108" t="str">
        <f>IF(SUM(COUNTIFS('Planificación 2026-1'!F:F,"SUNAMPE",'Planificación 2026-1'!W:W,C51,'Planificación 2026-1'!H:H,"T4"))&gt;0,"P55"," ")</f>
        <v xml:space="preserve"> </v>
      </c>
      <c r="BH51" s="108" t="str">
        <f>IF(SUM(COUNTIFS('Planificación 2026-1'!F:F,"HUAURA",'Planificación 2026-1'!W:W,C51,'Planificación 2026-1'!H:H,"AF"))&gt;0," P01"," ")</f>
        <v xml:space="preserve"> </v>
      </c>
      <c r="BI51" s="108" t="str">
        <f>IF(SUM(COUNTIFS('Planificación 2026-1'!F:F,"HUAURA",'Planificación 2026-1'!W:W,C51,'Planificación 2026-1'!H:H,"EN"))&gt;0,"P02"," ")</f>
        <v xml:space="preserve"> </v>
      </c>
      <c r="BJ51" s="108" t="str">
        <f>IF(SUM(COUNTIFS('Planificación 2026-1'!F:F,"HUAURA",'Planificación 2026-1'!W:W,C51,'Planificación 2026-1'!H:H,"IS"))&gt;0,"P03"," ")</f>
        <v xml:space="preserve"> </v>
      </c>
      <c r="BK51" s="108" t="str">
        <f>IF(SUM(COUNTIFS('Planificación 2026-1'!F:F,"HUAURA",'Planificación 2026-1'!W:W,C51,'Planificación 2026-1'!H:H,"PS"))&gt;0,"P04"," ")</f>
        <v xml:space="preserve"> </v>
      </c>
      <c r="BL51" s="108"/>
      <c r="BM51" s="108" t="str">
        <f>IF(SUM(COUNTIFS('Planificación 2026-1'!F:F,"HUAURA",'Planificación 2026-1'!W:W,C51,'Planificación 2026-1'!H:H,"IN"))&gt;0,"P06"," ")</f>
        <v xml:space="preserve"> </v>
      </c>
      <c r="BN51" s="108" t="str">
        <f>IF(SUM(COUNTIFS('Planificación 2026-1'!F:F,"HUAURA",'Planificación 2026-1'!W:W,C51,'Planificación 2026-1'!H:H,"CA"))&gt;0,"P07"," ")</f>
        <v xml:space="preserve"> </v>
      </c>
      <c r="BO51" s="108" t="str">
        <f>IF(SUM(COUNTIFS('Planificación 2026-1'!F:F,"HUAURA",'Planificación 2026-1'!W:W,C51,'Planificación 2026-1'!H:H,"DE"))&gt;0,"P08"," ")</f>
        <v xml:space="preserve"> </v>
      </c>
      <c r="BP51" s="108" t="str">
        <f>IF(SUM(COUNTIFS('Planificación 2026-1'!F:F,"HUAURA",'Planificación 2026-1'!W:W,C51,'Planificación 2026-1'!H:H,"OB"))&gt;0,"P09"," ")</f>
        <v xml:space="preserve"> </v>
      </c>
      <c r="BQ51" s="108" t="str">
        <f>IF(SUM(COUNTIFS('Planificación 2026-1'!F:F,"HUAURA",'Planificación 2026-1'!W:W,C51,'Planificación 2026-1'!H:H,"MH"))&gt;0,"P31"," ")</f>
        <v xml:space="preserve"> </v>
      </c>
      <c r="BR51" s="108" t="str">
        <f>IF(SUM(COUNTIFS('Planificación 2026-1'!F:F,"HUAURA",'Planificación 2026-1'!W:W,C51,'Planificación 2026-1'!H:H,"IC"))&gt;0,"P32"," ")</f>
        <v xml:space="preserve"> </v>
      </c>
      <c r="BS51" s="108" t="str">
        <f>IF(SUM(COUNTIFS('Planificación 2026-1'!F:F,"HUAURA",'Planificación 2026-1'!W:W,C51,'Planificación 2026-1'!H:H,"AR"))&gt;0,"P34"," ")</f>
        <v xml:space="preserve"> </v>
      </c>
      <c r="BT51" s="108" t="str">
        <f>IF(SUM(COUNTIFS('Planificación 2026-1'!F:F,"HUAURA",'Planificación 2026-1'!W:W,C51,'Planificación 2026-1'!H:H,"T1"))&gt;0,"P35"," ")</f>
        <v xml:space="preserve"> </v>
      </c>
      <c r="BU51" s="108" t="str">
        <f>IF(SUM(COUNTIFS('Planificación 2026-1'!F:F,"HUAURA",'Planificación 2026-1'!W:W,C51,'Planificación 2026-1'!H:H,"T3"))&gt;0,"P36"," ")</f>
        <v xml:space="preserve"> </v>
      </c>
      <c r="BV51" s="108" t="str">
        <f>IF(SUM(COUNTIFS('Planificación 2026-1'!F:F,"HUAURA",'Planificación 2026-1'!W:W,C51,'Planificación 2026-1'!H:H,"T2"))&gt;0,"P37"," ")</f>
        <v xml:space="preserve"> </v>
      </c>
      <c r="BW51" s="108" t="str">
        <f>IF(SUM(COUNTIFS('Planificación 2026-1'!F:F,"HUAURA",'Planificación 2026-1'!W:W,C51,'Planificación 2026-1'!H:H,"AE"))&gt;0,"P38"," ")</f>
        <v xml:space="preserve"> </v>
      </c>
      <c r="BX51" s="108" t="str">
        <f>IF(SUM(COUNTIFS('Planificación 2026-1'!F:F,"HUAURA",'Planificación 2026-1'!W:W,C51,'Planificación 2026-1'!H:H,"T4"))&gt;0,"P55"," ")</f>
        <v xml:space="preserve"> </v>
      </c>
      <c r="BY51" s="109">
        <f>SUMIFS('Planificación 2026-1'!R:R,'Planificación 2026-1'!W:W,C51,'Planificación 2026-1'!H:H,"AF",'Planificación 2026-1'!I:I,"&gt;2")</f>
        <v>0</v>
      </c>
      <c r="BZ51" s="109">
        <f>SUMIFS('Planificación 2026-1'!R:R,'Planificación 2026-1'!W:W,C51,'Planificación 2026-1'!H:H,"EN",'Planificación 2026-1'!I:I,"&gt;2")</f>
        <v>0</v>
      </c>
      <c r="CA51" s="109">
        <f>SUMIFS('Planificación 2026-1'!R:R,'Planificación 2026-1'!W:W,C51,'Planificación 2026-1'!H:H,"IS",'Planificación 2026-1'!I:I,"&gt;2")</f>
        <v>0</v>
      </c>
      <c r="CB51" s="109">
        <f>SUMIFS('Planificación 2026-1'!R:R,'Planificación 2026-1'!W:W,C51,'Planificación 2026-1'!H:H,"PS",'Planificación 2026-1'!I:I,"&gt;2")</f>
        <v>0</v>
      </c>
      <c r="CC51" s="109">
        <f>SUMIFS('Planificación 2026-1'!R:R,'Planificación 2026-1'!W:W,C51,'Planificación 2026-1'!H:H,"IN",'Planificación 2026-1'!I:I,"&gt;2")</f>
        <v>16</v>
      </c>
      <c r="CD51" s="109">
        <f>SUMIFS('Planificación 2026-1'!R:R,'Planificación 2026-1'!W:W,C51,'Planificación 2026-1'!H:H,"CA",'Planificación 2026-1'!I:I,"&gt;2")</f>
        <v>0</v>
      </c>
      <c r="CE51" s="109">
        <f>SUMIFS('Planificación 2026-1'!R:R,'Planificación 2026-1'!W:W,C51,'Planificación 2026-1'!H:H,"DE",'Planificación 2026-1'!I:I,"&gt;2")</f>
        <v>0</v>
      </c>
      <c r="CF51" s="109">
        <f>SUMIFS('Planificación 2026-1'!R:R,'Planificación 2026-1'!W:W,C51,'Planificación 2026-1'!H:H,"OB",'Planificación 2026-1'!I:I,"&gt;2")</f>
        <v>0</v>
      </c>
      <c r="CG51" s="109">
        <f>SUMIFS('Planificación 2026-1'!R:R,'Planificación 2026-1'!W:W,C51,'Planificación 2026-1'!H:H,"MH",'Planificación 2026-1'!I:I,"&gt;2")</f>
        <v>0</v>
      </c>
      <c r="CH51" s="109">
        <f>SUMIFS('Planificación 2026-1'!R:R,'Planificación 2026-1'!W:W,C51,'Planificación 2026-1'!H:H,"IC",'Planificación 2026-1'!I:I,"&gt;2")</f>
        <v>0</v>
      </c>
      <c r="CI51" s="109">
        <f>SUMIFS('Planificación 2026-1'!R:R,'Planificación 2026-1'!W:W,C51,'Planificación 2026-1'!H:H,"AR",'Planificación 2026-1'!I:I,"&gt;2")</f>
        <v>0</v>
      </c>
      <c r="CJ51" s="109">
        <f>SUMIFS('Planificación 2026-1'!R:R,'Planificación 2026-1'!W:W,C51,'Planificación 2026-1'!H:H,"T1",'Planificación 2026-1'!I:I,"&gt;2")</f>
        <v>0</v>
      </c>
      <c r="CK51" s="109">
        <f>SUMIFS('Planificación 2026-1'!R:R,'Planificación 2026-1'!W:W,C51,'Planificación 2026-1'!H:H,"T3",'Planificación 2026-1'!I:I,"&gt;2")</f>
        <v>0</v>
      </c>
      <c r="CL51" s="109">
        <f>SUMIFS('Planificación 2026-1'!R:R,'Planificación 2026-1'!W:W,C51,'Planificación 2026-1'!H:H,"T2",'Planificación 2026-1'!I:I,"&gt;2")</f>
        <v>0</v>
      </c>
      <c r="CM51" s="109">
        <f>SUMIFS('Planificación 2026-1'!R:R,'Planificación 2026-1'!W:W,C51,'Planificación 2026-1'!H:H,"AE",'Planificación 2026-1'!I:I,"&gt;2")</f>
        <v>0</v>
      </c>
      <c r="CN51" s="109">
        <f>SUMIFS('Planificación 2026-1'!R:R,'Planificación 2026-1'!W:W,C51,'Planificación 2026-1'!H:H,"T4",'Planificación 2026-1'!I:I,"&gt;2")</f>
        <v>0</v>
      </c>
      <c r="CO51" s="109">
        <f>SUMIFS('Planificación 2026-1'!R:R,'Planificación 2026-1'!W:W,C51,'Planificación 2026-1'!H:H,"AF",'Planificación 2026-1'!I:I,"&lt;3")</f>
        <v>0</v>
      </c>
      <c r="CP51" s="109">
        <f>SUMIFS('Planificación 2026-1'!R:R,'Planificación 2026-1'!W:W,C51,'Planificación 2026-1'!H:H,"EN",'Planificación 2026-1'!I:I,"&lt;3")</f>
        <v>0</v>
      </c>
      <c r="CQ51" s="109">
        <f>SUMIFS('Planificación 2026-1'!R:R,'Planificación 2026-1'!W:W,C51,'Planificación 2026-1'!H:H,"IS",'Planificación 2026-1'!I:I,"&lt;3")</f>
        <v>0</v>
      </c>
      <c r="CR51" s="109">
        <f>SUMIFS('Planificación 2026-1'!R:R,'Planificación 2026-1'!W:W,C51,'Planificación 2026-1'!H:H,"PS",'Planificación 2026-1'!I:I,"&lt;3")</f>
        <v>0</v>
      </c>
      <c r="CS51" s="109">
        <f>SUMIFS('Planificación 2026-1'!R:R,'Planificación 2026-1'!W:W,C51,'Planificación 2026-1'!H:H,"IN",'Planificación 2026-1'!I:I,"&lt;3")</f>
        <v>0</v>
      </c>
      <c r="CT51" s="109">
        <f>SUMIFS('Planificación 2026-1'!R:R,'Planificación 2026-1'!W:W,C51,'Planificación 2026-1'!H:H,"CA",'Planificación 2026-1'!I:I,"&lt;3")</f>
        <v>0</v>
      </c>
      <c r="CU51" s="109">
        <f>SUMIFS('Planificación 2026-1'!R:R,'Planificación 2026-1'!W:W,C51,'Planificación 2026-1'!H:H,"DE",'Planificación 2026-1'!I:I,"&lt;3")</f>
        <v>0</v>
      </c>
      <c r="CV51" s="109">
        <f>SUMIFS('Planificación 2026-1'!R:R,'Planificación 2026-1'!W:W,C51,'Planificación 2026-1'!H:H,"OB",'Planificación 2026-1'!I:I,"&lt;3")</f>
        <v>0</v>
      </c>
      <c r="CW51" s="109">
        <f>SUMIFS('Planificación 2026-1'!R:R,'Planificación 2026-1'!W:W,C51,'Planificación 2026-1'!H:H,"MH",'Planificación 2026-1'!I:I,"&lt;3")</f>
        <v>0</v>
      </c>
      <c r="CX51" s="109">
        <f>SUMIFS('Planificación 2026-1'!R:R,'Planificación 2026-1'!W:W,C51,'Planificación 2026-1'!H:H,"IC",'Planificación 2026-1'!I:I,"&lt;3")</f>
        <v>0</v>
      </c>
      <c r="CY51" s="109">
        <f>SUMIFS('Planificación 2026-1'!R:R,'Planificación 2026-1'!W:W,C51,'Planificación 2026-1'!H:H,"AR",'Planificación 2026-1'!I:I,"&lt;3")</f>
        <v>0</v>
      </c>
      <c r="CZ51" s="109">
        <f>SUMIFS('Planificación 2026-1'!R:R,'Planificación 2026-1'!W:W,C51,'Planificación 2026-1'!H:H,"T1",'Planificación 2026-1'!I:I,"&lt;3")</f>
        <v>0</v>
      </c>
      <c r="DA51" s="109">
        <f>SUMIFS('Planificación 2026-1'!R:R,'Planificación 2026-1'!W:W,C51,'Planificación 2026-1'!H:H,"T3",'Planificación 2026-1'!I:I,"&lt;3")</f>
        <v>0</v>
      </c>
      <c r="DB51" s="109">
        <f>SUMIFS('Planificación 2026-1'!R:R,'Planificación 2026-1'!W:W,C51,'Planificación 2026-1'!H:H,"T2",'Planificación 2026-1'!I:I,"&lt;3")</f>
        <v>0</v>
      </c>
      <c r="DC51" s="109">
        <f>SUMIFS('Planificación 2026-1'!R:R,'Planificación 2026-1'!W:W,C51,'Planificación 2026-1'!H:H,"AE",'Planificación 2026-1'!I:I,"&lt;3")</f>
        <v>0</v>
      </c>
      <c r="DD51" s="109">
        <f>SUMIFS('Planificación 2026-1'!R:R,'Planificación 2026-1'!W:W,C51,'Planificación 2026-1'!H:H,"T4",'Planificación 2026-1'!I:I,"&lt;3")</f>
        <v>0</v>
      </c>
      <c r="DE51" s="108" t="str">
        <f t="shared" si="4"/>
        <v>P06</v>
      </c>
      <c r="DF51" s="41">
        <f>IF(C51="","",SUMIFS('Planificación 2026-1'!R:R,'Planificación 2026-1'!W:W,C51,'Planificación 2026-1'!F:F,"PRINCIPAL",'Planificación 2026-1'!X:X,"VIRTUAL"))</f>
        <v>12</v>
      </c>
      <c r="DG51" s="41">
        <f>IF(C51="","",SUMIFS('Planificación 2026-1'!R:R,'Planificación 2026-1'!W:W,C51,'Planificación 2026-1'!F:F,"PRINCIPAL",'Planificación 2026-1'!X:X,"PRESENCIAL"))</f>
        <v>4</v>
      </c>
      <c r="DH51" s="41">
        <f>IF(C51="","",SUMIFS('Planificación 2026-1'!R:R,'Planificación 2026-1'!W:W,C51,'Planificación 2026-1'!F:F,"PRINCIPAL",'Planificación 2026-1'!X:X,"HIBRIDO PRESENCIAL"))</f>
        <v>0</v>
      </c>
      <c r="DI51" s="108" t="str">
        <f t="shared" si="5"/>
        <v/>
      </c>
      <c r="DJ51" s="108">
        <f>IF(C51="","",SUMIFS('Planificación 2026-1'!R:R,'Planificación 2026-1'!W:W,C51,'Planificación 2026-1'!F:F,"FILIAL",'Planificación 2026-1'!X:X,"VIRTUAL"))</f>
        <v>0</v>
      </c>
      <c r="DK51" s="110">
        <f>IF(C51="","",SUMIFS('Planificación 2026-1'!R:R,'Planificación 2026-1'!W:W,C51,'Planificación 2026-1'!F:F,"FILIAL",'Planificación 2026-1'!X:X,"PRESENCIAL"))</f>
        <v>0</v>
      </c>
      <c r="DL51" s="61">
        <f>IF(C51="","",SUMIFS('Planificación 2026-1'!R:R,'Planificación 2026-1'!W:W,C51,'Planificación 2026-1'!F:F,"FILIAL",'Planificación 2026-1'!X:X,"HIBRIDO PRESENCIAL"))</f>
        <v>0</v>
      </c>
      <c r="DM51" s="111" t="str">
        <f t="shared" si="6"/>
        <v/>
      </c>
      <c r="DN51" s="108">
        <f>IF(C51="","",SUMIFS('Planificación 2026-1'!R:R,'Planificación 2026-1'!W:W,C51,'Planificación 2026-1'!F:F,"SUNAMPE",'Planificación 2026-1'!X:X,"VIRTUAL"))</f>
        <v>0</v>
      </c>
      <c r="DO51" s="61">
        <f>IF(C51="","",SUMIFS('Planificación 2026-1'!R:R,'Planificación 2026-1'!W:W,C51,'Planificación 2026-1'!F:F,"SUNAMPE",'Planificación 2026-1'!X:X,"PRESENCIAL"))</f>
        <v>0</v>
      </c>
      <c r="DP51" s="111" t="str">
        <f t="shared" si="7"/>
        <v/>
      </c>
      <c r="DQ51" s="108">
        <f>IF(C51="","",SUMIFS('Planificación 2026-1'!R:R,'Planificación 2026-1'!W:W,C51,'Planificación 2026-1'!F:F,"HUAURA",'Planificación 2026-1'!X:X,"VIRTUAL"))</f>
        <v>0</v>
      </c>
      <c r="DR51" s="61">
        <f>IF(C51="","",SUMIFS('Planificación 2026-1'!R:R,'Planificación 2026-1'!W:W,C51,'Planificación 2026-1'!F:F,"HUAURA",'Planificación 2026-1'!X:X,"PRESENCIAL"))</f>
        <v>0</v>
      </c>
      <c r="DS51" s="76">
        <f>SUMIFS('Planificación 2026-1'!R:R,'Planificación 2026-1'!W:W,C51,'Planificación 2026-1'!F:F,"PRINCIPAL",'Planificación 2026-1'!X:X,"VIRTUAL",'Planificación 2026-1'!I:I,"&gt;2")</f>
        <v>12</v>
      </c>
      <c r="DT51" s="76">
        <f>SUMIFS('Planificación 2026-1'!R:R,'Planificación 2026-1'!W:W,C51,'Planificación 2026-1'!F:F,"PRINCIPAL",'Planificación 2026-1'!X:X,"&lt;&gt;VIRTUAL",'Planificación 2026-1'!I:I,"&gt;2")</f>
        <v>4</v>
      </c>
      <c r="DU51" s="76">
        <f>SUMIFS('Planificación 2026-1'!R:R,'Planificación 2026-1'!W:W,C51,'Planificación 2026-1'!F:F,"SUNAMPE",'Planificación 2026-1'!X:X,"VIRTUAL",'Planificación 2026-1'!I:I,"&gt;2")</f>
        <v>0</v>
      </c>
      <c r="DV51" s="76">
        <f>SUMIFS('Planificación 2026-1'!R:R,'Planificación 2026-1'!W:W,C51,'Planificación 2026-1'!F:F,"SUNAMPE",'Planificación 2026-1'!X:X,"&lt;&gt;VIRTUAL",'Planificación 2026-1'!I:I,"&gt;2")</f>
        <v>0</v>
      </c>
      <c r="DW51" s="76">
        <f>SUMIFS('Planificación 2026-1'!R:R,'Planificación 2026-1'!W:W,C51,'Planificación 2026-1'!F:F,"FILIAL",'Planificación 2026-1'!X:X,"VIRTUAL",'Planificación 2026-1'!I:I,"&gt;2")</f>
        <v>0</v>
      </c>
      <c r="DX51" s="76">
        <f>SUMIFS('Planificación 2026-1'!R:R,'Planificación 2026-1'!W:W,C51,'Planificación 2026-1'!F:F,"FILIAL",'Planificación 2026-1'!X:X,"&lt;&gt;VIRTUAL",'Planificación 2026-1'!I:I,"&gt;2")</f>
        <v>0</v>
      </c>
      <c r="DY51" s="76">
        <f>SUMIFS('Planificación 2026-1'!R:R,'Planificación 2026-1'!W:W,C51,'Planificación 2026-1'!F:F,"PORUMA",'Planificación 2026-1'!X:X,"VIRTUAL",'Planificación 2026-1'!I:I,"&gt;2")</f>
        <v>0</v>
      </c>
      <c r="DZ51" s="76">
        <f>SUMIFS('Planificación 2026-1'!R:R,'Planificación 2026-1'!W:W,C51,'Planificación 2026-1'!F:F,"PORUMA",'Planificación 2026-1'!X:X,"&lt;&gt;VIRTUAL",'Planificación 2026-1'!I:I,"&gt;2")</f>
        <v>0</v>
      </c>
      <c r="EA51" s="76">
        <f>SUMIFS('Planificación 2026-1'!R:R,'Planificación 2026-1'!W:W,C51,'Planificación 2026-1'!F:F,"HUAURA",'Planificación 2026-1'!X:X,"VIRTUAL",'Planificación 2026-1'!I:I,"&gt;2")</f>
        <v>0</v>
      </c>
      <c r="EB51" s="76">
        <f>SUMIFS('Planificación 2026-1'!R:R,'Planificación 2026-1'!W:W,C51,'Planificación 2026-1'!F:F,"HUAURA",'Planificación 2026-1'!X:X,"&lt;&gt;VIRTUAL",'Planificación 2026-1'!I:I,"&gt;2")</f>
        <v>0</v>
      </c>
      <c r="EC51" s="76">
        <f>SUMIFS('Planificación 2026-1'!R:R,'Planificación 2026-1'!W:W,C51,'Planificación 2026-1'!F:F,"PRINCIPAL",'Planificación 2026-1'!X:X,"VIRTUAL",'Planificación 2026-1'!I:I,"&lt;3")</f>
        <v>0</v>
      </c>
      <c r="ED51" s="76">
        <f>SUMIFS('Planificación 2026-1'!R:R,'Planificación 2026-1'!W:W,C51,'Planificación 2026-1'!F:F,"PRINCIPAL",'Planificación 2026-1'!X:X,"&lt;&gt;VIRTUAL",'Planificación 2026-1'!I:I,"&lt;3")</f>
        <v>0</v>
      </c>
      <c r="EE51" s="76">
        <f>SUMIFS('Planificación 2026-1'!R:R,'Planificación 2026-1'!W:W,C51,'Planificación 2026-1'!F:F,"SUNAMPE",'Planificación 2026-1'!X:X,"VIRTUAL",'Planificación 2026-1'!I:I,"&lt;3")</f>
        <v>0</v>
      </c>
      <c r="EF51" s="76">
        <f>SUMIFS('Planificación 2026-1'!R:R,'Planificación 2026-1'!W:W,C51,'Planificación 2026-1'!F:F,"SUNAMPE",'Planificación 2026-1'!X:X,"&lt;&gt;VIRTUAL",'Planificación 2026-1'!I:I,"&lt;3")</f>
        <v>0</v>
      </c>
      <c r="EG51" s="76">
        <f>SUMIFS('Planificación 2026-1'!R:R,'Planificación 2026-1'!W:W,C51,'Planificación 2026-1'!F:F,"FILIAL",'Planificación 2026-1'!X:X,"VIRTUAL",'Planificación 2026-1'!I:I,"&lt;3")</f>
        <v>0</v>
      </c>
      <c r="EH51" s="76">
        <f>SUMIFS('Planificación 2026-1'!R:R,'Planificación 2026-1'!W:W,C51,'Planificación 2026-1'!F:F,"FILIAL",'Planificación 2026-1'!X:X,"&lt;&gt;VIRTUAL",'Planificación 2026-1'!I:I,"&lt;3")</f>
        <v>0</v>
      </c>
      <c r="EI51" s="76">
        <f>SUMIFS('Planificación 2026-1'!R:R,'Planificación 2026-1'!W:W,C51,'Planificación 2026-1'!F:F,"PORUMA",'Planificación 2026-1'!X:X,"VIRTUAL",'Planificación 2026-1'!I:I,"&lt;3")</f>
        <v>0</v>
      </c>
      <c r="EJ51" s="76">
        <f>SUMIFS('Planificación 2026-1'!R:R,'Planificación 2026-1'!W:W,C51,'Planificación 2026-1'!F:F,"PORUMA",'Planificación 2026-1'!X:X,"&lt;&gt;VIRTUAL",'Planificación 2026-1'!I:I,"&lt;3")</f>
        <v>0</v>
      </c>
      <c r="EK51" s="76">
        <f>SUMIFS('Planificación 2026-1'!R:R,'Planificación 2026-1'!W:W,C51,'Planificación 2026-1'!F:F,"HUAURA",'Planificación 2026-1'!X:X,"VIRTUAL",'Planificación 2026-1'!I:I,"&lt;3")</f>
        <v>0</v>
      </c>
      <c r="EL51" s="76">
        <f>SUMIFS('Planificación 2026-1'!R:R,'Planificación 2026-1'!W:W,C51,'Planificación 2026-1'!F:F,"HUAURA",'Planificación 2026-1'!X:X,"&lt;&gt;VIRTUAL",'Planificación 2026-1'!I:I,"&lt;3")</f>
        <v>0</v>
      </c>
      <c r="EM51" s="76"/>
      <c r="EN51" s="76">
        <f t="shared" si="0"/>
        <v>12</v>
      </c>
      <c r="EO51" s="76">
        <f t="shared" si="1"/>
        <v>4</v>
      </c>
      <c r="EP51" s="76" t="b">
        <f t="shared" si="2"/>
        <v>1</v>
      </c>
      <c r="EQ51" s="76" t="str">
        <f t="shared" si="3"/>
        <v>SEDE</v>
      </c>
      <c r="ER51" s="76" t="str">
        <f t="shared" si="8"/>
        <v>MAS VIRTUAL</v>
      </c>
    </row>
    <row r="52" spans="1:148" hidden="1">
      <c r="A52" s="83"/>
      <c r="B52" s="119">
        <v>49</v>
      </c>
      <c r="C52" s="115" t="s">
        <v>220</v>
      </c>
      <c r="D52" s="112">
        <f>SUMIF('Planificación 2026-1'!W:W,C52,'Planificación 2026-1'!R:R)</f>
        <v>14</v>
      </c>
      <c r="E52" s="114" t="s">
        <v>170</v>
      </c>
      <c r="F52" s="115" t="s">
        <v>171</v>
      </c>
      <c r="G52" s="115" t="s">
        <v>13</v>
      </c>
      <c r="H52" s="115" t="s">
        <v>221</v>
      </c>
      <c r="I52" s="107" t="str">
        <f>IF(SUM(COUNTIFS('Planificación 2026-1'!F:F,"PRINCIPAL",'Planificación 2026-1'!W:W,C52,'Planificación 2026-1'!H:H,"AF"))&gt;0,"P01"," ")</f>
        <v xml:space="preserve"> </v>
      </c>
      <c r="J52" s="108" t="str">
        <f>IF(SUM(COUNTIFS('Planificación 2026-1'!F:F,"PRINCIPAL",'Planificación 2026-1'!W:W,C52,'Planificación 2026-1'!H:H,"EN"))&gt;0,"P02"," ")</f>
        <v xml:space="preserve"> </v>
      </c>
      <c r="K52" s="108" t="str">
        <f>IF(SUM(COUNTIFS('Planificación 2026-1'!F:F,"PRINCIPAL",'Planificación 2026-1'!W:W,C52,'Planificación 2026-1'!H:H,"IS"))&gt;0,"P03"," ")</f>
        <v xml:space="preserve"> </v>
      </c>
      <c r="L52" s="108" t="str">
        <f>IF(SUM(COUNTIFS('Planificación 2026-1'!F:F,"PRINCIPAL",'Planificación 2026-1'!W:W,C52,'Planificación 2026-1'!H:H,"PS"))&gt;0,"P04"," ")</f>
        <v xml:space="preserve"> </v>
      </c>
      <c r="M52" s="108"/>
      <c r="N52" s="108" t="str">
        <f>IF(SUM(COUNTIFS('Planificación 2026-1'!F:F,"PRINCIPAL",'Planificación 2026-1'!W:W,C52,'Planificación 2026-1'!H:H,"IN"))&gt;0,"P06"," ")</f>
        <v xml:space="preserve"> </v>
      </c>
      <c r="O52" s="108" t="str">
        <f>IF(SUM(COUNTIFS('Planificación 2026-1'!F:F,"PRINCIPAL",'Planificación 2026-1'!W:W,C52,'Planificación 2026-1'!H:H,"CA"))&gt;0,"P07"," ")</f>
        <v xml:space="preserve"> </v>
      </c>
      <c r="P52" s="108" t="str">
        <f>IF(SUM(COUNTIFS('Planificación 2026-1'!F:F,"PRINCIPAL",'Planificación 2026-1'!W:W,C52,'Planificación 2026-1'!H:H,"DE"))&gt;0,"P08"," ")</f>
        <v>P08</v>
      </c>
      <c r="Q52" s="108" t="str">
        <f>IF(SUM(COUNTIFS('Planificación 2026-1'!F:F,"PRINCIPAL",'Planificación 2026-1'!W:W,C52,'Planificación 2026-1'!H:H,"OB"))&gt;0,"P09"," ")</f>
        <v xml:space="preserve"> </v>
      </c>
      <c r="R52" s="108" t="str">
        <f>IF(SUM(COUNTIFS('Planificación 2026-1'!F:F,"PRINCIPAL",'Planificación 2026-1'!W:W,C52,'Planificación 2026-1'!H:H,"MH"))&gt;0,"P31"," ")</f>
        <v xml:space="preserve"> </v>
      </c>
      <c r="S52" s="108" t="str">
        <f>IF(SUM(COUNTIFS('Planificación 2026-1'!F:F,"PRINCIPAL",'Planificación 2026-1'!W:W,C52,'Planificación 2026-1'!H:H,"IC"))&gt;0,"P32"," ")</f>
        <v xml:space="preserve"> </v>
      </c>
      <c r="T52" s="108" t="str">
        <f>IF(SUM(COUNTIFS('Planificación 2026-1'!F:F,"PRINCIPAL",'Planificación 2026-1'!W:W,C52,'Planificación 2026-1'!H:H,"AR"))&gt;0,"P34"," ")</f>
        <v xml:space="preserve"> </v>
      </c>
      <c r="U52" s="108" t="str">
        <f>IF(SUM(COUNTIFS('Planificación 2026-1'!F:F,"PRINCIPAL",'Planificación 2026-1'!W:W,C52,'Planificación 2026-1'!H:H,"T1"))&gt;0,"P35"," ")</f>
        <v xml:space="preserve"> </v>
      </c>
      <c r="V52" s="108" t="str">
        <f>IF(SUM(COUNTIFS('Planificación 2026-1'!F:F,"PRINCIPAL",'Planificación 2026-1'!W:W,C52,'Planificación 2026-1'!H:H,"T3"))&gt;0,"P36"," ")</f>
        <v xml:space="preserve"> </v>
      </c>
      <c r="W52" s="108" t="str">
        <f>IF(SUM(COUNTIFS('Planificación 2026-1'!F:F,"PRINCIPAL",'Planificación 2026-1'!W:W,C52,'Planificación 2026-1'!H:H,"T2"))&gt;0,"P37"," ")</f>
        <v xml:space="preserve"> </v>
      </c>
      <c r="X52" s="108" t="str">
        <f>IF(SUM(COUNTIFS('Planificación 2026-1'!F:F,"PRINCIPAL",'Planificación 2026-1'!W:W,C52,'Planificación 2026-1'!H:H,"AE"))&gt;0,"P38"," ")</f>
        <v>P38</v>
      </c>
      <c r="Y52" s="108" t="str">
        <f>IF(SUM(COUNTIFS('Planificación 2026-1'!F:F,"PRINCIPAL",'Planificación 2026-1'!W:W,C52,'Planificación 2026-1'!H:H,"T4"))&gt;0,"P55"," ")</f>
        <v xml:space="preserve"> </v>
      </c>
      <c r="Z52" s="108" t="str">
        <f>IF(SUM(COUNTIFS('Planificación 2026-1'!F:F,"FILIAL",'Planificación 2026-1'!W:W,C52,'Planificación 2026-1'!H:H,"AF"))&gt;0," P01"," ")</f>
        <v xml:space="preserve"> </v>
      </c>
      <c r="AA52" s="108" t="str">
        <f>IF(SUM(COUNTIFS('Planificación 2026-1'!F:F,"FILIAL",'Planificación 2026-1'!W:W,C52,'Planificación 2026-1'!H:H,"EN"))&gt;0,"P02"," ")</f>
        <v xml:space="preserve"> </v>
      </c>
      <c r="AB52" s="108" t="str">
        <f>IF(SUM(COUNTIFS('Planificación 2026-1'!F:F,"FILIAL",'Planificación 2026-1'!W:W,C52,'Planificación 2026-1'!H:H,"IS"))&gt;0,"P03"," ")</f>
        <v xml:space="preserve"> </v>
      </c>
      <c r="AC52" s="108" t="str">
        <f>IF(SUM(COUNTIFS('Planificación 2026-1'!F:F,"FILIAL",'Planificación 2026-1'!W:W,C52,'Planificación 2026-1'!H:H,"PS"))&gt;0,"P04"," ")</f>
        <v xml:space="preserve"> </v>
      </c>
      <c r="AD52" s="108"/>
      <c r="AE52" s="108" t="str">
        <f>IF(SUM(COUNTIFS('Planificación 2026-1'!F:F,"FILIAL",'Planificación 2026-1'!W:W,C52,'Planificación 2026-1'!H:H,"IN"))&gt;0,"P06"," ")</f>
        <v xml:space="preserve"> </v>
      </c>
      <c r="AF52" s="108" t="str">
        <f>IF(SUM(COUNTIFS('Planificación 2026-1'!F:F,"FILIAL",'Planificación 2026-1'!W:W,C52,'Planificación 2026-1'!H:H,"CA"))&gt;0,"P07"," ")</f>
        <v xml:space="preserve"> </v>
      </c>
      <c r="AG52" s="108" t="str">
        <f>IF(SUM(COUNTIFS('Planificación 2026-1'!F:F,"FILIAL",'Planificación 2026-1'!W:W,C52,'Planificación 2026-1'!H:H,"DE"))&gt;0,"P08"," ")</f>
        <v xml:space="preserve"> </v>
      </c>
      <c r="AH52" s="108" t="str">
        <f>IF(SUM(COUNTIFS('Planificación 2026-1'!F:F,"FILIAL",'Planificación 2026-1'!W:W,C52,'Planificación 2026-1'!H:H,"OB"))&gt;0,"P09"," ")</f>
        <v xml:space="preserve"> </v>
      </c>
      <c r="AI52" s="108" t="str">
        <f>IF(SUM(COUNTIFS('Planificación 2026-1'!F:F,"FILIAL",'Planificación 2026-1'!W:W,C52,'Planificación 2026-1'!H:H,"MH"))&gt;0,"P31"," ")</f>
        <v xml:space="preserve"> </v>
      </c>
      <c r="AJ52" s="108" t="str">
        <f>IF(SUM(COUNTIFS('Planificación 2026-1'!F:F,"FILIAL",'Planificación 2026-1'!W:W,C52,'Planificación 2026-1'!H:H,"IC"))&gt;0,"P32"," ")</f>
        <v xml:space="preserve"> </v>
      </c>
      <c r="AK52" s="108" t="str">
        <f>IF(SUM(COUNTIFS('Planificación 2026-1'!F:F,"FILIAL",'Planificación 2026-1'!W:W,C52,'Planificación 2026-1'!H:H,"AR"))&gt;0,"P34"," ")</f>
        <v xml:space="preserve"> </v>
      </c>
      <c r="AL52" s="108" t="str">
        <f>IF(SUM(COUNTIFS('Planificación 2026-1'!F:F,"FILIAL",'Planificación 2026-1'!W:W,C52,'Planificación 2026-1'!H:H,"T1"))&gt;0,"P35"," ")</f>
        <v xml:space="preserve"> </v>
      </c>
      <c r="AM52" s="108" t="str">
        <f>IF(SUM(COUNTIFS('Planificación 2026-1'!F:F,"FILIAL",'Planificación 2026-1'!W:W,C52,'Planificación 2026-1'!H:H,"T3"))&gt;0,"P36"," ")</f>
        <v xml:space="preserve"> </v>
      </c>
      <c r="AN52" s="108" t="str">
        <f>IF(SUM(COUNTIFS('Planificación 2026-1'!F:F,"FILIAL",'Planificación 2026-1'!W:W,C52,'Planificación 2026-1'!H:H,"T2"))&gt;0,"P37"," ")</f>
        <v xml:space="preserve"> </v>
      </c>
      <c r="AO52" s="108" t="str">
        <f>IF(SUM(COUNTIFS('Planificación 2026-1'!F:F,"FILIAL",'Planificación 2026-1'!W:W,C52,'Planificación 2026-1'!H:H,"AE"))&gt;0,"P38"," ")</f>
        <v xml:space="preserve"> </v>
      </c>
      <c r="AP52" s="108" t="str">
        <f>IF(SUM(COUNTIFS('Planificación 2026-1'!F:F,"FILIAL",'Planificación 2026-1'!W:W,C52,'Planificación 2026-1'!H:H,"T4"))&gt;0,"P55"," ")</f>
        <v xml:space="preserve"> </v>
      </c>
      <c r="AQ52" s="108" t="str">
        <f>IF(SUM(COUNTIFS('Planificación 2026-1'!F:F,"SUNAMPE",'Planificación 2026-1'!W:W,C52,'Planificación 2026-1'!H:H,"AF"))&gt;0," P01"," ")</f>
        <v xml:space="preserve"> </v>
      </c>
      <c r="AR52" s="108" t="str">
        <f>IF(SUM(COUNTIFS('Planificación 2026-1'!F:F,"SUNAMPE",'Planificación 2026-1'!W:W,C52,'Planificación 2026-1'!H:H,"EN"))&gt;0,"P02"," ")</f>
        <v xml:space="preserve"> </v>
      </c>
      <c r="AS52" s="108" t="str">
        <f>IF(SUM(COUNTIFS('Planificación 2026-1'!F:F,"SUNAMPE",'Planificación 2026-1'!W:W,C52,'Planificación 2026-1'!H:H,"IS"))&gt;0,"P03"," ")</f>
        <v xml:space="preserve"> </v>
      </c>
      <c r="AT52" s="108" t="str">
        <f>IF(SUM(COUNTIFS('Planificación 2026-1'!F:F,"SUNAMPE",'Planificación 2026-1'!W:W,C52,'Planificación 2026-1'!H:H,"PS"))&gt;0,"P04"," ")</f>
        <v xml:space="preserve"> </v>
      </c>
      <c r="AU52" s="108"/>
      <c r="AV52" s="108" t="str">
        <f>IF(SUM(COUNTIFS('Planificación 2026-1'!F:F,"SUNAMPE",'Planificación 2026-1'!W:W,C52,'Planificación 2026-1'!H:H,"IN"))&gt;0,"P06"," ")</f>
        <v xml:space="preserve"> </v>
      </c>
      <c r="AW52" s="108" t="str">
        <f>IF(SUM(COUNTIFS('Planificación 2026-1'!F:F,"SUNAMPE",'Planificación 2026-1'!W:W,C52,'Planificación 2026-1'!H:H,"CA"))&gt;0,"P07"," ")</f>
        <v xml:space="preserve"> </v>
      </c>
      <c r="AX52" s="108" t="str">
        <f>IF(SUM(COUNTIFS('Planificación 2026-1'!F:F,"SUNAMPE",'Planificación 2026-1'!W:W,C52,'Planificación 2026-1'!H:H,"DE"))&gt;0,"P08"," ")</f>
        <v xml:space="preserve"> </v>
      </c>
      <c r="AY52" s="108" t="str">
        <f>IF(SUM(COUNTIFS('Planificación 2026-1'!F:F,"SUNAMPE",'Planificación 2026-1'!W:W,C52,'Planificación 2026-1'!H:H,"OB"))&gt;0,"P09"," ")</f>
        <v xml:space="preserve"> </v>
      </c>
      <c r="AZ52" s="108" t="str">
        <f>IF(SUM(COUNTIFS('Planificación 2026-1'!F:F,"SUNAMPE",'Planificación 2026-1'!W:W,C52,'Planificación 2026-1'!H:H,"MH"))&gt;0,"P31"," ")</f>
        <v xml:space="preserve"> </v>
      </c>
      <c r="BA52" s="108" t="str">
        <f>IF(SUM(COUNTIFS('Planificación 2026-1'!F:F,"SUNAMPE",'Planificación 2026-1'!W:W,C52,'Planificación 2026-1'!H:H,"IC"))&gt;0,"P32"," ")</f>
        <v xml:space="preserve"> </v>
      </c>
      <c r="BB52" s="108" t="str">
        <f>IF(SUM(COUNTIFS('Planificación 2026-1'!F:F,"SUNAMPE",'Planificación 2026-1'!W:W,C52,'Planificación 2026-1'!H:H,"AR"))&gt;0,"P34"," ")</f>
        <v xml:space="preserve"> </v>
      </c>
      <c r="BC52" s="108" t="str">
        <f>IF(SUM(COUNTIFS('Planificación 2026-1'!F:F,"SUNAMPE",'Planificación 2026-1'!W:W,C52,'Planificación 2026-1'!H:H,"T1"))&gt;0,"P35"," ")</f>
        <v xml:space="preserve"> </v>
      </c>
      <c r="BD52" s="108" t="str">
        <f>IF(SUM(COUNTIFS('Planificación 2026-1'!F:F,"SUNAMPE",'Planificación 2026-1'!W:W,C52,'Planificación 2026-1'!H:H,"T3"))&gt;0,"P36"," ")</f>
        <v xml:space="preserve"> </v>
      </c>
      <c r="BE52" s="108" t="str">
        <f>IF(SUM(COUNTIFS('Planificación 2026-1'!F:F,"SUNAMPE",'Planificación 2026-1'!W:W,C52,'Planificación 2026-1'!H:H,"T2"))&gt;0,"P37"," ")</f>
        <v xml:space="preserve"> </v>
      </c>
      <c r="BF52" s="108" t="str">
        <f>IF(SUM(COUNTIFS('Planificación 2026-1'!F:F,"SUNAMPE",'Planificación 2026-1'!W:W,C52,'Planificación 2026-1'!H:H,"AE"))&gt;0,"P38"," ")</f>
        <v xml:space="preserve"> </v>
      </c>
      <c r="BG52" s="108" t="str">
        <f>IF(SUM(COUNTIFS('Planificación 2026-1'!F:F,"SUNAMPE",'Planificación 2026-1'!W:W,C52,'Planificación 2026-1'!H:H,"T4"))&gt;0,"P55"," ")</f>
        <v xml:space="preserve"> </v>
      </c>
      <c r="BH52" s="108" t="str">
        <f>IF(SUM(COUNTIFS('Planificación 2026-1'!F:F,"HUAURA",'Planificación 2026-1'!W:W,C52,'Planificación 2026-1'!H:H,"AF"))&gt;0," P01"," ")</f>
        <v xml:space="preserve"> </v>
      </c>
      <c r="BI52" s="108" t="str">
        <f>IF(SUM(COUNTIFS('Planificación 2026-1'!F:F,"HUAURA",'Planificación 2026-1'!W:W,C52,'Planificación 2026-1'!H:H,"EN"))&gt;0,"P02"," ")</f>
        <v xml:space="preserve"> </v>
      </c>
      <c r="BJ52" s="108" t="str">
        <f>IF(SUM(COUNTIFS('Planificación 2026-1'!F:F,"HUAURA",'Planificación 2026-1'!W:W,C52,'Planificación 2026-1'!H:H,"IS"))&gt;0,"P03"," ")</f>
        <v xml:space="preserve"> </v>
      </c>
      <c r="BK52" s="108" t="str">
        <f>IF(SUM(COUNTIFS('Planificación 2026-1'!F:F,"HUAURA",'Planificación 2026-1'!W:W,C52,'Planificación 2026-1'!H:H,"PS"))&gt;0,"P04"," ")</f>
        <v xml:space="preserve"> </v>
      </c>
      <c r="BL52" s="108"/>
      <c r="BM52" s="108" t="str">
        <f>IF(SUM(COUNTIFS('Planificación 2026-1'!F:F,"HUAURA",'Planificación 2026-1'!W:W,C52,'Planificación 2026-1'!H:H,"IN"))&gt;0,"P06"," ")</f>
        <v xml:space="preserve"> </v>
      </c>
      <c r="BN52" s="108" t="str">
        <f>IF(SUM(COUNTIFS('Planificación 2026-1'!F:F,"HUAURA",'Planificación 2026-1'!W:W,C52,'Planificación 2026-1'!H:H,"CA"))&gt;0,"P07"," ")</f>
        <v xml:space="preserve"> </v>
      </c>
      <c r="BO52" s="108" t="str">
        <f>IF(SUM(COUNTIFS('Planificación 2026-1'!F:F,"HUAURA",'Planificación 2026-1'!W:W,C52,'Planificación 2026-1'!H:H,"DE"))&gt;0,"P08"," ")</f>
        <v xml:space="preserve"> </v>
      </c>
      <c r="BP52" s="108" t="str">
        <f>IF(SUM(COUNTIFS('Planificación 2026-1'!F:F,"HUAURA",'Planificación 2026-1'!W:W,C52,'Planificación 2026-1'!H:H,"OB"))&gt;0,"P09"," ")</f>
        <v xml:space="preserve"> </v>
      </c>
      <c r="BQ52" s="108" t="str">
        <f>IF(SUM(COUNTIFS('Planificación 2026-1'!F:F,"HUAURA",'Planificación 2026-1'!W:W,C52,'Planificación 2026-1'!H:H,"MH"))&gt;0,"P31"," ")</f>
        <v xml:space="preserve"> </v>
      </c>
      <c r="BR52" s="108" t="str">
        <f>IF(SUM(COUNTIFS('Planificación 2026-1'!F:F,"HUAURA",'Planificación 2026-1'!W:W,C52,'Planificación 2026-1'!H:H,"IC"))&gt;0,"P32"," ")</f>
        <v xml:space="preserve"> </v>
      </c>
      <c r="BS52" s="108" t="str">
        <f>IF(SUM(COUNTIFS('Planificación 2026-1'!F:F,"HUAURA",'Planificación 2026-1'!W:W,C52,'Planificación 2026-1'!H:H,"AR"))&gt;0,"P34"," ")</f>
        <v xml:space="preserve"> </v>
      </c>
      <c r="BT52" s="108" t="str">
        <f>IF(SUM(COUNTIFS('Planificación 2026-1'!F:F,"HUAURA",'Planificación 2026-1'!W:W,C52,'Planificación 2026-1'!H:H,"T1"))&gt;0,"P35"," ")</f>
        <v xml:space="preserve"> </v>
      </c>
      <c r="BU52" s="108" t="str">
        <f>IF(SUM(COUNTIFS('Planificación 2026-1'!F:F,"HUAURA",'Planificación 2026-1'!W:W,C52,'Planificación 2026-1'!H:H,"T3"))&gt;0,"P36"," ")</f>
        <v xml:space="preserve"> </v>
      </c>
      <c r="BV52" s="108" t="str">
        <f>IF(SUM(COUNTIFS('Planificación 2026-1'!F:F,"HUAURA",'Planificación 2026-1'!W:W,C52,'Planificación 2026-1'!H:H,"T2"))&gt;0,"P37"," ")</f>
        <v xml:space="preserve"> </v>
      </c>
      <c r="BW52" s="108" t="str">
        <f>IF(SUM(COUNTIFS('Planificación 2026-1'!F:F,"HUAURA",'Planificación 2026-1'!W:W,C52,'Planificación 2026-1'!H:H,"AE"))&gt;0,"P38"," ")</f>
        <v xml:space="preserve"> </v>
      </c>
      <c r="BX52" s="108" t="str">
        <f>IF(SUM(COUNTIFS('Planificación 2026-1'!F:F,"HUAURA",'Planificación 2026-1'!W:W,C52,'Planificación 2026-1'!H:H,"T4"))&gt;0,"P55"," ")</f>
        <v xml:space="preserve"> </v>
      </c>
      <c r="BY52" s="109">
        <f>SUMIFS('Planificación 2026-1'!R:R,'Planificación 2026-1'!W:W,C52,'Planificación 2026-1'!H:H,"AF",'Planificación 2026-1'!I:I,"&gt;2")</f>
        <v>0</v>
      </c>
      <c r="BZ52" s="109">
        <f>SUMIFS('Planificación 2026-1'!R:R,'Planificación 2026-1'!W:W,C52,'Planificación 2026-1'!H:H,"EN",'Planificación 2026-1'!I:I,"&gt;2")</f>
        <v>0</v>
      </c>
      <c r="CA52" s="109">
        <f>SUMIFS('Planificación 2026-1'!R:R,'Planificación 2026-1'!W:W,C52,'Planificación 2026-1'!H:H,"IS",'Planificación 2026-1'!I:I,"&gt;2")</f>
        <v>0</v>
      </c>
      <c r="CB52" s="109">
        <f>SUMIFS('Planificación 2026-1'!R:R,'Planificación 2026-1'!W:W,C52,'Planificación 2026-1'!H:H,"PS",'Planificación 2026-1'!I:I,"&gt;2")</f>
        <v>0</v>
      </c>
      <c r="CC52" s="109">
        <f>SUMIFS('Planificación 2026-1'!R:R,'Planificación 2026-1'!W:W,C52,'Planificación 2026-1'!H:H,"IN",'Planificación 2026-1'!I:I,"&gt;2")</f>
        <v>0</v>
      </c>
      <c r="CD52" s="109">
        <f>SUMIFS('Planificación 2026-1'!R:R,'Planificación 2026-1'!W:W,C52,'Planificación 2026-1'!H:H,"CA",'Planificación 2026-1'!I:I,"&gt;2")</f>
        <v>0</v>
      </c>
      <c r="CE52" s="109">
        <f>SUMIFS('Planificación 2026-1'!R:R,'Planificación 2026-1'!W:W,C52,'Planificación 2026-1'!H:H,"DE",'Planificación 2026-1'!I:I,"&gt;2")</f>
        <v>0</v>
      </c>
      <c r="CF52" s="109">
        <f>SUMIFS('Planificación 2026-1'!R:R,'Planificación 2026-1'!W:W,C52,'Planificación 2026-1'!H:H,"OB",'Planificación 2026-1'!I:I,"&gt;2")</f>
        <v>0</v>
      </c>
      <c r="CG52" s="109">
        <f>SUMIFS('Planificación 2026-1'!R:R,'Planificación 2026-1'!W:W,C52,'Planificación 2026-1'!H:H,"MH",'Planificación 2026-1'!I:I,"&gt;2")</f>
        <v>0</v>
      </c>
      <c r="CH52" s="109">
        <f>SUMIFS('Planificación 2026-1'!R:R,'Planificación 2026-1'!W:W,C52,'Planificación 2026-1'!H:H,"IC",'Planificación 2026-1'!I:I,"&gt;2")</f>
        <v>0</v>
      </c>
      <c r="CI52" s="109">
        <f>SUMIFS('Planificación 2026-1'!R:R,'Planificación 2026-1'!W:W,C52,'Planificación 2026-1'!H:H,"AR",'Planificación 2026-1'!I:I,"&gt;2")</f>
        <v>0</v>
      </c>
      <c r="CJ52" s="109">
        <f>SUMIFS('Planificación 2026-1'!R:R,'Planificación 2026-1'!W:W,C52,'Planificación 2026-1'!H:H,"T1",'Planificación 2026-1'!I:I,"&gt;2")</f>
        <v>0</v>
      </c>
      <c r="CK52" s="109">
        <f>SUMIFS('Planificación 2026-1'!R:R,'Planificación 2026-1'!W:W,C52,'Planificación 2026-1'!H:H,"T3",'Planificación 2026-1'!I:I,"&gt;2")</f>
        <v>0</v>
      </c>
      <c r="CL52" s="109">
        <f>SUMIFS('Planificación 2026-1'!R:R,'Planificación 2026-1'!W:W,C52,'Planificación 2026-1'!H:H,"T2",'Planificación 2026-1'!I:I,"&gt;2")</f>
        <v>0</v>
      </c>
      <c r="CM52" s="109">
        <f>SUMIFS('Planificación 2026-1'!R:R,'Planificación 2026-1'!W:W,C52,'Planificación 2026-1'!H:H,"AE",'Planificación 2026-1'!I:I,"&gt;2")</f>
        <v>0</v>
      </c>
      <c r="CN52" s="109">
        <f>SUMIFS('Planificación 2026-1'!R:R,'Planificación 2026-1'!W:W,C52,'Planificación 2026-1'!H:H,"T4",'Planificación 2026-1'!I:I,"&gt;2")</f>
        <v>0</v>
      </c>
      <c r="CO52" s="109">
        <f>SUMIFS('Planificación 2026-1'!R:R,'Planificación 2026-1'!W:W,C52,'Planificación 2026-1'!H:H,"AF",'Planificación 2026-1'!I:I,"&lt;3")</f>
        <v>0</v>
      </c>
      <c r="CP52" s="109">
        <f>SUMIFS('Planificación 2026-1'!R:R,'Planificación 2026-1'!W:W,C52,'Planificación 2026-1'!H:H,"EN",'Planificación 2026-1'!I:I,"&lt;3")</f>
        <v>0</v>
      </c>
      <c r="CQ52" s="109">
        <f>SUMIFS('Planificación 2026-1'!R:R,'Planificación 2026-1'!W:W,C52,'Planificación 2026-1'!H:H,"IS",'Planificación 2026-1'!I:I,"&lt;3")</f>
        <v>0</v>
      </c>
      <c r="CR52" s="109">
        <f>SUMIFS('Planificación 2026-1'!R:R,'Planificación 2026-1'!W:W,C52,'Planificación 2026-1'!H:H,"PS",'Planificación 2026-1'!I:I,"&lt;3")</f>
        <v>0</v>
      </c>
      <c r="CS52" s="109">
        <f>SUMIFS('Planificación 2026-1'!R:R,'Planificación 2026-1'!W:W,C52,'Planificación 2026-1'!H:H,"IN",'Planificación 2026-1'!I:I,"&lt;3")</f>
        <v>0</v>
      </c>
      <c r="CT52" s="109">
        <f>SUMIFS('Planificación 2026-1'!R:R,'Planificación 2026-1'!W:W,C52,'Planificación 2026-1'!H:H,"CA",'Planificación 2026-1'!I:I,"&lt;3")</f>
        <v>0</v>
      </c>
      <c r="CU52" s="109">
        <f>SUMIFS('Planificación 2026-1'!R:R,'Planificación 2026-1'!W:W,C52,'Planificación 2026-1'!H:H,"DE",'Planificación 2026-1'!I:I,"&lt;3")</f>
        <v>10</v>
      </c>
      <c r="CV52" s="109">
        <f>SUMIFS('Planificación 2026-1'!R:R,'Planificación 2026-1'!W:W,C52,'Planificación 2026-1'!H:H,"OB",'Planificación 2026-1'!I:I,"&lt;3")</f>
        <v>0</v>
      </c>
      <c r="CW52" s="109">
        <f>SUMIFS('Planificación 2026-1'!R:R,'Planificación 2026-1'!W:W,C52,'Planificación 2026-1'!H:H,"MH",'Planificación 2026-1'!I:I,"&lt;3")</f>
        <v>0</v>
      </c>
      <c r="CX52" s="109">
        <f>SUMIFS('Planificación 2026-1'!R:R,'Planificación 2026-1'!W:W,C52,'Planificación 2026-1'!H:H,"IC",'Planificación 2026-1'!I:I,"&lt;3")</f>
        <v>0</v>
      </c>
      <c r="CY52" s="109">
        <f>SUMIFS('Planificación 2026-1'!R:R,'Planificación 2026-1'!W:W,C52,'Planificación 2026-1'!H:H,"AR",'Planificación 2026-1'!I:I,"&lt;3")</f>
        <v>0</v>
      </c>
      <c r="CZ52" s="109">
        <f>SUMIFS('Planificación 2026-1'!R:R,'Planificación 2026-1'!W:W,C52,'Planificación 2026-1'!H:H,"T1",'Planificación 2026-1'!I:I,"&lt;3")</f>
        <v>0</v>
      </c>
      <c r="DA52" s="109">
        <f>SUMIFS('Planificación 2026-1'!R:R,'Planificación 2026-1'!W:W,C52,'Planificación 2026-1'!H:H,"T3",'Planificación 2026-1'!I:I,"&lt;3")</f>
        <v>0</v>
      </c>
      <c r="DB52" s="109">
        <f>SUMIFS('Planificación 2026-1'!R:R,'Planificación 2026-1'!W:W,C52,'Planificación 2026-1'!H:H,"T2",'Planificación 2026-1'!I:I,"&lt;3")</f>
        <v>0</v>
      </c>
      <c r="DC52" s="109">
        <f>SUMIFS('Planificación 2026-1'!R:R,'Planificación 2026-1'!W:W,C52,'Planificación 2026-1'!H:H,"AE",'Planificación 2026-1'!I:I,"&lt;3")</f>
        <v>4</v>
      </c>
      <c r="DD52" s="109">
        <f>SUMIFS('Planificación 2026-1'!R:R,'Planificación 2026-1'!W:W,C52,'Planificación 2026-1'!H:H,"T4",'Planificación 2026-1'!I:I,"&lt;3")</f>
        <v>0</v>
      </c>
      <c r="DE52" s="108" t="str">
        <f t="shared" si="4"/>
        <v>P08 P38</v>
      </c>
      <c r="DF52" s="41">
        <f>IF(C52="","",SUMIFS('Planificación 2026-1'!R:R,'Planificación 2026-1'!W:W,C52,'Planificación 2026-1'!F:F,"PRINCIPAL",'Planificación 2026-1'!X:X,"VIRTUAL"))</f>
        <v>14</v>
      </c>
      <c r="DG52" s="41">
        <f>IF(C52="","",SUMIFS('Planificación 2026-1'!R:R,'Planificación 2026-1'!W:W,C52,'Planificación 2026-1'!F:F,"PRINCIPAL",'Planificación 2026-1'!X:X,"PRESENCIAL"))</f>
        <v>0</v>
      </c>
      <c r="DH52" s="41">
        <f>IF(C52="","",SUMIFS('Planificación 2026-1'!R:R,'Planificación 2026-1'!W:W,C52,'Planificación 2026-1'!F:F,"PRINCIPAL",'Planificación 2026-1'!X:X,"HIBRIDO PRESENCIAL"))</f>
        <v>0</v>
      </c>
      <c r="DI52" s="108" t="str">
        <f t="shared" si="5"/>
        <v/>
      </c>
      <c r="DJ52" s="108">
        <f>IF(C52="","",SUMIFS('Planificación 2026-1'!R:R,'Planificación 2026-1'!W:W,C52,'Planificación 2026-1'!F:F,"FILIAL",'Planificación 2026-1'!X:X,"VIRTUAL"))</f>
        <v>0</v>
      </c>
      <c r="DK52" s="110">
        <f>IF(C52="","",SUMIFS('Planificación 2026-1'!R:R,'Planificación 2026-1'!W:W,C52,'Planificación 2026-1'!F:F,"FILIAL",'Planificación 2026-1'!X:X,"PRESENCIAL"))</f>
        <v>0</v>
      </c>
      <c r="DL52" s="61">
        <f>IF(C52="","",SUMIFS('Planificación 2026-1'!R:R,'Planificación 2026-1'!W:W,C52,'Planificación 2026-1'!F:F,"FILIAL",'Planificación 2026-1'!X:X,"HIBRIDO PRESENCIAL"))</f>
        <v>0</v>
      </c>
      <c r="DM52" s="111" t="str">
        <f t="shared" si="6"/>
        <v/>
      </c>
      <c r="DN52" s="108">
        <f>IF(C52="","",SUMIFS('Planificación 2026-1'!R:R,'Planificación 2026-1'!W:W,C52,'Planificación 2026-1'!F:F,"SUNAMPE",'Planificación 2026-1'!X:X,"VIRTUAL"))</f>
        <v>0</v>
      </c>
      <c r="DO52" s="61">
        <f>IF(C52="","",SUMIFS('Planificación 2026-1'!R:R,'Planificación 2026-1'!W:W,C52,'Planificación 2026-1'!F:F,"SUNAMPE",'Planificación 2026-1'!X:X,"PRESENCIAL"))</f>
        <v>0</v>
      </c>
      <c r="DP52" s="111" t="str">
        <f t="shared" si="7"/>
        <v/>
      </c>
      <c r="DQ52" s="108">
        <f>IF(C52="","",SUMIFS('Planificación 2026-1'!R:R,'Planificación 2026-1'!W:W,C52,'Planificación 2026-1'!F:F,"HUAURA",'Planificación 2026-1'!X:X,"VIRTUAL"))</f>
        <v>0</v>
      </c>
      <c r="DR52" s="61">
        <f>IF(C52="","",SUMIFS('Planificación 2026-1'!R:R,'Planificación 2026-1'!W:W,C52,'Planificación 2026-1'!F:F,"HUAURA",'Planificación 2026-1'!X:X,"PRESENCIAL"))</f>
        <v>0</v>
      </c>
      <c r="DS52" s="76">
        <f>SUMIFS('Planificación 2026-1'!R:R,'Planificación 2026-1'!W:W,C52,'Planificación 2026-1'!F:F,"PRINCIPAL",'Planificación 2026-1'!X:X,"VIRTUAL",'Planificación 2026-1'!I:I,"&gt;2")</f>
        <v>0</v>
      </c>
      <c r="DT52" s="76">
        <f>SUMIFS('Planificación 2026-1'!R:R,'Planificación 2026-1'!W:W,C52,'Planificación 2026-1'!F:F,"PRINCIPAL",'Planificación 2026-1'!X:X,"&lt;&gt;VIRTUAL",'Planificación 2026-1'!I:I,"&gt;2")</f>
        <v>0</v>
      </c>
      <c r="DU52" s="76">
        <f>SUMIFS('Planificación 2026-1'!R:R,'Planificación 2026-1'!W:W,C52,'Planificación 2026-1'!F:F,"SUNAMPE",'Planificación 2026-1'!X:X,"VIRTUAL",'Planificación 2026-1'!I:I,"&gt;2")</f>
        <v>0</v>
      </c>
      <c r="DV52" s="76">
        <f>SUMIFS('Planificación 2026-1'!R:R,'Planificación 2026-1'!W:W,C52,'Planificación 2026-1'!F:F,"SUNAMPE",'Planificación 2026-1'!X:X,"&lt;&gt;VIRTUAL",'Planificación 2026-1'!I:I,"&gt;2")</f>
        <v>0</v>
      </c>
      <c r="DW52" s="76">
        <f>SUMIFS('Planificación 2026-1'!R:R,'Planificación 2026-1'!W:W,C52,'Planificación 2026-1'!F:F,"FILIAL",'Planificación 2026-1'!X:X,"VIRTUAL",'Planificación 2026-1'!I:I,"&gt;2")</f>
        <v>0</v>
      </c>
      <c r="DX52" s="76">
        <f>SUMIFS('Planificación 2026-1'!R:R,'Planificación 2026-1'!W:W,C52,'Planificación 2026-1'!F:F,"FILIAL",'Planificación 2026-1'!X:X,"&lt;&gt;VIRTUAL",'Planificación 2026-1'!I:I,"&gt;2")</f>
        <v>0</v>
      </c>
      <c r="DY52" s="76">
        <f>SUMIFS('Planificación 2026-1'!R:R,'Planificación 2026-1'!W:W,C52,'Planificación 2026-1'!F:F,"PORUMA",'Planificación 2026-1'!X:X,"VIRTUAL",'Planificación 2026-1'!I:I,"&gt;2")</f>
        <v>0</v>
      </c>
      <c r="DZ52" s="76">
        <f>SUMIFS('Planificación 2026-1'!R:R,'Planificación 2026-1'!W:W,C52,'Planificación 2026-1'!F:F,"PORUMA",'Planificación 2026-1'!X:X,"&lt;&gt;VIRTUAL",'Planificación 2026-1'!I:I,"&gt;2")</f>
        <v>0</v>
      </c>
      <c r="EA52" s="76">
        <f>SUMIFS('Planificación 2026-1'!R:R,'Planificación 2026-1'!W:W,C52,'Planificación 2026-1'!F:F,"HUAURA",'Planificación 2026-1'!X:X,"VIRTUAL",'Planificación 2026-1'!I:I,"&gt;2")</f>
        <v>0</v>
      </c>
      <c r="EB52" s="76">
        <f>SUMIFS('Planificación 2026-1'!R:R,'Planificación 2026-1'!W:W,C52,'Planificación 2026-1'!F:F,"HUAURA",'Planificación 2026-1'!X:X,"&lt;&gt;VIRTUAL",'Planificación 2026-1'!I:I,"&gt;2")</f>
        <v>0</v>
      </c>
      <c r="EC52" s="76">
        <f>SUMIFS('Planificación 2026-1'!R:R,'Planificación 2026-1'!W:W,C52,'Planificación 2026-1'!F:F,"PRINCIPAL",'Planificación 2026-1'!X:X,"VIRTUAL",'Planificación 2026-1'!I:I,"&lt;3")</f>
        <v>14</v>
      </c>
      <c r="ED52" s="76">
        <f>SUMIFS('Planificación 2026-1'!R:R,'Planificación 2026-1'!W:W,C52,'Planificación 2026-1'!F:F,"PRINCIPAL",'Planificación 2026-1'!X:X,"&lt;&gt;VIRTUAL",'Planificación 2026-1'!I:I,"&lt;3")</f>
        <v>0</v>
      </c>
      <c r="EE52" s="76">
        <f>SUMIFS('Planificación 2026-1'!R:R,'Planificación 2026-1'!W:W,C52,'Planificación 2026-1'!F:F,"SUNAMPE",'Planificación 2026-1'!X:X,"VIRTUAL",'Planificación 2026-1'!I:I,"&lt;3")</f>
        <v>0</v>
      </c>
      <c r="EF52" s="76">
        <f>SUMIFS('Planificación 2026-1'!R:R,'Planificación 2026-1'!W:W,C52,'Planificación 2026-1'!F:F,"SUNAMPE",'Planificación 2026-1'!X:X,"&lt;&gt;VIRTUAL",'Planificación 2026-1'!I:I,"&lt;3")</f>
        <v>0</v>
      </c>
      <c r="EG52" s="76">
        <f>SUMIFS('Planificación 2026-1'!R:R,'Planificación 2026-1'!W:W,C52,'Planificación 2026-1'!F:F,"FILIAL",'Planificación 2026-1'!X:X,"VIRTUAL",'Planificación 2026-1'!I:I,"&lt;3")</f>
        <v>0</v>
      </c>
      <c r="EH52" s="76">
        <f>SUMIFS('Planificación 2026-1'!R:R,'Planificación 2026-1'!W:W,C52,'Planificación 2026-1'!F:F,"FILIAL",'Planificación 2026-1'!X:X,"&lt;&gt;VIRTUAL",'Planificación 2026-1'!I:I,"&lt;3")</f>
        <v>0</v>
      </c>
      <c r="EI52" s="76">
        <f>SUMIFS('Planificación 2026-1'!R:R,'Planificación 2026-1'!W:W,C52,'Planificación 2026-1'!F:F,"PORUMA",'Planificación 2026-1'!X:X,"VIRTUAL",'Planificación 2026-1'!I:I,"&lt;3")</f>
        <v>0</v>
      </c>
      <c r="EJ52" s="76">
        <f>SUMIFS('Planificación 2026-1'!R:R,'Planificación 2026-1'!W:W,C52,'Planificación 2026-1'!F:F,"PORUMA",'Planificación 2026-1'!X:X,"&lt;&gt;VIRTUAL",'Planificación 2026-1'!I:I,"&lt;3")</f>
        <v>0</v>
      </c>
      <c r="EK52" s="76">
        <f>SUMIFS('Planificación 2026-1'!R:R,'Planificación 2026-1'!W:W,C52,'Planificación 2026-1'!F:F,"HUAURA",'Planificación 2026-1'!X:X,"VIRTUAL",'Planificación 2026-1'!I:I,"&lt;3")</f>
        <v>0</v>
      </c>
      <c r="EL52" s="76">
        <f>SUMIFS('Planificación 2026-1'!R:R,'Planificación 2026-1'!W:W,C52,'Planificación 2026-1'!F:F,"HUAURA",'Planificación 2026-1'!X:X,"&lt;&gt;VIRTUAL",'Planificación 2026-1'!I:I,"&lt;3")</f>
        <v>0</v>
      </c>
      <c r="EM52" s="76"/>
      <c r="EN52" s="76">
        <f t="shared" si="0"/>
        <v>14</v>
      </c>
      <c r="EO52" s="76">
        <f t="shared" si="1"/>
        <v>0</v>
      </c>
      <c r="EP52" s="76" t="b">
        <f t="shared" si="2"/>
        <v>1</v>
      </c>
      <c r="EQ52" s="76" t="str">
        <f t="shared" si="3"/>
        <v/>
      </c>
      <c r="ER52" s="76" t="str">
        <f t="shared" si="8"/>
        <v>VIRTUAL</v>
      </c>
    </row>
    <row r="53" spans="1:148" hidden="1">
      <c r="A53" s="83"/>
      <c r="B53" s="119">
        <v>50</v>
      </c>
      <c r="C53" s="115" t="s">
        <v>222</v>
      </c>
      <c r="D53" s="112">
        <f>SUMIF('Planificación 2026-1'!W:W,C53,'Planificación 2026-1'!R:R)</f>
        <v>0</v>
      </c>
      <c r="E53" s="114" t="s">
        <v>173</v>
      </c>
      <c r="F53" s="115" t="s">
        <v>171</v>
      </c>
      <c r="G53" s="115" t="s">
        <v>13</v>
      </c>
      <c r="H53" s="115" t="s">
        <v>122</v>
      </c>
      <c r="I53" s="107" t="str">
        <f>IF(SUM(COUNTIFS('Planificación 2026-1'!F:F,"PRINCIPAL",'Planificación 2026-1'!W:W,C53,'Planificación 2026-1'!H:H,"AF"))&gt;0,"P01"," ")</f>
        <v xml:space="preserve"> </v>
      </c>
      <c r="J53" s="108" t="str">
        <f>IF(SUM(COUNTIFS('Planificación 2026-1'!F:F,"PRINCIPAL",'Planificación 2026-1'!W:W,C53,'Planificación 2026-1'!H:H,"EN"))&gt;0,"P02"," ")</f>
        <v xml:space="preserve"> </v>
      </c>
      <c r="K53" s="108" t="str">
        <f>IF(SUM(COUNTIFS('Planificación 2026-1'!F:F,"PRINCIPAL",'Planificación 2026-1'!W:W,C53,'Planificación 2026-1'!H:H,"IS"))&gt;0,"P03"," ")</f>
        <v xml:space="preserve"> </v>
      </c>
      <c r="L53" s="108" t="str">
        <f>IF(SUM(COUNTIFS('Planificación 2026-1'!F:F,"PRINCIPAL",'Planificación 2026-1'!W:W,C53,'Planificación 2026-1'!H:H,"PS"))&gt;0,"P04"," ")</f>
        <v xml:space="preserve"> </v>
      </c>
      <c r="M53" s="108"/>
      <c r="N53" s="108" t="str">
        <f>IF(SUM(COUNTIFS('Planificación 2026-1'!F:F,"PRINCIPAL",'Planificación 2026-1'!W:W,C53,'Planificación 2026-1'!H:H,"IN"))&gt;0,"P06"," ")</f>
        <v xml:space="preserve"> </v>
      </c>
      <c r="O53" s="108" t="str">
        <f>IF(SUM(COUNTIFS('Planificación 2026-1'!F:F,"PRINCIPAL",'Planificación 2026-1'!W:W,C53,'Planificación 2026-1'!H:H,"CA"))&gt;0,"P07"," ")</f>
        <v xml:space="preserve"> </v>
      </c>
      <c r="P53" s="108" t="str">
        <f>IF(SUM(COUNTIFS('Planificación 2026-1'!F:F,"PRINCIPAL",'Planificación 2026-1'!W:W,C53,'Planificación 2026-1'!H:H,"DE"))&gt;0,"P08"," ")</f>
        <v xml:space="preserve"> </v>
      </c>
      <c r="Q53" s="108" t="str">
        <f>IF(SUM(COUNTIFS('Planificación 2026-1'!F:F,"PRINCIPAL",'Planificación 2026-1'!W:W,C53,'Planificación 2026-1'!H:H,"OB"))&gt;0,"P09"," ")</f>
        <v xml:space="preserve"> </v>
      </c>
      <c r="R53" s="108" t="str">
        <f>IF(SUM(COUNTIFS('Planificación 2026-1'!F:F,"PRINCIPAL",'Planificación 2026-1'!W:W,C53,'Planificación 2026-1'!H:H,"MH"))&gt;0,"P31"," ")</f>
        <v xml:space="preserve"> </v>
      </c>
      <c r="S53" s="108" t="str">
        <f>IF(SUM(COUNTIFS('Planificación 2026-1'!F:F,"PRINCIPAL",'Planificación 2026-1'!W:W,C53,'Planificación 2026-1'!H:H,"IC"))&gt;0,"P32"," ")</f>
        <v xml:space="preserve"> </v>
      </c>
      <c r="T53" s="108" t="str">
        <f>IF(SUM(COUNTIFS('Planificación 2026-1'!F:F,"PRINCIPAL",'Planificación 2026-1'!W:W,C53,'Planificación 2026-1'!H:H,"AR"))&gt;0,"P34"," ")</f>
        <v xml:space="preserve"> </v>
      </c>
      <c r="U53" s="108" t="str">
        <f>IF(SUM(COUNTIFS('Planificación 2026-1'!F:F,"PRINCIPAL",'Planificación 2026-1'!W:W,C53,'Planificación 2026-1'!H:H,"T1"))&gt;0,"P35"," ")</f>
        <v xml:space="preserve"> </v>
      </c>
      <c r="V53" s="108" t="str">
        <f>IF(SUM(COUNTIFS('Planificación 2026-1'!F:F,"PRINCIPAL",'Planificación 2026-1'!W:W,C53,'Planificación 2026-1'!H:H,"T3"))&gt;0,"P36"," ")</f>
        <v xml:space="preserve"> </v>
      </c>
      <c r="W53" s="108" t="str">
        <f>IF(SUM(COUNTIFS('Planificación 2026-1'!F:F,"PRINCIPAL",'Planificación 2026-1'!W:W,C53,'Planificación 2026-1'!H:H,"T2"))&gt;0,"P37"," ")</f>
        <v xml:space="preserve"> </v>
      </c>
      <c r="X53" s="108" t="str">
        <f>IF(SUM(COUNTIFS('Planificación 2026-1'!F:F,"PRINCIPAL",'Planificación 2026-1'!W:W,C53,'Planificación 2026-1'!H:H,"AE"))&gt;0,"P38"," ")</f>
        <v xml:space="preserve"> </v>
      </c>
      <c r="Y53" s="108" t="str">
        <f>IF(SUM(COUNTIFS('Planificación 2026-1'!F:F,"PRINCIPAL",'Planificación 2026-1'!W:W,C53,'Planificación 2026-1'!H:H,"T4"))&gt;0,"P55"," ")</f>
        <v xml:space="preserve"> </v>
      </c>
      <c r="Z53" s="108" t="str">
        <f>IF(SUM(COUNTIFS('Planificación 2026-1'!F:F,"FILIAL",'Planificación 2026-1'!W:W,C53,'Planificación 2026-1'!H:H,"AF"))&gt;0," P01"," ")</f>
        <v xml:space="preserve"> </v>
      </c>
      <c r="AA53" s="108" t="str">
        <f>IF(SUM(COUNTIFS('Planificación 2026-1'!F:F,"FILIAL",'Planificación 2026-1'!W:W,C53,'Planificación 2026-1'!H:H,"EN"))&gt;0,"P02"," ")</f>
        <v xml:space="preserve"> </v>
      </c>
      <c r="AB53" s="108" t="str">
        <f>IF(SUM(COUNTIFS('Planificación 2026-1'!F:F,"FILIAL",'Planificación 2026-1'!W:W,C53,'Planificación 2026-1'!H:H,"IS"))&gt;0,"P03"," ")</f>
        <v xml:space="preserve"> </v>
      </c>
      <c r="AC53" s="108" t="str">
        <f>IF(SUM(COUNTIFS('Planificación 2026-1'!F:F,"FILIAL",'Planificación 2026-1'!W:W,C53,'Planificación 2026-1'!H:H,"PS"))&gt;0,"P04"," ")</f>
        <v xml:space="preserve"> </v>
      </c>
      <c r="AD53" s="108"/>
      <c r="AE53" s="108" t="str">
        <f>IF(SUM(COUNTIFS('Planificación 2026-1'!F:F,"FILIAL",'Planificación 2026-1'!W:W,C53,'Planificación 2026-1'!H:H,"IN"))&gt;0,"P06"," ")</f>
        <v xml:space="preserve"> </v>
      </c>
      <c r="AF53" s="108" t="str">
        <f>IF(SUM(COUNTIFS('Planificación 2026-1'!F:F,"FILIAL",'Planificación 2026-1'!W:W,C53,'Planificación 2026-1'!H:H,"CA"))&gt;0,"P07"," ")</f>
        <v xml:space="preserve"> </v>
      </c>
      <c r="AG53" s="108" t="str">
        <f>IF(SUM(COUNTIFS('Planificación 2026-1'!F:F,"FILIAL",'Planificación 2026-1'!W:W,C53,'Planificación 2026-1'!H:H,"DE"))&gt;0,"P08"," ")</f>
        <v xml:space="preserve"> </v>
      </c>
      <c r="AH53" s="108" t="str">
        <f>IF(SUM(COUNTIFS('Planificación 2026-1'!F:F,"FILIAL",'Planificación 2026-1'!W:W,C53,'Planificación 2026-1'!H:H,"OB"))&gt;0,"P09"," ")</f>
        <v xml:space="preserve"> </v>
      </c>
      <c r="AI53" s="108" t="str">
        <f>IF(SUM(COUNTIFS('Planificación 2026-1'!F:F,"FILIAL",'Planificación 2026-1'!W:W,C53,'Planificación 2026-1'!H:H,"MH"))&gt;0,"P31"," ")</f>
        <v xml:space="preserve"> </v>
      </c>
      <c r="AJ53" s="108" t="str">
        <f>IF(SUM(COUNTIFS('Planificación 2026-1'!F:F,"FILIAL",'Planificación 2026-1'!W:W,C53,'Planificación 2026-1'!H:H,"IC"))&gt;0,"P32"," ")</f>
        <v xml:space="preserve"> </v>
      </c>
      <c r="AK53" s="108" t="str">
        <f>IF(SUM(COUNTIFS('Planificación 2026-1'!F:F,"FILIAL",'Planificación 2026-1'!W:W,C53,'Planificación 2026-1'!H:H,"AR"))&gt;0,"P34"," ")</f>
        <v xml:space="preserve"> </v>
      </c>
      <c r="AL53" s="108" t="str">
        <f>IF(SUM(COUNTIFS('Planificación 2026-1'!F:F,"FILIAL",'Planificación 2026-1'!W:W,C53,'Planificación 2026-1'!H:H,"T1"))&gt;0,"P35"," ")</f>
        <v xml:space="preserve"> </v>
      </c>
      <c r="AM53" s="108" t="str">
        <f>IF(SUM(COUNTIFS('Planificación 2026-1'!F:F,"FILIAL",'Planificación 2026-1'!W:W,C53,'Planificación 2026-1'!H:H,"T3"))&gt;0,"P36"," ")</f>
        <v xml:space="preserve"> </v>
      </c>
      <c r="AN53" s="108" t="str">
        <f>IF(SUM(COUNTIFS('Planificación 2026-1'!F:F,"FILIAL",'Planificación 2026-1'!W:W,C53,'Planificación 2026-1'!H:H,"T2"))&gt;0,"P37"," ")</f>
        <v xml:space="preserve"> </v>
      </c>
      <c r="AO53" s="108" t="str">
        <f>IF(SUM(COUNTIFS('Planificación 2026-1'!F:F,"FILIAL",'Planificación 2026-1'!W:W,C53,'Planificación 2026-1'!H:H,"AE"))&gt;0,"P38"," ")</f>
        <v xml:space="preserve"> </v>
      </c>
      <c r="AP53" s="108" t="str">
        <f>IF(SUM(COUNTIFS('Planificación 2026-1'!F:F,"FILIAL",'Planificación 2026-1'!W:W,C53,'Planificación 2026-1'!H:H,"T4"))&gt;0,"P55"," ")</f>
        <v xml:space="preserve"> </v>
      </c>
      <c r="AQ53" s="108" t="str">
        <f>IF(SUM(COUNTIFS('Planificación 2026-1'!F:F,"SUNAMPE",'Planificación 2026-1'!W:W,C53,'Planificación 2026-1'!H:H,"AF"))&gt;0," P01"," ")</f>
        <v xml:space="preserve"> </v>
      </c>
      <c r="AR53" s="108" t="str">
        <f>IF(SUM(COUNTIFS('Planificación 2026-1'!F:F,"SUNAMPE",'Planificación 2026-1'!W:W,C53,'Planificación 2026-1'!H:H,"EN"))&gt;0,"P02"," ")</f>
        <v xml:space="preserve"> </v>
      </c>
      <c r="AS53" s="108" t="str">
        <f>IF(SUM(COUNTIFS('Planificación 2026-1'!F:F,"SUNAMPE",'Planificación 2026-1'!W:W,C53,'Planificación 2026-1'!H:H,"IS"))&gt;0,"P03"," ")</f>
        <v xml:space="preserve"> </v>
      </c>
      <c r="AT53" s="108" t="str">
        <f>IF(SUM(COUNTIFS('Planificación 2026-1'!F:F,"SUNAMPE",'Planificación 2026-1'!W:W,C53,'Planificación 2026-1'!H:H,"PS"))&gt;0,"P04"," ")</f>
        <v xml:space="preserve"> </v>
      </c>
      <c r="AU53" s="108"/>
      <c r="AV53" s="108" t="str">
        <f>IF(SUM(COUNTIFS('Planificación 2026-1'!F:F,"SUNAMPE",'Planificación 2026-1'!W:W,C53,'Planificación 2026-1'!H:H,"IN"))&gt;0,"P06"," ")</f>
        <v xml:space="preserve"> </v>
      </c>
      <c r="AW53" s="108" t="str">
        <f>IF(SUM(COUNTIFS('Planificación 2026-1'!F:F,"SUNAMPE",'Planificación 2026-1'!W:W,C53,'Planificación 2026-1'!H:H,"CA"))&gt;0,"P07"," ")</f>
        <v xml:space="preserve"> </v>
      </c>
      <c r="AX53" s="108" t="str">
        <f>IF(SUM(COUNTIFS('Planificación 2026-1'!F:F,"SUNAMPE",'Planificación 2026-1'!W:W,C53,'Planificación 2026-1'!H:H,"DE"))&gt;0,"P08"," ")</f>
        <v xml:space="preserve"> </v>
      </c>
      <c r="AY53" s="108" t="str">
        <f>IF(SUM(COUNTIFS('Planificación 2026-1'!F:F,"SUNAMPE",'Planificación 2026-1'!W:W,C53,'Planificación 2026-1'!H:H,"OB"))&gt;0,"P09"," ")</f>
        <v xml:space="preserve"> </v>
      </c>
      <c r="AZ53" s="108" t="str">
        <f>IF(SUM(COUNTIFS('Planificación 2026-1'!F:F,"SUNAMPE",'Planificación 2026-1'!W:W,C53,'Planificación 2026-1'!H:H,"MH"))&gt;0,"P31"," ")</f>
        <v xml:space="preserve"> </v>
      </c>
      <c r="BA53" s="108" t="str">
        <f>IF(SUM(COUNTIFS('Planificación 2026-1'!F:F,"SUNAMPE",'Planificación 2026-1'!W:W,C53,'Planificación 2026-1'!H:H,"IC"))&gt;0,"P32"," ")</f>
        <v xml:space="preserve"> </v>
      </c>
      <c r="BB53" s="108" t="str">
        <f>IF(SUM(COUNTIFS('Planificación 2026-1'!F:F,"SUNAMPE",'Planificación 2026-1'!W:W,C53,'Planificación 2026-1'!H:H,"AR"))&gt;0,"P34"," ")</f>
        <v xml:space="preserve"> </v>
      </c>
      <c r="BC53" s="108" t="str">
        <f>IF(SUM(COUNTIFS('Planificación 2026-1'!F:F,"SUNAMPE",'Planificación 2026-1'!W:W,C53,'Planificación 2026-1'!H:H,"T1"))&gt;0,"P35"," ")</f>
        <v xml:space="preserve"> </v>
      </c>
      <c r="BD53" s="108" t="str">
        <f>IF(SUM(COUNTIFS('Planificación 2026-1'!F:F,"SUNAMPE",'Planificación 2026-1'!W:W,C53,'Planificación 2026-1'!H:H,"T3"))&gt;0,"P36"," ")</f>
        <v xml:space="preserve"> </v>
      </c>
      <c r="BE53" s="108" t="str">
        <f>IF(SUM(COUNTIFS('Planificación 2026-1'!F:F,"SUNAMPE",'Planificación 2026-1'!W:W,C53,'Planificación 2026-1'!H:H,"T2"))&gt;0,"P37"," ")</f>
        <v xml:space="preserve"> </v>
      </c>
      <c r="BF53" s="108" t="str">
        <f>IF(SUM(COUNTIFS('Planificación 2026-1'!F:F,"SUNAMPE",'Planificación 2026-1'!W:W,C53,'Planificación 2026-1'!H:H,"AE"))&gt;0,"P38"," ")</f>
        <v xml:space="preserve"> </v>
      </c>
      <c r="BG53" s="108" t="str">
        <f>IF(SUM(COUNTIFS('Planificación 2026-1'!F:F,"SUNAMPE",'Planificación 2026-1'!W:W,C53,'Planificación 2026-1'!H:H,"T4"))&gt;0,"P55"," ")</f>
        <v xml:space="preserve"> </v>
      </c>
      <c r="BH53" s="108" t="str">
        <f>IF(SUM(COUNTIFS('Planificación 2026-1'!F:F,"HUAURA",'Planificación 2026-1'!W:W,C53,'Planificación 2026-1'!H:H,"AF"))&gt;0," P01"," ")</f>
        <v xml:space="preserve"> </v>
      </c>
      <c r="BI53" s="108" t="str">
        <f>IF(SUM(COUNTIFS('Planificación 2026-1'!F:F,"HUAURA",'Planificación 2026-1'!W:W,C53,'Planificación 2026-1'!H:H,"EN"))&gt;0,"P02"," ")</f>
        <v xml:space="preserve"> </v>
      </c>
      <c r="BJ53" s="108" t="str">
        <f>IF(SUM(COUNTIFS('Planificación 2026-1'!F:F,"HUAURA",'Planificación 2026-1'!W:W,C53,'Planificación 2026-1'!H:H,"IS"))&gt;0,"P03"," ")</f>
        <v xml:space="preserve"> </v>
      </c>
      <c r="BK53" s="108" t="str">
        <f>IF(SUM(COUNTIFS('Planificación 2026-1'!F:F,"HUAURA",'Planificación 2026-1'!W:W,C53,'Planificación 2026-1'!H:H,"PS"))&gt;0,"P04"," ")</f>
        <v xml:space="preserve"> </v>
      </c>
      <c r="BL53" s="108"/>
      <c r="BM53" s="108" t="str">
        <f>IF(SUM(COUNTIFS('Planificación 2026-1'!F:F,"HUAURA",'Planificación 2026-1'!W:W,C53,'Planificación 2026-1'!H:H,"IN"))&gt;0,"P06"," ")</f>
        <v xml:space="preserve"> </v>
      </c>
      <c r="BN53" s="108" t="str">
        <f>IF(SUM(COUNTIFS('Planificación 2026-1'!F:F,"HUAURA",'Planificación 2026-1'!W:W,C53,'Planificación 2026-1'!H:H,"CA"))&gt;0,"P07"," ")</f>
        <v xml:space="preserve"> </v>
      </c>
      <c r="BO53" s="108" t="str">
        <f>IF(SUM(COUNTIFS('Planificación 2026-1'!F:F,"HUAURA",'Planificación 2026-1'!W:W,C53,'Planificación 2026-1'!H:H,"DE"))&gt;0,"P08"," ")</f>
        <v xml:space="preserve"> </v>
      </c>
      <c r="BP53" s="108" t="str">
        <f>IF(SUM(COUNTIFS('Planificación 2026-1'!F:F,"HUAURA",'Planificación 2026-1'!W:W,C53,'Planificación 2026-1'!H:H,"OB"))&gt;0,"P09"," ")</f>
        <v xml:space="preserve"> </v>
      </c>
      <c r="BQ53" s="108" t="str">
        <f>IF(SUM(COUNTIFS('Planificación 2026-1'!F:F,"HUAURA",'Planificación 2026-1'!W:W,C53,'Planificación 2026-1'!H:H,"MH"))&gt;0,"P31"," ")</f>
        <v xml:space="preserve"> </v>
      </c>
      <c r="BR53" s="108" t="str">
        <f>IF(SUM(COUNTIFS('Planificación 2026-1'!F:F,"HUAURA",'Planificación 2026-1'!W:W,C53,'Planificación 2026-1'!H:H,"IC"))&gt;0,"P32"," ")</f>
        <v xml:space="preserve"> </v>
      </c>
      <c r="BS53" s="108" t="str">
        <f>IF(SUM(COUNTIFS('Planificación 2026-1'!F:F,"HUAURA",'Planificación 2026-1'!W:W,C53,'Planificación 2026-1'!H:H,"AR"))&gt;0,"P34"," ")</f>
        <v xml:space="preserve"> </v>
      </c>
      <c r="BT53" s="108" t="str">
        <f>IF(SUM(COUNTIFS('Planificación 2026-1'!F:F,"HUAURA",'Planificación 2026-1'!W:W,C53,'Planificación 2026-1'!H:H,"T1"))&gt;0,"P35"," ")</f>
        <v xml:space="preserve"> </v>
      </c>
      <c r="BU53" s="108" t="str">
        <f>IF(SUM(COUNTIFS('Planificación 2026-1'!F:F,"HUAURA",'Planificación 2026-1'!W:W,C53,'Planificación 2026-1'!H:H,"T3"))&gt;0,"P36"," ")</f>
        <v xml:space="preserve"> </v>
      </c>
      <c r="BV53" s="108" t="str">
        <f>IF(SUM(COUNTIFS('Planificación 2026-1'!F:F,"HUAURA",'Planificación 2026-1'!W:W,C53,'Planificación 2026-1'!H:H,"T2"))&gt;0,"P37"," ")</f>
        <v xml:space="preserve"> </v>
      </c>
      <c r="BW53" s="108" t="str">
        <f>IF(SUM(COUNTIFS('Planificación 2026-1'!F:F,"HUAURA",'Planificación 2026-1'!W:W,C53,'Planificación 2026-1'!H:H,"AE"))&gt;0,"P38"," ")</f>
        <v xml:space="preserve"> </v>
      </c>
      <c r="BX53" s="108" t="str">
        <f>IF(SUM(COUNTIFS('Planificación 2026-1'!F:F,"HUAURA",'Planificación 2026-1'!W:W,C53,'Planificación 2026-1'!H:H,"T4"))&gt;0,"P55"," ")</f>
        <v xml:space="preserve"> </v>
      </c>
      <c r="BY53" s="109">
        <f>SUMIFS('Planificación 2026-1'!R:R,'Planificación 2026-1'!W:W,C53,'Planificación 2026-1'!H:H,"AF",'Planificación 2026-1'!I:I,"&gt;2")</f>
        <v>0</v>
      </c>
      <c r="BZ53" s="109">
        <f>SUMIFS('Planificación 2026-1'!R:R,'Planificación 2026-1'!W:W,C53,'Planificación 2026-1'!H:H,"EN",'Planificación 2026-1'!I:I,"&gt;2")</f>
        <v>0</v>
      </c>
      <c r="CA53" s="109">
        <f>SUMIFS('Planificación 2026-1'!R:R,'Planificación 2026-1'!W:W,C53,'Planificación 2026-1'!H:H,"IS",'Planificación 2026-1'!I:I,"&gt;2")</f>
        <v>0</v>
      </c>
      <c r="CB53" s="109">
        <f>SUMIFS('Planificación 2026-1'!R:R,'Planificación 2026-1'!W:W,C53,'Planificación 2026-1'!H:H,"PS",'Planificación 2026-1'!I:I,"&gt;2")</f>
        <v>0</v>
      </c>
      <c r="CC53" s="109">
        <f>SUMIFS('Planificación 2026-1'!R:R,'Planificación 2026-1'!W:W,C53,'Planificación 2026-1'!H:H,"IN",'Planificación 2026-1'!I:I,"&gt;2")</f>
        <v>0</v>
      </c>
      <c r="CD53" s="109">
        <f>SUMIFS('Planificación 2026-1'!R:R,'Planificación 2026-1'!W:W,C53,'Planificación 2026-1'!H:H,"CA",'Planificación 2026-1'!I:I,"&gt;2")</f>
        <v>0</v>
      </c>
      <c r="CE53" s="109">
        <f>SUMIFS('Planificación 2026-1'!R:R,'Planificación 2026-1'!W:W,C53,'Planificación 2026-1'!H:H,"DE",'Planificación 2026-1'!I:I,"&gt;2")</f>
        <v>0</v>
      </c>
      <c r="CF53" s="109">
        <f>SUMIFS('Planificación 2026-1'!R:R,'Planificación 2026-1'!W:W,C53,'Planificación 2026-1'!H:H,"OB",'Planificación 2026-1'!I:I,"&gt;2")</f>
        <v>0</v>
      </c>
      <c r="CG53" s="109">
        <f>SUMIFS('Planificación 2026-1'!R:R,'Planificación 2026-1'!W:W,C53,'Planificación 2026-1'!H:H,"MH",'Planificación 2026-1'!I:I,"&gt;2")</f>
        <v>0</v>
      </c>
      <c r="CH53" s="109">
        <f>SUMIFS('Planificación 2026-1'!R:R,'Planificación 2026-1'!W:W,C53,'Planificación 2026-1'!H:H,"IC",'Planificación 2026-1'!I:I,"&gt;2")</f>
        <v>0</v>
      </c>
      <c r="CI53" s="109">
        <f>SUMIFS('Planificación 2026-1'!R:R,'Planificación 2026-1'!W:W,C53,'Planificación 2026-1'!H:H,"AR",'Planificación 2026-1'!I:I,"&gt;2")</f>
        <v>0</v>
      </c>
      <c r="CJ53" s="109">
        <f>SUMIFS('Planificación 2026-1'!R:R,'Planificación 2026-1'!W:W,C53,'Planificación 2026-1'!H:H,"T1",'Planificación 2026-1'!I:I,"&gt;2")</f>
        <v>0</v>
      </c>
      <c r="CK53" s="109">
        <f>SUMIFS('Planificación 2026-1'!R:R,'Planificación 2026-1'!W:W,C53,'Planificación 2026-1'!H:H,"T3",'Planificación 2026-1'!I:I,"&gt;2")</f>
        <v>0</v>
      </c>
      <c r="CL53" s="109">
        <f>SUMIFS('Planificación 2026-1'!R:R,'Planificación 2026-1'!W:W,C53,'Planificación 2026-1'!H:H,"T2",'Planificación 2026-1'!I:I,"&gt;2")</f>
        <v>0</v>
      </c>
      <c r="CM53" s="109">
        <f>SUMIFS('Planificación 2026-1'!R:R,'Planificación 2026-1'!W:W,C53,'Planificación 2026-1'!H:H,"AE",'Planificación 2026-1'!I:I,"&gt;2")</f>
        <v>0</v>
      </c>
      <c r="CN53" s="109">
        <f>SUMIFS('Planificación 2026-1'!R:R,'Planificación 2026-1'!W:W,C53,'Planificación 2026-1'!H:H,"T4",'Planificación 2026-1'!I:I,"&gt;2")</f>
        <v>0</v>
      </c>
      <c r="CO53" s="109">
        <f>SUMIFS('Planificación 2026-1'!R:R,'Planificación 2026-1'!W:W,C53,'Planificación 2026-1'!H:H,"AF",'Planificación 2026-1'!I:I,"&lt;3")</f>
        <v>0</v>
      </c>
      <c r="CP53" s="109">
        <f>SUMIFS('Planificación 2026-1'!R:R,'Planificación 2026-1'!W:W,C53,'Planificación 2026-1'!H:H,"EN",'Planificación 2026-1'!I:I,"&lt;3")</f>
        <v>0</v>
      </c>
      <c r="CQ53" s="109">
        <f>SUMIFS('Planificación 2026-1'!R:R,'Planificación 2026-1'!W:W,C53,'Planificación 2026-1'!H:H,"IS",'Planificación 2026-1'!I:I,"&lt;3")</f>
        <v>0</v>
      </c>
      <c r="CR53" s="109">
        <f>SUMIFS('Planificación 2026-1'!R:R,'Planificación 2026-1'!W:W,C53,'Planificación 2026-1'!H:H,"PS",'Planificación 2026-1'!I:I,"&lt;3")</f>
        <v>0</v>
      </c>
      <c r="CS53" s="109">
        <f>SUMIFS('Planificación 2026-1'!R:R,'Planificación 2026-1'!W:W,C53,'Planificación 2026-1'!H:H,"IN",'Planificación 2026-1'!I:I,"&lt;3")</f>
        <v>0</v>
      </c>
      <c r="CT53" s="109">
        <f>SUMIFS('Planificación 2026-1'!R:R,'Planificación 2026-1'!W:W,C53,'Planificación 2026-1'!H:H,"CA",'Planificación 2026-1'!I:I,"&lt;3")</f>
        <v>0</v>
      </c>
      <c r="CU53" s="109">
        <f>SUMIFS('Planificación 2026-1'!R:R,'Planificación 2026-1'!W:W,C53,'Planificación 2026-1'!H:H,"DE",'Planificación 2026-1'!I:I,"&lt;3")</f>
        <v>0</v>
      </c>
      <c r="CV53" s="109">
        <f>SUMIFS('Planificación 2026-1'!R:R,'Planificación 2026-1'!W:W,C53,'Planificación 2026-1'!H:H,"OB",'Planificación 2026-1'!I:I,"&lt;3")</f>
        <v>0</v>
      </c>
      <c r="CW53" s="109">
        <f>SUMIFS('Planificación 2026-1'!R:R,'Planificación 2026-1'!W:W,C53,'Planificación 2026-1'!H:H,"MH",'Planificación 2026-1'!I:I,"&lt;3")</f>
        <v>0</v>
      </c>
      <c r="CX53" s="109">
        <f>SUMIFS('Planificación 2026-1'!R:R,'Planificación 2026-1'!W:W,C53,'Planificación 2026-1'!H:H,"IC",'Planificación 2026-1'!I:I,"&lt;3")</f>
        <v>0</v>
      </c>
      <c r="CY53" s="109">
        <f>SUMIFS('Planificación 2026-1'!R:R,'Planificación 2026-1'!W:W,C53,'Planificación 2026-1'!H:H,"AR",'Planificación 2026-1'!I:I,"&lt;3")</f>
        <v>0</v>
      </c>
      <c r="CZ53" s="109">
        <f>SUMIFS('Planificación 2026-1'!R:R,'Planificación 2026-1'!W:W,C53,'Planificación 2026-1'!H:H,"T1",'Planificación 2026-1'!I:I,"&lt;3")</f>
        <v>0</v>
      </c>
      <c r="DA53" s="109">
        <f>SUMIFS('Planificación 2026-1'!R:R,'Planificación 2026-1'!W:W,C53,'Planificación 2026-1'!H:H,"T3",'Planificación 2026-1'!I:I,"&lt;3")</f>
        <v>0</v>
      </c>
      <c r="DB53" s="109">
        <f>SUMIFS('Planificación 2026-1'!R:R,'Planificación 2026-1'!W:W,C53,'Planificación 2026-1'!H:H,"T2",'Planificación 2026-1'!I:I,"&lt;3")</f>
        <v>0</v>
      </c>
      <c r="DC53" s="109">
        <f>SUMIFS('Planificación 2026-1'!R:R,'Planificación 2026-1'!W:W,C53,'Planificación 2026-1'!H:H,"AE",'Planificación 2026-1'!I:I,"&lt;3")</f>
        <v>0</v>
      </c>
      <c r="DD53" s="109">
        <f>SUMIFS('Planificación 2026-1'!R:R,'Planificación 2026-1'!W:W,C53,'Planificación 2026-1'!H:H,"T4",'Planificación 2026-1'!I:I,"&lt;3")</f>
        <v>0</v>
      </c>
      <c r="DE53" s="108" t="str">
        <f t="shared" si="4"/>
        <v/>
      </c>
      <c r="DF53" s="41">
        <f>IF(C53="","",SUMIFS('Planificación 2026-1'!R:R,'Planificación 2026-1'!W:W,C53,'Planificación 2026-1'!F:F,"PRINCIPAL",'Planificación 2026-1'!X:X,"VIRTUAL"))</f>
        <v>0</v>
      </c>
      <c r="DG53" s="41">
        <f>IF(C53="","",SUMIFS('Planificación 2026-1'!R:R,'Planificación 2026-1'!W:W,C53,'Planificación 2026-1'!F:F,"PRINCIPAL",'Planificación 2026-1'!X:X,"PRESENCIAL"))</f>
        <v>0</v>
      </c>
      <c r="DH53" s="41">
        <f>IF(C53="","",SUMIFS('Planificación 2026-1'!R:R,'Planificación 2026-1'!W:W,C53,'Planificación 2026-1'!F:F,"PRINCIPAL",'Planificación 2026-1'!X:X,"HIBRIDO PRESENCIAL"))</f>
        <v>0</v>
      </c>
      <c r="DI53" s="108" t="str">
        <f t="shared" si="5"/>
        <v/>
      </c>
      <c r="DJ53" s="108">
        <f>IF(C53="","",SUMIFS('Planificación 2026-1'!R:R,'Planificación 2026-1'!W:W,C53,'Planificación 2026-1'!F:F,"FILIAL",'Planificación 2026-1'!X:X,"VIRTUAL"))</f>
        <v>0</v>
      </c>
      <c r="DK53" s="110">
        <f>IF(C53="","",SUMIFS('Planificación 2026-1'!R:R,'Planificación 2026-1'!W:W,C53,'Planificación 2026-1'!F:F,"FILIAL",'Planificación 2026-1'!X:X,"PRESENCIAL"))</f>
        <v>0</v>
      </c>
      <c r="DL53" s="61">
        <f>IF(C53="","",SUMIFS('Planificación 2026-1'!R:R,'Planificación 2026-1'!W:W,C53,'Planificación 2026-1'!F:F,"FILIAL",'Planificación 2026-1'!X:X,"HIBRIDO PRESENCIAL"))</f>
        <v>0</v>
      </c>
      <c r="DM53" s="111" t="str">
        <f t="shared" si="6"/>
        <v/>
      </c>
      <c r="DN53" s="108">
        <f>IF(C53="","",SUMIFS('Planificación 2026-1'!R:R,'Planificación 2026-1'!W:W,C53,'Planificación 2026-1'!F:F,"SUNAMPE",'Planificación 2026-1'!X:X,"VIRTUAL"))</f>
        <v>0</v>
      </c>
      <c r="DO53" s="61">
        <f>IF(C53="","",SUMIFS('Planificación 2026-1'!R:R,'Planificación 2026-1'!W:W,C53,'Planificación 2026-1'!F:F,"SUNAMPE",'Planificación 2026-1'!X:X,"PRESENCIAL"))</f>
        <v>0</v>
      </c>
      <c r="DP53" s="111" t="str">
        <f t="shared" si="7"/>
        <v/>
      </c>
      <c r="DQ53" s="108">
        <f>IF(C53="","",SUMIFS('Planificación 2026-1'!R:R,'Planificación 2026-1'!W:W,C53,'Planificación 2026-1'!F:F,"HUAURA",'Planificación 2026-1'!X:X,"VIRTUAL"))</f>
        <v>0</v>
      </c>
      <c r="DR53" s="61">
        <f>IF(C53="","",SUMIFS('Planificación 2026-1'!R:R,'Planificación 2026-1'!W:W,C53,'Planificación 2026-1'!F:F,"HUAURA",'Planificación 2026-1'!X:X,"PRESENCIAL"))</f>
        <v>0</v>
      </c>
      <c r="DS53" s="76">
        <f>SUMIFS('Planificación 2026-1'!R:R,'Planificación 2026-1'!W:W,C53,'Planificación 2026-1'!F:F,"PRINCIPAL",'Planificación 2026-1'!X:X,"VIRTUAL",'Planificación 2026-1'!I:I,"&gt;2")</f>
        <v>0</v>
      </c>
      <c r="DT53" s="76">
        <f>SUMIFS('Planificación 2026-1'!R:R,'Planificación 2026-1'!W:W,C53,'Planificación 2026-1'!F:F,"PRINCIPAL",'Planificación 2026-1'!X:X,"&lt;&gt;VIRTUAL",'Planificación 2026-1'!I:I,"&gt;2")</f>
        <v>0</v>
      </c>
      <c r="DU53" s="76">
        <f>SUMIFS('Planificación 2026-1'!R:R,'Planificación 2026-1'!W:W,C53,'Planificación 2026-1'!F:F,"SUNAMPE",'Planificación 2026-1'!X:X,"VIRTUAL",'Planificación 2026-1'!I:I,"&gt;2")</f>
        <v>0</v>
      </c>
      <c r="DV53" s="76">
        <f>SUMIFS('Planificación 2026-1'!R:R,'Planificación 2026-1'!W:W,C53,'Planificación 2026-1'!F:F,"SUNAMPE",'Planificación 2026-1'!X:X,"&lt;&gt;VIRTUAL",'Planificación 2026-1'!I:I,"&gt;2")</f>
        <v>0</v>
      </c>
      <c r="DW53" s="76">
        <f>SUMIFS('Planificación 2026-1'!R:R,'Planificación 2026-1'!W:W,C53,'Planificación 2026-1'!F:F,"FILIAL",'Planificación 2026-1'!X:X,"VIRTUAL",'Planificación 2026-1'!I:I,"&gt;2")</f>
        <v>0</v>
      </c>
      <c r="DX53" s="76">
        <f>SUMIFS('Planificación 2026-1'!R:R,'Planificación 2026-1'!W:W,C53,'Planificación 2026-1'!F:F,"FILIAL",'Planificación 2026-1'!X:X,"&lt;&gt;VIRTUAL",'Planificación 2026-1'!I:I,"&gt;2")</f>
        <v>0</v>
      </c>
      <c r="DY53" s="76">
        <f>SUMIFS('Planificación 2026-1'!R:R,'Planificación 2026-1'!W:W,C53,'Planificación 2026-1'!F:F,"PORUMA",'Planificación 2026-1'!X:X,"VIRTUAL",'Planificación 2026-1'!I:I,"&gt;2")</f>
        <v>0</v>
      </c>
      <c r="DZ53" s="76">
        <f>SUMIFS('Planificación 2026-1'!R:R,'Planificación 2026-1'!W:W,C53,'Planificación 2026-1'!F:F,"PORUMA",'Planificación 2026-1'!X:X,"&lt;&gt;VIRTUAL",'Planificación 2026-1'!I:I,"&gt;2")</f>
        <v>0</v>
      </c>
      <c r="EA53" s="76">
        <f>SUMIFS('Planificación 2026-1'!R:R,'Planificación 2026-1'!W:W,C53,'Planificación 2026-1'!F:F,"HUAURA",'Planificación 2026-1'!X:X,"VIRTUAL",'Planificación 2026-1'!I:I,"&gt;2")</f>
        <v>0</v>
      </c>
      <c r="EB53" s="76">
        <f>SUMIFS('Planificación 2026-1'!R:R,'Planificación 2026-1'!W:W,C53,'Planificación 2026-1'!F:F,"HUAURA",'Planificación 2026-1'!X:X,"&lt;&gt;VIRTUAL",'Planificación 2026-1'!I:I,"&gt;2")</f>
        <v>0</v>
      </c>
      <c r="EC53" s="76">
        <f>SUMIFS('Planificación 2026-1'!R:R,'Planificación 2026-1'!W:W,C53,'Planificación 2026-1'!F:F,"PRINCIPAL",'Planificación 2026-1'!X:X,"VIRTUAL",'Planificación 2026-1'!I:I,"&lt;3")</f>
        <v>0</v>
      </c>
      <c r="ED53" s="76">
        <f>SUMIFS('Planificación 2026-1'!R:R,'Planificación 2026-1'!W:W,C53,'Planificación 2026-1'!F:F,"PRINCIPAL",'Planificación 2026-1'!X:X,"&lt;&gt;VIRTUAL",'Planificación 2026-1'!I:I,"&lt;3")</f>
        <v>0</v>
      </c>
      <c r="EE53" s="76">
        <f>SUMIFS('Planificación 2026-1'!R:R,'Planificación 2026-1'!W:W,C53,'Planificación 2026-1'!F:F,"SUNAMPE",'Planificación 2026-1'!X:X,"VIRTUAL",'Planificación 2026-1'!I:I,"&lt;3")</f>
        <v>0</v>
      </c>
      <c r="EF53" s="76">
        <f>SUMIFS('Planificación 2026-1'!R:R,'Planificación 2026-1'!W:W,C53,'Planificación 2026-1'!F:F,"SUNAMPE",'Planificación 2026-1'!X:X,"&lt;&gt;VIRTUAL",'Planificación 2026-1'!I:I,"&lt;3")</f>
        <v>0</v>
      </c>
      <c r="EG53" s="76">
        <f>SUMIFS('Planificación 2026-1'!R:R,'Planificación 2026-1'!W:W,C53,'Planificación 2026-1'!F:F,"FILIAL",'Planificación 2026-1'!X:X,"VIRTUAL",'Planificación 2026-1'!I:I,"&lt;3")</f>
        <v>0</v>
      </c>
      <c r="EH53" s="76">
        <f>SUMIFS('Planificación 2026-1'!R:R,'Planificación 2026-1'!W:W,C53,'Planificación 2026-1'!F:F,"FILIAL",'Planificación 2026-1'!X:X,"&lt;&gt;VIRTUAL",'Planificación 2026-1'!I:I,"&lt;3")</f>
        <v>0</v>
      </c>
      <c r="EI53" s="76">
        <f>SUMIFS('Planificación 2026-1'!R:R,'Planificación 2026-1'!W:W,C53,'Planificación 2026-1'!F:F,"PORUMA",'Planificación 2026-1'!X:X,"VIRTUAL",'Planificación 2026-1'!I:I,"&lt;3")</f>
        <v>0</v>
      </c>
      <c r="EJ53" s="76">
        <f>SUMIFS('Planificación 2026-1'!R:R,'Planificación 2026-1'!W:W,C53,'Planificación 2026-1'!F:F,"PORUMA",'Planificación 2026-1'!X:X,"&lt;&gt;VIRTUAL",'Planificación 2026-1'!I:I,"&lt;3")</f>
        <v>0</v>
      </c>
      <c r="EK53" s="76">
        <f>SUMIFS('Planificación 2026-1'!R:R,'Planificación 2026-1'!W:W,C53,'Planificación 2026-1'!F:F,"HUAURA",'Planificación 2026-1'!X:X,"VIRTUAL",'Planificación 2026-1'!I:I,"&lt;3")</f>
        <v>0</v>
      </c>
      <c r="EL53" s="76">
        <f>SUMIFS('Planificación 2026-1'!R:R,'Planificación 2026-1'!W:W,C53,'Planificación 2026-1'!F:F,"HUAURA",'Planificación 2026-1'!X:X,"&lt;&gt;VIRTUAL",'Planificación 2026-1'!I:I,"&lt;3")</f>
        <v>0</v>
      </c>
      <c r="EM53" s="76"/>
      <c r="EN53" s="76">
        <f t="shared" si="0"/>
        <v>0</v>
      </c>
      <c r="EO53" s="76">
        <f t="shared" si="1"/>
        <v>0</v>
      </c>
      <c r="EP53" s="76" t="b">
        <f t="shared" si="2"/>
        <v>1</v>
      </c>
      <c r="EQ53" s="76" t="str">
        <f t="shared" si="3"/>
        <v/>
      </c>
      <c r="ER53" s="76" t="str">
        <f t="shared" si="8"/>
        <v>PRESENCIAL</v>
      </c>
    </row>
    <row r="54" spans="1:148" hidden="1">
      <c r="A54" s="83"/>
      <c r="B54" s="119">
        <v>51</v>
      </c>
      <c r="C54" s="115" t="s">
        <v>223</v>
      </c>
      <c r="D54" s="112">
        <f>SUMIF('Planificación 2026-1'!W:W,C54,'Planificación 2026-1'!R:R)</f>
        <v>0</v>
      </c>
      <c r="E54" s="114" t="s">
        <v>170</v>
      </c>
      <c r="F54" s="115" t="s">
        <v>171</v>
      </c>
      <c r="G54" s="115" t="s">
        <v>13</v>
      </c>
      <c r="H54" s="115" t="s">
        <v>129</v>
      </c>
      <c r="I54" s="107" t="str">
        <f>IF(SUM(COUNTIFS('Planificación 2026-1'!F:F,"PRINCIPAL",'Planificación 2026-1'!W:W,C54,'Planificación 2026-1'!H:H,"AF"))&gt;0,"P01"," ")</f>
        <v xml:space="preserve"> </v>
      </c>
      <c r="J54" s="108" t="str">
        <f>IF(SUM(COUNTIFS('Planificación 2026-1'!F:F,"PRINCIPAL",'Planificación 2026-1'!W:W,C54,'Planificación 2026-1'!H:H,"EN"))&gt;0,"P02"," ")</f>
        <v xml:space="preserve"> </v>
      </c>
      <c r="K54" s="108" t="str">
        <f>IF(SUM(COUNTIFS('Planificación 2026-1'!F:F,"PRINCIPAL",'Planificación 2026-1'!W:W,C54,'Planificación 2026-1'!H:H,"IS"))&gt;0,"P03"," ")</f>
        <v xml:space="preserve"> </v>
      </c>
      <c r="L54" s="108" t="str">
        <f>IF(SUM(COUNTIFS('Planificación 2026-1'!F:F,"PRINCIPAL",'Planificación 2026-1'!W:W,C54,'Planificación 2026-1'!H:H,"PS"))&gt;0,"P04"," ")</f>
        <v xml:space="preserve"> </v>
      </c>
      <c r="M54" s="108"/>
      <c r="N54" s="108" t="str">
        <f>IF(SUM(COUNTIFS('Planificación 2026-1'!F:F,"PRINCIPAL",'Planificación 2026-1'!W:W,C54,'Planificación 2026-1'!H:H,"IN"))&gt;0,"P06"," ")</f>
        <v xml:space="preserve"> </v>
      </c>
      <c r="O54" s="108" t="str">
        <f>IF(SUM(COUNTIFS('Planificación 2026-1'!F:F,"PRINCIPAL",'Planificación 2026-1'!W:W,C54,'Planificación 2026-1'!H:H,"CA"))&gt;0,"P07"," ")</f>
        <v xml:space="preserve"> </v>
      </c>
      <c r="P54" s="108" t="str">
        <f>IF(SUM(COUNTIFS('Planificación 2026-1'!F:F,"PRINCIPAL",'Planificación 2026-1'!W:W,C54,'Planificación 2026-1'!H:H,"DE"))&gt;0,"P08"," ")</f>
        <v xml:space="preserve"> </v>
      </c>
      <c r="Q54" s="108" t="str">
        <f>IF(SUM(COUNTIFS('Planificación 2026-1'!F:F,"PRINCIPAL",'Planificación 2026-1'!W:W,C54,'Planificación 2026-1'!H:H,"OB"))&gt;0,"P09"," ")</f>
        <v xml:space="preserve"> </v>
      </c>
      <c r="R54" s="108" t="str">
        <f>IF(SUM(COUNTIFS('Planificación 2026-1'!F:F,"PRINCIPAL",'Planificación 2026-1'!W:W,C54,'Planificación 2026-1'!H:H,"MH"))&gt;0,"P31"," ")</f>
        <v xml:space="preserve"> </v>
      </c>
      <c r="S54" s="108" t="str">
        <f>IF(SUM(COUNTIFS('Planificación 2026-1'!F:F,"PRINCIPAL",'Planificación 2026-1'!W:W,C54,'Planificación 2026-1'!H:H,"IC"))&gt;0,"P32"," ")</f>
        <v xml:space="preserve"> </v>
      </c>
      <c r="T54" s="108" t="str">
        <f>IF(SUM(COUNTIFS('Planificación 2026-1'!F:F,"PRINCIPAL",'Planificación 2026-1'!W:W,C54,'Planificación 2026-1'!H:H,"AR"))&gt;0,"P34"," ")</f>
        <v xml:space="preserve"> </v>
      </c>
      <c r="U54" s="108" t="str">
        <f>IF(SUM(COUNTIFS('Planificación 2026-1'!F:F,"PRINCIPAL",'Planificación 2026-1'!W:W,C54,'Planificación 2026-1'!H:H,"T1"))&gt;0,"P35"," ")</f>
        <v xml:space="preserve"> </v>
      </c>
      <c r="V54" s="108" t="str">
        <f>IF(SUM(COUNTIFS('Planificación 2026-1'!F:F,"PRINCIPAL",'Planificación 2026-1'!W:W,C54,'Planificación 2026-1'!H:H,"T3"))&gt;0,"P36"," ")</f>
        <v xml:space="preserve"> </v>
      </c>
      <c r="W54" s="108" t="str">
        <f>IF(SUM(COUNTIFS('Planificación 2026-1'!F:F,"PRINCIPAL",'Planificación 2026-1'!W:W,C54,'Planificación 2026-1'!H:H,"T2"))&gt;0,"P37"," ")</f>
        <v xml:space="preserve"> </v>
      </c>
      <c r="X54" s="108" t="str">
        <f>IF(SUM(COUNTIFS('Planificación 2026-1'!F:F,"PRINCIPAL",'Planificación 2026-1'!W:W,C54,'Planificación 2026-1'!H:H,"AE"))&gt;0,"P38"," ")</f>
        <v xml:space="preserve"> </v>
      </c>
      <c r="Y54" s="108" t="str">
        <f>IF(SUM(COUNTIFS('Planificación 2026-1'!F:F,"PRINCIPAL",'Planificación 2026-1'!W:W,C54,'Planificación 2026-1'!H:H,"T4"))&gt;0,"P55"," ")</f>
        <v xml:space="preserve"> </v>
      </c>
      <c r="Z54" s="108" t="str">
        <f>IF(SUM(COUNTIFS('Planificación 2026-1'!F:F,"FILIAL",'Planificación 2026-1'!W:W,C54,'Planificación 2026-1'!H:H,"AF"))&gt;0," P01"," ")</f>
        <v xml:space="preserve"> </v>
      </c>
      <c r="AA54" s="108" t="str">
        <f>IF(SUM(COUNTIFS('Planificación 2026-1'!F:F,"FILIAL",'Planificación 2026-1'!W:W,C54,'Planificación 2026-1'!H:H,"EN"))&gt;0,"P02"," ")</f>
        <v xml:space="preserve"> </v>
      </c>
      <c r="AB54" s="108" t="str">
        <f>IF(SUM(COUNTIFS('Planificación 2026-1'!F:F,"FILIAL",'Planificación 2026-1'!W:W,C54,'Planificación 2026-1'!H:H,"IS"))&gt;0,"P03"," ")</f>
        <v xml:space="preserve"> </v>
      </c>
      <c r="AC54" s="108" t="str">
        <f>IF(SUM(COUNTIFS('Planificación 2026-1'!F:F,"FILIAL",'Planificación 2026-1'!W:W,C54,'Planificación 2026-1'!H:H,"PS"))&gt;0,"P04"," ")</f>
        <v xml:space="preserve"> </v>
      </c>
      <c r="AD54" s="108"/>
      <c r="AE54" s="108" t="str">
        <f>IF(SUM(COUNTIFS('Planificación 2026-1'!F:F,"FILIAL",'Planificación 2026-1'!W:W,C54,'Planificación 2026-1'!H:H,"IN"))&gt;0,"P06"," ")</f>
        <v xml:space="preserve"> </v>
      </c>
      <c r="AF54" s="108" t="str">
        <f>IF(SUM(COUNTIFS('Planificación 2026-1'!F:F,"FILIAL",'Planificación 2026-1'!W:W,C54,'Planificación 2026-1'!H:H,"CA"))&gt;0,"P07"," ")</f>
        <v xml:space="preserve"> </v>
      </c>
      <c r="AG54" s="108" t="str">
        <f>IF(SUM(COUNTIFS('Planificación 2026-1'!F:F,"FILIAL",'Planificación 2026-1'!W:W,C54,'Planificación 2026-1'!H:H,"DE"))&gt;0,"P08"," ")</f>
        <v xml:space="preserve"> </v>
      </c>
      <c r="AH54" s="108" t="str">
        <f>IF(SUM(COUNTIFS('Planificación 2026-1'!F:F,"FILIAL",'Planificación 2026-1'!W:W,C54,'Planificación 2026-1'!H:H,"OB"))&gt;0,"P09"," ")</f>
        <v xml:space="preserve"> </v>
      </c>
      <c r="AI54" s="108" t="str">
        <f>IF(SUM(COUNTIFS('Planificación 2026-1'!F:F,"FILIAL",'Planificación 2026-1'!W:W,C54,'Planificación 2026-1'!H:H,"MH"))&gt;0,"P31"," ")</f>
        <v xml:space="preserve"> </v>
      </c>
      <c r="AJ54" s="108" t="str">
        <f>IF(SUM(COUNTIFS('Planificación 2026-1'!F:F,"FILIAL",'Planificación 2026-1'!W:W,C54,'Planificación 2026-1'!H:H,"IC"))&gt;0,"P32"," ")</f>
        <v xml:space="preserve"> </v>
      </c>
      <c r="AK54" s="108" t="str">
        <f>IF(SUM(COUNTIFS('Planificación 2026-1'!F:F,"FILIAL",'Planificación 2026-1'!W:W,C54,'Planificación 2026-1'!H:H,"AR"))&gt;0,"P34"," ")</f>
        <v xml:space="preserve"> </v>
      </c>
      <c r="AL54" s="108" t="str">
        <f>IF(SUM(COUNTIFS('Planificación 2026-1'!F:F,"FILIAL",'Planificación 2026-1'!W:W,C54,'Planificación 2026-1'!H:H,"T1"))&gt;0,"P35"," ")</f>
        <v xml:space="preserve"> </v>
      </c>
      <c r="AM54" s="108" t="str">
        <f>IF(SUM(COUNTIFS('Planificación 2026-1'!F:F,"FILIAL",'Planificación 2026-1'!W:W,C54,'Planificación 2026-1'!H:H,"T3"))&gt;0,"P36"," ")</f>
        <v xml:space="preserve"> </v>
      </c>
      <c r="AN54" s="108" t="str">
        <f>IF(SUM(COUNTIFS('Planificación 2026-1'!F:F,"FILIAL",'Planificación 2026-1'!W:W,C54,'Planificación 2026-1'!H:H,"T2"))&gt;0,"P37"," ")</f>
        <v xml:space="preserve"> </v>
      </c>
      <c r="AO54" s="108" t="str">
        <f>IF(SUM(COUNTIFS('Planificación 2026-1'!F:F,"FILIAL",'Planificación 2026-1'!W:W,C54,'Planificación 2026-1'!H:H,"AE"))&gt;0,"P38"," ")</f>
        <v xml:space="preserve"> </v>
      </c>
      <c r="AP54" s="108" t="str">
        <f>IF(SUM(COUNTIFS('Planificación 2026-1'!F:F,"FILIAL",'Planificación 2026-1'!W:W,C54,'Planificación 2026-1'!H:H,"T4"))&gt;0,"P55"," ")</f>
        <v xml:space="preserve"> </v>
      </c>
      <c r="AQ54" s="108" t="str">
        <f>IF(SUM(COUNTIFS('Planificación 2026-1'!F:F,"SUNAMPE",'Planificación 2026-1'!W:W,C54,'Planificación 2026-1'!H:H,"AF"))&gt;0," P01"," ")</f>
        <v xml:space="preserve"> </v>
      </c>
      <c r="AR54" s="108" t="str">
        <f>IF(SUM(COUNTIFS('Planificación 2026-1'!F:F,"SUNAMPE",'Planificación 2026-1'!W:W,C54,'Planificación 2026-1'!H:H,"EN"))&gt;0,"P02"," ")</f>
        <v xml:space="preserve"> </v>
      </c>
      <c r="AS54" s="108" t="str">
        <f>IF(SUM(COUNTIFS('Planificación 2026-1'!F:F,"SUNAMPE",'Planificación 2026-1'!W:W,C54,'Planificación 2026-1'!H:H,"IS"))&gt;0,"P03"," ")</f>
        <v xml:space="preserve"> </v>
      </c>
      <c r="AT54" s="108" t="str">
        <f>IF(SUM(COUNTIFS('Planificación 2026-1'!F:F,"SUNAMPE",'Planificación 2026-1'!W:W,C54,'Planificación 2026-1'!H:H,"PS"))&gt;0,"P04"," ")</f>
        <v xml:space="preserve"> </v>
      </c>
      <c r="AU54" s="108"/>
      <c r="AV54" s="108" t="str">
        <f>IF(SUM(COUNTIFS('Planificación 2026-1'!F:F,"SUNAMPE",'Planificación 2026-1'!W:W,C54,'Planificación 2026-1'!H:H,"IN"))&gt;0,"P06"," ")</f>
        <v xml:space="preserve"> </v>
      </c>
      <c r="AW54" s="108" t="str">
        <f>IF(SUM(COUNTIFS('Planificación 2026-1'!F:F,"SUNAMPE",'Planificación 2026-1'!W:W,C54,'Planificación 2026-1'!H:H,"CA"))&gt;0,"P07"," ")</f>
        <v xml:space="preserve"> </v>
      </c>
      <c r="AX54" s="108" t="str">
        <f>IF(SUM(COUNTIFS('Planificación 2026-1'!F:F,"SUNAMPE",'Planificación 2026-1'!W:W,C54,'Planificación 2026-1'!H:H,"DE"))&gt;0,"P08"," ")</f>
        <v xml:space="preserve"> </v>
      </c>
      <c r="AY54" s="108" t="str">
        <f>IF(SUM(COUNTIFS('Planificación 2026-1'!F:F,"SUNAMPE",'Planificación 2026-1'!W:W,C54,'Planificación 2026-1'!H:H,"OB"))&gt;0,"P09"," ")</f>
        <v xml:space="preserve"> </v>
      </c>
      <c r="AZ54" s="108" t="str">
        <f>IF(SUM(COUNTIFS('Planificación 2026-1'!F:F,"SUNAMPE",'Planificación 2026-1'!W:W,C54,'Planificación 2026-1'!H:H,"MH"))&gt;0,"P31"," ")</f>
        <v xml:space="preserve"> </v>
      </c>
      <c r="BA54" s="108" t="str">
        <f>IF(SUM(COUNTIFS('Planificación 2026-1'!F:F,"SUNAMPE",'Planificación 2026-1'!W:W,C54,'Planificación 2026-1'!H:H,"IC"))&gt;0,"P32"," ")</f>
        <v xml:space="preserve"> </v>
      </c>
      <c r="BB54" s="108" t="str">
        <f>IF(SUM(COUNTIFS('Planificación 2026-1'!F:F,"SUNAMPE",'Planificación 2026-1'!W:W,C54,'Planificación 2026-1'!H:H,"AR"))&gt;0,"P34"," ")</f>
        <v xml:space="preserve"> </v>
      </c>
      <c r="BC54" s="108" t="str">
        <f>IF(SUM(COUNTIFS('Planificación 2026-1'!F:F,"SUNAMPE",'Planificación 2026-1'!W:W,C54,'Planificación 2026-1'!H:H,"T1"))&gt;0,"P35"," ")</f>
        <v xml:space="preserve"> </v>
      </c>
      <c r="BD54" s="108" t="str">
        <f>IF(SUM(COUNTIFS('Planificación 2026-1'!F:F,"SUNAMPE",'Planificación 2026-1'!W:W,C54,'Planificación 2026-1'!H:H,"T3"))&gt;0,"P36"," ")</f>
        <v xml:space="preserve"> </v>
      </c>
      <c r="BE54" s="108" t="str">
        <f>IF(SUM(COUNTIFS('Planificación 2026-1'!F:F,"SUNAMPE",'Planificación 2026-1'!W:W,C54,'Planificación 2026-1'!H:H,"T2"))&gt;0,"P37"," ")</f>
        <v xml:space="preserve"> </v>
      </c>
      <c r="BF54" s="108" t="str">
        <f>IF(SUM(COUNTIFS('Planificación 2026-1'!F:F,"SUNAMPE",'Planificación 2026-1'!W:W,C54,'Planificación 2026-1'!H:H,"AE"))&gt;0,"P38"," ")</f>
        <v xml:space="preserve"> </v>
      </c>
      <c r="BG54" s="108" t="str">
        <f>IF(SUM(COUNTIFS('Planificación 2026-1'!F:F,"SUNAMPE",'Planificación 2026-1'!W:W,C54,'Planificación 2026-1'!H:H,"T4"))&gt;0,"P55"," ")</f>
        <v xml:space="preserve"> </v>
      </c>
      <c r="BH54" s="108" t="str">
        <f>IF(SUM(COUNTIFS('Planificación 2026-1'!F:F,"HUAURA",'Planificación 2026-1'!W:W,C54,'Planificación 2026-1'!H:H,"AF"))&gt;0," P01"," ")</f>
        <v xml:space="preserve"> </v>
      </c>
      <c r="BI54" s="108" t="str">
        <f>IF(SUM(COUNTIFS('Planificación 2026-1'!F:F,"HUAURA",'Planificación 2026-1'!W:W,C54,'Planificación 2026-1'!H:H,"EN"))&gt;0,"P02"," ")</f>
        <v xml:space="preserve"> </v>
      </c>
      <c r="BJ54" s="108" t="str">
        <f>IF(SUM(COUNTIFS('Planificación 2026-1'!F:F,"HUAURA",'Planificación 2026-1'!W:W,C54,'Planificación 2026-1'!H:H,"IS"))&gt;0,"P03"," ")</f>
        <v xml:space="preserve"> </v>
      </c>
      <c r="BK54" s="108" t="str">
        <f>IF(SUM(COUNTIFS('Planificación 2026-1'!F:F,"HUAURA",'Planificación 2026-1'!W:W,C54,'Planificación 2026-1'!H:H,"PS"))&gt;0,"P04"," ")</f>
        <v xml:space="preserve"> </v>
      </c>
      <c r="BL54" s="108"/>
      <c r="BM54" s="108" t="str">
        <f>IF(SUM(COUNTIFS('Planificación 2026-1'!F:F,"HUAURA",'Planificación 2026-1'!W:W,C54,'Planificación 2026-1'!H:H,"IN"))&gt;0,"P06"," ")</f>
        <v xml:space="preserve"> </v>
      </c>
      <c r="BN54" s="108" t="str">
        <f>IF(SUM(COUNTIFS('Planificación 2026-1'!F:F,"HUAURA",'Planificación 2026-1'!W:W,C54,'Planificación 2026-1'!H:H,"CA"))&gt;0,"P07"," ")</f>
        <v xml:space="preserve"> </v>
      </c>
      <c r="BO54" s="108" t="str">
        <f>IF(SUM(COUNTIFS('Planificación 2026-1'!F:F,"HUAURA",'Planificación 2026-1'!W:W,C54,'Planificación 2026-1'!H:H,"DE"))&gt;0,"P08"," ")</f>
        <v xml:space="preserve"> </v>
      </c>
      <c r="BP54" s="108" t="str">
        <f>IF(SUM(COUNTIFS('Planificación 2026-1'!F:F,"HUAURA",'Planificación 2026-1'!W:W,C54,'Planificación 2026-1'!H:H,"OB"))&gt;0,"P09"," ")</f>
        <v xml:space="preserve"> </v>
      </c>
      <c r="BQ54" s="108" t="str">
        <f>IF(SUM(COUNTIFS('Planificación 2026-1'!F:F,"HUAURA",'Planificación 2026-1'!W:W,C54,'Planificación 2026-1'!H:H,"MH"))&gt;0,"P31"," ")</f>
        <v xml:space="preserve"> </v>
      </c>
      <c r="BR54" s="108" t="str">
        <f>IF(SUM(COUNTIFS('Planificación 2026-1'!F:F,"HUAURA",'Planificación 2026-1'!W:W,C54,'Planificación 2026-1'!H:H,"IC"))&gt;0,"P32"," ")</f>
        <v xml:space="preserve"> </v>
      </c>
      <c r="BS54" s="108" t="str">
        <f>IF(SUM(COUNTIFS('Planificación 2026-1'!F:F,"HUAURA",'Planificación 2026-1'!W:W,C54,'Planificación 2026-1'!H:H,"AR"))&gt;0,"P34"," ")</f>
        <v xml:space="preserve"> </v>
      </c>
      <c r="BT54" s="108" t="str">
        <f>IF(SUM(COUNTIFS('Planificación 2026-1'!F:F,"HUAURA",'Planificación 2026-1'!W:W,C54,'Planificación 2026-1'!H:H,"T1"))&gt;0,"P35"," ")</f>
        <v xml:space="preserve"> </v>
      </c>
      <c r="BU54" s="108" t="str">
        <f>IF(SUM(COUNTIFS('Planificación 2026-1'!F:F,"HUAURA",'Planificación 2026-1'!W:W,C54,'Planificación 2026-1'!H:H,"T3"))&gt;0,"P36"," ")</f>
        <v xml:space="preserve"> </v>
      </c>
      <c r="BV54" s="108" t="str">
        <f>IF(SUM(COUNTIFS('Planificación 2026-1'!F:F,"HUAURA",'Planificación 2026-1'!W:W,C54,'Planificación 2026-1'!H:H,"T2"))&gt;0,"P37"," ")</f>
        <v xml:space="preserve"> </v>
      </c>
      <c r="BW54" s="108" t="str">
        <f>IF(SUM(COUNTIFS('Planificación 2026-1'!F:F,"HUAURA",'Planificación 2026-1'!W:W,C54,'Planificación 2026-1'!H:H,"AE"))&gt;0,"P38"," ")</f>
        <v xml:space="preserve"> </v>
      </c>
      <c r="BX54" s="108" t="str">
        <f>IF(SUM(COUNTIFS('Planificación 2026-1'!F:F,"HUAURA",'Planificación 2026-1'!W:W,C54,'Planificación 2026-1'!H:H,"T4"))&gt;0,"P55"," ")</f>
        <v xml:space="preserve"> </v>
      </c>
      <c r="BY54" s="109">
        <f>SUMIFS('Planificación 2026-1'!R:R,'Planificación 2026-1'!W:W,C54,'Planificación 2026-1'!H:H,"AF",'Planificación 2026-1'!I:I,"&gt;2")</f>
        <v>0</v>
      </c>
      <c r="BZ54" s="109">
        <f>SUMIFS('Planificación 2026-1'!R:R,'Planificación 2026-1'!W:W,C54,'Planificación 2026-1'!H:H,"EN",'Planificación 2026-1'!I:I,"&gt;2")</f>
        <v>0</v>
      </c>
      <c r="CA54" s="109">
        <f>SUMIFS('Planificación 2026-1'!R:R,'Planificación 2026-1'!W:W,C54,'Planificación 2026-1'!H:H,"IS",'Planificación 2026-1'!I:I,"&gt;2")</f>
        <v>0</v>
      </c>
      <c r="CB54" s="109">
        <f>SUMIFS('Planificación 2026-1'!R:R,'Planificación 2026-1'!W:W,C54,'Planificación 2026-1'!H:H,"PS",'Planificación 2026-1'!I:I,"&gt;2")</f>
        <v>0</v>
      </c>
      <c r="CC54" s="109">
        <f>SUMIFS('Planificación 2026-1'!R:R,'Planificación 2026-1'!W:W,C54,'Planificación 2026-1'!H:H,"IN",'Planificación 2026-1'!I:I,"&gt;2")</f>
        <v>0</v>
      </c>
      <c r="CD54" s="109">
        <f>SUMIFS('Planificación 2026-1'!R:R,'Planificación 2026-1'!W:W,C54,'Planificación 2026-1'!H:H,"CA",'Planificación 2026-1'!I:I,"&gt;2")</f>
        <v>0</v>
      </c>
      <c r="CE54" s="109">
        <f>SUMIFS('Planificación 2026-1'!R:R,'Planificación 2026-1'!W:W,C54,'Planificación 2026-1'!H:H,"DE",'Planificación 2026-1'!I:I,"&gt;2")</f>
        <v>0</v>
      </c>
      <c r="CF54" s="109">
        <f>SUMIFS('Planificación 2026-1'!R:R,'Planificación 2026-1'!W:W,C54,'Planificación 2026-1'!H:H,"OB",'Planificación 2026-1'!I:I,"&gt;2")</f>
        <v>0</v>
      </c>
      <c r="CG54" s="109">
        <f>SUMIFS('Planificación 2026-1'!R:R,'Planificación 2026-1'!W:W,C54,'Planificación 2026-1'!H:H,"MH",'Planificación 2026-1'!I:I,"&gt;2")</f>
        <v>0</v>
      </c>
      <c r="CH54" s="109">
        <f>SUMIFS('Planificación 2026-1'!R:R,'Planificación 2026-1'!W:W,C54,'Planificación 2026-1'!H:H,"IC",'Planificación 2026-1'!I:I,"&gt;2")</f>
        <v>0</v>
      </c>
      <c r="CI54" s="109">
        <f>SUMIFS('Planificación 2026-1'!R:R,'Planificación 2026-1'!W:W,C54,'Planificación 2026-1'!H:H,"AR",'Planificación 2026-1'!I:I,"&gt;2")</f>
        <v>0</v>
      </c>
      <c r="CJ54" s="109">
        <f>SUMIFS('Planificación 2026-1'!R:R,'Planificación 2026-1'!W:W,C54,'Planificación 2026-1'!H:H,"T1",'Planificación 2026-1'!I:I,"&gt;2")</f>
        <v>0</v>
      </c>
      <c r="CK54" s="109">
        <f>SUMIFS('Planificación 2026-1'!R:R,'Planificación 2026-1'!W:W,C54,'Planificación 2026-1'!H:H,"T3",'Planificación 2026-1'!I:I,"&gt;2")</f>
        <v>0</v>
      </c>
      <c r="CL54" s="109">
        <f>SUMIFS('Planificación 2026-1'!R:R,'Planificación 2026-1'!W:W,C54,'Planificación 2026-1'!H:H,"T2",'Planificación 2026-1'!I:I,"&gt;2")</f>
        <v>0</v>
      </c>
      <c r="CM54" s="109">
        <f>SUMIFS('Planificación 2026-1'!R:R,'Planificación 2026-1'!W:W,C54,'Planificación 2026-1'!H:H,"AE",'Planificación 2026-1'!I:I,"&gt;2")</f>
        <v>0</v>
      </c>
      <c r="CN54" s="109">
        <f>SUMIFS('Planificación 2026-1'!R:R,'Planificación 2026-1'!W:W,C54,'Planificación 2026-1'!H:H,"T4",'Planificación 2026-1'!I:I,"&gt;2")</f>
        <v>0</v>
      </c>
      <c r="CO54" s="109">
        <f>SUMIFS('Planificación 2026-1'!R:R,'Planificación 2026-1'!W:W,C54,'Planificación 2026-1'!H:H,"AF",'Planificación 2026-1'!I:I,"&lt;3")</f>
        <v>0</v>
      </c>
      <c r="CP54" s="109">
        <f>SUMIFS('Planificación 2026-1'!R:R,'Planificación 2026-1'!W:W,C54,'Planificación 2026-1'!H:H,"EN",'Planificación 2026-1'!I:I,"&lt;3")</f>
        <v>0</v>
      </c>
      <c r="CQ54" s="109">
        <f>SUMIFS('Planificación 2026-1'!R:R,'Planificación 2026-1'!W:W,C54,'Planificación 2026-1'!H:H,"IS",'Planificación 2026-1'!I:I,"&lt;3")</f>
        <v>0</v>
      </c>
      <c r="CR54" s="109">
        <f>SUMIFS('Planificación 2026-1'!R:R,'Planificación 2026-1'!W:W,C54,'Planificación 2026-1'!H:H,"PS",'Planificación 2026-1'!I:I,"&lt;3")</f>
        <v>0</v>
      </c>
      <c r="CS54" s="109">
        <f>SUMIFS('Planificación 2026-1'!R:R,'Planificación 2026-1'!W:W,C54,'Planificación 2026-1'!H:H,"IN",'Planificación 2026-1'!I:I,"&lt;3")</f>
        <v>0</v>
      </c>
      <c r="CT54" s="109">
        <f>SUMIFS('Planificación 2026-1'!R:R,'Planificación 2026-1'!W:W,C54,'Planificación 2026-1'!H:H,"CA",'Planificación 2026-1'!I:I,"&lt;3")</f>
        <v>0</v>
      </c>
      <c r="CU54" s="109">
        <f>SUMIFS('Planificación 2026-1'!R:R,'Planificación 2026-1'!W:W,C54,'Planificación 2026-1'!H:H,"DE",'Planificación 2026-1'!I:I,"&lt;3")</f>
        <v>0</v>
      </c>
      <c r="CV54" s="109">
        <f>SUMIFS('Planificación 2026-1'!R:R,'Planificación 2026-1'!W:W,C54,'Planificación 2026-1'!H:H,"OB",'Planificación 2026-1'!I:I,"&lt;3")</f>
        <v>0</v>
      </c>
      <c r="CW54" s="109">
        <f>SUMIFS('Planificación 2026-1'!R:R,'Planificación 2026-1'!W:W,C54,'Planificación 2026-1'!H:H,"MH",'Planificación 2026-1'!I:I,"&lt;3")</f>
        <v>0</v>
      </c>
      <c r="CX54" s="109">
        <f>SUMIFS('Planificación 2026-1'!R:R,'Planificación 2026-1'!W:W,C54,'Planificación 2026-1'!H:H,"IC",'Planificación 2026-1'!I:I,"&lt;3")</f>
        <v>0</v>
      </c>
      <c r="CY54" s="109">
        <f>SUMIFS('Planificación 2026-1'!R:R,'Planificación 2026-1'!W:W,C54,'Planificación 2026-1'!H:H,"AR",'Planificación 2026-1'!I:I,"&lt;3")</f>
        <v>0</v>
      </c>
      <c r="CZ54" s="109">
        <f>SUMIFS('Planificación 2026-1'!R:R,'Planificación 2026-1'!W:W,C54,'Planificación 2026-1'!H:H,"T1",'Planificación 2026-1'!I:I,"&lt;3")</f>
        <v>0</v>
      </c>
      <c r="DA54" s="109">
        <f>SUMIFS('Planificación 2026-1'!R:R,'Planificación 2026-1'!W:W,C54,'Planificación 2026-1'!H:H,"T3",'Planificación 2026-1'!I:I,"&lt;3")</f>
        <v>0</v>
      </c>
      <c r="DB54" s="109">
        <f>SUMIFS('Planificación 2026-1'!R:R,'Planificación 2026-1'!W:W,C54,'Planificación 2026-1'!H:H,"T2",'Planificación 2026-1'!I:I,"&lt;3")</f>
        <v>0</v>
      </c>
      <c r="DC54" s="109">
        <f>SUMIFS('Planificación 2026-1'!R:R,'Planificación 2026-1'!W:W,C54,'Planificación 2026-1'!H:H,"AE",'Planificación 2026-1'!I:I,"&lt;3")</f>
        <v>0</v>
      </c>
      <c r="DD54" s="109">
        <f>SUMIFS('Planificación 2026-1'!R:R,'Planificación 2026-1'!W:W,C54,'Planificación 2026-1'!H:H,"T4",'Planificación 2026-1'!I:I,"&lt;3")</f>
        <v>0</v>
      </c>
      <c r="DE54" s="108" t="str">
        <f t="shared" si="4"/>
        <v/>
      </c>
      <c r="DF54" s="41">
        <f>IF(C54="","",SUMIFS('Planificación 2026-1'!R:R,'Planificación 2026-1'!W:W,C54,'Planificación 2026-1'!F:F,"PRINCIPAL",'Planificación 2026-1'!X:X,"VIRTUAL"))</f>
        <v>0</v>
      </c>
      <c r="DG54" s="41">
        <f>IF(C54="","",SUMIFS('Planificación 2026-1'!R:R,'Planificación 2026-1'!W:W,C54,'Planificación 2026-1'!F:F,"PRINCIPAL",'Planificación 2026-1'!X:X,"PRESENCIAL"))</f>
        <v>0</v>
      </c>
      <c r="DH54" s="41">
        <f>IF(C54="","",SUMIFS('Planificación 2026-1'!R:R,'Planificación 2026-1'!W:W,C54,'Planificación 2026-1'!F:F,"PRINCIPAL",'Planificación 2026-1'!X:X,"HIBRIDO PRESENCIAL"))</f>
        <v>0</v>
      </c>
      <c r="DI54" s="108" t="str">
        <f t="shared" si="5"/>
        <v/>
      </c>
      <c r="DJ54" s="108">
        <f>IF(C54="","",SUMIFS('Planificación 2026-1'!R:R,'Planificación 2026-1'!W:W,C54,'Planificación 2026-1'!F:F,"FILIAL",'Planificación 2026-1'!X:X,"VIRTUAL"))</f>
        <v>0</v>
      </c>
      <c r="DK54" s="110">
        <f>IF(C54="","",SUMIFS('Planificación 2026-1'!R:R,'Planificación 2026-1'!W:W,C54,'Planificación 2026-1'!F:F,"FILIAL",'Planificación 2026-1'!X:X,"PRESENCIAL"))</f>
        <v>0</v>
      </c>
      <c r="DL54" s="61">
        <f>IF(C54="","",SUMIFS('Planificación 2026-1'!R:R,'Planificación 2026-1'!W:W,C54,'Planificación 2026-1'!F:F,"FILIAL",'Planificación 2026-1'!X:X,"HIBRIDO PRESENCIAL"))</f>
        <v>0</v>
      </c>
      <c r="DM54" s="111" t="str">
        <f t="shared" si="6"/>
        <v/>
      </c>
      <c r="DN54" s="108">
        <f>IF(C54="","",SUMIFS('Planificación 2026-1'!R:R,'Planificación 2026-1'!W:W,C54,'Planificación 2026-1'!F:F,"SUNAMPE",'Planificación 2026-1'!X:X,"VIRTUAL"))</f>
        <v>0</v>
      </c>
      <c r="DO54" s="61">
        <f>IF(C54="","",SUMIFS('Planificación 2026-1'!R:R,'Planificación 2026-1'!W:W,C54,'Planificación 2026-1'!F:F,"SUNAMPE",'Planificación 2026-1'!X:X,"PRESENCIAL"))</f>
        <v>0</v>
      </c>
      <c r="DP54" s="111" t="str">
        <f t="shared" si="7"/>
        <v/>
      </c>
      <c r="DQ54" s="108">
        <f>IF(C54="","",SUMIFS('Planificación 2026-1'!R:R,'Planificación 2026-1'!W:W,C54,'Planificación 2026-1'!F:F,"HUAURA",'Planificación 2026-1'!X:X,"VIRTUAL"))</f>
        <v>0</v>
      </c>
      <c r="DR54" s="61">
        <f>IF(C54="","",SUMIFS('Planificación 2026-1'!R:R,'Planificación 2026-1'!W:W,C54,'Planificación 2026-1'!F:F,"HUAURA",'Planificación 2026-1'!X:X,"PRESENCIAL"))</f>
        <v>0</v>
      </c>
      <c r="DS54" s="76">
        <f>SUMIFS('Planificación 2026-1'!R:R,'Planificación 2026-1'!W:W,C54,'Planificación 2026-1'!F:F,"PRINCIPAL",'Planificación 2026-1'!X:X,"VIRTUAL",'Planificación 2026-1'!I:I,"&gt;2")</f>
        <v>0</v>
      </c>
      <c r="DT54" s="76">
        <f>SUMIFS('Planificación 2026-1'!R:R,'Planificación 2026-1'!W:W,C54,'Planificación 2026-1'!F:F,"PRINCIPAL",'Planificación 2026-1'!X:X,"&lt;&gt;VIRTUAL",'Planificación 2026-1'!I:I,"&gt;2")</f>
        <v>0</v>
      </c>
      <c r="DU54" s="76">
        <f>SUMIFS('Planificación 2026-1'!R:R,'Planificación 2026-1'!W:W,C54,'Planificación 2026-1'!F:F,"SUNAMPE",'Planificación 2026-1'!X:X,"VIRTUAL",'Planificación 2026-1'!I:I,"&gt;2")</f>
        <v>0</v>
      </c>
      <c r="DV54" s="76">
        <f>SUMIFS('Planificación 2026-1'!R:R,'Planificación 2026-1'!W:W,C54,'Planificación 2026-1'!F:F,"SUNAMPE",'Planificación 2026-1'!X:X,"&lt;&gt;VIRTUAL",'Planificación 2026-1'!I:I,"&gt;2")</f>
        <v>0</v>
      </c>
      <c r="DW54" s="76">
        <f>SUMIFS('Planificación 2026-1'!R:R,'Planificación 2026-1'!W:W,C54,'Planificación 2026-1'!F:F,"FILIAL",'Planificación 2026-1'!X:X,"VIRTUAL",'Planificación 2026-1'!I:I,"&gt;2")</f>
        <v>0</v>
      </c>
      <c r="DX54" s="76">
        <f>SUMIFS('Planificación 2026-1'!R:R,'Planificación 2026-1'!W:W,C54,'Planificación 2026-1'!F:F,"FILIAL",'Planificación 2026-1'!X:X,"&lt;&gt;VIRTUAL",'Planificación 2026-1'!I:I,"&gt;2")</f>
        <v>0</v>
      </c>
      <c r="DY54" s="76">
        <f>SUMIFS('Planificación 2026-1'!R:R,'Planificación 2026-1'!W:W,C54,'Planificación 2026-1'!F:F,"PORUMA",'Planificación 2026-1'!X:X,"VIRTUAL",'Planificación 2026-1'!I:I,"&gt;2")</f>
        <v>0</v>
      </c>
      <c r="DZ54" s="76">
        <f>SUMIFS('Planificación 2026-1'!R:R,'Planificación 2026-1'!W:W,C54,'Planificación 2026-1'!F:F,"PORUMA",'Planificación 2026-1'!X:X,"&lt;&gt;VIRTUAL",'Planificación 2026-1'!I:I,"&gt;2")</f>
        <v>0</v>
      </c>
      <c r="EA54" s="76">
        <f>SUMIFS('Planificación 2026-1'!R:R,'Planificación 2026-1'!W:W,C54,'Planificación 2026-1'!F:F,"HUAURA",'Planificación 2026-1'!X:X,"VIRTUAL",'Planificación 2026-1'!I:I,"&gt;2")</f>
        <v>0</v>
      </c>
      <c r="EB54" s="76">
        <f>SUMIFS('Planificación 2026-1'!R:R,'Planificación 2026-1'!W:W,C54,'Planificación 2026-1'!F:F,"HUAURA",'Planificación 2026-1'!X:X,"&lt;&gt;VIRTUAL",'Planificación 2026-1'!I:I,"&gt;2")</f>
        <v>0</v>
      </c>
      <c r="EC54" s="76">
        <f>SUMIFS('Planificación 2026-1'!R:R,'Planificación 2026-1'!W:W,C54,'Planificación 2026-1'!F:F,"PRINCIPAL",'Planificación 2026-1'!X:X,"VIRTUAL",'Planificación 2026-1'!I:I,"&lt;3")</f>
        <v>0</v>
      </c>
      <c r="ED54" s="76">
        <f>SUMIFS('Planificación 2026-1'!R:R,'Planificación 2026-1'!W:W,C54,'Planificación 2026-1'!F:F,"PRINCIPAL",'Planificación 2026-1'!X:X,"&lt;&gt;VIRTUAL",'Planificación 2026-1'!I:I,"&lt;3")</f>
        <v>0</v>
      </c>
      <c r="EE54" s="76">
        <f>SUMIFS('Planificación 2026-1'!R:R,'Planificación 2026-1'!W:W,C54,'Planificación 2026-1'!F:F,"SUNAMPE",'Planificación 2026-1'!X:X,"VIRTUAL",'Planificación 2026-1'!I:I,"&lt;3")</f>
        <v>0</v>
      </c>
      <c r="EF54" s="76">
        <f>SUMIFS('Planificación 2026-1'!R:R,'Planificación 2026-1'!W:W,C54,'Planificación 2026-1'!F:F,"SUNAMPE",'Planificación 2026-1'!X:X,"&lt;&gt;VIRTUAL",'Planificación 2026-1'!I:I,"&lt;3")</f>
        <v>0</v>
      </c>
      <c r="EG54" s="76">
        <f>SUMIFS('Planificación 2026-1'!R:R,'Planificación 2026-1'!W:W,C54,'Planificación 2026-1'!F:F,"FILIAL",'Planificación 2026-1'!X:X,"VIRTUAL",'Planificación 2026-1'!I:I,"&lt;3")</f>
        <v>0</v>
      </c>
      <c r="EH54" s="76">
        <f>SUMIFS('Planificación 2026-1'!R:R,'Planificación 2026-1'!W:W,C54,'Planificación 2026-1'!F:F,"FILIAL",'Planificación 2026-1'!X:X,"&lt;&gt;VIRTUAL",'Planificación 2026-1'!I:I,"&lt;3")</f>
        <v>0</v>
      </c>
      <c r="EI54" s="76">
        <f>SUMIFS('Planificación 2026-1'!R:R,'Planificación 2026-1'!W:W,C54,'Planificación 2026-1'!F:F,"PORUMA",'Planificación 2026-1'!X:X,"VIRTUAL",'Planificación 2026-1'!I:I,"&lt;3")</f>
        <v>0</v>
      </c>
      <c r="EJ54" s="76">
        <f>SUMIFS('Planificación 2026-1'!R:R,'Planificación 2026-1'!W:W,C54,'Planificación 2026-1'!F:F,"PORUMA",'Planificación 2026-1'!X:X,"&lt;&gt;VIRTUAL",'Planificación 2026-1'!I:I,"&lt;3")</f>
        <v>0</v>
      </c>
      <c r="EK54" s="76">
        <f>SUMIFS('Planificación 2026-1'!R:R,'Planificación 2026-1'!W:W,C54,'Planificación 2026-1'!F:F,"HUAURA",'Planificación 2026-1'!X:X,"VIRTUAL",'Planificación 2026-1'!I:I,"&lt;3")</f>
        <v>0</v>
      </c>
      <c r="EL54" s="76">
        <f>SUMIFS('Planificación 2026-1'!R:R,'Planificación 2026-1'!W:W,C54,'Planificación 2026-1'!F:F,"HUAURA",'Planificación 2026-1'!X:X,"&lt;&gt;VIRTUAL",'Planificación 2026-1'!I:I,"&lt;3")</f>
        <v>0</v>
      </c>
      <c r="EM54" s="76"/>
      <c r="EN54" s="76">
        <f t="shared" si="0"/>
        <v>0</v>
      </c>
      <c r="EO54" s="76">
        <f t="shared" si="1"/>
        <v>0</v>
      </c>
      <c r="EP54" s="76" t="b">
        <f t="shared" si="2"/>
        <v>1</v>
      </c>
      <c r="EQ54" s="76" t="str">
        <f t="shared" si="3"/>
        <v/>
      </c>
      <c r="ER54" s="76" t="str">
        <f t="shared" si="8"/>
        <v>PRESENCIAL</v>
      </c>
    </row>
    <row r="55" spans="1:148" hidden="1">
      <c r="A55" s="83"/>
      <c r="B55" s="119">
        <v>52</v>
      </c>
      <c r="C55" s="115" t="s">
        <v>224</v>
      </c>
      <c r="D55" s="112">
        <f>SUMIF('Planificación 2026-1'!W:W,C55,'Planificación 2026-1'!R:R)</f>
        <v>0</v>
      </c>
      <c r="E55" s="114" t="s">
        <v>173</v>
      </c>
      <c r="F55" s="115" t="s">
        <v>171</v>
      </c>
      <c r="G55" s="115" t="s">
        <v>13</v>
      </c>
      <c r="H55" s="115" t="s">
        <v>145</v>
      </c>
      <c r="I55" s="107" t="str">
        <f>IF(SUM(COUNTIFS('Planificación 2026-1'!F:F,"PRINCIPAL",'Planificación 2026-1'!W:W,C55,'Planificación 2026-1'!H:H,"AF"))&gt;0,"P01"," ")</f>
        <v xml:space="preserve"> </v>
      </c>
      <c r="J55" s="108" t="str">
        <f>IF(SUM(COUNTIFS('Planificación 2026-1'!F:F,"PRINCIPAL",'Planificación 2026-1'!W:W,C55,'Planificación 2026-1'!H:H,"EN"))&gt;0,"P02"," ")</f>
        <v xml:space="preserve"> </v>
      </c>
      <c r="K55" s="108" t="str">
        <f>IF(SUM(COUNTIFS('Planificación 2026-1'!F:F,"PRINCIPAL",'Planificación 2026-1'!W:W,C55,'Planificación 2026-1'!H:H,"IS"))&gt;0,"P03"," ")</f>
        <v xml:space="preserve"> </v>
      </c>
      <c r="L55" s="108" t="str">
        <f>IF(SUM(COUNTIFS('Planificación 2026-1'!F:F,"PRINCIPAL",'Planificación 2026-1'!W:W,C55,'Planificación 2026-1'!H:H,"PS"))&gt;0,"P04"," ")</f>
        <v xml:space="preserve"> </v>
      </c>
      <c r="M55" s="108"/>
      <c r="N55" s="108" t="str">
        <f>IF(SUM(COUNTIFS('Planificación 2026-1'!F:F,"PRINCIPAL",'Planificación 2026-1'!W:W,C55,'Planificación 2026-1'!H:H,"IN"))&gt;0,"P06"," ")</f>
        <v xml:space="preserve"> </v>
      </c>
      <c r="O55" s="108" t="str">
        <f>IF(SUM(COUNTIFS('Planificación 2026-1'!F:F,"PRINCIPAL",'Planificación 2026-1'!W:W,C55,'Planificación 2026-1'!H:H,"CA"))&gt;0,"P07"," ")</f>
        <v xml:space="preserve"> </v>
      </c>
      <c r="P55" s="108" t="str">
        <f>IF(SUM(COUNTIFS('Planificación 2026-1'!F:F,"PRINCIPAL",'Planificación 2026-1'!W:W,C55,'Planificación 2026-1'!H:H,"DE"))&gt;0,"P08"," ")</f>
        <v xml:space="preserve"> </v>
      </c>
      <c r="Q55" s="108" t="str">
        <f>IF(SUM(COUNTIFS('Planificación 2026-1'!F:F,"PRINCIPAL",'Planificación 2026-1'!W:W,C55,'Planificación 2026-1'!H:H,"OB"))&gt;0,"P09"," ")</f>
        <v xml:space="preserve"> </v>
      </c>
      <c r="R55" s="108" t="str">
        <f>IF(SUM(COUNTIFS('Planificación 2026-1'!F:F,"PRINCIPAL",'Planificación 2026-1'!W:W,C55,'Planificación 2026-1'!H:H,"MH"))&gt;0,"P31"," ")</f>
        <v xml:space="preserve"> </v>
      </c>
      <c r="S55" s="108" t="str">
        <f>IF(SUM(COUNTIFS('Planificación 2026-1'!F:F,"PRINCIPAL",'Planificación 2026-1'!W:W,C55,'Planificación 2026-1'!H:H,"IC"))&gt;0,"P32"," ")</f>
        <v xml:space="preserve"> </v>
      </c>
      <c r="T55" s="108" t="str">
        <f>IF(SUM(COUNTIFS('Planificación 2026-1'!F:F,"PRINCIPAL",'Planificación 2026-1'!W:W,C55,'Planificación 2026-1'!H:H,"AR"))&gt;0,"P34"," ")</f>
        <v xml:space="preserve"> </v>
      </c>
      <c r="U55" s="108" t="str">
        <f>IF(SUM(COUNTIFS('Planificación 2026-1'!F:F,"PRINCIPAL",'Planificación 2026-1'!W:W,C55,'Planificación 2026-1'!H:H,"T1"))&gt;0,"P35"," ")</f>
        <v xml:space="preserve"> </v>
      </c>
      <c r="V55" s="108" t="str">
        <f>IF(SUM(COUNTIFS('Planificación 2026-1'!F:F,"PRINCIPAL",'Planificación 2026-1'!W:W,C55,'Planificación 2026-1'!H:H,"T3"))&gt;0,"P36"," ")</f>
        <v xml:space="preserve"> </v>
      </c>
      <c r="W55" s="108" t="str">
        <f>IF(SUM(COUNTIFS('Planificación 2026-1'!F:F,"PRINCIPAL",'Planificación 2026-1'!W:W,C55,'Planificación 2026-1'!H:H,"T2"))&gt;0,"P37"," ")</f>
        <v xml:space="preserve"> </v>
      </c>
      <c r="X55" s="108" t="str">
        <f>IF(SUM(COUNTIFS('Planificación 2026-1'!F:F,"PRINCIPAL",'Planificación 2026-1'!W:W,C55,'Planificación 2026-1'!H:H,"AE"))&gt;0,"P38"," ")</f>
        <v xml:space="preserve"> </v>
      </c>
      <c r="Y55" s="108" t="str">
        <f>IF(SUM(COUNTIFS('Planificación 2026-1'!F:F,"PRINCIPAL",'Planificación 2026-1'!W:W,C55,'Planificación 2026-1'!H:H,"T4"))&gt;0,"P55"," ")</f>
        <v xml:space="preserve"> </v>
      </c>
      <c r="Z55" s="108" t="str">
        <f>IF(SUM(COUNTIFS('Planificación 2026-1'!F:F,"FILIAL",'Planificación 2026-1'!W:W,C55,'Planificación 2026-1'!H:H,"AF"))&gt;0," P01"," ")</f>
        <v xml:space="preserve"> </v>
      </c>
      <c r="AA55" s="108" t="str">
        <f>IF(SUM(COUNTIFS('Planificación 2026-1'!F:F,"FILIAL",'Planificación 2026-1'!W:W,C55,'Planificación 2026-1'!H:H,"EN"))&gt;0,"P02"," ")</f>
        <v xml:space="preserve"> </v>
      </c>
      <c r="AB55" s="108" t="str">
        <f>IF(SUM(COUNTIFS('Planificación 2026-1'!F:F,"FILIAL",'Planificación 2026-1'!W:W,C55,'Planificación 2026-1'!H:H,"IS"))&gt;0,"P03"," ")</f>
        <v xml:space="preserve"> </v>
      </c>
      <c r="AC55" s="108" t="str">
        <f>IF(SUM(COUNTIFS('Planificación 2026-1'!F:F,"FILIAL",'Planificación 2026-1'!W:W,C55,'Planificación 2026-1'!H:H,"PS"))&gt;0,"P04"," ")</f>
        <v xml:space="preserve"> </v>
      </c>
      <c r="AD55" s="108"/>
      <c r="AE55" s="108" t="str">
        <f>IF(SUM(COUNTIFS('Planificación 2026-1'!F:F,"FILIAL",'Planificación 2026-1'!W:W,C55,'Planificación 2026-1'!H:H,"IN"))&gt;0,"P06"," ")</f>
        <v xml:space="preserve"> </v>
      </c>
      <c r="AF55" s="108" t="str">
        <f>IF(SUM(COUNTIFS('Planificación 2026-1'!F:F,"FILIAL",'Planificación 2026-1'!W:W,C55,'Planificación 2026-1'!H:H,"CA"))&gt;0,"P07"," ")</f>
        <v xml:space="preserve"> </v>
      </c>
      <c r="AG55" s="108" t="str">
        <f>IF(SUM(COUNTIFS('Planificación 2026-1'!F:F,"FILIAL",'Planificación 2026-1'!W:W,C55,'Planificación 2026-1'!H:H,"DE"))&gt;0,"P08"," ")</f>
        <v xml:space="preserve"> </v>
      </c>
      <c r="AH55" s="108" t="str">
        <f>IF(SUM(COUNTIFS('Planificación 2026-1'!F:F,"FILIAL",'Planificación 2026-1'!W:W,C55,'Planificación 2026-1'!H:H,"OB"))&gt;0,"P09"," ")</f>
        <v xml:space="preserve"> </v>
      </c>
      <c r="AI55" s="108" t="str">
        <f>IF(SUM(COUNTIFS('Planificación 2026-1'!F:F,"FILIAL",'Planificación 2026-1'!W:W,C55,'Planificación 2026-1'!H:H,"MH"))&gt;0,"P31"," ")</f>
        <v xml:space="preserve"> </v>
      </c>
      <c r="AJ55" s="108" t="str">
        <f>IF(SUM(COUNTIFS('Planificación 2026-1'!F:F,"FILIAL",'Planificación 2026-1'!W:W,C55,'Planificación 2026-1'!H:H,"IC"))&gt;0,"P32"," ")</f>
        <v xml:space="preserve"> </v>
      </c>
      <c r="AK55" s="108" t="str">
        <f>IF(SUM(COUNTIFS('Planificación 2026-1'!F:F,"FILIAL",'Planificación 2026-1'!W:W,C55,'Planificación 2026-1'!H:H,"AR"))&gt;0,"P34"," ")</f>
        <v xml:space="preserve"> </v>
      </c>
      <c r="AL55" s="108" t="str">
        <f>IF(SUM(COUNTIFS('Planificación 2026-1'!F:F,"FILIAL",'Planificación 2026-1'!W:W,C55,'Planificación 2026-1'!H:H,"T1"))&gt;0,"P35"," ")</f>
        <v xml:space="preserve"> </v>
      </c>
      <c r="AM55" s="108" t="str">
        <f>IF(SUM(COUNTIFS('Planificación 2026-1'!F:F,"FILIAL",'Planificación 2026-1'!W:W,C55,'Planificación 2026-1'!H:H,"T3"))&gt;0,"P36"," ")</f>
        <v xml:space="preserve"> </v>
      </c>
      <c r="AN55" s="108" t="str">
        <f>IF(SUM(COUNTIFS('Planificación 2026-1'!F:F,"FILIAL",'Planificación 2026-1'!W:W,C55,'Planificación 2026-1'!H:H,"T2"))&gt;0,"P37"," ")</f>
        <v xml:space="preserve"> </v>
      </c>
      <c r="AO55" s="108" t="str">
        <f>IF(SUM(COUNTIFS('Planificación 2026-1'!F:F,"FILIAL",'Planificación 2026-1'!W:W,C55,'Planificación 2026-1'!H:H,"AE"))&gt;0,"P38"," ")</f>
        <v xml:space="preserve"> </v>
      </c>
      <c r="AP55" s="108" t="str">
        <f>IF(SUM(COUNTIFS('Planificación 2026-1'!F:F,"FILIAL",'Planificación 2026-1'!W:W,C55,'Planificación 2026-1'!H:H,"T4"))&gt;0,"P55"," ")</f>
        <v xml:space="preserve"> </v>
      </c>
      <c r="AQ55" s="108" t="str">
        <f>IF(SUM(COUNTIFS('Planificación 2026-1'!F:F,"SUNAMPE",'Planificación 2026-1'!W:W,C55,'Planificación 2026-1'!H:H,"AF"))&gt;0," P01"," ")</f>
        <v xml:space="preserve"> </v>
      </c>
      <c r="AR55" s="108" t="str">
        <f>IF(SUM(COUNTIFS('Planificación 2026-1'!F:F,"SUNAMPE",'Planificación 2026-1'!W:W,C55,'Planificación 2026-1'!H:H,"EN"))&gt;0,"P02"," ")</f>
        <v xml:space="preserve"> </v>
      </c>
      <c r="AS55" s="108" t="str">
        <f>IF(SUM(COUNTIFS('Planificación 2026-1'!F:F,"SUNAMPE",'Planificación 2026-1'!W:W,C55,'Planificación 2026-1'!H:H,"IS"))&gt;0,"P03"," ")</f>
        <v xml:space="preserve"> </v>
      </c>
      <c r="AT55" s="108" t="str">
        <f>IF(SUM(COUNTIFS('Planificación 2026-1'!F:F,"SUNAMPE",'Planificación 2026-1'!W:W,C55,'Planificación 2026-1'!H:H,"PS"))&gt;0,"P04"," ")</f>
        <v xml:space="preserve"> </v>
      </c>
      <c r="AU55" s="108"/>
      <c r="AV55" s="108" t="str">
        <f>IF(SUM(COUNTIFS('Planificación 2026-1'!F:F,"SUNAMPE",'Planificación 2026-1'!W:W,C55,'Planificación 2026-1'!H:H,"IN"))&gt;0,"P06"," ")</f>
        <v xml:space="preserve"> </v>
      </c>
      <c r="AW55" s="108" t="str">
        <f>IF(SUM(COUNTIFS('Planificación 2026-1'!F:F,"SUNAMPE",'Planificación 2026-1'!W:W,C55,'Planificación 2026-1'!H:H,"CA"))&gt;0,"P07"," ")</f>
        <v xml:space="preserve"> </v>
      </c>
      <c r="AX55" s="108" t="str">
        <f>IF(SUM(COUNTIFS('Planificación 2026-1'!F:F,"SUNAMPE",'Planificación 2026-1'!W:W,C55,'Planificación 2026-1'!H:H,"DE"))&gt;0,"P08"," ")</f>
        <v xml:space="preserve"> </v>
      </c>
      <c r="AY55" s="108" t="str">
        <f>IF(SUM(COUNTIFS('Planificación 2026-1'!F:F,"SUNAMPE",'Planificación 2026-1'!W:W,C55,'Planificación 2026-1'!H:H,"OB"))&gt;0,"P09"," ")</f>
        <v xml:space="preserve"> </v>
      </c>
      <c r="AZ55" s="108" t="str">
        <f>IF(SUM(COUNTIFS('Planificación 2026-1'!F:F,"SUNAMPE",'Planificación 2026-1'!W:W,C55,'Planificación 2026-1'!H:H,"MH"))&gt;0,"P31"," ")</f>
        <v xml:space="preserve"> </v>
      </c>
      <c r="BA55" s="108" t="str">
        <f>IF(SUM(COUNTIFS('Planificación 2026-1'!F:F,"SUNAMPE",'Planificación 2026-1'!W:W,C55,'Planificación 2026-1'!H:H,"IC"))&gt;0,"P32"," ")</f>
        <v xml:space="preserve"> </v>
      </c>
      <c r="BB55" s="108" t="str">
        <f>IF(SUM(COUNTIFS('Planificación 2026-1'!F:F,"SUNAMPE",'Planificación 2026-1'!W:W,C55,'Planificación 2026-1'!H:H,"AR"))&gt;0,"P34"," ")</f>
        <v xml:space="preserve"> </v>
      </c>
      <c r="BC55" s="108" t="str">
        <f>IF(SUM(COUNTIFS('Planificación 2026-1'!F:F,"SUNAMPE",'Planificación 2026-1'!W:W,C55,'Planificación 2026-1'!H:H,"T1"))&gt;0,"P35"," ")</f>
        <v xml:space="preserve"> </v>
      </c>
      <c r="BD55" s="108" t="str">
        <f>IF(SUM(COUNTIFS('Planificación 2026-1'!F:F,"SUNAMPE",'Planificación 2026-1'!W:W,C55,'Planificación 2026-1'!H:H,"T3"))&gt;0,"P36"," ")</f>
        <v xml:space="preserve"> </v>
      </c>
      <c r="BE55" s="108" t="str">
        <f>IF(SUM(COUNTIFS('Planificación 2026-1'!F:F,"SUNAMPE",'Planificación 2026-1'!W:W,C55,'Planificación 2026-1'!H:H,"T2"))&gt;0,"P37"," ")</f>
        <v xml:space="preserve"> </v>
      </c>
      <c r="BF55" s="108" t="str">
        <f>IF(SUM(COUNTIFS('Planificación 2026-1'!F:F,"SUNAMPE",'Planificación 2026-1'!W:W,C55,'Planificación 2026-1'!H:H,"AE"))&gt;0,"P38"," ")</f>
        <v xml:space="preserve"> </v>
      </c>
      <c r="BG55" s="108" t="str">
        <f>IF(SUM(COUNTIFS('Planificación 2026-1'!F:F,"SUNAMPE",'Planificación 2026-1'!W:W,C55,'Planificación 2026-1'!H:H,"T4"))&gt;0,"P55"," ")</f>
        <v xml:space="preserve"> </v>
      </c>
      <c r="BH55" s="108" t="str">
        <f>IF(SUM(COUNTIFS('Planificación 2026-1'!F:F,"HUAURA",'Planificación 2026-1'!W:W,C55,'Planificación 2026-1'!H:H,"AF"))&gt;0," P01"," ")</f>
        <v xml:space="preserve"> </v>
      </c>
      <c r="BI55" s="108" t="str">
        <f>IF(SUM(COUNTIFS('Planificación 2026-1'!F:F,"HUAURA",'Planificación 2026-1'!W:W,C55,'Planificación 2026-1'!H:H,"EN"))&gt;0,"P02"," ")</f>
        <v xml:space="preserve"> </v>
      </c>
      <c r="BJ55" s="108" t="str">
        <f>IF(SUM(COUNTIFS('Planificación 2026-1'!F:F,"HUAURA",'Planificación 2026-1'!W:W,C55,'Planificación 2026-1'!H:H,"IS"))&gt;0,"P03"," ")</f>
        <v xml:space="preserve"> </v>
      </c>
      <c r="BK55" s="108" t="str">
        <f>IF(SUM(COUNTIFS('Planificación 2026-1'!F:F,"HUAURA",'Planificación 2026-1'!W:W,C55,'Planificación 2026-1'!H:H,"PS"))&gt;0,"P04"," ")</f>
        <v xml:space="preserve"> </v>
      </c>
      <c r="BL55" s="108"/>
      <c r="BM55" s="108" t="str">
        <f>IF(SUM(COUNTIFS('Planificación 2026-1'!F:F,"HUAURA",'Planificación 2026-1'!W:W,C55,'Planificación 2026-1'!H:H,"IN"))&gt;0,"P06"," ")</f>
        <v xml:space="preserve"> </v>
      </c>
      <c r="BN55" s="108" t="str">
        <f>IF(SUM(COUNTIFS('Planificación 2026-1'!F:F,"HUAURA",'Planificación 2026-1'!W:W,C55,'Planificación 2026-1'!H:H,"CA"))&gt;0,"P07"," ")</f>
        <v xml:space="preserve"> </v>
      </c>
      <c r="BO55" s="108" t="str">
        <f>IF(SUM(COUNTIFS('Planificación 2026-1'!F:F,"HUAURA",'Planificación 2026-1'!W:W,C55,'Planificación 2026-1'!H:H,"DE"))&gt;0,"P08"," ")</f>
        <v xml:space="preserve"> </v>
      </c>
      <c r="BP55" s="108" t="str">
        <f>IF(SUM(COUNTIFS('Planificación 2026-1'!F:F,"HUAURA",'Planificación 2026-1'!W:W,C55,'Planificación 2026-1'!H:H,"OB"))&gt;0,"P09"," ")</f>
        <v xml:space="preserve"> </v>
      </c>
      <c r="BQ55" s="108" t="str">
        <f>IF(SUM(COUNTIFS('Planificación 2026-1'!F:F,"HUAURA",'Planificación 2026-1'!W:W,C55,'Planificación 2026-1'!H:H,"MH"))&gt;0,"P31"," ")</f>
        <v xml:space="preserve"> </v>
      </c>
      <c r="BR55" s="108" t="str">
        <f>IF(SUM(COUNTIFS('Planificación 2026-1'!F:F,"HUAURA",'Planificación 2026-1'!W:W,C55,'Planificación 2026-1'!H:H,"IC"))&gt;0,"P32"," ")</f>
        <v xml:space="preserve"> </v>
      </c>
      <c r="BS55" s="108" t="str">
        <f>IF(SUM(COUNTIFS('Planificación 2026-1'!F:F,"HUAURA",'Planificación 2026-1'!W:W,C55,'Planificación 2026-1'!H:H,"AR"))&gt;0,"P34"," ")</f>
        <v xml:space="preserve"> </v>
      </c>
      <c r="BT55" s="108" t="str">
        <f>IF(SUM(COUNTIFS('Planificación 2026-1'!F:F,"HUAURA",'Planificación 2026-1'!W:W,C55,'Planificación 2026-1'!H:H,"T1"))&gt;0,"P35"," ")</f>
        <v xml:space="preserve"> </v>
      </c>
      <c r="BU55" s="108" t="str">
        <f>IF(SUM(COUNTIFS('Planificación 2026-1'!F:F,"HUAURA",'Planificación 2026-1'!W:W,C55,'Planificación 2026-1'!H:H,"T3"))&gt;0,"P36"," ")</f>
        <v xml:space="preserve"> </v>
      </c>
      <c r="BV55" s="108" t="str">
        <f>IF(SUM(COUNTIFS('Planificación 2026-1'!F:F,"HUAURA",'Planificación 2026-1'!W:W,C55,'Planificación 2026-1'!H:H,"T2"))&gt;0,"P37"," ")</f>
        <v xml:space="preserve"> </v>
      </c>
      <c r="BW55" s="108" t="str">
        <f>IF(SUM(COUNTIFS('Planificación 2026-1'!F:F,"HUAURA",'Planificación 2026-1'!W:W,C55,'Planificación 2026-1'!H:H,"AE"))&gt;0,"P38"," ")</f>
        <v xml:space="preserve"> </v>
      </c>
      <c r="BX55" s="108" t="str">
        <f>IF(SUM(COUNTIFS('Planificación 2026-1'!F:F,"HUAURA",'Planificación 2026-1'!W:W,C55,'Planificación 2026-1'!H:H,"T4"))&gt;0,"P55"," ")</f>
        <v xml:space="preserve"> </v>
      </c>
      <c r="BY55" s="109">
        <f>SUMIFS('Planificación 2026-1'!R:R,'Planificación 2026-1'!W:W,C55,'Planificación 2026-1'!H:H,"AF",'Planificación 2026-1'!I:I,"&gt;2")</f>
        <v>0</v>
      </c>
      <c r="BZ55" s="109">
        <f>SUMIFS('Planificación 2026-1'!R:R,'Planificación 2026-1'!W:W,C55,'Planificación 2026-1'!H:H,"EN",'Planificación 2026-1'!I:I,"&gt;2")</f>
        <v>0</v>
      </c>
      <c r="CA55" s="109">
        <f>SUMIFS('Planificación 2026-1'!R:R,'Planificación 2026-1'!W:W,C55,'Planificación 2026-1'!H:H,"IS",'Planificación 2026-1'!I:I,"&gt;2")</f>
        <v>0</v>
      </c>
      <c r="CB55" s="109">
        <f>SUMIFS('Planificación 2026-1'!R:R,'Planificación 2026-1'!W:W,C55,'Planificación 2026-1'!H:H,"PS",'Planificación 2026-1'!I:I,"&gt;2")</f>
        <v>0</v>
      </c>
      <c r="CC55" s="109">
        <f>SUMIFS('Planificación 2026-1'!R:R,'Planificación 2026-1'!W:W,C55,'Planificación 2026-1'!H:H,"IN",'Planificación 2026-1'!I:I,"&gt;2")</f>
        <v>0</v>
      </c>
      <c r="CD55" s="109">
        <f>SUMIFS('Planificación 2026-1'!R:R,'Planificación 2026-1'!W:W,C55,'Planificación 2026-1'!H:H,"CA",'Planificación 2026-1'!I:I,"&gt;2")</f>
        <v>0</v>
      </c>
      <c r="CE55" s="109">
        <f>SUMIFS('Planificación 2026-1'!R:R,'Planificación 2026-1'!W:W,C55,'Planificación 2026-1'!H:H,"DE",'Planificación 2026-1'!I:I,"&gt;2")</f>
        <v>0</v>
      </c>
      <c r="CF55" s="109">
        <f>SUMIFS('Planificación 2026-1'!R:R,'Planificación 2026-1'!W:W,C55,'Planificación 2026-1'!H:H,"OB",'Planificación 2026-1'!I:I,"&gt;2")</f>
        <v>0</v>
      </c>
      <c r="CG55" s="109">
        <f>SUMIFS('Planificación 2026-1'!R:R,'Planificación 2026-1'!W:W,C55,'Planificación 2026-1'!H:H,"MH",'Planificación 2026-1'!I:I,"&gt;2")</f>
        <v>0</v>
      </c>
      <c r="CH55" s="109">
        <f>SUMIFS('Planificación 2026-1'!R:R,'Planificación 2026-1'!W:W,C55,'Planificación 2026-1'!H:H,"IC",'Planificación 2026-1'!I:I,"&gt;2")</f>
        <v>0</v>
      </c>
      <c r="CI55" s="109">
        <f>SUMIFS('Planificación 2026-1'!R:R,'Planificación 2026-1'!W:W,C55,'Planificación 2026-1'!H:H,"AR",'Planificación 2026-1'!I:I,"&gt;2")</f>
        <v>0</v>
      </c>
      <c r="CJ55" s="109">
        <f>SUMIFS('Planificación 2026-1'!R:R,'Planificación 2026-1'!W:W,C55,'Planificación 2026-1'!H:H,"T1",'Planificación 2026-1'!I:I,"&gt;2")</f>
        <v>0</v>
      </c>
      <c r="CK55" s="109">
        <f>SUMIFS('Planificación 2026-1'!R:R,'Planificación 2026-1'!W:W,C55,'Planificación 2026-1'!H:H,"T3",'Planificación 2026-1'!I:I,"&gt;2")</f>
        <v>0</v>
      </c>
      <c r="CL55" s="109">
        <f>SUMIFS('Planificación 2026-1'!R:R,'Planificación 2026-1'!W:W,C55,'Planificación 2026-1'!H:H,"T2",'Planificación 2026-1'!I:I,"&gt;2")</f>
        <v>0</v>
      </c>
      <c r="CM55" s="109">
        <f>SUMIFS('Planificación 2026-1'!R:R,'Planificación 2026-1'!W:W,C55,'Planificación 2026-1'!H:H,"AE",'Planificación 2026-1'!I:I,"&gt;2")</f>
        <v>0</v>
      </c>
      <c r="CN55" s="109">
        <f>SUMIFS('Planificación 2026-1'!R:R,'Planificación 2026-1'!W:W,C55,'Planificación 2026-1'!H:H,"T4",'Planificación 2026-1'!I:I,"&gt;2")</f>
        <v>0</v>
      </c>
      <c r="CO55" s="109">
        <f>SUMIFS('Planificación 2026-1'!R:R,'Planificación 2026-1'!W:W,C55,'Planificación 2026-1'!H:H,"AF",'Planificación 2026-1'!I:I,"&lt;3")</f>
        <v>0</v>
      </c>
      <c r="CP55" s="109">
        <f>SUMIFS('Planificación 2026-1'!R:R,'Planificación 2026-1'!W:W,C55,'Planificación 2026-1'!H:H,"EN",'Planificación 2026-1'!I:I,"&lt;3")</f>
        <v>0</v>
      </c>
      <c r="CQ55" s="109">
        <f>SUMIFS('Planificación 2026-1'!R:R,'Planificación 2026-1'!W:W,C55,'Planificación 2026-1'!H:H,"IS",'Planificación 2026-1'!I:I,"&lt;3")</f>
        <v>0</v>
      </c>
      <c r="CR55" s="109">
        <f>SUMIFS('Planificación 2026-1'!R:R,'Planificación 2026-1'!W:W,C55,'Planificación 2026-1'!H:H,"PS",'Planificación 2026-1'!I:I,"&lt;3")</f>
        <v>0</v>
      </c>
      <c r="CS55" s="109">
        <f>SUMIFS('Planificación 2026-1'!R:R,'Planificación 2026-1'!W:W,C55,'Planificación 2026-1'!H:H,"IN",'Planificación 2026-1'!I:I,"&lt;3")</f>
        <v>0</v>
      </c>
      <c r="CT55" s="109">
        <f>SUMIFS('Planificación 2026-1'!R:R,'Planificación 2026-1'!W:W,C55,'Planificación 2026-1'!H:H,"CA",'Planificación 2026-1'!I:I,"&lt;3")</f>
        <v>0</v>
      </c>
      <c r="CU55" s="109">
        <f>SUMIFS('Planificación 2026-1'!R:R,'Planificación 2026-1'!W:W,C55,'Planificación 2026-1'!H:H,"DE",'Planificación 2026-1'!I:I,"&lt;3")</f>
        <v>0</v>
      </c>
      <c r="CV55" s="109">
        <f>SUMIFS('Planificación 2026-1'!R:R,'Planificación 2026-1'!W:W,C55,'Planificación 2026-1'!H:H,"OB",'Planificación 2026-1'!I:I,"&lt;3")</f>
        <v>0</v>
      </c>
      <c r="CW55" s="109">
        <f>SUMIFS('Planificación 2026-1'!R:R,'Planificación 2026-1'!W:W,C55,'Planificación 2026-1'!H:H,"MH",'Planificación 2026-1'!I:I,"&lt;3")</f>
        <v>0</v>
      </c>
      <c r="CX55" s="109">
        <f>SUMIFS('Planificación 2026-1'!R:R,'Planificación 2026-1'!W:W,C55,'Planificación 2026-1'!H:H,"IC",'Planificación 2026-1'!I:I,"&lt;3")</f>
        <v>0</v>
      </c>
      <c r="CY55" s="109">
        <f>SUMIFS('Planificación 2026-1'!R:R,'Planificación 2026-1'!W:W,C55,'Planificación 2026-1'!H:H,"AR",'Planificación 2026-1'!I:I,"&lt;3")</f>
        <v>0</v>
      </c>
      <c r="CZ55" s="109">
        <f>SUMIFS('Planificación 2026-1'!R:R,'Planificación 2026-1'!W:W,C55,'Planificación 2026-1'!H:H,"T1",'Planificación 2026-1'!I:I,"&lt;3")</f>
        <v>0</v>
      </c>
      <c r="DA55" s="109">
        <f>SUMIFS('Planificación 2026-1'!R:R,'Planificación 2026-1'!W:W,C55,'Planificación 2026-1'!H:H,"T3",'Planificación 2026-1'!I:I,"&lt;3")</f>
        <v>0</v>
      </c>
      <c r="DB55" s="109">
        <f>SUMIFS('Planificación 2026-1'!R:R,'Planificación 2026-1'!W:W,C55,'Planificación 2026-1'!H:H,"T2",'Planificación 2026-1'!I:I,"&lt;3")</f>
        <v>0</v>
      </c>
      <c r="DC55" s="109">
        <f>SUMIFS('Planificación 2026-1'!R:R,'Planificación 2026-1'!W:W,C55,'Planificación 2026-1'!H:H,"AE",'Planificación 2026-1'!I:I,"&lt;3")</f>
        <v>0</v>
      </c>
      <c r="DD55" s="109">
        <f>SUMIFS('Planificación 2026-1'!R:R,'Planificación 2026-1'!W:W,C55,'Planificación 2026-1'!H:H,"T4",'Planificación 2026-1'!I:I,"&lt;3")</f>
        <v>0</v>
      </c>
      <c r="DE55" s="108" t="str">
        <f t="shared" si="4"/>
        <v/>
      </c>
      <c r="DF55" s="41">
        <f>IF(C55="","",SUMIFS('Planificación 2026-1'!R:R,'Planificación 2026-1'!W:W,C55,'Planificación 2026-1'!F:F,"PRINCIPAL",'Planificación 2026-1'!X:X,"VIRTUAL"))</f>
        <v>0</v>
      </c>
      <c r="DG55" s="41">
        <f>IF(C55="","",SUMIFS('Planificación 2026-1'!R:R,'Planificación 2026-1'!W:W,C55,'Planificación 2026-1'!F:F,"PRINCIPAL",'Planificación 2026-1'!X:X,"PRESENCIAL"))</f>
        <v>0</v>
      </c>
      <c r="DH55" s="41">
        <f>IF(C55="","",SUMIFS('Planificación 2026-1'!R:R,'Planificación 2026-1'!W:W,C55,'Planificación 2026-1'!F:F,"PRINCIPAL",'Planificación 2026-1'!X:X,"HIBRIDO PRESENCIAL"))</f>
        <v>0</v>
      </c>
      <c r="DI55" s="108" t="str">
        <f t="shared" si="5"/>
        <v/>
      </c>
      <c r="DJ55" s="108">
        <f>IF(C55="","",SUMIFS('Planificación 2026-1'!R:R,'Planificación 2026-1'!W:W,C55,'Planificación 2026-1'!F:F,"FILIAL",'Planificación 2026-1'!X:X,"VIRTUAL"))</f>
        <v>0</v>
      </c>
      <c r="DK55" s="110">
        <f>IF(C55="","",SUMIFS('Planificación 2026-1'!R:R,'Planificación 2026-1'!W:W,C55,'Planificación 2026-1'!F:F,"FILIAL",'Planificación 2026-1'!X:X,"PRESENCIAL"))</f>
        <v>0</v>
      </c>
      <c r="DL55" s="61">
        <f>IF(C55="","",SUMIFS('Planificación 2026-1'!R:R,'Planificación 2026-1'!W:W,C55,'Planificación 2026-1'!F:F,"FILIAL",'Planificación 2026-1'!X:X,"HIBRIDO PRESENCIAL"))</f>
        <v>0</v>
      </c>
      <c r="DM55" s="111" t="str">
        <f t="shared" si="6"/>
        <v/>
      </c>
      <c r="DN55" s="108">
        <f>IF(C55="","",SUMIFS('Planificación 2026-1'!R:R,'Planificación 2026-1'!W:W,C55,'Planificación 2026-1'!F:F,"SUNAMPE",'Planificación 2026-1'!X:X,"VIRTUAL"))</f>
        <v>0</v>
      </c>
      <c r="DO55" s="61">
        <f>IF(C55="","",SUMIFS('Planificación 2026-1'!R:R,'Planificación 2026-1'!W:W,C55,'Planificación 2026-1'!F:F,"SUNAMPE",'Planificación 2026-1'!X:X,"PRESENCIAL"))</f>
        <v>0</v>
      </c>
      <c r="DP55" s="111" t="str">
        <f t="shared" si="7"/>
        <v/>
      </c>
      <c r="DQ55" s="108">
        <f>IF(C55="","",SUMIFS('Planificación 2026-1'!R:R,'Planificación 2026-1'!W:W,C55,'Planificación 2026-1'!F:F,"HUAURA",'Planificación 2026-1'!X:X,"VIRTUAL"))</f>
        <v>0</v>
      </c>
      <c r="DR55" s="61">
        <f>IF(C55="","",SUMIFS('Planificación 2026-1'!R:R,'Planificación 2026-1'!W:W,C55,'Planificación 2026-1'!F:F,"HUAURA",'Planificación 2026-1'!X:X,"PRESENCIAL"))</f>
        <v>0</v>
      </c>
      <c r="DS55" s="76">
        <f>SUMIFS('Planificación 2026-1'!R:R,'Planificación 2026-1'!W:W,C55,'Planificación 2026-1'!F:F,"PRINCIPAL",'Planificación 2026-1'!X:X,"VIRTUAL",'Planificación 2026-1'!I:I,"&gt;2")</f>
        <v>0</v>
      </c>
      <c r="DT55" s="76">
        <f>SUMIFS('Planificación 2026-1'!R:R,'Planificación 2026-1'!W:W,C55,'Planificación 2026-1'!F:F,"PRINCIPAL",'Planificación 2026-1'!X:X,"&lt;&gt;VIRTUAL",'Planificación 2026-1'!I:I,"&gt;2")</f>
        <v>0</v>
      </c>
      <c r="DU55" s="76">
        <f>SUMIFS('Planificación 2026-1'!R:R,'Planificación 2026-1'!W:W,C55,'Planificación 2026-1'!F:F,"SUNAMPE",'Planificación 2026-1'!X:X,"VIRTUAL",'Planificación 2026-1'!I:I,"&gt;2")</f>
        <v>0</v>
      </c>
      <c r="DV55" s="76">
        <f>SUMIFS('Planificación 2026-1'!R:R,'Planificación 2026-1'!W:W,C55,'Planificación 2026-1'!F:F,"SUNAMPE",'Planificación 2026-1'!X:X,"&lt;&gt;VIRTUAL",'Planificación 2026-1'!I:I,"&gt;2")</f>
        <v>0</v>
      </c>
      <c r="DW55" s="76">
        <f>SUMIFS('Planificación 2026-1'!R:R,'Planificación 2026-1'!W:W,C55,'Planificación 2026-1'!F:F,"FILIAL",'Planificación 2026-1'!X:X,"VIRTUAL",'Planificación 2026-1'!I:I,"&gt;2")</f>
        <v>0</v>
      </c>
      <c r="DX55" s="76">
        <f>SUMIFS('Planificación 2026-1'!R:R,'Planificación 2026-1'!W:W,C55,'Planificación 2026-1'!F:F,"FILIAL",'Planificación 2026-1'!X:X,"&lt;&gt;VIRTUAL",'Planificación 2026-1'!I:I,"&gt;2")</f>
        <v>0</v>
      </c>
      <c r="DY55" s="76">
        <f>SUMIFS('Planificación 2026-1'!R:R,'Planificación 2026-1'!W:W,C55,'Planificación 2026-1'!F:F,"PORUMA",'Planificación 2026-1'!X:X,"VIRTUAL",'Planificación 2026-1'!I:I,"&gt;2")</f>
        <v>0</v>
      </c>
      <c r="DZ55" s="76">
        <f>SUMIFS('Planificación 2026-1'!R:R,'Planificación 2026-1'!W:W,C55,'Planificación 2026-1'!F:F,"PORUMA",'Planificación 2026-1'!X:X,"&lt;&gt;VIRTUAL",'Planificación 2026-1'!I:I,"&gt;2")</f>
        <v>0</v>
      </c>
      <c r="EA55" s="76">
        <f>SUMIFS('Planificación 2026-1'!R:R,'Planificación 2026-1'!W:W,C55,'Planificación 2026-1'!F:F,"HUAURA",'Planificación 2026-1'!X:X,"VIRTUAL",'Planificación 2026-1'!I:I,"&gt;2")</f>
        <v>0</v>
      </c>
      <c r="EB55" s="76">
        <f>SUMIFS('Planificación 2026-1'!R:R,'Planificación 2026-1'!W:W,C55,'Planificación 2026-1'!F:F,"HUAURA",'Planificación 2026-1'!X:X,"&lt;&gt;VIRTUAL",'Planificación 2026-1'!I:I,"&gt;2")</f>
        <v>0</v>
      </c>
      <c r="EC55" s="76">
        <f>SUMIFS('Planificación 2026-1'!R:R,'Planificación 2026-1'!W:W,C55,'Planificación 2026-1'!F:F,"PRINCIPAL",'Planificación 2026-1'!X:X,"VIRTUAL",'Planificación 2026-1'!I:I,"&lt;3")</f>
        <v>0</v>
      </c>
      <c r="ED55" s="76">
        <f>SUMIFS('Planificación 2026-1'!R:R,'Planificación 2026-1'!W:W,C55,'Planificación 2026-1'!F:F,"PRINCIPAL",'Planificación 2026-1'!X:X,"&lt;&gt;VIRTUAL",'Planificación 2026-1'!I:I,"&lt;3")</f>
        <v>0</v>
      </c>
      <c r="EE55" s="76">
        <f>SUMIFS('Planificación 2026-1'!R:R,'Planificación 2026-1'!W:W,C55,'Planificación 2026-1'!F:F,"SUNAMPE",'Planificación 2026-1'!X:X,"VIRTUAL",'Planificación 2026-1'!I:I,"&lt;3")</f>
        <v>0</v>
      </c>
      <c r="EF55" s="76">
        <f>SUMIFS('Planificación 2026-1'!R:R,'Planificación 2026-1'!W:W,C55,'Planificación 2026-1'!F:F,"SUNAMPE",'Planificación 2026-1'!X:X,"&lt;&gt;VIRTUAL",'Planificación 2026-1'!I:I,"&lt;3")</f>
        <v>0</v>
      </c>
      <c r="EG55" s="76">
        <f>SUMIFS('Planificación 2026-1'!R:R,'Planificación 2026-1'!W:W,C55,'Planificación 2026-1'!F:F,"FILIAL",'Planificación 2026-1'!X:X,"VIRTUAL",'Planificación 2026-1'!I:I,"&lt;3")</f>
        <v>0</v>
      </c>
      <c r="EH55" s="76">
        <f>SUMIFS('Planificación 2026-1'!R:R,'Planificación 2026-1'!W:W,C55,'Planificación 2026-1'!F:F,"FILIAL",'Planificación 2026-1'!X:X,"&lt;&gt;VIRTUAL",'Planificación 2026-1'!I:I,"&lt;3")</f>
        <v>0</v>
      </c>
      <c r="EI55" s="76">
        <f>SUMIFS('Planificación 2026-1'!R:R,'Planificación 2026-1'!W:W,C55,'Planificación 2026-1'!F:F,"PORUMA",'Planificación 2026-1'!X:X,"VIRTUAL",'Planificación 2026-1'!I:I,"&lt;3")</f>
        <v>0</v>
      </c>
      <c r="EJ55" s="76">
        <f>SUMIFS('Planificación 2026-1'!R:R,'Planificación 2026-1'!W:W,C55,'Planificación 2026-1'!F:F,"PORUMA",'Planificación 2026-1'!X:X,"&lt;&gt;VIRTUAL",'Planificación 2026-1'!I:I,"&lt;3")</f>
        <v>0</v>
      </c>
      <c r="EK55" s="76">
        <f>SUMIFS('Planificación 2026-1'!R:R,'Planificación 2026-1'!W:W,C55,'Planificación 2026-1'!F:F,"HUAURA",'Planificación 2026-1'!X:X,"VIRTUAL",'Planificación 2026-1'!I:I,"&lt;3")</f>
        <v>0</v>
      </c>
      <c r="EL55" s="76">
        <f>SUMIFS('Planificación 2026-1'!R:R,'Planificación 2026-1'!W:W,C55,'Planificación 2026-1'!F:F,"HUAURA",'Planificación 2026-1'!X:X,"&lt;&gt;VIRTUAL",'Planificación 2026-1'!I:I,"&lt;3")</f>
        <v>0</v>
      </c>
      <c r="EM55" s="76"/>
      <c r="EN55" s="76">
        <f t="shared" si="0"/>
        <v>0</v>
      </c>
      <c r="EO55" s="76">
        <f t="shared" si="1"/>
        <v>0</v>
      </c>
      <c r="EP55" s="76" t="b">
        <f t="shared" si="2"/>
        <v>1</v>
      </c>
      <c r="EQ55" s="76" t="str">
        <f t="shared" si="3"/>
        <v/>
      </c>
      <c r="ER55" s="76" t="str">
        <f t="shared" si="8"/>
        <v>PRESENCIAL</v>
      </c>
    </row>
    <row r="56" spans="1:148" hidden="1">
      <c r="A56" s="83"/>
      <c r="B56" s="119">
        <v>53</v>
      </c>
      <c r="C56" s="115" t="s">
        <v>225</v>
      </c>
      <c r="D56" s="112">
        <f>SUMIF('Planificación 2026-1'!W:W,C56,'Planificación 2026-1'!R:R)</f>
        <v>12</v>
      </c>
      <c r="E56" s="114" t="s">
        <v>170</v>
      </c>
      <c r="F56" s="115" t="s">
        <v>171</v>
      </c>
      <c r="G56" s="115" t="s">
        <v>13</v>
      </c>
      <c r="H56" s="115" t="s">
        <v>127</v>
      </c>
      <c r="I56" s="107" t="str">
        <f>IF(SUM(COUNTIFS('Planificación 2026-1'!F:F,"PRINCIPAL",'Planificación 2026-1'!W:W,C56,'Planificación 2026-1'!H:H,"AF"))&gt;0,"P01"," ")</f>
        <v xml:space="preserve"> </v>
      </c>
      <c r="J56" s="108" t="str">
        <f>IF(SUM(COUNTIFS('Planificación 2026-1'!F:F,"PRINCIPAL",'Planificación 2026-1'!W:W,C56,'Planificación 2026-1'!H:H,"EN"))&gt;0,"P02"," ")</f>
        <v xml:space="preserve"> </v>
      </c>
      <c r="K56" s="108" t="str">
        <f>IF(SUM(COUNTIFS('Planificación 2026-1'!F:F,"PRINCIPAL",'Planificación 2026-1'!W:W,C56,'Planificación 2026-1'!H:H,"IS"))&gt;0,"P03"," ")</f>
        <v xml:space="preserve"> </v>
      </c>
      <c r="L56" s="108" t="str">
        <f>IF(SUM(COUNTIFS('Planificación 2026-1'!F:F,"PRINCIPAL",'Planificación 2026-1'!W:W,C56,'Planificación 2026-1'!H:H,"PS"))&gt;0,"P04"," ")</f>
        <v xml:space="preserve"> </v>
      </c>
      <c r="M56" s="108"/>
      <c r="N56" s="108" t="str">
        <f>IF(SUM(COUNTIFS('Planificación 2026-1'!F:F,"PRINCIPAL",'Planificación 2026-1'!W:W,C56,'Planificación 2026-1'!H:H,"IN"))&gt;0,"P06"," ")</f>
        <v xml:space="preserve"> </v>
      </c>
      <c r="O56" s="108" t="str">
        <f>IF(SUM(COUNTIFS('Planificación 2026-1'!F:F,"PRINCIPAL",'Planificación 2026-1'!W:W,C56,'Planificación 2026-1'!H:H,"CA"))&gt;0,"P07"," ")</f>
        <v xml:space="preserve"> </v>
      </c>
      <c r="P56" s="108" t="str">
        <f>IF(SUM(COUNTIFS('Planificación 2026-1'!F:F,"PRINCIPAL",'Planificación 2026-1'!W:W,C56,'Planificación 2026-1'!H:H,"DE"))&gt;0,"P08"," ")</f>
        <v>P08</v>
      </c>
      <c r="Q56" s="108" t="str">
        <f>IF(SUM(COUNTIFS('Planificación 2026-1'!F:F,"PRINCIPAL",'Planificación 2026-1'!W:W,C56,'Planificación 2026-1'!H:H,"OB"))&gt;0,"P09"," ")</f>
        <v xml:space="preserve"> </v>
      </c>
      <c r="R56" s="108" t="str">
        <f>IF(SUM(COUNTIFS('Planificación 2026-1'!F:F,"PRINCIPAL",'Planificación 2026-1'!W:W,C56,'Planificación 2026-1'!H:H,"MH"))&gt;0,"P31"," ")</f>
        <v xml:space="preserve"> </v>
      </c>
      <c r="S56" s="108" t="str">
        <f>IF(SUM(COUNTIFS('Planificación 2026-1'!F:F,"PRINCIPAL",'Planificación 2026-1'!W:W,C56,'Planificación 2026-1'!H:H,"IC"))&gt;0,"P32"," ")</f>
        <v xml:space="preserve"> </v>
      </c>
      <c r="T56" s="108" t="str">
        <f>IF(SUM(COUNTIFS('Planificación 2026-1'!F:F,"PRINCIPAL",'Planificación 2026-1'!W:W,C56,'Planificación 2026-1'!H:H,"AR"))&gt;0,"P34"," ")</f>
        <v xml:space="preserve"> </v>
      </c>
      <c r="U56" s="108" t="str">
        <f>IF(SUM(COUNTIFS('Planificación 2026-1'!F:F,"PRINCIPAL",'Planificación 2026-1'!W:W,C56,'Planificación 2026-1'!H:H,"T1"))&gt;0,"P35"," ")</f>
        <v xml:space="preserve"> </v>
      </c>
      <c r="V56" s="108" t="str">
        <f>IF(SUM(COUNTIFS('Planificación 2026-1'!F:F,"PRINCIPAL",'Planificación 2026-1'!W:W,C56,'Planificación 2026-1'!H:H,"T3"))&gt;0,"P36"," ")</f>
        <v xml:space="preserve"> </v>
      </c>
      <c r="W56" s="108" t="str">
        <f>IF(SUM(COUNTIFS('Planificación 2026-1'!F:F,"PRINCIPAL",'Planificación 2026-1'!W:W,C56,'Planificación 2026-1'!H:H,"T2"))&gt;0,"P37"," ")</f>
        <v xml:space="preserve"> </v>
      </c>
      <c r="X56" s="108" t="str">
        <f>IF(SUM(COUNTIFS('Planificación 2026-1'!F:F,"PRINCIPAL",'Planificación 2026-1'!W:W,C56,'Planificación 2026-1'!H:H,"AE"))&gt;0,"P38"," ")</f>
        <v xml:space="preserve"> </v>
      </c>
      <c r="Y56" s="108" t="str">
        <f>IF(SUM(COUNTIFS('Planificación 2026-1'!F:F,"PRINCIPAL",'Planificación 2026-1'!W:W,C56,'Planificación 2026-1'!H:H,"T4"))&gt;0,"P55"," ")</f>
        <v xml:space="preserve"> </v>
      </c>
      <c r="Z56" s="108" t="str">
        <f>IF(SUM(COUNTIFS('Planificación 2026-1'!F:F,"FILIAL",'Planificación 2026-1'!W:W,C56,'Planificación 2026-1'!H:H,"AF"))&gt;0," P01"," ")</f>
        <v xml:space="preserve"> </v>
      </c>
      <c r="AA56" s="108" t="str">
        <f>IF(SUM(COUNTIFS('Planificación 2026-1'!F:F,"FILIAL",'Planificación 2026-1'!W:W,C56,'Planificación 2026-1'!H:H,"EN"))&gt;0,"P02"," ")</f>
        <v xml:space="preserve"> </v>
      </c>
      <c r="AB56" s="108" t="str">
        <f>IF(SUM(COUNTIFS('Planificación 2026-1'!F:F,"FILIAL",'Planificación 2026-1'!W:W,C56,'Planificación 2026-1'!H:H,"IS"))&gt;0,"P03"," ")</f>
        <v xml:space="preserve"> </v>
      </c>
      <c r="AC56" s="108" t="str">
        <f>IF(SUM(COUNTIFS('Planificación 2026-1'!F:F,"FILIAL",'Planificación 2026-1'!W:W,C56,'Planificación 2026-1'!H:H,"PS"))&gt;0,"P04"," ")</f>
        <v xml:space="preserve"> </v>
      </c>
      <c r="AD56" s="108"/>
      <c r="AE56" s="108" t="str">
        <f>IF(SUM(COUNTIFS('Planificación 2026-1'!F:F,"FILIAL",'Planificación 2026-1'!W:W,C56,'Planificación 2026-1'!H:H,"IN"))&gt;0,"P06"," ")</f>
        <v xml:space="preserve"> </v>
      </c>
      <c r="AF56" s="108" t="str">
        <f>IF(SUM(COUNTIFS('Planificación 2026-1'!F:F,"FILIAL",'Planificación 2026-1'!W:W,C56,'Planificación 2026-1'!H:H,"CA"))&gt;0,"P07"," ")</f>
        <v xml:space="preserve"> </v>
      </c>
      <c r="AG56" s="108" t="str">
        <f>IF(SUM(COUNTIFS('Planificación 2026-1'!F:F,"FILIAL",'Planificación 2026-1'!W:W,C56,'Planificación 2026-1'!H:H,"DE"))&gt;0,"P08"," ")</f>
        <v>P08</v>
      </c>
      <c r="AH56" s="108" t="str">
        <f>IF(SUM(COUNTIFS('Planificación 2026-1'!F:F,"FILIAL",'Planificación 2026-1'!W:W,C56,'Planificación 2026-1'!H:H,"OB"))&gt;0,"P09"," ")</f>
        <v xml:space="preserve"> </v>
      </c>
      <c r="AI56" s="108" t="str">
        <f>IF(SUM(COUNTIFS('Planificación 2026-1'!F:F,"FILIAL",'Planificación 2026-1'!W:W,C56,'Planificación 2026-1'!H:H,"MH"))&gt;0,"P31"," ")</f>
        <v xml:space="preserve"> </v>
      </c>
      <c r="AJ56" s="108" t="str">
        <f>IF(SUM(COUNTIFS('Planificación 2026-1'!F:F,"FILIAL",'Planificación 2026-1'!W:W,C56,'Planificación 2026-1'!H:H,"IC"))&gt;0,"P32"," ")</f>
        <v xml:space="preserve"> </v>
      </c>
      <c r="AK56" s="108" t="str">
        <f>IF(SUM(COUNTIFS('Planificación 2026-1'!F:F,"FILIAL",'Planificación 2026-1'!W:W,C56,'Planificación 2026-1'!H:H,"AR"))&gt;0,"P34"," ")</f>
        <v xml:space="preserve"> </v>
      </c>
      <c r="AL56" s="108" t="str">
        <f>IF(SUM(COUNTIFS('Planificación 2026-1'!F:F,"FILIAL",'Planificación 2026-1'!W:W,C56,'Planificación 2026-1'!H:H,"T1"))&gt;0,"P35"," ")</f>
        <v xml:space="preserve"> </v>
      </c>
      <c r="AM56" s="108" t="str">
        <f>IF(SUM(COUNTIFS('Planificación 2026-1'!F:F,"FILIAL",'Planificación 2026-1'!W:W,C56,'Planificación 2026-1'!H:H,"T3"))&gt;0,"P36"," ")</f>
        <v xml:space="preserve"> </v>
      </c>
      <c r="AN56" s="108" t="str">
        <f>IF(SUM(COUNTIFS('Planificación 2026-1'!F:F,"FILIAL",'Planificación 2026-1'!W:W,C56,'Planificación 2026-1'!H:H,"T2"))&gt;0,"P37"," ")</f>
        <v xml:space="preserve"> </v>
      </c>
      <c r="AO56" s="108" t="str">
        <f>IF(SUM(COUNTIFS('Planificación 2026-1'!F:F,"FILIAL",'Planificación 2026-1'!W:W,C56,'Planificación 2026-1'!H:H,"AE"))&gt;0,"P38"," ")</f>
        <v xml:space="preserve"> </v>
      </c>
      <c r="AP56" s="108" t="str">
        <f>IF(SUM(COUNTIFS('Planificación 2026-1'!F:F,"FILIAL",'Planificación 2026-1'!W:W,C56,'Planificación 2026-1'!H:H,"T4"))&gt;0,"P55"," ")</f>
        <v xml:space="preserve"> </v>
      </c>
      <c r="AQ56" s="108" t="str">
        <f>IF(SUM(COUNTIFS('Planificación 2026-1'!F:F,"SUNAMPE",'Planificación 2026-1'!W:W,C56,'Planificación 2026-1'!H:H,"AF"))&gt;0," P01"," ")</f>
        <v xml:space="preserve"> </v>
      </c>
      <c r="AR56" s="108" t="str">
        <f>IF(SUM(COUNTIFS('Planificación 2026-1'!F:F,"SUNAMPE",'Planificación 2026-1'!W:W,C56,'Planificación 2026-1'!H:H,"EN"))&gt;0,"P02"," ")</f>
        <v xml:space="preserve"> </v>
      </c>
      <c r="AS56" s="108" t="str">
        <f>IF(SUM(COUNTIFS('Planificación 2026-1'!F:F,"SUNAMPE",'Planificación 2026-1'!W:W,C56,'Planificación 2026-1'!H:H,"IS"))&gt;0,"P03"," ")</f>
        <v xml:space="preserve"> </v>
      </c>
      <c r="AT56" s="108" t="str">
        <f>IF(SUM(COUNTIFS('Planificación 2026-1'!F:F,"SUNAMPE",'Planificación 2026-1'!W:W,C56,'Planificación 2026-1'!H:H,"PS"))&gt;0,"P04"," ")</f>
        <v xml:space="preserve"> </v>
      </c>
      <c r="AU56" s="108"/>
      <c r="AV56" s="108" t="str">
        <f>IF(SUM(COUNTIFS('Planificación 2026-1'!F:F,"SUNAMPE",'Planificación 2026-1'!W:W,C56,'Planificación 2026-1'!H:H,"IN"))&gt;0,"P06"," ")</f>
        <v xml:space="preserve"> </v>
      </c>
      <c r="AW56" s="108" t="str">
        <f>IF(SUM(COUNTIFS('Planificación 2026-1'!F:F,"SUNAMPE",'Planificación 2026-1'!W:W,C56,'Planificación 2026-1'!H:H,"CA"))&gt;0,"P07"," ")</f>
        <v xml:space="preserve"> </v>
      </c>
      <c r="AX56" s="108" t="str">
        <f>IF(SUM(COUNTIFS('Planificación 2026-1'!F:F,"SUNAMPE",'Planificación 2026-1'!W:W,C56,'Planificación 2026-1'!H:H,"DE"))&gt;0,"P08"," ")</f>
        <v xml:space="preserve"> </v>
      </c>
      <c r="AY56" s="108" t="str">
        <f>IF(SUM(COUNTIFS('Planificación 2026-1'!F:F,"SUNAMPE",'Planificación 2026-1'!W:W,C56,'Planificación 2026-1'!H:H,"OB"))&gt;0,"P09"," ")</f>
        <v xml:space="preserve"> </v>
      </c>
      <c r="AZ56" s="108" t="str">
        <f>IF(SUM(COUNTIFS('Planificación 2026-1'!F:F,"SUNAMPE",'Planificación 2026-1'!W:W,C56,'Planificación 2026-1'!H:H,"MH"))&gt;0,"P31"," ")</f>
        <v xml:space="preserve"> </v>
      </c>
      <c r="BA56" s="108" t="str">
        <f>IF(SUM(COUNTIFS('Planificación 2026-1'!F:F,"SUNAMPE",'Planificación 2026-1'!W:W,C56,'Planificación 2026-1'!H:H,"IC"))&gt;0,"P32"," ")</f>
        <v xml:space="preserve"> </v>
      </c>
      <c r="BB56" s="108" t="str">
        <f>IF(SUM(COUNTIFS('Planificación 2026-1'!F:F,"SUNAMPE",'Planificación 2026-1'!W:W,C56,'Planificación 2026-1'!H:H,"AR"))&gt;0,"P34"," ")</f>
        <v xml:space="preserve"> </v>
      </c>
      <c r="BC56" s="108" t="str">
        <f>IF(SUM(COUNTIFS('Planificación 2026-1'!F:F,"SUNAMPE",'Planificación 2026-1'!W:W,C56,'Planificación 2026-1'!H:H,"T1"))&gt;0,"P35"," ")</f>
        <v xml:space="preserve"> </v>
      </c>
      <c r="BD56" s="108" t="str">
        <f>IF(SUM(COUNTIFS('Planificación 2026-1'!F:F,"SUNAMPE",'Planificación 2026-1'!W:W,C56,'Planificación 2026-1'!H:H,"T3"))&gt;0,"P36"," ")</f>
        <v xml:space="preserve"> </v>
      </c>
      <c r="BE56" s="108" t="str">
        <f>IF(SUM(COUNTIFS('Planificación 2026-1'!F:F,"SUNAMPE",'Planificación 2026-1'!W:W,C56,'Planificación 2026-1'!H:H,"T2"))&gt;0,"P37"," ")</f>
        <v xml:space="preserve"> </v>
      </c>
      <c r="BF56" s="108" t="str">
        <f>IF(SUM(COUNTIFS('Planificación 2026-1'!F:F,"SUNAMPE",'Planificación 2026-1'!W:W,C56,'Planificación 2026-1'!H:H,"AE"))&gt;0,"P38"," ")</f>
        <v xml:space="preserve"> </v>
      </c>
      <c r="BG56" s="108" t="str">
        <f>IF(SUM(COUNTIFS('Planificación 2026-1'!F:F,"SUNAMPE",'Planificación 2026-1'!W:W,C56,'Planificación 2026-1'!H:H,"T4"))&gt;0,"P55"," ")</f>
        <v xml:space="preserve"> </v>
      </c>
      <c r="BH56" s="108" t="str">
        <f>IF(SUM(COUNTIFS('Planificación 2026-1'!F:F,"HUAURA",'Planificación 2026-1'!W:W,C56,'Planificación 2026-1'!H:H,"AF"))&gt;0," P01"," ")</f>
        <v xml:space="preserve"> </v>
      </c>
      <c r="BI56" s="108" t="str">
        <f>IF(SUM(COUNTIFS('Planificación 2026-1'!F:F,"HUAURA",'Planificación 2026-1'!W:W,C56,'Planificación 2026-1'!H:H,"EN"))&gt;0,"P02"," ")</f>
        <v xml:space="preserve"> </v>
      </c>
      <c r="BJ56" s="108" t="str">
        <f>IF(SUM(COUNTIFS('Planificación 2026-1'!F:F,"HUAURA",'Planificación 2026-1'!W:W,C56,'Planificación 2026-1'!H:H,"IS"))&gt;0,"P03"," ")</f>
        <v xml:space="preserve"> </v>
      </c>
      <c r="BK56" s="108" t="str">
        <f>IF(SUM(COUNTIFS('Planificación 2026-1'!F:F,"HUAURA",'Planificación 2026-1'!W:W,C56,'Planificación 2026-1'!H:H,"PS"))&gt;0,"P04"," ")</f>
        <v xml:space="preserve"> </v>
      </c>
      <c r="BL56" s="108"/>
      <c r="BM56" s="108" t="str">
        <f>IF(SUM(COUNTIFS('Planificación 2026-1'!F:F,"HUAURA",'Planificación 2026-1'!W:W,C56,'Planificación 2026-1'!H:H,"IN"))&gt;0,"P06"," ")</f>
        <v xml:space="preserve"> </v>
      </c>
      <c r="BN56" s="108" t="str">
        <f>IF(SUM(COUNTIFS('Planificación 2026-1'!F:F,"HUAURA",'Planificación 2026-1'!W:W,C56,'Planificación 2026-1'!H:H,"CA"))&gt;0,"P07"," ")</f>
        <v xml:space="preserve"> </v>
      </c>
      <c r="BO56" s="108" t="str">
        <f>IF(SUM(COUNTIFS('Planificación 2026-1'!F:F,"HUAURA",'Planificación 2026-1'!W:W,C56,'Planificación 2026-1'!H:H,"DE"))&gt;0,"P08"," ")</f>
        <v xml:space="preserve"> </v>
      </c>
      <c r="BP56" s="108" t="str">
        <f>IF(SUM(COUNTIFS('Planificación 2026-1'!F:F,"HUAURA",'Planificación 2026-1'!W:W,C56,'Planificación 2026-1'!H:H,"OB"))&gt;0,"P09"," ")</f>
        <v xml:space="preserve"> </v>
      </c>
      <c r="BQ56" s="108" t="str">
        <f>IF(SUM(COUNTIFS('Planificación 2026-1'!F:F,"HUAURA",'Planificación 2026-1'!W:W,C56,'Planificación 2026-1'!H:H,"MH"))&gt;0,"P31"," ")</f>
        <v xml:space="preserve"> </v>
      </c>
      <c r="BR56" s="108" t="str">
        <f>IF(SUM(COUNTIFS('Planificación 2026-1'!F:F,"HUAURA",'Planificación 2026-1'!W:W,C56,'Planificación 2026-1'!H:H,"IC"))&gt;0,"P32"," ")</f>
        <v xml:space="preserve"> </v>
      </c>
      <c r="BS56" s="108" t="str">
        <f>IF(SUM(COUNTIFS('Planificación 2026-1'!F:F,"HUAURA",'Planificación 2026-1'!W:W,C56,'Planificación 2026-1'!H:H,"AR"))&gt;0,"P34"," ")</f>
        <v xml:space="preserve"> </v>
      </c>
      <c r="BT56" s="108" t="str">
        <f>IF(SUM(COUNTIFS('Planificación 2026-1'!F:F,"HUAURA",'Planificación 2026-1'!W:W,C56,'Planificación 2026-1'!H:H,"T1"))&gt;0,"P35"," ")</f>
        <v xml:space="preserve"> </v>
      </c>
      <c r="BU56" s="108" t="str">
        <f>IF(SUM(COUNTIFS('Planificación 2026-1'!F:F,"HUAURA",'Planificación 2026-1'!W:W,C56,'Planificación 2026-1'!H:H,"T3"))&gt;0,"P36"," ")</f>
        <v xml:space="preserve"> </v>
      </c>
      <c r="BV56" s="108" t="str">
        <f>IF(SUM(COUNTIFS('Planificación 2026-1'!F:F,"HUAURA",'Planificación 2026-1'!W:W,C56,'Planificación 2026-1'!H:H,"T2"))&gt;0,"P37"," ")</f>
        <v xml:space="preserve"> </v>
      </c>
      <c r="BW56" s="108" t="str">
        <f>IF(SUM(COUNTIFS('Planificación 2026-1'!F:F,"HUAURA",'Planificación 2026-1'!W:W,C56,'Planificación 2026-1'!H:H,"AE"))&gt;0,"P38"," ")</f>
        <v xml:space="preserve"> </v>
      </c>
      <c r="BX56" s="108" t="str">
        <f>IF(SUM(COUNTIFS('Planificación 2026-1'!F:F,"HUAURA",'Planificación 2026-1'!W:W,C56,'Planificación 2026-1'!H:H,"T4"))&gt;0,"P55"," ")</f>
        <v xml:space="preserve"> </v>
      </c>
      <c r="BY56" s="109">
        <f>SUMIFS('Planificación 2026-1'!R:R,'Planificación 2026-1'!W:W,C56,'Planificación 2026-1'!H:H,"AF",'Planificación 2026-1'!I:I,"&gt;2")</f>
        <v>0</v>
      </c>
      <c r="BZ56" s="109">
        <f>SUMIFS('Planificación 2026-1'!R:R,'Planificación 2026-1'!W:W,C56,'Planificación 2026-1'!H:H,"EN",'Planificación 2026-1'!I:I,"&gt;2")</f>
        <v>0</v>
      </c>
      <c r="CA56" s="109">
        <f>SUMIFS('Planificación 2026-1'!R:R,'Planificación 2026-1'!W:W,C56,'Planificación 2026-1'!H:H,"IS",'Planificación 2026-1'!I:I,"&gt;2")</f>
        <v>0</v>
      </c>
      <c r="CB56" s="109">
        <f>SUMIFS('Planificación 2026-1'!R:R,'Planificación 2026-1'!W:W,C56,'Planificación 2026-1'!H:H,"PS",'Planificación 2026-1'!I:I,"&gt;2")</f>
        <v>0</v>
      </c>
      <c r="CC56" s="109">
        <f>SUMIFS('Planificación 2026-1'!R:R,'Planificación 2026-1'!W:W,C56,'Planificación 2026-1'!H:H,"IN",'Planificación 2026-1'!I:I,"&gt;2")</f>
        <v>0</v>
      </c>
      <c r="CD56" s="109">
        <f>SUMIFS('Planificación 2026-1'!R:R,'Planificación 2026-1'!W:W,C56,'Planificación 2026-1'!H:H,"CA",'Planificación 2026-1'!I:I,"&gt;2")</f>
        <v>0</v>
      </c>
      <c r="CE56" s="109">
        <f>SUMIFS('Planificación 2026-1'!R:R,'Planificación 2026-1'!W:W,C56,'Planificación 2026-1'!H:H,"DE",'Planificación 2026-1'!I:I,"&gt;2")</f>
        <v>12</v>
      </c>
      <c r="CF56" s="109">
        <f>SUMIFS('Planificación 2026-1'!R:R,'Planificación 2026-1'!W:W,C56,'Planificación 2026-1'!H:H,"OB",'Planificación 2026-1'!I:I,"&gt;2")</f>
        <v>0</v>
      </c>
      <c r="CG56" s="109">
        <f>SUMIFS('Planificación 2026-1'!R:R,'Planificación 2026-1'!W:W,C56,'Planificación 2026-1'!H:H,"MH",'Planificación 2026-1'!I:I,"&gt;2")</f>
        <v>0</v>
      </c>
      <c r="CH56" s="109">
        <f>SUMIFS('Planificación 2026-1'!R:R,'Planificación 2026-1'!W:W,C56,'Planificación 2026-1'!H:H,"IC",'Planificación 2026-1'!I:I,"&gt;2")</f>
        <v>0</v>
      </c>
      <c r="CI56" s="109">
        <f>SUMIFS('Planificación 2026-1'!R:R,'Planificación 2026-1'!W:W,C56,'Planificación 2026-1'!H:H,"AR",'Planificación 2026-1'!I:I,"&gt;2")</f>
        <v>0</v>
      </c>
      <c r="CJ56" s="109">
        <f>SUMIFS('Planificación 2026-1'!R:R,'Planificación 2026-1'!W:W,C56,'Planificación 2026-1'!H:H,"T1",'Planificación 2026-1'!I:I,"&gt;2")</f>
        <v>0</v>
      </c>
      <c r="CK56" s="109">
        <f>SUMIFS('Planificación 2026-1'!R:R,'Planificación 2026-1'!W:W,C56,'Planificación 2026-1'!H:H,"T3",'Planificación 2026-1'!I:I,"&gt;2")</f>
        <v>0</v>
      </c>
      <c r="CL56" s="109">
        <f>SUMIFS('Planificación 2026-1'!R:R,'Planificación 2026-1'!W:W,C56,'Planificación 2026-1'!H:H,"T2",'Planificación 2026-1'!I:I,"&gt;2")</f>
        <v>0</v>
      </c>
      <c r="CM56" s="109">
        <f>SUMIFS('Planificación 2026-1'!R:R,'Planificación 2026-1'!W:W,C56,'Planificación 2026-1'!H:H,"AE",'Planificación 2026-1'!I:I,"&gt;2")</f>
        <v>0</v>
      </c>
      <c r="CN56" s="109">
        <f>SUMIFS('Planificación 2026-1'!R:R,'Planificación 2026-1'!W:W,C56,'Planificación 2026-1'!H:H,"T4",'Planificación 2026-1'!I:I,"&gt;2")</f>
        <v>0</v>
      </c>
      <c r="CO56" s="109">
        <f>SUMIFS('Planificación 2026-1'!R:R,'Planificación 2026-1'!W:W,C56,'Planificación 2026-1'!H:H,"AF",'Planificación 2026-1'!I:I,"&lt;3")</f>
        <v>0</v>
      </c>
      <c r="CP56" s="109">
        <f>SUMIFS('Planificación 2026-1'!R:R,'Planificación 2026-1'!W:W,C56,'Planificación 2026-1'!H:H,"EN",'Planificación 2026-1'!I:I,"&lt;3")</f>
        <v>0</v>
      </c>
      <c r="CQ56" s="109">
        <f>SUMIFS('Planificación 2026-1'!R:R,'Planificación 2026-1'!W:W,C56,'Planificación 2026-1'!H:H,"IS",'Planificación 2026-1'!I:I,"&lt;3")</f>
        <v>0</v>
      </c>
      <c r="CR56" s="109">
        <f>SUMIFS('Planificación 2026-1'!R:R,'Planificación 2026-1'!W:W,C56,'Planificación 2026-1'!H:H,"PS",'Planificación 2026-1'!I:I,"&lt;3")</f>
        <v>0</v>
      </c>
      <c r="CS56" s="109">
        <f>SUMIFS('Planificación 2026-1'!R:R,'Planificación 2026-1'!W:W,C56,'Planificación 2026-1'!H:H,"IN",'Planificación 2026-1'!I:I,"&lt;3")</f>
        <v>0</v>
      </c>
      <c r="CT56" s="109">
        <f>SUMIFS('Planificación 2026-1'!R:R,'Planificación 2026-1'!W:W,C56,'Planificación 2026-1'!H:H,"CA",'Planificación 2026-1'!I:I,"&lt;3")</f>
        <v>0</v>
      </c>
      <c r="CU56" s="109">
        <f>SUMIFS('Planificación 2026-1'!R:R,'Planificación 2026-1'!W:W,C56,'Planificación 2026-1'!H:H,"DE",'Planificación 2026-1'!I:I,"&lt;3")</f>
        <v>0</v>
      </c>
      <c r="CV56" s="109">
        <f>SUMIFS('Planificación 2026-1'!R:R,'Planificación 2026-1'!W:W,C56,'Planificación 2026-1'!H:H,"OB",'Planificación 2026-1'!I:I,"&lt;3")</f>
        <v>0</v>
      </c>
      <c r="CW56" s="109">
        <f>SUMIFS('Planificación 2026-1'!R:R,'Planificación 2026-1'!W:W,C56,'Planificación 2026-1'!H:H,"MH",'Planificación 2026-1'!I:I,"&lt;3")</f>
        <v>0</v>
      </c>
      <c r="CX56" s="109">
        <f>SUMIFS('Planificación 2026-1'!R:R,'Planificación 2026-1'!W:W,C56,'Planificación 2026-1'!H:H,"IC",'Planificación 2026-1'!I:I,"&lt;3")</f>
        <v>0</v>
      </c>
      <c r="CY56" s="109">
        <f>SUMIFS('Planificación 2026-1'!R:R,'Planificación 2026-1'!W:W,C56,'Planificación 2026-1'!H:H,"AR",'Planificación 2026-1'!I:I,"&lt;3")</f>
        <v>0</v>
      </c>
      <c r="CZ56" s="109">
        <f>SUMIFS('Planificación 2026-1'!R:R,'Planificación 2026-1'!W:W,C56,'Planificación 2026-1'!H:H,"T1",'Planificación 2026-1'!I:I,"&lt;3")</f>
        <v>0</v>
      </c>
      <c r="DA56" s="109">
        <f>SUMIFS('Planificación 2026-1'!R:R,'Planificación 2026-1'!W:W,C56,'Planificación 2026-1'!H:H,"T3",'Planificación 2026-1'!I:I,"&lt;3")</f>
        <v>0</v>
      </c>
      <c r="DB56" s="109">
        <f>SUMIFS('Planificación 2026-1'!R:R,'Planificación 2026-1'!W:W,C56,'Planificación 2026-1'!H:H,"T2",'Planificación 2026-1'!I:I,"&lt;3")</f>
        <v>0</v>
      </c>
      <c r="DC56" s="109">
        <f>SUMIFS('Planificación 2026-1'!R:R,'Planificación 2026-1'!W:W,C56,'Planificación 2026-1'!H:H,"AE",'Planificación 2026-1'!I:I,"&lt;3")</f>
        <v>0</v>
      </c>
      <c r="DD56" s="109">
        <f>SUMIFS('Planificación 2026-1'!R:R,'Planificación 2026-1'!W:W,C56,'Planificación 2026-1'!H:H,"T4",'Planificación 2026-1'!I:I,"&lt;3")</f>
        <v>0</v>
      </c>
      <c r="DE56" s="108" t="str">
        <f t="shared" si="4"/>
        <v>P08</v>
      </c>
      <c r="DF56" s="41">
        <f>IF(C56="","",SUMIFS('Planificación 2026-1'!R:R,'Planificación 2026-1'!W:W,C56,'Planificación 2026-1'!F:F,"PRINCIPAL",'Planificación 2026-1'!X:X,"VIRTUAL"))</f>
        <v>8</v>
      </c>
      <c r="DG56" s="41">
        <f>IF(C56="","",SUMIFS('Planificación 2026-1'!R:R,'Planificación 2026-1'!W:W,C56,'Planificación 2026-1'!F:F,"PRINCIPAL",'Planificación 2026-1'!X:X,"PRESENCIAL"))</f>
        <v>0</v>
      </c>
      <c r="DH56" s="41">
        <f>IF(C56="","",SUMIFS('Planificación 2026-1'!R:R,'Planificación 2026-1'!W:W,C56,'Planificación 2026-1'!F:F,"PRINCIPAL",'Planificación 2026-1'!X:X,"HIBRIDO PRESENCIAL"))</f>
        <v>0</v>
      </c>
      <c r="DI56" s="108" t="str">
        <f t="shared" si="5"/>
        <v>P08</v>
      </c>
      <c r="DJ56" s="108">
        <f>IF(C56="","",SUMIFS('Planificación 2026-1'!R:R,'Planificación 2026-1'!W:W,C56,'Planificación 2026-1'!F:F,"FILIAL",'Planificación 2026-1'!X:X,"VIRTUAL"))</f>
        <v>4</v>
      </c>
      <c r="DK56" s="110">
        <f>IF(C56="","",SUMIFS('Planificación 2026-1'!R:R,'Planificación 2026-1'!W:W,C56,'Planificación 2026-1'!F:F,"FILIAL",'Planificación 2026-1'!X:X,"PRESENCIAL"))</f>
        <v>0</v>
      </c>
      <c r="DL56" s="61">
        <f>IF(C56="","",SUMIFS('Planificación 2026-1'!R:R,'Planificación 2026-1'!W:W,C56,'Planificación 2026-1'!F:F,"FILIAL",'Planificación 2026-1'!X:X,"HIBRIDO PRESENCIAL"))</f>
        <v>0</v>
      </c>
      <c r="DM56" s="111" t="str">
        <f t="shared" si="6"/>
        <v/>
      </c>
      <c r="DN56" s="108">
        <f>IF(C56="","",SUMIFS('Planificación 2026-1'!R:R,'Planificación 2026-1'!W:W,C56,'Planificación 2026-1'!F:F,"SUNAMPE",'Planificación 2026-1'!X:X,"VIRTUAL"))</f>
        <v>0</v>
      </c>
      <c r="DO56" s="61">
        <f>IF(C56="","",SUMIFS('Planificación 2026-1'!R:R,'Planificación 2026-1'!W:W,C56,'Planificación 2026-1'!F:F,"SUNAMPE",'Planificación 2026-1'!X:X,"PRESENCIAL"))</f>
        <v>0</v>
      </c>
      <c r="DP56" s="111" t="str">
        <f t="shared" si="7"/>
        <v/>
      </c>
      <c r="DQ56" s="108">
        <f>IF(C56="","",SUMIFS('Planificación 2026-1'!R:R,'Planificación 2026-1'!W:W,C56,'Planificación 2026-1'!F:F,"HUAURA",'Planificación 2026-1'!X:X,"VIRTUAL"))</f>
        <v>0</v>
      </c>
      <c r="DR56" s="61">
        <f>IF(C56="","",SUMIFS('Planificación 2026-1'!R:R,'Planificación 2026-1'!W:W,C56,'Planificación 2026-1'!F:F,"HUAURA",'Planificación 2026-1'!X:X,"PRESENCIAL"))</f>
        <v>0</v>
      </c>
      <c r="DS56" s="76">
        <f>SUMIFS('Planificación 2026-1'!R:R,'Planificación 2026-1'!W:W,C56,'Planificación 2026-1'!F:F,"PRINCIPAL",'Planificación 2026-1'!X:X,"VIRTUAL",'Planificación 2026-1'!I:I,"&gt;2")</f>
        <v>8</v>
      </c>
      <c r="DT56" s="76">
        <f>SUMIFS('Planificación 2026-1'!R:R,'Planificación 2026-1'!W:W,C56,'Planificación 2026-1'!F:F,"PRINCIPAL",'Planificación 2026-1'!X:X,"&lt;&gt;VIRTUAL",'Planificación 2026-1'!I:I,"&gt;2")</f>
        <v>0</v>
      </c>
      <c r="DU56" s="76">
        <f>SUMIFS('Planificación 2026-1'!R:R,'Planificación 2026-1'!W:W,C56,'Planificación 2026-1'!F:F,"SUNAMPE",'Planificación 2026-1'!X:X,"VIRTUAL",'Planificación 2026-1'!I:I,"&gt;2")</f>
        <v>0</v>
      </c>
      <c r="DV56" s="76">
        <f>SUMIFS('Planificación 2026-1'!R:R,'Planificación 2026-1'!W:W,C56,'Planificación 2026-1'!F:F,"SUNAMPE",'Planificación 2026-1'!X:X,"&lt;&gt;VIRTUAL",'Planificación 2026-1'!I:I,"&gt;2")</f>
        <v>0</v>
      </c>
      <c r="DW56" s="76">
        <f>SUMIFS('Planificación 2026-1'!R:R,'Planificación 2026-1'!W:W,C56,'Planificación 2026-1'!F:F,"FILIAL",'Planificación 2026-1'!X:X,"VIRTUAL",'Planificación 2026-1'!I:I,"&gt;2")</f>
        <v>4</v>
      </c>
      <c r="DX56" s="76">
        <f>SUMIFS('Planificación 2026-1'!R:R,'Planificación 2026-1'!W:W,C56,'Planificación 2026-1'!F:F,"FILIAL",'Planificación 2026-1'!X:X,"&lt;&gt;VIRTUAL",'Planificación 2026-1'!I:I,"&gt;2")</f>
        <v>0</v>
      </c>
      <c r="DY56" s="76">
        <f>SUMIFS('Planificación 2026-1'!R:R,'Planificación 2026-1'!W:W,C56,'Planificación 2026-1'!F:F,"PORUMA",'Planificación 2026-1'!X:X,"VIRTUAL",'Planificación 2026-1'!I:I,"&gt;2")</f>
        <v>0</v>
      </c>
      <c r="DZ56" s="76">
        <f>SUMIFS('Planificación 2026-1'!R:R,'Planificación 2026-1'!W:W,C56,'Planificación 2026-1'!F:F,"PORUMA",'Planificación 2026-1'!X:X,"&lt;&gt;VIRTUAL",'Planificación 2026-1'!I:I,"&gt;2")</f>
        <v>0</v>
      </c>
      <c r="EA56" s="76">
        <f>SUMIFS('Planificación 2026-1'!R:R,'Planificación 2026-1'!W:W,C56,'Planificación 2026-1'!F:F,"HUAURA",'Planificación 2026-1'!X:X,"VIRTUAL",'Planificación 2026-1'!I:I,"&gt;2")</f>
        <v>0</v>
      </c>
      <c r="EB56" s="76">
        <f>SUMIFS('Planificación 2026-1'!R:R,'Planificación 2026-1'!W:W,C56,'Planificación 2026-1'!F:F,"HUAURA",'Planificación 2026-1'!X:X,"&lt;&gt;VIRTUAL",'Planificación 2026-1'!I:I,"&gt;2")</f>
        <v>0</v>
      </c>
      <c r="EC56" s="76">
        <f>SUMIFS('Planificación 2026-1'!R:R,'Planificación 2026-1'!W:W,C56,'Planificación 2026-1'!F:F,"PRINCIPAL",'Planificación 2026-1'!X:X,"VIRTUAL",'Planificación 2026-1'!I:I,"&lt;3")</f>
        <v>0</v>
      </c>
      <c r="ED56" s="76">
        <f>SUMIFS('Planificación 2026-1'!R:R,'Planificación 2026-1'!W:W,C56,'Planificación 2026-1'!F:F,"PRINCIPAL",'Planificación 2026-1'!X:X,"&lt;&gt;VIRTUAL",'Planificación 2026-1'!I:I,"&lt;3")</f>
        <v>0</v>
      </c>
      <c r="EE56" s="76">
        <f>SUMIFS('Planificación 2026-1'!R:R,'Planificación 2026-1'!W:W,C56,'Planificación 2026-1'!F:F,"SUNAMPE",'Planificación 2026-1'!X:X,"VIRTUAL",'Planificación 2026-1'!I:I,"&lt;3")</f>
        <v>0</v>
      </c>
      <c r="EF56" s="76">
        <f>SUMIFS('Planificación 2026-1'!R:R,'Planificación 2026-1'!W:W,C56,'Planificación 2026-1'!F:F,"SUNAMPE",'Planificación 2026-1'!X:X,"&lt;&gt;VIRTUAL",'Planificación 2026-1'!I:I,"&lt;3")</f>
        <v>0</v>
      </c>
      <c r="EG56" s="76">
        <f>SUMIFS('Planificación 2026-1'!R:R,'Planificación 2026-1'!W:W,C56,'Planificación 2026-1'!F:F,"FILIAL",'Planificación 2026-1'!X:X,"VIRTUAL",'Planificación 2026-1'!I:I,"&lt;3")</f>
        <v>0</v>
      </c>
      <c r="EH56" s="76">
        <f>SUMIFS('Planificación 2026-1'!R:R,'Planificación 2026-1'!W:W,C56,'Planificación 2026-1'!F:F,"FILIAL",'Planificación 2026-1'!X:X,"&lt;&gt;VIRTUAL",'Planificación 2026-1'!I:I,"&lt;3")</f>
        <v>0</v>
      </c>
      <c r="EI56" s="76">
        <f>SUMIFS('Planificación 2026-1'!R:R,'Planificación 2026-1'!W:W,C56,'Planificación 2026-1'!F:F,"PORUMA",'Planificación 2026-1'!X:X,"VIRTUAL",'Planificación 2026-1'!I:I,"&lt;3")</f>
        <v>0</v>
      </c>
      <c r="EJ56" s="76">
        <f>SUMIFS('Planificación 2026-1'!R:R,'Planificación 2026-1'!W:W,C56,'Planificación 2026-1'!F:F,"PORUMA",'Planificación 2026-1'!X:X,"&lt;&gt;VIRTUAL",'Planificación 2026-1'!I:I,"&lt;3")</f>
        <v>0</v>
      </c>
      <c r="EK56" s="76">
        <f>SUMIFS('Planificación 2026-1'!R:R,'Planificación 2026-1'!W:W,C56,'Planificación 2026-1'!F:F,"HUAURA",'Planificación 2026-1'!X:X,"VIRTUAL",'Planificación 2026-1'!I:I,"&lt;3")</f>
        <v>0</v>
      </c>
      <c r="EL56" s="76">
        <f>SUMIFS('Planificación 2026-1'!R:R,'Planificación 2026-1'!W:W,C56,'Planificación 2026-1'!F:F,"HUAURA",'Planificación 2026-1'!X:X,"&lt;&gt;VIRTUAL",'Planificación 2026-1'!I:I,"&lt;3")</f>
        <v>0</v>
      </c>
      <c r="EM56" s="76"/>
      <c r="EN56" s="76">
        <f t="shared" si="0"/>
        <v>12</v>
      </c>
      <c r="EO56" s="76">
        <f t="shared" si="1"/>
        <v>0</v>
      </c>
      <c r="EP56" s="76" t="b">
        <f t="shared" si="2"/>
        <v>1</v>
      </c>
      <c r="EQ56" s="76" t="str">
        <f t="shared" si="3"/>
        <v/>
      </c>
      <c r="ER56" s="76" t="str">
        <f t="shared" si="8"/>
        <v>VIRTUAL</v>
      </c>
    </row>
    <row r="57" spans="1:148" hidden="1">
      <c r="A57" s="83"/>
      <c r="B57" s="119">
        <v>54</v>
      </c>
      <c r="C57" s="115" t="s">
        <v>226</v>
      </c>
      <c r="D57" s="112">
        <f>SUMIF('Planificación 2026-1'!W:W,C57,'Planificación 2026-1'!R:R)</f>
        <v>38</v>
      </c>
      <c r="E57" s="114" t="s">
        <v>170</v>
      </c>
      <c r="F57" s="115" t="s">
        <v>171</v>
      </c>
      <c r="G57" s="115" t="s">
        <v>13</v>
      </c>
      <c r="H57" s="115" t="s">
        <v>127</v>
      </c>
      <c r="I57" s="107" t="str">
        <f>IF(SUM(COUNTIFS('Planificación 2026-1'!F:F,"PRINCIPAL",'Planificación 2026-1'!W:W,C57,'Planificación 2026-1'!H:H,"AF"))&gt;0,"P01"," ")</f>
        <v xml:space="preserve"> </v>
      </c>
      <c r="J57" s="108" t="str">
        <f>IF(SUM(COUNTIFS('Planificación 2026-1'!F:F,"PRINCIPAL",'Planificación 2026-1'!W:W,C57,'Planificación 2026-1'!H:H,"EN"))&gt;0,"P02"," ")</f>
        <v xml:space="preserve"> </v>
      </c>
      <c r="K57" s="108" t="str">
        <f>IF(SUM(COUNTIFS('Planificación 2026-1'!F:F,"PRINCIPAL",'Planificación 2026-1'!W:W,C57,'Planificación 2026-1'!H:H,"IS"))&gt;0,"P03"," ")</f>
        <v xml:space="preserve"> </v>
      </c>
      <c r="L57" s="108" t="str">
        <f>IF(SUM(COUNTIFS('Planificación 2026-1'!F:F,"PRINCIPAL",'Planificación 2026-1'!W:W,C57,'Planificación 2026-1'!H:H,"PS"))&gt;0,"P04"," ")</f>
        <v xml:space="preserve"> </v>
      </c>
      <c r="M57" s="108"/>
      <c r="N57" s="108" t="str">
        <f>IF(SUM(COUNTIFS('Planificación 2026-1'!F:F,"PRINCIPAL",'Planificación 2026-1'!W:W,C57,'Planificación 2026-1'!H:H,"IN"))&gt;0,"P06"," ")</f>
        <v xml:space="preserve"> </v>
      </c>
      <c r="O57" s="108" t="str">
        <f>IF(SUM(COUNTIFS('Planificación 2026-1'!F:F,"PRINCIPAL",'Planificación 2026-1'!W:W,C57,'Planificación 2026-1'!H:H,"CA"))&gt;0,"P07"," ")</f>
        <v xml:space="preserve"> </v>
      </c>
      <c r="P57" s="108" t="str">
        <f>IF(SUM(COUNTIFS('Planificación 2026-1'!F:F,"PRINCIPAL",'Planificación 2026-1'!W:W,C57,'Planificación 2026-1'!H:H,"DE"))&gt;0,"P08"," ")</f>
        <v>P08</v>
      </c>
      <c r="Q57" s="108" t="str">
        <f>IF(SUM(COUNTIFS('Planificación 2026-1'!F:F,"PRINCIPAL",'Planificación 2026-1'!W:W,C57,'Planificación 2026-1'!H:H,"OB"))&gt;0,"P09"," ")</f>
        <v xml:space="preserve"> </v>
      </c>
      <c r="R57" s="108" t="str">
        <f>IF(SUM(COUNTIFS('Planificación 2026-1'!F:F,"PRINCIPAL",'Planificación 2026-1'!W:W,C57,'Planificación 2026-1'!H:H,"MH"))&gt;0,"P31"," ")</f>
        <v xml:space="preserve"> </v>
      </c>
      <c r="S57" s="108" t="str">
        <f>IF(SUM(COUNTIFS('Planificación 2026-1'!F:F,"PRINCIPAL",'Planificación 2026-1'!W:W,C57,'Planificación 2026-1'!H:H,"IC"))&gt;0,"P32"," ")</f>
        <v xml:space="preserve"> </v>
      </c>
      <c r="T57" s="108" t="str">
        <f>IF(SUM(COUNTIFS('Planificación 2026-1'!F:F,"PRINCIPAL",'Planificación 2026-1'!W:W,C57,'Planificación 2026-1'!H:H,"AR"))&gt;0,"P34"," ")</f>
        <v xml:space="preserve"> </v>
      </c>
      <c r="U57" s="108" t="str">
        <f>IF(SUM(COUNTIFS('Planificación 2026-1'!F:F,"PRINCIPAL",'Planificación 2026-1'!W:W,C57,'Planificación 2026-1'!H:H,"T1"))&gt;0,"P35"," ")</f>
        <v xml:space="preserve"> </v>
      </c>
      <c r="V57" s="108" t="str">
        <f>IF(SUM(COUNTIFS('Planificación 2026-1'!F:F,"PRINCIPAL",'Planificación 2026-1'!W:W,C57,'Planificación 2026-1'!H:H,"T3"))&gt;0,"P36"," ")</f>
        <v xml:space="preserve"> </v>
      </c>
      <c r="W57" s="108" t="str">
        <f>IF(SUM(COUNTIFS('Planificación 2026-1'!F:F,"PRINCIPAL",'Planificación 2026-1'!W:W,C57,'Planificación 2026-1'!H:H,"T2"))&gt;0,"P37"," ")</f>
        <v xml:space="preserve"> </v>
      </c>
      <c r="X57" s="108" t="str">
        <f>IF(SUM(COUNTIFS('Planificación 2026-1'!F:F,"PRINCIPAL",'Planificación 2026-1'!W:W,C57,'Planificación 2026-1'!H:H,"AE"))&gt;0,"P38"," ")</f>
        <v xml:space="preserve"> </v>
      </c>
      <c r="Y57" s="108" t="str">
        <f>IF(SUM(COUNTIFS('Planificación 2026-1'!F:F,"PRINCIPAL",'Planificación 2026-1'!W:W,C57,'Planificación 2026-1'!H:H,"T4"))&gt;0,"P55"," ")</f>
        <v xml:space="preserve"> </v>
      </c>
      <c r="Z57" s="108" t="str">
        <f>IF(SUM(COUNTIFS('Planificación 2026-1'!F:F,"FILIAL",'Planificación 2026-1'!W:W,C57,'Planificación 2026-1'!H:H,"AF"))&gt;0," P01"," ")</f>
        <v xml:space="preserve"> </v>
      </c>
      <c r="AA57" s="108" t="str">
        <f>IF(SUM(COUNTIFS('Planificación 2026-1'!F:F,"FILIAL",'Planificación 2026-1'!W:W,C57,'Planificación 2026-1'!H:H,"EN"))&gt;0,"P02"," ")</f>
        <v xml:space="preserve"> </v>
      </c>
      <c r="AB57" s="108" t="str">
        <f>IF(SUM(COUNTIFS('Planificación 2026-1'!F:F,"FILIAL",'Planificación 2026-1'!W:W,C57,'Planificación 2026-1'!H:H,"IS"))&gt;0,"P03"," ")</f>
        <v xml:space="preserve"> </v>
      </c>
      <c r="AC57" s="108" t="str">
        <f>IF(SUM(COUNTIFS('Planificación 2026-1'!F:F,"FILIAL",'Planificación 2026-1'!W:W,C57,'Planificación 2026-1'!H:H,"PS"))&gt;0,"P04"," ")</f>
        <v xml:space="preserve"> </v>
      </c>
      <c r="AD57" s="108"/>
      <c r="AE57" s="108" t="str">
        <f>IF(SUM(COUNTIFS('Planificación 2026-1'!F:F,"FILIAL",'Planificación 2026-1'!W:W,C57,'Planificación 2026-1'!H:H,"IN"))&gt;0,"P06"," ")</f>
        <v xml:space="preserve"> </v>
      </c>
      <c r="AF57" s="108" t="str">
        <f>IF(SUM(COUNTIFS('Planificación 2026-1'!F:F,"FILIAL",'Planificación 2026-1'!W:W,C57,'Planificación 2026-1'!H:H,"CA"))&gt;0,"P07"," ")</f>
        <v xml:space="preserve"> </v>
      </c>
      <c r="AG57" s="108" t="str">
        <f>IF(SUM(COUNTIFS('Planificación 2026-1'!F:F,"FILIAL",'Planificación 2026-1'!W:W,C57,'Planificación 2026-1'!H:H,"DE"))&gt;0,"P08"," ")</f>
        <v>P08</v>
      </c>
      <c r="AH57" s="108" t="str">
        <f>IF(SUM(COUNTIFS('Planificación 2026-1'!F:F,"FILIAL",'Planificación 2026-1'!W:W,C57,'Planificación 2026-1'!H:H,"OB"))&gt;0,"P09"," ")</f>
        <v xml:space="preserve"> </v>
      </c>
      <c r="AI57" s="108" t="str">
        <f>IF(SUM(COUNTIFS('Planificación 2026-1'!F:F,"FILIAL",'Planificación 2026-1'!W:W,C57,'Planificación 2026-1'!H:H,"MH"))&gt;0,"P31"," ")</f>
        <v xml:space="preserve"> </v>
      </c>
      <c r="AJ57" s="108" t="str">
        <f>IF(SUM(COUNTIFS('Planificación 2026-1'!F:F,"FILIAL",'Planificación 2026-1'!W:W,C57,'Planificación 2026-1'!H:H,"IC"))&gt;0,"P32"," ")</f>
        <v xml:space="preserve"> </v>
      </c>
      <c r="AK57" s="108" t="str">
        <f>IF(SUM(COUNTIFS('Planificación 2026-1'!F:F,"FILIAL",'Planificación 2026-1'!W:W,C57,'Planificación 2026-1'!H:H,"AR"))&gt;0,"P34"," ")</f>
        <v xml:space="preserve"> </v>
      </c>
      <c r="AL57" s="108" t="str">
        <f>IF(SUM(COUNTIFS('Planificación 2026-1'!F:F,"FILIAL",'Planificación 2026-1'!W:W,C57,'Planificación 2026-1'!H:H,"T1"))&gt;0,"P35"," ")</f>
        <v xml:space="preserve"> </v>
      </c>
      <c r="AM57" s="108" t="str">
        <f>IF(SUM(COUNTIFS('Planificación 2026-1'!F:F,"FILIAL",'Planificación 2026-1'!W:W,C57,'Planificación 2026-1'!H:H,"T3"))&gt;0,"P36"," ")</f>
        <v xml:space="preserve"> </v>
      </c>
      <c r="AN57" s="108" t="str">
        <f>IF(SUM(COUNTIFS('Planificación 2026-1'!F:F,"FILIAL",'Planificación 2026-1'!W:W,C57,'Planificación 2026-1'!H:H,"T2"))&gt;0,"P37"," ")</f>
        <v xml:space="preserve"> </v>
      </c>
      <c r="AO57" s="108" t="str">
        <f>IF(SUM(COUNTIFS('Planificación 2026-1'!F:F,"FILIAL",'Planificación 2026-1'!W:W,C57,'Planificación 2026-1'!H:H,"AE"))&gt;0,"P38"," ")</f>
        <v xml:space="preserve"> </v>
      </c>
      <c r="AP57" s="108" t="str">
        <f>IF(SUM(COUNTIFS('Planificación 2026-1'!F:F,"FILIAL",'Planificación 2026-1'!W:W,C57,'Planificación 2026-1'!H:H,"T4"))&gt;0,"P55"," ")</f>
        <v xml:space="preserve"> </v>
      </c>
      <c r="AQ57" s="108" t="str">
        <f>IF(SUM(COUNTIFS('Planificación 2026-1'!F:F,"SUNAMPE",'Planificación 2026-1'!W:W,C57,'Planificación 2026-1'!H:H,"AF"))&gt;0," P01"," ")</f>
        <v xml:space="preserve"> </v>
      </c>
      <c r="AR57" s="108" t="str">
        <f>IF(SUM(COUNTIFS('Planificación 2026-1'!F:F,"SUNAMPE",'Planificación 2026-1'!W:W,C57,'Planificación 2026-1'!H:H,"EN"))&gt;0,"P02"," ")</f>
        <v xml:space="preserve"> </v>
      </c>
      <c r="AS57" s="108" t="str">
        <f>IF(SUM(COUNTIFS('Planificación 2026-1'!F:F,"SUNAMPE",'Planificación 2026-1'!W:W,C57,'Planificación 2026-1'!H:H,"IS"))&gt;0,"P03"," ")</f>
        <v xml:space="preserve"> </v>
      </c>
      <c r="AT57" s="108" t="str">
        <f>IF(SUM(COUNTIFS('Planificación 2026-1'!F:F,"SUNAMPE",'Planificación 2026-1'!W:W,C57,'Planificación 2026-1'!H:H,"PS"))&gt;0,"P04"," ")</f>
        <v xml:space="preserve"> </v>
      </c>
      <c r="AU57" s="108"/>
      <c r="AV57" s="108" t="str">
        <f>IF(SUM(COUNTIFS('Planificación 2026-1'!F:F,"SUNAMPE",'Planificación 2026-1'!W:W,C57,'Planificación 2026-1'!H:H,"IN"))&gt;0,"P06"," ")</f>
        <v xml:space="preserve"> </v>
      </c>
      <c r="AW57" s="108" t="str">
        <f>IF(SUM(COUNTIFS('Planificación 2026-1'!F:F,"SUNAMPE",'Planificación 2026-1'!W:W,C57,'Planificación 2026-1'!H:H,"CA"))&gt;0,"P07"," ")</f>
        <v xml:space="preserve"> </v>
      </c>
      <c r="AX57" s="108" t="str">
        <f>IF(SUM(COUNTIFS('Planificación 2026-1'!F:F,"SUNAMPE",'Planificación 2026-1'!W:W,C57,'Planificación 2026-1'!H:H,"DE"))&gt;0,"P08"," ")</f>
        <v xml:space="preserve"> </v>
      </c>
      <c r="AY57" s="108" t="str">
        <f>IF(SUM(COUNTIFS('Planificación 2026-1'!F:F,"SUNAMPE",'Planificación 2026-1'!W:W,C57,'Planificación 2026-1'!H:H,"OB"))&gt;0,"P09"," ")</f>
        <v xml:space="preserve"> </v>
      </c>
      <c r="AZ57" s="108" t="str">
        <f>IF(SUM(COUNTIFS('Planificación 2026-1'!F:F,"SUNAMPE",'Planificación 2026-1'!W:W,C57,'Planificación 2026-1'!H:H,"MH"))&gt;0,"P31"," ")</f>
        <v xml:space="preserve"> </v>
      </c>
      <c r="BA57" s="108" t="str">
        <f>IF(SUM(COUNTIFS('Planificación 2026-1'!F:F,"SUNAMPE",'Planificación 2026-1'!W:W,C57,'Planificación 2026-1'!H:H,"IC"))&gt;0,"P32"," ")</f>
        <v xml:space="preserve"> </v>
      </c>
      <c r="BB57" s="108" t="str">
        <f>IF(SUM(COUNTIFS('Planificación 2026-1'!F:F,"SUNAMPE",'Planificación 2026-1'!W:W,C57,'Planificación 2026-1'!H:H,"AR"))&gt;0,"P34"," ")</f>
        <v xml:space="preserve"> </v>
      </c>
      <c r="BC57" s="108" t="str">
        <f>IF(SUM(COUNTIFS('Planificación 2026-1'!F:F,"SUNAMPE",'Planificación 2026-1'!W:W,C57,'Planificación 2026-1'!H:H,"T1"))&gt;0,"P35"," ")</f>
        <v xml:space="preserve"> </v>
      </c>
      <c r="BD57" s="108" t="str">
        <f>IF(SUM(COUNTIFS('Planificación 2026-1'!F:F,"SUNAMPE",'Planificación 2026-1'!W:W,C57,'Planificación 2026-1'!H:H,"T3"))&gt;0,"P36"," ")</f>
        <v xml:space="preserve"> </v>
      </c>
      <c r="BE57" s="108" t="str">
        <f>IF(SUM(COUNTIFS('Planificación 2026-1'!F:F,"SUNAMPE",'Planificación 2026-1'!W:W,C57,'Planificación 2026-1'!H:H,"T2"))&gt;0,"P37"," ")</f>
        <v xml:space="preserve"> </v>
      </c>
      <c r="BF57" s="108" t="str">
        <f>IF(SUM(COUNTIFS('Planificación 2026-1'!F:F,"SUNAMPE",'Planificación 2026-1'!W:W,C57,'Planificación 2026-1'!H:H,"AE"))&gt;0,"P38"," ")</f>
        <v xml:space="preserve"> </v>
      </c>
      <c r="BG57" s="108" t="str">
        <f>IF(SUM(COUNTIFS('Planificación 2026-1'!F:F,"SUNAMPE",'Planificación 2026-1'!W:W,C57,'Planificación 2026-1'!H:H,"T4"))&gt;0,"P55"," ")</f>
        <v xml:space="preserve"> </v>
      </c>
      <c r="BH57" s="108" t="str">
        <f>IF(SUM(COUNTIFS('Planificación 2026-1'!F:F,"HUAURA",'Planificación 2026-1'!W:W,C57,'Planificación 2026-1'!H:H,"AF"))&gt;0," P01"," ")</f>
        <v xml:space="preserve"> </v>
      </c>
      <c r="BI57" s="108" t="str">
        <f>IF(SUM(COUNTIFS('Planificación 2026-1'!F:F,"HUAURA",'Planificación 2026-1'!W:W,C57,'Planificación 2026-1'!H:H,"EN"))&gt;0,"P02"," ")</f>
        <v xml:space="preserve"> </v>
      </c>
      <c r="BJ57" s="108" t="str">
        <f>IF(SUM(COUNTIFS('Planificación 2026-1'!F:F,"HUAURA",'Planificación 2026-1'!W:W,C57,'Planificación 2026-1'!H:H,"IS"))&gt;0,"P03"," ")</f>
        <v xml:space="preserve"> </v>
      </c>
      <c r="BK57" s="108" t="str">
        <f>IF(SUM(COUNTIFS('Planificación 2026-1'!F:F,"HUAURA",'Planificación 2026-1'!W:W,C57,'Planificación 2026-1'!H:H,"PS"))&gt;0,"P04"," ")</f>
        <v xml:space="preserve"> </v>
      </c>
      <c r="BL57" s="108"/>
      <c r="BM57" s="108" t="str">
        <f>IF(SUM(COUNTIFS('Planificación 2026-1'!F:F,"HUAURA",'Planificación 2026-1'!W:W,C57,'Planificación 2026-1'!H:H,"IN"))&gt;0,"P06"," ")</f>
        <v xml:space="preserve"> </v>
      </c>
      <c r="BN57" s="108" t="str">
        <f>IF(SUM(COUNTIFS('Planificación 2026-1'!F:F,"HUAURA",'Planificación 2026-1'!W:W,C57,'Planificación 2026-1'!H:H,"CA"))&gt;0,"P07"," ")</f>
        <v xml:space="preserve"> </v>
      </c>
      <c r="BO57" s="108" t="str">
        <f>IF(SUM(COUNTIFS('Planificación 2026-1'!F:F,"HUAURA",'Planificación 2026-1'!W:W,C57,'Planificación 2026-1'!H:H,"DE"))&gt;0,"P08"," ")</f>
        <v>P08</v>
      </c>
      <c r="BP57" s="108" t="str">
        <f>IF(SUM(COUNTIFS('Planificación 2026-1'!F:F,"HUAURA",'Planificación 2026-1'!W:W,C57,'Planificación 2026-1'!H:H,"OB"))&gt;0,"P09"," ")</f>
        <v xml:space="preserve"> </v>
      </c>
      <c r="BQ57" s="108" t="str">
        <f>IF(SUM(COUNTIFS('Planificación 2026-1'!F:F,"HUAURA",'Planificación 2026-1'!W:W,C57,'Planificación 2026-1'!H:H,"MH"))&gt;0,"P31"," ")</f>
        <v xml:space="preserve"> </v>
      </c>
      <c r="BR57" s="108" t="str">
        <f>IF(SUM(COUNTIFS('Planificación 2026-1'!F:F,"HUAURA",'Planificación 2026-1'!W:W,C57,'Planificación 2026-1'!H:H,"IC"))&gt;0,"P32"," ")</f>
        <v xml:space="preserve"> </v>
      </c>
      <c r="BS57" s="108" t="str">
        <f>IF(SUM(COUNTIFS('Planificación 2026-1'!F:F,"HUAURA",'Planificación 2026-1'!W:W,C57,'Planificación 2026-1'!H:H,"AR"))&gt;0,"P34"," ")</f>
        <v xml:space="preserve"> </v>
      </c>
      <c r="BT57" s="108" t="str">
        <f>IF(SUM(COUNTIFS('Planificación 2026-1'!F:F,"HUAURA",'Planificación 2026-1'!W:W,C57,'Planificación 2026-1'!H:H,"T1"))&gt;0,"P35"," ")</f>
        <v xml:space="preserve"> </v>
      </c>
      <c r="BU57" s="108" t="str">
        <f>IF(SUM(COUNTIFS('Planificación 2026-1'!F:F,"HUAURA",'Planificación 2026-1'!W:W,C57,'Planificación 2026-1'!H:H,"T3"))&gt;0,"P36"," ")</f>
        <v xml:space="preserve"> </v>
      </c>
      <c r="BV57" s="108" t="str">
        <f>IF(SUM(COUNTIFS('Planificación 2026-1'!F:F,"HUAURA",'Planificación 2026-1'!W:W,C57,'Planificación 2026-1'!H:H,"T2"))&gt;0,"P37"," ")</f>
        <v xml:space="preserve"> </v>
      </c>
      <c r="BW57" s="108" t="str">
        <f>IF(SUM(COUNTIFS('Planificación 2026-1'!F:F,"HUAURA",'Planificación 2026-1'!W:W,C57,'Planificación 2026-1'!H:H,"AE"))&gt;0,"P38"," ")</f>
        <v xml:space="preserve"> </v>
      </c>
      <c r="BX57" s="108" t="str">
        <f>IF(SUM(COUNTIFS('Planificación 2026-1'!F:F,"HUAURA",'Planificación 2026-1'!W:W,C57,'Planificación 2026-1'!H:H,"T4"))&gt;0,"P55"," ")</f>
        <v xml:space="preserve"> </v>
      </c>
      <c r="BY57" s="109">
        <f>SUMIFS('Planificación 2026-1'!R:R,'Planificación 2026-1'!W:W,C57,'Planificación 2026-1'!H:H,"AF",'Planificación 2026-1'!I:I,"&gt;2")</f>
        <v>0</v>
      </c>
      <c r="BZ57" s="109">
        <f>SUMIFS('Planificación 2026-1'!R:R,'Planificación 2026-1'!W:W,C57,'Planificación 2026-1'!H:H,"EN",'Planificación 2026-1'!I:I,"&gt;2")</f>
        <v>0</v>
      </c>
      <c r="CA57" s="109">
        <f>SUMIFS('Planificación 2026-1'!R:R,'Planificación 2026-1'!W:W,C57,'Planificación 2026-1'!H:H,"IS",'Planificación 2026-1'!I:I,"&gt;2")</f>
        <v>0</v>
      </c>
      <c r="CB57" s="109">
        <f>SUMIFS('Planificación 2026-1'!R:R,'Planificación 2026-1'!W:W,C57,'Planificación 2026-1'!H:H,"PS",'Planificación 2026-1'!I:I,"&gt;2")</f>
        <v>0</v>
      </c>
      <c r="CC57" s="109">
        <f>SUMIFS('Planificación 2026-1'!R:R,'Planificación 2026-1'!W:W,C57,'Planificación 2026-1'!H:H,"IN",'Planificación 2026-1'!I:I,"&gt;2")</f>
        <v>0</v>
      </c>
      <c r="CD57" s="109">
        <f>SUMIFS('Planificación 2026-1'!R:R,'Planificación 2026-1'!W:W,C57,'Planificación 2026-1'!H:H,"CA",'Planificación 2026-1'!I:I,"&gt;2")</f>
        <v>0</v>
      </c>
      <c r="CE57" s="109">
        <f>SUMIFS('Planificación 2026-1'!R:R,'Planificación 2026-1'!W:W,C57,'Planificación 2026-1'!H:H,"DE",'Planificación 2026-1'!I:I,"&gt;2")</f>
        <v>38</v>
      </c>
      <c r="CF57" s="109">
        <f>SUMIFS('Planificación 2026-1'!R:R,'Planificación 2026-1'!W:W,C57,'Planificación 2026-1'!H:H,"OB",'Planificación 2026-1'!I:I,"&gt;2")</f>
        <v>0</v>
      </c>
      <c r="CG57" s="109">
        <f>SUMIFS('Planificación 2026-1'!R:R,'Planificación 2026-1'!W:W,C57,'Planificación 2026-1'!H:H,"MH",'Planificación 2026-1'!I:I,"&gt;2")</f>
        <v>0</v>
      </c>
      <c r="CH57" s="109">
        <f>SUMIFS('Planificación 2026-1'!R:R,'Planificación 2026-1'!W:W,C57,'Planificación 2026-1'!H:H,"IC",'Planificación 2026-1'!I:I,"&gt;2")</f>
        <v>0</v>
      </c>
      <c r="CI57" s="109">
        <f>SUMIFS('Planificación 2026-1'!R:R,'Planificación 2026-1'!W:W,C57,'Planificación 2026-1'!H:H,"AR",'Planificación 2026-1'!I:I,"&gt;2")</f>
        <v>0</v>
      </c>
      <c r="CJ57" s="109">
        <f>SUMIFS('Planificación 2026-1'!R:R,'Planificación 2026-1'!W:W,C57,'Planificación 2026-1'!H:H,"T1",'Planificación 2026-1'!I:I,"&gt;2")</f>
        <v>0</v>
      </c>
      <c r="CK57" s="109">
        <f>SUMIFS('Planificación 2026-1'!R:R,'Planificación 2026-1'!W:W,C57,'Planificación 2026-1'!H:H,"T3",'Planificación 2026-1'!I:I,"&gt;2")</f>
        <v>0</v>
      </c>
      <c r="CL57" s="109">
        <f>SUMIFS('Planificación 2026-1'!R:R,'Planificación 2026-1'!W:W,C57,'Planificación 2026-1'!H:H,"T2",'Planificación 2026-1'!I:I,"&gt;2")</f>
        <v>0</v>
      </c>
      <c r="CM57" s="109">
        <f>SUMIFS('Planificación 2026-1'!R:R,'Planificación 2026-1'!W:W,C57,'Planificación 2026-1'!H:H,"AE",'Planificación 2026-1'!I:I,"&gt;2")</f>
        <v>0</v>
      </c>
      <c r="CN57" s="109">
        <f>SUMIFS('Planificación 2026-1'!R:R,'Planificación 2026-1'!W:W,C57,'Planificación 2026-1'!H:H,"T4",'Planificación 2026-1'!I:I,"&gt;2")</f>
        <v>0</v>
      </c>
      <c r="CO57" s="109">
        <f>SUMIFS('Planificación 2026-1'!R:R,'Planificación 2026-1'!W:W,C57,'Planificación 2026-1'!H:H,"AF",'Planificación 2026-1'!I:I,"&lt;3")</f>
        <v>0</v>
      </c>
      <c r="CP57" s="109">
        <f>SUMIFS('Planificación 2026-1'!R:R,'Planificación 2026-1'!W:W,C57,'Planificación 2026-1'!H:H,"EN",'Planificación 2026-1'!I:I,"&lt;3")</f>
        <v>0</v>
      </c>
      <c r="CQ57" s="109">
        <f>SUMIFS('Planificación 2026-1'!R:R,'Planificación 2026-1'!W:W,C57,'Planificación 2026-1'!H:H,"IS",'Planificación 2026-1'!I:I,"&lt;3")</f>
        <v>0</v>
      </c>
      <c r="CR57" s="109">
        <f>SUMIFS('Planificación 2026-1'!R:R,'Planificación 2026-1'!W:W,C57,'Planificación 2026-1'!H:H,"PS",'Planificación 2026-1'!I:I,"&lt;3")</f>
        <v>0</v>
      </c>
      <c r="CS57" s="109">
        <f>SUMIFS('Planificación 2026-1'!R:R,'Planificación 2026-1'!W:W,C57,'Planificación 2026-1'!H:H,"IN",'Planificación 2026-1'!I:I,"&lt;3")</f>
        <v>0</v>
      </c>
      <c r="CT57" s="109">
        <f>SUMIFS('Planificación 2026-1'!R:R,'Planificación 2026-1'!W:W,C57,'Planificación 2026-1'!H:H,"CA",'Planificación 2026-1'!I:I,"&lt;3")</f>
        <v>0</v>
      </c>
      <c r="CU57" s="109">
        <f>SUMIFS('Planificación 2026-1'!R:R,'Planificación 2026-1'!W:W,C57,'Planificación 2026-1'!H:H,"DE",'Planificación 2026-1'!I:I,"&lt;3")</f>
        <v>0</v>
      </c>
      <c r="CV57" s="109">
        <f>SUMIFS('Planificación 2026-1'!R:R,'Planificación 2026-1'!W:W,C57,'Planificación 2026-1'!H:H,"OB",'Planificación 2026-1'!I:I,"&lt;3")</f>
        <v>0</v>
      </c>
      <c r="CW57" s="109">
        <f>SUMIFS('Planificación 2026-1'!R:R,'Planificación 2026-1'!W:W,C57,'Planificación 2026-1'!H:H,"MH",'Planificación 2026-1'!I:I,"&lt;3")</f>
        <v>0</v>
      </c>
      <c r="CX57" s="109">
        <f>SUMIFS('Planificación 2026-1'!R:R,'Planificación 2026-1'!W:W,C57,'Planificación 2026-1'!H:H,"IC",'Planificación 2026-1'!I:I,"&lt;3")</f>
        <v>0</v>
      </c>
      <c r="CY57" s="109">
        <f>SUMIFS('Planificación 2026-1'!R:R,'Planificación 2026-1'!W:W,C57,'Planificación 2026-1'!H:H,"AR",'Planificación 2026-1'!I:I,"&lt;3")</f>
        <v>0</v>
      </c>
      <c r="CZ57" s="109">
        <f>SUMIFS('Planificación 2026-1'!R:R,'Planificación 2026-1'!W:W,C57,'Planificación 2026-1'!H:H,"T1",'Planificación 2026-1'!I:I,"&lt;3")</f>
        <v>0</v>
      </c>
      <c r="DA57" s="109">
        <f>SUMIFS('Planificación 2026-1'!R:R,'Planificación 2026-1'!W:W,C57,'Planificación 2026-1'!H:H,"T3",'Planificación 2026-1'!I:I,"&lt;3")</f>
        <v>0</v>
      </c>
      <c r="DB57" s="109">
        <f>SUMIFS('Planificación 2026-1'!R:R,'Planificación 2026-1'!W:W,C57,'Planificación 2026-1'!H:H,"T2",'Planificación 2026-1'!I:I,"&lt;3")</f>
        <v>0</v>
      </c>
      <c r="DC57" s="109">
        <f>SUMIFS('Planificación 2026-1'!R:R,'Planificación 2026-1'!W:W,C57,'Planificación 2026-1'!H:H,"AE",'Planificación 2026-1'!I:I,"&lt;3")</f>
        <v>0</v>
      </c>
      <c r="DD57" s="109">
        <f>SUMIFS('Planificación 2026-1'!R:R,'Planificación 2026-1'!W:W,C57,'Planificación 2026-1'!H:H,"T4",'Planificación 2026-1'!I:I,"&lt;3")</f>
        <v>0</v>
      </c>
      <c r="DE57" s="108" t="str">
        <f t="shared" si="4"/>
        <v>P08</v>
      </c>
      <c r="DF57" s="41">
        <f>IF(C57="","",SUMIFS('Planificación 2026-1'!R:R,'Planificación 2026-1'!W:W,C57,'Planificación 2026-1'!F:F,"PRINCIPAL",'Planificación 2026-1'!X:X,"VIRTUAL"))</f>
        <v>9</v>
      </c>
      <c r="DG57" s="41">
        <f>IF(C57="","",SUMIFS('Planificación 2026-1'!R:R,'Planificación 2026-1'!W:W,C57,'Planificación 2026-1'!F:F,"PRINCIPAL",'Planificación 2026-1'!X:X,"PRESENCIAL"))</f>
        <v>0</v>
      </c>
      <c r="DH57" s="41">
        <f>IF(C57="","",SUMIFS('Planificación 2026-1'!R:R,'Planificación 2026-1'!W:W,C57,'Planificación 2026-1'!F:F,"PRINCIPAL",'Planificación 2026-1'!X:X,"HIBRIDO PRESENCIAL"))</f>
        <v>0</v>
      </c>
      <c r="DI57" s="108" t="str">
        <f t="shared" si="5"/>
        <v>P08</v>
      </c>
      <c r="DJ57" s="108">
        <f>IF(C57="","",SUMIFS('Planificación 2026-1'!R:R,'Planificación 2026-1'!W:W,C57,'Planificación 2026-1'!F:F,"FILIAL",'Planificación 2026-1'!X:X,"VIRTUAL"))</f>
        <v>26</v>
      </c>
      <c r="DK57" s="110">
        <f>IF(C57="","",SUMIFS('Planificación 2026-1'!R:R,'Planificación 2026-1'!W:W,C57,'Planificación 2026-1'!F:F,"FILIAL",'Planificación 2026-1'!X:X,"PRESENCIAL"))</f>
        <v>0</v>
      </c>
      <c r="DL57" s="61">
        <f>IF(C57="","",SUMIFS('Planificación 2026-1'!R:R,'Planificación 2026-1'!W:W,C57,'Planificación 2026-1'!F:F,"FILIAL",'Planificación 2026-1'!X:X,"HIBRIDO PRESENCIAL"))</f>
        <v>0</v>
      </c>
      <c r="DM57" s="111" t="str">
        <f t="shared" si="6"/>
        <v/>
      </c>
      <c r="DN57" s="108">
        <f>IF(C57="","",SUMIFS('Planificación 2026-1'!R:R,'Planificación 2026-1'!W:W,C57,'Planificación 2026-1'!F:F,"SUNAMPE",'Planificación 2026-1'!X:X,"VIRTUAL"))</f>
        <v>0</v>
      </c>
      <c r="DO57" s="61">
        <f>IF(C57="","",SUMIFS('Planificación 2026-1'!R:R,'Planificación 2026-1'!W:W,C57,'Planificación 2026-1'!F:F,"SUNAMPE",'Planificación 2026-1'!X:X,"PRESENCIAL"))</f>
        <v>0</v>
      </c>
      <c r="DP57" s="111" t="str">
        <f t="shared" si="7"/>
        <v>P08</v>
      </c>
      <c r="DQ57" s="108">
        <f>IF(C57="","",SUMIFS('Planificación 2026-1'!R:R,'Planificación 2026-1'!W:W,C57,'Planificación 2026-1'!F:F,"HUAURA",'Planificación 2026-1'!X:X,"VIRTUAL"))</f>
        <v>3</v>
      </c>
      <c r="DR57" s="61">
        <f>IF(C57="","",SUMIFS('Planificación 2026-1'!R:R,'Planificación 2026-1'!W:W,C57,'Planificación 2026-1'!F:F,"HUAURA",'Planificación 2026-1'!X:X,"PRESENCIAL"))</f>
        <v>0</v>
      </c>
      <c r="DS57" s="76">
        <f>SUMIFS('Planificación 2026-1'!R:R,'Planificación 2026-1'!W:W,C57,'Planificación 2026-1'!F:F,"PRINCIPAL",'Planificación 2026-1'!X:X,"VIRTUAL",'Planificación 2026-1'!I:I,"&gt;2")</f>
        <v>9</v>
      </c>
      <c r="DT57" s="76">
        <f>SUMIFS('Planificación 2026-1'!R:R,'Planificación 2026-1'!W:W,C57,'Planificación 2026-1'!F:F,"PRINCIPAL",'Planificación 2026-1'!X:X,"&lt;&gt;VIRTUAL",'Planificación 2026-1'!I:I,"&gt;2")</f>
        <v>0</v>
      </c>
      <c r="DU57" s="76">
        <f>SUMIFS('Planificación 2026-1'!R:R,'Planificación 2026-1'!W:W,C57,'Planificación 2026-1'!F:F,"SUNAMPE",'Planificación 2026-1'!X:X,"VIRTUAL",'Planificación 2026-1'!I:I,"&gt;2")</f>
        <v>0</v>
      </c>
      <c r="DV57" s="76">
        <f>SUMIFS('Planificación 2026-1'!R:R,'Planificación 2026-1'!W:W,C57,'Planificación 2026-1'!F:F,"SUNAMPE",'Planificación 2026-1'!X:X,"&lt;&gt;VIRTUAL",'Planificación 2026-1'!I:I,"&gt;2")</f>
        <v>0</v>
      </c>
      <c r="DW57" s="76">
        <f>SUMIFS('Planificación 2026-1'!R:R,'Planificación 2026-1'!W:W,C57,'Planificación 2026-1'!F:F,"FILIAL",'Planificación 2026-1'!X:X,"VIRTUAL",'Planificación 2026-1'!I:I,"&gt;2")</f>
        <v>26</v>
      </c>
      <c r="DX57" s="76">
        <f>SUMIFS('Planificación 2026-1'!R:R,'Planificación 2026-1'!W:W,C57,'Planificación 2026-1'!F:F,"FILIAL",'Planificación 2026-1'!X:X,"&lt;&gt;VIRTUAL",'Planificación 2026-1'!I:I,"&gt;2")</f>
        <v>0</v>
      </c>
      <c r="DY57" s="76">
        <f>SUMIFS('Planificación 2026-1'!R:R,'Planificación 2026-1'!W:W,C57,'Planificación 2026-1'!F:F,"PORUMA",'Planificación 2026-1'!X:X,"VIRTUAL",'Planificación 2026-1'!I:I,"&gt;2")</f>
        <v>0</v>
      </c>
      <c r="DZ57" s="76">
        <f>SUMIFS('Planificación 2026-1'!R:R,'Planificación 2026-1'!W:W,C57,'Planificación 2026-1'!F:F,"PORUMA",'Planificación 2026-1'!X:X,"&lt;&gt;VIRTUAL",'Planificación 2026-1'!I:I,"&gt;2")</f>
        <v>0</v>
      </c>
      <c r="EA57" s="76">
        <f>SUMIFS('Planificación 2026-1'!R:R,'Planificación 2026-1'!W:W,C57,'Planificación 2026-1'!F:F,"HUAURA",'Planificación 2026-1'!X:X,"VIRTUAL",'Planificación 2026-1'!I:I,"&gt;2")</f>
        <v>3</v>
      </c>
      <c r="EB57" s="76">
        <f>SUMIFS('Planificación 2026-1'!R:R,'Planificación 2026-1'!W:W,C57,'Planificación 2026-1'!F:F,"HUAURA",'Planificación 2026-1'!X:X,"&lt;&gt;VIRTUAL",'Planificación 2026-1'!I:I,"&gt;2")</f>
        <v>0</v>
      </c>
      <c r="EC57" s="76">
        <f>SUMIFS('Planificación 2026-1'!R:R,'Planificación 2026-1'!W:W,C57,'Planificación 2026-1'!F:F,"PRINCIPAL",'Planificación 2026-1'!X:X,"VIRTUAL",'Planificación 2026-1'!I:I,"&lt;3")</f>
        <v>0</v>
      </c>
      <c r="ED57" s="76">
        <f>SUMIFS('Planificación 2026-1'!R:R,'Planificación 2026-1'!W:W,C57,'Planificación 2026-1'!F:F,"PRINCIPAL",'Planificación 2026-1'!X:X,"&lt;&gt;VIRTUAL",'Planificación 2026-1'!I:I,"&lt;3")</f>
        <v>0</v>
      </c>
      <c r="EE57" s="76">
        <f>SUMIFS('Planificación 2026-1'!R:R,'Planificación 2026-1'!W:W,C57,'Planificación 2026-1'!F:F,"SUNAMPE",'Planificación 2026-1'!X:X,"VIRTUAL",'Planificación 2026-1'!I:I,"&lt;3")</f>
        <v>0</v>
      </c>
      <c r="EF57" s="76">
        <f>SUMIFS('Planificación 2026-1'!R:R,'Planificación 2026-1'!W:W,C57,'Planificación 2026-1'!F:F,"SUNAMPE",'Planificación 2026-1'!X:X,"&lt;&gt;VIRTUAL",'Planificación 2026-1'!I:I,"&lt;3")</f>
        <v>0</v>
      </c>
      <c r="EG57" s="76">
        <f>SUMIFS('Planificación 2026-1'!R:R,'Planificación 2026-1'!W:W,C57,'Planificación 2026-1'!F:F,"FILIAL",'Planificación 2026-1'!X:X,"VIRTUAL",'Planificación 2026-1'!I:I,"&lt;3")</f>
        <v>0</v>
      </c>
      <c r="EH57" s="76">
        <f>SUMIFS('Planificación 2026-1'!R:R,'Planificación 2026-1'!W:W,C57,'Planificación 2026-1'!F:F,"FILIAL",'Planificación 2026-1'!X:X,"&lt;&gt;VIRTUAL",'Planificación 2026-1'!I:I,"&lt;3")</f>
        <v>0</v>
      </c>
      <c r="EI57" s="76">
        <f>SUMIFS('Planificación 2026-1'!R:R,'Planificación 2026-1'!W:W,C57,'Planificación 2026-1'!F:F,"PORUMA",'Planificación 2026-1'!X:X,"VIRTUAL",'Planificación 2026-1'!I:I,"&lt;3")</f>
        <v>0</v>
      </c>
      <c r="EJ57" s="76">
        <f>SUMIFS('Planificación 2026-1'!R:R,'Planificación 2026-1'!W:W,C57,'Planificación 2026-1'!F:F,"PORUMA",'Planificación 2026-1'!X:X,"&lt;&gt;VIRTUAL",'Planificación 2026-1'!I:I,"&lt;3")</f>
        <v>0</v>
      </c>
      <c r="EK57" s="76">
        <f>SUMIFS('Planificación 2026-1'!R:R,'Planificación 2026-1'!W:W,C57,'Planificación 2026-1'!F:F,"HUAURA",'Planificación 2026-1'!X:X,"VIRTUAL",'Planificación 2026-1'!I:I,"&lt;3")</f>
        <v>0</v>
      </c>
      <c r="EL57" s="76">
        <f>SUMIFS('Planificación 2026-1'!R:R,'Planificación 2026-1'!W:W,C57,'Planificación 2026-1'!F:F,"HUAURA",'Planificación 2026-1'!X:X,"&lt;&gt;VIRTUAL",'Planificación 2026-1'!I:I,"&lt;3")</f>
        <v>0</v>
      </c>
      <c r="EM57" s="76"/>
      <c r="EN57" s="76">
        <f t="shared" si="0"/>
        <v>38</v>
      </c>
      <c r="EO57" s="76">
        <f t="shared" si="1"/>
        <v>0</v>
      </c>
      <c r="EP57" s="76" t="b">
        <f t="shared" si="2"/>
        <v>1</v>
      </c>
      <c r="EQ57" s="76" t="str">
        <f t="shared" si="3"/>
        <v/>
      </c>
      <c r="ER57" s="76" t="str">
        <f t="shared" si="8"/>
        <v>VIRTUAL</v>
      </c>
    </row>
    <row r="58" spans="1:148" hidden="1">
      <c r="A58" s="83"/>
      <c r="B58" s="119">
        <v>55</v>
      </c>
      <c r="C58" s="115" t="s">
        <v>227</v>
      </c>
      <c r="D58" s="112">
        <f>SUMIF('Planificación 2026-1'!W:W,C58,'Planificación 2026-1'!R:R)</f>
        <v>0</v>
      </c>
      <c r="E58" s="114" t="s">
        <v>170</v>
      </c>
      <c r="F58" s="115" t="s">
        <v>171</v>
      </c>
      <c r="G58" s="115" t="s">
        <v>13</v>
      </c>
      <c r="H58" s="115" t="s">
        <v>128</v>
      </c>
      <c r="I58" s="107" t="str">
        <f>IF(SUM(COUNTIFS('Planificación 2026-1'!F:F,"PRINCIPAL",'Planificación 2026-1'!W:W,C58,'Planificación 2026-1'!H:H,"AF"))&gt;0,"P01"," ")</f>
        <v xml:space="preserve"> </v>
      </c>
      <c r="J58" s="108" t="str">
        <f>IF(SUM(COUNTIFS('Planificación 2026-1'!F:F,"PRINCIPAL",'Planificación 2026-1'!W:W,C58,'Planificación 2026-1'!H:H,"EN"))&gt;0,"P02"," ")</f>
        <v xml:space="preserve"> </v>
      </c>
      <c r="K58" s="108" t="str">
        <f>IF(SUM(COUNTIFS('Planificación 2026-1'!F:F,"PRINCIPAL",'Planificación 2026-1'!W:W,C58,'Planificación 2026-1'!H:H,"IS"))&gt;0,"P03"," ")</f>
        <v xml:space="preserve"> </v>
      </c>
      <c r="L58" s="108" t="str">
        <f>IF(SUM(COUNTIFS('Planificación 2026-1'!F:F,"PRINCIPAL",'Planificación 2026-1'!W:W,C58,'Planificación 2026-1'!H:H,"PS"))&gt;0,"P04"," ")</f>
        <v xml:space="preserve"> </v>
      </c>
      <c r="M58" s="108"/>
      <c r="N58" s="108" t="str">
        <f>IF(SUM(COUNTIFS('Planificación 2026-1'!F:F,"PRINCIPAL",'Planificación 2026-1'!W:W,C58,'Planificación 2026-1'!H:H,"IN"))&gt;0,"P06"," ")</f>
        <v xml:space="preserve"> </v>
      </c>
      <c r="O58" s="108" t="str">
        <f>IF(SUM(COUNTIFS('Planificación 2026-1'!F:F,"PRINCIPAL",'Planificación 2026-1'!W:W,C58,'Planificación 2026-1'!H:H,"CA"))&gt;0,"P07"," ")</f>
        <v xml:space="preserve"> </v>
      </c>
      <c r="P58" s="108" t="str">
        <f>IF(SUM(COUNTIFS('Planificación 2026-1'!F:F,"PRINCIPAL",'Planificación 2026-1'!W:W,C58,'Planificación 2026-1'!H:H,"DE"))&gt;0,"P08"," ")</f>
        <v xml:space="preserve"> </v>
      </c>
      <c r="Q58" s="108" t="str">
        <f>IF(SUM(COUNTIFS('Planificación 2026-1'!F:F,"PRINCIPAL",'Planificación 2026-1'!W:W,C58,'Planificación 2026-1'!H:H,"OB"))&gt;0,"P09"," ")</f>
        <v xml:space="preserve"> </v>
      </c>
      <c r="R58" s="108" t="str">
        <f>IF(SUM(COUNTIFS('Planificación 2026-1'!F:F,"PRINCIPAL",'Planificación 2026-1'!W:W,C58,'Planificación 2026-1'!H:H,"MH"))&gt;0,"P31"," ")</f>
        <v xml:space="preserve"> </v>
      </c>
      <c r="S58" s="108" t="str">
        <f>IF(SUM(COUNTIFS('Planificación 2026-1'!F:F,"PRINCIPAL",'Planificación 2026-1'!W:W,C58,'Planificación 2026-1'!H:H,"IC"))&gt;0,"P32"," ")</f>
        <v xml:space="preserve"> </v>
      </c>
      <c r="T58" s="108" t="str">
        <f>IF(SUM(COUNTIFS('Planificación 2026-1'!F:F,"PRINCIPAL",'Planificación 2026-1'!W:W,C58,'Planificación 2026-1'!H:H,"AR"))&gt;0,"P34"," ")</f>
        <v xml:space="preserve"> </v>
      </c>
      <c r="U58" s="108" t="str">
        <f>IF(SUM(COUNTIFS('Planificación 2026-1'!F:F,"PRINCIPAL",'Planificación 2026-1'!W:W,C58,'Planificación 2026-1'!H:H,"T1"))&gt;0,"P35"," ")</f>
        <v xml:space="preserve"> </v>
      </c>
      <c r="V58" s="108" t="str">
        <f>IF(SUM(COUNTIFS('Planificación 2026-1'!F:F,"PRINCIPAL",'Planificación 2026-1'!W:W,C58,'Planificación 2026-1'!H:H,"T3"))&gt;0,"P36"," ")</f>
        <v xml:space="preserve"> </v>
      </c>
      <c r="W58" s="108" t="str">
        <f>IF(SUM(COUNTIFS('Planificación 2026-1'!F:F,"PRINCIPAL",'Planificación 2026-1'!W:W,C58,'Planificación 2026-1'!H:H,"T2"))&gt;0,"P37"," ")</f>
        <v xml:space="preserve"> </v>
      </c>
      <c r="X58" s="108" t="str">
        <f>IF(SUM(COUNTIFS('Planificación 2026-1'!F:F,"PRINCIPAL",'Planificación 2026-1'!W:W,C58,'Planificación 2026-1'!H:H,"AE"))&gt;0,"P38"," ")</f>
        <v xml:space="preserve"> </v>
      </c>
      <c r="Y58" s="108" t="str">
        <f>IF(SUM(COUNTIFS('Planificación 2026-1'!F:F,"PRINCIPAL",'Planificación 2026-1'!W:W,C58,'Planificación 2026-1'!H:H,"T4"))&gt;0,"P55"," ")</f>
        <v xml:space="preserve"> </v>
      </c>
      <c r="Z58" s="108" t="str">
        <f>IF(SUM(COUNTIFS('Planificación 2026-1'!F:F,"FILIAL",'Planificación 2026-1'!W:W,C58,'Planificación 2026-1'!H:H,"AF"))&gt;0," P01"," ")</f>
        <v xml:space="preserve"> </v>
      </c>
      <c r="AA58" s="108" t="str">
        <f>IF(SUM(COUNTIFS('Planificación 2026-1'!F:F,"FILIAL",'Planificación 2026-1'!W:W,C58,'Planificación 2026-1'!H:H,"EN"))&gt;0,"P02"," ")</f>
        <v xml:space="preserve"> </v>
      </c>
      <c r="AB58" s="108" t="str">
        <f>IF(SUM(COUNTIFS('Planificación 2026-1'!F:F,"FILIAL",'Planificación 2026-1'!W:W,C58,'Planificación 2026-1'!H:H,"IS"))&gt;0,"P03"," ")</f>
        <v xml:space="preserve"> </v>
      </c>
      <c r="AC58" s="108" t="str">
        <f>IF(SUM(COUNTIFS('Planificación 2026-1'!F:F,"FILIAL",'Planificación 2026-1'!W:W,C58,'Planificación 2026-1'!H:H,"PS"))&gt;0,"P04"," ")</f>
        <v xml:space="preserve"> </v>
      </c>
      <c r="AD58" s="108"/>
      <c r="AE58" s="108" t="str">
        <f>IF(SUM(COUNTIFS('Planificación 2026-1'!F:F,"FILIAL",'Planificación 2026-1'!W:W,C58,'Planificación 2026-1'!H:H,"IN"))&gt;0,"P06"," ")</f>
        <v xml:space="preserve"> </v>
      </c>
      <c r="AF58" s="108" t="str">
        <f>IF(SUM(COUNTIFS('Planificación 2026-1'!F:F,"FILIAL",'Planificación 2026-1'!W:W,C58,'Planificación 2026-1'!H:H,"CA"))&gt;0,"P07"," ")</f>
        <v xml:space="preserve"> </v>
      </c>
      <c r="AG58" s="108" t="str">
        <f>IF(SUM(COUNTIFS('Planificación 2026-1'!F:F,"FILIAL",'Planificación 2026-1'!W:W,C58,'Planificación 2026-1'!H:H,"DE"))&gt;0,"P08"," ")</f>
        <v xml:space="preserve"> </v>
      </c>
      <c r="AH58" s="108" t="str">
        <f>IF(SUM(COUNTIFS('Planificación 2026-1'!F:F,"FILIAL",'Planificación 2026-1'!W:W,C58,'Planificación 2026-1'!H:H,"OB"))&gt;0,"P09"," ")</f>
        <v xml:space="preserve"> </v>
      </c>
      <c r="AI58" s="108" t="str">
        <f>IF(SUM(COUNTIFS('Planificación 2026-1'!F:F,"FILIAL",'Planificación 2026-1'!W:W,C58,'Planificación 2026-1'!H:H,"MH"))&gt;0,"P31"," ")</f>
        <v xml:space="preserve"> </v>
      </c>
      <c r="AJ58" s="108" t="str">
        <f>IF(SUM(COUNTIFS('Planificación 2026-1'!F:F,"FILIAL",'Planificación 2026-1'!W:W,C58,'Planificación 2026-1'!H:H,"IC"))&gt;0,"P32"," ")</f>
        <v xml:space="preserve"> </v>
      </c>
      <c r="AK58" s="108" t="str">
        <f>IF(SUM(COUNTIFS('Planificación 2026-1'!F:F,"FILIAL",'Planificación 2026-1'!W:W,C58,'Planificación 2026-1'!H:H,"AR"))&gt;0,"P34"," ")</f>
        <v xml:space="preserve"> </v>
      </c>
      <c r="AL58" s="108" t="str">
        <f>IF(SUM(COUNTIFS('Planificación 2026-1'!F:F,"FILIAL",'Planificación 2026-1'!W:W,C58,'Planificación 2026-1'!H:H,"T1"))&gt;0,"P35"," ")</f>
        <v xml:space="preserve"> </v>
      </c>
      <c r="AM58" s="108" t="str">
        <f>IF(SUM(COUNTIFS('Planificación 2026-1'!F:F,"FILIAL",'Planificación 2026-1'!W:W,C58,'Planificación 2026-1'!H:H,"T3"))&gt;0,"P36"," ")</f>
        <v xml:space="preserve"> </v>
      </c>
      <c r="AN58" s="108" t="str">
        <f>IF(SUM(COUNTIFS('Planificación 2026-1'!F:F,"FILIAL",'Planificación 2026-1'!W:W,C58,'Planificación 2026-1'!H:H,"T2"))&gt;0,"P37"," ")</f>
        <v xml:space="preserve"> </v>
      </c>
      <c r="AO58" s="108" t="str">
        <f>IF(SUM(COUNTIFS('Planificación 2026-1'!F:F,"FILIAL",'Planificación 2026-1'!W:W,C58,'Planificación 2026-1'!H:H,"AE"))&gt;0,"P38"," ")</f>
        <v xml:space="preserve"> </v>
      </c>
      <c r="AP58" s="108" t="str">
        <f>IF(SUM(COUNTIFS('Planificación 2026-1'!F:F,"FILIAL",'Planificación 2026-1'!W:W,C58,'Planificación 2026-1'!H:H,"T4"))&gt;0,"P55"," ")</f>
        <v xml:space="preserve"> </v>
      </c>
      <c r="AQ58" s="108" t="str">
        <f>IF(SUM(COUNTIFS('Planificación 2026-1'!F:F,"SUNAMPE",'Planificación 2026-1'!W:W,C58,'Planificación 2026-1'!H:H,"AF"))&gt;0," P01"," ")</f>
        <v xml:space="preserve"> </v>
      </c>
      <c r="AR58" s="108" t="str">
        <f>IF(SUM(COUNTIFS('Planificación 2026-1'!F:F,"SUNAMPE",'Planificación 2026-1'!W:W,C58,'Planificación 2026-1'!H:H,"EN"))&gt;0,"P02"," ")</f>
        <v xml:space="preserve"> </v>
      </c>
      <c r="AS58" s="108" t="str">
        <f>IF(SUM(COUNTIFS('Planificación 2026-1'!F:F,"SUNAMPE",'Planificación 2026-1'!W:W,C58,'Planificación 2026-1'!H:H,"IS"))&gt;0,"P03"," ")</f>
        <v xml:space="preserve"> </v>
      </c>
      <c r="AT58" s="108" t="str">
        <f>IF(SUM(COUNTIFS('Planificación 2026-1'!F:F,"SUNAMPE",'Planificación 2026-1'!W:W,C58,'Planificación 2026-1'!H:H,"PS"))&gt;0,"P04"," ")</f>
        <v xml:space="preserve"> </v>
      </c>
      <c r="AU58" s="108"/>
      <c r="AV58" s="108" t="str">
        <f>IF(SUM(COUNTIFS('Planificación 2026-1'!F:F,"SUNAMPE",'Planificación 2026-1'!W:W,C58,'Planificación 2026-1'!H:H,"IN"))&gt;0,"P06"," ")</f>
        <v xml:space="preserve"> </v>
      </c>
      <c r="AW58" s="108" t="str">
        <f>IF(SUM(COUNTIFS('Planificación 2026-1'!F:F,"SUNAMPE",'Planificación 2026-1'!W:W,C58,'Planificación 2026-1'!H:H,"CA"))&gt;0,"P07"," ")</f>
        <v xml:space="preserve"> </v>
      </c>
      <c r="AX58" s="108" t="str">
        <f>IF(SUM(COUNTIFS('Planificación 2026-1'!F:F,"SUNAMPE",'Planificación 2026-1'!W:W,C58,'Planificación 2026-1'!H:H,"DE"))&gt;0,"P08"," ")</f>
        <v xml:space="preserve"> </v>
      </c>
      <c r="AY58" s="108" t="str">
        <f>IF(SUM(COUNTIFS('Planificación 2026-1'!F:F,"SUNAMPE",'Planificación 2026-1'!W:W,C58,'Planificación 2026-1'!H:H,"OB"))&gt;0,"P09"," ")</f>
        <v xml:space="preserve"> </v>
      </c>
      <c r="AZ58" s="108" t="str">
        <f>IF(SUM(COUNTIFS('Planificación 2026-1'!F:F,"SUNAMPE",'Planificación 2026-1'!W:W,C58,'Planificación 2026-1'!H:H,"MH"))&gt;0,"P31"," ")</f>
        <v xml:space="preserve"> </v>
      </c>
      <c r="BA58" s="108" t="str">
        <f>IF(SUM(COUNTIFS('Planificación 2026-1'!F:F,"SUNAMPE",'Planificación 2026-1'!W:W,C58,'Planificación 2026-1'!H:H,"IC"))&gt;0,"P32"," ")</f>
        <v xml:space="preserve"> </v>
      </c>
      <c r="BB58" s="108" t="str">
        <f>IF(SUM(COUNTIFS('Planificación 2026-1'!F:F,"SUNAMPE",'Planificación 2026-1'!W:W,C58,'Planificación 2026-1'!H:H,"AR"))&gt;0,"P34"," ")</f>
        <v xml:space="preserve"> </v>
      </c>
      <c r="BC58" s="108" t="str">
        <f>IF(SUM(COUNTIFS('Planificación 2026-1'!F:F,"SUNAMPE",'Planificación 2026-1'!W:W,C58,'Planificación 2026-1'!H:H,"T1"))&gt;0,"P35"," ")</f>
        <v xml:space="preserve"> </v>
      </c>
      <c r="BD58" s="108" t="str">
        <f>IF(SUM(COUNTIFS('Planificación 2026-1'!F:F,"SUNAMPE",'Planificación 2026-1'!W:W,C58,'Planificación 2026-1'!H:H,"T3"))&gt;0,"P36"," ")</f>
        <v xml:space="preserve"> </v>
      </c>
      <c r="BE58" s="108" t="str">
        <f>IF(SUM(COUNTIFS('Planificación 2026-1'!F:F,"SUNAMPE",'Planificación 2026-1'!W:W,C58,'Planificación 2026-1'!H:H,"T2"))&gt;0,"P37"," ")</f>
        <v xml:space="preserve"> </v>
      </c>
      <c r="BF58" s="108" t="str">
        <f>IF(SUM(COUNTIFS('Planificación 2026-1'!F:F,"SUNAMPE",'Planificación 2026-1'!W:W,C58,'Planificación 2026-1'!H:H,"AE"))&gt;0,"P38"," ")</f>
        <v xml:space="preserve"> </v>
      </c>
      <c r="BG58" s="108" t="str">
        <f>IF(SUM(COUNTIFS('Planificación 2026-1'!F:F,"SUNAMPE",'Planificación 2026-1'!W:W,C58,'Planificación 2026-1'!H:H,"T4"))&gt;0,"P55"," ")</f>
        <v xml:space="preserve"> </v>
      </c>
      <c r="BH58" s="108" t="str">
        <f>IF(SUM(COUNTIFS('Planificación 2026-1'!F:F,"HUAURA",'Planificación 2026-1'!W:W,C58,'Planificación 2026-1'!H:H,"AF"))&gt;0," P01"," ")</f>
        <v xml:space="preserve"> </v>
      </c>
      <c r="BI58" s="108" t="str">
        <f>IF(SUM(COUNTIFS('Planificación 2026-1'!F:F,"HUAURA",'Planificación 2026-1'!W:W,C58,'Planificación 2026-1'!H:H,"EN"))&gt;0,"P02"," ")</f>
        <v xml:space="preserve"> </v>
      </c>
      <c r="BJ58" s="108" t="str">
        <f>IF(SUM(COUNTIFS('Planificación 2026-1'!F:F,"HUAURA",'Planificación 2026-1'!W:W,C58,'Planificación 2026-1'!H:H,"IS"))&gt;0,"P03"," ")</f>
        <v xml:space="preserve"> </v>
      </c>
      <c r="BK58" s="108" t="str">
        <f>IF(SUM(COUNTIFS('Planificación 2026-1'!F:F,"HUAURA",'Planificación 2026-1'!W:W,C58,'Planificación 2026-1'!H:H,"PS"))&gt;0,"P04"," ")</f>
        <v xml:space="preserve"> </v>
      </c>
      <c r="BL58" s="108"/>
      <c r="BM58" s="108" t="str">
        <f>IF(SUM(COUNTIFS('Planificación 2026-1'!F:F,"HUAURA",'Planificación 2026-1'!W:W,C58,'Planificación 2026-1'!H:H,"IN"))&gt;0,"P06"," ")</f>
        <v xml:space="preserve"> </v>
      </c>
      <c r="BN58" s="108" t="str">
        <f>IF(SUM(COUNTIFS('Planificación 2026-1'!F:F,"HUAURA",'Planificación 2026-1'!W:W,C58,'Planificación 2026-1'!H:H,"CA"))&gt;0,"P07"," ")</f>
        <v xml:space="preserve"> </v>
      </c>
      <c r="BO58" s="108" t="str">
        <f>IF(SUM(COUNTIFS('Planificación 2026-1'!F:F,"HUAURA",'Planificación 2026-1'!W:W,C58,'Planificación 2026-1'!H:H,"DE"))&gt;0,"P08"," ")</f>
        <v xml:space="preserve"> </v>
      </c>
      <c r="BP58" s="108" t="str">
        <f>IF(SUM(COUNTIFS('Planificación 2026-1'!F:F,"HUAURA",'Planificación 2026-1'!W:W,C58,'Planificación 2026-1'!H:H,"OB"))&gt;0,"P09"," ")</f>
        <v xml:space="preserve"> </v>
      </c>
      <c r="BQ58" s="108" t="str">
        <f>IF(SUM(COUNTIFS('Planificación 2026-1'!F:F,"HUAURA",'Planificación 2026-1'!W:W,C58,'Planificación 2026-1'!H:H,"MH"))&gt;0,"P31"," ")</f>
        <v xml:space="preserve"> </v>
      </c>
      <c r="BR58" s="108" t="str">
        <f>IF(SUM(COUNTIFS('Planificación 2026-1'!F:F,"HUAURA",'Planificación 2026-1'!W:W,C58,'Planificación 2026-1'!H:H,"IC"))&gt;0,"P32"," ")</f>
        <v xml:space="preserve"> </v>
      </c>
      <c r="BS58" s="108" t="str">
        <f>IF(SUM(COUNTIFS('Planificación 2026-1'!F:F,"HUAURA",'Planificación 2026-1'!W:W,C58,'Planificación 2026-1'!H:H,"AR"))&gt;0,"P34"," ")</f>
        <v xml:space="preserve"> </v>
      </c>
      <c r="BT58" s="108" t="str">
        <f>IF(SUM(COUNTIFS('Planificación 2026-1'!F:F,"HUAURA",'Planificación 2026-1'!W:W,C58,'Planificación 2026-1'!H:H,"T1"))&gt;0,"P35"," ")</f>
        <v xml:space="preserve"> </v>
      </c>
      <c r="BU58" s="108" t="str">
        <f>IF(SUM(COUNTIFS('Planificación 2026-1'!F:F,"HUAURA",'Planificación 2026-1'!W:W,C58,'Planificación 2026-1'!H:H,"T3"))&gt;0,"P36"," ")</f>
        <v xml:space="preserve"> </v>
      </c>
      <c r="BV58" s="108" t="str">
        <f>IF(SUM(COUNTIFS('Planificación 2026-1'!F:F,"HUAURA",'Planificación 2026-1'!W:W,C58,'Planificación 2026-1'!H:H,"T2"))&gt;0,"P37"," ")</f>
        <v xml:space="preserve"> </v>
      </c>
      <c r="BW58" s="108" t="str">
        <f>IF(SUM(COUNTIFS('Planificación 2026-1'!F:F,"HUAURA",'Planificación 2026-1'!W:W,C58,'Planificación 2026-1'!H:H,"AE"))&gt;0,"P38"," ")</f>
        <v xml:space="preserve"> </v>
      </c>
      <c r="BX58" s="108" t="str">
        <f>IF(SUM(COUNTIFS('Planificación 2026-1'!F:F,"HUAURA",'Planificación 2026-1'!W:W,C58,'Planificación 2026-1'!H:H,"T4"))&gt;0,"P55"," ")</f>
        <v xml:space="preserve"> </v>
      </c>
      <c r="BY58" s="109">
        <f>SUMIFS('Planificación 2026-1'!R:R,'Planificación 2026-1'!W:W,C58,'Planificación 2026-1'!H:H,"AF",'Planificación 2026-1'!I:I,"&gt;2")</f>
        <v>0</v>
      </c>
      <c r="BZ58" s="109">
        <f>SUMIFS('Planificación 2026-1'!R:R,'Planificación 2026-1'!W:W,C58,'Planificación 2026-1'!H:H,"EN",'Planificación 2026-1'!I:I,"&gt;2")</f>
        <v>0</v>
      </c>
      <c r="CA58" s="109">
        <f>SUMIFS('Planificación 2026-1'!R:R,'Planificación 2026-1'!W:W,C58,'Planificación 2026-1'!H:H,"IS",'Planificación 2026-1'!I:I,"&gt;2")</f>
        <v>0</v>
      </c>
      <c r="CB58" s="109">
        <f>SUMIFS('Planificación 2026-1'!R:R,'Planificación 2026-1'!W:W,C58,'Planificación 2026-1'!H:H,"PS",'Planificación 2026-1'!I:I,"&gt;2")</f>
        <v>0</v>
      </c>
      <c r="CC58" s="109">
        <f>SUMIFS('Planificación 2026-1'!R:R,'Planificación 2026-1'!W:W,C58,'Planificación 2026-1'!H:H,"IN",'Planificación 2026-1'!I:I,"&gt;2")</f>
        <v>0</v>
      </c>
      <c r="CD58" s="109">
        <f>SUMIFS('Planificación 2026-1'!R:R,'Planificación 2026-1'!W:W,C58,'Planificación 2026-1'!H:H,"CA",'Planificación 2026-1'!I:I,"&gt;2")</f>
        <v>0</v>
      </c>
      <c r="CE58" s="109">
        <f>SUMIFS('Planificación 2026-1'!R:R,'Planificación 2026-1'!W:W,C58,'Planificación 2026-1'!H:H,"DE",'Planificación 2026-1'!I:I,"&gt;2")</f>
        <v>0</v>
      </c>
      <c r="CF58" s="109">
        <f>SUMIFS('Planificación 2026-1'!R:R,'Planificación 2026-1'!W:W,C58,'Planificación 2026-1'!H:H,"OB",'Planificación 2026-1'!I:I,"&gt;2")</f>
        <v>0</v>
      </c>
      <c r="CG58" s="109">
        <f>SUMIFS('Planificación 2026-1'!R:R,'Planificación 2026-1'!W:W,C58,'Planificación 2026-1'!H:H,"MH",'Planificación 2026-1'!I:I,"&gt;2")</f>
        <v>0</v>
      </c>
      <c r="CH58" s="109">
        <f>SUMIFS('Planificación 2026-1'!R:R,'Planificación 2026-1'!W:W,C58,'Planificación 2026-1'!H:H,"IC",'Planificación 2026-1'!I:I,"&gt;2")</f>
        <v>0</v>
      </c>
      <c r="CI58" s="109">
        <f>SUMIFS('Planificación 2026-1'!R:R,'Planificación 2026-1'!W:W,C58,'Planificación 2026-1'!H:H,"AR",'Planificación 2026-1'!I:I,"&gt;2")</f>
        <v>0</v>
      </c>
      <c r="CJ58" s="109">
        <f>SUMIFS('Planificación 2026-1'!R:R,'Planificación 2026-1'!W:W,C58,'Planificación 2026-1'!H:H,"T1",'Planificación 2026-1'!I:I,"&gt;2")</f>
        <v>0</v>
      </c>
      <c r="CK58" s="109">
        <f>SUMIFS('Planificación 2026-1'!R:R,'Planificación 2026-1'!W:W,C58,'Planificación 2026-1'!H:H,"T3",'Planificación 2026-1'!I:I,"&gt;2")</f>
        <v>0</v>
      </c>
      <c r="CL58" s="109">
        <f>SUMIFS('Planificación 2026-1'!R:R,'Planificación 2026-1'!W:W,C58,'Planificación 2026-1'!H:H,"T2",'Planificación 2026-1'!I:I,"&gt;2")</f>
        <v>0</v>
      </c>
      <c r="CM58" s="109">
        <f>SUMIFS('Planificación 2026-1'!R:R,'Planificación 2026-1'!W:W,C58,'Planificación 2026-1'!H:H,"AE",'Planificación 2026-1'!I:I,"&gt;2")</f>
        <v>0</v>
      </c>
      <c r="CN58" s="109">
        <f>SUMIFS('Planificación 2026-1'!R:R,'Planificación 2026-1'!W:W,C58,'Planificación 2026-1'!H:H,"T4",'Planificación 2026-1'!I:I,"&gt;2")</f>
        <v>0</v>
      </c>
      <c r="CO58" s="109">
        <f>SUMIFS('Planificación 2026-1'!R:R,'Planificación 2026-1'!W:W,C58,'Planificación 2026-1'!H:H,"AF",'Planificación 2026-1'!I:I,"&lt;3")</f>
        <v>0</v>
      </c>
      <c r="CP58" s="109">
        <f>SUMIFS('Planificación 2026-1'!R:R,'Planificación 2026-1'!W:W,C58,'Planificación 2026-1'!H:H,"EN",'Planificación 2026-1'!I:I,"&lt;3")</f>
        <v>0</v>
      </c>
      <c r="CQ58" s="109">
        <f>SUMIFS('Planificación 2026-1'!R:R,'Planificación 2026-1'!W:W,C58,'Planificación 2026-1'!H:H,"IS",'Planificación 2026-1'!I:I,"&lt;3")</f>
        <v>0</v>
      </c>
      <c r="CR58" s="109">
        <f>SUMIFS('Planificación 2026-1'!R:R,'Planificación 2026-1'!W:W,C58,'Planificación 2026-1'!H:H,"PS",'Planificación 2026-1'!I:I,"&lt;3")</f>
        <v>0</v>
      </c>
      <c r="CS58" s="109">
        <f>SUMIFS('Planificación 2026-1'!R:R,'Planificación 2026-1'!W:W,C58,'Planificación 2026-1'!H:H,"IN",'Planificación 2026-1'!I:I,"&lt;3")</f>
        <v>0</v>
      </c>
      <c r="CT58" s="109">
        <f>SUMIFS('Planificación 2026-1'!R:R,'Planificación 2026-1'!W:W,C58,'Planificación 2026-1'!H:H,"CA",'Planificación 2026-1'!I:I,"&lt;3")</f>
        <v>0</v>
      </c>
      <c r="CU58" s="109">
        <f>SUMIFS('Planificación 2026-1'!R:R,'Planificación 2026-1'!W:W,C58,'Planificación 2026-1'!H:H,"DE",'Planificación 2026-1'!I:I,"&lt;3")</f>
        <v>0</v>
      </c>
      <c r="CV58" s="109">
        <f>SUMIFS('Planificación 2026-1'!R:R,'Planificación 2026-1'!W:W,C58,'Planificación 2026-1'!H:H,"OB",'Planificación 2026-1'!I:I,"&lt;3")</f>
        <v>0</v>
      </c>
      <c r="CW58" s="109">
        <f>SUMIFS('Planificación 2026-1'!R:R,'Planificación 2026-1'!W:W,C58,'Planificación 2026-1'!H:H,"MH",'Planificación 2026-1'!I:I,"&lt;3")</f>
        <v>0</v>
      </c>
      <c r="CX58" s="109">
        <f>SUMIFS('Planificación 2026-1'!R:R,'Planificación 2026-1'!W:W,C58,'Planificación 2026-1'!H:H,"IC",'Planificación 2026-1'!I:I,"&lt;3")</f>
        <v>0</v>
      </c>
      <c r="CY58" s="109">
        <f>SUMIFS('Planificación 2026-1'!R:R,'Planificación 2026-1'!W:W,C58,'Planificación 2026-1'!H:H,"AR",'Planificación 2026-1'!I:I,"&lt;3")</f>
        <v>0</v>
      </c>
      <c r="CZ58" s="109">
        <f>SUMIFS('Planificación 2026-1'!R:R,'Planificación 2026-1'!W:W,C58,'Planificación 2026-1'!H:H,"T1",'Planificación 2026-1'!I:I,"&lt;3")</f>
        <v>0</v>
      </c>
      <c r="DA58" s="109">
        <f>SUMIFS('Planificación 2026-1'!R:R,'Planificación 2026-1'!W:W,C58,'Planificación 2026-1'!H:H,"T3",'Planificación 2026-1'!I:I,"&lt;3")</f>
        <v>0</v>
      </c>
      <c r="DB58" s="109">
        <f>SUMIFS('Planificación 2026-1'!R:R,'Planificación 2026-1'!W:W,C58,'Planificación 2026-1'!H:H,"T2",'Planificación 2026-1'!I:I,"&lt;3")</f>
        <v>0</v>
      </c>
      <c r="DC58" s="109">
        <f>SUMIFS('Planificación 2026-1'!R:R,'Planificación 2026-1'!W:W,C58,'Planificación 2026-1'!H:H,"AE",'Planificación 2026-1'!I:I,"&lt;3")</f>
        <v>0</v>
      </c>
      <c r="DD58" s="109">
        <f>SUMIFS('Planificación 2026-1'!R:R,'Planificación 2026-1'!W:W,C58,'Planificación 2026-1'!H:H,"T4",'Planificación 2026-1'!I:I,"&lt;3")</f>
        <v>0</v>
      </c>
      <c r="DE58" s="108" t="str">
        <f t="shared" si="4"/>
        <v/>
      </c>
      <c r="DF58" s="41">
        <f>IF(C58="","",SUMIFS('Planificación 2026-1'!R:R,'Planificación 2026-1'!W:W,C58,'Planificación 2026-1'!F:F,"PRINCIPAL",'Planificación 2026-1'!X:X,"VIRTUAL"))</f>
        <v>0</v>
      </c>
      <c r="DG58" s="41">
        <f>IF(C58="","",SUMIFS('Planificación 2026-1'!R:R,'Planificación 2026-1'!W:W,C58,'Planificación 2026-1'!F:F,"PRINCIPAL",'Planificación 2026-1'!X:X,"PRESENCIAL"))</f>
        <v>0</v>
      </c>
      <c r="DH58" s="41">
        <f>IF(C58="","",SUMIFS('Planificación 2026-1'!R:R,'Planificación 2026-1'!W:W,C58,'Planificación 2026-1'!F:F,"PRINCIPAL",'Planificación 2026-1'!X:X,"HIBRIDO PRESENCIAL"))</f>
        <v>0</v>
      </c>
      <c r="DI58" s="108" t="str">
        <f t="shared" si="5"/>
        <v/>
      </c>
      <c r="DJ58" s="108">
        <f>IF(C58="","",SUMIFS('Planificación 2026-1'!R:R,'Planificación 2026-1'!W:W,C58,'Planificación 2026-1'!F:F,"FILIAL",'Planificación 2026-1'!X:X,"VIRTUAL"))</f>
        <v>0</v>
      </c>
      <c r="DK58" s="110">
        <f>IF(C58="","",SUMIFS('Planificación 2026-1'!R:R,'Planificación 2026-1'!W:W,C58,'Planificación 2026-1'!F:F,"FILIAL",'Planificación 2026-1'!X:X,"PRESENCIAL"))</f>
        <v>0</v>
      </c>
      <c r="DL58" s="61">
        <f>IF(C58="","",SUMIFS('Planificación 2026-1'!R:R,'Planificación 2026-1'!W:W,C58,'Planificación 2026-1'!F:F,"FILIAL",'Planificación 2026-1'!X:X,"HIBRIDO PRESENCIAL"))</f>
        <v>0</v>
      </c>
      <c r="DM58" s="111" t="str">
        <f t="shared" si="6"/>
        <v/>
      </c>
      <c r="DN58" s="108">
        <f>IF(C58="","",SUMIFS('Planificación 2026-1'!R:R,'Planificación 2026-1'!W:W,C58,'Planificación 2026-1'!F:F,"SUNAMPE",'Planificación 2026-1'!X:X,"VIRTUAL"))</f>
        <v>0</v>
      </c>
      <c r="DO58" s="61">
        <f>IF(C58="","",SUMIFS('Planificación 2026-1'!R:R,'Planificación 2026-1'!W:W,C58,'Planificación 2026-1'!F:F,"SUNAMPE",'Planificación 2026-1'!X:X,"PRESENCIAL"))</f>
        <v>0</v>
      </c>
      <c r="DP58" s="111" t="str">
        <f t="shared" si="7"/>
        <v/>
      </c>
      <c r="DQ58" s="108">
        <f>IF(C58="","",SUMIFS('Planificación 2026-1'!R:R,'Planificación 2026-1'!W:W,C58,'Planificación 2026-1'!F:F,"HUAURA",'Planificación 2026-1'!X:X,"VIRTUAL"))</f>
        <v>0</v>
      </c>
      <c r="DR58" s="61">
        <f>IF(C58="","",SUMIFS('Planificación 2026-1'!R:R,'Planificación 2026-1'!W:W,C58,'Planificación 2026-1'!F:F,"HUAURA",'Planificación 2026-1'!X:X,"PRESENCIAL"))</f>
        <v>0</v>
      </c>
      <c r="DS58" s="76">
        <f>SUMIFS('Planificación 2026-1'!R:R,'Planificación 2026-1'!W:W,C58,'Planificación 2026-1'!F:F,"PRINCIPAL",'Planificación 2026-1'!X:X,"VIRTUAL",'Planificación 2026-1'!I:I,"&gt;2")</f>
        <v>0</v>
      </c>
      <c r="DT58" s="76">
        <f>SUMIFS('Planificación 2026-1'!R:R,'Planificación 2026-1'!W:W,C58,'Planificación 2026-1'!F:F,"PRINCIPAL",'Planificación 2026-1'!X:X,"&lt;&gt;VIRTUAL",'Planificación 2026-1'!I:I,"&gt;2")</f>
        <v>0</v>
      </c>
      <c r="DU58" s="76">
        <f>SUMIFS('Planificación 2026-1'!R:R,'Planificación 2026-1'!W:W,C58,'Planificación 2026-1'!F:F,"SUNAMPE",'Planificación 2026-1'!X:X,"VIRTUAL",'Planificación 2026-1'!I:I,"&gt;2")</f>
        <v>0</v>
      </c>
      <c r="DV58" s="76">
        <f>SUMIFS('Planificación 2026-1'!R:R,'Planificación 2026-1'!W:W,C58,'Planificación 2026-1'!F:F,"SUNAMPE",'Planificación 2026-1'!X:X,"&lt;&gt;VIRTUAL",'Planificación 2026-1'!I:I,"&gt;2")</f>
        <v>0</v>
      </c>
      <c r="DW58" s="76">
        <f>SUMIFS('Planificación 2026-1'!R:R,'Planificación 2026-1'!W:W,C58,'Planificación 2026-1'!F:F,"FILIAL",'Planificación 2026-1'!X:X,"VIRTUAL",'Planificación 2026-1'!I:I,"&gt;2")</f>
        <v>0</v>
      </c>
      <c r="DX58" s="76">
        <f>SUMIFS('Planificación 2026-1'!R:R,'Planificación 2026-1'!W:W,C58,'Planificación 2026-1'!F:F,"FILIAL",'Planificación 2026-1'!X:X,"&lt;&gt;VIRTUAL",'Planificación 2026-1'!I:I,"&gt;2")</f>
        <v>0</v>
      </c>
      <c r="DY58" s="76">
        <f>SUMIFS('Planificación 2026-1'!R:R,'Planificación 2026-1'!W:W,C58,'Planificación 2026-1'!F:F,"PORUMA",'Planificación 2026-1'!X:X,"VIRTUAL",'Planificación 2026-1'!I:I,"&gt;2")</f>
        <v>0</v>
      </c>
      <c r="DZ58" s="76">
        <f>SUMIFS('Planificación 2026-1'!R:R,'Planificación 2026-1'!W:W,C58,'Planificación 2026-1'!F:F,"PORUMA",'Planificación 2026-1'!X:X,"&lt;&gt;VIRTUAL",'Planificación 2026-1'!I:I,"&gt;2")</f>
        <v>0</v>
      </c>
      <c r="EA58" s="76">
        <f>SUMIFS('Planificación 2026-1'!R:R,'Planificación 2026-1'!W:W,C58,'Planificación 2026-1'!F:F,"HUAURA",'Planificación 2026-1'!X:X,"VIRTUAL",'Planificación 2026-1'!I:I,"&gt;2")</f>
        <v>0</v>
      </c>
      <c r="EB58" s="76">
        <f>SUMIFS('Planificación 2026-1'!R:R,'Planificación 2026-1'!W:W,C58,'Planificación 2026-1'!F:F,"HUAURA",'Planificación 2026-1'!X:X,"&lt;&gt;VIRTUAL",'Planificación 2026-1'!I:I,"&gt;2")</f>
        <v>0</v>
      </c>
      <c r="EC58" s="76">
        <f>SUMIFS('Planificación 2026-1'!R:R,'Planificación 2026-1'!W:W,C58,'Planificación 2026-1'!F:F,"PRINCIPAL",'Planificación 2026-1'!X:X,"VIRTUAL",'Planificación 2026-1'!I:I,"&lt;3")</f>
        <v>0</v>
      </c>
      <c r="ED58" s="76">
        <f>SUMIFS('Planificación 2026-1'!R:R,'Planificación 2026-1'!W:W,C58,'Planificación 2026-1'!F:F,"PRINCIPAL",'Planificación 2026-1'!X:X,"&lt;&gt;VIRTUAL",'Planificación 2026-1'!I:I,"&lt;3")</f>
        <v>0</v>
      </c>
      <c r="EE58" s="76">
        <f>SUMIFS('Planificación 2026-1'!R:R,'Planificación 2026-1'!W:W,C58,'Planificación 2026-1'!F:F,"SUNAMPE",'Planificación 2026-1'!X:X,"VIRTUAL",'Planificación 2026-1'!I:I,"&lt;3")</f>
        <v>0</v>
      </c>
      <c r="EF58" s="76">
        <f>SUMIFS('Planificación 2026-1'!R:R,'Planificación 2026-1'!W:W,C58,'Planificación 2026-1'!F:F,"SUNAMPE",'Planificación 2026-1'!X:X,"&lt;&gt;VIRTUAL",'Planificación 2026-1'!I:I,"&lt;3")</f>
        <v>0</v>
      </c>
      <c r="EG58" s="76">
        <f>SUMIFS('Planificación 2026-1'!R:R,'Planificación 2026-1'!W:W,C58,'Planificación 2026-1'!F:F,"FILIAL",'Planificación 2026-1'!X:X,"VIRTUAL",'Planificación 2026-1'!I:I,"&lt;3")</f>
        <v>0</v>
      </c>
      <c r="EH58" s="76">
        <f>SUMIFS('Planificación 2026-1'!R:R,'Planificación 2026-1'!W:W,C58,'Planificación 2026-1'!F:F,"FILIAL",'Planificación 2026-1'!X:X,"&lt;&gt;VIRTUAL",'Planificación 2026-1'!I:I,"&lt;3")</f>
        <v>0</v>
      </c>
      <c r="EI58" s="76">
        <f>SUMIFS('Planificación 2026-1'!R:R,'Planificación 2026-1'!W:W,C58,'Planificación 2026-1'!F:F,"PORUMA",'Planificación 2026-1'!X:X,"VIRTUAL",'Planificación 2026-1'!I:I,"&lt;3")</f>
        <v>0</v>
      </c>
      <c r="EJ58" s="76">
        <f>SUMIFS('Planificación 2026-1'!R:R,'Planificación 2026-1'!W:W,C58,'Planificación 2026-1'!F:F,"PORUMA",'Planificación 2026-1'!X:X,"&lt;&gt;VIRTUAL",'Planificación 2026-1'!I:I,"&lt;3")</f>
        <v>0</v>
      </c>
      <c r="EK58" s="76">
        <f>SUMIFS('Planificación 2026-1'!R:R,'Planificación 2026-1'!W:W,C58,'Planificación 2026-1'!F:F,"HUAURA",'Planificación 2026-1'!X:X,"VIRTUAL",'Planificación 2026-1'!I:I,"&lt;3")</f>
        <v>0</v>
      </c>
      <c r="EL58" s="76">
        <f>SUMIFS('Planificación 2026-1'!R:R,'Planificación 2026-1'!W:W,C58,'Planificación 2026-1'!F:F,"HUAURA",'Planificación 2026-1'!X:X,"&lt;&gt;VIRTUAL",'Planificación 2026-1'!I:I,"&lt;3")</f>
        <v>0</v>
      </c>
      <c r="EM58" s="76"/>
      <c r="EN58" s="76">
        <f t="shared" si="0"/>
        <v>0</v>
      </c>
      <c r="EO58" s="76">
        <f t="shared" si="1"/>
        <v>0</v>
      </c>
      <c r="EP58" s="76" t="b">
        <f t="shared" si="2"/>
        <v>1</v>
      </c>
      <c r="EQ58" s="76" t="str">
        <f t="shared" si="3"/>
        <v/>
      </c>
      <c r="ER58" s="76" t="str">
        <f t="shared" si="8"/>
        <v>PRESENCIAL</v>
      </c>
    </row>
    <row r="59" spans="1:148" hidden="1">
      <c r="A59" s="83"/>
      <c r="B59" s="119">
        <v>56</v>
      </c>
      <c r="C59" s="115" t="s">
        <v>228</v>
      </c>
      <c r="D59" s="112">
        <f>SUMIF('Planificación 2026-1'!W:W,C59,'Planificación 2026-1'!R:R)</f>
        <v>13</v>
      </c>
      <c r="E59" s="114" t="s">
        <v>170</v>
      </c>
      <c r="F59" s="115" t="s">
        <v>171</v>
      </c>
      <c r="G59" s="115" t="s">
        <v>153</v>
      </c>
      <c r="H59" s="115" t="s">
        <v>123</v>
      </c>
      <c r="I59" s="107" t="str">
        <f>IF(SUM(COUNTIFS('Planificación 2026-1'!F:F,"PRINCIPAL",'Planificación 2026-1'!W:W,C59,'Planificación 2026-1'!H:H,"AF"))&gt;0,"P01"," ")</f>
        <v xml:space="preserve"> </v>
      </c>
      <c r="J59" s="108" t="str">
        <f>IF(SUM(COUNTIFS('Planificación 2026-1'!F:F,"PRINCIPAL",'Planificación 2026-1'!W:W,C59,'Planificación 2026-1'!H:H,"EN"))&gt;0,"P02"," ")</f>
        <v xml:space="preserve"> </v>
      </c>
      <c r="K59" s="108" t="str">
        <f>IF(SUM(COUNTIFS('Planificación 2026-1'!F:F,"PRINCIPAL",'Planificación 2026-1'!W:W,C59,'Planificación 2026-1'!H:H,"IS"))&gt;0,"P03"," ")</f>
        <v>P03</v>
      </c>
      <c r="L59" s="108" t="str">
        <f>IF(SUM(COUNTIFS('Planificación 2026-1'!F:F,"PRINCIPAL",'Planificación 2026-1'!W:W,C59,'Planificación 2026-1'!H:H,"PS"))&gt;0,"P04"," ")</f>
        <v xml:space="preserve"> </v>
      </c>
      <c r="M59" s="108"/>
      <c r="N59" s="108" t="str">
        <f>IF(SUM(COUNTIFS('Planificación 2026-1'!F:F,"PRINCIPAL",'Planificación 2026-1'!W:W,C59,'Planificación 2026-1'!H:H,"IN"))&gt;0,"P06"," ")</f>
        <v xml:space="preserve"> </v>
      </c>
      <c r="O59" s="108" t="str">
        <f>IF(SUM(COUNTIFS('Planificación 2026-1'!F:F,"PRINCIPAL",'Planificación 2026-1'!W:W,C59,'Planificación 2026-1'!H:H,"CA"))&gt;0,"P07"," ")</f>
        <v xml:space="preserve"> </v>
      </c>
      <c r="P59" s="108" t="str">
        <f>IF(SUM(COUNTIFS('Planificación 2026-1'!F:F,"PRINCIPAL",'Planificación 2026-1'!W:W,C59,'Planificación 2026-1'!H:H,"DE"))&gt;0,"P08"," ")</f>
        <v xml:space="preserve"> </v>
      </c>
      <c r="Q59" s="108" t="str">
        <f>IF(SUM(COUNTIFS('Planificación 2026-1'!F:F,"PRINCIPAL",'Planificación 2026-1'!W:W,C59,'Planificación 2026-1'!H:H,"OB"))&gt;0,"P09"," ")</f>
        <v xml:space="preserve"> </v>
      </c>
      <c r="R59" s="108" t="str">
        <f>IF(SUM(COUNTIFS('Planificación 2026-1'!F:F,"PRINCIPAL",'Planificación 2026-1'!W:W,C59,'Planificación 2026-1'!H:H,"MH"))&gt;0,"P31"," ")</f>
        <v xml:space="preserve"> </v>
      </c>
      <c r="S59" s="108" t="str">
        <f>IF(SUM(COUNTIFS('Planificación 2026-1'!F:F,"PRINCIPAL",'Planificación 2026-1'!W:W,C59,'Planificación 2026-1'!H:H,"IC"))&gt;0,"P32"," ")</f>
        <v xml:space="preserve"> </v>
      </c>
      <c r="T59" s="108" t="str">
        <f>IF(SUM(COUNTIFS('Planificación 2026-1'!F:F,"PRINCIPAL",'Planificación 2026-1'!W:W,C59,'Planificación 2026-1'!H:H,"AR"))&gt;0,"P34"," ")</f>
        <v xml:space="preserve"> </v>
      </c>
      <c r="U59" s="108" t="str">
        <f>IF(SUM(COUNTIFS('Planificación 2026-1'!F:F,"PRINCIPAL",'Planificación 2026-1'!W:W,C59,'Planificación 2026-1'!H:H,"T1"))&gt;0,"P35"," ")</f>
        <v xml:space="preserve"> </v>
      </c>
      <c r="V59" s="108" t="str">
        <f>IF(SUM(COUNTIFS('Planificación 2026-1'!F:F,"PRINCIPAL",'Planificación 2026-1'!W:W,C59,'Planificación 2026-1'!H:H,"T3"))&gt;0,"P36"," ")</f>
        <v xml:space="preserve"> </v>
      </c>
      <c r="W59" s="108" t="str">
        <f>IF(SUM(COUNTIFS('Planificación 2026-1'!F:F,"PRINCIPAL",'Planificación 2026-1'!W:W,C59,'Planificación 2026-1'!H:H,"T2"))&gt;0,"P37"," ")</f>
        <v xml:space="preserve"> </v>
      </c>
      <c r="X59" s="108" t="str">
        <f>IF(SUM(COUNTIFS('Planificación 2026-1'!F:F,"PRINCIPAL",'Planificación 2026-1'!W:W,C59,'Planificación 2026-1'!H:H,"AE"))&gt;0,"P38"," ")</f>
        <v xml:space="preserve"> </v>
      </c>
      <c r="Y59" s="108" t="str">
        <f>IF(SUM(COUNTIFS('Planificación 2026-1'!F:F,"PRINCIPAL",'Planificación 2026-1'!W:W,C59,'Planificación 2026-1'!H:H,"T4"))&gt;0,"P55"," ")</f>
        <v xml:space="preserve"> </v>
      </c>
      <c r="Z59" s="108" t="str">
        <f>IF(SUM(COUNTIFS('Planificación 2026-1'!F:F,"FILIAL",'Planificación 2026-1'!W:W,C59,'Planificación 2026-1'!H:H,"AF"))&gt;0," P01"," ")</f>
        <v xml:space="preserve"> </v>
      </c>
      <c r="AA59" s="108" t="str">
        <f>IF(SUM(COUNTIFS('Planificación 2026-1'!F:F,"FILIAL",'Planificación 2026-1'!W:W,C59,'Planificación 2026-1'!H:H,"EN"))&gt;0,"P02"," ")</f>
        <v xml:space="preserve"> </v>
      </c>
      <c r="AB59" s="108" t="str">
        <f>IF(SUM(COUNTIFS('Planificación 2026-1'!F:F,"FILIAL",'Planificación 2026-1'!W:W,C59,'Planificación 2026-1'!H:H,"IS"))&gt;0,"P03"," ")</f>
        <v xml:space="preserve"> </v>
      </c>
      <c r="AC59" s="108" t="str">
        <f>IF(SUM(COUNTIFS('Planificación 2026-1'!F:F,"FILIAL",'Planificación 2026-1'!W:W,C59,'Planificación 2026-1'!H:H,"PS"))&gt;0,"P04"," ")</f>
        <v xml:space="preserve"> </v>
      </c>
      <c r="AD59" s="108"/>
      <c r="AE59" s="108" t="str">
        <f>IF(SUM(COUNTIFS('Planificación 2026-1'!F:F,"FILIAL",'Planificación 2026-1'!W:W,C59,'Planificación 2026-1'!H:H,"IN"))&gt;0,"P06"," ")</f>
        <v xml:space="preserve"> </v>
      </c>
      <c r="AF59" s="108" t="str">
        <f>IF(SUM(COUNTIFS('Planificación 2026-1'!F:F,"FILIAL",'Planificación 2026-1'!W:W,C59,'Planificación 2026-1'!H:H,"CA"))&gt;0,"P07"," ")</f>
        <v xml:space="preserve"> </v>
      </c>
      <c r="AG59" s="108" t="str">
        <f>IF(SUM(COUNTIFS('Planificación 2026-1'!F:F,"FILIAL",'Planificación 2026-1'!W:W,C59,'Planificación 2026-1'!H:H,"DE"))&gt;0,"P08"," ")</f>
        <v xml:space="preserve"> </v>
      </c>
      <c r="AH59" s="108" t="str">
        <f>IF(SUM(COUNTIFS('Planificación 2026-1'!F:F,"FILIAL",'Planificación 2026-1'!W:W,C59,'Planificación 2026-1'!H:H,"OB"))&gt;0,"P09"," ")</f>
        <v xml:space="preserve"> </v>
      </c>
      <c r="AI59" s="108" t="str">
        <f>IF(SUM(COUNTIFS('Planificación 2026-1'!F:F,"FILIAL",'Planificación 2026-1'!W:W,C59,'Planificación 2026-1'!H:H,"MH"))&gt;0,"P31"," ")</f>
        <v xml:space="preserve"> </v>
      </c>
      <c r="AJ59" s="108" t="str">
        <f>IF(SUM(COUNTIFS('Planificación 2026-1'!F:F,"FILIAL",'Planificación 2026-1'!W:W,C59,'Planificación 2026-1'!H:H,"IC"))&gt;0,"P32"," ")</f>
        <v xml:space="preserve"> </v>
      </c>
      <c r="AK59" s="108" t="str">
        <f>IF(SUM(COUNTIFS('Planificación 2026-1'!F:F,"FILIAL",'Planificación 2026-1'!W:W,C59,'Planificación 2026-1'!H:H,"AR"))&gt;0,"P34"," ")</f>
        <v xml:space="preserve"> </v>
      </c>
      <c r="AL59" s="108" t="str">
        <f>IF(SUM(COUNTIFS('Planificación 2026-1'!F:F,"FILIAL",'Planificación 2026-1'!W:W,C59,'Planificación 2026-1'!H:H,"T1"))&gt;0,"P35"," ")</f>
        <v xml:space="preserve"> </v>
      </c>
      <c r="AM59" s="108" t="str">
        <f>IF(SUM(COUNTIFS('Planificación 2026-1'!F:F,"FILIAL",'Planificación 2026-1'!W:W,C59,'Planificación 2026-1'!H:H,"T3"))&gt;0,"P36"," ")</f>
        <v xml:space="preserve"> </v>
      </c>
      <c r="AN59" s="108" t="str">
        <f>IF(SUM(COUNTIFS('Planificación 2026-1'!F:F,"FILIAL",'Planificación 2026-1'!W:W,C59,'Planificación 2026-1'!H:H,"T2"))&gt;0,"P37"," ")</f>
        <v xml:space="preserve"> </v>
      </c>
      <c r="AO59" s="108" t="str">
        <f>IF(SUM(COUNTIFS('Planificación 2026-1'!F:F,"FILIAL",'Planificación 2026-1'!W:W,C59,'Planificación 2026-1'!H:H,"AE"))&gt;0,"P38"," ")</f>
        <v xml:space="preserve"> </v>
      </c>
      <c r="AP59" s="108" t="str">
        <f>IF(SUM(COUNTIFS('Planificación 2026-1'!F:F,"FILIAL",'Planificación 2026-1'!W:W,C59,'Planificación 2026-1'!H:H,"T4"))&gt;0,"P55"," ")</f>
        <v xml:space="preserve"> </v>
      </c>
      <c r="AQ59" s="108" t="str">
        <f>IF(SUM(COUNTIFS('Planificación 2026-1'!F:F,"SUNAMPE",'Planificación 2026-1'!W:W,C59,'Planificación 2026-1'!H:H,"AF"))&gt;0," P01"," ")</f>
        <v xml:space="preserve"> </v>
      </c>
      <c r="AR59" s="108" t="str">
        <f>IF(SUM(COUNTIFS('Planificación 2026-1'!F:F,"SUNAMPE",'Planificación 2026-1'!W:W,C59,'Planificación 2026-1'!H:H,"EN"))&gt;0,"P02"," ")</f>
        <v xml:space="preserve"> </v>
      </c>
      <c r="AS59" s="108" t="str">
        <f>IF(SUM(COUNTIFS('Planificación 2026-1'!F:F,"SUNAMPE",'Planificación 2026-1'!W:W,C59,'Planificación 2026-1'!H:H,"IS"))&gt;0,"P03"," ")</f>
        <v xml:space="preserve"> </v>
      </c>
      <c r="AT59" s="108" t="str">
        <f>IF(SUM(COUNTIFS('Planificación 2026-1'!F:F,"SUNAMPE",'Planificación 2026-1'!W:W,C59,'Planificación 2026-1'!H:H,"PS"))&gt;0,"P04"," ")</f>
        <v xml:space="preserve"> </v>
      </c>
      <c r="AU59" s="108"/>
      <c r="AV59" s="108" t="str">
        <f>IF(SUM(COUNTIFS('Planificación 2026-1'!F:F,"SUNAMPE",'Planificación 2026-1'!W:W,C59,'Planificación 2026-1'!H:H,"IN"))&gt;0,"P06"," ")</f>
        <v xml:space="preserve"> </v>
      </c>
      <c r="AW59" s="108" t="str">
        <f>IF(SUM(COUNTIFS('Planificación 2026-1'!F:F,"SUNAMPE",'Planificación 2026-1'!W:W,C59,'Planificación 2026-1'!H:H,"CA"))&gt;0,"P07"," ")</f>
        <v xml:space="preserve"> </v>
      </c>
      <c r="AX59" s="108" t="str">
        <f>IF(SUM(COUNTIFS('Planificación 2026-1'!F:F,"SUNAMPE",'Planificación 2026-1'!W:W,C59,'Planificación 2026-1'!H:H,"DE"))&gt;0,"P08"," ")</f>
        <v xml:space="preserve"> </v>
      </c>
      <c r="AY59" s="108" t="str">
        <f>IF(SUM(COUNTIFS('Planificación 2026-1'!F:F,"SUNAMPE",'Planificación 2026-1'!W:W,C59,'Planificación 2026-1'!H:H,"OB"))&gt;0,"P09"," ")</f>
        <v xml:space="preserve"> </v>
      </c>
      <c r="AZ59" s="108" t="str">
        <f>IF(SUM(COUNTIFS('Planificación 2026-1'!F:F,"SUNAMPE",'Planificación 2026-1'!W:W,C59,'Planificación 2026-1'!H:H,"MH"))&gt;0,"P31"," ")</f>
        <v xml:space="preserve"> </v>
      </c>
      <c r="BA59" s="108" t="str">
        <f>IF(SUM(COUNTIFS('Planificación 2026-1'!F:F,"SUNAMPE",'Planificación 2026-1'!W:W,C59,'Planificación 2026-1'!H:H,"IC"))&gt;0,"P32"," ")</f>
        <v xml:space="preserve"> </v>
      </c>
      <c r="BB59" s="108" t="str">
        <f>IF(SUM(COUNTIFS('Planificación 2026-1'!F:F,"SUNAMPE",'Planificación 2026-1'!W:W,C59,'Planificación 2026-1'!H:H,"AR"))&gt;0,"P34"," ")</f>
        <v xml:space="preserve"> </v>
      </c>
      <c r="BC59" s="108" t="str">
        <f>IF(SUM(COUNTIFS('Planificación 2026-1'!F:F,"SUNAMPE",'Planificación 2026-1'!W:W,C59,'Planificación 2026-1'!H:H,"T1"))&gt;0,"P35"," ")</f>
        <v xml:space="preserve"> </v>
      </c>
      <c r="BD59" s="108" t="str">
        <f>IF(SUM(COUNTIFS('Planificación 2026-1'!F:F,"SUNAMPE",'Planificación 2026-1'!W:W,C59,'Planificación 2026-1'!H:H,"T3"))&gt;0,"P36"," ")</f>
        <v xml:space="preserve"> </v>
      </c>
      <c r="BE59" s="108" t="str">
        <f>IF(SUM(COUNTIFS('Planificación 2026-1'!F:F,"SUNAMPE",'Planificación 2026-1'!W:W,C59,'Planificación 2026-1'!H:H,"T2"))&gt;0,"P37"," ")</f>
        <v xml:space="preserve"> </v>
      </c>
      <c r="BF59" s="108" t="str">
        <f>IF(SUM(COUNTIFS('Planificación 2026-1'!F:F,"SUNAMPE",'Planificación 2026-1'!W:W,C59,'Planificación 2026-1'!H:H,"AE"))&gt;0,"P38"," ")</f>
        <v xml:space="preserve"> </v>
      </c>
      <c r="BG59" s="108" t="str">
        <f>IF(SUM(COUNTIFS('Planificación 2026-1'!F:F,"SUNAMPE",'Planificación 2026-1'!W:W,C59,'Planificación 2026-1'!H:H,"T4"))&gt;0,"P55"," ")</f>
        <v xml:space="preserve"> </v>
      </c>
      <c r="BH59" s="108" t="str">
        <f>IF(SUM(COUNTIFS('Planificación 2026-1'!F:F,"HUAURA",'Planificación 2026-1'!W:W,C59,'Planificación 2026-1'!H:H,"AF"))&gt;0," P01"," ")</f>
        <v xml:space="preserve"> </v>
      </c>
      <c r="BI59" s="108" t="str">
        <f>IF(SUM(COUNTIFS('Planificación 2026-1'!F:F,"HUAURA",'Planificación 2026-1'!W:W,C59,'Planificación 2026-1'!H:H,"EN"))&gt;0,"P02"," ")</f>
        <v xml:space="preserve"> </v>
      </c>
      <c r="BJ59" s="108" t="str">
        <f>IF(SUM(COUNTIFS('Planificación 2026-1'!F:F,"HUAURA",'Planificación 2026-1'!W:W,C59,'Planificación 2026-1'!H:H,"IS"))&gt;0,"P03"," ")</f>
        <v xml:space="preserve"> </v>
      </c>
      <c r="BK59" s="108" t="str">
        <f>IF(SUM(COUNTIFS('Planificación 2026-1'!F:F,"HUAURA",'Planificación 2026-1'!W:W,C59,'Planificación 2026-1'!H:H,"PS"))&gt;0,"P04"," ")</f>
        <v xml:space="preserve"> </v>
      </c>
      <c r="BL59" s="108"/>
      <c r="BM59" s="108" t="str">
        <f>IF(SUM(COUNTIFS('Planificación 2026-1'!F:F,"HUAURA",'Planificación 2026-1'!W:W,C59,'Planificación 2026-1'!H:H,"IN"))&gt;0,"P06"," ")</f>
        <v xml:space="preserve"> </v>
      </c>
      <c r="BN59" s="108" t="str">
        <f>IF(SUM(COUNTIFS('Planificación 2026-1'!F:F,"HUAURA",'Planificación 2026-1'!W:W,C59,'Planificación 2026-1'!H:H,"CA"))&gt;0,"P07"," ")</f>
        <v xml:space="preserve"> </v>
      </c>
      <c r="BO59" s="108" t="str">
        <f>IF(SUM(COUNTIFS('Planificación 2026-1'!F:F,"HUAURA",'Planificación 2026-1'!W:W,C59,'Planificación 2026-1'!H:H,"DE"))&gt;0,"P08"," ")</f>
        <v xml:space="preserve"> </v>
      </c>
      <c r="BP59" s="108" t="str">
        <f>IF(SUM(COUNTIFS('Planificación 2026-1'!F:F,"HUAURA",'Planificación 2026-1'!W:W,C59,'Planificación 2026-1'!H:H,"OB"))&gt;0,"P09"," ")</f>
        <v xml:space="preserve"> </v>
      </c>
      <c r="BQ59" s="108" t="str">
        <f>IF(SUM(COUNTIFS('Planificación 2026-1'!F:F,"HUAURA",'Planificación 2026-1'!W:W,C59,'Planificación 2026-1'!H:H,"MH"))&gt;0,"P31"," ")</f>
        <v xml:space="preserve"> </v>
      </c>
      <c r="BR59" s="108" t="str">
        <f>IF(SUM(COUNTIFS('Planificación 2026-1'!F:F,"HUAURA",'Planificación 2026-1'!W:W,C59,'Planificación 2026-1'!H:H,"IC"))&gt;0,"P32"," ")</f>
        <v xml:space="preserve"> </v>
      </c>
      <c r="BS59" s="108" t="str">
        <f>IF(SUM(COUNTIFS('Planificación 2026-1'!F:F,"HUAURA",'Planificación 2026-1'!W:W,C59,'Planificación 2026-1'!H:H,"AR"))&gt;0,"P34"," ")</f>
        <v xml:space="preserve"> </v>
      </c>
      <c r="BT59" s="108" t="str">
        <f>IF(SUM(COUNTIFS('Planificación 2026-1'!F:F,"HUAURA",'Planificación 2026-1'!W:W,C59,'Planificación 2026-1'!H:H,"T1"))&gt;0,"P35"," ")</f>
        <v xml:space="preserve"> </v>
      </c>
      <c r="BU59" s="108" t="str">
        <f>IF(SUM(COUNTIFS('Planificación 2026-1'!F:F,"HUAURA",'Planificación 2026-1'!W:W,C59,'Planificación 2026-1'!H:H,"T3"))&gt;0,"P36"," ")</f>
        <v xml:space="preserve"> </v>
      </c>
      <c r="BV59" s="108" t="str">
        <f>IF(SUM(COUNTIFS('Planificación 2026-1'!F:F,"HUAURA",'Planificación 2026-1'!W:W,C59,'Planificación 2026-1'!H:H,"T2"))&gt;0,"P37"," ")</f>
        <v xml:space="preserve"> </v>
      </c>
      <c r="BW59" s="108" t="str">
        <f>IF(SUM(COUNTIFS('Planificación 2026-1'!F:F,"HUAURA",'Planificación 2026-1'!W:W,C59,'Planificación 2026-1'!H:H,"AE"))&gt;0,"P38"," ")</f>
        <v xml:space="preserve"> </v>
      </c>
      <c r="BX59" s="108" t="str">
        <f>IF(SUM(COUNTIFS('Planificación 2026-1'!F:F,"HUAURA",'Planificación 2026-1'!W:W,C59,'Planificación 2026-1'!H:H,"T4"))&gt;0,"P55"," ")</f>
        <v xml:space="preserve"> </v>
      </c>
      <c r="BY59" s="109">
        <f>SUMIFS('Planificación 2026-1'!R:R,'Planificación 2026-1'!W:W,C59,'Planificación 2026-1'!H:H,"AF",'Planificación 2026-1'!I:I,"&gt;2")</f>
        <v>0</v>
      </c>
      <c r="BZ59" s="109">
        <f>SUMIFS('Planificación 2026-1'!R:R,'Planificación 2026-1'!W:W,C59,'Planificación 2026-1'!H:H,"EN",'Planificación 2026-1'!I:I,"&gt;2")</f>
        <v>0</v>
      </c>
      <c r="CA59" s="109">
        <f>SUMIFS('Planificación 2026-1'!R:R,'Planificación 2026-1'!W:W,C59,'Planificación 2026-1'!H:H,"IS",'Planificación 2026-1'!I:I,"&gt;2")</f>
        <v>13</v>
      </c>
      <c r="CB59" s="109">
        <f>SUMIFS('Planificación 2026-1'!R:R,'Planificación 2026-1'!W:W,C59,'Planificación 2026-1'!H:H,"PS",'Planificación 2026-1'!I:I,"&gt;2")</f>
        <v>0</v>
      </c>
      <c r="CC59" s="109">
        <f>SUMIFS('Planificación 2026-1'!R:R,'Planificación 2026-1'!W:W,C59,'Planificación 2026-1'!H:H,"IN",'Planificación 2026-1'!I:I,"&gt;2")</f>
        <v>0</v>
      </c>
      <c r="CD59" s="109">
        <f>SUMIFS('Planificación 2026-1'!R:R,'Planificación 2026-1'!W:W,C59,'Planificación 2026-1'!H:H,"CA",'Planificación 2026-1'!I:I,"&gt;2")</f>
        <v>0</v>
      </c>
      <c r="CE59" s="109">
        <f>SUMIFS('Planificación 2026-1'!R:R,'Planificación 2026-1'!W:W,C59,'Planificación 2026-1'!H:H,"DE",'Planificación 2026-1'!I:I,"&gt;2")</f>
        <v>0</v>
      </c>
      <c r="CF59" s="109">
        <f>SUMIFS('Planificación 2026-1'!R:R,'Planificación 2026-1'!W:W,C59,'Planificación 2026-1'!H:H,"OB",'Planificación 2026-1'!I:I,"&gt;2")</f>
        <v>0</v>
      </c>
      <c r="CG59" s="109">
        <f>SUMIFS('Planificación 2026-1'!R:R,'Planificación 2026-1'!W:W,C59,'Planificación 2026-1'!H:H,"MH",'Planificación 2026-1'!I:I,"&gt;2")</f>
        <v>0</v>
      </c>
      <c r="CH59" s="109">
        <f>SUMIFS('Planificación 2026-1'!R:R,'Planificación 2026-1'!W:W,C59,'Planificación 2026-1'!H:H,"IC",'Planificación 2026-1'!I:I,"&gt;2")</f>
        <v>0</v>
      </c>
      <c r="CI59" s="109">
        <f>SUMIFS('Planificación 2026-1'!R:R,'Planificación 2026-1'!W:W,C59,'Planificación 2026-1'!H:H,"AR",'Planificación 2026-1'!I:I,"&gt;2")</f>
        <v>0</v>
      </c>
      <c r="CJ59" s="109">
        <f>SUMIFS('Planificación 2026-1'!R:R,'Planificación 2026-1'!W:W,C59,'Planificación 2026-1'!H:H,"T1",'Planificación 2026-1'!I:I,"&gt;2")</f>
        <v>0</v>
      </c>
      <c r="CK59" s="109">
        <f>SUMIFS('Planificación 2026-1'!R:R,'Planificación 2026-1'!W:W,C59,'Planificación 2026-1'!H:H,"T3",'Planificación 2026-1'!I:I,"&gt;2")</f>
        <v>0</v>
      </c>
      <c r="CL59" s="109">
        <f>SUMIFS('Planificación 2026-1'!R:R,'Planificación 2026-1'!W:W,C59,'Planificación 2026-1'!H:H,"T2",'Planificación 2026-1'!I:I,"&gt;2")</f>
        <v>0</v>
      </c>
      <c r="CM59" s="109">
        <f>SUMIFS('Planificación 2026-1'!R:R,'Planificación 2026-1'!W:W,C59,'Planificación 2026-1'!H:H,"AE",'Planificación 2026-1'!I:I,"&gt;2")</f>
        <v>0</v>
      </c>
      <c r="CN59" s="109">
        <f>SUMIFS('Planificación 2026-1'!R:R,'Planificación 2026-1'!W:W,C59,'Planificación 2026-1'!H:H,"T4",'Planificación 2026-1'!I:I,"&gt;2")</f>
        <v>0</v>
      </c>
      <c r="CO59" s="109">
        <f>SUMIFS('Planificación 2026-1'!R:R,'Planificación 2026-1'!W:W,C59,'Planificación 2026-1'!H:H,"AF",'Planificación 2026-1'!I:I,"&lt;3")</f>
        <v>0</v>
      </c>
      <c r="CP59" s="109">
        <f>SUMIFS('Planificación 2026-1'!R:R,'Planificación 2026-1'!W:W,C59,'Planificación 2026-1'!H:H,"EN",'Planificación 2026-1'!I:I,"&lt;3")</f>
        <v>0</v>
      </c>
      <c r="CQ59" s="109">
        <f>SUMIFS('Planificación 2026-1'!R:R,'Planificación 2026-1'!W:W,C59,'Planificación 2026-1'!H:H,"IS",'Planificación 2026-1'!I:I,"&lt;3")</f>
        <v>0</v>
      </c>
      <c r="CR59" s="109">
        <f>SUMIFS('Planificación 2026-1'!R:R,'Planificación 2026-1'!W:W,C59,'Planificación 2026-1'!H:H,"PS",'Planificación 2026-1'!I:I,"&lt;3")</f>
        <v>0</v>
      </c>
      <c r="CS59" s="109">
        <f>SUMIFS('Planificación 2026-1'!R:R,'Planificación 2026-1'!W:W,C59,'Planificación 2026-1'!H:H,"IN",'Planificación 2026-1'!I:I,"&lt;3")</f>
        <v>0</v>
      </c>
      <c r="CT59" s="109">
        <f>SUMIFS('Planificación 2026-1'!R:R,'Planificación 2026-1'!W:W,C59,'Planificación 2026-1'!H:H,"CA",'Planificación 2026-1'!I:I,"&lt;3")</f>
        <v>0</v>
      </c>
      <c r="CU59" s="109">
        <f>SUMIFS('Planificación 2026-1'!R:R,'Planificación 2026-1'!W:W,C59,'Planificación 2026-1'!H:H,"DE",'Planificación 2026-1'!I:I,"&lt;3")</f>
        <v>0</v>
      </c>
      <c r="CV59" s="109">
        <f>SUMIFS('Planificación 2026-1'!R:R,'Planificación 2026-1'!W:W,C59,'Planificación 2026-1'!H:H,"OB",'Planificación 2026-1'!I:I,"&lt;3")</f>
        <v>0</v>
      </c>
      <c r="CW59" s="109">
        <f>SUMIFS('Planificación 2026-1'!R:R,'Planificación 2026-1'!W:W,C59,'Planificación 2026-1'!H:H,"MH",'Planificación 2026-1'!I:I,"&lt;3")</f>
        <v>0</v>
      </c>
      <c r="CX59" s="109">
        <f>SUMIFS('Planificación 2026-1'!R:R,'Planificación 2026-1'!W:W,C59,'Planificación 2026-1'!H:H,"IC",'Planificación 2026-1'!I:I,"&lt;3")</f>
        <v>0</v>
      </c>
      <c r="CY59" s="109">
        <f>SUMIFS('Planificación 2026-1'!R:R,'Planificación 2026-1'!W:W,C59,'Planificación 2026-1'!H:H,"AR",'Planificación 2026-1'!I:I,"&lt;3")</f>
        <v>0</v>
      </c>
      <c r="CZ59" s="109">
        <f>SUMIFS('Planificación 2026-1'!R:R,'Planificación 2026-1'!W:W,C59,'Planificación 2026-1'!H:H,"T1",'Planificación 2026-1'!I:I,"&lt;3")</f>
        <v>0</v>
      </c>
      <c r="DA59" s="109">
        <f>SUMIFS('Planificación 2026-1'!R:R,'Planificación 2026-1'!W:W,C59,'Planificación 2026-1'!H:H,"T3",'Planificación 2026-1'!I:I,"&lt;3")</f>
        <v>0</v>
      </c>
      <c r="DB59" s="109">
        <f>SUMIFS('Planificación 2026-1'!R:R,'Planificación 2026-1'!W:W,C59,'Planificación 2026-1'!H:H,"T2",'Planificación 2026-1'!I:I,"&lt;3")</f>
        <v>0</v>
      </c>
      <c r="DC59" s="109">
        <f>SUMIFS('Planificación 2026-1'!R:R,'Planificación 2026-1'!W:W,C59,'Planificación 2026-1'!H:H,"AE",'Planificación 2026-1'!I:I,"&lt;3")</f>
        <v>0</v>
      </c>
      <c r="DD59" s="109">
        <f>SUMIFS('Planificación 2026-1'!R:R,'Planificación 2026-1'!W:W,C59,'Planificación 2026-1'!H:H,"T4",'Planificación 2026-1'!I:I,"&lt;3")</f>
        <v>0</v>
      </c>
      <c r="DE59" s="108" t="str">
        <f t="shared" si="4"/>
        <v>P03</v>
      </c>
      <c r="DF59" s="41">
        <f>IF(C59="","",SUMIFS('Planificación 2026-1'!R:R,'Planificación 2026-1'!W:W,C59,'Planificación 2026-1'!F:F,"PRINCIPAL",'Planificación 2026-1'!X:X,"VIRTUAL"))</f>
        <v>8</v>
      </c>
      <c r="DG59" s="41">
        <f>IF(C59="","",SUMIFS('Planificación 2026-1'!R:R,'Planificación 2026-1'!W:W,C59,'Planificación 2026-1'!F:F,"PRINCIPAL",'Planificación 2026-1'!X:X,"PRESENCIAL"))</f>
        <v>5</v>
      </c>
      <c r="DH59" s="41">
        <f>IF(C59="","",SUMIFS('Planificación 2026-1'!R:R,'Planificación 2026-1'!W:W,C59,'Planificación 2026-1'!F:F,"PRINCIPAL",'Planificación 2026-1'!X:X,"HIBRIDO PRESENCIAL"))</f>
        <v>0</v>
      </c>
      <c r="DI59" s="108" t="str">
        <f t="shared" si="5"/>
        <v/>
      </c>
      <c r="DJ59" s="108">
        <f>IF(C59="","",SUMIFS('Planificación 2026-1'!R:R,'Planificación 2026-1'!W:W,C59,'Planificación 2026-1'!F:F,"FILIAL",'Planificación 2026-1'!X:X,"VIRTUAL"))</f>
        <v>0</v>
      </c>
      <c r="DK59" s="110">
        <f>IF(C59="","",SUMIFS('Planificación 2026-1'!R:R,'Planificación 2026-1'!W:W,C59,'Planificación 2026-1'!F:F,"FILIAL",'Planificación 2026-1'!X:X,"PRESENCIAL"))</f>
        <v>0</v>
      </c>
      <c r="DL59" s="61">
        <f>IF(C59="","",SUMIFS('Planificación 2026-1'!R:R,'Planificación 2026-1'!W:W,C59,'Planificación 2026-1'!F:F,"FILIAL",'Planificación 2026-1'!X:X,"HIBRIDO PRESENCIAL"))</f>
        <v>0</v>
      </c>
      <c r="DM59" s="111" t="str">
        <f t="shared" si="6"/>
        <v/>
      </c>
      <c r="DN59" s="108">
        <f>IF(C59="","",SUMIFS('Planificación 2026-1'!R:R,'Planificación 2026-1'!W:W,C59,'Planificación 2026-1'!F:F,"SUNAMPE",'Planificación 2026-1'!X:X,"VIRTUAL"))</f>
        <v>0</v>
      </c>
      <c r="DO59" s="61">
        <f>IF(C59="","",SUMIFS('Planificación 2026-1'!R:R,'Planificación 2026-1'!W:W,C59,'Planificación 2026-1'!F:F,"SUNAMPE",'Planificación 2026-1'!X:X,"PRESENCIAL"))</f>
        <v>0</v>
      </c>
      <c r="DP59" s="111" t="str">
        <f t="shared" si="7"/>
        <v/>
      </c>
      <c r="DQ59" s="108">
        <f>IF(C59="","",SUMIFS('Planificación 2026-1'!R:R,'Planificación 2026-1'!W:W,C59,'Planificación 2026-1'!F:F,"HUAURA",'Planificación 2026-1'!X:X,"VIRTUAL"))</f>
        <v>0</v>
      </c>
      <c r="DR59" s="61">
        <f>IF(C59="","",SUMIFS('Planificación 2026-1'!R:R,'Planificación 2026-1'!W:W,C59,'Planificación 2026-1'!F:F,"HUAURA",'Planificación 2026-1'!X:X,"PRESENCIAL"))</f>
        <v>0</v>
      </c>
      <c r="DS59" s="76">
        <f>SUMIFS('Planificación 2026-1'!R:R,'Planificación 2026-1'!W:W,C59,'Planificación 2026-1'!F:F,"PRINCIPAL",'Planificación 2026-1'!X:X,"VIRTUAL",'Planificación 2026-1'!I:I,"&gt;2")</f>
        <v>8</v>
      </c>
      <c r="DT59" s="76">
        <f>SUMIFS('Planificación 2026-1'!R:R,'Planificación 2026-1'!W:W,C59,'Planificación 2026-1'!F:F,"PRINCIPAL",'Planificación 2026-1'!X:X,"&lt;&gt;VIRTUAL",'Planificación 2026-1'!I:I,"&gt;2")</f>
        <v>5</v>
      </c>
      <c r="DU59" s="76">
        <f>SUMIFS('Planificación 2026-1'!R:R,'Planificación 2026-1'!W:W,C59,'Planificación 2026-1'!F:F,"SUNAMPE",'Planificación 2026-1'!X:X,"VIRTUAL",'Planificación 2026-1'!I:I,"&gt;2")</f>
        <v>0</v>
      </c>
      <c r="DV59" s="76">
        <f>SUMIFS('Planificación 2026-1'!R:R,'Planificación 2026-1'!W:W,C59,'Planificación 2026-1'!F:F,"SUNAMPE",'Planificación 2026-1'!X:X,"&lt;&gt;VIRTUAL",'Planificación 2026-1'!I:I,"&gt;2")</f>
        <v>0</v>
      </c>
      <c r="DW59" s="76">
        <f>SUMIFS('Planificación 2026-1'!R:R,'Planificación 2026-1'!W:W,C59,'Planificación 2026-1'!F:F,"FILIAL",'Planificación 2026-1'!X:X,"VIRTUAL",'Planificación 2026-1'!I:I,"&gt;2")</f>
        <v>0</v>
      </c>
      <c r="DX59" s="76">
        <f>SUMIFS('Planificación 2026-1'!R:R,'Planificación 2026-1'!W:W,C59,'Planificación 2026-1'!F:F,"FILIAL",'Planificación 2026-1'!X:X,"&lt;&gt;VIRTUAL",'Planificación 2026-1'!I:I,"&gt;2")</f>
        <v>0</v>
      </c>
      <c r="DY59" s="76">
        <f>SUMIFS('Planificación 2026-1'!R:R,'Planificación 2026-1'!W:W,C59,'Planificación 2026-1'!F:F,"PORUMA",'Planificación 2026-1'!X:X,"VIRTUAL",'Planificación 2026-1'!I:I,"&gt;2")</f>
        <v>0</v>
      </c>
      <c r="DZ59" s="76">
        <f>SUMIFS('Planificación 2026-1'!R:R,'Planificación 2026-1'!W:W,C59,'Planificación 2026-1'!F:F,"PORUMA",'Planificación 2026-1'!X:X,"&lt;&gt;VIRTUAL",'Planificación 2026-1'!I:I,"&gt;2")</f>
        <v>0</v>
      </c>
      <c r="EA59" s="76">
        <f>SUMIFS('Planificación 2026-1'!R:R,'Planificación 2026-1'!W:W,C59,'Planificación 2026-1'!F:F,"HUAURA",'Planificación 2026-1'!X:X,"VIRTUAL",'Planificación 2026-1'!I:I,"&gt;2")</f>
        <v>0</v>
      </c>
      <c r="EB59" s="76">
        <f>SUMIFS('Planificación 2026-1'!R:R,'Planificación 2026-1'!W:W,C59,'Planificación 2026-1'!F:F,"HUAURA",'Planificación 2026-1'!X:X,"&lt;&gt;VIRTUAL",'Planificación 2026-1'!I:I,"&gt;2")</f>
        <v>0</v>
      </c>
      <c r="EC59" s="76">
        <f>SUMIFS('Planificación 2026-1'!R:R,'Planificación 2026-1'!W:W,C59,'Planificación 2026-1'!F:F,"PRINCIPAL",'Planificación 2026-1'!X:X,"VIRTUAL",'Planificación 2026-1'!I:I,"&lt;3")</f>
        <v>0</v>
      </c>
      <c r="ED59" s="76">
        <f>SUMIFS('Planificación 2026-1'!R:R,'Planificación 2026-1'!W:W,C59,'Planificación 2026-1'!F:F,"PRINCIPAL",'Planificación 2026-1'!X:X,"&lt;&gt;VIRTUAL",'Planificación 2026-1'!I:I,"&lt;3")</f>
        <v>0</v>
      </c>
      <c r="EE59" s="76">
        <f>SUMIFS('Planificación 2026-1'!R:R,'Planificación 2026-1'!W:W,C59,'Planificación 2026-1'!F:F,"SUNAMPE",'Planificación 2026-1'!X:X,"VIRTUAL",'Planificación 2026-1'!I:I,"&lt;3")</f>
        <v>0</v>
      </c>
      <c r="EF59" s="76">
        <f>SUMIFS('Planificación 2026-1'!R:R,'Planificación 2026-1'!W:W,C59,'Planificación 2026-1'!F:F,"SUNAMPE",'Planificación 2026-1'!X:X,"&lt;&gt;VIRTUAL",'Planificación 2026-1'!I:I,"&lt;3")</f>
        <v>0</v>
      </c>
      <c r="EG59" s="76">
        <f>SUMIFS('Planificación 2026-1'!R:R,'Planificación 2026-1'!W:W,C59,'Planificación 2026-1'!F:F,"FILIAL",'Planificación 2026-1'!X:X,"VIRTUAL",'Planificación 2026-1'!I:I,"&lt;3")</f>
        <v>0</v>
      </c>
      <c r="EH59" s="76">
        <f>SUMIFS('Planificación 2026-1'!R:R,'Planificación 2026-1'!W:W,C59,'Planificación 2026-1'!F:F,"FILIAL",'Planificación 2026-1'!X:X,"&lt;&gt;VIRTUAL",'Planificación 2026-1'!I:I,"&lt;3")</f>
        <v>0</v>
      </c>
      <c r="EI59" s="76">
        <f>SUMIFS('Planificación 2026-1'!R:R,'Planificación 2026-1'!W:W,C59,'Planificación 2026-1'!F:F,"PORUMA",'Planificación 2026-1'!X:X,"VIRTUAL",'Planificación 2026-1'!I:I,"&lt;3")</f>
        <v>0</v>
      </c>
      <c r="EJ59" s="76">
        <f>SUMIFS('Planificación 2026-1'!R:R,'Planificación 2026-1'!W:W,C59,'Planificación 2026-1'!F:F,"PORUMA",'Planificación 2026-1'!X:X,"&lt;&gt;VIRTUAL",'Planificación 2026-1'!I:I,"&lt;3")</f>
        <v>0</v>
      </c>
      <c r="EK59" s="76">
        <f>SUMIFS('Planificación 2026-1'!R:R,'Planificación 2026-1'!W:W,C59,'Planificación 2026-1'!F:F,"HUAURA",'Planificación 2026-1'!X:X,"VIRTUAL",'Planificación 2026-1'!I:I,"&lt;3")</f>
        <v>0</v>
      </c>
      <c r="EL59" s="76">
        <f>SUMIFS('Planificación 2026-1'!R:R,'Planificación 2026-1'!W:W,C59,'Planificación 2026-1'!F:F,"HUAURA",'Planificación 2026-1'!X:X,"&lt;&gt;VIRTUAL",'Planificación 2026-1'!I:I,"&lt;3")</f>
        <v>0</v>
      </c>
      <c r="EM59" s="76"/>
      <c r="EN59" s="76">
        <f t="shared" si="0"/>
        <v>8</v>
      </c>
      <c r="EO59" s="76">
        <f t="shared" si="1"/>
        <v>5</v>
      </c>
      <c r="EP59" s="76" t="b">
        <f t="shared" si="2"/>
        <v>1</v>
      </c>
      <c r="EQ59" s="76" t="str">
        <f t="shared" si="3"/>
        <v>SEDE</v>
      </c>
      <c r="ER59" s="76" t="str">
        <f t="shared" si="8"/>
        <v>MAS VIRTUAL</v>
      </c>
    </row>
    <row r="60" spans="1:148" hidden="1">
      <c r="A60" s="83"/>
      <c r="B60" s="119">
        <v>57</v>
      </c>
      <c r="C60" s="115" t="s">
        <v>229</v>
      </c>
      <c r="D60" s="112">
        <f>SUMIF('Planificación 2026-1'!W:W,C60,'Planificación 2026-1'!R:R)</f>
        <v>0</v>
      </c>
      <c r="E60" s="114" t="s">
        <v>173</v>
      </c>
      <c r="F60" s="115" t="s">
        <v>171</v>
      </c>
      <c r="G60" s="115" t="s">
        <v>13</v>
      </c>
      <c r="H60" s="115" t="s">
        <v>128</v>
      </c>
      <c r="I60" s="107" t="str">
        <f>IF(SUM(COUNTIFS('Planificación 2026-1'!F:F,"PRINCIPAL",'Planificación 2026-1'!W:W,C60,'Planificación 2026-1'!H:H,"AF"))&gt;0,"P01"," ")</f>
        <v xml:space="preserve"> </v>
      </c>
      <c r="J60" s="108" t="str">
        <f>IF(SUM(COUNTIFS('Planificación 2026-1'!F:F,"PRINCIPAL",'Planificación 2026-1'!W:W,C60,'Planificación 2026-1'!H:H,"EN"))&gt;0,"P02"," ")</f>
        <v xml:space="preserve"> </v>
      </c>
      <c r="K60" s="108" t="str">
        <f>IF(SUM(COUNTIFS('Planificación 2026-1'!F:F,"PRINCIPAL",'Planificación 2026-1'!W:W,C60,'Planificación 2026-1'!H:H,"IS"))&gt;0,"P03"," ")</f>
        <v xml:space="preserve"> </v>
      </c>
      <c r="L60" s="108" t="str">
        <f>IF(SUM(COUNTIFS('Planificación 2026-1'!F:F,"PRINCIPAL",'Planificación 2026-1'!W:W,C60,'Planificación 2026-1'!H:H,"PS"))&gt;0,"P04"," ")</f>
        <v xml:space="preserve"> </v>
      </c>
      <c r="M60" s="108"/>
      <c r="N60" s="108" t="str">
        <f>IF(SUM(COUNTIFS('Planificación 2026-1'!F:F,"PRINCIPAL",'Planificación 2026-1'!W:W,C60,'Planificación 2026-1'!H:H,"IN"))&gt;0,"P06"," ")</f>
        <v xml:space="preserve"> </v>
      </c>
      <c r="O60" s="108" t="str">
        <f>IF(SUM(COUNTIFS('Planificación 2026-1'!F:F,"PRINCIPAL",'Planificación 2026-1'!W:W,C60,'Planificación 2026-1'!H:H,"CA"))&gt;0,"P07"," ")</f>
        <v xml:space="preserve"> </v>
      </c>
      <c r="P60" s="108" t="str">
        <f>IF(SUM(COUNTIFS('Planificación 2026-1'!F:F,"PRINCIPAL",'Planificación 2026-1'!W:W,C60,'Planificación 2026-1'!H:H,"DE"))&gt;0,"P08"," ")</f>
        <v xml:space="preserve"> </v>
      </c>
      <c r="Q60" s="108" t="str">
        <f>IF(SUM(COUNTIFS('Planificación 2026-1'!F:F,"PRINCIPAL",'Planificación 2026-1'!W:W,C60,'Planificación 2026-1'!H:H,"OB"))&gt;0,"P09"," ")</f>
        <v xml:space="preserve"> </v>
      </c>
      <c r="R60" s="108" t="str">
        <f>IF(SUM(COUNTIFS('Planificación 2026-1'!F:F,"PRINCIPAL",'Planificación 2026-1'!W:W,C60,'Planificación 2026-1'!H:H,"MH"))&gt;0,"P31"," ")</f>
        <v xml:space="preserve"> </v>
      </c>
      <c r="S60" s="108" t="str">
        <f>IF(SUM(COUNTIFS('Planificación 2026-1'!F:F,"PRINCIPAL",'Planificación 2026-1'!W:W,C60,'Planificación 2026-1'!H:H,"IC"))&gt;0,"P32"," ")</f>
        <v xml:space="preserve"> </v>
      </c>
      <c r="T60" s="108" t="str">
        <f>IF(SUM(COUNTIFS('Planificación 2026-1'!F:F,"PRINCIPAL",'Planificación 2026-1'!W:W,C60,'Planificación 2026-1'!H:H,"AR"))&gt;0,"P34"," ")</f>
        <v xml:space="preserve"> </v>
      </c>
      <c r="U60" s="108" t="str">
        <f>IF(SUM(COUNTIFS('Planificación 2026-1'!F:F,"PRINCIPAL",'Planificación 2026-1'!W:W,C60,'Planificación 2026-1'!H:H,"T1"))&gt;0,"P35"," ")</f>
        <v xml:space="preserve"> </v>
      </c>
      <c r="V60" s="108" t="str">
        <f>IF(SUM(COUNTIFS('Planificación 2026-1'!F:F,"PRINCIPAL",'Planificación 2026-1'!W:W,C60,'Planificación 2026-1'!H:H,"T3"))&gt;0,"P36"," ")</f>
        <v xml:space="preserve"> </v>
      </c>
      <c r="W60" s="108" t="str">
        <f>IF(SUM(COUNTIFS('Planificación 2026-1'!F:F,"PRINCIPAL",'Planificación 2026-1'!W:W,C60,'Planificación 2026-1'!H:H,"T2"))&gt;0,"P37"," ")</f>
        <v xml:space="preserve"> </v>
      </c>
      <c r="X60" s="108" t="str">
        <f>IF(SUM(COUNTIFS('Planificación 2026-1'!F:F,"PRINCIPAL",'Planificación 2026-1'!W:W,C60,'Planificación 2026-1'!H:H,"AE"))&gt;0,"P38"," ")</f>
        <v xml:space="preserve"> </v>
      </c>
      <c r="Y60" s="108" t="str">
        <f>IF(SUM(COUNTIFS('Planificación 2026-1'!F:F,"PRINCIPAL",'Planificación 2026-1'!W:W,C60,'Planificación 2026-1'!H:H,"T4"))&gt;0,"P55"," ")</f>
        <v xml:space="preserve"> </v>
      </c>
      <c r="Z60" s="108" t="str">
        <f>IF(SUM(COUNTIFS('Planificación 2026-1'!F:F,"FILIAL",'Planificación 2026-1'!W:W,C60,'Planificación 2026-1'!H:H,"AF"))&gt;0," P01"," ")</f>
        <v xml:space="preserve"> </v>
      </c>
      <c r="AA60" s="108" t="str">
        <f>IF(SUM(COUNTIFS('Planificación 2026-1'!F:F,"FILIAL",'Planificación 2026-1'!W:W,C60,'Planificación 2026-1'!H:H,"EN"))&gt;0,"P02"," ")</f>
        <v xml:space="preserve"> </v>
      </c>
      <c r="AB60" s="108" t="str">
        <f>IF(SUM(COUNTIFS('Planificación 2026-1'!F:F,"FILIAL",'Planificación 2026-1'!W:W,C60,'Planificación 2026-1'!H:H,"IS"))&gt;0,"P03"," ")</f>
        <v xml:space="preserve"> </v>
      </c>
      <c r="AC60" s="108" t="str">
        <f>IF(SUM(COUNTIFS('Planificación 2026-1'!F:F,"FILIAL",'Planificación 2026-1'!W:W,C60,'Planificación 2026-1'!H:H,"PS"))&gt;0,"P04"," ")</f>
        <v xml:space="preserve"> </v>
      </c>
      <c r="AD60" s="108"/>
      <c r="AE60" s="108" t="str">
        <f>IF(SUM(COUNTIFS('Planificación 2026-1'!F:F,"FILIAL",'Planificación 2026-1'!W:W,C60,'Planificación 2026-1'!H:H,"IN"))&gt;0,"P06"," ")</f>
        <v xml:space="preserve"> </v>
      </c>
      <c r="AF60" s="108" t="str">
        <f>IF(SUM(COUNTIFS('Planificación 2026-1'!F:F,"FILIAL",'Planificación 2026-1'!W:W,C60,'Planificación 2026-1'!H:H,"CA"))&gt;0,"P07"," ")</f>
        <v xml:space="preserve"> </v>
      </c>
      <c r="AG60" s="108" t="str">
        <f>IF(SUM(COUNTIFS('Planificación 2026-1'!F:F,"FILIAL",'Planificación 2026-1'!W:W,C60,'Planificación 2026-1'!H:H,"DE"))&gt;0,"P08"," ")</f>
        <v xml:space="preserve"> </v>
      </c>
      <c r="AH60" s="108" t="str">
        <f>IF(SUM(COUNTIFS('Planificación 2026-1'!F:F,"FILIAL",'Planificación 2026-1'!W:W,C60,'Planificación 2026-1'!H:H,"OB"))&gt;0,"P09"," ")</f>
        <v xml:space="preserve"> </v>
      </c>
      <c r="AI60" s="108" t="str">
        <f>IF(SUM(COUNTIFS('Planificación 2026-1'!F:F,"FILIAL",'Planificación 2026-1'!W:W,C60,'Planificación 2026-1'!H:H,"MH"))&gt;0,"P31"," ")</f>
        <v xml:space="preserve"> </v>
      </c>
      <c r="AJ60" s="108" t="str">
        <f>IF(SUM(COUNTIFS('Planificación 2026-1'!F:F,"FILIAL",'Planificación 2026-1'!W:W,C60,'Planificación 2026-1'!H:H,"IC"))&gt;0,"P32"," ")</f>
        <v xml:space="preserve"> </v>
      </c>
      <c r="AK60" s="108" t="str">
        <f>IF(SUM(COUNTIFS('Planificación 2026-1'!F:F,"FILIAL",'Planificación 2026-1'!W:W,C60,'Planificación 2026-1'!H:H,"AR"))&gt;0,"P34"," ")</f>
        <v xml:space="preserve"> </v>
      </c>
      <c r="AL60" s="108" t="str">
        <f>IF(SUM(COUNTIFS('Planificación 2026-1'!F:F,"FILIAL",'Planificación 2026-1'!W:W,C60,'Planificación 2026-1'!H:H,"T1"))&gt;0,"P35"," ")</f>
        <v xml:space="preserve"> </v>
      </c>
      <c r="AM60" s="108" t="str">
        <f>IF(SUM(COUNTIFS('Planificación 2026-1'!F:F,"FILIAL",'Planificación 2026-1'!W:W,C60,'Planificación 2026-1'!H:H,"T3"))&gt;0,"P36"," ")</f>
        <v xml:space="preserve"> </v>
      </c>
      <c r="AN60" s="108" t="str">
        <f>IF(SUM(COUNTIFS('Planificación 2026-1'!F:F,"FILIAL",'Planificación 2026-1'!W:W,C60,'Planificación 2026-1'!H:H,"T2"))&gt;0,"P37"," ")</f>
        <v xml:space="preserve"> </v>
      </c>
      <c r="AO60" s="108" t="str">
        <f>IF(SUM(COUNTIFS('Planificación 2026-1'!F:F,"FILIAL",'Planificación 2026-1'!W:W,C60,'Planificación 2026-1'!H:H,"AE"))&gt;0,"P38"," ")</f>
        <v xml:space="preserve"> </v>
      </c>
      <c r="AP60" s="108" t="str">
        <f>IF(SUM(COUNTIFS('Planificación 2026-1'!F:F,"FILIAL",'Planificación 2026-1'!W:W,C60,'Planificación 2026-1'!H:H,"T4"))&gt;0,"P55"," ")</f>
        <v xml:space="preserve"> </v>
      </c>
      <c r="AQ60" s="108" t="str">
        <f>IF(SUM(COUNTIFS('Planificación 2026-1'!F:F,"SUNAMPE",'Planificación 2026-1'!W:W,C60,'Planificación 2026-1'!H:H,"AF"))&gt;0," P01"," ")</f>
        <v xml:space="preserve"> </v>
      </c>
      <c r="AR60" s="108" t="str">
        <f>IF(SUM(COUNTIFS('Planificación 2026-1'!F:F,"SUNAMPE",'Planificación 2026-1'!W:W,C60,'Planificación 2026-1'!H:H,"EN"))&gt;0,"P02"," ")</f>
        <v xml:space="preserve"> </v>
      </c>
      <c r="AS60" s="108" t="str">
        <f>IF(SUM(COUNTIFS('Planificación 2026-1'!F:F,"SUNAMPE",'Planificación 2026-1'!W:W,C60,'Planificación 2026-1'!H:H,"IS"))&gt;0,"P03"," ")</f>
        <v xml:space="preserve"> </v>
      </c>
      <c r="AT60" s="108" t="str">
        <f>IF(SUM(COUNTIFS('Planificación 2026-1'!F:F,"SUNAMPE",'Planificación 2026-1'!W:W,C60,'Planificación 2026-1'!H:H,"PS"))&gt;0,"P04"," ")</f>
        <v xml:space="preserve"> </v>
      </c>
      <c r="AU60" s="108"/>
      <c r="AV60" s="108" t="str">
        <f>IF(SUM(COUNTIFS('Planificación 2026-1'!F:F,"SUNAMPE",'Planificación 2026-1'!W:W,C60,'Planificación 2026-1'!H:H,"IN"))&gt;0,"P06"," ")</f>
        <v xml:space="preserve"> </v>
      </c>
      <c r="AW60" s="108" t="str">
        <f>IF(SUM(COUNTIFS('Planificación 2026-1'!F:F,"SUNAMPE",'Planificación 2026-1'!W:W,C60,'Planificación 2026-1'!H:H,"CA"))&gt;0,"P07"," ")</f>
        <v xml:space="preserve"> </v>
      </c>
      <c r="AX60" s="108" t="str">
        <f>IF(SUM(COUNTIFS('Planificación 2026-1'!F:F,"SUNAMPE",'Planificación 2026-1'!W:W,C60,'Planificación 2026-1'!H:H,"DE"))&gt;0,"P08"," ")</f>
        <v xml:space="preserve"> </v>
      </c>
      <c r="AY60" s="108" t="str">
        <f>IF(SUM(COUNTIFS('Planificación 2026-1'!F:F,"SUNAMPE",'Planificación 2026-1'!W:W,C60,'Planificación 2026-1'!H:H,"OB"))&gt;0,"P09"," ")</f>
        <v xml:space="preserve"> </v>
      </c>
      <c r="AZ60" s="108" t="str">
        <f>IF(SUM(COUNTIFS('Planificación 2026-1'!F:F,"SUNAMPE",'Planificación 2026-1'!W:W,C60,'Planificación 2026-1'!H:H,"MH"))&gt;0,"P31"," ")</f>
        <v xml:space="preserve"> </v>
      </c>
      <c r="BA60" s="108" t="str">
        <f>IF(SUM(COUNTIFS('Planificación 2026-1'!F:F,"SUNAMPE",'Planificación 2026-1'!W:W,C60,'Planificación 2026-1'!H:H,"IC"))&gt;0,"P32"," ")</f>
        <v xml:space="preserve"> </v>
      </c>
      <c r="BB60" s="108" t="str">
        <f>IF(SUM(COUNTIFS('Planificación 2026-1'!F:F,"SUNAMPE",'Planificación 2026-1'!W:W,C60,'Planificación 2026-1'!H:H,"AR"))&gt;0,"P34"," ")</f>
        <v xml:space="preserve"> </v>
      </c>
      <c r="BC60" s="108" t="str">
        <f>IF(SUM(COUNTIFS('Planificación 2026-1'!F:F,"SUNAMPE",'Planificación 2026-1'!W:W,C60,'Planificación 2026-1'!H:H,"T1"))&gt;0,"P35"," ")</f>
        <v xml:space="preserve"> </v>
      </c>
      <c r="BD60" s="108" t="str">
        <f>IF(SUM(COUNTIFS('Planificación 2026-1'!F:F,"SUNAMPE",'Planificación 2026-1'!W:W,C60,'Planificación 2026-1'!H:H,"T3"))&gt;0,"P36"," ")</f>
        <v xml:space="preserve"> </v>
      </c>
      <c r="BE60" s="108" t="str">
        <f>IF(SUM(COUNTIFS('Planificación 2026-1'!F:F,"SUNAMPE",'Planificación 2026-1'!W:W,C60,'Planificación 2026-1'!H:H,"T2"))&gt;0,"P37"," ")</f>
        <v xml:space="preserve"> </v>
      </c>
      <c r="BF60" s="108" t="str">
        <f>IF(SUM(COUNTIFS('Planificación 2026-1'!F:F,"SUNAMPE",'Planificación 2026-1'!W:W,C60,'Planificación 2026-1'!H:H,"AE"))&gt;0,"P38"," ")</f>
        <v xml:space="preserve"> </v>
      </c>
      <c r="BG60" s="108" t="str">
        <f>IF(SUM(COUNTIFS('Planificación 2026-1'!F:F,"SUNAMPE",'Planificación 2026-1'!W:W,C60,'Planificación 2026-1'!H:H,"T4"))&gt;0,"P55"," ")</f>
        <v xml:space="preserve"> </v>
      </c>
      <c r="BH60" s="108" t="str">
        <f>IF(SUM(COUNTIFS('Planificación 2026-1'!F:F,"HUAURA",'Planificación 2026-1'!W:W,C60,'Planificación 2026-1'!H:H,"AF"))&gt;0," P01"," ")</f>
        <v xml:space="preserve"> </v>
      </c>
      <c r="BI60" s="108" t="str">
        <f>IF(SUM(COUNTIFS('Planificación 2026-1'!F:F,"HUAURA",'Planificación 2026-1'!W:W,C60,'Planificación 2026-1'!H:H,"EN"))&gt;0,"P02"," ")</f>
        <v xml:space="preserve"> </v>
      </c>
      <c r="BJ60" s="108" t="str">
        <f>IF(SUM(COUNTIFS('Planificación 2026-1'!F:F,"HUAURA",'Planificación 2026-1'!W:W,C60,'Planificación 2026-1'!H:H,"IS"))&gt;0,"P03"," ")</f>
        <v xml:space="preserve"> </v>
      </c>
      <c r="BK60" s="108" t="str">
        <f>IF(SUM(COUNTIFS('Planificación 2026-1'!F:F,"HUAURA",'Planificación 2026-1'!W:W,C60,'Planificación 2026-1'!H:H,"PS"))&gt;0,"P04"," ")</f>
        <v xml:space="preserve"> </v>
      </c>
      <c r="BL60" s="108"/>
      <c r="BM60" s="108" t="str">
        <f>IF(SUM(COUNTIFS('Planificación 2026-1'!F:F,"HUAURA",'Planificación 2026-1'!W:W,C60,'Planificación 2026-1'!H:H,"IN"))&gt;0,"P06"," ")</f>
        <v xml:space="preserve"> </v>
      </c>
      <c r="BN60" s="108" t="str">
        <f>IF(SUM(COUNTIFS('Planificación 2026-1'!F:F,"HUAURA",'Planificación 2026-1'!W:W,C60,'Planificación 2026-1'!H:H,"CA"))&gt;0,"P07"," ")</f>
        <v xml:space="preserve"> </v>
      </c>
      <c r="BO60" s="108" t="str">
        <f>IF(SUM(COUNTIFS('Planificación 2026-1'!F:F,"HUAURA",'Planificación 2026-1'!W:W,C60,'Planificación 2026-1'!H:H,"DE"))&gt;0,"P08"," ")</f>
        <v xml:space="preserve"> </v>
      </c>
      <c r="BP60" s="108" t="str">
        <f>IF(SUM(COUNTIFS('Planificación 2026-1'!F:F,"HUAURA",'Planificación 2026-1'!W:W,C60,'Planificación 2026-1'!H:H,"OB"))&gt;0,"P09"," ")</f>
        <v xml:space="preserve"> </v>
      </c>
      <c r="BQ60" s="108" t="str">
        <f>IF(SUM(COUNTIFS('Planificación 2026-1'!F:F,"HUAURA",'Planificación 2026-1'!W:W,C60,'Planificación 2026-1'!H:H,"MH"))&gt;0,"P31"," ")</f>
        <v xml:space="preserve"> </v>
      </c>
      <c r="BR60" s="108" t="str">
        <f>IF(SUM(COUNTIFS('Planificación 2026-1'!F:F,"HUAURA",'Planificación 2026-1'!W:W,C60,'Planificación 2026-1'!H:H,"IC"))&gt;0,"P32"," ")</f>
        <v xml:space="preserve"> </v>
      </c>
      <c r="BS60" s="108" t="str">
        <f>IF(SUM(COUNTIFS('Planificación 2026-1'!F:F,"HUAURA",'Planificación 2026-1'!W:W,C60,'Planificación 2026-1'!H:H,"AR"))&gt;0,"P34"," ")</f>
        <v xml:space="preserve"> </v>
      </c>
      <c r="BT60" s="108" t="str">
        <f>IF(SUM(COUNTIFS('Planificación 2026-1'!F:F,"HUAURA",'Planificación 2026-1'!W:W,C60,'Planificación 2026-1'!H:H,"T1"))&gt;0,"P35"," ")</f>
        <v xml:space="preserve"> </v>
      </c>
      <c r="BU60" s="108" t="str">
        <f>IF(SUM(COUNTIFS('Planificación 2026-1'!F:F,"HUAURA",'Planificación 2026-1'!W:W,C60,'Planificación 2026-1'!H:H,"T3"))&gt;0,"P36"," ")</f>
        <v xml:space="preserve"> </v>
      </c>
      <c r="BV60" s="108" t="str">
        <f>IF(SUM(COUNTIFS('Planificación 2026-1'!F:F,"HUAURA",'Planificación 2026-1'!W:W,C60,'Planificación 2026-1'!H:H,"T2"))&gt;0,"P37"," ")</f>
        <v xml:space="preserve"> </v>
      </c>
      <c r="BW60" s="108" t="str">
        <f>IF(SUM(COUNTIFS('Planificación 2026-1'!F:F,"HUAURA",'Planificación 2026-1'!W:W,C60,'Planificación 2026-1'!H:H,"AE"))&gt;0,"P38"," ")</f>
        <v xml:space="preserve"> </v>
      </c>
      <c r="BX60" s="108" t="str">
        <f>IF(SUM(COUNTIFS('Planificación 2026-1'!F:F,"HUAURA",'Planificación 2026-1'!W:W,C60,'Planificación 2026-1'!H:H,"T4"))&gt;0,"P55"," ")</f>
        <v xml:space="preserve"> </v>
      </c>
      <c r="BY60" s="109">
        <f>SUMIFS('Planificación 2026-1'!R:R,'Planificación 2026-1'!W:W,C60,'Planificación 2026-1'!H:H,"AF",'Planificación 2026-1'!I:I,"&gt;2")</f>
        <v>0</v>
      </c>
      <c r="BZ60" s="109">
        <f>SUMIFS('Planificación 2026-1'!R:R,'Planificación 2026-1'!W:W,C60,'Planificación 2026-1'!H:H,"EN",'Planificación 2026-1'!I:I,"&gt;2")</f>
        <v>0</v>
      </c>
      <c r="CA60" s="109">
        <f>SUMIFS('Planificación 2026-1'!R:R,'Planificación 2026-1'!W:W,C60,'Planificación 2026-1'!H:H,"IS",'Planificación 2026-1'!I:I,"&gt;2")</f>
        <v>0</v>
      </c>
      <c r="CB60" s="109">
        <f>SUMIFS('Planificación 2026-1'!R:R,'Planificación 2026-1'!W:W,C60,'Planificación 2026-1'!H:H,"PS",'Planificación 2026-1'!I:I,"&gt;2")</f>
        <v>0</v>
      </c>
      <c r="CC60" s="109">
        <f>SUMIFS('Planificación 2026-1'!R:R,'Planificación 2026-1'!W:W,C60,'Planificación 2026-1'!H:H,"IN",'Planificación 2026-1'!I:I,"&gt;2")</f>
        <v>0</v>
      </c>
      <c r="CD60" s="109">
        <f>SUMIFS('Planificación 2026-1'!R:R,'Planificación 2026-1'!W:W,C60,'Planificación 2026-1'!H:H,"CA",'Planificación 2026-1'!I:I,"&gt;2")</f>
        <v>0</v>
      </c>
      <c r="CE60" s="109">
        <f>SUMIFS('Planificación 2026-1'!R:R,'Planificación 2026-1'!W:W,C60,'Planificación 2026-1'!H:H,"DE",'Planificación 2026-1'!I:I,"&gt;2")</f>
        <v>0</v>
      </c>
      <c r="CF60" s="109">
        <f>SUMIFS('Planificación 2026-1'!R:R,'Planificación 2026-1'!W:W,C60,'Planificación 2026-1'!H:H,"OB",'Planificación 2026-1'!I:I,"&gt;2")</f>
        <v>0</v>
      </c>
      <c r="CG60" s="109">
        <f>SUMIFS('Planificación 2026-1'!R:R,'Planificación 2026-1'!W:W,C60,'Planificación 2026-1'!H:H,"MH",'Planificación 2026-1'!I:I,"&gt;2")</f>
        <v>0</v>
      </c>
      <c r="CH60" s="109">
        <f>SUMIFS('Planificación 2026-1'!R:R,'Planificación 2026-1'!W:W,C60,'Planificación 2026-1'!H:H,"IC",'Planificación 2026-1'!I:I,"&gt;2")</f>
        <v>0</v>
      </c>
      <c r="CI60" s="109">
        <f>SUMIFS('Planificación 2026-1'!R:R,'Planificación 2026-1'!W:W,C60,'Planificación 2026-1'!H:H,"AR",'Planificación 2026-1'!I:I,"&gt;2")</f>
        <v>0</v>
      </c>
      <c r="CJ60" s="109">
        <f>SUMIFS('Planificación 2026-1'!R:R,'Planificación 2026-1'!W:W,C60,'Planificación 2026-1'!H:H,"T1",'Planificación 2026-1'!I:I,"&gt;2")</f>
        <v>0</v>
      </c>
      <c r="CK60" s="109">
        <f>SUMIFS('Planificación 2026-1'!R:R,'Planificación 2026-1'!W:W,C60,'Planificación 2026-1'!H:H,"T3",'Planificación 2026-1'!I:I,"&gt;2")</f>
        <v>0</v>
      </c>
      <c r="CL60" s="109">
        <f>SUMIFS('Planificación 2026-1'!R:R,'Planificación 2026-1'!W:W,C60,'Planificación 2026-1'!H:H,"T2",'Planificación 2026-1'!I:I,"&gt;2")</f>
        <v>0</v>
      </c>
      <c r="CM60" s="109">
        <f>SUMIFS('Planificación 2026-1'!R:R,'Planificación 2026-1'!W:W,C60,'Planificación 2026-1'!H:H,"AE",'Planificación 2026-1'!I:I,"&gt;2")</f>
        <v>0</v>
      </c>
      <c r="CN60" s="109">
        <f>SUMIFS('Planificación 2026-1'!R:R,'Planificación 2026-1'!W:W,C60,'Planificación 2026-1'!H:H,"T4",'Planificación 2026-1'!I:I,"&gt;2")</f>
        <v>0</v>
      </c>
      <c r="CO60" s="109">
        <f>SUMIFS('Planificación 2026-1'!R:R,'Planificación 2026-1'!W:W,C60,'Planificación 2026-1'!H:H,"AF",'Planificación 2026-1'!I:I,"&lt;3")</f>
        <v>0</v>
      </c>
      <c r="CP60" s="109">
        <f>SUMIFS('Planificación 2026-1'!R:R,'Planificación 2026-1'!W:W,C60,'Planificación 2026-1'!H:H,"EN",'Planificación 2026-1'!I:I,"&lt;3")</f>
        <v>0</v>
      </c>
      <c r="CQ60" s="109">
        <f>SUMIFS('Planificación 2026-1'!R:R,'Planificación 2026-1'!W:W,C60,'Planificación 2026-1'!H:H,"IS",'Planificación 2026-1'!I:I,"&lt;3")</f>
        <v>0</v>
      </c>
      <c r="CR60" s="109">
        <f>SUMIFS('Planificación 2026-1'!R:R,'Planificación 2026-1'!W:W,C60,'Planificación 2026-1'!H:H,"PS",'Planificación 2026-1'!I:I,"&lt;3")</f>
        <v>0</v>
      </c>
      <c r="CS60" s="109">
        <f>SUMIFS('Planificación 2026-1'!R:R,'Planificación 2026-1'!W:W,C60,'Planificación 2026-1'!H:H,"IN",'Planificación 2026-1'!I:I,"&lt;3")</f>
        <v>0</v>
      </c>
      <c r="CT60" s="109">
        <f>SUMIFS('Planificación 2026-1'!R:R,'Planificación 2026-1'!W:W,C60,'Planificación 2026-1'!H:H,"CA",'Planificación 2026-1'!I:I,"&lt;3")</f>
        <v>0</v>
      </c>
      <c r="CU60" s="109">
        <f>SUMIFS('Planificación 2026-1'!R:R,'Planificación 2026-1'!W:W,C60,'Planificación 2026-1'!H:H,"DE",'Planificación 2026-1'!I:I,"&lt;3")</f>
        <v>0</v>
      </c>
      <c r="CV60" s="109">
        <f>SUMIFS('Planificación 2026-1'!R:R,'Planificación 2026-1'!W:W,C60,'Planificación 2026-1'!H:H,"OB",'Planificación 2026-1'!I:I,"&lt;3")</f>
        <v>0</v>
      </c>
      <c r="CW60" s="109">
        <f>SUMIFS('Planificación 2026-1'!R:R,'Planificación 2026-1'!W:W,C60,'Planificación 2026-1'!H:H,"MH",'Planificación 2026-1'!I:I,"&lt;3")</f>
        <v>0</v>
      </c>
      <c r="CX60" s="109">
        <f>SUMIFS('Planificación 2026-1'!R:R,'Planificación 2026-1'!W:W,C60,'Planificación 2026-1'!H:H,"IC",'Planificación 2026-1'!I:I,"&lt;3")</f>
        <v>0</v>
      </c>
      <c r="CY60" s="109">
        <f>SUMIFS('Planificación 2026-1'!R:R,'Planificación 2026-1'!W:W,C60,'Planificación 2026-1'!H:H,"AR",'Planificación 2026-1'!I:I,"&lt;3")</f>
        <v>0</v>
      </c>
      <c r="CZ60" s="109">
        <f>SUMIFS('Planificación 2026-1'!R:R,'Planificación 2026-1'!W:W,C60,'Planificación 2026-1'!H:H,"T1",'Planificación 2026-1'!I:I,"&lt;3")</f>
        <v>0</v>
      </c>
      <c r="DA60" s="109">
        <f>SUMIFS('Planificación 2026-1'!R:R,'Planificación 2026-1'!W:W,C60,'Planificación 2026-1'!H:H,"T3",'Planificación 2026-1'!I:I,"&lt;3")</f>
        <v>0</v>
      </c>
      <c r="DB60" s="109">
        <f>SUMIFS('Planificación 2026-1'!R:R,'Planificación 2026-1'!W:W,C60,'Planificación 2026-1'!H:H,"T2",'Planificación 2026-1'!I:I,"&lt;3")</f>
        <v>0</v>
      </c>
      <c r="DC60" s="109">
        <f>SUMIFS('Planificación 2026-1'!R:R,'Planificación 2026-1'!W:W,C60,'Planificación 2026-1'!H:H,"AE",'Planificación 2026-1'!I:I,"&lt;3")</f>
        <v>0</v>
      </c>
      <c r="DD60" s="109">
        <f>SUMIFS('Planificación 2026-1'!R:R,'Planificación 2026-1'!W:W,C60,'Planificación 2026-1'!H:H,"T4",'Planificación 2026-1'!I:I,"&lt;3")</f>
        <v>0</v>
      </c>
      <c r="DE60" s="108" t="str">
        <f t="shared" si="4"/>
        <v/>
      </c>
      <c r="DF60" s="41">
        <f>IF(C60="","",SUMIFS('Planificación 2026-1'!R:R,'Planificación 2026-1'!W:W,C60,'Planificación 2026-1'!F:F,"PRINCIPAL",'Planificación 2026-1'!X:X,"VIRTUAL"))</f>
        <v>0</v>
      </c>
      <c r="DG60" s="41">
        <f>IF(C60="","",SUMIFS('Planificación 2026-1'!R:R,'Planificación 2026-1'!W:W,C60,'Planificación 2026-1'!F:F,"PRINCIPAL",'Planificación 2026-1'!X:X,"PRESENCIAL"))</f>
        <v>0</v>
      </c>
      <c r="DH60" s="41">
        <f>IF(C60="","",SUMIFS('Planificación 2026-1'!R:R,'Planificación 2026-1'!W:W,C60,'Planificación 2026-1'!F:F,"PRINCIPAL",'Planificación 2026-1'!X:X,"HIBRIDO PRESENCIAL"))</f>
        <v>0</v>
      </c>
      <c r="DI60" s="108" t="str">
        <f t="shared" si="5"/>
        <v/>
      </c>
      <c r="DJ60" s="108">
        <f>IF(C60="","",SUMIFS('Planificación 2026-1'!R:R,'Planificación 2026-1'!W:W,C60,'Planificación 2026-1'!F:F,"FILIAL",'Planificación 2026-1'!X:X,"VIRTUAL"))</f>
        <v>0</v>
      </c>
      <c r="DK60" s="110">
        <f>IF(C60="","",SUMIFS('Planificación 2026-1'!R:R,'Planificación 2026-1'!W:W,C60,'Planificación 2026-1'!F:F,"FILIAL",'Planificación 2026-1'!X:X,"PRESENCIAL"))</f>
        <v>0</v>
      </c>
      <c r="DL60" s="61">
        <f>IF(C60="","",SUMIFS('Planificación 2026-1'!R:R,'Planificación 2026-1'!W:W,C60,'Planificación 2026-1'!F:F,"FILIAL",'Planificación 2026-1'!X:X,"HIBRIDO PRESENCIAL"))</f>
        <v>0</v>
      </c>
      <c r="DM60" s="111" t="str">
        <f t="shared" si="6"/>
        <v/>
      </c>
      <c r="DN60" s="108">
        <f>IF(C60="","",SUMIFS('Planificación 2026-1'!R:R,'Planificación 2026-1'!W:W,C60,'Planificación 2026-1'!F:F,"SUNAMPE",'Planificación 2026-1'!X:X,"VIRTUAL"))</f>
        <v>0</v>
      </c>
      <c r="DO60" s="61">
        <f>IF(C60="","",SUMIFS('Planificación 2026-1'!R:R,'Planificación 2026-1'!W:W,C60,'Planificación 2026-1'!F:F,"SUNAMPE",'Planificación 2026-1'!X:X,"PRESENCIAL"))</f>
        <v>0</v>
      </c>
      <c r="DP60" s="111" t="str">
        <f t="shared" si="7"/>
        <v/>
      </c>
      <c r="DQ60" s="108">
        <f>IF(C60="","",SUMIFS('Planificación 2026-1'!R:R,'Planificación 2026-1'!W:W,C60,'Planificación 2026-1'!F:F,"HUAURA",'Planificación 2026-1'!X:X,"VIRTUAL"))</f>
        <v>0</v>
      </c>
      <c r="DR60" s="61">
        <f>IF(C60="","",SUMIFS('Planificación 2026-1'!R:R,'Planificación 2026-1'!W:W,C60,'Planificación 2026-1'!F:F,"HUAURA",'Planificación 2026-1'!X:X,"PRESENCIAL"))</f>
        <v>0</v>
      </c>
      <c r="DS60" s="76">
        <f>SUMIFS('Planificación 2026-1'!R:R,'Planificación 2026-1'!W:W,C60,'Planificación 2026-1'!F:F,"PRINCIPAL",'Planificación 2026-1'!X:X,"VIRTUAL",'Planificación 2026-1'!I:I,"&gt;2")</f>
        <v>0</v>
      </c>
      <c r="DT60" s="76">
        <f>SUMIFS('Planificación 2026-1'!R:R,'Planificación 2026-1'!W:W,C60,'Planificación 2026-1'!F:F,"PRINCIPAL",'Planificación 2026-1'!X:X,"&lt;&gt;VIRTUAL",'Planificación 2026-1'!I:I,"&gt;2")</f>
        <v>0</v>
      </c>
      <c r="DU60" s="76">
        <f>SUMIFS('Planificación 2026-1'!R:R,'Planificación 2026-1'!W:W,C60,'Planificación 2026-1'!F:F,"SUNAMPE",'Planificación 2026-1'!X:X,"VIRTUAL",'Planificación 2026-1'!I:I,"&gt;2")</f>
        <v>0</v>
      </c>
      <c r="DV60" s="76">
        <f>SUMIFS('Planificación 2026-1'!R:R,'Planificación 2026-1'!W:W,C60,'Planificación 2026-1'!F:F,"SUNAMPE",'Planificación 2026-1'!X:X,"&lt;&gt;VIRTUAL",'Planificación 2026-1'!I:I,"&gt;2")</f>
        <v>0</v>
      </c>
      <c r="DW60" s="76">
        <f>SUMIFS('Planificación 2026-1'!R:R,'Planificación 2026-1'!W:W,C60,'Planificación 2026-1'!F:F,"FILIAL",'Planificación 2026-1'!X:X,"VIRTUAL",'Planificación 2026-1'!I:I,"&gt;2")</f>
        <v>0</v>
      </c>
      <c r="DX60" s="76">
        <f>SUMIFS('Planificación 2026-1'!R:R,'Planificación 2026-1'!W:W,C60,'Planificación 2026-1'!F:F,"FILIAL",'Planificación 2026-1'!X:X,"&lt;&gt;VIRTUAL",'Planificación 2026-1'!I:I,"&gt;2")</f>
        <v>0</v>
      </c>
      <c r="DY60" s="76">
        <f>SUMIFS('Planificación 2026-1'!R:R,'Planificación 2026-1'!W:W,C60,'Planificación 2026-1'!F:F,"PORUMA",'Planificación 2026-1'!X:X,"VIRTUAL",'Planificación 2026-1'!I:I,"&gt;2")</f>
        <v>0</v>
      </c>
      <c r="DZ60" s="76">
        <f>SUMIFS('Planificación 2026-1'!R:R,'Planificación 2026-1'!W:W,C60,'Planificación 2026-1'!F:F,"PORUMA",'Planificación 2026-1'!X:X,"&lt;&gt;VIRTUAL",'Planificación 2026-1'!I:I,"&gt;2")</f>
        <v>0</v>
      </c>
      <c r="EA60" s="76">
        <f>SUMIFS('Planificación 2026-1'!R:R,'Planificación 2026-1'!W:W,C60,'Planificación 2026-1'!F:F,"HUAURA",'Planificación 2026-1'!X:X,"VIRTUAL",'Planificación 2026-1'!I:I,"&gt;2")</f>
        <v>0</v>
      </c>
      <c r="EB60" s="76">
        <f>SUMIFS('Planificación 2026-1'!R:R,'Planificación 2026-1'!W:W,C60,'Planificación 2026-1'!F:F,"HUAURA",'Planificación 2026-1'!X:X,"&lt;&gt;VIRTUAL",'Planificación 2026-1'!I:I,"&gt;2")</f>
        <v>0</v>
      </c>
      <c r="EC60" s="76">
        <f>SUMIFS('Planificación 2026-1'!R:R,'Planificación 2026-1'!W:W,C60,'Planificación 2026-1'!F:F,"PRINCIPAL",'Planificación 2026-1'!X:X,"VIRTUAL",'Planificación 2026-1'!I:I,"&lt;3")</f>
        <v>0</v>
      </c>
      <c r="ED60" s="76">
        <f>SUMIFS('Planificación 2026-1'!R:R,'Planificación 2026-1'!W:W,C60,'Planificación 2026-1'!F:F,"PRINCIPAL",'Planificación 2026-1'!X:X,"&lt;&gt;VIRTUAL",'Planificación 2026-1'!I:I,"&lt;3")</f>
        <v>0</v>
      </c>
      <c r="EE60" s="76">
        <f>SUMIFS('Planificación 2026-1'!R:R,'Planificación 2026-1'!W:W,C60,'Planificación 2026-1'!F:F,"SUNAMPE",'Planificación 2026-1'!X:X,"VIRTUAL",'Planificación 2026-1'!I:I,"&lt;3")</f>
        <v>0</v>
      </c>
      <c r="EF60" s="76">
        <f>SUMIFS('Planificación 2026-1'!R:R,'Planificación 2026-1'!W:W,C60,'Planificación 2026-1'!F:F,"SUNAMPE",'Planificación 2026-1'!X:X,"&lt;&gt;VIRTUAL",'Planificación 2026-1'!I:I,"&lt;3")</f>
        <v>0</v>
      </c>
      <c r="EG60" s="76">
        <f>SUMIFS('Planificación 2026-1'!R:R,'Planificación 2026-1'!W:W,C60,'Planificación 2026-1'!F:F,"FILIAL",'Planificación 2026-1'!X:X,"VIRTUAL",'Planificación 2026-1'!I:I,"&lt;3")</f>
        <v>0</v>
      </c>
      <c r="EH60" s="76">
        <f>SUMIFS('Planificación 2026-1'!R:R,'Planificación 2026-1'!W:W,C60,'Planificación 2026-1'!F:F,"FILIAL",'Planificación 2026-1'!X:X,"&lt;&gt;VIRTUAL",'Planificación 2026-1'!I:I,"&lt;3")</f>
        <v>0</v>
      </c>
      <c r="EI60" s="76">
        <f>SUMIFS('Planificación 2026-1'!R:R,'Planificación 2026-1'!W:W,C60,'Planificación 2026-1'!F:F,"PORUMA",'Planificación 2026-1'!X:X,"VIRTUAL",'Planificación 2026-1'!I:I,"&lt;3")</f>
        <v>0</v>
      </c>
      <c r="EJ60" s="76">
        <f>SUMIFS('Planificación 2026-1'!R:R,'Planificación 2026-1'!W:W,C60,'Planificación 2026-1'!F:F,"PORUMA",'Planificación 2026-1'!X:X,"&lt;&gt;VIRTUAL",'Planificación 2026-1'!I:I,"&lt;3")</f>
        <v>0</v>
      </c>
      <c r="EK60" s="76">
        <f>SUMIFS('Planificación 2026-1'!R:R,'Planificación 2026-1'!W:W,C60,'Planificación 2026-1'!F:F,"HUAURA",'Planificación 2026-1'!X:X,"VIRTUAL",'Planificación 2026-1'!I:I,"&lt;3")</f>
        <v>0</v>
      </c>
      <c r="EL60" s="76">
        <f>SUMIFS('Planificación 2026-1'!R:R,'Planificación 2026-1'!W:W,C60,'Planificación 2026-1'!F:F,"HUAURA",'Planificación 2026-1'!X:X,"&lt;&gt;VIRTUAL",'Planificación 2026-1'!I:I,"&lt;3")</f>
        <v>0</v>
      </c>
      <c r="EM60" s="76"/>
      <c r="EN60" s="76">
        <f t="shared" si="0"/>
        <v>0</v>
      </c>
      <c r="EO60" s="76">
        <f t="shared" si="1"/>
        <v>0</v>
      </c>
      <c r="EP60" s="76" t="b">
        <f t="shared" si="2"/>
        <v>1</v>
      </c>
      <c r="EQ60" s="76" t="str">
        <f t="shared" si="3"/>
        <v/>
      </c>
      <c r="ER60" s="76" t="str">
        <f t="shared" si="8"/>
        <v>PRESENCIAL</v>
      </c>
    </row>
    <row r="61" spans="1:148" hidden="1">
      <c r="A61" s="83"/>
      <c r="B61" s="119">
        <v>58</v>
      </c>
      <c r="C61" s="115" t="s">
        <v>230</v>
      </c>
      <c r="D61" s="112">
        <f>SUMIF('Planificación 2026-1'!W:W,C61,'Planificación 2026-1'!R:R)</f>
        <v>0</v>
      </c>
      <c r="E61" s="114" t="s">
        <v>173</v>
      </c>
      <c r="F61" s="115" t="s">
        <v>171</v>
      </c>
      <c r="G61" s="115" t="s">
        <v>13</v>
      </c>
      <c r="H61" s="115" t="s">
        <v>129</v>
      </c>
      <c r="I61" s="107" t="str">
        <f>IF(SUM(COUNTIFS('Planificación 2026-1'!F:F,"PRINCIPAL",'Planificación 2026-1'!W:W,C61,'Planificación 2026-1'!H:H,"AF"))&gt;0,"P01"," ")</f>
        <v xml:space="preserve"> </v>
      </c>
      <c r="J61" s="108" t="str">
        <f>IF(SUM(COUNTIFS('Planificación 2026-1'!F:F,"PRINCIPAL",'Planificación 2026-1'!W:W,C61,'Planificación 2026-1'!H:H,"EN"))&gt;0,"P02"," ")</f>
        <v xml:space="preserve"> </v>
      </c>
      <c r="K61" s="108" t="str">
        <f>IF(SUM(COUNTIFS('Planificación 2026-1'!F:F,"PRINCIPAL",'Planificación 2026-1'!W:W,C61,'Planificación 2026-1'!H:H,"IS"))&gt;0,"P03"," ")</f>
        <v xml:space="preserve"> </v>
      </c>
      <c r="L61" s="108" t="str">
        <f>IF(SUM(COUNTIFS('Planificación 2026-1'!F:F,"PRINCIPAL",'Planificación 2026-1'!W:W,C61,'Planificación 2026-1'!H:H,"PS"))&gt;0,"P04"," ")</f>
        <v xml:space="preserve"> </v>
      </c>
      <c r="M61" s="108"/>
      <c r="N61" s="108" t="str">
        <f>IF(SUM(COUNTIFS('Planificación 2026-1'!F:F,"PRINCIPAL",'Planificación 2026-1'!W:W,C61,'Planificación 2026-1'!H:H,"IN"))&gt;0,"P06"," ")</f>
        <v xml:space="preserve"> </v>
      </c>
      <c r="O61" s="108" t="str">
        <f>IF(SUM(COUNTIFS('Planificación 2026-1'!F:F,"PRINCIPAL",'Planificación 2026-1'!W:W,C61,'Planificación 2026-1'!H:H,"CA"))&gt;0,"P07"," ")</f>
        <v xml:space="preserve"> </v>
      </c>
      <c r="P61" s="108" t="str">
        <f>IF(SUM(COUNTIFS('Planificación 2026-1'!F:F,"PRINCIPAL",'Planificación 2026-1'!W:W,C61,'Planificación 2026-1'!H:H,"DE"))&gt;0,"P08"," ")</f>
        <v xml:space="preserve"> </v>
      </c>
      <c r="Q61" s="108" t="str">
        <f>IF(SUM(COUNTIFS('Planificación 2026-1'!F:F,"PRINCIPAL",'Planificación 2026-1'!W:W,C61,'Planificación 2026-1'!H:H,"OB"))&gt;0,"P09"," ")</f>
        <v xml:space="preserve"> </v>
      </c>
      <c r="R61" s="108" t="str">
        <f>IF(SUM(COUNTIFS('Planificación 2026-1'!F:F,"PRINCIPAL",'Planificación 2026-1'!W:W,C61,'Planificación 2026-1'!H:H,"MH"))&gt;0,"P31"," ")</f>
        <v xml:space="preserve"> </v>
      </c>
      <c r="S61" s="108" t="str">
        <f>IF(SUM(COUNTIFS('Planificación 2026-1'!F:F,"PRINCIPAL",'Planificación 2026-1'!W:W,C61,'Planificación 2026-1'!H:H,"IC"))&gt;0,"P32"," ")</f>
        <v xml:space="preserve"> </v>
      </c>
      <c r="T61" s="108" t="str">
        <f>IF(SUM(COUNTIFS('Planificación 2026-1'!F:F,"PRINCIPAL",'Planificación 2026-1'!W:W,C61,'Planificación 2026-1'!H:H,"AR"))&gt;0,"P34"," ")</f>
        <v xml:space="preserve"> </v>
      </c>
      <c r="U61" s="108" t="str">
        <f>IF(SUM(COUNTIFS('Planificación 2026-1'!F:F,"PRINCIPAL",'Planificación 2026-1'!W:W,C61,'Planificación 2026-1'!H:H,"T1"))&gt;0,"P35"," ")</f>
        <v xml:space="preserve"> </v>
      </c>
      <c r="V61" s="108" t="str">
        <f>IF(SUM(COUNTIFS('Planificación 2026-1'!F:F,"PRINCIPAL",'Planificación 2026-1'!W:W,C61,'Planificación 2026-1'!H:H,"T3"))&gt;0,"P36"," ")</f>
        <v xml:space="preserve"> </v>
      </c>
      <c r="W61" s="108" t="str">
        <f>IF(SUM(COUNTIFS('Planificación 2026-1'!F:F,"PRINCIPAL",'Planificación 2026-1'!W:W,C61,'Planificación 2026-1'!H:H,"T2"))&gt;0,"P37"," ")</f>
        <v xml:space="preserve"> </v>
      </c>
      <c r="X61" s="108" t="str">
        <f>IF(SUM(COUNTIFS('Planificación 2026-1'!F:F,"PRINCIPAL",'Planificación 2026-1'!W:W,C61,'Planificación 2026-1'!H:H,"AE"))&gt;0,"P38"," ")</f>
        <v xml:space="preserve"> </v>
      </c>
      <c r="Y61" s="108" t="str">
        <f>IF(SUM(COUNTIFS('Planificación 2026-1'!F:F,"PRINCIPAL",'Planificación 2026-1'!W:W,C61,'Planificación 2026-1'!H:H,"T4"))&gt;0,"P55"," ")</f>
        <v xml:space="preserve"> </v>
      </c>
      <c r="Z61" s="108" t="str">
        <f>IF(SUM(COUNTIFS('Planificación 2026-1'!F:F,"FILIAL",'Planificación 2026-1'!W:W,C61,'Planificación 2026-1'!H:H,"AF"))&gt;0," P01"," ")</f>
        <v xml:space="preserve"> </v>
      </c>
      <c r="AA61" s="108" t="str">
        <f>IF(SUM(COUNTIFS('Planificación 2026-1'!F:F,"FILIAL",'Planificación 2026-1'!W:W,C61,'Planificación 2026-1'!H:H,"EN"))&gt;0,"P02"," ")</f>
        <v xml:space="preserve"> </v>
      </c>
      <c r="AB61" s="108" t="str">
        <f>IF(SUM(COUNTIFS('Planificación 2026-1'!F:F,"FILIAL",'Planificación 2026-1'!W:W,C61,'Planificación 2026-1'!H:H,"IS"))&gt;0,"P03"," ")</f>
        <v xml:space="preserve"> </v>
      </c>
      <c r="AC61" s="108" t="str">
        <f>IF(SUM(COUNTIFS('Planificación 2026-1'!F:F,"FILIAL",'Planificación 2026-1'!W:W,C61,'Planificación 2026-1'!H:H,"PS"))&gt;0,"P04"," ")</f>
        <v xml:space="preserve"> </v>
      </c>
      <c r="AD61" s="108"/>
      <c r="AE61" s="108" t="str">
        <f>IF(SUM(COUNTIFS('Planificación 2026-1'!F:F,"FILIAL",'Planificación 2026-1'!W:W,C61,'Planificación 2026-1'!H:H,"IN"))&gt;0,"P06"," ")</f>
        <v xml:space="preserve"> </v>
      </c>
      <c r="AF61" s="108" t="str">
        <f>IF(SUM(COUNTIFS('Planificación 2026-1'!F:F,"FILIAL",'Planificación 2026-1'!W:W,C61,'Planificación 2026-1'!H:H,"CA"))&gt;0,"P07"," ")</f>
        <v xml:space="preserve"> </v>
      </c>
      <c r="AG61" s="108" t="str">
        <f>IF(SUM(COUNTIFS('Planificación 2026-1'!F:F,"FILIAL",'Planificación 2026-1'!W:W,C61,'Planificación 2026-1'!H:H,"DE"))&gt;0,"P08"," ")</f>
        <v xml:space="preserve"> </v>
      </c>
      <c r="AH61" s="108" t="str">
        <f>IF(SUM(COUNTIFS('Planificación 2026-1'!F:F,"FILIAL",'Planificación 2026-1'!W:W,C61,'Planificación 2026-1'!H:H,"OB"))&gt;0,"P09"," ")</f>
        <v xml:space="preserve"> </v>
      </c>
      <c r="AI61" s="108" t="str">
        <f>IF(SUM(COUNTIFS('Planificación 2026-1'!F:F,"FILIAL",'Planificación 2026-1'!W:W,C61,'Planificación 2026-1'!H:H,"MH"))&gt;0,"P31"," ")</f>
        <v xml:space="preserve"> </v>
      </c>
      <c r="AJ61" s="108" t="str">
        <f>IF(SUM(COUNTIFS('Planificación 2026-1'!F:F,"FILIAL",'Planificación 2026-1'!W:W,C61,'Planificación 2026-1'!H:H,"IC"))&gt;0,"P32"," ")</f>
        <v xml:space="preserve"> </v>
      </c>
      <c r="AK61" s="108" t="str">
        <f>IF(SUM(COUNTIFS('Planificación 2026-1'!F:F,"FILIAL",'Planificación 2026-1'!W:W,C61,'Planificación 2026-1'!H:H,"AR"))&gt;0,"P34"," ")</f>
        <v xml:space="preserve"> </v>
      </c>
      <c r="AL61" s="108" t="str">
        <f>IF(SUM(COUNTIFS('Planificación 2026-1'!F:F,"FILIAL",'Planificación 2026-1'!W:W,C61,'Planificación 2026-1'!H:H,"T1"))&gt;0,"P35"," ")</f>
        <v xml:space="preserve"> </v>
      </c>
      <c r="AM61" s="108" t="str">
        <f>IF(SUM(COUNTIFS('Planificación 2026-1'!F:F,"FILIAL",'Planificación 2026-1'!W:W,C61,'Planificación 2026-1'!H:H,"T3"))&gt;0,"P36"," ")</f>
        <v xml:space="preserve"> </v>
      </c>
      <c r="AN61" s="108" t="str">
        <f>IF(SUM(COUNTIFS('Planificación 2026-1'!F:F,"FILIAL",'Planificación 2026-1'!W:W,C61,'Planificación 2026-1'!H:H,"T2"))&gt;0,"P37"," ")</f>
        <v xml:space="preserve"> </v>
      </c>
      <c r="AO61" s="108" t="str">
        <f>IF(SUM(COUNTIFS('Planificación 2026-1'!F:F,"FILIAL",'Planificación 2026-1'!W:W,C61,'Planificación 2026-1'!H:H,"AE"))&gt;0,"P38"," ")</f>
        <v xml:space="preserve"> </v>
      </c>
      <c r="AP61" s="108" t="str">
        <f>IF(SUM(COUNTIFS('Planificación 2026-1'!F:F,"FILIAL",'Planificación 2026-1'!W:W,C61,'Planificación 2026-1'!H:H,"T4"))&gt;0,"P55"," ")</f>
        <v xml:space="preserve"> </v>
      </c>
      <c r="AQ61" s="108" t="str">
        <f>IF(SUM(COUNTIFS('Planificación 2026-1'!F:F,"SUNAMPE",'Planificación 2026-1'!W:W,C61,'Planificación 2026-1'!H:H,"AF"))&gt;0," P01"," ")</f>
        <v xml:space="preserve"> </v>
      </c>
      <c r="AR61" s="108" t="str">
        <f>IF(SUM(COUNTIFS('Planificación 2026-1'!F:F,"SUNAMPE",'Planificación 2026-1'!W:W,C61,'Planificación 2026-1'!H:H,"EN"))&gt;0,"P02"," ")</f>
        <v xml:space="preserve"> </v>
      </c>
      <c r="AS61" s="108" t="str">
        <f>IF(SUM(COUNTIFS('Planificación 2026-1'!F:F,"SUNAMPE",'Planificación 2026-1'!W:W,C61,'Planificación 2026-1'!H:H,"IS"))&gt;0,"P03"," ")</f>
        <v xml:space="preserve"> </v>
      </c>
      <c r="AT61" s="108" t="str">
        <f>IF(SUM(COUNTIFS('Planificación 2026-1'!F:F,"SUNAMPE",'Planificación 2026-1'!W:W,C61,'Planificación 2026-1'!H:H,"PS"))&gt;0,"P04"," ")</f>
        <v xml:space="preserve"> </v>
      </c>
      <c r="AU61" s="108"/>
      <c r="AV61" s="108" t="str">
        <f>IF(SUM(COUNTIFS('Planificación 2026-1'!F:F,"SUNAMPE",'Planificación 2026-1'!W:W,C61,'Planificación 2026-1'!H:H,"IN"))&gt;0,"P06"," ")</f>
        <v xml:space="preserve"> </v>
      </c>
      <c r="AW61" s="108" t="str">
        <f>IF(SUM(COUNTIFS('Planificación 2026-1'!F:F,"SUNAMPE",'Planificación 2026-1'!W:W,C61,'Planificación 2026-1'!H:H,"CA"))&gt;0,"P07"," ")</f>
        <v xml:space="preserve"> </v>
      </c>
      <c r="AX61" s="108" t="str">
        <f>IF(SUM(COUNTIFS('Planificación 2026-1'!F:F,"SUNAMPE",'Planificación 2026-1'!W:W,C61,'Planificación 2026-1'!H:H,"DE"))&gt;0,"P08"," ")</f>
        <v xml:space="preserve"> </v>
      </c>
      <c r="AY61" s="108" t="str">
        <f>IF(SUM(COUNTIFS('Planificación 2026-1'!F:F,"SUNAMPE",'Planificación 2026-1'!W:W,C61,'Planificación 2026-1'!H:H,"OB"))&gt;0,"P09"," ")</f>
        <v xml:space="preserve"> </v>
      </c>
      <c r="AZ61" s="108" t="str">
        <f>IF(SUM(COUNTIFS('Planificación 2026-1'!F:F,"SUNAMPE",'Planificación 2026-1'!W:W,C61,'Planificación 2026-1'!H:H,"MH"))&gt;0,"P31"," ")</f>
        <v xml:space="preserve"> </v>
      </c>
      <c r="BA61" s="108" t="str">
        <f>IF(SUM(COUNTIFS('Planificación 2026-1'!F:F,"SUNAMPE",'Planificación 2026-1'!W:W,C61,'Planificación 2026-1'!H:H,"IC"))&gt;0,"P32"," ")</f>
        <v xml:space="preserve"> </v>
      </c>
      <c r="BB61" s="108" t="str">
        <f>IF(SUM(COUNTIFS('Planificación 2026-1'!F:F,"SUNAMPE",'Planificación 2026-1'!W:W,C61,'Planificación 2026-1'!H:H,"AR"))&gt;0,"P34"," ")</f>
        <v xml:space="preserve"> </v>
      </c>
      <c r="BC61" s="108" t="str">
        <f>IF(SUM(COUNTIFS('Planificación 2026-1'!F:F,"SUNAMPE",'Planificación 2026-1'!W:W,C61,'Planificación 2026-1'!H:H,"T1"))&gt;0,"P35"," ")</f>
        <v xml:space="preserve"> </v>
      </c>
      <c r="BD61" s="108" t="str">
        <f>IF(SUM(COUNTIFS('Planificación 2026-1'!F:F,"SUNAMPE",'Planificación 2026-1'!W:W,C61,'Planificación 2026-1'!H:H,"T3"))&gt;0,"P36"," ")</f>
        <v xml:space="preserve"> </v>
      </c>
      <c r="BE61" s="108" t="str">
        <f>IF(SUM(COUNTIFS('Planificación 2026-1'!F:F,"SUNAMPE",'Planificación 2026-1'!W:W,C61,'Planificación 2026-1'!H:H,"T2"))&gt;0,"P37"," ")</f>
        <v xml:space="preserve"> </v>
      </c>
      <c r="BF61" s="108" t="str">
        <f>IF(SUM(COUNTIFS('Planificación 2026-1'!F:F,"SUNAMPE",'Planificación 2026-1'!W:W,C61,'Planificación 2026-1'!H:H,"AE"))&gt;0,"P38"," ")</f>
        <v xml:space="preserve"> </v>
      </c>
      <c r="BG61" s="108" t="str">
        <f>IF(SUM(COUNTIFS('Planificación 2026-1'!F:F,"SUNAMPE",'Planificación 2026-1'!W:W,C61,'Planificación 2026-1'!H:H,"T4"))&gt;0,"P55"," ")</f>
        <v xml:space="preserve"> </v>
      </c>
      <c r="BH61" s="108" t="str">
        <f>IF(SUM(COUNTIFS('Planificación 2026-1'!F:F,"HUAURA",'Planificación 2026-1'!W:W,C61,'Planificación 2026-1'!H:H,"AF"))&gt;0," P01"," ")</f>
        <v xml:space="preserve"> </v>
      </c>
      <c r="BI61" s="108" t="str">
        <f>IF(SUM(COUNTIFS('Planificación 2026-1'!F:F,"HUAURA",'Planificación 2026-1'!W:W,C61,'Planificación 2026-1'!H:H,"EN"))&gt;0,"P02"," ")</f>
        <v xml:space="preserve"> </v>
      </c>
      <c r="BJ61" s="108" t="str">
        <f>IF(SUM(COUNTIFS('Planificación 2026-1'!F:F,"HUAURA",'Planificación 2026-1'!W:W,C61,'Planificación 2026-1'!H:H,"IS"))&gt;0,"P03"," ")</f>
        <v xml:space="preserve"> </v>
      </c>
      <c r="BK61" s="108" t="str">
        <f>IF(SUM(COUNTIFS('Planificación 2026-1'!F:F,"HUAURA",'Planificación 2026-1'!W:W,C61,'Planificación 2026-1'!H:H,"PS"))&gt;0,"P04"," ")</f>
        <v xml:space="preserve"> </v>
      </c>
      <c r="BL61" s="108"/>
      <c r="BM61" s="108" t="str">
        <f>IF(SUM(COUNTIFS('Planificación 2026-1'!F:F,"HUAURA",'Planificación 2026-1'!W:W,C61,'Planificación 2026-1'!H:H,"IN"))&gt;0,"P06"," ")</f>
        <v xml:space="preserve"> </v>
      </c>
      <c r="BN61" s="108" t="str">
        <f>IF(SUM(COUNTIFS('Planificación 2026-1'!F:F,"HUAURA",'Planificación 2026-1'!W:W,C61,'Planificación 2026-1'!H:H,"CA"))&gt;0,"P07"," ")</f>
        <v xml:space="preserve"> </v>
      </c>
      <c r="BO61" s="108" t="str">
        <f>IF(SUM(COUNTIFS('Planificación 2026-1'!F:F,"HUAURA",'Planificación 2026-1'!W:W,C61,'Planificación 2026-1'!H:H,"DE"))&gt;0,"P08"," ")</f>
        <v xml:space="preserve"> </v>
      </c>
      <c r="BP61" s="108" t="str">
        <f>IF(SUM(COUNTIFS('Planificación 2026-1'!F:F,"HUAURA",'Planificación 2026-1'!W:W,C61,'Planificación 2026-1'!H:H,"OB"))&gt;0,"P09"," ")</f>
        <v xml:space="preserve"> </v>
      </c>
      <c r="BQ61" s="108" t="str">
        <f>IF(SUM(COUNTIFS('Planificación 2026-1'!F:F,"HUAURA",'Planificación 2026-1'!W:W,C61,'Planificación 2026-1'!H:H,"MH"))&gt;0,"P31"," ")</f>
        <v xml:space="preserve"> </v>
      </c>
      <c r="BR61" s="108" t="str">
        <f>IF(SUM(COUNTIFS('Planificación 2026-1'!F:F,"HUAURA",'Planificación 2026-1'!W:W,C61,'Planificación 2026-1'!H:H,"IC"))&gt;0,"P32"," ")</f>
        <v xml:space="preserve"> </v>
      </c>
      <c r="BS61" s="108" t="str">
        <f>IF(SUM(COUNTIFS('Planificación 2026-1'!F:F,"HUAURA",'Planificación 2026-1'!W:W,C61,'Planificación 2026-1'!H:H,"AR"))&gt;0,"P34"," ")</f>
        <v xml:space="preserve"> </v>
      </c>
      <c r="BT61" s="108" t="str">
        <f>IF(SUM(COUNTIFS('Planificación 2026-1'!F:F,"HUAURA",'Planificación 2026-1'!W:W,C61,'Planificación 2026-1'!H:H,"T1"))&gt;0,"P35"," ")</f>
        <v xml:space="preserve"> </v>
      </c>
      <c r="BU61" s="108" t="str">
        <f>IF(SUM(COUNTIFS('Planificación 2026-1'!F:F,"HUAURA",'Planificación 2026-1'!W:W,C61,'Planificación 2026-1'!H:H,"T3"))&gt;0,"P36"," ")</f>
        <v xml:space="preserve"> </v>
      </c>
      <c r="BV61" s="108" t="str">
        <f>IF(SUM(COUNTIFS('Planificación 2026-1'!F:F,"HUAURA",'Planificación 2026-1'!W:W,C61,'Planificación 2026-1'!H:H,"T2"))&gt;0,"P37"," ")</f>
        <v xml:space="preserve"> </v>
      </c>
      <c r="BW61" s="108" t="str">
        <f>IF(SUM(COUNTIFS('Planificación 2026-1'!F:F,"HUAURA",'Planificación 2026-1'!W:W,C61,'Planificación 2026-1'!H:H,"AE"))&gt;0,"P38"," ")</f>
        <v xml:space="preserve"> </v>
      </c>
      <c r="BX61" s="108" t="str">
        <f>IF(SUM(COUNTIFS('Planificación 2026-1'!F:F,"HUAURA",'Planificación 2026-1'!W:W,C61,'Planificación 2026-1'!H:H,"T4"))&gt;0,"P55"," ")</f>
        <v xml:space="preserve"> </v>
      </c>
      <c r="BY61" s="109">
        <f>SUMIFS('Planificación 2026-1'!R:R,'Planificación 2026-1'!W:W,C61,'Planificación 2026-1'!H:H,"AF",'Planificación 2026-1'!I:I,"&gt;2")</f>
        <v>0</v>
      </c>
      <c r="BZ61" s="109">
        <f>SUMIFS('Planificación 2026-1'!R:R,'Planificación 2026-1'!W:W,C61,'Planificación 2026-1'!H:H,"EN",'Planificación 2026-1'!I:I,"&gt;2")</f>
        <v>0</v>
      </c>
      <c r="CA61" s="109">
        <f>SUMIFS('Planificación 2026-1'!R:R,'Planificación 2026-1'!W:W,C61,'Planificación 2026-1'!H:H,"IS",'Planificación 2026-1'!I:I,"&gt;2")</f>
        <v>0</v>
      </c>
      <c r="CB61" s="109">
        <f>SUMIFS('Planificación 2026-1'!R:R,'Planificación 2026-1'!W:W,C61,'Planificación 2026-1'!H:H,"PS",'Planificación 2026-1'!I:I,"&gt;2")</f>
        <v>0</v>
      </c>
      <c r="CC61" s="109">
        <f>SUMIFS('Planificación 2026-1'!R:R,'Planificación 2026-1'!W:W,C61,'Planificación 2026-1'!H:H,"IN",'Planificación 2026-1'!I:I,"&gt;2")</f>
        <v>0</v>
      </c>
      <c r="CD61" s="109">
        <f>SUMIFS('Planificación 2026-1'!R:R,'Planificación 2026-1'!W:W,C61,'Planificación 2026-1'!H:H,"CA",'Planificación 2026-1'!I:I,"&gt;2")</f>
        <v>0</v>
      </c>
      <c r="CE61" s="109">
        <f>SUMIFS('Planificación 2026-1'!R:R,'Planificación 2026-1'!W:W,C61,'Planificación 2026-1'!H:H,"DE",'Planificación 2026-1'!I:I,"&gt;2")</f>
        <v>0</v>
      </c>
      <c r="CF61" s="109">
        <f>SUMIFS('Planificación 2026-1'!R:R,'Planificación 2026-1'!W:W,C61,'Planificación 2026-1'!H:H,"OB",'Planificación 2026-1'!I:I,"&gt;2")</f>
        <v>0</v>
      </c>
      <c r="CG61" s="109">
        <f>SUMIFS('Planificación 2026-1'!R:R,'Planificación 2026-1'!W:W,C61,'Planificación 2026-1'!H:H,"MH",'Planificación 2026-1'!I:I,"&gt;2")</f>
        <v>0</v>
      </c>
      <c r="CH61" s="109">
        <f>SUMIFS('Planificación 2026-1'!R:R,'Planificación 2026-1'!W:W,C61,'Planificación 2026-1'!H:H,"IC",'Planificación 2026-1'!I:I,"&gt;2")</f>
        <v>0</v>
      </c>
      <c r="CI61" s="109">
        <f>SUMIFS('Planificación 2026-1'!R:R,'Planificación 2026-1'!W:W,C61,'Planificación 2026-1'!H:H,"AR",'Planificación 2026-1'!I:I,"&gt;2")</f>
        <v>0</v>
      </c>
      <c r="CJ61" s="109">
        <f>SUMIFS('Planificación 2026-1'!R:R,'Planificación 2026-1'!W:W,C61,'Planificación 2026-1'!H:H,"T1",'Planificación 2026-1'!I:I,"&gt;2")</f>
        <v>0</v>
      </c>
      <c r="CK61" s="109">
        <f>SUMIFS('Planificación 2026-1'!R:R,'Planificación 2026-1'!W:W,C61,'Planificación 2026-1'!H:H,"T3",'Planificación 2026-1'!I:I,"&gt;2")</f>
        <v>0</v>
      </c>
      <c r="CL61" s="109">
        <f>SUMIFS('Planificación 2026-1'!R:R,'Planificación 2026-1'!W:W,C61,'Planificación 2026-1'!H:H,"T2",'Planificación 2026-1'!I:I,"&gt;2")</f>
        <v>0</v>
      </c>
      <c r="CM61" s="109">
        <f>SUMIFS('Planificación 2026-1'!R:R,'Planificación 2026-1'!W:W,C61,'Planificación 2026-1'!H:H,"AE",'Planificación 2026-1'!I:I,"&gt;2")</f>
        <v>0</v>
      </c>
      <c r="CN61" s="109">
        <f>SUMIFS('Planificación 2026-1'!R:R,'Planificación 2026-1'!W:W,C61,'Planificación 2026-1'!H:H,"T4",'Planificación 2026-1'!I:I,"&gt;2")</f>
        <v>0</v>
      </c>
      <c r="CO61" s="109">
        <f>SUMIFS('Planificación 2026-1'!R:R,'Planificación 2026-1'!W:W,C61,'Planificación 2026-1'!H:H,"AF",'Planificación 2026-1'!I:I,"&lt;3")</f>
        <v>0</v>
      </c>
      <c r="CP61" s="109">
        <f>SUMIFS('Planificación 2026-1'!R:R,'Planificación 2026-1'!W:W,C61,'Planificación 2026-1'!H:H,"EN",'Planificación 2026-1'!I:I,"&lt;3")</f>
        <v>0</v>
      </c>
      <c r="CQ61" s="109">
        <f>SUMIFS('Planificación 2026-1'!R:R,'Planificación 2026-1'!W:W,C61,'Planificación 2026-1'!H:H,"IS",'Planificación 2026-1'!I:I,"&lt;3")</f>
        <v>0</v>
      </c>
      <c r="CR61" s="109">
        <f>SUMIFS('Planificación 2026-1'!R:R,'Planificación 2026-1'!W:W,C61,'Planificación 2026-1'!H:H,"PS",'Planificación 2026-1'!I:I,"&lt;3")</f>
        <v>0</v>
      </c>
      <c r="CS61" s="109">
        <f>SUMIFS('Planificación 2026-1'!R:R,'Planificación 2026-1'!W:W,C61,'Planificación 2026-1'!H:H,"IN",'Planificación 2026-1'!I:I,"&lt;3")</f>
        <v>0</v>
      </c>
      <c r="CT61" s="109">
        <f>SUMIFS('Planificación 2026-1'!R:R,'Planificación 2026-1'!W:W,C61,'Planificación 2026-1'!H:H,"CA",'Planificación 2026-1'!I:I,"&lt;3")</f>
        <v>0</v>
      </c>
      <c r="CU61" s="109">
        <f>SUMIFS('Planificación 2026-1'!R:R,'Planificación 2026-1'!W:W,C61,'Planificación 2026-1'!H:H,"DE",'Planificación 2026-1'!I:I,"&lt;3")</f>
        <v>0</v>
      </c>
      <c r="CV61" s="109">
        <f>SUMIFS('Planificación 2026-1'!R:R,'Planificación 2026-1'!W:W,C61,'Planificación 2026-1'!H:H,"OB",'Planificación 2026-1'!I:I,"&lt;3")</f>
        <v>0</v>
      </c>
      <c r="CW61" s="109">
        <f>SUMIFS('Planificación 2026-1'!R:R,'Planificación 2026-1'!W:W,C61,'Planificación 2026-1'!H:H,"MH",'Planificación 2026-1'!I:I,"&lt;3")</f>
        <v>0</v>
      </c>
      <c r="CX61" s="109">
        <f>SUMIFS('Planificación 2026-1'!R:R,'Planificación 2026-1'!W:W,C61,'Planificación 2026-1'!H:H,"IC",'Planificación 2026-1'!I:I,"&lt;3")</f>
        <v>0</v>
      </c>
      <c r="CY61" s="109">
        <f>SUMIFS('Planificación 2026-1'!R:R,'Planificación 2026-1'!W:W,C61,'Planificación 2026-1'!H:H,"AR",'Planificación 2026-1'!I:I,"&lt;3")</f>
        <v>0</v>
      </c>
      <c r="CZ61" s="109">
        <f>SUMIFS('Planificación 2026-1'!R:R,'Planificación 2026-1'!W:W,C61,'Planificación 2026-1'!H:H,"T1",'Planificación 2026-1'!I:I,"&lt;3")</f>
        <v>0</v>
      </c>
      <c r="DA61" s="109">
        <f>SUMIFS('Planificación 2026-1'!R:R,'Planificación 2026-1'!W:W,C61,'Planificación 2026-1'!H:H,"T3",'Planificación 2026-1'!I:I,"&lt;3")</f>
        <v>0</v>
      </c>
      <c r="DB61" s="109">
        <f>SUMIFS('Planificación 2026-1'!R:R,'Planificación 2026-1'!W:W,C61,'Planificación 2026-1'!H:H,"T2",'Planificación 2026-1'!I:I,"&lt;3")</f>
        <v>0</v>
      </c>
      <c r="DC61" s="109">
        <f>SUMIFS('Planificación 2026-1'!R:R,'Planificación 2026-1'!W:W,C61,'Planificación 2026-1'!H:H,"AE",'Planificación 2026-1'!I:I,"&lt;3")</f>
        <v>0</v>
      </c>
      <c r="DD61" s="109">
        <f>SUMIFS('Planificación 2026-1'!R:R,'Planificación 2026-1'!W:W,C61,'Planificación 2026-1'!H:H,"T4",'Planificación 2026-1'!I:I,"&lt;3")</f>
        <v>0</v>
      </c>
      <c r="DE61" s="108" t="str">
        <f t="shared" si="4"/>
        <v/>
      </c>
      <c r="DF61" s="41">
        <f>IF(C61="","",SUMIFS('Planificación 2026-1'!R:R,'Planificación 2026-1'!W:W,C61,'Planificación 2026-1'!F:F,"PRINCIPAL",'Planificación 2026-1'!X:X,"VIRTUAL"))</f>
        <v>0</v>
      </c>
      <c r="DG61" s="41">
        <f>IF(C61="","",SUMIFS('Planificación 2026-1'!R:R,'Planificación 2026-1'!W:W,C61,'Planificación 2026-1'!F:F,"PRINCIPAL",'Planificación 2026-1'!X:X,"PRESENCIAL"))</f>
        <v>0</v>
      </c>
      <c r="DH61" s="41">
        <f>IF(C61="","",SUMIFS('Planificación 2026-1'!R:R,'Planificación 2026-1'!W:W,C61,'Planificación 2026-1'!F:F,"PRINCIPAL",'Planificación 2026-1'!X:X,"HIBRIDO PRESENCIAL"))</f>
        <v>0</v>
      </c>
      <c r="DI61" s="108" t="str">
        <f t="shared" si="5"/>
        <v/>
      </c>
      <c r="DJ61" s="108">
        <f>IF(C61="","",SUMIFS('Planificación 2026-1'!R:R,'Planificación 2026-1'!W:W,C61,'Planificación 2026-1'!F:F,"FILIAL",'Planificación 2026-1'!X:X,"VIRTUAL"))</f>
        <v>0</v>
      </c>
      <c r="DK61" s="110">
        <f>IF(C61="","",SUMIFS('Planificación 2026-1'!R:R,'Planificación 2026-1'!W:W,C61,'Planificación 2026-1'!F:F,"FILIAL",'Planificación 2026-1'!X:X,"PRESENCIAL"))</f>
        <v>0</v>
      </c>
      <c r="DL61" s="61">
        <f>IF(C61="","",SUMIFS('Planificación 2026-1'!R:R,'Planificación 2026-1'!W:W,C61,'Planificación 2026-1'!F:F,"FILIAL",'Planificación 2026-1'!X:X,"HIBRIDO PRESENCIAL"))</f>
        <v>0</v>
      </c>
      <c r="DM61" s="111" t="str">
        <f t="shared" si="6"/>
        <v/>
      </c>
      <c r="DN61" s="108">
        <f>IF(C61="","",SUMIFS('Planificación 2026-1'!R:R,'Planificación 2026-1'!W:W,C61,'Planificación 2026-1'!F:F,"SUNAMPE",'Planificación 2026-1'!X:X,"VIRTUAL"))</f>
        <v>0</v>
      </c>
      <c r="DO61" s="61">
        <f>IF(C61="","",SUMIFS('Planificación 2026-1'!R:R,'Planificación 2026-1'!W:W,C61,'Planificación 2026-1'!F:F,"SUNAMPE",'Planificación 2026-1'!X:X,"PRESENCIAL"))</f>
        <v>0</v>
      </c>
      <c r="DP61" s="111" t="str">
        <f t="shared" si="7"/>
        <v/>
      </c>
      <c r="DQ61" s="108">
        <f>IF(C61="","",SUMIFS('Planificación 2026-1'!R:R,'Planificación 2026-1'!W:W,C61,'Planificación 2026-1'!F:F,"HUAURA",'Planificación 2026-1'!X:X,"VIRTUAL"))</f>
        <v>0</v>
      </c>
      <c r="DR61" s="61">
        <f>IF(C61="","",SUMIFS('Planificación 2026-1'!R:R,'Planificación 2026-1'!W:W,C61,'Planificación 2026-1'!F:F,"HUAURA",'Planificación 2026-1'!X:X,"PRESENCIAL"))</f>
        <v>0</v>
      </c>
      <c r="DS61" s="76">
        <f>SUMIFS('Planificación 2026-1'!R:R,'Planificación 2026-1'!W:W,C61,'Planificación 2026-1'!F:F,"PRINCIPAL",'Planificación 2026-1'!X:X,"VIRTUAL",'Planificación 2026-1'!I:I,"&gt;2")</f>
        <v>0</v>
      </c>
      <c r="DT61" s="76">
        <f>SUMIFS('Planificación 2026-1'!R:R,'Planificación 2026-1'!W:W,C61,'Planificación 2026-1'!F:F,"PRINCIPAL",'Planificación 2026-1'!X:X,"&lt;&gt;VIRTUAL",'Planificación 2026-1'!I:I,"&gt;2")</f>
        <v>0</v>
      </c>
      <c r="DU61" s="76">
        <f>SUMIFS('Planificación 2026-1'!R:R,'Planificación 2026-1'!W:W,C61,'Planificación 2026-1'!F:F,"SUNAMPE",'Planificación 2026-1'!X:X,"VIRTUAL",'Planificación 2026-1'!I:I,"&gt;2")</f>
        <v>0</v>
      </c>
      <c r="DV61" s="76">
        <f>SUMIFS('Planificación 2026-1'!R:R,'Planificación 2026-1'!W:W,C61,'Planificación 2026-1'!F:F,"SUNAMPE",'Planificación 2026-1'!X:X,"&lt;&gt;VIRTUAL",'Planificación 2026-1'!I:I,"&gt;2")</f>
        <v>0</v>
      </c>
      <c r="DW61" s="76">
        <f>SUMIFS('Planificación 2026-1'!R:R,'Planificación 2026-1'!W:W,C61,'Planificación 2026-1'!F:F,"FILIAL",'Planificación 2026-1'!X:X,"VIRTUAL",'Planificación 2026-1'!I:I,"&gt;2")</f>
        <v>0</v>
      </c>
      <c r="DX61" s="76">
        <f>SUMIFS('Planificación 2026-1'!R:R,'Planificación 2026-1'!W:W,C61,'Planificación 2026-1'!F:F,"FILIAL",'Planificación 2026-1'!X:X,"&lt;&gt;VIRTUAL",'Planificación 2026-1'!I:I,"&gt;2")</f>
        <v>0</v>
      </c>
      <c r="DY61" s="76">
        <f>SUMIFS('Planificación 2026-1'!R:R,'Planificación 2026-1'!W:W,C61,'Planificación 2026-1'!F:F,"PORUMA",'Planificación 2026-1'!X:X,"VIRTUAL",'Planificación 2026-1'!I:I,"&gt;2")</f>
        <v>0</v>
      </c>
      <c r="DZ61" s="76">
        <f>SUMIFS('Planificación 2026-1'!R:R,'Planificación 2026-1'!W:W,C61,'Planificación 2026-1'!F:F,"PORUMA",'Planificación 2026-1'!X:X,"&lt;&gt;VIRTUAL",'Planificación 2026-1'!I:I,"&gt;2")</f>
        <v>0</v>
      </c>
      <c r="EA61" s="76">
        <f>SUMIFS('Planificación 2026-1'!R:R,'Planificación 2026-1'!W:W,C61,'Planificación 2026-1'!F:F,"HUAURA",'Planificación 2026-1'!X:X,"VIRTUAL",'Planificación 2026-1'!I:I,"&gt;2")</f>
        <v>0</v>
      </c>
      <c r="EB61" s="76">
        <f>SUMIFS('Planificación 2026-1'!R:R,'Planificación 2026-1'!W:W,C61,'Planificación 2026-1'!F:F,"HUAURA",'Planificación 2026-1'!X:X,"&lt;&gt;VIRTUAL",'Planificación 2026-1'!I:I,"&gt;2")</f>
        <v>0</v>
      </c>
      <c r="EC61" s="76">
        <f>SUMIFS('Planificación 2026-1'!R:R,'Planificación 2026-1'!W:W,C61,'Planificación 2026-1'!F:F,"PRINCIPAL",'Planificación 2026-1'!X:X,"VIRTUAL",'Planificación 2026-1'!I:I,"&lt;3")</f>
        <v>0</v>
      </c>
      <c r="ED61" s="76">
        <f>SUMIFS('Planificación 2026-1'!R:R,'Planificación 2026-1'!W:W,C61,'Planificación 2026-1'!F:F,"PRINCIPAL",'Planificación 2026-1'!X:X,"&lt;&gt;VIRTUAL",'Planificación 2026-1'!I:I,"&lt;3")</f>
        <v>0</v>
      </c>
      <c r="EE61" s="76">
        <f>SUMIFS('Planificación 2026-1'!R:R,'Planificación 2026-1'!W:W,C61,'Planificación 2026-1'!F:F,"SUNAMPE",'Planificación 2026-1'!X:X,"VIRTUAL",'Planificación 2026-1'!I:I,"&lt;3")</f>
        <v>0</v>
      </c>
      <c r="EF61" s="76">
        <f>SUMIFS('Planificación 2026-1'!R:R,'Planificación 2026-1'!W:W,C61,'Planificación 2026-1'!F:F,"SUNAMPE",'Planificación 2026-1'!X:X,"&lt;&gt;VIRTUAL",'Planificación 2026-1'!I:I,"&lt;3")</f>
        <v>0</v>
      </c>
      <c r="EG61" s="76">
        <f>SUMIFS('Planificación 2026-1'!R:R,'Planificación 2026-1'!W:W,C61,'Planificación 2026-1'!F:F,"FILIAL",'Planificación 2026-1'!X:X,"VIRTUAL",'Planificación 2026-1'!I:I,"&lt;3")</f>
        <v>0</v>
      </c>
      <c r="EH61" s="76">
        <f>SUMIFS('Planificación 2026-1'!R:R,'Planificación 2026-1'!W:W,C61,'Planificación 2026-1'!F:F,"FILIAL",'Planificación 2026-1'!X:X,"&lt;&gt;VIRTUAL",'Planificación 2026-1'!I:I,"&lt;3")</f>
        <v>0</v>
      </c>
      <c r="EI61" s="76">
        <f>SUMIFS('Planificación 2026-1'!R:R,'Planificación 2026-1'!W:W,C61,'Planificación 2026-1'!F:F,"PORUMA",'Planificación 2026-1'!X:X,"VIRTUAL",'Planificación 2026-1'!I:I,"&lt;3")</f>
        <v>0</v>
      </c>
      <c r="EJ61" s="76">
        <f>SUMIFS('Planificación 2026-1'!R:R,'Planificación 2026-1'!W:W,C61,'Planificación 2026-1'!F:F,"PORUMA",'Planificación 2026-1'!X:X,"&lt;&gt;VIRTUAL",'Planificación 2026-1'!I:I,"&lt;3")</f>
        <v>0</v>
      </c>
      <c r="EK61" s="76">
        <f>SUMIFS('Planificación 2026-1'!R:R,'Planificación 2026-1'!W:W,C61,'Planificación 2026-1'!F:F,"HUAURA",'Planificación 2026-1'!X:X,"VIRTUAL",'Planificación 2026-1'!I:I,"&lt;3")</f>
        <v>0</v>
      </c>
      <c r="EL61" s="76">
        <f>SUMIFS('Planificación 2026-1'!R:R,'Planificación 2026-1'!W:W,C61,'Planificación 2026-1'!F:F,"HUAURA",'Planificación 2026-1'!X:X,"&lt;&gt;VIRTUAL",'Planificación 2026-1'!I:I,"&lt;3")</f>
        <v>0</v>
      </c>
      <c r="EM61" s="76"/>
      <c r="EN61" s="76">
        <f t="shared" si="0"/>
        <v>0</v>
      </c>
      <c r="EO61" s="76">
        <f t="shared" si="1"/>
        <v>0</v>
      </c>
      <c r="EP61" s="76" t="b">
        <f t="shared" si="2"/>
        <v>1</v>
      </c>
      <c r="EQ61" s="76" t="str">
        <f t="shared" si="3"/>
        <v/>
      </c>
      <c r="ER61" s="76" t="str">
        <f t="shared" si="8"/>
        <v>PRESENCIAL</v>
      </c>
    </row>
    <row r="62" spans="1:148" hidden="1">
      <c r="A62" s="83"/>
      <c r="B62" s="119">
        <v>59</v>
      </c>
      <c r="C62" s="115" t="s">
        <v>231</v>
      </c>
      <c r="D62" s="112">
        <f>SUMIF('Planificación 2026-1'!W:W,C62,'Planificación 2026-1'!R:R)</f>
        <v>19</v>
      </c>
      <c r="E62" s="114" t="s">
        <v>170</v>
      </c>
      <c r="F62" s="115" t="s">
        <v>171</v>
      </c>
      <c r="G62" s="115" t="s">
        <v>153</v>
      </c>
      <c r="H62" s="115" t="s">
        <v>125</v>
      </c>
      <c r="I62" s="107" t="str">
        <f>IF(SUM(COUNTIFS('Planificación 2026-1'!F:F,"PRINCIPAL",'Planificación 2026-1'!W:W,C62,'Planificación 2026-1'!H:H,"AF"))&gt;0,"P01"," ")</f>
        <v xml:space="preserve"> </v>
      </c>
      <c r="J62" s="108" t="str">
        <f>IF(SUM(COUNTIFS('Planificación 2026-1'!F:F,"PRINCIPAL",'Planificación 2026-1'!W:W,C62,'Planificación 2026-1'!H:H,"EN"))&gt;0,"P02"," ")</f>
        <v xml:space="preserve"> </v>
      </c>
      <c r="K62" s="108" t="str">
        <f>IF(SUM(COUNTIFS('Planificación 2026-1'!F:F,"PRINCIPAL",'Planificación 2026-1'!W:W,C62,'Planificación 2026-1'!H:H,"IS"))&gt;0,"P03"," ")</f>
        <v>P03</v>
      </c>
      <c r="L62" s="108" t="str">
        <f>IF(SUM(COUNTIFS('Planificación 2026-1'!F:F,"PRINCIPAL",'Planificación 2026-1'!W:W,C62,'Planificación 2026-1'!H:H,"PS"))&gt;0,"P04"," ")</f>
        <v xml:space="preserve"> </v>
      </c>
      <c r="M62" s="108"/>
      <c r="N62" s="108" t="str">
        <f>IF(SUM(COUNTIFS('Planificación 2026-1'!F:F,"PRINCIPAL",'Planificación 2026-1'!W:W,C62,'Planificación 2026-1'!H:H,"IN"))&gt;0,"P06"," ")</f>
        <v>P06</v>
      </c>
      <c r="O62" s="108" t="str">
        <f>IF(SUM(COUNTIFS('Planificación 2026-1'!F:F,"PRINCIPAL",'Planificación 2026-1'!W:W,C62,'Planificación 2026-1'!H:H,"CA"))&gt;0,"P07"," ")</f>
        <v xml:space="preserve"> </v>
      </c>
      <c r="P62" s="108" t="str">
        <f>IF(SUM(COUNTIFS('Planificación 2026-1'!F:F,"PRINCIPAL",'Planificación 2026-1'!W:W,C62,'Planificación 2026-1'!H:H,"DE"))&gt;0,"P08"," ")</f>
        <v xml:space="preserve"> </v>
      </c>
      <c r="Q62" s="108" t="str">
        <f>IF(SUM(COUNTIFS('Planificación 2026-1'!F:F,"PRINCIPAL",'Planificación 2026-1'!W:W,C62,'Planificación 2026-1'!H:H,"OB"))&gt;0,"P09"," ")</f>
        <v xml:space="preserve"> </v>
      </c>
      <c r="R62" s="108" t="str">
        <f>IF(SUM(COUNTIFS('Planificación 2026-1'!F:F,"PRINCIPAL",'Planificación 2026-1'!W:W,C62,'Planificación 2026-1'!H:H,"MH"))&gt;0,"P31"," ")</f>
        <v xml:space="preserve"> </v>
      </c>
      <c r="S62" s="108" t="str">
        <f>IF(SUM(COUNTIFS('Planificación 2026-1'!F:F,"PRINCIPAL",'Planificación 2026-1'!W:W,C62,'Planificación 2026-1'!H:H,"IC"))&gt;0,"P32"," ")</f>
        <v xml:space="preserve"> </v>
      </c>
      <c r="T62" s="108" t="str">
        <f>IF(SUM(COUNTIFS('Planificación 2026-1'!F:F,"PRINCIPAL",'Planificación 2026-1'!W:W,C62,'Planificación 2026-1'!H:H,"AR"))&gt;0,"P34"," ")</f>
        <v xml:space="preserve"> </v>
      </c>
      <c r="U62" s="108" t="str">
        <f>IF(SUM(COUNTIFS('Planificación 2026-1'!F:F,"PRINCIPAL",'Planificación 2026-1'!W:W,C62,'Planificación 2026-1'!H:H,"T1"))&gt;0,"P35"," ")</f>
        <v xml:space="preserve"> </v>
      </c>
      <c r="V62" s="108" t="str">
        <f>IF(SUM(COUNTIFS('Planificación 2026-1'!F:F,"PRINCIPAL",'Planificación 2026-1'!W:W,C62,'Planificación 2026-1'!H:H,"T3"))&gt;0,"P36"," ")</f>
        <v xml:space="preserve"> </v>
      </c>
      <c r="W62" s="108" t="str">
        <f>IF(SUM(COUNTIFS('Planificación 2026-1'!F:F,"PRINCIPAL",'Planificación 2026-1'!W:W,C62,'Planificación 2026-1'!H:H,"T2"))&gt;0,"P37"," ")</f>
        <v xml:space="preserve"> </v>
      </c>
      <c r="X62" s="108" t="str">
        <f>IF(SUM(COUNTIFS('Planificación 2026-1'!F:F,"PRINCIPAL",'Planificación 2026-1'!W:W,C62,'Planificación 2026-1'!H:H,"AE"))&gt;0,"P38"," ")</f>
        <v xml:space="preserve"> </v>
      </c>
      <c r="Y62" s="108" t="str">
        <f>IF(SUM(COUNTIFS('Planificación 2026-1'!F:F,"PRINCIPAL",'Planificación 2026-1'!W:W,C62,'Planificación 2026-1'!H:H,"T4"))&gt;0,"P55"," ")</f>
        <v xml:space="preserve"> </v>
      </c>
      <c r="Z62" s="108" t="str">
        <f>IF(SUM(COUNTIFS('Planificación 2026-1'!F:F,"FILIAL",'Planificación 2026-1'!W:W,C62,'Planificación 2026-1'!H:H,"AF"))&gt;0," P01"," ")</f>
        <v xml:space="preserve"> </v>
      </c>
      <c r="AA62" s="108" t="str">
        <f>IF(SUM(COUNTIFS('Planificación 2026-1'!F:F,"FILIAL",'Planificación 2026-1'!W:W,C62,'Planificación 2026-1'!H:H,"EN"))&gt;0,"P02"," ")</f>
        <v xml:space="preserve"> </v>
      </c>
      <c r="AB62" s="108" t="str">
        <f>IF(SUM(COUNTIFS('Planificación 2026-1'!F:F,"FILIAL",'Planificación 2026-1'!W:W,C62,'Planificación 2026-1'!H:H,"IS"))&gt;0,"P03"," ")</f>
        <v xml:space="preserve"> </v>
      </c>
      <c r="AC62" s="108" t="str">
        <f>IF(SUM(COUNTIFS('Planificación 2026-1'!F:F,"FILIAL",'Planificación 2026-1'!W:W,C62,'Planificación 2026-1'!H:H,"PS"))&gt;0,"P04"," ")</f>
        <v xml:space="preserve"> </v>
      </c>
      <c r="AD62" s="108"/>
      <c r="AE62" s="108" t="str">
        <f>IF(SUM(COUNTIFS('Planificación 2026-1'!F:F,"FILIAL",'Planificación 2026-1'!W:W,C62,'Planificación 2026-1'!H:H,"IN"))&gt;0,"P06"," ")</f>
        <v xml:space="preserve"> </v>
      </c>
      <c r="AF62" s="108" t="str">
        <f>IF(SUM(COUNTIFS('Planificación 2026-1'!F:F,"FILIAL",'Planificación 2026-1'!W:W,C62,'Planificación 2026-1'!H:H,"CA"))&gt;0,"P07"," ")</f>
        <v xml:space="preserve"> </v>
      </c>
      <c r="AG62" s="108" t="str">
        <f>IF(SUM(COUNTIFS('Planificación 2026-1'!F:F,"FILIAL",'Planificación 2026-1'!W:W,C62,'Planificación 2026-1'!H:H,"DE"))&gt;0,"P08"," ")</f>
        <v xml:space="preserve"> </v>
      </c>
      <c r="AH62" s="108" t="str">
        <f>IF(SUM(COUNTIFS('Planificación 2026-1'!F:F,"FILIAL",'Planificación 2026-1'!W:W,C62,'Planificación 2026-1'!H:H,"OB"))&gt;0,"P09"," ")</f>
        <v xml:space="preserve"> </v>
      </c>
      <c r="AI62" s="108" t="str">
        <f>IF(SUM(COUNTIFS('Planificación 2026-1'!F:F,"FILIAL",'Planificación 2026-1'!W:W,C62,'Planificación 2026-1'!H:H,"MH"))&gt;0,"P31"," ")</f>
        <v xml:space="preserve"> </v>
      </c>
      <c r="AJ62" s="108" t="str">
        <f>IF(SUM(COUNTIFS('Planificación 2026-1'!F:F,"FILIAL",'Planificación 2026-1'!W:W,C62,'Planificación 2026-1'!H:H,"IC"))&gt;0,"P32"," ")</f>
        <v xml:space="preserve"> </v>
      </c>
      <c r="AK62" s="108" t="str">
        <f>IF(SUM(COUNTIFS('Planificación 2026-1'!F:F,"FILIAL",'Planificación 2026-1'!W:W,C62,'Planificación 2026-1'!H:H,"AR"))&gt;0,"P34"," ")</f>
        <v xml:space="preserve"> </v>
      </c>
      <c r="AL62" s="108" t="str">
        <f>IF(SUM(COUNTIFS('Planificación 2026-1'!F:F,"FILIAL",'Planificación 2026-1'!W:W,C62,'Planificación 2026-1'!H:H,"T1"))&gt;0,"P35"," ")</f>
        <v xml:space="preserve"> </v>
      </c>
      <c r="AM62" s="108" t="str">
        <f>IF(SUM(COUNTIFS('Planificación 2026-1'!F:F,"FILIAL",'Planificación 2026-1'!W:W,C62,'Planificación 2026-1'!H:H,"T3"))&gt;0,"P36"," ")</f>
        <v xml:space="preserve"> </v>
      </c>
      <c r="AN62" s="108" t="str">
        <f>IF(SUM(COUNTIFS('Planificación 2026-1'!F:F,"FILIAL",'Planificación 2026-1'!W:W,C62,'Planificación 2026-1'!H:H,"T2"))&gt;0,"P37"," ")</f>
        <v xml:space="preserve"> </v>
      </c>
      <c r="AO62" s="108" t="str">
        <f>IF(SUM(COUNTIFS('Planificación 2026-1'!F:F,"FILIAL",'Planificación 2026-1'!W:W,C62,'Planificación 2026-1'!H:H,"AE"))&gt;0,"P38"," ")</f>
        <v xml:space="preserve"> </v>
      </c>
      <c r="AP62" s="108" t="str">
        <f>IF(SUM(COUNTIFS('Planificación 2026-1'!F:F,"FILIAL",'Planificación 2026-1'!W:W,C62,'Planificación 2026-1'!H:H,"T4"))&gt;0,"P55"," ")</f>
        <v xml:space="preserve"> </v>
      </c>
      <c r="AQ62" s="108" t="str">
        <f>IF(SUM(COUNTIFS('Planificación 2026-1'!F:F,"SUNAMPE",'Planificación 2026-1'!W:W,C62,'Planificación 2026-1'!H:H,"AF"))&gt;0," P01"," ")</f>
        <v xml:space="preserve"> </v>
      </c>
      <c r="AR62" s="108" t="str">
        <f>IF(SUM(COUNTIFS('Planificación 2026-1'!F:F,"SUNAMPE",'Planificación 2026-1'!W:W,C62,'Planificación 2026-1'!H:H,"EN"))&gt;0,"P02"," ")</f>
        <v xml:space="preserve"> </v>
      </c>
      <c r="AS62" s="108" t="str">
        <f>IF(SUM(COUNTIFS('Planificación 2026-1'!F:F,"SUNAMPE",'Planificación 2026-1'!W:W,C62,'Planificación 2026-1'!H:H,"IS"))&gt;0,"P03"," ")</f>
        <v xml:space="preserve"> </v>
      </c>
      <c r="AT62" s="108" t="str">
        <f>IF(SUM(COUNTIFS('Planificación 2026-1'!F:F,"SUNAMPE",'Planificación 2026-1'!W:W,C62,'Planificación 2026-1'!H:H,"PS"))&gt;0,"P04"," ")</f>
        <v xml:space="preserve"> </v>
      </c>
      <c r="AU62" s="108"/>
      <c r="AV62" s="108" t="str">
        <f>IF(SUM(COUNTIFS('Planificación 2026-1'!F:F,"SUNAMPE",'Planificación 2026-1'!W:W,C62,'Planificación 2026-1'!H:H,"IN"))&gt;0,"P06"," ")</f>
        <v xml:space="preserve"> </v>
      </c>
      <c r="AW62" s="108" t="str">
        <f>IF(SUM(COUNTIFS('Planificación 2026-1'!F:F,"SUNAMPE",'Planificación 2026-1'!W:W,C62,'Planificación 2026-1'!H:H,"CA"))&gt;0,"P07"," ")</f>
        <v xml:space="preserve"> </v>
      </c>
      <c r="AX62" s="108" t="str">
        <f>IF(SUM(COUNTIFS('Planificación 2026-1'!F:F,"SUNAMPE",'Planificación 2026-1'!W:W,C62,'Planificación 2026-1'!H:H,"DE"))&gt;0,"P08"," ")</f>
        <v xml:space="preserve"> </v>
      </c>
      <c r="AY62" s="108" t="str">
        <f>IF(SUM(COUNTIFS('Planificación 2026-1'!F:F,"SUNAMPE",'Planificación 2026-1'!W:W,C62,'Planificación 2026-1'!H:H,"OB"))&gt;0,"P09"," ")</f>
        <v xml:space="preserve"> </v>
      </c>
      <c r="AZ62" s="108" t="str">
        <f>IF(SUM(COUNTIFS('Planificación 2026-1'!F:F,"SUNAMPE",'Planificación 2026-1'!W:W,C62,'Planificación 2026-1'!H:H,"MH"))&gt;0,"P31"," ")</f>
        <v xml:space="preserve"> </v>
      </c>
      <c r="BA62" s="108" t="str">
        <f>IF(SUM(COUNTIFS('Planificación 2026-1'!F:F,"SUNAMPE",'Planificación 2026-1'!W:W,C62,'Planificación 2026-1'!H:H,"IC"))&gt;0,"P32"," ")</f>
        <v xml:space="preserve"> </v>
      </c>
      <c r="BB62" s="108" t="str">
        <f>IF(SUM(COUNTIFS('Planificación 2026-1'!F:F,"SUNAMPE",'Planificación 2026-1'!W:W,C62,'Planificación 2026-1'!H:H,"AR"))&gt;0,"P34"," ")</f>
        <v xml:space="preserve"> </v>
      </c>
      <c r="BC62" s="108" t="str">
        <f>IF(SUM(COUNTIFS('Planificación 2026-1'!F:F,"SUNAMPE",'Planificación 2026-1'!W:W,C62,'Planificación 2026-1'!H:H,"T1"))&gt;0,"P35"," ")</f>
        <v xml:space="preserve"> </v>
      </c>
      <c r="BD62" s="108" t="str">
        <f>IF(SUM(COUNTIFS('Planificación 2026-1'!F:F,"SUNAMPE",'Planificación 2026-1'!W:W,C62,'Planificación 2026-1'!H:H,"T3"))&gt;0,"P36"," ")</f>
        <v xml:space="preserve"> </v>
      </c>
      <c r="BE62" s="108" t="str">
        <f>IF(SUM(COUNTIFS('Planificación 2026-1'!F:F,"SUNAMPE",'Planificación 2026-1'!W:W,C62,'Planificación 2026-1'!H:H,"T2"))&gt;0,"P37"," ")</f>
        <v xml:space="preserve"> </v>
      </c>
      <c r="BF62" s="108" t="str">
        <f>IF(SUM(COUNTIFS('Planificación 2026-1'!F:F,"SUNAMPE",'Planificación 2026-1'!W:W,C62,'Planificación 2026-1'!H:H,"AE"))&gt;0,"P38"," ")</f>
        <v xml:space="preserve"> </v>
      </c>
      <c r="BG62" s="108" t="str">
        <f>IF(SUM(COUNTIFS('Planificación 2026-1'!F:F,"SUNAMPE",'Planificación 2026-1'!W:W,C62,'Planificación 2026-1'!H:H,"T4"))&gt;0,"P55"," ")</f>
        <v xml:space="preserve"> </v>
      </c>
      <c r="BH62" s="108" t="str">
        <f>IF(SUM(COUNTIFS('Planificación 2026-1'!F:F,"HUAURA",'Planificación 2026-1'!W:W,C62,'Planificación 2026-1'!H:H,"AF"))&gt;0," P01"," ")</f>
        <v xml:space="preserve"> </v>
      </c>
      <c r="BI62" s="108" t="str">
        <f>IF(SUM(COUNTIFS('Planificación 2026-1'!F:F,"HUAURA",'Planificación 2026-1'!W:W,C62,'Planificación 2026-1'!H:H,"EN"))&gt;0,"P02"," ")</f>
        <v xml:space="preserve"> </v>
      </c>
      <c r="BJ62" s="108" t="str">
        <f>IF(SUM(COUNTIFS('Planificación 2026-1'!F:F,"HUAURA",'Planificación 2026-1'!W:W,C62,'Planificación 2026-1'!H:H,"IS"))&gt;0,"P03"," ")</f>
        <v xml:space="preserve"> </v>
      </c>
      <c r="BK62" s="108" t="str">
        <f>IF(SUM(COUNTIFS('Planificación 2026-1'!F:F,"HUAURA",'Planificación 2026-1'!W:W,C62,'Planificación 2026-1'!H:H,"PS"))&gt;0,"P04"," ")</f>
        <v xml:space="preserve"> </v>
      </c>
      <c r="BL62" s="108"/>
      <c r="BM62" s="108" t="str">
        <f>IF(SUM(COUNTIFS('Planificación 2026-1'!F:F,"HUAURA",'Planificación 2026-1'!W:W,C62,'Planificación 2026-1'!H:H,"IN"))&gt;0,"P06"," ")</f>
        <v xml:space="preserve"> </v>
      </c>
      <c r="BN62" s="108" t="str">
        <f>IF(SUM(COUNTIFS('Planificación 2026-1'!F:F,"HUAURA",'Planificación 2026-1'!W:W,C62,'Planificación 2026-1'!H:H,"CA"))&gt;0,"P07"," ")</f>
        <v xml:space="preserve"> </v>
      </c>
      <c r="BO62" s="108" t="str">
        <f>IF(SUM(COUNTIFS('Planificación 2026-1'!F:F,"HUAURA",'Planificación 2026-1'!W:W,C62,'Planificación 2026-1'!H:H,"DE"))&gt;0,"P08"," ")</f>
        <v xml:space="preserve"> </v>
      </c>
      <c r="BP62" s="108" t="str">
        <f>IF(SUM(COUNTIFS('Planificación 2026-1'!F:F,"HUAURA",'Planificación 2026-1'!W:W,C62,'Planificación 2026-1'!H:H,"OB"))&gt;0,"P09"," ")</f>
        <v xml:space="preserve"> </v>
      </c>
      <c r="BQ62" s="108" t="str">
        <f>IF(SUM(COUNTIFS('Planificación 2026-1'!F:F,"HUAURA",'Planificación 2026-1'!W:W,C62,'Planificación 2026-1'!H:H,"MH"))&gt;0,"P31"," ")</f>
        <v xml:space="preserve"> </v>
      </c>
      <c r="BR62" s="108" t="str">
        <f>IF(SUM(COUNTIFS('Planificación 2026-1'!F:F,"HUAURA",'Planificación 2026-1'!W:W,C62,'Planificación 2026-1'!H:H,"IC"))&gt;0,"P32"," ")</f>
        <v xml:space="preserve"> </v>
      </c>
      <c r="BS62" s="108" t="str">
        <f>IF(SUM(COUNTIFS('Planificación 2026-1'!F:F,"HUAURA",'Planificación 2026-1'!W:W,C62,'Planificación 2026-1'!H:H,"AR"))&gt;0,"P34"," ")</f>
        <v xml:space="preserve"> </v>
      </c>
      <c r="BT62" s="108" t="str">
        <f>IF(SUM(COUNTIFS('Planificación 2026-1'!F:F,"HUAURA",'Planificación 2026-1'!W:W,C62,'Planificación 2026-1'!H:H,"T1"))&gt;0,"P35"," ")</f>
        <v xml:space="preserve"> </v>
      </c>
      <c r="BU62" s="108" t="str">
        <f>IF(SUM(COUNTIFS('Planificación 2026-1'!F:F,"HUAURA",'Planificación 2026-1'!W:W,C62,'Planificación 2026-1'!H:H,"T3"))&gt;0,"P36"," ")</f>
        <v xml:space="preserve"> </v>
      </c>
      <c r="BV62" s="108" t="str">
        <f>IF(SUM(COUNTIFS('Planificación 2026-1'!F:F,"HUAURA",'Planificación 2026-1'!W:W,C62,'Planificación 2026-1'!H:H,"T2"))&gt;0,"P37"," ")</f>
        <v xml:space="preserve"> </v>
      </c>
      <c r="BW62" s="108" t="str">
        <f>IF(SUM(COUNTIFS('Planificación 2026-1'!F:F,"HUAURA",'Planificación 2026-1'!W:W,C62,'Planificación 2026-1'!H:H,"AE"))&gt;0,"P38"," ")</f>
        <v xml:space="preserve"> </v>
      </c>
      <c r="BX62" s="108" t="str">
        <f>IF(SUM(COUNTIFS('Planificación 2026-1'!F:F,"HUAURA",'Planificación 2026-1'!W:W,C62,'Planificación 2026-1'!H:H,"T4"))&gt;0,"P55"," ")</f>
        <v xml:space="preserve"> </v>
      </c>
      <c r="BY62" s="109">
        <f>SUMIFS('Planificación 2026-1'!R:R,'Planificación 2026-1'!W:W,C62,'Planificación 2026-1'!H:H,"AF",'Planificación 2026-1'!I:I,"&gt;2")</f>
        <v>0</v>
      </c>
      <c r="BZ62" s="109">
        <f>SUMIFS('Planificación 2026-1'!R:R,'Planificación 2026-1'!W:W,C62,'Planificación 2026-1'!H:H,"EN",'Planificación 2026-1'!I:I,"&gt;2")</f>
        <v>0</v>
      </c>
      <c r="CA62" s="109">
        <f>SUMIFS('Planificación 2026-1'!R:R,'Planificación 2026-1'!W:W,C62,'Planificación 2026-1'!H:H,"IS",'Planificación 2026-1'!I:I,"&gt;2")</f>
        <v>12</v>
      </c>
      <c r="CB62" s="109">
        <f>SUMIFS('Planificación 2026-1'!R:R,'Planificación 2026-1'!W:W,C62,'Planificación 2026-1'!H:H,"PS",'Planificación 2026-1'!I:I,"&gt;2")</f>
        <v>0</v>
      </c>
      <c r="CC62" s="109">
        <f>SUMIFS('Planificación 2026-1'!R:R,'Planificación 2026-1'!W:W,C62,'Planificación 2026-1'!H:H,"IN",'Planificación 2026-1'!I:I,"&gt;2")</f>
        <v>7</v>
      </c>
      <c r="CD62" s="109">
        <f>SUMIFS('Planificación 2026-1'!R:R,'Planificación 2026-1'!W:W,C62,'Planificación 2026-1'!H:H,"CA",'Planificación 2026-1'!I:I,"&gt;2")</f>
        <v>0</v>
      </c>
      <c r="CE62" s="109">
        <f>SUMIFS('Planificación 2026-1'!R:R,'Planificación 2026-1'!W:W,C62,'Planificación 2026-1'!H:H,"DE",'Planificación 2026-1'!I:I,"&gt;2")</f>
        <v>0</v>
      </c>
      <c r="CF62" s="109">
        <f>SUMIFS('Planificación 2026-1'!R:R,'Planificación 2026-1'!W:W,C62,'Planificación 2026-1'!H:H,"OB",'Planificación 2026-1'!I:I,"&gt;2")</f>
        <v>0</v>
      </c>
      <c r="CG62" s="109">
        <f>SUMIFS('Planificación 2026-1'!R:R,'Planificación 2026-1'!W:W,C62,'Planificación 2026-1'!H:H,"MH",'Planificación 2026-1'!I:I,"&gt;2")</f>
        <v>0</v>
      </c>
      <c r="CH62" s="109">
        <f>SUMIFS('Planificación 2026-1'!R:R,'Planificación 2026-1'!W:W,C62,'Planificación 2026-1'!H:H,"IC",'Planificación 2026-1'!I:I,"&gt;2")</f>
        <v>0</v>
      </c>
      <c r="CI62" s="109">
        <f>SUMIFS('Planificación 2026-1'!R:R,'Planificación 2026-1'!W:W,C62,'Planificación 2026-1'!H:H,"AR",'Planificación 2026-1'!I:I,"&gt;2")</f>
        <v>0</v>
      </c>
      <c r="CJ62" s="109">
        <f>SUMIFS('Planificación 2026-1'!R:R,'Planificación 2026-1'!W:W,C62,'Planificación 2026-1'!H:H,"T1",'Planificación 2026-1'!I:I,"&gt;2")</f>
        <v>0</v>
      </c>
      <c r="CK62" s="109">
        <f>SUMIFS('Planificación 2026-1'!R:R,'Planificación 2026-1'!W:W,C62,'Planificación 2026-1'!H:H,"T3",'Planificación 2026-1'!I:I,"&gt;2")</f>
        <v>0</v>
      </c>
      <c r="CL62" s="109">
        <f>SUMIFS('Planificación 2026-1'!R:R,'Planificación 2026-1'!W:W,C62,'Planificación 2026-1'!H:H,"T2",'Planificación 2026-1'!I:I,"&gt;2")</f>
        <v>0</v>
      </c>
      <c r="CM62" s="109">
        <f>SUMIFS('Planificación 2026-1'!R:R,'Planificación 2026-1'!W:W,C62,'Planificación 2026-1'!H:H,"AE",'Planificación 2026-1'!I:I,"&gt;2")</f>
        <v>0</v>
      </c>
      <c r="CN62" s="109">
        <f>SUMIFS('Planificación 2026-1'!R:R,'Planificación 2026-1'!W:W,C62,'Planificación 2026-1'!H:H,"T4",'Planificación 2026-1'!I:I,"&gt;2")</f>
        <v>0</v>
      </c>
      <c r="CO62" s="109">
        <f>SUMIFS('Planificación 2026-1'!R:R,'Planificación 2026-1'!W:W,C62,'Planificación 2026-1'!H:H,"AF",'Planificación 2026-1'!I:I,"&lt;3")</f>
        <v>0</v>
      </c>
      <c r="CP62" s="109">
        <f>SUMIFS('Planificación 2026-1'!R:R,'Planificación 2026-1'!W:W,C62,'Planificación 2026-1'!H:H,"EN",'Planificación 2026-1'!I:I,"&lt;3")</f>
        <v>0</v>
      </c>
      <c r="CQ62" s="109">
        <f>SUMIFS('Planificación 2026-1'!R:R,'Planificación 2026-1'!W:W,C62,'Planificación 2026-1'!H:H,"IS",'Planificación 2026-1'!I:I,"&lt;3")</f>
        <v>0</v>
      </c>
      <c r="CR62" s="109">
        <f>SUMIFS('Planificación 2026-1'!R:R,'Planificación 2026-1'!W:W,C62,'Planificación 2026-1'!H:H,"PS",'Planificación 2026-1'!I:I,"&lt;3")</f>
        <v>0</v>
      </c>
      <c r="CS62" s="109">
        <f>SUMIFS('Planificación 2026-1'!R:R,'Planificación 2026-1'!W:W,C62,'Planificación 2026-1'!H:H,"IN",'Planificación 2026-1'!I:I,"&lt;3")</f>
        <v>0</v>
      </c>
      <c r="CT62" s="109">
        <f>SUMIFS('Planificación 2026-1'!R:R,'Planificación 2026-1'!W:W,C62,'Planificación 2026-1'!H:H,"CA",'Planificación 2026-1'!I:I,"&lt;3")</f>
        <v>0</v>
      </c>
      <c r="CU62" s="109">
        <f>SUMIFS('Planificación 2026-1'!R:R,'Planificación 2026-1'!W:W,C62,'Planificación 2026-1'!H:H,"DE",'Planificación 2026-1'!I:I,"&lt;3")</f>
        <v>0</v>
      </c>
      <c r="CV62" s="109">
        <f>SUMIFS('Planificación 2026-1'!R:R,'Planificación 2026-1'!W:W,C62,'Planificación 2026-1'!H:H,"OB",'Planificación 2026-1'!I:I,"&lt;3")</f>
        <v>0</v>
      </c>
      <c r="CW62" s="109">
        <f>SUMIFS('Planificación 2026-1'!R:R,'Planificación 2026-1'!W:W,C62,'Planificación 2026-1'!H:H,"MH",'Planificación 2026-1'!I:I,"&lt;3")</f>
        <v>0</v>
      </c>
      <c r="CX62" s="109">
        <f>SUMIFS('Planificación 2026-1'!R:R,'Planificación 2026-1'!W:W,C62,'Planificación 2026-1'!H:H,"IC",'Planificación 2026-1'!I:I,"&lt;3")</f>
        <v>0</v>
      </c>
      <c r="CY62" s="109">
        <f>SUMIFS('Planificación 2026-1'!R:R,'Planificación 2026-1'!W:W,C62,'Planificación 2026-1'!H:H,"AR",'Planificación 2026-1'!I:I,"&lt;3")</f>
        <v>0</v>
      </c>
      <c r="CZ62" s="109">
        <f>SUMIFS('Planificación 2026-1'!R:R,'Planificación 2026-1'!W:W,C62,'Planificación 2026-1'!H:H,"T1",'Planificación 2026-1'!I:I,"&lt;3")</f>
        <v>0</v>
      </c>
      <c r="DA62" s="109">
        <f>SUMIFS('Planificación 2026-1'!R:R,'Planificación 2026-1'!W:W,C62,'Planificación 2026-1'!H:H,"T3",'Planificación 2026-1'!I:I,"&lt;3")</f>
        <v>0</v>
      </c>
      <c r="DB62" s="109">
        <f>SUMIFS('Planificación 2026-1'!R:R,'Planificación 2026-1'!W:W,C62,'Planificación 2026-1'!H:H,"T2",'Planificación 2026-1'!I:I,"&lt;3")</f>
        <v>0</v>
      </c>
      <c r="DC62" s="109">
        <f>SUMIFS('Planificación 2026-1'!R:R,'Planificación 2026-1'!W:W,C62,'Planificación 2026-1'!H:H,"AE",'Planificación 2026-1'!I:I,"&lt;3")</f>
        <v>0</v>
      </c>
      <c r="DD62" s="109">
        <f>SUMIFS('Planificación 2026-1'!R:R,'Planificación 2026-1'!W:W,C62,'Planificación 2026-1'!H:H,"T4",'Planificación 2026-1'!I:I,"&lt;3")</f>
        <v>0</v>
      </c>
      <c r="DE62" s="108" t="str">
        <f t="shared" si="4"/>
        <v>P03 P06</v>
      </c>
      <c r="DF62" s="41">
        <f>IF(C62="","",SUMIFS('Planificación 2026-1'!R:R,'Planificación 2026-1'!W:W,C62,'Planificación 2026-1'!F:F,"PRINCIPAL",'Planificación 2026-1'!X:X,"VIRTUAL"))</f>
        <v>12</v>
      </c>
      <c r="DG62" s="41">
        <f>IF(C62="","",SUMIFS('Planificación 2026-1'!R:R,'Planificación 2026-1'!W:W,C62,'Planificación 2026-1'!F:F,"PRINCIPAL",'Planificación 2026-1'!X:X,"PRESENCIAL"))</f>
        <v>7</v>
      </c>
      <c r="DH62" s="41">
        <f>IF(C62="","",SUMIFS('Planificación 2026-1'!R:R,'Planificación 2026-1'!W:W,C62,'Planificación 2026-1'!F:F,"PRINCIPAL",'Planificación 2026-1'!X:X,"HIBRIDO PRESENCIAL"))</f>
        <v>0</v>
      </c>
      <c r="DI62" s="108" t="str">
        <f t="shared" si="5"/>
        <v/>
      </c>
      <c r="DJ62" s="108">
        <f>IF(C62="","",SUMIFS('Planificación 2026-1'!R:R,'Planificación 2026-1'!W:W,C62,'Planificación 2026-1'!F:F,"FILIAL",'Planificación 2026-1'!X:X,"VIRTUAL"))</f>
        <v>0</v>
      </c>
      <c r="DK62" s="110">
        <f>IF(C62="","",SUMIFS('Planificación 2026-1'!R:R,'Planificación 2026-1'!W:W,C62,'Planificación 2026-1'!F:F,"FILIAL",'Planificación 2026-1'!X:X,"PRESENCIAL"))</f>
        <v>0</v>
      </c>
      <c r="DL62" s="61">
        <f>IF(C62="","",SUMIFS('Planificación 2026-1'!R:R,'Planificación 2026-1'!W:W,C62,'Planificación 2026-1'!F:F,"FILIAL",'Planificación 2026-1'!X:X,"HIBRIDO PRESENCIAL"))</f>
        <v>0</v>
      </c>
      <c r="DM62" s="111" t="str">
        <f t="shared" si="6"/>
        <v/>
      </c>
      <c r="DN62" s="108">
        <f>IF(C62="","",SUMIFS('Planificación 2026-1'!R:R,'Planificación 2026-1'!W:W,C62,'Planificación 2026-1'!F:F,"SUNAMPE",'Planificación 2026-1'!X:X,"VIRTUAL"))</f>
        <v>0</v>
      </c>
      <c r="DO62" s="61">
        <f>IF(C62="","",SUMIFS('Planificación 2026-1'!R:R,'Planificación 2026-1'!W:W,C62,'Planificación 2026-1'!F:F,"SUNAMPE",'Planificación 2026-1'!X:X,"PRESENCIAL"))</f>
        <v>0</v>
      </c>
      <c r="DP62" s="111" t="str">
        <f t="shared" si="7"/>
        <v/>
      </c>
      <c r="DQ62" s="108">
        <f>IF(C62="","",SUMIFS('Planificación 2026-1'!R:R,'Planificación 2026-1'!W:W,C62,'Planificación 2026-1'!F:F,"HUAURA",'Planificación 2026-1'!X:X,"VIRTUAL"))</f>
        <v>0</v>
      </c>
      <c r="DR62" s="61">
        <f>IF(C62="","",SUMIFS('Planificación 2026-1'!R:R,'Planificación 2026-1'!W:W,C62,'Planificación 2026-1'!F:F,"HUAURA",'Planificación 2026-1'!X:X,"PRESENCIAL"))</f>
        <v>0</v>
      </c>
      <c r="DS62" s="76">
        <f>SUMIFS('Planificación 2026-1'!R:R,'Planificación 2026-1'!W:W,C62,'Planificación 2026-1'!F:F,"PRINCIPAL",'Planificación 2026-1'!X:X,"VIRTUAL",'Planificación 2026-1'!I:I,"&gt;2")</f>
        <v>12</v>
      </c>
      <c r="DT62" s="76">
        <f>SUMIFS('Planificación 2026-1'!R:R,'Planificación 2026-1'!W:W,C62,'Planificación 2026-1'!F:F,"PRINCIPAL",'Planificación 2026-1'!X:X,"&lt;&gt;VIRTUAL",'Planificación 2026-1'!I:I,"&gt;2")</f>
        <v>7</v>
      </c>
      <c r="DU62" s="76">
        <f>SUMIFS('Planificación 2026-1'!R:R,'Planificación 2026-1'!W:W,C62,'Planificación 2026-1'!F:F,"SUNAMPE",'Planificación 2026-1'!X:X,"VIRTUAL",'Planificación 2026-1'!I:I,"&gt;2")</f>
        <v>0</v>
      </c>
      <c r="DV62" s="76">
        <f>SUMIFS('Planificación 2026-1'!R:R,'Planificación 2026-1'!W:W,C62,'Planificación 2026-1'!F:F,"SUNAMPE",'Planificación 2026-1'!X:X,"&lt;&gt;VIRTUAL",'Planificación 2026-1'!I:I,"&gt;2")</f>
        <v>0</v>
      </c>
      <c r="DW62" s="76">
        <f>SUMIFS('Planificación 2026-1'!R:R,'Planificación 2026-1'!W:W,C62,'Planificación 2026-1'!F:F,"FILIAL",'Planificación 2026-1'!X:X,"VIRTUAL",'Planificación 2026-1'!I:I,"&gt;2")</f>
        <v>0</v>
      </c>
      <c r="DX62" s="76">
        <f>SUMIFS('Planificación 2026-1'!R:R,'Planificación 2026-1'!W:W,C62,'Planificación 2026-1'!F:F,"FILIAL",'Planificación 2026-1'!X:X,"&lt;&gt;VIRTUAL",'Planificación 2026-1'!I:I,"&gt;2")</f>
        <v>0</v>
      </c>
      <c r="DY62" s="76">
        <f>SUMIFS('Planificación 2026-1'!R:R,'Planificación 2026-1'!W:W,C62,'Planificación 2026-1'!F:F,"PORUMA",'Planificación 2026-1'!X:X,"VIRTUAL",'Planificación 2026-1'!I:I,"&gt;2")</f>
        <v>0</v>
      </c>
      <c r="DZ62" s="76">
        <f>SUMIFS('Planificación 2026-1'!R:R,'Planificación 2026-1'!W:W,C62,'Planificación 2026-1'!F:F,"PORUMA",'Planificación 2026-1'!X:X,"&lt;&gt;VIRTUAL",'Planificación 2026-1'!I:I,"&gt;2")</f>
        <v>0</v>
      </c>
      <c r="EA62" s="76">
        <f>SUMIFS('Planificación 2026-1'!R:R,'Planificación 2026-1'!W:W,C62,'Planificación 2026-1'!F:F,"HUAURA",'Planificación 2026-1'!X:X,"VIRTUAL",'Planificación 2026-1'!I:I,"&gt;2")</f>
        <v>0</v>
      </c>
      <c r="EB62" s="76">
        <f>SUMIFS('Planificación 2026-1'!R:R,'Planificación 2026-1'!W:W,C62,'Planificación 2026-1'!F:F,"HUAURA",'Planificación 2026-1'!X:X,"&lt;&gt;VIRTUAL",'Planificación 2026-1'!I:I,"&gt;2")</f>
        <v>0</v>
      </c>
      <c r="EC62" s="76">
        <f>SUMIFS('Planificación 2026-1'!R:R,'Planificación 2026-1'!W:W,C62,'Planificación 2026-1'!F:F,"PRINCIPAL",'Planificación 2026-1'!X:X,"VIRTUAL",'Planificación 2026-1'!I:I,"&lt;3")</f>
        <v>0</v>
      </c>
      <c r="ED62" s="76">
        <f>SUMIFS('Planificación 2026-1'!R:R,'Planificación 2026-1'!W:W,C62,'Planificación 2026-1'!F:F,"PRINCIPAL",'Planificación 2026-1'!X:X,"&lt;&gt;VIRTUAL",'Planificación 2026-1'!I:I,"&lt;3")</f>
        <v>0</v>
      </c>
      <c r="EE62" s="76">
        <f>SUMIFS('Planificación 2026-1'!R:R,'Planificación 2026-1'!W:W,C62,'Planificación 2026-1'!F:F,"SUNAMPE",'Planificación 2026-1'!X:X,"VIRTUAL",'Planificación 2026-1'!I:I,"&lt;3")</f>
        <v>0</v>
      </c>
      <c r="EF62" s="76">
        <f>SUMIFS('Planificación 2026-1'!R:R,'Planificación 2026-1'!W:W,C62,'Planificación 2026-1'!F:F,"SUNAMPE",'Planificación 2026-1'!X:X,"&lt;&gt;VIRTUAL",'Planificación 2026-1'!I:I,"&lt;3")</f>
        <v>0</v>
      </c>
      <c r="EG62" s="76">
        <f>SUMIFS('Planificación 2026-1'!R:R,'Planificación 2026-1'!W:W,C62,'Planificación 2026-1'!F:F,"FILIAL",'Planificación 2026-1'!X:X,"VIRTUAL",'Planificación 2026-1'!I:I,"&lt;3")</f>
        <v>0</v>
      </c>
      <c r="EH62" s="76">
        <f>SUMIFS('Planificación 2026-1'!R:R,'Planificación 2026-1'!W:W,C62,'Planificación 2026-1'!F:F,"FILIAL",'Planificación 2026-1'!X:X,"&lt;&gt;VIRTUAL",'Planificación 2026-1'!I:I,"&lt;3")</f>
        <v>0</v>
      </c>
      <c r="EI62" s="76">
        <f>SUMIFS('Planificación 2026-1'!R:R,'Planificación 2026-1'!W:W,C62,'Planificación 2026-1'!F:F,"PORUMA",'Planificación 2026-1'!X:X,"VIRTUAL",'Planificación 2026-1'!I:I,"&lt;3")</f>
        <v>0</v>
      </c>
      <c r="EJ62" s="76">
        <f>SUMIFS('Planificación 2026-1'!R:R,'Planificación 2026-1'!W:W,C62,'Planificación 2026-1'!F:F,"PORUMA",'Planificación 2026-1'!X:X,"&lt;&gt;VIRTUAL",'Planificación 2026-1'!I:I,"&lt;3")</f>
        <v>0</v>
      </c>
      <c r="EK62" s="76">
        <f>SUMIFS('Planificación 2026-1'!R:R,'Planificación 2026-1'!W:W,C62,'Planificación 2026-1'!F:F,"HUAURA",'Planificación 2026-1'!X:X,"VIRTUAL",'Planificación 2026-1'!I:I,"&lt;3")</f>
        <v>0</v>
      </c>
      <c r="EL62" s="76">
        <f>SUMIFS('Planificación 2026-1'!R:R,'Planificación 2026-1'!W:W,C62,'Planificación 2026-1'!F:F,"HUAURA",'Planificación 2026-1'!X:X,"&lt;&gt;VIRTUAL",'Planificación 2026-1'!I:I,"&lt;3")</f>
        <v>0</v>
      </c>
      <c r="EM62" s="76"/>
      <c r="EN62" s="76">
        <f t="shared" si="0"/>
        <v>12</v>
      </c>
      <c r="EO62" s="76">
        <f t="shared" si="1"/>
        <v>7</v>
      </c>
      <c r="EP62" s="76" t="b">
        <f t="shared" si="2"/>
        <v>1</v>
      </c>
      <c r="EQ62" s="76" t="str">
        <f t="shared" si="3"/>
        <v>SEDE</v>
      </c>
      <c r="ER62" s="76" t="str">
        <f t="shared" si="8"/>
        <v>MAS VIRTUAL</v>
      </c>
    </row>
    <row r="63" spans="1:148" hidden="1">
      <c r="A63" s="83"/>
      <c r="B63" s="119">
        <v>60</v>
      </c>
      <c r="C63" s="115" t="s">
        <v>232</v>
      </c>
      <c r="D63" s="112">
        <f>SUMIF('Planificación 2026-1'!W:W,C63,'Planificación 2026-1'!R:R)</f>
        <v>0</v>
      </c>
      <c r="E63" s="114" t="s">
        <v>170</v>
      </c>
      <c r="F63" s="115" t="s">
        <v>171</v>
      </c>
      <c r="G63" s="115" t="s">
        <v>86</v>
      </c>
      <c r="H63" s="115" t="s">
        <v>145</v>
      </c>
      <c r="I63" s="107" t="str">
        <f>IF(SUM(COUNTIFS('Planificación 2026-1'!F:F,"PRINCIPAL",'Planificación 2026-1'!W:W,C63,'Planificación 2026-1'!H:H,"AF"))&gt;0,"P01"," ")</f>
        <v xml:space="preserve"> </v>
      </c>
      <c r="J63" s="108" t="str">
        <f>IF(SUM(COUNTIFS('Planificación 2026-1'!F:F,"PRINCIPAL",'Planificación 2026-1'!W:W,C63,'Planificación 2026-1'!H:H,"EN"))&gt;0,"P02"," ")</f>
        <v xml:space="preserve"> </v>
      </c>
      <c r="K63" s="108" t="str">
        <f>IF(SUM(COUNTIFS('Planificación 2026-1'!F:F,"PRINCIPAL",'Planificación 2026-1'!W:W,C63,'Planificación 2026-1'!H:H,"IS"))&gt;0,"P03"," ")</f>
        <v xml:space="preserve"> </v>
      </c>
      <c r="L63" s="108" t="str">
        <f>IF(SUM(COUNTIFS('Planificación 2026-1'!F:F,"PRINCIPAL",'Planificación 2026-1'!W:W,C63,'Planificación 2026-1'!H:H,"PS"))&gt;0,"P04"," ")</f>
        <v xml:space="preserve"> </v>
      </c>
      <c r="M63" s="108"/>
      <c r="N63" s="108" t="str">
        <f>IF(SUM(COUNTIFS('Planificación 2026-1'!F:F,"PRINCIPAL",'Planificación 2026-1'!W:W,C63,'Planificación 2026-1'!H:H,"IN"))&gt;0,"P06"," ")</f>
        <v xml:space="preserve"> </v>
      </c>
      <c r="O63" s="108" t="str">
        <f>IF(SUM(COUNTIFS('Planificación 2026-1'!F:F,"PRINCIPAL",'Planificación 2026-1'!W:W,C63,'Planificación 2026-1'!H:H,"CA"))&gt;0,"P07"," ")</f>
        <v xml:space="preserve"> </v>
      </c>
      <c r="P63" s="108" t="str">
        <f>IF(SUM(COUNTIFS('Planificación 2026-1'!F:F,"PRINCIPAL",'Planificación 2026-1'!W:W,C63,'Planificación 2026-1'!H:H,"DE"))&gt;0,"P08"," ")</f>
        <v xml:space="preserve"> </v>
      </c>
      <c r="Q63" s="108" t="str">
        <f>IF(SUM(COUNTIFS('Planificación 2026-1'!F:F,"PRINCIPAL",'Planificación 2026-1'!W:W,C63,'Planificación 2026-1'!H:H,"OB"))&gt;0,"P09"," ")</f>
        <v xml:space="preserve"> </v>
      </c>
      <c r="R63" s="108" t="str">
        <f>IF(SUM(COUNTIFS('Planificación 2026-1'!F:F,"PRINCIPAL",'Planificación 2026-1'!W:W,C63,'Planificación 2026-1'!H:H,"MH"))&gt;0,"P31"," ")</f>
        <v xml:space="preserve"> </v>
      </c>
      <c r="S63" s="108" t="str">
        <f>IF(SUM(COUNTIFS('Planificación 2026-1'!F:F,"PRINCIPAL",'Planificación 2026-1'!W:W,C63,'Planificación 2026-1'!H:H,"IC"))&gt;0,"P32"," ")</f>
        <v xml:space="preserve"> </v>
      </c>
      <c r="T63" s="108" t="str">
        <f>IF(SUM(COUNTIFS('Planificación 2026-1'!F:F,"PRINCIPAL",'Planificación 2026-1'!W:W,C63,'Planificación 2026-1'!H:H,"AR"))&gt;0,"P34"," ")</f>
        <v xml:space="preserve"> </v>
      </c>
      <c r="U63" s="108" t="str">
        <f>IF(SUM(COUNTIFS('Planificación 2026-1'!F:F,"PRINCIPAL",'Planificación 2026-1'!W:W,C63,'Planificación 2026-1'!H:H,"T1"))&gt;0,"P35"," ")</f>
        <v xml:space="preserve"> </v>
      </c>
      <c r="V63" s="108" t="str">
        <f>IF(SUM(COUNTIFS('Planificación 2026-1'!F:F,"PRINCIPAL",'Planificación 2026-1'!W:W,C63,'Planificación 2026-1'!H:H,"T3"))&gt;0,"P36"," ")</f>
        <v xml:space="preserve"> </v>
      </c>
      <c r="W63" s="108" t="str">
        <f>IF(SUM(COUNTIFS('Planificación 2026-1'!F:F,"PRINCIPAL",'Planificación 2026-1'!W:W,C63,'Planificación 2026-1'!H:H,"T2"))&gt;0,"P37"," ")</f>
        <v xml:space="preserve"> </v>
      </c>
      <c r="X63" s="108" t="str">
        <f>IF(SUM(COUNTIFS('Planificación 2026-1'!F:F,"PRINCIPAL",'Planificación 2026-1'!W:W,C63,'Planificación 2026-1'!H:H,"AE"))&gt;0,"P38"," ")</f>
        <v xml:space="preserve"> </v>
      </c>
      <c r="Y63" s="108" t="str">
        <f>IF(SUM(COUNTIFS('Planificación 2026-1'!F:F,"PRINCIPAL",'Planificación 2026-1'!W:W,C63,'Planificación 2026-1'!H:H,"T4"))&gt;0,"P55"," ")</f>
        <v xml:space="preserve"> </v>
      </c>
      <c r="Z63" s="108" t="str">
        <f>IF(SUM(COUNTIFS('Planificación 2026-1'!F:F,"FILIAL",'Planificación 2026-1'!W:W,C63,'Planificación 2026-1'!H:H,"AF"))&gt;0," P01"," ")</f>
        <v xml:space="preserve"> </v>
      </c>
      <c r="AA63" s="108" t="str">
        <f>IF(SUM(COUNTIFS('Planificación 2026-1'!F:F,"FILIAL",'Planificación 2026-1'!W:W,C63,'Planificación 2026-1'!H:H,"EN"))&gt;0,"P02"," ")</f>
        <v xml:space="preserve"> </v>
      </c>
      <c r="AB63" s="108" t="str">
        <f>IF(SUM(COUNTIFS('Planificación 2026-1'!F:F,"FILIAL",'Planificación 2026-1'!W:W,C63,'Planificación 2026-1'!H:H,"IS"))&gt;0,"P03"," ")</f>
        <v xml:space="preserve"> </v>
      </c>
      <c r="AC63" s="108" t="str">
        <f>IF(SUM(COUNTIFS('Planificación 2026-1'!F:F,"FILIAL",'Planificación 2026-1'!W:W,C63,'Planificación 2026-1'!H:H,"PS"))&gt;0,"P04"," ")</f>
        <v xml:space="preserve"> </v>
      </c>
      <c r="AD63" s="108"/>
      <c r="AE63" s="108" t="str">
        <f>IF(SUM(COUNTIFS('Planificación 2026-1'!F:F,"FILIAL",'Planificación 2026-1'!W:W,C63,'Planificación 2026-1'!H:H,"IN"))&gt;0,"P06"," ")</f>
        <v xml:space="preserve"> </v>
      </c>
      <c r="AF63" s="108" t="str">
        <f>IF(SUM(COUNTIFS('Planificación 2026-1'!F:F,"FILIAL",'Planificación 2026-1'!W:W,C63,'Planificación 2026-1'!H:H,"CA"))&gt;0,"P07"," ")</f>
        <v xml:space="preserve"> </v>
      </c>
      <c r="AG63" s="108" t="str">
        <f>IF(SUM(COUNTIFS('Planificación 2026-1'!F:F,"FILIAL",'Planificación 2026-1'!W:W,C63,'Planificación 2026-1'!H:H,"DE"))&gt;0,"P08"," ")</f>
        <v xml:space="preserve"> </v>
      </c>
      <c r="AH63" s="108" t="str">
        <f>IF(SUM(COUNTIFS('Planificación 2026-1'!F:F,"FILIAL",'Planificación 2026-1'!W:W,C63,'Planificación 2026-1'!H:H,"OB"))&gt;0,"P09"," ")</f>
        <v xml:space="preserve"> </v>
      </c>
      <c r="AI63" s="108" t="str">
        <f>IF(SUM(COUNTIFS('Planificación 2026-1'!F:F,"FILIAL",'Planificación 2026-1'!W:W,C63,'Planificación 2026-1'!H:H,"MH"))&gt;0,"P31"," ")</f>
        <v xml:space="preserve"> </v>
      </c>
      <c r="AJ63" s="108" t="str">
        <f>IF(SUM(COUNTIFS('Planificación 2026-1'!F:F,"FILIAL",'Planificación 2026-1'!W:W,C63,'Planificación 2026-1'!H:H,"IC"))&gt;0,"P32"," ")</f>
        <v xml:space="preserve"> </v>
      </c>
      <c r="AK63" s="108" t="str">
        <f>IF(SUM(COUNTIFS('Planificación 2026-1'!F:F,"FILIAL",'Planificación 2026-1'!W:W,C63,'Planificación 2026-1'!H:H,"AR"))&gt;0,"P34"," ")</f>
        <v xml:space="preserve"> </v>
      </c>
      <c r="AL63" s="108" t="str">
        <f>IF(SUM(COUNTIFS('Planificación 2026-1'!F:F,"FILIAL",'Planificación 2026-1'!W:W,C63,'Planificación 2026-1'!H:H,"T1"))&gt;0,"P35"," ")</f>
        <v xml:space="preserve"> </v>
      </c>
      <c r="AM63" s="108" t="str">
        <f>IF(SUM(COUNTIFS('Planificación 2026-1'!F:F,"FILIAL",'Planificación 2026-1'!W:W,C63,'Planificación 2026-1'!H:H,"T3"))&gt;0,"P36"," ")</f>
        <v xml:space="preserve"> </v>
      </c>
      <c r="AN63" s="108" t="str">
        <f>IF(SUM(COUNTIFS('Planificación 2026-1'!F:F,"FILIAL",'Planificación 2026-1'!W:W,C63,'Planificación 2026-1'!H:H,"T2"))&gt;0,"P37"," ")</f>
        <v xml:space="preserve"> </v>
      </c>
      <c r="AO63" s="108" t="str">
        <f>IF(SUM(COUNTIFS('Planificación 2026-1'!F:F,"FILIAL",'Planificación 2026-1'!W:W,C63,'Planificación 2026-1'!H:H,"AE"))&gt;0,"P38"," ")</f>
        <v xml:space="preserve"> </v>
      </c>
      <c r="AP63" s="108" t="str">
        <f>IF(SUM(COUNTIFS('Planificación 2026-1'!F:F,"FILIAL",'Planificación 2026-1'!W:W,C63,'Planificación 2026-1'!H:H,"T4"))&gt;0,"P55"," ")</f>
        <v xml:space="preserve"> </v>
      </c>
      <c r="AQ63" s="108" t="str">
        <f>IF(SUM(COUNTIFS('Planificación 2026-1'!F:F,"SUNAMPE",'Planificación 2026-1'!W:W,C63,'Planificación 2026-1'!H:H,"AF"))&gt;0," P01"," ")</f>
        <v xml:space="preserve"> </v>
      </c>
      <c r="AR63" s="108" t="str">
        <f>IF(SUM(COUNTIFS('Planificación 2026-1'!F:F,"SUNAMPE",'Planificación 2026-1'!W:W,C63,'Planificación 2026-1'!H:H,"EN"))&gt;0,"P02"," ")</f>
        <v xml:space="preserve"> </v>
      </c>
      <c r="AS63" s="108" t="str">
        <f>IF(SUM(COUNTIFS('Planificación 2026-1'!F:F,"SUNAMPE",'Planificación 2026-1'!W:W,C63,'Planificación 2026-1'!H:H,"IS"))&gt;0,"P03"," ")</f>
        <v xml:space="preserve"> </v>
      </c>
      <c r="AT63" s="108" t="str">
        <f>IF(SUM(COUNTIFS('Planificación 2026-1'!F:F,"SUNAMPE",'Planificación 2026-1'!W:W,C63,'Planificación 2026-1'!H:H,"PS"))&gt;0,"P04"," ")</f>
        <v xml:space="preserve"> </v>
      </c>
      <c r="AU63" s="108"/>
      <c r="AV63" s="108" t="str">
        <f>IF(SUM(COUNTIFS('Planificación 2026-1'!F:F,"SUNAMPE",'Planificación 2026-1'!W:W,C63,'Planificación 2026-1'!H:H,"IN"))&gt;0,"P06"," ")</f>
        <v xml:space="preserve"> </v>
      </c>
      <c r="AW63" s="108" t="str">
        <f>IF(SUM(COUNTIFS('Planificación 2026-1'!F:F,"SUNAMPE",'Planificación 2026-1'!W:W,C63,'Planificación 2026-1'!H:H,"CA"))&gt;0,"P07"," ")</f>
        <v xml:space="preserve"> </v>
      </c>
      <c r="AX63" s="108" t="str">
        <f>IF(SUM(COUNTIFS('Planificación 2026-1'!F:F,"SUNAMPE",'Planificación 2026-1'!W:W,C63,'Planificación 2026-1'!H:H,"DE"))&gt;0,"P08"," ")</f>
        <v xml:space="preserve"> </v>
      </c>
      <c r="AY63" s="108" t="str">
        <f>IF(SUM(COUNTIFS('Planificación 2026-1'!F:F,"SUNAMPE",'Planificación 2026-1'!W:W,C63,'Planificación 2026-1'!H:H,"OB"))&gt;0,"P09"," ")</f>
        <v xml:space="preserve"> </v>
      </c>
      <c r="AZ63" s="108" t="str">
        <f>IF(SUM(COUNTIFS('Planificación 2026-1'!F:F,"SUNAMPE",'Planificación 2026-1'!W:W,C63,'Planificación 2026-1'!H:H,"MH"))&gt;0,"P31"," ")</f>
        <v xml:space="preserve"> </v>
      </c>
      <c r="BA63" s="108" t="str">
        <f>IF(SUM(COUNTIFS('Planificación 2026-1'!F:F,"SUNAMPE",'Planificación 2026-1'!W:W,C63,'Planificación 2026-1'!H:H,"IC"))&gt;0,"P32"," ")</f>
        <v xml:space="preserve"> </v>
      </c>
      <c r="BB63" s="108" t="str">
        <f>IF(SUM(COUNTIFS('Planificación 2026-1'!F:F,"SUNAMPE",'Planificación 2026-1'!W:W,C63,'Planificación 2026-1'!H:H,"AR"))&gt;0,"P34"," ")</f>
        <v xml:space="preserve"> </v>
      </c>
      <c r="BC63" s="108" t="str">
        <f>IF(SUM(COUNTIFS('Planificación 2026-1'!F:F,"SUNAMPE",'Planificación 2026-1'!W:W,C63,'Planificación 2026-1'!H:H,"T1"))&gt;0,"P35"," ")</f>
        <v xml:space="preserve"> </v>
      </c>
      <c r="BD63" s="108" t="str">
        <f>IF(SUM(COUNTIFS('Planificación 2026-1'!F:F,"SUNAMPE",'Planificación 2026-1'!W:W,C63,'Planificación 2026-1'!H:H,"T3"))&gt;0,"P36"," ")</f>
        <v xml:space="preserve"> </v>
      </c>
      <c r="BE63" s="108" t="str">
        <f>IF(SUM(COUNTIFS('Planificación 2026-1'!F:F,"SUNAMPE",'Planificación 2026-1'!W:W,C63,'Planificación 2026-1'!H:H,"T2"))&gt;0,"P37"," ")</f>
        <v xml:space="preserve"> </v>
      </c>
      <c r="BF63" s="108" t="str">
        <f>IF(SUM(COUNTIFS('Planificación 2026-1'!F:F,"SUNAMPE",'Planificación 2026-1'!W:W,C63,'Planificación 2026-1'!H:H,"AE"))&gt;0,"P38"," ")</f>
        <v xml:space="preserve"> </v>
      </c>
      <c r="BG63" s="108" t="str">
        <f>IF(SUM(COUNTIFS('Planificación 2026-1'!F:F,"SUNAMPE",'Planificación 2026-1'!W:W,C63,'Planificación 2026-1'!H:H,"T4"))&gt;0,"P55"," ")</f>
        <v xml:space="preserve"> </v>
      </c>
      <c r="BH63" s="108" t="str">
        <f>IF(SUM(COUNTIFS('Planificación 2026-1'!F:F,"HUAURA",'Planificación 2026-1'!W:W,C63,'Planificación 2026-1'!H:H,"AF"))&gt;0," P01"," ")</f>
        <v xml:space="preserve"> </v>
      </c>
      <c r="BI63" s="108" t="str">
        <f>IF(SUM(COUNTIFS('Planificación 2026-1'!F:F,"HUAURA",'Planificación 2026-1'!W:W,C63,'Planificación 2026-1'!H:H,"EN"))&gt;0,"P02"," ")</f>
        <v xml:space="preserve"> </v>
      </c>
      <c r="BJ63" s="108" t="str">
        <f>IF(SUM(COUNTIFS('Planificación 2026-1'!F:F,"HUAURA",'Planificación 2026-1'!W:W,C63,'Planificación 2026-1'!H:H,"IS"))&gt;0,"P03"," ")</f>
        <v xml:space="preserve"> </v>
      </c>
      <c r="BK63" s="108" t="str">
        <f>IF(SUM(COUNTIFS('Planificación 2026-1'!F:F,"HUAURA",'Planificación 2026-1'!W:W,C63,'Planificación 2026-1'!H:H,"PS"))&gt;0,"P04"," ")</f>
        <v xml:space="preserve"> </v>
      </c>
      <c r="BL63" s="108"/>
      <c r="BM63" s="108" t="str">
        <f>IF(SUM(COUNTIFS('Planificación 2026-1'!F:F,"HUAURA",'Planificación 2026-1'!W:W,C63,'Planificación 2026-1'!H:H,"IN"))&gt;0,"P06"," ")</f>
        <v xml:space="preserve"> </v>
      </c>
      <c r="BN63" s="108" t="str">
        <f>IF(SUM(COUNTIFS('Planificación 2026-1'!F:F,"HUAURA",'Planificación 2026-1'!W:W,C63,'Planificación 2026-1'!H:H,"CA"))&gt;0,"P07"," ")</f>
        <v xml:space="preserve"> </v>
      </c>
      <c r="BO63" s="108" t="str">
        <f>IF(SUM(COUNTIFS('Planificación 2026-1'!F:F,"HUAURA",'Planificación 2026-1'!W:W,C63,'Planificación 2026-1'!H:H,"DE"))&gt;0,"P08"," ")</f>
        <v xml:space="preserve"> </v>
      </c>
      <c r="BP63" s="108" t="str">
        <f>IF(SUM(COUNTIFS('Planificación 2026-1'!F:F,"HUAURA",'Planificación 2026-1'!W:W,C63,'Planificación 2026-1'!H:H,"OB"))&gt;0,"P09"," ")</f>
        <v xml:space="preserve"> </v>
      </c>
      <c r="BQ63" s="108" t="str">
        <f>IF(SUM(COUNTIFS('Planificación 2026-1'!F:F,"HUAURA",'Planificación 2026-1'!W:W,C63,'Planificación 2026-1'!H:H,"MH"))&gt;0,"P31"," ")</f>
        <v xml:space="preserve"> </v>
      </c>
      <c r="BR63" s="108" t="str">
        <f>IF(SUM(COUNTIFS('Planificación 2026-1'!F:F,"HUAURA",'Planificación 2026-1'!W:W,C63,'Planificación 2026-1'!H:H,"IC"))&gt;0,"P32"," ")</f>
        <v xml:space="preserve"> </v>
      </c>
      <c r="BS63" s="108" t="str">
        <f>IF(SUM(COUNTIFS('Planificación 2026-1'!F:F,"HUAURA",'Planificación 2026-1'!W:W,C63,'Planificación 2026-1'!H:H,"AR"))&gt;0,"P34"," ")</f>
        <v xml:space="preserve"> </v>
      </c>
      <c r="BT63" s="108" t="str">
        <f>IF(SUM(COUNTIFS('Planificación 2026-1'!F:F,"HUAURA",'Planificación 2026-1'!W:W,C63,'Planificación 2026-1'!H:H,"T1"))&gt;0,"P35"," ")</f>
        <v xml:space="preserve"> </v>
      </c>
      <c r="BU63" s="108" t="str">
        <f>IF(SUM(COUNTIFS('Planificación 2026-1'!F:F,"HUAURA",'Planificación 2026-1'!W:W,C63,'Planificación 2026-1'!H:H,"T3"))&gt;0,"P36"," ")</f>
        <v xml:space="preserve"> </v>
      </c>
      <c r="BV63" s="108" t="str">
        <f>IF(SUM(COUNTIFS('Planificación 2026-1'!F:F,"HUAURA",'Planificación 2026-1'!W:W,C63,'Planificación 2026-1'!H:H,"T2"))&gt;0,"P37"," ")</f>
        <v xml:space="preserve"> </v>
      </c>
      <c r="BW63" s="108" t="str">
        <f>IF(SUM(COUNTIFS('Planificación 2026-1'!F:F,"HUAURA",'Planificación 2026-1'!W:W,C63,'Planificación 2026-1'!H:H,"AE"))&gt;0,"P38"," ")</f>
        <v xml:space="preserve"> </v>
      </c>
      <c r="BX63" s="108" t="str">
        <f>IF(SUM(COUNTIFS('Planificación 2026-1'!F:F,"HUAURA",'Planificación 2026-1'!W:W,C63,'Planificación 2026-1'!H:H,"T4"))&gt;0,"P55"," ")</f>
        <v xml:space="preserve"> </v>
      </c>
      <c r="BY63" s="109">
        <f>SUMIFS('Planificación 2026-1'!R:R,'Planificación 2026-1'!W:W,C63,'Planificación 2026-1'!H:H,"AF",'Planificación 2026-1'!I:I,"&gt;2")</f>
        <v>0</v>
      </c>
      <c r="BZ63" s="109">
        <f>SUMIFS('Planificación 2026-1'!R:R,'Planificación 2026-1'!W:W,C63,'Planificación 2026-1'!H:H,"EN",'Planificación 2026-1'!I:I,"&gt;2")</f>
        <v>0</v>
      </c>
      <c r="CA63" s="109">
        <f>SUMIFS('Planificación 2026-1'!R:R,'Planificación 2026-1'!W:W,C63,'Planificación 2026-1'!H:H,"IS",'Planificación 2026-1'!I:I,"&gt;2")</f>
        <v>0</v>
      </c>
      <c r="CB63" s="109">
        <f>SUMIFS('Planificación 2026-1'!R:R,'Planificación 2026-1'!W:W,C63,'Planificación 2026-1'!H:H,"PS",'Planificación 2026-1'!I:I,"&gt;2")</f>
        <v>0</v>
      </c>
      <c r="CC63" s="109">
        <f>SUMIFS('Planificación 2026-1'!R:R,'Planificación 2026-1'!W:W,C63,'Planificación 2026-1'!H:H,"IN",'Planificación 2026-1'!I:I,"&gt;2")</f>
        <v>0</v>
      </c>
      <c r="CD63" s="109">
        <f>SUMIFS('Planificación 2026-1'!R:R,'Planificación 2026-1'!W:W,C63,'Planificación 2026-1'!H:H,"CA",'Planificación 2026-1'!I:I,"&gt;2")</f>
        <v>0</v>
      </c>
      <c r="CE63" s="109">
        <f>SUMIFS('Planificación 2026-1'!R:R,'Planificación 2026-1'!W:W,C63,'Planificación 2026-1'!H:H,"DE",'Planificación 2026-1'!I:I,"&gt;2")</f>
        <v>0</v>
      </c>
      <c r="CF63" s="109">
        <f>SUMIFS('Planificación 2026-1'!R:R,'Planificación 2026-1'!W:W,C63,'Planificación 2026-1'!H:H,"OB",'Planificación 2026-1'!I:I,"&gt;2")</f>
        <v>0</v>
      </c>
      <c r="CG63" s="109">
        <f>SUMIFS('Planificación 2026-1'!R:R,'Planificación 2026-1'!W:W,C63,'Planificación 2026-1'!H:H,"MH",'Planificación 2026-1'!I:I,"&gt;2")</f>
        <v>0</v>
      </c>
      <c r="CH63" s="109">
        <f>SUMIFS('Planificación 2026-1'!R:R,'Planificación 2026-1'!W:W,C63,'Planificación 2026-1'!H:H,"IC",'Planificación 2026-1'!I:I,"&gt;2")</f>
        <v>0</v>
      </c>
      <c r="CI63" s="109">
        <f>SUMIFS('Planificación 2026-1'!R:R,'Planificación 2026-1'!W:W,C63,'Planificación 2026-1'!H:H,"AR",'Planificación 2026-1'!I:I,"&gt;2")</f>
        <v>0</v>
      </c>
      <c r="CJ63" s="109">
        <f>SUMIFS('Planificación 2026-1'!R:R,'Planificación 2026-1'!W:W,C63,'Planificación 2026-1'!H:H,"T1",'Planificación 2026-1'!I:I,"&gt;2")</f>
        <v>0</v>
      </c>
      <c r="CK63" s="109">
        <f>SUMIFS('Planificación 2026-1'!R:R,'Planificación 2026-1'!W:W,C63,'Planificación 2026-1'!H:H,"T3",'Planificación 2026-1'!I:I,"&gt;2")</f>
        <v>0</v>
      </c>
      <c r="CL63" s="109">
        <f>SUMIFS('Planificación 2026-1'!R:R,'Planificación 2026-1'!W:W,C63,'Planificación 2026-1'!H:H,"T2",'Planificación 2026-1'!I:I,"&gt;2")</f>
        <v>0</v>
      </c>
      <c r="CM63" s="109">
        <f>SUMIFS('Planificación 2026-1'!R:R,'Planificación 2026-1'!W:W,C63,'Planificación 2026-1'!H:H,"AE",'Planificación 2026-1'!I:I,"&gt;2")</f>
        <v>0</v>
      </c>
      <c r="CN63" s="109">
        <f>SUMIFS('Planificación 2026-1'!R:R,'Planificación 2026-1'!W:W,C63,'Planificación 2026-1'!H:H,"T4",'Planificación 2026-1'!I:I,"&gt;2")</f>
        <v>0</v>
      </c>
      <c r="CO63" s="109">
        <f>SUMIFS('Planificación 2026-1'!R:R,'Planificación 2026-1'!W:W,C63,'Planificación 2026-1'!H:H,"AF",'Planificación 2026-1'!I:I,"&lt;3")</f>
        <v>0</v>
      </c>
      <c r="CP63" s="109">
        <f>SUMIFS('Planificación 2026-1'!R:R,'Planificación 2026-1'!W:W,C63,'Planificación 2026-1'!H:H,"EN",'Planificación 2026-1'!I:I,"&lt;3")</f>
        <v>0</v>
      </c>
      <c r="CQ63" s="109">
        <f>SUMIFS('Planificación 2026-1'!R:R,'Planificación 2026-1'!W:W,C63,'Planificación 2026-1'!H:H,"IS",'Planificación 2026-1'!I:I,"&lt;3")</f>
        <v>0</v>
      </c>
      <c r="CR63" s="109">
        <f>SUMIFS('Planificación 2026-1'!R:R,'Planificación 2026-1'!W:W,C63,'Planificación 2026-1'!H:H,"PS",'Planificación 2026-1'!I:I,"&lt;3")</f>
        <v>0</v>
      </c>
      <c r="CS63" s="109">
        <f>SUMIFS('Planificación 2026-1'!R:R,'Planificación 2026-1'!W:W,C63,'Planificación 2026-1'!H:H,"IN",'Planificación 2026-1'!I:I,"&lt;3")</f>
        <v>0</v>
      </c>
      <c r="CT63" s="109">
        <f>SUMIFS('Planificación 2026-1'!R:R,'Planificación 2026-1'!W:W,C63,'Planificación 2026-1'!H:H,"CA",'Planificación 2026-1'!I:I,"&lt;3")</f>
        <v>0</v>
      </c>
      <c r="CU63" s="109">
        <f>SUMIFS('Planificación 2026-1'!R:R,'Planificación 2026-1'!W:W,C63,'Planificación 2026-1'!H:H,"DE",'Planificación 2026-1'!I:I,"&lt;3")</f>
        <v>0</v>
      </c>
      <c r="CV63" s="109">
        <f>SUMIFS('Planificación 2026-1'!R:R,'Planificación 2026-1'!W:W,C63,'Planificación 2026-1'!H:H,"OB",'Planificación 2026-1'!I:I,"&lt;3")</f>
        <v>0</v>
      </c>
      <c r="CW63" s="109">
        <f>SUMIFS('Planificación 2026-1'!R:R,'Planificación 2026-1'!W:W,C63,'Planificación 2026-1'!H:H,"MH",'Planificación 2026-1'!I:I,"&lt;3")</f>
        <v>0</v>
      </c>
      <c r="CX63" s="109">
        <f>SUMIFS('Planificación 2026-1'!R:R,'Planificación 2026-1'!W:W,C63,'Planificación 2026-1'!H:H,"IC",'Planificación 2026-1'!I:I,"&lt;3")</f>
        <v>0</v>
      </c>
      <c r="CY63" s="109">
        <f>SUMIFS('Planificación 2026-1'!R:R,'Planificación 2026-1'!W:W,C63,'Planificación 2026-1'!H:H,"AR",'Planificación 2026-1'!I:I,"&lt;3")</f>
        <v>0</v>
      </c>
      <c r="CZ63" s="109">
        <f>SUMIFS('Planificación 2026-1'!R:R,'Planificación 2026-1'!W:W,C63,'Planificación 2026-1'!H:H,"T1",'Planificación 2026-1'!I:I,"&lt;3")</f>
        <v>0</v>
      </c>
      <c r="DA63" s="109">
        <f>SUMIFS('Planificación 2026-1'!R:R,'Planificación 2026-1'!W:W,C63,'Planificación 2026-1'!H:H,"T3",'Planificación 2026-1'!I:I,"&lt;3")</f>
        <v>0</v>
      </c>
      <c r="DB63" s="109">
        <f>SUMIFS('Planificación 2026-1'!R:R,'Planificación 2026-1'!W:W,C63,'Planificación 2026-1'!H:H,"T2",'Planificación 2026-1'!I:I,"&lt;3")</f>
        <v>0</v>
      </c>
      <c r="DC63" s="109">
        <f>SUMIFS('Planificación 2026-1'!R:R,'Planificación 2026-1'!W:W,C63,'Planificación 2026-1'!H:H,"AE",'Planificación 2026-1'!I:I,"&lt;3")</f>
        <v>0</v>
      </c>
      <c r="DD63" s="109">
        <f>SUMIFS('Planificación 2026-1'!R:R,'Planificación 2026-1'!W:W,C63,'Planificación 2026-1'!H:H,"T4",'Planificación 2026-1'!I:I,"&lt;3")</f>
        <v>0</v>
      </c>
      <c r="DE63" s="108" t="str">
        <f t="shared" si="4"/>
        <v/>
      </c>
      <c r="DF63" s="41">
        <f>IF(C63="","",SUMIFS('Planificación 2026-1'!R:R,'Planificación 2026-1'!W:W,C63,'Planificación 2026-1'!F:F,"PRINCIPAL",'Planificación 2026-1'!X:X,"VIRTUAL"))</f>
        <v>0</v>
      </c>
      <c r="DG63" s="41">
        <f>IF(C63="","",SUMIFS('Planificación 2026-1'!R:R,'Planificación 2026-1'!W:W,C63,'Planificación 2026-1'!F:F,"PRINCIPAL",'Planificación 2026-1'!X:X,"PRESENCIAL"))</f>
        <v>0</v>
      </c>
      <c r="DH63" s="41">
        <f>IF(C63="","",SUMIFS('Planificación 2026-1'!R:R,'Planificación 2026-1'!W:W,C63,'Planificación 2026-1'!F:F,"PRINCIPAL",'Planificación 2026-1'!X:X,"HIBRIDO PRESENCIAL"))</f>
        <v>0</v>
      </c>
      <c r="DI63" s="108" t="str">
        <f t="shared" si="5"/>
        <v/>
      </c>
      <c r="DJ63" s="108">
        <f>IF(C63="","",SUMIFS('Planificación 2026-1'!R:R,'Planificación 2026-1'!W:W,C63,'Planificación 2026-1'!F:F,"FILIAL",'Planificación 2026-1'!X:X,"VIRTUAL"))</f>
        <v>0</v>
      </c>
      <c r="DK63" s="110">
        <f>IF(C63="","",SUMIFS('Planificación 2026-1'!R:R,'Planificación 2026-1'!W:W,C63,'Planificación 2026-1'!F:F,"FILIAL",'Planificación 2026-1'!X:X,"PRESENCIAL"))</f>
        <v>0</v>
      </c>
      <c r="DL63" s="61">
        <f>IF(C63="","",SUMIFS('Planificación 2026-1'!R:R,'Planificación 2026-1'!W:W,C63,'Planificación 2026-1'!F:F,"FILIAL",'Planificación 2026-1'!X:X,"HIBRIDO PRESENCIAL"))</f>
        <v>0</v>
      </c>
      <c r="DM63" s="111" t="str">
        <f t="shared" si="6"/>
        <v/>
      </c>
      <c r="DN63" s="108">
        <f>IF(C63="","",SUMIFS('Planificación 2026-1'!R:R,'Planificación 2026-1'!W:W,C63,'Planificación 2026-1'!F:F,"SUNAMPE",'Planificación 2026-1'!X:X,"VIRTUAL"))</f>
        <v>0</v>
      </c>
      <c r="DO63" s="61">
        <f>IF(C63="","",SUMIFS('Planificación 2026-1'!R:R,'Planificación 2026-1'!W:W,C63,'Planificación 2026-1'!F:F,"SUNAMPE",'Planificación 2026-1'!X:X,"PRESENCIAL"))</f>
        <v>0</v>
      </c>
      <c r="DP63" s="111" t="str">
        <f t="shared" si="7"/>
        <v/>
      </c>
      <c r="DQ63" s="108">
        <f>IF(C63="","",SUMIFS('Planificación 2026-1'!R:R,'Planificación 2026-1'!W:W,C63,'Planificación 2026-1'!F:F,"HUAURA",'Planificación 2026-1'!X:X,"VIRTUAL"))</f>
        <v>0</v>
      </c>
      <c r="DR63" s="61">
        <f>IF(C63="","",SUMIFS('Planificación 2026-1'!R:R,'Planificación 2026-1'!W:W,C63,'Planificación 2026-1'!F:F,"HUAURA",'Planificación 2026-1'!X:X,"PRESENCIAL"))</f>
        <v>0</v>
      </c>
      <c r="DS63" s="76">
        <f>SUMIFS('Planificación 2026-1'!R:R,'Planificación 2026-1'!W:W,C63,'Planificación 2026-1'!F:F,"PRINCIPAL",'Planificación 2026-1'!X:X,"VIRTUAL",'Planificación 2026-1'!I:I,"&gt;2")</f>
        <v>0</v>
      </c>
      <c r="DT63" s="76">
        <f>SUMIFS('Planificación 2026-1'!R:R,'Planificación 2026-1'!W:W,C63,'Planificación 2026-1'!F:F,"PRINCIPAL",'Planificación 2026-1'!X:X,"&lt;&gt;VIRTUAL",'Planificación 2026-1'!I:I,"&gt;2")</f>
        <v>0</v>
      </c>
      <c r="DU63" s="76">
        <f>SUMIFS('Planificación 2026-1'!R:R,'Planificación 2026-1'!W:W,C63,'Planificación 2026-1'!F:F,"SUNAMPE",'Planificación 2026-1'!X:X,"VIRTUAL",'Planificación 2026-1'!I:I,"&gt;2")</f>
        <v>0</v>
      </c>
      <c r="DV63" s="76">
        <f>SUMIFS('Planificación 2026-1'!R:R,'Planificación 2026-1'!W:W,C63,'Planificación 2026-1'!F:F,"SUNAMPE",'Planificación 2026-1'!X:X,"&lt;&gt;VIRTUAL",'Planificación 2026-1'!I:I,"&gt;2")</f>
        <v>0</v>
      </c>
      <c r="DW63" s="76">
        <f>SUMIFS('Planificación 2026-1'!R:R,'Planificación 2026-1'!W:W,C63,'Planificación 2026-1'!F:F,"FILIAL",'Planificación 2026-1'!X:X,"VIRTUAL",'Planificación 2026-1'!I:I,"&gt;2")</f>
        <v>0</v>
      </c>
      <c r="DX63" s="76">
        <f>SUMIFS('Planificación 2026-1'!R:R,'Planificación 2026-1'!W:W,C63,'Planificación 2026-1'!F:F,"FILIAL",'Planificación 2026-1'!X:X,"&lt;&gt;VIRTUAL",'Planificación 2026-1'!I:I,"&gt;2")</f>
        <v>0</v>
      </c>
      <c r="DY63" s="76">
        <f>SUMIFS('Planificación 2026-1'!R:R,'Planificación 2026-1'!W:W,C63,'Planificación 2026-1'!F:F,"PORUMA",'Planificación 2026-1'!X:X,"VIRTUAL",'Planificación 2026-1'!I:I,"&gt;2")</f>
        <v>0</v>
      </c>
      <c r="DZ63" s="76">
        <f>SUMIFS('Planificación 2026-1'!R:R,'Planificación 2026-1'!W:W,C63,'Planificación 2026-1'!F:F,"PORUMA",'Planificación 2026-1'!X:X,"&lt;&gt;VIRTUAL",'Planificación 2026-1'!I:I,"&gt;2")</f>
        <v>0</v>
      </c>
      <c r="EA63" s="76">
        <f>SUMIFS('Planificación 2026-1'!R:R,'Planificación 2026-1'!W:W,C63,'Planificación 2026-1'!F:F,"HUAURA",'Planificación 2026-1'!X:X,"VIRTUAL",'Planificación 2026-1'!I:I,"&gt;2")</f>
        <v>0</v>
      </c>
      <c r="EB63" s="76">
        <f>SUMIFS('Planificación 2026-1'!R:R,'Planificación 2026-1'!W:W,C63,'Planificación 2026-1'!F:F,"HUAURA",'Planificación 2026-1'!X:X,"&lt;&gt;VIRTUAL",'Planificación 2026-1'!I:I,"&gt;2")</f>
        <v>0</v>
      </c>
      <c r="EC63" s="76">
        <f>SUMIFS('Planificación 2026-1'!R:R,'Planificación 2026-1'!W:W,C63,'Planificación 2026-1'!F:F,"PRINCIPAL",'Planificación 2026-1'!X:X,"VIRTUAL",'Planificación 2026-1'!I:I,"&lt;3")</f>
        <v>0</v>
      </c>
      <c r="ED63" s="76">
        <f>SUMIFS('Planificación 2026-1'!R:R,'Planificación 2026-1'!W:W,C63,'Planificación 2026-1'!F:F,"PRINCIPAL",'Planificación 2026-1'!X:X,"&lt;&gt;VIRTUAL",'Planificación 2026-1'!I:I,"&lt;3")</f>
        <v>0</v>
      </c>
      <c r="EE63" s="76">
        <f>SUMIFS('Planificación 2026-1'!R:R,'Planificación 2026-1'!W:W,C63,'Planificación 2026-1'!F:F,"SUNAMPE",'Planificación 2026-1'!X:X,"VIRTUAL",'Planificación 2026-1'!I:I,"&lt;3")</f>
        <v>0</v>
      </c>
      <c r="EF63" s="76">
        <f>SUMIFS('Planificación 2026-1'!R:R,'Planificación 2026-1'!W:W,C63,'Planificación 2026-1'!F:F,"SUNAMPE",'Planificación 2026-1'!X:X,"&lt;&gt;VIRTUAL",'Planificación 2026-1'!I:I,"&lt;3")</f>
        <v>0</v>
      </c>
      <c r="EG63" s="76">
        <f>SUMIFS('Planificación 2026-1'!R:R,'Planificación 2026-1'!W:W,C63,'Planificación 2026-1'!F:F,"FILIAL",'Planificación 2026-1'!X:X,"VIRTUAL",'Planificación 2026-1'!I:I,"&lt;3")</f>
        <v>0</v>
      </c>
      <c r="EH63" s="76">
        <f>SUMIFS('Planificación 2026-1'!R:R,'Planificación 2026-1'!W:W,C63,'Planificación 2026-1'!F:F,"FILIAL",'Planificación 2026-1'!X:X,"&lt;&gt;VIRTUAL",'Planificación 2026-1'!I:I,"&lt;3")</f>
        <v>0</v>
      </c>
      <c r="EI63" s="76">
        <f>SUMIFS('Planificación 2026-1'!R:R,'Planificación 2026-1'!W:W,C63,'Planificación 2026-1'!F:F,"PORUMA",'Planificación 2026-1'!X:X,"VIRTUAL",'Planificación 2026-1'!I:I,"&lt;3")</f>
        <v>0</v>
      </c>
      <c r="EJ63" s="76">
        <f>SUMIFS('Planificación 2026-1'!R:R,'Planificación 2026-1'!W:W,C63,'Planificación 2026-1'!F:F,"PORUMA",'Planificación 2026-1'!X:X,"&lt;&gt;VIRTUAL",'Planificación 2026-1'!I:I,"&lt;3")</f>
        <v>0</v>
      </c>
      <c r="EK63" s="76">
        <f>SUMIFS('Planificación 2026-1'!R:R,'Planificación 2026-1'!W:W,C63,'Planificación 2026-1'!F:F,"HUAURA",'Planificación 2026-1'!X:X,"VIRTUAL",'Planificación 2026-1'!I:I,"&lt;3")</f>
        <v>0</v>
      </c>
      <c r="EL63" s="76">
        <f>SUMIFS('Planificación 2026-1'!R:R,'Planificación 2026-1'!W:W,C63,'Planificación 2026-1'!F:F,"HUAURA",'Planificación 2026-1'!X:X,"&lt;&gt;VIRTUAL",'Planificación 2026-1'!I:I,"&lt;3")</f>
        <v>0</v>
      </c>
      <c r="EM63" s="76"/>
      <c r="EN63" s="76">
        <f t="shared" si="0"/>
        <v>0</v>
      </c>
      <c r="EO63" s="76">
        <f t="shared" si="1"/>
        <v>0</v>
      </c>
      <c r="EP63" s="76" t="b">
        <f t="shared" si="2"/>
        <v>1</v>
      </c>
      <c r="EQ63" s="76" t="str">
        <f t="shared" si="3"/>
        <v/>
      </c>
      <c r="ER63" s="76" t="str">
        <f t="shared" si="8"/>
        <v>PRESENCIAL</v>
      </c>
    </row>
    <row r="64" spans="1:148" hidden="1">
      <c r="A64" s="83"/>
      <c r="B64" s="119">
        <v>61</v>
      </c>
      <c r="C64" s="115" t="s">
        <v>233</v>
      </c>
      <c r="D64" s="112">
        <f>SUMIF('Planificación 2026-1'!W:W,C64,'Planificación 2026-1'!R:R)</f>
        <v>0</v>
      </c>
      <c r="E64" s="114" t="s">
        <v>173</v>
      </c>
      <c r="F64" s="115" t="s">
        <v>171</v>
      </c>
      <c r="G64" s="115" t="s">
        <v>153</v>
      </c>
      <c r="H64" s="115" t="s">
        <v>122</v>
      </c>
      <c r="I64" s="107" t="str">
        <f>IF(SUM(COUNTIFS('Planificación 2026-1'!F:F,"PRINCIPAL",'Planificación 2026-1'!W:W,C64,'Planificación 2026-1'!H:H,"AF"))&gt;0,"P01"," ")</f>
        <v xml:space="preserve"> </v>
      </c>
      <c r="J64" s="108" t="str">
        <f>IF(SUM(COUNTIFS('Planificación 2026-1'!F:F,"PRINCIPAL",'Planificación 2026-1'!W:W,C64,'Planificación 2026-1'!H:H,"EN"))&gt;0,"P02"," ")</f>
        <v xml:space="preserve"> </v>
      </c>
      <c r="K64" s="108" t="str">
        <f>IF(SUM(COUNTIFS('Planificación 2026-1'!F:F,"PRINCIPAL",'Planificación 2026-1'!W:W,C64,'Planificación 2026-1'!H:H,"IS"))&gt;0,"P03"," ")</f>
        <v xml:space="preserve"> </v>
      </c>
      <c r="L64" s="108" t="str">
        <f>IF(SUM(COUNTIFS('Planificación 2026-1'!F:F,"PRINCIPAL",'Planificación 2026-1'!W:W,C64,'Planificación 2026-1'!H:H,"PS"))&gt;0,"P04"," ")</f>
        <v xml:space="preserve"> </v>
      </c>
      <c r="M64" s="108"/>
      <c r="N64" s="108" t="str">
        <f>IF(SUM(COUNTIFS('Planificación 2026-1'!F:F,"PRINCIPAL",'Planificación 2026-1'!W:W,C64,'Planificación 2026-1'!H:H,"IN"))&gt;0,"P06"," ")</f>
        <v xml:space="preserve"> </v>
      </c>
      <c r="O64" s="108" t="str">
        <f>IF(SUM(COUNTIFS('Planificación 2026-1'!F:F,"PRINCIPAL",'Planificación 2026-1'!W:W,C64,'Planificación 2026-1'!H:H,"CA"))&gt;0,"P07"," ")</f>
        <v xml:space="preserve"> </v>
      </c>
      <c r="P64" s="108" t="str">
        <f>IF(SUM(COUNTIFS('Planificación 2026-1'!F:F,"PRINCIPAL",'Planificación 2026-1'!W:W,C64,'Planificación 2026-1'!H:H,"DE"))&gt;0,"P08"," ")</f>
        <v xml:space="preserve"> </v>
      </c>
      <c r="Q64" s="108" t="str">
        <f>IF(SUM(COUNTIFS('Planificación 2026-1'!F:F,"PRINCIPAL",'Planificación 2026-1'!W:W,C64,'Planificación 2026-1'!H:H,"OB"))&gt;0,"P09"," ")</f>
        <v xml:space="preserve"> </v>
      </c>
      <c r="R64" s="108" t="str">
        <f>IF(SUM(COUNTIFS('Planificación 2026-1'!F:F,"PRINCIPAL",'Planificación 2026-1'!W:W,C64,'Planificación 2026-1'!H:H,"MH"))&gt;0,"P31"," ")</f>
        <v xml:space="preserve"> </v>
      </c>
      <c r="S64" s="108" t="str">
        <f>IF(SUM(COUNTIFS('Planificación 2026-1'!F:F,"PRINCIPAL",'Planificación 2026-1'!W:W,C64,'Planificación 2026-1'!H:H,"IC"))&gt;0,"P32"," ")</f>
        <v xml:space="preserve"> </v>
      </c>
      <c r="T64" s="108" t="str">
        <f>IF(SUM(COUNTIFS('Planificación 2026-1'!F:F,"PRINCIPAL",'Planificación 2026-1'!W:W,C64,'Planificación 2026-1'!H:H,"AR"))&gt;0,"P34"," ")</f>
        <v xml:space="preserve"> </v>
      </c>
      <c r="U64" s="108" t="str">
        <f>IF(SUM(COUNTIFS('Planificación 2026-1'!F:F,"PRINCIPAL",'Planificación 2026-1'!W:W,C64,'Planificación 2026-1'!H:H,"T1"))&gt;0,"P35"," ")</f>
        <v xml:space="preserve"> </v>
      </c>
      <c r="V64" s="108" t="str">
        <f>IF(SUM(COUNTIFS('Planificación 2026-1'!F:F,"PRINCIPAL",'Planificación 2026-1'!W:W,C64,'Planificación 2026-1'!H:H,"T3"))&gt;0,"P36"," ")</f>
        <v xml:space="preserve"> </v>
      </c>
      <c r="W64" s="108" t="str">
        <f>IF(SUM(COUNTIFS('Planificación 2026-1'!F:F,"PRINCIPAL",'Planificación 2026-1'!W:W,C64,'Planificación 2026-1'!H:H,"T2"))&gt;0,"P37"," ")</f>
        <v xml:space="preserve"> </v>
      </c>
      <c r="X64" s="108" t="str">
        <f>IF(SUM(COUNTIFS('Planificación 2026-1'!F:F,"PRINCIPAL",'Planificación 2026-1'!W:W,C64,'Planificación 2026-1'!H:H,"AE"))&gt;0,"P38"," ")</f>
        <v xml:space="preserve"> </v>
      </c>
      <c r="Y64" s="108" t="str">
        <f>IF(SUM(COUNTIFS('Planificación 2026-1'!F:F,"PRINCIPAL",'Planificación 2026-1'!W:W,C64,'Planificación 2026-1'!H:H,"T4"))&gt;0,"P55"," ")</f>
        <v xml:space="preserve"> </v>
      </c>
      <c r="Z64" s="108" t="str">
        <f>IF(SUM(COUNTIFS('Planificación 2026-1'!F:F,"FILIAL",'Planificación 2026-1'!W:W,C64,'Planificación 2026-1'!H:H,"AF"))&gt;0," P01"," ")</f>
        <v xml:space="preserve"> </v>
      </c>
      <c r="AA64" s="108" t="str">
        <f>IF(SUM(COUNTIFS('Planificación 2026-1'!F:F,"FILIAL",'Planificación 2026-1'!W:W,C64,'Planificación 2026-1'!H:H,"EN"))&gt;0,"P02"," ")</f>
        <v xml:space="preserve"> </v>
      </c>
      <c r="AB64" s="108" t="str">
        <f>IF(SUM(COUNTIFS('Planificación 2026-1'!F:F,"FILIAL",'Planificación 2026-1'!W:W,C64,'Planificación 2026-1'!H:H,"IS"))&gt;0,"P03"," ")</f>
        <v xml:space="preserve"> </v>
      </c>
      <c r="AC64" s="108" t="str">
        <f>IF(SUM(COUNTIFS('Planificación 2026-1'!F:F,"FILIAL",'Planificación 2026-1'!W:W,C64,'Planificación 2026-1'!H:H,"PS"))&gt;0,"P04"," ")</f>
        <v xml:space="preserve"> </v>
      </c>
      <c r="AD64" s="108"/>
      <c r="AE64" s="108" t="str">
        <f>IF(SUM(COUNTIFS('Planificación 2026-1'!F:F,"FILIAL",'Planificación 2026-1'!W:W,C64,'Planificación 2026-1'!H:H,"IN"))&gt;0,"P06"," ")</f>
        <v xml:space="preserve"> </v>
      </c>
      <c r="AF64" s="108" t="str">
        <f>IF(SUM(COUNTIFS('Planificación 2026-1'!F:F,"FILIAL",'Planificación 2026-1'!W:W,C64,'Planificación 2026-1'!H:H,"CA"))&gt;0,"P07"," ")</f>
        <v xml:space="preserve"> </v>
      </c>
      <c r="AG64" s="108" t="str">
        <f>IF(SUM(COUNTIFS('Planificación 2026-1'!F:F,"FILIAL",'Planificación 2026-1'!W:W,C64,'Planificación 2026-1'!H:H,"DE"))&gt;0,"P08"," ")</f>
        <v xml:space="preserve"> </v>
      </c>
      <c r="AH64" s="108" t="str">
        <f>IF(SUM(COUNTIFS('Planificación 2026-1'!F:F,"FILIAL",'Planificación 2026-1'!W:W,C64,'Planificación 2026-1'!H:H,"OB"))&gt;0,"P09"," ")</f>
        <v xml:space="preserve"> </v>
      </c>
      <c r="AI64" s="108" t="str">
        <f>IF(SUM(COUNTIFS('Planificación 2026-1'!F:F,"FILIAL",'Planificación 2026-1'!W:W,C64,'Planificación 2026-1'!H:H,"MH"))&gt;0,"P31"," ")</f>
        <v xml:space="preserve"> </v>
      </c>
      <c r="AJ64" s="108" t="str">
        <f>IF(SUM(COUNTIFS('Planificación 2026-1'!F:F,"FILIAL",'Planificación 2026-1'!W:W,C64,'Planificación 2026-1'!H:H,"IC"))&gt;0,"P32"," ")</f>
        <v xml:space="preserve"> </v>
      </c>
      <c r="AK64" s="108" t="str">
        <f>IF(SUM(COUNTIFS('Planificación 2026-1'!F:F,"FILIAL",'Planificación 2026-1'!W:W,C64,'Planificación 2026-1'!H:H,"AR"))&gt;0,"P34"," ")</f>
        <v xml:space="preserve"> </v>
      </c>
      <c r="AL64" s="108" t="str">
        <f>IF(SUM(COUNTIFS('Planificación 2026-1'!F:F,"FILIAL",'Planificación 2026-1'!W:W,C64,'Planificación 2026-1'!H:H,"T1"))&gt;0,"P35"," ")</f>
        <v xml:space="preserve"> </v>
      </c>
      <c r="AM64" s="108" t="str">
        <f>IF(SUM(COUNTIFS('Planificación 2026-1'!F:F,"FILIAL",'Planificación 2026-1'!W:W,C64,'Planificación 2026-1'!H:H,"T3"))&gt;0,"P36"," ")</f>
        <v xml:space="preserve"> </v>
      </c>
      <c r="AN64" s="108" t="str">
        <f>IF(SUM(COUNTIFS('Planificación 2026-1'!F:F,"FILIAL",'Planificación 2026-1'!W:W,C64,'Planificación 2026-1'!H:H,"T2"))&gt;0,"P37"," ")</f>
        <v xml:space="preserve"> </v>
      </c>
      <c r="AO64" s="108" t="str">
        <f>IF(SUM(COUNTIFS('Planificación 2026-1'!F:F,"FILIAL",'Planificación 2026-1'!W:W,C64,'Planificación 2026-1'!H:H,"AE"))&gt;0,"P38"," ")</f>
        <v xml:space="preserve"> </v>
      </c>
      <c r="AP64" s="108" t="str">
        <f>IF(SUM(COUNTIFS('Planificación 2026-1'!F:F,"FILIAL",'Planificación 2026-1'!W:W,C64,'Planificación 2026-1'!H:H,"T4"))&gt;0,"P55"," ")</f>
        <v xml:space="preserve"> </v>
      </c>
      <c r="AQ64" s="108" t="str">
        <f>IF(SUM(COUNTIFS('Planificación 2026-1'!F:F,"SUNAMPE",'Planificación 2026-1'!W:W,C64,'Planificación 2026-1'!H:H,"AF"))&gt;0," P01"," ")</f>
        <v xml:space="preserve"> </v>
      </c>
      <c r="AR64" s="108" t="str">
        <f>IF(SUM(COUNTIFS('Planificación 2026-1'!F:F,"SUNAMPE",'Planificación 2026-1'!W:W,C64,'Planificación 2026-1'!H:H,"EN"))&gt;0,"P02"," ")</f>
        <v xml:space="preserve"> </v>
      </c>
      <c r="AS64" s="108" t="str">
        <f>IF(SUM(COUNTIFS('Planificación 2026-1'!F:F,"SUNAMPE",'Planificación 2026-1'!W:W,C64,'Planificación 2026-1'!H:H,"IS"))&gt;0,"P03"," ")</f>
        <v xml:space="preserve"> </v>
      </c>
      <c r="AT64" s="108" t="str">
        <f>IF(SUM(COUNTIFS('Planificación 2026-1'!F:F,"SUNAMPE",'Planificación 2026-1'!W:W,C64,'Planificación 2026-1'!H:H,"PS"))&gt;0,"P04"," ")</f>
        <v xml:space="preserve"> </v>
      </c>
      <c r="AU64" s="108"/>
      <c r="AV64" s="108" t="str">
        <f>IF(SUM(COUNTIFS('Planificación 2026-1'!F:F,"SUNAMPE",'Planificación 2026-1'!W:W,C64,'Planificación 2026-1'!H:H,"IN"))&gt;0,"P06"," ")</f>
        <v xml:space="preserve"> </v>
      </c>
      <c r="AW64" s="108" t="str">
        <f>IF(SUM(COUNTIFS('Planificación 2026-1'!F:F,"SUNAMPE",'Planificación 2026-1'!W:W,C64,'Planificación 2026-1'!H:H,"CA"))&gt;0,"P07"," ")</f>
        <v xml:space="preserve"> </v>
      </c>
      <c r="AX64" s="108" t="str">
        <f>IF(SUM(COUNTIFS('Planificación 2026-1'!F:F,"SUNAMPE",'Planificación 2026-1'!W:W,C64,'Planificación 2026-1'!H:H,"DE"))&gt;0,"P08"," ")</f>
        <v xml:space="preserve"> </v>
      </c>
      <c r="AY64" s="108" t="str">
        <f>IF(SUM(COUNTIFS('Planificación 2026-1'!F:F,"SUNAMPE",'Planificación 2026-1'!W:W,C64,'Planificación 2026-1'!H:H,"OB"))&gt;0,"P09"," ")</f>
        <v xml:space="preserve"> </v>
      </c>
      <c r="AZ64" s="108" t="str">
        <f>IF(SUM(COUNTIFS('Planificación 2026-1'!F:F,"SUNAMPE",'Planificación 2026-1'!W:W,C64,'Planificación 2026-1'!H:H,"MH"))&gt;0,"P31"," ")</f>
        <v xml:space="preserve"> </v>
      </c>
      <c r="BA64" s="108" t="str">
        <f>IF(SUM(COUNTIFS('Planificación 2026-1'!F:F,"SUNAMPE",'Planificación 2026-1'!W:W,C64,'Planificación 2026-1'!H:H,"IC"))&gt;0,"P32"," ")</f>
        <v xml:space="preserve"> </v>
      </c>
      <c r="BB64" s="108" t="str">
        <f>IF(SUM(COUNTIFS('Planificación 2026-1'!F:F,"SUNAMPE",'Planificación 2026-1'!W:W,C64,'Planificación 2026-1'!H:H,"AR"))&gt;0,"P34"," ")</f>
        <v xml:space="preserve"> </v>
      </c>
      <c r="BC64" s="108" t="str">
        <f>IF(SUM(COUNTIFS('Planificación 2026-1'!F:F,"SUNAMPE",'Planificación 2026-1'!W:W,C64,'Planificación 2026-1'!H:H,"T1"))&gt;0,"P35"," ")</f>
        <v xml:space="preserve"> </v>
      </c>
      <c r="BD64" s="108" t="str">
        <f>IF(SUM(COUNTIFS('Planificación 2026-1'!F:F,"SUNAMPE",'Planificación 2026-1'!W:W,C64,'Planificación 2026-1'!H:H,"T3"))&gt;0,"P36"," ")</f>
        <v xml:space="preserve"> </v>
      </c>
      <c r="BE64" s="108" t="str">
        <f>IF(SUM(COUNTIFS('Planificación 2026-1'!F:F,"SUNAMPE",'Planificación 2026-1'!W:W,C64,'Planificación 2026-1'!H:H,"T2"))&gt;0,"P37"," ")</f>
        <v xml:space="preserve"> </v>
      </c>
      <c r="BF64" s="108" t="str">
        <f>IF(SUM(COUNTIFS('Planificación 2026-1'!F:F,"SUNAMPE",'Planificación 2026-1'!W:W,C64,'Planificación 2026-1'!H:H,"AE"))&gt;0,"P38"," ")</f>
        <v xml:space="preserve"> </v>
      </c>
      <c r="BG64" s="108" t="str">
        <f>IF(SUM(COUNTIFS('Planificación 2026-1'!F:F,"SUNAMPE",'Planificación 2026-1'!W:W,C64,'Planificación 2026-1'!H:H,"T4"))&gt;0,"P55"," ")</f>
        <v xml:space="preserve"> </v>
      </c>
      <c r="BH64" s="108" t="str">
        <f>IF(SUM(COUNTIFS('Planificación 2026-1'!F:F,"HUAURA",'Planificación 2026-1'!W:W,C64,'Planificación 2026-1'!H:H,"AF"))&gt;0," P01"," ")</f>
        <v xml:space="preserve"> </v>
      </c>
      <c r="BI64" s="108" t="str">
        <f>IF(SUM(COUNTIFS('Planificación 2026-1'!F:F,"HUAURA",'Planificación 2026-1'!W:W,C64,'Planificación 2026-1'!H:H,"EN"))&gt;0,"P02"," ")</f>
        <v xml:space="preserve"> </v>
      </c>
      <c r="BJ64" s="108" t="str">
        <f>IF(SUM(COUNTIFS('Planificación 2026-1'!F:F,"HUAURA",'Planificación 2026-1'!W:W,C64,'Planificación 2026-1'!H:H,"IS"))&gt;0,"P03"," ")</f>
        <v xml:space="preserve"> </v>
      </c>
      <c r="BK64" s="108" t="str">
        <f>IF(SUM(COUNTIFS('Planificación 2026-1'!F:F,"HUAURA",'Planificación 2026-1'!W:W,C64,'Planificación 2026-1'!H:H,"PS"))&gt;0,"P04"," ")</f>
        <v xml:space="preserve"> </v>
      </c>
      <c r="BL64" s="108"/>
      <c r="BM64" s="108" t="str">
        <f>IF(SUM(COUNTIFS('Planificación 2026-1'!F:F,"HUAURA",'Planificación 2026-1'!W:W,C64,'Planificación 2026-1'!H:H,"IN"))&gt;0,"P06"," ")</f>
        <v xml:space="preserve"> </v>
      </c>
      <c r="BN64" s="108" t="str">
        <f>IF(SUM(COUNTIFS('Planificación 2026-1'!F:F,"HUAURA",'Planificación 2026-1'!W:W,C64,'Planificación 2026-1'!H:H,"CA"))&gt;0,"P07"," ")</f>
        <v xml:space="preserve"> </v>
      </c>
      <c r="BO64" s="108" t="str">
        <f>IF(SUM(COUNTIFS('Planificación 2026-1'!F:F,"HUAURA",'Planificación 2026-1'!W:W,C64,'Planificación 2026-1'!H:H,"DE"))&gt;0,"P08"," ")</f>
        <v xml:space="preserve"> </v>
      </c>
      <c r="BP64" s="108" t="str">
        <f>IF(SUM(COUNTIFS('Planificación 2026-1'!F:F,"HUAURA",'Planificación 2026-1'!W:W,C64,'Planificación 2026-1'!H:H,"OB"))&gt;0,"P09"," ")</f>
        <v xml:space="preserve"> </v>
      </c>
      <c r="BQ64" s="108" t="str">
        <f>IF(SUM(COUNTIFS('Planificación 2026-1'!F:F,"HUAURA",'Planificación 2026-1'!W:W,C64,'Planificación 2026-1'!H:H,"MH"))&gt;0,"P31"," ")</f>
        <v xml:space="preserve"> </v>
      </c>
      <c r="BR64" s="108" t="str">
        <f>IF(SUM(COUNTIFS('Planificación 2026-1'!F:F,"HUAURA",'Planificación 2026-1'!W:W,C64,'Planificación 2026-1'!H:H,"IC"))&gt;0,"P32"," ")</f>
        <v xml:space="preserve"> </v>
      </c>
      <c r="BS64" s="108" t="str">
        <f>IF(SUM(COUNTIFS('Planificación 2026-1'!F:F,"HUAURA",'Planificación 2026-1'!W:W,C64,'Planificación 2026-1'!H:H,"AR"))&gt;0,"P34"," ")</f>
        <v xml:space="preserve"> </v>
      </c>
      <c r="BT64" s="108" t="str">
        <f>IF(SUM(COUNTIFS('Planificación 2026-1'!F:F,"HUAURA",'Planificación 2026-1'!W:W,C64,'Planificación 2026-1'!H:H,"T1"))&gt;0,"P35"," ")</f>
        <v xml:space="preserve"> </v>
      </c>
      <c r="BU64" s="108" t="str">
        <f>IF(SUM(COUNTIFS('Planificación 2026-1'!F:F,"HUAURA",'Planificación 2026-1'!W:W,C64,'Planificación 2026-1'!H:H,"T3"))&gt;0,"P36"," ")</f>
        <v xml:space="preserve"> </v>
      </c>
      <c r="BV64" s="108" t="str">
        <f>IF(SUM(COUNTIFS('Planificación 2026-1'!F:F,"HUAURA",'Planificación 2026-1'!W:W,C64,'Planificación 2026-1'!H:H,"T2"))&gt;0,"P37"," ")</f>
        <v xml:space="preserve"> </v>
      </c>
      <c r="BW64" s="108" t="str">
        <f>IF(SUM(COUNTIFS('Planificación 2026-1'!F:F,"HUAURA",'Planificación 2026-1'!W:W,C64,'Planificación 2026-1'!H:H,"AE"))&gt;0,"P38"," ")</f>
        <v xml:space="preserve"> </v>
      </c>
      <c r="BX64" s="108" t="str">
        <f>IF(SUM(COUNTIFS('Planificación 2026-1'!F:F,"HUAURA",'Planificación 2026-1'!W:W,C64,'Planificación 2026-1'!H:H,"T4"))&gt;0,"P55"," ")</f>
        <v xml:space="preserve"> </v>
      </c>
      <c r="BY64" s="109">
        <f>SUMIFS('Planificación 2026-1'!R:R,'Planificación 2026-1'!W:W,C64,'Planificación 2026-1'!H:H,"AF",'Planificación 2026-1'!I:I,"&gt;2")</f>
        <v>0</v>
      </c>
      <c r="BZ64" s="109">
        <f>SUMIFS('Planificación 2026-1'!R:R,'Planificación 2026-1'!W:W,C64,'Planificación 2026-1'!H:H,"EN",'Planificación 2026-1'!I:I,"&gt;2")</f>
        <v>0</v>
      </c>
      <c r="CA64" s="109">
        <f>SUMIFS('Planificación 2026-1'!R:R,'Planificación 2026-1'!W:W,C64,'Planificación 2026-1'!H:H,"IS",'Planificación 2026-1'!I:I,"&gt;2")</f>
        <v>0</v>
      </c>
      <c r="CB64" s="109">
        <f>SUMIFS('Planificación 2026-1'!R:R,'Planificación 2026-1'!W:W,C64,'Planificación 2026-1'!H:H,"PS",'Planificación 2026-1'!I:I,"&gt;2")</f>
        <v>0</v>
      </c>
      <c r="CC64" s="109">
        <f>SUMIFS('Planificación 2026-1'!R:R,'Planificación 2026-1'!W:W,C64,'Planificación 2026-1'!H:H,"IN",'Planificación 2026-1'!I:I,"&gt;2")</f>
        <v>0</v>
      </c>
      <c r="CD64" s="109">
        <f>SUMIFS('Planificación 2026-1'!R:R,'Planificación 2026-1'!W:W,C64,'Planificación 2026-1'!H:H,"CA",'Planificación 2026-1'!I:I,"&gt;2")</f>
        <v>0</v>
      </c>
      <c r="CE64" s="109">
        <f>SUMIFS('Planificación 2026-1'!R:R,'Planificación 2026-1'!W:W,C64,'Planificación 2026-1'!H:H,"DE",'Planificación 2026-1'!I:I,"&gt;2")</f>
        <v>0</v>
      </c>
      <c r="CF64" s="109">
        <f>SUMIFS('Planificación 2026-1'!R:R,'Planificación 2026-1'!W:W,C64,'Planificación 2026-1'!H:H,"OB",'Planificación 2026-1'!I:I,"&gt;2")</f>
        <v>0</v>
      </c>
      <c r="CG64" s="109">
        <f>SUMIFS('Planificación 2026-1'!R:R,'Planificación 2026-1'!W:W,C64,'Planificación 2026-1'!H:H,"MH",'Planificación 2026-1'!I:I,"&gt;2")</f>
        <v>0</v>
      </c>
      <c r="CH64" s="109">
        <f>SUMIFS('Planificación 2026-1'!R:R,'Planificación 2026-1'!W:W,C64,'Planificación 2026-1'!H:H,"IC",'Planificación 2026-1'!I:I,"&gt;2")</f>
        <v>0</v>
      </c>
      <c r="CI64" s="109">
        <f>SUMIFS('Planificación 2026-1'!R:R,'Planificación 2026-1'!W:W,C64,'Planificación 2026-1'!H:H,"AR",'Planificación 2026-1'!I:I,"&gt;2")</f>
        <v>0</v>
      </c>
      <c r="CJ64" s="109">
        <f>SUMIFS('Planificación 2026-1'!R:R,'Planificación 2026-1'!W:W,C64,'Planificación 2026-1'!H:H,"T1",'Planificación 2026-1'!I:I,"&gt;2")</f>
        <v>0</v>
      </c>
      <c r="CK64" s="109">
        <f>SUMIFS('Planificación 2026-1'!R:R,'Planificación 2026-1'!W:W,C64,'Planificación 2026-1'!H:H,"T3",'Planificación 2026-1'!I:I,"&gt;2")</f>
        <v>0</v>
      </c>
      <c r="CL64" s="109">
        <f>SUMIFS('Planificación 2026-1'!R:R,'Planificación 2026-1'!W:W,C64,'Planificación 2026-1'!H:H,"T2",'Planificación 2026-1'!I:I,"&gt;2")</f>
        <v>0</v>
      </c>
      <c r="CM64" s="109">
        <f>SUMIFS('Planificación 2026-1'!R:R,'Planificación 2026-1'!W:W,C64,'Planificación 2026-1'!H:H,"AE",'Planificación 2026-1'!I:I,"&gt;2")</f>
        <v>0</v>
      </c>
      <c r="CN64" s="109">
        <f>SUMIFS('Planificación 2026-1'!R:R,'Planificación 2026-1'!W:W,C64,'Planificación 2026-1'!H:H,"T4",'Planificación 2026-1'!I:I,"&gt;2")</f>
        <v>0</v>
      </c>
      <c r="CO64" s="109">
        <f>SUMIFS('Planificación 2026-1'!R:R,'Planificación 2026-1'!W:W,C64,'Planificación 2026-1'!H:H,"AF",'Planificación 2026-1'!I:I,"&lt;3")</f>
        <v>0</v>
      </c>
      <c r="CP64" s="109">
        <f>SUMIFS('Planificación 2026-1'!R:R,'Planificación 2026-1'!W:W,C64,'Planificación 2026-1'!H:H,"EN",'Planificación 2026-1'!I:I,"&lt;3")</f>
        <v>0</v>
      </c>
      <c r="CQ64" s="109">
        <f>SUMIFS('Planificación 2026-1'!R:R,'Planificación 2026-1'!W:W,C64,'Planificación 2026-1'!H:H,"IS",'Planificación 2026-1'!I:I,"&lt;3")</f>
        <v>0</v>
      </c>
      <c r="CR64" s="109">
        <f>SUMIFS('Planificación 2026-1'!R:R,'Planificación 2026-1'!W:W,C64,'Planificación 2026-1'!H:H,"PS",'Planificación 2026-1'!I:I,"&lt;3")</f>
        <v>0</v>
      </c>
      <c r="CS64" s="109">
        <f>SUMIFS('Planificación 2026-1'!R:R,'Planificación 2026-1'!W:W,C64,'Planificación 2026-1'!H:H,"IN",'Planificación 2026-1'!I:I,"&lt;3")</f>
        <v>0</v>
      </c>
      <c r="CT64" s="109">
        <f>SUMIFS('Planificación 2026-1'!R:R,'Planificación 2026-1'!W:W,C64,'Planificación 2026-1'!H:H,"CA",'Planificación 2026-1'!I:I,"&lt;3")</f>
        <v>0</v>
      </c>
      <c r="CU64" s="109">
        <f>SUMIFS('Planificación 2026-1'!R:R,'Planificación 2026-1'!W:W,C64,'Planificación 2026-1'!H:H,"DE",'Planificación 2026-1'!I:I,"&lt;3")</f>
        <v>0</v>
      </c>
      <c r="CV64" s="109">
        <f>SUMIFS('Planificación 2026-1'!R:R,'Planificación 2026-1'!W:W,C64,'Planificación 2026-1'!H:H,"OB",'Planificación 2026-1'!I:I,"&lt;3")</f>
        <v>0</v>
      </c>
      <c r="CW64" s="109">
        <f>SUMIFS('Planificación 2026-1'!R:R,'Planificación 2026-1'!W:W,C64,'Planificación 2026-1'!H:H,"MH",'Planificación 2026-1'!I:I,"&lt;3")</f>
        <v>0</v>
      </c>
      <c r="CX64" s="109">
        <f>SUMIFS('Planificación 2026-1'!R:R,'Planificación 2026-1'!W:W,C64,'Planificación 2026-1'!H:H,"IC",'Planificación 2026-1'!I:I,"&lt;3")</f>
        <v>0</v>
      </c>
      <c r="CY64" s="109">
        <f>SUMIFS('Planificación 2026-1'!R:R,'Planificación 2026-1'!W:W,C64,'Planificación 2026-1'!H:H,"AR",'Planificación 2026-1'!I:I,"&lt;3")</f>
        <v>0</v>
      </c>
      <c r="CZ64" s="109">
        <f>SUMIFS('Planificación 2026-1'!R:R,'Planificación 2026-1'!W:W,C64,'Planificación 2026-1'!H:H,"T1",'Planificación 2026-1'!I:I,"&lt;3")</f>
        <v>0</v>
      </c>
      <c r="DA64" s="109">
        <f>SUMIFS('Planificación 2026-1'!R:R,'Planificación 2026-1'!W:W,C64,'Planificación 2026-1'!H:H,"T3",'Planificación 2026-1'!I:I,"&lt;3")</f>
        <v>0</v>
      </c>
      <c r="DB64" s="109">
        <f>SUMIFS('Planificación 2026-1'!R:R,'Planificación 2026-1'!W:W,C64,'Planificación 2026-1'!H:H,"T2",'Planificación 2026-1'!I:I,"&lt;3")</f>
        <v>0</v>
      </c>
      <c r="DC64" s="109">
        <f>SUMIFS('Planificación 2026-1'!R:R,'Planificación 2026-1'!W:W,C64,'Planificación 2026-1'!H:H,"AE",'Planificación 2026-1'!I:I,"&lt;3")</f>
        <v>0</v>
      </c>
      <c r="DD64" s="109">
        <f>SUMIFS('Planificación 2026-1'!R:R,'Planificación 2026-1'!W:W,C64,'Planificación 2026-1'!H:H,"T4",'Planificación 2026-1'!I:I,"&lt;3")</f>
        <v>0</v>
      </c>
      <c r="DE64" s="108" t="str">
        <f t="shared" si="4"/>
        <v/>
      </c>
      <c r="DF64" s="41">
        <f>IF(C64="","",SUMIFS('Planificación 2026-1'!R:R,'Planificación 2026-1'!W:W,C64,'Planificación 2026-1'!F:F,"PRINCIPAL",'Planificación 2026-1'!X:X,"VIRTUAL"))</f>
        <v>0</v>
      </c>
      <c r="DG64" s="41">
        <f>IF(C64="","",SUMIFS('Planificación 2026-1'!R:R,'Planificación 2026-1'!W:W,C64,'Planificación 2026-1'!F:F,"PRINCIPAL",'Planificación 2026-1'!X:X,"PRESENCIAL"))</f>
        <v>0</v>
      </c>
      <c r="DH64" s="41">
        <f>IF(C64="","",SUMIFS('Planificación 2026-1'!R:R,'Planificación 2026-1'!W:W,C64,'Planificación 2026-1'!F:F,"PRINCIPAL",'Planificación 2026-1'!X:X,"HIBRIDO PRESENCIAL"))</f>
        <v>0</v>
      </c>
      <c r="DI64" s="108" t="str">
        <f t="shared" si="5"/>
        <v/>
      </c>
      <c r="DJ64" s="108">
        <f>IF(C64="","",SUMIFS('Planificación 2026-1'!R:R,'Planificación 2026-1'!W:W,C64,'Planificación 2026-1'!F:F,"FILIAL",'Planificación 2026-1'!X:X,"VIRTUAL"))</f>
        <v>0</v>
      </c>
      <c r="DK64" s="110">
        <f>IF(C64="","",SUMIFS('Planificación 2026-1'!R:R,'Planificación 2026-1'!W:W,C64,'Planificación 2026-1'!F:F,"FILIAL",'Planificación 2026-1'!X:X,"PRESENCIAL"))</f>
        <v>0</v>
      </c>
      <c r="DL64" s="61">
        <f>IF(C64="","",SUMIFS('Planificación 2026-1'!R:R,'Planificación 2026-1'!W:W,C64,'Planificación 2026-1'!F:F,"FILIAL",'Planificación 2026-1'!X:X,"HIBRIDO PRESENCIAL"))</f>
        <v>0</v>
      </c>
      <c r="DM64" s="111" t="str">
        <f t="shared" si="6"/>
        <v/>
      </c>
      <c r="DN64" s="108">
        <f>IF(C64="","",SUMIFS('Planificación 2026-1'!R:R,'Planificación 2026-1'!W:W,C64,'Planificación 2026-1'!F:F,"SUNAMPE",'Planificación 2026-1'!X:X,"VIRTUAL"))</f>
        <v>0</v>
      </c>
      <c r="DO64" s="61">
        <f>IF(C64="","",SUMIFS('Planificación 2026-1'!R:R,'Planificación 2026-1'!W:W,C64,'Planificación 2026-1'!F:F,"SUNAMPE",'Planificación 2026-1'!X:X,"PRESENCIAL"))</f>
        <v>0</v>
      </c>
      <c r="DP64" s="111" t="str">
        <f t="shared" si="7"/>
        <v/>
      </c>
      <c r="DQ64" s="108">
        <f>IF(C64="","",SUMIFS('Planificación 2026-1'!R:R,'Planificación 2026-1'!W:W,C64,'Planificación 2026-1'!F:F,"HUAURA",'Planificación 2026-1'!X:X,"VIRTUAL"))</f>
        <v>0</v>
      </c>
      <c r="DR64" s="61">
        <f>IF(C64="","",SUMIFS('Planificación 2026-1'!R:R,'Planificación 2026-1'!W:W,C64,'Planificación 2026-1'!F:F,"HUAURA",'Planificación 2026-1'!X:X,"PRESENCIAL"))</f>
        <v>0</v>
      </c>
      <c r="DS64" s="76">
        <f>SUMIFS('Planificación 2026-1'!R:R,'Planificación 2026-1'!W:W,C64,'Planificación 2026-1'!F:F,"PRINCIPAL",'Planificación 2026-1'!X:X,"VIRTUAL",'Planificación 2026-1'!I:I,"&gt;2")</f>
        <v>0</v>
      </c>
      <c r="DT64" s="76">
        <f>SUMIFS('Planificación 2026-1'!R:R,'Planificación 2026-1'!W:W,C64,'Planificación 2026-1'!F:F,"PRINCIPAL",'Planificación 2026-1'!X:X,"&lt;&gt;VIRTUAL",'Planificación 2026-1'!I:I,"&gt;2")</f>
        <v>0</v>
      </c>
      <c r="DU64" s="76">
        <f>SUMIFS('Planificación 2026-1'!R:R,'Planificación 2026-1'!W:W,C64,'Planificación 2026-1'!F:F,"SUNAMPE",'Planificación 2026-1'!X:X,"VIRTUAL",'Planificación 2026-1'!I:I,"&gt;2")</f>
        <v>0</v>
      </c>
      <c r="DV64" s="76">
        <f>SUMIFS('Planificación 2026-1'!R:R,'Planificación 2026-1'!W:W,C64,'Planificación 2026-1'!F:F,"SUNAMPE",'Planificación 2026-1'!X:X,"&lt;&gt;VIRTUAL",'Planificación 2026-1'!I:I,"&gt;2")</f>
        <v>0</v>
      </c>
      <c r="DW64" s="76">
        <f>SUMIFS('Planificación 2026-1'!R:R,'Planificación 2026-1'!W:W,C64,'Planificación 2026-1'!F:F,"FILIAL",'Planificación 2026-1'!X:X,"VIRTUAL",'Planificación 2026-1'!I:I,"&gt;2")</f>
        <v>0</v>
      </c>
      <c r="DX64" s="76">
        <f>SUMIFS('Planificación 2026-1'!R:R,'Planificación 2026-1'!W:W,C64,'Planificación 2026-1'!F:F,"FILIAL",'Planificación 2026-1'!X:X,"&lt;&gt;VIRTUAL",'Planificación 2026-1'!I:I,"&gt;2")</f>
        <v>0</v>
      </c>
      <c r="DY64" s="76">
        <f>SUMIFS('Planificación 2026-1'!R:R,'Planificación 2026-1'!W:W,C64,'Planificación 2026-1'!F:F,"PORUMA",'Planificación 2026-1'!X:X,"VIRTUAL",'Planificación 2026-1'!I:I,"&gt;2")</f>
        <v>0</v>
      </c>
      <c r="DZ64" s="76">
        <f>SUMIFS('Planificación 2026-1'!R:R,'Planificación 2026-1'!W:W,C64,'Planificación 2026-1'!F:F,"PORUMA",'Planificación 2026-1'!X:X,"&lt;&gt;VIRTUAL",'Planificación 2026-1'!I:I,"&gt;2")</f>
        <v>0</v>
      </c>
      <c r="EA64" s="76">
        <f>SUMIFS('Planificación 2026-1'!R:R,'Planificación 2026-1'!W:W,C64,'Planificación 2026-1'!F:F,"HUAURA",'Planificación 2026-1'!X:X,"VIRTUAL",'Planificación 2026-1'!I:I,"&gt;2")</f>
        <v>0</v>
      </c>
      <c r="EB64" s="76">
        <f>SUMIFS('Planificación 2026-1'!R:R,'Planificación 2026-1'!W:W,C64,'Planificación 2026-1'!F:F,"HUAURA",'Planificación 2026-1'!X:X,"&lt;&gt;VIRTUAL",'Planificación 2026-1'!I:I,"&gt;2")</f>
        <v>0</v>
      </c>
      <c r="EC64" s="76">
        <f>SUMIFS('Planificación 2026-1'!R:R,'Planificación 2026-1'!W:W,C64,'Planificación 2026-1'!F:F,"PRINCIPAL",'Planificación 2026-1'!X:X,"VIRTUAL",'Planificación 2026-1'!I:I,"&lt;3")</f>
        <v>0</v>
      </c>
      <c r="ED64" s="76">
        <f>SUMIFS('Planificación 2026-1'!R:R,'Planificación 2026-1'!W:W,C64,'Planificación 2026-1'!F:F,"PRINCIPAL",'Planificación 2026-1'!X:X,"&lt;&gt;VIRTUAL",'Planificación 2026-1'!I:I,"&lt;3")</f>
        <v>0</v>
      </c>
      <c r="EE64" s="76">
        <f>SUMIFS('Planificación 2026-1'!R:R,'Planificación 2026-1'!W:W,C64,'Planificación 2026-1'!F:F,"SUNAMPE",'Planificación 2026-1'!X:X,"VIRTUAL",'Planificación 2026-1'!I:I,"&lt;3")</f>
        <v>0</v>
      </c>
      <c r="EF64" s="76">
        <f>SUMIFS('Planificación 2026-1'!R:R,'Planificación 2026-1'!W:W,C64,'Planificación 2026-1'!F:F,"SUNAMPE",'Planificación 2026-1'!X:X,"&lt;&gt;VIRTUAL",'Planificación 2026-1'!I:I,"&lt;3")</f>
        <v>0</v>
      </c>
      <c r="EG64" s="76">
        <f>SUMIFS('Planificación 2026-1'!R:R,'Planificación 2026-1'!W:W,C64,'Planificación 2026-1'!F:F,"FILIAL",'Planificación 2026-1'!X:X,"VIRTUAL",'Planificación 2026-1'!I:I,"&lt;3")</f>
        <v>0</v>
      </c>
      <c r="EH64" s="76">
        <f>SUMIFS('Planificación 2026-1'!R:R,'Planificación 2026-1'!W:W,C64,'Planificación 2026-1'!F:F,"FILIAL",'Planificación 2026-1'!X:X,"&lt;&gt;VIRTUAL",'Planificación 2026-1'!I:I,"&lt;3")</f>
        <v>0</v>
      </c>
      <c r="EI64" s="76">
        <f>SUMIFS('Planificación 2026-1'!R:R,'Planificación 2026-1'!W:W,C64,'Planificación 2026-1'!F:F,"PORUMA",'Planificación 2026-1'!X:X,"VIRTUAL",'Planificación 2026-1'!I:I,"&lt;3")</f>
        <v>0</v>
      </c>
      <c r="EJ64" s="76">
        <f>SUMIFS('Planificación 2026-1'!R:R,'Planificación 2026-1'!W:W,C64,'Planificación 2026-1'!F:F,"PORUMA",'Planificación 2026-1'!X:X,"&lt;&gt;VIRTUAL",'Planificación 2026-1'!I:I,"&lt;3")</f>
        <v>0</v>
      </c>
      <c r="EK64" s="76">
        <f>SUMIFS('Planificación 2026-1'!R:R,'Planificación 2026-1'!W:W,C64,'Planificación 2026-1'!F:F,"HUAURA",'Planificación 2026-1'!X:X,"VIRTUAL",'Planificación 2026-1'!I:I,"&lt;3")</f>
        <v>0</v>
      </c>
      <c r="EL64" s="76">
        <f>SUMIFS('Planificación 2026-1'!R:R,'Planificación 2026-1'!W:W,C64,'Planificación 2026-1'!F:F,"HUAURA",'Planificación 2026-1'!X:X,"&lt;&gt;VIRTUAL",'Planificación 2026-1'!I:I,"&lt;3")</f>
        <v>0</v>
      </c>
      <c r="EM64" s="76"/>
      <c r="EN64" s="76">
        <f t="shared" si="0"/>
        <v>0</v>
      </c>
      <c r="EO64" s="76">
        <f t="shared" si="1"/>
        <v>0</v>
      </c>
      <c r="EP64" s="76" t="b">
        <f t="shared" si="2"/>
        <v>1</v>
      </c>
      <c r="EQ64" s="76" t="str">
        <f t="shared" si="3"/>
        <v/>
      </c>
      <c r="ER64" s="76" t="str">
        <f t="shared" si="8"/>
        <v>PRESENCIAL</v>
      </c>
    </row>
    <row r="65" spans="1:148" hidden="1">
      <c r="A65" s="83"/>
      <c r="B65" s="119">
        <v>62</v>
      </c>
      <c r="C65" s="115" t="s">
        <v>234</v>
      </c>
      <c r="D65" s="112">
        <f>SUMIF('Planificación 2026-1'!W:W,C65,'Planificación 2026-1'!R:R)</f>
        <v>17</v>
      </c>
      <c r="E65" s="114" t="s">
        <v>170</v>
      </c>
      <c r="F65" s="115" t="s">
        <v>171</v>
      </c>
      <c r="G65" s="115" t="s">
        <v>153</v>
      </c>
      <c r="H65" s="115" t="s">
        <v>121</v>
      </c>
      <c r="I65" s="107" t="str">
        <f>IF(SUM(COUNTIFS('Planificación 2026-1'!F:F,"PRINCIPAL",'Planificación 2026-1'!W:W,C65,'Planificación 2026-1'!H:H,"AF"))&gt;0,"P01"," ")</f>
        <v>P01</v>
      </c>
      <c r="J65" s="108" t="str">
        <f>IF(SUM(COUNTIFS('Planificación 2026-1'!F:F,"PRINCIPAL",'Planificación 2026-1'!W:W,C65,'Planificación 2026-1'!H:H,"EN"))&gt;0,"P02"," ")</f>
        <v xml:space="preserve"> </v>
      </c>
      <c r="K65" s="108" t="str">
        <f>IF(SUM(COUNTIFS('Planificación 2026-1'!F:F,"PRINCIPAL",'Planificación 2026-1'!W:W,C65,'Planificación 2026-1'!H:H,"IS"))&gt;0,"P03"," ")</f>
        <v xml:space="preserve"> </v>
      </c>
      <c r="L65" s="108" t="str">
        <f>IF(SUM(COUNTIFS('Planificación 2026-1'!F:F,"PRINCIPAL",'Planificación 2026-1'!W:W,C65,'Planificación 2026-1'!H:H,"PS"))&gt;0,"P04"," ")</f>
        <v xml:space="preserve"> </v>
      </c>
      <c r="M65" s="108"/>
      <c r="N65" s="108" t="str">
        <f>IF(SUM(COUNTIFS('Planificación 2026-1'!F:F,"PRINCIPAL",'Planificación 2026-1'!W:W,C65,'Planificación 2026-1'!H:H,"IN"))&gt;0,"P06"," ")</f>
        <v xml:space="preserve"> </v>
      </c>
      <c r="O65" s="108" t="str">
        <f>IF(SUM(COUNTIFS('Planificación 2026-1'!F:F,"PRINCIPAL",'Planificación 2026-1'!W:W,C65,'Planificación 2026-1'!H:H,"CA"))&gt;0,"P07"," ")</f>
        <v xml:space="preserve"> </v>
      </c>
      <c r="P65" s="108" t="str">
        <f>IF(SUM(COUNTIFS('Planificación 2026-1'!F:F,"PRINCIPAL",'Planificación 2026-1'!W:W,C65,'Planificación 2026-1'!H:H,"DE"))&gt;0,"P08"," ")</f>
        <v xml:space="preserve"> </v>
      </c>
      <c r="Q65" s="108" t="str">
        <f>IF(SUM(COUNTIFS('Planificación 2026-1'!F:F,"PRINCIPAL",'Planificación 2026-1'!W:W,C65,'Planificación 2026-1'!H:H,"OB"))&gt;0,"P09"," ")</f>
        <v xml:space="preserve"> </v>
      </c>
      <c r="R65" s="108" t="str">
        <f>IF(SUM(COUNTIFS('Planificación 2026-1'!F:F,"PRINCIPAL",'Planificación 2026-1'!W:W,C65,'Planificación 2026-1'!H:H,"MH"))&gt;0,"P31"," ")</f>
        <v xml:space="preserve"> </v>
      </c>
      <c r="S65" s="108" t="str">
        <f>IF(SUM(COUNTIFS('Planificación 2026-1'!F:F,"PRINCIPAL",'Planificación 2026-1'!W:W,C65,'Planificación 2026-1'!H:H,"IC"))&gt;0,"P32"," ")</f>
        <v xml:space="preserve"> </v>
      </c>
      <c r="T65" s="108" t="str">
        <f>IF(SUM(COUNTIFS('Planificación 2026-1'!F:F,"PRINCIPAL",'Planificación 2026-1'!W:W,C65,'Planificación 2026-1'!H:H,"AR"))&gt;0,"P34"," ")</f>
        <v xml:space="preserve"> </v>
      </c>
      <c r="U65" s="108" t="str">
        <f>IF(SUM(COUNTIFS('Planificación 2026-1'!F:F,"PRINCIPAL",'Planificación 2026-1'!W:W,C65,'Planificación 2026-1'!H:H,"T1"))&gt;0,"P35"," ")</f>
        <v xml:space="preserve"> </v>
      </c>
      <c r="V65" s="108" t="str">
        <f>IF(SUM(COUNTIFS('Planificación 2026-1'!F:F,"PRINCIPAL",'Planificación 2026-1'!W:W,C65,'Planificación 2026-1'!H:H,"T3"))&gt;0,"P36"," ")</f>
        <v xml:space="preserve"> </v>
      </c>
      <c r="W65" s="108" t="str">
        <f>IF(SUM(COUNTIFS('Planificación 2026-1'!F:F,"PRINCIPAL",'Planificación 2026-1'!W:W,C65,'Planificación 2026-1'!H:H,"T2"))&gt;0,"P37"," ")</f>
        <v xml:space="preserve"> </v>
      </c>
      <c r="X65" s="108" t="str">
        <f>IF(SUM(COUNTIFS('Planificación 2026-1'!F:F,"PRINCIPAL",'Planificación 2026-1'!W:W,C65,'Planificación 2026-1'!H:H,"AE"))&gt;0,"P38"," ")</f>
        <v xml:space="preserve"> </v>
      </c>
      <c r="Y65" s="108" t="str">
        <f>IF(SUM(COUNTIFS('Planificación 2026-1'!F:F,"PRINCIPAL",'Planificación 2026-1'!W:W,C65,'Planificación 2026-1'!H:H,"T4"))&gt;0,"P55"," ")</f>
        <v xml:space="preserve"> </v>
      </c>
      <c r="Z65" s="108" t="str">
        <f>IF(SUM(COUNTIFS('Planificación 2026-1'!F:F,"FILIAL",'Planificación 2026-1'!W:W,C65,'Planificación 2026-1'!H:H,"AF"))&gt;0," P01"," ")</f>
        <v xml:space="preserve"> P01</v>
      </c>
      <c r="AA65" s="108" t="str">
        <f>IF(SUM(COUNTIFS('Planificación 2026-1'!F:F,"FILIAL",'Planificación 2026-1'!W:W,C65,'Planificación 2026-1'!H:H,"EN"))&gt;0,"P02"," ")</f>
        <v xml:space="preserve"> </v>
      </c>
      <c r="AB65" s="108" t="str">
        <f>IF(SUM(COUNTIFS('Planificación 2026-1'!F:F,"FILIAL",'Planificación 2026-1'!W:W,C65,'Planificación 2026-1'!H:H,"IS"))&gt;0,"P03"," ")</f>
        <v xml:space="preserve"> </v>
      </c>
      <c r="AC65" s="108" t="str">
        <f>IF(SUM(COUNTIFS('Planificación 2026-1'!F:F,"FILIAL",'Planificación 2026-1'!W:W,C65,'Planificación 2026-1'!H:H,"PS"))&gt;0,"P04"," ")</f>
        <v xml:space="preserve"> </v>
      </c>
      <c r="AD65" s="108"/>
      <c r="AE65" s="108" t="str">
        <f>IF(SUM(COUNTIFS('Planificación 2026-1'!F:F,"FILIAL",'Planificación 2026-1'!W:W,C65,'Planificación 2026-1'!H:H,"IN"))&gt;0,"P06"," ")</f>
        <v xml:space="preserve"> </v>
      </c>
      <c r="AF65" s="108" t="str">
        <f>IF(SUM(COUNTIFS('Planificación 2026-1'!F:F,"FILIAL",'Planificación 2026-1'!W:W,C65,'Planificación 2026-1'!H:H,"CA"))&gt;0,"P07"," ")</f>
        <v xml:space="preserve"> </v>
      </c>
      <c r="AG65" s="108" t="str">
        <f>IF(SUM(COUNTIFS('Planificación 2026-1'!F:F,"FILIAL",'Planificación 2026-1'!W:W,C65,'Planificación 2026-1'!H:H,"DE"))&gt;0,"P08"," ")</f>
        <v xml:space="preserve"> </v>
      </c>
      <c r="AH65" s="108" t="str">
        <f>IF(SUM(COUNTIFS('Planificación 2026-1'!F:F,"FILIAL",'Planificación 2026-1'!W:W,C65,'Planificación 2026-1'!H:H,"OB"))&gt;0,"P09"," ")</f>
        <v xml:space="preserve"> </v>
      </c>
      <c r="AI65" s="108" t="str">
        <f>IF(SUM(COUNTIFS('Planificación 2026-1'!F:F,"FILIAL",'Planificación 2026-1'!W:W,C65,'Planificación 2026-1'!H:H,"MH"))&gt;0,"P31"," ")</f>
        <v xml:space="preserve"> </v>
      </c>
      <c r="AJ65" s="108" t="str">
        <f>IF(SUM(COUNTIFS('Planificación 2026-1'!F:F,"FILIAL",'Planificación 2026-1'!W:W,C65,'Planificación 2026-1'!H:H,"IC"))&gt;0,"P32"," ")</f>
        <v xml:space="preserve"> </v>
      </c>
      <c r="AK65" s="108" t="str">
        <f>IF(SUM(COUNTIFS('Planificación 2026-1'!F:F,"FILIAL",'Planificación 2026-1'!W:W,C65,'Planificación 2026-1'!H:H,"AR"))&gt;0,"P34"," ")</f>
        <v xml:space="preserve"> </v>
      </c>
      <c r="AL65" s="108" t="str">
        <f>IF(SUM(COUNTIFS('Planificación 2026-1'!F:F,"FILIAL",'Planificación 2026-1'!W:W,C65,'Planificación 2026-1'!H:H,"T1"))&gt;0,"P35"," ")</f>
        <v xml:space="preserve"> </v>
      </c>
      <c r="AM65" s="108" t="str">
        <f>IF(SUM(COUNTIFS('Planificación 2026-1'!F:F,"FILIAL",'Planificación 2026-1'!W:W,C65,'Planificación 2026-1'!H:H,"T3"))&gt;0,"P36"," ")</f>
        <v xml:space="preserve"> </v>
      </c>
      <c r="AN65" s="108" t="str">
        <f>IF(SUM(COUNTIFS('Planificación 2026-1'!F:F,"FILIAL",'Planificación 2026-1'!W:W,C65,'Planificación 2026-1'!H:H,"T2"))&gt;0,"P37"," ")</f>
        <v xml:space="preserve"> </v>
      </c>
      <c r="AO65" s="108" t="str">
        <f>IF(SUM(COUNTIFS('Planificación 2026-1'!F:F,"FILIAL",'Planificación 2026-1'!W:W,C65,'Planificación 2026-1'!H:H,"AE"))&gt;0,"P38"," ")</f>
        <v xml:space="preserve"> </v>
      </c>
      <c r="AP65" s="108" t="str">
        <f>IF(SUM(COUNTIFS('Planificación 2026-1'!F:F,"FILIAL",'Planificación 2026-1'!W:W,C65,'Planificación 2026-1'!H:H,"T4"))&gt;0,"P55"," ")</f>
        <v xml:space="preserve"> </v>
      </c>
      <c r="AQ65" s="108" t="str">
        <f>IF(SUM(COUNTIFS('Planificación 2026-1'!F:F,"SUNAMPE",'Planificación 2026-1'!W:W,C65,'Planificación 2026-1'!H:H,"AF"))&gt;0," P01"," ")</f>
        <v xml:space="preserve"> </v>
      </c>
      <c r="AR65" s="108" t="str">
        <f>IF(SUM(COUNTIFS('Planificación 2026-1'!F:F,"SUNAMPE",'Planificación 2026-1'!W:W,C65,'Planificación 2026-1'!H:H,"EN"))&gt;0,"P02"," ")</f>
        <v xml:space="preserve"> </v>
      </c>
      <c r="AS65" s="108" t="str">
        <f>IF(SUM(COUNTIFS('Planificación 2026-1'!F:F,"SUNAMPE",'Planificación 2026-1'!W:W,C65,'Planificación 2026-1'!H:H,"IS"))&gt;0,"P03"," ")</f>
        <v xml:space="preserve"> </v>
      </c>
      <c r="AT65" s="108" t="str">
        <f>IF(SUM(COUNTIFS('Planificación 2026-1'!F:F,"SUNAMPE",'Planificación 2026-1'!W:W,C65,'Planificación 2026-1'!H:H,"PS"))&gt;0,"P04"," ")</f>
        <v xml:space="preserve"> </v>
      </c>
      <c r="AU65" s="108"/>
      <c r="AV65" s="108" t="str">
        <f>IF(SUM(COUNTIFS('Planificación 2026-1'!F:F,"SUNAMPE",'Planificación 2026-1'!W:W,C65,'Planificación 2026-1'!H:H,"IN"))&gt;0,"P06"," ")</f>
        <v xml:space="preserve"> </v>
      </c>
      <c r="AW65" s="108" t="str">
        <f>IF(SUM(COUNTIFS('Planificación 2026-1'!F:F,"SUNAMPE",'Planificación 2026-1'!W:W,C65,'Planificación 2026-1'!H:H,"CA"))&gt;0,"P07"," ")</f>
        <v xml:space="preserve"> </v>
      </c>
      <c r="AX65" s="108" t="str">
        <f>IF(SUM(COUNTIFS('Planificación 2026-1'!F:F,"SUNAMPE",'Planificación 2026-1'!W:W,C65,'Planificación 2026-1'!H:H,"DE"))&gt;0,"P08"," ")</f>
        <v xml:space="preserve"> </v>
      </c>
      <c r="AY65" s="108" t="str">
        <f>IF(SUM(COUNTIFS('Planificación 2026-1'!F:F,"SUNAMPE",'Planificación 2026-1'!W:W,C65,'Planificación 2026-1'!H:H,"OB"))&gt;0,"P09"," ")</f>
        <v xml:space="preserve"> </v>
      </c>
      <c r="AZ65" s="108" t="str">
        <f>IF(SUM(COUNTIFS('Planificación 2026-1'!F:F,"SUNAMPE",'Planificación 2026-1'!W:W,C65,'Planificación 2026-1'!H:H,"MH"))&gt;0,"P31"," ")</f>
        <v xml:space="preserve"> </v>
      </c>
      <c r="BA65" s="108" t="str">
        <f>IF(SUM(COUNTIFS('Planificación 2026-1'!F:F,"SUNAMPE",'Planificación 2026-1'!W:W,C65,'Planificación 2026-1'!H:H,"IC"))&gt;0,"P32"," ")</f>
        <v xml:space="preserve"> </v>
      </c>
      <c r="BB65" s="108" t="str">
        <f>IF(SUM(COUNTIFS('Planificación 2026-1'!F:F,"SUNAMPE",'Planificación 2026-1'!W:W,C65,'Planificación 2026-1'!H:H,"AR"))&gt;0,"P34"," ")</f>
        <v xml:space="preserve"> </v>
      </c>
      <c r="BC65" s="108" t="str">
        <f>IF(SUM(COUNTIFS('Planificación 2026-1'!F:F,"SUNAMPE",'Planificación 2026-1'!W:W,C65,'Planificación 2026-1'!H:H,"T1"))&gt;0,"P35"," ")</f>
        <v xml:space="preserve"> </v>
      </c>
      <c r="BD65" s="108" t="str">
        <f>IF(SUM(COUNTIFS('Planificación 2026-1'!F:F,"SUNAMPE",'Planificación 2026-1'!W:W,C65,'Planificación 2026-1'!H:H,"T3"))&gt;0,"P36"," ")</f>
        <v xml:space="preserve"> </v>
      </c>
      <c r="BE65" s="108" t="str">
        <f>IF(SUM(COUNTIFS('Planificación 2026-1'!F:F,"SUNAMPE",'Planificación 2026-1'!W:W,C65,'Planificación 2026-1'!H:H,"T2"))&gt;0,"P37"," ")</f>
        <v xml:space="preserve"> </v>
      </c>
      <c r="BF65" s="108" t="str">
        <f>IF(SUM(COUNTIFS('Planificación 2026-1'!F:F,"SUNAMPE",'Planificación 2026-1'!W:W,C65,'Planificación 2026-1'!H:H,"AE"))&gt;0,"P38"," ")</f>
        <v xml:space="preserve"> </v>
      </c>
      <c r="BG65" s="108" t="str">
        <f>IF(SUM(COUNTIFS('Planificación 2026-1'!F:F,"SUNAMPE",'Planificación 2026-1'!W:W,C65,'Planificación 2026-1'!H:H,"T4"))&gt;0,"P55"," ")</f>
        <v xml:space="preserve"> </v>
      </c>
      <c r="BH65" s="108" t="str">
        <f>IF(SUM(COUNTIFS('Planificación 2026-1'!F:F,"HUAURA",'Planificación 2026-1'!W:W,C65,'Planificación 2026-1'!H:H,"AF"))&gt;0," P01"," ")</f>
        <v xml:space="preserve"> </v>
      </c>
      <c r="BI65" s="108" t="str">
        <f>IF(SUM(COUNTIFS('Planificación 2026-1'!F:F,"HUAURA",'Planificación 2026-1'!W:W,C65,'Planificación 2026-1'!H:H,"EN"))&gt;0,"P02"," ")</f>
        <v xml:space="preserve"> </v>
      </c>
      <c r="BJ65" s="108" t="str">
        <f>IF(SUM(COUNTIFS('Planificación 2026-1'!F:F,"HUAURA",'Planificación 2026-1'!W:W,C65,'Planificación 2026-1'!H:H,"IS"))&gt;0,"P03"," ")</f>
        <v xml:space="preserve"> </v>
      </c>
      <c r="BK65" s="108" t="str">
        <f>IF(SUM(COUNTIFS('Planificación 2026-1'!F:F,"HUAURA",'Planificación 2026-1'!W:W,C65,'Planificación 2026-1'!H:H,"PS"))&gt;0,"P04"," ")</f>
        <v xml:space="preserve"> </v>
      </c>
      <c r="BL65" s="108"/>
      <c r="BM65" s="108" t="str">
        <f>IF(SUM(COUNTIFS('Planificación 2026-1'!F:F,"HUAURA",'Planificación 2026-1'!W:W,C65,'Planificación 2026-1'!H:H,"IN"))&gt;0,"P06"," ")</f>
        <v xml:space="preserve"> </v>
      </c>
      <c r="BN65" s="108" t="str">
        <f>IF(SUM(COUNTIFS('Planificación 2026-1'!F:F,"HUAURA",'Planificación 2026-1'!W:W,C65,'Planificación 2026-1'!H:H,"CA"))&gt;0,"P07"," ")</f>
        <v xml:space="preserve"> </v>
      </c>
      <c r="BO65" s="108" t="str">
        <f>IF(SUM(COUNTIFS('Planificación 2026-1'!F:F,"HUAURA",'Planificación 2026-1'!W:W,C65,'Planificación 2026-1'!H:H,"DE"))&gt;0,"P08"," ")</f>
        <v xml:space="preserve"> </v>
      </c>
      <c r="BP65" s="108" t="str">
        <f>IF(SUM(COUNTIFS('Planificación 2026-1'!F:F,"HUAURA",'Planificación 2026-1'!W:W,C65,'Planificación 2026-1'!H:H,"OB"))&gt;0,"P09"," ")</f>
        <v xml:space="preserve"> </v>
      </c>
      <c r="BQ65" s="108" t="str">
        <f>IF(SUM(COUNTIFS('Planificación 2026-1'!F:F,"HUAURA",'Planificación 2026-1'!W:W,C65,'Planificación 2026-1'!H:H,"MH"))&gt;0,"P31"," ")</f>
        <v xml:space="preserve"> </v>
      </c>
      <c r="BR65" s="108" t="str">
        <f>IF(SUM(COUNTIFS('Planificación 2026-1'!F:F,"HUAURA",'Planificación 2026-1'!W:W,C65,'Planificación 2026-1'!H:H,"IC"))&gt;0,"P32"," ")</f>
        <v xml:space="preserve"> </v>
      </c>
      <c r="BS65" s="108" t="str">
        <f>IF(SUM(COUNTIFS('Planificación 2026-1'!F:F,"HUAURA",'Planificación 2026-1'!W:W,C65,'Planificación 2026-1'!H:H,"AR"))&gt;0,"P34"," ")</f>
        <v xml:space="preserve"> </v>
      </c>
      <c r="BT65" s="108" t="str">
        <f>IF(SUM(COUNTIFS('Planificación 2026-1'!F:F,"HUAURA",'Planificación 2026-1'!W:W,C65,'Planificación 2026-1'!H:H,"T1"))&gt;0,"P35"," ")</f>
        <v xml:space="preserve"> </v>
      </c>
      <c r="BU65" s="108" t="str">
        <f>IF(SUM(COUNTIFS('Planificación 2026-1'!F:F,"HUAURA",'Planificación 2026-1'!W:W,C65,'Planificación 2026-1'!H:H,"T3"))&gt;0,"P36"," ")</f>
        <v xml:space="preserve"> </v>
      </c>
      <c r="BV65" s="108" t="str">
        <f>IF(SUM(COUNTIFS('Planificación 2026-1'!F:F,"HUAURA",'Planificación 2026-1'!W:W,C65,'Planificación 2026-1'!H:H,"T2"))&gt;0,"P37"," ")</f>
        <v xml:space="preserve"> </v>
      </c>
      <c r="BW65" s="108" t="str">
        <f>IF(SUM(COUNTIFS('Planificación 2026-1'!F:F,"HUAURA",'Planificación 2026-1'!W:W,C65,'Planificación 2026-1'!H:H,"AE"))&gt;0,"P38"," ")</f>
        <v xml:space="preserve"> </v>
      </c>
      <c r="BX65" s="108" t="str">
        <f>IF(SUM(COUNTIFS('Planificación 2026-1'!F:F,"HUAURA",'Planificación 2026-1'!W:W,C65,'Planificación 2026-1'!H:H,"T4"))&gt;0,"P55"," ")</f>
        <v xml:space="preserve"> </v>
      </c>
      <c r="BY65" s="109">
        <f>SUMIFS('Planificación 2026-1'!R:R,'Planificación 2026-1'!W:W,C65,'Planificación 2026-1'!H:H,"AF",'Planificación 2026-1'!I:I,"&gt;2")</f>
        <v>17</v>
      </c>
      <c r="BZ65" s="109">
        <f>SUMIFS('Planificación 2026-1'!R:R,'Planificación 2026-1'!W:W,C65,'Planificación 2026-1'!H:H,"EN",'Planificación 2026-1'!I:I,"&gt;2")</f>
        <v>0</v>
      </c>
      <c r="CA65" s="109">
        <f>SUMIFS('Planificación 2026-1'!R:R,'Planificación 2026-1'!W:W,C65,'Planificación 2026-1'!H:H,"IS",'Planificación 2026-1'!I:I,"&gt;2")</f>
        <v>0</v>
      </c>
      <c r="CB65" s="109">
        <f>SUMIFS('Planificación 2026-1'!R:R,'Planificación 2026-1'!W:W,C65,'Planificación 2026-1'!H:H,"PS",'Planificación 2026-1'!I:I,"&gt;2")</f>
        <v>0</v>
      </c>
      <c r="CC65" s="109">
        <f>SUMIFS('Planificación 2026-1'!R:R,'Planificación 2026-1'!W:W,C65,'Planificación 2026-1'!H:H,"IN",'Planificación 2026-1'!I:I,"&gt;2")</f>
        <v>0</v>
      </c>
      <c r="CD65" s="109">
        <f>SUMIFS('Planificación 2026-1'!R:R,'Planificación 2026-1'!W:W,C65,'Planificación 2026-1'!H:H,"CA",'Planificación 2026-1'!I:I,"&gt;2")</f>
        <v>0</v>
      </c>
      <c r="CE65" s="109">
        <f>SUMIFS('Planificación 2026-1'!R:R,'Planificación 2026-1'!W:W,C65,'Planificación 2026-1'!H:H,"DE",'Planificación 2026-1'!I:I,"&gt;2")</f>
        <v>0</v>
      </c>
      <c r="CF65" s="109">
        <f>SUMIFS('Planificación 2026-1'!R:R,'Planificación 2026-1'!W:W,C65,'Planificación 2026-1'!H:H,"OB",'Planificación 2026-1'!I:I,"&gt;2")</f>
        <v>0</v>
      </c>
      <c r="CG65" s="109">
        <f>SUMIFS('Planificación 2026-1'!R:R,'Planificación 2026-1'!W:W,C65,'Planificación 2026-1'!H:H,"MH",'Planificación 2026-1'!I:I,"&gt;2")</f>
        <v>0</v>
      </c>
      <c r="CH65" s="109">
        <f>SUMIFS('Planificación 2026-1'!R:R,'Planificación 2026-1'!W:W,C65,'Planificación 2026-1'!H:H,"IC",'Planificación 2026-1'!I:I,"&gt;2")</f>
        <v>0</v>
      </c>
      <c r="CI65" s="109">
        <f>SUMIFS('Planificación 2026-1'!R:R,'Planificación 2026-1'!W:W,C65,'Planificación 2026-1'!H:H,"AR",'Planificación 2026-1'!I:I,"&gt;2")</f>
        <v>0</v>
      </c>
      <c r="CJ65" s="109">
        <f>SUMIFS('Planificación 2026-1'!R:R,'Planificación 2026-1'!W:W,C65,'Planificación 2026-1'!H:H,"T1",'Planificación 2026-1'!I:I,"&gt;2")</f>
        <v>0</v>
      </c>
      <c r="CK65" s="109">
        <f>SUMIFS('Planificación 2026-1'!R:R,'Planificación 2026-1'!W:W,C65,'Planificación 2026-1'!H:H,"T3",'Planificación 2026-1'!I:I,"&gt;2")</f>
        <v>0</v>
      </c>
      <c r="CL65" s="109">
        <f>SUMIFS('Planificación 2026-1'!R:R,'Planificación 2026-1'!W:W,C65,'Planificación 2026-1'!H:H,"T2",'Planificación 2026-1'!I:I,"&gt;2")</f>
        <v>0</v>
      </c>
      <c r="CM65" s="109">
        <f>SUMIFS('Planificación 2026-1'!R:R,'Planificación 2026-1'!W:W,C65,'Planificación 2026-1'!H:H,"AE",'Planificación 2026-1'!I:I,"&gt;2")</f>
        <v>0</v>
      </c>
      <c r="CN65" s="109">
        <f>SUMIFS('Planificación 2026-1'!R:R,'Planificación 2026-1'!W:W,C65,'Planificación 2026-1'!H:H,"T4",'Planificación 2026-1'!I:I,"&gt;2")</f>
        <v>0</v>
      </c>
      <c r="CO65" s="109">
        <f>SUMIFS('Planificación 2026-1'!R:R,'Planificación 2026-1'!W:W,C65,'Planificación 2026-1'!H:H,"AF",'Planificación 2026-1'!I:I,"&lt;3")</f>
        <v>0</v>
      </c>
      <c r="CP65" s="109">
        <f>SUMIFS('Planificación 2026-1'!R:R,'Planificación 2026-1'!W:W,C65,'Planificación 2026-1'!H:H,"EN",'Planificación 2026-1'!I:I,"&lt;3")</f>
        <v>0</v>
      </c>
      <c r="CQ65" s="109">
        <f>SUMIFS('Planificación 2026-1'!R:R,'Planificación 2026-1'!W:W,C65,'Planificación 2026-1'!H:H,"IS",'Planificación 2026-1'!I:I,"&lt;3")</f>
        <v>0</v>
      </c>
      <c r="CR65" s="109">
        <f>SUMIFS('Planificación 2026-1'!R:R,'Planificación 2026-1'!W:W,C65,'Planificación 2026-1'!H:H,"PS",'Planificación 2026-1'!I:I,"&lt;3")</f>
        <v>0</v>
      </c>
      <c r="CS65" s="109">
        <f>SUMIFS('Planificación 2026-1'!R:R,'Planificación 2026-1'!W:W,C65,'Planificación 2026-1'!H:H,"IN",'Planificación 2026-1'!I:I,"&lt;3")</f>
        <v>0</v>
      </c>
      <c r="CT65" s="109">
        <f>SUMIFS('Planificación 2026-1'!R:R,'Planificación 2026-1'!W:W,C65,'Planificación 2026-1'!H:H,"CA",'Planificación 2026-1'!I:I,"&lt;3")</f>
        <v>0</v>
      </c>
      <c r="CU65" s="109">
        <f>SUMIFS('Planificación 2026-1'!R:R,'Planificación 2026-1'!W:W,C65,'Planificación 2026-1'!H:H,"DE",'Planificación 2026-1'!I:I,"&lt;3")</f>
        <v>0</v>
      </c>
      <c r="CV65" s="109">
        <f>SUMIFS('Planificación 2026-1'!R:R,'Planificación 2026-1'!W:W,C65,'Planificación 2026-1'!H:H,"OB",'Planificación 2026-1'!I:I,"&lt;3")</f>
        <v>0</v>
      </c>
      <c r="CW65" s="109">
        <f>SUMIFS('Planificación 2026-1'!R:R,'Planificación 2026-1'!W:W,C65,'Planificación 2026-1'!H:H,"MH",'Planificación 2026-1'!I:I,"&lt;3")</f>
        <v>0</v>
      </c>
      <c r="CX65" s="109">
        <f>SUMIFS('Planificación 2026-1'!R:R,'Planificación 2026-1'!W:W,C65,'Planificación 2026-1'!H:H,"IC",'Planificación 2026-1'!I:I,"&lt;3")</f>
        <v>0</v>
      </c>
      <c r="CY65" s="109">
        <f>SUMIFS('Planificación 2026-1'!R:R,'Planificación 2026-1'!W:W,C65,'Planificación 2026-1'!H:H,"AR",'Planificación 2026-1'!I:I,"&lt;3")</f>
        <v>0</v>
      </c>
      <c r="CZ65" s="109">
        <f>SUMIFS('Planificación 2026-1'!R:R,'Planificación 2026-1'!W:W,C65,'Planificación 2026-1'!H:H,"T1",'Planificación 2026-1'!I:I,"&lt;3")</f>
        <v>0</v>
      </c>
      <c r="DA65" s="109">
        <f>SUMIFS('Planificación 2026-1'!R:R,'Planificación 2026-1'!W:W,C65,'Planificación 2026-1'!H:H,"T3",'Planificación 2026-1'!I:I,"&lt;3")</f>
        <v>0</v>
      </c>
      <c r="DB65" s="109">
        <f>SUMIFS('Planificación 2026-1'!R:R,'Planificación 2026-1'!W:W,C65,'Planificación 2026-1'!H:H,"T2",'Planificación 2026-1'!I:I,"&lt;3")</f>
        <v>0</v>
      </c>
      <c r="DC65" s="109">
        <f>SUMIFS('Planificación 2026-1'!R:R,'Planificación 2026-1'!W:W,C65,'Planificación 2026-1'!H:H,"AE",'Planificación 2026-1'!I:I,"&lt;3")</f>
        <v>0</v>
      </c>
      <c r="DD65" s="109">
        <f>SUMIFS('Planificación 2026-1'!R:R,'Planificación 2026-1'!W:W,C65,'Planificación 2026-1'!H:H,"T4",'Planificación 2026-1'!I:I,"&lt;3")</f>
        <v>0</v>
      </c>
      <c r="DE65" s="108" t="str">
        <f t="shared" si="4"/>
        <v>P01</v>
      </c>
      <c r="DF65" s="41">
        <f>IF(C65="","",SUMIFS('Planificación 2026-1'!R:R,'Planificación 2026-1'!W:W,C65,'Planificación 2026-1'!F:F,"PRINCIPAL",'Planificación 2026-1'!X:X,"VIRTUAL"))</f>
        <v>12</v>
      </c>
      <c r="DG65" s="41">
        <f>IF(C65="","",SUMIFS('Planificación 2026-1'!R:R,'Planificación 2026-1'!W:W,C65,'Planificación 2026-1'!F:F,"PRINCIPAL",'Planificación 2026-1'!X:X,"PRESENCIAL"))</f>
        <v>0</v>
      </c>
      <c r="DH65" s="41">
        <f>IF(C65="","",SUMIFS('Planificación 2026-1'!R:R,'Planificación 2026-1'!W:W,C65,'Planificación 2026-1'!F:F,"PRINCIPAL",'Planificación 2026-1'!X:X,"HIBRIDO PRESENCIAL"))</f>
        <v>0</v>
      </c>
      <c r="DI65" s="108" t="str">
        <f t="shared" si="5"/>
        <v>P01</v>
      </c>
      <c r="DJ65" s="108">
        <f>IF(C65="","",SUMIFS('Planificación 2026-1'!R:R,'Planificación 2026-1'!W:W,C65,'Planificación 2026-1'!F:F,"FILIAL",'Planificación 2026-1'!X:X,"VIRTUAL"))</f>
        <v>5</v>
      </c>
      <c r="DK65" s="110">
        <f>IF(C65="","",SUMIFS('Planificación 2026-1'!R:R,'Planificación 2026-1'!W:W,C65,'Planificación 2026-1'!F:F,"FILIAL",'Planificación 2026-1'!X:X,"PRESENCIAL"))</f>
        <v>0</v>
      </c>
      <c r="DL65" s="61">
        <f>IF(C65="","",SUMIFS('Planificación 2026-1'!R:R,'Planificación 2026-1'!W:W,C65,'Planificación 2026-1'!F:F,"FILIAL",'Planificación 2026-1'!X:X,"HIBRIDO PRESENCIAL"))</f>
        <v>0</v>
      </c>
      <c r="DM65" s="111" t="str">
        <f t="shared" si="6"/>
        <v/>
      </c>
      <c r="DN65" s="108">
        <f>IF(C65="","",SUMIFS('Planificación 2026-1'!R:R,'Planificación 2026-1'!W:W,C65,'Planificación 2026-1'!F:F,"SUNAMPE",'Planificación 2026-1'!X:X,"VIRTUAL"))</f>
        <v>0</v>
      </c>
      <c r="DO65" s="61">
        <f>IF(C65="","",SUMIFS('Planificación 2026-1'!R:R,'Planificación 2026-1'!W:W,C65,'Planificación 2026-1'!F:F,"SUNAMPE",'Planificación 2026-1'!X:X,"PRESENCIAL"))</f>
        <v>0</v>
      </c>
      <c r="DP65" s="111" t="str">
        <f t="shared" si="7"/>
        <v/>
      </c>
      <c r="DQ65" s="108">
        <f>IF(C65="","",SUMIFS('Planificación 2026-1'!R:R,'Planificación 2026-1'!W:W,C65,'Planificación 2026-1'!F:F,"HUAURA",'Planificación 2026-1'!X:X,"VIRTUAL"))</f>
        <v>0</v>
      </c>
      <c r="DR65" s="61">
        <f>IF(C65="","",SUMIFS('Planificación 2026-1'!R:R,'Planificación 2026-1'!W:W,C65,'Planificación 2026-1'!F:F,"HUAURA",'Planificación 2026-1'!X:X,"PRESENCIAL"))</f>
        <v>0</v>
      </c>
      <c r="DS65" s="76">
        <f>SUMIFS('Planificación 2026-1'!R:R,'Planificación 2026-1'!W:W,C65,'Planificación 2026-1'!F:F,"PRINCIPAL",'Planificación 2026-1'!X:X,"VIRTUAL",'Planificación 2026-1'!I:I,"&gt;2")</f>
        <v>12</v>
      </c>
      <c r="DT65" s="76">
        <f>SUMIFS('Planificación 2026-1'!R:R,'Planificación 2026-1'!W:W,C65,'Planificación 2026-1'!F:F,"PRINCIPAL",'Planificación 2026-1'!X:X,"&lt;&gt;VIRTUAL",'Planificación 2026-1'!I:I,"&gt;2")</f>
        <v>0</v>
      </c>
      <c r="DU65" s="76">
        <f>SUMIFS('Planificación 2026-1'!R:R,'Planificación 2026-1'!W:W,C65,'Planificación 2026-1'!F:F,"SUNAMPE",'Planificación 2026-1'!X:X,"VIRTUAL",'Planificación 2026-1'!I:I,"&gt;2")</f>
        <v>0</v>
      </c>
      <c r="DV65" s="76">
        <f>SUMIFS('Planificación 2026-1'!R:R,'Planificación 2026-1'!W:W,C65,'Planificación 2026-1'!F:F,"SUNAMPE",'Planificación 2026-1'!X:X,"&lt;&gt;VIRTUAL",'Planificación 2026-1'!I:I,"&gt;2")</f>
        <v>0</v>
      </c>
      <c r="DW65" s="76">
        <f>SUMIFS('Planificación 2026-1'!R:R,'Planificación 2026-1'!W:W,C65,'Planificación 2026-1'!F:F,"FILIAL",'Planificación 2026-1'!X:X,"VIRTUAL",'Planificación 2026-1'!I:I,"&gt;2")</f>
        <v>5</v>
      </c>
      <c r="DX65" s="76">
        <f>SUMIFS('Planificación 2026-1'!R:R,'Planificación 2026-1'!W:W,C65,'Planificación 2026-1'!F:F,"FILIAL",'Planificación 2026-1'!X:X,"&lt;&gt;VIRTUAL",'Planificación 2026-1'!I:I,"&gt;2")</f>
        <v>0</v>
      </c>
      <c r="DY65" s="76">
        <f>SUMIFS('Planificación 2026-1'!R:R,'Planificación 2026-1'!W:W,C65,'Planificación 2026-1'!F:F,"PORUMA",'Planificación 2026-1'!X:X,"VIRTUAL",'Planificación 2026-1'!I:I,"&gt;2")</f>
        <v>0</v>
      </c>
      <c r="DZ65" s="76">
        <f>SUMIFS('Planificación 2026-1'!R:R,'Planificación 2026-1'!W:W,C65,'Planificación 2026-1'!F:F,"PORUMA",'Planificación 2026-1'!X:X,"&lt;&gt;VIRTUAL",'Planificación 2026-1'!I:I,"&gt;2")</f>
        <v>0</v>
      </c>
      <c r="EA65" s="76">
        <f>SUMIFS('Planificación 2026-1'!R:R,'Planificación 2026-1'!W:W,C65,'Planificación 2026-1'!F:F,"HUAURA",'Planificación 2026-1'!X:X,"VIRTUAL",'Planificación 2026-1'!I:I,"&gt;2")</f>
        <v>0</v>
      </c>
      <c r="EB65" s="76">
        <f>SUMIFS('Planificación 2026-1'!R:R,'Planificación 2026-1'!W:W,C65,'Planificación 2026-1'!F:F,"HUAURA",'Planificación 2026-1'!X:X,"&lt;&gt;VIRTUAL",'Planificación 2026-1'!I:I,"&gt;2")</f>
        <v>0</v>
      </c>
      <c r="EC65" s="76">
        <f>SUMIFS('Planificación 2026-1'!R:R,'Planificación 2026-1'!W:W,C65,'Planificación 2026-1'!F:F,"PRINCIPAL",'Planificación 2026-1'!X:X,"VIRTUAL",'Planificación 2026-1'!I:I,"&lt;3")</f>
        <v>0</v>
      </c>
      <c r="ED65" s="76">
        <f>SUMIFS('Planificación 2026-1'!R:R,'Planificación 2026-1'!W:W,C65,'Planificación 2026-1'!F:F,"PRINCIPAL",'Planificación 2026-1'!X:X,"&lt;&gt;VIRTUAL",'Planificación 2026-1'!I:I,"&lt;3")</f>
        <v>0</v>
      </c>
      <c r="EE65" s="76">
        <f>SUMIFS('Planificación 2026-1'!R:R,'Planificación 2026-1'!W:W,C65,'Planificación 2026-1'!F:F,"SUNAMPE",'Planificación 2026-1'!X:X,"VIRTUAL",'Planificación 2026-1'!I:I,"&lt;3")</f>
        <v>0</v>
      </c>
      <c r="EF65" s="76">
        <f>SUMIFS('Planificación 2026-1'!R:R,'Planificación 2026-1'!W:W,C65,'Planificación 2026-1'!F:F,"SUNAMPE",'Planificación 2026-1'!X:X,"&lt;&gt;VIRTUAL",'Planificación 2026-1'!I:I,"&lt;3")</f>
        <v>0</v>
      </c>
      <c r="EG65" s="76">
        <f>SUMIFS('Planificación 2026-1'!R:R,'Planificación 2026-1'!W:W,C65,'Planificación 2026-1'!F:F,"FILIAL",'Planificación 2026-1'!X:X,"VIRTUAL",'Planificación 2026-1'!I:I,"&lt;3")</f>
        <v>0</v>
      </c>
      <c r="EH65" s="76">
        <f>SUMIFS('Planificación 2026-1'!R:R,'Planificación 2026-1'!W:W,C65,'Planificación 2026-1'!F:F,"FILIAL",'Planificación 2026-1'!X:X,"&lt;&gt;VIRTUAL",'Planificación 2026-1'!I:I,"&lt;3")</f>
        <v>0</v>
      </c>
      <c r="EI65" s="76">
        <f>SUMIFS('Planificación 2026-1'!R:R,'Planificación 2026-1'!W:W,C65,'Planificación 2026-1'!F:F,"PORUMA",'Planificación 2026-1'!X:X,"VIRTUAL",'Planificación 2026-1'!I:I,"&lt;3")</f>
        <v>0</v>
      </c>
      <c r="EJ65" s="76">
        <f>SUMIFS('Planificación 2026-1'!R:R,'Planificación 2026-1'!W:W,C65,'Planificación 2026-1'!F:F,"PORUMA",'Planificación 2026-1'!X:X,"&lt;&gt;VIRTUAL",'Planificación 2026-1'!I:I,"&lt;3")</f>
        <v>0</v>
      </c>
      <c r="EK65" s="76">
        <f>SUMIFS('Planificación 2026-1'!R:R,'Planificación 2026-1'!W:W,C65,'Planificación 2026-1'!F:F,"HUAURA",'Planificación 2026-1'!X:X,"VIRTUAL",'Planificación 2026-1'!I:I,"&lt;3")</f>
        <v>0</v>
      </c>
      <c r="EL65" s="76">
        <f>SUMIFS('Planificación 2026-1'!R:R,'Planificación 2026-1'!W:W,C65,'Planificación 2026-1'!F:F,"HUAURA",'Planificación 2026-1'!X:X,"&lt;&gt;VIRTUAL",'Planificación 2026-1'!I:I,"&lt;3")</f>
        <v>0</v>
      </c>
      <c r="EM65" s="76"/>
      <c r="EN65" s="76">
        <f t="shared" si="0"/>
        <v>17</v>
      </c>
      <c r="EO65" s="76">
        <f t="shared" si="1"/>
        <v>0</v>
      </c>
      <c r="EP65" s="76" t="b">
        <f t="shared" si="2"/>
        <v>1</v>
      </c>
      <c r="EQ65" s="76" t="str">
        <f t="shared" si="3"/>
        <v/>
      </c>
      <c r="ER65" s="76" t="str">
        <f t="shared" si="8"/>
        <v>VIRTUAL</v>
      </c>
    </row>
    <row r="66" spans="1:148" hidden="1">
      <c r="A66" s="83"/>
      <c r="B66" s="119">
        <v>63</v>
      </c>
      <c r="C66" s="115" t="s">
        <v>235</v>
      </c>
      <c r="D66" s="112">
        <f>SUMIF('Planificación 2026-1'!W:W,C66,'Planificación 2026-1'!R:R)</f>
        <v>0</v>
      </c>
      <c r="E66" s="114" t="s">
        <v>170</v>
      </c>
      <c r="F66" s="115" t="s">
        <v>171</v>
      </c>
      <c r="G66" s="115" t="s">
        <v>153</v>
      </c>
      <c r="H66" s="115" t="s">
        <v>124</v>
      </c>
      <c r="I66" s="107" t="str">
        <f>IF(SUM(COUNTIFS('Planificación 2026-1'!F:F,"PRINCIPAL",'Planificación 2026-1'!W:W,C66,'Planificación 2026-1'!H:H,"AF"))&gt;0,"P01"," ")</f>
        <v xml:space="preserve"> </v>
      </c>
      <c r="J66" s="108" t="str">
        <f>IF(SUM(COUNTIFS('Planificación 2026-1'!F:F,"PRINCIPAL",'Planificación 2026-1'!W:W,C66,'Planificación 2026-1'!H:H,"EN"))&gt;0,"P02"," ")</f>
        <v xml:space="preserve"> </v>
      </c>
      <c r="K66" s="108" t="str">
        <f>IF(SUM(COUNTIFS('Planificación 2026-1'!F:F,"PRINCIPAL",'Planificación 2026-1'!W:W,C66,'Planificación 2026-1'!H:H,"IS"))&gt;0,"P03"," ")</f>
        <v xml:space="preserve"> </v>
      </c>
      <c r="L66" s="108" t="str">
        <f>IF(SUM(COUNTIFS('Planificación 2026-1'!F:F,"PRINCIPAL",'Planificación 2026-1'!W:W,C66,'Planificación 2026-1'!H:H,"PS"))&gt;0,"P04"," ")</f>
        <v xml:space="preserve"> </v>
      </c>
      <c r="M66" s="108"/>
      <c r="N66" s="108" t="str">
        <f>IF(SUM(COUNTIFS('Planificación 2026-1'!F:F,"PRINCIPAL",'Planificación 2026-1'!W:W,C66,'Planificación 2026-1'!H:H,"IN"))&gt;0,"P06"," ")</f>
        <v xml:space="preserve"> </v>
      </c>
      <c r="O66" s="108" t="str">
        <f>IF(SUM(COUNTIFS('Planificación 2026-1'!F:F,"PRINCIPAL",'Planificación 2026-1'!W:W,C66,'Planificación 2026-1'!H:H,"CA"))&gt;0,"P07"," ")</f>
        <v xml:space="preserve"> </v>
      </c>
      <c r="P66" s="108" t="str">
        <f>IF(SUM(COUNTIFS('Planificación 2026-1'!F:F,"PRINCIPAL",'Planificación 2026-1'!W:W,C66,'Planificación 2026-1'!H:H,"DE"))&gt;0,"P08"," ")</f>
        <v xml:space="preserve"> </v>
      </c>
      <c r="Q66" s="108" t="str">
        <f>IF(SUM(COUNTIFS('Planificación 2026-1'!F:F,"PRINCIPAL",'Planificación 2026-1'!W:W,C66,'Planificación 2026-1'!H:H,"OB"))&gt;0,"P09"," ")</f>
        <v xml:space="preserve"> </v>
      </c>
      <c r="R66" s="108" t="str">
        <f>IF(SUM(COUNTIFS('Planificación 2026-1'!F:F,"PRINCIPAL",'Planificación 2026-1'!W:W,C66,'Planificación 2026-1'!H:H,"MH"))&gt;0,"P31"," ")</f>
        <v xml:space="preserve"> </v>
      </c>
      <c r="S66" s="108" t="str">
        <f>IF(SUM(COUNTIFS('Planificación 2026-1'!F:F,"PRINCIPAL",'Planificación 2026-1'!W:W,C66,'Planificación 2026-1'!H:H,"IC"))&gt;0,"P32"," ")</f>
        <v xml:space="preserve"> </v>
      </c>
      <c r="T66" s="108" t="str">
        <f>IF(SUM(COUNTIFS('Planificación 2026-1'!F:F,"PRINCIPAL",'Planificación 2026-1'!W:W,C66,'Planificación 2026-1'!H:H,"AR"))&gt;0,"P34"," ")</f>
        <v xml:space="preserve"> </v>
      </c>
      <c r="U66" s="108" t="str">
        <f>IF(SUM(COUNTIFS('Planificación 2026-1'!F:F,"PRINCIPAL",'Planificación 2026-1'!W:W,C66,'Planificación 2026-1'!H:H,"T1"))&gt;0,"P35"," ")</f>
        <v xml:space="preserve"> </v>
      </c>
      <c r="V66" s="108" t="str">
        <f>IF(SUM(COUNTIFS('Planificación 2026-1'!F:F,"PRINCIPAL",'Planificación 2026-1'!W:W,C66,'Planificación 2026-1'!H:H,"T3"))&gt;0,"P36"," ")</f>
        <v xml:space="preserve"> </v>
      </c>
      <c r="W66" s="108" t="str">
        <f>IF(SUM(COUNTIFS('Planificación 2026-1'!F:F,"PRINCIPAL",'Planificación 2026-1'!W:W,C66,'Planificación 2026-1'!H:H,"T2"))&gt;0,"P37"," ")</f>
        <v xml:space="preserve"> </v>
      </c>
      <c r="X66" s="108" t="str">
        <f>IF(SUM(COUNTIFS('Planificación 2026-1'!F:F,"PRINCIPAL",'Planificación 2026-1'!W:W,C66,'Planificación 2026-1'!H:H,"AE"))&gt;0,"P38"," ")</f>
        <v xml:space="preserve"> </v>
      </c>
      <c r="Y66" s="108" t="str">
        <f>IF(SUM(COUNTIFS('Planificación 2026-1'!F:F,"PRINCIPAL",'Planificación 2026-1'!W:W,C66,'Planificación 2026-1'!H:H,"T4"))&gt;0,"P55"," ")</f>
        <v xml:space="preserve"> </v>
      </c>
      <c r="Z66" s="108" t="str">
        <f>IF(SUM(COUNTIFS('Planificación 2026-1'!F:F,"FILIAL",'Planificación 2026-1'!W:W,C66,'Planificación 2026-1'!H:H,"AF"))&gt;0," P01"," ")</f>
        <v xml:space="preserve"> </v>
      </c>
      <c r="AA66" s="108" t="str">
        <f>IF(SUM(COUNTIFS('Planificación 2026-1'!F:F,"FILIAL",'Planificación 2026-1'!W:W,C66,'Planificación 2026-1'!H:H,"EN"))&gt;0,"P02"," ")</f>
        <v xml:space="preserve"> </v>
      </c>
      <c r="AB66" s="108" t="str">
        <f>IF(SUM(COUNTIFS('Planificación 2026-1'!F:F,"FILIAL",'Planificación 2026-1'!W:W,C66,'Planificación 2026-1'!H:H,"IS"))&gt;0,"P03"," ")</f>
        <v xml:space="preserve"> </v>
      </c>
      <c r="AC66" s="108" t="str">
        <f>IF(SUM(COUNTIFS('Planificación 2026-1'!F:F,"FILIAL",'Planificación 2026-1'!W:W,C66,'Planificación 2026-1'!H:H,"PS"))&gt;0,"P04"," ")</f>
        <v xml:space="preserve"> </v>
      </c>
      <c r="AD66" s="108"/>
      <c r="AE66" s="108" t="str">
        <f>IF(SUM(COUNTIFS('Planificación 2026-1'!F:F,"FILIAL",'Planificación 2026-1'!W:W,C66,'Planificación 2026-1'!H:H,"IN"))&gt;0,"P06"," ")</f>
        <v xml:space="preserve"> </v>
      </c>
      <c r="AF66" s="108" t="str">
        <f>IF(SUM(COUNTIFS('Planificación 2026-1'!F:F,"FILIAL",'Planificación 2026-1'!W:W,C66,'Planificación 2026-1'!H:H,"CA"))&gt;0,"P07"," ")</f>
        <v xml:space="preserve"> </v>
      </c>
      <c r="AG66" s="108" t="str">
        <f>IF(SUM(COUNTIFS('Planificación 2026-1'!F:F,"FILIAL",'Planificación 2026-1'!W:W,C66,'Planificación 2026-1'!H:H,"DE"))&gt;0,"P08"," ")</f>
        <v xml:space="preserve"> </v>
      </c>
      <c r="AH66" s="108" t="str">
        <f>IF(SUM(COUNTIFS('Planificación 2026-1'!F:F,"FILIAL",'Planificación 2026-1'!W:W,C66,'Planificación 2026-1'!H:H,"OB"))&gt;0,"P09"," ")</f>
        <v xml:space="preserve"> </v>
      </c>
      <c r="AI66" s="108" t="str">
        <f>IF(SUM(COUNTIFS('Planificación 2026-1'!F:F,"FILIAL",'Planificación 2026-1'!W:W,C66,'Planificación 2026-1'!H:H,"MH"))&gt;0,"P31"," ")</f>
        <v xml:space="preserve"> </v>
      </c>
      <c r="AJ66" s="108" t="str">
        <f>IF(SUM(COUNTIFS('Planificación 2026-1'!F:F,"FILIAL",'Planificación 2026-1'!W:W,C66,'Planificación 2026-1'!H:H,"IC"))&gt;0,"P32"," ")</f>
        <v xml:space="preserve"> </v>
      </c>
      <c r="AK66" s="108" t="str">
        <f>IF(SUM(COUNTIFS('Planificación 2026-1'!F:F,"FILIAL",'Planificación 2026-1'!W:W,C66,'Planificación 2026-1'!H:H,"AR"))&gt;0,"P34"," ")</f>
        <v xml:space="preserve"> </v>
      </c>
      <c r="AL66" s="108" t="str">
        <f>IF(SUM(COUNTIFS('Planificación 2026-1'!F:F,"FILIAL",'Planificación 2026-1'!W:W,C66,'Planificación 2026-1'!H:H,"T1"))&gt;0,"P35"," ")</f>
        <v xml:space="preserve"> </v>
      </c>
      <c r="AM66" s="108" t="str">
        <f>IF(SUM(COUNTIFS('Planificación 2026-1'!F:F,"FILIAL",'Planificación 2026-1'!W:W,C66,'Planificación 2026-1'!H:H,"T3"))&gt;0,"P36"," ")</f>
        <v xml:space="preserve"> </v>
      </c>
      <c r="AN66" s="108" t="str">
        <f>IF(SUM(COUNTIFS('Planificación 2026-1'!F:F,"FILIAL",'Planificación 2026-1'!W:W,C66,'Planificación 2026-1'!H:H,"T2"))&gt;0,"P37"," ")</f>
        <v xml:space="preserve"> </v>
      </c>
      <c r="AO66" s="108" t="str">
        <f>IF(SUM(COUNTIFS('Planificación 2026-1'!F:F,"FILIAL",'Planificación 2026-1'!W:W,C66,'Planificación 2026-1'!H:H,"AE"))&gt;0,"P38"," ")</f>
        <v xml:space="preserve"> </v>
      </c>
      <c r="AP66" s="108" t="str">
        <f>IF(SUM(COUNTIFS('Planificación 2026-1'!F:F,"FILIAL",'Planificación 2026-1'!W:W,C66,'Planificación 2026-1'!H:H,"T4"))&gt;0,"P55"," ")</f>
        <v xml:space="preserve"> </v>
      </c>
      <c r="AQ66" s="108" t="str">
        <f>IF(SUM(COUNTIFS('Planificación 2026-1'!F:F,"SUNAMPE",'Planificación 2026-1'!W:W,C66,'Planificación 2026-1'!H:H,"AF"))&gt;0," P01"," ")</f>
        <v xml:space="preserve"> </v>
      </c>
      <c r="AR66" s="108" t="str">
        <f>IF(SUM(COUNTIFS('Planificación 2026-1'!F:F,"SUNAMPE",'Planificación 2026-1'!W:W,C66,'Planificación 2026-1'!H:H,"EN"))&gt;0,"P02"," ")</f>
        <v xml:space="preserve"> </v>
      </c>
      <c r="AS66" s="108" t="str">
        <f>IF(SUM(COUNTIFS('Planificación 2026-1'!F:F,"SUNAMPE",'Planificación 2026-1'!W:W,C66,'Planificación 2026-1'!H:H,"IS"))&gt;0,"P03"," ")</f>
        <v xml:space="preserve"> </v>
      </c>
      <c r="AT66" s="108" t="str">
        <f>IF(SUM(COUNTIFS('Planificación 2026-1'!F:F,"SUNAMPE",'Planificación 2026-1'!W:W,C66,'Planificación 2026-1'!H:H,"PS"))&gt;0,"P04"," ")</f>
        <v xml:space="preserve"> </v>
      </c>
      <c r="AU66" s="108"/>
      <c r="AV66" s="108" t="str">
        <f>IF(SUM(COUNTIFS('Planificación 2026-1'!F:F,"SUNAMPE",'Planificación 2026-1'!W:W,C66,'Planificación 2026-1'!H:H,"IN"))&gt;0,"P06"," ")</f>
        <v xml:space="preserve"> </v>
      </c>
      <c r="AW66" s="108" t="str">
        <f>IF(SUM(COUNTIFS('Planificación 2026-1'!F:F,"SUNAMPE",'Planificación 2026-1'!W:W,C66,'Planificación 2026-1'!H:H,"CA"))&gt;0,"P07"," ")</f>
        <v xml:space="preserve"> </v>
      </c>
      <c r="AX66" s="108" t="str">
        <f>IF(SUM(COUNTIFS('Planificación 2026-1'!F:F,"SUNAMPE",'Planificación 2026-1'!W:W,C66,'Planificación 2026-1'!H:H,"DE"))&gt;0,"P08"," ")</f>
        <v xml:space="preserve"> </v>
      </c>
      <c r="AY66" s="108" t="str">
        <f>IF(SUM(COUNTIFS('Planificación 2026-1'!F:F,"SUNAMPE",'Planificación 2026-1'!W:W,C66,'Planificación 2026-1'!H:H,"OB"))&gt;0,"P09"," ")</f>
        <v xml:space="preserve"> </v>
      </c>
      <c r="AZ66" s="108" t="str">
        <f>IF(SUM(COUNTIFS('Planificación 2026-1'!F:F,"SUNAMPE",'Planificación 2026-1'!W:W,C66,'Planificación 2026-1'!H:H,"MH"))&gt;0,"P31"," ")</f>
        <v xml:space="preserve"> </v>
      </c>
      <c r="BA66" s="108" t="str">
        <f>IF(SUM(COUNTIFS('Planificación 2026-1'!F:F,"SUNAMPE",'Planificación 2026-1'!W:W,C66,'Planificación 2026-1'!H:H,"IC"))&gt;0,"P32"," ")</f>
        <v xml:space="preserve"> </v>
      </c>
      <c r="BB66" s="108" t="str">
        <f>IF(SUM(COUNTIFS('Planificación 2026-1'!F:F,"SUNAMPE",'Planificación 2026-1'!W:W,C66,'Planificación 2026-1'!H:H,"AR"))&gt;0,"P34"," ")</f>
        <v xml:space="preserve"> </v>
      </c>
      <c r="BC66" s="108" t="str">
        <f>IF(SUM(COUNTIFS('Planificación 2026-1'!F:F,"SUNAMPE",'Planificación 2026-1'!W:W,C66,'Planificación 2026-1'!H:H,"T1"))&gt;0,"P35"," ")</f>
        <v xml:space="preserve"> </v>
      </c>
      <c r="BD66" s="108" t="str">
        <f>IF(SUM(COUNTIFS('Planificación 2026-1'!F:F,"SUNAMPE",'Planificación 2026-1'!W:W,C66,'Planificación 2026-1'!H:H,"T3"))&gt;0,"P36"," ")</f>
        <v xml:space="preserve"> </v>
      </c>
      <c r="BE66" s="108" t="str">
        <f>IF(SUM(COUNTIFS('Planificación 2026-1'!F:F,"SUNAMPE",'Planificación 2026-1'!W:W,C66,'Planificación 2026-1'!H:H,"T2"))&gt;0,"P37"," ")</f>
        <v xml:space="preserve"> </v>
      </c>
      <c r="BF66" s="108" t="str">
        <f>IF(SUM(COUNTIFS('Planificación 2026-1'!F:F,"SUNAMPE",'Planificación 2026-1'!W:W,C66,'Planificación 2026-1'!H:H,"AE"))&gt;0,"P38"," ")</f>
        <v xml:space="preserve"> </v>
      </c>
      <c r="BG66" s="108" t="str">
        <f>IF(SUM(COUNTIFS('Planificación 2026-1'!F:F,"SUNAMPE",'Planificación 2026-1'!W:W,C66,'Planificación 2026-1'!H:H,"T4"))&gt;0,"P55"," ")</f>
        <v xml:space="preserve"> </v>
      </c>
      <c r="BH66" s="108" t="str">
        <f>IF(SUM(COUNTIFS('Planificación 2026-1'!F:F,"HUAURA",'Planificación 2026-1'!W:W,C66,'Planificación 2026-1'!H:H,"AF"))&gt;0," P01"," ")</f>
        <v xml:space="preserve"> </v>
      </c>
      <c r="BI66" s="108" t="str">
        <f>IF(SUM(COUNTIFS('Planificación 2026-1'!F:F,"HUAURA",'Planificación 2026-1'!W:W,C66,'Planificación 2026-1'!H:H,"EN"))&gt;0,"P02"," ")</f>
        <v xml:space="preserve"> </v>
      </c>
      <c r="BJ66" s="108" t="str">
        <f>IF(SUM(COUNTIFS('Planificación 2026-1'!F:F,"HUAURA",'Planificación 2026-1'!W:W,C66,'Planificación 2026-1'!H:H,"IS"))&gt;0,"P03"," ")</f>
        <v xml:space="preserve"> </v>
      </c>
      <c r="BK66" s="108" t="str">
        <f>IF(SUM(COUNTIFS('Planificación 2026-1'!F:F,"HUAURA",'Planificación 2026-1'!W:W,C66,'Planificación 2026-1'!H:H,"PS"))&gt;0,"P04"," ")</f>
        <v xml:space="preserve"> </v>
      </c>
      <c r="BL66" s="108"/>
      <c r="BM66" s="108" t="str">
        <f>IF(SUM(COUNTIFS('Planificación 2026-1'!F:F,"HUAURA",'Planificación 2026-1'!W:W,C66,'Planificación 2026-1'!H:H,"IN"))&gt;0,"P06"," ")</f>
        <v xml:space="preserve"> </v>
      </c>
      <c r="BN66" s="108" t="str">
        <f>IF(SUM(COUNTIFS('Planificación 2026-1'!F:F,"HUAURA",'Planificación 2026-1'!W:W,C66,'Planificación 2026-1'!H:H,"CA"))&gt;0,"P07"," ")</f>
        <v xml:space="preserve"> </v>
      </c>
      <c r="BO66" s="108" t="str">
        <f>IF(SUM(COUNTIFS('Planificación 2026-1'!F:F,"HUAURA",'Planificación 2026-1'!W:W,C66,'Planificación 2026-1'!H:H,"DE"))&gt;0,"P08"," ")</f>
        <v xml:space="preserve"> </v>
      </c>
      <c r="BP66" s="108" t="str">
        <f>IF(SUM(COUNTIFS('Planificación 2026-1'!F:F,"HUAURA",'Planificación 2026-1'!W:W,C66,'Planificación 2026-1'!H:H,"OB"))&gt;0,"P09"," ")</f>
        <v xml:space="preserve"> </v>
      </c>
      <c r="BQ66" s="108" t="str">
        <f>IF(SUM(COUNTIFS('Planificación 2026-1'!F:F,"HUAURA",'Planificación 2026-1'!W:W,C66,'Planificación 2026-1'!H:H,"MH"))&gt;0,"P31"," ")</f>
        <v xml:space="preserve"> </v>
      </c>
      <c r="BR66" s="108" t="str">
        <f>IF(SUM(COUNTIFS('Planificación 2026-1'!F:F,"HUAURA",'Planificación 2026-1'!W:W,C66,'Planificación 2026-1'!H:H,"IC"))&gt;0,"P32"," ")</f>
        <v xml:space="preserve"> </v>
      </c>
      <c r="BS66" s="108" t="str">
        <f>IF(SUM(COUNTIFS('Planificación 2026-1'!F:F,"HUAURA",'Planificación 2026-1'!W:W,C66,'Planificación 2026-1'!H:H,"AR"))&gt;0,"P34"," ")</f>
        <v xml:space="preserve"> </v>
      </c>
      <c r="BT66" s="108" t="str">
        <f>IF(SUM(COUNTIFS('Planificación 2026-1'!F:F,"HUAURA",'Planificación 2026-1'!W:W,C66,'Planificación 2026-1'!H:H,"T1"))&gt;0,"P35"," ")</f>
        <v xml:space="preserve"> </v>
      </c>
      <c r="BU66" s="108" t="str">
        <f>IF(SUM(COUNTIFS('Planificación 2026-1'!F:F,"HUAURA",'Planificación 2026-1'!W:W,C66,'Planificación 2026-1'!H:H,"T3"))&gt;0,"P36"," ")</f>
        <v xml:space="preserve"> </v>
      </c>
      <c r="BV66" s="108" t="str">
        <f>IF(SUM(COUNTIFS('Planificación 2026-1'!F:F,"HUAURA",'Planificación 2026-1'!W:W,C66,'Planificación 2026-1'!H:H,"T2"))&gt;0,"P37"," ")</f>
        <v xml:space="preserve"> </v>
      </c>
      <c r="BW66" s="108" t="str">
        <f>IF(SUM(COUNTIFS('Planificación 2026-1'!F:F,"HUAURA",'Planificación 2026-1'!W:W,C66,'Planificación 2026-1'!H:H,"AE"))&gt;0,"P38"," ")</f>
        <v xml:space="preserve"> </v>
      </c>
      <c r="BX66" s="108" t="str">
        <f>IF(SUM(COUNTIFS('Planificación 2026-1'!F:F,"HUAURA",'Planificación 2026-1'!W:W,C66,'Planificación 2026-1'!H:H,"T4"))&gt;0,"P55"," ")</f>
        <v xml:space="preserve"> </v>
      </c>
      <c r="BY66" s="109">
        <f>SUMIFS('Planificación 2026-1'!R:R,'Planificación 2026-1'!W:W,C66,'Planificación 2026-1'!H:H,"AF",'Planificación 2026-1'!I:I,"&gt;2")</f>
        <v>0</v>
      </c>
      <c r="BZ66" s="109">
        <f>SUMIFS('Planificación 2026-1'!R:R,'Planificación 2026-1'!W:W,C66,'Planificación 2026-1'!H:H,"EN",'Planificación 2026-1'!I:I,"&gt;2")</f>
        <v>0</v>
      </c>
      <c r="CA66" s="109">
        <f>SUMIFS('Planificación 2026-1'!R:R,'Planificación 2026-1'!W:W,C66,'Planificación 2026-1'!H:H,"IS",'Planificación 2026-1'!I:I,"&gt;2")</f>
        <v>0</v>
      </c>
      <c r="CB66" s="109">
        <f>SUMIFS('Planificación 2026-1'!R:R,'Planificación 2026-1'!W:W,C66,'Planificación 2026-1'!H:H,"PS",'Planificación 2026-1'!I:I,"&gt;2")</f>
        <v>0</v>
      </c>
      <c r="CC66" s="109">
        <f>SUMIFS('Planificación 2026-1'!R:R,'Planificación 2026-1'!W:W,C66,'Planificación 2026-1'!H:H,"IN",'Planificación 2026-1'!I:I,"&gt;2")</f>
        <v>0</v>
      </c>
      <c r="CD66" s="109">
        <f>SUMIFS('Planificación 2026-1'!R:R,'Planificación 2026-1'!W:W,C66,'Planificación 2026-1'!H:H,"CA",'Planificación 2026-1'!I:I,"&gt;2")</f>
        <v>0</v>
      </c>
      <c r="CE66" s="109">
        <f>SUMIFS('Planificación 2026-1'!R:R,'Planificación 2026-1'!W:W,C66,'Planificación 2026-1'!H:H,"DE",'Planificación 2026-1'!I:I,"&gt;2")</f>
        <v>0</v>
      </c>
      <c r="CF66" s="109">
        <f>SUMIFS('Planificación 2026-1'!R:R,'Planificación 2026-1'!W:W,C66,'Planificación 2026-1'!H:H,"OB",'Planificación 2026-1'!I:I,"&gt;2")</f>
        <v>0</v>
      </c>
      <c r="CG66" s="109">
        <f>SUMIFS('Planificación 2026-1'!R:R,'Planificación 2026-1'!W:W,C66,'Planificación 2026-1'!H:H,"MH",'Planificación 2026-1'!I:I,"&gt;2")</f>
        <v>0</v>
      </c>
      <c r="CH66" s="109">
        <f>SUMIFS('Planificación 2026-1'!R:R,'Planificación 2026-1'!W:W,C66,'Planificación 2026-1'!H:H,"IC",'Planificación 2026-1'!I:I,"&gt;2")</f>
        <v>0</v>
      </c>
      <c r="CI66" s="109">
        <f>SUMIFS('Planificación 2026-1'!R:R,'Planificación 2026-1'!W:W,C66,'Planificación 2026-1'!H:H,"AR",'Planificación 2026-1'!I:I,"&gt;2")</f>
        <v>0</v>
      </c>
      <c r="CJ66" s="109">
        <f>SUMIFS('Planificación 2026-1'!R:R,'Planificación 2026-1'!W:W,C66,'Planificación 2026-1'!H:H,"T1",'Planificación 2026-1'!I:I,"&gt;2")</f>
        <v>0</v>
      </c>
      <c r="CK66" s="109">
        <f>SUMIFS('Planificación 2026-1'!R:R,'Planificación 2026-1'!W:W,C66,'Planificación 2026-1'!H:H,"T3",'Planificación 2026-1'!I:I,"&gt;2")</f>
        <v>0</v>
      </c>
      <c r="CL66" s="109">
        <f>SUMIFS('Planificación 2026-1'!R:R,'Planificación 2026-1'!W:W,C66,'Planificación 2026-1'!H:H,"T2",'Planificación 2026-1'!I:I,"&gt;2")</f>
        <v>0</v>
      </c>
      <c r="CM66" s="109">
        <f>SUMIFS('Planificación 2026-1'!R:R,'Planificación 2026-1'!W:W,C66,'Planificación 2026-1'!H:H,"AE",'Planificación 2026-1'!I:I,"&gt;2")</f>
        <v>0</v>
      </c>
      <c r="CN66" s="109">
        <f>SUMIFS('Planificación 2026-1'!R:R,'Planificación 2026-1'!W:W,C66,'Planificación 2026-1'!H:H,"T4",'Planificación 2026-1'!I:I,"&gt;2")</f>
        <v>0</v>
      </c>
      <c r="CO66" s="109">
        <f>SUMIFS('Planificación 2026-1'!R:R,'Planificación 2026-1'!W:W,C66,'Planificación 2026-1'!H:H,"AF",'Planificación 2026-1'!I:I,"&lt;3")</f>
        <v>0</v>
      </c>
      <c r="CP66" s="109">
        <f>SUMIFS('Planificación 2026-1'!R:R,'Planificación 2026-1'!W:W,C66,'Planificación 2026-1'!H:H,"EN",'Planificación 2026-1'!I:I,"&lt;3")</f>
        <v>0</v>
      </c>
      <c r="CQ66" s="109">
        <f>SUMIFS('Planificación 2026-1'!R:R,'Planificación 2026-1'!W:W,C66,'Planificación 2026-1'!H:H,"IS",'Planificación 2026-1'!I:I,"&lt;3")</f>
        <v>0</v>
      </c>
      <c r="CR66" s="109">
        <f>SUMIFS('Planificación 2026-1'!R:R,'Planificación 2026-1'!W:W,C66,'Planificación 2026-1'!H:H,"PS",'Planificación 2026-1'!I:I,"&lt;3")</f>
        <v>0</v>
      </c>
      <c r="CS66" s="109">
        <f>SUMIFS('Planificación 2026-1'!R:R,'Planificación 2026-1'!W:W,C66,'Planificación 2026-1'!H:H,"IN",'Planificación 2026-1'!I:I,"&lt;3")</f>
        <v>0</v>
      </c>
      <c r="CT66" s="109">
        <f>SUMIFS('Planificación 2026-1'!R:R,'Planificación 2026-1'!W:W,C66,'Planificación 2026-1'!H:H,"CA",'Planificación 2026-1'!I:I,"&lt;3")</f>
        <v>0</v>
      </c>
      <c r="CU66" s="109">
        <f>SUMIFS('Planificación 2026-1'!R:R,'Planificación 2026-1'!W:W,C66,'Planificación 2026-1'!H:H,"DE",'Planificación 2026-1'!I:I,"&lt;3")</f>
        <v>0</v>
      </c>
      <c r="CV66" s="109">
        <f>SUMIFS('Planificación 2026-1'!R:R,'Planificación 2026-1'!W:W,C66,'Planificación 2026-1'!H:H,"OB",'Planificación 2026-1'!I:I,"&lt;3")</f>
        <v>0</v>
      </c>
      <c r="CW66" s="109">
        <f>SUMIFS('Planificación 2026-1'!R:R,'Planificación 2026-1'!W:W,C66,'Planificación 2026-1'!H:H,"MH",'Planificación 2026-1'!I:I,"&lt;3")</f>
        <v>0</v>
      </c>
      <c r="CX66" s="109">
        <f>SUMIFS('Planificación 2026-1'!R:R,'Planificación 2026-1'!W:W,C66,'Planificación 2026-1'!H:H,"IC",'Planificación 2026-1'!I:I,"&lt;3")</f>
        <v>0</v>
      </c>
      <c r="CY66" s="109">
        <f>SUMIFS('Planificación 2026-1'!R:R,'Planificación 2026-1'!W:W,C66,'Planificación 2026-1'!H:H,"AR",'Planificación 2026-1'!I:I,"&lt;3")</f>
        <v>0</v>
      </c>
      <c r="CZ66" s="109">
        <f>SUMIFS('Planificación 2026-1'!R:R,'Planificación 2026-1'!W:W,C66,'Planificación 2026-1'!H:H,"T1",'Planificación 2026-1'!I:I,"&lt;3")</f>
        <v>0</v>
      </c>
      <c r="DA66" s="109">
        <f>SUMIFS('Planificación 2026-1'!R:R,'Planificación 2026-1'!W:W,C66,'Planificación 2026-1'!H:H,"T3",'Planificación 2026-1'!I:I,"&lt;3")</f>
        <v>0</v>
      </c>
      <c r="DB66" s="109">
        <f>SUMIFS('Planificación 2026-1'!R:R,'Planificación 2026-1'!W:W,C66,'Planificación 2026-1'!H:H,"T2",'Planificación 2026-1'!I:I,"&lt;3")</f>
        <v>0</v>
      </c>
      <c r="DC66" s="109">
        <f>SUMIFS('Planificación 2026-1'!R:R,'Planificación 2026-1'!W:W,C66,'Planificación 2026-1'!H:H,"AE",'Planificación 2026-1'!I:I,"&lt;3")</f>
        <v>0</v>
      </c>
      <c r="DD66" s="109">
        <f>SUMIFS('Planificación 2026-1'!R:R,'Planificación 2026-1'!W:W,C66,'Planificación 2026-1'!H:H,"T4",'Planificación 2026-1'!I:I,"&lt;3")</f>
        <v>0</v>
      </c>
      <c r="DE66" s="108" t="str">
        <f t="shared" si="4"/>
        <v/>
      </c>
      <c r="DF66" s="41">
        <f>IF(C66="","",SUMIFS('Planificación 2026-1'!R:R,'Planificación 2026-1'!W:W,C66,'Planificación 2026-1'!F:F,"PRINCIPAL",'Planificación 2026-1'!X:X,"VIRTUAL"))</f>
        <v>0</v>
      </c>
      <c r="DG66" s="41">
        <f>IF(C66="","",SUMIFS('Planificación 2026-1'!R:R,'Planificación 2026-1'!W:W,C66,'Planificación 2026-1'!F:F,"PRINCIPAL",'Planificación 2026-1'!X:X,"PRESENCIAL"))</f>
        <v>0</v>
      </c>
      <c r="DH66" s="41">
        <f>IF(C66="","",SUMIFS('Planificación 2026-1'!R:R,'Planificación 2026-1'!W:W,C66,'Planificación 2026-1'!F:F,"PRINCIPAL",'Planificación 2026-1'!X:X,"HIBRIDO PRESENCIAL"))</f>
        <v>0</v>
      </c>
      <c r="DI66" s="108" t="str">
        <f t="shared" si="5"/>
        <v/>
      </c>
      <c r="DJ66" s="108">
        <f>IF(C66="","",SUMIFS('Planificación 2026-1'!R:R,'Planificación 2026-1'!W:W,C66,'Planificación 2026-1'!F:F,"FILIAL",'Planificación 2026-1'!X:X,"VIRTUAL"))</f>
        <v>0</v>
      </c>
      <c r="DK66" s="110">
        <f>IF(C66="","",SUMIFS('Planificación 2026-1'!R:R,'Planificación 2026-1'!W:W,C66,'Planificación 2026-1'!F:F,"FILIAL",'Planificación 2026-1'!X:X,"PRESENCIAL"))</f>
        <v>0</v>
      </c>
      <c r="DL66" s="61">
        <f>IF(C66="","",SUMIFS('Planificación 2026-1'!R:R,'Planificación 2026-1'!W:W,C66,'Planificación 2026-1'!F:F,"FILIAL",'Planificación 2026-1'!X:X,"HIBRIDO PRESENCIAL"))</f>
        <v>0</v>
      </c>
      <c r="DM66" s="111" t="str">
        <f t="shared" si="6"/>
        <v/>
      </c>
      <c r="DN66" s="108">
        <f>IF(C66="","",SUMIFS('Planificación 2026-1'!R:R,'Planificación 2026-1'!W:W,C66,'Planificación 2026-1'!F:F,"SUNAMPE",'Planificación 2026-1'!X:X,"VIRTUAL"))</f>
        <v>0</v>
      </c>
      <c r="DO66" s="61">
        <f>IF(C66="","",SUMIFS('Planificación 2026-1'!R:R,'Planificación 2026-1'!W:W,C66,'Planificación 2026-1'!F:F,"SUNAMPE",'Planificación 2026-1'!X:X,"PRESENCIAL"))</f>
        <v>0</v>
      </c>
      <c r="DP66" s="111" t="str">
        <f t="shared" si="7"/>
        <v/>
      </c>
      <c r="DQ66" s="108">
        <f>IF(C66="","",SUMIFS('Planificación 2026-1'!R:R,'Planificación 2026-1'!W:W,C66,'Planificación 2026-1'!F:F,"HUAURA",'Planificación 2026-1'!X:X,"VIRTUAL"))</f>
        <v>0</v>
      </c>
      <c r="DR66" s="61">
        <f>IF(C66="","",SUMIFS('Planificación 2026-1'!R:R,'Planificación 2026-1'!W:W,C66,'Planificación 2026-1'!F:F,"HUAURA",'Planificación 2026-1'!X:X,"PRESENCIAL"))</f>
        <v>0</v>
      </c>
      <c r="DS66" s="76">
        <f>SUMIFS('Planificación 2026-1'!R:R,'Planificación 2026-1'!W:W,C66,'Planificación 2026-1'!F:F,"PRINCIPAL",'Planificación 2026-1'!X:X,"VIRTUAL",'Planificación 2026-1'!I:I,"&gt;2")</f>
        <v>0</v>
      </c>
      <c r="DT66" s="76">
        <f>SUMIFS('Planificación 2026-1'!R:R,'Planificación 2026-1'!W:W,C66,'Planificación 2026-1'!F:F,"PRINCIPAL",'Planificación 2026-1'!X:X,"&lt;&gt;VIRTUAL",'Planificación 2026-1'!I:I,"&gt;2")</f>
        <v>0</v>
      </c>
      <c r="DU66" s="76">
        <f>SUMIFS('Planificación 2026-1'!R:R,'Planificación 2026-1'!W:W,C66,'Planificación 2026-1'!F:F,"SUNAMPE",'Planificación 2026-1'!X:X,"VIRTUAL",'Planificación 2026-1'!I:I,"&gt;2")</f>
        <v>0</v>
      </c>
      <c r="DV66" s="76">
        <f>SUMIFS('Planificación 2026-1'!R:R,'Planificación 2026-1'!W:W,C66,'Planificación 2026-1'!F:F,"SUNAMPE",'Planificación 2026-1'!X:X,"&lt;&gt;VIRTUAL",'Planificación 2026-1'!I:I,"&gt;2")</f>
        <v>0</v>
      </c>
      <c r="DW66" s="76">
        <f>SUMIFS('Planificación 2026-1'!R:R,'Planificación 2026-1'!W:W,C66,'Planificación 2026-1'!F:F,"FILIAL",'Planificación 2026-1'!X:X,"VIRTUAL",'Planificación 2026-1'!I:I,"&gt;2")</f>
        <v>0</v>
      </c>
      <c r="DX66" s="76">
        <f>SUMIFS('Planificación 2026-1'!R:R,'Planificación 2026-1'!W:W,C66,'Planificación 2026-1'!F:F,"FILIAL",'Planificación 2026-1'!X:X,"&lt;&gt;VIRTUAL",'Planificación 2026-1'!I:I,"&gt;2")</f>
        <v>0</v>
      </c>
      <c r="DY66" s="76">
        <f>SUMIFS('Planificación 2026-1'!R:R,'Planificación 2026-1'!W:W,C66,'Planificación 2026-1'!F:F,"PORUMA",'Planificación 2026-1'!X:X,"VIRTUAL",'Planificación 2026-1'!I:I,"&gt;2")</f>
        <v>0</v>
      </c>
      <c r="DZ66" s="76">
        <f>SUMIFS('Planificación 2026-1'!R:R,'Planificación 2026-1'!W:W,C66,'Planificación 2026-1'!F:F,"PORUMA",'Planificación 2026-1'!X:X,"&lt;&gt;VIRTUAL",'Planificación 2026-1'!I:I,"&gt;2")</f>
        <v>0</v>
      </c>
      <c r="EA66" s="76">
        <f>SUMIFS('Planificación 2026-1'!R:R,'Planificación 2026-1'!W:W,C66,'Planificación 2026-1'!F:F,"HUAURA",'Planificación 2026-1'!X:X,"VIRTUAL",'Planificación 2026-1'!I:I,"&gt;2")</f>
        <v>0</v>
      </c>
      <c r="EB66" s="76">
        <f>SUMIFS('Planificación 2026-1'!R:R,'Planificación 2026-1'!W:W,C66,'Planificación 2026-1'!F:F,"HUAURA",'Planificación 2026-1'!X:X,"&lt;&gt;VIRTUAL",'Planificación 2026-1'!I:I,"&gt;2")</f>
        <v>0</v>
      </c>
      <c r="EC66" s="76">
        <f>SUMIFS('Planificación 2026-1'!R:R,'Planificación 2026-1'!W:W,C66,'Planificación 2026-1'!F:F,"PRINCIPAL",'Planificación 2026-1'!X:X,"VIRTUAL",'Planificación 2026-1'!I:I,"&lt;3")</f>
        <v>0</v>
      </c>
      <c r="ED66" s="76">
        <f>SUMIFS('Planificación 2026-1'!R:R,'Planificación 2026-1'!W:W,C66,'Planificación 2026-1'!F:F,"PRINCIPAL",'Planificación 2026-1'!X:X,"&lt;&gt;VIRTUAL",'Planificación 2026-1'!I:I,"&lt;3")</f>
        <v>0</v>
      </c>
      <c r="EE66" s="76">
        <f>SUMIFS('Planificación 2026-1'!R:R,'Planificación 2026-1'!W:W,C66,'Planificación 2026-1'!F:F,"SUNAMPE",'Planificación 2026-1'!X:X,"VIRTUAL",'Planificación 2026-1'!I:I,"&lt;3")</f>
        <v>0</v>
      </c>
      <c r="EF66" s="76">
        <f>SUMIFS('Planificación 2026-1'!R:R,'Planificación 2026-1'!W:W,C66,'Planificación 2026-1'!F:F,"SUNAMPE",'Planificación 2026-1'!X:X,"&lt;&gt;VIRTUAL",'Planificación 2026-1'!I:I,"&lt;3")</f>
        <v>0</v>
      </c>
      <c r="EG66" s="76">
        <f>SUMIFS('Planificación 2026-1'!R:R,'Planificación 2026-1'!W:W,C66,'Planificación 2026-1'!F:F,"FILIAL",'Planificación 2026-1'!X:X,"VIRTUAL",'Planificación 2026-1'!I:I,"&lt;3")</f>
        <v>0</v>
      </c>
      <c r="EH66" s="76">
        <f>SUMIFS('Planificación 2026-1'!R:R,'Planificación 2026-1'!W:W,C66,'Planificación 2026-1'!F:F,"FILIAL",'Planificación 2026-1'!X:X,"&lt;&gt;VIRTUAL",'Planificación 2026-1'!I:I,"&lt;3")</f>
        <v>0</v>
      </c>
      <c r="EI66" s="76">
        <f>SUMIFS('Planificación 2026-1'!R:R,'Planificación 2026-1'!W:W,C66,'Planificación 2026-1'!F:F,"PORUMA",'Planificación 2026-1'!X:X,"VIRTUAL",'Planificación 2026-1'!I:I,"&lt;3")</f>
        <v>0</v>
      </c>
      <c r="EJ66" s="76">
        <f>SUMIFS('Planificación 2026-1'!R:R,'Planificación 2026-1'!W:W,C66,'Planificación 2026-1'!F:F,"PORUMA",'Planificación 2026-1'!X:X,"&lt;&gt;VIRTUAL",'Planificación 2026-1'!I:I,"&lt;3")</f>
        <v>0</v>
      </c>
      <c r="EK66" s="76">
        <f>SUMIFS('Planificación 2026-1'!R:R,'Planificación 2026-1'!W:W,C66,'Planificación 2026-1'!F:F,"HUAURA",'Planificación 2026-1'!X:X,"VIRTUAL",'Planificación 2026-1'!I:I,"&lt;3")</f>
        <v>0</v>
      </c>
      <c r="EL66" s="76">
        <f>SUMIFS('Planificación 2026-1'!R:R,'Planificación 2026-1'!W:W,C66,'Planificación 2026-1'!F:F,"HUAURA",'Planificación 2026-1'!X:X,"&lt;&gt;VIRTUAL",'Planificación 2026-1'!I:I,"&lt;3")</f>
        <v>0</v>
      </c>
      <c r="EM66" s="76"/>
      <c r="EN66" s="76">
        <f t="shared" si="0"/>
        <v>0</v>
      </c>
      <c r="EO66" s="76">
        <f t="shared" si="1"/>
        <v>0</v>
      </c>
      <c r="EP66" s="76" t="b">
        <f t="shared" si="2"/>
        <v>1</v>
      </c>
      <c r="EQ66" s="76" t="str">
        <f t="shared" si="3"/>
        <v/>
      </c>
      <c r="ER66" s="76" t="str">
        <f t="shared" si="8"/>
        <v>PRESENCIAL</v>
      </c>
    </row>
    <row r="67" spans="1:148" hidden="1">
      <c r="A67" s="83"/>
      <c r="B67" s="119">
        <v>64</v>
      </c>
      <c r="C67" s="115" t="s">
        <v>236</v>
      </c>
      <c r="D67" s="112">
        <f>SUMIF('Planificación 2026-1'!W:W,C67,'Planificación 2026-1'!R:R)</f>
        <v>0</v>
      </c>
      <c r="E67" s="114" t="s">
        <v>173</v>
      </c>
      <c r="F67" s="115" t="s">
        <v>171</v>
      </c>
      <c r="G67" s="115" t="s">
        <v>13</v>
      </c>
      <c r="H67" s="115" t="s">
        <v>122</v>
      </c>
      <c r="I67" s="107" t="str">
        <f>IF(SUM(COUNTIFS('Planificación 2026-1'!F:F,"PRINCIPAL",'Planificación 2026-1'!W:W,C67,'Planificación 2026-1'!H:H,"AF"))&gt;0,"P01"," ")</f>
        <v xml:space="preserve"> </v>
      </c>
      <c r="J67" s="108" t="str">
        <f>IF(SUM(COUNTIFS('Planificación 2026-1'!F:F,"PRINCIPAL",'Planificación 2026-1'!W:W,C67,'Planificación 2026-1'!H:H,"EN"))&gt;0,"P02"," ")</f>
        <v xml:space="preserve"> </v>
      </c>
      <c r="K67" s="108" t="str">
        <f>IF(SUM(COUNTIFS('Planificación 2026-1'!F:F,"PRINCIPAL",'Planificación 2026-1'!W:W,C67,'Planificación 2026-1'!H:H,"IS"))&gt;0,"P03"," ")</f>
        <v xml:space="preserve"> </v>
      </c>
      <c r="L67" s="108" t="str">
        <f>IF(SUM(COUNTIFS('Planificación 2026-1'!F:F,"PRINCIPAL",'Planificación 2026-1'!W:W,C67,'Planificación 2026-1'!H:H,"PS"))&gt;0,"P04"," ")</f>
        <v xml:space="preserve"> </v>
      </c>
      <c r="M67" s="108"/>
      <c r="N67" s="108" t="str">
        <f>IF(SUM(COUNTIFS('Planificación 2026-1'!F:F,"PRINCIPAL",'Planificación 2026-1'!W:W,C67,'Planificación 2026-1'!H:H,"IN"))&gt;0,"P06"," ")</f>
        <v xml:space="preserve"> </v>
      </c>
      <c r="O67" s="108" t="str">
        <f>IF(SUM(COUNTIFS('Planificación 2026-1'!F:F,"PRINCIPAL",'Planificación 2026-1'!W:W,C67,'Planificación 2026-1'!H:H,"CA"))&gt;0,"P07"," ")</f>
        <v xml:space="preserve"> </v>
      </c>
      <c r="P67" s="108" t="str">
        <f>IF(SUM(COUNTIFS('Planificación 2026-1'!F:F,"PRINCIPAL",'Planificación 2026-1'!W:W,C67,'Planificación 2026-1'!H:H,"DE"))&gt;0,"P08"," ")</f>
        <v xml:space="preserve"> </v>
      </c>
      <c r="Q67" s="108" t="str">
        <f>IF(SUM(COUNTIFS('Planificación 2026-1'!F:F,"PRINCIPAL",'Planificación 2026-1'!W:W,C67,'Planificación 2026-1'!H:H,"OB"))&gt;0,"P09"," ")</f>
        <v xml:space="preserve"> </v>
      </c>
      <c r="R67" s="108" t="str">
        <f>IF(SUM(COUNTIFS('Planificación 2026-1'!F:F,"PRINCIPAL",'Planificación 2026-1'!W:W,C67,'Planificación 2026-1'!H:H,"MH"))&gt;0,"P31"," ")</f>
        <v xml:space="preserve"> </v>
      </c>
      <c r="S67" s="108" t="str">
        <f>IF(SUM(COUNTIFS('Planificación 2026-1'!F:F,"PRINCIPAL",'Planificación 2026-1'!W:W,C67,'Planificación 2026-1'!H:H,"IC"))&gt;0,"P32"," ")</f>
        <v xml:space="preserve"> </v>
      </c>
      <c r="T67" s="108" t="str">
        <f>IF(SUM(COUNTIFS('Planificación 2026-1'!F:F,"PRINCIPAL",'Planificación 2026-1'!W:W,C67,'Planificación 2026-1'!H:H,"AR"))&gt;0,"P34"," ")</f>
        <v xml:space="preserve"> </v>
      </c>
      <c r="U67" s="108" t="str">
        <f>IF(SUM(COUNTIFS('Planificación 2026-1'!F:F,"PRINCIPAL",'Planificación 2026-1'!W:W,C67,'Planificación 2026-1'!H:H,"T1"))&gt;0,"P35"," ")</f>
        <v xml:space="preserve"> </v>
      </c>
      <c r="V67" s="108" t="str">
        <f>IF(SUM(COUNTIFS('Planificación 2026-1'!F:F,"PRINCIPAL",'Planificación 2026-1'!W:W,C67,'Planificación 2026-1'!H:H,"T3"))&gt;0,"P36"," ")</f>
        <v xml:space="preserve"> </v>
      </c>
      <c r="W67" s="108" t="str">
        <f>IF(SUM(COUNTIFS('Planificación 2026-1'!F:F,"PRINCIPAL",'Planificación 2026-1'!W:W,C67,'Planificación 2026-1'!H:H,"T2"))&gt;0,"P37"," ")</f>
        <v xml:space="preserve"> </v>
      </c>
      <c r="X67" s="108" t="str">
        <f>IF(SUM(COUNTIFS('Planificación 2026-1'!F:F,"PRINCIPAL",'Planificación 2026-1'!W:W,C67,'Planificación 2026-1'!H:H,"AE"))&gt;0,"P38"," ")</f>
        <v xml:space="preserve"> </v>
      </c>
      <c r="Y67" s="108" t="str">
        <f>IF(SUM(COUNTIFS('Planificación 2026-1'!F:F,"PRINCIPAL",'Planificación 2026-1'!W:W,C67,'Planificación 2026-1'!H:H,"T4"))&gt;0,"P55"," ")</f>
        <v xml:space="preserve"> </v>
      </c>
      <c r="Z67" s="108" t="str">
        <f>IF(SUM(COUNTIFS('Planificación 2026-1'!F:F,"FILIAL",'Planificación 2026-1'!W:W,C67,'Planificación 2026-1'!H:H,"AF"))&gt;0," P01"," ")</f>
        <v xml:space="preserve"> </v>
      </c>
      <c r="AA67" s="108" t="str">
        <f>IF(SUM(COUNTIFS('Planificación 2026-1'!F:F,"FILIAL",'Planificación 2026-1'!W:W,C67,'Planificación 2026-1'!H:H,"EN"))&gt;0,"P02"," ")</f>
        <v xml:space="preserve"> </v>
      </c>
      <c r="AB67" s="108" t="str">
        <f>IF(SUM(COUNTIFS('Planificación 2026-1'!F:F,"FILIAL",'Planificación 2026-1'!W:W,C67,'Planificación 2026-1'!H:H,"IS"))&gt;0,"P03"," ")</f>
        <v xml:space="preserve"> </v>
      </c>
      <c r="AC67" s="108" t="str">
        <f>IF(SUM(COUNTIFS('Planificación 2026-1'!F:F,"FILIAL",'Planificación 2026-1'!W:W,C67,'Planificación 2026-1'!H:H,"PS"))&gt;0,"P04"," ")</f>
        <v xml:space="preserve"> </v>
      </c>
      <c r="AD67" s="108"/>
      <c r="AE67" s="108" t="str">
        <f>IF(SUM(COUNTIFS('Planificación 2026-1'!F:F,"FILIAL",'Planificación 2026-1'!W:W,C67,'Planificación 2026-1'!H:H,"IN"))&gt;0,"P06"," ")</f>
        <v xml:space="preserve"> </v>
      </c>
      <c r="AF67" s="108" t="str">
        <f>IF(SUM(COUNTIFS('Planificación 2026-1'!F:F,"FILIAL",'Planificación 2026-1'!W:W,C67,'Planificación 2026-1'!H:H,"CA"))&gt;0,"P07"," ")</f>
        <v xml:space="preserve"> </v>
      </c>
      <c r="AG67" s="108" t="str">
        <f>IF(SUM(COUNTIFS('Planificación 2026-1'!F:F,"FILIAL",'Planificación 2026-1'!W:W,C67,'Planificación 2026-1'!H:H,"DE"))&gt;0,"P08"," ")</f>
        <v xml:space="preserve"> </v>
      </c>
      <c r="AH67" s="108" t="str">
        <f>IF(SUM(COUNTIFS('Planificación 2026-1'!F:F,"FILIAL",'Planificación 2026-1'!W:W,C67,'Planificación 2026-1'!H:H,"OB"))&gt;0,"P09"," ")</f>
        <v xml:space="preserve"> </v>
      </c>
      <c r="AI67" s="108" t="str">
        <f>IF(SUM(COUNTIFS('Planificación 2026-1'!F:F,"FILIAL",'Planificación 2026-1'!W:W,C67,'Planificación 2026-1'!H:H,"MH"))&gt;0,"P31"," ")</f>
        <v xml:space="preserve"> </v>
      </c>
      <c r="AJ67" s="108" t="str">
        <f>IF(SUM(COUNTIFS('Planificación 2026-1'!F:F,"FILIAL",'Planificación 2026-1'!W:W,C67,'Planificación 2026-1'!H:H,"IC"))&gt;0,"P32"," ")</f>
        <v xml:space="preserve"> </v>
      </c>
      <c r="AK67" s="108" t="str">
        <f>IF(SUM(COUNTIFS('Planificación 2026-1'!F:F,"FILIAL",'Planificación 2026-1'!W:W,C67,'Planificación 2026-1'!H:H,"AR"))&gt;0,"P34"," ")</f>
        <v xml:space="preserve"> </v>
      </c>
      <c r="AL67" s="108" t="str">
        <f>IF(SUM(COUNTIFS('Planificación 2026-1'!F:F,"FILIAL",'Planificación 2026-1'!W:W,C67,'Planificación 2026-1'!H:H,"T1"))&gt;0,"P35"," ")</f>
        <v xml:space="preserve"> </v>
      </c>
      <c r="AM67" s="108" t="str">
        <f>IF(SUM(COUNTIFS('Planificación 2026-1'!F:F,"FILIAL",'Planificación 2026-1'!W:W,C67,'Planificación 2026-1'!H:H,"T3"))&gt;0,"P36"," ")</f>
        <v xml:space="preserve"> </v>
      </c>
      <c r="AN67" s="108" t="str">
        <f>IF(SUM(COUNTIFS('Planificación 2026-1'!F:F,"FILIAL",'Planificación 2026-1'!W:W,C67,'Planificación 2026-1'!H:H,"T2"))&gt;0,"P37"," ")</f>
        <v xml:space="preserve"> </v>
      </c>
      <c r="AO67" s="108" t="str">
        <f>IF(SUM(COUNTIFS('Planificación 2026-1'!F:F,"FILIAL",'Planificación 2026-1'!W:W,C67,'Planificación 2026-1'!H:H,"AE"))&gt;0,"P38"," ")</f>
        <v xml:space="preserve"> </v>
      </c>
      <c r="AP67" s="108" t="str">
        <f>IF(SUM(COUNTIFS('Planificación 2026-1'!F:F,"FILIAL",'Planificación 2026-1'!W:W,C67,'Planificación 2026-1'!H:H,"T4"))&gt;0,"P55"," ")</f>
        <v xml:space="preserve"> </v>
      </c>
      <c r="AQ67" s="108" t="str">
        <f>IF(SUM(COUNTIFS('Planificación 2026-1'!F:F,"SUNAMPE",'Planificación 2026-1'!W:W,C67,'Planificación 2026-1'!H:H,"AF"))&gt;0," P01"," ")</f>
        <v xml:space="preserve"> </v>
      </c>
      <c r="AR67" s="108" t="str">
        <f>IF(SUM(COUNTIFS('Planificación 2026-1'!F:F,"SUNAMPE",'Planificación 2026-1'!W:W,C67,'Planificación 2026-1'!H:H,"EN"))&gt;0,"P02"," ")</f>
        <v xml:space="preserve"> </v>
      </c>
      <c r="AS67" s="108" t="str">
        <f>IF(SUM(COUNTIFS('Planificación 2026-1'!F:F,"SUNAMPE",'Planificación 2026-1'!W:W,C67,'Planificación 2026-1'!H:H,"IS"))&gt;0,"P03"," ")</f>
        <v xml:space="preserve"> </v>
      </c>
      <c r="AT67" s="108" t="str">
        <f>IF(SUM(COUNTIFS('Planificación 2026-1'!F:F,"SUNAMPE",'Planificación 2026-1'!W:W,C67,'Planificación 2026-1'!H:H,"PS"))&gt;0,"P04"," ")</f>
        <v xml:space="preserve"> </v>
      </c>
      <c r="AU67" s="108"/>
      <c r="AV67" s="108" t="str">
        <f>IF(SUM(COUNTIFS('Planificación 2026-1'!F:F,"SUNAMPE",'Planificación 2026-1'!W:W,C67,'Planificación 2026-1'!H:H,"IN"))&gt;0,"P06"," ")</f>
        <v xml:space="preserve"> </v>
      </c>
      <c r="AW67" s="108" t="str">
        <f>IF(SUM(COUNTIFS('Planificación 2026-1'!F:F,"SUNAMPE",'Planificación 2026-1'!W:W,C67,'Planificación 2026-1'!H:H,"CA"))&gt;0,"P07"," ")</f>
        <v xml:space="preserve"> </v>
      </c>
      <c r="AX67" s="108" t="str">
        <f>IF(SUM(COUNTIFS('Planificación 2026-1'!F:F,"SUNAMPE",'Planificación 2026-1'!W:W,C67,'Planificación 2026-1'!H:H,"DE"))&gt;0,"P08"," ")</f>
        <v xml:space="preserve"> </v>
      </c>
      <c r="AY67" s="108" t="str">
        <f>IF(SUM(COUNTIFS('Planificación 2026-1'!F:F,"SUNAMPE",'Planificación 2026-1'!W:W,C67,'Planificación 2026-1'!H:H,"OB"))&gt;0,"P09"," ")</f>
        <v xml:space="preserve"> </v>
      </c>
      <c r="AZ67" s="108" t="str">
        <f>IF(SUM(COUNTIFS('Planificación 2026-1'!F:F,"SUNAMPE",'Planificación 2026-1'!W:W,C67,'Planificación 2026-1'!H:H,"MH"))&gt;0,"P31"," ")</f>
        <v xml:space="preserve"> </v>
      </c>
      <c r="BA67" s="108" t="str">
        <f>IF(SUM(COUNTIFS('Planificación 2026-1'!F:F,"SUNAMPE",'Planificación 2026-1'!W:W,C67,'Planificación 2026-1'!H:H,"IC"))&gt;0,"P32"," ")</f>
        <v xml:space="preserve"> </v>
      </c>
      <c r="BB67" s="108" t="str">
        <f>IF(SUM(COUNTIFS('Planificación 2026-1'!F:F,"SUNAMPE",'Planificación 2026-1'!W:W,C67,'Planificación 2026-1'!H:H,"AR"))&gt;0,"P34"," ")</f>
        <v xml:space="preserve"> </v>
      </c>
      <c r="BC67" s="108" t="str">
        <f>IF(SUM(COUNTIFS('Planificación 2026-1'!F:F,"SUNAMPE",'Planificación 2026-1'!W:W,C67,'Planificación 2026-1'!H:H,"T1"))&gt;0,"P35"," ")</f>
        <v xml:space="preserve"> </v>
      </c>
      <c r="BD67" s="108" t="str">
        <f>IF(SUM(COUNTIFS('Planificación 2026-1'!F:F,"SUNAMPE",'Planificación 2026-1'!W:W,C67,'Planificación 2026-1'!H:H,"T3"))&gt;0,"P36"," ")</f>
        <v xml:space="preserve"> </v>
      </c>
      <c r="BE67" s="108" t="str">
        <f>IF(SUM(COUNTIFS('Planificación 2026-1'!F:F,"SUNAMPE",'Planificación 2026-1'!W:W,C67,'Planificación 2026-1'!H:H,"T2"))&gt;0,"P37"," ")</f>
        <v xml:space="preserve"> </v>
      </c>
      <c r="BF67" s="108" t="str">
        <f>IF(SUM(COUNTIFS('Planificación 2026-1'!F:F,"SUNAMPE",'Planificación 2026-1'!W:W,C67,'Planificación 2026-1'!H:H,"AE"))&gt;0,"P38"," ")</f>
        <v xml:space="preserve"> </v>
      </c>
      <c r="BG67" s="108" t="str">
        <f>IF(SUM(COUNTIFS('Planificación 2026-1'!F:F,"SUNAMPE",'Planificación 2026-1'!W:W,C67,'Planificación 2026-1'!H:H,"T4"))&gt;0,"P55"," ")</f>
        <v xml:space="preserve"> </v>
      </c>
      <c r="BH67" s="108" t="str">
        <f>IF(SUM(COUNTIFS('Planificación 2026-1'!F:F,"HUAURA",'Planificación 2026-1'!W:W,C67,'Planificación 2026-1'!H:H,"AF"))&gt;0," P01"," ")</f>
        <v xml:space="preserve"> </v>
      </c>
      <c r="BI67" s="108" t="str">
        <f>IF(SUM(COUNTIFS('Planificación 2026-1'!F:F,"HUAURA",'Planificación 2026-1'!W:W,C67,'Planificación 2026-1'!H:H,"EN"))&gt;0,"P02"," ")</f>
        <v xml:space="preserve"> </v>
      </c>
      <c r="BJ67" s="108" t="str">
        <f>IF(SUM(COUNTIFS('Planificación 2026-1'!F:F,"HUAURA",'Planificación 2026-1'!W:W,C67,'Planificación 2026-1'!H:H,"IS"))&gt;0,"P03"," ")</f>
        <v xml:space="preserve"> </v>
      </c>
      <c r="BK67" s="108" t="str">
        <f>IF(SUM(COUNTIFS('Planificación 2026-1'!F:F,"HUAURA",'Planificación 2026-1'!W:W,C67,'Planificación 2026-1'!H:H,"PS"))&gt;0,"P04"," ")</f>
        <v xml:space="preserve"> </v>
      </c>
      <c r="BL67" s="108"/>
      <c r="BM67" s="108" t="str">
        <f>IF(SUM(COUNTIFS('Planificación 2026-1'!F:F,"HUAURA",'Planificación 2026-1'!W:W,C67,'Planificación 2026-1'!H:H,"IN"))&gt;0,"P06"," ")</f>
        <v xml:space="preserve"> </v>
      </c>
      <c r="BN67" s="108" t="str">
        <f>IF(SUM(COUNTIFS('Planificación 2026-1'!F:F,"HUAURA",'Planificación 2026-1'!W:W,C67,'Planificación 2026-1'!H:H,"CA"))&gt;0,"P07"," ")</f>
        <v xml:space="preserve"> </v>
      </c>
      <c r="BO67" s="108" t="str">
        <f>IF(SUM(COUNTIFS('Planificación 2026-1'!F:F,"HUAURA",'Planificación 2026-1'!W:W,C67,'Planificación 2026-1'!H:H,"DE"))&gt;0,"P08"," ")</f>
        <v xml:space="preserve"> </v>
      </c>
      <c r="BP67" s="108" t="str">
        <f>IF(SUM(COUNTIFS('Planificación 2026-1'!F:F,"HUAURA",'Planificación 2026-1'!W:W,C67,'Planificación 2026-1'!H:H,"OB"))&gt;0,"P09"," ")</f>
        <v xml:space="preserve"> </v>
      </c>
      <c r="BQ67" s="108" t="str">
        <f>IF(SUM(COUNTIFS('Planificación 2026-1'!F:F,"HUAURA",'Planificación 2026-1'!W:W,C67,'Planificación 2026-1'!H:H,"MH"))&gt;0,"P31"," ")</f>
        <v xml:space="preserve"> </v>
      </c>
      <c r="BR67" s="108" t="str">
        <f>IF(SUM(COUNTIFS('Planificación 2026-1'!F:F,"HUAURA",'Planificación 2026-1'!W:W,C67,'Planificación 2026-1'!H:H,"IC"))&gt;0,"P32"," ")</f>
        <v xml:space="preserve"> </v>
      </c>
      <c r="BS67" s="108" t="str">
        <f>IF(SUM(COUNTIFS('Planificación 2026-1'!F:F,"HUAURA",'Planificación 2026-1'!W:W,C67,'Planificación 2026-1'!H:H,"AR"))&gt;0,"P34"," ")</f>
        <v xml:space="preserve"> </v>
      </c>
      <c r="BT67" s="108" t="str">
        <f>IF(SUM(COUNTIFS('Planificación 2026-1'!F:F,"HUAURA",'Planificación 2026-1'!W:W,C67,'Planificación 2026-1'!H:H,"T1"))&gt;0,"P35"," ")</f>
        <v xml:space="preserve"> </v>
      </c>
      <c r="BU67" s="108" t="str">
        <f>IF(SUM(COUNTIFS('Planificación 2026-1'!F:F,"HUAURA",'Planificación 2026-1'!W:W,C67,'Planificación 2026-1'!H:H,"T3"))&gt;0,"P36"," ")</f>
        <v xml:space="preserve"> </v>
      </c>
      <c r="BV67" s="108" t="str">
        <f>IF(SUM(COUNTIFS('Planificación 2026-1'!F:F,"HUAURA",'Planificación 2026-1'!W:W,C67,'Planificación 2026-1'!H:H,"T2"))&gt;0,"P37"," ")</f>
        <v xml:space="preserve"> </v>
      </c>
      <c r="BW67" s="108" t="str">
        <f>IF(SUM(COUNTIFS('Planificación 2026-1'!F:F,"HUAURA",'Planificación 2026-1'!W:W,C67,'Planificación 2026-1'!H:H,"AE"))&gt;0,"P38"," ")</f>
        <v xml:space="preserve"> </v>
      </c>
      <c r="BX67" s="108" t="str">
        <f>IF(SUM(COUNTIFS('Planificación 2026-1'!F:F,"HUAURA",'Planificación 2026-1'!W:W,C67,'Planificación 2026-1'!H:H,"T4"))&gt;0,"P55"," ")</f>
        <v xml:space="preserve"> </v>
      </c>
      <c r="BY67" s="109">
        <f>SUMIFS('Planificación 2026-1'!R:R,'Planificación 2026-1'!W:W,C67,'Planificación 2026-1'!H:H,"AF",'Planificación 2026-1'!I:I,"&gt;2")</f>
        <v>0</v>
      </c>
      <c r="BZ67" s="109">
        <f>SUMIFS('Planificación 2026-1'!R:R,'Planificación 2026-1'!W:W,C67,'Planificación 2026-1'!H:H,"EN",'Planificación 2026-1'!I:I,"&gt;2")</f>
        <v>0</v>
      </c>
      <c r="CA67" s="109">
        <f>SUMIFS('Planificación 2026-1'!R:R,'Planificación 2026-1'!W:W,C67,'Planificación 2026-1'!H:H,"IS",'Planificación 2026-1'!I:I,"&gt;2")</f>
        <v>0</v>
      </c>
      <c r="CB67" s="109">
        <f>SUMIFS('Planificación 2026-1'!R:R,'Planificación 2026-1'!W:W,C67,'Planificación 2026-1'!H:H,"PS",'Planificación 2026-1'!I:I,"&gt;2")</f>
        <v>0</v>
      </c>
      <c r="CC67" s="109">
        <f>SUMIFS('Planificación 2026-1'!R:R,'Planificación 2026-1'!W:W,C67,'Planificación 2026-1'!H:H,"IN",'Planificación 2026-1'!I:I,"&gt;2")</f>
        <v>0</v>
      </c>
      <c r="CD67" s="109">
        <f>SUMIFS('Planificación 2026-1'!R:R,'Planificación 2026-1'!W:W,C67,'Planificación 2026-1'!H:H,"CA",'Planificación 2026-1'!I:I,"&gt;2")</f>
        <v>0</v>
      </c>
      <c r="CE67" s="109">
        <f>SUMIFS('Planificación 2026-1'!R:R,'Planificación 2026-1'!W:W,C67,'Planificación 2026-1'!H:H,"DE",'Planificación 2026-1'!I:I,"&gt;2")</f>
        <v>0</v>
      </c>
      <c r="CF67" s="109">
        <f>SUMIFS('Planificación 2026-1'!R:R,'Planificación 2026-1'!W:W,C67,'Planificación 2026-1'!H:H,"OB",'Planificación 2026-1'!I:I,"&gt;2")</f>
        <v>0</v>
      </c>
      <c r="CG67" s="109">
        <f>SUMIFS('Planificación 2026-1'!R:R,'Planificación 2026-1'!W:W,C67,'Planificación 2026-1'!H:H,"MH",'Planificación 2026-1'!I:I,"&gt;2")</f>
        <v>0</v>
      </c>
      <c r="CH67" s="109">
        <f>SUMIFS('Planificación 2026-1'!R:R,'Planificación 2026-1'!W:W,C67,'Planificación 2026-1'!H:H,"IC",'Planificación 2026-1'!I:I,"&gt;2")</f>
        <v>0</v>
      </c>
      <c r="CI67" s="109">
        <f>SUMIFS('Planificación 2026-1'!R:R,'Planificación 2026-1'!W:W,C67,'Planificación 2026-1'!H:H,"AR",'Planificación 2026-1'!I:I,"&gt;2")</f>
        <v>0</v>
      </c>
      <c r="CJ67" s="109">
        <f>SUMIFS('Planificación 2026-1'!R:R,'Planificación 2026-1'!W:W,C67,'Planificación 2026-1'!H:H,"T1",'Planificación 2026-1'!I:I,"&gt;2")</f>
        <v>0</v>
      </c>
      <c r="CK67" s="109">
        <f>SUMIFS('Planificación 2026-1'!R:R,'Planificación 2026-1'!W:W,C67,'Planificación 2026-1'!H:H,"T3",'Planificación 2026-1'!I:I,"&gt;2")</f>
        <v>0</v>
      </c>
      <c r="CL67" s="109">
        <f>SUMIFS('Planificación 2026-1'!R:R,'Planificación 2026-1'!W:W,C67,'Planificación 2026-1'!H:H,"T2",'Planificación 2026-1'!I:I,"&gt;2")</f>
        <v>0</v>
      </c>
      <c r="CM67" s="109">
        <f>SUMIFS('Planificación 2026-1'!R:R,'Planificación 2026-1'!W:W,C67,'Planificación 2026-1'!H:H,"AE",'Planificación 2026-1'!I:I,"&gt;2")</f>
        <v>0</v>
      </c>
      <c r="CN67" s="109">
        <f>SUMIFS('Planificación 2026-1'!R:R,'Planificación 2026-1'!W:W,C67,'Planificación 2026-1'!H:H,"T4",'Planificación 2026-1'!I:I,"&gt;2")</f>
        <v>0</v>
      </c>
      <c r="CO67" s="109">
        <f>SUMIFS('Planificación 2026-1'!R:R,'Planificación 2026-1'!W:W,C67,'Planificación 2026-1'!H:H,"AF",'Planificación 2026-1'!I:I,"&lt;3")</f>
        <v>0</v>
      </c>
      <c r="CP67" s="109">
        <f>SUMIFS('Planificación 2026-1'!R:R,'Planificación 2026-1'!W:W,C67,'Planificación 2026-1'!H:H,"EN",'Planificación 2026-1'!I:I,"&lt;3")</f>
        <v>0</v>
      </c>
      <c r="CQ67" s="109">
        <f>SUMIFS('Planificación 2026-1'!R:R,'Planificación 2026-1'!W:W,C67,'Planificación 2026-1'!H:H,"IS",'Planificación 2026-1'!I:I,"&lt;3")</f>
        <v>0</v>
      </c>
      <c r="CR67" s="109">
        <f>SUMIFS('Planificación 2026-1'!R:R,'Planificación 2026-1'!W:W,C67,'Planificación 2026-1'!H:H,"PS",'Planificación 2026-1'!I:I,"&lt;3")</f>
        <v>0</v>
      </c>
      <c r="CS67" s="109">
        <f>SUMIFS('Planificación 2026-1'!R:R,'Planificación 2026-1'!W:W,C67,'Planificación 2026-1'!H:H,"IN",'Planificación 2026-1'!I:I,"&lt;3")</f>
        <v>0</v>
      </c>
      <c r="CT67" s="109">
        <f>SUMIFS('Planificación 2026-1'!R:R,'Planificación 2026-1'!W:W,C67,'Planificación 2026-1'!H:H,"CA",'Planificación 2026-1'!I:I,"&lt;3")</f>
        <v>0</v>
      </c>
      <c r="CU67" s="109">
        <f>SUMIFS('Planificación 2026-1'!R:R,'Planificación 2026-1'!W:W,C67,'Planificación 2026-1'!H:H,"DE",'Planificación 2026-1'!I:I,"&lt;3")</f>
        <v>0</v>
      </c>
      <c r="CV67" s="109">
        <f>SUMIFS('Planificación 2026-1'!R:R,'Planificación 2026-1'!W:W,C67,'Planificación 2026-1'!H:H,"OB",'Planificación 2026-1'!I:I,"&lt;3")</f>
        <v>0</v>
      </c>
      <c r="CW67" s="109">
        <f>SUMIFS('Planificación 2026-1'!R:R,'Planificación 2026-1'!W:W,C67,'Planificación 2026-1'!H:H,"MH",'Planificación 2026-1'!I:I,"&lt;3")</f>
        <v>0</v>
      </c>
      <c r="CX67" s="109">
        <f>SUMIFS('Planificación 2026-1'!R:R,'Planificación 2026-1'!W:W,C67,'Planificación 2026-1'!H:H,"IC",'Planificación 2026-1'!I:I,"&lt;3")</f>
        <v>0</v>
      </c>
      <c r="CY67" s="109">
        <f>SUMIFS('Planificación 2026-1'!R:R,'Planificación 2026-1'!W:W,C67,'Planificación 2026-1'!H:H,"AR",'Planificación 2026-1'!I:I,"&lt;3")</f>
        <v>0</v>
      </c>
      <c r="CZ67" s="109">
        <f>SUMIFS('Planificación 2026-1'!R:R,'Planificación 2026-1'!W:W,C67,'Planificación 2026-1'!H:H,"T1",'Planificación 2026-1'!I:I,"&lt;3")</f>
        <v>0</v>
      </c>
      <c r="DA67" s="109">
        <f>SUMIFS('Planificación 2026-1'!R:R,'Planificación 2026-1'!W:W,C67,'Planificación 2026-1'!H:H,"T3",'Planificación 2026-1'!I:I,"&lt;3")</f>
        <v>0</v>
      </c>
      <c r="DB67" s="109">
        <f>SUMIFS('Planificación 2026-1'!R:R,'Planificación 2026-1'!W:W,C67,'Planificación 2026-1'!H:H,"T2",'Planificación 2026-1'!I:I,"&lt;3")</f>
        <v>0</v>
      </c>
      <c r="DC67" s="109">
        <f>SUMIFS('Planificación 2026-1'!R:R,'Planificación 2026-1'!W:W,C67,'Planificación 2026-1'!H:H,"AE",'Planificación 2026-1'!I:I,"&lt;3")</f>
        <v>0</v>
      </c>
      <c r="DD67" s="109">
        <f>SUMIFS('Planificación 2026-1'!R:R,'Planificación 2026-1'!W:W,C67,'Planificación 2026-1'!H:H,"T4",'Planificación 2026-1'!I:I,"&lt;3")</f>
        <v>0</v>
      </c>
      <c r="DE67" s="108" t="str">
        <f t="shared" si="4"/>
        <v/>
      </c>
      <c r="DF67" s="41">
        <f>IF(C67="","",SUMIFS('Planificación 2026-1'!R:R,'Planificación 2026-1'!W:W,C67,'Planificación 2026-1'!F:F,"PRINCIPAL",'Planificación 2026-1'!X:X,"VIRTUAL"))</f>
        <v>0</v>
      </c>
      <c r="DG67" s="41">
        <f>IF(C67="","",SUMIFS('Planificación 2026-1'!R:R,'Planificación 2026-1'!W:W,C67,'Planificación 2026-1'!F:F,"PRINCIPAL",'Planificación 2026-1'!X:X,"PRESENCIAL"))</f>
        <v>0</v>
      </c>
      <c r="DH67" s="41">
        <f>IF(C67="","",SUMIFS('Planificación 2026-1'!R:R,'Planificación 2026-1'!W:W,C67,'Planificación 2026-1'!F:F,"PRINCIPAL",'Planificación 2026-1'!X:X,"HIBRIDO PRESENCIAL"))</f>
        <v>0</v>
      </c>
      <c r="DI67" s="108" t="str">
        <f t="shared" si="5"/>
        <v/>
      </c>
      <c r="DJ67" s="108">
        <f>IF(C67="","",SUMIFS('Planificación 2026-1'!R:R,'Planificación 2026-1'!W:W,C67,'Planificación 2026-1'!F:F,"FILIAL",'Planificación 2026-1'!X:X,"VIRTUAL"))</f>
        <v>0</v>
      </c>
      <c r="DK67" s="110">
        <f>IF(C67="","",SUMIFS('Planificación 2026-1'!R:R,'Planificación 2026-1'!W:W,C67,'Planificación 2026-1'!F:F,"FILIAL",'Planificación 2026-1'!X:X,"PRESENCIAL"))</f>
        <v>0</v>
      </c>
      <c r="DL67" s="61">
        <f>IF(C67="","",SUMIFS('Planificación 2026-1'!R:R,'Planificación 2026-1'!W:W,C67,'Planificación 2026-1'!F:F,"FILIAL",'Planificación 2026-1'!X:X,"HIBRIDO PRESENCIAL"))</f>
        <v>0</v>
      </c>
      <c r="DM67" s="111" t="str">
        <f t="shared" si="6"/>
        <v/>
      </c>
      <c r="DN67" s="108">
        <f>IF(C67="","",SUMIFS('Planificación 2026-1'!R:R,'Planificación 2026-1'!W:W,C67,'Planificación 2026-1'!F:F,"SUNAMPE",'Planificación 2026-1'!X:X,"VIRTUAL"))</f>
        <v>0</v>
      </c>
      <c r="DO67" s="61">
        <f>IF(C67="","",SUMIFS('Planificación 2026-1'!R:R,'Planificación 2026-1'!W:W,C67,'Planificación 2026-1'!F:F,"SUNAMPE",'Planificación 2026-1'!X:X,"PRESENCIAL"))</f>
        <v>0</v>
      </c>
      <c r="DP67" s="111" t="str">
        <f t="shared" si="7"/>
        <v/>
      </c>
      <c r="DQ67" s="108">
        <f>IF(C67="","",SUMIFS('Planificación 2026-1'!R:R,'Planificación 2026-1'!W:W,C67,'Planificación 2026-1'!F:F,"HUAURA",'Planificación 2026-1'!X:X,"VIRTUAL"))</f>
        <v>0</v>
      </c>
      <c r="DR67" s="61">
        <f>IF(C67="","",SUMIFS('Planificación 2026-1'!R:R,'Planificación 2026-1'!W:W,C67,'Planificación 2026-1'!F:F,"HUAURA",'Planificación 2026-1'!X:X,"PRESENCIAL"))</f>
        <v>0</v>
      </c>
      <c r="DS67" s="76">
        <f>SUMIFS('Planificación 2026-1'!R:R,'Planificación 2026-1'!W:W,C67,'Planificación 2026-1'!F:F,"PRINCIPAL",'Planificación 2026-1'!X:X,"VIRTUAL",'Planificación 2026-1'!I:I,"&gt;2")</f>
        <v>0</v>
      </c>
      <c r="DT67" s="76">
        <f>SUMIFS('Planificación 2026-1'!R:R,'Planificación 2026-1'!W:W,C67,'Planificación 2026-1'!F:F,"PRINCIPAL",'Planificación 2026-1'!X:X,"&lt;&gt;VIRTUAL",'Planificación 2026-1'!I:I,"&gt;2")</f>
        <v>0</v>
      </c>
      <c r="DU67" s="76">
        <f>SUMIFS('Planificación 2026-1'!R:R,'Planificación 2026-1'!W:W,C67,'Planificación 2026-1'!F:F,"SUNAMPE",'Planificación 2026-1'!X:X,"VIRTUAL",'Planificación 2026-1'!I:I,"&gt;2")</f>
        <v>0</v>
      </c>
      <c r="DV67" s="76">
        <f>SUMIFS('Planificación 2026-1'!R:R,'Planificación 2026-1'!W:W,C67,'Planificación 2026-1'!F:F,"SUNAMPE",'Planificación 2026-1'!X:X,"&lt;&gt;VIRTUAL",'Planificación 2026-1'!I:I,"&gt;2")</f>
        <v>0</v>
      </c>
      <c r="DW67" s="76">
        <f>SUMIFS('Planificación 2026-1'!R:R,'Planificación 2026-1'!W:W,C67,'Planificación 2026-1'!F:F,"FILIAL",'Planificación 2026-1'!X:X,"VIRTUAL",'Planificación 2026-1'!I:I,"&gt;2")</f>
        <v>0</v>
      </c>
      <c r="DX67" s="76">
        <f>SUMIFS('Planificación 2026-1'!R:R,'Planificación 2026-1'!W:W,C67,'Planificación 2026-1'!F:F,"FILIAL",'Planificación 2026-1'!X:X,"&lt;&gt;VIRTUAL",'Planificación 2026-1'!I:I,"&gt;2")</f>
        <v>0</v>
      </c>
      <c r="DY67" s="76">
        <f>SUMIFS('Planificación 2026-1'!R:R,'Planificación 2026-1'!W:W,C67,'Planificación 2026-1'!F:F,"PORUMA",'Planificación 2026-1'!X:X,"VIRTUAL",'Planificación 2026-1'!I:I,"&gt;2")</f>
        <v>0</v>
      </c>
      <c r="DZ67" s="76">
        <f>SUMIFS('Planificación 2026-1'!R:R,'Planificación 2026-1'!W:W,C67,'Planificación 2026-1'!F:F,"PORUMA",'Planificación 2026-1'!X:X,"&lt;&gt;VIRTUAL",'Planificación 2026-1'!I:I,"&gt;2")</f>
        <v>0</v>
      </c>
      <c r="EA67" s="76">
        <f>SUMIFS('Planificación 2026-1'!R:R,'Planificación 2026-1'!W:W,C67,'Planificación 2026-1'!F:F,"HUAURA",'Planificación 2026-1'!X:X,"VIRTUAL",'Planificación 2026-1'!I:I,"&gt;2")</f>
        <v>0</v>
      </c>
      <c r="EB67" s="76">
        <f>SUMIFS('Planificación 2026-1'!R:R,'Planificación 2026-1'!W:W,C67,'Planificación 2026-1'!F:F,"HUAURA",'Planificación 2026-1'!X:X,"&lt;&gt;VIRTUAL",'Planificación 2026-1'!I:I,"&gt;2")</f>
        <v>0</v>
      </c>
      <c r="EC67" s="76">
        <f>SUMIFS('Planificación 2026-1'!R:R,'Planificación 2026-1'!W:W,C67,'Planificación 2026-1'!F:F,"PRINCIPAL",'Planificación 2026-1'!X:X,"VIRTUAL",'Planificación 2026-1'!I:I,"&lt;3")</f>
        <v>0</v>
      </c>
      <c r="ED67" s="76">
        <f>SUMIFS('Planificación 2026-1'!R:R,'Planificación 2026-1'!W:W,C67,'Planificación 2026-1'!F:F,"PRINCIPAL",'Planificación 2026-1'!X:X,"&lt;&gt;VIRTUAL",'Planificación 2026-1'!I:I,"&lt;3")</f>
        <v>0</v>
      </c>
      <c r="EE67" s="76">
        <f>SUMIFS('Planificación 2026-1'!R:R,'Planificación 2026-1'!W:W,C67,'Planificación 2026-1'!F:F,"SUNAMPE",'Planificación 2026-1'!X:X,"VIRTUAL",'Planificación 2026-1'!I:I,"&lt;3")</f>
        <v>0</v>
      </c>
      <c r="EF67" s="76">
        <f>SUMIFS('Planificación 2026-1'!R:R,'Planificación 2026-1'!W:W,C67,'Planificación 2026-1'!F:F,"SUNAMPE",'Planificación 2026-1'!X:X,"&lt;&gt;VIRTUAL",'Planificación 2026-1'!I:I,"&lt;3")</f>
        <v>0</v>
      </c>
      <c r="EG67" s="76">
        <f>SUMIFS('Planificación 2026-1'!R:R,'Planificación 2026-1'!W:W,C67,'Planificación 2026-1'!F:F,"FILIAL",'Planificación 2026-1'!X:X,"VIRTUAL",'Planificación 2026-1'!I:I,"&lt;3")</f>
        <v>0</v>
      </c>
      <c r="EH67" s="76">
        <f>SUMIFS('Planificación 2026-1'!R:R,'Planificación 2026-1'!W:W,C67,'Planificación 2026-1'!F:F,"FILIAL",'Planificación 2026-1'!X:X,"&lt;&gt;VIRTUAL",'Planificación 2026-1'!I:I,"&lt;3")</f>
        <v>0</v>
      </c>
      <c r="EI67" s="76">
        <f>SUMIFS('Planificación 2026-1'!R:R,'Planificación 2026-1'!W:W,C67,'Planificación 2026-1'!F:F,"PORUMA",'Planificación 2026-1'!X:X,"VIRTUAL",'Planificación 2026-1'!I:I,"&lt;3")</f>
        <v>0</v>
      </c>
      <c r="EJ67" s="76">
        <f>SUMIFS('Planificación 2026-1'!R:R,'Planificación 2026-1'!W:W,C67,'Planificación 2026-1'!F:F,"PORUMA",'Planificación 2026-1'!X:X,"&lt;&gt;VIRTUAL",'Planificación 2026-1'!I:I,"&lt;3")</f>
        <v>0</v>
      </c>
      <c r="EK67" s="76">
        <f>SUMIFS('Planificación 2026-1'!R:R,'Planificación 2026-1'!W:W,C67,'Planificación 2026-1'!F:F,"HUAURA",'Planificación 2026-1'!X:X,"VIRTUAL",'Planificación 2026-1'!I:I,"&lt;3")</f>
        <v>0</v>
      </c>
      <c r="EL67" s="76">
        <f>SUMIFS('Planificación 2026-1'!R:R,'Planificación 2026-1'!W:W,C67,'Planificación 2026-1'!F:F,"HUAURA",'Planificación 2026-1'!X:X,"&lt;&gt;VIRTUAL",'Planificación 2026-1'!I:I,"&lt;3")</f>
        <v>0</v>
      </c>
      <c r="EM67" s="76"/>
      <c r="EN67" s="76">
        <f t="shared" si="0"/>
        <v>0</v>
      </c>
      <c r="EO67" s="76">
        <f t="shared" si="1"/>
        <v>0</v>
      </c>
      <c r="EP67" s="76" t="b">
        <f t="shared" si="2"/>
        <v>1</v>
      </c>
      <c r="EQ67" s="76" t="str">
        <f t="shared" si="3"/>
        <v/>
      </c>
      <c r="ER67" s="76" t="str">
        <f t="shared" si="8"/>
        <v>PRESENCIAL</v>
      </c>
    </row>
    <row r="68" spans="1:148" hidden="1">
      <c r="A68" s="83"/>
      <c r="B68" s="119">
        <v>65</v>
      </c>
      <c r="C68" s="115" t="s">
        <v>237</v>
      </c>
      <c r="D68" s="112">
        <f>SUMIF('Planificación 2026-1'!W:W,C68,'Planificación 2026-1'!R:R)</f>
        <v>15</v>
      </c>
      <c r="E68" s="114" t="s">
        <v>170</v>
      </c>
      <c r="F68" s="115" t="s">
        <v>171</v>
      </c>
      <c r="G68" s="115" t="s">
        <v>13</v>
      </c>
      <c r="H68" s="115" t="s">
        <v>130</v>
      </c>
      <c r="I68" s="107" t="str">
        <f>IF(SUM(COUNTIFS('Planificación 2026-1'!F:F,"PRINCIPAL",'Planificación 2026-1'!W:W,C68,'Planificación 2026-1'!H:H,"AF"))&gt;0,"P01"," ")</f>
        <v xml:space="preserve"> </v>
      </c>
      <c r="J68" s="108" t="str">
        <f>IF(SUM(COUNTIFS('Planificación 2026-1'!F:F,"PRINCIPAL",'Planificación 2026-1'!W:W,C68,'Planificación 2026-1'!H:H,"EN"))&gt;0,"P02"," ")</f>
        <v xml:space="preserve"> </v>
      </c>
      <c r="K68" s="108" t="str">
        <f>IF(SUM(COUNTIFS('Planificación 2026-1'!F:F,"PRINCIPAL",'Planificación 2026-1'!W:W,C68,'Planificación 2026-1'!H:H,"IS"))&gt;0,"P03"," ")</f>
        <v xml:space="preserve"> </v>
      </c>
      <c r="L68" s="108" t="str">
        <f>IF(SUM(COUNTIFS('Planificación 2026-1'!F:F,"PRINCIPAL",'Planificación 2026-1'!W:W,C68,'Planificación 2026-1'!H:H,"PS"))&gt;0,"P04"," ")</f>
        <v xml:space="preserve"> </v>
      </c>
      <c r="M68" s="108"/>
      <c r="N68" s="108" t="str">
        <f>IF(SUM(COUNTIFS('Planificación 2026-1'!F:F,"PRINCIPAL",'Planificación 2026-1'!W:W,C68,'Planificación 2026-1'!H:H,"IN"))&gt;0,"P06"," ")</f>
        <v xml:space="preserve"> </v>
      </c>
      <c r="O68" s="108" t="str">
        <f>IF(SUM(COUNTIFS('Planificación 2026-1'!F:F,"PRINCIPAL",'Planificación 2026-1'!W:W,C68,'Planificación 2026-1'!H:H,"CA"))&gt;0,"P07"," ")</f>
        <v xml:space="preserve"> </v>
      </c>
      <c r="P68" s="108" t="str">
        <f>IF(SUM(COUNTIFS('Planificación 2026-1'!F:F,"PRINCIPAL",'Planificación 2026-1'!W:W,C68,'Planificación 2026-1'!H:H,"DE"))&gt;0,"P08"," ")</f>
        <v xml:space="preserve"> </v>
      </c>
      <c r="Q68" s="108" t="str">
        <f>IF(SUM(COUNTIFS('Planificación 2026-1'!F:F,"PRINCIPAL",'Planificación 2026-1'!W:W,C68,'Planificación 2026-1'!H:H,"OB"))&gt;0,"P09"," ")</f>
        <v xml:space="preserve"> </v>
      </c>
      <c r="R68" s="108" t="str">
        <f>IF(SUM(COUNTIFS('Planificación 2026-1'!F:F,"PRINCIPAL",'Planificación 2026-1'!W:W,C68,'Planificación 2026-1'!H:H,"MH"))&gt;0,"P31"," ")</f>
        <v xml:space="preserve"> </v>
      </c>
      <c r="S68" s="108" t="str">
        <f>IF(SUM(COUNTIFS('Planificación 2026-1'!F:F,"PRINCIPAL",'Planificación 2026-1'!W:W,C68,'Planificación 2026-1'!H:H,"IC"))&gt;0,"P32"," ")</f>
        <v xml:space="preserve"> </v>
      </c>
      <c r="T68" s="108" t="str">
        <f>IF(SUM(COUNTIFS('Planificación 2026-1'!F:F,"PRINCIPAL",'Planificación 2026-1'!W:W,C68,'Planificación 2026-1'!H:H,"AR"))&gt;0,"P34"," ")</f>
        <v xml:space="preserve"> </v>
      </c>
      <c r="U68" s="108" t="str">
        <f>IF(SUM(COUNTIFS('Planificación 2026-1'!F:F,"PRINCIPAL",'Planificación 2026-1'!W:W,C68,'Planificación 2026-1'!H:H,"T1"))&gt;0,"P35"," ")</f>
        <v xml:space="preserve"> </v>
      </c>
      <c r="V68" s="108" t="str">
        <f>IF(SUM(COUNTIFS('Planificación 2026-1'!F:F,"PRINCIPAL",'Planificación 2026-1'!W:W,C68,'Planificación 2026-1'!H:H,"T3"))&gt;0,"P36"," ")</f>
        <v xml:space="preserve"> </v>
      </c>
      <c r="W68" s="108" t="str">
        <f>IF(SUM(COUNTIFS('Planificación 2026-1'!F:F,"PRINCIPAL",'Planificación 2026-1'!W:W,C68,'Planificación 2026-1'!H:H,"T2"))&gt;0,"P37"," ")</f>
        <v xml:space="preserve"> </v>
      </c>
      <c r="X68" s="108" t="str">
        <f>IF(SUM(COUNTIFS('Planificación 2026-1'!F:F,"PRINCIPAL",'Planificación 2026-1'!W:W,C68,'Planificación 2026-1'!H:H,"AE"))&gt;0,"P38"," ")</f>
        <v xml:space="preserve"> </v>
      </c>
      <c r="Y68" s="108" t="str">
        <f>IF(SUM(COUNTIFS('Planificación 2026-1'!F:F,"PRINCIPAL",'Planificación 2026-1'!W:W,C68,'Planificación 2026-1'!H:H,"T4"))&gt;0,"P55"," ")</f>
        <v xml:space="preserve"> </v>
      </c>
      <c r="Z68" s="108" t="str">
        <f>IF(SUM(COUNTIFS('Planificación 2026-1'!F:F,"FILIAL",'Planificación 2026-1'!W:W,C68,'Planificación 2026-1'!H:H,"AF"))&gt;0," P01"," ")</f>
        <v xml:space="preserve"> </v>
      </c>
      <c r="AA68" s="108" t="str">
        <f>IF(SUM(COUNTIFS('Planificación 2026-1'!F:F,"FILIAL",'Planificación 2026-1'!W:W,C68,'Planificación 2026-1'!H:H,"EN"))&gt;0,"P02"," ")</f>
        <v xml:space="preserve"> </v>
      </c>
      <c r="AB68" s="108" t="str">
        <f>IF(SUM(COUNTIFS('Planificación 2026-1'!F:F,"FILIAL",'Planificación 2026-1'!W:W,C68,'Planificación 2026-1'!H:H,"IS"))&gt;0,"P03"," ")</f>
        <v xml:space="preserve"> </v>
      </c>
      <c r="AC68" s="108" t="str">
        <f>IF(SUM(COUNTIFS('Planificación 2026-1'!F:F,"FILIAL",'Planificación 2026-1'!W:W,C68,'Planificación 2026-1'!H:H,"PS"))&gt;0,"P04"," ")</f>
        <v xml:space="preserve"> </v>
      </c>
      <c r="AD68" s="108"/>
      <c r="AE68" s="108" t="str">
        <f>IF(SUM(COUNTIFS('Planificación 2026-1'!F:F,"FILIAL",'Planificación 2026-1'!W:W,C68,'Planificación 2026-1'!H:H,"IN"))&gt;0,"P06"," ")</f>
        <v xml:space="preserve"> </v>
      </c>
      <c r="AF68" s="108" t="str">
        <f>IF(SUM(COUNTIFS('Planificación 2026-1'!F:F,"FILIAL",'Planificación 2026-1'!W:W,C68,'Planificación 2026-1'!H:H,"CA"))&gt;0,"P07"," ")</f>
        <v xml:space="preserve"> </v>
      </c>
      <c r="AG68" s="108" t="str">
        <f>IF(SUM(COUNTIFS('Planificación 2026-1'!F:F,"FILIAL",'Planificación 2026-1'!W:W,C68,'Planificación 2026-1'!H:H,"DE"))&gt;0,"P08"," ")</f>
        <v xml:space="preserve"> </v>
      </c>
      <c r="AH68" s="108" t="str">
        <f>IF(SUM(COUNTIFS('Planificación 2026-1'!F:F,"FILIAL",'Planificación 2026-1'!W:W,C68,'Planificación 2026-1'!H:H,"OB"))&gt;0,"P09"," ")</f>
        <v xml:space="preserve"> </v>
      </c>
      <c r="AI68" s="108" t="str">
        <f>IF(SUM(COUNTIFS('Planificación 2026-1'!F:F,"FILIAL",'Planificación 2026-1'!W:W,C68,'Planificación 2026-1'!H:H,"MH"))&gt;0,"P31"," ")</f>
        <v xml:space="preserve"> </v>
      </c>
      <c r="AJ68" s="108" t="str">
        <f>IF(SUM(COUNTIFS('Planificación 2026-1'!F:F,"FILIAL",'Planificación 2026-1'!W:W,C68,'Planificación 2026-1'!H:H,"IC"))&gt;0,"P32"," ")</f>
        <v>P32</v>
      </c>
      <c r="AK68" s="108" t="str">
        <f>IF(SUM(COUNTIFS('Planificación 2026-1'!F:F,"FILIAL",'Planificación 2026-1'!W:W,C68,'Planificación 2026-1'!H:H,"AR"))&gt;0,"P34"," ")</f>
        <v xml:space="preserve"> </v>
      </c>
      <c r="AL68" s="108" t="str">
        <f>IF(SUM(COUNTIFS('Planificación 2026-1'!F:F,"FILIAL",'Planificación 2026-1'!W:W,C68,'Planificación 2026-1'!H:H,"T1"))&gt;0,"P35"," ")</f>
        <v xml:space="preserve"> </v>
      </c>
      <c r="AM68" s="108" t="str">
        <f>IF(SUM(COUNTIFS('Planificación 2026-1'!F:F,"FILIAL",'Planificación 2026-1'!W:W,C68,'Planificación 2026-1'!H:H,"T3"))&gt;0,"P36"," ")</f>
        <v xml:space="preserve"> </v>
      </c>
      <c r="AN68" s="108" t="str">
        <f>IF(SUM(COUNTIFS('Planificación 2026-1'!F:F,"FILIAL",'Planificación 2026-1'!W:W,C68,'Planificación 2026-1'!H:H,"T2"))&gt;0,"P37"," ")</f>
        <v xml:space="preserve"> </v>
      </c>
      <c r="AO68" s="108" t="str">
        <f>IF(SUM(COUNTIFS('Planificación 2026-1'!F:F,"FILIAL",'Planificación 2026-1'!W:W,C68,'Planificación 2026-1'!H:H,"AE"))&gt;0,"P38"," ")</f>
        <v xml:space="preserve"> </v>
      </c>
      <c r="AP68" s="108" t="str">
        <f>IF(SUM(COUNTIFS('Planificación 2026-1'!F:F,"FILIAL",'Planificación 2026-1'!W:W,C68,'Planificación 2026-1'!H:H,"T4"))&gt;0,"P55"," ")</f>
        <v xml:space="preserve"> </v>
      </c>
      <c r="AQ68" s="108" t="str">
        <f>IF(SUM(COUNTIFS('Planificación 2026-1'!F:F,"SUNAMPE",'Planificación 2026-1'!W:W,C68,'Planificación 2026-1'!H:H,"AF"))&gt;0," P01"," ")</f>
        <v xml:space="preserve"> </v>
      </c>
      <c r="AR68" s="108" t="str">
        <f>IF(SUM(COUNTIFS('Planificación 2026-1'!F:F,"SUNAMPE",'Planificación 2026-1'!W:W,C68,'Planificación 2026-1'!H:H,"EN"))&gt;0,"P02"," ")</f>
        <v xml:space="preserve"> </v>
      </c>
      <c r="AS68" s="108" t="str">
        <f>IF(SUM(COUNTIFS('Planificación 2026-1'!F:F,"SUNAMPE",'Planificación 2026-1'!W:W,C68,'Planificación 2026-1'!H:H,"IS"))&gt;0,"P03"," ")</f>
        <v xml:space="preserve"> </v>
      </c>
      <c r="AT68" s="108" t="str">
        <f>IF(SUM(COUNTIFS('Planificación 2026-1'!F:F,"SUNAMPE",'Planificación 2026-1'!W:W,C68,'Planificación 2026-1'!H:H,"PS"))&gt;0,"P04"," ")</f>
        <v xml:space="preserve"> </v>
      </c>
      <c r="AU68" s="108"/>
      <c r="AV68" s="108" t="str">
        <f>IF(SUM(COUNTIFS('Planificación 2026-1'!F:F,"SUNAMPE",'Planificación 2026-1'!W:W,C68,'Planificación 2026-1'!H:H,"IN"))&gt;0,"P06"," ")</f>
        <v xml:space="preserve"> </v>
      </c>
      <c r="AW68" s="108" t="str">
        <f>IF(SUM(COUNTIFS('Planificación 2026-1'!F:F,"SUNAMPE",'Planificación 2026-1'!W:W,C68,'Planificación 2026-1'!H:H,"CA"))&gt;0,"P07"," ")</f>
        <v xml:space="preserve"> </v>
      </c>
      <c r="AX68" s="108" t="str">
        <f>IF(SUM(COUNTIFS('Planificación 2026-1'!F:F,"SUNAMPE",'Planificación 2026-1'!W:W,C68,'Planificación 2026-1'!H:H,"DE"))&gt;0,"P08"," ")</f>
        <v xml:space="preserve"> </v>
      </c>
      <c r="AY68" s="108" t="str">
        <f>IF(SUM(COUNTIFS('Planificación 2026-1'!F:F,"SUNAMPE",'Planificación 2026-1'!W:W,C68,'Planificación 2026-1'!H:H,"OB"))&gt;0,"P09"," ")</f>
        <v xml:space="preserve"> </v>
      </c>
      <c r="AZ68" s="108" t="str">
        <f>IF(SUM(COUNTIFS('Planificación 2026-1'!F:F,"SUNAMPE",'Planificación 2026-1'!W:W,C68,'Planificación 2026-1'!H:H,"MH"))&gt;0,"P31"," ")</f>
        <v xml:space="preserve"> </v>
      </c>
      <c r="BA68" s="108" t="str">
        <f>IF(SUM(COUNTIFS('Planificación 2026-1'!F:F,"SUNAMPE",'Planificación 2026-1'!W:W,C68,'Planificación 2026-1'!H:H,"IC"))&gt;0,"P32"," ")</f>
        <v xml:space="preserve"> </v>
      </c>
      <c r="BB68" s="108" t="str">
        <f>IF(SUM(COUNTIFS('Planificación 2026-1'!F:F,"SUNAMPE",'Planificación 2026-1'!W:W,C68,'Planificación 2026-1'!H:H,"AR"))&gt;0,"P34"," ")</f>
        <v xml:space="preserve"> </v>
      </c>
      <c r="BC68" s="108" t="str">
        <f>IF(SUM(COUNTIFS('Planificación 2026-1'!F:F,"SUNAMPE",'Planificación 2026-1'!W:W,C68,'Planificación 2026-1'!H:H,"T1"))&gt;0,"P35"," ")</f>
        <v xml:space="preserve"> </v>
      </c>
      <c r="BD68" s="108" t="str">
        <f>IF(SUM(COUNTIFS('Planificación 2026-1'!F:F,"SUNAMPE",'Planificación 2026-1'!W:W,C68,'Planificación 2026-1'!H:H,"T3"))&gt;0,"P36"," ")</f>
        <v xml:space="preserve"> </v>
      </c>
      <c r="BE68" s="108" t="str">
        <f>IF(SUM(COUNTIFS('Planificación 2026-1'!F:F,"SUNAMPE",'Planificación 2026-1'!W:W,C68,'Planificación 2026-1'!H:H,"T2"))&gt;0,"P37"," ")</f>
        <v xml:space="preserve"> </v>
      </c>
      <c r="BF68" s="108" t="str">
        <f>IF(SUM(COUNTIFS('Planificación 2026-1'!F:F,"SUNAMPE",'Planificación 2026-1'!W:W,C68,'Planificación 2026-1'!H:H,"AE"))&gt;0,"P38"," ")</f>
        <v xml:space="preserve"> </v>
      </c>
      <c r="BG68" s="108" t="str">
        <f>IF(SUM(COUNTIFS('Planificación 2026-1'!F:F,"SUNAMPE",'Planificación 2026-1'!W:W,C68,'Planificación 2026-1'!H:H,"T4"))&gt;0,"P55"," ")</f>
        <v xml:space="preserve"> </v>
      </c>
      <c r="BH68" s="108" t="str">
        <f>IF(SUM(COUNTIFS('Planificación 2026-1'!F:F,"HUAURA",'Planificación 2026-1'!W:W,C68,'Planificación 2026-1'!H:H,"AF"))&gt;0," P01"," ")</f>
        <v xml:space="preserve"> </v>
      </c>
      <c r="BI68" s="108" t="str">
        <f>IF(SUM(COUNTIFS('Planificación 2026-1'!F:F,"HUAURA",'Planificación 2026-1'!W:W,C68,'Planificación 2026-1'!H:H,"EN"))&gt;0,"P02"," ")</f>
        <v xml:space="preserve"> </v>
      </c>
      <c r="BJ68" s="108" t="str">
        <f>IF(SUM(COUNTIFS('Planificación 2026-1'!F:F,"HUAURA",'Planificación 2026-1'!W:W,C68,'Planificación 2026-1'!H:H,"IS"))&gt;0,"P03"," ")</f>
        <v xml:space="preserve"> </v>
      </c>
      <c r="BK68" s="108" t="str">
        <f>IF(SUM(COUNTIFS('Planificación 2026-1'!F:F,"HUAURA",'Planificación 2026-1'!W:W,C68,'Planificación 2026-1'!H:H,"PS"))&gt;0,"P04"," ")</f>
        <v xml:space="preserve"> </v>
      </c>
      <c r="BL68" s="108"/>
      <c r="BM68" s="108" t="str">
        <f>IF(SUM(COUNTIFS('Planificación 2026-1'!F:F,"HUAURA",'Planificación 2026-1'!W:W,C68,'Planificación 2026-1'!H:H,"IN"))&gt;0,"P06"," ")</f>
        <v xml:space="preserve"> </v>
      </c>
      <c r="BN68" s="108" t="str">
        <f>IF(SUM(COUNTIFS('Planificación 2026-1'!F:F,"HUAURA",'Planificación 2026-1'!W:W,C68,'Planificación 2026-1'!H:H,"CA"))&gt;0,"P07"," ")</f>
        <v xml:space="preserve"> </v>
      </c>
      <c r="BO68" s="108" t="str">
        <f>IF(SUM(COUNTIFS('Planificación 2026-1'!F:F,"HUAURA",'Planificación 2026-1'!W:W,C68,'Planificación 2026-1'!H:H,"DE"))&gt;0,"P08"," ")</f>
        <v xml:space="preserve"> </v>
      </c>
      <c r="BP68" s="108" t="str">
        <f>IF(SUM(COUNTIFS('Planificación 2026-1'!F:F,"HUAURA",'Planificación 2026-1'!W:W,C68,'Planificación 2026-1'!H:H,"OB"))&gt;0,"P09"," ")</f>
        <v xml:space="preserve"> </v>
      </c>
      <c r="BQ68" s="108" t="str">
        <f>IF(SUM(COUNTIFS('Planificación 2026-1'!F:F,"HUAURA",'Planificación 2026-1'!W:W,C68,'Planificación 2026-1'!H:H,"MH"))&gt;0,"P31"," ")</f>
        <v xml:space="preserve"> </v>
      </c>
      <c r="BR68" s="108" t="str">
        <f>IF(SUM(COUNTIFS('Planificación 2026-1'!F:F,"HUAURA",'Planificación 2026-1'!W:W,C68,'Planificación 2026-1'!H:H,"IC"))&gt;0,"P32"," ")</f>
        <v xml:space="preserve"> </v>
      </c>
      <c r="BS68" s="108" t="str">
        <f>IF(SUM(COUNTIFS('Planificación 2026-1'!F:F,"HUAURA",'Planificación 2026-1'!W:W,C68,'Planificación 2026-1'!H:H,"AR"))&gt;0,"P34"," ")</f>
        <v xml:space="preserve"> </v>
      </c>
      <c r="BT68" s="108" t="str">
        <f>IF(SUM(COUNTIFS('Planificación 2026-1'!F:F,"HUAURA",'Planificación 2026-1'!W:W,C68,'Planificación 2026-1'!H:H,"T1"))&gt;0,"P35"," ")</f>
        <v xml:space="preserve"> </v>
      </c>
      <c r="BU68" s="108" t="str">
        <f>IF(SUM(COUNTIFS('Planificación 2026-1'!F:F,"HUAURA",'Planificación 2026-1'!W:W,C68,'Planificación 2026-1'!H:H,"T3"))&gt;0,"P36"," ")</f>
        <v xml:space="preserve"> </v>
      </c>
      <c r="BV68" s="108" t="str">
        <f>IF(SUM(COUNTIFS('Planificación 2026-1'!F:F,"HUAURA",'Planificación 2026-1'!W:W,C68,'Planificación 2026-1'!H:H,"T2"))&gt;0,"P37"," ")</f>
        <v xml:space="preserve"> </v>
      </c>
      <c r="BW68" s="108" t="str">
        <f>IF(SUM(COUNTIFS('Planificación 2026-1'!F:F,"HUAURA",'Planificación 2026-1'!W:W,C68,'Planificación 2026-1'!H:H,"AE"))&gt;0,"P38"," ")</f>
        <v xml:space="preserve"> </v>
      </c>
      <c r="BX68" s="108" t="str">
        <f>IF(SUM(COUNTIFS('Planificación 2026-1'!F:F,"HUAURA",'Planificación 2026-1'!W:W,C68,'Planificación 2026-1'!H:H,"T4"))&gt;0,"P55"," ")</f>
        <v xml:space="preserve"> </v>
      </c>
      <c r="BY68" s="109">
        <f>SUMIFS('Planificación 2026-1'!R:R,'Planificación 2026-1'!W:W,C68,'Planificación 2026-1'!H:H,"AF",'Planificación 2026-1'!I:I,"&gt;2")</f>
        <v>0</v>
      </c>
      <c r="BZ68" s="109">
        <f>SUMIFS('Planificación 2026-1'!R:R,'Planificación 2026-1'!W:W,C68,'Planificación 2026-1'!H:H,"EN",'Planificación 2026-1'!I:I,"&gt;2")</f>
        <v>0</v>
      </c>
      <c r="CA68" s="109">
        <f>SUMIFS('Planificación 2026-1'!R:R,'Planificación 2026-1'!W:W,C68,'Planificación 2026-1'!H:H,"IS",'Planificación 2026-1'!I:I,"&gt;2")</f>
        <v>0</v>
      </c>
      <c r="CB68" s="109">
        <f>SUMIFS('Planificación 2026-1'!R:R,'Planificación 2026-1'!W:W,C68,'Planificación 2026-1'!H:H,"PS",'Planificación 2026-1'!I:I,"&gt;2")</f>
        <v>0</v>
      </c>
      <c r="CC68" s="109">
        <f>SUMIFS('Planificación 2026-1'!R:R,'Planificación 2026-1'!W:W,C68,'Planificación 2026-1'!H:H,"IN",'Planificación 2026-1'!I:I,"&gt;2")</f>
        <v>0</v>
      </c>
      <c r="CD68" s="109">
        <f>SUMIFS('Planificación 2026-1'!R:R,'Planificación 2026-1'!W:W,C68,'Planificación 2026-1'!H:H,"CA",'Planificación 2026-1'!I:I,"&gt;2")</f>
        <v>0</v>
      </c>
      <c r="CE68" s="109">
        <f>SUMIFS('Planificación 2026-1'!R:R,'Planificación 2026-1'!W:W,C68,'Planificación 2026-1'!H:H,"DE",'Planificación 2026-1'!I:I,"&gt;2")</f>
        <v>0</v>
      </c>
      <c r="CF68" s="109">
        <f>SUMIFS('Planificación 2026-1'!R:R,'Planificación 2026-1'!W:W,C68,'Planificación 2026-1'!H:H,"OB",'Planificación 2026-1'!I:I,"&gt;2")</f>
        <v>0</v>
      </c>
      <c r="CG68" s="109">
        <f>SUMIFS('Planificación 2026-1'!R:R,'Planificación 2026-1'!W:W,C68,'Planificación 2026-1'!H:H,"MH",'Planificación 2026-1'!I:I,"&gt;2")</f>
        <v>0</v>
      </c>
      <c r="CH68" s="109">
        <f>SUMIFS('Planificación 2026-1'!R:R,'Planificación 2026-1'!W:W,C68,'Planificación 2026-1'!H:H,"IC",'Planificación 2026-1'!I:I,"&gt;2")</f>
        <v>15</v>
      </c>
      <c r="CI68" s="109">
        <f>SUMIFS('Planificación 2026-1'!R:R,'Planificación 2026-1'!W:W,C68,'Planificación 2026-1'!H:H,"AR",'Planificación 2026-1'!I:I,"&gt;2")</f>
        <v>0</v>
      </c>
      <c r="CJ68" s="109">
        <f>SUMIFS('Planificación 2026-1'!R:R,'Planificación 2026-1'!W:W,C68,'Planificación 2026-1'!H:H,"T1",'Planificación 2026-1'!I:I,"&gt;2")</f>
        <v>0</v>
      </c>
      <c r="CK68" s="109">
        <f>SUMIFS('Planificación 2026-1'!R:R,'Planificación 2026-1'!W:W,C68,'Planificación 2026-1'!H:H,"T3",'Planificación 2026-1'!I:I,"&gt;2")</f>
        <v>0</v>
      </c>
      <c r="CL68" s="109">
        <f>SUMIFS('Planificación 2026-1'!R:R,'Planificación 2026-1'!W:W,C68,'Planificación 2026-1'!H:H,"T2",'Planificación 2026-1'!I:I,"&gt;2")</f>
        <v>0</v>
      </c>
      <c r="CM68" s="109">
        <f>SUMIFS('Planificación 2026-1'!R:R,'Planificación 2026-1'!W:W,C68,'Planificación 2026-1'!H:H,"AE",'Planificación 2026-1'!I:I,"&gt;2")</f>
        <v>0</v>
      </c>
      <c r="CN68" s="109">
        <f>SUMIFS('Planificación 2026-1'!R:R,'Planificación 2026-1'!W:W,C68,'Planificación 2026-1'!H:H,"T4",'Planificación 2026-1'!I:I,"&gt;2")</f>
        <v>0</v>
      </c>
      <c r="CO68" s="109">
        <f>SUMIFS('Planificación 2026-1'!R:R,'Planificación 2026-1'!W:W,C68,'Planificación 2026-1'!H:H,"AF",'Planificación 2026-1'!I:I,"&lt;3")</f>
        <v>0</v>
      </c>
      <c r="CP68" s="109">
        <f>SUMIFS('Planificación 2026-1'!R:R,'Planificación 2026-1'!W:W,C68,'Planificación 2026-1'!H:H,"EN",'Planificación 2026-1'!I:I,"&lt;3")</f>
        <v>0</v>
      </c>
      <c r="CQ68" s="109">
        <f>SUMIFS('Planificación 2026-1'!R:R,'Planificación 2026-1'!W:W,C68,'Planificación 2026-1'!H:H,"IS",'Planificación 2026-1'!I:I,"&lt;3")</f>
        <v>0</v>
      </c>
      <c r="CR68" s="109">
        <f>SUMIFS('Planificación 2026-1'!R:R,'Planificación 2026-1'!W:W,C68,'Planificación 2026-1'!H:H,"PS",'Planificación 2026-1'!I:I,"&lt;3")</f>
        <v>0</v>
      </c>
      <c r="CS68" s="109">
        <f>SUMIFS('Planificación 2026-1'!R:R,'Planificación 2026-1'!W:W,C68,'Planificación 2026-1'!H:H,"IN",'Planificación 2026-1'!I:I,"&lt;3")</f>
        <v>0</v>
      </c>
      <c r="CT68" s="109">
        <f>SUMIFS('Planificación 2026-1'!R:R,'Planificación 2026-1'!W:W,C68,'Planificación 2026-1'!H:H,"CA",'Planificación 2026-1'!I:I,"&lt;3")</f>
        <v>0</v>
      </c>
      <c r="CU68" s="109">
        <f>SUMIFS('Planificación 2026-1'!R:R,'Planificación 2026-1'!W:W,C68,'Planificación 2026-1'!H:H,"DE",'Planificación 2026-1'!I:I,"&lt;3")</f>
        <v>0</v>
      </c>
      <c r="CV68" s="109">
        <f>SUMIFS('Planificación 2026-1'!R:R,'Planificación 2026-1'!W:W,C68,'Planificación 2026-1'!H:H,"OB",'Planificación 2026-1'!I:I,"&lt;3")</f>
        <v>0</v>
      </c>
      <c r="CW68" s="109">
        <f>SUMIFS('Planificación 2026-1'!R:R,'Planificación 2026-1'!W:W,C68,'Planificación 2026-1'!H:H,"MH",'Planificación 2026-1'!I:I,"&lt;3")</f>
        <v>0</v>
      </c>
      <c r="CX68" s="109">
        <f>SUMIFS('Planificación 2026-1'!R:R,'Planificación 2026-1'!W:W,C68,'Planificación 2026-1'!H:H,"IC",'Planificación 2026-1'!I:I,"&lt;3")</f>
        <v>0</v>
      </c>
      <c r="CY68" s="109">
        <f>SUMIFS('Planificación 2026-1'!R:R,'Planificación 2026-1'!W:W,C68,'Planificación 2026-1'!H:H,"AR",'Planificación 2026-1'!I:I,"&lt;3")</f>
        <v>0</v>
      </c>
      <c r="CZ68" s="109">
        <f>SUMIFS('Planificación 2026-1'!R:R,'Planificación 2026-1'!W:W,C68,'Planificación 2026-1'!H:H,"T1",'Planificación 2026-1'!I:I,"&lt;3")</f>
        <v>0</v>
      </c>
      <c r="DA68" s="109">
        <f>SUMIFS('Planificación 2026-1'!R:R,'Planificación 2026-1'!W:W,C68,'Planificación 2026-1'!H:H,"T3",'Planificación 2026-1'!I:I,"&lt;3")</f>
        <v>0</v>
      </c>
      <c r="DB68" s="109">
        <f>SUMIFS('Planificación 2026-1'!R:R,'Planificación 2026-1'!W:W,C68,'Planificación 2026-1'!H:H,"T2",'Planificación 2026-1'!I:I,"&lt;3")</f>
        <v>0</v>
      </c>
      <c r="DC68" s="109">
        <f>SUMIFS('Planificación 2026-1'!R:R,'Planificación 2026-1'!W:W,C68,'Planificación 2026-1'!H:H,"AE",'Planificación 2026-1'!I:I,"&lt;3")</f>
        <v>0</v>
      </c>
      <c r="DD68" s="109">
        <f>SUMIFS('Planificación 2026-1'!R:R,'Planificación 2026-1'!W:W,C68,'Planificación 2026-1'!H:H,"T4",'Planificación 2026-1'!I:I,"&lt;3")</f>
        <v>0</v>
      </c>
      <c r="DE68" s="108" t="str">
        <f t="shared" si="4"/>
        <v/>
      </c>
      <c r="DF68" s="41">
        <f>IF(C68="","",SUMIFS('Planificación 2026-1'!R:R,'Planificación 2026-1'!W:W,C68,'Planificación 2026-1'!F:F,"PRINCIPAL",'Planificación 2026-1'!X:X,"VIRTUAL"))</f>
        <v>0</v>
      </c>
      <c r="DG68" s="41">
        <f>IF(C68="","",SUMIFS('Planificación 2026-1'!R:R,'Planificación 2026-1'!W:W,C68,'Planificación 2026-1'!F:F,"PRINCIPAL",'Planificación 2026-1'!X:X,"PRESENCIAL"))</f>
        <v>0</v>
      </c>
      <c r="DH68" s="41">
        <f>IF(C68="","",SUMIFS('Planificación 2026-1'!R:R,'Planificación 2026-1'!W:W,C68,'Planificación 2026-1'!F:F,"PRINCIPAL",'Planificación 2026-1'!X:X,"HIBRIDO PRESENCIAL"))</f>
        <v>0</v>
      </c>
      <c r="DI68" s="108" t="str">
        <f t="shared" si="5"/>
        <v>P32</v>
      </c>
      <c r="DJ68" s="108">
        <f>IF(C68="","",SUMIFS('Planificación 2026-1'!R:R,'Planificación 2026-1'!W:W,C68,'Planificación 2026-1'!F:F,"FILIAL",'Planificación 2026-1'!X:X,"VIRTUAL"))</f>
        <v>0</v>
      </c>
      <c r="DK68" s="110">
        <f>IF(C68="","",SUMIFS('Planificación 2026-1'!R:R,'Planificación 2026-1'!W:W,C68,'Planificación 2026-1'!F:F,"FILIAL",'Planificación 2026-1'!X:X,"PRESENCIAL"))</f>
        <v>15</v>
      </c>
      <c r="DL68" s="61">
        <f>IF(C68="","",SUMIFS('Planificación 2026-1'!R:R,'Planificación 2026-1'!W:W,C68,'Planificación 2026-1'!F:F,"FILIAL",'Planificación 2026-1'!X:X,"HIBRIDO PRESENCIAL"))</f>
        <v>0</v>
      </c>
      <c r="DM68" s="111" t="str">
        <f t="shared" si="6"/>
        <v/>
      </c>
      <c r="DN68" s="108">
        <f>IF(C68="","",SUMIFS('Planificación 2026-1'!R:R,'Planificación 2026-1'!W:W,C68,'Planificación 2026-1'!F:F,"SUNAMPE",'Planificación 2026-1'!X:X,"VIRTUAL"))</f>
        <v>0</v>
      </c>
      <c r="DO68" s="61">
        <f>IF(C68="","",SUMIFS('Planificación 2026-1'!R:R,'Planificación 2026-1'!W:W,C68,'Planificación 2026-1'!F:F,"SUNAMPE",'Planificación 2026-1'!X:X,"PRESENCIAL"))</f>
        <v>0</v>
      </c>
      <c r="DP68" s="111" t="str">
        <f t="shared" si="7"/>
        <v/>
      </c>
      <c r="DQ68" s="108">
        <f>IF(C68="","",SUMIFS('Planificación 2026-1'!R:R,'Planificación 2026-1'!W:W,C68,'Planificación 2026-1'!F:F,"HUAURA",'Planificación 2026-1'!X:X,"VIRTUAL"))</f>
        <v>0</v>
      </c>
      <c r="DR68" s="61">
        <f>IF(C68="","",SUMIFS('Planificación 2026-1'!R:R,'Planificación 2026-1'!W:W,C68,'Planificación 2026-1'!F:F,"HUAURA",'Planificación 2026-1'!X:X,"PRESENCIAL"))</f>
        <v>0</v>
      </c>
      <c r="DS68" s="76">
        <f>SUMIFS('Planificación 2026-1'!R:R,'Planificación 2026-1'!W:W,C68,'Planificación 2026-1'!F:F,"PRINCIPAL",'Planificación 2026-1'!X:X,"VIRTUAL",'Planificación 2026-1'!I:I,"&gt;2")</f>
        <v>0</v>
      </c>
      <c r="DT68" s="76">
        <f>SUMIFS('Planificación 2026-1'!R:R,'Planificación 2026-1'!W:W,C68,'Planificación 2026-1'!F:F,"PRINCIPAL",'Planificación 2026-1'!X:X,"&lt;&gt;VIRTUAL",'Planificación 2026-1'!I:I,"&gt;2")</f>
        <v>0</v>
      </c>
      <c r="DU68" s="76">
        <f>SUMIFS('Planificación 2026-1'!R:R,'Planificación 2026-1'!W:W,C68,'Planificación 2026-1'!F:F,"SUNAMPE",'Planificación 2026-1'!X:X,"VIRTUAL",'Planificación 2026-1'!I:I,"&gt;2")</f>
        <v>0</v>
      </c>
      <c r="DV68" s="76">
        <f>SUMIFS('Planificación 2026-1'!R:R,'Planificación 2026-1'!W:W,C68,'Planificación 2026-1'!F:F,"SUNAMPE",'Planificación 2026-1'!X:X,"&lt;&gt;VIRTUAL",'Planificación 2026-1'!I:I,"&gt;2")</f>
        <v>0</v>
      </c>
      <c r="DW68" s="76">
        <f>SUMIFS('Planificación 2026-1'!R:R,'Planificación 2026-1'!W:W,C68,'Planificación 2026-1'!F:F,"FILIAL",'Planificación 2026-1'!X:X,"VIRTUAL",'Planificación 2026-1'!I:I,"&gt;2")</f>
        <v>0</v>
      </c>
      <c r="DX68" s="76">
        <f>SUMIFS('Planificación 2026-1'!R:R,'Planificación 2026-1'!W:W,C68,'Planificación 2026-1'!F:F,"FILIAL",'Planificación 2026-1'!X:X,"&lt;&gt;VIRTUAL",'Planificación 2026-1'!I:I,"&gt;2")</f>
        <v>15</v>
      </c>
      <c r="DY68" s="76">
        <f>SUMIFS('Planificación 2026-1'!R:R,'Planificación 2026-1'!W:W,C68,'Planificación 2026-1'!F:F,"PORUMA",'Planificación 2026-1'!X:X,"VIRTUAL",'Planificación 2026-1'!I:I,"&gt;2")</f>
        <v>0</v>
      </c>
      <c r="DZ68" s="76">
        <f>SUMIFS('Planificación 2026-1'!R:R,'Planificación 2026-1'!W:W,C68,'Planificación 2026-1'!F:F,"PORUMA",'Planificación 2026-1'!X:X,"&lt;&gt;VIRTUAL",'Planificación 2026-1'!I:I,"&gt;2")</f>
        <v>0</v>
      </c>
      <c r="EA68" s="76">
        <f>SUMIFS('Planificación 2026-1'!R:R,'Planificación 2026-1'!W:W,C68,'Planificación 2026-1'!F:F,"HUAURA",'Planificación 2026-1'!X:X,"VIRTUAL",'Planificación 2026-1'!I:I,"&gt;2")</f>
        <v>0</v>
      </c>
      <c r="EB68" s="76">
        <f>SUMIFS('Planificación 2026-1'!R:R,'Planificación 2026-1'!W:W,C68,'Planificación 2026-1'!F:F,"HUAURA",'Planificación 2026-1'!X:X,"&lt;&gt;VIRTUAL",'Planificación 2026-1'!I:I,"&gt;2")</f>
        <v>0</v>
      </c>
      <c r="EC68" s="76">
        <f>SUMIFS('Planificación 2026-1'!R:R,'Planificación 2026-1'!W:W,C68,'Planificación 2026-1'!F:F,"PRINCIPAL",'Planificación 2026-1'!X:X,"VIRTUAL",'Planificación 2026-1'!I:I,"&lt;3")</f>
        <v>0</v>
      </c>
      <c r="ED68" s="76">
        <f>SUMIFS('Planificación 2026-1'!R:R,'Planificación 2026-1'!W:W,C68,'Planificación 2026-1'!F:F,"PRINCIPAL",'Planificación 2026-1'!X:X,"&lt;&gt;VIRTUAL",'Planificación 2026-1'!I:I,"&lt;3")</f>
        <v>0</v>
      </c>
      <c r="EE68" s="76">
        <f>SUMIFS('Planificación 2026-1'!R:R,'Planificación 2026-1'!W:W,C68,'Planificación 2026-1'!F:F,"SUNAMPE",'Planificación 2026-1'!X:X,"VIRTUAL",'Planificación 2026-1'!I:I,"&lt;3")</f>
        <v>0</v>
      </c>
      <c r="EF68" s="76">
        <f>SUMIFS('Planificación 2026-1'!R:R,'Planificación 2026-1'!W:W,C68,'Planificación 2026-1'!F:F,"SUNAMPE",'Planificación 2026-1'!X:X,"&lt;&gt;VIRTUAL",'Planificación 2026-1'!I:I,"&lt;3")</f>
        <v>0</v>
      </c>
      <c r="EG68" s="76">
        <f>SUMIFS('Planificación 2026-1'!R:R,'Planificación 2026-1'!W:W,C68,'Planificación 2026-1'!F:F,"FILIAL",'Planificación 2026-1'!X:X,"VIRTUAL",'Planificación 2026-1'!I:I,"&lt;3")</f>
        <v>0</v>
      </c>
      <c r="EH68" s="76">
        <f>SUMIFS('Planificación 2026-1'!R:R,'Planificación 2026-1'!W:W,C68,'Planificación 2026-1'!F:F,"FILIAL",'Planificación 2026-1'!X:X,"&lt;&gt;VIRTUAL",'Planificación 2026-1'!I:I,"&lt;3")</f>
        <v>0</v>
      </c>
      <c r="EI68" s="76">
        <f>SUMIFS('Planificación 2026-1'!R:R,'Planificación 2026-1'!W:W,C68,'Planificación 2026-1'!F:F,"PORUMA",'Planificación 2026-1'!X:X,"VIRTUAL",'Planificación 2026-1'!I:I,"&lt;3")</f>
        <v>0</v>
      </c>
      <c r="EJ68" s="76">
        <f>SUMIFS('Planificación 2026-1'!R:R,'Planificación 2026-1'!W:W,C68,'Planificación 2026-1'!F:F,"PORUMA",'Planificación 2026-1'!X:X,"&lt;&gt;VIRTUAL",'Planificación 2026-1'!I:I,"&lt;3")</f>
        <v>0</v>
      </c>
      <c r="EK68" s="76">
        <f>SUMIFS('Planificación 2026-1'!R:R,'Planificación 2026-1'!W:W,C68,'Planificación 2026-1'!F:F,"HUAURA",'Planificación 2026-1'!X:X,"VIRTUAL",'Planificación 2026-1'!I:I,"&lt;3")</f>
        <v>0</v>
      </c>
      <c r="EL68" s="76">
        <f>SUMIFS('Planificación 2026-1'!R:R,'Planificación 2026-1'!W:W,C68,'Planificación 2026-1'!F:F,"HUAURA",'Planificación 2026-1'!X:X,"&lt;&gt;VIRTUAL",'Planificación 2026-1'!I:I,"&lt;3")</f>
        <v>0</v>
      </c>
      <c r="EM68" s="76"/>
      <c r="EN68" s="76">
        <f t="shared" ref="EN68:EN131" si="9">DS68+DW68+EA68+EC68+EG68+EK68+DU68+EE68</f>
        <v>0</v>
      </c>
      <c r="EO68" s="76">
        <f t="shared" ref="EO68:EO131" si="10">DT68+DX68+EB68+ED68+EH68+EL68+DV68+EF68</f>
        <v>15</v>
      </c>
      <c r="EP68" s="76" t="b">
        <f t="shared" ref="EP68:EP131" si="11">EXACT(SUM(EN68:EO68),D68)</f>
        <v>1</v>
      </c>
      <c r="EQ68" s="76" t="str">
        <f t="shared" ref="EQ68:EQ131" si="12">IF(AND(DT68=0,DX68=0,EB68=0),"",IF(COUNTIF(DT68:EB68,"&gt;0")=1,IF(DT68&gt;0,"SEDE",IF(DX68&gt;0,"FILIAL","HUAURA")),IF(COUNTIF(DT68:EB68,"&gt;0")=2,IF(AND(DT68&gt;0,DX68&gt;0),"SEDE-FILIAL",IF(AND(DT68&gt;0,EB68&gt;0),"SEDE-HUAURA","FILIAL-HUAURA")),"SEDE-FILIAL-HUAURA")))</f>
        <v>FILIAL</v>
      </c>
      <c r="ER68" s="76" t="str">
        <f t="shared" si="8"/>
        <v>PRESENCIAL</v>
      </c>
    </row>
    <row r="69" spans="1:148" hidden="1">
      <c r="A69" s="83"/>
      <c r="B69" s="119">
        <v>66</v>
      </c>
      <c r="C69" s="115" t="s">
        <v>238</v>
      </c>
      <c r="D69" s="112">
        <f>SUMIF('Planificación 2026-1'!W:W,C69,'Planificación 2026-1'!R:R)</f>
        <v>0</v>
      </c>
      <c r="E69" s="114" t="s">
        <v>170</v>
      </c>
      <c r="F69" s="115" t="s">
        <v>171</v>
      </c>
      <c r="G69" s="115" t="s">
        <v>13</v>
      </c>
      <c r="H69" s="115" t="s">
        <v>129</v>
      </c>
      <c r="I69" s="107" t="str">
        <f>IF(SUM(COUNTIFS('Planificación 2026-1'!F:F,"PRINCIPAL",'Planificación 2026-1'!W:W,C69,'Planificación 2026-1'!H:H,"AF"))&gt;0,"P01"," ")</f>
        <v xml:space="preserve"> </v>
      </c>
      <c r="J69" s="108" t="str">
        <f>IF(SUM(COUNTIFS('Planificación 2026-1'!F:F,"PRINCIPAL",'Planificación 2026-1'!W:W,C69,'Planificación 2026-1'!H:H,"EN"))&gt;0,"P02"," ")</f>
        <v xml:space="preserve"> </v>
      </c>
      <c r="K69" s="108" t="str">
        <f>IF(SUM(COUNTIFS('Planificación 2026-1'!F:F,"PRINCIPAL",'Planificación 2026-1'!W:W,C69,'Planificación 2026-1'!H:H,"IS"))&gt;0,"P03"," ")</f>
        <v xml:space="preserve"> </v>
      </c>
      <c r="L69" s="108" t="str">
        <f>IF(SUM(COUNTIFS('Planificación 2026-1'!F:F,"PRINCIPAL",'Planificación 2026-1'!W:W,C69,'Planificación 2026-1'!H:H,"PS"))&gt;0,"P04"," ")</f>
        <v xml:space="preserve"> </v>
      </c>
      <c r="M69" s="108"/>
      <c r="N69" s="108" t="str">
        <f>IF(SUM(COUNTIFS('Planificación 2026-1'!F:F,"PRINCIPAL",'Planificación 2026-1'!W:W,C69,'Planificación 2026-1'!H:H,"IN"))&gt;0,"P06"," ")</f>
        <v xml:space="preserve"> </v>
      </c>
      <c r="O69" s="108" t="str">
        <f>IF(SUM(COUNTIFS('Planificación 2026-1'!F:F,"PRINCIPAL",'Planificación 2026-1'!W:W,C69,'Planificación 2026-1'!H:H,"CA"))&gt;0,"P07"," ")</f>
        <v xml:space="preserve"> </v>
      </c>
      <c r="P69" s="108" t="str">
        <f>IF(SUM(COUNTIFS('Planificación 2026-1'!F:F,"PRINCIPAL",'Planificación 2026-1'!W:W,C69,'Planificación 2026-1'!H:H,"DE"))&gt;0,"P08"," ")</f>
        <v xml:space="preserve"> </v>
      </c>
      <c r="Q69" s="108" t="str">
        <f>IF(SUM(COUNTIFS('Planificación 2026-1'!F:F,"PRINCIPAL",'Planificación 2026-1'!W:W,C69,'Planificación 2026-1'!H:H,"OB"))&gt;0,"P09"," ")</f>
        <v xml:space="preserve"> </v>
      </c>
      <c r="R69" s="108" t="str">
        <f>IF(SUM(COUNTIFS('Planificación 2026-1'!F:F,"PRINCIPAL",'Planificación 2026-1'!W:W,C69,'Planificación 2026-1'!H:H,"MH"))&gt;0,"P31"," ")</f>
        <v xml:space="preserve"> </v>
      </c>
      <c r="S69" s="108" t="str">
        <f>IF(SUM(COUNTIFS('Planificación 2026-1'!F:F,"PRINCIPAL",'Planificación 2026-1'!W:W,C69,'Planificación 2026-1'!H:H,"IC"))&gt;0,"P32"," ")</f>
        <v xml:space="preserve"> </v>
      </c>
      <c r="T69" s="108" t="str">
        <f>IF(SUM(COUNTIFS('Planificación 2026-1'!F:F,"PRINCIPAL",'Planificación 2026-1'!W:W,C69,'Planificación 2026-1'!H:H,"AR"))&gt;0,"P34"," ")</f>
        <v xml:space="preserve"> </v>
      </c>
      <c r="U69" s="108" t="str">
        <f>IF(SUM(COUNTIFS('Planificación 2026-1'!F:F,"PRINCIPAL",'Planificación 2026-1'!W:W,C69,'Planificación 2026-1'!H:H,"T1"))&gt;0,"P35"," ")</f>
        <v xml:space="preserve"> </v>
      </c>
      <c r="V69" s="108" t="str">
        <f>IF(SUM(COUNTIFS('Planificación 2026-1'!F:F,"PRINCIPAL",'Planificación 2026-1'!W:W,C69,'Planificación 2026-1'!H:H,"T3"))&gt;0,"P36"," ")</f>
        <v xml:space="preserve"> </v>
      </c>
      <c r="W69" s="108" t="str">
        <f>IF(SUM(COUNTIFS('Planificación 2026-1'!F:F,"PRINCIPAL",'Planificación 2026-1'!W:W,C69,'Planificación 2026-1'!H:H,"T2"))&gt;0,"P37"," ")</f>
        <v xml:space="preserve"> </v>
      </c>
      <c r="X69" s="108" t="str">
        <f>IF(SUM(COUNTIFS('Planificación 2026-1'!F:F,"PRINCIPAL",'Planificación 2026-1'!W:W,C69,'Planificación 2026-1'!H:H,"AE"))&gt;0,"P38"," ")</f>
        <v xml:space="preserve"> </v>
      </c>
      <c r="Y69" s="108" t="str">
        <f>IF(SUM(COUNTIFS('Planificación 2026-1'!F:F,"PRINCIPAL",'Planificación 2026-1'!W:W,C69,'Planificación 2026-1'!H:H,"T4"))&gt;0,"P55"," ")</f>
        <v xml:space="preserve"> </v>
      </c>
      <c r="Z69" s="108" t="str">
        <f>IF(SUM(COUNTIFS('Planificación 2026-1'!F:F,"FILIAL",'Planificación 2026-1'!W:W,C69,'Planificación 2026-1'!H:H,"AF"))&gt;0," P01"," ")</f>
        <v xml:space="preserve"> </v>
      </c>
      <c r="AA69" s="108" t="str">
        <f>IF(SUM(COUNTIFS('Planificación 2026-1'!F:F,"FILIAL",'Planificación 2026-1'!W:W,C69,'Planificación 2026-1'!H:H,"EN"))&gt;0,"P02"," ")</f>
        <v xml:space="preserve"> </v>
      </c>
      <c r="AB69" s="108" t="str">
        <f>IF(SUM(COUNTIFS('Planificación 2026-1'!F:F,"FILIAL",'Planificación 2026-1'!W:W,C69,'Planificación 2026-1'!H:H,"IS"))&gt;0,"P03"," ")</f>
        <v xml:space="preserve"> </v>
      </c>
      <c r="AC69" s="108" t="str">
        <f>IF(SUM(COUNTIFS('Planificación 2026-1'!F:F,"FILIAL",'Planificación 2026-1'!W:W,C69,'Planificación 2026-1'!H:H,"PS"))&gt;0,"P04"," ")</f>
        <v xml:space="preserve"> </v>
      </c>
      <c r="AD69" s="108"/>
      <c r="AE69" s="108" t="str">
        <f>IF(SUM(COUNTIFS('Planificación 2026-1'!F:F,"FILIAL",'Planificación 2026-1'!W:W,C69,'Planificación 2026-1'!H:H,"IN"))&gt;0,"P06"," ")</f>
        <v xml:space="preserve"> </v>
      </c>
      <c r="AF69" s="108" t="str">
        <f>IF(SUM(COUNTIFS('Planificación 2026-1'!F:F,"FILIAL",'Planificación 2026-1'!W:W,C69,'Planificación 2026-1'!H:H,"CA"))&gt;0,"P07"," ")</f>
        <v xml:space="preserve"> </v>
      </c>
      <c r="AG69" s="108" t="str">
        <f>IF(SUM(COUNTIFS('Planificación 2026-1'!F:F,"FILIAL",'Planificación 2026-1'!W:W,C69,'Planificación 2026-1'!H:H,"DE"))&gt;0,"P08"," ")</f>
        <v xml:space="preserve"> </v>
      </c>
      <c r="AH69" s="108" t="str">
        <f>IF(SUM(COUNTIFS('Planificación 2026-1'!F:F,"FILIAL",'Planificación 2026-1'!W:W,C69,'Planificación 2026-1'!H:H,"OB"))&gt;0,"P09"," ")</f>
        <v xml:space="preserve"> </v>
      </c>
      <c r="AI69" s="108" t="str">
        <f>IF(SUM(COUNTIFS('Planificación 2026-1'!F:F,"FILIAL",'Planificación 2026-1'!W:W,C69,'Planificación 2026-1'!H:H,"MH"))&gt;0,"P31"," ")</f>
        <v xml:space="preserve"> </v>
      </c>
      <c r="AJ69" s="108" t="str">
        <f>IF(SUM(COUNTIFS('Planificación 2026-1'!F:F,"FILIAL",'Planificación 2026-1'!W:W,C69,'Planificación 2026-1'!H:H,"IC"))&gt;0,"P32"," ")</f>
        <v xml:space="preserve"> </v>
      </c>
      <c r="AK69" s="108" t="str">
        <f>IF(SUM(COUNTIFS('Planificación 2026-1'!F:F,"FILIAL",'Planificación 2026-1'!W:W,C69,'Planificación 2026-1'!H:H,"AR"))&gt;0,"P34"," ")</f>
        <v xml:space="preserve"> </v>
      </c>
      <c r="AL69" s="108" t="str">
        <f>IF(SUM(COUNTIFS('Planificación 2026-1'!F:F,"FILIAL",'Planificación 2026-1'!W:W,C69,'Planificación 2026-1'!H:H,"T1"))&gt;0,"P35"," ")</f>
        <v xml:space="preserve"> </v>
      </c>
      <c r="AM69" s="108" t="str">
        <f>IF(SUM(COUNTIFS('Planificación 2026-1'!F:F,"FILIAL",'Planificación 2026-1'!W:W,C69,'Planificación 2026-1'!H:H,"T3"))&gt;0,"P36"," ")</f>
        <v xml:space="preserve"> </v>
      </c>
      <c r="AN69" s="108" t="str">
        <f>IF(SUM(COUNTIFS('Planificación 2026-1'!F:F,"FILIAL",'Planificación 2026-1'!W:W,C69,'Planificación 2026-1'!H:H,"T2"))&gt;0,"P37"," ")</f>
        <v xml:space="preserve"> </v>
      </c>
      <c r="AO69" s="108" t="str">
        <f>IF(SUM(COUNTIFS('Planificación 2026-1'!F:F,"FILIAL",'Planificación 2026-1'!W:W,C69,'Planificación 2026-1'!H:H,"AE"))&gt;0,"P38"," ")</f>
        <v xml:space="preserve"> </v>
      </c>
      <c r="AP69" s="108" t="str">
        <f>IF(SUM(COUNTIFS('Planificación 2026-1'!F:F,"FILIAL",'Planificación 2026-1'!W:W,C69,'Planificación 2026-1'!H:H,"T4"))&gt;0,"P55"," ")</f>
        <v xml:space="preserve"> </v>
      </c>
      <c r="AQ69" s="108" t="str">
        <f>IF(SUM(COUNTIFS('Planificación 2026-1'!F:F,"SUNAMPE",'Planificación 2026-1'!W:W,C69,'Planificación 2026-1'!H:H,"AF"))&gt;0," P01"," ")</f>
        <v xml:space="preserve"> </v>
      </c>
      <c r="AR69" s="108" t="str">
        <f>IF(SUM(COUNTIFS('Planificación 2026-1'!F:F,"SUNAMPE",'Planificación 2026-1'!W:W,C69,'Planificación 2026-1'!H:H,"EN"))&gt;0,"P02"," ")</f>
        <v xml:space="preserve"> </v>
      </c>
      <c r="AS69" s="108" t="str">
        <f>IF(SUM(COUNTIFS('Planificación 2026-1'!F:F,"SUNAMPE",'Planificación 2026-1'!W:W,C69,'Planificación 2026-1'!H:H,"IS"))&gt;0,"P03"," ")</f>
        <v xml:space="preserve"> </v>
      </c>
      <c r="AT69" s="108" t="str">
        <f>IF(SUM(COUNTIFS('Planificación 2026-1'!F:F,"SUNAMPE",'Planificación 2026-1'!W:W,C69,'Planificación 2026-1'!H:H,"PS"))&gt;0,"P04"," ")</f>
        <v xml:space="preserve"> </v>
      </c>
      <c r="AU69" s="108"/>
      <c r="AV69" s="108" t="str">
        <f>IF(SUM(COUNTIFS('Planificación 2026-1'!F:F,"SUNAMPE",'Planificación 2026-1'!W:W,C69,'Planificación 2026-1'!H:H,"IN"))&gt;0,"P06"," ")</f>
        <v xml:space="preserve"> </v>
      </c>
      <c r="AW69" s="108" t="str">
        <f>IF(SUM(COUNTIFS('Planificación 2026-1'!F:F,"SUNAMPE",'Planificación 2026-1'!W:W,C69,'Planificación 2026-1'!H:H,"CA"))&gt;0,"P07"," ")</f>
        <v xml:space="preserve"> </v>
      </c>
      <c r="AX69" s="108" t="str">
        <f>IF(SUM(COUNTIFS('Planificación 2026-1'!F:F,"SUNAMPE",'Planificación 2026-1'!W:W,C69,'Planificación 2026-1'!H:H,"DE"))&gt;0,"P08"," ")</f>
        <v xml:space="preserve"> </v>
      </c>
      <c r="AY69" s="108" t="str">
        <f>IF(SUM(COUNTIFS('Planificación 2026-1'!F:F,"SUNAMPE",'Planificación 2026-1'!W:W,C69,'Planificación 2026-1'!H:H,"OB"))&gt;0,"P09"," ")</f>
        <v xml:space="preserve"> </v>
      </c>
      <c r="AZ69" s="108" t="str">
        <f>IF(SUM(COUNTIFS('Planificación 2026-1'!F:F,"SUNAMPE",'Planificación 2026-1'!W:W,C69,'Planificación 2026-1'!H:H,"MH"))&gt;0,"P31"," ")</f>
        <v xml:space="preserve"> </v>
      </c>
      <c r="BA69" s="108" t="str">
        <f>IF(SUM(COUNTIFS('Planificación 2026-1'!F:F,"SUNAMPE",'Planificación 2026-1'!W:W,C69,'Planificación 2026-1'!H:H,"IC"))&gt;0,"P32"," ")</f>
        <v xml:space="preserve"> </v>
      </c>
      <c r="BB69" s="108" t="str">
        <f>IF(SUM(COUNTIFS('Planificación 2026-1'!F:F,"SUNAMPE",'Planificación 2026-1'!W:W,C69,'Planificación 2026-1'!H:H,"AR"))&gt;0,"P34"," ")</f>
        <v xml:space="preserve"> </v>
      </c>
      <c r="BC69" s="108" t="str">
        <f>IF(SUM(COUNTIFS('Planificación 2026-1'!F:F,"SUNAMPE",'Planificación 2026-1'!W:W,C69,'Planificación 2026-1'!H:H,"T1"))&gt;0,"P35"," ")</f>
        <v xml:space="preserve"> </v>
      </c>
      <c r="BD69" s="108" t="str">
        <f>IF(SUM(COUNTIFS('Planificación 2026-1'!F:F,"SUNAMPE",'Planificación 2026-1'!W:W,C69,'Planificación 2026-1'!H:H,"T3"))&gt;0,"P36"," ")</f>
        <v xml:space="preserve"> </v>
      </c>
      <c r="BE69" s="108" t="str">
        <f>IF(SUM(COUNTIFS('Planificación 2026-1'!F:F,"SUNAMPE",'Planificación 2026-1'!W:W,C69,'Planificación 2026-1'!H:H,"T2"))&gt;0,"P37"," ")</f>
        <v xml:space="preserve"> </v>
      </c>
      <c r="BF69" s="108" t="str">
        <f>IF(SUM(COUNTIFS('Planificación 2026-1'!F:F,"SUNAMPE",'Planificación 2026-1'!W:W,C69,'Planificación 2026-1'!H:H,"AE"))&gt;0,"P38"," ")</f>
        <v xml:space="preserve"> </v>
      </c>
      <c r="BG69" s="108" t="str">
        <f>IF(SUM(COUNTIFS('Planificación 2026-1'!F:F,"SUNAMPE",'Planificación 2026-1'!W:W,C69,'Planificación 2026-1'!H:H,"T4"))&gt;0,"P55"," ")</f>
        <v xml:space="preserve"> </v>
      </c>
      <c r="BH69" s="108" t="str">
        <f>IF(SUM(COUNTIFS('Planificación 2026-1'!F:F,"HUAURA",'Planificación 2026-1'!W:W,C69,'Planificación 2026-1'!H:H,"AF"))&gt;0," P01"," ")</f>
        <v xml:space="preserve"> </v>
      </c>
      <c r="BI69" s="108" t="str">
        <f>IF(SUM(COUNTIFS('Planificación 2026-1'!F:F,"HUAURA",'Planificación 2026-1'!W:W,C69,'Planificación 2026-1'!H:H,"EN"))&gt;0,"P02"," ")</f>
        <v xml:space="preserve"> </v>
      </c>
      <c r="BJ69" s="108" t="str">
        <f>IF(SUM(COUNTIFS('Planificación 2026-1'!F:F,"HUAURA",'Planificación 2026-1'!W:W,C69,'Planificación 2026-1'!H:H,"IS"))&gt;0,"P03"," ")</f>
        <v xml:space="preserve"> </v>
      </c>
      <c r="BK69" s="108" t="str">
        <f>IF(SUM(COUNTIFS('Planificación 2026-1'!F:F,"HUAURA",'Planificación 2026-1'!W:W,C69,'Planificación 2026-1'!H:H,"PS"))&gt;0,"P04"," ")</f>
        <v xml:space="preserve"> </v>
      </c>
      <c r="BL69" s="108"/>
      <c r="BM69" s="108" t="str">
        <f>IF(SUM(COUNTIFS('Planificación 2026-1'!F:F,"HUAURA",'Planificación 2026-1'!W:W,C69,'Planificación 2026-1'!H:H,"IN"))&gt;0,"P06"," ")</f>
        <v xml:space="preserve"> </v>
      </c>
      <c r="BN69" s="108" t="str">
        <f>IF(SUM(COUNTIFS('Planificación 2026-1'!F:F,"HUAURA",'Planificación 2026-1'!W:W,C69,'Planificación 2026-1'!H:H,"CA"))&gt;0,"P07"," ")</f>
        <v xml:space="preserve"> </v>
      </c>
      <c r="BO69" s="108" t="str">
        <f>IF(SUM(COUNTIFS('Planificación 2026-1'!F:F,"HUAURA",'Planificación 2026-1'!W:W,C69,'Planificación 2026-1'!H:H,"DE"))&gt;0,"P08"," ")</f>
        <v xml:space="preserve"> </v>
      </c>
      <c r="BP69" s="108" t="str">
        <f>IF(SUM(COUNTIFS('Planificación 2026-1'!F:F,"HUAURA",'Planificación 2026-1'!W:W,C69,'Planificación 2026-1'!H:H,"OB"))&gt;0,"P09"," ")</f>
        <v xml:space="preserve"> </v>
      </c>
      <c r="BQ69" s="108" t="str">
        <f>IF(SUM(COUNTIFS('Planificación 2026-1'!F:F,"HUAURA",'Planificación 2026-1'!W:W,C69,'Planificación 2026-1'!H:H,"MH"))&gt;0,"P31"," ")</f>
        <v xml:space="preserve"> </v>
      </c>
      <c r="BR69" s="108" t="str">
        <f>IF(SUM(COUNTIFS('Planificación 2026-1'!F:F,"HUAURA",'Planificación 2026-1'!W:W,C69,'Planificación 2026-1'!H:H,"IC"))&gt;0,"P32"," ")</f>
        <v xml:space="preserve"> </v>
      </c>
      <c r="BS69" s="108" t="str">
        <f>IF(SUM(COUNTIFS('Planificación 2026-1'!F:F,"HUAURA",'Planificación 2026-1'!W:W,C69,'Planificación 2026-1'!H:H,"AR"))&gt;0,"P34"," ")</f>
        <v xml:space="preserve"> </v>
      </c>
      <c r="BT69" s="108" t="str">
        <f>IF(SUM(COUNTIFS('Planificación 2026-1'!F:F,"HUAURA",'Planificación 2026-1'!W:W,C69,'Planificación 2026-1'!H:H,"T1"))&gt;0,"P35"," ")</f>
        <v xml:space="preserve"> </v>
      </c>
      <c r="BU69" s="108" t="str">
        <f>IF(SUM(COUNTIFS('Planificación 2026-1'!F:F,"HUAURA",'Planificación 2026-1'!W:W,C69,'Planificación 2026-1'!H:H,"T3"))&gt;0,"P36"," ")</f>
        <v xml:space="preserve"> </v>
      </c>
      <c r="BV69" s="108" t="str">
        <f>IF(SUM(COUNTIFS('Planificación 2026-1'!F:F,"HUAURA",'Planificación 2026-1'!W:W,C69,'Planificación 2026-1'!H:H,"T2"))&gt;0,"P37"," ")</f>
        <v xml:space="preserve"> </v>
      </c>
      <c r="BW69" s="108" t="str">
        <f>IF(SUM(COUNTIFS('Planificación 2026-1'!F:F,"HUAURA",'Planificación 2026-1'!W:W,C69,'Planificación 2026-1'!H:H,"AE"))&gt;0,"P38"," ")</f>
        <v xml:space="preserve"> </v>
      </c>
      <c r="BX69" s="108" t="str">
        <f>IF(SUM(COUNTIFS('Planificación 2026-1'!F:F,"HUAURA",'Planificación 2026-1'!W:W,C69,'Planificación 2026-1'!H:H,"T4"))&gt;0,"P55"," ")</f>
        <v xml:space="preserve"> </v>
      </c>
      <c r="BY69" s="109">
        <f>SUMIFS('Planificación 2026-1'!R:R,'Planificación 2026-1'!W:W,C69,'Planificación 2026-1'!H:H,"AF",'Planificación 2026-1'!I:I,"&gt;2")</f>
        <v>0</v>
      </c>
      <c r="BZ69" s="109">
        <f>SUMIFS('Planificación 2026-1'!R:R,'Planificación 2026-1'!W:W,C69,'Planificación 2026-1'!H:H,"EN",'Planificación 2026-1'!I:I,"&gt;2")</f>
        <v>0</v>
      </c>
      <c r="CA69" s="109">
        <f>SUMIFS('Planificación 2026-1'!R:R,'Planificación 2026-1'!W:W,C69,'Planificación 2026-1'!H:H,"IS",'Planificación 2026-1'!I:I,"&gt;2")</f>
        <v>0</v>
      </c>
      <c r="CB69" s="109">
        <f>SUMIFS('Planificación 2026-1'!R:R,'Planificación 2026-1'!W:W,C69,'Planificación 2026-1'!H:H,"PS",'Planificación 2026-1'!I:I,"&gt;2")</f>
        <v>0</v>
      </c>
      <c r="CC69" s="109">
        <f>SUMIFS('Planificación 2026-1'!R:R,'Planificación 2026-1'!W:W,C69,'Planificación 2026-1'!H:H,"IN",'Planificación 2026-1'!I:I,"&gt;2")</f>
        <v>0</v>
      </c>
      <c r="CD69" s="109">
        <f>SUMIFS('Planificación 2026-1'!R:R,'Planificación 2026-1'!W:W,C69,'Planificación 2026-1'!H:H,"CA",'Planificación 2026-1'!I:I,"&gt;2")</f>
        <v>0</v>
      </c>
      <c r="CE69" s="109">
        <f>SUMIFS('Planificación 2026-1'!R:R,'Planificación 2026-1'!W:W,C69,'Planificación 2026-1'!H:H,"DE",'Planificación 2026-1'!I:I,"&gt;2")</f>
        <v>0</v>
      </c>
      <c r="CF69" s="109">
        <f>SUMIFS('Planificación 2026-1'!R:R,'Planificación 2026-1'!W:W,C69,'Planificación 2026-1'!H:H,"OB",'Planificación 2026-1'!I:I,"&gt;2")</f>
        <v>0</v>
      </c>
      <c r="CG69" s="109">
        <f>SUMIFS('Planificación 2026-1'!R:R,'Planificación 2026-1'!W:W,C69,'Planificación 2026-1'!H:H,"MH",'Planificación 2026-1'!I:I,"&gt;2")</f>
        <v>0</v>
      </c>
      <c r="CH69" s="109">
        <f>SUMIFS('Planificación 2026-1'!R:R,'Planificación 2026-1'!W:W,C69,'Planificación 2026-1'!H:H,"IC",'Planificación 2026-1'!I:I,"&gt;2")</f>
        <v>0</v>
      </c>
      <c r="CI69" s="109">
        <f>SUMIFS('Planificación 2026-1'!R:R,'Planificación 2026-1'!W:W,C69,'Planificación 2026-1'!H:H,"AR",'Planificación 2026-1'!I:I,"&gt;2")</f>
        <v>0</v>
      </c>
      <c r="CJ69" s="109">
        <f>SUMIFS('Planificación 2026-1'!R:R,'Planificación 2026-1'!W:W,C69,'Planificación 2026-1'!H:H,"T1",'Planificación 2026-1'!I:I,"&gt;2")</f>
        <v>0</v>
      </c>
      <c r="CK69" s="109">
        <f>SUMIFS('Planificación 2026-1'!R:R,'Planificación 2026-1'!W:W,C69,'Planificación 2026-1'!H:H,"T3",'Planificación 2026-1'!I:I,"&gt;2")</f>
        <v>0</v>
      </c>
      <c r="CL69" s="109">
        <f>SUMIFS('Planificación 2026-1'!R:R,'Planificación 2026-1'!W:W,C69,'Planificación 2026-1'!H:H,"T2",'Planificación 2026-1'!I:I,"&gt;2")</f>
        <v>0</v>
      </c>
      <c r="CM69" s="109">
        <f>SUMIFS('Planificación 2026-1'!R:R,'Planificación 2026-1'!W:W,C69,'Planificación 2026-1'!H:H,"AE",'Planificación 2026-1'!I:I,"&gt;2")</f>
        <v>0</v>
      </c>
      <c r="CN69" s="109">
        <f>SUMIFS('Planificación 2026-1'!R:R,'Planificación 2026-1'!W:W,C69,'Planificación 2026-1'!H:H,"T4",'Planificación 2026-1'!I:I,"&gt;2")</f>
        <v>0</v>
      </c>
      <c r="CO69" s="109">
        <f>SUMIFS('Planificación 2026-1'!R:R,'Planificación 2026-1'!W:W,C69,'Planificación 2026-1'!H:H,"AF",'Planificación 2026-1'!I:I,"&lt;3")</f>
        <v>0</v>
      </c>
      <c r="CP69" s="109">
        <f>SUMIFS('Planificación 2026-1'!R:R,'Planificación 2026-1'!W:W,C69,'Planificación 2026-1'!H:H,"EN",'Planificación 2026-1'!I:I,"&lt;3")</f>
        <v>0</v>
      </c>
      <c r="CQ69" s="109">
        <f>SUMIFS('Planificación 2026-1'!R:R,'Planificación 2026-1'!W:W,C69,'Planificación 2026-1'!H:H,"IS",'Planificación 2026-1'!I:I,"&lt;3")</f>
        <v>0</v>
      </c>
      <c r="CR69" s="109">
        <f>SUMIFS('Planificación 2026-1'!R:R,'Planificación 2026-1'!W:W,C69,'Planificación 2026-1'!H:H,"PS",'Planificación 2026-1'!I:I,"&lt;3")</f>
        <v>0</v>
      </c>
      <c r="CS69" s="109">
        <f>SUMIFS('Planificación 2026-1'!R:R,'Planificación 2026-1'!W:W,C69,'Planificación 2026-1'!H:H,"IN",'Planificación 2026-1'!I:I,"&lt;3")</f>
        <v>0</v>
      </c>
      <c r="CT69" s="109">
        <f>SUMIFS('Planificación 2026-1'!R:R,'Planificación 2026-1'!W:W,C69,'Planificación 2026-1'!H:H,"CA",'Planificación 2026-1'!I:I,"&lt;3")</f>
        <v>0</v>
      </c>
      <c r="CU69" s="109">
        <f>SUMIFS('Planificación 2026-1'!R:R,'Planificación 2026-1'!W:W,C69,'Planificación 2026-1'!H:H,"DE",'Planificación 2026-1'!I:I,"&lt;3")</f>
        <v>0</v>
      </c>
      <c r="CV69" s="109">
        <f>SUMIFS('Planificación 2026-1'!R:R,'Planificación 2026-1'!W:W,C69,'Planificación 2026-1'!H:H,"OB",'Planificación 2026-1'!I:I,"&lt;3")</f>
        <v>0</v>
      </c>
      <c r="CW69" s="109">
        <f>SUMIFS('Planificación 2026-1'!R:R,'Planificación 2026-1'!W:W,C69,'Planificación 2026-1'!H:H,"MH",'Planificación 2026-1'!I:I,"&lt;3")</f>
        <v>0</v>
      </c>
      <c r="CX69" s="109">
        <f>SUMIFS('Planificación 2026-1'!R:R,'Planificación 2026-1'!W:W,C69,'Planificación 2026-1'!H:H,"IC",'Planificación 2026-1'!I:I,"&lt;3")</f>
        <v>0</v>
      </c>
      <c r="CY69" s="109">
        <f>SUMIFS('Planificación 2026-1'!R:R,'Planificación 2026-1'!W:W,C69,'Planificación 2026-1'!H:H,"AR",'Planificación 2026-1'!I:I,"&lt;3")</f>
        <v>0</v>
      </c>
      <c r="CZ69" s="109">
        <f>SUMIFS('Planificación 2026-1'!R:R,'Planificación 2026-1'!W:W,C69,'Planificación 2026-1'!H:H,"T1",'Planificación 2026-1'!I:I,"&lt;3")</f>
        <v>0</v>
      </c>
      <c r="DA69" s="109">
        <f>SUMIFS('Planificación 2026-1'!R:R,'Planificación 2026-1'!W:W,C69,'Planificación 2026-1'!H:H,"T3",'Planificación 2026-1'!I:I,"&lt;3")</f>
        <v>0</v>
      </c>
      <c r="DB69" s="109">
        <f>SUMIFS('Planificación 2026-1'!R:R,'Planificación 2026-1'!W:W,C69,'Planificación 2026-1'!H:H,"T2",'Planificación 2026-1'!I:I,"&lt;3")</f>
        <v>0</v>
      </c>
      <c r="DC69" s="109">
        <f>SUMIFS('Planificación 2026-1'!R:R,'Planificación 2026-1'!W:W,C69,'Planificación 2026-1'!H:H,"AE",'Planificación 2026-1'!I:I,"&lt;3")</f>
        <v>0</v>
      </c>
      <c r="DD69" s="109">
        <f>SUMIFS('Planificación 2026-1'!R:R,'Planificación 2026-1'!W:W,C69,'Planificación 2026-1'!H:H,"T4",'Planificación 2026-1'!I:I,"&lt;3")</f>
        <v>0</v>
      </c>
      <c r="DE69" s="108" t="str">
        <f t="shared" ref="DE69:DE133" si="13">TRIM(CONCATENATE(I69,J69,K69,L69,M69,N69,O69,P69,Q69,R69,S69,T69,U69,V69,W69,X69,Y69))</f>
        <v/>
      </c>
      <c r="DF69" s="41">
        <f>IF(C69="","",SUMIFS('Planificación 2026-1'!R:R,'Planificación 2026-1'!W:W,C69,'Planificación 2026-1'!F:F,"PRINCIPAL",'Planificación 2026-1'!X:X,"VIRTUAL"))</f>
        <v>0</v>
      </c>
      <c r="DG69" s="41">
        <f>IF(C69="","",SUMIFS('Planificación 2026-1'!R:R,'Planificación 2026-1'!W:W,C69,'Planificación 2026-1'!F:F,"PRINCIPAL",'Planificación 2026-1'!X:X,"PRESENCIAL"))</f>
        <v>0</v>
      </c>
      <c r="DH69" s="41">
        <f>IF(C69="","",SUMIFS('Planificación 2026-1'!R:R,'Planificación 2026-1'!W:W,C69,'Planificación 2026-1'!F:F,"PRINCIPAL",'Planificación 2026-1'!X:X,"HIBRIDO PRESENCIAL"))</f>
        <v>0</v>
      </c>
      <c r="DI69" s="108" t="str">
        <f t="shared" ref="DI69:DI133" si="14">TRIM(CONCATENATE(Z69,AA69,AB69,AC69,AD69,AE69,AF69,AG69,AH69,AI69,AJ69,AK69,AL69,AM69,AN69,AO69,AP69))</f>
        <v/>
      </c>
      <c r="DJ69" s="108">
        <f>IF(C69="","",SUMIFS('Planificación 2026-1'!R:R,'Planificación 2026-1'!W:W,C69,'Planificación 2026-1'!F:F,"FILIAL",'Planificación 2026-1'!X:X,"VIRTUAL"))</f>
        <v>0</v>
      </c>
      <c r="DK69" s="110">
        <f>IF(C69="","",SUMIFS('Planificación 2026-1'!R:R,'Planificación 2026-1'!W:W,C69,'Planificación 2026-1'!F:F,"FILIAL",'Planificación 2026-1'!X:X,"PRESENCIAL"))</f>
        <v>0</v>
      </c>
      <c r="DL69" s="61">
        <f>IF(C69="","",SUMIFS('Planificación 2026-1'!R:R,'Planificación 2026-1'!W:W,C69,'Planificación 2026-1'!F:F,"FILIAL",'Planificación 2026-1'!X:X,"HIBRIDO PRESENCIAL"))</f>
        <v>0</v>
      </c>
      <c r="DM69" s="111" t="str">
        <f t="shared" ref="DM69:DM133" si="15">TRIM(CONCATENATE(AQ69,AR69,AS69,AT69,AU69,AV69,AW69,AX69,AY69,AZ69,BA69,BB69,BC69,BD69,BE69,BF69,BG69))</f>
        <v/>
      </c>
      <c r="DN69" s="108">
        <f>IF(C69="","",SUMIFS('Planificación 2026-1'!R:R,'Planificación 2026-1'!W:W,C69,'Planificación 2026-1'!F:F,"SUNAMPE",'Planificación 2026-1'!X:X,"VIRTUAL"))</f>
        <v>0</v>
      </c>
      <c r="DO69" s="61">
        <f>IF(C69="","",SUMIFS('Planificación 2026-1'!R:R,'Planificación 2026-1'!W:W,C69,'Planificación 2026-1'!F:F,"SUNAMPE",'Planificación 2026-1'!X:X,"PRESENCIAL"))</f>
        <v>0</v>
      </c>
      <c r="DP69" s="111" t="str">
        <f t="shared" ref="DP69:DP133" si="16">TRIM(CONCATENATE(BH69,BI69,BJ69,BK69,BL69,BM69,BN69,BO69,BP69,BQ69,BR69,BS69,BT69,BU69,BV69,BW69,BX69))</f>
        <v/>
      </c>
      <c r="DQ69" s="108">
        <f>IF(C69="","",SUMIFS('Planificación 2026-1'!R:R,'Planificación 2026-1'!W:W,C69,'Planificación 2026-1'!F:F,"HUAURA",'Planificación 2026-1'!X:X,"VIRTUAL"))</f>
        <v>0</v>
      </c>
      <c r="DR69" s="61">
        <f>IF(C69="","",SUMIFS('Planificación 2026-1'!R:R,'Planificación 2026-1'!W:W,C69,'Planificación 2026-1'!F:F,"HUAURA",'Planificación 2026-1'!X:X,"PRESENCIAL"))</f>
        <v>0</v>
      </c>
      <c r="DS69" s="76">
        <f>SUMIFS('Planificación 2026-1'!R:R,'Planificación 2026-1'!W:W,C69,'Planificación 2026-1'!F:F,"PRINCIPAL",'Planificación 2026-1'!X:X,"VIRTUAL",'Planificación 2026-1'!I:I,"&gt;2")</f>
        <v>0</v>
      </c>
      <c r="DT69" s="76">
        <f>SUMIFS('Planificación 2026-1'!R:R,'Planificación 2026-1'!W:W,C69,'Planificación 2026-1'!F:F,"PRINCIPAL",'Planificación 2026-1'!X:X,"&lt;&gt;VIRTUAL",'Planificación 2026-1'!I:I,"&gt;2")</f>
        <v>0</v>
      </c>
      <c r="DU69" s="76">
        <f>SUMIFS('Planificación 2026-1'!R:R,'Planificación 2026-1'!W:W,C69,'Planificación 2026-1'!F:F,"SUNAMPE",'Planificación 2026-1'!X:X,"VIRTUAL",'Planificación 2026-1'!I:I,"&gt;2")</f>
        <v>0</v>
      </c>
      <c r="DV69" s="76">
        <f>SUMIFS('Planificación 2026-1'!R:R,'Planificación 2026-1'!W:W,C69,'Planificación 2026-1'!F:F,"SUNAMPE",'Planificación 2026-1'!X:X,"&lt;&gt;VIRTUAL",'Planificación 2026-1'!I:I,"&gt;2")</f>
        <v>0</v>
      </c>
      <c r="DW69" s="76">
        <f>SUMIFS('Planificación 2026-1'!R:R,'Planificación 2026-1'!W:W,C69,'Planificación 2026-1'!F:F,"FILIAL",'Planificación 2026-1'!X:X,"VIRTUAL",'Planificación 2026-1'!I:I,"&gt;2")</f>
        <v>0</v>
      </c>
      <c r="DX69" s="76">
        <f>SUMIFS('Planificación 2026-1'!R:R,'Planificación 2026-1'!W:W,C69,'Planificación 2026-1'!F:F,"FILIAL",'Planificación 2026-1'!X:X,"&lt;&gt;VIRTUAL",'Planificación 2026-1'!I:I,"&gt;2")</f>
        <v>0</v>
      </c>
      <c r="DY69" s="76">
        <f>SUMIFS('Planificación 2026-1'!R:R,'Planificación 2026-1'!W:W,C69,'Planificación 2026-1'!F:F,"PORUMA",'Planificación 2026-1'!X:X,"VIRTUAL",'Planificación 2026-1'!I:I,"&gt;2")</f>
        <v>0</v>
      </c>
      <c r="DZ69" s="76">
        <f>SUMIFS('Planificación 2026-1'!R:R,'Planificación 2026-1'!W:W,C69,'Planificación 2026-1'!F:F,"PORUMA",'Planificación 2026-1'!X:X,"&lt;&gt;VIRTUAL",'Planificación 2026-1'!I:I,"&gt;2")</f>
        <v>0</v>
      </c>
      <c r="EA69" s="76">
        <f>SUMIFS('Planificación 2026-1'!R:R,'Planificación 2026-1'!W:W,C69,'Planificación 2026-1'!F:F,"HUAURA",'Planificación 2026-1'!X:X,"VIRTUAL",'Planificación 2026-1'!I:I,"&gt;2")</f>
        <v>0</v>
      </c>
      <c r="EB69" s="76">
        <f>SUMIFS('Planificación 2026-1'!R:R,'Planificación 2026-1'!W:W,C69,'Planificación 2026-1'!F:F,"HUAURA",'Planificación 2026-1'!X:X,"&lt;&gt;VIRTUAL",'Planificación 2026-1'!I:I,"&gt;2")</f>
        <v>0</v>
      </c>
      <c r="EC69" s="76">
        <f>SUMIFS('Planificación 2026-1'!R:R,'Planificación 2026-1'!W:W,C69,'Planificación 2026-1'!F:F,"PRINCIPAL",'Planificación 2026-1'!X:X,"VIRTUAL",'Planificación 2026-1'!I:I,"&lt;3")</f>
        <v>0</v>
      </c>
      <c r="ED69" s="76">
        <f>SUMIFS('Planificación 2026-1'!R:R,'Planificación 2026-1'!W:W,C69,'Planificación 2026-1'!F:F,"PRINCIPAL",'Planificación 2026-1'!X:X,"&lt;&gt;VIRTUAL",'Planificación 2026-1'!I:I,"&lt;3")</f>
        <v>0</v>
      </c>
      <c r="EE69" s="76">
        <f>SUMIFS('Planificación 2026-1'!R:R,'Planificación 2026-1'!W:W,C69,'Planificación 2026-1'!F:F,"SUNAMPE",'Planificación 2026-1'!X:X,"VIRTUAL",'Planificación 2026-1'!I:I,"&lt;3")</f>
        <v>0</v>
      </c>
      <c r="EF69" s="76">
        <f>SUMIFS('Planificación 2026-1'!R:R,'Planificación 2026-1'!W:W,C69,'Planificación 2026-1'!F:F,"SUNAMPE",'Planificación 2026-1'!X:X,"&lt;&gt;VIRTUAL",'Planificación 2026-1'!I:I,"&lt;3")</f>
        <v>0</v>
      </c>
      <c r="EG69" s="76">
        <f>SUMIFS('Planificación 2026-1'!R:R,'Planificación 2026-1'!W:W,C69,'Planificación 2026-1'!F:F,"FILIAL",'Planificación 2026-1'!X:X,"VIRTUAL",'Planificación 2026-1'!I:I,"&lt;3")</f>
        <v>0</v>
      </c>
      <c r="EH69" s="76">
        <f>SUMIFS('Planificación 2026-1'!R:R,'Planificación 2026-1'!W:W,C69,'Planificación 2026-1'!F:F,"FILIAL",'Planificación 2026-1'!X:X,"&lt;&gt;VIRTUAL",'Planificación 2026-1'!I:I,"&lt;3")</f>
        <v>0</v>
      </c>
      <c r="EI69" s="76">
        <f>SUMIFS('Planificación 2026-1'!R:R,'Planificación 2026-1'!W:W,C69,'Planificación 2026-1'!F:F,"PORUMA",'Planificación 2026-1'!X:X,"VIRTUAL",'Planificación 2026-1'!I:I,"&lt;3")</f>
        <v>0</v>
      </c>
      <c r="EJ69" s="76">
        <f>SUMIFS('Planificación 2026-1'!R:R,'Planificación 2026-1'!W:W,C69,'Planificación 2026-1'!F:F,"PORUMA",'Planificación 2026-1'!X:X,"&lt;&gt;VIRTUAL",'Planificación 2026-1'!I:I,"&lt;3")</f>
        <v>0</v>
      </c>
      <c r="EK69" s="76">
        <f>SUMIFS('Planificación 2026-1'!R:R,'Planificación 2026-1'!W:W,C69,'Planificación 2026-1'!F:F,"HUAURA",'Planificación 2026-1'!X:X,"VIRTUAL",'Planificación 2026-1'!I:I,"&lt;3")</f>
        <v>0</v>
      </c>
      <c r="EL69" s="76">
        <f>SUMIFS('Planificación 2026-1'!R:R,'Planificación 2026-1'!W:W,C69,'Planificación 2026-1'!F:F,"HUAURA",'Planificación 2026-1'!X:X,"&lt;&gt;VIRTUAL",'Planificación 2026-1'!I:I,"&lt;3")</f>
        <v>0</v>
      </c>
      <c r="EM69" s="76"/>
      <c r="EN69" s="76">
        <f t="shared" si="9"/>
        <v>0</v>
      </c>
      <c r="EO69" s="76">
        <f t="shared" si="10"/>
        <v>0</v>
      </c>
      <c r="EP69" s="76" t="b">
        <f t="shared" si="11"/>
        <v>1</v>
      </c>
      <c r="EQ69" s="76" t="str">
        <f t="shared" si="12"/>
        <v/>
      </c>
      <c r="ER69" s="76" t="str">
        <f t="shared" ref="ER69:ER133" si="17">IF(EN69=0,"PRESENCIAL",IF(EO69=0,"VIRTUAL",IF(EN69&gt;EO69,"MAS VIRTUAL",IF(EO69&gt;EN69,"MAS PRESENCIAL","AMBOS"))))</f>
        <v>PRESENCIAL</v>
      </c>
    </row>
    <row r="70" spans="1:148" hidden="1">
      <c r="A70" s="83"/>
      <c r="B70" s="119">
        <v>67</v>
      </c>
      <c r="C70" s="115" t="s">
        <v>239</v>
      </c>
      <c r="D70" s="112">
        <f>SUMIF('Planificación 2026-1'!W:W,C70,'Planificación 2026-1'!R:R)</f>
        <v>0</v>
      </c>
      <c r="E70" s="114" t="s">
        <v>170</v>
      </c>
      <c r="F70" s="115" t="s">
        <v>171</v>
      </c>
      <c r="G70" s="115" t="s">
        <v>153</v>
      </c>
      <c r="H70" s="115" t="s">
        <v>122</v>
      </c>
      <c r="I70" s="107" t="str">
        <f>IF(SUM(COUNTIFS('Planificación 2026-1'!F:F,"PRINCIPAL",'Planificación 2026-1'!W:W,C70,'Planificación 2026-1'!H:H,"AF"))&gt;0,"P01"," ")</f>
        <v xml:space="preserve"> </v>
      </c>
      <c r="J70" s="108" t="str">
        <f>IF(SUM(COUNTIFS('Planificación 2026-1'!F:F,"PRINCIPAL",'Planificación 2026-1'!W:W,C70,'Planificación 2026-1'!H:H,"EN"))&gt;0,"P02"," ")</f>
        <v xml:space="preserve"> </v>
      </c>
      <c r="K70" s="108" t="str">
        <f>IF(SUM(COUNTIFS('Planificación 2026-1'!F:F,"PRINCIPAL",'Planificación 2026-1'!W:W,C70,'Planificación 2026-1'!H:H,"IS"))&gt;0,"P03"," ")</f>
        <v xml:space="preserve"> </v>
      </c>
      <c r="L70" s="108" t="str">
        <f>IF(SUM(COUNTIFS('Planificación 2026-1'!F:F,"PRINCIPAL",'Planificación 2026-1'!W:W,C70,'Planificación 2026-1'!H:H,"PS"))&gt;0,"P04"," ")</f>
        <v xml:space="preserve"> </v>
      </c>
      <c r="M70" s="108"/>
      <c r="N70" s="108" t="str">
        <f>IF(SUM(COUNTIFS('Planificación 2026-1'!F:F,"PRINCIPAL",'Planificación 2026-1'!W:W,C70,'Planificación 2026-1'!H:H,"IN"))&gt;0,"P06"," ")</f>
        <v xml:space="preserve"> </v>
      </c>
      <c r="O70" s="108" t="str">
        <f>IF(SUM(COUNTIFS('Planificación 2026-1'!F:F,"PRINCIPAL",'Planificación 2026-1'!W:W,C70,'Planificación 2026-1'!H:H,"CA"))&gt;0,"P07"," ")</f>
        <v xml:space="preserve"> </v>
      </c>
      <c r="P70" s="108" t="str">
        <f>IF(SUM(COUNTIFS('Planificación 2026-1'!F:F,"PRINCIPAL",'Planificación 2026-1'!W:W,C70,'Planificación 2026-1'!H:H,"DE"))&gt;0,"P08"," ")</f>
        <v xml:space="preserve"> </v>
      </c>
      <c r="Q70" s="108" t="str">
        <f>IF(SUM(COUNTIFS('Planificación 2026-1'!F:F,"PRINCIPAL",'Planificación 2026-1'!W:W,C70,'Planificación 2026-1'!H:H,"OB"))&gt;0,"P09"," ")</f>
        <v xml:space="preserve"> </v>
      </c>
      <c r="R70" s="108" t="str">
        <f>IF(SUM(COUNTIFS('Planificación 2026-1'!F:F,"PRINCIPAL",'Planificación 2026-1'!W:W,C70,'Planificación 2026-1'!H:H,"MH"))&gt;0,"P31"," ")</f>
        <v xml:space="preserve"> </v>
      </c>
      <c r="S70" s="108" t="str">
        <f>IF(SUM(COUNTIFS('Planificación 2026-1'!F:F,"PRINCIPAL",'Planificación 2026-1'!W:W,C70,'Planificación 2026-1'!H:H,"IC"))&gt;0,"P32"," ")</f>
        <v xml:space="preserve"> </v>
      </c>
      <c r="T70" s="108" t="str">
        <f>IF(SUM(COUNTIFS('Planificación 2026-1'!F:F,"PRINCIPAL",'Planificación 2026-1'!W:W,C70,'Planificación 2026-1'!H:H,"AR"))&gt;0,"P34"," ")</f>
        <v xml:space="preserve"> </v>
      </c>
      <c r="U70" s="108" t="str">
        <f>IF(SUM(COUNTIFS('Planificación 2026-1'!F:F,"PRINCIPAL",'Planificación 2026-1'!W:W,C70,'Planificación 2026-1'!H:H,"T1"))&gt;0,"P35"," ")</f>
        <v xml:space="preserve"> </v>
      </c>
      <c r="V70" s="108" t="str">
        <f>IF(SUM(COUNTIFS('Planificación 2026-1'!F:F,"PRINCIPAL",'Planificación 2026-1'!W:W,C70,'Planificación 2026-1'!H:H,"T3"))&gt;0,"P36"," ")</f>
        <v xml:space="preserve"> </v>
      </c>
      <c r="W70" s="108" t="str">
        <f>IF(SUM(COUNTIFS('Planificación 2026-1'!F:F,"PRINCIPAL",'Planificación 2026-1'!W:W,C70,'Planificación 2026-1'!H:H,"T2"))&gt;0,"P37"," ")</f>
        <v xml:space="preserve"> </v>
      </c>
      <c r="X70" s="108" t="str">
        <f>IF(SUM(COUNTIFS('Planificación 2026-1'!F:F,"PRINCIPAL",'Planificación 2026-1'!W:W,C70,'Planificación 2026-1'!H:H,"AE"))&gt;0,"P38"," ")</f>
        <v xml:space="preserve"> </v>
      </c>
      <c r="Y70" s="108" t="str">
        <f>IF(SUM(COUNTIFS('Planificación 2026-1'!F:F,"PRINCIPAL",'Planificación 2026-1'!W:W,C70,'Planificación 2026-1'!H:H,"T4"))&gt;0,"P55"," ")</f>
        <v xml:space="preserve"> </v>
      </c>
      <c r="Z70" s="108" t="str">
        <f>IF(SUM(COUNTIFS('Planificación 2026-1'!F:F,"FILIAL",'Planificación 2026-1'!W:W,C70,'Planificación 2026-1'!H:H,"AF"))&gt;0," P01"," ")</f>
        <v xml:space="preserve"> </v>
      </c>
      <c r="AA70" s="108" t="str">
        <f>IF(SUM(COUNTIFS('Planificación 2026-1'!F:F,"FILIAL",'Planificación 2026-1'!W:W,C70,'Planificación 2026-1'!H:H,"EN"))&gt;0,"P02"," ")</f>
        <v xml:space="preserve"> </v>
      </c>
      <c r="AB70" s="108" t="str">
        <f>IF(SUM(COUNTIFS('Planificación 2026-1'!F:F,"FILIAL",'Planificación 2026-1'!W:W,C70,'Planificación 2026-1'!H:H,"IS"))&gt;0,"P03"," ")</f>
        <v xml:space="preserve"> </v>
      </c>
      <c r="AC70" s="108" t="str">
        <f>IF(SUM(COUNTIFS('Planificación 2026-1'!F:F,"FILIAL",'Planificación 2026-1'!W:W,C70,'Planificación 2026-1'!H:H,"PS"))&gt;0,"P04"," ")</f>
        <v xml:space="preserve"> </v>
      </c>
      <c r="AD70" s="108"/>
      <c r="AE70" s="108" t="str">
        <f>IF(SUM(COUNTIFS('Planificación 2026-1'!F:F,"FILIAL",'Planificación 2026-1'!W:W,C70,'Planificación 2026-1'!H:H,"IN"))&gt;0,"P06"," ")</f>
        <v xml:space="preserve"> </v>
      </c>
      <c r="AF70" s="108" t="str">
        <f>IF(SUM(COUNTIFS('Planificación 2026-1'!F:F,"FILIAL",'Planificación 2026-1'!W:W,C70,'Planificación 2026-1'!H:H,"CA"))&gt;0,"P07"," ")</f>
        <v xml:space="preserve"> </v>
      </c>
      <c r="AG70" s="108" t="str">
        <f>IF(SUM(COUNTIFS('Planificación 2026-1'!F:F,"FILIAL",'Planificación 2026-1'!W:W,C70,'Planificación 2026-1'!H:H,"DE"))&gt;0,"P08"," ")</f>
        <v xml:space="preserve"> </v>
      </c>
      <c r="AH70" s="108" t="str">
        <f>IF(SUM(COUNTIFS('Planificación 2026-1'!F:F,"FILIAL",'Planificación 2026-1'!W:W,C70,'Planificación 2026-1'!H:H,"OB"))&gt;0,"P09"," ")</f>
        <v xml:space="preserve"> </v>
      </c>
      <c r="AI70" s="108" t="str">
        <f>IF(SUM(COUNTIFS('Planificación 2026-1'!F:F,"FILIAL",'Planificación 2026-1'!W:W,C70,'Planificación 2026-1'!H:H,"MH"))&gt;0,"P31"," ")</f>
        <v xml:space="preserve"> </v>
      </c>
      <c r="AJ70" s="108" t="str">
        <f>IF(SUM(COUNTIFS('Planificación 2026-1'!F:F,"FILIAL",'Planificación 2026-1'!W:W,C70,'Planificación 2026-1'!H:H,"IC"))&gt;0,"P32"," ")</f>
        <v xml:space="preserve"> </v>
      </c>
      <c r="AK70" s="108" t="str">
        <f>IF(SUM(COUNTIFS('Planificación 2026-1'!F:F,"FILIAL",'Planificación 2026-1'!W:W,C70,'Planificación 2026-1'!H:H,"AR"))&gt;0,"P34"," ")</f>
        <v xml:space="preserve"> </v>
      </c>
      <c r="AL70" s="108" t="str">
        <f>IF(SUM(COUNTIFS('Planificación 2026-1'!F:F,"FILIAL",'Planificación 2026-1'!W:W,C70,'Planificación 2026-1'!H:H,"T1"))&gt;0,"P35"," ")</f>
        <v xml:space="preserve"> </v>
      </c>
      <c r="AM70" s="108" t="str">
        <f>IF(SUM(COUNTIFS('Planificación 2026-1'!F:F,"FILIAL",'Planificación 2026-1'!W:W,C70,'Planificación 2026-1'!H:H,"T3"))&gt;0,"P36"," ")</f>
        <v xml:space="preserve"> </v>
      </c>
      <c r="AN70" s="108" t="str">
        <f>IF(SUM(COUNTIFS('Planificación 2026-1'!F:F,"FILIAL",'Planificación 2026-1'!W:W,C70,'Planificación 2026-1'!H:H,"T2"))&gt;0,"P37"," ")</f>
        <v xml:space="preserve"> </v>
      </c>
      <c r="AO70" s="108" t="str">
        <f>IF(SUM(COUNTIFS('Planificación 2026-1'!F:F,"FILIAL",'Planificación 2026-1'!W:W,C70,'Planificación 2026-1'!H:H,"AE"))&gt;0,"P38"," ")</f>
        <v xml:space="preserve"> </v>
      </c>
      <c r="AP70" s="108" t="str">
        <f>IF(SUM(COUNTIFS('Planificación 2026-1'!F:F,"FILIAL",'Planificación 2026-1'!W:W,C70,'Planificación 2026-1'!H:H,"T4"))&gt;0,"P55"," ")</f>
        <v xml:space="preserve"> </v>
      </c>
      <c r="AQ70" s="108" t="str">
        <f>IF(SUM(COUNTIFS('Planificación 2026-1'!F:F,"SUNAMPE",'Planificación 2026-1'!W:W,C70,'Planificación 2026-1'!H:H,"AF"))&gt;0," P01"," ")</f>
        <v xml:space="preserve"> </v>
      </c>
      <c r="AR70" s="108" t="str">
        <f>IF(SUM(COUNTIFS('Planificación 2026-1'!F:F,"SUNAMPE",'Planificación 2026-1'!W:W,C70,'Planificación 2026-1'!H:H,"EN"))&gt;0,"P02"," ")</f>
        <v xml:space="preserve"> </v>
      </c>
      <c r="AS70" s="108" t="str">
        <f>IF(SUM(COUNTIFS('Planificación 2026-1'!F:F,"SUNAMPE",'Planificación 2026-1'!W:W,C70,'Planificación 2026-1'!H:H,"IS"))&gt;0,"P03"," ")</f>
        <v xml:space="preserve"> </v>
      </c>
      <c r="AT70" s="108" t="str">
        <f>IF(SUM(COUNTIFS('Planificación 2026-1'!F:F,"SUNAMPE",'Planificación 2026-1'!W:W,C70,'Planificación 2026-1'!H:H,"PS"))&gt;0,"P04"," ")</f>
        <v xml:space="preserve"> </v>
      </c>
      <c r="AU70" s="108"/>
      <c r="AV70" s="108" t="str">
        <f>IF(SUM(COUNTIFS('Planificación 2026-1'!F:F,"SUNAMPE",'Planificación 2026-1'!W:W,C70,'Planificación 2026-1'!H:H,"IN"))&gt;0,"P06"," ")</f>
        <v xml:space="preserve"> </v>
      </c>
      <c r="AW70" s="108" t="str">
        <f>IF(SUM(COUNTIFS('Planificación 2026-1'!F:F,"SUNAMPE",'Planificación 2026-1'!W:W,C70,'Planificación 2026-1'!H:H,"CA"))&gt;0,"P07"," ")</f>
        <v xml:space="preserve"> </v>
      </c>
      <c r="AX70" s="108" t="str">
        <f>IF(SUM(COUNTIFS('Planificación 2026-1'!F:F,"SUNAMPE",'Planificación 2026-1'!W:W,C70,'Planificación 2026-1'!H:H,"DE"))&gt;0,"P08"," ")</f>
        <v xml:space="preserve"> </v>
      </c>
      <c r="AY70" s="108" t="str">
        <f>IF(SUM(COUNTIFS('Planificación 2026-1'!F:F,"SUNAMPE",'Planificación 2026-1'!W:W,C70,'Planificación 2026-1'!H:H,"OB"))&gt;0,"P09"," ")</f>
        <v xml:space="preserve"> </v>
      </c>
      <c r="AZ70" s="108" t="str">
        <f>IF(SUM(COUNTIFS('Planificación 2026-1'!F:F,"SUNAMPE",'Planificación 2026-1'!W:W,C70,'Planificación 2026-1'!H:H,"MH"))&gt;0,"P31"," ")</f>
        <v xml:space="preserve"> </v>
      </c>
      <c r="BA70" s="108" t="str">
        <f>IF(SUM(COUNTIFS('Planificación 2026-1'!F:F,"SUNAMPE",'Planificación 2026-1'!W:W,C70,'Planificación 2026-1'!H:H,"IC"))&gt;0,"P32"," ")</f>
        <v xml:space="preserve"> </v>
      </c>
      <c r="BB70" s="108" t="str">
        <f>IF(SUM(COUNTIFS('Planificación 2026-1'!F:F,"SUNAMPE",'Planificación 2026-1'!W:W,C70,'Planificación 2026-1'!H:H,"AR"))&gt;0,"P34"," ")</f>
        <v xml:space="preserve"> </v>
      </c>
      <c r="BC70" s="108" t="str">
        <f>IF(SUM(COUNTIFS('Planificación 2026-1'!F:F,"SUNAMPE",'Planificación 2026-1'!W:W,C70,'Planificación 2026-1'!H:H,"T1"))&gt;0,"P35"," ")</f>
        <v xml:space="preserve"> </v>
      </c>
      <c r="BD70" s="108" t="str">
        <f>IF(SUM(COUNTIFS('Planificación 2026-1'!F:F,"SUNAMPE",'Planificación 2026-1'!W:W,C70,'Planificación 2026-1'!H:H,"T3"))&gt;0,"P36"," ")</f>
        <v xml:space="preserve"> </v>
      </c>
      <c r="BE70" s="108" t="str">
        <f>IF(SUM(COUNTIFS('Planificación 2026-1'!F:F,"SUNAMPE",'Planificación 2026-1'!W:W,C70,'Planificación 2026-1'!H:H,"T2"))&gt;0,"P37"," ")</f>
        <v xml:space="preserve"> </v>
      </c>
      <c r="BF70" s="108" t="str">
        <f>IF(SUM(COUNTIFS('Planificación 2026-1'!F:F,"SUNAMPE",'Planificación 2026-1'!W:W,C70,'Planificación 2026-1'!H:H,"AE"))&gt;0,"P38"," ")</f>
        <v xml:space="preserve"> </v>
      </c>
      <c r="BG70" s="108" t="str">
        <f>IF(SUM(COUNTIFS('Planificación 2026-1'!F:F,"SUNAMPE",'Planificación 2026-1'!W:W,C70,'Planificación 2026-1'!H:H,"T4"))&gt;0,"P55"," ")</f>
        <v xml:space="preserve"> </v>
      </c>
      <c r="BH70" s="108" t="str">
        <f>IF(SUM(COUNTIFS('Planificación 2026-1'!F:F,"HUAURA",'Planificación 2026-1'!W:W,C70,'Planificación 2026-1'!H:H,"AF"))&gt;0," P01"," ")</f>
        <v xml:space="preserve"> </v>
      </c>
      <c r="BI70" s="108" t="str">
        <f>IF(SUM(COUNTIFS('Planificación 2026-1'!F:F,"HUAURA",'Planificación 2026-1'!W:W,C70,'Planificación 2026-1'!H:H,"EN"))&gt;0,"P02"," ")</f>
        <v xml:space="preserve"> </v>
      </c>
      <c r="BJ70" s="108" t="str">
        <f>IF(SUM(COUNTIFS('Planificación 2026-1'!F:F,"HUAURA",'Planificación 2026-1'!W:W,C70,'Planificación 2026-1'!H:H,"IS"))&gt;0,"P03"," ")</f>
        <v xml:space="preserve"> </v>
      </c>
      <c r="BK70" s="108" t="str">
        <f>IF(SUM(COUNTIFS('Planificación 2026-1'!F:F,"HUAURA",'Planificación 2026-1'!W:W,C70,'Planificación 2026-1'!H:H,"PS"))&gt;0,"P04"," ")</f>
        <v xml:space="preserve"> </v>
      </c>
      <c r="BL70" s="108"/>
      <c r="BM70" s="108" t="str">
        <f>IF(SUM(COUNTIFS('Planificación 2026-1'!F:F,"HUAURA",'Planificación 2026-1'!W:W,C70,'Planificación 2026-1'!H:H,"IN"))&gt;0,"P06"," ")</f>
        <v xml:space="preserve"> </v>
      </c>
      <c r="BN70" s="108" t="str">
        <f>IF(SUM(COUNTIFS('Planificación 2026-1'!F:F,"HUAURA",'Planificación 2026-1'!W:W,C70,'Planificación 2026-1'!H:H,"CA"))&gt;0,"P07"," ")</f>
        <v xml:space="preserve"> </v>
      </c>
      <c r="BO70" s="108" t="str">
        <f>IF(SUM(COUNTIFS('Planificación 2026-1'!F:F,"HUAURA",'Planificación 2026-1'!W:W,C70,'Planificación 2026-1'!H:H,"DE"))&gt;0,"P08"," ")</f>
        <v xml:space="preserve"> </v>
      </c>
      <c r="BP70" s="108" t="str">
        <f>IF(SUM(COUNTIFS('Planificación 2026-1'!F:F,"HUAURA",'Planificación 2026-1'!W:W,C70,'Planificación 2026-1'!H:H,"OB"))&gt;0,"P09"," ")</f>
        <v xml:space="preserve"> </v>
      </c>
      <c r="BQ70" s="108" t="str">
        <f>IF(SUM(COUNTIFS('Planificación 2026-1'!F:F,"HUAURA",'Planificación 2026-1'!W:W,C70,'Planificación 2026-1'!H:H,"MH"))&gt;0,"P31"," ")</f>
        <v xml:space="preserve"> </v>
      </c>
      <c r="BR70" s="108" t="str">
        <f>IF(SUM(COUNTIFS('Planificación 2026-1'!F:F,"HUAURA",'Planificación 2026-1'!W:W,C70,'Planificación 2026-1'!H:H,"IC"))&gt;0,"P32"," ")</f>
        <v xml:space="preserve"> </v>
      </c>
      <c r="BS70" s="108" t="str">
        <f>IF(SUM(COUNTIFS('Planificación 2026-1'!F:F,"HUAURA",'Planificación 2026-1'!W:W,C70,'Planificación 2026-1'!H:H,"AR"))&gt;0,"P34"," ")</f>
        <v xml:space="preserve"> </v>
      </c>
      <c r="BT70" s="108" t="str">
        <f>IF(SUM(COUNTIFS('Planificación 2026-1'!F:F,"HUAURA",'Planificación 2026-1'!W:W,C70,'Planificación 2026-1'!H:H,"T1"))&gt;0,"P35"," ")</f>
        <v xml:space="preserve"> </v>
      </c>
      <c r="BU70" s="108" t="str">
        <f>IF(SUM(COUNTIFS('Planificación 2026-1'!F:F,"HUAURA",'Planificación 2026-1'!W:W,C70,'Planificación 2026-1'!H:H,"T3"))&gt;0,"P36"," ")</f>
        <v xml:space="preserve"> </v>
      </c>
      <c r="BV70" s="108" t="str">
        <f>IF(SUM(COUNTIFS('Planificación 2026-1'!F:F,"HUAURA",'Planificación 2026-1'!W:W,C70,'Planificación 2026-1'!H:H,"T2"))&gt;0,"P37"," ")</f>
        <v xml:space="preserve"> </v>
      </c>
      <c r="BW70" s="108" t="str">
        <f>IF(SUM(COUNTIFS('Planificación 2026-1'!F:F,"HUAURA",'Planificación 2026-1'!W:W,C70,'Planificación 2026-1'!H:H,"AE"))&gt;0,"P38"," ")</f>
        <v xml:space="preserve"> </v>
      </c>
      <c r="BX70" s="108" t="str">
        <f>IF(SUM(COUNTIFS('Planificación 2026-1'!F:F,"HUAURA",'Planificación 2026-1'!W:W,C70,'Planificación 2026-1'!H:H,"T4"))&gt;0,"P55"," ")</f>
        <v xml:space="preserve"> </v>
      </c>
      <c r="BY70" s="109">
        <f>SUMIFS('Planificación 2026-1'!R:R,'Planificación 2026-1'!W:W,C70,'Planificación 2026-1'!H:H,"AF",'Planificación 2026-1'!I:I,"&gt;2")</f>
        <v>0</v>
      </c>
      <c r="BZ70" s="109">
        <f>SUMIFS('Planificación 2026-1'!R:R,'Planificación 2026-1'!W:W,C70,'Planificación 2026-1'!H:H,"EN",'Planificación 2026-1'!I:I,"&gt;2")</f>
        <v>0</v>
      </c>
      <c r="CA70" s="109">
        <f>SUMIFS('Planificación 2026-1'!R:R,'Planificación 2026-1'!W:W,C70,'Planificación 2026-1'!H:H,"IS",'Planificación 2026-1'!I:I,"&gt;2")</f>
        <v>0</v>
      </c>
      <c r="CB70" s="109">
        <f>SUMIFS('Planificación 2026-1'!R:R,'Planificación 2026-1'!W:W,C70,'Planificación 2026-1'!H:H,"PS",'Planificación 2026-1'!I:I,"&gt;2")</f>
        <v>0</v>
      </c>
      <c r="CC70" s="109">
        <f>SUMIFS('Planificación 2026-1'!R:R,'Planificación 2026-1'!W:W,C70,'Planificación 2026-1'!H:H,"IN",'Planificación 2026-1'!I:I,"&gt;2")</f>
        <v>0</v>
      </c>
      <c r="CD70" s="109">
        <f>SUMIFS('Planificación 2026-1'!R:R,'Planificación 2026-1'!W:W,C70,'Planificación 2026-1'!H:H,"CA",'Planificación 2026-1'!I:I,"&gt;2")</f>
        <v>0</v>
      </c>
      <c r="CE70" s="109">
        <f>SUMIFS('Planificación 2026-1'!R:R,'Planificación 2026-1'!W:W,C70,'Planificación 2026-1'!H:H,"DE",'Planificación 2026-1'!I:I,"&gt;2")</f>
        <v>0</v>
      </c>
      <c r="CF70" s="109">
        <f>SUMIFS('Planificación 2026-1'!R:R,'Planificación 2026-1'!W:W,C70,'Planificación 2026-1'!H:H,"OB",'Planificación 2026-1'!I:I,"&gt;2")</f>
        <v>0</v>
      </c>
      <c r="CG70" s="109">
        <f>SUMIFS('Planificación 2026-1'!R:R,'Planificación 2026-1'!W:W,C70,'Planificación 2026-1'!H:H,"MH",'Planificación 2026-1'!I:I,"&gt;2")</f>
        <v>0</v>
      </c>
      <c r="CH70" s="109">
        <f>SUMIFS('Planificación 2026-1'!R:R,'Planificación 2026-1'!W:W,C70,'Planificación 2026-1'!H:H,"IC",'Planificación 2026-1'!I:I,"&gt;2")</f>
        <v>0</v>
      </c>
      <c r="CI70" s="109">
        <f>SUMIFS('Planificación 2026-1'!R:R,'Planificación 2026-1'!W:W,C70,'Planificación 2026-1'!H:H,"AR",'Planificación 2026-1'!I:I,"&gt;2")</f>
        <v>0</v>
      </c>
      <c r="CJ70" s="109">
        <f>SUMIFS('Planificación 2026-1'!R:R,'Planificación 2026-1'!W:W,C70,'Planificación 2026-1'!H:H,"T1",'Planificación 2026-1'!I:I,"&gt;2")</f>
        <v>0</v>
      </c>
      <c r="CK70" s="109">
        <f>SUMIFS('Planificación 2026-1'!R:R,'Planificación 2026-1'!W:W,C70,'Planificación 2026-1'!H:H,"T3",'Planificación 2026-1'!I:I,"&gt;2")</f>
        <v>0</v>
      </c>
      <c r="CL70" s="109">
        <f>SUMIFS('Planificación 2026-1'!R:R,'Planificación 2026-1'!W:W,C70,'Planificación 2026-1'!H:H,"T2",'Planificación 2026-1'!I:I,"&gt;2")</f>
        <v>0</v>
      </c>
      <c r="CM70" s="109">
        <f>SUMIFS('Planificación 2026-1'!R:R,'Planificación 2026-1'!W:W,C70,'Planificación 2026-1'!H:H,"AE",'Planificación 2026-1'!I:I,"&gt;2")</f>
        <v>0</v>
      </c>
      <c r="CN70" s="109">
        <f>SUMIFS('Planificación 2026-1'!R:R,'Planificación 2026-1'!W:W,C70,'Planificación 2026-1'!H:H,"T4",'Planificación 2026-1'!I:I,"&gt;2")</f>
        <v>0</v>
      </c>
      <c r="CO70" s="109">
        <f>SUMIFS('Planificación 2026-1'!R:R,'Planificación 2026-1'!W:W,C70,'Planificación 2026-1'!H:H,"AF",'Planificación 2026-1'!I:I,"&lt;3")</f>
        <v>0</v>
      </c>
      <c r="CP70" s="109">
        <f>SUMIFS('Planificación 2026-1'!R:R,'Planificación 2026-1'!W:W,C70,'Planificación 2026-1'!H:H,"EN",'Planificación 2026-1'!I:I,"&lt;3")</f>
        <v>0</v>
      </c>
      <c r="CQ70" s="109">
        <f>SUMIFS('Planificación 2026-1'!R:R,'Planificación 2026-1'!W:W,C70,'Planificación 2026-1'!H:H,"IS",'Planificación 2026-1'!I:I,"&lt;3")</f>
        <v>0</v>
      </c>
      <c r="CR70" s="109">
        <f>SUMIFS('Planificación 2026-1'!R:R,'Planificación 2026-1'!W:W,C70,'Planificación 2026-1'!H:H,"PS",'Planificación 2026-1'!I:I,"&lt;3")</f>
        <v>0</v>
      </c>
      <c r="CS70" s="109">
        <f>SUMIFS('Planificación 2026-1'!R:R,'Planificación 2026-1'!W:W,C70,'Planificación 2026-1'!H:H,"IN",'Planificación 2026-1'!I:I,"&lt;3")</f>
        <v>0</v>
      </c>
      <c r="CT70" s="109">
        <f>SUMIFS('Planificación 2026-1'!R:R,'Planificación 2026-1'!W:W,C70,'Planificación 2026-1'!H:H,"CA",'Planificación 2026-1'!I:I,"&lt;3")</f>
        <v>0</v>
      </c>
      <c r="CU70" s="109">
        <f>SUMIFS('Planificación 2026-1'!R:R,'Planificación 2026-1'!W:W,C70,'Planificación 2026-1'!H:H,"DE",'Planificación 2026-1'!I:I,"&lt;3")</f>
        <v>0</v>
      </c>
      <c r="CV70" s="109">
        <f>SUMIFS('Planificación 2026-1'!R:R,'Planificación 2026-1'!W:W,C70,'Planificación 2026-1'!H:H,"OB",'Planificación 2026-1'!I:I,"&lt;3")</f>
        <v>0</v>
      </c>
      <c r="CW70" s="109">
        <f>SUMIFS('Planificación 2026-1'!R:R,'Planificación 2026-1'!W:W,C70,'Planificación 2026-1'!H:H,"MH",'Planificación 2026-1'!I:I,"&lt;3")</f>
        <v>0</v>
      </c>
      <c r="CX70" s="109">
        <f>SUMIFS('Planificación 2026-1'!R:R,'Planificación 2026-1'!W:W,C70,'Planificación 2026-1'!H:H,"IC",'Planificación 2026-1'!I:I,"&lt;3")</f>
        <v>0</v>
      </c>
      <c r="CY70" s="109">
        <f>SUMIFS('Planificación 2026-1'!R:R,'Planificación 2026-1'!W:W,C70,'Planificación 2026-1'!H:H,"AR",'Planificación 2026-1'!I:I,"&lt;3")</f>
        <v>0</v>
      </c>
      <c r="CZ70" s="109">
        <f>SUMIFS('Planificación 2026-1'!R:R,'Planificación 2026-1'!W:W,C70,'Planificación 2026-1'!H:H,"T1",'Planificación 2026-1'!I:I,"&lt;3")</f>
        <v>0</v>
      </c>
      <c r="DA70" s="109">
        <f>SUMIFS('Planificación 2026-1'!R:R,'Planificación 2026-1'!W:W,C70,'Planificación 2026-1'!H:H,"T3",'Planificación 2026-1'!I:I,"&lt;3")</f>
        <v>0</v>
      </c>
      <c r="DB70" s="109">
        <f>SUMIFS('Planificación 2026-1'!R:R,'Planificación 2026-1'!W:W,C70,'Planificación 2026-1'!H:H,"T2",'Planificación 2026-1'!I:I,"&lt;3")</f>
        <v>0</v>
      </c>
      <c r="DC70" s="109">
        <f>SUMIFS('Planificación 2026-1'!R:R,'Planificación 2026-1'!W:W,C70,'Planificación 2026-1'!H:H,"AE",'Planificación 2026-1'!I:I,"&lt;3")</f>
        <v>0</v>
      </c>
      <c r="DD70" s="109">
        <f>SUMIFS('Planificación 2026-1'!R:R,'Planificación 2026-1'!W:W,C70,'Planificación 2026-1'!H:H,"T4",'Planificación 2026-1'!I:I,"&lt;3")</f>
        <v>0</v>
      </c>
      <c r="DE70" s="108" t="str">
        <f t="shared" si="13"/>
        <v/>
      </c>
      <c r="DF70" s="41">
        <f>IF(C70="","",SUMIFS('Planificación 2026-1'!R:R,'Planificación 2026-1'!W:W,C70,'Planificación 2026-1'!F:F,"PRINCIPAL",'Planificación 2026-1'!X:X,"VIRTUAL"))</f>
        <v>0</v>
      </c>
      <c r="DG70" s="41">
        <f>IF(C70="","",SUMIFS('Planificación 2026-1'!R:R,'Planificación 2026-1'!W:W,C70,'Planificación 2026-1'!F:F,"PRINCIPAL",'Planificación 2026-1'!X:X,"PRESENCIAL"))</f>
        <v>0</v>
      </c>
      <c r="DH70" s="41">
        <f>IF(C70="","",SUMIFS('Planificación 2026-1'!R:R,'Planificación 2026-1'!W:W,C70,'Planificación 2026-1'!F:F,"PRINCIPAL",'Planificación 2026-1'!X:X,"HIBRIDO PRESENCIAL"))</f>
        <v>0</v>
      </c>
      <c r="DI70" s="108" t="str">
        <f t="shared" si="14"/>
        <v/>
      </c>
      <c r="DJ70" s="108">
        <f>IF(C70="","",SUMIFS('Planificación 2026-1'!R:R,'Planificación 2026-1'!W:W,C70,'Planificación 2026-1'!F:F,"FILIAL",'Planificación 2026-1'!X:X,"VIRTUAL"))</f>
        <v>0</v>
      </c>
      <c r="DK70" s="110">
        <f>IF(C70="","",SUMIFS('Planificación 2026-1'!R:R,'Planificación 2026-1'!W:W,C70,'Planificación 2026-1'!F:F,"FILIAL",'Planificación 2026-1'!X:X,"PRESENCIAL"))</f>
        <v>0</v>
      </c>
      <c r="DL70" s="61">
        <f>IF(C70="","",SUMIFS('Planificación 2026-1'!R:R,'Planificación 2026-1'!W:W,C70,'Planificación 2026-1'!F:F,"FILIAL",'Planificación 2026-1'!X:X,"HIBRIDO PRESENCIAL"))</f>
        <v>0</v>
      </c>
      <c r="DM70" s="111" t="str">
        <f t="shared" si="15"/>
        <v/>
      </c>
      <c r="DN70" s="108">
        <f>IF(C70="","",SUMIFS('Planificación 2026-1'!R:R,'Planificación 2026-1'!W:W,C70,'Planificación 2026-1'!F:F,"SUNAMPE",'Planificación 2026-1'!X:X,"VIRTUAL"))</f>
        <v>0</v>
      </c>
      <c r="DO70" s="61">
        <f>IF(C70="","",SUMIFS('Planificación 2026-1'!R:R,'Planificación 2026-1'!W:W,C70,'Planificación 2026-1'!F:F,"SUNAMPE",'Planificación 2026-1'!X:X,"PRESENCIAL"))</f>
        <v>0</v>
      </c>
      <c r="DP70" s="111" t="str">
        <f t="shared" si="16"/>
        <v/>
      </c>
      <c r="DQ70" s="108">
        <f>IF(C70="","",SUMIFS('Planificación 2026-1'!R:R,'Planificación 2026-1'!W:W,C70,'Planificación 2026-1'!F:F,"HUAURA",'Planificación 2026-1'!X:X,"VIRTUAL"))</f>
        <v>0</v>
      </c>
      <c r="DR70" s="61">
        <f>IF(C70="","",SUMIFS('Planificación 2026-1'!R:R,'Planificación 2026-1'!W:W,C70,'Planificación 2026-1'!F:F,"HUAURA",'Planificación 2026-1'!X:X,"PRESENCIAL"))</f>
        <v>0</v>
      </c>
      <c r="DS70" s="76">
        <f>SUMIFS('Planificación 2026-1'!R:R,'Planificación 2026-1'!W:W,C70,'Planificación 2026-1'!F:F,"PRINCIPAL",'Planificación 2026-1'!X:X,"VIRTUAL",'Planificación 2026-1'!I:I,"&gt;2")</f>
        <v>0</v>
      </c>
      <c r="DT70" s="76">
        <f>SUMIFS('Planificación 2026-1'!R:R,'Planificación 2026-1'!W:W,C70,'Planificación 2026-1'!F:F,"PRINCIPAL",'Planificación 2026-1'!X:X,"&lt;&gt;VIRTUAL",'Planificación 2026-1'!I:I,"&gt;2")</f>
        <v>0</v>
      </c>
      <c r="DU70" s="76">
        <f>SUMIFS('Planificación 2026-1'!R:R,'Planificación 2026-1'!W:W,C70,'Planificación 2026-1'!F:F,"SUNAMPE",'Planificación 2026-1'!X:X,"VIRTUAL",'Planificación 2026-1'!I:I,"&gt;2")</f>
        <v>0</v>
      </c>
      <c r="DV70" s="76">
        <f>SUMIFS('Planificación 2026-1'!R:R,'Planificación 2026-1'!W:W,C70,'Planificación 2026-1'!F:F,"SUNAMPE",'Planificación 2026-1'!X:X,"&lt;&gt;VIRTUAL",'Planificación 2026-1'!I:I,"&gt;2")</f>
        <v>0</v>
      </c>
      <c r="DW70" s="76">
        <f>SUMIFS('Planificación 2026-1'!R:R,'Planificación 2026-1'!W:W,C70,'Planificación 2026-1'!F:F,"FILIAL",'Planificación 2026-1'!X:X,"VIRTUAL",'Planificación 2026-1'!I:I,"&gt;2")</f>
        <v>0</v>
      </c>
      <c r="DX70" s="76">
        <f>SUMIFS('Planificación 2026-1'!R:R,'Planificación 2026-1'!W:W,C70,'Planificación 2026-1'!F:F,"FILIAL",'Planificación 2026-1'!X:X,"&lt;&gt;VIRTUAL",'Planificación 2026-1'!I:I,"&gt;2")</f>
        <v>0</v>
      </c>
      <c r="DY70" s="76">
        <f>SUMIFS('Planificación 2026-1'!R:R,'Planificación 2026-1'!W:W,C70,'Planificación 2026-1'!F:F,"PORUMA",'Planificación 2026-1'!X:X,"VIRTUAL",'Planificación 2026-1'!I:I,"&gt;2")</f>
        <v>0</v>
      </c>
      <c r="DZ70" s="76">
        <f>SUMIFS('Planificación 2026-1'!R:R,'Planificación 2026-1'!W:W,C70,'Planificación 2026-1'!F:F,"PORUMA",'Planificación 2026-1'!X:X,"&lt;&gt;VIRTUAL",'Planificación 2026-1'!I:I,"&gt;2")</f>
        <v>0</v>
      </c>
      <c r="EA70" s="76">
        <f>SUMIFS('Planificación 2026-1'!R:R,'Planificación 2026-1'!W:W,C70,'Planificación 2026-1'!F:F,"HUAURA",'Planificación 2026-1'!X:X,"VIRTUAL",'Planificación 2026-1'!I:I,"&gt;2")</f>
        <v>0</v>
      </c>
      <c r="EB70" s="76">
        <f>SUMIFS('Planificación 2026-1'!R:R,'Planificación 2026-1'!W:W,C70,'Planificación 2026-1'!F:F,"HUAURA",'Planificación 2026-1'!X:X,"&lt;&gt;VIRTUAL",'Planificación 2026-1'!I:I,"&gt;2")</f>
        <v>0</v>
      </c>
      <c r="EC70" s="76">
        <f>SUMIFS('Planificación 2026-1'!R:R,'Planificación 2026-1'!W:W,C70,'Planificación 2026-1'!F:F,"PRINCIPAL",'Planificación 2026-1'!X:X,"VIRTUAL",'Planificación 2026-1'!I:I,"&lt;3")</f>
        <v>0</v>
      </c>
      <c r="ED70" s="76">
        <f>SUMIFS('Planificación 2026-1'!R:R,'Planificación 2026-1'!W:W,C70,'Planificación 2026-1'!F:F,"PRINCIPAL",'Planificación 2026-1'!X:X,"&lt;&gt;VIRTUAL",'Planificación 2026-1'!I:I,"&lt;3")</f>
        <v>0</v>
      </c>
      <c r="EE70" s="76">
        <f>SUMIFS('Planificación 2026-1'!R:R,'Planificación 2026-1'!W:W,C70,'Planificación 2026-1'!F:F,"SUNAMPE",'Planificación 2026-1'!X:X,"VIRTUAL",'Planificación 2026-1'!I:I,"&lt;3")</f>
        <v>0</v>
      </c>
      <c r="EF70" s="76">
        <f>SUMIFS('Planificación 2026-1'!R:R,'Planificación 2026-1'!W:W,C70,'Planificación 2026-1'!F:F,"SUNAMPE",'Planificación 2026-1'!X:X,"&lt;&gt;VIRTUAL",'Planificación 2026-1'!I:I,"&lt;3")</f>
        <v>0</v>
      </c>
      <c r="EG70" s="76">
        <f>SUMIFS('Planificación 2026-1'!R:R,'Planificación 2026-1'!W:W,C70,'Planificación 2026-1'!F:F,"FILIAL",'Planificación 2026-1'!X:X,"VIRTUAL",'Planificación 2026-1'!I:I,"&lt;3")</f>
        <v>0</v>
      </c>
      <c r="EH70" s="76">
        <f>SUMIFS('Planificación 2026-1'!R:R,'Planificación 2026-1'!W:W,C70,'Planificación 2026-1'!F:F,"FILIAL",'Planificación 2026-1'!X:X,"&lt;&gt;VIRTUAL",'Planificación 2026-1'!I:I,"&lt;3")</f>
        <v>0</v>
      </c>
      <c r="EI70" s="76">
        <f>SUMIFS('Planificación 2026-1'!R:R,'Planificación 2026-1'!W:W,C70,'Planificación 2026-1'!F:F,"PORUMA",'Planificación 2026-1'!X:X,"VIRTUAL",'Planificación 2026-1'!I:I,"&lt;3")</f>
        <v>0</v>
      </c>
      <c r="EJ70" s="76">
        <f>SUMIFS('Planificación 2026-1'!R:R,'Planificación 2026-1'!W:W,C70,'Planificación 2026-1'!F:F,"PORUMA",'Planificación 2026-1'!X:X,"&lt;&gt;VIRTUAL",'Planificación 2026-1'!I:I,"&lt;3")</f>
        <v>0</v>
      </c>
      <c r="EK70" s="76">
        <f>SUMIFS('Planificación 2026-1'!R:R,'Planificación 2026-1'!W:W,C70,'Planificación 2026-1'!F:F,"HUAURA",'Planificación 2026-1'!X:X,"VIRTUAL",'Planificación 2026-1'!I:I,"&lt;3")</f>
        <v>0</v>
      </c>
      <c r="EL70" s="76">
        <f>SUMIFS('Planificación 2026-1'!R:R,'Planificación 2026-1'!W:W,C70,'Planificación 2026-1'!F:F,"HUAURA",'Planificación 2026-1'!X:X,"&lt;&gt;VIRTUAL",'Planificación 2026-1'!I:I,"&lt;3")</f>
        <v>0</v>
      </c>
      <c r="EM70" s="76"/>
      <c r="EN70" s="76">
        <f t="shared" si="9"/>
        <v>0</v>
      </c>
      <c r="EO70" s="76">
        <f t="shared" si="10"/>
        <v>0</v>
      </c>
      <c r="EP70" s="76" t="b">
        <f t="shared" si="11"/>
        <v>1</v>
      </c>
      <c r="EQ70" s="76" t="str">
        <f t="shared" si="12"/>
        <v/>
      </c>
      <c r="ER70" s="76" t="str">
        <f t="shared" si="17"/>
        <v>PRESENCIAL</v>
      </c>
    </row>
    <row r="71" spans="1:148" hidden="1">
      <c r="A71" s="83"/>
      <c r="B71" s="119">
        <v>68</v>
      </c>
      <c r="C71" s="115" t="s">
        <v>240</v>
      </c>
      <c r="D71" s="112">
        <f>SUMIF('Planificación 2026-1'!W:W,C71,'Planificación 2026-1'!R:R)</f>
        <v>0</v>
      </c>
      <c r="E71" s="114" t="s">
        <v>170</v>
      </c>
      <c r="F71" s="115" t="s">
        <v>171</v>
      </c>
      <c r="G71" s="115" t="s">
        <v>13</v>
      </c>
      <c r="H71" s="115" t="s">
        <v>124</v>
      </c>
      <c r="I71" s="107" t="str">
        <f>IF(SUM(COUNTIFS('Planificación 2026-1'!F:F,"PRINCIPAL",'Planificación 2026-1'!W:W,C71,'Planificación 2026-1'!H:H,"AF"))&gt;0,"P01"," ")</f>
        <v xml:space="preserve"> </v>
      </c>
      <c r="J71" s="108" t="str">
        <f>IF(SUM(COUNTIFS('Planificación 2026-1'!F:F,"PRINCIPAL",'Planificación 2026-1'!W:W,C71,'Planificación 2026-1'!H:H,"EN"))&gt;0,"P02"," ")</f>
        <v xml:space="preserve"> </v>
      </c>
      <c r="K71" s="108" t="str">
        <f>IF(SUM(COUNTIFS('Planificación 2026-1'!F:F,"PRINCIPAL",'Planificación 2026-1'!W:W,C71,'Planificación 2026-1'!H:H,"IS"))&gt;0,"P03"," ")</f>
        <v xml:space="preserve"> </v>
      </c>
      <c r="L71" s="108" t="str">
        <f>IF(SUM(COUNTIFS('Planificación 2026-1'!F:F,"PRINCIPAL",'Planificación 2026-1'!W:W,C71,'Planificación 2026-1'!H:H,"PS"))&gt;0,"P04"," ")</f>
        <v xml:space="preserve"> </v>
      </c>
      <c r="M71" s="108"/>
      <c r="N71" s="108" t="str">
        <f>IF(SUM(COUNTIFS('Planificación 2026-1'!F:F,"PRINCIPAL",'Planificación 2026-1'!W:W,C71,'Planificación 2026-1'!H:H,"IN"))&gt;0,"P06"," ")</f>
        <v xml:space="preserve"> </v>
      </c>
      <c r="O71" s="108" t="str">
        <f>IF(SUM(COUNTIFS('Planificación 2026-1'!F:F,"PRINCIPAL",'Planificación 2026-1'!W:W,C71,'Planificación 2026-1'!H:H,"CA"))&gt;0,"P07"," ")</f>
        <v xml:space="preserve"> </v>
      </c>
      <c r="P71" s="108" t="str">
        <f>IF(SUM(COUNTIFS('Planificación 2026-1'!F:F,"PRINCIPAL",'Planificación 2026-1'!W:W,C71,'Planificación 2026-1'!H:H,"DE"))&gt;0,"P08"," ")</f>
        <v xml:space="preserve"> </v>
      </c>
      <c r="Q71" s="108" t="str">
        <f>IF(SUM(COUNTIFS('Planificación 2026-1'!F:F,"PRINCIPAL",'Planificación 2026-1'!W:W,C71,'Planificación 2026-1'!H:H,"OB"))&gt;0,"P09"," ")</f>
        <v xml:space="preserve"> </v>
      </c>
      <c r="R71" s="108" t="str">
        <f>IF(SUM(COUNTIFS('Planificación 2026-1'!F:F,"PRINCIPAL",'Planificación 2026-1'!W:W,C71,'Planificación 2026-1'!H:H,"MH"))&gt;0,"P31"," ")</f>
        <v xml:space="preserve"> </v>
      </c>
      <c r="S71" s="108" t="str">
        <f>IF(SUM(COUNTIFS('Planificación 2026-1'!F:F,"PRINCIPAL",'Planificación 2026-1'!W:W,C71,'Planificación 2026-1'!H:H,"IC"))&gt;0,"P32"," ")</f>
        <v xml:space="preserve"> </v>
      </c>
      <c r="T71" s="108" t="str">
        <f>IF(SUM(COUNTIFS('Planificación 2026-1'!F:F,"PRINCIPAL",'Planificación 2026-1'!W:W,C71,'Planificación 2026-1'!H:H,"AR"))&gt;0,"P34"," ")</f>
        <v xml:space="preserve"> </v>
      </c>
      <c r="U71" s="108" t="str">
        <f>IF(SUM(COUNTIFS('Planificación 2026-1'!F:F,"PRINCIPAL",'Planificación 2026-1'!W:W,C71,'Planificación 2026-1'!H:H,"T1"))&gt;0,"P35"," ")</f>
        <v xml:space="preserve"> </v>
      </c>
      <c r="V71" s="108" t="str">
        <f>IF(SUM(COUNTIFS('Planificación 2026-1'!F:F,"PRINCIPAL",'Planificación 2026-1'!W:W,C71,'Planificación 2026-1'!H:H,"T3"))&gt;0,"P36"," ")</f>
        <v xml:space="preserve"> </v>
      </c>
      <c r="W71" s="108" t="str">
        <f>IF(SUM(COUNTIFS('Planificación 2026-1'!F:F,"PRINCIPAL",'Planificación 2026-1'!W:W,C71,'Planificación 2026-1'!H:H,"T2"))&gt;0,"P37"," ")</f>
        <v xml:space="preserve"> </v>
      </c>
      <c r="X71" s="108" t="str">
        <f>IF(SUM(COUNTIFS('Planificación 2026-1'!F:F,"PRINCIPAL",'Planificación 2026-1'!W:W,C71,'Planificación 2026-1'!H:H,"AE"))&gt;0,"P38"," ")</f>
        <v xml:space="preserve"> </v>
      </c>
      <c r="Y71" s="108" t="str">
        <f>IF(SUM(COUNTIFS('Planificación 2026-1'!F:F,"PRINCIPAL",'Planificación 2026-1'!W:W,C71,'Planificación 2026-1'!H:H,"T4"))&gt;0,"P55"," ")</f>
        <v xml:space="preserve"> </v>
      </c>
      <c r="Z71" s="108" t="str">
        <f>IF(SUM(COUNTIFS('Planificación 2026-1'!F:F,"FILIAL",'Planificación 2026-1'!W:W,C71,'Planificación 2026-1'!H:H,"AF"))&gt;0," P01"," ")</f>
        <v xml:space="preserve"> </v>
      </c>
      <c r="AA71" s="108" t="str">
        <f>IF(SUM(COUNTIFS('Planificación 2026-1'!F:F,"FILIAL",'Planificación 2026-1'!W:W,C71,'Planificación 2026-1'!H:H,"EN"))&gt;0,"P02"," ")</f>
        <v xml:space="preserve"> </v>
      </c>
      <c r="AB71" s="108" t="str">
        <f>IF(SUM(COUNTIFS('Planificación 2026-1'!F:F,"FILIAL",'Planificación 2026-1'!W:W,C71,'Planificación 2026-1'!H:H,"IS"))&gt;0,"P03"," ")</f>
        <v xml:space="preserve"> </v>
      </c>
      <c r="AC71" s="108" t="str">
        <f>IF(SUM(COUNTIFS('Planificación 2026-1'!F:F,"FILIAL",'Planificación 2026-1'!W:W,C71,'Planificación 2026-1'!H:H,"PS"))&gt;0,"P04"," ")</f>
        <v xml:space="preserve"> </v>
      </c>
      <c r="AD71" s="108"/>
      <c r="AE71" s="108" t="str">
        <f>IF(SUM(COUNTIFS('Planificación 2026-1'!F:F,"FILIAL",'Planificación 2026-1'!W:W,C71,'Planificación 2026-1'!H:H,"IN"))&gt;0,"P06"," ")</f>
        <v xml:space="preserve"> </v>
      </c>
      <c r="AF71" s="108" t="str">
        <f>IF(SUM(COUNTIFS('Planificación 2026-1'!F:F,"FILIAL",'Planificación 2026-1'!W:W,C71,'Planificación 2026-1'!H:H,"CA"))&gt;0,"P07"," ")</f>
        <v xml:space="preserve"> </v>
      </c>
      <c r="AG71" s="108" t="str">
        <f>IF(SUM(COUNTIFS('Planificación 2026-1'!F:F,"FILIAL",'Planificación 2026-1'!W:W,C71,'Planificación 2026-1'!H:H,"DE"))&gt;0,"P08"," ")</f>
        <v xml:space="preserve"> </v>
      </c>
      <c r="AH71" s="108" t="str">
        <f>IF(SUM(COUNTIFS('Planificación 2026-1'!F:F,"FILIAL",'Planificación 2026-1'!W:W,C71,'Planificación 2026-1'!H:H,"OB"))&gt;0,"P09"," ")</f>
        <v xml:space="preserve"> </v>
      </c>
      <c r="AI71" s="108" t="str">
        <f>IF(SUM(COUNTIFS('Planificación 2026-1'!F:F,"FILIAL",'Planificación 2026-1'!W:W,C71,'Planificación 2026-1'!H:H,"MH"))&gt;0,"P31"," ")</f>
        <v xml:space="preserve"> </v>
      </c>
      <c r="AJ71" s="108" t="str">
        <f>IF(SUM(COUNTIFS('Planificación 2026-1'!F:F,"FILIAL",'Planificación 2026-1'!W:W,C71,'Planificación 2026-1'!H:H,"IC"))&gt;0,"P32"," ")</f>
        <v xml:space="preserve"> </v>
      </c>
      <c r="AK71" s="108" t="str">
        <f>IF(SUM(COUNTIFS('Planificación 2026-1'!F:F,"FILIAL",'Planificación 2026-1'!W:W,C71,'Planificación 2026-1'!H:H,"AR"))&gt;0,"P34"," ")</f>
        <v xml:space="preserve"> </v>
      </c>
      <c r="AL71" s="108" t="str">
        <f>IF(SUM(COUNTIFS('Planificación 2026-1'!F:F,"FILIAL",'Planificación 2026-1'!W:W,C71,'Planificación 2026-1'!H:H,"T1"))&gt;0,"P35"," ")</f>
        <v xml:space="preserve"> </v>
      </c>
      <c r="AM71" s="108" t="str">
        <f>IF(SUM(COUNTIFS('Planificación 2026-1'!F:F,"FILIAL",'Planificación 2026-1'!W:W,C71,'Planificación 2026-1'!H:H,"T3"))&gt;0,"P36"," ")</f>
        <v xml:space="preserve"> </v>
      </c>
      <c r="AN71" s="108" t="str">
        <f>IF(SUM(COUNTIFS('Planificación 2026-1'!F:F,"FILIAL",'Planificación 2026-1'!W:W,C71,'Planificación 2026-1'!H:H,"T2"))&gt;0,"P37"," ")</f>
        <v xml:space="preserve"> </v>
      </c>
      <c r="AO71" s="108" t="str">
        <f>IF(SUM(COUNTIFS('Planificación 2026-1'!F:F,"FILIAL",'Planificación 2026-1'!W:W,C71,'Planificación 2026-1'!H:H,"AE"))&gt;0,"P38"," ")</f>
        <v xml:space="preserve"> </v>
      </c>
      <c r="AP71" s="108" t="str">
        <f>IF(SUM(COUNTIFS('Planificación 2026-1'!F:F,"FILIAL",'Planificación 2026-1'!W:W,C71,'Planificación 2026-1'!H:H,"T4"))&gt;0,"P55"," ")</f>
        <v xml:space="preserve"> </v>
      </c>
      <c r="AQ71" s="108" t="str">
        <f>IF(SUM(COUNTIFS('Planificación 2026-1'!F:F,"SUNAMPE",'Planificación 2026-1'!W:W,C71,'Planificación 2026-1'!H:H,"AF"))&gt;0," P01"," ")</f>
        <v xml:space="preserve"> </v>
      </c>
      <c r="AR71" s="108" t="str">
        <f>IF(SUM(COUNTIFS('Planificación 2026-1'!F:F,"SUNAMPE",'Planificación 2026-1'!W:W,C71,'Planificación 2026-1'!H:H,"EN"))&gt;0,"P02"," ")</f>
        <v xml:space="preserve"> </v>
      </c>
      <c r="AS71" s="108" t="str">
        <f>IF(SUM(COUNTIFS('Planificación 2026-1'!F:F,"SUNAMPE",'Planificación 2026-1'!W:W,C71,'Planificación 2026-1'!H:H,"IS"))&gt;0,"P03"," ")</f>
        <v xml:space="preserve"> </v>
      </c>
      <c r="AT71" s="108" t="str">
        <f>IF(SUM(COUNTIFS('Planificación 2026-1'!F:F,"SUNAMPE",'Planificación 2026-1'!W:W,C71,'Planificación 2026-1'!H:H,"PS"))&gt;0,"P04"," ")</f>
        <v xml:space="preserve"> </v>
      </c>
      <c r="AU71" s="108"/>
      <c r="AV71" s="108" t="str">
        <f>IF(SUM(COUNTIFS('Planificación 2026-1'!F:F,"SUNAMPE",'Planificación 2026-1'!W:W,C71,'Planificación 2026-1'!H:H,"IN"))&gt;0,"P06"," ")</f>
        <v xml:space="preserve"> </v>
      </c>
      <c r="AW71" s="108" t="str">
        <f>IF(SUM(COUNTIFS('Planificación 2026-1'!F:F,"SUNAMPE",'Planificación 2026-1'!W:W,C71,'Planificación 2026-1'!H:H,"CA"))&gt;0,"P07"," ")</f>
        <v xml:space="preserve"> </v>
      </c>
      <c r="AX71" s="108" t="str">
        <f>IF(SUM(COUNTIFS('Planificación 2026-1'!F:F,"SUNAMPE",'Planificación 2026-1'!W:W,C71,'Planificación 2026-1'!H:H,"DE"))&gt;0,"P08"," ")</f>
        <v xml:space="preserve"> </v>
      </c>
      <c r="AY71" s="108" t="str">
        <f>IF(SUM(COUNTIFS('Planificación 2026-1'!F:F,"SUNAMPE",'Planificación 2026-1'!W:W,C71,'Planificación 2026-1'!H:H,"OB"))&gt;0,"P09"," ")</f>
        <v xml:space="preserve"> </v>
      </c>
      <c r="AZ71" s="108" t="str">
        <f>IF(SUM(COUNTIFS('Planificación 2026-1'!F:F,"SUNAMPE",'Planificación 2026-1'!W:W,C71,'Planificación 2026-1'!H:H,"MH"))&gt;0,"P31"," ")</f>
        <v xml:space="preserve"> </v>
      </c>
      <c r="BA71" s="108" t="str">
        <f>IF(SUM(COUNTIFS('Planificación 2026-1'!F:F,"SUNAMPE",'Planificación 2026-1'!W:W,C71,'Planificación 2026-1'!H:H,"IC"))&gt;0,"P32"," ")</f>
        <v xml:space="preserve"> </v>
      </c>
      <c r="BB71" s="108" t="str">
        <f>IF(SUM(COUNTIFS('Planificación 2026-1'!F:F,"SUNAMPE",'Planificación 2026-1'!W:W,C71,'Planificación 2026-1'!H:H,"AR"))&gt;0,"P34"," ")</f>
        <v xml:space="preserve"> </v>
      </c>
      <c r="BC71" s="108" t="str">
        <f>IF(SUM(COUNTIFS('Planificación 2026-1'!F:F,"SUNAMPE",'Planificación 2026-1'!W:W,C71,'Planificación 2026-1'!H:H,"T1"))&gt;0,"P35"," ")</f>
        <v xml:space="preserve"> </v>
      </c>
      <c r="BD71" s="108" t="str">
        <f>IF(SUM(COUNTIFS('Planificación 2026-1'!F:F,"SUNAMPE",'Planificación 2026-1'!W:W,C71,'Planificación 2026-1'!H:H,"T3"))&gt;0,"P36"," ")</f>
        <v xml:space="preserve"> </v>
      </c>
      <c r="BE71" s="108" t="str">
        <f>IF(SUM(COUNTIFS('Planificación 2026-1'!F:F,"SUNAMPE",'Planificación 2026-1'!W:W,C71,'Planificación 2026-1'!H:H,"T2"))&gt;0,"P37"," ")</f>
        <v xml:space="preserve"> </v>
      </c>
      <c r="BF71" s="108" t="str">
        <f>IF(SUM(COUNTIFS('Planificación 2026-1'!F:F,"SUNAMPE",'Planificación 2026-1'!W:W,C71,'Planificación 2026-1'!H:H,"AE"))&gt;0,"P38"," ")</f>
        <v xml:space="preserve"> </v>
      </c>
      <c r="BG71" s="108" t="str">
        <f>IF(SUM(COUNTIFS('Planificación 2026-1'!F:F,"SUNAMPE",'Planificación 2026-1'!W:W,C71,'Planificación 2026-1'!H:H,"T4"))&gt;0,"P55"," ")</f>
        <v xml:space="preserve"> </v>
      </c>
      <c r="BH71" s="108" t="str">
        <f>IF(SUM(COUNTIFS('Planificación 2026-1'!F:F,"HUAURA",'Planificación 2026-1'!W:W,C71,'Planificación 2026-1'!H:H,"AF"))&gt;0," P01"," ")</f>
        <v xml:space="preserve"> </v>
      </c>
      <c r="BI71" s="108" t="str">
        <f>IF(SUM(COUNTIFS('Planificación 2026-1'!F:F,"HUAURA",'Planificación 2026-1'!W:W,C71,'Planificación 2026-1'!H:H,"EN"))&gt;0,"P02"," ")</f>
        <v xml:space="preserve"> </v>
      </c>
      <c r="BJ71" s="108" t="str">
        <f>IF(SUM(COUNTIFS('Planificación 2026-1'!F:F,"HUAURA",'Planificación 2026-1'!W:W,C71,'Planificación 2026-1'!H:H,"IS"))&gt;0,"P03"," ")</f>
        <v xml:space="preserve"> </v>
      </c>
      <c r="BK71" s="108" t="str">
        <f>IF(SUM(COUNTIFS('Planificación 2026-1'!F:F,"HUAURA",'Planificación 2026-1'!W:W,C71,'Planificación 2026-1'!H:H,"PS"))&gt;0,"P04"," ")</f>
        <v xml:space="preserve"> </v>
      </c>
      <c r="BL71" s="108"/>
      <c r="BM71" s="108" t="str">
        <f>IF(SUM(COUNTIFS('Planificación 2026-1'!F:F,"HUAURA",'Planificación 2026-1'!W:W,C71,'Planificación 2026-1'!H:H,"IN"))&gt;0,"P06"," ")</f>
        <v xml:space="preserve"> </v>
      </c>
      <c r="BN71" s="108" t="str">
        <f>IF(SUM(COUNTIFS('Planificación 2026-1'!F:F,"HUAURA",'Planificación 2026-1'!W:W,C71,'Planificación 2026-1'!H:H,"CA"))&gt;0,"P07"," ")</f>
        <v xml:space="preserve"> </v>
      </c>
      <c r="BO71" s="108" t="str">
        <f>IF(SUM(COUNTIFS('Planificación 2026-1'!F:F,"HUAURA",'Planificación 2026-1'!W:W,C71,'Planificación 2026-1'!H:H,"DE"))&gt;0,"P08"," ")</f>
        <v xml:space="preserve"> </v>
      </c>
      <c r="BP71" s="108" t="str">
        <f>IF(SUM(COUNTIFS('Planificación 2026-1'!F:F,"HUAURA",'Planificación 2026-1'!W:W,C71,'Planificación 2026-1'!H:H,"OB"))&gt;0,"P09"," ")</f>
        <v xml:space="preserve"> </v>
      </c>
      <c r="BQ71" s="108" t="str">
        <f>IF(SUM(COUNTIFS('Planificación 2026-1'!F:F,"HUAURA",'Planificación 2026-1'!W:W,C71,'Planificación 2026-1'!H:H,"MH"))&gt;0,"P31"," ")</f>
        <v xml:space="preserve"> </v>
      </c>
      <c r="BR71" s="108" t="str">
        <f>IF(SUM(COUNTIFS('Planificación 2026-1'!F:F,"HUAURA",'Planificación 2026-1'!W:W,C71,'Planificación 2026-1'!H:H,"IC"))&gt;0,"P32"," ")</f>
        <v xml:space="preserve"> </v>
      </c>
      <c r="BS71" s="108" t="str">
        <f>IF(SUM(COUNTIFS('Planificación 2026-1'!F:F,"HUAURA",'Planificación 2026-1'!W:W,C71,'Planificación 2026-1'!H:H,"AR"))&gt;0,"P34"," ")</f>
        <v xml:space="preserve"> </v>
      </c>
      <c r="BT71" s="108" t="str">
        <f>IF(SUM(COUNTIFS('Planificación 2026-1'!F:F,"HUAURA",'Planificación 2026-1'!W:W,C71,'Planificación 2026-1'!H:H,"T1"))&gt;0,"P35"," ")</f>
        <v xml:space="preserve"> </v>
      </c>
      <c r="BU71" s="108" t="str">
        <f>IF(SUM(COUNTIFS('Planificación 2026-1'!F:F,"HUAURA",'Planificación 2026-1'!W:W,C71,'Planificación 2026-1'!H:H,"T3"))&gt;0,"P36"," ")</f>
        <v xml:space="preserve"> </v>
      </c>
      <c r="BV71" s="108" t="str">
        <f>IF(SUM(COUNTIFS('Planificación 2026-1'!F:F,"HUAURA",'Planificación 2026-1'!W:W,C71,'Planificación 2026-1'!H:H,"T2"))&gt;0,"P37"," ")</f>
        <v xml:space="preserve"> </v>
      </c>
      <c r="BW71" s="108" t="str">
        <f>IF(SUM(COUNTIFS('Planificación 2026-1'!F:F,"HUAURA",'Planificación 2026-1'!W:W,C71,'Planificación 2026-1'!H:H,"AE"))&gt;0,"P38"," ")</f>
        <v xml:space="preserve"> </v>
      </c>
      <c r="BX71" s="108" t="str">
        <f>IF(SUM(COUNTIFS('Planificación 2026-1'!F:F,"HUAURA",'Planificación 2026-1'!W:W,C71,'Planificación 2026-1'!H:H,"T4"))&gt;0,"P55"," ")</f>
        <v xml:space="preserve"> </v>
      </c>
      <c r="BY71" s="109">
        <f>SUMIFS('Planificación 2026-1'!R:R,'Planificación 2026-1'!W:W,C71,'Planificación 2026-1'!H:H,"AF",'Planificación 2026-1'!I:I,"&gt;2")</f>
        <v>0</v>
      </c>
      <c r="BZ71" s="109">
        <f>SUMIFS('Planificación 2026-1'!R:R,'Planificación 2026-1'!W:W,C71,'Planificación 2026-1'!H:H,"EN",'Planificación 2026-1'!I:I,"&gt;2")</f>
        <v>0</v>
      </c>
      <c r="CA71" s="109">
        <f>SUMIFS('Planificación 2026-1'!R:R,'Planificación 2026-1'!W:W,C71,'Planificación 2026-1'!H:H,"IS",'Planificación 2026-1'!I:I,"&gt;2")</f>
        <v>0</v>
      </c>
      <c r="CB71" s="109">
        <f>SUMIFS('Planificación 2026-1'!R:R,'Planificación 2026-1'!W:W,C71,'Planificación 2026-1'!H:H,"PS",'Planificación 2026-1'!I:I,"&gt;2")</f>
        <v>0</v>
      </c>
      <c r="CC71" s="109">
        <f>SUMIFS('Planificación 2026-1'!R:R,'Planificación 2026-1'!W:W,C71,'Planificación 2026-1'!H:H,"IN",'Planificación 2026-1'!I:I,"&gt;2")</f>
        <v>0</v>
      </c>
      <c r="CD71" s="109">
        <f>SUMIFS('Planificación 2026-1'!R:R,'Planificación 2026-1'!W:W,C71,'Planificación 2026-1'!H:H,"CA",'Planificación 2026-1'!I:I,"&gt;2")</f>
        <v>0</v>
      </c>
      <c r="CE71" s="109">
        <f>SUMIFS('Planificación 2026-1'!R:R,'Planificación 2026-1'!W:W,C71,'Planificación 2026-1'!H:H,"DE",'Planificación 2026-1'!I:I,"&gt;2")</f>
        <v>0</v>
      </c>
      <c r="CF71" s="109">
        <f>SUMIFS('Planificación 2026-1'!R:R,'Planificación 2026-1'!W:W,C71,'Planificación 2026-1'!H:H,"OB",'Planificación 2026-1'!I:I,"&gt;2")</f>
        <v>0</v>
      </c>
      <c r="CG71" s="109">
        <f>SUMIFS('Planificación 2026-1'!R:R,'Planificación 2026-1'!W:W,C71,'Planificación 2026-1'!H:H,"MH",'Planificación 2026-1'!I:I,"&gt;2")</f>
        <v>0</v>
      </c>
      <c r="CH71" s="109">
        <f>SUMIFS('Planificación 2026-1'!R:R,'Planificación 2026-1'!W:W,C71,'Planificación 2026-1'!H:H,"IC",'Planificación 2026-1'!I:I,"&gt;2")</f>
        <v>0</v>
      </c>
      <c r="CI71" s="109">
        <f>SUMIFS('Planificación 2026-1'!R:R,'Planificación 2026-1'!W:W,C71,'Planificación 2026-1'!H:H,"AR",'Planificación 2026-1'!I:I,"&gt;2")</f>
        <v>0</v>
      </c>
      <c r="CJ71" s="109">
        <f>SUMIFS('Planificación 2026-1'!R:R,'Planificación 2026-1'!W:W,C71,'Planificación 2026-1'!H:H,"T1",'Planificación 2026-1'!I:I,"&gt;2")</f>
        <v>0</v>
      </c>
      <c r="CK71" s="109">
        <f>SUMIFS('Planificación 2026-1'!R:R,'Planificación 2026-1'!W:W,C71,'Planificación 2026-1'!H:H,"T3",'Planificación 2026-1'!I:I,"&gt;2")</f>
        <v>0</v>
      </c>
      <c r="CL71" s="109">
        <f>SUMIFS('Planificación 2026-1'!R:R,'Planificación 2026-1'!W:W,C71,'Planificación 2026-1'!H:H,"T2",'Planificación 2026-1'!I:I,"&gt;2")</f>
        <v>0</v>
      </c>
      <c r="CM71" s="109">
        <f>SUMIFS('Planificación 2026-1'!R:R,'Planificación 2026-1'!W:W,C71,'Planificación 2026-1'!H:H,"AE",'Planificación 2026-1'!I:I,"&gt;2")</f>
        <v>0</v>
      </c>
      <c r="CN71" s="109">
        <f>SUMIFS('Planificación 2026-1'!R:R,'Planificación 2026-1'!W:W,C71,'Planificación 2026-1'!H:H,"T4",'Planificación 2026-1'!I:I,"&gt;2")</f>
        <v>0</v>
      </c>
      <c r="CO71" s="109">
        <f>SUMIFS('Planificación 2026-1'!R:R,'Planificación 2026-1'!W:W,C71,'Planificación 2026-1'!H:H,"AF",'Planificación 2026-1'!I:I,"&lt;3")</f>
        <v>0</v>
      </c>
      <c r="CP71" s="109">
        <f>SUMIFS('Planificación 2026-1'!R:R,'Planificación 2026-1'!W:W,C71,'Planificación 2026-1'!H:H,"EN",'Planificación 2026-1'!I:I,"&lt;3")</f>
        <v>0</v>
      </c>
      <c r="CQ71" s="109">
        <f>SUMIFS('Planificación 2026-1'!R:R,'Planificación 2026-1'!W:W,C71,'Planificación 2026-1'!H:H,"IS",'Planificación 2026-1'!I:I,"&lt;3")</f>
        <v>0</v>
      </c>
      <c r="CR71" s="109">
        <f>SUMIFS('Planificación 2026-1'!R:R,'Planificación 2026-1'!W:W,C71,'Planificación 2026-1'!H:H,"PS",'Planificación 2026-1'!I:I,"&lt;3")</f>
        <v>0</v>
      </c>
      <c r="CS71" s="109">
        <f>SUMIFS('Planificación 2026-1'!R:R,'Planificación 2026-1'!W:W,C71,'Planificación 2026-1'!H:H,"IN",'Planificación 2026-1'!I:I,"&lt;3")</f>
        <v>0</v>
      </c>
      <c r="CT71" s="109">
        <f>SUMIFS('Planificación 2026-1'!R:R,'Planificación 2026-1'!W:W,C71,'Planificación 2026-1'!H:H,"CA",'Planificación 2026-1'!I:I,"&lt;3")</f>
        <v>0</v>
      </c>
      <c r="CU71" s="109">
        <f>SUMIFS('Planificación 2026-1'!R:R,'Planificación 2026-1'!W:W,C71,'Planificación 2026-1'!H:H,"DE",'Planificación 2026-1'!I:I,"&lt;3")</f>
        <v>0</v>
      </c>
      <c r="CV71" s="109">
        <f>SUMIFS('Planificación 2026-1'!R:R,'Planificación 2026-1'!W:W,C71,'Planificación 2026-1'!H:H,"OB",'Planificación 2026-1'!I:I,"&lt;3")</f>
        <v>0</v>
      </c>
      <c r="CW71" s="109">
        <f>SUMIFS('Planificación 2026-1'!R:R,'Planificación 2026-1'!W:W,C71,'Planificación 2026-1'!H:H,"MH",'Planificación 2026-1'!I:I,"&lt;3")</f>
        <v>0</v>
      </c>
      <c r="CX71" s="109">
        <f>SUMIFS('Planificación 2026-1'!R:R,'Planificación 2026-1'!W:W,C71,'Planificación 2026-1'!H:H,"IC",'Planificación 2026-1'!I:I,"&lt;3")</f>
        <v>0</v>
      </c>
      <c r="CY71" s="109">
        <f>SUMIFS('Planificación 2026-1'!R:R,'Planificación 2026-1'!W:W,C71,'Planificación 2026-1'!H:H,"AR",'Planificación 2026-1'!I:I,"&lt;3")</f>
        <v>0</v>
      </c>
      <c r="CZ71" s="109">
        <f>SUMIFS('Planificación 2026-1'!R:R,'Planificación 2026-1'!W:W,C71,'Planificación 2026-1'!H:H,"T1",'Planificación 2026-1'!I:I,"&lt;3")</f>
        <v>0</v>
      </c>
      <c r="DA71" s="109">
        <f>SUMIFS('Planificación 2026-1'!R:R,'Planificación 2026-1'!W:W,C71,'Planificación 2026-1'!H:H,"T3",'Planificación 2026-1'!I:I,"&lt;3")</f>
        <v>0</v>
      </c>
      <c r="DB71" s="109">
        <f>SUMIFS('Planificación 2026-1'!R:R,'Planificación 2026-1'!W:W,C71,'Planificación 2026-1'!H:H,"T2",'Planificación 2026-1'!I:I,"&lt;3")</f>
        <v>0</v>
      </c>
      <c r="DC71" s="109">
        <f>SUMIFS('Planificación 2026-1'!R:R,'Planificación 2026-1'!W:W,C71,'Planificación 2026-1'!H:H,"AE",'Planificación 2026-1'!I:I,"&lt;3")</f>
        <v>0</v>
      </c>
      <c r="DD71" s="109">
        <f>SUMIFS('Planificación 2026-1'!R:R,'Planificación 2026-1'!W:W,C71,'Planificación 2026-1'!H:H,"T4",'Planificación 2026-1'!I:I,"&lt;3")</f>
        <v>0</v>
      </c>
      <c r="DE71" s="108" t="str">
        <f t="shared" si="13"/>
        <v/>
      </c>
      <c r="DF71" s="41">
        <f>IF(C71="","",SUMIFS('Planificación 2026-1'!R:R,'Planificación 2026-1'!W:W,C71,'Planificación 2026-1'!F:F,"PRINCIPAL",'Planificación 2026-1'!X:X,"VIRTUAL"))</f>
        <v>0</v>
      </c>
      <c r="DG71" s="41">
        <f>IF(C71="","",SUMIFS('Planificación 2026-1'!R:R,'Planificación 2026-1'!W:W,C71,'Planificación 2026-1'!F:F,"PRINCIPAL",'Planificación 2026-1'!X:X,"PRESENCIAL"))</f>
        <v>0</v>
      </c>
      <c r="DH71" s="41">
        <f>IF(C71="","",SUMIFS('Planificación 2026-1'!R:R,'Planificación 2026-1'!W:W,C71,'Planificación 2026-1'!F:F,"PRINCIPAL",'Planificación 2026-1'!X:X,"HIBRIDO PRESENCIAL"))</f>
        <v>0</v>
      </c>
      <c r="DI71" s="108" t="str">
        <f t="shared" si="14"/>
        <v/>
      </c>
      <c r="DJ71" s="108">
        <f>IF(C71="","",SUMIFS('Planificación 2026-1'!R:R,'Planificación 2026-1'!W:W,C71,'Planificación 2026-1'!F:F,"FILIAL",'Planificación 2026-1'!X:X,"VIRTUAL"))</f>
        <v>0</v>
      </c>
      <c r="DK71" s="110">
        <f>IF(C71="","",SUMIFS('Planificación 2026-1'!R:R,'Planificación 2026-1'!W:W,C71,'Planificación 2026-1'!F:F,"FILIAL",'Planificación 2026-1'!X:X,"PRESENCIAL"))</f>
        <v>0</v>
      </c>
      <c r="DL71" s="61">
        <f>IF(C71="","",SUMIFS('Planificación 2026-1'!R:R,'Planificación 2026-1'!W:W,C71,'Planificación 2026-1'!F:F,"FILIAL",'Planificación 2026-1'!X:X,"HIBRIDO PRESENCIAL"))</f>
        <v>0</v>
      </c>
      <c r="DM71" s="111" t="str">
        <f t="shared" si="15"/>
        <v/>
      </c>
      <c r="DN71" s="108">
        <f>IF(C71="","",SUMIFS('Planificación 2026-1'!R:R,'Planificación 2026-1'!W:W,C71,'Planificación 2026-1'!F:F,"SUNAMPE",'Planificación 2026-1'!X:X,"VIRTUAL"))</f>
        <v>0</v>
      </c>
      <c r="DO71" s="61">
        <f>IF(C71="","",SUMIFS('Planificación 2026-1'!R:R,'Planificación 2026-1'!W:W,C71,'Planificación 2026-1'!F:F,"SUNAMPE",'Planificación 2026-1'!X:X,"PRESENCIAL"))</f>
        <v>0</v>
      </c>
      <c r="DP71" s="111" t="str">
        <f t="shared" si="16"/>
        <v/>
      </c>
      <c r="DQ71" s="108">
        <f>IF(C71="","",SUMIFS('Planificación 2026-1'!R:R,'Planificación 2026-1'!W:W,C71,'Planificación 2026-1'!F:F,"HUAURA",'Planificación 2026-1'!X:X,"VIRTUAL"))</f>
        <v>0</v>
      </c>
      <c r="DR71" s="61">
        <f>IF(C71="","",SUMIFS('Planificación 2026-1'!R:R,'Planificación 2026-1'!W:W,C71,'Planificación 2026-1'!F:F,"HUAURA",'Planificación 2026-1'!X:X,"PRESENCIAL"))</f>
        <v>0</v>
      </c>
      <c r="DS71" s="76">
        <f>SUMIFS('Planificación 2026-1'!R:R,'Planificación 2026-1'!W:W,C71,'Planificación 2026-1'!F:F,"PRINCIPAL",'Planificación 2026-1'!X:X,"VIRTUAL",'Planificación 2026-1'!I:I,"&gt;2")</f>
        <v>0</v>
      </c>
      <c r="DT71" s="76">
        <f>SUMIFS('Planificación 2026-1'!R:R,'Planificación 2026-1'!W:W,C71,'Planificación 2026-1'!F:F,"PRINCIPAL",'Planificación 2026-1'!X:X,"&lt;&gt;VIRTUAL",'Planificación 2026-1'!I:I,"&gt;2")</f>
        <v>0</v>
      </c>
      <c r="DU71" s="76">
        <f>SUMIFS('Planificación 2026-1'!R:R,'Planificación 2026-1'!W:W,C71,'Planificación 2026-1'!F:F,"SUNAMPE",'Planificación 2026-1'!X:X,"VIRTUAL",'Planificación 2026-1'!I:I,"&gt;2")</f>
        <v>0</v>
      </c>
      <c r="DV71" s="76">
        <f>SUMIFS('Planificación 2026-1'!R:R,'Planificación 2026-1'!W:W,C71,'Planificación 2026-1'!F:F,"SUNAMPE",'Planificación 2026-1'!X:X,"&lt;&gt;VIRTUAL",'Planificación 2026-1'!I:I,"&gt;2")</f>
        <v>0</v>
      </c>
      <c r="DW71" s="76">
        <f>SUMIFS('Planificación 2026-1'!R:R,'Planificación 2026-1'!W:W,C71,'Planificación 2026-1'!F:F,"FILIAL",'Planificación 2026-1'!X:X,"VIRTUAL",'Planificación 2026-1'!I:I,"&gt;2")</f>
        <v>0</v>
      </c>
      <c r="DX71" s="76">
        <f>SUMIFS('Planificación 2026-1'!R:R,'Planificación 2026-1'!W:W,C71,'Planificación 2026-1'!F:F,"FILIAL",'Planificación 2026-1'!X:X,"&lt;&gt;VIRTUAL",'Planificación 2026-1'!I:I,"&gt;2")</f>
        <v>0</v>
      </c>
      <c r="DY71" s="76">
        <f>SUMIFS('Planificación 2026-1'!R:R,'Planificación 2026-1'!W:W,C71,'Planificación 2026-1'!F:F,"PORUMA",'Planificación 2026-1'!X:X,"VIRTUAL",'Planificación 2026-1'!I:I,"&gt;2")</f>
        <v>0</v>
      </c>
      <c r="DZ71" s="76">
        <f>SUMIFS('Planificación 2026-1'!R:R,'Planificación 2026-1'!W:W,C71,'Planificación 2026-1'!F:F,"PORUMA",'Planificación 2026-1'!X:X,"&lt;&gt;VIRTUAL",'Planificación 2026-1'!I:I,"&gt;2")</f>
        <v>0</v>
      </c>
      <c r="EA71" s="76">
        <f>SUMIFS('Planificación 2026-1'!R:R,'Planificación 2026-1'!W:W,C71,'Planificación 2026-1'!F:F,"HUAURA",'Planificación 2026-1'!X:X,"VIRTUAL",'Planificación 2026-1'!I:I,"&gt;2")</f>
        <v>0</v>
      </c>
      <c r="EB71" s="76">
        <f>SUMIFS('Planificación 2026-1'!R:R,'Planificación 2026-1'!W:W,C71,'Planificación 2026-1'!F:F,"HUAURA",'Planificación 2026-1'!X:X,"&lt;&gt;VIRTUAL",'Planificación 2026-1'!I:I,"&gt;2")</f>
        <v>0</v>
      </c>
      <c r="EC71" s="76">
        <f>SUMIFS('Planificación 2026-1'!R:R,'Planificación 2026-1'!W:W,C71,'Planificación 2026-1'!F:F,"PRINCIPAL",'Planificación 2026-1'!X:X,"VIRTUAL",'Planificación 2026-1'!I:I,"&lt;3")</f>
        <v>0</v>
      </c>
      <c r="ED71" s="76">
        <f>SUMIFS('Planificación 2026-1'!R:R,'Planificación 2026-1'!W:W,C71,'Planificación 2026-1'!F:F,"PRINCIPAL",'Planificación 2026-1'!X:X,"&lt;&gt;VIRTUAL",'Planificación 2026-1'!I:I,"&lt;3")</f>
        <v>0</v>
      </c>
      <c r="EE71" s="76">
        <f>SUMIFS('Planificación 2026-1'!R:R,'Planificación 2026-1'!W:W,C71,'Planificación 2026-1'!F:F,"SUNAMPE",'Planificación 2026-1'!X:X,"VIRTUAL",'Planificación 2026-1'!I:I,"&lt;3")</f>
        <v>0</v>
      </c>
      <c r="EF71" s="76">
        <f>SUMIFS('Planificación 2026-1'!R:R,'Planificación 2026-1'!W:W,C71,'Planificación 2026-1'!F:F,"SUNAMPE",'Planificación 2026-1'!X:X,"&lt;&gt;VIRTUAL",'Planificación 2026-1'!I:I,"&lt;3")</f>
        <v>0</v>
      </c>
      <c r="EG71" s="76">
        <f>SUMIFS('Planificación 2026-1'!R:R,'Planificación 2026-1'!W:W,C71,'Planificación 2026-1'!F:F,"FILIAL",'Planificación 2026-1'!X:X,"VIRTUAL",'Planificación 2026-1'!I:I,"&lt;3")</f>
        <v>0</v>
      </c>
      <c r="EH71" s="76">
        <f>SUMIFS('Planificación 2026-1'!R:R,'Planificación 2026-1'!W:W,C71,'Planificación 2026-1'!F:F,"FILIAL",'Planificación 2026-1'!X:X,"&lt;&gt;VIRTUAL",'Planificación 2026-1'!I:I,"&lt;3")</f>
        <v>0</v>
      </c>
      <c r="EI71" s="76">
        <f>SUMIFS('Planificación 2026-1'!R:R,'Planificación 2026-1'!W:W,C71,'Planificación 2026-1'!F:F,"PORUMA",'Planificación 2026-1'!X:X,"VIRTUAL",'Planificación 2026-1'!I:I,"&lt;3")</f>
        <v>0</v>
      </c>
      <c r="EJ71" s="76">
        <f>SUMIFS('Planificación 2026-1'!R:R,'Planificación 2026-1'!W:W,C71,'Planificación 2026-1'!F:F,"PORUMA",'Planificación 2026-1'!X:X,"&lt;&gt;VIRTUAL",'Planificación 2026-1'!I:I,"&lt;3")</f>
        <v>0</v>
      </c>
      <c r="EK71" s="76">
        <f>SUMIFS('Planificación 2026-1'!R:R,'Planificación 2026-1'!W:W,C71,'Planificación 2026-1'!F:F,"HUAURA",'Planificación 2026-1'!X:X,"VIRTUAL",'Planificación 2026-1'!I:I,"&lt;3")</f>
        <v>0</v>
      </c>
      <c r="EL71" s="76">
        <f>SUMIFS('Planificación 2026-1'!R:R,'Planificación 2026-1'!W:W,C71,'Planificación 2026-1'!F:F,"HUAURA",'Planificación 2026-1'!X:X,"&lt;&gt;VIRTUAL",'Planificación 2026-1'!I:I,"&lt;3")</f>
        <v>0</v>
      </c>
      <c r="EM71" s="76"/>
      <c r="EN71" s="76">
        <f t="shared" si="9"/>
        <v>0</v>
      </c>
      <c r="EO71" s="76">
        <f t="shared" si="10"/>
        <v>0</v>
      </c>
      <c r="EP71" s="76" t="b">
        <f t="shared" si="11"/>
        <v>1</v>
      </c>
      <c r="EQ71" s="76" t="str">
        <f t="shared" si="12"/>
        <v/>
      </c>
      <c r="ER71" s="76" t="str">
        <f t="shared" si="17"/>
        <v>PRESENCIAL</v>
      </c>
    </row>
    <row r="72" spans="1:148" hidden="1">
      <c r="A72" s="83"/>
      <c r="B72" s="119">
        <v>69</v>
      </c>
      <c r="C72" s="115" t="s">
        <v>241</v>
      </c>
      <c r="D72" s="112">
        <f>SUMIF('Planificación 2026-1'!W:W,C72,'Planificación 2026-1'!R:R)</f>
        <v>0</v>
      </c>
      <c r="E72" s="114" t="s">
        <v>173</v>
      </c>
      <c r="F72" s="115" t="s">
        <v>171</v>
      </c>
      <c r="G72" s="115" t="s">
        <v>13</v>
      </c>
      <c r="H72" s="115" t="s">
        <v>128</v>
      </c>
      <c r="I72" s="107" t="str">
        <f>IF(SUM(COUNTIFS('Planificación 2026-1'!F:F,"PRINCIPAL",'Planificación 2026-1'!W:W,C72,'Planificación 2026-1'!H:H,"AF"))&gt;0,"P01"," ")</f>
        <v xml:space="preserve"> </v>
      </c>
      <c r="J72" s="108" t="str">
        <f>IF(SUM(COUNTIFS('Planificación 2026-1'!F:F,"PRINCIPAL",'Planificación 2026-1'!W:W,C72,'Planificación 2026-1'!H:H,"EN"))&gt;0,"P02"," ")</f>
        <v xml:space="preserve"> </v>
      </c>
      <c r="K72" s="108" t="str">
        <f>IF(SUM(COUNTIFS('Planificación 2026-1'!F:F,"PRINCIPAL",'Planificación 2026-1'!W:W,C72,'Planificación 2026-1'!H:H,"IS"))&gt;0,"P03"," ")</f>
        <v xml:space="preserve"> </v>
      </c>
      <c r="L72" s="108" t="str">
        <f>IF(SUM(COUNTIFS('Planificación 2026-1'!F:F,"PRINCIPAL",'Planificación 2026-1'!W:W,C72,'Planificación 2026-1'!H:H,"PS"))&gt;0,"P04"," ")</f>
        <v xml:space="preserve"> </v>
      </c>
      <c r="M72" s="108"/>
      <c r="N72" s="108" t="str">
        <f>IF(SUM(COUNTIFS('Planificación 2026-1'!F:F,"PRINCIPAL",'Planificación 2026-1'!W:W,C72,'Planificación 2026-1'!H:H,"IN"))&gt;0,"P06"," ")</f>
        <v xml:space="preserve"> </v>
      </c>
      <c r="O72" s="108" t="str">
        <f>IF(SUM(COUNTIFS('Planificación 2026-1'!F:F,"PRINCIPAL",'Planificación 2026-1'!W:W,C72,'Planificación 2026-1'!H:H,"CA"))&gt;0,"P07"," ")</f>
        <v xml:space="preserve"> </v>
      </c>
      <c r="P72" s="108" t="str">
        <f>IF(SUM(COUNTIFS('Planificación 2026-1'!F:F,"PRINCIPAL",'Planificación 2026-1'!W:W,C72,'Planificación 2026-1'!H:H,"DE"))&gt;0,"P08"," ")</f>
        <v xml:space="preserve"> </v>
      </c>
      <c r="Q72" s="108" t="str">
        <f>IF(SUM(COUNTIFS('Planificación 2026-1'!F:F,"PRINCIPAL",'Planificación 2026-1'!W:W,C72,'Planificación 2026-1'!H:H,"OB"))&gt;0,"P09"," ")</f>
        <v xml:space="preserve"> </v>
      </c>
      <c r="R72" s="108" t="str">
        <f>IF(SUM(COUNTIFS('Planificación 2026-1'!F:F,"PRINCIPAL",'Planificación 2026-1'!W:W,C72,'Planificación 2026-1'!H:H,"MH"))&gt;0,"P31"," ")</f>
        <v xml:space="preserve"> </v>
      </c>
      <c r="S72" s="108" t="str">
        <f>IF(SUM(COUNTIFS('Planificación 2026-1'!F:F,"PRINCIPAL",'Planificación 2026-1'!W:W,C72,'Planificación 2026-1'!H:H,"IC"))&gt;0,"P32"," ")</f>
        <v xml:space="preserve"> </v>
      </c>
      <c r="T72" s="108" t="str">
        <f>IF(SUM(COUNTIFS('Planificación 2026-1'!F:F,"PRINCIPAL",'Planificación 2026-1'!W:W,C72,'Planificación 2026-1'!H:H,"AR"))&gt;0,"P34"," ")</f>
        <v xml:space="preserve"> </v>
      </c>
      <c r="U72" s="108" t="str">
        <f>IF(SUM(COUNTIFS('Planificación 2026-1'!F:F,"PRINCIPAL",'Planificación 2026-1'!W:W,C72,'Planificación 2026-1'!H:H,"T1"))&gt;0,"P35"," ")</f>
        <v xml:space="preserve"> </v>
      </c>
      <c r="V72" s="108" t="str">
        <f>IF(SUM(COUNTIFS('Planificación 2026-1'!F:F,"PRINCIPAL",'Planificación 2026-1'!W:W,C72,'Planificación 2026-1'!H:H,"T3"))&gt;0,"P36"," ")</f>
        <v xml:space="preserve"> </v>
      </c>
      <c r="W72" s="108" t="str">
        <f>IF(SUM(COUNTIFS('Planificación 2026-1'!F:F,"PRINCIPAL",'Planificación 2026-1'!W:W,C72,'Planificación 2026-1'!H:H,"T2"))&gt;0,"P37"," ")</f>
        <v xml:space="preserve"> </v>
      </c>
      <c r="X72" s="108" t="str">
        <f>IF(SUM(COUNTIFS('Planificación 2026-1'!F:F,"PRINCIPAL",'Planificación 2026-1'!W:W,C72,'Planificación 2026-1'!H:H,"AE"))&gt;0,"P38"," ")</f>
        <v xml:space="preserve"> </v>
      </c>
      <c r="Y72" s="108" t="str">
        <f>IF(SUM(COUNTIFS('Planificación 2026-1'!F:F,"PRINCIPAL",'Planificación 2026-1'!W:W,C72,'Planificación 2026-1'!H:H,"T4"))&gt;0,"P55"," ")</f>
        <v xml:space="preserve"> </v>
      </c>
      <c r="Z72" s="108" t="str">
        <f>IF(SUM(COUNTIFS('Planificación 2026-1'!F:F,"FILIAL",'Planificación 2026-1'!W:W,C72,'Planificación 2026-1'!H:H,"AF"))&gt;0," P01"," ")</f>
        <v xml:space="preserve"> </v>
      </c>
      <c r="AA72" s="108" t="str">
        <f>IF(SUM(COUNTIFS('Planificación 2026-1'!F:F,"FILIAL",'Planificación 2026-1'!W:W,C72,'Planificación 2026-1'!H:H,"EN"))&gt;0,"P02"," ")</f>
        <v xml:space="preserve"> </v>
      </c>
      <c r="AB72" s="108" t="str">
        <f>IF(SUM(COUNTIFS('Planificación 2026-1'!F:F,"FILIAL",'Planificación 2026-1'!W:W,C72,'Planificación 2026-1'!H:H,"IS"))&gt;0,"P03"," ")</f>
        <v xml:space="preserve"> </v>
      </c>
      <c r="AC72" s="108" t="str">
        <f>IF(SUM(COUNTIFS('Planificación 2026-1'!F:F,"FILIAL",'Planificación 2026-1'!W:W,C72,'Planificación 2026-1'!H:H,"PS"))&gt;0,"P04"," ")</f>
        <v xml:space="preserve"> </v>
      </c>
      <c r="AD72" s="108"/>
      <c r="AE72" s="108" t="str">
        <f>IF(SUM(COUNTIFS('Planificación 2026-1'!F:F,"FILIAL",'Planificación 2026-1'!W:W,C72,'Planificación 2026-1'!H:H,"IN"))&gt;0,"P06"," ")</f>
        <v xml:space="preserve"> </v>
      </c>
      <c r="AF72" s="108" t="str">
        <f>IF(SUM(COUNTIFS('Planificación 2026-1'!F:F,"FILIAL",'Planificación 2026-1'!W:W,C72,'Planificación 2026-1'!H:H,"CA"))&gt;0,"P07"," ")</f>
        <v xml:space="preserve"> </v>
      </c>
      <c r="AG72" s="108" t="str">
        <f>IF(SUM(COUNTIFS('Planificación 2026-1'!F:F,"FILIAL",'Planificación 2026-1'!W:W,C72,'Planificación 2026-1'!H:H,"DE"))&gt;0,"P08"," ")</f>
        <v xml:space="preserve"> </v>
      </c>
      <c r="AH72" s="108" t="str">
        <f>IF(SUM(COUNTIFS('Planificación 2026-1'!F:F,"FILIAL",'Planificación 2026-1'!W:W,C72,'Planificación 2026-1'!H:H,"OB"))&gt;0,"P09"," ")</f>
        <v xml:space="preserve"> </v>
      </c>
      <c r="AI72" s="108" t="str">
        <f>IF(SUM(COUNTIFS('Planificación 2026-1'!F:F,"FILIAL",'Planificación 2026-1'!W:W,C72,'Planificación 2026-1'!H:H,"MH"))&gt;0,"P31"," ")</f>
        <v xml:space="preserve"> </v>
      </c>
      <c r="AJ72" s="108" t="str">
        <f>IF(SUM(COUNTIFS('Planificación 2026-1'!F:F,"FILIAL",'Planificación 2026-1'!W:W,C72,'Planificación 2026-1'!H:H,"IC"))&gt;0,"P32"," ")</f>
        <v xml:space="preserve"> </v>
      </c>
      <c r="AK72" s="108" t="str">
        <f>IF(SUM(COUNTIFS('Planificación 2026-1'!F:F,"FILIAL",'Planificación 2026-1'!W:W,C72,'Planificación 2026-1'!H:H,"AR"))&gt;0,"P34"," ")</f>
        <v xml:space="preserve"> </v>
      </c>
      <c r="AL72" s="108" t="str">
        <f>IF(SUM(COUNTIFS('Planificación 2026-1'!F:F,"FILIAL",'Planificación 2026-1'!W:W,C72,'Planificación 2026-1'!H:H,"T1"))&gt;0,"P35"," ")</f>
        <v xml:space="preserve"> </v>
      </c>
      <c r="AM72" s="108" t="str">
        <f>IF(SUM(COUNTIFS('Planificación 2026-1'!F:F,"FILIAL",'Planificación 2026-1'!W:W,C72,'Planificación 2026-1'!H:H,"T3"))&gt;0,"P36"," ")</f>
        <v xml:space="preserve"> </v>
      </c>
      <c r="AN72" s="108" t="str">
        <f>IF(SUM(COUNTIFS('Planificación 2026-1'!F:F,"FILIAL",'Planificación 2026-1'!W:W,C72,'Planificación 2026-1'!H:H,"T2"))&gt;0,"P37"," ")</f>
        <v xml:space="preserve"> </v>
      </c>
      <c r="AO72" s="108" t="str">
        <f>IF(SUM(COUNTIFS('Planificación 2026-1'!F:F,"FILIAL",'Planificación 2026-1'!W:W,C72,'Planificación 2026-1'!H:H,"AE"))&gt;0,"P38"," ")</f>
        <v xml:space="preserve"> </v>
      </c>
      <c r="AP72" s="108" t="str">
        <f>IF(SUM(COUNTIFS('Planificación 2026-1'!F:F,"FILIAL",'Planificación 2026-1'!W:W,C72,'Planificación 2026-1'!H:H,"T4"))&gt;0,"P55"," ")</f>
        <v xml:space="preserve"> </v>
      </c>
      <c r="AQ72" s="108" t="str">
        <f>IF(SUM(COUNTIFS('Planificación 2026-1'!F:F,"SUNAMPE",'Planificación 2026-1'!W:W,C72,'Planificación 2026-1'!H:H,"AF"))&gt;0," P01"," ")</f>
        <v xml:space="preserve"> </v>
      </c>
      <c r="AR72" s="108" t="str">
        <f>IF(SUM(COUNTIFS('Planificación 2026-1'!F:F,"SUNAMPE",'Planificación 2026-1'!W:W,C72,'Planificación 2026-1'!H:H,"EN"))&gt;0,"P02"," ")</f>
        <v xml:space="preserve"> </v>
      </c>
      <c r="AS72" s="108" t="str">
        <f>IF(SUM(COUNTIFS('Planificación 2026-1'!F:F,"SUNAMPE",'Planificación 2026-1'!W:W,C72,'Planificación 2026-1'!H:H,"IS"))&gt;0,"P03"," ")</f>
        <v xml:space="preserve"> </v>
      </c>
      <c r="AT72" s="108" t="str">
        <f>IF(SUM(COUNTIFS('Planificación 2026-1'!F:F,"SUNAMPE",'Planificación 2026-1'!W:W,C72,'Planificación 2026-1'!H:H,"PS"))&gt;0,"P04"," ")</f>
        <v xml:space="preserve"> </v>
      </c>
      <c r="AU72" s="108"/>
      <c r="AV72" s="108" t="str">
        <f>IF(SUM(COUNTIFS('Planificación 2026-1'!F:F,"SUNAMPE",'Planificación 2026-1'!W:W,C72,'Planificación 2026-1'!H:H,"IN"))&gt;0,"P06"," ")</f>
        <v xml:space="preserve"> </v>
      </c>
      <c r="AW72" s="108" t="str">
        <f>IF(SUM(COUNTIFS('Planificación 2026-1'!F:F,"SUNAMPE",'Planificación 2026-1'!W:W,C72,'Planificación 2026-1'!H:H,"CA"))&gt;0,"P07"," ")</f>
        <v xml:space="preserve"> </v>
      </c>
      <c r="AX72" s="108" t="str">
        <f>IF(SUM(COUNTIFS('Planificación 2026-1'!F:F,"SUNAMPE",'Planificación 2026-1'!W:W,C72,'Planificación 2026-1'!H:H,"DE"))&gt;0,"P08"," ")</f>
        <v xml:space="preserve"> </v>
      </c>
      <c r="AY72" s="108" t="str">
        <f>IF(SUM(COUNTIFS('Planificación 2026-1'!F:F,"SUNAMPE",'Planificación 2026-1'!W:W,C72,'Planificación 2026-1'!H:H,"OB"))&gt;0,"P09"," ")</f>
        <v xml:space="preserve"> </v>
      </c>
      <c r="AZ72" s="108" t="str">
        <f>IF(SUM(COUNTIFS('Planificación 2026-1'!F:F,"SUNAMPE",'Planificación 2026-1'!W:W,C72,'Planificación 2026-1'!H:H,"MH"))&gt;0,"P31"," ")</f>
        <v xml:space="preserve"> </v>
      </c>
      <c r="BA72" s="108" t="str">
        <f>IF(SUM(COUNTIFS('Planificación 2026-1'!F:F,"SUNAMPE",'Planificación 2026-1'!W:W,C72,'Planificación 2026-1'!H:H,"IC"))&gt;0,"P32"," ")</f>
        <v xml:space="preserve"> </v>
      </c>
      <c r="BB72" s="108" t="str">
        <f>IF(SUM(COUNTIFS('Planificación 2026-1'!F:F,"SUNAMPE",'Planificación 2026-1'!W:W,C72,'Planificación 2026-1'!H:H,"AR"))&gt;0,"P34"," ")</f>
        <v xml:space="preserve"> </v>
      </c>
      <c r="BC72" s="108" t="str">
        <f>IF(SUM(COUNTIFS('Planificación 2026-1'!F:F,"SUNAMPE",'Planificación 2026-1'!W:W,C72,'Planificación 2026-1'!H:H,"T1"))&gt;0,"P35"," ")</f>
        <v xml:space="preserve"> </v>
      </c>
      <c r="BD72" s="108" t="str">
        <f>IF(SUM(COUNTIFS('Planificación 2026-1'!F:F,"SUNAMPE",'Planificación 2026-1'!W:W,C72,'Planificación 2026-1'!H:H,"T3"))&gt;0,"P36"," ")</f>
        <v xml:space="preserve"> </v>
      </c>
      <c r="BE72" s="108" t="str">
        <f>IF(SUM(COUNTIFS('Planificación 2026-1'!F:F,"SUNAMPE",'Planificación 2026-1'!W:W,C72,'Planificación 2026-1'!H:H,"T2"))&gt;0,"P37"," ")</f>
        <v xml:space="preserve"> </v>
      </c>
      <c r="BF72" s="108" t="str">
        <f>IF(SUM(COUNTIFS('Planificación 2026-1'!F:F,"SUNAMPE",'Planificación 2026-1'!W:W,C72,'Planificación 2026-1'!H:H,"AE"))&gt;0,"P38"," ")</f>
        <v xml:space="preserve"> </v>
      </c>
      <c r="BG72" s="108" t="str">
        <f>IF(SUM(COUNTIFS('Planificación 2026-1'!F:F,"SUNAMPE",'Planificación 2026-1'!W:W,C72,'Planificación 2026-1'!H:H,"T4"))&gt;0,"P55"," ")</f>
        <v xml:space="preserve"> </v>
      </c>
      <c r="BH72" s="108" t="str">
        <f>IF(SUM(COUNTIFS('Planificación 2026-1'!F:F,"HUAURA",'Planificación 2026-1'!W:W,C72,'Planificación 2026-1'!H:H,"AF"))&gt;0," P01"," ")</f>
        <v xml:space="preserve"> </v>
      </c>
      <c r="BI72" s="108" t="str">
        <f>IF(SUM(COUNTIFS('Planificación 2026-1'!F:F,"HUAURA",'Planificación 2026-1'!W:W,C72,'Planificación 2026-1'!H:H,"EN"))&gt;0,"P02"," ")</f>
        <v xml:space="preserve"> </v>
      </c>
      <c r="BJ72" s="108" t="str">
        <f>IF(SUM(COUNTIFS('Planificación 2026-1'!F:F,"HUAURA",'Planificación 2026-1'!W:W,C72,'Planificación 2026-1'!H:H,"IS"))&gt;0,"P03"," ")</f>
        <v xml:space="preserve"> </v>
      </c>
      <c r="BK72" s="108" t="str">
        <f>IF(SUM(COUNTIFS('Planificación 2026-1'!F:F,"HUAURA",'Planificación 2026-1'!W:W,C72,'Planificación 2026-1'!H:H,"PS"))&gt;0,"P04"," ")</f>
        <v xml:space="preserve"> </v>
      </c>
      <c r="BL72" s="108"/>
      <c r="BM72" s="108" t="str">
        <f>IF(SUM(COUNTIFS('Planificación 2026-1'!F:F,"HUAURA",'Planificación 2026-1'!W:W,C72,'Planificación 2026-1'!H:H,"IN"))&gt;0,"P06"," ")</f>
        <v xml:space="preserve"> </v>
      </c>
      <c r="BN72" s="108" t="str">
        <f>IF(SUM(COUNTIFS('Planificación 2026-1'!F:F,"HUAURA",'Planificación 2026-1'!W:W,C72,'Planificación 2026-1'!H:H,"CA"))&gt;0,"P07"," ")</f>
        <v xml:space="preserve"> </v>
      </c>
      <c r="BO72" s="108" t="str">
        <f>IF(SUM(COUNTIFS('Planificación 2026-1'!F:F,"HUAURA",'Planificación 2026-1'!W:W,C72,'Planificación 2026-1'!H:H,"DE"))&gt;0,"P08"," ")</f>
        <v xml:space="preserve"> </v>
      </c>
      <c r="BP72" s="108" t="str">
        <f>IF(SUM(COUNTIFS('Planificación 2026-1'!F:F,"HUAURA",'Planificación 2026-1'!W:W,C72,'Planificación 2026-1'!H:H,"OB"))&gt;0,"P09"," ")</f>
        <v xml:space="preserve"> </v>
      </c>
      <c r="BQ72" s="108" t="str">
        <f>IF(SUM(COUNTIFS('Planificación 2026-1'!F:F,"HUAURA",'Planificación 2026-1'!W:W,C72,'Planificación 2026-1'!H:H,"MH"))&gt;0,"P31"," ")</f>
        <v xml:space="preserve"> </v>
      </c>
      <c r="BR72" s="108" t="str">
        <f>IF(SUM(COUNTIFS('Planificación 2026-1'!F:F,"HUAURA",'Planificación 2026-1'!W:W,C72,'Planificación 2026-1'!H:H,"IC"))&gt;0,"P32"," ")</f>
        <v xml:space="preserve"> </v>
      </c>
      <c r="BS72" s="108" t="str">
        <f>IF(SUM(COUNTIFS('Planificación 2026-1'!F:F,"HUAURA",'Planificación 2026-1'!W:W,C72,'Planificación 2026-1'!H:H,"AR"))&gt;0,"P34"," ")</f>
        <v xml:space="preserve"> </v>
      </c>
      <c r="BT72" s="108" t="str">
        <f>IF(SUM(COUNTIFS('Planificación 2026-1'!F:F,"HUAURA",'Planificación 2026-1'!W:W,C72,'Planificación 2026-1'!H:H,"T1"))&gt;0,"P35"," ")</f>
        <v xml:space="preserve"> </v>
      </c>
      <c r="BU72" s="108" t="str">
        <f>IF(SUM(COUNTIFS('Planificación 2026-1'!F:F,"HUAURA",'Planificación 2026-1'!W:W,C72,'Planificación 2026-1'!H:H,"T3"))&gt;0,"P36"," ")</f>
        <v xml:space="preserve"> </v>
      </c>
      <c r="BV72" s="108" t="str">
        <f>IF(SUM(COUNTIFS('Planificación 2026-1'!F:F,"HUAURA",'Planificación 2026-1'!W:W,C72,'Planificación 2026-1'!H:H,"T2"))&gt;0,"P37"," ")</f>
        <v xml:space="preserve"> </v>
      </c>
      <c r="BW72" s="108" t="str">
        <f>IF(SUM(COUNTIFS('Planificación 2026-1'!F:F,"HUAURA",'Planificación 2026-1'!W:W,C72,'Planificación 2026-1'!H:H,"AE"))&gt;0,"P38"," ")</f>
        <v xml:space="preserve"> </v>
      </c>
      <c r="BX72" s="108" t="str">
        <f>IF(SUM(COUNTIFS('Planificación 2026-1'!F:F,"HUAURA",'Planificación 2026-1'!W:W,C72,'Planificación 2026-1'!H:H,"T4"))&gt;0,"P55"," ")</f>
        <v xml:space="preserve"> </v>
      </c>
      <c r="BY72" s="109">
        <f>SUMIFS('Planificación 2026-1'!R:R,'Planificación 2026-1'!W:W,C72,'Planificación 2026-1'!H:H,"AF",'Planificación 2026-1'!I:I,"&gt;2")</f>
        <v>0</v>
      </c>
      <c r="BZ72" s="109">
        <f>SUMIFS('Planificación 2026-1'!R:R,'Planificación 2026-1'!W:W,C72,'Planificación 2026-1'!H:H,"EN",'Planificación 2026-1'!I:I,"&gt;2")</f>
        <v>0</v>
      </c>
      <c r="CA72" s="109">
        <f>SUMIFS('Planificación 2026-1'!R:R,'Planificación 2026-1'!W:W,C72,'Planificación 2026-1'!H:H,"IS",'Planificación 2026-1'!I:I,"&gt;2")</f>
        <v>0</v>
      </c>
      <c r="CB72" s="109">
        <f>SUMIFS('Planificación 2026-1'!R:R,'Planificación 2026-1'!W:W,C72,'Planificación 2026-1'!H:H,"PS",'Planificación 2026-1'!I:I,"&gt;2")</f>
        <v>0</v>
      </c>
      <c r="CC72" s="109">
        <f>SUMIFS('Planificación 2026-1'!R:R,'Planificación 2026-1'!W:W,C72,'Planificación 2026-1'!H:H,"IN",'Planificación 2026-1'!I:I,"&gt;2")</f>
        <v>0</v>
      </c>
      <c r="CD72" s="109">
        <f>SUMIFS('Planificación 2026-1'!R:R,'Planificación 2026-1'!W:W,C72,'Planificación 2026-1'!H:H,"CA",'Planificación 2026-1'!I:I,"&gt;2")</f>
        <v>0</v>
      </c>
      <c r="CE72" s="109">
        <f>SUMIFS('Planificación 2026-1'!R:R,'Planificación 2026-1'!W:W,C72,'Planificación 2026-1'!H:H,"DE",'Planificación 2026-1'!I:I,"&gt;2")</f>
        <v>0</v>
      </c>
      <c r="CF72" s="109">
        <f>SUMIFS('Planificación 2026-1'!R:R,'Planificación 2026-1'!W:W,C72,'Planificación 2026-1'!H:H,"OB",'Planificación 2026-1'!I:I,"&gt;2")</f>
        <v>0</v>
      </c>
      <c r="CG72" s="109">
        <f>SUMIFS('Planificación 2026-1'!R:R,'Planificación 2026-1'!W:W,C72,'Planificación 2026-1'!H:H,"MH",'Planificación 2026-1'!I:I,"&gt;2")</f>
        <v>0</v>
      </c>
      <c r="CH72" s="109">
        <f>SUMIFS('Planificación 2026-1'!R:R,'Planificación 2026-1'!W:W,C72,'Planificación 2026-1'!H:H,"IC",'Planificación 2026-1'!I:I,"&gt;2")</f>
        <v>0</v>
      </c>
      <c r="CI72" s="109">
        <f>SUMIFS('Planificación 2026-1'!R:R,'Planificación 2026-1'!W:W,C72,'Planificación 2026-1'!H:H,"AR",'Planificación 2026-1'!I:I,"&gt;2")</f>
        <v>0</v>
      </c>
      <c r="CJ72" s="109">
        <f>SUMIFS('Planificación 2026-1'!R:R,'Planificación 2026-1'!W:W,C72,'Planificación 2026-1'!H:H,"T1",'Planificación 2026-1'!I:I,"&gt;2")</f>
        <v>0</v>
      </c>
      <c r="CK72" s="109">
        <f>SUMIFS('Planificación 2026-1'!R:R,'Planificación 2026-1'!W:W,C72,'Planificación 2026-1'!H:H,"T3",'Planificación 2026-1'!I:I,"&gt;2")</f>
        <v>0</v>
      </c>
      <c r="CL72" s="109">
        <f>SUMIFS('Planificación 2026-1'!R:R,'Planificación 2026-1'!W:W,C72,'Planificación 2026-1'!H:H,"T2",'Planificación 2026-1'!I:I,"&gt;2")</f>
        <v>0</v>
      </c>
      <c r="CM72" s="109">
        <f>SUMIFS('Planificación 2026-1'!R:R,'Planificación 2026-1'!W:W,C72,'Planificación 2026-1'!H:H,"AE",'Planificación 2026-1'!I:I,"&gt;2")</f>
        <v>0</v>
      </c>
      <c r="CN72" s="109">
        <f>SUMIFS('Planificación 2026-1'!R:R,'Planificación 2026-1'!W:W,C72,'Planificación 2026-1'!H:H,"T4",'Planificación 2026-1'!I:I,"&gt;2")</f>
        <v>0</v>
      </c>
      <c r="CO72" s="109">
        <f>SUMIFS('Planificación 2026-1'!R:R,'Planificación 2026-1'!W:W,C72,'Planificación 2026-1'!H:H,"AF",'Planificación 2026-1'!I:I,"&lt;3")</f>
        <v>0</v>
      </c>
      <c r="CP72" s="109">
        <f>SUMIFS('Planificación 2026-1'!R:R,'Planificación 2026-1'!W:W,C72,'Planificación 2026-1'!H:H,"EN",'Planificación 2026-1'!I:I,"&lt;3")</f>
        <v>0</v>
      </c>
      <c r="CQ72" s="109">
        <f>SUMIFS('Planificación 2026-1'!R:R,'Planificación 2026-1'!W:W,C72,'Planificación 2026-1'!H:H,"IS",'Planificación 2026-1'!I:I,"&lt;3")</f>
        <v>0</v>
      </c>
      <c r="CR72" s="109">
        <f>SUMIFS('Planificación 2026-1'!R:R,'Planificación 2026-1'!W:W,C72,'Planificación 2026-1'!H:H,"PS",'Planificación 2026-1'!I:I,"&lt;3")</f>
        <v>0</v>
      </c>
      <c r="CS72" s="109">
        <f>SUMIFS('Planificación 2026-1'!R:R,'Planificación 2026-1'!W:W,C72,'Planificación 2026-1'!H:H,"IN",'Planificación 2026-1'!I:I,"&lt;3")</f>
        <v>0</v>
      </c>
      <c r="CT72" s="109">
        <f>SUMIFS('Planificación 2026-1'!R:R,'Planificación 2026-1'!W:W,C72,'Planificación 2026-1'!H:H,"CA",'Planificación 2026-1'!I:I,"&lt;3")</f>
        <v>0</v>
      </c>
      <c r="CU72" s="109">
        <f>SUMIFS('Planificación 2026-1'!R:R,'Planificación 2026-1'!W:W,C72,'Planificación 2026-1'!H:H,"DE",'Planificación 2026-1'!I:I,"&lt;3")</f>
        <v>0</v>
      </c>
      <c r="CV72" s="109">
        <f>SUMIFS('Planificación 2026-1'!R:R,'Planificación 2026-1'!W:W,C72,'Planificación 2026-1'!H:H,"OB",'Planificación 2026-1'!I:I,"&lt;3")</f>
        <v>0</v>
      </c>
      <c r="CW72" s="109">
        <f>SUMIFS('Planificación 2026-1'!R:R,'Planificación 2026-1'!W:W,C72,'Planificación 2026-1'!H:H,"MH",'Planificación 2026-1'!I:I,"&lt;3")</f>
        <v>0</v>
      </c>
      <c r="CX72" s="109">
        <f>SUMIFS('Planificación 2026-1'!R:R,'Planificación 2026-1'!W:W,C72,'Planificación 2026-1'!H:H,"IC",'Planificación 2026-1'!I:I,"&lt;3")</f>
        <v>0</v>
      </c>
      <c r="CY72" s="109">
        <f>SUMIFS('Planificación 2026-1'!R:R,'Planificación 2026-1'!W:W,C72,'Planificación 2026-1'!H:H,"AR",'Planificación 2026-1'!I:I,"&lt;3")</f>
        <v>0</v>
      </c>
      <c r="CZ72" s="109">
        <f>SUMIFS('Planificación 2026-1'!R:R,'Planificación 2026-1'!W:W,C72,'Planificación 2026-1'!H:H,"T1",'Planificación 2026-1'!I:I,"&lt;3")</f>
        <v>0</v>
      </c>
      <c r="DA72" s="109">
        <f>SUMIFS('Planificación 2026-1'!R:R,'Planificación 2026-1'!W:W,C72,'Planificación 2026-1'!H:H,"T3",'Planificación 2026-1'!I:I,"&lt;3")</f>
        <v>0</v>
      </c>
      <c r="DB72" s="109">
        <f>SUMIFS('Planificación 2026-1'!R:R,'Planificación 2026-1'!W:W,C72,'Planificación 2026-1'!H:H,"T2",'Planificación 2026-1'!I:I,"&lt;3")</f>
        <v>0</v>
      </c>
      <c r="DC72" s="109">
        <f>SUMIFS('Planificación 2026-1'!R:R,'Planificación 2026-1'!W:W,C72,'Planificación 2026-1'!H:H,"AE",'Planificación 2026-1'!I:I,"&lt;3")</f>
        <v>0</v>
      </c>
      <c r="DD72" s="109">
        <f>SUMIFS('Planificación 2026-1'!R:R,'Planificación 2026-1'!W:W,C72,'Planificación 2026-1'!H:H,"T4",'Planificación 2026-1'!I:I,"&lt;3")</f>
        <v>0</v>
      </c>
      <c r="DE72" s="108" t="str">
        <f t="shared" si="13"/>
        <v/>
      </c>
      <c r="DF72" s="41">
        <f>IF(C72="","",SUMIFS('Planificación 2026-1'!R:R,'Planificación 2026-1'!W:W,C72,'Planificación 2026-1'!F:F,"PRINCIPAL",'Planificación 2026-1'!X:X,"VIRTUAL"))</f>
        <v>0</v>
      </c>
      <c r="DG72" s="41">
        <f>IF(C72="","",SUMIFS('Planificación 2026-1'!R:R,'Planificación 2026-1'!W:W,C72,'Planificación 2026-1'!F:F,"PRINCIPAL",'Planificación 2026-1'!X:X,"PRESENCIAL"))</f>
        <v>0</v>
      </c>
      <c r="DH72" s="41">
        <f>IF(C72="","",SUMIFS('Planificación 2026-1'!R:R,'Planificación 2026-1'!W:W,C72,'Planificación 2026-1'!F:F,"PRINCIPAL",'Planificación 2026-1'!X:X,"HIBRIDO PRESENCIAL"))</f>
        <v>0</v>
      </c>
      <c r="DI72" s="108" t="str">
        <f t="shared" si="14"/>
        <v/>
      </c>
      <c r="DJ72" s="108">
        <f>IF(C72="","",SUMIFS('Planificación 2026-1'!R:R,'Planificación 2026-1'!W:W,C72,'Planificación 2026-1'!F:F,"FILIAL",'Planificación 2026-1'!X:X,"VIRTUAL"))</f>
        <v>0</v>
      </c>
      <c r="DK72" s="110">
        <f>IF(C72="","",SUMIFS('Planificación 2026-1'!R:R,'Planificación 2026-1'!W:W,C72,'Planificación 2026-1'!F:F,"FILIAL",'Planificación 2026-1'!X:X,"PRESENCIAL"))</f>
        <v>0</v>
      </c>
      <c r="DL72" s="61">
        <f>IF(C72="","",SUMIFS('Planificación 2026-1'!R:R,'Planificación 2026-1'!W:W,C72,'Planificación 2026-1'!F:F,"FILIAL",'Planificación 2026-1'!X:X,"HIBRIDO PRESENCIAL"))</f>
        <v>0</v>
      </c>
      <c r="DM72" s="111" t="str">
        <f t="shared" si="15"/>
        <v/>
      </c>
      <c r="DN72" s="108">
        <f>IF(C72="","",SUMIFS('Planificación 2026-1'!R:R,'Planificación 2026-1'!W:W,C72,'Planificación 2026-1'!F:F,"SUNAMPE",'Planificación 2026-1'!X:X,"VIRTUAL"))</f>
        <v>0</v>
      </c>
      <c r="DO72" s="61">
        <f>IF(C72="","",SUMIFS('Planificación 2026-1'!R:R,'Planificación 2026-1'!W:W,C72,'Planificación 2026-1'!F:F,"SUNAMPE",'Planificación 2026-1'!X:X,"PRESENCIAL"))</f>
        <v>0</v>
      </c>
      <c r="DP72" s="111" t="str">
        <f t="shared" si="16"/>
        <v/>
      </c>
      <c r="DQ72" s="108">
        <f>IF(C72="","",SUMIFS('Planificación 2026-1'!R:R,'Planificación 2026-1'!W:W,C72,'Planificación 2026-1'!F:F,"HUAURA",'Planificación 2026-1'!X:X,"VIRTUAL"))</f>
        <v>0</v>
      </c>
      <c r="DR72" s="61">
        <f>IF(C72="","",SUMIFS('Planificación 2026-1'!R:R,'Planificación 2026-1'!W:W,C72,'Planificación 2026-1'!F:F,"HUAURA",'Planificación 2026-1'!X:X,"PRESENCIAL"))</f>
        <v>0</v>
      </c>
      <c r="DS72" s="76">
        <f>SUMIFS('Planificación 2026-1'!R:R,'Planificación 2026-1'!W:W,C72,'Planificación 2026-1'!F:F,"PRINCIPAL",'Planificación 2026-1'!X:X,"VIRTUAL",'Planificación 2026-1'!I:I,"&gt;2")</f>
        <v>0</v>
      </c>
      <c r="DT72" s="76">
        <f>SUMIFS('Planificación 2026-1'!R:R,'Planificación 2026-1'!W:W,C72,'Planificación 2026-1'!F:F,"PRINCIPAL",'Planificación 2026-1'!X:X,"&lt;&gt;VIRTUAL",'Planificación 2026-1'!I:I,"&gt;2")</f>
        <v>0</v>
      </c>
      <c r="DU72" s="76">
        <f>SUMIFS('Planificación 2026-1'!R:R,'Planificación 2026-1'!W:W,C72,'Planificación 2026-1'!F:F,"SUNAMPE",'Planificación 2026-1'!X:X,"VIRTUAL",'Planificación 2026-1'!I:I,"&gt;2")</f>
        <v>0</v>
      </c>
      <c r="DV72" s="76">
        <f>SUMIFS('Planificación 2026-1'!R:R,'Planificación 2026-1'!W:W,C72,'Planificación 2026-1'!F:F,"SUNAMPE",'Planificación 2026-1'!X:X,"&lt;&gt;VIRTUAL",'Planificación 2026-1'!I:I,"&gt;2")</f>
        <v>0</v>
      </c>
      <c r="DW72" s="76">
        <f>SUMIFS('Planificación 2026-1'!R:R,'Planificación 2026-1'!W:W,C72,'Planificación 2026-1'!F:F,"FILIAL",'Planificación 2026-1'!X:X,"VIRTUAL",'Planificación 2026-1'!I:I,"&gt;2")</f>
        <v>0</v>
      </c>
      <c r="DX72" s="76">
        <f>SUMIFS('Planificación 2026-1'!R:R,'Planificación 2026-1'!W:W,C72,'Planificación 2026-1'!F:F,"FILIAL",'Planificación 2026-1'!X:X,"&lt;&gt;VIRTUAL",'Planificación 2026-1'!I:I,"&gt;2")</f>
        <v>0</v>
      </c>
      <c r="DY72" s="76">
        <f>SUMIFS('Planificación 2026-1'!R:R,'Planificación 2026-1'!W:W,C72,'Planificación 2026-1'!F:F,"PORUMA",'Planificación 2026-1'!X:X,"VIRTUAL",'Planificación 2026-1'!I:I,"&gt;2")</f>
        <v>0</v>
      </c>
      <c r="DZ72" s="76">
        <f>SUMIFS('Planificación 2026-1'!R:R,'Planificación 2026-1'!W:W,C72,'Planificación 2026-1'!F:F,"PORUMA",'Planificación 2026-1'!X:X,"&lt;&gt;VIRTUAL",'Planificación 2026-1'!I:I,"&gt;2")</f>
        <v>0</v>
      </c>
      <c r="EA72" s="76">
        <f>SUMIFS('Planificación 2026-1'!R:R,'Planificación 2026-1'!W:W,C72,'Planificación 2026-1'!F:F,"HUAURA",'Planificación 2026-1'!X:X,"VIRTUAL",'Planificación 2026-1'!I:I,"&gt;2")</f>
        <v>0</v>
      </c>
      <c r="EB72" s="76">
        <f>SUMIFS('Planificación 2026-1'!R:R,'Planificación 2026-1'!W:W,C72,'Planificación 2026-1'!F:F,"HUAURA",'Planificación 2026-1'!X:X,"&lt;&gt;VIRTUAL",'Planificación 2026-1'!I:I,"&gt;2")</f>
        <v>0</v>
      </c>
      <c r="EC72" s="76">
        <f>SUMIFS('Planificación 2026-1'!R:R,'Planificación 2026-1'!W:W,C72,'Planificación 2026-1'!F:F,"PRINCIPAL",'Planificación 2026-1'!X:X,"VIRTUAL",'Planificación 2026-1'!I:I,"&lt;3")</f>
        <v>0</v>
      </c>
      <c r="ED72" s="76">
        <f>SUMIFS('Planificación 2026-1'!R:R,'Planificación 2026-1'!W:W,C72,'Planificación 2026-1'!F:F,"PRINCIPAL",'Planificación 2026-1'!X:X,"&lt;&gt;VIRTUAL",'Planificación 2026-1'!I:I,"&lt;3")</f>
        <v>0</v>
      </c>
      <c r="EE72" s="76">
        <f>SUMIFS('Planificación 2026-1'!R:R,'Planificación 2026-1'!W:W,C72,'Planificación 2026-1'!F:F,"SUNAMPE",'Planificación 2026-1'!X:X,"VIRTUAL",'Planificación 2026-1'!I:I,"&lt;3")</f>
        <v>0</v>
      </c>
      <c r="EF72" s="76">
        <f>SUMIFS('Planificación 2026-1'!R:R,'Planificación 2026-1'!W:W,C72,'Planificación 2026-1'!F:F,"SUNAMPE",'Planificación 2026-1'!X:X,"&lt;&gt;VIRTUAL",'Planificación 2026-1'!I:I,"&lt;3")</f>
        <v>0</v>
      </c>
      <c r="EG72" s="76">
        <f>SUMIFS('Planificación 2026-1'!R:R,'Planificación 2026-1'!W:W,C72,'Planificación 2026-1'!F:F,"FILIAL",'Planificación 2026-1'!X:X,"VIRTUAL",'Planificación 2026-1'!I:I,"&lt;3")</f>
        <v>0</v>
      </c>
      <c r="EH72" s="76">
        <f>SUMIFS('Planificación 2026-1'!R:R,'Planificación 2026-1'!W:W,C72,'Planificación 2026-1'!F:F,"FILIAL",'Planificación 2026-1'!X:X,"&lt;&gt;VIRTUAL",'Planificación 2026-1'!I:I,"&lt;3")</f>
        <v>0</v>
      </c>
      <c r="EI72" s="76">
        <f>SUMIFS('Planificación 2026-1'!R:R,'Planificación 2026-1'!W:W,C72,'Planificación 2026-1'!F:F,"PORUMA",'Planificación 2026-1'!X:X,"VIRTUAL",'Planificación 2026-1'!I:I,"&lt;3")</f>
        <v>0</v>
      </c>
      <c r="EJ72" s="76">
        <f>SUMIFS('Planificación 2026-1'!R:R,'Planificación 2026-1'!W:W,C72,'Planificación 2026-1'!F:F,"PORUMA",'Planificación 2026-1'!X:X,"&lt;&gt;VIRTUAL",'Planificación 2026-1'!I:I,"&lt;3")</f>
        <v>0</v>
      </c>
      <c r="EK72" s="76">
        <f>SUMIFS('Planificación 2026-1'!R:R,'Planificación 2026-1'!W:W,C72,'Planificación 2026-1'!F:F,"HUAURA",'Planificación 2026-1'!X:X,"VIRTUAL",'Planificación 2026-1'!I:I,"&lt;3")</f>
        <v>0</v>
      </c>
      <c r="EL72" s="76">
        <f>SUMIFS('Planificación 2026-1'!R:R,'Planificación 2026-1'!W:W,C72,'Planificación 2026-1'!F:F,"HUAURA",'Planificación 2026-1'!X:X,"&lt;&gt;VIRTUAL",'Planificación 2026-1'!I:I,"&lt;3")</f>
        <v>0</v>
      </c>
      <c r="EM72" s="76"/>
      <c r="EN72" s="76">
        <f t="shared" si="9"/>
        <v>0</v>
      </c>
      <c r="EO72" s="76">
        <f t="shared" si="10"/>
        <v>0</v>
      </c>
      <c r="EP72" s="76" t="b">
        <f t="shared" si="11"/>
        <v>1</v>
      </c>
      <c r="EQ72" s="76" t="str">
        <f t="shared" si="12"/>
        <v/>
      </c>
      <c r="ER72" s="76" t="str">
        <f t="shared" si="17"/>
        <v>PRESENCIAL</v>
      </c>
    </row>
    <row r="73" spans="1:148" hidden="1">
      <c r="A73" s="83"/>
      <c r="B73" s="119">
        <v>70</v>
      </c>
      <c r="C73" s="115" t="s">
        <v>242</v>
      </c>
      <c r="D73" s="112">
        <f>SUMIF('Planificación 2026-1'!W:W,C73,'Planificación 2026-1'!R:R)</f>
        <v>13</v>
      </c>
      <c r="E73" s="114" t="s">
        <v>170</v>
      </c>
      <c r="F73" s="115" t="s">
        <v>171</v>
      </c>
      <c r="G73" s="115" t="s">
        <v>13</v>
      </c>
      <c r="H73" s="115" t="s">
        <v>140</v>
      </c>
      <c r="I73" s="107" t="str">
        <f>IF(SUM(COUNTIFS('Planificación 2026-1'!F:F,"PRINCIPAL",'Planificación 2026-1'!W:W,C73,'Planificación 2026-1'!H:H,"AF"))&gt;0,"P01"," ")</f>
        <v xml:space="preserve"> </v>
      </c>
      <c r="J73" s="108" t="str">
        <f>IF(SUM(COUNTIFS('Planificación 2026-1'!F:F,"PRINCIPAL",'Planificación 2026-1'!W:W,C73,'Planificación 2026-1'!H:H,"EN"))&gt;0,"P02"," ")</f>
        <v xml:space="preserve"> </v>
      </c>
      <c r="K73" s="108" t="str">
        <f>IF(SUM(COUNTIFS('Planificación 2026-1'!F:F,"PRINCIPAL",'Planificación 2026-1'!W:W,C73,'Planificación 2026-1'!H:H,"IS"))&gt;0,"P03"," ")</f>
        <v xml:space="preserve"> </v>
      </c>
      <c r="L73" s="108" t="str">
        <f>IF(SUM(COUNTIFS('Planificación 2026-1'!F:F,"PRINCIPAL",'Planificación 2026-1'!W:W,C73,'Planificación 2026-1'!H:H,"PS"))&gt;0,"P04"," ")</f>
        <v xml:space="preserve"> </v>
      </c>
      <c r="M73" s="108"/>
      <c r="N73" s="108" t="str">
        <f>IF(SUM(COUNTIFS('Planificación 2026-1'!F:F,"PRINCIPAL",'Planificación 2026-1'!W:W,C73,'Planificación 2026-1'!H:H,"IN"))&gt;0,"P06"," ")</f>
        <v xml:space="preserve"> </v>
      </c>
      <c r="O73" s="108" t="str">
        <f>IF(SUM(COUNTIFS('Planificación 2026-1'!F:F,"PRINCIPAL",'Planificación 2026-1'!W:W,C73,'Planificación 2026-1'!H:H,"CA"))&gt;0,"P07"," ")</f>
        <v xml:space="preserve"> </v>
      </c>
      <c r="P73" s="108" t="str">
        <f>IF(SUM(COUNTIFS('Planificación 2026-1'!F:F,"PRINCIPAL",'Planificación 2026-1'!W:W,C73,'Planificación 2026-1'!H:H,"DE"))&gt;0,"P08"," ")</f>
        <v xml:space="preserve"> </v>
      </c>
      <c r="Q73" s="108" t="str">
        <f>IF(SUM(COUNTIFS('Planificación 2026-1'!F:F,"PRINCIPAL",'Planificación 2026-1'!W:W,C73,'Planificación 2026-1'!H:H,"OB"))&gt;0,"P09"," ")</f>
        <v xml:space="preserve"> </v>
      </c>
      <c r="R73" s="108" t="str">
        <f>IF(SUM(COUNTIFS('Planificación 2026-1'!F:F,"PRINCIPAL",'Planificación 2026-1'!W:W,C73,'Planificación 2026-1'!H:H,"MH"))&gt;0,"P31"," ")</f>
        <v xml:space="preserve"> </v>
      </c>
      <c r="S73" s="108" t="str">
        <f>IF(SUM(COUNTIFS('Planificación 2026-1'!F:F,"PRINCIPAL",'Planificación 2026-1'!W:W,C73,'Planificación 2026-1'!H:H,"IC"))&gt;0,"P32"," ")</f>
        <v xml:space="preserve"> </v>
      </c>
      <c r="T73" s="108" t="str">
        <f>IF(SUM(COUNTIFS('Planificación 2026-1'!F:F,"PRINCIPAL",'Planificación 2026-1'!W:W,C73,'Planificación 2026-1'!H:H,"AR"))&gt;0,"P34"," ")</f>
        <v xml:space="preserve"> </v>
      </c>
      <c r="U73" s="108" t="str">
        <f>IF(SUM(COUNTIFS('Planificación 2026-1'!F:F,"PRINCIPAL",'Planificación 2026-1'!W:W,C73,'Planificación 2026-1'!H:H,"T1"))&gt;0,"P35"," ")</f>
        <v xml:space="preserve"> </v>
      </c>
      <c r="V73" s="108" t="str">
        <f>IF(SUM(COUNTIFS('Planificación 2026-1'!F:F,"PRINCIPAL",'Planificación 2026-1'!W:W,C73,'Planificación 2026-1'!H:H,"T3"))&gt;0,"P36"," ")</f>
        <v xml:space="preserve"> </v>
      </c>
      <c r="W73" s="108" t="str">
        <f>IF(SUM(COUNTIFS('Planificación 2026-1'!F:F,"PRINCIPAL",'Planificación 2026-1'!W:W,C73,'Planificación 2026-1'!H:H,"T2"))&gt;0,"P37"," ")</f>
        <v xml:space="preserve"> </v>
      </c>
      <c r="X73" s="108" t="str">
        <f>IF(SUM(COUNTIFS('Planificación 2026-1'!F:F,"PRINCIPAL",'Planificación 2026-1'!W:W,C73,'Planificación 2026-1'!H:H,"AE"))&gt;0,"P38"," ")</f>
        <v xml:space="preserve"> </v>
      </c>
      <c r="Y73" s="108" t="str">
        <f>IF(SUM(COUNTIFS('Planificación 2026-1'!F:F,"PRINCIPAL",'Planificación 2026-1'!W:W,C73,'Planificación 2026-1'!H:H,"T4"))&gt;0,"P55"," ")</f>
        <v xml:space="preserve"> </v>
      </c>
      <c r="Z73" s="108" t="str">
        <f>IF(SUM(COUNTIFS('Planificación 2026-1'!F:F,"FILIAL",'Planificación 2026-1'!W:W,C73,'Planificación 2026-1'!H:H,"AF"))&gt;0," P01"," ")</f>
        <v xml:space="preserve"> </v>
      </c>
      <c r="AA73" s="108" t="str">
        <f>IF(SUM(COUNTIFS('Planificación 2026-1'!F:F,"FILIAL",'Planificación 2026-1'!W:W,C73,'Planificación 2026-1'!H:H,"EN"))&gt;0,"P02"," ")</f>
        <v xml:space="preserve"> </v>
      </c>
      <c r="AB73" s="108" t="str">
        <f>IF(SUM(COUNTIFS('Planificación 2026-1'!F:F,"FILIAL",'Planificación 2026-1'!W:W,C73,'Planificación 2026-1'!H:H,"IS"))&gt;0,"P03"," ")</f>
        <v xml:space="preserve"> </v>
      </c>
      <c r="AC73" s="108" t="str">
        <f>IF(SUM(COUNTIFS('Planificación 2026-1'!F:F,"FILIAL",'Planificación 2026-1'!W:W,C73,'Planificación 2026-1'!H:H,"PS"))&gt;0,"P04"," ")</f>
        <v xml:space="preserve"> </v>
      </c>
      <c r="AD73" s="108"/>
      <c r="AE73" s="108" t="str">
        <f>IF(SUM(COUNTIFS('Planificación 2026-1'!F:F,"FILIAL",'Planificación 2026-1'!W:W,C73,'Planificación 2026-1'!H:H,"IN"))&gt;0,"P06"," ")</f>
        <v xml:space="preserve"> </v>
      </c>
      <c r="AF73" s="108" t="str">
        <f>IF(SUM(COUNTIFS('Planificación 2026-1'!F:F,"FILIAL",'Planificación 2026-1'!W:W,C73,'Planificación 2026-1'!H:H,"CA"))&gt;0,"P07"," ")</f>
        <v>P07</v>
      </c>
      <c r="AG73" s="108" t="str">
        <f>IF(SUM(COUNTIFS('Planificación 2026-1'!F:F,"FILIAL",'Planificación 2026-1'!W:W,C73,'Planificación 2026-1'!H:H,"DE"))&gt;0,"P08"," ")</f>
        <v>P08</v>
      </c>
      <c r="AH73" s="108" t="str">
        <f>IF(SUM(COUNTIFS('Planificación 2026-1'!F:F,"FILIAL",'Planificación 2026-1'!W:W,C73,'Planificación 2026-1'!H:H,"OB"))&gt;0,"P09"," ")</f>
        <v xml:space="preserve"> </v>
      </c>
      <c r="AI73" s="108" t="str">
        <f>IF(SUM(COUNTIFS('Planificación 2026-1'!F:F,"FILIAL",'Planificación 2026-1'!W:W,C73,'Planificación 2026-1'!H:H,"MH"))&gt;0,"P31"," ")</f>
        <v xml:space="preserve"> </v>
      </c>
      <c r="AJ73" s="108" t="str">
        <f>IF(SUM(COUNTIFS('Planificación 2026-1'!F:F,"FILIAL",'Planificación 2026-1'!W:W,C73,'Planificación 2026-1'!H:H,"IC"))&gt;0,"P32"," ")</f>
        <v xml:space="preserve"> </v>
      </c>
      <c r="AK73" s="108" t="str">
        <f>IF(SUM(COUNTIFS('Planificación 2026-1'!F:F,"FILIAL",'Planificación 2026-1'!W:W,C73,'Planificación 2026-1'!H:H,"AR"))&gt;0,"P34"," ")</f>
        <v xml:space="preserve"> </v>
      </c>
      <c r="AL73" s="108" t="str">
        <f>IF(SUM(COUNTIFS('Planificación 2026-1'!F:F,"FILIAL",'Planificación 2026-1'!W:W,C73,'Planificación 2026-1'!H:H,"T1"))&gt;0,"P35"," ")</f>
        <v xml:space="preserve"> </v>
      </c>
      <c r="AM73" s="108" t="str">
        <f>IF(SUM(COUNTIFS('Planificación 2026-1'!F:F,"FILIAL",'Planificación 2026-1'!W:W,C73,'Planificación 2026-1'!H:H,"T3"))&gt;0,"P36"," ")</f>
        <v xml:space="preserve"> </v>
      </c>
      <c r="AN73" s="108" t="str">
        <f>IF(SUM(COUNTIFS('Planificación 2026-1'!F:F,"FILIAL",'Planificación 2026-1'!W:W,C73,'Planificación 2026-1'!H:H,"T2"))&gt;0,"P37"," ")</f>
        <v xml:space="preserve"> </v>
      </c>
      <c r="AO73" s="108" t="str">
        <f>IF(SUM(COUNTIFS('Planificación 2026-1'!F:F,"FILIAL",'Planificación 2026-1'!W:W,C73,'Planificación 2026-1'!H:H,"AE"))&gt;0,"P38"," ")</f>
        <v xml:space="preserve"> </v>
      </c>
      <c r="AP73" s="108" t="str">
        <f>IF(SUM(COUNTIFS('Planificación 2026-1'!F:F,"FILIAL",'Planificación 2026-1'!W:W,C73,'Planificación 2026-1'!H:H,"T4"))&gt;0,"P55"," ")</f>
        <v xml:space="preserve"> </v>
      </c>
      <c r="AQ73" s="108" t="str">
        <f>IF(SUM(COUNTIFS('Planificación 2026-1'!F:F,"SUNAMPE",'Planificación 2026-1'!W:W,C73,'Planificación 2026-1'!H:H,"AF"))&gt;0," P01"," ")</f>
        <v xml:space="preserve"> </v>
      </c>
      <c r="AR73" s="108" t="str">
        <f>IF(SUM(COUNTIFS('Planificación 2026-1'!F:F,"SUNAMPE",'Planificación 2026-1'!W:W,C73,'Planificación 2026-1'!H:H,"EN"))&gt;0,"P02"," ")</f>
        <v xml:space="preserve"> </v>
      </c>
      <c r="AS73" s="108" t="str">
        <f>IF(SUM(COUNTIFS('Planificación 2026-1'!F:F,"SUNAMPE",'Planificación 2026-1'!W:W,C73,'Planificación 2026-1'!H:H,"IS"))&gt;0,"P03"," ")</f>
        <v xml:space="preserve"> </v>
      </c>
      <c r="AT73" s="108" t="str">
        <f>IF(SUM(COUNTIFS('Planificación 2026-1'!F:F,"SUNAMPE",'Planificación 2026-1'!W:W,C73,'Planificación 2026-1'!H:H,"PS"))&gt;0,"P04"," ")</f>
        <v xml:space="preserve"> </v>
      </c>
      <c r="AU73" s="108"/>
      <c r="AV73" s="108" t="str">
        <f>IF(SUM(COUNTIFS('Planificación 2026-1'!F:F,"SUNAMPE",'Planificación 2026-1'!W:W,C73,'Planificación 2026-1'!H:H,"IN"))&gt;0,"P06"," ")</f>
        <v xml:space="preserve"> </v>
      </c>
      <c r="AW73" s="108" t="str">
        <f>IF(SUM(COUNTIFS('Planificación 2026-1'!F:F,"SUNAMPE",'Planificación 2026-1'!W:W,C73,'Planificación 2026-1'!H:H,"CA"))&gt;0,"P07"," ")</f>
        <v xml:space="preserve"> </v>
      </c>
      <c r="AX73" s="108" t="str">
        <f>IF(SUM(COUNTIFS('Planificación 2026-1'!F:F,"SUNAMPE",'Planificación 2026-1'!W:W,C73,'Planificación 2026-1'!H:H,"DE"))&gt;0,"P08"," ")</f>
        <v xml:space="preserve"> </v>
      </c>
      <c r="AY73" s="108" t="str">
        <f>IF(SUM(COUNTIFS('Planificación 2026-1'!F:F,"SUNAMPE",'Planificación 2026-1'!W:W,C73,'Planificación 2026-1'!H:H,"OB"))&gt;0,"P09"," ")</f>
        <v xml:space="preserve"> </v>
      </c>
      <c r="AZ73" s="108" t="str">
        <f>IF(SUM(COUNTIFS('Planificación 2026-1'!F:F,"SUNAMPE",'Planificación 2026-1'!W:W,C73,'Planificación 2026-1'!H:H,"MH"))&gt;0,"P31"," ")</f>
        <v xml:space="preserve"> </v>
      </c>
      <c r="BA73" s="108" t="str">
        <f>IF(SUM(COUNTIFS('Planificación 2026-1'!F:F,"SUNAMPE",'Planificación 2026-1'!W:W,C73,'Planificación 2026-1'!H:H,"IC"))&gt;0,"P32"," ")</f>
        <v xml:space="preserve"> </v>
      </c>
      <c r="BB73" s="108" t="str">
        <f>IF(SUM(COUNTIFS('Planificación 2026-1'!F:F,"SUNAMPE",'Planificación 2026-1'!W:W,C73,'Planificación 2026-1'!H:H,"AR"))&gt;0,"P34"," ")</f>
        <v xml:space="preserve"> </v>
      </c>
      <c r="BC73" s="108" t="str">
        <f>IF(SUM(COUNTIFS('Planificación 2026-1'!F:F,"SUNAMPE",'Planificación 2026-1'!W:W,C73,'Planificación 2026-1'!H:H,"T1"))&gt;0,"P35"," ")</f>
        <v xml:space="preserve"> </v>
      </c>
      <c r="BD73" s="108" t="str">
        <f>IF(SUM(COUNTIFS('Planificación 2026-1'!F:F,"SUNAMPE",'Planificación 2026-1'!W:W,C73,'Planificación 2026-1'!H:H,"T3"))&gt;0,"P36"," ")</f>
        <v xml:space="preserve"> </v>
      </c>
      <c r="BE73" s="108" t="str">
        <f>IF(SUM(COUNTIFS('Planificación 2026-1'!F:F,"SUNAMPE",'Planificación 2026-1'!W:W,C73,'Planificación 2026-1'!H:H,"T2"))&gt;0,"P37"," ")</f>
        <v xml:space="preserve"> </v>
      </c>
      <c r="BF73" s="108" t="str">
        <f>IF(SUM(COUNTIFS('Planificación 2026-1'!F:F,"SUNAMPE",'Planificación 2026-1'!W:W,C73,'Planificación 2026-1'!H:H,"AE"))&gt;0,"P38"," ")</f>
        <v xml:space="preserve"> </v>
      </c>
      <c r="BG73" s="108" t="str">
        <f>IF(SUM(COUNTIFS('Planificación 2026-1'!F:F,"SUNAMPE",'Planificación 2026-1'!W:W,C73,'Planificación 2026-1'!H:H,"T4"))&gt;0,"P55"," ")</f>
        <v xml:space="preserve"> </v>
      </c>
      <c r="BH73" s="108" t="str">
        <f>IF(SUM(COUNTIFS('Planificación 2026-1'!F:F,"HUAURA",'Planificación 2026-1'!W:W,C73,'Planificación 2026-1'!H:H,"AF"))&gt;0," P01"," ")</f>
        <v xml:space="preserve"> </v>
      </c>
      <c r="BI73" s="108" t="str">
        <f>IF(SUM(COUNTIFS('Planificación 2026-1'!F:F,"HUAURA",'Planificación 2026-1'!W:W,C73,'Planificación 2026-1'!H:H,"EN"))&gt;0,"P02"," ")</f>
        <v xml:space="preserve"> </v>
      </c>
      <c r="BJ73" s="108" t="str">
        <f>IF(SUM(COUNTIFS('Planificación 2026-1'!F:F,"HUAURA",'Planificación 2026-1'!W:W,C73,'Planificación 2026-1'!H:H,"IS"))&gt;0,"P03"," ")</f>
        <v xml:space="preserve"> </v>
      </c>
      <c r="BK73" s="108" t="str">
        <f>IF(SUM(COUNTIFS('Planificación 2026-1'!F:F,"HUAURA",'Planificación 2026-1'!W:W,C73,'Planificación 2026-1'!H:H,"PS"))&gt;0,"P04"," ")</f>
        <v xml:space="preserve"> </v>
      </c>
      <c r="BL73" s="108"/>
      <c r="BM73" s="108" t="str">
        <f>IF(SUM(COUNTIFS('Planificación 2026-1'!F:F,"HUAURA",'Planificación 2026-1'!W:W,C73,'Planificación 2026-1'!H:H,"IN"))&gt;0,"P06"," ")</f>
        <v xml:space="preserve"> </v>
      </c>
      <c r="BN73" s="108" t="str">
        <f>IF(SUM(COUNTIFS('Planificación 2026-1'!F:F,"HUAURA",'Planificación 2026-1'!W:W,C73,'Planificación 2026-1'!H:H,"CA"))&gt;0,"P07"," ")</f>
        <v xml:space="preserve"> </v>
      </c>
      <c r="BO73" s="108" t="str">
        <f>IF(SUM(COUNTIFS('Planificación 2026-1'!F:F,"HUAURA",'Planificación 2026-1'!W:W,C73,'Planificación 2026-1'!H:H,"DE"))&gt;0,"P08"," ")</f>
        <v xml:space="preserve"> </v>
      </c>
      <c r="BP73" s="108" t="str">
        <f>IF(SUM(COUNTIFS('Planificación 2026-1'!F:F,"HUAURA",'Planificación 2026-1'!W:W,C73,'Planificación 2026-1'!H:H,"OB"))&gt;0,"P09"," ")</f>
        <v xml:space="preserve"> </v>
      </c>
      <c r="BQ73" s="108" t="str">
        <f>IF(SUM(COUNTIFS('Planificación 2026-1'!F:F,"HUAURA",'Planificación 2026-1'!W:W,C73,'Planificación 2026-1'!H:H,"MH"))&gt;0,"P31"," ")</f>
        <v xml:space="preserve"> </v>
      </c>
      <c r="BR73" s="108" t="str">
        <f>IF(SUM(COUNTIFS('Planificación 2026-1'!F:F,"HUAURA",'Planificación 2026-1'!W:W,C73,'Planificación 2026-1'!H:H,"IC"))&gt;0,"P32"," ")</f>
        <v xml:space="preserve"> </v>
      </c>
      <c r="BS73" s="108" t="str">
        <f>IF(SUM(COUNTIFS('Planificación 2026-1'!F:F,"HUAURA",'Planificación 2026-1'!W:W,C73,'Planificación 2026-1'!H:H,"AR"))&gt;0,"P34"," ")</f>
        <v xml:space="preserve"> </v>
      </c>
      <c r="BT73" s="108" t="str">
        <f>IF(SUM(COUNTIFS('Planificación 2026-1'!F:F,"HUAURA",'Planificación 2026-1'!W:W,C73,'Planificación 2026-1'!H:H,"T1"))&gt;0,"P35"," ")</f>
        <v xml:space="preserve"> </v>
      </c>
      <c r="BU73" s="108" t="str">
        <f>IF(SUM(COUNTIFS('Planificación 2026-1'!F:F,"HUAURA",'Planificación 2026-1'!W:W,C73,'Planificación 2026-1'!H:H,"T3"))&gt;0,"P36"," ")</f>
        <v xml:space="preserve"> </v>
      </c>
      <c r="BV73" s="108" t="str">
        <f>IF(SUM(COUNTIFS('Planificación 2026-1'!F:F,"HUAURA",'Planificación 2026-1'!W:W,C73,'Planificación 2026-1'!H:H,"T2"))&gt;0,"P37"," ")</f>
        <v xml:space="preserve"> </v>
      </c>
      <c r="BW73" s="108" t="str">
        <f>IF(SUM(COUNTIFS('Planificación 2026-1'!F:F,"HUAURA",'Planificación 2026-1'!W:W,C73,'Planificación 2026-1'!H:H,"AE"))&gt;0,"P38"," ")</f>
        <v xml:space="preserve"> </v>
      </c>
      <c r="BX73" s="108" t="str">
        <f>IF(SUM(COUNTIFS('Planificación 2026-1'!F:F,"HUAURA",'Planificación 2026-1'!W:W,C73,'Planificación 2026-1'!H:H,"T4"))&gt;0,"P55"," ")</f>
        <v xml:space="preserve"> </v>
      </c>
      <c r="BY73" s="109">
        <f>SUMIFS('Planificación 2026-1'!R:R,'Planificación 2026-1'!W:W,C73,'Planificación 2026-1'!H:H,"AF",'Planificación 2026-1'!I:I,"&gt;2")</f>
        <v>0</v>
      </c>
      <c r="BZ73" s="109">
        <f>SUMIFS('Planificación 2026-1'!R:R,'Planificación 2026-1'!W:W,C73,'Planificación 2026-1'!H:H,"EN",'Planificación 2026-1'!I:I,"&gt;2")</f>
        <v>0</v>
      </c>
      <c r="CA73" s="109">
        <f>SUMIFS('Planificación 2026-1'!R:R,'Planificación 2026-1'!W:W,C73,'Planificación 2026-1'!H:H,"IS",'Planificación 2026-1'!I:I,"&gt;2")</f>
        <v>0</v>
      </c>
      <c r="CB73" s="109">
        <f>SUMIFS('Planificación 2026-1'!R:R,'Planificación 2026-1'!W:W,C73,'Planificación 2026-1'!H:H,"PS",'Planificación 2026-1'!I:I,"&gt;2")</f>
        <v>0</v>
      </c>
      <c r="CC73" s="109">
        <f>SUMIFS('Planificación 2026-1'!R:R,'Planificación 2026-1'!W:W,C73,'Planificación 2026-1'!H:H,"IN",'Planificación 2026-1'!I:I,"&gt;2")</f>
        <v>0</v>
      </c>
      <c r="CD73" s="109">
        <f>SUMIFS('Planificación 2026-1'!R:R,'Planificación 2026-1'!W:W,C73,'Planificación 2026-1'!H:H,"CA",'Planificación 2026-1'!I:I,"&gt;2")</f>
        <v>0</v>
      </c>
      <c r="CE73" s="109">
        <f>SUMIFS('Planificación 2026-1'!R:R,'Planificación 2026-1'!W:W,C73,'Planificación 2026-1'!H:H,"DE",'Planificación 2026-1'!I:I,"&gt;2")</f>
        <v>0</v>
      </c>
      <c r="CF73" s="109">
        <f>SUMIFS('Planificación 2026-1'!R:R,'Planificación 2026-1'!W:W,C73,'Planificación 2026-1'!H:H,"OB",'Planificación 2026-1'!I:I,"&gt;2")</f>
        <v>0</v>
      </c>
      <c r="CG73" s="109">
        <f>SUMIFS('Planificación 2026-1'!R:R,'Planificación 2026-1'!W:W,C73,'Planificación 2026-1'!H:H,"MH",'Planificación 2026-1'!I:I,"&gt;2")</f>
        <v>0</v>
      </c>
      <c r="CH73" s="109">
        <f>SUMIFS('Planificación 2026-1'!R:R,'Planificación 2026-1'!W:W,C73,'Planificación 2026-1'!H:H,"IC",'Planificación 2026-1'!I:I,"&gt;2")</f>
        <v>0</v>
      </c>
      <c r="CI73" s="109">
        <f>SUMIFS('Planificación 2026-1'!R:R,'Planificación 2026-1'!W:W,C73,'Planificación 2026-1'!H:H,"AR",'Planificación 2026-1'!I:I,"&gt;2")</f>
        <v>0</v>
      </c>
      <c r="CJ73" s="109">
        <f>SUMIFS('Planificación 2026-1'!R:R,'Planificación 2026-1'!W:W,C73,'Planificación 2026-1'!H:H,"T1",'Planificación 2026-1'!I:I,"&gt;2")</f>
        <v>0</v>
      </c>
      <c r="CK73" s="109">
        <f>SUMIFS('Planificación 2026-1'!R:R,'Planificación 2026-1'!W:W,C73,'Planificación 2026-1'!H:H,"T3",'Planificación 2026-1'!I:I,"&gt;2")</f>
        <v>0</v>
      </c>
      <c r="CL73" s="109">
        <f>SUMIFS('Planificación 2026-1'!R:R,'Planificación 2026-1'!W:W,C73,'Planificación 2026-1'!H:H,"T2",'Planificación 2026-1'!I:I,"&gt;2")</f>
        <v>0</v>
      </c>
      <c r="CM73" s="109">
        <f>SUMIFS('Planificación 2026-1'!R:R,'Planificación 2026-1'!W:W,C73,'Planificación 2026-1'!H:H,"AE",'Planificación 2026-1'!I:I,"&gt;2")</f>
        <v>0</v>
      </c>
      <c r="CN73" s="109">
        <f>SUMIFS('Planificación 2026-1'!R:R,'Planificación 2026-1'!W:W,C73,'Planificación 2026-1'!H:H,"T4",'Planificación 2026-1'!I:I,"&gt;2")</f>
        <v>0</v>
      </c>
      <c r="CO73" s="109">
        <f>SUMIFS('Planificación 2026-1'!R:R,'Planificación 2026-1'!W:W,C73,'Planificación 2026-1'!H:H,"AF",'Planificación 2026-1'!I:I,"&lt;3")</f>
        <v>0</v>
      </c>
      <c r="CP73" s="109">
        <f>SUMIFS('Planificación 2026-1'!R:R,'Planificación 2026-1'!W:W,C73,'Planificación 2026-1'!H:H,"EN",'Planificación 2026-1'!I:I,"&lt;3")</f>
        <v>0</v>
      </c>
      <c r="CQ73" s="109">
        <f>SUMIFS('Planificación 2026-1'!R:R,'Planificación 2026-1'!W:W,C73,'Planificación 2026-1'!H:H,"IS",'Planificación 2026-1'!I:I,"&lt;3")</f>
        <v>0</v>
      </c>
      <c r="CR73" s="109">
        <f>SUMIFS('Planificación 2026-1'!R:R,'Planificación 2026-1'!W:W,C73,'Planificación 2026-1'!H:H,"PS",'Planificación 2026-1'!I:I,"&lt;3")</f>
        <v>0</v>
      </c>
      <c r="CS73" s="109">
        <f>SUMIFS('Planificación 2026-1'!R:R,'Planificación 2026-1'!W:W,C73,'Planificación 2026-1'!H:H,"IN",'Planificación 2026-1'!I:I,"&lt;3")</f>
        <v>0</v>
      </c>
      <c r="CT73" s="109">
        <f>SUMIFS('Planificación 2026-1'!R:R,'Planificación 2026-1'!W:W,C73,'Planificación 2026-1'!H:H,"CA",'Planificación 2026-1'!I:I,"&lt;3")</f>
        <v>4</v>
      </c>
      <c r="CU73" s="109">
        <f>SUMIFS('Planificación 2026-1'!R:R,'Planificación 2026-1'!W:W,C73,'Planificación 2026-1'!H:H,"DE",'Planificación 2026-1'!I:I,"&lt;3")</f>
        <v>9</v>
      </c>
      <c r="CV73" s="109">
        <f>SUMIFS('Planificación 2026-1'!R:R,'Planificación 2026-1'!W:W,C73,'Planificación 2026-1'!H:H,"OB",'Planificación 2026-1'!I:I,"&lt;3")</f>
        <v>0</v>
      </c>
      <c r="CW73" s="109">
        <f>SUMIFS('Planificación 2026-1'!R:R,'Planificación 2026-1'!W:W,C73,'Planificación 2026-1'!H:H,"MH",'Planificación 2026-1'!I:I,"&lt;3")</f>
        <v>0</v>
      </c>
      <c r="CX73" s="109">
        <f>SUMIFS('Planificación 2026-1'!R:R,'Planificación 2026-1'!W:W,C73,'Planificación 2026-1'!H:H,"IC",'Planificación 2026-1'!I:I,"&lt;3")</f>
        <v>0</v>
      </c>
      <c r="CY73" s="109">
        <f>SUMIFS('Planificación 2026-1'!R:R,'Planificación 2026-1'!W:W,C73,'Planificación 2026-1'!H:H,"AR",'Planificación 2026-1'!I:I,"&lt;3")</f>
        <v>0</v>
      </c>
      <c r="CZ73" s="109">
        <f>SUMIFS('Planificación 2026-1'!R:R,'Planificación 2026-1'!W:W,C73,'Planificación 2026-1'!H:H,"T1",'Planificación 2026-1'!I:I,"&lt;3")</f>
        <v>0</v>
      </c>
      <c r="DA73" s="109">
        <f>SUMIFS('Planificación 2026-1'!R:R,'Planificación 2026-1'!W:W,C73,'Planificación 2026-1'!H:H,"T3",'Planificación 2026-1'!I:I,"&lt;3")</f>
        <v>0</v>
      </c>
      <c r="DB73" s="109">
        <f>SUMIFS('Planificación 2026-1'!R:R,'Planificación 2026-1'!W:W,C73,'Planificación 2026-1'!H:H,"T2",'Planificación 2026-1'!I:I,"&lt;3")</f>
        <v>0</v>
      </c>
      <c r="DC73" s="109">
        <f>SUMIFS('Planificación 2026-1'!R:R,'Planificación 2026-1'!W:W,C73,'Planificación 2026-1'!H:H,"AE",'Planificación 2026-1'!I:I,"&lt;3")</f>
        <v>0</v>
      </c>
      <c r="DD73" s="109">
        <f>SUMIFS('Planificación 2026-1'!R:R,'Planificación 2026-1'!W:W,C73,'Planificación 2026-1'!H:H,"T4",'Planificación 2026-1'!I:I,"&lt;3")</f>
        <v>0</v>
      </c>
      <c r="DE73" s="108" t="str">
        <f t="shared" si="13"/>
        <v/>
      </c>
      <c r="DF73" s="41">
        <f>IF(C73="","",SUMIFS('Planificación 2026-1'!R:R,'Planificación 2026-1'!W:W,C73,'Planificación 2026-1'!F:F,"PRINCIPAL",'Planificación 2026-1'!X:X,"VIRTUAL"))</f>
        <v>0</v>
      </c>
      <c r="DG73" s="41">
        <f>IF(C73="","",SUMIFS('Planificación 2026-1'!R:R,'Planificación 2026-1'!W:W,C73,'Planificación 2026-1'!F:F,"PRINCIPAL",'Planificación 2026-1'!X:X,"PRESENCIAL"))</f>
        <v>0</v>
      </c>
      <c r="DH73" s="41">
        <f>IF(C73="","",SUMIFS('Planificación 2026-1'!R:R,'Planificación 2026-1'!W:W,C73,'Planificación 2026-1'!F:F,"PRINCIPAL",'Planificación 2026-1'!X:X,"HIBRIDO PRESENCIAL"))</f>
        <v>0</v>
      </c>
      <c r="DI73" s="108" t="str">
        <f t="shared" si="14"/>
        <v>P07P08</v>
      </c>
      <c r="DJ73" s="108">
        <f>IF(C73="","",SUMIFS('Planificación 2026-1'!R:R,'Planificación 2026-1'!W:W,C73,'Planificación 2026-1'!F:F,"FILIAL",'Planificación 2026-1'!X:X,"VIRTUAL"))</f>
        <v>4</v>
      </c>
      <c r="DK73" s="110">
        <f>IF(C73="","",SUMIFS('Planificación 2026-1'!R:R,'Planificación 2026-1'!W:W,C73,'Planificación 2026-1'!F:F,"FILIAL",'Planificación 2026-1'!X:X,"PRESENCIAL"))</f>
        <v>9</v>
      </c>
      <c r="DL73" s="61">
        <f>IF(C73="","",SUMIFS('Planificación 2026-1'!R:R,'Planificación 2026-1'!W:W,C73,'Planificación 2026-1'!F:F,"FILIAL",'Planificación 2026-1'!X:X,"HIBRIDO PRESENCIAL"))</f>
        <v>0</v>
      </c>
      <c r="DM73" s="111" t="str">
        <f t="shared" si="15"/>
        <v/>
      </c>
      <c r="DN73" s="108">
        <f>IF(C73="","",SUMIFS('Planificación 2026-1'!R:R,'Planificación 2026-1'!W:W,C73,'Planificación 2026-1'!F:F,"SUNAMPE",'Planificación 2026-1'!X:X,"VIRTUAL"))</f>
        <v>0</v>
      </c>
      <c r="DO73" s="61">
        <f>IF(C73="","",SUMIFS('Planificación 2026-1'!R:R,'Planificación 2026-1'!W:W,C73,'Planificación 2026-1'!F:F,"SUNAMPE",'Planificación 2026-1'!X:X,"PRESENCIAL"))</f>
        <v>0</v>
      </c>
      <c r="DP73" s="111" t="str">
        <f t="shared" si="16"/>
        <v/>
      </c>
      <c r="DQ73" s="108">
        <f>IF(C73="","",SUMIFS('Planificación 2026-1'!R:R,'Planificación 2026-1'!W:W,C73,'Planificación 2026-1'!F:F,"HUAURA",'Planificación 2026-1'!X:X,"VIRTUAL"))</f>
        <v>0</v>
      </c>
      <c r="DR73" s="61">
        <f>IF(C73="","",SUMIFS('Planificación 2026-1'!R:R,'Planificación 2026-1'!W:W,C73,'Planificación 2026-1'!F:F,"HUAURA",'Planificación 2026-1'!X:X,"PRESENCIAL"))</f>
        <v>0</v>
      </c>
      <c r="DS73" s="76">
        <f>SUMIFS('Planificación 2026-1'!R:R,'Planificación 2026-1'!W:W,C73,'Planificación 2026-1'!F:F,"PRINCIPAL",'Planificación 2026-1'!X:X,"VIRTUAL",'Planificación 2026-1'!I:I,"&gt;2")</f>
        <v>0</v>
      </c>
      <c r="DT73" s="76">
        <f>SUMIFS('Planificación 2026-1'!R:R,'Planificación 2026-1'!W:W,C73,'Planificación 2026-1'!F:F,"PRINCIPAL",'Planificación 2026-1'!X:X,"&lt;&gt;VIRTUAL",'Planificación 2026-1'!I:I,"&gt;2")</f>
        <v>0</v>
      </c>
      <c r="DU73" s="76">
        <f>SUMIFS('Planificación 2026-1'!R:R,'Planificación 2026-1'!W:W,C73,'Planificación 2026-1'!F:F,"SUNAMPE",'Planificación 2026-1'!X:X,"VIRTUAL",'Planificación 2026-1'!I:I,"&gt;2")</f>
        <v>0</v>
      </c>
      <c r="DV73" s="76">
        <f>SUMIFS('Planificación 2026-1'!R:R,'Planificación 2026-1'!W:W,C73,'Planificación 2026-1'!F:F,"SUNAMPE",'Planificación 2026-1'!X:X,"&lt;&gt;VIRTUAL",'Planificación 2026-1'!I:I,"&gt;2")</f>
        <v>0</v>
      </c>
      <c r="DW73" s="76">
        <f>SUMIFS('Planificación 2026-1'!R:R,'Planificación 2026-1'!W:W,C73,'Planificación 2026-1'!F:F,"FILIAL",'Planificación 2026-1'!X:X,"VIRTUAL",'Planificación 2026-1'!I:I,"&gt;2")</f>
        <v>0</v>
      </c>
      <c r="DX73" s="76">
        <f>SUMIFS('Planificación 2026-1'!R:R,'Planificación 2026-1'!W:W,C73,'Planificación 2026-1'!F:F,"FILIAL",'Planificación 2026-1'!X:X,"&lt;&gt;VIRTUAL",'Planificación 2026-1'!I:I,"&gt;2")</f>
        <v>0</v>
      </c>
      <c r="DY73" s="76">
        <f>SUMIFS('Planificación 2026-1'!R:R,'Planificación 2026-1'!W:W,C73,'Planificación 2026-1'!F:F,"PORUMA",'Planificación 2026-1'!X:X,"VIRTUAL",'Planificación 2026-1'!I:I,"&gt;2")</f>
        <v>0</v>
      </c>
      <c r="DZ73" s="76">
        <f>SUMIFS('Planificación 2026-1'!R:R,'Planificación 2026-1'!W:W,C73,'Planificación 2026-1'!F:F,"PORUMA",'Planificación 2026-1'!X:X,"&lt;&gt;VIRTUAL",'Planificación 2026-1'!I:I,"&gt;2")</f>
        <v>0</v>
      </c>
      <c r="EA73" s="76">
        <f>SUMIFS('Planificación 2026-1'!R:R,'Planificación 2026-1'!W:W,C73,'Planificación 2026-1'!F:F,"HUAURA",'Planificación 2026-1'!X:X,"VIRTUAL",'Planificación 2026-1'!I:I,"&gt;2")</f>
        <v>0</v>
      </c>
      <c r="EB73" s="76">
        <f>SUMIFS('Planificación 2026-1'!R:R,'Planificación 2026-1'!W:W,C73,'Planificación 2026-1'!F:F,"HUAURA",'Planificación 2026-1'!X:X,"&lt;&gt;VIRTUAL",'Planificación 2026-1'!I:I,"&gt;2")</f>
        <v>0</v>
      </c>
      <c r="EC73" s="76">
        <f>SUMIFS('Planificación 2026-1'!R:R,'Planificación 2026-1'!W:W,C73,'Planificación 2026-1'!F:F,"PRINCIPAL",'Planificación 2026-1'!X:X,"VIRTUAL",'Planificación 2026-1'!I:I,"&lt;3")</f>
        <v>0</v>
      </c>
      <c r="ED73" s="76">
        <f>SUMIFS('Planificación 2026-1'!R:R,'Planificación 2026-1'!W:W,C73,'Planificación 2026-1'!F:F,"PRINCIPAL",'Planificación 2026-1'!X:X,"&lt;&gt;VIRTUAL",'Planificación 2026-1'!I:I,"&lt;3")</f>
        <v>0</v>
      </c>
      <c r="EE73" s="76">
        <f>SUMIFS('Planificación 2026-1'!R:R,'Planificación 2026-1'!W:W,C73,'Planificación 2026-1'!F:F,"SUNAMPE",'Planificación 2026-1'!X:X,"VIRTUAL",'Planificación 2026-1'!I:I,"&lt;3")</f>
        <v>0</v>
      </c>
      <c r="EF73" s="76">
        <f>SUMIFS('Planificación 2026-1'!R:R,'Planificación 2026-1'!W:W,C73,'Planificación 2026-1'!F:F,"SUNAMPE",'Planificación 2026-1'!X:X,"&lt;&gt;VIRTUAL",'Planificación 2026-1'!I:I,"&lt;3")</f>
        <v>0</v>
      </c>
      <c r="EG73" s="76">
        <f>SUMIFS('Planificación 2026-1'!R:R,'Planificación 2026-1'!W:W,C73,'Planificación 2026-1'!F:F,"FILIAL",'Planificación 2026-1'!X:X,"VIRTUAL",'Planificación 2026-1'!I:I,"&lt;3")</f>
        <v>4</v>
      </c>
      <c r="EH73" s="76">
        <f>SUMIFS('Planificación 2026-1'!R:R,'Planificación 2026-1'!W:W,C73,'Planificación 2026-1'!F:F,"FILIAL",'Planificación 2026-1'!X:X,"&lt;&gt;VIRTUAL",'Planificación 2026-1'!I:I,"&lt;3")</f>
        <v>9</v>
      </c>
      <c r="EI73" s="76">
        <f>SUMIFS('Planificación 2026-1'!R:R,'Planificación 2026-1'!W:W,C73,'Planificación 2026-1'!F:F,"PORUMA",'Planificación 2026-1'!X:X,"VIRTUAL",'Planificación 2026-1'!I:I,"&lt;3")</f>
        <v>0</v>
      </c>
      <c r="EJ73" s="76">
        <f>SUMIFS('Planificación 2026-1'!R:R,'Planificación 2026-1'!W:W,C73,'Planificación 2026-1'!F:F,"PORUMA",'Planificación 2026-1'!X:X,"&lt;&gt;VIRTUAL",'Planificación 2026-1'!I:I,"&lt;3")</f>
        <v>0</v>
      </c>
      <c r="EK73" s="76">
        <f>SUMIFS('Planificación 2026-1'!R:R,'Planificación 2026-1'!W:W,C73,'Planificación 2026-1'!F:F,"HUAURA",'Planificación 2026-1'!X:X,"VIRTUAL",'Planificación 2026-1'!I:I,"&lt;3")</f>
        <v>0</v>
      </c>
      <c r="EL73" s="76">
        <f>SUMIFS('Planificación 2026-1'!R:R,'Planificación 2026-1'!W:W,C73,'Planificación 2026-1'!F:F,"HUAURA",'Planificación 2026-1'!X:X,"&lt;&gt;VIRTUAL",'Planificación 2026-1'!I:I,"&lt;3")</f>
        <v>0</v>
      </c>
      <c r="EM73" s="76"/>
      <c r="EN73" s="76">
        <f t="shared" si="9"/>
        <v>4</v>
      </c>
      <c r="EO73" s="76">
        <f t="shared" si="10"/>
        <v>9</v>
      </c>
      <c r="EP73" s="76" t="b">
        <f t="shared" si="11"/>
        <v>1</v>
      </c>
      <c r="EQ73" s="76" t="str">
        <f t="shared" si="12"/>
        <v/>
      </c>
      <c r="ER73" s="76" t="str">
        <f t="shared" si="17"/>
        <v>MAS PRESENCIAL</v>
      </c>
    </row>
    <row r="74" spans="1:148" hidden="1">
      <c r="A74" s="83"/>
      <c r="B74" s="119">
        <v>71</v>
      </c>
      <c r="C74" s="115" t="s">
        <v>243</v>
      </c>
      <c r="D74" s="112">
        <f>SUMIF('Planificación 2026-1'!W:W,C74,'Planificación 2026-1'!R:R)</f>
        <v>0</v>
      </c>
      <c r="E74" s="114" t="s">
        <v>170</v>
      </c>
      <c r="F74" s="115" t="s">
        <v>171</v>
      </c>
      <c r="G74" s="115" t="s">
        <v>153</v>
      </c>
      <c r="H74" s="115" t="s">
        <v>144</v>
      </c>
      <c r="I74" s="107" t="str">
        <f>IF(SUM(COUNTIFS('Planificación 2026-1'!F:F,"PRINCIPAL",'Planificación 2026-1'!W:W,C74,'Planificación 2026-1'!H:H,"AF"))&gt;0,"P01"," ")</f>
        <v xml:space="preserve"> </v>
      </c>
      <c r="J74" s="108" t="str">
        <f>IF(SUM(COUNTIFS('Planificación 2026-1'!F:F,"PRINCIPAL",'Planificación 2026-1'!W:W,C74,'Planificación 2026-1'!H:H,"EN"))&gt;0,"P02"," ")</f>
        <v xml:space="preserve"> </v>
      </c>
      <c r="K74" s="108" t="str">
        <f>IF(SUM(COUNTIFS('Planificación 2026-1'!F:F,"PRINCIPAL",'Planificación 2026-1'!W:W,C74,'Planificación 2026-1'!H:H,"IS"))&gt;0,"P03"," ")</f>
        <v xml:space="preserve"> </v>
      </c>
      <c r="L74" s="108" t="str">
        <f>IF(SUM(COUNTIFS('Planificación 2026-1'!F:F,"PRINCIPAL",'Planificación 2026-1'!W:W,C74,'Planificación 2026-1'!H:H,"PS"))&gt;0,"P04"," ")</f>
        <v xml:space="preserve"> </v>
      </c>
      <c r="M74" s="108"/>
      <c r="N74" s="108" t="str">
        <f>IF(SUM(COUNTIFS('Planificación 2026-1'!F:F,"PRINCIPAL",'Planificación 2026-1'!W:W,C74,'Planificación 2026-1'!H:H,"IN"))&gt;0,"P06"," ")</f>
        <v xml:space="preserve"> </v>
      </c>
      <c r="O74" s="108" t="str">
        <f>IF(SUM(COUNTIFS('Planificación 2026-1'!F:F,"PRINCIPAL",'Planificación 2026-1'!W:W,C74,'Planificación 2026-1'!H:H,"CA"))&gt;0,"P07"," ")</f>
        <v xml:space="preserve"> </v>
      </c>
      <c r="P74" s="108" t="str">
        <f>IF(SUM(COUNTIFS('Planificación 2026-1'!F:F,"PRINCIPAL",'Planificación 2026-1'!W:W,C74,'Planificación 2026-1'!H:H,"DE"))&gt;0,"P08"," ")</f>
        <v xml:space="preserve"> </v>
      </c>
      <c r="Q74" s="108" t="str">
        <f>IF(SUM(COUNTIFS('Planificación 2026-1'!F:F,"PRINCIPAL",'Planificación 2026-1'!W:W,C74,'Planificación 2026-1'!H:H,"OB"))&gt;0,"P09"," ")</f>
        <v xml:space="preserve"> </v>
      </c>
      <c r="R74" s="108" t="str">
        <f>IF(SUM(COUNTIFS('Planificación 2026-1'!F:F,"PRINCIPAL",'Planificación 2026-1'!W:W,C74,'Planificación 2026-1'!H:H,"MH"))&gt;0,"P31"," ")</f>
        <v xml:space="preserve"> </v>
      </c>
      <c r="S74" s="108" t="str">
        <f>IF(SUM(COUNTIFS('Planificación 2026-1'!F:F,"PRINCIPAL",'Planificación 2026-1'!W:W,C74,'Planificación 2026-1'!H:H,"IC"))&gt;0,"P32"," ")</f>
        <v xml:space="preserve"> </v>
      </c>
      <c r="T74" s="108" t="str">
        <f>IF(SUM(COUNTIFS('Planificación 2026-1'!F:F,"PRINCIPAL",'Planificación 2026-1'!W:W,C74,'Planificación 2026-1'!H:H,"AR"))&gt;0,"P34"," ")</f>
        <v xml:space="preserve"> </v>
      </c>
      <c r="U74" s="108" t="str">
        <f>IF(SUM(COUNTIFS('Planificación 2026-1'!F:F,"PRINCIPAL",'Planificación 2026-1'!W:W,C74,'Planificación 2026-1'!H:H,"T1"))&gt;0,"P35"," ")</f>
        <v xml:space="preserve"> </v>
      </c>
      <c r="V74" s="108" t="str">
        <f>IF(SUM(COUNTIFS('Planificación 2026-1'!F:F,"PRINCIPAL",'Planificación 2026-1'!W:W,C74,'Planificación 2026-1'!H:H,"T3"))&gt;0,"P36"," ")</f>
        <v xml:space="preserve"> </v>
      </c>
      <c r="W74" s="108" t="str">
        <f>IF(SUM(COUNTIFS('Planificación 2026-1'!F:F,"PRINCIPAL",'Planificación 2026-1'!W:W,C74,'Planificación 2026-1'!H:H,"T2"))&gt;0,"P37"," ")</f>
        <v xml:space="preserve"> </v>
      </c>
      <c r="X74" s="108" t="str">
        <f>IF(SUM(COUNTIFS('Planificación 2026-1'!F:F,"PRINCIPAL",'Planificación 2026-1'!W:W,C74,'Planificación 2026-1'!H:H,"AE"))&gt;0,"P38"," ")</f>
        <v xml:space="preserve"> </v>
      </c>
      <c r="Y74" s="108" t="str">
        <f>IF(SUM(COUNTIFS('Planificación 2026-1'!F:F,"PRINCIPAL",'Planificación 2026-1'!W:W,C74,'Planificación 2026-1'!H:H,"T4"))&gt;0,"P55"," ")</f>
        <v xml:space="preserve"> </v>
      </c>
      <c r="Z74" s="108" t="str">
        <f>IF(SUM(COUNTIFS('Planificación 2026-1'!F:F,"FILIAL",'Planificación 2026-1'!W:W,C74,'Planificación 2026-1'!H:H,"AF"))&gt;0," P01"," ")</f>
        <v xml:space="preserve"> </v>
      </c>
      <c r="AA74" s="108" t="str">
        <f>IF(SUM(COUNTIFS('Planificación 2026-1'!F:F,"FILIAL",'Planificación 2026-1'!W:W,C74,'Planificación 2026-1'!H:H,"EN"))&gt;0,"P02"," ")</f>
        <v xml:space="preserve"> </v>
      </c>
      <c r="AB74" s="108" t="str">
        <f>IF(SUM(COUNTIFS('Planificación 2026-1'!F:F,"FILIAL",'Planificación 2026-1'!W:W,C74,'Planificación 2026-1'!H:H,"IS"))&gt;0,"P03"," ")</f>
        <v xml:space="preserve"> </v>
      </c>
      <c r="AC74" s="108" t="str">
        <f>IF(SUM(COUNTIFS('Planificación 2026-1'!F:F,"FILIAL",'Planificación 2026-1'!W:W,C74,'Planificación 2026-1'!H:H,"PS"))&gt;0,"P04"," ")</f>
        <v xml:space="preserve"> </v>
      </c>
      <c r="AD74" s="108"/>
      <c r="AE74" s="108" t="str">
        <f>IF(SUM(COUNTIFS('Planificación 2026-1'!F:F,"FILIAL",'Planificación 2026-1'!W:W,C74,'Planificación 2026-1'!H:H,"IN"))&gt;0,"P06"," ")</f>
        <v xml:space="preserve"> </v>
      </c>
      <c r="AF74" s="108" t="str">
        <f>IF(SUM(COUNTIFS('Planificación 2026-1'!F:F,"FILIAL",'Planificación 2026-1'!W:W,C74,'Planificación 2026-1'!H:H,"CA"))&gt;0,"P07"," ")</f>
        <v xml:space="preserve"> </v>
      </c>
      <c r="AG74" s="108" t="str">
        <f>IF(SUM(COUNTIFS('Planificación 2026-1'!F:F,"FILIAL",'Planificación 2026-1'!W:W,C74,'Planificación 2026-1'!H:H,"DE"))&gt;0,"P08"," ")</f>
        <v xml:space="preserve"> </v>
      </c>
      <c r="AH74" s="108" t="str">
        <f>IF(SUM(COUNTIFS('Planificación 2026-1'!F:F,"FILIAL",'Planificación 2026-1'!W:W,C74,'Planificación 2026-1'!H:H,"OB"))&gt;0,"P09"," ")</f>
        <v xml:space="preserve"> </v>
      </c>
      <c r="AI74" s="108" t="str">
        <f>IF(SUM(COUNTIFS('Planificación 2026-1'!F:F,"FILIAL",'Planificación 2026-1'!W:W,C74,'Planificación 2026-1'!H:H,"MH"))&gt;0,"P31"," ")</f>
        <v xml:space="preserve"> </v>
      </c>
      <c r="AJ74" s="108" t="str">
        <f>IF(SUM(COUNTIFS('Planificación 2026-1'!F:F,"FILIAL",'Planificación 2026-1'!W:W,C74,'Planificación 2026-1'!H:H,"IC"))&gt;0,"P32"," ")</f>
        <v xml:space="preserve"> </v>
      </c>
      <c r="AK74" s="108" t="str">
        <f>IF(SUM(COUNTIFS('Planificación 2026-1'!F:F,"FILIAL",'Planificación 2026-1'!W:W,C74,'Planificación 2026-1'!H:H,"AR"))&gt;0,"P34"," ")</f>
        <v xml:space="preserve"> </v>
      </c>
      <c r="AL74" s="108" t="str">
        <f>IF(SUM(COUNTIFS('Planificación 2026-1'!F:F,"FILIAL",'Planificación 2026-1'!W:W,C74,'Planificación 2026-1'!H:H,"T1"))&gt;0,"P35"," ")</f>
        <v xml:space="preserve"> </v>
      </c>
      <c r="AM74" s="108" t="str">
        <f>IF(SUM(COUNTIFS('Planificación 2026-1'!F:F,"FILIAL",'Planificación 2026-1'!W:W,C74,'Planificación 2026-1'!H:H,"T3"))&gt;0,"P36"," ")</f>
        <v xml:space="preserve"> </v>
      </c>
      <c r="AN74" s="108" t="str">
        <f>IF(SUM(COUNTIFS('Planificación 2026-1'!F:F,"FILIAL",'Planificación 2026-1'!W:W,C74,'Planificación 2026-1'!H:H,"T2"))&gt;0,"P37"," ")</f>
        <v xml:space="preserve"> </v>
      </c>
      <c r="AO74" s="108" t="str">
        <f>IF(SUM(COUNTIFS('Planificación 2026-1'!F:F,"FILIAL",'Planificación 2026-1'!W:W,C74,'Planificación 2026-1'!H:H,"AE"))&gt;0,"P38"," ")</f>
        <v xml:space="preserve"> </v>
      </c>
      <c r="AP74" s="108" t="str">
        <f>IF(SUM(COUNTIFS('Planificación 2026-1'!F:F,"FILIAL",'Planificación 2026-1'!W:W,C74,'Planificación 2026-1'!H:H,"T4"))&gt;0,"P55"," ")</f>
        <v xml:space="preserve"> </v>
      </c>
      <c r="AQ74" s="108" t="str">
        <f>IF(SUM(COUNTIFS('Planificación 2026-1'!F:F,"SUNAMPE",'Planificación 2026-1'!W:W,C74,'Planificación 2026-1'!H:H,"AF"))&gt;0," P01"," ")</f>
        <v xml:space="preserve"> </v>
      </c>
      <c r="AR74" s="108" t="str">
        <f>IF(SUM(COUNTIFS('Planificación 2026-1'!F:F,"SUNAMPE",'Planificación 2026-1'!W:W,C74,'Planificación 2026-1'!H:H,"EN"))&gt;0,"P02"," ")</f>
        <v xml:space="preserve"> </v>
      </c>
      <c r="AS74" s="108" t="str">
        <f>IF(SUM(COUNTIFS('Planificación 2026-1'!F:F,"SUNAMPE",'Planificación 2026-1'!W:W,C74,'Planificación 2026-1'!H:H,"IS"))&gt;0,"P03"," ")</f>
        <v xml:space="preserve"> </v>
      </c>
      <c r="AT74" s="108" t="str">
        <f>IF(SUM(COUNTIFS('Planificación 2026-1'!F:F,"SUNAMPE",'Planificación 2026-1'!W:W,C74,'Planificación 2026-1'!H:H,"PS"))&gt;0,"P04"," ")</f>
        <v xml:space="preserve"> </v>
      </c>
      <c r="AU74" s="108"/>
      <c r="AV74" s="108" t="str">
        <f>IF(SUM(COUNTIFS('Planificación 2026-1'!F:F,"SUNAMPE",'Planificación 2026-1'!W:W,C74,'Planificación 2026-1'!H:H,"IN"))&gt;0,"P06"," ")</f>
        <v xml:space="preserve"> </v>
      </c>
      <c r="AW74" s="108" t="str">
        <f>IF(SUM(COUNTIFS('Planificación 2026-1'!F:F,"SUNAMPE",'Planificación 2026-1'!W:W,C74,'Planificación 2026-1'!H:H,"CA"))&gt;0,"P07"," ")</f>
        <v xml:space="preserve"> </v>
      </c>
      <c r="AX74" s="108" t="str">
        <f>IF(SUM(COUNTIFS('Planificación 2026-1'!F:F,"SUNAMPE",'Planificación 2026-1'!W:W,C74,'Planificación 2026-1'!H:H,"DE"))&gt;0,"P08"," ")</f>
        <v xml:space="preserve"> </v>
      </c>
      <c r="AY74" s="108" t="str">
        <f>IF(SUM(COUNTIFS('Planificación 2026-1'!F:F,"SUNAMPE",'Planificación 2026-1'!W:W,C74,'Planificación 2026-1'!H:H,"OB"))&gt;0,"P09"," ")</f>
        <v xml:space="preserve"> </v>
      </c>
      <c r="AZ74" s="108" t="str">
        <f>IF(SUM(COUNTIFS('Planificación 2026-1'!F:F,"SUNAMPE",'Planificación 2026-1'!W:W,C74,'Planificación 2026-1'!H:H,"MH"))&gt;0,"P31"," ")</f>
        <v xml:space="preserve"> </v>
      </c>
      <c r="BA74" s="108" t="str">
        <f>IF(SUM(COUNTIFS('Planificación 2026-1'!F:F,"SUNAMPE",'Planificación 2026-1'!W:W,C74,'Planificación 2026-1'!H:H,"IC"))&gt;0,"P32"," ")</f>
        <v xml:space="preserve"> </v>
      </c>
      <c r="BB74" s="108" t="str">
        <f>IF(SUM(COUNTIFS('Planificación 2026-1'!F:F,"SUNAMPE",'Planificación 2026-1'!W:W,C74,'Planificación 2026-1'!H:H,"AR"))&gt;0,"P34"," ")</f>
        <v xml:space="preserve"> </v>
      </c>
      <c r="BC74" s="108" t="str">
        <f>IF(SUM(COUNTIFS('Planificación 2026-1'!F:F,"SUNAMPE",'Planificación 2026-1'!W:W,C74,'Planificación 2026-1'!H:H,"T1"))&gt;0,"P35"," ")</f>
        <v xml:space="preserve"> </v>
      </c>
      <c r="BD74" s="108" t="str">
        <f>IF(SUM(COUNTIFS('Planificación 2026-1'!F:F,"SUNAMPE",'Planificación 2026-1'!W:W,C74,'Planificación 2026-1'!H:H,"T3"))&gt;0,"P36"," ")</f>
        <v xml:space="preserve"> </v>
      </c>
      <c r="BE74" s="108" t="str">
        <f>IF(SUM(COUNTIFS('Planificación 2026-1'!F:F,"SUNAMPE",'Planificación 2026-1'!W:W,C74,'Planificación 2026-1'!H:H,"T2"))&gt;0,"P37"," ")</f>
        <v xml:space="preserve"> </v>
      </c>
      <c r="BF74" s="108" t="str">
        <f>IF(SUM(COUNTIFS('Planificación 2026-1'!F:F,"SUNAMPE",'Planificación 2026-1'!W:W,C74,'Planificación 2026-1'!H:H,"AE"))&gt;0,"P38"," ")</f>
        <v xml:space="preserve"> </v>
      </c>
      <c r="BG74" s="108" t="str">
        <f>IF(SUM(COUNTIFS('Planificación 2026-1'!F:F,"SUNAMPE",'Planificación 2026-1'!W:W,C74,'Planificación 2026-1'!H:H,"T4"))&gt;0,"P55"," ")</f>
        <v xml:space="preserve"> </v>
      </c>
      <c r="BH74" s="108" t="str">
        <f>IF(SUM(COUNTIFS('Planificación 2026-1'!F:F,"HUAURA",'Planificación 2026-1'!W:W,C74,'Planificación 2026-1'!H:H,"AF"))&gt;0," P01"," ")</f>
        <v xml:space="preserve"> </v>
      </c>
      <c r="BI74" s="108" t="str">
        <f>IF(SUM(COUNTIFS('Planificación 2026-1'!F:F,"HUAURA",'Planificación 2026-1'!W:W,C74,'Planificación 2026-1'!H:H,"EN"))&gt;0,"P02"," ")</f>
        <v xml:space="preserve"> </v>
      </c>
      <c r="BJ74" s="108" t="str">
        <f>IF(SUM(COUNTIFS('Planificación 2026-1'!F:F,"HUAURA",'Planificación 2026-1'!W:W,C74,'Planificación 2026-1'!H:H,"IS"))&gt;0,"P03"," ")</f>
        <v xml:space="preserve"> </v>
      </c>
      <c r="BK74" s="108" t="str">
        <f>IF(SUM(COUNTIFS('Planificación 2026-1'!F:F,"HUAURA",'Planificación 2026-1'!W:W,C74,'Planificación 2026-1'!H:H,"PS"))&gt;0,"P04"," ")</f>
        <v xml:space="preserve"> </v>
      </c>
      <c r="BL74" s="108"/>
      <c r="BM74" s="108" t="str">
        <f>IF(SUM(COUNTIFS('Planificación 2026-1'!F:F,"HUAURA",'Planificación 2026-1'!W:W,C74,'Planificación 2026-1'!H:H,"IN"))&gt;0,"P06"," ")</f>
        <v xml:space="preserve"> </v>
      </c>
      <c r="BN74" s="108" t="str">
        <f>IF(SUM(COUNTIFS('Planificación 2026-1'!F:F,"HUAURA",'Planificación 2026-1'!W:W,C74,'Planificación 2026-1'!H:H,"CA"))&gt;0,"P07"," ")</f>
        <v xml:space="preserve"> </v>
      </c>
      <c r="BO74" s="108" t="str">
        <f>IF(SUM(COUNTIFS('Planificación 2026-1'!F:F,"HUAURA",'Planificación 2026-1'!W:W,C74,'Planificación 2026-1'!H:H,"DE"))&gt;0,"P08"," ")</f>
        <v xml:space="preserve"> </v>
      </c>
      <c r="BP74" s="108" t="str">
        <f>IF(SUM(COUNTIFS('Planificación 2026-1'!F:F,"HUAURA",'Planificación 2026-1'!W:W,C74,'Planificación 2026-1'!H:H,"OB"))&gt;0,"P09"," ")</f>
        <v xml:space="preserve"> </v>
      </c>
      <c r="BQ74" s="108" t="str">
        <f>IF(SUM(COUNTIFS('Planificación 2026-1'!F:F,"HUAURA",'Planificación 2026-1'!W:W,C74,'Planificación 2026-1'!H:H,"MH"))&gt;0,"P31"," ")</f>
        <v xml:space="preserve"> </v>
      </c>
      <c r="BR74" s="108" t="str">
        <f>IF(SUM(COUNTIFS('Planificación 2026-1'!F:F,"HUAURA",'Planificación 2026-1'!W:W,C74,'Planificación 2026-1'!H:H,"IC"))&gt;0,"P32"," ")</f>
        <v xml:space="preserve"> </v>
      </c>
      <c r="BS74" s="108" t="str">
        <f>IF(SUM(COUNTIFS('Planificación 2026-1'!F:F,"HUAURA",'Planificación 2026-1'!W:W,C74,'Planificación 2026-1'!H:H,"AR"))&gt;0,"P34"," ")</f>
        <v xml:space="preserve"> </v>
      </c>
      <c r="BT74" s="108" t="str">
        <f>IF(SUM(COUNTIFS('Planificación 2026-1'!F:F,"HUAURA",'Planificación 2026-1'!W:W,C74,'Planificación 2026-1'!H:H,"T1"))&gt;0,"P35"," ")</f>
        <v xml:space="preserve"> </v>
      </c>
      <c r="BU74" s="108" t="str">
        <f>IF(SUM(COUNTIFS('Planificación 2026-1'!F:F,"HUAURA",'Planificación 2026-1'!W:W,C74,'Planificación 2026-1'!H:H,"T3"))&gt;0,"P36"," ")</f>
        <v xml:space="preserve"> </v>
      </c>
      <c r="BV74" s="108" t="str">
        <f>IF(SUM(COUNTIFS('Planificación 2026-1'!F:F,"HUAURA",'Planificación 2026-1'!W:W,C74,'Planificación 2026-1'!H:H,"T2"))&gt;0,"P37"," ")</f>
        <v xml:space="preserve"> </v>
      </c>
      <c r="BW74" s="108" t="str">
        <f>IF(SUM(COUNTIFS('Planificación 2026-1'!F:F,"HUAURA",'Planificación 2026-1'!W:W,C74,'Planificación 2026-1'!H:H,"AE"))&gt;0,"P38"," ")</f>
        <v xml:space="preserve"> </v>
      </c>
      <c r="BX74" s="108" t="str">
        <f>IF(SUM(COUNTIFS('Planificación 2026-1'!F:F,"HUAURA",'Planificación 2026-1'!W:W,C74,'Planificación 2026-1'!H:H,"T4"))&gt;0,"P55"," ")</f>
        <v xml:space="preserve"> </v>
      </c>
      <c r="BY74" s="109">
        <f>SUMIFS('Planificación 2026-1'!R:R,'Planificación 2026-1'!W:W,C74,'Planificación 2026-1'!H:H,"AF",'Planificación 2026-1'!I:I,"&gt;2")</f>
        <v>0</v>
      </c>
      <c r="BZ74" s="109">
        <f>SUMIFS('Planificación 2026-1'!R:R,'Planificación 2026-1'!W:W,C74,'Planificación 2026-1'!H:H,"EN",'Planificación 2026-1'!I:I,"&gt;2")</f>
        <v>0</v>
      </c>
      <c r="CA74" s="109">
        <f>SUMIFS('Planificación 2026-1'!R:R,'Planificación 2026-1'!W:W,C74,'Planificación 2026-1'!H:H,"IS",'Planificación 2026-1'!I:I,"&gt;2")</f>
        <v>0</v>
      </c>
      <c r="CB74" s="109">
        <f>SUMIFS('Planificación 2026-1'!R:R,'Planificación 2026-1'!W:W,C74,'Planificación 2026-1'!H:H,"PS",'Planificación 2026-1'!I:I,"&gt;2")</f>
        <v>0</v>
      </c>
      <c r="CC74" s="109">
        <f>SUMIFS('Planificación 2026-1'!R:R,'Planificación 2026-1'!W:W,C74,'Planificación 2026-1'!H:H,"IN",'Planificación 2026-1'!I:I,"&gt;2")</f>
        <v>0</v>
      </c>
      <c r="CD74" s="109">
        <f>SUMIFS('Planificación 2026-1'!R:R,'Planificación 2026-1'!W:W,C74,'Planificación 2026-1'!H:H,"CA",'Planificación 2026-1'!I:I,"&gt;2")</f>
        <v>0</v>
      </c>
      <c r="CE74" s="109">
        <f>SUMIFS('Planificación 2026-1'!R:R,'Planificación 2026-1'!W:W,C74,'Planificación 2026-1'!H:H,"DE",'Planificación 2026-1'!I:I,"&gt;2")</f>
        <v>0</v>
      </c>
      <c r="CF74" s="109">
        <f>SUMIFS('Planificación 2026-1'!R:R,'Planificación 2026-1'!W:W,C74,'Planificación 2026-1'!H:H,"OB",'Planificación 2026-1'!I:I,"&gt;2")</f>
        <v>0</v>
      </c>
      <c r="CG74" s="109">
        <f>SUMIFS('Planificación 2026-1'!R:R,'Planificación 2026-1'!W:W,C74,'Planificación 2026-1'!H:H,"MH",'Planificación 2026-1'!I:I,"&gt;2")</f>
        <v>0</v>
      </c>
      <c r="CH74" s="109">
        <f>SUMIFS('Planificación 2026-1'!R:R,'Planificación 2026-1'!W:W,C74,'Planificación 2026-1'!H:H,"IC",'Planificación 2026-1'!I:I,"&gt;2")</f>
        <v>0</v>
      </c>
      <c r="CI74" s="109">
        <f>SUMIFS('Planificación 2026-1'!R:R,'Planificación 2026-1'!W:W,C74,'Planificación 2026-1'!H:H,"AR",'Planificación 2026-1'!I:I,"&gt;2")</f>
        <v>0</v>
      </c>
      <c r="CJ74" s="109">
        <f>SUMIFS('Planificación 2026-1'!R:R,'Planificación 2026-1'!W:W,C74,'Planificación 2026-1'!H:H,"T1",'Planificación 2026-1'!I:I,"&gt;2")</f>
        <v>0</v>
      </c>
      <c r="CK74" s="109">
        <f>SUMIFS('Planificación 2026-1'!R:R,'Planificación 2026-1'!W:W,C74,'Planificación 2026-1'!H:H,"T3",'Planificación 2026-1'!I:I,"&gt;2")</f>
        <v>0</v>
      </c>
      <c r="CL74" s="109">
        <f>SUMIFS('Planificación 2026-1'!R:R,'Planificación 2026-1'!W:W,C74,'Planificación 2026-1'!H:H,"T2",'Planificación 2026-1'!I:I,"&gt;2")</f>
        <v>0</v>
      </c>
      <c r="CM74" s="109">
        <f>SUMIFS('Planificación 2026-1'!R:R,'Planificación 2026-1'!W:W,C74,'Planificación 2026-1'!H:H,"AE",'Planificación 2026-1'!I:I,"&gt;2")</f>
        <v>0</v>
      </c>
      <c r="CN74" s="109">
        <f>SUMIFS('Planificación 2026-1'!R:R,'Planificación 2026-1'!W:W,C74,'Planificación 2026-1'!H:H,"T4",'Planificación 2026-1'!I:I,"&gt;2")</f>
        <v>0</v>
      </c>
      <c r="CO74" s="109">
        <f>SUMIFS('Planificación 2026-1'!R:R,'Planificación 2026-1'!W:W,C74,'Planificación 2026-1'!H:H,"AF",'Planificación 2026-1'!I:I,"&lt;3")</f>
        <v>0</v>
      </c>
      <c r="CP74" s="109">
        <f>SUMIFS('Planificación 2026-1'!R:R,'Planificación 2026-1'!W:W,C74,'Planificación 2026-1'!H:H,"EN",'Planificación 2026-1'!I:I,"&lt;3")</f>
        <v>0</v>
      </c>
      <c r="CQ74" s="109">
        <f>SUMIFS('Planificación 2026-1'!R:R,'Planificación 2026-1'!W:W,C74,'Planificación 2026-1'!H:H,"IS",'Planificación 2026-1'!I:I,"&lt;3")</f>
        <v>0</v>
      </c>
      <c r="CR74" s="109">
        <f>SUMIFS('Planificación 2026-1'!R:R,'Planificación 2026-1'!W:W,C74,'Planificación 2026-1'!H:H,"PS",'Planificación 2026-1'!I:I,"&lt;3")</f>
        <v>0</v>
      </c>
      <c r="CS74" s="109">
        <f>SUMIFS('Planificación 2026-1'!R:R,'Planificación 2026-1'!W:W,C74,'Planificación 2026-1'!H:H,"IN",'Planificación 2026-1'!I:I,"&lt;3")</f>
        <v>0</v>
      </c>
      <c r="CT74" s="109">
        <f>SUMIFS('Planificación 2026-1'!R:R,'Planificación 2026-1'!W:W,C74,'Planificación 2026-1'!H:H,"CA",'Planificación 2026-1'!I:I,"&lt;3")</f>
        <v>0</v>
      </c>
      <c r="CU74" s="109">
        <f>SUMIFS('Planificación 2026-1'!R:R,'Planificación 2026-1'!W:W,C74,'Planificación 2026-1'!H:H,"DE",'Planificación 2026-1'!I:I,"&lt;3")</f>
        <v>0</v>
      </c>
      <c r="CV74" s="109">
        <f>SUMIFS('Planificación 2026-1'!R:R,'Planificación 2026-1'!W:W,C74,'Planificación 2026-1'!H:H,"OB",'Planificación 2026-1'!I:I,"&lt;3")</f>
        <v>0</v>
      </c>
      <c r="CW74" s="109">
        <f>SUMIFS('Planificación 2026-1'!R:R,'Planificación 2026-1'!W:W,C74,'Planificación 2026-1'!H:H,"MH",'Planificación 2026-1'!I:I,"&lt;3")</f>
        <v>0</v>
      </c>
      <c r="CX74" s="109">
        <f>SUMIFS('Planificación 2026-1'!R:R,'Planificación 2026-1'!W:W,C74,'Planificación 2026-1'!H:H,"IC",'Planificación 2026-1'!I:I,"&lt;3")</f>
        <v>0</v>
      </c>
      <c r="CY74" s="109">
        <f>SUMIFS('Planificación 2026-1'!R:R,'Planificación 2026-1'!W:W,C74,'Planificación 2026-1'!H:H,"AR",'Planificación 2026-1'!I:I,"&lt;3")</f>
        <v>0</v>
      </c>
      <c r="CZ74" s="109">
        <f>SUMIFS('Planificación 2026-1'!R:R,'Planificación 2026-1'!W:W,C74,'Planificación 2026-1'!H:H,"T1",'Planificación 2026-1'!I:I,"&lt;3")</f>
        <v>0</v>
      </c>
      <c r="DA74" s="109">
        <f>SUMIFS('Planificación 2026-1'!R:R,'Planificación 2026-1'!W:W,C74,'Planificación 2026-1'!H:H,"T3",'Planificación 2026-1'!I:I,"&lt;3")</f>
        <v>0</v>
      </c>
      <c r="DB74" s="109">
        <f>SUMIFS('Planificación 2026-1'!R:R,'Planificación 2026-1'!W:W,C74,'Planificación 2026-1'!H:H,"T2",'Planificación 2026-1'!I:I,"&lt;3")</f>
        <v>0</v>
      </c>
      <c r="DC74" s="109">
        <f>SUMIFS('Planificación 2026-1'!R:R,'Planificación 2026-1'!W:W,C74,'Planificación 2026-1'!H:H,"AE",'Planificación 2026-1'!I:I,"&lt;3")</f>
        <v>0</v>
      </c>
      <c r="DD74" s="109">
        <f>SUMIFS('Planificación 2026-1'!R:R,'Planificación 2026-1'!W:W,C74,'Planificación 2026-1'!H:H,"T4",'Planificación 2026-1'!I:I,"&lt;3")</f>
        <v>0</v>
      </c>
      <c r="DE74" s="108" t="str">
        <f t="shared" si="13"/>
        <v/>
      </c>
      <c r="DF74" s="41">
        <f>IF(C74="","",SUMIFS('Planificación 2026-1'!R:R,'Planificación 2026-1'!W:W,C74,'Planificación 2026-1'!F:F,"PRINCIPAL",'Planificación 2026-1'!X:X,"VIRTUAL"))</f>
        <v>0</v>
      </c>
      <c r="DG74" s="41">
        <f>IF(C74="","",SUMIFS('Planificación 2026-1'!R:R,'Planificación 2026-1'!W:W,C74,'Planificación 2026-1'!F:F,"PRINCIPAL",'Planificación 2026-1'!X:X,"PRESENCIAL"))</f>
        <v>0</v>
      </c>
      <c r="DH74" s="41">
        <f>IF(C74="","",SUMIFS('Planificación 2026-1'!R:R,'Planificación 2026-1'!W:W,C74,'Planificación 2026-1'!F:F,"PRINCIPAL",'Planificación 2026-1'!X:X,"HIBRIDO PRESENCIAL"))</f>
        <v>0</v>
      </c>
      <c r="DI74" s="108" t="str">
        <f t="shared" si="14"/>
        <v/>
      </c>
      <c r="DJ74" s="108">
        <f>IF(C74="","",SUMIFS('Planificación 2026-1'!R:R,'Planificación 2026-1'!W:W,C74,'Planificación 2026-1'!F:F,"FILIAL",'Planificación 2026-1'!X:X,"VIRTUAL"))</f>
        <v>0</v>
      </c>
      <c r="DK74" s="110">
        <f>IF(C74="","",SUMIFS('Planificación 2026-1'!R:R,'Planificación 2026-1'!W:W,C74,'Planificación 2026-1'!F:F,"FILIAL",'Planificación 2026-1'!X:X,"PRESENCIAL"))</f>
        <v>0</v>
      </c>
      <c r="DL74" s="61">
        <f>IF(C74="","",SUMIFS('Planificación 2026-1'!R:R,'Planificación 2026-1'!W:W,C74,'Planificación 2026-1'!F:F,"FILIAL",'Planificación 2026-1'!X:X,"HIBRIDO PRESENCIAL"))</f>
        <v>0</v>
      </c>
      <c r="DM74" s="111" t="str">
        <f t="shared" si="15"/>
        <v/>
      </c>
      <c r="DN74" s="108">
        <f>IF(C74="","",SUMIFS('Planificación 2026-1'!R:R,'Planificación 2026-1'!W:W,C74,'Planificación 2026-1'!F:F,"SUNAMPE",'Planificación 2026-1'!X:X,"VIRTUAL"))</f>
        <v>0</v>
      </c>
      <c r="DO74" s="61">
        <f>IF(C74="","",SUMIFS('Planificación 2026-1'!R:R,'Planificación 2026-1'!W:W,C74,'Planificación 2026-1'!F:F,"SUNAMPE",'Planificación 2026-1'!X:X,"PRESENCIAL"))</f>
        <v>0</v>
      </c>
      <c r="DP74" s="111" t="str">
        <f t="shared" si="16"/>
        <v/>
      </c>
      <c r="DQ74" s="108">
        <f>IF(C74="","",SUMIFS('Planificación 2026-1'!R:R,'Planificación 2026-1'!W:W,C74,'Planificación 2026-1'!F:F,"HUAURA",'Planificación 2026-1'!X:X,"VIRTUAL"))</f>
        <v>0</v>
      </c>
      <c r="DR74" s="61">
        <f>IF(C74="","",SUMIFS('Planificación 2026-1'!R:R,'Planificación 2026-1'!W:W,C74,'Planificación 2026-1'!F:F,"HUAURA",'Planificación 2026-1'!X:X,"PRESENCIAL"))</f>
        <v>0</v>
      </c>
      <c r="DS74" s="76">
        <f>SUMIFS('Planificación 2026-1'!R:R,'Planificación 2026-1'!W:W,C74,'Planificación 2026-1'!F:F,"PRINCIPAL",'Planificación 2026-1'!X:X,"VIRTUAL",'Planificación 2026-1'!I:I,"&gt;2")</f>
        <v>0</v>
      </c>
      <c r="DT74" s="76">
        <f>SUMIFS('Planificación 2026-1'!R:R,'Planificación 2026-1'!W:W,C74,'Planificación 2026-1'!F:F,"PRINCIPAL",'Planificación 2026-1'!X:X,"&lt;&gt;VIRTUAL",'Planificación 2026-1'!I:I,"&gt;2")</f>
        <v>0</v>
      </c>
      <c r="DU74" s="76">
        <f>SUMIFS('Planificación 2026-1'!R:R,'Planificación 2026-1'!W:W,C74,'Planificación 2026-1'!F:F,"SUNAMPE",'Planificación 2026-1'!X:X,"VIRTUAL",'Planificación 2026-1'!I:I,"&gt;2")</f>
        <v>0</v>
      </c>
      <c r="DV74" s="76">
        <f>SUMIFS('Planificación 2026-1'!R:R,'Planificación 2026-1'!W:W,C74,'Planificación 2026-1'!F:F,"SUNAMPE",'Planificación 2026-1'!X:X,"&lt;&gt;VIRTUAL",'Planificación 2026-1'!I:I,"&gt;2")</f>
        <v>0</v>
      </c>
      <c r="DW74" s="76">
        <f>SUMIFS('Planificación 2026-1'!R:R,'Planificación 2026-1'!W:W,C74,'Planificación 2026-1'!F:F,"FILIAL",'Planificación 2026-1'!X:X,"VIRTUAL",'Planificación 2026-1'!I:I,"&gt;2")</f>
        <v>0</v>
      </c>
      <c r="DX74" s="76">
        <f>SUMIFS('Planificación 2026-1'!R:R,'Planificación 2026-1'!W:W,C74,'Planificación 2026-1'!F:F,"FILIAL",'Planificación 2026-1'!X:X,"&lt;&gt;VIRTUAL",'Planificación 2026-1'!I:I,"&gt;2")</f>
        <v>0</v>
      </c>
      <c r="DY74" s="76">
        <f>SUMIFS('Planificación 2026-1'!R:R,'Planificación 2026-1'!W:W,C74,'Planificación 2026-1'!F:F,"PORUMA",'Planificación 2026-1'!X:X,"VIRTUAL",'Planificación 2026-1'!I:I,"&gt;2")</f>
        <v>0</v>
      </c>
      <c r="DZ74" s="76">
        <f>SUMIFS('Planificación 2026-1'!R:R,'Planificación 2026-1'!W:W,C74,'Planificación 2026-1'!F:F,"PORUMA",'Planificación 2026-1'!X:X,"&lt;&gt;VIRTUAL",'Planificación 2026-1'!I:I,"&gt;2")</f>
        <v>0</v>
      </c>
      <c r="EA74" s="76">
        <f>SUMIFS('Planificación 2026-1'!R:R,'Planificación 2026-1'!W:W,C74,'Planificación 2026-1'!F:F,"HUAURA",'Planificación 2026-1'!X:X,"VIRTUAL",'Planificación 2026-1'!I:I,"&gt;2")</f>
        <v>0</v>
      </c>
      <c r="EB74" s="76">
        <f>SUMIFS('Planificación 2026-1'!R:R,'Planificación 2026-1'!W:W,C74,'Planificación 2026-1'!F:F,"HUAURA",'Planificación 2026-1'!X:X,"&lt;&gt;VIRTUAL",'Planificación 2026-1'!I:I,"&gt;2")</f>
        <v>0</v>
      </c>
      <c r="EC74" s="76">
        <f>SUMIFS('Planificación 2026-1'!R:R,'Planificación 2026-1'!W:W,C74,'Planificación 2026-1'!F:F,"PRINCIPAL",'Planificación 2026-1'!X:X,"VIRTUAL",'Planificación 2026-1'!I:I,"&lt;3")</f>
        <v>0</v>
      </c>
      <c r="ED74" s="76">
        <f>SUMIFS('Planificación 2026-1'!R:R,'Planificación 2026-1'!W:W,C74,'Planificación 2026-1'!F:F,"PRINCIPAL",'Planificación 2026-1'!X:X,"&lt;&gt;VIRTUAL",'Planificación 2026-1'!I:I,"&lt;3")</f>
        <v>0</v>
      </c>
      <c r="EE74" s="76">
        <f>SUMIFS('Planificación 2026-1'!R:R,'Planificación 2026-1'!W:W,C74,'Planificación 2026-1'!F:F,"SUNAMPE",'Planificación 2026-1'!X:X,"VIRTUAL",'Planificación 2026-1'!I:I,"&lt;3")</f>
        <v>0</v>
      </c>
      <c r="EF74" s="76">
        <f>SUMIFS('Planificación 2026-1'!R:R,'Planificación 2026-1'!W:W,C74,'Planificación 2026-1'!F:F,"SUNAMPE",'Planificación 2026-1'!X:X,"&lt;&gt;VIRTUAL",'Planificación 2026-1'!I:I,"&lt;3")</f>
        <v>0</v>
      </c>
      <c r="EG74" s="76">
        <f>SUMIFS('Planificación 2026-1'!R:R,'Planificación 2026-1'!W:W,C74,'Planificación 2026-1'!F:F,"FILIAL",'Planificación 2026-1'!X:X,"VIRTUAL",'Planificación 2026-1'!I:I,"&lt;3")</f>
        <v>0</v>
      </c>
      <c r="EH74" s="76">
        <f>SUMIFS('Planificación 2026-1'!R:R,'Planificación 2026-1'!W:W,C74,'Planificación 2026-1'!F:F,"FILIAL",'Planificación 2026-1'!X:X,"&lt;&gt;VIRTUAL",'Planificación 2026-1'!I:I,"&lt;3")</f>
        <v>0</v>
      </c>
      <c r="EI74" s="76">
        <f>SUMIFS('Planificación 2026-1'!R:R,'Planificación 2026-1'!W:W,C74,'Planificación 2026-1'!F:F,"PORUMA",'Planificación 2026-1'!X:X,"VIRTUAL",'Planificación 2026-1'!I:I,"&lt;3")</f>
        <v>0</v>
      </c>
      <c r="EJ74" s="76">
        <f>SUMIFS('Planificación 2026-1'!R:R,'Planificación 2026-1'!W:W,C74,'Planificación 2026-1'!F:F,"PORUMA",'Planificación 2026-1'!X:X,"&lt;&gt;VIRTUAL",'Planificación 2026-1'!I:I,"&lt;3")</f>
        <v>0</v>
      </c>
      <c r="EK74" s="76">
        <f>SUMIFS('Planificación 2026-1'!R:R,'Planificación 2026-1'!W:W,C74,'Planificación 2026-1'!F:F,"HUAURA",'Planificación 2026-1'!X:X,"VIRTUAL",'Planificación 2026-1'!I:I,"&lt;3")</f>
        <v>0</v>
      </c>
      <c r="EL74" s="76">
        <f>SUMIFS('Planificación 2026-1'!R:R,'Planificación 2026-1'!W:W,C74,'Planificación 2026-1'!F:F,"HUAURA",'Planificación 2026-1'!X:X,"&lt;&gt;VIRTUAL",'Planificación 2026-1'!I:I,"&lt;3")</f>
        <v>0</v>
      </c>
      <c r="EM74" s="76"/>
      <c r="EN74" s="76">
        <f t="shared" si="9"/>
        <v>0</v>
      </c>
      <c r="EO74" s="76">
        <f t="shared" si="10"/>
        <v>0</v>
      </c>
      <c r="EP74" s="76" t="b">
        <f t="shared" si="11"/>
        <v>1</v>
      </c>
      <c r="EQ74" s="76" t="str">
        <f t="shared" si="12"/>
        <v/>
      </c>
      <c r="ER74" s="76" t="str">
        <f t="shared" si="17"/>
        <v>PRESENCIAL</v>
      </c>
    </row>
    <row r="75" spans="1:148" hidden="1">
      <c r="A75" s="83"/>
      <c r="B75" s="119">
        <v>72</v>
      </c>
      <c r="C75" s="115" t="s">
        <v>244</v>
      </c>
      <c r="D75" s="112">
        <f>SUMIF('Planificación 2026-1'!W:W,C75,'Planificación 2026-1'!R:R)</f>
        <v>8</v>
      </c>
      <c r="E75" s="114" t="s">
        <v>170</v>
      </c>
      <c r="F75" s="115" t="s">
        <v>245</v>
      </c>
      <c r="G75" s="115" t="s">
        <v>153</v>
      </c>
      <c r="H75" s="115" t="s">
        <v>125</v>
      </c>
      <c r="I75" s="107" t="str">
        <f>IF(SUM(COUNTIFS('Planificación 2026-1'!F:F,"PRINCIPAL",'Planificación 2026-1'!W:W,C75,'Planificación 2026-1'!H:H,"AF"))&gt;0,"P01"," ")</f>
        <v>P01</v>
      </c>
      <c r="J75" s="108" t="str">
        <f>IF(SUM(COUNTIFS('Planificación 2026-1'!F:F,"PRINCIPAL",'Planificación 2026-1'!W:W,C75,'Planificación 2026-1'!H:H,"EN"))&gt;0,"P02"," ")</f>
        <v xml:space="preserve"> </v>
      </c>
      <c r="K75" s="108" t="str">
        <f>IF(SUM(COUNTIFS('Planificación 2026-1'!F:F,"PRINCIPAL",'Planificación 2026-1'!W:W,C75,'Planificación 2026-1'!H:H,"IS"))&gt;0,"P03"," ")</f>
        <v xml:space="preserve"> </v>
      </c>
      <c r="L75" s="108" t="str">
        <f>IF(SUM(COUNTIFS('Planificación 2026-1'!F:F,"PRINCIPAL",'Planificación 2026-1'!W:W,C75,'Planificación 2026-1'!H:H,"PS"))&gt;0,"P04"," ")</f>
        <v xml:space="preserve"> </v>
      </c>
      <c r="M75" s="108"/>
      <c r="N75" s="108" t="str">
        <f>IF(SUM(COUNTIFS('Planificación 2026-1'!F:F,"PRINCIPAL",'Planificación 2026-1'!W:W,C75,'Planificación 2026-1'!H:H,"IN"))&gt;0,"P06"," ")</f>
        <v xml:space="preserve"> </v>
      </c>
      <c r="O75" s="108" t="str">
        <f>IF(SUM(COUNTIFS('Planificación 2026-1'!F:F,"PRINCIPAL",'Planificación 2026-1'!W:W,C75,'Planificación 2026-1'!H:H,"CA"))&gt;0,"P07"," ")</f>
        <v xml:space="preserve"> </v>
      </c>
      <c r="P75" s="108" t="str">
        <f>IF(SUM(COUNTIFS('Planificación 2026-1'!F:F,"PRINCIPAL",'Planificación 2026-1'!W:W,C75,'Planificación 2026-1'!H:H,"DE"))&gt;0,"P08"," ")</f>
        <v xml:space="preserve"> </v>
      </c>
      <c r="Q75" s="108" t="str">
        <f>IF(SUM(COUNTIFS('Planificación 2026-1'!F:F,"PRINCIPAL",'Planificación 2026-1'!W:W,C75,'Planificación 2026-1'!H:H,"OB"))&gt;0,"P09"," ")</f>
        <v xml:space="preserve"> </v>
      </c>
      <c r="R75" s="108" t="str">
        <f>IF(SUM(COUNTIFS('Planificación 2026-1'!F:F,"PRINCIPAL",'Planificación 2026-1'!W:W,C75,'Planificación 2026-1'!H:H,"MH"))&gt;0,"P31"," ")</f>
        <v xml:space="preserve"> </v>
      </c>
      <c r="S75" s="108" t="str">
        <f>IF(SUM(COUNTIFS('Planificación 2026-1'!F:F,"PRINCIPAL",'Planificación 2026-1'!W:W,C75,'Planificación 2026-1'!H:H,"IC"))&gt;0,"P32"," ")</f>
        <v xml:space="preserve"> </v>
      </c>
      <c r="T75" s="108" t="str">
        <f>IF(SUM(COUNTIFS('Planificación 2026-1'!F:F,"PRINCIPAL",'Planificación 2026-1'!W:W,C75,'Planificación 2026-1'!H:H,"AR"))&gt;0,"P34"," ")</f>
        <v xml:space="preserve"> </v>
      </c>
      <c r="U75" s="108" t="str">
        <f>IF(SUM(COUNTIFS('Planificación 2026-1'!F:F,"PRINCIPAL",'Planificación 2026-1'!W:W,C75,'Planificación 2026-1'!H:H,"T1"))&gt;0,"P35"," ")</f>
        <v xml:space="preserve"> </v>
      </c>
      <c r="V75" s="108" t="str">
        <f>IF(SUM(COUNTIFS('Planificación 2026-1'!F:F,"PRINCIPAL",'Planificación 2026-1'!W:W,C75,'Planificación 2026-1'!H:H,"T3"))&gt;0,"P36"," ")</f>
        <v xml:space="preserve"> </v>
      </c>
      <c r="W75" s="108" t="str">
        <f>IF(SUM(COUNTIFS('Planificación 2026-1'!F:F,"PRINCIPAL",'Planificación 2026-1'!W:W,C75,'Planificación 2026-1'!H:H,"T2"))&gt;0,"P37"," ")</f>
        <v xml:space="preserve"> </v>
      </c>
      <c r="X75" s="108" t="str">
        <f>IF(SUM(COUNTIFS('Planificación 2026-1'!F:F,"PRINCIPAL",'Planificación 2026-1'!W:W,C75,'Planificación 2026-1'!H:H,"AE"))&gt;0,"P38"," ")</f>
        <v xml:space="preserve"> </v>
      </c>
      <c r="Y75" s="108" t="str">
        <f>IF(SUM(COUNTIFS('Planificación 2026-1'!F:F,"PRINCIPAL",'Planificación 2026-1'!W:W,C75,'Planificación 2026-1'!H:H,"T4"))&gt;0,"P55"," ")</f>
        <v xml:space="preserve"> </v>
      </c>
      <c r="Z75" s="108" t="str">
        <f>IF(SUM(COUNTIFS('Planificación 2026-1'!F:F,"FILIAL",'Planificación 2026-1'!W:W,C75,'Planificación 2026-1'!H:H,"AF"))&gt;0," P01"," ")</f>
        <v xml:space="preserve"> </v>
      </c>
      <c r="AA75" s="108" t="str">
        <f>IF(SUM(COUNTIFS('Planificación 2026-1'!F:F,"FILIAL",'Planificación 2026-1'!W:W,C75,'Planificación 2026-1'!H:H,"EN"))&gt;0,"P02"," ")</f>
        <v xml:space="preserve"> </v>
      </c>
      <c r="AB75" s="108" t="str">
        <f>IF(SUM(COUNTIFS('Planificación 2026-1'!F:F,"FILIAL",'Planificación 2026-1'!W:W,C75,'Planificación 2026-1'!H:H,"IS"))&gt;0,"P03"," ")</f>
        <v xml:space="preserve"> </v>
      </c>
      <c r="AC75" s="108" t="str">
        <f>IF(SUM(COUNTIFS('Planificación 2026-1'!F:F,"FILIAL",'Planificación 2026-1'!W:W,C75,'Planificación 2026-1'!H:H,"PS"))&gt;0,"P04"," ")</f>
        <v xml:space="preserve"> </v>
      </c>
      <c r="AD75" s="108"/>
      <c r="AE75" s="108" t="str">
        <f>IF(SUM(COUNTIFS('Planificación 2026-1'!F:F,"FILIAL",'Planificación 2026-1'!W:W,C75,'Planificación 2026-1'!H:H,"IN"))&gt;0,"P06"," ")</f>
        <v xml:space="preserve"> </v>
      </c>
      <c r="AF75" s="108" t="str">
        <f>IF(SUM(COUNTIFS('Planificación 2026-1'!F:F,"FILIAL",'Planificación 2026-1'!W:W,C75,'Planificación 2026-1'!H:H,"CA"))&gt;0,"P07"," ")</f>
        <v xml:space="preserve"> </v>
      </c>
      <c r="AG75" s="108" t="str">
        <f>IF(SUM(COUNTIFS('Planificación 2026-1'!F:F,"FILIAL",'Planificación 2026-1'!W:W,C75,'Planificación 2026-1'!H:H,"DE"))&gt;0,"P08"," ")</f>
        <v xml:space="preserve"> </v>
      </c>
      <c r="AH75" s="108" t="str">
        <f>IF(SUM(COUNTIFS('Planificación 2026-1'!F:F,"FILIAL",'Planificación 2026-1'!W:W,C75,'Planificación 2026-1'!H:H,"OB"))&gt;0,"P09"," ")</f>
        <v xml:space="preserve"> </v>
      </c>
      <c r="AI75" s="108" t="str">
        <f>IF(SUM(COUNTIFS('Planificación 2026-1'!F:F,"FILIAL",'Planificación 2026-1'!W:W,C75,'Planificación 2026-1'!H:H,"MH"))&gt;0,"P31"," ")</f>
        <v xml:space="preserve"> </v>
      </c>
      <c r="AJ75" s="108" t="str">
        <f>IF(SUM(COUNTIFS('Planificación 2026-1'!F:F,"FILIAL",'Planificación 2026-1'!W:W,C75,'Planificación 2026-1'!H:H,"IC"))&gt;0,"P32"," ")</f>
        <v xml:space="preserve"> </v>
      </c>
      <c r="AK75" s="108" t="str">
        <f>IF(SUM(COUNTIFS('Planificación 2026-1'!F:F,"FILIAL",'Planificación 2026-1'!W:W,C75,'Planificación 2026-1'!H:H,"AR"))&gt;0,"P34"," ")</f>
        <v xml:space="preserve"> </v>
      </c>
      <c r="AL75" s="108" t="str">
        <f>IF(SUM(COUNTIFS('Planificación 2026-1'!F:F,"FILIAL",'Planificación 2026-1'!W:W,C75,'Planificación 2026-1'!H:H,"T1"))&gt;0,"P35"," ")</f>
        <v xml:space="preserve"> </v>
      </c>
      <c r="AM75" s="108" t="str">
        <f>IF(SUM(COUNTIFS('Planificación 2026-1'!F:F,"FILIAL",'Planificación 2026-1'!W:W,C75,'Planificación 2026-1'!H:H,"T3"))&gt;0,"P36"," ")</f>
        <v xml:space="preserve"> </v>
      </c>
      <c r="AN75" s="108" t="str">
        <f>IF(SUM(COUNTIFS('Planificación 2026-1'!F:F,"FILIAL",'Planificación 2026-1'!W:W,C75,'Planificación 2026-1'!H:H,"T2"))&gt;0,"P37"," ")</f>
        <v xml:space="preserve"> </v>
      </c>
      <c r="AO75" s="108" t="str">
        <f>IF(SUM(COUNTIFS('Planificación 2026-1'!F:F,"FILIAL",'Planificación 2026-1'!W:W,C75,'Planificación 2026-1'!H:H,"AE"))&gt;0,"P38"," ")</f>
        <v xml:space="preserve"> </v>
      </c>
      <c r="AP75" s="108" t="str">
        <f>IF(SUM(COUNTIFS('Planificación 2026-1'!F:F,"FILIAL",'Planificación 2026-1'!W:W,C75,'Planificación 2026-1'!H:H,"T4"))&gt;0,"P55"," ")</f>
        <v xml:space="preserve"> </v>
      </c>
      <c r="AQ75" s="108" t="str">
        <f>IF(SUM(COUNTIFS('Planificación 2026-1'!F:F,"SUNAMPE",'Planificación 2026-1'!W:W,C75,'Planificación 2026-1'!H:H,"AF"))&gt;0," P01"," ")</f>
        <v xml:space="preserve"> </v>
      </c>
      <c r="AR75" s="108" t="str">
        <f>IF(SUM(COUNTIFS('Planificación 2026-1'!F:F,"SUNAMPE",'Planificación 2026-1'!W:W,C75,'Planificación 2026-1'!H:H,"EN"))&gt;0,"P02"," ")</f>
        <v xml:space="preserve"> </v>
      </c>
      <c r="AS75" s="108" t="str">
        <f>IF(SUM(COUNTIFS('Planificación 2026-1'!F:F,"SUNAMPE",'Planificación 2026-1'!W:W,C75,'Planificación 2026-1'!H:H,"IS"))&gt;0,"P03"," ")</f>
        <v xml:space="preserve"> </v>
      </c>
      <c r="AT75" s="108" t="str">
        <f>IF(SUM(COUNTIFS('Planificación 2026-1'!F:F,"SUNAMPE",'Planificación 2026-1'!W:W,C75,'Planificación 2026-1'!H:H,"PS"))&gt;0,"P04"," ")</f>
        <v xml:space="preserve"> </v>
      </c>
      <c r="AU75" s="108"/>
      <c r="AV75" s="108" t="str">
        <f>IF(SUM(COUNTIFS('Planificación 2026-1'!F:F,"SUNAMPE",'Planificación 2026-1'!W:W,C75,'Planificación 2026-1'!H:H,"IN"))&gt;0,"P06"," ")</f>
        <v xml:space="preserve"> </v>
      </c>
      <c r="AW75" s="108" t="str">
        <f>IF(SUM(COUNTIFS('Planificación 2026-1'!F:F,"SUNAMPE",'Planificación 2026-1'!W:W,C75,'Planificación 2026-1'!H:H,"CA"))&gt;0,"P07"," ")</f>
        <v xml:space="preserve"> </v>
      </c>
      <c r="AX75" s="108" t="str">
        <f>IF(SUM(COUNTIFS('Planificación 2026-1'!F:F,"SUNAMPE",'Planificación 2026-1'!W:W,C75,'Planificación 2026-1'!H:H,"DE"))&gt;0,"P08"," ")</f>
        <v xml:space="preserve"> </v>
      </c>
      <c r="AY75" s="108" t="str">
        <f>IF(SUM(COUNTIFS('Planificación 2026-1'!F:F,"SUNAMPE",'Planificación 2026-1'!W:W,C75,'Planificación 2026-1'!H:H,"OB"))&gt;0,"P09"," ")</f>
        <v xml:space="preserve"> </v>
      </c>
      <c r="AZ75" s="108" t="str">
        <f>IF(SUM(COUNTIFS('Planificación 2026-1'!F:F,"SUNAMPE",'Planificación 2026-1'!W:W,C75,'Planificación 2026-1'!H:H,"MH"))&gt;0,"P31"," ")</f>
        <v xml:space="preserve"> </v>
      </c>
      <c r="BA75" s="108" t="str">
        <f>IF(SUM(COUNTIFS('Planificación 2026-1'!F:F,"SUNAMPE",'Planificación 2026-1'!W:W,C75,'Planificación 2026-1'!H:H,"IC"))&gt;0,"P32"," ")</f>
        <v xml:space="preserve"> </v>
      </c>
      <c r="BB75" s="108" t="str">
        <f>IF(SUM(COUNTIFS('Planificación 2026-1'!F:F,"SUNAMPE",'Planificación 2026-1'!W:W,C75,'Planificación 2026-1'!H:H,"AR"))&gt;0,"P34"," ")</f>
        <v xml:space="preserve"> </v>
      </c>
      <c r="BC75" s="108" t="str">
        <f>IF(SUM(COUNTIFS('Planificación 2026-1'!F:F,"SUNAMPE",'Planificación 2026-1'!W:W,C75,'Planificación 2026-1'!H:H,"T1"))&gt;0,"P35"," ")</f>
        <v xml:space="preserve"> </v>
      </c>
      <c r="BD75" s="108" t="str">
        <f>IF(SUM(COUNTIFS('Planificación 2026-1'!F:F,"SUNAMPE",'Planificación 2026-1'!W:W,C75,'Planificación 2026-1'!H:H,"T3"))&gt;0,"P36"," ")</f>
        <v xml:space="preserve"> </v>
      </c>
      <c r="BE75" s="108" t="str">
        <f>IF(SUM(COUNTIFS('Planificación 2026-1'!F:F,"SUNAMPE",'Planificación 2026-1'!W:W,C75,'Planificación 2026-1'!H:H,"T2"))&gt;0,"P37"," ")</f>
        <v xml:space="preserve"> </v>
      </c>
      <c r="BF75" s="108" t="str">
        <f>IF(SUM(COUNTIFS('Planificación 2026-1'!F:F,"SUNAMPE",'Planificación 2026-1'!W:W,C75,'Planificación 2026-1'!H:H,"AE"))&gt;0,"P38"," ")</f>
        <v xml:space="preserve"> </v>
      </c>
      <c r="BG75" s="108" t="str">
        <f>IF(SUM(COUNTIFS('Planificación 2026-1'!F:F,"SUNAMPE",'Planificación 2026-1'!W:W,C75,'Planificación 2026-1'!H:H,"T4"))&gt;0,"P55"," ")</f>
        <v xml:space="preserve"> </v>
      </c>
      <c r="BH75" s="108" t="str">
        <f>IF(SUM(COUNTIFS('Planificación 2026-1'!F:F,"HUAURA",'Planificación 2026-1'!W:W,C75,'Planificación 2026-1'!H:H,"AF"))&gt;0," P01"," ")</f>
        <v xml:space="preserve"> </v>
      </c>
      <c r="BI75" s="108" t="str">
        <f>IF(SUM(COUNTIFS('Planificación 2026-1'!F:F,"HUAURA",'Planificación 2026-1'!W:W,C75,'Planificación 2026-1'!H:H,"EN"))&gt;0,"P02"," ")</f>
        <v xml:space="preserve"> </v>
      </c>
      <c r="BJ75" s="108" t="str">
        <f>IF(SUM(COUNTIFS('Planificación 2026-1'!F:F,"HUAURA",'Planificación 2026-1'!W:W,C75,'Planificación 2026-1'!H:H,"IS"))&gt;0,"P03"," ")</f>
        <v xml:space="preserve"> </v>
      </c>
      <c r="BK75" s="108" t="str">
        <f>IF(SUM(COUNTIFS('Planificación 2026-1'!F:F,"HUAURA",'Planificación 2026-1'!W:W,C75,'Planificación 2026-1'!H:H,"PS"))&gt;0,"P04"," ")</f>
        <v xml:space="preserve"> </v>
      </c>
      <c r="BL75" s="108"/>
      <c r="BM75" s="108" t="str">
        <f>IF(SUM(COUNTIFS('Planificación 2026-1'!F:F,"HUAURA",'Planificación 2026-1'!W:W,C75,'Planificación 2026-1'!H:H,"IN"))&gt;0,"P06"," ")</f>
        <v xml:space="preserve"> </v>
      </c>
      <c r="BN75" s="108" t="str">
        <f>IF(SUM(COUNTIFS('Planificación 2026-1'!F:F,"HUAURA",'Planificación 2026-1'!W:W,C75,'Planificación 2026-1'!H:H,"CA"))&gt;0,"P07"," ")</f>
        <v xml:space="preserve"> </v>
      </c>
      <c r="BO75" s="108" t="str">
        <f>IF(SUM(COUNTIFS('Planificación 2026-1'!F:F,"HUAURA",'Planificación 2026-1'!W:W,C75,'Planificación 2026-1'!H:H,"DE"))&gt;0,"P08"," ")</f>
        <v xml:space="preserve"> </v>
      </c>
      <c r="BP75" s="108" t="str">
        <f>IF(SUM(COUNTIFS('Planificación 2026-1'!F:F,"HUAURA",'Planificación 2026-1'!W:W,C75,'Planificación 2026-1'!H:H,"OB"))&gt;0,"P09"," ")</f>
        <v xml:space="preserve"> </v>
      </c>
      <c r="BQ75" s="108" t="str">
        <f>IF(SUM(COUNTIFS('Planificación 2026-1'!F:F,"HUAURA",'Planificación 2026-1'!W:W,C75,'Planificación 2026-1'!H:H,"MH"))&gt;0,"P31"," ")</f>
        <v xml:space="preserve"> </v>
      </c>
      <c r="BR75" s="108" t="str">
        <f>IF(SUM(COUNTIFS('Planificación 2026-1'!F:F,"HUAURA",'Planificación 2026-1'!W:W,C75,'Planificación 2026-1'!H:H,"IC"))&gt;0,"P32"," ")</f>
        <v xml:space="preserve"> </v>
      </c>
      <c r="BS75" s="108" t="str">
        <f>IF(SUM(COUNTIFS('Planificación 2026-1'!F:F,"HUAURA",'Planificación 2026-1'!W:W,C75,'Planificación 2026-1'!H:H,"AR"))&gt;0,"P34"," ")</f>
        <v xml:space="preserve"> </v>
      </c>
      <c r="BT75" s="108" t="str">
        <f>IF(SUM(COUNTIFS('Planificación 2026-1'!F:F,"HUAURA",'Planificación 2026-1'!W:W,C75,'Planificación 2026-1'!H:H,"T1"))&gt;0,"P35"," ")</f>
        <v xml:space="preserve"> </v>
      </c>
      <c r="BU75" s="108" t="str">
        <f>IF(SUM(COUNTIFS('Planificación 2026-1'!F:F,"HUAURA",'Planificación 2026-1'!W:W,C75,'Planificación 2026-1'!H:H,"T3"))&gt;0,"P36"," ")</f>
        <v xml:space="preserve"> </v>
      </c>
      <c r="BV75" s="108" t="str">
        <f>IF(SUM(COUNTIFS('Planificación 2026-1'!F:F,"HUAURA",'Planificación 2026-1'!W:W,C75,'Planificación 2026-1'!H:H,"T2"))&gt;0,"P37"," ")</f>
        <v xml:space="preserve"> </v>
      </c>
      <c r="BW75" s="108" t="str">
        <f>IF(SUM(COUNTIFS('Planificación 2026-1'!F:F,"HUAURA",'Planificación 2026-1'!W:W,C75,'Planificación 2026-1'!H:H,"AE"))&gt;0,"P38"," ")</f>
        <v xml:space="preserve"> </v>
      </c>
      <c r="BX75" s="108" t="str">
        <f>IF(SUM(COUNTIFS('Planificación 2026-1'!F:F,"HUAURA",'Planificación 2026-1'!W:W,C75,'Planificación 2026-1'!H:H,"T4"))&gt;0,"P55"," ")</f>
        <v xml:space="preserve"> </v>
      </c>
      <c r="BY75" s="109">
        <f>SUMIFS('Planificación 2026-1'!R:R,'Planificación 2026-1'!W:W,C75,'Planificación 2026-1'!H:H,"AF",'Planificación 2026-1'!I:I,"&gt;2")</f>
        <v>8</v>
      </c>
      <c r="BZ75" s="109">
        <f>SUMIFS('Planificación 2026-1'!R:R,'Planificación 2026-1'!W:W,C75,'Planificación 2026-1'!H:H,"EN",'Planificación 2026-1'!I:I,"&gt;2")</f>
        <v>0</v>
      </c>
      <c r="CA75" s="109">
        <f>SUMIFS('Planificación 2026-1'!R:R,'Planificación 2026-1'!W:W,C75,'Planificación 2026-1'!H:H,"IS",'Planificación 2026-1'!I:I,"&gt;2")</f>
        <v>0</v>
      </c>
      <c r="CB75" s="109">
        <f>SUMIFS('Planificación 2026-1'!R:R,'Planificación 2026-1'!W:W,C75,'Planificación 2026-1'!H:H,"PS",'Planificación 2026-1'!I:I,"&gt;2")</f>
        <v>0</v>
      </c>
      <c r="CC75" s="109">
        <f>SUMIFS('Planificación 2026-1'!R:R,'Planificación 2026-1'!W:W,C75,'Planificación 2026-1'!H:H,"IN",'Planificación 2026-1'!I:I,"&gt;2")</f>
        <v>0</v>
      </c>
      <c r="CD75" s="109">
        <f>SUMIFS('Planificación 2026-1'!R:R,'Planificación 2026-1'!W:W,C75,'Planificación 2026-1'!H:H,"CA",'Planificación 2026-1'!I:I,"&gt;2")</f>
        <v>0</v>
      </c>
      <c r="CE75" s="109">
        <f>SUMIFS('Planificación 2026-1'!R:R,'Planificación 2026-1'!W:W,C75,'Planificación 2026-1'!H:H,"DE",'Planificación 2026-1'!I:I,"&gt;2")</f>
        <v>0</v>
      </c>
      <c r="CF75" s="109">
        <f>SUMIFS('Planificación 2026-1'!R:R,'Planificación 2026-1'!W:W,C75,'Planificación 2026-1'!H:H,"OB",'Planificación 2026-1'!I:I,"&gt;2")</f>
        <v>0</v>
      </c>
      <c r="CG75" s="109">
        <f>SUMIFS('Planificación 2026-1'!R:R,'Planificación 2026-1'!W:W,C75,'Planificación 2026-1'!H:H,"MH",'Planificación 2026-1'!I:I,"&gt;2")</f>
        <v>0</v>
      </c>
      <c r="CH75" s="109">
        <f>SUMIFS('Planificación 2026-1'!R:R,'Planificación 2026-1'!W:W,C75,'Planificación 2026-1'!H:H,"IC",'Planificación 2026-1'!I:I,"&gt;2")</f>
        <v>0</v>
      </c>
      <c r="CI75" s="109">
        <f>SUMIFS('Planificación 2026-1'!R:R,'Planificación 2026-1'!W:W,C75,'Planificación 2026-1'!H:H,"AR",'Planificación 2026-1'!I:I,"&gt;2")</f>
        <v>0</v>
      </c>
      <c r="CJ75" s="109">
        <f>SUMIFS('Planificación 2026-1'!R:R,'Planificación 2026-1'!W:W,C75,'Planificación 2026-1'!H:H,"T1",'Planificación 2026-1'!I:I,"&gt;2")</f>
        <v>0</v>
      </c>
      <c r="CK75" s="109">
        <f>SUMIFS('Planificación 2026-1'!R:R,'Planificación 2026-1'!W:W,C75,'Planificación 2026-1'!H:H,"T3",'Planificación 2026-1'!I:I,"&gt;2")</f>
        <v>0</v>
      </c>
      <c r="CL75" s="109">
        <f>SUMIFS('Planificación 2026-1'!R:R,'Planificación 2026-1'!W:W,C75,'Planificación 2026-1'!H:H,"T2",'Planificación 2026-1'!I:I,"&gt;2")</f>
        <v>0</v>
      </c>
      <c r="CM75" s="109">
        <f>SUMIFS('Planificación 2026-1'!R:R,'Planificación 2026-1'!W:W,C75,'Planificación 2026-1'!H:H,"AE",'Planificación 2026-1'!I:I,"&gt;2")</f>
        <v>0</v>
      </c>
      <c r="CN75" s="109">
        <f>SUMIFS('Planificación 2026-1'!R:R,'Planificación 2026-1'!W:W,C75,'Planificación 2026-1'!H:H,"T4",'Planificación 2026-1'!I:I,"&gt;2")</f>
        <v>0</v>
      </c>
      <c r="CO75" s="109">
        <f>SUMIFS('Planificación 2026-1'!R:R,'Planificación 2026-1'!W:W,C75,'Planificación 2026-1'!H:H,"AF",'Planificación 2026-1'!I:I,"&lt;3")</f>
        <v>0</v>
      </c>
      <c r="CP75" s="109">
        <f>SUMIFS('Planificación 2026-1'!R:R,'Planificación 2026-1'!W:W,C75,'Planificación 2026-1'!H:H,"EN",'Planificación 2026-1'!I:I,"&lt;3")</f>
        <v>0</v>
      </c>
      <c r="CQ75" s="109">
        <f>SUMIFS('Planificación 2026-1'!R:R,'Planificación 2026-1'!W:W,C75,'Planificación 2026-1'!H:H,"IS",'Planificación 2026-1'!I:I,"&lt;3")</f>
        <v>0</v>
      </c>
      <c r="CR75" s="109">
        <f>SUMIFS('Planificación 2026-1'!R:R,'Planificación 2026-1'!W:W,C75,'Planificación 2026-1'!H:H,"PS",'Planificación 2026-1'!I:I,"&lt;3")</f>
        <v>0</v>
      </c>
      <c r="CS75" s="109">
        <f>SUMIFS('Planificación 2026-1'!R:R,'Planificación 2026-1'!W:W,C75,'Planificación 2026-1'!H:H,"IN",'Planificación 2026-1'!I:I,"&lt;3")</f>
        <v>0</v>
      </c>
      <c r="CT75" s="109">
        <f>SUMIFS('Planificación 2026-1'!R:R,'Planificación 2026-1'!W:W,C75,'Planificación 2026-1'!H:H,"CA",'Planificación 2026-1'!I:I,"&lt;3")</f>
        <v>0</v>
      </c>
      <c r="CU75" s="109">
        <f>SUMIFS('Planificación 2026-1'!R:R,'Planificación 2026-1'!W:W,C75,'Planificación 2026-1'!H:H,"DE",'Planificación 2026-1'!I:I,"&lt;3")</f>
        <v>0</v>
      </c>
      <c r="CV75" s="109">
        <f>SUMIFS('Planificación 2026-1'!R:R,'Planificación 2026-1'!W:W,C75,'Planificación 2026-1'!H:H,"OB",'Planificación 2026-1'!I:I,"&lt;3")</f>
        <v>0</v>
      </c>
      <c r="CW75" s="109">
        <f>SUMIFS('Planificación 2026-1'!R:R,'Planificación 2026-1'!W:W,C75,'Planificación 2026-1'!H:H,"MH",'Planificación 2026-1'!I:I,"&lt;3")</f>
        <v>0</v>
      </c>
      <c r="CX75" s="109">
        <f>SUMIFS('Planificación 2026-1'!R:R,'Planificación 2026-1'!W:W,C75,'Planificación 2026-1'!H:H,"IC",'Planificación 2026-1'!I:I,"&lt;3")</f>
        <v>0</v>
      </c>
      <c r="CY75" s="109">
        <f>SUMIFS('Planificación 2026-1'!R:R,'Planificación 2026-1'!W:W,C75,'Planificación 2026-1'!H:H,"AR",'Planificación 2026-1'!I:I,"&lt;3")</f>
        <v>0</v>
      </c>
      <c r="CZ75" s="109">
        <f>SUMIFS('Planificación 2026-1'!R:R,'Planificación 2026-1'!W:W,C75,'Planificación 2026-1'!H:H,"T1",'Planificación 2026-1'!I:I,"&lt;3")</f>
        <v>0</v>
      </c>
      <c r="DA75" s="109">
        <f>SUMIFS('Planificación 2026-1'!R:R,'Planificación 2026-1'!W:W,C75,'Planificación 2026-1'!H:H,"T3",'Planificación 2026-1'!I:I,"&lt;3")</f>
        <v>0</v>
      </c>
      <c r="DB75" s="109">
        <f>SUMIFS('Planificación 2026-1'!R:R,'Planificación 2026-1'!W:W,C75,'Planificación 2026-1'!H:H,"T2",'Planificación 2026-1'!I:I,"&lt;3")</f>
        <v>0</v>
      </c>
      <c r="DC75" s="109">
        <f>SUMIFS('Planificación 2026-1'!R:R,'Planificación 2026-1'!W:W,C75,'Planificación 2026-1'!H:H,"AE",'Planificación 2026-1'!I:I,"&lt;3")</f>
        <v>0</v>
      </c>
      <c r="DD75" s="109">
        <f>SUMIFS('Planificación 2026-1'!R:R,'Planificación 2026-1'!W:W,C75,'Planificación 2026-1'!H:H,"T4",'Planificación 2026-1'!I:I,"&lt;3")</f>
        <v>0</v>
      </c>
      <c r="DE75" s="108" t="str">
        <f t="shared" si="13"/>
        <v>P01</v>
      </c>
      <c r="DF75" s="41">
        <f>IF(C75="","",SUMIFS('Planificación 2026-1'!R:R,'Planificación 2026-1'!W:W,C75,'Planificación 2026-1'!F:F,"PRINCIPAL",'Planificación 2026-1'!X:X,"VIRTUAL"))</f>
        <v>8</v>
      </c>
      <c r="DG75" s="41">
        <f>IF(C75="","",SUMIFS('Planificación 2026-1'!R:R,'Planificación 2026-1'!W:W,C75,'Planificación 2026-1'!F:F,"PRINCIPAL",'Planificación 2026-1'!X:X,"PRESENCIAL"))</f>
        <v>0</v>
      </c>
      <c r="DH75" s="41">
        <f>IF(C75="","",SUMIFS('Planificación 2026-1'!R:R,'Planificación 2026-1'!W:W,C75,'Planificación 2026-1'!F:F,"PRINCIPAL",'Planificación 2026-1'!X:X,"HIBRIDO PRESENCIAL"))</f>
        <v>0</v>
      </c>
      <c r="DI75" s="108" t="str">
        <f t="shared" si="14"/>
        <v/>
      </c>
      <c r="DJ75" s="108">
        <f>IF(C75="","",SUMIFS('Planificación 2026-1'!R:R,'Planificación 2026-1'!W:W,C75,'Planificación 2026-1'!F:F,"FILIAL",'Planificación 2026-1'!X:X,"VIRTUAL"))</f>
        <v>0</v>
      </c>
      <c r="DK75" s="110">
        <f>IF(C75="","",SUMIFS('Planificación 2026-1'!R:R,'Planificación 2026-1'!W:W,C75,'Planificación 2026-1'!F:F,"FILIAL",'Planificación 2026-1'!X:X,"PRESENCIAL"))</f>
        <v>0</v>
      </c>
      <c r="DL75" s="61">
        <f>IF(C75="","",SUMIFS('Planificación 2026-1'!R:R,'Planificación 2026-1'!W:W,C75,'Planificación 2026-1'!F:F,"FILIAL",'Planificación 2026-1'!X:X,"HIBRIDO PRESENCIAL"))</f>
        <v>0</v>
      </c>
      <c r="DM75" s="111" t="str">
        <f t="shared" si="15"/>
        <v/>
      </c>
      <c r="DN75" s="108">
        <f>IF(C75="","",SUMIFS('Planificación 2026-1'!R:R,'Planificación 2026-1'!W:W,C75,'Planificación 2026-1'!F:F,"SUNAMPE",'Planificación 2026-1'!X:X,"VIRTUAL"))</f>
        <v>0</v>
      </c>
      <c r="DO75" s="61">
        <f>IF(C75="","",SUMIFS('Planificación 2026-1'!R:R,'Planificación 2026-1'!W:W,C75,'Planificación 2026-1'!F:F,"SUNAMPE",'Planificación 2026-1'!X:X,"PRESENCIAL"))</f>
        <v>0</v>
      </c>
      <c r="DP75" s="111" t="str">
        <f t="shared" si="16"/>
        <v/>
      </c>
      <c r="DQ75" s="108">
        <f>IF(C75="","",SUMIFS('Planificación 2026-1'!R:R,'Planificación 2026-1'!W:W,C75,'Planificación 2026-1'!F:F,"HUAURA",'Planificación 2026-1'!X:X,"VIRTUAL"))</f>
        <v>0</v>
      </c>
      <c r="DR75" s="61">
        <f>IF(C75="","",SUMIFS('Planificación 2026-1'!R:R,'Planificación 2026-1'!W:W,C75,'Planificación 2026-1'!F:F,"HUAURA",'Planificación 2026-1'!X:X,"PRESENCIAL"))</f>
        <v>0</v>
      </c>
      <c r="DS75" s="76">
        <f>SUMIFS('Planificación 2026-1'!R:R,'Planificación 2026-1'!W:W,C75,'Planificación 2026-1'!F:F,"PRINCIPAL",'Planificación 2026-1'!X:X,"VIRTUAL",'Planificación 2026-1'!I:I,"&gt;2")</f>
        <v>8</v>
      </c>
      <c r="DT75" s="76">
        <f>SUMIFS('Planificación 2026-1'!R:R,'Planificación 2026-1'!W:W,C75,'Planificación 2026-1'!F:F,"PRINCIPAL",'Planificación 2026-1'!X:X,"&lt;&gt;VIRTUAL",'Planificación 2026-1'!I:I,"&gt;2")</f>
        <v>0</v>
      </c>
      <c r="DU75" s="76">
        <f>SUMIFS('Planificación 2026-1'!R:R,'Planificación 2026-1'!W:W,C75,'Planificación 2026-1'!F:F,"SUNAMPE",'Planificación 2026-1'!X:X,"VIRTUAL",'Planificación 2026-1'!I:I,"&gt;2")</f>
        <v>0</v>
      </c>
      <c r="DV75" s="76">
        <f>SUMIFS('Planificación 2026-1'!R:R,'Planificación 2026-1'!W:W,C75,'Planificación 2026-1'!F:F,"SUNAMPE",'Planificación 2026-1'!X:X,"&lt;&gt;VIRTUAL",'Planificación 2026-1'!I:I,"&gt;2")</f>
        <v>0</v>
      </c>
      <c r="DW75" s="76">
        <f>SUMIFS('Planificación 2026-1'!R:R,'Planificación 2026-1'!W:W,C75,'Planificación 2026-1'!F:F,"FILIAL",'Planificación 2026-1'!X:X,"VIRTUAL",'Planificación 2026-1'!I:I,"&gt;2")</f>
        <v>0</v>
      </c>
      <c r="DX75" s="76">
        <f>SUMIFS('Planificación 2026-1'!R:R,'Planificación 2026-1'!W:W,C75,'Planificación 2026-1'!F:F,"FILIAL",'Planificación 2026-1'!X:X,"&lt;&gt;VIRTUAL",'Planificación 2026-1'!I:I,"&gt;2")</f>
        <v>0</v>
      </c>
      <c r="DY75" s="76">
        <f>SUMIFS('Planificación 2026-1'!R:R,'Planificación 2026-1'!W:W,C75,'Planificación 2026-1'!F:F,"PORUMA",'Planificación 2026-1'!X:X,"VIRTUAL",'Planificación 2026-1'!I:I,"&gt;2")</f>
        <v>0</v>
      </c>
      <c r="DZ75" s="76">
        <f>SUMIFS('Planificación 2026-1'!R:R,'Planificación 2026-1'!W:W,C75,'Planificación 2026-1'!F:F,"PORUMA",'Planificación 2026-1'!X:X,"&lt;&gt;VIRTUAL",'Planificación 2026-1'!I:I,"&gt;2")</f>
        <v>0</v>
      </c>
      <c r="EA75" s="76">
        <f>SUMIFS('Planificación 2026-1'!R:R,'Planificación 2026-1'!W:W,C75,'Planificación 2026-1'!F:F,"HUAURA",'Planificación 2026-1'!X:X,"VIRTUAL",'Planificación 2026-1'!I:I,"&gt;2")</f>
        <v>0</v>
      </c>
      <c r="EB75" s="76">
        <f>SUMIFS('Planificación 2026-1'!R:R,'Planificación 2026-1'!W:W,C75,'Planificación 2026-1'!F:F,"HUAURA",'Planificación 2026-1'!X:X,"&lt;&gt;VIRTUAL",'Planificación 2026-1'!I:I,"&gt;2")</f>
        <v>0</v>
      </c>
      <c r="EC75" s="76">
        <f>SUMIFS('Planificación 2026-1'!R:R,'Planificación 2026-1'!W:W,C75,'Planificación 2026-1'!F:F,"PRINCIPAL",'Planificación 2026-1'!X:X,"VIRTUAL",'Planificación 2026-1'!I:I,"&lt;3")</f>
        <v>0</v>
      </c>
      <c r="ED75" s="76">
        <f>SUMIFS('Planificación 2026-1'!R:R,'Planificación 2026-1'!W:W,C75,'Planificación 2026-1'!F:F,"PRINCIPAL",'Planificación 2026-1'!X:X,"&lt;&gt;VIRTUAL",'Planificación 2026-1'!I:I,"&lt;3")</f>
        <v>0</v>
      </c>
      <c r="EE75" s="76">
        <f>SUMIFS('Planificación 2026-1'!R:R,'Planificación 2026-1'!W:W,C75,'Planificación 2026-1'!F:F,"SUNAMPE",'Planificación 2026-1'!X:X,"VIRTUAL",'Planificación 2026-1'!I:I,"&lt;3")</f>
        <v>0</v>
      </c>
      <c r="EF75" s="76">
        <f>SUMIFS('Planificación 2026-1'!R:R,'Planificación 2026-1'!W:W,C75,'Planificación 2026-1'!F:F,"SUNAMPE",'Planificación 2026-1'!X:X,"&lt;&gt;VIRTUAL",'Planificación 2026-1'!I:I,"&lt;3")</f>
        <v>0</v>
      </c>
      <c r="EG75" s="76">
        <f>SUMIFS('Planificación 2026-1'!R:R,'Planificación 2026-1'!W:W,C75,'Planificación 2026-1'!F:F,"FILIAL",'Planificación 2026-1'!X:X,"VIRTUAL",'Planificación 2026-1'!I:I,"&lt;3")</f>
        <v>0</v>
      </c>
      <c r="EH75" s="76">
        <f>SUMIFS('Planificación 2026-1'!R:R,'Planificación 2026-1'!W:W,C75,'Planificación 2026-1'!F:F,"FILIAL",'Planificación 2026-1'!X:X,"&lt;&gt;VIRTUAL",'Planificación 2026-1'!I:I,"&lt;3")</f>
        <v>0</v>
      </c>
      <c r="EI75" s="76">
        <f>SUMIFS('Planificación 2026-1'!R:R,'Planificación 2026-1'!W:W,C75,'Planificación 2026-1'!F:F,"PORUMA",'Planificación 2026-1'!X:X,"VIRTUAL",'Planificación 2026-1'!I:I,"&lt;3")</f>
        <v>0</v>
      </c>
      <c r="EJ75" s="76">
        <f>SUMIFS('Planificación 2026-1'!R:R,'Planificación 2026-1'!W:W,C75,'Planificación 2026-1'!F:F,"PORUMA",'Planificación 2026-1'!X:X,"&lt;&gt;VIRTUAL",'Planificación 2026-1'!I:I,"&lt;3")</f>
        <v>0</v>
      </c>
      <c r="EK75" s="76">
        <f>SUMIFS('Planificación 2026-1'!R:R,'Planificación 2026-1'!W:W,C75,'Planificación 2026-1'!F:F,"HUAURA",'Planificación 2026-1'!X:X,"VIRTUAL",'Planificación 2026-1'!I:I,"&lt;3")</f>
        <v>0</v>
      </c>
      <c r="EL75" s="76">
        <f>SUMIFS('Planificación 2026-1'!R:R,'Planificación 2026-1'!W:W,C75,'Planificación 2026-1'!F:F,"HUAURA",'Planificación 2026-1'!X:X,"&lt;&gt;VIRTUAL",'Planificación 2026-1'!I:I,"&lt;3")</f>
        <v>0</v>
      </c>
      <c r="EM75" s="76"/>
      <c r="EN75" s="76">
        <f t="shared" si="9"/>
        <v>8</v>
      </c>
      <c r="EO75" s="76">
        <f t="shared" si="10"/>
        <v>0</v>
      </c>
      <c r="EP75" s="76" t="b">
        <f t="shared" si="11"/>
        <v>1</v>
      </c>
      <c r="EQ75" s="76" t="str">
        <f t="shared" si="12"/>
        <v/>
      </c>
      <c r="ER75" s="76" t="str">
        <f t="shared" si="17"/>
        <v>VIRTUAL</v>
      </c>
    </row>
    <row r="76" spans="1:148" hidden="1">
      <c r="A76" s="83"/>
      <c r="B76" s="119">
        <v>73</v>
      </c>
      <c r="C76" s="115" t="s">
        <v>246</v>
      </c>
      <c r="D76" s="112">
        <f>SUMIF('Planificación 2026-1'!W:W,C76,'Planificación 2026-1'!R:R)</f>
        <v>16</v>
      </c>
      <c r="E76" s="114" t="s">
        <v>170</v>
      </c>
      <c r="F76" s="115" t="s">
        <v>171</v>
      </c>
      <c r="G76" s="115" t="s">
        <v>13</v>
      </c>
      <c r="H76" s="115" t="s">
        <v>127</v>
      </c>
      <c r="I76" s="107" t="str">
        <f>IF(SUM(COUNTIFS('Planificación 2026-1'!F:F,"PRINCIPAL",'Planificación 2026-1'!W:W,C76,'Planificación 2026-1'!H:H,"AF"))&gt;0,"P01"," ")</f>
        <v xml:space="preserve"> </v>
      </c>
      <c r="J76" s="108" t="str">
        <f>IF(SUM(COUNTIFS('Planificación 2026-1'!F:F,"PRINCIPAL",'Planificación 2026-1'!W:W,C76,'Planificación 2026-1'!H:H,"EN"))&gt;0,"P02"," ")</f>
        <v xml:space="preserve"> </v>
      </c>
      <c r="K76" s="108" t="str">
        <f>IF(SUM(COUNTIFS('Planificación 2026-1'!F:F,"PRINCIPAL",'Planificación 2026-1'!W:W,C76,'Planificación 2026-1'!H:H,"IS"))&gt;0,"P03"," ")</f>
        <v xml:space="preserve"> </v>
      </c>
      <c r="L76" s="108" t="str">
        <f>IF(SUM(COUNTIFS('Planificación 2026-1'!F:F,"PRINCIPAL",'Planificación 2026-1'!W:W,C76,'Planificación 2026-1'!H:H,"PS"))&gt;0,"P04"," ")</f>
        <v xml:space="preserve"> </v>
      </c>
      <c r="M76" s="108"/>
      <c r="N76" s="108" t="str">
        <f>IF(SUM(COUNTIFS('Planificación 2026-1'!F:F,"PRINCIPAL",'Planificación 2026-1'!W:W,C76,'Planificación 2026-1'!H:H,"IN"))&gt;0,"P06"," ")</f>
        <v xml:space="preserve"> </v>
      </c>
      <c r="O76" s="108" t="str">
        <f>IF(SUM(COUNTIFS('Planificación 2026-1'!F:F,"PRINCIPAL",'Planificación 2026-1'!W:W,C76,'Planificación 2026-1'!H:H,"CA"))&gt;0,"P07"," ")</f>
        <v xml:space="preserve"> </v>
      </c>
      <c r="P76" s="108" t="str">
        <f>IF(SUM(COUNTIFS('Planificación 2026-1'!F:F,"PRINCIPAL",'Planificación 2026-1'!W:W,C76,'Planificación 2026-1'!H:H,"DE"))&gt;0,"P08"," ")</f>
        <v>P08</v>
      </c>
      <c r="Q76" s="108" t="str">
        <f>IF(SUM(COUNTIFS('Planificación 2026-1'!F:F,"PRINCIPAL",'Planificación 2026-1'!W:W,C76,'Planificación 2026-1'!H:H,"OB"))&gt;0,"P09"," ")</f>
        <v xml:space="preserve"> </v>
      </c>
      <c r="R76" s="108" t="str">
        <f>IF(SUM(COUNTIFS('Planificación 2026-1'!F:F,"PRINCIPAL",'Planificación 2026-1'!W:W,C76,'Planificación 2026-1'!H:H,"MH"))&gt;0,"P31"," ")</f>
        <v xml:space="preserve"> </v>
      </c>
      <c r="S76" s="108" t="str">
        <f>IF(SUM(COUNTIFS('Planificación 2026-1'!F:F,"PRINCIPAL",'Planificación 2026-1'!W:W,C76,'Planificación 2026-1'!H:H,"IC"))&gt;0,"P32"," ")</f>
        <v xml:space="preserve"> </v>
      </c>
      <c r="T76" s="108" t="str">
        <f>IF(SUM(COUNTIFS('Planificación 2026-1'!F:F,"PRINCIPAL",'Planificación 2026-1'!W:W,C76,'Planificación 2026-1'!H:H,"AR"))&gt;0,"P34"," ")</f>
        <v xml:space="preserve"> </v>
      </c>
      <c r="U76" s="108" t="str">
        <f>IF(SUM(COUNTIFS('Planificación 2026-1'!F:F,"PRINCIPAL",'Planificación 2026-1'!W:W,C76,'Planificación 2026-1'!H:H,"T1"))&gt;0,"P35"," ")</f>
        <v xml:space="preserve"> </v>
      </c>
      <c r="V76" s="108" t="str">
        <f>IF(SUM(COUNTIFS('Planificación 2026-1'!F:F,"PRINCIPAL",'Planificación 2026-1'!W:W,C76,'Planificación 2026-1'!H:H,"T3"))&gt;0,"P36"," ")</f>
        <v xml:space="preserve"> </v>
      </c>
      <c r="W76" s="108" t="str">
        <f>IF(SUM(COUNTIFS('Planificación 2026-1'!F:F,"PRINCIPAL",'Planificación 2026-1'!W:W,C76,'Planificación 2026-1'!H:H,"T2"))&gt;0,"P37"," ")</f>
        <v xml:space="preserve"> </v>
      </c>
      <c r="X76" s="108" t="str">
        <f>IF(SUM(COUNTIFS('Planificación 2026-1'!F:F,"PRINCIPAL",'Planificación 2026-1'!W:W,C76,'Planificación 2026-1'!H:H,"AE"))&gt;0,"P38"," ")</f>
        <v xml:space="preserve"> </v>
      </c>
      <c r="Y76" s="108" t="str">
        <f>IF(SUM(COUNTIFS('Planificación 2026-1'!F:F,"PRINCIPAL",'Planificación 2026-1'!W:W,C76,'Planificación 2026-1'!H:H,"T4"))&gt;0,"P55"," ")</f>
        <v xml:space="preserve"> </v>
      </c>
      <c r="Z76" s="108" t="str">
        <f>IF(SUM(COUNTIFS('Planificación 2026-1'!F:F,"FILIAL",'Planificación 2026-1'!W:W,C76,'Planificación 2026-1'!H:H,"AF"))&gt;0," P01"," ")</f>
        <v xml:space="preserve"> </v>
      </c>
      <c r="AA76" s="108" t="str">
        <f>IF(SUM(COUNTIFS('Planificación 2026-1'!F:F,"FILIAL",'Planificación 2026-1'!W:W,C76,'Planificación 2026-1'!H:H,"EN"))&gt;0,"P02"," ")</f>
        <v xml:space="preserve"> </v>
      </c>
      <c r="AB76" s="108" t="str">
        <f>IF(SUM(COUNTIFS('Planificación 2026-1'!F:F,"FILIAL",'Planificación 2026-1'!W:W,C76,'Planificación 2026-1'!H:H,"IS"))&gt;0,"P03"," ")</f>
        <v xml:space="preserve"> </v>
      </c>
      <c r="AC76" s="108" t="str">
        <f>IF(SUM(COUNTIFS('Planificación 2026-1'!F:F,"FILIAL",'Planificación 2026-1'!W:W,C76,'Planificación 2026-1'!H:H,"PS"))&gt;0,"P04"," ")</f>
        <v xml:space="preserve"> </v>
      </c>
      <c r="AD76" s="108"/>
      <c r="AE76" s="108" t="str">
        <f>IF(SUM(COUNTIFS('Planificación 2026-1'!F:F,"FILIAL",'Planificación 2026-1'!W:W,C76,'Planificación 2026-1'!H:H,"IN"))&gt;0,"P06"," ")</f>
        <v xml:space="preserve"> </v>
      </c>
      <c r="AF76" s="108" t="str">
        <f>IF(SUM(COUNTIFS('Planificación 2026-1'!F:F,"FILIAL",'Planificación 2026-1'!W:W,C76,'Planificación 2026-1'!H:H,"CA"))&gt;0,"P07"," ")</f>
        <v xml:space="preserve"> </v>
      </c>
      <c r="AG76" s="108" t="str">
        <f>IF(SUM(COUNTIFS('Planificación 2026-1'!F:F,"FILIAL",'Planificación 2026-1'!W:W,C76,'Planificación 2026-1'!H:H,"DE"))&gt;0,"P08"," ")</f>
        <v>P08</v>
      </c>
      <c r="AH76" s="108" t="str">
        <f>IF(SUM(COUNTIFS('Planificación 2026-1'!F:F,"FILIAL",'Planificación 2026-1'!W:W,C76,'Planificación 2026-1'!H:H,"OB"))&gt;0,"P09"," ")</f>
        <v xml:space="preserve"> </v>
      </c>
      <c r="AI76" s="108" t="str">
        <f>IF(SUM(COUNTIFS('Planificación 2026-1'!F:F,"FILIAL",'Planificación 2026-1'!W:W,C76,'Planificación 2026-1'!H:H,"MH"))&gt;0,"P31"," ")</f>
        <v xml:space="preserve"> </v>
      </c>
      <c r="AJ76" s="108" t="str">
        <f>IF(SUM(COUNTIFS('Planificación 2026-1'!F:F,"FILIAL",'Planificación 2026-1'!W:W,C76,'Planificación 2026-1'!H:H,"IC"))&gt;0,"P32"," ")</f>
        <v xml:space="preserve"> </v>
      </c>
      <c r="AK76" s="108" t="str">
        <f>IF(SUM(COUNTIFS('Planificación 2026-1'!F:F,"FILIAL",'Planificación 2026-1'!W:W,C76,'Planificación 2026-1'!H:H,"AR"))&gt;0,"P34"," ")</f>
        <v xml:space="preserve"> </v>
      </c>
      <c r="AL76" s="108" t="str">
        <f>IF(SUM(COUNTIFS('Planificación 2026-1'!F:F,"FILIAL",'Planificación 2026-1'!W:W,C76,'Planificación 2026-1'!H:H,"T1"))&gt;0,"P35"," ")</f>
        <v xml:space="preserve"> </v>
      </c>
      <c r="AM76" s="108" t="str">
        <f>IF(SUM(COUNTIFS('Planificación 2026-1'!F:F,"FILIAL",'Planificación 2026-1'!W:W,C76,'Planificación 2026-1'!H:H,"T3"))&gt;0,"P36"," ")</f>
        <v xml:space="preserve"> </v>
      </c>
      <c r="AN76" s="108" t="str">
        <f>IF(SUM(COUNTIFS('Planificación 2026-1'!F:F,"FILIAL",'Planificación 2026-1'!W:W,C76,'Planificación 2026-1'!H:H,"T2"))&gt;0,"P37"," ")</f>
        <v xml:space="preserve"> </v>
      </c>
      <c r="AO76" s="108" t="str">
        <f>IF(SUM(COUNTIFS('Planificación 2026-1'!F:F,"FILIAL",'Planificación 2026-1'!W:W,C76,'Planificación 2026-1'!H:H,"AE"))&gt;0,"P38"," ")</f>
        <v xml:space="preserve"> </v>
      </c>
      <c r="AP76" s="108" t="str">
        <f>IF(SUM(COUNTIFS('Planificación 2026-1'!F:F,"FILIAL",'Planificación 2026-1'!W:W,C76,'Planificación 2026-1'!H:H,"T4"))&gt;0,"P55"," ")</f>
        <v xml:space="preserve"> </v>
      </c>
      <c r="AQ76" s="108" t="str">
        <f>IF(SUM(COUNTIFS('Planificación 2026-1'!F:F,"SUNAMPE",'Planificación 2026-1'!W:W,C76,'Planificación 2026-1'!H:H,"AF"))&gt;0," P01"," ")</f>
        <v xml:space="preserve"> </v>
      </c>
      <c r="AR76" s="108" t="str">
        <f>IF(SUM(COUNTIFS('Planificación 2026-1'!F:F,"SUNAMPE",'Planificación 2026-1'!W:W,C76,'Planificación 2026-1'!H:H,"EN"))&gt;0,"P02"," ")</f>
        <v xml:space="preserve"> </v>
      </c>
      <c r="AS76" s="108" t="str">
        <f>IF(SUM(COUNTIFS('Planificación 2026-1'!F:F,"SUNAMPE",'Planificación 2026-1'!W:W,C76,'Planificación 2026-1'!H:H,"IS"))&gt;0,"P03"," ")</f>
        <v xml:space="preserve"> </v>
      </c>
      <c r="AT76" s="108" t="str">
        <f>IF(SUM(COUNTIFS('Planificación 2026-1'!F:F,"SUNAMPE",'Planificación 2026-1'!W:W,C76,'Planificación 2026-1'!H:H,"PS"))&gt;0,"P04"," ")</f>
        <v xml:space="preserve"> </v>
      </c>
      <c r="AU76" s="108"/>
      <c r="AV76" s="108" t="str">
        <f>IF(SUM(COUNTIFS('Planificación 2026-1'!F:F,"SUNAMPE",'Planificación 2026-1'!W:W,C76,'Planificación 2026-1'!H:H,"IN"))&gt;0,"P06"," ")</f>
        <v xml:space="preserve"> </v>
      </c>
      <c r="AW76" s="108" t="str">
        <f>IF(SUM(COUNTIFS('Planificación 2026-1'!F:F,"SUNAMPE",'Planificación 2026-1'!W:W,C76,'Planificación 2026-1'!H:H,"CA"))&gt;0,"P07"," ")</f>
        <v xml:space="preserve"> </v>
      </c>
      <c r="AX76" s="108" t="str">
        <f>IF(SUM(COUNTIFS('Planificación 2026-1'!F:F,"SUNAMPE",'Planificación 2026-1'!W:W,C76,'Planificación 2026-1'!H:H,"DE"))&gt;0,"P08"," ")</f>
        <v xml:space="preserve"> </v>
      </c>
      <c r="AY76" s="108" t="str">
        <f>IF(SUM(COUNTIFS('Planificación 2026-1'!F:F,"SUNAMPE",'Planificación 2026-1'!W:W,C76,'Planificación 2026-1'!H:H,"OB"))&gt;0,"P09"," ")</f>
        <v xml:space="preserve"> </v>
      </c>
      <c r="AZ76" s="108" t="str">
        <f>IF(SUM(COUNTIFS('Planificación 2026-1'!F:F,"SUNAMPE",'Planificación 2026-1'!W:W,C76,'Planificación 2026-1'!H:H,"MH"))&gt;0,"P31"," ")</f>
        <v xml:space="preserve"> </v>
      </c>
      <c r="BA76" s="108" t="str">
        <f>IF(SUM(COUNTIFS('Planificación 2026-1'!F:F,"SUNAMPE",'Planificación 2026-1'!W:W,C76,'Planificación 2026-1'!H:H,"IC"))&gt;0,"P32"," ")</f>
        <v xml:space="preserve"> </v>
      </c>
      <c r="BB76" s="108" t="str">
        <f>IF(SUM(COUNTIFS('Planificación 2026-1'!F:F,"SUNAMPE",'Planificación 2026-1'!W:W,C76,'Planificación 2026-1'!H:H,"AR"))&gt;0,"P34"," ")</f>
        <v xml:space="preserve"> </v>
      </c>
      <c r="BC76" s="108" t="str">
        <f>IF(SUM(COUNTIFS('Planificación 2026-1'!F:F,"SUNAMPE",'Planificación 2026-1'!W:W,C76,'Planificación 2026-1'!H:H,"T1"))&gt;0,"P35"," ")</f>
        <v xml:space="preserve"> </v>
      </c>
      <c r="BD76" s="108" t="str">
        <f>IF(SUM(COUNTIFS('Planificación 2026-1'!F:F,"SUNAMPE",'Planificación 2026-1'!W:W,C76,'Planificación 2026-1'!H:H,"T3"))&gt;0,"P36"," ")</f>
        <v xml:space="preserve"> </v>
      </c>
      <c r="BE76" s="108" t="str">
        <f>IF(SUM(COUNTIFS('Planificación 2026-1'!F:F,"SUNAMPE",'Planificación 2026-1'!W:W,C76,'Planificación 2026-1'!H:H,"T2"))&gt;0,"P37"," ")</f>
        <v xml:space="preserve"> </v>
      </c>
      <c r="BF76" s="108" t="str">
        <f>IF(SUM(COUNTIFS('Planificación 2026-1'!F:F,"SUNAMPE",'Planificación 2026-1'!W:W,C76,'Planificación 2026-1'!H:H,"AE"))&gt;0,"P38"," ")</f>
        <v xml:space="preserve"> </v>
      </c>
      <c r="BG76" s="108" t="str">
        <f>IF(SUM(COUNTIFS('Planificación 2026-1'!F:F,"SUNAMPE",'Planificación 2026-1'!W:W,C76,'Planificación 2026-1'!H:H,"T4"))&gt;0,"P55"," ")</f>
        <v xml:space="preserve"> </v>
      </c>
      <c r="BH76" s="108" t="str">
        <f>IF(SUM(COUNTIFS('Planificación 2026-1'!F:F,"HUAURA",'Planificación 2026-1'!W:W,C76,'Planificación 2026-1'!H:H,"AF"))&gt;0," P01"," ")</f>
        <v xml:space="preserve"> </v>
      </c>
      <c r="BI76" s="108" t="str">
        <f>IF(SUM(COUNTIFS('Planificación 2026-1'!F:F,"HUAURA",'Planificación 2026-1'!W:W,C76,'Planificación 2026-1'!H:H,"EN"))&gt;0,"P02"," ")</f>
        <v xml:space="preserve"> </v>
      </c>
      <c r="BJ76" s="108" t="str">
        <f>IF(SUM(COUNTIFS('Planificación 2026-1'!F:F,"HUAURA",'Planificación 2026-1'!W:W,C76,'Planificación 2026-1'!H:H,"IS"))&gt;0,"P03"," ")</f>
        <v xml:space="preserve"> </v>
      </c>
      <c r="BK76" s="108" t="str">
        <f>IF(SUM(COUNTIFS('Planificación 2026-1'!F:F,"HUAURA",'Planificación 2026-1'!W:W,C76,'Planificación 2026-1'!H:H,"PS"))&gt;0,"P04"," ")</f>
        <v xml:space="preserve"> </v>
      </c>
      <c r="BL76" s="108"/>
      <c r="BM76" s="108" t="str">
        <f>IF(SUM(COUNTIFS('Planificación 2026-1'!F:F,"HUAURA",'Planificación 2026-1'!W:W,C76,'Planificación 2026-1'!H:H,"IN"))&gt;0,"P06"," ")</f>
        <v xml:space="preserve"> </v>
      </c>
      <c r="BN76" s="108" t="str">
        <f>IF(SUM(COUNTIFS('Planificación 2026-1'!F:F,"HUAURA",'Planificación 2026-1'!W:W,C76,'Planificación 2026-1'!H:H,"CA"))&gt;0,"P07"," ")</f>
        <v xml:space="preserve"> </v>
      </c>
      <c r="BO76" s="108" t="str">
        <f>IF(SUM(COUNTIFS('Planificación 2026-1'!F:F,"HUAURA",'Planificación 2026-1'!W:W,C76,'Planificación 2026-1'!H:H,"DE"))&gt;0,"P08"," ")</f>
        <v xml:space="preserve"> </v>
      </c>
      <c r="BP76" s="108" t="str">
        <f>IF(SUM(COUNTIFS('Planificación 2026-1'!F:F,"HUAURA",'Planificación 2026-1'!W:W,C76,'Planificación 2026-1'!H:H,"OB"))&gt;0,"P09"," ")</f>
        <v xml:space="preserve"> </v>
      </c>
      <c r="BQ76" s="108" t="str">
        <f>IF(SUM(COUNTIFS('Planificación 2026-1'!F:F,"HUAURA",'Planificación 2026-1'!W:W,C76,'Planificación 2026-1'!H:H,"MH"))&gt;0,"P31"," ")</f>
        <v xml:space="preserve"> </v>
      </c>
      <c r="BR76" s="108" t="str">
        <f>IF(SUM(COUNTIFS('Planificación 2026-1'!F:F,"HUAURA",'Planificación 2026-1'!W:W,C76,'Planificación 2026-1'!H:H,"IC"))&gt;0,"P32"," ")</f>
        <v xml:space="preserve"> </v>
      </c>
      <c r="BS76" s="108" t="str">
        <f>IF(SUM(COUNTIFS('Planificación 2026-1'!F:F,"HUAURA",'Planificación 2026-1'!W:W,C76,'Planificación 2026-1'!H:H,"AR"))&gt;0,"P34"," ")</f>
        <v xml:space="preserve"> </v>
      </c>
      <c r="BT76" s="108" t="str">
        <f>IF(SUM(COUNTIFS('Planificación 2026-1'!F:F,"HUAURA",'Planificación 2026-1'!W:W,C76,'Planificación 2026-1'!H:H,"T1"))&gt;0,"P35"," ")</f>
        <v xml:space="preserve"> </v>
      </c>
      <c r="BU76" s="108" t="str">
        <f>IF(SUM(COUNTIFS('Planificación 2026-1'!F:F,"HUAURA",'Planificación 2026-1'!W:W,C76,'Planificación 2026-1'!H:H,"T3"))&gt;0,"P36"," ")</f>
        <v xml:space="preserve"> </v>
      </c>
      <c r="BV76" s="108" t="str">
        <f>IF(SUM(COUNTIFS('Planificación 2026-1'!F:F,"HUAURA",'Planificación 2026-1'!W:W,C76,'Planificación 2026-1'!H:H,"T2"))&gt;0,"P37"," ")</f>
        <v xml:space="preserve"> </v>
      </c>
      <c r="BW76" s="108" t="str">
        <f>IF(SUM(COUNTIFS('Planificación 2026-1'!F:F,"HUAURA",'Planificación 2026-1'!W:W,C76,'Planificación 2026-1'!H:H,"AE"))&gt;0,"P38"," ")</f>
        <v xml:space="preserve"> </v>
      </c>
      <c r="BX76" s="108" t="str">
        <f>IF(SUM(COUNTIFS('Planificación 2026-1'!F:F,"HUAURA",'Planificación 2026-1'!W:W,C76,'Planificación 2026-1'!H:H,"T4"))&gt;0,"P55"," ")</f>
        <v xml:space="preserve"> </v>
      </c>
      <c r="BY76" s="109">
        <f>SUMIFS('Planificación 2026-1'!R:R,'Planificación 2026-1'!W:W,C76,'Planificación 2026-1'!H:H,"AF",'Planificación 2026-1'!I:I,"&gt;2")</f>
        <v>0</v>
      </c>
      <c r="BZ76" s="109">
        <f>SUMIFS('Planificación 2026-1'!R:R,'Planificación 2026-1'!W:W,C76,'Planificación 2026-1'!H:H,"EN",'Planificación 2026-1'!I:I,"&gt;2")</f>
        <v>0</v>
      </c>
      <c r="CA76" s="109">
        <f>SUMIFS('Planificación 2026-1'!R:R,'Planificación 2026-1'!W:W,C76,'Planificación 2026-1'!H:H,"IS",'Planificación 2026-1'!I:I,"&gt;2")</f>
        <v>0</v>
      </c>
      <c r="CB76" s="109">
        <f>SUMIFS('Planificación 2026-1'!R:R,'Planificación 2026-1'!W:W,C76,'Planificación 2026-1'!H:H,"PS",'Planificación 2026-1'!I:I,"&gt;2")</f>
        <v>0</v>
      </c>
      <c r="CC76" s="109">
        <f>SUMIFS('Planificación 2026-1'!R:R,'Planificación 2026-1'!W:W,C76,'Planificación 2026-1'!H:H,"IN",'Planificación 2026-1'!I:I,"&gt;2")</f>
        <v>0</v>
      </c>
      <c r="CD76" s="109">
        <f>SUMIFS('Planificación 2026-1'!R:R,'Planificación 2026-1'!W:W,C76,'Planificación 2026-1'!H:H,"CA",'Planificación 2026-1'!I:I,"&gt;2")</f>
        <v>0</v>
      </c>
      <c r="CE76" s="109">
        <f>SUMIFS('Planificación 2026-1'!R:R,'Planificación 2026-1'!W:W,C76,'Planificación 2026-1'!H:H,"DE",'Planificación 2026-1'!I:I,"&gt;2")</f>
        <v>16</v>
      </c>
      <c r="CF76" s="109">
        <f>SUMIFS('Planificación 2026-1'!R:R,'Planificación 2026-1'!W:W,C76,'Planificación 2026-1'!H:H,"OB",'Planificación 2026-1'!I:I,"&gt;2")</f>
        <v>0</v>
      </c>
      <c r="CG76" s="109">
        <f>SUMIFS('Planificación 2026-1'!R:R,'Planificación 2026-1'!W:W,C76,'Planificación 2026-1'!H:H,"MH",'Planificación 2026-1'!I:I,"&gt;2")</f>
        <v>0</v>
      </c>
      <c r="CH76" s="109">
        <f>SUMIFS('Planificación 2026-1'!R:R,'Planificación 2026-1'!W:W,C76,'Planificación 2026-1'!H:H,"IC",'Planificación 2026-1'!I:I,"&gt;2")</f>
        <v>0</v>
      </c>
      <c r="CI76" s="109">
        <f>SUMIFS('Planificación 2026-1'!R:R,'Planificación 2026-1'!W:W,C76,'Planificación 2026-1'!H:H,"AR",'Planificación 2026-1'!I:I,"&gt;2")</f>
        <v>0</v>
      </c>
      <c r="CJ76" s="109">
        <f>SUMIFS('Planificación 2026-1'!R:R,'Planificación 2026-1'!W:W,C76,'Planificación 2026-1'!H:H,"T1",'Planificación 2026-1'!I:I,"&gt;2")</f>
        <v>0</v>
      </c>
      <c r="CK76" s="109">
        <f>SUMIFS('Planificación 2026-1'!R:R,'Planificación 2026-1'!W:W,C76,'Planificación 2026-1'!H:H,"T3",'Planificación 2026-1'!I:I,"&gt;2")</f>
        <v>0</v>
      </c>
      <c r="CL76" s="109">
        <f>SUMIFS('Planificación 2026-1'!R:R,'Planificación 2026-1'!W:W,C76,'Planificación 2026-1'!H:H,"T2",'Planificación 2026-1'!I:I,"&gt;2")</f>
        <v>0</v>
      </c>
      <c r="CM76" s="109">
        <f>SUMIFS('Planificación 2026-1'!R:R,'Planificación 2026-1'!W:W,C76,'Planificación 2026-1'!H:H,"AE",'Planificación 2026-1'!I:I,"&gt;2")</f>
        <v>0</v>
      </c>
      <c r="CN76" s="109">
        <f>SUMIFS('Planificación 2026-1'!R:R,'Planificación 2026-1'!W:W,C76,'Planificación 2026-1'!H:H,"T4",'Planificación 2026-1'!I:I,"&gt;2")</f>
        <v>0</v>
      </c>
      <c r="CO76" s="109">
        <f>SUMIFS('Planificación 2026-1'!R:R,'Planificación 2026-1'!W:W,C76,'Planificación 2026-1'!H:H,"AF",'Planificación 2026-1'!I:I,"&lt;3")</f>
        <v>0</v>
      </c>
      <c r="CP76" s="109">
        <f>SUMIFS('Planificación 2026-1'!R:R,'Planificación 2026-1'!W:W,C76,'Planificación 2026-1'!H:H,"EN",'Planificación 2026-1'!I:I,"&lt;3")</f>
        <v>0</v>
      </c>
      <c r="CQ76" s="109">
        <f>SUMIFS('Planificación 2026-1'!R:R,'Planificación 2026-1'!W:W,C76,'Planificación 2026-1'!H:H,"IS",'Planificación 2026-1'!I:I,"&lt;3")</f>
        <v>0</v>
      </c>
      <c r="CR76" s="109">
        <f>SUMIFS('Planificación 2026-1'!R:R,'Planificación 2026-1'!W:W,C76,'Planificación 2026-1'!H:H,"PS",'Planificación 2026-1'!I:I,"&lt;3")</f>
        <v>0</v>
      </c>
      <c r="CS76" s="109">
        <f>SUMIFS('Planificación 2026-1'!R:R,'Planificación 2026-1'!W:W,C76,'Planificación 2026-1'!H:H,"IN",'Planificación 2026-1'!I:I,"&lt;3")</f>
        <v>0</v>
      </c>
      <c r="CT76" s="109">
        <f>SUMIFS('Planificación 2026-1'!R:R,'Planificación 2026-1'!W:W,C76,'Planificación 2026-1'!H:H,"CA",'Planificación 2026-1'!I:I,"&lt;3")</f>
        <v>0</v>
      </c>
      <c r="CU76" s="109">
        <f>SUMIFS('Planificación 2026-1'!R:R,'Planificación 2026-1'!W:W,C76,'Planificación 2026-1'!H:H,"DE",'Planificación 2026-1'!I:I,"&lt;3")</f>
        <v>0</v>
      </c>
      <c r="CV76" s="109">
        <f>SUMIFS('Planificación 2026-1'!R:R,'Planificación 2026-1'!W:W,C76,'Planificación 2026-1'!H:H,"OB",'Planificación 2026-1'!I:I,"&lt;3")</f>
        <v>0</v>
      </c>
      <c r="CW76" s="109">
        <f>SUMIFS('Planificación 2026-1'!R:R,'Planificación 2026-1'!W:W,C76,'Planificación 2026-1'!H:H,"MH",'Planificación 2026-1'!I:I,"&lt;3")</f>
        <v>0</v>
      </c>
      <c r="CX76" s="109">
        <f>SUMIFS('Planificación 2026-1'!R:R,'Planificación 2026-1'!W:W,C76,'Planificación 2026-1'!H:H,"IC",'Planificación 2026-1'!I:I,"&lt;3")</f>
        <v>0</v>
      </c>
      <c r="CY76" s="109">
        <f>SUMIFS('Planificación 2026-1'!R:R,'Planificación 2026-1'!W:W,C76,'Planificación 2026-1'!H:H,"AR",'Planificación 2026-1'!I:I,"&lt;3")</f>
        <v>0</v>
      </c>
      <c r="CZ76" s="109">
        <f>SUMIFS('Planificación 2026-1'!R:R,'Planificación 2026-1'!W:W,C76,'Planificación 2026-1'!H:H,"T1",'Planificación 2026-1'!I:I,"&lt;3")</f>
        <v>0</v>
      </c>
      <c r="DA76" s="109">
        <f>SUMIFS('Planificación 2026-1'!R:R,'Planificación 2026-1'!W:W,C76,'Planificación 2026-1'!H:H,"T3",'Planificación 2026-1'!I:I,"&lt;3")</f>
        <v>0</v>
      </c>
      <c r="DB76" s="109">
        <f>SUMIFS('Planificación 2026-1'!R:R,'Planificación 2026-1'!W:W,C76,'Planificación 2026-1'!H:H,"T2",'Planificación 2026-1'!I:I,"&lt;3")</f>
        <v>0</v>
      </c>
      <c r="DC76" s="109">
        <f>SUMIFS('Planificación 2026-1'!R:R,'Planificación 2026-1'!W:W,C76,'Planificación 2026-1'!H:H,"AE",'Planificación 2026-1'!I:I,"&lt;3")</f>
        <v>0</v>
      </c>
      <c r="DD76" s="109">
        <f>SUMIFS('Planificación 2026-1'!R:R,'Planificación 2026-1'!W:W,C76,'Planificación 2026-1'!H:H,"T4",'Planificación 2026-1'!I:I,"&lt;3")</f>
        <v>0</v>
      </c>
      <c r="DE76" s="108" t="str">
        <f t="shared" si="13"/>
        <v>P08</v>
      </c>
      <c r="DF76" s="41">
        <f>IF(C76="","",SUMIFS('Planificación 2026-1'!R:R,'Planificación 2026-1'!W:W,C76,'Planificación 2026-1'!F:F,"PRINCIPAL",'Planificación 2026-1'!X:X,"VIRTUAL"))</f>
        <v>0</v>
      </c>
      <c r="DG76" s="41">
        <f>IF(C76="","",SUMIFS('Planificación 2026-1'!R:R,'Planificación 2026-1'!W:W,C76,'Planificación 2026-1'!F:F,"PRINCIPAL",'Planificación 2026-1'!X:X,"PRESENCIAL"))</f>
        <v>12</v>
      </c>
      <c r="DH76" s="41">
        <f>IF(C76="","",SUMIFS('Planificación 2026-1'!R:R,'Planificación 2026-1'!W:W,C76,'Planificación 2026-1'!F:F,"PRINCIPAL",'Planificación 2026-1'!X:X,"HIBRIDO PRESENCIAL"))</f>
        <v>0</v>
      </c>
      <c r="DI76" s="108" t="str">
        <f t="shared" si="14"/>
        <v>P08</v>
      </c>
      <c r="DJ76" s="108">
        <f>IF(C76="","",SUMIFS('Planificación 2026-1'!R:R,'Planificación 2026-1'!W:W,C76,'Planificación 2026-1'!F:F,"FILIAL",'Planificación 2026-1'!X:X,"VIRTUAL"))</f>
        <v>4</v>
      </c>
      <c r="DK76" s="110">
        <f>IF(C76="","",SUMIFS('Planificación 2026-1'!R:R,'Planificación 2026-1'!W:W,C76,'Planificación 2026-1'!F:F,"FILIAL",'Planificación 2026-1'!X:X,"PRESENCIAL"))</f>
        <v>0</v>
      </c>
      <c r="DL76" s="61">
        <f>IF(C76="","",SUMIFS('Planificación 2026-1'!R:R,'Planificación 2026-1'!W:W,C76,'Planificación 2026-1'!F:F,"FILIAL",'Planificación 2026-1'!X:X,"HIBRIDO PRESENCIAL"))</f>
        <v>0</v>
      </c>
      <c r="DM76" s="111" t="str">
        <f t="shared" si="15"/>
        <v/>
      </c>
      <c r="DN76" s="108">
        <f>IF(C76="","",SUMIFS('Planificación 2026-1'!R:R,'Planificación 2026-1'!W:W,C76,'Planificación 2026-1'!F:F,"SUNAMPE",'Planificación 2026-1'!X:X,"VIRTUAL"))</f>
        <v>0</v>
      </c>
      <c r="DO76" s="61">
        <f>IF(C76="","",SUMIFS('Planificación 2026-1'!R:R,'Planificación 2026-1'!W:W,C76,'Planificación 2026-1'!F:F,"SUNAMPE",'Planificación 2026-1'!X:X,"PRESENCIAL"))</f>
        <v>0</v>
      </c>
      <c r="DP76" s="111" t="str">
        <f t="shared" si="16"/>
        <v/>
      </c>
      <c r="DQ76" s="108">
        <f>IF(C76="","",SUMIFS('Planificación 2026-1'!R:R,'Planificación 2026-1'!W:W,C76,'Planificación 2026-1'!F:F,"HUAURA",'Planificación 2026-1'!X:X,"VIRTUAL"))</f>
        <v>0</v>
      </c>
      <c r="DR76" s="61">
        <f>IF(C76="","",SUMIFS('Planificación 2026-1'!R:R,'Planificación 2026-1'!W:W,C76,'Planificación 2026-1'!F:F,"HUAURA",'Planificación 2026-1'!X:X,"PRESENCIAL"))</f>
        <v>0</v>
      </c>
      <c r="DS76" s="76">
        <f>SUMIFS('Planificación 2026-1'!R:R,'Planificación 2026-1'!W:W,C76,'Planificación 2026-1'!F:F,"PRINCIPAL",'Planificación 2026-1'!X:X,"VIRTUAL",'Planificación 2026-1'!I:I,"&gt;2")</f>
        <v>0</v>
      </c>
      <c r="DT76" s="76">
        <f>SUMIFS('Planificación 2026-1'!R:R,'Planificación 2026-1'!W:W,C76,'Planificación 2026-1'!F:F,"PRINCIPAL",'Planificación 2026-1'!X:X,"&lt;&gt;VIRTUAL",'Planificación 2026-1'!I:I,"&gt;2")</f>
        <v>12</v>
      </c>
      <c r="DU76" s="76">
        <f>SUMIFS('Planificación 2026-1'!R:R,'Planificación 2026-1'!W:W,C76,'Planificación 2026-1'!F:F,"SUNAMPE",'Planificación 2026-1'!X:X,"VIRTUAL",'Planificación 2026-1'!I:I,"&gt;2")</f>
        <v>0</v>
      </c>
      <c r="DV76" s="76">
        <f>SUMIFS('Planificación 2026-1'!R:R,'Planificación 2026-1'!W:W,C76,'Planificación 2026-1'!F:F,"SUNAMPE",'Planificación 2026-1'!X:X,"&lt;&gt;VIRTUAL",'Planificación 2026-1'!I:I,"&gt;2")</f>
        <v>0</v>
      </c>
      <c r="DW76" s="76">
        <f>SUMIFS('Planificación 2026-1'!R:R,'Planificación 2026-1'!W:W,C76,'Planificación 2026-1'!F:F,"FILIAL",'Planificación 2026-1'!X:X,"VIRTUAL",'Planificación 2026-1'!I:I,"&gt;2")</f>
        <v>4</v>
      </c>
      <c r="DX76" s="76">
        <f>SUMIFS('Planificación 2026-1'!R:R,'Planificación 2026-1'!W:W,C76,'Planificación 2026-1'!F:F,"FILIAL",'Planificación 2026-1'!X:X,"&lt;&gt;VIRTUAL",'Planificación 2026-1'!I:I,"&gt;2")</f>
        <v>0</v>
      </c>
      <c r="DY76" s="76">
        <f>SUMIFS('Planificación 2026-1'!R:R,'Planificación 2026-1'!W:W,C76,'Planificación 2026-1'!F:F,"PORUMA",'Planificación 2026-1'!X:X,"VIRTUAL",'Planificación 2026-1'!I:I,"&gt;2")</f>
        <v>0</v>
      </c>
      <c r="DZ76" s="76">
        <f>SUMIFS('Planificación 2026-1'!R:R,'Planificación 2026-1'!W:W,C76,'Planificación 2026-1'!F:F,"PORUMA",'Planificación 2026-1'!X:X,"&lt;&gt;VIRTUAL",'Planificación 2026-1'!I:I,"&gt;2")</f>
        <v>0</v>
      </c>
      <c r="EA76" s="76">
        <f>SUMIFS('Planificación 2026-1'!R:R,'Planificación 2026-1'!W:W,C76,'Planificación 2026-1'!F:F,"HUAURA",'Planificación 2026-1'!X:X,"VIRTUAL",'Planificación 2026-1'!I:I,"&gt;2")</f>
        <v>0</v>
      </c>
      <c r="EB76" s="76">
        <f>SUMIFS('Planificación 2026-1'!R:R,'Planificación 2026-1'!W:W,C76,'Planificación 2026-1'!F:F,"HUAURA",'Planificación 2026-1'!X:X,"&lt;&gt;VIRTUAL",'Planificación 2026-1'!I:I,"&gt;2")</f>
        <v>0</v>
      </c>
      <c r="EC76" s="76">
        <f>SUMIFS('Planificación 2026-1'!R:R,'Planificación 2026-1'!W:W,C76,'Planificación 2026-1'!F:F,"PRINCIPAL",'Planificación 2026-1'!X:X,"VIRTUAL",'Planificación 2026-1'!I:I,"&lt;3")</f>
        <v>0</v>
      </c>
      <c r="ED76" s="76">
        <f>SUMIFS('Planificación 2026-1'!R:R,'Planificación 2026-1'!W:W,C76,'Planificación 2026-1'!F:F,"PRINCIPAL",'Planificación 2026-1'!X:X,"&lt;&gt;VIRTUAL",'Planificación 2026-1'!I:I,"&lt;3")</f>
        <v>0</v>
      </c>
      <c r="EE76" s="76">
        <f>SUMIFS('Planificación 2026-1'!R:R,'Planificación 2026-1'!W:W,C76,'Planificación 2026-1'!F:F,"SUNAMPE",'Planificación 2026-1'!X:X,"VIRTUAL",'Planificación 2026-1'!I:I,"&lt;3")</f>
        <v>0</v>
      </c>
      <c r="EF76" s="76">
        <f>SUMIFS('Planificación 2026-1'!R:R,'Planificación 2026-1'!W:W,C76,'Planificación 2026-1'!F:F,"SUNAMPE",'Planificación 2026-1'!X:X,"&lt;&gt;VIRTUAL",'Planificación 2026-1'!I:I,"&lt;3")</f>
        <v>0</v>
      </c>
      <c r="EG76" s="76">
        <f>SUMIFS('Planificación 2026-1'!R:R,'Planificación 2026-1'!W:W,C76,'Planificación 2026-1'!F:F,"FILIAL",'Planificación 2026-1'!X:X,"VIRTUAL",'Planificación 2026-1'!I:I,"&lt;3")</f>
        <v>0</v>
      </c>
      <c r="EH76" s="76">
        <f>SUMIFS('Planificación 2026-1'!R:R,'Planificación 2026-1'!W:W,C76,'Planificación 2026-1'!F:F,"FILIAL",'Planificación 2026-1'!X:X,"&lt;&gt;VIRTUAL",'Planificación 2026-1'!I:I,"&lt;3")</f>
        <v>0</v>
      </c>
      <c r="EI76" s="76">
        <f>SUMIFS('Planificación 2026-1'!R:R,'Planificación 2026-1'!W:W,C76,'Planificación 2026-1'!F:F,"PORUMA",'Planificación 2026-1'!X:X,"VIRTUAL",'Planificación 2026-1'!I:I,"&lt;3")</f>
        <v>0</v>
      </c>
      <c r="EJ76" s="76">
        <f>SUMIFS('Planificación 2026-1'!R:R,'Planificación 2026-1'!W:W,C76,'Planificación 2026-1'!F:F,"PORUMA",'Planificación 2026-1'!X:X,"&lt;&gt;VIRTUAL",'Planificación 2026-1'!I:I,"&lt;3")</f>
        <v>0</v>
      </c>
      <c r="EK76" s="76">
        <f>SUMIFS('Planificación 2026-1'!R:R,'Planificación 2026-1'!W:W,C76,'Planificación 2026-1'!F:F,"HUAURA",'Planificación 2026-1'!X:X,"VIRTUAL",'Planificación 2026-1'!I:I,"&lt;3")</f>
        <v>0</v>
      </c>
      <c r="EL76" s="76">
        <f>SUMIFS('Planificación 2026-1'!R:R,'Planificación 2026-1'!W:W,C76,'Planificación 2026-1'!F:F,"HUAURA",'Planificación 2026-1'!X:X,"&lt;&gt;VIRTUAL",'Planificación 2026-1'!I:I,"&lt;3")</f>
        <v>0</v>
      </c>
      <c r="EM76" s="76"/>
      <c r="EN76" s="76">
        <f t="shared" si="9"/>
        <v>4</v>
      </c>
      <c r="EO76" s="76">
        <f t="shared" si="10"/>
        <v>12</v>
      </c>
      <c r="EP76" s="76" t="b">
        <f t="shared" si="11"/>
        <v>1</v>
      </c>
      <c r="EQ76" s="76" t="str">
        <f t="shared" si="12"/>
        <v>FILIAL-HUAURA</v>
      </c>
      <c r="ER76" s="76" t="str">
        <f t="shared" si="17"/>
        <v>MAS PRESENCIAL</v>
      </c>
    </row>
    <row r="77" spans="1:148" hidden="1">
      <c r="A77" s="83"/>
      <c r="B77" s="119">
        <v>74</v>
      </c>
      <c r="C77" s="115" t="s">
        <v>247</v>
      </c>
      <c r="D77" s="112">
        <f>SUMIF('Planificación 2026-1'!W:W,C77,'Planificación 2026-1'!R:R)</f>
        <v>0</v>
      </c>
      <c r="E77" s="114" t="s">
        <v>170</v>
      </c>
      <c r="F77" s="115" t="s">
        <v>171</v>
      </c>
      <c r="G77" s="115" t="s">
        <v>13</v>
      </c>
      <c r="H77" s="115" t="s">
        <v>138</v>
      </c>
      <c r="I77" s="107" t="str">
        <f>IF(SUM(COUNTIFS('Planificación 2026-1'!F:F,"PRINCIPAL",'Planificación 2026-1'!W:W,C77,'Planificación 2026-1'!H:H,"AF"))&gt;0,"P01"," ")</f>
        <v xml:space="preserve"> </v>
      </c>
      <c r="J77" s="108" t="str">
        <f>IF(SUM(COUNTIFS('Planificación 2026-1'!F:F,"PRINCIPAL",'Planificación 2026-1'!W:W,C77,'Planificación 2026-1'!H:H,"EN"))&gt;0,"P02"," ")</f>
        <v xml:space="preserve"> </v>
      </c>
      <c r="K77" s="108" t="str">
        <f>IF(SUM(COUNTIFS('Planificación 2026-1'!F:F,"PRINCIPAL",'Planificación 2026-1'!W:W,C77,'Planificación 2026-1'!H:H,"IS"))&gt;0,"P03"," ")</f>
        <v xml:space="preserve"> </v>
      </c>
      <c r="L77" s="108" t="str">
        <f>IF(SUM(COUNTIFS('Planificación 2026-1'!F:F,"PRINCIPAL",'Planificación 2026-1'!W:W,C77,'Planificación 2026-1'!H:H,"PS"))&gt;0,"P04"," ")</f>
        <v xml:space="preserve"> </v>
      </c>
      <c r="M77" s="108"/>
      <c r="N77" s="108" t="str">
        <f>IF(SUM(COUNTIFS('Planificación 2026-1'!F:F,"PRINCIPAL",'Planificación 2026-1'!W:W,C77,'Planificación 2026-1'!H:H,"IN"))&gt;0,"P06"," ")</f>
        <v xml:space="preserve"> </v>
      </c>
      <c r="O77" s="108" t="str">
        <f>IF(SUM(COUNTIFS('Planificación 2026-1'!F:F,"PRINCIPAL",'Planificación 2026-1'!W:W,C77,'Planificación 2026-1'!H:H,"CA"))&gt;0,"P07"," ")</f>
        <v xml:space="preserve"> </v>
      </c>
      <c r="P77" s="108" t="str">
        <f>IF(SUM(COUNTIFS('Planificación 2026-1'!F:F,"PRINCIPAL",'Planificación 2026-1'!W:W,C77,'Planificación 2026-1'!H:H,"DE"))&gt;0,"P08"," ")</f>
        <v xml:space="preserve"> </v>
      </c>
      <c r="Q77" s="108" t="str">
        <f>IF(SUM(COUNTIFS('Planificación 2026-1'!F:F,"PRINCIPAL",'Planificación 2026-1'!W:W,C77,'Planificación 2026-1'!H:H,"OB"))&gt;0,"P09"," ")</f>
        <v xml:space="preserve"> </v>
      </c>
      <c r="R77" s="108" t="str">
        <f>IF(SUM(COUNTIFS('Planificación 2026-1'!F:F,"PRINCIPAL",'Planificación 2026-1'!W:W,C77,'Planificación 2026-1'!H:H,"MH"))&gt;0,"P31"," ")</f>
        <v xml:space="preserve"> </v>
      </c>
      <c r="S77" s="108" t="str">
        <f>IF(SUM(COUNTIFS('Planificación 2026-1'!F:F,"PRINCIPAL",'Planificación 2026-1'!W:W,C77,'Planificación 2026-1'!H:H,"IC"))&gt;0,"P32"," ")</f>
        <v xml:space="preserve"> </v>
      </c>
      <c r="T77" s="108" t="str">
        <f>IF(SUM(COUNTIFS('Planificación 2026-1'!F:F,"PRINCIPAL",'Planificación 2026-1'!W:W,C77,'Planificación 2026-1'!H:H,"AR"))&gt;0,"P34"," ")</f>
        <v xml:space="preserve"> </v>
      </c>
      <c r="U77" s="108" t="str">
        <f>IF(SUM(COUNTIFS('Planificación 2026-1'!F:F,"PRINCIPAL",'Planificación 2026-1'!W:W,C77,'Planificación 2026-1'!H:H,"T1"))&gt;0,"P35"," ")</f>
        <v xml:space="preserve"> </v>
      </c>
      <c r="V77" s="108" t="str">
        <f>IF(SUM(COUNTIFS('Planificación 2026-1'!F:F,"PRINCIPAL",'Planificación 2026-1'!W:W,C77,'Planificación 2026-1'!H:H,"T3"))&gt;0,"P36"," ")</f>
        <v xml:space="preserve"> </v>
      </c>
      <c r="W77" s="108" t="str">
        <f>IF(SUM(COUNTIFS('Planificación 2026-1'!F:F,"PRINCIPAL",'Planificación 2026-1'!W:W,C77,'Planificación 2026-1'!H:H,"T2"))&gt;0,"P37"," ")</f>
        <v xml:space="preserve"> </v>
      </c>
      <c r="X77" s="108" t="str">
        <f>IF(SUM(COUNTIFS('Planificación 2026-1'!F:F,"PRINCIPAL",'Planificación 2026-1'!W:W,C77,'Planificación 2026-1'!H:H,"AE"))&gt;0,"P38"," ")</f>
        <v xml:space="preserve"> </v>
      </c>
      <c r="Y77" s="108" t="str">
        <f>IF(SUM(COUNTIFS('Planificación 2026-1'!F:F,"PRINCIPAL",'Planificación 2026-1'!W:W,C77,'Planificación 2026-1'!H:H,"T4"))&gt;0,"P55"," ")</f>
        <v xml:space="preserve"> </v>
      </c>
      <c r="Z77" s="108" t="str">
        <f>IF(SUM(COUNTIFS('Planificación 2026-1'!F:F,"FILIAL",'Planificación 2026-1'!W:W,C77,'Planificación 2026-1'!H:H,"AF"))&gt;0," P01"," ")</f>
        <v xml:space="preserve"> </v>
      </c>
      <c r="AA77" s="108" t="str">
        <f>IF(SUM(COUNTIFS('Planificación 2026-1'!F:F,"FILIAL",'Planificación 2026-1'!W:W,C77,'Planificación 2026-1'!H:H,"EN"))&gt;0,"P02"," ")</f>
        <v xml:space="preserve"> </v>
      </c>
      <c r="AB77" s="108" t="str">
        <f>IF(SUM(COUNTIFS('Planificación 2026-1'!F:F,"FILIAL",'Planificación 2026-1'!W:W,C77,'Planificación 2026-1'!H:H,"IS"))&gt;0,"P03"," ")</f>
        <v xml:space="preserve"> </v>
      </c>
      <c r="AC77" s="108" t="str">
        <f>IF(SUM(COUNTIFS('Planificación 2026-1'!F:F,"FILIAL",'Planificación 2026-1'!W:W,C77,'Planificación 2026-1'!H:H,"PS"))&gt;0,"P04"," ")</f>
        <v xml:space="preserve"> </v>
      </c>
      <c r="AD77" s="108"/>
      <c r="AE77" s="108" t="str">
        <f>IF(SUM(COUNTIFS('Planificación 2026-1'!F:F,"FILIAL",'Planificación 2026-1'!W:W,C77,'Planificación 2026-1'!H:H,"IN"))&gt;0,"P06"," ")</f>
        <v xml:space="preserve"> </v>
      </c>
      <c r="AF77" s="108" t="str">
        <f>IF(SUM(COUNTIFS('Planificación 2026-1'!F:F,"FILIAL",'Planificación 2026-1'!W:W,C77,'Planificación 2026-1'!H:H,"CA"))&gt;0,"P07"," ")</f>
        <v xml:space="preserve"> </v>
      </c>
      <c r="AG77" s="108" t="str">
        <f>IF(SUM(COUNTIFS('Planificación 2026-1'!F:F,"FILIAL",'Planificación 2026-1'!W:W,C77,'Planificación 2026-1'!H:H,"DE"))&gt;0,"P08"," ")</f>
        <v xml:space="preserve"> </v>
      </c>
      <c r="AH77" s="108" t="str">
        <f>IF(SUM(COUNTIFS('Planificación 2026-1'!F:F,"FILIAL",'Planificación 2026-1'!W:W,C77,'Planificación 2026-1'!H:H,"OB"))&gt;0,"P09"," ")</f>
        <v xml:space="preserve"> </v>
      </c>
      <c r="AI77" s="108" t="str">
        <f>IF(SUM(COUNTIFS('Planificación 2026-1'!F:F,"FILIAL",'Planificación 2026-1'!W:W,C77,'Planificación 2026-1'!H:H,"MH"))&gt;0,"P31"," ")</f>
        <v xml:space="preserve"> </v>
      </c>
      <c r="AJ77" s="108" t="str">
        <f>IF(SUM(COUNTIFS('Planificación 2026-1'!F:F,"FILIAL",'Planificación 2026-1'!W:W,C77,'Planificación 2026-1'!H:H,"IC"))&gt;0,"P32"," ")</f>
        <v xml:space="preserve"> </v>
      </c>
      <c r="AK77" s="108" t="str">
        <f>IF(SUM(COUNTIFS('Planificación 2026-1'!F:F,"FILIAL",'Planificación 2026-1'!W:W,C77,'Planificación 2026-1'!H:H,"AR"))&gt;0,"P34"," ")</f>
        <v xml:space="preserve"> </v>
      </c>
      <c r="AL77" s="108" t="str">
        <f>IF(SUM(COUNTIFS('Planificación 2026-1'!F:F,"FILIAL",'Planificación 2026-1'!W:W,C77,'Planificación 2026-1'!H:H,"T1"))&gt;0,"P35"," ")</f>
        <v xml:space="preserve"> </v>
      </c>
      <c r="AM77" s="108" t="str">
        <f>IF(SUM(COUNTIFS('Planificación 2026-1'!F:F,"FILIAL",'Planificación 2026-1'!W:W,C77,'Planificación 2026-1'!H:H,"T3"))&gt;0,"P36"," ")</f>
        <v xml:space="preserve"> </v>
      </c>
      <c r="AN77" s="108" t="str">
        <f>IF(SUM(COUNTIFS('Planificación 2026-1'!F:F,"FILIAL",'Planificación 2026-1'!W:W,C77,'Planificación 2026-1'!H:H,"T2"))&gt;0,"P37"," ")</f>
        <v xml:space="preserve"> </v>
      </c>
      <c r="AO77" s="108" t="str">
        <f>IF(SUM(COUNTIFS('Planificación 2026-1'!F:F,"FILIAL",'Planificación 2026-1'!W:W,C77,'Planificación 2026-1'!H:H,"AE"))&gt;0,"P38"," ")</f>
        <v xml:space="preserve"> </v>
      </c>
      <c r="AP77" s="108" t="str">
        <f>IF(SUM(COUNTIFS('Planificación 2026-1'!F:F,"FILIAL",'Planificación 2026-1'!W:W,C77,'Planificación 2026-1'!H:H,"T4"))&gt;0,"P55"," ")</f>
        <v xml:space="preserve"> </v>
      </c>
      <c r="AQ77" s="108" t="str">
        <f>IF(SUM(COUNTIFS('Planificación 2026-1'!F:F,"SUNAMPE",'Planificación 2026-1'!W:W,C77,'Planificación 2026-1'!H:H,"AF"))&gt;0," P01"," ")</f>
        <v xml:space="preserve"> </v>
      </c>
      <c r="AR77" s="108" t="str">
        <f>IF(SUM(COUNTIFS('Planificación 2026-1'!F:F,"SUNAMPE",'Planificación 2026-1'!W:W,C77,'Planificación 2026-1'!H:H,"EN"))&gt;0,"P02"," ")</f>
        <v xml:space="preserve"> </v>
      </c>
      <c r="AS77" s="108" t="str">
        <f>IF(SUM(COUNTIFS('Planificación 2026-1'!F:F,"SUNAMPE",'Planificación 2026-1'!W:W,C77,'Planificación 2026-1'!H:H,"IS"))&gt;0,"P03"," ")</f>
        <v xml:space="preserve"> </v>
      </c>
      <c r="AT77" s="108" t="str">
        <f>IF(SUM(COUNTIFS('Planificación 2026-1'!F:F,"SUNAMPE",'Planificación 2026-1'!W:W,C77,'Planificación 2026-1'!H:H,"PS"))&gt;0,"P04"," ")</f>
        <v xml:space="preserve"> </v>
      </c>
      <c r="AU77" s="108"/>
      <c r="AV77" s="108" t="str">
        <f>IF(SUM(COUNTIFS('Planificación 2026-1'!F:F,"SUNAMPE",'Planificación 2026-1'!W:W,C77,'Planificación 2026-1'!H:H,"IN"))&gt;0,"P06"," ")</f>
        <v xml:space="preserve"> </v>
      </c>
      <c r="AW77" s="108" t="str">
        <f>IF(SUM(COUNTIFS('Planificación 2026-1'!F:F,"SUNAMPE",'Planificación 2026-1'!W:W,C77,'Planificación 2026-1'!H:H,"CA"))&gt;0,"P07"," ")</f>
        <v xml:space="preserve"> </v>
      </c>
      <c r="AX77" s="108" t="str">
        <f>IF(SUM(COUNTIFS('Planificación 2026-1'!F:F,"SUNAMPE",'Planificación 2026-1'!W:W,C77,'Planificación 2026-1'!H:H,"DE"))&gt;0,"P08"," ")</f>
        <v xml:space="preserve"> </v>
      </c>
      <c r="AY77" s="108" t="str">
        <f>IF(SUM(COUNTIFS('Planificación 2026-1'!F:F,"SUNAMPE",'Planificación 2026-1'!W:W,C77,'Planificación 2026-1'!H:H,"OB"))&gt;0,"P09"," ")</f>
        <v xml:space="preserve"> </v>
      </c>
      <c r="AZ77" s="108" t="str">
        <f>IF(SUM(COUNTIFS('Planificación 2026-1'!F:F,"SUNAMPE",'Planificación 2026-1'!W:W,C77,'Planificación 2026-1'!H:H,"MH"))&gt;0,"P31"," ")</f>
        <v xml:space="preserve"> </v>
      </c>
      <c r="BA77" s="108" t="str">
        <f>IF(SUM(COUNTIFS('Planificación 2026-1'!F:F,"SUNAMPE",'Planificación 2026-1'!W:W,C77,'Planificación 2026-1'!H:H,"IC"))&gt;0,"P32"," ")</f>
        <v xml:space="preserve"> </v>
      </c>
      <c r="BB77" s="108" t="str">
        <f>IF(SUM(COUNTIFS('Planificación 2026-1'!F:F,"SUNAMPE",'Planificación 2026-1'!W:W,C77,'Planificación 2026-1'!H:H,"AR"))&gt;0,"P34"," ")</f>
        <v xml:space="preserve"> </v>
      </c>
      <c r="BC77" s="108" t="str">
        <f>IF(SUM(COUNTIFS('Planificación 2026-1'!F:F,"SUNAMPE",'Planificación 2026-1'!W:W,C77,'Planificación 2026-1'!H:H,"T1"))&gt;0,"P35"," ")</f>
        <v xml:space="preserve"> </v>
      </c>
      <c r="BD77" s="108" t="str">
        <f>IF(SUM(COUNTIFS('Planificación 2026-1'!F:F,"SUNAMPE",'Planificación 2026-1'!W:W,C77,'Planificación 2026-1'!H:H,"T3"))&gt;0,"P36"," ")</f>
        <v xml:space="preserve"> </v>
      </c>
      <c r="BE77" s="108" t="str">
        <f>IF(SUM(COUNTIFS('Planificación 2026-1'!F:F,"SUNAMPE",'Planificación 2026-1'!W:W,C77,'Planificación 2026-1'!H:H,"T2"))&gt;0,"P37"," ")</f>
        <v xml:space="preserve"> </v>
      </c>
      <c r="BF77" s="108" t="str">
        <f>IF(SUM(COUNTIFS('Planificación 2026-1'!F:F,"SUNAMPE",'Planificación 2026-1'!W:W,C77,'Planificación 2026-1'!H:H,"AE"))&gt;0,"P38"," ")</f>
        <v xml:space="preserve"> </v>
      </c>
      <c r="BG77" s="108" t="str">
        <f>IF(SUM(COUNTIFS('Planificación 2026-1'!F:F,"SUNAMPE",'Planificación 2026-1'!W:W,C77,'Planificación 2026-1'!H:H,"T4"))&gt;0,"P55"," ")</f>
        <v xml:space="preserve"> </v>
      </c>
      <c r="BH77" s="108" t="str">
        <f>IF(SUM(COUNTIFS('Planificación 2026-1'!F:F,"HUAURA",'Planificación 2026-1'!W:W,C77,'Planificación 2026-1'!H:H,"AF"))&gt;0," P01"," ")</f>
        <v xml:space="preserve"> </v>
      </c>
      <c r="BI77" s="108" t="str">
        <f>IF(SUM(COUNTIFS('Planificación 2026-1'!F:F,"HUAURA",'Planificación 2026-1'!W:W,C77,'Planificación 2026-1'!H:H,"EN"))&gt;0,"P02"," ")</f>
        <v xml:space="preserve"> </v>
      </c>
      <c r="BJ77" s="108" t="str">
        <f>IF(SUM(COUNTIFS('Planificación 2026-1'!F:F,"HUAURA",'Planificación 2026-1'!W:W,C77,'Planificación 2026-1'!H:H,"IS"))&gt;0,"P03"," ")</f>
        <v xml:space="preserve"> </v>
      </c>
      <c r="BK77" s="108" t="str">
        <f>IF(SUM(COUNTIFS('Planificación 2026-1'!F:F,"HUAURA",'Planificación 2026-1'!W:W,C77,'Planificación 2026-1'!H:H,"PS"))&gt;0,"P04"," ")</f>
        <v xml:space="preserve"> </v>
      </c>
      <c r="BL77" s="108"/>
      <c r="BM77" s="108" t="str">
        <f>IF(SUM(COUNTIFS('Planificación 2026-1'!F:F,"HUAURA",'Planificación 2026-1'!W:W,C77,'Planificación 2026-1'!H:H,"IN"))&gt;0,"P06"," ")</f>
        <v xml:space="preserve"> </v>
      </c>
      <c r="BN77" s="108" t="str">
        <f>IF(SUM(COUNTIFS('Planificación 2026-1'!F:F,"HUAURA",'Planificación 2026-1'!W:W,C77,'Planificación 2026-1'!H:H,"CA"))&gt;0,"P07"," ")</f>
        <v xml:space="preserve"> </v>
      </c>
      <c r="BO77" s="108" t="str">
        <f>IF(SUM(COUNTIFS('Planificación 2026-1'!F:F,"HUAURA",'Planificación 2026-1'!W:W,C77,'Planificación 2026-1'!H:H,"DE"))&gt;0,"P08"," ")</f>
        <v xml:space="preserve"> </v>
      </c>
      <c r="BP77" s="108" t="str">
        <f>IF(SUM(COUNTIFS('Planificación 2026-1'!F:F,"HUAURA",'Planificación 2026-1'!W:W,C77,'Planificación 2026-1'!H:H,"OB"))&gt;0,"P09"," ")</f>
        <v xml:space="preserve"> </v>
      </c>
      <c r="BQ77" s="108" t="str">
        <f>IF(SUM(COUNTIFS('Planificación 2026-1'!F:F,"HUAURA",'Planificación 2026-1'!W:W,C77,'Planificación 2026-1'!H:H,"MH"))&gt;0,"P31"," ")</f>
        <v xml:space="preserve"> </v>
      </c>
      <c r="BR77" s="108" t="str">
        <f>IF(SUM(COUNTIFS('Planificación 2026-1'!F:F,"HUAURA",'Planificación 2026-1'!W:W,C77,'Planificación 2026-1'!H:H,"IC"))&gt;0,"P32"," ")</f>
        <v xml:space="preserve"> </v>
      </c>
      <c r="BS77" s="108" t="str">
        <f>IF(SUM(COUNTIFS('Planificación 2026-1'!F:F,"HUAURA",'Planificación 2026-1'!W:W,C77,'Planificación 2026-1'!H:H,"AR"))&gt;0,"P34"," ")</f>
        <v xml:space="preserve"> </v>
      </c>
      <c r="BT77" s="108" t="str">
        <f>IF(SUM(COUNTIFS('Planificación 2026-1'!F:F,"HUAURA",'Planificación 2026-1'!W:W,C77,'Planificación 2026-1'!H:H,"T1"))&gt;0,"P35"," ")</f>
        <v xml:space="preserve"> </v>
      </c>
      <c r="BU77" s="108" t="str">
        <f>IF(SUM(COUNTIFS('Planificación 2026-1'!F:F,"HUAURA",'Planificación 2026-1'!W:W,C77,'Planificación 2026-1'!H:H,"T3"))&gt;0,"P36"," ")</f>
        <v xml:space="preserve"> </v>
      </c>
      <c r="BV77" s="108" t="str">
        <f>IF(SUM(COUNTIFS('Planificación 2026-1'!F:F,"HUAURA",'Planificación 2026-1'!W:W,C77,'Planificación 2026-1'!H:H,"T2"))&gt;0,"P37"," ")</f>
        <v xml:space="preserve"> </v>
      </c>
      <c r="BW77" s="108" t="str">
        <f>IF(SUM(COUNTIFS('Planificación 2026-1'!F:F,"HUAURA",'Planificación 2026-1'!W:W,C77,'Planificación 2026-1'!H:H,"AE"))&gt;0,"P38"," ")</f>
        <v xml:space="preserve"> </v>
      </c>
      <c r="BX77" s="108" t="str">
        <f>IF(SUM(COUNTIFS('Planificación 2026-1'!F:F,"HUAURA",'Planificación 2026-1'!W:W,C77,'Planificación 2026-1'!H:H,"T4"))&gt;0,"P55"," ")</f>
        <v xml:space="preserve"> </v>
      </c>
      <c r="BY77" s="109">
        <f>SUMIFS('Planificación 2026-1'!R:R,'Planificación 2026-1'!W:W,C77,'Planificación 2026-1'!H:H,"AF",'Planificación 2026-1'!I:I,"&gt;2")</f>
        <v>0</v>
      </c>
      <c r="BZ77" s="109">
        <f>SUMIFS('Planificación 2026-1'!R:R,'Planificación 2026-1'!W:W,C77,'Planificación 2026-1'!H:H,"EN",'Planificación 2026-1'!I:I,"&gt;2")</f>
        <v>0</v>
      </c>
      <c r="CA77" s="109">
        <f>SUMIFS('Planificación 2026-1'!R:R,'Planificación 2026-1'!W:W,C77,'Planificación 2026-1'!H:H,"IS",'Planificación 2026-1'!I:I,"&gt;2")</f>
        <v>0</v>
      </c>
      <c r="CB77" s="109">
        <f>SUMIFS('Planificación 2026-1'!R:R,'Planificación 2026-1'!W:W,C77,'Planificación 2026-1'!H:H,"PS",'Planificación 2026-1'!I:I,"&gt;2")</f>
        <v>0</v>
      </c>
      <c r="CC77" s="109">
        <f>SUMIFS('Planificación 2026-1'!R:R,'Planificación 2026-1'!W:W,C77,'Planificación 2026-1'!H:H,"IN",'Planificación 2026-1'!I:I,"&gt;2")</f>
        <v>0</v>
      </c>
      <c r="CD77" s="109">
        <f>SUMIFS('Planificación 2026-1'!R:R,'Planificación 2026-1'!W:W,C77,'Planificación 2026-1'!H:H,"CA",'Planificación 2026-1'!I:I,"&gt;2")</f>
        <v>0</v>
      </c>
      <c r="CE77" s="109">
        <f>SUMIFS('Planificación 2026-1'!R:R,'Planificación 2026-1'!W:W,C77,'Planificación 2026-1'!H:H,"DE",'Planificación 2026-1'!I:I,"&gt;2")</f>
        <v>0</v>
      </c>
      <c r="CF77" s="109">
        <f>SUMIFS('Planificación 2026-1'!R:R,'Planificación 2026-1'!W:W,C77,'Planificación 2026-1'!H:H,"OB",'Planificación 2026-1'!I:I,"&gt;2")</f>
        <v>0</v>
      </c>
      <c r="CG77" s="109">
        <f>SUMIFS('Planificación 2026-1'!R:R,'Planificación 2026-1'!W:W,C77,'Planificación 2026-1'!H:H,"MH",'Planificación 2026-1'!I:I,"&gt;2")</f>
        <v>0</v>
      </c>
      <c r="CH77" s="109">
        <f>SUMIFS('Planificación 2026-1'!R:R,'Planificación 2026-1'!W:W,C77,'Planificación 2026-1'!H:H,"IC",'Planificación 2026-1'!I:I,"&gt;2")</f>
        <v>0</v>
      </c>
      <c r="CI77" s="109">
        <f>SUMIFS('Planificación 2026-1'!R:R,'Planificación 2026-1'!W:W,C77,'Planificación 2026-1'!H:H,"AR",'Planificación 2026-1'!I:I,"&gt;2")</f>
        <v>0</v>
      </c>
      <c r="CJ77" s="109">
        <f>SUMIFS('Planificación 2026-1'!R:R,'Planificación 2026-1'!W:W,C77,'Planificación 2026-1'!H:H,"T1",'Planificación 2026-1'!I:I,"&gt;2")</f>
        <v>0</v>
      </c>
      <c r="CK77" s="109">
        <f>SUMIFS('Planificación 2026-1'!R:R,'Planificación 2026-1'!W:W,C77,'Planificación 2026-1'!H:H,"T3",'Planificación 2026-1'!I:I,"&gt;2")</f>
        <v>0</v>
      </c>
      <c r="CL77" s="109">
        <f>SUMIFS('Planificación 2026-1'!R:R,'Planificación 2026-1'!W:W,C77,'Planificación 2026-1'!H:H,"T2",'Planificación 2026-1'!I:I,"&gt;2")</f>
        <v>0</v>
      </c>
      <c r="CM77" s="109">
        <f>SUMIFS('Planificación 2026-1'!R:R,'Planificación 2026-1'!W:W,C77,'Planificación 2026-1'!H:H,"AE",'Planificación 2026-1'!I:I,"&gt;2")</f>
        <v>0</v>
      </c>
      <c r="CN77" s="109">
        <f>SUMIFS('Planificación 2026-1'!R:R,'Planificación 2026-1'!W:W,C77,'Planificación 2026-1'!H:H,"T4",'Planificación 2026-1'!I:I,"&gt;2")</f>
        <v>0</v>
      </c>
      <c r="CO77" s="109">
        <f>SUMIFS('Planificación 2026-1'!R:R,'Planificación 2026-1'!W:W,C77,'Planificación 2026-1'!H:H,"AF",'Planificación 2026-1'!I:I,"&lt;3")</f>
        <v>0</v>
      </c>
      <c r="CP77" s="109">
        <f>SUMIFS('Planificación 2026-1'!R:R,'Planificación 2026-1'!W:W,C77,'Planificación 2026-1'!H:H,"EN",'Planificación 2026-1'!I:I,"&lt;3")</f>
        <v>0</v>
      </c>
      <c r="CQ77" s="109">
        <f>SUMIFS('Planificación 2026-1'!R:R,'Planificación 2026-1'!W:W,C77,'Planificación 2026-1'!H:H,"IS",'Planificación 2026-1'!I:I,"&lt;3")</f>
        <v>0</v>
      </c>
      <c r="CR77" s="109">
        <f>SUMIFS('Planificación 2026-1'!R:R,'Planificación 2026-1'!W:W,C77,'Planificación 2026-1'!H:H,"PS",'Planificación 2026-1'!I:I,"&lt;3")</f>
        <v>0</v>
      </c>
      <c r="CS77" s="109">
        <f>SUMIFS('Planificación 2026-1'!R:R,'Planificación 2026-1'!W:W,C77,'Planificación 2026-1'!H:H,"IN",'Planificación 2026-1'!I:I,"&lt;3")</f>
        <v>0</v>
      </c>
      <c r="CT77" s="109">
        <f>SUMIFS('Planificación 2026-1'!R:R,'Planificación 2026-1'!W:W,C77,'Planificación 2026-1'!H:H,"CA",'Planificación 2026-1'!I:I,"&lt;3")</f>
        <v>0</v>
      </c>
      <c r="CU77" s="109">
        <f>SUMIFS('Planificación 2026-1'!R:R,'Planificación 2026-1'!W:W,C77,'Planificación 2026-1'!H:H,"DE",'Planificación 2026-1'!I:I,"&lt;3")</f>
        <v>0</v>
      </c>
      <c r="CV77" s="109">
        <f>SUMIFS('Planificación 2026-1'!R:R,'Planificación 2026-1'!W:W,C77,'Planificación 2026-1'!H:H,"OB",'Planificación 2026-1'!I:I,"&lt;3")</f>
        <v>0</v>
      </c>
      <c r="CW77" s="109">
        <f>SUMIFS('Planificación 2026-1'!R:R,'Planificación 2026-1'!W:W,C77,'Planificación 2026-1'!H:H,"MH",'Planificación 2026-1'!I:I,"&lt;3")</f>
        <v>0</v>
      </c>
      <c r="CX77" s="109">
        <f>SUMIFS('Planificación 2026-1'!R:R,'Planificación 2026-1'!W:W,C77,'Planificación 2026-1'!H:H,"IC",'Planificación 2026-1'!I:I,"&lt;3")</f>
        <v>0</v>
      </c>
      <c r="CY77" s="109">
        <f>SUMIFS('Planificación 2026-1'!R:R,'Planificación 2026-1'!W:W,C77,'Planificación 2026-1'!H:H,"AR",'Planificación 2026-1'!I:I,"&lt;3")</f>
        <v>0</v>
      </c>
      <c r="CZ77" s="109">
        <f>SUMIFS('Planificación 2026-1'!R:R,'Planificación 2026-1'!W:W,C77,'Planificación 2026-1'!H:H,"T1",'Planificación 2026-1'!I:I,"&lt;3")</f>
        <v>0</v>
      </c>
      <c r="DA77" s="109">
        <f>SUMIFS('Planificación 2026-1'!R:R,'Planificación 2026-1'!W:W,C77,'Planificación 2026-1'!H:H,"T3",'Planificación 2026-1'!I:I,"&lt;3")</f>
        <v>0</v>
      </c>
      <c r="DB77" s="109">
        <f>SUMIFS('Planificación 2026-1'!R:R,'Planificación 2026-1'!W:W,C77,'Planificación 2026-1'!H:H,"T2",'Planificación 2026-1'!I:I,"&lt;3")</f>
        <v>0</v>
      </c>
      <c r="DC77" s="109">
        <f>SUMIFS('Planificación 2026-1'!R:R,'Planificación 2026-1'!W:W,C77,'Planificación 2026-1'!H:H,"AE",'Planificación 2026-1'!I:I,"&lt;3")</f>
        <v>0</v>
      </c>
      <c r="DD77" s="109">
        <f>SUMIFS('Planificación 2026-1'!R:R,'Planificación 2026-1'!W:W,C77,'Planificación 2026-1'!H:H,"T4",'Planificación 2026-1'!I:I,"&lt;3")</f>
        <v>0</v>
      </c>
      <c r="DE77" s="108" t="str">
        <f t="shared" si="13"/>
        <v/>
      </c>
      <c r="DF77" s="41">
        <f>IF(C77="","",SUMIFS('Planificación 2026-1'!R:R,'Planificación 2026-1'!W:W,C77,'Planificación 2026-1'!F:F,"PRINCIPAL",'Planificación 2026-1'!X:X,"VIRTUAL"))</f>
        <v>0</v>
      </c>
      <c r="DG77" s="41">
        <f>IF(C77="","",SUMIFS('Planificación 2026-1'!R:R,'Planificación 2026-1'!W:W,C77,'Planificación 2026-1'!F:F,"PRINCIPAL",'Planificación 2026-1'!X:X,"PRESENCIAL"))</f>
        <v>0</v>
      </c>
      <c r="DH77" s="41">
        <f>IF(C77="","",SUMIFS('Planificación 2026-1'!R:R,'Planificación 2026-1'!W:W,C77,'Planificación 2026-1'!F:F,"PRINCIPAL",'Planificación 2026-1'!X:X,"HIBRIDO PRESENCIAL"))</f>
        <v>0</v>
      </c>
      <c r="DI77" s="108" t="str">
        <f t="shared" si="14"/>
        <v/>
      </c>
      <c r="DJ77" s="108">
        <f>IF(C77="","",SUMIFS('Planificación 2026-1'!R:R,'Planificación 2026-1'!W:W,C77,'Planificación 2026-1'!F:F,"FILIAL",'Planificación 2026-1'!X:X,"VIRTUAL"))</f>
        <v>0</v>
      </c>
      <c r="DK77" s="110">
        <f>IF(C77="","",SUMIFS('Planificación 2026-1'!R:R,'Planificación 2026-1'!W:W,C77,'Planificación 2026-1'!F:F,"FILIAL",'Planificación 2026-1'!X:X,"PRESENCIAL"))</f>
        <v>0</v>
      </c>
      <c r="DL77" s="61">
        <f>IF(C77="","",SUMIFS('Planificación 2026-1'!R:R,'Planificación 2026-1'!W:W,C77,'Planificación 2026-1'!F:F,"FILIAL",'Planificación 2026-1'!X:X,"HIBRIDO PRESENCIAL"))</f>
        <v>0</v>
      </c>
      <c r="DM77" s="111" t="str">
        <f t="shared" si="15"/>
        <v/>
      </c>
      <c r="DN77" s="108">
        <f>IF(C77="","",SUMIFS('Planificación 2026-1'!R:R,'Planificación 2026-1'!W:W,C77,'Planificación 2026-1'!F:F,"SUNAMPE",'Planificación 2026-1'!X:X,"VIRTUAL"))</f>
        <v>0</v>
      </c>
      <c r="DO77" s="61">
        <f>IF(C77="","",SUMIFS('Planificación 2026-1'!R:R,'Planificación 2026-1'!W:W,C77,'Planificación 2026-1'!F:F,"SUNAMPE",'Planificación 2026-1'!X:X,"PRESENCIAL"))</f>
        <v>0</v>
      </c>
      <c r="DP77" s="111" t="str">
        <f t="shared" si="16"/>
        <v/>
      </c>
      <c r="DQ77" s="108">
        <f>IF(C77="","",SUMIFS('Planificación 2026-1'!R:R,'Planificación 2026-1'!W:W,C77,'Planificación 2026-1'!F:F,"HUAURA",'Planificación 2026-1'!X:X,"VIRTUAL"))</f>
        <v>0</v>
      </c>
      <c r="DR77" s="61">
        <f>IF(C77="","",SUMIFS('Planificación 2026-1'!R:R,'Planificación 2026-1'!W:W,C77,'Planificación 2026-1'!F:F,"HUAURA",'Planificación 2026-1'!X:X,"PRESENCIAL"))</f>
        <v>0</v>
      </c>
      <c r="DS77" s="76">
        <f>SUMIFS('Planificación 2026-1'!R:R,'Planificación 2026-1'!W:W,C77,'Planificación 2026-1'!F:F,"PRINCIPAL",'Planificación 2026-1'!X:X,"VIRTUAL",'Planificación 2026-1'!I:I,"&gt;2")</f>
        <v>0</v>
      </c>
      <c r="DT77" s="76">
        <f>SUMIFS('Planificación 2026-1'!R:R,'Planificación 2026-1'!W:W,C77,'Planificación 2026-1'!F:F,"PRINCIPAL",'Planificación 2026-1'!X:X,"&lt;&gt;VIRTUAL",'Planificación 2026-1'!I:I,"&gt;2")</f>
        <v>0</v>
      </c>
      <c r="DU77" s="76">
        <f>SUMIFS('Planificación 2026-1'!R:R,'Planificación 2026-1'!W:W,C77,'Planificación 2026-1'!F:F,"SUNAMPE",'Planificación 2026-1'!X:X,"VIRTUAL",'Planificación 2026-1'!I:I,"&gt;2")</f>
        <v>0</v>
      </c>
      <c r="DV77" s="76">
        <f>SUMIFS('Planificación 2026-1'!R:R,'Planificación 2026-1'!W:W,C77,'Planificación 2026-1'!F:F,"SUNAMPE",'Planificación 2026-1'!X:X,"&lt;&gt;VIRTUAL",'Planificación 2026-1'!I:I,"&gt;2")</f>
        <v>0</v>
      </c>
      <c r="DW77" s="76">
        <f>SUMIFS('Planificación 2026-1'!R:R,'Planificación 2026-1'!W:W,C77,'Planificación 2026-1'!F:F,"FILIAL",'Planificación 2026-1'!X:X,"VIRTUAL",'Planificación 2026-1'!I:I,"&gt;2")</f>
        <v>0</v>
      </c>
      <c r="DX77" s="76">
        <f>SUMIFS('Planificación 2026-1'!R:R,'Planificación 2026-1'!W:W,C77,'Planificación 2026-1'!F:F,"FILIAL",'Planificación 2026-1'!X:X,"&lt;&gt;VIRTUAL",'Planificación 2026-1'!I:I,"&gt;2")</f>
        <v>0</v>
      </c>
      <c r="DY77" s="76">
        <f>SUMIFS('Planificación 2026-1'!R:R,'Planificación 2026-1'!W:W,C77,'Planificación 2026-1'!F:F,"PORUMA",'Planificación 2026-1'!X:X,"VIRTUAL",'Planificación 2026-1'!I:I,"&gt;2")</f>
        <v>0</v>
      </c>
      <c r="DZ77" s="76">
        <f>SUMIFS('Planificación 2026-1'!R:R,'Planificación 2026-1'!W:W,C77,'Planificación 2026-1'!F:F,"PORUMA",'Planificación 2026-1'!X:X,"&lt;&gt;VIRTUAL",'Planificación 2026-1'!I:I,"&gt;2")</f>
        <v>0</v>
      </c>
      <c r="EA77" s="76">
        <f>SUMIFS('Planificación 2026-1'!R:R,'Planificación 2026-1'!W:W,C77,'Planificación 2026-1'!F:F,"HUAURA",'Planificación 2026-1'!X:X,"VIRTUAL",'Planificación 2026-1'!I:I,"&gt;2")</f>
        <v>0</v>
      </c>
      <c r="EB77" s="76">
        <f>SUMIFS('Planificación 2026-1'!R:R,'Planificación 2026-1'!W:W,C77,'Planificación 2026-1'!F:F,"HUAURA",'Planificación 2026-1'!X:X,"&lt;&gt;VIRTUAL",'Planificación 2026-1'!I:I,"&gt;2")</f>
        <v>0</v>
      </c>
      <c r="EC77" s="76">
        <f>SUMIFS('Planificación 2026-1'!R:R,'Planificación 2026-1'!W:W,C77,'Planificación 2026-1'!F:F,"PRINCIPAL",'Planificación 2026-1'!X:X,"VIRTUAL",'Planificación 2026-1'!I:I,"&lt;3")</f>
        <v>0</v>
      </c>
      <c r="ED77" s="76">
        <f>SUMIFS('Planificación 2026-1'!R:R,'Planificación 2026-1'!W:W,C77,'Planificación 2026-1'!F:F,"PRINCIPAL",'Planificación 2026-1'!X:X,"&lt;&gt;VIRTUAL",'Planificación 2026-1'!I:I,"&lt;3")</f>
        <v>0</v>
      </c>
      <c r="EE77" s="76">
        <f>SUMIFS('Planificación 2026-1'!R:R,'Planificación 2026-1'!W:W,C77,'Planificación 2026-1'!F:F,"SUNAMPE",'Planificación 2026-1'!X:X,"VIRTUAL",'Planificación 2026-1'!I:I,"&lt;3")</f>
        <v>0</v>
      </c>
      <c r="EF77" s="76">
        <f>SUMIFS('Planificación 2026-1'!R:R,'Planificación 2026-1'!W:W,C77,'Planificación 2026-1'!F:F,"SUNAMPE",'Planificación 2026-1'!X:X,"&lt;&gt;VIRTUAL",'Planificación 2026-1'!I:I,"&lt;3")</f>
        <v>0</v>
      </c>
      <c r="EG77" s="76">
        <f>SUMIFS('Planificación 2026-1'!R:R,'Planificación 2026-1'!W:W,C77,'Planificación 2026-1'!F:F,"FILIAL",'Planificación 2026-1'!X:X,"VIRTUAL",'Planificación 2026-1'!I:I,"&lt;3")</f>
        <v>0</v>
      </c>
      <c r="EH77" s="76">
        <f>SUMIFS('Planificación 2026-1'!R:R,'Planificación 2026-1'!W:W,C77,'Planificación 2026-1'!F:F,"FILIAL",'Planificación 2026-1'!X:X,"&lt;&gt;VIRTUAL",'Planificación 2026-1'!I:I,"&lt;3")</f>
        <v>0</v>
      </c>
      <c r="EI77" s="76">
        <f>SUMIFS('Planificación 2026-1'!R:R,'Planificación 2026-1'!W:W,C77,'Planificación 2026-1'!F:F,"PORUMA",'Planificación 2026-1'!X:X,"VIRTUAL",'Planificación 2026-1'!I:I,"&lt;3")</f>
        <v>0</v>
      </c>
      <c r="EJ77" s="76">
        <f>SUMIFS('Planificación 2026-1'!R:R,'Planificación 2026-1'!W:W,C77,'Planificación 2026-1'!F:F,"PORUMA",'Planificación 2026-1'!X:X,"&lt;&gt;VIRTUAL",'Planificación 2026-1'!I:I,"&lt;3")</f>
        <v>0</v>
      </c>
      <c r="EK77" s="76">
        <f>SUMIFS('Planificación 2026-1'!R:R,'Planificación 2026-1'!W:W,C77,'Planificación 2026-1'!F:F,"HUAURA",'Planificación 2026-1'!X:X,"VIRTUAL",'Planificación 2026-1'!I:I,"&lt;3")</f>
        <v>0</v>
      </c>
      <c r="EL77" s="76">
        <f>SUMIFS('Planificación 2026-1'!R:R,'Planificación 2026-1'!W:W,C77,'Planificación 2026-1'!F:F,"HUAURA",'Planificación 2026-1'!X:X,"&lt;&gt;VIRTUAL",'Planificación 2026-1'!I:I,"&lt;3")</f>
        <v>0</v>
      </c>
      <c r="EM77" s="76"/>
      <c r="EN77" s="76">
        <f t="shared" si="9"/>
        <v>0</v>
      </c>
      <c r="EO77" s="76">
        <f t="shared" si="10"/>
        <v>0</v>
      </c>
      <c r="EP77" s="76" t="b">
        <f t="shared" si="11"/>
        <v>1</v>
      </c>
      <c r="EQ77" s="76" t="str">
        <f t="shared" si="12"/>
        <v/>
      </c>
      <c r="ER77" s="76" t="str">
        <f t="shared" si="17"/>
        <v>PRESENCIAL</v>
      </c>
    </row>
    <row r="78" spans="1:148" hidden="1">
      <c r="A78" s="83"/>
      <c r="B78" s="119">
        <v>75</v>
      </c>
      <c r="C78" s="115" t="s">
        <v>248</v>
      </c>
      <c r="D78" s="112">
        <f>SUMIF('Planificación 2026-1'!W:W,C78,'Planificación 2026-1'!R:R)</f>
        <v>33</v>
      </c>
      <c r="E78" s="114" t="s">
        <v>170</v>
      </c>
      <c r="F78" s="115" t="s">
        <v>171</v>
      </c>
      <c r="G78" s="115" t="s">
        <v>153</v>
      </c>
      <c r="H78" s="115" t="s">
        <v>121</v>
      </c>
      <c r="I78" s="107" t="str">
        <f>IF(SUM(COUNTIFS('Planificación 2026-1'!F:F,"PRINCIPAL",'Planificación 2026-1'!W:W,C78,'Planificación 2026-1'!H:H,"AF"))&gt;0,"P01"," ")</f>
        <v>P01</v>
      </c>
      <c r="J78" s="108" t="str">
        <f>IF(SUM(COUNTIFS('Planificación 2026-1'!F:F,"PRINCIPAL",'Planificación 2026-1'!W:W,C78,'Planificación 2026-1'!H:H,"EN"))&gt;0,"P02"," ")</f>
        <v xml:space="preserve"> </v>
      </c>
      <c r="K78" s="108" t="str">
        <f>IF(SUM(COUNTIFS('Planificación 2026-1'!F:F,"PRINCIPAL",'Planificación 2026-1'!W:W,C78,'Planificación 2026-1'!H:H,"IS"))&gt;0,"P03"," ")</f>
        <v>P03</v>
      </c>
      <c r="L78" s="108" t="str">
        <f>IF(SUM(COUNTIFS('Planificación 2026-1'!F:F,"PRINCIPAL",'Planificación 2026-1'!W:W,C78,'Planificación 2026-1'!H:H,"PS"))&gt;0,"P04"," ")</f>
        <v xml:space="preserve"> </v>
      </c>
      <c r="M78" s="108"/>
      <c r="N78" s="108" t="str">
        <f>IF(SUM(COUNTIFS('Planificación 2026-1'!F:F,"PRINCIPAL",'Planificación 2026-1'!W:W,C78,'Planificación 2026-1'!H:H,"IN"))&gt;0,"P06"," ")</f>
        <v xml:space="preserve"> </v>
      </c>
      <c r="O78" s="108" t="str">
        <f>IF(SUM(COUNTIFS('Planificación 2026-1'!F:F,"PRINCIPAL",'Planificación 2026-1'!W:W,C78,'Planificación 2026-1'!H:H,"CA"))&gt;0,"P07"," ")</f>
        <v xml:space="preserve"> </v>
      </c>
      <c r="P78" s="108" t="str">
        <f>IF(SUM(COUNTIFS('Planificación 2026-1'!F:F,"PRINCIPAL",'Planificación 2026-1'!W:W,C78,'Planificación 2026-1'!H:H,"DE"))&gt;0,"P08"," ")</f>
        <v xml:space="preserve"> </v>
      </c>
      <c r="Q78" s="108" t="str">
        <f>IF(SUM(COUNTIFS('Planificación 2026-1'!F:F,"PRINCIPAL",'Planificación 2026-1'!W:W,C78,'Planificación 2026-1'!H:H,"OB"))&gt;0,"P09"," ")</f>
        <v xml:space="preserve"> </v>
      </c>
      <c r="R78" s="108" t="str">
        <f>IF(SUM(COUNTIFS('Planificación 2026-1'!F:F,"PRINCIPAL",'Planificación 2026-1'!W:W,C78,'Planificación 2026-1'!H:H,"MH"))&gt;0,"P31"," ")</f>
        <v xml:space="preserve"> </v>
      </c>
      <c r="S78" s="108" t="str">
        <f>IF(SUM(COUNTIFS('Planificación 2026-1'!F:F,"PRINCIPAL",'Planificación 2026-1'!W:W,C78,'Planificación 2026-1'!H:H,"IC"))&gt;0,"P32"," ")</f>
        <v>P32</v>
      </c>
      <c r="T78" s="108" t="str">
        <f>IF(SUM(COUNTIFS('Planificación 2026-1'!F:F,"PRINCIPAL",'Planificación 2026-1'!W:W,C78,'Planificación 2026-1'!H:H,"AR"))&gt;0,"P34"," ")</f>
        <v>P34</v>
      </c>
      <c r="U78" s="108" t="str">
        <f>IF(SUM(COUNTIFS('Planificación 2026-1'!F:F,"PRINCIPAL",'Planificación 2026-1'!W:W,C78,'Planificación 2026-1'!H:H,"T1"))&gt;0,"P35"," ")</f>
        <v xml:space="preserve"> </v>
      </c>
      <c r="V78" s="108" t="str">
        <f>IF(SUM(COUNTIFS('Planificación 2026-1'!F:F,"PRINCIPAL",'Planificación 2026-1'!W:W,C78,'Planificación 2026-1'!H:H,"T3"))&gt;0,"P36"," ")</f>
        <v xml:space="preserve"> </v>
      </c>
      <c r="W78" s="108" t="str">
        <f>IF(SUM(COUNTIFS('Planificación 2026-1'!F:F,"PRINCIPAL",'Planificación 2026-1'!W:W,C78,'Planificación 2026-1'!H:H,"T2"))&gt;0,"P37"," ")</f>
        <v xml:space="preserve"> </v>
      </c>
      <c r="X78" s="108" t="str">
        <f>IF(SUM(COUNTIFS('Planificación 2026-1'!F:F,"PRINCIPAL",'Planificación 2026-1'!W:W,C78,'Planificación 2026-1'!H:H,"AE"))&gt;0,"P38"," ")</f>
        <v>P38</v>
      </c>
      <c r="Y78" s="108" t="str">
        <f>IF(SUM(COUNTIFS('Planificación 2026-1'!F:F,"PRINCIPAL",'Planificación 2026-1'!W:W,C78,'Planificación 2026-1'!H:H,"T4"))&gt;0,"P55"," ")</f>
        <v xml:space="preserve"> </v>
      </c>
      <c r="Z78" s="108" t="str">
        <f>IF(SUM(COUNTIFS('Planificación 2026-1'!F:F,"FILIAL",'Planificación 2026-1'!W:W,C78,'Planificación 2026-1'!H:H,"AF"))&gt;0," P01"," ")</f>
        <v xml:space="preserve"> </v>
      </c>
      <c r="AA78" s="108" t="str">
        <f>IF(SUM(COUNTIFS('Planificación 2026-1'!F:F,"FILIAL",'Planificación 2026-1'!W:W,C78,'Planificación 2026-1'!H:H,"EN"))&gt;0,"P02"," ")</f>
        <v xml:space="preserve"> </v>
      </c>
      <c r="AB78" s="108" t="str">
        <f>IF(SUM(COUNTIFS('Planificación 2026-1'!F:F,"FILIAL",'Planificación 2026-1'!W:W,C78,'Planificación 2026-1'!H:H,"IS"))&gt;0,"P03"," ")</f>
        <v xml:space="preserve"> </v>
      </c>
      <c r="AC78" s="108" t="str">
        <f>IF(SUM(COUNTIFS('Planificación 2026-1'!F:F,"FILIAL",'Planificación 2026-1'!W:W,C78,'Planificación 2026-1'!H:H,"PS"))&gt;0,"P04"," ")</f>
        <v xml:space="preserve"> </v>
      </c>
      <c r="AD78" s="108"/>
      <c r="AE78" s="108" t="str">
        <f>IF(SUM(COUNTIFS('Planificación 2026-1'!F:F,"FILIAL",'Planificación 2026-1'!W:W,C78,'Planificación 2026-1'!H:H,"IN"))&gt;0,"P06"," ")</f>
        <v xml:space="preserve"> </v>
      </c>
      <c r="AF78" s="108" t="str">
        <f>IF(SUM(COUNTIFS('Planificación 2026-1'!F:F,"FILIAL",'Planificación 2026-1'!W:W,C78,'Planificación 2026-1'!H:H,"CA"))&gt;0,"P07"," ")</f>
        <v>P07</v>
      </c>
      <c r="AG78" s="108" t="str">
        <f>IF(SUM(COUNTIFS('Planificación 2026-1'!F:F,"FILIAL",'Planificación 2026-1'!W:W,C78,'Planificación 2026-1'!H:H,"DE"))&gt;0,"P08"," ")</f>
        <v xml:space="preserve"> </v>
      </c>
      <c r="AH78" s="108" t="str">
        <f>IF(SUM(COUNTIFS('Planificación 2026-1'!F:F,"FILIAL",'Planificación 2026-1'!W:W,C78,'Planificación 2026-1'!H:H,"OB"))&gt;0,"P09"," ")</f>
        <v xml:space="preserve"> </v>
      </c>
      <c r="AI78" s="108" t="str">
        <f>IF(SUM(COUNTIFS('Planificación 2026-1'!F:F,"FILIAL",'Planificación 2026-1'!W:W,C78,'Planificación 2026-1'!H:H,"MH"))&gt;0,"P31"," ")</f>
        <v xml:space="preserve"> </v>
      </c>
      <c r="AJ78" s="108" t="str">
        <f>IF(SUM(COUNTIFS('Planificación 2026-1'!F:F,"FILIAL",'Planificación 2026-1'!W:W,C78,'Planificación 2026-1'!H:H,"IC"))&gt;0,"P32"," ")</f>
        <v xml:space="preserve"> </v>
      </c>
      <c r="AK78" s="108" t="str">
        <f>IF(SUM(COUNTIFS('Planificación 2026-1'!F:F,"FILIAL",'Planificación 2026-1'!W:W,C78,'Planificación 2026-1'!H:H,"AR"))&gt;0,"P34"," ")</f>
        <v xml:space="preserve"> </v>
      </c>
      <c r="AL78" s="108" t="str">
        <f>IF(SUM(COUNTIFS('Planificación 2026-1'!F:F,"FILIAL",'Planificación 2026-1'!W:W,C78,'Planificación 2026-1'!H:H,"T1"))&gt;0,"P35"," ")</f>
        <v xml:space="preserve"> </v>
      </c>
      <c r="AM78" s="108" t="str">
        <f>IF(SUM(COUNTIFS('Planificación 2026-1'!F:F,"FILIAL",'Planificación 2026-1'!W:W,C78,'Planificación 2026-1'!H:H,"T3"))&gt;0,"P36"," ")</f>
        <v xml:space="preserve"> </v>
      </c>
      <c r="AN78" s="108" t="str">
        <f>IF(SUM(COUNTIFS('Planificación 2026-1'!F:F,"FILIAL",'Planificación 2026-1'!W:W,C78,'Planificación 2026-1'!H:H,"T2"))&gt;0,"P37"," ")</f>
        <v xml:space="preserve"> </v>
      </c>
      <c r="AO78" s="108" t="str">
        <f>IF(SUM(COUNTIFS('Planificación 2026-1'!F:F,"FILIAL",'Planificación 2026-1'!W:W,C78,'Planificación 2026-1'!H:H,"AE"))&gt;0,"P38"," ")</f>
        <v xml:space="preserve"> </v>
      </c>
      <c r="AP78" s="108" t="str">
        <f>IF(SUM(COUNTIFS('Planificación 2026-1'!F:F,"FILIAL",'Planificación 2026-1'!W:W,C78,'Planificación 2026-1'!H:H,"T4"))&gt;0,"P55"," ")</f>
        <v xml:space="preserve"> </v>
      </c>
      <c r="AQ78" s="108" t="str">
        <f>IF(SUM(COUNTIFS('Planificación 2026-1'!F:F,"SUNAMPE",'Planificación 2026-1'!W:W,C78,'Planificación 2026-1'!H:H,"AF"))&gt;0," P01"," ")</f>
        <v xml:space="preserve"> </v>
      </c>
      <c r="AR78" s="108" t="str">
        <f>IF(SUM(COUNTIFS('Planificación 2026-1'!F:F,"SUNAMPE",'Planificación 2026-1'!W:W,C78,'Planificación 2026-1'!H:H,"EN"))&gt;0,"P02"," ")</f>
        <v xml:space="preserve"> </v>
      </c>
      <c r="AS78" s="108" t="str">
        <f>IF(SUM(COUNTIFS('Planificación 2026-1'!F:F,"SUNAMPE",'Planificación 2026-1'!W:W,C78,'Planificación 2026-1'!H:H,"IS"))&gt;0,"P03"," ")</f>
        <v xml:space="preserve"> </v>
      </c>
      <c r="AT78" s="108" t="str">
        <f>IF(SUM(COUNTIFS('Planificación 2026-1'!F:F,"SUNAMPE",'Planificación 2026-1'!W:W,C78,'Planificación 2026-1'!H:H,"PS"))&gt;0,"P04"," ")</f>
        <v xml:space="preserve"> </v>
      </c>
      <c r="AU78" s="108"/>
      <c r="AV78" s="108" t="str">
        <f>IF(SUM(COUNTIFS('Planificación 2026-1'!F:F,"SUNAMPE",'Planificación 2026-1'!W:W,C78,'Planificación 2026-1'!H:H,"IN"))&gt;0,"P06"," ")</f>
        <v xml:space="preserve"> </v>
      </c>
      <c r="AW78" s="108" t="str">
        <f>IF(SUM(COUNTIFS('Planificación 2026-1'!F:F,"SUNAMPE",'Planificación 2026-1'!W:W,C78,'Planificación 2026-1'!H:H,"CA"))&gt;0,"P07"," ")</f>
        <v xml:space="preserve"> </v>
      </c>
      <c r="AX78" s="108" t="str">
        <f>IF(SUM(COUNTIFS('Planificación 2026-1'!F:F,"SUNAMPE",'Planificación 2026-1'!W:W,C78,'Planificación 2026-1'!H:H,"DE"))&gt;0,"P08"," ")</f>
        <v xml:space="preserve"> </v>
      </c>
      <c r="AY78" s="108" t="str">
        <f>IF(SUM(COUNTIFS('Planificación 2026-1'!F:F,"SUNAMPE",'Planificación 2026-1'!W:W,C78,'Planificación 2026-1'!H:H,"OB"))&gt;0,"P09"," ")</f>
        <v xml:space="preserve"> </v>
      </c>
      <c r="AZ78" s="108" t="str">
        <f>IF(SUM(COUNTIFS('Planificación 2026-1'!F:F,"SUNAMPE",'Planificación 2026-1'!W:W,C78,'Planificación 2026-1'!H:H,"MH"))&gt;0,"P31"," ")</f>
        <v xml:space="preserve"> </v>
      </c>
      <c r="BA78" s="108" t="str">
        <f>IF(SUM(COUNTIFS('Planificación 2026-1'!F:F,"SUNAMPE",'Planificación 2026-1'!W:W,C78,'Planificación 2026-1'!H:H,"IC"))&gt;0,"P32"," ")</f>
        <v xml:space="preserve"> </v>
      </c>
      <c r="BB78" s="108" t="str">
        <f>IF(SUM(COUNTIFS('Planificación 2026-1'!F:F,"SUNAMPE",'Planificación 2026-1'!W:W,C78,'Planificación 2026-1'!H:H,"AR"))&gt;0,"P34"," ")</f>
        <v xml:space="preserve"> </v>
      </c>
      <c r="BC78" s="108" t="str">
        <f>IF(SUM(COUNTIFS('Planificación 2026-1'!F:F,"SUNAMPE",'Planificación 2026-1'!W:W,C78,'Planificación 2026-1'!H:H,"T1"))&gt;0,"P35"," ")</f>
        <v xml:space="preserve"> </v>
      </c>
      <c r="BD78" s="108" t="str">
        <f>IF(SUM(COUNTIFS('Planificación 2026-1'!F:F,"SUNAMPE",'Planificación 2026-1'!W:W,C78,'Planificación 2026-1'!H:H,"T3"))&gt;0,"P36"," ")</f>
        <v xml:space="preserve"> </v>
      </c>
      <c r="BE78" s="108" t="str">
        <f>IF(SUM(COUNTIFS('Planificación 2026-1'!F:F,"SUNAMPE",'Planificación 2026-1'!W:W,C78,'Planificación 2026-1'!H:H,"T2"))&gt;0,"P37"," ")</f>
        <v xml:space="preserve"> </v>
      </c>
      <c r="BF78" s="108" t="str">
        <f>IF(SUM(COUNTIFS('Planificación 2026-1'!F:F,"SUNAMPE",'Planificación 2026-1'!W:W,C78,'Planificación 2026-1'!H:H,"AE"))&gt;0,"P38"," ")</f>
        <v xml:space="preserve"> </v>
      </c>
      <c r="BG78" s="108" t="str">
        <f>IF(SUM(COUNTIFS('Planificación 2026-1'!F:F,"SUNAMPE",'Planificación 2026-1'!W:W,C78,'Planificación 2026-1'!H:H,"T4"))&gt;0,"P55"," ")</f>
        <v xml:space="preserve"> </v>
      </c>
      <c r="BH78" s="108" t="str">
        <f>IF(SUM(COUNTIFS('Planificación 2026-1'!F:F,"HUAURA",'Planificación 2026-1'!W:W,C78,'Planificación 2026-1'!H:H,"AF"))&gt;0," P01"," ")</f>
        <v xml:space="preserve"> </v>
      </c>
      <c r="BI78" s="108" t="str">
        <f>IF(SUM(COUNTIFS('Planificación 2026-1'!F:F,"HUAURA",'Planificación 2026-1'!W:W,C78,'Planificación 2026-1'!H:H,"EN"))&gt;0,"P02"," ")</f>
        <v xml:space="preserve"> </v>
      </c>
      <c r="BJ78" s="108" t="str">
        <f>IF(SUM(COUNTIFS('Planificación 2026-1'!F:F,"HUAURA",'Planificación 2026-1'!W:W,C78,'Planificación 2026-1'!H:H,"IS"))&gt;0,"P03"," ")</f>
        <v xml:space="preserve"> </v>
      </c>
      <c r="BK78" s="108" t="str">
        <f>IF(SUM(COUNTIFS('Planificación 2026-1'!F:F,"HUAURA",'Planificación 2026-1'!W:W,C78,'Planificación 2026-1'!H:H,"PS"))&gt;0,"P04"," ")</f>
        <v xml:space="preserve"> </v>
      </c>
      <c r="BL78" s="108"/>
      <c r="BM78" s="108" t="str">
        <f>IF(SUM(COUNTIFS('Planificación 2026-1'!F:F,"HUAURA",'Planificación 2026-1'!W:W,C78,'Planificación 2026-1'!H:H,"IN"))&gt;0,"P06"," ")</f>
        <v xml:space="preserve"> </v>
      </c>
      <c r="BN78" s="108" t="str">
        <f>IF(SUM(COUNTIFS('Planificación 2026-1'!F:F,"HUAURA",'Planificación 2026-1'!W:W,C78,'Planificación 2026-1'!H:H,"CA"))&gt;0,"P07"," ")</f>
        <v xml:space="preserve"> </v>
      </c>
      <c r="BO78" s="108" t="str">
        <f>IF(SUM(COUNTIFS('Planificación 2026-1'!F:F,"HUAURA",'Planificación 2026-1'!W:W,C78,'Planificación 2026-1'!H:H,"DE"))&gt;0,"P08"," ")</f>
        <v xml:space="preserve"> </v>
      </c>
      <c r="BP78" s="108" t="str">
        <f>IF(SUM(COUNTIFS('Planificación 2026-1'!F:F,"HUAURA",'Planificación 2026-1'!W:W,C78,'Planificación 2026-1'!H:H,"OB"))&gt;0,"P09"," ")</f>
        <v xml:space="preserve"> </v>
      </c>
      <c r="BQ78" s="108" t="str">
        <f>IF(SUM(COUNTIFS('Planificación 2026-1'!F:F,"HUAURA",'Planificación 2026-1'!W:W,C78,'Planificación 2026-1'!H:H,"MH"))&gt;0,"P31"," ")</f>
        <v xml:space="preserve"> </v>
      </c>
      <c r="BR78" s="108" t="str">
        <f>IF(SUM(COUNTIFS('Planificación 2026-1'!F:F,"HUAURA",'Planificación 2026-1'!W:W,C78,'Planificación 2026-1'!H:H,"IC"))&gt;0,"P32"," ")</f>
        <v xml:space="preserve"> </v>
      </c>
      <c r="BS78" s="108" t="str">
        <f>IF(SUM(COUNTIFS('Planificación 2026-1'!F:F,"HUAURA",'Planificación 2026-1'!W:W,C78,'Planificación 2026-1'!H:H,"AR"))&gt;0,"P34"," ")</f>
        <v xml:space="preserve"> </v>
      </c>
      <c r="BT78" s="108" t="str">
        <f>IF(SUM(COUNTIFS('Planificación 2026-1'!F:F,"HUAURA",'Planificación 2026-1'!W:W,C78,'Planificación 2026-1'!H:H,"T1"))&gt;0,"P35"," ")</f>
        <v xml:space="preserve"> </v>
      </c>
      <c r="BU78" s="108" t="str">
        <f>IF(SUM(COUNTIFS('Planificación 2026-1'!F:F,"HUAURA",'Planificación 2026-1'!W:W,C78,'Planificación 2026-1'!H:H,"T3"))&gt;0,"P36"," ")</f>
        <v xml:space="preserve"> </v>
      </c>
      <c r="BV78" s="108" t="str">
        <f>IF(SUM(COUNTIFS('Planificación 2026-1'!F:F,"HUAURA",'Planificación 2026-1'!W:W,C78,'Planificación 2026-1'!H:H,"T2"))&gt;0,"P37"," ")</f>
        <v xml:space="preserve"> </v>
      </c>
      <c r="BW78" s="108" t="str">
        <f>IF(SUM(COUNTIFS('Planificación 2026-1'!F:F,"HUAURA",'Planificación 2026-1'!W:W,C78,'Planificación 2026-1'!H:H,"AE"))&gt;0,"P38"," ")</f>
        <v xml:space="preserve"> </v>
      </c>
      <c r="BX78" s="108" t="str">
        <f>IF(SUM(COUNTIFS('Planificación 2026-1'!F:F,"HUAURA",'Planificación 2026-1'!W:W,C78,'Planificación 2026-1'!H:H,"T4"))&gt;0,"P55"," ")</f>
        <v xml:space="preserve"> </v>
      </c>
      <c r="BY78" s="109">
        <f>SUMIFS('Planificación 2026-1'!R:R,'Planificación 2026-1'!W:W,C78,'Planificación 2026-1'!H:H,"AF",'Planificación 2026-1'!I:I,"&gt;2")</f>
        <v>5</v>
      </c>
      <c r="BZ78" s="109">
        <f>SUMIFS('Planificación 2026-1'!R:R,'Planificación 2026-1'!W:W,C78,'Planificación 2026-1'!H:H,"EN",'Planificación 2026-1'!I:I,"&gt;2")</f>
        <v>0</v>
      </c>
      <c r="CA78" s="109">
        <f>SUMIFS('Planificación 2026-1'!R:R,'Planificación 2026-1'!W:W,C78,'Planificación 2026-1'!H:H,"IS",'Planificación 2026-1'!I:I,"&gt;2")</f>
        <v>0</v>
      </c>
      <c r="CB78" s="109">
        <f>SUMIFS('Planificación 2026-1'!R:R,'Planificación 2026-1'!W:W,C78,'Planificación 2026-1'!H:H,"PS",'Planificación 2026-1'!I:I,"&gt;2")</f>
        <v>0</v>
      </c>
      <c r="CC78" s="109">
        <f>SUMIFS('Planificación 2026-1'!R:R,'Planificación 2026-1'!W:W,C78,'Planificación 2026-1'!H:H,"IN",'Planificación 2026-1'!I:I,"&gt;2")</f>
        <v>0</v>
      </c>
      <c r="CD78" s="109">
        <f>SUMIFS('Planificación 2026-1'!R:R,'Planificación 2026-1'!W:W,C78,'Planificación 2026-1'!H:H,"CA",'Planificación 2026-1'!I:I,"&gt;2")</f>
        <v>10</v>
      </c>
      <c r="CE78" s="109">
        <f>SUMIFS('Planificación 2026-1'!R:R,'Planificación 2026-1'!W:W,C78,'Planificación 2026-1'!H:H,"DE",'Planificación 2026-1'!I:I,"&gt;2")</f>
        <v>0</v>
      </c>
      <c r="CF78" s="109">
        <f>SUMIFS('Planificación 2026-1'!R:R,'Planificación 2026-1'!W:W,C78,'Planificación 2026-1'!H:H,"OB",'Planificación 2026-1'!I:I,"&gt;2")</f>
        <v>0</v>
      </c>
      <c r="CG78" s="109">
        <f>SUMIFS('Planificación 2026-1'!R:R,'Planificación 2026-1'!W:W,C78,'Planificación 2026-1'!H:H,"MH",'Planificación 2026-1'!I:I,"&gt;2")</f>
        <v>0</v>
      </c>
      <c r="CH78" s="109">
        <f>SUMIFS('Planificación 2026-1'!R:R,'Planificación 2026-1'!W:W,C78,'Planificación 2026-1'!H:H,"IC",'Planificación 2026-1'!I:I,"&gt;2")</f>
        <v>0</v>
      </c>
      <c r="CI78" s="109">
        <f>SUMIFS('Planificación 2026-1'!R:R,'Planificación 2026-1'!W:W,C78,'Planificación 2026-1'!H:H,"AR",'Planificación 2026-1'!I:I,"&gt;2")</f>
        <v>0</v>
      </c>
      <c r="CJ78" s="109">
        <f>SUMIFS('Planificación 2026-1'!R:R,'Planificación 2026-1'!W:W,C78,'Planificación 2026-1'!H:H,"T1",'Planificación 2026-1'!I:I,"&gt;2")</f>
        <v>0</v>
      </c>
      <c r="CK78" s="109">
        <f>SUMIFS('Planificación 2026-1'!R:R,'Planificación 2026-1'!W:W,C78,'Planificación 2026-1'!H:H,"T3",'Planificación 2026-1'!I:I,"&gt;2")</f>
        <v>0</v>
      </c>
      <c r="CL78" s="109">
        <f>SUMIFS('Planificación 2026-1'!R:R,'Planificación 2026-1'!W:W,C78,'Planificación 2026-1'!H:H,"T2",'Planificación 2026-1'!I:I,"&gt;2")</f>
        <v>0</v>
      </c>
      <c r="CM78" s="109">
        <f>SUMIFS('Planificación 2026-1'!R:R,'Planificación 2026-1'!W:W,C78,'Planificación 2026-1'!H:H,"AE",'Planificación 2026-1'!I:I,"&gt;2")</f>
        <v>4</v>
      </c>
      <c r="CN78" s="109">
        <f>SUMIFS('Planificación 2026-1'!R:R,'Planificación 2026-1'!W:W,C78,'Planificación 2026-1'!H:H,"T4",'Planificación 2026-1'!I:I,"&gt;2")</f>
        <v>0</v>
      </c>
      <c r="CO78" s="109">
        <f>SUMIFS('Planificación 2026-1'!R:R,'Planificación 2026-1'!W:W,C78,'Planificación 2026-1'!H:H,"AF",'Planificación 2026-1'!I:I,"&lt;3")</f>
        <v>0</v>
      </c>
      <c r="CP78" s="109">
        <f>SUMIFS('Planificación 2026-1'!R:R,'Planificación 2026-1'!W:W,C78,'Planificación 2026-1'!H:H,"EN",'Planificación 2026-1'!I:I,"&lt;3")</f>
        <v>0</v>
      </c>
      <c r="CQ78" s="109">
        <f>SUMIFS('Planificación 2026-1'!R:R,'Planificación 2026-1'!W:W,C78,'Planificación 2026-1'!H:H,"IS",'Planificación 2026-1'!I:I,"&lt;3")</f>
        <v>4</v>
      </c>
      <c r="CR78" s="109">
        <f>SUMIFS('Planificación 2026-1'!R:R,'Planificación 2026-1'!W:W,C78,'Planificación 2026-1'!H:H,"PS",'Planificación 2026-1'!I:I,"&lt;3")</f>
        <v>0</v>
      </c>
      <c r="CS78" s="109">
        <f>SUMIFS('Planificación 2026-1'!R:R,'Planificación 2026-1'!W:W,C78,'Planificación 2026-1'!H:H,"IN",'Planificación 2026-1'!I:I,"&lt;3")</f>
        <v>0</v>
      </c>
      <c r="CT78" s="109">
        <f>SUMIFS('Planificación 2026-1'!R:R,'Planificación 2026-1'!W:W,C78,'Planificación 2026-1'!H:H,"CA",'Planificación 2026-1'!I:I,"&lt;3")</f>
        <v>0</v>
      </c>
      <c r="CU78" s="109">
        <f>SUMIFS('Planificación 2026-1'!R:R,'Planificación 2026-1'!W:W,C78,'Planificación 2026-1'!H:H,"DE",'Planificación 2026-1'!I:I,"&lt;3")</f>
        <v>0</v>
      </c>
      <c r="CV78" s="109">
        <f>SUMIFS('Planificación 2026-1'!R:R,'Planificación 2026-1'!W:W,C78,'Planificación 2026-1'!H:H,"OB",'Planificación 2026-1'!I:I,"&lt;3")</f>
        <v>0</v>
      </c>
      <c r="CW78" s="109">
        <f>SUMIFS('Planificación 2026-1'!R:R,'Planificación 2026-1'!W:W,C78,'Planificación 2026-1'!H:H,"MH",'Planificación 2026-1'!I:I,"&lt;3")</f>
        <v>0</v>
      </c>
      <c r="CX78" s="109">
        <f>SUMIFS('Planificación 2026-1'!R:R,'Planificación 2026-1'!W:W,C78,'Planificación 2026-1'!H:H,"IC",'Planificación 2026-1'!I:I,"&lt;3")</f>
        <v>5</v>
      </c>
      <c r="CY78" s="109">
        <f>SUMIFS('Planificación 2026-1'!R:R,'Planificación 2026-1'!W:W,C78,'Planificación 2026-1'!H:H,"AR",'Planificación 2026-1'!I:I,"&lt;3")</f>
        <v>5</v>
      </c>
      <c r="CZ78" s="109">
        <f>SUMIFS('Planificación 2026-1'!R:R,'Planificación 2026-1'!W:W,C78,'Planificación 2026-1'!H:H,"T1",'Planificación 2026-1'!I:I,"&lt;3")</f>
        <v>0</v>
      </c>
      <c r="DA78" s="109">
        <f>SUMIFS('Planificación 2026-1'!R:R,'Planificación 2026-1'!W:W,C78,'Planificación 2026-1'!H:H,"T3",'Planificación 2026-1'!I:I,"&lt;3")</f>
        <v>0</v>
      </c>
      <c r="DB78" s="109">
        <f>SUMIFS('Planificación 2026-1'!R:R,'Planificación 2026-1'!W:W,C78,'Planificación 2026-1'!H:H,"T2",'Planificación 2026-1'!I:I,"&lt;3")</f>
        <v>0</v>
      </c>
      <c r="DC78" s="109">
        <f>SUMIFS('Planificación 2026-1'!R:R,'Planificación 2026-1'!W:W,C78,'Planificación 2026-1'!H:H,"AE",'Planificación 2026-1'!I:I,"&lt;3")</f>
        <v>0</v>
      </c>
      <c r="DD78" s="109">
        <f>SUMIFS('Planificación 2026-1'!R:R,'Planificación 2026-1'!W:W,C78,'Planificación 2026-1'!H:H,"T4",'Planificación 2026-1'!I:I,"&lt;3")</f>
        <v>0</v>
      </c>
      <c r="DE78" s="108" t="str">
        <f t="shared" si="13"/>
        <v>P01 P03 P32P34 P38</v>
      </c>
      <c r="DF78" s="41">
        <f>IF(C78="","",SUMIFS('Planificación 2026-1'!R:R,'Planificación 2026-1'!W:W,C78,'Planificación 2026-1'!F:F,"PRINCIPAL",'Planificación 2026-1'!X:X,"VIRTUAL"))</f>
        <v>13</v>
      </c>
      <c r="DG78" s="41">
        <f>IF(C78="","",SUMIFS('Planificación 2026-1'!R:R,'Planificación 2026-1'!W:W,C78,'Planificación 2026-1'!F:F,"PRINCIPAL",'Planificación 2026-1'!X:X,"PRESENCIAL"))</f>
        <v>10</v>
      </c>
      <c r="DH78" s="41">
        <f>IF(C78="","",SUMIFS('Planificación 2026-1'!R:R,'Planificación 2026-1'!W:W,C78,'Planificación 2026-1'!F:F,"PRINCIPAL",'Planificación 2026-1'!X:X,"HIBRIDO PRESENCIAL"))</f>
        <v>0</v>
      </c>
      <c r="DI78" s="108" t="str">
        <f t="shared" si="14"/>
        <v>P07</v>
      </c>
      <c r="DJ78" s="108">
        <f>IF(C78="","",SUMIFS('Planificación 2026-1'!R:R,'Planificación 2026-1'!W:W,C78,'Planificación 2026-1'!F:F,"FILIAL",'Planificación 2026-1'!X:X,"VIRTUAL"))</f>
        <v>10</v>
      </c>
      <c r="DK78" s="110">
        <f>IF(C78="","",SUMIFS('Planificación 2026-1'!R:R,'Planificación 2026-1'!W:W,C78,'Planificación 2026-1'!F:F,"FILIAL",'Planificación 2026-1'!X:X,"PRESENCIAL"))</f>
        <v>0</v>
      </c>
      <c r="DL78" s="61">
        <f>IF(C78="","",SUMIFS('Planificación 2026-1'!R:R,'Planificación 2026-1'!W:W,C78,'Planificación 2026-1'!F:F,"FILIAL",'Planificación 2026-1'!X:X,"HIBRIDO PRESENCIAL"))</f>
        <v>0</v>
      </c>
      <c r="DM78" s="111" t="str">
        <f t="shared" si="15"/>
        <v/>
      </c>
      <c r="DN78" s="108">
        <f>IF(C78="","",SUMIFS('Planificación 2026-1'!R:R,'Planificación 2026-1'!W:W,C78,'Planificación 2026-1'!F:F,"SUNAMPE",'Planificación 2026-1'!X:X,"VIRTUAL"))</f>
        <v>0</v>
      </c>
      <c r="DO78" s="61">
        <f>IF(C78="","",SUMIFS('Planificación 2026-1'!R:R,'Planificación 2026-1'!W:W,C78,'Planificación 2026-1'!F:F,"SUNAMPE",'Planificación 2026-1'!X:X,"PRESENCIAL"))</f>
        <v>0</v>
      </c>
      <c r="DP78" s="111" t="str">
        <f t="shared" si="16"/>
        <v/>
      </c>
      <c r="DQ78" s="108">
        <f>IF(C78="","",SUMIFS('Planificación 2026-1'!R:R,'Planificación 2026-1'!W:W,C78,'Planificación 2026-1'!F:F,"HUAURA",'Planificación 2026-1'!X:X,"VIRTUAL"))</f>
        <v>0</v>
      </c>
      <c r="DR78" s="61">
        <f>IF(C78="","",SUMIFS('Planificación 2026-1'!R:R,'Planificación 2026-1'!W:W,C78,'Planificación 2026-1'!F:F,"HUAURA",'Planificación 2026-1'!X:X,"PRESENCIAL"))</f>
        <v>0</v>
      </c>
      <c r="DS78" s="76">
        <f>SUMIFS('Planificación 2026-1'!R:R,'Planificación 2026-1'!W:W,C78,'Planificación 2026-1'!F:F,"PRINCIPAL",'Planificación 2026-1'!X:X,"VIRTUAL",'Planificación 2026-1'!I:I,"&gt;2")</f>
        <v>9</v>
      </c>
      <c r="DT78" s="76">
        <f>SUMIFS('Planificación 2026-1'!R:R,'Planificación 2026-1'!W:W,C78,'Planificación 2026-1'!F:F,"PRINCIPAL",'Planificación 2026-1'!X:X,"&lt;&gt;VIRTUAL",'Planificación 2026-1'!I:I,"&gt;2")</f>
        <v>0</v>
      </c>
      <c r="DU78" s="76">
        <f>SUMIFS('Planificación 2026-1'!R:R,'Planificación 2026-1'!W:W,C78,'Planificación 2026-1'!F:F,"SUNAMPE",'Planificación 2026-1'!X:X,"VIRTUAL",'Planificación 2026-1'!I:I,"&gt;2")</f>
        <v>0</v>
      </c>
      <c r="DV78" s="76">
        <f>SUMIFS('Planificación 2026-1'!R:R,'Planificación 2026-1'!W:W,C78,'Planificación 2026-1'!F:F,"SUNAMPE",'Planificación 2026-1'!X:X,"&lt;&gt;VIRTUAL",'Planificación 2026-1'!I:I,"&gt;2")</f>
        <v>0</v>
      </c>
      <c r="DW78" s="76">
        <f>SUMIFS('Planificación 2026-1'!R:R,'Planificación 2026-1'!W:W,C78,'Planificación 2026-1'!F:F,"FILIAL",'Planificación 2026-1'!X:X,"VIRTUAL",'Planificación 2026-1'!I:I,"&gt;2")</f>
        <v>10</v>
      </c>
      <c r="DX78" s="76">
        <f>SUMIFS('Planificación 2026-1'!R:R,'Planificación 2026-1'!W:W,C78,'Planificación 2026-1'!F:F,"FILIAL",'Planificación 2026-1'!X:X,"&lt;&gt;VIRTUAL",'Planificación 2026-1'!I:I,"&gt;2")</f>
        <v>0</v>
      </c>
      <c r="DY78" s="76">
        <f>SUMIFS('Planificación 2026-1'!R:R,'Planificación 2026-1'!W:W,C78,'Planificación 2026-1'!F:F,"PORUMA",'Planificación 2026-1'!X:X,"VIRTUAL",'Planificación 2026-1'!I:I,"&gt;2")</f>
        <v>0</v>
      </c>
      <c r="DZ78" s="76">
        <f>SUMIFS('Planificación 2026-1'!R:R,'Planificación 2026-1'!W:W,C78,'Planificación 2026-1'!F:F,"PORUMA",'Planificación 2026-1'!X:X,"&lt;&gt;VIRTUAL",'Planificación 2026-1'!I:I,"&gt;2")</f>
        <v>0</v>
      </c>
      <c r="EA78" s="76">
        <f>SUMIFS('Planificación 2026-1'!R:R,'Planificación 2026-1'!W:W,C78,'Planificación 2026-1'!F:F,"HUAURA",'Planificación 2026-1'!X:X,"VIRTUAL",'Planificación 2026-1'!I:I,"&gt;2")</f>
        <v>0</v>
      </c>
      <c r="EB78" s="76">
        <f>SUMIFS('Planificación 2026-1'!R:R,'Planificación 2026-1'!W:W,C78,'Planificación 2026-1'!F:F,"HUAURA",'Planificación 2026-1'!X:X,"&lt;&gt;VIRTUAL",'Planificación 2026-1'!I:I,"&gt;2")</f>
        <v>0</v>
      </c>
      <c r="EC78" s="76">
        <f>SUMIFS('Planificación 2026-1'!R:R,'Planificación 2026-1'!W:W,C78,'Planificación 2026-1'!F:F,"PRINCIPAL",'Planificación 2026-1'!X:X,"VIRTUAL",'Planificación 2026-1'!I:I,"&lt;3")</f>
        <v>4</v>
      </c>
      <c r="ED78" s="76">
        <f>SUMIFS('Planificación 2026-1'!R:R,'Planificación 2026-1'!W:W,C78,'Planificación 2026-1'!F:F,"PRINCIPAL",'Planificación 2026-1'!X:X,"&lt;&gt;VIRTUAL",'Planificación 2026-1'!I:I,"&lt;3")</f>
        <v>10</v>
      </c>
      <c r="EE78" s="76">
        <f>SUMIFS('Planificación 2026-1'!R:R,'Planificación 2026-1'!W:W,C78,'Planificación 2026-1'!F:F,"SUNAMPE",'Planificación 2026-1'!X:X,"VIRTUAL",'Planificación 2026-1'!I:I,"&lt;3")</f>
        <v>0</v>
      </c>
      <c r="EF78" s="76">
        <f>SUMIFS('Planificación 2026-1'!R:R,'Planificación 2026-1'!W:W,C78,'Planificación 2026-1'!F:F,"SUNAMPE",'Planificación 2026-1'!X:X,"&lt;&gt;VIRTUAL",'Planificación 2026-1'!I:I,"&lt;3")</f>
        <v>0</v>
      </c>
      <c r="EG78" s="76">
        <f>SUMIFS('Planificación 2026-1'!R:R,'Planificación 2026-1'!W:W,C78,'Planificación 2026-1'!F:F,"FILIAL",'Planificación 2026-1'!X:X,"VIRTUAL",'Planificación 2026-1'!I:I,"&lt;3")</f>
        <v>0</v>
      </c>
      <c r="EH78" s="76">
        <f>SUMIFS('Planificación 2026-1'!R:R,'Planificación 2026-1'!W:W,C78,'Planificación 2026-1'!F:F,"FILIAL",'Planificación 2026-1'!X:X,"&lt;&gt;VIRTUAL",'Planificación 2026-1'!I:I,"&lt;3")</f>
        <v>0</v>
      </c>
      <c r="EI78" s="76">
        <f>SUMIFS('Planificación 2026-1'!R:R,'Planificación 2026-1'!W:W,C78,'Planificación 2026-1'!F:F,"PORUMA",'Planificación 2026-1'!X:X,"VIRTUAL",'Planificación 2026-1'!I:I,"&lt;3")</f>
        <v>0</v>
      </c>
      <c r="EJ78" s="76">
        <f>SUMIFS('Planificación 2026-1'!R:R,'Planificación 2026-1'!W:W,C78,'Planificación 2026-1'!F:F,"PORUMA",'Planificación 2026-1'!X:X,"&lt;&gt;VIRTUAL",'Planificación 2026-1'!I:I,"&lt;3")</f>
        <v>0</v>
      </c>
      <c r="EK78" s="76">
        <f>SUMIFS('Planificación 2026-1'!R:R,'Planificación 2026-1'!W:W,C78,'Planificación 2026-1'!F:F,"HUAURA",'Planificación 2026-1'!X:X,"VIRTUAL",'Planificación 2026-1'!I:I,"&lt;3")</f>
        <v>0</v>
      </c>
      <c r="EL78" s="76">
        <f>SUMIFS('Planificación 2026-1'!R:R,'Planificación 2026-1'!W:W,C78,'Planificación 2026-1'!F:F,"HUAURA",'Planificación 2026-1'!X:X,"&lt;&gt;VIRTUAL",'Planificación 2026-1'!I:I,"&lt;3")</f>
        <v>0</v>
      </c>
      <c r="EM78" s="76"/>
      <c r="EN78" s="76">
        <f t="shared" si="9"/>
        <v>23</v>
      </c>
      <c r="EO78" s="76">
        <f t="shared" si="10"/>
        <v>10</v>
      </c>
      <c r="EP78" s="76" t="b">
        <f t="shared" si="11"/>
        <v>1</v>
      </c>
      <c r="EQ78" s="76" t="str">
        <f t="shared" si="12"/>
        <v/>
      </c>
      <c r="ER78" s="76" t="str">
        <f t="shared" si="17"/>
        <v>MAS VIRTUAL</v>
      </c>
    </row>
    <row r="79" spans="1:148" hidden="1">
      <c r="A79" s="83"/>
      <c r="B79" s="119">
        <v>76</v>
      </c>
      <c r="C79" s="115" t="s">
        <v>249</v>
      </c>
      <c r="D79" s="112">
        <f>SUMIF('Planificación 2026-1'!W:W,C79,'Planificación 2026-1'!R:R)</f>
        <v>0</v>
      </c>
      <c r="E79" s="114" t="s">
        <v>170</v>
      </c>
      <c r="F79" s="115" t="s">
        <v>250</v>
      </c>
      <c r="G79" s="115" t="s">
        <v>13</v>
      </c>
      <c r="H79" s="115" t="s">
        <v>128</v>
      </c>
      <c r="I79" s="107" t="str">
        <f>IF(SUM(COUNTIFS('Planificación 2026-1'!F:F,"PRINCIPAL",'Planificación 2026-1'!W:W,C79,'Planificación 2026-1'!H:H,"AF"))&gt;0,"P01"," ")</f>
        <v xml:space="preserve"> </v>
      </c>
      <c r="J79" s="108" t="str">
        <f>IF(SUM(COUNTIFS('Planificación 2026-1'!F:F,"PRINCIPAL",'Planificación 2026-1'!W:W,C79,'Planificación 2026-1'!H:H,"EN"))&gt;0,"P02"," ")</f>
        <v xml:space="preserve"> </v>
      </c>
      <c r="K79" s="108" t="str">
        <f>IF(SUM(COUNTIFS('Planificación 2026-1'!F:F,"PRINCIPAL",'Planificación 2026-1'!W:W,C79,'Planificación 2026-1'!H:H,"IS"))&gt;0,"P03"," ")</f>
        <v xml:space="preserve"> </v>
      </c>
      <c r="L79" s="108" t="str">
        <f>IF(SUM(COUNTIFS('Planificación 2026-1'!F:F,"PRINCIPAL",'Planificación 2026-1'!W:W,C79,'Planificación 2026-1'!H:H,"PS"))&gt;0,"P04"," ")</f>
        <v xml:space="preserve"> </v>
      </c>
      <c r="M79" s="108"/>
      <c r="N79" s="108" t="str">
        <f>IF(SUM(COUNTIFS('Planificación 2026-1'!F:F,"PRINCIPAL",'Planificación 2026-1'!W:W,C79,'Planificación 2026-1'!H:H,"IN"))&gt;0,"P06"," ")</f>
        <v xml:space="preserve"> </v>
      </c>
      <c r="O79" s="108" t="str">
        <f>IF(SUM(COUNTIFS('Planificación 2026-1'!F:F,"PRINCIPAL",'Planificación 2026-1'!W:W,C79,'Planificación 2026-1'!H:H,"CA"))&gt;0,"P07"," ")</f>
        <v xml:space="preserve"> </v>
      </c>
      <c r="P79" s="108" t="str">
        <f>IF(SUM(COUNTIFS('Planificación 2026-1'!F:F,"PRINCIPAL",'Planificación 2026-1'!W:W,C79,'Planificación 2026-1'!H:H,"DE"))&gt;0,"P08"," ")</f>
        <v xml:space="preserve"> </v>
      </c>
      <c r="Q79" s="108" t="str">
        <f>IF(SUM(COUNTIFS('Planificación 2026-1'!F:F,"PRINCIPAL",'Planificación 2026-1'!W:W,C79,'Planificación 2026-1'!H:H,"OB"))&gt;0,"P09"," ")</f>
        <v xml:space="preserve"> </v>
      </c>
      <c r="R79" s="108" t="str">
        <f>IF(SUM(COUNTIFS('Planificación 2026-1'!F:F,"PRINCIPAL",'Planificación 2026-1'!W:W,C79,'Planificación 2026-1'!H:H,"MH"))&gt;0,"P31"," ")</f>
        <v xml:space="preserve"> </v>
      </c>
      <c r="S79" s="108" t="str">
        <f>IF(SUM(COUNTIFS('Planificación 2026-1'!F:F,"PRINCIPAL",'Planificación 2026-1'!W:W,C79,'Planificación 2026-1'!H:H,"IC"))&gt;0,"P32"," ")</f>
        <v xml:space="preserve"> </v>
      </c>
      <c r="T79" s="108" t="str">
        <f>IF(SUM(COUNTIFS('Planificación 2026-1'!F:F,"PRINCIPAL",'Planificación 2026-1'!W:W,C79,'Planificación 2026-1'!H:H,"AR"))&gt;0,"P34"," ")</f>
        <v xml:space="preserve"> </v>
      </c>
      <c r="U79" s="108" t="str">
        <f>IF(SUM(COUNTIFS('Planificación 2026-1'!F:F,"PRINCIPAL",'Planificación 2026-1'!W:W,C79,'Planificación 2026-1'!H:H,"T1"))&gt;0,"P35"," ")</f>
        <v xml:space="preserve"> </v>
      </c>
      <c r="V79" s="108" t="str">
        <f>IF(SUM(COUNTIFS('Planificación 2026-1'!F:F,"PRINCIPAL",'Planificación 2026-1'!W:W,C79,'Planificación 2026-1'!H:H,"T3"))&gt;0,"P36"," ")</f>
        <v xml:space="preserve"> </v>
      </c>
      <c r="W79" s="108" t="str">
        <f>IF(SUM(COUNTIFS('Planificación 2026-1'!F:F,"PRINCIPAL",'Planificación 2026-1'!W:W,C79,'Planificación 2026-1'!H:H,"T2"))&gt;0,"P37"," ")</f>
        <v xml:space="preserve"> </v>
      </c>
      <c r="X79" s="108" t="str">
        <f>IF(SUM(COUNTIFS('Planificación 2026-1'!F:F,"PRINCIPAL",'Planificación 2026-1'!W:W,C79,'Planificación 2026-1'!H:H,"AE"))&gt;0,"P38"," ")</f>
        <v xml:space="preserve"> </v>
      </c>
      <c r="Y79" s="108" t="str">
        <f>IF(SUM(COUNTIFS('Planificación 2026-1'!F:F,"PRINCIPAL",'Planificación 2026-1'!W:W,C79,'Planificación 2026-1'!H:H,"T4"))&gt;0,"P55"," ")</f>
        <v xml:space="preserve"> </v>
      </c>
      <c r="Z79" s="108" t="str">
        <f>IF(SUM(COUNTIFS('Planificación 2026-1'!F:F,"FILIAL",'Planificación 2026-1'!W:W,C79,'Planificación 2026-1'!H:H,"AF"))&gt;0," P01"," ")</f>
        <v xml:space="preserve"> </v>
      </c>
      <c r="AA79" s="108" t="str">
        <f>IF(SUM(COUNTIFS('Planificación 2026-1'!F:F,"FILIAL",'Planificación 2026-1'!W:W,C79,'Planificación 2026-1'!H:H,"EN"))&gt;0,"P02"," ")</f>
        <v xml:space="preserve"> </v>
      </c>
      <c r="AB79" s="108" t="str">
        <f>IF(SUM(COUNTIFS('Planificación 2026-1'!F:F,"FILIAL",'Planificación 2026-1'!W:W,C79,'Planificación 2026-1'!H:H,"IS"))&gt;0,"P03"," ")</f>
        <v xml:space="preserve"> </v>
      </c>
      <c r="AC79" s="108" t="str">
        <f>IF(SUM(COUNTIFS('Planificación 2026-1'!F:F,"FILIAL",'Planificación 2026-1'!W:W,C79,'Planificación 2026-1'!H:H,"PS"))&gt;0,"P04"," ")</f>
        <v xml:space="preserve"> </v>
      </c>
      <c r="AD79" s="108"/>
      <c r="AE79" s="108" t="str">
        <f>IF(SUM(COUNTIFS('Planificación 2026-1'!F:F,"FILIAL",'Planificación 2026-1'!W:W,C79,'Planificación 2026-1'!H:H,"IN"))&gt;0,"P06"," ")</f>
        <v xml:space="preserve"> </v>
      </c>
      <c r="AF79" s="108" t="str">
        <f>IF(SUM(COUNTIFS('Planificación 2026-1'!F:F,"FILIAL",'Planificación 2026-1'!W:W,C79,'Planificación 2026-1'!H:H,"CA"))&gt;0,"P07"," ")</f>
        <v xml:space="preserve"> </v>
      </c>
      <c r="AG79" s="108" t="str">
        <f>IF(SUM(COUNTIFS('Planificación 2026-1'!F:F,"FILIAL",'Planificación 2026-1'!W:W,C79,'Planificación 2026-1'!H:H,"DE"))&gt;0,"P08"," ")</f>
        <v xml:space="preserve"> </v>
      </c>
      <c r="AH79" s="108" t="str">
        <f>IF(SUM(COUNTIFS('Planificación 2026-1'!F:F,"FILIAL",'Planificación 2026-1'!W:W,C79,'Planificación 2026-1'!H:H,"OB"))&gt;0,"P09"," ")</f>
        <v xml:space="preserve"> </v>
      </c>
      <c r="AI79" s="108" t="str">
        <f>IF(SUM(COUNTIFS('Planificación 2026-1'!F:F,"FILIAL",'Planificación 2026-1'!W:W,C79,'Planificación 2026-1'!H:H,"MH"))&gt;0,"P31"," ")</f>
        <v xml:space="preserve"> </v>
      </c>
      <c r="AJ79" s="108" t="str">
        <f>IF(SUM(COUNTIFS('Planificación 2026-1'!F:F,"FILIAL",'Planificación 2026-1'!W:W,C79,'Planificación 2026-1'!H:H,"IC"))&gt;0,"P32"," ")</f>
        <v xml:space="preserve"> </v>
      </c>
      <c r="AK79" s="108" t="str">
        <f>IF(SUM(COUNTIFS('Planificación 2026-1'!F:F,"FILIAL",'Planificación 2026-1'!W:W,C79,'Planificación 2026-1'!H:H,"AR"))&gt;0,"P34"," ")</f>
        <v xml:space="preserve"> </v>
      </c>
      <c r="AL79" s="108" t="str">
        <f>IF(SUM(COUNTIFS('Planificación 2026-1'!F:F,"FILIAL",'Planificación 2026-1'!W:W,C79,'Planificación 2026-1'!H:H,"T1"))&gt;0,"P35"," ")</f>
        <v xml:space="preserve"> </v>
      </c>
      <c r="AM79" s="108" t="str">
        <f>IF(SUM(COUNTIFS('Planificación 2026-1'!F:F,"FILIAL",'Planificación 2026-1'!W:W,C79,'Planificación 2026-1'!H:H,"T3"))&gt;0,"P36"," ")</f>
        <v xml:space="preserve"> </v>
      </c>
      <c r="AN79" s="108" t="str">
        <f>IF(SUM(COUNTIFS('Planificación 2026-1'!F:F,"FILIAL",'Planificación 2026-1'!W:W,C79,'Planificación 2026-1'!H:H,"T2"))&gt;0,"P37"," ")</f>
        <v xml:space="preserve"> </v>
      </c>
      <c r="AO79" s="108" t="str">
        <f>IF(SUM(COUNTIFS('Planificación 2026-1'!F:F,"FILIAL",'Planificación 2026-1'!W:W,C79,'Planificación 2026-1'!H:H,"AE"))&gt;0,"P38"," ")</f>
        <v xml:space="preserve"> </v>
      </c>
      <c r="AP79" s="108" t="str">
        <f>IF(SUM(COUNTIFS('Planificación 2026-1'!F:F,"FILIAL",'Planificación 2026-1'!W:W,C79,'Planificación 2026-1'!H:H,"T4"))&gt;0,"P55"," ")</f>
        <v xml:space="preserve"> </v>
      </c>
      <c r="AQ79" s="108" t="str">
        <f>IF(SUM(COUNTIFS('Planificación 2026-1'!F:F,"SUNAMPE",'Planificación 2026-1'!W:W,C79,'Planificación 2026-1'!H:H,"AF"))&gt;0," P01"," ")</f>
        <v xml:space="preserve"> </v>
      </c>
      <c r="AR79" s="108" t="str">
        <f>IF(SUM(COUNTIFS('Planificación 2026-1'!F:F,"SUNAMPE",'Planificación 2026-1'!W:W,C79,'Planificación 2026-1'!H:H,"EN"))&gt;0,"P02"," ")</f>
        <v xml:space="preserve"> </v>
      </c>
      <c r="AS79" s="108" t="str">
        <f>IF(SUM(COUNTIFS('Planificación 2026-1'!F:F,"SUNAMPE",'Planificación 2026-1'!W:W,C79,'Planificación 2026-1'!H:H,"IS"))&gt;0,"P03"," ")</f>
        <v xml:space="preserve"> </v>
      </c>
      <c r="AT79" s="108" t="str">
        <f>IF(SUM(COUNTIFS('Planificación 2026-1'!F:F,"SUNAMPE",'Planificación 2026-1'!W:W,C79,'Planificación 2026-1'!H:H,"PS"))&gt;0,"P04"," ")</f>
        <v xml:space="preserve"> </v>
      </c>
      <c r="AU79" s="108"/>
      <c r="AV79" s="108" t="str">
        <f>IF(SUM(COUNTIFS('Planificación 2026-1'!F:F,"SUNAMPE",'Planificación 2026-1'!W:W,C79,'Planificación 2026-1'!H:H,"IN"))&gt;0,"P06"," ")</f>
        <v xml:space="preserve"> </v>
      </c>
      <c r="AW79" s="108" t="str">
        <f>IF(SUM(COUNTIFS('Planificación 2026-1'!F:F,"SUNAMPE",'Planificación 2026-1'!W:W,C79,'Planificación 2026-1'!H:H,"CA"))&gt;0,"P07"," ")</f>
        <v xml:space="preserve"> </v>
      </c>
      <c r="AX79" s="108" t="str">
        <f>IF(SUM(COUNTIFS('Planificación 2026-1'!F:F,"SUNAMPE",'Planificación 2026-1'!W:W,C79,'Planificación 2026-1'!H:H,"DE"))&gt;0,"P08"," ")</f>
        <v xml:space="preserve"> </v>
      </c>
      <c r="AY79" s="108" t="str">
        <f>IF(SUM(COUNTIFS('Planificación 2026-1'!F:F,"SUNAMPE",'Planificación 2026-1'!W:W,C79,'Planificación 2026-1'!H:H,"OB"))&gt;0,"P09"," ")</f>
        <v xml:space="preserve"> </v>
      </c>
      <c r="AZ79" s="108" t="str">
        <f>IF(SUM(COUNTIFS('Planificación 2026-1'!F:F,"SUNAMPE",'Planificación 2026-1'!W:W,C79,'Planificación 2026-1'!H:H,"MH"))&gt;0,"P31"," ")</f>
        <v xml:space="preserve"> </v>
      </c>
      <c r="BA79" s="108" t="str">
        <f>IF(SUM(COUNTIFS('Planificación 2026-1'!F:F,"SUNAMPE",'Planificación 2026-1'!W:W,C79,'Planificación 2026-1'!H:H,"IC"))&gt;0,"P32"," ")</f>
        <v xml:space="preserve"> </v>
      </c>
      <c r="BB79" s="108" t="str">
        <f>IF(SUM(COUNTIFS('Planificación 2026-1'!F:F,"SUNAMPE",'Planificación 2026-1'!W:W,C79,'Planificación 2026-1'!H:H,"AR"))&gt;0,"P34"," ")</f>
        <v xml:space="preserve"> </v>
      </c>
      <c r="BC79" s="108" t="str">
        <f>IF(SUM(COUNTIFS('Planificación 2026-1'!F:F,"SUNAMPE",'Planificación 2026-1'!W:W,C79,'Planificación 2026-1'!H:H,"T1"))&gt;0,"P35"," ")</f>
        <v xml:space="preserve"> </v>
      </c>
      <c r="BD79" s="108" t="str">
        <f>IF(SUM(COUNTIFS('Planificación 2026-1'!F:F,"SUNAMPE",'Planificación 2026-1'!W:W,C79,'Planificación 2026-1'!H:H,"T3"))&gt;0,"P36"," ")</f>
        <v xml:space="preserve"> </v>
      </c>
      <c r="BE79" s="108" t="str">
        <f>IF(SUM(COUNTIFS('Planificación 2026-1'!F:F,"SUNAMPE",'Planificación 2026-1'!W:W,C79,'Planificación 2026-1'!H:H,"T2"))&gt;0,"P37"," ")</f>
        <v xml:space="preserve"> </v>
      </c>
      <c r="BF79" s="108" t="str">
        <f>IF(SUM(COUNTIFS('Planificación 2026-1'!F:F,"SUNAMPE",'Planificación 2026-1'!W:W,C79,'Planificación 2026-1'!H:H,"AE"))&gt;0,"P38"," ")</f>
        <v xml:space="preserve"> </v>
      </c>
      <c r="BG79" s="108" t="str">
        <f>IF(SUM(COUNTIFS('Planificación 2026-1'!F:F,"SUNAMPE",'Planificación 2026-1'!W:W,C79,'Planificación 2026-1'!H:H,"T4"))&gt;0,"P55"," ")</f>
        <v xml:space="preserve"> </v>
      </c>
      <c r="BH79" s="108" t="str">
        <f>IF(SUM(COUNTIFS('Planificación 2026-1'!F:F,"HUAURA",'Planificación 2026-1'!W:W,C79,'Planificación 2026-1'!H:H,"AF"))&gt;0," P01"," ")</f>
        <v xml:space="preserve"> </v>
      </c>
      <c r="BI79" s="108" t="str">
        <f>IF(SUM(COUNTIFS('Planificación 2026-1'!F:F,"HUAURA",'Planificación 2026-1'!W:W,C79,'Planificación 2026-1'!H:H,"EN"))&gt;0,"P02"," ")</f>
        <v xml:space="preserve"> </v>
      </c>
      <c r="BJ79" s="108" t="str">
        <f>IF(SUM(COUNTIFS('Planificación 2026-1'!F:F,"HUAURA",'Planificación 2026-1'!W:W,C79,'Planificación 2026-1'!H:H,"IS"))&gt;0,"P03"," ")</f>
        <v xml:space="preserve"> </v>
      </c>
      <c r="BK79" s="108" t="str">
        <f>IF(SUM(COUNTIFS('Planificación 2026-1'!F:F,"HUAURA",'Planificación 2026-1'!W:W,C79,'Planificación 2026-1'!H:H,"PS"))&gt;0,"P04"," ")</f>
        <v xml:space="preserve"> </v>
      </c>
      <c r="BL79" s="108"/>
      <c r="BM79" s="108" t="str">
        <f>IF(SUM(COUNTIFS('Planificación 2026-1'!F:F,"HUAURA",'Planificación 2026-1'!W:W,C79,'Planificación 2026-1'!H:H,"IN"))&gt;0,"P06"," ")</f>
        <v xml:space="preserve"> </v>
      </c>
      <c r="BN79" s="108" t="str">
        <f>IF(SUM(COUNTIFS('Planificación 2026-1'!F:F,"HUAURA",'Planificación 2026-1'!W:W,C79,'Planificación 2026-1'!H:H,"CA"))&gt;0,"P07"," ")</f>
        <v xml:space="preserve"> </v>
      </c>
      <c r="BO79" s="108" t="str">
        <f>IF(SUM(COUNTIFS('Planificación 2026-1'!F:F,"HUAURA",'Planificación 2026-1'!W:W,C79,'Planificación 2026-1'!H:H,"DE"))&gt;0,"P08"," ")</f>
        <v xml:space="preserve"> </v>
      </c>
      <c r="BP79" s="108" t="str">
        <f>IF(SUM(COUNTIFS('Planificación 2026-1'!F:F,"HUAURA",'Planificación 2026-1'!W:W,C79,'Planificación 2026-1'!H:H,"OB"))&gt;0,"P09"," ")</f>
        <v xml:space="preserve"> </v>
      </c>
      <c r="BQ79" s="108" t="str">
        <f>IF(SUM(COUNTIFS('Planificación 2026-1'!F:F,"HUAURA",'Planificación 2026-1'!W:W,C79,'Planificación 2026-1'!H:H,"MH"))&gt;0,"P31"," ")</f>
        <v xml:space="preserve"> </v>
      </c>
      <c r="BR79" s="108" t="str">
        <f>IF(SUM(COUNTIFS('Planificación 2026-1'!F:F,"HUAURA",'Planificación 2026-1'!W:W,C79,'Planificación 2026-1'!H:H,"IC"))&gt;0,"P32"," ")</f>
        <v xml:space="preserve"> </v>
      </c>
      <c r="BS79" s="108" t="str">
        <f>IF(SUM(COUNTIFS('Planificación 2026-1'!F:F,"HUAURA",'Planificación 2026-1'!W:W,C79,'Planificación 2026-1'!H:H,"AR"))&gt;0,"P34"," ")</f>
        <v xml:space="preserve"> </v>
      </c>
      <c r="BT79" s="108" t="str">
        <f>IF(SUM(COUNTIFS('Planificación 2026-1'!F:F,"HUAURA",'Planificación 2026-1'!W:W,C79,'Planificación 2026-1'!H:H,"T1"))&gt;0,"P35"," ")</f>
        <v xml:space="preserve"> </v>
      </c>
      <c r="BU79" s="108" t="str">
        <f>IF(SUM(COUNTIFS('Planificación 2026-1'!F:F,"HUAURA",'Planificación 2026-1'!W:W,C79,'Planificación 2026-1'!H:H,"T3"))&gt;0,"P36"," ")</f>
        <v xml:space="preserve"> </v>
      </c>
      <c r="BV79" s="108" t="str">
        <f>IF(SUM(COUNTIFS('Planificación 2026-1'!F:F,"HUAURA",'Planificación 2026-1'!W:W,C79,'Planificación 2026-1'!H:H,"T2"))&gt;0,"P37"," ")</f>
        <v xml:space="preserve"> </v>
      </c>
      <c r="BW79" s="108" t="str">
        <f>IF(SUM(COUNTIFS('Planificación 2026-1'!F:F,"HUAURA",'Planificación 2026-1'!W:W,C79,'Planificación 2026-1'!H:H,"AE"))&gt;0,"P38"," ")</f>
        <v xml:space="preserve"> </v>
      </c>
      <c r="BX79" s="108" t="str">
        <f>IF(SUM(COUNTIFS('Planificación 2026-1'!F:F,"HUAURA",'Planificación 2026-1'!W:W,C79,'Planificación 2026-1'!H:H,"T4"))&gt;0,"P55"," ")</f>
        <v xml:space="preserve"> </v>
      </c>
      <c r="BY79" s="109">
        <f>SUMIFS('Planificación 2026-1'!R:R,'Planificación 2026-1'!W:W,C79,'Planificación 2026-1'!H:H,"AF",'Planificación 2026-1'!I:I,"&gt;2")</f>
        <v>0</v>
      </c>
      <c r="BZ79" s="109">
        <f>SUMIFS('Planificación 2026-1'!R:R,'Planificación 2026-1'!W:W,C79,'Planificación 2026-1'!H:H,"EN",'Planificación 2026-1'!I:I,"&gt;2")</f>
        <v>0</v>
      </c>
      <c r="CA79" s="109">
        <f>SUMIFS('Planificación 2026-1'!R:R,'Planificación 2026-1'!W:W,C79,'Planificación 2026-1'!H:H,"IS",'Planificación 2026-1'!I:I,"&gt;2")</f>
        <v>0</v>
      </c>
      <c r="CB79" s="109">
        <f>SUMIFS('Planificación 2026-1'!R:R,'Planificación 2026-1'!W:W,C79,'Planificación 2026-1'!H:H,"PS",'Planificación 2026-1'!I:I,"&gt;2")</f>
        <v>0</v>
      </c>
      <c r="CC79" s="109">
        <f>SUMIFS('Planificación 2026-1'!R:R,'Planificación 2026-1'!W:W,C79,'Planificación 2026-1'!H:H,"IN",'Planificación 2026-1'!I:I,"&gt;2")</f>
        <v>0</v>
      </c>
      <c r="CD79" s="109">
        <f>SUMIFS('Planificación 2026-1'!R:R,'Planificación 2026-1'!W:W,C79,'Planificación 2026-1'!H:H,"CA",'Planificación 2026-1'!I:I,"&gt;2")</f>
        <v>0</v>
      </c>
      <c r="CE79" s="109">
        <f>SUMIFS('Planificación 2026-1'!R:R,'Planificación 2026-1'!W:W,C79,'Planificación 2026-1'!H:H,"DE",'Planificación 2026-1'!I:I,"&gt;2")</f>
        <v>0</v>
      </c>
      <c r="CF79" s="109">
        <f>SUMIFS('Planificación 2026-1'!R:R,'Planificación 2026-1'!W:W,C79,'Planificación 2026-1'!H:H,"OB",'Planificación 2026-1'!I:I,"&gt;2")</f>
        <v>0</v>
      </c>
      <c r="CG79" s="109">
        <f>SUMIFS('Planificación 2026-1'!R:R,'Planificación 2026-1'!W:W,C79,'Planificación 2026-1'!H:H,"MH",'Planificación 2026-1'!I:I,"&gt;2")</f>
        <v>0</v>
      </c>
      <c r="CH79" s="109">
        <f>SUMIFS('Planificación 2026-1'!R:R,'Planificación 2026-1'!W:W,C79,'Planificación 2026-1'!H:H,"IC",'Planificación 2026-1'!I:I,"&gt;2")</f>
        <v>0</v>
      </c>
      <c r="CI79" s="109">
        <f>SUMIFS('Planificación 2026-1'!R:R,'Planificación 2026-1'!W:W,C79,'Planificación 2026-1'!H:H,"AR",'Planificación 2026-1'!I:I,"&gt;2")</f>
        <v>0</v>
      </c>
      <c r="CJ79" s="109">
        <f>SUMIFS('Planificación 2026-1'!R:R,'Planificación 2026-1'!W:W,C79,'Planificación 2026-1'!H:H,"T1",'Planificación 2026-1'!I:I,"&gt;2")</f>
        <v>0</v>
      </c>
      <c r="CK79" s="109">
        <f>SUMIFS('Planificación 2026-1'!R:R,'Planificación 2026-1'!W:W,C79,'Planificación 2026-1'!H:H,"T3",'Planificación 2026-1'!I:I,"&gt;2")</f>
        <v>0</v>
      </c>
      <c r="CL79" s="109">
        <f>SUMIFS('Planificación 2026-1'!R:R,'Planificación 2026-1'!W:W,C79,'Planificación 2026-1'!H:H,"T2",'Planificación 2026-1'!I:I,"&gt;2")</f>
        <v>0</v>
      </c>
      <c r="CM79" s="109">
        <f>SUMIFS('Planificación 2026-1'!R:R,'Planificación 2026-1'!W:W,C79,'Planificación 2026-1'!H:H,"AE",'Planificación 2026-1'!I:I,"&gt;2")</f>
        <v>0</v>
      </c>
      <c r="CN79" s="109">
        <f>SUMIFS('Planificación 2026-1'!R:R,'Planificación 2026-1'!W:W,C79,'Planificación 2026-1'!H:H,"T4",'Planificación 2026-1'!I:I,"&gt;2")</f>
        <v>0</v>
      </c>
      <c r="CO79" s="109">
        <f>SUMIFS('Planificación 2026-1'!R:R,'Planificación 2026-1'!W:W,C79,'Planificación 2026-1'!H:H,"AF",'Planificación 2026-1'!I:I,"&lt;3")</f>
        <v>0</v>
      </c>
      <c r="CP79" s="109">
        <f>SUMIFS('Planificación 2026-1'!R:R,'Planificación 2026-1'!W:W,C79,'Planificación 2026-1'!H:H,"EN",'Planificación 2026-1'!I:I,"&lt;3")</f>
        <v>0</v>
      </c>
      <c r="CQ79" s="109">
        <f>SUMIFS('Planificación 2026-1'!R:R,'Planificación 2026-1'!W:W,C79,'Planificación 2026-1'!H:H,"IS",'Planificación 2026-1'!I:I,"&lt;3")</f>
        <v>0</v>
      </c>
      <c r="CR79" s="109">
        <f>SUMIFS('Planificación 2026-1'!R:R,'Planificación 2026-1'!W:W,C79,'Planificación 2026-1'!H:H,"PS",'Planificación 2026-1'!I:I,"&lt;3")</f>
        <v>0</v>
      </c>
      <c r="CS79" s="109">
        <f>SUMIFS('Planificación 2026-1'!R:R,'Planificación 2026-1'!W:W,C79,'Planificación 2026-1'!H:H,"IN",'Planificación 2026-1'!I:I,"&lt;3")</f>
        <v>0</v>
      </c>
      <c r="CT79" s="109">
        <f>SUMIFS('Planificación 2026-1'!R:R,'Planificación 2026-1'!W:W,C79,'Planificación 2026-1'!H:H,"CA",'Planificación 2026-1'!I:I,"&lt;3")</f>
        <v>0</v>
      </c>
      <c r="CU79" s="109">
        <f>SUMIFS('Planificación 2026-1'!R:R,'Planificación 2026-1'!W:W,C79,'Planificación 2026-1'!H:H,"DE",'Planificación 2026-1'!I:I,"&lt;3")</f>
        <v>0</v>
      </c>
      <c r="CV79" s="109">
        <f>SUMIFS('Planificación 2026-1'!R:R,'Planificación 2026-1'!W:W,C79,'Planificación 2026-1'!H:H,"OB",'Planificación 2026-1'!I:I,"&lt;3")</f>
        <v>0</v>
      </c>
      <c r="CW79" s="109">
        <f>SUMIFS('Planificación 2026-1'!R:R,'Planificación 2026-1'!W:W,C79,'Planificación 2026-1'!H:H,"MH",'Planificación 2026-1'!I:I,"&lt;3")</f>
        <v>0</v>
      </c>
      <c r="CX79" s="109">
        <f>SUMIFS('Planificación 2026-1'!R:R,'Planificación 2026-1'!W:W,C79,'Planificación 2026-1'!H:H,"IC",'Planificación 2026-1'!I:I,"&lt;3")</f>
        <v>0</v>
      </c>
      <c r="CY79" s="109">
        <f>SUMIFS('Planificación 2026-1'!R:R,'Planificación 2026-1'!W:W,C79,'Planificación 2026-1'!H:H,"AR",'Planificación 2026-1'!I:I,"&lt;3")</f>
        <v>0</v>
      </c>
      <c r="CZ79" s="109">
        <f>SUMIFS('Planificación 2026-1'!R:R,'Planificación 2026-1'!W:W,C79,'Planificación 2026-1'!H:H,"T1",'Planificación 2026-1'!I:I,"&lt;3")</f>
        <v>0</v>
      </c>
      <c r="DA79" s="109">
        <f>SUMIFS('Planificación 2026-1'!R:R,'Planificación 2026-1'!W:W,C79,'Planificación 2026-1'!H:H,"T3",'Planificación 2026-1'!I:I,"&lt;3")</f>
        <v>0</v>
      </c>
      <c r="DB79" s="109">
        <f>SUMIFS('Planificación 2026-1'!R:R,'Planificación 2026-1'!W:W,C79,'Planificación 2026-1'!H:H,"T2",'Planificación 2026-1'!I:I,"&lt;3")</f>
        <v>0</v>
      </c>
      <c r="DC79" s="109">
        <f>SUMIFS('Planificación 2026-1'!R:R,'Planificación 2026-1'!W:W,C79,'Planificación 2026-1'!H:H,"AE",'Planificación 2026-1'!I:I,"&lt;3")</f>
        <v>0</v>
      </c>
      <c r="DD79" s="109">
        <f>SUMIFS('Planificación 2026-1'!R:R,'Planificación 2026-1'!W:W,C79,'Planificación 2026-1'!H:H,"T4",'Planificación 2026-1'!I:I,"&lt;3")</f>
        <v>0</v>
      </c>
      <c r="DE79" s="108" t="str">
        <f t="shared" ref="DE79" si="18">TRIM(CONCATENATE(I79,J79,K79,L79,M79,N79,O79,P79,Q79,R79,S79,T79,U79,V79,W79,X79,Y79))</f>
        <v/>
      </c>
      <c r="DF79" s="41">
        <f>IF(C79="","",SUMIFS('Planificación 2026-1'!R:R,'Planificación 2026-1'!W:W,C79,'Planificación 2026-1'!F:F,"PRINCIPAL",'Planificación 2026-1'!X:X,"VIRTUAL"))</f>
        <v>0</v>
      </c>
      <c r="DG79" s="41">
        <f>IF(C79="","",SUMIFS('Planificación 2026-1'!R:R,'Planificación 2026-1'!W:W,C79,'Planificación 2026-1'!F:F,"PRINCIPAL",'Planificación 2026-1'!X:X,"PRESENCIAL"))</f>
        <v>0</v>
      </c>
      <c r="DH79" s="41">
        <f>IF(C79="","",SUMIFS('Planificación 2026-1'!R:R,'Planificación 2026-1'!W:W,C79,'Planificación 2026-1'!F:F,"PRINCIPAL",'Planificación 2026-1'!X:X,"HIBRIDO PRESENCIAL"))</f>
        <v>0</v>
      </c>
      <c r="DI79" s="108" t="str">
        <f t="shared" ref="DI79" si="19">TRIM(CONCATENATE(Z79,AA79,AB79,AC79,AD79,AE79,AF79,AG79,AH79,AI79,AJ79,AK79,AL79,AM79,AN79,AO79,AP79))</f>
        <v/>
      </c>
      <c r="DJ79" s="108">
        <f>IF(C79="","",SUMIFS('Planificación 2026-1'!R:R,'Planificación 2026-1'!W:W,C79,'Planificación 2026-1'!F:F,"FILIAL",'Planificación 2026-1'!X:X,"VIRTUAL"))</f>
        <v>0</v>
      </c>
      <c r="DK79" s="110">
        <f>IF(C79="","",SUMIFS('Planificación 2026-1'!R:R,'Planificación 2026-1'!W:W,C79,'Planificación 2026-1'!F:F,"FILIAL",'Planificación 2026-1'!X:X,"PRESENCIAL"))</f>
        <v>0</v>
      </c>
      <c r="DL79" s="61">
        <f>IF(C79="","",SUMIFS('Planificación 2026-1'!R:R,'Planificación 2026-1'!W:W,C79,'Planificación 2026-1'!F:F,"FILIAL",'Planificación 2026-1'!X:X,"HIBRIDO PRESENCIAL"))</f>
        <v>0</v>
      </c>
      <c r="DM79" s="111" t="str">
        <f t="shared" ref="DM79" si="20">TRIM(CONCATENATE(AQ79,AR79,AS79,AT79,AU79,AV79,AW79,AX79,AY79,AZ79,BA79,BB79,BC79,BD79,BE79,BF79,BG79))</f>
        <v/>
      </c>
      <c r="DN79" s="108">
        <f>IF(C79="","",SUMIFS('Planificación 2026-1'!R:R,'Planificación 2026-1'!W:W,C79,'Planificación 2026-1'!F:F,"SUNAMPE",'Planificación 2026-1'!X:X,"VIRTUAL"))</f>
        <v>0</v>
      </c>
      <c r="DO79" s="61">
        <f>IF(C79="","",SUMIFS('Planificación 2026-1'!R:R,'Planificación 2026-1'!W:W,C79,'Planificación 2026-1'!F:F,"SUNAMPE",'Planificación 2026-1'!X:X,"PRESENCIAL"))</f>
        <v>0</v>
      </c>
      <c r="DP79" s="111" t="str">
        <f t="shared" ref="DP79" si="21">TRIM(CONCATENATE(BH79,BI79,BJ79,BK79,BL79,BM79,BN79,BO79,BP79,BQ79,BR79,BS79,BT79,BU79,BV79,BW79,BX79))</f>
        <v/>
      </c>
      <c r="DQ79" s="108">
        <f>IF(C79="","",SUMIFS('Planificación 2026-1'!R:R,'Planificación 2026-1'!W:W,C79,'Planificación 2026-1'!F:F,"HUAURA",'Planificación 2026-1'!X:X,"VIRTUAL"))</f>
        <v>0</v>
      </c>
      <c r="DR79" s="61">
        <f>IF(C79="","",SUMIFS('Planificación 2026-1'!R:R,'Planificación 2026-1'!W:W,C79,'Planificación 2026-1'!F:F,"HUAURA",'Planificación 2026-1'!X:X,"PRESENCIAL"))</f>
        <v>0</v>
      </c>
      <c r="DS79" s="76">
        <f>SUMIFS('Planificación 2026-1'!R:R,'Planificación 2026-1'!W:W,C79,'Planificación 2026-1'!F:F,"PRINCIPAL",'Planificación 2026-1'!X:X,"VIRTUAL",'Planificación 2026-1'!I:I,"&gt;2")</f>
        <v>0</v>
      </c>
      <c r="DT79" s="76">
        <f>SUMIFS('Planificación 2026-1'!R:R,'Planificación 2026-1'!W:W,C79,'Planificación 2026-1'!F:F,"PRINCIPAL",'Planificación 2026-1'!X:X,"&lt;&gt;VIRTUAL",'Planificación 2026-1'!I:I,"&gt;2")</f>
        <v>0</v>
      </c>
      <c r="DU79" s="76">
        <f>SUMIFS('Planificación 2026-1'!R:R,'Planificación 2026-1'!W:W,C79,'Planificación 2026-1'!F:F,"SUNAMPE",'Planificación 2026-1'!X:X,"VIRTUAL",'Planificación 2026-1'!I:I,"&gt;2")</f>
        <v>0</v>
      </c>
      <c r="DV79" s="76">
        <f>SUMIFS('Planificación 2026-1'!R:R,'Planificación 2026-1'!W:W,C79,'Planificación 2026-1'!F:F,"SUNAMPE",'Planificación 2026-1'!X:X,"&lt;&gt;VIRTUAL",'Planificación 2026-1'!I:I,"&gt;2")</f>
        <v>0</v>
      </c>
      <c r="DW79" s="76">
        <f>SUMIFS('Planificación 2026-1'!R:R,'Planificación 2026-1'!W:W,C79,'Planificación 2026-1'!F:F,"FILIAL",'Planificación 2026-1'!X:X,"VIRTUAL",'Planificación 2026-1'!I:I,"&gt;2")</f>
        <v>0</v>
      </c>
      <c r="DX79" s="76">
        <f>SUMIFS('Planificación 2026-1'!R:R,'Planificación 2026-1'!W:W,C79,'Planificación 2026-1'!F:F,"FILIAL",'Planificación 2026-1'!X:X,"&lt;&gt;VIRTUAL",'Planificación 2026-1'!I:I,"&gt;2")</f>
        <v>0</v>
      </c>
      <c r="DY79" s="76">
        <f>SUMIFS('Planificación 2026-1'!R:R,'Planificación 2026-1'!W:W,C79,'Planificación 2026-1'!F:F,"PORUMA",'Planificación 2026-1'!X:X,"VIRTUAL",'Planificación 2026-1'!I:I,"&gt;2")</f>
        <v>0</v>
      </c>
      <c r="DZ79" s="76">
        <f>SUMIFS('Planificación 2026-1'!R:R,'Planificación 2026-1'!W:W,C79,'Planificación 2026-1'!F:F,"PORUMA",'Planificación 2026-1'!X:X,"&lt;&gt;VIRTUAL",'Planificación 2026-1'!I:I,"&gt;2")</f>
        <v>0</v>
      </c>
      <c r="EA79" s="76">
        <f>SUMIFS('Planificación 2026-1'!R:R,'Planificación 2026-1'!W:W,C79,'Planificación 2026-1'!F:F,"HUAURA",'Planificación 2026-1'!X:X,"VIRTUAL",'Planificación 2026-1'!I:I,"&gt;2")</f>
        <v>0</v>
      </c>
      <c r="EB79" s="76">
        <f>SUMIFS('Planificación 2026-1'!R:R,'Planificación 2026-1'!W:W,C79,'Planificación 2026-1'!F:F,"HUAURA",'Planificación 2026-1'!X:X,"&lt;&gt;VIRTUAL",'Planificación 2026-1'!I:I,"&gt;2")</f>
        <v>0</v>
      </c>
      <c r="EC79" s="76">
        <f>SUMIFS('Planificación 2026-1'!R:R,'Planificación 2026-1'!W:W,C79,'Planificación 2026-1'!F:F,"PRINCIPAL",'Planificación 2026-1'!X:X,"VIRTUAL",'Planificación 2026-1'!I:I,"&lt;3")</f>
        <v>0</v>
      </c>
      <c r="ED79" s="76">
        <f>SUMIFS('Planificación 2026-1'!R:R,'Planificación 2026-1'!W:W,C79,'Planificación 2026-1'!F:F,"PRINCIPAL",'Planificación 2026-1'!X:X,"&lt;&gt;VIRTUAL",'Planificación 2026-1'!I:I,"&lt;3")</f>
        <v>0</v>
      </c>
      <c r="EE79" s="76">
        <f>SUMIFS('Planificación 2026-1'!R:R,'Planificación 2026-1'!W:W,C79,'Planificación 2026-1'!F:F,"SUNAMPE",'Planificación 2026-1'!X:X,"VIRTUAL",'Planificación 2026-1'!I:I,"&lt;3")</f>
        <v>0</v>
      </c>
      <c r="EF79" s="76">
        <f>SUMIFS('Planificación 2026-1'!R:R,'Planificación 2026-1'!W:W,C79,'Planificación 2026-1'!F:F,"SUNAMPE",'Planificación 2026-1'!X:X,"&lt;&gt;VIRTUAL",'Planificación 2026-1'!I:I,"&lt;3")</f>
        <v>0</v>
      </c>
      <c r="EG79" s="76">
        <f>SUMIFS('Planificación 2026-1'!R:R,'Planificación 2026-1'!W:W,C79,'Planificación 2026-1'!F:F,"FILIAL",'Planificación 2026-1'!X:X,"VIRTUAL",'Planificación 2026-1'!I:I,"&lt;3")</f>
        <v>0</v>
      </c>
      <c r="EH79" s="76">
        <f>SUMIFS('Planificación 2026-1'!R:R,'Planificación 2026-1'!W:W,C79,'Planificación 2026-1'!F:F,"FILIAL",'Planificación 2026-1'!X:X,"&lt;&gt;VIRTUAL",'Planificación 2026-1'!I:I,"&lt;3")</f>
        <v>0</v>
      </c>
      <c r="EI79" s="76">
        <f>SUMIFS('Planificación 2026-1'!R:R,'Planificación 2026-1'!W:W,C79,'Planificación 2026-1'!F:F,"PORUMA",'Planificación 2026-1'!X:X,"VIRTUAL",'Planificación 2026-1'!I:I,"&lt;3")</f>
        <v>0</v>
      </c>
      <c r="EJ79" s="76">
        <f>SUMIFS('Planificación 2026-1'!R:R,'Planificación 2026-1'!W:W,C79,'Planificación 2026-1'!F:F,"PORUMA",'Planificación 2026-1'!X:X,"&lt;&gt;VIRTUAL",'Planificación 2026-1'!I:I,"&lt;3")</f>
        <v>0</v>
      </c>
      <c r="EK79" s="76">
        <f>SUMIFS('Planificación 2026-1'!R:R,'Planificación 2026-1'!W:W,C79,'Planificación 2026-1'!F:F,"HUAURA",'Planificación 2026-1'!X:X,"VIRTUAL",'Planificación 2026-1'!I:I,"&lt;3")</f>
        <v>0</v>
      </c>
      <c r="EL79" s="76">
        <f>SUMIFS('Planificación 2026-1'!R:R,'Planificación 2026-1'!W:W,C79,'Planificación 2026-1'!F:F,"HUAURA",'Planificación 2026-1'!X:X,"&lt;&gt;VIRTUAL",'Planificación 2026-1'!I:I,"&lt;3")</f>
        <v>0</v>
      </c>
      <c r="EM79" s="76"/>
      <c r="EN79" s="76">
        <f t="shared" si="9"/>
        <v>0</v>
      </c>
      <c r="EO79" s="76">
        <f t="shared" si="10"/>
        <v>0</v>
      </c>
      <c r="EP79" s="76" t="b">
        <f t="shared" si="11"/>
        <v>1</v>
      </c>
      <c r="EQ79" s="76" t="str">
        <f t="shared" si="12"/>
        <v/>
      </c>
      <c r="ER79" s="76" t="str">
        <f t="shared" ref="ER79" si="22">IF(EN79=0,"PRESENCIAL",IF(EO79=0,"VIRTUAL",IF(EN79&gt;EO79,"MAS VIRTUAL",IF(EO79&gt;EN79,"MAS PRESENCIAL","AMBOS"))))</f>
        <v>PRESENCIAL</v>
      </c>
    </row>
    <row r="80" spans="1:148" hidden="1">
      <c r="A80" s="83"/>
      <c r="B80" s="119">
        <v>77</v>
      </c>
      <c r="C80" s="115" t="s">
        <v>251</v>
      </c>
      <c r="D80" s="112">
        <f>SUMIF('Planificación 2026-1'!W:W,C80,'Planificación 2026-1'!R:R)</f>
        <v>8</v>
      </c>
      <c r="E80" s="114" t="s">
        <v>170</v>
      </c>
      <c r="F80" s="115" t="s">
        <v>245</v>
      </c>
      <c r="G80" s="115" t="s">
        <v>153</v>
      </c>
      <c r="H80" s="115" t="s">
        <v>123</v>
      </c>
      <c r="I80" s="107" t="str">
        <f>IF(SUM(COUNTIFS('Planificación 2026-1'!F:F,"PRINCIPAL",'Planificación 2026-1'!W:W,C80,'Planificación 2026-1'!H:H,"AF"))&gt;0,"P01"," ")</f>
        <v xml:space="preserve"> </v>
      </c>
      <c r="J80" s="108" t="str">
        <f>IF(SUM(COUNTIFS('Planificación 2026-1'!F:F,"PRINCIPAL",'Planificación 2026-1'!W:W,C80,'Planificación 2026-1'!H:H,"EN"))&gt;0,"P02"," ")</f>
        <v xml:space="preserve"> </v>
      </c>
      <c r="K80" s="108" t="str">
        <f>IF(SUM(COUNTIFS('Planificación 2026-1'!F:F,"PRINCIPAL",'Planificación 2026-1'!W:W,C80,'Planificación 2026-1'!H:H,"IS"))&gt;0,"P03"," ")</f>
        <v>P03</v>
      </c>
      <c r="L80" s="108" t="str">
        <f>IF(SUM(COUNTIFS('Planificación 2026-1'!F:F,"PRINCIPAL",'Planificación 2026-1'!W:W,C80,'Planificación 2026-1'!H:H,"PS"))&gt;0,"P04"," ")</f>
        <v xml:space="preserve"> </v>
      </c>
      <c r="M80" s="108"/>
      <c r="N80" s="108" t="str">
        <f>IF(SUM(COUNTIFS('Planificación 2026-1'!F:F,"PRINCIPAL",'Planificación 2026-1'!W:W,C80,'Planificación 2026-1'!H:H,"IN"))&gt;0,"P06"," ")</f>
        <v xml:space="preserve"> </v>
      </c>
      <c r="O80" s="108" t="str">
        <f>IF(SUM(COUNTIFS('Planificación 2026-1'!F:F,"PRINCIPAL",'Planificación 2026-1'!W:W,C80,'Planificación 2026-1'!H:H,"CA"))&gt;0,"P07"," ")</f>
        <v xml:space="preserve"> </v>
      </c>
      <c r="P80" s="108" t="str">
        <f>IF(SUM(COUNTIFS('Planificación 2026-1'!F:F,"PRINCIPAL",'Planificación 2026-1'!W:W,C80,'Planificación 2026-1'!H:H,"DE"))&gt;0,"P08"," ")</f>
        <v xml:space="preserve"> </v>
      </c>
      <c r="Q80" s="108" t="str">
        <f>IF(SUM(COUNTIFS('Planificación 2026-1'!F:F,"PRINCIPAL",'Planificación 2026-1'!W:W,C80,'Planificación 2026-1'!H:H,"OB"))&gt;0,"P09"," ")</f>
        <v xml:space="preserve"> </v>
      </c>
      <c r="R80" s="108" t="str">
        <f>IF(SUM(COUNTIFS('Planificación 2026-1'!F:F,"PRINCIPAL",'Planificación 2026-1'!W:W,C80,'Planificación 2026-1'!H:H,"MH"))&gt;0,"P31"," ")</f>
        <v xml:space="preserve"> </v>
      </c>
      <c r="S80" s="108" t="str">
        <f>IF(SUM(COUNTIFS('Planificación 2026-1'!F:F,"PRINCIPAL",'Planificación 2026-1'!W:W,C80,'Planificación 2026-1'!H:H,"IC"))&gt;0,"P32"," ")</f>
        <v xml:space="preserve"> </v>
      </c>
      <c r="T80" s="108" t="str">
        <f>IF(SUM(COUNTIFS('Planificación 2026-1'!F:F,"PRINCIPAL",'Planificación 2026-1'!W:W,C80,'Planificación 2026-1'!H:H,"AR"))&gt;0,"P34"," ")</f>
        <v xml:space="preserve"> </v>
      </c>
      <c r="U80" s="108" t="str">
        <f>IF(SUM(COUNTIFS('Planificación 2026-1'!F:F,"PRINCIPAL",'Planificación 2026-1'!W:W,C80,'Planificación 2026-1'!H:H,"T1"))&gt;0,"P35"," ")</f>
        <v xml:space="preserve"> </v>
      </c>
      <c r="V80" s="108" t="str">
        <f>IF(SUM(COUNTIFS('Planificación 2026-1'!F:F,"PRINCIPAL",'Planificación 2026-1'!W:W,C80,'Planificación 2026-1'!H:H,"T3"))&gt;0,"P36"," ")</f>
        <v xml:space="preserve"> </v>
      </c>
      <c r="W80" s="108" t="str">
        <f>IF(SUM(COUNTIFS('Planificación 2026-1'!F:F,"PRINCIPAL",'Planificación 2026-1'!W:W,C80,'Planificación 2026-1'!H:H,"T2"))&gt;0,"P37"," ")</f>
        <v xml:space="preserve"> </v>
      </c>
      <c r="X80" s="108" t="str">
        <f>IF(SUM(COUNTIFS('Planificación 2026-1'!F:F,"PRINCIPAL",'Planificación 2026-1'!W:W,C80,'Planificación 2026-1'!H:H,"AE"))&gt;0,"P38"," ")</f>
        <v xml:space="preserve"> </v>
      </c>
      <c r="Y80" s="108" t="str">
        <f>IF(SUM(COUNTIFS('Planificación 2026-1'!F:F,"PRINCIPAL",'Planificación 2026-1'!W:W,C80,'Planificación 2026-1'!H:H,"T4"))&gt;0,"P55"," ")</f>
        <v xml:space="preserve"> </v>
      </c>
      <c r="Z80" s="108" t="str">
        <f>IF(SUM(COUNTIFS('Planificación 2026-1'!F:F,"FILIAL",'Planificación 2026-1'!W:W,C80,'Planificación 2026-1'!H:H,"AF"))&gt;0," P01"," ")</f>
        <v xml:space="preserve"> </v>
      </c>
      <c r="AA80" s="108" t="str">
        <f>IF(SUM(COUNTIFS('Planificación 2026-1'!F:F,"FILIAL",'Planificación 2026-1'!W:W,C80,'Planificación 2026-1'!H:H,"EN"))&gt;0,"P02"," ")</f>
        <v xml:space="preserve"> </v>
      </c>
      <c r="AB80" s="108" t="str">
        <f>IF(SUM(COUNTIFS('Planificación 2026-1'!F:F,"FILIAL",'Planificación 2026-1'!W:W,C80,'Planificación 2026-1'!H:H,"IS"))&gt;0,"P03"," ")</f>
        <v xml:space="preserve"> </v>
      </c>
      <c r="AC80" s="108" t="str">
        <f>IF(SUM(COUNTIFS('Planificación 2026-1'!F:F,"FILIAL",'Planificación 2026-1'!W:W,C80,'Planificación 2026-1'!H:H,"PS"))&gt;0,"P04"," ")</f>
        <v xml:space="preserve"> </v>
      </c>
      <c r="AD80" s="108"/>
      <c r="AE80" s="108" t="str">
        <f>IF(SUM(COUNTIFS('Planificación 2026-1'!F:F,"FILIAL",'Planificación 2026-1'!W:W,C80,'Planificación 2026-1'!H:H,"IN"))&gt;0,"P06"," ")</f>
        <v xml:space="preserve"> </v>
      </c>
      <c r="AF80" s="108" t="str">
        <f>IF(SUM(COUNTIFS('Planificación 2026-1'!F:F,"FILIAL",'Planificación 2026-1'!W:W,C80,'Planificación 2026-1'!H:H,"CA"))&gt;0,"P07"," ")</f>
        <v xml:space="preserve"> </v>
      </c>
      <c r="AG80" s="108" t="str">
        <f>IF(SUM(COUNTIFS('Planificación 2026-1'!F:F,"FILIAL",'Planificación 2026-1'!W:W,C80,'Planificación 2026-1'!H:H,"DE"))&gt;0,"P08"," ")</f>
        <v xml:space="preserve"> </v>
      </c>
      <c r="AH80" s="108" t="str">
        <f>IF(SUM(COUNTIFS('Planificación 2026-1'!F:F,"FILIAL",'Planificación 2026-1'!W:W,C80,'Planificación 2026-1'!H:H,"OB"))&gt;0,"P09"," ")</f>
        <v xml:space="preserve"> </v>
      </c>
      <c r="AI80" s="108" t="str">
        <f>IF(SUM(COUNTIFS('Planificación 2026-1'!F:F,"FILIAL",'Planificación 2026-1'!W:W,C80,'Planificación 2026-1'!H:H,"MH"))&gt;0,"P31"," ")</f>
        <v xml:space="preserve"> </v>
      </c>
      <c r="AJ80" s="108" t="str">
        <f>IF(SUM(COUNTIFS('Planificación 2026-1'!F:F,"FILIAL",'Planificación 2026-1'!W:W,C80,'Planificación 2026-1'!H:H,"IC"))&gt;0,"P32"," ")</f>
        <v xml:space="preserve"> </v>
      </c>
      <c r="AK80" s="108" t="str">
        <f>IF(SUM(COUNTIFS('Planificación 2026-1'!F:F,"FILIAL",'Planificación 2026-1'!W:W,C80,'Planificación 2026-1'!H:H,"AR"))&gt;0,"P34"," ")</f>
        <v xml:space="preserve"> </v>
      </c>
      <c r="AL80" s="108" t="str">
        <f>IF(SUM(COUNTIFS('Planificación 2026-1'!F:F,"FILIAL",'Planificación 2026-1'!W:W,C80,'Planificación 2026-1'!H:H,"T1"))&gt;0,"P35"," ")</f>
        <v xml:space="preserve"> </v>
      </c>
      <c r="AM80" s="108" t="str">
        <f>IF(SUM(COUNTIFS('Planificación 2026-1'!F:F,"FILIAL",'Planificación 2026-1'!W:W,C80,'Planificación 2026-1'!H:H,"T3"))&gt;0,"P36"," ")</f>
        <v xml:space="preserve"> </v>
      </c>
      <c r="AN80" s="108" t="str">
        <f>IF(SUM(COUNTIFS('Planificación 2026-1'!F:F,"FILIAL",'Planificación 2026-1'!W:W,C80,'Planificación 2026-1'!H:H,"T2"))&gt;0,"P37"," ")</f>
        <v xml:space="preserve"> </v>
      </c>
      <c r="AO80" s="108" t="str">
        <f>IF(SUM(COUNTIFS('Planificación 2026-1'!F:F,"FILIAL",'Planificación 2026-1'!W:W,C80,'Planificación 2026-1'!H:H,"AE"))&gt;0,"P38"," ")</f>
        <v xml:space="preserve"> </v>
      </c>
      <c r="AP80" s="108" t="str">
        <f>IF(SUM(COUNTIFS('Planificación 2026-1'!F:F,"FILIAL",'Planificación 2026-1'!W:W,C80,'Planificación 2026-1'!H:H,"T4"))&gt;0,"P55"," ")</f>
        <v xml:space="preserve"> </v>
      </c>
      <c r="AQ80" s="108" t="str">
        <f>IF(SUM(COUNTIFS('Planificación 2026-1'!F:F,"SUNAMPE",'Planificación 2026-1'!W:W,C80,'Planificación 2026-1'!H:H,"AF"))&gt;0," P01"," ")</f>
        <v xml:space="preserve"> </v>
      </c>
      <c r="AR80" s="108" t="str">
        <f>IF(SUM(COUNTIFS('Planificación 2026-1'!F:F,"SUNAMPE",'Planificación 2026-1'!W:W,C80,'Planificación 2026-1'!H:H,"EN"))&gt;0,"P02"," ")</f>
        <v xml:space="preserve"> </v>
      </c>
      <c r="AS80" s="108" t="str">
        <f>IF(SUM(COUNTIFS('Planificación 2026-1'!F:F,"SUNAMPE",'Planificación 2026-1'!W:W,C80,'Planificación 2026-1'!H:H,"IS"))&gt;0,"P03"," ")</f>
        <v xml:space="preserve"> </v>
      </c>
      <c r="AT80" s="108" t="str">
        <f>IF(SUM(COUNTIFS('Planificación 2026-1'!F:F,"SUNAMPE",'Planificación 2026-1'!W:W,C80,'Planificación 2026-1'!H:H,"PS"))&gt;0,"P04"," ")</f>
        <v xml:space="preserve"> </v>
      </c>
      <c r="AU80" s="108"/>
      <c r="AV80" s="108" t="str">
        <f>IF(SUM(COUNTIFS('Planificación 2026-1'!F:F,"SUNAMPE",'Planificación 2026-1'!W:W,C80,'Planificación 2026-1'!H:H,"IN"))&gt;0,"P06"," ")</f>
        <v xml:space="preserve"> </v>
      </c>
      <c r="AW80" s="108" t="str">
        <f>IF(SUM(COUNTIFS('Planificación 2026-1'!F:F,"SUNAMPE",'Planificación 2026-1'!W:W,C80,'Planificación 2026-1'!H:H,"CA"))&gt;0,"P07"," ")</f>
        <v xml:space="preserve"> </v>
      </c>
      <c r="AX80" s="108" t="str">
        <f>IF(SUM(COUNTIFS('Planificación 2026-1'!F:F,"SUNAMPE",'Planificación 2026-1'!W:W,C80,'Planificación 2026-1'!H:H,"DE"))&gt;0,"P08"," ")</f>
        <v xml:space="preserve"> </v>
      </c>
      <c r="AY80" s="108" t="str">
        <f>IF(SUM(COUNTIFS('Planificación 2026-1'!F:F,"SUNAMPE",'Planificación 2026-1'!W:W,C80,'Planificación 2026-1'!H:H,"OB"))&gt;0,"P09"," ")</f>
        <v xml:space="preserve"> </v>
      </c>
      <c r="AZ80" s="108" t="str">
        <f>IF(SUM(COUNTIFS('Planificación 2026-1'!F:F,"SUNAMPE",'Planificación 2026-1'!W:W,C80,'Planificación 2026-1'!H:H,"MH"))&gt;0,"P31"," ")</f>
        <v xml:space="preserve"> </v>
      </c>
      <c r="BA80" s="108" t="str">
        <f>IF(SUM(COUNTIFS('Planificación 2026-1'!F:F,"SUNAMPE",'Planificación 2026-1'!W:W,C80,'Planificación 2026-1'!H:H,"IC"))&gt;0,"P32"," ")</f>
        <v xml:space="preserve"> </v>
      </c>
      <c r="BB80" s="108" t="str">
        <f>IF(SUM(COUNTIFS('Planificación 2026-1'!F:F,"SUNAMPE",'Planificación 2026-1'!W:W,C80,'Planificación 2026-1'!H:H,"AR"))&gt;0,"P34"," ")</f>
        <v xml:space="preserve"> </v>
      </c>
      <c r="BC80" s="108" t="str">
        <f>IF(SUM(COUNTIFS('Planificación 2026-1'!F:F,"SUNAMPE",'Planificación 2026-1'!W:W,C80,'Planificación 2026-1'!H:H,"T1"))&gt;0,"P35"," ")</f>
        <v xml:space="preserve"> </v>
      </c>
      <c r="BD80" s="108" t="str">
        <f>IF(SUM(COUNTIFS('Planificación 2026-1'!F:F,"SUNAMPE",'Planificación 2026-1'!W:W,C80,'Planificación 2026-1'!H:H,"T3"))&gt;0,"P36"," ")</f>
        <v xml:space="preserve"> </v>
      </c>
      <c r="BE80" s="108" t="str">
        <f>IF(SUM(COUNTIFS('Planificación 2026-1'!F:F,"SUNAMPE",'Planificación 2026-1'!W:W,C80,'Planificación 2026-1'!H:H,"T2"))&gt;0,"P37"," ")</f>
        <v xml:space="preserve"> </v>
      </c>
      <c r="BF80" s="108" t="str">
        <f>IF(SUM(COUNTIFS('Planificación 2026-1'!F:F,"SUNAMPE",'Planificación 2026-1'!W:W,C80,'Planificación 2026-1'!H:H,"AE"))&gt;0,"P38"," ")</f>
        <v xml:space="preserve"> </v>
      </c>
      <c r="BG80" s="108" t="str">
        <f>IF(SUM(COUNTIFS('Planificación 2026-1'!F:F,"SUNAMPE",'Planificación 2026-1'!W:W,C80,'Planificación 2026-1'!H:H,"T4"))&gt;0,"P55"," ")</f>
        <v xml:space="preserve"> </v>
      </c>
      <c r="BH80" s="108" t="str">
        <f>IF(SUM(COUNTIFS('Planificación 2026-1'!F:F,"HUAURA",'Planificación 2026-1'!W:W,C80,'Planificación 2026-1'!H:H,"AF"))&gt;0," P01"," ")</f>
        <v xml:space="preserve"> </v>
      </c>
      <c r="BI80" s="108" t="str">
        <f>IF(SUM(COUNTIFS('Planificación 2026-1'!F:F,"HUAURA",'Planificación 2026-1'!W:W,C80,'Planificación 2026-1'!H:H,"EN"))&gt;0,"P02"," ")</f>
        <v xml:space="preserve"> </v>
      </c>
      <c r="BJ80" s="108" t="str">
        <f>IF(SUM(COUNTIFS('Planificación 2026-1'!F:F,"HUAURA",'Planificación 2026-1'!W:W,C80,'Planificación 2026-1'!H:H,"IS"))&gt;0,"P03"," ")</f>
        <v xml:space="preserve"> </v>
      </c>
      <c r="BK80" s="108" t="str">
        <f>IF(SUM(COUNTIFS('Planificación 2026-1'!F:F,"HUAURA",'Planificación 2026-1'!W:W,C80,'Planificación 2026-1'!H:H,"PS"))&gt;0,"P04"," ")</f>
        <v xml:space="preserve"> </v>
      </c>
      <c r="BL80" s="108"/>
      <c r="BM80" s="108" t="str">
        <f>IF(SUM(COUNTIFS('Planificación 2026-1'!F:F,"HUAURA",'Planificación 2026-1'!W:W,C80,'Planificación 2026-1'!H:H,"IN"))&gt;0,"P06"," ")</f>
        <v xml:space="preserve"> </v>
      </c>
      <c r="BN80" s="108" t="str">
        <f>IF(SUM(COUNTIFS('Planificación 2026-1'!F:F,"HUAURA",'Planificación 2026-1'!W:W,C80,'Planificación 2026-1'!H:H,"CA"))&gt;0,"P07"," ")</f>
        <v xml:space="preserve"> </v>
      </c>
      <c r="BO80" s="108" t="str">
        <f>IF(SUM(COUNTIFS('Planificación 2026-1'!F:F,"HUAURA",'Planificación 2026-1'!W:W,C80,'Planificación 2026-1'!H:H,"DE"))&gt;0,"P08"," ")</f>
        <v xml:space="preserve"> </v>
      </c>
      <c r="BP80" s="108" t="str">
        <f>IF(SUM(COUNTIFS('Planificación 2026-1'!F:F,"HUAURA",'Planificación 2026-1'!W:W,C80,'Planificación 2026-1'!H:H,"OB"))&gt;0,"P09"," ")</f>
        <v xml:space="preserve"> </v>
      </c>
      <c r="BQ80" s="108" t="str">
        <f>IF(SUM(COUNTIFS('Planificación 2026-1'!F:F,"HUAURA",'Planificación 2026-1'!W:W,C80,'Planificación 2026-1'!H:H,"MH"))&gt;0,"P31"," ")</f>
        <v xml:space="preserve"> </v>
      </c>
      <c r="BR80" s="108" t="str">
        <f>IF(SUM(COUNTIFS('Planificación 2026-1'!F:F,"HUAURA",'Planificación 2026-1'!W:W,C80,'Planificación 2026-1'!H:H,"IC"))&gt;0,"P32"," ")</f>
        <v xml:space="preserve"> </v>
      </c>
      <c r="BS80" s="108" t="str">
        <f>IF(SUM(COUNTIFS('Planificación 2026-1'!F:F,"HUAURA",'Planificación 2026-1'!W:W,C80,'Planificación 2026-1'!H:H,"AR"))&gt;0,"P34"," ")</f>
        <v xml:space="preserve"> </v>
      </c>
      <c r="BT80" s="108" t="str">
        <f>IF(SUM(COUNTIFS('Planificación 2026-1'!F:F,"HUAURA",'Planificación 2026-1'!W:W,C80,'Planificación 2026-1'!H:H,"T1"))&gt;0,"P35"," ")</f>
        <v xml:space="preserve"> </v>
      </c>
      <c r="BU80" s="108" t="str">
        <f>IF(SUM(COUNTIFS('Planificación 2026-1'!F:F,"HUAURA",'Planificación 2026-1'!W:W,C80,'Planificación 2026-1'!H:H,"T3"))&gt;0,"P36"," ")</f>
        <v xml:space="preserve"> </v>
      </c>
      <c r="BV80" s="108" t="str">
        <f>IF(SUM(COUNTIFS('Planificación 2026-1'!F:F,"HUAURA",'Planificación 2026-1'!W:W,C80,'Planificación 2026-1'!H:H,"T2"))&gt;0,"P37"," ")</f>
        <v xml:space="preserve"> </v>
      </c>
      <c r="BW80" s="108" t="str">
        <f>IF(SUM(COUNTIFS('Planificación 2026-1'!F:F,"HUAURA",'Planificación 2026-1'!W:W,C80,'Planificación 2026-1'!H:H,"AE"))&gt;0,"P38"," ")</f>
        <v xml:space="preserve"> </v>
      </c>
      <c r="BX80" s="108" t="str">
        <f>IF(SUM(COUNTIFS('Planificación 2026-1'!F:F,"HUAURA",'Planificación 2026-1'!W:W,C80,'Planificación 2026-1'!H:H,"T4"))&gt;0,"P55"," ")</f>
        <v xml:space="preserve"> </v>
      </c>
      <c r="BY80" s="109">
        <f>SUMIFS('Planificación 2026-1'!R:R,'Planificación 2026-1'!W:W,C80,'Planificación 2026-1'!H:H,"AF",'Planificación 2026-1'!I:I,"&gt;2")</f>
        <v>0</v>
      </c>
      <c r="BZ80" s="109">
        <f>SUMIFS('Planificación 2026-1'!R:R,'Planificación 2026-1'!W:W,C80,'Planificación 2026-1'!H:H,"EN",'Planificación 2026-1'!I:I,"&gt;2")</f>
        <v>0</v>
      </c>
      <c r="CA80" s="109">
        <f>SUMIFS('Planificación 2026-1'!R:R,'Planificación 2026-1'!W:W,C80,'Planificación 2026-1'!H:H,"IS",'Planificación 2026-1'!I:I,"&gt;2")</f>
        <v>8</v>
      </c>
      <c r="CB80" s="109">
        <f>SUMIFS('Planificación 2026-1'!R:R,'Planificación 2026-1'!W:W,C80,'Planificación 2026-1'!H:H,"PS",'Planificación 2026-1'!I:I,"&gt;2")</f>
        <v>0</v>
      </c>
      <c r="CC80" s="109">
        <f>SUMIFS('Planificación 2026-1'!R:R,'Planificación 2026-1'!W:W,C80,'Planificación 2026-1'!H:H,"IN",'Planificación 2026-1'!I:I,"&gt;2")</f>
        <v>0</v>
      </c>
      <c r="CD80" s="109">
        <f>SUMIFS('Planificación 2026-1'!R:R,'Planificación 2026-1'!W:W,C80,'Planificación 2026-1'!H:H,"CA",'Planificación 2026-1'!I:I,"&gt;2")</f>
        <v>0</v>
      </c>
      <c r="CE80" s="109">
        <f>SUMIFS('Planificación 2026-1'!R:R,'Planificación 2026-1'!W:W,C80,'Planificación 2026-1'!H:H,"DE",'Planificación 2026-1'!I:I,"&gt;2")</f>
        <v>0</v>
      </c>
      <c r="CF80" s="109">
        <f>SUMIFS('Planificación 2026-1'!R:R,'Planificación 2026-1'!W:W,C80,'Planificación 2026-1'!H:H,"OB",'Planificación 2026-1'!I:I,"&gt;2")</f>
        <v>0</v>
      </c>
      <c r="CG80" s="109">
        <f>SUMIFS('Planificación 2026-1'!R:R,'Planificación 2026-1'!W:W,C80,'Planificación 2026-1'!H:H,"MH",'Planificación 2026-1'!I:I,"&gt;2")</f>
        <v>0</v>
      </c>
      <c r="CH80" s="109">
        <f>SUMIFS('Planificación 2026-1'!R:R,'Planificación 2026-1'!W:W,C80,'Planificación 2026-1'!H:H,"IC",'Planificación 2026-1'!I:I,"&gt;2")</f>
        <v>0</v>
      </c>
      <c r="CI80" s="109">
        <f>SUMIFS('Planificación 2026-1'!R:R,'Planificación 2026-1'!W:W,C80,'Planificación 2026-1'!H:H,"AR",'Planificación 2026-1'!I:I,"&gt;2")</f>
        <v>0</v>
      </c>
      <c r="CJ80" s="109">
        <f>SUMIFS('Planificación 2026-1'!R:R,'Planificación 2026-1'!W:W,C80,'Planificación 2026-1'!H:H,"T1",'Planificación 2026-1'!I:I,"&gt;2")</f>
        <v>0</v>
      </c>
      <c r="CK80" s="109">
        <f>SUMIFS('Planificación 2026-1'!R:R,'Planificación 2026-1'!W:W,C80,'Planificación 2026-1'!H:H,"T3",'Planificación 2026-1'!I:I,"&gt;2")</f>
        <v>0</v>
      </c>
      <c r="CL80" s="109">
        <f>SUMIFS('Planificación 2026-1'!R:R,'Planificación 2026-1'!W:W,C80,'Planificación 2026-1'!H:H,"T2",'Planificación 2026-1'!I:I,"&gt;2")</f>
        <v>0</v>
      </c>
      <c r="CM80" s="109">
        <f>SUMIFS('Planificación 2026-1'!R:R,'Planificación 2026-1'!W:W,C80,'Planificación 2026-1'!H:H,"AE",'Planificación 2026-1'!I:I,"&gt;2")</f>
        <v>0</v>
      </c>
      <c r="CN80" s="109">
        <f>SUMIFS('Planificación 2026-1'!R:R,'Planificación 2026-1'!W:W,C80,'Planificación 2026-1'!H:H,"T4",'Planificación 2026-1'!I:I,"&gt;2")</f>
        <v>0</v>
      </c>
      <c r="CO80" s="109">
        <f>SUMIFS('Planificación 2026-1'!R:R,'Planificación 2026-1'!W:W,C80,'Planificación 2026-1'!H:H,"AF",'Planificación 2026-1'!I:I,"&lt;3")</f>
        <v>0</v>
      </c>
      <c r="CP80" s="109">
        <f>SUMIFS('Planificación 2026-1'!R:R,'Planificación 2026-1'!W:W,C80,'Planificación 2026-1'!H:H,"EN",'Planificación 2026-1'!I:I,"&lt;3")</f>
        <v>0</v>
      </c>
      <c r="CQ80" s="109">
        <f>SUMIFS('Planificación 2026-1'!R:R,'Planificación 2026-1'!W:W,C80,'Planificación 2026-1'!H:H,"IS",'Planificación 2026-1'!I:I,"&lt;3")</f>
        <v>0</v>
      </c>
      <c r="CR80" s="109">
        <f>SUMIFS('Planificación 2026-1'!R:R,'Planificación 2026-1'!W:W,C80,'Planificación 2026-1'!H:H,"PS",'Planificación 2026-1'!I:I,"&lt;3")</f>
        <v>0</v>
      </c>
      <c r="CS80" s="109">
        <f>SUMIFS('Planificación 2026-1'!R:R,'Planificación 2026-1'!W:W,C80,'Planificación 2026-1'!H:H,"IN",'Planificación 2026-1'!I:I,"&lt;3")</f>
        <v>0</v>
      </c>
      <c r="CT80" s="109">
        <f>SUMIFS('Planificación 2026-1'!R:R,'Planificación 2026-1'!W:W,C80,'Planificación 2026-1'!H:H,"CA",'Planificación 2026-1'!I:I,"&lt;3")</f>
        <v>0</v>
      </c>
      <c r="CU80" s="109">
        <f>SUMIFS('Planificación 2026-1'!R:R,'Planificación 2026-1'!W:W,C80,'Planificación 2026-1'!H:H,"DE",'Planificación 2026-1'!I:I,"&lt;3")</f>
        <v>0</v>
      </c>
      <c r="CV80" s="109">
        <f>SUMIFS('Planificación 2026-1'!R:R,'Planificación 2026-1'!W:W,C80,'Planificación 2026-1'!H:H,"OB",'Planificación 2026-1'!I:I,"&lt;3")</f>
        <v>0</v>
      </c>
      <c r="CW80" s="109">
        <f>SUMIFS('Planificación 2026-1'!R:R,'Planificación 2026-1'!W:W,C80,'Planificación 2026-1'!H:H,"MH",'Planificación 2026-1'!I:I,"&lt;3")</f>
        <v>0</v>
      </c>
      <c r="CX80" s="109">
        <f>SUMIFS('Planificación 2026-1'!R:R,'Planificación 2026-1'!W:W,C80,'Planificación 2026-1'!H:H,"IC",'Planificación 2026-1'!I:I,"&lt;3")</f>
        <v>0</v>
      </c>
      <c r="CY80" s="109">
        <f>SUMIFS('Planificación 2026-1'!R:R,'Planificación 2026-1'!W:W,C80,'Planificación 2026-1'!H:H,"AR",'Planificación 2026-1'!I:I,"&lt;3")</f>
        <v>0</v>
      </c>
      <c r="CZ80" s="109">
        <f>SUMIFS('Planificación 2026-1'!R:R,'Planificación 2026-1'!W:W,C80,'Planificación 2026-1'!H:H,"T1",'Planificación 2026-1'!I:I,"&lt;3")</f>
        <v>0</v>
      </c>
      <c r="DA80" s="109">
        <f>SUMIFS('Planificación 2026-1'!R:R,'Planificación 2026-1'!W:W,C80,'Planificación 2026-1'!H:H,"T3",'Planificación 2026-1'!I:I,"&lt;3")</f>
        <v>0</v>
      </c>
      <c r="DB80" s="109">
        <f>SUMIFS('Planificación 2026-1'!R:R,'Planificación 2026-1'!W:W,C80,'Planificación 2026-1'!H:H,"T2",'Planificación 2026-1'!I:I,"&lt;3")</f>
        <v>0</v>
      </c>
      <c r="DC80" s="109">
        <f>SUMIFS('Planificación 2026-1'!R:R,'Planificación 2026-1'!W:W,C80,'Planificación 2026-1'!H:H,"AE",'Planificación 2026-1'!I:I,"&lt;3")</f>
        <v>0</v>
      </c>
      <c r="DD80" s="109">
        <f>SUMIFS('Planificación 2026-1'!R:R,'Planificación 2026-1'!W:W,C80,'Planificación 2026-1'!H:H,"T4",'Planificación 2026-1'!I:I,"&lt;3")</f>
        <v>0</v>
      </c>
      <c r="DE80" s="108" t="str">
        <f t="shared" si="13"/>
        <v>P03</v>
      </c>
      <c r="DF80" s="41">
        <f>IF(C80="","",SUMIFS('Planificación 2026-1'!R:R,'Planificación 2026-1'!W:W,C80,'Planificación 2026-1'!F:F,"PRINCIPAL",'Planificación 2026-1'!X:X,"VIRTUAL"))</f>
        <v>8</v>
      </c>
      <c r="DG80" s="41">
        <f>IF(C80="","",SUMIFS('Planificación 2026-1'!R:R,'Planificación 2026-1'!W:W,C80,'Planificación 2026-1'!F:F,"PRINCIPAL",'Planificación 2026-1'!X:X,"PRESENCIAL"))</f>
        <v>0</v>
      </c>
      <c r="DH80" s="41">
        <f>IF(C80="","",SUMIFS('Planificación 2026-1'!R:R,'Planificación 2026-1'!W:W,C80,'Planificación 2026-1'!F:F,"PRINCIPAL",'Planificación 2026-1'!X:X,"HIBRIDO PRESENCIAL"))</f>
        <v>0</v>
      </c>
      <c r="DI80" s="108" t="str">
        <f t="shared" si="14"/>
        <v/>
      </c>
      <c r="DJ80" s="108">
        <f>IF(C80="","",SUMIFS('Planificación 2026-1'!R:R,'Planificación 2026-1'!W:W,C80,'Planificación 2026-1'!F:F,"FILIAL",'Planificación 2026-1'!X:X,"VIRTUAL"))</f>
        <v>0</v>
      </c>
      <c r="DK80" s="110">
        <f>IF(C80="","",SUMIFS('Planificación 2026-1'!R:R,'Planificación 2026-1'!W:W,C80,'Planificación 2026-1'!F:F,"FILIAL",'Planificación 2026-1'!X:X,"PRESENCIAL"))</f>
        <v>0</v>
      </c>
      <c r="DL80" s="61">
        <f>IF(C80="","",SUMIFS('Planificación 2026-1'!R:R,'Planificación 2026-1'!W:W,C80,'Planificación 2026-1'!F:F,"FILIAL",'Planificación 2026-1'!X:X,"HIBRIDO PRESENCIAL"))</f>
        <v>0</v>
      </c>
      <c r="DM80" s="111" t="str">
        <f t="shared" si="15"/>
        <v/>
      </c>
      <c r="DN80" s="108">
        <f>IF(C80="","",SUMIFS('Planificación 2026-1'!R:R,'Planificación 2026-1'!W:W,C80,'Planificación 2026-1'!F:F,"SUNAMPE",'Planificación 2026-1'!X:X,"VIRTUAL"))</f>
        <v>0</v>
      </c>
      <c r="DO80" s="61">
        <f>IF(C80="","",SUMIFS('Planificación 2026-1'!R:R,'Planificación 2026-1'!W:W,C80,'Planificación 2026-1'!F:F,"SUNAMPE",'Planificación 2026-1'!X:X,"PRESENCIAL"))</f>
        <v>0</v>
      </c>
      <c r="DP80" s="111" t="str">
        <f t="shared" si="16"/>
        <v/>
      </c>
      <c r="DQ80" s="108">
        <f>IF(C80="","",SUMIFS('Planificación 2026-1'!R:R,'Planificación 2026-1'!W:W,C80,'Planificación 2026-1'!F:F,"HUAURA",'Planificación 2026-1'!X:X,"VIRTUAL"))</f>
        <v>0</v>
      </c>
      <c r="DR80" s="61">
        <f>IF(C80="","",SUMIFS('Planificación 2026-1'!R:R,'Planificación 2026-1'!W:W,C80,'Planificación 2026-1'!F:F,"HUAURA",'Planificación 2026-1'!X:X,"PRESENCIAL"))</f>
        <v>0</v>
      </c>
      <c r="DS80" s="76">
        <f>SUMIFS('Planificación 2026-1'!R:R,'Planificación 2026-1'!W:W,C80,'Planificación 2026-1'!F:F,"PRINCIPAL",'Planificación 2026-1'!X:X,"VIRTUAL",'Planificación 2026-1'!I:I,"&gt;2")</f>
        <v>8</v>
      </c>
      <c r="DT80" s="76">
        <f>SUMIFS('Planificación 2026-1'!R:R,'Planificación 2026-1'!W:W,C80,'Planificación 2026-1'!F:F,"PRINCIPAL",'Planificación 2026-1'!X:X,"&lt;&gt;VIRTUAL",'Planificación 2026-1'!I:I,"&gt;2")</f>
        <v>0</v>
      </c>
      <c r="DU80" s="76">
        <f>SUMIFS('Planificación 2026-1'!R:R,'Planificación 2026-1'!W:W,C80,'Planificación 2026-1'!F:F,"SUNAMPE",'Planificación 2026-1'!X:X,"VIRTUAL",'Planificación 2026-1'!I:I,"&gt;2")</f>
        <v>0</v>
      </c>
      <c r="DV80" s="76">
        <f>SUMIFS('Planificación 2026-1'!R:R,'Planificación 2026-1'!W:W,C80,'Planificación 2026-1'!F:F,"SUNAMPE",'Planificación 2026-1'!X:X,"&lt;&gt;VIRTUAL",'Planificación 2026-1'!I:I,"&gt;2")</f>
        <v>0</v>
      </c>
      <c r="DW80" s="76">
        <f>SUMIFS('Planificación 2026-1'!R:R,'Planificación 2026-1'!W:W,C80,'Planificación 2026-1'!F:F,"FILIAL",'Planificación 2026-1'!X:X,"VIRTUAL",'Planificación 2026-1'!I:I,"&gt;2")</f>
        <v>0</v>
      </c>
      <c r="DX80" s="76">
        <f>SUMIFS('Planificación 2026-1'!R:R,'Planificación 2026-1'!W:W,C80,'Planificación 2026-1'!F:F,"FILIAL",'Planificación 2026-1'!X:X,"&lt;&gt;VIRTUAL",'Planificación 2026-1'!I:I,"&gt;2")</f>
        <v>0</v>
      </c>
      <c r="DY80" s="76">
        <f>SUMIFS('Planificación 2026-1'!R:R,'Planificación 2026-1'!W:W,C80,'Planificación 2026-1'!F:F,"PORUMA",'Planificación 2026-1'!X:X,"VIRTUAL",'Planificación 2026-1'!I:I,"&gt;2")</f>
        <v>0</v>
      </c>
      <c r="DZ80" s="76">
        <f>SUMIFS('Planificación 2026-1'!R:R,'Planificación 2026-1'!W:W,C80,'Planificación 2026-1'!F:F,"PORUMA",'Planificación 2026-1'!X:X,"&lt;&gt;VIRTUAL",'Planificación 2026-1'!I:I,"&gt;2")</f>
        <v>0</v>
      </c>
      <c r="EA80" s="76">
        <f>SUMIFS('Planificación 2026-1'!R:R,'Planificación 2026-1'!W:W,C80,'Planificación 2026-1'!F:F,"HUAURA",'Planificación 2026-1'!X:X,"VIRTUAL",'Planificación 2026-1'!I:I,"&gt;2")</f>
        <v>0</v>
      </c>
      <c r="EB80" s="76">
        <f>SUMIFS('Planificación 2026-1'!R:R,'Planificación 2026-1'!W:W,C80,'Planificación 2026-1'!F:F,"HUAURA",'Planificación 2026-1'!X:X,"&lt;&gt;VIRTUAL",'Planificación 2026-1'!I:I,"&gt;2")</f>
        <v>0</v>
      </c>
      <c r="EC80" s="76">
        <f>SUMIFS('Planificación 2026-1'!R:R,'Planificación 2026-1'!W:W,C80,'Planificación 2026-1'!F:F,"PRINCIPAL",'Planificación 2026-1'!X:X,"VIRTUAL",'Planificación 2026-1'!I:I,"&lt;3")</f>
        <v>0</v>
      </c>
      <c r="ED80" s="76">
        <f>SUMIFS('Planificación 2026-1'!R:R,'Planificación 2026-1'!W:W,C80,'Planificación 2026-1'!F:F,"PRINCIPAL",'Planificación 2026-1'!X:X,"&lt;&gt;VIRTUAL",'Planificación 2026-1'!I:I,"&lt;3")</f>
        <v>0</v>
      </c>
      <c r="EE80" s="76">
        <f>SUMIFS('Planificación 2026-1'!R:R,'Planificación 2026-1'!W:W,C80,'Planificación 2026-1'!F:F,"SUNAMPE",'Planificación 2026-1'!X:X,"VIRTUAL",'Planificación 2026-1'!I:I,"&lt;3")</f>
        <v>0</v>
      </c>
      <c r="EF80" s="76">
        <f>SUMIFS('Planificación 2026-1'!R:R,'Planificación 2026-1'!W:W,C80,'Planificación 2026-1'!F:F,"SUNAMPE",'Planificación 2026-1'!X:X,"&lt;&gt;VIRTUAL",'Planificación 2026-1'!I:I,"&lt;3")</f>
        <v>0</v>
      </c>
      <c r="EG80" s="76">
        <f>SUMIFS('Planificación 2026-1'!R:R,'Planificación 2026-1'!W:W,C80,'Planificación 2026-1'!F:F,"FILIAL",'Planificación 2026-1'!X:X,"VIRTUAL",'Planificación 2026-1'!I:I,"&lt;3")</f>
        <v>0</v>
      </c>
      <c r="EH80" s="76">
        <f>SUMIFS('Planificación 2026-1'!R:R,'Planificación 2026-1'!W:W,C80,'Planificación 2026-1'!F:F,"FILIAL",'Planificación 2026-1'!X:X,"&lt;&gt;VIRTUAL",'Planificación 2026-1'!I:I,"&lt;3")</f>
        <v>0</v>
      </c>
      <c r="EI80" s="76">
        <f>SUMIFS('Planificación 2026-1'!R:R,'Planificación 2026-1'!W:W,C80,'Planificación 2026-1'!F:F,"PORUMA",'Planificación 2026-1'!X:X,"VIRTUAL",'Planificación 2026-1'!I:I,"&lt;3")</f>
        <v>0</v>
      </c>
      <c r="EJ80" s="76">
        <f>SUMIFS('Planificación 2026-1'!R:R,'Planificación 2026-1'!W:W,C80,'Planificación 2026-1'!F:F,"PORUMA",'Planificación 2026-1'!X:X,"&lt;&gt;VIRTUAL",'Planificación 2026-1'!I:I,"&lt;3")</f>
        <v>0</v>
      </c>
      <c r="EK80" s="76">
        <f>SUMIFS('Planificación 2026-1'!R:R,'Planificación 2026-1'!W:W,C80,'Planificación 2026-1'!F:F,"HUAURA",'Planificación 2026-1'!X:X,"VIRTUAL",'Planificación 2026-1'!I:I,"&lt;3")</f>
        <v>0</v>
      </c>
      <c r="EL80" s="76">
        <f>SUMIFS('Planificación 2026-1'!R:R,'Planificación 2026-1'!W:W,C80,'Planificación 2026-1'!F:F,"HUAURA",'Planificación 2026-1'!X:X,"&lt;&gt;VIRTUAL",'Planificación 2026-1'!I:I,"&lt;3")</f>
        <v>0</v>
      </c>
      <c r="EM80" s="76"/>
      <c r="EN80" s="76">
        <f t="shared" si="9"/>
        <v>8</v>
      </c>
      <c r="EO80" s="76">
        <f t="shared" si="10"/>
        <v>0</v>
      </c>
      <c r="EP80" s="76" t="b">
        <f t="shared" si="11"/>
        <v>1</v>
      </c>
      <c r="EQ80" s="76" t="str">
        <f t="shared" si="12"/>
        <v/>
      </c>
      <c r="ER80" s="76" t="str">
        <f t="shared" si="17"/>
        <v>VIRTUAL</v>
      </c>
    </row>
    <row r="81" spans="1:148" hidden="1">
      <c r="A81" s="83"/>
      <c r="B81" s="119">
        <v>78</v>
      </c>
      <c r="C81" s="115" t="s">
        <v>252</v>
      </c>
      <c r="D81" s="112">
        <f>SUMIF('Planificación 2026-1'!W:W,C81,'Planificación 2026-1'!R:R)</f>
        <v>0</v>
      </c>
      <c r="E81" s="114" t="s">
        <v>173</v>
      </c>
      <c r="F81" s="115" t="s">
        <v>171</v>
      </c>
      <c r="G81" s="115" t="s">
        <v>153</v>
      </c>
      <c r="H81" s="115" t="s">
        <v>143</v>
      </c>
      <c r="I81" s="107" t="str">
        <f>IF(SUM(COUNTIFS('Planificación 2026-1'!F:F,"PRINCIPAL",'Planificación 2026-1'!W:W,C81,'Planificación 2026-1'!H:H,"AF"))&gt;0,"P01"," ")</f>
        <v xml:space="preserve"> </v>
      </c>
      <c r="J81" s="108" t="str">
        <f>IF(SUM(COUNTIFS('Planificación 2026-1'!F:F,"PRINCIPAL",'Planificación 2026-1'!W:W,C81,'Planificación 2026-1'!H:H,"EN"))&gt;0,"P02"," ")</f>
        <v xml:space="preserve"> </v>
      </c>
      <c r="K81" s="108" t="str">
        <f>IF(SUM(COUNTIFS('Planificación 2026-1'!F:F,"PRINCIPAL",'Planificación 2026-1'!W:W,C81,'Planificación 2026-1'!H:H,"IS"))&gt;0,"P03"," ")</f>
        <v xml:space="preserve"> </v>
      </c>
      <c r="L81" s="108" t="str">
        <f>IF(SUM(COUNTIFS('Planificación 2026-1'!F:F,"PRINCIPAL",'Planificación 2026-1'!W:W,C81,'Planificación 2026-1'!H:H,"PS"))&gt;0,"P04"," ")</f>
        <v xml:space="preserve"> </v>
      </c>
      <c r="M81" s="108"/>
      <c r="N81" s="108" t="str">
        <f>IF(SUM(COUNTIFS('Planificación 2026-1'!F:F,"PRINCIPAL",'Planificación 2026-1'!W:W,C81,'Planificación 2026-1'!H:H,"IN"))&gt;0,"P06"," ")</f>
        <v xml:space="preserve"> </v>
      </c>
      <c r="O81" s="108" t="str">
        <f>IF(SUM(COUNTIFS('Planificación 2026-1'!F:F,"PRINCIPAL",'Planificación 2026-1'!W:W,C81,'Planificación 2026-1'!H:H,"CA"))&gt;0,"P07"," ")</f>
        <v xml:space="preserve"> </v>
      </c>
      <c r="P81" s="108" t="str">
        <f>IF(SUM(COUNTIFS('Planificación 2026-1'!F:F,"PRINCIPAL",'Planificación 2026-1'!W:W,C81,'Planificación 2026-1'!H:H,"DE"))&gt;0,"P08"," ")</f>
        <v xml:space="preserve"> </v>
      </c>
      <c r="Q81" s="108" t="str">
        <f>IF(SUM(COUNTIFS('Planificación 2026-1'!F:F,"PRINCIPAL",'Planificación 2026-1'!W:W,C81,'Planificación 2026-1'!H:H,"OB"))&gt;0,"P09"," ")</f>
        <v xml:space="preserve"> </v>
      </c>
      <c r="R81" s="108" t="str">
        <f>IF(SUM(COUNTIFS('Planificación 2026-1'!F:F,"PRINCIPAL",'Planificación 2026-1'!W:W,C81,'Planificación 2026-1'!H:H,"MH"))&gt;0,"P31"," ")</f>
        <v xml:space="preserve"> </v>
      </c>
      <c r="S81" s="108" t="str">
        <f>IF(SUM(COUNTIFS('Planificación 2026-1'!F:F,"PRINCIPAL",'Planificación 2026-1'!W:W,C81,'Planificación 2026-1'!H:H,"IC"))&gt;0,"P32"," ")</f>
        <v xml:space="preserve"> </v>
      </c>
      <c r="T81" s="108" t="str">
        <f>IF(SUM(COUNTIFS('Planificación 2026-1'!F:F,"PRINCIPAL",'Planificación 2026-1'!W:W,C81,'Planificación 2026-1'!H:H,"AR"))&gt;0,"P34"," ")</f>
        <v xml:space="preserve"> </v>
      </c>
      <c r="U81" s="108" t="str">
        <f>IF(SUM(COUNTIFS('Planificación 2026-1'!F:F,"PRINCIPAL",'Planificación 2026-1'!W:W,C81,'Planificación 2026-1'!H:H,"T1"))&gt;0,"P35"," ")</f>
        <v xml:space="preserve"> </v>
      </c>
      <c r="V81" s="108" t="str">
        <f>IF(SUM(COUNTIFS('Planificación 2026-1'!F:F,"PRINCIPAL",'Planificación 2026-1'!W:W,C81,'Planificación 2026-1'!H:H,"T3"))&gt;0,"P36"," ")</f>
        <v xml:space="preserve"> </v>
      </c>
      <c r="W81" s="108" t="str">
        <f>IF(SUM(COUNTIFS('Planificación 2026-1'!F:F,"PRINCIPAL",'Planificación 2026-1'!W:W,C81,'Planificación 2026-1'!H:H,"T2"))&gt;0,"P37"," ")</f>
        <v xml:space="preserve"> </v>
      </c>
      <c r="X81" s="108" t="str">
        <f>IF(SUM(COUNTIFS('Planificación 2026-1'!F:F,"PRINCIPAL",'Planificación 2026-1'!W:W,C81,'Planificación 2026-1'!H:H,"AE"))&gt;0,"P38"," ")</f>
        <v xml:space="preserve"> </v>
      </c>
      <c r="Y81" s="108" t="str">
        <f>IF(SUM(COUNTIFS('Planificación 2026-1'!F:F,"PRINCIPAL",'Planificación 2026-1'!W:W,C81,'Planificación 2026-1'!H:H,"T4"))&gt;0,"P55"," ")</f>
        <v xml:space="preserve"> </v>
      </c>
      <c r="Z81" s="108" t="str">
        <f>IF(SUM(COUNTIFS('Planificación 2026-1'!F:F,"FILIAL",'Planificación 2026-1'!W:W,C81,'Planificación 2026-1'!H:H,"AF"))&gt;0," P01"," ")</f>
        <v xml:space="preserve"> </v>
      </c>
      <c r="AA81" s="108" t="str">
        <f>IF(SUM(COUNTIFS('Planificación 2026-1'!F:F,"FILIAL",'Planificación 2026-1'!W:W,C81,'Planificación 2026-1'!H:H,"EN"))&gt;0,"P02"," ")</f>
        <v xml:space="preserve"> </v>
      </c>
      <c r="AB81" s="108" t="str">
        <f>IF(SUM(COUNTIFS('Planificación 2026-1'!F:F,"FILIAL",'Planificación 2026-1'!W:W,C81,'Planificación 2026-1'!H:H,"IS"))&gt;0,"P03"," ")</f>
        <v xml:space="preserve"> </v>
      </c>
      <c r="AC81" s="108" t="str">
        <f>IF(SUM(COUNTIFS('Planificación 2026-1'!F:F,"FILIAL",'Planificación 2026-1'!W:W,C81,'Planificación 2026-1'!H:H,"PS"))&gt;0,"P04"," ")</f>
        <v xml:space="preserve"> </v>
      </c>
      <c r="AD81" s="108"/>
      <c r="AE81" s="108" t="str">
        <f>IF(SUM(COUNTIFS('Planificación 2026-1'!F:F,"FILIAL",'Planificación 2026-1'!W:W,C81,'Planificación 2026-1'!H:H,"IN"))&gt;0,"P06"," ")</f>
        <v xml:space="preserve"> </v>
      </c>
      <c r="AF81" s="108" t="str">
        <f>IF(SUM(COUNTIFS('Planificación 2026-1'!F:F,"FILIAL",'Planificación 2026-1'!W:W,C81,'Planificación 2026-1'!H:H,"CA"))&gt;0,"P07"," ")</f>
        <v xml:space="preserve"> </v>
      </c>
      <c r="AG81" s="108" t="str">
        <f>IF(SUM(COUNTIFS('Planificación 2026-1'!F:F,"FILIAL",'Planificación 2026-1'!W:W,C81,'Planificación 2026-1'!H:H,"DE"))&gt;0,"P08"," ")</f>
        <v xml:space="preserve"> </v>
      </c>
      <c r="AH81" s="108" t="str">
        <f>IF(SUM(COUNTIFS('Planificación 2026-1'!F:F,"FILIAL",'Planificación 2026-1'!W:W,C81,'Planificación 2026-1'!H:H,"OB"))&gt;0,"P09"," ")</f>
        <v xml:space="preserve"> </v>
      </c>
      <c r="AI81" s="108" t="str">
        <f>IF(SUM(COUNTIFS('Planificación 2026-1'!F:F,"FILIAL",'Planificación 2026-1'!W:W,C81,'Planificación 2026-1'!H:H,"MH"))&gt;0,"P31"," ")</f>
        <v xml:space="preserve"> </v>
      </c>
      <c r="AJ81" s="108" t="str">
        <f>IF(SUM(COUNTIFS('Planificación 2026-1'!F:F,"FILIAL",'Planificación 2026-1'!W:W,C81,'Planificación 2026-1'!H:H,"IC"))&gt;0,"P32"," ")</f>
        <v xml:space="preserve"> </v>
      </c>
      <c r="AK81" s="108" t="str">
        <f>IF(SUM(COUNTIFS('Planificación 2026-1'!F:F,"FILIAL",'Planificación 2026-1'!W:W,C81,'Planificación 2026-1'!H:H,"AR"))&gt;0,"P34"," ")</f>
        <v xml:space="preserve"> </v>
      </c>
      <c r="AL81" s="108" t="str">
        <f>IF(SUM(COUNTIFS('Planificación 2026-1'!F:F,"FILIAL",'Planificación 2026-1'!W:W,C81,'Planificación 2026-1'!H:H,"T1"))&gt;0,"P35"," ")</f>
        <v xml:space="preserve"> </v>
      </c>
      <c r="AM81" s="108" t="str">
        <f>IF(SUM(COUNTIFS('Planificación 2026-1'!F:F,"FILIAL",'Planificación 2026-1'!W:W,C81,'Planificación 2026-1'!H:H,"T3"))&gt;0,"P36"," ")</f>
        <v xml:space="preserve"> </v>
      </c>
      <c r="AN81" s="108" t="str">
        <f>IF(SUM(COUNTIFS('Planificación 2026-1'!F:F,"FILIAL",'Planificación 2026-1'!W:W,C81,'Planificación 2026-1'!H:H,"T2"))&gt;0,"P37"," ")</f>
        <v xml:space="preserve"> </v>
      </c>
      <c r="AO81" s="108" t="str">
        <f>IF(SUM(COUNTIFS('Planificación 2026-1'!F:F,"FILIAL",'Planificación 2026-1'!W:W,C81,'Planificación 2026-1'!H:H,"AE"))&gt;0,"P38"," ")</f>
        <v xml:space="preserve"> </v>
      </c>
      <c r="AP81" s="108" t="str">
        <f>IF(SUM(COUNTIFS('Planificación 2026-1'!F:F,"FILIAL",'Planificación 2026-1'!W:W,C81,'Planificación 2026-1'!H:H,"T4"))&gt;0,"P55"," ")</f>
        <v xml:space="preserve"> </v>
      </c>
      <c r="AQ81" s="108" t="str">
        <f>IF(SUM(COUNTIFS('Planificación 2026-1'!F:F,"SUNAMPE",'Planificación 2026-1'!W:W,C81,'Planificación 2026-1'!H:H,"AF"))&gt;0," P01"," ")</f>
        <v xml:space="preserve"> </v>
      </c>
      <c r="AR81" s="108" t="str">
        <f>IF(SUM(COUNTIFS('Planificación 2026-1'!F:F,"SUNAMPE",'Planificación 2026-1'!W:W,C81,'Planificación 2026-1'!H:H,"EN"))&gt;0,"P02"," ")</f>
        <v xml:space="preserve"> </v>
      </c>
      <c r="AS81" s="108" t="str">
        <f>IF(SUM(COUNTIFS('Planificación 2026-1'!F:F,"SUNAMPE",'Planificación 2026-1'!W:W,C81,'Planificación 2026-1'!H:H,"IS"))&gt;0,"P03"," ")</f>
        <v xml:space="preserve"> </v>
      </c>
      <c r="AT81" s="108" t="str">
        <f>IF(SUM(COUNTIFS('Planificación 2026-1'!F:F,"SUNAMPE",'Planificación 2026-1'!W:W,C81,'Planificación 2026-1'!H:H,"PS"))&gt;0,"P04"," ")</f>
        <v xml:space="preserve"> </v>
      </c>
      <c r="AU81" s="108"/>
      <c r="AV81" s="108" t="str">
        <f>IF(SUM(COUNTIFS('Planificación 2026-1'!F:F,"SUNAMPE",'Planificación 2026-1'!W:W,C81,'Planificación 2026-1'!H:H,"IN"))&gt;0,"P06"," ")</f>
        <v xml:space="preserve"> </v>
      </c>
      <c r="AW81" s="108" t="str">
        <f>IF(SUM(COUNTIFS('Planificación 2026-1'!F:F,"SUNAMPE",'Planificación 2026-1'!W:W,C81,'Planificación 2026-1'!H:H,"CA"))&gt;0,"P07"," ")</f>
        <v xml:space="preserve"> </v>
      </c>
      <c r="AX81" s="108" t="str">
        <f>IF(SUM(COUNTIFS('Planificación 2026-1'!F:F,"SUNAMPE",'Planificación 2026-1'!W:W,C81,'Planificación 2026-1'!H:H,"DE"))&gt;0,"P08"," ")</f>
        <v xml:space="preserve"> </v>
      </c>
      <c r="AY81" s="108" t="str">
        <f>IF(SUM(COUNTIFS('Planificación 2026-1'!F:F,"SUNAMPE",'Planificación 2026-1'!W:W,C81,'Planificación 2026-1'!H:H,"OB"))&gt;0,"P09"," ")</f>
        <v xml:space="preserve"> </v>
      </c>
      <c r="AZ81" s="108" t="str">
        <f>IF(SUM(COUNTIFS('Planificación 2026-1'!F:F,"SUNAMPE",'Planificación 2026-1'!W:W,C81,'Planificación 2026-1'!H:H,"MH"))&gt;0,"P31"," ")</f>
        <v xml:space="preserve"> </v>
      </c>
      <c r="BA81" s="108" t="str">
        <f>IF(SUM(COUNTIFS('Planificación 2026-1'!F:F,"SUNAMPE",'Planificación 2026-1'!W:W,C81,'Planificación 2026-1'!H:H,"IC"))&gt;0,"P32"," ")</f>
        <v xml:space="preserve"> </v>
      </c>
      <c r="BB81" s="108" t="str">
        <f>IF(SUM(COUNTIFS('Planificación 2026-1'!F:F,"SUNAMPE",'Planificación 2026-1'!W:W,C81,'Planificación 2026-1'!H:H,"AR"))&gt;0,"P34"," ")</f>
        <v xml:space="preserve"> </v>
      </c>
      <c r="BC81" s="108" t="str">
        <f>IF(SUM(COUNTIFS('Planificación 2026-1'!F:F,"SUNAMPE",'Planificación 2026-1'!W:W,C81,'Planificación 2026-1'!H:H,"T1"))&gt;0,"P35"," ")</f>
        <v xml:space="preserve"> </v>
      </c>
      <c r="BD81" s="108" t="str">
        <f>IF(SUM(COUNTIFS('Planificación 2026-1'!F:F,"SUNAMPE",'Planificación 2026-1'!W:W,C81,'Planificación 2026-1'!H:H,"T3"))&gt;0,"P36"," ")</f>
        <v xml:space="preserve"> </v>
      </c>
      <c r="BE81" s="108" t="str">
        <f>IF(SUM(COUNTIFS('Planificación 2026-1'!F:F,"SUNAMPE",'Planificación 2026-1'!W:W,C81,'Planificación 2026-1'!H:H,"T2"))&gt;0,"P37"," ")</f>
        <v xml:space="preserve"> </v>
      </c>
      <c r="BF81" s="108" t="str">
        <f>IF(SUM(COUNTIFS('Planificación 2026-1'!F:F,"SUNAMPE",'Planificación 2026-1'!W:W,C81,'Planificación 2026-1'!H:H,"AE"))&gt;0,"P38"," ")</f>
        <v xml:space="preserve"> </v>
      </c>
      <c r="BG81" s="108" t="str">
        <f>IF(SUM(COUNTIFS('Planificación 2026-1'!F:F,"SUNAMPE",'Planificación 2026-1'!W:W,C81,'Planificación 2026-1'!H:H,"T4"))&gt;0,"P55"," ")</f>
        <v xml:space="preserve"> </v>
      </c>
      <c r="BH81" s="108" t="str">
        <f>IF(SUM(COUNTIFS('Planificación 2026-1'!F:F,"HUAURA",'Planificación 2026-1'!W:W,C81,'Planificación 2026-1'!H:H,"AF"))&gt;0," P01"," ")</f>
        <v xml:space="preserve"> </v>
      </c>
      <c r="BI81" s="108" t="str">
        <f>IF(SUM(COUNTIFS('Planificación 2026-1'!F:F,"HUAURA",'Planificación 2026-1'!W:W,C81,'Planificación 2026-1'!H:H,"EN"))&gt;0,"P02"," ")</f>
        <v xml:space="preserve"> </v>
      </c>
      <c r="BJ81" s="108" t="str">
        <f>IF(SUM(COUNTIFS('Planificación 2026-1'!F:F,"HUAURA",'Planificación 2026-1'!W:W,C81,'Planificación 2026-1'!H:H,"IS"))&gt;0,"P03"," ")</f>
        <v xml:space="preserve"> </v>
      </c>
      <c r="BK81" s="108" t="str">
        <f>IF(SUM(COUNTIFS('Planificación 2026-1'!F:F,"HUAURA",'Planificación 2026-1'!W:W,C81,'Planificación 2026-1'!H:H,"PS"))&gt;0,"P04"," ")</f>
        <v xml:space="preserve"> </v>
      </c>
      <c r="BL81" s="108"/>
      <c r="BM81" s="108" t="str">
        <f>IF(SUM(COUNTIFS('Planificación 2026-1'!F:F,"HUAURA",'Planificación 2026-1'!W:W,C81,'Planificación 2026-1'!H:H,"IN"))&gt;0,"P06"," ")</f>
        <v xml:space="preserve"> </v>
      </c>
      <c r="BN81" s="108" t="str">
        <f>IF(SUM(COUNTIFS('Planificación 2026-1'!F:F,"HUAURA",'Planificación 2026-1'!W:W,C81,'Planificación 2026-1'!H:H,"CA"))&gt;0,"P07"," ")</f>
        <v xml:space="preserve"> </v>
      </c>
      <c r="BO81" s="108" t="str">
        <f>IF(SUM(COUNTIFS('Planificación 2026-1'!F:F,"HUAURA",'Planificación 2026-1'!W:W,C81,'Planificación 2026-1'!H:H,"DE"))&gt;0,"P08"," ")</f>
        <v xml:space="preserve"> </v>
      </c>
      <c r="BP81" s="108" t="str">
        <f>IF(SUM(COUNTIFS('Planificación 2026-1'!F:F,"HUAURA",'Planificación 2026-1'!W:W,C81,'Planificación 2026-1'!H:H,"OB"))&gt;0,"P09"," ")</f>
        <v xml:space="preserve"> </v>
      </c>
      <c r="BQ81" s="108" t="str">
        <f>IF(SUM(COUNTIFS('Planificación 2026-1'!F:F,"HUAURA",'Planificación 2026-1'!W:W,C81,'Planificación 2026-1'!H:H,"MH"))&gt;0,"P31"," ")</f>
        <v xml:space="preserve"> </v>
      </c>
      <c r="BR81" s="108" t="str">
        <f>IF(SUM(COUNTIFS('Planificación 2026-1'!F:F,"HUAURA",'Planificación 2026-1'!W:W,C81,'Planificación 2026-1'!H:H,"IC"))&gt;0,"P32"," ")</f>
        <v xml:space="preserve"> </v>
      </c>
      <c r="BS81" s="108" t="str">
        <f>IF(SUM(COUNTIFS('Planificación 2026-1'!F:F,"HUAURA",'Planificación 2026-1'!W:W,C81,'Planificación 2026-1'!H:H,"AR"))&gt;0,"P34"," ")</f>
        <v xml:space="preserve"> </v>
      </c>
      <c r="BT81" s="108" t="str">
        <f>IF(SUM(COUNTIFS('Planificación 2026-1'!F:F,"HUAURA",'Planificación 2026-1'!W:W,C81,'Planificación 2026-1'!H:H,"T1"))&gt;0,"P35"," ")</f>
        <v xml:space="preserve"> </v>
      </c>
      <c r="BU81" s="108" t="str">
        <f>IF(SUM(COUNTIFS('Planificación 2026-1'!F:F,"HUAURA",'Planificación 2026-1'!W:W,C81,'Planificación 2026-1'!H:H,"T3"))&gt;0,"P36"," ")</f>
        <v xml:space="preserve"> </v>
      </c>
      <c r="BV81" s="108" t="str">
        <f>IF(SUM(COUNTIFS('Planificación 2026-1'!F:F,"HUAURA",'Planificación 2026-1'!W:W,C81,'Planificación 2026-1'!H:H,"T2"))&gt;0,"P37"," ")</f>
        <v xml:space="preserve"> </v>
      </c>
      <c r="BW81" s="108" t="str">
        <f>IF(SUM(COUNTIFS('Planificación 2026-1'!F:F,"HUAURA",'Planificación 2026-1'!W:W,C81,'Planificación 2026-1'!H:H,"AE"))&gt;0,"P38"," ")</f>
        <v xml:space="preserve"> </v>
      </c>
      <c r="BX81" s="108" t="str">
        <f>IF(SUM(COUNTIFS('Planificación 2026-1'!F:F,"HUAURA",'Planificación 2026-1'!W:W,C81,'Planificación 2026-1'!H:H,"T4"))&gt;0,"P55"," ")</f>
        <v xml:space="preserve"> </v>
      </c>
      <c r="BY81" s="109">
        <f>SUMIFS('Planificación 2026-1'!R:R,'Planificación 2026-1'!W:W,C81,'Planificación 2026-1'!H:H,"AF",'Planificación 2026-1'!I:I,"&gt;2")</f>
        <v>0</v>
      </c>
      <c r="BZ81" s="109">
        <f>SUMIFS('Planificación 2026-1'!R:R,'Planificación 2026-1'!W:W,C81,'Planificación 2026-1'!H:H,"EN",'Planificación 2026-1'!I:I,"&gt;2")</f>
        <v>0</v>
      </c>
      <c r="CA81" s="109">
        <f>SUMIFS('Planificación 2026-1'!R:R,'Planificación 2026-1'!W:W,C81,'Planificación 2026-1'!H:H,"IS",'Planificación 2026-1'!I:I,"&gt;2")</f>
        <v>0</v>
      </c>
      <c r="CB81" s="109">
        <f>SUMIFS('Planificación 2026-1'!R:R,'Planificación 2026-1'!W:W,C81,'Planificación 2026-1'!H:H,"PS",'Planificación 2026-1'!I:I,"&gt;2")</f>
        <v>0</v>
      </c>
      <c r="CC81" s="109">
        <f>SUMIFS('Planificación 2026-1'!R:R,'Planificación 2026-1'!W:W,C81,'Planificación 2026-1'!H:H,"IN",'Planificación 2026-1'!I:I,"&gt;2")</f>
        <v>0</v>
      </c>
      <c r="CD81" s="109">
        <f>SUMIFS('Planificación 2026-1'!R:R,'Planificación 2026-1'!W:W,C81,'Planificación 2026-1'!H:H,"CA",'Planificación 2026-1'!I:I,"&gt;2")</f>
        <v>0</v>
      </c>
      <c r="CE81" s="109">
        <f>SUMIFS('Planificación 2026-1'!R:R,'Planificación 2026-1'!W:W,C81,'Planificación 2026-1'!H:H,"DE",'Planificación 2026-1'!I:I,"&gt;2")</f>
        <v>0</v>
      </c>
      <c r="CF81" s="109">
        <f>SUMIFS('Planificación 2026-1'!R:R,'Planificación 2026-1'!W:W,C81,'Planificación 2026-1'!H:H,"OB",'Planificación 2026-1'!I:I,"&gt;2")</f>
        <v>0</v>
      </c>
      <c r="CG81" s="109">
        <f>SUMIFS('Planificación 2026-1'!R:R,'Planificación 2026-1'!W:W,C81,'Planificación 2026-1'!H:H,"MH",'Planificación 2026-1'!I:I,"&gt;2")</f>
        <v>0</v>
      </c>
      <c r="CH81" s="109">
        <f>SUMIFS('Planificación 2026-1'!R:R,'Planificación 2026-1'!W:W,C81,'Planificación 2026-1'!H:H,"IC",'Planificación 2026-1'!I:I,"&gt;2")</f>
        <v>0</v>
      </c>
      <c r="CI81" s="109">
        <f>SUMIFS('Planificación 2026-1'!R:R,'Planificación 2026-1'!W:W,C81,'Planificación 2026-1'!H:H,"AR",'Planificación 2026-1'!I:I,"&gt;2")</f>
        <v>0</v>
      </c>
      <c r="CJ81" s="109">
        <f>SUMIFS('Planificación 2026-1'!R:R,'Planificación 2026-1'!W:W,C81,'Planificación 2026-1'!H:H,"T1",'Planificación 2026-1'!I:I,"&gt;2")</f>
        <v>0</v>
      </c>
      <c r="CK81" s="109">
        <f>SUMIFS('Planificación 2026-1'!R:R,'Planificación 2026-1'!W:W,C81,'Planificación 2026-1'!H:H,"T3",'Planificación 2026-1'!I:I,"&gt;2")</f>
        <v>0</v>
      </c>
      <c r="CL81" s="109">
        <f>SUMIFS('Planificación 2026-1'!R:R,'Planificación 2026-1'!W:W,C81,'Planificación 2026-1'!H:H,"T2",'Planificación 2026-1'!I:I,"&gt;2")</f>
        <v>0</v>
      </c>
      <c r="CM81" s="109">
        <f>SUMIFS('Planificación 2026-1'!R:R,'Planificación 2026-1'!W:W,C81,'Planificación 2026-1'!H:H,"AE",'Planificación 2026-1'!I:I,"&gt;2")</f>
        <v>0</v>
      </c>
      <c r="CN81" s="109">
        <f>SUMIFS('Planificación 2026-1'!R:R,'Planificación 2026-1'!W:W,C81,'Planificación 2026-1'!H:H,"T4",'Planificación 2026-1'!I:I,"&gt;2")</f>
        <v>0</v>
      </c>
      <c r="CO81" s="109">
        <f>SUMIFS('Planificación 2026-1'!R:R,'Planificación 2026-1'!W:W,C81,'Planificación 2026-1'!H:H,"AF",'Planificación 2026-1'!I:I,"&lt;3")</f>
        <v>0</v>
      </c>
      <c r="CP81" s="109">
        <f>SUMIFS('Planificación 2026-1'!R:R,'Planificación 2026-1'!W:W,C81,'Planificación 2026-1'!H:H,"EN",'Planificación 2026-1'!I:I,"&lt;3")</f>
        <v>0</v>
      </c>
      <c r="CQ81" s="109">
        <f>SUMIFS('Planificación 2026-1'!R:R,'Planificación 2026-1'!W:W,C81,'Planificación 2026-1'!H:H,"IS",'Planificación 2026-1'!I:I,"&lt;3")</f>
        <v>0</v>
      </c>
      <c r="CR81" s="109">
        <f>SUMIFS('Planificación 2026-1'!R:R,'Planificación 2026-1'!W:W,C81,'Planificación 2026-1'!H:H,"PS",'Planificación 2026-1'!I:I,"&lt;3")</f>
        <v>0</v>
      </c>
      <c r="CS81" s="109">
        <f>SUMIFS('Planificación 2026-1'!R:R,'Planificación 2026-1'!W:W,C81,'Planificación 2026-1'!H:H,"IN",'Planificación 2026-1'!I:I,"&lt;3")</f>
        <v>0</v>
      </c>
      <c r="CT81" s="109">
        <f>SUMIFS('Planificación 2026-1'!R:R,'Planificación 2026-1'!W:W,C81,'Planificación 2026-1'!H:H,"CA",'Planificación 2026-1'!I:I,"&lt;3")</f>
        <v>0</v>
      </c>
      <c r="CU81" s="109">
        <f>SUMIFS('Planificación 2026-1'!R:R,'Planificación 2026-1'!W:W,C81,'Planificación 2026-1'!H:H,"DE",'Planificación 2026-1'!I:I,"&lt;3")</f>
        <v>0</v>
      </c>
      <c r="CV81" s="109">
        <f>SUMIFS('Planificación 2026-1'!R:R,'Planificación 2026-1'!W:W,C81,'Planificación 2026-1'!H:H,"OB",'Planificación 2026-1'!I:I,"&lt;3")</f>
        <v>0</v>
      </c>
      <c r="CW81" s="109">
        <f>SUMIFS('Planificación 2026-1'!R:R,'Planificación 2026-1'!W:W,C81,'Planificación 2026-1'!H:H,"MH",'Planificación 2026-1'!I:I,"&lt;3")</f>
        <v>0</v>
      </c>
      <c r="CX81" s="109">
        <f>SUMIFS('Planificación 2026-1'!R:R,'Planificación 2026-1'!W:W,C81,'Planificación 2026-1'!H:H,"IC",'Planificación 2026-1'!I:I,"&lt;3")</f>
        <v>0</v>
      </c>
      <c r="CY81" s="109">
        <f>SUMIFS('Planificación 2026-1'!R:R,'Planificación 2026-1'!W:W,C81,'Planificación 2026-1'!H:H,"AR",'Planificación 2026-1'!I:I,"&lt;3")</f>
        <v>0</v>
      </c>
      <c r="CZ81" s="109">
        <f>SUMIFS('Planificación 2026-1'!R:R,'Planificación 2026-1'!W:W,C81,'Planificación 2026-1'!H:H,"T1",'Planificación 2026-1'!I:I,"&lt;3")</f>
        <v>0</v>
      </c>
      <c r="DA81" s="109">
        <f>SUMIFS('Planificación 2026-1'!R:R,'Planificación 2026-1'!W:W,C81,'Planificación 2026-1'!H:H,"T3",'Planificación 2026-1'!I:I,"&lt;3")</f>
        <v>0</v>
      </c>
      <c r="DB81" s="109">
        <f>SUMIFS('Planificación 2026-1'!R:R,'Planificación 2026-1'!W:W,C81,'Planificación 2026-1'!H:H,"T2",'Planificación 2026-1'!I:I,"&lt;3")</f>
        <v>0</v>
      </c>
      <c r="DC81" s="109">
        <f>SUMIFS('Planificación 2026-1'!R:R,'Planificación 2026-1'!W:W,C81,'Planificación 2026-1'!H:H,"AE",'Planificación 2026-1'!I:I,"&lt;3")</f>
        <v>0</v>
      </c>
      <c r="DD81" s="109">
        <f>SUMIFS('Planificación 2026-1'!R:R,'Planificación 2026-1'!W:W,C81,'Planificación 2026-1'!H:H,"T4",'Planificación 2026-1'!I:I,"&lt;3")</f>
        <v>0</v>
      </c>
      <c r="DE81" s="108" t="str">
        <f t="shared" si="13"/>
        <v/>
      </c>
      <c r="DF81" s="41">
        <f>IF(C81="","",SUMIFS('Planificación 2026-1'!R:R,'Planificación 2026-1'!W:W,C81,'Planificación 2026-1'!F:F,"PRINCIPAL",'Planificación 2026-1'!X:X,"VIRTUAL"))</f>
        <v>0</v>
      </c>
      <c r="DG81" s="41">
        <f>IF(C81="","",SUMIFS('Planificación 2026-1'!R:R,'Planificación 2026-1'!W:W,C81,'Planificación 2026-1'!F:F,"PRINCIPAL",'Planificación 2026-1'!X:X,"PRESENCIAL"))</f>
        <v>0</v>
      </c>
      <c r="DH81" s="41">
        <f>IF(C81="","",SUMIFS('Planificación 2026-1'!R:R,'Planificación 2026-1'!W:W,C81,'Planificación 2026-1'!F:F,"PRINCIPAL",'Planificación 2026-1'!X:X,"HIBRIDO PRESENCIAL"))</f>
        <v>0</v>
      </c>
      <c r="DI81" s="108" t="str">
        <f t="shared" si="14"/>
        <v/>
      </c>
      <c r="DJ81" s="108">
        <f>IF(C81="","",SUMIFS('Planificación 2026-1'!R:R,'Planificación 2026-1'!W:W,C81,'Planificación 2026-1'!F:F,"FILIAL",'Planificación 2026-1'!X:X,"VIRTUAL"))</f>
        <v>0</v>
      </c>
      <c r="DK81" s="110">
        <f>IF(C81="","",SUMIFS('Planificación 2026-1'!R:R,'Planificación 2026-1'!W:W,C81,'Planificación 2026-1'!F:F,"FILIAL",'Planificación 2026-1'!X:X,"PRESENCIAL"))</f>
        <v>0</v>
      </c>
      <c r="DL81" s="61">
        <f>IF(C81="","",SUMIFS('Planificación 2026-1'!R:R,'Planificación 2026-1'!W:W,C81,'Planificación 2026-1'!F:F,"FILIAL",'Planificación 2026-1'!X:X,"HIBRIDO PRESENCIAL"))</f>
        <v>0</v>
      </c>
      <c r="DM81" s="111" t="str">
        <f t="shared" si="15"/>
        <v/>
      </c>
      <c r="DN81" s="108">
        <f>IF(C81="","",SUMIFS('Planificación 2026-1'!R:R,'Planificación 2026-1'!W:W,C81,'Planificación 2026-1'!F:F,"SUNAMPE",'Planificación 2026-1'!X:X,"VIRTUAL"))</f>
        <v>0</v>
      </c>
      <c r="DO81" s="61">
        <f>IF(C81="","",SUMIFS('Planificación 2026-1'!R:R,'Planificación 2026-1'!W:W,C81,'Planificación 2026-1'!F:F,"SUNAMPE",'Planificación 2026-1'!X:X,"PRESENCIAL"))</f>
        <v>0</v>
      </c>
      <c r="DP81" s="111" t="str">
        <f t="shared" si="16"/>
        <v/>
      </c>
      <c r="DQ81" s="108">
        <f>IF(C81="","",SUMIFS('Planificación 2026-1'!R:R,'Planificación 2026-1'!W:W,C81,'Planificación 2026-1'!F:F,"HUAURA",'Planificación 2026-1'!X:X,"VIRTUAL"))</f>
        <v>0</v>
      </c>
      <c r="DR81" s="61">
        <f>IF(C81="","",SUMIFS('Planificación 2026-1'!R:R,'Planificación 2026-1'!W:W,C81,'Planificación 2026-1'!F:F,"HUAURA",'Planificación 2026-1'!X:X,"PRESENCIAL"))</f>
        <v>0</v>
      </c>
      <c r="DS81" s="76">
        <f>SUMIFS('Planificación 2026-1'!R:R,'Planificación 2026-1'!W:W,C81,'Planificación 2026-1'!F:F,"PRINCIPAL",'Planificación 2026-1'!X:X,"VIRTUAL",'Planificación 2026-1'!I:I,"&gt;2")</f>
        <v>0</v>
      </c>
      <c r="DT81" s="76">
        <f>SUMIFS('Planificación 2026-1'!R:R,'Planificación 2026-1'!W:W,C81,'Planificación 2026-1'!F:F,"PRINCIPAL",'Planificación 2026-1'!X:X,"&lt;&gt;VIRTUAL",'Planificación 2026-1'!I:I,"&gt;2")</f>
        <v>0</v>
      </c>
      <c r="DU81" s="76">
        <f>SUMIFS('Planificación 2026-1'!R:R,'Planificación 2026-1'!W:W,C81,'Planificación 2026-1'!F:F,"SUNAMPE",'Planificación 2026-1'!X:X,"VIRTUAL",'Planificación 2026-1'!I:I,"&gt;2")</f>
        <v>0</v>
      </c>
      <c r="DV81" s="76">
        <f>SUMIFS('Planificación 2026-1'!R:R,'Planificación 2026-1'!W:W,C81,'Planificación 2026-1'!F:F,"SUNAMPE",'Planificación 2026-1'!X:X,"&lt;&gt;VIRTUAL",'Planificación 2026-1'!I:I,"&gt;2")</f>
        <v>0</v>
      </c>
      <c r="DW81" s="76">
        <f>SUMIFS('Planificación 2026-1'!R:R,'Planificación 2026-1'!W:W,C81,'Planificación 2026-1'!F:F,"FILIAL",'Planificación 2026-1'!X:X,"VIRTUAL",'Planificación 2026-1'!I:I,"&gt;2")</f>
        <v>0</v>
      </c>
      <c r="DX81" s="76">
        <f>SUMIFS('Planificación 2026-1'!R:R,'Planificación 2026-1'!W:W,C81,'Planificación 2026-1'!F:F,"FILIAL",'Planificación 2026-1'!X:X,"&lt;&gt;VIRTUAL",'Planificación 2026-1'!I:I,"&gt;2")</f>
        <v>0</v>
      </c>
      <c r="DY81" s="76">
        <f>SUMIFS('Planificación 2026-1'!R:R,'Planificación 2026-1'!W:W,C81,'Planificación 2026-1'!F:F,"PORUMA",'Planificación 2026-1'!X:X,"VIRTUAL",'Planificación 2026-1'!I:I,"&gt;2")</f>
        <v>0</v>
      </c>
      <c r="DZ81" s="76">
        <f>SUMIFS('Planificación 2026-1'!R:R,'Planificación 2026-1'!W:W,C81,'Planificación 2026-1'!F:F,"PORUMA",'Planificación 2026-1'!X:X,"&lt;&gt;VIRTUAL",'Planificación 2026-1'!I:I,"&gt;2")</f>
        <v>0</v>
      </c>
      <c r="EA81" s="76">
        <f>SUMIFS('Planificación 2026-1'!R:R,'Planificación 2026-1'!W:W,C81,'Planificación 2026-1'!F:F,"HUAURA",'Planificación 2026-1'!X:X,"VIRTUAL",'Planificación 2026-1'!I:I,"&gt;2")</f>
        <v>0</v>
      </c>
      <c r="EB81" s="76">
        <f>SUMIFS('Planificación 2026-1'!R:R,'Planificación 2026-1'!W:W,C81,'Planificación 2026-1'!F:F,"HUAURA",'Planificación 2026-1'!X:X,"&lt;&gt;VIRTUAL",'Planificación 2026-1'!I:I,"&gt;2")</f>
        <v>0</v>
      </c>
      <c r="EC81" s="76">
        <f>SUMIFS('Planificación 2026-1'!R:R,'Planificación 2026-1'!W:W,C81,'Planificación 2026-1'!F:F,"PRINCIPAL",'Planificación 2026-1'!X:X,"VIRTUAL",'Planificación 2026-1'!I:I,"&lt;3")</f>
        <v>0</v>
      </c>
      <c r="ED81" s="76">
        <f>SUMIFS('Planificación 2026-1'!R:R,'Planificación 2026-1'!W:W,C81,'Planificación 2026-1'!F:F,"PRINCIPAL",'Planificación 2026-1'!X:X,"&lt;&gt;VIRTUAL",'Planificación 2026-1'!I:I,"&lt;3")</f>
        <v>0</v>
      </c>
      <c r="EE81" s="76">
        <f>SUMIFS('Planificación 2026-1'!R:R,'Planificación 2026-1'!W:W,C81,'Planificación 2026-1'!F:F,"SUNAMPE",'Planificación 2026-1'!X:X,"VIRTUAL",'Planificación 2026-1'!I:I,"&lt;3")</f>
        <v>0</v>
      </c>
      <c r="EF81" s="76">
        <f>SUMIFS('Planificación 2026-1'!R:R,'Planificación 2026-1'!W:W,C81,'Planificación 2026-1'!F:F,"SUNAMPE",'Planificación 2026-1'!X:X,"&lt;&gt;VIRTUAL",'Planificación 2026-1'!I:I,"&lt;3")</f>
        <v>0</v>
      </c>
      <c r="EG81" s="76">
        <f>SUMIFS('Planificación 2026-1'!R:R,'Planificación 2026-1'!W:W,C81,'Planificación 2026-1'!F:F,"FILIAL",'Planificación 2026-1'!X:X,"VIRTUAL",'Planificación 2026-1'!I:I,"&lt;3")</f>
        <v>0</v>
      </c>
      <c r="EH81" s="76">
        <f>SUMIFS('Planificación 2026-1'!R:R,'Planificación 2026-1'!W:W,C81,'Planificación 2026-1'!F:F,"FILIAL",'Planificación 2026-1'!X:X,"&lt;&gt;VIRTUAL",'Planificación 2026-1'!I:I,"&lt;3")</f>
        <v>0</v>
      </c>
      <c r="EI81" s="76">
        <f>SUMIFS('Planificación 2026-1'!R:R,'Planificación 2026-1'!W:W,C81,'Planificación 2026-1'!F:F,"PORUMA",'Planificación 2026-1'!X:X,"VIRTUAL",'Planificación 2026-1'!I:I,"&lt;3")</f>
        <v>0</v>
      </c>
      <c r="EJ81" s="76">
        <f>SUMIFS('Planificación 2026-1'!R:R,'Planificación 2026-1'!W:W,C81,'Planificación 2026-1'!F:F,"PORUMA",'Planificación 2026-1'!X:X,"&lt;&gt;VIRTUAL",'Planificación 2026-1'!I:I,"&lt;3")</f>
        <v>0</v>
      </c>
      <c r="EK81" s="76">
        <f>SUMIFS('Planificación 2026-1'!R:R,'Planificación 2026-1'!W:W,C81,'Planificación 2026-1'!F:F,"HUAURA",'Planificación 2026-1'!X:X,"VIRTUAL",'Planificación 2026-1'!I:I,"&lt;3")</f>
        <v>0</v>
      </c>
      <c r="EL81" s="76">
        <f>SUMIFS('Planificación 2026-1'!R:R,'Planificación 2026-1'!W:W,C81,'Planificación 2026-1'!F:F,"HUAURA",'Planificación 2026-1'!X:X,"&lt;&gt;VIRTUAL",'Planificación 2026-1'!I:I,"&lt;3")</f>
        <v>0</v>
      </c>
      <c r="EM81" s="76"/>
      <c r="EN81" s="76">
        <f t="shared" si="9"/>
        <v>0</v>
      </c>
      <c r="EO81" s="76">
        <f t="shared" si="10"/>
        <v>0</v>
      </c>
      <c r="EP81" s="76" t="b">
        <f t="shared" si="11"/>
        <v>1</v>
      </c>
      <c r="EQ81" s="76" t="str">
        <f t="shared" si="12"/>
        <v/>
      </c>
      <c r="ER81" s="76" t="str">
        <f t="shared" si="17"/>
        <v>PRESENCIAL</v>
      </c>
    </row>
    <row r="82" spans="1:148" hidden="1">
      <c r="A82" s="83"/>
      <c r="B82" s="119">
        <v>79</v>
      </c>
      <c r="C82" s="115" t="s">
        <v>253</v>
      </c>
      <c r="D82" s="112">
        <f>SUMIF('Planificación 2026-1'!W:W,C82,'Planificación 2026-1'!R:R)</f>
        <v>13</v>
      </c>
      <c r="E82" s="114" t="s">
        <v>170</v>
      </c>
      <c r="F82" s="115" t="s">
        <v>171</v>
      </c>
      <c r="G82" s="115" t="s">
        <v>13</v>
      </c>
      <c r="H82" s="115" t="s">
        <v>126</v>
      </c>
      <c r="I82" s="107" t="str">
        <f>IF(SUM(COUNTIFS('Planificación 2026-1'!F:F,"PRINCIPAL",'Planificación 2026-1'!W:W,C82,'Planificación 2026-1'!H:H,"AF"))&gt;0,"P01"," ")</f>
        <v>P01</v>
      </c>
      <c r="J82" s="108" t="str">
        <f>IF(SUM(COUNTIFS('Planificación 2026-1'!F:F,"PRINCIPAL",'Planificación 2026-1'!W:W,C82,'Planificación 2026-1'!H:H,"EN"))&gt;0,"P02"," ")</f>
        <v xml:space="preserve"> </v>
      </c>
      <c r="K82" s="108" t="str">
        <f>IF(SUM(COUNTIFS('Planificación 2026-1'!F:F,"PRINCIPAL",'Planificación 2026-1'!W:W,C82,'Planificación 2026-1'!H:H,"IS"))&gt;0,"P03"," ")</f>
        <v xml:space="preserve"> </v>
      </c>
      <c r="L82" s="108" t="str">
        <f>IF(SUM(COUNTIFS('Planificación 2026-1'!F:F,"PRINCIPAL",'Planificación 2026-1'!W:W,C82,'Planificación 2026-1'!H:H,"PS"))&gt;0,"P04"," ")</f>
        <v xml:space="preserve"> </v>
      </c>
      <c r="M82" s="108"/>
      <c r="N82" s="108" t="str">
        <f>IF(SUM(COUNTIFS('Planificación 2026-1'!F:F,"PRINCIPAL",'Planificación 2026-1'!W:W,C82,'Planificación 2026-1'!H:H,"IN"))&gt;0,"P06"," ")</f>
        <v xml:space="preserve"> </v>
      </c>
      <c r="O82" s="108" t="str">
        <f>IF(SUM(COUNTIFS('Planificación 2026-1'!F:F,"PRINCIPAL",'Planificación 2026-1'!W:W,C82,'Planificación 2026-1'!H:H,"CA"))&gt;0,"P07"," ")</f>
        <v xml:space="preserve"> </v>
      </c>
      <c r="P82" s="108" t="str">
        <f>IF(SUM(COUNTIFS('Planificación 2026-1'!F:F,"PRINCIPAL",'Planificación 2026-1'!W:W,C82,'Planificación 2026-1'!H:H,"DE"))&gt;0,"P08"," ")</f>
        <v xml:space="preserve"> </v>
      </c>
      <c r="Q82" s="108" t="str">
        <f>IF(SUM(COUNTIFS('Planificación 2026-1'!F:F,"PRINCIPAL",'Planificación 2026-1'!W:W,C82,'Planificación 2026-1'!H:H,"OB"))&gt;0,"P09"," ")</f>
        <v xml:space="preserve"> </v>
      </c>
      <c r="R82" s="108" t="str">
        <f>IF(SUM(COUNTIFS('Planificación 2026-1'!F:F,"PRINCIPAL",'Planificación 2026-1'!W:W,C82,'Planificación 2026-1'!H:H,"MH"))&gt;0,"P31"," ")</f>
        <v xml:space="preserve"> </v>
      </c>
      <c r="S82" s="108" t="str">
        <f>IF(SUM(COUNTIFS('Planificación 2026-1'!F:F,"PRINCIPAL",'Planificación 2026-1'!W:W,C82,'Planificación 2026-1'!H:H,"IC"))&gt;0,"P32"," ")</f>
        <v xml:space="preserve"> </v>
      </c>
      <c r="T82" s="108" t="str">
        <f>IF(SUM(COUNTIFS('Planificación 2026-1'!F:F,"PRINCIPAL",'Planificación 2026-1'!W:W,C82,'Planificación 2026-1'!H:H,"AR"))&gt;0,"P34"," ")</f>
        <v xml:space="preserve"> </v>
      </c>
      <c r="U82" s="108" t="str">
        <f>IF(SUM(COUNTIFS('Planificación 2026-1'!F:F,"PRINCIPAL",'Planificación 2026-1'!W:W,C82,'Planificación 2026-1'!H:H,"T1"))&gt;0,"P35"," ")</f>
        <v xml:space="preserve"> </v>
      </c>
      <c r="V82" s="108" t="str">
        <f>IF(SUM(COUNTIFS('Planificación 2026-1'!F:F,"PRINCIPAL",'Planificación 2026-1'!W:W,C82,'Planificación 2026-1'!H:H,"T3"))&gt;0,"P36"," ")</f>
        <v xml:space="preserve"> </v>
      </c>
      <c r="W82" s="108" t="str">
        <f>IF(SUM(COUNTIFS('Planificación 2026-1'!F:F,"PRINCIPAL",'Planificación 2026-1'!W:W,C82,'Planificación 2026-1'!H:H,"T2"))&gt;0,"P37"," ")</f>
        <v xml:space="preserve"> </v>
      </c>
      <c r="X82" s="108" t="str">
        <f>IF(SUM(COUNTIFS('Planificación 2026-1'!F:F,"PRINCIPAL",'Planificación 2026-1'!W:W,C82,'Planificación 2026-1'!H:H,"AE"))&gt;0,"P38"," ")</f>
        <v xml:space="preserve"> </v>
      </c>
      <c r="Y82" s="108" t="str">
        <f>IF(SUM(COUNTIFS('Planificación 2026-1'!F:F,"PRINCIPAL",'Planificación 2026-1'!W:W,C82,'Planificación 2026-1'!H:H,"T4"))&gt;0,"P55"," ")</f>
        <v xml:space="preserve"> </v>
      </c>
      <c r="Z82" s="108" t="str">
        <f>IF(SUM(COUNTIFS('Planificación 2026-1'!F:F,"FILIAL",'Planificación 2026-1'!W:W,C82,'Planificación 2026-1'!H:H,"AF"))&gt;0," P01"," ")</f>
        <v xml:space="preserve"> </v>
      </c>
      <c r="AA82" s="108" t="str">
        <f>IF(SUM(COUNTIFS('Planificación 2026-1'!F:F,"FILIAL",'Planificación 2026-1'!W:W,C82,'Planificación 2026-1'!H:H,"EN"))&gt;0,"P02"," ")</f>
        <v xml:space="preserve"> </v>
      </c>
      <c r="AB82" s="108" t="str">
        <f>IF(SUM(COUNTIFS('Planificación 2026-1'!F:F,"FILIAL",'Planificación 2026-1'!W:W,C82,'Planificación 2026-1'!H:H,"IS"))&gt;0,"P03"," ")</f>
        <v xml:space="preserve"> </v>
      </c>
      <c r="AC82" s="108" t="str">
        <f>IF(SUM(COUNTIFS('Planificación 2026-1'!F:F,"FILIAL",'Planificación 2026-1'!W:W,C82,'Planificación 2026-1'!H:H,"PS"))&gt;0,"P04"," ")</f>
        <v xml:space="preserve"> </v>
      </c>
      <c r="AD82" s="108"/>
      <c r="AE82" s="108" t="str">
        <f>IF(SUM(COUNTIFS('Planificación 2026-1'!F:F,"FILIAL",'Planificación 2026-1'!W:W,C82,'Planificación 2026-1'!H:H,"IN"))&gt;0,"P06"," ")</f>
        <v xml:space="preserve"> </v>
      </c>
      <c r="AF82" s="108" t="str">
        <f>IF(SUM(COUNTIFS('Planificación 2026-1'!F:F,"FILIAL",'Planificación 2026-1'!W:W,C82,'Planificación 2026-1'!H:H,"CA"))&gt;0,"P07"," ")</f>
        <v>P07</v>
      </c>
      <c r="AG82" s="108" t="str">
        <f>IF(SUM(COUNTIFS('Planificación 2026-1'!F:F,"FILIAL",'Planificación 2026-1'!W:W,C82,'Planificación 2026-1'!H:H,"DE"))&gt;0,"P08"," ")</f>
        <v xml:space="preserve"> </v>
      </c>
      <c r="AH82" s="108" t="str">
        <f>IF(SUM(COUNTIFS('Planificación 2026-1'!F:F,"FILIAL",'Planificación 2026-1'!W:W,C82,'Planificación 2026-1'!H:H,"OB"))&gt;0,"P09"," ")</f>
        <v xml:space="preserve"> </v>
      </c>
      <c r="AI82" s="108" t="str">
        <f>IF(SUM(COUNTIFS('Planificación 2026-1'!F:F,"FILIAL",'Planificación 2026-1'!W:W,C82,'Planificación 2026-1'!H:H,"MH"))&gt;0,"P31"," ")</f>
        <v xml:space="preserve"> </v>
      </c>
      <c r="AJ82" s="108" t="str">
        <f>IF(SUM(COUNTIFS('Planificación 2026-1'!F:F,"FILIAL",'Planificación 2026-1'!W:W,C82,'Planificación 2026-1'!H:H,"IC"))&gt;0,"P32"," ")</f>
        <v>P32</v>
      </c>
      <c r="AK82" s="108" t="str">
        <f>IF(SUM(COUNTIFS('Planificación 2026-1'!F:F,"FILIAL",'Planificación 2026-1'!W:W,C82,'Planificación 2026-1'!H:H,"AR"))&gt;0,"P34"," ")</f>
        <v xml:space="preserve"> </v>
      </c>
      <c r="AL82" s="108" t="str">
        <f>IF(SUM(COUNTIFS('Planificación 2026-1'!F:F,"FILIAL",'Planificación 2026-1'!W:W,C82,'Planificación 2026-1'!H:H,"T1"))&gt;0,"P35"," ")</f>
        <v xml:space="preserve"> </v>
      </c>
      <c r="AM82" s="108" t="str">
        <f>IF(SUM(COUNTIFS('Planificación 2026-1'!F:F,"FILIAL",'Planificación 2026-1'!W:W,C82,'Planificación 2026-1'!H:H,"T3"))&gt;0,"P36"," ")</f>
        <v xml:space="preserve"> </v>
      </c>
      <c r="AN82" s="108" t="str">
        <f>IF(SUM(COUNTIFS('Planificación 2026-1'!F:F,"FILIAL",'Planificación 2026-1'!W:W,C82,'Planificación 2026-1'!H:H,"T2"))&gt;0,"P37"," ")</f>
        <v xml:space="preserve"> </v>
      </c>
      <c r="AO82" s="108" t="str">
        <f>IF(SUM(COUNTIFS('Planificación 2026-1'!F:F,"FILIAL",'Planificación 2026-1'!W:W,C82,'Planificación 2026-1'!H:H,"AE"))&gt;0,"P38"," ")</f>
        <v xml:space="preserve"> </v>
      </c>
      <c r="AP82" s="108" t="str">
        <f>IF(SUM(COUNTIFS('Planificación 2026-1'!F:F,"FILIAL",'Planificación 2026-1'!W:W,C82,'Planificación 2026-1'!H:H,"T4"))&gt;0,"P55"," ")</f>
        <v xml:space="preserve"> </v>
      </c>
      <c r="AQ82" s="108" t="str">
        <f>IF(SUM(COUNTIFS('Planificación 2026-1'!F:F,"SUNAMPE",'Planificación 2026-1'!W:W,C82,'Planificación 2026-1'!H:H,"AF"))&gt;0," P01"," ")</f>
        <v xml:space="preserve"> </v>
      </c>
      <c r="AR82" s="108" t="str">
        <f>IF(SUM(COUNTIFS('Planificación 2026-1'!F:F,"SUNAMPE",'Planificación 2026-1'!W:W,C82,'Planificación 2026-1'!H:H,"EN"))&gt;0,"P02"," ")</f>
        <v xml:space="preserve"> </v>
      </c>
      <c r="AS82" s="108" t="str">
        <f>IF(SUM(COUNTIFS('Planificación 2026-1'!F:F,"SUNAMPE",'Planificación 2026-1'!W:W,C82,'Planificación 2026-1'!H:H,"IS"))&gt;0,"P03"," ")</f>
        <v xml:space="preserve"> </v>
      </c>
      <c r="AT82" s="108" t="str">
        <f>IF(SUM(COUNTIFS('Planificación 2026-1'!F:F,"SUNAMPE",'Planificación 2026-1'!W:W,C82,'Planificación 2026-1'!H:H,"PS"))&gt;0,"P04"," ")</f>
        <v xml:space="preserve"> </v>
      </c>
      <c r="AU82" s="108"/>
      <c r="AV82" s="108" t="str">
        <f>IF(SUM(COUNTIFS('Planificación 2026-1'!F:F,"SUNAMPE",'Planificación 2026-1'!W:W,C82,'Planificación 2026-1'!H:H,"IN"))&gt;0,"P06"," ")</f>
        <v xml:space="preserve"> </v>
      </c>
      <c r="AW82" s="108" t="str">
        <f>IF(SUM(COUNTIFS('Planificación 2026-1'!F:F,"SUNAMPE",'Planificación 2026-1'!W:W,C82,'Planificación 2026-1'!H:H,"CA"))&gt;0,"P07"," ")</f>
        <v xml:space="preserve"> </v>
      </c>
      <c r="AX82" s="108" t="str">
        <f>IF(SUM(COUNTIFS('Planificación 2026-1'!F:F,"SUNAMPE",'Planificación 2026-1'!W:W,C82,'Planificación 2026-1'!H:H,"DE"))&gt;0,"P08"," ")</f>
        <v xml:space="preserve"> </v>
      </c>
      <c r="AY82" s="108" t="str">
        <f>IF(SUM(COUNTIFS('Planificación 2026-1'!F:F,"SUNAMPE",'Planificación 2026-1'!W:W,C82,'Planificación 2026-1'!H:H,"OB"))&gt;0,"P09"," ")</f>
        <v xml:space="preserve"> </v>
      </c>
      <c r="AZ82" s="108" t="str">
        <f>IF(SUM(COUNTIFS('Planificación 2026-1'!F:F,"SUNAMPE",'Planificación 2026-1'!W:W,C82,'Planificación 2026-1'!H:H,"MH"))&gt;0,"P31"," ")</f>
        <v xml:space="preserve"> </v>
      </c>
      <c r="BA82" s="108" t="str">
        <f>IF(SUM(COUNTIFS('Planificación 2026-1'!F:F,"SUNAMPE",'Planificación 2026-1'!W:W,C82,'Planificación 2026-1'!H:H,"IC"))&gt;0,"P32"," ")</f>
        <v xml:space="preserve"> </v>
      </c>
      <c r="BB82" s="108" t="str">
        <f>IF(SUM(COUNTIFS('Planificación 2026-1'!F:F,"SUNAMPE",'Planificación 2026-1'!W:W,C82,'Planificación 2026-1'!H:H,"AR"))&gt;0,"P34"," ")</f>
        <v xml:space="preserve"> </v>
      </c>
      <c r="BC82" s="108" t="str">
        <f>IF(SUM(COUNTIFS('Planificación 2026-1'!F:F,"SUNAMPE",'Planificación 2026-1'!W:W,C82,'Planificación 2026-1'!H:H,"T1"))&gt;0,"P35"," ")</f>
        <v xml:space="preserve"> </v>
      </c>
      <c r="BD82" s="108" t="str">
        <f>IF(SUM(COUNTIFS('Planificación 2026-1'!F:F,"SUNAMPE",'Planificación 2026-1'!W:W,C82,'Planificación 2026-1'!H:H,"T3"))&gt;0,"P36"," ")</f>
        <v xml:space="preserve"> </v>
      </c>
      <c r="BE82" s="108" t="str">
        <f>IF(SUM(COUNTIFS('Planificación 2026-1'!F:F,"SUNAMPE",'Planificación 2026-1'!W:W,C82,'Planificación 2026-1'!H:H,"T2"))&gt;0,"P37"," ")</f>
        <v xml:space="preserve"> </v>
      </c>
      <c r="BF82" s="108" t="str">
        <f>IF(SUM(COUNTIFS('Planificación 2026-1'!F:F,"SUNAMPE",'Planificación 2026-1'!W:W,C82,'Planificación 2026-1'!H:H,"AE"))&gt;0,"P38"," ")</f>
        <v xml:space="preserve"> </v>
      </c>
      <c r="BG82" s="108" t="str">
        <f>IF(SUM(COUNTIFS('Planificación 2026-1'!F:F,"SUNAMPE",'Planificación 2026-1'!W:W,C82,'Planificación 2026-1'!H:H,"T4"))&gt;0,"P55"," ")</f>
        <v xml:space="preserve"> </v>
      </c>
      <c r="BH82" s="108" t="str">
        <f>IF(SUM(COUNTIFS('Planificación 2026-1'!F:F,"HUAURA",'Planificación 2026-1'!W:W,C82,'Planificación 2026-1'!H:H,"AF"))&gt;0," P01"," ")</f>
        <v xml:space="preserve"> </v>
      </c>
      <c r="BI82" s="108" t="str">
        <f>IF(SUM(COUNTIFS('Planificación 2026-1'!F:F,"HUAURA",'Planificación 2026-1'!W:W,C82,'Planificación 2026-1'!H:H,"EN"))&gt;0,"P02"," ")</f>
        <v xml:space="preserve"> </v>
      </c>
      <c r="BJ82" s="108" t="str">
        <f>IF(SUM(COUNTIFS('Planificación 2026-1'!F:F,"HUAURA",'Planificación 2026-1'!W:W,C82,'Planificación 2026-1'!H:H,"IS"))&gt;0,"P03"," ")</f>
        <v xml:space="preserve"> </v>
      </c>
      <c r="BK82" s="108" t="str">
        <f>IF(SUM(COUNTIFS('Planificación 2026-1'!F:F,"HUAURA",'Planificación 2026-1'!W:W,C82,'Planificación 2026-1'!H:H,"PS"))&gt;0,"P04"," ")</f>
        <v xml:space="preserve"> </v>
      </c>
      <c r="BL82" s="108"/>
      <c r="BM82" s="108" t="str">
        <f>IF(SUM(COUNTIFS('Planificación 2026-1'!F:F,"HUAURA",'Planificación 2026-1'!W:W,C82,'Planificación 2026-1'!H:H,"IN"))&gt;0,"P06"," ")</f>
        <v xml:space="preserve"> </v>
      </c>
      <c r="BN82" s="108" t="str">
        <f>IF(SUM(COUNTIFS('Planificación 2026-1'!F:F,"HUAURA",'Planificación 2026-1'!W:W,C82,'Planificación 2026-1'!H:H,"CA"))&gt;0,"P07"," ")</f>
        <v xml:space="preserve"> </v>
      </c>
      <c r="BO82" s="108" t="str">
        <f>IF(SUM(COUNTIFS('Planificación 2026-1'!F:F,"HUAURA",'Planificación 2026-1'!W:W,C82,'Planificación 2026-1'!H:H,"DE"))&gt;0,"P08"," ")</f>
        <v xml:space="preserve"> </v>
      </c>
      <c r="BP82" s="108" t="str">
        <f>IF(SUM(COUNTIFS('Planificación 2026-1'!F:F,"HUAURA",'Planificación 2026-1'!W:W,C82,'Planificación 2026-1'!H:H,"OB"))&gt;0,"P09"," ")</f>
        <v xml:space="preserve"> </v>
      </c>
      <c r="BQ82" s="108" t="str">
        <f>IF(SUM(COUNTIFS('Planificación 2026-1'!F:F,"HUAURA",'Planificación 2026-1'!W:W,C82,'Planificación 2026-1'!H:H,"MH"))&gt;0,"P31"," ")</f>
        <v xml:space="preserve"> </v>
      </c>
      <c r="BR82" s="108" t="str">
        <f>IF(SUM(COUNTIFS('Planificación 2026-1'!F:F,"HUAURA",'Planificación 2026-1'!W:W,C82,'Planificación 2026-1'!H:H,"IC"))&gt;0,"P32"," ")</f>
        <v xml:space="preserve"> </v>
      </c>
      <c r="BS82" s="108" t="str">
        <f>IF(SUM(COUNTIFS('Planificación 2026-1'!F:F,"HUAURA",'Planificación 2026-1'!W:W,C82,'Planificación 2026-1'!H:H,"AR"))&gt;0,"P34"," ")</f>
        <v xml:space="preserve"> </v>
      </c>
      <c r="BT82" s="108" t="str">
        <f>IF(SUM(COUNTIFS('Planificación 2026-1'!F:F,"HUAURA",'Planificación 2026-1'!W:W,C82,'Planificación 2026-1'!H:H,"T1"))&gt;0,"P35"," ")</f>
        <v xml:space="preserve"> </v>
      </c>
      <c r="BU82" s="108" t="str">
        <f>IF(SUM(COUNTIFS('Planificación 2026-1'!F:F,"HUAURA",'Planificación 2026-1'!W:W,C82,'Planificación 2026-1'!H:H,"T3"))&gt;0,"P36"," ")</f>
        <v xml:space="preserve"> </v>
      </c>
      <c r="BV82" s="108" t="str">
        <f>IF(SUM(COUNTIFS('Planificación 2026-1'!F:F,"HUAURA",'Planificación 2026-1'!W:W,C82,'Planificación 2026-1'!H:H,"T2"))&gt;0,"P37"," ")</f>
        <v xml:space="preserve"> </v>
      </c>
      <c r="BW82" s="108" t="str">
        <f>IF(SUM(COUNTIFS('Planificación 2026-1'!F:F,"HUAURA",'Planificación 2026-1'!W:W,C82,'Planificación 2026-1'!H:H,"AE"))&gt;0,"P38"," ")</f>
        <v xml:space="preserve"> </v>
      </c>
      <c r="BX82" s="108" t="str">
        <f>IF(SUM(COUNTIFS('Planificación 2026-1'!F:F,"HUAURA",'Planificación 2026-1'!W:W,C82,'Planificación 2026-1'!H:H,"T4"))&gt;0,"P55"," ")</f>
        <v xml:space="preserve"> </v>
      </c>
      <c r="BY82" s="109">
        <f>SUMIFS('Planificación 2026-1'!R:R,'Planificación 2026-1'!W:W,C82,'Planificación 2026-1'!H:H,"AF",'Planificación 2026-1'!I:I,"&gt;2")</f>
        <v>4</v>
      </c>
      <c r="BZ82" s="109">
        <f>SUMIFS('Planificación 2026-1'!R:R,'Planificación 2026-1'!W:W,C82,'Planificación 2026-1'!H:H,"EN",'Planificación 2026-1'!I:I,"&gt;2")</f>
        <v>0</v>
      </c>
      <c r="CA82" s="109">
        <f>SUMIFS('Planificación 2026-1'!R:R,'Planificación 2026-1'!W:W,C82,'Planificación 2026-1'!H:H,"IS",'Planificación 2026-1'!I:I,"&gt;2")</f>
        <v>0</v>
      </c>
      <c r="CB82" s="109">
        <f>SUMIFS('Planificación 2026-1'!R:R,'Planificación 2026-1'!W:W,C82,'Planificación 2026-1'!H:H,"PS",'Planificación 2026-1'!I:I,"&gt;2")</f>
        <v>0</v>
      </c>
      <c r="CC82" s="109">
        <f>SUMIFS('Planificación 2026-1'!R:R,'Planificación 2026-1'!W:W,C82,'Planificación 2026-1'!H:H,"IN",'Planificación 2026-1'!I:I,"&gt;2")</f>
        <v>0</v>
      </c>
      <c r="CD82" s="109">
        <f>SUMIFS('Planificación 2026-1'!R:R,'Planificación 2026-1'!W:W,C82,'Planificación 2026-1'!H:H,"CA",'Planificación 2026-1'!I:I,"&gt;2")</f>
        <v>5</v>
      </c>
      <c r="CE82" s="109">
        <f>SUMIFS('Planificación 2026-1'!R:R,'Planificación 2026-1'!W:W,C82,'Planificación 2026-1'!H:H,"DE",'Planificación 2026-1'!I:I,"&gt;2")</f>
        <v>0</v>
      </c>
      <c r="CF82" s="109">
        <f>SUMIFS('Planificación 2026-1'!R:R,'Planificación 2026-1'!W:W,C82,'Planificación 2026-1'!H:H,"OB",'Planificación 2026-1'!I:I,"&gt;2")</f>
        <v>0</v>
      </c>
      <c r="CG82" s="109">
        <f>SUMIFS('Planificación 2026-1'!R:R,'Planificación 2026-1'!W:W,C82,'Planificación 2026-1'!H:H,"MH",'Planificación 2026-1'!I:I,"&gt;2")</f>
        <v>0</v>
      </c>
      <c r="CH82" s="109">
        <f>SUMIFS('Planificación 2026-1'!R:R,'Planificación 2026-1'!W:W,C82,'Planificación 2026-1'!H:H,"IC",'Planificación 2026-1'!I:I,"&gt;2")</f>
        <v>0</v>
      </c>
      <c r="CI82" s="109">
        <f>SUMIFS('Planificación 2026-1'!R:R,'Planificación 2026-1'!W:W,C82,'Planificación 2026-1'!H:H,"AR",'Planificación 2026-1'!I:I,"&gt;2")</f>
        <v>0</v>
      </c>
      <c r="CJ82" s="109">
        <f>SUMIFS('Planificación 2026-1'!R:R,'Planificación 2026-1'!W:W,C82,'Planificación 2026-1'!H:H,"T1",'Planificación 2026-1'!I:I,"&gt;2")</f>
        <v>0</v>
      </c>
      <c r="CK82" s="109">
        <f>SUMIFS('Planificación 2026-1'!R:R,'Planificación 2026-1'!W:W,C82,'Planificación 2026-1'!H:H,"T3",'Planificación 2026-1'!I:I,"&gt;2")</f>
        <v>0</v>
      </c>
      <c r="CL82" s="109">
        <f>SUMIFS('Planificación 2026-1'!R:R,'Planificación 2026-1'!W:W,C82,'Planificación 2026-1'!H:H,"T2",'Planificación 2026-1'!I:I,"&gt;2")</f>
        <v>0</v>
      </c>
      <c r="CM82" s="109">
        <f>SUMIFS('Planificación 2026-1'!R:R,'Planificación 2026-1'!W:W,C82,'Planificación 2026-1'!H:H,"AE",'Planificación 2026-1'!I:I,"&gt;2")</f>
        <v>0</v>
      </c>
      <c r="CN82" s="109">
        <f>SUMIFS('Planificación 2026-1'!R:R,'Planificación 2026-1'!W:W,C82,'Planificación 2026-1'!H:H,"T4",'Planificación 2026-1'!I:I,"&gt;2")</f>
        <v>0</v>
      </c>
      <c r="CO82" s="109">
        <f>SUMIFS('Planificación 2026-1'!R:R,'Planificación 2026-1'!W:W,C82,'Planificación 2026-1'!H:H,"AF",'Planificación 2026-1'!I:I,"&lt;3")</f>
        <v>0</v>
      </c>
      <c r="CP82" s="109">
        <f>SUMIFS('Planificación 2026-1'!R:R,'Planificación 2026-1'!W:W,C82,'Planificación 2026-1'!H:H,"EN",'Planificación 2026-1'!I:I,"&lt;3")</f>
        <v>0</v>
      </c>
      <c r="CQ82" s="109">
        <f>SUMIFS('Planificación 2026-1'!R:R,'Planificación 2026-1'!W:W,C82,'Planificación 2026-1'!H:H,"IS",'Planificación 2026-1'!I:I,"&lt;3")</f>
        <v>0</v>
      </c>
      <c r="CR82" s="109">
        <f>SUMIFS('Planificación 2026-1'!R:R,'Planificación 2026-1'!W:W,C82,'Planificación 2026-1'!H:H,"PS",'Planificación 2026-1'!I:I,"&lt;3")</f>
        <v>0</v>
      </c>
      <c r="CS82" s="109">
        <f>SUMIFS('Planificación 2026-1'!R:R,'Planificación 2026-1'!W:W,C82,'Planificación 2026-1'!H:H,"IN",'Planificación 2026-1'!I:I,"&lt;3")</f>
        <v>0</v>
      </c>
      <c r="CT82" s="109">
        <f>SUMIFS('Planificación 2026-1'!R:R,'Planificación 2026-1'!W:W,C82,'Planificación 2026-1'!H:H,"CA",'Planificación 2026-1'!I:I,"&lt;3")</f>
        <v>0</v>
      </c>
      <c r="CU82" s="109">
        <f>SUMIFS('Planificación 2026-1'!R:R,'Planificación 2026-1'!W:W,C82,'Planificación 2026-1'!H:H,"DE",'Planificación 2026-1'!I:I,"&lt;3")</f>
        <v>0</v>
      </c>
      <c r="CV82" s="109">
        <f>SUMIFS('Planificación 2026-1'!R:R,'Planificación 2026-1'!W:W,C82,'Planificación 2026-1'!H:H,"OB",'Planificación 2026-1'!I:I,"&lt;3")</f>
        <v>0</v>
      </c>
      <c r="CW82" s="109">
        <f>SUMIFS('Planificación 2026-1'!R:R,'Planificación 2026-1'!W:W,C82,'Planificación 2026-1'!H:H,"MH",'Planificación 2026-1'!I:I,"&lt;3")</f>
        <v>0</v>
      </c>
      <c r="CX82" s="109">
        <f>SUMIFS('Planificación 2026-1'!R:R,'Planificación 2026-1'!W:W,C82,'Planificación 2026-1'!H:H,"IC",'Planificación 2026-1'!I:I,"&lt;3")</f>
        <v>4</v>
      </c>
      <c r="CY82" s="109">
        <f>SUMIFS('Planificación 2026-1'!R:R,'Planificación 2026-1'!W:W,C82,'Planificación 2026-1'!H:H,"AR",'Planificación 2026-1'!I:I,"&lt;3")</f>
        <v>0</v>
      </c>
      <c r="CZ82" s="109">
        <f>SUMIFS('Planificación 2026-1'!R:R,'Planificación 2026-1'!W:W,C82,'Planificación 2026-1'!H:H,"T1",'Planificación 2026-1'!I:I,"&lt;3")</f>
        <v>0</v>
      </c>
      <c r="DA82" s="109">
        <f>SUMIFS('Planificación 2026-1'!R:R,'Planificación 2026-1'!W:W,C82,'Planificación 2026-1'!H:H,"T3",'Planificación 2026-1'!I:I,"&lt;3")</f>
        <v>0</v>
      </c>
      <c r="DB82" s="109">
        <f>SUMIFS('Planificación 2026-1'!R:R,'Planificación 2026-1'!W:W,C82,'Planificación 2026-1'!H:H,"T2",'Planificación 2026-1'!I:I,"&lt;3")</f>
        <v>0</v>
      </c>
      <c r="DC82" s="109">
        <f>SUMIFS('Planificación 2026-1'!R:R,'Planificación 2026-1'!W:W,C82,'Planificación 2026-1'!H:H,"AE",'Planificación 2026-1'!I:I,"&lt;3")</f>
        <v>0</v>
      </c>
      <c r="DD82" s="109">
        <f>SUMIFS('Planificación 2026-1'!R:R,'Planificación 2026-1'!W:W,C82,'Planificación 2026-1'!H:H,"T4",'Planificación 2026-1'!I:I,"&lt;3")</f>
        <v>0</v>
      </c>
      <c r="DE82" s="108" t="str">
        <f t="shared" si="13"/>
        <v>P01</v>
      </c>
      <c r="DF82" s="41">
        <f>IF(C82="","",SUMIFS('Planificación 2026-1'!R:R,'Planificación 2026-1'!W:W,C82,'Planificación 2026-1'!F:F,"PRINCIPAL",'Planificación 2026-1'!X:X,"VIRTUAL"))</f>
        <v>4</v>
      </c>
      <c r="DG82" s="41">
        <f>IF(C82="","",SUMIFS('Planificación 2026-1'!R:R,'Planificación 2026-1'!W:W,C82,'Planificación 2026-1'!F:F,"PRINCIPAL",'Planificación 2026-1'!X:X,"PRESENCIAL"))</f>
        <v>0</v>
      </c>
      <c r="DH82" s="41">
        <f>IF(C82="","",SUMIFS('Planificación 2026-1'!R:R,'Planificación 2026-1'!W:W,C82,'Planificación 2026-1'!F:F,"PRINCIPAL",'Planificación 2026-1'!X:X,"HIBRIDO PRESENCIAL"))</f>
        <v>0</v>
      </c>
      <c r="DI82" s="108" t="str">
        <f t="shared" si="14"/>
        <v>P07 P32</v>
      </c>
      <c r="DJ82" s="108">
        <f>IF(C82="","",SUMIFS('Planificación 2026-1'!R:R,'Planificación 2026-1'!W:W,C82,'Planificación 2026-1'!F:F,"FILIAL",'Planificación 2026-1'!X:X,"VIRTUAL"))</f>
        <v>9</v>
      </c>
      <c r="DK82" s="110">
        <f>IF(C82="","",SUMIFS('Planificación 2026-1'!R:R,'Planificación 2026-1'!W:W,C82,'Planificación 2026-1'!F:F,"FILIAL",'Planificación 2026-1'!X:X,"PRESENCIAL"))</f>
        <v>0</v>
      </c>
      <c r="DL82" s="61">
        <f>IF(C82="","",SUMIFS('Planificación 2026-1'!R:R,'Planificación 2026-1'!W:W,C82,'Planificación 2026-1'!F:F,"FILIAL",'Planificación 2026-1'!X:X,"HIBRIDO PRESENCIAL"))</f>
        <v>0</v>
      </c>
      <c r="DM82" s="111" t="str">
        <f t="shared" si="15"/>
        <v/>
      </c>
      <c r="DN82" s="108">
        <f>IF(C82="","",SUMIFS('Planificación 2026-1'!R:R,'Planificación 2026-1'!W:W,C82,'Planificación 2026-1'!F:F,"SUNAMPE",'Planificación 2026-1'!X:X,"VIRTUAL"))</f>
        <v>0</v>
      </c>
      <c r="DO82" s="61">
        <f>IF(C82="","",SUMIFS('Planificación 2026-1'!R:R,'Planificación 2026-1'!W:W,C82,'Planificación 2026-1'!F:F,"SUNAMPE",'Planificación 2026-1'!X:X,"PRESENCIAL"))</f>
        <v>0</v>
      </c>
      <c r="DP82" s="111" t="str">
        <f t="shared" si="16"/>
        <v/>
      </c>
      <c r="DQ82" s="108">
        <f>IF(C82="","",SUMIFS('Planificación 2026-1'!R:R,'Planificación 2026-1'!W:W,C82,'Planificación 2026-1'!F:F,"HUAURA",'Planificación 2026-1'!X:X,"VIRTUAL"))</f>
        <v>0</v>
      </c>
      <c r="DR82" s="61">
        <f>IF(C82="","",SUMIFS('Planificación 2026-1'!R:R,'Planificación 2026-1'!W:W,C82,'Planificación 2026-1'!F:F,"HUAURA",'Planificación 2026-1'!X:X,"PRESENCIAL"))</f>
        <v>0</v>
      </c>
      <c r="DS82" s="76">
        <f>SUMIFS('Planificación 2026-1'!R:R,'Planificación 2026-1'!W:W,C82,'Planificación 2026-1'!F:F,"PRINCIPAL",'Planificación 2026-1'!X:X,"VIRTUAL",'Planificación 2026-1'!I:I,"&gt;2")</f>
        <v>4</v>
      </c>
      <c r="DT82" s="76">
        <f>SUMIFS('Planificación 2026-1'!R:R,'Planificación 2026-1'!W:W,C82,'Planificación 2026-1'!F:F,"PRINCIPAL",'Planificación 2026-1'!X:X,"&lt;&gt;VIRTUAL",'Planificación 2026-1'!I:I,"&gt;2")</f>
        <v>0</v>
      </c>
      <c r="DU82" s="76">
        <f>SUMIFS('Planificación 2026-1'!R:R,'Planificación 2026-1'!W:W,C82,'Planificación 2026-1'!F:F,"SUNAMPE",'Planificación 2026-1'!X:X,"VIRTUAL",'Planificación 2026-1'!I:I,"&gt;2")</f>
        <v>0</v>
      </c>
      <c r="DV82" s="76">
        <f>SUMIFS('Planificación 2026-1'!R:R,'Planificación 2026-1'!W:W,C82,'Planificación 2026-1'!F:F,"SUNAMPE",'Planificación 2026-1'!X:X,"&lt;&gt;VIRTUAL",'Planificación 2026-1'!I:I,"&gt;2")</f>
        <v>0</v>
      </c>
      <c r="DW82" s="76">
        <f>SUMIFS('Planificación 2026-1'!R:R,'Planificación 2026-1'!W:W,C82,'Planificación 2026-1'!F:F,"FILIAL",'Planificación 2026-1'!X:X,"VIRTUAL",'Planificación 2026-1'!I:I,"&gt;2")</f>
        <v>5</v>
      </c>
      <c r="DX82" s="76">
        <f>SUMIFS('Planificación 2026-1'!R:R,'Planificación 2026-1'!W:W,C82,'Planificación 2026-1'!F:F,"FILIAL",'Planificación 2026-1'!X:X,"&lt;&gt;VIRTUAL",'Planificación 2026-1'!I:I,"&gt;2")</f>
        <v>0</v>
      </c>
      <c r="DY82" s="76">
        <f>SUMIFS('Planificación 2026-1'!R:R,'Planificación 2026-1'!W:W,C82,'Planificación 2026-1'!F:F,"PORUMA",'Planificación 2026-1'!X:X,"VIRTUAL",'Planificación 2026-1'!I:I,"&gt;2")</f>
        <v>0</v>
      </c>
      <c r="DZ82" s="76">
        <f>SUMIFS('Planificación 2026-1'!R:R,'Planificación 2026-1'!W:W,C82,'Planificación 2026-1'!F:F,"PORUMA",'Planificación 2026-1'!X:X,"&lt;&gt;VIRTUAL",'Planificación 2026-1'!I:I,"&gt;2")</f>
        <v>0</v>
      </c>
      <c r="EA82" s="76">
        <f>SUMIFS('Planificación 2026-1'!R:R,'Planificación 2026-1'!W:W,C82,'Planificación 2026-1'!F:F,"HUAURA",'Planificación 2026-1'!X:X,"VIRTUAL",'Planificación 2026-1'!I:I,"&gt;2")</f>
        <v>0</v>
      </c>
      <c r="EB82" s="76">
        <f>SUMIFS('Planificación 2026-1'!R:R,'Planificación 2026-1'!W:W,C82,'Planificación 2026-1'!F:F,"HUAURA",'Planificación 2026-1'!X:X,"&lt;&gt;VIRTUAL",'Planificación 2026-1'!I:I,"&gt;2")</f>
        <v>0</v>
      </c>
      <c r="EC82" s="76">
        <f>SUMIFS('Planificación 2026-1'!R:R,'Planificación 2026-1'!W:W,C82,'Planificación 2026-1'!F:F,"PRINCIPAL",'Planificación 2026-1'!X:X,"VIRTUAL",'Planificación 2026-1'!I:I,"&lt;3")</f>
        <v>0</v>
      </c>
      <c r="ED82" s="76">
        <f>SUMIFS('Planificación 2026-1'!R:R,'Planificación 2026-1'!W:W,C82,'Planificación 2026-1'!F:F,"PRINCIPAL",'Planificación 2026-1'!X:X,"&lt;&gt;VIRTUAL",'Planificación 2026-1'!I:I,"&lt;3")</f>
        <v>0</v>
      </c>
      <c r="EE82" s="76">
        <f>SUMIFS('Planificación 2026-1'!R:R,'Planificación 2026-1'!W:W,C82,'Planificación 2026-1'!F:F,"SUNAMPE",'Planificación 2026-1'!X:X,"VIRTUAL",'Planificación 2026-1'!I:I,"&lt;3")</f>
        <v>0</v>
      </c>
      <c r="EF82" s="76">
        <f>SUMIFS('Planificación 2026-1'!R:R,'Planificación 2026-1'!W:W,C82,'Planificación 2026-1'!F:F,"SUNAMPE",'Planificación 2026-1'!X:X,"&lt;&gt;VIRTUAL",'Planificación 2026-1'!I:I,"&lt;3")</f>
        <v>0</v>
      </c>
      <c r="EG82" s="76">
        <f>SUMIFS('Planificación 2026-1'!R:R,'Planificación 2026-1'!W:W,C82,'Planificación 2026-1'!F:F,"FILIAL",'Planificación 2026-1'!X:X,"VIRTUAL",'Planificación 2026-1'!I:I,"&lt;3")</f>
        <v>4</v>
      </c>
      <c r="EH82" s="76">
        <f>SUMIFS('Planificación 2026-1'!R:R,'Planificación 2026-1'!W:W,C82,'Planificación 2026-1'!F:F,"FILIAL",'Planificación 2026-1'!X:X,"&lt;&gt;VIRTUAL",'Planificación 2026-1'!I:I,"&lt;3")</f>
        <v>0</v>
      </c>
      <c r="EI82" s="76">
        <f>SUMIFS('Planificación 2026-1'!R:R,'Planificación 2026-1'!W:W,C82,'Planificación 2026-1'!F:F,"PORUMA",'Planificación 2026-1'!X:X,"VIRTUAL",'Planificación 2026-1'!I:I,"&lt;3")</f>
        <v>0</v>
      </c>
      <c r="EJ82" s="76">
        <f>SUMIFS('Planificación 2026-1'!R:R,'Planificación 2026-1'!W:W,C82,'Planificación 2026-1'!F:F,"PORUMA",'Planificación 2026-1'!X:X,"&lt;&gt;VIRTUAL",'Planificación 2026-1'!I:I,"&lt;3")</f>
        <v>0</v>
      </c>
      <c r="EK82" s="76">
        <f>SUMIFS('Planificación 2026-1'!R:R,'Planificación 2026-1'!W:W,C82,'Planificación 2026-1'!F:F,"HUAURA",'Planificación 2026-1'!X:X,"VIRTUAL",'Planificación 2026-1'!I:I,"&lt;3")</f>
        <v>0</v>
      </c>
      <c r="EL82" s="76">
        <f>SUMIFS('Planificación 2026-1'!R:R,'Planificación 2026-1'!W:W,C82,'Planificación 2026-1'!F:F,"HUAURA",'Planificación 2026-1'!X:X,"&lt;&gt;VIRTUAL",'Planificación 2026-1'!I:I,"&lt;3")</f>
        <v>0</v>
      </c>
      <c r="EM82" s="76"/>
      <c r="EN82" s="76">
        <f t="shared" si="9"/>
        <v>13</v>
      </c>
      <c r="EO82" s="76">
        <f t="shared" si="10"/>
        <v>0</v>
      </c>
      <c r="EP82" s="76" t="b">
        <f t="shared" si="11"/>
        <v>1</v>
      </c>
      <c r="EQ82" s="76" t="str">
        <f t="shared" si="12"/>
        <v/>
      </c>
      <c r="ER82" s="76" t="str">
        <f t="shared" si="17"/>
        <v>VIRTUAL</v>
      </c>
    </row>
    <row r="83" spans="1:148" hidden="1">
      <c r="A83" s="83"/>
      <c r="B83" s="119">
        <v>80</v>
      </c>
      <c r="C83" s="115" t="s">
        <v>254</v>
      </c>
      <c r="D83" s="112">
        <f>SUMIF('Planificación 2026-1'!W:W,C83,'Planificación 2026-1'!R:R)</f>
        <v>0</v>
      </c>
      <c r="E83" s="114" t="s">
        <v>173</v>
      </c>
      <c r="F83" s="115" t="s">
        <v>171</v>
      </c>
      <c r="G83" s="115" t="s">
        <v>13</v>
      </c>
      <c r="H83" s="115" t="s">
        <v>122</v>
      </c>
      <c r="I83" s="107" t="str">
        <f>IF(SUM(COUNTIFS('Planificación 2026-1'!F:F,"PRINCIPAL",'Planificación 2026-1'!W:W,C83,'Planificación 2026-1'!H:H,"AF"))&gt;0,"P01"," ")</f>
        <v xml:space="preserve"> </v>
      </c>
      <c r="J83" s="108" t="str">
        <f>IF(SUM(COUNTIFS('Planificación 2026-1'!F:F,"PRINCIPAL",'Planificación 2026-1'!W:W,C83,'Planificación 2026-1'!H:H,"EN"))&gt;0,"P02"," ")</f>
        <v xml:space="preserve"> </v>
      </c>
      <c r="K83" s="108" t="str">
        <f>IF(SUM(COUNTIFS('Planificación 2026-1'!F:F,"PRINCIPAL",'Planificación 2026-1'!W:W,C83,'Planificación 2026-1'!H:H,"IS"))&gt;0,"P03"," ")</f>
        <v xml:space="preserve"> </v>
      </c>
      <c r="L83" s="108" t="str">
        <f>IF(SUM(COUNTIFS('Planificación 2026-1'!F:F,"PRINCIPAL",'Planificación 2026-1'!W:W,C83,'Planificación 2026-1'!H:H,"PS"))&gt;0,"P04"," ")</f>
        <v xml:space="preserve"> </v>
      </c>
      <c r="M83" s="108"/>
      <c r="N83" s="108" t="str">
        <f>IF(SUM(COUNTIFS('Planificación 2026-1'!F:F,"PRINCIPAL",'Planificación 2026-1'!W:W,C83,'Planificación 2026-1'!H:H,"IN"))&gt;0,"P06"," ")</f>
        <v xml:space="preserve"> </v>
      </c>
      <c r="O83" s="108" t="str">
        <f>IF(SUM(COUNTIFS('Planificación 2026-1'!F:F,"PRINCIPAL",'Planificación 2026-1'!W:W,C83,'Planificación 2026-1'!H:H,"CA"))&gt;0,"P07"," ")</f>
        <v xml:space="preserve"> </v>
      </c>
      <c r="P83" s="108" t="str">
        <f>IF(SUM(COUNTIFS('Planificación 2026-1'!F:F,"PRINCIPAL",'Planificación 2026-1'!W:W,C83,'Planificación 2026-1'!H:H,"DE"))&gt;0,"P08"," ")</f>
        <v xml:space="preserve"> </v>
      </c>
      <c r="Q83" s="108" t="str">
        <f>IF(SUM(COUNTIFS('Planificación 2026-1'!F:F,"PRINCIPAL",'Planificación 2026-1'!W:W,C83,'Planificación 2026-1'!H:H,"OB"))&gt;0,"P09"," ")</f>
        <v xml:space="preserve"> </v>
      </c>
      <c r="R83" s="108" t="str">
        <f>IF(SUM(COUNTIFS('Planificación 2026-1'!F:F,"PRINCIPAL",'Planificación 2026-1'!W:W,C83,'Planificación 2026-1'!H:H,"MH"))&gt;0,"P31"," ")</f>
        <v xml:space="preserve"> </v>
      </c>
      <c r="S83" s="108" t="str">
        <f>IF(SUM(COUNTIFS('Planificación 2026-1'!F:F,"PRINCIPAL",'Planificación 2026-1'!W:W,C83,'Planificación 2026-1'!H:H,"IC"))&gt;0,"P32"," ")</f>
        <v xml:space="preserve"> </v>
      </c>
      <c r="T83" s="108" t="str">
        <f>IF(SUM(COUNTIFS('Planificación 2026-1'!F:F,"PRINCIPAL",'Planificación 2026-1'!W:W,C83,'Planificación 2026-1'!H:H,"AR"))&gt;0,"P34"," ")</f>
        <v xml:space="preserve"> </v>
      </c>
      <c r="U83" s="108" t="str">
        <f>IF(SUM(COUNTIFS('Planificación 2026-1'!F:F,"PRINCIPAL",'Planificación 2026-1'!W:W,C83,'Planificación 2026-1'!H:H,"T1"))&gt;0,"P35"," ")</f>
        <v xml:space="preserve"> </v>
      </c>
      <c r="V83" s="108" t="str">
        <f>IF(SUM(COUNTIFS('Planificación 2026-1'!F:F,"PRINCIPAL",'Planificación 2026-1'!W:W,C83,'Planificación 2026-1'!H:H,"T3"))&gt;0,"P36"," ")</f>
        <v xml:space="preserve"> </v>
      </c>
      <c r="W83" s="108" t="str">
        <f>IF(SUM(COUNTIFS('Planificación 2026-1'!F:F,"PRINCIPAL",'Planificación 2026-1'!W:W,C83,'Planificación 2026-1'!H:H,"T2"))&gt;0,"P37"," ")</f>
        <v xml:space="preserve"> </v>
      </c>
      <c r="X83" s="108" t="str">
        <f>IF(SUM(COUNTIFS('Planificación 2026-1'!F:F,"PRINCIPAL",'Planificación 2026-1'!W:W,C83,'Planificación 2026-1'!H:H,"AE"))&gt;0,"P38"," ")</f>
        <v xml:space="preserve"> </v>
      </c>
      <c r="Y83" s="108" t="str">
        <f>IF(SUM(COUNTIFS('Planificación 2026-1'!F:F,"PRINCIPAL",'Planificación 2026-1'!W:W,C83,'Planificación 2026-1'!H:H,"T4"))&gt;0,"P55"," ")</f>
        <v xml:space="preserve"> </v>
      </c>
      <c r="Z83" s="108" t="str">
        <f>IF(SUM(COUNTIFS('Planificación 2026-1'!F:F,"FILIAL",'Planificación 2026-1'!W:W,C83,'Planificación 2026-1'!H:H,"AF"))&gt;0," P01"," ")</f>
        <v xml:space="preserve"> </v>
      </c>
      <c r="AA83" s="108" t="str">
        <f>IF(SUM(COUNTIFS('Planificación 2026-1'!F:F,"FILIAL",'Planificación 2026-1'!W:W,C83,'Planificación 2026-1'!H:H,"EN"))&gt;0,"P02"," ")</f>
        <v xml:space="preserve"> </v>
      </c>
      <c r="AB83" s="108" t="str">
        <f>IF(SUM(COUNTIFS('Planificación 2026-1'!F:F,"FILIAL",'Planificación 2026-1'!W:W,C83,'Planificación 2026-1'!H:H,"IS"))&gt;0,"P03"," ")</f>
        <v xml:space="preserve"> </v>
      </c>
      <c r="AC83" s="108" t="str">
        <f>IF(SUM(COUNTIFS('Planificación 2026-1'!F:F,"FILIAL",'Planificación 2026-1'!W:W,C83,'Planificación 2026-1'!H:H,"PS"))&gt;0,"P04"," ")</f>
        <v xml:space="preserve"> </v>
      </c>
      <c r="AD83" s="108"/>
      <c r="AE83" s="108" t="str">
        <f>IF(SUM(COUNTIFS('Planificación 2026-1'!F:F,"FILIAL",'Planificación 2026-1'!W:W,C83,'Planificación 2026-1'!H:H,"IN"))&gt;0,"P06"," ")</f>
        <v xml:space="preserve"> </v>
      </c>
      <c r="AF83" s="108" t="str">
        <f>IF(SUM(COUNTIFS('Planificación 2026-1'!F:F,"FILIAL",'Planificación 2026-1'!W:W,C83,'Planificación 2026-1'!H:H,"CA"))&gt;0,"P07"," ")</f>
        <v xml:space="preserve"> </v>
      </c>
      <c r="AG83" s="108" t="str">
        <f>IF(SUM(COUNTIFS('Planificación 2026-1'!F:F,"FILIAL",'Planificación 2026-1'!W:W,C83,'Planificación 2026-1'!H:H,"DE"))&gt;0,"P08"," ")</f>
        <v xml:space="preserve"> </v>
      </c>
      <c r="AH83" s="108" t="str">
        <f>IF(SUM(COUNTIFS('Planificación 2026-1'!F:F,"FILIAL",'Planificación 2026-1'!W:W,C83,'Planificación 2026-1'!H:H,"OB"))&gt;0,"P09"," ")</f>
        <v xml:space="preserve"> </v>
      </c>
      <c r="AI83" s="108" t="str">
        <f>IF(SUM(COUNTIFS('Planificación 2026-1'!F:F,"FILIAL",'Planificación 2026-1'!W:W,C83,'Planificación 2026-1'!H:H,"MH"))&gt;0,"P31"," ")</f>
        <v xml:space="preserve"> </v>
      </c>
      <c r="AJ83" s="108" t="str">
        <f>IF(SUM(COUNTIFS('Planificación 2026-1'!F:F,"FILIAL",'Planificación 2026-1'!W:W,C83,'Planificación 2026-1'!H:H,"IC"))&gt;0,"P32"," ")</f>
        <v xml:space="preserve"> </v>
      </c>
      <c r="AK83" s="108" t="str">
        <f>IF(SUM(COUNTIFS('Planificación 2026-1'!F:F,"FILIAL",'Planificación 2026-1'!W:W,C83,'Planificación 2026-1'!H:H,"AR"))&gt;0,"P34"," ")</f>
        <v xml:space="preserve"> </v>
      </c>
      <c r="AL83" s="108" t="str">
        <f>IF(SUM(COUNTIFS('Planificación 2026-1'!F:F,"FILIAL",'Planificación 2026-1'!W:W,C83,'Planificación 2026-1'!H:H,"T1"))&gt;0,"P35"," ")</f>
        <v xml:space="preserve"> </v>
      </c>
      <c r="AM83" s="108" t="str">
        <f>IF(SUM(COUNTIFS('Planificación 2026-1'!F:F,"FILIAL",'Planificación 2026-1'!W:W,C83,'Planificación 2026-1'!H:H,"T3"))&gt;0,"P36"," ")</f>
        <v xml:space="preserve"> </v>
      </c>
      <c r="AN83" s="108" t="str">
        <f>IF(SUM(COUNTIFS('Planificación 2026-1'!F:F,"FILIAL",'Planificación 2026-1'!W:W,C83,'Planificación 2026-1'!H:H,"T2"))&gt;0,"P37"," ")</f>
        <v xml:space="preserve"> </v>
      </c>
      <c r="AO83" s="108" t="str">
        <f>IF(SUM(COUNTIFS('Planificación 2026-1'!F:F,"FILIAL",'Planificación 2026-1'!W:W,C83,'Planificación 2026-1'!H:H,"AE"))&gt;0,"P38"," ")</f>
        <v xml:space="preserve"> </v>
      </c>
      <c r="AP83" s="108" t="str">
        <f>IF(SUM(COUNTIFS('Planificación 2026-1'!F:F,"FILIAL",'Planificación 2026-1'!W:W,C83,'Planificación 2026-1'!H:H,"T4"))&gt;0,"P55"," ")</f>
        <v xml:space="preserve"> </v>
      </c>
      <c r="AQ83" s="108" t="str">
        <f>IF(SUM(COUNTIFS('Planificación 2026-1'!F:F,"SUNAMPE",'Planificación 2026-1'!W:W,C83,'Planificación 2026-1'!H:H,"AF"))&gt;0," P01"," ")</f>
        <v xml:space="preserve"> </v>
      </c>
      <c r="AR83" s="108" t="str">
        <f>IF(SUM(COUNTIFS('Planificación 2026-1'!F:F,"SUNAMPE",'Planificación 2026-1'!W:W,C83,'Planificación 2026-1'!H:H,"EN"))&gt;0,"P02"," ")</f>
        <v xml:space="preserve"> </v>
      </c>
      <c r="AS83" s="108" t="str">
        <f>IF(SUM(COUNTIFS('Planificación 2026-1'!F:F,"SUNAMPE",'Planificación 2026-1'!W:W,C83,'Planificación 2026-1'!H:H,"IS"))&gt;0,"P03"," ")</f>
        <v xml:space="preserve"> </v>
      </c>
      <c r="AT83" s="108" t="str">
        <f>IF(SUM(COUNTIFS('Planificación 2026-1'!F:F,"SUNAMPE",'Planificación 2026-1'!W:W,C83,'Planificación 2026-1'!H:H,"PS"))&gt;0,"P04"," ")</f>
        <v xml:space="preserve"> </v>
      </c>
      <c r="AU83" s="108"/>
      <c r="AV83" s="108" t="str">
        <f>IF(SUM(COUNTIFS('Planificación 2026-1'!F:F,"SUNAMPE",'Planificación 2026-1'!W:W,C83,'Planificación 2026-1'!H:H,"IN"))&gt;0,"P06"," ")</f>
        <v xml:space="preserve"> </v>
      </c>
      <c r="AW83" s="108" t="str">
        <f>IF(SUM(COUNTIFS('Planificación 2026-1'!F:F,"SUNAMPE",'Planificación 2026-1'!W:W,C83,'Planificación 2026-1'!H:H,"CA"))&gt;0,"P07"," ")</f>
        <v xml:space="preserve"> </v>
      </c>
      <c r="AX83" s="108" t="str">
        <f>IF(SUM(COUNTIFS('Planificación 2026-1'!F:F,"SUNAMPE",'Planificación 2026-1'!W:W,C83,'Planificación 2026-1'!H:H,"DE"))&gt;0,"P08"," ")</f>
        <v xml:space="preserve"> </v>
      </c>
      <c r="AY83" s="108" t="str">
        <f>IF(SUM(COUNTIFS('Planificación 2026-1'!F:F,"SUNAMPE",'Planificación 2026-1'!W:W,C83,'Planificación 2026-1'!H:H,"OB"))&gt;0,"P09"," ")</f>
        <v xml:space="preserve"> </v>
      </c>
      <c r="AZ83" s="108" t="str">
        <f>IF(SUM(COUNTIFS('Planificación 2026-1'!F:F,"SUNAMPE",'Planificación 2026-1'!W:W,C83,'Planificación 2026-1'!H:H,"MH"))&gt;0,"P31"," ")</f>
        <v xml:space="preserve"> </v>
      </c>
      <c r="BA83" s="108" t="str">
        <f>IF(SUM(COUNTIFS('Planificación 2026-1'!F:F,"SUNAMPE",'Planificación 2026-1'!W:W,C83,'Planificación 2026-1'!H:H,"IC"))&gt;0,"P32"," ")</f>
        <v xml:space="preserve"> </v>
      </c>
      <c r="BB83" s="108" t="str">
        <f>IF(SUM(COUNTIFS('Planificación 2026-1'!F:F,"SUNAMPE",'Planificación 2026-1'!W:W,C83,'Planificación 2026-1'!H:H,"AR"))&gt;0,"P34"," ")</f>
        <v xml:space="preserve"> </v>
      </c>
      <c r="BC83" s="108" t="str">
        <f>IF(SUM(COUNTIFS('Planificación 2026-1'!F:F,"SUNAMPE",'Planificación 2026-1'!W:W,C83,'Planificación 2026-1'!H:H,"T1"))&gt;0,"P35"," ")</f>
        <v xml:space="preserve"> </v>
      </c>
      <c r="BD83" s="108" t="str">
        <f>IF(SUM(COUNTIFS('Planificación 2026-1'!F:F,"SUNAMPE",'Planificación 2026-1'!W:W,C83,'Planificación 2026-1'!H:H,"T3"))&gt;0,"P36"," ")</f>
        <v xml:space="preserve"> </v>
      </c>
      <c r="BE83" s="108" t="str">
        <f>IF(SUM(COUNTIFS('Planificación 2026-1'!F:F,"SUNAMPE",'Planificación 2026-1'!W:W,C83,'Planificación 2026-1'!H:H,"T2"))&gt;0,"P37"," ")</f>
        <v xml:space="preserve"> </v>
      </c>
      <c r="BF83" s="108" t="str">
        <f>IF(SUM(COUNTIFS('Planificación 2026-1'!F:F,"SUNAMPE",'Planificación 2026-1'!W:W,C83,'Planificación 2026-1'!H:H,"AE"))&gt;0,"P38"," ")</f>
        <v xml:space="preserve"> </v>
      </c>
      <c r="BG83" s="108" t="str">
        <f>IF(SUM(COUNTIFS('Planificación 2026-1'!F:F,"SUNAMPE",'Planificación 2026-1'!W:W,C83,'Planificación 2026-1'!H:H,"T4"))&gt;0,"P55"," ")</f>
        <v xml:space="preserve"> </v>
      </c>
      <c r="BH83" s="108" t="str">
        <f>IF(SUM(COUNTIFS('Planificación 2026-1'!F:F,"HUAURA",'Planificación 2026-1'!W:W,C83,'Planificación 2026-1'!H:H,"AF"))&gt;0," P01"," ")</f>
        <v xml:space="preserve"> </v>
      </c>
      <c r="BI83" s="108" t="str">
        <f>IF(SUM(COUNTIFS('Planificación 2026-1'!F:F,"HUAURA",'Planificación 2026-1'!W:W,C83,'Planificación 2026-1'!H:H,"EN"))&gt;0,"P02"," ")</f>
        <v xml:space="preserve"> </v>
      </c>
      <c r="BJ83" s="108" t="str">
        <f>IF(SUM(COUNTIFS('Planificación 2026-1'!F:F,"HUAURA",'Planificación 2026-1'!W:W,C83,'Planificación 2026-1'!H:H,"IS"))&gt;0,"P03"," ")</f>
        <v xml:space="preserve"> </v>
      </c>
      <c r="BK83" s="108" t="str">
        <f>IF(SUM(COUNTIFS('Planificación 2026-1'!F:F,"HUAURA",'Planificación 2026-1'!W:W,C83,'Planificación 2026-1'!H:H,"PS"))&gt;0,"P04"," ")</f>
        <v xml:space="preserve"> </v>
      </c>
      <c r="BL83" s="108"/>
      <c r="BM83" s="108" t="str">
        <f>IF(SUM(COUNTIFS('Planificación 2026-1'!F:F,"HUAURA",'Planificación 2026-1'!W:W,C83,'Planificación 2026-1'!H:H,"IN"))&gt;0,"P06"," ")</f>
        <v xml:space="preserve"> </v>
      </c>
      <c r="BN83" s="108" t="str">
        <f>IF(SUM(COUNTIFS('Planificación 2026-1'!F:F,"HUAURA",'Planificación 2026-1'!W:W,C83,'Planificación 2026-1'!H:H,"CA"))&gt;0,"P07"," ")</f>
        <v xml:space="preserve"> </v>
      </c>
      <c r="BO83" s="108" t="str">
        <f>IF(SUM(COUNTIFS('Planificación 2026-1'!F:F,"HUAURA",'Planificación 2026-1'!W:W,C83,'Planificación 2026-1'!H:H,"DE"))&gt;0,"P08"," ")</f>
        <v xml:space="preserve"> </v>
      </c>
      <c r="BP83" s="108" t="str">
        <f>IF(SUM(COUNTIFS('Planificación 2026-1'!F:F,"HUAURA",'Planificación 2026-1'!W:W,C83,'Planificación 2026-1'!H:H,"OB"))&gt;0,"P09"," ")</f>
        <v xml:space="preserve"> </v>
      </c>
      <c r="BQ83" s="108" t="str">
        <f>IF(SUM(COUNTIFS('Planificación 2026-1'!F:F,"HUAURA",'Planificación 2026-1'!W:W,C83,'Planificación 2026-1'!H:H,"MH"))&gt;0,"P31"," ")</f>
        <v xml:space="preserve"> </v>
      </c>
      <c r="BR83" s="108" t="str">
        <f>IF(SUM(COUNTIFS('Planificación 2026-1'!F:F,"HUAURA",'Planificación 2026-1'!W:W,C83,'Planificación 2026-1'!H:H,"IC"))&gt;0,"P32"," ")</f>
        <v xml:space="preserve"> </v>
      </c>
      <c r="BS83" s="108" t="str">
        <f>IF(SUM(COUNTIFS('Planificación 2026-1'!F:F,"HUAURA",'Planificación 2026-1'!W:W,C83,'Planificación 2026-1'!H:H,"AR"))&gt;0,"P34"," ")</f>
        <v xml:space="preserve"> </v>
      </c>
      <c r="BT83" s="108" t="str">
        <f>IF(SUM(COUNTIFS('Planificación 2026-1'!F:F,"HUAURA",'Planificación 2026-1'!W:W,C83,'Planificación 2026-1'!H:H,"T1"))&gt;0,"P35"," ")</f>
        <v xml:space="preserve"> </v>
      </c>
      <c r="BU83" s="108" t="str">
        <f>IF(SUM(COUNTIFS('Planificación 2026-1'!F:F,"HUAURA",'Planificación 2026-1'!W:W,C83,'Planificación 2026-1'!H:H,"T3"))&gt;0,"P36"," ")</f>
        <v xml:space="preserve"> </v>
      </c>
      <c r="BV83" s="108" t="str">
        <f>IF(SUM(COUNTIFS('Planificación 2026-1'!F:F,"HUAURA",'Planificación 2026-1'!W:W,C83,'Planificación 2026-1'!H:H,"T2"))&gt;0,"P37"," ")</f>
        <v xml:space="preserve"> </v>
      </c>
      <c r="BW83" s="108" t="str">
        <f>IF(SUM(COUNTIFS('Planificación 2026-1'!F:F,"HUAURA",'Planificación 2026-1'!W:W,C83,'Planificación 2026-1'!H:H,"AE"))&gt;0,"P38"," ")</f>
        <v xml:space="preserve"> </v>
      </c>
      <c r="BX83" s="108" t="str">
        <f>IF(SUM(COUNTIFS('Planificación 2026-1'!F:F,"HUAURA",'Planificación 2026-1'!W:W,C83,'Planificación 2026-1'!H:H,"T4"))&gt;0,"P55"," ")</f>
        <v xml:space="preserve"> </v>
      </c>
      <c r="BY83" s="109">
        <f>SUMIFS('Planificación 2026-1'!R:R,'Planificación 2026-1'!W:W,C83,'Planificación 2026-1'!H:H,"AF",'Planificación 2026-1'!I:I,"&gt;2")</f>
        <v>0</v>
      </c>
      <c r="BZ83" s="109">
        <f>SUMIFS('Planificación 2026-1'!R:R,'Planificación 2026-1'!W:W,C83,'Planificación 2026-1'!H:H,"EN",'Planificación 2026-1'!I:I,"&gt;2")</f>
        <v>0</v>
      </c>
      <c r="CA83" s="109">
        <f>SUMIFS('Planificación 2026-1'!R:R,'Planificación 2026-1'!W:W,C83,'Planificación 2026-1'!H:H,"IS",'Planificación 2026-1'!I:I,"&gt;2")</f>
        <v>0</v>
      </c>
      <c r="CB83" s="109">
        <f>SUMIFS('Planificación 2026-1'!R:R,'Planificación 2026-1'!W:W,C83,'Planificación 2026-1'!H:H,"PS",'Planificación 2026-1'!I:I,"&gt;2")</f>
        <v>0</v>
      </c>
      <c r="CC83" s="109">
        <f>SUMIFS('Planificación 2026-1'!R:R,'Planificación 2026-1'!W:W,C83,'Planificación 2026-1'!H:H,"IN",'Planificación 2026-1'!I:I,"&gt;2")</f>
        <v>0</v>
      </c>
      <c r="CD83" s="109">
        <f>SUMIFS('Planificación 2026-1'!R:R,'Planificación 2026-1'!W:W,C83,'Planificación 2026-1'!H:H,"CA",'Planificación 2026-1'!I:I,"&gt;2")</f>
        <v>0</v>
      </c>
      <c r="CE83" s="109">
        <f>SUMIFS('Planificación 2026-1'!R:R,'Planificación 2026-1'!W:W,C83,'Planificación 2026-1'!H:H,"DE",'Planificación 2026-1'!I:I,"&gt;2")</f>
        <v>0</v>
      </c>
      <c r="CF83" s="109">
        <f>SUMIFS('Planificación 2026-1'!R:R,'Planificación 2026-1'!W:W,C83,'Planificación 2026-1'!H:H,"OB",'Planificación 2026-1'!I:I,"&gt;2")</f>
        <v>0</v>
      </c>
      <c r="CG83" s="109">
        <f>SUMIFS('Planificación 2026-1'!R:R,'Planificación 2026-1'!W:W,C83,'Planificación 2026-1'!H:H,"MH",'Planificación 2026-1'!I:I,"&gt;2")</f>
        <v>0</v>
      </c>
      <c r="CH83" s="109">
        <f>SUMIFS('Planificación 2026-1'!R:R,'Planificación 2026-1'!W:W,C83,'Planificación 2026-1'!H:H,"IC",'Planificación 2026-1'!I:I,"&gt;2")</f>
        <v>0</v>
      </c>
      <c r="CI83" s="109">
        <f>SUMIFS('Planificación 2026-1'!R:R,'Planificación 2026-1'!W:W,C83,'Planificación 2026-1'!H:H,"AR",'Planificación 2026-1'!I:I,"&gt;2")</f>
        <v>0</v>
      </c>
      <c r="CJ83" s="109">
        <f>SUMIFS('Planificación 2026-1'!R:R,'Planificación 2026-1'!W:W,C83,'Planificación 2026-1'!H:H,"T1",'Planificación 2026-1'!I:I,"&gt;2")</f>
        <v>0</v>
      </c>
      <c r="CK83" s="109">
        <f>SUMIFS('Planificación 2026-1'!R:R,'Planificación 2026-1'!W:W,C83,'Planificación 2026-1'!H:H,"T3",'Planificación 2026-1'!I:I,"&gt;2")</f>
        <v>0</v>
      </c>
      <c r="CL83" s="109">
        <f>SUMIFS('Planificación 2026-1'!R:R,'Planificación 2026-1'!W:W,C83,'Planificación 2026-1'!H:H,"T2",'Planificación 2026-1'!I:I,"&gt;2")</f>
        <v>0</v>
      </c>
      <c r="CM83" s="109">
        <f>SUMIFS('Planificación 2026-1'!R:R,'Planificación 2026-1'!W:W,C83,'Planificación 2026-1'!H:H,"AE",'Planificación 2026-1'!I:I,"&gt;2")</f>
        <v>0</v>
      </c>
      <c r="CN83" s="109">
        <f>SUMIFS('Planificación 2026-1'!R:R,'Planificación 2026-1'!W:W,C83,'Planificación 2026-1'!H:H,"T4",'Planificación 2026-1'!I:I,"&gt;2")</f>
        <v>0</v>
      </c>
      <c r="CO83" s="109">
        <f>SUMIFS('Planificación 2026-1'!R:R,'Planificación 2026-1'!W:W,C83,'Planificación 2026-1'!H:H,"AF",'Planificación 2026-1'!I:I,"&lt;3")</f>
        <v>0</v>
      </c>
      <c r="CP83" s="109">
        <f>SUMIFS('Planificación 2026-1'!R:R,'Planificación 2026-1'!W:W,C83,'Planificación 2026-1'!H:H,"EN",'Planificación 2026-1'!I:I,"&lt;3")</f>
        <v>0</v>
      </c>
      <c r="CQ83" s="109">
        <f>SUMIFS('Planificación 2026-1'!R:R,'Planificación 2026-1'!W:W,C83,'Planificación 2026-1'!H:H,"IS",'Planificación 2026-1'!I:I,"&lt;3")</f>
        <v>0</v>
      </c>
      <c r="CR83" s="109">
        <f>SUMIFS('Planificación 2026-1'!R:R,'Planificación 2026-1'!W:W,C83,'Planificación 2026-1'!H:H,"PS",'Planificación 2026-1'!I:I,"&lt;3")</f>
        <v>0</v>
      </c>
      <c r="CS83" s="109">
        <f>SUMIFS('Planificación 2026-1'!R:R,'Planificación 2026-1'!W:W,C83,'Planificación 2026-1'!H:H,"IN",'Planificación 2026-1'!I:I,"&lt;3")</f>
        <v>0</v>
      </c>
      <c r="CT83" s="109">
        <f>SUMIFS('Planificación 2026-1'!R:R,'Planificación 2026-1'!W:W,C83,'Planificación 2026-1'!H:H,"CA",'Planificación 2026-1'!I:I,"&lt;3")</f>
        <v>0</v>
      </c>
      <c r="CU83" s="109">
        <f>SUMIFS('Planificación 2026-1'!R:R,'Planificación 2026-1'!W:W,C83,'Planificación 2026-1'!H:H,"DE",'Planificación 2026-1'!I:I,"&lt;3")</f>
        <v>0</v>
      </c>
      <c r="CV83" s="109">
        <f>SUMIFS('Planificación 2026-1'!R:R,'Planificación 2026-1'!W:W,C83,'Planificación 2026-1'!H:H,"OB",'Planificación 2026-1'!I:I,"&lt;3")</f>
        <v>0</v>
      </c>
      <c r="CW83" s="109">
        <f>SUMIFS('Planificación 2026-1'!R:R,'Planificación 2026-1'!W:W,C83,'Planificación 2026-1'!H:H,"MH",'Planificación 2026-1'!I:I,"&lt;3")</f>
        <v>0</v>
      </c>
      <c r="CX83" s="109">
        <f>SUMIFS('Planificación 2026-1'!R:R,'Planificación 2026-1'!W:W,C83,'Planificación 2026-1'!H:H,"IC",'Planificación 2026-1'!I:I,"&lt;3")</f>
        <v>0</v>
      </c>
      <c r="CY83" s="109">
        <f>SUMIFS('Planificación 2026-1'!R:R,'Planificación 2026-1'!W:W,C83,'Planificación 2026-1'!H:H,"AR",'Planificación 2026-1'!I:I,"&lt;3")</f>
        <v>0</v>
      </c>
      <c r="CZ83" s="109">
        <f>SUMIFS('Planificación 2026-1'!R:R,'Planificación 2026-1'!W:W,C83,'Planificación 2026-1'!H:H,"T1",'Planificación 2026-1'!I:I,"&lt;3")</f>
        <v>0</v>
      </c>
      <c r="DA83" s="109">
        <f>SUMIFS('Planificación 2026-1'!R:R,'Planificación 2026-1'!W:W,C83,'Planificación 2026-1'!H:H,"T3",'Planificación 2026-1'!I:I,"&lt;3")</f>
        <v>0</v>
      </c>
      <c r="DB83" s="109">
        <f>SUMIFS('Planificación 2026-1'!R:R,'Planificación 2026-1'!W:W,C83,'Planificación 2026-1'!H:H,"T2",'Planificación 2026-1'!I:I,"&lt;3")</f>
        <v>0</v>
      </c>
      <c r="DC83" s="109">
        <f>SUMIFS('Planificación 2026-1'!R:R,'Planificación 2026-1'!W:W,C83,'Planificación 2026-1'!H:H,"AE",'Planificación 2026-1'!I:I,"&lt;3")</f>
        <v>0</v>
      </c>
      <c r="DD83" s="109">
        <f>SUMIFS('Planificación 2026-1'!R:R,'Planificación 2026-1'!W:W,C83,'Planificación 2026-1'!H:H,"T4",'Planificación 2026-1'!I:I,"&lt;3")</f>
        <v>0</v>
      </c>
      <c r="DE83" s="108" t="str">
        <f t="shared" si="13"/>
        <v/>
      </c>
      <c r="DF83" s="41">
        <f>IF(C83="","",SUMIFS('Planificación 2026-1'!R:R,'Planificación 2026-1'!W:W,C83,'Planificación 2026-1'!F:F,"PRINCIPAL",'Planificación 2026-1'!X:X,"VIRTUAL"))</f>
        <v>0</v>
      </c>
      <c r="DG83" s="41">
        <f>IF(C83="","",SUMIFS('Planificación 2026-1'!R:R,'Planificación 2026-1'!W:W,C83,'Planificación 2026-1'!F:F,"PRINCIPAL",'Planificación 2026-1'!X:X,"PRESENCIAL"))</f>
        <v>0</v>
      </c>
      <c r="DH83" s="41">
        <f>IF(C83="","",SUMIFS('Planificación 2026-1'!R:R,'Planificación 2026-1'!W:W,C83,'Planificación 2026-1'!F:F,"PRINCIPAL",'Planificación 2026-1'!X:X,"HIBRIDO PRESENCIAL"))</f>
        <v>0</v>
      </c>
      <c r="DI83" s="108" t="str">
        <f t="shared" si="14"/>
        <v/>
      </c>
      <c r="DJ83" s="108">
        <f>IF(C83="","",SUMIFS('Planificación 2026-1'!R:R,'Planificación 2026-1'!W:W,C83,'Planificación 2026-1'!F:F,"FILIAL",'Planificación 2026-1'!X:X,"VIRTUAL"))</f>
        <v>0</v>
      </c>
      <c r="DK83" s="110">
        <f>IF(C83="","",SUMIFS('Planificación 2026-1'!R:R,'Planificación 2026-1'!W:W,C83,'Planificación 2026-1'!F:F,"FILIAL",'Planificación 2026-1'!X:X,"PRESENCIAL"))</f>
        <v>0</v>
      </c>
      <c r="DL83" s="61">
        <f>IF(C83="","",SUMIFS('Planificación 2026-1'!R:R,'Planificación 2026-1'!W:W,C83,'Planificación 2026-1'!F:F,"FILIAL",'Planificación 2026-1'!X:X,"HIBRIDO PRESENCIAL"))</f>
        <v>0</v>
      </c>
      <c r="DM83" s="111" t="str">
        <f t="shared" si="15"/>
        <v/>
      </c>
      <c r="DN83" s="108">
        <f>IF(C83="","",SUMIFS('Planificación 2026-1'!R:R,'Planificación 2026-1'!W:W,C83,'Planificación 2026-1'!F:F,"SUNAMPE",'Planificación 2026-1'!X:X,"VIRTUAL"))</f>
        <v>0</v>
      </c>
      <c r="DO83" s="61">
        <f>IF(C83="","",SUMIFS('Planificación 2026-1'!R:R,'Planificación 2026-1'!W:W,C83,'Planificación 2026-1'!F:F,"SUNAMPE",'Planificación 2026-1'!X:X,"PRESENCIAL"))</f>
        <v>0</v>
      </c>
      <c r="DP83" s="111" t="str">
        <f t="shared" si="16"/>
        <v/>
      </c>
      <c r="DQ83" s="108">
        <f>IF(C83="","",SUMIFS('Planificación 2026-1'!R:R,'Planificación 2026-1'!W:W,C83,'Planificación 2026-1'!F:F,"HUAURA",'Planificación 2026-1'!X:X,"VIRTUAL"))</f>
        <v>0</v>
      </c>
      <c r="DR83" s="61">
        <f>IF(C83="","",SUMIFS('Planificación 2026-1'!R:R,'Planificación 2026-1'!W:W,C83,'Planificación 2026-1'!F:F,"HUAURA",'Planificación 2026-1'!X:X,"PRESENCIAL"))</f>
        <v>0</v>
      </c>
      <c r="DS83" s="76">
        <f>SUMIFS('Planificación 2026-1'!R:R,'Planificación 2026-1'!W:W,C83,'Planificación 2026-1'!F:F,"PRINCIPAL",'Planificación 2026-1'!X:X,"VIRTUAL",'Planificación 2026-1'!I:I,"&gt;2")</f>
        <v>0</v>
      </c>
      <c r="DT83" s="76">
        <f>SUMIFS('Planificación 2026-1'!R:R,'Planificación 2026-1'!W:W,C83,'Planificación 2026-1'!F:F,"PRINCIPAL",'Planificación 2026-1'!X:X,"&lt;&gt;VIRTUAL",'Planificación 2026-1'!I:I,"&gt;2")</f>
        <v>0</v>
      </c>
      <c r="DU83" s="76">
        <f>SUMIFS('Planificación 2026-1'!R:R,'Planificación 2026-1'!W:W,C83,'Planificación 2026-1'!F:F,"SUNAMPE",'Planificación 2026-1'!X:X,"VIRTUAL",'Planificación 2026-1'!I:I,"&gt;2")</f>
        <v>0</v>
      </c>
      <c r="DV83" s="76">
        <f>SUMIFS('Planificación 2026-1'!R:R,'Planificación 2026-1'!W:W,C83,'Planificación 2026-1'!F:F,"SUNAMPE",'Planificación 2026-1'!X:X,"&lt;&gt;VIRTUAL",'Planificación 2026-1'!I:I,"&gt;2")</f>
        <v>0</v>
      </c>
      <c r="DW83" s="76">
        <f>SUMIFS('Planificación 2026-1'!R:R,'Planificación 2026-1'!W:W,C83,'Planificación 2026-1'!F:F,"FILIAL",'Planificación 2026-1'!X:X,"VIRTUAL",'Planificación 2026-1'!I:I,"&gt;2")</f>
        <v>0</v>
      </c>
      <c r="DX83" s="76">
        <f>SUMIFS('Planificación 2026-1'!R:R,'Planificación 2026-1'!W:W,C83,'Planificación 2026-1'!F:F,"FILIAL",'Planificación 2026-1'!X:X,"&lt;&gt;VIRTUAL",'Planificación 2026-1'!I:I,"&gt;2")</f>
        <v>0</v>
      </c>
      <c r="DY83" s="76">
        <f>SUMIFS('Planificación 2026-1'!R:R,'Planificación 2026-1'!W:W,C83,'Planificación 2026-1'!F:F,"PORUMA",'Planificación 2026-1'!X:X,"VIRTUAL",'Planificación 2026-1'!I:I,"&gt;2")</f>
        <v>0</v>
      </c>
      <c r="DZ83" s="76">
        <f>SUMIFS('Planificación 2026-1'!R:R,'Planificación 2026-1'!W:W,C83,'Planificación 2026-1'!F:F,"PORUMA",'Planificación 2026-1'!X:X,"&lt;&gt;VIRTUAL",'Planificación 2026-1'!I:I,"&gt;2")</f>
        <v>0</v>
      </c>
      <c r="EA83" s="76">
        <f>SUMIFS('Planificación 2026-1'!R:R,'Planificación 2026-1'!W:W,C83,'Planificación 2026-1'!F:F,"HUAURA",'Planificación 2026-1'!X:X,"VIRTUAL",'Planificación 2026-1'!I:I,"&gt;2")</f>
        <v>0</v>
      </c>
      <c r="EB83" s="76">
        <f>SUMIFS('Planificación 2026-1'!R:R,'Planificación 2026-1'!W:W,C83,'Planificación 2026-1'!F:F,"HUAURA",'Planificación 2026-1'!X:X,"&lt;&gt;VIRTUAL",'Planificación 2026-1'!I:I,"&gt;2")</f>
        <v>0</v>
      </c>
      <c r="EC83" s="76">
        <f>SUMIFS('Planificación 2026-1'!R:R,'Planificación 2026-1'!W:W,C83,'Planificación 2026-1'!F:F,"PRINCIPAL",'Planificación 2026-1'!X:X,"VIRTUAL",'Planificación 2026-1'!I:I,"&lt;3")</f>
        <v>0</v>
      </c>
      <c r="ED83" s="76">
        <f>SUMIFS('Planificación 2026-1'!R:R,'Planificación 2026-1'!W:W,C83,'Planificación 2026-1'!F:F,"PRINCIPAL",'Planificación 2026-1'!X:X,"&lt;&gt;VIRTUAL",'Planificación 2026-1'!I:I,"&lt;3")</f>
        <v>0</v>
      </c>
      <c r="EE83" s="76">
        <f>SUMIFS('Planificación 2026-1'!R:R,'Planificación 2026-1'!W:W,C83,'Planificación 2026-1'!F:F,"SUNAMPE",'Planificación 2026-1'!X:X,"VIRTUAL",'Planificación 2026-1'!I:I,"&lt;3")</f>
        <v>0</v>
      </c>
      <c r="EF83" s="76">
        <f>SUMIFS('Planificación 2026-1'!R:R,'Planificación 2026-1'!W:W,C83,'Planificación 2026-1'!F:F,"SUNAMPE",'Planificación 2026-1'!X:X,"&lt;&gt;VIRTUAL",'Planificación 2026-1'!I:I,"&lt;3")</f>
        <v>0</v>
      </c>
      <c r="EG83" s="76">
        <f>SUMIFS('Planificación 2026-1'!R:R,'Planificación 2026-1'!W:W,C83,'Planificación 2026-1'!F:F,"FILIAL",'Planificación 2026-1'!X:X,"VIRTUAL",'Planificación 2026-1'!I:I,"&lt;3")</f>
        <v>0</v>
      </c>
      <c r="EH83" s="76">
        <f>SUMIFS('Planificación 2026-1'!R:R,'Planificación 2026-1'!W:W,C83,'Planificación 2026-1'!F:F,"FILIAL",'Planificación 2026-1'!X:X,"&lt;&gt;VIRTUAL",'Planificación 2026-1'!I:I,"&lt;3")</f>
        <v>0</v>
      </c>
      <c r="EI83" s="76">
        <f>SUMIFS('Planificación 2026-1'!R:R,'Planificación 2026-1'!W:W,C83,'Planificación 2026-1'!F:F,"PORUMA",'Planificación 2026-1'!X:X,"VIRTUAL",'Planificación 2026-1'!I:I,"&lt;3")</f>
        <v>0</v>
      </c>
      <c r="EJ83" s="76">
        <f>SUMIFS('Planificación 2026-1'!R:R,'Planificación 2026-1'!W:W,C83,'Planificación 2026-1'!F:F,"PORUMA",'Planificación 2026-1'!X:X,"&lt;&gt;VIRTUAL",'Planificación 2026-1'!I:I,"&lt;3")</f>
        <v>0</v>
      </c>
      <c r="EK83" s="76">
        <f>SUMIFS('Planificación 2026-1'!R:R,'Planificación 2026-1'!W:W,C83,'Planificación 2026-1'!F:F,"HUAURA",'Planificación 2026-1'!X:X,"VIRTUAL",'Planificación 2026-1'!I:I,"&lt;3")</f>
        <v>0</v>
      </c>
      <c r="EL83" s="76">
        <f>SUMIFS('Planificación 2026-1'!R:R,'Planificación 2026-1'!W:W,C83,'Planificación 2026-1'!F:F,"HUAURA",'Planificación 2026-1'!X:X,"&lt;&gt;VIRTUAL",'Planificación 2026-1'!I:I,"&lt;3")</f>
        <v>0</v>
      </c>
      <c r="EM83" s="76"/>
      <c r="EN83" s="76">
        <f t="shared" si="9"/>
        <v>0</v>
      </c>
      <c r="EO83" s="76">
        <f t="shared" si="10"/>
        <v>0</v>
      </c>
      <c r="EP83" s="76" t="b">
        <f t="shared" si="11"/>
        <v>1</v>
      </c>
      <c r="EQ83" s="76" t="str">
        <f t="shared" si="12"/>
        <v/>
      </c>
      <c r="ER83" s="76" t="str">
        <f t="shared" si="17"/>
        <v>PRESENCIAL</v>
      </c>
    </row>
    <row r="84" spans="1:148" hidden="1">
      <c r="A84" s="83"/>
      <c r="B84" s="119">
        <v>81</v>
      </c>
      <c r="C84" s="115" t="s">
        <v>255</v>
      </c>
      <c r="D84" s="112">
        <f>SUMIF('Planificación 2026-1'!W:W,C84,'Planificación 2026-1'!R:R)</f>
        <v>0</v>
      </c>
      <c r="E84" s="114" t="s">
        <v>173</v>
      </c>
      <c r="F84" s="115" t="s">
        <v>171</v>
      </c>
      <c r="G84" s="115" t="s">
        <v>13</v>
      </c>
      <c r="H84" s="115" t="s">
        <v>124</v>
      </c>
      <c r="I84" s="107" t="str">
        <f>IF(SUM(COUNTIFS('Planificación 2026-1'!F:F,"PRINCIPAL",'Planificación 2026-1'!W:W,C84,'Planificación 2026-1'!H:H,"AF"))&gt;0,"P01"," ")</f>
        <v xml:space="preserve"> </v>
      </c>
      <c r="J84" s="108" t="str">
        <f>IF(SUM(COUNTIFS('Planificación 2026-1'!F:F,"PRINCIPAL",'Planificación 2026-1'!W:W,C84,'Planificación 2026-1'!H:H,"EN"))&gt;0,"P02"," ")</f>
        <v xml:space="preserve"> </v>
      </c>
      <c r="K84" s="108" t="str">
        <f>IF(SUM(COUNTIFS('Planificación 2026-1'!F:F,"PRINCIPAL",'Planificación 2026-1'!W:W,C84,'Planificación 2026-1'!H:H,"IS"))&gt;0,"P03"," ")</f>
        <v xml:space="preserve"> </v>
      </c>
      <c r="L84" s="108" t="str">
        <f>IF(SUM(COUNTIFS('Planificación 2026-1'!F:F,"PRINCIPAL",'Planificación 2026-1'!W:W,C84,'Planificación 2026-1'!H:H,"PS"))&gt;0,"P04"," ")</f>
        <v xml:space="preserve"> </v>
      </c>
      <c r="M84" s="108"/>
      <c r="N84" s="108" t="str">
        <f>IF(SUM(COUNTIFS('Planificación 2026-1'!F:F,"PRINCIPAL",'Planificación 2026-1'!W:W,C84,'Planificación 2026-1'!H:H,"IN"))&gt;0,"P06"," ")</f>
        <v xml:space="preserve"> </v>
      </c>
      <c r="O84" s="108" t="str">
        <f>IF(SUM(COUNTIFS('Planificación 2026-1'!F:F,"PRINCIPAL",'Planificación 2026-1'!W:W,C84,'Planificación 2026-1'!H:H,"CA"))&gt;0,"P07"," ")</f>
        <v xml:space="preserve"> </v>
      </c>
      <c r="P84" s="108" t="str">
        <f>IF(SUM(COUNTIFS('Planificación 2026-1'!F:F,"PRINCIPAL",'Planificación 2026-1'!W:W,C84,'Planificación 2026-1'!H:H,"DE"))&gt;0,"P08"," ")</f>
        <v xml:space="preserve"> </v>
      </c>
      <c r="Q84" s="108" t="str">
        <f>IF(SUM(COUNTIFS('Planificación 2026-1'!F:F,"PRINCIPAL",'Planificación 2026-1'!W:W,C84,'Planificación 2026-1'!H:H,"OB"))&gt;0,"P09"," ")</f>
        <v xml:space="preserve"> </v>
      </c>
      <c r="R84" s="108" t="str">
        <f>IF(SUM(COUNTIFS('Planificación 2026-1'!F:F,"PRINCIPAL",'Planificación 2026-1'!W:W,C84,'Planificación 2026-1'!H:H,"MH"))&gt;0,"P31"," ")</f>
        <v xml:space="preserve"> </v>
      </c>
      <c r="S84" s="108" t="str">
        <f>IF(SUM(COUNTIFS('Planificación 2026-1'!F:F,"PRINCIPAL",'Planificación 2026-1'!W:W,C84,'Planificación 2026-1'!H:H,"IC"))&gt;0,"P32"," ")</f>
        <v xml:space="preserve"> </v>
      </c>
      <c r="T84" s="108" t="str">
        <f>IF(SUM(COUNTIFS('Planificación 2026-1'!F:F,"PRINCIPAL",'Planificación 2026-1'!W:W,C84,'Planificación 2026-1'!H:H,"AR"))&gt;0,"P34"," ")</f>
        <v xml:space="preserve"> </v>
      </c>
      <c r="U84" s="108" t="str">
        <f>IF(SUM(COUNTIFS('Planificación 2026-1'!F:F,"PRINCIPAL",'Planificación 2026-1'!W:W,C84,'Planificación 2026-1'!H:H,"T1"))&gt;0,"P35"," ")</f>
        <v xml:space="preserve"> </v>
      </c>
      <c r="V84" s="108" t="str">
        <f>IF(SUM(COUNTIFS('Planificación 2026-1'!F:F,"PRINCIPAL",'Planificación 2026-1'!W:W,C84,'Planificación 2026-1'!H:H,"T3"))&gt;0,"P36"," ")</f>
        <v xml:space="preserve"> </v>
      </c>
      <c r="W84" s="108" t="str">
        <f>IF(SUM(COUNTIFS('Planificación 2026-1'!F:F,"PRINCIPAL",'Planificación 2026-1'!W:W,C84,'Planificación 2026-1'!H:H,"T2"))&gt;0,"P37"," ")</f>
        <v xml:space="preserve"> </v>
      </c>
      <c r="X84" s="108" t="str">
        <f>IF(SUM(COUNTIFS('Planificación 2026-1'!F:F,"PRINCIPAL",'Planificación 2026-1'!W:W,C84,'Planificación 2026-1'!H:H,"AE"))&gt;0,"P38"," ")</f>
        <v xml:space="preserve"> </v>
      </c>
      <c r="Y84" s="108" t="str">
        <f>IF(SUM(COUNTIFS('Planificación 2026-1'!F:F,"PRINCIPAL",'Planificación 2026-1'!W:W,C84,'Planificación 2026-1'!H:H,"T4"))&gt;0,"P55"," ")</f>
        <v xml:space="preserve"> </v>
      </c>
      <c r="Z84" s="108" t="str">
        <f>IF(SUM(COUNTIFS('Planificación 2026-1'!F:F,"FILIAL",'Planificación 2026-1'!W:W,C84,'Planificación 2026-1'!H:H,"AF"))&gt;0," P01"," ")</f>
        <v xml:space="preserve"> </v>
      </c>
      <c r="AA84" s="108" t="str">
        <f>IF(SUM(COUNTIFS('Planificación 2026-1'!F:F,"FILIAL",'Planificación 2026-1'!W:W,C84,'Planificación 2026-1'!H:H,"EN"))&gt;0,"P02"," ")</f>
        <v xml:space="preserve"> </v>
      </c>
      <c r="AB84" s="108" t="str">
        <f>IF(SUM(COUNTIFS('Planificación 2026-1'!F:F,"FILIAL",'Planificación 2026-1'!W:W,C84,'Planificación 2026-1'!H:H,"IS"))&gt;0,"P03"," ")</f>
        <v xml:space="preserve"> </v>
      </c>
      <c r="AC84" s="108" t="str">
        <f>IF(SUM(COUNTIFS('Planificación 2026-1'!F:F,"FILIAL",'Planificación 2026-1'!W:W,C84,'Planificación 2026-1'!H:H,"PS"))&gt;0,"P04"," ")</f>
        <v xml:space="preserve"> </v>
      </c>
      <c r="AD84" s="108"/>
      <c r="AE84" s="108" t="str">
        <f>IF(SUM(COUNTIFS('Planificación 2026-1'!F:F,"FILIAL",'Planificación 2026-1'!W:W,C84,'Planificación 2026-1'!H:H,"IN"))&gt;0,"P06"," ")</f>
        <v xml:space="preserve"> </v>
      </c>
      <c r="AF84" s="108" t="str">
        <f>IF(SUM(COUNTIFS('Planificación 2026-1'!F:F,"FILIAL",'Planificación 2026-1'!W:W,C84,'Planificación 2026-1'!H:H,"CA"))&gt;0,"P07"," ")</f>
        <v xml:space="preserve"> </v>
      </c>
      <c r="AG84" s="108" t="str">
        <f>IF(SUM(COUNTIFS('Planificación 2026-1'!F:F,"FILIAL",'Planificación 2026-1'!W:W,C84,'Planificación 2026-1'!H:H,"DE"))&gt;0,"P08"," ")</f>
        <v xml:space="preserve"> </v>
      </c>
      <c r="AH84" s="108" t="str">
        <f>IF(SUM(COUNTIFS('Planificación 2026-1'!F:F,"FILIAL",'Planificación 2026-1'!W:W,C84,'Planificación 2026-1'!H:H,"OB"))&gt;0,"P09"," ")</f>
        <v xml:space="preserve"> </v>
      </c>
      <c r="AI84" s="108" t="str">
        <f>IF(SUM(COUNTIFS('Planificación 2026-1'!F:F,"FILIAL",'Planificación 2026-1'!W:W,C84,'Planificación 2026-1'!H:H,"MH"))&gt;0,"P31"," ")</f>
        <v xml:space="preserve"> </v>
      </c>
      <c r="AJ84" s="108" t="str">
        <f>IF(SUM(COUNTIFS('Planificación 2026-1'!F:F,"FILIAL",'Planificación 2026-1'!W:W,C84,'Planificación 2026-1'!H:H,"IC"))&gt;0,"P32"," ")</f>
        <v xml:space="preserve"> </v>
      </c>
      <c r="AK84" s="108" t="str">
        <f>IF(SUM(COUNTIFS('Planificación 2026-1'!F:F,"FILIAL",'Planificación 2026-1'!W:W,C84,'Planificación 2026-1'!H:H,"AR"))&gt;0,"P34"," ")</f>
        <v xml:space="preserve"> </v>
      </c>
      <c r="AL84" s="108" t="str">
        <f>IF(SUM(COUNTIFS('Planificación 2026-1'!F:F,"FILIAL",'Planificación 2026-1'!W:W,C84,'Planificación 2026-1'!H:H,"T1"))&gt;0,"P35"," ")</f>
        <v xml:space="preserve"> </v>
      </c>
      <c r="AM84" s="108" t="str">
        <f>IF(SUM(COUNTIFS('Planificación 2026-1'!F:F,"FILIAL",'Planificación 2026-1'!W:W,C84,'Planificación 2026-1'!H:H,"T3"))&gt;0,"P36"," ")</f>
        <v xml:space="preserve"> </v>
      </c>
      <c r="AN84" s="108" t="str">
        <f>IF(SUM(COUNTIFS('Planificación 2026-1'!F:F,"FILIAL",'Planificación 2026-1'!W:W,C84,'Planificación 2026-1'!H:H,"T2"))&gt;0,"P37"," ")</f>
        <v xml:space="preserve"> </v>
      </c>
      <c r="AO84" s="108" t="str">
        <f>IF(SUM(COUNTIFS('Planificación 2026-1'!F:F,"FILIAL",'Planificación 2026-1'!W:W,C84,'Planificación 2026-1'!H:H,"AE"))&gt;0,"P38"," ")</f>
        <v xml:space="preserve"> </v>
      </c>
      <c r="AP84" s="108" t="str">
        <f>IF(SUM(COUNTIFS('Planificación 2026-1'!F:F,"FILIAL",'Planificación 2026-1'!W:W,C84,'Planificación 2026-1'!H:H,"T4"))&gt;0,"P55"," ")</f>
        <v xml:space="preserve"> </v>
      </c>
      <c r="AQ84" s="108" t="str">
        <f>IF(SUM(COUNTIFS('Planificación 2026-1'!F:F,"SUNAMPE",'Planificación 2026-1'!W:W,C84,'Planificación 2026-1'!H:H,"AF"))&gt;0," P01"," ")</f>
        <v xml:space="preserve"> </v>
      </c>
      <c r="AR84" s="108" t="str">
        <f>IF(SUM(COUNTIFS('Planificación 2026-1'!F:F,"SUNAMPE",'Planificación 2026-1'!W:W,C84,'Planificación 2026-1'!H:H,"EN"))&gt;0,"P02"," ")</f>
        <v xml:space="preserve"> </v>
      </c>
      <c r="AS84" s="108" t="str">
        <f>IF(SUM(COUNTIFS('Planificación 2026-1'!F:F,"SUNAMPE",'Planificación 2026-1'!W:W,C84,'Planificación 2026-1'!H:H,"IS"))&gt;0,"P03"," ")</f>
        <v xml:space="preserve"> </v>
      </c>
      <c r="AT84" s="108" t="str">
        <f>IF(SUM(COUNTIFS('Planificación 2026-1'!F:F,"SUNAMPE",'Planificación 2026-1'!W:W,C84,'Planificación 2026-1'!H:H,"PS"))&gt;0,"P04"," ")</f>
        <v xml:space="preserve"> </v>
      </c>
      <c r="AU84" s="108"/>
      <c r="AV84" s="108" t="str">
        <f>IF(SUM(COUNTIFS('Planificación 2026-1'!F:F,"SUNAMPE",'Planificación 2026-1'!W:W,C84,'Planificación 2026-1'!H:H,"IN"))&gt;0,"P06"," ")</f>
        <v xml:space="preserve"> </v>
      </c>
      <c r="AW84" s="108" t="str">
        <f>IF(SUM(COUNTIFS('Planificación 2026-1'!F:F,"SUNAMPE",'Planificación 2026-1'!W:W,C84,'Planificación 2026-1'!H:H,"CA"))&gt;0,"P07"," ")</f>
        <v xml:space="preserve"> </v>
      </c>
      <c r="AX84" s="108" t="str">
        <f>IF(SUM(COUNTIFS('Planificación 2026-1'!F:F,"SUNAMPE",'Planificación 2026-1'!W:W,C84,'Planificación 2026-1'!H:H,"DE"))&gt;0,"P08"," ")</f>
        <v xml:space="preserve"> </v>
      </c>
      <c r="AY84" s="108" t="str">
        <f>IF(SUM(COUNTIFS('Planificación 2026-1'!F:F,"SUNAMPE",'Planificación 2026-1'!W:W,C84,'Planificación 2026-1'!H:H,"OB"))&gt;0,"P09"," ")</f>
        <v xml:space="preserve"> </v>
      </c>
      <c r="AZ84" s="108" t="str">
        <f>IF(SUM(COUNTIFS('Planificación 2026-1'!F:F,"SUNAMPE",'Planificación 2026-1'!W:W,C84,'Planificación 2026-1'!H:H,"MH"))&gt;0,"P31"," ")</f>
        <v xml:space="preserve"> </v>
      </c>
      <c r="BA84" s="108" t="str">
        <f>IF(SUM(COUNTIFS('Planificación 2026-1'!F:F,"SUNAMPE",'Planificación 2026-1'!W:W,C84,'Planificación 2026-1'!H:H,"IC"))&gt;0,"P32"," ")</f>
        <v xml:space="preserve"> </v>
      </c>
      <c r="BB84" s="108" t="str">
        <f>IF(SUM(COUNTIFS('Planificación 2026-1'!F:F,"SUNAMPE",'Planificación 2026-1'!W:W,C84,'Planificación 2026-1'!H:H,"AR"))&gt;0,"P34"," ")</f>
        <v xml:space="preserve"> </v>
      </c>
      <c r="BC84" s="108" t="str">
        <f>IF(SUM(COUNTIFS('Planificación 2026-1'!F:F,"SUNAMPE",'Planificación 2026-1'!W:W,C84,'Planificación 2026-1'!H:H,"T1"))&gt;0,"P35"," ")</f>
        <v xml:space="preserve"> </v>
      </c>
      <c r="BD84" s="108" t="str">
        <f>IF(SUM(COUNTIFS('Planificación 2026-1'!F:F,"SUNAMPE",'Planificación 2026-1'!W:W,C84,'Planificación 2026-1'!H:H,"T3"))&gt;0,"P36"," ")</f>
        <v xml:space="preserve"> </v>
      </c>
      <c r="BE84" s="108" t="str">
        <f>IF(SUM(COUNTIFS('Planificación 2026-1'!F:F,"SUNAMPE",'Planificación 2026-1'!W:W,C84,'Planificación 2026-1'!H:H,"T2"))&gt;0,"P37"," ")</f>
        <v xml:space="preserve"> </v>
      </c>
      <c r="BF84" s="108" t="str">
        <f>IF(SUM(COUNTIFS('Planificación 2026-1'!F:F,"SUNAMPE",'Planificación 2026-1'!W:W,C84,'Planificación 2026-1'!H:H,"AE"))&gt;0,"P38"," ")</f>
        <v xml:space="preserve"> </v>
      </c>
      <c r="BG84" s="108" t="str">
        <f>IF(SUM(COUNTIFS('Planificación 2026-1'!F:F,"SUNAMPE",'Planificación 2026-1'!W:W,C84,'Planificación 2026-1'!H:H,"T4"))&gt;0,"P55"," ")</f>
        <v xml:space="preserve"> </v>
      </c>
      <c r="BH84" s="108" t="str">
        <f>IF(SUM(COUNTIFS('Planificación 2026-1'!F:F,"HUAURA",'Planificación 2026-1'!W:W,C84,'Planificación 2026-1'!H:H,"AF"))&gt;0," P01"," ")</f>
        <v xml:space="preserve"> </v>
      </c>
      <c r="BI84" s="108" t="str">
        <f>IF(SUM(COUNTIFS('Planificación 2026-1'!F:F,"HUAURA",'Planificación 2026-1'!W:W,C84,'Planificación 2026-1'!H:H,"EN"))&gt;0,"P02"," ")</f>
        <v xml:space="preserve"> </v>
      </c>
      <c r="BJ84" s="108" t="str">
        <f>IF(SUM(COUNTIFS('Planificación 2026-1'!F:F,"HUAURA",'Planificación 2026-1'!W:W,C84,'Planificación 2026-1'!H:H,"IS"))&gt;0,"P03"," ")</f>
        <v xml:space="preserve"> </v>
      </c>
      <c r="BK84" s="108" t="str">
        <f>IF(SUM(COUNTIFS('Planificación 2026-1'!F:F,"HUAURA",'Planificación 2026-1'!W:W,C84,'Planificación 2026-1'!H:H,"PS"))&gt;0,"P04"," ")</f>
        <v xml:space="preserve"> </v>
      </c>
      <c r="BL84" s="108"/>
      <c r="BM84" s="108" t="str">
        <f>IF(SUM(COUNTIFS('Planificación 2026-1'!F:F,"HUAURA",'Planificación 2026-1'!W:W,C84,'Planificación 2026-1'!H:H,"IN"))&gt;0,"P06"," ")</f>
        <v xml:space="preserve"> </v>
      </c>
      <c r="BN84" s="108" t="str">
        <f>IF(SUM(COUNTIFS('Planificación 2026-1'!F:F,"HUAURA",'Planificación 2026-1'!W:W,C84,'Planificación 2026-1'!H:H,"CA"))&gt;0,"P07"," ")</f>
        <v xml:space="preserve"> </v>
      </c>
      <c r="BO84" s="108" t="str">
        <f>IF(SUM(COUNTIFS('Planificación 2026-1'!F:F,"HUAURA",'Planificación 2026-1'!W:W,C84,'Planificación 2026-1'!H:H,"DE"))&gt;0,"P08"," ")</f>
        <v xml:space="preserve"> </v>
      </c>
      <c r="BP84" s="108" t="str">
        <f>IF(SUM(COUNTIFS('Planificación 2026-1'!F:F,"HUAURA",'Planificación 2026-1'!W:W,C84,'Planificación 2026-1'!H:H,"OB"))&gt;0,"P09"," ")</f>
        <v xml:space="preserve"> </v>
      </c>
      <c r="BQ84" s="108" t="str">
        <f>IF(SUM(COUNTIFS('Planificación 2026-1'!F:F,"HUAURA",'Planificación 2026-1'!W:W,C84,'Planificación 2026-1'!H:H,"MH"))&gt;0,"P31"," ")</f>
        <v xml:space="preserve"> </v>
      </c>
      <c r="BR84" s="108" t="str">
        <f>IF(SUM(COUNTIFS('Planificación 2026-1'!F:F,"HUAURA",'Planificación 2026-1'!W:W,C84,'Planificación 2026-1'!H:H,"IC"))&gt;0,"P32"," ")</f>
        <v xml:space="preserve"> </v>
      </c>
      <c r="BS84" s="108" t="str">
        <f>IF(SUM(COUNTIFS('Planificación 2026-1'!F:F,"HUAURA",'Planificación 2026-1'!W:W,C84,'Planificación 2026-1'!H:H,"AR"))&gt;0,"P34"," ")</f>
        <v xml:space="preserve"> </v>
      </c>
      <c r="BT84" s="108" t="str">
        <f>IF(SUM(COUNTIFS('Planificación 2026-1'!F:F,"HUAURA",'Planificación 2026-1'!W:W,C84,'Planificación 2026-1'!H:H,"T1"))&gt;0,"P35"," ")</f>
        <v xml:space="preserve"> </v>
      </c>
      <c r="BU84" s="108" t="str">
        <f>IF(SUM(COUNTIFS('Planificación 2026-1'!F:F,"HUAURA",'Planificación 2026-1'!W:W,C84,'Planificación 2026-1'!H:H,"T3"))&gt;0,"P36"," ")</f>
        <v xml:space="preserve"> </v>
      </c>
      <c r="BV84" s="108" t="str">
        <f>IF(SUM(COUNTIFS('Planificación 2026-1'!F:F,"HUAURA",'Planificación 2026-1'!W:W,C84,'Planificación 2026-1'!H:H,"T2"))&gt;0,"P37"," ")</f>
        <v xml:space="preserve"> </v>
      </c>
      <c r="BW84" s="108" t="str">
        <f>IF(SUM(COUNTIFS('Planificación 2026-1'!F:F,"HUAURA",'Planificación 2026-1'!W:W,C84,'Planificación 2026-1'!H:H,"AE"))&gt;0,"P38"," ")</f>
        <v xml:space="preserve"> </v>
      </c>
      <c r="BX84" s="108" t="str">
        <f>IF(SUM(COUNTIFS('Planificación 2026-1'!F:F,"HUAURA",'Planificación 2026-1'!W:W,C84,'Planificación 2026-1'!H:H,"T4"))&gt;0,"P55"," ")</f>
        <v xml:space="preserve"> </v>
      </c>
      <c r="BY84" s="109">
        <f>SUMIFS('Planificación 2026-1'!R:R,'Planificación 2026-1'!W:W,C84,'Planificación 2026-1'!H:H,"AF",'Planificación 2026-1'!I:I,"&gt;2")</f>
        <v>0</v>
      </c>
      <c r="BZ84" s="109">
        <f>SUMIFS('Planificación 2026-1'!R:R,'Planificación 2026-1'!W:W,C84,'Planificación 2026-1'!H:H,"EN",'Planificación 2026-1'!I:I,"&gt;2")</f>
        <v>0</v>
      </c>
      <c r="CA84" s="109">
        <f>SUMIFS('Planificación 2026-1'!R:R,'Planificación 2026-1'!W:W,C84,'Planificación 2026-1'!H:H,"IS",'Planificación 2026-1'!I:I,"&gt;2")</f>
        <v>0</v>
      </c>
      <c r="CB84" s="109">
        <f>SUMIFS('Planificación 2026-1'!R:R,'Planificación 2026-1'!W:W,C84,'Planificación 2026-1'!H:H,"PS",'Planificación 2026-1'!I:I,"&gt;2")</f>
        <v>0</v>
      </c>
      <c r="CC84" s="109">
        <f>SUMIFS('Planificación 2026-1'!R:R,'Planificación 2026-1'!W:W,C84,'Planificación 2026-1'!H:H,"IN",'Planificación 2026-1'!I:I,"&gt;2")</f>
        <v>0</v>
      </c>
      <c r="CD84" s="109">
        <f>SUMIFS('Planificación 2026-1'!R:R,'Planificación 2026-1'!W:W,C84,'Planificación 2026-1'!H:H,"CA",'Planificación 2026-1'!I:I,"&gt;2")</f>
        <v>0</v>
      </c>
      <c r="CE84" s="109">
        <f>SUMIFS('Planificación 2026-1'!R:R,'Planificación 2026-1'!W:W,C84,'Planificación 2026-1'!H:H,"DE",'Planificación 2026-1'!I:I,"&gt;2")</f>
        <v>0</v>
      </c>
      <c r="CF84" s="109">
        <f>SUMIFS('Planificación 2026-1'!R:R,'Planificación 2026-1'!W:W,C84,'Planificación 2026-1'!H:H,"OB",'Planificación 2026-1'!I:I,"&gt;2")</f>
        <v>0</v>
      </c>
      <c r="CG84" s="109">
        <f>SUMIFS('Planificación 2026-1'!R:R,'Planificación 2026-1'!W:W,C84,'Planificación 2026-1'!H:H,"MH",'Planificación 2026-1'!I:I,"&gt;2")</f>
        <v>0</v>
      </c>
      <c r="CH84" s="109">
        <f>SUMIFS('Planificación 2026-1'!R:R,'Planificación 2026-1'!W:W,C84,'Planificación 2026-1'!H:H,"IC",'Planificación 2026-1'!I:I,"&gt;2")</f>
        <v>0</v>
      </c>
      <c r="CI84" s="109">
        <f>SUMIFS('Planificación 2026-1'!R:R,'Planificación 2026-1'!W:W,C84,'Planificación 2026-1'!H:H,"AR",'Planificación 2026-1'!I:I,"&gt;2")</f>
        <v>0</v>
      </c>
      <c r="CJ84" s="109">
        <f>SUMIFS('Planificación 2026-1'!R:R,'Planificación 2026-1'!W:W,C84,'Planificación 2026-1'!H:H,"T1",'Planificación 2026-1'!I:I,"&gt;2")</f>
        <v>0</v>
      </c>
      <c r="CK84" s="109">
        <f>SUMIFS('Planificación 2026-1'!R:R,'Planificación 2026-1'!W:W,C84,'Planificación 2026-1'!H:H,"T3",'Planificación 2026-1'!I:I,"&gt;2")</f>
        <v>0</v>
      </c>
      <c r="CL84" s="109">
        <f>SUMIFS('Planificación 2026-1'!R:R,'Planificación 2026-1'!W:W,C84,'Planificación 2026-1'!H:H,"T2",'Planificación 2026-1'!I:I,"&gt;2")</f>
        <v>0</v>
      </c>
      <c r="CM84" s="109">
        <f>SUMIFS('Planificación 2026-1'!R:R,'Planificación 2026-1'!W:W,C84,'Planificación 2026-1'!H:H,"AE",'Planificación 2026-1'!I:I,"&gt;2")</f>
        <v>0</v>
      </c>
      <c r="CN84" s="109">
        <f>SUMIFS('Planificación 2026-1'!R:R,'Planificación 2026-1'!W:W,C84,'Planificación 2026-1'!H:H,"T4",'Planificación 2026-1'!I:I,"&gt;2")</f>
        <v>0</v>
      </c>
      <c r="CO84" s="109">
        <f>SUMIFS('Planificación 2026-1'!R:R,'Planificación 2026-1'!W:W,C84,'Planificación 2026-1'!H:H,"AF",'Planificación 2026-1'!I:I,"&lt;3")</f>
        <v>0</v>
      </c>
      <c r="CP84" s="109">
        <f>SUMIFS('Planificación 2026-1'!R:R,'Planificación 2026-1'!W:W,C84,'Planificación 2026-1'!H:H,"EN",'Planificación 2026-1'!I:I,"&lt;3")</f>
        <v>0</v>
      </c>
      <c r="CQ84" s="109">
        <f>SUMIFS('Planificación 2026-1'!R:R,'Planificación 2026-1'!W:W,C84,'Planificación 2026-1'!H:H,"IS",'Planificación 2026-1'!I:I,"&lt;3")</f>
        <v>0</v>
      </c>
      <c r="CR84" s="109">
        <f>SUMIFS('Planificación 2026-1'!R:R,'Planificación 2026-1'!W:W,C84,'Planificación 2026-1'!H:H,"PS",'Planificación 2026-1'!I:I,"&lt;3")</f>
        <v>0</v>
      </c>
      <c r="CS84" s="109">
        <f>SUMIFS('Planificación 2026-1'!R:R,'Planificación 2026-1'!W:W,C84,'Planificación 2026-1'!H:H,"IN",'Planificación 2026-1'!I:I,"&lt;3")</f>
        <v>0</v>
      </c>
      <c r="CT84" s="109">
        <f>SUMIFS('Planificación 2026-1'!R:R,'Planificación 2026-1'!W:W,C84,'Planificación 2026-1'!H:H,"CA",'Planificación 2026-1'!I:I,"&lt;3")</f>
        <v>0</v>
      </c>
      <c r="CU84" s="109">
        <f>SUMIFS('Planificación 2026-1'!R:R,'Planificación 2026-1'!W:W,C84,'Planificación 2026-1'!H:H,"DE",'Planificación 2026-1'!I:I,"&lt;3")</f>
        <v>0</v>
      </c>
      <c r="CV84" s="109">
        <f>SUMIFS('Planificación 2026-1'!R:R,'Planificación 2026-1'!W:W,C84,'Planificación 2026-1'!H:H,"OB",'Planificación 2026-1'!I:I,"&lt;3")</f>
        <v>0</v>
      </c>
      <c r="CW84" s="109">
        <f>SUMIFS('Planificación 2026-1'!R:R,'Planificación 2026-1'!W:W,C84,'Planificación 2026-1'!H:H,"MH",'Planificación 2026-1'!I:I,"&lt;3")</f>
        <v>0</v>
      </c>
      <c r="CX84" s="109">
        <f>SUMIFS('Planificación 2026-1'!R:R,'Planificación 2026-1'!W:W,C84,'Planificación 2026-1'!H:H,"IC",'Planificación 2026-1'!I:I,"&lt;3")</f>
        <v>0</v>
      </c>
      <c r="CY84" s="109">
        <f>SUMIFS('Planificación 2026-1'!R:R,'Planificación 2026-1'!W:W,C84,'Planificación 2026-1'!H:H,"AR",'Planificación 2026-1'!I:I,"&lt;3")</f>
        <v>0</v>
      </c>
      <c r="CZ84" s="109">
        <f>SUMIFS('Planificación 2026-1'!R:R,'Planificación 2026-1'!W:W,C84,'Planificación 2026-1'!H:H,"T1",'Planificación 2026-1'!I:I,"&lt;3")</f>
        <v>0</v>
      </c>
      <c r="DA84" s="109">
        <f>SUMIFS('Planificación 2026-1'!R:R,'Planificación 2026-1'!W:W,C84,'Planificación 2026-1'!H:H,"T3",'Planificación 2026-1'!I:I,"&lt;3")</f>
        <v>0</v>
      </c>
      <c r="DB84" s="109">
        <f>SUMIFS('Planificación 2026-1'!R:R,'Planificación 2026-1'!W:W,C84,'Planificación 2026-1'!H:H,"T2",'Planificación 2026-1'!I:I,"&lt;3")</f>
        <v>0</v>
      </c>
      <c r="DC84" s="109">
        <f>SUMIFS('Planificación 2026-1'!R:R,'Planificación 2026-1'!W:W,C84,'Planificación 2026-1'!H:H,"AE",'Planificación 2026-1'!I:I,"&lt;3")</f>
        <v>0</v>
      </c>
      <c r="DD84" s="109">
        <f>SUMIFS('Planificación 2026-1'!R:R,'Planificación 2026-1'!W:W,C84,'Planificación 2026-1'!H:H,"T4",'Planificación 2026-1'!I:I,"&lt;3")</f>
        <v>0</v>
      </c>
      <c r="DE84" s="108" t="str">
        <f t="shared" si="13"/>
        <v/>
      </c>
      <c r="DF84" s="41">
        <f>IF(C84="","",SUMIFS('Planificación 2026-1'!R:R,'Planificación 2026-1'!W:W,C84,'Planificación 2026-1'!F:F,"PRINCIPAL",'Planificación 2026-1'!X:X,"VIRTUAL"))</f>
        <v>0</v>
      </c>
      <c r="DG84" s="41">
        <f>IF(C84="","",SUMIFS('Planificación 2026-1'!R:R,'Planificación 2026-1'!W:W,C84,'Planificación 2026-1'!F:F,"PRINCIPAL",'Planificación 2026-1'!X:X,"PRESENCIAL"))</f>
        <v>0</v>
      </c>
      <c r="DH84" s="41">
        <f>IF(C84="","",SUMIFS('Planificación 2026-1'!R:R,'Planificación 2026-1'!W:W,C84,'Planificación 2026-1'!F:F,"PRINCIPAL",'Planificación 2026-1'!X:X,"HIBRIDO PRESENCIAL"))</f>
        <v>0</v>
      </c>
      <c r="DI84" s="108" t="str">
        <f t="shared" si="14"/>
        <v/>
      </c>
      <c r="DJ84" s="108">
        <f>IF(C84="","",SUMIFS('Planificación 2026-1'!R:R,'Planificación 2026-1'!W:W,C84,'Planificación 2026-1'!F:F,"FILIAL",'Planificación 2026-1'!X:X,"VIRTUAL"))</f>
        <v>0</v>
      </c>
      <c r="DK84" s="110">
        <f>IF(C84="","",SUMIFS('Planificación 2026-1'!R:R,'Planificación 2026-1'!W:W,C84,'Planificación 2026-1'!F:F,"FILIAL",'Planificación 2026-1'!X:X,"PRESENCIAL"))</f>
        <v>0</v>
      </c>
      <c r="DL84" s="61">
        <f>IF(C84="","",SUMIFS('Planificación 2026-1'!R:R,'Planificación 2026-1'!W:W,C84,'Planificación 2026-1'!F:F,"FILIAL",'Planificación 2026-1'!X:X,"HIBRIDO PRESENCIAL"))</f>
        <v>0</v>
      </c>
      <c r="DM84" s="111" t="str">
        <f t="shared" si="15"/>
        <v/>
      </c>
      <c r="DN84" s="108">
        <f>IF(C84="","",SUMIFS('Planificación 2026-1'!R:R,'Planificación 2026-1'!W:W,C84,'Planificación 2026-1'!F:F,"SUNAMPE",'Planificación 2026-1'!X:X,"VIRTUAL"))</f>
        <v>0</v>
      </c>
      <c r="DO84" s="61">
        <f>IF(C84="","",SUMIFS('Planificación 2026-1'!R:R,'Planificación 2026-1'!W:W,C84,'Planificación 2026-1'!F:F,"SUNAMPE",'Planificación 2026-1'!X:X,"PRESENCIAL"))</f>
        <v>0</v>
      </c>
      <c r="DP84" s="111" t="str">
        <f t="shared" si="16"/>
        <v/>
      </c>
      <c r="DQ84" s="108">
        <f>IF(C84="","",SUMIFS('Planificación 2026-1'!R:R,'Planificación 2026-1'!W:W,C84,'Planificación 2026-1'!F:F,"HUAURA",'Planificación 2026-1'!X:X,"VIRTUAL"))</f>
        <v>0</v>
      </c>
      <c r="DR84" s="61">
        <f>IF(C84="","",SUMIFS('Planificación 2026-1'!R:R,'Planificación 2026-1'!W:W,C84,'Planificación 2026-1'!F:F,"HUAURA",'Planificación 2026-1'!X:X,"PRESENCIAL"))</f>
        <v>0</v>
      </c>
      <c r="DS84" s="76">
        <f>SUMIFS('Planificación 2026-1'!R:R,'Planificación 2026-1'!W:W,C84,'Planificación 2026-1'!F:F,"PRINCIPAL",'Planificación 2026-1'!X:X,"VIRTUAL",'Planificación 2026-1'!I:I,"&gt;2")</f>
        <v>0</v>
      </c>
      <c r="DT84" s="76">
        <f>SUMIFS('Planificación 2026-1'!R:R,'Planificación 2026-1'!W:W,C84,'Planificación 2026-1'!F:F,"PRINCIPAL",'Planificación 2026-1'!X:X,"&lt;&gt;VIRTUAL",'Planificación 2026-1'!I:I,"&gt;2")</f>
        <v>0</v>
      </c>
      <c r="DU84" s="76">
        <f>SUMIFS('Planificación 2026-1'!R:R,'Planificación 2026-1'!W:W,C84,'Planificación 2026-1'!F:F,"SUNAMPE",'Planificación 2026-1'!X:X,"VIRTUAL",'Planificación 2026-1'!I:I,"&gt;2")</f>
        <v>0</v>
      </c>
      <c r="DV84" s="76">
        <f>SUMIFS('Planificación 2026-1'!R:R,'Planificación 2026-1'!W:W,C84,'Planificación 2026-1'!F:F,"SUNAMPE",'Planificación 2026-1'!X:X,"&lt;&gt;VIRTUAL",'Planificación 2026-1'!I:I,"&gt;2")</f>
        <v>0</v>
      </c>
      <c r="DW84" s="76">
        <f>SUMIFS('Planificación 2026-1'!R:R,'Planificación 2026-1'!W:W,C84,'Planificación 2026-1'!F:F,"FILIAL",'Planificación 2026-1'!X:X,"VIRTUAL",'Planificación 2026-1'!I:I,"&gt;2")</f>
        <v>0</v>
      </c>
      <c r="DX84" s="76">
        <f>SUMIFS('Planificación 2026-1'!R:R,'Planificación 2026-1'!W:W,C84,'Planificación 2026-1'!F:F,"FILIAL",'Planificación 2026-1'!X:X,"&lt;&gt;VIRTUAL",'Planificación 2026-1'!I:I,"&gt;2")</f>
        <v>0</v>
      </c>
      <c r="DY84" s="76">
        <f>SUMIFS('Planificación 2026-1'!R:R,'Planificación 2026-1'!W:W,C84,'Planificación 2026-1'!F:F,"PORUMA",'Planificación 2026-1'!X:X,"VIRTUAL",'Planificación 2026-1'!I:I,"&gt;2")</f>
        <v>0</v>
      </c>
      <c r="DZ84" s="76">
        <f>SUMIFS('Planificación 2026-1'!R:R,'Planificación 2026-1'!W:W,C84,'Planificación 2026-1'!F:F,"PORUMA",'Planificación 2026-1'!X:X,"&lt;&gt;VIRTUAL",'Planificación 2026-1'!I:I,"&gt;2")</f>
        <v>0</v>
      </c>
      <c r="EA84" s="76">
        <f>SUMIFS('Planificación 2026-1'!R:R,'Planificación 2026-1'!W:W,C84,'Planificación 2026-1'!F:F,"HUAURA",'Planificación 2026-1'!X:X,"VIRTUAL",'Planificación 2026-1'!I:I,"&gt;2")</f>
        <v>0</v>
      </c>
      <c r="EB84" s="76">
        <f>SUMIFS('Planificación 2026-1'!R:R,'Planificación 2026-1'!W:W,C84,'Planificación 2026-1'!F:F,"HUAURA",'Planificación 2026-1'!X:X,"&lt;&gt;VIRTUAL",'Planificación 2026-1'!I:I,"&gt;2")</f>
        <v>0</v>
      </c>
      <c r="EC84" s="76">
        <f>SUMIFS('Planificación 2026-1'!R:R,'Planificación 2026-1'!W:W,C84,'Planificación 2026-1'!F:F,"PRINCIPAL",'Planificación 2026-1'!X:X,"VIRTUAL",'Planificación 2026-1'!I:I,"&lt;3")</f>
        <v>0</v>
      </c>
      <c r="ED84" s="76">
        <f>SUMIFS('Planificación 2026-1'!R:R,'Planificación 2026-1'!W:W,C84,'Planificación 2026-1'!F:F,"PRINCIPAL",'Planificación 2026-1'!X:X,"&lt;&gt;VIRTUAL",'Planificación 2026-1'!I:I,"&lt;3")</f>
        <v>0</v>
      </c>
      <c r="EE84" s="76">
        <f>SUMIFS('Planificación 2026-1'!R:R,'Planificación 2026-1'!W:W,C84,'Planificación 2026-1'!F:F,"SUNAMPE",'Planificación 2026-1'!X:X,"VIRTUAL",'Planificación 2026-1'!I:I,"&lt;3")</f>
        <v>0</v>
      </c>
      <c r="EF84" s="76">
        <f>SUMIFS('Planificación 2026-1'!R:R,'Planificación 2026-1'!W:W,C84,'Planificación 2026-1'!F:F,"SUNAMPE",'Planificación 2026-1'!X:X,"&lt;&gt;VIRTUAL",'Planificación 2026-1'!I:I,"&lt;3")</f>
        <v>0</v>
      </c>
      <c r="EG84" s="76">
        <f>SUMIFS('Planificación 2026-1'!R:R,'Planificación 2026-1'!W:W,C84,'Planificación 2026-1'!F:F,"FILIAL",'Planificación 2026-1'!X:X,"VIRTUAL",'Planificación 2026-1'!I:I,"&lt;3")</f>
        <v>0</v>
      </c>
      <c r="EH84" s="76">
        <f>SUMIFS('Planificación 2026-1'!R:R,'Planificación 2026-1'!W:W,C84,'Planificación 2026-1'!F:F,"FILIAL",'Planificación 2026-1'!X:X,"&lt;&gt;VIRTUAL",'Planificación 2026-1'!I:I,"&lt;3")</f>
        <v>0</v>
      </c>
      <c r="EI84" s="76">
        <f>SUMIFS('Planificación 2026-1'!R:R,'Planificación 2026-1'!W:W,C84,'Planificación 2026-1'!F:F,"PORUMA",'Planificación 2026-1'!X:X,"VIRTUAL",'Planificación 2026-1'!I:I,"&lt;3")</f>
        <v>0</v>
      </c>
      <c r="EJ84" s="76">
        <f>SUMIFS('Planificación 2026-1'!R:R,'Planificación 2026-1'!W:W,C84,'Planificación 2026-1'!F:F,"PORUMA",'Planificación 2026-1'!X:X,"&lt;&gt;VIRTUAL",'Planificación 2026-1'!I:I,"&lt;3")</f>
        <v>0</v>
      </c>
      <c r="EK84" s="76">
        <f>SUMIFS('Planificación 2026-1'!R:R,'Planificación 2026-1'!W:W,C84,'Planificación 2026-1'!F:F,"HUAURA",'Planificación 2026-1'!X:X,"VIRTUAL",'Planificación 2026-1'!I:I,"&lt;3")</f>
        <v>0</v>
      </c>
      <c r="EL84" s="76">
        <f>SUMIFS('Planificación 2026-1'!R:R,'Planificación 2026-1'!W:W,C84,'Planificación 2026-1'!F:F,"HUAURA",'Planificación 2026-1'!X:X,"&lt;&gt;VIRTUAL",'Planificación 2026-1'!I:I,"&lt;3")</f>
        <v>0</v>
      </c>
      <c r="EM84" s="76"/>
      <c r="EN84" s="76">
        <f t="shared" si="9"/>
        <v>0</v>
      </c>
      <c r="EO84" s="76">
        <f t="shared" si="10"/>
        <v>0</v>
      </c>
      <c r="EP84" s="76" t="b">
        <f t="shared" si="11"/>
        <v>1</v>
      </c>
      <c r="EQ84" s="76" t="str">
        <f t="shared" si="12"/>
        <v/>
      </c>
      <c r="ER84" s="76" t="str">
        <f t="shared" si="17"/>
        <v>PRESENCIAL</v>
      </c>
    </row>
    <row r="85" spans="1:148" hidden="1">
      <c r="A85" s="83"/>
      <c r="B85" s="119">
        <v>82</v>
      </c>
      <c r="C85" s="115" t="s">
        <v>256</v>
      </c>
      <c r="D85" s="112">
        <f>SUMIF('Planificación 2026-1'!W:W,C85,'Planificación 2026-1'!R:R)</f>
        <v>0</v>
      </c>
      <c r="E85" s="114" t="s">
        <v>173</v>
      </c>
      <c r="F85" s="115" t="s">
        <v>171</v>
      </c>
      <c r="G85" s="115" t="s">
        <v>13</v>
      </c>
      <c r="H85" s="115" t="s">
        <v>122</v>
      </c>
      <c r="I85" s="107" t="str">
        <f>IF(SUM(COUNTIFS('Planificación 2026-1'!F:F,"PRINCIPAL",'Planificación 2026-1'!W:W,C85,'Planificación 2026-1'!H:H,"AF"))&gt;0,"P01"," ")</f>
        <v xml:space="preserve"> </v>
      </c>
      <c r="J85" s="108" t="str">
        <f>IF(SUM(COUNTIFS('Planificación 2026-1'!F:F,"PRINCIPAL",'Planificación 2026-1'!W:W,C85,'Planificación 2026-1'!H:H,"EN"))&gt;0,"P02"," ")</f>
        <v xml:space="preserve"> </v>
      </c>
      <c r="K85" s="108" t="str">
        <f>IF(SUM(COUNTIFS('Planificación 2026-1'!F:F,"PRINCIPAL",'Planificación 2026-1'!W:W,C85,'Planificación 2026-1'!H:H,"IS"))&gt;0,"P03"," ")</f>
        <v xml:space="preserve"> </v>
      </c>
      <c r="L85" s="108" t="str">
        <f>IF(SUM(COUNTIFS('Planificación 2026-1'!F:F,"PRINCIPAL",'Planificación 2026-1'!W:W,C85,'Planificación 2026-1'!H:H,"PS"))&gt;0,"P04"," ")</f>
        <v xml:space="preserve"> </v>
      </c>
      <c r="M85" s="108"/>
      <c r="N85" s="108" t="str">
        <f>IF(SUM(COUNTIFS('Planificación 2026-1'!F:F,"PRINCIPAL",'Planificación 2026-1'!W:W,C85,'Planificación 2026-1'!H:H,"IN"))&gt;0,"P06"," ")</f>
        <v xml:space="preserve"> </v>
      </c>
      <c r="O85" s="108" t="str">
        <f>IF(SUM(COUNTIFS('Planificación 2026-1'!F:F,"PRINCIPAL",'Planificación 2026-1'!W:W,C85,'Planificación 2026-1'!H:H,"CA"))&gt;0,"P07"," ")</f>
        <v xml:space="preserve"> </v>
      </c>
      <c r="P85" s="108" t="str">
        <f>IF(SUM(COUNTIFS('Planificación 2026-1'!F:F,"PRINCIPAL",'Planificación 2026-1'!W:W,C85,'Planificación 2026-1'!H:H,"DE"))&gt;0,"P08"," ")</f>
        <v xml:space="preserve"> </v>
      </c>
      <c r="Q85" s="108" t="str">
        <f>IF(SUM(COUNTIFS('Planificación 2026-1'!F:F,"PRINCIPAL",'Planificación 2026-1'!W:W,C85,'Planificación 2026-1'!H:H,"OB"))&gt;0,"P09"," ")</f>
        <v xml:space="preserve"> </v>
      </c>
      <c r="R85" s="108" t="str">
        <f>IF(SUM(COUNTIFS('Planificación 2026-1'!F:F,"PRINCIPAL",'Planificación 2026-1'!W:W,C85,'Planificación 2026-1'!H:H,"MH"))&gt;0,"P31"," ")</f>
        <v xml:space="preserve"> </v>
      </c>
      <c r="S85" s="108" t="str">
        <f>IF(SUM(COUNTIFS('Planificación 2026-1'!F:F,"PRINCIPAL",'Planificación 2026-1'!W:W,C85,'Planificación 2026-1'!H:H,"IC"))&gt;0,"P32"," ")</f>
        <v xml:space="preserve"> </v>
      </c>
      <c r="T85" s="108" t="str">
        <f>IF(SUM(COUNTIFS('Planificación 2026-1'!F:F,"PRINCIPAL",'Planificación 2026-1'!W:W,C85,'Planificación 2026-1'!H:H,"AR"))&gt;0,"P34"," ")</f>
        <v xml:space="preserve"> </v>
      </c>
      <c r="U85" s="108" t="str">
        <f>IF(SUM(COUNTIFS('Planificación 2026-1'!F:F,"PRINCIPAL",'Planificación 2026-1'!W:W,C85,'Planificación 2026-1'!H:H,"T1"))&gt;0,"P35"," ")</f>
        <v xml:space="preserve"> </v>
      </c>
      <c r="V85" s="108" t="str">
        <f>IF(SUM(COUNTIFS('Planificación 2026-1'!F:F,"PRINCIPAL",'Planificación 2026-1'!W:W,C85,'Planificación 2026-1'!H:H,"T3"))&gt;0,"P36"," ")</f>
        <v xml:space="preserve"> </v>
      </c>
      <c r="W85" s="108" t="str">
        <f>IF(SUM(COUNTIFS('Planificación 2026-1'!F:F,"PRINCIPAL",'Planificación 2026-1'!W:W,C85,'Planificación 2026-1'!H:H,"T2"))&gt;0,"P37"," ")</f>
        <v xml:space="preserve"> </v>
      </c>
      <c r="X85" s="108" t="str">
        <f>IF(SUM(COUNTIFS('Planificación 2026-1'!F:F,"PRINCIPAL",'Planificación 2026-1'!W:W,C85,'Planificación 2026-1'!H:H,"AE"))&gt;0,"P38"," ")</f>
        <v xml:space="preserve"> </v>
      </c>
      <c r="Y85" s="108" t="str">
        <f>IF(SUM(COUNTIFS('Planificación 2026-1'!F:F,"PRINCIPAL",'Planificación 2026-1'!W:W,C85,'Planificación 2026-1'!H:H,"T4"))&gt;0,"P55"," ")</f>
        <v xml:space="preserve"> </v>
      </c>
      <c r="Z85" s="108" t="str">
        <f>IF(SUM(COUNTIFS('Planificación 2026-1'!F:F,"FILIAL",'Planificación 2026-1'!W:W,C85,'Planificación 2026-1'!H:H,"AF"))&gt;0," P01"," ")</f>
        <v xml:space="preserve"> </v>
      </c>
      <c r="AA85" s="108" t="str">
        <f>IF(SUM(COUNTIFS('Planificación 2026-1'!F:F,"FILIAL",'Planificación 2026-1'!W:W,C85,'Planificación 2026-1'!H:H,"EN"))&gt;0,"P02"," ")</f>
        <v xml:space="preserve"> </v>
      </c>
      <c r="AB85" s="108" t="str">
        <f>IF(SUM(COUNTIFS('Planificación 2026-1'!F:F,"FILIAL",'Planificación 2026-1'!W:W,C85,'Planificación 2026-1'!H:H,"IS"))&gt;0,"P03"," ")</f>
        <v xml:space="preserve"> </v>
      </c>
      <c r="AC85" s="108" t="str">
        <f>IF(SUM(COUNTIFS('Planificación 2026-1'!F:F,"FILIAL",'Planificación 2026-1'!W:W,C85,'Planificación 2026-1'!H:H,"PS"))&gt;0,"P04"," ")</f>
        <v xml:space="preserve"> </v>
      </c>
      <c r="AD85" s="108"/>
      <c r="AE85" s="108" t="str">
        <f>IF(SUM(COUNTIFS('Planificación 2026-1'!F:F,"FILIAL",'Planificación 2026-1'!W:W,C85,'Planificación 2026-1'!H:H,"IN"))&gt;0,"P06"," ")</f>
        <v xml:space="preserve"> </v>
      </c>
      <c r="AF85" s="108" t="str">
        <f>IF(SUM(COUNTIFS('Planificación 2026-1'!F:F,"FILIAL",'Planificación 2026-1'!W:W,C85,'Planificación 2026-1'!H:H,"CA"))&gt;0,"P07"," ")</f>
        <v xml:space="preserve"> </v>
      </c>
      <c r="AG85" s="108" t="str">
        <f>IF(SUM(COUNTIFS('Planificación 2026-1'!F:F,"FILIAL",'Planificación 2026-1'!W:W,C85,'Planificación 2026-1'!H:H,"DE"))&gt;0,"P08"," ")</f>
        <v xml:space="preserve"> </v>
      </c>
      <c r="AH85" s="108" t="str">
        <f>IF(SUM(COUNTIFS('Planificación 2026-1'!F:F,"FILIAL",'Planificación 2026-1'!W:W,C85,'Planificación 2026-1'!H:H,"OB"))&gt;0,"P09"," ")</f>
        <v xml:space="preserve"> </v>
      </c>
      <c r="AI85" s="108" t="str">
        <f>IF(SUM(COUNTIFS('Planificación 2026-1'!F:F,"FILIAL",'Planificación 2026-1'!W:W,C85,'Planificación 2026-1'!H:H,"MH"))&gt;0,"P31"," ")</f>
        <v xml:space="preserve"> </v>
      </c>
      <c r="AJ85" s="108" t="str">
        <f>IF(SUM(COUNTIFS('Planificación 2026-1'!F:F,"FILIAL",'Planificación 2026-1'!W:W,C85,'Planificación 2026-1'!H:H,"IC"))&gt;0,"P32"," ")</f>
        <v xml:space="preserve"> </v>
      </c>
      <c r="AK85" s="108" t="str">
        <f>IF(SUM(COUNTIFS('Planificación 2026-1'!F:F,"FILIAL",'Planificación 2026-1'!W:W,C85,'Planificación 2026-1'!H:H,"AR"))&gt;0,"P34"," ")</f>
        <v xml:space="preserve"> </v>
      </c>
      <c r="AL85" s="108" t="str">
        <f>IF(SUM(COUNTIFS('Planificación 2026-1'!F:F,"FILIAL",'Planificación 2026-1'!W:W,C85,'Planificación 2026-1'!H:H,"T1"))&gt;0,"P35"," ")</f>
        <v xml:space="preserve"> </v>
      </c>
      <c r="AM85" s="108" t="str">
        <f>IF(SUM(COUNTIFS('Planificación 2026-1'!F:F,"FILIAL",'Planificación 2026-1'!W:W,C85,'Planificación 2026-1'!H:H,"T3"))&gt;0,"P36"," ")</f>
        <v xml:space="preserve"> </v>
      </c>
      <c r="AN85" s="108" t="str">
        <f>IF(SUM(COUNTIFS('Planificación 2026-1'!F:F,"FILIAL",'Planificación 2026-1'!W:W,C85,'Planificación 2026-1'!H:H,"T2"))&gt;0,"P37"," ")</f>
        <v xml:space="preserve"> </v>
      </c>
      <c r="AO85" s="108" t="str">
        <f>IF(SUM(COUNTIFS('Planificación 2026-1'!F:F,"FILIAL",'Planificación 2026-1'!W:W,C85,'Planificación 2026-1'!H:H,"AE"))&gt;0,"P38"," ")</f>
        <v xml:space="preserve"> </v>
      </c>
      <c r="AP85" s="108" t="str">
        <f>IF(SUM(COUNTIFS('Planificación 2026-1'!F:F,"FILIAL",'Planificación 2026-1'!W:W,C85,'Planificación 2026-1'!H:H,"T4"))&gt;0,"P55"," ")</f>
        <v xml:space="preserve"> </v>
      </c>
      <c r="AQ85" s="108" t="str">
        <f>IF(SUM(COUNTIFS('Planificación 2026-1'!F:F,"SUNAMPE",'Planificación 2026-1'!W:W,C85,'Planificación 2026-1'!H:H,"AF"))&gt;0," P01"," ")</f>
        <v xml:space="preserve"> </v>
      </c>
      <c r="AR85" s="108" t="str">
        <f>IF(SUM(COUNTIFS('Planificación 2026-1'!F:F,"SUNAMPE",'Planificación 2026-1'!W:W,C85,'Planificación 2026-1'!H:H,"EN"))&gt;0,"P02"," ")</f>
        <v xml:space="preserve"> </v>
      </c>
      <c r="AS85" s="108" t="str">
        <f>IF(SUM(COUNTIFS('Planificación 2026-1'!F:F,"SUNAMPE",'Planificación 2026-1'!W:W,C85,'Planificación 2026-1'!H:H,"IS"))&gt;0,"P03"," ")</f>
        <v xml:space="preserve"> </v>
      </c>
      <c r="AT85" s="108" t="str">
        <f>IF(SUM(COUNTIFS('Planificación 2026-1'!F:F,"SUNAMPE",'Planificación 2026-1'!W:W,C85,'Planificación 2026-1'!H:H,"PS"))&gt;0,"P04"," ")</f>
        <v xml:space="preserve"> </v>
      </c>
      <c r="AU85" s="108"/>
      <c r="AV85" s="108" t="str">
        <f>IF(SUM(COUNTIFS('Planificación 2026-1'!F:F,"SUNAMPE",'Planificación 2026-1'!W:W,C85,'Planificación 2026-1'!H:H,"IN"))&gt;0,"P06"," ")</f>
        <v xml:space="preserve"> </v>
      </c>
      <c r="AW85" s="108" t="str">
        <f>IF(SUM(COUNTIFS('Planificación 2026-1'!F:F,"SUNAMPE",'Planificación 2026-1'!W:W,C85,'Planificación 2026-1'!H:H,"CA"))&gt;0,"P07"," ")</f>
        <v xml:space="preserve"> </v>
      </c>
      <c r="AX85" s="108" t="str">
        <f>IF(SUM(COUNTIFS('Planificación 2026-1'!F:F,"SUNAMPE",'Planificación 2026-1'!W:W,C85,'Planificación 2026-1'!H:H,"DE"))&gt;0,"P08"," ")</f>
        <v xml:space="preserve"> </v>
      </c>
      <c r="AY85" s="108" t="str">
        <f>IF(SUM(COUNTIFS('Planificación 2026-1'!F:F,"SUNAMPE",'Planificación 2026-1'!W:W,C85,'Planificación 2026-1'!H:H,"OB"))&gt;0,"P09"," ")</f>
        <v xml:space="preserve"> </v>
      </c>
      <c r="AZ85" s="108" t="str">
        <f>IF(SUM(COUNTIFS('Planificación 2026-1'!F:F,"SUNAMPE",'Planificación 2026-1'!W:W,C85,'Planificación 2026-1'!H:H,"MH"))&gt;0,"P31"," ")</f>
        <v xml:space="preserve"> </v>
      </c>
      <c r="BA85" s="108" t="str">
        <f>IF(SUM(COUNTIFS('Planificación 2026-1'!F:F,"SUNAMPE",'Planificación 2026-1'!W:W,C85,'Planificación 2026-1'!H:H,"IC"))&gt;0,"P32"," ")</f>
        <v xml:space="preserve"> </v>
      </c>
      <c r="BB85" s="108" t="str">
        <f>IF(SUM(COUNTIFS('Planificación 2026-1'!F:F,"SUNAMPE",'Planificación 2026-1'!W:W,C85,'Planificación 2026-1'!H:H,"AR"))&gt;0,"P34"," ")</f>
        <v xml:space="preserve"> </v>
      </c>
      <c r="BC85" s="108" t="str">
        <f>IF(SUM(COUNTIFS('Planificación 2026-1'!F:F,"SUNAMPE",'Planificación 2026-1'!W:W,C85,'Planificación 2026-1'!H:H,"T1"))&gt;0,"P35"," ")</f>
        <v xml:space="preserve"> </v>
      </c>
      <c r="BD85" s="108" t="str">
        <f>IF(SUM(COUNTIFS('Planificación 2026-1'!F:F,"SUNAMPE",'Planificación 2026-1'!W:W,C85,'Planificación 2026-1'!H:H,"T3"))&gt;0,"P36"," ")</f>
        <v xml:space="preserve"> </v>
      </c>
      <c r="BE85" s="108" t="str">
        <f>IF(SUM(COUNTIFS('Planificación 2026-1'!F:F,"SUNAMPE",'Planificación 2026-1'!W:W,C85,'Planificación 2026-1'!H:H,"T2"))&gt;0,"P37"," ")</f>
        <v xml:space="preserve"> </v>
      </c>
      <c r="BF85" s="108" t="str">
        <f>IF(SUM(COUNTIFS('Planificación 2026-1'!F:F,"SUNAMPE",'Planificación 2026-1'!W:W,C85,'Planificación 2026-1'!H:H,"AE"))&gt;0,"P38"," ")</f>
        <v xml:space="preserve"> </v>
      </c>
      <c r="BG85" s="108" t="str">
        <f>IF(SUM(COUNTIFS('Planificación 2026-1'!F:F,"SUNAMPE",'Planificación 2026-1'!W:W,C85,'Planificación 2026-1'!H:H,"T4"))&gt;0,"P55"," ")</f>
        <v xml:space="preserve"> </v>
      </c>
      <c r="BH85" s="108" t="str">
        <f>IF(SUM(COUNTIFS('Planificación 2026-1'!F:F,"HUAURA",'Planificación 2026-1'!W:W,C85,'Planificación 2026-1'!H:H,"AF"))&gt;0," P01"," ")</f>
        <v xml:space="preserve"> </v>
      </c>
      <c r="BI85" s="108" t="str">
        <f>IF(SUM(COUNTIFS('Planificación 2026-1'!F:F,"HUAURA",'Planificación 2026-1'!W:W,C85,'Planificación 2026-1'!H:H,"EN"))&gt;0,"P02"," ")</f>
        <v xml:space="preserve"> </v>
      </c>
      <c r="BJ85" s="108" t="str">
        <f>IF(SUM(COUNTIFS('Planificación 2026-1'!F:F,"HUAURA",'Planificación 2026-1'!W:W,C85,'Planificación 2026-1'!H:H,"IS"))&gt;0,"P03"," ")</f>
        <v xml:space="preserve"> </v>
      </c>
      <c r="BK85" s="108" t="str">
        <f>IF(SUM(COUNTIFS('Planificación 2026-1'!F:F,"HUAURA",'Planificación 2026-1'!W:W,C85,'Planificación 2026-1'!H:H,"PS"))&gt;0,"P04"," ")</f>
        <v xml:space="preserve"> </v>
      </c>
      <c r="BL85" s="108"/>
      <c r="BM85" s="108" t="str">
        <f>IF(SUM(COUNTIFS('Planificación 2026-1'!F:F,"HUAURA",'Planificación 2026-1'!W:W,C85,'Planificación 2026-1'!H:H,"IN"))&gt;0,"P06"," ")</f>
        <v xml:space="preserve"> </v>
      </c>
      <c r="BN85" s="108" t="str">
        <f>IF(SUM(COUNTIFS('Planificación 2026-1'!F:F,"HUAURA",'Planificación 2026-1'!W:W,C85,'Planificación 2026-1'!H:H,"CA"))&gt;0,"P07"," ")</f>
        <v xml:space="preserve"> </v>
      </c>
      <c r="BO85" s="108" t="str">
        <f>IF(SUM(COUNTIFS('Planificación 2026-1'!F:F,"HUAURA",'Planificación 2026-1'!W:W,C85,'Planificación 2026-1'!H:H,"DE"))&gt;0,"P08"," ")</f>
        <v xml:space="preserve"> </v>
      </c>
      <c r="BP85" s="108" t="str">
        <f>IF(SUM(COUNTIFS('Planificación 2026-1'!F:F,"HUAURA",'Planificación 2026-1'!W:W,C85,'Planificación 2026-1'!H:H,"OB"))&gt;0,"P09"," ")</f>
        <v xml:space="preserve"> </v>
      </c>
      <c r="BQ85" s="108" t="str">
        <f>IF(SUM(COUNTIFS('Planificación 2026-1'!F:F,"HUAURA",'Planificación 2026-1'!W:W,C85,'Planificación 2026-1'!H:H,"MH"))&gt;0,"P31"," ")</f>
        <v xml:space="preserve"> </v>
      </c>
      <c r="BR85" s="108" t="str">
        <f>IF(SUM(COUNTIFS('Planificación 2026-1'!F:F,"HUAURA",'Planificación 2026-1'!W:W,C85,'Planificación 2026-1'!H:H,"IC"))&gt;0,"P32"," ")</f>
        <v xml:space="preserve"> </v>
      </c>
      <c r="BS85" s="108" t="str">
        <f>IF(SUM(COUNTIFS('Planificación 2026-1'!F:F,"HUAURA",'Planificación 2026-1'!W:W,C85,'Planificación 2026-1'!H:H,"AR"))&gt;0,"P34"," ")</f>
        <v xml:space="preserve"> </v>
      </c>
      <c r="BT85" s="108" t="str">
        <f>IF(SUM(COUNTIFS('Planificación 2026-1'!F:F,"HUAURA",'Planificación 2026-1'!W:W,C85,'Planificación 2026-1'!H:H,"T1"))&gt;0,"P35"," ")</f>
        <v xml:space="preserve"> </v>
      </c>
      <c r="BU85" s="108" t="str">
        <f>IF(SUM(COUNTIFS('Planificación 2026-1'!F:F,"HUAURA",'Planificación 2026-1'!W:W,C85,'Planificación 2026-1'!H:H,"T3"))&gt;0,"P36"," ")</f>
        <v xml:space="preserve"> </v>
      </c>
      <c r="BV85" s="108" t="str">
        <f>IF(SUM(COUNTIFS('Planificación 2026-1'!F:F,"HUAURA",'Planificación 2026-1'!W:W,C85,'Planificación 2026-1'!H:H,"T2"))&gt;0,"P37"," ")</f>
        <v xml:space="preserve"> </v>
      </c>
      <c r="BW85" s="108" t="str">
        <f>IF(SUM(COUNTIFS('Planificación 2026-1'!F:F,"HUAURA",'Planificación 2026-1'!W:W,C85,'Planificación 2026-1'!H:H,"AE"))&gt;0,"P38"," ")</f>
        <v xml:space="preserve"> </v>
      </c>
      <c r="BX85" s="108" t="str">
        <f>IF(SUM(COUNTIFS('Planificación 2026-1'!F:F,"HUAURA",'Planificación 2026-1'!W:W,C85,'Planificación 2026-1'!H:H,"T4"))&gt;0,"P55"," ")</f>
        <v xml:space="preserve"> </v>
      </c>
      <c r="BY85" s="109">
        <f>SUMIFS('Planificación 2026-1'!R:R,'Planificación 2026-1'!W:W,C85,'Planificación 2026-1'!H:H,"AF",'Planificación 2026-1'!I:I,"&gt;2")</f>
        <v>0</v>
      </c>
      <c r="BZ85" s="109">
        <f>SUMIFS('Planificación 2026-1'!R:R,'Planificación 2026-1'!W:W,C85,'Planificación 2026-1'!H:H,"EN",'Planificación 2026-1'!I:I,"&gt;2")</f>
        <v>0</v>
      </c>
      <c r="CA85" s="109">
        <f>SUMIFS('Planificación 2026-1'!R:R,'Planificación 2026-1'!W:W,C85,'Planificación 2026-1'!H:H,"IS",'Planificación 2026-1'!I:I,"&gt;2")</f>
        <v>0</v>
      </c>
      <c r="CB85" s="109">
        <f>SUMIFS('Planificación 2026-1'!R:R,'Planificación 2026-1'!W:W,C85,'Planificación 2026-1'!H:H,"PS",'Planificación 2026-1'!I:I,"&gt;2")</f>
        <v>0</v>
      </c>
      <c r="CC85" s="109">
        <f>SUMIFS('Planificación 2026-1'!R:R,'Planificación 2026-1'!W:W,C85,'Planificación 2026-1'!H:H,"IN",'Planificación 2026-1'!I:I,"&gt;2")</f>
        <v>0</v>
      </c>
      <c r="CD85" s="109">
        <f>SUMIFS('Planificación 2026-1'!R:R,'Planificación 2026-1'!W:W,C85,'Planificación 2026-1'!H:H,"CA",'Planificación 2026-1'!I:I,"&gt;2")</f>
        <v>0</v>
      </c>
      <c r="CE85" s="109">
        <f>SUMIFS('Planificación 2026-1'!R:R,'Planificación 2026-1'!W:W,C85,'Planificación 2026-1'!H:H,"DE",'Planificación 2026-1'!I:I,"&gt;2")</f>
        <v>0</v>
      </c>
      <c r="CF85" s="109">
        <f>SUMIFS('Planificación 2026-1'!R:R,'Planificación 2026-1'!W:W,C85,'Planificación 2026-1'!H:H,"OB",'Planificación 2026-1'!I:I,"&gt;2")</f>
        <v>0</v>
      </c>
      <c r="CG85" s="109">
        <f>SUMIFS('Planificación 2026-1'!R:R,'Planificación 2026-1'!W:W,C85,'Planificación 2026-1'!H:H,"MH",'Planificación 2026-1'!I:I,"&gt;2")</f>
        <v>0</v>
      </c>
      <c r="CH85" s="109">
        <f>SUMIFS('Planificación 2026-1'!R:R,'Planificación 2026-1'!W:W,C85,'Planificación 2026-1'!H:H,"IC",'Planificación 2026-1'!I:I,"&gt;2")</f>
        <v>0</v>
      </c>
      <c r="CI85" s="109">
        <f>SUMIFS('Planificación 2026-1'!R:R,'Planificación 2026-1'!W:W,C85,'Planificación 2026-1'!H:H,"AR",'Planificación 2026-1'!I:I,"&gt;2")</f>
        <v>0</v>
      </c>
      <c r="CJ85" s="109">
        <f>SUMIFS('Planificación 2026-1'!R:R,'Planificación 2026-1'!W:W,C85,'Planificación 2026-1'!H:H,"T1",'Planificación 2026-1'!I:I,"&gt;2")</f>
        <v>0</v>
      </c>
      <c r="CK85" s="109">
        <f>SUMIFS('Planificación 2026-1'!R:R,'Planificación 2026-1'!W:W,C85,'Planificación 2026-1'!H:H,"T3",'Planificación 2026-1'!I:I,"&gt;2")</f>
        <v>0</v>
      </c>
      <c r="CL85" s="109">
        <f>SUMIFS('Planificación 2026-1'!R:R,'Planificación 2026-1'!W:W,C85,'Planificación 2026-1'!H:H,"T2",'Planificación 2026-1'!I:I,"&gt;2")</f>
        <v>0</v>
      </c>
      <c r="CM85" s="109">
        <f>SUMIFS('Planificación 2026-1'!R:R,'Planificación 2026-1'!W:W,C85,'Planificación 2026-1'!H:H,"AE",'Planificación 2026-1'!I:I,"&gt;2")</f>
        <v>0</v>
      </c>
      <c r="CN85" s="109">
        <f>SUMIFS('Planificación 2026-1'!R:R,'Planificación 2026-1'!W:W,C85,'Planificación 2026-1'!H:H,"T4",'Planificación 2026-1'!I:I,"&gt;2")</f>
        <v>0</v>
      </c>
      <c r="CO85" s="109">
        <f>SUMIFS('Planificación 2026-1'!R:R,'Planificación 2026-1'!W:W,C85,'Planificación 2026-1'!H:H,"AF",'Planificación 2026-1'!I:I,"&lt;3")</f>
        <v>0</v>
      </c>
      <c r="CP85" s="109">
        <f>SUMIFS('Planificación 2026-1'!R:R,'Planificación 2026-1'!W:W,C85,'Planificación 2026-1'!H:H,"EN",'Planificación 2026-1'!I:I,"&lt;3")</f>
        <v>0</v>
      </c>
      <c r="CQ85" s="109">
        <f>SUMIFS('Planificación 2026-1'!R:R,'Planificación 2026-1'!W:W,C85,'Planificación 2026-1'!H:H,"IS",'Planificación 2026-1'!I:I,"&lt;3")</f>
        <v>0</v>
      </c>
      <c r="CR85" s="109">
        <f>SUMIFS('Planificación 2026-1'!R:R,'Planificación 2026-1'!W:W,C85,'Planificación 2026-1'!H:H,"PS",'Planificación 2026-1'!I:I,"&lt;3")</f>
        <v>0</v>
      </c>
      <c r="CS85" s="109">
        <f>SUMIFS('Planificación 2026-1'!R:R,'Planificación 2026-1'!W:W,C85,'Planificación 2026-1'!H:H,"IN",'Planificación 2026-1'!I:I,"&lt;3")</f>
        <v>0</v>
      </c>
      <c r="CT85" s="109">
        <f>SUMIFS('Planificación 2026-1'!R:R,'Planificación 2026-1'!W:W,C85,'Planificación 2026-1'!H:H,"CA",'Planificación 2026-1'!I:I,"&lt;3")</f>
        <v>0</v>
      </c>
      <c r="CU85" s="109">
        <f>SUMIFS('Planificación 2026-1'!R:R,'Planificación 2026-1'!W:W,C85,'Planificación 2026-1'!H:H,"DE",'Planificación 2026-1'!I:I,"&lt;3")</f>
        <v>0</v>
      </c>
      <c r="CV85" s="109">
        <f>SUMIFS('Planificación 2026-1'!R:R,'Planificación 2026-1'!W:W,C85,'Planificación 2026-1'!H:H,"OB",'Planificación 2026-1'!I:I,"&lt;3")</f>
        <v>0</v>
      </c>
      <c r="CW85" s="109">
        <f>SUMIFS('Planificación 2026-1'!R:R,'Planificación 2026-1'!W:W,C85,'Planificación 2026-1'!H:H,"MH",'Planificación 2026-1'!I:I,"&lt;3")</f>
        <v>0</v>
      </c>
      <c r="CX85" s="109">
        <f>SUMIFS('Planificación 2026-1'!R:R,'Planificación 2026-1'!W:W,C85,'Planificación 2026-1'!H:H,"IC",'Planificación 2026-1'!I:I,"&lt;3")</f>
        <v>0</v>
      </c>
      <c r="CY85" s="109">
        <f>SUMIFS('Planificación 2026-1'!R:R,'Planificación 2026-1'!W:W,C85,'Planificación 2026-1'!H:H,"AR",'Planificación 2026-1'!I:I,"&lt;3")</f>
        <v>0</v>
      </c>
      <c r="CZ85" s="109">
        <f>SUMIFS('Planificación 2026-1'!R:R,'Planificación 2026-1'!W:W,C85,'Planificación 2026-1'!H:H,"T1",'Planificación 2026-1'!I:I,"&lt;3")</f>
        <v>0</v>
      </c>
      <c r="DA85" s="109">
        <f>SUMIFS('Planificación 2026-1'!R:R,'Planificación 2026-1'!W:W,C85,'Planificación 2026-1'!H:H,"T3",'Planificación 2026-1'!I:I,"&lt;3")</f>
        <v>0</v>
      </c>
      <c r="DB85" s="109">
        <f>SUMIFS('Planificación 2026-1'!R:R,'Planificación 2026-1'!W:W,C85,'Planificación 2026-1'!H:H,"T2",'Planificación 2026-1'!I:I,"&lt;3")</f>
        <v>0</v>
      </c>
      <c r="DC85" s="109">
        <f>SUMIFS('Planificación 2026-1'!R:R,'Planificación 2026-1'!W:W,C85,'Planificación 2026-1'!H:H,"AE",'Planificación 2026-1'!I:I,"&lt;3")</f>
        <v>0</v>
      </c>
      <c r="DD85" s="109">
        <f>SUMIFS('Planificación 2026-1'!R:R,'Planificación 2026-1'!W:W,C85,'Planificación 2026-1'!H:H,"T4",'Planificación 2026-1'!I:I,"&lt;3")</f>
        <v>0</v>
      </c>
      <c r="DE85" s="108" t="str">
        <f t="shared" si="13"/>
        <v/>
      </c>
      <c r="DF85" s="41">
        <f>IF(C85="","",SUMIFS('Planificación 2026-1'!R:R,'Planificación 2026-1'!W:W,C85,'Planificación 2026-1'!F:F,"PRINCIPAL",'Planificación 2026-1'!X:X,"VIRTUAL"))</f>
        <v>0</v>
      </c>
      <c r="DG85" s="41">
        <f>IF(C85="","",SUMIFS('Planificación 2026-1'!R:R,'Planificación 2026-1'!W:W,C85,'Planificación 2026-1'!F:F,"PRINCIPAL",'Planificación 2026-1'!X:X,"PRESENCIAL"))</f>
        <v>0</v>
      </c>
      <c r="DH85" s="41">
        <f>IF(C85="","",SUMIFS('Planificación 2026-1'!R:R,'Planificación 2026-1'!W:W,C85,'Planificación 2026-1'!F:F,"PRINCIPAL",'Planificación 2026-1'!X:X,"HIBRIDO PRESENCIAL"))</f>
        <v>0</v>
      </c>
      <c r="DI85" s="108" t="str">
        <f t="shared" si="14"/>
        <v/>
      </c>
      <c r="DJ85" s="108">
        <f>IF(C85="","",SUMIFS('Planificación 2026-1'!R:R,'Planificación 2026-1'!W:W,C85,'Planificación 2026-1'!F:F,"FILIAL",'Planificación 2026-1'!X:X,"VIRTUAL"))</f>
        <v>0</v>
      </c>
      <c r="DK85" s="110">
        <f>IF(C85="","",SUMIFS('Planificación 2026-1'!R:R,'Planificación 2026-1'!W:W,C85,'Planificación 2026-1'!F:F,"FILIAL",'Planificación 2026-1'!X:X,"PRESENCIAL"))</f>
        <v>0</v>
      </c>
      <c r="DL85" s="61">
        <f>IF(C85="","",SUMIFS('Planificación 2026-1'!R:R,'Planificación 2026-1'!W:W,C85,'Planificación 2026-1'!F:F,"FILIAL",'Planificación 2026-1'!X:X,"HIBRIDO PRESENCIAL"))</f>
        <v>0</v>
      </c>
      <c r="DM85" s="111" t="str">
        <f t="shared" si="15"/>
        <v/>
      </c>
      <c r="DN85" s="108">
        <f>IF(C85="","",SUMIFS('Planificación 2026-1'!R:R,'Planificación 2026-1'!W:W,C85,'Planificación 2026-1'!F:F,"SUNAMPE",'Planificación 2026-1'!X:X,"VIRTUAL"))</f>
        <v>0</v>
      </c>
      <c r="DO85" s="61">
        <f>IF(C85="","",SUMIFS('Planificación 2026-1'!R:R,'Planificación 2026-1'!W:W,C85,'Planificación 2026-1'!F:F,"SUNAMPE",'Planificación 2026-1'!X:X,"PRESENCIAL"))</f>
        <v>0</v>
      </c>
      <c r="DP85" s="111" t="str">
        <f t="shared" si="16"/>
        <v/>
      </c>
      <c r="DQ85" s="108">
        <f>IF(C85="","",SUMIFS('Planificación 2026-1'!R:R,'Planificación 2026-1'!W:W,C85,'Planificación 2026-1'!F:F,"HUAURA",'Planificación 2026-1'!X:X,"VIRTUAL"))</f>
        <v>0</v>
      </c>
      <c r="DR85" s="61">
        <f>IF(C85="","",SUMIFS('Planificación 2026-1'!R:R,'Planificación 2026-1'!W:W,C85,'Planificación 2026-1'!F:F,"HUAURA",'Planificación 2026-1'!X:X,"PRESENCIAL"))</f>
        <v>0</v>
      </c>
      <c r="DS85" s="76">
        <f>SUMIFS('Planificación 2026-1'!R:R,'Planificación 2026-1'!W:W,C85,'Planificación 2026-1'!F:F,"PRINCIPAL",'Planificación 2026-1'!X:X,"VIRTUAL",'Planificación 2026-1'!I:I,"&gt;2")</f>
        <v>0</v>
      </c>
      <c r="DT85" s="76">
        <f>SUMIFS('Planificación 2026-1'!R:R,'Planificación 2026-1'!W:W,C85,'Planificación 2026-1'!F:F,"PRINCIPAL",'Planificación 2026-1'!X:X,"&lt;&gt;VIRTUAL",'Planificación 2026-1'!I:I,"&gt;2")</f>
        <v>0</v>
      </c>
      <c r="DU85" s="76">
        <f>SUMIFS('Planificación 2026-1'!R:R,'Planificación 2026-1'!W:W,C85,'Planificación 2026-1'!F:F,"SUNAMPE",'Planificación 2026-1'!X:X,"VIRTUAL",'Planificación 2026-1'!I:I,"&gt;2")</f>
        <v>0</v>
      </c>
      <c r="DV85" s="76">
        <f>SUMIFS('Planificación 2026-1'!R:R,'Planificación 2026-1'!W:W,C85,'Planificación 2026-1'!F:F,"SUNAMPE",'Planificación 2026-1'!X:X,"&lt;&gt;VIRTUAL",'Planificación 2026-1'!I:I,"&gt;2")</f>
        <v>0</v>
      </c>
      <c r="DW85" s="76">
        <f>SUMIFS('Planificación 2026-1'!R:R,'Planificación 2026-1'!W:W,C85,'Planificación 2026-1'!F:F,"FILIAL",'Planificación 2026-1'!X:X,"VIRTUAL",'Planificación 2026-1'!I:I,"&gt;2")</f>
        <v>0</v>
      </c>
      <c r="DX85" s="76">
        <f>SUMIFS('Planificación 2026-1'!R:R,'Planificación 2026-1'!W:W,C85,'Planificación 2026-1'!F:F,"FILIAL",'Planificación 2026-1'!X:X,"&lt;&gt;VIRTUAL",'Planificación 2026-1'!I:I,"&gt;2")</f>
        <v>0</v>
      </c>
      <c r="DY85" s="76">
        <f>SUMIFS('Planificación 2026-1'!R:R,'Planificación 2026-1'!W:W,C85,'Planificación 2026-1'!F:F,"PORUMA",'Planificación 2026-1'!X:X,"VIRTUAL",'Planificación 2026-1'!I:I,"&gt;2")</f>
        <v>0</v>
      </c>
      <c r="DZ85" s="76">
        <f>SUMIFS('Planificación 2026-1'!R:R,'Planificación 2026-1'!W:W,C85,'Planificación 2026-1'!F:F,"PORUMA",'Planificación 2026-1'!X:X,"&lt;&gt;VIRTUAL",'Planificación 2026-1'!I:I,"&gt;2")</f>
        <v>0</v>
      </c>
      <c r="EA85" s="76">
        <f>SUMIFS('Planificación 2026-1'!R:R,'Planificación 2026-1'!W:W,C85,'Planificación 2026-1'!F:F,"HUAURA",'Planificación 2026-1'!X:X,"VIRTUAL",'Planificación 2026-1'!I:I,"&gt;2")</f>
        <v>0</v>
      </c>
      <c r="EB85" s="76">
        <f>SUMIFS('Planificación 2026-1'!R:R,'Planificación 2026-1'!W:W,C85,'Planificación 2026-1'!F:F,"HUAURA",'Planificación 2026-1'!X:X,"&lt;&gt;VIRTUAL",'Planificación 2026-1'!I:I,"&gt;2")</f>
        <v>0</v>
      </c>
      <c r="EC85" s="76">
        <f>SUMIFS('Planificación 2026-1'!R:R,'Planificación 2026-1'!W:W,C85,'Planificación 2026-1'!F:F,"PRINCIPAL",'Planificación 2026-1'!X:X,"VIRTUAL",'Planificación 2026-1'!I:I,"&lt;3")</f>
        <v>0</v>
      </c>
      <c r="ED85" s="76">
        <f>SUMIFS('Planificación 2026-1'!R:R,'Planificación 2026-1'!W:W,C85,'Planificación 2026-1'!F:F,"PRINCIPAL",'Planificación 2026-1'!X:X,"&lt;&gt;VIRTUAL",'Planificación 2026-1'!I:I,"&lt;3")</f>
        <v>0</v>
      </c>
      <c r="EE85" s="76">
        <f>SUMIFS('Planificación 2026-1'!R:R,'Planificación 2026-1'!W:W,C85,'Planificación 2026-1'!F:F,"SUNAMPE",'Planificación 2026-1'!X:X,"VIRTUAL",'Planificación 2026-1'!I:I,"&lt;3")</f>
        <v>0</v>
      </c>
      <c r="EF85" s="76">
        <f>SUMIFS('Planificación 2026-1'!R:R,'Planificación 2026-1'!W:W,C85,'Planificación 2026-1'!F:F,"SUNAMPE",'Planificación 2026-1'!X:X,"&lt;&gt;VIRTUAL",'Planificación 2026-1'!I:I,"&lt;3")</f>
        <v>0</v>
      </c>
      <c r="EG85" s="76">
        <f>SUMIFS('Planificación 2026-1'!R:R,'Planificación 2026-1'!W:W,C85,'Planificación 2026-1'!F:F,"FILIAL",'Planificación 2026-1'!X:X,"VIRTUAL",'Planificación 2026-1'!I:I,"&lt;3")</f>
        <v>0</v>
      </c>
      <c r="EH85" s="76">
        <f>SUMIFS('Planificación 2026-1'!R:R,'Planificación 2026-1'!W:W,C85,'Planificación 2026-1'!F:F,"FILIAL",'Planificación 2026-1'!X:X,"&lt;&gt;VIRTUAL",'Planificación 2026-1'!I:I,"&lt;3")</f>
        <v>0</v>
      </c>
      <c r="EI85" s="76">
        <f>SUMIFS('Planificación 2026-1'!R:R,'Planificación 2026-1'!W:W,C85,'Planificación 2026-1'!F:F,"PORUMA",'Planificación 2026-1'!X:X,"VIRTUAL",'Planificación 2026-1'!I:I,"&lt;3")</f>
        <v>0</v>
      </c>
      <c r="EJ85" s="76">
        <f>SUMIFS('Planificación 2026-1'!R:R,'Planificación 2026-1'!W:W,C85,'Planificación 2026-1'!F:F,"PORUMA",'Planificación 2026-1'!X:X,"&lt;&gt;VIRTUAL",'Planificación 2026-1'!I:I,"&lt;3")</f>
        <v>0</v>
      </c>
      <c r="EK85" s="76">
        <f>SUMIFS('Planificación 2026-1'!R:R,'Planificación 2026-1'!W:W,C85,'Planificación 2026-1'!F:F,"HUAURA",'Planificación 2026-1'!X:X,"VIRTUAL",'Planificación 2026-1'!I:I,"&lt;3")</f>
        <v>0</v>
      </c>
      <c r="EL85" s="76">
        <f>SUMIFS('Planificación 2026-1'!R:R,'Planificación 2026-1'!W:W,C85,'Planificación 2026-1'!F:F,"HUAURA",'Planificación 2026-1'!X:X,"&lt;&gt;VIRTUAL",'Planificación 2026-1'!I:I,"&lt;3")</f>
        <v>0</v>
      </c>
      <c r="EM85" s="76"/>
      <c r="EN85" s="76">
        <f t="shared" si="9"/>
        <v>0</v>
      </c>
      <c r="EO85" s="76">
        <f t="shared" si="10"/>
        <v>0</v>
      </c>
      <c r="EP85" s="76" t="b">
        <f t="shared" si="11"/>
        <v>1</v>
      </c>
      <c r="EQ85" s="76" t="str">
        <f t="shared" si="12"/>
        <v/>
      </c>
      <c r="ER85" s="76" t="str">
        <f t="shared" si="17"/>
        <v>PRESENCIAL</v>
      </c>
    </row>
    <row r="86" spans="1:148" hidden="1">
      <c r="A86" s="83"/>
      <c r="B86" s="119">
        <v>83</v>
      </c>
      <c r="C86" s="115" t="s">
        <v>257</v>
      </c>
      <c r="D86" s="112">
        <f>SUMIF('Planificación 2026-1'!W:W,C86,'Planificación 2026-1'!R:R)</f>
        <v>0</v>
      </c>
      <c r="E86" s="114" t="s">
        <v>173</v>
      </c>
      <c r="F86" s="115" t="s">
        <v>171</v>
      </c>
      <c r="G86" s="115" t="s">
        <v>13</v>
      </c>
      <c r="H86" s="115" t="s">
        <v>128</v>
      </c>
      <c r="I86" s="107" t="str">
        <f>IF(SUM(COUNTIFS('Planificación 2026-1'!F:F,"PRINCIPAL",'Planificación 2026-1'!W:W,C86,'Planificación 2026-1'!H:H,"AF"))&gt;0,"P01"," ")</f>
        <v xml:space="preserve"> </v>
      </c>
      <c r="J86" s="108" t="str">
        <f>IF(SUM(COUNTIFS('Planificación 2026-1'!F:F,"PRINCIPAL",'Planificación 2026-1'!W:W,C86,'Planificación 2026-1'!H:H,"EN"))&gt;0,"P02"," ")</f>
        <v xml:space="preserve"> </v>
      </c>
      <c r="K86" s="108" t="str">
        <f>IF(SUM(COUNTIFS('Planificación 2026-1'!F:F,"PRINCIPAL",'Planificación 2026-1'!W:W,C86,'Planificación 2026-1'!H:H,"IS"))&gt;0,"P03"," ")</f>
        <v xml:space="preserve"> </v>
      </c>
      <c r="L86" s="108" t="str">
        <f>IF(SUM(COUNTIFS('Planificación 2026-1'!F:F,"PRINCIPAL",'Planificación 2026-1'!W:W,C86,'Planificación 2026-1'!H:H,"PS"))&gt;0,"P04"," ")</f>
        <v xml:space="preserve"> </v>
      </c>
      <c r="M86" s="108"/>
      <c r="N86" s="108" t="str">
        <f>IF(SUM(COUNTIFS('Planificación 2026-1'!F:F,"PRINCIPAL",'Planificación 2026-1'!W:W,C86,'Planificación 2026-1'!H:H,"IN"))&gt;0,"P06"," ")</f>
        <v xml:space="preserve"> </v>
      </c>
      <c r="O86" s="108" t="str">
        <f>IF(SUM(COUNTIFS('Planificación 2026-1'!F:F,"PRINCIPAL",'Planificación 2026-1'!W:W,C86,'Planificación 2026-1'!H:H,"CA"))&gt;0,"P07"," ")</f>
        <v xml:space="preserve"> </v>
      </c>
      <c r="P86" s="108" t="str">
        <f>IF(SUM(COUNTIFS('Planificación 2026-1'!F:F,"PRINCIPAL",'Planificación 2026-1'!W:W,C86,'Planificación 2026-1'!H:H,"DE"))&gt;0,"P08"," ")</f>
        <v xml:space="preserve"> </v>
      </c>
      <c r="Q86" s="108" t="str">
        <f>IF(SUM(COUNTIFS('Planificación 2026-1'!F:F,"PRINCIPAL",'Planificación 2026-1'!W:W,C86,'Planificación 2026-1'!H:H,"OB"))&gt;0,"P09"," ")</f>
        <v xml:space="preserve"> </v>
      </c>
      <c r="R86" s="108" t="str">
        <f>IF(SUM(COUNTIFS('Planificación 2026-1'!F:F,"PRINCIPAL",'Planificación 2026-1'!W:W,C86,'Planificación 2026-1'!H:H,"MH"))&gt;0,"P31"," ")</f>
        <v xml:space="preserve"> </v>
      </c>
      <c r="S86" s="108" t="str">
        <f>IF(SUM(COUNTIFS('Planificación 2026-1'!F:F,"PRINCIPAL",'Planificación 2026-1'!W:W,C86,'Planificación 2026-1'!H:H,"IC"))&gt;0,"P32"," ")</f>
        <v xml:space="preserve"> </v>
      </c>
      <c r="T86" s="108" t="str">
        <f>IF(SUM(COUNTIFS('Planificación 2026-1'!F:F,"PRINCIPAL",'Planificación 2026-1'!W:W,C86,'Planificación 2026-1'!H:H,"AR"))&gt;0,"P34"," ")</f>
        <v xml:space="preserve"> </v>
      </c>
      <c r="U86" s="108" t="str">
        <f>IF(SUM(COUNTIFS('Planificación 2026-1'!F:F,"PRINCIPAL",'Planificación 2026-1'!W:W,C86,'Planificación 2026-1'!H:H,"T1"))&gt;0,"P35"," ")</f>
        <v xml:space="preserve"> </v>
      </c>
      <c r="V86" s="108" t="str">
        <f>IF(SUM(COUNTIFS('Planificación 2026-1'!F:F,"PRINCIPAL",'Planificación 2026-1'!W:W,C86,'Planificación 2026-1'!H:H,"T3"))&gt;0,"P36"," ")</f>
        <v xml:space="preserve"> </v>
      </c>
      <c r="W86" s="108" t="str">
        <f>IF(SUM(COUNTIFS('Planificación 2026-1'!F:F,"PRINCIPAL",'Planificación 2026-1'!W:W,C86,'Planificación 2026-1'!H:H,"T2"))&gt;0,"P37"," ")</f>
        <v xml:space="preserve"> </v>
      </c>
      <c r="X86" s="108" t="str">
        <f>IF(SUM(COUNTIFS('Planificación 2026-1'!F:F,"PRINCIPAL",'Planificación 2026-1'!W:W,C86,'Planificación 2026-1'!H:H,"AE"))&gt;0,"P38"," ")</f>
        <v xml:space="preserve"> </v>
      </c>
      <c r="Y86" s="108" t="str">
        <f>IF(SUM(COUNTIFS('Planificación 2026-1'!F:F,"PRINCIPAL",'Planificación 2026-1'!W:W,C86,'Planificación 2026-1'!H:H,"T4"))&gt;0,"P55"," ")</f>
        <v xml:space="preserve"> </v>
      </c>
      <c r="Z86" s="108" t="str">
        <f>IF(SUM(COUNTIFS('Planificación 2026-1'!F:F,"FILIAL",'Planificación 2026-1'!W:W,C86,'Planificación 2026-1'!H:H,"AF"))&gt;0," P01"," ")</f>
        <v xml:space="preserve"> </v>
      </c>
      <c r="AA86" s="108" t="str">
        <f>IF(SUM(COUNTIFS('Planificación 2026-1'!F:F,"FILIAL",'Planificación 2026-1'!W:W,C86,'Planificación 2026-1'!H:H,"EN"))&gt;0,"P02"," ")</f>
        <v xml:space="preserve"> </v>
      </c>
      <c r="AB86" s="108" t="str">
        <f>IF(SUM(COUNTIFS('Planificación 2026-1'!F:F,"FILIAL",'Planificación 2026-1'!W:W,C86,'Planificación 2026-1'!H:H,"IS"))&gt;0,"P03"," ")</f>
        <v xml:space="preserve"> </v>
      </c>
      <c r="AC86" s="108" t="str">
        <f>IF(SUM(COUNTIFS('Planificación 2026-1'!F:F,"FILIAL",'Planificación 2026-1'!W:W,C86,'Planificación 2026-1'!H:H,"PS"))&gt;0,"P04"," ")</f>
        <v xml:space="preserve"> </v>
      </c>
      <c r="AD86" s="108"/>
      <c r="AE86" s="108" t="str">
        <f>IF(SUM(COUNTIFS('Planificación 2026-1'!F:F,"FILIAL",'Planificación 2026-1'!W:W,C86,'Planificación 2026-1'!H:H,"IN"))&gt;0,"P06"," ")</f>
        <v xml:space="preserve"> </v>
      </c>
      <c r="AF86" s="108" t="str">
        <f>IF(SUM(COUNTIFS('Planificación 2026-1'!F:F,"FILIAL",'Planificación 2026-1'!W:W,C86,'Planificación 2026-1'!H:H,"CA"))&gt;0,"P07"," ")</f>
        <v xml:space="preserve"> </v>
      </c>
      <c r="AG86" s="108" t="str">
        <f>IF(SUM(COUNTIFS('Planificación 2026-1'!F:F,"FILIAL",'Planificación 2026-1'!W:W,C86,'Planificación 2026-1'!H:H,"DE"))&gt;0,"P08"," ")</f>
        <v xml:space="preserve"> </v>
      </c>
      <c r="AH86" s="108" t="str">
        <f>IF(SUM(COUNTIFS('Planificación 2026-1'!F:F,"FILIAL",'Planificación 2026-1'!W:W,C86,'Planificación 2026-1'!H:H,"OB"))&gt;0,"P09"," ")</f>
        <v xml:space="preserve"> </v>
      </c>
      <c r="AI86" s="108" t="str">
        <f>IF(SUM(COUNTIFS('Planificación 2026-1'!F:F,"FILIAL",'Planificación 2026-1'!W:W,C86,'Planificación 2026-1'!H:H,"MH"))&gt;0,"P31"," ")</f>
        <v xml:space="preserve"> </v>
      </c>
      <c r="AJ86" s="108" t="str">
        <f>IF(SUM(COUNTIFS('Planificación 2026-1'!F:F,"FILIAL",'Planificación 2026-1'!W:W,C86,'Planificación 2026-1'!H:H,"IC"))&gt;0,"P32"," ")</f>
        <v xml:space="preserve"> </v>
      </c>
      <c r="AK86" s="108" t="str">
        <f>IF(SUM(COUNTIFS('Planificación 2026-1'!F:F,"FILIAL",'Planificación 2026-1'!W:W,C86,'Planificación 2026-1'!H:H,"AR"))&gt;0,"P34"," ")</f>
        <v xml:space="preserve"> </v>
      </c>
      <c r="AL86" s="108" t="str">
        <f>IF(SUM(COUNTIFS('Planificación 2026-1'!F:F,"FILIAL",'Planificación 2026-1'!W:W,C86,'Planificación 2026-1'!H:H,"T1"))&gt;0,"P35"," ")</f>
        <v xml:space="preserve"> </v>
      </c>
      <c r="AM86" s="108" t="str">
        <f>IF(SUM(COUNTIFS('Planificación 2026-1'!F:F,"FILIAL",'Planificación 2026-1'!W:W,C86,'Planificación 2026-1'!H:H,"T3"))&gt;0,"P36"," ")</f>
        <v xml:space="preserve"> </v>
      </c>
      <c r="AN86" s="108" t="str">
        <f>IF(SUM(COUNTIFS('Planificación 2026-1'!F:F,"FILIAL",'Planificación 2026-1'!W:W,C86,'Planificación 2026-1'!H:H,"T2"))&gt;0,"P37"," ")</f>
        <v xml:space="preserve"> </v>
      </c>
      <c r="AO86" s="108" t="str">
        <f>IF(SUM(COUNTIFS('Planificación 2026-1'!F:F,"FILIAL",'Planificación 2026-1'!W:W,C86,'Planificación 2026-1'!H:H,"AE"))&gt;0,"P38"," ")</f>
        <v xml:space="preserve"> </v>
      </c>
      <c r="AP86" s="108" t="str">
        <f>IF(SUM(COUNTIFS('Planificación 2026-1'!F:F,"FILIAL",'Planificación 2026-1'!W:W,C86,'Planificación 2026-1'!H:H,"T4"))&gt;0,"P55"," ")</f>
        <v xml:space="preserve"> </v>
      </c>
      <c r="AQ86" s="108" t="str">
        <f>IF(SUM(COUNTIFS('Planificación 2026-1'!F:F,"SUNAMPE",'Planificación 2026-1'!W:W,C86,'Planificación 2026-1'!H:H,"AF"))&gt;0," P01"," ")</f>
        <v xml:space="preserve"> </v>
      </c>
      <c r="AR86" s="108" t="str">
        <f>IF(SUM(COUNTIFS('Planificación 2026-1'!F:F,"SUNAMPE",'Planificación 2026-1'!W:W,C86,'Planificación 2026-1'!H:H,"EN"))&gt;0,"P02"," ")</f>
        <v xml:space="preserve"> </v>
      </c>
      <c r="AS86" s="108" t="str">
        <f>IF(SUM(COUNTIFS('Planificación 2026-1'!F:F,"SUNAMPE",'Planificación 2026-1'!W:W,C86,'Planificación 2026-1'!H:H,"IS"))&gt;0,"P03"," ")</f>
        <v xml:space="preserve"> </v>
      </c>
      <c r="AT86" s="108" t="str">
        <f>IF(SUM(COUNTIFS('Planificación 2026-1'!F:F,"SUNAMPE",'Planificación 2026-1'!W:W,C86,'Planificación 2026-1'!H:H,"PS"))&gt;0,"P04"," ")</f>
        <v xml:space="preserve"> </v>
      </c>
      <c r="AU86" s="108"/>
      <c r="AV86" s="108" t="str">
        <f>IF(SUM(COUNTIFS('Planificación 2026-1'!F:F,"SUNAMPE",'Planificación 2026-1'!W:W,C86,'Planificación 2026-1'!H:H,"IN"))&gt;0,"P06"," ")</f>
        <v xml:space="preserve"> </v>
      </c>
      <c r="AW86" s="108" t="str">
        <f>IF(SUM(COUNTIFS('Planificación 2026-1'!F:F,"SUNAMPE",'Planificación 2026-1'!W:W,C86,'Planificación 2026-1'!H:H,"CA"))&gt;0,"P07"," ")</f>
        <v xml:space="preserve"> </v>
      </c>
      <c r="AX86" s="108" t="str">
        <f>IF(SUM(COUNTIFS('Planificación 2026-1'!F:F,"SUNAMPE",'Planificación 2026-1'!W:W,C86,'Planificación 2026-1'!H:H,"DE"))&gt;0,"P08"," ")</f>
        <v xml:space="preserve"> </v>
      </c>
      <c r="AY86" s="108" t="str">
        <f>IF(SUM(COUNTIFS('Planificación 2026-1'!F:F,"SUNAMPE",'Planificación 2026-1'!W:W,C86,'Planificación 2026-1'!H:H,"OB"))&gt;0,"P09"," ")</f>
        <v xml:space="preserve"> </v>
      </c>
      <c r="AZ86" s="108" t="str">
        <f>IF(SUM(COUNTIFS('Planificación 2026-1'!F:F,"SUNAMPE",'Planificación 2026-1'!W:W,C86,'Planificación 2026-1'!H:H,"MH"))&gt;0,"P31"," ")</f>
        <v xml:space="preserve"> </v>
      </c>
      <c r="BA86" s="108" t="str">
        <f>IF(SUM(COUNTIFS('Planificación 2026-1'!F:F,"SUNAMPE",'Planificación 2026-1'!W:W,C86,'Planificación 2026-1'!H:H,"IC"))&gt;0,"P32"," ")</f>
        <v xml:space="preserve"> </v>
      </c>
      <c r="BB86" s="108" t="str">
        <f>IF(SUM(COUNTIFS('Planificación 2026-1'!F:F,"SUNAMPE",'Planificación 2026-1'!W:W,C86,'Planificación 2026-1'!H:H,"AR"))&gt;0,"P34"," ")</f>
        <v xml:space="preserve"> </v>
      </c>
      <c r="BC86" s="108" t="str">
        <f>IF(SUM(COUNTIFS('Planificación 2026-1'!F:F,"SUNAMPE",'Planificación 2026-1'!W:W,C86,'Planificación 2026-1'!H:H,"T1"))&gt;0,"P35"," ")</f>
        <v xml:space="preserve"> </v>
      </c>
      <c r="BD86" s="108" t="str">
        <f>IF(SUM(COUNTIFS('Planificación 2026-1'!F:F,"SUNAMPE",'Planificación 2026-1'!W:W,C86,'Planificación 2026-1'!H:H,"T3"))&gt;0,"P36"," ")</f>
        <v xml:space="preserve"> </v>
      </c>
      <c r="BE86" s="108" t="str">
        <f>IF(SUM(COUNTIFS('Planificación 2026-1'!F:F,"SUNAMPE",'Planificación 2026-1'!W:W,C86,'Planificación 2026-1'!H:H,"T2"))&gt;0,"P37"," ")</f>
        <v xml:space="preserve"> </v>
      </c>
      <c r="BF86" s="108" t="str">
        <f>IF(SUM(COUNTIFS('Planificación 2026-1'!F:F,"SUNAMPE",'Planificación 2026-1'!W:W,C86,'Planificación 2026-1'!H:H,"AE"))&gt;0,"P38"," ")</f>
        <v xml:space="preserve"> </v>
      </c>
      <c r="BG86" s="108" t="str">
        <f>IF(SUM(COUNTIFS('Planificación 2026-1'!F:F,"SUNAMPE",'Planificación 2026-1'!W:W,C86,'Planificación 2026-1'!H:H,"T4"))&gt;0,"P55"," ")</f>
        <v xml:space="preserve"> </v>
      </c>
      <c r="BH86" s="108" t="str">
        <f>IF(SUM(COUNTIFS('Planificación 2026-1'!F:F,"HUAURA",'Planificación 2026-1'!W:W,C86,'Planificación 2026-1'!H:H,"AF"))&gt;0," P01"," ")</f>
        <v xml:space="preserve"> </v>
      </c>
      <c r="BI86" s="108" t="str">
        <f>IF(SUM(COUNTIFS('Planificación 2026-1'!F:F,"HUAURA",'Planificación 2026-1'!W:W,C86,'Planificación 2026-1'!H:H,"EN"))&gt;0,"P02"," ")</f>
        <v xml:space="preserve"> </v>
      </c>
      <c r="BJ86" s="108" t="str">
        <f>IF(SUM(COUNTIFS('Planificación 2026-1'!F:F,"HUAURA",'Planificación 2026-1'!W:W,C86,'Planificación 2026-1'!H:H,"IS"))&gt;0,"P03"," ")</f>
        <v xml:space="preserve"> </v>
      </c>
      <c r="BK86" s="108" t="str">
        <f>IF(SUM(COUNTIFS('Planificación 2026-1'!F:F,"HUAURA",'Planificación 2026-1'!W:W,C86,'Planificación 2026-1'!H:H,"PS"))&gt;0,"P04"," ")</f>
        <v xml:space="preserve"> </v>
      </c>
      <c r="BL86" s="108"/>
      <c r="BM86" s="108" t="str">
        <f>IF(SUM(COUNTIFS('Planificación 2026-1'!F:F,"HUAURA",'Planificación 2026-1'!W:W,C86,'Planificación 2026-1'!H:H,"IN"))&gt;0,"P06"," ")</f>
        <v xml:space="preserve"> </v>
      </c>
      <c r="BN86" s="108" t="str">
        <f>IF(SUM(COUNTIFS('Planificación 2026-1'!F:F,"HUAURA",'Planificación 2026-1'!W:W,C86,'Planificación 2026-1'!H:H,"CA"))&gt;0,"P07"," ")</f>
        <v xml:space="preserve"> </v>
      </c>
      <c r="BO86" s="108" t="str">
        <f>IF(SUM(COUNTIFS('Planificación 2026-1'!F:F,"HUAURA",'Planificación 2026-1'!W:W,C86,'Planificación 2026-1'!H:H,"DE"))&gt;0,"P08"," ")</f>
        <v xml:space="preserve"> </v>
      </c>
      <c r="BP86" s="108" t="str">
        <f>IF(SUM(COUNTIFS('Planificación 2026-1'!F:F,"HUAURA",'Planificación 2026-1'!W:W,C86,'Planificación 2026-1'!H:H,"OB"))&gt;0,"P09"," ")</f>
        <v xml:space="preserve"> </v>
      </c>
      <c r="BQ86" s="108" t="str">
        <f>IF(SUM(COUNTIFS('Planificación 2026-1'!F:F,"HUAURA",'Planificación 2026-1'!W:W,C86,'Planificación 2026-1'!H:H,"MH"))&gt;0,"P31"," ")</f>
        <v xml:space="preserve"> </v>
      </c>
      <c r="BR86" s="108" t="str">
        <f>IF(SUM(COUNTIFS('Planificación 2026-1'!F:F,"HUAURA",'Planificación 2026-1'!W:W,C86,'Planificación 2026-1'!H:H,"IC"))&gt;0,"P32"," ")</f>
        <v xml:space="preserve"> </v>
      </c>
      <c r="BS86" s="108" t="str">
        <f>IF(SUM(COUNTIFS('Planificación 2026-1'!F:F,"HUAURA",'Planificación 2026-1'!W:W,C86,'Planificación 2026-1'!H:H,"AR"))&gt;0,"P34"," ")</f>
        <v xml:space="preserve"> </v>
      </c>
      <c r="BT86" s="108" t="str">
        <f>IF(SUM(COUNTIFS('Planificación 2026-1'!F:F,"HUAURA",'Planificación 2026-1'!W:W,C86,'Planificación 2026-1'!H:H,"T1"))&gt;0,"P35"," ")</f>
        <v xml:space="preserve"> </v>
      </c>
      <c r="BU86" s="108" t="str">
        <f>IF(SUM(COUNTIFS('Planificación 2026-1'!F:F,"HUAURA",'Planificación 2026-1'!W:W,C86,'Planificación 2026-1'!H:H,"T3"))&gt;0,"P36"," ")</f>
        <v xml:space="preserve"> </v>
      </c>
      <c r="BV86" s="108" t="str">
        <f>IF(SUM(COUNTIFS('Planificación 2026-1'!F:F,"HUAURA",'Planificación 2026-1'!W:W,C86,'Planificación 2026-1'!H:H,"T2"))&gt;0,"P37"," ")</f>
        <v xml:space="preserve"> </v>
      </c>
      <c r="BW86" s="108" t="str">
        <f>IF(SUM(COUNTIFS('Planificación 2026-1'!F:F,"HUAURA",'Planificación 2026-1'!W:W,C86,'Planificación 2026-1'!H:H,"AE"))&gt;0,"P38"," ")</f>
        <v xml:space="preserve"> </v>
      </c>
      <c r="BX86" s="108" t="str">
        <f>IF(SUM(COUNTIFS('Planificación 2026-1'!F:F,"HUAURA",'Planificación 2026-1'!W:W,C86,'Planificación 2026-1'!H:H,"T4"))&gt;0,"P55"," ")</f>
        <v xml:space="preserve"> </v>
      </c>
      <c r="BY86" s="109">
        <f>SUMIFS('Planificación 2026-1'!R:R,'Planificación 2026-1'!W:W,C86,'Planificación 2026-1'!H:H,"AF",'Planificación 2026-1'!I:I,"&gt;2")</f>
        <v>0</v>
      </c>
      <c r="BZ86" s="109">
        <f>SUMIFS('Planificación 2026-1'!R:R,'Planificación 2026-1'!W:W,C86,'Planificación 2026-1'!H:H,"EN",'Planificación 2026-1'!I:I,"&gt;2")</f>
        <v>0</v>
      </c>
      <c r="CA86" s="109">
        <f>SUMIFS('Planificación 2026-1'!R:R,'Planificación 2026-1'!W:W,C86,'Planificación 2026-1'!H:H,"IS",'Planificación 2026-1'!I:I,"&gt;2")</f>
        <v>0</v>
      </c>
      <c r="CB86" s="109">
        <f>SUMIFS('Planificación 2026-1'!R:R,'Planificación 2026-1'!W:W,C86,'Planificación 2026-1'!H:H,"PS",'Planificación 2026-1'!I:I,"&gt;2")</f>
        <v>0</v>
      </c>
      <c r="CC86" s="109">
        <f>SUMIFS('Planificación 2026-1'!R:R,'Planificación 2026-1'!W:W,C86,'Planificación 2026-1'!H:H,"IN",'Planificación 2026-1'!I:I,"&gt;2")</f>
        <v>0</v>
      </c>
      <c r="CD86" s="109">
        <f>SUMIFS('Planificación 2026-1'!R:R,'Planificación 2026-1'!W:W,C86,'Planificación 2026-1'!H:H,"CA",'Planificación 2026-1'!I:I,"&gt;2")</f>
        <v>0</v>
      </c>
      <c r="CE86" s="109">
        <f>SUMIFS('Planificación 2026-1'!R:R,'Planificación 2026-1'!W:W,C86,'Planificación 2026-1'!H:H,"DE",'Planificación 2026-1'!I:I,"&gt;2")</f>
        <v>0</v>
      </c>
      <c r="CF86" s="109">
        <f>SUMIFS('Planificación 2026-1'!R:R,'Planificación 2026-1'!W:W,C86,'Planificación 2026-1'!H:H,"OB",'Planificación 2026-1'!I:I,"&gt;2")</f>
        <v>0</v>
      </c>
      <c r="CG86" s="109">
        <f>SUMIFS('Planificación 2026-1'!R:R,'Planificación 2026-1'!W:W,C86,'Planificación 2026-1'!H:H,"MH",'Planificación 2026-1'!I:I,"&gt;2")</f>
        <v>0</v>
      </c>
      <c r="CH86" s="109">
        <f>SUMIFS('Planificación 2026-1'!R:R,'Planificación 2026-1'!W:W,C86,'Planificación 2026-1'!H:H,"IC",'Planificación 2026-1'!I:I,"&gt;2")</f>
        <v>0</v>
      </c>
      <c r="CI86" s="109">
        <f>SUMIFS('Planificación 2026-1'!R:R,'Planificación 2026-1'!W:W,C86,'Planificación 2026-1'!H:H,"AR",'Planificación 2026-1'!I:I,"&gt;2")</f>
        <v>0</v>
      </c>
      <c r="CJ86" s="109">
        <f>SUMIFS('Planificación 2026-1'!R:R,'Planificación 2026-1'!W:W,C86,'Planificación 2026-1'!H:H,"T1",'Planificación 2026-1'!I:I,"&gt;2")</f>
        <v>0</v>
      </c>
      <c r="CK86" s="109">
        <f>SUMIFS('Planificación 2026-1'!R:R,'Planificación 2026-1'!W:W,C86,'Planificación 2026-1'!H:H,"T3",'Planificación 2026-1'!I:I,"&gt;2")</f>
        <v>0</v>
      </c>
      <c r="CL86" s="109">
        <f>SUMIFS('Planificación 2026-1'!R:R,'Planificación 2026-1'!W:W,C86,'Planificación 2026-1'!H:H,"T2",'Planificación 2026-1'!I:I,"&gt;2")</f>
        <v>0</v>
      </c>
      <c r="CM86" s="109">
        <f>SUMIFS('Planificación 2026-1'!R:R,'Planificación 2026-1'!W:W,C86,'Planificación 2026-1'!H:H,"AE",'Planificación 2026-1'!I:I,"&gt;2")</f>
        <v>0</v>
      </c>
      <c r="CN86" s="109">
        <f>SUMIFS('Planificación 2026-1'!R:R,'Planificación 2026-1'!W:W,C86,'Planificación 2026-1'!H:H,"T4",'Planificación 2026-1'!I:I,"&gt;2")</f>
        <v>0</v>
      </c>
      <c r="CO86" s="109">
        <f>SUMIFS('Planificación 2026-1'!R:R,'Planificación 2026-1'!W:W,C86,'Planificación 2026-1'!H:H,"AF",'Planificación 2026-1'!I:I,"&lt;3")</f>
        <v>0</v>
      </c>
      <c r="CP86" s="109">
        <f>SUMIFS('Planificación 2026-1'!R:R,'Planificación 2026-1'!W:W,C86,'Planificación 2026-1'!H:H,"EN",'Planificación 2026-1'!I:I,"&lt;3")</f>
        <v>0</v>
      </c>
      <c r="CQ86" s="109">
        <f>SUMIFS('Planificación 2026-1'!R:R,'Planificación 2026-1'!W:W,C86,'Planificación 2026-1'!H:H,"IS",'Planificación 2026-1'!I:I,"&lt;3")</f>
        <v>0</v>
      </c>
      <c r="CR86" s="109">
        <f>SUMIFS('Planificación 2026-1'!R:R,'Planificación 2026-1'!W:W,C86,'Planificación 2026-1'!H:H,"PS",'Planificación 2026-1'!I:I,"&lt;3")</f>
        <v>0</v>
      </c>
      <c r="CS86" s="109">
        <f>SUMIFS('Planificación 2026-1'!R:R,'Planificación 2026-1'!W:W,C86,'Planificación 2026-1'!H:H,"IN",'Planificación 2026-1'!I:I,"&lt;3")</f>
        <v>0</v>
      </c>
      <c r="CT86" s="109">
        <f>SUMIFS('Planificación 2026-1'!R:R,'Planificación 2026-1'!W:W,C86,'Planificación 2026-1'!H:H,"CA",'Planificación 2026-1'!I:I,"&lt;3")</f>
        <v>0</v>
      </c>
      <c r="CU86" s="109">
        <f>SUMIFS('Planificación 2026-1'!R:R,'Planificación 2026-1'!W:W,C86,'Planificación 2026-1'!H:H,"DE",'Planificación 2026-1'!I:I,"&lt;3")</f>
        <v>0</v>
      </c>
      <c r="CV86" s="109">
        <f>SUMIFS('Planificación 2026-1'!R:R,'Planificación 2026-1'!W:W,C86,'Planificación 2026-1'!H:H,"OB",'Planificación 2026-1'!I:I,"&lt;3")</f>
        <v>0</v>
      </c>
      <c r="CW86" s="109">
        <f>SUMIFS('Planificación 2026-1'!R:R,'Planificación 2026-1'!W:W,C86,'Planificación 2026-1'!H:H,"MH",'Planificación 2026-1'!I:I,"&lt;3")</f>
        <v>0</v>
      </c>
      <c r="CX86" s="109">
        <f>SUMIFS('Planificación 2026-1'!R:R,'Planificación 2026-1'!W:W,C86,'Planificación 2026-1'!H:H,"IC",'Planificación 2026-1'!I:I,"&lt;3")</f>
        <v>0</v>
      </c>
      <c r="CY86" s="109">
        <f>SUMIFS('Planificación 2026-1'!R:R,'Planificación 2026-1'!W:W,C86,'Planificación 2026-1'!H:H,"AR",'Planificación 2026-1'!I:I,"&lt;3")</f>
        <v>0</v>
      </c>
      <c r="CZ86" s="109">
        <f>SUMIFS('Planificación 2026-1'!R:R,'Planificación 2026-1'!W:W,C86,'Planificación 2026-1'!H:H,"T1",'Planificación 2026-1'!I:I,"&lt;3")</f>
        <v>0</v>
      </c>
      <c r="DA86" s="109">
        <f>SUMIFS('Planificación 2026-1'!R:R,'Planificación 2026-1'!W:W,C86,'Planificación 2026-1'!H:H,"T3",'Planificación 2026-1'!I:I,"&lt;3")</f>
        <v>0</v>
      </c>
      <c r="DB86" s="109">
        <f>SUMIFS('Planificación 2026-1'!R:R,'Planificación 2026-1'!W:W,C86,'Planificación 2026-1'!H:H,"T2",'Planificación 2026-1'!I:I,"&lt;3")</f>
        <v>0</v>
      </c>
      <c r="DC86" s="109">
        <f>SUMIFS('Planificación 2026-1'!R:R,'Planificación 2026-1'!W:W,C86,'Planificación 2026-1'!H:H,"AE",'Planificación 2026-1'!I:I,"&lt;3")</f>
        <v>0</v>
      </c>
      <c r="DD86" s="109">
        <f>SUMIFS('Planificación 2026-1'!R:R,'Planificación 2026-1'!W:W,C86,'Planificación 2026-1'!H:H,"T4",'Planificación 2026-1'!I:I,"&lt;3")</f>
        <v>0</v>
      </c>
      <c r="DE86" s="108" t="str">
        <f t="shared" si="13"/>
        <v/>
      </c>
      <c r="DF86" s="41">
        <f>IF(C86="","",SUMIFS('Planificación 2026-1'!R:R,'Planificación 2026-1'!W:W,C86,'Planificación 2026-1'!F:F,"PRINCIPAL",'Planificación 2026-1'!X:X,"VIRTUAL"))</f>
        <v>0</v>
      </c>
      <c r="DG86" s="41">
        <f>IF(C86="","",SUMIFS('Planificación 2026-1'!R:R,'Planificación 2026-1'!W:W,C86,'Planificación 2026-1'!F:F,"PRINCIPAL",'Planificación 2026-1'!X:X,"PRESENCIAL"))</f>
        <v>0</v>
      </c>
      <c r="DH86" s="41">
        <f>IF(C86="","",SUMIFS('Planificación 2026-1'!R:R,'Planificación 2026-1'!W:W,C86,'Planificación 2026-1'!F:F,"PRINCIPAL",'Planificación 2026-1'!X:X,"HIBRIDO PRESENCIAL"))</f>
        <v>0</v>
      </c>
      <c r="DI86" s="108" t="str">
        <f t="shared" si="14"/>
        <v/>
      </c>
      <c r="DJ86" s="108">
        <f>IF(C86="","",SUMIFS('Planificación 2026-1'!R:R,'Planificación 2026-1'!W:W,C86,'Planificación 2026-1'!F:F,"FILIAL",'Planificación 2026-1'!X:X,"VIRTUAL"))</f>
        <v>0</v>
      </c>
      <c r="DK86" s="110">
        <f>IF(C86="","",SUMIFS('Planificación 2026-1'!R:R,'Planificación 2026-1'!W:W,C86,'Planificación 2026-1'!F:F,"FILIAL",'Planificación 2026-1'!X:X,"PRESENCIAL"))</f>
        <v>0</v>
      </c>
      <c r="DL86" s="61">
        <f>IF(C86="","",SUMIFS('Planificación 2026-1'!R:R,'Planificación 2026-1'!W:W,C86,'Planificación 2026-1'!F:F,"FILIAL",'Planificación 2026-1'!X:X,"HIBRIDO PRESENCIAL"))</f>
        <v>0</v>
      </c>
      <c r="DM86" s="111" t="str">
        <f t="shared" si="15"/>
        <v/>
      </c>
      <c r="DN86" s="108">
        <f>IF(C86="","",SUMIFS('Planificación 2026-1'!R:R,'Planificación 2026-1'!W:W,C86,'Planificación 2026-1'!F:F,"SUNAMPE",'Planificación 2026-1'!X:X,"VIRTUAL"))</f>
        <v>0</v>
      </c>
      <c r="DO86" s="61">
        <f>IF(C86="","",SUMIFS('Planificación 2026-1'!R:R,'Planificación 2026-1'!W:W,C86,'Planificación 2026-1'!F:F,"SUNAMPE",'Planificación 2026-1'!X:X,"PRESENCIAL"))</f>
        <v>0</v>
      </c>
      <c r="DP86" s="111" t="str">
        <f t="shared" si="16"/>
        <v/>
      </c>
      <c r="DQ86" s="108">
        <f>IF(C86="","",SUMIFS('Planificación 2026-1'!R:R,'Planificación 2026-1'!W:W,C86,'Planificación 2026-1'!F:F,"HUAURA",'Planificación 2026-1'!X:X,"VIRTUAL"))</f>
        <v>0</v>
      </c>
      <c r="DR86" s="61">
        <f>IF(C86="","",SUMIFS('Planificación 2026-1'!R:R,'Planificación 2026-1'!W:W,C86,'Planificación 2026-1'!F:F,"HUAURA",'Planificación 2026-1'!X:X,"PRESENCIAL"))</f>
        <v>0</v>
      </c>
      <c r="DS86" s="76">
        <f>SUMIFS('Planificación 2026-1'!R:R,'Planificación 2026-1'!W:W,C86,'Planificación 2026-1'!F:F,"PRINCIPAL",'Planificación 2026-1'!X:X,"VIRTUAL",'Planificación 2026-1'!I:I,"&gt;2")</f>
        <v>0</v>
      </c>
      <c r="DT86" s="76">
        <f>SUMIFS('Planificación 2026-1'!R:R,'Planificación 2026-1'!W:W,C86,'Planificación 2026-1'!F:F,"PRINCIPAL",'Planificación 2026-1'!X:X,"&lt;&gt;VIRTUAL",'Planificación 2026-1'!I:I,"&gt;2")</f>
        <v>0</v>
      </c>
      <c r="DU86" s="76">
        <f>SUMIFS('Planificación 2026-1'!R:R,'Planificación 2026-1'!W:W,C86,'Planificación 2026-1'!F:F,"SUNAMPE",'Planificación 2026-1'!X:X,"VIRTUAL",'Planificación 2026-1'!I:I,"&gt;2")</f>
        <v>0</v>
      </c>
      <c r="DV86" s="76">
        <f>SUMIFS('Planificación 2026-1'!R:R,'Planificación 2026-1'!W:W,C86,'Planificación 2026-1'!F:F,"SUNAMPE",'Planificación 2026-1'!X:X,"&lt;&gt;VIRTUAL",'Planificación 2026-1'!I:I,"&gt;2")</f>
        <v>0</v>
      </c>
      <c r="DW86" s="76">
        <f>SUMIFS('Planificación 2026-1'!R:R,'Planificación 2026-1'!W:W,C86,'Planificación 2026-1'!F:F,"FILIAL",'Planificación 2026-1'!X:X,"VIRTUAL",'Planificación 2026-1'!I:I,"&gt;2")</f>
        <v>0</v>
      </c>
      <c r="DX86" s="76">
        <f>SUMIFS('Planificación 2026-1'!R:R,'Planificación 2026-1'!W:W,C86,'Planificación 2026-1'!F:F,"FILIAL",'Planificación 2026-1'!X:X,"&lt;&gt;VIRTUAL",'Planificación 2026-1'!I:I,"&gt;2")</f>
        <v>0</v>
      </c>
      <c r="DY86" s="76">
        <f>SUMIFS('Planificación 2026-1'!R:R,'Planificación 2026-1'!W:W,C86,'Planificación 2026-1'!F:F,"PORUMA",'Planificación 2026-1'!X:X,"VIRTUAL",'Planificación 2026-1'!I:I,"&gt;2")</f>
        <v>0</v>
      </c>
      <c r="DZ86" s="76">
        <f>SUMIFS('Planificación 2026-1'!R:R,'Planificación 2026-1'!W:W,C86,'Planificación 2026-1'!F:F,"PORUMA",'Planificación 2026-1'!X:X,"&lt;&gt;VIRTUAL",'Planificación 2026-1'!I:I,"&gt;2")</f>
        <v>0</v>
      </c>
      <c r="EA86" s="76">
        <f>SUMIFS('Planificación 2026-1'!R:R,'Planificación 2026-1'!W:W,C86,'Planificación 2026-1'!F:F,"HUAURA",'Planificación 2026-1'!X:X,"VIRTUAL",'Planificación 2026-1'!I:I,"&gt;2")</f>
        <v>0</v>
      </c>
      <c r="EB86" s="76">
        <f>SUMIFS('Planificación 2026-1'!R:R,'Planificación 2026-1'!W:W,C86,'Planificación 2026-1'!F:F,"HUAURA",'Planificación 2026-1'!X:X,"&lt;&gt;VIRTUAL",'Planificación 2026-1'!I:I,"&gt;2")</f>
        <v>0</v>
      </c>
      <c r="EC86" s="76">
        <f>SUMIFS('Planificación 2026-1'!R:R,'Planificación 2026-1'!W:W,C86,'Planificación 2026-1'!F:F,"PRINCIPAL",'Planificación 2026-1'!X:X,"VIRTUAL",'Planificación 2026-1'!I:I,"&lt;3")</f>
        <v>0</v>
      </c>
      <c r="ED86" s="76">
        <f>SUMIFS('Planificación 2026-1'!R:R,'Planificación 2026-1'!W:W,C86,'Planificación 2026-1'!F:F,"PRINCIPAL",'Planificación 2026-1'!X:X,"&lt;&gt;VIRTUAL",'Planificación 2026-1'!I:I,"&lt;3")</f>
        <v>0</v>
      </c>
      <c r="EE86" s="76">
        <f>SUMIFS('Planificación 2026-1'!R:R,'Planificación 2026-1'!W:W,C86,'Planificación 2026-1'!F:F,"SUNAMPE",'Planificación 2026-1'!X:X,"VIRTUAL",'Planificación 2026-1'!I:I,"&lt;3")</f>
        <v>0</v>
      </c>
      <c r="EF86" s="76">
        <f>SUMIFS('Planificación 2026-1'!R:R,'Planificación 2026-1'!W:W,C86,'Planificación 2026-1'!F:F,"SUNAMPE",'Planificación 2026-1'!X:X,"&lt;&gt;VIRTUAL",'Planificación 2026-1'!I:I,"&lt;3")</f>
        <v>0</v>
      </c>
      <c r="EG86" s="76">
        <f>SUMIFS('Planificación 2026-1'!R:R,'Planificación 2026-1'!W:W,C86,'Planificación 2026-1'!F:F,"FILIAL",'Planificación 2026-1'!X:X,"VIRTUAL",'Planificación 2026-1'!I:I,"&lt;3")</f>
        <v>0</v>
      </c>
      <c r="EH86" s="76">
        <f>SUMIFS('Planificación 2026-1'!R:R,'Planificación 2026-1'!W:W,C86,'Planificación 2026-1'!F:F,"FILIAL",'Planificación 2026-1'!X:X,"&lt;&gt;VIRTUAL",'Planificación 2026-1'!I:I,"&lt;3")</f>
        <v>0</v>
      </c>
      <c r="EI86" s="76">
        <f>SUMIFS('Planificación 2026-1'!R:R,'Planificación 2026-1'!W:W,C86,'Planificación 2026-1'!F:F,"PORUMA",'Planificación 2026-1'!X:X,"VIRTUAL",'Planificación 2026-1'!I:I,"&lt;3")</f>
        <v>0</v>
      </c>
      <c r="EJ86" s="76">
        <f>SUMIFS('Planificación 2026-1'!R:R,'Planificación 2026-1'!W:W,C86,'Planificación 2026-1'!F:F,"PORUMA",'Planificación 2026-1'!X:X,"&lt;&gt;VIRTUAL",'Planificación 2026-1'!I:I,"&lt;3")</f>
        <v>0</v>
      </c>
      <c r="EK86" s="76">
        <f>SUMIFS('Planificación 2026-1'!R:R,'Planificación 2026-1'!W:W,C86,'Planificación 2026-1'!F:F,"HUAURA",'Planificación 2026-1'!X:X,"VIRTUAL",'Planificación 2026-1'!I:I,"&lt;3")</f>
        <v>0</v>
      </c>
      <c r="EL86" s="76">
        <f>SUMIFS('Planificación 2026-1'!R:R,'Planificación 2026-1'!W:W,C86,'Planificación 2026-1'!F:F,"HUAURA",'Planificación 2026-1'!X:X,"&lt;&gt;VIRTUAL",'Planificación 2026-1'!I:I,"&lt;3")</f>
        <v>0</v>
      </c>
      <c r="EM86" s="76"/>
      <c r="EN86" s="76">
        <f t="shared" si="9"/>
        <v>0</v>
      </c>
      <c r="EO86" s="76">
        <f t="shared" si="10"/>
        <v>0</v>
      </c>
      <c r="EP86" s="76" t="b">
        <f t="shared" si="11"/>
        <v>1</v>
      </c>
      <c r="EQ86" s="76" t="str">
        <f t="shared" si="12"/>
        <v/>
      </c>
      <c r="ER86" s="76" t="str">
        <f t="shared" si="17"/>
        <v>PRESENCIAL</v>
      </c>
    </row>
    <row r="87" spans="1:148" hidden="1">
      <c r="A87" s="83"/>
      <c r="B87" s="119">
        <v>84</v>
      </c>
      <c r="C87" s="115" t="s">
        <v>258</v>
      </c>
      <c r="D87" s="112">
        <f>SUMIF('Planificación 2026-1'!W:W,C87,'Planificación 2026-1'!R:R)</f>
        <v>0</v>
      </c>
      <c r="E87" s="114" t="s">
        <v>170</v>
      </c>
      <c r="F87" s="115" t="s">
        <v>171</v>
      </c>
      <c r="G87" s="115" t="s">
        <v>86</v>
      </c>
      <c r="H87" s="115" t="s">
        <v>129</v>
      </c>
      <c r="I87" s="107" t="str">
        <f>IF(SUM(COUNTIFS('Planificación 2026-1'!F:F,"PRINCIPAL",'Planificación 2026-1'!W:W,C87,'Planificación 2026-1'!H:H,"AF"))&gt;0,"P01"," ")</f>
        <v xml:space="preserve"> </v>
      </c>
      <c r="J87" s="108" t="str">
        <f>IF(SUM(COUNTIFS('Planificación 2026-1'!F:F,"PRINCIPAL",'Planificación 2026-1'!W:W,C87,'Planificación 2026-1'!H:H,"EN"))&gt;0,"P02"," ")</f>
        <v xml:space="preserve"> </v>
      </c>
      <c r="K87" s="108" t="str">
        <f>IF(SUM(COUNTIFS('Planificación 2026-1'!F:F,"PRINCIPAL",'Planificación 2026-1'!W:W,C87,'Planificación 2026-1'!H:H,"IS"))&gt;0,"P03"," ")</f>
        <v xml:space="preserve"> </v>
      </c>
      <c r="L87" s="108" t="str">
        <f>IF(SUM(COUNTIFS('Planificación 2026-1'!F:F,"PRINCIPAL",'Planificación 2026-1'!W:W,C87,'Planificación 2026-1'!H:H,"PS"))&gt;0,"P04"," ")</f>
        <v xml:space="preserve"> </v>
      </c>
      <c r="M87" s="108"/>
      <c r="N87" s="108" t="str">
        <f>IF(SUM(COUNTIFS('Planificación 2026-1'!F:F,"PRINCIPAL",'Planificación 2026-1'!W:W,C87,'Planificación 2026-1'!H:H,"IN"))&gt;0,"P06"," ")</f>
        <v xml:space="preserve"> </v>
      </c>
      <c r="O87" s="108" t="str">
        <f>IF(SUM(COUNTIFS('Planificación 2026-1'!F:F,"PRINCIPAL",'Planificación 2026-1'!W:W,C87,'Planificación 2026-1'!H:H,"CA"))&gt;0,"P07"," ")</f>
        <v xml:space="preserve"> </v>
      </c>
      <c r="P87" s="108" t="str">
        <f>IF(SUM(COUNTIFS('Planificación 2026-1'!F:F,"PRINCIPAL",'Planificación 2026-1'!W:W,C87,'Planificación 2026-1'!H:H,"DE"))&gt;0,"P08"," ")</f>
        <v xml:space="preserve"> </v>
      </c>
      <c r="Q87" s="108" t="str">
        <f>IF(SUM(COUNTIFS('Planificación 2026-1'!F:F,"PRINCIPAL",'Planificación 2026-1'!W:W,C87,'Planificación 2026-1'!H:H,"OB"))&gt;0,"P09"," ")</f>
        <v xml:space="preserve"> </v>
      </c>
      <c r="R87" s="108" t="str">
        <f>IF(SUM(COUNTIFS('Planificación 2026-1'!F:F,"PRINCIPAL",'Planificación 2026-1'!W:W,C87,'Planificación 2026-1'!H:H,"MH"))&gt;0,"P31"," ")</f>
        <v xml:space="preserve"> </v>
      </c>
      <c r="S87" s="108" t="str">
        <f>IF(SUM(COUNTIFS('Planificación 2026-1'!F:F,"PRINCIPAL",'Planificación 2026-1'!W:W,C87,'Planificación 2026-1'!H:H,"IC"))&gt;0,"P32"," ")</f>
        <v xml:space="preserve"> </v>
      </c>
      <c r="T87" s="108" t="str">
        <f>IF(SUM(COUNTIFS('Planificación 2026-1'!F:F,"PRINCIPAL",'Planificación 2026-1'!W:W,C87,'Planificación 2026-1'!H:H,"AR"))&gt;0,"P34"," ")</f>
        <v xml:space="preserve"> </v>
      </c>
      <c r="U87" s="108" t="str">
        <f>IF(SUM(COUNTIFS('Planificación 2026-1'!F:F,"PRINCIPAL",'Planificación 2026-1'!W:W,C87,'Planificación 2026-1'!H:H,"T1"))&gt;0,"P35"," ")</f>
        <v xml:space="preserve"> </v>
      </c>
      <c r="V87" s="108" t="str">
        <f>IF(SUM(COUNTIFS('Planificación 2026-1'!F:F,"PRINCIPAL",'Planificación 2026-1'!W:W,C87,'Planificación 2026-1'!H:H,"T3"))&gt;0,"P36"," ")</f>
        <v xml:space="preserve"> </v>
      </c>
      <c r="W87" s="108" t="str">
        <f>IF(SUM(COUNTIFS('Planificación 2026-1'!F:F,"PRINCIPAL",'Planificación 2026-1'!W:W,C87,'Planificación 2026-1'!H:H,"T2"))&gt;0,"P37"," ")</f>
        <v xml:space="preserve"> </v>
      </c>
      <c r="X87" s="108" t="str">
        <f>IF(SUM(COUNTIFS('Planificación 2026-1'!F:F,"PRINCIPAL",'Planificación 2026-1'!W:W,C87,'Planificación 2026-1'!H:H,"AE"))&gt;0,"P38"," ")</f>
        <v xml:space="preserve"> </v>
      </c>
      <c r="Y87" s="108" t="str">
        <f>IF(SUM(COUNTIFS('Planificación 2026-1'!F:F,"PRINCIPAL",'Planificación 2026-1'!W:W,C87,'Planificación 2026-1'!H:H,"T4"))&gt;0,"P55"," ")</f>
        <v xml:space="preserve"> </v>
      </c>
      <c r="Z87" s="108" t="str">
        <f>IF(SUM(COUNTIFS('Planificación 2026-1'!F:F,"FILIAL",'Planificación 2026-1'!W:W,C87,'Planificación 2026-1'!H:H,"AF"))&gt;0," P01"," ")</f>
        <v xml:space="preserve"> </v>
      </c>
      <c r="AA87" s="108" t="str">
        <f>IF(SUM(COUNTIFS('Planificación 2026-1'!F:F,"FILIAL",'Planificación 2026-1'!W:W,C87,'Planificación 2026-1'!H:H,"EN"))&gt;0,"P02"," ")</f>
        <v xml:space="preserve"> </v>
      </c>
      <c r="AB87" s="108" t="str">
        <f>IF(SUM(COUNTIFS('Planificación 2026-1'!F:F,"FILIAL",'Planificación 2026-1'!W:W,C87,'Planificación 2026-1'!H:H,"IS"))&gt;0,"P03"," ")</f>
        <v xml:space="preserve"> </v>
      </c>
      <c r="AC87" s="108" t="str">
        <f>IF(SUM(COUNTIFS('Planificación 2026-1'!F:F,"FILIAL",'Planificación 2026-1'!W:W,C87,'Planificación 2026-1'!H:H,"PS"))&gt;0,"P04"," ")</f>
        <v xml:space="preserve"> </v>
      </c>
      <c r="AD87" s="108"/>
      <c r="AE87" s="108" t="str">
        <f>IF(SUM(COUNTIFS('Planificación 2026-1'!F:F,"FILIAL",'Planificación 2026-1'!W:W,C87,'Planificación 2026-1'!H:H,"IN"))&gt;0,"P06"," ")</f>
        <v xml:space="preserve"> </v>
      </c>
      <c r="AF87" s="108" t="str">
        <f>IF(SUM(COUNTIFS('Planificación 2026-1'!F:F,"FILIAL",'Planificación 2026-1'!W:W,C87,'Planificación 2026-1'!H:H,"CA"))&gt;0,"P07"," ")</f>
        <v xml:space="preserve"> </v>
      </c>
      <c r="AG87" s="108" t="str">
        <f>IF(SUM(COUNTIFS('Planificación 2026-1'!F:F,"FILIAL",'Planificación 2026-1'!W:W,C87,'Planificación 2026-1'!H:H,"DE"))&gt;0,"P08"," ")</f>
        <v xml:space="preserve"> </v>
      </c>
      <c r="AH87" s="108" t="str">
        <f>IF(SUM(COUNTIFS('Planificación 2026-1'!F:F,"FILIAL",'Planificación 2026-1'!W:W,C87,'Planificación 2026-1'!H:H,"OB"))&gt;0,"P09"," ")</f>
        <v xml:space="preserve"> </v>
      </c>
      <c r="AI87" s="108" t="str">
        <f>IF(SUM(COUNTIFS('Planificación 2026-1'!F:F,"FILIAL",'Planificación 2026-1'!W:W,C87,'Planificación 2026-1'!H:H,"MH"))&gt;0,"P31"," ")</f>
        <v xml:space="preserve"> </v>
      </c>
      <c r="AJ87" s="108" t="str">
        <f>IF(SUM(COUNTIFS('Planificación 2026-1'!F:F,"FILIAL",'Planificación 2026-1'!W:W,C87,'Planificación 2026-1'!H:H,"IC"))&gt;0,"P32"," ")</f>
        <v xml:space="preserve"> </v>
      </c>
      <c r="AK87" s="108" t="str">
        <f>IF(SUM(COUNTIFS('Planificación 2026-1'!F:F,"FILIAL",'Planificación 2026-1'!W:W,C87,'Planificación 2026-1'!H:H,"AR"))&gt;0,"P34"," ")</f>
        <v xml:space="preserve"> </v>
      </c>
      <c r="AL87" s="108" t="str">
        <f>IF(SUM(COUNTIFS('Planificación 2026-1'!F:F,"FILIAL",'Planificación 2026-1'!W:W,C87,'Planificación 2026-1'!H:H,"T1"))&gt;0,"P35"," ")</f>
        <v xml:space="preserve"> </v>
      </c>
      <c r="AM87" s="108" t="str">
        <f>IF(SUM(COUNTIFS('Planificación 2026-1'!F:F,"FILIAL",'Planificación 2026-1'!W:W,C87,'Planificación 2026-1'!H:H,"T3"))&gt;0,"P36"," ")</f>
        <v xml:space="preserve"> </v>
      </c>
      <c r="AN87" s="108" t="str">
        <f>IF(SUM(COUNTIFS('Planificación 2026-1'!F:F,"FILIAL",'Planificación 2026-1'!W:W,C87,'Planificación 2026-1'!H:H,"T2"))&gt;0,"P37"," ")</f>
        <v xml:space="preserve"> </v>
      </c>
      <c r="AO87" s="108" t="str">
        <f>IF(SUM(COUNTIFS('Planificación 2026-1'!F:F,"FILIAL",'Planificación 2026-1'!W:W,C87,'Planificación 2026-1'!H:H,"AE"))&gt;0,"P38"," ")</f>
        <v xml:space="preserve"> </v>
      </c>
      <c r="AP87" s="108" t="str">
        <f>IF(SUM(COUNTIFS('Planificación 2026-1'!F:F,"FILIAL",'Planificación 2026-1'!W:W,C87,'Planificación 2026-1'!H:H,"T4"))&gt;0,"P55"," ")</f>
        <v xml:space="preserve"> </v>
      </c>
      <c r="AQ87" s="108" t="str">
        <f>IF(SUM(COUNTIFS('Planificación 2026-1'!F:F,"SUNAMPE",'Planificación 2026-1'!W:W,C87,'Planificación 2026-1'!H:H,"AF"))&gt;0," P01"," ")</f>
        <v xml:space="preserve"> </v>
      </c>
      <c r="AR87" s="108" t="str">
        <f>IF(SUM(COUNTIFS('Planificación 2026-1'!F:F,"SUNAMPE",'Planificación 2026-1'!W:W,C87,'Planificación 2026-1'!H:H,"EN"))&gt;0,"P02"," ")</f>
        <v xml:space="preserve"> </v>
      </c>
      <c r="AS87" s="108" t="str">
        <f>IF(SUM(COUNTIFS('Planificación 2026-1'!F:F,"SUNAMPE",'Planificación 2026-1'!W:W,C87,'Planificación 2026-1'!H:H,"IS"))&gt;0,"P03"," ")</f>
        <v xml:space="preserve"> </v>
      </c>
      <c r="AT87" s="108" t="str">
        <f>IF(SUM(COUNTIFS('Planificación 2026-1'!F:F,"SUNAMPE",'Planificación 2026-1'!W:W,C87,'Planificación 2026-1'!H:H,"PS"))&gt;0,"P04"," ")</f>
        <v xml:space="preserve"> </v>
      </c>
      <c r="AU87" s="108"/>
      <c r="AV87" s="108" t="str">
        <f>IF(SUM(COUNTIFS('Planificación 2026-1'!F:F,"SUNAMPE",'Planificación 2026-1'!W:W,C87,'Planificación 2026-1'!H:H,"IN"))&gt;0,"P06"," ")</f>
        <v xml:space="preserve"> </v>
      </c>
      <c r="AW87" s="108" t="str">
        <f>IF(SUM(COUNTIFS('Planificación 2026-1'!F:F,"SUNAMPE",'Planificación 2026-1'!W:W,C87,'Planificación 2026-1'!H:H,"CA"))&gt;0,"P07"," ")</f>
        <v xml:space="preserve"> </v>
      </c>
      <c r="AX87" s="108" t="str">
        <f>IF(SUM(COUNTIFS('Planificación 2026-1'!F:F,"SUNAMPE",'Planificación 2026-1'!W:W,C87,'Planificación 2026-1'!H:H,"DE"))&gt;0,"P08"," ")</f>
        <v xml:space="preserve"> </v>
      </c>
      <c r="AY87" s="108" t="str">
        <f>IF(SUM(COUNTIFS('Planificación 2026-1'!F:F,"SUNAMPE",'Planificación 2026-1'!W:W,C87,'Planificación 2026-1'!H:H,"OB"))&gt;0,"P09"," ")</f>
        <v xml:space="preserve"> </v>
      </c>
      <c r="AZ87" s="108" t="str">
        <f>IF(SUM(COUNTIFS('Planificación 2026-1'!F:F,"SUNAMPE",'Planificación 2026-1'!W:W,C87,'Planificación 2026-1'!H:H,"MH"))&gt;0,"P31"," ")</f>
        <v xml:space="preserve"> </v>
      </c>
      <c r="BA87" s="108" t="str">
        <f>IF(SUM(COUNTIFS('Planificación 2026-1'!F:F,"SUNAMPE",'Planificación 2026-1'!W:W,C87,'Planificación 2026-1'!H:H,"IC"))&gt;0,"P32"," ")</f>
        <v xml:space="preserve"> </v>
      </c>
      <c r="BB87" s="108" t="str">
        <f>IF(SUM(COUNTIFS('Planificación 2026-1'!F:F,"SUNAMPE",'Planificación 2026-1'!W:W,C87,'Planificación 2026-1'!H:H,"AR"))&gt;0,"P34"," ")</f>
        <v xml:space="preserve"> </v>
      </c>
      <c r="BC87" s="108" t="str">
        <f>IF(SUM(COUNTIFS('Planificación 2026-1'!F:F,"SUNAMPE",'Planificación 2026-1'!W:W,C87,'Planificación 2026-1'!H:H,"T1"))&gt;0,"P35"," ")</f>
        <v xml:space="preserve"> </v>
      </c>
      <c r="BD87" s="108" t="str">
        <f>IF(SUM(COUNTIFS('Planificación 2026-1'!F:F,"SUNAMPE",'Planificación 2026-1'!W:W,C87,'Planificación 2026-1'!H:H,"T3"))&gt;0,"P36"," ")</f>
        <v xml:space="preserve"> </v>
      </c>
      <c r="BE87" s="108" t="str">
        <f>IF(SUM(COUNTIFS('Planificación 2026-1'!F:F,"SUNAMPE",'Planificación 2026-1'!W:W,C87,'Planificación 2026-1'!H:H,"T2"))&gt;0,"P37"," ")</f>
        <v xml:space="preserve"> </v>
      </c>
      <c r="BF87" s="108" t="str">
        <f>IF(SUM(COUNTIFS('Planificación 2026-1'!F:F,"SUNAMPE",'Planificación 2026-1'!W:W,C87,'Planificación 2026-1'!H:H,"AE"))&gt;0,"P38"," ")</f>
        <v xml:space="preserve"> </v>
      </c>
      <c r="BG87" s="108" t="str">
        <f>IF(SUM(COUNTIFS('Planificación 2026-1'!F:F,"SUNAMPE",'Planificación 2026-1'!W:W,C87,'Planificación 2026-1'!H:H,"T4"))&gt;0,"P55"," ")</f>
        <v xml:space="preserve"> </v>
      </c>
      <c r="BH87" s="108" t="str">
        <f>IF(SUM(COUNTIFS('Planificación 2026-1'!F:F,"HUAURA",'Planificación 2026-1'!W:W,C87,'Planificación 2026-1'!H:H,"AF"))&gt;0," P01"," ")</f>
        <v xml:space="preserve"> </v>
      </c>
      <c r="BI87" s="108" t="str">
        <f>IF(SUM(COUNTIFS('Planificación 2026-1'!F:F,"HUAURA",'Planificación 2026-1'!W:W,C87,'Planificación 2026-1'!H:H,"EN"))&gt;0,"P02"," ")</f>
        <v xml:space="preserve"> </v>
      </c>
      <c r="BJ87" s="108" t="str">
        <f>IF(SUM(COUNTIFS('Planificación 2026-1'!F:F,"HUAURA",'Planificación 2026-1'!W:W,C87,'Planificación 2026-1'!H:H,"IS"))&gt;0,"P03"," ")</f>
        <v xml:space="preserve"> </v>
      </c>
      <c r="BK87" s="108" t="str">
        <f>IF(SUM(COUNTIFS('Planificación 2026-1'!F:F,"HUAURA",'Planificación 2026-1'!W:W,C87,'Planificación 2026-1'!H:H,"PS"))&gt;0,"P04"," ")</f>
        <v xml:space="preserve"> </v>
      </c>
      <c r="BL87" s="108"/>
      <c r="BM87" s="108" t="str">
        <f>IF(SUM(COUNTIFS('Planificación 2026-1'!F:F,"HUAURA",'Planificación 2026-1'!W:W,C87,'Planificación 2026-1'!H:H,"IN"))&gt;0,"P06"," ")</f>
        <v xml:space="preserve"> </v>
      </c>
      <c r="BN87" s="108" t="str">
        <f>IF(SUM(COUNTIFS('Planificación 2026-1'!F:F,"HUAURA",'Planificación 2026-1'!W:W,C87,'Planificación 2026-1'!H:H,"CA"))&gt;0,"P07"," ")</f>
        <v xml:space="preserve"> </v>
      </c>
      <c r="BO87" s="108" t="str">
        <f>IF(SUM(COUNTIFS('Planificación 2026-1'!F:F,"HUAURA",'Planificación 2026-1'!W:W,C87,'Planificación 2026-1'!H:H,"DE"))&gt;0,"P08"," ")</f>
        <v xml:space="preserve"> </v>
      </c>
      <c r="BP87" s="108" t="str">
        <f>IF(SUM(COUNTIFS('Planificación 2026-1'!F:F,"HUAURA",'Planificación 2026-1'!W:W,C87,'Planificación 2026-1'!H:H,"OB"))&gt;0,"P09"," ")</f>
        <v xml:space="preserve"> </v>
      </c>
      <c r="BQ87" s="108" t="str">
        <f>IF(SUM(COUNTIFS('Planificación 2026-1'!F:F,"HUAURA",'Planificación 2026-1'!W:W,C87,'Planificación 2026-1'!H:H,"MH"))&gt;0,"P31"," ")</f>
        <v xml:space="preserve"> </v>
      </c>
      <c r="BR87" s="108" t="str">
        <f>IF(SUM(COUNTIFS('Planificación 2026-1'!F:F,"HUAURA",'Planificación 2026-1'!W:W,C87,'Planificación 2026-1'!H:H,"IC"))&gt;0,"P32"," ")</f>
        <v xml:space="preserve"> </v>
      </c>
      <c r="BS87" s="108" t="str">
        <f>IF(SUM(COUNTIFS('Planificación 2026-1'!F:F,"HUAURA",'Planificación 2026-1'!W:W,C87,'Planificación 2026-1'!H:H,"AR"))&gt;0,"P34"," ")</f>
        <v xml:space="preserve"> </v>
      </c>
      <c r="BT87" s="108" t="str">
        <f>IF(SUM(COUNTIFS('Planificación 2026-1'!F:F,"HUAURA",'Planificación 2026-1'!W:W,C87,'Planificación 2026-1'!H:H,"T1"))&gt;0,"P35"," ")</f>
        <v xml:space="preserve"> </v>
      </c>
      <c r="BU87" s="108" t="str">
        <f>IF(SUM(COUNTIFS('Planificación 2026-1'!F:F,"HUAURA",'Planificación 2026-1'!W:W,C87,'Planificación 2026-1'!H:H,"T3"))&gt;0,"P36"," ")</f>
        <v xml:space="preserve"> </v>
      </c>
      <c r="BV87" s="108" t="str">
        <f>IF(SUM(COUNTIFS('Planificación 2026-1'!F:F,"HUAURA",'Planificación 2026-1'!W:W,C87,'Planificación 2026-1'!H:H,"T2"))&gt;0,"P37"," ")</f>
        <v xml:space="preserve"> </v>
      </c>
      <c r="BW87" s="108" t="str">
        <f>IF(SUM(COUNTIFS('Planificación 2026-1'!F:F,"HUAURA",'Planificación 2026-1'!W:W,C87,'Planificación 2026-1'!H:H,"AE"))&gt;0,"P38"," ")</f>
        <v xml:space="preserve"> </v>
      </c>
      <c r="BX87" s="108" t="str">
        <f>IF(SUM(COUNTIFS('Planificación 2026-1'!F:F,"HUAURA",'Planificación 2026-1'!W:W,C87,'Planificación 2026-1'!H:H,"T4"))&gt;0,"P55"," ")</f>
        <v xml:space="preserve"> </v>
      </c>
      <c r="BY87" s="109">
        <f>SUMIFS('Planificación 2026-1'!R:R,'Planificación 2026-1'!W:W,C87,'Planificación 2026-1'!H:H,"AF",'Planificación 2026-1'!I:I,"&gt;2")</f>
        <v>0</v>
      </c>
      <c r="BZ87" s="109">
        <f>SUMIFS('Planificación 2026-1'!R:R,'Planificación 2026-1'!W:W,C87,'Planificación 2026-1'!H:H,"EN",'Planificación 2026-1'!I:I,"&gt;2")</f>
        <v>0</v>
      </c>
      <c r="CA87" s="109">
        <f>SUMIFS('Planificación 2026-1'!R:R,'Planificación 2026-1'!W:W,C87,'Planificación 2026-1'!H:H,"IS",'Planificación 2026-1'!I:I,"&gt;2")</f>
        <v>0</v>
      </c>
      <c r="CB87" s="109">
        <f>SUMIFS('Planificación 2026-1'!R:R,'Planificación 2026-1'!W:W,C87,'Planificación 2026-1'!H:H,"PS",'Planificación 2026-1'!I:I,"&gt;2")</f>
        <v>0</v>
      </c>
      <c r="CC87" s="109">
        <f>SUMIFS('Planificación 2026-1'!R:R,'Planificación 2026-1'!W:W,C87,'Planificación 2026-1'!H:H,"IN",'Planificación 2026-1'!I:I,"&gt;2")</f>
        <v>0</v>
      </c>
      <c r="CD87" s="109">
        <f>SUMIFS('Planificación 2026-1'!R:R,'Planificación 2026-1'!W:W,C87,'Planificación 2026-1'!H:H,"CA",'Planificación 2026-1'!I:I,"&gt;2")</f>
        <v>0</v>
      </c>
      <c r="CE87" s="109">
        <f>SUMIFS('Planificación 2026-1'!R:R,'Planificación 2026-1'!W:W,C87,'Planificación 2026-1'!H:H,"DE",'Planificación 2026-1'!I:I,"&gt;2")</f>
        <v>0</v>
      </c>
      <c r="CF87" s="109">
        <f>SUMIFS('Planificación 2026-1'!R:R,'Planificación 2026-1'!W:W,C87,'Planificación 2026-1'!H:H,"OB",'Planificación 2026-1'!I:I,"&gt;2")</f>
        <v>0</v>
      </c>
      <c r="CG87" s="109">
        <f>SUMIFS('Planificación 2026-1'!R:R,'Planificación 2026-1'!W:W,C87,'Planificación 2026-1'!H:H,"MH",'Planificación 2026-1'!I:I,"&gt;2")</f>
        <v>0</v>
      </c>
      <c r="CH87" s="109">
        <f>SUMIFS('Planificación 2026-1'!R:R,'Planificación 2026-1'!W:W,C87,'Planificación 2026-1'!H:H,"IC",'Planificación 2026-1'!I:I,"&gt;2")</f>
        <v>0</v>
      </c>
      <c r="CI87" s="109">
        <f>SUMIFS('Planificación 2026-1'!R:R,'Planificación 2026-1'!W:W,C87,'Planificación 2026-1'!H:H,"AR",'Planificación 2026-1'!I:I,"&gt;2")</f>
        <v>0</v>
      </c>
      <c r="CJ87" s="109">
        <f>SUMIFS('Planificación 2026-1'!R:R,'Planificación 2026-1'!W:W,C87,'Planificación 2026-1'!H:H,"T1",'Planificación 2026-1'!I:I,"&gt;2")</f>
        <v>0</v>
      </c>
      <c r="CK87" s="109">
        <f>SUMIFS('Planificación 2026-1'!R:R,'Planificación 2026-1'!W:W,C87,'Planificación 2026-1'!H:H,"T3",'Planificación 2026-1'!I:I,"&gt;2")</f>
        <v>0</v>
      </c>
      <c r="CL87" s="109">
        <f>SUMIFS('Planificación 2026-1'!R:R,'Planificación 2026-1'!W:W,C87,'Planificación 2026-1'!H:H,"T2",'Planificación 2026-1'!I:I,"&gt;2")</f>
        <v>0</v>
      </c>
      <c r="CM87" s="109">
        <f>SUMIFS('Planificación 2026-1'!R:R,'Planificación 2026-1'!W:W,C87,'Planificación 2026-1'!H:H,"AE",'Planificación 2026-1'!I:I,"&gt;2")</f>
        <v>0</v>
      </c>
      <c r="CN87" s="109">
        <f>SUMIFS('Planificación 2026-1'!R:R,'Planificación 2026-1'!W:W,C87,'Planificación 2026-1'!H:H,"T4",'Planificación 2026-1'!I:I,"&gt;2")</f>
        <v>0</v>
      </c>
      <c r="CO87" s="109">
        <f>SUMIFS('Planificación 2026-1'!R:R,'Planificación 2026-1'!W:W,C87,'Planificación 2026-1'!H:H,"AF",'Planificación 2026-1'!I:I,"&lt;3")</f>
        <v>0</v>
      </c>
      <c r="CP87" s="109">
        <f>SUMIFS('Planificación 2026-1'!R:R,'Planificación 2026-1'!W:W,C87,'Planificación 2026-1'!H:H,"EN",'Planificación 2026-1'!I:I,"&lt;3")</f>
        <v>0</v>
      </c>
      <c r="CQ87" s="109">
        <f>SUMIFS('Planificación 2026-1'!R:R,'Planificación 2026-1'!W:W,C87,'Planificación 2026-1'!H:H,"IS",'Planificación 2026-1'!I:I,"&lt;3")</f>
        <v>0</v>
      </c>
      <c r="CR87" s="109">
        <f>SUMIFS('Planificación 2026-1'!R:R,'Planificación 2026-1'!W:W,C87,'Planificación 2026-1'!H:H,"PS",'Planificación 2026-1'!I:I,"&lt;3")</f>
        <v>0</v>
      </c>
      <c r="CS87" s="109">
        <f>SUMIFS('Planificación 2026-1'!R:R,'Planificación 2026-1'!W:W,C87,'Planificación 2026-1'!H:H,"IN",'Planificación 2026-1'!I:I,"&lt;3")</f>
        <v>0</v>
      </c>
      <c r="CT87" s="109">
        <f>SUMIFS('Planificación 2026-1'!R:R,'Planificación 2026-1'!W:W,C87,'Planificación 2026-1'!H:H,"CA",'Planificación 2026-1'!I:I,"&lt;3")</f>
        <v>0</v>
      </c>
      <c r="CU87" s="109">
        <f>SUMIFS('Planificación 2026-1'!R:R,'Planificación 2026-1'!W:W,C87,'Planificación 2026-1'!H:H,"DE",'Planificación 2026-1'!I:I,"&lt;3")</f>
        <v>0</v>
      </c>
      <c r="CV87" s="109">
        <f>SUMIFS('Planificación 2026-1'!R:R,'Planificación 2026-1'!W:W,C87,'Planificación 2026-1'!H:H,"OB",'Planificación 2026-1'!I:I,"&lt;3")</f>
        <v>0</v>
      </c>
      <c r="CW87" s="109">
        <f>SUMIFS('Planificación 2026-1'!R:R,'Planificación 2026-1'!W:W,C87,'Planificación 2026-1'!H:H,"MH",'Planificación 2026-1'!I:I,"&lt;3")</f>
        <v>0</v>
      </c>
      <c r="CX87" s="109">
        <f>SUMIFS('Planificación 2026-1'!R:R,'Planificación 2026-1'!W:W,C87,'Planificación 2026-1'!H:H,"IC",'Planificación 2026-1'!I:I,"&lt;3")</f>
        <v>0</v>
      </c>
      <c r="CY87" s="109">
        <f>SUMIFS('Planificación 2026-1'!R:R,'Planificación 2026-1'!W:W,C87,'Planificación 2026-1'!H:H,"AR",'Planificación 2026-1'!I:I,"&lt;3")</f>
        <v>0</v>
      </c>
      <c r="CZ87" s="109">
        <f>SUMIFS('Planificación 2026-1'!R:R,'Planificación 2026-1'!W:W,C87,'Planificación 2026-1'!H:H,"T1",'Planificación 2026-1'!I:I,"&lt;3")</f>
        <v>0</v>
      </c>
      <c r="DA87" s="109">
        <f>SUMIFS('Planificación 2026-1'!R:R,'Planificación 2026-1'!W:W,C87,'Planificación 2026-1'!H:H,"T3",'Planificación 2026-1'!I:I,"&lt;3")</f>
        <v>0</v>
      </c>
      <c r="DB87" s="109">
        <f>SUMIFS('Planificación 2026-1'!R:R,'Planificación 2026-1'!W:W,C87,'Planificación 2026-1'!H:H,"T2",'Planificación 2026-1'!I:I,"&lt;3")</f>
        <v>0</v>
      </c>
      <c r="DC87" s="109">
        <f>SUMIFS('Planificación 2026-1'!R:R,'Planificación 2026-1'!W:W,C87,'Planificación 2026-1'!H:H,"AE",'Planificación 2026-1'!I:I,"&lt;3")</f>
        <v>0</v>
      </c>
      <c r="DD87" s="109">
        <f>SUMIFS('Planificación 2026-1'!R:R,'Planificación 2026-1'!W:W,C87,'Planificación 2026-1'!H:H,"T4",'Planificación 2026-1'!I:I,"&lt;3")</f>
        <v>0</v>
      </c>
      <c r="DE87" s="108" t="str">
        <f t="shared" si="13"/>
        <v/>
      </c>
      <c r="DF87" s="41">
        <f>IF(C87="","",SUMIFS('Planificación 2026-1'!R:R,'Planificación 2026-1'!W:W,C87,'Planificación 2026-1'!F:F,"PRINCIPAL",'Planificación 2026-1'!X:X,"VIRTUAL"))</f>
        <v>0</v>
      </c>
      <c r="DG87" s="41">
        <f>IF(C87="","",SUMIFS('Planificación 2026-1'!R:R,'Planificación 2026-1'!W:W,C87,'Planificación 2026-1'!F:F,"PRINCIPAL",'Planificación 2026-1'!X:X,"PRESENCIAL"))</f>
        <v>0</v>
      </c>
      <c r="DH87" s="41">
        <f>IF(C87="","",SUMIFS('Planificación 2026-1'!R:R,'Planificación 2026-1'!W:W,C87,'Planificación 2026-1'!F:F,"PRINCIPAL",'Planificación 2026-1'!X:X,"HIBRIDO PRESENCIAL"))</f>
        <v>0</v>
      </c>
      <c r="DI87" s="108" t="str">
        <f t="shared" si="14"/>
        <v/>
      </c>
      <c r="DJ87" s="108">
        <f>IF(C87="","",SUMIFS('Planificación 2026-1'!R:R,'Planificación 2026-1'!W:W,C87,'Planificación 2026-1'!F:F,"FILIAL",'Planificación 2026-1'!X:X,"VIRTUAL"))</f>
        <v>0</v>
      </c>
      <c r="DK87" s="110">
        <f>IF(C87="","",SUMIFS('Planificación 2026-1'!R:R,'Planificación 2026-1'!W:W,C87,'Planificación 2026-1'!F:F,"FILIAL",'Planificación 2026-1'!X:X,"PRESENCIAL"))</f>
        <v>0</v>
      </c>
      <c r="DL87" s="61">
        <f>IF(C87="","",SUMIFS('Planificación 2026-1'!R:R,'Planificación 2026-1'!W:W,C87,'Planificación 2026-1'!F:F,"FILIAL",'Planificación 2026-1'!X:X,"HIBRIDO PRESENCIAL"))</f>
        <v>0</v>
      </c>
      <c r="DM87" s="111" t="str">
        <f t="shared" si="15"/>
        <v/>
      </c>
      <c r="DN87" s="108">
        <f>IF(C87="","",SUMIFS('Planificación 2026-1'!R:R,'Planificación 2026-1'!W:W,C87,'Planificación 2026-1'!F:F,"SUNAMPE",'Planificación 2026-1'!X:X,"VIRTUAL"))</f>
        <v>0</v>
      </c>
      <c r="DO87" s="61">
        <f>IF(C87="","",SUMIFS('Planificación 2026-1'!R:R,'Planificación 2026-1'!W:W,C87,'Planificación 2026-1'!F:F,"SUNAMPE",'Planificación 2026-1'!X:X,"PRESENCIAL"))</f>
        <v>0</v>
      </c>
      <c r="DP87" s="111" t="str">
        <f t="shared" si="16"/>
        <v/>
      </c>
      <c r="DQ87" s="108">
        <f>IF(C87="","",SUMIFS('Planificación 2026-1'!R:R,'Planificación 2026-1'!W:W,C87,'Planificación 2026-1'!F:F,"HUAURA",'Planificación 2026-1'!X:X,"VIRTUAL"))</f>
        <v>0</v>
      </c>
      <c r="DR87" s="61">
        <f>IF(C87="","",SUMIFS('Planificación 2026-1'!R:R,'Planificación 2026-1'!W:W,C87,'Planificación 2026-1'!F:F,"HUAURA",'Planificación 2026-1'!X:X,"PRESENCIAL"))</f>
        <v>0</v>
      </c>
      <c r="DS87" s="76">
        <f>SUMIFS('Planificación 2026-1'!R:R,'Planificación 2026-1'!W:W,C87,'Planificación 2026-1'!F:F,"PRINCIPAL",'Planificación 2026-1'!X:X,"VIRTUAL",'Planificación 2026-1'!I:I,"&gt;2")</f>
        <v>0</v>
      </c>
      <c r="DT87" s="76">
        <f>SUMIFS('Planificación 2026-1'!R:R,'Planificación 2026-1'!W:W,C87,'Planificación 2026-1'!F:F,"PRINCIPAL",'Planificación 2026-1'!X:X,"&lt;&gt;VIRTUAL",'Planificación 2026-1'!I:I,"&gt;2")</f>
        <v>0</v>
      </c>
      <c r="DU87" s="76">
        <f>SUMIFS('Planificación 2026-1'!R:R,'Planificación 2026-1'!W:W,C87,'Planificación 2026-1'!F:F,"SUNAMPE",'Planificación 2026-1'!X:X,"VIRTUAL",'Planificación 2026-1'!I:I,"&gt;2")</f>
        <v>0</v>
      </c>
      <c r="DV87" s="76">
        <f>SUMIFS('Planificación 2026-1'!R:R,'Planificación 2026-1'!W:W,C87,'Planificación 2026-1'!F:F,"SUNAMPE",'Planificación 2026-1'!X:X,"&lt;&gt;VIRTUAL",'Planificación 2026-1'!I:I,"&gt;2")</f>
        <v>0</v>
      </c>
      <c r="DW87" s="76">
        <f>SUMIFS('Planificación 2026-1'!R:R,'Planificación 2026-1'!W:W,C87,'Planificación 2026-1'!F:F,"FILIAL",'Planificación 2026-1'!X:X,"VIRTUAL",'Planificación 2026-1'!I:I,"&gt;2")</f>
        <v>0</v>
      </c>
      <c r="DX87" s="76">
        <f>SUMIFS('Planificación 2026-1'!R:R,'Planificación 2026-1'!W:W,C87,'Planificación 2026-1'!F:F,"FILIAL",'Planificación 2026-1'!X:X,"&lt;&gt;VIRTUAL",'Planificación 2026-1'!I:I,"&gt;2")</f>
        <v>0</v>
      </c>
      <c r="DY87" s="76">
        <f>SUMIFS('Planificación 2026-1'!R:R,'Planificación 2026-1'!W:W,C87,'Planificación 2026-1'!F:F,"PORUMA",'Planificación 2026-1'!X:X,"VIRTUAL",'Planificación 2026-1'!I:I,"&gt;2")</f>
        <v>0</v>
      </c>
      <c r="DZ87" s="76">
        <f>SUMIFS('Planificación 2026-1'!R:R,'Planificación 2026-1'!W:W,C87,'Planificación 2026-1'!F:F,"PORUMA",'Planificación 2026-1'!X:X,"&lt;&gt;VIRTUAL",'Planificación 2026-1'!I:I,"&gt;2")</f>
        <v>0</v>
      </c>
      <c r="EA87" s="76">
        <f>SUMIFS('Planificación 2026-1'!R:R,'Planificación 2026-1'!W:W,C87,'Planificación 2026-1'!F:F,"HUAURA",'Planificación 2026-1'!X:X,"VIRTUAL",'Planificación 2026-1'!I:I,"&gt;2")</f>
        <v>0</v>
      </c>
      <c r="EB87" s="76">
        <f>SUMIFS('Planificación 2026-1'!R:R,'Planificación 2026-1'!W:W,C87,'Planificación 2026-1'!F:F,"HUAURA",'Planificación 2026-1'!X:X,"&lt;&gt;VIRTUAL",'Planificación 2026-1'!I:I,"&gt;2")</f>
        <v>0</v>
      </c>
      <c r="EC87" s="76">
        <f>SUMIFS('Planificación 2026-1'!R:R,'Planificación 2026-1'!W:W,C87,'Planificación 2026-1'!F:F,"PRINCIPAL",'Planificación 2026-1'!X:X,"VIRTUAL",'Planificación 2026-1'!I:I,"&lt;3")</f>
        <v>0</v>
      </c>
      <c r="ED87" s="76">
        <f>SUMIFS('Planificación 2026-1'!R:R,'Planificación 2026-1'!W:W,C87,'Planificación 2026-1'!F:F,"PRINCIPAL",'Planificación 2026-1'!X:X,"&lt;&gt;VIRTUAL",'Planificación 2026-1'!I:I,"&lt;3")</f>
        <v>0</v>
      </c>
      <c r="EE87" s="76">
        <f>SUMIFS('Planificación 2026-1'!R:R,'Planificación 2026-1'!W:W,C87,'Planificación 2026-1'!F:F,"SUNAMPE",'Planificación 2026-1'!X:X,"VIRTUAL",'Planificación 2026-1'!I:I,"&lt;3")</f>
        <v>0</v>
      </c>
      <c r="EF87" s="76">
        <f>SUMIFS('Planificación 2026-1'!R:R,'Planificación 2026-1'!W:W,C87,'Planificación 2026-1'!F:F,"SUNAMPE",'Planificación 2026-1'!X:X,"&lt;&gt;VIRTUAL",'Planificación 2026-1'!I:I,"&lt;3")</f>
        <v>0</v>
      </c>
      <c r="EG87" s="76">
        <f>SUMIFS('Planificación 2026-1'!R:R,'Planificación 2026-1'!W:W,C87,'Planificación 2026-1'!F:F,"FILIAL",'Planificación 2026-1'!X:X,"VIRTUAL",'Planificación 2026-1'!I:I,"&lt;3")</f>
        <v>0</v>
      </c>
      <c r="EH87" s="76">
        <f>SUMIFS('Planificación 2026-1'!R:R,'Planificación 2026-1'!W:W,C87,'Planificación 2026-1'!F:F,"FILIAL",'Planificación 2026-1'!X:X,"&lt;&gt;VIRTUAL",'Planificación 2026-1'!I:I,"&lt;3")</f>
        <v>0</v>
      </c>
      <c r="EI87" s="76">
        <f>SUMIFS('Planificación 2026-1'!R:R,'Planificación 2026-1'!W:W,C87,'Planificación 2026-1'!F:F,"PORUMA",'Planificación 2026-1'!X:X,"VIRTUAL",'Planificación 2026-1'!I:I,"&lt;3")</f>
        <v>0</v>
      </c>
      <c r="EJ87" s="76">
        <f>SUMIFS('Planificación 2026-1'!R:R,'Planificación 2026-1'!W:W,C87,'Planificación 2026-1'!F:F,"PORUMA",'Planificación 2026-1'!X:X,"&lt;&gt;VIRTUAL",'Planificación 2026-1'!I:I,"&lt;3")</f>
        <v>0</v>
      </c>
      <c r="EK87" s="76">
        <f>SUMIFS('Planificación 2026-1'!R:R,'Planificación 2026-1'!W:W,C87,'Planificación 2026-1'!F:F,"HUAURA",'Planificación 2026-1'!X:X,"VIRTUAL",'Planificación 2026-1'!I:I,"&lt;3")</f>
        <v>0</v>
      </c>
      <c r="EL87" s="76">
        <f>SUMIFS('Planificación 2026-1'!R:R,'Planificación 2026-1'!W:W,C87,'Planificación 2026-1'!F:F,"HUAURA",'Planificación 2026-1'!X:X,"&lt;&gt;VIRTUAL",'Planificación 2026-1'!I:I,"&lt;3")</f>
        <v>0</v>
      </c>
      <c r="EM87" s="76"/>
      <c r="EN87" s="76">
        <f t="shared" si="9"/>
        <v>0</v>
      </c>
      <c r="EO87" s="76">
        <f t="shared" si="10"/>
        <v>0</v>
      </c>
      <c r="EP87" s="76" t="b">
        <f t="shared" si="11"/>
        <v>1</v>
      </c>
      <c r="EQ87" s="76" t="str">
        <f t="shared" si="12"/>
        <v/>
      </c>
      <c r="ER87" s="76" t="str">
        <f t="shared" si="17"/>
        <v>PRESENCIAL</v>
      </c>
    </row>
    <row r="88" spans="1:148" hidden="1">
      <c r="A88" s="83"/>
      <c r="B88" s="119">
        <v>85</v>
      </c>
      <c r="C88" s="115" t="s">
        <v>259</v>
      </c>
      <c r="D88" s="112">
        <f>SUMIF('Planificación 2026-1'!W:W,C88,'Planificación 2026-1'!R:R)</f>
        <v>0</v>
      </c>
      <c r="E88" s="114" t="s">
        <v>170</v>
      </c>
      <c r="F88" s="115" t="s">
        <v>171</v>
      </c>
      <c r="G88" s="115" t="s">
        <v>13</v>
      </c>
      <c r="H88" s="115" t="s">
        <v>124</v>
      </c>
      <c r="I88" s="107" t="str">
        <f>IF(SUM(COUNTIFS('Planificación 2026-1'!F:F,"PRINCIPAL",'Planificación 2026-1'!W:W,C88,'Planificación 2026-1'!H:H,"AF"))&gt;0,"P01"," ")</f>
        <v xml:space="preserve"> </v>
      </c>
      <c r="J88" s="108" t="str">
        <f>IF(SUM(COUNTIFS('Planificación 2026-1'!F:F,"PRINCIPAL",'Planificación 2026-1'!W:W,C88,'Planificación 2026-1'!H:H,"EN"))&gt;0,"P02"," ")</f>
        <v xml:space="preserve"> </v>
      </c>
      <c r="K88" s="108" t="str">
        <f>IF(SUM(COUNTIFS('Planificación 2026-1'!F:F,"PRINCIPAL",'Planificación 2026-1'!W:W,C88,'Planificación 2026-1'!H:H,"IS"))&gt;0,"P03"," ")</f>
        <v xml:space="preserve"> </v>
      </c>
      <c r="L88" s="108" t="str">
        <f>IF(SUM(COUNTIFS('Planificación 2026-1'!F:F,"PRINCIPAL",'Planificación 2026-1'!W:W,C88,'Planificación 2026-1'!H:H,"PS"))&gt;0,"P04"," ")</f>
        <v xml:space="preserve"> </v>
      </c>
      <c r="M88" s="108"/>
      <c r="N88" s="108" t="str">
        <f>IF(SUM(COUNTIFS('Planificación 2026-1'!F:F,"PRINCIPAL",'Planificación 2026-1'!W:W,C88,'Planificación 2026-1'!H:H,"IN"))&gt;0,"P06"," ")</f>
        <v xml:space="preserve"> </v>
      </c>
      <c r="O88" s="108" t="str">
        <f>IF(SUM(COUNTIFS('Planificación 2026-1'!F:F,"PRINCIPAL",'Planificación 2026-1'!W:W,C88,'Planificación 2026-1'!H:H,"CA"))&gt;0,"P07"," ")</f>
        <v xml:space="preserve"> </v>
      </c>
      <c r="P88" s="108" t="str">
        <f>IF(SUM(COUNTIFS('Planificación 2026-1'!F:F,"PRINCIPAL",'Planificación 2026-1'!W:W,C88,'Planificación 2026-1'!H:H,"DE"))&gt;0,"P08"," ")</f>
        <v xml:space="preserve"> </v>
      </c>
      <c r="Q88" s="108" t="str">
        <f>IF(SUM(COUNTIFS('Planificación 2026-1'!F:F,"PRINCIPAL",'Planificación 2026-1'!W:W,C88,'Planificación 2026-1'!H:H,"OB"))&gt;0,"P09"," ")</f>
        <v xml:space="preserve"> </v>
      </c>
      <c r="R88" s="108" t="str">
        <f>IF(SUM(COUNTIFS('Planificación 2026-1'!F:F,"PRINCIPAL",'Planificación 2026-1'!W:W,C88,'Planificación 2026-1'!H:H,"MH"))&gt;0,"P31"," ")</f>
        <v xml:space="preserve"> </v>
      </c>
      <c r="S88" s="108" t="str">
        <f>IF(SUM(COUNTIFS('Planificación 2026-1'!F:F,"PRINCIPAL",'Planificación 2026-1'!W:W,C88,'Planificación 2026-1'!H:H,"IC"))&gt;0,"P32"," ")</f>
        <v xml:space="preserve"> </v>
      </c>
      <c r="T88" s="108" t="str">
        <f>IF(SUM(COUNTIFS('Planificación 2026-1'!F:F,"PRINCIPAL",'Planificación 2026-1'!W:W,C88,'Planificación 2026-1'!H:H,"AR"))&gt;0,"P34"," ")</f>
        <v xml:space="preserve"> </v>
      </c>
      <c r="U88" s="108" t="str">
        <f>IF(SUM(COUNTIFS('Planificación 2026-1'!F:F,"PRINCIPAL",'Planificación 2026-1'!W:W,C88,'Planificación 2026-1'!H:H,"T1"))&gt;0,"P35"," ")</f>
        <v xml:space="preserve"> </v>
      </c>
      <c r="V88" s="108" t="str">
        <f>IF(SUM(COUNTIFS('Planificación 2026-1'!F:F,"PRINCIPAL",'Planificación 2026-1'!W:W,C88,'Planificación 2026-1'!H:H,"T3"))&gt;0,"P36"," ")</f>
        <v xml:space="preserve"> </v>
      </c>
      <c r="W88" s="108" t="str">
        <f>IF(SUM(COUNTIFS('Planificación 2026-1'!F:F,"PRINCIPAL",'Planificación 2026-1'!W:W,C88,'Planificación 2026-1'!H:H,"T2"))&gt;0,"P37"," ")</f>
        <v xml:space="preserve"> </v>
      </c>
      <c r="X88" s="108" t="str">
        <f>IF(SUM(COUNTIFS('Planificación 2026-1'!F:F,"PRINCIPAL",'Planificación 2026-1'!W:W,C88,'Planificación 2026-1'!H:H,"AE"))&gt;0,"P38"," ")</f>
        <v xml:space="preserve"> </v>
      </c>
      <c r="Y88" s="108" t="str">
        <f>IF(SUM(COUNTIFS('Planificación 2026-1'!F:F,"PRINCIPAL",'Planificación 2026-1'!W:W,C88,'Planificación 2026-1'!H:H,"T4"))&gt;0,"P55"," ")</f>
        <v xml:space="preserve"> </v>
      </c>
      <c r="Z88" s="108" t="str">
        <f>IF(SUM(COUNTIFS('Planificación 2026-1'!F:F,"FILIAL",'Planificación 2026-1'!W:W,C88,'Planificación 2026-1'!H:H,"AF"))&gt;0," P01"," ")</f>
        <v xml:space="preserve"> </v>
      </c>
      <c r="AA88" s="108" t="str">
        <f>IF(SUM(COUNTIFS('Planificación 2026-1'!F:F,"FILIAL",'Planificación 2026-1'!W:W,C88,'Planificación 2026-1'!H:H,"EN"))&gt;0,"P02"," ")</f>
        <v xml:space="preserve"> </v>
      </c>
      <c r="AB88" s="108" t="str">
        <f>IF(SUM(COUNTIFS('Planificación 2026-1'!F:F,"FILIAL",'Planificación 2026-1'!W:W,C88,'Planificación 2026-1'!H:H,"IS"))&gt;0,"P03"," ")</f>
        <v xml:space="preserve"> </v>
      </c>
      <c r="AC88" s="108" t="str">
        <f>IF(SUM(COUNTIFS('Planificación 2026-1'!F:F,"FILIAL",'Planificación 2026-1'!W:W,C88,'Planificación 2026-1'!H:H,"PS"))&gt;0,"P04"," ")</f>
        <v xml:space="preserve"> </v>
      </c>
      <c r="AD88" s="108"/>
      <c r="AE88" s="108" t="str">
        <f>IF(SUM(COUNTIFS('Planificación 2026-1'!F:F,"FILIAL",'Planificación 2026-1'!W:W,C88,'Planificación 2026-1'!H:H,"IN"))&gt;0,"P06"," ")</f>
        <v xml:space="preserve"> </v>
      </c>
      <c r="AF88" s="108" t="str">
        <f>IF(SUM(COUNTIFS('Planificación 2026-1'!F:F,"FILIAL",'Planificación 2026-1'!W:W,C88,'Planificación 2026-1'!H:H,"CA"))&gt;0,"P07"," ")</f>
        <v xml:space="preserve"> </v>
      </c>
      <c r="AG88" s="108" t="str">
        <f>IF(SUM(COUNTIFS('Planificación 2026-1'!F:F,"FILIAL",'Planificación 2026-1'!W:W,C88,'Planificación 2026-1'!H:H,"DE"))&gt;0,"P08"," ")</f>
        <v xml:space="preserve"> </v>
      </c>
      <c r="AH88" s="108" t="str">
        <f>IF(SUM(COUNTIFS('Planificación 2026-1'!F:F,"FILIAL",'Planificación 2026-1'!W:W,C88,'Planificación 2026-1'!H:H,"OB"))&gt;0,"P09"," ")</f>
        <v xml:space="preserve"> </v>
      </c>
      <c r="AI88" s="108" t="str">
        <f>IF(SUM(COUNTIFS('Planificación 2026-1'!F:F,"FILIAL",'Planificación 2026-1'!W:W,C88,'Planificación 2026-1'!H:H,"MH"))&gt;0,"P31"," ")</f>
        <v xml:space="preserve"> </v>
      </c>
      <c r="AJ88" s="108" t="str">
        <f>IF(SUM(COUNTIFS('Planificación 2026-1'!F:F,"FILIAL",'Planificación 2026-1'!W:W,C88,'Planificación 2026-1'!H:H,"IC"))&gt;0,"P32"," ")</f>
        <v xml:space="preserve"> </v>
      </c>
      <c r="AK88" s="108" t="str">
        <f>IF(SUM(COUNTIFS('Planificación 2026-1'!F:F,"FILIAL",'Planificación 2026-1'!W:W,C88,'Planificación 2026-1'!H:H,"AR"))&gt;0,"P34"," ")</f>
        <v xml:space="preserve"> </v>
      </c>
      <c r="AL88" s="108" t="str">
        <f>IF(SUM(COUNTIFS('Planificación 2026-1'!F:F,"FILIAL",'Planificación 2026-1'!W:W,C88,'Planificación 2026-1'!H:H,"T1"))&gt;0,"P35"," ")</f>
        <v xml:space="preserve"> </v>
      </c>
      <c r="AM88" s="108" t="str">
        <f>IF(SUM(COUNTIFS('Planificación 2026-1'!F:F,"FILIAL",'Planificación 2026-1'!W:W,C88,'Planificación 2026-1'!H:H,"T3"))&gt;0,"P36"," ")</f>
        <v xml:space="preserve"> </v>
      </c>
      <c r="AN88" s="108" t="str">
        <f>IF(SUM(COUNTIFS('Planificación 2026-1'!F:F,"FILIAL",'Planificación 2026-1'!W:W,C88,'Planificación 2026-1'!H:H,"T2"))&gt;0,"P37"," ")</f>
        <v xml:space="preserve"> </v>
      </c>
      <c r="AO88" s="108" t="str">
        <f>IF(SUM(COUNTIFS('Planificación 2026-1'!F:F,"FILIAL",'Planificación 2026-1'!W:W,C88,'Planificación 2026-1'!H:H,"AE"))&gt;0,"P38"," ")</f>
        <v xml:space="preserve"> </v>
      </c>
      <c r="AP88" s="108" t="str">
        <f>IF(SUM(COUNTIFS('Planificación 2026-1'!F:F,"FILIAL",'Planificación 2026-1'!W:W,C88,'Planificación 2026-1'!H:H,"T4"))&gt;0,"P55"," ")</f>
        <v xml:space="preserve"> </v>
      </c>
      <c r="AQ88" s="108" t="str">
        <f>IF(SUM(COUNTIFS('Planificación 2026-1'!F:F,"SUNAMPE",'Planificación 2026-1'!W:W,C88,'Planificación 2026-1'!H:H,"AF"))&gt;0," P01"," ")</f>
        <v xml:space="preserve"> </v>
      </c>
      <c r="AR88" s="108" t="str">
        <f>IF(SUM(COUNTIFS('Planificación 2026-1'!F:F,"SUNAMPE",'Planificación 2026-1'!W:W,C88,'Planificación 2026-1'!H:H,"EN"))&gt;0,"P02"," ")</f>
        <v xml:space="preserve"> </v>
      </c>
      <c r="AS88" s="108" t="str">
        <f>IF(SUM(COUNTIFS('Planificación 2026-1'!F:F,"SUNAMPE",'Planificación 2026-1'!W:W,C88,'Planificación 2026-1'!H:H,"IS"))&gt;0,"P03"," ")</f>
        <v xml:space="preserve"> </v>
      </c>
      <c r="AT88" s="108" t="str">
        <f>IF(SUM(COUNTIFS('Planificación 2026-1'!F:F,"SUNAMPE",'Planificación 2026-1'!W:W,C88,'Planificación 2026-1'!H:H,"PS"))&gt;0,"P04"," ")</f>
        <v xml:space="preserve"> </v>
      </c>
      <c r="AU88" s="108"/>
      <c r="AV88" s="108" t="str">
        <f>IF(SUM(COUNTIFS('Planificación 2026-1'!F:F,"SUNAMPE",'Planificación 2026-1'!W:W,C88,'Planificación 2026-1'!H:H,"IN"))&gt;0,"P06"," ")</f>
        <v xml:space="preserve"> </v>
      </c>
      <c r="AW88" s="108" t="str">
        <f>IF(SUM(COUNTIFS('Planificación 2026-1'!F:F,"SUNAMPE",'Planificación 2026-1'!W:W,C88,'Planificación 2026-1'!H:H,"CA"))&gt;0,"P07"," ")</f>
        <v xml:space="preserve"> </v>
      </c>
      <c r="AX88" s="108" t="str">
        <f>IF(SUM(COUNTIFS('Planificación 2026-1'!F:F,"SUNAMPE",'Planificación 2026-1'!W:W,C88,'Planificación 2026-1'!H:H,"DE"))&gt;0,"P08"," ")</f>
        <v xml:space="preserve"> </v>
      </c>
      <c r="AY88" s="108" t="str">
        <f>IF(SUM(COUNTIFS('Planificación 2026-1'!F:F,"SUNAMPE",'Planificación 2026-1'!W:W,C88,'Planificación 2026-1'!H:H,"OB"))&gt;0,"P09"," ")</f>
        <v xml:space="preserve"> </v>
      </c>
      <c r="AZ88" s="108" t="str">
        <f>IF(SUM(COUNTIFS('Planificación 2026-1'!F:F,"SUNAMPE",'Planificación 2026-1'!W:W,C88,'Planificación 2026-1'!H:H,"MH"))&gt;0,"P31"," ")</f>
        <v xml:space="preserve"> </v>
      </c>
      <c r="BA88" s="108" t="str">
        <f>IF(SUM(COUNTIFS('Planificación 2026-1'!F:F,"SUNAMPE",'Planificación 2026-1'!W:W,C88,'Planificación 2026-1'!H:H,"IC"))&gt;0,"P32"," ")</f>
        <v xml:space="preserve"> </v>
      </c>
      <c r="BB88" s="108" t="str">
        <f>IF(SUM(COUNTIFS('Planificación 2026-1'!F:F,"SUNAMPE",'Planificación 2026-1'!W:W,C88,'Planificación 2026-1'!H:H,"AR"))&gt;0,"P34"," ")</f>
        <v xml:space="preserve"> </v>
      </c>
      <c r="BC88" s="108" t="str">
        <f>IF(SUM(COUNTIFS('Planificación 2026-1'!F:F,"SUNAMPE",'Planificación 2026-1'!W:W,C88,'Planificación 2026-1'!H:H,"T1"))&gt;0,"P35"," ")</f>
        <v xml:space="preserve"> </v>
      </c>
      <c r="BD88" s="108" t="str">
        <f>IF(SUM(COUNTIFS('Planificación 2026-1'!F:F,"SUNAMPE",'Planificación 2026-1'!W:W,C88,'Planificación 2026-1'!H:H,"T3"))&gt;0,"P36"," ")</f>
        <v xml:space="preserve"> </v>
      </c>
      <c r="BE88" s="108" t="str">
        <f>IF(SUM(COUNTIFS('Planificación 2026-1'!F:F,"SUNAMPE",'Planificación 2026-1'!W:W,C88,'Planificación 2026-1'!H:H,"T2"))&gt;0,"P37"," ")</f>
        <v xml:space="preserve"> </v>
      </c>
      <c r="BF88" s="108" t="str">
        <f>IF(SUM(COUNTIFS('Planificación 2026-1'!F:F,"SUNAMPE",'Planificación 2026-1'!W:W,C88,'Planificación 2026-1'!H:H,"AE"))&gt;0,"P38"," ")</f>
        <v xml:space="preserve"> </v>
      </c>
      <c r="BG88" s="108" t="str">
        <f>IF(SUM(COUNTIFS('Planificación 2026-1'!F:F,"SUNAMPE",'Planificación 2026-1'!W:W,C88,'Planificación 2026-1'!H:H,"T4"))&gt;0,"P55"," ")</f>
        <v xml:space="preserve"> </v>
      </c>
      <c r="BH88" s="108" t="str">
        <f>IF(SUM(COUNTIFS('Planificación 2026-1'!F:F,"HUAURA",'Planificación 2026-1'!W:W,C88,'Planificación 2026-1'!H:H,"AF"))&gt;0," P01"," ")</f>
        <v xml:space="preserve"> </v>
      </c>
      <c r="BI88" s="108" t="str">
        <f>IF(SUM(COUNTIFS('Planificación 2026-1'!F:F,"HUAURA",'Planificación 2026-1'!W:W,C88,'Planificación 2026-1'!H:H,"EN"))&gt;0,"P02"," ")</f>
        <v xml:space="preserve"> </v>
      </c>
      <c r="BJ88" s="108" t="str">
        <f>IF(SUM(COUNTIFS('Planificación 2026-1'!F:F,"HUAURA",'Planificación 2026-1'!W:W,C88,'Planificación 2026-1'!H:H,"IS"))&gt;0,"P03"," ")</f>
        <v xml:space="preserve"> </v>
      </c>
      <c r="BK88" s="108" t="str">
        <f>IF(SUM(COUNTIFS('Planificación 2026-1'!F:F,"HUAURA",'Planificación 2026-1'!W:W,C88,'Planificación 2026-1'!H:H,"PS"))&gt;0,"P04"," ")</f>
        <v xml:space="preserve"> </v>
      </c>
      <c r="BL88" s="108"/>
      <c r="BM88" s="108" t="str">
        <f>IF(SUM(COUNTIFS('Planificación 2026-1'!F:F,"HUAURA",'Planificación 2026-1'!W:W,C88,'Planificación 2026-1'!H:H,"IN"))&gt;0,"P06"," ")</f>
        <v xml:space="preserve"> </v>
      </c>
      <c r="BN88" s="108" t="str">
        <f>IF(SUM(COUNTIFS('Planificación 2026-1'!F:F,"HUAURA",'Planificación 2026-1'!W:W,C88,'Planificación 2026-1'!H:H,"CA"))&gt;0,"P07"," ")</f>
        <v xml:space="preserve"> </v>
      </c>
      <c r="BO88" s="108" t="str">
        <f>IF(SUM(COUNTIFS('Planificación 2026-1'!F:F,"HUAURA",'Planificación 2026-1'!W:W,C88,'Planificación 2026-1'!H:H,"DE"))&gt;0,"P08"," ")</f>
        <v xml:space="preserve"> </v>
      </c>
      <c r="BP88" s="108" t="str">
        <f>IF(SUM(COUNTIFS('Planificación 2026-1'!F:F,"HUAURA",'Planificación 2026-1'!W:W,C88,'Planificación 2026-1'!H:H,"OB"))&gt;0,"P09"," ")</f>
        <v xml:space="preserve"> </v>
      </c>
      <c r="BQ88" s="108" t="str">
        <f>IF(SUM(COUNTIFS('Planificación 2026-1'!F:F,"HUAURA",'Planificación 2026-1'!W:W,C88,'Planificación 2026-1'!H:H,"MH"))&gt;0,"P31"," ")</f>
        <v xml:space="preserve"> </v>
      </c>
      <c r="BR88" s="108" t="str">
        <f>IF(SUM(COUNTIFS('Planificación 2026-1'!F:F,"HUAURA",'Planificación 2026-1'!W:W,C88,'Planificación 2026-1'!H:H,"IC"))&gt;0,"P32"," ")</f>
        <v xml:space="preserve"> </v>
      </c>
      <c r="BS88" s="108" t="str">
        <f>IF(SUM(COUNTIFS('Planificación 2026-1'!F:F,"HUAURA",'Planificación 2026-1'!W:W,C88,'Planificación 2026-1'!H:H,"AR"))&gt;0,"P34"," ")</f>
        <v xml:space="preserve"> </v>
      </c>
      <c r="BT88" s="108" t="str">
        <f>IF(SUM(COUNTIFS('Planificación 2026-1'!F:F,"HUAURA",'Planificación 2026-1'!W:W,C88,'Planificación 2026-1'!H:H,"T1"))&gt;0,"P35"," ")</f>
        <v xml:space="preserve"> </v>
      </c>
      <c r="BU88" s="108" t="str">
        <f>IF(SUM(COUNTIFS('Planificación 2026-1'!F:F,"HUAURA",'Planificación 2026-1'!W:W,C88,'Planificación 2026-1'!H:H,"T3"))&gt;0,"P36"," ")</f>
        <v xml:space="preserve"> </v>
      </c>
      <c r="BV88" s="108" t="str">
        <f>IF(SUM(COUNTIFS('Planificación 2026-1'!F:F,"HUAURA",'Planificación 2026-1'!W:W,C88,'Planificación 2026-1'!H:H,"T2"))&gt;0,"P37"," ")</f>
        <v xml:space="preserve"> </v>
      </c>
      <c r="BW88" s="108" t="str">
        <f>IF(SUM(COUNTIFS('Planificación 2026-1'!F:F,"HUAURA",'Planificación 2026-1'!W:W,C88,'Planificación 2026-1'!H:H,"AE"))&gt;0,"P38"," ")</f>
        <v xml:space="preserve"> </v>
      </c>
      <c r="BX88" s="108" t="str">
        <f>IF(SUM(COUNTIFS('Planificación 2026-1'!F:F,"HUAURA",'Planificación 2026-1'!W:W,C88,'Planificación 2026-1'!H:H,"T4"))&gt;0,"P55"," ")</f>
        <v xml:space="preserve"> </v>
      </c>
      <c r="BY88" s="109">
        <f>SUMIFS('Planificación 2026-1'!R:R,'Planificación 2026-1'!W:W,C88,'Planificación 2026-1'!H:H,"AF",'Planificación 2026-1'!I:I,"&gt;2")</f>
        <v>0</v>
      </c>
      <c r="BZ88" s="109">
        <f>SUMIFS('Planificación 2026-1'!R:R,'Planificación 2026-1'!W:W,C88,'Planificación 2026-1'!H:H,"EN",'Planificación 2026-1'!I:I,"&gt;2")</f>
        <v>0</v>
      </c>
      <c r="CA88" s="109">
        <f>SUMIFS('Planificación 2026-1'!R:R,'Planificación 2026-1'!W:W,C88,'Planificación 2026-1'!H:H,"IS",'Planificación 2026-1'!I:I,"&gt;2")</f>
        <v>0</v>
      </c>
      <c r="CB88" s="109">
        <f>SUMIFS('Planificación 2026-1'!R:R,'Planificación 2026-1'!W:W,C88,'Planificación 2026-1'!H:H,"PS",'Planificación 2026-1'!I:I,"&gt;2")</f>
        <v>0</v>
      </c>
      <c r="CC88" s="109">
        <f>SUMIFS('Planificación 2026-1'!R:R,'Planificación 2026-1'!W:W,C88,'Planificación 2026-1'!H:H,"IN",'Planificación 2026-1'!I:I,"&gt;2")</f>
        <v>0</v>
      </c>
      <c r="CD88" s="109">
        <f>SUMIFS('Planificación 2026-1'!R:R,'Planificación 2026-1'!W:W,C88,'Planificación 2026-1'!H:H,"CA",'Planificación 2026-1'!I:I,"&gt;2")</f>
        <v>0</v>
      </c>
      <c r="CE88" s="109">
        <f>SUMIFS('Planificación 2026-1'!R:R,'Planificación 2026-1'!W:W,C88,'Planificación 2026-1'!H:H,"DE",'Planificación 2026-1'!I:I,"&gt;2")</f>
        <v>0</v>
      </c>
      <c r="CF88" s="109">
        <f>SUMIFS('Planificación 2026-1'!R:R,'Planificación 2026-1'!W:W,C88,'Planificación 2026-1'!H:H,"OB",'Planificación 2026-1'!I:I,"&gt;2")</f>
        <v>0</v>
      </c>
      <c r="CG88" s="109">
        <f>SUMIFS('Planificación 2026-1'!R:R,'Planificación 2026-1'!W:W,C88,'Planificación 2026-1'!H:H,"MH",'Planificación 2026-1'!I:I,"&gt;2")</f>
        <v>0</v>
      </c>
      <c r="CH88" s="109">
        <f>SUMIFS('Planificación 2026-1'!R:R,'Planificación 2026-1'!W:W,C88,'Planificación 2026-1'!H:H,"IC",'Planificación 2026-1'!I:I,"&gt;2")</f>
        <v>0</v>
      </c>
      <c r="CI88" s="109">
        <f>SUMIFS('Planificación 2026-1'!R:R,'Planificación 2026-1'!W:W,C88,'Planificación 2026-1'!H:H,"AR",'Planificación 2026-1'!I:I,"&gt;2")</f>
        <v>0</v>
      </c>
      <c r="CJ88" s="109">
        <f>SUMIFS('Planificación 2026-1'!R:R,'Planificación 2026-1'!W:W,C88,'Planificación 2026-1'!H:H,"T1",'Planificación 2026-1'!I:I,"&gt;2")</f>
        <v>0</v>
      </c>
      <c r="CK88" s="109">
        <f>SUMIFS('Planificación 2026-1'!R:R,'Planificación 2026-1'!W:W,C88,'Planificación 2026-1'!H:H,"T3",'Planificación 2026-1'!I:I,"&gt;2")</f>
        <v>0</v>
      </c>
      <c r="CL88" s="109">
        <f>SUMIFS('Planificación 2026-1'!R:R,'Planificación 2026-1'!W:W,C88,'Planificación 2026-1'!H:H,"T2",'Planificación 2026-1'!I:I,"&gt;2")</f>
        <v>0</v>
      </c>
      <c r="CM88" s="109">
        <f>SUMIFS('Planificación 2026-1'!R:R,'Planificación 2026-1'!W:W,C88,'Planificación 2026-1'!H:H,"AE",'Planificación 2026-1'!I:I,"&gt;2")</f>
        <v>0</v>
      </c>
      <c r="CN88" s="109">
        <f>SUMIFS('Planificación 2026-1'!R:R,'Planificación 2026-1'!W:W,C88,'Planificación 2026-1'!H:H,"T4",'Planificación 2026-1'!I:I,"&gt;2")</f>
        <v>0</v>
      </c>
      <c r="CO88" s="109">
        <f>SUMIFS('Planificación 2026-1'!R:R,'Planificación 2026-1'!W:W,C88,'Planificación 2026-1'!H:H,"AF",'Planificación 2026-1'!I:I,"&lt;3")</f>
        <v>0</v>
      </c>
      <c r="CP88" s="109">
        <f>SUMIFS('Planificación 2026-1'!R:R,'Planificación 2026-1'!W:W,C88,'Planificación 2026-1'!H:H,"EN",'Planificación 2026-1'!I:I,"&lt;3")</f>
        <v>0</v>
      </c>
      <c r="CQ88" s="109">
        <f>SUMIFS('Planificación 2026-1'!R:R,'Planificación 2026-1'!W:W,C88,'Planificación 2026-1'!H:H,"IS",'Planificación 2026-1'!I:I,"&lt;3")</f>
        <v>0</v>
      </c>
      <c r="CR88" s="109">
        <f>SUMIFS('Planificación 2026-1'!R:R,'Planificación 2026-1'!W:W,C88,'Planificación 2026-1'!H:H,"PS",'Planificación 2026-1'!I:I,"&lt;3")</f>
        <v>0</v>
      </c>
      <c r="CS88" s="109">
        <f>SUMIFS('Planificación 2026-1'!R:R,'Planificación 2026-1'!W:W,C88,'Planificación 2026-1'!H:H,"IN",'Planificación 2026-1'!I:I,"&lt;3")</f>
        <v>0</v>
      </c>
      <c r="CT88" s="109">
        <f>SUMIFS('Planificación 2026-1'!R:R,'Planificación 2026-1'!W:W,C88,'Planificación 2026-1'!H:H,"CA",'Planificación 2026-1'!I:I,"&lt;3")</f>
        <v>0</v>
      </c>
      <c r="CU88" s="109">
        <f>SUMIFS('Planificación 2026-1'!R:R,'Planificación 2026-1'!W:W,C88,'Planificación 2026-1'!H:H,"DE",'Planificación 2026-1'!I:I,"&lt;3")</f>
        <v>0</v>
      </c>
      <c r="CV88" s="109">
        <f>SUMIFS('Planificación 2026-1'!R:R,'Planificación 2026-1'!W:W,C88,'Planificación 2026-1'!H:H,"OB",'Planificación 2026-1'!I:I,"&lt;3")</f>
        <v>0</v>
      </c>
      <c r="CW88" s="109">
        <f>SUMIFS('Planificación 2026-1'!R:R,'Planificación 2026-1'!W:W,C88,'Planificación 2026-1'!H:H,"MH",'Planificación 2026-1'!I:I,"&lt;3")</f>
        <v>0</v>
      </c>
      <c r="CX88" s="109">
        <f>SUMIFS('Planificación 2026-1'!R:R,'Planificación 2026-1'!W:W,C88,'Planificación 2026-1'!H:H,"IC",'Planificación 2026-1'!I:I,"&lt;3")</f>
        <v>0</v>
      </c>
      <c r="CY88" s="109">
        <f>SUMIFS('Planificación 2026-1'!R:R,'Planificación 2026-1'!W:W,C88,'Planificación 2026-1'!H:H,"AR",'Planificación 2026-1'!I:I,"&lt;3")</f>
        <v>0</v>
      </c>
      <c r="CZ88" s="109">
        <f>SUMIFS('Planificación 2026-1'!R:R,'Planificación 2026-1'!W:W,C88,'Planificación 2026-1'!H:H,"T1",'Planificación 2026-1'!I:I,"&lt;3")</f>
        <v>0</v>
      </c>
      <c r="DA88" s="109">
        <f>SUMIFS('Planificación 2026-1'!R:R,'Planificación 2026-1'!W:W,C88,'Planificación 2026-1'!H:H,"T3",'Planificación 2026-1'!I:I,"&lt;3")</f>
        <v>0</v>
      </c>
      <c r="DB88" s="109">
        <f>SUMIFS('Planificación 2026-1'!R:R,'Planificación 2026-1'!W:W,C88,'Planificación 2026-1'!H:H,"T2",'Planificación 2026-1'!I:I,"&lt;3")</f>
        <v>0</v>
      </c>
      <c r="DC88" s="109">
        <f>SUMIFS('Planificación 2026-1'!R:R,'Planificación 2026-1'!W:W,C88,'Planificación 2026-1'!H:H,"AE",'Planificación 2026-1'!I:I,"&lt;3")</f>
        <v>0</v>
      </c>
      <c r="DD88" s="109">
        <f>SUMIFS('Planificación 2026-1'!R:R,'Planificación 2026-1'!W:W,C88,'Planificación 2026-1'!H:H,"T4",'Planificación 2026-1'!I:I,"&lt;3")</f>
        <v>0</v>
      </c>
      <c r="DE88" s="108" t="str">
        <f t="shared" si="13"/>
        <v/>
      </c>
      <c r="DF88" s="41">
        <f>IF(C88="","",SUMIFS('Planificación 2026-1'!R:R,'Planificación 2026-1'!W:W,C88,'Planificación 2026-1'!F:F,"PRINCIPAL",'Planificación 2026-1'!X:X,"VIRTUAL"))</f>
        <v>0</v>
      </c>
      <c r="DG88" s="41">
        <f>IF(C88="","",SUMIFS('Planificación 2026-1'!R:R,'Planificación 2026-1'!W:W,C88,'Planificación 2026-1'!F:F,"PRINCIPAL",'Planificación 2026-1'!X:X,"PRESENCIAL"))</f>
        <v>0</v>
      </c>
      <c r="DH88" s="41">
        <f>IF(C88="","",SUMIFS('Planificación 2026-1'!R:R,'Planificación 2026-1'!W:W,C88,'Planificación 2026-1'!F:F,"PRINCIPAL",'Planificación 2026-1'!X:X,"HIBRIDO PRESENCIAL"))</f>
        <v>0</v>
      </c>
      <c r="DI88" s="108" t="str">
        <f t="shared" si="14"/>
        <v/>
      </c>
      <c r="DJ88" s="108">
        <f>IF(C88="","",SUMIFS('Planificación 2026-1'!R:R,'Planificación 2026-1'!W:W,C88,'Planificación 2026-1'!F:F,"FILIAL",'Planificación 2026-1'!X:X,"VIRTUAL"))</f>
        <v>0</v>
      </c>
      <c r="DK88" s="110">
        <f>IF(C88="","",SUMIFS('Planificación 2026-1'!R:R,'Planificación 2026-1'!W:W,C88,'Planificación 2026-1'!F:F,"FILIAL",'Planificación 2026-1'!X:X,"PRESENCIAL"))</f>
        <v>0</v>
      </c>
      <c r="DL88" s="61">
        <f>IF(C88="","",SUMIFS('Planificación 2026-1'!R:R,'Planificación 2026-1'!W:W,C88,'Planificación 2026-1'!F:F,"FILIAL",'Planificación 2026-1'!X:X,"HIBRIDO PRESENCIAL"))</f>
        <v>0</v>
      </c>
      <c r="DM88" s="111" t="str">
        <f t="shared" si="15"/>
        <v/>
      </c>
      <c r="DN88" s="108">
        <f>IF(C88="","",SUMIFS('Planificación 2026-1'!R:R,'Planificación 2026-1'!W:W,C88,'Planificación 2026-1'!F:F,"SUNAMPE",'Planificación 2026-1'!X:X,"VIRTUAL"))</f>
        <v>0</v>
      </c>
      <c r="DO88" s="61">
        <f>IF(C88="","",SUMIFS('Planificación 2026-1'!R:R,'Planificación 2026-1'!W:W,C88,'Planificación 2026-1'!F:F,"SUNAMPE",'Planificación 2026-1'!X:X,"PRESENCIAL"))</f>
        <v>0</v>
      </c>
      <c r="DP88" s="111" t="str">
        <f t="shared" si="16"/>
        <v/>
      </c>
      <c r="DQ88" s="108">
        <f>IF(C88="","",SUMIFS('Planificación 2026-1'!R:R,'Planificación 2026-1'!W:W,C88,'Planificación 2026-1'!F:F,"HUAURA",'Planificación 2026-1'!X:X,"VIRTUAL"))</f>
        <v>0</v>
      </c>
      <c r="DR88" s="61">
        <f>IF(C88="","",SUMIFS('Planificación 2026-1'!R:R,'Planificación 2026-1'!W:W,C88,'Planificación 2026-1'!F:F,"HUAURA",'Planificación 2026-1'!X:X,"PRESENCIAL"))</f>
        <v>0</v>
      </c>
      <c r="DS88" s="76">
        <f>SUMIFS('Planificación 2026-1'!R:R,'Planificación 2026-1'!W:W,C88,'Planificación 2026-1'!F:F,"PRINCIPAL",'Planificación 2026-1'!X:X,"VIRTUAL",'Planificación 2026-1'!I:I,"&gt;2")</f>
        <v>0</v>
      </c>
      <c r="DT88" s="76">
        <f>SUMIFS('Planificación 2026-1'!R:R,'Planificación 2026-1'!W:W,C88,'Planificación 2026-1'!F:F,"PRINCIPAL",'Planificación 2026-1'!X:X,"&lt;&gt;VIRTUAL",'Planificación 2026-1'!I:I,"&gt;2")</f>
        <v>0</v>
      </c>
      <c r="DU88" s="76">
        <f>SUMIFS('Planificación 2026-1'!R:R,'Planificación 2026-1'!W:W,C88,'Planificación 2026-1'!F:F,"SUNAMPE",'Planificación 2026-1'!X:X,"VIRTUAL",'Planificación 2026-1'!I:I,"&gt;2")</f>
        <v>0</v>
      </c>
      <c r="DV88" s="76">
        <f>SUMIFS('Planificación 2026-1'!R:R,'Planificación 2026-1'!W:W,C88,'Planificación 2026-1'!F:F,"SUNAMPE",'Planificación 2026-1'!X:X,"&lt;&gt;VIRTUAL",'Planificación 2026-1'!I:I,"&gt;2")</f>
        <v>0</v>
      </c>
      <c r="DW88" s="76">
        <f>SUMIFS('Planificación 2026-1'!R:R,'Planificación 2026-1'!W:W,C88,'Planificación 2026-1'!F:F,"FILIAL",'Planificación 2026-1'!X:X,"VIRTUAL",'Planificación 2026-1'!I:I,"&gt;2")</f>
        <v>0</v>
      </c>
      <c r="DX88" s="76">
        <f>SUMIFS('Planificación 2026-1'!R:R,'Planificación 2026-1'!W:W,C88,'Planificación 2026-1'!F:F,"FILIAL",'Planificación 2026-1'!X:X,"&lt;&gt;VIRTUAL",'Planificación 2026-1'!I:I,"&gt;2")</f>
        <v>0</v>
      </c>
      <c r="DY88" s="76">
        <f>SUMIFS('Planificación 2026-1'!R:R,'Planificación 2026-1'!W:W,C88,'Planificación 2026-1'!F:F,"PORUMA",'Planificación 2026-1'!X:X,"VIRTUAL",'Planificación 2026-1'!I:I,"&gt;2")</f>
        <v>0</v>
      </c>
      <c r="DZ88" s="76">
        <f>SUMIFS('Planificación 2026-1'!R:R,'Planificación 2026-1'!W:W,C88,'Planificación 2026-1'!F:F,"PORUMA",'Planificación 2026-1'!X:X,"&lt;&gt;VIRTUAL",'Planificación 2026-1'!I:I,"&gt;2")</f>
        <v>0</v>
      </c>
      <c r="EA88" s="76">
        <f>SUMIFS('Planificación 2026-1'!R:R,'Planificación 2026-1'!W:W,C88,'Planificación 2026-1'!F:F,"HUAURA",'Planificación 2026-1'!X:X,"VIRTUAL",'Planificación 2026-1'!I:I,"&gt;2")</f>
        <v>0</v>
      </c>
      <c r="EB88" s="76">
        <f>SUMIFS('Planificación 2026-1'!R:R,'Planificación 2026-1'!W:W,C88,'Planificación 2026-1'!F:F,"HUAURA",'Planificación 2026-1'!X:X,"&lt;&gt;VIRTUAL",'Planificación 2026-1'!I:I,"&gt;2")</f>
        <v>0</v>
      </c>
      <c r="EC88" s="76">
        <f>SUMIFS('Planificación 2026-1'!R:R,'Planificación 2026-1'!W:W,C88,'Planificación 2026-1'!F:F,"PRINCIPAL",'Planificación 2026-1'!X:X,"VIRTUAL",'Planificación 2026-1'!I:I,"&lt;3")</f>
        <v>0</v>
      </c>
      <c r="ED88" s="76">
        <f>SUMIFS('Planificación 2026-1'!R:R,'Planificación 2026-1'!W:W,C88,'Planificación 2026-1'!F:F,"PRINCIPAL",'Planificación 2026-1'!X:X,"&lt;&gt;VIRTUAL",'Planificación 2026-1'!I:I,"&lt;3")</f>
        <v>0</v>
      </c>
      <c r="EE88" s="76">
        <f>SUMIFS('Planificación 2026-1'!R:R,'Planificación 2026-1'!W:W,C88,'Planificación 2026-1'!F:F,"SUNAMPE",'Planificación 2026-1'!X:X,"VIRTUAL",'Planificación 2026-1'!I:I,"&lt;3")</f>
        <v>0</v>
      </c>
      <c r="EF88" s="76">
        <f>SUMIFS('Planificación 2026-1'!R:R,'Planificación 2026-1'!W:W,C88,'Planificación 2026-1'!F:F,"SUNAMPE",'Planificación 2026-1'!X:X,"&lt;&gt;VIRTUAL",'Planificación 2026-1'!I:I,"&lt;3")</f>
        <v>0</v>
      </c>
      <c r="EG88" s="76">
        <f>SUMIFS('Planificación 2026-1'!R:R,'Planificación 2026-1'!W:W,C88,'Planificación 2026-1'!F:F,"FILIAL",'Planificación 2026-1'!X:X,"VIRTUAL",'Planificación 2026-1'!I:I,"&lt;3")</f>
        <v>0</v>
      </c>
      <c r="EH88" s="76">
        <f>SUMIFS('Planificación 2026-1'!R:R,'Planificación 2026-1'!W:W,C88,'Planificación 2026-1'!F:F,"FILIAL",'Planificación 2026-1'!X:X,"&lt;&gt;VIRTUAL",'Planificación 2026-1'!I:I,"&lt;3")</f>
        <v>0</v>
      </c>
      <c r="EI88" s="76">
        <f>SUMIFS('Planificación 2026-1'!R:R,'Planificación 2026-1'!W:W,C88,'Planificación 2026-1'!F:F,"PORUMA",'Planificación 2026-1'!X:X,"VIRTUAL",'Planificación 2026-1'!I:I,"&lt;3")</f>
        <v>0</v>
      </c>
      <c r="EJ88" s="76">
        <f>SUMIFS('Planificación 2026-1'!R:R,'Planificación 2026-1'!W:W,C88,'Planificación 2026-1'!F:F,"PORUMA",'Planificación 2026-1'!X:X,"&lt;&gt;VIRTUAL",'Planificación 2026-1'!I:I,"&lt;3")</f>
        <v>0</v>
      </c>
      <c r="EK88" s="76">
        <f>SUMIFS('Planificación 2026-1'!R:R,'Planificación 2026-1'!W:W,C88,'Planificación 2026-1'!F:F,"HUAURA",'Planificación 2026-1'!X:X,"VIRTUAL",'Planificación 2026-1'!I:I,"&lt;3")</f>
        <v>0</v>
      </c>
      <c r="EL88" s="76">
        <f>SUMIFS('Planificación 2026-1'!R:R,'Planificación 2026-1'!W:W,C88,'Planificación 2026-1'!F:F,"HUAURA",'Planificación 2026-1'!X:X,"&lt;&gt;VIRTUAL",'Planificación 2026-1'!I:I,"&lt;3")</f>
        <v>0</v>
      </c>
      <c r="EM88" s="76"/>
      <c r="EN88" s="76">
        <f t="shared" si="9"/>
        <v>0</v>
      </c>
      <c r="EO88" s="76">
        <f t="shared" si="10"/>
        <v>0</v>
      </c>
      <c r="EP88" s="76" t="b">
        <f t="shared" si="11"/>
        <v>1</v>
      </c>
      <c r="EQ88" s="76" t="str">
        <f t="shared" si="12"/>
        <v/>
      </c>
      <c r="ER88" s="76" t="str">
        <f t="shared" si="17"/>
        <v>PRESENCIAL</v>
      </c>
    </row>
    <row r="89" spans="1:148" hidden="1">
      <c r="A89" s="83"/>
      <c r="B89" s="119">
        <v>86</v>
      </c>
      <c r="C89" s="115" t="s">
        <v>260</v>
      </c>
      <c r="D89" s="112">
        <f>SUMIF('Planificación 2026-1'!W:W,C89,'Planificación 2026-1'!R:R)</f>
        <v>0</v>
      </c>
      <c r="E89" s="114" t="s">
        <v>170</v>
      </c>
      <c r="F89" s="115" t="s">
        <v>171</v>
      </c>
      <c r="G89" s="115" t="s">
        <v>153</v>
      </c>
      <c r="H89" s="115" t="s">
        <v>128</v>
      </c>
      <c r="I89" s="107" t="str">
        <f>IF(SUM(COUNTIFS('Planificación 2026-1'!F:F,"PRINCIPAL",'Planificación 2026-1'!W:W,C89,'Planificación 2026-1'!H:H,"AF"))&gt;0,"P01"," ")</f>
        <v xml:space="preserve"> </v>
      </c>
      <c r="J89" s="108" t="str">
        <f>IF(SUM(COUNTIFS('Planificación 2026-1'!F:F,"PRINCIPAL",'Planificación 2026-1'!W:W,C89,'Planificación 2026-1'!H:H,"EN"))&gt;0,"P02"," ")</f>
        <v xml:space="preserve"> </v>
      </c>
      <c r="K89" s="108" t="str">
        <f>IF(SUM(COUNTIFS('Planificación 2026-1'!F:F,"PRINCIPAL",'Planificación 2026-1'!W:W,C89,'Planificación 2026-1'!H:H,"IS"))&gt;0,"P03"," ")</f>
        <v xml:space="preserve"> </v>
      </c>
      <c r="L89" s="108" t="str">
        <f>IF(SUM(COUNTIFS('Planificación 2026-1'!F:F,"PRINCIPAL",'Planificación 2026-1'!W:W,C89,'Planificación 2026-1'!H:H,"PS"))&gt;0,"P04"," ")</f>
        <v xml:space="preserve"> </v>
      </c>
      <c r="M89" s="108"/>
      <c r="N89" s="108" t="str">
        <f>IF(SUM(COUNTIFS('Planificación 2026-1'!F:F,"PRINCIPAL",'Planificación 2026-1'!W:W,C89,'Planificación 2026-1'!H:H,"IN"))&gt;0,"P06"," ")</f>
        <v xml:space="preserve"> </v>
      </c>
      <c r="O89" s="108" t="str">
        <f>IF(SUM(COUNTIFS('Planificación 2026-1'!F:F,"PRINCIPAL",'Planificación 2026-1'!W:W,C89,'Planificación 2026-1'!H:H,"CA"))&gt;0,"P07"," ")</f>
        <v xml:space="preserve"> </v>
      </c>
      <c r="P89" s="108" t="str">
        <f>IF(SUM(COUNTIFS('Planificación 2026-1'!F:F,"PRINCIPAL",'Planificación 2026-1'!W:W,C89,'Planificación 2026-1'!H:H,"DE"))&gt;0,"P08"," ")</f>
        <v xml:space="preserve"> </v>
      </c>
      <c r="Q89" s="108" t="str">
        <f>IF(SUM(COUNTIFS('Planificación 2026-1'!F:F,"PRINCIPAL",'Planificación 2026-1'!W:W,C89,'Planificación 2026-1'!H:H,"OB"))&gt;0,"P09"," ")</f>
        <v xml:space="preserve"> </v>
      </c>
      <c r="R89" s="108" t="str">
        <f>IF(SUM(COUNTIFS('Planificación 2026-1'!F:F,"PRINCIPAL",'Planificación 2026-1'!W:W,C89,'Planificación 2026-1'!H:H,"MH"))&gt;0,"P31"," ")</f>
        <v xml:space="preserve"> </v>
      </c>
      <c r="S89" s="108" t="str">
        <f>IF(SUM(COUNTIFS('Planificación 2026-1'!F:F,"PRINCIPAL",'Planificación 2026-1'!W:W,C89,'Planificación 2026-1'!H:H,"IC"))&gt;0,"P32"," ")</f>
        <v xml:space="preserve"> </v>
      </c>
      <c r="T89" s="108" t="str">
        <f>IF(SUM(COUNTIFS('Planificación 2026-1'!F:F,"PRINCIPAL",'Planificación 2026-1'!W:W,C89,'Planificación 2026-1'!H:H,"AR"))&gt;0,"P34"," ")</f>
        <v xml:space="preserve"> </v>
      </c>
      <c r="U89" s="108" t="str">
        <f>IF(SUM(COUNTIFS('Planificación 2026-1'!F:F,"PRINCIPAL",'Planificación 2026-1'!W:W,C89,'Planificación 2026-1'!H:H,"T1"))&gt;0,"P35"," ")</f>
        <v xml:space="preserve"> </v>
      </c>
      <c r="V89" s="108" t="str">
        <f>IF(SUM(COUNTIFS('Planificación 2026-1'!F:F,"PRINCIPAL",'Planificación 2026-1'!W:W,C89,'Planificación 2026-1'!H:H,"T3"))&gt;0,"P36"," ")</f>
        <v xml:space="preserve"> </v>
      </c>
      <c r="W89" s="108" t="str">
        <f>IF(SUM(COUNTIFS('Planificación 2026-1'!F:F,"PRINCIPAL",'Planificación 2026-1'!W:W,C89,'Planificación 2026-1'!H:H,"T2"))&gt;0,"P37"," ")</f>
        <v xml:space="preserve"> </v>
      </c>
      <c r="X89" s="108" t="str">
        <f>IF(SUM(COUNTIFS('Planificación 2026-1'!F:F,"PRINCIPAL",'Planificación 2026-1'!W:W,C89,'Planificación 2026-1'!H:H,"AE"))&gt;0,"P38"," ")</f>
        <v xml:space="preserve"> </v>
      </c>
      <c r="Y89" s="108" t="str">
        <f>IF(SUM(COUNTIFS('Planificación 2026-1'!F:F,"PRINCIPAL",'Planificación 2026-1'!W:W,C89,'Planificación 2026-1'!H:H,"T4"))&gt;0,"P55"," ")</f>
        <v xml:space="preserve"> </v>
      </c>
      <c r="Z89" s="108" t="str">
        <f>IF(SUM(COUNTIFS('Planificación 2026-1'!F:F,"FILIAL",'Planificación 2026-1'!W:W,C89,'Planificación 2026-1'!H:H,"AF"))&gt;0," P01"," ")</f>
        <v xml:space="preserve"> </v>
      </c>
      <c r="AA89" s="108" t="str">
        <f>IF(SUM(COUNTIFS('Planificación 2026-1'!F:F,"FILIAL",'Planificación 2026-1'!W:W,C89,'Planificación 2026-1'!H:H,"EN"))&gt;0,"P02"," ")</f>
        <v xml:space="preserve"> </v>
      </c>
      <c r="AB89" s="108" t="str">
        <f>IF(SUM(COUNTIFS('Planificación 2026-1'!F:F,"FILIAL",'Planificación 2026-1'!W:W,C89,'Planificación 2026-1'!H:H,"IS"))&gt;0,"P03"," ")</f>
        <v xml:space="preserve"> </v>
      </c>
      <c r="AC89" s="108" t="str">
        <f>IF(SUM(COUNTIFS('Planificación 2026-1'!F:F,"FILIAL",'Planificación 2026-1'!W:W,C89,'Planificación 2026-1'!H:H,"PS"))&gt;0,"P04"," ")</f>
        <v xml:space="preserve"> </v>
      </c>
      <c r="AD89" s="108"/>
      <c r="AE89" s="108" t="str">
        <f>IF(SUM(COUNTIFS('Planificación 2026-1'!F:F,"FILIAL",'Planificación 2026-1'!W:W,C89,'Planificación 2026-1'!H:H,"IN"))&gt;0,"P06"," ")</f>
        <v xml:space="preserve"> </v>
      </c>
      <c r="AF89" s="108" t="str">
        <f>IF(SUM(COUNTIFS('Planificación 2026-1'!F:F,"FILIAL",'Planificación 2026-1'!W:W,C89,'Planificación 2026-1'!H:H,"CA"))&gt;0,"P07"," ")</f>
        <v xml:space="preserve"> </v>
      </c>
      <c r="AG89" s="108" t="str">
        <f>IF(SUM(COUNTIFS('Planificación 2026-1'!F:F,"FILIAL",'Planificación 2026-1'!W:W,C89,'Planificación 2026-1'!H:H,"DE"))&gt;0,"P08"," ")</f>
        <v xml:space="preserve"> </v>
      </c>
      <c r="AH89" s="108" t="str">
        <f>IF(SUM(COUNTIFS('Planificación 2026-1'!F:F,"FILIAL",'Planificación 2026-1'!W:W,C89,'Planificación 2026-1'!H:H,"OB"))&gt;0,"P09"," ")</f>
        <v xml:space="preserve"> </v>
      </c>
      <c r="AI89" s="108" t="str">
        <f>IF(SUM(COUNTIFS('Planificación 2026-1'!F:F,"FILIAL",'Planificación 2026-1'!W:W,C89,'Planificación 2026-1'!H:H,"MH"))&gt;0,"P31"," ")</f>
        <v xml:space="preserve"> </v>
      </c>
      <c r="AJ89" s="108" t="str">
        <f>IF(SUM(COUNTIFS('Planificación 2026-1'!F:F,"FILIAL",'Planificación 2026-1'!W:W,C89,'Planificación 2026-1'!H:H,"IC"))&gt;0,"P32"," ")</f>
        <v xml:space="preserve"> </v>
      </c>
      <c r="AK89" s="108" t="str">
        <f>IF(SUM(COUNTIFS('Planificación 2026-1'!F:F,"FILIAL",'Planificación 2026-1'!W:W,C89,'Planificación 2026-1'!H:H,"AR"))&gt;0,"P34"," ")</f>
        <v xml:space="preserve"> </v>
      </c>
      <c r="AL89" s="108" t="str">
        <f>IF(SUM(COUNTIFS('Planificación 2026-1'!F:F,"FILIAL",'Planificación 2026-1'!W:W,C89,'Planificación 2026-1'!H:H,"T1"))&gt;0,"P35"," ")</f>
        <v xml:space="preserve"> </v>
      </c>
      <c r="AM89" s="108" t="str">
        <f>IF(SUM(COUNTIFS('Planificación 2026-1'!F:F,"FILIAL",'Planificación 2026-1'!W:W,C89,'Planificación 2026-1'!H:H,"T3"))&gt;0,"P36"," ")</f>
        <v xml:space="preserve"> </v>
      </c>
      <c r="AN89" s="108" t="str">
        <f>IF(SUM(COUNTIFS('Planificación 2026-1'!F:F,"FILIAL",'Planificación 2026-1'!W:W,C89,'Planificación 2026-1'!H:H,"T2"))&gt;0,"P37"," ")</f>
        <v xml:space="preserve"> </v>
      </c>
      <c r="AO89" s="108" t="str">
        <f>IF(SUM(COUNTIFS('Planificación 2026-1'!F:F,"FILIAL",'Planificación 2026-1'!W:W,C89,'Planificación 2026-1'!H:H,"AE"))&gt;0,"P38"," ")</f>
        <v xml:space="preserve"> </v>
      </c>
      <c r="AP89" s="108" t="str">
        <f>IF(SUM(COUNTIFS('Planificación 2026-1'!F:F,"FILIAL",'Planificación 2026-1'!W:W,C89,'Planificación 2026-1'!H:H,"T4"))&gt;0,"P55"," ")</f>
        <v xml:space="preserve"> </v>
      </c>
      <c r="AQ89" s="108" t="str">
        <f>IF(SUM(COUNTIFS('Planificación 2026-1'!F:F,"SUNAMPE",'Planificación 2026-1'!W:W,C89,'Planificación 2026-1'!H:H,"AF"))&gt;0," P01"," ")</f>
        <v xml:space="preserve"> </v>
      </c>
      <c r="AR89" s="108" t="str">
        <f>IF(SUM(COUNTIFS('Planificación 2026-1'!F:F,"SUNAMPE",'Planificación 2026-1'!W:W,C89,'Planificación 2026-1'!H:H,"EN"))&gt;0,"P02"," ")</f>
        <v xml:space="preserve"> </v>
      </c>
      <c r="AS89" s="108" t="str">
        <f>IF(SUM(COUNTIFS('Planificación 2026-1'!F:F,"SUNAMPE",'Planificación 2026-1'!W:W,C89,'Planificación 2026-1'!H:H,"IS"))&gt;0,"P03"," ")</f>
        <v xml:space="preserve"> </v>
      </c>
      <c r="AT89" s="108" t="str">
        <f>IF(SUM(COUNTIFS('Planificación 2026-1'!F:F,"SUNAMPE",'Planificación 2026-1'!W:W,C89,'Planificación 2026-1'!H:H,"PS"))&gt;0,"P04"," ")</f>
        <v xml:space="preserve"> </v>
      </c>
      <c r="AU89" s="108"/>
      <c r="AV89" s="108" t="str">
        <f>IF(SUM(COUNTIFS('Planificación 2026-1'!F:F,"SUNAMPE",'Planificación 2026-1'!W:W,C89,'Planificación 2026-1'!H:H,"IN"))&gt;0,"P06"," ")</f>
        <v xml:space="preserve"> </v>
      </c>
      <c r="AW89" s="108" t="str">
        <f>IF(SUM(COUNTIFS('Planificación 2026-1'!F:F,"SUNAMPE",'Planificación 2026-1'!W:W,C89,'Planificación 2026-1'!H:H,"CA"))&gt;0,"P07"," ")</f>
        <v xml:space="preserve"> </v>
      </c>
      <c r="AX89" s="108" t="str">
        <f>IF(SUM(COUNTIFS('Planificación 2026-1'!F:F,"SUNAMPE",'Planificación 2026-1'!W:W,C89,'Planificación 2026-1'!H:H,"DE"))&gt;0,"P08"," ")</f>
        <v xml:space="preserve"> </v>
      </c>
      <c r="AY89" s="108" t="str">
        <f>IF(SUM(COUNTIFS('Planificación 2026-1'!F:F,"SUNAMPE",'Planificación 2026-1'!W:W,C89,'Planificación 2026-1'!H:H,"OB"))&gt;0,"P09"," ")</f>
        <v xml:space="preserve"> </v>
      </c>
      <c r="AZ89" s="108" t="str">
        <f>IF(SUM(COUNTIFS('Planificación 2026-1'!F:F,"SUNAMPE",'Planificación 2026-1'!W:W,C89,'Planificación 2026-1'!H:H,"MH"))&gt;0,"P31"," ")</f>
        <v xml:space="preserve"> </v>
      </c>
      <c r="BA89" s="108" t="str">
        <f>IF(SUM(COUNTIFS('Planificación 2026-1'!F:F,"SUNAMPE",'Planificación 2026-1'!W:W,C89,'Planificación 2026-1'!H:H,"IC"))&gt;0,"P32"," ")</f>
        <v xml:space="preserve"> </v>
      </c>
      <c r="BB89" s="108" t="str">
        <f>IF(SUM(COUNTIFS('Planificación 2026-1'!F:F,"SUNAMPE",'Planificación 2026-1'!W:W,C89,'Planificación 2026-1'!H:H,"AR"))&gt;0,"P34"," ")</f>
        <v xml:space="preserve"> </v>
      </c>
      <c r="BC89" s="108" t="str">
        <f>IF(SUM(COUNTIFS('Planificación 2026-1'!F:F,"SUNAMPE",'Planificación 2026-1'!W:W,C89,'Planificación 2026-1'!H:H,"T1"))&gt;0,"P35"," ")</f>
        <v xml:space="preserve"> </v>
      </c>
      <c r="BD89" s="108" t="str">
        <f>IF(SUM(COUNTIFS('Planificación 2026-1'!F:F,"SUNAMPE",'Planificación 2026-1'!W:W,C89,'Planificación 2026-1'!H:H,"T3"))&gt;0,"P36"," ")</f>
        <v xml:space="preserve"> </v>
      </c>
      <c r="BE89" s="108" t="str">
        <f>IF(SUM(COUNTIFS('Planificación 2026-1'!F:F,"SUNAMPE",'Planificación 2026-1'!W:W,C89,'Planificación 2026-1'!H:H,"T2"))&gt;0,"P37"," ")</f>
        <v xml:space="preserve"> </v>
      </c>
      <c r="BF89" s="108" t="str">
        <f>IF(SUM(COUNTIFS('Planificación 2026-1'!F:F,"SUNAMPE",'Planificación 2026-1'!W:W,C89,'Planificación 2026-1'!H:H,"AE"))&gt;0,"P38"," ")</f>
        <v xml:space="preserve"> </v>
      </c>
      <c r="BG89" s="108" t="str">
        <f>IF(SUM(COUNTIFS('Planificación 2026-1'!F:F,"SUNAMPE",'Planificación 2026-1'!W:W,C89,'Planificación 2026-1'!H:H,"T4"))&gt;0,"P55"," ")</f>
        <v xml:space="preserve"> </v>
      </c>
      <c r="BH89" s="108" t="str">
        <f>IF(SUM(COUNTIFS('Planificación 2026-1'!F:F,"HUAURA",'Planificación 2026-1'!W:W,C89,'Planificación 2026-1'!H:H,"AF"))&gt;0," P01"," ")</f>
        <v xml:space="preserve"> </v>
      </c>
      <c r="BI89" s="108" t="str">
        <f>IF(SUM(COUNTIFS('Planificación 2026-1'!F:F,"HUAURA",'Planificación 2026-1'!W:W,C89,'Planificación 2026-1'!H:H,"EN"))&gt;0,"P02"," ")</f>
        <v xml:space="preserve"> </v>
      </c>
      <c r="BJ89" s="108" t="str">
        <f>IF(SUM(COUNTIFS('Planificación 2026-1'!F:F,"HUAURA",'Planificación 2026-1'!W:W,C89,'Planificación 2026-1'!H:H,"IS"))&gt;0,"P03"," ")</f>
        <v xml:space="preserve"> </v>
      </c>
      <c r="BK89" s="108" t="str">
        <f>IF(SUM(COUNTIFS('Planificación 2026-1'!F:F,"HUAURA",'Planificación 2026-1'!W:W,C89,'Planificación 2026-1'!H:H,"PS"))&gt;0,"P04"," ")</f>
        <v xml:space="preserve"> </v>
      </c>
      <c r="BL89" s="108"/>
      <c r="BM89" s="108" t="str">
        <f>IF(SUM(COUNTIFS('Planificación 2026-1'!F:F,"HUAURA",'Planificación 2026-1'!W:W,C89,'Planificación 2026-1'!H:H,"IN"))&gt;0,"P06"," ")</f>
        <v xml:space="preserve"> </v>
      </c>
      <c r="BN89" s="108" t="str">
        <f>IF(SUM(COUNTIFS('Planificación 2026-1'!F:F,"HUAURA",'Planificación 2026-1'!W:W,C89,'Planificación 2026-1'!H:H,"CA"))&gt;0,"P07"," ")</f>
        <v xml:space="preserve"> </v>
      </c>
      <c r="BO89" s="108" t="str">
        <f>IF(SUM(COUNTIFS('Planificación 2026-1'!F:F,"HUAURA",'Planificación 2026-1'!W:W,C89,'Planificación 2026-1'!H:H,"DE"))&gt;0,"P08"," ")</f>
        <v xml:space="preserve"> </v>
      </c>
      <c r="BP89" s="108" t="str">
        <f>IF(SUM(COUNTIFS('Planificación 2026-1'!F:F,"HUAURA",'Planificación 2026-1'!W:W,C89,'Planificación 2026-1'!H:H,"OB"))&gt;0,"P09"," ")</f>
        <v xml:space="preserve"> </v>
      </c>
      <c r="BQ89" s="108" t="str">
        <f>IF(SUM(COUNTIFS('Planificación 2026-1'!F:F,"HUAURA",'Planificación 2026-1'!W:W,C89,'Planificación 2026-1'!H:H,"MH"))&gt;0,"P31"," ")</f>
        <v xml:space="preserve"> </v>
      </c>
      <c r="BR89" s="108" t="str">
        <f>IF(SUM(COUNTIFS('Planificación 2026-1'!F:F,"HUAURA",'Planificación 2026-1'!W:W,C89,'Planificación 2026-1'!H:H,"IC"))&gt;0,"P32"," ")</f>
        <v xml:space="preserve"> </v>
      </c>
      <c r="BS89" s="108" t="str">
        <f>IF(SUM(COUNTIFS('Planificación 2026-1'!F:F,"HUAURA",'Planificación 2026-1'!W:W,C89,'Planificación 2026-1'!H:H,"AR"))&gt;0,"P34"," ")</f>
        <v xml:space="preserve"> </v>
      </c>
      <c r="BT89" s="108" t="str">
        <f>IF(SUM(COUNTIFS('Planificación 2026-1'!F:F,"HUAURA",'Planificación 2026-1'!W:W,C89,'Planificación 2026-1'!H:H,"T1"))&gt;0,"P35"," ")</f>
        <v xml:space="preserve"> </v>
      </c>
      <c r="BU89" s="108" t="str">
        <f>IF(SUM(COUNTIFS('Planificación 2026-1'!F:F,"HUAURA",'Planificación 2026-1'!W:W,C89,'Planificación 2026-1'!H:H,"T3"))&gt;0,"P36"," ")</f>
        <v xml:space="preserve"> </v>
      </c>
      <c r="BV89" s="108" t="str">
        <f>IF(SUM(COUNTIFS('Planificación 2026-1'!F:F,"HUAURA",'Planificación 2026-1'!W:W,C89,'Planificación 2026-1'!H:H,"T2"))&gt;0,"P37"," ")</f>
        <v xml:space="preserve"> </v>
      </c>
      <c r="BW89" s="108" t="str">
        <f>IF(SUM(COUNTIFS('Planificación 2026-1'!F:F,"HUAURA",'Planificación 2026-1'!W:W,C89,'Planificación 2026-1'!H:H,"AE"))&gt;0,"P38"," ")</f>
        <v xml:space="preserve"> </v>
      </c>
      <c r="BX89" s="108" t="str">
        <f>IF(SUM(COUNTIFS('Planificación 2026-1'!F:F,"HUAURA",'Planificación 2026-1'!W:W,C89,'Planificación 2026-1'!H:H,"T4"))&gt;0,"P55"," ")</f>
        <v xml:space="preserve"> </v>
      </c>
      <c r="BY89" s="109">
        <f>SUMIFS('Planificación 2026-1'!R:R,'Planificación 2026-1'!W:W,C89,'Planificación 2026-1'!H:H,"AF",'Planificación 2026-1'!I:I,"&gt;2")</f>
        <v>0</v>
      </c>
      <c r="BZ89" s="109">
        <f>SUMIFS('Planificación 2026-1'!R:R,'Planificación 2026-1'!W:W,C89,'Planificación 2026-1'!H:H,"EN",'Planificación 2026-1'!I:I,"&gt;2")</f>
        <v>0</v>
      </c>
      <c r="CA89" s="109">
        <f>SUMIFS('Planificación 2026-1'!R:R,'Planificación 2026-1'!W:W,C89,'Planificación 2026-1'!H:H,"IS",'Planificación 2026-1'!I:I,"&gt;2")</f>
        <v>0</v>
      </c>
      <c r="CB89" s="109">
        <f>SUMIFS('Planificación 2026-1'!R:R,'Planificación 2026-1'!W:W,C89,'Planificación 2026-1'!H:H,"PS",'Planificación 2026-1'!I:I,"&gt;2")</f>
        <v>0</v>
      </c>
      <c r="CC89" s="109">
        <f>SUMIFS('Planificación 2026-1'!R:R,'Planificación 2026-1'!W:W,C89,'Planificación 2026-1'!H:H,"IN",'Planificación 2026-1'!I:I,"&gt;2")</f>
        <v>0</v>
      </c>
      <c r="CD89" s="109">
        <f>SUMIFS('Planificación 2026-1'!R:R,'Planificación 2026-1'!W:W,C89,'Planificación 2026-1'!H:H,"CA",'Planificación 2026-1'!I:I,"&gt;2")</f>
        <v>0</v>
      </c>
      <c r="CE89" s="109">
        <f>SUMIFS('Planificación 2026-1'!R:R,'Planificación 2026-1'!W:W,C89,'Planificación 2026-1'!H:H,"DE",'Planificación 2026-1'!I:I,"&gt;2")</f>
        <v>0</v>
      </c>
      <c r="CF89" s="109">
        <f>SUMIFS('Planificación 2026-1'!R:R,'Planificación 2026-1'!W:W,C89,'Planificación 2026-1'!H:H,"OB",'Planificación 2026-1'!I:I,"&gt;2")</f>
        <v>0</v>
      </c>
      <c r="CG89" s="109">
        <f>SUMIFS('Planificación 2026-1'!R:R,'Planificación 2026-1'!W:W,C89,'Planificación 2026-1'!H:H,"MH",'Planificación 2026-1'!I:I,"&gt;2")</f>
        <v>0</v>
      </c>
      <c r="CH89" s="109">
        <f>SUMIFS('Planificación 2026-1'!R:R,'Planificación 2026-1'!W:W,C89,'Planificación 2026-1'!H:H,"IC",'Planificación 2026-1'!I:I,"&gt;2")</f>
        <v>0</v>
      </c>
      <c r="CI89" s="109">
        <f>SUMIFS('Planificación 2026-1'!R:R,'Planificación 2026-1'!W:W,C89,'Planificación 2026-1'!H:H,"AR",'Planificación 2026-1'!I:I,"&gt;2")</f>
        <v>0</v>
      </c>
      <c r="CJ89" s="109">
        <f>SUMIFS('Planificación 2026-1'!R:R,'Planificación 2026-1'!W:W,C89,'Planificación 2026-1'!H:H,"T1",'Planificación 2026-1'!I:I,"&gt;2")</f>
        <v>0</v>
      </c>
      <c r="CK89" s="109">
        <f>SUMIFS('Planificación 2026-1'!R:R,'Planificación 2026-1'!W:W,C89,'Planificación 2026-1'!H:H,"T3",'Planificación 2026-1'!I:I,"&gt;2")</f>
        <v>0</v>
      </c>
      <c r="CL89" s="109">
        <f>SUMIFS('Planificación 2026-1'!R:R,'Planificación 2026-1'!W:W,C89,'Planificación 2026-1'!H:H,"T2",'Planificación 2026-1'!I:I,"&gt;2")</f>
        <v>0</v>
      </c>
      <c r="CM89" s="109">
        <f>SUMIFS('Planificación 2026-1'!R:R,'Planificación 2026-1'!W:W,C89,'Planificación 2026-1'!H:H,"AE",'Planificación 2026-1'!I:I,"&gt;2")</f>
        <v>0</v>
      </c>
      <c r="CN89" s="109">
        <f>SUMIFS('Planificación 2026-1'!R:R,'Planificación 2026-1'!W:W,C89,'Planificación 2026-1'!H:H,"T4",'Planificación 2026-1'!I:I,"&gt;2")</f>
        <v>0</v>
      </c>
      <c r="CO89" s="109">
        <f>SUMIFS('Planificación 2026-1'!R:R,'Planificación 2026-1'!W:W,C89,'Planificación 2026-1'!H:H,"AF",'Planificación 2026-1'!I:I,"&lt;3")</f>
        <v>0</v>
      </c>
      <c r="CP89" s="109">
        <f>SUMIFS('Planificación 2026-1'!R:R,'Planificación 2026-1'!W:W,C89,'Planificación 2026-1'!H:H,"EN",'Planificación 2026-1'!I:I,"&lt;3")</f>
        <v>0</v>
      </c>
      <c r="CQ89" s="109">
        <f>SUMIFS('Planificación 2026-1'!R:R,'Planificación 2026-1'!W:W,C89,'Planificación 2026-1'!H:H,"IS",'Planificación 2026-1'!I:I,"&lt;3")</f>
        <v>0</v>
      </c>
      <c r="CR89" s="109">
        <f>SUMIFS('Planificación 2026-1'!R:R,'Planificación 2026-1'!W:W,C89,'Planificación 2026-1'!H:H,"PS",'Planificación 2026-1'!I:I,"&lt;3")</f>
        <v>0</v>
      </c>
      <c r="CS89" s="109">
        <f>SUMIFS('Planificación 2026-1'!R:R,'Planificación 2026-1'!W:W,C89,'Planificación 2026-1'!H:H,"IN",'Planificación 2026-1'!I:I,"&lt;3")</f>
        <v>0</v>
      </c>
      <c r="CT89" s="109">
        <f>SUMIFS('Planificación 2026-1'!R:R,'Planificación 2026-1'!W:W,C89,'Planificación 2026-1'!H:H,"CA",'Planificación 2026-1'!I:I,"&lt;3")</f>
        <v>0</v>
      </c>
      <c r="CU89" s="109">
        <f>SUMIFS('Planificación 2026-1'!R:R,'Planificación 2026-1'!W:W,C89,'Planificación 2026-1'!H:H,"DE",'Planificación 2026-1'!I:I,"&lt;3")</f>
        <v>0</v>
      </c>
      <c r="CV89" s="109">
        <f>SUMIFS('Planificación 2026-1'!R:R,'Planificación 2026-1'!W:W,C89,'Planificación 2026-1'!H:H,"OB",'Planificación 2026-1'!I:I,"&lt;3")</f>
        <v>0</v>
      </c>
      <c r="CW89" s="109">
        <f>SUMIFS('Planificación 2026-1'!R:R,'Planificación 2026-1'!W:W,C89,'Planificación 2026-1'!H:H,"MH",'Planificación 2026-1'!I:I,"&lt;3")</f>
        <v>0</v>
      </c>
      <c r="CX89" s="109">
        <f>SUMIFS('Planificación 2026-1'!R:R,'Planificación 2026-1'!W:W,C89,'Planificación 2026-1'!H:H,"IC",'Planificación 2026-1'!I:I,"&lt;3")</f>
        <v>0</v>
      </c>
      <c r="CY89" s="109">
        <f>SUMIFS('Planificación 2026-1'!R:R,'Planificación 2026-1'!W:W,C89,'Planificación 2026-1'!H:H,"AR",'Planificación 2026-1'!I:I,"&lt;3")</f>
        <v>0</v>
      </c>
      <c r="CZ89" s="109">
        <f>SUMIFS('Planificación 2026-1'!R:R,'Planificación 2026-1'!W:W,C89,'Planificación 2026-1'!H:H,"T1",'Planificación 2026-1'!I:I,"&lt;3")</f>
        <v>0</v>
      </c>
      <c r="DA89" s="109">
        <f>SUMIFS('Planificación 2026-1'!R:R,'Planificación 2026-1'!W:W,C89,'Planificación 2026-1'!H:H,"T3",'Planificación 2026-1'!I:I,"&lt;3")</f>
        <v>0</v>
      </c>
      <c r="DB89" s="109">
        <f>SUMIFS('Planificación 2026-1'!R:R,'Planificación 2026-1'!W:W,C89,'Planificación 2026-1'!H:H,"T2",'Planificación 2026-1'!I:I,"&lt;3")</f>
        <v>0</v>
      </c>
      <c r="DC89" s="109">
        <f>SUMIFS('Planificación 2026-1'!R:R,'Planificación 2026-1'!W:W,C89,'Planificación 2026-1'!H:H,"AE",'Planificación 2026-1'!I:I,"&lt;3")</f>
        <v>0</v>
      </c>
      <c r="DD89" s="109">
        <f>SUMIFS('Planificación 2026-1'!R:R,'Planificación 2026-1'!W:W,C89,'Planificación 2026-1'!H:H,"T4",'Planificación 2026-1'!I:I,"&lt;3")</f>
        <v>0</v>
      </c>
      <c r="DE89" s="108" t="str">
        <f t="shared" si="13"/>
        <v/>
      </c>
      <c r="DF89" s="41">
        <f>IF(C89="","",SUMIFS('Planificación 2026-1'!R:R,'Planificación 2026-1'!W:W,C89,'Planificación 2026-1'!F:F,"PRINCIPAL",'Planificación 2026-1'!X:X,"VIRTUAL"))</f>
        <v>0</v>
      </c>
      <c r="DG89" s="41">
        <f>IF(C89="","",SUMIFS('Planificación 2026-1'!R:R,'Planificación 2026-1'!W:W,C89,'Planificación 2026-1'!F:F,"PRINCIPAL",'Planificación 2026-1'!X:X,"PRESENCIAL"))</f>
        <v>0</v>
      </c>
      <c r="DH89" s="41">
        <f>IF(C89="","",SUMIFS('Planificación 2026-1'!R:R,'Planificación 2026-1'!W:W,C89,'Planificación 2026-1'!F:F,"PRINCIPAL",'Planificación 2026-1'!X:X,"HIBRIDO PRESENCIAL"))</f>
        <v>0</v>
      </c>
      <c r="DI89" s="108" t="str">
        <f t="shared" si="14"/>
        <v/>
      </c>
      <c r="DJ89" s="108">
        <f>IF(C89="","",SUMIFS('Planificación 2026-1'!R:R,'Planificación 2026-1'!W:W,C89,'Planificación 2026-1'!F:F,"FILIAL",'Planificación 2026-1'!X:X,"VIRTUAL"))</f>
        <v>0</v>
      </c>
      <c r="DK89" s="110">
        <f>IF(C89="","",SUMIFS('Planificación 2026-1'!R:R,'Planificación 2026-1'!W:W,C89,'Planificación 2026-1'!F:F,"FILIAL",'Planificación 2026-1'!X:X,"PRESENCIAL"))</f>
        <v>0</v>
      </c>
      <c r="DL89" s="61">
        <f>IF(C89="","",SUMIFS('Planificación 2026-1'!R:R,'Planificación 2026-1'!W:W,C89,'Planificación 2026-1'!F:F,"FILIAL",'Planificación 2026-1'!X:X,"HIBRIDO PRESENCIAL"))</f>
        <v>0</v>
      </c>
      <c r="DM89" s="111" t="str">
        <f t="shared" si="15"/>
        <v/>
      </c>
      <c r="DN89" s="108">
        <f>IF(C89="","",SUMIFS('Planificación 2026-1'!R:R,'Planificación 2026-1'!W:W,C89,'Planificación 2026-1'!F:F,"SUNAMPE",'Planificación 2026-1'!X:X,"VIRTUAL"))</f>
        <v>0</v>
      </c>
      <c r="DO89" s="61">
        <f>IF(C89="","",SUMIFS('Planificación 2026-1'!R:R,'Planificación 2026-1'!W:W,C89,'Planificación 2026-1'!F:F,"SUNAMPE",'Planificación 2026-1'!X:X,"PRESENCIAL"))</f>
        <v>0</v>
      </c>
      <c r="DP89" s="111" t="str">
        <f t="shared" si="16"/>
        <v/>
      </c>
      <c r="DQ89" s="108">
        <f>IF(C89="","",SUMIFS('Planificación 2026-1'!R:R,'Planificación 2026-1'!W:W,C89,'Planificación 2026-1'!F:F,"HUAURA",'Planificación 2026-1'!X:X,"VIRTUAL"))</f>
        <v>0</v>
      </c>
      <c r="DR89" s="61">
        <f>IF(C89="","",SUMIFS('Planificación 2026-1'!R:R,'Planificación 2026-1'!W:W,C89,'Planificación 2026-1'!F:F,"HUAURA",'Planificación 2026-1'!X:X,"PRESENCIAL"))</f>
        <v>0</v>
      </c>
      <c r="DS89" s="76">
        <f>SUMIFS('Planificación 2026-1'!R:R,'Planificación 2026-1'!W:W,C89,'Planificación 2026-1'!F:F,"PRINCIPAL",'Planificación 2026-1'!X:X,"VIRTUAL",'Planificación 2026-1'!I:I,"&gt;2")</f>
        <v>0</v>
      </c>
      <c r="DT89" s="76">
        <f>SUMIFS('Planificación 2026-1'!R:R,'Planificación 2026-1'!W:W,C89,'Planificación 2026-1'!F:F,"PRINCIPAL",'Planificación 2026-1'!X:X,"&lt;&gt;VIRTUAL",'Planificación 2026-1'!I:I,"&gt;2")</f>
        <v>0</v>
      </c>
      <c r="DU89" s="76">
        <f>SUMIFS('Planificación 2026-1'!R:R,'Planificación 2026-1'!W:W,C89,'Planificación 2026-1'!F:F,"SUNAMPE",'Planificación 2026-1'!X:X,"VIRTUAL",'Planificación 2026-1'!I:I,"&gt;2")</f>
        <v>0</v>
      </c>
      <c r="DV89" s="76">
        <f>SUMIFS('Planificación 2026-1'!R:R,'Planificación 2026-1'!W:W,C89,'Planificación 2026-1'!F:F,"SUNAMPE",'Planificación 2026-1'!X:X,"&lt;&gt;VIRTUAL",'Planificación 2026-1'!I:I,"&gt;2")</f>
        <v>0</v>
      </c>
      <c r="DW89" s="76">
        <f>SUMIFS('Planificación 2026-1'!R:R,'Planificación 2026-1'!W:W,C89,'Planificación 2026-1'!F:F,"FILIAL",'Planificación 2026-1'!X:X,"VIRTUAL",'Planificación 2026-1'!I:I,"&gt;2")</f>
        <v>0</v>
      </c>
      <c r="DX89" s="76">
        <f>SUMIFS('Planificación 2026-1'!R:R,'Planificación 2026-1'!W:W,C89,'Planificación 2026-1'!F:F,"FILIAL",'Planificación 2026-1'!X:X,"&lt;&gt;VIRTUAL",'Planificación 2026-1'!I:I,"&gt;2")</f>
        <v>0</v>
      </c>
      <c r="DY89" s="76">
        <f>SUMIFS('Planificación 2026-1'!R:R,'Planificación 2026-1'!W:W,C89,'Planificación 2026-1'!F:F,"PORUMA",'Planificación 2026-1'!X:X,"VIRTUAL",'Planificación 2026-1'!I:I,"&gt;2")</f>
        <v>0</v>
      </c>
      <c r="DZ89" s="76">
        <f>SUMIFS('Planificación 2026-1'!R:R,'Planificación 2026-1'!W:W,C89,'Planificación 2026-1'!F:F,"PORUMA",'Planificación 2026-1'!X:X,"&lt;&gt;VIRTUAL",'Planificación 2026-1'!I:I,"&gt;2")</f>
        <v>0</v>
      </c>
      <c r="EA89" s="76">
        <f>SUMIFS('Planificación 2026-1'!R:R,'Planificación 2026-1'!W:W,C89,'Planificación 2026-1'!F:F,"HUAURA",'Planificación 2026-1'!X:X,"VIRTUAL",'Planificación 2026-1'!I:I,"&gt;2")</f>
        <v>0</v>
      </c>
      <c r="EB89" s="76">
        <f>SUMIFS('Planificación 2026-1'!R:R,'Planificación 2026-1'!W:W,C89,'Planificación 2026-1'!F:F,"HUAURA",'Planificación 2026-1'!X:X,"&lt;&gt;VIRTUAL",'Planificación 2026-1'!I:I,"&gt;2")</f>
        <v>0</v>
      </c>
      <c r="EC89" s="76">
        <f>SUMIFS('Planificación 2026-1'!R:R,'Planificación 2026-1'!W:W,C89,'Planificación 2026-1'!F:F,"PRINCIPAL",'Planificación 2026-1'!X:X,"VIRTUAL",'Planificación 2026-1'!I:I,"&lt;3")</f>
        <v>0</v>
      </c>
      <c r="ED89" s="76">
        <f>SUMIFS('Planificación 2026-1'!R:R,'Planificación 2026-1'!W:W,C89,'Planificación 2026-1'!F:F,"PRINCIPAL",'Planificación 2026-1'!X:X,"&lt;&gt;VIRTUAL",'Planificación 2026-1'!I:I,"&lt;3")</f>
        <v>0</v>
      </c>
      <c r="EE89" s="76">
        <f>SUMIFS('Planificación 2026-1'!R:R,'Planificación 2026-1'!W:W,C89,'Planificación 2026-1'!F:F,"SUNAMPE",'Planificación 2026-1'!X:X,"VIRTUAL",'Planificación 2026-1'!I:I,"&lt;3")</f>
        <v>0</v>
      </c>
      <c r="EF89" s="76">
        <f>SUMIFS('Planificación 2026-1'!R:R,'Planificación 2026-1'!W:W,C89,'Planificación 2026-1'!F:F,"SUNAMPE",'Planificación 2026-1'!X:X,"&lt;&gt;VIRTUAL",'Planificación 2026-1'!I:I,"&lt;3")</f>
        <v>0</v>
      </c>
      <c r="EG89" s="76">
        <f>SUMIFS('Planificación 2026-1'!R:R,'Planificación 2026-1'!W:W,C89,'Planificación 2026-1'!F:F,"FILIAL",'Planificación 2026-1'!X:X,"VIRTUAL",'Planificación 2026-1'!I:I,"&lt;3")</f>
        <v>0</v>
      </c>
      <c r="EH89" s="76">
        <f>SUMIFS('Planificación 2026-1'!R:R,'Planificación 2026-1'!W:W,C89,'Planificación 2026-1'!F:F,"FILIAL",'Planificación 2026-1'!X:X,"&lt;&gt;VIRTUAL",'Planificación 2026-1'!I:I,"&lt;3")</f>
        <v>0</v>
      </c>
      <c r="EI89" s="76">
        <f>SUMIFS('Planificación 2026-1'!R:R,'Planificación 2026-1'!W:W,C89,'Planificación 2026-1'!F:F,"PORUMA",'Planificación 2026-1'!X:X,"VIRTUAL",'Planificación 2026-1'!I:I,"&lt;3")</f>
        <v>0</v>
      </c>
      <c r="EJ89" s="76">
        <f>SUMIFS('Planificación 2026-1'!R:R,'Planificación 2026-1'!W:W,C89,'Planificación 2026-1'!F:F,"PORUMA",'Planificación 2026-1'!X:X,"&lt;&gt;VIRTUAL",'Planificación 2026-1'!I:I,"&lt;3")</f>
        <v>0</v>
      </c>
      <c r="EK89" s="76">
        <f>SUMIFS('Planificación 2026-1'!R:R,'Planificación 2026-1'!W:W,C89,'Planificación 2026-1'!F:F,"HUAURA",'Planificación 2026-1'!X:X,"VIRTUAL",'Planificación 2026-1'!I:I,"&lt;3")</f>
        <v>0</v>
      </c>
      <c r="EL89" s="76">
        <f>SUMIFS('Planificación 2026-1'!R:R,'Planificación 2026-1'!W:W,C89,'Planificación 2026-1'!F:F,"HUAURA",'Planificación 2026-1'!X:X,"&lt;&gt;VIRTUAL",'Planificación 2026-1'!I:I,"&lt;3")</f>
        <v>0</v>
      </c>
      <c r="EM89" s="76"/>
      <c r="EN89" s="76">
        <f t="shared" si="9"/>
        <v>0</v>
      </c>
      <c r="EO89" s="76">
        <f t="shared" si="10"/>
        <v>0</v>
      </c>
      <c r="EP89" s="76" t="b">
        <f t="shared" si="11"/>
        <v>1</v>
      </c>
      <c r="EQ89" s="76" t="str">
        <f t="shared" si="12"/>
        <v/>
      </c>
      <c r="ER89" s="76" t="str">
        <f t="shared" si="17"/>
        <v>PRESENCIAL</v>
      </c>
    </row>
    <row r="90" spans="1:148" hidden="1">
      <c r="A90" s="83"/>
      <c r="B90" s="119">
        <v>87</v>
      </c>
      <c r="C90" s="115" t="s">
        <v>261</v>
      </c>
      <c r="D90" s="112">
        <f>SUMIF('Planificación 2026-1'!W:W,C90,'Planificación 2026-1'!R:R)</f>
        <v>0</v>
      </c>
      <c r="E90" s="114" t="s">
        <v>170</v>
      </c>
      <c r="F90" s="115" t="s">
        <v>171</v>
      </c>
      <c r="G90" s="115" t="s">
        <v>13</v>
      </c>
      <c r="H90" s="115" t="s">
        <v>140</v>
      </c>
      <c r="I90" s="107" t="str">
        <f>IF(SUM(COUNTIFS('Planificación 2026-1'!F:F,"PRINCIPAL",'Planificación 2026-1'!W:W,C90,'Planificación 2026-1'!H:H,"AF"))&gt;0,"P01"," ")</f>
        <v xml:space="preserve"> </v>
      </c>
      <c r="J90" s="108" t="str">
        <f>IF(SUM(COUNTIFS('Planificación 2026-1'!F:F,"PRINCIPAL",'Planificación 2026-1'!W:W,C90,'Planificación 2026-1'!H:H,"EN"))&gt;0,"P02"," ")</f>
        <v xml:space="preserve"> </v>
      </c>
      <c r="K90" s="108" t="str">
        <f>IF(SUM(COUNTIFS('Planificación 2026-1'!F:F,"PRINCIPAL",'Planificación 2026-1'!W:W,C90,'Planificación 2026-1'!H:H,"IS"))&gt;0,"P03"," ")</f>
        <v xml:space="preserve"> </v>
      </c>
      <c r="L90" s="108" t="str">
        <f>IF(SUM(COUNTIFS('Planificación 2026-1'!F:F,"PRINCIPAL",'Planificación 2026-1'!W:W,C90,'Planificación 2026-1'!H:H,"PS"))&gt;0,"P04"," ")</f>
        <v xml:space="preserve"> </v>
      </c>
      <c r="M90" s="108"/>
      <c r="N90" s="108" t="str">
        <f>IF(SUM(COUNTIFS('Planificación 2026-1'!F:F,"PRINCIPAL",'Planificación 2026-1'!W:W,C90,'Planificación 2026-1'!H:H,"IN"))&gt;0,"P06"," ")</f>
        <v xml:space="preserve"> </v>
      </c>
      <c r="O90" s="108" t="str">
        <f>IF(SUM(COUNTIFS('Planificación 2026-1'!F:F,"PRINCIPAL",'Planificación 2026-1'!W:W,C90,'Planificación 2026-1'!H:H,"CA"))&gt;0,"P07"," ")</f>
        <v xml:space="preserve"> </v>
      </c>
      <c r="P90" s="108" t="str">
        <f>IF(SUM(COUNTIFS('Planificación 2026-1'!F:F,"PRINCIPAL",'Planificación 2026-1'!W:W,C90,'Planificación 2026-1'!H:H,"DE"))&gt;0,"P08"," ")</f>
        <v xml:space="preserve"> </v>
      </c>
      <c r="Q90" s="108" t="str">
        <f>IF(SUM(COUNTIFS('Planificación 2026-1'!F:F,"PRINCIPAL",'Planificación 2026-1'!W:W,C90,'Planificación 2026-1'!H:H,"OB"))&gt;0,"P09"," ")</f>
        <v xml:space="preserve"> </v>
      </c>
      <c r="R90" s="108" t="str">
        <f>IF(SUM(COUNTIFS('Planificación 2026-1'!F:F,"PRINCIPAL",'Planificación 2026-1'!W:W,C90,'Planificación 2026-1'!H:H,"MH"))&gt;0,"P31"," ")</f>
        <v xml:space="preserve"> </v>
      </c>
      <c r="S90" s="108" t="str">
        <f>IF(SUM(COUNTIFS('Planificación 2026-1'!F:F,"PRINCIPAL",'Planificación 2026-1'!W:W,C90,'Planificación 2026-1'!H:H,"IC"))&gt;0,"P32"," ")</f>
        <v xml:space="preserve"> </v>
      </c>
      <c r="T90" s="108" t="str">
        <f>IF(SUM(COUNTIFS('Planificación 2026-1'!F:F,"PRINCIPAL",'Planificación 2026-1'!W:W,C90,'Planificación 2026-1'!H:H,"AR"))&gt;0,"P34"," ")</f>
        <v xml:space="preserve"> </v>
      </c>
      <c r="U90" s="108" t="str">
        <f>IF(SUM(COUNTIFS('Planificación 2026-1'!F:F,"PRINCIPAL",'Planificación 2026-1'!W:W,C90,'Planificación 2026-1'!H:H,"T1"))&gt;0,"P35"," ")</f>
        <v xml:space="preserve"> </v>
      </c>
      <c r="V90" s="108" t="str">
        <f>IF(SUM(COUNTIFS('Planificación 2026-1'!F:F,"PRINCIPAL",'Planificación 2026-1'!W:W,C90,'Planificación 2026-1'!H:H,"T3"))&gt;0,"P36"," ")</f>
        <v xml:space="preserve"> </v>
      </c>
      <c r="W90" s="108" t="str">
        <f>IF(SUM(COUNTIFS('Planificación 2026-1'!F:F,"PRINCIPAL",'Planificación 2026-1'!W:W,C90,'Planificación 2026-1'!H:H,"T2"))&gt;0,"P37"," ")</f>
        <v xml:space="preserve"> </v>
      </c>
      <c r="X90" s="108" t="str">
        <f>IF(SUM(COUNTIFS('Planificación 2026-1'!F:F,"PRINCIPAL",'Planificación 2026-1'!W:W,C90,'Planificación 2026-1'!H:H,"AE"))&gt;0,"P38"," ")</f>
        <v xml:space="preserve"> </v>
      </c>
      <c r="Y90" s="108" t="str">
        <f>IF(SUM(COUNTIFS('Planificación 2026-1'!F:F,"PRINCIPAL",'Planificación 2026-1'!W:W,C90,'Planificación 2026-1'!H:H,"T4"))&gt;0,"P55"," ")</f>
        <v xml:space="preserve"> </v>
      </c>
      <c r="Z90" s="108" t="str">
        <f>IF(SUM(COUNTIFS('Planificación 2026-1'!F:F,"FILIAL",'Planificación 2026-1'!W:W,C90,'Planificación 2026-1'!H:H,"AF"))&gt;0," P01"," ")</f>
        <v xml:space="preserve"> </v>
      </c>
      <c r="AA90" s="108" t="str">
        <f>IF(SUM(COUNTIFS('Planificación 2026-1'!F:F,"FILIAL",'Planificación 2026-1'!W:W,C90,'Planificación 2026-1'!H:H,"EN"))&gt;0,"P02"," ")</f>
        <v xml:space="preserve"> </v>
      </c>
      <c r="AB90" s="108" t="str">
        <f>IF(SUM(COUNTIFS('Planificación 2026-1'!F:F,"FILIAL",'Planificación 2026-1'!W:W,C90,'Planificación 2026-1'!H:H,"IS"))&gt;0,"P03"," ")</f>
        <v xml:space="preserve"> </v>
      </c>
      <c r="AC90" s="108" t="str">
        <f>IF(SUM(COUNTIFS('Planificación 2026-1'!F:F,"FILIAL",'Planificación 2026-1'!W:W,C90,'Planificación 2026-1'!H:H,"PS"))&gt;0,"P04"," ")</f>
        <v xml:space="preserve"> </v>
      </c>
      <c r="AD90" s="108"/>
      <c r="AE90" s="108" t="str">
        <f>IF(SUM(COUNTIFS('Planificación 2026-1'!F:F,"FILIAL",'Planificación 2026-1'!W:W,C90,'Planificación 2026-1'!H:H,"IN"))&gt;0,"P06"," ")</f>
        <v xml:space="preserve"> </v>
      </c>
      <c r="AF90" s="108" t="str">
        <f>IF(SUM(COUNTIFS('Planificación 2026-1'!F:F,"FILIAL",'Planificación 2026-1'!W:W,C90,'Planificación 2026-1'!H:H,"CA"))&gt;0,"P07"," ")</f>
        <v xml:space="preserve"> </v>
      </c>
      <c r="AG90" s="108" t="str">
        <f>IF(SUM(COUNTIFS('Planificación 2026-1'!F:F,"FILIAL",'Planificación 2026-1'!W:W,C90,'Planificación 2026-1'!H:H,"DE"))&gt;0,"P08"," ")</f>
        <v xml:space="preserve"> </v>
      </c>
      <c r="AH90" s="108" t="str">
        <f>IF(SUM(COUNTIFS('Planificación 2026-1'!F:F,"FILIAL",'Planificación 2026-1'!W:W,C90,'Planificación 2026-1'!H:H,"OB"))&gt;0,"P09"," ")</f>
        <v xml:space="preserve"> </v>
      </c>
      <c r="AI90" s="108" t="str">
        <f>IF(SUM(COUNTIFS('Planificación 2026-1'!F:F,"FILIAL",'Planificación 2026-1'!W:W,C90,'Planificación 2026-1'!H:H,"MH"))&gt;0,"P31"," ")</f>
        <v xml:space="preserve"> </v>
      </c>
      <c r="AJ90" s="108" t="str">
        <f>IF(SUM(COUNTIFS('Planificación 2026-1'!F:F,"FILIAL",'Planificación 2026-1'!W:W,C90,'Planificación 2026-1'!H:H,"IC"))&gt;0,"P32"," ")</f>
        <v xml:space="preserve"> </v>
      </c>
      <c r="AK90" s="108" t="str">
        <f>IF(SUM(COUNTIFS('Planificación 2026-1'!F:F,"FILIAL",'Planificación 2026-1'!W:W,C90,'Planificación 2026-1'!H:H,"AR"))&gt;0,"P34"," ")</f>
        <v xml:space="preserve"> </v>
      </c>
      <c r="AL90" s="108" t="str">
        <f>IF(SUM(COUNTIFS('Planificación 2026-1'!F:F,"FILIAL",'Planificación 2026-1'!W:W,C90,'Planificación 2026-1'!H:H,"T1"))&gt;0,"P35"," ")</f>
        <v xml:space="preserve"> </v>
      </c>
      <c r="AM90" s="108" t="str">
        <f>IF(SUM(COUNTIFS('Planificación 2026-1'!F:F,"FILIAL",'Planificación 2026-1'!W:W,C90,'Planificación 2026-1'!H:H,"T3"))&gt;0,"P36"," ")</f>
        <v xml:space="preserve"> </v>
      </c>
      <c r="AN90" s="108" t="str">
        <f>IF(SUM(COUNTIFS('Planificación 2026-1'!F:F,"FILIAL",'Planificación 2026-1'!W:W,C90,'Planificación 2026-1'!H:H,"T2"))&gt;0,"P37"," ")</f>
        <v xml:space="preserve"> </v>
      </c>
      <c r="AO90" s="108" t="str">
        <f>IF(SUM(COUNTIFS('Planificación 2026-1'!F:F,"FILIAL",'Planificación 2026-1'!W:W,C90,'Planificación 2026-1'!H:H,"AE"))&gt;0,"P38"," ")</f>
        <v xml:space="preserve"> </v>
      </c>
      <c r="AP90" s="108" t="str">
        <f>IF(SUM(COUNTIFS('Planificación 2026-1'!F:F,"FILIAL",'Planificación 2026-1'!W:W,C90,'Planificación 2026-1'!H:H,"T4"))&gt;0,"P55"," ")</f>
        <v xml:space="preserve"> </v>
      </c>
      <c r="AQ90" s="108" t="str">
        <f>IF(SUM(COUNTIFS('Planificación 2026-1'!F:F,"SUNAMPE",'Planificación 2026-1'!W:W,C90,'Planificación 2026-1'!H:H,"AF"))&gt;0," P01"," ")</f>
        <v xml:space="preserve"> </v>
      </c>
      <c r="AR90" s="108" t="str">
        <f>IF(SUM(COUNTIFS('Planificación 2026-1'!F:F,"SUNAMPE",'Planificación 2026-1'!W:W,C90,'Planificación 2026-1'!H:H,"EN"))&gt;0,"P02"," ")</f>
        <v xml:space="preserve"> </v>
      </c>
      <c r="AS90" s="108" t="str">
        <f>IF(SUM(COUNTIFS('Planificación 2026-1'!F:F,"SUNAMPE",'Planificación 2026-1'!W:W,C90,'Planificación 2026-1'!H:H,"IS"))&gt;0,"P03"," ")</f>
        <v xml:space="preserve"> </v>
      </c>
      <c r="AT90" s="108" t="str">
        <f>IF(SUM(COUNTIFS('Planificación 2026-1'!F:F,"SUNAMPE",'Planificación 2026-1'!W:W,C90,'Planificación 2026-1'!H:H,"PS"))&gt;0,"P04"," ")</f>
        <v xml:space="preserve"> </v>
      </c>
      <c r="AU90" s="108"/>
      <c r="AV90" s="108" t="str">
        <f>IF(SUM(COUNTIFS('Planificación 2026-1'!F:F,"SUNAMPE",'Planificación 2026-1'!W:W,C90,'Planificación 2026-1'!H:H,"IN"))&gt;0,"P06"," ")</f>
        <v xml:space="preserve"> </v>
      </c>
      <c r="AW90" s="108" t="str">
        <f>IF(SUM(COUNTIFS('Planificación 2026-1'!F:F,"SUNAMPE",'Planificación 2026-1'!W:W,C90,'Planificación 2026-1'!H:H,"CA"))&gt;0,"P07"," ")</f>
        <v xml:space="preserve"> </v>
      </c>
      <c r="AX90" s="108" t="str">
        <f>IF(SUM(COUNTIFS('Planificación 2026-1'!F:F,"SUNAMPE",'Planificación 2026-1'!W:W,C90,'Planificación 2026-1'!H:H,"DE"))&gt;0,"P08"," ")</f>
        <v xml:space="preserve"> </v>
      </c>
      <c r="AY90" s="108" t="str">
        <f>IF(SUM(COUNTIFS('Planificación 2026-1'!F:F,"SUNAMPE",'Planificación 2026-1'!W:W,C90,'Planificación 2026-1'!H:H,"OB"))&gt;0,"P09"," ")</f>
        <v xml:space="preserve"> </v>
      </c>
      <c r="AZ90" s="108" t="str">
        <f>IF(SUM(COUNTIFS('Planificación 2026-1'!F:F,"SUNAMPE",'Planificación 2026-1'!W:W,C90,'Planificación 2026-1'!H:H,"MH"))&gt;0,"P31"," ")</f>
        <v xml:space="preserve"> </v>
      </c>
      <c r="BA90" s="108" t="str">
        <f>IF(SUM(COUNTIFS('Planificación 2026-1'!F:F,"SUNAMPE",'Planificación 2026-1'!W:W,C90,'Planificación 2026-1'!H:H,"IC"))&gt;0,"P32"," ")</f>
        <v xml:space="preserve"> </v>
      </c>
      <c r="BB90" s="108" t="str">
        <f>IF(SUM(COUNTIFS('Planificación 2026-1'!F:F,"SUNAMPE",'Planificación 2026-1'!W:W,C90,'Planificación 2026-1'!H:H,"AR"))&gt;0,"P34"," ")</f>
        <v xml:space="preserve"> </v>
      </c>
      <c r="BC90" s="108" t="str">
        <f>IF(SUM(COUNTIFS('Planificación 2026-1'!F:F,"SUNAMPE",'Planificación 2026-1'!W:W,C90,'Planificación 2026-1'!H:H,"T1"))&gt;0,"P35"," ")</f>
        <v xml:space="preserve"> </v>
      </c>
      <c r="BD90" s="108" t="str">
        <f>IF(SUM(COUNTIFS('Planificación 2026-1'!F:F,"SUNAMPE",'Planificación 2026-1'!W:W,C90,'Planificación 2026-1'!H:H,"T3"))&gt;0,"P36"," ")</f>
        <v xml:space="preserve"> </v>
      </c>
      <c r="BE90" s="108" t="str">
        <f>IF(SUM(COUNTIFS('Planificación 2026-1'!F:F,"SUNAMPE",'Planificación 2026-1'!W:W,C90,'Planificación 2026-1'!H:H,"T2"))&gt;0,"P37"," ")</f>
        <v xml:space="preserve"> </v>
      </c>
      <c r="BF90" s="108" t="str">
        <f>IF(SUM(COUNTIFS('Planificación 2026-1'!F:F,"SUNAMPE",'Planificación 2026-1'!W:W,C90,'Planificación 2026-1'!H:H,"AE"))&gt;0,"P38"," ")</f>
        <v xml:space="preserve"> </v>
      </c>
      <c r="BG90" s="108" t="str">
        <f>IF(SUM(COUNTIFS('Planificación 2026-1'!F:F,"SUNAMPE",'Planificación 2026-1'!W:W,C90,'Planificación 2026-1'!H:H,"T4"))&gt;0,"P55"," ")</f>
        <v xml:space="preserve"> </v>
      </c>
      <c r="BH90" s="108" t="str">
        <f>IF(SUM(COUNTIFS('Planificación 2026-1'!F:F,"HUAURA",'Planificación 2026-1'!W:W,C90,'Planificación 2026-1'!H:H,"AF"))&gt;0," P01"," ")</f>
        <v xml:space="preserve"> </v>
      </c>
      <c r="BI90" s="108" t="str">
        <f>IF(SUM(COUNTIFS('Planificación 2026-1'!F:F,"HUAURA",'Planificación 2026-1'!W:W,C90,'Planificación 2026-1'!H:H,"EN"))&gt;0,"P02"," ")</f>
        <v xml:space="preserve"> </v>
      </c>
      <c r="BJ90" s="108" t="str">
        <f>IF(SUM(COUNTIFS('Planificación 2026-1'!F:F,"HUAURA",'Planificación 2026-1'!W:W,C90,'Planificación 2026-1'!H:H,"IS"))&gt;0,"P03"," ")</f>
        <v xml:space="preserve"> </v>
      </c>
      <c r="BK90" s="108" t="str">
        <f>IF(SUM(COUNTIFS('Planificación 2026-1'!F:F,"HUAURA",'Planificación 2026-1'!W:W,C90,'Planificación 2026-1'!H:H,"PS"))&gt;0,"P04"," ")</f>
        <v xml:space="preserve"> </v>
      </c>
      <c r="BL90" s="108"/>
      <c r="BM90" s="108" t="str">
        <f>IF(SUM(COUNTIFS('Planificación 2026-1'!F:F,"HUAURA",'Planificación 2026-1'!W:W,C90,'Planificación 2026-1'!H:H,"IN"))&gt;0,"P06"," ")</f>
        <v xml:space="preserve"> </v>
      </c>
      <c r="BN90" s="108" t="str">
        <f>IF(SUM(COUNTIFS('Planificación 2026-1'!F:F,"HUAURA",'Planificación 2026-1'!W:W,C90,'Planificación 2026-1'!H:H,"CA"))&gt;0,"P07"," ")</f>
        <v xml:space="preserve"> </v>
      </c>
      <c r="BO90" s="108" t="str">
        <f>IF(SUM(COUNTIFS('Planificación 2026-1'!F:F,"HUAURA",'Planificación 2026-1'!W:W,C90,'Planificación 2026-1'!H:H,"DE"))&gt;0,"P08"," ")</f>
        <v xml:space="preserve"> </v>
      </c>
      <c r="BP90" s="108" t="str">
        <f>IF(SUM(COUNTIFS('Planificación 2026-1'!F:F,"HUAURA",'Planificación 2026-1'!W:W,C90,'Planificación 2026-1'!H:H,"OB"))&gt;0,"P09"," ")</f>
        <v xml:space="preserve"> </v>
      </c>
      <c r="BQ90" s="108" t="str">
        <f>IF(SUM(COUNTIFS('Planificación 2026-1'!F:F,"HUAURA",'Planificación 2026-1'!W:W,C90,'Planificación 2026-1'!H:H,"MH"))&gt;0,"P31"," ")</f>
        <v xml:space="preserve"> </v>
      </c>
      <c r="BR90" s="108" t="str">
        <f>IF(SUM(COUNTIFS('Planificación 2026-1'!F:F,"HUAURA",'Planificación 2026-1'!W:W,C90,'Planificación 2026-1'!H:H,"IC"))&gt;0,"P32"," ")</f>
        <v xml:space="preserve"> </v>
      </c>
      <c r="BS90" s="108" t="str">
        <f>IF(SUM(COUNTIFS('Planificación 2026-1'!F:F,"HUAURA",'Planificación 2026-1'!W:W,C90,'Planificación 2026-1'!H:H,"AR"))&gt;0,"P34"," ")</f>
        <v xml:space="preserve"> </v>
      </c>
      <c r="BT90" s="108" t="str">
        <f>IF(SUM(COUNTIFS('Planificación 2026-1'!F:F,"HUAURA",'Planificación 2026-1'!W:W,C90,'Planificación 2026-1'!H:H,"T1"))&gt;0,"P35"," ")</f>
        <v xml:space="preserve"> </v>
      </c>
      <c r="BU90" s="108" t="str">
        <f>IF(SUM(COUNTIFS('Planificación 2026-1'!F:F,"HUAURA",'Planificación 2026-1'!W:W,C90,'Planificación 2026-1'!H:H,"T3"))&gt;0,"P36"," ")</f>
        <v xml:space="preserve"> </v>
      </c>
      <c r="BV90" s="108" t="str">
        <f>IF(SUM(COUNTIFS('Planificación 2026-1'!F:F,"HUAURA",'Planificación 2026-1'!W:W,C90,'Planificación 2026-1'!H:H,"T2"))&gt;0,"P37"," ")</f>
        <v xml:space="preserve"> </v>
      </c>
      <c r="BW90" s="108" t="str">
        <f>IF(SUM(COUNTIFS('Planificación 2026-1'!F:F,"HUAURA",'Planificación 2026-1'!W:W,C90,'Planificación 2026-1'!H:H,"AE"))&gt;0,"P38"," ")</f>
        <v xml:space="preserve"> </v>
      </c>
      <c r="BX90" s="108" t="str">
        <f>IF(SUM(COUNTIFS('Planificación 2026-1'!F:F,"HUAURA",'Planificación 2026-1'!W:W,C90,'Planificación 2026-1'!H:H,"T4"))&gt;0,"P55"," ")</f>
        <v xml:space="preserve"> </v>
      </c>
      <c r="BY90" s="109">
        <f>SUMIFS('Planificación 2026-1'!R:R,'Planificación 2026-1'!W:W,C90,'Planificación 2026-1'!H:H,"AF",'Planificación 2026-1'!I:I,"&gt;2")</f>
        <v>0</v>
      </c>
      <c r="BZ90" s="109">
        <f>SUMIFS('Planificación 2026-1'!R:R,'Planificación 2026-1'!W:W,C90,'Planificación 2026-1'!H:H,"EN",'Planificación 2026-1'!I:I,"&gt;2")</f>
        <v>0</v>
      </c>
      <c r="CA90" s="109">
        <f>SUMIFS('Planificación 2026-1'!R:R,'Planificación 2026-1'!W:W,C90,'Planificación 2026-1'!H:H,"IS",'Planificación 2026-1'!I:I,"&gt;2")</f>
        <v>0</v>
      </c>
      <c r="CB90" s="109">
        <f>SUMIFS('Planificación 2026-1'!R:R,'Planificación 2026-1'!W:W,C90,'Planificación 2026-1'!H:H,"PS",'Planificación 2026-1'!I:I,"&gt;2")</f>
        <v>0</v>
      </c>
      <c r="CC90" s="109">
        <f>SUMIFS('Planificación 2026-1'!R:R,'Planificación 2026-1'!W:W,C90,'Planificación 2026-1'!H:H,"IN",'Planificación 2026-1'!I:I,"&gt;2")</f>
        <v>0</v>
      </c>
      <c r="CD90" s="109">
        <f>SUMIFS('Planificación 2026-1'!R:R,'Planificación 2026-1'!W:W,C90,'Planificación 2026-1'!H:H,"CA",'Planificación 2026-1'!I:I,"&gt;2")</f>
        <v>0</v>
      </c>
      <c r="CE90" s="109">
        <f>SUMIFS('Planificación 2026-1'!R:R,'Planificación 2026-1'!W:W,C90,'Planificación 2026-1'!H:H,"DE",'Planificación 2026-1'!I:I,"&gt;2")</f>
        <v>0</v>
      </c>
      <c r="CF90" s="109">
        <f>SUMIFS('Planificación 2026-1'!R:R,'Planificación 2026-1'!W:W,C90,'Planificación 2026-1'!H:H,"OB",'Planificación 2026-1'!I:I,"&gt;2")</f>
        <v>0</v>
      </c>
      <c r="CG90" s="109">
        <f>SUMIFS('Planificación 2026-1'!R:R,'Planificación 2026-1'!W:W,C90,'Planificación 2026-1'!H:H,"MH",'Planificación 2026-1'!I:I,"&gt;2")</f>
        <v>0</v>
      </c>
      <c r="CH90" s="109">
        <f>SUMIFS('Planificación 2026-1'!R:R,'Planificación 2026-1'!W:W,C90,'Planificación 2026-1'!H:H,"IC",'Planificación 2026-1'!I:I,"&gt;2")</f>
        <v>0</v>
      </c>
      <c r="CI90" s="109">
        <f>SUMIFS('Planificación 2026-1'!R:R,'Planificación 2026-1'!W:W,C90,'Planificación 2026-1'!H:H,"AR",'Planificación 2026-1'!I:I,"&gt;2")</f>
        <v>0</v>
      </c>
      <c r="CJ90" s="109">
        <f>SUMIFS('Planificación 2026-1'!R:R,'Planificación 2026-1'!W:W,C90,'Planificación 2026-1'!H:H,"T1",'Planificación 2026-1'!I:I,"&gt;2")</f>
        <v>0</v>
      </c>
      <c r="CK90" s="109">
        <f>SUMIFS('Planificación 2026-1'!R:R,'Planificación 2026-1'!W:W,C90,'Planificación 2026-1'!H:H,"T3",'Planificación 2026-1'!I:I,"&gt;2")</f>
        <v>0</v>
      </c>
      <c r="CL90" s="109">
        <f>SUMIFS('Planificación 2026-1'!R:R,'Planificación 2026-1'!W:W,C90,'Planificación 2026-1'!H:H,"T2",'Planificación 2026-1'!I:I,"&gt;2")</f>
        <v>0</v>
      </c>
      <c r="CM90" s="109">
        <f>SUMIFS('Planificación 2026-1'!R:R,'Planificación 2026-1'!W:W,C90,'Planificación 2026-1'!H:H,"AE",'Planificación 2026-1'!I:I,"&gt;2")</f>
        <v>0</v>
      </c>
      <c r="CN90" s="109">
        <f>SUMIFS('Planificación 2026-1'!R:R,'Planificación 2026-1'!W:W,C90,'Planificación 2026-1'!H:H,"T4",'Planificación 2026-1'!I:I,"&gt;2")</f>
        <v>0</v>
      </c>
      <c r="CO90" s="109">
        <f>SUMIFS('Planificación 2026-1'!R:R,'Planificación 2026-1'!W:W,C90,'Planificación 2026-1'!H:H,"AF",'Planificación 2026-1'!I:I,"&lt;3")</f>
        <v>0</v>
      </c>
      <c r="CP90" s="109">
        <f>SUMIFS('Planificación 2026-1'!R:R,'Planificación 2026-1'!W:W,C90,'Planificación 2026-1'!H:H,"EN",'Planificación 2026-1'!I:I,"&lt;3")</f>
        <v>0</v>
      </c>
      <c r="CQ90" s="109">
        <f>SUMIFS('Planificación 2026-1'!R:R,'Planificación 2026-1'!W:W,C90,'Planificación 2026-1'!H:H,"IS",'Planificación 2026-1'!I:I,"&lt;3")</f>
        <v>0</v>
      </c>
      <c r="CR90" s="109">
        <f>SUMIFS('Planificación 2026-1'!R:R,'Planificación 2026-1'!W:W,C90,'Planificación 2026-1'!H:H,"PS",'Planificación 2026-1'!I:I,"&lt;3")</f>
        <v>0</v>
      </c>
      <c r="CS90" s="109">
        <f>SUMIFS('Planificación 2026-1'!R:R,'Planificación 2026-1'!W:W,C90,'Planificación 2026-1'!H:H,"IN",'Planificación 2026-1'!I:I,"&lt;3")</f>
        <v>0</v>
      </c>
      <c r="CT90" s="109">
        <f>SUMIFS('Planificación 2026-1'!R:R,'Planificación 2026-1'!W:W,C90,'Planificación 2026-1'!H:H,"CA",'Planificación 2026-1'!I:I,"&lt;3")</f>
        <v>0</v>
      </c>
      <c r="CU90" s="109">
        <f>SUMIFS('Planificación 2026-1'!R:R,'Planificación 2026-1'!W:W,C90,'Planificación 2026-1'!H:H,"DE",'Planificación 2026-1'!I:I,"&lt;3")</f>
        <v>0</v>
      </c>
      <c r="CV90" s="109">
        <f>SUMIFS('Planificación 2026-1'!R:R,'Planificación 2026-1'!W:W,C90,'Planificación 2026-1'!H:H,"OB",'Planificación 2026-1'!I:I,"&lt;3")</f>
        <v>0</v>
      </c>
      <c r="CW90" s="109">
        <f>SUMIFS('Planificación 2026-1'!R:R,'Planificación 2026-1'!W:W,C90,'Planificación 2026-1'!H:H,"MH",'Planificación 2026-1'!I:I,"&lt;3")</f>
        <v>0</v>
      </c>
      <c r="CX90" s="109">
        <f>SUMIFS('Planificación 2026-1'!R:R,'Planificación 2026-1'!W:W,C90,'Planificación 2026-1'!H:H,"IC",'Planificación 2026-1'!I:I,"&lt;3")</f>
        <v>0</v>
      </c>
      <c r="CY90" s="109">
        <f>SUMIFS('Planificación 2026-1'!R:R,'Planificación 2026-1'!W:W,C90,'Planificación 2026-1'!H:H,"AR",'Planificación 2026-1'!I:I,"&lt;3")</f>
        <v>0</v>
      </c>
      <c r="CZ90" s="109">
        <f>SUMIFS('Planificación 2026-1'!R:R,'Planificación 2026-1'!W:W,C90,'Planificación 2026-1'!H:H,"T1",'Planificación 2026-1'!I:I,"&lt;3")</f>
        <v>0</v>
      </c>
      <c r="DA90" s="109">
        <f>SUMIFS('Planificación 2026-1'!R:R,'Planificación 2026-1'!W:W,C90,'Planificación 2026-1'!H:H,"T3",'Planificación 2026-1'!I:I,"&lt;3")</f>
        <v>0</v>
      </c>
      <c r="DB90" s="109">
        <f>SUMIFS('Planificación 2026-1'!R:R,'Planificación 2026-1'!W:W,C90,'Planificación 2026-1'!H:H,"T2",'Planificación 2026-1'!I:I,"&lt;3")</f>
        <v>0</v>
      </c>
      <c r="DC90" s="109">
        <f>SUMIFS('Planificación 2026-1'!R:R,'Planificación 2026-1'!W:W,C90,'Planificación 2026-1'!H:H,"AE",'Planificación 2026-1'!I:I,"&lt;3")</f>
        <v>0</v>
      </c>
      <c r="DD90" s="109">
        <f>SUMIFS('Planificación 2026-1'!R:R,'Planificación 2026-1'!W:W,C90,'Planificación 2026-1'!H:H,"T4",'Planificación 2026-1'!I:I,"&lt;3")</f>
        <v>0</v>
      </c>
      <c r="DE90" s="108" t="str">
        <f t="shared" si="13"/>
        <v/>
      </c>
      <c r="DF90" s="41">
        <f>IF(C90="","",SUMIFS('Planificación 2026-1'!R:R,'Planificación 2026-1'!W:W,C90,'Planificación 2026-1'!F:F,"PRINCIPAL",'Planificación 2026-1'!X:X,"VIRTUAL"))</f>
        <v>0</v>
      </c>
      <c r="DG90" s="41">
        <f>IF(C90="","",SUMIFS('Planificación 2026-1'!R:R,'Planificación 2026-1'!W:W,C90,'Planificación 2026-1'!F:F,"PRINCIPAL",'Planificación 2026-1'!X:X,"PRESENCIAL"))</f>
        <v>0</v>
      </c>
      <c r="DH90" s="41">
        <f>IF(C90="","",SUMIFS('Planificación 2026-1'!R:R,'Planificación 2026-1'!W:W,C90,'Planificación 2026-1'!F:F,"PRINCIPAL",'Planificación 2026-1'!X:X,"HIBRIDO PRESENCIAL"))</f>
        <v>0</v>
      </c>
      <c r="DI90" s="108" t="str">
        <f t="shared" si="14"/>
        <v/>
      </c>
      <c r="DJ90" s="108">
        <f>IF(C90="","",SUMIFS('Planificación 2026-1'!R:R,'Planificación 2026-1'!W:W,C90,'Planificación 2026-1'!F:F,"FILIAL",'Planificación 2026-1'!X:X,"VIRTUAL"))</f>
        <v>0</v>
      </c>
      <c r="DK90" s="110">
        <f>IF(C90="","",SUMIFS('Planificación 2026-1'!R:R,'Planificación 2026-1'!W:W,C90,'Planificación 2026-1'!F:F,"FILIAL",'Planificación 2026-1'!X:X,"PRESENCIAL"))</f>
        <v>0</v>
      </c>
      <c r="DL90" s="61">
        <f>IF(C90="","",SUMIFS('Planificación 2026-1'!R:R,'Planificación 2026-1'!W:W,C90,'Planificación 2026-1'!F:F,"FILIAL",'Planificación 2026-1'!X:X,"HIBRIDO PRESENCIAL"))</f>
        <v>0</v>
      </c>
      <c r="DM90" s="111" t="str">
        <f t="shared" si="15"/>
        <v/>
      </c>
      <c r="DN90" s="108">
        <f>IF(C90="","",SUMIFS('Planificación 2026-1'!R:R,'Planificación 2026-1'!W:W,C90,'Planificación 2026-1'!F:F,"SUNAMPE",'Planificación 2026-1'!X:X,"VIRTUAL"))</f>
        <v>0</v>
      </c>
      <c r="DO90" s="61">
        <f>IF(C90="","",SUMIFS('Planificación 2026-1'!R:R,'Planificación 2026-1'!W:W,C90,'Planificación 2026-1'!F:F,"SUNAMPE",'Planificación 2026-1'!X:X,"PRESENCIAL"))</f>
        <v>0</v>
      </c>
      <c r="DP90" s="111" t="str">
        <f t="shared" si="16"/>
        <v/>
      </c>
      <c r="DQ90" s="108">
        <f>IF(C90="","",SUMIFS('Planificación 2026-1'!R:R,'Planificación 2026-1'!W:W,C90,'Planificación 2026-1'!F:F,"HUAURA",'Planificación 2026-1'!X:X,"VIRTUAL"))</f>
        <v>0</v>
      </c>
      <c r="DR90" s="61">
        <f>IF(C90="","",SUMIFS('Planificación 2026-1'!R:R,'Planificación 2026-1'!W:W,C90,'Planificación 2026-1'!F:F,"HUAURA",'Planificación 2026-1'!X:X,"PRESENCIAL"))</f>
        <v>0</v>
      </c>
      <c r="DS90" s="76">
        <f>SUMIFS('Planificación 2026-1'!R:R,'Planificación 2026-1'!W:W,C90,'Planificación 2026-1'!F:F,"PRINCIPAL",'Planificación 2026-1'!X:X,"VIRTUAL",'Planificación 2026-1'!I:I,"&gt;2")</f>
        <v>0</v>
      </c>
      <c r="DT90" s="76">
        <f>SUMIFS('Planificación 2026-1'!R:R,'Planificación 2026-1'!W:W,C90,'Planificación 2026-1'!F:F,"PRINCIPAL",'Planificación 2026-1'!X:X,"&lt;&gt;VIRTUAL",'Planificación 2026-1'!I:I,"&gt;2")</f>
        <v>0</v>
      </c>
      <c r="DU90" s="76">
        <f>SUMIFS('Planificación 2026-1'!R:R,'Planificación 2026-1'!W:W,C90,'Planificación 2026-1'!F:F,"SUNAMPE",'Planificación 2026-1'!X:X,"VIRTUAL",'Planificación 2026-1'!I:I,"&gt;2")</f>
        <v>0</v>
      </c>
      <c r="DV90" s="76">
        <f>SUMIFS('Planificación 2026-1'!R:R,'Planificación 2026-1'!W:W,C90,'Planificación 2026-1'!F:F,"SUNAMPE",'Planificación 2026-1'!X:X,"&lt;&gt;VIRTUAL",'Planificación 2026-1'!I:I,"&gt;2")</f>
        <v>0</v>
      </c>
      <c r="DW90" s="76">
        <f>SUMIFS('Planificación 2026-1'!R:R,'Planificación 2026-1'!W:W,C90,'Planificación 2026-1'!F:F,"FILIAL",'Planificación 2026-1'!X:X,"VIRTUAL",'Planificación 2026-1'!I:I,"&gt;2")</f>
        <v>0</v>
      </c>
      <c r="DX90" s="76">
        <f>SUMIFS('Planificación 2026-1'!R:R,'Planificación 2026-1'!W:W,C90,'Planificación 2026-1'!F:F,"FILIAL",'Planificación 2026-1'!X:X,"&lt;&gt;VIRTUAL",'Planificación 2026-1'!I:I,"&gt;2")</f>
        <v>0</v>
      </c>
      <c r="DY90" s="76">
        <f>SUMIFS('Planificación 2026-1'!R:R,'Planificación 2026-1'!W:W,C90,'Planificación 2026-1'!F:F,"PORUMA",'Planificación 2026-1'!X:X,"VIRTUAL",'Planificación 2026-1'!I:I,"&gt;2")</f>
        <v>0</v>
      </c>
      <c r="DZ90" s="76">
        <f>SUMIFS('Planificación 2026-1'!R:R,'Planificación 2026-1'!W:W,C90,'Planificación 2026-1'!F:F,"PORUMA",'Planificación 2026-1'!X:X,"&lt;&gt;VIRTUAL",'Planificación 2026-1'!I:I,"&gt;2")</f>
        <v>0</v>
      </c>
      <c r="EA90" s="76">
        <f>SUMIFS('Planificación 2026-1'!R:R,'Planificación 2026-1'!W:W,C90,'Planificación 2026-1'!F:F,"HUAURA",'Planificación 2026-1'!X:X,"VIRTUAL",'Planificación 2026-1'!I:I,"&gt;2")</f>
        <v>0</v>
      </c>
      <c r="EB90" s="76">
        <f>SUMIFS('Planificación 2026-1'!R:R,'Planificación 2026-1'!W:W,C90,'Planificación 2026-1'!F:F,"HUAURA",'Planificación 2026-1'!X:X,"&lt;&gt;VIRTUAL",'Planificación 2026-1'!I:I,"&gt;2")</f>
        <v>0</v>
      </c>
      <c r="EC90" s="76">
        <f>SUMIFS('Planificación 2026-1'!R:R,'Planificación 2026-1'!W:W,C90,'Planificación 2026-1'!F:F,"PRINCIPAL",'Planificación 2026-1'!X:X,"VIRTUAL",'Planificación 2026-1'!I:I,"&lt;3")</f>
        <v>0</v>
      </c>
      <c r="ED90" s="76">
        <f>SUMIFS('Planificación 2026-1'!R:R,'Planificación 2026-1'!W:W,C90,'Planificación 2026-1'!F:F,"PRINCIPAL",'Planificación 2026-1'!X:X,"&lt;&gt;VIRTUAL",'Planificación 2026-1'!I:I,"&lt;3")</f>
        <v>0</v>
      </c>
      <c r="EE90" s="76">
        <f>SUMIFS('Planificación 2026-1'!R:R,'Planificación 2026-1'!W:W,C90,'Planificación 2026-1'!F:F,"SUNAMPE",'Planificación 2026-1'!X:X,"VIRTUAL",'Planificación 2026-1'!I:I,"&lt;3")</f>
        <v>0</v>
      </c>
      <c r="EF90" s="76">
        <f>SUMIFS('Planificación 2026-1'!R:R,'Planificación 2026-1'!W:W,C90,'Planificación 2026-1'!F:F,"SUNAMPE",'Planificación 2026-1'!X:X,"&lt;&gt;VIRTUAL",'Planificación 2026-1'!I:I,"&lt;3")</f>
        <v>0</v>
      </c>
      <c r="EG90" s="76">
        <f>SUMIFS('Planificación 2026-1'!R:R,'Planificación 2026-1'!W:W,C90,'Planificación 2026-1'!F:F,"FILIAL",'Planificación 2026-1'!X:X,"VIRTUAL",'Planificación 2026-1'!I:I,"&lt;3")</f>
        <v>0</v>
      </c>
      <c r="EH90" s="76">
        <f>SUMIFS('Planificación 2026-1'!R:R,'Planificación 2026-1'!W:W,C90,'Planificación 2026-1'!F:F,"FILIAL",'Planificación 2026-1'!X:X,"&lt;&gt;VIRTUAL",'Planificación 2026-1'!I:I,"&lt;3")</f>
        <v>0</v>
      </c>
      <c r="EI90" s="76">
        <f>SUMIFS('Planificación 2026-1'!R:R,'Planificación 2026-1'!W:W,C90,'Planificación 2026-1'!F:F,"PORUMA",'Planificación 2026-1'!X:X,"VIRTUAL",'Planificación 2026-1'!I:I,"&lt;3")</f>
        <v>0</v>
      </c>
      <c r="EJ90" s="76">
        <f>SUMIFS('Planificación 2026-1'!R:R,'Planificación 2026-1'!W:W,C90,'Planificación 2026-1'!F:F,"PORUMA",'Planificación 2026-1'!X:X,"&lt;&gt;VIRTUAL",'Planificación 2026-1'!I:I,"&lt;3")</f>
        <v>0</v>
      </c>
      <c r="EK90" s="76">
        <f>SUMIFS('Planificación 2026-1'!R:R,'Planificación 2026-1'!W:W,C90,'Planificación 2026-1'!F:F,"HUAURA",'Planificación 2026-1'!X:X,"VIRTUAL",'Planificación 2026-1'!I:I,"&lt;3")</f>
        <v>0</v>
      </c>
      <c r="EL90" s="76">
        <f>SUMIFS('Planificación 2026-1'!R:R,'Planificación 2026-1'!W:W,C90,'Planificación 2026-1'!F:F,"HUAURA",'Planificación 2026-1'!X:X,"&lt;&gt;VIRTUAL",'Planificación 2026-1'!I:I,"&lt;3")</f>
        <v>0</v>
      </c>
      <c r="EM90" s="76"/>
      <c r="EN90" s="76">
        <f t="shared" si="9"/>
        <v>0</v>
      </c>
      <c r="EO90" s="76">
        <f t="shared" si="10"/>
        <v>0</v>
      </c>
      <c r="EP90" s="76" t="b">
        <f t="shared" si="11"/>
        <v>1</v>
      </c>
      <c r="EQ90" s="76" t="str">
        <f t="shared" si="12"/>
        <v/>
      </c>
      <c r="ER90" s="76" t="str">
        <f t="shared" si="17"/>
        <v>PRESENCIAL</v>
      </c>
    </row>
    <row r="91" spans="1:148" hidden="1">
      <c r="A91" s="83"/>
      <c r="B91" s="119">
        <v>88</v>
      </c>
      <c r="C91" s="115" t="s">
        <v>262</v>
      </c>
      <c r="D91" s="112">
        <f>SUMIF('Planificación 2026-1'!W:W,C91,'Planificación 2026-1'!R:R)</f>
        <v>0</v>
      </c>
      <c r="E91" s="114" t="s">
        <v>170</v>
      </c>
      <c r="F91" s="115" t="s">
        <v>171</v>
      </c>
      <c r="G91" s="115" t="s">
        <v>153</v>
      </c>
      <c r="H91" s="115" t="s">
        <v>146</v>
      </c>
      <c r="I91" s="107" t="str">
        <f>IF(SUM(COUNTIFS('Planificación 2026-1'!F:F,"PRINCIPAL",'Planificación 2026-1'!W:W,C91,'Planificación 2026-1'!H:H,"AF"))&gt;0,"P01"," ")</f>
        <v xml:space="preserve"> </v>
      </c>
      <c r="J91" s="108" t="str">
        <f>IF(SUM(COUNTIFS('Planificación 2026-1'!F:F,"PRINCIPAL",'Planificación 2026-1'!W:W,C91,'Planificación 2026-1'!H:H,"EN"))&gt;0,"P02"," ")</f>
        <v xml:space="preserve"> </v>
      </c>
      <c r="K91" s="108" t="str">
        <f>IF(SUM(COUNTIFS('Planificación 2026-1'!F:F,"PRINCIPAL",'Planificación 2026-1'!W:W,C91,'Planificación 2026-1'!H:H,"IS"))&gt;0,"P03"," ")</f>
        <v xml:space="preserve"> </v>
      </c>
      <c r="L91" s="108" t="str">
        <f>IF(SUM(COUNTIFS('Planificación 2026-1'!F:F,"PRINCIPAL",'Planificación 2026-1'!W:W,C91,'Planificación 2026-1'!H:H,"PS"))&gt;0,"P04"," ")</f>
        <v xml:space="preserve"> </v>
      </c>
      <c r="M91" s="108"/>
      <c r="N91" s="108" t="str">
        <f>IF(SUM(COUNTIFS('Planificación 2026-1'!F:F,"PRINCIPAL",'Planificación 2026-1'!W:W,C91,'Planificación 2026-1'!H:H,"IN"))&gt;0,"P06"," ")</f>
        <v xml:space="preserve"> </v>
      </c>
      <c r="O91" s="108" t="str">
        <f>IF(SUM(COUNTIFS('Planificación 2026-1'!F:F,"PRINCIPAL",'Planificación 2026-1'!W:W,C91,'Planificación 2026-1'!H:H,"CA"))&gt;0,"P07"," ")</f>
        <v xml:space="preserve"> </v>
      </c>
      <c r="P91" s="108" t="str">
        <f>IF(SUM(COUNTIFS('Planificación 2026-1'!F:F,"PRINCIPAL",'Planificación 2026-1'!W:W,C91,'Planificación 2026-1'!H:H,"DE"))&gt;0,"P08"," ")</f>
        <v xml:space="preserve"> </v>
      </c>
      <c r="Q91" s="108" t="str">
        <f>IF(SUM(COUNTIFS('Planificación 2026-1'!F:F,"PRINCIPAL",'Planificación 2026-1'!W:W,C91,'Planificación 2026-1'!H:H,"OB"))&gt;0,"P09"," ")</f>
        <v xml:space="preserve"> </v>
      </c>
      <c r="R91" s="108" t="str">
        <f>IF(SUM(COUNTIFS('Planificación 2026-1'!F:F,"PRINCIPAL",'Planificación 2026-1'!W:W,C91,'Planificación 2026-1'!H:H,"MH"))&gt;0,"P31"," ")</f>
        <v xml:space="preserve"> </v>
      </c>
      <c r="S91" s="108" t="str">
        <f>IF(SUM(COUNTIFS('Planificación 2026-1'!F:F,"PRINCIPAL",'Planificación 2026-1'!W:W,C91,'Planificación 2026-1'!H:H,"IC"))&gt;0,"P32"," ")</f>
        <v xml:space="preserve"> </v>
      </c>
      <c r="T91" s="108" t="str">
        <f>IF(SUM(COUNTIFS('Planificación 2026-1'!F:F,"PRINCIPAL",'Planificación 2026-1'!W:W,C91,'Planificación 2026-1'!H:H,"AR"))&gt;0,"P34"," ")</f>
        <v xml:space="preserve"> </v>
      </c>
      <c r="U91" s="108" t="str">
        <f>IF(SUM(COUNTIFS('Planificación 2026-1'!F:F,"PRINCIPAL",'Planificación 2026-1'!W:W,C91,'Planificación 2026-1'!H:H,"T1"))&gt;0,"P35"," ")</f>
        <v xml:space="preserve"> </v>
      </c>
      <c r="V91" s="108" t="str">
        <f>IF(SUM(COUNTIFS('Planificación 2026-1'!F:F,"PRINCIPAL",'Planificación 2026-1'!W:W,C91,'Planificación 2026-1'!H:H,"T3"))&gt;0,"P36"," ")</f>
        <v xml:space="preserve"> </v>
      </c>
      <c r="W91" s="108" t="str">
        <f>IF(SUM(COUNTIFS('Planificación 2026-1'!F:F,"PRINCIPAL",'Planificación 2026-1'!W:W,C91,'Planificación 2026-1'!H:H,"T2"))&gt;0,"P37"," ")</f>
        <v xml:space="preserve"> </v>
      </c>
      <c r="X91" s="108" t="str">
        <f>IF(SUM(COUNTIFS('Planificación 2026-1'!F:F,"PRINCIPAL",'Planificación 2026-1'!W:W,C91,'Planificación 2026-1'!H:H,"AE"))&gt;0,"P38"," ")</f>
        <v xml:space="preserve"> </v>
      </c>
      <c r="Y91" s="108" t="str">
        <f>IF(SUM(COUNTIFS('Planificación 2026-1'!F:F,"PRINCIPAL",'Planificación 2026-1'!W:W,C91,'Planificación 2026-1'!H:H,"T4"))&gt;0,"P55"," ")</f>
        <v xml:space="preserve"> </v>
      </c>
      <c r="Z91" s="108" t="str">
        <f>IF(SUM(COUNTIFS('Planificación 2026-1'!F:F,"FILIAL",'Planificación 2026-1'!W:W,C91,'Planificación 2026-1'!H:H,"AF"))&gt;0," P01"," ")</f>
        <v xml:space="preserve"> </v>
      </c>
      <c r="AA91" s="108" t="str">
        <f>IF(SUM(COUNTIFS('Planificación 2026-1'!F:F,"FILIAL",'Planificación 2026-1'!W:W,C91,'Planificación 2026-1'!H:H,"EN"))&gt;0,"P02"," ")</f>
        <v xml:space="preserve"> </v>
      </c>
      <c r="AB91" s="108" t="str">
        <f>IF(SUM(COUNTIFS('Planificación 2026-1'!F:F,"FILIAL",'Planificación 2026-1'!W:W,C91,'Planificación 2026-1'!H:H,"IS"))&gt;0,"P03"," ")</f>
        <v xml:space="preserve"> </v>
      </c>
      <c r="AC91" s="108" t="str">
        <f>IF(SUM(COUNTIFS('Planificación 2026-1'!F:F,"FILIAL",'Planificación 2026-1'!W:W,C91,'Planificación 2026-1'!H:H,"PS"))&gt;0,"P04"," ")</f>
        <v xml:space="preserve"> </v>
      </c>
      <c r="AD91" s="108"/>
      <c r="AE91" s="108" t="str">
        <f>IF(SUM(COUNTIFS('Planificación 2026-1'!F:F,"FILIAL",'Planificación 2026-1'!W:W,C91,'Planificación 2026-1'!H:H,"IN"))&gt;0,"P06"," ")</f>
        <v xml:space="preserve"> </v>
      </c>
      <c r="AF91" s="108" t="str">
        <f>IF(SUM(COUNTIFS('Planificación 2026-1'!F:F,"FILIAL",'Planificación 2026-1'!W:W,C91,'Planificación 2026-1'!H:H,"CA"))&gt;0,"P07"," ")</f>
        <v xml:space="preserve"> </v>
      </c>
      <c r="AG91" s="108" t="str">
        <f>IF(SUM(COUNTIFS('Planificación 2026-1'!F:F,"FILIAL",'Planificación 2026-1'!W:W,C91,'Planificación 2026-1'!H:H,"DE"))&gt;0,"P08"," ")</f>
        <v xml:space="preserve"> </v>
      </c>
      <c r="AH91" s="108" t="str">
        <f>IF(SUM(COUNTIFS('Planificación 2026-1'!F:F,"FILIAL",'Planificación 2026-1'!W:W,C91,'Planificación 2026-1'!H:H,"OB"))&gt;0,"P09"," ")</f>
        <v xml:space="preserve"> </v>
      </c>
      <c r="AI91" s="108" t="str">
        <f>IF(SUM(COUNTIFS('Planificación 2026-1'!F:F,"FILIAL",'Planificación 2026-1'!W:W,C91,'Planificación 2026-1'!H:H,"MH"))&gt;0,"P31"," ")</f>
        <v xml:space="preserve"> </v>
      </c>
      <c r="AJ91" s="108" t="str">
        <f>IF(SUM(COUNTIFS('Planificación 2026-1'!F:F,"FILIAL",'Planificación 2026-1'!W:W,C91,'Planificación 2026-1'!H:H,"IC"))&gt;0,"P32"," ")</f>
        <v xml:space="preserve"> </v>
      </c>
      <c r="AK91" s="108" t="str">
        <f>IF(SUM(COUNTIFS('Planificación 2026-1'!F:F,"FILIAL",'Planificación 2026-1'!W:W,C91,'Planificación 2026-1'!H:H,"AR"))&gt;0,"P34"," ")</f>
        <v xml:space="preserve"> </v>
      </c>
      <c r="AL91" s="108" t="str">
        <f>IF(SUM(COUNTIFS('Planificación 2026-1'!F:F,"FILIAL",'Planificación 2026-1'!W:W,C91,'Planificación 2026-1'!H:H,"T1"))&gt;0,"P35"," ")</f>
        <v xml:space="preserve"> </v>
      </c>
      <c r="AM91" s="108" t="str">
        <f>IF(SUM(COUNTIFS('Planificación 2026-1'!F:F,"FILIAL",'Planificación 2026-1'!W:W,C91,'Planificación 2026-1'!H:H,"T3"))&gt;0,"P36"," ")</f>
        <v xml:space="preserve"> </v>
      </c>
      <c r="AN91" s="108" t="str">
        <f>IF(SUM(COUNTIFS('Planificación 2026-1'!F:F,"FILIAL",'Planificación 2026-1'!W:W,C91,'Planificación 2026-1'!H:H,"T2"))&gt;0,"P37"," ")</f>
        <v xml:space="preserve"> </v>
      </c>
      <c r="AO91" s="108" t="str">
        <f>IF(SUM(COUNTIFS('Planificación 2026-1'!F:F,"FILIAL",'Planificación 2026-1'!W:W,C91,'Planificación 2026-1'!H:H,"AE"))&gt;0,"P38"," ")</f>
        <v xml:space="preserve"> </v>
      </c>
      <c r="AP91" s="108" t="str">
        <f>IF(SUM(COUNTIFS('Planificación 2026-1'!F:F,"FILIAL",'Planificación 2026-1'!W:W,C91,'Planificación 2026-1'!H:H,"T4"))&gt;0,"P55"," ")</f>
        <v xml:space="preserve"> </v>
      </c>
      <c r="AQ91" s="108" t="str">
        <f>IF(SUM(COUNTIFS('Planificación 2026-1'!F:F,"SUNAMPE",'Planificación 2026-1'!W:W,C91,'Planificación 2026-1'!H:H,"AF"))&gt;0," P01"," ")</f>
        <v xml:space="preserve"> </v>
      </c>
      <c r="AR91" s="108" t="str">
        <f>IF(SUM(COUNTIFS('Planificación 2026-1'!F:F,"SUNAMPE",'Planificación 2026-1'!W:W,C91,'Planificación 2026-1'!H:H,"EN"))&gt;0,"P02"," ")</f>
        <v xml:space="preserve"> </v>
      </c>
      <c r="AS91" s="108" t="str">
        <f>IF(SUM(COUNTIFS('Planificación 2026-1'!F:F,"SUNAMPE",'Planificación 2026-1'!W:W,C91,'Planificación 2026-1'!H:H,"IS"))&gt;0,"P03"," ")</f>
        <v xml:space="preserve"> </v>
      </c>
      <c r="AT91" s="108" t="str">
        <f>IF(SUM(COUNTIFS('Planificación 2026-1'!F:F,"SUNAMPE",'Planificación 2026-1'!W:W,C91,'Planificación 2026-1'!H:H,"PS"))&gt;0,"P04"," ")</f>
        <v xml:space="preserve"> </v>
      </c>
      <c r="AU91" s="108"/>
      <c r="AV91" s="108" t="str">
        <f>IF(SUM(COUNTIFS('Planificación 2026-1'!F:F,"SUNAMPE",'Planificación 2026-1'!W:W,C91,'Planificación 2026-1'!H:H,"IN"))&gt;0,"P06"," ")</f>
        <v xml:space="preserve"> </v>
      </c>
      <c r="AW91" s="108" t="str">
        <f>IF(SUM(COUNTIFS('Planificación 2026-1'!F:F,"SUNAMPE",'Planificación 2026-1'!W:W,C91,'Planificación 2026-1'!H:H,"CA"))&gt;0,"P07"," ")</f>
        <v xml:space="preserve"> </v>
      </c>
      <c r="AX91" s="108" t="str">
        <f>IF(SUM(COUNTIFS('Planificación 2026-1'!F:F,"SUNAMPE",'Planificación 2026-1'!W:W,C91,'Planificación 2026-1'!H:H,"DE"))&gt;0,"P08"," ")</f>
        <v xml:space="preserve"> </v>
      </c>
      <c r="AY91" s="108" t="str">
        <f>IF(SUM(COUNTIFS('Planificación 2026-1'!F:F,"SUNAMPE",'Planificación 2026-1'!W:W,C91,'Planificación 2026-1'!H:H,"OB"))&gt;0,"P09"," ")</f>
        <v xml:space="preserve"> </v>
      </c>
      <c r="AZ91" s="108" t="str">
        <f>IF(SUM(COUNTIFS('Planificación 2026-1'!F:F,"SUNAMPE",'Planificación 2026-1'!W:W,C91,'Planificación 2026-1'!H:H,"MH"))&gt;0,"P31"," ")</f>
        <v xml:space="preserve"> </v>
      </c>
      <c r="BA91" s="108" t="str">
        <f>IF(SUM(COUNTIFS('Planificación 2026-1'!F:F,"SUNAMPE",'Planificación 2026-1'!W:W,C91,'Planificación 2026-1'!H:H,"IC"))&gt;0,"P32"," ")</f>
        <v xml:space="preserve"> </v>
      </c>
      <c r="BB91" s="108" t="str">
        <f>IF(SUM(COUNTIFS('Planificación 2026-1'!F:F,"SUNAMPE",'Planificación 2026-1'!W:W,C91,'Planificación 2026-1'!H:H,"AR"))&gt;0,"P34"," ")</f>
        <v xml:space="preserve"> </v>
      </c>
      <c r="BC91" s="108" t="str">
        <f>IF(SUM(COUNTIFS('Planificación 2026-1'!F:F,"SUNAMPE",'Planificación 2026-1'!W:W,C91,'Planificación 2026-1'!H:H,"T1"))&gt;0,"P35"," ")</f>
        <v xml:space="preserve"> </v>
      </c>
      <c r="BD91" s="108" t="str">
        <f>IF(SUM(COUNTIFS('Planificación 2026-1'!F:F,"SUNAMPE",'Planificación 2026-1'!W:W,C91,'Planificación 2026-1'!H:H,"T3"))&gt;0,"P36"," ")</f>
        <v xml:space="preserve"> </v>
      </c>
      <c r="BE91" s="108" t="str">
        <f>IF(SUM(COUNTIFS('Planificación 2026-1'!F:F,"SUNAMPE",'Planificación 2026-1'!W:W,C91,'Planificación 2026-1'!H:H,"T2"))&gt;0,"P37"," ")</f>
        <v xml:space="preserve"> </v>
      </c>
      <c r="BF91" s="108" t="str">
        <f>IF(SUM(COUNTIFS('Planificación 2026-1'!F:F,"SUNAMPE",'Planificación 2026-1'!W:W,C91,'Planificación 2026-1'!H:H,"AE"))&gt;0,"P38"," ")</f>
        <v xml:space="preserve"> </v>
      </c>
      <c r="BG91" s="108" t="str">
        <f>IF(SUM(COUNTIFS('Planificación 2026-1'!F:F,"SUNAMPE",'Planificación 2026-1'!W:W,C91,'Planificación 2026-1'!H:H,"T4"))&gt;0,"P55"," ")</f>
        <v xml:space="preserve"> </v>
      </c>
      <c r="BH91" s="108" t="str">
        <f>IF(SUM(COUNTIFS('Planificación 2026-1'!F:F,"HUAURA",'Planificación 2026-1'!W:W,C91,'Planificación 2026-1'!H:H,"AF"))&gt;0," P01"," ")</f>
        <v xml:space="preserve"> </v>
      </c>
      <c r="BI91" s="108" t="str">
        <f>IF(SUM(COUNTIFS('Planificación 2026-1'!F:F,"HUAURA",'Planificación 2026-1'!W:W,C91,'Planificación 2026-1'!H:H,"EN"))&gt;0,"P02"," ")</f>
        <v xml:space="preserve"> </v>
      </c>
      <c r="BJ91" s="108" t="str">
        <f>IF(SUM(COUNTIFS('Planificación 2026-1'!F:F,"HUAURA",'Planificación 2026-1'!W:W,C91,'Planificación 2026-1'!H:H,"IS"))&gt;0,"P03"," ")</f>
        <v xml:space="preserve"> </v>
      </c>
      <c r="BK91" s="108" t="str">
        <f>IF(SUM(COUNTIFS('Planificación 2026-1'!F:F,"HUAURA",'Planificación 2026-1'!W:W,C91,'Planificación 2026-1'!H:H,"PS"))&gt;0,"P04"," ")</f>
        <v xml:space="preserve"> </v>
      </c>
      <c r="BL91" s="108"/>
      <c r="BM91" s="108" t="str">
        <f>IF(SUM(COUNTIFS('Planificación 2026-1'!F:F,"HUAURA",'Planificación 2026-1'!W:W,C91,'Planificación 2026-1'!H:H,"IN"))&gt;0,"P06"," ")</f>
        <v xml:space="preserve"> </v>
      </c>
      <c r="BN91" s="108" t="str">
        <f>IF(SUM(COUNTIFS('Planificación 2026-1'!F:F,"HUAURA",'Planificación 2026-1'!W:W,C91,'Planificación 2026-1'!H:H,"CA"))&gt;0,"P07"," ")</f>
        <v xml:space="preserve"> </v>
      </c>
      <c r="BO91" s="108" t="str">
        <f>IF(SUM(COUNTIFS('Planificación 2026-1'!F:F,"HUAURA",'Planificación 2026-1'!W:W,C91,'Planificación 2026-1'!H:H,"DE"))&gt;0,"P08"," ")</f>
        <v xml:space="preserve"> </v>
      </c>
      <c r="BP91" s="108" t="str">
        <f>IF(SUM(COUNTIFS('Planificación 2026-1'!F:F,"HUAURA",'Planificación 2026-1'!W:W,C91,'Planificación 2026-1'!H:H,"OB"))&gt;0,"P09"," ")</f>
        <v xml:space="preserve"> </v>
      </c>
      <c r="BQ91" s="108" t="str">
        <f>IF(SUM(COUNTIFS('Planificación 2026-1'!F:F,"HUAURA",'Planificación 2026-1'!W:W,C91,'Planificación 2026-1'!H:H,"MH"))&gt;0,"P31"," ")</f>
        <v xml:space="preserve"> </v>
      </c>
      <c r="BR91" s="108" t="str">
        <f>IF(SUM(COUNTIFS('Planificación 2026-1'!F:F,"HUAURA",'Planificación 2026-1'!W:W,C91,'Planificación 2026-1'!H:H,"IC"))&gt;0,"P32"," ")</f>
        <v xml:space="preserve"> </v>
      </c>
      <c r="BS91" s="108" t="str">
        <f>IF(SUM(COUNTIFS('Planificación 2026-1'!F:F,"HUAURA",'Planificación 2026-1'!W:W,C91,'Planificación 2026-1'!H:H,"AR"))&gt;0,"P34"," ")</f>
        <v xml:space="preserve"> </v>
      </c>
      <c r="BT91" s="108" t="str">
        <f>IF(SUM(COUNTIFS('Planificación 2026-1'!F:F,"HUAURA",'Planificación 2026-1'!W:W,C91,'Planificación 2026-1'!H:H,"T1"))&gt;0,"P35"," ")</f>
        <v xml:space="preserve"> </v>
      </c>
      <c r="BU91" s="108" t="str">
        <f>IF(SUM(COUNTIFS('Planificación 2026-1'!F:F,"HUAURA",'Planificación 2026-1'!W:W,C91,'Planificación 2026-1'!H:H,"T3"))&gt;0,"P36"," ")</f>
        <v xml:space="preserve"> </v>
      </c>
      <c r="BV91" s="108" t="str">
        <f>IF(SUM(COUNTIFS('Planificación 2026-1'!F:F,"HUAURA",'Planificación 2026-1'!W:W,C91,'Planificación 2026-1'!H:H,"T2"))&gt;0,"P37"," ")</f>
        <v xml:space="preserve"> </v>
      </c>
      <c r="BW91" s="108" t="str">
        <f>IF(SUM(COUNTIFS('Planificación 2026-1'!F:F,"HUAURA",'Planificación 2026-1'!W:W,C91,'Planificación 2026-1'!H:H,"AE"))&gt;0,"P38"," ")</f>
        <v xml:space="preserve"> </v>
      </c>
      <c r="BX91" s="108" t="str">
        <f>IF(SUM(COUNTIFS('Planificación 2026-1'!F:F,"HUAURA",'Planificación 2026-1'!W:W,C91,'Planificación 2026-1'!H:H,"T4"))&gt;0,"P55"," ")</f>
        <v xml:space="preserve"> </v>
      </c>
      <c r="BY91" s="109">
        <f>SUMIFS('Planificación 2026-1'!R:R,'Planificación 2026-1'!W:W,C91,'Planificación 2026-1'!H:H,"AF",'Planificación 2026-1'!I:I,"&gt;2")</f>
        <v>0</v>
      </c>
      <c r="BZ91" s="109">
        <f>SUMIFS('Planificación 2026-1'!R:R,'Planificación 2026-1'!W:W,C91,'Planificación 2026-1'!H:H,"EN",'Planificación 2026-1'!I:I,"&gt;2")</f>
        <v>0</v>
      </c>
      <c r="CA91" s="109">
        <f>SUMIFS('Planificación 2026-1'!R:R,'Planificación 2026-1'!W:W,C91,'Planificación 2026-1'!H:H,"IS",'Planificación 2026-1'!I:I,"&gt;2")</f>
        <v>0</v>
      </c>
      <c r="CB91" s="109">
        <f>SUMIFS('Planificación 2026-1'!R:R,'Planificación 2026-1'!W:W,C91,'Planificación 2026-1'!H:H,"PS",'Planificación 2026-1'!I:I,"&gt;2")</f>
        <v>0</v>
      </c>
      <c r="CC91" s="109">
        <f>SUMIFS('Planificación 2026-1'!R:R,'Planificación 2026-1'!W:W,C91,'Planificación 2026-1'!H:H,"IN",'Planificación 2026-1'!I:I,"&gt;2")</f>
        <v>0</v>
      </c>
      <c r="CD91" s="109">
        <f>SUMIFS('Planificación 2026-1'!R:R,'Planificación 2026-1'!W:W,C91,'Planificación 2026-1'!H:H,"CA",'Planificación 2026-1'!I:I,"&gt;2")</f>
        <v>0</v>
      </c>
      <c r="CE91" s="109">
        <f>SUMIFS('Planificación 2026-1'!R:R,'Planificación 2026-1'!W:W,C91,'Planificación 2026-1'!H:H,"DE",'Planificación 2026-1'!I:I,"&gt;2")</f>
        <v>0</v>
      </c>
      <c r="CF91" s="109">
        <f>SUMIFS('Planificación 2026-1'!R:R,'Planificación 2026-1'!W:W,C91,'Planificación 2026-1'!H:H,"OB",'Planificación 2026-1'!I:I,"&gt;2")</f>
        <v>0</v>
      </c>
      <c r="CG91" s="109">
        <f>SUMIFS('Planificación 2026-1'!R:R,'Planificación 2026-1'!W:W,C91,'Planificación 2026-1'!H:H,"MH",'Planificación 2026-1'!I:I,"&gt;2")</f>
        <v>0</v>
      </c>
      <c r="CH91" s="109">
        <f>SUMIFS('Planificación 2026-1'!R:R,'Planificación 2026-1'!W:W,C91,'Planificación 2026-1'!H:H,"IC",'Planificación 2026-1'!I:I,"&gt;2")</f>
        <v>0</v>
      </c>
      <c r="CI91" s="109">
        <f>SUMIFS('Planificación 2026-1'!R:R,'Planificación 2026-1'!W:W,C91,'Planificación 2026-1'!H:H,"AR",'Planificación 2026-1'!I:I,"&gt;2")</f>
        <v>0</v>
      </c>
      <c r="CJ91" s="109">
        <f>SUMIFS('Planificación 2026-1'!R:R,'Planificación 2026-1'!W:W,C91,'Planificación 2026-1'!H:H,"T1",'Planificación 2026-1'!I:I,"&gt;2")</f>
        <v>0</v>
      </c>
      <c r="CK91" s="109">
        <f>SUMIFS('Planificación 2026-1'!R:R,'Planificación 2026-1'!W:W,C91,'Planificación 2026-1'!H:H,"T3",'Planificación 2026-1'!I:I,"&gt;2")</f>
        <v>0</v>
      </c>
      <c r="CL91" s="109">
        <f>SUMIFS('Planificación 2026-1'!R:R,'Planificación 2026-1'!W:W,C91,'Planificación 2026-1'!H:H,"T2",'Planificación 2026-1'!I:I,"&gt;2")</f>
        <v>0</v>
      </c>
      <c r="CM91" s="109">
        <f>SUMIFS('Planificación 2026-1'!R:R,'Planificación 2026-1'!W:W,C91,'Planificación 2026-1'!H:H,"AE",'Planificación 2026-1'!I:I,"&gt;2")</f>
        <v>0</v>
      </c>
      <c r="CN91" s="109">
        <f>SUMIFS('Planificación 2026-1'!R:R,'Planificación 2026-1'!W:W,C91,'Planificación 2026-1'!H:H,"T4",'Planificación 2026-1'!I:I,"&gt;2")</f>
        <v>0</v>
      </c>
      <c r="CO91" s="109">
        <f>SUMIFS('Planificación 2026-1'!R:R,'Planificación 2026-1'!W:W,C91,'Planificación 2026-1'!H:H,"AF",'Planificación 2026-1'!I:I,"&lt;3")</f>
        <v>0</v>
      </c>
      <c r="CP91" s="109">
        <f>SUMIFS('Planificación 2026-1'!R:R,'Planificación 2026-1'!W:W,C91,'Planificación 2026-1'!H:H,"EN",'Planificación 2026-1'!I:I,"&lt;3")</f>
        <v>0</v>
      </c>
      <c r="CQ91" s="109">
        <f>SUMIFS('Planificación 2026-1'!R:R,'Planificación 2026-1'!W:W,C91,'Planificación 2026-1'!H:H,"IS",'Planificación 2026-1'!I:I,"&lt;3")</f>
        <v>0</v>
      </c>
      <c r="CR91" s="109">
        <f>SUMIFS('Planificación 2026-1'!R:R,'Planificación 2026-1'!W:W,C91,'Planificación 2026-1'!H:H,"PS",'Planificación 2026-1'!I:I,"&lt;3")</f>
        <v>0</v>
      </c>
      <c r="CS91" s="109">
        <f>SUMIFS('Planificación 2026-1'!R:R,'Planificación 2026-1'!W:W,C91,'Planificación 2026-1'!H:H,"IN",'Planificación 2026-1'!I:I,"&lt;3")</f>
        <v>0</v>
      </c>
      <c r="CT91" s="109">
        <f>SUMIFS('Planificación 2026-1'!R:R,'Planificación 2026-1'!W:W,C91,'Planificación 2026-1'!H:H,"CA",'Planificación 2026-1'!I:I,"&lt;3")</f>
        <v>0</v>
      </c>
      <c r="CU91" s="109">
        <f>SUMIFS('Planificación 2026-1'!R:R,'Planificación 2026-1'!W:W,C91,'Planificación 2026-1'!H:H,"DE",'Planificación 2026-1'!I:I,"&lt;3")</f>
        <v>0</v>
      </c>
      <c r="CV91" s="109">
        <f>SUMIFS('Planificación 2026-1'!R:R,'Planificación 2026-1'!W:W,C91,'Planificación 2026-1'!H:H,"OB",'Planificación 2026-1'!I:I,"&lt;3")</f>
        <v>0</v>
      </c>
      <c r="CW91" s="109">
        <f>SUMIFS('Planificación 2026-1'!R:R,'Planificación 2026-1'!W:W,C91,'Planificación 2026-1'!H:H,"MH",'Planificación 2026-1'!I:I,"&lt;3")</f>
        <v>0</v>
      </c>
      <c r="CX91" s="109">
        <f>SUMIFS('Planificación 2026-1'!R:R,'Planificación 2026-1'!W:W,C91,'Planificación 2026-1'!H:H,"IC",'Planificación 2026-1'!I:I,"&lt;3")</f>
        <v>0</v>
      </c>
      <c r="CY91" s="109">
        <f>SUMIFS('Planificación 2026-1'!R:R,'Planificación 2026-1'!W:W,C91,'Planificación 2026-1'!H:H,"AR",'Planificación 2026-1'!I:I,"&lt;3")</f>
        <v>0</v>
      </c>
      <c r="CZ91" s="109">
        <f>SUMIFS('Planificación 2026-1'!R:R,'Planificación 2026-1'!W:W,C91,'Planificación 2026-1'!H:H,"T1",'Planificación 2026-1'!I:I,"&lt;3")</f>
        <v>0</v>
      </c>
      <c r="DA91" s="109">
        <f>SUMIFS('Planificación 2026-1'!R:R,'Planificación 2026-1'!W:W,C91,'Planificación 2026-1'!H:H,"T3",'Planificación 2026-1'!I:I,"&lt;3")</f>
        <v>0</v>
      </c>
      <c r="DB91" s="109">
        <f>SUMIFS('Planificación 2026-1'!R:R,'Planificación 2026-1'!W:W,C91,'Planificación 2026-1'!H:H,"T2",'Planificación 2026-1'!I:I,"&lt;3")</f>
        <v>0</v>
      </c>
      <c r="DC91" s="109">
        <f>SUMIFS('Planificación 2026-1'!R:R,'Planificación 2026-1'!W:W,C91,'Planificación 2026-1'!H:H,"AE",'Planificación 2026-1'!I:I,"&lt;3")</f>
        <v>0</v>
      </c>
      <c r="DD91" s="109">
        <f>SUMIFS('Planificación 2026-1'!R:R,'Planificación 2026-1'!W:W,C91,'Planificación 2026-1'!H:H,"T4",'Planificación 2026-1'!I:I,"&lt;3")</f>
        <v>0</v>
      </c>
      <c r="DE91" s="108" t="str">
        <f t="shared" si="13"/>
        <v/>
      </c>
      <c r="DF91" s="41">
        <f>IF(C91="","",SUMIFS('Planificación 2026-1'!R:R,'Planificación 2026-1'!W:W,C91,'Planificación 2026-1'!F:F,"PRINCIPAL",'Planificación 2026-1'!X:X,"VIRTUAL"))</f>
        <v>0</v>
      </c>
      <c r="DG91" s="41">
        <f>IF(C91="","",SUMIFS('Planificación 2026-1'!R:R,'Planificación 2026-1'!W:W,C91,'Planificación 2026-1'!F:F,"PRINCIPAL",'Planificación 2026-1'!X:X,"PRESENCIAL"))</f>
        <v>0</v>
      </c>
      <c r="DH91" s="41">
        <f>IF(C91="","",SUMIFS('Planificación 2026-1'!R:R,'Planificación 2026-1'!W:W,C91,'Planificación 2026-1'!F:F,"PRINCIPAL",'Planificación 2026-1'!X:X,"HIBRIDO PRESENCIAL"))</f>
        <v>0</v>
      </c>
      <c r="DI91" s="108" t="str">
        <f t="shared" si="14"/>
        <v/>
      </c>
      <c r="DJ91" s="108">
        <f>IF(C91="","",SUMIFS('Planificación 2026-1'!R:R,'Planificación 2026-1'!W:W,C91,'Planificación 2026-1'!F:F,"FILIAL",'Planificación 2026-1'!X:X,"VIRTUAL"))</f>
        <v>0</v>
      </c>
      <c r="DK91" s="110">
        <f>IF(C91="","",SUMIFS('Planificación 2026-1'!R:R,'Planificación 2026-1'!W:W,C91,'Planificación 2026-1'!F:F,"FILIAL",'Planificación 2026-1'!X:X,"PRESENCIAL"))</f>
        <v>0</v>
      </c>
      <c r="DL91" s="61">
        <f>IF(C91="","",SUMIFS('Planificación 2026-1'!R:R,'Planificación 2026-1'!W:W,C91,'Planificación 2026-1'!F:F,"FILIAL",'Planificación 2026-1'!X:X,"HIBRIDO PRESENCIAL"))</f>
        <v>0</v>
      </c>
      <c r="DM91" s="111" t="str">
        <f t="shared" si="15"/>
        <v/>
      </c>
      <c r="DN91" s="108">
        <f>IF(C91="","",SUMIFS('Planificación 2026-1'!R:R,'Planificación 2026-1'!W:W,C91,'Planificación 2026-1'!F:F,"SUNAMPE",'Planificación 2026-1'!X:X,"VIRTUAL"))</f>
        <v>0</v>
      </c>
      <c r="DO91" s="61">
        <f>IF(C91="","",SUMIFS('Planificación 2026-1'!R:R,'Planificación 2026-1'!W:W,C91,'Planificación 2026-1'!F:F,"SUNAMPE",'Planificación 2026-1'!X:X,"PRESENCIAL"))</f>
        <v>0</v>
      </c>
      <c r="DP91" s="111" t="str">
        <f t="shared" si="16"/>
        <v/>
      </c>
      <c r="DQ91" s="108">
        <f>IF(C91="","",SUMIFS('Planificación 2026-1'!R:R,'Planificación 2026-1'!W:W,C91,'Planificación 2026-1'!F:F,"HUAURA",'Planificación 2026-1'!X:X,"VIRTUAL"))</f>
        <v>0</v>
      </c>
      <c r="DR91" s="61">
        <f>IF(C91="","",SUMIFS('Planificación 2026-1'!R:R,'Planificación 2026-1'!W:W,C91,'Planificación 2026-1'!F:F,"HUAURA",'Planificación 2026-1'!X:X,"PRESENCIAL"))</f>
        <v>0</v>
      </c>
      <c r="DS91" s="76">
        <f>SUMIFS('Planificación 2026-1'!R:R,'Planificación 2026-1'!W:W,C91,'Planificación 2026-1'!F:F,"PRINCIPAL",'Planificación 2026-1'!X:X,"VIRTUAL",'Planificación 2026-1'!I:I,"&gt;2")</f>
        <v>0</v>
      </c>
      <c r="DT91" s="76">
        <f>SUMIFS('Planificación 2026-1'!R:R,'Planificación 2026-1'!W:W,C91,'Planificación 2026-1'!F:F,"PRINCIPAL",'Planificación 2026-1'!X:X,"&lt;&gt;VIRTUAL",'Planificación 2026-1'!I:I,"&gt;2")</f>
        <v>0</v>
      </c>
      <c r="DU91" s="76">
        <f>SUMIFS('Planificación 2026-1'!R:R,'Planificación 2026-1'!W:W,C91,'Planificación 2026-1'!F:F,"SUNAMPE",'Planificación 2026-1'!X:X,"VIRTUAL",'Planificación 2026-1'!I:I,"&gt;2")</f>
        <v>0</v>
      </c>
      <c r="DV91" s="76">
        <f>SUMIFS('Planificación 2026-1'!R:R,'Planificación 2026-1'!W:W,C91,'Planificación 2026-1'!F:F,"SUNAMPE",'Planificación 2026-1'!X:X,"&lt;&gt;VIRTUAL",'Planificación 2026-1'!I:I,"&gt;2")</f>
        <v>0</v>
      </c>
      <c r="DW91" s="76">
        <f>SUMIFS('Planificación 2026-1'!R:R,'Planificación 2026-1'!W:W,C91,'Planificación 2026-1'!F:F,"FILIAL",'Planificación 2026-1'!X:X,"VIRTUAL",'Planificación 2026-1'!I:I,"&gt;2")</f>
        <v>0</v>
      </c>
      <c r="DX91" s="76">
        <f>SUMIFS('Planificación 2026-1'!R:R,'Planificación 2026-1'!W:W,C91,'Planificación 2026-1'!F:F,"FILIAL",'Planificación 2026-1'!X:X,"&lt;&gt;VIRTUAL",'Planificación 2026-1'!I:I,"&gt;2")</f>
        <v>0</v>
      </c>
      <c r="DY91" s="76">
        <f>SUMIFS('Planificación 2026-1'!R:R,'Planificación 2026-1'!W:W,C91,'Planificación 2026-1'!F:F,"PORUMA",'Planificación 2026-1'!X:X,"VIRTUAL",'Planificación 2026-1'!I:I,"&gt;2")</f>
        <v>0</v>
      </c>
      <c r="DZ91" s="76">
        <f>SUMIFS('Planificación 2026-1'!R:R,'Planificación 2026-1'!W:W,C91,'Planificación 2026-1'!F:F,"PORUMA",'Planificación 2026-1'!X:X,"&lt;&gt;VIRTUAL",'Planificación 2026-1'!I:I,"&gt;2")</f>
        <v>0</v>
      </c>
      <c r="EA91" s="76">
        <f>SUMIFS('Planificación 2026-1'!R:R,'Planificación 2026-1'!W:W,C91,'Planificación 2026-1'!F:F,"HUAURA",'Planificación 2026-1'!X:X,"VIRTUAL",'Planificación 2026-1'!I:I,"&gt;2")</f>
        <v>0</v>
      </c>
      <c r="EB91" s="76">
        <f>SUMIFS('Planificación 2026-1'!R:R,'Planificación 2026-1'!W:W,C91,'Planificación 2026-1'!F:F,"HUAURA",'Planificación 2026-1'!X:X,"&lt;&gt;VIRTUAL",'Planificación 2026-1'!I:I,"&gt;2")</f>
        <v>0</v>
      </c>
      <c r="EC91" s="76">
        <f>SUMIFS('Planificación 2026-1'!R:R,'Planificación 2026-1'!W:W,C91,'Planificación 2026-1'!F:F,"PRINCIPAL",'Planificación 2026-1'!X:X,"VIRTUAL",'Planificación 2026-1'!I:I,"&lt;3")</f>
        <v>0</v>
      </c>
      <c r="ED91" s="76">
        <f>SUMIFS('Planificación 2026-1'!R:R,'Planificación 2026-1'!W:W,C91,'Planificación 2026-1'!F:F,"PRINCIPAL",'Planificación 2026-1'!X:X,"&lt;&gt;VIRTUAL",'Planificación 2026-1'!I:I,"&lt;3")</f>
        <v>0</v>
      </c>
      <c r="EE91" s="76">
        <f>SUMIFS('Planificación 2026-1'!R:R,'Planificación 2026-1'!W:W,C91,'Planificación 2026-1'!F:F,"SUNAMPE",'Planificación 2026-1'!X:X,"VIRTUAL",'Planificación 2026-1'!I:I,"&lt;3")</f>
        <v>0</v>
      </c>
      <c r="EF91" s="76">
        <f>SUMIFS('Planificación 2026-1'!R:R,'Planificación 2026-1'!W:W,C91,'Planificación 2026-1'!F:F,"SUNAMPE",'Planificación 2026-1'!X:X,"&lt;&gt;VIRTUAL",'Planificación 2026-1'!I:I,"&lt;3")</f>
        <v>0</v>
      </c>
      <c r="EG91" s="76">
        <f>SUMIFS('Planificación 2026-1'!R:R,'Planificación 2026-1'!W:W,C91,'Planificación 2026-1'!F:F,"FILIAL",'Planificación 2026-1'!X:X,"VIRTUAL",'Planificación 2026-1'!I:I,"&lt;3")</f>
        <v>0</v>
      </c>
      <c r="EH91" s="76">
        <f>SUMIFS('Planificación 2026-1'!R:R,'Planificación 2026-1'!W:W,C91,'Planificación 2026-1'!F:F,"FILIAL",'Planificación 2026-1'!X:X,"&lt;&gt;VIRTUAL",'Planificación 2026-1'!I:I,"&lt;3")</f>
        <v>0</v>
      </c>
      <c r="EI91" s="76">
        <f>SUMIFS('Planificación 2026-1'!R:R,'Planificación 2026-1'!W:W,C91,'Planificación 2026-1'!F:F,"PORUMA",'Planificación 2026-1'!X:X,"VIRTUAL",'Planificación 2026-1'!I:I,"&lt;3")</f>
        <v>0</v>
      </c>
      <c r="EJ91" s="76">
        <f>SUMIFS('Planificación 2026-1'!R:R,'Planificación 2026-1'!W:W,C91,'Planificación 2026-1'!F:F,"PORUMA",'Planificación 2026-1'!X:X,"&lt;&gt;VIRTUAL",'Planificación 2026-1'!I:I,"&lt;3")</f>
        <v>0</v>
      </c>
      <c r="EK91" s="76">
        <f>SUMIFS('Planificación 2026-1'!R:R,'Planificación 2026-1'!W:W,C91,'Planificación 2026-1'!F:F,"HUAURA",'Planificación 2026-1'!X:X,"VIRTUAL",'Planificación 2026-1'!I:I,"&lt;3")</f>
        <v>0</v>
      </c>
      <c r="EL91" s="76">
        <f>SUMIFS('Planificación 2026-1'!R:R,'Planificación 2026-1'!W:W,C91,'Planificación 2026-1'!F:F,"HUAURA",'Planificación 2026-1'!X:X,"&lt;&gt;VIRTUAL",'Planificación 2026-1'!I:I,"&lt;3")</f>
        <v>0</v>
      </c>
      <c r="EM91" s="76"/>
      <c r="EN91" s="76">
        <f t="shared" si="9"/>
        <v>0</v>
      </c>
      <c r="EO91" s="76">
        <f t="shared" si="10"/>
        <v>0</v>
      </c>
      <c r="EP91" s="76" t="b">
        <f t="shared" si="11"/>
        <v>1</v>
      </c>
      <c r="EQ91" s="76" t="str">
        <f t="shared" si="12"/>
        <v/>
      </c>
      <c r="ER91" s="76" t="str">
        <f t="shared" si="17"/>
        <v>PRESENCIAL</v>
      </c>
    </row>
    <row r="92" spans="1:148" hidden="1">
      <c r="A92" s="83"/>
      <c r="B92" s="119">
        <v>89</v>
      </c>
      <c r="C92" s="115" t="s">
        <v>263</v>
      </c>
      <c r="D92" s="112">
        <f>SUMIF('Planificación 2026-1'!W:W,C92,'Planificación 2026-1'!R:R)</f>
        <v>0</v>
      </c>
      <c r="E92" s="114" t="s">
        <v>170</v>
      </c>
      <c r="F92" s="115" t="s">
        <v>171</v>
      </c>
      <c r="G92" s="115" t="s">
        <v>86</v>
      </c>
      <c r="H92" s="115" t="s">
        <v>129</v>
      </c>
      <c r="I92" s="107" t="str">
        <f>IF(SUM(COUNTIFS('Planificación 2026-1'!F:F,"PRINCIPAL",'Planificación 2026-1'!W:W,C92,'Planificación 2026-1'!H:H,"AF"))&gt;0,"P01"," ")</f>
        <v xml:space="preserve"> </v>
      </c>
      <c r="J92" s="108" t="str">
        <f>IF(SUM(COUNTIFS('Planificación 2026-1'!F:F,"PRINCIPAL",'Planificación 2026-1'!W:W,C92,'Planificación 2026-1'!H:H,"EN"))&gt;0,"P02"," ")</f>
        <v xml:space="preserve"> </v>
      </c>
      <c r="K92" s="108" t="str">
        <f>IF(SUM(COUNTIFS('Planificación 2026-1'!F:F,"PRINCIPAL",'Planificación 2026-1'!W:W,C92,'Planificación 2026-1'!H:H,"IS"))&gt;0,"P03"," ")</f>
        <v xml:space="preserve"> </v>
      </c>
      <c r="L92" s="108" t="str">
        <f>IF(SUM(COUNTIFS('Planificación 2026-1'!F:F,"PRINCIPAL",'Planificación 2026-1'!W:W,C92,'Planificación 2026-1'!H:H,"PS"))&gt;0,"P04"," ")</f>
        <v xml:space="preserve"> </v>
      </c>
      <c r="M92" s="108"/>
      <c r="N92" s="108" t="str">
        <f>IF(SUM(COUNTIFS('Planificación 2026-1'!F:F,"PRINCIPAL",'Planificación 2026-1'!W:W,C92,'Planificación 2026-1'!H:H,"IN"))&gt;0,"P06"," ")</f>
        <v xml:space="preserve"> </v>
      </c>
      <c r="O92" s="108" t="str">
        <f>IF(SUM(COUNTIFS('Planificación 2026-1'!F:F,"PRINCIPAL",'Planificación 2026-1'!W:W,C92,'Planificación 2026-1'!H:H,"CA"))&gt;0,"P07"," ")</f>
        <v xml:space="preserve"> </v>
      </c>
      <c r="P92" s="108" t="str">
        <f>IF(SUM(COUNTIFS('Planificación 2026-1'!F:F,"PRINCIPAL",'Planificación 2026-1'!W:W,C92,'Planificación 2026-1'!H:H,"DE"))&gt;0,"P08"," ")</f>
        <v xml:space="preserve"> </v>
      </c>
      <c r="Q92" s="108" t="str">
        <f>IF(SUM(COUNTIFS('Planificación 2026-1'!F:F,"PRINCIPAL",'Planificación 2026-1'!W:W,C92,'Planificación 2026-1'!H:H,"OB"))&gt;0,"P09"," ")</f>
        <v xml:space="preserve"> </v>
      </c>
      <c r="R92" s="108" t="str">
        <f>IF(SUM(COUNTIFS('Planificación 2026-1'!F:F,"PRINCIPAL",'Planificación 2026-1'!W:W,C92,'Planificación 2026-1'!H:H,"MH"))&gt;0,"P31"," ")</f>
        <v xml:space="preserve"> </v>
      </c>
      <c r="S92" s="108" t="str">
        <f>IF(SUM(COUNTIFS('Planificación 2026-1'!F:F,"PRINCIPAL",'Planificación 2026-1'!W:W,C92,'Planificación 2026-1'!H:H,"IC"))&gt;0,"P32"," ")</f>
        <v xml:space="preserve"> </v>
      </c>
      <c r="T92" s="108" t="str">
        <f>IF(SUM(COUNTIFS('Planificación 2026-1'!F:F,"PRINCIPAL",'Planificación 2026-1'!W:W,C92,'Planificación 2026-1'!H:H,"AR"))&gt;0,"P34"," ")</f>
        <v xml:space="preserve"> </v>
      </c>
      <c r="U92" s="108" t="str">
        <f>IF(SUM(COUNTIFS('Planificación 2026-1'!F:F,"PRINCIPAL",'Planificación 2026-1'!W:W,C92,'Planificación 2026-1'!H:H,"T1"))&gt;0,"P35"," ")</f>
        <v xml:space="preserve"> </v>
      </c>
      <c r="V92" s="108" t="str">
        <f>IF(SUM(COUNTIFS('Planificación 2026-1'!F:F,"PRINCIPAL",'Planificación 2026-1'!W:W,C92,'Planificación 2026-1'!H:H,"T3"))&gt;0,"P36"," ")</f>
        <v xml:space="preserve"> </v>
      </c>
      <c r="W92" s="108" t="str">
        <f>IF(SUM(COUNTIFS('Planificación 2026-1'!F:F,"PRINCIPAL",'Planificación 2026-1'!W:W,C92,'Planificación 2026-1'!H:H,"T2"))&gt;0,"P37"," ")</f>
        <v xml:space="preserve"> </v>
      </c>
      <c r="X92" s="108" t="str">
        <f>IF(SUM(COUNTIFS('Planificación 2026-1'!F:F,"PRINCIPAL",'Planificación 2026-1'!W:W,C92,'Planificación 2026-1'!H:H,"AE"))&gt;0,"P38"," ")</f>
        <v xml:space="preserve"> </v>
      </c>
      <c r="Y92" s="108" t="str">
        <f>IF(SUM(COUNTIFS('Planificación 2026-1'!F:F,"PRINCIPAL",'Planificación 2026-1'!W:W,C92,'Planificación 2026-1'!H:H,"T4"))&gt;0,"P55"," ")</f>
        <v xml:space="preserve"> </v>
      </c>
      <c r="Z92" s="108" t="str">
        <f>IF(SUM(COUNTIFS('Planificación 2026-1'!F:F,"FILIAL",'Planificación 2026-1'!W:W,C92,'Planificación 2026-1'!H:H,"AF"))&gt;0," P01"," ")</f>
        <v xml:space="preserve"> </v>
      </c>
      <c r="AA92" s="108" t="str">
        <f>IF(SUM(COUNTIFS('Planificación 2026-1'!F:F,"FILIAL",'Planificación 2026-1'!W:W,C92,'Planificación 2026-1'!H:H,"EN"))&gt;0,"P02"," ")</f>
        <v xml:space="preserve"> </v>
      </c>
      <c r="AB92" s="108" t="str">
        <f>IF(SUM(COUNTIFS('Planificación 2026-1'!F:F,"FILIAL",'Planificación 2026-1'!W:W,C92,'Planificación 2026-1'!H:H,"IS"))&gt;0,"P03"," ")</f>
        <v xml:space="preserve"> </v>
      </c>
      <c r="AC92" s="108" t="str">
        <f>IF(SUM(COUNTIFS('Planificación 2026-1'!F:F,"FILIAL",'Planificación 2026-1'!W:W,C92,'Planificación 2026-1'!H:H,"PS"))&gt;0,"P04"," ")</f>
        <v xml:space="preserve"> </v>
      </c>
      <c r="AD92" s="108"/>
      <c r="AE92" s="108" t="str">
        <f>IF(SUM(COUNTIFS('Planificación 2026-1'!F:F,"FILIAL",'Planificación 2026-1'!W:W,C92,'Planificación 2026-1'!H:H,"IN"))&gt;0,"P06"," ")</f>
        <v xml:space="preserve"> </v>
      </c>
      <c r="AF92" s="108" t="str">
        <f>IF(SUM(COUNTIFS('Planificación 2026-1'!F:F,"FILIAL",'Planificación 2026-1'!W:W,C92,'Planificación 2026-1'!H:H,"CA"))&gt;0,"P07"," ")</f>
        <v xml:space="preserve"> </v>
      </c>
      <c r="AG92" s="108" t="str">
        <f>IF(SUM(COUNTIFS('Planificación 2026-1'!F:F,"FILIAL",'Planificación 2026-1'!W:W,C92,'Planificación 2026-1'!H:H,"DE"))&gt;0,"P08"," ")</f>
        <v xml:space="preserve"> </v>
      </c>
      <c r="AH92" s="108" t="str">
        <f>IF(SUM(COUNTIFS('Planificación 2026-1'!F:F,"FILIAL",'Planificación 2026-1'!W:W,C92,'Planificación 2026-1'!H:H,"OB"))&gt;0,"P09"," ")</f>
        <v xml:space="preserve"> </v>
      </c>
      <c r="AI92" s="108" t="str">
        <f>IF(SUM(COUNTIFS('Planificación 2026-1'!F:F,"FILIAL",'Planificación 2026-1'!W:W,C92,'Planificación 2026-1'!H:H,"MH"))&gt;0,"P31"," ")</f>
        <v xml:space="preserve"> </v>
      </c>
      <c r="AJ92" s="108" t="str">
        <f>IF(SUM(COUNTIFS('Planificación 2026-1'!F:F,"FILIAL",'Planificación 2026-1'!W:W,C92,'Planificación 2026-1'!H:H,"IC"))&gt;0,"P32"," ")</f>
        <v xml:space="preserve"> </v>
      </c>
      <c r="AK92" s="108" t="str">
        <f>IF(SUM(COUNTIFS('Planificación 2026-1'!F:F,"FILIAL",'Planificación 2026-1'!W:W,C92,'Planificación 2026-1'!H:H,"AR"))&gt;0,"P34"," ")</f>
        <v xml:space="preserve"> </v>
      </c>
      <c r="AL92" s="108" t="str">
        <f>IF(SUM(COUNTIFS('Planificación 2026-1'!F:F,"FILIAL",'Planificación 2026-1'!W:W,C92,'Planificación 2026-1'!H:H,"T1"))&gt;0,"P35"," ")</f>
        <v xml:space="preserve"> </v>
      </c>
      <c r="AM92" s="108" t="str">
        <f>IF(SUM(COUNTIFS('Planificación 2026-1'!F:F,"FILIAL",'Planificación 2026-1'!W:W,C92,'Planificación 2026-1'!H:H,"T3"))&gt;0,"P36"," ")</f>
        <v xml:space="preserve"> </v>
      </c>
      <c r="AN92" s="108" t="str">
        <f>IF(SUM(COUNTIFS('Planificación 2026-1'!F:F,"FILIAL",'Planificación 2026-1'!W:W,C92,'Planificación 2026-1'!H:H,"T2"))&gt;0,"P37"," ")</f>
        <v xml:space="preserve"> </v>
      </c>
      <c r="AO92" s="108" t="str">
        <f>IF(SUM(COUNTIFS('Planificación 2026-1'!F:F,"FILIAL",'Planificación 2026-1'!W:W,C92,'Planificación 2026-1'!H:H,"AE"))&gt;0,"P38"," ")</f>
        <v xml:space="preserve"> </v>
      </c>
      <c r="AP92" s="108" t="str">
        <f>IF(SUM(COUNTIFS('Planificación 2026-1'!F:F,"FILIAL",'Planificación 2026-1'!W:W,C92,'Planificación 2026-1'!H:H,"T4"))&gt;0,"P55"," ")</f>
        <v xml:space="preserve"> </v>
      </c>
      <c r="AQ92" s="108" t="str">
        <f>IF(SUM(COUNTIFS('Planificación 2026-1'!F:F,"SUNAMPE",'Planificación 2026-1'!W:W,C92,'Planificación 2026-1'!H:H,"AF"))&gt;0," P01"," ")</f>
        <v xml:space="preserve"> </v>
      </c>
      <c r="AR92" s="108" t="str">
        <f>IF(SUM(COUNTIFS('Planificación 2026-1'!F:F,"SUNAMPE",'Planificación 2026-1'!W:W,C92,'Planificación 2026-1'!H:H,"EN"))&gt;0,"P02"," ")</f>
        <v xml:space="preserve"> </v>
      </c>
      <c r="AS92" s="108" t="str">
        <f>IF(SUM(COUNTIFS('Planificación 2026-1'!F:F,"SUNAMPE",'Planificación 2026-1'!W:W,C92,'Planificación 2026-1'!H:H,"IS"))&gt;0,"P03"," ")</f>
        <v xml:space="preserve"> </v>
      </c>
      <c r="AT92" s="108" t="str">
        <f>IF(SUM(COUNTIFS('Planificación 2026-1'!F:F,"SUNAMPE",'Planificación 2026-1'!W:W,C92,'Planificación 2026-1'!H:H,"PS"))&gt;0,"P04"," ")</f>
        <v xml:space="preserve"> </v>
      </c>
      <c r="AU92" s="108"/>
      <c r="AV92" s="108" t="str">
        <f>IF(SUM(COUNTIFS('Planificación 2026-1'!F:F,"SUNAMPE",'Planificación 2026-1'!W:W,C92,'Planificación 2026-1'!H:H,"IN"))&gt;0,"P06"," ")</f>
        <v xml:space="preserve"> </v>
      </c>
      <c r="AW92" s="108" t="str">
        <f>IF(SUM(COUNTIFS('Planificación 2026-1'!F:F,"SUNAMPE",'Planificación 2026-1'!W:W,C92,'Planificación 2026-1'!H:H,"CA"))&gt;0,"P07"," ")</f>
        <v xml:space="preserve"> </v>
      </c>
      <c r="AX92" s="108" t="str">
        <f>IF(SUM(COUNTIFS('Planificación 2026-1'!F:F,"SUNAMPE",'Planificación 2026-1'!W:W,C92,'Planificación 2026-1'!H:H,"DE"))&gt;0,"P08"," ")</f>
        <v xml:space="preserve"> </v>
      </c>
      <c r="AY92" s="108" t="str">
        <f>IF(SUM(COUNTIFS('Planificación 2026-1'!F:F,"SUNAMPE",'Planificación 2026-1'!W:W,C92,'Planificación 2026-1'!H:H,"OB"))&gt;0,"P09"," ")</f>
        <v xml:space="preserve"> </v>
      </c>
      <c r="AZ92" s="108" t="str">
        <f>IF(SUM(COUNTIFS('Planificación 2026-1'!F:F,"SUNAMPE",'Planificación 2026-1'!W:W,C92,'Planificación 2026-1'!H:H,"MH"))&gt;0,"P31"," ")</f>
        <v xml:space="preserve"> </v>
      </c>
      <c r="BA92" s="108" t="str">
        <f>IF(SUM(COUNTIFS('Planificación 2026-1'!F:F,"SUNAMPE",'Planificación 2026-1'!W:W,C92,'Planificación 2026-1'!H:H,"IC"))&gt;0,"P32"," ")</f>
        <v xml:space="preserve"> </v>
      </c>
      <c r="BB92" s="108" t="str">
        <f>IF(SUM(COUNTIFS('Planificación 2026-1'!F:F,"SUNAMPE",'Planificación 2026-1'!W:W,C92,'Planificación 2026-1'!H:H,"AR"))&gt;0,"P34"," ")</f>
        <v xml:space="preserve"> </v>
      </c>
      <c r="BC92" s="108" t="str">
        <f>IF(SUM(COUNTIFS('Planificación 2026-1'!F:F,"SUNAMPE",'Planificación 2026-1'!W:W,C92,'Planificación 2026-1'!H:H,"T1"))&gt;0,"P35"," ")</f>
        <v xml:space="preserve"> </v>
      </c>
      <c r="BD92" s="108" t="str">
        <f>IF(SUM(COUNTIFS('Planificación 2026-1'!F:F,"SUNAMPE",'Planificación 2026-1'!W:W,C92,'Planificación 2026-1'!H:H,"T3"))&gt;0,"P36"," ")</f>
        <v xml:space="preserve"> </v>
      </c>
      <c r="BE92" s="108" t="str">
        <f>IF(SUM(COUNTIFS('Planificación 2026-1'!F:F,"SUNAMPE",'Planificación 2026-1'!W:W,C92,'Planificación 2026-1'!H:H,"T2"))&gt;0,"P37"," ")</f>
        <v xml:space="preserve"> </v>
      </c>
      <c r="BF92" s="108" t="str">
        <f>IF(SUM(COUNTIFS('Planificación 2026-1'!F:F,"SUNAMPE",'Planificación 2026-1'!W:W,C92,'Planificación 2026-1'!H:H,"AE"))&gt;0,"P38"," ")</f>
        <v xml:space="preserve"> </v>
      </c>
      <c r="BG92" s="108" t="str">
        <f>IF(SUM(COUNTIFS('Planificación 2026-1'!F:F,"SUNAMPE",'Planificación 2026-1'!W:W,C92,'Planificación 2026-1'!H:H,"T4"))&gt;0,"P55"," ")</f>
        <v xml:space="preserve"> </v>
      </c>
      <c r="BH92" s="108" t="str">
        <f>IF(SUM(COUNTIFS('Planificación 2026-1'!F:F,"HUAURA",'Planificación 2026-1'!W:W,C92,'Planificación 2026-1'!H:H,"AF"))&gt;0," P01"," ")</f>
        <v xml:space="preserve"> </v>
      </c>
      <c r="BI92" s="108" t="str">
        <f>IF(SUM(COUNTIFS('Planificación 2026-1'!F:F,"HUAURA",'Planificación 2026-1'!W:W,C92,'Planificación 2026-1'!H:H,"EN"))&gt;0,"P02"," ")</f>
        <v xml:space="preserve"> </v>
      </c>
      <c r="BJ92" s="108" t="str">
        <f>IF(SUM(COUNTIFS('Planificación 2026-1'!F:F,"HUAURA",'Planificación 2026-1'!W:W,C92,'Planificación 2026-1'!H:H,"IS"))&gt;0,"P03"," ")</f>
        <v xml:space="preserve"> </v>
      </c>
      <c r="BK92" s="108" t="str">
        <f>IF(SUM(COUNTIFS('Planificación 2026-1'!F:F,"HUAURA",'Planificación 2026-1'!W:W,C92,'Planificación 2026-1'!H:H,"PS"))&gt;0,"P04"," ")</f>
        <v xml:space="preserve"> </v>
      </c>
      <c r="BL92" s="108"/>
      <c r="BM92" s="108" t="str">
        <f>IF(SUM(COUNTIFS('Planificación 2026-1'!F:F,"HUAURA",'Planificación 2026-1'!W:W,C92,'Planificación 2026-1'!H:H,"IN"))&gt;0,"P06"," ")</f>
        <v xml:space="preserve"> </v>
      </c>
      <c r="BN92" s="108" t="str">
        <f>IF(SUM(COUNTIFS('Planificación 2026-1'!F:F,"HUAURA",'Planificación 2026-1'!W:W,C92,'Planificación 2026-1'!H:H,"CA"))&gt;0,"P07"," ")</f>
        <v xml:space="preserve"> </v>
      </c>
      <c r="BO92" s="108" t="str">
        <f>IF(SUM(COUNTIFS('Planificación 2026-1'!F:F,"HUAURA",'Planificación 2026-1'!W:W,C92,'Planificación 2026-1'!H:H,"DE"))&gt;0,"P08"," ")</f>
        <v xml:space="preserve"> </v>
      </c>
      <c r="BP92" s="108" t="str">
        <f>IF(SUM(COUNTIFS('Planificación 2026-1'!F:F,"HUAURA",'Planificación 2026-1'!W:W,C92,'Planificación 2026-1'!H:H,"OB"))&gt;0,"P09"," ")</f>
        <v xml:space="preserve"> </v>
      </c>
      <c r="BQ92" s="108" t="str">
        <f>IF(SUM(COUNTIFS('Planificación 2026-1'!F:F,"HUAURA",'Planificación 2026-1'!W:W,C92,'Planificación 2026-1'!H:H,"MH"))&gt;0,"P31"," ")</f>
        <v xml:space="preserve"> </v>
      </c>
      <c r="BR92" s="108" t="str">
        <f>IF(SUM(COUNTIFS('Planificación 2026-1'!F:F,"HUAURA",'Planificación 2026-1'!W:W,C92,'Planificación 2026-1'!H:H,"IC"))&gt;0,"P32"," ")</f>
        <v xml:space="preserve"> </v>
      </c>
      <c r="BS92" s="108" t="str">
        <f>IF(SUM(COUNTIFS('Planificación 2026-1'!F:F,"HUAURA",'Planificación 2026-1'!W:W,C92,'Planificación 2026-1'!H:H,"AR"))&gt;0,"P34"," ")</f>
        <v xml:space="preserve"> </v>
      </c>
      <c r="BT92" s="108" t="str">
        <f>IF(SUM(COUNTIFS('Planificación 2026-1'!F:F,"HUAURA",'Planificación 2026-1'!W:W,C92,'Planificación 2026-1'!H:H,"T1"))&gt;0,"P35"," ")</f>
        <v xml:space="preserve"> </v>
      </c>
      <c r="BU92" s="108" t="str">
        <f>IF(SUM(COUNTIFS('Planificación 2026-1'!F:F,"HUAURA",'Planificación 2026-1'!W:W,C92,'Planificación 2026-1'!H:H,"T3"))&gt;0,"P36"," ")</f>
        <v xml:space="preserve"> </v>
      </c>
      <c r="BV92" s="108" t="str">
        <f>IF(SUM(COUNTIFS('Planificación 2026-1'!F:F,"HUAURA",'Planificación 2026-1'!W:W,C92,'Planificación 2026-1'!H:H,"T2"))&gt;0,"P37"," ")</f>
        <v xml:space="preserve"> </v>
      </c>
      <c r="BW92" s="108" t="str">
        <f>IF(SUM(COUNTIFS('Planificación 2026-1'!F:F,"HUAURA",'Planificación 2026-1'!W:W,C92,'Planificación 2026-1'!H:H,"AE"))&gt;0,"P38"," ")</f>
        <v xml:space="preserve"> </v>
      </c>
      <c r="BX92" s="108" t="str">
        <f>IF(SUM(COUNTIFS('Planificación 2026-1'!F:F,"HUAURA",'Planificación 2026-1'!W:W,C92,'Planificación 2026-1'!H:H,"T4"))&gt;0,"P55"," ")</f>
        <v xml:space="preserve"> </v>
      </c>
      <c r="BY92" s="109">
        <f>SUMIFS('Planificación 2026-1'!R:R,'Planificación 2026-1'!W:W,C92,'Planificación 2026-1'!H:H,"AF",'Planificación 2026-1'!I:I,"&gt;2")</f>
        <v>0</v>
      </c>
      <c r="BZ92" s="109">
        <f>SUMIFS('Planificación 2026-1'!R:R,'Planificación 2026-1'!W:W,C92,'Planificación 2026-1'!H:H,"EN",'Planificación 2026-1'!I:I,"&gt;2")</f>
        <v>0</v>
      </c>
      <c r="CA92" s="109">
        <f>SUMIFS('Planificación 2026-1'!R:R,'Planificación 2026-1'!W:W,C92,'Planificación 2026-1'!H:H,"IS",'Planificación 2026-1'!I:I,"&gt;2")</f>
        <v>0</v>
      </c>
      <c r="CB92" s="109">
        <f>SUMIFS('Planificación 2026-1'!R:R,'Planificación 2026-1'!W:W,C92,'Planificación 2026-1'!H:H,"PS",'Planificación 2026-1'!I:I,"&gt;2")</f>
        <v>0</v>
      </c>
      <c r="CC92" s="109">
        <f>SUMIFS('Planificación 2026-1'!R:R,'Planificación 2026-1'!W:W,C92,'Planificación 2026-1'!H:H,"IN",'Planificación 2026-1'!I:I,"&gt;2")</f>
        <v>0</v>
      </c>
      <c r="CD92" s="109">
        <f>SUMIFS('Planificación 2026-1'!R:R,'Planificación 2026-1'!W:W,C92,'Planificación 2026-1'!H:H,"CA",'Planificación 2026-1'!I:I,"&gt;2")</f>
        <v>0</v>
      </c>
      <c r="CE92" s="109">
        <f>SUMIFS('Planificación 2026-1'!R:R,'Planificación 2026-1'!W:W,C92,'Planificación 2026-1'!H:H,"DE",'Planificación 2026-1'!I:I,"&gt;2")</f>
        <v>0</v>
      </c>
      <c r="CF92" s="109">
        <f>SUMIFS('Planificación 2026-1'!R:R,'Planificación 2026-1'!W:W,C92,'Planificación 2026-1'!H:H,"OB",'Planificación 2026-1'!I:I,"&gt;2")</f>
        <v>0</v>
      </c>
      <c r="CG92" s="109">
        <f>SUMIFS('Planificación 2026-1'!R:R,'Planificación 2026-1'!W:W,C92,'Planificación 2026-1'!H:H,"MH",'Planificación 2026-1'!I:I,"&gt;2")</f>
        <v>0</v>
      </c>
      <c r="CH92" s="109">
        <f>SUMIFS('Planificación 2026-1'!R:R,'Planificación 2026-1'!W:W,C92,'Planificación 2026-1'!H:H,"IC",'Planificación 2026-1'!I:I,"&gt;2")</f>
        <v>0</v>
      </c>
      <c r="CI92" s="109">
        <f>SUMIFS('Planificación 2026-1'!R:R,'Planificación 2026-1'!W:W,C92,'Planificación 2026-1'!H:H,"AR",'Planificación 2026-1'!I:I,"&gt;2")</f>
        <v>0</v>
      </c>
      <c r="CJ92" s="109">
        <f>SUMIFS('Planificación 2026-1'!R:R,'Planificación 2026-1'!W:W,C92,'Planificación 2026-1'!H:H,"T1",'Planificación 2026-1'!I:I,"&gt;2")</f>
        <v>0</v>
      </c>
      <c r="CK92" s="109">
        <f>SUMIFS('Planificación 2026-1'!R:R,'Planificación 2026-1'!W:W,C92,'Planificación 2026-1'!H:H,"T3",'Planificación 2026-1'!I:I,"&gt;2")</f>
        <v>0</v>
      </c>
      <c r="CL92" s="109">
        <f>SUMIFS('Planificación 2026-1'!R:R,'Planificación 2026-1'!W:W,C92,'Planificación 2026-1'!H:H,"T2",'Planificación 2026-1'!I:I,"&gt;2")</f>
        <v>0</v>
      </c>
      <c r="CM92" s="109">
        <f>SUMIFS('Planificación 2026-1'!R:R,'Planificación 2026-1'!W:W,C92,'Planificación 2026-1'!H:H,"AE",'Planificación 2026-1'!I:I,"&gt;2")</f>
        <v>0</v>
      </c>
      <c r="CN92" s="109">
        <f>SUMIFS('Planificación 2026-1'!R:R,'Planificación 2026-1'!W:W,C92,'Planificación 2026-1'!H:H,"T4",'Planificación 2026-1'!I:I,"&gt;2")</f>
        <v>0</v>
      </c>
      <c r="CO92" s="109">
        <f>SUMIFS('Planificación 2026-1'!R:R,'Planificación 2026-1'!W:W,C92,'Planificación 2026-1'!H:H,"AF",'Planificación 2026-1'!I:I,"&lt;3")</f>
        <v>0</v>
      </c>
      <c r="CP92" s="109">
        <f>SUMIFS('Planificación 2026-1'!R:R,'Planificación 2026-1'!W:W,C92,'Planificación 2026-1'!H:H,"EN",'Planificación 2026-1'!I:I,"&lt;3")</f>
        <v>0</v>
      </c>
      <c r="CQ92" s="109">
        <f>SUMIFS('Planificación 2026-1'!R:R,'Planificación 2026-1'!W:W,C92,'Planificación 2026-1'!H:H,"IS",'Planificación 2026-1'!I:I,"&lt;3")</f>
        <v>0</v>
      </c>
      <c r="CR92" s="109">
        <f>SUMIFS('Planificación 2026-1'!R:R,'Planificación 2026-1'!W:W,C92,'Planificación 2026-1'!H:H,"PS",'Planificación 2026-1'!I:I,"&lt;3")</f>
        <v>0</v>
      </c>
      <c r="CS92" s="109">
        <f>SUMIFS('Planificación 2026-1'!R:R,'Planificación 2026-1'!W:W,C92,'Planificación 2026-1'!H:H,"IN",'Planificación 2026-1'!I:I,"&lt;3")</f>
        <v>0</v>
      </c>
      <c r="CT92" s="109">
        <f>SUMIFS('Planificación 2026-1'!R:R,'Planificación 2026-1'!W:W,C92,'Planificación 2026-1'!H:H,"CA",'Planificación 2026-1'!I:I,"&lt;3")</f>
        <v>0</v>
      </c>
      <c r="CU92" s="109">
        <f>SUMIFS('Planificación 2026-1'!R:R,'Planificación 2026-1'!W:W,C92,'Planificación 2026-1'!H:H,"DE",'Planificación 2026-1'!I:I,"&lt;3")</f>
        <v>0</v>
      </c>
      <c r="CV92" s="109">
        <f>SUMIFS('Planificación 2026-1'!R:R,'Planificación 2026-1'!W:W,C92,'Planificación 2026-1'!H:H,"OB",'Planificación 2026-1'!I:I,"&lt;3")</f>
        <v>0</v>
      </c>
      <c r="CW92" s="109">
        <f>SUMIFS('Planificación 2026-1'!R:R,'Planificación 2026-1'!W:W,C92,'Planificación 2026-1'!H:H,"MH",'Planificación 2026-1'!I:I,"&lt;3")</f>
        <v>0</v>
      </c>
      <c r="CX92" s="109">
        <f>SUMIFS('Planificación 2026-1'!R:R,'Planificación 2026-1'!W:W,C92,'Planificación 2026-1'!H:H,"IC",'Planificación 2026-1'!I:I,"&lt;3")</f>
        <v>0</v>
      </c>
      <c r="CY92" s="109">
        <f>SUMIFS('Planificación 2026-1'!R:R,'Planificación 2026-1'!W:W,C92,'Planificación 2026-1'!H:H,"AR",'Planificación 2026-1'!I:I,"&lt;3")</f>
        <v>0</v>
      </c>
      <c r="CZ92" s="109">
        <f>SUMIFS('Planificación 2026-1'!R:R,'Planificación 2026-1'!W:W,C92,'Planificación 2026-1'!H:H,"T1",'Planificación 2026-1'!I:I,"&lt;3")</f>
        <v>0</v>
      </c>
      <c r="DA92" s="109">
        <f>SUMIFS('Planificación 2026-1'!R:R,'Planificación 2026-1'!W:W,C92,'Planificación 2026-1'!H:H,"T3",'Planificación 2026-1'!I:I,"&lt;3")</f>
        <v>0</v>
      </c>
      <c r="DB92" s="109">
        <f>SUMIFS('Planificación 2026-1'!R:R,'Planificación 2026-1'!W:W,C92,'Planificación 2026-1'!H:H,"T2",'Planificación 2026-1'!I:I,"&lt;3")</f>
        <v>0</v>
      </c>
      <c r="DC92" s="109">
        <f>SUMIFS('Planificación 2026-1'!R:R,'Planificación 2026-1'!W:W,C92,'Planificación 2026-1'!H:H,"AE",'Planificación 2026-1'!I:I,"&lt;3")</f>
        <v>0</v>
      </c>
      <c r="DD92" s="109">
        <f>SUMIFS('Planificación 2026-1'!R:R,'Planificación 2026-1'!W:W,C92,'Planificación 2026-1'!H:H,"T4",'Planificación 2026-1'!I:I,"&lt;3")</f>
        <v>0</v>
      </c>
      <c r="DE92" s="108" t="str">
        <f t="shared" si="13"/>
        <v/>
      </c>
      <c r="DF92" s="41">
        <f>IF(C92="","",SUMIFS('Planificación 2026-1'!R:R,'Planificación 2026-1'!W:W,C92,'Planificación 2026-1'!F:F,"PRINCIPAL",'Planificación 2026-1'!X:X,"VIRTUAL"))</f>
        <v>0</v>
      </c>
      <c r="DG92" s="41">
        <f>IF(C92="","",SUMIFS('Planificación 2026-1'!R:R,'Planificación 2026-1'!W:W,C92,'Planificación 2026-1'!F:F,"PRINCIPAL",'Planificación 2026-1'!X:X,"PRESENCIAL"))</f>
        <v>0</v>
      </c>
      <c r="DH92" s="41">
        <f>IF(C92="","",SUMIFS('Planificación 2026-1'!R:R,'Planificación 2026-1'!W:W,C92,'Planificación 2026-1'!F:F,"PRINCIPAL",'Planificación 2026-1'!X:X,"HIBRIDO PRESENCIAL"))</f>
        <v>0</v>
      </c>
      <c r="DI92" s="108" t="str">
        <f t="shared" si="14"/>
        <v/>
      </c>
      <c r="DJ92" s="108">
        <f>IF(C92="","",SUMIFS('Planificación 2026-1'!R:R,'Planificación 2026-1'!W:W,C92,'Planificación 2026-1'!F:F,"FILIAL",'Planificación 2026-1'!X:X,"VIRTUAL"))</f>
        <v>0</v>
      </c>
      <c r="DK92" s="110">
        <f>IF(C92="","",SUMIFS('Planificación 2026-1'!R:R,'Planificación 2026-1'!W:W,C92,'Planificación 2026-1'!F:F,"FILIAL",'Planificación 2026-1'!X:X,"PRESENCIAL"))</f>
        <v>0</v>
      </c>
      <c r="DL92" s="61">
        <f>IF(C92="","",SUMIFS('Planificación 2026-1'!R:R,'Planificación 2026-1'!W:W,C92,'Planificación 2026-1'!F:F,"FILIAL",'Planificación 2026-1'!X:X,"HIBRIDO PRESENCIAL"))</f>
        <v>0</v>
      </c>
      <c r="DM92" s="111" t="str">
        <f t="shared" si="15"/>
        <v/>
      </c>
      <c r="DN92" s="108">
        <f>IF(C92="","",SUMIFS('Planificación 2026-1'!R:R,'Planificación 2026-1'!W:W,C92,'Planificación 2026-1'!F:F,"SUNAMPE",'Planificación 2026-1'!X:X,"VIRTUAL"))</f>
        <v>0</v>
      </c>
      <c r="DO92" s="61">
        <f>IF(C92="","",SUMIFS('Planificación 2026-1'!R:R,'Planificación 2026-1'!W:W,C92,'Planificación 2026-1'!F:F,"SUNAMPE",'Planificación 2026-1'!X:X,"PRESENCIAL"))</f>
        <v>0</v>
      </c>
      <c r="DP92" s="111" t="str">
        <f t="shared" si="16"/>
        <v/>
      </c>
      <c r="DQ92" s="108">
        <f>IF(C92="","",SUMIFS('Planificación 2026-1'!R:R,'Planificación 2026-1'!W:W,C92,'Planificación 2026-1'!F:F,"HUAURA",'Planificación 2026-1'!X:X,"VIRTUAL"))</f>
        <v>0</v>
      </c>
      <c r="DR92" s="61">
        <f>IF(C92="","",SUMIFS('Planificación 2026-1'!R:R,'Planificación 2026-1'!W:W,C92,'Planificación 2026-1'!F:F,"HUAURA",'Planificación 2026-1'!X:X,"PRESENCIAL"))</f>
        <v>0</v>
      </c>
      <c r="DS92" s="76">
        <f>SUMIFS('Planificación 2026-1'!R:R,'Planificación 2026-1'!W:W,C92,'Planificación 2026-1'!F:F,"PRINCIPAL",'Planificación 2026-1'!X:X,"VIRTUAL",'Planificación 2026-1'!I:I,"&gt;2")</f>
        <v>0</v>
      </c>
      <c r="DT92" s="76">
        <f>SUMIFS('Planificación 2026-1'!R:R,'Planificación 2026-1'!W:W,C92,'Planificación 2026-1'!F:F,"PRINCIPAL",'Planificación 2026-1'!X:X,"&lt;&gt;VIRTUAL",'Planificación 2026-1'!I:I,"&gt;2")</f>
        <v>0</v>
      </c>
      <c r="DU92" s="76">
        <f>SUMIFS('Planificación 2026-1'!R:R,'Planificación 2026-1'!W:W,C92,'Planificación 2026-1'!F:F,"SUNAMPE",'Planificación 2026-1'!X:X,"VIRTUAL",'Planificación 2026-1'!I:I,"&gt;2")</f>
        <v>0</v>
      </c>
      <c r="DV92" s="76">
        <f>SUMIFS('Planificación 2026-1'!R:R,'Planificación 2026-1'!W:W,C92,'Planificación 2026-1'!F:F,"SUNAMPE",'Planificación 2026-1'!X:X,"&lt;&gt;VIRTUAL",'Planificación 2026-1'!I:I,"&gt;2")</f>
        <v>0</v>
      </c>
      <c r="DW92" s="76">
        <f>SUMIFS('Planificación 2026-1'!R:R,'Planificación 2026-1'!W:W,C92,'Planificación 2026-1'!F:F,"FILIAL",'Planificación 2026-1'!X:X,"VIRTUAL",'Planificación 2026-1'!I:I,"&gt;2")</f>
        <v>0</v>
      </c>
      <c r="DX92" s="76">
        <f>SUMIFS('Planificación 2026-1'!R:R,'Planificación 2026-1'!W:W,C92,'Planificación 2026-1'!F:F,"FILIAL",'Planificación 2026-1'!X:X,"&lt;&gt;VIRTUAL",'Planificación 2026-1'!I:I,"&gt;2")</f>
        <v>0</v>
      </c>
      <c r="DY92" s="76">
        <f>SUMIFS('Planificación 2026-1'!R:R,'Planificación 2026-1'!W:W,C92,'Planificación 2026-1'!F:F,"PORUMA",'Planificación 2026-1'!X:X,"VIRTUAL",'Planificación 2026-1'!I:I,"&gt;2")</f>
        <v>0</v>
      </c>
      <c r="DZ92" s="76">
        <f>SUMIFS('Planificación 2026-1'!R:R,'Planificación 2026-1'!W:W,C92,'Planificación 2026-1'!F:F,"PORUMA",'Planificación 2026-1'!X:X,"&lt;&gt;VIRTUAL",'Planificación 2026-1'!I:I,"&gt;2")</f>
        <v>0</v>
      </c>
      <c r="EA92" s="76">
        <f>SUMIFS('Planificación 2026-1'!R:R,'Planificación 2026-1'!W:W,C92,'Planificación 2026-1'!F:F,"HUAURA",'Planificación 2026-1'!X:X,"VIRTUAL",'Planificación 2026-1'!I:I,"&gt;2")</f>
        <v>0</v>
      </c>
      <c r="EB92" s="76">
        <f>SUMIFS('Planificación 2026-1'!R:R,'Planificación 2026-1'!W:W,C92,'Planificación 2026-1'!F:F,"HUAURA",'Planificación 2026-1'!X:X,"&lt;&gt;VIRTUAL",'Planificación 2026-1'!I:I,"&gt;2")</f>
        <v>0</v>
      </c>
      <c r="EC92" s="76">
        <f>SUMIFS('Planificación 2026-1'!R:R,'Planificación 2026-1'!W:W,C92,'Planificación 2026-1'!F:F,"PRINCIPAL",'Planificación 2026-1'!X:X,"VIRTUAL",'Planificación 2026-1'!I:I,"&lt;3")</f>
        <v>0</v>
      </c>
      <c r="ED92" s="76">
        <f>SUMIFS('Planificación 2026-1'!R:R,'Planificación 2026-1'!W:W,C92,'Planificación 2026-1'!F:F,"PRINCIPAL",'Planificación 2026-1'!X:X,"&lt;&gt;VIRTUAL",'Planificación 2026-1'!I:I,"&lt;3")</f>
        <v>0</v>
      </c>
      <c r="EE92" s="76">
        <f>SUMIFS('Planificación 2026-1'!R:R,'Planificación 2026-1'!W:W,C92,'Planificación 2026-1'!F:F,"SUNAMPE",'Planificación 2026-1'!X:X,"VIRTUAL",'Planificación 2026-1'!I:I,"&lt;3")</f>
        <v>0</v>
      </c>
      <c r="EF92" s="76">
        <f>SUMIFS('Planificación 2026-1'!R:R,'Planificación 2026-1'!W:W,C92,'Planificación 2026-1'!F:F,"SUNAMPE",'Planificación 2026-1'!X:X,"&lt;&gt;VIRTUAL",'Planificación 2026-1'!I:I,"&lt;3")</f>
        <v>0</v>
      </c>
      <c r="EG92" s="76">
        <f>SUMIFS('Planificación 2026-1'!R:R,'Planificación 2026-1'!W:W,C92,'Planificación 2026-1'!F:F,"FILIAL",'Planificación 2026-1'!X:X,"VIRTUAL",'Planificación 2026-1'!I:I,"&lt;3")</f>
        <v>0</v>
      </c>
      <c r="EH92" s="76">
        <f>SUMIFS('Planificación 2026-1'!R:R,'Planificación 2026-1'!W:W,C92,'Planificación 2026-1'!F:F,"FILIAL",'Planificación 2026-1'!X:X,"&lt;&gt;VIRTUAL",'Planificación 2026-1'!I:I,"&lt;3")</f>
        <v>0</v>
      </c>
      <c r="EI92" s="76">
        <f>SUMIFS('Planificación 2026-1'!R:R,'Planificación 2026-1'!W:W,C92,'Planificación 2026-1'!F:F,"PORUMA",'Planificación 2026-1'!X:X,"VIRTUAL",'Planificación 2026-1'!I:I,"&lt;3")</f>
        <v>0</v>
      </c>
      <c r="EJ92" s="76">
        <f>SUMIFS('Planificación 2026-1'!R:R,'Planificación 2026-1'!W:W,C92,'Planificación 2026-1'!F:F,"PORUMA",'Planificación 2026-1'!X:X,"&lt;&gt;VIRTUAL",'Planificación 2026-1'!I:I,"&lt;3")</f>
        <v>0</v>
      </c>
      <c r="EK92" s="76">
        <f>SUMIFS('Planificación 2026-1'!R:R,'Planificación 2026-1'!W:W,C92,'Planificación 2026-1'!F:F,"HUAURA",'Planificación 2026-1'!X:X,"VIRTUAL",'Planificación 2026-1'!I:I,"&lt;3")</f>
        <v>0</v>
      </c>
      <c r="EL92" s="76">
        <f>SUMIFS('Planificación 2026-1'!R:R,'Planificación 2026-1'!W:W,C92,'Planificación 2026-1'!F:F,"HUAURA",'Planificación 2026-1'!X:X,"&lt;&gt;VIRTUAL",'Planificación 2026-1'!I:I,"&lt;3")</f>
        <v>0</v>
      </c>
      <c r="EM92" s="76"/>
      <c r="EN92" s="76">
        <f t="shared" si="9"/>
        <v>0</v>
      </c>
      <c r="EO92" s="76">
        <f t="shared" si="10"/>
        <v>0</v>
      </c>
      <c r="EP92" s="76" t="b">
        <f t="shared" si="11"/>
        <v>1</v>
      </c>
      <c r="EQ92" s="76" t="str">
        <f t="shared" si="12"/>
        <v/>
      </c>
      <c r="ER92" s="76" t="str">
        <f t="shared" si="17"/>
        <v>PRESENCIAL</v>
      </c>
    </row>
    <row r="93" spans="1:148" hidden="1">
      <c r="A93" s="83"/>
      <c r="B93" s="119">
        <v>90</v>
      </c>
      <c r="C93" s="115" t="s">
        <v>264</v>
      </c>
      <c r="D93" s="112">
        <f>SUMIF('Planificación 2026-1'!W:W,C93,'Planificación 2026-1'!R:R)</f>
        <v>15</v>
      </c>
      <c r="E93" s="114" t="s">
        <v>173</v>
      </c>
      <c r="F93" s="115" t="s">
        <v>171</v>
      </c>
      <c r="G93" s="115" t="s">
        <v>13</v>
      </c>
      <c r="H93" s="115" t="s">
        <v>143</v>
      </c>
      <c r="I93" s="107" t="str">
        <f>IF(SUM(COUNTIFS('Planificación 2026-1'!F:F,"PRINCIPAL",'Planificación 2026-1'!W:W,C93,'Planificación 2026-1'!H:H,"AF"))&gt;0,"P01"," ")</f>
        <v xml:space="preserve"> </v>
      </c>
      <c r="J93" s="108" t="str">
        <f>IF(SUM(COUNTIFS('Planificación 2026-1'!F:F,"PRINCIPAL",'Planificación 2026-1'!W:W,C93,'Planificación 2026-1'!H:H,"EN"))&gt;0,"P02"," ")</f>
        <v xml:space="preserve"> </v>
      </c>
      <c r="K93" s="108" t="str">
        <f>IF(SUM(COUNTIFS('Planificación 2026-1'!F:F,"PRINCIPAL",'Planificación 2026-1'!W:W,C93,'Planificación 2026-1'!H:H,"IS"))&gt;0,"P03"," ")</f>
        <v xml:space="preserve"> </v>
      </c>
      <c r="L93" s="108" t="str">
        <f>IF(SUM(COUNTIFS('Planificación 2026-1'!F:F,"PRINCIPAL",'Planificación 2026-1'!W:W,C93,'Planificación 2026-1'!H:H,"PS"))&gt;0,"P04"," ")</f>
        <v xml:space="preserve"> </v>
      </c>
      <c r="M93" s="108"/>
      <c r="N93" s="108" t="str">
        <f>IF(SUM(COUNTIFS('Planificación 2026-1'!F:F,"PRINCIPAL",'Planificación 2026-1'!W:W,C93,'Planificación 2026-1'!H:H,"IN"))&gt;0,"P06"," ")</f>
        <v xml:space="preserve"> </v>
      </c>
      <c r="O93" s="108" t="str">
        <f>IF(SUM(COUNTIFS('Planificación 2026-1'!F:F,"PRINCIPAL",'Planificación 2026-1'!W:W,C93,'Planificación 2026-1'!H:H,"CA"))&gt;0,"P07"," ")</f>
        <v xml:space="preserve"> </v>
      </c>
      <c r="P93" s="108" t="str">
        <f>IF(SUM(COUNTIFS('Planificación 2026-1'!F:F,"PRINCIPAL",'Planificación 2026-1'!W:W,C93,'Planificación 2026-1'!H:H,"DE"))&gt;0,"P08"," ")</f>
        <v xml:space="preserve"> </v>
      </c>
      <c r="Q93" s="108" t="str">
        <f>IF(SUM(COUNTIFS('Planificación 2026-1'!F:F,"PRINCIPAL",'Planificación 2026-1'!W:W,C93,'Planificación 2026-1'!H:H,"OB"))&gt;0,"P09"," ")</f>
        <v xml:space="preserve"> </v>
      </c>
      <c r="R93" s="108" t="str">
        <f>IF(SUM(COUNTIFS('Planificación 2026-1'!F:F,"PRINCIPAL",'Planificación 2026-1'!W:W,C93,'Planificación 2026-1'!H:H,"MH"))&gt;0,"P31"," ")</f>
        <v xml:space="preserve"> </v>
      </c>
      <c r="S93" s="108" t="str">
        <f>IF(SUM(COUNTIFS('Planificación 2026-1'!F:F,"PRINCIPAL",'Planificación 2026-1'!W:W,C93,'Planificación 2026-1'!H:H,"IC"))&gt;0,"P32"," ")</f>
        <v xml:space="preserve"> </v>
      </c>
      <c r="T93" s="108" t="str">
        <f>IF(SUM(COUNTIFS('Planificación 2026-1'!F:F,"PRINCIPAL",'Planificación 2026-1'!W:W,C93,'Planificación 2026-1'!H:H,"AR"))&gt;0,"P34"," ")</f>
        <v xml:space="preserve"> </v>
      </c>
      <c r="U93" s="108" t="str">
        <f>IF(SUM(COUNTIFS('Planificación 2026-1'!F:F,"PRINCIPAL",'Planificación 2026-1'!W:W,C93,'Planificación 2026-1'!H:H,"T1"))&gt;0,"P35"," ")</f>
        <v xml:space="preserve"> </v>
      </c>
      <c r="V93" s="108" t="str">
        <f>IF(SUM(COUNTIFS('Planificación 2026-1'!F:F,"PRINCIPAL",'Planificación 2026-1'!W:W,C93,'Planificación 2026-1'!H:H,"T3"))&gt;0,"P36"," ")</f>
        <v xml:space="preserve"> </v>
      </c>
      <c r="W93" s="108" t="str">
        <f>IF(SUM(COUNTIFS('Planificación 2026-1'!F:F,"PRINCIPAL",'Planificación 2026-1'!W:W,C93,'Planificación 2026-1'!H:H,"T2"))&gt;0,"P37"," ")</f>
        <v xml:space="preserve"> </v>
      </c>
      <c r="X93" s="108" t="str">
        <f>IF(SUM(COUNTIFS('Planificación 2026-1'!F:F,"PRINCIPAL",'Planificación 2026-1'!W:W,C93,'Planificación 2026-1'!H:H,"AE"))&gt;0,"P38"," ")</f>
        <v xml:space="preserve"> </v>
      </c>
      <c r="Y93" s="108" t="str">
        <f>IF(SUM(COUNTIFS('Planificación 2026-1'!F:F,"PRINCIPAL",'Planificación 2026-1'!W:W,C93,'Planificación 2026-1'!H:H,"T4"))&gt;0,"P55"," ")</f>
        <v xml:space="preserve"> </v>
      </c>
      <c r="Z93" s="108" t="str">
        <f>IF(SUM(COUNTIFS('Planificación 2026-1'!F:F,"FILIAL",'Planificación 2026-1'!W:W,C93,'Planificación 2026-1'!H:H,"AF"))&gt;0," P01"," ")</f>
        <v xml:space="preserve"> </v>
      </c>
      <c r="AA93" s="108" t="str">
        <f>IF(SUM(COUNTIFS('Planificación 2026-1'!F:F,"FILIAL",'Planificación 2026-1'!W:W,C93,'Planificación 2026-1'!H:H,"EN"))&gt;0,"P02"," ")</f>
        <v xml:space="preserve"> </v>
      </c>
      <c r="AB93" s="108" t="str">
        <f>IF(SUM(COUNTIFS('Planificación 2026-1'!F:F,"FILIAL",'Planificación 2026-1'!W:W,C93,'Planificación 2026-1'!H:H,"IS"))&gt;0,"P03"," ")</f>
        <v xml:space="preserve"> </v>
      </c>
      <c r="AC93" s="108" t="str">
        <f>IF(SUM(COUNTIFS('Planificación 2026-1'!F:F,"FILIAL",'Planificación 2026-1'!W:W,C93,'Planificación 2026-1'!H:H,"PS"))&gt;0,"P04"," ")</f>
        <v xml:space="preserve"> </v>
      </c>
      <c r="AD93" s="108"/>
      <c r="AE93" s="108" t="str">
        <f>IF(SUM(COUNTIFS('Planificación 2026-1'!F:F,"FILIAL",'Planificación 2026-1'!W:W,C93,'Planificación 2026-1'!H:H,"IN"))&gt;0,"P06"," ")</f>
        <v>P06</v>
      </c>
      <c r="AF93" s="108" t="str">
        <f>IF(SUM(COUNTIFS('Planificación 2026-1'!F:F,"FILIAL",'Planificación 2026-1'!W:W,C93,'Planificación 2026-1'!H:H,"CA"))&gt;0,"P07"," ")</f>
        <v xml:space="preserve"> </v>
      </c>
      <c r="AG93" s="108" t="str">
        <f>IF(SUM(COUNTIFS('Planificación 2026-1'!F:F,"FILIAL",'Planificación 2026-1'!W:W,C93,'Planificación 2026-1'!H:H,"DE"))&gt;0,"P08"," ")</f>
        <v>P08</v>
      </c>
      <c r="AH93" s="108" t="str">
        <f>IF(SUM(COUNTIFS('Planificación 2026-1'!F:F,"FILIAL",'Planificación 2026-1'!W:W,C93,'Planificación 2026-1'!H:H,"OB"))&gt;0,"P09"," ")</f>
        <v xml:space="preserve"> </v>
      </c>
      <c r="AI93" s="108" t="str">
        <f>IF(SUM(COUNTIFS('Planificación 2026-1'!F:F,"FILIAL",'Planificación 2026-1'!W:W,C93,'Planificación 2026-1'!H:H,"MH"))&gt;0,"P31"," ")</f>
        <v xml:space="preserve"> </v>
      </c>
      <c r="AJ93" s="108" t="str">
        <f>IF(SUM(COUNTIFS('Planificación 2026-1'!F:F,"FILIAL",'Planificación 2026-1'!W:W,C93,'Planificación 2026-1'!H:H,"IC"))&gt;0,"P32"," ")</f>
        <v xml:space="preserve"> </v>
      </c>
      <c r="AK93" s="108" t="str">
        <f>IF(SUM(COUNTIFS('Planificación 2026-1'!F:F,"FILIAL",'Planificación 2026-1'!W:W,C93,'Planificación 2026-1'!H:H,"AR"))&gt;0,"P34"," ")</f>
        <v xml:space="preserve"> </v>
      </c>
      <c r="AL93" s="108" t="str">
        <f>IF(SUM(COUNTIFS('Planificación 2026-1'!F:F,"FILIAL",'Planificación 2026-1'!W:W,C93,'Planificación 2026-1'!H:H,"T1"))&gt;0,"P35"," ")</f>
        <v xml:space="preserve"> </v>
      </c>
      <c r="AM93" s="108" t="str">
        <f>IF(SUM(COUNTIFS('Planificación 2026-1'!F:F,"FILIAL",'Planificación 2026-1'!W:W,C93,'Planificación 2026-1'!H:H,"T3"))&gt;0,"P36"," ")</f>
        <v xml:space="preserve"> </v>
      </c>
      <c r="AN93" s="108" t="str">
        <f>IF(SUM(COUNTIFS('Planificación 2026-1'!F:F,"FILIAL",'Planificación 2026-1'!W:W,C93,'Planificación 2026-1'!H:H,"T2"))&gt;0,"P37"," ")</f>
        <v xml:space="preserve"> </v>
      </c>
      <c r="AO93" s="108" t="str">
        <f>IF(SUM(COUNTIFS('Planificación 2026-1'!F:F,"FILIAL",'Planificación 2026-1'!W:W,C93,'Planificación 2026-1'!H:H,"AE"))&gt;0,"P38"," ")</f>
        <v xml:space="preserve"> </v>
      </c>
      <c r="AP93" s="108" t="str">
        <f>IF(SUM(COUNTIFS('Planificación 2026-1'!F:F,"FILIAL",'Planificación 2026-1'!W:W,C93,'Planificación 2026-1'!H:H,"T4"))&gt;0,"P55"," ")</f>
        <v xml:space="preserve"> </v>
      </c>
      <c r="AQ93" s="108" t="str">
        <f>IF(SUM(COUNTIFS('Planificación 2026-1'!F:F,"SUNAMPE",'Planificación 2026-1'!W:W,C93,'Planificación 2026-1'!H:H,"AF"))&gt;0," P01"," ")</f>
        <v xml:space="preserve"> </v>
      </c>
      <c r="AR93" s="108" t="str">
        <f>IF(SUM(COUNTIFS('Planificación 2026-1'!F:F,"SUNAMPE",'Planificación 2026-1'!W:W,C93,'Planificación 2026-1'!H:H,"EN"))&gt;0,"P02"," ")</f>
        <v xml:space="preserve"> </v>
      </c>
      <c r="AS93" s="108" t="str">
        <f>IF(SUM(COUNTIFS('Planificación 2026-1'!F:F,"SUNAMPE",'Planificación 2026-1'!W:W,C93,'Planificación 2026-1'!H:H,"IS"))&gt;0,"P03"," ")</f>
        <v xml:space="preserve"> </v>
      </c>
      <c r="AT93" s="108" t="str">
        <f>IF(SUM(COUNTIFS('Planificación 2026-1'!F:F,"SUNAMPE",'Planificación 2026-1'!W:W,C93,'Planificación 2026-1'!H:H,"PS"))&gt;0,"P04"," ")</f>
        <v xml:space="preserve"> </v>
      </c>
      <c r="AU93" s="108"/>
      <c r="AV93" s="108" t="str">
        <f>IF(SUM(COUNTIFS('Planificación 2026-1'!F:F,"SUNAMPE",'Planificación 2026-1'!W:W,C93,'Planificación 2026-1'!H:H,"IN"))&gt;0,"P06"," ")</f>
        <v xml:space="preserve"> </v>
      </c>
      <c r="AW93" s="108" t="str">
        <f>IF(SUM(COUNTIFS('Planificación 2026-1'!F:F,"SUNAMPE",'Planificación 2026-1'!W:W,C93,'Planificación 2026-1'!H:H,"CA"))&gt;0,"P07"," ")</f>
        <v xml:space="preserve"> </v>
      </c>
      <c r="AX93" s="108" t="str">
        <f>IF(SUM(COUNTIFS('Planificación 2026-1'!F:F,"SUNAMPE",'Planificación 2026-1'!W:W,C93,'Planificación 2026-1'!H:H,"DE"))&gt;0,"P08"," ")</f>
        <v xml:space="preserve"> </v>
      </c>
      <c r="AY93" s="108" t="str">
        <f>IF(SUM(COUNTIFS('Planificación 2026-1'!F:F,"SUNAMPE",'Planificación 2026-1'!W:W,C93,'Planificación 2026-1'!H:H,"OB"))&gt;0,"P09"," ")</f>
        <v xml:space="preserve"> </v>
      </c>
      <c r="AZ93" s="108" t="str">
        <f>IF(SUM(COUNTIFS('Planificación 2026-1'!F:F,"SUNAMPE",'Planificación 2026-1'!W:W,C93,'Planificación 2026-1'!H:H,"MH"))&gt;0,"P31"," ")</f>
        <v xml:space="preserve"> </v>
      </c>
      <c r="BA93" s="108" t="str">
        <f>IF(SUM(COUNTIFS('Planificación 2026-1'!F:F,"SUNAMPE",'Planificación 2026-1'!W:W,C93,'Planificación 2026-1'!H:H,"IC"))&gt;0,"P32"," ")</f>
        <v xml:space="preserve"> </v>
      </c>
      <c r="BB93" s="108" t="str">
        <f>IF(SUM(COUNTIFS('Planificación 2026-1'!F:F,"SUNAMPE",'Planificación 2026-1'!W:W,C93,'Planificación 2026-1'!H:H,"AR"))&gt;0,"P34"," ")</f>
        <v xml:space="preserve"> </v>
      </c>
      <c r="BC93" s="108" t="str">
        <f>IF(SUM(COUNTIFS('Planificación 2026-1'!F:F,"SUNAMPE",'Planificación 2026-1'!W:W,C93,'Planificación 2026-1'!H:H,"T1"))&gt;0,"P35"," ")</f>
        <v xml:space="preserve"> </v>
      </c>
      <c r="BD93" s="108" t="str">
        <f>IF(SUM(COUNTIFS('Planificación 2026-1'!F:F,"SUNAMPE",'Planificación 2026-1'!W:W,C93,'Planificación 2026-1'!H:H,"T3"))&gt;0,"P36"," ")</f>
        <v xml:space="preserve"> </v>
      </c>
      <c r="BE93" s="108" t="str">
        <f>IF(SUM(COUNTIFS('Planificación 2026-1'!F:F,"SUNAMPE",'Planificación 2026-1'!W:W,C93,'Planificación 2026-1'!H:H,"T2"))&gt;0,"P37"," ")</f>
        <v xml:space="preserve"> </v>
      </c>
      <c r="BF93" s="108" t="str">
        <f>IF(SUM(COUNTIFS('Planificación 2026-1'!F:F,"SUNAMPE",'Planificación 2026-1'!W:W,C93,'Planificación 2026-1'!H:H,"AE"))&gt;0,"P38"," ")</f>
        <v xml:space="preserve"> </v>
      </c>
      <c r="BG93" s="108" t="str">
        <f>IF(SUM(COUNTIFS('Planificación 2026-1'!F:F,"SUNAMPE",'Planificación 2026-1'!W:W,C93,'Planificación 2026-1'!H:H,"T4"))&gt;0,"P55"," ")</f>
        <v xml:space="preserve"> </v>
      </c>
      <c r="BH93" s="108" t="str">
        <f>IF(SUM(COUNTIFS('Planificación 2026-1'!F:F,"HUAURA",'Planificación 2026-1'!W:W,C93,'Planificación 2026-1'!H:H,"AF"))&gt;0," P01"," ")</f>
        <v xml:space="preserve"> </v>
      </c>
      <c r="BI93" s="108" t="str">
        <f>IF(SUM(COUNTIFS('Planificación 2026-1'!F:F,"HUAURA",'Planificación 2026-1'!W:W,C93,'Planificación 2026-1'!H:H,"EN"))&gt;0,"P02"," ")</f>
        <v xml:space="preserve"> </v>
      </c>
      <c r="BJ93" s="108" t="str">
        <f>IF(SUM(COUNTIFS('Planificación 2026-1'!F:F,"HUAURA",'Planificación 2026-1'!W:W,C93,'Planificación 2026-1'!H:H,"IS"))&gt;0,"P03"," ")</f>
        <v xml:space="preserve"> </v>
      </c>
      <c r="BK93" s="108" t="str">
        <f>IF(SUM(COUNTIFS('Planificación 2026-1'!F:F,"HUAURA",'Planificación 2026-1'!W:W,C93,'Planificación 2026-1'!H:H,"PS"))&gt;0,"P04"," ")</f>
        <v xml:space="preserve"> </v>
      </c>
      <c r="BL93" s="108"/>
      <c r="BM93" s="108" t="str">
        <f>IF(SUM(COUNTIFS('Planificación 2026-1'!F:F,"HUAURA",'Planificación 2026-1'!W:W,C93,'Planificación 2026-1'!H:H,"IN"))&gt;0,"P06"," ")</f>
        <v xml:space="preserve"> </v>
      </c>
      <c r="BN93" s="108" t="str">
        <f>IF(SUM(COUNTIFS('Planificación 2026-1'!F:F,"HUAURA",'Planificación 2026-1'!W:W,C93,'Planificación 2026-1'!H:H,"CA"))&gt;0,"P07"," ")</f>
        <v xml:space="preserve"> </v>
      </c>
      <c r="BO93" s="108" t="str">
        <f>IF(SUM(COUNTIFS('Planificación 2026-1'!F:F,"HUAURA",'Planificación 2026-1'!W:W,C93,'Planificación 2026-1'!H:H,"DE"))&gt;0,"P08"," ")</f>
        <v xml:space="preserve"> </v>
      </c>
      <c r="BP93" s="108" t="str">
        <f>IF(SUM(COUNTIFS('Planificación 2026-1'!F:F,"HUAURA",'Planificación 2026-1'!W:W,C93,'Planificación 2026-1'!H:H,"OB"))&gt;0,"P09"," ")</f>
        <v xml:space="preserve"> </v>
      </c>
      <c r="BQ93" s="108" t="str">
        <f>IF(SUM(COUNTIFS('Planificación 2026-1'!F:F,"HUAURA",'Planificación 2026-1'!W:W,C93,'Planificación 2026-1'!H:H,"MH"))&gt;0,"P31"," ")</f>
        <v xml:space="preserve"> </v>
      </c>
      <c r="BR93" s="108" t="str">
        <f>IF(SUM(COUNTIFS('Planificación 2026-1'!F:F,"HUAURA",'Planificación 2026-1'!W:W,C93,'Planificación 2026-1'!H:H,"IC"))&gt;0,"P32"," ")</f>
        <v xml:space="preserve"> </v>
      </c>
      <c r="BS93" s="108" t="str">
        <f>IF(SUM(COUNTIFS('Planificación 2026-1'!F:F,"HUAURA",'Planificación 2026-1'!W:W,C93,'Planificación 2026-1'!H:H,"AR"))&gt;0,"P34"," ")</f>
        <v xml:space="preserve"> </v>
      </c>
      <c r="BT93" s="108" t="str">
        <f>IF(SUM(COUNTIFS('Planificación 2026-1'!F:F,"HUAURA",'Planificación 2026-1'!W:W,C93,'Planificación 2026-1'!H:H,"T1"))&gt;0,"P35"," ")</f>
        <v xml:space="preserve"> </v>
      </c>
      <c r="BU93" s="108" t="str">
        <f>IF(SUM(COUNTIFS('Planificación 2026-1'!F:F,"HUAURA",'Planificación 2026-1'!W:W,C93,'Planificación 2026-1'!H:H,"T3"))&gt;0,"P36"," ")</f>
        <v xml:space="preserve"> </v>
      </c>
      <c r="BV93" s="108" t="str">
        <f>IF(SUM(COUNTIFS('Planificación 2026-1'!F:F,"HUAURA",'Planificación 2026-1'!W:W,C93,'Planificación 2026-1'!H:H,"T2"))&gt;0,"P37"," ")</f>
        <v xml:space="preserve"> </v>
      </c>
      <c r="BW93" s="108" t="str">
        <f>IF(SUM(COUNTIFS('Planificación 2026-1'!F:F,"HUAURA",'Planificación 2026-1'!W:W,C93,'Planificación 2026-1'!H:H,"AE"))&gt;0,"P38"," ")</f>
        <v xml:space="preserve"> </v>
      </c>
      <c r="BX93" s="108" t="str">
        <f>IF(SUM(COUNTIFS('Planificación 2026-1'!F:F,"HUAURA",'Planificación 2026-1'!W:W,C93,'Planificación 2026-1'!H:H,"T4"))&gt;0,"P55"," ")</f>
        <v xml:space="preserve"> </v>
      </c>
      <c r="BY93" s="109">
        <f>SUMIFS('Planificación 2026-1'!R:R,'Planificación 2026-1'!W:W,C93,'Planificación 2026-1'!H:H,"AF",'Planificación 2026-1'!I:I,"&gt;2")</f>
        <v>0</v>
      </c>
      <c r="BZ93" s="109">
        <f>SUMIFS('Planificación 2026-1'!R:R,'Planificación 2026-1'!W:W,C93,'Planificación 2026-1'!H:H,"EN",'Planificación 2026-1'!I:I,"&gt;2")</f>
        <v>0</v>
      </c>
      <c r="CA93" s="109">
        <f>SUMIFS('Planificación 2026-1'!R:R,'Planificación 2026-1'!W:W,C93,'Planificación 2026-1'!H:H,"IS",'Planificación 2026-1'!I:I,"&gt;2")</f>
        <v>0</v>
      </c>
      <c r="CB93" s="109">
        <f>SUMIFS('Planificación 2026-1'!R:R,'Planificación 2026-1'!W:W,C93,'Planificación 2026-1'!H:H,"PS",'Planificación 2026-1'!I:I,"&gt;2")</f>
        <v>0</v>
      </c>
      <c r="CC93" s="109">
        <f>SUMIFS('Planificación 2026-1'!R:R,'Planificación 2026-1'!W:W,C93,'Planificación 2026-1'!H:H,"IN",'Planificación 2026-1'!I:I,"&gt;2")</f>
        <v>0</v>
      </c>
      <c r="CD93" s="109">
        <f>SUMIFS('Planificación 2026-1'!R:R,'Planificación 2026-1'!W:W,C93,'Planificación 2026-1'!H:H,"CA",'Planificación 2026-1'!I:I,"&gt;2")</f>
        <v>0</v>
      </c>
      <c r="CE93" s="109">
        <f>SUMIFS('Planificación 2026-1'!R:R,'Planificación 2026-1'!W:W,C93,'Planificación 2026-1'!H:H,"DE",'Planificación 2026-1'!I:I,"&gt;2")</f>
        <v>0</v>
      </c>
      <c r="CF93" s="109">
        <f>SUMIFS('Planificación 2026-1'!R:R,'Planificación 2026-1'!W:W,C93,'Planificación 2026-1'!H:H,"OB",'Planificación 2026-1'!I:I,"&gt;2")</f>
        <v>0</v>
      </c>
      <c r="CG93" s="109">
        <f>SUMIFS('Planificación 2026-1'!R:R,'Planificación 2026-1'!W:W,C93,'Planificación 2026-1'!H:H,"MH",'Planificación 2026-1'!I:I,"&gt;2")</f>
        <v>0</v>
      </c>
      <c r="CH93" s="109">
        <f>SUMIFS('Planificación 2026-1'!R:R,'Planificación 2026-1'!W:W,C93,'Planificación 2026-1'!H:H,"IC",'Planificación 2026-1'!I:I,"&gt;2")</f>
        <v>0</v>
      </c>
      <c r="CI93" s="109">
        <f>SUMIFS('Planificación 2026-1'!R:R,'Planificación 2026-1'!W:W,C93,'Planificación 2026-1'!H:H,"AR",'Planificación 2026-1'!I:I,"&gt;2")</f>
        <v>0</v>
      </c>
      <c r="CJ93" s="109">
        <f>SUMIFS('Planificación 2026-1'!R:R,'Planificación 2026-1'!W:W,C93,'Planificación 2026-1'!H:H,"T1",'Planificación 2026-1'!I:I,"&gt;2")</f>
        <v>0</v>
      </c>
      <c r="CK93" s="109">
        <f>SUMIFS('Planificación 2026-1'!R:R,'Planificación 2026-1'!W:W,C93,'Planificación 2026-1'!H:H,"T3",'Planificación 2026-1'!I:I,"&gt;2")</f>
        <v>0</v>
      </c>
      <c r="CL93" s="109">
        <f>SUMIFS('Planificación 2026-1'!R:R,'Planificación 2026-1'!W:W,C93,'Planificación 2026-1'!H:H,"T2",'Planificación 2026-1'!I:I,"&gt;2")</f>
        <v>0</v>
      </c>
      <c r="CM93" s="109">
        <f>SUMIFS('Planificación 2026-1'!R:R,'Planificación 2026-1'!W:W,C93,'Planificación 2026-1'!H:H,"AE",'Planificación 2026-1'!I:I,"&gt;2")</f>
        <v>0</v>
      </c>
      <c r="CN93" s="109">
        <f>SUMIFS('Planificación 2026-1'!R:R,'Planificación 2026-1'!W:W,C93,'Planificación 2026-1'!H:H,"T4",'Planificación 2026-1'!I:I,"&gt;2")</f>
        <v>0</v>
      </c>
      <c r="CO93" s="109">
        <f>SUMIFS('Planificación 2026-1'!R:R,'Planificación 2026-1'!W:W,C93,'Planificación 2026-1'!H:H,"AF",'Planificación 2026-1'!I:I,"&lt;3")</f>
        <v>0</v>
      </c>
      <c r="CP93" s="109">
        <f>SUMIFS('Planificación 2026-1'!R:R,'Planificación 2026-1'!W:W,C93,'Planificación 2026-1'!H:H,"EN",'Planificación 2026-1'!I:I,"&lt;3")</f>
        <v>0</v>
      </c>
      <c r="CQ93" s="109">
        <f>SUMIFS('Planificación 2026-1'!R:R,'Planificación 2026-1'!W:W,C93,'Planificación 2026-1'!H:H,"IS",'Planificación 2026-1'!I:I,"&lt;3")</f>
        <v>0</v>
      </c>
      <c r="CR93" s="109">
        <f>SUMIFS('Planificación 2026-1'!R:R,'Planificación 2026-1'!W:W,C93,'Planificación 2026-1'!H:H,"PS",'Planificación 2026-1'!I:I,"&lt;3")</f>
        <v>0</v>
      </c>
      <c r="CS93" s="109">
        <f>SUMIFS('Planificación 2026-1'!R:R,'Planificación 2026-1'!W:W,C93,'Planificación 2026-1'!H:H,"IN",'Planificación 2026-1'!I:I,"&lt;3")</f>
        <v>5</v>
      </c>
      <c r="CT93" s="109">
        <f>SUMIFS('Planificación 2026-1'!R:R,'Planificación 2026-1'!W:W,C93,'Planificación 2026-1'!H:H,"CA",'Planificación 2026-1'!I:I,"&lt;3")</f>
        <v>0</v>
      </c>
      <c r="CU93" s="109">
        <f>SUMIFS('Planificación 2026-1'!R:R,'Planificación 2026-1'!W:W,C93,'Planificación 2026-1'!H:H,"DE",'Planificación 2026-1'!I:I,"&lt;3")</f>
        <v>10</v>
      </c>
      <c r="CV93" s="109">
        <f>SUMIFS('Planificación 2026-1'!R:R,'Planificación 2026-1'!W:W,C93,'Planificación 2026-1'!H:H,"OB",'Planificación 2026-1'!I:I,"&lt;3")</f>
        <v>0</v>
      </c>
      <c r="CW93" s="109">
        <f>SUMIFS('Planificación 2026-1'!R:R,'Planificación 2026-1'!W:W,C93,'Planificación 2026-1'!H:H,"MH",'Planificación 2026-1'!I:I,"&lt;3")</f>
        <v>0</v>
      </c>
      <c r="CX93" s="109">
        <f>SUMIFS('Planificación 2026-1'!R:R,'Planificación 2026-1'!W:W,C93,'Planificación 2026-1'!H:H,"IC",'Planificación 2026-1'!I:I,"&lt;3")</f>
        <v>0</v>
      </c>
      <c r="CY93" s="109">
        <f>SUMIFS('Planificación 2026-1'!R:R,'Planificación 2026-1'!W:W,C93,'Planificación 2026-1'!H:H,"AR",'Planificación 2026-1'!I:I,"&lt;3")</f>
        <v>0</v>
      </c>
      <c r="CZ93" s="109">
        <f>SUMIFS('Planificación 2026-1'!R:R,'Planificación 2026-1'!W:W,C93,'Planificación 2026-1'!H:H,"T1",'Planificación 2026-1'!I:I,"&lt;3")</f>
        <v>0</v>
      </c>
      <c r="DA93" s="109">
        <f>SUMIFS('Planificación 2026-1'!R:R,'Planificación 2026-1'!W:W,C93,'Planificación 2026-1'!H:H,"T3",'Planificación 2026-1'!I:I,"&lt;3")</f>
        <v>0</v>
      </c>
      <c r="DB93" s="109">
        <f>SUMIFS('Planificación 2026-1'!R:R,'Planificación 2026-1'!W:W,C93,'Planificación 2026-1'!H:H,"T2",'Planificación 2026-1'!I:I,"&lt;3")</f>
        <v>0</v>
      </c>
      <c r="DC93" s="109">
        <f>SUMIFS('Planificación 2026-1'!R:R,'Planificación 2026-1'!W:W,C93,'Planificación 2026-1'!H:H,"AE",'Planificación 2026-1'!I:I,"&lt;3")</f>
        <v>0</v>
      </c>
      <c r="DD93" s="109">
        <f>SUMIFS('Planificación 2026-1'!R:R,'Planificación 2026-1'!W:W,C93,'Planificación 2026-1'!H:H,"T4",'Planificación 2026-1'!I:I,"&lt;3")</f>
        <v>0</v>
      </c>
      <c r="DE93" s="108" t="str">
        <f t="shared" si="13"/>
        <v/>
      </c>
      <c r="DF93" s="41">
        <f>IF(C93="","",SUMIFS('Planificación 2026-1'!R:R,'Planificación 2026-1'!W:W,C93,'Planificación 2026-1'!F:F,"PRINCIPAL",'Planificación 2026-1'!X:X,"VIRTUAL"))</f>
        <v>0</v>
      </c>
      <c r="DG93" s="41">
        <f>IF(C93="","",SUMIFS('Planificación 2026-1'!R:R,'Planificación 2026-1'!W:W,C93,'Planificación 2026-1'!F:F,"PRINCIPAL",'Planificación 2026-1'!X:X,"PRESENCIAL"))</f>
        <v>0</v>
      </c>
      <c r="DH93" s="41">
        <f>IF(C93="","",SUMIFS('Planificación 2026-1'!R:R,'Planificación 2026-1'!W:W,C93,'Planificación 2026-1'!F:F,"PRINCIPAL",'Planificación 2026-1'!X:X,"HIBRIDO PRESENCIAL"))</f>
        <v>0</v>
      </c>
      <c r="DI93" s="108" t="str">
        <f t="shared" si="14"/>
        <v>P06 P08</v>
      </c>
      <c r="DJ93" s="108">
        <f>IF(C93="","",SUMIFS('Planificación 2026-1'!R:R,'Planificación 2026-1'!W:W,C93,'Planificación 2026-1'!F:F,"FILIAL",'Planificación 2026-1'!X:X,"VIRTUAL"))</f>
        <v>0</v>
      </c>
      <c r="DK93" s="110">
        <f>IF(C93="","",SUMIFS('Planificación 2026-1'!R:R,'Planificación 2026-1'!W:W,C93,'Planificación 2026-1'!F:F,"FILIAL",'Planificación 2026-1'!X:X,"PRESENCIAL"))</f>
        <v>15</v>
      </c>
      <c r="DL93" s="61">
        <f>IF(C93="","",SUMIFS('Planificación 2026-1'!R:R,'Planificación 2026-1'!W:W,C93,'Planificación 2026-1'!F:F,"FILIAL",'Planificación 2026-1'!X:X,"HIBRIDO PRESENCIAL"))</f>
        <v>0</v>
      </c>
      <c r="DM93" s="111" t="str">
        <f t="shared" si="15"/>
        <v/>
      </c>
      <c r="DN93" s="108">
        <f>IF(C93="","",SUMIFS('Planificación 2026-1'!R:R,'Planificación 2026-1'!W:W,C93,'Planificación 2026-1'!F:F,"SUNAMPE",'Planificación 2026-1'!X:X,"VIRTUAL"))</f>
        <v>0</v>
      </c>
      <c r="DO93" s="61">
        <f>IF(C93="","",SUMIFS('Planificación 2026-1'!R:R,'Planificación 2026-1'!W:W,C93,'Planificación 2026-1'!F:F,"SUNAMPE",'Planificación 2026-1'!X:X,"PRESENCIAL"))</f>
        <v>0</v>
      </c>
      <c r="DP93" s="111" t="str">
        <f t="shared" si="16"/>
        <v/>
      </c>
      <c r="DQ93" s="108">
        <f>IF(C93="","",SUMIFS('Planificación 2026-1'!R:R,'Planificación 2026-1'!W:W,C93,'Planificación 2026-1'!F:F,"HUAURA",'Planificación 2026-1'!X:X,"VIRTUAL"))</f>
        <v>0</v>
      </c>
      <c r="DR93" s="61">
        <f>IF(C93="","",SUMIFS('Planificación 2026-1'!R:R,'Planificación 2026-1'!W:W,C93,'Planificación 2026-1'!F:F,"HUAURA",'Planificación 2026-1'!X:X,"PRESENCIAL"))</f>
        <v>0</v>
      </c>
      <c r="DS93" s="76">
        <f>SUMIFS('Planificación 2026-1'!R:R,'Planificación 2026-1'!W:W,C93,'Planificación 2026-1'!F:F,"PRINCIPAL",'Planificación 2026-1'!X:X,"VIRTUAL",'Planificación 2026-1'!I:I,"&gt;2")</f>
        <v>0</v>
      </c>
      <c r="DT93" s="76">
        <f>SUMIFS('Planificación 2026-1'!R:R,'Planificación 2026-1'!W:W,C93,'Planificación 2026-1'!F:F,"PRINCIPAL",'Planificación 2026-1'!X:X,"&lt;&gt;VIRTUAL",'Planificación 2026-1'!I:I,"&gt;2")</f>
        <v>0</v>
      </c>
      <c r="DU93" s="76">
        <f>SUMIFS('Planificación 2026-1'!R:R,'Planificación 2026-1'!W:W,C93,'Planificación 2026-1'!F:F,"SUNAMPE",'Planificación 2026-1'!X:X,"VIRTUAL",'Planificación 2026-1'!I:I,"&gt;2")</f>
        <v>0</v>
      </c>
      <c r="DV93" s="76">
        <f>SUMIFS('Planificación 2026-1'!R:R,'Planificación 2026-1'!W:W,C93,'Planificación 2026-1'!F:F,"SUNAMPE",'Planificación 2026-1'!X:X,"&lt;&gt;VIRTUAL",'Planificación 2026-1'!I:I,"&gt;2")</f>
        <v>0</v>
      </c>
      <c r="DW93" s="76">
        <f>SUMIFS('Planificación 2026-1'!R:R,'Planificación 2026-1'!W:W,C93,'Planificación 2026-1'!F:F,"FILIAL",'Planificación 2026-1'!X:X,"VIRTUAL",'Planificación 2026-1'!I:I,"&gt;2")</f>
        <v>0</v>
      </c>
      <c r="DX93" s="76">
        <f>SUMIFS('Planificación 2026-1'!R:R,'Planificación 2026-1'!W:W,C93,'Planificación 2026-1'!F:F,"FILIAL",'Planificación 2026-1'!X:X,"&lt;&gt;VIRTUAL",'Planificación 2026-1'!I:I,"&gt;2")</f>
        <v>0</v>
      </c>
      <c r="DY93" s="76">
        <f>SUMIFS('Planificación 2026-1'!R:R,'Planificación 2026-1'!W:W,C93,'Planificación 2026-1'!F:F,"PORUMA",'Planificación 2026-1'!X:X,"VIRTUAL",'Planificación 2026-1'!I:I,"&gt;2")</f>
        <v>0</v>
      </c>
      <c r="DZ93" s="76">
        <f>SUMIFS('Planificación 2026-1'!R:R,'Planificación 2026-1'!W:W,C93,'Planificación 2026-1'!F:F,"PORUMA",'Planificación 2026-1'!X:X,"&lt;&gt;VIRTUAL",'Planificación 2026-1'!I:I,"&gt;2")</f>
        <v>0</v>
      </c>
      <c r="EA93" s="76">
        <f>SUMIFS('Planificación 2026-1'!R:R,'Planificación 2026-1'!W:W,C93,'Planificación 2026-1'!F:F,"HUAURA",'Planificación 2026-1'!X:X,"VIRTUAL",'Planificación 2026-1'!I:I,"&gt;2")</f>
        <v>0</v>
      </c>
      <c r="EB93" s="76">
        <f>SUMIFS('Planificación 2026-1'!R:R,'Planificación 2026-1'!W:W,C93,'Planificación 2026-1'!F:F,"HUAURA",'Planificación 2026-1'!X:X,"&lt;&gt;VIRTUAL",'Planificación 2026-1'!I:I,"&gt;2")</f>
        <v>0</v>
      </c>
      <c r="EC93" s="76">
        <f>SUMIFS('Planificación 2026-1'!R:R,'Planificación 2026-1'!W:W,C93,'Planificación 2026-1'!F:F,"PRINCIPAL",'Planificación 2026-1'!X:X,"VIRTUAL",'Planificación 2026-1'!I:I,"&lt;3")</f>
        <v>0</v>
      </c>
      <c r="ED93" s="76">
        <f>SUMIFS('Planificación 2026-1'!R:R,'Planificación 2026-1'!W:W,C93,'Planificación 2026-1'!F:F,"PRINCIPAL",'Planificación 2026-1'!X:X,"&lt;&gt;VIRTUAL",'Planificación 2026-1'!I:I,"&lt;3")</f>
        <v>0</v>
      </c>
      <c r="EE93" s="76">
        <f>SUMIFS('Planificación 2026-1'!R:R,'Planificación 2026-1'!W:W,C93,'Planificación 2026-1'!F:F,"SUNAMPE",'Planificación 2026-1'!X:X,"VIRTUAL",'Planificación 2026-1'!I:I,"&lt;3")</f>
        <v>0</v>
      </c>
      <c r="EF93" s="76">
        <f>SUMIFS('Planificación 2026-1'!R:R,'Planificación 2026-1'!W:W,C93,'Planificación 2026-1'!F:F,"SUNAMPE",'Planificación 2026-1'!X:X,"&lt;&gt;VIRTUAL",'Planificación 2026-1'!I:I,"&lt;3")</f>
        <v>0</v>
      </c>
      <c r="EG93" s="76">
        <f>SUMIFS('Planificación 2026-1'!R:R,'Planificación 2026-1'!W:W,C93,'Planificación 2026-1'!F:F,"FILIAL",'Planificación 2026-1'!X:X,"VIRTUAL",'Planificación 2026-1'!I:I,"&lt;3")</f>
        <v>0</v>
      </c>
      <c r="EH93" s="76">
        <f>SUMIFS('Planificación 2026-1'!R:R,'Planificación 2026-1'!W:W,C93,'Planificación 2026-1'!F:F,"FILIAL",'Planificación 2026-1'!X:X,"&lt;&gt;VIRTUAL",'Planificación 2026-1'!I:I,"&lt;3")</f>
        <v>15</v>
      </c>
      <c r="EI93" s="76">
        <f>SUMIFS('Planificación 2026-1'!R:R,'Planificación 2026-1'!W:W,C93,'Planificación 2026-1'!F:F,"PORUMA",'Planificación 2026-1'!X:X,"VIRTUAL",'Planificación 2026-1'!I:I,"&lt;3")</f>
        <v>0</v>
      </c>
      <c r="EJ93" s="76">
        <f>SUMIFS('Planificación 2026-1'!R:R,'Planificación 2026-1'!W:W,C93,'Planificación 2026-1'!F:F,"PORUMA",'Planificación 2026-1'!X:X,"&lt;&gt;VIRTUAL",'Planificación 2026-1'!I:I,"&lt;3")</f>
        <v>0</v>
      </c>
      <c r="EK93" s="76">
        <f>SUMIFS('Planificación 2026-1'!R:R,'Planificación 2026-1'!W:W,C93,'Planificación 2026-1'!F:F,"HUAURA",'Planificación 2026-1'!X:X,"VIRTUAL",'Planificación 2026-1'!I:I,"&lt;3")</f>
        <v>0</v>
      </c>
      <c r="EL93" s="76">
        <f>SUMIFS('Planificación 2026-1'!R:R,'Planificación 2026-1'!W:W,C93,'Planificación 2026-1'!F:F,"HUAURA",'Planificación 2026-1'!X:X,"&lt;&gt;VIRTUAL",'Planificación 2026-1'!I:I,"&lt;3")</f>
        <v>0</v>
      </c>
      <c r="EM93" s="76"/>
      <c r="EN93" s="76">
        <f t="shared" si="9"/>
        <v>0</v>
      </c>
      <c r="EO93" s="76">
        <f t="shared" si="10"/>
        <v>15</v>
      </c>
      <c r="EP93" s="76" t="b">
        <f t="shared" si="11"/>
        <v>1</v>
      </c>
      <c r="EQ93" s="76" t="str">
        <f t="shared" si="12"/>
        <v/>
      </c>
      <c r="ER93" s="76" t="str">
        <f t="shared" si="17"/>
        <v>PRESENCIAL</v>
      </c>
    </row>
    <row r="94" spans="1:148" hidden="1">
      <c r="A94" s="83"/>
      <c r="B94" s="119">
        <v>91</v>
      </c>
      <c r="C94" s="115" t="s">
        <v>265</v>
      </c>
      <c r="D94" s="112">
        <f>SUMIF('Planificación 2026-1'!W:W,C94,'Planificación 2026-1'!R:R)</f>
        <v>0</v>
      </c>
      <c r="E94" s="114" t="s">
        <v>170</v>
      </c>
      <c r="F94" s="115" t="s">
        <v>171</v>
      </c>
      <c r="G94" s="115" t="s">
        <v>153</v>
      </c>
      <c r="H94" s="115" t="s">
        <v>123</v>
      </c>
      <c r="I94" s="107" t="str">
        <f>IF(SUM(COUNTIFS('Planificación 2026-1'!F:F,"PRINCIPAL",'Planificación 2026-1'!W:W,C94,'Planificación 2026-1'!H:H,"AF"))&gt;0,"P01"," ")</f>
        <v xml:space="preserve"> </v>
      </c>
      <c r="J94" s="108" t="str">
        <f>IF(SUM(COUNTIFS('Planificación 2026-1'!F:F,"PRINCIPAL",'Planificación 2026-1'!W:W,C94,'Planificación 2026-1'!H:H,"EN"))&gt;0,"P02"," ")</f>
        <v xml:space="preserve"> </v>
      </c>
      <c r="K94" s="108" t="str">
        <f>IF(SUM(COUNTIFS('Planificación 2026-1'!F:F,"PRINCIPAL",'Planificación 2026-1'!W:W,C94,'Planificación 2026-1'!H:H,"IS"))&gt;0,"P03"," ")</f>
        <v xml:space="preserve"> </v>
      </c>
      <c r="L94" s="108" t="str">
        <f>IF(SUM(COUNTIFS('Planificación 2026-1'!F:F,"PRINCIPAL",'Planificación 2026-1'!W:W,C94,'Planificación 2026-1'!H:H,"PS"))&gt;0,"P04"," ")</f>
        <v xml:space="preserve"> </v>
      </c>
      <c r="M94" s="108"/>
      <c r="N94" s="108" t="str">
        <f>IF(SUM(COUNTIFS('Planificación 2026-1'!F:F,"PRINCIPAL",'Planificación 2026-1'!W:W,C94,'Planificación 2026-1'!H:H,"IN"))&gt;0,"P06"," ")</f>
        <v xml:space="preserve"> </v>
      </c>
      <c r="O94" s="108" t="str">
        <f>IF(SUM(COUNTIFS('Planificación 2026-1'!F:F,"PRINCIPAL",'Planificación 2026-1'!W:W,C94,'Planificación 2026-1'!H:H,"CA"))&gt;0,"P07"," ")</f>
        <v xml:space="preserve"> </v>
      </c>
      <c r="P94" s="108" t="str">
        <f>IF(SUM(COUNTIFS('Planificación 2026-1'!F:F,"PRINCIPAL",'Planificación 2026-1'!W:W,C94,'Planificación 2026-1'!H:H,"DE"))&gt;0,"P08"," ")</f>
        <v xml:space="preserve"> </v>
      </c>
      <c r="Q94" s="108" t="str">
        <f>IF(SUM(COUNTIFS('Planificación 2026-1'!F:F,"PRINCIPAL",'Planificación 2026-1'!W:W,C94,'Planificación 2026-1'!H:H,"OB"))&gt;0,"P09"," ")</f>
        <v xml:space="preserve"> </v>
      </c>
      <c r="R94" s="108" t="str">
        <f>IF(SUM(COUNTIFS('Planificación 2026-1'!F:F,"PRINCIPAL",'Planificación 2026-1'!W:W,C94,'Planificación 2026-1'!H:H,"MH"))&gt;0,"P31"," ")</f>
        <v xml:space="preserve"> </v>
      </c>
      <c r="S94" s="108" t="str">
        <f>IF(SUM(COUNTIFS('Planificación 2026-1'!F:F,"PRINCIPAL",'Planificación 2026-1'!W:W,C94,'Planificación 2026-1'!H:H,"IC"))&gt;0,"P32"," ")</f>
        <v xml:space="preserve"> </v>
      </c>
      <c r="T94" s="108" t="str">
        <f>IF(SUM(COUNTIFS('Planificación 2026-1'!F:F,"PRINCIPAL",'Planificación 2026-1'!W:W,C94,'Planificación 2026-1'!H:H,"AR"))&gt;0,"P34"," ")</f>
        <v xml:space="preserve"> </v>
      </c>
      <c r="U94" s="108" t="str">
        <f>IF(SUM(COUNTIFS('Planificación 2026-1'!F:F,"PRINCIPAL",'Planificación 2026-1'!W:W,C94,'Planificación 2026-1'!H:H,"T1"))&gt;0,"P35"," ")</f>
        <v xml:space="preserve"> </v>
      </c>
      <c r="V94" s="108" t="str">
        <f>IF(SUM(COUNTIFS('Planificación 2026-1'!F:F,"PRINCIPAL",'Planificación 2026-1'!W:W,C94,'Planificación 2026-1'!H:H,"T3"))&gt;0,"P36"," ")</f>
        <v xml:space="preserve"> </v>
      </c>
      <c r="W94" s="108" t="str">
        <f>IF(SUM(COUNTIFS('Planificación 2026-1'!F:F,"PRINCIPAL",'Planificación 2026-1'!W:W,C94,'Planificación 2026-1'!H:H,"T2"))&gt;0,"P37"," ")</f>
        <v xml:space="preserve"> </v>
      </c>
      <c r="X94" s="108" t="str">
        <f>IF(SUM(COUNTIFS('Planificación 2026-1'!F:F,"PRINCIPAL",'Planificación 2026-1'!W:W,C94,'Planificación 2026-1'!H:H,"AE"))&gt;0,"P38"," ")</f>
        <v xml:space="preserve"> </v>
      </c>
      <c r="Y94" s="108" t="str">
        <f>IF(SUM(COUNTIFS('Planificación 2026-1'!F:F,"PRINCIPAL",'Planificación 2026-1'!W:W,C94,'Planificación 2026-1'!H:H,"T4"))&gt;0,"P55"," ")</f>
        <v xml:space="preserve"> </v>
      </c>
      <c r="Z94" s="108" t="str">
        <f>IF(SUM(COUNTIFS('Planificación 2026-1'!F:F,"FILIAL",'Planificación 2026-1'!W:W,C94,'Planificación 2026-1'!H:H,"AF"))&gt;0," P01"," ")</f>
        <v xml:space="preserve"> </v>
      </c>
      <c r="AA94" s="108" t="str">
        <f>IF(SUM(COUNTIFS('Planificación 2026-1'!F:F,"FILIAL",'Planificación 2026-1'!W:W,C94,'Planificación 2026-1'!H:H,"EN"))&gt;0,"P02"," ")</f>
        <v xml:space="preserve"> </v>
      </c>
      <c r="AB94" s="108" t="str">
        <f>IF(SUM(COUNTIFS('Planificación 2026-1'!F:F,"FILIAL",'Planificación 2026-1'!W:W,C94,'Planificación 2026-1'!H:H,"IS"))&gt;0,"P03"," ")</f>
        <v xml:space="preserve"> </v>
      </c>
      <c r="AC94" s="108" t="str">
        <f>IF(SUM(COUNTIFS('Planificación 2026-1'!F:F,"FILIAL",'Planificación 2026-1'!W:W,C94,'Planificación 2026-1'!H:H,"PS"))&gt;0,"P04"," ")</f>
        <v xml:space="preserve"> </v>
      </c>
      <c r="AD94" s="108"/>
      <c r="AE94" s="108" t="str">
        <f>IF(SUM(COUNTIFS('Planificación 2026-1'!F:F,"FILIAL",'Planificación 2026-1'!W:W,C94,'Planificación 2026-1'!H:H,"IN"))&gt;0,"P06"," ")</f>
        <v xml:space="preserve"> </v>
      </c>
      <c r="AF94" s="108" t="str">
        <f>IF(SUM(COUNTIFS('Planificación 2026-1'!F:F,"FILIAL",'Planificación 2026-1'!W:W,C94,'Planificación 2026-1'!H:H,"CA"))&gt;0,"P07"," ")</f>
        <v xml:space="preserve"> </v>
      </c>
      <c r="AG94" s="108" t="str">
        <f>IF(SUM(COUNTIFS('Planificación 2026-1'!F:F,"FILIAL",'Planificación 2026-1'!W:W,C94,'Planificación 2026-1'!H:H,"DE"))&gt;0,"P08"," ")</f>
        <v xml:space="preserve"> </v>
      </c>
      <c r="AH94" s="108" t="str">
        <f>IF(SUM(COUNTIFS('Planificación 2026-1'!F:F,"FILIAL",'Planificación 2026-1'!W:W,C94,'Planificación 2026-1'!H:H,"OB"))&gt;0,"P09"," ")</f>
        <v xml:space="preserve"> </v>
      </c>
      <c r="AI94" s="108" t="str">
        <f>IF(SUM(COUNTIFS('Planificación 2026-1'!F:F,"FILIAL",'Planificación 2026-1'!W:W,C94,'Planificación 2026-1'!H:H,"MH"))&gt;0,"P31"," ")</f>
        <v xml:space="preserve"> </v>
      </c>
      <c r="AJ94" s="108" t="str">
        <f>IF(SUM(COUNTIFS('Planificación 2026-1'!F:F,"FILIAL",'Planificación 2026-1'!W:W,C94,'Planificación 2026-1'!H:H,"IC"))&gt;0,"P32"," ")</f>
        <v xml:space="preserve"> </v>
      </c>
      <c r="AK94" s="108" t="str">
        <f>IF(SUM(COUNTIFS('Planificación 2026-1'!F:F,"FILIAL",'Planificación 2026-1'!W:W,C94,'Planificación 2026-1'!H:H,"AR"))&gt;0,"P34"," ")</f>
        <v xml:space="preserve"> </v>
      </c>
      <c r="AL94" s="108" t="str">
        <f>IF(SUM(COUNTIFS('Planificación 2026-1'!F:F,"FILIAL",'Planificación 2026-1'!W:W,C94,'Planificación 2026-1'!H:H,"T1"))&gt;0,"P35"," ")</f>
        <v xml:space="preserve"> </v>
      </c>
      <c r="AM94" s="108" t="str">
        <f>IF(SUM(COUNTIFS('Planificación 2026-1'!F:F,"FILIAL",'Planificación 2026-1'!W:W,C94,'Planificación 2026-1'!H:H,"T3"))&gt;0,"P36"," ")</f>
        <v xml:space="preserve"> </v>
      </c>
      <c r="AN94" s="108" t="str">
        <f>IF(SUM(COUNTIFS('Planificación 2026-1'!F:F,"FILIAL",'Planificación 2026-1'!W:W,C94,'Planificación 2026-1'!H:H,"T2"))&gt;0,"P37"," ")</f>
        <v xml:space="preserve"> </v>
      </c>
      <c r="AO94" s="108" t="str">
        <f>IF(SUM(COUNTIFS('Planificación 2026-1'!F:F,"FILIAL",'Planificación 2026-1'!W:W,C94,'Planificación 2026-1'!H:H,"AE"))&gt;0,"P38"," ")</f>
        <v xml:space="preserve"> </v>
      </c>
      <c r="AP94" s="108" t="str">
        <f>IF(SUM(COUNTIFS('Planificación 2026-1'!F:F,"FILIAL",'Planificación 2026-1'!W:W,C94,'Planificación 2026-1'!H:H,"T4"))&gt;0,"P55"," ")</f>
        <v xml:space="preserve"> </v>
      </c>
      <c r="AQ94" s="108" t="str">
        <f>IF(SUM(COUNTIFS('Planificación 2026-1'!F:F,"SUNAMPE",'Planificación 2026-1'!W:W,C94,'Planificación 2026-1'!H:H,"AF"))&gt;0," P01"," ")</f>
        <v xml:space="preserve"> </v>
      </c>
      <c r="AR94" s="108" t="str">
        <f>IF(SUM(COUNTIFS('Planificación 2026-1'!F:F,"SUNAMPE",'Planificación 2026-1'!W:W,C94,'Planificación 2026-1'!H:H,"EN"))&gt;0,"P02"," ")</f>
        <v xml:space="preserve"> </v>
      </c>
      <c r="AS94" s="108" t="str">
        <f>IF(SUM(COUNTIFS('Planificación 2026-1'!F:F,"SUNAMPE",'Planificación 2026-1'!W:W,C94,'Planificación 2026-1'!H:H,"IS"))&gt;0,"P03"," ")</f>
        <v xml:space="preserve"> </v>
      </c>
      <c r="AT94" s="108" t="str">
        <f>IF(SUM(COUNTIFS('Planificación 2026-1'!F:F,"SUNAMPE",'Planificación 2026-1'!W:W,C94,'Planificación 2026-1'!H:H,"PS"))&gt;0,"P04"," ")</f>
        <v xml:space="preserve"> </v>
      </c>
      <c r="AU94" s="108"/>
      <c r="AV94" s="108" t="str">
        <f>IF(SUM(COUNTIFS('Planificación 2026-1'!F:F,"SUNAMPE",'Planificación 2026-1'!W:W,C94,'Planificación 2026-1'!H:H,"IN"))&gt;0,"P06"," ")</f>
        <v xml:space="preserve"> </v>
      </c>
      <c r="AW94" s="108" t="str">
        <f>IF(SUM(COUNTIFS('Planificación 2026-1'!F:F,"SUNAMPE",'Planificación 2026-1'!W:W,C94,'Planificación 2026-1'!H:H,"CA"))&gt;0,"P07"," ")</f>
        <v xml:space="preserve"> </v>
      </c>
      <c r="AX94" s="108" t="str">
        <f>IF(SUM(COUNTIFS('Planificación 2026-1'!F:F,"SUNAMPE",'Planificación 2026-1'!W:W,C94,'Planificación 2026-1'!H:H,"DE"))&gt;0,"P08"," ")</f>
        <v xml:space="preserve"> </v>
      </c>
      <c r="AY94" s="108" t="str">
        <f>IF(SUM(COUNTIFS('Planificación 2026-1'!F:F,"SUNAMPE",'Planificación 2026-1'!W:W,C94,'Planificación 2026-1'!H:H,"OB"))&gt;0,"P09"," ")</f>
        <v xml:space="preserve"> </v>
      </c>
      <c r="AZ94" s="108" t="str">
        <f>IF(SUM(COUNTIFS('Planificación 2026-1'!F:F,"SUNAMPE",'Planificación 2026-1'!W:W,C94,'Planificación 2026-1'!H:H,"MH"))&gt;0,"P31"," ")</f>
        <v xml:space="preserve"> </v>
      </c>
      <c r="BA94" s="108" t="str">
        <f>IF(SUM(COUNTIFS('Planificación 2026-1'!F:F,"SUNAMPE",'Planificación 2026-1'!W:W,C94,'Planificación 2026-1'!H:H,"IC"))&gt;0,"P32"," ")</f>
        <v xml:space="preserve"> </v>
      </c>
      <c r="BB94" s="108" t="str">
        <f>IF(SUM(COUNTIFS('Planificación 2026-1'!F:F,"SUNAMPE",'Planificación 2026-1'!W:W,C94,'Planificación 2026-1'!H:H,"AR"))&gt;0,"P34"," ")</f>
        <v xml:space="preserve"> </v>
      </c>
      <c r="BC94" s="108" t="str">
        <f>IF(SUM(COUNTIFS('Planificación 2026-1'!F:F,"SUNAMPE",'Planificación 2026-1'!W:W,C94,'Planificación 2026-1'!H:H,"T1"))&gt;0,"P35"," ")</f>
        <v xml:space="preserve"> </v>
      </c>
      <c r="BD94" s="108" t="str">
        <f>IF(SUM(COUNTIFS('Planificación 2026-1'!F:F,"SUNAMPE",'Planificación 2026-1'!W:W,C94,'Planificación 2026-1'!H:H,"T3"))&gt;0,"P36"," ")</f>
        <v xml:space="preserve"> </v>
      </c>
      <c r="BE94" s="108" t="str">
        <f>IF(SUM(COUNTIFS('Planificación 2026-1'!F:F,"SUNAMPE",'Planificación 2026-1'!W:W,C94,'Planificación 2026-1'!H:H,"T2"))&gt;0,"P37"," ")</f>
        <v xml:space="preserve"> </v>
      </c>
      <c r="BF94" s="108" t="str">
        <f>IF(SUM(COUNTIFS('Planificación 2026-1'!F:F,"SUNAMPE",'Planificación 2026-1'!W:W,C94,'Planificación 2026-1'!H:H,"AE"))&gt;0,"P38"," ")</f>
        <v xml:space="preserve"> </v>
      </c>
      <c r="BG94" s="108" t="str">
        <f>IF(SUM(COUNTIFS('Planificación 2026-1'!F:F,"SUNAMPE",'Planificación 2026-1'!W:W,C94,'Planificación 2026-1'!H:H,"T4"))&gt;0,"P55"," ")</f>
        <v xml:space="preserve"> </v>
      </c>
      <c r="BH94" s="108" t="str">
        <f>IF(SUM(COUNTIFS('Planificación 2026-1'!F:F,"HUAURA",'Planificación 2026-1'!W:W,C94,'Planificación 2026-1'!H:H,"AF"))&gt;0," P01"," ")</f>
        <v xml:space="preserve"> </v>
      </c>
      <c r="BI94" s="108" t="str">
        <f>IF(SUM(COUNTIFS('Planificación 2026-1'!F:F,"HUAURA",'Planificación 2026-1'!W:W,C94,'Planificación 2026-1'!H:H,"EN"))&gt;0,"P02"," ")</f>
        <v xml:space="preserve"> </v>
      </c>
      <c r="BJ94" s="108" t="str">
        <f>IF(SUM(COUNTIFS('Planificación 2026-1'!F:F,"HUAURA",'Planificación 2026-1'!W:W,C94,'Planificación 2026-1'!H:H,"IS"))&gt;0,"P03"," ")</f>
        <v xml:space="preserve"> </v>
      </c>
      <c r="BK94" s="108" t="str">
        <f>IF(SUM(COUNTIFS('Planificación 2026-1'!F:F,"HUAURA",'Planificación 2026-1'!W:W,C94,'Planificación 2026-1'!H:H,"PS"))&gt;0,"P04"," ")</f>
        <v xml:space="preserve"> </v>
      </c>
      <c r="BL94" s="108"/>
      <c r="BM94" s="108" t="str">
        <f>IF(SUM(COUNTIFS('Planificación 2026-1'!F:F,"HUAURA",'Planificación 2026-1'!W:W,C94,'Planificación 2026-1'!H:H,"IN"))&gt;0,"P06"," ")</f>
        <v xml:space="preserve"> </v>
      </c>
      <c r="BN94" s="108" t="str">
        <f>IF(SUM(COUNTIFS('Planificación 2026-1'!F:F,"HUAURA",'Planificación 2026-1'!W:W,C94,'Planificación 2026-1'!H:H,"CA"))&gt;0,"P07"," ")</f>
        <v xml:space="preserve"> </v>
      </c>
      <c r="BO94" s="108" t="str">
        <f>IF(SUM(COUNTIFS('Planificación 2026-1'!F:F,"HUAURA",'Planificación 2026-1'!W:W,C94,'Planificación 2026-1'!H:H,"DE"))&gt;0,"P08"," ")</f>
        <v xml:space="preserve"> </v>
      </c>
      <c r="BP94" s="108" t="str">
        <f>IF(SUM(COUNTIFS('Planificación 2026-1'!F:F,"HUAURA",'Planificación 2026-1'!W:W,C94,'Planificación 2026-1'!H:H,"OB"))&gt;0,"P09"," ")</f>
        <v xml:space="preserve"> </v>
      </c>
      <c r="BQ94" s="108" t="str">
        <f>IF(SUM(COUNTIFS('Planificación 2026-1'!F:F,"HUAURA",'Planificación 2026-1'!W:W,C94,'Planificación 2026-1'!H:H,"MH"))&gt;0,"P31"," ")</f>
        <v xml:space="preserve"> </v>
      </c>
      <c r="BR94" s="108" t="str">
        <f>IF(SUM(COUNTIFS('Planificación 2026-1'!F:F,"HUAURA",'Planificación 2026-1'!W:W,C94,'Planificación 2026-1'!H:H,"IC"))&gt;0,"P32"," ")</f>
        <v xml:space="preserve"> </v>
      </c>
      <c r="BS94" s="108" t="str">
        <f>IF(SUM(COUNTIFS('Planificación 2026-1'!F:F,"HUAURA",'Planificación 2026-1'!W:W,C94,'Planificación 2026-1'!H:H,"AR"))&gt;0,"P34"," ")</f>
        <v xml:space="preserve"> </v>
      </c>
      <c r="BT94" s="108" t="str">
        <f>IF(SUM(COUNTIFS('Planificación 2026-1'!F:F,"HUAURA",'Planificación 2026-1'!W:W,C94,'Planificación 2026-1'!H:H,"T1"))&gt;0,"P35"," ")</f>
        <v xml:space="preserve"> </v>
      </c>
      <c r="BU94" s="108" t="str">
        <f>IF(SUM(COUNTIFS('Planificación 2026-1'!F:F,"HUAURA",'Planificación 2026-1'!W:W,C94,'Planificación 2026-1'!H:H,"T3"))&gt;0,"P36"," ")</f>
        <v xml:space="preserve"> </v>
      </c>
      <c r="BV94" s="108" t="str">
        <f>IF(SUM(COUNTIFS('Planificación 2026-1'!F:F,"HUAURA",'Planificación 2026-1'!W:W,C94,'Planificación 2026-1'!H:H,"T2"))&gt;0,"P37"," ")</f>
        <v xml:space="preserve"> </v>
      </c>
      <c r="BW94" s="108" t="str">
        <f>IF(SUM(COUNTIFS('Planificación 2026-1'!F:F,"HUAURA",'Planificación 2026-1'!W:W,C94,'Planificación 2026-1'!H:H,"AE"))&gt;0,"P38"," ")</f>
        <v xml:space="preserve"> </v>
      </c>
      <c r="BX94" s="108" t="str">
        <f>IF(SUM(COUNTIFS('Planificación 2026-1'!F:F,"HUAURA",'Planificación 2026-1'!W:W,C94,'Planificación 2026-1'!H:H,"T4"))&gt;0,"P55"," ")</f>
        <v xml:space="preserve"> </v>
      </c>
      <c r="BY94" s="109">
        <f>SUMIFS('Planificación 2026-1'!R:R,'Planificación 2026-1'!W:W,C94,'Planificación 2026-1'!H:H,"AF",'Planificación 2026-1'!I:I,"&gt;2")</f>
        <v>0</v>
      </c>
      <c r="BZ94" s="109">
        <f>SUMIFS('Planificación 2026-1'!R:R,'Planificación 2026-1'!W:W,C94,'Planificación 2026-1'!H:H,"EN",'Planificación 2026-1'!I:I,"&gt;2")</f>
        <v>0</v>
      </c>
      <c r="CA94" s="109">
        <f>SUMIFS('Planificación 2026-1'!R:R,'Planificación 2026-1'!W:W,C94,'Planificación 2026-1'!H:H,"IS",'Planificación 2026-1'!I:I,"&gt;2")</f>
        <v>0</v>
      </c>
      <c r="CB94" s="109">
        <f>SUMIFS('Planificación 2026-1'!R:R,'Planificación 2026-1'!W:W,C94,'Planificación 2026-1'!H:H,"PS",'Planificación 2026-1'!I:I,"&gt;2")</f>
        <v>0</v>
      </c>
      <c r="CC94" s="109">
        <f>SUMIFS('Planificación 2026-1'!R:R,'Planificación 2026-1'!W:W,C94,'Planificación 2026-1'!H:H,"IN",'Planificación 2026-1'!I:I,"&gt;2")</f>
        <v>0</v>
      </c>
      <c r="CD94" s="109">
        <f>SUMIFS('Planificación 2026-1'!R:R,'Planificación 2026-1'!W:W,C94,'Planificación 2026-1'!H:H,"CA",'Planificación 2026-1'!I:I,"&gt;2")</f>
        <v>0</v>
      </c>
      <c r="CE94" s="109">
        <f>SUMIFS('Planificación 2026-1'!R:R,'Planificación 2026-1'!W:W,C94,'Planificación 2026-1'!H:H,"DE",'Planificación 2026-1'!I:I,"&gt;2")</f>
        <v>0</v>
      </c>
      <c r="CF94" s="109">
        <f>SUMIFS('Planificación 2026-1'!R:R,'Planificación 2026-1'!W:W,C94,'Planificación 2026-1'!H:H,"OB",'Planificación 2026-1'!I:I,"&gt;2")</f>
        <v>0</v>
      </c>
      <c r="CG94" s="109">
        <f>SUMIFS('Planificación 2026-1'!R:R,'Planificación 2026-1'!W:W,C94,'Planificación 2026-1'!H:H,"MH",'Planificación 2026-1'!I:I,"&gt;2")</f>
        <v>0</v>
      </c>
      <c r="CH94" s="109">
        <f>SUMIFS('Planificación 2026-1'!R:R,'Planificación 2026-1'!W:W,C94,'Planificación 2026-1'!H:H,"IC",'Planificación 2026-1'!I:I,"&gt;2")</f>
        <v>0</v>
      </c>
      <c r="CI94" s="109">
        <f>SUMIFS('Planificación 2026-1'!R:R,'Planificación 2026-1'!W:W,C94,'Planificación 2026-1'!H:H,"AR",'Planificación 2026-1'!I:I,"&gt;2")</f>
        <v>0</v>
      </c>
      <c r="CJ94" s="109">
        <f>SUMIFS('Planificación 2026-1'!R:R,'Planificación 2026-1'!W:W,C94,'Planificación 2026-1'!H:H,"T1",'Planificación 2026-1'!I:I,"&gt;2")</f>
        <v>0</v>
      </c>
      <c r="CK94" s="109">
        <f>SUMIFS('Planificación 2026-1'!R:R,'Planificación 2026-1'!W:W,C94,'Planificación 2026-1'!H:H,"T3",'Planificación 2026-1'!I:I,"&gt;2")</f>
        <v>0</v>
      </c>
      <c r="CL94" s="109">
        <f>SUMIFS('Planificación 2026-1'!R:R,'Planificación 2026-1'!W:W,C94,'Planificación 2026-1'!H:H,"T2",'Planificación 2026-1'!I:I,"&gt;2")</f>
        <v>0</v>
      </c>
      <c r="CM94" s="109">
        <f>SUMIFS('Planificación 2026-1'!R:R,'Planificación 2026-1'!W:W,C94,'Planificación 2026-1'!H:H,"AE",'Planificación 2026-1'!I:I,"&gt;2")</f>
        <v>0</v>
      </c>
      <c r="CN94" s="109">
        <f>SUMIFS('Planificación 2026-1'!R:R,'Planificación 2026-1'!W:W,C94,'Planificación 2026-1'!H:H,"T4",'Planificación 2026-1'!I:I,"&gt;2")</f>
        <v>0</v>
      </c>
      <c r="CO94" s="109">
        <f>SUMIFS('Planificación 2026-1'!R:R,'Planificación 2026-1'!W:W,C94,'Planificación 2026-1'!H:H,"AF",'Planificación 2026-1'!I:I,"&lt;3")</f>
        <v>0</v>
      </c>
      <c r="CP94" s="109">
        <f>SUMIFS('Planificación 2026-1'!R:R,'Planificación 2026-1'!W:W,C94,'Planificación 2026-1'!H:H,"EN",'Planificación 2026-1'!I:I,"&lt;3")</f>
        <v>0</v>
      </c>
      <c r="CQ94" s="109">
        <f>SUMIFS('Planificación 2026-1'!R:R,'Planificación 2026-1'!W:W,C94,'Planificación 2026-1'!H:H,"IS",'Planificación 2026-1'!I:I,"&lt;3")</f>
        <v>0</v>
      </c>
      <c r="CR94" s="109">
        <f>SUMIFS('Planificación 2026-1'!R:R,'Planificación 2026-1'!W:W,C94,'Planificación 2026-1'!H:H,"PS",'Planificación 2026-1'!I:I,"&lt;3")</f>
        <v>0</v>
      </c>
      <c r="CS94" s="109">
        <f>SUMIFS('Planificación 2026-1'!R:R,'Planificación 2026-1'!W:W,C94,'Planificación 2026-1'!H:H,"IN",'Planificación 2026-1'!I:I,"&lt;3")</f>
        <v>0</v>
      </c>
      <c r="CT94" s="109">
        <f>SUMIFS('Planificación 2026-1'!R:R,'Planificación 2026-1'!W:W,C94,'Planificación 2026-1'!H:H,"CA",'Planificación 2026-1'!I:I,"&lt;3")</f>
        <v>0</v>
      </c>
      <c r="CU94" s="109">
        <f>SUMIFS('Planificación 2026-1'!R:R,'Planificación 2026-1'!W:W,C94,'Planificación 2026-1'!H:H,"DE",'Planificación 2026-1'!I:I,"&lt;3")</f>
        <v>0</v>
      </c>
      <c r="CV94" s="109">
        <f>SUMIFS('Planificación 2026-1'!R:R,'Planificación 2026-1'!W:W,C94,'Planificación 2026-1'!H:H,"OB",'Planificación 2026-1'!I:I,"&lt;3")</f>
        <v>0</v>
      </c>
      <c r="CW94" s="109">
        <f>SUMIFS('Planificación 2026-1'!R:R,'Planificación 2026-1'!W:W,C94,'Planificación 2026-1'!H:H,"MH",'Planificación 2026-1'!I:I,"&lt;3")</f>
        <v>0</v>
      </c>
      <c r="CX94" s="109">
        <f>SUMIFS('Planificación 2026-1'!R:R,'Planificación 2026-1'!W:W,C94,'Planificación 2026-1'!H:H,"IC",'Planificación 2026-1'!I:I,"&lt;3")</f>
        <v>0</v>
      </c>
      <c r="CY94" s="109">
        <f>SUMIFS('Planificación 2026-1'!R:R,'Planificación 2026-1'!W:W,C94,'Planificación 2026-1'!H:H,"AR",'Planificación 2026-1'!I:I,"&lt;3")</f>
        <v>0</v>
      </c>
      <c r="CZ94" s="109">
        <f>SUMIFS('Planificación 2026-1'!R:R,'Planificación 2026-1'!W:W,C94,'Planificación 2026-1'!H:H,"T1",'Planificación 2026-1'!I:I,"&lt;3")</f>
        <v>0</v>
      </c>
      <c r="DA94" s="109">
        <f>SUMIFS('Planificación 2026-1'!R:R,'Planificación 2026-1'!W:W,C94,'Planificación 2026-1'!H:H,"T3",'Planificación 2026-1'!I:I,"&lt;3")</f>
        <v>0</v>
      </c>
      <c r="DB94" s="109">
        <f>SUMIFS('Planificación 2026-1'!R:R,'Planificación 2026-1'!W:W,C94,'Planificación 2026-1'!H:H,"T2",'Planificación 2026-1'!I:I,"&lt;3")</f>
        <v>0</v>
      </c>
      <c r="DC94" s="109">
        <f>SUMIFS('Planificación 2026-1'!R:R,'Planificación 2026-1'!W:W,C94,'Planificación 2026-1'!H:H,"AE",'Planificación 2026-1'!I:I,"&lt;3")</f>
        <v>0</v>
      </c>
      <c r="DD94" s="109">
        <f>SUMIFS('Planificación 2026-1'!R:R,'Planificación 2026-1'!W:W,C94,'Planificación 2026-1'!H:H,"T4",'Planificación 2026-1'!I:I,"&lt;3")</f>
        <v>0</v>
      </c>
      <c r="DE94" s="108" t="str">
        <f t="shared" si="13"/>
        <v/>
      </c>
      <c r="DF94" s="41">
        <f>IF(C94="","",SUMIFS('Planificación 2026-1'!R:R,'Planificación 2026-1'!W:W,C94,'Planificación 2026-1'!F:F,"PRINCIPAL",'Planificación 2026-1'!X:X,"VIRTUAL"))</f>
        <v>0</v>
      </c>
      <c r="DG94" s="41">
        <f>IF(C94="","",SUMIFS('Planificación 2026-1'!R:R,'Planificación 2026-1'!W:W,C94,'Planificación 2026-1'!F:F,"PRINCIPAL",'Planificación 2026-1'!X:X,"PRESENCIAL"))</f>
        <v>0</v>
      </c>
      <c r="DH94" s="41">
        <f>IF(C94="","",SUMIFS('Planificación 2026-1'!R:R,'Planificación 2026-1'!W:W,C94,'Planificación 2026-1'!F:F,"PRINCIPAL",'Planificación 2026-1'!X:X,"HIBRIDO PRESENCIAL"))</f>
        <v>0</v>
      </c>
      <c r="DI94" s="108" t="str">
        <f t="shared" si="14"/>
        <v/>
      </c>
      <c r="DJ94" s="108">
        <f>IF(C94="","",SUMIFS('Planificación 2026-1'!R:R,'Planificación 2026-1'!W:W,C94,'Planificación 2026-1'!F:F,"FILIAL",'Planificación 2026-1'!X:X,"VIRTUAL"))</f>
        <v>0</v>
      </c>
      <c r="DK94" s="110">
        <f>IF(C94="","",SUMIFS('Planificación 2026-1'!R:R,'Planificación 2026-1'!W:W,C94,'Planificación 2026-1'!F:F,"FILIAL",'Planificación 2026-1'!X:X,"PRESENCIAL"))</f>
        <v>0</v>
      </c>
      <c r="DL94" s="61">
        <f>IF(C94="","",SUMIFS('Planificación 2026-1'!R:R,'Planificación 2026-1'!W:W,C94,'Planificación 2026-1'!F:F,"FILIAL",'Planificación 2026-1'!X:X,"HIBRIDO PRESENCIAL"))</f>
        <v>0</v>
      </c>
      <c r="DM94" s="111" t="str">
        <f t="shared" si="15"/>
        <v/>
      </c>
      <c r="DN94" s="108">
        <f>IF(C94="","",SUMIFS('Planificación 2026-1'!R:R,'Planificación 2026-1'!W:W,C94,'Planificación 2026-1'!F:F,"SUNAMPE",'Planificación 2026-1'!X:X,"VIRTUAL"))</f>
        <v>0</v>
      </c>
      <c r="DO94" s="61">
        <f>IF(C94="","",SUMIFS('Planificación 2026-1'!R:R,'Planificación 2026-1'!W:W,C94,'Planificación 2026-1'!F:F,"SUNAMPE",'Planificación 2026-1'!X:X,"PRESENCIAL"))</f>
        <v>0</v>
      </c>
      <c r="DP94" s="111" t="str">
        <f t="shared" si="16"/>
        <v/>
      </c>
      <c r="DQ94" s="108">
        <f>IF(C94="","",SUMIFS('Planificación 2026-1'!R:R,'Planificación 2026-1'!W:W,C94,'Planificación 2026-1'!F:F,"HUAURA",'Planificación 2026-1'!X:X,"VIRTUAL"))</f>
        <v>0</v>
      </c>
      <c r="DR94" s="61">
        <f>IF(C94="","",SUMIFS('Planificación 2026-1'!R:R,'Planificación 2026-1'!W:W,C94,'Planificación 2026-1'!F:F,"HUAURA",'Planificación 2026-1'!X:X,"PRESENCIAL"))</f>
        <v>0</v>
      </c>
      <c r="DS94" s="76">
        <f>SUMIFS('Planificación 2026-1'!R:R,'Planificación 2026-1'!W:W,C94,'Planificación 2026-1'!F:F,"PRINCIPAL",'Planificación 2026-1'!X:X,"VIRTUAL",'Planificación 2026-1'!I:I,"&gt;2")</f>
        <v>0</v>
      </c>
      <c r="DT94" s="76">
        <f>SUMIFS('Planificación 2026-1'!R:R,'Planificación 2026-1'!W:W,C94,'Planificación 2026-1'!F:F,"PRINCIPAL",'Planificación 2026-1'!X:X,"&lt;&gt;VIRTUAL",'Planificación 2026-1'!I:I,"&gt;2")</f>
        <v>0</v>
      </c>
      <c r="DU94" s="76">
        <f>SUMIFS('Planificación 2026-1'!R:R,'Planificación 2026-1'!W:W,C94,'Planificación 2026-1'!F:F,"SUNAMPE",'Planificación 2026-1'!X:X,"VIRTUAL",'Planificación 2026-1'!I:I,"&gt;2")</f>
        <v>0</v>
      </c>
      <c r="DV94" s="76">
        <f>SUMIFS('Planificación 2026-1'!R:R,'Planificación 2026-1'!W:W,C94,'Planificación 2026-1'!F:F,"SUNAMPE",'Planificación 2026-1'!X:X,"&lt;&gt;VIRTUAL",'Planificación 2026-1'!I:I,"&gt;2")</f>
        <v>0</v>
      </c>
      <c r="DW94" s="76">
        <f>SUMIFS('Planificación 2026-1'!R:R,'Planificación 2026-1'!W:W,C94,'Planificación 2026-1'!F:F,"FILIAL",'Planificación 2026-1'!X:X,"VIRTUAL",'Planificación 2026-1'!I:I,"&gt;2")</f>
        <v>0</v>
      </c>
      <c r="DX94" s="76">
        <f>SUMIFS('Planificación 2026-1'!R:R,'Planificación 2026-1'!W:W,C94,'Planificación 2026-1'!F:F,"FILIAL",'Planificación 2026-1'!X:X,"&lt;&gt;VIRTUAL",'Planificación 2026-1'!I:I,"&gt;2")</f>
        <v>0</v>
      </c>
      <c r="DY94" s="76">
        <f>SUMIFS('Planificación 2026-1'!R:R,'Planificación 2026-1'!W:W,C94,'Planificación 2026-1'!F:F,"PORUMA",'Planificación 2026-1'!X:X,"VIRTUAL",'Planificación 2026-1'!I:I,"&gt;2")</f>
        <v>0</v>
      </c>
      <c r="DZ94" s="76">
        <f>SUMIFS('Planificación 2026-1'!R:R,'Planificación 2026-1'!W:W,C94,'Planificación 2026-1'!F:F,"PORUMA",'Planificación 2026-1'!X:X,"&lt;&gt;VIRTUAL",'Planificación 2026-1'!I:I,"&gt;2")</f>
        <v>0</v>
      </c>
      <c r="EA94" s="76">
        <f>SUMIFS('Planificación 2026-1'!R:R,'Planificación 2026-1'!W:W,C94,'Planificación 2026-1'!F:F,"HUAURA",'Planificación 2026-1'!X:X,"VIRTUAL",'Planificación 2026-1'!I:I,"&gt;2")</f>
        <v>0</v>
      </c>
      <c r="EB94" s="76">
        <f>SUMIFS('Planificación 2026-1'!R:R,'Planificación 2026-1'!W:W,C94,'Planificación 2026-1'!F:F,"HUAURA",'Planificación 2026-1'!X:X,"&lt;&gt;VIRTUAL",'Planificación 2026-1'!I:I,"&gt;2")</f>
        <v>0</v>
      </c>
      <c r="EC94" s="76">
        <f>SUMIFS('Planificación 2026-1'!R:R,'Planificación 2026-1'!W:W,C94,'Planificación 2026-1'!F:F,"PRINCIPAL",'Planificación 2026-1'!X:X,"VIRTUAL",'Planificación 2026-1'!I:I,"&lt;3")</f>
        <v>0</v>
      </c>
      <c r="ED94" s="76">
        <f>SUMIFS('Planificación 2026-1'!R:R,'Planificación 2026-1'!W:W,C94,'Planificación 2026-1'!F:F,"PRINCIPAL",'Planificación 2026-1'!X:X,"&lt;&gt;VIRTUAL",'Planificación 2026-1'!I:I,"&lt;3")</f>
        <v>0</v>
      </c>
      <c r="EE94" s="76">
        <f>SUMIFS('Planificación 2026-1'!R:R,'Planificación 2026-1'!W:W,C94,'Planificación 2026-1'!F:F,"SUNAMPE",'Planificación 2026-1'!X:X,"VIRTUAL",'Planificación 2026-1'!I:I,"&lt;3")</f>
        <v>0</v>
      </c>
      <c r="EF94" s="76">
        <f>SUMIFS('Planificación 2026-1'!R:R,'Planificación 2026-1'!W:W,C94,'Planificación 2026-1'!F:F,"SUNAMPE",'Planificación 2026-1'!X:X,"&lt;&gt;VIRTUAL",'Planificación 2026-1'!I:I,"&lt;3")</f>
        <v>0</v>
      </c>
      <c r="EG94" s="76">
        <f>SUMIFS('Planificación 2026-1'!R:R,'Planificación 2026-1'!W:W,C94,'Planificación 2026-1'!F:F,"FILIAL",'Planificación 2026-1'!X:X,"VIRTUAL",'Planificación 2026-1'!I:I,"&lt;3")</f>
        <v>0</v>
      </c>
      <c r="EH94" s="76">
        <f>SUMIFS('Planificación 2026-1'!R:R,'Planificación 2026-1'!W:W,C94,'Planificación 2026-1'!F:F,"FILIAL",'Planificación 2026-1'!X:X,"&lt;&gt;VIRTUAL",'Planificación 2026-1'!I:I,"&lt;3")</f>
        <v>0</v>
      </c>
      <c r="EI94" s="76">
        <f>SUMIFS('Planificación 2026-1'!R:R,'Planificación 2026-1'!W:W,C94,'Planificación 2026-1'!F:F,"PORUMA",'Planificación 2026-1'!X:X,"VIRTUAL",'Planificación 2026-1'!I:I,"&lt;3")</f>
        <v>0</v>
      </c>
      <c r="EJ94" s="76">
        <f>SUMIFS('Planificación 2026-1'!R:R,'Planificación 2026-1'!W:W,C94,'Planificación 2026-1'!F:F,"PORUMA",'Planificación 2026-1'!X:X,"&lt;&gt;VIRTUAL",'Planificación 2026-1'!I:I,"&lt;3")</f>
        <v>0</v>
      </c>
      <c r="EK94" s="76">
        <f>SUMIFS('Planificación 2026-1'!R:R,'Planificación 2026-1'!W:W,C94,'Planificación 2026-1'!F:F,"HUAURA",'Planificación 2026-1'!X:X,"VIRTUAL",'Planificación 2026-1'!I:I,"&lt;3")</f>
        <v>0</v>
      </c>
      <c r="EL94" s="76">
        <f>SUMIFS('Planificación 2026-1'!R:R,'Planificación 2026-1'!W:W,C94,'Planificación 2026-1'!F:F,"HUAURA",'Planificación 2026-1'!X:X,"&lt;&gt;VIRTUAL",'Planificación 2026-1'!I:I,"&lt;3")</f>
        <v>0</v>
      </c>
      <c r="EM94" s="76"/>
      <c r="EN94" s="76">
        <f t="shared" si="9"/>
        <v>0</v>
      </c>
      <c r="EO94" s="76">
        <f t="shared" si="10"/>
        <v>0</v>
      </c>
      <c r="EP94" s="76" t="b">
        <f t="shared" si="11"/>
        <v>1</v>
      </c>
      <c r="EQ94" s="76" t="str">
        <f t="shared" si="12"/>
        <v/>
      </c>
      <c r="ER94" s="76" t="str">
        <f t="shared" si="17"/>
        <v>PRESENCIAL</v>
      </c>
    </row>
    <row r="95" spans="1:148" hidden="1">
      <c r="A95" s="83"/>
      <c r="B95" s="119">
        <v>92</v>
      </c>
      <c r="C95" s="115" t="s">
        <v>266</v>
      </c>
      <c r="D95" s="112">
        <f>SUMIF('Planificación 2026-1'!W:W,C95,'Planificación 2026-1'!R:R)</f>
        <v>0</v>
      </c>
      <c r="E95" s="114" t="s">
        <v>173</v>
      </c>
      <c r="F95" s="115" t="s">
        <v>171</v>
      </c>
      <c r="G95" s="115" t="s">
        <v>153</v>
      </c>
      <c r="H95" s="115" t="s">
        <v>221</v>
      </c>
      <c r="I95" s="107" t="str">
        <f>IF(SUM(COUNTIFS('Planificación 2026-1'!F:F,"PRINCIPAL",'Planificación 2026-1'!W:W,C95,'Planificación 2026-1'!H:H,"AF"))&gt;0,"P01"," ")</f>
        <v xml:space="preserve"> </v>
      </c>
      <c r="J95" s="108" t="str">
        <f>IF(SUM(COUNTIFS('Planificación 2026-1'!F:F,"PRINCIPAL",'Planificación 2026-1'!W:W,C95,'Planificación 2026-1'!H:H,"EN"))&gt;0,"P02"," ")</f>
        <v xml:space="preserve"> </v>
      </c>
      <c r="K95" s="108" t="str">
        <f>IF(SUM(COUNTIFS('Planificación 2026-1'!F:F,"PRINCIPAL",'Planificación 2026-1'!W:W,C95,'Planificación 2026-1'!H:H,"IS"))&gt;0,"P03"," ")</f>
        <v xml:space="preserve"> </v>
      </c>
      <c r="L95" s="108" t="str">
        <f>IF(SUM(COUNTIFS('Planificación 2026-1'!F:F,"PRINCIPAL",'Planificación 2026-1'!W:W,C95,'Planificación 2026-1'!H:H,"PS"))&gt;0,"P04"," ")</f>
        <v xml:space="preserve"> </v>
      </c>
      <c r="M95" s="108"/>
      <c r="N95" s="108" t="str">
        <f>IF(SUM(COUNTIFS('Planificación 2026-1'!F:F,"PRINCIPAL",'Planificación 2026-1'!W:W,C95,'Planificación 2026-1'!H:H,"IN"))&gt;0,"P06"," ")</f>
        <v xml:space="preserve"> </v>
      </c>
      <c r="O95" s="108" t="str">
        <f>IF(SUM(COUNTIFS('Planificación 2026-1'!F:F,"PRINCIPAL",'Planificación 2026-1'!W:W,C95,'Planificación 2026-1'!H:H,"CA"))&gt;0,"P07"," ")</f>
        <v xml:space="preserve"> </v>
      </c>
      <c r="P95" s="108" t="str">
        <f>IF(SUM(COUNTIFS('Planificación 2026-1'!F:F,"PRINCIPAL",'Planificación 2026-1'!W:W,C95,'Planificación 2026-1'!H:H,"DE"))&gt;0,"P08"," ")</f>
        <v xml:space="preserve"> </v>
      </c>
      <c r="Q95" s="108" t="str">
        <f>IF(SUM(COUNTIFS('Planificación 2026-1'!F:F,"PRINCIPAL",'Planificación 2026-1'!W:W,C95,'Planificación 2026-1'!H:H,"OB"))&gt;0,"P09"," ")</f>
        <v xml:space="preserve"> </v>
      </c>
      <c r="R95" s="108" t="str">
        <f>IF(SUM(COUNTIFS('Planificación 2026-1'!F:F,"PRINCIPAL",'Planificación 2026-1'!W:W,C95,'Planificación 2026-1'!H:H,"MH"))&gt;0,"P31"," ")</f>
        <v xml:space="preserve"> </v>
      </c>
      <c r="S95" s="108" t="str">
        <f>IF(SUM(COUNTIFS('Planificación 2026-1'!F:F,"PRINCIPAL",'Planificación 2026-1'!W:W,C95,'Planificación 2026-1'!H:H,"IC"))&gt;0,"P32"," ")</f>
        <v xml:space="preserve"> </v>
      </c>
      <c r="T95" s="108" t="str">
        <f>IF(SUM(COUNTIFS('Planificación 2026-1'!F:F,"PRINCIPAL",'Planificación 2026-1'!W:W,C95,'Planificación 2026-1'!H:H,"AR"))&gt;0,"P34"," ")</f>
        <v xml:space="preserve"> </v>
      </c>
      <c r="U95" s="108" t="str">
        <f>IF(SUM(COUNTIFS('Planificación 2026-1'!F:F,"PRINCIPAL",'Planificación 2026-1'!W:W,C95,'Planificación 2026-1'!H:H,"T1"))&gt;0,"P35"," ")</f>
        <v xml:space="preserve"> </v>
      </c>
      <c r="V95" s="108" t="str">
        <f>IF(SUM(COUNTIFS('Planificación 2026-1'!F:F,"PRINCIPAL",'Planificación 2026-1'!W:W,C95,'Planificación 2026-1'!H:H,"T3"))&gt;0,"P36"," ")</f>
        <v xml:space="preserve"> </v>
      </c>
      <c r="W95" s="108" t="str">
        <f>IF(SUM(COUNTIFS('Planificación 2026-1'!F:F,"PRINCIPAL",'Planificación 2026-1'!W:W,C95,'Planificación 2026-1'!H:H,"T2"))&gt;0,"P37"," ")</f>
        <v xml:space="preserve"> </v>
      </c>
      <c r="X95" s="108" t="str">
        <f>IF(SUM(COUNTIFS('Planificación 2026-1'!F:F,"PRINCIPAL",'Planificación 2026-1'!W:W,C95,'Planificación 2026-1'!H:H,"AE"))&gt;0,"P38"," ")</f>
        <v xml:space="preserve"> </v>
      </c>
      <c r="Y95" s="108" t="str">
        <f>IF(SUM(COUNTIFS('Planificación 2026-1'!F:F,"PRINCIPAL",'Planificación 2026-1'!W:W,C95,'Planificación 2026-1'!H:H,"T4"))&gt;0,"P55"," ")</f>
        <v xml:space="preserve"> </v>
      </c>
      <c r="Z95" s="108" t="str">
        <f>IF(SUM(COUNTIFS('Planificación 2026-1'!F:F,"FILIAL",'Planificación 2026-1'!W:W,C95,'Planificación 2026-1'!H:H,"AF"))&gt;0," P01"," ")</f>
        <v xml:space="preserve"> </v>
      </c>
      <c r="AA95" s="108" t="str">
        <f>IF(SUM(COUNTIFS('Planificación 2026-1'!F:F,"FILIAL",'Planificación 2026-1'!W:W,C95,'Planificación 2026-1'!H:H,"EN"))&gt;0,"P02"," ")</f>
        <v xml:space="preserve"> </v>
      </c>
      <c r="AB95" s="108" t="str">
        <f>IF(SUM(COUNTIFS('Planificación 2026-1'!F:F,"FILIAL",'Planificación 2026-1'!W:W,C95,'Planificación 2026-1'!H:H,"IS"))&gt;0,"P03"," ")</f>
        <v xml:space="preserve"> </v>
      </c>
      <c r="AC95" s="108" t="str">
        <f>IF(SUM(COUNTIFS('Planificación 2026-1'!F:F,"FILIAL",'Planificación 2026-1'!W:W,C95,'Planificación 2026-1'!H:H,"PS"))&gt;0,"P04"," ")</f>
        <v xml:space="preserve"> </v>
      </c>
      <c r="AD95" s="108"/>
      <c r="AE95" s="108" t="str">
        <f>IF(SUM(COUNTIFS('Planificación 2026-1'!F:F,"FILIAL",'Planificación 2026-1'!W:W,C95,'Planificación 2026-1'!H:H,"IN"))&gt;0,"P06"," ")</f>
        <v xml:space="preserve"> </v>
      </c>
      <c r="AF95" s="108" t="str">
        <f>IF(SUM(COUNTIFS('Planificación 2026-1'!F:F,"FILIAL",'Planificación 2026-1'!W:W,C95,'Planificación 2026-1'!H:H,"CA"))&gt;0,"P07"," ")</f>
        <v xml:space="preserve"> </v>
      </c>
      <c r="AG95" s="108" t="str">
        <f>IF(SUM(COUNTIFS('Planificación 2026-1'!F:F,"FILIAL",'Planificación 2026-1'!W:W,C95,'Planificación 2026-1'!H:H,"DE"))&gt;0,"P08"," ")</f>
        <v xml:space="preserve"> </v>
      </c>
      <c r="AH95" s="108" t="str">
        <f>IF(SUM(COUNTIFS('Planificación 2026-1'!F:F,"FILIAL",'Planificación 2026-1'!W:W,C95,'Planificación 2026-1'!H:H,"OB"))&gt;0,"P09"," ")</f>
        <v xml:space="preserve"> </v>
      </c>
      <c r="AI95" s="108" t="str">
        <f>IF(SUM(COUNTIFS('Planificación 2026-1'!F:F,"FILIAL",'Planificación 2026-1'!W:W,C95,'Planificación 2026-1'!H:H,"MH"))&gt;0,"P31"," ")</f>
        <v xml:space="preserve"> </v>
      </c>
      <c r="AJ95" s="108" t="str">
        <f>IF(SUM(COUNTIFS('Planificación 2026-1'!F:F,"FILIAL",'Planificación 2026-1'!W:W,C95,'Planificación 2026-1'!H:H,"IC"))&gt;0,"P32"," ")</f>
        <v xml:space="preserve"> </v>
      </c>
      <c r="AK95" s="108" t="str">
        <f>IF(SUM(COUNTIFS('Planificación 2026-1'!F:F,"FILIAL",'Planificación 2026-1'!W:W,C95,'Planificación 2026-1'!H:H,"AR"))&gt;0,"P34"," ")</f>
        <v xml:space="preserve"> </v>
      </c>
      <c r="AL95" s="108" t="str">
        <f>IF(SUM(COUNTIFS('Planificación 2026-1'!F:F,"FILIAL",'Planificación 2026-1'!W:W,C95,'Planificación 2026-1'!H:H,"T1"))&gt;0,"P35"," ")</f>
        <v xml:space="preserve"> </v>
      </c>
      <c r="AM95" s="108" t="str">
        <f>IF(SUM(COUNTIFS('Planificación 2026-1'!F:F,"FILIAL",'Planificación 2026-1'!W:W,C95,'Planificación 2026-1'!H:H,"T3"))&gt;0,"P36"," ")</f>
        <v xml:space="preserve"> </v>
      </c>
      <c r="AN95" s="108" t="str">
        <f>IF(SUM(COUNTIFS('Planificación 2026-1'!F:F,"FILIAL",'Planificación 2026-1'!W:W,C95,'Planificación 2026-1'!H:H,"T2"))&gt;0,"P37"," ")</f>
        <v xml:space="preserve"> </v>
      </c>
      <c r="AO95" s="108" t="str">
        <f>IF(SUM(COUNTIFS('Planificación 2026-1'!F:F,"FILIAL",'Planificación 2026-1'!W:W,C95,'Planificación 2026-1'!H:H,"AE"))&gt;0,"P38"," ")</f>
        <v xml:space="preserve"> </v>
      </c>
      <c r="AP95" s="108" t="str">
        <f>IF(SUM(COUNTIFS('Planificación 2026-1'!F:F,"FILIAL",'Planificación 2026-1'!W:W,C95,'Planificación 2026-1'!H:H,"T4"))&gt;0,"P55"," ")</f>
        <v xml:space="preserve"> </v>
      </c>
      <c r="AQ95" s="108" t="str">
        <f>IF(SUM(COUNTIFS('Planificación 2026-1'!F:F,"SUNAMPE",'Planificación 2026-1'!W:W,C95,'Planificación 2026-1'!H:H,"AF"))&gt;0," P01"," ")</f>
        <v xml:space="preserve"> </v>
      </c>
      <c r="AR95" s="108" t="str">
        <f>IF(SUM(COUNTIFS('Planificación 2026-1'!F:F,"SUNAMPE",'Planificación 2026-1'!W:W,C95,'Planificación 2026-1'!H:H,"EN"))&gt;0,"P02"," ")</f>
        <v xml:space="preserve"> </v>
      </c>
      <c r="AS95" s="108" t="str">
        <f>IF(SUM(COUNTIFS('Planificación 2026-1'!F:F,"SUNAMPE",'Planificación 2026-1'!W:W,C95,'Planificación 2026-1'!H:H,"IS"))&gt;0,"P03"," ")</f>
        <v xml:space="preserve"> </v>
      </c>
      <c r="AT95" s="108" t="str">
        <f>IF(SUM(COUNTIFS('Planificación 2026-1'!F:F,"SUNAMPE",'Planificación 2026-1'!W:W,C95,'Planificación 2026-1'!H:H,"PS"))&gt;0,"P04"," ")</f>
        <v xml:space="preserve"> </v>
      </c>
      <c r="AU95" s="108"/>
      <c r="AV95" s="108" t="str">
        <f>IF(SUM(COUNTIFS('Planificación 2026-1'!F:F,"SUNAMPE",'Planificación 2026-1'!W:W,C95,'Planificación 2026-1'!H:H,"IN"))&gt;0,"P06"," ")</f>
        <v xml:space="preserve"> </v>
      </c>
      <c r="AW95" s="108" t="str">
        <f>IF(SUM(COUNTIFS('Planificación 2026-1'!F:F,"SUNAMPE",'Planificación 2026-1'!W:W,C95,'Planificación 2026-1'!H:H,"CA"))&gt;0,"P07"," ")</f>
        <v xml:space="preserve"> </v>
      </c>
      <c r="AX95" s="108" t="str">
        <f>IF(SUM(COUNTIFS('Planificación 2026-1'!F:F,"SUNAMPE",'Planificación 2026-1'!W:W,C95,'Planificación 2026-1'!H:H,"DE"))&gt;0,"P08"," ")</f>
        <v xml:space="preserve"> </v>
      </c>
      <c r="AY95" s="108" t="str">
        <f>IF(SUM(COUNTIFS('Planificación 2026-1'!F:F,"SUNAMPE",'Planificación 2026-1'!W:W,C95,'Planificación 2026-1'!H:H,"OB"))&gt;0,"P09"," ")</f>
        <v xml:space="preserve"> </v>
      </c>
      <c r="AZ95" s="108" t="str">
        <f>IF(SUM(COUNTIFS('Planificación 2026-1'!F:F,"SUNAMPE",'Planificación 2026-1'!W:W,C95,'Planificación 2026-1'!H:H,"MH"))&gt;0,"P31"," ")</f>
        <v xml:space="preserve"> </v>
      </c>
      <c r="BA95" s="108" t="str">
        <f>IF(SUM(COUNTIFS('Planificación 2026-1'!F:F,"SUNAMPE",'Planificación 2026-1'!W:W,C95,'Planificación 2026-1'!H:H,"IC"))&gt;0,"P32"," ")</f>
        <v xml:space="preserve"> </v>
      </c>
      <c r="BB95" s="108" t="str">
        <f>IF(SUM(COUNTIFS('Planificación 2026-1'!F:F,"SUNAMPE",'Planificación 2026-1'!W:W,C95,'Planificación 2026-1'!H:H,"AR"))&gt;0,"P34"," ")</f>
        <v xml:space="preserve"> </v>
      </c>
      <c r="BC95" s="108" t="str">
        <f>IF(SUM(COUNTIFS('Planificación 2026-1'!F:F,"SUNAMPE",'Planificación 2026-1'!W:W,C95,'Planificación 2026-1'!H:H,"T1"))&gt;0,"P35"," ")</f>
        <v xml:space="preserve"> </v>
      </c>
      <c r="BD95" s="108" t="str">
        <f>IF(SUM(COUNTIFS('Planificación 2026-1'!F:F,"SUNAMPE",'Planificación 2026-1'!W:W,C95,'Planificación 2026-1'!H:H,"T3"))&gt;0,"P36"," ")</f>
        <v xml:space="preserve"> </v>
      </c>
      <c r="BE95" s="108" t="str">
        <f>IF(SUM(COUNTIFS('Planificación 2026-1'!F:F,"SUNAMPE",'Planificación 2026-1'!W:W,C95,'Planificación 2026-1'!H:H,"T2"))&gt;0,"P37"," ")</f>
        <v xml:space="preserve"> </v>
      </c>
      <c r="BF95" s="108" t="str">
        <f>IF(SUM(COUNTIFS('Planificación 2026-1'!F:F,"SUNAMPE",'Planificación 2026-1'!W:W,C95,'Planificación 2026-1'!H:H,"AE"))&gt;0,"P38"," ")</f>
        <v xml:space="preserve"> </v>
      </c>
      <c r="BG95" s="108" t="str">
        <f>IF(SUM(COUNTIFS('Planificación 2026-1'!F:F,"SUNAMPE",'Planificación 2026-1'!W:W,C95,'Planificación 2026-1'!H:H,"T4"))&gt;0,"P55"," ")</f>
        <v xml:space="preserve"> </v>
      </c>
      <c r="BH95" s="108" t="str">
        <f>IF(SUM(COUNTIFS('Planificación 2026-1'!F:F,"HUAURA",'Planificación 2026-1'!W:W,C95,'Planificación 2026-1'!H:H,"AF"))&gt;0," P01"," ")</f>
        <v xml:space="preserve"> </v>
      </c>
      <c r="BI95" s="108" t="str">
        <f>IF(SUM(COUNTIFS('Planificación 2026-1'!F:F,"HUAURA",'Planificación 2026-1'!W:W,C95,'Planificación 2026-1'!H:H,"EN"))&gt;0,"P02"," ")</f>
        <v xml:space="preserve"> </v>
      </c>
      <c r="BJ95" s="108" t="str">
        <f>IF(SUM(COUNTIFS('Planificación 2026-1'!F:F,"HUAURA",'Planificación 2026-1'!W:W,C95,'Planificación 2026-1'!H:H,"IS"))&gt;0,"P03"," ")</f>
        <v xml:space="preserve"> </v>
      </c>
      <c r="BK95" s="108" t="str">
        <f>IF(SUM(COUNTIFS('Planificación 2026-1'!F:F,"HUAURA",'Planificación 2026-1'!W:W,C95,'Planificación 2026-1'!H:H,"PS"))&gt;0,"P04"," ")</f>
        <v xml:space="preserve"> </v>
      </c>
      <c r="BL95" s="108"/>
      <c r="BM95" s="108" t="str">
        <f>IF(SUM(COUNTIFS('Planificación 2026-1'!F:F,"HUAURA",'Planificación 2026-1'!W:W,C95,'Planificación 2026-1'!H:H,"IN"))&gt;0,"P06"," ")</f>
        <v xml:space="preserve"> </v>
      </c>
      <c r="BN95" s="108" t="str">
        <f>IF(SUM(COUNTIFS('Planificación 2026-1'!F:F,"HUAURA",'Planificación 2026-1'!W:W,C95,'Planificación 2026-1'!H:H,"CA"))&gt;0,"P07"," ")</f>
        <v xml:space="preserve"> </v>
      </c>
      <c r="BO95" s="108" t="str">
        <f>IF(SUM(COUNTIFS('Planificación 2026-1'!F:F,"HUAURA",'Planificación 2026-1'!W:W,C95,'Planificación 2026-1'!H:H,"DE"))&gt;0,"P08"," ")</f>
        <v xml:space="preserve"> </v>
      </c>
      <c r="BP95" s="108" t="str">
        <f>IF(SUM(COUNTIFS('Planificación 2026-1'!F:F,"HUAURA",'Planificación 2026-1'!W:W,C95,'Planificación 2026-1'!H:H,"OB"))&gt;0,"P09"," ")</f>
        <v xml:space="preserve"> </v>
      </c>
      <c r="BQ95" s="108" t="str">
        <f>IF(SUM(COUNTIFS('Planificación 2026-1'!F:F,"HUAURA",'Planificación 2026-1'!W:W,C95,'Planificación 2026-1'!H:H,"MH"))&gt;0,"P31"," ")</f>
        <v xml:space="preserve"> </v>
      </c>
      <c r="BR95" s="108" t="str">
        <f>IF(SUM(COUNTIFS('Planificación 2026-1'!F:F,"HUAURA",'Planificación 2026-1'!W:W,C95,'Planificación 2026-1'!H:H,"IC"))&gt;0,"P32"," ")</f>
        <v xml:space="preserve"> </v>
      </c>
      <c r="BS95" s="108" t="str">
        <f>IF(SUM(COUNTIFS('Planificación 2026-1'!F:F,"HUAURA",'Planificación 2026-1'!W:W,C95,'Planificación 2026-1'!H:H,"AR"))&gt;0,"P34"," ")</f>
        <v xml:space="preserve"> </v>
      </c>
      <c r="BT95" s="108" t="str">
        <f>IF(SUM(COUNTIFS('Planificación 2026-1'!F:F,"HUAURA",'Planificación 2026-1'!W:W,C95,'Planificación 2026-1'!H:H,"T1"))&gt;0,"P35"," ")</f>
        <v xml:space="preserve"> </v>
      </c>
      <c r="BU95" s="108" t="str">
        <f>IF(SUM(COUNTIFS('Planificación 2026-1'!F:F,"HUAURA",'Planificación 2026-1'!W:W,C95,'Planificación 2026-1'!H:H,"T3"))&gt;0,"P36"," ")</f>
        <v xml:space="preserve"> </v>
      </c>
      <c r="BV95" s="108" t="str">
        <f>IF(SUM(COUNTIFS('Planificación 2026-1'!F:F,"HUAURA",'Planificación 2026-1'!W:W,C95,'Planificación 2026-1'!H:H,"T2"))&gt;0,"P37"," ")</f>
        <v xml:space="preserve"> </v>
      </c>
      <c r="BW95" s="108" t="str">
        <f>IF(SUM(COUNTIFS('Planificación 2026-1'!F:F,"HUAURA",'Planificación 2026-1'!W:W,C95,'Planificación 2026-1'!H:H,"AE"))&gt;0,"P38"," ")</f>
        <v xml:space="preserve"> </v>
      </c>
      <c r="BX95" s="108" t="str">
        <f>IF(SUM(COUNTIFS('Planificación 2026-1'!F:F,"HUAURA",'Planificación 2026-1'!W:W,C95,'Planificación 2026-1'!H:H,"T4"))&gt;0,"P55"," ")</f>
        <v xml:space="preserve"> </v>
      </c>
      <c r="BY95" s="109">
        <f>SUMIFS('Planificación 2026-1'!R:R,'Planificación 2026-1'!W:W,C95,'Planificación 2026-1'!H:H,"AF",'Planificación 2026-1'!I:I,"&gt;2")</f>
        <v>0</v>
      </c>
      <c r="BZ95" s="109">
        <f>SUMIFS('Planificación 2026-1'!R:R,'Planificación 2026-1'!W:W,C95,'Planificación 2026-1'!H:H,"EN",'Planificación 2026-1'!I:I,"&gt;2")</f>
        <v>0</v>
      </c>
      <c r="CA95" s="109">
        <f>SUMIFS('Planificación 2026-1'!R:R,'Planificación 2026-1'!W:W,C95,'Planificación 2026-1'!H:H,"IS",'Planificación 2026-1'!I:I,"&gt;2")</f>
        <v>0</v>
      </c>
      <c r="CB95" s="109">
        <f>SUMIFS('Planificación 2026-1'!R:R,'Planificación 2026-1'!W:W,C95,'Planificación 2026-1'!H:H,"PS",'Planificación 2026-1'!I:I,"&gt;2")</f>
        <v>0</v>
      </c>
      <c r="CC95" s="109">
        <f>SUMIFS('Planificación 2026-1'!R:R,'Planificación 2026-1'!W:W,C95,'Planificación 2026-1'!H:H,"IN",'Planificación 2026-1'!I:I,"&gt;2")</f>
        <v>0</v>
      </c>
      <c r="CD95" s="109">
        <f>SUMIFS('Planificación 2026-1'!R:R,'Planificación 2026-1'!W:W,C95,'Planificación 2026-1'!H:H,"CA",'Planificación 2026-1'!I:I,"&gt;2")</f>
        <v>0</v>
      </c>
      <c r="CE95" s="109">
        <f>SUMIFS('Planificación 2026-1'!R:R,'Planificación 2026-1'!W:W,C95,'Planificación 2026-1'!H:H,"DE",'Planificación 2026-1'!I:I,"&gt;2")</f>
        <v>0</v>
      </c>
      <c r="CF95" s="109">
        <f>SUMIFS('Planificación 2026-1'!R:R,'Planificación 2026-1'!W:W,C95,'Planificación 2026-1'!H:H,"OB",'Planificación 2026-1'!I:I,"&gt;2")</f>
        <v>0</v>
      </c>
      <c r="CG95" s="109">
        <f>SUMIFS('Planificación 2026-1'!R:R,'Planificación 2026-1'!W:W,C95,'Planificación 2026-1'!H:H,"MH",'Planificación 2026-1'!I:I,"&gt;2")</f>
        <v>0</v>
      </c>
      <c r="CH95" s="109">
        <f>SUMIFS('Planificación 2026-1'!R:R,'Planificación 2026-1'!W:W,C95,'Planificación 2026-1'!H:H,"IC",'Planificación 2026-1'!I:I,"&gt;2")</f>
        <v>0</v>
      </c>
      <c r="CI95" s="109">
        <f>SUMIFS('Planificación 2026-1'!R:R,'Planificación 2026-1'!W:W,C95,'Planificación 2026-1'!H:H,"AR",'Planificación 2026-1'!I:I,"&gt;2")</f>
        <v>0</v>
      </c>
      <c r="CJ95" s="109">
        <f>SUMIFS('Planificación 2026-1'!R:R,'Planificación 2026-1'!W:W,C95,'Planificación 2026-1'!H:H,"T1",'Planificación 2026-1'!I:I,"&gt;2")</f>
        <v>0</v>
      </c>
      <c r="CK95" s="109">
        <f>SUMIFS('Planificación 2026-1'!R:R,'Planificación 2026-1'!W:W,C95,'Planificación 2026-1'!H:H,"T3",'Planificación 2026-1'!I:I,"&gt;2")</f>
        <v>0</v>
      </c>
      <c r="CL95" s="109">
        <f>SUMIFS('Planificación 2026-1'!R:R,'Planificación 2026-1'!W:W,C95,'Planificación 2026-1'!H:H,"T2",'Planificación 2026-1'!I:I,"&gt;2")</f>
        <v>0</v>
      </c>
      <c r="CM95" s="109">
        <f>SUMIFS('Planificación 2026-1'!R:R,'Planificación 2026-1'!W:W,C95,'Planificación 2026-1'!H:H,"AE",'Planificación 2026-1'!I:I,"&gt;2")</f>
        <v>0</v>
      </c>
      <c r="CN95" s="109">
        <f>SUMIFS('Planificación 2026-1'!R:R,'Planificación 2026-1'!W:W,C95,'Planificación 2026-1'!H:H,"T4",'Planificación 2026-1'!I:I,"&gt;2")</f>
        <v>0</v>
      </c>
      <c r="CO95" s="109">
        <f>SUMIFS('Planificación 2026-1'!R:R,'Planificación 2026-1'!W:W,C95,'Planificación 2026-1'!H:H,"AF",'Planificación 2026-1'!I:I,"&lt;3")</f>
        <v>0</v>
      </c>
      <c r="CP95" s="109">
        <f>SUMIFS('Planificación 2026-1'!R:R,'Planificación 2026-1'!W:W,C95,'Planificación 2026-1'!H:H,"EN",'Planificación 2026-1'!I:I,"&lt;3")</f>
        <v>0</v>
      </c>
      <c r="CQ95" s="109">
        <f>SUMIFS('Planificación 2026-1'!R:R,'Planificación 2026-1'!W:W,C95,'Planificación 2026-1'!H:H,"IS",'Planificación 2026-1'!I:I,"&lt;3")</f>
        <v>0</v>
      </c>
      <c r="CR95" s="109">
        <f>SUMIFS('Planificación 2026-1'!R:R,'Planificación 2026-1'!W:W,C95,'Planificación 2026-1'!H:H,"PS",'Planificación 2026-1'!I:I,"&lt;3")</f>
        <v>0</v>
      </c>
      <c r="CS95" s="109">
        <f>SUMIFS('Planificación 2026-1'!R:R,'Planificación 2026-1'!W:W,C95,'Planificación 2026-1'!H:H,"IN",'Planificación 2026-1'!I:I,"&lt;3")</f>
        <v>0</v>
      </c>
      <c r="CT95" s="109">
        <f>SUMIFS('Planificación 2026-1'!R:R,'Planificación 2026-1'!W:W,C95,'Planificación 2026-1'!H:H,"CA",'Planificación 2026-1'!I:I,"&lt;3")</f>
        <v>0</v>
      </c>
      <c r="CU95" s="109">
        <f>SUMIFS('Planificación 2026-1'!R:R,'Planificación 2026-1'!W:W,C95,'Planificación 2026-1'!H:H,"DE",'Planificación 2026-1'!I:I,"&lt;3")</f>
        <v>0</v>
      </c>
      <c r="CV95" s="109">
        <f>SUMIFS('Planificación 2026-1'!R:R,'Planificación 2026-1'!W:W,C95,'Planificación 2026-1'!H:H,"OB",'Planificación 2026-1'!I:I,"&lt;3")</f>
        <v>0</v>
      </c>
      <c r="CW95" s="109">
        <f>SUMIFS('Planificación 2026-1'!R:R,'Planificación 2026-1'!W:W,C95,'Planificación 2026-1'!H:H,"MH",'Planificación 2026-1'!I:I,"&lt;3")</f>
        <v>0</v>
      </c>
      <c r="CX95" s="109">
        <f>SUMIFS('Planificación 2026-1'!R:R,'Planificación 2026-1'!W:W,C95,'Planificación 2026-1'!H:H,"IC",'Planificación 2026-1'!I:I,"&lt;3")</f>
        <v>0</v>
      </c>
      <c r="CY95" s="109">
        <f>SUMIFS('Planificación 2026-1'!R:R,'Planificación 2026-1'!W:W,C95,'Planificación 2026-1'!H:H,"AR",'Planificación 2026-1'!I:I,"&lt;3")</f>
        <v>0</v>
      </c>
      <c r="CZ95" s="109">
        <f>SUMIFS('Planificación 2026-1'!R:R,'Planificación 2026-1'!W:W,C95,'Planificación 2026-1'!H:H,"T1",'Planificación 2026-1'!I:I,"&lt;3")</f>
        <v>0</v>
      </c>
      <c r="DA95" s="109">
        <f>SUMIFS('Planificación 2026-1'!R:R,'Planificación 2026-1'!W:W,C95,'Planificación 2026-1'!H:H,"T3",'Planificación 2026-1'!I:I,"&lt;3")</f>
        <v>0</v>
      </c>
      <c r="DB95" s="109">
        <f>SUMIFS('Planificación 2026-1'!R:R,'Planificación 2026-1'!W:W,C95,'Planificación 2026-1'!H:H,"T2",'Planificación 2026-1'!I:I,"&lt;3")</f>
        <v>0</v>
      </c>
      <c r="DC95" s="109">
        <f>SUMIFS('Planificación 2026-1'!R:R,'Planificación 2026-1'!W:W,C95,'Planificación 2026-1'!H:H,"AE",'Planificación 2026-1'!I:I,"&lt;3")</f>
        <v>0</v>
      </c>
      <c r="DD95" s="109">
        <f>SUMIFS('Planificación 2026-1'!R:R,'Planificación 2026-1'!W:W,C95,'Planificación 2026-1'!H:H,"T4",'Planificación 2026-1'!I:I,"&lt;3")</f>
        <v>0</v>
      </c>
      <c r="DE95" s="108" t="str">
        <f t="shared" si="13"/>
        <v/>
      </c>
      <c r="DF95" s="41">
        <f>IF(C95="","",SUMIFS('Planificación 2026-1'!R:R,'Planificación 2026-1'!W:W,C95,'Planificación 2026-1'!F:F,"PRINCIPAL",'Planificación 2026-1'!X:X,"VIRTUAL"))</f>
        <v>0</v>
      </c>
      <c r="DG95" s="41">
        <f>IF(C95="","",SUMIFS('Planificación 2026-1'!R:R,'Planificación 2026-1'!W:W,C95,'Planificación 2026-1'!F:F,"PRINCIPAL",'Planificación 2026-1'!X:X,"PRESENCIAL"))</f>
        <v>0</v>
      </c>
      <c r="DH95" s="41">
        <f>IF(C95="","",SUMIFS('Planificación 2026-1'!R:R,'Planificación 2026-1'!W:W,C95,'Planificación 2026-1'!F:F,"PRINCIPAL",'Planificación 2026-1'!X:X,"HIBRIDO PRESENCIAL"))</f>
        <v>0</v>
      </c>
      <c r="DI95" s="108" t="str">
        <f t="shared" si="14"/>
        <v/>
      </c>
      <c r="DJ95" s="108">
        <f>IF(C95="","",SUMIFS('Planificación 2026-1'!R:R,'Planificación 2026-1'!W:W,C95,'Planificación 2026-1'!F:F,"FILIAL",'Planificación 2026-1'!X:X,"VIRTUAL"))</f>
        <v>0</v>
      </c>
      <c r="DK95" s="110">
        <f>IF(C95="","",SUMIFS('Planificación 2026-1'!R:R,'Planificación 2026-1'!W:W,C95,'Planificación 2026-1'!F:F,"FILIAL",'Planificación 2026-1'!X:X,"PRESENCIAL"))</f>
        <v>0</v>
      </c>
      <c r="DL95" s="61">
        <f>IF(C95="","",SUMIFS('Planificación 2026-1'!R:R,'Planificación 2026-1'!W:W,C95,'Planificación 2026-1'!F:F,"FILIAL",'Planificación 2026-1'!X:X,"HIBRIDO PRESENCIAL"))</f>
        <v>0</v>
      </c>
      <c r="DM95" s="111" t="str">
        <f t="shared" si="15"/>
        <v/>
      </c>
      <c r="DN95" s="108">
        <f>IF(C95="","",SUMIFS('Planificación 2026-1'!R:R,'Planificación 2026-1'!W:W,C95,'Planificación 2026-1'!F:F,"SUNAMPE",'Planificación 2026-1'!X:X,"VIRTUAL"))</f>
        <v>0</v>
      </c>
      <c r="DO95" s="61">
        <f>IF(C95="","",SUMIFS('Planificación 2026-1'!R:R,'Planificación 2026-1'!W:W,C95,'Planificación 2026-1'!F:F,"SUNAMPE",'Planificación 2026-1'!X:X,"PRESENCIAL"))</f>
        <v>0</v>
      </c>
      <c r="DP95" s="111" t="str">
        <f t="shared" si="16"/>
        <v/>
      </c>
      <c r="DQ95" s="108">
        <f>IF(C95="","",SUMIFS('Planificación 2026-1'!R:R,'Planificación 2026-1'!W:W,C95,'Planificación 2026-1'!F:F,"HUAURA",'Planificación 2026-1'!X:X,"VIRTUAL"))</f>
        <v>0</v>
      </c>
      <c r="DR95" s="61">
        <f>IF(C95="","",SUMIFS('Planificación 2026-1'!R:R,'Planificación 2026-1'!W:W,C95,'Planificación 2026-1'!F:F,"HUAURA",'Planificación 2026-1'!X:X,"PRESENCIAL"))</f>
        <v>0</v>
      </c>
      <c r="DS95" s="76">
        <f>SUMIFS('Planificación 2026-1'!R:R,'Planificación 2026-1'!W:W,C95,'Planificación 2026-1'!F:F,"PRINCIPAL",'Planificación 2026-1'!X:X,"VIRTUAL",'Planificación 2026-1'!I:I,"&gt;2")</f>
        <v>0</v>
      </c>
      <c r="DT95" s="76">
        <f>SUMIFS('Planificación 2026-1'!R:R,'Planificación 2026-1'!W:W,C95,'Planificación 2026-1'!F:F,"PRINCIPAL",'Planificación 2026-1'!X:X,"&lt;&gt;VIRTUAL",'Planificación 2026-1'!I:I,"&gt;2")</f>
        <v>0</v>
      </c>
      <c r="DU95" s="76">
        <f>SUMIFS('Planificación 2026-1'!R:R,'Planificación 2026-1'!W:W,C95,'Planificación 2026-1'!F:F,"SUNAMPE",'Planificación 2026-1'!X:X,"VIRTUAL",'Planificación 2026-1'!I:I,"&gt;2")</f>
        <v>0</v>
      </c>
      <c r="DV95" s="76">
        <f>SUMIFS('Planificación 2026-1'!R:R,'Planificación 2026-1'!W:W,C95,'Planificación 2026-1'!F:F,"SUNAMPE",'Planificación 2026-1'!X:X,"&lt;&gt;VIRTUAL",'Planificación 2026-1'!I:I,"&gt;2")</f>
        <v>0</v>
      </c>
      <c r="DW95" s="76">
        <f>SUMIFS('Planificación 2026-1'!R:R,'Planificación 2026-1'!W:W,C95,'Planificación 2026-1'!F:F,"FILIAL",'Planificación 2026-1'!X:X,"VIRTUAL",'Planificación 2026-1'!I:I,"&gt;2")</f>
        <v>0</v>
      </c>
      <c r="DX95" s="76">
        <f>SUMIFS('Planificación 2026-1'!R:R,'Planificación 2026-1'!W:W,C95,'Planificación 2026-1'!F:F,"FILIAL",'Planificación 2026-1'!X:X,"&lt;&gt;VIRTUAL",'Planificación 2026-1'!I:I,"&gt;2")</f>
        <v>0</v>
      </c>
      <c r="DY95" s="76">
        <f>SUMIFS('Planificación 2026-1'!R:R,'Planificación 2026-1'!W:W,C95,'Planificación 2026-1'!F:F,"PORUMA",'Planificación 2026-1'!X:X,"VIRTUAL",'Planificación 2026-1'!I:I,"&gt;2")</f>
        <v>0</v>
      </c>
      <c r="DZ95" s="76">
        <f>SUMIFS('Planificación 2026-1'!R:R,'Planificación 2026-1'!W:W,C95,'Planificación 2026-1'!F:F,"PORUMA",'Planificación 2026-1'!X:X,"&lt;&gt;VIRTUAL",'Planificación 2026-1'!I:I,"&gt;2")</f>
        <v>0</v>
      </c>
      <c r="EA95" s="76">
        <f>SUMIFS('Planificación 2026-1'!R:R,'Planificación 2026-1'!W:W,C95,'Planificación 2026-1'!F:F,"HUAURA",'Planificación 2026-1'!X:X,"VIRTUAL",'Planificación 2026-1'!I:I,"&gt;2")</f>
        <v>0</v>
      </c>
      <c r="EB95" s="76">
        <f>SUMIFS('Planificación 2026-1'!R:R,'Planificación 2026-1'!W:W,C95,'Planificación 2026-1'!F:F,"HUAURA",'Planificación 2026-1'!X:X,"&lt;&gt;VIRTUAL",'Planificación 2026-1'!I:I,"&gt;2")</f>
        <v>0</v>
      </c>
      <c r="EC95" s="76">
        <f>SUMIFS('Planificación 2026-1'!R:R,'Planificación 2026-1'!W:W,C95,'Planificación 2026-1'!F:F,"PRINCIPAL",'Planificación 2026-1'!X:X,"VIRTUAL",'Planificación 2026-1'!I:I,"&lt;3")</f>
        <v>0</v>
      </c>
      <c r="ED95" s="76">
        <f>SUMIFS('Planificación 2026-1'!R:R,'Planificación 2026-1'!W:W,C95,'Planificación 2026-1'!F:F,"PRINCIPAL",'Planificación 2026-1'!X:X,"&lt;&gt;VIRTUAL",'Planificación 2026-1'!I:I,"&lt;3")</f>
        <v>0</v>
      </c>
      <c r="EE95" s="76">
        <f>SUMIFS('Planificación 2026-1'!R:R,'Planificación 2026-1'!W:W,C95,'Planificación 2026-1'!F:F,"SUNAMPE",'Planificación 2026-1'!X:X,"VIRTUAL",'Planificación 2026-1'!I:I,"&lt;3")</f>
        <v>0</v>
      </c>
      <c r="EF95" s="76">
        <f>SUMIFS('Planificación 2026-1'!R:R,'Planificación 2026-1'!W:W,C95,'Planificación 2026-1'!F:F,"SUNAMPE",'Planificación 2026-1'!X:X,"&lt;&gt;VIRTUAL",'Planificación 2026-1'!I:I,"&lt;3")</f>
        <v>0</v>
      </c>
      <c r="EG95" s="76">
        <f>SUMIFS('Planificación 2026-1'!R:R,'Planificación 2026-1'!W:W,C95,'Planificación 2026-1'!F:F,"FILIAL",'Planificación 2026-1'!X:X,"VIRTUAL",'Planificación 2026-1'!I:I,"&lt;3")</f>
        <v>0</v>
      </c>
      <c r="EH95" s="76">
        <f>SUMIFS('Planificación 2026-1'!R:R,'Planificación 2026-1'!W:W,C95,'Planificación 2026-1'!F:F,"FILIAL",'Planificación 2026-1'!X:X,"&lt;&gt;VIRTUAL",'Planificación 2026-1'!I:I,"&lt;3")</f>
        <v>0</v>
      </c>
      <c r="EI95" s="76">
        <f>SUMIFS('Planificación 2026-1'!R:R,'Planificación 2026-1'!W:W,C95,'Planificación 2026-1'!F:F,"PORUMA",'Planificación 2026-1'!X:X,"VIRTUAL",'Planificación 2026-1'!I:I,"&lt;3")</f>
        <v>0</v>
      </c>
      <c r="EJ95" s="76">
        <f>SUMIFS('Planificación 2026-1'!R:R,'Planificación 2026-1'!W:W,C95,'Planificación 2026-1'!F:F,"PORUMA",'Planificación 2026-1'!X:X,"&lt;&gt;VIRTUAL",'Planificación 2026-1'!I:I,"&lt;3")</f>
        <v>0</v>
      </c>
      <c r="EK95" s="76">
        <f>SUMIFS('Planificación 2026-1'!R:R,'Planificación 2026-1'!W:W,C95,'Planificación 2026-1'!F:F,"HUAURA",'Planificación 2026-1'!X:X,"VIRTUAL",'Planificación 2026-1'!I:I,"&lt;3")</f>
        <v>0</v>
      </c>
      <c r="EL95" s="76">
        <f>SUMIFS('Planificación 2026-1'!R:R,'Planificación 2026-1'!W:W,C95,'Planificación 2026-1'!F:F,"HUAURA",'Planificación 2026-1'!X:X,"&lt;&gt;VIRTUAL",'Planificación 2026-1'!I:I,"&lt;3")</f>
        <v>0</v>
      </c>
      <c r="EM95" s="76"/>
      <c r="EN95" s="76">
        <f t="shared" si="9"/>
        <v>0</v>
      </c>
      <c r="EO95" s="76">
        <f t="shared" si="10"/>
        <v>0</v>
      </c>
      <c r="EP95" s="76" t="b">
        <f t="shared" si="11"/>
        <v>1</v>
      </c>
      <c r="EQ95" s="76" t="str">
        <f t="shared" si="12"/>
        <v/>
      </c>
      <c r="ER95" s="76" t="str">
        <f t="shared" si="17"/>
        <v>PRESENCIAL</v>
      </c>
    </row>
    <row r="96" spans="1:148" hidden="1">
      <c r="A96" s="83"/>
      <c r="B96" s="119">
        <v>93</v>
      </c>
      <c r="C96" s="115" t="s">
        <v>267</v>
      </c>
      <c r="D96" s="112">
        <f>SUMIF('Planificación 2026-1'!W:W,C96,'Planificación 2026-1'!R:R)</f>
        <v>0</v>
      </c>
      <c r="E96" s="114" t="s">
        <v>170</v>
      </c>
      <c r="F96" s="115" t="s">
        <v>171</v>
      </c>
      <c r="G96" s="115" t="s">
        <v>13</v>
      </c>
      <c r="H96" s="115" t="s">
        <v>142</v>
      </c>
      <c r="I96" s="107" t="str">
        <f>IF(SUM(COUNTIFS('Planificación 2026-1'!F:F,"PRINCIPAL",'Planificación 2026-1'!W:W,C96,'Planificación 2026-1'!H:H,"AF"))&gt;0,"P01"," ")</f>
        <v xml:space="preserve"> </v>
      </c>
      <c r="J96" s="108" t="str">
        <f>IF(SUM(COUNTIFS('Planificación 2026-1'!F:F,"PRINCIPAL",'Planificación 2026-1'!W:W,C96,'Planificación 2026-1'!H:H,"EN"))&gt;0,"P02"," ")</f>
        <v xml:space="preserve"> </v>
      </c>
      <c r="K96" s="108" t="str">
        <f>IF(SUM(COUNTIFS('Planificación 2026-1'!F:F,"PRINCIPAL",'Planificación 2026-1'!W:W,C96,'Planificación 2026-1'!H:H,"IS"))&gt;0,"P03"," ")</f>
        <v xml:space="preserve"> </v>
      </c>
      <c r="L96" s="108" t="str">
        <f>IF(SUM(COUNTIFS('Planificación 2026-1'!F:F,"PRINCIPAL",'Planificación 2026-1'!W:W,C96,'Planificación 2026-1'!H:H,"PS"))&gt;0,"P04"," ")</f>
        <v xml:space="preserve"> </v>
      </c>
      <c r="M96" s="108"/>
      <c r="N96" s="108" t="str">
        <f>IF(SUM(COUNTIFS('Planificación 2026-1'!F:F,"PRINCIPAL",'Planificación 2026-1'!W:W,C96,'Planificación 2026-1'!H:H,"IN"))&gt;0,"P06"," ")</f>
        <v xml:space="preserve"> </v>
      </c>
      <c r="O96" s="108" t="str">
        <f>IF(SUM(COUNTIFS('Planificación 2026-1'!F:F,"PRINCIPAL",'Planificación 2026-1'!W:W,C96,'Planificación 2026-1'!H:H,"CA"))&gt;0,"P07"," ")</f>
        <v xml:space="preserve"> </v>
      </c>
      <c r="P96" s="108" t="str">
        <f>IF(SUM(COUNTIFS('Planificación 2026-1'!F:F,"PRINCIPAL",'Planificación 2026-1'!W:W,C96,'Planificación 2026-1'!H:H,"DE"))&gt;0,"P08"," ")</f>
        <v xml:space="preserve"> </v>
      </c>
      <c r="Q96" s="108" t="str">
        <f>IF(SUM(COUNTIFS('Planificación 2026-1'!F:F,"PRINCIPAL",'Planificación 2026-1'!W:W,C96,'Planificación 2026-1'!H:H,"OB"))&gt;0,"P09"," ")</f>
        <v xml:space="preserve"> </v>
      </c>
      <c r="R96" s="108" t="str">
        <f>IF(SUM(COUNTIFS('Planificación 2026-1'!F:F,"PRINCIPAL",'Planificación 2026-1'!W:W,C96,'Planificación 2026-1'!H:H,"MH"))&gt;0,"P31"," ")</f>
        <v xml:space="preserve"> </v>
      </c>
      <c r="S96" s="108" t="str">
        <f>IF(SUM(COUNTIFS('Planificación 2026-1'!F:F,"PRINCIPAL",'Planificación 2026-1'!W:W,C96,'Planificación 2026-1'!H:H,"IC"))&gt;0,"P32"," ")</f>
        <v xml:space="preserve"> </v>
      </c>
      <c r="T96" s="108" t="str">
        <f>IF(SUM(COUNTIFS('Planificación 2026-1'!F:F,"PRINCIPAL",'Planificación 2026-1'!W:W,C96,'Planificación 2026-1'!H:H,"AR"))&gt;0,"P34"," ")</f>
        <v xml:space="preserve"> </v>
      </c>
      <c r="U96" s="108" t="str">
        <f>IF(SUM(COUNTIFS('Planificación 2026-1'!F:F,"PRINCIPAL",'Planificación 2026-1'!W:W,C96,'Planificación 2026-1'!H:H,"T1"))&gt;0,"P35"," ")</f>
        <v xml:space="preserve"> </v>
      </c>
      <c r="V96" s="108" t="str">
        <f>IF(SUM(COUNTIFS('Planificación 2026-1'!F:F,"PRINCIPAL",'Planificación 2026-1'!W:W,C96,'Planificación 2026-1'!H:H,"T3"))&gt;0,"P36"," ")</f>
        <v xml:space="preserve"> </v>
      </c>
      <c r="W96" s="108" t="str">
        <f>IF(SUM(COUNTIFS('Planificación 2026-1'!F:F,"PRINCIPAL",'Planificación 2026-1'!W:W,C96,'Planificación 2026-1'!H:H,"T2"))&gt;0,"P37"," ")</f>
        <v xml:space="preserve"> </v>
      </c>
      <c r="X96" s="108" t="str">
        <f>IF(SUM(COUNTIFS('Planificación 2026-1'!F:F,"PRINCIPAL",'Planificación 2026-1'!W:W,C96,'Planificación 2026-1'!H:H,"AE"))&gt;0,"P38"," ")</f>
        <v xml:space="preserve"> </v>
      </c>
      <c r="Y96" s="108" t="str">
        <f>IF(SUM(COUNTIFS('Planificación 2026-1'!F:F,"PRINCIPAL",'Planificación 2026-1'!W:W,C96,'Planificación 2026-1'!H:H,"T4"))&gt;0,"P55"," ")</f>
        <v xml:space="preserve"> </v>
      </c>
      <c r="Z96" s="108" t="str">
        <f>IF(SUM(COUNTIFS('Planificación 2026-1'!F:F,"FILIAL",'Planificación 2026-1'!W:W,C96,'Planificación 2026-1'!H:H,"AF"))&gt;0," P01"," ")</f>
        <v xml:space="preserve"> </v>
      </c>
      <c r="AA96" s="108" t="str">
        <f>IF(SUM(COUNTIFS('Planificación 2026-1'!F:F,"FILIAL",'Planificación 2026-1'!W:W,C96,'Planificación 2026-1'!H:H,"EN"))&gt;0,"P02"," ")</f>
        <v xml:space="preserve"> </v>
      </c>
      <c r="AB96" s="108" t="str">
        <f>IF(SUM(COUNTIFS('Planificación 2026-1'!F:F,"FILIAL",'Planificación 2026-1'!W:W,C96,'Planificación 2026-1'!H:H,"IS"))&gt;0,"P03"," ")</f>
        <v xml:space="preserve"> </v>
      </c>
      <c r="AC96" s="108" t="str">
        <f>IF(SUM(COUNTIFS('Planificación 2026-1'!F:F,"FILIAL",'Planificación 2026-1'!W:W,C96,'Planificación 2026-1'!H:H,"PS"))&gt;0,"P04"," ")</f>
        <v xml:space="preserve"> </v>
      </c>
      <c r="AD96" s="108"/>
      <c r="AE96" s="108" t="str">
        <f>IF(SUM(COUNTIFS('Planificación 2026-1'!F:F,"FILIAL",'Planificación 2026-1'!W:W,C96,'Planificación 2026-1'!H:H,"IN"))&gt;0,"P06"," ")</f>
        <v xml:space="preserve"> </v>
      </c>
      <c r="AF96" s="108" t="str">
        <f>IF(SUM(COUNTIFS('Planificación 2026-1'!F:F,"FILIAL",'Planificación 2026-1'!W:W,C96,'Planificación 2026-1'!H:H,"CA"))&gt;0,"P07"," ")</f>
        <v xml:space="preserve"> </v>
      </c>
      <c r="AG96" s="108" t="str">
        <f>IF(SUM(COUNTIFS('Planificación 2026-1'!F:F,"FILIAL",'Planificación 2026-1'!W:W,C96,'Planificación 2026-1'!H:H,"DE"))&gt;0,"P08"," ")</f>
        <v xml:space="preserve"> </v>
      </c>
      <c r="AH96" s="108" t="str">
        <f>IF(SUM(COUNTIFS('Planificación 2026-1'!F:F,"FILIAL",'Planificación 2026-1'!W:W,C96,'Planificación 2026-1'!H:H,"OB"))&gt;0,"P09"," ")</f>
        <v xml:space="preserve"> </v>
      </c>
      <c r="AI96" s="108" t="str">
        <f>IF(SUM(COUNTIFS('Planificación 2026-1'!F:F,"FILIAL",'Planificación 2026-1'!W:W,C96,'Planificación 2026-1'!H:H,"MH"))&gt;0,"P31"," ")</f>
        <v xml:space="preserve"> </v>
      </c>
      <c r="AJ96" s="108" t="str">
        <f>IF(SUM(COUNTIFS('Planificación 2026-1'!F:F,"FILIAL",'Planificación 2026-1'!W:W,C96,'Planificación 2026-1'!H:H,"IC"))&gt;0,"P32"," ")</f>
        <v xml:space="preserve"> </v>
      </c>
      <c r="AK96" s="108" t="str">
        <f>IF(SUM(COUNTIFS('Planificación 2026-1'!F:F,"FILIAL",'Planificación 2026-1'!W:W,C96,'Planificación 2026-1'!H:H,"AR"))&gt;0,"P34"," ")</f>
        <v xml:space="preserve"> </v>
      </c>
      <c r="AL96" s="108" t="str">
        <f>IF(SUM(COUNTIFS('Planificación 2026-1'!F:F,"FILIAL",'Planificación 2026-1'!W:W,C96,'Planificación 2026-1'!H:H,"T1"))&gt;0,"P35"," ")</f>
        <v xml:space="preserve"> </v>
      </c>
      <c r="AM96" s="108" t="str">
        <f>IF(SUM(COUNTIFS('Planificación 2026-1'!F:F,"FILIAL",'Planificación 2026-1'!W:W,C96,'Planificación 2026-1'!H:H,"T3"))&gt;0,"P36"," ")</f>
        <v xml:space="preserve"> </v>
      </c>
      <c r="AN96" s="108" t="str">
        <f>IF(SUM(COUNTIFS('Planificación 2026-1'!F:F,"FILIAL",'Planificación 2026-1'!W:W,C96,'Planificación 2026-1'!H:H,"T2"))&gt;0,"P37"," ")</f>
        <v xml:space="preserve"> </v>
      </c>
      <c r="AO96" s="108" t="str">
        <f>IF(SUM(COUNTIFS('Planificación 2026-1'!F:F,"FILIAL",'Planificación 2026-1'!W:W,C96,'Planificación 2026-1'!H:H,"AE"))&gt;0,"P38"," ")</f>
        <v xml:space="preserve"> </v>
      </c>
      <c r="AP96" s="108" t="str">
        <f>IF(SUM(COUNTIFS('Planificación 2026-1'!F:F,"FILIAL",'Planificación 2026-1'!W:W,C96,'Planificación 2026-1'!H:H,"T4"))&gt;0,"P55"," ")</f>
        <v xml:space="preserve"> </v>
      </c>
      <c r="AQ96" s="108" t="str">
        <f>IF(SUM(COUNTIFS('Planificación 2026-1'!F:F,"SUNAMPE",'Planificación 2026-1'!W:W,C96,'Planificación 2026-1'!H:H,"AF"))&gt;0," P01"," ")</f>
        <v xml:space="preserve"> </v>
      </c>
      <c r="AR96" s="108" t="str">
        <f>IF(SUM(COUNTIFS('Planificación 2026-1'!F:F,"SUNAMPE",'Planificación 2026-1'!W:W,C96,'Planificación 2026-1'!H:H,"EN"))&gt;0,"P02"," ")</f>
        <v xml:space="preserve"> </v>
      </c>
      <c r="AS96" s="108" t="str">
        <f>IF(SUM(COUNTIFS('Planificación 2026-1'!F:F,"SUNAMPE",'Planificación 2026-1'!W:W,C96,'Planificación 2026-1'!H:H,"IS"))&gt;0,"P03"," ")</f>
        <v xml:space="preserve"> </v>
      </c>
      <c r="AT96" s="108" t="str">
        <f>IF(SUM(COUNTIFS('Planificación 2026-1'!F:F,"SUNAMPE",'Planificación 2026-1'!W:W,C96,'Planificación 2026-1'!H:H,"PS"))&gt;0,"P04"," ")</f>
        <v xml:space="preserve"> </v>
      </c>
      <c r="AU96" s="108"/>
      <c r="AV96" s="108" t="str">
        <f>IF(SUM(COUNTIFS('Planificación 2026-1'!F:F,"SUNAMPE",'Planificación 2026-1'!W:W,C96,'Planificación 2026-1'!H:H,"IN"))&gt;0,"P06"," ")</f>
        <v xml:space="preserve"> </v>
      </c>
      <c r="AW96" s="108" t="str">
        <f>IF(SUM(COUNTIFS('Planificación 2026-1'!F:F,"SUNAMPE",'Planificación 2026-1'!W:W,C96,'Planificación 2026-1'!H:H,"CA"))&gt;0,"P07"," ")</f>
        <v xml:space="preserve"> </v>
      </c>
      <c r="AX96" s="108" t="str">
        <f>IF(SUM(COUNTIFS('Planificación 2026-1'!F:F,"SUNAMPE",'Planificación 2026-1'!W:W,C96,'Planificación 2026-1'!H:H,"DE"))&gt;0,"P08"," ")</f>
        <v xml:space="preserve"> </v>
      </c>
      <c r="AY96" s="108" t="str">
        <f>IF(SUM(COUNTIFS('Planificación 2026-1'!F:F,"SUNAMPE",'Planificación 2026-1'!W:W,C96,'Planificación 2026-1'!H:H,"OB"))&gt;0,"P09"," ")</f>
        <v xml:space="preserve"> </v>
      </c>
      <c r="AZ96" s="108" t="str">
        <f>IF(SUM(COUNTIFS('Planificación 2026-1'!F:F,"SUNAMPE",'Planificación 2026-1'!W:W,C96,'Planificación 2026-1'!H:H,"MH"))&gt;0,"P31"," ")</f>
        <v xml:space="preserve"> </v>
      </c>
      <c r="BA96" s="108" t="str">
        <f>IF(SUM(COUNTIFS('Planificación 2026-1'!F:F,"SUNAMPE",'Planificación 2026-1'!W:W,C96,'Planificación 2026-1'!H:H,"IC"))&gt;0,"P32"," ")</f>
        <v xml:space="preserve"> </v>
      </c>
      <c r="BB96" s="108" t="str">
        <f>IF(SUM(COUNTIFS('Planificación 2026-1'!F:F,"SUNAMPE",'Planificación 2026-1'!W:W,C96,'Planificación 2026-1'!H:H,"AR"))&gt;0,"P34"," ")</f>
        <v xml:space="preserve"> </v>
      </c>
      <c r="BC96" s="108" t="str">
        <f>IF(SUM(COUNTIFS('Planificación 2026-1'!F:F,"SUNAMPE",'Planificación 2026-1'!W:W,C96,'Planificación 2026-1'!H:H,"T1"))&gt;0,"P35"," ")</f>
        <v xml:space="preserve"> </v>
      </c>
      <c r="BD96" s="108" t="str">
        <f>IF(SUM(COUNTIFS('Planificación 2026-1'!F:F,"SUNAMPE",'Planificación 2026-1'!W:W,C96,'Planificación 2026-1'!H:H,"T3"))&gt;0,"P36"," ")</f>
        <v xml:space="preserve"> </v>
      </c>
      <c r="BE96" s="108" t="str">
        <f>IF(SUM(COUNTIFS('Planificación 2026-1'!F:F,"SUNAMPE",'Planificación 2026-1'!W:W,C96,'Planificación 2026-1'!H:H,"T2"))&gt;0,"P37"," ")</f>
        <v xml:space="preserve"> </v>
      </c>
      <c r="BF96" s="108" t="str">
        <f>IF(SUM(COUNTIFS('Planificación 2026-1'!F:F,"SUNAMPE",'Planificación 2026-1'!W:W,C96,'Planificación 2026-1'!H:H,"AE"))&gt;0,"P38"," ")</f>
        <v xml:space="preserve"> </v>
      </c>
      <c r="BG96" s="108" t="str">
        <f>IF(SUM(COUNTIFS('Planificación 2026-1'!F:F,"SUNAMPE",'Planificación 2026-1'!W:W,C96,'Planificación 2026-1'!H:H,"T4"))&gt;0,"P55"," ")</f>
        <v xml:space="preserve"> </v>
      </c>
      <c r="BH96" s="108" t="str">
        <f>IF(SUM(COUNTIFS('Planificación 2026-1'!F:F,"HUAURA",'Planificación 2026-1'!W:W,C96,'Planificación 2026-1'!H:H,"AF"))&gt;0," P01"," ")</f>
        <v xml:space="preserve"> </v>
      </c>
      <c r="BI96" s="108" t="str">
        <f>IF(SUM(COUNTIFS('Planificación 2026-1'!F:F,"HUAURA",'Planificación 2026-1'!W:W,C96,'Planificación 2026-1'!H:H,"EN"))&gt;0,"P02"," ")</f>
        <v xml:space="preserve"> </v>
      </c>
      <c r="BJ96" s="108" t="str">
        <f>IF(SUM(COUNTIFS('Planificación 2026-1'!F:F,"HUAURA",'Planificación 2026-1'!W:W,C96,'Planificación 2026-1'!H:H,"IS"))&gt;0,"P03"," ")</f>
        <v xml:space="preserve"> </v>
      </c>
      <c r="BK96" s="108" t="str">
        <f>IF(SUM(COUNTIFS('Planificación 2026-1'!F:F,"HUAURA",'Planificación 2026-1'!W:W,C96,'Planificación 2026-1'!H:H,"PS"))&gt;0,"P04"," ")</f>
        <v xml:space="preserve"> </v>
      </c>
      <c r="BL96" s="108"/>
      <c r="BM96" s="108" t="str">
        <f>IF(SUM(COUNTIFS('Planificación 2026-1'!F:F,"HUAURA",'Planificación 2026-1'!W:W,C96,'Planificación 2026-1'!H:H,"IN"))&gt;0,"P06"," ")</f>
        <v xml:space="preserve"> </v>
      </c>
      <c r="BN96" s="108" t="str">
        <f>IF(SUM(COUNTIFS('Planificación 2026-1'!F:F,"HUAURA",'Planificación 2026-1'!W:W,C96,'Planificación 2026-1'!H:H,"CA"))&gt;0,"P07"," ")</f>
        <v xml:space="preserve"> </v>
      </c>
      <c r="BO96" s="108" t="str">
        <f>IF(SUM(COUNTIFS('Planificación 2026-1'!F:F,"HUAURA",'Planificación 2026-1'!W:W,C96,'Planificación 2026-1'!H:H,"DE"))&gt;0,"P08"," ")</f>
        <v xml:space="preserve"> </v>
      </c>
      <c r="BP96" s="108" t="str">
        <f>IF(SUM(COUNTIFS('Planificación 2026-1'!F:F,"HUAURA",'Planificación 2026-1'!W:W,C96,'Planificación 2026-1'!H:H,"OB"))&gt;0,"P09"," ")</f>
        <v xml:space="preserve"> </v>
      </c>
      <c r="BQ96" s="108" t="str">
        <f>IF(SUM(COUNTIFS('Planificación 2026-1'!F:F,"HUAURA",'Planificación 2026-1'!W:W,C96,'Planificación 2026-1'!H:H,"MH"))&gt;0,"P31"," ")</f>
        <v xml:space="preserve"> </v>
      </c>
      <c r="BR96" s="108" t="str">
        <f>IF(SUM(COUNTIFS('Planificación 2026-1'!F:F,"HUAURA",'Planificación 2026-1'!W:W,C96,'Planificación 2026-1'!H:H,"IC"))&gt;0,"P32"," ")</f>
        <v xml:space="preserve"> </v>
      </c>
      <c r="BS96" s="108" t="str">
        <f>IF(SUM(COUNTIFS('Planificación 2026-1'!F:F,"HUAURA",'Planificación 2026-1'!W:W,C96,'Planificación 2026-1'!H:H,"AR"))&gt;0,"P34"," ")</f>
        <v xml:space="preserve"> </v>
      </c>
      <c r="BT96" s="108" t="str">
        <f>IF(SUM(COUNTIFS('Planificación 2026-1'!F:F,"HUAURA",'Planificación 2026-1'!W:W,C96,'Planificación 2026-1'!H:H,"T1"))&gt;0,"P35"," ")</f>
        <v xml:space="preserve"> </v>
      </c>
      <c r="BU96" s="108" t="str">
        <f>IF(SUM(COUNTIFS('Planificación 2026-1'!F:F,"HUAURA",'Planificación 2026-1'!W:W,C96,'Planificación 2026-1'!H:H,"T3"))&gt;0,"P36"," ")</f>
        <v xml:space="preserve"> </v>
      </c>
      <c r="BV96" s="108" t="str">
        <f>IF(SUM(COUNTIFS('Planificación 2026-1'!F:F,"HUAURA",'Planificación 2026-1'!W:W,C96,'Planificación 2026-1'!H:H,"T2"))&gt;0,"P37"," ")</f>
        <v xml:space="preserve"> </v>
      </c>
      <c r="BW96" s="108" t="str">
        <f>IF(SUM(COUNTIFS('Planificación 2026-1'!F:F,"HUAURA",'Planificación 2026-1'!W:W,C96,'Planificación 2026-1'!H:H,"AE"))&gt;0,"P38"," ")</f>
        <v xml:space="preserve"> </v>
      </c>
      <c r="BX96" s="108" t="str">
        <f>IF(SUM(COUNTIFS('Planificación 2026-1'!F:F,"HUAURA",'Planificación 2026-1'!W:W,C96,'Planificación 2026-1'!H:H,"T4"))&gt;0,"P55"," ")</f>
        <v xml:space="preserve"> </v>
      </c>
      <c r="BY96" s="109">
        <f>SUMIFS('Planificación 2026-1'!R:R,'Planificación 2026-1'!W:W,C96,'Planificación 2026-1'!H:H,"AF",'Planificación 2026-1'!I:I,"&gt;2")</f>
        <v>0</v>
      </c>
      <c r="BZ96" s="109">
        <f>SUMIFS('Planificación 2026-1'!R:R,'Planificación 2026-1'!W:W,C96,'Planificación 2026-1'!H:H,"EN",'Planificación 2026-1'!I:I,"&gt;2")</f>
        <v>0</v>
      </c>
      <c r="CA96" s="109">
        <f>SUMIFS('Planificación 2026-1'!R:R,'Planificación 2026-1'!W:W,C96,'Planificación 2026-1'!H:H,"IS",'Planificación 2026-1'!I:I,"&gt;2")</f>
        <v>0</v>
      </c>
      <c r="CB96" s="109">
        <f>SUMIFS('Planificación 2026-1'!R:R,'Planificación 2026-1'!W:W,C96,'Planificación 2026-1'!H:H,"PS",'Planificación 2026-1'!I:I,"&gt;2")</f>
        <v>0</v>
      </c>
      <c r="CC96" s="109">
        <f>SUMIFS('Planificación 2026-1'!R:R,'Planificación 2026-1'!W:W,C96,'Planificación 2026-1'!H:H,"IN",'Planificación 2026-1'!I:I,"&gt;2")</f>
        <v>0</v>
      </c>
      <c r="CD96" s="109">
        <f>SUMIFS('Planificación 2026-1'!R:R,'Planificación 2026-1'!W:W,C96,'Planificación 2026-1'!H:H,"CA",'Planificación 2026-1'!I:I,"&gt;2")</f>
        <v>0</v>
      </c>
      <c r="CE96" s="109">
        <f>SUMIFS('Planificación 2026-1'!R:R,'Planificación 2026-1'!W:W,C96,'Planificación 2026-1'!H:H,"DE",'Planificación 2026-1'!I:I,"&gt;2")</f>
        <v>0</v>
      </c>
      <c r="CF96" s="109">
        <f>SUMIFS('Planificación 2026-1'!R:R,'Planificación 2026-1'!W:W,C96,'Planificación 2026-1'!H:H,"OB",'Planificación 2026-1'!I:I,"&gt;2")</f>
        <v>0</v>
      </c>
      <c r="CG96" s="109">
        <f>SUMIFS('Planificación 2026-1'!R:R,'Planificación 2026-1'!W:W,C96,'Planificación 2026-1'!H:H,"MH",'Planificación 2026-1'!I:I,"&gt;2")</f>
        <v>0</v>
      </c>
      <c r="CH96" s="109">
        <f>SUMIFS('Planificación 2026-1'!R:R,'Planificación 2026-1'!W:W,C96,'Planificación 2026-1'!H:H,"IC",'Planificación 2026-1'!I:I,"&gt;2")</f>
        <v>0</v>
      </c>
      <c r="CI96" s="109">
        <f>SUMIFS('Planificación 2026-1'!R:R,'Planificación 2026-1'!W:W,C96,'Planificación 2026-1'!H:H,"AR",'Planificación 2026-1'!I:I,"&gt;2")</f>
        <v>0</v>
      </c>
      <c r="CJ96" s="109">
        <f>SUMIFS('Planificación 2026-1'!R:R,'Planificación 2026-1'!W:W,C96,'Planificación 2026-1'!H:H,"T1",'Planificación 2026-1'!I:I,"&gt;2")</f>
        <v>0</v>
      </c>
      <c r="CK96" s="109">
        <f>SUMIFS('Planificación 2026-1'!R:R,'Planificación 2026-1'!W:W,C96,'Planificación 2026-1'!H:H,"T3",'Planificación 2026-1'!I:I,"&gt;2")</f>
        <v>0</v>
      </c>
      <c r="CL96" s="109">
        <f>SUMIFS('Planificación 2026-1'!R:R,'Planificación 2026-1'!W:W,C96,'Planificación 2026-1'!H:H,"T2",'Planificación 2026-1'!I:I,"&gt;2")</f>
        <v>0</v>
      </c>
      <c r="CM96" s="109">
        <f>SUMIFS('Planificación 2026-1'!R:R,'Planificación 2026-1'!W:W,C96,'Planificación 2026-1'!H:H,"AE",'Planificación 2026-1'!I:I,"&gt;2")</f>
        <v>0</v>
      </c>
      <c r="CN96" s="109">
        <f>SUMIFS('Planificación 2026-1'!R:R,'Planificación 2026-1'!W:W,C96,'Planificación 2026-1'!H:H,"T4",'Planificación 2026-1'!I:I,"&gt;2")</f>
        <v>0</v>
      </c>
      <c r="CO96" s="109">
        <f>SUMIFS('Planificación 2026-1'!R:R,'Planificación 2026-1'!W:W,C96,'Planificación 2026-1'!H:H,"AF",'Planificación 2026-1'!I:I,"&lt;3")</f>
        <v>0</v>
      </c>
      <c r="CP96" s="109">
        <f>SUMIFS('Planificación 2026-1'!R:R,'Planificación 2026-1'!W:W,C96,'Planificación 2026-1'!H:H,"EN",'Planificación 2026-1'!I:I,"&lt;3")</f>
        <v>0</v>
      </c>
      <c r="CQ96" s="109">
        <f>SUMIFS('Planificación 2026-1'!R:R,'Planificación 2026-1'!W:W,C96,'Planificación 2026-1'!H:H,"IS",'Planificación 2026-1'!I:I,"&lt;3")</f>
        <v>0</v>
      </c>
      <c r="CR96" s="109">
        <f>SUMIFS('Planificación 2026-1'!R:R,'Planificación 2026-1'!W:W,C96,'Planificación 2026-1'!H:H,"PS",'Planificación 2026-1'!I:I,"&lt;3")</f>
        <v>0</v>
      </c>
      <c r="CS96" s="109">
        <f>SUMIFS('Planificación 2026-1'!R:R,'Planificación 2026-1'!W:W,C96,'Planificación 2026-1'!H:H,"IN",'Planificación 2026-1'!I:I,"&lt;3")</f>
        <v>0</v>
      </c>
      <c r="CT96" s="109">
        <f>SUMIFS('Planificación 2026-1'!R:R,'Planificación 2026-1'!W:W,C96,'Planificación 2026-1'!H:H,"CA",'Planificación 2026-1'!I:I,"&lt;3")</f>
        <v>0</v>
      </c>
      <c r="CU96" s="109">
        <f>SUMIFS('Planificación 2026-1'!R:R,'Planificación 2026-1'!W:W,C96,'Planificación 2026-1'!H:H,"DE",'Planificación 2026-1'!I:I,"&lt;3")</f>
        <v>0</v>
      </c>
      <c r="CV96" s="109">
        <f>SUMIFS('Planificación 2026-1'!R:R,'Planificación 2026-1'!W:W,C96,'Planificación 2026-1'!H:H,"OB",'Planificación 2026-1'!I:I,"&lt;3")</f>
        <v>0</v>
      </c>
      <c r="CW96" s="109">
        <f>SUMIFS('Planificación 2026-1'!R:R,'Planificación 2026-1'!W:W,C96,'Planificación 2026-1'!H:H,"MH",'Planificación 2026-1'!I:I,"&lt;3")</f>
        <v>0</v>
      </c>
      <c r="CX96" s="109">
        <f>SUMIFS('Planificación 2026-1'!R:R,'Planificación 2026-1'!W:W,C96,'Planificación 2026-1'!H:H,"IC",'Planificación 2026-1'!I:I,"&lt;3")</f>
        <v>0</v>
      </c>
      <c r="CY96" s="109">
        <f>SUMIFS('Planificación 2026-1'!R:R,'Planificación 2026-1'!W:W,C96,'Planificación 2026-1'!H:H,"AR",'Planificación 2026-1'!I:I,"&lt;3")</f>
        <v>0</v>
      </c>
      <c r="CZ96" s="109">
        <f>SUMIFS('Planificación 2026-1'!R:R,'Planificación 2026-1'!W:W,C96,'Planificación 2026-1'!H:H,"T1",'Planificación 2026-1'!I:I,"&lt;3")</f>
        <v>0</v>
      </c>
      <c r="DA96" s="109">
        <f>SUMIFS('Planificación 2026-1'!R:R,'Planificación 2026-1'!W:W,C96,'Planificación 2026-1'!H:H,"T3",'Planificación 2026-1'!I:I,"&lt;3")</f>
        <v>0</v>
      </c>
      <c r="DB96" s="109">
        <f>SUMIFS('Planificación 2026-1'!R:R,'Planificación 2026-1'!W:W,C96,'Planificación 2026-1'!H:H,"T2",'Planificación 2026-1'!I:I,"&lt;3")</f>
        <v>0</v>
      </c>
      <c r="DC96" s="109">
        <f>SUMIFS('Planificación 2026-1'!R:R,'Planificación 2026-1'!W:W,C96,'Planificación 2026-1'!H:H,"AE",'Planificación 2026-1'!I:I,"&lt;3")</f>
        <v>0</v>
      </c>
      <c r="DD96" s="109">
        <f>SUMIFS('Planificación 2026-1'!R:R,'Planificación 2026-1'!W:W,C96,'Planificación 2026-1'!H:H,"T4",'Planificación 2026-1'!I:I,"&lt;3")</f>
        <v>0</v>
      </c>
      <c r="DE96" s="108" t="str">
        <f t="shared" si="13"/>
        <v/>
      </c>
      <c r="DF96" s="41">
        <f>IF(C96="","",SUMIFS('Planificación 2026-1'!R:R,'Planificación 2026-1'!W:W,C96,'Planificación 2026-1'!F:F,"PRINCIPAL",'Planificación 2026-1'!X:X,"VIRTUAL"))</f>
        <v>0</v>
      </c>
      <c r="DG96" s="41">
        <f>IF(C96="","",SUMIFS('Planificación 2026-1'!R:R,'Planificación 2026-1'!W:W,C96,'Planificación 2026-1'!F:F,"PRINCIPAL",'Planificación 2026-1'!X:X,"PRESENCIAL"))</f>
        <v>0</v>
      </c>
      <c r="DH96" s="41">
        <f>IF(C96="","",SUMIFS('Planificación 2026-1'!R:R,'Planificación 2026-1'!W:W,C96,'Planificación 2026-1'!F:F,"PRINCIPAL",'Planificación 2026-1'!X:X,"HIBRIDO PRESENCIAL"))</f>
        <v>0</v>
      </c>
      <c r="DI96" s="108" t="str">
        <f t="shared" si="14"/>
        <v/>
      </c>
      <c r="DJ96" s="108">
        <f>IF(C96="","",SUMIFS('Planificación 2026-1'!R:R,'Planificación 2026-1'!W:W,C96,'Planificación 2026-1'!F:F,"FILIAL",'Planificación 2026-1'!X:X,"VIRTUAL"))</f>
        <v>0</v>
      </c>
      <c r="DK96" s="110">
        <f>IF(C96="","",SUMIFS('Planificación 2026-1'!R:R,'Planificación 2026-1'!W:W,C96,'Planificación 2026-1'!F:F,"FILIAL",'Planificación 2026-1'!X:X,"PRESENCIAL"))</f>
        <v>0</v>
      </c>
      <c r="DL96" s="61">
        <f>IF(C96="","",SUMIFS('Planificación 2026-1'!R:R,'Planificación 2026-1'!W:W,C96,'Planificación 2026-1'!F:F,"FILIAL",'Planificación 2026-1'!X:X,"HIBRIDO PRESENCIAL"))</f>
        <v>0</v>
      </c>
      <c r="DM96" s="111" t="str">
        <f t="shared" si="15"/>
        <v/>
      </c>
      <c r="DN96" s="108">
        <f>IF(C96="","",SUMIFS('Planificación 2026-1'!R:R,'Planificación 2026-1'!W:W,C96,'Planificación 2026-1'!F:F,"SUNAMPE",'Planificación 2026-1'!X:X,"VIRTUAL"))</f>
        <v>0</v>
      </c>
      <c r="DO96" s="61">
        <f>IF(C96="","",SUMIFS('Planificación 2026-1'!R:R,'Planificación 2026-1'!W:W,C96,'Planificación 2026-1'!F:F,"SUNAMPE",'Planificación 2026-1'!X:X,"PRESENCIAL"))</f>
        <v>0</v>
      </c>
      <c r="DP96" s="111" t="str">
        <f t="shared" si="16"/>
        <v/>
      </c>
      <c r="DQ96" s="108">
        <f>IF(C96="","",SUMIFS('Planificación 2026-1'!R:R,'Planificación 2026-1'!W:W,C96,'Planificación 2026-1'!F:F,"HUAURA",'Planificación 2026-1'!X:X,"VIRTUAL"))</f>
        <v>0</v>
      </c>
      <c r="DR96" s="61">
        <f>IF(C96="","",SUMIFS('Planificación 2026-1'!R:R,'Planificación 2026-1'!W:W,C96,'Planificación 2026-1'!F:F,"HUAURA",'Planificación 2026-1'!X:X,"PRESENCIAL"))</f>
        <v>0</v>
      </c>
      <c r="DS96" s="76">
        <f>SUMIFS('Planificación 2026-1'!R:R,'Planificación 2026-1'!W:W,C96,'Planificación 2026-1'!F:F,"PRINCIPAL",'Planificación 2026-1'!X:X,"VIRTUAL",'Planificación 2026-1'!I:I,"&gt;2")</f>
        <v>0</v>
      </c>
      <c r="DT96" s="76">
        <f>SUMIFS('Planificación 2026-1'!R:R,'Planificación 2026-1'!W:W,C96,'Planificación 2026-1'!F:F,"PRINCIPAL",'Planificación 2026-1'!X:X,"&lt;&gt;VIRTUAL",'Planificación 2026-1'!I:I,"&gt;2")</f>
        <v>0</v>
      </c>
      <c r="DU96" s="76">
        <f>SUMIFS('Planificación 2026-1'!R:R,'Planificación 2026-1'!W:W,C96,'Planificación 2026-1'!F:F,"SUNAMPE",'Planificación 2026-1'!X:X,"VIRTUAL",'Planificación 2026-1'!I:I,"&gt;2")</f>
        <v>0</v>
      </c>
      <c r="DV96" s="76">
        <f>SUMIFS('Planificación 2026-1'!R:R,'Planificación 2026-1'!W:W,C96,'Planificación 2026-1'!F:F,"SUNAMPE",'Planificación 2026-1'!X:X,"&lt;&gt;VIRTUAL",'Planificación 2026-1'!I:I,"&gt;2")</f>
        <v>0</v>
      </c>
      <c r="DW96" s="76">
        <f>SUMIFS('Planificación 2026-1'!R:R,'Planificación 2026-1'!W:W,C96,'Planificación 2026-1'!F:F,"FILIAL",'Planificación 2026-1'!X:X,"VIRTUAL",'Planificación 2026-1'!I:I,"&gt;2")</f>
        <v>0</v>
      </c>
      <c r="DX96" s="76">
        <f>SUMIFS('Planificación 2026-1'!R:R,'Planificación 2026-1'!W:W,C96,'Planificación 2026-1'!F:F,"FILIAL",'Planificación 2026-1'!X:X,"&lt;&gt;VIRTUAL",'Planificación 2026-1'!I:I,"&gt;2")</f>
        <v>0</v>
      </c>
      <c r="DY96" s="76">
        <f>SUMIFS('Planificación 2026-1'!R:R,'Planificación 2026-1'!W:W,C96,'Planificación 2026-1'!F:F,"PORUMA",'Planificación 2026-1'!X:X,"VIRTUAL",'Planificación 2026-1'!I:I,"&gt;2")</f>
        <v>0</v>
      </c>
      <c r="DZ96" s="76">
        <f>SUMIFS('Planificación 2026-1'!R:R,'Planificación 2026-1'!W:W,C96,'Planificación 2026-1'!F:F,"PORUMA",'Planificación 2026-1'!X:X,"&lt;&gt;VIRTUAL",'Planificación 2026-1'!I:I,"&gt;2")</f>
        <v>0</v>
      </c>
      <c r="EA96" s="76">
        <f>SUMIFS('Planificación 2026-1'!R:R,'Planificación 2026-1'!W:W,C96,'Planificación 2026-1'!F:F,"HUAURA",'Planificación 2026-1'!X:X,"VIRTUAL",'Planificación 2026-1'!I:I,"&gt;2")</f>
        <v>0</v>
      </c>
      <c r="EB96" s="76">
        <f>SUMIFS('Planificación 2026-1'!R:R,'Planificación 2026-1'!W:W,C96,'Planificación 2026-1'!F:F,"HUAURA",'Planificación 2026-1'!X:X,"&lt;&gt;VIRTUAL",'Planificación 2026-1'!I:I,"&gt;2")</f>
        <v>0</v>
      </c>
      <c r="EC96" s="76">
        <f>SUMIFS('Planificación 2026-1'!R:R,'Planificación 2026-1'!W:W,C96,'Planificación 2026-1'!F:F,"PRINCIPAL",'Planificación 2026-1'!X:X,"VIRTUAL",'Planificación 2026-1'!I:I,"&lt;3")</f>
        <v>0</v>
      </c>
      <c r="ED96" s="76">
        <f>SUMIFS('Planificación 2026-1'!R:R,'Planificación 2026-1'!W:W,C96,'Planificación 2026-1'!F:F,"PRINCIPAL",'Planificación 2026-1'!X:X,"&lt;&gt;VIRTUAL",'Planificación 2026-1'!I:I,"&lt;3")</f>
        <v>0</v>
      </c>
      <c r="EE96" s="76">
        <f>SUMIFS('Planificación 2026-1'!R:R,'Planificación 2026-1'!W:W,C96,'Planificación 2026-1'!F:F,"SUNAMPE",'Planificación 2026-1'!X:X,"VIRTUAL",'Planificación 2026-1'!I:I,"&lt;3")</f>
        <v>0</v>
      </c>
      <c r="EF96" s="76">
        <f>SUMIFS('Planificación 2026-1'!R:R,'Planificación 2026-1'!W:W,C96,'Planificación 2026-1'!F:F,"SUNAMPE",'Planificación 2026-1'!X:X,"&lt;&gt;VIRTUAL",'Planificación 2026-1'!I:I,"&lt;3")</f>
        <v>0</v>
      </c>
      <c r="EG96" s="76">
        <f>SUMIFS('Planificación 2026-1'!R:R,'Planificación 2026-1'!W:W,C96,'Planificación 2026-1'!F:F,"FILIAL",'Planificación 2026-1'!X:X,"VIRTUAL",'Planificación 2026-1'!I:I,"&lt;3")</f>
        <v>0</v>
      </c>
      <c r="EH96" s="76">
        <f>SUMIFS('Planificación 2026-1'!R:R,'Planificación 2026-1'!W:W,C96,'Planificación 2026-1'!F:F,"FILIAL",'Planificación 2026-1'!X:X,"&lt;&gt;VIRTUAL",'Planificación 2026-1'!I:I,"&lt;3")</f>
        <v>0</v>
      </c>
      <c r="EI96" s="76">
        <f>SUMIFS('Planificación 2026-1'!R:R,'Planificación 2026-1'!W:W,C96,'Planificación 2026-1'!F:F,"PORUMA",'Planificación 2026-1'!X:X,"VIRTUAL",'Planificación 2026-1'!I:I,"&lt;3")</f>
        <v>0</v>
      </c>
      <c r="EJ96" s="76">
        <f>SUMIFS('Planificación 2026-1'!R:R,'Planificación 2026-1'!W:W,C96,'Planificación 2026-1'!F:F,"PORUMA",'Planificación 2026-1'!X:X,"&lt;&gt;VIRTUAL",'Planificación 2026-1'!I:I,"&lt;3")</f>
        <v>0</v>
      </c>
      <c r="EK96" s="76">
        <f>SUMIFS('Planificación 2026-1'!R:R,'Planificación 2026-1'!W:W,C96,'Planificación 2026-1'!F:F,"HUAURA",'Planificación 2026-1'!X:X,"VIRTUAL",'Planificación 2026-1'!I:I,"&lt;3")</f>
        <v>0</v>
      </c>
      <c r="EL96" s="76">
        <f>SUMIFS('Planificación 2026-1'!R:R,'Planificación 2026-1'!W:W,C96,'Planificación 2026-1'!F:F,"HUAURA",'Planificación 2026-1'!X:X,"&lt;&gt;VIRTUAL",'Planificación 2026-1'!I:I,"&lt;3")</f>
        <v>0</v>
      </c>
      <c r="EM96" s="76"/>
      <c r="EN96" s="76">
        <f t="shared" si="9"/>
        <v>0</v>
      </c>
      <c r="EO96" s="76">
        <f t="shared" si="10"/>
        <v>0</v>
      </c>
      <c r="EP96" s="76" t="b">
        <f t="shared" si="11"/>
        <v>1</v>
      </c>
      <c r="EQ96" s="76" t="str">
        <f t="shared" si="12"/>
        <v/>
      </c>
      <c r="ER96" s="76" t="str">
        <f t="shared" si="17"/>
        <v>PRESENCIAL</v>
      </c>
    </row>
    <row r="97" spans="1:148" hidden="1">
      <c r="A97" s="83"/>
      <c r="B97" s="119">
        <v>94</v>
      </c>
      <c r="C97" s="115" t="s">
        <v>268</v>
      </c>
      <c r="D97" s="112">
        <f>SUMIF('Planificación 2026-1'!W:W,C97,'Planificación 2026-1'!R:R)</f>
        <v>10</v>
      </c>
      <c r="E97" s="114" t="s">
        <v>170</v>
      </c>
      <c r="F97" s="115" t="s">
        <v>171</v>
      </c>
      <c r="G97" s="115" t="s">
        <v>13</v>
      </c>
      <c r="H97" s="115" t="s">
        <v>138</v>
      </c>
      <c r="I97" s="107" t="str">
        <f>IF(SUM(COUNTIFS('Planificación 2026-1'!F:F,"PRINCIPAL",'Planificación 2026-1'!W:W,C97,'Planificación 2026-1'!H:H,"AF"))&gt;0,"P01"," ")</f>
        <v xml:space="preserve"> </v>
      </c>
      <c r="J97" s="108" t="str">
        <f>IF(SUM(COUNTIFS('Planificación 2026-1'!F:F,"PRINCIPAL",'Planificación 2026-1'!W:W,C97,'Planificación 2026-1'!H:H,"EN"))&gt;0,"P02"," ")</f>
        <v xml:space="preserve"> </v>
      </c>
      <c r="K97" s="108" t="str">
        <f>IF(SUM(COUNTIFS('Planificación 2026-1'!F:F,"PRINCIPAL",'Planificación 2026-1'!W:W,C97,'Planificación 2026-1'!H:H,"IS"))&gt;0,"P03"," ")</f>
        <v xml:space="preserve"> </v>
      </c>
      <c r="L97" s="108" t="str">
        <f>IF(SUM(COUNTIFS('Planificación 2026-1'!F:F,"PRINCIPAL",'Planificación 2026-1'!W:W,C97,'Planificación 2026-1'!H:H,"PS"))&gt;0,"P04"," ")</f>
        <v xml:space="preserve"> </v>
      </c>
      <c r="M97" s="108"/>
      <c r="N97" s="108" t="str">
        <f>IF(SUM(COUNTIFS('Planificación 2026-1'!F:F,"PRINCIPAL",'Planificación 2026-1'!W:W,C97,'Planificación 2026-1'!H:H,"IN"))&gt;0,"P06"," ")</f>
        <v xml:space="preserve"> </v>
      </c>
      <c r="O97" s="108" t="str">
        <f>IF(SUM(COUNTIFS('Planificación 2026-1'!F:F,"PRINCIPAL",'Planificación 2026-1'!W:W,C97,'Planificación 2026-1'!H:H,"CA"))&gt;0,"P07"," ")</f>
        <v xml:space="preserve"> </v>
      </c>
      <c r="P97" s="108" t="str">
        <f>IF(SUM(COUNTIFS('Planificación 2026-1'!F:F,"PRINCIPAL",'Planificación 2026-1'!W:W,C97,'Planificación 2026-1'!H:H,"DE"))&gt;0,"P08"," ")</f>
        <v xml:space="preserve"> </v>
      </c>
      <c r="Q97" s="108" t="str">
        <f>IF(SUM(COUNTIFS('Planificación 2026-1'!F:F,"PRINCIPAL",'Planificación 2026-1'!W:W,C97,'Planificación 2026-1'!H:H,"OB"))&gt;0,"P09"," ")</f>
        <v xml:space="preserve"> </v>
      </c>
      <c r="R97" s="108" t="str">
        <f>IF(SUM(COUNTIFS('Planificación 2026-1'!F:F,"PRINCIPAL",'Planificación 2026-1'!W:W,C97,'Planificación 2026-1'!H:H,"MH"))&gt;0,"P31"," ")</f>
        <v xml:space="preserve"> </v>
      </c>
      <c r="S97" s="108" t="str">
        <f>IF(SUM(COUNTIFS('Planificación 2026-1'!F:F,"PRINCIPAL",'Planificación 2026-1'!W:W,C97,'Planificación 2026-1'!H:H,"IC"))&gt;0,"P32"," ")</f>
        <v xml:space="preserve"> </v>
      </c>
      <c r="T97" s="108" t="str">
        <f>IF(SUM(COUNTIFS('Planificación 2026-1'!F:F,"PRINCIPAL",'Planificación 2026-1'!W:W,C97,'Planificación 2026-1'!H:H,"AR"))&gt;0,"P34"," ")</f>
        <v xml:space="preserve"> </v>
      </c>
      <c r="U97" s="108" t="str">
        <f>IF(SUM(COUNTIFS('Planificación 2026-1'!F:F,"PRINCIPAL",'Planificación 2026-1'!W:W,C97,'Planificación 2026-1'!H:H,"T1"))&gt;0,"P35"," ")</f>
        <v xml:space="preserve"> </v>
      </c>
      <c r="V97" s="108" t="str">
        <f>IF(SUM(COUNTIFS('Planificación 2026-1'!F:F,"PRINCIPAL",'Planificación 2026-1'!W:W,C97,'Planificación 2026-1'!H:H,"T3"))&gt;0,"P36"," ")</f>
        <v xml:space="preserve"> </v>
      </c>
      <c r="W97" s="108" t="str">
        <f>IF(SUM(COUNTIFS('Planificación 2026-1'!F:F,"PRINCIPAL",'Planificación 2026-1'!W:W,C97,'Planificación 2026-1'!H:H,"T2"))&gt;0,"P37"," ")</f>
        <v xml:space="preserve"> </v>
      </c>
      <c r="X97" s="108" t="str">
        <f>IF(SUM(COUNTIFS('Planificación 2026-1'!F:F,"PRINCIPAL",'Planificación 2026-1'!W:W,C97,'Planificación 2026-1'!H:H,"AE"))&gt;0,"P38"," ")</f>
        <v xml:space="preserve"> </v>
      </c>
      <c r="Y97" s="108" t="str">
        <f>IF(SUM(COUNTIFS('Planificación 2026-1'!F:F,"PRINCIPAL",'Planificación 2026-1'!W:W,C97,'Planificación 2026-1'!H:H,"T4"))&gt;0,"P55"," ")</f>
        <v xml:space="preserve"> </v>
      </c>
      <c r="Z97" s="108" t="str">
        <f>IF(SUM(COUNTIFS('Planificación 2026-1'!F:F,"FILIAL",'Planificación 2026-1'!W:W,C97,'Planificación 2026-1'!H:H,"AF"))&gt;0," P01"," ")</f>
        <v xml:space="preserve"> </v>
      </c>
      <c r="AA97" s="108" t="str">
        <f>IF(SUM(COUNTIFS('Planificación 2026-1'!F:F,"FILIAL",'Planificación 2026-1'!W:W,C97,'Planificación 2026-1'!H:H,"EN"))&gt;0,"P02"," ")</f>
        <v xml:space="preserve"> </v>
      </c>
      <c r="AB97" s="108" t="str">
        <f>IF(SUM(COUNTIFS('Planificación 2026-1'!F:F,"FILIAL",'Planificación 2026-1'!W:W,C97,'Planificación 2026-1'!H:H,"IS"))&gt;0,"P03"," ")</f>
        <v xml:space="preserve"> </v>
      </c>
      <c r="AC97" s="108" t="str">
        <f>IF(SUM(COUNTIFS('Planificación 2026-1'!F:F,"FILIAL",'Planificación 2026-1'!W:W,C97,'Planificación 2026-1'!H:H,"PS"))&gt;0,"P04"," ")</f>
        <v xml:space="preserve"> </v>
      </c>
      <c r="AD97" s="108"/>
      <c r="AE97" s="108" t="str">
        <f>IF(SUM(COUNTIFS('Planificación 2026-1'!F:F,"FILIAL",'Planificación 2026-1'!W:W,C97,'Planificación 2026-1'!H:H,"IN"))&gt;0,"P06"," ")</f>
        <v xml:space="preserve"> </v>
      </c>
      <c r="AF97" s="108" t="str">
        <f>IF(SUM(COUNTIFS('Planificación 2026-1'!F:F,"FILIAL",'Planificación 2026-1'!W:W,C97,'Planificación 2026-1'!H:H,"CA"))&gt;0,"P07"," ")</f>
        <v xml:space="preserve"> </v>
      </c>
      <c r="AG97" s="108" t="str">
        <f>IF(SUM(COUNTIFS('Planificación 2026-1'!F:F,"FILIAL",'Planificación 2026-1'!W:W,C97,'Planificación 2026-1'!H:H,"DE"))&gt;0,"P08"," ")</f>
        <v>P08</v>
      </c>
      <c r="AH97" s="108" t="str">
        <f>IF(SUM(COUNTIFS('Planificación 2026-1'!F:F,"FILIAL",'Planificación 2026-1'!W:W,C97,'Planificación 2026-1'!H:H,"OB"))&gt;0,"P09"," ")</f>
        <v xml:space="preserve"> </v>
      </c>
      <c r="AI97" s="108" t="str">
        <f>IF(SUM(COUNTIFS('Planificación 2026-1'!F:F,"FILIAL",'Planificación 2026-1'!W:W,C97,'Planificación 2026-1'!H:H,"MH"))&gt;0,"P31"," ")</f>
        <v xml:space="preserve"> </v>
      </c>
      <c r="AJ97" s="108" t="str">
        <f>IF(SUM(COUNTIFS('Planificación 2026-1'!F:F,"FILIAL",'Planificación 2026-1'!W:W,C97,'Planificación 2026-1'!H:H,"IC"))&gt;0,"P32"," ")</f>
        <v xml:space="preserve"> </v>
      </c>
      <c r="AK97" s="108" t="str">
        <f>IF(SUM(COUNTIFS('Planificación 2026-1'!F:F,"FILIAL",'Planificación 2026-1'!W:W,C97,'Planificación 2026-1'!H:H,"AR"))&gt;0,"P34"," ")</f>
        <v xml:space="preserve"> </v>
      </c>
      <c r="AL97" s="108" t="str">
        <f>IF(SUM(COUNTIFS('Planificación 2026-1'!F:F,"FILIAL",'Planificación 2026-1'!W:W,C97,'Planificación 2026-1'!H:H,"T1"))&gt;0,"P35"," ")</f>
        <v xml:space="preserve"> </v>
      </c>
      <c r="AM97" s="108" t="str">
        <f>IF(SUM(COUNTIFS('Planificación 2026-1'!F:F,"FILIAL",'Planificación 2026-1'!W:W,C97,'Planificación 2026-1'!H:H,"T3"))&gt;0,"P36"," ")</f>
        <v xml:space="preserve"> </v>
      </c>
      <c r="AN97" s="108" t="str">
        <f>IF(SUM(COUNTIFS('Planificación 2026-1'!F:F,"FILIAL",'Planificación 2026-1'!W:W,C97,'Planificación 2026-1'!H:H,"T2"))&gt;0,"P37"," ")</f>
        <v xml:space="preserve"> </v>
      </c>
      <c r="AO97" s="108" t="str">
        <f>IF(SUM(COUNTIFS('Planificación 2026-1'!F:F,"FILIAL",'Planificación 2026-1'!W:W,C97,'Planificación 2026-1'!H:H,"AE"))&gt;0,"P38"," ")</f>
        <v xml:space="preserve"> </v>
      </c>
      <c r="AP97" s="108" t="str">
        <f>IF(SUM(COUNTIFS('Planificación 2026-1'!F:F,"FILIAL",'Planificación 2026-1'!W:W,C97,'Planificación 2026-1'!H:H,"T4"))&gt;0,"P55"," ")</f>
        <v xml:space="preserve"> </v>
      </c>
      <c r="AQ97" s="108" t="str">
        <f>IF(SUM(COUNTIFS('Planificación 2026-1'!F:F,"SUNAMPE",'Planificación 2026-1'!W:W,C97,'Planificación 2026-1'!H:H,"AF"))&gt;0," P01"," ")</f>
        <v xml:space="preserve"> </v>
      </c>
      <c r="AR97" s="108" t="str">
        <f>IF(SUM(COUNTIFS('Planificación 2026-1'!F:F,"SUNAMPE",'Planificación 2026-1'!W:W,C97,'Planificación 2026-1'!H:H,"EN"))&gt;0,"P02"," ")</f>
        <v xml:space="preserve"> </v>
      </c>
      <c r="AS97" s="108" t="str">
        <f>IF(SUM(COUNTIFS('Planificación 2026-1'!F:F,"SUNAMPE",'Planificación 2026-1'!W:W,C97,'Planificación 2026-1'!H:H,"IS"))&gt;0,"P03"," ")</f>
        <v xml:space="preserve"> </v>
      </c>
      <c r="AT97" s="108" t="str">
        <f>IF(SUM(COUNTIFS('Planificación 2026-1'!F:F,"SUNAMPE",'Planificación 2026-1'!W:W,C97,'Planificación 2026-1'!H:H,"PS"))&gt;0,"P04"," ")</f>
        <v xml:space="preserve"> </v>
      </c>
      <c r="AU97" s="108"/>
      <c r="AV97" s="108" t="str">
        <f>IF(SUM(COUNTIFS('Planificación 2026-1'!F:F,"SUNAMPE",'Planificación 2026-1'!W:W,C97,'Planificación 2026-1'!H:H,"IN"))&gt;0,"P06"," ")</f>
        <v xml:space="preserve"> </v>
      </c>
      <c r="AW97" s="108" t="str">
        <f>IF(SUM(COUNTIFS('Planificación 2026-1'!F:F,"SUNAMPE",'Planificación 2026-1'!W:W,C97,'Planificación 2026-1'!H:H,"CA"))&gt;0,"P07"," ")</f>
        <v xml:space="preserve"> </v>
      </c>
      <c r="AX97" s="108" t="str">
        <f>IF(SUM(COUNTIFS('Planificación 2026-1'!F:F,"SUNAMPE",'Planificación 2026-1'!W:W,C97,'Planificación 2026-1'!H:H,"DE"))&gt;0,"P08"," ")</f>
        <v xml:space="preserve"> </v>
      </c>
      <c r="AY97" s="108" t="str">
        <f>IF(SUM(COUNTIFS('Planificación 2026-1'!F:F,"SUNAMPE",'Planificación 2026-1'!W:W,C97,'Planificación 2026-1'!H:H,"OB"))&gt;0,"P09"," ")</f>
        <v xml:space="preserve"> </v>
      </c>
      <c r="AZ97" s="108" t="str">
        <f>IF(SUM(COUNTIFS('Planificación 2026-1'!F:F,"SUNAMPE",'Planificación 2026-1'!W:W,C97,'Planificación 2026-1'!H:H,"MH"))&gt;0,"P31"," ")</f>
        <v xml:space="preserve"> </v>
      </c>
      <c r="BA97" s="108" t="str">
        <f>IF(SUM(COUNTIFS('Planificación 2026-1'!F:F,"SUNAMPE",'Planificación 2026-1'!W:W,C97,'Planificación 2026-1'!H:H,"IC"))&gt;0,"P32"," ")</f>
        <v xml:space="preserve"> </v>
      </c>
      <c r="BB97" s="108" t="str">
        <f>IF(SUM(COUNTIFS('Planificación 2026-1'!F:F,"SUNAMPE",'Planificación 2026-1'!W:W,C97,'Planificación 2026-1'!H:H,"AR"))&gt;0,"P34"," ")</f>
        <v xml:space="preserve"> </v>
      </c>
      <c r="BC97" s="108" t="str">
        <f>IF(SUM(COUNTIFS('Planificación 2026-1'!F:F,"SUNAMPE",'Planificación 2026-1'!W:W,C97,'Planificación 2026-1'!H:H,"T1"))&gt;0,"P35"," ")</f>
        <v xml:space="preserve"> </v>
      </c>
      <c r="BD97" s="108" t="str">
        <f>IF(SUM(COUNTIFS('Planificación 2026-1'!F:F,"SUNAMPE",'Planificación 2026-1'!W:W,C97,'Planificación 2026-1'!H:H,"T3"))&gt;0,"P36"," ")</f>
        <v xml:space="preserve"> </v>
      </c>
      <c r="BE97" s="108" t="str">
        <f>IF(SUM(COUNTIFS('Planificación 2026-1'!F:F,"SUNAMPE",'Planificación 2026-1'!W:W,C97,'Planificación 2026-1'!H:H,"T2"))&gt;0,"P37"," ")</f>
        <v xml:space="preserve"> </v>
      </c>
      <c r="BF97" s="108" t="str">
        <f>IF(SUM(COUNTIFS('Planificación 2026-1'!F:F,"SUNAMPE",'Planificación 2026-1'!W:W,C97,'Planificación 2026-1'!H:H,"AE"))&gt;0,"P38"," ")</f>
        <v xml:space="preserve"> </v>
      </c>
      <c r="BG97" s="108" t="str">
        <f>IF(SUM(COUNTIFS('Planificación 2026-1'!F:F,"SUNAMPE",'Planificación 2026-1'!W:W,C97,'Planificación 2026-1'!H:H,"T4"))&gt;0,"P55"," ")</f>
        <v xml:space="preserve"> </v>
      </c>
      <c r="BH97" s="108" t="str">
        <f>IF(SUM(COUNTIFS('Planificación 2026-1'!F:F,"HUAURA",'Planificación 2026-1'!W:W,C97,'Planificación 2026-1'!H:H,"AF"))&gt;0," P01"," ")</f>
        <v xml:space="preserve"> </v>
      </c>
      <c r="BI97" s="108" t="str">
        <f>IF(SUM(COUNTIFS('Planificación 2026-1'!F:F,"HUAURA",'Planificación 2026-1'!W:W,C97,'Planificación 2026-1'!H:H,"EN"))&gt;0,"P02"," ")</f>
        <v xml:space="preserve"> </v>
      </c>
      <c r="BJ97" s="108" t="str">
        <f>IF(SUM(COUNTIFS('Planificación 2026-1'!F:F,"HUAURA",'Planificación 2026-1'!W:W,C97,'Planificación 2026-1'!H:H,"IS"))&gt;0,"P03"," ")</f>
        <v xml:space="preserve"> </v>
      </c>
      <c r="BK97" s="108" t="str">
        <f>IF(SUM(COUNTIFS('Planificación 2026-1'!F:F,"HUAURA",'Planificación 2026-1'!W:W,C97,'Planificación 2026-1'!H:H,"PS"))&gt;0,"P04"," ")</f>
        <v xml:space="preserve"> </v>
      </c>
      <c r="BL97" s="108"/>
      <c r="BM97" s="108" t="str">
        <f>IF(SUM(COUNTIFS('Planificación 2026-1'!F:F,"HUAURA",'Planificación 2026-1'!W:W,C97,'Planificación 2026-1'!H:H,"IN"))&gt;0,"P06"," ")</f>
        <v xml:space="preserve"> </v>
      </c>
      <c r="BN97" s="108" t="str">
        <f>IF(SUM(COUNTIFS('Planificación 2026-1'!F:F,"HUAURA",'Planificación 2026-1'!W:W,C97,'Planificación 2026-1'!H:H,"CA"))&gt;0,"P07"," ")</f>
        <v xml:space="preserve"> </v>
      </c>
      <c r="BO97" s="108" t="str">
        <f>IF(SUM(COUNTIFS('Planificación 2026-1'!F:F,"HUAURA",'Planificación 2026-1'!W:W,C97,'Planificación 2026-1'!H:H,"DE"))&gt;0,"P08"," ")</f>
        <v xml:space="preserve"> </v>
      </c>
      <c r="BP97" s="108" t="str">
        <f>IF(SUM(COUNTIFS('Planificación 2026-1'!F:F,"HUAURA",'Planificación 2026-1'!W:W,C97,'Planificación 2026-1'!H:H,"OB"))&gt;0,"P09"," ")</f>
        <v xml:space="preserve"> </v>
      </c>
      <c r="BQ97" s="108" t="str">
        <f>IF(SUM(COUNTIFS('Planificación 2026-1'!F:F,"HUAURA",'Planificación 2026-1'!W:W,C97,'Planificación 2026-1'!H:H,"MH"))&gt;0,"P31"," ")</f>
        <v xml:space="preserve"> </v>
      </c>
      <c r="BR97" s="108" t="str">
        <f>IF(SUM(COUNTIFS('Planificación 2026-1'!F:F,"HUAURA",'Planificación 2026-1'!W:W,C97,'Planificación 2026-1'!H:H,"IC"))&gt;0,"P32"," ")</f>
        <v xml:space="preserve"> </v>
      </c>
      <c r="BS97" s="108" t="str">
        <f>IF(SUM(COUNTIFS('Planificación 2026-1'!F:F,"HUAURA",'Planificación 2026-1'!W:W,C97,'Planificación 2026-1'!H:H,"AR"))&gt;0,"P34"," ")</f>
        <v xml:space="preserve"> </v>
      </c>
      <c r="BT97" s="108" t="str">
        <f>IF(SUM(COUNTIFS('Planificación 2026-1'!F:F,"HUAURA",'Planificación 2026-1'!W:W,C97,'Planificación 2026-1'!H:H,"T1"))&gt;0,"P35"," ")</f>
        <v xml:space="preserve"> </v>
      </c>
      <c r="BU97" s="108" t="str">
        <f>IF(SUM(COUNTIFS('Planificación 2026-1'!F:F,"HUAURA",'Planificación 2026-1'!W:W,C97,'Planificación 2026-1'!H:H,"T3"))&gt;0,"P36"," ")</f>
        <v xml:space="preserve"> </v>
      </c>
      <c r="BV97" s="108" t="str">
        <f>IF(SUM(COUNTIFS('Planificación 2026-1'!F:F,"HUAURA",'Planificación 2026-1'!W:W,C97,'Planificación 2026-1'!H:H,"T2"))&gt;0,"P37"," ")</f>
        <v xml:space="preserve"> </v>
      </c>
      <c r="BW97" s="108" t="str">
        <f>IF(SUM(COUNTIFS('Planificación 2026-1'!F:F,"HUAURA",'Planificación 2026-1'!W:W,C97,'Planificación 2026-1'!H:H,"AE"))&gt;0,"P38"," ")</f>
        <v xml:space="preserve"> </v>
      </c>
      <c r="BX97" s="108" t="str">
        <f>IF(SUM(COUNTIFS('Planificación 2026-1'!F:F,"HUAURA",'Planificación 2026-1'!W:W,C97,'Planificación 2026-1'!H:H,"T4"))&gt;0,"P55"," ")</f>
        <v xml:space="preserve"> </v>
      </c>
      <c r="BY97" s="109">
        <f>SUMIFS('Planificación 2026-1'!R:R,'Planificación 2026-1'!W:W,C97,'Planificación 2026-1'!H:H,"AF",'Planificación 2026-1'!I:I,"&gt;2")</f>
        <v>0</v>
      </c>
      <c r="BZ97" s="109">
        <f>SUMIFS('Planificación 2026-1'!R:R,'Planificación 2026-1'!W:W,C97,'Planificación 2026-1'!H:H,"EN",'Planificación 2026-1'!I:I,"&gt;2")</f>
        <v>0</v>
      </c>
      <c r="CA97" s="109">
        <f>SUMIFS('Planificación 2026-1'!R:R,'Planificación 2026-1'!W:W,C97,'Planificación 2026-1'!H:H,"IS",'Planificación 2026-1'!I:I,"&gt;2")</f>
        <v>0</v>
      </c>
      <c r="CB97" s="109">
        <f>SUMIFS('Planificación 2026-1'!R:R,'Planificación 2026-1'!W:W,C97,'Planificación 2026-1'!H:H,"PS",'Planificación 2026-1'!I:I,"&gt;2")</f>
        <v>0</v>
      </c>
      <c r="CC97" s="109">
        <f>SUMIFS('Planificación 2026-1'!R:R,'Planificación 2026-1'!W:W,C97,'Planificación 2026-1'!H:H,"IN",'Planificación 2026-1'!I:I,"&gt;2")</f>
        <v>0</v>
      </c>
      <c r="CD97" s="109">
        <f>SUMIFS('Planificación 2026-1'!R:R,'Planificación 2026-1'!W:W,C97,'Planificación 2026-1'!H:H,"CA",'Planificación 2026-1'!I:I,"&gt;2")</f>
        <v>0</v>
      </c>
      <c r="CE97" s="109">
        <f>SUMIFS('Planificación 2026-1'!R:R,'Planificación 2026-1'!W:W,C97,'Planificación 2026-1'!H:H,"DE",'Planificación 2026-1'!I:I,"&gt;2")</f>
        <v>0</v>
      </c>
      <c r="CF97" s="109">
        <f>SUMIFS('Planificación 2026-1'!R:R,'Planificación 2026-1'!W:W,C97,'Planificación 2026-1'!H:H,"OB",'Planificación 2026-1'!I:I,"&gt;2")</f>
        <v>0</v>
      </c>
      <c r="CG97" s="109">
        <f>SUMIFS('Planificación 2026-1'!R:R,'Planificación 2026-1'!W:W,C97,'Planificación 2026-1'!H:H,"MH",'Planificación 2026-1'!I:I,"&gt;2")</f>
        <v>0</v>
      </c>
      <c r="CH97" s="109">
        <f>SUMIFS('Planificación 2026-1'!R:R,'Planificación 2026-1'!W:W,C97,'Planificación 2026-1'!H:H,"IC",'Planificación 2026-1'!I:I,"&gt;2")</f>
        <v>0</v>
      </c>
      <c r="CI97" s="109">
        <f>SUMIFS('Planificación 2026-1'!R:R,'Planificación 2026-1'!W:W,C97,'Planificación 2026-1'!H:H,"AR",'Planificación 2026-1'!I:I,"&gt;2")</f>
        <v>0</v>
      </c>
      <c r="CJ97" s="109">
        <f>SUMIFS('Planificación 2026-1'!R:R,'Planificación 2026-1'!W:W,C97,'Planificación 2026-1'!H:H,"T1",'Planificación 2026-1'!I:I,"&gt;2")</f>
        <v>0</v>
      </c>
      <c r="CK97" s="109">
        <f>SUMIFS('Planificación 2026-1'!R:R,'Planificación 2026-1'!W:W,C97,'Planificación 2026-1'!H:H,"T3",'Planificación 2026-1'!I:I,"&gt;2")</f>
        <v>0</v>
      </c>
      <c r="CL97" s="109">
        <f>SUMIFS('Planificación 2026-1'!R:R,'Planificación 2026-1'!W:W,C97,'Planificación 2026-1'!H:H,"T2",'Planificación 2026-1'!I:I,"&gt;2")</f>
        <v>0</v>
      </c>
      <c r="CM97" s="109">
        <f>SUMIFS('Planificación 2026-1'!R:R,'Planificación 2026-1'!W:W,C97,'Planificación 2026-1'!H:H,"AE",'Planificación 2026-1'!I:I,"&gt;2")</f>
        <v>0</v>
      </c>
      <c r="CN97" s="109">
        <f>SUMIFS('Planificación 2026-1'!R:R,'Planificación 2026-1'!W:W,C97,'Planificación 2026-1'!H:H,"T4",'Planificación 2026-1'!I:I,"&gt;2")</f>
        <v>0</v>
      </c>
      <c r="CO97" s="109">
        <f>SUMIFS('Planificación 2026-1'!R:R,'Planificación 2026-1'!W:W,C97,'Planificación 2026-1'!H:H,"AF",'Planificación 2026-1'!I:I,"&lt;3")</f>
        <v>0</v>
      </c>
      <c r="CP97" s="109">
        <f>SUMIFS('Planificación 2026-1'!R:R,'Planificación 2026-1'!W:W,C97,'Planificación 2026-1'!H:H,"EN",'Planificación 2026-1'!I:I,"&lt;3")</f>
        <v>0</v>
      </c>
      <c r="CQ97" s="109">
        <f>SUMIFS('Planificación 2026-1'!R:R,'Planificación 2026-1'!W:W,C97,'Planificación 2026-1'!H:H,"IS",'Planificación 2026-1'!I:I,"&lt;3")</f>
        <v>0</v>
      </c>
      <c r="CR97" s="109">
        <f>SUMIFS('Planificación 2026-1'!R:R,'Planificación 2026-1'!W:W,C97,'Planificación 2026-1'!H:H,"PS",'Planificación 2026-1'!I:I,"&lt;3")</f>
        <v>0</v>
      </c>
      <c r="CS97" s="109">
        <f>SUMIFS('Planificación 2026-1'!R:R,'Planificación 2026-1'!W:W,C97,'Planificación 2026-1'!H:H,"IN",'Planificación 2026-1'!I:I,"&lt;3")</f>
        <v>0</v>
      </c>
      <c r="CT97" s="109">
        <f>SUMIFS('Planificación 2026-1'!R:R,'Planificación 2026-1'!W:W,C97,'Planificación 2026-1'!H:H,"CA",'Planificación 2026-1'!I:I,"&lt;3")</f>
        <v>0</v>
      </c>
      <c r="CU97" s="109">
        <f>SUMIFS('Planificación 2026-1'!R:R,'Planificación 2026-1'!W:W,C97,'Planificación 2026-1'!H:H,"DE",'Planificación 2026-1'!I:I,"&lt;3")</f>
        <v>10</v>
      </c>
      <c r="CV97" s="109">
        <f>SUMIFS('Planificación 2026-1'!R:R,'Planificación 2026-1'!W:W,C97,'Planificación 2026-1'!H:H,"OB",'Planificación 2026-1'!I:I,"&lt;3")</f>
        <v>0</v>
      </c>
      <c r="CW97" s="109">
        <f>SUMIFS('Planificación 2026-1'!R:R,'Planificación 2026-1'!W:W,C97,'Planificación 2026-1'!H:H,"MH",'Planificación 2026-1'!I:I,"&lt;3")</f>
        <v>0</v>
      </c>
      <c r="CX97" s="109">
        <f>SUMIFS('Planificación 2026-1'!R:R,'Planificación 2026-1'!W:W,C97,'Planificación 2026-1'!H:H,"IC",'Planificación 2026-1'!I:I,"&lt;3")</f>
        <v>0</v>
      </c>
      <c r="CY97" s="109">
        <f>SUMIFS('Planificación 2026-1'!R:R,'Planificación 2026-1'!W:W,C97,'Planificación 2026-1'!H:H,"AR",'Planificación 2026-1'!I:I,"&lt;3")</f>
        <v>0</v>
      </c>
      <c r="CZ97" s="109">
        <f>SUMIFS('Planificación 2026-1'!R:R,'Planificación 2026-1'!W:W,C97,'Planificación 2026-1'!H:H,"T1",'Planificación 2026-1'!I:I,"&lt;3")</f>
        <v>0</v>
      </c>
      <c r="DA97" s="109">
        <f>SUMIFS('Planificación 2026-1'!R:R,'Planificación 2026-1'!W:W,C97,'Planificación 2026-1'!H:H,"T3",'Planificación 2026-1'!I:I,"&lt;3")</f>
        <v>0</v>
      </c>
      <c r="DB97" s="109">
        <f>SUMIFS('Planificación 2026-1'!R:R,'Planificación 2026-1'!W:W,C97,'Planificación 2026-1'!H:H,"T2",'Planificación 2026-1'!I:I,"&lt;3")</f>
        <v>0</v>
      </c>
      <c r="DC97" s="109">
        <f>SUMIFS('Planificación 2026-1'!R:R,'Planificación 2026-1'!W:W,C97,'Planificación 2026-1'!H:H,"AE",'Planificación 2026-1'!I:I,"&lt;3")</f>
        <v>0</v>
      </c>
      <c r="DD97" s="109">
        <f>SUMIFS('Planificación 2026-1'!R:R,'Planificación 2026-1'!W:W,C97,'Planificación 2026-1'!H:H,"T4",'Planificación 2026-1'!I:I,"&lt;3")</f>
        <v>0</v>
      </c>
      <c r="DE97" s="108" t="str">
        <f t="shared" si="13"/>
        <v/>
      </c>
      <c r="DF97" s="41">
        <f>IF(C97="","",SUMIFS('Planificación 2026-1'!R:R,'Planificación 2026-1'!W:W,C97,'Planificación 2026-1'!F:F,"PRINCIPAL",'Planificación 2026-1'!X:X,"VIRTUAL"))</f>
        <v>0</v>
      </c>
      <c r="DG97" s="41">
        <f>IF(C97="","",SUMIFS('Planificación 2026-1'!R:R,'Planificación 2026-1'!W:W,C97,'Planificación 2026-1'!F:F,"PRINCIPAL",'Planificación 2026-1'!X:X,"PRESENCIAL"))</f>
        <v>0</v>
      </c>
      <c r="DH97" s="41">
        <f>IF(C97="","",SUMIFS('Planificación 2026-1'!R:R,'Planificación 2026-1'!W:W,C97,'Planificación 2026-1'!F:F,"PRINCIPAL",'Planificación 2026-1'!X:X,"HIBRIDO PRESENCIAL"))</f>
        <v>0</v>
      </c>
      <c r="DI97" s="108" t="str">
        <f t="shared" si="14"/>
        <v>P08</v>
      </c>
      <c r="DJ97" s="108">
        <f>IF(C97="","",SUMIFS('Planificación 2026-1'!R:R,'Planificación 2026-1'!W:W,C97,'Planificación 2026-1'!F:F,"FILIAL",'Planificación 2026-1'!X:X,"VIRTUAL"))</f>
        <v>0</v>
      </c>
      <c r="DK97" s="110">
        <f>IF(C97="","",SUMIFS('Planificación 2026-1'!R:R,'Planificación 2026-1'!W:W,C97,'Planificación 2026-1'!F:F,"FILIAL",'Planificación 2026-1'!X:X,"PRESENCIAL"))</f>
        <v>10</v>
      </c>
      <c r="DL97" s="61">
        <f>IF(C97="","",SUMIFS('Planificación 2026-1'!R:R,'Planificación 2026-1'!W:W,C97,'Planificación 2026-1'!F:F,"FILIAL",'Planificación 2026-1'!X:X,"HIBRIDO PRESENCIAL"))</f>
        <v>0</v>
      </c>
      <c r="DM97" s="111" t="str">
        <f t="shared" si="15"/>
        <v/>
      </c>
      <c r="DN97" s="108">
        <f>IF(C97="","",SUMIFS('Planificación 2026-1'!R:R,'Planificación 2026-1'!W:W,C97,'Planificación 2026-1'!F:F,"SUNAMPE",'Planificación 2026-1'!X:X,"VIRTUAL"))</f>
        <v>0</v>
      </c>
      <c r="DO97" s="61">
        <f>IF(C97="","",SUMIFS('Planificación 2026-1'!R:R,'Planificación 2026-1'!W:W,C97,'Planificación 2026-1'!F:F,"SUNAMPE",'Planificación 2026-1'!X:X,"PRESENCIAL"))</f>
        <v>0</v>
      </c>
      <c r="DP97" s="111" t="str">
        <f t="shared" si="16"/>
        <v/>
      </c>
      <c r="DQ97" s="108">
        <f>IF(C97="","",SUMIFS('Planificación 2026-1'!R:R,'Planificación 2026-1'!W:W,C97,'Planificación 2026-1'!F:F,"HUAURA",'Planificación 2026-1'!X:X,"VIRTUAL"))</f>
        <v>0</v>
      </c>
      <c r="DR97" s="61">
        <f>IF(C97="","",SUMIFS('Planificación 2026-1'!R:R,'Planificación 2026-1'!W:W,C97,'Planificación 2026-1'!F:F,"HUAURA",'Planificación 2026-1'!X:X,"PRESENCIAL"))</f>
        <v>0</v>
      </c>
      <c r="DS97" s="76">
        <f>SUMIFS('Planificación 2026-1'!R:R,'Planificación 2026-1'!W:W,C97,'Planificación 2026-1'!F:F,"PRINCIPAL",'Planificación 2026-1'!X:X,"VIRTUAL",'Planificación 2026-1'!I:I,"&gt;2")</f>
        <v>0</v>
      </c>
      <c r="DT97" s="76">
        <f>SUMIFS('Planificación 2026-1'!R:R,'Planificación 2026-1'!W:W,C97,'Planificación 2026-1'!F:F,"PRINCIPAL",'Planificación 2026-1'!X:X,"&lt;&gt;VIRTUAL",'Planificación 2026-1'!I:I,"&gt;2")</f>
        <v>0</v>
      </c>
      <c r="DU97" s="76">
        <f>SUMIFS('Planificación 2026-1'!R:R,'Planificación 2026-1'!W:W,C97,'Planificación 2026-1'!F:F,"SUNAMPE",'Planificación 2026-1'!X:X,"VIRTUAL",'Planificación 2026-1'!I:I,"&gt;2")</f>
        <v>0</v>
      </c>
      <c r="DV97" s="76">
        <f>SUMIFS('Planificación 2026-1'!R:R,'Planificación 2026-1'!W:W,C97,'Planificación 2026-1'!F:F,"SUNAMPE",'Planificación 2026-1'!X:X,"&lt;&gt;VIRTUAL",'Planificación 2026-1'!I:I,"&gt;2")</f>
        <v>0</v>
      </c>
      <c r="DW97" s="76">
        <f>SUMIFS('Planificación 2026-1'!R:R,'Planificación 2026-1'!W:W,C97,'Planificación 2026-1'!F:F,"FILIAL",'Planificación 2026-1'!X:X,"VIRTUAL",'Planificación 2026-1'!I:I,"&gt;2")</f>
        <v>0</v>
      </c>
      <c r="DX97" s="76">
        <f>SUMIFS('Planificación 2026-1'!R:R,'Planificación 2026-1'!W:W,C97,'Planificación 2026-1'!F:F,"FILIAL",'Planificación 2026-1'!X:X,"&lt;&gt;VIRTUAL",'Planificación 2026-1'!I:I,"&gt;2")</f>
        <v>0</v>
      </c>
      <c r="DY97" s="76">
        <f>SUMIFS('Planificación 2026-1'!R:R,'Planificación 2026-1'!W:W,C97,'Planificación 2026-1'!F:F,"PORUMA",'Planificación 2026-1'!X:X,"VIRTUAL",'Planificación 2026-1'!I:I,"&gt;2")</f>
        <v>0</v>
      </c>
      <c r="DZ97" s="76">
        <f>SUMIFS('Planificación 2026-1'!R:R,'Planificación 2026-1'!W:W,C97,'Planificación 2026-1'!F:F,"PORUMA",'Planificación 2026-1'!X:X,"&lt;&gt;VIRTUAL",'Planificación 2026-1'!I:I,"&gt;2")</f>
        <v>0</v>
      </c>
      <c r="EA97" s="76">
        <f>SUMIFS('Planificación 2026-1'!R:R,'Planificación 2026-1'!W:W,C97,'Planificación 2026-1'!F:F,"HUAURA",'Planificación 2026-1'!X:X,"VIRTUAL",'Planificación 2026-1'!I:I,"&gt;2")</f>
        <v>0</v>
      </c>
      <c r="EB97" s="76">
        <f>SUMIFS('Planificación 2026-1'!R:R,'Planificación 2026-1'!W:W,C97,'Planificación 2026-1'!F:F,"HUAURA",'Planificación 2026-1'!X:X,"&lt;&gt;VIRTUAL",'Planificación 2026-1'!I:I,"&gt;2")</f>
        <v>0</v>
      </c>
      <c r="EC97" s="76">
        <f>SUMIFS('Planificación 2026-1'!R:R,'Planificación 2026-1'!W:W,C97,'Planificación 2026-1'!F:F,"PRINCIPAL",'Planificación 2026-1'!X:X,"VIRTUAL",'Planificación 2026-1'!I:I,"&lt;3")</f>
        <v>0</v>
      </c>
      <c r="ED97" s="76">
        <f>SUMIFS('Planificación 2026-1'!R:R,'Planificación 2026-1'!W:W,C97,'Planificación 2026-1'!F:F,"PRINCIPAL",'Planificación 2026-1'!X:X,"&lt;&gt;VIRTUAL",'Planificación 2026-1'!I:I,"&lt;3")</f>
        <v>0</v>
      </c>
      <c r="EE97" s="76">
        <f>SUMIFS('Planificación 2026-1'!R:R,'Planificación 2026-1'!W:W,C97,'Planificación 2026-1'!F:F,"SUNAMPE",'Planificación 2026-1'!X:X,"VIRTUAL",'Planificación 2026-1'!I:I,"&lt;3")</f>
        <v>0</v>
      </c>
      <c r="EF97" s="76">
        <f>SUMIFS('Planificación 2026-1'!R:R,'Planificación 2026-1'!W:W,C97,'Planificación 2026-1'!F:F,"SUNAMPE",'Planificación 2026-1'!X:X,"&lt;&gt;VIRTUAL",'Planificación 2026-1'!I:I,"&lt;3")</f>
        <v>0</v>
      </c>
      <c r="EG97" s="76">
        <f>SUMIFS('Planificación 2026-1'!R:R,'Planificación 2026-1'!W:W,C97,'Planificación 2026-1'!F:F,"FILIAL",'Planificación 2026-1'!X:X,"VIRTUAL",'Planificación 2026-1'!I:I,"&lt;3")</f>
        <v>0</v>
      </c>
      <c r="EH97" s="76">
        <f>SUMIFS('Planificación 2026-1'!R:R,'Planificación 2026-1'!W:W,C97,'Planificación 2026-1'!F:F,"FILIAL",'Planificación 2026-1'!X:X,"&lt;&gt;VIRTUAL",'Planificación 2026-1'!I:I,"&lt;3")</f>
        <v>10</v>
      </c>
      <c r="EI97" s="76">
        <f>SUMIFS('Planificación 2026-1'!R:R,'Planificación 2026-1'!W:W,C97,'Planificación 2026-1'!F:F,"PORUMA",'Planificación 2026-1'!X:X,"VIRTUAL",'Planificación 2026-1'!I:I,"&lt;3")</f>
        <v>0</v>
      </c>
      <c r="EJ97" s="76">
        <f>SUMIFS('Planificación 2026-1'!R:R,'Planificación 2026-1'!W:W,C97,'Planificación 2026-1'!F:F,"PORUMA",'Planificación 2026-1'!X:X,"&lt;&gt;VIRTUAL",'Planificación 2026-1'!I:I,"&lt;3")</f>
        <v>0</v>
      </c>
      <c r="EK97" s="76">
        <f>SUMIFS('Planificación 2026-1'!R:R,'Planificación 2026-1'!W:W,C97,'Planificación 2026-1'!F:F,"HUAURA",'Planificación 2026-1'!X:X,"VIRTUAL",'Planificación 2026-1'!I:I,"&lt;3")</f>
        <v>0</v>
      </c>
      <c r="EL97" s="76">
        <f>SUMIFS('Planificación 2026-1'!R:R,'Planificación 2026-1'!W:W,C97,'Planificación 2026-1'!F:F,"HUAURA",'Planificación 2026-1'!X:X,"&lt;&gt;VIRTUAL",'Planificación 2026-1'!I:I,"&lt;3")</f>
        <v>0</v>
      </c>
      <c r="EM97" s="76"/>
      <c r="EN97" s="76">
        <f t="shared" si="9"/>
        <v>0</v>
      </c>
      <c r="EO97" s="76">
        <f t="shared" si="10"/>
        <v>10</v>
      </c>
      <c r="EP97" s="76" t="b">
        <f t="shared" si="11"/>
        <v>1</v>
      </c>
      <c r="EQ97" s="76" t="str">
        <f t="shared" si="12"/>
        <v/>
      </c>
      <c r="ER97" s="76" t="str">
        <f t="shared" si="17"/>
        <v>PRESENCIAL</v>
      </c>
    </row>
    <row r="98" spans="1:148" hidden="1">
      <c r="A98" s="83"/>
      <c r="B98" s="119">
        <v>95</v>
      </c>
      <c r="C98" s="115" t="s">
        <v>269</v>
      </c>
      <c r="D98" s="112">
        <f>SUMIF('Planificación 2026-1'!W:W,C98,'Planificación 2026-1'!R:R)</f>
        <v>33</v>
      </c>
      <c r="E98" s="114" t="s">
        <v>173</v>
      </c>
      <c r="F98" s="115" t="s">
        <v>171</v>
      </c>
      <c r="G98" s="115" t="s">
        <v>153</v>
      </c>
      <c r="H98" s="115" t="s">
        <v>143</v>
      </c>
      <c r="I98" s="107" t="str">
        <f>IF(SUM(COUNTIFS('Planificación 2026-1'!F:F,"PRINCIPAL",'Planificación 2026-1'!W:W,C98,'Planificación 2026-1'!H:H,"AF"))&gt;0,"P01"," ")</f>
        <v xml:space="preserve"> </v>
      </c>
      <c r="J98" s="108" t="str">
        <f>IF(SUM(COUNTIFS('Planificación 2026-1'!F:F,"PRINCIPAL",'Planificación 2026-1'!W:W,C98,'Planificación 2026-1'!H:H,"EN"))&gt;0,"P02"," ")</f>
        <v xml:space="preserve"> </v>
      </c>
      <c r="K98" s="108" t="str">
        <f>IF(SUM(COUNTIFS('Planificación 2026-1'!F:F,"PRINCIPAL",'Planificación 2026-1'!W:W,C98,'Planificación 2026-1'!H:H,"IS"))&gt;0,"P03"," ")</f>
        <v xml:space="preserve"> </v>
      </c>
      <c r="L98" s="108" t="str">
        <f>IF(SUM(COUNTIFS('Planificación 2026-1'!F:F,"PRINCIPAL",'Planificación 2026-1'!W:W,C98,'Planificación 2026-1'!H:H,"PS"))&gt;0,"P04"," ")</f>
        <v xml:space="preserve"> </v>
      </c>
      <c r="M98" s="108"/>
      <c r="N98" s="108" t="str">
        <f>IF(SUM(COUNTIFS('Planificación 2026-1'!F:F,"PRINCIPAL",'Planificación 2026-1'!W:W,C98,'Planificación 2026-1'!H:H,"IN"))&gt;0,"P06"," ")</f>
        <v>P06</v>
      </c>
      <c r="O98" s="108" t="str">
        <f>IF(SUM(COUNTIFS('Planificación 2026-1'!F:F,"PRINCIPAL",'Planificación 2026-1'!W:W,C98,'Planificación 2026-1'!H:H,"CA"))&gt;0,"P07"," ")</f>
        <v xml:space="preserve"> </v>
      </c>
      <c r="P98" s="108" t="str">
        <f>IF(SUM(COUNTIFS('Planificación 2026-1'!F:F,"PRINCIPAL",'Planificación 2026-1'!W:W,C98,'Planificación 2026-1'!H:H,"DE"))&gt;0,"P08"," ")</f>
        <v>P08</v>
      </c>
      <c r="Q98" s="108" t="str">
        <f>IF(SUM(COUNTIFS('Planificación 2026-1'!F:F,"PRINCIPAL",'Planificación 2026-1'!W:W,C98,'Planificación 2026-1'!H:H,"OB"))&gt;0,"P09"," ")</f>
        <v xml:space="preserve"> </v>
      </c>
      <c r="R98" s="108" t="str">
        <f>IF(SUM(COUNTIFS('Planificación 2026-1'!F:F,"PRINCIPAL",'Planificación 2026-1'!W:W,C98,'Planificación 2026-1'!H:H,"MH"))&gt;0,"P31"," ")</f>
        <v xml:space="preserve"> </v>
      </c>
      <c r="S98" s="108" t="str">
        <f>IF(SUM(COUNTIFS('Planificación 2026-1'!F:F,"PRINCIPAL",'Planificación 2026-1'!W:W,C98,'Planificación 2026-1'!H:H,"IC"))&gt;0,"P32"," ")</f>
        <v xml:space="preserve"> </v>
      </c>
      <c r="T98" s="108" t="str">
        <f>IF(SUM(COUNTIFS('Planificación 2026-1'!F:F,"PRINCIPAL",'Planificación 2026-1'!W:W,C98,'Planificación 2026-1'!H:H,"AR"))&gt;0,"P34"," ")</f>
        <v xml:space="preserve"> </v>
      </c>
      <c r="U98" s="108" t="str">
        <f>IF(SUM(COUNTIFS('Planificación 2026-1'!F:F,"PRINCIPAL",'Planificación 2026-1'!W:W,C98,'Planificación 2026-1'!H:H,"T1"))&gt;0,"P35"," ")</f>
        <v xml:space="preserve"> </v>
      </c>
      <c r="V98" s="108" t="str">
        <f>IF(SUM(COUNTIFS('Planificación 2026-1'!F:F,"PRINCIPAL",'Planificación 2026-1'!W:W,C98,'Planificación 2026-1'!H:H,"T3"))&gt;0,"P36"," ")</f>
        <v xml:space="preserve"> </v>
      </c>
      <c r="W98" s="108" t="str">
        <f>IF(SUM(COUNTIFS('Planificación 2026-1'!F:F,"PRINCIPAL",'Planificación 2026-1'!W:W,C98,'Planificación 2026-1'!H:H,"T2"))&gt;0,"P37"," ")</f>
        <v xml:space="preserve"> </v>
      </c>
      <c r="X98" s="108" t="str">
        <f>IF(SUM(COUNTIFS('Planificación 2026-1'!F:F,"PRINCIPAL",'Planificación 2026-1'!W:W,C98,'Planificación 2026-1'!H:H,"AE"))&gt;0,"P38"," ")</f>
        <v>P38</v>
      </c>
      <c r="Y98" s="108" t="str">
        <f>IF(SUM(COUNTIFS('Planificación 2026-1'!F:F,"PRINCIPAL",'Planificación 2026-1'!W:W,C98,'Planificación 2026-1'!H:H,"T4"))&gt;0,"P55"," ")</f>
        <v xml:space="preserve"> </v>
      </c>
      <c r="Z98" s="108" t="str">
        <f>IF(SUM(COUNTIFS('Planificación 2026-1'!F:F,"FILIAL",'Planificación 2026-1'!W:W,C98,'Planificación 2026-1'!H:H,"AF"))&gt;0," P01"," ")</f>
        <v xml:space="preserve"> </v>
      </c>
      <c r="AA98" s="108" t="str">
        <f>IF(SUM(COUNTIFS('Planificación 2026-1'!F:F,"FILIAL",'Planificación 2026-1'!W:W,C98,'Planificación 2026-1'!H:H,"EN"))&gt;0,"P02"," ")</f>
        <v xml:space="preserve"> </v>
      </c>
      <c r="AB98" s="108" t="str">
        <f>IF(SUM(COUNTIFS('Planificación 2026-1'!F:F,"FILIAL",'Planificación 2026-1'!W:W,C98,'Planificación 2026-1'!H:H,"IS"))&gt;0,"P03"," ")</f>
        <v xml:space="preserve"> </v>
      </c>
      <c r="AC98" s="108" t="str">
        <f>IF(SUM(COUNTIFS('Planificación 2026-1'!F:F,"FILIAL",'Planificación 2026-1'!W:W,C98,'Planificación 2026-1'!H:H,"PS"))&gt;0,"P04"," ")</f>
        <v xml:space="preserve"> </v>
      </c>
      <c r="AD98" s="108"/>
      <c r="AE98" s="108" t="str">
        <f>IF(SUM(COUNTIFS('Planificación 2026-1'!F:F,"FILIAL",'Planificación 2026-1'!W:W,C98,'Planificación 2026-1'!H:H,"IN"))&gt;0,"P06"," ")</f>
        <v xml:space="preserve"> </v>
      </c>
      <c r="AF98" s="108" t="str">
        <f>IF(SUM(COUNTIFS('Planificación 2026-1'!F:F,"FILIAL",'Planificación 2026-1'!W:W,C98,'Planificación 2026-1'!H:H,"CA"))&gt;0,"P07"," ")</f>
        <v>P07</v>
      </c>
      <c r="AG98" s="108" t="str">
        <f>IF(SUM(COUNTIFS('Planificación 2026-1'!F:F,"FILIAL",'Planificación 2026-1'!W:W,C98,'Planificación 2026-1'!H:H,"DE"))&gt;0,"P08"," ")</f>
        <v xml:space="preserve"> </v>
      </c>
      <c r="AH98" s="108" t="str">
        <f>IF(SUM(COUNTIFS('Planificación 2026-1'!F:F,"FILIAL",'Planificación 2026-1'!W:W,C98,'Planificación 2026-1'!H:H,"OB"))&gt;0,"P09"," ")</f>
        <v xml:space="preserve"> </v>
      </c>
      <c r="AI98" s="108" t="str">
        <f>IF(SUM(COUNTIFS('Planificación 2026-1'!F:F,"FILIAL",'Planificación 2026-1'!W:W,C98,'Planificación 2026-1'!H:H,"MH"))&gt;0,"P31"," ")</f>
        <v xml:space="preserve"> </v>
      </c>
      <c r="AJ98" s="108" t="str">
        <f>IF(SUM(COUNTIFS('Planificación 2026-1'!F:F,"FILIAL",'Planificación 2026-1'!W:W,C98,'Planificación 2026-1'!H:H,"IC"))&gt;0,"P32"," ")</f>
        <v xml:space="preserve"> </v>
      </c>
      <c r="AK98" s="108" t="str">
        <f>IF(SUM(COUNTIFS('Planificación 2026-1'!F:F,"FILIAL",'Planificación 2026-1'!W:W,C98,'Planificación 2026-1'!H:H,"AR"))&gt;0,"P34"," ")</f>
        <v xml:space="preserve"> </v>
      </c>
      <c r="AL98" s="108" t="str">
        <f>IF(SUM(COUNTIFS('Planificación 2026-1'!F:F,"FILIAL",'Planificación 2026-1'!W:W,C98,'Planificación 2026-1'!H:H,"T1"))&gt;0,"P35"," ")</f>
        <v xml:space="preserve"> </v>
      </c>
      <c r="AM98" s="108" t="str">
        <f>IF(SUM(COUNTIFS('Planificación 2026-1'!F:F,"FILIAL",'Planificación 2026-1'!W:W,C98,'Planificación 2026-1'!H:H,"T3"))&gt;0,"P36"," ")</f>
        <v xml:space="preserve"> </v>
      </c>
      <c r="AN98" s="108" t="str">
        <f>IF(SUM(COUNTIFS('Planificación 2026-1'!F:F,"FILIAL",'Planificación 2026-1'!W:W,C98,'Planificación 2026-1'!H:H,"T2"))&gt;0,"P37"," ")</f>
        <v xml:space="preserve"> </v>
      </c>
      <c r="AO98" s="108" t="str">
        <f>IF(SUM(COUNTIFS('Planificación 2026-1'!F:F,"FILIAL",'Planificación 2026-1'!W:W,C98,'Planificación 2026-1'!H:H,"AE"))&gt;0,"P38"," ")</f>
        <v xml:space="preserve"> </v>
      </c>
      <c r="AP98" s="108" t="str">
        <f>IF(SUM(COUNTIFS('Planificación 2026-1'!F:F,"FILIAL",'Planificación 2026-1'!W:W,C98,'Planificación 2026-1'!H:H,"T4"))&gt;0,"P55"," ")</f>
        <v xml:space="preserve"> </v>
      </c>
      <c r="AQ98" s="108" t="str">
        <f>IF(SUM(COUNTIFS('Planificación 2026-1'!F:F,"SUNAMPE",'Planificación 2026-1'!W:W,C98,'Planificación 2026-1'!H:H,"AF"))&gt;0," P01"," ")</f>
        <v xml:space="preserve"> </v>
      </c>
      <c r="AR98" s="108" t="str">
        <f>IF(SUM(COUNTIFS('Planificación 2026-1'!F:F,"SUNAMPE",'Planificación 2026-1'!W:W,C98,'Planificación 2026-1'!H:H,"EN"))&gt;0,"P02"," ")</f>
        <v xml:space="preserve"> </v>
      </c>
      <c r="AS98" s="108" t="str">
        <f>IF(SUM(COUNTIFS('Planificación 2026-1'!F:F,"SUNAMPE",'Planificación 2026-1'!W:W,C98,'Planificación 2026-1'!H:H,"IS"))&gt;0,"P03"," ")</f>
        <v xml:space="preserve"> </v>
      </c>
      <c r="AT98" s="108" t="str">
        <f>IF(SUM(COUNTIFS('Planificación 2026-1'!F:F,"SUNAMPE",'Planificación 2026-1'!W:W,C98,'Planificación 2026-1'!H:H,"PS"))&gt;0,"P04"," ")</f>
        <v xml:space="preserve"> </v>
      </c>
      <c r="AU98" s="108"/>
      <c r="AV98" s="108" t="str">
        <f>IF(SUM(COUNTIFS('Planificación 2026-1'!F:F,"SUNAMPE",'Planificación 2026-1'!W:W,C98,'Planificación 2026-1'!H:H,"IN"))&gt;0,"P06"," ")</f>
        <v xml:space="preserve"> </v>
      </c>
      <c r="AW98" s="108" t="str">
        <f>IF(SUM(COUNTIFS('Planificación 2026-1'!F:F,"SUNAMPE",'Planificación 2026-1'!W:W,C98,'Planificación 2026-1'!H:H,"CA"))&gt;0,"P07"," ")</f>
        <v xml:space="preserve"> </v>
      </c>
      <c r="AX98" s="108" t="str">
        <f>IF(SUM(COUNTIFS('Planificación 2026-1'!F:F,"SUNAMPE",'Planificación 2026-1'!W:W,C98,'Planificación 2026-1'!H:H,"DE"))&gt;0,"P08"," ")</f>
        <v xml:space="preserve"> </v>
      </c>
      <c r="AY98" s="108" t="str">
        <f>IF(SUM(COUNTIFS('Planificación 2026-1'!F:F,"SUNAMPE",'Planificación 2026-1'!W:W,C98,'Planificación 2026-1'!H:H,"OB"))&gt;0,"P09"," ")</f>
        <v xml:space="preserve"> </v>
      </c>
      <c r="AZ98" s="108" t="str">
        <f>IF(SUM(COUNTIFS('Planificación 2026-1'!F:F,"SUNAMPE",'Planificación 2026-1'!W:W,C98,'Planificación 2026-1'!H:H,"MH"))&gt;0,"P31"," ")</f>
        <v xml:space="preserve"> </v>
      </c>
      <c r="BA98" s="108" t="str">
        <f>IF(SUM(COUNTIFS('Planificación 2026-1'!F:F,"SUNAMPE",'Planificación 2026-1'!W:W,C98,'Planificación 2026-1'!H:H,"IC"))&gt;0,"P32"," ")</f>
        <v xml:space="preserve"> </v>
      </c>
      <c r="BB98" s="108" t="str">
        <f>IF(SUM(COUNTIFS('Planificación 2026-1'!F:F,"SUNAMPE",'Planificación 2026-1'!W:W,C98,'Planificación 2026-1'!H:H,"AR"))&gt;0,"P34"," ")</f>
        <v xml:space="preserve"> </v>
      </c>
      <c r="BC98" s="108" t="str">
        <f>IF(SUM(COUNTIFS('Planificación 2026-1'!F:F,"SUNAMPE",'Planificación 2026-1'!W:W,C98,'Planificación 2026-1'!H:H,"T1"))&gt;0,"P35"," ")</f>
        <v xml:space="preserve"> </v>
      </c>
      <c r="BD98" s="108" t="str">
        <f>IF(SUM(COUNTIFS('Planificación 2026-1'!F:F,"SUNAMPE",'Planificación 2026-1'!W:W,C98,'Planificación 2026-1'!H:H,"T3"))&gt;0,"P36"," ")</f>
        <v xml:space="preserve"> </v>
      </c>
      <c r="BE98" s="108" t="str">
        <f>IF(SUM(COUNTIFS('Planificación 2026-1'!F:F,"SUNAMPE",'Planificación 2026-1'!W:W,C98,'Planificación 2026-1'!H:H,"T2"))&gt;0,"P37"," ")</f>
        <v xml:space="preserve"> </v>
      </c>
      <c r="BF98" s="108" t="str">
        <f>IF(SUM(COUNTIFS('Planificación 2026-1'!F:F,"SUNAMPE",'Planificación 2026-1'!W:W,C98,'Planificación 2026-1'!H:H,"AE"))&gt;0,"P38"," ")</f>
        <v xml:space="preserve"> </v>
      </c>
      <c r="BG98" s="108" t="str">
        <f>IF(SUM(COUNTIFS('Planificación 2026-1'!F:F,"SUNAMPE",'Planificación 2026-1'!W:W,C98,'Planificación 2026-1'!H:H,"T4"))&gt;0,"P55"," ")</f>
        <v xml:space="preserve"> </v>
      </c>
      <c r="BH98" s="108" t="str">
        <f>IF(SUM(COUNTIFS('Planificación 2026-1'!F:F,"HUAURA",'Planificación 2026-1'!W:W,C98,'Planificación 2026-1'!H:H,"AF"))&gt;0," P01"," ")</f>
        <v xml:space="preserve"> </v>
      </c>
      <c r="BI98" s="108" t="str">
        <f>IF(SUM(COUNTIFS('Planificación 2026-1'!F:F,"HUAURA",'Planificación 2026-1'!W:W,C98,'Planificación 2026-1'!H:H,"EN"))&gt;0,"P02"," ")</f>
        <v xml:space="preserve"> </v>
      </c>
      <c r="BJ98" s="108" t="str">
        <f>IF(SUM(COUNTIFS('Planificación 2026-1'!F:F,"HUAURA",'Planificación 2026-1'!W:W,C98,'Planificación 2026-1'!H:H,"IS"))&gt;0,"P03"," ")</f>
        <v xml:space="preserve"> </v>
      </c>
      <c r="BK98" s="108" t="str">
        <f>IF(SUM(COUNTIFS('Planificación 2026-1'!F:F,"HUAURA",'Planificación 2026-1'!W:W,C98,'Planificación 2026-1'!H:H,"PS"))&gt;0,"P04"," ")</f>
        <v xml:space="preserve"> </v>
      </c>
      <c r="BL98" s="108"/>
      <c r="BM98" s="108" t="str">
        <f>IF(SUM(COUNTIFS('Planificación 2026-1'!F:F,"HUAURA",'Planificación 2026-1'!W:W,C98,'Planificación 2026-1'!H:H,"IN"))&gt;0,"P06"," ")</f>
        <v xml:space="preserve"> </v>
      </c>
      <c r="BN98" s="108" t="str">
        <f>IF(SUM(COUNTIFS('Planificación 2026-1'!F:F,"HUAURA",'Planificación 2026-1'!W:W,C98,'Planificación 2026-1'!H:H,"CA"))&gt;0,"P07"," ")</f>
        <v xml:space="preserve"> </v>
      </c>
      <c r="BO98" s="108" t="str">
        <f>IF(SUM(COUNTIFS('Planificación 2026-1'!F:F,"HUAURA",'Planificación 2026-1'!W:W,C98,'Planificación 2026-1'!H:H,"DE"))&gt;0,"P08"," ")</f>
        <v xml:space="preserve"> </v>
      </c>
      <c r="BP98" s="108" t="str">
        <f>IF(SUM(COUNTIFS('Planificación 2026-1'!F:F,"HUAURA",'Planificación 2026-1'!W:W,C98,'Planificación 2026-1'!H:H,"OB"))&gt;0,"P09"," ")</f>
        <v xml:space="preserve"> </v>
      </c>
      <c r="BQ98" s="108" t="str">
        <f>IF(SUM(COUNTIFS('Planificación 2026-1'!F:F,"HUAURA",'Planificación 2026-1'!W:W,C98,'Planificación 2026-1'!H:H,"MH"))&gt;0,"P31"," ")</f>
        <v xml:space="preserve"> </v>
      </c>
      <c r="BR98" s="108" t="str">
        <f>IF(SUM(COUNTIFS('Planificación 2026-1'!F:F,"HUAURA",'Planificación 2026-1'!W:W,C98,'Planificación 2026-1'!H:H,"IC"))&gt;0,"P32"," ")</f>
        <v xml:space="preserve"> </v>
      </c>
      <c r="BS98" s="108" t="str">
        <f>IF(SUM(COUNTIFS('Planificación 2026-1'!F:F,"HUAURA",'Planificación 2026-1'!W:W,C98,'Planificación 2026-1'!H:H,"AR"))&gt;0,"P34"," ")</f>
        <v xml:space="preserve"> </v>
      </c>
      <c r="BT98" s="108" t="str">
        <f>IF(SUM(COUNTIFS('Planificación 2026-1'!F:F,"HUAURA",'Planificación 2026-1'!W:W,C98,'Planificación 2026-1'!H:H,"T1"))&gt;0,"P35"," ")</f>
        <v xml:space="preserve"> </v>
      </c>
      <c r="BU98" s="108" t="str">
        <f>IF(SUM(COUNTIFS('Planificación 2026-1'!F:F,"HUAURA",'Planificación 2026-1'!W:W,C98,'Planificación 2026-1'!H:H,"T3"))&gt;0,"P36"," ")</f>
        <v xml:space="preserve"> </v>
      </c>
      <c r="BV98" s="108" t="str">
        <f>IF(SUM(COUNTIFS('Planificación 2026-1'!F:F,"HUAURA",'Planificación 2026-1'!W:W,C98,'Planificación 2026-1'!H:H,"T2"))&gt;0,"P37"," ")</f>
        <v xml:space="preserve"> </v>
      </c>
      <c r="BW98" s="108" t="str">
        <f>IF(SUM(COUNTIFS('Planificación 2026-1'!F:F,"HUAURA",'Planificación 2026-1'!W:W,C98,'Planificación 2026-1'!H:H,"AE"))&gt;0,"P38"," ")</f>
        <v xml:space="preserve"> </v>
      </c>
      <c r="BX98" s="108" t="str">
        <f>IF(SUM(COUNTIFS('Planificación 2026-1'!F:F,"HUAURA",'Planificación 2026-1'!W:W,C98,'Planificación 2026-1'!H:H,"T4"))&gt;0,"P55"," ")</f>
        <v xml:space="preserve"> </v>
      </c>
      <c r="BY98" s="109">
        <f>SUMIFS('Planificación 2026-1'!R:R,'Planificación 2026-1'!W:W,C98,'Planificación 2026-1'!H:H,"AF",'Planificación 2026-1'!I:I,"&gt;2")</f>
        <v>0</v>
      </c>
      <c r="BZ98" s="109">
        <f>SUMIFS('Planificación 2026-1'!R:R,'Planificación 2026-1'!W:W,C98,'Planificación 2026-1'!H:H,"EN",'Planificación 2026-1'!I:I,"&gt;2")</f>
        <v>0</v>
      </c>
      <c r="CA98" s="109">
        <f>SUMIFS('Planificación 2026-1'!R:R,'Planificación 2026-1'!W:W,C98,'Planificación 2026-1'!H:H,"IS",'Planificación 2026-1'!I:I,"&gt;2")</f>
        <v>0</v>
      </c>
      <c r="CB98" s="109">
        <f>SUMIFS('Planificación 2026-1'!R:R,'Planificación 2026-1'!W:W,C98,'Planificación 2026-1'!H:H,"PS",'Planificación 2026-1'!I:I,"&gt;2")</f>
        <v>0</v>
      </c>
      <c r="CC98" s="109">
        <f>SUMIFS('Planificación 2026-1'!R:R,'Planificación 2026-1'!W:W,C98,'Planificación 2026-1'!H:H,"IN",'Planificación 2026-1'!I:I,"&gt;2")</f>
        <v>0</v>
      </c>
      <c r="CD98" s="109">
        <f>SUMIFS('Planificación 2026-1'!R:R,'Planificación 2026-1'!W:W,C98,'Planificación 2026-1'!H:H,"CA",'Planificación 2026-1'!I:I,"&gt;2")</f>
        <v>0</v>
      </c>
      <c r="CE98" s="109">
        <f>SUMIFS('Planificación 2026-1'!R:R,'Planificación 2026-1'!W:W,C98,'Planificación 2026-1'!H:H,"DE",'Planificación 2026-1'!I:I,"&gt;2")</f>
        <v>0</v>
      </c>
      <c r="CF98" s="109">
        <f>SUMIFS('Planificación 2026-1'!R:R,'Planificación 2026-1'!W:W,C98,'Planificación 2026-1'!H:H,"OB",'Planificación 2026-1'!I:I,"&gt;2")</f>
        <v>0</v>
      </c>
      <c r="CG98" s="109">
        <f>SUMIFS('Planificación 2026-1'!R:R,'Planificación 2026-1'!W:W,C98,'Planificación 2026-1'!H:H,"MH",'Planificación 2026-1'!I:I,"&gt;2")</f>
        <v>0</v>
      </c>
      <c r="CH98" s="109">
        <f>SUMIFS('Planificación 2026-1'!R:R,'Planificación 2026-1'!W:W,C98,'Planificación 2026-1'!H:H,"IC",'Planificación 2026-1'!I:I,"&gt;2")</f>
        <v>0</v>
      </c>
      <c r="CI98" s="109">
        <f>SUMIFS('Planificación 2026-1'!R:R,'Planificación 2026-1'!W:W,C98,'Planificación 2026-1'!H:H,"AR",'Planificación 2026-1'!I:I,"&gt;2")</f>
        <v>0</v>
      </c>
      <c r="CJ98" s="109">
        <f>SUMIFS('Planificación 2026-1'!R:R,'Planificación 2026-1'!W:W,C98,'Planificación 2026-1'!H:H,"T1",'Planificación 2026-1'!I:I,"&gt;2")</f>
        <v>0</v>
      </c>
      <c r="CK98" s="109">
        <f>SUMIFS('Planificación 2026-1'!R:R,'Planificación 2026-1'!W:W,C98,'Planificación 2026-1'!H:H,"T3",'Planificación 2026-1'!I:I,"&gt;2")</f>
        <v>0</v>
      </c>
      <c r="CL98" s="109">
        <f>SUMIFS('Planificación 2026-1'!R:R,'Planificación 2026-1'!W:W,C98,'Planificación 2026-1'!H:H,"T2",'Planificación 2026-1'!I:I,"&gt;2")</f>
        <v>0</v>
      </c>
      <c r="CM98" s="109">
        <f>SUMIFS('Planificación 2026-1'!R:R,'Planificación 2026-1'!W:W,C98,'Planificación 2026-1'!H:H,"AE",'Planificación 2026-1'!I:I,"&gt;2")</f>
        <v>0</v>
      </c>
      <c r="CN98" s="109">
        <f>SUMIFS('Planificación 2026-1'!R:R,'Planificación 2026-1'!W:W,C98,'Planificación 2026-1'!H:H,"T4",'Planificación 2026-1'!I:I,"&gt;2")</f>
        <v>0</v>
      </c>
      <c r="CO98" s="109">
        <f>SUMIFS('Planificación 2026-1'!R:R,'Planificación 2026-1'!W:W,C98,'Planificación 2026-1'!H:H,"AF",'Planificación 2026-1'!I:I,"&lt;3")</f>
        <v>0</v>
      </c>
      <c r="CP98" s="109">
        <f>SUMIFS('Planificación 2026-1'!R:R,'Planificación 2026-1'!W:W,C98,'Planificación 2026-1'!H:H,"EN",'Planificación 2026-1'!I:I,"&lt;3")</f>
        <v>0</v>
      </c>
      <c r="CQ98" s="109">
        <f>SUMIFS('Planificación 2026-1'!R:R,'Planificación 2026-1'!W:W,C98,'Planificación 2026-1'!H:H,"IS",'Planificación 2026-1'!I:I,"&lt;3")</f>
        <v>0</v>
      </c>
      <c r="CR98" s="109">
        <f>SUMIFS('Planificación 2026-1'!R:R,'Planificación 2026-1'!W:W,C98,'Planificación 2026-1'!H:H,"PS",'Planificación 2026-1'!I:I,"&lt;3")</f>
        <v>0</v>
      </c>
      <c r="CS98" s="109">
        <f>SUMIFS('Planificación 2026-1'!R:R,'Planificación 2026-1'!W:W,C98,'Planificación 2026-1'!H:H,"IN",'Planificación 2026-1'!I:I,"&lt;3")</f>
        <v>5</v>
      </c>
      <c r="CT98" s="109">
        <f>SUMIFS('Planificación 2026-1'!R:R,'Planificación 2026-1'!W:W,C98,'Planificación 2026-1'!H:H,"CA",'Planificación 2026-1'!I:I,"&lt;3")</f>
        <v>5</v>
      </c>
      <c r="CU98" s="109">
        <f>SUMIFS('Planificación 2026-1'!R:R,'Planificación 2026-1'!W:W,C98,'Planificación 2026-1'!H:H,"DE",'Planificación 2026-1'!I:I,"&lt;3")</f>
        <v>14</v>
      </c>
      <c r="CV98" s="109">
        <f>SUMIFS('Planificación 2026-1'!R:R,'Planificación 2026-1'!W:W,C98,'Planificación 2026-1'!H:H,"OB",'Planificación 2026-1'!I:I,"&lt;3")</f>
        <v>0</v>
      </c>
      <c r="CW98" s="109">
        <f>SUMIFS('Planificación 2026-1'!R:R,'Planificación 2026-1'!W:W,C98,'Planificación 2026-1'!H:H,"MH",'Planificación 2026-1'!I:I,"&lt;3")</f>
        <v>0</v>
      </c>
      <c r="CX98" s="109">
        <f>SUMIFS('Planificación 2026-1'!R:R,'Planificación 2026-1'!W:W,C98,'Planificación 2026-1'!H:H,"IC",'Planificación 2026-1'!I:I,"&lt;3")</f>
        <v>0</v>
      </c>
      <c r="CY98" s="109">
        <f>SUMIFS('Planificación 2026-1'!R:R,'Planificación 2026-1'!W:W,C98,'Planificación 2026-1'!H:H,"AR",'Planificación 2026-1'!I:I,"&lt;3")</f>
        <v>0</v>
      </c>
      <c r="CZ98" s="109">
        <f>SUMIFS('Planificación 2026-1'!R:R,'Planificación 2026-1'!W:W,C98,'Planificación 2026-1'!H:H,"T1",'Planificación 2026-1'!I:I,"&lt;3")</f>
        <v>0</v>
      </c>
      <c r="DA98" s="109">
        <f>SUMIFS('Planificación 2026-1'!R:R,'Planificación 2026-1'!W:W,C98,'Planificación 2026-1'!H:H,"T3",'Planificación 2026-1'!I:I,"&lt;3")</f>
        <v>0</v>
      </c>
      <c r="DB98" s="109">
        <f>SUMIFS('Planificación 2026-1'!R:R,'Planificación 2026-1'!W:W,C98,'Planificación 2026-1'!H:H,"T2",'Planificación 2026-1'!I:I,"&lt;3")</f>
        <v>0</v>
      </c>
      <c r="DC98" s="109">
        <f>SUMIFS('Planificación 2026-1'!R:R,'Planificación 2026-1'!W:W,C98,'Planificación 2026-1'!H:H,"AE",'Planificación 2026-1'!I:I,"&lt;3")</f>
        <v>9</v>
      </c>
      <c r="DD98" s="109">
        <f>SUMIFS('Planificación 2026-1'!R:R,'Planificación 2026-1'!W:W,C98,'Planificación 2026-1'!H:H,"T4",'Planificación 2026-1'!I:I,"&lt;3")</f>
        <v>0</v>
      </c>
      <c r="DE98" s="108" t="str">
        <f t="shared" si="13"/>
        <v>P06 P08 P38</v>
      </c>
      <c r="DF98" s="41">
        <f>IF(C98="","",SUMIFS('Planificación 2026-1'!R:R,'Planificación 2026-1'!W:W,C98,'Planificación 2026-1'!F:F,"PRINCIPAL",'Planificación 2026-1'!X:X,"VIRTUAL"))</f>
        <v>4</v>
      </c>
      <c r="DG98" s="41">
        <f>IF(C98="","",SUMIFS('Planificación 2026-1'!R:R,'Planificación 2026-1'!W:W,C98,'Planificación 2026-1'!F:F,"PRINCIPAL",'Planificación 2026-1'!X:X,"PRESENCIAL"))</f>
        <v>10</v>
      </c>
      <c r="DH98" s="41">
        <f>IF(C98="","",SUMIFS('Planificación 2026-1'!R:R,'Planificación 2026-1'!W:W,C98,'Planificación 2026-1'!F:F,"PRINCIPAL",'Planificación 2026-1'!X:X,"HIBRIDO PRESENCIAL"))</f>
        <v>0</v>
      </c>
      <c r="DI98" s="108" t="str">
        <f t="shared" si="14"/>
        <v>P07</v>
      </c>
      <c r="DJ98" s="108">
        <f>IF(C98="","",SUMIFS('Planificación 2026-1'!R:R,'Planificación 2026-1'!W:W,C98,'Planificación 2026-1'!F:F,"FILIAL",'Planificación 2026-1'!X:X,"VIRTUAL"))</f>
        <v>5</v>
      </c>
      <c r="DK98" s="110">
        <f>IF(C98="","",SUMIFS('Planificación 2026-1'!R:R,'Planificación 2026-1'!W:W,C98,'Planificación 2026-1'!F:F,"FILIAL",'Planificación 2026-1'!X:X,"PRESENCIAL"))</f>
        <v>0</v>
      </c>
      <c r="DL98" s="61">
        <f>IF(C98="","",SUMIFS('Planificación 2026-1'!R:R,'Planificación 2026-1'!W:W,C98,'Planificación 2026-1'!F:F,"FILIAL",'Planificación 2026-1'!X:X,"HIBRIDO PRESENCIAL"))</f>
        <v>0</v>
      </c>
      <c r="DM98" s="111" t="str">
        <f t="shared" si="15"/>
        <v/>
      </c>
      <c r="DN98" s="108">
        <f>IF(C98="","",SUMIFS('Planificación 2026-1'!R:R,'Planificación 2026-1'!W:W,C98,'Planificación 2026-1'!F:F,"SUNAMPE",'Planificación 2026-1'!X:X,"VIRTUAL"))</f>
        <v>0</v>
      </c>
      <c r="DO98" s="61">
        <f>IF(C98="","",SUMIFS('Planificación 2026-1'!R:R,'Planificación 2026-1'!W:W,C98,'Planificación 2026-1'!F:F,"SUNAMPE",'Planificación 2026-1'!X:X,"PRESENCIAL"))</f>
        <v>0</v>
      </c>
      <c r="DP98" s="111" t="str">
        <f t="shared" si="16"/>
        <v/>
      </c>
      <c r="DQ98" s="108">
        <f>IF(C98="","",SUMIFS('Planificación 2026-1'!R:R,'Planificación 2026-1'!W:W,C98,'Planificación 2026-1'!F:F,"HUAURA",'Planificación 2026-1'!X:X,"VIRTUAL"))</f>
        <v>0</v>
      </c>
      <c r="DR98" s="61">
        <f>IF(C98="","",SUMIFS('Planificación 2026-1'!R:R,'Planificación 2026-1'!W:W,C98,'Planificación 2026-1'!F:F,"HUAURA",'Planificación 2026-1'!X:X,"PRESENCIAL"))</f>
        <v>0</v>
      </c>
      <c r="DS98" s="76">
        <f>SUMIFS('Planificación 2026-1'!R:R,'Planificación 2026-1'!W:W,C98,'Planificación 2026-1'!F:F,"PRINCIPAL",'Planificación 2026-1'!X:X,"VIRTUAL",'Planificación 2026-1'!I:I,"&gt;2")</f>
        <v>0</v>
      </c>
      <c r="DT98" s="76">
        <f>SUMIFS('Planificación 2026-1'!R:R,'Planificación 2026-1'!W:W,C98,'Planificación 2026-1'!F:F,"PRINCIPAL",'Planificación 2026-1'!X:X,"&lt;&gt;VIRTUAL",'Planificación 2026-1'!I:I,"&gt;2")</f>
        <v>0</v>
      </c>
      <c r="DU98" s="76">
        <f>SUMIFS('Planificación 2026-1'!R:R,'Planificación 2026-1'!W:W,C98,'Planificación 2026-1'!F:F,"SUNAMPE",'Planificación 2026-1'!X:X,"VIRTUAL",'Planificación 2026-1'!I:I,"&gt;2")</f>
        <v>0</v>
      </c>
      <c r="DV98" s="76">
        <f>SUMIFS('Planificación 2026-1'!R:R,'Planificación 2026-1'!W:W,C98,'Planificación 2026-1'!F:F,"SUNAMPE",'Planificación 2026-1'!X:X,"&lt;&gt;VIRTUAL",'Planificación 2026-1'!I:I,"&gt;2")</f>
        <v>0</v>
      </c>
      <c r="DW98" s="76">
        <f>SUMIFS('Planificación 2026-1'!R:R,'Planificación 2026-1'!W:W,C98,'Planificación 2026-1'!F:F,"FILIAL",'Planificación 2026-1'!X:X,"VIRTUAL",'Planificación 2026-1'!I:I,"&gt;2")</f>
        <v>0</v>
      </c>
      <c r="DX98" s="76">
        <f>SUMIFS('Planificación 2026-1'!R:R,'Planificación 2026-1'!W:W,C98,'Planificación 2026-1'!F:F,"FILIAL",'Planificación 2026-1'!X:X,"&lt;&gt;VIRTUAL",'Planificación 2026-1'!I:I,"&gt;2")</f>
        <v>0</v>
      </c>
      <c r="DY98" s="76">
        <f>SUMIFS('Planificación 2026-1'!R:R,'Planificación 2026-1'!W:W,C98,'Planificación 2026-1'!F:F,"PORUMA",'Planificación 2026-1'!X:X,"VIRTUAL",'Planificación 2026-1'!I:I,"&gt;2")</f>
        <v>0</v>
      </c>
      <c r="DZ98" s="76">
        <f>SUMIFS('Planificación 2026-1'!R:R,'Planificación 2026-1'!W:W,C98,'Planificación 2026-1'!F:F,"PORUMA",'Planificación 2026-1'!X:X,"&lt;&gt;VIRTUAL",'Planificación 2026-1'!I:I,"&gt;2")</f>
        <v>0</v>
      </c>
      <c r="EA98" s="76">
        <f>SUMIFS('Planificación 2026-1'!R:R,'Planificación 2026-1'!W:W,C98,'Planificación 2026-1'!F:F,"HUAURA",'Planificación 2026-1'!X:X,"VIRTUAL",'Planificación 2026-1'!I:I,"&gt;2")</f>
        <v>0</v>
      </c>
      <c r="EB98" s="76">
        <f>SUMIFS('Planificación 2026-1'!R:R,'Planificación 2026-1'!W:W,C98,'Planificación 2026-1'!F:F,"HUAURA",'Planificación 2026-1'!X:X,"&lt;&gt;VIRTUAL",'Planificación 2026-1'!I:I,"&gt;2")</f>
        <v>0</v>
      </c>
      <c r="EC98" s="76">
        <f>SUMIFS('Planificación 2026-1'!R:R,'Planificación 2026-1'!W:W,C98,'Planificación 2026-1'!F:F,"PRINCIPAL",'Planificación 2026-1'!X:X,"VIRTUAL",'Planificación 2026-1'!I:I,"&lt;3")</f>
        <v>4</v>
      </c>
      <c r="ED98" s="76">
        <f>SUMIFS('Planificación 2026-1'!R:R,'Planificación 2026-1'!W:W,C98,'Planificación 2026-1'!F:F,"PRINCIPAL",'Planificación 2026-1'!X:X,"&lt;&gt;VIRTUAL",'Planificación 2026-1'!I:I,"&lt;3")</f>
        <v>24</v>
      </c>
      <c r="EE98" s="76">
        <f>SUMIFS('Planificación 2026-1'!R:R,'Planificación 2026-1'!W:W,C98,'Planificación 2026-1'!F:F,"SUNAMPE",'Planificación 2026-1'!X:X,"VIRTUAL",'Planificación 2026-1'!I:I,"&lt;3")</f>
        <v>0</v>
      </c>
      <c r="EF98" s="76">
        <f>SUMIFS('Planificación 2026-1'!R:R,'Planificación 2026-1'!W:W,C98,'Planificación 2026-1'!F:F,"SUNAMPE",'Planificación 2026-1'!X:X,"&lt;&gt;VIRTUAL",'Planificación 2026-1'!I:I,"&lt;3")</f>
        <v>0</v>
      </c>
      <c r="EG98" s="76">
        <f>SUMIFS('Planificación 2026-1'!R:R,'Planificación 2026-1'!W:W,C98,'Planificación 2026-1'!F:F,"FILIAL",'Planificación 2026-1'!X:X,"VIRTUAL",'Planificación 2026-1'!I:I,"&lt;3")</f>
        <v>5</v>
      </c>
      <c r="EH98" s="76">
        <f>SUMIFS('Planificación 2026-1'!R:R,'Planificación 2026-1'!W:W,C98,'Planificación 2026-1'!F:F,"FILIAL",'Planificación 2026-1'!X:X,"&lt;&gt;VIRTUAL",'Planificación 2026-1'!I:I,"&lt;3")</f>
        <v>0</v>
      </c>
      <c r="EI98" s="76">
        <f>SUMIFS('Planificación 2026-1'!R:R,'Planificación 2026-1'!W:W,C98,'Planificación 2026-1'!F:F,"PORUMA",'Planificación 2026-1'!X:X,"VIRTUAL",'Planificación 2026-1'!I:I,"&lt;3")</f>
        <v>0</v>
      </c>
      <c r="EJ98" s="76">
        <f>SUMIFS('Planificación 2026-1'!R:R,'Planificación 2026-1'!W:W,C98,'Planificación 2026-1'!F:F,"PORUMA",'Planificación 2026-1'!X:X,"&lt;&gt;VIRTUAL",'Planificación 2026-1'!I:I,"&lt;3")</f>
        <v>0</v>
      </c>
      <c r="EK98" s="76">
        <f>SUMIFS('Planificación 2026-1'!R:R,'Planificación 2026-1'!W:W,C98,'Planificación 2026-1'!F:F,"HUAURA",'Planificación 2026-1'!X:X,"VIRTUAL",'Planificación 2026-1'!I:I,"&lt;3")</f>
        <v>0</v>
      </c>
      <c r="EL98" s="76">
        <f>SUMIFS('Planificación 2026-1'!R:R,'Planificación 2026-1'!W:W,C98,'Planificación 2026-1'!F:F,"HUAURA",'Planificación 2026-1'!X:X,"&lt;&gt;VIRTUAL",'Planificación 2026-1'!I:I,"&lt;3")</f>
        <v>0</v>
      </c>
      <c r="EM98" s="76"/>
      <c r="EN98" s="76">
        <f t="shared" si="9"/>
        <v>9</v>
      </c>
      <c r="EO98" s="76">
        <f t="shared" si="10"/>
        <v>24</v>
      </c>
      <c r="EP98" s="76" t="b">
        <f t="shared" si="11"/>
        <v>1</v>
      </c>
      <c r="EQ98" s="76" t="str">
        <f t="shared" si="12"/>
        <v/>
      </c>
      <c r="ER98" s="76" t="str">
        <f t="shared" si="17"/>
        <v>MAS PRESENCIAL</v>
      </c>
    </row>
    <row r="99" spans="1:148" hidden="1">
      <c r="A99" s="83"/>
      <c r="B99" s="119">
        <v>96</v>
      </c>
      <c r="C99" s="115" t="s">
        <v>270</v>
      </c>
      <c r="D99" s="112">
        <f>SUMIF('Planificación 2026-1'!W:W,C99,'Planificación 2026-1'!R:R)</f>
        <v>0</v>
      </c>
      <c r="E99" s="114" t="s">
        <v>170</v>
      </c>
      <c r="F99" s="115" t="s">
        <v>171</v>
      </c>
      <c r="G99" s="115" t="s">
        <v>13</v>
      </c>
      <c r="H99" s="115" t="s">
        <v>140</v>
      </c>
      <c r="I99" s="107" t="str">
        <f>IF(SUM(COUNTIFS('Planificación 2026-1'!F:F,"PRINCIPAL",'Planificación 2026-1'!W:W,C99,'Planificación 2026-1'!H:H,"AF"))&gt;0,"P01"," ")</f>
        <v xml:space="preserve"> </v>
      </c>
      <c r="J99" s="108" t="str">
        <f>IF(SUM(COUNTIFS('Planificación 2026-1'!F:F,"PRINCIPAL",'Planificación 2026-1'!W:W,C99,'Planificación 2026-1'!H:H,"EN"))&gt;0,"P02"," ")</f>
        <v xml:space="preserve"> </v>
      </c>
      <c r="K99" s="108" t="str">
        <f>IF(SUM(COUNTIFS('Planificación 2026-1'!F:F,"PRINCIPAL",'Planificación 2026-1'!W:W,C99,'Planificación 2026-1'!H:H,"IS"))&gt;0,"P03"," ")</f>
        <v xml:space="preserve"> </v>
      </c>
      <c r="L99" s="108" t="str">
        <f>IF(SUM(COUNTIFS('Planificación 2026-1'!F:F,"PRINCIPAL",'Planificación 2026-1'!W:W,C99,'Planificación 2026-1'!H:H,"PS"))&gt;0,"P04"," ")</f>
        <v xml:space="preserve"> </v>
      </c>
      <c r="M99" s="108"/>
      <c r="N99" s="108" t="str">
        <f>IF(SUM(COUNTIFS('Planificación 2026-1'!F:F,"PRINCIPAL",'Planificación 2026-1'!W:W,C99,'Planificación 2026-1'!H:H,"IN"))&gt;0,"P06"," ")</f>
        <v xml:space="preserve"> </v>
      </c>
      <c r="O99" s="108" t="str">
        <f>IF(SUM(COUNTIFS('Planificación 2026-1'!F:F,"PRINCIPAL",'Planificación 2026-1'!W:W,C99,'Planificación 2026-1'!H:H,"CA"))&gt;0,"P07"," ")</f>
        <v xml:space="preserve"> </v>
      </c>
      <c r="P99" s="108" t="str">
        <f>IF(SUM(COUNTIFS('Planificación 2026-1'!F:F,"PRINCIPAL",'Planificación 2026-1'!W:W,C99,'Planificación 2026-1'!H:H,"DE"))&gt;0,"P08"," ")</f>
        <v xml:space="preserve"> </v>
      </c>
      <c r="Q99" s="108" t="str">
        <f>IF(SUM(COUNTIFS('Planificación 2026-1'!F:F,"PRINCIPAL",'Planificación 2026-1'!W:W,C99,'Planificación 2026-1'!H:H,"OB"))&gt;0,"P09"," ")</f>
        <v xml:space="preserve"> </v>
      </c>
      <c r="R99" s="108" t="str">
        <f>IF(SUM(COUNTIFS('Planificación 2026-1'!F:F,"PRINCIPAL",'Planificación 2026-1'!W:W,C99,'Planificación 2026-1'!H:H,"MH"))&gt;0,"P31"," ")</f>
        <v xml:space="preserve"> </v>
      </c>
      <c r="S99" s="108" t="str">
        <f>IF(SUM(COUNTIFS('Planificación 2026-1'!F:F,"PRINCIPAL",'Planificación 2026-1'!W:W,C99,'Planificación 2026-1'!H:H,"IC"))&gt;0,"P32"," ")</f>
        <v xml:space="preserve"> </v>
      </c>
      <c r="T99" s="108" t="str">
        <f>IF(SUM(COUNTIFS('Planificación 2026-1'!F:F,"PRINCIPAL",'Planificación 2026-1'!W:W,C99,'Planificación 2026-1'!H:H,"AR"))&gt;0,"P34"," ")</f>
        <v xml:space="preserve"> </v>
      </c>
      <c r="U99" s="108" t="str">
        <f>IF(SUM(COUNTIFS('Planificación 2026-1'!F:F,"PRINCIPAL",'Planificación 2026-1'!W:W,C99,'Planificación 2026-1'!H:H,"T1"))&gt;0,"P35"," ")</f>
        <v xml:space="preserve"> </v>
      </c>
      <c r="V99" s="108" t="str">
        <f>IF(SUM(COUNTIFS('Planificación 2026-1'!F:F,"PRINCIPAL",'Planificación 2026-1'!W:W,C99,'Planificación 2026-1'!H:H,"T3"))&gt;0,"P36"," ")</f>
        <v xml:space="preserve"> </v>
      </c>
      <c r="W99" s="108" t="str">
        <f>IF(SUM(COUNTIFS('Planificación 2026-1'!F:F,"PRINCIPAL",'Planificación 2026-1'!W:W,C99,'Planificación 2026-1'!H:H,"T2"))&gt;0,"P37"," ")</f>
        <v xml:space="preserve"> </v>
      </c>
      <c r="X99" s="108" t="str">
        <f>IF(SUM(COUNTIFS('Planificación 2026-1'!F:F,"PRINCIPAL",'Planificación 2026-1'!W:W,C99,'Planificación 2026-1'!H:H,"AE"))&gt;0,"P38"," ")</f>
        <v xml:space="preserve"> </v>
      </c>
      <c r="Y99" s="108" t="str">
        <f>IF(SUM(COUNTIFS('Planificación 2026-1'!F:F,"PRINCIPAL",'Planificación 2026-1'!W:W,C99,'Planificación 2026-1'!H:H,"T4"))&gt;0,"P55"," ")</f>
        <v xml:space="preserve"> </v>
      </c>
      <c r="Z99" s="108" t="str">
        <f>IF(SUM(COUNTIFS('Planificación 2026-1'!F:F,"FILIAL",'Planificación 2026-1'!W:W,C99,'Planificación 2026-1'!H:H,"AF"))&gt;0," P01"," ")</f>
        <v xml:space="preserve"> </v>
      </c>
      <c r="AA99" s="108" t="str">
        <f>IF(SUM(COUNTIFS('Planificación 2026-1'!F:F,"FILIAL",'Planificación 2026-1'!W:W,C99,'Planificación 2026-1'!H:H,"EN"))&gt;0,"P02"," ")</f>
        <v xml:space="preserve"> </v>
      </c>
      <c r="AB99" s="108" t="str">
        <f>IF(SUM(COUNTIFS('Planificación 2026-1'!F:F,"FILIAL",'Planificación 2026-1'!W:W,C99,'Planificación 2026-1'!H:H,"IS"))&gt;0,"P03"," ")</f>
        <v xml:space="preserve"> </v>
      </c>
      <c r="AC99" s="108" t="str">
        <f>IF(SUM(COUNTIFS('Planificación 2026-1'!F:F,"FILIAL",'Planificación 2026-1'!W:W,C99,'Planificación 2026-1'!H:H,"PS"))&gt;0,"P04"," ")</f>
        <v xml:space="preserve"> </v>
      </c>
      <c r="AD99" s="108"/>
      <c r="AE99" s="108" t="str">
        <f>IF(SUM(COUNTIFS('Planificación 2026-1'!F:F,"FILIAL",'Planificación 2026-1'!W:W,C99,'Planificación 2026-1'!H:H,"IN"))&gt;0,"P06"," ")</f>
        <v xml:space="preserve"> </v>
      </c>
      <c r="AF99" s="108" t="str">
        <f>IF(SUM(COUNTIFS('Planificación 2026-1'!F:F,"FILIAL",'Planificación 2026-1'!W:W,C99,'Planificación 2026-1'!H:H,"CA"))&gt;0,"P07"," ")</f>
        <v xml:space="preserve"> </v>
      </c>
      <c r="AG99" s="108" t="str">
        <f>IF(SUM(COUNTIFS('Planificación 2026-1'!F:F,"FILIAL",'Planificación 2026-1'!W:W,C99,'Planificación 2026-1'!H:H,"DE"))&gt;0,"P08"," ")</f>
        <v xml:space="preserve"> </v>
      </c>
      <c r="AH99" s="108" t="str">
        <f>IF(SUM(COUNTIFS('Planificación 2026-1'!F:F,"FILIAL",'Planificación 2026-1'!W:W,C99,'Planificación 2026-1'!H:H,"OB"))&gt;0,"P09"," ")</f>
        <v xml:space="preserve"> </v>
      </c>
      <c r="AI99" s="108" t="str">
        <f>IF(SUM(COUNTIFS('Planificación 2026-1'!F:F,"FILIAL",'Planificación 2026-1'!W:W,C99,'Planificación 2026-1'!H:H,"MH"))&gt;0,"P31"," ")</f>
        <v xml:space="preserve"> </v>
      </c>
      <c r="AJ99" s="108" t="str">
        <f>IF(SUM(COUNTIFS('Planificación 2026-1'!F:F,"FILIAL",'Planificación 2026-1'!W:W,C99,'Planificación 2026-1'!H:H,"IC"))&gt;0,"P32"," ")</f>
        <v xml:space="preserve"> </v>
      </c>
      <c r="AK99" s="108" t="str">
        <f>IF(SUM(COUNTIFS('Planificación 2026-1'!F:F,"FILIAL",'Planificación 2026-1'!W:W,C99,'Planificación 2026-1'!H:H,"AR"))&gt;0,"P34"," ")</f>
        <v xml:space="preserve"> </v>
      </c>
      <c r="AL99" s="108" t="str">
        <f>IF(SUM(COUNTIFS('Planificación 2026-1'!F:F,"FILIAL",'Planificación 2026-1'!W:W,C99,'Planificación 2026-1'!H:H,"T1"))&gt;0,"P35"," ")</f>
        <v xml:space="preserve"> </v>
      </c>
      <c r="AM99" s="108" t="str">
        <f>IF(SUM(COUNTIFS('Planificación 2026-1'!F:F,"FILIAL",'Planificación 2026-1'!W:W,C99,'Planificación 2026-1'!H:H,"T3"))&gt;0,"P36"," ")</f>
        <v xml:space="preserve"> </v>
      </c>
      <c r="AN99" s="108" t="str">
        <f>IF(SUM(COUNTIFS('Planificación 2026-1'!F:F,"FILIAL",'Planificación 2026-1'!W:W,C99,'Planificación 2026-1'!H:H,"T2"))&gt;0,"P37"," ")</f>
        <v xml:space="preserve"> </v>
      </c>
      <c r="AO99" s="108" t="str">
        <f>IF(SUM(COUNTIFS('Planificación 2026-1'!F:F,"FILIAL",'Planificación 2026-1'!W:W,C99,'Planificación 2026-1'!H:H,"AE"))&gt;0,"P38"," ")</f>
        <v xml:space="preserve"> </v>
      </c>
      <c r="AP99" s="108" t="str">
        <f>IF(SUM(COUNTIFS('Planificación 2026-1'!F:F,"FILIAL",'Planificación 2026-1'!W:W,C99,'Planificación 2026-1'!H:H,"T4"))&gt;0,"P55"," ")</f>
        <v xml:space="preserve"> </v>
      </c>
      <c r="AQ99" s="108" t="str">
        <f>IF(SUM(COUNTIFS('Planificación 2026-1'!F:F,"SUNAMPE",'Planificación 2026-1'!W:W,C99,'Planificación 2026-1'!H:H,"AF"))&gt;0," P01"," ")</f>
        <v xml:space="preserve"> </v>
      </c>
      <c r="AR99" s="108" t="str">
        <f>IF(SUM(COUNTIFS('Planificación 2026-1'!F:F,"SUNAMPE",'Planificación 2026-1'!W:W,C99,'Planificación 2026-1'!H:H,"EN"))&gt;0,"P02"," ")</f>
        <v xml:space="preserve"> </v>
      </c>
      <c r="AS99" s="108" t="str">
        <f>IF(SUM(COUNTIFS('Planificación 2026-1'!F:F,"SUNAMPE",'Planificación 2026-1'!W:W,C99,'Planificación 2026-1'!H:H,"IS"))&gt;0,"P03"," ")</f>
        <v xml:space="preserve"> </v>
      </c>
      <c r="AT99" s="108" t="str">
        <f>IF(SUM(COUNTIFS('Planificación 2026-1'!F:F,"SUNAMPE",'Planificación 2026-1'!W:W,C99,'Planificación 2026-1'!H:H,"PS"))&gt;0,"P04"," ")</f>
        <v xml:space="preserve"> </v>
      </c>
      <c r="AU99" s="108"/>
      <c r="AV99" s="108" t="str">
        <f>IF(SUM(COUNTIFS('Planificación 2026-1'!F:F,"SUNAMPE",'Planificación 2026-1'!W:W,C99,'Planificación 2026-1'!H:H,"IN"))&gt;0,"P06"," ")</f>
        <v xml:space="preserve"> </v>
      </c>
      <c r="AW99" s="108" t="str">
        <f>IF(SUM(COUNTIFS('Planificación 2026-1'!F:F,"SUNAMPE",'Planificación 2026-1'!W:W,C99,'Planificación 2026-1'!H:H,"CA"))&gt;0,"P07"," ")</f>
        <v xml:space="preserve"> </v>
      </c>
      <c r="AX99" s="108" t="str">
        <f>IF(SUM(COUNTIFS('Planificación 2026-1'!F:F,"SUNAMPE",'Planificación 2026-1'!W:W,C99,'Planificación 2026-1'!H:H,"DE"))&gt;0,"P08"," ")</f>
        <v xml:space="preserve"> </v>
      </c>
      <c r="AY99" s="108" t="str">
        <f>IF(SUM(COUNTIFS('Planificación 2026-1'!F:F,"SUNAMPE",'Planificación 2026-1'!W:W,C99,'Planificación 2026-1'!H:H,"OB"))&gt;0,"P09"," ")</f>
        <v xml:space="preserve"> </v>
      </c>
      <c r="AZ99" s="108" t="str">
        <f>IF(SUM(COUNTIFS('Planificación 2026-1'!F:F,"SUNAMPE",'Planificación 2026-1'!W:W,C99,'Planificación 2026-1'!H:H,"MH"))&gt;0,"P31"," ")</f>
        <v xml:space="preserve"> </v>
      </c>
      <c r="BA99" s="108" t="str">
        <f>IF(SUM(COUNTIFS('Planificación 2026-1'!F:F,"SUNAMPE",'Planificación 2026-1'!W:W,C99,'Planificación 2026-1'!H:H,"IC"))&gt;0,"P32"," ")</f>
        <v xml:space="preserve"> </v>
      </c>
      <c r="BB99" s="108" t="str">
        <f>IF(SUM(COUNTIFS('Planificación 2026-1'!F:F,"SUNAMPE",'Planificación 2026-1'!W:W,C99,'Planificación 2026-1'!H:H,"AR"))&gt;0,"P34"," ")</f>
        <v xml:space="preserve"> </v>
      </c>
      <c r="BC99" s="108" t="str">
        <f>IF(SUM(COUNTIFS('Planificación 2026-1'!F:F,"SUNAMPE",'Planificación 2026-1'!W:W,C99,'Planificación 2026-1'!H:H,"T1"))&gt;0,"P35"," ")</f>
        <v xml:space="preserve"> </v>
      </c>
      <c r="BD99" s="108" t="str">
        <f>IF(SUM(COUNTIFS('Planificación 2026-1'!F:F,"SUNAMPE",'Planificación 2026-1'!W:W,C99,'Planificación 2026-1'!H:H,"T3"))&gt;0,"P36"," ")</f>
        <v xml:space="preserve"> </v>
      </c>
      <c r="BE99" s="108" t="str">
        <f>IF(SUM(COUNTIFS('Planificación 2026-1'!F:F,"SUNAMPE",'Planificación 2026-1'!W:W,C99,'Planificación 2026-1'!H:H,"T2"))&gt;0,"P37"," ")</f>
        <v xml:space="preserve"> </v>
      </c>
      <c r="BF99" s="108" t="str">
        <f>IF(SUM(COUNTIFS('Planificación 2026-1'!F:F,"SUNAMPE",'Planificación 2026-1'!W:W,C99,'Planificación 2026-1'!H:H,"AE"))&gt;0,"P38"," ")</f>
        <v xml:space="preserve"> </v>
      </c>
      <c r="BG99" s="108" t="str">
        <f>IF(SUM(COUNTIFS('Planificación 2026-1'!F:F,"SUNAMPE",'Planificación 2026-1'!W:W,C99,'Planificación 2026-1'!H:H,"T4"))&gt;0,"P55"," ")</f>
        <v xml:space="preserve"> </v>
      </c>
      <c r="BH99" s="108" t="str">
        <f>IF(SUM(COUNTIFS('Planificación 2026-1'!F:F,"HUAURA",'Planificación 2026-1'!W:W,C99,'Planificación 2026-1'!H:H,"AF"))&gt;0," P01"," ")</f>
        <v xml:space="preserve"> </v>
      </c>
      <c r="BI99" s="108" t="str">
        <f>IF(SUM(COUNTIFS('Planificación 2026-1'!F:F,"HUAURA",'Planificación 2026-1'!W:W,C99,'Planificación 2026-1'!H:H,"EN"))&gt;0,"P02"," ")</f>
        <v xml:space="preserve"> </v>
      </c>
      <c r="BJ99" s="108" t="str">
        <f>IF(SUM(COUNTIFS('Planificación 2026-1'!F:F,"HUAURA",'Planificación 2026-1'!W:W,C99,'Planificación 2026-1'!H:H,"IS"))&gt;0,"P03"," ")</f>
        <v xml:space="preserve"> </v>
      </c>
      <c r="BK99" s="108" t="str">
        <f>IF(SUM(COUNTIFS('Planificación 2026-1'!F:F,"HUAURA",'Planificación 2026-1'!W:W,C99,'Planificación 2026-1'!H:H,"PS"))&gt;0,"P04"," ")</f>
        <v xml:space="preserve"> </v>
      </c>
      <c r="BL99" s="108"/>
      <c r="BM99" s="108" t="str">
        <f>IF(SUM(COUNTIFS('Planificación 2026-1'!F:F,"HUAURA",'Planificación 2026-1'!W:W,C99,'Planificación 2026-1'!H:H,"IN"))&gt;0,"P06"," ")</f>
        <v xml:space="preserve"> </v>
      </c>
      <c r="BN99" s="108" t="str">
        <f>IF(SUM(COUNTIFS('Planificación 2026-1'!F:F,"HUAURA",'Planificación 2026-1'!W:W,C99,'Planificación 2026-1'!H:H,"CA"))&gt;0,"P07"," ")</f>
        <v xml:space="preserve"> </v>
      </c>
      <c r="BO99" s="108" t="str">
        <f>IF(SUM(COUNTIFS('Planificación 2026-1'!F:F,"HUAURA",'Planificación 2026-1'!W:W,C99,'Planificación 2026-1'!H:H,"DE"))&gt;0,"P08"," ")</f>
        <v xml:space="preserve"> </v>
      </c>
      <c r="BP99" s="108" t="str">
        <f>IF(SUM(COUNTIFS('Planificación 2026-1'!F:F,"HUAURA",'Planificación 2026-1'!W:W,C99,'Planificación 2026-1'!H:H,"OB"))&gt;0,"P09"," ")</f>
        <v xml:space="preserve"> </v>
      </c>
      <c r="BQ99" s="108" t="str">
        <f>IF(SUM(COUNTIFS('Planificación 2026-1'!F:F,"HUAURA",'Planificación 2026-1'!W:W,C99,'Planificación 2026-1'!H:H,"MH"))&gt;0,"P31"," ")</f>
        <v xml:space="preserve"> </v>
      </c>
      <c r="BR99" s="108" t="str">
        <f>IF(SUM(COUNTIFS('Planificación 2026-1'!F:F,"HUAURA",'Planificación 2026-1'!W:W,C99,'Planificación 2026-1'!H:H,"IC"))&gt;0,"P32"," ")</f>
        <v xml:space="preserve"> </v>
      </c>
      <c r="BS99" s="108" t="str">
        <f>IF(SUM(COUNTIFS('Planificación 2026-1'!F:F,"HUAURA",'Planificación 2026-1'!W:W,C99,'Planificación 2026-1'!H:H,"AR"))&gt;0,"P34"," ")</f>
        <v xml:space="preserve"> </v>
      </c>
      <c r="BT99" s="108" t="str">
        <f>IF(SUM(COUNTIFS('Planificación 2026-1'!F:F,"HUAURA",'Planificación 2026-1'!W:W,C99,'Planificación 2026-1'!H:H,"T1"))&gt;0,"P35"," ")</f>
        <v xml:space="preserve"> </v>
      </c>
      <c r="BU99" s="108" t="str">
        <f>IF(SUM(COUNTIFS('Planificación 2026-1'!F:F,"HUAURA",'Planificación 2026-1'!W:W,C99,'Planificación 2026-1'!H:H,"T3"))&gt;0,"P36"," ")</f>
        <v xml:space="preserve"> </v>
      </c>
      <c r="BV99" s="108" t="str">
        <f>IF(SUM(COUNTIFS('Planificación 2026-1'!F:F,"HUAURA",'Planificación 2026-1'!W:W,C99,'Planificación 2026-1'!H:H,"T2"))&gt;0,"P37"," ")</f>
        <v xml:space="preserve"> </v>
      </c>
      <c r="BW99" s="108" t="str">
        <f>IF(SUM(COUNTIFS('Planificación 2026-1'!F:F,"HUAURA",'Planificación 2026-1'!W:W,C99,'Planificación 2026-1'!H:H,"AE"))&gt;0,"P38"," ")</f>
        <v xml:space="preserve"> </v>
      </c>
      <c r="BX99" s="108" t="str">
        <f>IF(SUM(COUNTIFS('Planificación 2026-1'!F:F,"HUAURA",'Planificación 2026-1'!W:W,C99,'Planificación 2026-1'!H:H,"T4"))&gt;0,"P55"," ")</f>
        <v xml:space="preserve"> </v>
      </c>
      <c r="BY99" s="109">
        <f>SUMIFS('Planificación 2026-1'!R:R,'Planificación 2026-1'!W:W,C99,'Planificación 2026-1'!H:H,"AF",'Planificación 2026-1'!I:I,"&gt;2")</f>
        <v>0</v>
      </c>
      <c r="BZ99" s="109">
        <f>SUMIFS('Planificación 2026-1'!R:R,'Planificación 2026-1'!W:W,C99,'Planificación 2026-1'!H:H,"EN",'Planificación 2026-1'!I:I,"&gt;2")</f>
        <v>0</v>
      </c>
      <c r="CA99" s="109">
        <f>SUMIFS('Planificación 2026-1'!R:R,'Planificación 2026-1'!W:W,C99,'Planificación 2026-1'!H:H,"IS",'Planificación 2026-1'!I:I,"&gt;2")</f>
        <v>0</v>
      </c>
      <c r="CB99" s="109">
        <f>SUMIFS('Planificación 2026-1'!R:R,'Planificación 2026-1'!W:W,C99,'Planificación 2026-1'!H:H,"PS",'Planificación 2026-1'!I:I,"&gt;2")</f>
        <v>0</v>
      </c>
      <c r="CC99" s="109">
        <f>SUMIFS('Planificación 2026-1'!R:R,'Planificación 2026-1'!W:W,C99,'Planificación 2026-1'!H:H,"IN",'Planificación 2026-1'!I:I,"&gt;2")</f>
        <v>0</v>
      </c>
      <c r="CD99" s="109">
        <f>SUMIFS('Planificación 2026-1'!R:R,'Planificación 2026-1'!W:W,C99,'Planificación 2026-1'!H:H,"CA",'Planificación 2026-1'!I:I,"&gt;2")</f>
        <v>0</v>
      </c>
      <c r="CE99" s="109">
        <f>SUMIFS('Planificación 2026-1'!R:R,'Planificación 2026-1'!W:W,C99,'Planificación 2026-1'!H:H,"DE",'Planificación 2026-1'!I:I,"&gt;2")</f>
        <v>0</v>
      </c>
      <c r="CF99" s="109">
        <f>SUMIFS('Planificación 2026-1'!R:R,'Planificación 2026-1'!W:W,C99,'Planificación 2026-1'!H:H,"OB",'Planificación 2026-1'!I:I,"&gt;2")</f>
        <v>0</v>
      </c>
      <c r="CG99" s="109">
        <f>SUMIFS('Planificación 2026-1'!R:R,'Planificación 2026-1'!W:W,C99,'Planificación 2026-1'!H:H,"MH",'Planificación 2026-1'!I:I,"&gt;2")</f>
        <v>0</v>
      </c>
      <c r="CH99" s="109">
        <f>SUMIFS('Planificación 2026-1'!R:R,'Planificación 2026-1'!W:W,C99,'Planificación 2026-1'!H:H,"IC",'Planificación 2026-1'!I:I,"&gt;2")</f>
        <v>0</v>
      </c>
      <c r="CI99" s="109">
        <f>SUMIFS('Planificación 2026-1'!R:R,'Planificación 2026-1'!W:W,C99,'Planificación 2026-1'!H:H,"AR",'Planificación 2026-1'!I:I,"&gt;2")</f>
        <v>0</v>
      </c>
      <c r="CJ99" s="109">
        <f>SUMIFS('Planificación 2026-1'!R:R,'Planificación 2026-1'!W:W,C99,'Planificación 2026-1'!H:H,"T1",'Planificación 2026-1'!I:I,"&gt;2")</f>
        <v>0</v>
      </c>
      <c r="CK99" s="109">
        <f>SUMIFS('Planificación 2026-1'!R:R,'Planificación 2026-1'!W:W,C99,'Planificación 2026-1'!H:H,"T3",'Planificación 2026-1'!I:I,"&gt;2")</f>
        <v>0</v>
      </c>
      <c r="CL99" s="109">
        <f>SUMIFS('Planificación 2026-1'!R:R,'Planificación 2026-1'!W:W,C99,'Planificación 2026-1'!H:H,"T2",'Planificación 2026-1'!I:I,"&gt;2")</f>
        <v>0</v>
      </c>
      <c r="CM99" s="109">
        <f>SUMIFS('Planificación 2026-1'!R:R,'Planificación 2026-1'!W:W,C99,'Planificación 2026-1'!H:H,"AE",'Planificación 2026-1'!I:I,"&gt;2")</f>
        <v>0</v>
      </c>
      <c r="CN99" s="109">
        <f>SUMIFS('Planificación 2026-1'!R:R,'Planificación 2026-1'!W:W,C99,'Planificación 2026-1'!H:H,"T4",'Planificación 2026-1'!I:I,"&gt;2")</f>
        <v>0</v>
      </c>
      <c r="CO99" s="109">
        <f>SUMIFS('Planificación 2026-1'!R:R,'Planificación 2026-1'!W:W,C99,'Planificación 2026-1'!H:H,"AF",'Planificación 2026-1'!I:I,"&lt;3")</f>
        <v>0</v>
      </c>
      <c r="CP99" s="109">
        <f>SUMIFS('Planificación 2026-1'!R:R,'Planificación 2026-1'!W:W,C99,'Planificación 2026-1'!H:H,"EN",'Planificación 2026-1'!I:I,"&lt;3")</f>
        <v>0</v>
      </c>
      <c r="CQ99" s="109">
        <f>SUMIFS('Planificación 2026-1'!R:R,'Planificación 2026-1'!W:W,C99,'Planificación 2026-1'!H:H,"IS",'Planificación 2026-1'!I:I,"&lt;3")</f>
        <v>0</v>
      </c>
      <c r="CR99" s="109">
        <f>SUMIFS('Planificación 2026-1'!R:R,'Planificación 2026-1'!W:W,C99,'Planificación 2026-1'!H:H,"PS",'Planificación 2026-1'!I:I,"&lt;3")</f>
        <v>0</v>
      </c>
      <c r="CS99" s="109">
        <f>SUMIFS('Planificación 2026-1'!R:R,'Planificación 2026-1'!W:W,C99,'Planificación 2026-1'!H:H,"IN",'Planificación 2026-1'!I:I,"&lt;3")</f>
        <v>0</v>
      </c>
      <c r="CT99" s="109">
        <f>SUMIFS('Planificación 2026-1'!R:R,'Planificación 2026-1'!W:W,C99,'Planificación 2026-1'!H:H,"CA",'Planificación 2026-1'!I:I,"&lt;3")</f>
        <v>0</v>
      </c>
      <c r="CU99" s="109">
        <f>SUMIFS('Planificación 2026-1'!R:R,'Planificación 2026-1'!W:W,C99,'Planificación 2026-1'!H:H,"DE",'Planificación 2026-1'!I:I,"&lt;3")</f>
        <v>0</v>
      </c>
      <c r="CV99" s="109">
        <f>SUMIFS('Planificación 2026-1'!R:R,'Planificación 2026-1'!W:W,C99,'Planificación 2026-1'!H:H,"OB",'Planificación 2026-1'!I:I,"&lt;3")</f>
        <v>0</v>
      </c>
      <c r="CW99" s="109">
        <f>SUMIFS('Planificación 2026-1'!R:R,'Planificación 2026-1'!W:W,C99,'Planificación 2026-1'!H:H,"MH",'Planificación 2026-1'!I:I,"&lt;3")</f>
        <v>0</v>
      </c>
      <c r="CX99" s="109">
        <f>SUMIFS('Planificación 2026-1'!R:R,'Planificación 2026-1'!W:W,C99,'Planificación 2026-1'!H:H,"IC",'Planificación 2026-1'!I:I,"&lt;3")</f>
        <v>0</v>
      </c>
      <c r="CY99" s="109">
        <f>SUMIFS('Planificación 2026-1'!R:R,'Planificación 2026-1'!W:W,C99,'Planificación 2026-1'!H:H,"AR",'Planificación 2026-1'!I:I,"&lt;3")</f>
        <v>0</v>
      </c>
      <c r="CZ99" s="109">
        <f>SUMIFS('Planificación 2026-1'!R:R,'Planificación 2026-1'!W:W,C99,'Planificación 2026-1'!H:H,"T1",'Planificación 2026-1'!I:I,"&lt;3")</f>
        <v>0</v>
      </c>
      <c r="DA99" s="109">
        <f>SUMIFS('Planificación 2026-1'!R:R,'Planificación 2026-1'!W:W,C99,'Planificación 2026-1'!H:H,"T3",'Planificación 2026-1'!I:I,"&lt;3")</f>
        <v>0</v>
      </c>
      <c r="DB99" s="109">
        <f>SUMIFS('Planificación 2026-1'!R:R,'Planificación 2026-1'!W:W,C99,'Planificación 2026-1'!H:H,"T2",'Planificación 2026-1'!I:I,"&lt;3")</f>
        <v>0</v>
      </c>
      <c r="DC99" s="109">
        <f>SUMIFS('Planificación 2026-1'!R:R,'Planificación 2026-1'!W:W,C99,'Planificación 2026-1'!H:H,"AE",'Planificación 2026-1'!I:I,"&lt;3")</f>
        <v>0</v>
      </c>
      <c r="DD99" s="109">
        <f>SUMIFS('Planificación 2026-1'!R:R,'Planificación 2026-1'!W:W,C99,'Planificación 2026-1'!H:H,"T4",'Planificación 2026-1'!I:I,"&lt;3")</f>
        <v>0</v>
      </c>
      <c r="DE99" s="108" t="str">
        <f t="shared" si="13"/>
        <v/>
      </c>
      <c r="DF99" s="41">
        <f>IF(C99="","",SUMIFS('Planificación 2026-1'!R:R,'Planificación 2026-1'!W:W,C99,'Planificación 2026-1'!F:F,"PRINCIPAL",'Planificación 2026-1'!X:X,"VIRTUAL"))</f>
        <v>0</v>
      </c>
      <c r="DG99" s="41">
        <f>IF(C99="","",SUMIFS('Planificación 2026-1'!R:R,'Planificación 2026-1'!W:W,C99,'Planificación 2026-1'!F:F,"PRINCIPAL",'Planificación 2026-1'!X:X,"PRESENCIAL"))</f>
        <v>0</v>
      </c>
      <c r="DH99" s="41">
        <f>IF(C99="","",SUMIFS('Planificación 2026-1'!R:R,'Planificación 2026-1'!W:W,C99,'Planificación 2026-1'!F:F,"PRINCIPAL",'Planificación 2026-1'!X:X,"HIBRIDO PRESENCIAL"))</f>
        <v>0</v>
      </c>
      <c r="DI99" s="108" t="str">
        <f t="shared" si="14"/>
        <v/>
      </c>
      <c r="DJ99" s="108">
        <f>IF(C99="","",SUMIFS('Planificación 2026-1'!R:R,'Planificación 2026-1'!W:W,C99,'Planificación 2026-1'!F:F,"FILIAL",'Planificación 2026-1'!X:X,"VIRTUAL"))</f>
        <v>0</v>
      </c>
      <c r="DK99" s="110">
        <f>IF(C99="","",SUMIFS('Planificación 2026-1'!R:R,'Planificación 2026-1'!W:W,C99,'Planificación 2026-1'!F:F,"FILIAL",'Planificación 2026-1'!X:X,"PRESENCIAL"))</f>
        <v>0</v>
      </c>
      <c r="DL99" s="61">
        <f>IF(C99="","",SUMIFS('Planificación 2026-1'!R:R,'Planificación 2026-1'!W:W,C99,'Planificación 2026-1'!F:F,"FILIAL",'Planificación 2026-1'!X:X,"HIBRIDO PRESENCIAL"))</f>
        <v>0</v>
      </c>
      <c r="DM99" s="111" t="str">
        <f t="shared" si="15"/>
        <v/>
      </c>
      <c r="DN99" s="108">
        <f>IF(C99="","",SUMIFS('Planificación 2026-1'!R:R,'Planificación 2026-1'!W:W,C99,'Planificación 2026-1'!F:F,"SUNAMPE",'Planificación 2026-1'!X:X,"VIRTUAL"))</f>
        <v>0</v>
      </c>
      <c r="DO99" s="61">
        <f>IF(C99="","",SUMIFS('Planificación 2026-1'!R:R,'Planificación 2026-1'!W:W,C99,'Planificación 2026-1'!F:F,"SUNAMPE",'Planificación 2026-1'!X:X,"PRESENCIAL"))</f>
        <v>0</v>
      </c>
      <c r="DP99" s="111" t="str">
        <f t="shared" si="16"/>
        <v/>
      </c>
      <c r="DQ99" s="108">
        <f>IF(C99="","",SUMIFS('Planificación 2026-1'!R:R,'Planificación 2026-1'!W:W,C99,'Planificación 2026-1'!F:F,"HUAURA",'Planificación 2026-1'!X:X,"VIRTUAL"))</f>
        <v>0</v>
      </c>
      <c r="DR99" s="61">
        <f>IF(C99="","",SUMIFS('Planificación 2026-1'!R:R,'Planificación 2026-1'!W:W,C99,'Planificación 2026-1'!F:F,"HUAURA",'Planificación 2026-1'!X:X,"PRESENCIAL"))</f>
        <v>0</v>
      </c>
      <c r="DS99" s="76">
        <f>SUMIFS('Planificación 2026-1'!R:R,'Planificación 2026-1'!W:W,C99,'Planificación 2026-1'!F:F,"PRINCIPAL",'Planificación 2026-1'!X:X,"VIRTUAL",'Planificación 2026-1'!I:I,"&gt;2")</f>
        <v>0</v>
      </c>
      <c r="DT99" s="76">
        <f>SUMIFS('Planificación 2026-1'!R:R,'Planificación 2026-1'!W:W,C99,'Planificación 2026-1'!F:F,"PRINCIPAL",'Planificación 2026-1'!X:X,"&lt;&gt;VIRTUAL",'Planificación 2026-1'!I:I,"&gt;2")</f>
        <v>0</v>
      </c>
      <c r="DU99" s="76">
        <f>SUMIFS('Planificación 2026-1'!R:R,'Planificación 2026-1'!W:W,C99,'Planificación 2026-1'!F:F,"SUNAMPE",'Planificación 2026-1'!X:X,"VIRTUAL",'Planificación 2026-1'!I:I,"&gt;2")</f>
        <v>0</v>
      </c>
      <c r="DV99" s="76">
        <f>SUMIFS('Planificación 2026-1'!R:R,'Planificación 2026-1'!W:W,C99,'Planificación 2026-1'!F:F,"SUNAMPE",'Planificación 2026-1'!X:X,"&lt;&gt;VIRTUAL",'Planificación 2026-1'!I:I,"&gt;2")</f>
        <v>0</v>
      </c>
      <c r="DW99" s="76">
        <f>SUMIFS('Planificación 2026-1'!R:R,'Planificación 2026-1'!W:W,C99,'Planificación 2026-1'!F:F,"FILIAL",'Planificación 2026-1'!X:X,"VIRTUAL",'Planificación 2026-1'!I:I,"&gt;2")</f>
        <v>0</v>
      </c>
      <c r="DX99" s="76">
        <f>SUMIFS('Planificación 2026-1'!R:R,'Planificación 2026-1'!W:W,C99,'Planificación 2026-1'!F:F,"FILIAL",'Planificación 2026-1'!X:X,"&lt;&gt;VIRTUAL",'Planificación 2026-1'!I:I,"&gt;2")</f>
        <v>0</v>
      </c>
      <c r="DY99" s="76">
        <f>SUMIFS('Planificación 2026-1'!R:R,'Planificación 2026-1'!W:W,C99,'Planificación 2026-1'!F:F,"PORUMA",'Planificación 2026-1'!X:X,"VIRTUAL",'Planificación 2026-1'!I:I,"&gt;2")</f>
        <v>0</v>
      </c>
      <c r="DZ99" s="76">
        <f>SUMIFS('Planificación 2026-1'!R:R,'Planificación 2026-1'!W:W,C99,'Planificación 2026-1'!F:F,"PORUMA",'Planificación 2026-1'!X:X,"&lt;&gt;VIRTUAL",'Planificación 2026-1'!I:I,"&gt;2")</f>
        <v>0</v>
      </c>
      <c r="EA99" s="76">
        <f>SUMIFS('Planificación 2026-1'!R:R,'Planificación 2026-1'!W:W,C99,'Planificación 2026-1'!F:F,"HUAURA",'Planificación 2026-1'!X:X,"VIRTUAL",'Planificación 2026-1'!I:I,"&gt;2")</f>
        <v>0</v>
      </c>
      <c r="EB99" s="76">
        <f>SUMIFS('Planificación 2026-1'!R:R,'Planificación 2026-1'!W:W,C99,'Planificación 2026-1'!F:F,"HUAURA",'Planificación 2026-1'!X:X,"&lt;&gt;VIRTUAL",'Planificación 2026-1'!I:I,"&gt;2")</f>
        <v>0</v>
      </c>
      <c r="EC99" s="76">
        <f>SUMIFS('Planificación 2026-1'!R:R,'Planificación 2026-1'!W:W,C99,'Planificación 2026-1'!F:F,"PRINCIPAL",'Planificación 2026-1'!X:X,"VIRTUAL",'Planificación 2026-1'!I:I,"&lt;3")</f>
        <v>0</v>
      </c>
      <c r="ED99" s="76">
        <f>SUMIFS('Planificación 2026-1'!R:R,'Planificación 2026-1'!W:W,C99,'Planificación 2026-1'!F:F,"PRINCIPAL",'Planificación 2026-1'!X:X,"&lt;&gt;VIRTUAL",'Planificación 2026-1'!I:I,"&lt;3")</f>
        <v>0</v>
      </c>
      <c r="EE99" s="76">
        <f>SUMIFS('Planificación 2026-1'!R:R,'Planificación 2026-1'!W:W,C99,'Planificación 2026-1'!F:F,"SUNAMPE",'Planificación 2026-1'!X:X,"VIRTUAL",'Planificación 2026-1'!I:I,"&lt;3")</f>
        <v>0</v>
      </c>
      <c r="EF99" s="76">
        <f>SUMIFS('Planificación 2026-1'!R:R,'Planificación 2026-1'!W:W,C99,'Planificación 2026-1'!F:F,"SUNAMPE",'Planificación 2026-1'!X:X,"&lt;&gt;VIRTUAL",'Planificación 2026-1'!I:I,"&lt;3")</f>
        <v>0</v>
      </c>
      <c r="EG99" s="76">
        <f>SUMIFS('Planificación 2026-1'!R:R,'Planificación 2026-1'!W:W,C99,'Planificación 2026-1'!F:F,"FILIAL",'Planificación 2026-1'!X:X,"VIRTUAL",'Planificación 2026-1'!I:I,"&lt;3")</f>
        <v>0</v>
      </c>
      <c r="EH99" s="76">
        <f>SUMIFS('Planificación 2026-1'!R:R,'Planificación 2026-1'!W:W,C99,'Planificación 2026-1'!F:F,"FILIAL",'Planificación 2026-1'!X:X,"&lt;&gt;VIRTUAL",'Planificación 2026-1'!I:I,"&lt;3")</f>
        <v>0</v>
      </c>
      <c r="EI99" s="76">
        <f>SUMIFS('Planificación 2026-1'!R:R,'Planificación 2026-1'!W:W,C99,'Planificación 2026-1'!F:F,"PORUMA",'Planificación 2026-1'!X:X,"VIRTUAL",'Planificación 2026-1'!I:I,"&lt;3")</f>
        <v>0</v>
      </c>
      <c r="EJ99" s="76">
        <f>SUMIFS('Planificación 2026-1'!R:R,'Planificación 2026-1'!W:W,C99,'Planificación 2026-1'!F:F,"PORUMA",'Planificación 2026-1'!X:X,"&lt;&gt;VIRTUAL",'Planificación 2026-1'!I:I,"&lt;3")</f>
        <v>0</v>
      </c>
      <c r="EK99" s="76">
        <f>SUMIFS('Planificación 2026-1'!R:R,'Planificación 2026-1'!W:W,C99,'Planificación 2026-1'!F:F,"HUAURA",'Planificación 2026-1'!X:X,"VIRTUAL",'Planificación 2026-1'!I:I,"&lt;3")</f>
        <v>0</v>
      </c>
      <c r="EL99" s="76">
        <f>SUMIFS('Planificación 2026-1'!R:R,'Planificación 2026-1'!W:W,C99,'Planificación 2026-1'!F:F,"HUAURA",'Planificación 2026-1'!X:X,"&lt;&gt;VIRTUAL",'Planificación 2026-1'!I:I,"&lt;3")</f>
        <v>0</v>
      </c>
      <c r="EM99" s="76"/>
      <c r="EN99" s="76">
        <f t="shared" si="9"/>
        <v>0</v>
      </c>
      <c r="EO99" s="76">
        <f t="shared" si="10"/>
        <v>0</v>
      </c>
      <c r="EP99" s="76" t="b">
        <f t="shared" si="11"/>
        <v>1</v>
      </c>
      <c r="EQ99" s="76" t="str">
        <f t="shared" si="12"/>
        <v/>
      </c>
      <c r="ER99" s="76" t="str">
        <f t="shared" si="17"/>
        <v>PRESENCIAL</v>
      </c>
    </row>
    <row r="100" spans="1:148" hidden="1">
      <c r="A100" s="83"/>
      <c r="B100" s="119">
        <v>97</v>
      </c>
      <c r="C100" s="115" t="s">
        <v>271</v>
      </c>
      <c r="D100" s="112">
        <f>SUMIF('Planificación 2026-1'!W:W,C100,'Planificación 2026-1'!R:R)</f>
        <v>0</v>
      </c>
      <c r="E100" s="114" t="s">
        <v>170</v>
      </c>
      <c r="F100" s="115" t="s">
        <v>171</v>
      </c>
      <c r="G100" s="115" t="s">
        <v>13</v>
      </c>
      <c r="H100" s="115" t="s">
        <v>129</v>
      </c>
      <c r="I100" s="107" t="str">
        <f>IF(SUM(COUNTIFS('Planificación 2026-1'!F:F,"PRINCIPAL",'Planificación 2026-1'!W:W,C100,'Planificación 2026-1'!H:H,"AF"))&gt;0,"P01"," ")</f>
        <v xml:space="preserve"> </v>
      </c>
      <c r="J100" s="108" t="str">
        <f>IF(SUM(COUNTIFS('Planificación 2026-1'!F:F,"PRINCIPAL",'Planificación 2026-1'!W:W,C100,'Planificación 2026-1'!H:H,"EN"))&gt;0,"P02"," ")</f>
        <v xml:space="preserve"> </v>
      </c>
      <c r="K100" s="108" t="str">
        <f>IF(SUM(COUNTIFS('Planificación 2026-1'!F:F,"PRINCIPAL",'Planificación 2026-1'!W:W,C100,'Planificación 2026-1'!H:H,"IS"))&gt;0,"P03"," ")</f>
        <v xml:space="preserve"> </v>
      </c>
      <c r="L100" s="108" t="str">
        <f>IF(SUM(COUNTIFS('Planificación 2026-1'!F:F,"PRINCIPAL",'Planificación 2026-1'!W:W,C100,'Planificación 2026-1'!H:H,"PS"))&gt;0,"P04"," ")</f>
        <v xml:space="preserve"> </v>
      </c>
      <c r="M100" s="108"/>
      <c r="N100" s="108" t="str">
        <f>IF(SUM(COUNTIFS('Planificación 2026-1'!F:F,"PRINCIPAL",'Planificación 2026-1'!W:W,C100,'Planificación 2026-1'!H:H,"IN"))&gt;0,"P06"," ")</f>
        <v xml:space="preserve"> </v>
      </c>
      <c r="O100" s="108" t="str">
        <f>IF(SUM(COUNTIFS('Planificación 2026-1'!F:F,"PRINCIPAL",'Planificación 2026-1'!W:W,C100,'Planificación 2026-1'!H:H,"CA"))&gt;0,"P07"," ")</f>
        <v xml:space="preserve"> </v>
      </c>
      <c r="P100" s="108" t="str">
        <f>IF(SUM(COUNTIFS('Planificación 2026-1'!F:F,"PRINCIPAL",'Planificación 2026-1'!W:W,C100,'Planificación 2026-1'!H:H,"DE"))&gt;0,"P08"," ")</f>
        <v xml:space="preserve"> </v>
      </c>
      <c r="Q100" s="108" t="str">
        <f>IF(SUM(COUNTIFS('Planificación 2026-1'!F:F,"PRINCIPAL",'Planificación 2026-1'!W:W,C100,'Planificación 2026-1'!H:H,"OB"))&gt;0,"P09"," ")</f>
        <v xml:space="preserve"> </v>
      </c>
      <c r="R100" s="108" t="str">
        <f>IF(SUM(COUNTIFS('Planificación 2026-1'!F:F,"PRINCIPAL",'Planificación 2026-1'!W:W,C100,'Planificación 2026-1'!H:H,"MH"))&gt;0,"P31"," ")</f>
        <v xml:space="preserve"> </v>
      </c>
      <c r="S100" s="108" t="str">
        <f>IF(SUM(COUNTIFS('Planificación 2026-1'!F:F,"PRINCIPAL",'Planificación 2026-1'!W:W,C100,'Planificación 2026-1'!H:H,"IC"))&gt;0,"P32"," ")</f>
        <v xml:space="preserve"> </v>
      </c>
      <c r="T100" s="108" t="str">
        <f>IF(SUM(COUNTIFS('Planificación 2026-1'!F:F,"PRINCIPAL",'Planificación 2026-1'!W:W,C100,'Planificación 2026-1'!H:H,"AR"))&gt;0,"P34"," ")</f>
        <v xml:space="preserve"> </v>
      </c>
      <c r="U100" s="108" t="str">
        <f>IF(SUM(COUNTIFS('Planificación 2026-1'!F:F,"PRINCIPAL",'Planificación 2026-1'!W:W,C100,'Planificación 2026-1'!H:H,"T1"))&gt;0,"P35"," ")</f>
        <v xml:space="preserve"> </v>
      </c>
      <c r="V100" s="108" t="str">
        <f>IF(SUM(COUNTIFS('Planificación 2026-1'!F:F,"PRINCIPAL",'Planificación 2026-1'!W:W,C100,'Planificación 2026-1'!H:H,"T3"))&gt;0,"P36"," ")</f>
        <v xml:space="preserve"> </v>
      </c>
      <c r="W100" s="108" t="str">
        <f>IF(SUM(COUNTIFS('Planificación 2026-1'!F:F,"PRINCIPAL",'Planificación 2026-1'!W:W,C100,'Planificación 2026-1'!H:H,"T2"))&gt;0,"P37"," ")</f>
        <v xml:space="preserve"> </v>
      </c>
      <c r="X100" s="108" t="str">
        <f>IF(SUM(COUNTIFS('Planificación 2026-1'!F:F,"PRINCIPAL",'Planificación 2026-1'!W:W,C100,'Planificación 2026-1'!H:H,"AE"))&gt;0,"P38"," ")</f>
        <v xml:space="preserve"> </v>
      </c>
      <c r="Y100" s="108" t="str">
        <f>IF(SUM(COUNTIFS('Planificación 2026-1'!F:F,"PRINCIPAL",'Planificación 2026-1'!W:W,C100,'Planificación 2026-1'!H:H,"T4"))&gt;0,"P55"," ")</f>
        <v xml:space="preserve"> </v>
      </c>
      <c r="Z100" s="108" t="str">
        <f>IF(SUM(COUNTIFS('Planificación 2026-1'!F:F,"FILIAL",'Planificación 2026-1'!W:W,C100,'Planificación 2026-1'!H:H,"AF"))&gt;0," P01"," ")</f>
        <v xml:space="preserve"> </v>
      </c>
      <c r="AA100" s="108" t="str">
        <f>IF(SUM(COUNTIFS('Planificación 2026-1'!F:F,"FILIAL",'Planificación 2026-1'!W:W,C100,'Planificación 2026-1'!H:H,"EN"))&gt;0,"P02"," ")</f>
        <v xml:space="preserve"> </v>
      </c>
      <c r="AB100" s="108" t="str">
        <f>IF(SUM(COUNTIFS('Planificación 2026-1'!F:F,"FILIAL",'Planificación 2026-1'!W:W,C100,'Planificación 2026-1'!H:H,"IS"))&gt;0,"P03"," ")</f>
        <v xml:space="preserve"> </v>
      </c>
      <c r="AC100" s="108" t="str">
        <f>IF(SUM(COUNTIFS('Planificación 2026-1'!F:F,"FILIAL",'Planificación 2026-1'!W:W,C100,'Planificación 2026-1'!H:H,"PS"))&gt;0,"P04"," ")</f>
        <v xml:space="preserve"> </v>
      </c>
      <c r="AD100" s="108"/>
      <c r="AE100" s="108" t="str">
        <f>IF(SUM(COUNTIFS('Planificación 2026-1'!F:F,"FILIAL",'Planificación 2026-1'!W:W,C100,'Planificación 2026-1'!H:H,"IN"))&gt;0,"P06"," ")</f>
        <v xml:space="preserve"> </v>
      </c>
      <c r="AF100" s="108" t="str">
        <f>IF(SUM(COUNTIFS('Planificación 2026-1'!F:F,"FILIAL",'Planificación 2026-1'!W:W,C100,'Planificación 2026-1'!H:H,"CA"))&gt;0,"P07"," ")</f>
        <v xml:space="preserve"> </v>
      </c>
      <c r="AG100" s="108" t="str">
        <f>IF(SUM(COUNTIFS('Planificación 2026-1'!F:F,"FILIAL",'Planificación 2026-1'!W:W,C100,'Planificación 2026-1'!H:H,"DE"))&gt;0,"P08"," ")</f>
        <v xml:space="preserve"> </v>
      </c>
      <c r="AH100" s="108" t="str">
        <f>IF(SUM(COUNTIFS('Planificación 2026-1'!F:F,"FILIAL",'Planificación 2026-1'!W:W,C100,'Planificación 2026-1'!H:H,"OB"))&gt;0,"P09"," ")</f>
        <v xml:space="preserve"> </v>
      </c>
      <c r="AI100" s="108" t="str">
        <f>IF(SUM(COUNTIFS('Planificación 2026-1'!F:F,"FILIAL",'Planificación 2026-1'!W:W,C100,'Planificación 2026-1'!H:H,"MH"))&gt;0,"P31"," ")</f>
        <v xml:space="preserve"> </v>
      </c>
      <c r="AJ100" s="108" t="str">
        <f>IF(SUM(COUNTIFS('Planificación 2026-1'!F:F,"FILIAL",'Planificación 2026-1'!W:W,C100,'Planificación 2026-1'!H:H,"IC"))&gt;0,"P32"," ")</f>
        <v xml:space="preserve"> </v>
      </c>
      <c r="AK100" s="108" t="str">
        <f>IF(SUM(COUNTIFS('Planificación 2026-1'!F:F,"FILIAL",'Planificación 2026-1'!W:W,C100,'Planificación 2026-1'!H:H,"AR"))&gt;0,"P34"," ")</f>
        <v xml:space="preserve"> </v>
      </c>
      <c r="AL100" s="108" t="str">
        <f>IF(SUM(COUNTIFS('Planificación 2026-1'!F:F,"FILIAL",'Planificación 2026-1'!W:W,C100,'Planificación 2026-1'!H:H,"T1"))&gt;0,"P35"," ")</f>
        <v xml:space="preserve"> </v>
      </c>
      <c r="AM100" s="108" t="str">
        <f>IF(SUM(COUNTIFS('Planificación 2026-1'!F:F,"FILIAL",'Planificación 2026-1'!W:W,C100,'Planificación 2026-1'!H:H,"T3"))&gt;0,"P36"," ")</f>
        <v xml:space="preserve"> </v>
      </c>
      <c r="AN100" s="108" t="str">
        <f>IF(SUM(COUNTIFS('Planificación 2026-1'!F:F,"FILIAL",'Planificación 2026-1'!W:W,C100,'Planificación 2026-1'!H:H,"T2"))&gt;0,"P37"," ")</f>
        <v xml:space="preserve"> </v>
      </c>
      <c r="AO100" s="108" t="str">
        <f>IF(SUM(COUNTIFS('Planificación 2026-1'!F:F,"FILIAL",'Planificación 2026-1'!W:W,C100,'Planificación 2026-1'!H:H,"AE"))&gt;0,"P38"," ")</f>
        <v xml:space="preserve"> </v>
      </c>
      <c r="AP100" s="108" t="str">
        <f>IF(SUM(COUNTIFS('Planificación 2026-1'!F:F,"FILIAL",'Planificación 2026-1'!W:W,C100,'Planificación 2026-1'!H:H,"T4"))&gt;0,"P55"," ")</f>
        <v xml:space="preserve"> </v>
      </c>
      <c r="AQ100" s="108" t="str">
        <f>IF(SUM(COUNTIFS('Planificación 2026-1'!F:F,"SUNAMPE",'Planificación 2026-1'!W:W,C100,'Planificación 2026-1'!H:H,"AF"))&gt;0," P01"," ")</f>
        <v xml:space="preserve"> </v>
      </c>
      <c r="AR100" s="108" t="str">
        <f>IF(SUM(COUNTIFS('Planificación 2026-1'!F:F,"SUNAMPE",'Planificación 2026-1'!W:W,C100,'Planificación 2026-1'!H:H,"EN"))&gt;0,"P02"," ")</f>
        <v xml:space="preserve"> </v>
      </c>
      <c r="AS100" s="108" t="str">
        <f>IF(SUM(COUNTIFS('Planificación 2026-1'!F:F,"SUNAMPE",'Planificación 2026-1'!W:W,C100,'Planificación 2026-1'!H:H,"IS"))&gt;0,"P03"," ")</f>
        <v xml:space="preserve"> </v>
      </c>
      <c r="AT100" s="108" t="str">
        <f>IF(SUM(COUNTIFS('Planificación 2026-1'!F:F,"SUNAMPE",'Planificación 2026-1'!W:W,C100,'Planificación 2026-1'!H:H,"PS"))&gt;0,"P04"," ")</f>
        <v xml:space="preserve"> </v>
      </c>
      <c r="AU100" s="108"/>
      <c r="AV100" s="108" t="str">
        <f>IF(SUM(COUNTIFS('Planificación 2026-1'!F:F,"SUNAMPE",'Planificación 2026-1'!W:W,C100,'Planificación 2026-1'!H:H,"IN"))&gt;0,"P06"," ")</f>
        <v xml:space="preserve"> </v>
      </c>
      <c r="AW100" s="108" t="str">
        <f>IF(SUM(COUNTIFS('Planificación 2026-1'!F:F,"SUNAMPE",'Planificación 2026-1'!W:W,C100,'Planificación 2026-1'!H:H,"CA"))&gt;0,"P07"," ")</f>
        <v xml:space="preserve"> </v>
      </c>
      <c r="AX100" s="108" t="str">
        <f>IF(SUM(COUNTIFS('Planificación 2026-1'!F:F,"SUNAMPE",'Planificación 2026-1'!W:W,C100,'Planificación 2026-1'!H:H,"DE"))&gt;0,"P08"," ")</f>
        <v xml:space="preserve"> </v>
      </c>
      <c r="AY100" s="108" t="str">
        <f>IF(SUM(COUNTIFS('Planificación 2026-1'!F:F,"SUNAMPE",'Planificación 2026-1'!W:W,C100,'Planificación 2026-1'!H:H,"OB"))&gt;0,"P09"," ")</f>
        <v xml:space="preserve"> </v>
      </c>
      <c r="AZ100" s="108" t="str">
        <f>IF(SUM(COUNTIFS('Planificación 2026-1'!F:F,"SUNAMPE",'Planificación 2026-1'!W:W,C100,'Planificación 2026-1'!H:H,"MH"))&gt;0,"P31"," ")</f>
        <v xml:space="preserve"> </v>
      </c>
      <c r="BA100" s="108" t="str">
        <f>IF(SUM(COUNTIFS('Planificación 2026-1'!F:F,"SUNAMPE",'Planificación 2026-1'!W:W,C100,'Planificación 2026-1'!H:H,"IC"))&gt;0,"P32"," ")</f>
        <v xml:space="preserve"> </v>
      </c>
      <c r="BB100" s="108" t="str">
        <f>IF(SUM(COUNTIFS('Planificación 2026-1'!F:F,"SUNAMPE",'Planificación 2026-1'!W:W,C100,'Planificación 2026-1'!H:H,"AR"))&gt;0,"P34"," ")</f>
        <v xml:space="preserve"> </v>
      </c>
      <c r="BC100" s="108" t="str">
        <f>IF(SUM(COUNTIFS('Planificación 2026-1'!F:F,"SUNAMPE",'Planificación 2026-1'!W:W,C100,'Planificación 2026-1'!H:H,"T1"))&gt;0,"P35"," ")</f>
        <v xml:space="preserve"> </v>
      </c>
      <c r="BD100" s="108" t="str">
        <f>IF(SUM(COUNTIFS('Planificación 2026-1'!F:F,"SUNAMPE",'Planificación 2026-1'!W:W,C100,'Planificación 2026-1'!H:H,"T3"))&gt;0,"P36"," ")</f>
        <v xml:space="preserve"> </v>
      </c>
      <c r="BE100" s="108" t="str">
        <f>IF(SUM(COUNTIFS('Planificación 2026-1'!F:F,"SUNAMPE",'Planificación 2026-1'!W:W,C100,'Planificación 2026-1'!H:H,"T2"))&gt;0,"P37"," ")</f>
        <v xml:space="preserve"> </v>
      </c>
      <c r="BF100" s="108" t="str">
        <f>IF(SUM(COUNTIFS('Planificación 2026-1'!F:F,"SUNAMPE",'Planificación 2026-1'!W:W,C100,'Planificación 2026-1'!H:H,"AE"))&gt;0,"P38"," ")</f>
        <v xml:space="preserve"> </v>
      </c>
      <c r="BG100" s="108" t="str">
        <f>IF(SUM(COUNTIFS('Planificación 2026-1'!F:F,"SUNAMPE",'Planificación 2026-1'!W:W,C100,'Planificación 2026-1'!H:H,"T4"))&gt;0,"P55"," ")</f>
        <v xml:space="preserve"> </v>
      </c>
      <c r="BH100" s="108" t="str">
        <f>IF(SUM(COUNTIFS('Planificación 2026-1'!F:F,"HUAURA",'Planificación 2026-1'!W:W,C100,'Planificación 2026-1'!H:H,"AF"))&gt;0," P01"," ")</f>
        <v xml:space="preserve"> </v>
      </c>
      <c r="BI100" s="108" t="str">
        <f>IF(SUM(COUNTIFS('Planificación 2026-1'!F:F,"HUAURA",'Planificación 2026-1'!W:W,C100,'Planificación 2026-1'!H:H,"EN"))&gt;0,"P02"," ")</f>
        <v xml:space="preserve"> </v>
      </c>
      <c r="BJ100" s="108" t="str">
        <f>IF(SUM(COUNTIFS('Planificación 2026-1'!F:F,"HUAURA",'Planificación 2026-1'!W:W,C100,'Planificación 2026-1'!H:H,"IS"))&gt;0,"P03"," ")</f>
        <v xml:space="preserve"> </v>
      </c>
      <c r="BK100" s="108" t="str">
        <f>IF(SUM(COUNTIFS('Planificación 2026-1'!F:F,"HUAURA",'Planificación 2026-1'!W:W,C100,'Planificación 2026-1'!H:H,"PS"))&gt;0,"P04"," ")</f>
        <v xml:space="preserve"> </v>
      </c>
      <c r="BL100" s="108"/>
      <c r="BM100" s="108" t="str">
        <f>IF(SUM(COUNTIFS('Planificación 2026-1'!F:F,"HUAURA",'Planificación 2026-1'!W:W,C100,'Planificación 2026-1'!H:H,"IN"))&gt;0,"P06"," ")</f>
        <v xml:space="preserve"> </v>
      </c>
      <c r="BN100" s="108" t="str">
        <f>IF(SUM(COUNTIFS('Planificación 2026-1'!F:F,"HUAURA",'Planificación 2026-1'!W:W,C100,'Planificación 2026-1'!H:H,"CA"))&gt;0,"P07"," ")</f>
        <v xml:space="preserve"> </v>
      </c>
      <c r="BO100" s="108" t="str">
        <f>IF(SUM(COUNTIFS('Planificación 2026-1'!F:F,"HUAURA",'Planificación 2026-1'!W:W,C100,'Planificación 2026-1'!H:H,"DE"))&gt;0,"P08"," ")</f>
        <v xml:space="preserve"> </v>
      </c>
      <c r="BP100" s="108" t="str">
        <f>IF(SUM(COUNTIFS('Planificación 2026-1'!F:F,"HUAURA",'Planificación 2026-1'!W:W,C100,'Planificación 2026-1'!H:H,"OB"))&gt;0,"P09"," ")</f>
        <v xml:space="preserve"> </v>
      </c>
      <c r="BQ100" s="108" t="str">
        <f>IF(SUM(COUNTIFS('Planificación 2026-1'!F:F,"HUAURA",'Planificación 2026-1'!W:W,C100,'Planificación 2026-1'!H:H,"MH"))&gt;0,"P31"," ")</f>
        <v xml:space="preserve"> </v>
      </c>
      <c r="BR100" s="108" t="str">
        <f>IF(SUM(COUNTIFS('Planificación 2026-1'!F:F,"HUAURA",'Planificación 2026-1'!W:W,C100,'Planificación 2026-1'!H:H,"IC"))&gt;0,"P32"," ")</f>
        <v xml:space="preserve"> </v>
      </c>
      <c r="BS100" s="108" t="str">
        <f>IF(SUM(COUNTIFS('Planificación 2026-1'!F:F,"HUAURA",'Planificación 2026-1'!W:W,C100,'Planificación 2026-1'!H:H,"AR"))&gt;0,"P34"," ")</f>
        <v xml:space="preserve"> </v>
      </c>
      <c r="BT100" s="108" t="str">
        <f>IF(SUM(COUNTIFS('Planificación 2026-1'!F:F,"HUAURA",'Planificación 2026-1'!W:W,C100,'Planificación 2026-1'!H:H,"T1"))&gt;0,"P35"," ")</f>
        <v xml:space="preserve"> </v>
      </c>
      <c r="BU100" s="108" t="str">
        <f>IF(SUM(COUNTIFS('Planificación 2026-1'!F:F,"HUAURA",'Planificación 2026-1'!W:W,C100,'Planificación 2026-1'!H:H,"T3"))&gt;0,"P36"," ")</f>
        <v xml:space="preserve"> </v>
      </c>
      <c r="BV100" s="108" t="str">
        <f>IF(SUM(COUNTIFS('Planificación 2026-1'!F:F,"HUAURA",'Planificación 2026-1'!W:W,C100,'Planificación 2026-1'!H:H,"T2"))&gt;0,"P37"," ")</f>
        <v xml:space="preserve"> </v>
      </c>
      <c r="BW100" s="108" t="str">
        <f>IF(SUM(COUNTIFS('Planificación 2026-1'!F:F,"HUAURA",'Planificación 2026-1'!W:W,C100,'Planificación 2026-1'!H:H,"AE"))&gt;0,"P38"," ")</f>
        <v xml:space="preserve"> </v>
      </c>
      <c r="BX100" s="108" t="str">
        <f>IF(SUM(COUNTIFS('Planificación 2026-1'!F:F,"HUAURA",'Planificación 2026-1'!W:W,C100,'Planificación 2026-1'!H:H,"T4"))&gt;0,"P55"," ")</f>
        <v xml:space="preserve"> </v>
      </c>
      <c r="BY100" s="109">
        <f>SUMIFS('Planificación 2026-1'!R:R,'Planificación 2026-1'!W:W,C100,'Planificación 2026-1'!H:H,"AF",'Planificación 2026-1'!I:I,"&gt;2")</f>
        <v>0</v>
      </c>
      <c r="BZ100" s="109">
        <f>SUMIFS('Planificación 2026-1'!R:R,'Planificación 2026-1'!W:W,C100,'Planificación 2026-1'!H:H,"EN",'Planificación 2026-1'!I:I,"&gt;2")</f>
        <v>0</v>
      </c>
      <c r="CA100" s="109">
        <f>SUMIFS('Planificación 2026-1'!R:R,'Planificación 2026-1'!W:W,C100,'Planificación 2026-1'!H:H,"IS",'Planificación 2026-1'!I:I,"&gt;2")</f>
        <v>0</v>
      </c>
      <c r="CB100" s="109">
        <f>SUMIFS('Planificación 2026-1'!R:R,'Planificación 2026-1'!W:W,C100,'Planificación 2026-1'!H:H,"PS",'Planificación 2026-1'!I:I,"&gt;2")</f>
        <v>0</v>
      </c>
      <c r="CC100" s="109">
        <f>SUMIFS('Planificación 2026-1'!R:R,'Planificación 2026-1'!W:W,C100,'Planificación 2026-1'!H:H,"IN",'Planificación 2026-1'!I:I,"&gt;2")</f>
        <v>0</v>
      </c>
      <c r="CD100" s="109">
        <f>SUMIFS('Planificación 2026-1'!R:R,'Planificación 2026-1'!W:W,C100,'Planificación 2026-1'!H:H,"CA",'Planificación 2026-1'!I:I,"&gt;2")</f>
        <v>0</v>
      </c>
      <c r="CE100" s="109">
        <f>SUMIFS('Planificación 2026-1'!R:R,'Planificación 2026-1'!W:W,C100,'Planificación 2026-1'!H:H,"DE",'Planificación 2026-1'!I:I,"&gt;2")</f>
        <v>0</v>
      </c>
      <c r="CF100" s="109">
        <f>SUMIFS('Planificación 2026-1'!R:R,'Planificación 2026-1'!W:W,C100,'Planificación 2026-1'!H:H,"OB",'Planificación 2026-1'!I:I,"&gt;2")</f>
        <v>0</v>
      </c>
      <c r="CG100" s="109">
        <f>SUMIFS('Planificación 2026-1'!R:R,'Planificación 2026-1'!W:W,C100,'Planificación 2026-1'!H:H,"MH",'Planificación 2026-1'!I:I,"&gt;2")</f>
        <v>0</v>
      </c>
      <c r="CH100" s="109">
        <f>SUMIFS('Planificación 2026-1'!R:R,'Planificación 2026-1'!W:W,C100,'Planificación 2026-1'!H:H,"IC",'Planificación 2026-1'!I:I,"&gt;2")</f>
        <v>0</v>
      </c>
      <c r="CI100" s="109">
        <f>SUMIFS('Planificación 2026-1'!R:R,'Planificación 2026-1'!W:W,C100,'Planificación 2026-1'!H:H,"AR",'Planificación 2026-1'!I:I,"&gt;2")</f>
        <v>0</v>
      </c>
      <c r="CJ100" s="109">
        <f>SUMIFS('Planificación 2026-1'!R:R,'Planificación 2026-1'!W:W,C100,'Planificación 2026-1'!H:H,"T1",'Planificación 2026-1'!I:I,"&gt;2")</f>
        <v>0</v>
      </c>
      <c r="CK100" s="109">
        <f>SUMIFS('Planificación 2026-1'!R:R,'Planificación 2026-1'!W:W,C100,'Planificación 2026-1'!H:H,"T3",'Planificación 2026-1'!I:I,"&gt;2")</f>
        <v>0</v>
      </c>
      <c r="CL100" s="109">
        <f>SUMIFS('Planificación 2026-1'!R:R,'Planificación 2026-1'!W:W,C100,'Planificación 2026-1'!H:H,"T2",'Planificación 2026-1'!I:I,"&gt;2")</f>
        <v>0</v>
      </c>
      <c r="CM100" s="109">
        <f>SUMIFS('Planificación 2026-1'!R:R,'Planificación 2026-1'!W:W,C100,'Planificación 2026-1'!H:H,"AE",'Planificación 2026-1'!I:I,"&gt;2")</f>
        <v>0</v>
      </c>
      <c r="CN100" s="109">
        <f>SUMIFS('Planificación 2026-1'!R:R,'Planificación 2026-1'!W:W,C100,'Planificación 2026-1'!H:H,"T4",'Planificación 2026-1'!I:I,"&gt;2")</f>
        <v>0</v>
      </c>
      <c r="CO100" s="109">
        <f>SUMIFS('Planificación 2026-1'!R:R,'Planificación 2026-1'!W:W,C100,'Planificación 2026-1'!H:H,"AF",'Planificación 2026-1'!I:I,"&lt;3")</f>
        <v>0</v>
      </c>
      <c r="CP100" s="109">
        <f>SUMIFS('Planificación 2026-1'!R:R,'Planificación 2026-1'!W:W,C100,'Planificación 2026-1'!H:H,"EN",'Planificación 2026-1'!I:I,"&lt;3")</f>
        <v>0</v>
      </c>
      <c r="CQ100" s="109">
        <f>SUMIFS('Planificación 2026-1'!R:R,'Planificación 2026-1'!W:W,C100,'Planificación 2026-1'!H:H,"IS",'Planificación 2026-1'!I:I,"&lt;3")</f>
        <v>0</v>
      </c>
      <c r="CR100" s="109">
        <f>SUMIFS('Planificación 2026-1'!R:R,'Planificación 2026-1'!W:W,C100,'Planificación 2026-1'!H:H,"PS",'Planificación 2026-1'!I:I,"&lt;3")</f>
        <v>0</v>
      </c>
      <c r="CS100" s="109">
        <f>SUMIFS('Planificación 2026-1'!R:R,'Planificación 2026-1'!W:W,C100,'Planificación 2026-1'!H:H,"IN",'Planificación 2026-1'!I:I,"&lt;3")</f>
        <v>0</v>
      </c>
      <c r="CT100" s="109">
        <f>SUMIFS('Planificación 2026-1'!R:R,'Planificación 2026-1'!W:W,C100,'Planificación 2026-1'!H:H,"CA",'Planificación 2026-1'!I:I,"&lt;3")</f>
        <v>0</v>
      </c>
      <c r="CU100" s="109">
        <f>SUMIFS('Planificación 2026-1'!R:R,'Planificación 2026-1'!W:W,C100,'Planificación 2026-1'!H:H,"DE",'Planificación 2026-1'!I:I,"&lt;3")</f>
        <v>0</v>
      </c>
      <c r="CV100" s="109">
        <f>SUMIFS('Planificación 2026-1'!R:R,'Planificación 2026-1'!W:W,C100,'Planificación 2026-1'!H:H,"OB",'Planificación 2026-1'!I:I,"&lt;3")</f>
        <v>0</v>
      </c>
      <c r="CW100" s="109">
        <f>SUMIFS('Planificación 2026-1'!R:R,'Planificación 2026-1'!W:W,C100,'Planificación 2026-1'!H:H,"MH",'Planificación 2026-1'!I:I,"&lt;3")</f>
        <v>0</v>
      </c>
      <c r="CX100" s="109">
        <f>SUMIFS('Planificación 2026-1'!R:R,'Planificación 2026-1'!W:W,C100,'Planificación 2026-1'!H:H,"IC",'Planificación 2026-1'!I:I,"&lt;3")</f>
        <v>0</v>
      </c>
      <c r="CY100" s="109">
        <f>SUMIFS('Planificación 2026-1'!R:R,'Planificación 2026-1'!W:W,C100,'Planificación 2026-1'!H:H,"AR",'Planificación 2026-1'!I:I,"&lt;3")</f>
        <v>0</v>
      </c>
      <c r="CZ100" s="109">
        <f>SUMIFS('Planificación 2026-1'!R:R,'Planificación 2026-1'!W:W,C100,'Planificación 2026-1'!H:H,"T1",'Planificación 2026-1'!I:I,"&lt;3")</f>
        <v>0</v>
      </c>
      <c r="DA100" s="109">
        <f>SUMIFS('Planificación 2026-1'!R:R,'Planificación 2026-1'!W:W,C100,'Planificación 2026-1'!H:H,"T3",'Planificación 2026-1'!I:I,"&lt;3")</f>
        <v>0</v>
      </c>
      <c r="DB100" s="109">
        <f>SUMIFS('Planificación 2026-1'!R:R,'Planificación 2026-1'!W:W,C100,'Planificación 2026-1'!H:H,"T2",'Planificación 2026-1'!I:I,"&lt;3")</f>
        <v>0</v>
      </c>
      <c r="DC100" s="109">
        <f>SUMIFS('Planificación 2026-1'!R:R,'Planificación 2026-1'!W:W,C100,'Planificación 2026-1'!H:H,"AE",'Planificación 2026-1'!I:I,"&lt;3")</f>
        <v>0</v>
      </c>
      <c r="DD100" s="109">
        <f>SUMIFS('Planificación 2026-1'!R:R,'Planificación 2026-1'!W:W,C100,'Planificación 2026-1'!H:H,"T4",'Planificación 2026-1'!I:I,"&lt;3")</f>
        <v>0</v>
      </c>
      <c r="DE100" s="108" t="str">
        <f t="shared" si="13"/>
        <v/>
      </c>
      <c r="DF100" s="41">
        <f>IF(C100="","",SUMIFS('Planificación 2026-1'!R:R,'Planificación 2026-1'!W:W,C100,'Planificación 2026-1'!F:F,"PRINCIPAL",'Planificación 2026-1'!X:X,"VIRTUAL"))</f>
        <v>0</v>
      </c>
      <c r="DG100" s="41">
        <f>IF(C100="","",SUMIFS('Planificación 2026-1'!R:R,'Planificación 2026-1'!W:W,C100,'Planificación 2026-1'!F:F,"PRINCIPAL",'Planificación 2026-1'!X:X,"PRESENCIAL"))</f>
        <v>0</v>
      </c>
      <c r="DH100" s="41">
        <f>IF(C100="","",SUMIFS('Planificación 2026-1'!R:R,'Planificación 2026-1'!W:W,C100,'Planificación 2026-1'!F:F,"PRINCIPAL",'Planificación 2026-1'!X:X,"HIBRIDO PRESENCIAL"))</f>
        <v>0</v>
      </c>
      <c r="DI100" s="108" t="str">
        <f t="shared" si="14"/>
        <v/>
      </c>
      <c r="DJ100" s="108">
        <f>IF(C100="","",SUMIFS('Planificación 2026-1'!R:R,'Planificación 2026-1'!W:W,C100,'Planificación 2026-1'!F:F,"FILIAL",'Planificación 2026-1'!X:X,"VIRTUAL"))</f>
        <v>0</v>
      </c>
      <c r="DK100" s="110">
        <f>IF(C100="","",SUMIFS('Planificación 2026-1'!R:R,'Planificación 2026-1'!W:W,C100,'Planificación 2026-1'!F:F,"FILIAL",'Planificación 2026-1'!X:X,"PRESENCIAL"))</f>
        <v>0</v>
      </c>
      <c r="DL100" s="61">
        <f>IF(C100="","",SUMIFS('Planificación 2026-1'!R:R,'Planificación 2026-1'!W:W,C100,'Planificación 2026-1'!F:F,"FILIAL",'Planificación 2026-1'!X:X,"HIBRIDO PRESENCIAL"))</f>
        <v>0</v>
      </c>
      <c r="DM100" s="111" t="str">
        <f t="shared" si="15"/>
        <v/>
      </c>
      <c r="DN100" s="108">
        <f>IF(C100="","",SUMIFS('Planificación 2026-1'!R:R,'Planificación 2026-1'!W:W,C100,'Planificación 2026-1'!F:F,"SUNAMPE",'Planificación 2026-1'!X:X,"VIRTUAL"))</f>
        <v>0</v>
      </c>
      <c r="DO100" s="61">
        <f>IF(C100="","",SUMIFS('Planificación 2026-1'!R:R,'Planificación 2026-1'!W:W,C100,'Planificación 2026-1'!F:F,"SUNAMPE",'Planificación 2026-1'!X:X,"PRESENCIAL"))</f>
        <v>0</v>
      </c>
      <c r="DP100" s="111" t="str">
        <f t="shared" si="16"/>
        <v/>
      </c>
      <c r="DQ100" s="108">
        <f>IF(C100="","",SUMIFS('Planificación 2026-1'!R:R,'Planificación 2026-1'!W:W,C100,'Planificación 2026-1'!F:F,"HUAURA",'Planificación 2026-1'!X:X,"VIRTUAL"))</f>
        <v>0</v>
      </c>
      <c r="DR100" s="61">
        <f>IF(C100="","",SUMIFS('Planificación 2026-1'!R:R,'Planificación 2026-1'!W:W,C100,'Planificación 2026-1'!F:F,"HUAURA",'Planificación 2026-1'!X:X,"PRESENCIAL"))</f>
        <v>0</v>
      </c>
      <c r="DS100" s="76">
        <f>SUMIFS('Planificación 2026-1'!R:R,'Planificación 2026-1'!W:W,C100,'Planificación 2026-1'!F:F,"PRINCIPAL",'Planificación 2026-1'!X:X,"VIRTUAL",'Planificación 2026-1'!I:I,"&gt;2")</f>
        <v>0</v>
      </c>
      <c r="DT100" s="76">
        <f>SUMIFS('Planificación 2026-1'!R:R,'Planificación 2026-1'!W:W,C100,'Planificación 2026-1'!F:F,"PRINCIPAL",'Planificación 2026-1'!X:X,"&lt;&gt;VIRTUAL",'Planificación 2026-1'!I:I,"&gt;2")</f>
        <v>0</v>
      </c>
      <c r="DU100" s="76">
        <f>SUMIFS('Planificación 2026-1'!R:R,'Planificación 2026-1'!W:W,C100,'Planificación 2026-1'!F:F,"SUNAMPE",'Planificación 2026-1'!X:X,"VIRTUAL",'Planificación 2026-1'!I:I,"&gt;2")</f>
        <v>0</v>
      </c>
      <c r="DV100" s="76">
        <f>SUMIFS('Planificación 2026-1'!R:R,'Planificación 2026-1'!W:W,C100,'Planificación 2026-1'!F:F,"SUNAMPE",'Planificación 2026-1'!X:X,"&lt;&gt;VIRTUAL",'Planificación 2026-1'!I:I,"&gt;2")</f>
        <v>0</v>
      </c>
      <c r="DW100" s="76">
        <f>SUMIFS('Planificación 2026-1'!R:R,'Planificación 2026-1'!W:W,C100,'Planificación 2026-1'!F:F,"FILIAL",'Planificación 2026-1'!X:X,"VIRTUAL",'Planificación 2026-1'!I:I,"&gt;2")</f>
        <v>0</v>
      </c>
      <c r="DX100" s="76">
        <f>SUMIFS('Planificación 2026-1'!R:R,'Planificación 2026-1'!W:W,C100,'Planificación 2026-1'!F:F,"FILIAL",'Planificación 2026-1'!X:X,"&lt;&gt;VIRTUAL",'Planificación 2026-1'!I:I,"&gt;2")</f>
        <v>0</v>
      </c>
      <c r="DY100" s="76">
        <f>SUMIFS('Planificación 2026-1'!R:R,'Planificación 2026-1'!W:W,C100,'Planificación 2026-1'!F:F,"PORUMA",'Planificación 2026-1'!X:X,"VIRTUAL",'Planificación 2026-1'!I:I,"&gt;2")</f>
        <v>0</v>
      </c>
      <c r="DZ100" s="76">
        <f>SUMIFS('Planificación 2026-1'!R:R,'Planificación 2026-1'!W:W,C100,'Planificación 2026-1'!F:F,"PORUMA",'Planificación 2026-1'!X:X,"&lt;&gt;VIRTUAL",'Planificación 2026-1'!I:I,"&gt;2")</f>
        <v>0</v>
      </c>
      <c r="EA100" s="76">
        <f>SUMIFS('Planificación 2026-1'!R:R,'Planificación 2026-1'!W:W,C100,'Planificación 2026-1'!F:F,"HUAURA",'Planificación 2026-1'!X:X,"VIRTUAL",'Planificación 2026-1'!I:I,"&gt;2")</f>
        <v>0</v>
      </c>
      <c r="EB100" s="76">
        <f>SUMIFS('Planificación 2026-1'!R:R,'Planificación 2026-1'!W:W,C100,'Planificación 2026-1'!F:F,"HUAURA",'Planificación 2026-1'!X:X,"&lt;&gt;VIRTUAL",'Planificación 2026-1'!I:I,"&gt;2")</f>
        <v>0</v>
      </c>
      <c r="EC100" s="76">
        <f>SUMIFS('Planificación 2026-1'!R:R,'Planificación 2026-1'!W:W,C100,'Planificación 2026-1'!F:F,"PRINCIPAL",'Planificación 2026-1'!X:X,"VIRTUAL",'Planificación 2026-1'!I:I,"&lt;3")</f>
        <v>0</v>
      </c>
      <c r="ED100" s="76">
        <f>SUMIFS('Planificación 2026-1'!R:R,'Planificación 2026-1'!W:W,C100,'Planificación 2026-1'!F:F,"PRINCIPAL",'Planificación 2026-1'!X:X,"&lt;&gt;VIRTUAL",'Planificación 2026-1'!I:I,"&lt;3")</f>
        <v>0</v>
      </c>
      <c r="EE100" s="76">
        <f>SUMIFS('Planificación 2026-1'!R:R,'Planificación 2026-1'!W:W,C100,'Planificación 2026-1'!F:F,"SUNAMPE",'Planificación 2026-1'!X:X,"VIRTUAL",'Planificación 2026-1'!I:I,"&lt;3")</f>
        <v>0</v>
      </c>
      <c r="EF100" s="76">
        <f>SUMIFS('Planificación 2026-1'!R:R,'Planificación 2026-1'!W:W,C100,'Planificación 2026-1'!F:F,"SUNAMPE",'Planificación 2026-1'!X:X,"&lt;&gt;VIRTUAL",'Planificación 2026-1'!I:I,"&lt;3")</f>
        <v>0</v>
      </c>
      <c r="EG100" s="76">
        <f>SUMIFS('Planificación 2026-1'!R:R,'Planificación 2026-1'!W:W,C100,'Planificación 2026-1'!F:F,"FILIAL",'Planificación 2026-1'!X:X,"VIRTUAL",'Planificación 2026-1'!I:I,"&lt;3")</f>
        <v>0</v>
      </c>
      <c r="EH100" s="76">
        <f>SUMIFS('Planificación 2026-1'!R:R,'Planificación 2026-1'!W:W,C100,'Planificación 2026-1'!F:F,"FILIAL",'Planificación 2026-1'!X:X,"&lt;&gt;VIRTUAL",'Planificación 2026-1'!I:I,"&lt;3")</f>
        <v>0</v>
      </c>
      <c r="EI100" s="76">
        <f>SUMIFS('Planificación 2026-1'!R:R,'Planificación 2026-1'!W:W,C100,'Planificación 2026-1'!F:F,"PORUMA",'Planificación 2026-1'!X:X,"VIRTUAL",'Planificación 2026-1'!I:I,"&lt;3")</f>
        <v>0</v>
      </c>
      <c r="EJ100" s="76">
        <f>SUMIFS('Planificación 2026-1'!R:R,'Planificación 2026-1'!W:W,C100,'Planificación 2026-1'!F:F,"PORUMA",'Planificación 2026-1'!X:X,"&lt;&gt;VIRTUAL",'Planificación 2026-1'!I:I,"&lt;3")</f>
        <v>0</v>
      </c>
      <c r="EK100" s="76">
        <f>SUMIFS('Planificación 2026-1'!R:R,'Planificación 2026-1'!W:W,C100,'Planificación 2026-1'!F:F,"HUAURA",'Planificación 2026-1'!X:X,"VIRTUAL",'Planificación 2026-1'!I:I,"&lt;3")</f>
        <v>0</v>
      </c>
      <c r="EL100" s="76">
        <f>SUMIFS('Planificación 2026-1'!R:R,'Planificación 2026-1'!W:W,C100,'Planificación 2026-1'!F:F,"HUAURA",'Planificación 2026-1'!X:X,"&lt;&gt;VIRTUAL",'Planificación 2026-1'!I:I,"&lt;3")</f>
        <v>0</v>
      </c>
      <c r="EM100" s="76"/>
      <c r="EN100" s="76">
        <f t="shared" si="9"/>
        <v>0</v>
      </c>
      <c r="EO100" s="76">
        <f t="shared" si="10"/>
        <v>0</v>
      </c>
      <c r="EP100" s="76" t="b">
        <f t="shared" si="11"/>
        <v>1</v>
      </c>
      <c r="EQ100" s="76" t="str">
        <f t="shared" si="12"/>
        <v/>
      </c>
      <c r="ER100" s="76" t="str">
        <f t="shared" si="17"/>
        <v>PRESENCIAL</v>
      </c>
    </row>
    <row r="101" spans="1:148" hidden="1">
      <c r="A101" s="83"/>
      <c r="B101" s="119">
        <v>98</v>
      </c>
      <c r="C101" s="115" t="s">
        <v>272</v>
      </c>
      <c r="D101" s="112">
        <f>SUMIF('Planificación 2026-1'!W:W,C101,'Planificación 2026-1'!R:R)</f>
        <v>0</v>
      </c>
      <c r="E101" s="114" t="s">
        <v>170</v>
      </c>
      <c r="F101" s="115" t="s">
        <v>171</v>
      </c>
      <c r="G101" s="115" t="s">
        <v>13</v>
      </c>
      <c r="H101" s="115" t="s">
        <v>138</v>
      </c>
      <c r="I101" s="107" t="str">
        <f>IF(SUM(COUNTIFS('Planificación 2026-1'!F:F,"PRINCIPAL",'Planificación 2026-1'!W:W,C101,'Planificación 2026-1'!H:H,"AF"))&gt;0,"P01"," ")</f>
        <v xml:space="preserve"> </v>
      </c>
      <c r="J101" s="108" t="str">
        <f>IF(SUM(COUNTIFS('Planificación 2026-1'!F:F,"PRINCIPAL",'Planificación 2026-1'!W:W,C101,'Planificación 2026-1'!H:H,"EN"))&gt;0,"P02"," ")</f>
        <v xml:space="preserve"> </v>
      </c>
      <c r="K101" s="108" t="str">
        <f>IF(SUM(COUNTIFS('Planificación 2026-1'!F:F,"PRINCIPAL",'Planificación 2026-1'!W:W,C101,'Planificación 2026-1'!H:H,"IS"))&gt;0,"P03"," ")</f>
        <v xml:space="preserve"> </v>
      </c>
      <c r="L101" s="108" t="str">
        <f>IF(SUM(COUNTIFS('Planificación 2026-1'!F:F,"PRINCIPAL",'Planificación 2026-1'!W:W,C101,'Planificación 2026-1'!H:H,"PS"))&gt;0,"P04"," ")</f>
        <v xml:space="preserve"> </v>
      </c>
      <c r="M101" s="108"/>
      <c r="N101" s="108" t="str">
        <f>IF(SUM(COUNTIFS('Planificación 2026-1'!F:F,"PRINCIPAL",'Planificación 2026-1'!W:W,C101,'Planificación 2026-1'!H:H,"IN"))&gt;0,"P06"," ")</f>
        <v xml:space="preserve"> </v>
      </c>
      <c r="O101" s="108" t="str">
        <f>IF(SUM(COUNTIFS('Planificación 2026-1'!F:F,"PRINCIPAL",'Planificación 2026-1'!W:W,C101,'Planificación 2026-1'!H:H,"CA"))&gt;0,"P07"," ")</f>
        <v xml:space="preserve"> </v>
      </c>
      <c r="P101" s="108" t="str">
        <f>IF(SUM(COUNTIFS('Planificación 2026-1'!F:F,"PRINCIPAL",'Planificación 2026-1'!W:W,C101,'Planificación 2026-1'!H:H,"DE"))&gt;0,"P08"," ")</f>
        <v xml:space="preserve"> </v>
      </c>
      <c r="Q101" s="108" t="str">
        <f>IF(SUM(COUNTIFS('Planificación 2026-1'!F:F,"PRINCIPAL",'Planificación 2026-1'!W:W,C101,'Planificación 2026-1'!H:H,"OB"))&gt;0,"P09"," ")</f>
        <v xml:space="preserve"> </v>
      </c>
      <c r="R101" s="108" t="str">
        <f>IF(SUM(COUNTIFS('Planificación 2026-1'!F:F,"PRINCIPAL",'Planificación 2026-1'!W:W,C101,'Planificación 2026-1'!H:H,"MH"))&gt;0,"P31"," ")</f>
        <v xml:space="preserve"> </v>
      </c>
      <c r="S101" s="108" t="str">
        <f>IF(SUM(COUNTIFS('Planificación 2026-1'!F:F,"PRINCIPAL",'Planificación 2026-1'!W:W,C101,'Planificación 2026-1'!H:H,"IC"))&gt;0,"P32"," ")</f>
        <v xml:space="preserve"> </v>
      </c>
      <c r="T101" s="108" t="str">
        <f>IF(SUM(COUNTIFS('Planificación 2026-1'!F:F,"PRINCIPAL",'Planificación 2026-1'!W:W,C101,'Planificación 2026-1'!H:H,"AR"))&gt;0,"P34"," ")</f>
        <v xml:space="preserve"> </v>
      </c>
      <c r="U101" s="108" t="str">
        <f>IF(SUM(COUNTIFS('Planificación 2026-1'!F:F,"PRINCIPAL",'Planificación 2026-1'!W:W,C101,'Planificación 2026-1'!H:H,"T1"))&gt;0,"P35"," ")</f>
        <v xml:space="preserve"> </v>
      </c>
      <c r="V101" s="108" t="str">
        <f>IF(SUM(COUNTIFS('Planificación 2026-1'!F:F,"PRINCIPAL",'Planificación 2026-1'!W:W,C101,'Planificación 2026-1'!H:H,"T3"))&gt;0,"P36"," ")</f>
        <v xml:space="preserve"> </v>
      </c>
      <c r="W101" s="108" t="str">
        <f>IF(SUM(COUNTIFS('Planificación 2026-1'!F:F,"PRINCIPAL",'Planificación 2026-1'!W:W,C101,'Planificación 2026-1'!H:H,"T2"))&gt;0,"P37"," ")</f>
        <v xml:space="preserve"> </v>
      </c>
      <c r="X101" s="108" t="str">
        <f>IF(SUM(COUNTIFS('Planificación 2026-1'!F:F,"PRINCIPAL",'Planificación 2026-1'!W:W,C101,'Planificación 2026-1'!H:H,"AE"))&gt;0,"P38"," ")</f>
        <v xml:space="preserve"> </v>
      </c>
      <c r="Y101" s="108" t="str">
        <f>IF(SUM(COUNTIFS('Planificación 2026-1'!F:F,"PRINCIPAL",'Planificación 2026-1'!W:W,C101,'Planificación 2026-1'!H:H,"T4"))&gt;0,"P55"," ")</f>
        <v xml:space="preserve"> </v>
      </c>
      <c r="Z101" s="108" t="str">
        <f>IF(SUM(COUNTIFS('Planificación 2026-1'!F:F,"FILIAL",'Planificación 2026-1'!W:W,C101,'Planificación 2026-1'!H:H,"AF"))&gt;0," P01"," ")</f>
        <v xml:space="preserve"> </v>
      </c>
      <c r="AA101" s="108" t="str">
        <f>IF(SUM(COUNTIFS('Planificación 2026-1'!F:F,"FILIAL",'Planificación 2026-1'!W:W,C101,'Planificación 2026-1'!H:H,"EN"))&gt;0,"P02"," ")</f>
        <v xml:space="preserve"> </v>
      </c>
      <c r="AB101" s="108" t="str">
        <f>IF(SUM(COUNTIFS('Planificación 2026-1'!F:F,"FILIAL",'Planificación 2026-1'!W:W,C101,'Planificación 2026-1'!H:H,"IS"))&gt;0,"P03"," ")</f>
        <v xml:space="preserve"> </v>
      </c>
      <c r="AC101" s="108" t="str">
        <f>IF(SUM(COUNTIFS('Planificación 2026-1'!F:F,"FILIAL",'Planificación 2026-1'!W:W,C101,'Planificación 2026-1'!H:H,"PS"))&gt;0,"P04"," ")</f>
        <v xml:space="preserve"> </v>
      </c>
      <c r="AD101" s="108"/>
      <c r="AE101" s="108" t="str">
        <f>IF(SUM(COUNTIFS('Planificación 2026-1'!F:F,"FILIAL",'Planificación 2026-1'!W:W,C101,'Planificación 2026-1'!H:H,"IN"))&gt;0,"P06"," ")</f>
        <v xml:space="preserve"> </v>
      </c>
      <c r="AF101" s="108" t="str">
        <f>IF(SUM(COUNTIFS('Planificación 2026-1'!F:F,"FILIAL",'Planificación 2026-1'!W:W,C101,'Planificación 2026-1'!H:H,"CA"))&gt;0,"P07"," ")</f>
        <v xml:space="preserve"> </v>
      </c>
      <c r="AG101" s="108" t="str">
        <f>IF(SUM(COUNTIFS('Planificación 2026-1'!F:F,"FILIAL",'Planificación 2026-1'!W:W,C101,'Planificación 2026-1'!H:H,"DE"))&gt;0,"P08"," ")</f>
        <v xml:space="preserve"> </v>
      </c>
      <c r="AH101" s="108" t="str">
        <f>IF(SUM(COUNTIFS('Planificación 2026-1'!F:F,"FILIAL",'Planificación 2026-1'!W:W,C101,'Planificación 2026-1'!H:H,"OB"))&gt;0,"P09"," ")</f>
        <v xml:space="preserve"> </v>
      </c>
      <c r="AI101" s="108" t="str">
        <f>IF(SUM(COUNTIFS('Planificación 2026-1'!F:F,"FILIAL",'Planificación 2026-1'!W:W,C101,'Planificación 2026-1'!H:H,"MH"))&gt;0,"P31"," ")</f>
        <v xml:space="preserve"> </v>
      </c>
      <c r="AJ101" s="108" t="str">
        <f>IF(SUM(COUNTIFS('Planificación 2026-1'!F:F,"FILIAL",'Planificación 2026-1'!W:W,C101,'Planificación 2026-1'!H:H,"IC"))&gt;0,"P32"," ")</f>
        <v xml:space="preserve"> </v>
      </c>
      <c r="AK101" s="108" t="str">
        <f>IF(SUM(COUNTIFS('Planificación 2026-1'!F:F,"FILIAL",'Planificación 2026-1'!W:W,C101,'Planificación 2026-1'!H:H,"AR"))&gt;0,"P34"," ")</f>
        <v xml:space="preserve"> </v>
      </c>
      <c r="AL101" s="108" t="str">
        <f>IF(SUM(COUNTIFS('Planificación 2026-1'!F:F,"FILIAL",'Planificación 2026-1'!W:W,C101,'Planificación 2026-1'!H:H,"T1"))&gt;0,"P35"," ")</f>
        <v xml:space="preserve"> </v>
      </c>
      <c r="AM101" s="108" t="str">
        <f>IF(SUM(COUNTIFS('Planificación 2026-1'!F:F,"FILIAL",'Planificación 2026-1'!W:W,C101,'Planificación 2026-1'!H:H,"T3"))&gt;0,"P36"," ")</f>
        <v xml:space="preserve"> </v>
      </c>
      <c r="AN101" s="108" t="str">
        <f>IF(SUM(COUNTIFS('Planificación 2026-1'!F:F,"FILIAL",'Planificación 2026-1'!W:W,C101,'Planificación 2026-1'!H:H,"T2"))&gt;0,"P37"," ")</f>
        <v xml:space="preserve"> </v>
      </c>
      <c r="AO101" s="108" t="str">
        <f>IF(SUM(COUNTIFS('Planificación 2026-1'!F:F,"FILIAL",'Planificación 2026-1'!W:W,C101,'Planificación 2026-1'!H:H,"AE"))&gt;0,"P38"," ")</f>
        <v xml:space="preserve"> </v>
      </c>
      <c r="AP101" s="108" t="str">
        <f>IF(SUM(COUNTIFS('Planificación 2026-1'!F:F,"FILIAL",'Planificación 2026-1'!W:W,C101,'Planificación 2026-1'!H:H,"T4"))&gt;0,"P55"," ")</f>
        <v xml:space="preserve"> </v>
      </c>
      <c r="AQ101" s="108" t="str">
        <f>IF(SUM(COUNTIFS('Planificación 2026-1'!F:F,"SUNAMPE",'Planificación 2026-1'!W:W,C101,'Planificación 2026-1'!H:H,"AF"))&gt;0," P01"," ")</f>
        <v xml:space="preserve"> </v>
      </c>
      <c r="AR101" s="108" t="str">
        <f>IF(SUM(COUNTIFS('Planificación 2026-1'!F:F,"SUNAMPE",'Planificación 2026-1'!W:W,C101,'Planificación 2026-1'!H:H,"EN"))&gt;0,"P02"," ")</f>
        <v xml:space="preserve"> </v>
      </c>
      <c r="AS101" s="108" t="str">
        <f>IF(SUM(COUNTIFS('Planificación 2026-1'!F:F,"SUNAMPE",'Planificación 2026-1'!W:W,C101,'Planificación 2026-1'!H:H,"IS"))&gt;0,"P03"," ")</f>
        <v xml:space="preserve"> </v>
      </c>
      <c r="AT101" s="108" t="str">
        <f>IF(SUM(COUNTIFS('Planificación 2026-1'!F:F,"SUNAMPE",'Planificación 2026-1'!W:W,C101,'Planificación 2026-1'!H:H,"PS"))&gt;0,"P04"," ")</f>
        <v xml:space="preserve"> </v>
      </c>
      <c r="AU101" s="108"/>
      <c r="AV101" s="108" t="str">
        <f>IF(SUM(COUNTIFS('Planificación 2026-1'!F:F,"SUNAMPE",'Planificación 2026-1'!W:W,C101,'Planificación 2026-1'!H:H,"IN"))&gt;0,"P06"," ")</f>
        <v xml:space="preserve"> </v>
      </c>
      <c r="AW101" s="108" t="str">
        <f>IF(SUM(COUNTIFS('Planificación 2026-1'!F:F,"SUNAMPE",'Planificación 2026-1'!W:W,C101,'Planificación 2026-1'!H:H,"CA"))&gt;0,"P07"," ")</f>
        <v xml:space="preserve"> </v>
      </c>
      <c r="AX101" s="108" t="str">
        <f>IF(SUM(COUNTIFS('Planificación 2026-1'!F:F,"SUNAMPE",'Planificación 2026-1'!W:W,C101,'Planificación 2026-1'!H:H,"DE"))&gt;0,"P08"," ")</f>
        <v xml:space="preserve"> </v>
      </c>
      <c r="AY101" s="108" t="str">
        <f>IF(SUM(COUNTIFS('Planificación 2026-1'!F:F,"SUNAMPE",'Planificación 2026-1'!W:W,C101,'Planificación 2026-1'!H:H,"OB"))&gt;0,"P09"," ")</f>
        <v xml:space="preserve"> </v>
      </c>
      <c r="AZ101" s="108" t="str">
        <f>IF(SUM(COUNTIFS('Planificación 2026-1'!F:F,"SUNAMPE",'Planificación 2026-1'!W:W,C101,'Planificación 2026-1'!H:H,"MH"))&gt;0,"P31"," ")</f>
        <v xml:space="preserve"> </v>
      </c>
      <c r="BA101" s="108" t="str">
        <f>IF(SUM(COUNTIFS('Planificación 2026-1'!F:F,"SUNAMPE",'Planificación 2026-1'!W:W,C101,'Planificación 2026-1'!H:H,"IC"))&gt;0,"P32"," ")</f>
        <v xml:space="preserve"> </v>
      </c>
      <c r="BB101" s="108" t="str">
        <f>IF(SUM(COUNTIFS('Planificación 2026-1'!F:F,"SUNAMPE",'Planificación 2026-1'!W:W,C101,'Planificación 2026-1'!H:H,"AR"))&gt;0,"P34"," ")</f>
        <v xml:space="preserve"> </v>
      </c>
      <c r="BC101" s="108" t="str">
        <f>IF(SUM(COUNTIFS('Planificación 2026-1'!F:F,"SUNAMPE",'Planificación 2026-1'!W:W,C101,'Planificación 2026-1'!H:H,"T1"))&gt;0,"P35"," ")</f>
        <v xml:space="preserve"> </v>
      </c>
      <c r="BD101" s="108" t="str">
        <f>IF(SUM(COUNTIFS('Planificación 2026-1'!F:F,"SUNAMPE",'Planificación 2026-1'!W:W,C101,'Planificación 2026-1'!H:H,"T3"))&gt;0,"P36"," ")</f>
        <v xml:space="preserve"> </v>
      </c>
      <c r="BE101" s="108" t="str">
        <f>IF(SUM(COUNTIFS('Planificación 2026-1'!F:F,"SUNAMPE",'Planificación 2026-1'!W:W,C101,'Planificación 2026-1'!H:H,"T2"))&gt;0,"P37"," ")</f>
        <v xml:space="preserve"> </v>
      </c>
      <c r="BF101" s="108" t="str">
        <f>IF(SUM(COUNTIFS('Planificación 2026-1'!F:F,"SUNAMPE",'Planificación 2026-1'!W:W,C101,'Planificación 2026-1'!H:H,"AE"))&gt;0,"P38"," ")</f>
        <v xml:space="preserve"> </v>
      </c>
      <c r="BG101" s="108" t="str">
        <f>IF(SUM(COUNTIFS('Planificación 2026-1'!F:F,"SUNAMPE",'Planificación 2026-1'!W:W,C101,'Planificación 2026-1'!H:H,"T4"))&gt;0,"P55"," ")</f>
        <v xml:space="preserve"> </v>
      </c>
      <c r="BH101" s="108" t="str">
        <f>IF(SUM(COUNTIFS('Planificación 2026-1'!F:F,"HUAURA",'Planificación 2026-1'!W:W,C101,'Planificación 2026-1'!H:H,"AF"))&gt;0," P01"," ")</f>
        <v xml:space="preserve"> </v>
      </c>
      <c r="BI101" s="108" t="str">
        <f>IF(SUM(COUNTIFS('Planificación 2026-1'!F:F,"HUAURA",'Planificación 2026-1'!W:W,C101,'Planificación 2026-1'!H:H,"EN"))&gt;0,"P02"," ")</f>
        <v xml:space="preserve"> </v>
      </c>
      <c r="BJ101" s="108" t="str">
        <f>IF(SUM(COUNTIFS('Planificación 2026-1'!F:F,"HUAURA",'Planificación 2026-1'!W:W,C101,'Planificación 2026-1'!H:H,"IS"))&gt;0,"P03"," ")</f>
        <v xml:space="preserve"> </v>
      </c>
      <c r="BK101" s="108" t="str">
        <f>IF(SUM(COUNTIFS('Planificación 2026-1'!F:F,"HUAURA",'Planificación 2026-1'!W:W,C101,'Planificación 2026-1'!H:H,"PS"))&gt;0,"P04"," ")</f>
        <v xml:space="preserve"> </v>
      </c>
      <c r="BL101" s="108"/>
      <c r="BM101" s="108" t="str">
        <f>IF(SUM(COUNTIFS('Planificación 2026-1'!F:F,"HUAURA",'Planificación 2026-1'!W:W,C101,'Planificación 2026-1'!H:H,"IN"))&gt;0,"P06"," ")</f>
        <v xml:space="preserve"> </v>
      </c>
      <c r="BN101" s="108" t="str">
        <f>IF(SUM(COUNTIFS('Planificación 2026-1'!F:F,"HUAURA",'Planificación 2026-1'!W:W,C101,'Planificación 2026-1'!H:H,"CA"))&gt;0,"P07"," ")</f>
        <v xml:space="preserve"> </v>
      </c>
      <c r="BO101" s="108" t="str">
        <f>IF(SUM(COUNTIFS('Planificación 2026-1'!F:F,"HUAURA",'Planificación 2026-1'!W:W,C101,'Planificación 2026-1'!H:H,"DE"))&gt;0,"P08"," ")</f>
        <v xml:space="preserve"> </v>
      </c>
      <c r="BP101" s="108" t="str">
        <f>IF(SUM(COUNTIFS('Planificación 2026-1'!F:F,"HUAURA",'Planificación 2026-1'!W:W,C101,'Planificación 2026-1'!H:H,"OB"))&gt;0,"P09"," ")</f>
        <v xml:space="preserve"> </v>
      </c>
      <c r="BQ101" s="108" t="str">
        <f>IF(SUM(COUNTIFS('Planificación 2026-1'!F:F,"HUAURA",'Planificación 2026-1'!W:W,C101,'Planificación 2026-1'!H:H,"MH"))&gt;0,"P31"," ")</f>
        <v xml:space="preserve"> </v>
      </c>
      <c r="BR101" s="108" t="str">
        <f>IF(SUM(COUNTIFS('Planificación 2026-1'!F:F,"HUAURA",'Planificación 2026-1'!W:W,C101,'Planificación 2026-1'!H:H,"IC"))&gt;0,"P32"," ")</f>
        <v xml:space="preserve"> </v>
      </c>
      <c r="BS101" s="108" t="str">
        <f>IF(SUM(COUNTIFS('Planificación 2026-1'!F:F,"HUAURA",'Planificación 2026-1'!W:W,C101,'Planificación 2026-1'!H:H,"AR"))&gt;0,"P34"," ")</f>
        <v xml:space="preserve"> </v>
      </c>
      <c r="BT101" s="108" t="str">
        <f>IF(SUM(COUNTIFS('Planificación 2026-1'!F:F,"HUAURA",'Planificación 2026-1'!W:W,C101,'Planificación 2026-1'!H:H,"T1"))&gt;0,"P35"," ")</f>
        <v xml:space="preserve"> </v>
      </c>
      <c r="BU101" s="108" t="str">
        <f>IF(SUM(COUNTIFS('Planificación 2026-1'!F:F,"HUAURA",'Planificación 2026-1'!W:W,C101,'Planificación 2026-1'!H:H,"T3"))&gt;0,"P36"," ")</f>
        <v xml:space="preserve"> </v>
      </c>
      <c r="BV101" s="108" t="str">
        <f>IF(SUM(COUNTIFS('Planificación 2026-1'!F:F,"HUAURA",'Planificación 2026-1'!W:W,C101,'Planificación 2026-1'!H:H,"T2"))&gt;0,"P37"," ")</f>
        <v xml:space="preserve"> </v>
      </c>
      <c r="BW101" s="108" t="str">
        <f>IF(SUM(COUNTIFS('Planificación 2026-1'!F:F,"HUAURA",'Planificación 2026-1'!W:W,C101,'Planificación 2026-1'!H:H,"AE"))&gt;0,"P38"," ")</f>
        <v xml:space="preserve"> </v>
      </c>
      <c r="BX101" s="108" t="str">
        <f>IF(SUM(COUNTIFS('Planificación 2026-1'!F:F,"HUAURA",'Planificación 2026-1'!W:W,C101,'Planificación 2026-1'!H:H,"T4"))&gt;0,"P55"," ")</f>
        <v xml:space="preserve"> </v>
      </c>
      <c r="BY101" s="109">
        <f>SUMIFS('Planificación 2026-1'!R:R,'Planificación 2026-1'!W:W,C101,'Planificación 2026-1'!H:H,"AF",'Planificación 2026-1'!I:I,"&gt;2")</f>
        <v>0</v>
      </c>
      <c r="BZ101" s="109">
        <f>SUMIFS('Planificación 2026-1'!R:R,'Planificación 2026-1'!W:W,C101,'Planificación 2026-1'!H:H,"EN",'Planificación 2026-1'!I:I,"&gt;2")</f>
        <v>0</v>
      </c>
      <c r="CA101" s="109">
        <f>SUMIFS('Planificación 2026-1'!R:R,'Planificación 2026-1'!W:W,C101,'Planificación 2026-1'!H:H,"IS",'Planificación 2026-1'!I:I,"&gt;2")</f>
        <v>0</v>
      </c>
      <c r="CB101" s="109">
        <f>SUMIFS('Planificación 2026-1'!R:R,'Planificación 2026-1'!W:W,C101,'Planificación 2026-1'!H:H,"PS",'Planificación 2026-1'!I:I,"&gt;2")</f>
        <v>0</v>
      </c>
      <c r="CC101" s="109">
        <f>SUMIFS('Planificación 2026-1'!R:R,'Planificación 2026-1'!W:W,C101,'Planificación 2026-1'!H:H,"IN",'Planificación 2026-1'!I:I,"&gt;2")</f>
        <v>0</v>
      </c>
      <c r="CD101" s="109">
        <f>SUMIFS('Planificación 2026-1'!R:R,'Planificación 2026-1'!W:W,C101,'Planificación 2026-1'!H:H,"CA",'Planificación 2026-1'!I:I,"&gt;2")</f>
        <v>0</v>
      </c>
      <c r="CE101" s="109">
        <f>SUMIFS('Planificación 2026-1'!R:R,'Planificación 2026-1'!W:W,C101,'Planificación 2026-1'!H:H,"DE",'Planificación 2026-1'!I:I,"&gt;2")</f>
        <v>0</v>
      </c>
      <c r="CF101" s="109">
        <f>SUMIFS('Planificación 2026-1'!R:R,'Planificación 2026-1'!W:W,C101,'Planificación 2026-1'!H:H,"OB",'Planificación 2026-1'!I:I,"&gt;2")</f>
        <v>0</v>
      </c>
      <c r="CG101" s="109">
        <f>SUMIFS('Planificación 2026-1'!R:R,'Planificación 2026-1'!W:W,C101,'Planificación 2026-1'!H:H,"MH",'Planificación 2026-1'!I:I,"&gt;2")</f>
        <v>0</v>
      </c>
      <c r="CH101" s="109">
        <f>SUMIFS('Planificación 2026-1'!R:R,'Planificación 2026-1'!W:W,C101,'Planificación 2026-1'!H:H,"IC",'Planificación 2026-1'!I:I,"&gt;2")</f>
        <v>0</v>
      </c>
      <c r="CI101" s="109">
        <f>SUMIFS('Planificación 2026-1'!R:R,'Planificación 2026-1'!W:W,C101,'Planificación 2026-1'!H:H,"AR",'Planificación 2026-1'!I:I,"&gt;2")</f>
        <v>0</v>
      </c>
      <c r="CJ101" s="109">
        <f>SUMIFS('Planificación 2026-1'!R:R,'Planificación 2026-1'!W:W,C101,'Planificación 2026-1'!H:H,"T1",'Planificación 2026-1'!I:I,"&gt;2")</f>
        <v>0</v>
      </c>
      <c r="CK101" s="109">
        <f>SUMIFS('Planificación 2026-1'!R:R,'Planificación 2026-1'!W:W,C101,'Planificación 2026-1'!H:H,"T3",'Planificación 2026-1'!I:I,"&gt;2")</f>
        <v>0</v>
      </c>
      <c r="CL101" s="109">
        <f>SUMIFS('Planificación 2026-1'!R:R,'Planificación 2026-1'!W:W,C101,'Planificación 2026-1'!H:H,"T2",'Planificación 2026-1'!I:I,"&gt;2")</f>
        <v>0</v>
      </c>
      <c r="CM101" s="109">
        <f>SUMIFS('Planificación 2026-1'!R:R,'Planificación 2026-1'!W:W,C101,'Planificación 2026-1'!H:H,"AE",'Planificación 2026-1'!I:I,"&gt;2")</f>
        <v>0</v>
      </c>
      <c r="CN101" s="109">
        <f>SUMIFS('Planificación 2026-1'!R:R,'Planificación 2026-1'!W:W,C101,'Planificación 2026-1'!H:H,"T4",'Planificación 2026-1'!I:I,"&gt;2")</f>
        <v>0</v>
      </c>
      <c r="CO101" s="109">
        <f>SUMIFS('Planificación 2026-1'!R:R,'Planificación 2026-1'!W:W,C101,'Planificación 2026-1'!H:H,"AF",'Planificación 2026-1'!I:I,"&lt;3")</f>
        <v>0</v>
      </c>
      <c r="CP101" s="109">
        <f>SUMIFS('Planificación 2026-1'!R:R,'Planificación 2026-1'!W:W,C101,'Planificación 2026-1'!H:H,"EN",'Planificación 2026-1'!I:I,"&lt;3")</f>
        <v>0</v>
      </c>
      <c r="CQ101" s="109">
        <f>SUMIFS('Planificación 2026-1'!R:R,'Planificación 2026-1'!W:W,C101,'Planificación 2026-1'!H:H,"IS",'Planificación 2026-1'!I:I,"&lt;3")</f>
        <v>0</v>
      </c>
      <c r="CR101" s="109">
        <f>SUMIFS('Planificación 2026-1'!R:R,'Planificación 2026-1'!W:W,C101,'Planificación 2026-1'!H:H,"PS",'Planificación 2026-1'!I:I,"&lt;3")</f>
        <v>0</v>
      </c>
      <c r="CS101" s="109">
        <f>SUMIFS('Planificación 2026-1'!R:R,'Planificación 2026-1'!W:W,C101,'Planificación 2026-1'!H:H,"IN",'Planificación 2026-1'!I:I,"&lt;3")</f>
        <v>0</v>
      </c>
      <c r="CT101" s="109">
        <f>SUMIFS('Planificación 2026-1'!R:R,'Planificación 2026-1'!W:W,C101,'Planificación 2026-1'!H:H,"CA",'Planificación 2026-1'!I:I,"&lt;3")</f>
        <v>0</v>
      </c>
      <c r="CU101" s="109">
        <f>SUMIFS('Planificación 2026-1'!R:R,'Planificación 2026-1'!W:W,C101,'Planificación 2026-1'!H:H,"DE",'Planificación 2026-1'!I:I,"&lt;3")</f>
        <v>0</v>
      </c>
      <c r="CV101" s="109">
        <f>SUMIFS('Planificación 2026-1'!R:R,'Planificación 2026-1'!W:W,C101,'Planificación 2026-1'!H:H,"OB",'Planificación 2026-1'!I:I,"&lt;3")</f>
        <v>0</v>
      </c>
      <c r="CW101" s="109">
        <f>SUMIFS('Planificación 2026-1'!R:R,'Planificación 2026-1'!W:W,C101,'Planificación 2026-1'!H:H,"MH",'Planificación 2026-1'!I:I,"&lt;3")</f>
        <v>0</v>
      </c>
      <c r="CX101" s="109">
        <f>SUMIFS('Planificación 2026-1'!R:R,'Planificación 2026-1'!W:W,C101,'Planificación 2026-1'!H:H,"IC",'Planificación 2026-1'!I:I,"&lt;3")</f>
        <v>0</v>
      </c>
      <c r="CY101" s="109">
        <f>SUMIFS('Planificación 2026-1'!R:R,'Planificación 2026-1'!W:W,C101,'Planificación 2026-1'!H:H,"AR",'Planificación 2026-1'!I:I,"&lt;3")</f>
        <v>0</v>
      </c>
      <c r="CZ101" s="109">
        <f>SUMIFS('Planificación 2026-1'!R:R,'Planificación 2026-1'!W:W,C101,'Planificación 2026-1'!H:H,"T1",'Planificación 2026-1'!I:I,"&lt;3")</f>
        <v>0</v>
      </c>
      <c r="DA101" s="109">
        <f>SUMIFS('Planificación 2026-1'!R:R,'Planificación 2026-1'!W:W,C101,'Planificación 2026-1'!H:H,"T3",'Planificación 2026-1'!I:I,"&lt;3")</f>
        <v>0</v>
      </c>
      <c r="DB101" s="109">
        <f>SUMIFS('Planificación 2026-1'!R:R,'Planificación 2026-1'!W:W,C101,'Planificación 2026-1'!H:H,"T2",'Planificación 2026-1'!I:I,"&lt;3")</f>
        <v>0</v>
      </c>
      <c r="DC101" s="109">
        <f>SUMIFS('Planificación 2026-1'!R:R,'Planificación 2026-1'!W:W,C101,'Planificación 2026-1'!H:H,"AE",'Planificación 2026-1'!I:I,"&lt;3")</f>
        <v>0</v>
      </c>
      <c r="DD101" s="109">
        <f>SUMIFS('Planificación 2026-1'!R:R,'Planificación 2026-1'!W:W,C101,'Planificación 2026-1'!H:H,"T4",'Planificación 2026-1'!I:I,"&lt;3")</f>
        <v>0</v>
      </c>
      <c r="DE101" s="108" t="str">
        <f t="shared" si="13"/>
        <v/>
      </c>
      <c r="DF101" s="41">
        <f>IF(C101="","",SUMIFS('Planificación 2026-1'!R:R,'Planificación 2026-1'!W:W,C101,'Planificación 2026-1'!F:F,"PRINCIPAL",'Planificación 2026-1'!X:X,"VIRTUAL"))</f>
        <v>0</v>
      </c>
      <c r="DG101" s="41">
        <f>IF(C101="","",SUMIFS('Planificación 2026-1'!R:R,'Planificación 2026-1'!W:W,C101,'Planificación 2026-1'!F:F,"PRINCIPAL",'Planificación 2026-1'!X:X,"PRESENCIAL"))</f>
        <v>0</v>
      </c>
      <c r="DH101" s="41">
        <f>IF(C101="","",SUMIFS('Planificación 2026-1'!R:R,'Planificación 2026-1'!W:W,C101,'Planificación 2026-1'!F:F,"PRINCIPAL",'Planificación 2026-1'!X:X,"HIBRIDO PRESENCIAL"))</f>
        <v>0</v>
      </c>
      <c r="DI101" s="108" t="str">
        <f t="shared" si="14"/>
        <v/>
      </c>
      <c r="DJ101" s="108">
        <f>IF(C101="","",SUMIFS('Planificación 2026-1'!R:R,'Planificación 2026-1'!W:W,C101,'Planificación 2026-1'!F:F,"FILIAL",'Planificación 2026-1'!X:X,"VIRTUAL"))</f>
        <v>0</v>
      </c>
      <c r="DK101" s="110">
        <f>IF(C101="","",SUMIFS('Planificación 2026-1'!R:R,'Planificación 2026-1'!W:W,C101,'Planificación 2026-1'!F:F,"FILIAL",'Planificación 2026-1'!X:X,"PRESENCIAL"))</f>
        <v>0</v>
      </c>
      <c r="DL101" s="61">
        <f>IF(C101="","",SUMIFS('Planificación 2026-1'!R:R,'Planificación 2026-1'!W:W,C101,'Planificación 2026-1'!F:F,"FILIAL",'Planificación 2026-1'!X:X,"HIBRIDO PRESENCIAL"))</f>
        <v>0</v>
      </c>
      <c r="DM101" s="111" t="str">
        <f t="shared" si="15"/>
        <v/>
      </c>
      <c r="DN101" s="108">
        <f>IF(C101="","",SUMIFS('Planificación 2026-1'!R:R,'Planificación 2026-1'!W:W,C101,'Planificación 2026-1'!F:F,"SUNAMPE",'Planificación 2026-1'!X:X,"VIRTUAL"))</f>
        <v>0</v>
      </c>
      <c r="DO101" s="61">
        <f>IF(C101="","",SUMIFS('Planificación 2026-1'!R:R,'Planificación 2026-1'!W:W,C101,'Planificación 2026-1'!F:F,"SUNAMPE",'Planificación 2026-1'!X:X,"PRESENCIAL"))</f>
        <v>0</v>
      </c>
      <c r="DP101" s="111" t="str">
        <f t="shared" si="16"/>
        <v/>
      </c>
      <c r="DQ101" s="108">
        <f>IF(C101="","",SUMIFS('Planificación 2026-1'!R:R,'Planificación 2026-1'!W:W,C101,'Planificación 2026-1'!F:F,"HUAURA",'Planificación 2026-1'!X:X,"VIRTUAL"))</f>
        <v>0</v>
      </c>
      <c r="DR101" s="61">
        <f>IF(C101="","",SUMIFS('Planificación 2026-1'!R:R,'Planificación 2026-1'!W:W,C101,'Planificación 2026-1'!F:F,"HUAURA",'Planificación 2026-1'!X:X,"PRESENCIAL"))</f>
        <v>0</v>
      </c>
      <c r="DS101" s="76">
        <f>SUMIFS('Planificación 2026-1'!R:R,'Planificación 2026-1'!W:W,C101,'Planificación 2026-1'!F:F,"PRINCIPAL",'Planificación 2026-1'!X:X,"VIRTUAL",'Planificación 2026-1'!I:I,"&gt;2")</f>
        <v>0</v>
      </c>
      <c r="DT101" s="76">
        <f>SUMIFS('Planificación 2026-1'!R:R,'Planificación 2026-1'!W:W,C101,'Planificación 2026-1'!F:F,"PRINCIPAL",'Planificación 2026-1'!X:X,"&lt;&gt;VIRTUAL",'Planificación 2026-1'!I:I,"&gt;2")</f>
        <v>0</v>
      </c>
      <c r="DU101" s="76">
        <f>SUMIFS('Planificación 2026-1'!R:R,'Planificación 2026-1'!W:W,C101,'Planificación 2026-1'!F:F,"SUNAMPE",'Planificación 2026-1'!X:X,"VIRTUAL",'Planificación 2026-1'!I:I,"&gt;2")</f>
        <v>0</v>
      </c>
      <c r="DV101" s="76">
        <f>SUMIFS('Planificación 2026-1'!R:R,'Planificación 2026-1'!W:W,C101,'Planificación 2026-1'!F:F,"SUNAMPE",'Planificación 2026-1'!X:X,"&lt;&gt;VIRTUAL",'Planificación 2026-1'!I:I,"&gt;2")</f>
        <v>0</v>
      </c>
      <c r="DW101" s="76">
        <f>SUMIFS('Planificación 2026-1'!R:R,'Planificación 2026-1'!W:W,C101,'Planificación 2026-1'!F:F,"FILIAL",'Planificación 2026-1'!X:X,"VIRTUAL",'Planificación 2026-1'!I:I,"&gt;2")</f>
        <v>0</v>
      </c>
      <c r="DX101" s="76">
        <f>SUMIFS('Planificación 2026-1'!R:R,'Planificación 2026-1'!W:W,C101,'Planificación 2026-1'!F:F,"FILIAL",'Planificación 2026-1'!X:X,"&lt;&gt;VIRTUAL",'Planificación 2026-1'!I:I,"&gt;2")</f>
        <v>0</v>
      </c>
      <c r="DY101" s="76">
        <f>SUMIFS('Planificación 2026-1'!R:R,'Planificación 2026-1'!W:W,C101,'Planificación 2026-1'!F:F,"PORUMA",'Planificación 2026-1'!X:X,"VIRTUAL",'Planificación 2026-1'!I:I,"&gt;2")</f>
        <v>0</v>
      </c>
      <c r="DZ101" s="76">
        <f>SUMIFS('Planificación 2026-1'!R:R,'Planificación 2026-1'!W:W,C101,'Planificación 2026-1'!F:F,"PORUMA",'Planificación 2026-1'!X:X,"&lt;&gt;VIRTUAL",'Planificación 2026-1'!I:I,"&gt;2")</f>
        <v>0</v>
      </c>
      <c r="EA101" s="76">
        <f>SUMIFS('Planificación 2026-1'!R:R,'Planificación 2026-1'!W:W,C101,'Planificación 2026-1'!F:F,"HUAURA",'Planificación 2026-1'!X:X,"VIRTUAL",'Planificación 2026-1'!I:I,"&gt;2")</f>
        <v>0</v>
      </c>
      <c r="EB101" s="76">
        <f>SUMIFS('Planificación 2026-1'!R:R,'Planificación 2026-1'!W:W,C101,'Planificación 2026-1'!F:F,"HUAURA",'Planificación 2026-1'!X:X,"&lt;&gt;VIRTUAL",'Planificación 2026-1'!I:I,"&gt;2")</f>
        <v>0</v>
      </c>
      <c r="EC101" s="76">
        <f>SUMIFS('Planificación 2026-1'!R:R,'Planificación 2026-1'!W:W,C101,'Planificación 2026-1'!F:F,"PRINCIPAL",'Planificación 2026-1'!X:X,"VIRTUAL",'Planificación 2026-1'!I:I,"&lt;3")</f>
        <v>0</v>
      </c>
      <c r="ED101" s="76">
        <f>SUMIFS('Planificación 2026-1'!R:R,'Planificación 2026-1'!W:W,C101,'Planificación 2026-1'!F:F,"PRINCIPAL",'Planificación 2026-1'!X:X,"&lt;&gt;VIRTUAL",'Planificación 2026-1'!I:I,"&lt;3")</f>
        <v>0</v>
      </c>
      <c r="EE101" s="76">
        <f>SUMIFS('Planificación 2026-1'!R:R,'Planificación 2026-1'!W:W,C101,'Planificación 2026-1'!F:F,"SUNAMPE",'Planificación 2026-1'!X:X,"VIRTUAL",'Planificación 2026-1'!I:I,"&lt;3")</f>
        <v>0</v>
      </c>
      <c r="EF101" s="76">
        <f>SUMIFS('Planificación 2026-1'!R:R,'Planificación 2026-1'!W:W,C101,'Planificación 2026-1'!F:F,"SUNAMPE",'Planificación 2026-1'!X:X,"&lt;&gt;VIRTUAL",'Planificación 2026-1'!I:I,"&lt;3")</f>
        <v>0</v>
      </c>
      <c r="EG101" s="76">
        <f>SUMIFS('Planificación 2026-1'!R:R,'Planificación 2026-1'!W:W,C101,'Planificación 2026-1'!F:F,"FILIAL",'Planificación 2026-1'!X:X,"VIRTUAL",'Planificación 2026-1'!I:I,"&lt;3")</f>
        <v>0</v>
      </c>
      <c r="EH101" s="76">
        <f>SUMIFS('Planificación 2026-1'!R:R,'Planificación 2026-1'!W:W,C101,'Planificación 2026-1'!F:F,"FILIAL",'Planificación 2026-1'!X:X,"&lt;&gt;VIRTUAL",'Planificación 2026-1'!I:I,"&lt;3")</f>
        <v>0</v>
      </c>
      <c r="EI101" s="76">
        <f>SUMIFS('Planificación 2026-1'!R:R,'Planificación 2026-1'!W:W,C101,'Planificación 2026-1'!F:F,"PORUMA",'Planificación 2026-1'!X:X,"VIRTUAL",'Planificación 2026-1'!I:I,"&lt;3")</f>
        <v>0</v>
      </c>
      <c r="EJ101" s="76">
        <f>SUMIFS('Planificación 2026-1'!R:R,'Planificación 2026-1'!W:W,C101,'Planificación 2026-1'!F:F,"PORUMA",'Planificación 2026-1'!X:X,"&lt;&gt;VIRTUAL",'Planificación 2026-1'!I:I,"&lt;3")</f>
        <v>0</v>
      </c>
      <c r="EK101" s="76">
        <f>SUMIFS('Planificación 2026-1'!R:R,'Planificación 2026-1'!W:W,C101,'Planificación 2026-1'!F:F,"HUAURA",'Planificación 2026-1'!X:X,"VIRTUAL",'Planificación 2026-1'!I:I,"&lt;3")</f>
        <v>0</v>
      </c>
      <c r="EL101" s="76">
        <f>SUMIFS('Planificación 2026-1'!R:R,'Planificación 2026-1'!W:W,C101,'Planificación 2026-1'!F:F,"HUAURA",'Planificación 2026-1'!X:X,"&lt;&gt;VIRTUAL",'Planificación 2026-1'!I:I,"&lt;3")</f>
        <v>0</v>
      </c>
      <c r="EM101" s="76"/>
      <c r="EN101" s="76">
        <f t="shared" si="9"/>
        <v>0</v>
      </c>
      <c r="EO101" s="76">
        <f t="shared" si="10"/>
        <v>0</v>
      </c>
      <c r="EP101" s="76" t="b">
        <f t="shared" si="11"/>
        <v>1</v>
      </c>
      <c r="EQ101" s="76" t="str">
        <f t="shared" si="12"/>
        <v/>
      </c>
      <c r="ER101" s="76" t="str">
        <f t="shared" si="17"/>
        <v>PRESENCIAL</v>
      </c>
    </row>
    <row r="102" spans="1:148" hidden="1">
      <c r="A102" s="83"/>
      <c r="B102" s="119">
        <v>99</v>
      </c>
      <c r="C102" s="115" t="s">
        <v>273</v>
      </c>
      <c r="D102" s="112">
        <f>SUMIF('Planificación 2026-1'!W:W,C102,'Planificación 2026-1'!R:R)</f>
        <v>0</v>
      </c>
      <c r="E102" s="114" t="s">
        <v>170</v>
      </c>
      <c r="F102" s="115" t="s">
        <v>171</v>
      </c>
      <c r="G102" s="115" t="s">
        <v>13</v>
      </c>
      <c r="H102" s="115" t="s">
        <v>140</v>
      </c>
      <c r="I102" s="107" t="str">
        <f>IF(SUM(COUNTIFS('Planificación 2026-1'!F:F,"PRINCIPAL",'Planificación 2026-1'!W:W,C102,'Planificación 2026-1'!H:H,"AF"))&gt;0,"P01"," ")</f>
        <v xml:space="preserve"> </v>
      </c>
      <c r="J102" s="108" t="str">
        <f>IF(SUM(COUNTIFS('Planificación 2026-1'!F:F,"PRINCIPAL",'Planificación 2026-1'!W:W,C102,'Planificación 2026-1'!H:H,"EN"))&gt;0,"P02"," ")</f>
        <v xml:space="preserve"> </v>
      </c>
      <c r="K102" s="108" t="str">
        <f>IF(SUM(COUNTIFS('Planificación 2026-1'!F:F,"PRINCIPAL",'Planificación 2026-1'!W:W,C102,'Planificación 2026-1'!H:H,"IS"))&gt;0,"P03"," ")</f>
        <v xml:space="preserve"> </v>
      </c>
      <c r="L102" s="108" t="str">
        <f>IF(SUM(COUNTIFS('Planificación 2026-1'!F:F,"PRINCIPAL",'Planificación 2026-1'!W:W,C102,'Planificación 2026-1'!H:H,"PS"))&gt;0,"P04"," ")</f>
        <v xml:space="preserve"> </v>
      </c>
      <c r="M102" s="108"/>
      <c r="N102" s="108" t="str">
        <f>IF(SUM(COUNTIFS('Planificación 2026-1'!F:F,"PRINCIPAL",'Planificación 2026-1'!W:W,C102,'Planificación 2026-1'!H:H,"IN"))&gt;0,"P06"," ")</f>
        <v xml:space="preserve"> </v>
      </c>
      <c r="O102" s="108" t="str">
        <f>IF(SUM(COUNTIFS('Planificación 2026-1'!F:F,"PRINCIPAL",'Planificación 2026-1'!W:W,C102,'Planificación 2026-1'!H:H,"CA"))&gt;0,"P07"," ")</f>
        <v xml:space="preserve"> </v>
      </c>
      <c r="P102" s="108" t="str">
        <f>IF(SUM(COUNTIFS('Planificación 2026-1'!F:F,"PRINCIPAL",'Planificación 2026-1'!W:W,C102,'Planificación 2026-1'!H:H,"DE"))&gt;0,"P08"," ")</f>
        <v xml:space="preserve"> </v>
      </c>
      <c r="Q102" s="108" t="str">
        <f>IF(SUM(COUNTIFS('Planificación 2026-1'!F:F,"PRINCIPAL",'Planificación 2026-1'!W:W,C102,'Planificación 2026-1'!H:H,"OB"))&gt;0,"P09"," ")</f>
        <v xml:space="preserve"> </v>
      </c>
      <c r="R102" s="108" t="str">
        <f>IF(SUM(COUNTIFS('Planificación 2026-1'!F:F,"PRINCIPAL",'Planificación 2026-1'!W:W,C102,'Planificación 2026-1'!H:H,"MH"))&gt;0,"P31"," ")</f>
        <v xml:space="preserve"> </v>
      </c>
      <c r="S102" s="108" t="str">
        <f>IF(SUM(COUNTIFS('Planificación 2026-1'!F:F,"PRINCIPAL",'Planificación 2026-1'!W:W,C102,'Planificación 2026-1'!H:H,"IC"))&gt;0,"P32"," ")</f>
        <v xml:space="preserve"> </v>
      </c>
      <c r="T102" s="108" t="str">
        <f>IF(SUM(COUNTIFS('Planificación 2026-1'!F:F,"PRINCIPAL",'Planificación 2026-1'!W:W,C102,'Planificación 2026-1'!H:H,"AR"))&gt;0,"P34"," ")</f>
        <v xml:space="preserve"> </v>
      </c>
      <c r="U102" s="108" t="str">
        <f>IF(SUM(COUNTIFS('Planificación 2026-1'!F:F,"PRINCIPAL",'Planificación 2026-1'!W:W,C102,'Planificación 2026-1'!H:H,"T1"))&gt;0,"P35"," ")</f>
        <v xml:space="preserve"> </v>
      </c>
      <c r="V102" s="108" t="str">
        <f>IF(SUM(COUNTIFS('Planificación 2026-1'!F:F,"PRINCIPAL",'Planificación 2026-1'!W:W,C102,'Planificación 2026-1'!H:H,"T3"))&gt;0,"P36"," ")</f>
        <v xml:space="preserve"> </v>
      </c>
      <c r="W102" s="108" t="str">
        <f>IF(SUM(COUNTIFS('Planificación 2026-1'!F:F,"PRINCIPAL",'Planificación 2026-1'!W:W,C102,'Planificación 2026-1'!H:H,"T2"))&gt;0,"P37"," ")</f>
        <v xml:space="preserve"> </v>
      </c>
      <c r="X102" s="108" t="str">
        <f>IF(SUM(COUNTIFS('Planificación 2026-1'!F:F,"PRINCIPAL",'Planificación 2026-1'!W:W,C102,'Planificación 2026-1'!H:H,"AE"))&gt;0,"P38"," ")</f>
        <v xml:space="preserve"> </v>
      </c>
      <c r="Y102" s="108" t="str">
        <f>IF(SUM(COUNTIFS('Planificación 2026-1'!F:F,"PRINCIPAL",'Planificación 2026-1'!W:W,C102,'Planificación 2026-1'!H:H,"T4"))&gt;0,"P55"," ")</f>
        <v xml:space="preserve"> </v>
      </c>
      <c r="Z102" s="108" t="str">
        <f>IF(SUM(COUNTIFS('Planificación 2026-1'!F:F,"FILIAL",'Planificación 2026-1'!W:W,C102,'Planificación 2026-1'!H:H,"AF"))&gt;0," P01"," ")</f>
        <v xml:space="preserve"> </v>
      </c>
      <c r="AA102" s="108" t="str">
        <f>IF(SUM(COUNTIFS('Planificación 2026-1'!F:F,"FILIAL",'Planificación 2026-1'!W:W,C102,'Planificación 2026-1'!H:H,"EN"))&gt;0,"P02"," ")</f>
        <v xml:space="preserve"> </v>
      </c>
      <c r="AB102" s="108" t="str">
        <f>IF(SUM(COUNTIFS('Planificación 2026-1'!F:F,"FILIAL",'Planificación 2026-1'!W:W,C102,'Planificación 2026-1'!H:H,"IS"))&gt;0,"P03"," ")</f>
        <v xml:space="preserve"> </v>
      </c>
      <c r="AC102" s="108" t="str">
        <f>IF(SUM(COUNTIFS('Planificación 2026-1'!F:F,"FILIAL",'Planificación 2026-1'!W:W,C102,'Planificación 2026-1'!H:H,"PS"))&gt;0,"P04"," ")</f>
        <v xml:space="preserve"> </v>
      </c>
      <c r="AD102" s="108"/>
      <c r="AE102" s="108" t="str">
        <f>IF(SUM(COUNTIFS('Planificación 2026-1'!F:F,"FILIAL",'Planificación 2026-1'!W:W,C102,'Planificación 2026-1'!H:H,"IN"))&gt;0,"P06"," ")</f>
        <v xml:space="preserve"> </v>
      </c>
      <c r="AF102" s="108" t="str">
        <f>IF(SUM(COUNTIFS('Planificación 2026-1'!F:F,"FILIAL",'Planificación 2026-1'!W:W,C102,'Planificación 2026-1'!H:H,"CA"))&gt;0,"P07"," ")</f>
        <v xml:space="preserve"> </v>
      </c>
      <c r="AG102" s="108" t="str">
        <f>IF(SUM(COUNTIFS('Planificación 2026-1'!F:F,"FILIAL",'Planificación 2026-1'!W:W,C102,'Planificación 2026-1'!H:H,"DE"))&gt;0,"P08"," ")</f>
        <v xml:space="preserve"> </v>
      </c>
      <c r="AH102" s="108" t="str">
        <f>IF(SUM(COUNTIFS('Planificación 2026-1'!F:F,"FILIAL",'Planificación 2026-1'!W:W,C102,'Planificación 2026-1'!H:H,"OB"))&gt;0,"P09"," ")</f>
        <v xml:space="preserve"> </v>
      </c>
      <c r="AI102" s="108" t="str">
        <f>IF(SUM(COUNTIFS('Planificación 2026-1'!F:F,"FILIAL",'Planificación 2026-1'!W:W,C102,'Planificación 2026-1'!H:H,"MH"))&gt;0,"P31"," ")</f>
        <v xml:space="preserve"> </v>
      </c>
      <c r="AJ102" s="108" t="str">
        <f>IF(SUM(COUNTIFS('Planificación 2026-1'!F:F,"FILIAL",'Planificación 2026-1'!W:W,C102,'Planificación 2026-1'!H:H,"IC"))&gt;0,"P32"," ")</f>
        <v xml:space="preserve"> </v>
      </c>
      <c r="AK102" s="108" t="str">
        <f>IF(SUM(COUNTIFS('Planificación 2026-1'!F:F,"FILIAL",'Planificación 2026-1'!W:W,C102,'Planificación 2026-1'!H:H,"AR"))&gt;0,"P34"," ")</f>
        <v xml:space="preserve"> </v>
      </c>
      <c r="AL102" s="108" t="str">
        <f>IF(SUM(COUNTIFS('Planificación 2026-1'!F:F,"FILIAL",'Planificación 2026-1'!W:W,C102,'Planificación 2026-1'!H:H,"T1"))&gt;0,"P35"," ")</f>
        <v xml:space="preserve"> </v>
      </c>
      <c r="AM102" s="108" t="str">
        <f>IF(SUM(COUNTIFS('Planificación 2026-1'!F:F,"FILIAL",'Planificación 2026-1'!W:W,C102,'Planificación 2026-1'!H:H,"T3"))&gt;0,"P36"," ")</f>
        <v xml:space="preserve"> </v>
      </c>
      <c r="AN102" s="108" t="str">
        <f>IF(SUM(COUNTIFS('Planificación 2026-1'!F:F,"FILIAL",'Planificación 2026-1'!W:W,C102,'Planificación 2026-1'!H:H,"T2"))&gt;0,"P37"," ")</f>
        <v xml:space="preserve"> </v>
      </c>
      <c r="AO102" s="108" t="str">
        <f>IF(SUM(COUNTIFS('Planificación 2026-1'!F:F,"FILIAL",'Planificación 2026-1'!W:W,C102,'Planificación 2026-1'!H:H,"AE"))&gt;0,"P38"," ")</f>
        <v xml:space="preserve"> </v>
      </c>
      <c r="AP102" s="108" t="str">
        <f>IF(SUM(COUNTIFS('Planificación 2026-1'!F:F,"FILIAL",'Planificación 2026-1'!W:W,C102,'Planificación 2026-1'!H:H,"T4"))&gt;0,"P55"," ")</f>
        <v xml:space="preserve"> </v>
      </c>
      <c r="AQ102" s="108" t="str">
        <f>IF(SUM(COUNTIFS('Planificación 2026-1'!F:F,"SUNAMPE",'Planificación 2026-1'!W:W,C102,'Planificación 2026-1'!H:H,"AF"))&gt;0," P01"," ")</f>
        <v xml:space="preserve"> </v>
      </c>
      <c r="AR102" s="108" t="str">
        <f>IF(SUM(COUNTIFS('Planificación 2026-1'!F:F,"SUNAMPE",'Planificación 2026-1'!W:W,C102,'Planificación 2026-1'!H:H,"EN"))&gt;0,"P02"," ")</f>
        <v xml:space="preserve"> </v>
      </c>
      <c r="AS102" s="108" t="str">
        <f>IF(SUM(COUNTIFS('Planificación 2026-1'!F:F,"SUNAMPE",'Planificación 2026-1'!W:W,C102,'Planificación 2026-1'!H:H,"IS"))&gt;0,"P03"," ")</f>
        <v xml:space="preserve"> </v>
      </c>
      <c r="AT102" s="108" t="str">
        <f>IF(SUM(COUNTIFS('Planificación 2026-1'!F:F,"SUNAMPE",'Planificación 2026-1'!W:W,C102,'Planificación 2026-1'!H:H,"PS"))&gt;0,"P04"," ")</f>
        <v xml:space="preserve"> </v>
      </c>
      <c r="AU102" s="108"/>
      <c r="AV102" s="108" t="str">
        <f>IF(SUM(COUNTIFS('Planificación 2026-1'!F:F,"SUNAMPE",'Planificación 2026-1'!W:W,C102,'Planificación 2026-1'!H:H,"IN"))&gt;0,"P06"," ")</f>
        <v xml:space="preserve"> </v>
      </c>
      <c r="AW102" s="108" t="str">
        <f>IF(SUM(COUNTIFS('Planificación 2026-1'!F:F,"SUNAMPE",'Planificación 2026-1'!W:W,C102,'Planificación 2026-1'!H:H,"CA"))&gt;0,"P07"," ")</f>
        <v xml:space="preserve"> </v>
      </c>
      <c r="AX102" s="108" t="str">
        <f>IF(SUM(COUNTIFS('Planificación 2026-1'!F:F,"SUNAMPE",'Planificación 2026-1'!W:W,C102,'Planificación 2026-1'!H:H,"DE"))&gt;0,"P08"," ")</f>
        <v xml:space="preserve"> </v>
      </c>
      <c r="AY102" s="108" t="str">
        <f>IF(SUM(COUNTIFS('Planificación 2026-1'!F:F,"SUNAMPE",'Planificación 2026-1'!W:W,C102,'Planificación 2026-1'!H:H,"OB"))&gt;0,"P09"," ")</f>
        <v xml:space="preserve"> </v>
      </c>
      <c r="AZ102" s="108" t="str">
        <f>IF(SUM(COUNTIFS('Planificación 2026-1'!F:F,"SUNAMPE",'Planificación 2026-1'!W:W,C102,'Planificación 2026-1'!H:H,"MH"))&gt;0,"P31"," ")</f>
        <v xml:space="preserve"> </v>
      </c>
      <c r="BA102" s="108" t="str">
        <f>IF(SUM(COUNTIFS('Planificación 2026-1'!F:F,"SUNAMPE",'Planificación 2026-1'!W:W,C102,'Planificación 2026-1'!H:H,"IC"))&gt;0,"P32"," ")</f>
        <v xml:space="preserve"> </v>
      </c>
      <c r="BB102" s="108" t="str">
        <f>IF(SUM(COUNTIFS('Planificación 2026-1'!F:F,"SUNAMPE",'Planificación 2026-1'!W:W,C102,'Planificación 2026-1'!H:H,"AR"))&gt;0,"P34"," ")</f>
        <v xml:space="preserve"> </v>
      </c>
      <c r="BC102" s="108" t="str">
        <f>IF(SUM(COUNTIFS('Planificación 2026-1'!F:F,"SUNAMPE",'Planificación 2026-1'!W:W,C102,'Planificación 2026-1'!H:H,"T1"))&gt;0,"P35"," ")</f>
        <v xml:space="preserve"> </v>
      </c>
      <c r="BD102" s="108" t="str">
        <f>IF(SUM(COUNTIFS('Planificación 2026-1'!F:F,"SUNAMPE",'Planificación 2026-1'!W:W,C102,'Planificación 2026-1'!H:H,"T3"))&gt;0,"P36"," ")</f>
        <v xml:space="preserve"> </v>
      </c>
      <c r="BE102" s="108" t="str">
        <f>IF(SUM(COUNTIFS('Planificación 2026-1'!F:F,"SUNAMPE",'Planificación 2026-1'!W:W,C102,'Planificación 2026-1'!H:H,"T2"))&gt;0,"P37"," ")</f>
        <v xml:space="preserve"> </v>
      </c>
      <c r="BF102" s="108" t="str">
        <f>IF(SUM(COUNTIFS('Planificación 2026-1'!F:F,"SUNAMPE",'Planificación 2026-1'!W:W,C102,'Planificación 2026-1'!H:H,"AE"))&gt;0,"P38"," ")</f>
        <v xml:space="preserve"> </v>
      </c>
      <c r="BG102" s="108" t="str">
        <f>IF(SUM(COUNTIFS('Planificación 2026-1'!F:F,"SUNAMPE",'Planificación 2026-1'!W:W,C102,'Planificación 2026-1'!H:H,"T4"))&gt;0,"P55"," ")</f>
        <v xml:space="preserve"> </v>
      </c>
      <c r="BH102" s="108" t="str">
        <f>IF(SUM(COUNTIFS('Planificación 2026-1'!F:F,"HUAURA",'Planificación 2026-1'!W:W,C102,'Planificación 2026-1'!H:H,"AF"))&gt;0," P01"," ")</f>
        <v xml:space="preserve"> </v>
      </c>
      <c r="BI102" s="108" t="str">
        <f>IF(SUM(COUNTIFS('Planificación 2026-1'!F:F,"HUAURA",'Planificación 2026-1'!W:W,C102,'Planificación 2026-1'!H:H,"EN"))&gt;0,"P02"," ")</f>
        <v xml:space="preserve"> </v>
      </c>
      <c r="BJ102" s="108" t="str">
        <f>IF(SUM(COUNTIFS('Planificación 2026-1'!F:F,"HUAURA",'Planificación 2026-1'!W:W,C102,'Planificación 2026-1'!H:H,"IS"))&gt;0,"P03"," ")</f>
        <v xml:space="preserve"> </v>
      </c>
      <c r="BK102" s="108" t="str">
        <f>IF(SUM(COUNTIFS('Planificación 2026-1'!F:F,"HUAURA",'Planificación 2026-1'!W:W,C102,'Planificación 2026-1'!H:H,"PS"))&gt;0,"P04"," ")</f>
        <v xml:space="preserve"> </v>
      </c>
      <c r="BL102" s="108"/>
      <c r="BM102" s="108" t="str">
        <f>IF(SUM(COUNTIFS('Planificación 2026-1'!F:F,"HUAURA",'Planificación 2026-1'!W:W,C102,'Planificación 2026-1'!H:H,"IN"))&gt;0,"P06"," ")</f>
        <v xml:space="preserve"> </v>
      </c>
      <c r="BN102" s="108" t="str">
        <f>IF(SUM(COUNTIFS('Planificación 2026-1'!F:F,"HUAURA",'Planificación 2026-1'!W:W,C102,'Planificación 2026-1'!H:H,"CA"))&gt;0,"P07"," ")</f>
        <v xml:space="preserve"> </v>
      </c>
      <c r="BO102" s="108" t="str">
        <f>IF(SUM(COUNTIFS('Planificación 2026-1'!F:F,"HUAURA",'Planificación 2026-1'!W:W,C102,'Planificación 2026-1'!H:H,"DE"))&gt;0,"P08"," ")</f>
        <v xml:space="preserve"> </v>
      </c>
      <c r="BP102" s="108" t="str">
        <f>IF(SUM(COUNTIFS('Planificación 2026-1'!F:F,"HUAURA",'Planificación 2026-1'!W:W,C102,'Planificación 2026-1'!H:H,"OB"))&gt;0,"P09"," ")</f>
        <v xml:space="preserve"> </v>
      </c>
      <c r="BQ102" s="108" t="str">
        <f>IF(SUM(COUNTIFS('Planificación 2026-1'!F:F,"HUAURA",'Planificación 2026-1'!W:W,C102,'Planificación 2026-1'!H:H,"MH"))&gt;0,"P31"," ")</f>
        <v xml:space="preserve"> </v>
      </c>
      <c r="BR102" s="108" t="str">
        <f>IF(SUM(COUNTIFS('Planificación 2026-1'!F:F,"HUAURA",'Planificación 2026-1'!W:W,C102,'Planificación 2026-1'!H:H,"IC"))&gt;0,"P32"," ")</f>
        <v xml:space="preserve"> </v>
      </c>
      <c r="BS102" s="108" t="str">
        <f>IF(SUM(COUNTIFS('Planificación 2026-1'!F:F,"HUAURA",'Planificación 2026-1'!W:W,C102,'Planificación 2026-1'!H:H,"AR"))&gt;0,"P34"," ")</f>
        <v xml:space="preserve"> </v>
      </c>
      <c r="BT102" s="108" t="str">
        <f>IF(SUM(COUNTIFS('Planificación 2026-1'!F:F,"HUAURA",'Planificación 2026-1'!W:W,C102,'Planificación 2026-1'!H:H,"T1"))&gt;0,"P35"," ")</f>
        <v xml:space="preserve"> </v>
      </c>
      <c r="BU102" s="108" t="str">
        <f>IF(SUM(COUNTIFS('Planificación 2026-1'!F:F,"HUAURA",'Planificación 2026-1'!W:W,C102,'Planificación 2026-1'!H:H,"T3"))&gt;0,"P36"," ")</f>
        <v xml:space="preserve"> </v>
      </c>
      <c r="BV102" s="108" t="str">
        <f>IF(SUM(COUNTIFS('Planificación 2026-1'!F:F,"HUAURA",'Planificación 2026-1'!W:W,C102,'Planificación 2026-1'!H:H,"T2"))&gt;0,"P37"," ")</f>
        <v xml:space="preserve"> </v>
      </c>
      <c r="BW102" s="108" t="str">
        <f>IF(SUM(COUNTIFS('Planificación 2026-1'!F:F,"HUAURA",'Planificación 2026-1'!W:W,C102,'Planificación 2026-1'!H:H,"AE"))&gt;0,"P38"," ")</f>
        <v xml:space="preserve"> </v>
      </c>
      <c r="BX102" s="108" t="str">
        <f>IF(SUM(COUNTIFS('Planificación 2026-1'!F:F,"HUAURA",'Planificación 2026-1'!W:W,C102,'Planificación 2026-1'!H:H,"T4"))&gt;0,"P55"," ")</f>
        <v xml:space="preserve"> </v>
      </c>
      <c r="BY102" s="109">
        <f>SUMIFS('Planificación 2026-1'!R:R,'Planificación 2026-1'!W:W,C102,'Planificación 2026-1'!H:H,"AF",'Planificación 2026-1'!I:I,"&gt;2")</f>
        <v>0</v>
      </c>
      <c r="BZ102" s="109">
        <f>SUMIFS('Planificación 2026-1'!R:R,'Planificación 2026-1'!W:W,C102,'Planificación 2026-1'!H:H,"EN",'Planificación 2026-1'!I:I,"&gt;2")</f>
        <v>0</v>
      </c>
      <c r="CA102" s="109">
        <f>SUMIFS('Planificación 2026-1'!R:R,'Planificación 2026-1'!W:W,C102,'Planificación 2026-1'!H:H,"IS",'Planificación 2026-1'!I:I,"&gt;2")</f>
        <v>0</v>
      </c>
      <c r="CB102" s="109">
        <f>SUMIFS('Planificación 2026-1'!R:R,'Planificación 2026-1'!W:W,C102,'Planificación 2026-1'!H:H,"PS",'Planificación 2026-1'!I:I,"&gt;2")</f>
        <v>0</v>
      </c>
      <c r="CC102" s="109">
        <f>SUMIFS('Planificación 2026-1'!R:R,'Planificación 2026-1'!W:W,C102,'Planificación 2026-1'!H:H,"IN",'Planificación 2026-1'!I:I,"&gt;2")</f>
        <v>0</v>
      </c>
      <c r="CD102" s="109">
        <f>SUMIFS('Planificación 2026-1'!R:R,'Planificación 2026-1'!W:W,C102,'Planificación 2026-1'!H:H,"CA",'Planificación 2026-1'!I:I,"&gt;2")</f>
        <v>0</v>
      </c>
      <c r="CE102" s="109">
        <f>SUMIFS('Planificación 2026-1'!R:R,'Planificación 2026-1'!W:W,C102,'Planificación 2026-1'!H:H,"DE",'Planificación 2026-1'!I:I,"&gt;2")</f>
        <v>0</v>
      </c>
      <c r="CF102" s="109">
        <f>SUMIFS('Planificación 2026-1'!R:R,'Planificación 2026-1'!W:W,C102,'Planificación 2026-1'!H:H,"OB",'Planificación 2026-1'!I:I,"&gt;2")</f>
        <v>0</v>
      </c>
      <c r="CG102" s="109">
        <f>SUMIFS('Planificación 2026-1'!R:R,'Planificación 2026-1'!W:W,C102,'Planificación 2026-1'!H:H,"MH",'Planificación 2026-1'!I:I,"&gt;2")</f>
        <v>0</v>
      </c>
      <c r="CH102" s="109">
        <f>SUMIFS('Planificación 2026-1'!R:R,'Planificación 2026-1'!W:W,C102,'Planificación 2026-1'!H:H,"IC",'Planificación 2026-1'!I:I,"&gt;2")</f>
        <v>0</v>
      </c>
      <c r="CI102" s="109">
        <f>SUMIFS('Planificación 2026-1'!R:R,'Planificación 2026-1'!W:W,C102,'Planificación 2026-1'!H:H,"AR",'Planificación 2026-1'!I:I,"&gt;2")</f>
        <v>0</v>
      </c>
      <c r="CJ102" s="109">
        <f>SUMIFS('Planificación 2026-1'!R:R,'Planificación 2026-1'!W:W,C102,'Planificación 2026-1'!H:H,"T1",'Planificación 2026-1'!I:I,"&gt;2")</f>
        <v>0</v>
      </c>
      <c r="CK102" s="109">
        <f>SUMIFS('Planificación 2026-1'!R:R,'Planificación 2026-1'!W:W,C102,'Planificación 2026-1'!H:H,"T3",'Planificación 2026-1'!I:I,"&gt;2")</f>
        <v>0</v>
      </c>
      <c r="CL102" s="109">
        <f>SUMIFS('Planificación 2026-1'!R:R,'Planificación 2026-1'!W:W,C102,'Planificación 2026-1'!H:H,"T2",'Planificación 2026-1'!I:I,"&gt;2")</f>
        <v>0</v>
      </c>
      <c r="CM102" s="109">
        <f>SUMIFS('Planificación 2026-1'!R:R,'Planificación 2026-1'!W:W,C102,'Planificación 2026-1'!H:H,"AE",'Planificación 2026-1'!I:I,"&gt;2")</f>
        <v>0</v>
      </c>
      <c r="CN102" s="109">
        <f>SUMIFS('Planificación 2026-1'!R:R,'Planificación 2026-1'!W:W,C102,'Planificación 2026-1'!H:H,"T4",'Planificación 2026-1'!I:I,"&gt;2")</f>
        <v>0</v>
      </c>
      <c r="CO102" s="109">
        <f>SUMIFS('Planificación 2026-1'!R:R,'Planificación 2026-1'!W:W,C102,'Planificación 2026-1'!H:H,"AF",'Planificación 2026-1'!I:I,"&lt;3")</f>
        <v>0</v>
      </c>
      <c r="CP102" s="109">
        <f>SUMIFS('Planificación 2026-1'!R:R,'Planificación 2026-1'!W:W,C102,'Planificación 2026-1'!H:H,"EN",'Planificación 2026-1'!I:I,"&lt;3")</f>
        <v>0</v>
      </c>
      <c r="CQ102" s="109">
        <f>SUMIFS('Planificación 2026-1'!R:R,'Planificación 2026-1'!W:W,C102,'Planificación 2026-1'!H:H,"IS",'Planificación 2026-1'!I:I,"&lt;3")</f>
        <v>0</v>
      </c>
      <c r="CR102" s="109">
        <f>SUMIFS('Planificación 2026-1'!R:R,'Planificación 2026-1'!W:W,C102,'Planificación 2026-1'!H:H,"PS",'Planificación 2026-1'!I:I,"&lt;3")</f>
        <v>0</v>
      </c>
      <c r="CS102" s="109">
        <f>SUMIFS('Planificación 2026-1'!R:R,'Planificación 2026-1'!W:W,C102,'Planificación 2026-1'!H:H,"IN",'Planificación 2026-1'!I:I,"&lt;3")</f>
        <v>0</v>
      </c>
      <c r="CT102" s="109">
        <f>SUMIFS('Planificación 2026-1'!R:R,'Planificación 2026-1'!W:W,C102,'Planificación 2026-1'!H:H,"CA",'Planificación 2026-1'!I:I,"&lt;3")</f>
        <v>0</v>
      </c>
      <c r="CU102" s="109">
        <f>SUMIFS('Planificación 2026-1'!R:R,'Planificación 2026-1'!W:W,C102,'Planificación 2026-1'!H:H,"DE",'Planificación 2026-1'!I:I,"&lt;3")</f>
        <v>0</v>
      </c>
      <c r="CV102" s="109">
        <f>SUMIFS('Planificación 2026-1'!R:R,'Planificación 2026-1'!W:W,C102,'Planificación 2026-1'!H:H,"OB",'Planificación 2026-1'!I:I,"&lt;3")</f>
        <v>0</v>
      </c>
      <c r="CW102" s="109">
        <f>SUMIFS('Planificación 2026-1'!R:R,'Planificación 2026-1'!W:W,C102,'Planificación 2026-1'!H:H,"MH",'Planificación 2026-1'!I:I,"&lt;3")</f>
        <v>0</v>
      </c>
      <c r="CX102" s="109">
        <f>SUMIFS('Planificación 2026-1'!R:R,'Planificación 2026-1'!W:W,C102,'Planificación 2026-1'!H:H,"IC",'Planificación 2026-1'!I:I,"&lt;3")</f>
        <v>0</v>
      </c>
      <c r="CY102" s="109">
        <f>SUMIFS('Planificación 2026-1'!R:R,'Planificación 2026-1'!W:W,C102,'Planificación 2026-1'!H:H,"AR",'Planificación 2026-1'!I:I,"&lt;3")</f>
        <v>0</v>
      </c>
      <c r="CZ102" s="109">
        <f>SUMIFS('Planificación 2026-1'!R:R,'Planificación 2026-1'!W:W,C102,'Planificación 2026-1'!H:H,"T1",'Planificación 2026-1'!I:I,"&lt;3")</f>
        <v>0</v>
      </c>
      <c r="DA102" s="109">
        <f>SUMIFS('Planificación 2026-1'!R:R,'Planificación 2026-1'!W:W,C102,'Planificación 2026-1'!H:H,"T3",'Planificación 2026-1'!I:I,"&lt;3")</f>
        <v>0</v>
      </c>
      <c r="DB102" s="109">
        <f>SUMIFS('Planificación 2026-1'!R:R,'Planificación 2026-1'!W:W,C102,'Planificación 2026-1'!H:H,"T2",'Planificación 2026-1'!I:I,"&lt;3")</f>
        <v>0</v>
      </c>
      <c r="DC102" s="109">
        <f>SUMIFS('Planificación 2026-1'!R:R,'Planificación 2026-1'!W:W,C102,'Planificación 2026-1'!H:H,"AE",'Planificación 2026-1'!I:I,"&lt;3")</f>
        <v>0</v>
      </c>
      <c r="DD102" s="109">
        <f>SUMIFS('Planificación 2026-1'!R:R,'Planificación 2026-1'!W:W,C102,'Planificación 2026-1'!H:H,"T4",'Planificación 2026-1'!I:I,"&lt;3")</f>
        <v>0</v>
      </c>
      <c r="DE102" s="108" t="str">
        <f t="shared" si="13"/>
        <v/>
      </c>
      <c r="DF102" s="41">
        <f>IF(C102="","",SUMIFS('Planificación 2026-1'!R:R,'Planificación 2026-1'!W:W,C102,'Planificación 2026-1'!F:F,"PRINCIPAL",'Planificación 2026-1'!X:X,"VIRTUAL"))</f>
        <v>0</v>
      </c>
      <c r="DG102" s="41">
        <f>IF(C102="","",SUMIFS('Planificación 2026-1'!R:R,'Planificación 2026-1'!W:W,C102,'Planificación 2026-1'!F:F,"PRINCIPAL",'Planificación 2026-1'!X:X,"PRESENCIAL"))</f>
        <v>0</v>
      </c>
      <c r="DH102" s="41">
        <f>IF(C102="","",SUMIFS('Planificación 2026-1'!R:R,'Planificación 2026-1'!W:W,C102,'Planificación 2026-1'!F:F,"PRINCIPAL",'Planificación 2026-1'!X:X,"HIBRIDO PRESENCIAL"))</f>
        <v>0</v>
      </c>
      <c r="DI102" s="108" t="str">
        <f t="shared" si="14"/>
        <v/>
      </c>
      <c r="DJ102" s="108">
        <f>IF(C102="","",SUMIFS('Planificación 2026-1'!R:R,'Planificación 2026-1'!W:W,C102,'Planificación 2026-1'!F:F,"FILIAL",'Planificación 2026-1'!X:X,"VIRTUAL"))</f>
        <v>0</v>
      </c>
      <c r="DK102" s="110">
        <f>IF(C102="","",SUMIFS('Planificación 2026-1'!R:R,'Planificación 2026-1'!W:W,C102,'Planificación 2026-1'!F:F,"FILIAL",'Planificación 2026-1'!X:X,"PRESENCIAL"))</f>
        <v>0</v>
      </c>
      <c r="DL102" s="61">
        <f>IF(C102="","",SUMIFS('Planificación 2026-1'!R:R,'Planificación 2026-1'!W:W,C102,'Planificación 2026-1'!F:F,"FILIAL",'Planificación 2026-1'!X:X,"HIBRIDO PRESENCIAL"))</f>
        <v>0</v>
      </c>
      <c r="DM102" s="111" t="str">
        <f t="shared" si="15"/>
        <v/>
      </c>
      <c r="DN102" s="108">
        <f>IF(C102="","",SUMIFS('Planificación 2026-1'!R:R,'Planificación 2026-1'!W:W,C102,'Planificación 2026-1'!F:F,"SUNAMPE",'Planificación 2026-1'!X:X,"VIRTUAL"))</f>
        <v>0</v>
      </c>
      <c r="DO102" s="61">
        <f>IF(C102="","",SUMIFS('Planificación 2026-1'!R:R,'Planificación 2026-1'!W:W,C102,'Planificación 2026-1'!F:F,"SUNAMPE",'Planificación 2026-1'!X:X,"PRESENCIAL"))</f>
        <v>0</v>
      </c>
      <c r="DP102" s="111" t="str">
        <f t="shared" si="16"/>
        <v/>
      </c>
      <c r="DQ102" s="108">
        <f>IF(C102="","",SUMIFS('Planificación 2026-1'!R:R,'Planificación 2026-1'!W:W,C102,'Planificación 2026-1'!F:F,"HUAURA",'Planificación 2026-1'!X:X,"VIRTUAL"))</f>
        <v>0</v>
      </c>
      <c r="DR102" s="61">
        <f>IF(C102="","",SUMIFS('Planificación 2026-1'!R:R,'Planificación 2026-1'!W:W,C102,'Planificación 2026-1'!F:F,"HUAURA",'Planificación 2026-1'!X:X,"PRESENCIAL"))</f>
        <v>0</v>
      </c>
      <c r="DS102" s="76">
        <f>SUMIFS('Planificación 2026-1'!R:R,'Planificación 2026-1'!W:W,C102,'Planificación 2026-1'!F:F,"PRINCIPAL",'Planificación 2026-1'!X:X,"VIRTUAL",'Planificación 2026-1'!I:I,"&gt;2")</f>
        <v>0</v>
      </c>
      <c r="DT102" s="76">
        <f>SUMIFS('Planificación 2026-1'!R:R,'Planificación 2026-1'!W:W,C102,'Planificación 2026-1'!F:F,"PRINCIPAL",'Planificación 2026-1'!X:X,"&lt;&gt;VIRTUAL",'Planificación 2026-1'!I:I,"&gt;2")</f>
        <v>0</v>
      </c>
      <c r="DU102" s="76">
        <f>SUMIFS('Planificación 2026-1'!R:R,'Planificación 2026-1'!W:W,C102,'Planificación 2026-1'!F:F,"SUNAMPE",'Planificación 2026-1'!X:X,"VIRTUAL",'Planificación 2026-1'!I:I,"&gt;2")</f>
        <v>0</v>
      </c>
      <c r="DV102" s="76">
        <f>SUMIFS('Planificación 2026-1'!R:R,'Planificación 2026-1'!W:W,C102,'Planificación 2026-1'!F:F,"SUNAMPE",'Planificación 2026-1'!X:X,"&lt;&gt;VIRTUAL",'Planificación 2026-1'!I:I,"&gt;2")</f>
        <v>0</v>
      </c>
      <c r="DW102" s="76">
        <f>SUMIFS('Planificación 2026-1'!R:R,'Planificación 2026-1'!W:W,C102,'Planificación 2026-1'!F:F,"FILIAL",'Planificación 2026-1'!X:X,"VIRTUAL",'Planificación 2026-1'!I:I,"&gt;2")</f>
        <v>0</v>
      </c>
      <c r="DX102" s="76">
        <f>SUMIFS('Planificación 2026-1'!R:R,'Planificación 2026-1'!W:W,C102,'Planificación 2026-1'!F:F,"FILIAL",'Planificación 2026-1'!X:X,"&lt;&gt;VIRTUAL",'Planificación 2026-1'!I:I,"&gt;2")</f>
        <v>0</v>
      </c>
      <c r="DY102" s="76">
        <f>SUMIFS('Planificación 2026-1'!R:R,'Planificación 2026-1'!W:W,C102,'Planificación 2026-1'!F:F,"PORUMA",'Planificación 2026-1'!X:X,"VIRTUAL",'Planificación 2026-1'!I:I,"&gt;2")</f>
        <v>0</v>
      </c>
      <c r="DZ102" s="76">
        <f>SUMIFS('Planificación 2026-1'!R:R,'Planificación 2026-1'!W:W,C102,'Planificación 2026-1'!F:F,"PORUMA",'Planificación 2026-1'!X:X,"&lt;&gt;VIRTUAL",'Planificación 2026-1'!I:I,"&gt;2")</f>
        <v>0</v>
      </c>
      <c r="EA102" s="76">
        <f>SUMIFS('Planificación 2026-1'!R:R,'Planificación 2026-1'!W:W,C102,'Planificación 2026-1'!F:F,"HUAURA",'Planificación 2026-1'!X:X,"VIRTUAL",'Planificación 2026-1'!I:I,"&gt;2")</f>
        <v>0</v>
      </c>
      <c r="EB102" s="76">
        <f>SUMIFS('Planificación 2026-1'!R:R,'Planificación 2026-1'!W:W,C102,'Planificación 2026-1'!F:F,"HUAURA",'Planificación 2026-1'!X:X,"&lt;&gt;VIRTUAL",'Planificación 2026-1'!I:I,"&gt;2")</f>
        <v>0</v>
      </c>
      <c r="EC102" s="76">
        <f>SUMIFS('Planificación 2026-1'!R:R,'Planificación 2026-1'!W:W,C102,'Planificación 2026-1'!F:F,"PRINCIPAL",'Planificación 2026-1'!X:X,"VIRTUAL",'Planificación 2026-1'!I:I,"&lt;3")</f>
        <v>0</v>
      </c>
      <c r="ED102" s="76">
        <f>SUMIFS('Planificación 2026-1'!R:R,'Planificación 2026-1'!W:W,C102,'Planificación 2026-1'!F:F,"PRINCIPAL",'Planificación 2026-1'!X:X,"&lt;&gt;VIRTUAL",'Planificación 2026-1'!I:I,"&lt;3")</f>
        <v>0</v>
      </c>
      <c r="EE102" s="76">
        <f>SUMIFS('Planificación 2026-1'!R:R,'Planificación 2026-1'!W:W,C102,'Planificación 2026-1'!F:F,"SUNAMPE",'Planificación 2026-1'!X:X,"VIRTUAL",'Planificación 2026-1'!I:I,"&lt;3")</f>
        <v>0</v>
      </c>
      <c r="EF102" s="76">
        <f>SUMIFS('Planificación 2026-1'!R:R,'Planificación 2026-1'!W:W,C102,'Planificación 2026-1'!F:F,"SUNAMPE",'Planificación 2026-1'!X:X,"&lt;&gt;VIRTUAL",'Planificación 2026-1'!I:I,"&lt;3")</f>
        <v>0</v>
      </c>
      <c r="EG102" s="76">
        <f>SUMIFS('Planificación 2026-1'!R:R,'Planificación 2026-1'!W:W,C102,'Planificación 2026-1'!F:F,"FILIAL",'Planificación 2026-1'!X:X,"VIRTUAL",'Planificación 2026-1'!I:I,"&lt;3")</f>
        <v>0</v>
      </c>
      <c r="EH102" s="76">
        <f>SUMIFS('Planificación 2026-1'!R:R,'Planificación 2026-1'!W:W,C102,'Planificación 2026-1'!F:F,"FILIAL",'Planificación 2026-1'!X:X,"&lt;&gt;VIRTUAL",'Planificación 2026-1'!I:I,"&lt;3")</f>
        <v>0</v>
      </c>
      <c r="EI102" s="76">
        <f>SUMIFS('Planificación 2026-1'!R:R,'Planificación 2026-1'!W:W,C102,'Planificación 2026-1'!F:F,"PORUMA",'Planificación 2026-1'!X:X,"VIRTUAL",'Planificación 2026-1'!I:I,"&lt;3")</f>
        <v>0</v>
      </c>
      <c r="EJ102" s="76">
        <f>SUMIFS('Planificación 2026-1'!R:R,'Planificación 2026-1'!W:W,C102,'Planificación 2026-1'!F:F,"PORUMA",'Planificación 2026-1'!X:X,"&lt;&gt;VIRTUAL",'Planificación 2026-1'!I:I,"&lt;3")</f>
        <v>0</v>
      </c>
      <c r="EK102" s="76">
        <f>SUMIFS('Planificación 2026-1'!R:R,'Planificación 2026-1'!W:W,C102,'Planificación 2026-1'!F:F,"HUAURA",'Planificación 2026-1'!X:X,"VIRTUAL",'Planificación 2026-1'!I:I,"&lt;3")</f>
        <v>0</v>
      </c>
      <c r="EL102" s="76">
        <f>SUMIFS('Planificación 2026-1'!R:R,'Planificación 2026-1'!W:W,C102,'Planificación 2026-1'!F:F,"HUAURA",'Planificación 2026-1'!X:X,"&lt;&gt;VIRTUAL",'Planificación 2026-1'!I:I,"&lt;3")</f>
        <v>0</v>
      </c>
      <c r="EM102" s="76"/>
      <c r="EN102" s="76">
        <f t="shared" si="9"/>
        <v>0</v>
      </c>
      <c r="EO102" s="76">
        <f t="shared" si="10"/>
        <v>0</v>
      </c>
      <c r="EP102" s="76" t="b">
        <f t="shared" si="11"/>
        <v>1</v>
      </c>
      <c r="EQ102" s="76" t="str">
        <f t="shared" si="12"/>
        <v/>
      </c>
      <c r="ER102" s="76" t="str">
        <f t="shared" si="17"/>
        <v>PRESENCIAL</v>
      </c>
    </row>
    <row r="103" spans="1:148" hidden="1">
      <c r="A103" s="83"/>
      <c r="B103" s="119">
        <v>100</v>
      </c>
      <c r="C103" s="115" t="s">
        <v>274</v>
      </c>
      <c r="D103" s="112">
        <f>SUMIF('Planificación 2026-1'!W:W,C103,'Planificación 2026-1'!R:R)</f>
        <v>0</v>
      </c>
      <c r="E103" s="114" t="s">
        <v>170</v>
      </c>
      <c r="F103" s="115" t="s">
        <v>171</v>
      </c>
      <c r="G103" s="115" t="s">
        <v>13</v>
      </c>
      <c r="H103" s="115" t="s">
        <v>129</v>
      </c>
      <c r="I103" s="107" t="str">
        <f>IF(SUM(COUNTIFS('Planificación 2026-1'!F:F,"PRINCIPAL",'Planificación 2026-1'!W:W,C103,'Planificación 2026-1'!H:H,"AF"))&gt;0,"P01"," ")</f>
        <v xml:space="preserve"> </v>
      </c>
      <c r="J103" s="108" t="str">
        <f>IF(SUM(COUNTIFS('Planificación 2026-1'!F:F,"PRINCIPAL",'Planificación 2026-1'!W:W,C103,'Planificación 2026-1'!H:H,"EN"))&gt;0,"P02"," ")</f>
        <v xml:space="preserve"> </v>
      </c>
      <c r="K103" s="108" t="str">
        <f>IF(SUM(COUNTIFS('Planificación 2026-1'!F:F,"PRINCIPAL",'Planificación 2026-1'!W:W,C103,'Planificación 2026-1'!H:H,"IS"))&gt;0,"P03"," ")</f>
        <v xml:space="preserve"> </v>
      </c>
      <c r="L103" s="108" t="str">
        <f>IF(SUM(COUNTIFS('Planificación 2026-1'!F:F,"PRINCIPAL",'Planificación 2026-1'!W:W,C103,'Planificación 2026-1'!H:H,"PS"))&gt;0,"P04"," ")</f>
        <v xml:space="preserve"> </v>
      </c>
      <c r="M103" s="108"/>
      <c r="N103" s="108" t="str">
        <f>IF(SUM(COUNTIFS('Planificación 2026-1'!F:F,"PRINCIPAL",'Planificación 2026-1'!W:W,C103,'Planificación 2026-1'!H:H,"IN"))&gt;0,"P06"," ")</f>
        <v xml:space="preserve"> </v>
      </c>
      <c r="O103" s="108" t="str">
        <f>IF(SUM(COUNTIFS('Planificación 2026-1'!F:F,"PRINCIPAL",'Planificación 2026-1'!W:W,C103,'Planificación 2026-1'!H:H,"CA"))&gt;0,"P07"," ")</f>
        <v xml:space="preserve"> </v>
      </c>
      <c r="P103" s="108" t="str">
        <f>IF(SUM(COUNTIFS('Planificación 2026-1'!F:F,"PRINCIPAL",'Planificación 2026-1'!W:W,C103,'Planificación 2026-1'!H:H,"DE"))&gt;0,"P08"," ")</f>
        <v xml:space="preserve"> </v>
      </c>
      <c r="Q103" s="108" t="str">
        <f>IF(SUM(COUNTIFS('Planificación 2026-1'!F:F,"PRINCIPAL",'Planificación 2026-1'!W:W,C103,'Planificación 2026-1'!H:H,"OB"))&gt;0,"P09"," ")</f>
        <v xml:space="preserve"> </v>
      </c>
      <c r="R103" s="108" t="str">
        <f>IF(SUM(COUNTIFS('Planificación 2026-1'!F:F,"PRINCIPAL",'Planificación 2026-1'!W:W,C103,'Planificación 2026-1'!H:H,"MH"))&gt;0,"P31"," ")</f>
        <v xml:space="preserve"> </v>
      </c>
      <c r="S103" s="108" t="str">
        <f>IF(SUM(COUNTIFS('Planificación 2026-1'!F:F,"PRINCIPAL",'Planificación 2026-1'!W:W,C103,'Planificación 2026-1'!H:H,"IC"))&gt;0,"P32"," ")</f>
        <v xml:space="preserve"> </v>
      </c>
      <c r="T103" s="108" t="str">
        <f>IF(SUM(COUNTIFS('Planificación 2026-1'!F:F,"PRINCIPAL",'Planificación 2026-1'!W:W,C103,'Planificación 2026-1'!H:H,"AR"))&gt;0,"P34"," ")</f>
        <v xml:space="preserve"> </v>
      </c>
      <c r="U103" s="108" t="str">
        <f>IF(SUM(COUNTIFS('Planificación 2026-1'!F:F,"PRINCIPAL",'Planificación 2026-1'!W:W,C103,'Planificación 2026-1'!H:H,"T1"))&gt;0,"P35"," ")</f>
        <v xml:space="preserve"> </v>
      </c>
      <c r="V103" s="108" t="str">
        <f>IF(SUM(COUNTIFS('Planificación 2026-1'!F:F,"PRINCIPAL",'Planificación 2026-1'!W:W,C103,'Planificación 2026-1'!H:H,"T3"))&gt;0,"P36"," ")</f>
        <v xml:space="preserve"> </v>
      </c>
      <c r="W103" s="108" t="str">
        <f>IF(SUM(COUNTIFS('Planificación 2026-1'!F:F,"PRINCIPAL",'Planificación 2026-1'!W:W,C103,'Planificación 2026-1'!H:H,"T2"))&gt;0,"P37"," ")</f>
        <v xml:space="preserve"> </v>
      </c>
      <c r="X103" s="108" t="str">
        <f>IF(SUM(COUNTIFS('Planificación 2026-1'!F:F,"PRINCIPAL",'Planificación 2026-1'!W:W,C103,'Planificación 2026-1'!H:H,"AE"))&gt;0,"P38"," ")</f>
        <v xml:space="preserve"> </v>
      </c>
      <c r="Y103" s="108" t="str">
        <f>IF(SUM(COUNTIFS('Planificación 2026-1'!F:F,"PRINCIPAL",'Planificación 2026-1'!W:W,C103,'Planificación 2026-1'!H:H,"T4"))&gt;0,"P55"," ")</f>
        <v xml:space="preserve"> </v>
      </c>
      <c r="Z103" s="108" t="str">
        <f>IF(SUM(COUNTIFS('Planificación 2026-1'!F:F,"FILIAL",'Planificación 2026-1'!W:W,C103,'Planificación 2026-1'!H:H,"AF"))&gt;0," P01"," ")</f>
        <v xml:space="preserve"> </v>
      </c>
      <c r="AA103" s="108" t="str">
        <f>IF(SUM(COUNTIFS('Planificación 2026-1'!F:F,"FILIAL",'Planificación 2026-1'!W:W,C103,'Planificación 2026-1'!H:H,"EN"))&gt;0,"P02"," ")</f>
        <v xml:space="preserve"> </v>
      </c>
      <c r="AB103" s="108" t="str">
        <f>IF(SUM(COUNTIFS('Planificación 2026-1'!F:F,"FILIAL",'Planificación 2026-1'!W:W,C103,'Planificación 2026-1'!H:H,"IS"))&gt;0,"P03"," ")</f>
        <v xml:space="preserve"> </v>
      </c>
      <c r="AC103" s="108" t="str">
        <f>IF(SUM(COUNTIFS('Planificación 2026-1'!F:F,"FILIAL",'Planificación 2026-1'!W:W,C103,'Planificación 2026-1'!H:H,"PS"))&gt;0,"P04"," ")</f>
        <v xml:space="preserve"> </v>
      </c>
      <c r="AD103" s="108"/>
      <c r="AE103" s="108" t="str">
        <f>IF(SUM(COUNTIFS('Planificación 2026-1'!F:F,"FILIAL",'Planificación 2026-1'!W:W,C103,'Planificación 2026-1'!H:H,"IN"))&gt;0,"P06"," ")</f>
        <v xml:space="preserve"> </v>
      </c>
      <c r="AF103" s="108" t="str">
        <f>IF(SUM(COUNTIFS('Planificación 2026-1'!F:F,"FILIAL",'Planificación 2026-1'!W:W,C103,'Planificación 2026-1'!H:H,"CA"))&gt;0,"P07"," ")</f>
        <v xml:space="preserve"> </v>
      </c>
      <c r="AG103" s="108" t="str">
        <f>IF(SUM(COUNTIFS('Planificación 2026-1'!F:F,"FILIAL",'Planificación 2026-1'!W:W,C103,'Planificación 2026-1'!H:H,"DE"))&gt;0,"P08"," ")</f>
        <v xml:space="preserve"> </v>
      </c>
      <c r="AH103" s="108" t="str">
        <f>IF(SUM(COUNTIFS('Planificación 2026-1'!F:F,"FILIAL",'Planificación 2026-1'!W:W,C103,'Planificación 2026-1'!H:H,"OB"))&gt;0,"P09"," ")</f>
        <v xml:space="preserve"> </v>
      </c>
      <c r="AI103" s="108" t="str">
        <f>IF(SUM(COUNTIFS('Planificación 2026-1'!F:F,"FILIAL",'Planificación 2026-1'!W:W,C103,'Planificación 2026-1'!H:H,"MH"))&gt;0,"P31"," ")</f>
        <v xml:space="preserve"> </v>
      </c>
      <c r="AJ103" s="108" t="str">
        <f>IF(SUM(COUNTIFS('Planificación 2026-1'!F:F,"FILIAL",'Planificación 2026-1'!W:W,C103,'Planificación 2026-1'!H:H,"IC"))&gt;0,"P32"," ")</f>
        <v xml:space="preserve"> </v>
      </c>
      <c r="AK103" s="108" t="str">
        <f>IF(SUM(COUNTIFS('Planificación 2026-1'!F:F,"FILIAL",'Planificación 2026-1'!W:W,C103,'Planificación 2026-1'!H:H,"AR"))&gt;0,"P34"," ")</f>
        <v xml:space="preserve"> </v>
      </c>
      <c r="AL103" s="108" t="str">
        <f>IF(SUM(COUNTIFS('Planificación 2026-1'!F:F,"FILIAL",'Planificación 2026-1'!W:W,C103,'Planificación 2026-1'!H:H,"T1"))&gt;0,"P35"," ")</f>
        <v xml:space="preserve"> </v>
      </c>
      <c r="AM103" s="108" t="str">
        <f>IF(SUM(COUNTIFS('Planificación 2026-1'!F:F,"FILIAL",'Planificación 2026-1'!W:W,C103,'Planificación 2026-1'!H:H,"T3"))&gt;0,"P36"," ")</f>
        <v xml:space="preserve"> </v>
      </c>
      <c r="AN103" s="108" t="str">
        <f>IF(SUM(COUNTIFS('Planificación 2026-1'!F:F,"FILIAL",'Planificación 2026-1'!W:W,C103,'Planificación 2026-1'!H:H,"T2"))&gt;0,"P37"," ")</f>
        <v xml:space="preserve"> </v>
      </c>
      <c r="AO103" s="108" t="str">
        <f>IF(SUM(COUNTIFS('Planificación 2026-1'!F:F,"FILIAL",'Planificación 2026-1'!W:W,C103,'Planificación 2026-1'!H:H,"AE"))&gt;0,"P38"," ")</f>
        <v xml:space="preserve"> </v>
      </c>
      <c r="AP103" s="108" t="str">
        <f>IF(SUM(COUNTIFS('Planificación 2026-1'!F:F,"FILIAL",'Planificación 2026-1'!W:W,C103,'Planificación 2026-1'!H:H,"T4"))&gt;0,"P55"," ")</f>
        <v xml:space="preserve"> </v>
      </c>
      <c r="AQ103" s="108" t="str">
        <f>IF(SUM(COUNTIFS('Planificación 2026-1'!F:F,"SUNAMPE",'Planificación 2026-1'!W:W,C103,'Planificación 2026-1'!H:H,"AF"))&gt;0," P01"," ")</f>
        <v xml:space="preserve"> </v>
      </c>
      <c r="AR103" s="108" t="str">
        <f>IF(SUM(COUNTIFS('Planificación 2026-1'!F:F,"SUNAMPE",'Planificación 2026-1'!W:W,C103,'Planificación 2026-1'!H:H,"EN"))&gt;0,"P02"," ")</f>
        <v xml:space="preserve"> </v>
      </c>
      <c r="AS103" s="108" t="str">
        <f>IF(SUM(COUNTIFS('Planificación 2026-1'!F:F,"SUNAMPE",'Planificación 2026-1'!W:W,C103,'Planificación 2026-1'!H:H,"IS"))&gt;0,"P03"," ")</f>
        <v xml:space="preserve"> </v>
      </c>
      <c r="AT103" s="108" t="str">
        <f>IF(SUM(COUNTIFS('Planificación 2026-1'!F:F,"SUNAMPE",'Planificación 2026-1'!W:W,C103,'Planificación 2026-1'!H:H,"PS"))&gt;0,"P04"," ")</f>
        <v xml:space="preserve"> </v>
      </c>
      <c r="AU103" s="108"/>
      <c r="AV103" s="108" t="str">
        <f>IF(SUM(COUNTIFS('Planificación 2026-1'!F:F,"SUNAMPE",'Planificación 2026-1'!W:W,C103,'Planificación 2026-1'!H:H,"IN"))&gt;0,"P06"," ")</f>
        <v xml:space="preserve"> </v>
      </c>
      <c r="AW103" s="108" t="str">
        <f>IF(SUM(COUNTIFS('Planificación 2026-1'!F:F,"SUNAMPE",'Planificación 2026-1'!W:W,C103,'Planificación 2026-1'!H:H,"CA"))&gt;0,"P07"," ")</f>
        <v xml:space="preserve"> </v>
      </c>
      <c r="AX103" s="108" t="str">
        <f>IF(SUM(COUNTIFS('Planificación 2026-1'!F:F,"SUNAMPE",'Planificación 2026-1'!W:W,C103,'Planificación 2026-1'!H:H,"DE"))&gt;0,"P08"," ")</f>
        <v xml:space="preserve"> </v>
      </c>
      <c r="AY103" s="108" t="str">
        <f>IF(SUM(COUNTIFS('Planificación 2026-1'!F:F,"SUNAMPE",'Planificación 2026-1'!W:W,C103,'Planificación 2026-1'!H:H,"OB"))&gt;0,"P09"," ")</f>
        <v xml:space="preserve"> </v>
      </c>
      <c r="AZ103" s="108" t="str">
        <f>IF(SUM(COUNTIFS('Planificación 2026-1'!F:F,"SUNAMPE",'Planificación 2026-1'!W:W,C103,'Planificación 2026-1'!H:H,"MH"))&gt;0,"P31"," ")</f>
        <v xml:space="preserve"> </v>
      </c>
      <c r="BA103" s="108" t="str">
        <f>IF(SUM(COUNTIFS('Planificación 2026-1'!F:F,"SUNAMPE",'Planificación 2026-1'!W:W,C103,'Planificación 2026-1'!H:H,"IC"))&gt;0,"P32"," ")</f>
        <v xml:space="preserve"> </v>
      </c>
      <c r="BB103" s="108" t="str">
        <f>IF(SUM(COUNTIFS('Planificación 2026-1'!F:F,"SUNAMPE",'Planificación 2026-1'!W:W,C103,'Planificación 2026-1'!H:H,"AR"))&gt;0,"P34"," ")</f>
        <v xml:space="preserve"> </v>
      </c>
      <c r="BC103" s="108" t="str">
        <f>IF(SUM(COUNTIFS('Planificación 2026-1'!F:F,"SUNAMPE",'Planificación 2026-1'!W:W,C103,'Planificación 2026-1'!H:H,"T1"))&gt;0,"P35"," ")</f>
        <v xml:space="preserve"> </v>
      </c>
      <c r="BD103" s="108" t="str">
        <f>IF(SUM(COUNTIFS('Planificación 2026-1'!F:F,"SUNAMPE",'Planificación 2026-1'!W:W,C103,'Planificación 2026-1'!H:H,"T3"))&gt;0,"P36"," ")</f>
        <v xml:space="preserve"> </v>
      </c>
      <c r="BE103" s="108" t="str">
        <f>IF(SUM(COUNTIFS('Planificación 2026-1'!F:F,"SUNAMPE",'Planificación 2026-1'!W:W,C103,'Planificación 2026-1'!H:H,"T2"))&gt;0,"P37"," ")</f>
        <v xml:space="preserve"> </v>
      </c>
      <c r="BF103" s="108" t="str">
        <f>IF(SUM(COUNTIFS('Planificación 2026-1'!F:F,"SUNAMPE",'Planificación 2026-1'!W:W,C103,'Planificación 2026-1'!H:H,"AE"))&gt;0,"P38"," ")</f>
        <v xml:space="preserve"> </v>
      </c>
      <c r="BG103" s="108" t="str">
        <f>IF(SUM(COUNTIFS('Planificación 2026-1'!F:F,"SUNAMPE",'Planificación 2026-1'!W:W,C103,'Planificación 2026-1'!H:H,"T4"))&gt;0,"P55"," ")</f>
        <v xml:space="preserve"> </v>
      </c>
      <c r="BH103" s="108" t="str">
        <f>IF(SUM(COUNTIFS('Planificación 2026-1'!F:F,"HUAURA",'Planificación 2026-1'!W:W,C103,'Planificación 2026-1'!H:H,"AF"))&gt;0," P01"," ")</f>
        <v xml:space="preserve"> </v>
      </c>
      <c r="BI103" s="108" t="str">
        <f>IF(SUM(COUNTIFS('Planificación 2026-1'!F:F,"HUAURA",'Planificación 2026-1'!W:W,C103,'Planificación 2026-1'!H:H,"EN"))&gt;0,"P02"," ")</f>
        <v xml:space="preserve"> </v>
      </c>
      <c r="BJ103" s="108" t="str">
        <f>IF(SUM(COUNTIFS('Planificación 2026-1'!F:F,"HUAURA",'Planificación 2026-1'!W:W,C103,'Planificación 2026-1'!H:H,"IS"))&gt;0,"P03"," ")</f>
        <v xml:space="preserve"> </v>
      </c>
      <c r="BK103" s="108" t="str">
        <f>IF(SUM(COUNTIFS('Planificación 2026-1'!F:F,"HUAURA",'Planificación 2026-1'!W:W,C103,'Planificación 2026-1'!H:H,"PS"))&gt;0,"P04"," ")</f>
        <v xml:space="preserve"> </v>
      </c>
      <c r="BL103" s="108"/>
      <c r="BM103" s="108" t="str">
        <f>IF(SUM(COUNTIFS('Planificación 2026-1'!F:F,"HUAURA",'Planificación 2026-1'!W:W,C103,'Planificación 2026-1'!H:H,"IN"))&gt;0,"P06"," ")</f>
        <v xml:space="preserve"> </v>
      </c>
      <c r="BN103" s="108" t="str">
        <f>IF(SUM(COUNTIFS('Planificación 2026-1'!F:F,"HUAURA",'Planificación 2026-1'!W:W,C103,'Planificación 2026-1'!H:H,"CA"))&gt;0,"P07"," ")</f>
        <v xml:space="preserve"> </v>
      </c>
      <c r="BO103" s="108" t="str">
        <f>IF(SUM(COUNTIFS('Planificación 2026-1'!F:F,"HUAURA",'Planificación 2026-1'!W:W,C103,'Planificación 2026-1'!H:H,"DE"))&gt;0,"P08"," ")</f>
        <v xml:space="preserve"> </v>
      </c>
      <c r="BP103" s="108" t="str">
        <f>IF(SUM(COUNTIFS('Planificación 2026-1'!F:F,"HUAURA",'Planificación 2026-1'!W:W,C103,'Planificación 2026-1'!H:H,"OB"))&gt;0,"P09"," ")</f>
        <v xml:space="preserve"> </v>
      </c>
      <c r="BQ103" s="108" t="str">
        <f>IF(SUM(COUNTIFS('Planificación 2026-1'!F:F,"HUAURA",'Planificación 2026-1'!W:W,C103,'Planificación 2026-1'!H:H,"MH"))&gt;0,"P31"," ")</f>
        <v xml:space="preserve"> </v>
      </c>
      <c r="BR103" s="108" t="str">
        <f>IF(SUM(COUNTIFS('Planificación 2026-1'!F:F,"HUAURA",'Planificación 2026-1'!W:W,C103,'Planificación 2026-1'!H:H,"IC"))&gt;0,"P32"," ")</f>
        <v xml:space="preserve"> </v>
      </c>
      <c r="BS103" s="108" t="str">
        <f>IF(SUM(COUNTIFS('Planificación 2026-1'!F:F,"HUAURA",'Planificación 2026-1'!W:W,C103,'Planificación 2026-1'!H:H,"AR"))&gt;0,"P34"," ")</f>
        <v xml:space="preserve"> </v>
      </c>
      <c r="BT103" s="108" t="str">
        <f>IF(SUM(COUNTIFS('Planificación 2026-1'!F:F,"HUAURA",'Planificación 2026-1'!W:W,C103,'Planificación 2026-1'!H:H,"T1"))&gt;0,"P35"," ")</f>
        <v xml:space="preserve"> </v>
      </c>
      <c r="BU103" s="108" t="str">
        <f>IF(SUM(COUNTIFS('Planificación 2026-1'!F:F,"HUAURA",'Planificación 2026-1'!W:W,C103,'Planificación 2026-1'!H:H,"T3"))&gt;0,"P36"," ")</f>
        <v xml:space="preserve"> </v>
      </c>
      <c r="BV103" s="108" t="str">
        <f>IF(SUM(COUNTIFS('Planificación 2026-1'!F:F,"HUAURA",'Planificación 2026-1'!W:W,C103,'Planificación 2026-1'!H:H,"T2"))&gt;0,"P37"," ")</f>
        <v xml:space="preserve"> </v>
      </c>
      <c r="BW103" s="108" t="str">
        <f>IF(SUM(COUNTIFS('Planificación 2026-1'!F:F,"HUAURA",'Planificación 2026-1'!W:W,C103,'Planificación 2026-1'!H:H,"AE"))&gt;0,"P38"," ")</f>
        <v xml:space="preserve"> </v>
      </c>
      <c r="BX103" s="108" t="str">
        <f>IF(SUM(COUNTIFS('Planificación 2026-1'!F:F,"HUAURA",'Planificación 2026-1'!W:W,C103,'Planificación 2026-1'!H:H,"T4"))&gt;0,"P55"," ")</f>
        <v xml:space="preserve"> </v>
      </c>
      <c r="BY103" s="109">
        <f>SUMIFS('Planificación 2026-1'!R:R,'Planificación 2026-1'!W:W,C103,'Planificación 2026-1'!H:H,"AF",'Planificación 2026-1'!I:I,"&gt;2")</f>
        <v>0</v>
      </c>
      <c r="BZ103" s="109">
        <f>SUMIFS('Planificación 2026-1'!R:R,'Planificación 2026-1'!W:W,C103,'Planificación 2026-1'!H:H,"EN",'Planificación 2026-1'!I:I,"&gt;2")</f>
        <v>0</v>
      </c>
      <c r="CA103" s="109">
        <f>SUMIFS('Planificación 2026-1'!R:R,'Planificación 2026-1'!W:W,C103,'Planificación 2026-1'!H:H,"IS",'Planificación 2026-1'!I:I,"&gt;2")</f>
        <v>0</v>
      </c>
      <c r="CB103" s="109">
        <f>SUMIFS('Planificación 2026-1'!R:R,'Planificación 2026-1'!W:W,C103,'Planificación 2026-1'!H:H,"PS",'Planificación 2026-1'!I:I,"&gt;2")</f>
        <v>0</v>
      </c>
      <c r="CC103" s="109">
        <f>SUMIFS('Planificación 2026-1'!R:R,'Planificación 2026-1'!W:W,C103,'Planificación 2026-1'!H:H,"IN",'Planificación 2026-1'!I:I,"&gt;2")</f>
        <v>0</v>
      </c>
      <c r="CD103" s="109">
        <f>SUMIFS('Planificación 2026-1'!R:R,'Planificación 2026-1'!W:W,C103,'Planificación 2026-1'!H:H,"CA",'Planificación 2026-1'!I:I,"&gt;2")</f>
        <v>0</v>
      </c>
      <c r="CE103" s="109">
        <f>SUMIFS('Planificación 2026-1'!R:R,'Planificación 2026-1'!W:W,C103,'Planificación 2026-1'!H:H,"DE",'Planificación 2026-1'!I:I,"&gt;2")</f>
        <v>0</v>
      </c>
      <c r="CF103" s="109">
        <f>SUMIFS('Planificación 2026-1'!R:R,'Planificación 2026-1'!W:W,C103,'Planificación 2026-1'!H:H,"OB",'Planificación 2026-1'!I:I,"&gt;2")</f>
        <v>0</v>
      </c>
      <c r="CG103" s="109">
        <f>SUMIFS('Planificación 2026-1'!R:R,'Planificación 2026-1'!W:W,C103,'Planificación 2026-1'!H:H,"MH",'Planificación 2026-1'!I:I,"&gt;2")</f>
        <v>0</v>
      </c>
      <c r="CH103" s="109">
        <f>SUMIFS('Planificación 2026-1'!R:R,'Planificación 2026-1'!W:W,C103,'Planificación 2026-1'!H:H,"IC",'Planificación 2026-1'!I:I,"&gt;2")</f>
        <v>0</v>
      </c>
      <c r="CI103" s="109">
        <f>SUMIFS('Planificación 2026-1'!R:R,'Planificación 2026-1'!W:W,C103,'Planificación 2026-1'!H:H,"AR",'Planificación 2026-1'!I:I,"&gt;2")</f>
        <v>0</v>
      </c>
      <c r="CJ103" s="109">
        <f>SUMIFS('Planificación 2026-1'!R:R,'Planificación 2026-1'!W:W,C103,'Planificación 2026-1'!H:H,"T1",'Planificación 2026-1'!I:I,"&gt;2")</f>
        <v>0</v>
      </c>
      <c r="CK103" s="109">
        <f>SUMIFS('Planificación 2026-1'!R:R,'Planificación 2026-1'!W:W,C103,'Planificación 2026-1'!H:H,"T3",'Planificación 2026-1'!I:I,"&gt;2")</f>
        <v>0</v>
      </c>
      <c r="CL103" s="109">
        <f>SUMIFS('Planificación 2026-1'!R:R,'Planificación 2026-1'!W:W,C103,'Planificación 2026-1'!H:H,"T2",'Planificación 2026-1'!I:I,"&gt;2")</f>
        <v>0</v>
      </c>
      <c r="CM103" s="109">
        <f>SUMIFS('Planificación 2026-1'!R:R,'Planificación 2026-1'!W:W,C103,'Planificación 2026-1'!H:H,"AE",'Planificación 2026-1'!I:I,"&gt;2")</f>
        <v>0</v>
      </c>
      <c r="CN103" s="109">
        <f>SUMIFS('Planificación 2026-1'!R:R,'Planificación 2026-1'!W:W,C103,'Planificación 2026-1'!H:H,"T4",'Planificación 2026-1'!I:I,"&gt;2")</f>
        <v>0</v>
      </c>
      <c r="CO103" s="109">
        <f>SUMIFS('Planificación 2026-1'!R:R,'Planificación 2026-1'!W:W,C103,'Planificación 2026-1'!H:H,"AF",'Planificación 2026-1'!I:I,"&lt;3")</f>
        <v>0</v>
      </c>
      <c r="CP103" s="109">
        <f>SUMIFS('Planificación 2026-1'!R:R,'Planificación 2026-1'!W:W,C103,'Planificación 2026-1'!H:H,"EN",'Planificación 2026-1'!I:I,"&lt;3")</f>
        <v>0</v>
      </c>
      <c r="CQ103" s="109">
        <f>SUMIFS('Planificación 2026-1'!R:R,'Planificación 2026-1'!W:W,C103,'Planificación 2026-1'!H:H,"IS",'Planificación 2026-1'!I:I,"&lt;3")</f>
        <v>0</v>
      </c>
      <c r="CR103" s="109">
        <f>SUMIFS('Planificación 2026-1'!R:R,'Planificación 2026-1'!W:W,C103,'Planificación 2026-1'!H:H,"PS",'Planificación 2026-1'!I:I,"&lt;3")</f>
        <v>0</v>
      </c>
      <c r="CS103" s="109">
        <f>SUMIFS('Planificación 2026-1'!R:R,'Planificación 2026-1'!W:W,C103,'Planificación 2026-1'!H:H,"IN",'Planificación 2026-1'!I:I,"&lt;3")</f>
        <v>0</v>
      </c>
      <c r="CT103" s="109">
        <f>SUMIFS('Planificación 2026-1'!R:R,'Planificación 2026-1'!W:W,C103,'Planificación 2026-1'!H:H,"CA",'Planificación 2026-1'!I:I,"&lt;3")</f>
        <v>0</v>
      </c>
      <c r="CU103" s="109">
        <f>SUMIFS('Planificación 2026-1'!R:R,'Planificación 2026-1'!W:W,C103,'Planificación 2026-1'!H:H,"DE",'Planificación 2026-1'!I:I,"&lt;3")</f>
        <v>0</v>
      </c>
      <c r="CV103" s="109">
        <f>SUMIFS('Planificación 2026-1'!R:R,'Planificación 2026-1'!W:W,C103,'Planificación 2026-1'!H:H,"OB",'Planificación 2026-1'!I:I,"&lt;3")</f>
        <v>0</v>
      </c>
      <c r="CW103" s="109">
        <f>SUMIFS('Planificación 2026-1'!R:R,'Planificación 2026-1'!W:W,C103,'Planificación 2026-1'!H:H,"MH",'Planificación 2026-1'!I:I,"&lt;3")</f>
        <v>0</v>
      </c>
      <c r="CX103" s="109">
        <f>SUMIFS('Planificación 2026-1'!R:R,'Planificación 2026-1'!W:W,C103,'Planificación 2026-1'!H:H,"IC",'Planificación 2026-1'!I:I,"&lt;3")</f>
        <v>0</v>
      </c>
      <c r="CY103" s="109">
        <f>SUMIFS('Planificación 2026-1'!R:R,'Planificación 2026-1'!W:W,C103,'Planificación 2026-1'!H:H,"AR",'Planificación 2026-1'!I:I,"&lt;3")</f>
        <v>0</v>
      </c>
      <c r="CZ103" s="109">
        <f>SUMIFS('Planificación 2026-1'!R:R,'Planificación 2026-1'!W:W,C103,'Planificación 2026-1'!H:H,"T1",'Planificación 2026-1'!I:I,"&lt;3")</f>
        <v>0</v>
      </c>
      <c r="DA103" s="109">
        <f>SUMIFS('Planificación 2026-1'!R:R,'Planificación 2026-1'!W:W,C103,'Planificación 2026-1'!H:H,"T3",'Planificación 2026-1'!I:I,"&lt;3")</f>
        <v>0</v>
      </c>
      <c r="DB103" s="109">
        <f>SUMIFS('Planificación 2026-1'!R:R,'Planificación 2026-1'!W:W,C103,'Planificación 2026-1'!H:H,"T2",'Planificación 2026-1'!I:I,"&lt;3")</f>
        <v>0</v>
      </c>
      <c r="DC103" s="109">
        <f>SUMIFS('Planificación 2026-1'!R:R,'Planificación 2026-1'!W:W,C103,'Planificación 2026-1'!H:H,"AE",'Planificación 2026-1'!I:I,"&lt;3")</f>
        <v>0</v>
      </c>
      <c r="DD103" s="109">
        <f>SUMIFS('Planificación 2026-1'!R:R,'Planificación 2026-1'!W:W,C103,'Planificación 2026-1'!H:H,"T4",'Planificación 2026-1'!I:I,"&lt;3")</f>
        <v>0</v>
      </c>
      <c r="DE103" s="108" t="str">
        <f t="shared" si="13"/>
        <v/>
      </c>
      <c r="DF103" s="41">
        <f>IF(C103="","",SUMIFS('Planificación 2026-1'!R:R,'Planificación 2026-1'!W:W,C103,'Planificación 2026-1'!F:F,"PRINCIPAL",'Planificación 2026-1'!X:X,"VIRTUAL"))</f>
        <v>0</v>
      </c>
      <c r="DG103" s="41">
        <f>IF(C103="","",SUMIFS('Planificación 2026-1'!R:R,'Planificación 2026-1'!W:W,C103,'Planificación 2026-1'!F:F,"PRINCIPAL",'Planificación 2026-1'!X:X,"PRESENCIAL"))</f>
        <v>0</v>
      </c>
      <c r="DH103" s="41">
        <f>IF(C103="","",SUMIFS('Planificación 2026-1'!R:R,'Planificación 2026-1'!W:W,C103,'Planificación 2026-1'!F:F,"PRINCIPAL",'Planificación 2026-1'!X:X,"HIBRIDO PRESENCIAL"))</f>
        <v>0</v>
      </c>
      <c r="DI103" s="108" t="str">
        <f t="shared" si="14"/>
        <v/>
      </c>
      <c r="DJ103" s="108">
        <f>IF(C103="","",SUMIFS('Planificación 2026-1'!R:R,'Planificación 2026-1'!W:W,C103,'Planificación 2026-1'!F:F,"FILIAL",'Planificación 2026-1'!X:X,"VIRTUAL"))</f>
        <v>0</v>
      </c>
      <c r="DK103" s="110">
        <f>IF(C103="","",SUMIFS('Planificación 2026-1'!R:R,'Planificación 2026-1'!W:W,C103,'Planificación 2026-1'!F:F,"FILIAL",'Planificación 2026-1'!X:X,"PRESENCIAL"))</f>
        <v>0</v>
      </c>
      <c r="DL103" s="61">
        <f>IF(C103="","",SUMIFS('Planificación 2026-1'!R:R,'Planificación 2026-1'!W:W,C103,'Planificación 2026-1'!F:F,"FILIAL",'Planificación 2026-1'!X:X,"HIBRIDO PRESENCIAL"))</f>
        <v>0</v>
      </c>
      <c r="DM103" s="111" t="str">
        <f t="shared" si="15"/>
        <v/>
      </c>
      <c r="DN103" s="108">
        <f>IF(C103="","",SUMIFS('Planificación 2026-1'!R:R,'Planificación 2026-1'!W:W,C103,'Planificación 2026-1'!F:F,"SUNAMPE",'Planificación 2026-1'!X:X,"VIRTUAL"))</f>
        <v>0</v>
      </c>
      <c r="DO103" s="61">
        <f>IF(C103="","",SUMIFS('Planificación 2026-1'!R:R,'Planificación 2026-1'!W:W,C103,'Planificación 2026-1'!F:F,"SUNAMPE",'Planificación 2026-1'!X:X,"PRESENCIAL"))</f>
        <v>0</v>
      </c>
      <c r="DP103" s="111" t="str">
        <f t="shared" si="16"/>
        <v/>
      </c>
      <c r="DQ103" s="108">
        <f>IF(C103="","",SUMIFS('Planificación 2026-1'!R:R,'Planificación 2026-1'!W:W,C103,'Planificación 2026-1'!F:F,"HUAURA",'Planificación 2026-1'!X:X,"VIRTUAL"))</f>
        <v>0</v>
      </c>
      <c r="DR103" s="61">
        <f>IF(C103="","",SUMIFS('Planificación 2026-1'!R:R,'Planificación 2026-1'!W:W,C103,'Planificación 2026-1'!F:F,"HUAURA",'Planificación 2026-1'!X:X,"PRESENCIAL"))</f>
        <v>0</v>
      </c>
      <c r="DS103" s="76">
        <f>SUMIFS('Planificación 2026-1'!R:R,'Planificación 2026-1'!W:W,C103,'Planificación 2026-1'!F:F,"PRINCIPAL",'Planificación 2026-1'!X:X,"VIRTUAL",'Planificación 2026-1'!I:I,"&gt;2")</f>
        <v>0</v>
      </c>
      <c r="DT103" s="76">
        <f>SUMIFS('Planificación 2026-1'!R:R,'Planificación 2026-1'!W:W,C103,'Planificación 2026-1'!F:F,"PRINCIPAL",'Planificación 2026-1'!X:X,"&lt;&gt;VIRTUAL",'Planificación 2026-1'!I:I,"&gt;2")</f>
        <v>0</v>
      </c>
      <c r="DU103" s="76">
        <f>SUMIFS('Planificación 2026-1'!R:R,'Planificación 2026-1'!W:W,C103,'Planificación 2026-1'!F:F,"SUNAMPE",'Planificación 2026-1'!X:X,"VIRTUAL",'Planificación 2026-1'!I:I,"&gt;2")</f>
        <v>0</v>
      </c>
      <c r="DV103" s="76">
        <f>SUMIFS('Planificación 2026-1'!R:R,'Planificación 2026-1'!W:W,C103,'Planificación 2026-1'!F:F,"SUNAMPE",'Planificación 2026-1'!X:X,"&lt;&gt;VIRTUAL",'Planificación 2026-1'!I:I,"&gt;2")</f>
        <v>0</v>
      </c>
      <c r="DW103" s="76">
        <f>SUMIFS('Planificación 2026-1'!R:R,'Planificación 2026-1'!W:W,C103,'Planificación 2026-1'!F:F,"FILIAL",'Planificación 2026-1'!X:X,"VIRTUAL",'Planificación 2026-1'!I:I,"&gt;2")</f>
        <v>0</v>
      </c>
      <c r="DX103" s="76">
        <f>SUMIFS('Planificación 2026-1'!R:R,'Planificación 2026-1'!W:W,C103,'Planificación 2026-1'!F:F,"FILIAL",'Planificación 2026-1'!X:X,"&lt;&gt;VIRTUAL",'Planificación 2026-1'!I:I,"&gt;2")</f>
        <v>0</v>
      </c>
      <c r="DY103" s="76">
        <f>SUMIFS('Planificación 2026-1'!R:R,'Planificación 2026-1'!W:W,C103,'Planificación 2026-1'!F:F,"PORUMA",'Planificación 2026-1'!X:X,"VIRTUAL",'Planificación 2026-1'!I:I,"&gt;2")</f>
        <v>0</v>
      </c>
      <c r="DZ103" s="76">
        <f>SUMIFS('Planificación 2026-1'!R:R,'Planificación 2026-1'!W:W,C103,'Planificación 2026-1'!F:F,"PORUMA",'Planificación 2026-1'!X:X,"&lt;&gt;VIRTUAL",'Planificación 2026-1'!I:I,"&gt;2")</f>
        <v>0</v>
      </c>
      <c r="EA103" s="76">
        <f>SUMIFS('Planificación 2026-1'!R:R,'Planificación 2026-1'!W:W,C103,'Planificación 2026-1'!F:F,"HUAURA",'Planificación 2026-1'!X:X,"VIRTUAL",'Planificación 2026-1'!I:I,"&gt;2")</f>
        <v>0</v>
      </c>
      <c r="EB103" s="76">
        <f>SUMIFS('Planificación 2026-1'!R:R,'Planificación 2026-1'!W:W,C103,'Planificación 2026-1'!F:F,"HUAURA",'Planificación 2026-1'!X:X,"&lt;&gt;VIRTUAL",'Planificación 2026-1'!I:I,"&gt;2")</f>
        <v>0</v>
      </c>
      <c r="EC103" s="76">
        <f>SUMIFS('Planificación 2026-1'!R:R,'Planificación 2026-1'!W:W,C103,'Planificación 2026-1'!F:F,"PRINCIPAL",'Planificación 2026-1'!X:X,"VIRTUAL",'Planificación 2026-1'!I:I,"&lt;3")</f>
        <v>0</v>
      </c>
      <c r="ED103" s="76">
        <f>SUMIFS('Planificación 2026-1'!R:R,'Planificación 2026-1'!W:W,C103,'Planificación 2026-1'!F:F,"PRINCIPAL",'Planificación 2026-1'!X:X,"&lt;&gt;VIRTUAL",'Planificación 2026-1'!I:I,"&lt;3")</f>
        <v>0</v>
      </c>
      <c r="EE103" s="76">
        <f>SUMIFS('Planificación 2026-1'!R:R,'Planificación 2026-1'!W:W,C103,'Planificación 2026-1'!F:F,"SUNAMPE",'Planificación 2026-1'!X:X,"VIRTUAL",'Planificación 2026-1'!I:I,"&lt;3")</f>
        <v>0</v>
      </c>
      <c r="EF103" s="76">
        <f>SUMIFS('Planificación 2026-1'!R:R,'Planificación 2026-1'!W:W,C103,'Planificación 2026-1'!F:F,"SUNAMPE",'Planificación 2026-1'!X:X,"&lt;&gt;VIRTUAL",'Planificación 2026-1'!I:I,"&lt;3")</f>
        <v>0</v>
      </c>
      <c r="EG103" s="76">
        <f>SUMIFS('Planificación 2026-1'!R:R,'Planificación 2026-1'!W:W,C103,'Planificación 2026-1'!F:F,"FILIAL",'Planificación 2026-1'!X:X,"VIRTUAL",'Planificación 2026-1'!I:I,"&lt;3")</f>
        <v>0</v>
      </c>
      <c r="EH103" s="76">
        <f>SUMIFS('Planificación 2026-1'!R:R,'Planificación 2026-1'!W:W,C103,'Planificación 2026-1'!F:F,"FILIAL",'Planificación 2026-1'!X:X,"&lt;&gt;VIRTUAL",'Planificación 2026-1'!I:I,"&lt;3")</f>
        <v>0</v>
      </c>
      <c r="EI103" s="76">
        <f>SUMIFS('Planificación 2026-1'!R:R,'Planificación 2026-1'!W:W,C103,'Planificación 2026-1'!F:F,"PORUMA",'Planificación 2026-1'!X:X,"VIRTUAL",'Planificación 2026-1'!I:I,"&lt;3")</f>
        <v>0</v>
      </c>
      <c r="EJ103" s="76">
        <f>SUMIFS('Planificación 2026-1'!R:R,'Planificación 2026-1'!W:W,C103,'Planificación 2026-1'!F:F,"PORUMA",'Planificación 2026-1'!X:X,"&lt;&gt;VIRTUAL",'Planificación 2026-1'!I:I,"&lt;3")</f>
        <v>0</v>
      </c>
      <c r="EK103" s="76">
        <f>SUMIFS('Planificación 2026-1'!R:R,'Planificación 2026-1'!W:W,C103,'Planificación 2026-1'!F:F,"HUAURA",'Planificación 2026-1'!X:X,"VIRTUAL",'Planificación 2026-1'!I:I,"&lt;3")</f>
        <v>0</v>
      </c>
      <c r="EL103" s="76">
        <f>SUMIFS('Planificación 2026-1'!R:R,'Planificación 2026-1'!W:W,C103,'Planificación 2026-1'!F:F,"HUAURA",'Planificación 2026-1'!X:X,"&lt;&gt;VIRTUAL",'Planificación 2026-1'!I:I,"&lt;3")</f>
        <v>0</v>
      </c>
      <c r="EM103" s="76"/>
      <c r="EN103" s="76">
        <f t="shared" si="9"/>
        <v>0</v>
      </c>
      <c r="EO103" s="76">
        <f t="shared" si="10"/>
        <v>0</v>
      </c>
      <c r="EP103" s="76" t="b">
        <f t="shared" si="11"/>
        <v>1</v>
      </c>
      <c r="EQ103" s="76" t="str">
        <f t="shared" si="12"/>
        <v/>
      </c>
      <c r="ER103" s="76" t="str">
        <f t="shared" si="17"/>
        <v>PRESENCIAL</v>
      </c>
    </row>
    <row r="104" spans="1:148" hidden="1">
      <c r="A104" s="83"/>
      <c r="B104" s="119">
        <v>101</v>
      </c>
      <c r="C104" s="115" t="s">
        <v>275</v>
      </c>
      <c r="D104" s="112">
        <f>SUMIF('Planificación 2026-1'!W:W,C104,'Planificación 2026-1'!R:R)</f>
        <v>35</v>
      </c>
      <c r="E104" s="114" t="s">
        <v>173</v>
      </c>
      <c r="F104" s="115" t="s">
        <v>171</v>
      </c>
      <c r="G104" s="115" t="s">
        <v>153</v>
      </c>
      <c r="H104" s="115" t="s">
        <v>146</v>
      </c>
      <c r="I104" s="107" t="str">
        <f>IF(SUM(COUNTIFS('Planificación 2026-1'!F:F,"PRINCIPAL",'Planificación 2026-1'!W:W,C104,'Planificación 2026-1'!H:H,"AF"))&gt;0,"P01"," ")</f>
        <v xml:space="preserve"> </v>
      </c>
      <c r="J104" s="108" t="str">
        <f>IF(SUM(COUNTIFS('Planificación 2026-1'!F:F,"PRINCIPAL",'Planificación 2026-1'!W:W,C104,'Planificación 2026-1'!H:H,"EN"))&gt;0,"P02"," ")</f>
        <v xml:space="preserve"> </v>
      </c>
      <c r="K104" s="108" t="str">
        <f>IF(SUM(COUNTIFS('Planificación 2026-1'!F:F,"PRINCIPAL",'Planificación 2026-1'!W:W,C104,'Planificación 2026-1'!H:H,"IS"))&gt;0,"P03"," ")</f>
        <v>P03</v>
      </c>
      <c r="L104" s="108" t="str">
        <f>IF(SUM(COUNTIFS('Planificación 2026-1'!F:F,"PRINCIPAL",'Planificación 2026-1'!W:W,C104,'Planificación 2026-1'!H:H,"PS"))&gt;0,"P04"," ")</f>
        <v xml:space="preserve"> </v>
      </c>
      <c r="M104" s="108"/>
      <c r="N104" s="108" t="str">
        <f>IF(SUM(COUNTIFS('Planificación 2026-1'!F:F,"PRINCIPAL",'Planificación 2026-1'!W:W,C104,'Planificación 2026-1'!H:H,"IN"))&gt;0,"P06"," ")</f>
        <v xml:space="preserve"> </v>
      </c>
      <c r="O104" s="108" t="str">
        <f>IF(SUM(COUNTIFS('Planificación 2026-1'!F:F,"PRINCIPAL",'Planificación 2026-1'!W:W,C104,'Planificación 2026-1'!H:H,"CA"))&gt;0,"P07"," ")</f>
        <v xml:space="preserve"> </v>
      </c>
      <c r="P104" s="108" t="str">
        <f>IF(SUM(COUNTIFS('Planificación 2026-1'!F:F,"PRINCIPAL",'Planificación 2026-1'!W:W,C104,'Planificación 2026-1'!H:H,"DE"))&gt;0,"P08"," ")</f>
        <v xml:space="preserve"> </v>
      </c>
      <c r="Q104" s="108" t="str">
        <f>IF(SUM(COUNTIFS('Planificación 2026-1'!F:F,"PRINCIPAL",'Planificación 2026-1'!W:W,C104,'Planificación 2026-1'!H:H,"OB"))&gt;0,"P09"," ")</f>
        <v xml:space="preserve"> </v>
      </c>
      <c r="R104" s="108" t="str">
        <f>IF(SUM(COUNTIFS('Planificación 2026-1'!F:F,"PRINCIPAL",'Planificación 2026-1'!W:W,C104,'Planificación 2026-1'!H:H,"MH"))&gt;0,"P31"," ")</f>
        <v xml:space="preserve"> </v>
      </c>
      <c r="S104" s="108" t="str">
        <f>IF(SUM(COUNTIFS('Planificación 2026-1'!F:F,"PRINCIPAL",'Planificación 2026-1'!W:W,C104,'Planificación 2026-1'!H:H,"IC"))&gt;0,"P32"," ")</f>
        <v>P32</v>
      </c>
      <c r="T104" s="108" t="str">
        <f>IF(SUM(COUNTIFS('Planificación 2026-1'!F:F,"PRINCIPAL",'Planificación 2026-1'!W:W,C104,'Planificación 2026-1'!H:H,"AR"))&gt;0,"P34"," ")</f>
        <v xml:space="preserve"> </v>
      </c>
      <c r="U104" s="108" t="str">
        <f>IF(SUM(COUNTIFS('Planificación 2026-1'!F:F,"PRINCIPAL",'Planificación 2026-1'!W:W,C104,'Planificación 2026-1'!H:H,"T1"))&gt;0,"P35"," ")</f>
        <v xml:space="preserve"> </v>
      </c>
      <c r="V104" s="108" t="str">
        <f>IF(SUM(COUNTIFS('Planificación 2026-1'!F:F,"PRINCIPAL",'Planificación 2026-1'!W:W,C104,'Planificación 2026-1'!H:H,"T3"))&gt;0,"P36"," ")</f>
        <v xml:space="preserve"> </v>
      </c>
      <c r="W104" s="108" t="str">
        <f>IF(SUM(COUNTIFS('Planificación 2026-1'!F:F,"PRINCIPAL",'Planificación 2026-1'!W:W,C104,'Planificación 2026-1'!H:H,"T2"))&gt;0,"P37"," ")</f>
        <v xml:space="preserve"> </v>
      </c>
      <c r="X104" s="108" t="str">
        <f>IF(SUM(COUNTIFS('Planificación 2026-1'!F:F,"PRINCIPAL",'Planificación 2026-1'!W:W,C104,'Planificación 2026-1'!H:H,"AE"))&gt;0,"P38"," ")</f>
        <v>P38</v>
      </c>
      <c r="Y104" s="108" t="str">
        <f>IF(SUM(COUNTIFS('Planificación 2026-1'!F:F,"PRINCIPAL",'Planificación 2026-1'!W:W,C104,'Planificación 2026-1'!H:H,"T4"))&gt;0,"P55"," ")</f>
        <v xml:space="preserve"> </v>
      </c>
      <c r="Z104" s="108" t="str">
        <f>IF(SUM(COUNTIFS('Planificación 2026-1'!F:F,"FILIAL",'Planificación 2026-1'!W:W,C104,'Planificación 2026-1'!H:H,"AF"))&gt;0," P01"," ")</f>
        <v xml:space="preserve"> </v>
      </c>
      <c r="AA104" s="108" t="str">
        <f>IF(SUM(COUNTIFS('Planificación 2026-1'!F:F,"FILIAL",'Planificación 2026-1'!W:W,C104,'Planificación 2026-1'!H:H,"EN"))&gt;0,"P02"," ")</f>
        <v xml:space="preserve"> </v>
      </c>
      <c r="AB104" s="108" t="str">
        <f>IF(SUM(COUNTIFS('Planificación 2026-1'!F:F,"FILIAL",'Planificación 2026-1'!W:W,C104,'Planificación 2026-1'!H:H,"IS"))&gt;0,"P03"," ")</f>
        <v xml:space="preserve"> </v>
      </c>
      <c r="AC104" s="108" t="str">
        <f>IF(SUM(COUNTIFS('Planificación 2026-1'!F:F,"FILIAL",'Planificación 2026-1'!W:W,C104,'Planificación 2026-1'!H:H,"PS"))&gt;0,"P04"," ")</f>
        <v xml:space="preserve"> </v>
      </c>
      <c r="AD104" s="108"/>
      <c r="AE104" s="108" t="str">
        <f>IF(SUM(COUNTIFS('Planificación 2026-1'!F:F,"FILIAL",'Planificación 2026-1'!W:W,C104,'Planificación 2026-1'!H:H,"IN"))&gt;0,"P06"," ")</f>
        <v xml:space="preserve"> </v>
      </c>
      <c r="AF104" s="108" t="str">
        <f>IF(SUM(COUNTIFS('Planificación 2026-1'!F:F,"FILIAL",'Planificación 2026-1'!W:W,C104,'Planificación 2026-1'!H:H,"CA"))&gt;0,"P07"," ")</f>
        <v xml:space="preserve"> </v>
      </c>
      <c r="AG104" s="108" t="str">
        <f>IF(SUM(COUNTIFS('Planificación 2026-1'!F:F,"FILIAL",'Planificación 2026-1'!W:W,C104,'Planificación 2026-1'!H:H,"DE"))&gt;0,"P08"," ")</f>
        <v xml:space="preserve"> </v>
      </c>
      <c r="AH104" s="108" t="str">
        <f>IF(SUM(COUNTIFS('Planificación 2026-1'!F:F,"FILIAL",'Planificación 2026-1'!W:W,C104,'Planificación 2026-1'!H:H,"OB"))&gt;0,"P09"," ")</f>
        <v xml:space="preserve"> </v>
      </c>
      <c r="AI104" s="108" t="str">
        <f>IF(SUM(COUNTIFS('Planificación 2026-1'!F:F,"FILIAL",'Planificación 2026-1'!W:W,C104,'Planificación 2026-1'!H:H,"MH"))&gt;0,"P31"," ")</f>
        <v xml:space="preserve"> </v>
      </c>
      <c r="AJ104" s="108" t="str">
        <f>IF(SUM(COUNTIFS('Planificación 2026-1'!F:F,"FILIAL",'Planificación 2026-1'!W:W,C104,'Planificación 2026-1'!H:H,"IC"))&gt;0,"P32"," ")</f>
        <v xml:space="preserve"> </v>
      </c>
      <c r="AK104" s="108" t="str">
        <f>IF(SUM(COUNTIFS('Planificación 2026-1'!F:F,"FILIAL",'Planificación 2026-1'!W:W,C104,'Planificación 2026-1'!H:H,"AR"))&gt;0,"P34"," ")</f>
        <v xml:space="preserve"> </v>
      </c>
      <c r="AL104" s="108" t="str">
        <f>IF(SUM(COUNTIFS('Planificación 2026-1'!F:F,"FILIAL",'Planificación 2026-1'!W:W,C104,'Planificación 2026-1'!H:H,"T1"))&gt;0,"P35"," ")</f>
        <v xml:space="preserve"> </v>
      </c>
      <c r="AM104" s="108" t="str">
        <f>IF(SUM(COUNTIFS('Planificación 2026-1'!F:F,"FILIAL",'Planificación 2026-1'!W:W,C104,'Planificación 2026-1'!H:H,"T3"))&gt;0,"P36"," ")</f>
        <v xml:space="preserve"> </v>
      </c>
      <c r="AN104" s="108" t="str">
        <f>IF(SUM(COUNTIFS('Planificación 2026-1'!F:F,"FILIAL",'Planificación 2026-1'!W:W,C104,'Planificación 2026-1'!H:H,"T2"))&gt;0,"P37"," ")</f>
        <v xml:space="preserve"> </v>
      </c>
      <c r="AO104" s="108" t="str">
        <f>IF(SUM(COUNTIFS('Planificación 2026-1'!F:F,"FILIAL",'Planificación 2026-1'!W:W,C104,'Planificación 2026-1'!H:H,"AE"))&gt;0,"P38"," ")</f>
        <v xml:space="preserve"> </v>
      </c>
      <c r="AP104" s="108" t="str">
        <f>IF(SUM(COUNTIFS('Planificación 2026-1'!F:F,"FILIAL",'Planificación 2026-1'!W:W,C104,'Planificación 2026-1'!H:H,"T4"))&gt;0,"P55"," ")</f>
        <v xml:space="preserve"> </v>
      </c>
      <c r="AQ104" s="108" t="str">
        <f>IF(SUM(COUNTIFS('Planificación 2026-1'!F:F,"SUNAMPE",'Planificación 2026-1'!W:W,C104,'Planificación 2026-1'!H:H,"AF"))&gt;0," P01"," ")</f>
        <v xml:space="preserve"> </v>
      </c>
      <c r="AR104" s="108" t="str">
        <f>IF(SUM(COUNTIFS('Planificación 2026-1'!F:F,"SUNAMPE",'Planificación 2026-1'!W:W,C104,'Planificación 2026-1'!H:H,"EN"))&gt;0,"P02"," ")</f>
        <v xml:space="preserve"> </v>
      </c>
      <c r="AS104" s="108" t="str">
        <f>IF(SUM(COUNTIFS('Planificación 2026-1'!F:F,"SUNAMPE",'Planificación 2026-1'!W:W,C104,'Planificación 2026-1'!H:H,"IS"))&gt;0,"P03"," ")</f>
        <v xml:space="preserve"> </v>
      </c>
      <c r="AT104" s="108" t="str">
        <f>IF(SUM(COUNTIFS('Planificación 2026-1'!F:F,"SUNAMPE",'Planificación 2026-1'!W:W,C104,'Planificación 2026-1'!H:H,"PS"))&gt;0,"P04"," ")</f>
        <v xml:space="preserve"> </v>
      </c>
      <c r="AU104" s="108"/>
      <c r="AV104" s="108" t="str">
        <f>IF(SUM(COUNTIFS('Planificación 2026-1'!F:F,"SUNAMPE",'Planificación 2026-1'!W:W,C104,'Planificación 2026-1'!H:H,"IN"))&gt;0,"P06"," ")</f>
        <v xml:space="preserve"> </v>
      </c>
      <c r="AW104" s="108" t="str">
        <f>IF(SUM(COUNTIFS('Planificación 2026-1'!F:F,"SUNAMPE",'Planificación 2026-1'!W:W,C104,'Planificación 2026-1'!H:H,"CA"))&gt;0,"P07"," ")</f>
        <v xml:space="preserve"> </v>
      </c>
      <c r="AX104" s="108" t="str">
        <f>IF(SUM(COUNTIFS('Planificación 2026-1'!F:F,"SUNAMPE",'Planificación 2026-1'!W:W,C104,'Planificación 2026-1'!H:H,"DE"))&gt;0,"P08"," ")</f>
        <v xml:space="preserve"> </v>
      </c>
      <c r="AY104" s="108" t="str">
        <f>IF(SUM(COUNTIFS('Planificación 2026-1'!F:F,"SUNAMPE",'Planificación 2026-1'!W:W,C104,'Planificación 2026-1'!H:H,"OB"))&gt;0,"P09"," ")</f>
        <v xml:space="preserve"> </v>
      </c>
      <c r="AZ104" s="108" t="str">
        <f>IF(SUM(COUNTIFS('Planificación 2026-1'!F:F,"SUNAMPE",'Planificación 2026-1'!W:W,C104,'Planificación 2026-1'!H:H,"MH"))&gt;0,"P31"," ")</f>
        <v xml:space="preserve"> </v>
      </c>
      <c r="BA104" s="108" t="str">
        <f>IF(SUM(COUNTIFS('Planificación 2026-1'!F:F,"SUNAMPE",'Planificación 2026-1'!W:W,C104,'Planificación 2026-1'!H:H,"IC"))&gt;0,"P32"," ")</f>
        <v xml:space="preserve"> </v>
      </c>
      <c r="BB104" s="108" t="str">
        <f>IF(SUM(COUNTIFS('Planificación 2026-1'!F:F,"SUNAMPE",'Planificación 2026-1'!W:W,C104,'Planificación 2026-1'!H:H,"AR"))&gt;0,"P34"," ")</f>
        <v xml:space="preserve"> </v>
      </c>
      <c r="BC104" s="108" t="str">
        <f>IF(SUM(COUNTIFS('Planificación 2026-1'!F:F,"SUNAMPE",'Planificación 2026-1'!W:W,C104,'Planificación 2026-1'!H:H,"T1"))&gt;0,"P35"," ")</f>
        <v xml:space="preserve"> </v>
      </c>
      <c r="BD104" s="108" t="str">
        <f>IF(SUM(COUNTIFS('Planificación 2026-1'!F:F,"SUNAMPE",'Planificación 2026-1'!W:W,C104,'Planificación 2026-1'!H:H,"T3"))&gt;0,"P36"," ")</f>
        <v xml:space="preserve"> </v>
      </c>
      <c r="BE104" s="108" t="str">
        <f>IF(SUM(COUNTIFS('Planificación 2026-1'!F:F,"SUNAMPE",'Planificación 2026-1'!W:W,C104,'Planificación 2026-1'!H:H,"T2"))&gt;0,"P37"," ")</f>
        <v xml:space="preserve"> </v>
      </c>
      <c r="BF104" s="108" t="str">
        <f>IF(SUM(COUNTIFS('Planificación 2026-1'!F:F,"SUNAMPE",'Planificación 2026-1'!W:W,C104,'Planificación 2026-1'!H:H,"AE"))&gt;0,"P38"," ")</f>
        <v xml:space="preserve"> </v>
      </c>
      <c r="BG104" s="108" t="str">
        <f>IF(SUM(COUNTIFS('Planificación 2026-1'!F:F,"SUNAMPE",'Planificación 2026-1'!W:W,C104,'Planificación 2026-1'!H:H,"T4"))&gt;0,"P55"," ")</f>
        <v xml:space="preserve"> </v>
      </c>
      <c r="BH104" s="108" t="str">
        <f>IF(SUM(COUNTIFS('Planificación 2026-1'!F:F,"HUAURA",'Planificación 2026-1'!W:W,C104,'Planificación 2026-1'!H:H,"AF"))&gt;0," P01"," ")</f>
        <v xml:space="preserve"> </v>
      </c>
      <c r="BI104" s="108" t="str">
        <f>IF(SUM(COUNTIFS('Planificación 2026-1'!F:F,"HUAURA",'Planificación 2026-1'!W:W,C104,'Planificación 2026-1'!H:H,"EN"))&gt;0,"P02"," ")</f>
        <v xml:space="preserve"> </v>
      </c>
      <c r="BJ104" s="108" t="str">
        <f>IF(SUM(COUNTIFS('Planificación 2026-1'!F:F,"HUAURA",'Planificación 2026-1'!W:W,C104,'Planificación 2026-1'!H:H,"IS"))&gt;0,"P03"," ")</f>
        <v xml:space="preserve"> </v>
      </c>
      <c r="BK104" s="108" t="str">
        <f>IF(SUM(COUNTIFS('Planificación 2026-1'!F:F,"HUAURA",'Planificación 2026-1'!W:W,C104,'Planificación 2026-1'!H:H,"PS"))&gt;0,"P04"," ")</f>
        <v xml:space="preserve"> </v>
      </c>
      <c r="BL104" s="108"/>
      <c r="BM104" s="108" t="str">
        <f>IF(SUM(COUNTIFS('Planificación 2026-1'!F:F,"HUAURA",'Planificación 2026-1'!W:W,C104,'Planificación 2026-1'!H:H,"IN"))&gt;0,"P06"," ")</f>
        <v xml:space="preserve"> </v>
      </c>
      <c r="BN104" s="108" t="str">
        <f>IF(SUM(COUNTIFS('Planificación 2026-1'!F:F,"HUAURA",'Planificación 2026-1'!W:W,C104,'Planificación 2026-1'!H:H,"CA"))&gt;0,"P07"," ")</f>
        <v xml:space="preserve"> </v>
      </c>
      <c r="BO104" s="108" t="str">
        <f>IF(SUM(COUNTIFS('Planificación 2026-1'!F:F,"HUAURA",'Planificación 2026-1'!W:W,C104,'Planificación 2026-1'!H:H,"DE"))&gt;0,"P08"," ")</f>
        <v xml:space="preserve"> </v>
      </c>
      <c r="BP104" s="108" t="str">
        <f>IF(SUM(COUNTIFS('Planificación 2026-1'!F:F,"HUAURA",'Planificación 2026-1'!W:W,C104,'Planificación 2026-1'!H:H,"OB"))&gt;0,"P09"," ")</f>
        <v xml:space="preserve"> </v>
      </c>
      <c r="BQ104" s="108" t="str">
        <f>IF(SUM(COUNTIFS('Planificación 2026-1'!F:F,"HUAURA",'Planificación 2026-1'!W:W,C104,'Planificación 2026-1'!H:H,"MH"))&gt;0,"P31"," ")</f>
        <v xml:space="preserve"> </v>
      </c>
      <c r="BR104" s="108" t="str">
        <f>IF(SUM(COUNTIFS('Planificación 2026-1'!F:F,"HUAURA",'Planificación 2026-1'!W:W,C104,'Planificación 2026-1'!H:H,"IC"))&gt;0,"P32"," ")</f>
        <v xml:space="preserve"> </v>
      </c>
      <c r="BS104" s="108" t="str">
        <f>IF(SUM(COUNTIFS('Planificación 2026-1'!F:F,"HUAURA",'Planificación 2026-1'!W:W,C104,'Planificación 2026-1'!H:H,"AR"))&gt;0,"P34"," ")</f>
        <v xml:space="preserve"> </v>
      </c>
      <c r="BT104" s="108" t="str">
        <f>IF(SUM(COUNTIFS('Planificación 2026-1'!F:F,"HUAURA",'Planificación 2026-1'!W:W,C104,'Planificación 2026-1'!H:H,"T1"))&gt;0,"P35"," ")</f>
        <v xml:space="preserve"> </v>
      </c>
      <c r="BU104" s="108" t="str">
        <f>IF(SUM(COUNTIFS('Planificación 2026-1'!F:F,"HUAURA",'Planificación 2026-1'!W:W,C104,'Planificación 2026-1'!H:H,"T3"))&gt;0,"P36"," ")</f>
        <v xml:space="preserve"> </v>
      </c>
      <c r="BV104" s="108" t="str">
        <f>IF(SUM(COUNTIFS('Planificación 2026-1'!F:F,"HUAURA",'Planificación 2026-1'!W:W,C104,'Planificación 2026-1'!H:H,"T2"))&gt;0,"P37"," ")</f>
        <v xml:space="preserve"> </v>
      </c>
      <c r="BW104" s="108" t="str">
        <f>IF(SUM(COUNTIFS('Planificación 2026-1'!F:F,"HUAURA",'Planificación 2026-1'!W:W,C104,'Planificación 2026-1'!H:H,"AE"))&gt;0,"P38"," ")</f>
        <v xml:space="preserve"> </v>
      </c>
      <c r="BX104" s="108" t="str">
        <f>IF(SUM(COUNTIFS('Planificación 2026-1'!F:F,"HUAURA",'Planificación 2026-1'!W:W,C104,'Planificación 2026-1'!H:H,"T4"))&gt;0,"P55"," ")</f>
        <v xml:space="preserve"> </v>
      </c>
      <c r="BY104" s="109">
        <f>SUMIFS('Planificación 2026-1'!R:R,'Planificación 2026-1'!W:W,C104,'Planificación 2026-1'!H:H,"AF",'Planificación 2026-1'!I:I,"&gt;2")</f>
        <v>0</v>
      </c>
      <c r="BZ104" s="109">
        <f>SUMIFS('Planificación 2026-1'!R:R,'Planificación 2026-1'!W:W,C104,'Planificación 2026-1'!H:H,"EN",'Planificación 2026-1'!I:I,"&gt;2")</f>
        <v>0</v>
      </c>
      <c r="CA104" s="109">
        <f>SUMIFS('Planificación 2026-1'!R:R,'Planificación 2026-1'!W:W,C104,'Planificación 2026-1'!H:H,"IS",'Planificación 2026-1'!I:I,"&gt;2")</f>
        <v>5</v>
      </c>
      <c r="CB104" s="109">
        <f>SUMIFS('Planificación 2026-1'!R:R,'Planificación 2026-1'!W:W,C104,'Planificación 2026-1'!H:H,"PS",'Planificación 2026-1'!I:I,"&gt;2")</f>
        <v>0</v>
      </c>
      <c r="CC104" s="109">
        <f>SUMIFS('Planificación 2026-1'!R:R,'Planificación 2026-1'!W:W,C104,'Planificación 2026-1'!H:H,"IN",'Planificación 2026-1'!I:I,"&gt;2")</f>
        <v>0</v>
      </c>
      <c r="CD104" s="109">
        <f>SUMIFS('Planificación 2026-1'!R:R,'Planificación 2026-1'!W:W,C104,'Planificación 2026-1'!H:H,"CA",'Planificación 2026-1'!I:I,"&gt;2")</f>
        <v>0</v>
      </c>
      <c r="CE104" s="109">
        <f>SUMIFS('Planificación 2026-1'!R:R,'Planificación 2026-1'!W:W,C104,'Planificación 2026-1'!H:H,"DE",'Planificación 2026-1'!I:I,"&gt;2")</f>
        <v>0</v>
      </c>
      <c r="CF104" s="109">
        <f>SUMIFS('Planificación 2026-1'!R:R,'Planificación 2026-1'!W:W,C104,'Planificación 2026-1'!H:H,"OB",'Planificación 2026-1'!I:I,"&gt;2")</f>
        <v>0</v>
      </c>
      <c r="CG104" s="109">
        <f>SUMIFS('Planificación 2026-1'!R:R,'Planificación 2026-1'!W:W,C104,'Planificación 2026-1'!H:H,"MH",'Planificación 2026-1'!I:I,"&gt;2")</f>
        <v>0</v>
      </c>
      <c r="CH104" s="109">
        <f>SUMIFS('Planificación 2026-1'!R:R,'Planificación 2026-1'!W:W,C104,'Planificación 2026-1'!H:H,"IC",'Planificación 2026-1'!I:I,"&gt;2")</f>
        <v>16</v>
      </c>
      <c r="CI104" s="109">
        <f>SUMIFS('Planificación 2026-1'!R:R,'Planificación 2026-1'!W:W,C104,'Planificación 2026-1'!H:H,"AR",'Planificación 2026-1'!I:I,"&gt;2")</f>
        <v>0</v>
      </c>
      <c r="CJ104" s="109">
        <f>SUMIFS('Planificación 2026-1'!R:R,'Planificación 2026-1'!W:W,C104,'Planificación 2026-1'!H:H,"T1",'Planificación 2026-1'!I:I,"&gt;2")</f>
        <v>0</v>
      </c>
      <c r="CK104" s="109">
        <f>SUMIFS('Planificación 2026-1'!R:R,'Planificación 2026-1'!W:W,C104,'Planificación 2026-1'!H:H,"T3",'Planificación 2026-1'!I:I,"&gt;2")</f>
        <v>0</v>
      </c>
      <c r="CL104" s="109">
        <f>SUMIFS('Planificación 2026-1'!R:R,'Planificación 2026-1'!W:W,C104,'Planificación 2026-1'!H:H,"T2",'Planificación 2026-1'!I:I,"&gt;2")</f>
        <v>0</v>
      </c>
      <c r="CM104" s="109">
        <f>SUMIFS('Planificación 2026-1'!R:R,'Planificación 2026-1'!W:W,C104,'Planificación 2026-1'!H:H,"AE",'Planificación 2026-1'!I:I,"&gt;2")</f>
        <v>0</v>
      </c>
      <c r="CN104" s="109">
        <f>SUMIFS('Planificación 2026-1'!R:R,'Planificación 2026-1'!W:W,C104,'Planificación 2026-1'!H:H,"T4",'Planificación 2026-1'!I:I,"&gt;2")</f>
        <v>0</v>
      </c>
      <c r="CO104" s="109">
        <f>SUMIFS('Planificación 2026-1'!R:R,'Planificación 2026-1'!W:W,C104,'Planificación 2026-1'!H:H,"AF",'Planificación 2026-1'!I:I,"&lt;3")</f>
        <v>0</v>
      </c>
      <c r="CP104" s="109">
        <f>SUMIFS('Planificación 2026-1'!R:R,'Planificación 2026-1'!W:W,C104,'Planificación 2026-1'!H:H,"EN",'Planificación 2026-1'!I:I,"&lt;3")</f>
        <v>0</v>
      </c>
      <c r="CQ104" s="109">
        <f>SUMIFS('Planificación 2026-1'!R:R,'Planificación 2026-1'!W:W,C104,'Planificación 2026-1'!H:H,"IS",'Planificación 2026-1'!I:I,"&lt;3")</f>
        <v>0</v>
      </c>
      <c r="CR104" s="109">
        <f>SUMIFS('Planificación 2026-1'!R:R,'Planificación 2026-1'!W:W,C104,'Planificación 2026-1'!H:H,"PS",'Planificación 2026-1'!I:I,"&lt;3")</f>
        <v>0</v>
      </c>
      <c r="CS104" s="109">
        <f>SUMIFS('Planificación 2026-1'!R:R,'Planificación 2026-1'!W:W,C104,'Planificación 2026-1'!H:H,"IN",'Planificación 2026-1'!I:I,"&lt;3")</f>
        <v>0</v>
      </c>
      <c r="CT104" s="109">
        <f>SUMIFS('Planificación 2026-1'!R:R,'Planificación 2026-1'!W:W,C104,'Planificación 2026-1'!H:H,"CA",'Planificación 2026-1'!I:I,"&lt;3")</f>
        <v>0</v>
      </c>
      <c r="CU104" s="109">
        <f>SUMIFS('Planificación 2026-1'!R:R,'Planificación 2026-1'!W:W,C104,'Planificación 2026-1'!H:H,"DE",'Planificación 2026-1'!I:I,"&lt;3")</f>
        <v>0</v>
      </c>
      <c r="CV104" s="109">
        <f>SUMIFS('Planificación 2026-1'!R:R,'Planificación 2026-1'!W:W,C104,'Planificación 2026-1'!H:H,"OB",'Planificación 2026-1'!I:I,"&lt;3")</f>
        <v>0</v>
      </c>
      <c r="CW104" s="109">
        <f>SUMIFS('Planificación 2026-1'!R:R,'Planificación 2026-1'!W:W,C104,'Planificación 2026-1'!H:H,"MH",'Planificación 2026-1'!I:I,"&lt;3")</f>
        <v>0</v>
      </c>
      <c r="CX104" s="109">
        <f>SUMIFS('Planificación 2026-1'!R:R,'Planificación 2026-1'!W:W,C104,'Planificación 2026-1'!H:H,"IC",'Planificación 2026-1'!I:I,"&lt;3")</f>
        <v>9</v>
      </c>
      <c r="CY104" s="109">
        <f>SUMIFS('Planificación 2026-1'!R:R,'Planificación 2026-1'!W:W,C104,'Planificación 2026-1'!H:H,"AR",'Planificación 2026-1'!I:I,"&lt;3")</f>
        <v>0</v>
      </c>
      <c r="CZ104" s="109">
        <f>SUMIFS('Planificación 2026-1'!R:R,'Planificación 2026-1'!W:W,C104,'Planificación 2026-1'!H:H,"T1",'Planificación 2026-1'!I:I,"&lt;3")</f>
        <v>0</v>
      </c>
      <c r="DA104" s="109">
        <f>SUMIFS('Planificación 2026-1'!R:R,'Planificación 2026-1'!W:W,C104,'Planificación 2026-1'!H:H,"T3",'Planificación 2026-1'!I:I,"&lt;3")</f>
        <v>0</v>
      </c>
      <c r="DB104" s="109">
        <f>SUMIFS('Planificación 2026-1'!R:R,'Planificación 2026-1'!W:W,C104,'Planificación 2026-1'!H:H,"T2",'Planificación 2026-1'!I:I,"&lt;3")</f>
        <v>0</v>
      </c>
      <c r="DC104" s="109">
        <f>SUMIFS('Planificación 2026-1'!R:R,'Planificación 2026-1'!W:W,C104,'Planificación 2026-1'!H:H,"AE",'Planificación 2026-1'!I:I,"&lt;3")</f>
        <v>5</v>
      </c>
      <c r="DD104" s="109">
        <f>SUMIFS('Planificación 2026-1'!R:R,'Planificación 2026-1'!W:W,C104,'Planificación 2026-1'!H:H,"T4",'Planificación 2026-1'!I:I,"&lt;3")</f>
        <v>0</v>
      </c>
      <c r="DE104" s="108" t="str">
        <f t="shared" si="13"/>
        <v>P03 P32 P38</v>
      </c>
      <c r="DF104" s="41">
        <f>IF(C104="","",SUMIFS('Planificación 2026-1'!R:R,'Planificación 2026-1'!W:W,C104,'Planificación 2026-1'!F:F,"PRINCIPAL",'Planificación 2026-1'!X:X,"VIRTUAL"))</f>
        <v>0</v>
      </c>
      <c r="DG104" s="41">
        <f>IF(C104="","",SUMIFS('Planificación 2026-1'!R:R,'Planificación 2026-1'!W:W,C104,'Planificación 2026-1'!F:F,"PRINCIPAL",'Planificación 2026-1'!X:X,"PRESENCIAL"))</f>
        <v>30</v>
      </c>
      <c r="DH104" s="41">
        <f>IF(C104="","",SUMIFS('Planificación 2026-1'!R:R,'Planificación 2026-1'!W:W,C104,'Planificación 2026-1'!F:F,"PRINCIPAL",'Planificación 2026-1'!X:X,"HIBRIDO PRESENCIAL"))</f>
        <v>0</v>
      </c>
      <c r="DI104" s="108" t="str">
        <f t="shared" si="14"/>
        <v/>
      </c>
      <c r="DJ104" s="108">
        <f>IF(C104="","",SUMIFS('Planificación 2026-1'!R:R,'Planificación 2026-1'!W:W,C104,'Planificación 2026-1'!F:F,"FILIAL",'Planificación 2026-1'!X:X,"VIRTUAL"))</f>
        <v>0</v>
      </c>
      <c r="DK104" s="110">
        <f>IF(C104="","",SUMIFS('Planificación 2026-1'!R:R,'Planificación 2026-1'!W:W,C104,'Planificación 2026-1'!F:F,"FILIAL",'Planificación 2026-1'!X:X,"PRESENCIAL"))</f>
        <v>0</v>
      </c>
      <c r="DL104" s="61">
        <f>IF(C104="","",SUMIFS('Planificación 2026-1'!R:R,'Planificación 2026-1'!W:W,C104,'Planificación 2026-1'!F:F,"FILIAL",'Planificación 2026-1'!X:X,"HIBRIDO PRESENCIAL"))</f>
        <v>0</v>
      </c>
      <c r="DM104" s="111" t="str">
        <f t="shared" si="15"/>
        <v/>
      </c>
      <c r="DN104" s="108">
        <f>IF(C104="","",SUMIFS('Planificación 2026-1'!R:R,'Planificación 2026-1'!W:W,C104,'Planificación 2026-1'!F:F,"SUNAMPE",'Planificación 2026-1'!X:X,"VIRTUAL"))</f>
        <v>0</v>
      </c>
      <c r="DO104" s="61">
        <f>IF(C104="","",SUMIFS('Planificación 2026-1'!R:R,'Planificación 2026-1'!W:W,C104,'Planificación 2026-1'!F:F,"SUNAMPE",'Planificación 2026-1'!X:X,"PRESENCIAL"))</f>
        <v>0</v>
      </c>
      <c r="DP104" s="111" t="str">
        <f t="shared" si="16"/>
        <v/>
      </c>
      <c r="DQ104" s="108">
        <f>IF(C104="","",SUMIFS('Planificación 2026-1'!R:R,'Planificación 2026-1'!W:W,C104,'Planificación 2026-1'!F:F,"HUAURA",'Planificación 2026-1'!X:X,"VIRTUAL"))</f>
        <v>0</v>
      </c>
      <c r="DR104" s="61">
        <f>IF(C104="","",SUMIFS('Planificación 2026-1'!R:R,'Planificación 2026-1'!W:W,C104,'Planificación 2026-1'!F:F,"HUAURA",'Planificación 2026-1'!X:X,"PRESENCIAL"))</f>
        <v>0</v>
      </c>
      <c r="DS104" s="76">
        <f>SUMIFS('Planificación 2026-1'!R:R,'Planificación 2026-1'!W:W,C104,'Planificación 2026-1'!F:F,"PRINCIPAL",'Planificación 2026-1'!X:X,"VIRTUAL",'Planificación 2026-1'!I:I,"&gt;2")</f>
        <v>0</v>
      </c>
      <c r="DT104" s="76">
        <f>SUMIFS('Planificación 2026-1'!R:R,'Planificación 2026-1'!W:W,C104,'Planificación 2026-1'!F:F,"PRINCIPAL",'Planificación 2026-1'!X:X,"&lt;&gt;VIRTUAL",'Planificación 2026-1'!I:I,"&gt;2")</f>
        <v>21</v>
      </c>
      <c r="DU104" s="76">
        <f>SUMIFS('Planificación 2026-1'!R:R,'Planificación 2026-1'!W:W,C104,'Planificación 2026-1'!F:F,"SUNAMPE",'Planificación 2026-1'!X:X,"VIRTUAL",'Planificación 2026-1'!I:I,"&gt;2")</f>
        <v>0</v>
      </c>
      <c r="DV104" s="76">
        <f>SUMIFS('Planificación 2026-1'!R:R,'Planificación 2026-1'!W:W,C104,'Planificación 2026-1'!F:F,"SUNAMPE",'Planificación 2026-1'!X:X,"&lt;&gt;VIRTUAL",'Planificación 2026-1'!I:I,"&gt;2")</f>
        <v>0</v>
      </c>
      <c r="DW104" s="76">
        <f>SUMIFS('Planificación 2026-1'!R:R,'Planificación 2026-1'!W:W,C104,'Planificación 2026-1'!F:F,"FILIAL",'Planificación 2026-1'!X:X,"VIRTUAL",'Planificación 2026-1'!I:I,"&gt;2")</f>
        <v>0</v>
      </c>
      <c r="DX104" s="76">
        <f>SUMIFS('Planificación 2026-1'!R:R,'Planificación 2026-1'!W:W,C104,'Planificación 2026-1'!F:F,"FILIAL",'Planificación 2026-1'!X:X,"&lt;&gt;VIRTUAL",'Planificación 2026-1'!I:I,"&gt;2")</f>
        <v>0</v>
      </c>
      <c r="DY104" s="76">
        <f>SUMIFS('Planificación 2026-1'!R:R,'Planificación 2026-1'!W:W,C104,'Planificación 2026-1'!F:F,"PORUMA",'Planificación 2026-1'!X:X,"VIRTUAL",'Planificación 2026-1'!I:I,"&gt;2")</f>
        <v>0</v>
      </c>
      <c r="DZ104" s="76">
        <f>SUMIFS('Planificación 2026-1'!R:R,'Planificación 2026-1'!W:W,C104,'Planificación 2026-1'!F:F,"PORUMA",'Planificación 2026-1'!X:X,"&lt;&gt;VIRTUAL",'Planificación 2026-1'!I:I,"&gt;2")</f>
        <v>0</v>
      </c>
      <c r="EA104" s="76">
        <f>SUMIFS('Planificación 2026-1'!R:R,'Planificación 2026-1'!W:W,C104,'Planificación 2026-1'!F:F,"HUAURA",'Planificación 2026-1'!X:X,"VIRTUAL",'Planificación 2026-1'!I:I,"&gt;2")</f>
        <v>0</v>
      </c>
      <c r="EB104" s="76">
        <f>SUMIFS('Planificación 2026-1'!R:R,'Planificación 2026-1'!W:W,C104,'Planificación 2026-1'!F:F,"HUAURA",'Planificación 2026-1'!X:X,"&lt;&gt;VIRTUAL",'Planificación 2026-1'!I:I,"&gt;2")</f>
        <v>0</v>
      </c>
      <c r="EC104" s="76">
        <f>SUMIFS('Planificación 2026-1'!R:R,'Planificación 2026-1'!W:W,C104,'Planificación 2026-1'!F:F,"PRINCIPAL",'Planificación 2026-1'!X:X,"VIRTUAL",'Planificación 2026-1'!I:I,"&lt;3")</f>
        <v>0</v>
      </c>
      <c r="ED104" s="76">
        <f>SUMIFS('Planificación 2026-1'!R:R,'Planificación 2026-1'!W:W,C104,'Planificación 2026-1'!F:F,"PRINCIPAL",'Planificación 2026-1'!X:X,"&lt;&gt;VIRTUAL",'Planificación 2026-1'!I:I,"&lt;3")</f>
        <v>14</v>
      </c>
      <c r="EE104" s="76">
        <f>SUMIFS('Planificación 2026-1'!R:R,'Planificación 2026-1'!W:W,C104,'Planificación 2026-1'!F:F,"SUNAMPE",'Planificación 2026-1'!X:X,"VIRTUAL",'Planificación 2026-1'!I:I,"&lt;3")</f>
        <v>0</v>
      </c>
      <c r="EF104" s="76">
        <f>SUMIFS('Planificación 2026-1'!R:R,'Planificación 2026-1'!W:W,C104,'Planificación 2026-1'!F:F,"SUNAMPE",'Planificación 2026-1'!X:X,"&lt;&gt;VIRTUAL",'Planificación 2026-1'!I:I,"&lt;3")</f>
        <v>0</v>
      </c>
      <c r="EG104" s="76">
        <f>SUMIFS('Planificación 2026-1'!R:R,'Planificación 2026-1'!W:W,C104,'Planificación 2026-1'!F:F,"FILIAL",'Planificación 2026-1'!X:X,"VIRTUAL",'Planificación 2026-1'!I:I,"&lt;3")</f>
        <v>0</v>
      </c>
      <c r="EH104" s="76">
        <f>SUMIFS('Planificación 2026-1'!R:R,'Planificación 2026-1'!W:W,C104,'Planificación 2026-1'!F:F,"FILIAL",'Planificación 2026-1'!X:X,"&lt;&gt;VIRTUAL",'Planificación 2026-1'!I:I,"&lt;3")</f>
        <v>0</v>
      </c>
      <c r="EI104" s="76">
        <f>SUMIFS('Planificación 2026-1'!R:R,'Planificación 2026-1'!W:W,C104,'Planificación 2026-1'!F:F,"PORUMA",'Planificación 2026-1'!X:X,"VIRTUAL",'Planificación 2026-1'!I:I,"&lt;3")</f>
        <v>0</v>
      </c>
      <c r="EJ104" s="76">
        <f>SUMIFS('Planificación 2026-1'!R:R,'Planificación 2026-1'!W:W,C104,'Planificación 2026-1'!F:F,"PORUMA",'Planificación 2026-1'!X:X,"&lt;&gt;VIRTUAL",'Planificación 2026-1'!I:I,"&lt;3")</f>
        <v>0</v>
      </c>
      <c r="EK104" s="76">
        <f>SUMIFS('Planificación 2026-1'!R:R,'Planificación 2026-1'!W:W,C104,'Planificación 2026-1'!F:F,"HUAURA",'Planificación 2026-1'!X:X,"VIRTUAL",'Planificación 2026-1'!I:I,"&lt;3")</f>
        <v>0</v>
      </c>
      <c r="EL104" s="76">
        <f>SUMIFS('Planificación 2026-1'!R:R,'Planificación 2026-1'!W:W,C104,'Planificación 2026-1'!F:F,"HUAURA",'Planificación 2026-1'!X:X,"&lt;&gt;VIRTUAL",'Planificación 2026-1'!I:I,"&lt;3")</f>
        <v>0</v>
      </c>
      <c r="EM104" s="76"/>
      <c r="EN104" s="76">
        <f t="shared" si="9"/>
        <v>0</v>
      </c>
      <c r="EO104" s="76">
        <f t="shared" si="10"/>
        <v>35</v>
      </c>
      <c r="EP104" s="76" t="b">
        <f t="shared" si="11"/>
        <v>1</v>
      </c>
      <c r="EQ104" s="76" t="str">
        <f t="shared" si="12"/>
        <v>SEDE</v>
      </c>
      <c r="ER104" s="76" t="str">
        <f t="shared" si="17"/>
        <v>PRESENCIAL</v>
      </c>
    </row>
    <row r="105" spans="1:148" hidden="1">
      <c r="A105" s="83"/>
      <c r="B105" s="119">
        <v>102</v>
      </c>
      <c r="C105" s="115" t="s">
        <v>276</v>
      </c>
      <c r="D105" s="112">
        <f>SUMIF('Planificación 2026-1'!W:W,C105,'Planificación 2026-1'!R:R)</f>
        <v>0</v>
      </c>
      <c r="E105" s="114" t="s">
        <v>170</v>
      </c>
      <c r="F105" s="115" t="s">
        <v>171</v>
      </c>
      <c r="G105" s="115" t="s">
        <v>13</v>
      </c>
      <c r="H105" s="115" t="s">
        <v>128</v>
      </c>
      <c r="I105" s="107" t="str">
        <f>IF(SUM(COUNTIFS('Planificación 2026-1'!F:F,"PRINCIPAL",'Planificación 2026-1'!W:W,C105,'Planificación 2026-1'!H:H,"AF"))&gt;0,"P01"," ")</f>
        <v xml:space="preserve"> </v>
      </c>
      <c r="J105" s="108" t="str">
        <f>IF(SUM(COUNTIFS('Planificación 2026-1'!F:F,"PRINCIPAL",'Planificación 2026-1'!W:W,C105,'Planificación 2026-1'!H:H,"EN"))&gt;0,"P02"," ")</f>
        <v xml:space="preserve"> </v>
      </c>
      <c r="K105" s="108" t="str">
        <f>IF(SUM(COUNTIFS('Planificación 2026-1'!F:F,"PRINCIPAL",'Planificación 2026-1'!W:W,C105,'Planificación 2026-1'!H:H,"IS"))&gt;0,"P03"," ")</f>
        <v xml:space="preserve"> </v>
      </c>
      <c r="L105" s="108" t="str">
        <f>IF(SUM(COUNTIFS('Planificación 2026-1'!F:F,"PRINCIPAL",'Planificación 2026-1'!W:W,C105,'Planificación 2026-1'!H:H,"PS"))&gt;0,"P04"," ")</f>
        <v xml:space="preserve"> </v>
      </c>
      <c r="M105" s="108"/>
      <c r="N105" s="108" t="str">
        <f>IF(SUM(COUNTIFS('Planificación 2026-1'!F:F,"PRINCIPAL",'Planificación 2026-1'!W:W,C105,'Planificación 2026-1'!H:H,"IN"))&gt;0,"P06"," ")</f>
        <v xml:space="preserve"> </v>
      </c>
      <c r="O105" s="108" t="str">
        <f>IF(SUM(COUNTIFS('Planificación 2026-1'!F:F,"PRINCIPAL",'Planificación 2026-1'!W:W,C105,'Planificación 2026-1'!H:H,"CA"))&gt;0,"P07"," ")</f>
        <v xml:space="preserve"> </v>
      </c>
      <c r="P105" s="108" t="str">
        <f>IF(SUM(COUNTIFS('Planificación 2026-1'!F:F,"PRINCIPAL",'Planificación 2026-1'!W:W,C105,'Planificación 2026-1'!H:H,"DE"))&gt;0,"P08"," ")</f>
        <v xml:space="preserve"> </v>
      </c>
      <c r="Q105" s="108" t="str">
        <f>IF(SUM(COUNTIFS('Planificación 2026-1'!F:F,"PRINCIPAL",'Planificación 2026-1'!W:W,C105,'Planificación 2026-1'!H:H,"OB"))&gt;0,"P09"," ")</f>
        <v xml:space="preserve"> </v>
      </c>
      <c r="R105" s="108" t="str">
        <f>IF(SUM(COUNTIFS('Planificación 2026-1'!F:F,"PRINCIPAL",'Planificación 2026-1'!W:W,C105,'Planificación 2026-1'!H:H,"MH"))&gt;0,"P31"," ")</f>
        <v xml:space="preserve"> </v>
      </c>
      <c r="S105" s="108" t="str">
        <f>IF(SUM(COUNTIFS('Planificación 2026-1'!F:F,"PRINCIPAL",'Planificación 2026-1'!W:W,C105,'Planificación 2026-1'!H:H,"IC"))&gt;0,"P32"," ")</f>
        <v xml:space="preserve"> </v>
      </c>
      <c r="T105" s="108" t="str">
        <f>IF(SUM(COUNTIFS('Planificación 2026-1'!F:F,"PRINCIPAL",'Planificación 2026-1'!W:W,C105,'Planificación 2026-1'!H:H,"AR"))&gt;0,"P34"," ")</f>
        <v xml:space="preserve"> </v>
      </c>
      <c r="U105" s="108" t="str">
        <f>IF(SUM(COUNTIFS('Planificación 2026-1'!F:F,"PRINCIPAL",'Planificación 2026-1'!W:W,C105,'Planificación 2026-1'!H:H,"T1"))&gt;0,"P35"," ")</f>
        <v xml:space="preserve"> </v>
      </c>
      <c r="V105" s="108" t="str">
        <f>IF(SUM(COUNTIFS('Planificación 2026-1'!F:F,"PRINCIPAL",'Planificación 2026-1'!W:W,C105,'Planificación 2026-1'!H:H,"T3"))&gt;0,"P36"," ")</f>
        <v xml:space="preserve"> </v>
      </c>
      <c r="W105" s="108" t="str">
        <f>IF(SUM(COUNTIFS('Planificación 2026-1'!F:F,"PRINCIPAL",'Planificación 2026-1'!W:W,C105,'Planificación 2026-1'!H:H,"T2"))&gt;0,"P37"," ")</f>
        <v xml:space="preserve"> </v>
      </c>
      <c r="X105" s="108" t="str">
        <f>IF(SUM(COUNTIFS('Planificación 2026-1'!F:F,"PRINCIPAL",'Planificación 2026-1'!W:W,C105,'Planificación 2026-1'!H:H,"AE"))&gt;0,"P38"," ")</f>
        <v xml:space="preserve"> </v>
      </c>
      <c r="Y105" s="108" t="str">
        <f>IF(SUM(COUNTIFS('Planificación 2026-1'!F:F,"PRINCIPAL",'Planificación 2026-1'!W:W,C105,'Planificación 2026-1'!H:H,"T4"))&gt;0,"P55"," ")</f>
        <v xml:space="preserve"> </v>
      </c>
      <c r="Z105" s="108" t="str">
        <f>IF(SUM(COUNTIFS('Planificación 2026-1'!F:F,"FILIAL",'Planificación 2026-1'!W:W,C105,'Planificación 2026-1'!H:H,"AF"))&gt;0," P01"," ")</f>
        <v xml:space="preserve"> </v>
      </c>
      <c r="AA105" s="108" t="str">
        <f>IF(SUM(COUNTIFS('Planificación 2026-1'!F:F,"FILIAL",'Planificación 2026-1'!W:W,C105,'Planificación 2026-1'!H:H,"EN"))&gt;0,"P02"," ")</f>
        <v xml:space="preserve"> </v>
      </c>
      <c r="AB105" s="108" t="str">
        <f>IF(SUM(COUNTIFS('Planificación 2026-1'!F:F,"FILIAL",'Planificación 2026-1'!W:W,C105,'Planificación 2026-1'!H:H,"IS"))&gt;0,"P03"," ")</f>
        <v xml:space="preserve"> </v>
      </c>
      <c r="AC105" s="108" t="str">
        <f>IF(SUM(COUNTIFS('Planificación 2026-1'!F:F,"FILIAL",'Planificación 2026-1'!W:W,C105,'Planificación 2026-1'!H:H,"PS"))&gt;0,"P04"," ")</f>
        <v xml:space="preserve"> </v>
      </c>
      <c r="AD105" s="108"/>
      <c r="AE105" s="108" t="str">
        <f>IF(SUM(COUNTIFS('Planificación 2026-1'!F:F,"FILIAL",'Planificación 2026-1'!W:W,C105,'Planificación 2026-1'!H:H,"IN"))&gt;0,"P06"," ")</f>
        <v xml:space="preserve"> </v>
      </c>
      <c r="AF105" s="108" t="str">
        <f>IF(SUM(COUNTIFS('Planificación 2026-1'!F:F,"FILIAL",'Planificación 2026-1'!W:W,C105,'Planificación 2026-1'!H:H,"CA"))&gt;0,"P07"," ")</f>
        <v xml:space="preserve"> </v>
      </c>
      <c r="AG105" s="108" t="str">
        <f>IF(SUM(COUNTIFS('Planificación 2026-1'!F:F,"FILIAL",'Planificación 2026-1'!W:W,C105,'Planificación 2026-1'!H:H,"DE"))&gt;0,"P08"," ")</f>
        <v xml:space="preserve"> </v>
      </c>
      <c r="AH105" s="108" t="str">
        <f>IF(SUM(COUNTIFS('Planificación 2026-1'!F:F,"FILIAL",'Planificación 2026-1'!W:W,C105,'Planificación 2026-1'!H:H,"OB"))&gt;0,"P09"," ")</f>
        <v xml:space="preserve"> </v>
      </c>
      <c r="AI105" s="108" t="str">
        <f>IF(SUM(COUNTIFS('Planificación 2026-1'!F:F,"FILIAL",'Planificación 2026-1'!W:W,C105,'Planificación 2026-1'!H:H,"MH"))&gt;0,"P31"," ")</f>
        <v xml:space="preserve"> </v>
      </c>
      <c r="AJ105" s="108" t="str">
        <f>IF(SUM(COUNTIFS('Planificación 2026-1'!F:F,"FILIAL",'Planificación 2026-1'!W:W,C105,'Planificación 2026-1'!H:H,"IC"))&gt;0,"P32"," ")</f>
        <v xml:space="preserve"> </v>
      </c>
      <c r="AK105" s="108" t="str">
        <f>IF(SUM(COUNTIFS('Planificación 2026-1'!F:F,"FILIAL",'Planificación 2026-1'!W:W,C105,'Planificación 2026-1'!H:H,"AR"))&gt;0,"P34"," ")</f>
        <v xml:space="preserve"> </v>
      </c>
      <c r="AL105" s="108" t="str">
        <f>IF(SUM(COUNTIFS('Planificación 2026-1'!F:F,"FILIAL",'Planificación 2026-1'!W:W,C105,'Planificación 2026-1'!H:H,"T1"))&gt;0,"P35"," ")</f>
        <v xml:space="preserve"> </v>
      </c>
      <c r="AM105" s="108" t="str">
        <f>IF(SUM(COUNTIFS('Planificación 2026-1'!F:F,"FILIAL",'Planificación 2026-1'!W:W,C105,'Planificación 2026-1'!H:H,"T3"))&gt;0,"P36"," ")</f>
        <v xml:space="preserve"> </v>
      </c>
      <c r="AN105" s="108" t="str">
        <f>IF(SUM(COUNTIFS('Planificación 2026-1'!F:F,"FILIAL",'Planificación 2026-1'!W:W,C105,'Planificación 2026-1'!H:H,"T2"))&gt;0,"P37"," ")</f>
        <v xml:space="preserve"> </v>
      </c>
      <c r="AO105" s="108" t="str">
        <f>IF(SUM(COUNTIFS('Planificación 2026-1'!F:F,"FILIAL",'Planificación 2026-1'!W:W,C105,'Planificación 2026-1'!H:H,"AE"))&gt;0,"P38"," ")</f>
        <v xml:space="preserve"> </v>
      </c>
      <c r="AP105" s="108" t="str">
        <f>IF(SUM(COUNTIFS('Planificación 2026-1'!F:F,"FILIAL",'Planificación 2026-1'!W:W,C105,'Planificación 2026-1'!H:H,"T4"))&gt;0,"P55"," ")</f>
        <v xml:space="preserve"> </v>
      </c>
      <c r="AQ105" s="108" t="str">
        <f>IF(SUM(COUNTIFS('Planificación 2026-1'!F:F,"SUNAMPE",'Planificación 2026-1'!W:W,C105,'Planificación 2026-1'!H:H,"AF"))&gt;0," P01"," ")</f>
        <v xml:space="preserve"> </v>
      </c>
      <c r="AR105" s="108" t="str">
        <f>IF(SUM(COUNTIFS('Planificación 2026-1'!F:F,"SUNAMPE",'Planificación 2026-1'!W:W,C105,'Planificación 2026-1'!H:H,"EN"))&gt;0,"P02"," ")</f>
        <v xml:space="preserve"> </v>
      </c>
      <c r="AS105" s="108" t="str">
        <f>IF(SUM(COUNTIFS('Planificación 2026-1'!F:F,"SUNAMPE",'Planificación 2026-1'!W:W,C105,'Planificación 2026-1'!H:H,"IS"))&gt;0,"P03"," ")</f>
        <v xml:space="preserve"> </v>
      </c>
      <c r="AT105" s="108" t="str">
        <f>IF(SUM(COUNTIFS('Planificación 2026-1'!F:F,"SUNAMPE",'Planificación 2026-1'!W:W,C105,'Planificación 2026-1'!H:H,"PS"))&gt;0,"P04"," ")</f>
        <v xml:space="preserve"> </v>
      </c>
      <c r="AU105" s="108"/>
      <c r="AV105" s="108" t="str">
        <f>IF(SUM(COUNTIFS('Planificación 2026-1'!F:F,"SUNAMPE",'Planificación 2026-1'!W:W,C105,'Planificación 2026-1'!H:H,"IN"))&gt;0,"P06"," ")</f>
        <v xml:space="preserve"> </v>
      </c>
      <c r="AW105" s="108" t="str">
        <f>IF(SUM(COUNTIFS('Planificación 2026-1'!F:F,"SUNAMPE",'Planificación 2026-1'!W:W,C105,'Planificación 2026-1'!H:H,"CA"))&gt;0,"P07"," ")</f>
        <v xml:space="preserve"> </v>
      </c>
      <c r="AX105" s="108" t="str">
        <f>IF(SUM(COUNTIFS('Planificación 2026-1'!F:F,"SUNAMPE",'Planificación 2026-1'!W:W,C105,'Planificación 2026-1'!H:H,"DE"))&gt;0,"P08"," ")</f>
        <v xml:space="preserve"> </v>
      </c>
      <c r="AY105" s="108" t="str">
        <f>IF(SUM(COUNTIFS('Planificación 2026-1'!F:F,"SUNAMPE",'Planificación 2026-1'!W:W,C105,'Planificación 2026-1'!H:H,"OB"))&gt;0,"P09"," ")</f>
        <v xml:space="preserve"> </v>
      </c>
      <c r="AZ105" s="108" t="str">
        <f>IF(SUM(COUNTIFS('Planificación 2026-1'!F:F,"SUNAMPE",'Planificación 2026-1'!W:W,C105,'Planificación 2026-1'!H:H,"MH"))&gt;0,"P31"," ")</f>
        <v xml:space="preserve"> </v>
      </c>
      <c r="BA105" s="108" t="str">
        <f>IF(SUM(COUNTIFS('Planificación 2026-1'!F:F,"SUNAMPE",'Planificación 2026-1'!W:W,C105,'Planificación 2026-1'!H:H,"IC"))&gt;0,"P32"," ")</f>
        <v xml:space="preserve"> </v>
      </c>
      <c r="BB105" s="108" t="str">
        <f>IF(SUM(COUNTIFS('Planificación 2026-1'!F:F,"SUNAMPE",'Planificación 2026-1'!W:W,C105,'Planificación 2026-1'!H:H,"AR"))&gt;0,"P34"," ")</f>
        <v xml:space="preserve"> </v>
      </c>
      <c r="BC105" s="108" t="str">
        <f>IF(SUM(COUNTIFS('Planificación 2026-1'!F:F,"SUNAMPE",'Planificación 2026-1'!W:W,C105,'Planificación 2026-1'!H:H,"T1"))&gt;0,"P35"," ")</f>
        <v xml:space="preserve"> </v>
      </c>
      <c r="BD105" s="108" t="str">
        <f>IF(SUM(COUNTIFS('Planificación 2026-1'!F:F,"SUNAMPE",'Planificación 2026-1'!W:W,C105,'Planificación 2026-1'!H:H,"T3"))&gt;0,"P36"," ")</f>
        <v xml:space="preserve"> </v>
      </c>
      <c r="BE105" s="108" t="str">
        <f>IF(SUM(COUNTIFS('Planificación 2026-1'!F:F,"SUNAMPE",'Planificación 2026-1'!W:W,C105,'Planificación 2026-1'!H:H,"T2"))&gt;0,"P37"," ")</f>
        <v xml:space="preserve"> </v>
      </c>
      <c r="BF105" s="108" t="str">
        <f>IF(SUM(COUNTIFS('Planificación 2026-1'!F:F,"SUNAMPE",'Planificación 2026-1'!W:W,C105,'Planificación 2026-1'!H:H,"AE"))&gt;0,"P38"," ")</f>
        <v xml:space="preserve"> </v>
      </c>
      <c r="BG105" s="108" t="str">
        <f>IF(SUM(COUNTIFS('Planificación 2026-1'!F:F,"SUNAMPE",'Planificación 2026-1'!W:W,C105,'Planificación 2026-1'!H:H,"T4"))&gt;0,"P55"," ")</f>
        <v xml:space="preserve"> </v>
      </c>
      <c r="BH105" s="108" t="str">
        <f>IF(SUM(COUNTIFS('Planificación 2026-1'!F:F,"HUAURA",'Planificación 2026-1'!W:W,C105,'Planificación 2026-1'!H:H,"AF"))&gt;0," P01"," ")</f>
        <v xml:space="preserve"> </v>
      </c>
      <c r="BI105" s="108" t="str">
        <f>IF(SUM(COUNTIFS('Planificación 2026-1'!F:F,"HUAURA",'Planificación 2026-1'!W:W,C105,'Planificación 2026-1'!H:H,"EN"))&gt;0,"P02"," ")</f>
        <v xml:space="preserve"> </v>
      </c>
      <c r="BJ105" s="108" t="str">
        <f>IF(SUM(COUNTIFS('Planificación 2026-1'!F:F,"HUAURA",'Planificación 2026-1'!W:W,C105,'Planificación 2026-1'!H:H,"IS"))&gt;0,"P03"," ")</f>
        <v xml:space="preserve"> </v>
      </c>
      <c r="BK105" s="108" t="str">
        <f>IF(SUM(COUNTIFS('Planificación 2026-1'!F:F,"HUAURA",'Planificación 2026-1'!W:W,C105,'Planificación 2026-1'!H:H,"PS"))&gt;0,"P04"," ")</f>
        <v xml:space="preserve"> </v>
      </c>
      <c r="BL105" s="108"/>
      <c r="BM105" s="108" t="str">
        <f>IF(SUM(COUNTIFS('Planificación 2026-1'!F:F,"HUAURA",'Planificación 2026-1'!W:W,C105,'Planificación 2026-1'!H:H,"IN"))&gt;0,"P06"," ")</f>
        <v xml:space="preserve"> </v>
      </c>
      <c r="BN105" s="108" t="str">
        <f>IF(SUM(COUNTIFS('Planificación 2026-1'!F:F,"HUAURA",'Planificación 2026-1'!W:W,C105,'Planificación 2026-1'!H:H,"CA"))&gt;0,"P07"," ")</f>
        <v xml:space="preserve"> </v>
      </c>
      <c r="BO105" s="108" t="str">
        <f>IF(SUM(COUNTIFS('Planificación 2026-1'!F:F,"HUAURA",'Planificación 2026-1'!W:W,C105,'Planificación 2026-1'!H:H,"DE"))&gt;0,"P08"," ")</f>
        <v xml:space="preserve"> </v>
      </c>
      <c r="BP105" s="108" t="str">
        <f>IF(SUM(COUNTIFS('Planificación 2026-1'!F:F,"HUAURA",'Planificación 2026-1'!W:W,C105,'Planificación 2026-1'!H:H,"OB"))&gt;0,"P09"," ")</f>
        <v xml:space="preserve"> </v>
      </c>
      <c r="BQ105" s="108" t="str">
        <f>IF(SUM(COUNTIFS('Planificación 2026-1'!F:F,"HUAURA",'Planificación 2026-1'!W:W,C105,'Planificación 2026-1'!H:H,"MH"))&gt;0,"P31"," ")</f>
        <v xml:space="preserve"> </v>
      </c>
      <c r="BR105" s="108" t="str">
        <f>IF(SUM(COUNTIFS('Planificación 2026-1'!F:F,"HUAURA",'Planificación 2026-1'!W:W,C105,'Planificación 2026-1'!H:H,"IC"))&gt;0,"P32"," ")</f>
        <v xml:space="preserve"> </v>
      </c>
      <c r="BS105" s="108" t="str">
        <f>IF(SUM(COUNTIFS('Planificación 2026-1'!F:F,"HUAURA",'Planificación 2026-1'!W:W,C105,'Planificación 2026-1'!H:H,"AR"))&gt;0,"P34"," ")</f>
        <v xml:space="preserve"> </v>
      </c>
      <c r="BT105" s="108" t="str">
        <f>IF(SUM(COUNTIFS('Planificación 2026-1'!F:F,"HUAURA",'Planificación 2026-1'!W:W,C105,'Planificación 2026-1'!H:H,"T1"))&gt;0,"P35"," ")</f>
        <v xml:space="preserve"> </v>
      </c>
      <c r="BU105" s="108" t="str">
        <f>IF(SUM(COUNTIFS('Planificación 2026-1'!F:F,"HUAURA",'Planificación 2026-1'!W:W,C105,'Planificación 2026-1'!H:H,"T3"))&gt;0,"P36"," ")</f>
        <v xml:space="preserve"> </v>
      </c>
      <c r="BV105" s="108" t="str">
        <f>IF(SUM(COUNTIFS('Planificación 2026-1'!F:F,"HUAURA",'Planificación 2026-1'!W:W,C105,'Planificación 2026-1'!H:H,"T2"))&gt;0,"P37"," ")</f>
        <v xml:space="preserve"> </v>
      </c>
      <c r="BW105" s="108" t="str">
        <f>IF(SUM(COUNTIFS('Planificación 2026-1'!F:F,"HUAURA",'Planificación 2026-1'!W:W,C105,'Planificación 2026-1'!H:H,"AE"))&gt;0,"P38"," ")</f>
        <v xml:space="preserve"> </v>
      </c>
      <c r="BX105" s="108" t="str">
        <f>IF(SUM(COUNTIFS('Planificación 2026-1'!F:F,"HUAURA",'Planificación 2026-1'!W:W,C105,'Planificación 2026-1'!H:H,"T4"))&gt;0,"P55"," ")</f>
        <v xml:space="preserve"> </v>
      </c>
      <c r="BY105" s="109">
        <f>SUMIFS('Planificación 2026-1'!R:R,'Planificación 2026-1'!W:W,C105,'Planificación 2026-1'!H:H,"AF",'Planificación 2026-1'!I:I,"&gt;2")</f>
        <v>0</v>
      </c>
      <c r="BZ105" s="109">
        <f>SUMIFS('Planificación 2026-1'!R:R,'Planificación 2026-1'!W:W,C105,'Planificación 2026-1'!H:H,"EN",'Planificación 2026-1'!I:I,"&gt;2")</f>
        <v>0</v>
      </c>
      <c r="CA105" s="109">
        <f>SUMIFS('Planificación 2026-1'!R:R,'Planificación 2026-1'!W:W,C105,'Planificación 2026-1'!H:H,"IS",'Planificación 2026-1'!I:I,"&gt;2")</f>
        <v>0</v>
      </c>
      <c r="CB105" s="109">
        <f>SUMIFS('Planificación 2026-1'!R:R,'Planificación 2026-1'!W:W,C105,'Planificación 2026-1'!H:H,"PS",'Planificación 2026-1'!I:I,"&gt;2")</f>
        <v>0</v>
      </c>
      <c r="CC105" s="109">
        <f>SUMIFS('Planificación 2026-1'!R:R,'Planificación 2026-1'!W:W,C105,'Planificación 2026-1'!H:H,"IN",'Planificación 2026-1'!I:I,"&gt;2")</f>
        <v>0</v>
      </c>
      <c r="CD105" s="109">
        <f>SUMIFS('Planificación 2026-1'!R:R,'Planificación 2026-1'!W:W,C105,'Planificación 2026-1'!H:H,"CA",'Planificación 2026-1'!I:I,"&gt;2")</f>
        <v>0</v>
      </c>
      <c r="CE105" s="109">
        <f>SUMIFS('Planificación 2026-1'!R:R,'Planificación 2026-1'!W:W,C105,'Planificación 2026-1'!H:H,"DE",'Planificación 2026-1'!I:I,"&gt;2")</f>
        <v>0</v>
      </c>
      <c r="CF105" s="109">
        <f>SUMIFS('Planificación 2026-1'!R:R,'Planificación 2026-1'!W:W,C105,'Planificación 2026-1'!H:H,"OB",'Planificación 2026-1'!I:I,"&gt;2")</f>
        <v>0</v>
      </c>
      <c r="CG105" s="109">
        <f>SUMIFS('Planificación 2026-1'!R:R,'Planificación 2026-1'!W:W,C105,'Planificación 2026-1'!H:H,"MH",'Planificación 2026-1'!I:I,"&gt;2")</f>
        <v>0</v>
      </c>
      <c r="CH105" s="109">
        <f>SUMIFS('Planificación 2026-1'!R:R,'Planificación 2026-1'!W:W,C105,'Planificación 2026-1'!H:H,"IC",'Planificación 2026-1'!I:I,"&gt;2")</f>
        <v>0</v>
      </c>
      <c r="CI105" s="109">
        <f>SUMIFS('Planificación 2026-1'!R:R,'Planificación 2026-1'!W:W,C105,'Planificación 2026-1'!H:H,"AR",'Planificación 2026-1'!I:I,"&gt;2")</f>
        <v>0</v>
      </c>
      <c r="CJ105" s="109">
        <f>SUMIFS('Planificación 2026-1'!R:R,'Planificación 2026-1'!W:W,C105,'Planificación 2026-1'!H:H,"T1",'Planificación 2026-1'!I:I,"&gt;2")</f>
        <v>0</v>
      </c>
      <c r="CK105" s="109">
        <f>SUMIFS('Planificación 2026-1'!R:R,'Planificación 2026-1'!W:W,C105,'Planificación 2026-1'!H:H,"T3",'Planificación 2026-1'!I:I,"&gt;2")</f>
        <v>0</v>
      </c>
      <c r="CL105" s="109">
        <f>SUMIFS('Planificación 2026-1'!R:R,'Planificación 2026-1'!W:W,C105,'Planificación 2026-1'!H:H,"T2",'Planificación 2026-1'!I:I,"&gt;2")</f>
        <v>0</v>
      </c>
      <c r="CM105" s="109">
        <f>SUMIFS('Planificación 2026-1'!R:R,'Planificación 2026-1'!W:W,C105,'Planificación 2026-1'!H:H,"AE",'Planificación 2026-1'!I:I,"&gt;2")</f>
        <v>0</v>
      </c>
      <c r="CN105" s="109">
        <f>SUMIFS('Planificación 2026-1'!R:R,'Planificación 2026-1'!W:W,C105,'Planificación 2026-1'!H:H,"T4",'Planificación 2026-1'!I:I,"&gt;2")</f>
        <v>0</v>
      </c>
      <c r="CO105" s="109">
        <f>SUMIFS('Planificación 2026-1'!R:R,'Planificación 2026-1'!W:W,C105,'Planificación 2026-1'!H:H,"AF",'Planificación 2026-1'!I:I,"&lt;3")</f>
        <v>0</v>
      </c>
      <c r="CP105" s="109">
        <f>SUMIFS('Planificación 2026-1'!R:R,'Planificación 2026-1'!W:W,C105,'Planificación 2026-1'!H:H,"EN",'Planificación 2026-1'!I:I,"&lt;3")</f>
        <v>0</v>
      </c>
      <c r="CQ105" s="109">
        <f>SUMIFS('Planificación 2026-1'!R:R,'Planificación 2026-1'!W:W,C105,'Planificación 2026-1'!H:H,"IS",'Planificación 2026-1'!I:I,"&lt;3")</f>
        <v>0</v>
      </c>
      <c r="CR105" s="109">
        <f>SUMIFS('Planificación 2026-1'!R:R,'Planificación 2026-1'!W:W,C105,'Planificación 2026-1'!H:H,"PS",'Planificación 2026-1'!I:I,"&lt;3")</f>
        <v>0</v>
      </c>
      <c r="CS105" s="109">
        <f>SUMIFS('Planificación 2026-1'!R:R,'Planificación 2026-1'!W:W,C105,'Planificación 2026-1'!H:H,"IN",'Planificación 2026-1'!I:I,"&lt;3")</f>
        <v>0</v>
      </c>
      <c r="CT105" s="109">
        <f>SUMIFS('Planificación 2026-1'!R:R,'Planificación 2026-1'!W:W,C105,'Planificación 2026-1'!H:H,"CA",'Planificación 2026-1'!I:I,"&lt;3")</f>
        <v>0</v>
      </c>
      <c r="CU105" s="109">
        <f>SUMIFS('Planificación 2026-1'!R:R,'Planificación 2026-1'!W:W,C105,'Planificación 2026-1'!H:H,"DE",'Planificación 2026-1'!I:I,"&lt;3")</f>
        <v>0</v>
      </c>
      <c r="CV105" s="109">
        <f>SUMIFS('Planificación 2026-1'!R:R,'Planificación 2026-1'!W:W,C105,'Planificación 2026-1'!H:H,"OB",'Planificación 2026-1'!I:I,"&lt;3")</f>
        <v>0</v>
      </c>
      <c r="CW105" s="109">
        <f>SUMIFS('Planificación 2026-1'!R:R,'Planificación 2026-1'!W:W,C105,'Planificación 2026-1'!H:H,"MH",'Planificación 2026-1'!I:I,"&lt;3")</f>
        <v>0</v>
      </c>
      <c r="CX105" s="109">
        <f>SUMIFS('Planificación 2026-1'!R:R,'Planificación 2026-1'!W:W,C105,'Planificación 2026-1'!H:H,"IC",'Planificación 2026-1'!I:I,"&lt;3")</f>
        <v>0</v>
      </c>
      <c r="CY105" s="109">
        <f>SUMIFS('Planificación 2026-1'!R:R,'Planificación 2026-1'!W:W,C105,'Planificación 2026-1'!H:H,"AR",'Planificación 2026-1'!I:I,"&lt;3")</f>
        <v>0</v>
      </c>
      <c r="CZ105" s="109">
        <f>SUMIFS('Planificación 2026-1'!R:R,'Planificación 2026-1'!W:W,C105,'Planificación 2026-1'!H:H,"T1",'Planificación 2026-1'!I:I,"&lt;3")</f>
        <v>0</v>
      </c>
      <c r="DA105" s="109">
        <f>SUMIFS('Planificación 2026-1'!R:R,'Planificación 2026-1'!W:W,C105,'Planificación 2026-1'!H:H,"T3",'Planificación 2026-1'!I:I,"&lt;3")</f>
        <v>0</v>
      </c>
      <c r="DB105" s="109">
        <f>SUMIFS('Planificación 2026-1'!R:R,'Planificación 2026-1'!W:W,C105,'Planificación 2026-1'!H:H,"T2",'Planificación 2026-1'!I:I,"&lt;3")</f>
        <v>0</v>
      </c>
      <c r="DC105" s="109">
        <f>SUMIFS('Planificación 2026-1'!R:R,'Planificación 2026-1'!W:W,C105,'Planificación 2026-1'!H:H,"AE",'Planificación 2026-1'!I:I,"&lt;3")</f>
        <v>0</v>
      </c>
      <c r="DD105" s="109">
        <f>SUMIFS('Planificación 2026-1'!R:R,'Planificación 2026-1'!W:W,C105,'Planificación 2026-1'!H:H,"T4",'Planificación 2026-1'!I:I,"&lt;3")</f>
        <v>0</v>
      </c>
      <c r="DE105" s="108" t="str">
        <f t="shared" si="13"/>
        <v/>
      </c>
      <c r="DF105" s="41">
        <f>IF(C105="","",SUMIFS('Planificación 2026-1'!R:R,'Planificación 2026-1'!W:W,C105,'Planificación 2026-1'!F:F,"PRINCIPAL",'Planificación 2026-1'!X:X,"VIRTUAL"))</f>
        <v>0</v>
      </c>
      <c r="DG105" s="41">
        <f>IF(C105="","",SUMIFS('Planificación 2026-1'!R:R,'Planificación 2026-1'!W:W,C105,'Planificación 2026-1'!F:F,"PRINCIPAL",'Planificación 2026-1'!X:X,"PRESENCIAL"))</f>
        <v>0</v>
      </c>
      <c r="DH105" s="41">
        <f>IF(C105="","",SUMIFS('Planificación 2026-1'!R:R,'Planificación 2026-1'!W:W,C105,'Planificación 2026-1'!F:F,"PRINCIPAL",'Planificación 2026-1'!X:X,"HIBRIDO PRESENCIAL"))</f>
        <v>0</v>
      </c>
      <c r="DI105" s="108" t="str">
        <f t="shared" si="14"/>
        <v/>
      </c>
      <c r="DJ105" s="108">
        <f>IF(C105="","",SUMIFS('Planificación 2026-1'!R:R,'Planificación 2026-1'!W:W,C105,'Planificación 2026-1'!F:F,"FILIAL",'Planificación 2026-1'!X:X,"VIRTUAL"))</f>
        <v>0</v>
      </c>
      <c r="DK105" s="110">
        <f>IF(C105="","",SUMIFS('Planificación 2026-1'!R:R,'Planificación 2026-1'!W:W,C105,'Planificación 2026-1'!F:F,"FILIAL",'Planificación 2026-1'!X:X,"PRESENCIAL"))</f>
        <v>0</v>
      </c>
      <c r="DL105" s="61">
        <f>IF(C105="","",SUMIFS('Planificación 2026-1'!R:R,'Planificación 2026-1'!W:W,C105,'Planificación 2026-1'!F:F,"FILIAL",'Planificación 2026-1'!X:X,"HIBRIDO PRESENCIAL"))</f>
        <v>0</v>
      </c>
      <c r="DM105" s="111" t="str">
        <f t="shared" si="15"/>
        <v/>
      </c>
      <c r="DN105" s="108">
        <f>IF(C105="","",SUMIFS('Planificación 2026-1'!R:R,'Planificación 2026-1'!W:W,C105,'Planificación 2026-1'!F:F,"SUNAMPE",'Planificación 2026-1'!X:X,"VIRTUAL"))</f>
        <v>0</v>
      </c>
      <c r="DO105" s="61">
        <f>IF(C105="","",SUMIFS('Planificación 2026-1'!R:R,'Planificación 2026-1'!W:W,C105,'Planificación 2026-1'!F:F,"SUNAMPE",'Planificación 2026-1'!X:X,"PRESENCIAL"))</f>
        <v>0</v>
      </c>
      <c r="DP105" s="111" t="str">
        <f t="shared" si="16"/>
        <v/>
      </c>
      <c r="DQ105" s="108">
        <f>IF(C105="","",SUMIFS('Planificación 2026-1'!R:R,'Planificación 2026-1'!W:W,C105,'Planificación 2026-1'!F:F,"HUAURA",'Planificación 2026-1'!X:X,"VIRTUAL"))</f>
        <v>0</v>
      </c>
      <c r="DR105" s="61">
        <f>IF(C105="","",SUMIFS('Planificación 2026-1'!R:R,'Planificación 2026-1'!W:W,C105,'Planificación 2026-1'!F:F,"HUAURA",'Planificación 2026-1'!X:X,"PRESENCIAL"))</f>
        <v>0</v>
      </c>
      <c r="DS105" s="76">
        <f>SUMIFS('Planificación 2026-1'!R:R,'Planificación 2026-1'!W:W,C105,'Planificación 2026-1'!F:F,"PRINCIPAL",'Planificación 2026-1'!X:X,"VIRTUAL",'Planificación 2026-1'!I:I,"&gt;2")</f>
        <v>0</v>
      </c>
      <c r="DT105" s="76">
        <f>SUMIFS('Planificación 2026-1'!R:R,'Planificación 2026-1'!W:W,C105,'Planificación 2026-1'!F:F,"PRINCIPAL",'Planificación 2026-1'!X:X,"&lt;&gt;VIRTUAL",'Planificación 2026-1'!I:I,"&gt;2")</f>
        <v>0</v>
      </c>
      <c r="DU105" s="76">
        <f>SUMIFS('Planificación 2026-1'!R:R,'Planificación 2026-1'!W:W,C105,'Planificación 2026-1'!F:F,"SUNAMPE",'Planificación 2026-1'!X:X,"VIRTUAL",'Planificación 2026-1'!I:I,"&gt;2")</f>
        <v>0</v>
      </c>
      <c r="DV105" s="76">
        <f>SUMIFS('Planificación 2026-1'!R:R,'Planificación 2026-1'!W:W,C105,'Planificación 2026-1'!F:F,"SUNAMPE",'Planificación 2026-1'!X:X,"&lt;&gt;VIRTUAL",'Planificación 2026-1'!I:I,"&gt;2")</f>
        <v>0</v>
      </c>
      <c r="DW105" s="76">
        <f>SUMIFS('Planificación 2026-1'!R:R,'Planificación 2026-1'!W:W,C105,'Planificación 2026-1'!F:F,"FILIAL",'Planificación 2026-1'!X:X,"VIRTUAL",'Planificación 2026-1'!I:I,"&gt;2")</f>
        <v>0</v>
      </c>
      <c r="DX105" s="76">
        <f>SUMIFS('Planificación 2026-1'!R:R,'Planificación 2026-1'!W:W,C105,'Planificación 2026-1'!F:F,"FILIAL",'Planificación 2026-1'!X:X,"&lt;&gt;VIRTUAL",'Planificación 2026-1'!I:I,"&gt;2")</f>
        <v>0</v>
      </c>
      <c r="DY105" s="76">
        <f>SUMIFS('Planificación 2026-1'!R:R,'Planificación 2026-1'!W:W,C105,'Planificación 2026-1'!F:F,"PORUMA",'Planificación 2026-1'!X:X,"VIRTUAL",'Planificación 2026-1'!I:I,"&gt;2")</f>
        <v>0</v>
      </c>
      <c r="DZ105" s="76">
        <f>SUMIFS('Planificación 2026-1'!R:R,'Planificación 2026-1'!W:W,C105,'Planificación 2026-1'!F:F,"PORUMA",'Planificación 2026-1'!X:X,"&lt;&gt;VIRTUAL",'Planificación 2026-1'!I:I,"&gt;2")</f>
        <v>0</v>
      </c>
      <c r="EA105" s="76">
        <f>SUMIFS('Planificación 2026-1'!R:R,'Planificación 2026-1'!W:W,C105,'Planificación 2026-1'!F:F,"HUAURA",'Planificación 2026-1'!X:X,"VIRTUAL",'Planificación 2026-1'!I:I,"&gt;2")</f>
        <v>0</v>
      </c>
      <c r="EB105" s="76">
        <f>SUMIFS('Planificación 2026-1'!R:R,'Planificación 2026-1'!W:W,C105,'Planificación 2026-1'!F:F,"HUAURA",'Planificación 2026-1'!X:X,"&lt;&gt;VIRTUAL",'Planificación 2026-1'!I:I,"&gt;2")</f>
        <v>0</v>
      </c>
      <c r="EC105" s="76">
        <f>SUMIFS('Planificación 2026-1'!R:R,'Planificación 2026-1'!W:W,C105,'Planificación 2026-1'!F:F,"PRINCIPAL",'Planificación 2026-1'!X:X,"VIRTUAL",'Planificación 2026-1'!I:I,"&lt;3")</f>
        <v>0</v>
      </c>
      <c r="ED105" s="76">
        <f>SUMIFS('Planificación 2026-1'!R:R,'Planificación 2026-1'!W:W,C105,'Planificación 2026-1'!F:F,"PRINCIPAL",'Planificación 2026-1'!X:X,"&lt;&gt;VIRTUAL",'Planificación 2026-1'!I:I,"&lt;3")</f>
        <v>0</v>
      </c>
      <c r="EE105" s="76">
        <f>SUMIFS('Planificación 2026-1'!R:R,'Planificación 2026-1'!W:W,C105,'Planificación 2026-1'!F:F,"SUNAMPE",'Planificación 2026-1'!X:X,"VIRTUAL",'Planificación 2026-1'!I:I,"&lt;3")</f>
        <v>0</v>
      </c>
      <c r="EF105" s="76">
        <f>SUMIFS('Planificación 2026-1'!R:R,'Planificación 2026-1'!W:W,C105,'Planificación 2026-1'!F:F,"SUNAMPE",'Planificación 2026-1'!X:X,"&lt;&gt;VIRTUAL",'Planificación 2026-1'!I:I,"&lt;3")</f>
        <v>0</v>
      </c>
      <c r="EG105" s="76">
        <f>SUMIFS('Planificación 2026-1'!R:R,'Planificación 2026-1'!W:W,C105,'Planificación 2026-1'!F:F,"FILIAL",'Planificación 2026-1'!X:X,"VIRTUAL",'Planificación 2026-1'!I:I,"&lt;3")</f>
        <v>0</v>
      </c>
      <c r="EH105" s="76">
        <f>SUMIFS('Planificación 2026-1'!R:R,'Planificación 2026-1'!W:W,C105,'Planificación 2026-1'!F:F,"FILIAL",'Planificación 2026-1'!X:X,"&lt;&gt;VIRTUAL",'Planificación 2026-1'!I:I,"&lt;3")</f>
        <v>0</v>
      </c>
      <c r="EI105" s="76">
        <f>SUMIFS('Planificación 2026-1'!R:R,'Planificación 2026-1'!W:W,C105,'Planificación 2026-1'!F:F,"PORUMA",'Planificación 2026-1'!X:X,"VIRTUAL",'Planificación 2026-1'!I:I,"&lt;3")</f>
        <v>0</v>
      </c>
      <c r="EJ105" s="76">
        <f>SUMIFS('Planificación 2026-1'!R:R,'Planificación 2026-1'!W:W,C105,'Planificación 2026-1'!F:F,"PORUMA",'Planificación 2026-1'!X:X,"&lt;&gt;VIRTUAL",'Planificación 2026-1'!I:I,"&lt;3")</f>
        <v>0</v>
      </c>
      <c r="EK105" s="76">
        <f>SUMIFS('Planificación 2026-1'!R:R,'Planificación 2026-1'!W:W,C105,'Planificación 2026-1'!F:F,"HUAURA",'Planificación 2026-1'!X:X,"VIRTUAL",'Planificación 2026-1'!I:I,"&lt;3")</f>
        <v>0</v>
      </c>
      <c r="EL105" s="76">
        <f>SUMIFS('Planificación 2026-1'!R:R,'Planificación 2026-1'!W:W,C105,'Planificación 2026-1'!F:F,"HUAURA",'Planificación 2026-1'!X:X,"&lt;&gt;VIRTUAL",'Planificación 2026-1'!I:I,"&lt;3")</f>
        <v>0</v>
      </c>
      <c r="EM105" s="76"/>
      <c r="EN105" s="76">
        <f t="shared" si="9"/>
        <v>0</v>
      </c>
      <c r="EO105" s="76">
        <f t="shared" si="10"/>
        <v>0</v>
      </c>
      <c r="EP105" s="76" t="b">
        <f t="shared" si="11"/>
        <v>1</v>
      </c>
      <c r="EQ105" s="76" t="str">
        <f t="shared" si="12"/>
        <v/>
      </c>
      <c r="ER105" s="76" t="str">
        <f t="shared" si="17"/>
        <v>PRESENCIAL</v>
      </c>
    </row>
    <row r="106" spans="1:148" hidden="1">
      <c r="A106" s="83"/>
      <c r="B106" s="119">
        <v>103</v>
      </c>
      <c r="C106" s="115" t="s">
        <v>277</v>
      </c>
      <c r="D106" s="112">
        <f>SUMIF('Planificación 2026-1'!W:W,C106,'Planificación 2026-1'!R:R)</f>
        <v>0</v>
      </c>
      <c r="E106" s="114" t="s">
        <v>173</v>
      </c>
      <c r="F106" s="115" t="s">
        <v>171</v>
      </c>
      <c r="G106" s="115" t="s">
        <v>153</v>
      </c>
      <c r="H106" s="115" t="s">
        <v>122</v>
      </c>
      <c r="I106" s="107" t="str">
        <f>IF(SUM(COUNTIFS('Planificación 2026-1'!F:F,"PRINCIPAL",'Planificación 2026-1'!W:W,C106,'Planificación 2026-1'!H:H,"AF"))&gt;0,"P01"," ")</f>
        <v xml:space="preserve"> </v>
      </c>
      <c r="J106" s="108" t="str">
        <f>IF(SUM(COUNTIFS('Planificación 2026-1'!F:F,"PRINCIPAL",'Planificación 2026-1'!W:W,C106,'Planificación 2026-1'!H:H,"EN"))&gt;0,"P02"," ")</f>
        <v xml:space="preserve"> </v>
      </c>
      <c r="K106" s="108" t="str">
        <f>IF(SUM(COUNTIFS('Planificación 2026-1'!F:F,"PRINCIPAL",'Planificación 2026-1'!W:W,C106,'Planificación 2026-1'!H:H,"IS"))&gt;0,"P03"," ")</f>
        <v xml:space="preserve"> </v>
      </c>
      <c r="L106" s="108" t="str">
        <f>IF(SUM(COUNTIFS('Planificación 2026-1'!F:F,"PRINCIPAL",'Planificación 2026-1'!W:W,C106,'Planificación 2026-1'!H:H,"PS"))&gt;0,"P04"," ")</f>
        <v xml:space="preserve"> </v>
      </c>
      <c r="M106" s="108"/>
      <c r="N106" s="108" t="str">
        <f>IF(SUM(COUNTIFS('Planificación 2026-1'!F:F,"PRINCIPAL",'Planificación 2026-1'!W:W,C106,'Planificación 2026-1'!H:H,"IN"))&gt;0,"P06"," ")</f>
        <v xml:space="preserve"> </v>
      </c>
      <c r="O106" s="108" t="str">
        <f>IF(SUM(COUNTIFS('Planificación 2026-1'!F:F,"PRINCIPAL",'Planificación 2026-1'!W:W,C106,'Planificación 2026-1'!H:H,"CA"))&gt;0,"P07"," ")</f>
        <v xml:space="preserve"> </v>
      </c>
      <c r="P106" s="108" t="str">
        <f>IF(SUM(COUNTIFS('Planificación 2026-1'!F:F,"PRINCIPAL",'Planificación 2026-1'!W:W,C106,'Planificación 2026-1'!H:H,"DE"))&gt;0,"P08"," ")</f>
        <v xml:space="preserve"> </v>
      </c>
      <c r="Q106" s="108" t="str">
        <f>IF(SUM(COUNTIFS('Planificación 2026-1'!F:F,"PRINCIPAL",'Planificación 2026-1'!W:W,C106,'Planificación 2026-1'!H:H,"OB"))&gt;0,"P09"," ")</f>
        <v xml:space="preserve"> </v>
      </c>
      <c r="R106" s="108" t="str">
        <f>IF(SUM(COUNTIFS('Planificación 2026-1'!F:F,"PRINCIPAL",'Planificación 2026-1'!W:W,C106,'Planificación 2026-1'!H:H,"MH"))&gt;0,"P31"," ")</f>
        <v xml:space="preserve"> </v>
      </c>
      <c r="S106" s="108" t="str">
        <f>IF(SUM(COUNTIFS('Planificación 2026-1'!F:F,"PRINCIPAL",'Planificación 2026-1'!W:W,C106,'Planificación 2026-1'!H:H,"IC"))&gt;0,"P32"," ")</f>
        <v xml:space="preserve"> </v>
      </c>
      <c r="T106" s="108" t="str">
        <f>IF(SUM(COUNTIFS('Planificación 2026-1'!F:F,"PRINCIPAL",'Planificación 2026-1'!W:W,C106,'Planificación 2026-1'!H:H,"AR"))&gt;0,"P34"," ")</f>
        <v xml:space="preserve"> </v>
      </c>
      <c r="U106" s="108" t="str">
        <f>IF(SUM(COUNTIFS('Planificación 2026-1'!F:F,"PRINCIPAL",'Planificación 2026-1'!W:W,C106,'Planificación 2026-1'!H:H,"T1"))&gt;0,"P35"," ")</f>
        <v xml:space="preserve"> </v>
      </c>
      <c r="V106" s="108" t="str">
        <f>IF(SUM(COUNTIFS('Planificación 2026-1'!F:F,"PRINCIPAL",'Planificación 2026-1'!W:W,C106,'Planificación 2026-1'!H:H,"T3"))&gt;0,"P36"," ")</f>
        <v xml:space="preserve"> </v>
      </c>
      <c r="W106" s="108" t="str">
        <f>IF(SUM(COUNTIFS('Planificación 2026-1'!F:F,"PRINCIPAL",'Planificación 2026-1'!W:W,C106,'Planificación 2026-1'!H:H,"T2"))&gt;0,"P37"," ")</f>
        <v xml:space="preserve"> </v>
      </c>
      <c r="X106" s="108" t="str">
        <f>IF(SUM(COUNTIFS('Planificación 2026-1'!F:F,"PRINCIPAL",'Planificación 2026-1'!W:W,C106,'Planificación 2026-1'!H:H,"AE"))&gt;0,"P38"," ")</f>
        <v xml:space="preserve"> </v>
      </c>
      <c r="Y106" s="108" t="str">
        <f>IF(SUM(COUNTIFS('Planificación 2026-1'!F:F,"PRINCIPAL",'Planificación 2026-1'!W:W,C106,'Planificación 2026-1'!H:H,"T4"))&gt;0,"P55"," ")</f>
        <v xml:space="preserve"> </v>
      </c>
      <c r="Z106" s="108" t="str">
        <f>IF(SUM(COUNTIFS('Planificación 2026-1'!F:F,"FILIAL",'Planificación 2026-1'!W:W,C106,'Planificación 2026-1'!H:H,"AF"))&gt;0," P01"," ")</f>
        <v xml:space="preserve"> </v>
      </c>
      <c r="AA106" s="108" t="str">
        <f>IF(SUM(COUNTIFS('Planificación 2026-1'!F:F,"FILIAL",'Planificación 2026-1'!W:W,C106,'Planificación 2026-1'!H:H,"EN"))&gt;0,"P02"," ")</f>
        <v xml:space="preserve"> </v>
      </c>
      <c r="AB106" s="108" t="str">
        <f>IF(SUM(COUNTIFS('Planificación 2026-1'!F:F,"FILIAL",'Planificación 2026-1'!W:W,C106,'Planificación 2026-1'!H:H,"IS"))&gt;0,"P03"," ")</f>
        <v xml:space="preserve"> </v>
      </c>
      <c r="AC106" s="108" t="str">
        <f>IF(SUM(COUNTIFS('Planificación 2026-1'!F:F,"FILIAL",'Planificación 2026-1'!W:W,C106,'Planificación 2026-1'!H:H,"PS"))&gt;0,"P04"," ")</f>
        <v xml:space="preserve"> </v>
      </c>
      <c r="AD106" s="108"/>
      <c r="AE106" s="108" t="str">
        <f>IF(SUM(COUNTIFS('Planificación 2026-1'!F:F,"FILIAL",'Planificación 2026-1'!W:W,C106,'Planificación 2026-1'!H:H,"IN"))&gt;0,"P06"," ")</f>
        <v xml:space="preserve"> </v>
      </c>
      <c r="AF106" s="108" t="str">
        <f>IF(SUM(COUNTIFS('Planificación 2026-1'!F:F,"FILIAL",'Planificación 2026-1'!W:W,C106,'Planificación 2026-1'!H:H,"CA"))&gt;0,"P07"," ")</f>
        <v xml:space="preserve"> </v>
      </c>
      <c r="AG106" s="108" t="str">
        <f>IF(SUM(COUNTIFS('Planificación 2026-1'!F:F,"FILIAL",'Planificación 2026-1'!W:W,C106,'Planificación 2026-1'!H:H,"DE"))&gt;0,"P08"," ")</f>
        <v xml:space="preserve"> </v>
      </c>
      <c r="AH106" s="108" t="str">
        <f>IF(SUM(COUNTIFS('Planificación 2026-1'!F:F,"FILIAL",'Planificación 2026-1'!W:W,C106,'Planificación 2026-1'!H:H,"OB"))&gt;0,"P09"," ")</f>
        <v xml:space="preserve"> </v>
      </c>
      <c r="AI106" s="108" t="str">
        <f>IF(SUM(COUNTIFS('Planificación 2026-1'!F:F,"FILIAL",'Planificación 2026-1'!W:W,C106,'Planificación 2026-1'!H:H,"MH"))&gt;0,"P31"," ")</f>
        <v xml:space="preserve"> </v>
      </c>
      <c r="AJ106" s="108" t="str">
        <f>IF(SUM(COUNTIFS('Planificación 2026-1'!F:F,"FILIAL",'Planificación 2026-1'!W:W,C106,'Planificación 2026-1'!H:H,"IC"))&gt;0,"P32"," ")</f>
        <v xml:space="preserve"> </v>
      </c>
      <c r="AK106" s="108" t="str">
        <f>IF(SUM(COUNTIFS('Planificación 2026-1'!F:F,"FILIAL",'Planificación 2026-1'!W:W,C106,'Planificación 2026-1'!H:H,"AR"))&gt;0,"P34"," ")</f>
        <v xml:space="preserve"> </v>
      </c>
      <c r="AL106" s="108" t="str">
        <f>IF(SUM(COUNTIFS('Planificación 2026-1'!F:F,"FILIAL",'Planificación 2026-1'!W:W,C106,'Planificación 2026-1'!H:H,"T1"))&gt;0,"P35"," ")</f>
        <v xml:space="preserve"> </v>
      </c>
      <c r="AM106" s="108" t="str">
        <f>IF(SUM(COUNTIFS('Planificación 2026-1'!F:F,"FILIAL",'Planificación 2026-1'!W:W,C106,'Planificación 2026-1'!H:H,"T3"))&gt;0,"P36"," ")</f>
        <v xml:space="preserve"> </v>
      </c>
      <c r="AN106" s="108" t="str">
        <f>IF(SUM(COUNTIFS('Planificación 2026-1'!F:F,"FILIAL",'Planificación 2026-1'!W:W,C106,'Planificación 2026-1'!H:H,"T2"))&gt;0,"P37"," ")</f>
        <v xml:space="preserve"> </v>
      </c>
      <c r="AO106" s="108" t="str">
        <f>IF(SUM(COUNTIFS('Planificación 2026-1'!F:F,"FILIAL",'Planificación 2026-1'!W:W,C106,'Planificación 2026-1'!H:H,"AE"))&gt;0,"P38"," ")</f>
        <v xml:space="preserve"> </v>
      </c>
      <c r="AP106" s="108" t="str">
        <f>IF(SUM(COUNTIFS('Planificación 2026-1'!F:F,"FILIAL",'Planificación 2026-1'!W:W,C106,'Planificación 2026-1'!H:H,"T4"))&gt;0,"P55"," ")</f>
        <v xml:space="preserve"> </v>
      </c>
      <c r="AQ106" s="108" t="str">
        <f>IF(SUM(COUNTIFS('Planificación 2026-1'!F:F,"SUNAMPE",'Planificación 2026-1'!W:W,C106,'Planificación 2026-1'!H:H,"AF"))&gt;0," P01"," ")</f>
        <v xml:space="preserve"> </v>
      </c>
      <c r="AR106" s="108" t="str">
        <f>IF(SUM(COUNTIFS('Planificación 2026-1'!F:F,"SUNAMPE",'Planificación 2026-1'!W:W,C106,'Planificación 2026-1'!H:H,"EN"))&gt;0,"P02"," ")</f>
        <v xml:space="preserve"> </v>
      </c>
      <c r="AS106" s="108" t="str">
        <f>IF(SUM(COUNTIFS('Planificación 2026-1'!F:F,"SUNAMPE",'Planificación 2026-1'!W:W,C106,'Planificación 2026-1'!H:H,"IS"))&gt;0,"P03"," ")</f>
        <v xml:space="preserve"> </v>
      </c>
      <c r="AT106" s="108" t="str">
        <f>IF(SUM(COUNTIFS('Planificación 2026-1'!F:F,"SUNAMPE",'Planificación 2026-1'!W:W,C106,'Planificación 2026-1'!H:H,"PS"))&gt;0,"P04"," ")</f>
        <v xml:space="preserve"> </v>
      </c>
      <c r="AU106" s="108"/>
      <c r="AV106" s="108" t="str">
        <f>IF(SUM(COUNTIFS('Planificación 2026-1'!F:F,"SUNAMPE",'Planificación 2026-1'!W:W,C106,'Planificación 2026-1'!H:H,"IN"))&gt;0,"P06"," ")</f>
        <v xml:space="preserve"> </v>
      </c>
      <c r="AW106" s="108" t="str">
        <f>IF(SUM(COUNTIFS('Planificación 2026-1'!F:F,"SUNAMPE",'Planificación 2026-1'!W:W,C106,'Planificación 2026-1'!H:H,"CA"))&gt;0,"P07"," ")</f>
        <v xml:space="preserve"> </v>
      </c>
      <c r="AX106" s="108" t="str">
        <f>IF(SUM(COUNTIFS('Planificación 2026-1'!F:F,"SUNAMPE",'Planificación 2026-1'!W:W,C106,'Planificación 2026-1'!H:H,"DE"))&gt;0,"P08"," ")</f>
        <v xml:space="preserve"> </v>
      </c>
      <c r="AY106" s="108" t="str">
        <f>IF(SUM(COUNTIFS('Planificación 2026-1'!F:F,"SUNAMPE",'Planificación 2026-1'!W:W,C106,'Planificación 2026-1'!H:H,"OB"))&gt;0,"P09"," ")</f>
        <v xml:space="preserve"> </v>
      </c>
      <c r="AZ106" s="108" t="str">
        <f>IF(SUM(COUNTIFS('Planificación 2026-1'!F:F,"SUNAMPE",'Planificación 2026-1'!W:W,C106,'Planificación 2026-1'!H:H,"MH"))&gt;0,"P31"," ")</f>
        <v xml:space="preserve"> </v>
      </c>
      <c r="BA106" s="108" t="str">
        <f>IF(SUM(COUNTIFS('Planificación 2026-1'!F:F,"SUNAMPE",'Planificación 2026-1'!W:W,C106,'Planificación 2026-1'!H:H,"IC"))&gt;0,"P32"," ")</f>
        <v xml:space="preserve"> </v>
      </c>
      <c r="BB106" s="108" t="str">
        <f>IF(SUM(COUNTIFS('Planificación 2026-1'!F:F,"SUNAMPE",'Planificación 2026-1'!W:W,C106,'Planificación 2026-1'!H:H,"AR"))&gt;0,"P34"," ")</f>
        <v xml:space="preserve"> </v>
      </c>
      <c r="BC106" s="108" t="str">
        <f>IF(SUM(COUNTIFS('Planificación 2026-1'!F:F,"SUNAMPE",'Planificación 2026-1'!W:W,C106,'Planificación 2026-1'!H:H,"T1"))&gt;0,"P35"," ")</f>
        <v xml:space="preserve"> </v>
      </c>
      <c r="BD106" s="108" t="str">
        <f>IF(SUM(COUNTIFS('Planificación 2026-1'!F:F,"SUNAMPE",'Planificación 2026-1'!W:W,C106,'Planificación 2026-1'!H:H,"T3"))&gt;0,"P36"," ")</f>
        <v xml:space="preserve"> </v>
      </c>
      <c r="BE106" s="108" t="str">
        <f>IF(SUM(COUNTIFS('Planificación 2026-1'!F:F,"SUNAMPE",'Planificación 2026-1'!W:W,C106,'Planificación 2026-1'!H:H,"T2"))&gt;0,"P37"," ")</f>
        <v xml:space="preserve"> </v>
      </c>
      <c r="BF106" s="108" t="str">
        <f>IF(SUM(COUNTIFS('Planificación 2026-1'!F:F,"SUNAMPE",'Planificación 2026-1'!W:W,C106,'Planificación 2026-1'!H:H,"AE"))&gt;0,"P38"," ")</f>
        <v xml:space="preserve"> </v>
      </c>
      <c r="BG106" s="108" t="str">
        <f>IF(SUM(COUNTIFS('Planificación 2026-1'!F:F,"SUNAMPE",'Planificación 2026-1'!W:W,C106,'Planificación 2026-1'!H:H,"T4"))&gt;0,"P55"," ")</f>
        <v xml:space="preserve"> </v>
      </c>
      <c r="BH106" s="108" t="str">
        <f>IF(SUM(COUNTIFS('Planificación 2026-1'!F:F,"HUAURA",'Planificación 2026-1'!W:W,C106,'Planificación 2026-1'!H:H,"AF"))&gt;0," P01"," ")</f>
        <v xml:space="preserve"> </v>
      </c>
      <c r="BI106" s="108" t="str">
        <f>IF(SUM(COUNTIFS('Planificación 2026-1'!F:F,"HUAURA",'Planificación 2026-1'!W:W,C106,'Planificación 2026-1'!H:H,"EN"))&gt;0,"P02"," ")</f>
        <v xml:space="preserve"> </v>
      </c>
      <c r="BJ106" s="108" t="str">
        <f>IF(SUM(COUNTIFS('Planificación 2026-1'!F:F,"HUAURA",'Planificación 2026-1'!W:W,C106,'Planificación 2026-1'!H:H,"IS"))&gt;0,"P03"," ")</f>
        <v xml:space="preserve"> </v>
      </c>
      <c r="BK106" s="108" t="str">
        <f>IF(SUM(COUNTIFS('Planificación 2026-1'!F:F,"HUAURA",'Planificación 2026-1'!W:W,C106,'Planificación 2026-1'!H:H,"PS"))&gt;0,"P04"," ")</f>
        <v xml:space="preserve"> </v>
      </c>
      <c r="BL106" s="108"/>
      <c r="BM106" s="108" t="str">
        <f>IF(SUM(COUNTIFS('Planificación 2026-1'!F:F,"HUAURA",'Planificación 2026-1'!W:W,C106,'Planificación 2026-1'!H:H,"IN"))&gt;0,"P06"," ")</f>
        <v xml:space="preserve"> </v>
      </c>
      <c r="BN106" s="108" t="str">
        <f>IF(SUM(COUNTIFS('Planificación 2026-1'!F:F,"HUAURA",'Planificación 2026-1'!W:W,C106,'Planificación 2026-1'!H:H,"CA"))&gt;0,"P07"," ")</f>
        <v xml:space="preserve"> </v>
      </c>
      <c r="BO106" s="108" t="str">
        <f>IF(SUM(COUNTIFS('Planificación 2026-1'!F:F,"HUAURA",'Planificación 2026-1'!W:W,C106,'Planificación 2026-1'!H:H,"DE"))&gt;0,"P08"," ")</f>
        <v xml:space="preserve"> </v>
      </c>
      <c r="BP106" s="108" t="str">
        <f>IF(SUM(COUNTIFS('Planificación 2026-1'!F:F,"HUAURA",'Planificación 2026-1'!W:W,C106,'Planificación 2026-1'!H:H,"OB"))&gt;0,"P09"," ")</f>
        <v xml:space="preserve"> </v>
      </c>
      <c r="BQ106" s="108" t="str">
        <f>IF(SUM(COUNTIFS('Planificación 2026-1'!F:F,"HUAURA",'Planificación 2026-1'!W:W,C106,'Planificación 2026-1'!H:H,"MH"))&gt;0,"P31"," ")</f>
        <v xml:space="preserve"> </v>
      </c>
      <c r="BR106" s="108" t="str">
        <f>IF(SUM(COUNTIFS('Planificación 2026-1'!F:F,"HUAURA",'Planificación 2026-1'!W:W,C106,'Planificación 2026-1'!H:H,"IC"))&gt;0,"P32"," ")</f>
        <v xml:space="preserve"> </v>
      </c>
      <c r="BS106" s="108" t="str">
        <f>IF(SUM(COUNTIFS('Planificación 2026-1'!F:F,"HUAURA",'Planificación 2026-1'!W:W,C106,'Planificación 2026-1'!H:H,"AR"))&gt;0,"P34"," ")</f>
        <v xml:space="preserve"> </v>
      </c>
      <c r="BT106" s="108" t="str">
        <f>IF(SUM(COUNTIFS('Planificación 2026-1'!F:F,"HUAURA",'Planificación 2026-1'!W:W,C106,'Planificación 2026-1'!H:H,"T1"))&gt;0,"P35"," ")</f>
        <v xml:space="preserve"> </v>
      </c>
      <c r="BU106" s="108" t="str">
        <f>IF(SUM(COUNTIFS('Planificación 2026-1'!F:F,"HUAURA",'Planificación 2026-1'!W:W,C106,'Planificación 2026-1'!H:H,"T3"))&gt;0,"P36"," ")</f>
        <v xml:space="preserve"> </v>
      </c>
      <c r="BV106" s="108" t="str">
        <f>IF(SUM(COUNTIFS('Planificación 2026-1'!F:F,"HUAURA",'Planificación 2026-1'!W:W,C106,'Planificación 2026-1'!H:H,"T2"))&gt;0,"P37"," ")</f>
        <v xml:space="preserve"> </v>
      </c>
      <c r="BW106" s="108" t="str">
        <f>IF(SUM(COUNTIFS('Planificación 2026-1'!F:F,"HUAURA",'Planificación 2026-1'!W:W,C106,'Planificación 2026-1'!H:H,"AE"))&gt;0,"P38"," ")</f>
        <v xml:space="preserve"> </v>
      </c>
      <c r="BX106" s="108" t="str">
        <f>IF(SUM(COUNTIFS('Planificación 2026-1'!F:F,"HUAURA",'Planificación 2026-1'!W:W,C106,'Planificación 2026-1'!H:H,"T4"))&gt;0,"P55"," ")</f>
        <v xml:space="preserve"> </v>
      </c>
      <c r="BY106" s="109">
        <f>SUMIFS('Planificación 2026-1'!R:R,'Planificación 2026-1'!W:W,C106,'Planificación 2026-1'!H:H,"AF",'Planificación 2026-1'!I:I,"&gt;2")</f>
        <v>0</v>
      </c>
      <c r="BZ106" s="109">
        <f>SUMIFS('Planificación 2026-1'!R:R,'Planificación 2026-1'!W:W,C106,'Planificación 2026-1'!H:H,"EN",'Planificación 2026-1'!I:I,"&gt;2")</f>
        <v>0</v>
      </c>
      <c r="CA106" s="109">
        <f>SUMIFS('Planificación 2026-1'!R:R,'Planificación 2026-1'!W:W,C106,'Planificación 2026-1'!H:H,"IS",'Planificación 2026-1'!I:I,"&gt;2")</f>
        <v>0</v>
      </c>
      <c r="CB106" s="109">
        <f>SUMIFS('Planificación 2026-1'!R:R,'Planificación 2026-1'!W:W,C106,'Planificación 2026-1'!H:H,"PS",'Planificación 2026-1'!I:I,"&gt;2")</f>
        <v>0</v>
      </c>
      <c r="CC106" s="109">
        <f>SUMIFS('Planificación 2026-1'!R:R,'Planificación 2026-1'!W:W,C106,'Planificación 2026-1'!H:H,"IN",'Planificación 2026-1'!I:I,"&gt;2")</f>
        <v>0</v>
      </c>
      <c r="CD106" s="109">
        <f>SUMIFS('Planificación 2026-1'!R:R,'Planificación 2026-1'!W:W,C106,'Planificación 2026-1'!H:H,"CA",'Planificación 2026-1'!I:I,"&gt;2")</f>
        <v>0</v>
      </c>
      <c r="CE106" s="109">
        <f>SUMIFS('Planificación 2026-1'!R:R,'Planificación 2026-1'!W:W,C106,'Planificación 2026-1'!H:H,"DE",'Planificación 2026-1'!I:I,"&gt;2")</f>
        <v>0</v>
      </c>
      <c r="CF106" s="109">
        <f>SUMIFS('Planificación 2026-1'!R:R,'Planificación 2026-1'!W:W,C106,'Planificación 2026-1'!H:H,"OB",'Planificación 2026-1'!I:I,"&gt;2")</f>
        <v>0</v>
      </c>
      <c r="CG106" s="109">
        <f>SUMIFS('Planificación 2026-1'!R:R,'Planificación 2026-1'!W:W,C106,'Planificación 2026-1'!H:H,"MH",'Planificación 2026-1'!I:I,"&gt;2")</f>
        <v>0</v>
      </c>
      <c r="CH106" s="109">
        <f>SUMIFS('Planificación 2026-1'!R:R,'Planificación 2026-1'!W:W,C106,'Planificación 2026-1'!H:H,"IC",'Planificación 2026-1'!I:I,"&gt;2")</f>
        <v>0</v>
      </c>
      <c r="CI106" s="109">
        <f>SUMIFS('Planificación 2026-1'!R:R,'Planificación 2026-1'!W:W,C106,'Planificación 2026-1'!H:H,"AR",'Planificación 2026-1'!I:I,"&gt;2")</f>
        <v>0</v>
      </c>
      <c r="CJ106" s="109">
        <f>SUMIFS('Planificación 2026-1'!R:R,'Planificación 2026-1'!W:W,C106,'Planificación 2026-1'!H:H,"T1",'Planificación 2026-1'!I:I,"&gt;2")</f>
        <v>0</v>
      </c>
      <c r="CK106" s="109">
        <f>SUMIFS('Planificación 2026-1'!R:R,'Planificación 2026-1'!W:W,C106,'Planificación 2026-1'!H:H,"T3",'Planificación 2026-1'!I:I,"&gt;2")</f>
        <v>0</v>
      </c>
      <c r="CL106" s="109">
        <f>SUMIFS('Planificación 2026-1'!R:R,'Planificación 2026-1'!W:W,C106,'Planificación 2026-1'!H:H,"T2",'Planificación 2026-1'!I:I,"&gt;2")</f>
        <v>0</v>
      </c>
      <c r="CM106" s="109">
        <f>SUMIFS('Planificación 2026-1'!R:R,'Planificación 2026-1'!W:W,C106,'Planificación 2026-1'!H:H,"AE",'Planificación 2026-1'!I:I,"&gt;2")</f>
        <v>0</v>
      </c>
      <c r="CN106" s="109">
        <f>SUMIFS('Planificación 2026-1'!R:R,'Planificación 2026-1'!W:W,C106,'Planificación 2026-1'!H:H,"T4",'Planificación 2026-1'!I:I,"&gt;2")</f>
        <v>0</v>
      </c>
      <c r="CO106" s="109">
        <f>SUMIFS('Planificación 2026-1'!R:R,'Planificación 2026-1'!W:W,C106,'Planificación 2026-1'!H:H,"AF",'Planificación 2026-1'!I:I,"&lt;3")</f>
        <v>0</v>
      </c>
      <c r="CP106" s="109">
        <f>SUMIFS('Planificación 2026-1'!R:R,'Planificación 2026-1'!W:W,C106,'Planificación 2026-1'!H:H,"EN",'Planificación 2026-1'!I:I,"&lt;3")</f>
        <v>0</v>
      </c>
      <c r="CQ106" s="109">
        <f>SUMIFS('Planificación 2026-1'!R:R,'Planificación 2026-1'!W:W,C106,'Planificación 2026-1'!H:H,"IS",'Planificación 2026-1'!I:I,"&lt;3")</f>
        <v>0</v>
      </c>
      <c r="CR106" s="109">
        <f>SUMIFS('Planificación 2026-1'!R:R,'Planificación 2026-1'!W:W,C106,'Planificación 2026-1'!H:H,"PS",'Planificación 2026-1'!I:I,"&lt;3")</f>
        <v>0</v>
      </c>
      <c r="CS106" s="109">
        <f>SUMIFS('Planificación 2026-1'!R:R,'Planificación 2026-1'!W:W,C106,'Planificación 2026-1'!H:H,"IN",'Planificación 2026-1'!I:I,"&lt;3")</f>
        <v>0</v>
      </c>
      <c r="CT106" s="109">
        <f>SUMIFS('Planificación 2026-1'!R:R,'Planificación 2026-1'!W:W,C106,'Planificación 2026-1'!H:H,"CA",'Planificación 2026-1'!I:I,"&lt;3")</f>
        <v>0</v>
      </c>
      <c r="CU106" s="109">
        <f>SUMIFS('Planificación 2026-1'!R:R,'Planificación 2026-1'!W:W,C106,'Planificación 2026-1'!H:H,"DE",'Planificación 2026-1'!I:I,"&lt;3")</f>
        <v>0</v>
      </c>
      <c r="CV106" s="109">
        <f>SUMIFS('Planificación 2026-1'!R:R,'Planificación 2026-1'!W:W,C106,'Planificación 2026-1'!H:H,"OB",'Planificación 2026-1'!I:I,"&lt;3")</f>
        <v>0</v>
      </c>
      <c r="CW106" s="109">
        <f>SUMIFS('Planificación 2026-1'!R:R,'Planificación 2026-1'!W:W,C106,'Planificación 2026-1'!H:H,"MH",'Planificación 2026-1'!I:I,"&lt;3")</f>
        <v>0</v>
      </c>
      <c r="CX106" s="109">
        <f>SUMIFS('Planificación 2026-1'!R:R,'Planificación 2026-1'!W:W,C106,'Planificación 2026-1'!H:H,"IC",'Planificación 2026-1'!I:I,"&lt;3")</f>
        <v>0</v>
      </c>
      <c r="CY106" s="109">
        <f>SUMIFS('Planificación 2026-1'!R:R,'Planificación 2026-1'!W:W,C106,'Planificación 2026-1'!H:H,"AR",'Planificación 2026-1'!I:I,"&lt;3")</f>
        <v>0</v>
      </c>
      <c r="CZ106" s="109">
        <f>SUMIFS('Planificación 2026-1'!R:R,'Planificación 2026-1'!W:W,C106,'Planificación 2026-1'!H:H,"T1",'Planificación 2026-1'!I:I,"&lt;3")</f>
        <v>0</v>
      </c>
      <c r="DA106" s="109">
        <f>SUMIFS('Planificación 2026-1'!R:R,'Planificación 2026-1'!W:W,C106,'Planificación 2026-1'!H:H,"T3",'Planificación 2026-1'!I:I,"&lt;3")</f>
        <v>0</v>
      </c>
      <c r="DB106" s="109">
        <f>SUMIFS('Planificación 2026-1'!R:R,'Planificación 2026-1'!W:W,C106,'Planificación 2026-1'!H:H,"T2",'Planificación 2026-1'!I:I,"&lt;3")</f>
        <v>0</v>
      </c>
      <c r="DC106" s="109">
        <f>SUMIFS('Planificación 2026-1'!R:R,'Planificación 2026-1'!W:W,C106,'Planificación 2026-1'!H:H,"AE",'Planificación 2026-1'!I:I,"&lt;3")</f>
        <v>0</v>
      </c>
      <c r="DD106" s="109">
        <f>SUMIFS('Planificación 2026-1'!R:R,'Planificación 2026-1'!W:W,C106,'Planificación 2026-1'!H:H,"T4",'Planificación 2026-1'!I:I,"&lt;3")</f>
        <v>0</v>
      </c>
      <c r="DE106" s="108" t="str">
        <f t="shared" si="13"/>
        <v/>
      </c>
      <c r="DF106" s="41">
        <f>IF(C106="","",SUMIFS('Planificación 2026-1'!R:R,'Planificación 2026-1'!W:W,C106,'Planificación 2026-1'!F:F,"PRINCIPAL",'Planificación 2026-1'!X:X,"VIRTUAL"))</f>
        <v>0</v>
      </c>
      <c r="DG106" s="41">
        <f>IF(C106="","",SUMIFS('Planificación 2026-1'!R:R,'Planificación 2026-1'!W:W,C106,'Planificación 2026-1'!F:F,"PRINCIPAL",'Planificación 2026-1'!X:X,"PRESENCIAL"))</f>
        <v>0</v>
      </c>
      <c r="DH106" s="41">
        <f>IF(C106="","",SUMIFS('Planificación 2026-1'!R:R,'Planificación 2026-1'!W:W,C106,'Planificación 2026-1'!F:F,"PRINCIPAL",'Planificación 2026-1'!X:X,"HIBRIDO PRESENCIAL"))</f>
        <v>0</v>
      </c>
      <c r="DI106" s="108" t="str">
        <f t="shared" si="14"/>
        <v/>
      </c>
      <c r="DJ106" s="108">
        <f>IF(C106="","",SUMIFS('Planificación 2026-1'!R:R,'Planificación 2026-1'!W:W,C106,'Planificación 2026-1'!F:F,"FILIAL",'Planificación 2026-1'!X:X,"VIRTUAL"))</f>
        <v>0</v>
      </c>
      <c r="DK106" s="110">
        <f>IF(C106="","",SUMIFS('Planificación 2026-1'!R:R,'Planificación 2026-1'!W:W,C106,'Planificación 2026-1'!F:F,"FILIAL",'Planificación 2026-1'!X:X,"PRESENCIAL"))</f>
        <v>0</v>
      </c>
      <c r="DL106" s="61">
        <f>IF(C106="","",SUMIFS('Planificación 2026-1'!R:R,'Planificación 2026-1'!W:W,C106,'Planificación 2026-1'!F:F,"FILIAL",'Planificación 2026-1'!X:X,"HIBRIDO PRESENCIAL"))</f>
        <v>0</v>
      </c>
      <c r="DM106" s="111" t="str">
        <f t="shared" si="15"/>
        <v/>
      </c>
      <c r="DN106" s="108">
        <f>IF(C106="","",SUMIFS('Planificación 2026-1'!R:R,'Planificación 2026-1'!W:W,C106,'Planificación 2026-1'!F:F,"SUNAMPE",'Planificación 2026-1'!X:X,"VIRTUAL"))</f>
        <v>0</v>
      </c>
      <c r="DO106" s="61">
        <f>IF(C106="","",SUMIFS('Planificación 2026-1'!R:R,'Planificación 2026-1'!W:W,C106,'Planificación 2026-1'!F:F,"SUNAMPE",'Planificación 2026-1'!X:X,"PRESENCIAL"))</f>
        <v>0</v>
      </c>
      <c r="DP106" s="111" t="str">
        <f t="shared" si="16"/>
        <v/>
      </c>
      <c r="DQ106" s="108">
        <f>IF(C106="","",SUMIFS('Planificación 2026-1'!R:R,'Planificación 2026-1'!W:W,C106,'Planificación 2026-1'!F:F,"HUAURA",'Planificación 2026-1'!X:X,"VIRTUAL"))</f>
        <v>0</v>
      </c>
      <c r="DR106" s="61">
        <f>IF(C106="","",SUMIFS('Planificación 2026-1'!R:R,'Planificación 2026-1'!W:W,C106,'Planificación 2026-1'!F:F,"HUAURA",'Planificación 2026-1'!X:X,"PRESENCIAL"))</f>
        <v>0</v>
      </c>
      <c r="DS106" s="76">
        <f>SUMIFS('Planificación 2026-1'!R:R,'Planificación 2026-1'!W:W,C106,'Planificación 2026-1'!F:F,"PRINCIPAL",'Planificación 2026-1'!X:X,"VIRTUAL",'Planificación 2026-1'!I:I,"&gt;2")</f>
        <v>0</v>
      </c>
      <c r="DT106" s="76">
        <f>SUMIFS('Planificación 2026-1'!R:R,'Planificación 2026-1'!W:W,C106,'Planificación 2026-1'!F:F,"PRINCIPAL",'Planificación 2026-1'!X:X,"&lt;&gt;VIRTUAL",'Planificación 2026-1'!I:I,"&gt;2")</f>
        <v>0</v>
      </c>
      <c r="DU106" s="76">
        <f>SUMIFS('Planificación 2026-1'!R:R,'Planificación 2026-1'!W:W,C106,'Planificación 2026-1'!F:F,"SUNAMPE",'Planificación 2026-1'!X:X,"VIRTUAL",'Planificación 2026-1'!I:I,"&gt;2")</f>
        <v>0</v>
      </c>
      <c r="DV106" s="76">
        <f>SUMIFS('Planificación 2026-1'!R:R,'Planificación 2026-1'!W:W,C106,'Planificación 2026-1'!F:F,"SUNAMPE",'Planificación 2026-1'!X:X,"&lt;&gt;VIRTUAL",'Planificación 2026-1'!I:I,"&gt;2")</f>
        <v>0</v>
      </c>
      <c r="DW106" s="76">
        <f>SUMIFS('Planificación 2026-1'!R:R,'Planificación 2026-1'!W:W,C106,'Planificación 2026-1'!F:F,"FILIAL",'Planificación 2026-1'!X:X,"VIRTUAL",'Planificación 2026-1'!I:I,"&gt;2")</f>
        <v>0</v>
      </c>
      <c r="DX106" s="76">
        <f>SUMIFS('Planificación 2026-1'!R:R,'Planificación 2026-1'!W:W,C106,'Planificación 2026-1'!F:F,"FILIAL",'Planificación 2026-1'!X:X,"&lt;&gt;VIRTUAL",'Planificación 2026-1'!I:I,"&gt;2")</f>
        <v>0</v>
      </c>
      <c r="DY106" s="76">
        <f>SUMIFS('Planificación 2026-1'!R:R,'Planificación 2026-1'!W:W,C106,'Planificación 2026-1'!F:F,"PORUMA",'Planificación 2026-1'!X:X,"VIRTUAL",'Planificación 2026-1'!I:I,"&gt;2")</f>
        <v>0</v>
      </c>
      <c r="DZ106" s="76">
        <f>SUMIFS('Planificación 2026-1'!R:R,'Planificación 2026-1'!W:W,C106,'Planificación 2026-1'!F:F,"PORUMA",'Planificación 2026-1'!X:X,"&lt;&gt;VIRTUAL",'Planificación 2026-1'!I:I,"&gt;2")</f>
        <v>0</v>
      </c>
      <c r="EA106" s="76">
        <f>SUMIFS('Planificación 2026-1'!R:R,'Planificación 2026-1'!W:W,C106,'Planificación 2026-1'!F:F,"HUAURA",'Planificación 2026-1'!X:X,"VIRTUAL",'Planificación 2026-1'!I:I,"&gt;2")</f>
        <v>0</v>
      </c>
      <c r="EB106" s="76">
        <f>SUMIFS('Planificación 2026-1'!R:R,'Planificación 2026-1'!W:W,C106,'Planificación 2026-1'!F:F,"HUAURA",'Planificación 2026-1'!X:X,"&lt;&gt;VIRTUAL",'Planificación 2026-1'!I:I,"&gt;2")</f>
        <v>0</v>
      </c>
      <c r="EC106" s="76">
        <f>SUMIFS('Planificación 2026-1'!R:R,'Planificación 2026-1'!W:W,C106,'Planificación 2026-1'!F:F,"PRINCIPAL",'Planificación 2026-1'!X:X,"VIRTUAL",'Planificación 2026-1'!I:I,"&lt;3")</f>
        <v>0</v>
      </c>
      <c r="ED106" s="76">
        <f>SUMIFS('Planificación 2026-1'!R:R,'Planificación 2026-1'!W:W,C106,'Planificación 2026-1'!F:F,"PRINCIPAL",'Planificación 2026-1'!X:X,"&lt;&gt;VIRTUAL",'Planificación 2026-1'!I:I,"&lt;3")</f>
        <v>0</v>
      </c>
      <c r="EE106" s="76">
        <f>SUMIFS('Planificación 2026-1'!R:R,'Planificación 2026-1'!W:W,C106,'Planificación 2026-1'!F:F,"SUNAMPE",'Planificación 2026-1'!X:X,"VIRTUAL",'Planificación 2026-1'!I:I,"&lt;3")</f>
        <v>0</v>
      </c>
      <c r="EF106" s="76">
        <f>SUMIFS('Planificación 2026-1'!R:R,'Planificación 2026-1'!W:W,C106,'Planificación 2026-1'!F:F,"SUNAMPE",'Planificación 2026-1'!X:X,"&lt;&gt;VIRTUAL",'Planificación 2026-1'!I:I,"&lt;3")</f>
        <v>0</v>
      </c>
      <c r="EG106" s="76">
        <f>SUMIFS('Planificación 2026-1'!R:R,'Planificación 2026-1'!W:W,C106,'Planificación 2026-1'!F:F,"FILIAL",'Planificación 2026-1'!X:X,"VIRTUAL",'Planificación 2026-1'!I:I,"&lt;3")</f>
        <v>0</v>
      </c>
      <c r="EH106" s="76">
        <f>SUMIFS('Planificación 2026-1'!R:R,'Planificación 2026-1'!W:W,C106,'Planificación 2026-1'!F:F,"FILIAL",'Planificación 2026-1'!X:X,"&lt;&gt;VIRTUAL",'Planificación 2026-1'!I:I,"&lt;3")</f>
        <v>0</v>
      </c>
      <c r="EI106" s="76">
        <f>SUMIFS('Planificación 2026-1'!R:R,'Planificación 2026-1'!W:W,C106,'Planificación 2026-1'!F:F,"PORUMA",'Planificación 2026-1'!X:X,"VIRTUAL",'Planificación 2026-1'!I:I,"&lt;3")</f>
        <v>0</v>
      </c>
      <c r="EJ106" s="76">
        <f>SUMIFS('Planificación 2026-1'!R:R,'Planificación 2026-1'!W:W,C106,'Planificación 2026-1'!F:F,"PORUMA",'Planificación 2026-1'!X:X,"&lt;&gt;VIRTUAL",'Planificación 2026-1'!I:I,"&lt;3")</f>
        <v>0</v>
      </c>
      <c r="EK106" s="76">
        <f>SUMIFS('Planificación 2026-1'!R:R,'Planificación 2026-1'!W:W,C106,'Planificación 2026-1'!F:F,"HUAURA",'Planificación 2026-1'!X:X,"VIRTUAL",'Planificación 2026-1'!I:I,"&lt;3")</f>
        <v>0</v>
      </c>
      <c r="EL106" s="76">
        <f>SUMIFS('Planificación 2026-1'!R:R,'Planificación 2026-1'!W:W,C106,'Planificación 2026-1'!F:F,"HUAURA",'Planificación 2026-1'!X:X,"&lt;&gt;VIRTUAL",'Planificación 2026-1'!I:I,"&lt;3")</f>
        <v>0</v>
      </c>
      <c r="EM106" s="76"/>
      <c r="EN106" s="76">
        <f t="shared" si="9"/>
        <v>0</v>
      </c>
      <c r="EO106" s="76">
        <f t="shared" si="10"/>
        <v>0</v>
      </c>
      <c r="EP106" s="76" t="b">
        <f t="shared" si="11"/>
        <v>1</v>
      </c>
      <c r="EQ106" s="76" t="str">
        <f t="shared" si="12"/>
        <v/>
      </c>
      <c r="ER106" s="76" t="str">
        <f t="shared" si="17"/>
        <v>PRESENCIAL</v>
      </c>
    </row>
    <row r="107" spans="1:148" hidden="1">
      <c r="A107" s="83"/>
      <c r="B107" s="119">
        <v>104</v>
      </c>
      <c r="C107" s="115" t="s">
        <v>278</v>
      </c>
      <c r="D107" s="112">
        <f>SUMIF('Planificación 2026-1'!W:W,C107,'Planificación 2026-1'!R:R)</f>
        <v>15</v>
      </c>
      <c r="E107" s="114" t="s">
        <v>173</v>
      </c>
      <c r="F107" s="115" t="s">
        <v>171</v>
      </c>
      <c r="G107" s="115" t="s">
        <v>153</v>
      </c>
      <c r="H107" s="115" t="s">
        <v>125</v>
      </c>
      <c r="I107" s="107" t="str">
        <f>IF(SUM(COUNTIFS('Planificación 2026-1'!F:F,"PRINCIPAL",'Planificación 2026-1'!W:W,C107,'Planificación 2026-1'!H:H,"AF"))&gt;0,"P01"," ")</f>
        <v xml:space="preserve"> </v>
      </c>
      <c r="J107" s="108" t="str">
        <f>IF(SUM(COUNTIFS('Planificación 2026-1'!F:F,"PRINCIPAL",'Planificación 2026-1'!W:W,C107,'Planificación 2026-1'!H:H,"EN"))&gt;0,"P02"," ")</f>
        <v xml:space="preserve"> </v>
      </c>
      <c r="K107" s="108" t="str">
        <f>IF(SUM(COUNTIFS('Planificación 2026-1'!F:F,"PRINCIPAL",'Planificación 2026-1'!W:W,C107,'Planificación 2026-1'!H:H,"IS"))&gt;0,"P03"," ")</f>
        <v xml:space="preserve"> </v>
      </c>
      <c r="L107" s="108" t="str">
        <f>IF(SUM(COUNTIFS('Planificación 2026-1'!F:F,"PRINCIPAL",'Planificación 2026-1'!W:W,C107,'Planificación 2026-1'!H:H,"PS"))&gt;0,"P04"," ")</f>
        <v xml:space="preserve"> </v>
      </c>
      <c r="M107" s="108"/>
      <c r="N107" s="108" t="str">
        <f>IF(SUM(COUNTIFS('Planificación 2026-1'!F:F,"PRINCIPAL",'Planificación 2026-1'!W:W,C107,'Planificación 2026-1'!H:H,"IN"))&gt;0,"P06"," ")</f>
        <v>P06</v>
      </c>
      <c r="O107" s="108" t="str">
        <f>IF(SUM(COUNTIFS('Planificación 2026-1'!F:F,"PRINCIPAL",'Planificación 2026-1'!W:W,C107,'Planificación 2026-1'!H:H,"CA"))&gt;0,"P07"," ")</f>
        <v xml:space="preserve"> </v>
      </c>
      <c r="P107" s="108" t="str">
        <f>IF(SUM(COUNTIFS('Planificación 2026-1'!F:F,"PRINCIPAL",'Planificación 2026-1'!W:W,C107,'Planificación 2026-1'!H:H,"DE"))&gt;0,"P08"," ")</f>
        <v xml:space="preserve"> </v>
      </c>
      <c r="Q107" s="108" t="str">
        <f>IF(SUM(COUNTIFS('Planificación 2026-1'!F:F,"PRINCIPAL",'Planificación 2026-1'!W:W,C107,'Planificación 2026-1'!H:H,"OB"))&gt;0,"P09"," ")</f>
        <v xml:space="preserve"> </v>
      </c>
      <c r="R107" s="108" t="str">
        <f>IF(SUM(COUNTIFS('Planificación 2026-1'!F:F,"PRINCIPAL",'Planificación 2026-1'!W:W,C107,'Planificación 2026-1'!H:H,"MH"))&gt;0,"P31"," ")</f>
        <v xml:space="preserve"> </v>
      </c>
      <c r="S107" s="108" t="str">
        <f>IF(SUM(COUNTIFS('Planificación 2026-1'!F:F,"PRINCIPAL",'Planificación 2026-1'!W:W,C107,'Planificación 2026-1'!H:H,"IC"))&gt;0,"P32"," ")</f>
        <v xml:space="preserve"> </v>
      </c>
      <c r="T107" s="108" t="str">
        <f>IF(SUM(COUNTIFS('Planificación 2026-1'!F:F,"PRINCIPAL",'Planificación 2026-1'!W:W,C107,'Planificación 2026-1'!H:H,"AR"))&gt;0,"P34"," ")</f>
        <v xml:space="preserve"> </v>
      </c>
      <c r="U107" s="108" t="str">
        <f>IF(SUM(COUNTIFS('Planificación 2026-1'!F:F,"PRINCIPAL",'Planificación 2026-1'!W:W,C107,'Planificación 2026-1'!H:H,"T1"))&gt;0,"P35"," ")</f>
        <v xml:space="preserve"> </v>
      </c>
      <c r="V107" s="108" t="str">
        <f>IF(SUM(COUNTIFS('Planificación 2026-1'!F:F,"PRINCIPAL",'Planificación 2026-1'!W:W,C107,'Planificación 2026-1'!H:H,"T3"))&gt;0,"P36"," ")</f>
        <v xml:space="preserve"> </v>
      </c>
      <c r="W107" s="108" t="str">
        <f>IF(SUM(COUNTIFS('Planificación 2026-1'!F:F,"PRINCIPAL",'Planificación 2026-1'!W:W,C107,'Planificación 2026-1'!H:H,"T2"))&gt;0,"P37"," ")</f>
        <v xml:space="preserve"> </v>
      </c>
      <c r="X107" s="108" t="str">
        <f>IF(SUM(COUNTIFS('Planificación 2026-1'!F:F,"PRINCIPAL",'Planificación 2026-1'!W:W,C107,'Planificación 2026-1'!H:H,"AE"))&gt;0,"P38"," ")</f>
        <v xml:space="preserve"> </v>
      </c>
      <c r="Y107" s="108" t="str">
        <f>IF(SUM(COUNTIFS('Planificación 2026-1'!F:F,"PRINCIPAL",'Planificación 2026-1'!W:W,C107,'Planificación 2026-1'!H:H,"T4"))&gt;0,"P55"," ")</f>
        <v xml:space="preserve"> </v>
      </c>
      <c r="Z107" s="108" t="str">
        <f>IF(SUM(COUNTIFS('Planificación 2026-1'!F:F,"FILIAL",'Planificación 2026-1'!W:W,C107,'Planificación 2026-1'!H:H,"AF"))&gt;0," P01"," ")</f>
        <v xml:space="preserve"> </v>
      </c>
      <c r="AA107" s="108" t="str">
        <f>IF(SUM(COUNTIFS('Planificación 2026-1'!F:F,"FILIAL",'Planificación 2026-1'!W:W,C107,'Planificación 2026-1'!H:H,"EN"))&gt;0,"P02"," ")</f>
        <v xml:space="preserve"> </v>
      </c>
      <c r="AB107" s="108" t="str">
        <f>IF(SUM(COUNTIFS('Planificación 2026-1'!F:F,"FILIAL",'Planificación 2026-1'!W:W,C107,'Planificación 2026-1'!H:H,"IS"))&gt;0,"P03"," ")</f>
        <v xml:space="preserve"> </v>
      </c>
      <c r="AC107" s="108" t="str">
        <f>IF(SUM(COUNTIFS('Planificación 2026-1'!F:F,"FILIAL",'Planificación 2026-1'!W:W,C107,'Planificación 2026-1'!H:H,"PS"))&gt;0,"P04"," ")</f>
        <v xml:space="preserve"> </v>
      </c>
      <c r="AD107" s="108"/>
      <c r="AE107" s="108" t="str">
        <f>IF(SUM(COUNTIFS('Planificación 2026-1'!F:F,"FILIAL",'Planificación 2026-1'!W:W,C107,'Planificación 2026-1'!H:H,"IN"))&gt;0,"P06"," ")</f>
        <v xml:space="preserve"> </v>
      </c>
      <c r="AF107" s="108" t="str">
        <f>IF(SUM(COUNTIFS('Planificación 2026-1'!F:F,"FILIAL",'Planificación 2026-1'!W:W,C107,'Planificación 2026-1'!H:H,"CA"))&gt;0,"P07"," ")</f>
        <v xml:space="preserve"> </v>
      </c>
      <c r="AG107" s="108" t="str">
        <f>IF(SUM(COUNTIFS('Planificación 2026-1'!F:F,"FILIAL",'Planificación 2026-1'!W:W,C107,'Planificación 2026-1'!H:H,"DE"))&gt;0,"P08"," ")</f>
        <v xml:space="preserve"> </v>
      </c>
      <c r="AH107" s="108" t="str">
        <f>IF(SUM(COUNTIFS('Planificación 2026-1'!F:F,"FILIAL",'Planificación 2026-1'!W:W,C107,'Planificación 2026-1'!H:H,"OB"))&gt;0,"P09"," ")</f>
        <v xml:space="preserve"> </v>
      </c>
      <c r="AI107" s="108" t="str">
        <f>IF(SUM(COUNTIFS('Planificación 2026-1'!F:F,"FILIAL",'Planificación 2026-1'!W:W,C107,'Planificación 2026-1'!H:H,"MH"))&gt;0,"P31"," ")</f>
        <v xml:space="preserve"> </v>
      </c>
      <c r="AJ107" s="108" t="str">
        <f>IF(SUM(COUNTIFS('Planificación 2026-1'!F:F,"FILIAL",'Planificación 2026-1'!W:W,C107,'Planificación 2026-1'!H:H,"IC"))&gt;0,"P32"," ")</f>
        <v xml:space="preserve"> </v>
      </c>
      <c r="AK107" s="108" t="str">
        <f>IF(SUM(COUNTIFS('Planificación 2026-1'!F:F,"FILIAL",'Planificación 2026-1'!W:W,C107,'Planificación 2026-1'!H:H,"AR"))&gt;0,"P34"," ")</f>
        <v xml:space="preserve"> </v>
      </c>
      <c r="AL107" s="108" t="str">
        <f>IF(SUM(COUNTIFS('Planificación 2026-1'!F:F,"FILIAL",'Planificación 2026-1'!W:W,C107,'Planificación 2026-1'!H:H,"T1"))&gt;0,"P35"," ")</f>
        <v xml:space="preserve"> </v>
      </c>
      <c r="AM107" s="108" t="str">
        <f>IF(SUM(COUNTIFS('Planificación 2026-1'!F:F,"FILIAL",'Planificación 2026-1'!W:W,C107,'Planificación 2026-1'!H:H,"T3"))&gt;0,"P36"," ")</f>
        <v xml:space="preserve"> </v>
      </c>
      <c r="AN107" s="108" t="str">
        <f>IF(SUM(COUNTIFS('Planificación 2026-1'!F:F,"FILIAL",'Planificación 2026-1'!W:W,C107,'Planificación 2026-1'!H:H,"T2"))&gt;0,"P37"," ")</f>
        <v xml:space="preserve"> </v>
      </c>
      <c r="AO107" s="108" t="str">
        <f>IF(SUM(COUNTIFS('Planificación 2026-1'!F:F,"FILIAL",'Planificación 2026-1'!W:W,C107,'Planificación 2026-1'!H:H,"AE"))&gt;0,"P38"," ")</f>
        <v xml:space="preserve"> </v>
      </c>
      <c r="AP107" s="108" t="str">
        <f>IF(SUM(COUNTIFS('Planificación 2026-1'!F:F,"FILIAL",'Planificación 2026-1'!W:W,C107,'Planificación 2026-1'!H:H,"T4"))&gt;0,"P55"," ")</f>
        <v xml:space="preserve"> </v>
      </c>
      <c r="AQ107" s="108" t="str">
        <f>IF(SUM(COUNTIFS('Planificación 2026-1'!F:F,"SUNAMPE",'Planificación 2026-1'!W:W,C107,'Planificación 2026-1'!H:H,"AF"))&gt;0," P01"," ")</f>
        <v xml:space="preserve"> </v>
      </c>
      <c r="AR107" s="108" t="str">
        <f>IF(SUM(COUNTIFS('Planificación 2026-1'!F:F,"SUNAMPE",'Planificación 2026-1'!W:W,C107,'Planificación 2026-1'!H:H,"EN"))&gt;0,"P02"," ")</f>
        <v xml:space="preserve"> </v>
      </c>
      <c r="AS107" s="108" t="str">
        <f>IF(SUM(COUNTIFS('Planificación 2026-1'!F:F,"SUNAMPE",'Planificación 2026-1'!W:W,C107,'Planificación 2026-1'!H:H,"IS"))&gt;0,"P03"," ")</f>
        <v xml:space="preserve"> </v>
      </c>
      <c r="AT107" s="108" t="str">
        <f>IF(SUM(COUNTIFS('Planificación 2026-1'!F:F,"SUNAMPE",'Planificación 2026-1'!W:W,C107,'Planificación 2026-1'!H:H,"PS"))&gt;0,"P04"," ")</f>
        <v xml:space="preserve"> </v>
      </c>
      <c r="AU107" s="108"/>
      <c r="AV107" s="108" t="str">
        <f>IF(SUM(COUNTIFS('Planificación 2026-1'!F:F,"SUNAMPE",'Planificación 2026-1'!W:W,C107,'Planificación 2026-1'!H:H,"IN"))&gt;0,"P06"," ")</f>
        <v xml:space="preserve"> </v>
      </c>
      <c r="AW107" s="108" t="str">
        <f>IF(SUM(COUNTIFS('Planificación 2026-1'!F:F,"SUNAMPE",'Planificación 2026-1'!W:W,C107,'Planificación 2026-1'!H:H,"CA"))&gt;0,"P07"," ")</f>
        <v xml:space="preserve"> </v>
      </c>
      <c r="AX107" s="108" t="str">
        <f>IF(SUM(COUNTIFS('Planificación 2026-1'!F:F,"SUNAMPE",'Planificación 2026-1'!W:W,C107,'Planificación 2026-1'!H:H,"DE"))&gt;0,"P08"," ")</f>
        <v xml:space="preserve"> </v>
      </c>
      <c r="AY107" s="108" t="str">
        <f>IF(SUM(COUNTIFS('Planificación 2026-1'!F:F,"SUNAMPE",'Planificación 2026-1'!W:W,C107,'Planificación 2026-1'!H:H,"OB"))&gt;0,"P09"," ")</f>
        <v xml:space="preserve"> </v>
      </c>
      <c r="AZ107" s="108" t="str">
        <f>IF(SUM(COUNTIFS('Planificación 2026-1'!F:F,"SUNAMPE",'Planificación 2026-1'!W:W,C107,'Planificación 2026-1'!H:H,"MH"))&gt;0,"P31"," ")</f>
        <v xml:space="preserve"> </v>
      </c>
      <c r="BA107" s="108" t="str">
        <f>IF(SUM(COUNTIFS('Planificación 2026-1'!F:F,"SUNAMPE",'Planificación 2026-1'!W:W,C107,'Planificación 2026-1'!H:H,"IC"))&gt;0,"P32"," ")</f>
        <v xml:space="preserve"> </v>
      </c>
      <c r="BB107" s="108" t="str">
        <f>IF(SUM(COUNTIFS('Planificación 2026-1'!F:F,"SUNAMPE",'Planificación 2026-1'!W:W,C107,'Planificación 2026-1'!H:H,"AR"))&gt;0,"P34"," ")</f>
        <v xml:space="preserve"> </v>
      </c>
      <c r="BC107" s="108" t="str">
        <f>IF(SUM(COUNTIFS('Planificación 2026-1'!F:F,"SUNAMPE",'Planificación 2026-1'!W:W,C107,'Planificación 2026-1'!H:H,"T1"))&gt;0,"P35"," ")</f>
        <v xml:space="preserve"> </v>
      </c>
      <c r="BD107" s="108" t="str">
        <f>IF(SUM(COUNTIFS('Planificación 2026-1'!F:F,"SUNAMPE",'Planificación 2026-1'!W:W,C107,'Planificación 2026-1'!H:H,"T3"))&gt;0,"P36"," ")</f>
        <v xml:space="preserve"> </v>
      </c>
      <c r="BE107" s="108" t="str">
        <f>IF(SUM(COUNTIFS('Planificación 2026-1'!F:F,"SUNAMPE",'Planificación 2026-1'!W:W,C107,'Planificación 2026-1'!H:H,"T2"))&gt;0,"P37"," ")</f>
        <v xml:space="preserve"> </v>
      </c>
      <c r="BF107" s="108" t="str">
        <f>IF(SUM(COUNTIFS('Planificación 2026-1'!F:F,"SUNAMPE",'Planificación 2026-1'!W:W,C107,'Planificación 2026-1'!H:H,"AE"))&gt;0,"P38"," ")</f>
        <v xml:space="preserve"> </v>
      </c>
      <c r="BG107" s="108" t="str">
        <f>IF(SUM(COUNTIFS('Planificación 2026-1'!F:F,"SUNAMPE",'Planificación 2026-1'!W:W,C107,'Planificación 2026-1'!H:H,"T4"))&gt;0,"P55"," ")</f>
        <v xml:space="preserve"> </v>
      </c>
      <c r="BH107" s="108" t="str">
        <f>IF(SUM(COUNTIFS('Planificación 2026-1'!F:F,"HUAURA",'Planificación 2026-1'!W:W,C107,'Planificación 2026-1'!H:H,"AF"))&gt;0," P01"," ")</f>
        <v xml:space="preserve"> </v>
      </c>
      <c r="BI107" s="108" t="str">
        <f>IF(SUM(COUNTIFS('Planificación 2026-1'!F:F,"HUAURA",'Planificación 2026-1'!W:W,C107,'Planificación 2026-1'!H:H,"EN"))&gt;0,"P02"," ")</f>
        <v xml:space="preserve"> </v>
      </c>
      <c r="BJ107" s="108" t="str">
        <f>IF(SUM(COUNTIFS('Planificación 2026-1'!F:F,"HUAURA",'Planificación 2026-1'!W:W,C107,'Planificación 2026-1'!H:H,"IS"))&gt;0,"P03"," ")</f>
        <v xml:space="preserve"> </v>
      </c>
      <c r="BK107" s="108" t="str">
        <f>IF(SUM(COUNTIFS('Planificación 2026-1'!F:F,"HUAURA",'Planificación 2026-1'!W:W,C107,'Planificación 2026-1'!H:H,"PS"))&gt;0,"P04"," ")</f>
        <v xml:space="preserve"> </v>
      </c>
      <c r="BL107" s="108"/>
      <c r="BM107" s="108" t="str">
        <f>IF(SUM(COUNTIFS('Planificación 2026-1'!F:F,"HUAURA",'Planificación 2026-1'!W:W,C107,'Planificación 2026-1'!H:H,"IN"))&gt;0,"P06"," ")</f>
        <v xml:space="preserve"> </v>
      </c>
      <c r="BN107" s="108" t="str">
        <f>IF(SUM(COUNTIFS('Planificación 2026-1'!F:F,"HUAURA",'Planificación 2026-1'!W:W,C107,'Planificación 2026-1'!H:H,"CA"))&gt;0,"P07"," ")</f>
        <v xml:space="preserve"> </v>
      </c>
      <c r="BO107" s="108" t="str">
        <f>IF(SUM(COUNTIFS('Planificación 2026-1'!F:F,"HUAURA",'Planificación 2026-1'!W:W,C107,'Planificación 2026-1'!H:H,"DE"))&gt;0,"P08"," ")</f>
        <v xml:space="preserve"> </v>
      </c>
      <c r="BP107" s="108" t="str">
        <f>IF(SUM(COUNTIFS('Planificación 2026-1'!F:F,"HUAURA",'Planificación 2026-1'!W:W,C107,'Planificación 2026-1'!H:H,"OB"))&gt;0,"P09"," ")</f>
        <v xml:space="preserve"> </v>
      </c>
      <c r="BQ107" s="108" t="str">
        <f>IF(SUM(COUNTIFS('Planificación 2026-1'!F:F,"HUAURA",'Planificación 2026-1'!W:W,C107,'Planificación 2026-1'!H:H,"MH"))&gt;0,"P31"," ")</f>
        <v xml:space="preserve"> </v>
      </c>
      <c r="BR107" s="108" t="str">
        <f>IF(SUM(COUNTIFS('Planificación 2026-1'!F:F,"HUAURA",'Planificación 2026-1'!W:W,C107,'Planificación 2026-1'!H:H,"IC"))&gt;0,"P32"," ")</f>
        <v xml:space="preserve"> </v>
      </c>
      <c r="BS107" s="108" t="str">
        <f>IF(SUM(COUNTIFS('Planificación 2026-1'!F:F,"HUAURA",'Planificación 2026-1'!W:W,C107,'Planificación 2026-1'!H:H,"AR"))&gt;0,"P34"," ")</f>
        <v xml:space="preserve"> </v>
      </c>
      <c r="BT107" s="108" t="str">
        <f>IF(SUM(COUNTIFS('Planificación 2026-1'!F:F,"HUAURA",'Planificación 2026-1'!W:W,C107,'Planificación 2026-1'!H:H,"T1"))&gt;0,"P35"," ")</f>
        <v xml:space="preserve"> </v>
      </c>
      <c r="BU107" s="108" t="str">
        <f>IF(SUM(COUNTIFS('Planificación 2026-1'!F:F,"HUAURA",'Planificación 2026-1'!W:W,C107,'Planificación 2026-1'!H:H,"T3"))&gt;0,"P36"," ")</f>
        <v xml:space="preserve"> </v>
      </c>
      <c r="BV107" s="108" t="str">
        <f>IF(SUM(COUNTIFS('Planificación 2026-1'!F:F,"HUAURA",'Planificación 2026-1'!W:W,C107,'Planificación 2026-1'!H:H,"T2"))&gt;0,"P37"," ")</f>
        <v xml:space="preserve"> </v>
      </c>
      <c r="BW107" s="108" t="str">
        <f>IF(SUM(COUNTIFS('Planificación 2026-1'!F:F,"HUAURA",'Planificación 2026-1'!W:W,C107,'Planificación 2026-1'!H:H,"AE"))&gt;0,"P38"," ")</f>
        <v xml:space="preserve"> </v>
      </c>
      <c r="BX107" s="108" t="str">
        <f>IF(SUM(COUNTIFS('Planificación 2026-1'!F:F,"HUAURA",'Planificación 2026-1'!W:W,C107,'Planificación 2026-1'!H:H,"T4"))&gt;0,"P55"," ")</f>
        <v xml:space="preserve"> </v>
      </c>
      <c r="BY107" s="109">
        <f>SUMIFS('Planificación 2026-1'!R:R,'Planificación 2026-1'!W:W,C107,'Planificación 2026-1'!H:H,"AF",'Planificación 2026-1'!I:I,"&gt;2")</f>
        <v>0</v>
      </c>
      <c r="BZ107" s="109">
        <f>SUMIFS('Planificación 2026-1'!R:R,'Planificación 2026-1'!W:W,C107,'Planificación 2026-1'!H:H,"EN",'Planificación 2026-1'!I:I,"&gt;2")</f>
        <v>0</v>
      </c>
      <c r="CA107" s="109">
        <f>SUMIFS('Planificación 2026-1'!R:R,'Planificación 2026-1'!W:W,C107,'Planificación 2026-1'!H:H,"IS",'Planificación 2026-1'!I:I,"&gt;2")</f>
        <v>0</v>
      </c>
      <c r="CB107" s="109">
        <f>SUMIFS('Planificación 2026-1'!R:R,'Planificación 2026-1'!W:W,C107,'Planificación 2026-1'!H:H,"PS",'Planificación 2026-1'!I:I,"&gt;2")</f>
        <v>0</v>
      </c>
      <c r="CC107" s="109">
        <f>SUMIFS('Planificación 2026-1'!R:R,'Planificación 2026-1'!W:W,C107,'Planificación 2026-1'!H:H,"IN",'Planificación 2026-1'!I:I,"&gt;2")</f>
        <v>15</v>
      </c>
      <c r="CD107" s="109">
        <f>SUMIFS('Planificación 2026-1'!R:R,'Planificación 2026-1'!W:W,C107,'Planificación 2026-1'!H:H,"CA",'Planificación 2026-1'!I:I,"&gt;2")</f>
        <v>0</v>
      </c>
      <c r="CE107" s="109">
        <f>SUMIFS('Planificación 2026-1'!R:R,'Planificación 2026-1'!W:W,C107,'Planificación 2026-1'!H:H,"DE",'Planificación 2026-1'!I:I,"&gt;2")</f>
        <v>0</v>
      </c>
      <c r="CF107" s="109">
        <f>SUMIFS('Planificación 2026-1'!R:R,'Planificación 2026-1'!W:W,C107,'Planificación 2026-1'!H:H,"OB",'Planificación 2026-1'!I:I,"&gt;2")</f>
        <v>0</v>
      </c>
      <c r="CG107" s="109">
        <f>SUMIFS('Planificación 2026-1'!R:R,'Planificación 2026-1'!W:W,C107,'Planificación 2026-1'!H:H,"MH",'Planificación 2026-1'!I:I,"&gt;2")</f>
        <v>0</v>
      </c>
      <c r="CH107" s="109">
        <f>SUMIFS('Planificación 2026-1'!R:R,'Planificación 2026-1'!W:W,C107,'Planificación 2026-1'!H:H,"IC",'Planificación 2026-1'!I:I,"&gt;2")</f>
        <v>0</v>
      </c>
      <c r="CI107" s="109">
        <f>SUMIFS('Planificación 2026-1'!R:R,'Planificación 2026-1'!W:W,C107,'Planificación 2026-1'!H:H,"AR",'Planificación 2026-1'!I:I,"&gt;2")</f>
        <v>0</v>
      </c>
      <c r="CJ107" s="109">
        <f>SUMIFS('Planificación 2026-1'!R:R,'Planificación 2026-1'!W:W,C107,'Planificación 2026-1'!H:H,"T1",'Planificación 2026-1'!I:I,"&gt;2")</f>
        <v>0</v>
      </c>
      <c r="CK107" s="109">
        <f>SUMIFS('Planificación 2026-1'!R:R,'Planificación 2026-1'!W:W,C107,'Planificación 2026-1'!H:H,"T3",'Planificación 2026-1'!I:I,"&gt;2")</f>
        <v>0</v>
      </c>
      <c r="CL107" s="109">
        <f>SUMIFS('Planificación 2026-1'!R:R,'Planificación 2026-1'!W:W,C107,'Planificación 2026-1'!H:H,"T2",'Planificación 2026-1'!I:I,"&gt;2")</f>
        <v>0</v>
      </c>
      <c r="CM107" s="109">
        <f>SUMIFS('Planificación 2026-1'!R:R,'Planificación 2026-1'!W:W,C107,'Planificación 2026-1'!H:H,"AE",'Planificación 2026-1'!I:I,"&gt;2")</f>
        <v>0</v>
      </c>
      <c r="CN107" s="109">
        <f>SUMIFS('Planificación 2026-1'!R:R,'Planificación 2026-1'!W:W,C107,'Planificación 2026-1'!H:H,"T4",'Planificación 2026-1'!I:I,"&gt;2")</f>
        <v>0</v>
      </c>
      <c r="CO107" s="109">
        <f>SUMIFS('Planificación 2026-1'!R:R,'Planificación 2026-1'!W:W,C107,'Planificación 2026-1'!H:H,"AF",'Planificación 2026-1'!I:I,"&lt;3")</f>
        <v>0</v>
      </c>
      <c r="CP107" s="109">
        <f>SUMIFS('Planificación 2026-1'!R:R,'Planificación 2026-1'!W:W,C107,'Planificación 2026-1'!H:H,"EN",'Planificación 2026-1'!I:I,"&lt;3")</f>
        <v>0</v>
      </c>
      <c r="CQ107" s="109">
        <f>SUMIFS('Planificación 2026-1'!R:R,'Planificación 2026-1'!W:W,C107,'Planificación 2026-1'!H:H,"IS",'Planificación 2026-1'!I:I,"&lt;3")</f>
        <v>0</v>
      </c>
      <c r="CR107" s="109">
        <f>SUMIFS('Planificación 2026-1'!R:R,'Planificación 2026-1'!W:W,C107,'Planificación 2026-1'!H:H,"PS",'Planificación 2026-1'!I:I,"&lt;3")</f>
        <v>0</v>
      </c>
      <c r="CS107" s="109">
        <f>SUMIFS('Planificación 2026-1'!R:R,'Planificación 2026-1'!W:W,C107,'Planificación 2026-1'!H:H,"IN",'Planificación 2026-1'!I:I,"&lt;3")</f>
        <v>0</v>
      </c>
      <c r="CT107" s="109">
        <f>SUMIFS('Planificación 2026-1'!R:R,'Planificación 2026-1'!W:W,C107,'Planificación 2026-1'!H:H,"CA",'Planificación 2026-1'!I:I,"&lt;3")</f>
        <v>0</v>
      </c>
      <c r="CU107" s="109">
        <f>SUMIFS('Planificación 2026-1'!R:R,'Planificación 2026-1'!W:W,C107,'Planificación 2026-1'!H:H,"DE",'Planificación 2026-1'!I:I,"&lt;3")</f>
        <v>0</v>
      </c>
      <c r="CV107" s="109">
        <f>SUMIFS('Planificación 2026-1'!R:R,'Planificación 2026-1'!W:W,C107,'Planificación 2026-1'!H:H,"OB",'Planificación 2026-1'!I:I,"&lt;3")</f>
        <v>0</v>
      </c>
      <c r="CW107" s="109">
        <f>SUMIFS('Planificación 2026-1'!R:R,'Planificación 2026-1'!W:W,C107,'Planificación 2026-1'!H:H,"MH",'Planificación 2026-1'!I:I,"&lt;3")</f>
        <v>0</v>
      </c>
      <c r="CX107" s="109">
        <f>SUMIFS('Planificación 2026-1'!R:R,'Planificación 2026-1'!W:W,C107,'Planificación 2026-1'!H:H,"IC",'Planificación 2026-1'!I:I,"&lt;3")</f>
        <v>0</v>
      </c>
      <c r="CY107" s="109">
        <f>SUMIFS('Planificación 2026-1'!R:R,'Planificación 2026-1'!W:W,C107,'Planificación 2026-1'!H:H,"AR",'Planificación 2026-1'!I:I,"&lt;3")</f>
        <v>0</v>
      </c>
      <c r="CZ107" s="109">
        <f>SUMIFS('Planificación 2026-1'!R:R,'Planificación 2026-1'!W:W,C107,'Planificación 2026-1'!H:H,"T1",'Planificación 2026-1'!I:I,"&lt;3")</f>
        <v>0</v>
      </c>
      <c r="DA107" s="109">
        <f>SUMIFS('Planificación 2026-1'!R:R,'Planificación 2026-1'!W:W,C107,'Planificación 2026-1'!H:H,"T3",'Planificación 2026-1'!I:I,"&lt;3")</f>
        <v>0</v>
      </c>
      <c r="DB107" s="109">
        <f>SUMIFS('Planificación 2026-1'!R:R,'Planificación 2026-1'!W:W,C107,'Planificación 2026-1'!H:H,"T2",'Planificación 2026-1'!I:I,"&lt;3")</f>
        <v>0</v>
      </c>
      <c r="DC107" s="109">
        <f>SUMIFS('Planificación 2026-1'!R:R,'Planificación 2026-1'!W:W,C107,'Planificación 2026-1'!H:H,"AE",'Planificación 2026-1'!I:I,"&lt;3")</f>
        <v>0</v>
      </c>
      <c r="DD107" s="109">
        <f>SUMIFS('Planificación 2026-1'!R:R,'Planificación 2026-1'!W:W,C107,'Planificación 2026-1'!H:H,"T4",'Planificación 2026-1'!I:I,"&lt;3")</f>
        <v>0</v>
      </c>
      <c r="DE107" s="108" t="str">
        <f t="shared" si="13"/>
        <v>P06</v>
      </c>
      <c r="DF107" s="41">
        <f>IF(C107="","",SUMIFS('Planificación 2026-1'!R:R,'Planificación 2026-1'!W:W,C107,'Planificación 2026-1'!F:F,"PRINCIPAL",'Planificación 2026-1'!X:X,"VIRTUAL"))</f>
        <v>0</v>
      </c>
      <c r="DG107" s="41">
        <f>IF(C107="","",SUMIFS('Planificación 2026-1'!R:R,'Planificación 2026-1'!W:W,C107,'Planificación 2026-1'!F:F,"PRINCIPAL",'Planificación 2026-1'!X:X,"PRESENCIAL"))</f>
        <v>0</v>
      </c>
      <c r="DH107" s="41">
        <f>IF(C107="","",SUMIFS('Planificación 2026-1'!R:R,'Planificación 2026-1'!W:W,C107,'Planificación 2026-1'!F:F,"PRINCIPAL",'Planificación 2026-1'!X:X,"HIBRIDO PRESENCIAL"))</f>
        <v>0</v>
      </c>
      <c r="DI107" s="108" t="str">
        <f t="shared" si="14"/>
        <v/>
      </c>
      <c r="DJ107" s="108">
        <f>IF(C107="","",SUMIFS('Planificación 2026-1'!R:R,'Planificación 2026-1'!W:W,C107,'Planificación 2026-1'!F:F,"FILIAL",'Planificación 2026-1'!X:X,"VIRTUAL"))</f>
        <v>0</v>
      </c>
      <c r="DK107" s="110">
        <f>IF(C107="","",SUMIFS('Planificación 2026-1'!R:R,'Planificación 2026-1'!W:W,C107,'Planificación 2026-1'!F:F,"FILIAL",'Planificación 2026-1'!X:X,"PRESENCIAL"))</f>
        <v>0</v>
      </c>
      <c r="DL107" s="61">
        <f>IF(C107="","",SUMIFS('Planificación 2026-1'!R:R,'Planificación 2026-1'!W:W,C107,'Planificación 2026-1'!F:F,"FILIAL",'Planificación 2026-1'!X:X,"HIBRIDO PRESENCIAL"))</f>
        <v>0</v>
      </c>
      <c r="DM107" s="111" t="str">
        <f t="shared" si="15"/>
        <v/>
      </c>
      <c r="DN107" s="108">
        <f>IF(C107="","",SUMIFS('Planificación 2026-1'!R:R,'Planificación 2026-1'!W:W,C107,'Planificación 2026-1'!F:F,"SUNAMPE",'Planificación 2026-1'!X:X,"VIRTUAL"))</f>
        <v>0</v>
      </c>
      <c r="DO107" s="61">
        <f>IF(C107="","",SUMIFS('Planificación 2026-1'!R:R,'Planificación 2026-1'!W:W,C107,'Planificación 2026-1'!F:F,"SUNAMPE",'Planificación 2026-1'!X:X,"PRESENCIAL"))</f>
        <v>0</v>
      </c>
      <c r="DP107" s="111" t="str">
        <f t="shared" si="16"/>
        <v/>
      </c>
      <c r="DQ107" s="108">
        <f>IF(C107="","",SUMIFS('Planificación 2026-1'!R:R,'Planificación 2026-1'!W:W,C107,'Planificación 2026-1'!F:F,"HUAURA",'Planificación 2026-1'!X:X,"VIRTUAL"))</f>
        <v>0</v>
      </c>
      <c r="DR107" s="61">
        <f>IF(C107="","",SUMIFS('Planificación 2026-1'!R:R,'Planificación 2026-1'!W:W,C107,'Planificación 2026-1'!F:F,"HUAURA",'Planificación 2026-1'!X:X,"PRESENCIAL"))</f>
        <v>0</v>
      </c>
      <c r="DS107" s="76">
        <f>SUMIFS('Planificación 2026-1'!R:R,'Planificación 2026-1'!W:W,C107,'Planificación 2026-1'!F:F,"PRINCIPAL",'Planificación 2026-1'!X:X,"VIRTUAL",'Planificación 2026-1'!I:I,"&gt;2")</f>
        <v>0</v>
      </c>
      <c r="DT107" s="76">
        <f>SUMIFS('Planificación 2026-1'!R:R,'Planificación 2026-1'!W:W,C107,'Planificación 2026-1'!F:F,"PRINCIPAL",'Planificación 2026-1'!X:X,"&lt;&gt;VIRTUAL",'Planificación 2026-1'!I:I,"&gt;2")</f>
        <v>15</v>
      </c>
      <c r="DU107" s="76">
        <f>SUMIFS('Planificación 2026-1'!R:R,'Planificación 2026-1'!W:W,C107,'Planificación 2026-1'!F:F,"SUNAMPE",'Planificación 2026-1'!X:X,"VIRTUAL",'Planificación 2026-1'!I:I,"&gt;2")</f>
        <v>0</v>
      </c>
      <c r="DV107" s="76">
        <f>SUMIFS('Planificación 2026-1'!R:R,'Planificación 2026-1'!W:W,C107,'Planificación 2026-1'!F:F,"SUNAMPE",'Planificación 2026-1'!X:X,"&lt;&gt;VIRTUAL",'Planificación 2026-1'!I:I,"&gt;2")</f>
        <v>0</v>
      </c>
      <c r="DW107" s="76">
        <f>SUMIFS('Planificación 2026-1'!R:R,'Planificación 2026-1'!W:W,C107,'Planificación 2026-1'!F:F,"FILIAL",'Planificación 2026-1'!X:X,"VIRTUAL",'Planificación 2026-1'!I:I,"&gt;2")</f>
        <v>0</v>
      </c>
      <c r="DX107" s="76">
        <f>SUMIFS('Planificación 2026-1'!R:R,'Planificación 2026-1'!W:W,C107,'Planificación 2026-1'!F:F,"FILIAL",'Planificación 2026-1'!X:X,"&lt;&gt;VIRTUAL",'Planificación 2026-1'!I:I,"&gt;2")</f>
        <v>0</v>
      </c>
      <c r="DY107" s="76">
        <f>SUMIFS('Planificación 2026-1'!R:R,'Planificación 2026-1'!W:W,C107,'Planificación 2026-1'!F:F,"PORUMA",'Planificación 2026-1'!X:X,"VIRTUAL",'Planificación 2026-1'!I:I,"&gt;2")</f>
        <v>0</v>
      </c>
      <c r="DZ107" s="76">
        <f>SUMIFS('Planificación 2026-1'!R:R,'Planificación 2026-1'!W:W,C107,'Planificación 2026-1'!F:F,"PORUMA",'Planificación 2026-1'!X:X,"&lt;&gt;VIRTUAL",'Planificación 2026-1'!I:I,"&gt;2")</f>
        <v>0</v>
      </c>
      <c r="EA107" s="76">
        <f>SUMIFS('Planificación 2026-1'!R:R,'Planificación 2026-1'!W:W,C107,'Planificación 2026-1'!F:F,"HUAURA",'Planificación 2026-1'!X:X,"VIRTUAL",'Planificación 2026-1'!I:I,"&gt;2")</f>
        <v>0</v>
      </c>
      <c r="EB107" s="76">
        <f>SUMIFS('Planificación 2026-1'!R:R,'Planificación 2026-1'!W:W,C107,'Planificación 2026-1'!F:F,"HUAURA",'Planificación 2026-1'!X:X,"&lt;&gt;VIRTUAL",'Planificación 2026-1'!I:I,"&gt;2")</f>
        <v>0</v>
      </c>
      <c r="EC107" s="76">
        <f>SUMIFS('Planificación 2026-1'!R:R,'Planificación 2026-1'!W:W,C107,'Planificación 2026-1'!F:F,"PRINCIPAL",'Planificación 2026-1'!X:X,"VIRTUAL",'Planificación 2026-1'!I:I,"&lt;3")</f>
        <v>0</v>
      </c>
      <c r="ED107" s="76">
        <f>SUMIFS('Planificación 2026-1'!R:R,'Planificación 2026-1'!W:W,C107,'Planificación 2026-1'!F:F,"PRINCIPAL",'Planificación 2026-1'!X:X,"&lt;&gt;VIRTUAL",'Planificación 2026-1'!I:I,"&lt;3")</f>
        <v>0</v>
      </c>
      <c r="EE107" s="76">
        <f>SUMIFS('Planificación 2026-1'!R:R,'Planificación 2026-1'!W:W,C107,'Planificación 2026-1'!F:F,"SUNAMPE",'Planificación 2026-1'!X:X,"VIRTUAL",'Planificación 2026-1'!I:I,"&lt;3")</f>
        <v>0</v>
      </c>
      <c r="EF107" s="76">
        <f>SUMIFS('Planificación 2026-1'!R:R,'Planificación 2026-1'!W:W,C107,'Planificación 2026-1'!F:F,"SUNAMPE",'Planificación 2026-1'!X:X,"&lt;&gt;VIRTUAL",'Planificación 2026-1'!I:I,"&lt;3")</f>
        <v>0</v>
      </c>
      <c r="EG107" s="76">
        <f>SUMIFS('Planificación 2026-1'!R:R,'Planificación 2026-1'!W:W,C107,'Planificación 2026-1'!F:F,"FILIAL",'Planificación 2026-1'!X:X,"VIRTUAL",'Planificación 2026-1'!I:I,"&lt;3")</f>
        <v>0</v>
      </c>
      <c r="EH107" s="76">
        <f>SUMIFS('Planificación 2026-1'!R:R,'Planificación 2026-1'!W:W,C107,'Planificación 2026-1'!F:F,"FILIAL",'Planificación 2026-1'!X:X,"&lt;&gt;VIRTUAL",'Planificación 2026-1'!I:I,"&lt;3")</f>
        <v>0</v>
      </c>
      <c r="EI107" s="76">
        <f>SUMIFS('Planificación 2026-1'!R:R,'Planificación 2026-1'!W:W,C107,'Planificación 2026-1'!F:F,"PORUMA",'Planificación 2026-1'!X:X,"VIRTUAL",'Planificación 2026-1'!I:I,"&lt;3")</f>
        <v>0</v>
      </c>
      <c r="EJ107" s="76">
        <f>SUMIFS('Planificación 2026-1'!R:R,'Planificación 2026-1'!W:W,C107,'Planificación 2026-1'!F:F,"PORUMA",'Planificación 2026-1'!X:X,"&lt;&gt;VIRTUAL",'Planificación 2026-1'!I:I,"&lt;3")</f>
        <v>0</v>
      </c>
      <c r="EK107" s="76">
        <f>SUMIFS('Planificación 2026-1'!R:R,'Planificación 2026-1'!W:W,C107,'Planificación 2026-1'!F:F,"HUAURA",'Planificación 2026-1'!X:X,"VIRTUAL",'Planificación 2026-1'!I:I,"&lt;3")</f>
        <v>0</v>
      </c>
      <c r="EL107" s="76">
        <f>SUMIFS('Planificación 2026-1'!R:R,'Planificación 2026-1'!W:W,C107,'Planificación 2026-1'!F:F,"HUAURA",'Planificación 2026-1'!X:X,"&lt;&gt;VIRTUAL",'Planificación 2026-1'!I:I,"&lt;3")</f>
        <v>0</v>
      </c>
      <c r="EM107" s="76"/>
      <c r="EN107" s="76">
        <f t="shared" si="9"/>
        <v>0</v>
      </c>
      <c r="EO107" s="76">
        <f t="shared" si="10"/>
        <v>15</v>
      </c>
      <c r="EP107" s="76" t="b">
        <f t="shared" si="11"/>
        <v>1</v>
      </c>
      <c r="EQ107" s="76" t="str">
        <f t="shared" si="12"/>
        <v>SEDE</v>
      </c>
      <c r="ER107" s="76" t="str">
        <f t="shared" si="17"/>
        <v>PRESENCIAL</v>
      </c>
    </row>
    <row r="108" spans="1:148" hidden="1">
      <c r="A108" s="83"/>
      <c r="B108" s="119">
        <v>105</v>
      </c>
      <c r="C108" s="115" t="s">
        <v>279</v>
      </c>
      <c r="D108" s="112">
        <f>SUMIF('Planificación 2026-1'!W:W,C108,'Planificación 2026-1'!R:R)</f>
        <v>0</v>
      </c>
      <c r="E108" s="114" t="s">
        <v>173</v>
      </c>
      <c r="F108" s="115" t="s">
        <v>171</v>
      </c>
      <c r="G108" s="115" t="s">
        <v>13</v>
      </c>
      <c r="H108" s="115" t="s">
        <v>122</v>
      </c>
      <c r="I108" s="107" t="str">
        <f>IF(SUM(COUNTIFS('Planificación 2026-1'!F:F,"PRINCIPAL",'Planificación 2026-1'!W:W,C108,'Planificación 2026-1'!H:H,"AF"))&gt;0,"P01"," ")</f>
        <v xml:space="preserve"> </v>
      </c>
      <c r="J108" s="108" t="str">
        <f>IF(SUM(COUNTIFS('Planificación 2026-1'!F:F,"PRINCIPAL",'Planificación 2026-1'!W:W,C108,'Planificación 2026-1'!H:H,"EN"))&gt;0,"P02"," ")</f>
        <v xml:space="preserve"> </v>
      </c>
      <c r="K108" s="108" t="str">
        <f>IF(SUM(COUNTIFS('Planificación 2026-1'!F:F,"PRINCIPAL",'Planificación 2026-1'!W:W,C108,'Planificación 2026-1'!H:H,"IS"))&gt;0,"P03"," ")</f>
        <v xml:space="preserve"> </v>
      </c>
      <c r="L108" s="108" t="str">
        <f>IF(SUM(COUNTIFS('Planificación 2026-1'!F:F,"PRINCIPAL",'Planificación 2026-1'!W:W,C108,'Planificación 2026-1'!H:H,"PS"))&gt;0,"P04"," ")</f>
        <v xml:space="preserve"> </v>
      </c>
      <c r="M108" s="108"/>
      <c r="N108" s="108" t="str">
        <f>IF(SUM(COUNTIFS('Planificación 2026-1'!F:F,"PRINCIPAL",'Planificación 2026-1'!W:W,C108,'Planificación 2026-1'!H:H,"IN"))&gt;0,"P06"," ")</f>
        <v xml:space="preserve"> </v>
      </c>
      <c r="O108" s="108" t="str">
        <f>IF(SUM(COUNTIFS('Planificación 2026-1'!F:F,"PRINCIPAL",'Planificación 2026-1'!W:W,C108,'Planificación 2026-1'!H:H,"CA"))&gt;0,"P07"," ")</f>
        <v xml:space="preserve"> </v>
      </c>
      <c r="P108" s="108" t="str">
        <f>IF(SUM(COUNTIFS('Planificación 2026-1'!F:F,"PRINCIPAL",'Planificación 2026-1'!W:W,C108,'Planificación 2026-1'!H:H,"DE"))&gt;0,"P08"," ")</f>
        <v xml:space="preserve"> </v>
      </c>
      <c r="Q108" s="108" t="str">
        <f>IF(SUM(COUNTIFS('Planificación 2026-1'!F:F,"PRINCIPAL",'Planificación 2026-1'!W:W,C108,'Planificación 2026-1'!H:H,"OB"))&gt;0,"P09"," ")</f>
        <v xml:space="preserve"> </v>
      </c>
      <c r="R108" s="108" t="str">
        <f>IF(SUM(COUNTIFS('Planificación 2026-1'!F:F,"PRINCIPAL",'Planificación 2026-1'!W:W,C108,'Planificación 2026-1'!H:H,"MH"))&gt;0,"P31"," ")</f>
        <v xml:space="preserve"> </v>
      </c>
      <c r="S108" s="108" t="str">
        <f>IF(SUM(COUNTIFS('Planificación 2026-1'!F:F,"PRINCIPAL",'Planificación 2026-1'!W:W,C108,'Planificación 2026-1'!H:H,"IC"))&gt;0,"P32"," ")</f>
        <v xml:space="preserve"> </v>
      </c>
      <c r="T108" s="108" t="str">
        <f>IF(SUM(COUNTIFS('Planificación 2026-1'!F:F,"PRINCIPAL",'Planificación 2026-1'!W:W,C108,'Planificación 2026-1'!H:H,"AR"))&gt;0,"P34"," ")</f>
        <v xml:space="preserve"> </v>
      </c>
      <c r="U108" s="108" t="str">
        <f>IF(SUM(COUNTIFS('Planificación 2026-1'!F:F,"PRINCIPAL",'Planificación 2026-1'!W:W,C108,'Planificación 2026-1'!H:H,"T1"))&gt;0,"P35"," ")</f>
        <v xml:space="preserve"> </v>
      </c>
      <c r="V108" s="108" t="str">
        <f>IF(SUM(COUNTIFS('Planificación 2026-1'!F:F,"PRINCIPAL",'Planificación 2026-1'!W:W,C108,'Planificación 2026-1'!H:H,"T3"))&gt;0,"P36"," ")</f>
        <v xml:space="preserve"> </v>
      </c>
      <c r="W108" s="108" t="str">
        <f>IF(SUM(COUNTIFS('Planificación 2026-1'!F:F,"PRINCIPAL",'Planificación 2026-1'!W:W,C108,'Planificación 2026-1'!H:H,"T2"))&gt;0,"P37"," ")</f>
        <v xml:space="preserve"> </v>
      </c>
      <c r="X108" s="108" t="str">
        <f>IF(SUM(COUNTIFS('Planificación 2026-1'!F:F,"PRINCIPAL",'Planificación 2026-1'!W:W,C108,'Planificación 2026-1'!H:H,"AE"))&gt;0,"P38"," ")</f>
        <v xml:space="preserve"> </v>
      </c>
      <c r="Y108" s="108" t="str">
        <f>IF(SUM(COUNTIFS('Planificación 2026-1'!F:F,"PRINCIPAL",'Planificación 2026-1'!W:W,C108,'Planificación 2026-1'!H:H,"T4"))&gt;0,"P55"," ")</f>
        <v xml:space="preserve"> </v>
      </c>
      <c r="Z108" s="108" t="str">
        <f>IF(SUM(COUNTIFS('Planificación 2026-1'!F:F,"FILIAL",'Planificación 2026-1'!W:W,C108,'Planificación 2026-1'!H:H,"AF"))&gt;0," P01"," ")</f>
        <v xml:space="preserve"> </v>
      </c>
      <c r="AA108" s="108" t="str">
        <f>IF(SUM(COUNTIFS('Planificación 2026-1'!F:F,"FILIAL",'Planificación 2026-1'!W:W,C108,'Planificación 2026-1'!H:H,"EN"))&gt;0,"P02"," ")</f>
        <v xml:space="preserve"> </v>
      </c>
      <c r="AB108" s="108" t="str">
        <f>IF(SUM(COUNTIFS('Planificación 2026-1'!F:F,"FILIAL",'Planificación 2026-1'!W:W,C108,'Planificación 2026-1'!H:H,"IS"))&gt;0,"P03"," ")</f>
        <v xml:space="preserve"> </v>
      </c>
      <c r="AC108" s="108" t="str">
        <f>IF(SUM(COUNTIFS('Planificación 2026-1'!F:F,"FILIAL",'Planificación 2026-1'!W:W,C108,'Planificación 2026-1'!H:H,"PS"))&gt;0,"P04"," ")</f>
        <v xml:space="preserve"> </v>
      </c>
      <c r="AD108" s="108"/>
      <c r="AE108" s="108" t="str">
        <f>IF(SUM(COUNTIFS('Planificación 2026-1'!F:F,"FILIAL",'Planificación 2026-1'!W:W,C108,'Planificación 2026-1'!H:H,"IN"))&gt;0,"P06"," ")</f>
        <v xml:space="preserve"> </v>
      </c>
      <c r="AF108" s="108" t="str">
        <f>IF(SUM(COUNTIFS('Planificación 2026-1'!F:F,"FILIAL",'Planificación 2026-1'!W:W,C108,'Planificación 2026-1'!H:H,"CA"))&gt;0,"P07"," ")</f>
        <v xml:space="preserve"> </v>
      </c>
      <c r="AG108" s="108" t="str">
        <f>IF(SUM(COUNTIFS('Planificación 2026-1'!F:F,"FILIAL",'Planificación 2026-1'!W:W,C108,'Planificación 2026-1'!H:H,"DE"))&gt;0,"P08"," ")</f>
        <v xml:space="preserve"> </v>
      </c>
      <c r="AH108" s="108" t="str">
        <f>IF(SUM(COUNTIFS('Planificación 2026-1'!F:F,"FILIAL",'Planificación 2026-1'!W:W,C108,'Planificación 2026-1'!H:H,"OB"))&gt;0,"P09"," ")</f>
        <v xml:space="preserve"> </v>
      </c>
      <c r="AI108" s="108" t="str">
        <f>IF(SUM(COUNTIFS('Planificación 2026-1'!F:F,"FILIAL",'Planificación 2026-1'!W:W,C108,'Planificación 2026-1'!H:H,"MH"))&gt;0,"P31"," ")</f>
        <v xml:space="preserve"> </v>
      </c>
      <c r="AJ108" s="108" t="str">
        <f>IF(SUM(COUNTIFS('Planificación 2026-1'!F:F,"FILIAL",'Planificación 2026-1'!W:W,C108,'Planificación 2026-1'!H:H,"IC"))&gt;0,"P32"," ")</f>
        <v xml:space="preserve"> </v>
      </c>
      <c r="AK108" s="108" t="str">
        <f>IF(SUM(COUNTIFS('Planificación 2026-1'!F:F,"FILIAL",'Planificación 2026-1'!W:W,C108,'Planificación 2026-1'!H:H,"AR"))&gt;0,"P34"," ")</f>
        <v xml:space="preserve"> </v>
      </c>
      <c r="AL108" s="108" t="str">
        <f>IF(SUM(COUNTIFS('Planificación 2026-1'!F:F,"FILIAL",'Planificación 2026-1'!W:W,C108,'Planificación 2026-1'!H:H,"T1"))&gt;0,"P35"," ")</f>
        <v xml:space="preserve"> </v>
      </c>
      <c r="AM108" s="108" t="str">
        <f>IF(SUM(COUNTIFS('Planificación 2026-1'!F:F,"FILIAL",'Planificación 2026-1'!W:W,C108,'Planificación 2026-1'!H:H,"T3"))&gt;0,"P36"," ")</f>
        <v xml:space="preserve"> </v>
      </c>
      <c r="AN108" s="108" t="str">
        <f>IF(SUM(COUNTIFS('Planificación 2026-1'!F:F,"FILIAL",'Planificación 2026-1'!W:W,C108,'Planificación 2026-1'!H:H,"T2"))&gt;0,"P37"," ")</f>
        <v xml:space="preserve"> </v>
      </c>
      <c r="AO108" s="108" t="str">
        <f>IF(SUM(COUNTIFS('Planificación 2026-1'!F:F,"FILIAL",'Planificación 2026-1'!W:W,C108,'Planificación 2026-1'!H:H,"AE"))&gt;0,"P38"," ")</f>
        <v xml:space="preserve"> </v>
      </c>
      <c r="AP108" s="108" t="str">
        <f>IF(SUM(COUNTIFS('Planificación 2026-1'!F:F,"FILIAL",'Planificación 2026-1'!W:W,C108,'Planificación 2026-1'!H:H,"T4"))&gt;0,"P55"," ")</f>
        <v xml:space="preserve"> </v>
      </c>
      <c r="AQ108" s="108" t="str">
        <f>IF(SUM(COUNTIFS('Planificación 2026-1'!F:F,"SUNAMPE",'Planificación 2026-1'!W:W,C108,'Planificación 2026-1'!H:H,"AF"))&gt;0," P01"," ")</f>
        <v xml:space="preserve"> </v>
      </c>
      <c r="AR108" s="108" t="str">
        <f>IF(SUM(COUNTIFS('Planificación 2026-1'!F:F,"SUNAMPE",'Planificación 2026-1'!W:W,C108,'Planificación 2026-1'!H:H,"EN"))&gt;0,"P02"," ")</f>
        <v xml:space="preserve"> </v>
      </c>
      <c r="AS108" s="108" t="str">
        <f>IF(SUM(COUNTIFS('Planificación 2026-1'!F:F,"SUNAMPE",'Planificación 2026-1'!W:W,C108,'Planificación 2026-1'!H:H,"IS"))&gt;0,"P03"," ")</f>
        <v xml:space="preserve"> </v>
      </c>
      <c r="AT108" s="108" t="str">
        <f>IF(SUM(COUNTIFS('Planificación 2026-1'!F:F,"SUNAMPE",'Planificación 2026-1'!W:W,C108,'Planificación 2026-1'!H:H,"PS"))&gt;0,"P04"," ")</f>
        <v xml:space="preserve"> </v>
      </c>
      <c r="AU108" s="108"/>
      <c r="AV108" s="108" t="str">
        <f>IF(SUM(COUNTIFS('Planificación 2026-1'!F:F,"SUNAMPE",'Planificación 2026-1'!W:W,C108,'Planificación 2026-1'!H:H,"IN"))&gt;0,"P06"," ")</f>
        <v xml:space="preserve"> </v>
      </c>
      <c r="AW108" s="108" t="str">
        <f>IF(SUM(COUNTIFS('Planificación 2026-1'!F:F,"SUNAMPE",'Planificación 2026-1'!W:W,C108,'Planificación 2026-1'!H:H,"CA"))&gt;0,"P07"," ")</f>
        <v xml:space="preserve"> </v>
      </c>
      <c r="AX108" s="108" t="str">
        <f>IF(SUM(COUNTIFS('Planificación 2026-1'!F:F,"SUNAMPE",'Planificación 2026-1'!W:W,C108,'Planificación 2026-1'!H:H,"DE"))&gt;0,"P08"," ")</f>
        <v xml:space="preserve"> </v>
      </c>
      <c r="AY108" s="108" t="str">
        <f>IF(SUM(COUNTIFS('Planificación 2026-1'!F:F,"SUNAMPE",'Planificación 2026-1'!W:W,C108,'Planificación 2026-1'!H:H,"OB"))&gt;0,"P09"," ")</f>
        <v xml:space="preserve"> </v>
      </c>
      <c r="AZ108" s="108" t="str">
        <f>IF(SUM(COUNTIFS('Planificación 2026-1'!F:F,"SUNAMPE",'Planificación 2026-1'!W:W,C108,'Planificación 2026-1'!H:H,"MH"))&gt;0,"P31"," ")</f>
        <v xml:space="preserve"> </v>
      </c>
      <c r="BA108" s="108" t="str">
        <f>IF(SUM(COUNTIFS('Planificación 2026-1'!F:F,"SUNAMPE",'Planificación 2026-1'!W:W,C108,'Planificación 2026-1'!H:H,"IC"))&gt;0,"P32"," ")</f>
        <v xml:space="preserve"> </v>
      </c>
      <c r="BB108" s="108" t="str">
        <f>IF(SUM(COUNTIFS('Planificación 2026-1'!F:F,"SUNAMPE",'Planificación 2026-1'!W:W,C108,'Planificación 2026-1'!H:H,"AR"))&gt;0,"P34"," ")</f>
        <v xml:space="preserve"> </v>
      </c>
      <c r="BC108" s="108" t="str">
        <f>IF(SUM(COUNTIFS('Planificación 2026-1'!F:F,"SUNAMPE",'Planificación 2026-1'!W:W,C108,'Planificación 2026-1'!H:H,"T1"))&gt;0,"P35"," ")</f>
        <v xml:space="preserve"> </v>
      </c>
      <c r="BD108" s="108" t="str">
        <f>IF(SUM(COUNTIFS('Planificación 2026-1'!F:F,"SUNAMPE",'Planificación 2026-1'!W:W,C108,'Planificación 2026-1'!H:H,"T3"))&gt;0,"P36"," ")</f>
        <v xml:space="preserve"> </v>
      </c>
      <c r="BE108" s="108" t="str">
        <f>IF(SUM(COUNTIFS('Planificación 2026-1'!F:F,"SUNAMPE",'Planificación 2026-1'!W:W,C108,'Planificación 2026-1'!H:H,"T2"))&gt;0,"P37"," ")</f>
        <v xml:space="preserve"> </v>
      </c>
      <c r="BF108" s="108" t="str">
        <f>IF(SUM(COUNTIFS('Planificación 2026-1'!F:F,"SUNAMPE",'Planificación 2026-1'!W:W,C108,'Planificación 2026-1'!H:H,"AE"))&gt;0,"P38"," ")</f>
        <v xml:space="preserve"> </v>
      </c>
      <c r="BG108" s="108" t="str">
        <f>IF(SUM(COUNTIFS('Planificación 2026-1'!F:F,"SUNAMPE",'Planificación 2026-1'!W:W,C108,'Planificación 2026-1'!H:H,"T4"))&gt;0,"P55"," ")</f>
        <v xml:space="preserve"> </v>
      </c>
      <c r="BH108" s="108" t="str">
        <f>IF(SUM(COUNTIFS('Planificación 2026-1'!F:F,"HUAURA",'Planificación 2026-1'!W:W,C108,'Planificación 2026-1'!H:H,"AF"))&gt;0," P01"," ")</f>
        <v xml:space="preserve"> </v>
      </c>
      <c r="BI108" s="108" t="str">
        <f>IF(SUM(COUNTIFS('Planificación 2026-1'!F:F,"HUAURA",'Planificación 2026-1'!W:W,C108,'Planificación 2026-1'!H:H,"EN"))&gt;0,"P02"," ")</f>
        <v xml:space="preserve"> </v>
      </c>
      <c r="BJ108" s="108" t="str">
        <f>IF(SUM(COUNTIFS('Planificación 2026-1'!F:F,"HUAURA",'Planificación 2026-1'!W:W,C108,'Planificación 2026-1'!H:H,"IS"))&gt;0,"P03"," ")</f>
        <v xml:space="preserve"> </v>
      </c>
      <c r="BK108" s="108" t="str">
        <f>IF(SUM(COUNTIFS('Planificación 2026-1'!F:F,"HUAURA",'Planificación 2026-1'!W:W,C108,'Planificación 2026-1'!H:H,"PS"))&gt;0,"P04"," ")</f>
        <v xml:space="preserve"> </v>
      </c>
      <c r="BL108" s="108"/>
      <c r="BM108" s="108" t="str">
        <f>IF(SUM(COUNTIFS('Planificación 2026-1'!F:F,"HUAURA",'Planificación 2026-1'!W:W,C108,'Planificación 2026-1'!H:H,"IN"))&gt;0,"P06"," ")</f>
        <v xml:space="preserve"> </v>
      </c>
      <c r="BN108" s="108" t="str">
        <f>IF(SUM(COUNTIFS('Planificación 2026-1'!F:F,"HUAURA",'Planificación 2026-1'!W:W,C108,'Planificación 2026-1'!H:H,"CA"))&gt;0,"P07"," ")</f>
        <v xml:space="preserve"> </v>
      </c>
      <c r="BO108" s="108" t="str">
        <f>IF(SUM(COUNTIFS('Planificación 2026-1'!F:F,"HUAURA",'Planificación 2026-1'!W:W,C108,'Planificación 2026-1'!H:H,"DE"))&gt;0,"P08"," ")</f>
        <v xml:space="preserve"> </v>
      </c>
      <c r="BP108" s="108" t="str">
        <f>IF(SUM(COUNTIFS('Planificación 2026-1'!F:F,"HUAURA",'Planificación 2026-1'!W:W,C108,'Planificación 2026-1'!H:H,"OB"))&gt;0,"P09"," ")</f>
        <v xml:space="preserve"> </v>
      </c>
      <c r="BQ108" s="108" t="str">
        <f>IF(SUM(COUNTIFS('Planificación 2026-1'!F:F,"HUAURA",'Planificación 2026-1'!W:W,C108,'Planificación 2026-1'!H:H,"MH"))&gt;0,"P31"," ")</f>
        <v xml:space="preserve"> </v>
      </c>
      <c r="BR108" s="108" t="str">
        <f>IF(SUM(COUNTIFS('Planificación 2026-1'!F:F,"HUAURA",'Planificación 2026-1'!W:W,C108,'Planificación 2026-1'!H:H,"IC"))&gt;0,"P32"," ")</f>
        <v xml:space="preserve"> </v>
      </c>
      <c r="BS108" s="108" t="str">
        <f>IF(SUM(COUNTIFS('Planificación 2026-1'!F:F,"HUAURA",'Planificación 2026-1'!W:W,C108,'Planificación 2026-1'!H:H,"AR"))&gt;0,"P34"," ")</f>
        <v xml:space="preserve"> </v>
      </c>
      <c r="BT108" s="108" t="str">
        <f>IF(SUM(COUNTIFS('Planificación 2026-1'!F:F,"HUAURA",'Planificación 2026-1'!W:W,C108,'Planificación 2026-1'!H:H,"T1"))&gt;0,"P35"," ")</f>
        <v xml:space="preserve"> </v>
      </c>
      <c r="BU108" s="108" t="str">
        <f>IF(SUM(COUNTIFS('Planificación 2026-1'!F:F,"HUAURA",'Planificación 2026-1'!W:W,C108,'Planificación 2026-1'!H:H,"T3"))&gt;0,"P36"," ")</f>
        <v xml:space="preserve"> </v>
      </c>
      <c r="BV108" s="108" t="str">
        <f>IF(SUM(COUNTIFS('Planificación 2026-1'!F:F,"HUAURA",'Planificación 2026-1'!W:W,C108,'Planificación 2026-1'!H:H,"T2"))&gt;0,"P37"," ")</f>
        <v xml:space="preserve"> </v>
      </c>
      <c r="BW108" s="108" t="str">
        <f>IF(SUM(COUNTIFS('Planificación 2026-1'!F:F,"HUAURA",'Planificación 2026-1'!W:W,C108,'Planificación 2026-1'!H:H,"AE"))&gt;0,"P38"," ")</f>
        <v xml:space="preserve"> </v>
      </c>
      <c r="BX108" s="108" t="str">
        <f>IF(SUM(COUNTIFS('Planificación 2026-1'!F:F,"HUAURA",'Planificación 2026-1'!W:W,C108,'Planificación 2026-1'!H:H,"T4"))&gt;0,"P55"," ")</f>
        <v xml:space="preserve"> </v>
      </c>
      <c r="BY108" s="109">
        <f>SUMIFS('Planificación 2026-1'!R:R,'Planificación 2026-1'!W:W,C108,'Planificación 2026-1'!H:H,"AF",'Planificación 2026-1'!I:I,"&gt;2")</f>
        <v>0</v>
      </c>
      <c r="BZ108" s="109">
        <f>SUMIFS('Planificación 2026-1'!R:R,'Planificación 2026-1'!W:W,C108,'Planificación 2026-1'!H:H,"EN",'Planificación 2026-1'!I:I,"&gt;2")</f>
        <v>0</v>
      </c>
      <c r="CA108" s="109">
        <f>SUMIFS('Planificación 2026-1'!R:R,'Planificación 2026-1'!W:W,C108,'Planificación 2026-1'!H:H,"IS",'Planificación 2026-1'!I:I,"&gt;2")</f>
        <v>0</v>
      </c>
      <c r="CB108" s="109">
        <f>SUMIFS('Planificación 2026-1'!R:R,'Planificación 2026-1'!W:W,C108,'Planificación 2026-1'!H:H,"PS",'Planificación 2026-1'!I:I,"&gt;2")</f>
        <v>0</v>
      </c>
      <c r="CC108" s="109">
        <f>SUMIFS('Planificación 2026-1'!R:R,'Planificación 2026-1'!W:W,C108,'Planificación 2026-1'!H:H,"IN",'Planificación 2026-1'!I:I,"&gt;2")</f>
        <v>0</v>
      </c>
      <c r="CD108" s="109">
        <f>SUMIFS('Planificación 2026-1'!R:R,'Planificación 2026-1'!W:W,C108,'Planificación 2026-1'!H:H,"CA",'Planificación 2026-1'!I:I,"&gt;2")</f>
        <v>0</v>
      </c>
      <c r="CE108" s="109">
        <f>SUMIFS('Planificación 2026-1'!R:R,'Planificación 2026-1'!W:W,C108,'Planificación 2026-1'!H:H,"DE",'Planificación 2026-1'!I:I,"&gt;2")</f>
        <v>0</v>
      </c>
      <c r="CF108" s="109">
        <f>SUMIFS('Planificación 2026-1'!R:R,'Planificación 2026-1'!W:W,C108,'Planificación 2026-1'!H:H,"OB",'Planificación 2026-1'!I:I,"&gt;2")</f>
        <v>0</v>
      </c>
      <c r="CG108" s="109">
        <f>SUMIFS('Planificación 2026-1'!R:R,'Planificación 2026-1'!W:W,C108,'Planificación 2026-1'!H:H,"MH",'Planificación 2026-1'!I:I,"&gt;2")</f>
        <v>0</v>
      </c>
      <c r="CH108" s="109">
        <f>SUMIFS('Planificación 2026-1'!R:R,'Planificación 2026-1'!W:W,C108,'Planificación 2026-1'!H:H,"IC",'Planificación 2026-1'!I:I,"&gt;2")</f>
        <v>0</v>
      </c>
      <c r="CI108" s="109">
        <f>SUMIFS('Planificación 2026-1'!R:R,'Planificación 2026-1'!W:W,C108,'Planificación 2026-1'!H:H,"AR",'Planificación 2026-1'!I:I,"&gt;2")</f>
        <v>0</v>
      </c>
      <c r="CJ108" s="109">
        <f>SUMIFS('Planificación 2026-1'!R:R,'Planificación 2026-1'!W:W,C108,'Planificación 2026-1'!H:H,"T1",'Planificación 2026-1'!I:I,"&gt;2")</f>
        <v>0</v>
      </c>
      <c r="CK108" s="109">
        <f>SUMIFS('Planificación 2026-1'!R:R,'Planificación 2026-1'!W:W,C108,'Planificación 2026-1'!H:H,"T3",'Planificación 2026-1'!I:I,"&gt;2")</f>
        <v>0</v>
      </c>
      <c r="CL108" s="109">
        <f>SUMIFS('Planificación 2026-1'!R:R,'Planificación 2026-1'!W:W,C108,'Planificación 2026-1'!H:H,"T2",'Planificación 2026-1'!I:I,"&gt;2")</f>
        <v>0</v>
      </c>
      <c r="CM108" s="109">
        <f>SUMIFS('Planificación 2026-1'!R:R,'Planificación 2026-1'!W:W,C108,'Planificación 2026-1'!H:H,"AE",'Planificación 2026-1'!I:I,"&gt;2")</f>
        <v>0</v>
      </c>
      <c r="CN108" s="109">
        <f>SUMIFS('Planificación 2026-1'!R:R,'Planificación 2026-1'!W:W,C108,'Planificación 2026-1'!H:H,"T4",'Planificación 2026-1'!I:I,"&gt;2")</f>
        <v>0</v>
      </c>
      <c r="CO108" s="109">
        <f>SUMIFS('Planificación 2026-1'!R:R,'Planificación 2026-1'!W:W,C108,'Planificación 2026-1'!H:H,"AF",'Planificación 2026-1'!I:I,"&lt;3")</f>
        <v>0</v>
      </c>
      <c r="CP108" s="109">
        <f>SUMIFS('Planificación 2026-1'!R:R,'Planificación 2026-1'!W:W,C108,'Planificación 2026-1'!H:H,"EN",'Planificación 2026-1'!I:I,"&lt;3")</f>
        <v>0</v>
      </c>
      <c r="CQ108" s="109">
        <f>SUMIFS('Planificación 2026-1'!R:R,'Planificación 2026-1'!W:W,C108,'Planificación 2026-1'!H:H,"IS",'Planificación 2026-1'!I:I,"&lt;3")</f>
        <v>0</v>
      </c>
      <c r="CR108" s="109">
        <f>SUMIFS('Planificación 2026-1'!R:R,'Planificación 2026-1'!W:W,C108,'Planificación 2026-1'!H:H,"PS",'Planificación 2026-1'!I:I,"&lt;3")</f>
        <v>0</v>
      </c>
      <c r="CS108" s="109">
        <f>SUMIFS('Planificación 2026-1'!R:R,'Planificación 2026-1'!W:W,C108,'Planificación 2026-1'!H:H,"IN",'Planificación 2026-1'!I:I,"&lt;3")</f>
        <v>0</v>
      </c>
      <c r="CT108" s="109">
        <f>SUMIFS('Planificación 2026-1'!R:R,'Planificación 2026-1'!W:W,C108,'Planificación 2026-1'!H:H,"CA",'Planificación 2026-1'!I:I,"&lt;3")</f>
        <v>0</v>
      </c>
      <c r="CU108" s="109">
        <f>SUMIFS('Planificación 2026-1'!R:R,'Planificación 2026-1'!W:W,C108,'Planificación 2026-1'!H:H,"DE",'Planificación 2026-1'!I:I,"&lt;3")</f>
        <v>0</v>
      </c>
      <c r="CV108" s="109">
        <f>SUMIFS('Planificación 2026-1'!R:R,'Planificación 2026-1'!W:W,C108,'Planificación 2026-1'!H:H,"OB",'Planificación 2026-1'!I:I,"&lt;3")</f>
        <v>0</v>
      </c>
      <c r="CW108" s="109">
        <f>SUMIFS('Planificación 2026-1'!R:R,'Planificación 2026-1'!W:W,C108,'Planificación 2026-1'!H:H,"MH",'Planificación 2026-1'!I:I,"&lt;3")</f>
        <v>0</v>
      </c>
      <c r="CX108" s="109">
        <f>SUMIFS('Planificación 2026-1'!R:R,'Planificación 2026-1'!W:W,C108,'Planificación 2026-1'!H:H,"IC",'Planificación 2026-1'!I:I,"&lt;3")</f>
        <v>0</v>
      </c>
      <c r="CY108" s="109">
        <f>SUMIFS('Planificación 2026-1'!R:R,'Planificación 2026-1'!W:W,C108,'Planificación 2026-1'!H:H,"AR",'Planificación 2026-1'!I:I,"&lt;3")</f>
        <v>0</v>
      </c>
      <c r="CZ108" s="109">
        <f>SUMIFS('Planificación 2026-1'!R:R,'Planificación 2026-1'!W:W,C108,'Planificación 2026-1'!H:H,"T1",'Planificación 2026-1'!I:I,"&lt;3")</f>
        <v>0</v>
      </c>
      <c r="DA108" s="109">
        <f>SUMIFS('Planificación 2026-1'!R:R,'Planificación 2026-1'!W:W,C108,'Planificación 2026-1'!H:H,"T3",'Planificación 2026-1'!I:I,"&lt;3")</f>
        <v>0</v>
      </c>
      <c r="DB108" s="109">
        <f>SUMIFS('Planificación 2026-1'!R:R,'Planificación 2026-1'!W:W,C108,'Planificación 2026-1'!H:H,"T2",'Planificación 2026-1'!I:I,"&lt;3")</f>
        <v>0</v>
      </c>
      <c r="DC108" s="109">
        <f>SUMIFS('Planificación 2026-1'!R:R,'Planificación 2026-1'!W:W,C108,'Planificación 2026-1'!H:H,"AE",'Planificación 2026-1'!I:I,"&lt;3")</f>
        <v>0</v>
      </c>
      <c r="DD108" s="109">
        <f>SUMIFS('Planificación 2026-1'!R:R,'Planificación 2026-1'!W:W,C108,'Planificación 2026-1'!H:H,"T4",'Planificación 2026-1'!I:I,"&lt;3")</f>
        <v>0</v>
      </c>
      <c r="DE108" s="108" t="str">
        <f t="shared" si="13"/>
        <v/>
      </c>
      <c r="DF108" s="41">
        <f>IF(C108="","",SUMIFS('Planificación 2026-1'!R:R,'Planificación 2026-1'!W:W,C108,'Planificación 2026-1'!F:F,"PRINCIPAL",'Planificación 2026-1'!X:X,"VIRTUAL"))</f>
        <v>0</v>
      </c>
      <c r="DG108" s="41">
        <f>IF(C108="","",SUMIFS('Planificación 2026-1'!R:R,'Planificación 2026-1'!W:W,C108,'Planificación 2026-1'!F:F,"PRINCIPAL",'Planificación 2026-1'!X:X,"PRESENCIAL"))</f>
        <v>0</v>
      </c>
      <c r="DH108" s="41">
        <f>IF(C108="","",SUMIFS('Planificación 2026-1'!R:R,'Planificación 2026-1'!W:W,C108,'Planificación 2026-1'!F:F,"PRINCIPAL",'Planificación 2026-1'!X:X,"HIBRIDO PRESENCIAL"))</f>
        <v>0</v>
      </c>
      <c r="DI108" s="108" t="str">
        <f t="shared" si="14"/>
        <v/>
      </c>
      <c r="DJ108" s="108">
        <f>IF(C108="","",SUMIFS('Planificación 2026-1'!R:R,'Planificación 2026-1'!W:W,C108,'Planificación 2026-1'!F:F,"FILIAL",'Planificación 2026-1'!X:X,"VIRTUAL"))</f>
        <v>0</v>
      </c>
      <c r="DK108" s="110">
        <f>IF(C108="","",SUMIFS('Planificación 2026-1'!R:R,'Planificación 2026-1'!W:W,C108,'Planificación 2026-1'!F:F,"FILIAL",'Planificación 2026-1'!X:X,"PRESENCIAL"))</f>
        <v>0</v>
      </c>
      <c r="DL108" s="61">
        <f>IF(C108="","",SUMIFS('Planificación 2026-1'!R:R,'Planificación 2026-1'!W:W,C108,'Planificación 2026-1'!F:F,"FILIAL",'Planificación 2026-1'!X:X,"HIBRIDO PRESENCIAL"))</f>
        <v>0</v>
      </c>
      <c r="DM108" s="111" t="str">
        <f t="shared" si="15"/>
        <v/>
      </c>
      <c r="DN108" s="108">
        <f>IF(C108="","",SUMIFS('Planificación 2026-1'!R:R,'Planificación 2026-1'!W:W,C108,'Planificación 2026-1'!F:F,"SUNAMPE",'Planificación 2026-1'!X:X,"VIRTUAL"))</f>
        <v>0</v>
      </c>
      <c r="DO108" s="61">
        <f>IF(C108="","",SUMIFS('Planificación 2026-1'!R:R,'Planificación 2026-1'!W:W,C108,'Planificación 2026-1'!F:F,"SUNAMPE",'Planificación 2026-1'!X:X,"PRESENCIAL"))</f>
        <v>0</v>
      </c>
      <c r="DP108" s="111" t="str">
        <f t="shared" si="16"/>
        <v/>
      </c>
      <c r="DQ108" s="108">
        <f>IF(C108="","",SUMIFS('Planificación 2026-1'!R:R,'Planificación 2026-1'!W:W,C108,'Planificación 2026-1'!F:F,"HUAURA",'Planificación 2026-1'!X:X,"VIRTUAL"))</f>
        <v>0</v>
      </c>
      <c r="DR108" s="61">
        <f>IF(C108="","",SUMIFS('Planificación 2026-1'!R:R,'Planificación 2026-1'!W:W,C108,'Planificación 2026-1'!F:F,"HUAURA",'Planificación 2026-1'!X:X,"PRESENCIAL"))</f>
        <v>0</v>
      </c>
      <c r="DS108" s="76">
        <f>SUMIFS('Planificación 2026-1'!R:R,'Planificación 2026-1'!W:W,C108,'Planificación 2026-1'!F:F,"PRINCIPAL",'Planificación 2026-1'!X:X,"VIRTUAL",'Planificación 2026-1'!I:I,"&gt;2")</f>
        <v>0</v>
      </c>
      <c r="DT108" s="76">
        <f>SUMIFS('Planificación 2026-1'!R:R,'Planificación 2026-1'!W:W,C108,'Planificación 2026-1'!F:F,"PRINCIPAL",'Planificación 2026-1'!X:X,"&lt;&gt;VIRTUAL",'Planificación 2026-1'!I:I,"&gt;2")</f>
        <v>0</v>
      </c>
      <c r="DU108" s="76">
        <f>SUMIFS('Planificación 2026-1'!R:R,'Planificación 2026-1'!W:W,C108,'Planificación 2026-1'!F:F,"SUNAMPE",'Planificación 2026-1'!X:X,"VIRTUAL",'Planificación 2026-1'!I:I,"&gt;2")</f>
        <v>0</v>
      </c>
      <c r="DV108" s="76">
        <f>SUMIFS('Planificación 2026-1'!R:R,'Planificación 2026-1'!W:W,C108,'Planificación 2026-1'!F:F,"SUNAMPE",'Planificación 2026-1'!X:X,"&lt;&gt;VIRTUAL",'Planificación 2026-1'!I:I,"&gt;2")</f>
        <v>0</v>
      </c>
      <c r="DW108" s="76">
        <f>SUMIFS('Planificación 2026-1'!R:R,'Planificación 2026-1'!W:W,C108,'Planificación 2026-1'!F:F,"FILIAL",'Planificación 2026-1'!X:X,"VIRTUAL",'Planificación 2026-1'!I:I,"&gt;2")</f>
        <v>0</v>
      </c>
      <c r="DX108" s="76">
        <f>SUMIFS('Planificación 2026-1'!R:R,'Planificación 2026-1'!W:W,C108,'Planificación 2026-1'!F:F,"FILIAL",'Planificación 2026-1'!X:X,"&lt;&gt;VIRTUAL",'Planificación 2026-1'!I:I,"&gt;2")</f>
        <v>0</v>
      </c>
      <c r="DY108" s="76">
        <f>SUMIFS('Planificación 2026-1'!R:R,'Planificación 2026-1'!W:W,C108,'Planificación 2026-1'!F:F,"PORUMA",'Planificación 2026-1'!X:X,"VIRTUAL",'Planificación 2026-1'!I:I,"&gt;2")</f>
        <v>0</v>
      </c>
      <c r="DZ108" s="76">
        <f>SUMIFS('Planificación 2026-1'!R:R,'Planificación 2026-1'!W:W,C108,'Planificación 2026-1'!F:F,"PORUMA",'Planificación 2026-1'!X:X,"&lt;&gt;VIRTUAL",'Planificación 2026-1'!I:I,"&gt;2")</f>
        <v>0</v>
      </c>
      <c r="EA108" s="76">
        <f>SUMIFS('Planificación 2026-1'!R:R,'Planificación 2026-1'!W:W,C108,'Planificación 2026-1'!F:F,"HUAURA",'Planificación 2026-1'!X:X,"VIRTUAL",'Planificación 2026-1'!I:I,"&gt;2")</f>
        <v>0</v>
      </c>
      <c r="EB108" s="76">
        <f>SUMIFS('Planificación 2026-1'!R:R,'Planificación 2026-1'!W:W,C108,'Planificación 2026-1'!F:F,"HUAURA",'Planificación 2026-1'!X:X,"&lt;&gt;VIRTUAL",'Planificación 2026-1'!I:I,"&gt;2")</f>
        <v>0</v>
      </c>
      <c r="EC108" s="76">
        <f>SUMIFS('Planificación 2026-1'!R:R,'Planificación 2026-1'!W:W,C108,'Planificación 2026-1'!F:F,"PRINCIPAL",'Planificación 2026-1'!X:X,"VIRTUAL",'Planificación 2026-1'!I:I,"&lt;3")</f>
        <v>0</v>
      </c>
      <c r="ED108" s="76">
        <f>SUMIFS('Planificación 2026-1'!R:R,'Planificación 2026-1'!W:W,C108,'Planificación 2026-1'!F:F,"PRINCIPAL",'Planificación 2026-1'!X:X,"&lt;&gt;VIRTUAL",'Planificación 2026-1'!I:I,"&lt;3")</f>
        <v>0</v>
      </c>
      <c r="EE108" s="76">
        <f>SUMIFS('Planificación 2026-1'!R:R,'Planificación 2026-1'!W:W,C108,'Planificación 2026-1'!F:F,"SUNAMPE",'Planificación 2026-1'!X:X,"VIRTUAL",'Planificación 2026-1'!I:I,"&lt;3")</f>
        <v>0</v>
      </c>
      <c r="EF108" s="76">
        <f>SUMIFS('Planificación 2026-1'!R:R,'Planificación 2026-1'!W:W,C108,'Planificación 2026-1'!F:F,"SUNAMPE",'Planificación 2026-1'!X:X,"&lt;&gt;VIRTUAL",'Planificación 2026-1'!I:I,"&lt;3")</f>
        <v>0</v>
      </c>
      <c r="EG108" s="76">
        <f>SUMIFS('Planificación 2026-1'!R:R,'Planificación 2026-1'!W:W,C108,'Planificación 2026-1'!F:F,"FILIAL",'Planificación 2026-1'!X:X,"VIRTUAL",'Planificación 2026-1'!I:I,"&lt;3")</f>
        <v>0</v>
      </c>
      <c r="EH108" s="76">
        <f>SUMIFS('Planificación 2026-1'!R:R,'Planificación 2026-1'!W:W,C108,'Planificación 2026-1'!F:F,"FILIAL",'Planificación 2026-1'!X:X,"&lt;&gt;VIRTUAL",'Planificación 2026-1'!I:I,"&lt;3")</f>
        <v>0</v>
      </c>
      <c r="EI108" s="76">
        <f>SUMIFS('Planificación 2026-1'!R:R,'Planificación 2026-1'!W:W,C108,'Planificación 2026-1'!F:F,"PORUMA",'Planificación 2026-1'!X:X,"VIRTUAL",'Planificación 2026-1'!I:I,"&lt;3")</f>
        <v>0</v>
      </c>
      <c r="EJ108" s="76">
        <f>SUMIFS('Planificación 2026-1'!R:R,'Planificación 2026-1'!W:W,C108,'Planificación 2026-1'!F:F,"PORUMA",'Planificación 2026-1'!X:X,"&lt;&gt;VIRTUAL",'Planificación 2026-1'!I:I,"&lt;3")</f>
        <v>0</v>
      </c>
      <c r="EK108" s="76">
        <f>SUMIFS('Planificación 2026-1'!R:R,'Planificación 2026-1'!W:W,C108,'Planificación 2026-1'!F:F,"HUAURA",'Planificación 2026-1'!X:X,"VIRTUAL",'Planificación 2026-1'!I:I,"&lt;3")</f>
        <v>0</v>
      </c>
      <c r="EL108" s="76">
        <f>SUMIFS('Planificación 2026-1'!R:R,'Planificación 2026-1'!W:W,C108,'Planificación 2026-1'!F:F,"HUAURA",'Planificación 2026-1'!X:X,"&lt;&gt;VIRTUAL",'Planificación 2026-1'!I:I,"&lt;3")</f>
        <v>0</v>
      </c>
      <c r="EM108" s="76"/>
      <c r="EN108" s="76">
        <f t="shared" si="9"/>
        <v>0</v>
      </c>
      <c r="EO108" s="76">
        <f t="shared" si="10"/>
        <v>0</v>
      </c>
      <c r="EP108" s="76" t="b">
        <f t="shared" si="11"/>
        <v>1</v>
      </c>
      <c r="EQ108" s="76" t="str">
        <f t="shared" si="12"/>
        <v/>
      </c>
      <c r="ER108" s="76" t="str">
        <f t="shared" si="17"/>
        <v>PRESENCIAL</v>
      </c>
    </row>
    <row r="109" spans="1:148" hidden="1">
      <c r="A109" s="83"/>
      <c r="B109" s="119">
        <v>106</v>
      </c>
      <c r="C109" s="115" t="s">
        <v>280</v>
      </c>
      <c r="D109" s="112">
        <f>SUMIF('Planificación 2026-1'!W:W,C109,'Planificación 2026-1'!R:R)</f>
        <v>0</v>
      </c>
      <c r="E109" s="114" t="s">
        <v>170</v>
      </c>
      <c r="F109" s="115" t="s">
        <v>171</v>
      </c>
      <c r="G109" s="115" t="s">
        <v>13</v>
      </c>
      <c r="H109" s="115" t="s">
        <v>145</v>
      </c>
      <c r="I109" s="107" t="str">
        <f>IF(SUM(COUNTIFS('Planificación 2026-1'!F:F,"PRINCIPAL",'Planificación 2026-1'!W:W,C109,'Planificación 2026-1'!H:H,"AF"))&gt;0,"P01"," ")</f>
        <v xml:space="preserve"> </v>
      </c>
      <c r="J109" s="108" t="str">
        <f>IF(SUM(COUNTIFS('Planificación 2026-1'!F:F,"PRINCIPAL",'Planificación 2026-1'!W:W,C109,'Planificación 2026-1'!H:H,"EN"))&gt;0,"P02"," ")</f>
        <v xml:space="preserve"> </v>
      </c>
      <c r="K109" s="108" t="str">
        <f>IF(SUM(COUNTIFS('Planificación 2026-1'!F:F,"PRINCIPAL",'Planificación 2026-1'!W:W,C109,'Planificación 2026-1'!H:H,"IS"))&gt;0,"P03"," ")</f>
        <v xml:space="preserve"> </v>
      </c>
      <c r="L109" s="108" t="str">
        <f>IF(SUM(COUNTIFS('Planificación 2026-1'!F:F,"PRINCIPAL",'Planificación 2026-1'!W:W,C109,'Planificación 2026-1'!H:H,"PS"))&gt;0,"P04"," ")</f>
        <v xml:space="preserve"> </v>
      </c>
      <c r="M109" s="108"/>
      <c r="N109" s="108" t="str">
        <f>IF(SUM(COUNTIFS('Planificación 2026-1'!F:F,"PRINCIPAL",'Planificación 2026-1'!W:W,C109,'Planificación 2026-1'!H:H,"IN"))&gt;0,"P06"," ")</f>
        <v xml:space="preserve"> </v>
      </c>
      <c r="O109" s="108" t="str">
        <f>IF(SUM(COUNTIFS('Planificación 2026-1'!F:F,"PRINCIPAL",'Planificación 2026-1'!W:W,C109,'Planificación 2026-1'!H:H,"CA"))&gt;0,"P07"," ")</f>
        <v xml:space="preserve"> </v>
      </c>
      <c r="P109" s="108" t="str">
        <f>IF(SUM(COUNTIFS('Planificación 2026-1'!F:F,"PRINCIPAL",'Planificación 2026-1'!W:W,C109,'Planificación 2026-1'!H:H,"DE"))&gt;0,"P08"," ")</f>
        <v xml:space="preserve"> </v>
      </c>
      <c r="Q109" s="108" t="str">
        <f>IF(SUM(COUNTIFS('Planificación 2026-1'!F:F,"PRINCIPAL",'Planificación 2026-1'!W:W,C109,'Planificación 2026-1'!H:H,"OB"))&gt;0,"P09"," ")</f>
        <v xml:space="preserve"> </v>
      </c>
      <c r="R109" s="108" t="str">
        <f>IF(SUM(COUNTIFS('Planificación 2026-1'!F:F,"PRINCIPAL",'Planificación 2026-1'!W:W,C109,'Planificación 2026-1'!H:H,"MH"))&gt;0,"P31"," ")</f>
        <v xml:space="preserve"> </v>
      </c>
      <c r="S109" s="108" t="str">
        <f>IF(SUM(COUNTIFS('Planificación 2026-1'!F:F,"PRINCIPAL",'Planificación 2026-1'!W:W,C109,'Planificación 2026-1'!H:H,"IC"))&gt;0,"P32"," ")</f>
        <v xml:space="preserve"> </v>
      </c>
      <c r="T109" s="108" t="str">
        <f>IF(SUM(COUNTIFS('Planificación 2026-1'!F:F,"PRINCIPAL",'Planificación 2026-1'!W:W,C109,'Planificación 2026-1'!H:H,"AR"))&gt;0,"P34"," ")</f>
        <v xml:space="preserve"> </v>
      </c>
      <c r="U109" s="108" t="str">
        <f>IF(SUM(COUNTIFS('Planificación 2026-1'!F:F,"PRINCIPAL",'Planificación 2026-1'!W:W,C109,'Planificación 2026-1'!H:H,"T1"))&gt;0,"P35"," ")</f>
        <v xml:space="preserve"> </v>
      </c>
      <c r="V109" s="108" t="str">
        <f>IF(SUM(COUNTIFS('Planificación 2026-1'!F:F,"PRINCIPAL",'Planificación 2026-1'!W:W,C109,'Planificación 2026-1'!H:H,"T3"))&gt;0,"P36"," ")</f>
        <v xml:space="preserve"> </v>
      </c>
      <c r="W109" s="108" t="str">
        <f>IF(SUM(COUNTIFS('Planificación 2026-1'!F:F,"PRINCIPAL",'Planificación 2026-1'!W:W,C109,'Planificación 2026-1'!H:H,"T2"))&gt;0,"P37"," ")</f>
        <v xml:space="preserve"> </v>
      </c>
      <c r="X109" s="108" t="str">
        <f>IF(SUM(COUNTIFS('Planificación 2026-1'!F:F,"PRINCIPAL",'Planificación 2026-1'!W:W,C109,'Planificación 2026-1'!H:H,"AE"))&gt;0,"P38"," ")</f>
        <v xml:space="preserve"> </v>
      </c>
      <c r="Y109" s="108" t="str">
        <f>IF(SUM(COUNTIFS('Planificación 2026-1'!F:F,"PRINCIPAL",'Planificación 2026-1'!W:W,C109,'Planificación 2026-1'!H:H,"T4"))&gt;0,"P55"," ")</f>
        <v xml:space="preserve"> </v>
      </c>
      <c r="Z109" s="108" t="str">
        <f>IF(SUM(COUNTIFS('Planificación 2026-1'!F:F,"FILIAL",'Planificación 2026-1'!W:W,C109,'Planificación 2026-1'!H:H,"AF"))&gt;0," P01"," ")</f>
        <v xml:space="preserve"> </v>
      </c>
      <c r="AA109" s="108" t="str">
        <f>IF(SUM(COUNTIFS('Planificación 2026-1'!F:F,"FILIAL",'Planificación 2026-1'!W:W,C109,'Planificación 2026-1'!H:H,"EN"))&gt;0,"P02"," ")</f>
        <v xml:space="preserve"> </v>
      </c>
      <c r="AB109" s="108" t="str">
        <f>IF(SUM(COUNTIFS('Planificación 2026-1'!F:F,"FILIAL",'Planificación 2026-1'!W:W,C109,'Planificación 2026-1'!H:H,"IS"))&gt;0,"P03"," ")</f>
        <v xml:space="preserve"> </v>
      </c>
      <c r="AC109" s="108" t="str">
        <f>IF(SUM(COUNTIFS('Planificación 2026-1'!F:F,"FILIAL",'Planificación 2026-1'!W:W,C109,'Planificación 2026-1'!H:H,"PS"))&gt;0,"P04"," ")</f>
        <v xml:space="preserve"> </v>
      </c>
      <c r="AD109" s="108"/>
      <c r="AE109" s="108" t="str">
        <f>IF(SUM(COUNTIFS('Planificación 2026-1'!F:F,"FILIAL",'Planificación 2026-1'!W:W,C109,'Planificación 2026-1'!H:H,"IN"))&gt;0,"P06"," ")</f>
        <v xml:space="preserve"> </v>
      </c>
      <c r="AF109" s="108" t="str">
        <f>IF(SUM(COUNTIFS('Planificación 2026-1'!F:F,"FILIAL",'Planificación 2026-1'!W:W,C109,'Planificación 2026-1'!H:H,"CA"))&gt;0,"P07"," ")</f>
        <v xml:space="preserve"> </v>
      </c>
      <c r="AG109" s="108" t="str">
        <f>IF(SUM(COUNTIFS('Planificación 2026-1'!F:F,"FILIAL",'Planificación 2026-1'!W:W,C109,'Planificación 2026-1'!H:H,"DE"))&gt;0,"P08"," ")</f>
        <v xml:space="preserve"> </v>
      </c>
      <c r="AH109" s="108" t="str">
        <f>IF(SUM(COUNTIFS('Planificación 2026-1'!F:F,"FILIAL",'Planificación 2026-1'!W:W,C109,'Planificación 2026-1'!H:H,"OB"))&gt;0,"P09"," ")</f>
        <v xml:space="preserve"> </v>
      </c>
      <c r="AI109" s="108" t="str">
        <f>IF(SUM(COUNTIFS('Planificación 2026-1'!F:F,"FILIAL",'Planificación 2026-1'!W:W,C109,'Planificación 2026-1'!H:H,"MH"))&gt;0,"P31"," ")</f>
        <v xml:space="preserve"> </v>
      </c>
      <c r="AJ109" s="108" t="str">
        <f>IF(SUM(COUNTIFS('Planificación 2026-1'!F:F,"FILIAL",'Planificación 2026-1'!W:W,C109,'Planificación 2026-1'!H:H,"IC"))&gt;0,"P32"," ")</f>
        <v xml:space="preserve"> </v>
      </c>
      <c r="AK109" s="108" t="str">
        <f>IF(SUM(COUNTIFS('Planificación 2026-1'!F:F,"FILIAL",'Planificación 2026-1'!W:W,C109,'Planificación 2026-1'!H:H,"AR"))&gt;0,"P34"," ")</f>
        <v xml:space="preserve"> </v>
      </c>
      <c r="AL109" s="108" t="str">
        <f>IF(SUM(COUNTIFS('Planificación 2026-1'!F:F,"FILIAL",'Planificación 2026-1'!W:W,C109,'Planificación 2026-1'!H:H,"T1"))&gt;0,"P35"," ")</f>
        <v xml:space="preserve"> </v>
      </c>
      <c r="AM109" s="108" t="str">
        <f>IF(SUM(COUNTIFS('Planificación 2026-1'!F:F,"FILIAL",'Planificación 2026-1'!W:W,C109,'Planificación 2026-1'!H:H,"T3"))&gt;0,"P36"," ")</f>
        <v xml:space="preserve"> </v>
      </c>
      <c r="AN109" s="108" t="str">
        <f>IF(SUM(COUNTIFS('Planificación 2026-1'!F:F,"FILIAL",'Planificación 2026-1'!W:W,C109,'Planificación 2026-1'!H:H,"T2"))&gt;0,"P37"," ")</f>
        <v xml:space="preserve"> </v>
      </c>
      <c r="AO109" s="108" t="str">
        <f>IF(SUM(COUNTIFS('Planificación 2026-1'!F:F,"FILIAL",'Planificación 2026-1'!W:W,C109,'Planificación 2026-1'!H:H,"AE"))&gt;0,"P38"," ")</f>
        <v xml:space="preserve"> </v>
      </c>
      <c r="AP109" s="108" t="str">
        <f>IF(SUM(COUNTIFS('Planificación 2026-1'!F:F,"FILIAL",'Planificación 2026-1'!W:W,C109,'Planificación 2026-1'!H:H,"T4"))&gt;0,"P55"," ")</f>
        <v xml:space="preserve"> </v>
      </c>
      <c r="AQ109" s="108" t="str">
        <f>IF(SUM(COUNTIFS('Planificación 2026-1'!F:F,"SUNAMPE",'Planificación 2026-1'!W:W,C109,'Planificación 2026-1'!H:H,"AF"))&gt;0," P01"," ")</f>
        <v xml:space="preserve"> </v>
      </c>
      <c r="AR109" s="108" t="str">
        <f>IF(SUM(COUNTIFS('Planificación 2026-1'!F:F,"SUNAMPE",'Planificación 2026-1'!W:W,C109,'Planificación 2026-1'!H:H,"EN"))&gt;0,"P02"," ")</f>
        <v xml:space="preserve"> </v>
      </c>
      <c r="AS109" s="108" t="str">
        <f>IF(SUM(COUNTIFS('Planificación 2026-1'!F:F,"SUNAMPE",'Planificación 2026-1'!W:W,C109,'Planificación 2026-1'!H:H,"IS"))&gt;0,"P03"," ")</f>
        <v xml:space="preserve"> </v>
      </c>
      <c r="AT109" s="108" t="str">
        <f>IF(SUM(COUNTIFS('Planificación 2026-1'!F:F,"SUNAMPE",'Planificación 2026-1'!W:W,C109,'Planificación 2026-1'!H:H,"PS"))&gt;0,"P04"," ")</f>
        <v xml:space="preserve"> </v>
      </c>
      <c r="AU109" s="108"/>
      <c r="AV109" s="108" t="str">
        <f>IF(SUM(COUNTIFS('Planificación 2026-1'!F:F,"SUNAMPE",'Planificación 2026-1'!W:W,C109,'Planificación 2026-1'!H:H,"IN"))&gt;0,"P06"," ")</f>
        <v xml:space="preserve"> </v>
      </c>
      <c r="AW109" s="108" t="str">
        <f>IF(SUM(COUNTIFS('Planificación 2026-1'!F:F,"SUNAMPE",'Planificación 2026-1'!W:W,C109,'Planificación 2026-1'!H:H,"CA"))&gt;0,"P07"," ")</f>
        <v xml:space="preserve"> </v>
      </c>
      <c r="AX109" s="108" t="str">
        <f>IF(SUM(COUNTIFS('Planificación 2026-1'!F:F,"SUNAMPE",'Planificación 2026-1'!W:W,C109,'Planificación 2026-1'!H:H,"DE"))&gt;0,"P08"," ")</f>
        <v xml:space="preserve"> </v>
      </c>
      <c r="AY109" s="108" t="str">
        <f>IF(SUM(COUNTIFS('Planificación 2026-1'!F:F,"SUNAMPE",'Planificación 2026-1'!W:W,C109,'Planificación 2026-1'!H:H,"OB"))&gt;0,"P09"," ")</f>
        <v xml:space="preserve"> </v>
      </c>
      <c r="AZ109" s="108" t="str">
        <f>IF(SUM(COUNTIFS('Planificación 2026-1'!F:F,"SUNAMPE",'Planificación 2026-1'!W:W,C109,'Planificación 2026-1'!H:H,"MH"))&gt;0,"P31"," ")</f>
        <v xml:space="preserve"> </v>
      </c>
      <c r="BA109" s="108" t="str">
        <f>IF(SUM(COUNTIFS('Planificación 2026-1'!F:F,"SUNAMPE",'Planificación 2026-1'!W:W,C109,'Planificación 2026-1'!H:H,"IC"))&gt;0,"P32"," ")</f>
        <v xml:space="preserve"> </v>
      </c>
      <c r="BB109" s="108" t="str">
        <f>IF(SUM(COUNTIFS('Planificación 2026-1'!F:F,"SUNAMPE",'Planificación 2026-1'!W:W,C109,'Planificación 2026-1'!H:H,"AR"))&gt;0,"P34"," ")</f>
        <v xml:space="preserve"> </v>
      </c>
      <c r="BC109" s="108" t="str">
        <f>IF(SUM(COUNTIFS('Planificación 2026-1'!F:F,"SUNAMPE",'Planificación 2026-1'!W:W,C109,'Planificación 2026-1'!H:H,"T1"))&gt;0,"P35"," ")</f>
        <v xml:space="preserve"> </v>
      </c>
      <c r="BD109" s="108" t="str">
        <f>IF(SUM(COUNTIFS('Planificación 2026-1'!F:F,"SUNAMPE",'Planificación 2026-1'!W:W,C109,'Planificación 2026-1'!H:H,"T3"))&gt;0,"P36"," ")</f>
        <v xml:space="preserve"> </v>
      </c>
      <c r="BE109" s="108" t="str">
        <f>IF(SUM(COUNTIFS('Planificación 2026-1'!F:F,"SUNAMPE",'Planificación 2026-1'!W:W,C109,'Planificación 2026-1'!H:H,"T2"))&gt;0,"P37"," ")</f>
        <v xml:space="preserve"> </v>
      </c>
      <c r="BF109" s="108" t="str">
        <f>IF(SUM(COUNTIFS('Planificación 2026-1'!F:F,"SUNAMPE",'Planificación 2026-1'!W:W,C109,'Planificación 2026-1'!H:H,"AE"))&gt;0,"P38"," ")</f>
        <v xml:space="preserve"> </v>
      </c>
      <c r="BG109" s="108" t="str">
        <f>IF(SUM(COUNTIFS('Planificación 2026-1'!F:F,"SUNAMPE",'Planificación 2026-1'!W:W,C109,'Planificación 2026-1'!H:H,"T4"))&gt;0,"P55"," ")</f>
        <v xml:space="preserve"> </v>
      </c>
      <c r="BH109" s="108" t="str">
        <f>IF(SUM(COUNTIFS('Planificación 2026-1'!F:F,"HUAURA",'Planificación 2026-1'!W:W,C109,'Planificación 2026-1'!H:H,"AF"))&gt;0," P01"," ")</f>
        <v xml:space="preserve"> </v>
      </c>
      <c r="BI109" s="108" t="str">
        <f>IF(SUM(COUNTIFS('Planificación 2026-1'!F:F,"HUAURA",'Planificación 2026-1'!W:W,C109,'Planificación 2026-1'!H:H,"EN"))&gt;0,"P02"," ")</f>
        <v xml:space="preserve"> </v>
      </c>
      <c r="BJ109" s="108" t="str">
        <f>IF(SUM(COUNTIFS('Planificación 2026-1'!F:F,"HUAURA",'Planificación 2026-1'!W:W,C109,'Planificación 2026-1'!H:H,"IS"))&gt;0,"P03"," ")</f>
        <v xml:space="preserve"> </v>
      </c>
      <c r="BK109" s="108" t="str">
        <f>IF(SUM(COUNTIFS('Planificación 2026-1'!F:F,"HUAURA",'Planificación 2026-1'!W:W,C109,'Planificación 2026-1'!H:H,"PS"))&gt;0,"P04"," ")</f>
        <v xml:space="preserve"> </v>
      </c>
      <c r="BL109" s="108"/>
      <c r="BM109" s="108" t="str">
        <f>IF(SUM(COUNTIFS('Planificación 2026-1'!F:F,"HUAURA",'Planificación 2026-1'!W:W,C109,'Planificación 2026-1'!H:H,"IN"))&gt;0,"P06"," ")</f>
        <v xml:space="preserve"> </v>
      </c>
      <c r="BN109" s="108" t="str">
        <f>IF(SUM(COUNTIFS('Planificación 2026-1'!F:F,"HUAURA",'Planificación 2026-1'!W:W,C109,'Planificación 2026-1'!H:H,"CA"))&gt;0,"P07"," ")</f>
        <v xml:space="preserve"> </v>
      </c>
      <c r="BO109" s="108" t="str">
        <f>IF(SUM(COUNTIFS('Planificación 2026-1'!F:F,"HUAURA",'Planificación 2026-1'!W:W,C109,'Planificación 2026-1'!H:H,"DE"))&gt;0,"P08"," ")</f>
        <v xml:space="preserve"> </v>
      </c>
      <c r="BP109" s="108" t="str">
        <f>IF(SUM(COUNTIFS('Planificación 2026-1'!F:F,"HUAURA",'Planificación 2026-1'!W:W,C109,'Planificación 2026-1'!H:H,"OB"))&gt;0,"P09"," ")</f>
        <v xml:space="preserve"> </v>
      </c>
      <c r="BQ109" s="108" t="str">
        <f>IF(SUM(COUNTIFS('Planificación 2026-1'!F:F,"HUAURA",'Planificación 2026-1'!W:W,C109,'Planificación 2026-1'!H:H,"MH"))&gt;0,"P31"," ")</f>
        <v xml:space="preserve"> </v>
      </c>
      <c r="BR109" s="108" t="str">
        <f>IF(SUM(COUNTIFS('Planificación 2026-1'!F:F,"HUAURA",'Planificación 2026-1'!W:W,C109,'Planificación 2026-1'!H:H,"IC"))&gt;0,"P32"," ")</f>
        <v xml:space="preserve"> </v>
      </c>
      <c r="BS109" s="108" t="str">
        <f>IF(SUM(COUNTIFS('Planificación 2026-1'!F:F,"HUAURA",'Planificación 2026-1'!W:W,C109,'Planificación 2026-1'!H:H,"AR"))&gt;0,"P34"," ")</f>
        <v xml:space="preserve"> </v>
      </c>
      <c r="BT109" s="108" t="str">
        <f>IF(SUM(COUNTIFS('Planificación 2026-1'!F:F,"HUAURA",'Planificación 2026-1'!W:W,C109,'Planificación 2026-1'!H:H,"T1"))&gt;0,"P35"," ")</f>
        <v xml:space="preserve"> </v>
      </c>
      <c r="BU109" s="108" t="str">
        <f>IF(SUM(COUNTIFS('Planificación 2026-1'!F:F,"HUAURA",'Planificación 2026-1'!W:W,C109,'Planificación 2026-1'!H:H,"T3"))&gt;0,"P36"," ")</f>
        <v xml:space="preserve"> </v>
      </c>
      <c r="BV109" s="108" t="str">
        <f>IF(SUM(COUNTIFS('Planificación 2026-1'!F:F,"HUAURA",'Planificación 2026-1'!W:W,C109,'Planificación 2026-1'!H:H,"T2"))&gt;0,"P37"," ")</f>
        <v xml:space="preserve"> </v>
      </c>
      <c r="BW109" s="108" t="str">
        <f>IF(SUM(COUNTIFS('Planificación 2026-1'!F:F,"HUAURA",'Planificación 2026-1'!W:W,C109,'Planificación 2026-1'!H:H,"AE"))&gt;0,"P38"," ")</f>
        <v xml:space="preserve"> </v>
      </c>
      <c r="BX109" s="108" t="str">
        <f>IF(SUM(COUNTIFS('Planificación 2026-1'!F:F,"HUAURA",'Planificación 2026-1'!W:W,C109,'Planificación 2026-1'!H:H,"T4"))&gt;0,"P55"," ")</f>
        <v xml:space="preserve"> </v>
      </c>
      <c r="BY109" s="109">
        <f>SUMIFS('Planificación 2026-1'!R:R,'Planificación 2026-1'!W:W,C109,'Planificación 2026-1'!H:H,"AF",'Planificación 2026-1'!I:I,"&gt;2")</f>
        <v>0</v>
      </c>
      <c r="BZ109" s="109">
        <f>SUMIFS('Planificación 2026-1'!R:R,'Planificación 2026-1'!W:W,C109,'Planificación 2026-1'!H:H,"EN",'Planificación 2026-1'!I:I,"&gt;2")</f>
        <v>0</v>
      </c>
      <c r="CA109" s="109">
        <f>SUMIFS('Planificación 2026-1'!R:R,'Planificación 2026-1'!W:W,C109,'Planificación 2026-1'!H:H,"IS",'Planificación 2026-1'!I:I,"&gt;2")</f>
        <v>0</v>
      </c>
      <c r="CB109" s="109">
        <f>SUMIFS('Planificación 2026-1'!R:R,'Planificación 2026-1'!W:W,C109,'Planificación 2026-1'!H:H,"PS",'Planificación 2026-1'!I:I,"&gt;2")</f>
        <v>0</v>
      </c>
      <c r="CC109" s="109">
        <f>SUMIFS('Planificación 2026-1'!R:R,'Planificación 2026-1'!W:W,C109,'Planificación 2026-1'!H:H,"IN",'Planificación 2026-1'!I:I,"&gt;2")</f>
        <v>0</v>
      </c>
      <c r="CD109" s="109">
        <f>SUMIFS('Planificación 2026-1'!R:R,'Planificación 2026-1'!W:W,C109,'Planificación 2026-1'!H:H,"CA",'Planificación 2026-1'!I:I,"&gt;2")</f>
        <v>0</v>
      </c>
      <c r="CE109" s="109">
        <f>SUMIFS('Planificación 2026-1'!R:R,'Planificación 2026-1'!W:W,C109,'Planificación 2026-1'!H:H,"DE",'Planificación 2026-1'!I:I,"&gt;2")</f>
        <v>0</v>
      </c>
      <c r="CF109" s="109">
        <f>SUMIFS('Planificación 2026-1'!R:R,'Planificación 2026-1'!W:W,C109,'Planificación 2026-1'!H:H,"OB",'Planificación 2026-1'!I:I,"&gt;2")</f>
        <v>0</v>
      </c>
      <c r="CG109" s="109">
        <f>SUMIFS('Planificación 2026-1'!R:R,'Planificación 2026-1'!W:W,C109,'Planificación 2026-1'!H:H,"MH",'Planificación 2026-1'!I:I,"&gt;2")</f>
        <v>0</v>
      </c>
      <c r="CH109" s="109">
        <f>SUMIFS('Planificación 2026-1'!R:R,'Planificación 2026-1'!W:W,C109,'Planificación 2026-1'!H:H,"IC",'Planificación 2026-1'!I:I,"&gt;2")</f>
        <v>0</v>
      </c>
      <c r="CI109" s="109">
        <f>SUMIFS('Planificación 2026-1'!R:R,'Planificación 2026-1'!W:W,C109,'Planificación 2026-1'!H:H,"AR",'Planificación 2026-1'!I:I,"&gt;2")</f>
        <v>0</v>
      </c>
      <c r="CJ109" s="109">
        <f>SUMIFS('Planificación 2026-1'!R:R,'Planificación 2026-1'!W:W,C109,'Planificación 2026-1'!H:H,"T1",'Planificación 2026-1'!I:I,"&gt;2")</f>
        <v>0</v>
      </c>
      <c r="CK109" s="109">
        <f>SUMIFS('Planificación 2026-1'!R:R,'Planificación 2026-1'!W:W,C109,'Planificación 2026-1'!H:H,"T3",'Planificación 2026-1'!I:I,"&gt;2")</f>
        <v>0</v>
      </c>
      <c r="CL109" s="109">
        <f>SUMIFS('Planificación 2026-1'!R:R,'Planificación 2026-1'!W:W,C109,'Planificación 2026-1'!H:H,"T2",'Planificación 2026-1'!I:I,"&gt;2")</f>
        <v>0</v>
      </c>
      <c r="CM109" s="109">
        <f>SUMIFS('Planificación 2026-1'!R:R,'Planificación 2026-1'!W:W,C109,'Planificación 2026-1'!H:H,"AE",'Planificación 2026-1'!I:I,"&gt;2")</f>
        <v>0</v>
      </c>
      <c r="CN109" s="109">
        <f>SUMIFS('Planificación 2026-1'!R:R,'Planificación 2026-1'!W:W,C109,'Planificación 2026-1'!H:H,"T4",'Planificación 2026-1'!I:I,"&gt;2")</f>
        <v>0</v>
      </c>
      <c r="CO109" s="109">
        <f>SUMIFS('Planificación 2026-1'!R:R,'Planificación 2026-1'!W:W,C109,'Planificación 2026-1'!H:H,"AF",'Planificación 2026-1'!I:I,"&lt;3")</f>
        <v>0</v>
      </c>
      <c r="CP109" s="109">
        <f>SUMIFS('Planificación 2026-1'!R:R,'Planificación 2026-1'!W:W,C109,'Planificación 2026-1'!H:H,"EN",'Planificación 2026-1'!I:I,"&lt;3")</f>
        <v>0</v>
      </c>
      <c r="CQ109" s="109">
        <f>SUMIFS('Planificación 2026-1'!R:R,'Planificación 2026-1'!W:W,C109,'Planificación 2026-1'!H:H,"IS",'Planificación 2026-1'!I:I,"&lt;3")</f>
        <v>0</v>
      </c>
      <c r="CR109" s="109">
        <f>SUMIFS('Planificación 2026-1'!R:R,'Planificación 2026-1'!W:W,C109,'Planificación 2026-1'!H:H,"PS",'Planificación 2026-1'!I:I,"&lt;3")</f>
        <v>0</v>
      </c>
      <c r="CS109" s="109">
        <f>SUMIFS('Planificación 2026-1'!R:R,'Planificación 2026-1'!W:W,C109,'Planificación 2026-1'!H:H,"IN",'Planificación 2026-1'!I:I,"&lt;3")</f>
        <v>0</v>
      </c>
      <c r="CT109" s="109">
        <f>SUMIFS('Planificación 2026-1'!R:R,'Planificación 2026-1'!W:W,C109,'Planificación 2026-1'!H:H,"CA",'Planificación 2026-1'!I:I,"&lt;3")</f>
        <v>0</v>
      </c>
      <c r="CU109" s="109">
        <f>SUMIFS('Planificación 2026-1'!R:R,'Planificación 2026-1'!W:W,C109,'Planificación 2026-1'!H:H,"DE",'Planificación 2026-1'!I:I,"&lt;3")</f>
        <v>0</v>
      </c>
      <c r="CV109" s="109">
        <f>SUMIFS('Planificación 2026-1'!R:R,'Planificación 2026-1'!W:W,C109,'Planificación 2026-1'!H:H,"OB",'Planificación 2026-1'!I:I,"&lt;3")</f>
        <v>0</v>
      </c>
      <c r="CW109" s="109">
        <f>SUMIFS('Planificación 2026-1'!R:R,'Planificación 2026-1'!W:W,C109,'Planificación 2026-1'!H:H,"MH",'Planificación 2026-1'!I:I,"&lt;3")</f>
        <v>0</v>
      </c>
      <c r="CX109" s="109">
        <f>SUMIFS('Planificación 2026-1'!R:R,'Planificación 2026-1'!W:W,C109,'Planificación 2026-1'!H:H,"IC",'Planificación 2026-1'!I:I,"&lt;3")</f>
        <v>0</v>
      </c>
      <c r="CY109" s="109">
        <f>SUMIFS('Planificación 2026-1'!R:R,'Planificación 2026-1'!W:W,C109,'Planificación 2026-1'!H:H,"AR",'Planificación 2026-1'!I:I,"&lt;3")</f>
        <v>0</v>
      </c>
      <c r="CZ109" s="109">
        <f>SUMIFS('Planificación 2026-1'!R:R,'Planificación 2026-1'!W:W,C109,'Planificación 2026-1'!H:H,"T1",'Planificación 2026-1'!I:I,"&lt;3")</f>
        <v>0</v>
      </c>
      <c r="DA109" s="109">
        <f>SUMIFS('Planificación 2026-1'!R:R,'Planificación 2026-1'!W:W,C109,'Planificación 2026-1'!H:H,"T3",'Planificación 2026-1'!I:I,"&lt;3")</f>
        <v>0</v>
      </c>
      <c r="DB109" s="109">
        <f>SUMIFS('Planificación 2026-1'!R:R,'Planificación 2026-1'!W:W,C109,'Planificación 2026-1'!H:H,"T2",'Planificación 2026-1'!I:I,"&lt;3")</f>
        <v>0</v>
      </c>
      <c r="DC109" s="109">
        <f>SUMIFS('Planificación 2026-1'!R:R,'Planificación 2026-1'!W:W,C109,'Planificación 2026-1'!H:H,"AE",'Planificación 2026-1'!I:I,"&lt;3")</f>
        <v>0</v>
      </c>
      <c r="DD109" s="109">
        <f>SUMIFS('Planificación 2026-1'!R:R,'Planificación 2026-1'!W:W,C109,'Planificación 2026-1'!H:H,"T4",'Planificación 2026-1'!I:I,"&lt;3")</f>
        <v>0</v>
      </c>
      <c r="DE109" s="108" t="str">
        <f t="shared" si="13"/>
        <v/>
      </c>
      <c r="DF109" s="41">
        <f>IF(C109="","",SUMIFS('Planificación 2026-1'!R:R,'Planificación 2026-1'!W:W,C109,'Planificación 2026-1'!F:F,"PRINCIPAL",'Planificación 2026-1'!X:X,"VIRTUAL"))</f>
        <v>0</v>
      </c>
      <c r="DG109" s="41">
        <f>IF(C109="","",SUMIFS('Planificación 2026-1'!R:R,'Planificación 2026-1'!W:W,C109,'Planificación 2026-1'!F:F,"PRINCIPAL",'Planificación 2026-1'!X:X,"PRESENCIAL"))</f>
        <v>0</v>
      </c>
      <c r="DH109" s="41">
        <f>IF(C109="","",SUMIFS('Planificación 2026-1'!R:R,'Planificación 2026-1'!W:W,C109,'Planificación 2026-1'!F:F,"PRINCIPAL",'Planificación 2026-1'!X:X,"HIBRIDO PRESENCIAL"))</f>
        <v>0</v>
      </c>
      <c r="DI109" s="108" t="str">
        <f t="shared" si="14"/>
        <v/>
      </c>
      <c r="DJ109" s="108">
        <f>IF(C109="","",SUMIFS('Planificación 2026-1'!R:R,'Planificación 2026-1'!W:W,C109,'Planificación 2026-1'!F:F,"FILIAL",'Planificación 2026-1'!X:X,"VIRTUAL"))</f>
        <v>0</v>
      </c>
      <c r="DK109" s="110">
        <f>IF(C109="","",SUMIFS('Planificación 2026-1'!R:R,'Planificación 2026-1'!W:W,C109,'Planificación 2026-1'!F:F,"FILIAL",'Planificación 2026-1'!X:X,"PRESENCIAL"))</f>
        <v>0</v>
      </c>
      <c r="DL109" s="61">
        <f>IF(C109="","",SUMIFS('Planificación 2026-1'!R:R,'Planificación 2026-1'!W:W,C109,'Planificación 2026-1'!F:F,"FILIAL",'Planificación 2026-1'!X:X,"HIBRIDO PRESENCIAL"))</f>
        <v>0</v>
      </c>
      <c r="DM109" s="111" t="str">
        <f t="shared" si="15"/>
        <v/>
      </c>
      <c r="DN109" s="108">
        <f>IF(C109="","",SUMIFS('Planificación 2026-1'!R:R,'Planificación 2026-1'!W:W,C109,'Planificación 2026-1'!F:F,"SUNAMPE",'Planificación 2026-1'!X:X,"VIRTUAL"))</f>
        <v>0</v>
      </c>
      <c r="DO109" s="61">
        <f>IF(C109="","",SUMIFS('Planificación 2026-1'!R:R,'Planificación 2026-1'!W:W,C109,'Planificación 2026-1'!F:F,"SUNAMPE",'Planificación 2026-1'!X:X,"PRESENCIAL"))</f>
        <v>0</v>
      </c>
      <c r="DP109" s="111" t="str">
        <f t="shared" si="16"/>
        <v/>
      </c>
      <c r="DQ109" s="108">
        <f>IF(C109="","",SUMIFS('Planificación 2026-1'!R:R,'Planificación 2026-1'!W:W,C109,'Planificación 2026-1'!F:F,"HUAURA",'Planificación 2026-1'!X:X,"VIRTUAL"))</f>
        <v>0</v>
      </c>
      <c r="DR109" s="61">
        <f>IF(C109="","",SUMIFS('Planificación 2026-1'!R:R,'Planificación 2026-1'!W:W,C109,'Planificación 2026-1'!F:F,"HUAURA",'Planificación 2026-1'!X:X,"PRESENCIAL"))</f>
        <v>0</v>
      </c>
      <c r="DS109" s="76">
        <f>SUMIFS('Planificación 2026-1'!R:R,'Planificación 2026-1'!W:W,C109,'Planificación 2026-1'!F:F,"PRINCIPAL",'Planificación 2026-1'!X:X,"VIRTUAL",'Planificación 2026-1'!I:I,"&gt;2")</f>
        <v>0</v>
      </c>
      <c r="DT109" s="76">
        <f>SUMIFS('Planificación 2026-1'!R:R,'Planificación 2026-1'!W:W,C109,'Planificación 2026-1'!F:F,"PRINCIPAL",'Planificación 2026-1'!X:X,"&lt;&gt;VIRTUAL",'Planificación 2026-1'!I:I,"&gt;2")</f>
        <v>0</v>
      </c>
      <c r="DU109" s="76">
        <f>SUMIFS('Planificación 2026-1'!R:R,'Planificación 2026-1'!W:W,C109,'Planificación 2026-1'!F:F,"SUNAMPE",'Planificación 2026-1'!X:X,"VIRTUAL",'Planificación 2026-1'!I:I,"&gt;2")</f>
        <v>0</v>
      </c>
      <c r="DV109" s="76">
        <f>SUMIFS('Planificación 2026-1'!R:R,'Planificación 2026-1'!W:W,C109,'Planificación 2026-1'!F:F,"SUNAMPE",'Planificación 2026-1'!X:X,"&lt;&gt;VIRTUAL",'Planificación 2026-1'!I:I,"&gt;2")</f>
        <v>0</v>
      </c>
      <c r="DW109" s="76">
        <f>SUMIFS('Planificación 2026-1'!R:R,'Planificación 2026-1'!W:W,C109,'Planificación 2026-1'!F:F,"FILIAL",'Planificación 2026-1'!X:X,"VIRTUAL",'Planificación 2026-1'!I:I,"&gt;2")</f>
        <v>0</v>
      </c>
      <c r="DX109" s="76">
        <f>SUMIFS('Planificación 2026-1'!R:R,'Planificación 2026-1'!W:W,C109,'Planificación 2026-1'!F:F,"FILIAL",'Planificación 2026-1'!X:X,"&lt;&gt;VIRTUAL",'Planificación 2026-1'!I:I,"&gt;2")</f>
        <v>0</v>
      </c>
      <c r="DY109" s="76">
        <f>SUMIFS('Planificación 2026-1'!R:R,'Planificación 2026-1'!W:W,C109,'Planificación 2026-1'!F:F,"PORUMA",'Planificación 2026-1'!X:X,"VIRTUAL",'Planificación 2026-1'!I:I,"&gt;2")</f>
        <v>0</v>
      </c>
      <c r="DZ109" s="76">
        <f>SUMIFS('Planificación 2026-1'!R:R,'Planificación 2026-1'!W:W,C109,'Planificación 2026-1'!F:F,"PORUMA",'Planificación 2026-1'!X:X,"&lt;&gt;VIRTUAL",'Planificación 2026-1'!I:I,"&gt;2")</f>
        <v>0</v>
      </c>
      <c r="EA109" s="76">
        <f>SUMIFS('Planificación 2026-1'!R:R,'Planificación 2026-1'!W:W,C109,'Planificación 2026-1'!F:F,"HUAURA",'Planificación 2026-1'!X:X,"VIRTUAL",'Planificación 2026-1'!I:I,"&gt;2")</f>
        <v>0</v>
      </c>
      <c r="EB109" s="76">
        <f>SUMIFS('Planificación 2026-1'!R:R,'Planificación 2026-1'!W:W,C109,'Planificación 2026-1'!F:F,"HUAURA",'Planificación 2026-1'!X:X,"&lt;&gt;VIRTUAL",'Planificación 2026-1'!I:I,"&gt;2")</f>
        <v>0</v>
      </c>
      <c r="EC109" s="76">
        <f>SUMIFS('Planificación 2026-1'!R:R,'Planificación 2026-1'!W:W,C109,'Planificación 2026-1'!F:F,"PRINCIPAL",'Planificación 2026-1'!X:X,"VIRTUAL",'Planificación 2026-1'!I:I,"&lt;3")</f>
        <v>0</v>
      </c>
      <c r="ED109" s="76">
        <f>SUMIFS('Planificación 2026-1'!R:R,'Planificación 2026-1'!W:W,C109,'Planificación 2026-1'!F:F,"PRINCIPAL",'Planificación 2026-1'!X:X,"&lt;&gt;VIRTUAL",'Planificación 2026-1'!I:I,"&lt;3")</f>
        <v>0</v>
      </c>
      <c r="EE109" s="76">
        <f>SUMIFS('Planificación 2026-1'!R:R,'Planificación 2026-1'!W:W,C109,'Planificación 2026-1'!F:F,"SUNAMPE",'Planificación 2026-1'!X:X,"VIRTUAL",'Planificación 2026-1'!I:I,"&lt;3")</f>
        <v>0</v>
      </c>
      <c r="EF109" s="76">
        <f>SUMIFS('Planificación 2026-1'!R:R,'Planificación 2026-1'!W:W,C109,'Planificación 2026-1'!F:F,"SUNAMPE",'Planificación 2026-1'!X:X,"&lt;&gt;VIRTUAL",'Planificación 2026-1'!I:I,"&lt;3")</f>
        <v>0</v>
      </c>
      <c r="EG109" s="76">
        <f>SUMIFS('Planificación 2026-1'!R:R,'Planificación 2026-1'!W:W,C109,'Planificación 2026-1'!F:F,"FILIAL",'Planificación 2026-1'!X:X,"VIRTUAL",'Planificación 2026-1'!I:I,"&lt;3")</f>
        <v>0</v>
      </c>
      <c r="EH109" s="76">
        <f>SUMIFS('Planificación 2026-1'!R:R,'Planificación 2026-1'!W:W,C109,'Planificación 2026-1'!F:F,"FILIAL",'Planificación 2026-1'!X:X,"&lt;&gt;VIRTUAL",'Planificación 2026-1'!I:I,"&lt;3")</f>
        <v>0</v>
      </c>
      <c r="EI109" s="76">
        <f>SUMIFS('Planificación 2026-1'!R:R,'Planificación 2026-1'!W:W,C109,'Planificación 2026-1'!F:F,"PORUMA",'Planificación 2026-1'!X:X,"VIRTUAL",'Planificación 2026-1'!I:I,"&lt;3")</f>
        <v>0</v>
      </c>
      <c r="EJ109" s="76">
        <f>SUMIFS('Planificación 2026-1'!R:R,'Planificación 2026-1'!W:W,C109,'Planificación 2026-1'!F:F,"PORUMA",'Planificación 2026-1'!X:X,"&lt;&gt;VIRTUAL",'Planificación 2026-1'!I:I,"&lt;3")</f>
        <v>0</v>
      </c>
      <c r="EK109" s="76">
        <f>SUMIFS('Planificación 2026-1'!R:R,'Planificación 2026-1'!W:W,C109,'Planificación 2026-1'!F:F,"HUAURA",'Planificación 2026-1'!X:X,"VIRTUAL",'Planificación 2026-1'!I:I,"&lt;3")</f>
        <v>0</v>
      </c>
      <c r="EL109" s="76">
        <f>SUMIFS('Planificación 2026-1'!R:R,'Planificación 2026-1'!W:W,C109,'Planificación 2026-1'!F:F,"HUAURA",'Planificación 2026-1'!X:X,"&lt;&gt;VIRTUAL",'Planificación 2026-1'!I:I,"&lt;3")</f>
        <v>0</v>
      </c>
      <c r="EM109" s="76"/>
      <c r="EN109" s="76">
        <f t="shared" si="9"/>
        <v>0</v>
      </c>
      <c r="EO109" s="76">
        <f t="shared" si="10"/>
        <v>0</v>
      </c>
      <c r="EP109" s="76" t="b">
        <f t="shared" si="11"/>
        <v>1</v>
      </c>
      <c r="EQ109" s="76" t="str">
        <f t="shared" si="12"/>
        <v/>
      </c>
      <c r="ER109" s="76" t="str">
        <f t="shared" si="17"/>
        <v>PRESENCIAL</v>
      </c>
    </row>
    <row r="110" spans="1:148" hidden="1">
      <c r="A110" s="83"/>
      <c r="B110" s="119">
        <v>107</v>
      </c>
      <c r="C110" s="115" t="s">
        <v>281</v>
      </c>
      <c r="D110" s="112">
        <f>SUMIF('Planificación 2026-1'!W:W,C110,'Planificación 2026-1'!R:R)</f>
        <v>0</v>
      </c>
      <c r="E110" s="114" t="s">
        <v>170</v>
      </c>
      <c r="F110" s="115" t="s">
        <v>171</v>
      </c>
      <c r="G110" s="115" t="s">
        <v>153</v>
      </c>
      <c r="H110" s="115" t="s">
        <v>124</v>
      </c>
      <c r="I110" s="107" t="str">
        <f>IF(SUM(COUNTIFS('Planificación 2026-1'!F:F,"PRINCIPAL",'Planificación 2026-1'!W:W,C110,'Planificación 2026-1'!H:H,"AF"))&gt;0,"P01"," ")</f>
        <v xml:space="preserve"> </v>
      </c>
      <c r="J110" s="108" t="str">
        <f>IF(SUM(COUNTIFS('Planificación 2026-1'!F:F,"PRINCIPAL",'Planificación 2026-1'!W:W,C110,'Planificación 2026-1'!H:H,"EN"))&gt;0,"P02"," ")</f>
        <v xml:space="preserve"> </v>
      </c>
      <c r="K110" s="108" t="str">
        <f>IF(SUM(COUNTIFS('Planificación 2026-1'!F:F,"PRINCIPAL",'Planificación 2026-1'!W:W,C110,'Planificación 2026-1'!H:H,"IS"))&gt;0,"P03"," ")</f>
        <v xml:space="preserve"> </v>
      </c>
      <c r="L110" s="108" t="str">
        <f>IF(SUM(COUNTIFS('Planificación 2026-1'!F:F,"PRINCIPAL",'Planificación 2026-1'!W:W,C110,'Planificación 2026-1'!H:H,"PS"))&gt;0,"P04"," ")</f>
        <v xml:space="preserve"> </v>
      </c>
      <c r="M110" s="108"/>
      <c r="N110" s="108" t="str">
        <f>IF(SUM(COUNTIFS('Planificación 2026-1'!F:F,"PRINCIPAL",'Planificación 2026-1'!W:W,C110,'Planificación 2026-1'!H:H,"IN"))&gt;0,"P06"," ")</f>
        <v xml:space="preserve"> </v>
      </c>
      <c r="O110" s="108" t="str">
        <f>IF(SUM(COUNTIFS('Planificación 2026-1'!F:F,"PRINCIPAL",'Planificación 2026-1'!W:W,C110,'Planificación 2026-1'!H:H,"CA"))&gt;0,"P07"," ")</f>
        <v xml:space="preserve"> </v>
      </c>
      <c r="P110" s="108" t="str">
        <f>IF(SUM(COUNTIFS('Planificación 2026-1'!F:F,"PRINCIPAL",'Planificación 2026-1'!W:W,C110,'Planificación 2026-1'!H:H,"DE"))&gt;0,"P08"," ")</f>
        <v xml:space="preserve"> </v>
      </c>
      <c r="Q110" s="108" t="str">
        <f>IF(SUM(COUNTIFS('Planificación 2026-1'!F:F,"PRINCIPAL",'Planificación 2026-1'!W:W,C110,'Planificación 2026-1'!H:H,"OB"))&gt;0,"P09"," ")</f>
        <v xml:space="preserve"> </v>
      </c>
      <c r="R110" s="108" t="str">
        <f>IF(SUM(COUNTIFS('Planificación 2026-1'!F:F,"PRINCIPAL",'Planificación 2026-1'!W:W,C110,'Planificación 2026-1'!H:H,"MH"))&gt;0,"P31"," ")</f>
        <v xml:space="preserve"> </v>
      </c>
      <c r="S110" s="108" t="str">
        <f>IF(SUM(COUNTIFS('Planificación 2026-1'!F:F,"PRINCIPAL",'Planificación 2026-1'!W:W,C110,'Planificación 2026-1'!H:H,"IC"))&gt;0,"P32"," ")</f>
        <v xml:space="preserve"> </v>
      </c>
      <c r="T110" s="108" t="str">
        <f>IF(SUM(COUNTIFS('Planificación 2026-1'!F:F,"PRINCIPAL",'Planificación 2026-1'!W:W,C110,'Planificación 2026-1'!H:H,"AR"))&gt;0,"P34"," ")</f>
        <v xml:space="preserve"> </v>
      </c>
      <c r="U110" s="108" t="str">
        <f>IF(SUM(COUNTIFS('Planificación 2026-1'!F:F,"PRINCIPAL",'Planificación 2026-1'!W:W,C110,'Planificación 2026-1'!H:H,"T1"))&gt;0,"P35"," ")</f>
        <v xml:space="preserve"> </v>
      </c>
      <c r="V110" s="108" t="str">
        <f>IF(SUM(COUNTIFS('Planificación 2026-1'!F:F,"PRINCIPAL",'Planificación 2026-1'!W:W,C110,'Planificación 2026-1'!H:H,"T3"))&gt;0,"P36"," ")</f>
        <v xml:space="preserve"> </v>
      </c>
      <c r="W110" s="108" t="str">
        <f>IF(SUM(COUNTIFS('Planificación 2026-1'!F:F,"PRINCIPAL",'Planificación 2026-1'!W:W,C110,'Planificación 2026-1'!H:H,"T2"))&gt;0,"P37"," ")</f>
        <v xml:space="preserve"> </v>
      </c>
      <c r="X110" s="108" t="str">
        <f>IF(SUM(COUNTIFS('Planificación 2026-1'!F:F,"PRINCIPAL",'Planificación 2026-1'!W:W,C110,'Planificación 2026-1'!H:H,"AE"))&gt;0,"P38"," ")</f>
        <v xml:space="preserve"> </v>
      </c>
      <c r="Y110" s="108" t="str">
        <f>IF(SUM(COUNTIFS('Planificación 2026-1'!F:F,"PRINCIPAL",'Planificación 2026-1'!W:W,C110,'Planificación 2026-1'!H:H,"T4"))&gt;0,"P55"," ")</f>
        <v xml:space="preserve"> </v>
      </c>
      <c r="Z110" s="108" t="str">
        <f>IF(SUM(COUNTIFS('Planificación 2026-1'!F:F,"FILIAL",'Planificación 2026-1'!W:W,C110,'Planificación 2026-1'!H:H,"AF"))&gt;0," P01"," ")</f>
        <v xml:space="preserve"> </v>
      </c>
      <c r="AA110" s="108" t="str">
        <f>IF(SUM(COUNTIFS('Planificación 2026-1'!F:F,"FILIAL",'Planificación 2026-1'!W:W,C110,'Planificación 2026-1'!H:H,"EN"))&gt;0,"P02"," ")</f>
        <v xml:space="preserve"> </v>
      </c>
      <c r="AB110" s="108" t="str">
        <f>IF(SUM(COUNTIFS('Planificación 2026-1'!F:F,"FILIAL",'Planificación 2026-1'!W:W,C110,'Planificación 2026-1'!H:H,"IS"))&gt;0,"P03"," ")</f>
        <v xml:space="preserve"> </v>
      </c>
      <c r="AC110" s="108" t="str">
        <f>IF(SUM(COUNTIFS('Planificación 2026-1'!F:F,"FILIAL",'Planificación 2026-1'!W:W,C110,'Planificación 2026-1'!H:H,"PS"))&gt;0,"P04"," ")</f>
        <v xml:space="preserve"> </v>
      </c>
      <c r="AD110" s="108"/>
      <c r="AE110" s="108" t="str">
        <f>IF(SUM(COUNTIFS('Planificación 2026-1'!F:F,"FILIAL",'Planificación 2026-1'!W:W,C110,'Planificación 2026-1'!H:H,"IN"))&gt;0,"P06"," ")</f>
        <v xml:space="preserve"> </v>
      </c>
      <c r="AF110" s="108" t="str">
        <f>IF(SUM(COUNTIFS('Planificación 2026-1'!F:F,"FILIAL",'Planificación 2026-1'!W:W,C110,'Planificación 2026-1'!H:H,"CA"))&gt;0,"P07"," ")</f>
        <v xml:space="preserve"> </v>
      </c>
      <c r="AG110" s="108" t="str">
        <f>IF(SUM(COUNTIFS('Planificación 2026-1'!F:F,"FILIAL",'Planificación 2026-1'!W:W,C110,'Planificación 2026-1'!H:H,"DE"))&gt;0,"P08"," ")</f>
        <v xml:space="preserve"> </v>
      </c>
      <c r="AH110" s="108" t="str">
        <f>IF(SUM(COUNTIFS('Planificación 2026-1'!F:F,"FILIAL",'Planificación 2026-1'!W:W,C110,'Planificación 2026-1'!H:H,"OB"))&gt;0,"P09"," ")</f>
        <v xml:space="preserve"> </v>
      </c>
      <c r="AI110" s="108" t="str">
        <f>IF(SUM(COUNTIFS('Planificación 2026-1'!F:F,"FILIAL",'Planificación 2026-1'!W:W,C110,'Planificación 2026-1'!H:H,"MH"))&gt;0,"P31"," ")</f>
        <v xml:space="preserve"> </v>
      </c>
      <c r="AJ110" s="108" t="str">
        <f>IF(SUM(COUNTIFS('Planificación 2026-1'!F:F,"FILIAL",'Planificación 2026-1'!W:W,C110,'Planificación 2026-1'!H:H,"IC"))&gt;0,"P32"," ")</f>
        <v xml:space="preserve"> </v>
      </c>
      <c r="AK110" s="108" t="str">
        <f>IF(SUM(COUNTIFS('Planificación 2026-1'!F:F,"FILIAL",'Planificación 2026-1'!W:W,C110,'Planificación 2026-1'!H:H,"AR"))&gt;0,"P34"," ")</f>
        <v xml:space="preserve"> </v>
      </c>
      <c r="AL110" s="108" t="str">
        <f>IF(SUM(COUNTIFS('Planificación 2026-1'!F:F,"FILIAL",'Planificación 2026-1'!W:W,C110,'Planificación 2026-1'!H:H,"T1"))&gt;0,"P35"," ")</f>
        <v xml:space="preserve"> </v>
      </c>
      <c r="AM110" s="108" t="str">
        <f>IF(SUM(COUNTIFS('Planificación 2026-1'!F:F,"FILIAL",'Planificación 2026-1'!W:W,C110,'Planificación 2026-1'!H:H,"T3"))&gt;0,"P36"," ")</f>
        <v xml:space="preserve"> </v>
      </c>
      <c r="AN110" s="108" t="str">
        <f>IF(SUM(COUNTIFS('Planificación 2026-1'!F:F,"FILIAL",'Planificación 2026-1'!W:W,C110,'Planificación 2026-1'!H:H,"T2"))&gt;0,"P37"," ")</f>
        <v xml:space="preserve"> </v>
      </c>
      <c r="AO110" s="108" t="str">
        <f>IF(SUM(COUNTIFS('Planificación 2026-1'!F:F,"FILIAL",'Planificación 2026-1'!W:W,C110,'Planificación 2026-1'!H:H,"AE"))&gt;0,"P38"," ")</f>
        <v xml:space="preserve"> </v>
      </c>
      <c r="AP110" s="108" t="str">
        <f>IF(SUM(COUNTIFS('Planificación 2026-1'!F:F,"FILIAL",'Planificación 2026-1'!W:W,C110,'Planificación 2026-1'!H:H,"T4"))&gt;0,"P55"," ")</f>
        <v xml:space="preserve"> </v>
      </c>
      <c r="AQ110" s="108" t="str">
        <f>IF(SUM(COUNTIFS('Planificación 2026-1'!F:F,"SUNAMPE",'Planificación 2026-1'!W:W,C110,'Planificación 2026-1'!H:H,"AF"))&gt;0," P01"," ")</f>
        <v xml:space="preserve"> </v>
      </c>
      <c r="AR110" s="108" t="str">
        <f>IF(SUM(COUNTIFS('Planificación 2026-1'!F:F,"SUNAMPE",'Planificación 2026-1'!W:W,C110,'Planificación 2026-1'!H:H,"EN"))&gt;0,"P02"," ")</f>
        <v xml:space="preserve"> </v>
      </c>
      <c r="AS110" s="108" t="str">
        <f>IF(SUM(COUNTIFS('Planificación 2026-1'!F:F,"SUNAMPE",'Planificación 2026-1'!W:W,C110,'Planificación 2026-1'!H:H,"IS"))&gt;0,"P03"," ")</f>
        <v xml:space="preserve"> </v>
      </c>
      <c r="AT110" s="108" t="str">
        <f>IF(SUM(COUNTIFS('Planificación 2026-1'!F:F,"SUNAMPE",'Planificación 2026-1'!W:W,C110,'Planificación 2026-1'!H:H,"PS"))&gt;0,"P04"," ")</f>
        <v xml:space="preserve"> </v>
      </c>
      <c r="AU110" s="108"/>
      <c r="AV110" s="108" t="str">
        <f>IF(SUM(COUNTIFS('Planificación 2026-1'!F:F,"SUNAMPE",'Planificación 2026-1'!W:W,C110,'Planificación 2026-1'!H:H,"IN"))&gt;0,"P06"," ")</f>
        <v xml:space="preserve"> </v>
      </c>
      <c r="AW110" s="108" t="str">
        <f>IF(SUM(COUNTIFS('Planificación 2026-1'!F:F,"SUNAMPE",'Planificación 2026-1'!W:W,C110,'Planificación 2026-1'!H:H,"CA"))&gt;0,"P07"," ")</f>
        <v xml:space="preserve"> </v>
      </c>
      <c r="AX110" s="108" t="str">
        <f>IF(SUM(COUNTIFS('Planificación 2026-1'!F:F,"SUNAMPE",'Planificación 2026-1'!W:W,C110,'Planificación 2026-1'!H:H,"DE"))&gt;0,"P08"," ")</f>
        <v xml:space="preserve"> </v>
      </c>
      <c r="AY110" s="108" t="str">
        <f>IF(SUM(COUNTIFS('Planificación 2026-1'!F:F,"SUNAMPE",'Planificación 2026-1'!W:W,C110,'Planificación 2026-1'!H:H,"OB"))&gt;0,"P09"," ")</f>
        <v xml:space="preserve"> </v>
      </c>
      <c r="AZ110" s="108" t="str">
        <f>IF(SUM(COUNTIFS('Planificación 2026-1'!F:F,"SUNAMPE",'Planificación 2026-1'!W:W,C110,'Planificación 2026-1'!H:H,"MH"))&gt;0,"P31"," ")</f>
        <v xml:space="preserve"> </v>
      </c>
      <c r="BA110" s="108" t="str">
        <f>IF(SUM(COUNTIFS('Planificación 2026-1'!F:F,"SUNAMPE",'Planificación 2026-1'!W:W,C110,'Planificación 2026-1'!H:H,"IC"))&gt;0,"P32"," ")</f>
        <v xml:space="preserve"> </v>
      </c>
      <c r="BB110" s="108" t="str">
        <f>IF(SUM(COUNTIFS('Planificación 2026-1'!F:F,"SUNAMPE",'Planificación 2026-1'!W:W,C110,'Planificación 2026-1'!H:H,"AR"))&gt;0,"P34"," ")</f>
        <v xml:space="preserve"> </v>
      </c>
      <c r="BC110" s="108" t="str">
        <f>IF(SUM(COUNTIFS('Planificación 2026-1'!F:F,"SUNAMPE",'Planificación 2026-1'!W:W,C110,'Planificación 2026-1'!H:H,"T1"))&gt;0,"P35"," ")</f>
        <v xml:space="preserve"> </v>
      </c>
      <c r="BD110" s="108" t="str">
        <f>IF(SUM(COUNTIFS('Planificación 2026-1'!F:F,"SUNAMPE",'Planificación 2026-1'!W:W,C110,'Planificación 2026-1'!H:H,"T3"))&gt;0,"P36"," ")</f>
        <v xml:space="preserve"> </v>
      </c>
      <c r="BE110" s="108" t="str">
        <f>IF(SUM(COUNTIFS('Planificación 2026-1'!F:F,"SUNAMPE",'Planificación 2026-1'!W:W,C110,'Planificación 2026-1'!H:H,"T2"))&gt;0,"P37"," ")</f>
        <v xml:space="preserve"> </v>
      </c>
      <c r="BF110" s="108" t="str">
        <f>IF(SUM(COUNTIFS('Planificación 2026-1'!F:F,"SUNAMPE",'Planificación 2026-1'!W:W,C110,'Planificación 2026-1'!H:H,"AE"))&gt;0,"P38"," ")</f>
        <v xml:space="preserve"> </v>
      </c>
      <c r="BG110" s="108" t="str">
        <f>IF(SUM(COUNTIFS('Planificación 2026-1'!F:F,"SUNAMPE",'Planificación 2026-1'!W:W,C110,'Planificación 2026-1'!H:H,"T4"))&gt;0,"P55"," ")</f>
        <v xml:space="preserve"> </v>
      </c>
      <c r="BH110" s="108" t="str">
        <f>IF(SUM(COUNTIFS('Planificación 2026-1'!F:F,"HUAURA",'Planificación 2026-1'!W:W,C110,'Planificación 2026-1'!H:H,"AF"))&gt;0," P01"," ")</f>
        <v xml:space="preserve"> </v>
      </c>
      <c r="BI110" s="108" t="str">
        <f>IF(SUM(COUNTIFS('Planificación 2026-1'!F:F,"HUAURA",'Planificación 2026-1'!W:W,C110,'Planificación 2026-1'!H:H,"EN"))&gt;0,"P02"," ")</f>
        <v xml:space="preserve"> </v>
      </c>
      <c r="BJ110" s="108" t="str">
        <f>IF(SUM(COUNTIFS('Planificación 2026-1'!F:F,"HUAURA",'Planificación 2026-1'!W:W,C110,'Planificación 2026-1'!H:H,"IS"))&gt;0,"P03"," ")</f>
        <v xml:space="preserve"> </v>
      </c>
      <c r="BK110" s="108" t="str">
        <f>IF(SUM(COUNTIFS('Planificación 2026-1'!F:F,"HUAURA",'Planificación 2026-1'!W:W,C110,'Planificación 2026-1'!H:H,"PS"))&gt;0,"P04"," ")</f>
        <v xml:space="preserve"> </v>
      </c>
      <c r="BL110" s="108"/>
      <c r="BM110" s="108" t="str">
        <f>IF(SUM(COUNTIFS('Planificación 2026-1'!F:F,"HUAURA",'Planificación 2026-1'!W:W,C110,'Planificación 2026-1'!H:H,"IN"))&gt;0,"P06"," ")</f>
        <v xml:space="preserve"> </v>
      </c>
      <c r="BN110" s="108" t="str">
        <f>IF(SUM(COUNTIFS('Planificación 2026-1'!F:F,"HUAURA",'Planificación 2026-1'!W:W,C110,'Planificación 2026-1'!H:H,"CA"))&gt;0,"P07"," ")</f>
        <v xml:space="preserve"> </v>
      </c>
      <c r="BO110" s="108" t="str">
        <f>IF(SUM(COUNTIFS('Planificación 2026-1'!F:F,"HUAURA",'Planificación 2026-1'!W:W,C110,'Planificación 2026-1'!H:H,"DE"))&gt;0,"P08"," ")</f>
        <v xml:space="preserve"> </v>
      </c>
      <c r="BP110" s="108" t="str">
        <f>IF(SUM(COUNTIFS('Planificación 2026-1'!F:F,"HUAURA",'Planificación 2026-1'!W:W,C110,'Planificación 2026-1'!H:H,"OB"))&gt;0,"P09"," ")</f>
        <v xml:space="preserve"> </v>
      </c>
      <c r="BQ110" s="108" t="str">
        <f>IF(SUM(COUNTIFS('Planificación 2026-1'!F:F,"HUAURA",'Planificación 2026-1'!W:W,C110,'Planificación 2026-1'!H:H,"MH"))&gt;0,"P31"," ")</f>
        <v xml:space="preserve"> </v>
      </c>
      <c r="BR110" s="108" t="str">
        <f>IF(SUM(COUNTIFS('Planificación 2026-1'!F:F,"HUAURA",'Planificación 2026-1'!W:W,C110,'Planificación 2026-1'!H:H,"IC"))&gt;0,"P32"," ")</f>
        <v xml:space="preserve"> </v>
      </c>
      <c r="BS110" s="108" t="str">
        <f>IF(SUM(COUNTIFS('Planificación 2026-1'!F:F,"HUAURA",'Planificación 2026-1'!W:W,C110,'Planificación 2026-1'!H:H,"AR"))&gt;0,"P34"," ")</f>
        <v xml:space="preserve"> </v>
      </c>
      <c r="BT110" s="108" t="str">
        <f>IF(SUM(COUNTIFS('Planificación 2026-1'!F:F,"HUAURA",'Planificación 2026-1'!W:W,C110,'Planificación 2026-1'!H:H,"T1"))&gt;0,"P35"," ")</f>
        <v xml:space="preserve"> </v>
      </c>
      <c r="BU110" s="108" t="str">
        <f>IF(SUM(COUNTIFS('Planificación 2026-1'!F:F,"HUAURA",'Planificación 2026-1'!W:W,C110,'Planificación 2026-1'!H:H,"T3"))&gt;0,"P36"," ")</f>
        <v xml:space="preserve"> </v>
      </c>
      <c r="BV110" s="108" t="str">
        <f>IF(SUM(COUNTIFS('Planificación 2026-1'!F:F,"HUAURA",'Planificación 2026-1'!W:W,C110,'Planificación 2026-1'!H:H,"T2"))&gt;0,"P37"," ")</f>
        <v xml:space="preserve"> </v>
      </c>
      <c r="BW110" s="108" t="str">
        <f>IF(SUM(COUNTIFS('Planificación 2026-1'!F:F,"HUAURA",'Planificación 2026-1'!W:W,C110,'Planificación 2026-1'!H:H,"AE"))&gt;0,"P38"," ")</f>
        <v xml:space="preserve"> </v>
      </c>
      <c r="BX110" s="108" t="str">
        <f>IF(SUM(COUNTIFS('Planificación 2026-1'!F:F,"HUAURA",'Planificación 2026-1'!W:W,C110,'Planificación 2026-1'!H:H,"T4"))&gt;0,"P55"," ")</f>
        <v xml:space="preserve"> </v>
      </c>
      <c r="BY110" s="109">
        <f>SUMIFS('Planificación 2026-1'!R:R,'Planificación 2026-1'!W:W,C110,'Planificación 2026-1'!H:H,"AF",'Planificación 2026-1'!I:I,"&gt;2")</f>
        <v>0</v>
      </c>
      <c r="BZ110" s="109">
        <f>SUMIFS('Planificación 2026-1'!R:R,'Planificación 2026-1'!W:W,C110,'Planificación 2026-1'!H:H,"EN",'Planificación 2026-1'!I:I,"&gt;2")</f>
        <v>0</v>
      </c>
      <c r="CA110" s="109">
        <f>SUMIFS('Planificación 2026-1'!R:R,'Planificación 2026-1'!W:W,C110,'Planificación 2026-1'!H:H,"IS",'Planificación 2026-1'!I:I,"&gt;2")</f>
        <v>0</v>
      </c>
      <c r="CB110" s="109">
        <f>SUMIFS('Planificación 2026-1'!R:R,'Planificación 2026-1'!W:W,C110,'Planificación 2026-1'!H:H,"PS",'Planificación 2026-1'!I:I,"&gt;2")</f>
        <v>0</v>
      </c>
      <c r="CC110" s="109">
        <f>SUMIFS('Planificación 2026-1'!R:R,'Planificación 2026-1'!W:W,C110,'Planificación 2026-1'!H:H,"IN",'Planificación 2026-1'!I:I,"&gt;2")</f>
        <v>0</v>
      </c>
      <c r="CD110" s="109">
        <f>SUMIFS('Planificación 2026-1'!R:R,'Planificación 2026-1'!W:W,C110,'Planificación 2026-1'!H:H,"CA",'Planificación 2026-1'!I:I,"&gt;2")</f>
        <v>0</v>
      </c>
      <c r="CE110" s="109">
        <f>SUMIFS('Planificación 2026-1'!R:R,'Planificación 2026-1'!W:W,C110,'Planificación 2026-1'!H:H,"DE",'Planificación 2026-1'!I:I,"&gt;2")</f>
        <v>0</v>
      </c>
      <c r="CF110" s="109">
        <f>SUMIFS('Planificación 2026-1'!R:R,'Planificación 2026-1'!W:W,C110,'Planificación 2026-1'!H:H,"OB",'Planificación 2026-1'!I:I,"&gt;2")</f>
        <v>0</v>
      </c>
      <c r="CG110" s="109">
        <f>SUMIFS('Planificación 2026-1'!R:R,'Planificación 2026-1'!W:W,C110,'Planificación 2026-1'!H:H,"MH",'Planificación 2026-1'!I:I,"&gt;2")</f>
        <v>0</v>
      </c>
      <c r="CH110" s="109">
        <f>SUMIFS('Planificación 2026-1'!R:R,'Planificación 2026-1'!W:W,C110,'Planificación 2026-1'!H:H,"IC",'Planificación 2026-1'!I:I,"&gt;2")</f>
        <v>0</v>
      </c>
      <c r="CI110" s="109">
        <f>SUMIFS('Planificación 2026-1'!R:R,'Planificación 2026-1'!W:W,C110,'Planificación 2026-1'!H:H,"AR",'Planificación 2026-1'!I:I,"&gt;2")</f>
        <v>0</v>
      </c>
      <c r="CJ110" s="109">
        <f>SUMIFS('Planificación 2026-1'!R:R,'Planificación 2026-1'!W:W,C110,'Planificación 2026-1'!H:H,"T1",'Planificación 2026-1'!I:I,"&gt;2")</f>
        <v>0</v>
      </c>
      <c r="CK110" s="109">
        <f>SUMIFS('Planificación 2026-1'!R:R,'Planificación 2026-1'!W:W,C110,'Planificación 2026-1'!H:H,"T3",'Planificación 2026-1'!I:I,"&gt;2")</f>
        <v>0</v>
      </c>
      <c r="CL110" s="109">
        <f>SUMIFS('Planificación 2026-1'!R:R,'Planificación 2026-1'!W:W,C110,'Planificación 2026-1'!H:H,"T2",'Planificación 2026-1'!I:I,"&gt;2")</f>
        <v>0</v>
      </c>
      <c r="CM110" s="109">
        <f>SUMIFS('Planificación 2026-1'!R:R,'Planificación 2026-1'!W:W,C110,'Planificación 2026-1'!H:H,"AE",'Planificación 2026-1'!I:I,"&gt;2")</f>
        <v>0</v>
      </c>
      <c r="CN110" s="109">
        <f>SUMIFS('Planificación 2026-1'!R:R,'Planificación 2026-1'!W:W,C110,'Planificación 2026-1'!H:H,"T4",'Planificación 2026-1'!I:I,"&gt;2")</f>
        <v>0</v>
      </c>
      <c r="CO110" s="109">
        <f>SUMIFS('Planificación 2026-1'!R:R,'Planificación 2026-1'!W:W,C110,'Planificación 2026-1'!H:H,"AF",'Planificación 2026-1'!I:I,"&lt;3")</f>
        <v>0</v>
      </c>
      <c r="CP110" s="109">
        <f>SUMIFS('Planificación 2026-1'!R:R,'Planificación 2026-1'!W:W,C110,'Planificación 2026-1'!H:H,"EN",'Planificación 2026-1'!I:I,"&lt;3")</f>
        <v>0</v>
      </c>
      <c r="CQ110" s="109">
        <f>SUMIFS('Planificación 2026-1'!R:R,'Planificación 2026-1'!W:W,C110,'Planificación 2026-1'!H:H,"IS",'Planificación 2026-1'!I:I,"&lt;3")</f>
        <v>0</v>
      </c>
      <c r="CR110" s="109">
        <f>SUMIFS('Planificación 2026-1'!R:R,'Planificación 2026-1'!W:W,C110,'Planificación 2026-1'!H:H,"PS",'Planificación 2026-1'!I:I,"&lt;3")</f>
        <v>0</v>
      </c>
      <c r="CS110" s="109">
        <f>SUMIFS('Planificación 2026-1'!R:R,'Planificación 2026-1'!W:W,C110,'Planificación 2026-1'!H:H,"IN",'Planificación 2026-1'!I:I,"&lt;3")</f>
        <v>0</v>
      </c>
      <c r="CT110" s="109">
        <f>SUMIFS('Planificación 2026-1'!R:R,'Planificación 2026-1'!W:W,C110,'Planificación 2026-1'!H:H,"CA",'Planificación 2026-1'!I:I,"&lt;3")</f>
        <v>0</v>
      </c>
      <c r="CU110" s="109">
        <f>SUMIFS('Planificación 2026-1'!R:R,'Planificación 2026-1'!W:W,C110,'Planificación 2026-1'!H:H,"DE",'Planificación 2026-1'!I:I,"&lt;3")</f>
        <v>0</v>
      </c>
      <c r="CV110" s="109">
        <f>SUMIFS('Planificación 2026-1'!R:R,'Planificación 2026-1'!W:W,C110,'Planificación 2026-1'!H:H,"OB",'Planificación 2026-1'!I:I,"&lt;3")</f>
        <v>0</v>
      </c>
      <c r="CW110" s="109">
        <f>SUMIFS('Planificación 2026-1'!R:R,'Planificación 2026-1'!W:W,C110,'Planificación 2026-1'!H:H,"MH",'Planificación 2026-1'!I:I,"&lt;3")</f>
        <v>0</v>
      </c>
      <c r="CX110" s="109">
        <f>SUMIFS('Planificación 2026-1'!R:R,'Planificación 2026-1'!W:W,C110,'Planificación 2026-1'!H:H,"IC",'Planificación 2026-1'!I:I,"&lt;3")</f>
        <v>0</v>
      </c>
      <c r="CY110" s="109">
        <f>SUMIFS('Planificación 2026-1'!R:R,'Planificación 2026-1'!W:W,C110,'Planificación 2026-1'!H:H,"AR",'Planificación 2026-1'!I:I,"&lt;3")</f>
        <v>0</v>
      </c>
      <c r="CZ110" s="109">
        <f>SUMIFS('Planificación 2026-1'!R:R,'Planificación 2026-1'!W:W,C110,'Planificación 2026-1'!H:H,"T1",'Planificación 2026-1'!I:I,"&lt;3")</f>
        <v>0</v>
      </c>
      <c r="DA110" s="109">
        <f>SUMIFS('Planificación 2026-1'!R:R,'Planificación 2026-1'!W:W,C110,'Planificación 2026-1'!H:H,"T3",'Planificación 2026-1'!I:I,"&lt;3")</f>
        <v>0</v>
      </c>
      <c r="DB110" s="109">
        <f>SUMIFS('Planificación 2026-1'!R:R,'Planificación 2026-1'!W:W,C110,'Planificación 2026-1'!H:H,"T2",'Planificación 2026-1'!I:I,"&lt;3")</f>
        <v>0</v>
      </c>
      <c r="DC110" s="109">
        <f>SUMIFS('Planificación 2026-1'!R:R,'Planificación 2026-1'!W:W,C110,'Planificación 2026-1'!H:H,"AE",'Planificación 2026-1'!I:I,"&lt;3")</f>
        <v>0</v>
      </c>
      <c r="DD110" s="109">
        <f>SUMIFS('Planificación 2026-1'!R:R,'Planificación 2026-1'!W:W,C110,'Planificación 2026-1'!H:H,"T4",'Planificación 2026-1'!I:I,"&lt;3")</f>
        <v>0</v>
      </c>
      <c r="DE110" s="108" t="str">
        <f t="shared" si="13"/>
        <v/>
      </c>
      <c r="DF110" s="41">
        <f>IF(C110="","",SUMIFS('Planificación 2026-1'!R:R,'Planificación 2026-1'!W:W,C110,'Planificación 2026-1'!F:F,"PRINCIPAL",'Planificación 2026-1'!X:X,"VIRTUAL"))</f>
        <v>0</v>
      </c>
      <c r="DG110" s="41">
        <f>IF(C110="","",SUMIFS('Planificación 2026-1'!R:R,'Planificación 2026-1'!W:W,C110,'Planificación 2026-1'!F:F,"PRINCIPAL",'Planificación 2026-1'!X:X,"PRESENCIAL"))</f>
        <v>0</v>
      </c>
      <c r="DH110" s="41">
        <f>IF(C110="","",SUMIFS('Planificación 2026-1'!R:R,'Planificación 2026-1'!W:W,C110,'Planificación 2026-1'!F:F,"PRINCIPAL",'Planificación 2026-1'!X:X,"HIBRIDO PRESENCIAL"))</f>
        <v>0</v>
      </c>
      <c r="DI110" s="108" t="str">
        <f t="shared" si="14"/>
        <v/>
      </c>
      <c r="DJ110" s="108">
        <f>IF(C110="","",SUMIFS('Planificación 2026-1'!R:R,'Planificación 2026-1'!W:W,C110,'Planificación 2026-1'!F:F,"FILIAL",'Planificación 2026-1'!X:X,"VIRTUAL"))</f>
        <v>0</v>
      </c>
      <c r="DK110" s="110">
        <f>IF(C110="","",SUMIFS('Planificación 2026-1'!R:R,'Planificación 2026-1'!W:W,C110,'Planificación 2026-1'!F:F,"FILIAL",'Planificación 2026-1'!X:X,"PRESENCIAL"))</f>
        <v>0</v>
      </c>
      <c r="DL110" s="61">
        <f>IF(C110="","",SUMIFS('Planificación 2026-1'!R:R,'Planificación 2026-1'!W:W,C110,'Planificación 2026-1'!F:F,"FILIAL",'Planificación 2026-1'!X:X,"HIBRIDO PRESENCIAL"))</f>
        <v>0</v>
      </c>
      <c r="DM110" s="111" t="str">
        <f t="shared" si="15"/>
        <v/>
      </c>
      <c r="DN110" s="108">
        <f>IF(C110="","",SUMIFS('Planificación 2026-1'!R:R,'Planificación 2026-1'!W:W,C110,'Planificación 2026-1'!F:F,"SUNAMPE",'Planificación 2026-1'!X:X,"VIRTUAL"))</f>
        <v>0</v>
      </c>
      <c r="DO110" s="61">
        <f>IF(C110="","",SUMIFS('Planificación 2026-1'!R:R,'Planificación 2026-1'!W:W,C110,'Planificación 2026-1'!F:F,"SUNAMPE",'Planificación 2026-1'!X:X,"PRESENCIAL"))</f>
        <v>0</v>
      </c>
      <c r="DP110" s="111" t="str">
        <f t="shared" si="16"/>
        <v/>
      </c>
      <c r="DQ110" s="108">
        <f>IF(C110="","",SUMIFS('Planificación 2026-1'!R:R,'Planificación 2026-1'!W:W,C110,'Planificación 2026-1'!F:F,"HUAURA",'Planificación 2026-1'!X:X,"VIRTUAL"))</f>
        <v>0</v>
      </c>
      <c r="DR110" s="61">
        <f>IF(C110="","",SUMIFS('Planificación 2026-1'!R:R,'Planificación 2026-1'!W:W,C110,'Planificación 2026-1'!F:F,"HUAURA",'Planificación 2026-1'!X:X,"PRESENCIAL"))</f>
        <v>0</v>
      </c>
      <c r="DS110" s="76">
        <f>SUMIFS('Planificación 2026-1'!R:R,'Planificación 2026-1'!W:W,C110,'Planificación 2026-1'!F:F,"PRINCIPAL",'Planificación 2026-1'!X:X,"VIRTUAL",'Planificación 2026-1'!I:I,"&gt;2")</f>
        <v>0</v>
      </c>
      <c r="DT110" s="76">
        <f>SUMIFS('Planificación 2026-1'!R:R,'Planificación 2026-1'!W:W,C110,'Planificación 2026-1'!F:F,"PRINCIPAL",'Planificación 2026-1'!X:X,"&lt;&gt;VIRTUAL",'Planificación 2026-1'!I:I,"&gt;2")</f>
        <v>0</v>
      </c>
      <c r="DU110" s="76">
        <f>SUMIFS('Planificación 2026-1'!R:R,'Planificación 2026-1'!W:W,C110,'Planificación 2026-1'!F:F,"SUNAMPE",'Planificación 2026-1'!X:X,"VIRTUAL",'Planificación 2026-1'!I:I,"&gt;2")</f>
        <v>0</v>
      </c>
      <c r="DV110" s="76">
        <f>SUMIFS('Planificación 2026-1'!R:R,'Planificación 2026-1'!W:W,C110,'Planificación 2026-1'!F:F,"SUNAMPE",'Planificación 2026-1'!X:X,"&lt;&gt;VIRTUAL",'Planificación 2026-1'!I:I,"&gt;2")</f>
        <v>0</v>
      </c>
      <c r="DW110" s="76">
        <f>SUMIFS('Planificación 2026-1'!R:R,'Planificación 2026-1'!W:W,C110,'Planificación 2026-1'!F:F,"FILIAL",'Planificación 2026-1'!X:X,"VIRTUAL",'Planificación 2026-1'!I:I,"&gt;2")</f>
        <v>0</v>
      </c>
      <c r="DX110" s="76">
        <f>SUMIFS('Planificación 2026-1'!R:R,'Planificación 2026-1'!W:W,C110,'Planificación 2026-1'!F:F,"FILIAL",'Planificación 2026-1'!X:X,"&lt;&gt;VIRTUAL",'Planificación 2026-1'!I:I,"&gt;2")</f>
        <v>0</v>
      </c>
      <c r="DY110" s="76">
        <f>SUMIFS('Planificación 2026-1'!R:R,'Planificación 2026-1'!W:W,C110,'Planificación 2026-1'!F:F,"PORUMA",'Planificación 2026-1'!X:X,"VIRTUAL",'Planificación 2026-1'!I:I,"&gt;2")</f>
        <v>0</v>
      </c>
      <c r="DZ110" s="76">
        <f>SUMIFS('Planificación 2026-1'!R:R,'Planificación 2026-1'!W:W,C110,'Planificación 2026-1'!F:F,"PORUMA",'Planificación 2026-1'!X:X,"&lt;&gt;VIRTUAL",'Planificación 2026-1'!I:I,"&gt;2")</f>
        <v>0</v>
      </c>
      <c r="EA110" s="76">
        <f>SUMIFS('Planificación 2026-1'!R:R,'Planificación 2026-1'!W:W,C110,'Planificación 2026-1'!F:F,"HUAURA",'Planificación 2026-1'!X:X,"VIRTUAL",'Planificación 2026-1'!I:I,"&gt;2")</f>
        <v>0</v>
      </c>
      <c r="EB110" s="76">
        <f>SUMIFS('Planificación 2026-1'!R:R,'Planificación 2026-1'!W:W,C110,'Planificación 2026-1'!F:F,"HUAURA",'Planificación 2026-1'!X:X,"&lt;&gt;VIRTUAL",'Planificación 2026-1'!I:I,"&gt;2")</f>
        <v>0</v>
      </c>
      <c r="EC110" s="76">
        <f>SUMIFS('Planificación 2026-1'!R:R,'Planificación 2026-1'!W:W,C110,'Planificación 2026-1'!F:F,"PRINCIPAL",'Planificación 2026-1'!X:X,"VIRTUAL",'Planificación 2026-1'!I:I,"&lt;3")</f>
        <v>0</v>
      </c>
      <c r="ED110" s="76">
        <f>SUMIFS('Planificación 2026-1'!R:R,'Planificación 2026-1'!W:W,C110,'Planificación 2026-1'!F:F,"PRINCIPAL",'Planificación 2026-1'!X:X,"&lt;&gt;VIRTUAL",'Planificación 2026-1'!I:I,"&lt;3")</f>
        <v>0</v>
      </c>
      <c r="EE110" s="76">
        <f>SUMIFS('Planificación 2026-1'!R:R,'Planificación 2026-1'!W:W,C110,'Planificación 2026-1'!F:F,"SUNAMPE",'Planificación 2026-1'!X:X,"VIRTUAL",'Planificación 2026-1'!I:I,"&lt;3")</f>
        <v>0</v>
      </c>
      <c r="EF110" s="76">
        <f>SUMIFS('Planificación 2026-1'!R:R,'Planificación 2026-1'!W:W,C110,'Planificación 2026-1'!F:F,"SUNAMPE",'Planificación 2026-1'!X:X,"&lt;&gt;VIRTUAL",'Planificación 2026-1'!I:I,"&lt;3")</f>
        <v>0</v>
      </c>
      <c r="EG110" s="76">
        <f>SUMIFS('Planificación 2026-1'!R:R,'Planificación 2026-1'!W:W,C110,'Planificación 2026-1'!F:F,"FILIAL",'Planificación 2026-1'!X:X,"VIRTUAL",'Planificación 2026-1'!I:I,"&lt;3")</f>
        <v>0</v>
      </c>
      <c r="EH110" s="76">
        <f>SUMIFS('Planificación 2026-1'!R:R,'Planificación 2026-1'!W:W,C110,'Planificación 2026-1'!F:F,"FILIAL",'Planificación 2026-1'!X:X,"&lt;&gt;VIRTUAL",'Planificación 2026-1'!I:I,"&lt;3")</f>
        <v>0</v>
      </c>
      <c r="EI110" s="76">
        <f>SUMIFS('Planificación 2026-1'!R:R,'Planificación 2026-1'!W:W,C110,'Planificación 2026-1'!F:F,"PORUMA",'Planificación 2026-1'!X:X,"VIRTUAL",'Planificación 2026-1'!I:I,"&lt;3")</f>
        <v>0</v>
      </c>
      <c r="EJ110" s="76">
        <f>SUMIFS('Planificación 2026-1'!R:R,'Planificación 2026-1'!W:W,C110,'Planificación 2026-1'!F:F,"PORUMA",'Planificación 2026-1'!X:X,"&lt;&gt;VIRTUAL",'Planificación 2026-1'!I:I,"&lt;3")</f>
        <v>0</v>
      </c>
      <c r="EK110" s="76">
        <f>SUMIFS('Planificación 2026-1'!R:R,'Planificación 2026-1'!W:W,C110,'Planificación 2026-1'!F:F,"HUAURA",'Planificación 2026-1'!X:X,"VIRTUAL",'Planificación 2026-1'!I:I,"&lt;3")</f>
        <v>0</v>
      </c>
      <c r="EL110" s="76">
        <f>SUMIFS('Planificación 2026-1'!R:R,'Planificación 2026-1'!W:W,C110,'Planificación 2026-1'!F:F,"HUAURA",'Planificación 2026-1'!X:X,"&lt;&gt;VIRTUAL",'Planificación 2026-1'!I:I,"&lt;3")</f>
        <v>0</v>
      </c>
      <c r="EM110" s="76"/>
      <c r="EN110" s="76">
        <f t="shared" si="9"/>
        <v>0</v>
      </c>
      <c r="EO110" s="76">
        <f t="shared" si="10"/>
        <v>0</v>
      </c>
      <c r="EP110" s="76" t="b">
        <f t="shared" si="11"/>
        <v>1</v>
      </c>
      <c r="EQ110" s="76" t="str">
        <f t="shared" si="12"/>
        <v/>
      </c>
      <c r="ER110" s="76" t="str">
        <f t="shared" si="17"/>
        <v>PRESENCIAL</v>
      </c>
    </row>
    <row r="111" spans="1:148" hidden="1">
      <c r="A111" s="83"/>
      <c r="B111" s="119">
        <v>108</v>
      </c>
      <c r="C111" s="115" t="s">
        <v>282</v>
      </c>
      <c r="D111" s="112">
        <f>SUMIF('Planificación 2026-1'!W:W,C111,'Planificación 2026-1'!R:R)</f>
        <v>12</v>
      </c>
      <c r="E111" s="114" t="s">
        <v>170</v>
      </c>
      <c r="F111" s="115" t="s">
        <v>171</v>
      </c>
      <c r="G111" s="115" t="s">
        <v>13</v>
      </c>
      <c r="H111" s="115" t="s">
        <v>127</v>
      </c>
      <c r="I111" s="107" t="str">
        <f>IF(SUM(COUNTIFS('Planificación 2026-1'!F:F,"PRINCIPAL",'Planificación 2026-1'!W:W,C111,'Planificación 2026-1'!H:H,"AF"))&gt;0,"P01"," ")</f>
        <v xml:space="preserve"> </v>
      </c>
      <c r="J111" s="108" t="str">
        <f>IF(SUM(COUNTIFS('Planificación 2026-1'!F:F,"PRINCIPAL",'Planificación 2026-1'!W:W,C111,'Planificación 2026-1'!H:H,"EN"))&gt;0,"P02"," ")</f>
        <v xml:space="preserve"> </v>
      </c>
      <c r="K111" s="108" t="str">
        <f>IF(SUM(COUNTIFS('Planificación 2026-1'!F:F,"PRINCIPAL",'Planificación 2026-1'!W:W,C111,'Planificación 2026-1'!H:H,"IS"))&gt;0,"P03"," ")</f>
        <v xml:space="preserve"> </v>
      </c>
      <c r="L111" s="108" t="str">
        <f>IF(SUM(COUNTIFS('Planificación 2026-1'!F:F,"PRINCIPAL",'Planificación 2026-1'!W:W,C111,'Planificación 2026-1'!H:H,"PS"))&gt;0,"P04"," ")</f>
        <v xml:space="preserve"> </v>
      </c>
      <c r="M111" s="108"/>
      <c r="N111" s="108" t="str">
        <f>IF(SUM(COUNTIFS('Planificación 2026-1'!F:F,"PRINCIPAL",'Planificación 2026-1'!W:W,C111,'Planificación 2026-1'!H:H,"IN"))&gt;0,"P06"," ")</f>
        <v xml:space="preserve"> </v>
      </c>
      <c r="O111" s="108" t="str">
        <f>IF(SUM(COUNTIFS('Planificación 2026-1'!F:F,"PRINCIPAL",'Planificación 2026-1'!W:W,C111,'Planificación 2026-1'!H:H,"CA"))&gt;0,"P07"," ")</f>
        <v xml:space="preserve"> </v>
      </c>
      <c r="P111" s="108" t="str">
        <f>IF(SUM(COUNTIFS('Planificación 2026-1'!F:F,"PRINCIPAL",'Planificación 2026-1'!W:W,C111,'Planificación 2026-1'!H:H,"DE"))&gt;0,"P08"," ")</f>
        <v xml:space="preserve"> </v>
      </c>
      <c r="Q111" s="108" t="str">
        <f>IF(SUM(COUNTIFS('Planificación 2026-1'!F:F,"PRINCIPAL",'Planificación 2026-1'!W:W,C111,'Planificación 2026-1'!H:H,"OB"))&gt;0,"P09"," ")</f>
        <v xml:space="preserve"> </v>
      </c>
      <c r="R111" s="108" t="str">
        <f>IF(SUM(COUNTIFS('Planificación 2026-1'!F:F,"PRINCIPAL",'Planificación 2026-1'!W:W,C111,'Planificación 2026-1'!H:H,"MH"))&gt;0,"P31"," ")</f>
        <v xml:space="preserve"> </v>
      </c>
      <c r="S111" s="108" t="str">
        <f>IF(SUM(COUNTIFS('Planificación 2026-1'!F:F,"PRINCIPAL",'Planificación 2026-1'!W:W,C111,'Planificación 2026-1'!H:H,"IC"))&gt;0,"P32"," ")</f>
        <v xml:space="preserve"> </v>
      </c>
      <c r="T111" s="108" t="str">
        <f>IF(SUM(COUNTIFS('Planificación 2026-1'!F:F,"PRINCIPAL",'Planificación 2026-1'!W:W,C111,'Planificación 2026-1'!H:H,"AR"))&gt;0,"P34"," ")</f>
        <v xml:space="preserve"> </v>
      </c>
      <c r="U111" s="108" t="str">
        <f>IF(SUM(COUNTIFS('Planificación 2026-1'!F:F,"PRINCIPAL",'Planificación 2026-1'!W:W,C111,'Planificación 2026-1'!H:H,"T1"))&gt;0,"P35"," ")</f>
        <v xml:space="preserve"> </v>
      </c>
      <c r="V111" s="108" t="str">
        <f>IF(SUM(COUNTIFS('Planificación 2026-1'!F:F,"PRINCIPAL",'Planificación 2026-1'!W:W,C111,'Planificación 2026-1'!H:H,"T3"))&gt;0,"P36"," ")</f>
        <v xml:space="preserve"> </v>
      </c>
      <c r="W111" s="108" t="str">
        <f>IF(SUM(COUNTIFS('Planificación 2026-1'!F:F,"PRINCIPAL",'Planificación 2026-1'!W:W,C111,'Planificación 2026-1'!H:H,"T2"))&gt;0,"P37"," ")</f>
        <v xml:space="preserve"> </v>
      </c>
      <c r="X111" s="108" t="str">
        <f>IF(SUM(COUNTIFS('Planificación 2026-1'!F:F,"PRINCIPAL",'Planificación 2026-1'!W:W,C111,'Planificación 2026-1'!H:H,"AE"))&gt;0,"P38"," ")</f>
        <v xml:space="preserve"> </v>
      </c>
      <c r="Y111" s="108" t="str">
        <f>IF(SUM(COUNTIFS('Planificación 2026-1'!F:F,"PRINCIPAL",'Planificación 2026-1'!W:W,C111,'Planificación 2026-1'!H:H,"T4"))&gt;0,"P55"," ")</f>
        <v xml:space="preserve"> </v>
      </c>
      <c r="Z111" s="108" t="str">
        <f>IF(SUM(COUNTIFS('Planificación 2026-1'!F:F,"FILIAL",'Planificación 2026-1'!W:W,C111,'Planificación 2026-1'!H:H,"AF"))&gt;0," P01"," ")</f>
        <v xml:space="preserve"> </v>
      </c>
      <c r="AA111" s="108" t="str">
        <f>IF(SUM(COUNTIFS('Planificación 2026-1'!F:F,"FILIAL",'Planificación 2026-1'!W:W,C111,'Planificación 2026-1'!H:H,"EN"))&gt;0,"P02"," ")</f>
        <v xml:space="preserve"> </v>
      </c>
      <c r="AB111" s="108" t="str">
        <f>IF(SUM(COUNTIFS('Planificación 2026-1'!F:F,"FILIAL",'Planificación 2026-1'!W:W,C111,'Planificación 2026-1'!H:H,"IS"))&gt;0,"P03"," ")</f>
        <v xml:space="preserve"> </v>
      </c>
      <c r="AC111" s="108" t="str">
        <f>IF(SUM(COUNTIFS('Planificación 2026-1'!F:F,"FILIAL",'Planificación 2026-1'!W:W,C111,'Planificación 2026-1'!H:H,"PS"))&gt;0,"P04"," ")</f>
        <v xml:space="preserve"> </v>
      </c>
      <c r="AD111" s="108"/>
      <c r="AE111" s="108" t="str">
        <f>IF(SUM(COUNTIFS('Planificación 2026-1'!F:F,"FILIAL",'Planificación 2026-1'!W:W,C111,'Planificación 2026-1'!H:H,"IN"))&gt;0,"P06"," ")</f>
        <v xml:space="preserve"> </v>
      </c>
      <c r="AF111" s="108" t="str">
        <f>IF(SUM(COUNTIFS('Planificación 2026-1'!F:F,"FILIAL",'Planificación 2026-1'!W:W,C111,'Planificación 2026-1'!H:H,"CA"))&gt;0,"P07"," ")</f>
        <v xml:space="preserve"> </v>
      </c>
      <c r="AG111" s="108" t="str">
        <f>IF(SUM(COUNTIFS('Planificación 2026-1'!F:F,"FILIAL",'Planificación 2026-1'!W:W,C111,'Planificación 2026-1'!H:H,"DE"))&gt;0,"P08"," ")</f>
        <v>P08</v>
      </c>
      <c r="AH111" s="108" t="str">
        <f>IF(SUM(COUNTIFS('Planificación 2026-1'!F:F,"FILIAL",'Planificación 2026-1'!W:W,C111,'Planificación 2026-1'!H:H,"OB"))&gt;0,"P09"," ")</f>
        <v xml:space="preserve"> </v>
      </c>
      <c r="AI111" s="108" t="str">
        <f>IF(SUM(COUNTIFS('Planificación 2026-1'!F:F,"FILIAL",'Planificación 2026-1'!W:W,C111,'Planificación 2026-1'!H:H,"MH"))&gt;0,"P31"," ")</f>
        <v xml:space="preserve"> </v>
      </c>
      <c r="AJ111" s="108" t="str">
        <f>IF(SUM(COUNTIFS('Planificación 2026-1'!F:F,"FILIAL",'Planificación 2026-1'!W:W,C111,'Planificación 2026-1'!H:H,"IC"))&gt;0,"P32"," ")</f>
        <v xml:space="preserve"> </v>
      </c>
      <c r="AK111" s="108" t="str">
        <f>IF(SUM(COUNTIFS('Planificación 2026-1'!F:F,"FILIAL",'Planificación 2026-1'!W:W,C111,'Planificación 2026-1'!H:H,"AR"))&gt;0,"P34"," ")</f>
        <v xml:space="preserve"> </v>
      </c>
      <c r="AL111" s="108" t="str">
        <f>IF(SUM(COUNTIFS('Planificación 2026-1'!F:F,"FILIAL",'Planificación 2026-1'!W:W,C111,'Planificación 2026-1'!H:H,"T1"))&gt;0,"P35"," ")</f>
        <v xml:space="preserve"> </v>
      </c>
      <c r="AM111" s="108" t="str">
        <f>IF(SUM(COUNTIFS('Planificación 2026-1'!F:F,"FILIAL",'Planificación 2026-1'!W:W,C111,'Planificación 2026-1'!H:H,"T3"))&gt;0,"P36"," ")</f>
        <v xml:space="preserve"> </v>
      </c>
      <c r="AN111" s="108" t="str">
        <f>IF(SUM(COUNTIFS('Planificación 2026-1'!F:F,"FILIAL",'Planificación 2026-1'!W:W,C111,'Planificación 2026-1'!H:H,"T2"))&gt;0,"P37"," ")</f>
        <v xml:space="preserve"> </v>
      </c>
      <c r="AO111" s="108" t="str">
        <f>IF(SUM(COUNTIFS('Planificación 2026-1'!F:F,"FILIAL",'Planificación 2026-1'!W:W,C111,'Planificación 2026-1'!H:H,"AE"))&gt;0,"P38"," ")</f>
        <v xml:space="preserve"> </v>
      </c>
      <c r="AP111" s="108" t="str">
        <f>IF(SUM(COUNTIFS('Planificación 2026-1'!F:F,"FILIAL",'Planificación 2026-1'!W:W,C111,'Planificación 2026-1'!H:H,"T4"))&gt;0,"P55"," ")</f>
        <v xml:space="preserve"> </v>
      </c>
      <c r="AQ111" s="108" t="str">
        <f>IF(SUM(COUNTIFS('Planificación 2026-1'!F:F,"SUNAMPE",'Planificación 2026-1'!W:W,C111,'Planificación 2026-1'!H:H,"AF"))&gt;0," P01"," ")</f>
        <v xml:space="preserve"> </v>
      </c>
      <c r="AR111" s="108" t="str">
        <f>IF(SUM(COUNTIFS('Planificación 2026-1'!F:F,"SUNAMPE",'Planificación 2026-1'!W:W,C111,'Planificación 2026-1'!H:H,"EN"))&gt;0,"P02"," ")</f>
        <v xml:space="preserve"> </v>
      </c>
      <c r="AS111" s="108" t="str">
        <f>IF(SUM(COUNTIFS('Planificación 2026-1'!F:F,"SUNAMPE",'Planificación 2026-1'!W:W,C111,'Planificación 2026-1'!H:H,"IS"))&gt;0,"P03"," ")</f>
        <v xml:space="preserve"> </v>
      </c>
      <c r="AT111" s="108" t="str">
        <f>IF(SUM(COUNTIFS('Planificación 2026-1'!F:F,"SUNAMPE",'Planificación 2026-1'!W:W,C111,'Planificación 2026-1'!H:H,"PS"))&gt;0,"P04"," ")</f>
        <v xml:space="preserve"> </v>
      </c>
      <c r="AU111" s="108"/>
      <c r="AV111" s="108" t="str">
        <f>IF(SUM(COUNTIFS('Planificación 2026-1'!F:F,"SUNAMPE",'Planificación 2026-1'!W:W,C111,'Planificación 2026-1'!H:H,"IN"))&gt;0,"P06"," ")</f>
        <v xml:space="preserve"> </v>
      </c>
      <c r="AW111" s="108" t="str">
        <f>IF(SUM(COUNTIFS('Planificación 2026-1'!F:F,"SUNAMPE",'Planificación 2026-1'!W:W,C111,'Planificación 2026-1'!H:H,"CA"))&gt;0,"P07"," ")</f>
        <v xml:space="preserve"> </v>
      </c>
      <c r="AX111" s="108" t="str">
        <f>IF(SUM(COUNTIFS('Planificación 2026-1'!F:F,"SUNAMPE",'Planificación 2026-1'!W:W,C111,'Planificación 2026-1'!H:H,"DE"))&gt;0,"P08"," ")</f>
        <v xml:space="preserve"> </v>
      </c>
      <c r="AY111" s="108" t="str">
        <f>IF(SUM(COUNTIFS('Planificación 2026-1'!F:F,"SUNAMPE",'Planificación 2026-1'!W:W,C111,'Planificación 2026-1'!H:H,"OB"))&gt;0,"P09"," ")</f>
        <v xml:space="preserve"> </v>
      </c>
      <c r="AZ111" s="108" t="str">
        <f>IF(SUM(COUNTIFS('Planificación 2026-1'!F:F,"SUNAMPE",'Planificación 2026-1'!W:W,C111,'Planificación 2026-1'!H:H,"MH"))&gt;0,"P31"," ")</f>
        <v xml:space="preserve"> </v>
      </c>
      <c r="BA111" s="108" t="str">
        <f>IF(SUM(COUNTIFS('Planificación 2026-1'!F:F,"SUNAMPE",'Planificación 2026-1'!W:W,C111,'Planificación 2026-1'!H:H,"IC"))&gt;0,"P32"," ")</f>
        <v xml:space="preserve"> </v>
      </c>
      <c r="BB111" s="108" t="str">
        <f>IF(SUM(COUNTIFS('Planificación 2026-1'!F:F,"SUNAMPE",'Planificación 2026-1'!W:W,C111,'Planificación 2026-1'!H:H,"AR"))&gt;0,"P34"," ")</f>
        <v xml:space="preserve"> </v>
      </c>
      <c r="BC111" s="108" t="str">
        <f>IF(SUM(COUNTIFS('Planificación 2026-1'!F:F,"SUNAMPE",'Planificación 2026-1'!W:W,C111,'Planificación 2026-1'!H:H,"T1"))&gt;0,"P35"," ")</f>
        <v xml:space="preserve"> </v>
      </c>
      <c r="BD111" s="108" t="str">
        <f>IF(SUM(COUNTIFS('Planificación 2026-1'!F:F,"SUNAMPE",'Planificación 2026-1'!W:W,C111,'Planificación 2026-1'!H:H,"T3"))&gt;0,"P36"," ")</f>
        <v xml:space="preserve"> </v>
      </c>
      <c r="BE111" s="108" t="str">
        <f>IF(SUM(COUNTIFS('Planificación 2026-1'!F:F,"SUNAMPE",'Planificación 2026-1'!W:W,C111,'Planificación 2026-1'!H:H,"T2"))&gt;0,"P37"," ")</f>
        <v xml:space="preserve"> </v>
      </c>
      <c r="BF111" s="108" t="str">
        <f>IF(SUM(COUNTIFS('Planificación 2026-1'!F:F,"SUNAMPE",'Planificación 2026-1'!W:W,C111,'Planificación 2026-1'!H:H,"AE"))&gt;0,"P38"," ")</f>
        <v xml:space="preserve"> </v>
      </c>
      <c r="BG111" s="108" t="str">
        <f>IF(SUM(COUNTIFS('Planificación 2026-1'!F:F,"SUNAMPE",'Planificación 2026-1'!W:W,C111,'Planificación 2026-1'!H:H,"T4"))&gt;0,"P55"," ")</f>
        <v xml:space="preserve"> </v>
      </c>
      <c r="BH111" s="108" t="str">
        <f>IF(SUM(COUNTIFS('Planificación 2026-1'!F:F,"HUAURA",'Planificación 2026-1'!W:W,C111,'Planificación 2026-1'!H:H,"AF"))&gt;0," P01"," ")</f>
        <v xml:space="preserve"> </v>
      </c>
      <c r="BI111" s="108" t="str">
        <f>IF(SUM(COUNTIFS('Planificación 2026-1'!F:F,"HUAURA",'Planificación 2026-1'!W:W,C111,'Planificación 2026-1'!H:H,"EN"))&gt;0,"P02"," ")</f>
        <v xml:space="preserve"> </v>
      </c>
      <c r="BJ111" s="108" t="str">
        <f>IF(SUM(COUNTIFS('Planificación 2026-1'!F:F,"HUAURA",'Planificación 2026-1'!W:W,C111,'Planificación 2026-1'!H:H,"IS"))&gt;0,"P03"," ")</f>
        <v xml:space="preserve"> </v>
      </c>
      <c r="BK111" s="108" t="str">
        <f>IF(SUM(COUNTIFS('Planificación 2026-1'!F:F,"HUAURA",'Planificación 2026-1'!W:W,C111,'Planificación 2026-1'!H:H,"PS"))&gt;0,"P04"," ")</f>
        <v xml:space="preserve"> </v>
      </c>
      <c r="BL111" s="108"/>
      <c r="BM111" s="108" t="str">
        <f>IF(SUM(COUNTIFS('Planificación 2026-1'!F:F,"HUAURA",'Planificación 2026-1'!W:W,C111,'Planificación 2026-1'!H:H,"IN"))&gt;0,"P06"," ")</f>
        <v xml:space="preserve"> </v>
      </c>
      <c r="BN111" s="108" t="str">
        <f>IF(SUM(COUNTIFS('Planificación 2026-1'!F:F,"HUAURA",'Planificación 2026-1'!W:W,C111,'Planificación 2026-1'!H:H,"CA"))&gt;0,"P07"," ")</f>
        <v xml:space="preserve"> </v>
      </c>
      <c r="BO111" s="108" t="str">
        <f>IF(SUM(COUNTIFS('Planificación 2026-1'!F:F,"HUAURA",'Planificación 2026-1'!W:W,C111,'Planificación 2026-1'!H:H,"DE"))&gt;0,"P08"," ")</f>
        <v xml:space="preserve"> </v>
      </c>
      <c r="BP111" s="108" t="str">
        <f>IF(SUM(COUNTIFS('Planificación 2026-1'!F:F,"HUAURA",'Planificación 2026-1'!W:W,C111,'Planificación 2026-1'!H:H,"OB"))&gt;0,"P09"," ")</f>
        <v xml:space="preserve"> </v>
      </c>
      <c r="BQ111" s="108" t="str">
        <f>IF(SUM(COUNTIFS('Planificación 2026-1'!F:F,"HUAURA",'Planificación 2026-1'!W:W,C111,'Planificación 2026-1'!H:H,"MH"))&gt;0,"P31"," ")</f>
        <v xml:space="preserve"> </v>
      </c>
      <c r="BR111" s="108" t="str">
        <f>IF(SUM(COUNTIFS('Planificación 2026-1'!F:F,"HUAURA",'Planificación 2026-1'!W:W,C111,'Planificación 2026-1'!H:H,"IC"))&gt;0,"P32"," ")</f>
        <v xml:space="preserve"> </v>
      </c>
      <c r="BS111" s="108" t="str">
        <f>IF(SUM(COUNTIFS('Planificación 2026-1'!F:F,"HUAURA",'Planificación 2026-1'!W:W,C111,'Planificación 2026-1'!H:H,"AR"))&gt;0,"P34"," ")</f>
        <v xml:space="preserve"> </v>
      </c>
      <c r="BT111" s="108" t="str">
        <f>IF(SUM(COUNTIFS('Planificación 2026-1'!F:F,"HUAURA",'Planificación 2026-1'!W:W,C111,'Planificación 2026-1'!H:H,"T1"))&gt;0,"P35"," ")</f>
        <v xml:space="preserve"> </v>
      </c>
      <c r="BU111" s="108" t="str">
        <f>IF(SUM(COUNTIFS('Planificación 2026-1'!F:F,"HUAURA",'Planificación 2026-1'!W:W,C111,'Planificación 2026-1'!H:H,"T3"))&gt;0,"P36"," ")</f>
        <v xml:space="preserve"> </v>
      </c>
      <c r="BV111" s="108" t="str">
        <f>IF(SUM(COUNTIFS('Planificación 2026-1'!F:F,"HUAURA",'Planificación 2026-1'!W:W,C111,'Planificación 2026-1'!H:H,"T2"))&gt;0,"P37"," ")</f>
        <v xml:space="preserve"> </v>
      </c>
      <c r="BW111" s="108" t="str">
        <f>IF(SUM(COUNTIFS('Planificación 2026-1'!F:F,"HUAURA",'Planificación 2026-1'!W:W,C111,'Planificación 2026-1'!H:H,"AE"))&gt;0,"P38"," ")</f>
        <v xml:space="preserve"> </v>
      </c>
      <c r="BX111" s="108" t="str">
        <f>IF(SUM(COUNTIFS('Planificación 2026-1'!F:F,"HUAURA",'Planificación 2026-1'!W:W,C111,'Planificación 2026-1'!H:H,"T4"))&gt;0,"P55"," ")</f>
        <v xml:space="preserve"> </v>
      </c>
      <c r="BY111" s="109">
        <f>SUMIFS('Planificación 2026-1'!R:R,'Planificación 2026-1'!W:W,C111,'Planificación 2026-1'!H:H,"AF",'Planificación 2026-1'!I:I,"&gt;2")</f>
        <v>0</v>
      </c>
      <c r="BZ111" s="109">
        <f>SUMIFS('Planificación 2026-1'!R:R,'Planificación 2026-1'!W:W,C111,'Planificación 2026-1'!H:H,"EN",'Planificación 2026-1'!I:I,"&gt;2")</f>
        <v>0</v>
      </c>
      <c r="CA111" s="109">
        <f>SUMIFS('Planificación 2026-1'!R:R,'Planificación 2026-1'!W:W,C111,'Planificación 2026-1'!H:H,"IS",'Planificación 2026-1'!I:I,"&gt;2")</f>
        <v>0</v>
      </c>
      <c r="CB111" s="109">
        <f>SUMIFS('Planificación 2026-1'!R:R,'Planificación 2026-1'!W:W,C111,'Planificación 2026-1'!H:H,"PS",'Planificación 2026-1'!I:I,"&gt;2")</f>
        <v>0</v>
      </c>
      <c r="CC111" s="109">
        <f>SUMIFS('Planificación 2026-1'!R:R,'Planificación 2026-1'!W:W,C111,'Planificación 2026-1'!H:H,"IN",'Planificación 2026-1'!I:I,"&gt;2")</f>
        <v>0</v>
      </c>
      <c r="CD111" s="109">
        <f>SUMIFS('Planificación 2026-1'!R:R,'Planificación 2026-1'!W:W,C111,'Planificación 2026-1'!H:H,"CA",'Planificación 2026-1'!I:I,"&gt;2")</f>
        <v>0</v>
      </c>
      <c r="CE111" s="109">
        <f>SUMIFS('Planificación 2026-1'!R:R,'Planificación 2026-1'!W:W,C111,'Planificación 2026-1'!H:H,"DE",'Planificación 2026-1'!I:I,"&gt;2")</f>
        <v>12</v>
      </c>
      <c r="CF111" s="109">
        <f>SUMIFS('Planificación 2026-1'!R:R,'Planificación 2026-1'!W:W,C111,'Planificación 2026-1'!H:H,"OB",'Planificación 2026-1'!I:I,"&gt;2")</f>
        <v>0</v>
      </c>
      <c r="CG111" s="109">
        <f>SUMIFS('Planificación 2026-1'!R:R,'Planificación 2026-1'!W:W,C111,'Planificación 2026-1'!H:H,"MH",'Planificación 2026-1'!I:I,"&gt;2")</f>
        <v>0</v>
      </c>
      <c r="CH111" s="109">
        <f>SUMIFS('Planificación 2026-1'!R:R,'Planificación 2026-1'!W:W,C111,'Planificación 2026-1'!H:H,"IC",'Planificación 2026-1'!I:I,"&gt;2")</f>
        <v>0</v>
      </c>
      <c r="CI111" s="109">
        <f>SUMIFS('Planificación 2026-1'!R:R,'Planificación 2026-1'!W:W,C111,'Planificación 2026-1'!H:H,"AR",'Planificación 2026-1'!I:I,"&gt;2")</f>
        <v>0</v>
      </c>
      <c r="CJ111" s="109">
        <f>SUMIFS('Planificación 2026-1'!R:R,'Planificación 2026-1'!W:W,C111,'Planificación 2026-1'!H:H,"T1",'Planificación 2026-1'!I:I,"&gt;2")</f>
        <v>0</v>
      </c>
      <c r="CK111" s="109">
        <f>SUMIFS('Planificación 2026-1'!R:R,'Planificación 2026-1'!W:W,C111,'Planificación 2026-1'!H:H,"T3",'Planificación 2026-1'!I:I,"&gt;2")</f>
        <v>0</v>
      </c>
      <c r="CL111" s="109">
        <f>SUMIFS('Planificación 2026-1'!R:R,'Planificación 2026-1'!W:W,C111,'Planificación 2026-1'!H:H,"T2",'Planificación 2026-1'!I:I,"&gt;2")</f>
        <v>0</v>
      </c>
      <c r="CM111" s="109">
        <f>SUMIFS('Planificación 2026-1'!R:R,'Planificación 2026-1'!W:W,C111,'Planificación 2026-1'!H:H,"AE",'Planificación 2026-1'!I:I,"&gt;2")</f>
        <v>0</v>
      </c>
      <c r="CN111" s="109">
        <f>SUMIFS('Planificación 2026-1'!R:R,'Planificación 2026-1'!W:W,C111,'Planificación 2026-1'!H:H,"T4",'Planificación 2026-1'!I:I,"&gt;2")</f>
        <v>0</v>
      </c>
      <c r="CO111" s="109">
        <f>SUMIFS('Planificación 2026-1'!R:R,'Planificación 2026-1'!W:W,C111,'Planificación 2026-1'!H:H,"AF",'Planificación 2026-1'!I:I,"&lt;3")</f>
        <v>0</v>
      </c>
      <c r="CP111" s="109">
        <f>SUMIFS('Planificación 2026-1'!R:R,'Planificación 2026-1'!W:W,C111,'Planificación 2026-1'!H:H,"EN",'Planificación 2026-1'!I:I,"&lt;3")</f>
        <v>0</v>
      </c>
      <c r="CQ111" s="109">
        <f>SUMIFS('Planificación 2026-1'!R:R,'Planificación 2026-1'!W:W,C111,'Planificación 2026-1'!H:H,"IS",'Planificación 2026-1'!I:I,"&lt;3")</f>
        <v>0</v>
      </c>
      <c r="CR111" s="109">
        <f>SUMIFS('Planificación 2026-1'!R:R,'Planificación 2026-1'!W:W,C111,'Planificación 2026-1'!H:H,"PS",'Planificación 2026-1'!I:I,"&lt;3")</f>
        <v>0</v>
      </c>
      <c r="CS111" s="109">
        <f>SUMIFS('Planificación 2026-1'!R:R,'Planificación 2026-1'!W:W,C111,'Planificación 2026-1'!H:H,"IN",'Planificación 2026-1'!I:I,"&lt;3")</f>
        <v>0</v>
      </c>
      <c r="CT111" s="109">
        <f>SUMIFS('Planificación 2026-1'!R:R,'Planificación 2026-1'!W:W,C111,'Planificación 2026-1'!H:H,"CA",'Planificación 2026-1'!I:I,"&lt;3")</f>
        <v>0</v>
      </c>
      <c r="CU111" s="109">
        <f>SUMIFS('Planificación 2026-1'!R:R,'Planificación 2026-1'!W:W,C111,'Planificación 2026-1'!H:H,"DE",'Planificación 2026-1'!I:I,"&lt;3")</f>
        <v>0</v>
      </c>
      <c r="CV111" s="109">
        <f>SUMIFS('Planificación 2026-1'!R:R,'Planificación 2026-1'!W:W,C111,'Planificación 2026-1'!H:H,"OB",'Planificación 2026-1'!I:I,"&lt;3")</f>
        <v>0</v>
      </c>
      <c r="CW111" s="109">
        <f>SUMIFS('Planificación 2026-1'!R:R,'Planificación 2026-1'!W:W,C111,'Planificación 2026-1'!H:H,"MH",'Planificación 2026-1'!I:I,"&lt;3")</f>
        <v>0</v>
      </c>
      <c r="CX111" s="109">
        <f>SUMIFS('Planificación 2026-1'!R:R,'Planificación 2026-1'!W:W,C111,'Planificación 2026-1'!H:H,"IC",'Planificación 2026-1'!I:I,"&lt;3")</f>
        <v>0</v>
      </c>
      <c r="CY111" s="109">
        <f>SUMIFS('Planificación 2026-1'!R:R,'Planificación 2026-1'!W:W,C111,'Planificación 2026-1'!H:H,"AR",'Planificación 2026-1'!I:I,"&lt;3")</f>
        <v>0</v>
      </c>
      <c r="CZ111" s="109">
        <f>SUMIFS('Planificación 2026-1'!R:R,'Planificación 2026-1'!W:W,C111,'Planificación 2026-1'!H:H,"T1",'Planificación 2026-1'!I:I,"&lt;3")</f>
        <v>0</v>
      </c>
      <c r="DA111" s="109">
        <f>SUMIFS('Planificación 2026-1'!R:R,'Planificación 2026-1'!W:W,C111,'Planificación 2026-1'!H:H,"T3",'Planificación 2026-1'!I:I,"&lt;3")</f>
        <v>0</v>
      </c>
      <c r="DB111" s="109">
        <f>SUMIFS('Planificación 2026-1'!R:R,'Planificación 2026-1'!W:W,C111,'Planificación 2026-1'!H:H,"T2",'Planificación 2026-1'!I:I,"&lt;3")</f>
        <v>0</v>
      </c>
      <c r="DC111" s="109">
        <f>SUMIFS('Planificación 2026-1'!R:R,'Planificación 2026-1'!W:W,C111,'Planificación 2026-1'!H:H,"AE",'Planificación 2026-1'!I:I,"&lt;3")</f>
        <v>0</v>
      </c>
      <c r="DD111" s="109">
        <f>SUMIFS('Planificación 2026-1'!R:R,'Planificación 2026-1'!W:W,C111,'Planificación 2026-1'!H:H,"T4",'Planificación 2026-1'!I:I,"&lt;3")</f>
        <v>0</v>
      </c>
      <c r="DE111" s="108" t="str">
        <f t="shared" si="13"/>
        <v/>
      </c>
      <c r="DF111" s="41">
        <f>IF(C111="","",SUMIFS('Planificación 2026-1'!R:R,'Planificación 2026-1'!W:W,C111,'Planificación 2026-1'!F:F,"PRINCIPAL",'Planificación 2026-1'!X:X,"VIRTUAL"))</f>
        <v>0</v>
      </c>
      <c r="DG111" s="41">
        <f>IF(C111="","",SUMIFS('Planificación 2026-1'!R:R,'Planificación 2026-1'!W:W,C111,'Planificación 2026-1'!F:F,"PRINCIPAL",'Planificación 2026-1'!X:X,"PRESENCIAL"))</f>
        <v>0</v>
      </c>
      <c r="DH111" s="41">
        <f>IF(C111="","",SUMIFS('Planificación 2026-1'!R:R,'Planificación 2026-1'!W:W,C111,'Planificación 2026-1'!F:F,"PRINCIPAL",'Planificación 2026-1'!X:X,"HIBRIDO PRESENCIAL"))</f>
        <v>0</v>
      </c>
      <c r="DI111" s="108" t="str">
        <f t="shared" si="14"/>
        <v>P08</v>
      </c>
      <c r="DJ111" s="108">
        <f>IF(C111="","",SUMIFS('Planificación 2026-1'!R:R,'Planificación 2026-1'!W:W,C111,'Planificación 2026-1'!F:F,"FILIAL",'Planificación 2026-1'!X:X,"VIRTUAL"))</f>
        <v>0</v>
      </c>
      <c r="DK111" s="110">
        <f>IF(C111="","",SUMIFS('Planificación 2026-1'!R:R,'Planificación 2026-1'!W:W,C111,'Planificación 2026-1'!F:F,"FILIAL",'Planificación 2026-1'!X:X,"PRESENCIAL"))</f>
        <v>12</v>
      </c>
      <c r="DL111" s="61">
        <f>IF(C111="","",SUMIFS('Planificación 2026-1'!R:R,'Planificación 2026-1'!W:W,C111,'Planificación 2026-1'!F:F,"FILIAL",'Planificación 2026-1'!X:X,"HIBRIDO PRESENCIAL"))</f>
        <v>0</v>
      </c>
      <c r="DM111" s="111" t="str">
        <f t="shared" si="15"/>
        <v/>
      </c>
      <c r="DN111" s="108">
        <f>IF(C111="","",SUMIFS('Planificación 2026-1'!R:R,'Planificación 2026-1'!W:W,C111,'Planificación 2026-1'!F:F,"SUNAMPE",'Planificación 2026-1'!X:X,"VIRTUAL"))</f>
        <v>0</v>
      </c>
      <c r="DO111" s="61">
        <f>IF(C111="","",SUMIFS('Planificación 2026-1'!R:R,'Planificación 2026-1'!W:W,C111,'Planificación 2026-1'!F:F,"SUNAMPE",'Planificación 2026-1'!X:X,"PRESENCIAL"))</f>
        <v>0</v>
      </c>
      <c r="DP111" s="111" t="str">
        <f t="shared" si="16"/>
        <v/>
      </c>
      <c r="DQ111" s="108">
        <f>IF(C111="","",SUMIFS('Planificación 2026-1'!R:R,'Planificación 2026-1'!W:W,C111,'Planificación 2026-1'!F:F,"HUAURA",'Planificación 2026-1'!X:X,"VIRTUAL"))</f>
        <v>0</v>
      </c>
      <c r="DR111" s="61">
        <f>IF(C111="","",SUMIFS('Planificación 2026-1'!R:R,'Planificación 2026-1'!W:W,C111,'Planificación 2026-1'!F:F,"HUAURA",'Planificación 2026-1'!X:X,"PRESENCIAL"))</f>
        <v>0</v>
      </c>
      <c r="DS111" s="76">
        <f>SUMIFS('Planificación 2026-1'!R:R,'Planificación 2026-1'!W:W,C111,'Planificación 2026-1'!F:F,"PRINCIPAL",'Planificación 2026-1'!X:X,"VIRTUAL",'Planificación 2026-1'!I:I,"&gt;2")</f>
        <v>0</v>
      </c>
      <c r="DT111" s="76">
        <f>SUMIFS('Planificación 2026-1'!R:R,'Planificación 2026-1'!W:W,C111,'Planificación 2026-1'!F:F,"PRINCIPAL",'Planificación 2026-1'!X:X,"&lt;&gt;VIRTUAL",'Planificación 2026-1'!I:I,"&gt;2")</f>
        <v>0</v>
      </c>
      <c r="DU111" s="76">
        <f>SUMIFS('Planificación 2026-1'!R:R,'Planificación 2026-1'!W:W,C111,'Planificación 2026-1'!F:F,"SUNAMPE",'Planificación 2026-1'!X:X,"VIRTUAL",'Planificación 2026-1'!I:I,"&gt;2")</f>
        <v>0</v>
      </c>
      <c r="DV111" s="76">
        <f>SUMIFS('Planificación 2026-1'!R:R,'Planificación 2026-1'!W:W,C111,'Planificación 2026-1'!F:F,"SUNAMPE",'Planificación 2026-1'!X:X,"&lt;&gt;VIRTUAL",'Planificación 2026-1'!I:I,"&gt;2")</f>
        <v>0</v>
      </c>
      <c r="DW111" s="76">
        <f>SUMIFS('Planificación 2026-1'!R:R,'Planificación 2026-1'!W:W,C111,'Planificación 2026-1'!F:F,"FILIAL",'Planificación 2026-1'!X:X,"VIRTUAL",'Planificación 2026-1'!I:I,"&gt;2")</f>
        <v>0</v>
      </c>
      <c r="DX111" s="76">
        <f>SUMIFS('Planificación 2026-1'!R:R,'Planificación 2026-1'!W:W,C111,'Planificación 2026-1'!F:F,"FILIAL",'Planificación 2026-1'!X:X,"&lt;&gt;VIRTUAL",'Planificación 2026-1'!I:I,"&gt;2")</f>
        <v>12</v>
      </c>
      <c r="DY111" s="76">
        <f>SUMIFS('Planificación 2026-1'!R:R,'Planificación 2026-1'!W:W,C111,'Planificación 2026-1'!F:F,"PORUMA",'Planificación 2026-1'!X:X,"VIRTUAL",'Planificación 2026-1'!I:I,"&gt;2")</f>
        <v>0</v>
      </c>
      <c r="DZ111" s="76">
        <f>SUMIFS('Planificación 2026-1'!R:R,'Planificación 2026-1'!W:W,C111,'Planificación 2026-1'!F:F,"PORUMA",'Planificación 2026-1'!X:X,"&lt;&gt;VIRTUAL",'Planificación 2026-1'!I:I,"&gt;2")</f>
        <v>0</v>
      </c>
      <c r="EA111" s="76">
        <f>SUMIFS('Planificación 2026-1'!R:R,'Planificación 2026-1'!W:W,C111,'Planificación 2026-1'!F:F,"HUAURA",'Planificación 2026-1'!X:X,"VIRTUAL",'Planificación 2026-1'!I:I,"&gt;2")</f>
        <v>0</v>
      </c>
      <c r="EB111" s="76">
        <f>SUMIFS('Planificación 2026-1'!R:R,'Planificación 2026-1'!W:W,C111,'Planificación 2026-1'!F:F,"HUAURA",'Planificación 2026-1'!X:X,"&lt;&gt;VIRTUAL",'Planificación 2026-1'!I:I,"&gt;2")</f>
        <v>0</v>
      </c>
      <c r="EC111" s="76">
        <f>SUMIFS('Planificación 2026-1'!R:R,'Planificación 2026-1'!W:W,C111,'Planificación 2026-1'!F:F,"PRINCIPAL",'Planificación 2026-1'!X:X,"VIRTUAL",'Planificación 2026-1'!I:I,"&lt;3")</f>
        <v>0</v>
      </c>
      <c r="ED111" s="76">
        <f>SUMIFS('Planificación 2026-1'!R:R,'Planificación 2026-1'!W:W,C111,'Planificación 2026-1'!F:F,"PRINCIPAL",'Planificación 2026-1'!X:X,"&lt;&gt;VIRTUAL",'Planificación 2026-1'!I:I,"&lt;3")</f>
        <v>0</v>
      </c>
      <c r="EE111" s="76">
        <f>SUMIFS('Planificación 2026-1'!R:R,'Planificación 2026-1'!W:W,C111,'Planificación 2026-1'!F:F,"SUNAMPE",'Planificación 2026-1'!X:X,"VIRTUAL",'Planificación 2026-1'!I:I,"&lt;3")</f>
        <v>0</v>
      </c>
      <c r="EF111" s="76">
        <f>SUMIFS('Planificación 2026-1'!R:R,'Planificación 2026-1'!W:W,C111,'Planificación 2026-1'!F:F,"SUNAMPE",'Planificación 2026-1'!X:X,"&lt;&gt;VIRTUAL",'Planificación 2026-1'!I:I,"&lt;3")</f>
        <v>0</v>
      </c>
      <c r="EG111" s="76">
        <f>SUMIFS('Planificación 2026-1'!R:R,'Planificación 2026-1'!W:W,C111,'Planificación 2026-1'!F:F,"FILIAL",'Planificación 2026-1'!X:X,"VIRTUAL",'Planificación 2026-1'!I:I,"&lt;3")</f>
        <v>0</v>
      </c>
      <c r="EH111" s="76">
        <f>SUMIFS('Planificación 2026-1'!R:R,'Planificación 2026-1'!W:W,C111,'Planificación 2026-1'!F:F,"FILIAL",'Planificación 2026-1'!X:X,"&lt;&gt;VIRTUAL",'Planificación 2026-1'!I:I,"&lt;3")</f>
        <v>0</v>
      </c>
      <c r="EI111" s="76">
        <f>SUMIFS('Planificación 2026-1'!R:R,'Planificación 2026-1'!W:W,C111,'Planificación 2026-1'!F:F,"PORUMA",'Planificación 2026-1'!X:X,"VIRTUAL",'Planificación 2026-1'!I:I,"&lt;3")</f>
        <v>0</v>
      </c>
      <c r="EJ111" s="76">
        <f>SUMIFS('Planificación 2026-1'!R:R,'Planificación 2026-1'!W:W,C111,'Planificación 2026-1'!F:F,"PORUMA",'Planificación 2026-1'!X:X,"&lt;&gt;VIRTUAL",'Planificación 2026-1'!I:I,"&lt;3")</f>
        <v>0</v>
      </c>
      <c r="EK111" s="76">
        <f>SUMIFS('Planificación 2026-1'!R:R,'Planificación 2026-1'!W:W,C111,'Planificación 2026-1'!F:F,"HUAURA",'Planificación 2026-1'!X:X,"VIRTUAL",'Planificación 2026-1'!I:I,"&lt;3")</f>
        <v>0</v>
      </c>
      <c r="EL111" s="76">
        <f>SUMIFS('Planificación 2026-1'!R:R,'Planificación 2026-1'!W:W,C111,'Planificación 2026-1'!F:F,"HUAURA",'Planificación 2026-1'!X:X,"&lt;&gt;VIRTUAL",'Planificación 2026-1'!I:I,"&lt;3")</f>
        <v>0</v>
      </c>
      <c r="EM111" s="76"/>
      <c r="EN111" s="76">
        <f t="shared" si="9"/>
        <v>0</v>
      </c>
      <c r="EO111" s="76">
        <f t="shared" si="10"/>
        <v>12</v>
      </c>
      <c r="EP111" s="76" t="b">
        <f t="shared" si="11"/>
        <v>1</v>
      </c>
      <c r="EQ111" s="76" t="str">
        <f t="shared" si="12"/>
        <v>FILIAL</v>
      </c>
      <c r="ER111" s="76" t="str">
        <f t="shared" si="17"/>
        <v>PRESENCIAL</v>
      </c>
    </row>
    <row r="112" spans="1:148" hidden="1">
      <c r="A112" s="83"/>
      <c r="B112" s="119">
        <v>109</v>
      </c>
      <c r="C112" s="115" t="s">
        <v>283</v>
      </c>
      <c r="D112" s="112">
        <f>SUMIF('Planificación 2026-1'!W:W,C112,'Planificación 2026-1'!R:R)</f>
        <v>0</v>
      </c>
      <c r="E112" s="114" t="s">
        <v>170</v>
      </c>
      <c r="F112" s="115" t="s">
        <v>171</v>
      </c>
      <c r="G112" s="115" t="s">
        <v>13</v>
      </c>
      <c r="H112" s="115" t="s">
        <v>122</v>
      </c>
      <c r="I112" s="107" t="str">
        <f>IF(SUM(COUNTIFS('Planificación 2026-1'!F:F,"PRINCIPAL",'Planificación 2026-1'!W:W,C112,'Planificación 2026-1'!H:H,"AF"))&gt;0,"P01"," ")</f>
        <v xml:space="preserve"> </v>
      </c>
      <c r="J112" s="108" t="str">
        <f>IF(SUM(COUNTIFS('Planificación 2026-1'!F:F,"PRINCIPAL",'Planificación 2026-1'!W:W,C112,'Planificación 2026-1'!H:H,"EN"))&gt;0,"P02"," ")</f>
        <v xml:space="preserve"> </v>
      </c>
      <c r="K112" s="108" t="str">
        <f>IF(SUM(COUNTIFS('Planificación 2026-1'!F:F,"PRINCIPAL",'Planificación 2026-1'!W:W,C112,'Planificación 2026-1'!H:H,"IS"))&gt;0,"P03"," ")</f>
        <v xml:space="preserve"> </v>
      </c>
      <c r="L112" s="108" t="str">
        <f>IF(SUM(COUNTIFS('Planificación 2026-1'!F:F,"PRINCIPAL",'Planificación 2026-1'!W:W,C112,'Planificación 2026-1'!H:H,"PS"))&gt;0,"P04"," ")</f>
        <v xml:space="preserve"> </v>
      </c>
      <c r="M112" s="108"/>
      <c r="N112" s="108" t="str">
        <f>IF(SUM(COUNTIFS('Planificación 2026-1'!F:F,"PRINCIPAL",'Planificación 2026-1'!W:W,C112,'Planificación 2026-1'!H:H,"IN"))&gt;0,"P06"," ")</f>
        <v xml:space="preserve"> </v>
      </c>
      <c r="O112" s="108" t="str">
        <f>IF(SUM(COUNTIFS('Planificación 2026-1'!F:F,"PRINCIPAL",'Planificación 2026-1'!W:W,C112,'Planificación 2026-1'!H:H,"CA"))&gt;0,"P07"," ")</f>
        <v xml:space="preserve"> </v>
      </c>
      <c r="P112" s="108" t="str">
        <f>IF(SUM(COUNTIFS('Planificación 2026-1'!F:F,"PRINCIPAL",'Planificación 2026-1'!W:W,C112,'Planificación 2026-1'!H:H,"DE"))&gt;0,"P08"," ")</f>
        <v xml:space="preserve"> </v>
      </c>
      <c r="Q112" s="108" t="str">
        <f>IF(SUM(COUNTIFS('Planificación 2026-1'!F:F,"PRINCIPAL",'Planificación 2026-1'!W:W,C112,'Planificación 2026-1'!H:H,"OB"))&gt;0,"P09"," ")</f>
        <v xml:space="preserve"> </v>
      </c>
      <c r="R112" s="108" t="str">
        <f>IF(SUM(COUNTIFS('Planificación 2026-1'!F:F,"PRINCIPAL",'Planificación 2026-1'!W:W,C112,'Planificación 2026-1'!H:H,"MH"))&gt;0,"P31"," ")</f>
        <v xml:space="preserve"> </v>
      </c>
      <c r="S112" s="108" t="str">
        <f>IF(SUM(COUNTIFS('Planificación 2026-1'!F:F,"PRINCIPAL",'Planificación 2026-1'!W:W,C112,'Planificación 2026-1'!H:H,"IC"))&gt;0,"P32"," ")</f>
        <v xml:space="preserve"> </v>
      </c>
      <c r="T112" s="108" t="str">
        <f>IF(SUM(COUNTIFS('Planificación 2026-1'!F:F,"PRINCIPAL",'Planificación 2026-1'!W:W,C112,'Planificación 2026-1'!H:H,"AR"))&gt;0,"P34"," ")</f>
        <v xml:space="preserve"> </v>
      </c>
      <c r="U112" s="108" t="str">
        <f>IF(SUM(COUNTIFS('Planificación 2026-1'!F:F,"PRINCIPAL",'Planificación 2026-1'!W:W,C112,'Planificación 2026-1'!H:H,"T1"))&gt;0,"P35"," ")</f>
        <v xml:space="preserve"> </v>
      </c>
      <c r="V112" s="108" t="str">
        <f>IF(SUM(COUNTIFS('Planificación 2026-1'!F:F,"PRINCIPAL",'Planificación 2026-1'!W:W,C112,'Planificación 2026-1'!H:H,"T3"))&gt;0,"P36"," ")</f>
        <v xml:space="preserve"> </v>
      </c>
      <c r="W112" s="108" t="str">
        <f>IF(SUM(COUNTIFS('Planificación 2026-1'!F:F,"PRINCIPAL",'Planificación 2026-1'!W:W,C112,'Planificación 2026-1'!H:H,"T2"))&gt;0,"P37"," ")</f>
        <v xml:space="preserve"> </v>
      </c>
      <c r="X112" s="108" t="str">
        <f>IF(SUM(COUNTIFS('Planificación 2026-1'!F:F,"PRINCIPAL",'Planificación 2026-1'!W:W,C112,'Planificación 2026-1'!H:H,"AE"))&gt;0,"P38"," ")</f>
        <v xml:space="preserve"> </v>
      </c>
      <c r="Y112" s="108" t="str">
        <f>IF(SUM(COUNTIFS('Planificación 2026-1'!F:F,"PRINCIPAL",'Planificación 2026-1'!W:W,C112,'Planificación 2026-1'!H:H,"T4"))&gt;0,"P55"," ")</f>
        <v xml:space="preserve"> </v>
      </c>
      <c r="Z112" s="108" t="str">
        <f>IF(SUM(COUNTIFS('Planificación 2026-1'!F:F,"FILIAL",'Planificación 2026-1'!W:W,C112,'Planificación 2026-1'!H:H,"AF"))&gt;0," P01"," ")</f>
        <v xml:space="preserve"> </v>
      </c>
      <c r="AA112" s="108" t="str">
        <f>IF(SUM(COUNTIFS('Planificación 2026-1'!F:F,"FILIAL",'Planificación 2026-1'!W:W,C112,'Planificación 2026-1'!H:H,"EN"))&gt;0,"P02"," ")</f>
        <v xml:space="preserve"> </v>
      </c>
      <c r="AB112" s="108" t="str">
        <f>IF(SUM(COUNTIFS('Planificación 2026-1'!F:F,"FILIAL",'Planificación 2026-1'!W:W,C112,'Planificación 2026-1'!H:H,"IS"))&gt;0,"P03"," ")</f>
        <v xml:space="preserve"> </v>
      </c>
      <c r="AC112" s="108" t="str">
        <f>IF(SUM(COUNTIFS('Planificación 2026-1'!F:F,"FILIAL",'Planificación 2026-1'!W:W,C112,'Planificación 2026-1'!H:H,"PS"))&gt;0,"P04"," ")</f>
        <v xml:space="preserve"> </v>
      </c>
      <c r="AD112" s="108"/>
      <c r="AE112" s="108" t="str">
        <f>IF(SUM(COUNTIFS('Planificación 2026-1'!F:F,"FILIAL",'Planificación 2026-1'!W:W,C112,'Planificación 2026-1'!H:H,"IN"))&gt;0,"P06"," ")</f>
        <v xml:space="preserve"> </v>
      </c>
      <c r="AF112" s="108" t="str">
        <f>IF(SUM(COUNTIFS('Planificación 2026-1'!F:F,"FILIAL",'Planificación 2026-1'!W:W,C112,'Planificación 2026-1'!H:H,"CA"))&gt;0,"P07"," ")</f>
        <v xml:space="preserve"> </v>
      </c>
      <c r="AG112" s="108" t="str">
        <f>IF(SUM(COUNTIFS('Planificación 2026-1'!F:F,"FILIAL",'Planificación 2026-1'!W:W,C112,'Planificación 2026-1'!H:H,"DE"))&gt;0,"P08"," ")</f>
        <v xml:space="preserve"> </v>
      </c>
      <c r="AH112" s="108" t="str">
        <f>IF(SUM(COUNTIFS('Planificación 2026-1'!F:F,"FILIAL",'Planificación 2026-1'!W:W,C112,'Planificación 2026-1'!H:H,"OB"))&gt;0,"P09"," ")</f>
        <v xml:space="preserve"> </v>
      </c>
      <c r="AI112" s="108" t="str">
        <f>IF(SUM(COUNTIFS('Planificación 2026-1'!F:F,"FILIAL",'Planificación 2026-1'!W:W,C112,'Planificación 2026-1'!H:H,"MH"))&gt;0,"P31"," ")</f>
        <v xml:space="preserve"> </v>
      </c>
      <c r="AJ112" s="108" t="str">
        <f>IF(SUM(COUNTIFS('Planificación 2026-1'!F:F,"FILIAL",'Planificación 2026-1'!W:W,C112,'Planificación 2026-1'!H:H,"IC"))&gt;0,"P32"," ")</f>
        <v xml:space="preserve"> </v>
      </c>
      <c r="AK112" s="108" t="str">
        <f>IF(SUM(COUNTIFS('Planificación 2026-1'!F:F,"FILIAL",'Planificación 2026-1'!W:W,C112,'Planificación 2026-1'!H:H,"AR"))&gt;0,"P34"," ")</f>
        <v xml:space="preserve"> </v>
      </c>
      <c r="AL112" s="108" t="str">
        <f>IF(SUM(COUNTIFS('Planificación 2026-1'!F:F,"FILIAL",'Planificación 2026-1'!W:W,C112,'Planificación 2026-1'!H:H,"T1"))&gt;0,"P35"," ")</f>
        <v xml:space="preserve"> </v>
      </c>
      <c r="AM112" s="108" t="str">
        <f>IF(SUM(COUNTIFS('Planificación 2026-1'!F:F,"FILIAL",'Planificación 2026-1'!W:W,C112,'Planificación 2026-1'!H:H,"T3"))&gt;0,"P36"," ")</f>
        <v xml:space="preserve"> </v>
      </c>
      <c r="AN112" s="108" t="str">
        <f>IF(SUM(COUNTIFS('Planificación 2026-1'!F:F,"FILIAL",'Planificación 2026-1'!W:W,C112,'Planificación 2026-1'!H:H,"T2"))&gt;0,"P37"," ")</f>
        <v xml:space="preserve"> </v>
      </c>
      <c r="AO112" s="108" t="str">
        <f>IF(SUM(COUNTIFS('Planificación 2026-1'!F:F,"FILIAL",'Planificación 2026-1'!W:W,C112,'Planificación 2026-1'!H:H,"AE"))&gt;0,"P38"," ")</f>
        <v xml:space="preserve"> </v>
      </c>
      <c r="AP112" s="108" t="str">
        <f>IF(SUM(COUNTIFS('Planificación 2026-1'!F:F,"FILIAL",'Planificación 2026-1'!W:W,C112,'Planificación 2026-1'!H:H,"T4"))&gt;0,"P55"," ")</f>
        <v xml:space="preserve"> </v>
      </c>
      <c r="AQ112" s="108" t="str">
        <f>IF(SUM(COUNTIFS('Planificación 2026-1'!F:F,"SUNAMPE",'Planificación 2026-1'!W:W,C112,'Planificación 2026-1'!H:H,"AF"))&gt;0," P01"," ")</f>
        <v xml:space="preserve"> </v>
      </c>
      <c r="AR112" s="108" t="str">
        <f>IF(SUM(COUNTIFS('Planificación 2026-1'!F:F,"SUNAMPE",'Planificación 2026-1'!W:W,C112,'Planificación 2026-1'!H:H,"EN"))&gt;0,"P02"," ")</f>
        <v xml:space="preserve"> </v>
      </c>
      <c r="AS112" s="108" t="str">
        <f>IF(SUM(COUNTIFS('Planificación 2026-1'!F:F,"SUNAMPE",'Planificación 2026-1'!W:W,C112,'Planificación 2026-1'!H:H,"IS"))&gt;0,"P03"," ")</f>
        <v xml:space="preserve"> </v>
      </c>
      <c r="AT112" s="108" t="str">
        <f>IF(SUM(COUNTIFS('Planificación 2026-1'!F:F,"SUNAMPE",'Planificación 2026-1'!W:W,C112,'Planificación 2026-1'!H:H,"PS"))&gt;0,"P04"," ")</f>
        <v xml:space="preserve"> </v>
      </c>
      <c r="AU112" s="108"/>
      <c r="AV112" s="108" t="str">
        <f>IF(SUM(COUNTIFS('Planificación 2026-1'!F:F,"SUNAMPE",'Planificación 2026-1'!W:W,C112,'Planificación 2026-1'!H:H,"IN"))&gt;0,"P06"," ")</f>
        <v xml:space="preserve"> </v>
      </c>
      <c r="AW112" s="108" t="str">
        <f>IF(SUM(COUNTIFS('Planificación 2026-1'!F:F,"SUNAMPE",'Planificación 2026-1'!W:W,C112,'Planificación 2026-1'!H:H,"CA"))&gt;0,"P07"," ")</f>
        <v xml:space="preserve"> </v>
      </c>
      <c r="AX112" s="108" t="str">
        <f>IF(SUM(COUNTIFS('Planificación 2026-1'!F:F,"SUNAMPE",'Planificación 2026-1'!W:W,C112,'Planificación 2026-1'!H:H,"DE"))&gt;0,"P08"," ")</f>
        <v xml:space="preserve"> </v>
      </c>
      <c r="AY112" s="108" t="str">
        <f>IF(SUM(COUNTIFS('Planificación 2026-1'!F:F,"SUNAMPE",'Planificación 2026-1'!W:W,C112,'Planificación 2026-1'!H:H,"OB"))&gt;0,"P09"," ")</f>
        <v xml:space="preserve"> </v>
      </c>
      <c r="AZ112" s="108" t="str">
        <f>IF(SUM(COUNTIFS('Planificación 2026-1'!F:F,"SUNAMPE",'Planificación 2026-1'!W:W,C112,'Planificación 2026-1'!H:H,"MH"))&gt;0,"P31"," ")</f>
        <v xml:space="preserve"> </v>
      </c>
      <c r="BA112" s="108" t="str">
        <f>IF(SUM(COUNTIFS('Planificación 2026-1'!F:F,"SUNAMPE",'Planificación 2026-1'!W:W,C112,'Planificación 2026-1'!H:H,"IC"))&gt;0,"P32"," ")</f>
        <v xml:space="preserve"> </v>
      </c>
      <c r="BB112" s="108" t="str">
        <f>IF(SUM(COUNTIFS('Planificación 2026-1'!F:F,"SUNAMPE",'Planificación 2026-1'!W:W,C112,'Planificación 2026-1'!H:H,"AR"))&gt;0,"P34"," ")</f>
        <v xml:space="preserve"> </v>
      </c>
      <c r="BC112" s="108" t="str">
        <f>IF(SUM(COUNTIFS('Planificación 2026-1'!F:F,"SUNAMPE",'Planificación 2026-1'!W:W,C112,'Planificación 2026-1'!H:H,"T1"))&gt;0,"P35"," ")</f>
        <v xml:space="preserve"> </v>
      </c>
      <c r="BD112" s="108" t="str">
        <f>IF(SUM(COUNTIFS('Planificación 2026-1'!F:F,"SUNAMPE",'Planificación 2026-1'!W:W,C112,'Planificación 2026-1'!H:H,"T3"))&gt;0,"P36"," ")</f>
        <v xml:space="preserve"> </v>
      </c>
      <c r="BE112" s="108" t="str">
        <f>IF(SUM(COUNTIFS('Planificación 2026-1'!F:F,"SUNAMPE",'Planificación 2026-1'!W:W,C112,'Planificación 2026-1'!H:H,"T2"))&gt;0,"P37"," ")</f>
        <v xml:space="preserve"> </v>
      </c>
      <c r="BF112" s="108" t="str">
        <f>IF(SUM(COUNTIFS('Planificación 2026-1'!F:F,"SUNAMPE",'Planificación 2026-1'!W:W,C112,'Planificación 2026-1'!H:H,"AE"))&gt;0,"P38"," ")</f>
        <v xml:space="preserve"> </v>
      </c>
      <c r="BG112" s="108" t="str">
        <f>IF(SUM(COUNTIFS('Planificación 2026-1'!F:F,"SUNAMPE",'Planificación 2026-1'!W:W,C112,'Planificación 2026-1'!H:H,"T4"))&gt;0,"P55"," ")</f>
        <v xml:space="preserve"> </v>
      </c>
      <c r="BH112" s="108" t="str">
        <f>IF(SUM(COUNTIFS('Planificación 2026-1'!F:F,"HUAURA",'Planificación 2026-1'!W:W,C112,'Planificación 2026-1'!H:H,"AF"))&gt;0," P01"," ")</f>
        <v xml:space="preserve"> </v>
      </c>
      <c r="BI112" s="108" t="str">
        <f>IF(SUM(COUNTIFS('Planificación 2026-1'!F:F,"HUAURA",'Planificación 2026-1'!W:W,C112,'Planificación 2026-1'!H:H,"EN"))&gt;0,"P02"," ")</f>
        <v xml:space="preserve"> </v>
      </c>
      <c r="BJ112" s="108" t="str">
        <f>IF(SUM(COUNTIFS('Planificación 2026-1'!F:F,"HUAURA",'Planificación 2026-1'!W:W,C112,'Planificación 2026-1'!H:H,"IS"))&gt;0,"P03"," ")</f>
        <v xml:space="preserve"> </v>
      </c>
      <c r="BK112" s="108" t="str">
        <f>IF(SUM(COUNTIFS('Planificación 2026-1'!F:F,"HUAURA",'Planificación 2026-1'!W:W,C112,'Planificación 2026-1'!H:H,"PS"))&gt;0,"P04"," ")</f>
        <v xml:space="preserve"> </v>
      </c>
      <c r="BL112" s="108"/>
      <c r="BM112" s="108" t="str">
        <f>IF(SUM(COUNTIFS('Planificación 2026-1'!F:F,"HUAURA",'Planificación 2026-1'!W:W,C112,'Planificación 2026-1'!H:H,"IN"))&gt;0,"P06"," ")</f>
        <v xml:space="preserve"> </v>
      </c>
      <c r="BN112" s="108" t="str">
        <f>IF(SUM(COUNTIFS('Planificación 2026-1'!F:F,"HUAURA",'Planificación 2026-1'!W:W,C112,'Planificación 2026-1'!H:H,"CA"))&gt;0,"P07"," ")</f>
        <v xml:space="preserve"> </v>
      </c>
      <c r="BO112" s="108" t="str">
        <f>IF(SUM(COUNTIFS('Planificación 2026-1'!F:F,"HUAURA",'Planificación 2026-1'!W:W,C112,'Planificación 2026-1'!H:H,"DE"))&gt;0,"P08"," ")</f>
        <v xml:space="preserve"> </v>
      </c>
      <c r="BP112" s="108" t="str">
        <f>IF(SUM(COUNTIFS('Planificación 2026-1'!F:F,"HUAURA",'Planificación 2026-1'!W:W,C112,'Planificación 2026-1'!H:H,"OB"))&gt;0,"P09"," ")</f>
        <v xml:space="preserve"> </v>
      </c>
      <c r="BQ112" s="108" t="str">
        <f>IF(SUM(COUNTIFS('Planificación 2026-1'!F:F,"HUAURA",'Planificación 2026-1'!W:W,C112,'Planificación 2026-1'!H:H,"MH"))&gt;0,"P31"," ")</f>
        <v xml:space="preserve"> </v>
      </c>
      <c r="BR112" s="108" t="str">
        <f>IF(SUM(COUNTIFS('Planificación 2026-1'!F:F,"HUAURA",'Planificación 2026-1'!W:W,C112,'Planificación 2026-1'!H:H,"IC"))&gt;0,"P32"," ")</f>
        <v xml:space="preserve"> </v>
      </c>
      <c r="BS112" s="108" t="str">
        <f>IF(SUM(COUNTIFS('Planificación 2026-1'!F:F,"HUAURA",'Planificación 2026-1'!W:W,C112,'Planificación 2026-1'!H:H,"AR"))&gt;0,"P34"," ")</f>
        <v xml:space="preserve"> </v>
      </c>
      <c r="BT112" s="108" t="str">
        <f>IF(SUM(COUNTIFS('Planificación 2026-1'!F:F,"HUAURA",'Planificación 2026-1'!W:W,C112,'Planificación 2026-1'!H:H,"T1"))&gt;0,"P35"," ")</f>
        <v xml:space="preserve"> </v>
      </c>
      <c r="BU112" s="108" t="str">
        <f>IF(SUM(COUNTIFS('Planificación 2026-1'!F:F,"HUAURA",'Planificación 2026-1'!W:W,C112,'Planificación 2026-1'!H:H,"T3"))&gt;0,"P36"," ")</f>
        <v xml:space="preserve"> </v>
      </c>
      <c r="BV112" s="108" t="str">
        <f>IF(SUM(COUNTIFS('Planificación 2026-1'!F:F,"HUAURA",'Planificación 2026-1'!W:W,C112,'Planificación 2026-1'!H:H,"T2"))&gt;0,"P37"," ")</f>
        <v xml:space="preserve"> </v>
      </c>
      <c r="BW112" s="108" t="str">
        <f>IF(SUM(COUNTIFS('Planificación 2026-1'!F:F,"HUAURA",'Planificación 2026-1'!W:W,C112,'Planificación 2026-1'!H:H,"AE"))&gt;0,"P38"," ")</f>
        <v xml:space="preserve"> </v>
      </c>
      <c r="BX112" s="108" t="str">
        <f>IF(SUM(COUNTIFS('Planificación 2026-1'!F:F,"HUAURA",'Planificación 2026-1'!W:W,C112,'Planificación 2026-1'!H:H,"T4"))&gt;0,"P55"," ")</f>
        <v xml:space="preserve"> </v>
      </c>
      <c r="BY112" s="109">
        <f>SUMIFS('Planificación 2026-1'!R:R,'Planificación 2026-1'!W:W,C112,'Planificación 2026-1'!H:H,"AF",'Planificación 2026-1'!I:I,"&gt;2")</f>
        <v>0</v>
      </c>
      <c r="BZ112" s="109">
        <f>SUMIFS('Planificación 2026-1'!R:R,'Planificación 2026-1'!W:W,C112,'Planificación 2026-1'!H:H,"EN",'Planificación 2026-1'!I:I,"&gt;2")</f>
        <v>0</v>
      </c>
      <c r="CA112" s="109">
        <f>SUMIFS('Planificación 2026-1'!R:R,'Planificación 2026-1'!W:W,C112,'Planificación 2026-1'!H:H,"IS",'Planificación 2026-1'!I:I,"&gt;2")</f>
        <v>0</v>
      </c>
      <c r="CB112" s="109">
        <f>SUMIFS('Planificación 2026-1'!R:R,'Planificación 2026-1'!W:W,C112,'Planificación 2026-1'!H:H,"PS",'Planificación 2026-1'!I:I,"&gt;2")</f>
        <v>0</v>
      </c>
      <c r="CC112" s="109">
        <f>SUMIFS('Planificación 2026-1'!R:R,'Planificación 2026-1'!W:W,C112,'Planificación 2026-1'!H:H,"IN",'Planificación 2026-1'!I:I,"&gt;2")</f>
        <v>0</v>
      </c>
      <c r="CD112" s="109">
        <f>SUMIFS('Planificación 2026-1'!R:R,'Planificación 2026-1'!W:W,C112,'Planificación 2026-1'!H:H,"CA",'Planificación 2026-1'!I:I,"&gt;2")</f>
        <v>0</v>
      </c>
      <c r="CE112" s="109">
        <f>SUMIFS('Planificación 2026-1'!R:R,'Planificación 2026-1'!W:W,C112,'Planificación 2026-1'!H:H,"DE",'Planificación 2026-1'!I:I,"&gt;2")</f>
        <v>0</v>
      </c>
      <c r="CF112" s="109">
        <f>SUMIFS('Planificación 2026-1'!R:R,'Planificación 2026-1'!W:W,C112,'Planificación 2026-1'!H:H,"OB",'Planificación 2026-1'!I:I,"&gt;2")</f>
        <v>0</v>
      </c>
      <c r="CG112" s="109">
        <f>SUMIFS('Planificación 2026-1'!R:R,'Planificación 2026-1'!W:W,C112,'Planificación 2026-1'!H:H,"MH",'Planificación 2026-1'!I:I,"&gt;2")</f>
        <v>0</v>
      </c>
      <c r="CH112" s="109">
        <f>SUMIFS('Planificación 2026-1'!R:R,'Planificación 2026-1'!W:W,C112,'Planificación 2026-1'!H:H,"IC",'Planificación 2026-1'!I:I,"&gt;2")</f>
        <v>0</v>
      </c>
      <c r="CI112" s="109">
        <f>SUMIFS('Planificación 2026-1'!R:R,'Planificación 2026-1'!W:W,C112,'Planificación 2026-1'!H:H,"AR",'Planificación 2026-1'!I:I,"&gt;2")</f>
        <v>0</v>
      </c>
      <c r="CJ112" s="109">
        <f>SUMIFS('Planificación 2026-1'!R:R,'Planificación 2026-1'!W:W,C112,'Planificación 2026-1'!H:H,"T1",'Planificación 2026-1'!I:I,"&gt;2")</f>
        <v>0</v>
      </c>
      <c r="CK112" s="109">
        <f>SUMIFS('Planificación 2026-1'!R:R,'Planificación 2026-1'!W:W,C112,'Planificación 2026-1'!H:H,"T3",'Planificación 2026-1'!I:I,"&gt;2")</f>
        <v>0</v>
      </c>
      <c r="CL112" s="109">
        <f>SUMIFS('Planificación 2026-1'!R:R,'Planificación 2026-1'!W:W,C112,'Planificación 2026-1'!H:H,"T2",'Planificación 2026-1'!I:I,"&gt;2")</f>
        <v>0</v>
      </c>
      <c r="CM112" s="109">
        <f>SUMIFS('Planificación 2026-1'!R:R,'Planificación 2026-1'!W:W,C112,'Planificación 2026-1'!H:H,"AE",'Planificación 2026-1'!I:I,"&gt;2")</f>
        <v>0</v>
      </c>
      <c r="CN112" s="109">
        <f>SUMIFS('Planificación 2026-1'!R:R,'Planificación 2026-1'!W:W,C112,'Planificación 2026-1'!H:H,"T4",'Planificación 2026-1'!I:I,"&gt;2")</f>
        <v>0</v>
      </c>
      <c r="CO112" s="109">
        <f>SUMIFS('Planificación 2026-1'!R:R,'Planificación 2026-1'!W:W,C112,'Planificación 2026-1'!H:H,"AF",'Planificación 2026-1'!I:I,"&lt;3")</f>
        <v>0</v>
      </c>
      <c r="CP112" s="109">
        <f>SUMIFS('Planificación 2026-1'!R:R,'Planificación 2026-1'!W:W,C112,'Planificación 2026-1'!H:H,"EN",'Planificación 2026-1'!I:I,"&lt;3")</f>
        <v>0</v>
      </c>
      <c r="CQ112" s="109">
        <f>SUMIFS('Planificación 2026-1'!R:R,'Planificación 2026-1'!W:W,C112,'Planificación 2026-1'!H:H,"IS",'Planificación 2026-1'!I:I,"&lt;3")</f>
        <v>0</v>
      </c>
      <c r="CR112" s="109">
        <f>SUMIFS('Planificación 2026-1'!R:R,'Planificación 2026-1'!W:W,C112,'Planificación 2026-1'!H:H,"PS",'Planificación 2026-1'!I:I,"&lt;3")</f>
        <v>0</v>
      </c>
      <c r="CS112" s="109">
        <f>SUMIFS('Planificación 2026-1'!R:R,'Planificación 2026-1'!W:W,C112,'Planificación 2026-1'!H:H,"IN",'Planificación 2026-1'!I:I,"&lt;3")</f>
        <v>0</v>
      </c>
      <c r="CT112" s="109">
        <f>SUMIFS('Planificación 2026-1'!R:R,'Planificación 2026-1'!W:W,C112,'Planificación 2026-1'!H:H,"CA",'Planificación 2026-1'!I:I,"&lt;3")</f>
        <v>0</v>
      </c>
      <c r="CU112" s="109">
        <f>SUMIFS('Planificación 2026-1'!R:R,'Planificación 2026-1'!W:W,C112,'Planificación 2026-1'!H:H,"DE",'Planificación 2026-1'!I:I,"&lt;3")</f>
        <v>0</v>
      </c>
      <c r="CV112" s="109">
        <f>SUMIFS('Planificación 2026-1'!R:R,'Planificación 2026-1'!W:W,C112,'Planificación 2026-1'!H:H,"OB",'Planificación 2026-1'!I:I,"&lt;3")</f>
        <v>0</v>
      </c>
      <c r="CW112" s="109">
        <f>SUMIFS('Planificación 2026-1'!R:R,'Planificación 2026-1'!W:W,C112,'Planificación 2026-1'!H:H,"MH",'Planificación 2026-1'!I:I,"&lt;3")</f>
        <v>0</v>
      </c>
      <c r="CX112" s="109">
        <f>SUMIFS('Planificación 2026-1'!R:R,'Planificación 2026-1'!W:W,C112,'Planificación 2026-1'!H:H,"IC",'Planificación 2026-1'!I:I,"&lt;3")</f>
        <v>0</v>
      </c>
      <c r="CY112" s="109">
        <f>SUMIFS('Planificación 2026-1'!R:R,'Planificación 2026-1'!W:W,C112,'Planificación 2026-1'!H:H,"AR",'Planificación 2026-1'!I:I,"&lt;3")</f>
        <v>0</v>
      </c>
      <c r="CZ112" s="109">
        <f>SUMIFS('Planificación 2026-1'!R:R,'Planificación 2026-1'!W:W,C112,'Planificación 2026-1'!H:H,"T1",'Planificación 2026-1'!I:I,"&lt;3")</f>
        <v>0</v>
      </c>
      <c r="DA112" s="109">
        <f>SUMIFS('Planificación 2026-1'!R:R,'Planificación 2026-1'!W:W,C112,'Planificación 2026-1'!H:H,"T3",'Planificación 2026-1'!I:I,"&lt;3")</f>
        <v>0</v>
      </c>
      <c r="DB112" s="109">
        <f>SUMIFS('Planificación 2026-1'!R:R,'Planificación 2026-1'!W:W,C112,'Planificación 2026-1'!H:H,"T2",'Planificación 2026-1'!I:I,"&lt;3")</f>
        <v>0</v>
      </c>
      <c r="DC112" s="109">
        <f>SUMIFS('Planificación 2026-1'!R:R,'Planificación 2026-1'!W:W,C112,'Planificación 2026-1'!H:H,"AE",'Planificación 2026-1'!I:I,"&lt;3")</f>
        <v>0</v>
      </c>
      <c r="DD112" s="109">
        <f>SUMIFS('Planificación 2026-1'!R:R,'Planificación 2026-1'!W:W,C112,'Planificación 2026-1'!H:H,"T4",'Planificación 2026-1'!I:I,"&lt;3")</f>
        <v>0</v>
      </c>
      <c r="DE112" s="108" t="str">
        <f t="shared" si="13"/>
        <v/>
      </c>
      <c r="DF112" s="41">
        <f>IF(C112="","",SUMIFS('Planificación 2026-1'!R:R,'Planificación 2026-1'!W:W,C112,'Planificación 2026-1'!F:F,"PRINCIPAL",'Planificación 2026-1'!X:X,"VIRTUAL"))</f>
        <v>0</v>
      </c>
      <c r="DG112" s="41">
        <f>IF(C112="","",SUMIFS('Planificación 2026-1'!R:R,'Planificación 2026-1'!W:W,C112,'Planificación 2026-1'!F:F,"PRINCIPAL",'Planificación 2026-1'!X:X,"PRESENCIAL"))</f>
        <v>0</v>
      </c>
      <c r="DH112" s="41">
        <f>IF(C112="","",SUMIFS('Planificación 2026-1'!R:R,'Planificación 2026-1'!W:W,C112,'Planificación 2026-1'!F:F,"PRINCIPAL",'Planificación 2026-1'!X:X,"HIBRIDO PRESENCIAL"))</f>
        <v>0</v>
      </c>
      <c r="DI112" s="108" t="str">
        <f t="shared" si="14"/>
        <v/>
      </c>
      <c r="DJ112" s="108">
        <f>IF(C112="","",SUMIFS('Planificación 2026-1'!R:R,'Planificación 2026-1'!W:W,C112,'Planificación 2026-1'!F:F,"FILIAL",'Planificación 2026-1'!X:X,"VIRTUAL"))</f>
        <v>0</v>
      </c>
      <c r="DK112" s="110">
        <f>IF(C112="","",SUMIFS('Planificación 2026-1'!R:R,'Planificación 2026-1'!W:W,C112,'Planificación 2026-1'!F:F,"FILIAL",'Planificación 2026-1'!X:X,"PRESENCIAL"))</f>
        <v>0</v>
      </c>
      <c r="DL112" s="61">
        <f>IF(C112="","",SUMIFS('Planificación 2026-1'!R:R,'Planificación 2026-1'!W:W,C112,'Planificación 2026-1'!F:F,"FILIAL",'Planificación 2026-1'!X:X,"HIBRIDO PRESENCIAL"))</f>
        <v>0</v>
      </c>
      <c r="DM112" s="111" t="str">
        <f t="shared" si="15"/>
        <v/>
      </c>
      <c r="DN112" s="108">
        <f>IF(C112="","",SUMIFS('Planificación 2026-1'!R:R,'Planificación 2026-1'!W:W,C112,'Planificación 2026-1'!F:F,"SUNAMPE",'Planificación 2026-1'!X:X,"VIRTUAL"))</f>
        <v>0</v>
      </c>
      <c r="DO112" s="61">
        <f>IF(C112="","",SUMIFS('Planificación 2026-1'!R:R,'Planificación 2026-1'!W:W,C112,'Planificación 2026-1'!F:F,"SUNAMPE",'Planificación 2026-1'!X:X,"PRESENCIAL"))</f>
        <v>0</v>
      </c>
      <c r="DP112" s="111" t="str">
        <f t="shared" si="16"/>
        <v/>
      </c>
      <c r="DQ112" s="108">
        <f>IF(C112="","",SUMIFS('Planificación 2026-1'!R:R,'Planificación 2026-1'!W:W,C112,'Planificación 2026-1'!F:F,"HUAURA",'Planificación 2026-1'!X:X,"VIRTUAL"))</f>
        <v>0</v>
      </c>
      <c r="DR112" s="61">
        <f>IF(C112="","",SUMIFS('Planificación 2026-1'!R:R,'Planificación 2026-1'!W:W,C112,'Planificación 2026-1'!F:F,"HUAURA",'Planificación 2026-1'!X:X,"PRESENCIAL"))</f>
        <v>0</v>
      </c>
      <c r="DS112" s="76">
        <f>SUMIFS('Planificación 2026-1'!R:R,'Planificación 2026-1'!W:W,C112,'Planificación 2026-1'!F:F,"PRINCIPAL",'Planificación 2026-1'!X:X,"VIRTUAL",'Planificación 2026-1'!I:I,"&gt;2")</f>
        <v>0</v>
      </c>
      <c r="DT112" s="76">
        <f>SUMIFS('Planificación 2026-1'!R:R,'Planificación 2026-1'!W:W,C112,'Planificación 2026-1'!F:F,"PRINCIPAL",'Planificación 2026-1'!X:X,"&lt;&gt;VIRTUAL",'Planificación 2026-1'!I:I,"&gt;2")</f>
        <v>0</v>
      </c>
      <c r="DU112" s="76">
        <f>SUMIFS('Planificación 2026-1'!R:R,'Planificación 2026-1'!W:W,C112,'Planificación 2026-1'!F:F,"SUNAMPE",'Planificación 2026-1'!X:X,"VIRTUAL",'Planificación 2026-1'!I:I,"&gt;2")</f>
        <v>0</v>
      </c>
      <c r="DV112" s="76">
        <f>SUMIFS('Planificación 2026-1'!R:R,'Planificación 2026-1'!W:W,C112,'Planificación 2026-1'!F:F,"SUNAMPE",'Planificación 2026-1'!X:X,"&lt;&gt;VIRTUAL",'Planificación 2026-1'!I:I,"&gt;2")</f>
        <v>0</v>
      </c>
      <c r="DW112" s="76">
        <f>SUMIFS('Planificación 2026-1'!R:R,'Planificación 2026-1'!W:W,C112,'Planificación 2026-1'!F:F,"FILIAL",'Planificación 2026-1'!X:X,"VIRTUAL",'Planificación 2026-1'!I:I,"&gt;2")</f>
        <v>0</v>
      </c>
      <c r="DX112" s="76">
        <f>SUMIFS('Planificación 2026-1'!R:R,'Planificación 2026-1'!W:W,C112,'Planificación 2026-1'!F:F,"FILIAL",'Planificación 2026-1'!X:X,"&lt;&gt;VIRTUAL",'Planificación 2026-1'!I:I,"&gt;2")</f>
        <v>0</v>
      </c>
      <c r="DY112" s="76">
        <f>SUMIFS('Planificación 2026-1'!R:R,'Planificación 2026-1'!W:W,C112,'Planificación 2026-1'!F:F,"PORUMA",'Planificación 2026-1'!X:X,"VIRTUAL",'Planificación 2026-1'!I:I,"&gt;2")</f>
        <v>0</v>
      </c>
      <c r="DZ112" s="76">
        <f>SUMIFS('Planificación 2026-1'!R:R,'Planificación 2026-1'!W:W,C112,'Planificación 2026-1'!F:F,"PORUMA",'Planificación 2026-1'!X:X,"&lt;&gt;VIRTUAL",'Planificación 2026-1'!I:I,"&gt;2")</f>
        <v>0</v>
      </c>
      <c r="EA112" s="76">
        <f>SUMIFS('Planificación 2026-1'!R:R,'Planificación 2026-1'!W:W,C112,'Planificación 2026-1'!F:F,"HUAURA",'Planificación 2026-1'!X:X,"VIRTUAL",'Planificación 2026-1'!I:I,"&gt;2")</f>
        <v>0</v>
      </c>
      <c r="EB112" s="76">
        <f>SUMIFS('Planificación 2026-1'!R:R,'Planificación 2026-1'!W:W,C112,'Planificación 2026-1'!F:F,"HUAURA",'Planificación 2026-1'!X:X,"&lt;&gt;VIRTUAL",'Planificación 2026-1'!I:I,"&gt;2")</f>
        <v>0</v>
      </c>
      <c r="EC112" s="76">
        <f>SUMIFS('Planificación 2026-1'!R:R,'Planificación 2026-1'!W:W,C112,'Planificación 2026-1'!F:F,"PRINCIPAL",'Planificación 2026-1'!X:X,"VIRTUAL",'Planificación 2026-1'!I:I,"&lt;3")</f>
        <v>0</v>
      </c>
      <c r="ED112" s="76">
        <f>SUMIFS('Planificación 2026-1'!R:R,'Planificación 2026-1'!W:W,C112,'Planificación 2026-1'!F:F,"PRINCIPAL",'Planificación 2026-1'!X:X,"&lt;&gt;VIRTUAL",'Planificación 2026-1'!I:I,"&lt;3")</f>
        <v>0</v>
      </c>
      <c r="EE112" s="76">
        <f>SUMIFS('Planificación 2026-1'!R:R,'Planificación 2026-1'!W:W,C112,'Planificación 2026-1'!F:F,"SUNAMPE",'Planificación 2026-1'!X:X,"VIRTUAL",'Planificación 2026-1'!I:I,"&lt;3")</f>
        <v>0</v>
      </c>
      <c r="EF112" s="76">
        <f>SUMIFS('Planificación 2026-1'!R:R,'Planificación 2026-1'!W:W,C112,'Planificación 2026-1'!F:F,"SUNAMPE",'Planificación 2026-1'!X:X,"&lt;&gt;VIRTUAL",'Planificación 2026-1'!I:I,"&lt;3")</f>
        <v>0</v>
      </c>
      <c r="EG112" s="76">
        <f>SUMIFS('Planificación 2026-1'!R:R,'Planificación 2026-1'!W:W,C112,'Planificación 2026-1'!F:F,"FILIAL",'Planificación 2026-1'!X:X,"VIRTUAL",'Planificación 2026-1'!I:I,"&lt;3")</f>
        <v>0</v>
      </c>
      <c r="EH112" s="76">
        <f>SUMIFS('Planificación 2026-1'!R:R,'Planificación 2026-1'!W:W,C112,'Planificación 2026-1'!F:F,"FILIAL",'Planificación 2026-1'!X:X,"&lt;&gt;VIRTUAL",'Planificación 2026-1'!I:I,"&lt;3")</f>
        <v>0</v>
      </c>
      <c r="EI112" s="76">
        <f>SUMIFS('Planificación 2026-1'!R:R,'Planificación 2026-1'!W:W,C112,'Planificación 2026-1'!F:F,"PORUMA",'Planificación 2026-1'!X:X,"VIRTUAL",'Planificación 2026-1'!I:I,"&lt;3")</f>
        <v>0</v>
      </c>
      <c r="EJ112" s="76">
        <f>SUMIFS('Planificación 2026-1'!R:R,'Planificación 2026-1'!W:W,C112,'Planificación 2026-1'!F:F,"PORUMA",'Planificación 2026-1'!X:X,"&lt;&gt;VIRTUAL",'Planificación 2026-1'!I:I,"&lt;3")</f>
        <v>0</v>
      </c>
      <c r="EK112" s="76">
        <f>SUMIFS('Planificación 2026-1'!R:R,'Planificación 2026-1'!W:W,C112,'Planificación 2026-1'!F:F,"HUAURA",'Planificación 2026-1'!X:X,"VIRTUAL",'Planificación 2026-1'!I:I,"&lt;3")</f>
        <v>0</v>
      </c>
      <c r="EL112" s="76">
        <f>SUMIFS('Planificación 2026-1'!R:R,'Planificación 2026-1'!W:W,C112,'Planificación 2026-1'!F:F,"HUAURA",'Planificación 2026-1'!X:X,"&lt;&gt;VIRTUAL",'Planificación 2026-1'!I:I,"&lt;3")</f>
        <v>0</v>
      </c>
      <c r="EM112" s="76"/>
      <c r="EN112" s="76">
        <f t="shared" si="9"/>
        <v>0</v>
      </c>
      <c r="EO112" s="76">
        <f t="shared" si="10"/>
        <v>0</v>
      </c>
      <c r="EP112" s="76" t="b">
        <f t="shared" si="11"/>
        <v>1</v>
      </c>
      <c r="EQ112" s="76" t="str">
        <f t="shared" si="12"/>
        <v/>
      </c>
      <c r="ER112" s="76" t="str">
        <f t="shared" si="17"/>
        <v>PRESENCIAL</v>
      </c>
    </row>
    <row r="113" spans="1:148" hidden="1">
      <c r="A113" s="83"/>
      <c r="B113" s="119">
        <v>110</v>
      </c>
      <c r="C113" s="115" t="s">
        <v>284</v>
      </c>
      <c r="D113" s="112">
        <f>SUMIF('Planificación 2026-1'!W:W,C113,'Planificación 2026-1'!R:R)</f>
        <v>0</v>
      </c>
      <c r="E113" s="114" t="s">
        <v>170</v>
      </c>
      <c r="F113" s="115" t="s">
        <v>171</v>
      </c>
      <c r="G113" s="115" t="s">
        <v>13</v>
      </c>
      <c r="H113" s="115" t="s">
        <v>129</v>
      </c>
      <c r="I113" s="107" t="str">
        <f>IF(SUM(COUNTIFS('Planificación 2026-1'!F:F,"PRINCIPAL",'Planificación 2026-1'!W:W,C113,'Planificación 2026-1'!H:H,"AF"))&gt;0,"P01"," ")</f>
        <v xml:space="preserve"> </v>
      </c>
      <c r="J113" s="108" t="str">
        <f>IF(SUM(COUNTIFS('Planificación 2026-1'!F:F,"PRINCIPAL",'Planificación 2026-1'!W:W,C113,'Planificación 2026-1'!H:H,"EN"))&gt;0,"P02"," ")</f>
        <v xml:space="preserve"> </v>
      </c>
      <c r="K113" s="108" t="str">
        <f>IF(SUM(COUNTIFS('Planificación 2026-1'!F:F,"PRINCIPAL",'Planificación 2026-1'!W:W,C113,'Planificación 2026-1'!H:H,"IS"))&gt;0,"P03"," ")</f>
        <v xml:space="preserve"> </v>
      </c>
      <c r="L113" s="108" t="str">
        <f>IF(SUM(COUNTIFS('Planificación 2026-1'!F:F,"PRINCIPAL",'Planificación 2026-1'!W:W,C113,'Planificación 2026-1'!H:H,"PS"))&gt;0,"P04"," ")</f>
        <v xml:space="preserve"> </v>
      </c>
      <c r="M113" s="108"/>
      <c r="N113" s="108" t="str">
        <f>IF(SUM(COUNTIFS('Planificación 2026-1'!F:F,"PRINCIPAL",'Planificación 2026-1'!W:W,C113,'Planificación 2026-1'!H:H,"IN"))&gt;0,"P06"," ")</f>
        <v xml:space="preserve"> </v>
      </c>
      <c r="O113" s="108" t="str">
        <f>IF(SUM(COUNTIFS('Planificación 2026-1'!F:F,"PRINCIPAL",'Planificación 2026-1'!W:W,C113,'Planificación 2026-1'!H:H,"CA"))&gt;0,"P07"," ")</f>
        <v xml:space="preserve"> </v>
      </c>
      <c r="P113" s="108" t="str">
        <f>IF(SUM(COUNTIFS('Planificación 2026-1'!F:F,"PRINCIPAL",'Planificación 2026-1'!W:W,C113,'Planificación 2026-1'!H:H,"DE"))&gt;0,"P08"," ")</f>
        <v xml:space="preserve"> </v>
      </c>
      <c r="Q113" s="108" t="str">
        <f>IF(SUM(COUNTIFS('Planificación 2026-1'!F:F,"PRINCIPAL",'Planificación 2026-1'!W:W,C113,'Planificación 2026-1'!H:H,"OB"))&gt;0,"P09"," ")</f>
        <v xml:space="preserve"> </v>
      </c>
      <c r="R113" s="108" t="str">
        <f>IF(SUM(COUNTIFS('Planificación 2026-1'!F:F,"PRINCIPAL",'Planificación 2026-1'!W:W,C113,'Planificación 2026-1'!H:H,"MH"))&gt;0,"P31"," ")</f>
        <v xml:space="preserve"> </v>
      </c>
      <c r="S113" s="108" t="str">
        <f>IF(SUM(COUNTIFS('Planificación 2026-1'!F:F,"PRINCIPAL",'Planificación 2026-1'!W:W,C113,'Planificación 2026-1'!H:H,"IC"))&gt;0,"P32"," ")</f>
        <v xml:space="preserve"> </v>
      </c>
      <c r="T113" s="108" t="str">
        <f>IF(SUM(COUNTIFS('Planificación 2026-1'!F:F,"PRINCIPAL",'Planificación 2026-1'!W:W,C113,'Planificación 2026-1'!H:H,"AR"))&gt;0,"P34"," ")</f>
        <v xml:space="preserve"> </v>
      </c>
      <c r="U113" s="108" t="str">
        <f>IF(SUM(COUNTIFS('Planificación 2026-1'!F:F,"PRINCIPAL",'Planificación 2026-1'!W:W,C113,'Planificación 2026-1'!H:H,"T1"))&gt;0,"P35"," ")</f>
        <v xml:space="preserve"> </v>
      </c>
      <c r="V113" s="108" t="str">
        <f>IF(SUM(COUNTIFS('Planificación 2026-1'!F:F,"PRINCIPAL",'Planificación 2026-1'!W:W,C113,'Planificación 2026-1'!H:H,"T3"))&gt;0,"P36"," ")</f>
        <v xml:space="preserve"> </v>
      </c>
      <c r="W113" s="108" t="str">
        <f>IF(SUM(COUNTIFS('Planificación 2026-1'!F:F,"PRINCIPAL",'Planificación 2026-1'!W:W,C113,'Planificación 2026-1'!H:H,"T2"))&gt;0,"P37"," ")</f>
        <v xml:space="preserve"> </v>
      </c>
      <c r="X113" s="108" t="str">
        <f>IF(SUM(COUNTIFS('Planificación 2026-1'!F:F,"PRINCIPAL",'Planificación 2026-1'!W:W,C113,'Planificación 2026-1'!H:H,"AE"))&gt;0,"P38"," ")</f>
        <v xml:space="preserve"> </v>
      </c>
      <c r="Y113" s="108" t="str">
        <f>IF(SUM(COUNTIFS('Planificación 2026-1'!F:F,"PRINCIPAL",'Planificación 2026-1'!W:W,C113,'Planificación 2026-1'!H:H,"T4"))&gt;0,"P55"," ")</f>
        <v xml:space="preserve"> </v>
      </c>
      <c r="Z113" s="108" t="str">
        <f>IF(SUM(COUNTIFS('Planificación 2026-1'!F:F,"FILIAL",'Planificación 2026-1'!W:W,C113,'Planificación 2026-1'!H:H,"AF"))&gt;0," P01"," ")</f>
        <v xml:space="preserve"> </v>
      </c>
      <c r="AA113" s="108" t="str">
        <f>IF(SUM(COUNTIFS('Planificación 2026-1'!F:F,"FILIAL",'Planificación 2026-1'!W:W,C113,'Planificación 2026-1'!H:H,"EN"))&gt;0,"P02"," ")</f>
        <v xml:space="preserve"> </v>
      </c>
      <c r="AB113" s="108" t="str">
        <f>IF(SUM(COUNTIFS('Planificación 2026-1'!F:F,"FILIAL",'Planificación 2026-1'!W:W,C113,'Planificación 2026-1'!H:H,"IS"))&gt;0,"P03"," ")</f>
        <v xml:space="preserve"> </v>
      </c>
      <c r="AC113" s="108" t="str">
        <f>IF(SUM(COUNTIFS('Planificación 2026-1'!F:F,"FILIAL",'Planificación 2026-1'!W:W,C113,'Planificación 2026-1'!H:H,"PS"))&gt;0,"P04"," ")</f>
        <v xml:space="preserve"> </v>
      </c>
      <c r="AD113" s="108"/>
      <c r="AE113" s="108" t="str">
        <f>IF(SUM(COUNTIFS('Planificación 2026-1'!F:F,"FILIAL",'Planificación 2026-1'!W:W,C113,'Planificación 2026-1'!H:H,"IN"))&gt;0,"P06"," ")</f>
        <v xml:space="preserve"> </v>
      </c>
      <c r="AF113" s="108" t="str">
        <f>IF(SUM(COUNTIFS('Planificación 2026-1'!F:F,"FILIAL",'Planificación 2026-1'!W:W,C113,'Planificación 2026-1'!H:H,"CA"))&gt;0,"P07"," ")</f>
        <v xml:space="preserve"> </v>
      </c>
      <c r="AG113" s="108" t="str">
        <f>IF(SUM(COUNTIFS('Planificación 2026-1'!F:F,"FILIAL",'Planificación 2026-1'!W:W,C113,'Planificación 2026-1'!H:H,"DE"))&gt;0,"P08"," ")</f>
        <v xml:space="preserve"> </v>
      </c>
      <c r="AH113" s="108" t="str">
        <f>IF(SUM(COUNTIFS('Planificación 2026-1'!F:F,"FILIAL",'Planificación 2026-1'!W:W,C113,'Planificación 2026-1'!H:H,"OB"))&gt;0,"P09"," ")</f>
        <v xml:space="preserve"> </v>
      </c>
      <c r="AI113" s="108" t="str">
        <f>IF(SUM(COUNTIFS('Planificación 2026-1'!F:F,"FILIAL",'Planificación 2026-1'!W:W,C113,'Planificación 2026-1'!H:H,"MH"))&gt;0,"P31"," ")</f>
        <v xml:space="preserve"> </v>
      </c>
      <c r="AJ113" s="108" t="str">
        <f>IF(SUM(COUNTIFS('Planificación 2026-1'!F:F,"FILIAL",'Planificación 2026-1'!W:W,C113,'Planificación 2026-1'!H:H,"IC"))&gt;0,"P32"," ")</f>
        <v xml:space="preserve"> </v>
      </c>
      <c r="AK113" s="108" t="str">
        <f>IF(SUM(COUNTIFS('Planificación 2026-1'!F:F,"FILIAL",'Planificación 2026-1'!W:W,C113,'Planificación 2026-1'!H:H,"AR"))&gt;0,"P34"," ")</f>
        <v xml:space="preserve"> </v>
      </c>
      <c r="AL113" s="108" t="str">
        <f>IF(SUM(COUNTIFS('Planificación 2026-1'!F:F,"FILIAL",'Planificación 2026-1'!W:W,C113,'Planificación 2026-1'!H:H,"T1"))&gt;0,"P35"," ")</f>
        <v xml:space="preserve"> </v>
      </c>
      <c r="AM113" s="108" t="str">
        <f>IF(SUM(COUNTIFS('Planificación 2026-1'!F:F,"FILIAL",'Planificación 2026-1'!W:W,C113,'Planificación 2026-1'!H:H,"T3"))&gt;0,"P36"," ")</f>
        <v xml:space="preserve"> </v>
      </c>
      <c r="AN113" s="108" t="str">
        <f>IF(SUM(COUNTIFS('Planificación 2026-1'!F:F,"FILIAL",'Planificación 2026-1'!W:W,C113,'Planificación 2026-1'!H:H,"T2"))&gt;0,"P37"," ")</f>
        <v xml:space="preserve"> </v>
      </c>
      <c r="AO113" s="108" t="str">
        <f>IF(SUM(COUNTIFS('Planificación 2026-1'!F:F,"FILIAL",'Planificación 2026-1'!W:W,C113,'Planificación 2026-1'!H:H,"AE"))&gt;0,"P38"," ")</f>
        <v xml:space="preserve"> </v>
      </c>
      <c r="AP113" s="108" t="str">
        <f>IF(SUM(COUNTIFS('Planificación 2026-1'!F:F,"FILIAL",'Planificación 2026-1'!W:W,C113,'Planificación 2026-1'!H:H,"T4"))&gt;0,"P55"," ")</f>
        <v xml:space="preserve"> </v>
      </c>
      <c r="AQ113" s="108" t="str">
        <f>IF(SUM(COUNTIFS('Planificación 2026-1'!F:F,"SUNAMPE",'Planificación 2026-1'!W:W,C113,'Planificación 2026-1'!H:H,"AF"))&gt;0," P01"," ")</f>
        <v xml:space="preserve"> </v>
      </c>
      <c r="AR113" s="108" t="str">
        <f>IF(SUM(COUNTIFS('Planificación 2026-1'!F:F,"SUNAMPE",'Planificación 2026-1'!W:W,C113,'Planificación 2026-1'!H:H,"EN"))&gt;0,"P02"," ")</f>
        <v xml:space="preserve"> </v>
      </c>
      <c r="AS113" s="108" t="str">
        <f>IF(SUM(COUNTIFS('Planificación 2026-1'!F:F,"SUNAMPE",'Planificación 2026-1'!W:W,C113,'Planificación 2026-1'!H:H,"IS"))&gt;0,"P03"," ")</f>
        <v xml:space="preserve"> </v>
      </c>
      <c r="AT113" s="108" t="str">
        <f>IF(SUM(COUNTIFS('Planificación 2026-1'!F:F,"SUNAMPE",'Planificación 2026-1'!W:W,C113,'Planificación 2026-1'!H:H,"PS"))&gt;0,"P04"," ")</f>
        <v xml:space="preserve"> </v>
      </c>
      <c r="AU113" s="108"/>
      <c r="AV113" s="108" t="str">
        <f>IF(SUM(COUNTIFS('Planificación 2026-1'!F:F,"SUNAMPE",'Planificación 2026-1'!W:W,C113,'Planificación 2026-1'!H:H,"IN"))&gt;0,"P06"," ")</f>
        <v xml:space="preserve"> </v>
      </c>
      <c r="AW113" s="108" t="str">
        <f>IF(SUM(COUNTIFS('Planificación 2026-1'!F:F,"SUNAMPE",'Planificación 2026-1'!W:W,C113,'Planificación 2026-1'!H:H,"CA"))&gt;0,"P07"," ")</f>
        <v xml:space="preserve"> </v>
      </c>
      <c r="AX113" s="108" t="str">
        <f>IF(SUM(COUNTIFS('Planificación 2026-1'!F:F,"SUNAMPE",'Planificación 2026-1'!W:W,C113,'Planificación 2026-1'!H:H,"DE"))&gt;0,"P08"," ")</f>
        <v xml:space="preserve"> </v>
      </c>
      <c r="AY113" s="108" t="str">
        <f>IF(SUM(COUNTIFS('Planificación 2026-1'!F:F,"SUNAMPE",'Planificación 2026-1'!W:W,C113,'Planificación 2026-1'!H:H,"OB"))&gt;0,"P09"," ")</f>
        <v xml:space="preserve"> </v>
      </c>
      <c r="AZ113" s="108" t="str">
        <f>IF(SUM(COUNTIFS('Planificación 2026-1'!F:F,"SUNAMPE",'Planificación 2026-1'!W:W,C113,'Planificación 2026-1'!H:H,"MH"))&gt;0,"P31"," ")</f>
        <v xml:space="preserve"> </v>
      </c>
      <c r="BA113" s="108" t="str">
        <f>IF(SUM(COUNTIFS('Planificación 2026-1'!F:F,"SUNAMPE",'Planificación 2026-1'!W:W,C113,'Planificación 2026-1'!H:H,"IC"))&gt;0,"P32"," ")</f>
        <v xml:space="preserve"> </v>
      </c>
      <c r="BB113" s="108" t="str">
        <f>IF(SUM(COUNTIFS('Planificación 2026-1'!F:F,"SUNAMPE",'Planificación 2026-1'!W:W,C113,'Planificación 2026-1'!H:H,"AR"))&gt;0,"P34"," ")</f>
        <v xml:space="preserve"> </v>
      </c>
      <c r="BC113" s="108" t="str">
        <f>IF(SUM(COUNTIFS('Planificación 2026-1'!F:F,"SUNAMPE",'Planificación 2026-1'!W:W,C113,'Planificación 2026-1'!H:H,"T1"))&gt;0,"P35"," ")</f>
        <v xml:space="preserve"> </v>
      </c>
      <c r="BD113" s="108" t="str">
        <f>IF(SUM(COUNTIFS('Planificación 2026-1'!F:F,"SUNAMPE",'Planificación 2026-1'!W:W,C113,'Planificación 2026-1'!H:H,"T3"))&gt;0,"P36"," ")</f>
        <v xml:space="preserve"> </v>
      </c>
      <c r="BE113" s="108" t="str">
        <f>IF(SUM(COUNTIFS('Planificación 2026-1'!F:F,"SUNAMPE",'Planificación 2026-1'!W:W,C113,'Planificación 2026-1'!H:H,"T2"))&gt;0,"P37"," ")</f>
        <v xml:space="preserve"> </v>
      </c>
      <c r="BF113" s="108" t="str">
        <f>IF(SUM(COUNTIFS('Planificación 2026-1'!F:F,"SUNAMPE",'Planificación 2026-1'!W:W,C113,'Planificación 2026-1'!H:H,"AE"))&gt;0,"P38"," ")</f>
        <v xml:space="preserve"> </v>
      </c>
      <c r="BG113" s="108" t="str">
        <f>IF(SUM(COUNTIFS('Planificación 2026-1'!F:F,"SUNAMPE",'Planificación 2026-1'!W:W,C113,'Planificación 2026-1'!H:H,"T4"))&gt;0,"P55"," ")</f>
        <v xml:space="preserve"> </v>
      </c>
      <c r="BH113" s="108" t="str">
        <f>IF(SUM(COUNTIFS('Planificación 2026-1'!F:F,"HUAURA",'Planificación 2026-1'!W:W,C113,'Planificación 2026-1'!H:H,"AF"))&gt;0," P01"," ")</f>
        <v xml:space="preserve"> </v>
      </c>
      <c r="BI113" s="108" t="str">
        <f>IF(SUM(COUNTIFS('Planificación 2026-1'!F:F,"HUAURA",'Planificación 2026-1'!W:W,C113,'Planificación 2026-1'!H:H,"EN"))&gt;0,"P02"," ")</f>
        <v xml:space="preserve"> </v>
      </c>
      <c r="BJ113" s="108" t="str">
        <f>IF(SUM(COUNTIFS('Planificación 2026-1'!F:F,"HUAURA",'Planificación 2026-1'!W:W,C113,'Planificación 2026-1'!H:H,"IS"))&gt;0,"P03"," ")</f>
        <v xml:space="preserve"> </v>
      </c>
      <c r="BK113" s="108" t="str">
        <f>IF(SUM(COUNTIFS('Planificación 2026-1'!F:F,"HUAURA",'Planificación 2026-1'!W:W,C113,'Planificación 2026-1'!H:H,"PS"))&gt;0,"P04"," ")</f>
        <v xml:space="preserve"> </v>
      </c>
      <c r="BL113" s="108"/>
      <c r="BM113" s="108" t="str">
        <f>IF(SUM(COUNTIFS('Planificación 2026-1'!F:F,"HUAURA",'Planificación 2026-1'!W:W,C113,'Planificación 2026-1'!H:H,"IN"))&gt;0,"P06"," ")</f>
        <v xml:space="preserve"> </v>
      </c>
      <c r="BN113" s="108" t="str">
        <f>IF(SUM(COUNTIFS('Planificación 2026-1'!F:F,"HUAURA",'Planificación 2026-1'!W:W,C113,'Planificación 2026-1'!H:H,"CA"))&gt;0,"P07"," ")</f>
        <v xml:space="preserve"> </v>
      </c>
      <c r="BO113" s="108" t="str">
        <f>IF(SUM(COUNTIFS('Planificación 2026-1'!F:F,"HUAURA",'Planificación 2026-1'!W:W,C113,'Planificación 2026-1'!H:H,"DE"))&gt;0,"P08"," ")</f>
        <v xml:space="preserve"> </v>
      </c>
      <c r="BP113" s="108" t="str">
        <f>IF(SUM(COUNTIFS('Planificación 2026-1'!F:F,"HUAURA",'Planificación 2026-1'!W:W,C113,'Planificación 2026-1'!H:H,"OB"))&gt;0,"P09"," ")</f>
        <v xml:space="preserve"> </v>
      </c>
      <c r="BQ113" s="108" t="str">
        <f>IF(SUM(COUNTIFS('Planificación 2026-1'!F:F,"HUAURA",'Planificación 2026-1'!W:W,C113,'Planificación 2026-1'!H:H,"MH"))&gt;0,"P31"," ")</f>
        <v xml:space="preserve"> </v>
      </c>
      <c r="BR113" s="108" t="str">
        <f>IF(SUM(COUNTIFS('Planificación 2026-1'!F:F,"HUAURA",'Planificación 2026-1'!W:W,C113,'Planificación 2026-1'!H:H,"IC"))&gt;0,"P32"," ")</f>
        <v xml:space="preserve"> </v>
      </c>
      <c r="BS113" s="108" t="str">
        <f>IF(SUM(COUNTIFS('Planificación 2026-1'!F:F,"HUAURA",'Planificación 2026-1'!W:W,C113,'Planificación 2026-1'!H:H,"AR"))&gt;0,"P34"," ")</f>
        <v xml:space="preserve"> </v>
      </c>
      <c r="BT113" s="108" t="str">
        <f>IF(SUM(COUNTIFS('Planificación 2026-1'!F:F,"HUAURA",'Planificación 2026-1'!W:W,C113,'Planificación 2026-1'!H:H,"T1"))&gt;0,"P35"," ")</f>
        <v xml:space="preserve"> </v>
      </c>
      <c r="BU113" s="108" t="str">
        <f>IF(SUM(COUNTIFS('Planificación 2026-1'!F:F,"HUAURA",'Planificación 2026-1'!W:W,C113,'Planificación 2026-1'!H:H,"T3"))&gt;0,"P36"," ")</f>
        <v xml:space="preserve"> </v>
      </c>
      <c r="BV113" s="108" t="str">
        <f>IF(SUM(COUNTIFS('Planificación 2026-1'!F:F,"HUAURA",'Planificación 2026-1'!W:W,C113,'Planificación 2026-1'!H:H,"T2"))&gt;0,"P37"," ")</f>
        <v xml:space="preserve"> </v>
      </c>
      <c r="BW113" s="108" t="str">
        <f>IF(SUM(COUNTIFS('Planificación 2026-1'!F:F,"HUAURA",'Planificación 2026-1'!W:W,C113,'Planificación 2026-1'!H:H,"AE"))&gt;0,"P38"," ")</f>
        <v xml:space="preserve"> </v>
      </c>
      <c r="BX113" s="108" t="str">
        <f>IF(SUM(COUNTIFS('Planificación 2026-1'!F:F,"HUAURA",'Planificación 2026-1'!W:W,C113,'Planificación 2026-1'!H:H,"T4"))&gt;0,"P55"," ")</f>
        <v xml:space="preserve"> </v>
      </c>
      <c r="BY113" s="109">
        <f>SUMIFS('Planificación 2026-1'!R:R,'Planificación 2026-1'!W:W,C113,'Planificación 2026-1'!H:H,"AF",'Planificación 2026-1'!I:I,"&gt;2")</f>
        <v>0</v>
      </c>
      <c r="BZ113" s="109">
        <f>SUMIFS('Planificación 2026-1'!R:R,'Planificación 2026-1'!W:W,C113,'Planificación 2026-1'!H:H,"EN",'Planificación 2026-1'!I:I,"&gt;2")</f>
        <v>0</v>
      </c>
      <c r="CA113" s="109">
        <f>SUMIFS('Planificación 2026-1'!R:R,'Planificación 2026-1'!W:W,C113,'Planificación 2026-1'!H:H,"IS",'Planificación 2026-1'!I:I,"&gt;2")</f>
        <v>0</v>
      </c>
      <c r="CB113" s="109">
        <f>SUMIFS('Planificación 2026-1'!R:R,'Planificación 2026-1'!W:W,C113,'Planificación 2026-1'!H:H,"PS",'Planificación 2026-1'!I:I,"&gt;2")</f>
        <v>0</v>
      </c>
      <c r="CC113" s="109">
        <f>SUMIFS('Planificación 2026-1'!R:R,'Planificación 2026-1'!W:W,C113,'Planificación 2026-1'!H:H,"IN",'Planificación 2026-1'!I:I,"&gt;2")</f>
        <v>0</v>
      </c>
      <c r="CD113" s="109">
        <f>SUMIFS('Planificación 2026-1'!R:R,'Planificación 2026-1'!W:W,C113,'Planificación 2026-1'!H:H,"CA",'Planificación 2026-1'!I:I,"&gt;2")</f>
        <v>0</v>
      </c>
      <c r="CE113" s="109">
        <f>SUMIFS('Planificación 2026-1'!R:R,'Planificación 2026-1'!W:W,C113,'Planificación 2026-1'!H:H,"DE",'Planificación 2026-1'!I:I,"&gt;2")</f>
        <v>0</v>
      </c>
      <c r="CF113" s="109">
        <f>SUMIFS('Planificación 2026-1'!R:R,'Planificación 2026-1'!W:W,C113,'Planificación 2026-1'!H:H,"OB",'Planificación 2026-1'!I:I,"&gt;2")</f>
        <v>0</v>
      </c>
      <c r="CG113" s="109">
        <f>SUMIFS('Planificación 2026-1'!R:R,'Planificación 2026-1'!W:W,C113,'Planificación 2026-1'!H:H,"MH",'Planificación 2026-1'!I:I,"&gt;2")</f>
        <v>0</v>
      </c>
      <c r="CH113" s="109">
        <f>SUMIFS('Planificación 2026-1'!R:R,'Planificación 2026-1'!W:W,C113,'Planificación 2026-1'!H:H,"IC",'Planificación 2026-1'!I:I,"&gt;2")</f>
        <v>0</v>
      </c>
      <c r="CI113" s="109">
        <f>SUMIFS('Planificación 2026-1'!R:R,'Planificación 2026-1'!W:W,C113,'Planificación 2026-1'!H:H,"AR",'Planificación 2026-1'!I:I,"&gt;2")</f>
        <v>0</v>
      </c>
      <c r="CJ113" s="109">
        <f>SUMIFS('Planificación 2026-1'!R:R,'Planificación 2026-1'!W:W,C113,'Planificación 2026-1'!H:H,"T1",'Planificación 2026-1'!I:I,"&gt;2")</f>
        <v>0</v>
      </c>
      <c r="CK113" s="109">
        <f>SUMIFS('Planificación 2026-1'!R:R,'Planificación 2026-1'!W:W,C113,'Planificación 2026-1'!H:H,"T3",'Planificación 2026-1'!I:I,"&gt;2")</f>
        <v>0</v>
      </c>
      <c r="CL113" s="109">
        <f>SUMIFS('Planificación 2026-1'!R:R,'Planificación 2026-1'!W:W,C113,'Planificación 2026-1'!H:H,"T2",'Planificación 2026-1'!I:I,"&gt;2")</f>
        <v>0</v>
      </c>
      <c r="CM113" s="109">
        <f>SUMIFS('Planificación 2026-1'!R:R,'Planificación 2026-1'!W:W,C113,'Planificación 2026-1'!H:H,"AE",'Planificación 2026-1'!I:I,"&gt;2")</f>
        <v>0</v>
      </c>
      <c r="CN113" s="109">
        <f>SUMIFS('Planificación 2026-1'!R:R,'Planificación 2026-1'!W:W,C113,'Planificación 2026-1'!H:H,"T4",'Planificación 2026-1'!I:I,"&gt;2")</f>
        <v>0</v>
      </c>
      <c r="CO113" s="109">
        <f>SUMIFS('Planificación 2026-1'!R:R,'Planificación 2026-1'!W:W,C113,'Planificación 2026-1'!H:H,"AF",'Planificación 2026-1'!I:I,"&lt;3")</f>
        <v>0</v>
      </c>
      <c r="CP113" s="109">
        <f>SUMIFS('Planificación 2026-1'!R:R,'Planificación 2026-1'!W:W,C113,'Planificación 2026-1'!H:H,"EN",'Planificación 2026-1'!I:I,"&lt;3")</f>
        <v>0</v>
      </c>
      <c r="CQ113" s="109">
        <f>SUMIFS('Planificación 2026-1'!R:R,'Planificación 2026-1'!W:W,C113,'Planificación 2026-1'!H:H,"IS",'Planificación 2026-1'!I:I,"&lt;3")</f>
        <v>0</v>
      </c>
      <c r="CR113" s="109">
        <f>SUMIFS('Planificación 2026-1'!R:R,'Planificación 2026-1'!W:W,C113,'Planificación 2026-1'!H:H,"PS",'Planificación 2026-1'!I:I,"&lt;3")</f>
        <v>0</v>
      </c>
      <c r="CS113" s="109">
        <f>SUMIFS('Planificación 2026-1'!R:R,'Planificación 2026-1'!W:W,C113,'Planificación 2026-1'!H:H,"IN",'Planificación 2026-1'!I:I,"&lt;3")</f>
        <v>0</v>
      </c>
      <c r="CT113" s="109">
        <f>SUMIFS('Planificación 2026-1'!R:R,'Planificación 2026-1'!W:W,C113,'Planificación 2026-1'!H:H,"CA",'Planificación 2026-1'!I:I,"&lt;3")</f>
        <v>0</v>
      </c>
      <c r="CU113" s="109">
        <f>SUMIFS('Planificación 2026-1'!R:R,'Planificación 2026-1'!W:W,C113,'Planificación 2026-1'!H:H,"DE",'Planificación 2026-1'!I:I,"&lt;3")</f>
        <v>0</v>
      </c>
      <c r="CV113" s="109">
        <f>SUMIFS('Planificación 2026-1'!R:R,'Planificación 2026-1'!W:W,C113,'Planificación 2026-1'!H:H,"OB",'Planificación 2026-1'!I:I,"&lt;3")</f>
        <v>0</v>
      </c>
      <c r="CW113" s="109">
        <f>SUMIFS('Planificación 2026-1'!R:R,'Planificación 2026-1'!W:W,C113,'Planificación 2026-1'!H:H,"MH",'Planificación 2026-1'!I:I,"&lt;3")</f>
        <v>0</v>
      </c>
      <c r="CX113" s="109">
        <f>SUMIFS('Planificación 2026-1'!R:R,'Planificación 2026-1'!W:W,C113,'Planificación 2026-1'!H:H,"IC",'Planificación 2026-1'!I:I,"&lt;3")</f>
        <v>0</v>
      </c>
      <c r="CY113" s="109">
        <f>SUMIFS('Planificación 2026-1'!R:R,'Planificación 2026-1'!W:W,C113,'Planificación 2026-1'!H:H,"AR",'Planificación 2026-1'!I:I,"&lt;3")</f>
        <v>0</v>
      </c>
      <c r="CZ113" s="109">
        <f>SUMIFS('Planificación 2026-1'!R:R,'Planificación 2026-1'!W:W,C113,'Planificación 2026-1'!H:H,"T1",'Planificación 2026-1'!I:I,"&lt;3")</f>
        <v>0</v>
      </c>
      <c r="DA113" s="109">
        <f>SUMIFS('Planificación 2026-1'!R:R,'Planificación 2026-1'!W:W,C113,'Planificación 2026-1'!H:H,"T3",'Planificación 2026-1'!I:I,"&lt;3")</f>
        <v>0</v>
      </c>
      <c r="DB113" s="109">
        <f>SUMIFS('Planificación 2026-1'!R:R,'Planificación 2026-1'!W:W,C113,'Planificación 2026-1'!H:H,"T2",'Planificación 2026-1'!I:I,"&lt;3")</f>
        <v>0</v>
      </c>
      <c r="DC113" s="109">
        <f>SUMIFS('Planificación 2026-1'!R:R,'Planificación 2026-1'!W:W,C113,'Planificación 2026-1'!H:H,"AE",'Planificación 2026-1'!I:I,"&lt;3")</f>
        <v>0</v>
      </c>
      <c r="DD113" s="109">
        <f>SUMIFS('Planificación 2026-1'!R:R,'Planificación 2026-1'!W:W,C113,'Planificación 2026-1'!H:H,"T4",'Planificación 2026-1'!I:I,"&lt;3")</f>
        <v>0</v>
      </c>
      <c r="DE113" s="108" t="str">
        <f t="shared" si="13"/>
        <v/>
      </c>
      <c r="DF113" s="41">
        <f>IF(C113="","",SUMIFS('Planificación 2026-1'!R:R,'Planificación 2026-1'!W:W,C113,'Planificación 2026-1'!F:F,"PRINCIPAL",'Planificación 2026-1'!X:X,"VIRTUAL"))</f>
        <v>0</v>
      </c>
      <c r="DG113" s="41">
        <f>IF(C113="","",SUMIFS('Planificación 2026-1'!R:R,'Planificación 2026-1'!W:W,C113,'Planificación 2026-1'!F:F,"PRINCIPAL",'Planificación 2026-1'!X:X,"PRESENCIAL"))</f>
        <v>0</v>
      </c>
      <c r="DH113" s="41">
        <f>IF(C113="","",SUMIFS('Planificación 2026-1'!R:R,'Planificación 2026-1'!W:W,C113,'Planificación 2026-1'!F:F,"PRINCIPAL",'Planificación 2026-1'!X:X,"HIBRIDO PRESENCIAL"))</f>
        <v>0</v>
      </c>
      <c r="DI113" s="108" t="str">
        <f t="shared" si="14"/>
        <v/>
      </c>
      <c r="DJ113" s="108">
        <f>IF(C113="","",SUMIFS('Planificación 2026-1'!R:R,'Planificación 2026-1'!W:W,C113,'Planificación 2026-1'!F:F,"FILIAL",'Planificación 2026-1'!X:X,"VIRTUAL"))</f>
        <v>0</v>
      </c>
      <c r="DK113" s="110">
        <f>IF(C113="","",SUMIFS('Planificación 2026-1'!R:R,'Planificación 2026-1'!W:W,C113,'Planificación 2026-1'!F:F,"FILIAL",'Planificación 2026-1'!X:X,"PRESENCIAL"))</f>
        <v>0</v>
      </c>
      <c r="DL113" s="61">
        <f>IF(C113="","",SUMIFS('Planificación 2026-1'!R:R,'Planificación 2026-1'!W:W,C113,'Planificación 2026-1'!F:F,"FILIAL",'Planificación 2026-1'!X:X,"HIBRIDO PRESENCIAL"))</f>
        <v>0</v>
      </c>
      <c r="DM113" s="111" t="str">
        <f t="shared" si="15"/>
        <v/>
      </c>
      <c r="DN113" s="108">
        <f>IF(C113="","",SUMIFS('Planificación 2026-1'!R:R,'Planificación 2026-1'!W:W,C113,'Planificación 2026-1'!F:F,"SUNAMPE",'Planificación 2026-1'!X:X,"VIRTUAL"))</f>
        <v>0</v>
      </c>
      <c r="DO113" s="61">
        <f>IF(C113="","",SUMIFS('Planificación 2026-1'!R:R,'Planificación 2026-1'!W:W,C113,'Planificación 2026-1'!F:F,"SUNAMPE",'Planificación 2026-1'!X:X,"PRESENCIAL"))</f>
        <v>0</v>
      </c>
      <c r="DP113" s="111" t="str">
        <f t="shared" si="16"/>
        <v/>
      </c>
      <c r="DQ113" s="108">
        <f>IF(C113="","",SUMIFS('Planificación 2026-1'!R:R,'Planificación 2026-1'!W:W,C113,'Planificación 2026-1'!F:F,"HUAURA",'Planificación 2026-1'!X:X,"VIRTUAL"))</f>
        <v>0</v>
      </c>
      <c r="DR113" s="61">
        <f>IF(C113="","",SUMIFS('Planificación 2026-1'!R:R,'Planificación 2026-1'!W:W,C113,'Planificación 2026-1'!F:F,"HUAURA",'Planificación 2026-1'!X:X,"PRESENCIAL"))</f>
        <v>0</v>
      </c>
      <c r="DS113" s="76">
        <f>SUMIFS('Planificación 2026-1'!R:R,'Planificación 2026-1'!W:W,C113,'Planificación 2026-1'!F:F,"PRINCIPAL",'Planificación 2026-1'!X:X,"VIRTUAL",'Planificación 2026-1'!I:I,"&gt;2")</f>
        <v>0</v>
      </c>
      <c r="DT113" s="76">
        <f>SUMIFS('Planificación 2026-1'!R:R,'Planificación 2026-1'!W:W,C113,'Planificación 2026-1'!F:F,"PRINCIPAL",'Planificación 2026-1'!X:X,"&lt;&gt;VIRTUAL",'Planificación 2026-1'!I:I,"&gt;2")</f>
        <v>0</v>
      </c>
      <c r="DU113" s="76">
        <f>SUMIFS('Planificación 2026-1'!R:R,'Planificación 2026-1'!W:W,C113,'Planificación 2026-1'!F:F,"SUNAMPE",'Planificación 2026-1'!X:X,"VIRTUAL",'Planificación 2026-1'!I:I,"&gt;2")</f>
        <v>0</v>
      </c>
      <c r="DV113" s="76">
        <f>SUMIFS('Planificación 2026-1'!R:R,'Planificación 2026-1'!W:W,C113,'Planificación 2026-1'!F:F,"SUNAMPE",'Planificación 2026-1'!X:X,"&lt;&gt;VIRTUAL",'Planificación 2026-1'!I:I,"&gt;2")</f>
        <v>0</v>
      </c>
      <c r="DW113" s="76">
        <f>SUMIFS('Planificación 2026-1'!R:R,'Planificación 2026-1'!W:W,C113,'Planificación 2026-1'!F:F,"FILIAL",'Planificación 2026-1'!X:X,"VIRTUAL",'Planificación 2026-1'!I:I,"&gt;2")</f>
        <v>0</v>
      </c>
      <c r="DX113" s="76">
        <f>SUMIFS('Planificación 2026-1'!R:R,'Planificación 2026-1'!W:W,C113,'Planificación 2026-1'!F:F,"FILIAL",'Planificación 2026-1'!X:X,"&lt;&gt;VIRTUAL",'Planificación 2026-1'!I:I,"&gt;2")</f>
        <v>0</v>
      </c>
      <c r="DY113" s="76">
        <f>SUMIFS('Planificación 2026-1'!R:R,'Planificación 2026-1'!W:W,C113,'Planificación 2026-1'!F:F,"PORUMA",'Planificación 2026-1'!X:X,"VIRTUAL",'Planificación 2026-1'!I:I,"&gt;2")</f>
        <v>0</v>
      </c>
      <c r="DZ113" s="76">
        <f>SUMIFS('Planificación 2026-1'!R:R,'Planificación 2026-1'!W:W,C113,'Planificación 2026-1'!F:F,"PORUMA",'Planificación 2026-1'!X:X,"&lt;&gt;VIRTUAL",'Planificación 2026-1'!I:I,"&gt;2")</f>
        <v>0</v>
      </c>
      <c r="EA113" s="76">
        <f>SUMIFS('Planificación 2026-1'!R:R,'Planificación 2026-1'!W:W,C113,'Planificación 2026-1'!F:F,"HUAURA",'Planificación 2026-1'!X:X,"VIRTUAL",'Planificación 2026-1'!I:I,"&gt;2")</f>
        <v>0</v>
      </c>
      <c r="EB113" s="76">
        <f>SUMIFS('Planificación 2026-1'!R:R,'Planificación 2026-1'!W:W,C113,'Planificación 2026-1'!F:F,"HUAURA",'Planificación 2026-1'!X:X,"&lt;&gt;VIRTUAL",'Planificación 2026-1'!I:I,"&gt;2")</f>
        <v>0</v>
      </c>
      <c r="EC113" s="76">
        <f>SUMIFS('Planificación 2026-1'!R:R,'Planificación 2026-1'!W:W,C113,'Planificación 2026-1'!F:F,"PRINCIPAL",'Planificación 2026-1'!X:X,"VIRTUAL",'Planificación 2026-1'!I:I,"&lt;3")</f>
        <v>0</v>
      </c>
      <c r="ED113" s="76">
        <f>SUMIFS('Planificación 2026-1'!R:R,'Planificación 2026-1'!W:W,C113,'Planificación 2026-1'!F:F,"PRINCIPAL",'Planificación 2026-1'!X:X,"&lt;&gt;VIRTUAL",'Planificación 2026-1'!I:I,"&lt;3")</f>
        <v>0</v>
      </c>
      <c r="EE113" s="76">
        <f>SUMIFS('Planificación 2026-1'!R:R,'Planificación 2026-1'!W:W,C113,'Planificación 2026-1'!F:F,"SUNAMPE",'Planificación 2026-1'!X:X,"VIRTUAL",'Planificación 2026-1'!I:I,"&lt;3")</f>
        <v>0</v>
      </c>
      <c r="EF113" s="76">
        <f>SUMIFS('Planificación 2026-1'!R:R,'Planificación 2026-1'!W:W,C113,'Planificación 2026-1'!F:F,"SUNAMPE",'Planificación 2026-1'!X:X,"&lt;&gt;VIRTUAL",'Planificación 2026-1'!I:I,"&lt;3")</f>
        <v>0</v>
      </c>
      <c r="EG113" s="76">
        <f>SUMIFS('Planificación 2026-1'!R:R,'Planificación 2026-1'!W:W,C113,'Planificación 2026-1'!F:F,"FILIAL",'Planificación 2026-1'!X:X,"VIRTUAL",'Planificación 2026-1'!I:I,"&lt;3")</f>
        <v>0</v>
      </c>
      <c r="EH113" s="76">
        <f>SUMIFS('Planificación 2026-1'!R:R,'Planificación 2026-1'!W:W,C113,'Planificación 2026-1'!F:F,"FILIAL",'Planificación 2026-1'!X:X,"&lt;&gt;VIRTUAL",'Planificación 2026-1'!I:I,"&lt;3")</f>
        <v>0</v>
      </c>
      <c r="EI113" s="76">
        <f>SUMIFS('Planificación 2026-1'!R:R,'Planificación 2026-1'!W:W,C113,'Planificación 2026-1'!F:F,"PORUMA",'Planificación 2026-1'!X:X,"VIRTUAL",'Planificación 2026-1'!I:I,"&lt;3")</f>
        <v>0</v>
      </c>
      <c r="EJ113" s="76">
        <f>SUMIFS('Planificación 2026-1'!R:R,'Planificación 2026-1'!W:W,C113,'Planificación 2026-1'!F:F,"PORUMA",'Planificación 2026-1'!X:X,"&lt;&gt;VIRTUAL",'Planificación 2026-1'!I:I,"&lt;3")</f>
        <v>0</v>
      </c>
      <c r="EK113" s="76">
        <f>SUMIFS('Planificación 2026-1'!R:R,'Planificación 2026-1'!W:W,C113,'Planificación 2026-1'!F:F,"HUAURA",'Planificación 2026-1'!X:X,"VIRTUAL",'Planificación 2026-1'!I:I,"&lt;3")</f>
        <v>0</v>
      </c>
      <c r="EL113" s="76">
        <f>SUMIFS('Planificación 2026-1'!R:R,'Planificación 2026-1'!W:W,C113,'Planificación 2026-1'!F:F,"HUAURA",'Planificación 2026-1'!X:X,"&lt;&gt;VIRTUAL",'Planificación 2026-1'!I:I,"&lt;3")</f>
        <v>0</v>
      </c>
      <c r="EM113" s="76"/>
      <c r="EN113" s="76">
        <f t="shared" si="9"/>
        <v>0</v>
      </c>
      <c r="EO113" s="76">
        <f t="shared" si="10"/>
        <v>0</v>
      </c>
      <c r="EP113" s="76" t="b">
        <f t="shared" si="11"/>
        <v>1</v>
      </c>
      <c r="EQ113" s="76" t="str">
        <f t="shared" si="12"/>
        <v/>
      </c>
      <c r="ER113" s="76" t="str">
        <f t="shared" si="17"/>
        <v>PRESENCIAL</v>
      </c>
    </row>
    <row r="114" spans="1:148" hidden="1">
      <c r="A114" s="83" t="s">
        <v>285</v>
      </c>
      <c r="B114" s="119">
        <v>111</v>
      </c>
      <c r="C114" s="115" t="s">
        <v>286</v>
      </c>
      <c r="D114" s="112">
        <f>SUMIF('Planificación 2026-1'!W:W,C114,'Planificación 2026-1'!R:R)</f>
        <v>0</v>
      </c>
      <c r="E114" s="114" t="s">
        <v>170</v>
      </c>
      <c r="F114" s="115" t="s">
        <v>171</v>
      </c>
      <c r="G114" s="115" t="s">
        <v>285</v>
      </c>
      <c r="H114" s="115" t="s">
        <v>285</v>
      </c>
      <c r="I114" s="107" t="str">
        <f>IF(SUM(COUNTIFS('Planificación 2026-1'!F:F,"PRINCIPAL",'Planificación 2026-1'!W:W,C114,'Planificación 2026-1'!H:H,"AF"))&gt;0,"P01"," ")</f>
        <v xml:space="preserve"> </v>
      </c>
      <c r="J114" s="108" t="str">
        <f>IF(SUM(COUNTIFS('Planificación 2026-1'!F:F,"PRINCIPAL",'Planificación 2026-1'!W:W,C114,'Planificación 2026-1'!H:H,"EN"))&gt;0,"P02"," ")</f>
        <v xml:space="preserve"> </v>
      </c>
      <c r="K114" s="108" t="str">
        <f>IF(SUM(COUNTIFS('Planificación 2026-1'!F:F,"PRINCIPAL",'Planificación 2026-1'!W:W,C114,'Planificación 2026-1'!H:H,"IS"))&gt;0,"P03"," ")</f>
        <v xml:space="preserve"> </v>
      </c>
      <c r="L114" s="108" t="str">
        <f>IF(SUM(COUNTIFS('Planificación 2026-1'!F:F,"PRINCIPAL",'Planificación 2026-1'!W:W,C114,'Planificación 2026-1'!H:H,"PS"))&gt;0,"P04"," ")</f>
        <v xml:space="preserve"> </v>
      </c>
      <c r="M114" s="108"/>
      <c r="N114" s="108" t="str">
        <f>IF(SUM(COUNTIFS('Planificación 2026-1'!F:F,"PRINCIPAL",'Planificación 2026-1'!W:W,C114,'Planificación 2026-1'!H:H,"IN"))&gt;0,"P06"," ")</f>
        <v xml:space="preserve"> </v>
      </c>
      <c r="O114" s="108" t="str">
        <f>IF(SUM(COUNTIFS('Planificación 2026-1'!F:F,"PRINCIPAL",'Planificación 2026-1'!W:W,C114,'Planificación 2026-1'!H:H,"CA"))&gt;0,"P07"," ")</f>
        <v xml:space="preserve"> </v>
      </c>
      <c r="P114" s="108" t="str">
        <f>IF(SUM(COUNTIFS('Planificación 2026-1'!F:F,"PRINCIPAL",'Planificación 2026-1'!W:W,C114,'Planificación 2026-1'!H:H,"DE"))&gt;0,"P08"," ")</f>
        <v xml:space="preserve"> </v>
      </c>
      <c r="Q114" s="108" t="str">
        <f>IF(SUM(COUNTIFS('Planificación 2026-1'!F:F,"PRINCIPAL",'Planificación 2026-1'!W:W,C114,'Planificación 2026-1'!H:H,"OB"))&gt;0,"P09"," ")</f>
        <v xml:space="preserve"> </v>
      </c>
      <c r="R114" s="108" t="str">
        <f>IF(SUM(COUNTIFS('Planificación 2026-1'!F:F,"PRINCIPAL",'Planificación 2026-1'!W:W,C114,'Planificación 2026-1'!H:H,"MH"))&gt;0,"P31"," ")</f>
        <v xml:space="preserve"> </v>
      </c>
      <c r="S114" s="108" t="str">
        <f>IF(SUM(COUNTIFS('Planificación 2026-1'!F:F,"PRINCIPAL",'Planificación 2026-1'!W:W,C114,'Planificación 2026-1'!H:H,"IC"))&gt;0,"P32"," ")</f>
        <v xml:space="preserve"> </v>
      </c>
      <c r="T114" s="108" t="str">
        <f>IF(SUM(COUNTIFS('Planificación 2026-1'!F:F,"PRINCIPAL",'Planificación 2026-1'!W:W,C114,'Planificación 2026-1'!H:H,"AR"))&gt;0,"P34"," ")</f>
        <v xml:space="preserve"> </v>
      </c>
      <c r="U114" s="108" t="str">
        <f>IF(SUM(COUNTIFS('Planificación 2026-1'!F:F,"PRINCIPAL",'Planificación 2026-1'!W:W,C114,'Planificación 2026-1'!H:H,"T1"))&gt;0,"P35"," ")</f>
        <v xml:space="preserve"> </v>
      </c>
      <c r="V114" s="108" t="str">
        <f>IF(SUM(COUNTIFS('Planificación 2026-1'!F:F,"PRINCIPAL",'Planificación 2026-1'!W:W,C114,'Planificación 2026-1'!H:H,"T3"))&gt;0,"P36"," ")</f>
        <v xml:space="preserve"> </v>
      </c>
      <c r="W114" s="108" t="str">
        <f>IF(SUM(COUNTIFS('Planificación 2026-1'!F:F,"PRINCIPAL",'Planificación 2026-1'!W:W,C114,'Planificación 2026-1'!H:H,"T2"))&gt;0,"P37"," ")</f>
        <v xml:space="preserve"> </v>
      </c>
      <c r="X114" s="108" t="str">
        <f>IF(SUM(COUNTIFS('Planificación 2026-1'!F:F,"PRINCIPAL",'Planificación 2026-1'!W:W,C114,'Planificación 2026-1'!H:H,"AE"))&gt;0,"P38"," ")</f>
        <v xml:space="preserve"> </v>
      </c>
      <c r="Y114" s="108" t="str">
        <f>IF(SUM(COUNTIFS('Planificación 2026-1'!F:F,"PRINCIPAL",'Planificación 2026-1'!W:W,C114,'Planificación 2026-1'!H:H,"T4"))&gt;0,"P55"," ")</f>
        <v xml:space="preserve"> </v>
      </c>
      <c r="Z114" s="108" t="str">
        <f>IF(SUM(COUNTIFS('Planificación 2026-1'!F:F,"FILIAL",'Planificación 2026-1'!W:W,C114,'Planificación 2026-1'!H:H,"AF"))&gt;0," P01"," ")</f>
        <v xml:space="preserve"> </v>
      </c>
      <c r="AA114" s="108" t="str">
        <f>IF(SUM(COUNTIFS('Planificación 2026-1'!F:F,"FILIAL",'Planificación 2026-1'!W:W,C114,'Planificación 2026-1'!H:H,"EN"))&gt;0,"P02"," ")</f>
        <v xml:space="preserve"> </v>
      </c>
      <c r="AB114" s="108" t="str">
        <f>IF(SUM(COUNTIFS('Planificación 2026-1'!F:F,"FILIAL",'Planificación 2026-1'!W:W,C114,'Planificación 2026-1'!H:H,"IS"))&gt;0,"P03"," ")</f>
        <v xml:space="preserve"> </v>
      </c>
      <c r="AC114" s="108" t="str">
        <f>IF(SUM(COUNTIFS('Planificación 2026-1'!F:F,"FILIAL",'Planificación 2026-1'!W:W,C114,'Planificación 2026-1'!H:H,"PS"))&gt;0,"P04"," ")</f>
        <v xml:space="preserve"> </v>
      </c>
      <c r="AD114" s="108"/>
      <c r="AE114" s="108" t="str">
        <f>IF(SUM(COUNTIFS('Planificación 2026-1'!F:F,"FILIAL",'Planificación 2026-1'!W:W,C114,'Planificación 2026-1'!H:H,"IN"))&gt;0,"P06"," ")</f>
        <v xml:space="preserve"> </v>
      </c>
      <c r="AF114" s="108" t="str">
        <f>IF(SUM(COUNTIFS('Planificación 2026-1'!F:F,"FILIAL",'Planificación 2026-1'!W:W,C114,'Planificación 2026-1'!H:H,"CA"))&gt;0,"P07"," ")</f>
        <v xml:space="preserve"> </v>
      </c>
      <c r="AG114" s="108" t="str">
        <f>IF(SUM(COUNTIFS('Planificación 2026-1'!F:F,"FILIAL",'Planificación 2026-1'!W:W,C114,'Planificación 2026-1'!H:H,"DE"))&gt;0,"P08"," ")</f>
        <v xml:space="preserve"> </v>
      </c>
      <c r="AH114" s="108" t="str">
        <f>IF(SUM(COUNTIFS('Planificación 2026-1'!F:F,"FILIAL",'Planificación 2026-1'!W:W,C114,'Planificación 2026-1'!H:H,"OB"))&gt;0,"P09"," ")</f>
        <v xml:space="preserve"> </v>
      </c>
      <c r="AI114" s="108" t="str">
        <f>IF(SUM(COUNTIFS('Planificación 2026-1'!F:F,"FILIAL",'Planificación 2026-1'!W:W,C114,'Planificación 2026-1'!H:H,"MH"))&gt;0,"P31"," ")</f>
        <v xml:space="preserve"> </v>
      </c>
      <c r="AJ114" s="108" t="str">
        <f>IF(SUM(COUNTIFS('Planificación 2026-1'!F:F,"FILIAL",'Planificación 2026-1'!W:W,C114,'Planificación 2026-1'!H:H,"IC"))&gt;0,"P32"," ")</f>
        <v xml:space="preserve"> </v>
      </c>
      <c r="AK114" s="108" t="str">
        <f>IF(SUM(COUNTIFS('Planificación 2026-1'!F:F,"FILIAL",'Planificación 2026-1'!W:W,C114,'Planificación 2026-1'!H:H,"AR"))&gt;0,"P34"," ")</f>
        <v xml:space="preserve"> </v>
      </c>
      <c r="AL114" s="108" t="str">
        <f>IF(SUM(COUNTIFS('Planificación 2026-1'!F:F,"FILIAL",'Planificación 2026-1'!W:W,C114,'Planificación 2026-1'!H:H,"T1"))&gt;0,"P35"," ")</f>
        <v xml:space="preserve"> </v>
      </c>
      <c r="AM114" s="108" t="str">
        <f>IF(SUM(COUNTIFS('Planificación 2026-1'!F:F,"FILIAL",'Planificación 2026-1'!W:W,C114,'Planificación 2026-1'!H:H,"T3"))&gt;0,"P36"," ")</f>
        <v xml:space="preserve"> </v>
      </c>
      <c r="AN114" s="108" t="str">
        <f>IF(SUM(COUNTIFS('Planificación 2026-1'!F:F,"FILIAL",'Planificación 2026-1'!W:W,C114,'Planificación 2026-1'!H:H,"T2"))&gt;0,"P37"," ")</f>
        <v xml:space="preserve"> </v>
      </c>
      <c r="AO114" s="108" t="str">
        <f>IF(SUM(COUNTIFS('Planificación 2026-1'!F:F,"FILIAL",'Planificación 2026-1'!W:W,C114,'Planificación 2026-1'!H:H,"AE"))&gt;0,"P38"," ")</f>
        <v xml:space="preserve"> </v>
      </c>
      <c r="AP114" s="108" t="str">
        <f>IF(SUM(COUNTIFS('Planificación 2026-1'!F:F,"FILIAL",'Planificación 2026-1'!W:W,C114,'Planificación 2026-1'!H:H,"T4"))&gt;0,"P55"," ")</f>
        <v xml:space="preserve"> </v>
      </c>
      <c r="AQ114" s="108" t="str">
        <f>IF(SUM(COUNTIFS('Planificación 2026-1'!F:F,"SUNAMPE",'Planificación 2026-1'!W:W,C114,'Planificación 2026-1'!H:H,"AF"))&gt;0," P01"," ")</f>
        <v xml:space="preserve"> </v>
      </c>
      <c r="AR114" s="108" t="str">
        <f>IF(SUM(COUNTIFS('Planificación 2026-1'!F:F,"SUNAMPE",'Planificación 2026-1'!W:W,C114,'Planificación 2026-1'!H:H,"EN"))&gt;0,"P02"," ")</f>
        <v xml:space="preserve"> </v>
      </c>
      <c r="AS114" s="108" t="str">
        <f>IF(SUM(COUNTIFS('Planificación 2026-1'!F:F,"SUNAMPE",'Planificación 2026-1'!W:W,C114,'Planificación 2026-1'!H:H,"IS"))&gt;0,"P03"," ")</f>
        <v xml:space="preserve"> </v>
      </c>
      <c r="AT114" s="108" t="str">
        <f>IF(SUM(COUNTIFS('Planificación 2026-1'!F:F,"SUNAMPE",'Planificación 2026-1'!W:W,C114,'Planificación 2026-1'!H:H,"PS"))&gt;0,"P04"," ")</f>
        <v xml:space="preserve"> </v>
      </c>
      <c r="AU114" s="108"/>
      <c r="AV114" s="108" t="str">
        <f>IF(SUM(COUNTIFS('Planificación 2026-1'!F:F,"SUNAMPE",'Planificación 2026-1'!W:W,C114,'Planificación 2026-1'!H:H,"IN"))&gt;0,"P06"," ")</f>
        <v xml:space="preserve"> </v>
      </c>
      <c r="AW114" s="108" t="str">
        <f>IF(SUM(COUNTIFS('Planificación 2026-1'!F:F,"SUNAMPE",'Planificación 2026-1'!W:W,C114,'Planificación 2026-1'!H:H,"CA"))&gt;0,"P07"," ")</f>
        <v xml:space="preserve"> </v>
      </c>
      <c r="AX114" s="108" t="str">
        <f>IF(SUM(COUNTIFS('Planificación 2026-1'!F:F,"SUNAMPE",'Planificación 2026-1'!W:W,C114,'Planificación 2026-1'!H:H,"DE"))&gt;0,"P08"," ")</f>
        <v xml:space="preserve"> </v>
      </c>
      <c r="AY114" s="108" t="str">
        <f>IF(SUM(COUNTIFS('Planificación 2026-1'!F:F,"SUNAMPE",'Planificación 2026-1'!W:W,C114,'Planificación 2026-1'!H:H,"OB"))&gt;0,"P09"," ")</f>
        <v xml:space="preserve"> </v>
      </c>
      <c r="AZ114" s="108" t="str">
        <f>IF(SUM(COUNTIFS('Planificación 2026-1'!F:F,"SUNAMPE",'Planificación 2026-1'!W:W,C114,'Planificación 2026-1'!H:H,"MH"))&gt;0,"P31"," ")</f>
        <v xml:space="preserve"> </v>
      </c>
      <c r="BA114" s="108" t="str">
        <f>IF(SUM(COUNTIFS('Planificación 2026-1'!F:F,"SUNAMPE",'Planificación 2026-1'!W:W,C114,'Planificación 2026-1'!H:H,"IC"))&gt;0,"P32"," ")</f>
        <v xml:space="preserve"> </v>
      </c>
      <c r="BB114" s="108" t="str">
        <f>IF(SUM(COUNTIFS('Planificación 2026-1'!F:F,"SUNAMPE",'Planificación 2026-1'!W:W,C114,'Planificación 2026-1'!H:H,"AR"))&gt;0,"P34"," ")</f>
        <v xml:space="preserve"> </v>
      </c>
      <c r="BC114" s="108" t="str">
        <f>IF(SUM(COUNTIFS('Planificación 2026-1'!F:F,"SUNAMPE",'Planificación 2026-1'!W:W,C114,'Planificación 2026-1'!H:H,"T1"))&gt;0,"P35"," ")</f>
        <v xml:space="preserve"> </v>
      </c>
      <c r="BD114" s="108" t="str">
        <f>IF(SUM(COUNTIFS('Planificación 2026-1'!F:F,"SUNAMPE",'Planificación 2026-1'!W:W,C114,'Planificación 2026-1'!H:H,"T3"))&gt;0,"P36"," ")</f>
        <v xml:space="preserve"> </v>
      </c>
      <c r="BE114" s="108" t="str">
        <f>IF(SUM(COUNTIFS('Planificación 2026-1'!F:F,"SUNAMPE",'Planificación 2026-1'!W:W,C114,'Planificación 2026-1'!H:H,"T2"))&gt;0,"P37"," ")</f>
        <v xml:space="preserve"> </v>
      </c>
      <c r="BF114" s="108" t="str">
        <f>IF(SUM(COUNTIFS('Planificación 2026-1'!F:F,"SUNAMPE",'Planificación 2026-1'!W:W,C114,'Planificación 2026-1'!H:H,"AE"))&gt;0,"P38"," ")</f>
        <v xml:space="preserve"> </v>
      </c>
      <c r="BG114" s="108" t="str">
        <f>IF(SUM(COUNTIFS('Planificación 2026-1'!F:F,"SUNAMPE",'Planificación 2026-1'!W:W,C114,'Planificación 2026-1'!H:H,"T4"))&gt;0,"P55"," ")</f>
        <v xml:space="preserve"> </v>
      </c>
      <c r="BH114" s="108" t="str">
        <f>IF(SUM(COUNTIFS('Planificación 2026-1'!F:F,"HUAURA",'Planificación 2026-1'!W:W,C114,'Planificación 2026-1'!H:H,"AF"))&gt;0," P01"," ")</f>
        <v xml:space="preserve"> </v>
      </c>
      <c r="BI114" s="108" t="str">
        <f>IF(SUM(COUNTIFS('Planificación 2026-1'!F:F,"HUAURA",'Planificación 2026-1'!W:W,C114,'Planificación 2026-1'!H:H,"EN"))&gt;0,"P02"," ")</f>
        <v xml:space="preserve"> </v>
      </c>
      <c r="BJ114" s="108" t="str">
        <f>IF(SUM(COUNTIFS('Planificación 2026-1'!F:F,"HUAURA",'Planificación 2026-1'!W:W,C114,'Planificación 2026-1'!H:H,"IS"))&gt;0,"P03"," ")</f>
        <v xml:space="preserve"> </v>
      </c>
      <c r="BK114" s="108" t="str">
        <f>IF(SUM(COUNTIFS('Planificación 2026-1'!F:F,"HUAURA",'Planificación 2026-1'!W:W,C114,'Planificación 2026-1'!H:H,"PS"))&gt;0,"P04"," ")</f>
        <v xml:space="preserve"> </v>
      </c>
      <c r="BL114" s="108"/>
      <c r="BM114" s="108" t="str">
        <f>IF(SUM(COUNTIFS('Planificación 2026-1'!F:F,"HUAURA",'Planificación 2026-1'!W:W,C114,'Planificación 2026-1'!H:H,"IN"))&gt;0,"P06"," ")</f>
        <v xml:space="preserve"> </v>
      </c>
      <c r="BN114" s="108" t="str">
        <f>IF(SUM(COUNTIFS('Planificación 2026-1'!F:F,"HUAURA",'Planificación 2026-1'!W:W,C114,'Planificación 2026-1'!H:H,"CA"))&gt;0,"P07"," ")</f>
        <v xml:space="preserve"> </v>
      </c>
      <c r="BO114" s="108" t="str">
        <f>IF(SUM(COUNTIFS('Planificación 2026-1'!F:F,"HUAURA",'Planificación 2026-1'!W:W,C114,'Planificación 2026-1'!H:H,"DE"))&gt;0,"P08"," ")</f>
        <v xml:space="preserve"> </v>
      </c>
      <c r="BP114" s="108" t="str">
        <f>IF(SUM(COUNTIFS('Planificación 2026-1'!F:F,"HUAURA",'Planificación 2026-1'!W:W,C114,'Planificación 2026-1'!H:H,"OB"))&gt;0,"P09"," ")</f>
        <v xml:space="preserve"> </v>
      </c>
      <c r="BQ114" s="108" t="str">
        <f>IF(SUM(COUNTIFS('Planificación 2026-1'!F:F,"HUAURA",'Planificación 2026-1'!W:W,C114,'Planificación 2026-1'!H:H,"MH"))&gt;0,"P31"," ")</f>
        <v xml:space="preserve"> </v>
      </c>
      <c r="BR114" s="108" t="str">
        <f>IF(SUM(COUNTIFS('Planificación 2026-1'!F:F,"HUAURA",'Planificación 2026-1'!W:W,C114,'Planificación 2026-1'!H:H,"IC"))&gt;0,"P32"," ")</f>
        <v xml:space="preserve"> </v>
      </c>
      <c r="BS114" s="108" t="str">
        <f>IF(SUM(COUNTIFS('Planificación 2026-1'!F:F,"HUAURA",'Planificación 2026-1'!W:W,C114,'Planificación 2026-1'!H:H,"AR"))&gt;0,"P34"," ")</f>
        <v xml:space="preserve"> </v>
      </c>
      <c r="BT114" s="108" t="str">
        <f>IF(SUM(COUNTIFS('Planificación 2026-1'!F:F,"HUAURA",'Planificación 2026-1'!W:W,C114,'Planificación 2026-1'!H:H,"T1"))&gt;0,"P35"," ")</f>
        <v xml:space="preserve"> </v>
      </c>
      <c r="BU114" s="108" t="str">
        <f>IF(SUM(COUNTIFS('Planificación 2026-1'!F:F,"HUAURA",'Planificación 2026-1'!W:W,C114,'Planificación 2026-1'!H:H,"T3"))&gt;0,"P36"," ")</f>
        <v xml:space="preserve"> </v>
      </c>
      <c r="BV114" s="108" t="str">
        <f>IF(SUM(COUNTIFS('Planificación 2026-1'!F:F,"HUAURA",'Planificación 2026-1'!W:W,C114,'Planificación 2026-1'!H:H,"T2"))&gt;0,"P37"," ")</f>
        <v xml:space="preserve"> </v>
      </c>
      <c r="BW114" s="108" t="str">
        <f>IF(SUM(COUNTIFS('Planificación 2026-1'!F:F,"HUAURA",'Planificación 2026-1'!W:W,C114,'Planificación 2026-1'!H:H,"AE"))&gt;0,"P38"," ")</f>
        <v xml:space="preserve"> </v>
      </c>
      <c r="BX114" s="108" t="str">
        <f>IF(SUM(COUNTIFS('Planificación 2026-1'!F:F,"HUAURA",'Planificación 2026-1'!W:W,C114,'Planificación 2026-1'!H:H,"T4"))&gt;0,"P55"," ")</f>
        <v xml:space="preserve"> </v>
      </c>
      <c r="BY114" s="109">
        <f>SUMIFS('Planificación 2026-1'!R:R,'Planificación 2026-1'!W:W,C114,'Planificación 2026-1'!H:H,"AF",'Planificación 2026-1'!I:I,"&gt;2")</f>
        <v>0</v>
      </c>
      <c r="BZ114" s="109">
        <f>SUMIFS('Planificación 2026-1'!R:R,'Planificación 2026-1'!W:W,C114,'Planificación 2026-1'!H:H,"EN",'Planificación 2026-1'!I:I,"&gt;2")</f>
        <v>0</v>
      </c>
      <c r="CA114" s="109">
        <f>SUMIFS('Planificación 2026-1'!R:R,'Planificación 2026-1'!W:W,C114,'Planificación 2026-1'!H:H,"IS",'Planificación 2026-1'!I:I,"&gt;2")</f>
        <v>0</v>
      </c>
      <c r="CB114" s="109">
        <f>SUMIFS('Planificación 2026-1'!R:R,'Planificación 2026-1'!W:W,C114,'Planificación 2026-1'!H:H,"PS",'Planificación 2026-1'!I:I,"&gt;2")</f>
        <v>0</v>
      </c>
      <c r="CC114" s="109">
        <f>SUMIFS('Planificación 2026-1'!R:R,'Planificación 2026-1'!W:W,C114,'Planificación 2026-1'!H:H,"IN",'Planificación 2026-1'!I:I,"&gt;2")</f>
        <v>0</v>
      </c>
      <c r="CD114" s="109">
        <f>SUMIFS('Planificación 2026-1'!R:R,'Planificación 2026-1'!W:W,C114,'Planificación 2026-1'!H:H,"CA",'Planificación 2026-1'!I:I,"&gt;2")</f>
        <v>0</v>
      </c>
      <c r="CE114" s="109">
        <f>SUMIFS('Planificación 2026-1'!R:R,'Planificación 2026-1'!W:W,C114,'Planificación 2026-1'!H:H,"DE",'Planificación 2026-1'!I:I,"&gt;2")</f>
        <v>0</v>
      </c>
      <c r="CF114" s="109">
        <f>SUMIFS('Planificación 2026-1'!R:R,'Planificación 2026-1'!W:W,C114,'Planificación 2026-1'!H:H,"OB",'Planificación 2026-1'!I:I,"&gt;2")</f>
        <v>0</v>
      </c>
      <c r="CG114" s="109">
        <f>SUMIFS('Planificación 2026-1'!R:R,'Planificación 2026-1'!W:W,C114,'Planificación 2026-1'!H:H,"MH",'Planificación 2026-1'!I:I,"&gt;2")</f>
        <v>0</v>
      </c>
      <c r="CH114" s="109">
        <f>SUMIFS('Planificación 2026-1'!R:R,'Planificación 2026-1'!W:W,C114,'Planificación 2026-1'!H:H,"IC",'Planificación 2026-1'!I:I,"&gt;2")</f>
        <v>0</v>
      </c>
      <c r="CI114" s="109">
        <f>SUMIFS('Planificación 2026-1'!R:R,'Planificación 2026-1'!W:W,C114,'Planificación 2026-1'!H:H,"AR",'Planificación 2026-1'!I:I,"&gt;2")</f>
        <v>0</v>
      </c>
      <c r="CJ114" s="109">
        <f>SUMIFS('Planificación 2026-1'!R:R,'Planificación 2026-1'!W:W,C114,'Planificación 2026-1'!H:H,"T1",'Planificación 2026-1'!I:I,"&gt;2")</f>
        <v>0</v>
      </c>
      <c r="CK114" s="109">
        <f>SUMIFS('Planificación 2026-1'!R:R,'Planificación 2026-1'!W:W,C114,'Planificación 2026-1'!H:H,"T3",'Planificación 2026-1'!I:I,"&gt;2")</f>
        <v>0</v>
      </c>
      <c r="CL114" s="109">
        <f>SUMIFS('Planificación 2026-1'!R:R,'Planificación 2026-1'!W:W,C114,'Planificación 2026-1'!H:H,"T2",'Planificación 2026-1'!I:I,"&gt;2")</f>
        <v>0</v>
      </c>
      <c r="CM114" s="109">
        <f>SUMIFS('Planificación 2026-1'!R:R,'Planificación 2026-1'!W:W,C114,'Planificación 2026-1'!H:H,"AE",'Planificación 2026-1'!I:I,"&gt;2")</f>
        <v>0</v>
      </c>
      <c r="CN114" s="109">
        <f>SUMIFS('Planificación 2026-1'!R:R,'Planificación 2026-1'!W:W,C114,'Planificación 2026-1'!H:H,"T4",'Planificación 2026-1'!I:I,"&gt;2")</f>
        <v>0</v>
      </c>
      <c r="CO114" s="109">
        <f>SUMIFS('Planificación 2026-1'!R:R,'Planificación 2026-1'!W:W,C114,'Planificación 2026-1'!H:H,"AF",'Planificación 2026-1'!I:I,"&lt;3")</f>
        <v>0</v>
      </c>
      <c r="CP114" s="109">
        <f>SUMIFS('Planificación 2026-1'!R:R,'Planificación 2026-1'!W:W,C114,'Planificación 2026-1'!H:H,"EN",'Planificación 2026-1'!I:I,"&lt;3")</f>
        <v>0</v>
      </c>
      <c r="CQ114" s="109">
        <f>SUMIFS('Planificación 2026-1'!R:R,'Planificación 2026-1'!W:W,C114,'Planificación 2026-1'!H:H,"IS",'Planificación 2026-1'!I:I,"&lt;3")</f>
        <v>0</v>
      </c>
      <c r="CR114" s="109">
        <f>SUMIFS('Planificación 2026-1'!R:R,'Planificación 2026-1'!W:W,C114,'Planificación 2026-1'!H:H,"PS",'Planificación 2026-1'!I:I,"&lt;3")</f>
        <v>0</v>
      </c>
      <c r="CS114" s="109">
        <f>SUMIFS('Planificación 2026-1'!R:R,'Planificación 2026-1'!W:W,C114,'Planificación 2026-1'!H:H,"IN",'Planificación 2026-1'!I:I,"&lt;3")</f>
        <v>0</v>
      </c>
      <c r="CT114" s="109">
        <f>SUMIFS('Planificación 2026-1'!R:R,'Planificación 2026-1'!W:W,C114,'Planificación 2026-1'!H:H,"CA",'Planificación 2026-1'!I:I,"&lt;3")</f>
        <v>0</v>
      </c>
      <c r="CU114" s="109">
        <f>SUMIFS('Planificación 2026-1'!R:R,'Planificación 2026-1'!W:W,C114,'Planificación 2026-1'!H:H,"DE",'Planificación 2026-1'!I:I,"&lt;3")</f>
        <v>0</v>
      </c>
      <c r="CV114" s="109">
        <f>SUMIFS('Planificación 2026-1'!R:R,'Planificación 2026-1'!W:W,C114,'Planificación 2026-1'!H:H,"OB",'Planificación 2026-1'!I:I,"&lt;3")</f>
        <v>0</v>
      </c>
      <c r="CW114" s="109">
        <f>SUMIFS('Planificación 2026-1'!R:R,'Planificación 2026-1'!W:W,C114,'Planificación 2026-1'!H:H,"MH",'Planificación 2026-1'!I:I,"&lt;3")</f>
        <v>0</v>
      </c>
      <c r="CX114" s="109">
        <f>SUMIFS('Planificación 2026-1'!R:R,'Planificación 2026-1'!W:W,C114,'Planificación 2026-1'!H:H,"IC",'Planificación 2026-1'!I:I,"&lt;3")</f>
        <v>0</v>
      </c>
      <c r="CY114" s="109">
        <f>SUMIFS('Planificación 2026-1'!R:R,'Planificación 2026-1'!W:W,C114,'Planificación 2026-1'!H:H,"AR",'Planificación 2026-1'!I:I,"&lt;3")</f>
        <v>0</v>
      </c>
      <c r="CZ114" s="109">
        <f>SUMIFS('Planificación 2026-1'!R:R,'Planificación 2026-1'!W:W,C114,'Planificación 2026-1'!H:H,"T1",'Planificación 2026-1'!I:I,"&lt;3")</f>
        <v>0</v>
      </c>
      <c r="DA114" s="109">
        <f>SUMIFS('Planificación 2026-1'!R:R,'Planificación 2026-1'!W:W,C114,'Planificación 2026-1'!H:H,"T3",'Planificación 2026-1'!I:I,"&lt;3")</f>
        <v>0</v>
      </c>
      <c r="DB114" s="109">
        <f>SUMIFS('Planificación 2026-1'!R:R,'Planificación 2026-1'!W:W,C114,'Planificación 2026-1'!H:H,"T2",'Planificación 2026-1'!I:I,"&lt;3")</f>
        <v>0</v>
      </c>
      <c r="DC114" s="109">
        <f>SUMIFS('Planificación 2026-1'!R:R,'Planificación 2026-1'!W:W,C114,'Planificación 2026-1'!H:H,"AE",'Planificación 2026-1'!I:I,"&lt;3")</f>
        <v>0</v>
      </c>
      <c r="DD114" s="109">
        <f>SUMIFS('Planificación 2026-1'!R:R,'Planificación 2026-1'!W:W,C114,'Planificación 2026-1'!H:H,"T4",'Planificación 2026-1'!I:I,"&lt;3")</f>
        <v>0</v>
      </c>
      <c r="DE114" s="108" t="str">
        <f t="shared" si="13"/>
        <v/>
      </c>
      <c r="DF114" s="41">
        <f>IF(C114="","",SUMIFS('Planificación 2026-1'!R:R,'Planificación 2026-1'!W:W,C114,'Planificación 2026-1'!F:F,"PRINCIPAL",'Planificación 2026-1'!X:X,"VIRTUAL"))</f>
        <v>0</v>
      </c>
      <c r="DG114" s="41">
        <f>IF(C114="","",SUMIFS('Planificación 2026-1'!R:R,'Planificación 2026-1'!W:W,C114,'Planificación 2026-1'!F:F,"PRINCIPAL",'Planificación 2026-1'!X:X,"PRESENCIAL"))</f>
        <v>0</v>
      </c>
      <c r="DH114" s="41">
        <f>IF(C114="","",SUMIFS('Planificación 2026-1'!R:R,'Planificación 2026-1'!W:W,C114,'Planificación 2026-1'!F:F,"PRINCIPAL",'Planificación 2026-1'!X:X,"HIBRIDO PRESENCIAL"))</f>
        <v>0</v>
      </c>
      <c r="DI114" s="108" t="str">
        <f t="shared" si="14"/>
        <v/>
      </c>
      <c r="DJ114" s="108">
        <f>IF(C114="","",SUMIFS('Planificación 2026-1'!R:R,'Planificación 2026-1'!W:W,C114,'Planificación 2026-1'!F:F,"FILIAL",'Planificación 2026-1'!X:X,"VIRTUAL"))</f>
        <v>0</v>
      </c>
      <c r="DK114" s="110">
        <f>IF(C114="","",SUMIFS('Planificación 2026-1'!R:R,'Planificación 2026-1'!W:W,C114,'Planificación 2026-1'!F:F,"FILIAL",'Planificación 2026-1'!X:X,"PRESENCIAL"))</f>
        <v>0</v>
      </c>
      <c r="DL114" s="61">
        <f>IF(C114="","",SUMIFS('Planificación 2026-1'!R:R,'Planificación 2026-1'!W:W,C114,'Planificación 2026-1'!F:F,"FILIAL",'Planificación 2026-1'!X:X,"HIBRIDO PRESENCIAL"))</f>
        <v>0</v>
      </c>
      <c r="DM114" s="111" t="str">
        <f t="shared" si="15"/>
        <v/>
      </c>
      <c r="DN114" s="108">
        <f>IF(C114="","",SUMIFS('Planificación 2026-1'!R:R,'Planificación 2026-1'!W:W,C114,'Planificación 2026-1'!F:F,"SUNAMPE",'Planificación 2026-1'!X:X,"VIRTUAL"))</f>
        <v>0</v>
      </c>
      <c r="DO114" s="61">
        <f>IF(C114="","",SUMIFS('Planificación 2026-1'!R:R,'Planificación 2026-1'!W:W,C114,'Planificación 2026-1'!F:F,"SUNAMPE",'Planificación 2026-1'!X:X,"PRESENCIAL"))</f>
        <v>0</v>
      </c>
      <c r="DP114" s="111" t="str">
        <f t="shared" si="16"/>
        <v/>
      </c>
      <c r="DQ114" s="108">
        <f>IF(C114="","",SUMIFS('Planificación 2026-1'!R:R,'Planificación 2026-1'!W:W,C114,'Planificación 2026-1'!F:F,"HUAURA",'Planificación 2026-1'!X:X,"VIRTUAL"))</f>
        <v>0</v>
      </c>
      <c r="DR114" s="61">
        <f>IF(C114="","",SUMIFS('Planificación 2026-1'!R:R,'Planificación 2026-1'!W:W,C114,'Planificación 2026-1'!F:F,"HUAURA",'Planificación 2026-1'!X:X,"PRESENCIAL"))</f>
        <v>0</v>
      </c>
      <c r="DS114" s="76">
        <f>SUMIFS('Planificación 2026-1'!R:R,'Planificación 2026-1'!W:W,C114,'Planificación 2026-1'!F:F,"PRINCIPAL",'Planificación 2026-1'!X:X,"VIRTUAL",'Planificación 2026-1'!I:I,"&gt;2")</f>
        <v>0</v>
      </c>
      <c r="DT114" s="76">
        <f>SUMIFS('Planificación 2026-1'!R:R,'Planificación 2026-1'!W:W,C114,'Planificación 2026-1'!F:F,"PRINCIPAL",'Planificación 2026-1'!X:X,"&lt;&gt;VIRTUAL",'Planificación 2026-1'!I:I,"&gt;2")</f>
        <v>0</v>
      </c>
      <c r="DU114" s="76">
        <f>SUMIFS('Planificación 2026-1'!R:R,'Planificación 2026-1'!W:W,C114,'Planificación 2026-1'!F:F,"SUNAMPE",'Planificación 2026-1'!X:X,"VIRTUAL",'Planificación 2026-1'!I:I,"&gt;2")</f>
        <v>0</v>
      </c>
      <c r="DV114" s="76">
        <f>SUMIFS('Planificación 2026-1'!R:R,'Planificación 2026-1'!W:W,C114,'Planificación 2026-1'!F:F,"SUNAMPE",'Planificación 2026-1'!X:X,"&lt;&gt;VIRTUAL",'Planificación 2026-1'!I:I,"&gt;2")</f>
        <v>0</v>
      </c>
      <c r="DW114" s="76">
        <f>SUMIFS('Planificación 2026-1'!R:R,'Planificación 2026-1'!W:W,C114,'Planificación 2026-1'!F:F,"FILIAL",'Planificación 2026-1'!X:X,"VIRTUAL",'Planificación 2026-1'!I:I,"&gt;2")</f>
        <v>0</v>
      </c>
      <c r="DX114" s="76">
        <f>SUMIFS('Planificación 2026-1'!R:R,'Planificación 2026-1'!W:W,C114,'Planificación 2026-1'!F:F,"FILIAL",'Planificación 2026-1'!X:X,"&lt;&gt;VIRTUAL",'Planificación 2026-1'!I:I,"&gt;2")</f>
        <v>0</v>
      </c>
      <c r="DY114" s="76">
        <f>SUMIFS('Planificación 2026-1'!R:R,'Planificación 2026-1'!W:W,C114,'Planificación 2026-1'!F:F,"PORUMA",'Planificación 2026-1'!X:X,"VIRTUAL",'Planificación 2026-1'!I:I,"&gt;2")</f>
        <v>0</v>
      </c>
      <c r="DZ114" s="76">
        <f>SUMIFS('Planificación 2026-1'!R:R,'Planificación 2026-1'!W:W,C114,'Planificación 2026-1'!F:F,"PORUMA",'Planificación 2026-1'!X:X,"&lt;&gt;VIRTUAL",'Planificación 2026-1'!I:I,"&gt;2")</f>
        <v>0</v>
      </c>
      <c r="EA114" s="76">
        <f>SUMIFS('Planificación 2026-1'!R:R,'Planificación 2026-1'!W:W,C114,'Planificación 2026-1'!F:F,"HUAURA",'Planificación 2026-1'!X:X,"VIRTUAL",'Planificación 2026-1'!I:I,"&gt;2")</f>
        <v>0</v>
      </c>
      <c r="EB114" s="76">
        <f>SUMIFS('Planificación 2026-1'!R:R,'Planificación 2026-1'!W:W,C114,'Planificación 2026-1'!F:F,"HUAURA",'Planificación 2026-1'!X:X,"&lt;&gt;VIRTUAL",'Planificación 2026-1'!I:I,"&gt;2")</f>
        <v>0</v>
      </c>
      <c r="EC114" s="76">
        <f>SUMIFS('Planificación 2026-1'!R:R,'Planificación 2026-1'!W:W,C114,'Planificación 2026-1'!F:F,"PRINCIPAL",'Planificación 2026-1'!X:X,"VIRTUAL",'Planificación 2026-1'!I:I,"&lt;3")</f>
        <v>0</v>
      </c>
      <c r="ED114" s="76">
        <f>SUMIFS('Planificación 2026-1'!R:R,'Planificación 2026-1'!W:W,C114,'Planificación 2026-1'!F:F,"PRINCIPAL",'Planificación 2026-1'!X:X,"&lt;&gt;VIRTUAL",'Planificación 2026-1'!I:I,"&lt;3")</f>
        <v>0</v>
      </c>
      <c r="EE114" s="76">
        <f>SUMIFS('Planificación 2026-1'!R:R,'Planificación 2026-1'!W:W,C114,'Planificación 2026-1'!F:F,"SUNAMPE",'Planificación 2026-1'!X:X,"VIRTUAL",'Planificación 2026-1'!I:I,"&lt;3")</f>
        <v>0</v>
      </c>
      <c r="EF114" s="76">
        <f>SUMIFS('Planificación 2026-1'!R:R,'Planificación 2026-1'!W:W,C114,'Planificación 2026-1'!F:F,"SUNAMPE",'Planificación 2026-1'!X:X,"&lt;&gt;VIRTUAL",'Planificación 2026-1'!I:I,"&lt;3")</f>
        <v>0</v>
      </c>
      <c r="EG114" s="76">
        <f>SUMIFS('Planificación 2026-1'!R:R,'Planificación 2026-1'!W:W,C114,'Planificación 2026-1'!F:F,"FILIAL",'Planificación 2026-1'!X:X,"VIRTUAL",'Planificación 2026-1'!I:I,"&lt;3")</f>
        <v>0</v>
      </c>
      <c r="EH114" s="76">
        <f>SUMIFS('Planificación 2026-1'!R:R,'Planificación 2026-1'!W:W,C114,'Planificación 2026-1'!F:F,"FILIAL",'Planificación 2026-1'!X:X,"&lt;&gt;VIRTUAL",'Planificación 2026-1'!I:I,"&lt;3")</f>
        <v>0</v>
      </c>
      <c r="EI114" s="76">
        <f>SUMIFS('Planificación 2026-1'!R:R,'Planificación 2026-1'!W:W,C114,'Planificación 2026-1'!F:F,"PORUMA",'Planificación 2026-1'!X:X,"VIRTUAL",'Planificación 2026-1'!I:I,"&lt;3")</f>
        <v>0</v>
      </c>
      <c r="EJ114" s="76">
        <f>SUMIFS('Planificación 2026-1'!R:R,'Planificación 2026-1'!W:W,C114,'Planificación 2026-1'!F:F,"PORUMA",'Planificación 2026-1'!X:X,"&lt;&gt;VIRTUAL",'Planificación 2026-1'!I:I,"&lt;3")</f>
        <v>0</v>
      </c>
      <c r="EK114" s="76">
        <f>SUMIFS('Planificación 2026-1'!R:R,'Planificación 2026-1'!W:W,C114,'Planificación 2026-1'!F:F,"HUAURA",'Planificación 2026-1'!X:X,"VIRTUAL",'Planificación 2026-1'!I:I,"&lt;3")</f>
        <v>0</v>
      </c>
      <c r="EL114" s="76">
        <f>SUMIFS('Planificación 2026-1'!R:R,'Planificación 2026-1'!W:W,C114,'Planificación 2026-1'!F:F,"HUAURA",'Planificación 2026-1'!X:X,"&lt;&gt;VIRTUAL",'Planificación 2026-1'!I:I,"&lt;3")</f>
        <v>0</v>
      </c>
      <c r="EM114" s="76"/>
      <c r="EN114" s="76">
        <f t="shared" si="9"/>
        <v>0</v>
      </c>
      <c r="EO114" s="76">
        <f t="shared" si="10"/>
        <v>0</v>
      </c>
      <c r="EP114" s="76" t="b">
        <f t="shared" si="11"/>
        <v>1</v>
      </c>
      <c r="EQ114" s="76" t="str">
        <f t="shared" si="12"/>
        <v/>
      </c>
      <c r="ER114" s="76" t="str">
        <f t="shared" si="17"/>
        <v>PRESENCIAL</v>
      </c>
    </row>
    <row r="115" spans="1:148" hidden="1">
      <c r="A115" s="83"/>
      <c r="B115" s="119">
        <v>112</v>
      </c>
      <c r="C115" s="115" t="s">
        <v>287</v>
      </c>
      <c r="D115" s="112">
        <f>SUMIF('Planificación 2026-1'!W:W,C115,'Planificación 2026-1'!R:R)</f>
        <v>16</v>
      </c>
      <c r="E115" s="114" t="s">
        <v>170</v>
      </c>
      <c r="F115" s="115" t="s">
        <v>171</v>
      </c>
      <c r="G115" s="115" t="s">
        <v>153</v>
      </c>
      <c r="H115" s="115" t="s">
        <v>125</v>
      </c>
      <c r="I115" s="107" t="str">
        <f>IF(SUM(COUNTIFS('Planificación 2026-1'!F:F,"PRINCIPAL",'Planificación 2026-1'!W:W,C115,'Planificación 2026-1'!H:H,"AF"))&gt;0,"P01"," ")</f>
        <v xml:space="preserve"> </v>
      </c>
      <c r="J115" s="108" t="str">
        <f>IF(SUM(COUNTIFS('Planificación 2026-1'!F:F,"PRINCIPAL",'Planificación 2026-1'!W:W,C115,'Planificación 2026-1'!H:H,"EN"))&gt;0,"P02"," ")</f>
        <v xml:space="preserve"> </v>
      </c>
      <c r="K115" s="108" t="str">
        <f>IF(SUM(COUNTIFS('Planificación 2026-1'!F:F,"PRINCIPAL",'Planificación 2026-1'!W:W,C115,'Planificación 2026-1'!H:H,"IS"))&gt;0,"P03"," ")</f>
        <v xml:space="preserve"> </v>
      </c>
      <c r="L115" s="108" t="str">
        <f>IF(SUM(COUNTIFS('Planificación 2026-1'!F:F,"PRINCIPAL",'Planificación 2026-1'!W:W,C115,'Planificación 2026-1'!H:H,"PS"))&gt;0,"P04"," ")</f>
        <v xml:space="preserve"> </v>
      </c>
      <c r="M115" s="108"/>
      <c r="N115" s="108" t="str">
        <f>IF(SUM(COUNTIFS('Planificación 2026-1'!F:F,"PRINCIPAL",'Planificación 2026-1'!W:W,C115,'Planificación 2026-1'!H:H,"IN"))&gt;0,"P06"," ")</f>
        <v>P06</v>
      </c>
      <c r="O115" s="108" t="str">
        <f>IF(SUM(COUNTIFS('Planificación 2026-1'!F:F,"PRINCIPAL",'Planificación 2026-1'!W:W,C115,'Planificación 2026-1'!H:H,"CA"))&gt;0,"P07"," ")</f>
        <v xml:space="preserve"> </v>
      </c>
      <c r="P115" s="108" t="str">
        <f>IF(SUM(COUNTIFS('Planificación 2026-1'!F:F,"PRINCIPAL",'Planificación 2026-1'!W:W,C115,'Planificación 2026-1'!H:H,"DE"))&gt;0,"P08"," ")</f>
        <v xml:space="preserve"> </v>
      </c>
      <c r="Q115" s="108" t="str">
        <f>IF(SUM(COUNTIFS('Planificación 2026-1'!F:F,"PRINCIPAL",'Planificación 2026-1'!W:W,C115,'Planificación 2026-1'!H:H,"OB"))&gt;0,"P09"," ")</f>
        <v xml:space="preserve"> </v>
      </c>
      <c r="R115" s="108" t="str">
        <f>IF(SUM(COUNTIFS('Planificación 2026-1'!F:F,"PRINCIPAL",'Planificación 2026-1'!W:W,C115,'Planificación 2026-1'!H:H,"MH"))&gt;0,"P31"," ")</f>
        <v xml:space="preserve"> </v>
      </c>
      <c r="S115" s="108" t="str">
        <f>IF(SUM(COUNTIFS('Planificación 2026-1'!F:F,"PRINCIPAL",'Planificación 2026-1'!W:W,C115,'Planificación 2026-1'!H:H,"IC"))&gt;0,"P32"," ")</f>
        <v xml:space="preserve"> </v>
      </c>
      <c r="T115" s="108" t="str">
        <f>IF(SUM(COUNTIFS('Planificación 2026-1'!F:F,"PRINCIPAL",'Planificación 2026-1'!W:W,C115,'Planificación 2026-1'!H:H,"AR"))&gt;0,"P34"," ")</f>
        <v xml:space="preserve"> </v>
      </c>
      <c r="U115" s="108" t="str">
        <f>IF(SUM(COUNTIFS('Planificación 2026-1'!F:F,"PRINCIPAL",'Planificación 2026-1'!W:W,C115,'Planificación 2026-1'!H:H,"T1"))&gt;0,"P35"," ")</f>
        <v xml:space="preserve"> </v>
      </c>
      <c r="V115" s="108" t="str">
        <f>IF(SUM(COUNTIFS('Planificación 2026-1'!F:F,"PRINCIPAL",'Planificación 2026-1'!W:W,C115,'Planificación 2026-1'!H:H,"T3"))&gt;0,"P36"," ")</f>
        <v xml:space="preserve"> </v>
      </c>
      <c r="W115" s="108" t="str">
        <f>IF(SUM(COUNTIFS('Planificación 2026-1'!F:F,"PRINCIPAL",'Planificación 2026-1'!W:W,C115,'Planificación 2026-1'!H:H,"T2"))&gt;0,"P37"," ")</f>
        <v xml:space="preserve"> </v>
      </c>
      <c r="X115" s="108" t="str">
        <f>IF(SUM(COUNTIFS('Planificación 2026-1'!F:F,"PRINCIPAL",'Planificación 2026-1'!W:W,C115,'Planificación 2026-1'!H:H,"AE"))&gt;0,"P38"," ")</f>
        <v xml:space="preserve"> </v>
      </c>
      <c r="Y115" s="108" t="str">
        <f>IF(SUM(COUNTIFS('Planificación 2026-1'!F:F,"PRINCIPAL",'Planificación 2026-1'!W:W,C115,'Planificación 2026-1'!H:H,"T4"))&gt;0,"P55"," ")</f>
        <v xml:space="preserve"> </v>
      </c>
      <c r="Z115" s="108" t="str">
        <f>IF(SUM(COUNTIFS('Planificación 2026-1'!F:F,"FILIAL",'Planificación 2026-1'!W:W,C115,'Planificación 2026-1'!H:H,"AF"))&gt;0," P01"," ")</f>
        <v xml:space="preserve"> </v>
      </c>
      <c r="AA115" s="108" t="str">
        <f>IF(SUM(COUNTIFS('Planificación 2026-1'!F:F,"FILIAL",'Planificación 2026-1'!W:W,C115,'Planificación 2026-1'!H:H,"EN"))&gt;0,"P02"," ")</f>
        <v xml:space="preserve"> </v>
      </c>
      <c r="AB115" s="108" t="str">
        <f>IF(SUM(COUNTIFS('Planificación 2026-1'!F:F,"FILIAL",'Planificación 2026-1'!W:W,C115,'Planificación 2026-1'!H:H,"IS"))&gt;0,"P03"," ")</f>
        <v xml:space="preserve"> </v>
      </c>
      <c r="AC115" s="108" t="str">
        <f>IF(SUM(COUNTIFS('Planificación 2026-1'!F:F,"FILIAL",'Planificación 2026-1'!W:W,C115,'Planificación 2026-1'!H:H,"PS"))&gt;0,"P04"," ")</f>
        <v xml:space="preserve"> </v>
      </c>
      <c r="AD115" s="108"/>
      <c r="AE115" s="108" t="str">
        <f>IF(SUM(COUNTIFS('Planificación 2026-1'!F:F,"FILIAL",'Planificación 2026-1'!W:W,C115,'Planificación 2026-1'!H:H,"IN"))&gt;0,"P06"," ")</f>
        <v xml:space="preserve"> </v>
      </c>
      <c r="AF115" s="108" t="str">
        <f>IF(SUM(COUNTIFS('Planificación 2026-1'!F:F,"FILIAL",'Planificación 2026-1'!W:W,C115,'Planificación 2026-1'!H:H,"CA"))&gt;0,"P07"," ")</f>
        <v xml:space="preserve"> </v>
      </c>
      <c r="AG115" s="108" t="str">
        <f>IF(SUM(COUNTIFS('Planificación 2026-1'!F:F,"FILIAL",'Planificación 2026-1'!W:W,C115,'Planificación 2026-1'!H:H,"DE"))&gt;0,"P08"," ")</f>
        <v xml:space="preserve"> </v>
      </c>
      <c r="AH115" s="108" t="str">
        <f>IF(SUM(COUNTIFS('Planificación 2026-1'!F:F,"FILIAL",'Planificación 2026-1'!W:W,C115,'Planificación 2026-1'!H:H,"OB"))&gt;0,"P09"," ")</f>
        <v xml:space="preserve"> </v>
      </c>
      <c r="AI115" s="108" t="str">
        <f>IF(SUM(COUNTIFS('Planificación 2026-1'!F:F,"FILIAL",'Planificación 2026-1'!W:W,C115,'Planificación 2026-1'!H:H,"MH"))&gt;0,"P31"," ")</f>
        <v xml:space="preserve"> </v>
      </c>
      <c r="AJ115" s="108" t="str">
        <f>IF(SUM(COUNTIFS('Planificación 2026-1'!F:F,"FILIAL",'Planificación 2026-1'!W:W,C115,'Planificación 2026-1'!H:H,"IC"))&gt;0,"P32"," ")</f>
        <v xml:space="preserve"> </v>
      </c>
      <c r="AK115" s="108" t="str">
        <f>IF(SUM(COUNTIFS('Planificación 2026-1'!F:F,"FILIAL",'Planificación 2026-1'!W:W,C115,'Planificación 2026-1'!H:H,"AR"))&gt;0,"P34"," ")</f>
        <v xml:space="preserve"> </v>
      </c>
      <c r="AL115" s="108" t="str">
        <f>IF(SUM(COUNTIFS('Planificación 2026-1'!F:F,"FILIAL",'Planificación 2026-1'!W:W,C115,'Planificación 2026-1'!H:H,"T1"))&gt;0,"P35"," ")</f>
        <v xml:space="preserve"> </v>
      </c>
      <c r="AM115" s="108" t="str">
        <f>IF(SUM(COUNTIFS('Planificación 2026-1'!F:F,"FILIAL",'Planificación 2026-1'!W:W,C115,'Planificación 2026-1'!H:H,"T3"))&gt;0,"P36"," ")</f>
        <v xml:space="preserve"> </v>
      </c>
      <c r="AN115" s="108" t="str">
        <f>IF(SUM(COUNTIFS('Planificación 2026-1'!F:F,"FILIAL",'Planificación 2026-1'!W:W,C115,'Planificación 2026-1'!H:H,"T2"))&gt;0,"P37"," ")</f>
        <v xml:space="preserve"> </v>
      </c>
      <c r="AO115" s="108" t="str">
        <f>IF(SUM(COUNTIFS('Planificación 2026-1'!F:F,"FILIAL",'Planificación 2026-1'!W:W,C115,'Planificación 2026-1'!H:H,"AE"))&gt;0,"P38"," ")</f>
        <v xml:space="preserve"> </v>
      </c>
      <c r="AP115" s="108" t="str">
        <f>IF(SUM(COUNTIFS('Planificación 2026-1'!F:F,"FILIAL",'Planificación 2026-1'!W:W,C115,'Planificación 2026-1'!H:H,"T4"))&gt;0,"P55"," ")</f>
        <v xml:space="preserve"> </v>
      </c>
      <c r="AQ115" s="108" t="str">
        <f>IF(SUM(COUNTIFS('Planificación 2026-1'!F:F,"SUNAMPE",'Planificación 2026-1'!W:W,C115,'Planificación 2026-1'!H:H,"AF"))&gt;0," P01"," ")</f>
        <v xml:space="preserve"> </v>
      </c>
      <c r="AR115" s="108" t="str">
        <f>IF(SUM(COUNTIFS('Planificación 2026-1'!F:F,"SUNAMPE",'Planificación 2026-1'!W:W,C115,'Planificación 2026-1'!H:H,"EN"))&gt;0,"P02"," ")</f>
        <v xml:space="preserve"> </v>
      </c>
      <c r="AS115" s="108" t="str">
        <f>IF(SUM(COUNTIFS('Planificación 2026-1'!F:F,"SUNAMPE",'Planificación 2026-1'!W:W,C115,'Planificación 2026-1'!H:H,"IS"))&gt;0,"P03"," ")</f>
        <v xml:space="preserve"> </v>
      </c>
      <c r="AT115" s="108" t="str">
        <f>IF(SUM(COUNTIFS('Planificación 2026-1'!F:F,"SUNAMPE",'Planificación 2026-1'!W:W,C115,'Planificación 2026-1'!H:H,"PS"))&gt;0,"P04"," ")</f>
        <v xml:space="preserve"> </v>
      </c>
      <c r="AU115" s="108"/>
      <c r="AV115" s="108" t="str">
        <f>IF(SUM(COUNTIFS('Planificación 2026-1'!F:F,"SUNAMPE",'Planificación 2026-1'!W:W,C115,'Planificación 2026-1'!H:H,"IN"))&gt;0,"P06"," ")</f>
        <v xml:space="preserve"> </v>
      </c>
      <c r="AW115" s="108" t="str">
        <f>IF(SUM(COUNTIFS('Planificación 2026-1'!F:F,"SUNAMPE",'Planificación 2026-1'!W:W,C115,'Planificación 2026-1'!H:H,"CA"))&gt;0,"P07"," ")</f>
        <v xml:space="preserve"> </v>
      </c>
      <c r="AX115" s="108" t="str">
        <f>IF(SUM(COUNTIFS('Planificación 2026-1'!F:F,"SUNAMPE",'Planificación 2026-1'!W:W,C115,'Planificación 2026-1'!H:H,"DE"))&gt;0,"P08"," ")</f>
        <v xml:space="preserve"> </v>
      </c>
      <c r="AY115" s="108" t="str">
        <f>IF(SUM(COUNTIFS('Planificación 2026-1'!F:F,"SUNAMPE",'Planificación 2026-1'!W:W,C115,'Planificación 2026-1'!H:H,"OB"))&gt;0,"P09"," ")</f>
        <v xml:space="preserve"> </v>
      </c>
      <c r="AZ115" s="108" t="str">
        <f>IF(SUM(COUNTIFS('Planificación 2026-1'!F:F,"SUNAMPE",'Planificación 2026-1'!W:W,C115,'Planificación 2026-1'!H:H,"MH"))&gt;0,"P31"," ")</f>
        <v xml:space="preserve"> </v>
      </c>
      <c r="BA115" s="108" t="str">
        <f>IF(SUM(COUNTIFS('Planificación 2026-1'!F:F,"SUNAMPE",'Planificación 2026-1'!W:W,C115,'Planificación 2026-1'!H:H,"IC"))&gt;0,"P32"," ")</f>
        <v xml:space="preserve"> </v>
      </c>
      <c r="BB115" s="108" t="str">
        <f>IF(SUM(COUNTIFS('Planificación 2026-1'!F:F,"SUNAMPE",'Planificación 2026-1'!W:W,C115,'Planificación 2026-1'!H:H,"AR"))&gt;0,"P34"," ")</f>
        <v xml:space="preserve"> </v>
      </c>
      <c r="BC115" s="108" t="str">
        <f>IF(SUM(COUNTIFS('Planificación 2026-1'!F:F,"SUNAMPE",'Planificación 2026-1'!W:W,C115,'Planificación 2026-1'!H:H,"T1"))&gt;0,"P35"," ")</f>
        <v xml:space="preserve"> </v>
      </c>
      <c r="BD115" s="108" t="str">
        <f>IF(SUM(COUNTIFS('Planificación 2026-1'!F:F,"SUNAMPE",'Planificación 2026-1'!W:W,C115,'Planificación 2026-1'!H:H,"T3"))&gt;0,"P36"," ")</f>
        <v xml:space="preserve"> </v>
      </c>
      <c r="BE115" s="108" t="str">
        <f>IF(SUM(COUNTIFS('Planificación 2026-1'!F:F,"SUNAMPE",'Planificación 2026-1'!W:W,C115,'Planificación 2026-1'!H:H,"T2"))&gt;0,"P37"," ")</f>
        <v xml:space="preserve"> </v>
      </c>
      <c r="BF115" s="108" t="str">
        <f>IF(SUM(COUNTIFS('Planificación 2026-1'!F:F,"SUNAMPE",'Planificación 2026-1'!W:W,C115,'Planificación 2026-1'!H:H,"AE"))&gt;0,"P38"," ")</f>
        <v xml:space="preserve"> </v>
      </c>
      <c r="BG115" s="108" t="str">
        <f>IF(SUM(COUNTIFS('Planificación 2026-1'!F:F,"SUNAMPE",'Planificación 2026-1'!W:W,C115,'Planificación 2026-1'!H:H,"T4"))&gt;0,"P55"," ")</f>
        <v xml:space="preserve"> </v>
      </c>
      <c r="BH115" s="108" t="str">
        <f>IF(SUM(COUNTIFS('Planificación 2026-1'!F:F,"HUAURA",'Planificación 2026-1'!W:W,C115,'Planificación 2026-1'!H:H,"AF"))&gt;0," P01"," ")</f>
        <v xml:space="preserve"> </v>
      </c>
      <c r="BI115" s="108" t="str">
        <f>IF(SUM(COUNTIFS('Planificación 2026-1'!F:F,"HUAURA",'Planificación 2026-1'!W:W,C115,'Planificación 2026-1'!H:H,"EN"))&gt;0,"P02"," ")</f>
        <v xml:space="preserve"> </v>
      </c>
      <c r="BJ115" s="108" t="str">
        <f>IF(SUM(COUNTIFS('Planificación 2026-1'!F:F,"HUAURA",'Planificación 2026-1'!W:W,C115,'Planificación 2026-1'!H:H,"IS"))&gt;0,"P03"," ")</f>
        <v xml:space="preserve"> </v>
      </c>
      <c r="BK115" s="108" t="str">
        <f>IF(SUM(COUNTIFS('Planificación 2026-1'!F:F,"HUAURA",'Planificación 2026-1'!W:W,C115,'Planificación 2026-1'!H:H,"PS"))&gt;0,"P04"," ")</f>
        <v xml:space="preserve"> </v>
      </c>
      <c r="BL115" s="108"/>
      <c r="BM115" s="108" t="str">
        <f>IF(SUM(COUNTIFS('Planificación 2026-1'!F:F,"HUAURA",'Planificación 2026-1'!W:W,C115,'Planificación 2026-1'!H:H,"IN"))&gt;0,"P06"," ")</f>
        <v xml:space="preserve"> </v>
      </c>
      <c r="BN115" s="108" t="str">
        <f>IF(SUM(COUNTIFS('Planificación 2026-1'!F:F,"HUAURA",'Planificación 2026-1'!W:W,C115,'Planificación 2026-1'!H:H,"CA"))&gt;0,"P07"," ")</f>
        <v xml:space="preserve"> </v>
      </c>
      <c r="BO115" s="108" t="str">
        <f>IF(SUM(COUNTIFS('Planificación 2026-1'!F:F,"HUAURA",'Planificación 2026-1'!W:W,C115,'Planificación 2026-1'!H:H,"DE"))&gt;0,"P08"," ")</f>
        <v xml:space="preserve"> </v>
      </c>
      <c r="BP115" s="108" t="str">
        <f>IF(SUM(COUNTIFS('Planificación 2026-1'!F:F,"HUAURA",'Planificación 2026-1'!W:W,C115,'Planificación 2026-1'!H:H,"OB"))&gt;0,"P09"," ")</f>
        <v xml:space="preserve"> </v>
      </c>
      <c r="BQ115" s="108" t="str">
        <f>IF(SUM(COUNTIFS('Planificación 2026-1'!F:F,"HUAURA",'Planificación 2026-1'!W:W,C115,'Planificación 2026-1'!H:H,"MH"))&gt;0,"P31"," ")</f>
        <v xml:space="preserve"> </v>
      </c>
      <c r="BR115" s="108" t="str">
        <f>IF(SUM(COUNTIFS('Planificación 2026-1'!F:F,"HUAURA",'Planificación 2026-1'!W:W,C115,'Planificación 2026-1'!H:H,"IC"))&gt;0,"P32"," ")</f>
        <v xml:space="preserve"> </v>
      </c>
      <c r="BS115" s="108" t="str">
        <f>IF(SUM(COUNTIFS('Planificación 2026-1'!F:F,"HUAURA",'Planificación 2026-1'!W:W,C115,'Planificación 2026-1'!H:H,"AR"))&gt;0,"P34"," ")</f>
        <v xml:space="preserve"> </v>
      </c>
      <c r="BT115" s="108" t="str">
        <f>IF(SUM(COUNTIFS('Planificación 2026-1'!F:F,"HUAURA",'Planificación 2026-1'!W:W,C115,'Planificación 2026-1'!H:H,"T1"))&gt;0,"P35"," ")</f>
        <v xml:space="preserve"> </v>
      </c>
      <c r="BU115" s="108" t="str">
        <f>IF(SUM(COUNTIFS('Planificación 2026-1'!F:F,"HUAURA",'Planificación 2026-1'!W:W,C115,'Planificación 2026-1'!H:H,"T3"))&gt;0,"P36"," ")</f>
        <v xml:space="preserve"> </v>
      </c>
      <c r="BV115" s="108" t="str">
        <f>IF(SUM(COUNTIFS('Planificación 2026-1'!F:F,"HUAURA",'Planificación 2026-1'!W:W,C115,'Planificación 2026-1'!H:H,"T2"))&gt;0,"P37"," ")</f>
        <v xml:space="preserve"> </v>
      </c>
      <c r="BW115" s="108" t="str">
        <f>IF(SUM(COUNTIFS('Planificación 2026-1'!F:F,"HUAURA",'Planificación 2026-1'!W:W,C115,'Planificación 2026-1'!H:H,"AE"))&gt;0,"P38"," ")</f>
        <v xml:space="preserve"> </v>
      </c>
      <c r="BX115" s="108" t="str">
        <f>IF(SUM(COUNTIFS('Planificación 2026-1'!F:F,"HUAURA",'Planificación 2026-1'!W:W,C115,'Planificación 2026-1'!H:H,"T4"))&gt;0,"P55"," ")</f>
        <v xml:space="preserve"> </v>
      </c>
      <c r="BY115" s="109">
        <f>SUMIFS('Planificación 2026-1'!R:R,'Planificación 2026-1'!W:W,C115,'Planificación 2026-1'!H:H,"AF",'Planificación 2026-1'!I:I,"&gt;2")</f>
        <v>0</v>
      </c>
      <c r="BZ115" s="109">
        <f>SUMIFS('Planificación 2026-1'!R:R,'Planificación 2026-1'!W:W,C115,'Planificación 2026-1'!H:H,"EN",'Planificación 2026-1'!I:I,"&gt;2")</f>
        <v>0</v>
      </c>
      <c r="CA115" s="109">
        <f>SUMIFS('Planificación 2026-1'!R:R,'Planificación 2026-1'!W:W,C115,'Planificación 2026-1'!H:H,"IS",'Planificación 2026-1'!I:I,"&gt;2")</f>
        <v>0</v>
      </c>
      <c r="CB115" s="109">
        <f>SUMIFS('Planificación 2026-1'!R:R,'Planificación 2026-1'!W:W,C115,'Planificación 2026-1'!H:H,"PS",'Planificación 2026-1'!I:I,"&gt;2")</f>
        <v>0</v>
      </c>
      <c r="CC115" s="109">
        <f>SUMIFS('Planificación 2026-1'!R:R,'Planificación 2026-1'!W:W,C115,'Planificación 2026-1'!H:H,"IN",'Planificación 2026-1'!I:I,"&gt;2")</f>
        <v>16</v>
      </c>
      <c r="CD115" s="109">
        <f>SUMIFS('Planificación 2026-1'!R:R,'Planificación 2026-1'!W:W,C115,'Planificación 2026-1'!H:H,"CA",'Planificación 2026-1'!I:I,"&gt;2")</f>
        <v>0</v>
      </c>
      <c r="CE115" s="109">
        <f>SUMIFS('Planificación 2026-1'!R:R,'Planificación 2026-1'!W:W,C115,'Planificación 2026-1'!H:H,"DE",'Planificación 2026-1'!I:I,"&gt;2")</f>
        <v>0</v>
      </c>
      <c r="CF115" s="109">
        <f>SUMIFS('Planificación 2026-1'!R:R,'Planificación 2026-1'!W:W,C115,'Planificación 2026-1'!H:H,"OB",'Planificación 2026-1'!I:I,"&gt;2")</f>
        <v>0</v>
      </c>
      <c r="CG115" s="109">
        <f>SUMIFS('Planificación 2026-1'!R:R,'Planificación 2026-1'!W:W,C115,'Planificación 2026-1'!H:H,"MH",'Planificación 2026-1'!I:I,"&gt;2")</f>
        <v>0</v>
      </c>
      <c r="CH115" s="109">
        <f>SUMIFS('Planificación 2026-1'!R:R,'Planificación 2026-1'!W:W,C115,'Planificación 2026-1'!H:H,"IC",'Planificación 2026-1'!I:I,"&gt;2")</f>
        <v>0</v>
      </c>
      <c r="CI115" s="109">
        <f>SUMIFS('Planificación 2026-1'!R:R,'Planificación 2026-1'!W:W,C115,'Planificación 2026-1'!H:H,"AR",'Planificación 2026-1'!I:I,"&gt;2")</f>
        <v>0</v>
      </c>
      <c r="CJ115" s="109">
        <f>SUMIFS('Planificación 2026-1'!R:R,'Planificación 2026-1'!W:W,C115,'Planificación 2026-1'!H:H,"T1",'Planificación 2026-1'!I:I,"&gt;2")</f>
        <v>0</v>
      </c>
      <c r="CK115" s="109">
        <f>SUMIFS('Planificación 2026-1'!R:R,'Planificación 2026-1'!W:W,C115,'Planificación 2026-1'!H:H,"T3",'Planificación 2026-1'!I:I,"&gt;2")</f>
        <v>0</v>
      </c>
      <c r="CL115" s="109">
        <f>SUMIFS('Planificación 2026-1'!R:R,'Planificación 2026-1'!W:W,C115,'Planificación 2026-1'!H:H,"T2",'Planificación 2026-1'!I:I,"&gt;2")</f>
        <v>0</v>
      </c>
      <c r="CM115" s="109">
        <f>SUMIFS('Planificación 2026-1'!R:R,'Planificación 2026-1'!W:W,C115,'Planificación 2026-1'!H:H,"AE",'Planificación 2026-1'!I:I,"&gt;2")</f>
        <v>0</v>
      </c>
      <c r="CN115" s="109">
        <f>SUMIFS('Planificación 2026-1'!R:R,'Planificación 2026-1'!W:W,C115,'Planificación 2026-1'!H:H,"T4",'Planificación 2026-1'!I:I,"&gt;2")</f>
        <v>0</v>
      </c>
      <c r="CO115" s="109">
        <f>SUMIFS('Planificación 2026-1'!R:R,'Planificación 2026-1'!W:W,C115,'Planificación 2026-1'!H:H,"AF",'Planificación 2026-1'!I:I,"&lt;3")</f>
        <v>0</v>
      </c>
      <c r="CP115" s="109">
        <f>SUMIFS('Planificación 2026-1'!R:R,'Planificación 2026-1'!W:W,C115,'Planificación 2026-1'!H:H,"EN",'Planificación 2026-1'!I:I,"&lt;3")</f>
        <v>0</v>
      </c>
      <c r="CQ115" s="109">
        <f>SUMIFS('Planificación 2026-1'!R:R,'Planificación 2026-1'!W:W,C115,'Planificación 2026-1'!H:H,"IS",'Planificación 2026-1'!I:I,"&lt;3")</f>
        <v>0</v>
      </c>
      <c r="CR115" s="109">
        <f>SUMIFS('Planificación 2026-1'!R:R,'Planificación 2026-1'!W:W,C115,'Planificación 2026-1'!H:H,"PS",'Planificación 2026-1'!I:I,"&lt;3")</f>
        <v>0</v>
      </c>
      <c r="CS115" s="109">
        <f>SUMIFS('Planificación 2026-1'!R:R,'Planificación 2026-1'!W:W,C115,'Planificación 2026-1'!H:H,"IN",'Planificación 2026-1'!I:I,"&lt;3")</f>
        <v>0</v>
      </c>
      <c r="CT115" s="109">
        <f>SUMIFS('Planificación 2026-1'!R:R,'Planificación 2026-1'!W:W,C115,'Planificación 2026-1'!H:H,"CA",'Planificación 2026-1'!I:I,"&lt;3")</f>
        <v>0</v>
      </c>
      <c r="CU115" s="109">
        <f>SUMIFS('Planificación 2026-1'!R:R,'Planificación 2026-1'!W:W,C115,'Planificación 2026-1'!H:H,"DE",'Planificación 2026-1'!I:I,"&lt;3")</f>
        <v>0</v>
      </c>
      <c r="CV115" s="109">
        <f>SUMIFS('Planificación 2026-1'!R:R,'Planificación 2026-1'!W:W,C115,'Planificación 2026-1'!H:H,"OB",'Planificación 2026-1'!I:I,"&lt;3")</f>
        <v>0</v>
      </c>
      <c r="CW115" s="109">
        <f>SUMIFS('Planificación 2026-1'!R:R,'Planificación 2026-1'!W:W,C115,'Planificación 2026-1'!H:H,"MH",'Planificación 2026-1'!I:I,"&lt;3")</f>
        <v>0</v>
      </c>
      <c r="CX115" s="109">
        <f>SUMIFS('Planificación 2026-1'!R:R,'Planificación 2026-1'!W:W,C115,'Planificación 2026-1'!H:H,"IC",'Planificación 2026-1'!I:I,"&lt;3")</f>
        <v>0</v>
      </c>
      <c r="CY115" s="109">
        <f>SUMIFS('Planificación 2026-1'!R:R,'Planificación 2026-1'!W:W,C115,'Planificación 2026-1'!H:H,"AR",'Planificación 2026-1'!I:I,"&lt;3")</f>
        <v>0</v>
      </c>
      <c r="CZ115" s="109">
        <f>SUMIFS('Planificación 2026-1'!R:R,'Planificación 2026-1'!W:W,C115,'Planificación 2026-1'!H:H,"T1",'Planificación 2026-1'!I:I,"&lt;3")</f>
        <v>0</v>
      </c>
      <c r="DA115" s="109">
        <f>SUMIFS('Planificación 2026-1'!R:R,'Planificación 2026-1'!W:W,C115,'Planificación 2026-1'!H:H,"T3",'Planificación 2026-1'!I:I,"&lt;3")</f>
        <v>0</v>
      </c>
      <c r="DB115" s="109">
        <f>SUMIFS('Planificación 2026-1'!R:R,'Planificación 2026-1'!W:W,C115,'Planificación 2026-1'!H:H,"T2",'Planificación 2026-1'!I:I,"&lt;3")</f>
        <v>0</v>
      </c>
      <c r="DC115" s="109">
        <f>SUMIFS('Planificación 2026-1'!R:R,'Planificación 2026-1'!W:W,C115,'Planificación 2026-1'!H:H,"AE",'Planificación 2026-1'!I:I,"&lt;3")</f>
        <v>0</v>
      </c>
      <c r="DD115" s="109">
        <f>SUMIFS('Planificación 2026-1'!R:R,'Planificación 2026-1'!W:W,C115,'Planificación 2026-1'!H:H,"T4",'Planificación 2026-1'!I:I,"&lt;3")</f>
        <v>0</v>
      </c>
      <c r="DE115" s="108" t="str">
        <f t="shared" si="13"/>
        <v>P06</v>
      </c>
      <c r="DF115" s="41">
        <f>IF(C115="","",SUMIFS('Planificación 2026-1'!R:R,'Planificación 2026-1'!W:W,C115,'Planificación 2026-1'!F:F,"PRINCIPAL",'Planificación 2026-1'!X:X,"VIRTUAL"))</f>
        <v>16</v>
      </c>
      <c r="DG115" s="41">
        <f>IF(C115="","",SUMIFS('Planificación 2026-1'!R:R,'Planificación 2026-1'!W:W,C115,'Planificación 2026-1'!F:F,"PRINCIPAL",'Planificación 2026-1'!X:X,"PRESENCIAL"))</f>
        <v>0</v>
      </c>
      <c r="DH115" s="41">
        <f>IF(C115="","",SUMIFS('Planificación 2026-1'!R:R,'Planificación 2026-1'!W:W,C115,'Planificación 2026-1'!F:F,"PRINCIPAL",'Planificación 2026-1'!X:X,"HIBRIDO PRESENCIAL"))</f>
        <v>0</v>
      </c>
      <c r="DI115" s="108" t="str">
        <f t="shared" si="14"/>
        <v/>
      </c>
      <c r="DJ115" s="108">
        <f>IF(C115="","",SUMIFS('Planificación 2026-1'!R:R,'Planificación 2026-1'!W:W,C115,'Planificación 2026-1'!F:F,"FILIAL",'Planificación 2026-1'!X:X,"VIRTUAL"))</f>
        <v>0</v>
      </c>
      <c r="DK115" s="110">
        <f>IF(C115="","",SUMIFS('Planificación 2026-1'!R:R,'Planificación 2026-1'!W:W,C115,'Planificación 2026-1'!F:F,"FILIAL",'Planificación 2026-1'!X:X,"PRESENCIAL"))</f>
        <v>0</v>
      </c>
      <c r="DL115" s="61">
        <f>IF(C115="","",SUMIFS('Planificación 2026-1'!R:R,'Planificación 2026-1'!W:W,C115,'Planificación 2026-1'!F:F,"FILIAL",'Planificación 2026-1'!X:X,"HIBRIDO PRESENCIAL"))</f>
        <v>0</v>
      </c>
      <c r="DM115" s="111" t="str">
        <f t="shared" si="15"/>
        <v/>
      </c>
      <c r="DN115" s="108">
        <f>IF(C115="","",SUMIFS('Planificación 2026-1'!R:R,'Planificación 2026-1'!W:W,C115,'Planificación 2026-1'!F:F,"SUNAMPE",'Planificación 2026-1'!X:X,"VIRTUAL"))</f>
        <v>0</v>
      </c>
      <c r="DO115" s="61">
        <f>IF(C115="","",SUMIFS('Planificación 2026-1'!R:R,'Planificación 2026-1'!W:W,C115,'Planificación 2026-1'!F:F,"SUNAMPE",'Planificación 2026-1'!X:X,"PRESENCIAL"))</f>
        <v>0</v>
      </c>
      <c r="DP115" s="111" t="str">
        <f t="shared" si="16"/>
        <v/>
      </c>
      <c r="DQ115" s="108">
        <f>IF(C115="","",SUMIFS('Planificación 2026-1'!R:R,'Planificación 2026-1'!W:W,C115,'Planificación 2026-1'!F:F,"HUAURA",'Planificación 2026-1'!X:X,"VIRTUAL"))</f>
        <v>0</v>
      </c>
      <c r="DR115" s="61">
        <f>IF(C115="","",SUMIFS('Planificación 2026-1'!R:R,'Planificación 2026-1'!W:W,C115,'Planificación 2026-1'!F:F,"HUAURA",'Planificación 2026-1'!X:X,"PRESENCIAL"))</f>
        <v>0</v>
      </c>
      <c r="DS115" s="76">
        <f>SUMIFS('Planificación 2026-1'!R:R,'Planificación 2026-1'!W:W,C115,'Planificación 2026-1'!F:F,"PRINCIPAL",'Planificación 2026-1'!X:X,"VIRTUAL",'Planificación 2026-1'!I:I,"&gt;2")</f>
        <v>16</v>
      </c>
      <c r="DT115" s="76">
        <f>SUMIFS('Planificación 2026-1'!R:R,'Planificación 2026-1'!W:W,C115,'Planificación 2026-1'!F:F,"PRINCIPAL",'Planificación 2026-1'!X:X,"&lt;&gt;VIRTUAL",'Planificación 2026-1'!I:I,"&gt;2")</f>
        <v>0</v>
      </c>
      <c r="DU115" s="76">
        <f>SUMIFS('Planificación 2026-1'!R:R,'Planificación 2026-1'!W:W,C115,'Planificación 2026-1'!F:F,"SUNAMPE",'Planificación 2026-1'!X:X,"VIRTUAL",'Planificación 2026-1'!I:I,"&gt;2")</f>
        <v>0</v>
      </c>
      <c r="DV115" s="76">
        <f>SUMIFS('Planificación 2026-1'!R:R,'Planificación 2026-1'!W:W,C115,'Planificación 2026-1'!F:F,"SUNAMPE",'Planificación 2026-1'!X:X,"&lt;&gt;VIRTUAL",'Planificación 2026-1'!I:I,"&gt;2")</f>
        <v>0</v>
      </c>
      <c r="DW115" s="76">
        <f>SUMIFS('Planificación 2026-1'!R:R,'Planificación 2026-1'!W:W,C115,'Planificación 2026-1'!F:F,"FILIAL",'Planificación 2026-1'!X:X,"VIRTUAL",'Planificación 2026-1'!I:I,"&gt;2")</f>
        <v>0</v>
      </c>
      <c r="DX115" s="76">
        <f>SUMIFS('Planificación 2026-1'!R:R,'Planificación 2026-1'!W:W,C115,'Planificación 2026-1'!F:F,"FILIAL",'Planificación 2026-1'!X:X,"&lt;&gt;VIRTUAL",'Planificación 2026-1'!I:I,"&gt;2")</f>
        <v>0</v>
      </c>
      <c r="DY115" s="76">
        <f>SUMIFS('Planificación 2026-1'!R:R,'Planificación 2026-1'!W:W,C115,'Planificación 2026-1'!F:F,"PORUMA",'Planificación 2026-1'!X:X,"VIRTUAL",'Planificación 2026-1'!I:I,"&gt;2")</f>
        <v>0</v>
      </c>
      <c r="DZ115" s="76">
        <f>SUMIFS('Planificación 2026-1'!R:R,'Planificación 2026-1'!W:W,C115,'Planificación 2026-1'!F:F,"PORUMA",'Planificación 2026-1'!X:X,"&lt;&gt;VIRTUAL",'Planificación 2026-1'!I:I,"&gt;2")</f>
        <v>0</v>
      </c>
      <c r="EA115" s="76">
        <f>SUMIFS('Planificación 2026-1'!R:R,'Planificación 2026-1'!W:W,C115,'Planificación 2026-1'!F:F,"HUAURA",'Planificación 2026-1'!X:X,"VIRTUAL",'Planificación 2026-1'!I:I,"&gt;2")</f>
        <v>0</v>
      </c>
      <c r="EB115" s="76">
        <f>SUMIFS('Planificación 2026-1'!R:R,'Planificación 2026-1'!W:W,C115,'Planificación 2026-1'!F:F,"HUAURA",'Planificación 2026-1'!X:X,"&lt;&gt;VIRTUAL",'Planificación 2026-1'!I:I,"&gt;2")</f>
        <v>0</v>
      </c>
      <c r="EC115" s="76">
        <f>SUMIFS('Planificación 2026-1'!R:R,'Planificación 2026-1'!W:W,C115,'Planificación 2026-1'!F:F,"PRINCIPAL",'Planificación 2026-1'!X:X,"VIRTUAL",'Planificación 2026-1'!I:I,"&lt;3")</f>
        <v>0</v>
      </c>
      <c r="ED115" s="76">
        <f>SUMIFS('Planificación 2026-1'!R:R,'Planificación 2026-1'!W:W,C115,'Planificación 2026-1'!F:F,"PRINCIPAL",'Planificación 2026-1'!X:X,"&lt;&gt;VIRTUAL",'Planificación 2026-1'!I:I,"&lt;3")</f>
        <v>0</v>
      </c>
      <c r="EE115" s="76">
        <f>SUMIFS('Planificación 2026-1'!R:R,'Planificación 2026-1'!W:W,C115,'Planificación 2026-1'!F:F,"SUNAMPE",'Planificación 2026-1'!X:X,"VIRTUAL",'Planificación 2026-1'!I:I,"&lt;3")</f>
        <v>0</v>
      </c>
      <c r="EF115" s="76">
        <f>SUMIFS('Planificación 2026-1'!R:R,'Planificación 2026-1'!W:W,C115,'Planificación 2026-1'!F:F,"SUNAMPE",'Planificación 2026-1'!X:X,"&lt;&gt;VIRTUAL",'Planificación 2026-1'!I:I,"&lt;3")</f>
        <v>0</v>
      </c>
      <c r="EG115" s="76">
        <f>SUMIFS('Planificación 2026-1'!R:R,'Planificación 2026-1'!W:W,C115,'Planificación 2026-1'!F:F,"FILIAL",'Planificación 2026-1'!X:X,"VIRTUAL",'Planificación 2026-1'!I:I,"&lt;3")</f>
        <v>0</v>
      </c>
      <c r="EH115" s="76">
        <f>SUMIFS('Planificación 2026-1'!R:R,'Planificación 2026-1'!W:W,C115,'Planificación 2026-1'!F:F,"FILIAL",'Planificación 2026-1'!X:X,"&lt;&gt;VIRTUAL",'Planificación 2026-1'!I:I,"&lt;3")</f>
        <v>0</v>
      </c>
      <c r="EI115" s="76">
        <f>SUMIFS('Planificación 2026-1'!R:R,'Planificación 2026-1'!W:W,C115,'Planificación 2026-1'!F:F,"PORUMA",'Planificación 2026-1'!X:X,"VIRTUAL",'Planificación 2026-1'!I:I,"&lt;3")</f>
        <v>0</v>
      </c>
      <c r="EJ115" s="76">
        <f>SUMIFS('Planificación 2026-1'!R:R,'Planificación 2026-1'!W:W,C115,'Planificación 2026-1'!F:F,"PORUMA",'Planificación 2026-1'!X:X,"&lt;&gt;VIRTUAL",'Planificación 2026-1'!I:I,"&lt;3")</f>
        <v>0</v>
      </c>
      <c r="EK115" s="76">
        <f>SUMIFS('Planificación 2026-1'!R:R,'Planificación 2026-1'!W:W,C115,'Planificación 2026-1'!F:F,"HUAURA",'Planificación 2026-1'!X:X,"VIRTUAL",'Planificación 2026-1'!I:I,"&lt;3")</f>
        <v>0</v>
      </c>
      <c r="EL115" s="76">
        <f>SUMIFS('Planificación 2026-1'!R:R,'Planificación 2026-1'!W:W,C115,'Planificación 2026-1'!F:F,"HUAURA",'Planificación 2026-1'!X:X,"&lt;&gt;VIRTUAL",'Planificación 2026-1'!I:I,"&lt;3")</f>
        <v>0</v>
      </c>
      <c r="EM115" s="76"/>
      <c r="EN115" s="76">
        <f t="shared" si="9"/>
        <v>16</v>
      </c>
      <c r="EO115" s="76">
        <f t="shared" si="10"/>
        <v>0</v>
      </c>
      <c r="EP115" s="76" t="b">
        <f t="shared" si="11"/>
        <v>1</v>
      </c>
      <c r="EQ115" s="76" t="str">
        <f t="shared" si="12"/>
        <v/>
      </c>
      <c r="ER115" s="76" t="str">
        <f t="shared" si="17"/>
        <v>VIRTUAL</v>
      </c>
    </row>
    <row r="116" spans="1:148" hidden="1">
      <c r="A116" s="83"/>
      <c r="B116" s="119">
        <v>113</v>
      </c>
      <c r="C116" s="115" t="s">
        <v>288</v>
      </c>
      <c r="D116" s="112">
        <f>SUMIF('Planificación 2026-1'!W:W,C116,'Planificación 2026-1'!R:R)</f>
        <v>0</v>
      </c>
      <c r="E116" s="114" t="s">
        <v>170</v>
      </c>
      <c r="F116" s="115" t="s">
        <v>171</v>
      </c>
      <c r="G116" s="115" t="s">
        <v>13</v>
      </c>
      <c r="H116" s="115" t="s">
        <v>124</v>
      </c>
      <c r="I116" s="107" t="str">
        <f>IF(SUM(COUNTIFS('Planificación 2026-1'!F:F,"PRINCIPAL",'Planificación 2026-1'!W:W,C116,'Planificación 2026-1'!H:H,"AF"))&gt;0,"P01"," ")</f>
        <v xml:space="preserve"> </v>
      </c>
      <c r="J116" s="108" t="str">
        <f>IF(SUM(COUNTIFS('Planificación 2026-1'!F:F,"PRINCIPAL",'Planificación 2026-1'!W:W,C116,'Planificación 2026-1'!H:H,"EN"))&gt;0,"P02"," ")</f>
        <v xml:space="preserve"> </v>
      </c>
      <c r="K116" s="108" t="str">
        <f>IF(SUM(COUNTIFS('Planificación 2026-1'!F:F,"PRINCIPAL",'Planificación 2026-1'!W:W,C116,'Planificación 2026-1'!H:H,"IS"))&gt;0,"P03"," ")</f>
        <v xml:space="preserve"> </v>
      </c>
      <c r="L116" s="108" t="str">
        <f>IF(SUM(COUNTIFS('Planificación 2026-1'!F:F,"PRINCIPAL",'Planificación 2026-1'!W:W,C116,'Planificación 2026-1'!H:H,"PS"))&gt;0,"P04"," ")</f>
        <v xml:space="preserve"> </v>
      </c>
      <c r="M116" s="108"/>
      <c r="N116" s="108" t="str">
        <f>IF(SUM(COUNTIFS('Planificación 2026-1'!F:F,"PRINCIPAL",'Planificación 2026-1'!W:W,C116,'Planificación 2026-1'!H:H,"IN"))&gt;0,"P06"," ")</f>
        <v xml:space="preserve"> </v>
      </c>
      <c r="O116" s="108" t="str">
        <f>IF(SUM(COUNTIFS('Planificación 2026-1'!F:F,"PRINCIPAL",'Planificación 2026-1'!W:W,C116,'Planificación 2026-1'!H:H,"CA"))&gt;0,"P07"," ")</f>
        <v xml:space="preserve"> </v>
      </c>
      <c r="P116" s="108" t="str">
        <f>IF(SUM(COUNTIFS('Planificación 2026-1'!F:F,"PRINCIPAL",'Planificación 2026-1'!W:W,C116,'Planificación 2026-1'!H:H,"DE"))&gt;0,"P08"," ")</f>
        <v xml:space="preserve"> </v>
      </c>
      <c r="Q116" s="108" t="str">
        <f>IF(SUM(COUNTIFS('Planificación 2026-1'!F:F,"PRINCIPAL",'Planificación 2026-1'!W:W,C116,'Planificación 2026-1'!H:H,"OB"))&gt;0,"P09"," ")</f>
        <v xml:space="preserve"> </v>
      </c>
      <c r="R116" s="108" t="str">
        <f>IF(SUM(COUNTIFS('Planificación 2026-1'!F:F,"PRINCIPAL",'Planificación 2026-1'!W:W,C116,'Planificación 2026-1'!H:H,"MH"))&gt;0,"P31"," ")</f>
        <v xml:space="preserve"> </v>
      </c>
      <c r="S116" s="108" t="str">
        <f>IF(SUM(COUNTIFS('Planificación 2026-1'!F:F,"PRINCIPAL",'Planificación 2026-1'!W:W,C116,'Planificación 2026-1'!H:H,"IC"))&gt;0,"P32"," ")</f>
        <v xml:space="preserve"> </v>
      </c>
      <c r="T116" s="108" t="str">
        <f>IF(SUM(COUNTIFS('Planificación 2026-1'!F:F,"PRINCIPAL",'Planificación 2026-1'!W:W,C116,'Planificación 2026-1'!H:H,"AR"))&gt;0,"P34"," ")</f>
        <v xml:space="preserve"> </v>
      </c>
      <c r="U116" s="108" t="str">
        <f>IF(SUM(COUNTIFS('Planificación 2026-1'!F:F,"PRINCIPAL",'Planificación 2026-1'!W:W,C116,'Planificación 2026-1'!H:H,"T1"))&gt;0,"P35"," ")</f>
        <v xml:space="preserve"> </v>
      </c>
      <c r="V116" s="108" t="str">
        <f>IF(SUM(COUNTIFS('Planificación 2026-1'!F:F,"PRINCIPAL",'Planificación 2026-1'!W:W,C116,'Planificación 2026-1'!H:H,"T3"))&gt;0,"P36"," ")</f>
        <v xml:space="preserve"> </v>
      </c>
      <c r="W116" s="108" t="str">
        <f>IF(SUM(COUNTIFS('Planificación 2026-1'!F:F,"PRINCIPAL",'Planificación 2026-1'!W:W,C116,'Planificación 2026-1'!H:H,"T2"))&gt;0,"P37"," ")</f>
        <v xml:space="preserve"> </v>
      </c>
      <c r="X116" s="108" t="str">
        <f>IF(SUM(COUNTIFS('Planificación 2026-1'!F:F,"PRINCIPAL",'Planificación 2026-1'!W:W,C116,'Planificación 2026-1'!H:H,"AE"))&gt;0,"P38"," ")</f>
        <v xml:space="preserve"> </v>
      </c>
      <c r="Y116" s="108" t="str">
        <f>IF(SUM(COUNTIFS('Planificación 2026-1'!F:F,"PRINCIPAL",'Planificación 2026-1'!W:W,C116,'Planificación 2026-1'!H:H,"T4"))&gt;0,"P55"," ")</f>
        <v xml:space="preserve"> </v>
      </c>
      <c r="Z116" s="108" t="str">
        <f>IF(SUM(COUNTIFS('Planificación 2026-1'!F:F,"FILIAL",'Planificación 2026-1'!W:W,C116,'Planificación 2026-1'!H:H,"AF"))&gt;0," P01"," ")</f>
        <v xml:space="preserve"> </v>
      </c>
      <c r="AA116" s="108" t="str">
        <f>IF(SUM(COUNTIFS('Planificación 2026-1'!F:F,"FILIAL",'Planificación 2026-1'!W:W,C116,'Planificación 2026-1'!H:H,"EN"))&gt;0,"P02"," ")</f>
        <v xml:space="preserve"> </v>
      </c>
      <c r="AB116" s="108" t="str">
        <f>IF(SUM(COUNTIFS('Planificación 2026-1'!F:F,"FILIAL",'Planificación 2026-1'!W:W,C116,'Planificación 2026-1'!H:H,"IS"))&gt;0,"P03"," ")</f>
        <v xml:space="preserve"> </v>
      </c>
      <c r="AC116" s="108" t="str">
        <f>IF(SUM(COUNTIFS('Planificación 2026-1'!F:F,"FILIAL",'Planificación 2026-1'!W:W,C116,'Planificación 2026-1'!H:H,"PS"))&gt;0,"P04"," ")</f>
        <v xml:space="preserve"> </v>
      </c>
      <c r="AD116" s="108"/>
      <c r="AE116" s="108" t="str">
        <f>IF(SUM(COUNTIFS('Planificación 2026-1'!F:F,"FILIAL",'Planificación 2026-1'!W:W,C116,'Planificación 2026-1'!H:H,"IN"))&gt;0,"P06"," ")</f>
        <v xml:space="preserve"> </v>
      </c>
      <c r="AF116" s="108" t="str">
        <f>IF(SUM(COUNTIFS('Planificación 2026-1'!F:F,"FILIAL",'Planificación 2026-1'!W:W,C116,'Planificación 2026-1'!H:H,"CA"))&gt;0,"P07"," ")</f>
        <v xml:space="preserve"> </v>
      </c>
      <c r="AG116" s="108" t="str">
        <f>IF(SUM(COUNTIFS('Planificación 2026-1'!F:F,"FILIAL",'Planificación 2026-1'!W:W,C116,'Planificación 2026-1'!H:H,"DE"))&gt;0,"P08"," ")</f>
        <v xml:space="preserve"> </v>
      </c>
      <c r="AH116" s="108" t="str">
        <f>IF(SUM(COUNTIFS('Planificación 2026-1'!F:F,"FILIAL",'Planificación 2026-1'!W:W,C116,'Planificación 2026-1'!H:H,"OB"))&gt;0,"P09"," ")</f>
        <v xml:space="preserve"> </v>
      </c>
      <c r="AI116" s="108" t="str">
        <f>IF(SUM(COUNTIFS('Planificación 2026-1'!F:F,"FILIAL",'Planificación 2026-1'!W:W,C116,'Planificación 2026-1'!H:H,"MH"))&gt;0,"P31"," ")</f>
        <v xml:space="preserve"> </v>
      </c>
      <c r="AJ116" s="108" t="str">
        <f>IF(SUM(COUNTIFS('Planificación 2026-1'!F:F,"FILIAL",'Planificación 2026-1'!W:W,C116,'Planificación 2026-1'!H:H,"IC"))&gt;0,"P32"," ")</f>
        <v xml:space="preserve"> </v>
      </c>
      <c r="AK116" s="108" t="str">
        <f>IF(SUM(COUNTIFS('Planificación 2026-1'!F:F,"FILIAL",'Planificación 2026-1'!W:W,C116,'Planificación 2026-1'!H:H,"AR"))&gt;0,"P34"," ")</f>
        <v xml:space="preserve"> </v>
      </c>
      <c r="AL116" s="108" t="str">
        <f>IF(SUM(COUNTIFS('Planificación 2026-1'!F:F,"FILIAL",'Planificación 2026-1'!W:W,C116,'Planificación 2026-1'!H:H,"T1"))&gt;0,"P35"," ")</f>
        <v xml:space="preserve"> </v>
      </c>
      <c r="AM116" s="108" t="str">
        <f>IF(SUM(COUNTIFS('Planificación 2026-1'!F:F,"FILIAL",'Planificación 2026-1'!W:W,C116,'Planificación 2026-1'!H:H,"T3"))&gt;0,"P36"," ")</f>
        <v xml:space="preserve"> </v>
      </c>
      <c r="AN116" s="108" t="str">
        <f>IF(SUM(COUNTIFS('Planificación 2026-1'!F:F,"FILIAL",'Planificación 2026-1'!W:W,C116,'Planificación 2026-1'!H:H,"T2"))&gt;0,"P37"," ")</f>
        <v xml:space="preserve"> </v>
      </c>
      <c r="AO116" s="108" t="str">
        <f>IF(SUM(COUNTIFS('Planificación 2026-1'!F:F,"FILIAL",'Planificación 2026-1'!W:W,C116,'Planificación 2026-1'!H:H,"AE"))&gt;0,"P38"," ")</f>
        <v xml:space="preserve"> </v>
      </c>
      <c r="AP116" s="108" t="str">
        <f>IF(SUM(COUNTIFS('Planificación 2026-1'!F:F,"FILIAL",'Planificación 2026-1'!W:W,C116,'Planificación 2026-1'!H:H,"T4"))&gt;0,"P55"," ")</f>
        <v xml:space="preserve"> </v>
      </c>
      <c r="AQ116" s="108" t="str">
        <f>IF(SUM(COUNTIFS('Planificación 2026-1'!F:F,"SUNAMPE",'Planificación 2026-1'!W:W,C116,'Planificación 2026-1'!H:H,"AF"))&gt;0," P01"," ")</f>
        <v xml:space="preserve"> </v>
      </c>
      <c r="AR116" s="108" t="str">
        <f>IF(SUM(COUNTIFS('Planificación 2026-1'!F:F,"SUNAMPE",'Planificación 2026-1'!W:W,C116,'Planificación 2026-1'!H:H,"EN"))&gt;0,"P02"," ")</f>
        <v xml:space="preserve"> </v>
      </c>
      <c r="AS116" s="108" t="str">
        <f>IF(SUM(COUNTIFS('Planificación 2026-1'!F:F,"SUNAMPE",'Planificación 2026-1'!W:W,C116,'Planificación 2026-1'!H:H,"IS"))&gt;0,"P03"," ")</f>
        <v xml:space="preserve"> </v>
      </c>
      <c r="AT116" s="108" t="str">
        <f>IF(SUM(COUNTIFS('Planificación 2026-1'!F:F,"SUNAMPE",'Planificación 2026-1'!W:W,C116,'Planificación 2026-1'!H:H,"PS"))&gt;0,"P04"," ")</f>
        <v xml:space="preserve"> </v>
      </c>
      <c r="AU116" s="108"/>
      <c r="AV116" s="108" t="str">
        <f>IF(SUM(COUNTIFS('Planificación 2026-1'!F:F,"SUNAMPE",'Planificación 2026-1'!W:W,C116,'Planificación 2026-1'!H:H,"IN"))&gt;0,"P06"," ")</f>
        <v xml:space="preserve"> </v>
      </c>
      <c r="AW116" s="108" t="str">
        <f>IF(SUM(COUNTIFS('Planificación 2026-1'!F:F,"SUNAMPE",'Planificación 2026-1'!W:W,C116,'Planificación 2026-1'!H:H,"CA"))&gt;0,"P07"," ")</f>
        <v xml:space="preserve"> </v>
      </c>
      <c r="AX116" s="108" t="str">
        <f>IF(SUM(COUNTIFS('Planificación 2026-1'!F:F,"SUNAMPE",'Planificación 2026-1'!W:W,C116,'Planificación 2026-1'!H:H,"DE"))&gt;0,"P08"," ")</f>
        <v xml:space="preserve"> </v>
      </c>
      <c r="AY116" s="108" t="str">
        <f>IF(SUM(COUNTIFS('Planificación 2026-1'!F:F,"SUNAMPE",'Planificación 2026-1'!W:W,C116,'Planificación 2026-1'!H:H,"OB"))&gt;0,"P09"," ")</f>
        <v xml:space="preserve"> </v>
      </c>
      <c r="AZ116" s="108" t="str">
        <f>IF(SUM(COUNTIFS('Planificación 2026-1'!F:F,"SUNAMPE",'Planificación 2026-1'!W:W,C116,'Planificación 2026-1'!H:H,"MH"))&gt;0,"P31"," ")</f>
        <v xml:space="preserve"> </v>
      </c>
      <c r="BA116" s="108" t="str">
        <f>IF(SUM(COUNTIFS('Planificación 2026-1'!F:F,"SUNAMPE",'Planificación 2026-1'!W:W,C116,'Planificación 2026-1'!H:H,"IC"))&gt;0,"P32"," ")</f>
        <v xml:space="preserve"> </v>
      </c>
      <c r="BB116" s="108" t="str">
        <f>IF(SUM(COUNTIFS('Planificación 2026-1'!F:F,"SUNAMPE",'Planificación 2026-1'!W:W,C116,'Planificación 2026-1'!H:H,"AR"))&gt;0,"P34"," ")</f>
        <v xml:space="preserve"> </v>
      </c>
      <c r="BC116" s="108" t="str">
        <f>IF(SUM(COUNTIFS('Planificación 2026-1'!F:F,"SUNAMPE",'Planificación 2026-1'!W:W,C116,'Planificación 2026-1'!H:H,"T1"))&gt;0,"P35"," ")</f>
        <v xml:space="preserve"> </v>
      </c>
      <c r="BD116" s="108" t="str">
        <f>IF(SUM(COUNTIFS('Planificación 2026-1'!F:F,"SUNAMPE",'Planificación 2026-1'!W:W,C116,'Planificación 2026-1'!H:H,"T3"))&gt;0,"P36"," ")</f>
        <v xml:space="preserve"> </v>
      </c>
      <c r="BE116" s="108" t="str">
        <f>IF(SUM(COUNTIFS('Planificación 2026-1'!F:F,"SUNAMPE",'Planificación 2026-1'!W:W,C116,'Planificación 2026-1'!H:H,"T2"))&gt;0,"P37"," ")</f>
        <v xml:space="preserve"> </v>
      </c>
      <c r="BF116" s="108" t="str">
        <f>IF(SUM(COUNTIFS('Planificación 2026-1'!F:F,"SUNAMPE",'Planificación 2026-1'!W:W,C116,'Planificación 2026-1'!H:H,"AE"))&gt;0,"P38"," ")</f>
        <v xml:space="preserve"> </v>
      </c>
      <c r="BG116" s="108" t="str">
        <f>IF(SUM(COUNTIFS('Planificación 2026-1'!F:F,"SUNAMPE",'Planificación 2026-1'!W:W,C116,'Planificación 2026-1'!H:H,"T4"))&gt;0,"P55"," ")</f>
        <v xml:space="preserve"> </v>
      </c>
      <c r="BH116" s="108" t="str">
        <f>IF(SUM(COUNTIFS('Planificación 2026-1'!F:F,"HUAURA",'Planificación 2026-1'!W:W,C116,'Planificación 2026-1'!H:H,"AF"))&gt;0," P01"," ")</f>
        <v xml:space="preserve"> </v>
      </c>
      <c r="BI116" s="108" t="str">
        <f>IF(SUM(COUNTIFS('Planificación 2026-1'!F:F,"HUAURA",'Planificación 2026-1'!W:W,C116,'Planificación 2026-1'!H:H,"EN"))&gt;0,"P02"," ")</f>
        <v xml:space="preserve"> </v>
      </c>
      <c r="BJ116" s="108" t="str">
        <f>IF(SUM(COUNTIFS('Planificación 2026-1'!F:F,"HUAURA",'Planificación 2026-1'!W:W,C116,'Planificación 2026-1'!H:H,"IS"))&gt;0,"P03"," ")</f>
        <v xml:space="preserve"> </v>
      </c>
      <c r="BK116" s="108" t="str">
        <f>IF(SUM(COUNTIFS('Planificación 2026-1'!F:F,"HUAURA",'Planificación 2026-1'!W:W,C116,'Planificación 2026-1'!H:H,"PS"))&gt;0,"P04"," ")</f>
        <v xml:space="preserve"> </v>
      </c>
      <c r="BL116" s="108"/>
      <c r="BM116" s="108" t="str">
        <f>IF(SUM(COUNTIFS('Planificación 2026-1'!F:F,"HUAURA",'Planificación 2026-1'!W:W,C116,'Planificación 2026-1'!H:H,"IN"))&gt;0,"P06"," ")</f>
        <v xml:space="preserve"> </v>
      </c>
      <c r="BN116" s="108" t="str">
        <f>IF(SUM(COUNTIFS('Planificación 2026-1'!F:F,"HUAURA",'Planificación 2026-1'!W:W,C116,'Planificación 2026-1'!H:H,"CA"))&gt;0,"P07"," ")</f>
        <v xml:space="preserve"> </v>
      </c>
      <c r="BO116" s="108" t="str">
        <f>IF(SUM(COUNTIFS('Planificación 2026-1'!F:F,"HUAURA",'Planificación 2026-1'!W:W,C116,'Planificación 2026-1'!H:H,"DE"))&gt;0,"P08"," ")</f>
        <v xml:space="preserve"> </v>
      </c>
      <c r="BP116" s="108" t="str">
        <f>IF(SUM(COUNTIFS('Planificación 2026-1'!F:F,"HUAURA",'Planificación 2026-1'!W:W,C116,'Planificación 2026-1'!H:H,"OB"))&gt;0,"P09"," ")</f>
        <v xml:space="preserve"> </v>
      </c>
      <c r="BQ116" s="108" t="str">
        <f>IF(SUM(COUNTIFS('Planificación 2026-1'!F:F,"HUAURA",'Planificación 2026-1'!W:W,C116,'Planificación 2026-1'!H:H,"MH"))&gt;0,"P31"," ")</f>
        <v xml:space="preserve"> </v>
      </c>
      <c r="BR116" s="108" t="str">
        <f>IF(SUM(COUNTIFS('Planificación 2026-1'!F:F,"HUAURA",'Planificación 2026-1'!W:W,C116,'Planificación 2026-1'!H:H,"IC"))&gt;0,"P32"," ")</f>
        <v xml:space="preserve"> </v>
      </c>
      <c r="BS116" s="108" t="str">
        <f>IF(SUM(COUNTIFS('Planificación 2026-1'!F:F,"HUAURA",'Planificación 2026-1'!W:W,C116,'Planificación 2026-1'!H:H,"AR"))&gt;0,"P34"," ")</f>
        <v xml:space="preserve"> </v>
      </c>
      <c r="BT116" s="108" t="str">
        <f>IF(SUM(COUNTIFS('Planificación 2026-1'!F:F,"HUAURA",'Planificación 2026-1'!W:W,C116,'Planificación 2026-1'!H:H,"T1"))&gt;0,"P35"," ")</f>
        <v xml:space="preserve"> </v>
      </c>
      <c r="BU116" s="108" t="str">
        <f>IF(SUM(COUNTIFS('Planificación 2026-1'!F:F,"HUAURA",'Planificación 2026-1'!W:W,C116,'Planificación 2026-1'!H:H,"T3"))&gt;0,"P36"," ")</f>
        <v xml:space="preserve"> </v>
      </c>
      <c r="BV116" s="108" t="str">
        <f>IF(SUM(COUNTIFS('Planificación 2026-1'!F:F,"HUAURA",'Planificación 2026-1'!W:W,C116,'Planificación 2026-1'!H:H,"T2"))&gt;0,"P37"," ")</f>
        <v xml:space="preserve"> </v>
      </c>
      <c r="BW116" s="108" t="str">
        <f>IF(SUM(COUNTIFS('Planificación 2026-1'!F:F,"HUAURA",'Planificación 2026-1'!W:W,C116,'Planificación 2026-1'!H:H,"AE"))&gt;0,"P38"," ")</f>
        <v xml:space="preserve"> </v>
      </c>
      <c r="BX116" s="108" t="str">
        <f>IF(SUM(COUNTIFS('Planificación 2026-1'!F:F,"HUAURA",'Planificación 2026-1'!W:W,C116,'Planificación 2026-1'!H:H,"T4"))&gt;0,"P55"," ")</f>
        <v xml:space="preserve"> </v>
      </c>
      <c r="BY116" s="109">
        <f>SUMIFS('Planificación 2026-1'!R:R,'Planificación 2026-1'!W:W,C116,'Planificación 2026-1'!H:H,"AF",'Planificación 2026-1'!I:I,"&gt;2")</f>
        <v>0</v>
      </c>
      <c r="BZ116" s="109">
        <f>SUMIFS('Planificación 2026-1'!R:R,'Planificación 2026-1'!W:W,C116,'Planificación 2026-1'!H:H,"EN",'Planificación 2026-1'!I:I,"&gt;2")</f>
        <v>0</v>
      </c>
      <c r="CA116" s="109">
        <f>SUMIFS('Planificación 2026-1'!R:R,'Planificación 2026-1'!W:W,C116,'Planificación 2026-1'!H:H,"IS",'Planificación 2026-1'!I:I,"&gt;2")</f>
        <v>0</v>
      </c>
      <c r="CB116" s="109">
        <f>SUMIFS('Planificación 2026-1'!R:R,'Planificación 2026-1'!W:W,C116,'Planificación 2026-1'!H:H,"PS",'Planificación 2026-1'!I:I,"&gt;2")</f>
        <v>0</v>
      </c>
      <c r="CC116" s="109">
        <f>SUMIFS('Planificación 2026-1'!R:R,'Planificación 2026-1'!W:W,C116,'Planificación 2026-1'!H:H,"IN",'Planificación 2026-1'!I:I,"&gt;2")</f>
        <v>0</v>
      </c>
      <c r="CD116" s="109">
        <f>SUMIFS('Planificación 2026-1'!R:R,'Planificación 2026-1'!W:W,C116,'Planificación 2026-1'!H:H,"CA",'Planificación 2026-1'!I:I,"&gt;2")</f>
        <v>0</v>
      </c>
      <c r="CE116" s="109">
        <f>SUMIFS('Planificación 2026-1'!R:R,'Planificación 2026-1'!W:W,C116,'Planificación 2026-1'!H:H,"DE",'Planificación 2026-1'!I:I,"&gt;2")</f>
        <v>0</v>
      </c>
      <c r="CF116" s="109">
        <f>SUMIFS('Planificación 2026-1'!R:R,'Planificación 2026-1'!W:W,C116,'Planificación 2026-1'!H:H,"OB",'Planificación 2026-1'!I:I,"&gt;2")</f>
        <v>0</v>
      </c>
      <c r="CG116" s="109">
        <f>SUMIFS('Planificación 2026-1'!R:R,'Planificación 2026-1'!W:W,C116,'Planificación 2026-1'!H:H,"MH",'Planificación 2026-1'!I:I,"&gt;2")</f>
        <v>0</v>
      </c>
      <c r="CH116" s="109">
        <f>SUMIFS('Planificación 2026-1'!R:R,'Planificación 2026-1'!W:W,C116,'Planificación 2026-1'!H:H,"IC",'Planificación 2026-1'!I:I,"&gt;2")</f>
        <v>0</v>
      </c>
      <c r="CI116" s="109">
        <f>SUMIFS('Planificación 2026-1'!R:R,'Planificación 2026-1'!W:W,C116,'Planificación 2026-1'!H:H,"AR",'Planificación 2026-1'!I:I,"&gt;2")</f>
        <v>0</v>
      </c>
      <c r="CJ116" s="109">
        <f>SUMIFS('Planificación 2026-1'!R:R,'Planificación 2026-1'!W:W,C116,'Planificación 2026-1'!H:H,"T1",'Planificación 2026-1'!I:I,"&gt;2")</f>
        <v>0</v>
      </c>
      <c r="CK116" s="109">
        <f>SUMIFS('Planificación 2026-1'!R:R,'Planificación 2026-1'!W:W,C116,'Planificación 2026-1'!H:H,"T3",'Planificación 2026-1'!I:I,"&gt;2")</f>
        <v>0</v>
      </c>
      <c r="CL116" s="109">
        <f>SUMIFS('Planificación 2026-1'!R:R,'Planificación 2026-1'!W:W,C116,'Planificación 2026-1'!H:H,"T2",'Planificación 2026-1'!I:I,"&gt;2")</f>
        <v>0</v>
      </c>
      <c r="CM116" s="109">
        <f>SUMIFS('Planificación 2026-1'!R:R,'Planificación 2026-1'!W:W,C116,'Planificación 2026-1'!H:H,"AE",'Planificación 2026-1'!I:I,"&gt;2")</f>
        <v>0</v>
      </c>
      <c r="CN116" s="109">
        <f>SUMIFS('Planificación 2026-1'!R:R,'Planificación 2026-1'!W:W,C116,'Planificación 2026-1'!H:H,"T4",'Planificación 2026-1'!I:I,"&gt;2")</f>
        <v>0</v>
      </c>
      <c r="CO116" s="109">
        <f>SUMIFS('Planificación 2026-1'!R:R,'Planificación 2026-1'!W:W,C116,'Planificación 2026-1'!H:H,"AF",'Planificación 2026-1'!I:I,"&lt;3")</f>
        <v>0</v>
      </c>
      <c r="CP116" s="109">
        <f>SUMIFS('Planificación 2026-1'!R:R,'Planificación 2026-1'!W:W,C116,'Planificación 2026-1'!H:H,"EN",'Planificación 2026-1'!I:I,"&lt;3")</f>
        <v>0</v>
      </c>
      <c r="CQ116" s="109">
        <f>SUMIFS('Planificación 2026-1'!R:R,'Planificación 2026-1'!W:W,C116,'Planificación 2026-1'!H:H,"IS",'Planificación 2026-1'!I:I,"&lt;3")</f>
        <v>0</v>
      </c>
      <c r="CR116" s="109">
        <f>SUMIFS('Planificación 2026-1'!R:R,'Planificación 2026-1'!W:W,C116,'Planificación 2026-1'!H:H,"PS",'Planificación 2026-1'!I:I,"&lt;3")</f>
        <v>0</v>
      </c>
      <c r="CS116" s="109">
        <f>SUMIFS('Planificación 2026-1'!R:R,'Planificación 2026-1'!W:W,C116,'Planificación 2026-1'!H:H,"IN",'Planificación 2026-1'!I:I,"&lt;3")</f>
        <v>0</v>
      </c>
      <c r="CT116" s="109">
        <f>SUMIFS('Planificación 2026-1'!R:R,'Planificación 2026-1'!W:W,C116,'Planificación 2026-1'!H:H,"CA",'Planificación 2026-1'!I:I,"&lt;3")</f>
        <v>0</v>
      </c>
      <c r="CU116" s="109">
        <f>SUMIFS('Planificación 2026-1'!R:R,'Planificación 2026-1'!W:W,C116,'Planificación 2026-1'!H:H,"DE",'Planificación 2026-1'!I:I,"&lt;3")</f>
        <v>0</v>
      </c>
      <c r="CV116" s="109">
        <f>SUMIFS('Planificación 2026-1'!R:R,'Planificación 2026-1'!W:W,C116,'Planificación 2026-1'!H:H,"OB",'Planificación 2026-1'!I:I,"&lt;3")</f>
        <v>0</v>
      </c>
      <c r="CW116" s="109">
        <f>SUMIFS('Planificación 2026-1'!R:R,'Planificación 2026-1'!W:W,C116,'Planificación 2026-1'!H:H,"MH",'Planificación 2026-1'!I:I,"&lt;3")</f>
        <v>0</v>
      </c>
      <c r="CX116" s="109">
        <f>SUMIFS('Planificación 2026-1'!R:R,'Planificación 2026-1'!W:W,C116,'Planificación 2026-1'!H:H,"IC",'Planificación 2026-1'!I:I,"&lt;3")</f>
        <v>0</v>
      </c>
      <c r="CY116" s="109">
        <f>SUMIFS('Planificación 2026-1'!R:R,'Planificación 2026-1'!W:W,C116,'Planificación 2026-1'!H:H,"AR",'Planificación 2026-1'!I:I,"&lt;3")</f>
        <v>0</v>
      </c>
      <c r="CZ116" s="109">
        <f>SUMIFS('Planificación 2026-1'!R:R,'Planificación 2026-1'!W:W,C116,'Planificación 2026-1'!H:H,"T1",'Planificación 2026-1'!I:I,"&lt;3")</f>
        <v>0</v>
      </c>
      <c r="DA116" s="109">
        <f>SUMIFS('Planificación 2026-1'!R:R,'Planificación 2026-1'!W:W,C116,'Planificación 2026-1'!H:H,"T3",'Planificación 2026-1'!I:I,"&lt;3")</f>
        <v>0</v>
      </c>
      <c r="DB116" s="109">
        <f>SUMIFS('Planificación 2026-1'!R:R,'Planificación 2026-1'!W:W,C116,'Planificación 2026-1'!H:H,"T2",'Planificación 2026-1'!I:I,"&lt;3")</f>
        <v>0</v>
      </c>
      <c r="DC116" s="109">
        <f>SUMIFS('Planificación 2026-1'!R:R,'Planificación 2026-1'!W:W,C116,'Planificación 2026-1'!H:H,"AE",'Planificación 2026-1'!I:I,"&lt;3")</f>
        <v>0</v>
      </c>
      <c r="DD116" s="109">
        <f>SUMIFS('Planificación 2026-1'!R:R,'Planificación 2026-1'!W:W,C116,'Planificación 2026-1'!H:H,"T4",'Planificación 2026-1'!I:I,"&lt;3")</f>
        <v>0</v>
      </c>
      <c r="DE116" s="108" t="str">
        <f t="shared" si="13"/>
        <v/>
      </c>
      <c r="DF116" s="41">
        <f>IF(C116="","",SUMIFS('Planificación 2026-1'!R:R,'Planificación 2026-1'!W:W,C116,'Planificación 2026-1'!F:F,"PRINCIPAL",'Planificación 2026-1'!X:X,"VIRTUAL"))</f>
        <v>0</v>
      </c>
      <c r="DG116" s="41">
        <f>IF(C116="","",SUMIFS('Planificación 2026-1'!R:R,'Planificación 2026-1'!W:W,C116,'Planificación 2026-1'!F:F,"PRINCIPAL",'Planificación 2026-1'!X:X,"PRESENCIAL"))</f>
        <v>0</v>
      </c>
      <c r="DH116" s="41">
        <f>IF(C116="","",SUMIFS('Planificación 2026-1'!R:R,'Planificación 2026-1'!W:W,C116,'Planificación 2026-1'!F:F,"PRINCIPAL",'Planificación 2026-1'!X:X,"HIBRIDO PRESENCIAL"))</f>
        <v>0</v>
      </c>
      <c r="DI116" s="108" t="str">
        <f t="shared" si="14"/>
        <v/>
      </c>
      <c r="DJ116" s="108">
        <f>IF(C116="","",SUMIFS('Planificación 2026-1'!R:R,'Planificación 2026-1'!W:W,C116,'Planificación 2026-1'!F:F,"FILIAL",'Planificación 2026-1'!X:X,"VIRTUAL"))</f>
        <v>0</v>
      </c>
      <c r="DK116" s="110">
        <f>IF(C116="","",SUMIFS('Planificación 2026-1'!R:R,'Planificación 2026-1'!W:W,C116,'Planificación 2026-1'!F:F,"FILIAL",'Planificación 2026-1'!X:X,"PRESENCIAL"))</f>
        <v>0</v>
      </c>
      <c r="DL116" s="61">
        <f>IF(C116="","",SUMIFS('Planificación 2026-1'!R:R,'Planificación 2026-1'!W:W,C116,'Planificación 2026-1'!F:F,"FILIAL",'Planificación 2026-1'!X:X,"HIBRIDO PRESENCIAL"))</f>
        <v>0</v>
      </c>
      <c r="DM116" s="111" t="str">
        <f t="shared" si="15"/>
        <v/>
      </c>
      <c r="DN116" s="108">
        <f>IF(C116="","",SUMIFS('Planificación 2026-1'!R:R,'Planificación 2026-1'!W:W,C116,'Planificación 2026-1'!F:F,"SUNAMPE",'Planificación 2026-1'!X:X,"VIRTUAL"))</f>
        <v>0</v>
      </c>
      <c r="DO116" s="61">
        <f>IF(C116="","",SUMIFS('Planificación 2026-1'!R:R,'Planificación 2026-1'!W:W,C116,'Planificación 2026-1'!F:F,"SUNAMPE",'Planificación 2026-1'!X:X,"PRESENCIAL"))</f>
        <v>0</v>
      </c>
      <c r="DP116" s="111" t="str">
        <f t="shared" si="16"/>
        <v/>
      </c>
      <c r="DQ116" s="108">
        <f>IF(C116="","",SUMIFS('Planificación 2026-1'!R:R,'Planificación 2026-1'!W:W,C116,'Planificación 2026-1'!F:F,"HUAURA",'Planificación 2026-1'!X:X,"VIRTUAL"))</f>
        <v>0</v>
      </c>
      <c r="DR116" s="61">
        <f>IF(C116="","",SUMIFS('Planificación 2026-1'!R:R,'Planificación 2026-1'!W:W,C116,'Planificación 2026-1'!F:F,"HUAURA",'Planificación 2026-1'!X:X,"PRESENCIAL"))</f>
        <v>0</v>
      </c>
      <c r="DS116" s="76">
        <f>SUMIFS('Planificación 2026-1'!R:R,'Planificación 2026-1'!W:W,C116,'Planificación 2026-1'!F:F,"PRINCIPAL",'Planificación 2026-1'!X:X,"VIRTUAL",'Planificación 2026-1'!I:I,"&gt;2")</f>
        <v>0</v>
      </c>
      <c r="DT116" s="76">
        <f>SUMIFS('Planificación 2026-1'!R:R,'Planificación 2026-1'!W:W,C116,'Planificación 2026-1'!F:F,"PRINCIPAL",'Planificación 2026-1'!X:X,"&lt;&gt;VIRTUAL",'Planificación 2026-1'!I:I,"&gt;2")</f>
        <v>0</v>
      </c>
      <c r="DU116" s="76">
        <f>SUMIFS('Planificación 2026-1'!R:R,'Planificación 2026-1'!W:W,C116,'Planificación 2026-1'!F:F,"SUNAMPE",'Planificación 2026-1'!X:X,"VIRTUAL",'Planificación 2026-1'!I:I,"&gt;2")</f>
        <v>0</v>
      </c>
      <c r="DV116" s="76">
        <f>SUMIFS('Planificación 2026-1'!R:R,'Planificación 2026-1'!W:W,C116,'Planificación 2026-1'!F:F,"SUNAMPE",'Planificación 2026-1'!X:X,"&lt;&gt;VIRTUAL",'Planificación 2026-1'!I:I,"&gt;2")</f>
        <v>0</v>
      </c>
      <c r="DW116" s="76">
        <f>SUMIFS('Planificación 2026-1'!R:R,'Planificación 2026-1'!W:W,C116,'Planificación 2026-1'!F:F,"FILIAL",'Planificación 2026-1'!X:X,"VIRTUAL",'Planificación 2026-1'!I:I,"&gt;2")</f>
        <v>0</v>
      </c>
      <c r="DX116" s="76">
        <f>SUMIFS('Planificación 2026-1'!R:R,'Planificación 2026-1'!W:W,C116,'Planificación 2026-1'!F:F,"FILIAL",'Planificación 2026-1'!X:X,"&lt;&gt;VIRTUAL",'Planificación 2026-1'!I:I,"&gt;2")</f>
        <v>0</v>
      </c>
      <c r="DY116" s="76">
        <f>SUMIFS('Planificación 2026-1'!R:R,'Planificación 2026-1'!W:W,C116,'Planificación 2026-1'!F:F,"PORUMA",'Planificación 2026-1'!X:X,"VIRTUAL",'Planificación 2026-1'!I:I,"&gt;2")</f>
        <v>0</v>
      </c>
      <c r="DZ116" s="76">
        <f>SUMIFS('Planificación 2026-1'!R:R,'Planificación 2026-1'!W:W,C116,'Planificación 2026-1'!F:F,"PORUMA",'Planificación 2026-1'!X:X,"&lt;&gt;VIRTUAL",'Planificación 2026-1'!I:I,"&gt;2")</f>
        <v>0</v>
      </c>
      <c r="EA116" s="76">
        <f>SUMIFS('Planificación 2026-1'!R:R,'Planificación 2026-1'!W:W,C116,'Planificación 2026-1'!F:F,"HUAURA",'Planificación 2026-1'!X:X,"VIRTUAL",'Planificación 2026-1'!I:I,"&gt;2")</f>
        <v>0</v>
      </c>
      <c r="EB116" s="76">
        <f>SUMIFS('Planificación 2026-1'!R:R,'Planificación 2026-1'!W:W,C116,'Planificación 2026-1'!F:F,"HUAURA",'Planificación 2026-1'!X:X,"&lt;&gt;VIRTUAL",'Planificación 2026-1'!I:I,"&gt;2")</f>
        <v>0</v>
      </c>
      <c r="EC116" s="76">
        <f>SUMIFS('Planificación 2026-1'!R:R,'Planificación 2026-1'!W:W,C116,'Planificación 2026-1'!F:F,"PRINCIPAL",'Planificación 2026-1'!X:X,"VIRTUAL",'Planificación 2026-1'!I:I,"&lt;3")</f>
        <v>0</v>
      </c>
      <c r="ED116" s="76">
        <f>SUMIFS('Planificación 2026-1'!R:R,'Planificación 2026-1'!W:W,C116,'Planificación 2026-1'!F:F,"PRINCIPAL",'Planificación 2026-1'!X:X,"&lt;&gt;VIRTUAL",'Planificación 2026-1'!I:I,"&lt;3")</f>
        <v>0</v>
      </c>
      <c r="EE116" s="76">
        <f>SUMIFS('Planificación 2026-1'!R:R,'Planificación 2026-1'!W:W,C116,'Planificación 2026-1'!F:F,"SUNAMPE",'Planificación 2026-1'!X:X,"VIRTUAL",'Planificación 2026-1'!I:I,"&lt;3")</f>
        <v>0</v>
      </c>
      <c r="EF116" s="76">
        <f>SUMIFS('Planificación 2026-1'!R:R,'Planificación 2026-1'!W:W,C116,'Planificación 2026-1'!F:F,"SUNAMPE",'Planificación 2026-1'!X:X,"&lt;&gt;VIRTUAL",'Planificación 2026-1'!I:I,"&lt;3")</f>
        <v>0</v>
      </c>
      <c r="EG116" s="76">
        <f>SUMIFS('Planificación 2026-1'!R:R,'Planificación 2026-1'!W:W,C116,'Planificación 2026-1'!F:F,"FILIAL",'Planificación 2026-1'!X:X,"VIRTUAL",'Planificación 2026-1'!I:I,"&lt;3")</f>
        <v>0</v>
      </c>
      <c r="EH116" s="76">
        <f>SUMIFS('Planificación 2026-1'!R:R,'Planificación 2026-1'!W:W,C116,'Planificación 2026-1'!F:F,"FILIAL",'Planificación 2026-1'!X:X,"&lt;&gt;VIRTUAL",'Planificación 2026-1'!I:I,"&lt;3")</f>
        <v>0</v>
      </c>
      <c r="EI116" s="76">
        <f>SUMIFS('Planificación 2026-1'!R:R,'Planificación 2026-1'!W:W,C116,'Planificación 2026-1'!F:F,"PORUMA",'Planificación 2026-1'!X:X,"VIRTUAL",'Planificación 2026-1'!I:I,"&lt;3")</f>
        <v>0</v>
      </c>
      <c r="EJ116" s="76">
        <f>SUMIFS('Planificación 2026-1'!R:R,'Planificación 2026-1'!W:W,C116,'Planificación 2026-1'!F:F,"PORUMA",'Planificación 2026-1'!X:X,"&lt;&gt;VIRTUAL",'Planificación 2026-1'!I:I,"&lt;3")</f>
        <v>0</v>
      </c>
      <c r="EK116" s="76">
        <f>SUMIFS('Planificación 2026-1'!R:R,'Planificación 2026-1'!W:W,C116,'Planificación 2026-1'!F:F,"HUAURA",'Planificación 2026-1'!X:X,"VIRTUAL",'Planificación 2026-1'!I:I,"&lt;3")</f>
        <v>0</v>
      </c>
      <c r="EL116" s="76">
        <f>SUMIFS('Planificación 2026-1'!R:R,'Planificación 2026-1'!W:W,C116,'Planificación 2026-1'!F:F,"HUAURA",'Planificación 2026-1'!X:X,"&lt;&gt;VIRTUAL",'Planificación 2026-1'!I:I,"&lt;3")</f>
        <v>0</v>
      </c>
      <c r="EM116" s="76"/>
      <c r="EN116" s="76">
        <f t="shared" si="9"/>
        <v>0</v>
      </c>
      <c r="EO116" s="76">
        <f t="shared" si="10"/>
        <v>0</v>
      </c>
      <c r="EP116" s="76" t="b">
        <f t="shared" si="11"/>
        <v>1</v>
      </c>
      <c r="EQ116" s="76" t="str">
        <f t="shared" si="12"/>
        <v/>
      </c>
      <c r="ER116" s="76" t="str">
        <f t="shared" si="17"/>
        <v>PRESENCIAL</v>
      </c>
    </row>
    <row r="117" spans="1:148" hidden="1">
      <c r="A117" s="83"/>
      <c r="B117" s="119">
        <v>114</v>
      </c>
      <c r="C117" s="115" t="s">
        <v>289</v>
      </c>
      <c r="D117" s="112">
        <f>SUMIF('Planificación 2026-1'!W:W,C117,'Planificación 2026-1'!R:R)</f>
        <v>12</v>
      </c>
      <c r="E117" s="114" t="s">
        <v>170</v>
      </c>
      <c r="F117" s="115" t="s">
        <v>171</v>
      </c>
      <c r="G117" s="115" t="s">
        <v>13</v>
      </c>
      <c r="H117" s="115" t="s">
        <v>127</v>
      </c>
      <c r="I117" s="107" t="str">
        <f>IF(SUM(COUNTIFS('Planificación 2026-1'!F:F,"PRINCIPAL",'Planificación 2026-1'!W:W,C117,'Planificación 2026-1'!H:H,"AF"))&gt;0,"P01"," ")</f>
        <v xml:space="preserve"> </v>
      </c>
      <c r="J117" s="108" t="str">
        <f>IF(SUM(COUNTIFS('Planificación 2026-1'!F:F,"PRINCIPAL",'Planificación 2026-1'!W:W,C117,'Planificación 2026-1'!H:H,"EN"))&gt;0,"P02"," ")</f>
        <v xml:space="preserve"> </v>
      </c>
      <c r="K117" s="108" t="str">
        <f>IF(SUM(COUNTIFS('Planificación 2026-1'!F:F,"PRINCIPAL",'Planificación 2026-1'!W:W,C117,'Planificación 2026-1'!H:H,"IS"))&gt;0,"P03"," ")</f>
        <v xml:space="preserve"> </v>
      </c>
      <c r="L117" s="108" t="str">
        <f>IF(SUM(COUNTIFS('Planificación 2026-1'!F:F,"PRINCIPAL",'Planificación 2026-1'!W:W,C117,'Planificación 2026-1'!H:H,"PS"))&gt;0,"P04"," ")</f>
        <v xml:space="preserve"> </v>
      </c>
      <c r="M117" s="108"/>
      <c r="N117" s="108" t="str">
        <f>IF(SUM(COUNTIFS('Planificación 2026-1'!F:F,"PRINCIPAL",'Planificación 2026-1'!W:W,C117,'Planificación 2026-1'!H:H,"IN"))&gt;0,"P06"," ")</f>
        <v xml:space="preserve"> </v>
      </c>
      <c r="O117" s="108" t="str">
        <f>IF(SUM(COUNTIFS('Planificación 2026-1'!F:F,"PRINCIPAL",'Planificación 2026-1'!W:W,C117,'Planificación 2026-1'!H:H,"CA"))&gt;0,"P07"," ")</f>
        <v xml:space="preserve"> </v>
      </c>
      <c r="P117" s="108" t="str">
        <f>IF(SUM(COUNTIFS('Planificación 2026-1'!F:F,"PRINCIPAL",'Planificación 2026-1'!W:W,C117,'Planificación 2026-1'!H:H,"DE"))&gt;0,"P08"," ")</f>
        <v>P08</v>
      </c>
      <c r="Q117" s="108" t="str">
        <f>IF(SUM(COUNTIFS('Planificación 2026-1'!F:F,"PRINCIPAL",'Planificación 2026-1'!W:W,C117,'Planificación 2026-1'!H:H,"OB"))&gt;0,"P09"," ")</f>
        <v xml:space="preserve"> </v>
      </c>
      <c r="R117" s="108" t="str">
        <f>IF(SUM(COUNTIFS('Planificación 2026-1'!F:F,"PRINCIPAL",'Planificación 2026-1'!W:W,C117,'Planificación 2026-1'!H:H,"MH"))&gt;0,"P31"," ")</f>
        <v xml:space="preserve"> </v>
      </c>
      <c r="S117" s="108" t="str">
        <f>IF(SUM(COUNTIFS('Planificación 2026-1'!F:F,"PRINCIPAL",'Planificación 2026-1'!W:W,C117,'Planificación 2026-1'!H:H,"IC"))&gt;0,"P32"," ")</f>
        <v xml:space="preserve"> </v>
      </c>
      <c r="T117" s="108" t="str">
        <f>IF(SUM(COUNTIFS('Planificación 2026-1'!F:F,"PRINCIPAL",'Planificación 2026-1'!W:W,C117,'Planificación 2026-1'!H:H,"AR"))&gt;0,"P34"," ")</f>
        <v xml:space="preserve"> </v>
      </c>
      <c r="U117" s="108" t="str">
        <f>IF(SUM(COUNTIFS('Planificación 2026-1'!F:F,"PRINCIPAL",'Planificación 2026-1'!W:W,C117,'Planificación 2026-1'!H:H,"T1"))&gt;0,"P35"," ")</f>
        <v xml:space="preserve"> </v>
      </c>
      <c r="V117" s="108" t="str">
        <f>IF(SUM(COUNTIFS('Planificación 2026-1'!F:F,"PRINCIPAL",'Planificación 2026-1'!W:W,C117,'Planificación 2026-1'!H:H,"T3"))&gt;0,"P36"," ")</f>
        <v xml:space="preserve"> </v>
      </c>
      <c r="W117" s="108" t="str">
        <f>IF(SUM(COUNTIFS('Planificación 2026-1'!F:F,"PRINCIPAL",'Planificación 2026-1'!W:W,C117,'Planificación 2026-1'!H:H,"T2"))&gt;0,"P37"," ")</f>
        <v xml:space="preserve"> </v>
      </c>
      <c r="X117" s="108" t="str">
        <f>IF(SUM(COUNTIFS('Planificación 2026-1'!F:F,"PRINCIPAL",'Planificación 2026-1'!W:W,C117,'Planificación 2026-1'!H:H,"AE"))&gt;0,"P38"," ")</f>
        <v xml:space="preserve"> </v>
      </c>
      <c r="Y117" s="108" t="str">
        <f>IF(SUM(COUNTIFS('Planificación 2026-1'!F:F,"PRINCIPAL",'Planificación 2026-1'!W:W,C117,'Planificación 2026-1'!H:H,"T4"))&gt;0,"P55"," ")</f>
        <v xml:space="preserve"> </v>
      </c>
      <c r="Z117" s="108" t="str">
        <f>IF(SUM(COUNTIFS('Planificación 2026-1'!F:F,"FILIAL",'Planificación 2026-1'!W:W,C117,'Planificación 2026-1'!H:H,"AF"))&gt;0," P01"," ")</f>
        <v xml:space="preserve"> </v>
      </c>
      <c r="AA117" s="108" t="str">
        <f>IF(SUM(COUNTIFS('Planificación 2026-1'!F:F,"FILIAL",'Planificación 2026-1'!W:W,C117,'Planificación 2026-1'!H:H,"EN"))&gt;0,"P02"," ")</f>
        <v xml:space="preserve"> </v>
      </c>
      <c r="AB117" s="108" t="str">
        <f>IF(SUM(COUNTIFS('Planificación 2026-1'!F:F,"FILIAL",'Planificación 2026-1'!W:W,C117,'Planificación 2026-1'!H:H,"IS"))&gt;0,"P03"," ")</f>
        <v xml:space="preserve"> </v>
      </c>
      <c r="AC117" s="108" t="str">
        <f>IF(SUM(COUNTIFS('Planificación 2026-1'!F:F,"FILIAL",'Planificación 2026-1'!W:W,C117,'Planificación 2026-1'!H:H,"PS"))&gt;0,"P04"," ")</f>
        <v xml:space="preserve"> </v>
      </c>
      <c r="AD117" s="108"/>
      <c r="AE117" s="108" t="str">
        <f>IF(SUM(COUNTIFS('Planificación 2026-1'!F:F,"FILIAL",'Planificación 2026-1'!W:W,C117,'Planificación 2026-1'!H:H,"IN"))&gt;0,"P06"," ")</f>
        <v xml:space="preserve"> </v>
      </c>
      <c r="AF117" s="108" t="str">
        <f>IF(SUM(COUNTIFS('Planificación 2026-1'!F:F,"FILIAL",'Planificación 2026-1'!W:W,C117,'Planificación 2026-1'!H:H,"CA"))&gt;0,"P07"," ")</f>
        <v xml:space="preserve"> </v>
      </c>
      <c r="AG117" s="108" t="str">
        <f>IF(SUM(COUNTIFS('Planificación 2026-1'!F:F,"FILIAL",'Planificación 2026-1'!W:W,C117,'Planificación 2026-1'!H:H,"DE"))&gt;0,"P08"," ")</f>
        <v>P08</v>
      </c>
      <c r="AH117" s="108" t="str">
        <f>IF(SUM(COUNTIFS('Planificación 2026-1'!F:F,"FILIAL",'Planificación 2026-1'!W:W,C117,'Planificación 2026-1'!H:H,"OB"))&gt;0,"P09"," ")</f>
        <v xml:space="preserve"> </v>
      </c>
      <c r="AI117" s="108" t="str">
        <f>IF(SUM(COUNTIFS('Planificación 2026-1'!F:F,"FILIAL",'Planificación 2026-1'!W:W,C117,'Planificación 2026-1'!H:H,"MH"))&gt;0,"P31"," ")</f>
        <v xml:space="preserve"> </v>
      </c>
      <c r="AJ117" s="108" t="str">
        <f>IF(SUM(COUNTIFS('Planificación 2026-1'!F:F,"FILIAL",'Planificación 2026-1'!W:W,C117,'Planificación 2026-1'!H:H,"IC"))&gt;0,"P32"," ")</f>
        <v xml:space="preserve"> </v>
      </c>
      <c r="AK117" s="108" t="str">
        <f>IF(SUM(COUNTIFS('Planificación 2026-1'!F:F,"FILIAL",'Planificación 2026-1'!W:W,C117,'Planificación 2026-1'!H:H,"AR"))&gt;0,"P34"," ")</f>
        <v xml:space="preserve"> </v>
      </c>
      <c r="AL117" s="108" t="str">
        <f>IF(SUM(COUNTIFS('Planificación 2026-1'!F:F,"FILIAL",'Planificación 2026-1'!W:W,C117,'Planificación 2026-1'!H:H,"T1"))&gt;0,"P35"," ")</f>
        <v xml:space="preserve"> </v>
      </c>
      <c r="AM117" s="108" t="str">
        <f>IF(SUM(COUNTIFS('Planificación 2026-1'!F:F,"FILIAL",'Planificación 2026-1'!W:W,C117,'Planificación 2026-1'!H:H,"T3"))&gt;0,"P36"," ")</f>
        <v xml:space="preserve"> </v>
      </c>
      <c r="AN117" s="108" t="str">
        <f>IF(SUM(COUNTIFS('Planificación 2026-1'!F:F,"FILIAL",'Planificación 2026-1'!W:W,C117,'Planificación 2026-1'!H:H,"T2"))&gt;0,"P37"," ")</f>
        <v xml:space="preserve"> </v>
      </c>
      <c r="AO117" s="108" t="str">
        <f>IF(SUM(COUNTIFS('Planificación 2026-1'!F:F,"FILIAL",'Planificación 2026-1'!W:W,C117,'Planificación 2026-1'!H:H,"AE"))&gt;0,"P38"," ")</f>
        <v xml:space="preserve"> </v>
      </c>
      <c r="AP117" s="108" t="str">
        <f>IF(SUM(COUNTIFS('Planificación 2026-1'!F:F,"FILIAL",'Planificación 2026-1'!W:W,C117,'Planificación 2026-1'!H:H,"T4"))&gt;0,"P55"," ")</f>
        <v xml:space="preserve"> </v>
      </c>
      <c r="AQ117" s="108" t="str">
        <f>IF(SUM(COUNTIFS('Planificación 2026-1'!F:F,"SUNAMPE",'Planificación 2026-1'!W:W,C117,'Planificación 2026-1'!H:H,"AF"))&gt;0," P01"," ")</f>
        <v xml:space="preserve"> </v>
      </c>
      <c r="AR117" s="108" t="str">
        <f>IF(SUM(COUNTIFS('Planificación 2026-1'!F:F,"SUNAMPE",'Planificación 2026-1'!W:W,C117,'Planificación 2026-1'!H:H,"EN"))&gt;0,"P02"," ")</f>
        <v xml:space="preserve"> </v>
      </c>
      <c r="AS117" s="108" t="str">
        <f>IF(SUM(COUNTIFS('Planificación 2026-1'!F:F,"SUNAMPE",'Planificación 2026-1'!W:W,C117,'Planificación 2026-1'!H:H,"IS"))&gt;0,"P03"," ")</f>
        <v xml:space="preserve"> </v>
      </c>
      <c r="AT117" s="108" t="str">
        <f>IF(SUM(COUNTIFS('Planificación 2026-1'!F:F,"SUNAMPE",'Planificación 2026-1'!W:W,C117,'Planificación 2026-1'!H:H,"PS"))&gt;0,"P04"," ")</f>
        <v xml:space="preserve"> </v>
      </c>
      <c r="AU117" s="108"/>
      <c r="AV117" s="108" t="str">
        <f>IF(SUM(COUNTIFS('Planificación 2026-1'!F:F,"SUNAMPE",'Planificación 2026-1'!W:W,C117,'Planificación 2026-1'!H:H,"IN"))&gt;0,"P06"," ")</f>
        <v xml:space="preserve"> </v>
      </c>
      <c r="AW117" s="108" t="str">
        <f>IF(SUM(COUNTIFS('Planificación 2026-1'!F:F,"SUNAMPE",'Planificación 2026-1'!W:W,C117,'Planificación 2026-1'!H:H,"CA"))&gt;0,"P07"," ")</f>
        <v xml:space="preserve"> </v>
      </c>
      <c r="AX117" s="108" t="str">
        <f>IF(SUM(COUNTIFS('Planificación 2026-1'!F:F,"SUNAMPE",'Planificación 2026-1'!W:W,C117,'Planificación 2026-1'!H:H,"DE"))&gt;0,"P08"," ")</f>
        <v xml:space="preserve"> </v>
      </c>
      <c r="AY117" s="108" t="str">
        <f>IF(SUM(COUNTIFS('Planificación 2026-1'!F:F,"SUNAMPE",'Planificación 2026-1'!W:W,C117,'Planificación 2026-1'!H:H,"OB"))&gt;0,"P09"," ")</f>
        <v xml:space="preserve"> </v>
      </c>
      <c r="AZ117" s="108" t="str">
        <f>IF(SUM(COUNTIFS('Planificación 2026-1'!F:F,"SUNAMPE",'Planificación 2026-1'!W:W,C117,'Planificación 2026-1'!H:H,"MH"))&gt;0,"P31"," ")</f>
        <v xml:space="preserve"> </v>
      </c>
      <c r="BA117" s="108" t="str">
        <f>IF(SUM(COUNTIFS('Planificación 2026-1'!F:F,"SUNAMPE",'Planificación 2026-1'!W:W,C117,'Planificación 2026-1'!H:H,"IC"))&gt;0,"P32"," ")</f>
        <v xml:space="preserve"> </v>
      </c>
      <c r="BB117" s="108" t="str">
        <f>IF(SUM(COUNTIFS('Planificación 2026-1'!F:F,"SUNAMPE",'Planificación 2026-1'!W:W,C117,'Planificación 2026-1'!H:H,"AR"))&gt;0,"P34"," ")</f>
        <v xml:space="preserve"> </v>
      </c>
      <c r="BC117" s="108" t="str">
        <f>IF(SUM(COUNTIFS('Planificación 2026-1'!F:F,"SUNAMPE",'Planificación 2026-1'!W:W,C117,'Planificación 2026-1'!H:H,"T1"))&gt;0,"P35"," ")</f>
        <v xml:space="preserve"> </v>
      </c>
      <c r="BD117" s="108" t="str">
        <f>IF(SUM(COUNTIFS('Planificación 2026-1'!F:F,"SUNAMPE",'Planificación 2026-1'!W:W,C117,'Planificación 2026-1'!H:H,"T3"))&gt;0,"P36"," ")</f>
        <v xml:space="preserve"> </v>
      </c>
      <c r="BE117" s="108" t="str">
        <f>IF(SUM(COUNTIFS('Planificación 2026-1'!F:F,"SUNAMPE",'Planificación 2026-1'!W:W,C117,'Planificación 2026-1'!H:H,"T2"))&gt;0,"P37"," ")</f>
        <v xml:space="preserve"> </v>
      </c>
      <c r="BF117" s="108" t="str">
        <f>IF(SUM(COUNTIFS('Planificación 2026-1'!F:F,"SUNAMPE",'Planificación 2026-1'!W:W,C117,'Planificación 2026-1'!H:H,"AE"))&gt;0,"P38"," ")</f>
        <v xml:space="preserve"> </v>
      </c>
      <c r="BG117" s="108" t="str">
        <f>IF(SUM(COUNTIFS('Planificación 2026-1'!F:F,"SUNAMPE",'Planificación 2026-1'!W:W,C117,'Planificación 2026-1'!H:H,"T4"))&gt;0,"P55"," ")</f>
        <v xml:space="preserve"> </v>
      </c>
      <c r="BH117" s="108" t="str">
        <f>IF(SUM(COUNTIFS('Planificación 2026-1'!F:F,"HUAURA",'Planificación 2026-1'!W:W,C117,'Planificación 2026-1'!H:H,"AF"))&gt;0," P01"," ")</f>
        <v xml:space="preserve"> </v>
      </c>
      <c r="BI117" s="108" t="str">
        <f>IF(SUM(COUNTIFS('Planificación 2026-1'!F:F,"HUAURA",'Planificación 2026-1'!W:W,C117,'Planificación 2026-1'!H:H,"EN"))&gt;0,"P02"," ")</f>
        <v xml:space="preserve"> </v>
      </c>
      <c r="BJ117" s="108" t="str">
        <f>IF(SUM(COUNTIFS('Planificación 2026-1'!F:F,"HUAURA",'Planificación 2026-1'!W:W,C117,'Planificación 2026-1'!H:H,"IS"))&gt;0,"P03"," ")</f>
        <v xml:space="preserve"> </v>
      </c>
      <c r="BK117" s="108" t="str">
        <f>IF(SUM(COUNTIFS('Planificación 2026-1'!F:F,"HUAURA",'Planificación 2026-1'!W:W,C117,'Planificación 2026-1'!H:H,"PS"))&gt;0,"P04"," ")</f>
        <v xml:space="preserve"> </v>
      </c>
      <c r="BL117" s="108"/>
      <c r="BM117" s="108" t="str">
        <f>IF(SUM(COUNTIFS('Planificación 2026-1'!F:F,"HUAURA",'Planificación 2026-1'!W:W,C117,'Planificación 2026-1'!H:H,"IN"))&gt;0,"P06"," ")</f>
        <v xml:space="preserve"> </v>
      </c>
      <c r="BN117" s="108" t="str">
        <f>IF(SUM(COUNTIFS('Planificación 2026-1'!F:F,"HUAURA",'Planificación 2026-1'!W:W,C117,'Planificación 2026-1'!H:H,"CA"))&gt;0,"P07"," ")</f>
        <v xml:space="preserve"> </v>
      </c>
      <c r="BO117" s="108" t="str">
        <f>IF(SUM(COUNTIFS('Planificación 2026-1'!F:F,"HUAURA",'Planificación 2026-1'!W:W,C117,'Planificación 2026-1'!H:H,"DE"))&gt;0,"P08"," ")</f>
        <v xml:space="preserve"> </v>
      </c>
      <c r="BP117" s="108" t="str">
        <f>IF(SUM(COUNTIFS('Planificación 2026-1'!F:F,"HUAURA",'Planificación 2026-1'!W:W,C117,'Planificación 2026-1'!H:H,"OB"))&gt;0,"P09"," ")</f>
        <v xml:space="preserve"> </v>
      </c>
      <c r="BQ117" s="108" t="str">
        <f>IF(SUM(COUNTIFS('Planificación 2026-1'!F:F,"HUAURA",'Planificación 2026-1'!W:W,C117,'Planificación 2026-1'!H:H,"MH"))&gt;0,"P31"," ")</f>
        <v xml:space="preserve"> </v>
      </c>
      <c r="BR117" s="108" t="str">
        <f>IF(SUM(COUNTIFS('Planificación 2026-1'!F:F,"HUAURA",'Planificación 2026-1'!W:W,C117,'Planificación 2026-1'!H:H,"IC"))&gt;0,"P32"," ")</f>
        <v xml:space="preserve"> </v>
      </c>
      <c r="BS117" s="108" t="str">
        <f>IF(SUM(COUNTIFS('Planificación 2026-1'!F:F,"HUAURA",'Planificación 2026-1'!W:W,C117,'Planificación 2026-1'!H:H,"AR"))&gt;0,"P34"," ")</f>
        <v xml:space="preserve"> </v>
      </c>
      <c r="BT117" s="108" t="str">
        <f>IF(SUM(COUNTIFS('Planificación 2026-1'!F:F,"HUAURA",'Planificación 2026-1'!W:W,C117,'Planificación 2026-1'!H:H,"T1"))&gt;0,"P35"," ")</f>
        <v xml:space="preserve"> </v>
      </c>
      <c r="BU117" s="108" t="str">
        <f>IF(SUM(COUNTIFS('Planificación 2026-1'!F:F,"HUAURA",'Planificación 2026-1'!W:W,C117,'Planificación 2026-1'!H:H,"T3"))&gt;0,"P36"," ")</f>
        <v xml:space="preserve"> </v>
      </c>
      <c r="BV117" s="108" t="str">
        <f>IF(SUM(COUNTIFS('Planificación 2026-1'!F:F,"HUAURA",'Planificación 2026-1'!W:W,C117,'Planificación 2026-1'!H:H,"T2"))&gt;0,"P37"," ")</f>
        <v xml:space="preserve"> </v>
      </c>
      <c r="BW117" s="108" t="str">
        <f>IF(SUM(COUNTIFS('Planificación 2026-1'!F:F,"HUAURA",'Planificación 2026-1'!W:W,C117,'Planificación 2026-1'!H:H,"AE"))&gt;0,"P38"," ")</f>
        <v xml:space="preserve"> </v>
      </c>
      <c r="BX117" s="108" t="str">
        <f>IF(SUM(COUNTIFS('Planificación 2026-1'!F:F,"HUAURA",'Planificación 2026-1'!W:W,C117,'Planificación 2026-1'!H:H,"T4"))&gt;0,"P55"," ")</f>
        <v xml:space="preserve"> </v>
      </c>
      <c r="BY117" s="109">
        <f>SUMIFS('Planificación 2026-1'!R:R,'Planificación 2026-1'!W:W,C117,'Planificación 2026-1'!H:H,"AF",'Planificación 2026-1'!I:I,"&gt;2")</f>
        <v>0</v>
      </c>
      <c r="BZ117" s="109">
        <f>SUMIFS('Planificación 2026-1'!R:R,'Planificación 2026-1'!W:W,C117,'Planificación 2026-1'!H:H,"EN",'Planificación 2026-1'!I:I,"&gt;2")</f>
        <v>0</v>
      </c>
      <c r="CA117" s="109">
        <f>SUMIFS('Planificación 2026-1'!R:R,'Planificación 2026-1'!W:W,C117,'Planificación 2026-1'!H:H,"IS",'Planificación 2026-1'!I:I,"&gt;2")</f>
        <v>0</v>
      </c>
      <c r="CB117" s="109">
        <f>SUMIFS('Planificación 2026-1'!R:R,'Planificación 2026-1'!W:W,C117,'Planificación 2026-1'!H:H,"PS",'Planificación 2026-1'!I:I,"&gt;2")</f>
        <v>0</v>
      </c>
      <c r="CC117" s="109">
        <f>SUMIFS('Planificación 2026-1'!R:R,'Planificación 2026-1'!W:W,C117,'Planificación 2026-1'!H:H,"IN",'Planificación 2026-1'!I:I,"&gt;2")</f>
        <v>0</v>
      </c>
      <c r="CD117" s="109">
        <f>SUMIFS('Planificación 2026-1'!R:R,'Planificación 2026-1'!W:W,C117,'Planificación 2026-1'!H:H,"CA",'Planificación 2026-1'!I:I,"&gt;2")</f>
        <v>0</v>
      </c>
      <c r="CE117" s="109">
        <f>SUMIFS('Planificación 2026-1'!R:R,'Planificación 2026-1'!W:W,C117,'Planificación 2026-1'!H:H,"DE",'Planificación 2026-1'!I:I,"&gt;2")</f>
        <v>12</v>
      </c>
      <c r="CF117" s="109">
        <f>SUMIFS('Planificación 2026-1'!R:R,'Planificación 2026-1'!W:W,C117,'Planificación 2026-1'!H:H,"OB",'Planificación 2026-1'!I:I,"&gt;2")</f>
        <v>0</v>
      </c>
      <c r="CG117" s="109">
        <f>SUMIFS('Planificación 2026-1'!R:R,'Planificación 2026-1'!W:W,C117,'Planificación 2026-1'!H:H,"MH",'Planificación 2026-1'!I:I,"&gt;2")</f>
        <v>0</v>
      </c>
      <c r="CH117" s="109">
        <f>SUMIFS('Planificación 2026-1'!R:R,'Planificación 2026-1'!W:W,C117,'Planificación 2026-1'!H:H,"IC",'Planificación 2026-1'!I:I,"&gt;2")</f>
        <v>0</v>
      </c>
      <c r="CI117" s="109">
        <f>SUMIFS('Planificación 2026-1'!R:R,'Planificación 2026-1'!W:W,C117,'Planificación 2026-1'!H:H,"AR",'Planificación 2026-1'!I:I,"&gt;2")</f>
        <v>0</v>
      </c>
      <c r="CJ117" s="109">
        <f>SUMIFS('Planificación 2026-1'!R:R,'Planificación 2026-1'!W:W,C117,'Planificación 2026-1'!H:H,"T1",'Planificación 2026-1'!I:I,"&gt;2")</f>
        <v>0</v>
      </c>
      <c r="CK117" s="109">
        <f>SUMIFS('Planificación 2026-1'!R:R,'Planificación 2026-1'!W:W,C117,'Planificación 2026-1'!H:H,"T3",'Planificación 2026-1'!I:I,"&gt;2")</f>
        <v>0</v>
      </c>
      <c r="CL117" s="109">
        <f>SUMIFS('Planificación 2026-1'!R:R,'Planificación 2026-1'!W:W,C117,'Planificación 2026-1'!H:H,"T2",'Planificación 2026-1'!I:I,"&gt;2")</f>
        <v>0</v>
      </c>
      <c r="CM117" s="109">
        <f>SUMIFS('Planificación 2026-1'!R:R,'Planificación 2026-1'!W:W,C117,'Planificación 2026-1'!H:H,"AE",'Planificación 2026-1'!I:I,"&gt;2")</f>
        <v>0</v>
      </c>
      <c r="CN117" s="109">
        <f>SUMIFS('Planificación 2026-1'!R:R,'Planificación 2026-1'!W:W,C117,'Planificación 2026-1'!H:H,"T4",'Planificación 2026-1'!I:I,"&gt;2")</f>
        <v>0</v>
      </c>
      <c r="CO117" s="109">
        <f>SUMIFS('Planificación 2026-1'!R:R,'Planificación 2026-1'!W:W,C117,'Planificación 2026-1'!H:H,"AF",'Planificación 2026-1'!I:I,"&lt;3")</f>
        <v>0</v>
      </c>
      <c r="CP117" s="109">
        <f>SUMIFS('Planificación 2026-1'!R:R,'Planificación 2026-1'!W:W,C117,'Planificación 2026-1'!H:H,"EN",'Planificación 2026-1'!I:I,"&lt;3")</f>
        <v>0</v>
      </c>
      <c r="CQ117" s="109">
        <f>SUMIFS('Planificación 2026-1'!R:R,'Planificación 2026-1'!W:W,C117,'Planificación 2026-1'!H:H,"IS",'Planificación 2026-1'!I:I,"&lt;3")</f>
        <v>0</v>
      </c>
      <c r="CR117" s="109">
        <f>SUMIFS('Planificación 2026-1'!R:R,'Planificación 2026-1'!W:W,C117,'Planificación 2026-1'!H:H,"PS",'Planificación 2026-1'!I:I,"&lt;3")</f>
        <v>0</v>
      </c>
      <c r="CS117" s="109">
        <f>SUMIFS('Planificación 2026-1'!R:R,'Planificación 2026-1'!W:W,C117,'Planificación 2026-1'!H:H,"IN",'Planificación 2026-1'!I:I,"&lt;3")</f>
        <v>0</v>
      </c>
      <c r="CT117" s="109">
        <f>SUMIFS('Planificación 2026-1'!R:R,'Planificación 2026-1'!W:W,C117,'Planificación 2026-1'!H:H,"CA",'Planificación 2026-1'!I:I,"&lt;3")</f>
        <v>0</v>
      </c>
      <c r="CU117" s="109">
        <f>SUMIFS('Planificación 2026-1'!R:R,'Planificación 2026-1'!W:W,C117,'Planificación 2026-1'!H:H,"DE",'Planificación 2026-1'!I:I,"&lt;3")</f>
        <v>0</v>
      </c>
      <c r="CV117" s="109">
        <f>SUMIFS('Planificación 2026-1'!R:R,'Planificación 2026-1'!W:W,C117,'Planificación 2026-1'!H:H,"OB",'Planificación 2026-1'!I:I,"&lt;3")</f>
        <v>0</v>
      </c>
      <c r="CW117" s="109">
        <f>SUMIFS('Planificación 2026-1'!R:R,'Planificación 2026-1'!W:W,C117,'Planificación 2026-1'!H:H,"MH",'Planificación 2026-1'!I:I,"&lt;3")</f>
        <v>0</v>
      </c>
      <c r="CX117" s="109">
        <f>SUMIFS('Planificación 2026-1'!R:R,'Planificación 2026-1'!W:W,C117,'Planificación 2026-1'!H:H,"IC",'Planificación 2026-1'!I:I,"&lt;3")</f>
        <v>0</v>
      </c>
      <c r="CY117" s="109">
        <f>SUMIFS('Planificación 2026-1'!R:R,'Planificación 2026-1'!W:W,C117,'Planificación 2026-1'!H:H,"AR",'Planificación 2026-1'!I:I,"&lt;3")</f>
        <v>0</v>
      </c>
      <c r="CZ117" s="109">
        <f>SUMIFS('Planificación 2026-1'!R:R,'Planificación 2026-1'!W:W,C117,'Planificación 2026-1'!H:H,"T1",'Planificación 2026-1'!I:I,"&lt;3")</f>
        <v>0</v>
      </c>
      <c r="DA117" s="109">
        <f>SUMIFS('Planificación 2026-1'!R:R,'Planificación 2026-1'!W:W,C117,'Planificación 2026-1'!H:H,"T3",'Planificación 2026-1'!I:I,"&lt;3")</f>
        <v>0</v>
      </c>
      <c r="DB117" s="109">
        <f>SUMIFS('Planificación 2026-1'!R:R,'Planificación 2026-1'!W:W,C117,'Planificación 2026-1'!H:H,"T2",'Planificación 2026-1'!I:I,"&lt;3")</f>
        <v>0</v>
      </c>
      <c r="DC117" s="109">
        <f>SUMIFS('Planificación 2026-1'!R:R,'Planificación 2026-1'!W:W,C117,'Planificación 2026-1'!H:H,"AE",'Planificación 2026-1'!I:I,"&lt;3")</f>
        <v>0</v>
      </c>
      <c r="DD117" s="109">
        <f>SUMIFS('Planificación 2026-1'!R:R,'Planificación 2026-1'!W:W,C117,'Planificación 2026-1'!H:H,"T4",'Planificación 2026-1'!I:I,"&lt;3")</f>
        <v>0</v>
      </c>
      <c r="DE117" s="108" t="str">
        <f t="shared" si="13"/>
        <v>P08</v>
      </c>
      <c r="DF117" s="41">
        <f>IF(C117="","",SUMIFS('Planificación 2026-1'!R:R,'Planificación 2026-1'!W:W,C117,'Planificación 2026-1'!F:F,"PRINCIPAL",'Planificación 2026-1'!X:X,"VIRTUAL"))</f>
        <v>3</v>
      </c>
      <c r="DG117" s="41">
        <f>IF(C117="","",SUMIFS('Planificación 2026-1'!R:R,'Planificación 2026-1'!W:W,C117,'Planificación 2026-1'!F:F,"PRINCIPAL",'Planificación 2026-1'!X:X,"PRESENCIAL"))</f>
        <v>0</v>
      </c>
      <c r="DH117" s="41">
        <f>IF(C117="","",SUMIFS('Planificación 2026-1'!R:R,'Planificación 2026-1'!W:W,C117,'Planificación 2026-1'!F:F,"PRINCIPAL",'Planificación 2026-1'!X:X,"HIBRIDO PRESENCIAL"))</f>
        <v>0</v>
      </c>
      <c r="DI117" s="108" t="str">
        <f t="shared" si="14"/>
        <v>P08</v>
      </c>
      <c r="DJ117" s="108">
        <f>IF(C117="","",SUMIFS('Planificación 2026-1'!R:R,'Planificación 2026-1'!W:W,C117,'Planificación 2026-1'!F:F,"FILIAL",'Planificación 2026-1'!X:X,"VIRTUAL"))</f>
        <v>9</v>
      </c>
      <c r="DK117" s="110">
        <f>IF(C117="","",SUMIFS('Planificación 2026-1'!R:R,'Planificación 2026-1'!W:W,C117,'Planificación 2026-1'!F:F,"FILIAL",'Planificación 2026-1'!X:X,"PRESENCIAL"))</f>
        <v>0</v>
      </c>
      <c r="DL117" s="61">
        <f>IF(C117="","",SUMIFS('Planificación 2026-1'!R:R,'Planificación 2026-1'!W:W,C117,'Planificación 2026-1'!F:F,"FILIAL",'Planificación 2026-1'!X:X,"HIBRIDO PRESENCIAL"))</f>
        <v>0</v>
      </c>
      <c r="DM117" s="111" t="str">
        <f t="shared" si="15"/>
        <v/>
      </c>
      <c r="DN117" s="108">
        <f>IF(C117="","",SUMIFS('Planificación 2026-1'!R:R,'Planificación 2026-1'!W:W,C117,'Planificación 2026-1'!F:F,"SUNAMPE",'Planificación 2026-1'!X:X,"VIRTUAL"))</f>
        <v>0</v>
      </c>
      <c r="DO117" s="61">
        <f>IF(C117="","",SUMIFS('Planificación 2026-1'!R:R,'Planificación 2026-1'!W:W,C117,'Planificación 2026-1'!F:F,"SUNAMPE",'Planificación 2026-1'!X:X,"PRESENCIAL"))</f>
        <v>0</v>
      </c>
      <c r="DP117" s="111" t="str">
        <f t="shared" si="16"/>
        <v/>
      </c>
      <c r="DQ117" s="108">
        <f>IF(C117="","",SUMIFS('Planificación 2026-1'!R:R,'Planificación 2026-1'!W:W,C117,'Planificación 2026-1'!F:F,"HUAURA",'Planificación 2026-1'!X:X,"VIRTUAL"))</f>
        <v>0</v>
      </c>
      <c r="DR117" s="61">
        <f>IF(C117="","",SUMIFS('Planificación 2026-1'!R:R,'Planificación 2026-1'!W:W,C117,'Planificación 2026-1'!F:F,"HUAURA",'Planificación 2026-1'!X:X,"PRESENCIAL"))</f>
        <v>0</v>
      </c>
      <c r="DS117" s="76">
        <f>SUMIFS('Planificación 2026-1'!R:R,'Planificación 2026-1'!W:W,C117,'Planificación 2026-1'!F:F,"PRINCIPAL",'Planificación 2026-1'!X:X,"VIRTUAL",'Planificación 2026-1'!I:I,"&gt;2")</f>
        <v>3</v>
      </c>
      <c r="DT117" s="76">
        <f>SUMIFS('Planificación 2026-1'!R:R,'Planificación 2026-1'!W:W,C117,'Planificación 2026-1'!F:F,"PRINCIPAL",'Planificación 2026-1'!X:X,"&lt;&gt;VIRTUAL",'Planificación 2026-1'!I:I,"&gt;2")</f>
        <v>0</v>
      </c>
      <c r="DU117" s="76">
        <f>SUMIFS('Planificación 2026-1'!R:R,'Planificación 2026-1'!W:W,C117,'Planificación 2026-1'!F:F,"SUNAMPE",'Planificación 2026-1'!X:X,"VIRTUAL",'Planificación 2026-1'!I:I,"&gt;2")</f>
        <v>0</v>
      </c>
      <c r="DV117" s="76">
        <f>SUMIFS('Planificación 2026-1'!R:R,'Planificación 2026-1'!W:W,C117,'Planificación 2026-1'!F:F,"SUNAMPE",'Planificación 2026-1'!X:X,"&lt;&gt;VIRTUAL",'Planificación 2026-1'!I:I,"&gt;2")</f>
        <v>0</v>
      </c>
      <c r="DW117" s="76">
        <f>SUMIFS('Planificación 2026-1'!R:R,'Planificación 2026-1'!W:W,C117,'Planificación 2026-1'!F:F,"FILIAL",'Planificación 2026-1'!X:X,"VIRTUAL",'Planificación 2026-1'!I:I,"&gt;2")</f>
        <v>9</v>
      </c>
      <c r="DX117" s="76">
        <f>SUMIFS('Planificación 2026-1'!R:R,'Planificación 2026-1'!W:W,C117,'Planificación 2026-1'!F:F,"FILIAL",'Planificación 2026-1'!X:X,"&lt;&gt;VIRTUAL",'Planificación 2026-1'!I:I,"&gt;2")</f>
        <v>0</v>
      </c>
      <c r="DY117" s="76">
        <f>SUMIFS('Planificación 2026-1'!R:R,'Planificación 2026-1'!W:W,C117,'Planificación 2026-1'!F:F,"PORUMA",'Planificación 2026-1'!X:X,"VIRTUAL",'Planificación 2026-1'!I:I,"&gt;2")</f>
        <v>0</v>
      </c>
      <c r="DZ117" s="76">
        <f>SUMIFS('Planificación 2026-1'!R:R,'Planificación 2026-1'!W:W,C117,'Planificación 2026-1'!F:F,"PORUMA",'Planificación 2026-1'!X:X,"&lt;&gt;VIRTUAL",'Planificación 2026-1'!I:I,"&gt;2")</f>
        <v>0</v>
      </c>
      <c r="EA117" s="76">
        <f>SUMIFS('Planificación 2026-1'!R:R,'Planificación 2026-1'!W:W,C117,'Planificación 2026-1'!F:F,"HUAURA",'Planificación 2026-1'!X:X,"VIRTUAL",'Planificación 2026-1'!I:I,"&gt;2")</f>
        <v>0</v>
      </c>
      <c r="EB117" s="76">
        <f>SUMIFS('Planificación 2026-1'!R:R,'Planificación 2026-1'!W:W,C117,'Planificación 2026-1'!F:F,"HUAURA",'Planificación 2026-1'!X:X,"&lt;&gt;VIRTUAL",'Planificación 2026-1'!I:I,"&gt;2")</f>
        <v>0</v>
      </c>
      <c r="EC117" s="76">
        <f>SUMIFS('Planificación 2026-1'!R:R,'Planificación 2026-1'!W:W,C117,'Planificación 2026-1'!F:F,"PRINCIPAL",'Planificación 2026-1'!X:X,"VIRTUAL",'Planificación 2026-1'!I:I,"&lt;3")</f>
        <v>0</v>
      </c>
      <c r="ED117" s="76">
        <f>SUMIFS('Planificación 2026-1'!R:R,'Planificación 2026-1'!W:W,C117,'Planificación 2026-1'!F:F,"PRINCIPAL",'Planificación 2026-1'!X:X,"&lt;&gt;VIRTUAL",'Planificación 2026-1'!I:I,"&lt;3")</f>
        <v>0</v>
      </c>
      <c r="EE117" s="76">
        <f>SUMIFS('Planificación 2026-1'!R:R,'Planificación 2026-1'!W:W,C117,'Planificación 2026-1'!F:F,"SUNAMPE",'Planificación 2026-1'!X:X,"VIRTUAL",'Planificación 2026-1'!I:I,"&lt;3")</f>
        <v>0</v>
      </c>
      <c r="EF117" s="76">
        <f>SUMIFS('Planificación 2026-1'!R:R,'Planificación 2026-1'!W:W,C117,'Planificación 2026-1'!F:F,"SUNAMPE",'Planificación 2026-1'!X:X,"&lt;&gt;VIRTUAL",'Planificación 2026-1'!I:I,"&lt;3")</f>
        <v>0</v>
      </c>
      <c r="EG117" s="76">
        <f>SUMIFS('Planificación 2026-1'!R:R,'Planificación 2026-1'!W:W,C117,'Planificación 2026-1'!F:F,"FILIAL",'Planificación 2026-1'!X:X,"VIRTUAL",'Planificación 2026-1'!I:I,"&lt;3")</f>
        <v>0</v>
      </c>
      <c r="EH117" s="76">
        <f>SUMIFS('Planificación 2026-1'!R:R,'Planificación 2026-1'!W:W,C117,'Planificación 2026-1'!F:F,"FILIAL",'Planificación 2026-1'!X:X,"&lt;&gt;VIRTUAL",'Planificación 2026-1'!I:I,"&lt;3")</f>
        <v>0</v>
      </c>
      <c r="EI117" s="76">
        <f>SUMIFS('Planificación 2026-1'!R:R,'Planificación 2026-1'!W:W,C117,'Planificación 2026-1'!F:F,"PORUMA",'Planificación 2026-1'!X:X,"VIRTUAL",'Planificación 2026-1'!I:I,"&lt;3")</f>
        <v>0</v>
      </c>
      <c r="EJ117" s="76">
        <f>SUMIFS('Planificación 2026-1'!R:R,'Planificación 2026-1'!W:W,C117,'Planificación 2026-1'!F:F,"PORUMA",'Planificación 2026-1'!X:X,"&lt;&gt;VIRTUAL",'Planificación 2026-1'!I:I,"&lt;3")</f>
        <v>0</v>
      </c>
      <c r="EK117" s="76">
        <f>SUMIFS('Planificación 2026-1'!R:R,'Planificación 2026-1'!W:W,C117,'Planificación 2026-1'!F:F,"HUAURA",'Planificación 2026-1'!X:X,"VIRTUAL",'Planificación 2026-1'!I:I,"&lt;3")</f>
        <v>0</v>
      </c>
      <c r="EL117" s="76">
        <f>SUMIFS('Planificación 2026-1'!R:R,'Planificación 2026-1'!W:W,C117,'Planificación 2026-1'!F:F,"HUAURA",'Planificación 2026-1'!X:X,"&lt;&gt;VIRTUAL",'Planificación 2026-1'!I:I,"&lt;3")</f>
        <v>0</v>
      </c>
      <c r="EM117" s="76"/>
      <c r="EN117" s="76">
        <f t="shared" si="9"/>
        <v>12</v>
      </c>
      <c r="EO117" s="76">
        <f t="shared" si="10"/>
        <v>0</v>
      </c>
      <c r="EP117" s="76" t="b">
        <f t="shared" si="11"/>
        <v>1</v>
      </c>
      <c r="EQ117" s="76" t="str">
        <f t="shared" si="12"/>
        <v/>
      </c>
      <c r="ER117" s="76" t="str">
        <f t="shared" si="17"/>
        <v>VIRTUAL</v>
      </c>
    </row>
    <row r="118" spans="1:148" hidden="1">
      <c r="A118" s="83"/>
      <c r="B118" s="119">
        <v>115</v>
      </c>
      <c r="C118" s="115" t="s">
        <v>290</v>
      </c>
      <c r="D118" s="112">
        <f>SUMIF('Planificación 2026-1'!W:W,C118,'Planificación 2026-1'!R:R)</f>
        <v>0</v>
      </c>
      <c r="E118" s="114" t="s">
        <v>173</v>
      </c>
      <c r="F118" s="115" t="s">
        <v>171</v>
      </c>
      <c r="G118" s="115" t="s">
        <v>86</v>
      </c>
      <c r="H118" s="115" t="s">
        <v>129</v>
      </c>
      <c r="I118" s="107" t="str">
        <f>IF(SUM(COUNTIFS('Planificación 2026-1'!F:F,"PRINCIPAL",'Planificación 2026-1'!W:W,C118,'Planificación 2026-1'!H:H,"AF"))&gt;0,"P01"," ")</f>
        <v xml:space="preserve"> </v>
      </c>
      <c r="J118" s="108" t="str">
        <f>IF(SUM(COUNTIFS('Planificación 2026-1'!F:F,"PRINCIPAL",'Planificación 2026-1'!W:W,C118,'Planificación 2026-1'!H:H,"EN"))&gt;0,"P02"," ")</f>
        <v xml:space="preserve"> </v>
      </c>
      <c r="K118" s="108" t="str">
        <f>IF(SUM(COUNTIFS('Planificación 2026-1'!F:F,"PRINCIPAL",'Planificación 2026-1'!W:W,C118,'Planificación 2026-1'!H:H,"IS"))&gt;0,"P03"," ")</f>
        <v xml:space="preserve"> </v>
      </c>
      <c r="L118" s="108" t="str">
        <f>IF(SUM(COUNTIFS('Planificación 2026-1'!F:F,"PRINCIPAL",'Planificación 2026-1'!W:W,C118,'Planificación 2026-1'!H:H,"PS"))&gt;0,"P04"," ")</f>
        <v xml:space="preserve"> </v>
      </c>
      <c r="M118" s="108"/>
      <c r="N118" s="108" t="str">
        <f>IF(SUM(COUNTIFS('Planificación 2026-1'!F:F,"PRINCIPAL",'Planificación 2026-1'!W:W,C118,'Planificación 2026-1'!H:H,"IN"))&gt;0,"P06"," ")</f>
        <v xml:space="preserve"> </v>
      </c>
      <c r="O118" s="108" t="str">
        <f>IF(SUM(COUNTIFS('Planificación 2026-1'!F:F,"PRINCIPAL",'Planificación 2026-1'!W:W,C118,'Planificación 2026-1'!H:H,"CA"))&gt;0,"P07"," ")</f>
        <v xml:space="preserve"> </v>
      </c>
      <c r="P118" s="108" t="str">
        <f>IF(SUM(COUNTIFS('Planificación 2026-1'!F:F,"PRINCIPAL",'Planificación 2026-1'!W:W,C118,'Planificación 2026-1'!H:H,"DE"))&gt;0,"P08"," ")</f>
        <v xml:space="preserve"> </v>
      </c>
      <c r="Q118" s="108" t="str">
        <f>IF(SUM(COUNTIFS('Planificación 2026-1'!F:F,"PRINCIPAL",'Planificación 2026-1'!W:W,C118,'Planificación 2026-1'!H:H,"OB"))&gt;0,"P09"," ")</f>
        <v xml:space="preserve"> </v>
      </c>
      <c r="R118" s="108" t="str">
        <f>IF(SUM(COUNTIFS('Planificación 2026-1'!F:F,"PRINCIPAL",'Planificación 2026-1'!W:W,C118,'Planificación 2026-1'!H:H,"MH"))&gt;0,"P31"," ")</f>
        <v xml:space="preserve"> </v>
      </c>
      <c r="S118" s="108" t="str">
        <f>IF(SUM(COUNTIFS('Planificación 2026-1'!F:F,"PRINCIPAL",'Planificación 2026-1'!W:W,C118,'Planificación 2026-1'!H:H,"IC"))&gt;0,"P32"," ")</f>
        <v xml:space="preserve"> </v>
      </c>
      <c r="T118" s="108" t="str">
        <f>IF(SUM(COUNTIFS('Planificación 2026-1'!F:F,"PRINCIPAL",'Planificación 2026-1'!W:W,C118,'Planificación 2026-1'!H:H,"AR"))&gt;0,"P34"," ")</f>
        <v xml:space="preserve"> </v>
      </c>
      <c r="U118" s="108" t="str">
        <f>IF(SUM(COUNTIFS('Planificación 2026-1'!F:F,"PRINCIPAL",'Planificación 2026-1'!W:W,C118,'Planificación 2026-1'!H:H,"T1"))&gt;0,"P35"," ")</f>
        <v xml:space="preserve"> </v>
      </c>
      <c r="V118" s="108" t="str">
        <f>IF(SUM(COUNTIFS('Planificación 2026-1'!F:F,"PRINCIPAL",'Planificación 2026-1'!W:W,C118,'Planificación 2026-1'!H:H,"T3"))&gt;0,"P36"," ")</f>
        <v xml:space="preserve"> </v>
      </c>
      <c r="W118" s="108" t="str">
        <f>IF(SUM(COUNTIFS('Planificación 2026-1'!F:F,"PRINCIPAL",'Planificación 2026-1'!W:W,C118,'Planificación 2026-1'!H:H,"T2"))&gt;0,"P37"," ")</f>
        <v xml:space="preserve"> </v>
      </c>
      <c r="X118" s="108" t="str">
        <f>IF(SUM(COUNTIFS('Planificación 2026-1'!F:F,"PRINCIPAL",'Planificación 2026-1'!W:W,C118,'Planificación 2026-1'!H:H,"AE"))&gt;0,"P38"," ")</f>
        <v xml:space="preserve"> </v>
      </c>
      <c r="Y118" s="108" t="str">
        <f>IF(SUM(COUNTIFS('Planificación 2026-1'!F:F,"PRINCIPAL",'Planificación 2026-1'!W:W,C118,'Planificación 2026-1'!H:H,"T4"))&gt;0,"P55"," ")</f>
        <v xml:space="preserve"> </v>
      </c>
      <c r="Z118" s="108" t="str">
        <f>IF(SUM(COUNTIFS('Planificación 2026-1'!F:F,"FILIAL",'Planificación 2026-1'!W:W,C118,'Planificación 2026-1'!H:H,"AF"))&gt;0," P01"," ")</f>
        <v xml:space="preserve"> </v>
      </c>
      <c r="AA118" s="108" t="str">
        <f>IF(SUM(COUNTIFS('Planificación 2026-1'!F:F,"FILIAL",'Planificación 2026-1'!W:W,C118,'Planificación 2026-1'!H:H,"EN"))&gt;0,"P02"," ")</f>
        <v xml:space="preserve"> </v>
      </c>
      <c r="AB118" s="108" t="str">
        <f>IF(SUM(COUNTIFS('Planificación 2026-1'!F:F,"FILIAL",'Planificación 2026-1'!W:W,C118,'Planificación 2026-1'!H:H,"IS"))&gt;0,"P03"," ")</f>
        <v xml:space="preserve"> </v>
      </c>
      <c r="AC118" s="108" t="str">
        <f>IF(SUM(COUNTIFS('Planificación 2026-1'!F:F,"FILIAL",'Planificación 2026-1'!W:W,C118,'Planificación 2026-1'!H:H,"PS"))&gt;0,"P04"," ")</f>
        <v xml:space="preserve"> </v>
      </c>
      <c r="AD118" s="108"/>
      <c r="AE118" s="108" t="str">
        <f>IF(SUM(COUNTIFS('Planificación 2026-1'!F:F,"FILIAL",'Planificación 2026-1'!W:W,C118,'Planificación 2026-1'!H:H,"IN"))&gt;0,"P06"," ")</f>
        <v xml:space="preserve"> </v>
      </c>
      <c r="AF118" s="108" t="str">
        <f>IF(SUM(COUNTIFS('Planificación 2026-1'!F:F,"FILIAL",'Planificación 2026-1'!W:W,C118,'Planificación 2026-1'!H:H,"CA"))&gt;0,"P07"," ")</f>
        <v xml:space="preserve"> </v>
      </c>
      <c r="AG118" s="108" t="str">
        <f>IF(SUM(COUNTIFS('Planificación 2026-1'!F:F,"FILIAL",'Planificación 2026-1'!W:W,C118,'Planificación 2026-1'!H:H,"DE"))&gt;0,"P08"," ")</f>
        <v xml:space="preserve"> </v>
      </c>
      <c r="AH118" s="108" t="str">
        <f>IF(SUM(COUNTIFS('Planificación 2026-1'!F:F,"FILIAL",'Planificación 2026-1'!W:W,C118,'Planificación 2026-1'!H:H,"OB"))&gt;0,"P09"," ")</f>
        <v xml:space="preserve"> </v>
      </c>
      <c r="AI118" s="108" t="str">
        <f>IF(SUM(COUNTIFS('Planificación 2026-1'!F:F,"FILIAL",'Planificación 2026-1'!W:W,C118,'Planificación 2026-1'!H:H,"MH"))&gt;0,"P31"," ")</f>
        <v xml:space="preserve"> </v>
      </c>
      <c r="AJ118" s="108" t="str">
        <f>IF(SUM(COUNTIFS('Planificación 2026-1'!F:F,"FILIAL",'Planificación 2026-1'!W:W,C118,'Planificación 2026-1'!H:H,"IC"))&gt;0,"P32"," ")</f>
        <v xml:space="preserve"> </v>
      </c>
      <c r="AK118" s="108" t="str">
        <f>IF(SUM(COUNTIFS('Planificación 2026-1'!F:F,"FILIAL",'Planificación 2026-1'!W:W,C118,'Planificación 2026-1'!H:H,"AR"))&gt;0,"P34"," ")</f>
        <v xml:space="preserve"> </v>
      </c>
      <c r="AL118" s="108" t="str">
        <f>IF(SUM(COUNTIFS('Planificación 2026-1'!F:F,"FILIAL",'Planificación 2026-1'!W:W,C118,'Planificación 2026-1'!H:H,"T1"))&gt;0,"P35"," ")</f>
        <v xml:space="preserve"> </v>
      </c>
      <c r="AM118" s="108" t="str">
        <f>IF(SUM(COUNTIFS('Planificación 2026-1'!F:F,"FILIAL",'Planificación 2026-1'!W:W,C118,'Planificación 2026-1'!H:H,"T3"))&gt;0,"P36"," ")</f>
        <v xml:space="preserve"> </v>
      </c>
      <c r="AN118" s="108" t="str">
        <f>IF(SUM(COUNTIFS('Planificación 2026-1'!F:F,"FILIAL",'Planificación 2026-1'!W:W,C118,'Planificación 2026-1'!H:H,"T2"))&gt;0,"P37"," ")</f>
        <v xml:space="preserve"> </v>
      </c>
      <c r="AO118" s="108" t="str">
        <f>IF(SUM(COUNTIFS('Planificación 2026-1'!F:F,"FILIAL",'Planificación 2026-1'!W:W,C118,'Planificación 2026-1'!H:H,"AE"))&gt;0,"P38"," ")</f>
        <v xml:space="preserve"> </v>
      </c>
      <c r="AP118" s="108" t="str">
        <f>IF(SUM(COUNTIFS('Planificación 2026-1'!F:F,"FILIAL",'Planificación 2026-1'!W:W,C118,'Planificación 2026-1'!H:H,"T4"))&gt;0,"P55"," ")</f>
        <v xml:space="preserve"> </v>
      </c>
      <c r="AQ118" s="108" t="str">
        <f>IF(SUM(COUNTIFS('Planificación 2026-1'!F:F,"SUNAMPE",'Planificación 2026-1'!W:W,C118,'Planificación 2026-1'!H:H,"AF"))&gt;0," P01"," ")</f>
        <v xml:space="preserve"> </v>
      </c>
      <c r="AR118" s="108" t="str">
        <f>IF(SUM(COUNTIFS('Planificación 2026-1'!F:F,"SUNAMPE",'Planificación 2026-1'!W:W,C118,'Planificación 2026-1'!H:H,"EN"))&gt;0,"P02"," ")</f>
        <v xml:space="preserve"> </v>
      </c>
      <c r="AS118" s="108" t="str">
        <f>IF(SUM(COUNTIFS('Planificación 2026-1'!F:F,"SUNAMPE",'Planificación 2026-1'!W:W,C118,'Planificación 2026-1'!H:H,"IS"))&gt;0,"P03"," ")</f>
        <v xml:space="preserve"> </v>
      </c>
      <c r="AT118" s="108" t="str">
        <f>IF(SUM(COUNTIFS('Planificación 2026-1'!F:F,"SUNAMPE",'Planificación 2026-1'!W:W,C118,'Planificación 2026-1'!H:H,"PS"))&gt;0,"P04"," ")</f>
        <v xml:space="preserve"> </v>
      </c>
      <c r="AU118" s="108"/>
      <c r="AV118" s="108" t="str">
        <f>IF(SUM(COUNTIFS('Planificación 2026-1'!F:F,"SUNAMPE",'Planificación 2026-1'!W:W,C118,'Planificación 2026-1'!H:H,"IN"))&gt;0,"P06"," ")</f>
        <v xml:space="preserve"> </v>
      </c>
      <c r="AW118" s="108" t="str">
        <f>IF(SUM(COUNTIFS('Planificación 2026-1'!F:F,"SUNAMPE",'Planificación 2026-1'!W:W,C118,'Planificación 2026-1'!H:H,"CA"))&gt;0,"P07"," ")</f>
        <v xml:space="preserve"> </v>
      </c>
      <c r="AX118" s="108" t="str">
        <f>IF(SUM(COUNTIFS('Planificación 2026-1'!F:F,"SUNAMPE",'Planificación 2026-1'!W:W,C118,'Planificación 2026-1'!H:H,"DE"))&gt;0,"P08"," ")</f>
        <v xml:space="preserve"> </v>
      </c>
      <c r="AY118" s="108" t="str">
        <f>IF(SUM(COUNTIFS('Planificación 2026-1'!F:F,"SUNAMPE",'Planificación 2026-1'!W:W,C118,'Planificación 2026-1'!H:H,"OB"))&gt;0,"P09"," ")</f>
        <v xml:space="preserve"> </v>
      </c>
      <c r="AZ118" s="108" t="str">
        <f>IF(SUM(COUNTIFS('Planificación 2026-1'!F:F,"SUNAMPE",'Planificación 2026-1'!W:W,C118,'Planificación 2026-1'!H:H,"MH"))&gt;0,"P31"," ")</f>
        <v xml:space="preserve"> </v>
      </c>
      <c r="BA118" s="108" t="str">
        <f>IF(SUM(COUNTIFS('Planificación 2026-1'!F:F,"SUNAMPE",'Planificación 2026-1'!W:W,C118,'Planificación 2026-1'!H:H,"IC"))&gt;0,"P32"," ")</f>
        <v xml:space="preserve"> </v>
      </c>
      <c r="BB118" s="108" t="str">
        <f>IF(SUM(COUNTIFS('Planificación 2026-1'!F:F,"SUNAMPE",'Planificación 2026-1'!W:W,C118,'Planificación 2026-1'!H:H,"AR"))&gt;0,"P34"," ")</f>
        <v xml:space="preserve"> </v>
      </c>
      <c r="BC118" s="108" t="str">
        <f>IF(SUM(COUNTIFS('Planificación 2026-1'!F:F,"SUNAMPE",'Planificación 2026-1'!W:W,C118,'Planificación 2026-1'!H:H,"T1"))&gt;0,"P35"," ")</f>
        <v xml:space="preserve"> </v>
      </c>
      <c r="BD118" s="108" t="str">
        <f>IF(SUM(COUNTIFS('Planificación 2026-1'!F:F,"SUNAMPE",'Planificación 2026-1'!W:W,C118,'Planificación 2026-1'!H:H,"T3"))&gt;0,"P36"," ")</f>
        <v xml:space="preserve"> </v>
      </c>
      <c r="BE118" s="108" t="str">
        <f>IF(SUM(COUNTIFS('Planificación 2026-1'!F:F,"SUNAMPE",'Planificación 2026-1'!W:W,C118,'Planificación 2026-1'!H:H,"T2"))&gt;0,"P37"," ")</f>
        <v xml:space="preserve"> </v>
      </c>
      <c r="BF118" s="108" t="str">
        <f>IF(SUM(COUNTIFS('Planificación 2026-1'!F:F,"SUNAMPE",'Planificación 2026-1'!W:W,C118,'Planificación 2026-1'!H:H,"AE"))&gt;0,"P38"," ")</f>
        <v xml:space="preserve"> </v>
      </c>
      <c r="BG118" s="108" t="str">
        <f>IF(SUM(COUNTIFS('Planificación 2026-1'!F:F,"SUNAMPE",'Planificación 2026-1'!W:W,C118,'Planificación 2026-1'!H:H,"T4"))&gt;0,"P55"," ")</f>
        <v xml:space="preserve"> </v>
      </c>
      <c r="BH118" s="108" t="str">
        <f>IF(SUM(COUNTIFS('Planificación 2026-1'!F:F,"HUAURA",'Planificación 2026-1'!W:W,C118,'Planificación 2026-1'!H:H,"AF"))&gt;0," P01"," ")</f>
        <v xml:space="preserve"> </v>
      </c>
      <c r="BI118" s="108" t="str">
        <f>IF(SUM(COUNTIFS('Planificación 2026-1'!F:F,"HUAURA",'Planificación 2026-1'!W:W,C118,'Planificación 2026-1'!H:H,"EN"))&gt;0,"P02"," ")</f>
        <v xml:space="preserve"> </v>
      </c>
      <c r="BJ118" s="108" t="str">
        <f>IF(SUM(COUNTIFS('Planificación 2026-1'!F:F,"HUAURA",'Planificación 2026-1'!W:W,C118,'Planificación 2026-1'!H:H,"IS"))&gt;0,"P03"," ")</f>
        <v xml:space="preserve"> </v>
      </c>
      <c r="BK118" s="108" t="str">
        <f>IF(SUM(COUNTIFS('Planificación 2026-1'!F:F,"HUAURA",'Planificación 2026-1'!W:W,C118,'Planificación 2026-1'!H:H,"PS"))&gt;0,"P04"," ")</f>
        <v xml:space="preserve"> </v>
      </c>
      <c r="BL118" s="108"/>
      <c r="BM118" s="108" t="str">
        <f>IF(SUM(COUNTIFS('Planificación 2026-1'!F:F,"HUAURA",'Planificación 2026-1'!W:W,C118,'Planificación 2026-1'!H:H,"IN"))&gt;0,"P06"," ")</f>
        <v xml:space="preserve"> </v>
      </c>
      <c r="BN118" s="108" t="str">
        <f>IF(SUM(COUNTIFS('Planificación 2026-1'!F:F,"HUAURA",'Planificación 2026-1'!W:W,C118,'Planificación 2026-1'!H:H,"CA"))&gt;0,"P07"," ")</f>
        <v xml:space="preserve"> </v>
      </c>
      <c r="BO118" s="108" t="str">
        <f>IF(SUM(COUNTIFS('Planificación 2026-1'!F:F,"HUAURA",'Planificación 2026-1'!W:W,C118,'Planificación 2026-1'!H:H,"DE"))&gt;0,"P08"," ")</f>
        <v xml:space="preserve"> </v>
      </c>
      <c r="BP118" s="108" t="str">
        <f>IF(SUM(COUNTIFS('Planificación 2026-1'!F:F,"HUAURA",'Planificación 2026-1'!W:W,C118,'Planificación 2026-1'!H:H,"OB"))&gt;0,"P09"," ")</f>
        <v xml:space="preserve"> </v>
      </c>
      <c r="BQ118" s="108" t="str">
        <f>IF(SUM(COUNTIFS('Planificación 2026-1'!F:F,"HUAURA",'Planificación 2026-1'!W:W,C118,'Planificación 2026-1'!H:H,"MH"))&gt;0,"P31"," ")</f>
        <v xml:space="preserve"> </v>
      </c>
      <c r="BR118" s="108" t="str">
        <f>IF(SUM(COUNTIFS('Planificación 2026-1'!F:F,"HUAURA",'Planificación 2026-1'!W:W,C118,'Planificación 2026-1'!H:H,"IC"))&gt;0,"P32"," ")</f>
        <v xml:space="preserve"> </v>
      </c>
      <c r="BS118" s="108" t="str">
        <f>IF(SUM(COUNTIFS('Planificación 2026-1'!F:F,"HUAURA",'Planificación 2026-1'!W:W,C118,'Planificación 2026-1'!H:H,"AR"))&gt;0,"P34"," ")</f>
        <v xml:space="preserve"> </v>
      </c>
      <c r="BT118" s="108" t="str">
        <f>IF(SUM(COUNTIFS('Planificación 2026-1'!F:F,"HUAURA",'Planificación 2026-1'!W:W,C118,'Planificación 2026-1'!H:H,"T1"))&gt;0,"P35"," ")</f>
        <v xml:space="preserve"> </v>
      </c>
      <c r="BU118" s="108" t="str">
        <f>IF(SUM(COUNTIFS('Planificación 2026-1'!F:F,"HUAURA",'Planificación 2026-1'!W:W,C118,'Planificación 2026-1'!H:H,"T3"))&gt;0,"P36"," ")</f>
        <v xml:space="preserve"> </v>
      </c>
      <c r="BV118" s="108" t="str">
        <f>IF(SUM(COUNTIFS('Planificación 2026-1'!F:F,"HUAURA",'Planificación 2026-1'!W:W,C118,'Planificación 2026-1'!H:H,"T2"))&gt;0,"P37"," ")</f>
        <v xml:space="preserve"> </v>
      </c>
      <c r="BW118" s="108" t="str">
        <f>IF(SUM(COUNTIFS('Planificación 2026-1'!F:F,"HUAURA",'Planificación 2026-1'!W:W,C118,'Planificación 2026-1'!H:H,"AE"))&gt;0,"P38"," ")</f>
        <v xml:space="preserve"> </v>
      </c>
      <c r="BX118" s="108" t="str">
        <f>IF(SUM(COUNTIFS('Planificación 2026-1'!F:F,"HUAURA",'Planificación 2026-1'!W:W,C118,'Planificación 2026-1'!H:H,"T4"))&gt;0,"P55"," ")</f>
        <v xml:space="preserve"> </v>
      </c>
      <c r="BY118" s="109">
        <f>SUMIFS('Planificación 2026-1'!R:R,'Planificación 2026-1'!W:W,C118,'Planificación 2026-1'!H:H,"AF",'Planificación 2026-1'!I:I,"&gt;2")</f>
        <v>0</v>
      </c>
      <c r="BZ118" s="109">
        <f>SUMIFS('Planificación 2026-1'!R:R,'Planificación 2026-1'!W:W,C118,'Planificación 2026-1'!H:H,"EN",'Planificación 2026-1'!I:I,"&gt;2")</f>
        <v>0</v>
      </c>
      <c r="CA118" s="109">
        <f>SUMIFS('Planificación 2026-1'!R:R,'Planificación 2026-1'!W:W,C118,'Planificación 2026-1'!H:H,"IS",'Planificación 2026-1'!I:I,"&gt;2")</f>
        <v>0</v>
      </c>
      <c r="CB118" s="109">
        <f>SUMIFS('Planificación 2026-1'!R:R,'Planificación 2026-1'!W:W,C118,'Planificación 2026-1'!H:H,"PS",'Planificación 2026-1'!I:I,"&gt;2")</f>
        <v>0</v>
      </c>
      <c r="CC118" s="109">
        <f>SUMIFS('Planificación 2026-1'!R:R,'Planificación 2026-1'!W:W,C118,'Planificación 2026-1'!H:H,"IN",'Planificación 2026-1'!I:I,"&gt;2")</f>
        <v>0</v>
      </c>
      <c r="CD118" s="109">
        <f>SUMIFS('Planificación 2026-1'!R:R,'Planificación 2026-1'!W:W,C118,'Planificación 2026-1'!H:H,"CA",'Planificación 2026-1'!I:I,"&gt;2")</f>
        <v>0</v>
      </c>
      <c r="CE118" s="109">
        <f>SUMIFS('Planificación 2026-1'!R:R,'Planificación 2026-1'!W:W,C118,'Planificación 2026-1'!H:H,"DE",'Planificación 2026-1'!I:I,"&gt;2")</f>
        <v>0</v>
      </c>
      <c r="CF118" s="109">
        <f>SUMIFS('Planificación 2026-1'!R:R,'Planificación 2026-1'!W:W,C118,'Planificación 2026-1'!H:H,"OB",'Planificación 2026-1'!I:I,"&gt;2")</f>
        <v>0</v>
      </c>
      <c r="CG118" s="109">
        <f>SUMIFS('Planificación 2026-1'!R:R,'Planificación 2026-1'!W:W,C118,'Planificación 2026-1'!H:H,"MH",'Planificación 2026-1'!I:I,"&gt;2")</f>
        <v>0</v>
      </c>
      <c r="CH118" s="109">
        <f>SUMIFS('Planificación 2026-1'!R:R,'Planificación 2026-1'!W:W,C118,'Planificación 2026-1'!H:H,"IC",'Planificación 2026-1'!I:I,"&gt;2")</f>
        <v>0</v>
      </c>
      <c r="CI118" s="109">
        <f>SUMIFS('Planificación 2026-1'!R:R,'Planificación 2026-1'!W:W,C118,'Planificación 2026-1'!H:H,"AR",'Planificación 2026-1'!I:I,"&gt;2")</f>
        <v>0</v>
      </c>
      <c r="CJ118" s="109">
        <f>SUMIFS('Planificación 2026-1'!R:R,'Planificación 2026-1'!W:W,C118,'Planificación 2026-1'!H:H,"T1",'Planificación 2026-1'!I:I,"&gt;2")</f>
        <v>0</v>
      </c>
      <c r="CK118" s="109">
        <f>SUMIFS('Planificación 2026-1'!R:R,'Planificación 2026-1'!W:W,C118,'Planificación 2026-1'!H:H,"T3",'Planificación 2026-1'!I:I,"&gt;2")</f>
        <v>0</v>
      </c>
      <c r="CL118" s="109">
        <f>SUMIFS('Planificación 2026-1'!R:R,'Planificación 2026-1'!W:W,C118,'Planificación 2026-1'!H:H,"T2",'Planificación 2026-1'!I:I,"&gt;2")</f>
        <v>0</v>
      </c>
      <c r="CM118" s="109">
        <f>SUMIFS('Planificación 2026-1'!R:R,'Planificación 2026-1'!W:W,C118,'Planificación 2026-1'!H:H,"AE",'Planificación 2026-1'!I:I,"&gt;2")</f>
        <v>0</v>
      </c>
      <c r="CN118" s="109">
        <f>SUMIFS('Planificación 2026-1'!R:R,'Planificación 2026-1'!W:W,C118,'Planificación 2026-1'!H:H,"T4",'Planificación 2026-1'!I:I,"&gt;2")</f>
        <v>0</v>
      </c>
      <c r="CO118" s="109">
        <f>SUMIFS('Planificación 2026-1'!R:R,'Planificación 2026-1'!W:W,C118,'Planificación 2026-1'!H:H,"AF",'Planificación 2026-1'!I:I,"&lt;3")</f>
        <v>0</v>
      </c>
      <c r="CP118" s="109">
        <f>SUMIFS('Planificación 2026-1'!R:R,'Planificación 2026-1'!W:W,C118,'Planificación 2026-1'!H:H,"EN",'Planificación 2026-1'!I:I,"&lt;3")</f>
        <v>0</v>
      </c>
      <c r="CQ118" s="109">
        <f>SUMIFS('Planificación 2026-1'!R:R,'Planificación 2026-1'!W:W,C118,'Planificación 2026-1'!H:H,"IS",'Planificación 2026-1'!I:I,"&lt;3")</f>
        <v>0</v>
      </c>
      <c r="CR118" s="109">
        <f>SUMIFS('Planificación 2026-1'!R:R,'Planificación 2026-1'!W:W,C118,'Planificación 2026-1'!H:H,"PS",'Planificación 2026-1'!I:I,"&lt;3")</f>
        <v>0</v>
      </c>
      <c r="CS118" s="109">
        <f>SUMIFS('Planificación 2026-1'!R:R,'Planificación 2026-1'!W:W,C118,'Planificación 2026-1'!H:H,"IN",'Planificación 2026-1'!I:I,"&lt;3")</f>
        <v>0</v>
      </c>
      <c r="CT118" s="109">
        <f>SUMIFS('Planificación 2026-1'!R:R,'Planificación 2026-1'!W:W,C118,'Planificación 2026-1'!H:H,"CA",'Planificación 2026-1'!I:I,"&lt;3")</f>
        <v>0</v>
      </c>
      <c r="CU118" s="109">
        <f>SUMIFS('Planificación 2026-1'!R:R,'Planificación 2026-1'!W:W,C118,'Planificación 2026-1'!H:H,"DE",'Planificación 2026-1'!I:I,"&lt;3")</f>
        <v>0</v>
      </c>
      <c r="CV118" s="109">
        <f>SUMIFS('Planificación 2026-1'!R:R,'Planificación 2026-1'!W:W,C118,'Planificación 2026-1'!H:H,"OB",'Planificación 2026-1'!I:I,"&lt;3")</f>
        <v>0</v>
      </c>
      <c r="CW118" s="109">
        <f>SUMIFS('Planificación 2026-1'!R:R,'Planificación 2026-1'!W:W,C118,'Planificación 2026-1'!H:H,"MH",'Planificación 2026-1'!I:I,"&lt;3")</f>
        <v>0</v>
      </c>
      <c r="CX118" s="109">
        <f>SUMIFS('Planificación 2026-1'!R:R,'Planificación 2026-1'!W:W,C118,'Planificación 2026-1'!H:H,"IC",'Planificación 2026-1'!I:I,"&lt;3")</f>
        <v>0</v>
      </c>
      <c r="CY118" s="109">
        <f>SUMIFS('Planificación 2026-1'!R:R,'Planificación 2026-1'!W:W,C118,'Planificación 2026-1'!H:H,"AR",'Planificación 2026-1'!I:I,"&lt;3")</f>
        <v>0</v>
      </c>
      <c r="CZ118" s="109">
        <f>SUMIFS('Planificación 2026-1'!R:R,'Planificación 2026-1'!W:W,C118,'Planificación 2026-1'!H:H,"T1",'Planificación 2026-1'!I:I,"&lt;3")</f>
        <v>0</v>
      </c>
      <c r="DA118" s="109">
        <f>SUMIFS('Planificación 2026-1'!R:R,'Planificación 2026-1'!W:W,C118,'Planificación 2026-1'!H:H,"T3",'Planificación 2026-1'!I:I,"&lt;3")</f>
        <v>0</v>
      </c>
      <c r="DB118" s="109">
        <f>SUMIFS('Planificación 2026-1'!R:R,'Planificación 2026-1'!W:W,C118,'Planificación 2026-1'!H:H,"T2",'Planificación 2026-1'!I:I,"&lt;3")</f>
        <v>0</v>
      </c>
      <c r="DC118" s="109">
        <f>SUMIFS('Planificación 2026-1'!R:R,'Planificación 2026-1'!W:W,C118,'Planificación 2026-1'!H:H,"AE",'Planificación 2026-1'!I:I,"&lt;3")</f>
        <v>0</v>
      </c>
      <c r="DD118" s="109">
        <f>SUMIFS('Planificación 2026-1'!R:R,'Planificación 2026-1'!W:W,C118,'Planificación 2026-1'!H:H,"T4",'Planificación 2026-1'!I:I,"&lt;3")</f>
        <v>0</v>
      </c>
      <c r="DE118" s="108" t="str">
        <f t="shared" si="13"/>
        <v/>
      </c>
      <c r="DF118" s="41">
        <f>IF(C118="","",SUMIFS('Planificación 2026-1'!R:R,'Planificación 2026-1'!W:W,C118,'Planificación 2026-1'!F:F,"PRINCIPAL",'Planificación 2026-1'!X:X,"VIRTUAL"))</f>
        <v>0</v>
      </c>
      <c r="DG118" s="41">
        <f>IF(C118="","",SUMIFS('Planificación 2026-1'!R:R,'Planificación 2026-1'!W:W,C118,'Planificación 2026-1'!F:F,"PRINCIPAL",'Planificación 2026-1'!X:X,"PRESENCIAL"))</f>
        <v>0</v>
      </c>
      <c r="DH118" s="41">
        <f>IF(C118="","",SUMIFS('Planificación 2026-1'!R:R,'Planificación 2026-1'!W:W,C118,'Planificación 2026-1'!F:F,"PRINCIPAL",'Planificación 2026-1'!X:X,"HIBRIDO PRESENCIAL"))</f>
        <v>0</v>
      </c>
      <c r="DI118" s="108" t="str">
        <f t="shared" si="14"/>
        <v/>
      </c>
      <c r="DJ118" s="108">
        <f>IF(C118="","",SUMIFS('Planificación 2026-1'!R:R,'Planificación 2026-1'!W:W,C118,'Planificación 2026-1'!F:F,"FILIAL",'Planificación 2026-1'!X:X,"VIRTUAL"))</f>
        <v>0</v>
      </c>
      <c r="DK118" s="110">
        <f>IF(C118="","",SUMIFS('Planificación 2026-1'!R:R,'Planificación 2026-1'!W:W,C118,'Planificación 2026-1'!F:F,"FILIAL",'Planificación 2026-1'!X:X,"PRESENCIAL"))</f>
        <v>0</v>
      </c>
      <c r="DL118" s="61">
        <f>IF(C118="","",SUMIFS('Planificación 2026-1'!R:R,'Planificación 2026-1'!W:W,C118,'Planificación 2026-1'!F:F,"FILIAL",'Planificación 2026-1'!X:X,"HIBRIDO PRESENCIAL"))</f>
        <v>0</v>
      </c>
      <c r="DM118" s="111" t="str">
        <f t="shared" si="15"/>
        <v/>
      </c>
      <c r="DN118" s="108">
        <f>IF(C118="","",SUMIFS('Planificación 2026-1'!R:R,'Planificación 2026-1'!W:W,C118,'Planificación 2026-1'!F:F,"SUNAMPE",'Planificación 2026-1'!X:X,"VIRTUAL"))</f>
        <v>0</v>
      </c>
      <c r="DO118" s="61">
        <f>IF(C118="","",SUMIFS('Planificación 2026-1'!R:R,'Planificación 2026-1'!W:W,C118,'Planificación 2026-1'!F:F,"SUNAMPE",'Planificación 2026-1'!X:X,"PRESENCIAL"))</f>
        <v>0</v>
      </c>
      <c r="DP118" s="111" t="str">
        <f t="shared" si="16"/>
        <v/>
      </c>
      <c r="DQ118" s="108">
        <f>IF(C118="","",SUMIFS('Planificación 2026-1'!R:R,'Planificación 2026-1'!W:W,C118,'Planificación 2026-1'!F:F,"HUAURA",'Planificación 2026-1'!X:X,"VIRTUAL"))</f>
        <v>0</v>
      </c>
      <c r="DR118" s="61">
        <f>IF(C118="","",SUMIFS('Planificación 2026-1'!R:R,'Planificación 2026-1'!W:W,C118,'Planificación 2026-1'!F:F,"HUAURA",'Planificación 2026-1'!X:X,"PRESENCIAL"))</f>
        <v>0</v>
      </c>
      <c r="DS118" s="76">
        <f>SUMIFS('Planificación 2026-1'!R:R,'Planificación 2026-1'!W:W,C118,'Planificación 2026-1'!F:F,"PRINCIPAL",'Planificación 2026-1'!X:X,"VIRTUAL",'Planificación 2026-1'!I:I,"&gt;2")</f>
        <v>0</v>
      </c>
      <c r="DT118" s="76">
        <f>SUMIFS('Planificación 2026-1'!R:R,'Planificación 2026-1'!W:W,C118,'Planificación 2026-1'!F:F,"PRINCIPAL",'Planificación 2026-1'!X:X,"&lt;&gt;VIRTUAL",'Planificación 2026-1'!I:I,"&gt;2")</f>
        <v>0</v>
      </c>
      <c r="DU118" s="76">
        <f>SUMIFS('Planificación 2026-1'!R:R,'Planificación 2026-1'!W:W,C118,'Planificación 2026-1'!F:F,"SUNAMPE",'Planificación 2026-1'!X:X,"VIRTUAL",'Planificación 2026-1'!I:I,"&gt;2")</f>
        <v>0</v>
      </c>
      <c r="DV118" s="76">
        <f>SUMIFS('Planificación 2026-1'!R:R,'Planificación 2026-1'!W:W,C118,'Planificación 2026-1'!F:F,"SUNAMPE",'Planificación 2026-1'!X:X,"&lt;&gt;VIRTUAL",'Planificación 2026-1'!I:I,"&gt;2")</f>
        <v>0</v>
      </c>
      <c r="DW118" s="76">
        <f>SUMIFS('Planificación 2026-1'!R:R,'Planificación 2026-1'!W:W,C118,'Planificación 2026-1'!F:F,"FILIAL",'Planificación 2026-1'!X:X,"VIRTUAL",'Planificación 2026-1'!I:I,"&gt;2")</f>
        <v>0</v>
      </c>
      <c r="DX118" s="76">
        <f>SUMIFS('Planificación 2026-1'!R:R,'Planificación 2026-1'!W:W,C118,'Planificación 2026-1'!F:F,"FILIAL",'Planificación 2026-1'!X:X,"&lt;&gt;VIRTUAL",'Planificación 2026-1'!I:I,"&gt;2")</f>
        <v>0</v>
      </c>
      <c r="DY118" s="76">
        <f>SUMIFS('Planificación 2026-1'!R:R,'Planificación 2026-1'!W:W,C118,'Planificación 2026-1'!F:F,"PORUMA",'Planificación 2026-1'!X:X,"VIRTUAL",'Planificación 2026-1'!I:I,"&gt;2")</f>
        <v>0</v>
      </c>
      <c r="DZ118" s="76">
        <f>SUMIFS('Planificación 2026-1'!R:R,'Planificación 2026-1'!W:W,C118,'Planificación 2026-1'!F:F,"PORUMA",'Planificación 2026-1'!X:X,"&lt;&gt;VIRTUAL",'Planificación 2026-1'!I:I,"&gt;2")</f>
        <v>0</v>
      </c>
      <c r="EA118" s="76">
        <f>SUMIFS('Planificación 2026-1'!R:R,'Planificación 2026-1'!W:W,C118,'Planificación 2026-1'!F:F,"HUAURA",'Planificación 2026-1'!X:X,"VIRTUAL",'Planificación 2026-1'!I:I,"&gt;2")</f>
        <v>0</v>
      </c>
      <c r="EB118" s="76">
        <f>SUMIFS('Planificación 2026-1'!R:R,'Planificación 2026-1'!W:W,C118,'Planificación 2026-1'!F:F,"HUAURA",'Planificación 2026-1'!X:X,"&lt;&gt;VIRTUAL",'Planificación 2026-1'!I:I,"&gt;2")</f>
        <v>0</v>
      </c>
      <c r="EC118" s="76">
        <f>SUMIFS('Planificación 2026-1'!R:R,'Planificación 2026-1'!W:W,C118,'Planificación 2026-1'!F:F,"PRINCIPAL",'Planificación 2026-1'!X:X,"VIRTUAL",'Planificación 2026-1'!I:I,"&lt;3")</f>
        <v>0</v>
      </c>
      <c r="ED118" s="76">
        <f>SUMIFS('Planificación 2026-1'!R:R,'Planificación 2026-1'!W:W,C118,'Planificación 2026-1'!F:F,"PRINCIPAL",'Planificación 2026-1'!X:X,"&lt;&gt;VIRTUAL",'Planificación 2026-1'!I:I,"&lt;3")</f>
        <v>0</v>
      </c>
      <c r="EE118" s="76">
        <f>SUMIFS('Planificación 2026-1'!R:R,'Planificación 2026-1'!W:W,C118,'Planificación 2026-1'!F:F,"SUNAMPE",'Planificación 2026-1'!X:X,"VIRTUAL",'Planificación 2026-1'!I:I,"&lt;3")</f>
        <v>0</v>
      </c>
      <c r="EF118" s="76">
        <f>SUMIFS('Planificación 2026-1'!R:R,'Planificación 2026-1'!W:W,C118,'Planificación 2026-1'!F:F,"SUNAMPE",'Planificación 2026-1'!X:X,"&lt;&gt;VIRTUAL",'Planificación 2026-1'!I:I,"&lt;3")</f>
        <v>0</v>
      </c>
      <c r="EG118" s="76">
        <f>SUMIFS('Planificación 2026-1'!R:R,'Planificación 2026-1'!W:W,C118,'Planificación 2026-1'!F:F,"FILIAL",'Planificación 2026-1'!X:X,"VIRTUAL",'Planificación 2026-1'!I:I,"&lt;3")</f>
        <v>0</v>
      </c>
      <c r="EH118" s="76">
        <f>SUMIFS('Planificación 2026-1'!R:R,'Planificación 2026-1'!W:W,C118,'Planificación 2026-1'!F:F,"FILIAL",'Planificación 2026-1'!X:X,"&lt;&gt;VIRTUAL",'Planificación 2026-1'!I:I,"&lt;3")</f>
        <v>0</v>
      </c>
      <c r="EI118" s="76">
        <f>SUMIFS('Planificación 2026-1'!R:R,'Planificación 2026-1'!W:W,C118,'Planificación 2026-1'!F:F,"PORUMA",'Planificación 2026-1'!X:X,"VIRTUAL",'Planificación 2026-1'!I:I,"&lt;3")</f>
        <v>0</v>
      </c>
      <c r="EJ118" s="76">
        <f>SUMIFS('Planificación 2026-1'!R:R,'Planificación 2026-1'!W:W,C118,'Planificación 2026-1'!F:F,"PORUMA",'Planificación 2026-1'!X:X,"&lt;&gt;VIRTUAL",'Planificación 2026-1'!I:I,"&lt;3")</f>
        <v>0</v>
      </c>
      <c r="EK118" s="76">
        <f>SUMIFS('Planificación 2026-1'!R:R,'Planificación 2026-1'!W:W,C118,'Planificación 2026-1'!F:F,"HUAURA",'Planificación 2026-1'!X:X,"VIRTUAL",'Planificación 2026-1'!I:I,"&lt;3")</f>
        <v>0</v>
      </c>
      <c r="EL118" s="76">
        <f>SUMIFS('Planificación 2026-1'!R:R,'Planificación 2026-1'!W:W,C118,'Planificación 2026-1'!F:F,"HUAURA",'Planificación 2026-1'!X:X,"&lt;&gt;VIRTUAL",'Planificación 2026-1'!I:I,"&lt;3")</f>
        <v>0</v>
      </c>
      <c r="EM118" s="76"/>
      <c r="EN118" s="76">
        <f t="shared" si="9"/>
        <v>0</v>
      </c>
      <c r="EO118" s="76">
        <f t="shared" si="10"/>
        <v>0</v>
      </c>
      <c r="EP118" s="76" t="b">
        <f t="shared" si="11"/>
        <v>1</v>
      </c>
      <c r="EQ118" s="76" t="str">
        <f t="shared" si="12"/>
        <v/>
      </c>
      <c r="ER118" s="76" t="str">
        <f t="shared" si="17"/>
        <v>PRESENCIAL</v>
      </c>
    </row>
    <row r="119" spans="1:148" hidden="1">
      <c r="A119" s="83"/>
      <c r="B119" s="119">
        <v>116</v>
      </c>
      <c r="C119" s="115" t="s">
        <v>291</v>
      </c>
      <c r="D119" s="112">
        <f>SUMIF('Planificación 2026-1'!W:W,C119,'Planificación 2026-1'!R:R)</f>
        <v>0</v>
      </c>
      <c r="E119" s="114" t="s">
        <v>170</v>
      </c>
      <c r="F119" s="115" t="s">
        <v>171</v>
      </c>
      <c r="G119" s="115" t="s">
        <v>13</v>
      </c>
      <c r="H119" s="115" t="s">
        <v>122</v>
      </c>
      <c r="I119" s="107" t="str">
        <f>IF(SUM(COUNTIFS('Planificación 2026-1'!F:F,"PRINCIPAL",'Planificación 2026-1'!W:W,C119,'Planificación 2026-1'!H:H,"AF"))&gt;0,"P01"," ")</f>
        <v xml:space="preserve"> </v>
      </c>
      <c r="J119" s="108" t="str">
        <f>IF(SUM(COUNTIFS('Planificación 2026-1'!F:F,"PRINCIPAL",'Planificación 2026-1'!W:W,C119,'Planificación 2026-1'!H:H,"EN"))&gt;0,"P02"," ")</f>
        <v xml:space="preserve"> </v>
      </c>
      <c r="K119" s="108" t="str">
        <f>IF(SUM(COUNTIFS('Planificación 2026-1'!F:F,"PRINCIPAL",'Planificación 2026-1'!W:W,C119,'Planificación 2026-1'!H:H,"IS"))&gt;0,"P03"," ")</f>
        <v xml:space="preserve"> </v>
      </c>
      <c r="L119" s="108" t="str">
        <f>IF(SUM(COUNTIFS('Planificación 2026-1'!F:F,"PRINCIPAL",'Planificación 2026-1'!W:W,C119,'Planificación 2026-1'!H:H,"PS"))&gt;0,"P04"," ")</f>
        <v xml:space="preserve"> </v>
      </c>
      <c r="M119" s="108"/>
      <c r="N119" s="108" t="str">
        <f>IF(SUM(COUNTIFS('Planificación 2026-1'!F:F,"PRINCIPAL",'Planificación 2026-1'!W:W,C119,'Planificación 2026-1'!H:H,"IN"))&gt;0,"P06"," ")</f>
        <v xml:space="preserve"> </v>
      </c>
      <c r="O119" s="108" t="str">
        <f>IF(SUM(COUNTIFS('Planificación 2026-1'!F:F,"PRINCIPAL",'Planificación 2026-1'!W:W,C119,'Planificación 2026-1'!H:H,"CA"))&gt;0,"P07"," ")</f>
        <v xml:space="preserve"> </v>
      </c>
      <c r="P119" s="108" t="str">
        <f>IF(SUM(COUNTIFS('Planificación 2026-1'!F:F,"PRINCIPAL",'Planificación 2026-1'!W:W,C119,'Planificación 2026-1'!H:H,"DE"))&gt;0,"P08"," ")</f>
        <v xml:space="preserve"> </v>
      </c>
      <c r="Q119" s="108" t="str">
        <f>IF(SUM(COUNTIFS('Planificación 2026-1'!F:F,"PRINCIPAL",'Planificación 2026-1'!W:W,C119,'Planificación 2026-1'!H:H,"OB"))&gt;0,"P09"," ")</f>
        <v xml:space="preserve"> </v>
      </c>
      <c r="R119" s="108" t="str">
        <f>IF(SUM(COUNTIFS('Planificación 2026-1'!F:F,"PRINCIPAL",'Planificación 2026-1'!W:W,C119,'Planificación 2026-1'!H:H,"MH"))&gt;0,"P31"," ")</f>
        <v xml:space="preserve"> </v>
      </c>
      <c r="S119" s="108" t="str">
        <f>IF(SUM(COUNTIFS('Planificación 2026-1'!F:F,"PRINCIPAL",'Planificación 2026-1'!W:W,C119,'Planificación 2026-1'!H:H,"IC"))&gt;0,"P32"," ")</f>
        <v xml:space="preserve"> </v>
      </c>
      <c r="T119" s="108" t="str">
        <f>IF(SUM(COUNTIFS('Planificación 2026-1'!F:F,"PRINCIPAL",'Planificación 2026-1'!W:W,C119,'Planificación 2026-1'!H:H,"AR"))&gt;0,"P34"," ")</f>
        <v xml:space="preserve"> </v>
      </c>
      <c r="U119" s="108" t="str">
        <f>IF(SUM(COUNTIFS('Planificación 2026-1'!F:F,"PRINCIPAL",'Planificación 2026-1'!W:W,C119,'Planificación 2026-1'!H:H,"T1"))&gt;0,"P35"," ")</f>
        <v xml:space="preserve"> </v>
      </c>
      <c r="V119" s="108" t="str">
        <f>IF(SUM(COUNTIFS('Planificación 2026-1'!F:F,"PRINCIPAL",'Planificación 2026-1'!W:W,C119,'Planificación 2026-1'!H:H,"T3"))&gt;0,"P36"," ")</f>
        <v xml:space="preserve"> </v>
      </c>
      <c r="W119" s="108" t="str">
        <f>IF(SUM(COUNTIFS('Planificación 2026-1'!F:F,"PRINCIPAL",'Planificación 2026-1'!W:W,C119,'Planificación 2026-1'!H:H,"T2"))&gt;0,"P37"," ")</f>
        <v xml:space="preserve"> </v>
      </c>
      <c r="X119" s="108" t="str">
        <f>IF(SUM(COUNTIFS('Planificación 2026-1'!F:F,"PRINCIPAL",'Planificación 2026-1'!W:W,C119,'Planificación 2026-1'!H:H,"AE"))&gt;0,"P38"," ")</f>
        <v xml:space="preserve"> </v>
      </c>
      <c r="Y119" s="108" t="str">
        <f>IF(SUM(COUNTIFS('Planificación 2026-1'!F:F,"PRINCIPAL",'Planificación 2026-1'!W:W,C119,'Planificación 2026-1'!H:H,"T4"))&gt;0,"P55"," ")</f>
        <v xml:space="preserve"> </v>
      </c>
      <c r="Z119" s="108" t="str">
        <f>IF(SUM(COUNTIFS('Planificación 2026-1'!F:F,"FILIAL",'Planificación 2026-1'!W:W,C119,'Planificación 2026-1'!H:H,"AF"))&gt;0," P01"," ")</f>
        <v xml:space="preserve"> </v>
      </c>
      <c r="AA119" s="108" t="str">
        <f>IF(SUM(COUNTIFS('Planificación 2026-1'!F:F,"FILIAL",'Planificación 2026-1'!W:W,C119,'Planificación 2026-1'!H:H,"EN"))&gt;0,"P02"," ")</f>
        <v xml:space="preserve"> </v>
      </c>
      <c r="AB119" s="108" t="str">
        <f>IF(SUM(COUNTIFS('Planificación 2026-1'!F:F,"FILIAL",'Planificación 2026-1'!W:W,C119,'Planificación 2026-1'!H:H,"IS"))&gt;0,"P03"," ")</f>
        <v xml:space="preserve"> </v>
      </c>
      <c r="AC119" s="108" t="str">
        <f>IF(SUM(COUNTIFS('Planificación 2026-1'!F:F,"FILIAL",'Planificación 2026-1'!W:W,C119,'Planificación 2026-1'!H:H,"PS"))&gt;0,"P04"," ")</f>
        <v xml:space="preserve"> </v>
      </c>
      <c r="AD119" s="108"/>
      <c r="AE119" s="108" t="str">
        <f>IF(SUM(COUNTIFS('Planificación 2026-1'!F:F,"FILIAL",'Planificación 2026-1'!W:W,C119,'Planificación 2026-1'!H:H,"IN"))&gt;0,"P06"," ")</f>
        <v xml:space="preserve"> </v>
      </c>
      <c r="AF119" s="108" t="str">
        <f>IF(SUM(COUNTIFS('Planificación 2026-1'!F:F,"FILIAL",'Planificación 2026-1'!W:W,C119,'Planificación 2026-1'!H:H,"CA"))&gt;0,"P07"," ")</f>
        <v xml:space="preserve"> </v>
      </c>
      <c r="AG119" s="108" t="str">
        <f>IF(SUM(COUNTIFS('Planificación 2026-1'!F:F,"FILIAL",'Planificación 2026-1'!W:W,C119,'Planificación 2026-1'!H:H,"DE"))&gt;0,"P08"," ")</f>
        <v xml:space="preserve"> </v>
      </c>
      <c r="AH119" s="108" t="str">
        <f>IF(SUM(COUNTIFS('Planificación 2026-1'!F:F,"FILIAL",'Planificación 2026-1'!W:W,C119,'Planificación 2026-1'!H:H,"OB"))&gt;0,"P09"," ")</f>
        <v xml:space="preserve"> </v>
      </c>
      <c r="AI119" s="108" t="str">
        <f>IF(SUM(COUNTIFS('Planificación 2026-1'!F:F,"FILIAL",'Planificación 2026-1'!W:W,C119,'Planificación 2026-1'!H:H,"MH"))&gt;0,"P31"," ")</f>
        <v xml:space="preserve"> </v>
      </c>
      <c r="AJ119" s="108" t="str">
        <f>IF(SUM(COUNTIFS('Planificación 2026-1'!F:F,"FILIAL",'Planificación 2026-1'!W:W,C119,'Planificación 2026-1'!H:H,"IC"))&gt;0,"P32"," ")</f>
        <v xml:space="preserve"> </v>
      </c>
      <c r="AK119" s="108" t="str">
        <f>IF(SUM(COUNTIFS('Planificación 2026-1'!F:F,"FILIAL",'Planificación 2026-1'!W:W,C119,'Planificación 2026-1'!H:H,"AR"))&gt;0,"P34"," ")</f>
        <v xml:space="preserve"> </v>
      </c>
      <c r="AL119" s="108" t="str">
        <f>IF(SUM(COUNTIFS('Planificación 2026-1'!F:F,"FILIAL",'Planificación 2026-1'!W:W,C119,'Planificación 2026-1'!H:H,"T1"))&gt;0,"P35"," ")</f>
        <v xml:space="preserve"> </v>
      </c>
      <c r="AM119" s="108" t="str">
        <f>IF(SUM(COUNTIFS('Planificación 2026-1'!F:F,"FILIAL",'Planificación 2026-1'!W:W,C119,'Planificación 2026-1'!H:H,"T3"))&gt;0,"P36"," ")</f>
        <v xml:space="preserve"> </v>
      </c>
      <c r="AN119" s="108" t="str">
        <f>IF(SUM(COUNTIFS('Planificación 2026-1'!F:F,"FILIAL",'Planificación 2026-1'!W:W,C119,'Planificación 2026-1'!H:H,"T2"))&gt;0,"P37"," ")</f>
        <v xml:space="preserve"> </v>
      </c>
      <c r="AO119" s="108" t="str">
        <f>IF(SUM(COUNTIFS('Planificación 2026-1'!F:F,"FILIAL",'Planificación 2026-1'!W:W,C119,'Planificación 2026-1'!H:H,"AE"))&gt;0,"P38"," ")</f>
        <v xml:space="preserve"> </v>
      </c>
      <c r="AP119" s="108" t="str">
        <f>IF(SUM(COUNTIFS('Planificación 2026-1'!F:F,"FILIAL",'Planificación 2026-1'!W:W,C119,'Planificación 2026-1'!H:H,"T4"))&gt;0,"P55"," ")</f>
        <v xml:space="preserve"> </v>
      </c>
      <c r="AQ119" s="108" t="str">
        <f>IF(SUM(COUNTIFS('Planificación 2026-1'!F:F,"SUNAMPE",'Planificación 2026-1'!W:W,C119,'Planificación 2026-1'!H:H,"AF"))&gt;0," P01"," ")</f>
        <v xml:space="preserve"> </v>
      </c>
      <c r="AR119" s="108" t="str">
        <f>IF(SUM(COUNTIFS('Planificación 2026-1'!F:F,"SUNAMPE",'Planificación 2026-1'!W:W,C119,'Planificación 2026-1'!H:H,"EN"))&gt;0,"P02"," ")</f>
        <v xml:space="preserve"> </v>
      </c>
      <c r="AS119" s="108" t="str">
        <f>IF(SUM(COUNTIFS('Planificación 2026-1'!F:F,"SUNAMPE",'Planificación 2026-1'!W:W,C119,'Planificación 2026-1'!H:H,"IS"))&gt;0,"P03"," ")</f>
        <v xml:space="preserve"> </v>
      </c>
      <c r="AT119" s="108" t="str">
        <f>IF(SUM(COUNTIFS('Planificación 2026-1'!F:F,"SUNAMPE",'Planificación 2026-1'!W:W,C119,'Planificación 2026-1'!H:H,"PS"))&gt;0,"P04"," ")</f>
        <v xml:space="preserve"> </v>
      </c>
      <c r="AU119" s="108"/>
      <c r="AV119" s="108" t="str">
        <f>IF(SUM(COUNTIFS('Planificación 2026-1'!F:F,"SUNAMPE",'Planificación 2026-1'!W:W,C119,'Planificación 2026-1'!H:H,"IN"))&gt;0,"P06"," ")</f>
        <v xml:space="preserve"> </v>
      </c>
      <c r="AW119" s="108" t="str">
        <f>IF(SUM(COUNTIFS('Planificación 2026-1'!F:F,"SUNAMPE",'Planificación 2026-1'!W:W,C119,'Planificación 2026-1'!H:H,"CA"))&gt;0,"P07"," ")</f>
        <v xml:space="preserve"> </v>
      </c>
      <c r="AX119" s="108" t="str">
        <f>IF(SUM(COUNTIFS('Planificación 2026-1'!F:F,"SUNAMPE",'Planificación 2026-1'!W:W,C119,'Planificación 2026-1'!H:H,"DE"))&gt;0,"P08"," ")</f>
        <v xml:space="preserve"> </v>
      </c>
      <c r="AY119" s="108" t="str">
        <f>IF(SUM(COUNTIFS('Planificación 2026-1'!F:F,"SUNAMPE",'Planificación 2026-1'!W:W,C119,'Planificación 2026-1'!H:H,"OB"))&gt;0,"P09"," ")</f>
        <v xml:space="preserve"> </v>
      </c>
      <c r="AZ119" s="108" t="str">
        <f>IF(SUM(COUNTIFS('Planificación 2026-1'!F:F,"SUNAMPE",'Planificación 2026-1'!W:W,C119,'Planificación 2026-1'!H:H,"MH"))&gt;0,"P31"," ")</f>
        <v xml:space="preserve"> </v>
      </c>
      <c r="BA119" s="108" t="str">
        <f>IF(SUM(COUNTIFS('Planificación 2026-1'!F:F,"SUNAMPE",'Planificación 2026-1'!W:W,C119,'Planificación 2026-1'!H:H,"IC"))&gt;0,"P32"," ")</f>
        <v xml:space="preserve"> </v>
      </c>
      <c r="BB119" s="108" t="str">
        <f>IF(SUM(COUNTIFS('Planificación 2026-1'!F:F,"SUNAMPE",'Planificación 2026-1'!W:W,C119,'Planificación 2026-1'!H:H,"AR"))&gt;0,"P34"," ")</f>
        <v xml:space="preserve"> </v>
      </c>
      <c r="BC119" s="108" t="str">
        <f>IF(SUM(COUNTIFS('Planificación 2026-1'!F:F,"SUNAMPE",'Planificación 2026-1'!W:W,C119,'Planificación 2026-1'!H:H,"T1"))&gt;0,"P35"," ")</f>
        <v xml:space="preserve"> </v>
      </c>
      <c r="BD119" s="108" t="str">
        <f>IF(SUM(COUNTIFS('Planificación 2026-1'!F:F,"SUNAMPE",'Planificación 2026-1'!W:W,C119,'Planificación 2026-1'!H:H,"T3"))&gt;0,"P36"," ")</f>
        <v xml:space="preserve"> </v>
      </c>
      <c r="BE119" s="108" t="str">
        <f>IF(SUM(COUNTIFS('Planificación 2026-1'!F:F,"SUNAMPE",'Planificación 2026-1'!W:W,C119,'Planificación 2026-1'!H:H,"T2"))&gt;0,"P37"," ")</f>
        <v xml:space="preserve"> </v>
      </c>
      <c r="BF119" s="108" t="str">
        <f>IF(SUM(COUNTIFS('Planificación 2026-1'!F:F,"SUNAMPE",'Planificación 2026-1'!W:W,C119,'Planificación 2026-1'!H:H,"AE"))&gt;0,"P38"," ")</f>
        <v xml:space="preserve"> </v>
      </c>
      <c r="BG119" s="108" t="str">
        <f>IF(SUM(COUNTIFS('Planificación 2026-1'!F:F,"SUNAMPE",'Planificación 2026-1'!W:W,C119,'Planificación 2026-1'!H:H,"T4"))&gt;0,"P55"," ")</f>
        <v xml:space="preserve"> </v>
      </c>
      <c r="BH119" s="108" t="str">
        <f>IF(SUM(COUNTIFS('Planificación 2026-1'!F:F,"HUAURA",'Planificación 2026-1'!W:W,C119,'Planificación 2026-1'!H:H,"AF"))&gt;0," P01"," ")</f>
        <v xml:space="preserve"> </v>
      </c>
      <c r="BI119" s="108" t="str">
        <f>IF(SUM(COUNTIFS('Planificación 2026-1'!F:F,"HUAURA",'Planificación 2026-1'!W:W,C119,'Planificación 2026-1'!H:H,"EN"))&gt;0,"P02"," ")</f>
        <v xml:space="preserve"> </v>
      </c>
      <c r="BJ119" s="108" t="str">
        <f>IF(SUM(COUNTIFS('Planificación 2026-1'!F:F,"HUAURA",'Planificación 2026-1'!W:W,C119,'Planificación 2026-1'!H:H,"IS"))&gt;0,"P03"," ")</f>
        <v xml:space="preserve"> </v>
      </c>
      <c r="BK119" s="108" t="str">
        <f>IF(SUM(COUNTIFS('Planificación 2026-1'!F:F,"HUAURA",'Planificación 2026-1'!W:W,C119,'Planificación 2026-1'!H:H,"PS"))&gt;0,"P04"," ")</f>
        <v xml:space="preserve"> </v>
      </c>
      <c r="BL119" s="108"/>
      <c r="BM119" s="108" t="str">
        <f>IF(SUM(COUNTIFS('Planificación 2026-1'!F:F,"HUAURA",'Planificación 2026-1'!W:W,C119,'Planificación 2026-1'!H:H,"IN"))&gt;0,"P06"," ")</f>
        <v xml:space="preserve"> </v>
      </c>
      <c r="BN119" s="108" t="str">
        <f>IF(SUM(COUNTIFS('Planificación 2026-1'!F:F,"HUAURA",'Planificación 2026-1'!W:W,C119,'Planificación 2026-1'!H:H,"CA"))&gt;0,"P07"," ")</f>
        <v xml:space="preserve"> </v>
      </c>
      <c r="BO119" s="108" t="str">
        <f>IF(SUM(COUNTIFS('Planificación 2026-1'!F:F,"HUAURA",'Planificación 2026-1'!W:W,C119,'Planificación 2026-1'!H:H,"DE"))&gt;0,"P08"," ")</f>
        <v xml:space="preserve"> </v>
      </c>
      <c r="BP119" s="108" t="str">
        <f>IF(SUM(COUNTIFS('Planificación 2026-1'!F:F,"HUAURA",'Planificación 2026-1'!W:W,C119,'Planificación 2026-1'!H:H,"OB"))&gt;0,"P09"," ")</f>
        <v xml:space="preserve"> </v>
      </c>
      <c r="BQ119" s="108" t="str">
        <f>IF(SUM(COUNTIFS('Planificación 2026-1'!F:F,"HUAURA",'Planificación 2026-1'!W:W,C119,'Planificación 2026-1'!H:H,"MH"))&gt;0,"P31"," ")</f>
        <v xml:space="preserve"> </v>
      </c>
      <c r="BR119" s="108" t="str">
        <f>IF(SUM(COUNTIFS('Planificación 2026-1'!F:F,"HUAURA",'Planificación 2026-1'!W:W,C119,'Planificación 2026-1'!H:H,"IC"))&gt;0,"P32"," ")</f>
        <v xml:space="preserve"> </v>
      </c>
      <c r="BS119" s="108" t="str">
        <f>IF(SUM(COUNTIFS('Planificación 2026-1'!F:F,"HUAURA",'Planificación 2026-1'!W:W,C119,'Planificación 2026-1'!H:H,"AR"))&gt;0,"P34"," ")</f>
        <v xml:space="preserve"> </v>
      </c>
      <c r="BT119" s="108" t="str">
        <f>IF(SUM(COUNTIFS('Planificación 2026-1'!F:F,"HUAURA",'Planificación 2026-1'!W:W,C119,'Planificación 2026-1'!H:H,"T1"))&gt;0,"P35"," ")</f>
        <v xml:space="preserve"> </v>
      </c>
      <c r="BU119" s="108" t="str">
        <f>IF(SUM(COUNTIFS('Planificación 2026-1'!F:F,"HUAURA",'Planificación 2026-1'!W:W,C119,'Planificación 2026-1'!H:H,"T3"))&gt;0,"P36"," ")</f>
        <v xml:space="preserve"> </v>
      </c>
      <c r="BV119" s="108" t="str">
        <f>IF(SUM(COUNTIFS('Planificación 2026-1'!F:F,"HUAURA",'Planificación 2026-1'!W:W,C119,'Planificación 2026-1'!H:H,"T2"))&gt;0,"P37"," ")</f>
        <v xml:space="preserve"> </v>
      </c>
      <c r="BW119" s="108" t="str">
        <f>IF(SUM(COUNTIFS('Planificación 2026-1'!F:F,"HUAURA",'Planificación 2026-1'!W:W,C119,'Planificación 2026-1'!H:H,"AE"))&gt;0,"P38"," ")</f>
        <v xml:space="preserve"> </v>
      </c>
      <c r="BX119" s="108" t="str">
        <f>IF(SUM(COUNTIFS('Planificación 2026-1'!F:F,"HUAURA",'Planificación 2026-1'!W:W,C119,'Planificación 2026-1'!H:H,"T4"))&gt;0,"P55"," ")</f>
        <v xml:space="preserve"> </v>
      </c>
      <c r="BY119" s="109">
        <f>SUMIFS('Planificación 2026-1'!R:R,'Planificación 2026-1'!W:W,C119,'Planificación 2026-1'!H:H,"AF",'Planificación 2026-1'!I:I,"&gt;2")</f>
        <v>0</v>
      </c>
      <c r="BZ119" s="109">
        <f>SUMIFS('Planificación 2026-1'!R:R,'Planificación 2026-1'!W:W,C119,'Planificación 2026-1'!H:H,"EN",'Planificación 2026-1'!I:I,"&gt;2")</f>
        <v>0</v>
      </c>
      <c r="CA119" s="109">
        <f>SUMIFS('Planificación 2026-1'!R:R,'Planificación 2026-1'!W:W,C119,'Planificación 2026-1'!H:H,"IS",'Planificación 2026-1'!I:I,"&gt;2")</f>
        <v>0</v>
      </c>
      <c r="CB119" s="109">
        <f>SUMIFS('Planificación 2026-1'!R:R,'Planificación 2026-1'!W:W,C119,'Planificación 2026-1'!H:H,"PS",'Planificación 2026-1'!I:I,"&gt;2")</f>
        <v>0</v>
      </c>
      <c r="CC119" s="109">
        <f>SUMIFS('Planificación 2026-1'!R:R,'Planificación 2026-1'!W:W,C119,'Planificación 2026-1'!H:H,"IN",'Planificación 2026-1'!I:I,"&gt;2")</f>
        <v>0</v>
      </c>
      <c r="CD119" s="109">
        <f>SUMIFS('Planificación 2026-1'!R:R,'Planificación 2026-1'!W:W,C119,'Planificación 2026-1'!H:H,"CA",'Planificación 2026-1'!I:I,"&gt;2")</f>
        <v>0</v>
      </c>
      <c r="CE119" s="109">
        <f>SUMIFS('Planificación 2026-1'!R:R,'Planificación 2026-1'!W:W,C119,'Planificación 2026-1'!H:H,"DE",'Planificación 2026-1'!I:I,"&gt;2")</f>
        <v>0</v>
      </c>
      <c r="CF119" s="109">
        <f>SUMIFS('Planificación 2026-1'!R:R,'Planificación 2026-1'!W:W,C119,'Planificación 2026-1'!H:H,"OB",'Planificación 2026-1'!I:I,"&gt;2")</f>
        <v>0</v>
      </c>
      <c r="CG119" s="109">
        <f>SUMIFS('Planificación 2026-1'!R:R,'Planificación 2026-1'!W:W,C119,'Planificación 2026-1'!H:H,"MH",'Planificación 2026-1'!I:I,"&gt;2")</f>
        <v>0</v>
      </c>
      <c r="CH119" s="109">
        <f>SUMIFS('Planificación 2026-1'!R:R,'Planificación 2026-1'!W:W,C119,'Planificación 2026-1'!H:H,"IC",'Planificación 2026-1'!I:I,"&gt;2")</f>
        <v>0</v>
      </c>
      <c r="CI119" s="109">
        <f>SUMIFS('Planificación 2026-1'!R:R,'Planificación 2026-1'!W:W,C119,'Planificación 2026-1'!H:H,"AR",'Planificación 2026-1'!I:I,"&gt;2")</f>
        <v>0</v>
      </c>
      <c r="CJ119" s="109">
        <f>SUMIFS('Planificación 2026-1'!R:R,'Planificación 2026-1'!W:W,C119,'Planificación 2026-1'!H:H,"T1",'Planificación 2026-1'!I:I,"&gt;2")</f>
        <v>0</v>
      </c>
      <c r="CK119" s="109">
        <f>SUMIFS('Planificación 2026-1'!R:R,'Planificación 2026-1'!W:W,C119,'Planificación 2026-1'!H:H,"T3",'Planificación 2026-1'!I:I,"&gt;2")</f>
        <v>0</v>
      </c>
      <c r="CL119" s="109">
        <f>SUMIFS('Planificación 2026-1'!R:R,'Planificación 2026-1'!W:W,C119,'Planificación 2026-1'!H:H,"T2",'Planificación 2026-1'!I:I,"&gt;2")</f>
        <v>0</v>
      </c>
      <c r="CM119" s="109">
        <f>SUMIFS('Planificación 2026-1'!R:R,'Planificación 2026-1'!W:W,C119,'Planificación 2026-1'!H:H,"AE",'Planificación 2026-1'!I:I,"&gt;2")</f>
        <v>0</v>
      </c>
      <c r="CN119" s="109">
        <f>SUMIFS('Planificación 2026-1'!R:R,'Planificación 2026-1'!W:W,C119,'Planificación 2026-1'!H:H,"T4",'Planificación 2026-1'!I:I,"&gt;2")</f>
        <v>0</v>
      </c>
      <c r="CO119" s="109">
        <f>SUMIFS('Planificación 2026-1'!R:R,'Planificación 2026-1'!W:W,C119,'Planificación 2026-1'!H:H,"AF",'Planificación 2026-1'!I:I,"&lt;3")</f>
        <v>0</v>
      </c>
      <c r="CP119" s="109">
        <f>SUMIFS('Planificación 2026-1'!R:R,'Planificación 2026-1'!W:W,C119,'Planificación 2026-1'!H:H,"EN",'Planificación 2026-1'!I:I,"&lt;3")</f>
        <v>0</v>
      </c>
      <c r="CQ119" s="109">
        <f>SUMIFS('Planificación 2026-1'!R:R,'Planificación 2026-1'!W:W,C119,'Planificación 2026-1'!H:H,"IS",'Planificación 2026-1'!I:I,"&lt;3")</f>
        <v>0</v>
      </c>
      <c r="CR119" s="109">
        <f>SUMIFS('Planificación 2026-1'!R:R,'Planificación 2026-1'!W:W,C119,'Planificación 2026-1'!H:H,"PS",'Planificación 2026-1'!I:I,"&lt;3")</f>
        <v>0</v>
      </c>
      <c r="CS119" s="109">
        <f>SUMIFS('Planificación 2026-1'!R:R,'Planificación 2026-1'!W:W,C119,'Planificación 2026-1'!H:H,"IN",'Planificación 2026-1'!I:I,"&lt;3")</f>
        <v>0</v>
      </c>
      <c r="CT119" s="109">
        <f>SUMIFS('Planificación 2026-1'!R:R,'Planificación 2026-1'!W:W,C119,'Planificación 2026-1'!H:H,"CA",'Planificación 2026-1'!I:I,"&lt;3")</f>
        <v>0</v>
      </c>
      <c r="CU119" s="109">
        <f>SUMIFS('Planificación 2026-1'!R:R,'Planificación 2026-1'!W:W,C119,'Planificación 2026-1'!H:H,"DE",'Planificación 2026-1'!I:I,"&lt;3")</f>
        <v>0</v>
      </c>
      <c r="CV119" s="109">
        <f>SUMIFS('Planificación 2026-1'!R:R,'Planificación 2026-1'!W:W,C119,'Planificación 2026-1'!H:H,"OB",'Planificación 2026-1'!I:I,"&lt;3")</f>
        <v>0</v>
      </c>
      <c r="CW119" s="109">
        <f>SUMIFS('Planificación 2026-1'!R:R,'Planificación 2026-1'!W:W,C119,'Planificación 2026-1'!H:H,"MH",'Planificación 2026-1'!I:I,"&lt;3")</f>
        <v>0</v>
      </c>
      <c r="CX119" s="109">
        <f>SUMIFS('Planificación 2026-1'!R:R,'Planificación 2026-1'!W:W,C119,'Planificación 2026-1'!H:H,"IC",'Planificación 2026-1'!I:I,"&lt;3")</f>
        <v>0</v>
      </c>
      <c r="CY119" s="109">
        <f>SUMIFS('Planificación 2026-1'!R:R,'Planificación 2026-1'!W:W,C119,'Planificación 2026-1'!H:H,"AR",'Planificación 2026-1'!I:I,"&lt;3")</f>
        <v>0</v>
      </c>
      <c r="CZ119" s="109">
        <f>SUMIFS('Planificación 2026-1'!R:R,'Planificación 2026-1'!W:W,C119,'Planificación 2026-1'!H:H,"T1",'Planificación 2026-1'!I:I,"&lt;3")</f>
        <v>0</v>
      </c>
      <c r="DA119" s="109">
        <f>SUMIFS('Planificación 2026-1'!R:R,'Planificación 2026-1'!W:W,C119,'Planificación 2026-1'!H:H,"T3",'Planificación 2026-1'!I:I,"&lt;3")</f>
        <v>0</v>
      </c>
      <c r="DB119" s="109">
        <f>SUMIFS('Planificación 2026-1'!R:R,'Planificación 2026-1'!W:W,C119,'Planificación 2026-1'!H:H,"T2",'Planificación 2026-1'!I:I,"&lt;3")</f>
        <v>0</v>
      </c>
      <c r="DC119" s="109">
        <f>SUMIFS('Planificación 2026-1'!R:R,'Planificación 2026-1'!W:W,C119,'Planificación 2026-1'!H:H,"AE",'Planificación 2026-1'!I:I,"&lt;3")</f>
        <v>0</v>
      </c>
      <c r="DD119" s="109">
        <f>SUMIFS('Planificación 2026-1'!R:R,'Planificación 2026-1'!W:W,C119,'Planificación 2026-1'!H:H,"T4",'Planificación 2026-1'!I:I,"&lt;3")</f>
        <v>0</v>
      </c>
      <c r="DE119" s="108" t="str">
        <f t="shared" si="13"/>
        <v/>
      </c>
      <c r="DF119" s="41">
        <f>IF(C119="","",SUMIFS('Planificación 2026-1'!R:R,'Planificación 2026-1'!W:W,C119,'Planificación 2026-1'!F:F,"PRINCIPAL",'Planificación 2026-1'!X:X,"VIRTUAL"))</f>
        <v>0</v>
      </c>
      <c r="DG119" s="41">
        <f>IF(C119="","",SUMIFS('Planificación 2026-1'!R:R,'Planificación 2026-1'!W:W,C119,'Planificación 2026-1'!F:F,"PRINCIPAL",'Planificación 2026-1'!X:X,"PRESENCIAL"))</f>
        <v>0</v>
      </c>
      <c r="DH119" s="41">
        <f>IF(C119="","",SUMIFS('Planificación 2026-1'!R:R,'Planificación 2026-1'!W:W,C119,'Planificación 2026-1'!F:F,"PRINCIPAL",'Planificación 2026-1'!X:X,"HIBRIDO PRESENCIAL"))</f>
        <v>0</v>
      </c>
      <c r="DI119" s="108" t="str">
        <f t="shared" si="14"/>
        <v/>
      </c>
      <c r="DJ119" s="108">
        <f>IF(C119="","",SUMIFS('Planificación 2026-1'!R:R,'Planificación 2026-1'!W:W,C119,'Planificación 2026-1'!F:F,"FILIAL",'Planificación 2026-1'!X:X,"VIRTUAL"))</f>
        <v>0</v>
      </c>
      <c r="DK119" s="110">
        <f>IF(C119="","",SUMIFS('Planificación 2026-1'!R:R,'Planificación 2026-1'!W:W,C119,'Planificación 2026-1'!F:F,"FILIAL",'Planificación 2026-1'!X:X,"PRESENCIAL"))</f>
        <v>0</v>
      </c>
      <c r="DL119" s="61">
        <f>IF(C119="","",SUMIFS('Planificación 2026-1'!R:R,'Planificación 2026-1'!W:W,C119,'Planificación 2026-1'!F:F,"FILIAL",'Planificación 2026-1'!X:X,"HIBRIDO PRESENCIAL"))</f>
        <v>0</v>
      </c>
      <c r="DM119" s="111" t="str">
        <f t="shared" si="15"/>
        <v/>
      </c>
      <c r="DN119" s="108">
        <f>IF(C119="","",SUMIFS('Planificación 2026-1'!R:R,'Planificación 2026-1'!W:W,C119,'Planificación 2026-1'!F:F,"SUNAMPE",'Planificación 2026-1'!X:X,"VIRTUAL"))</f>
        <v>0</v>
      </c>
      <c r="DO119" s="61">
        <f>IF(C119="","",SUMIFS('Planificación 2026-1'!R:R,'Planificación 2026-1'!W:W,C119,'Planificación 2026-1'!F:F,"SUNAMPE",'Planificación 2026-1'!X:X,"PRESENCIAL"))</f>
        <v>0</v>
      </c>
      <c r="DP119" s="111" t="str">
        <f t="shared" si="16"/>
        <v/>
      </c>
      <c r="DQ119" s="108">
        <f>IF(C119="","",SUMIFS('Planificación 2026-1'!R:R,'Planificación 2026-1'!W:W,C119,'Planificación 2026-1'!F:F,"HUAURA",'Planificación 2026-1'!X:X,"VIRTUAL"))</f>
        <v>0</v>
      </c>
      <c r="DR119" s="61">
        <f>IF(C119="","",SUMIFS('Planificación 2026-1'!R:R,'Planificación 2026-1'!W:W,C119,'Planificación 2026-1'!F:F,"HUAURA",'Planificación 2026-1'!X:X,"PRESENCIAL"))</f>
        <v>0</v>
      </c>
      <c r="DS119" s="76">
        <f>SUMIFS('Planificación 2026-1'!R:R,'Planificación 2026-1'!W:W,C119,'Planificación 2026-1'!F:F,"PRINCIPAL",'Planificación 2026-1'!X:X,"VIRTUAL",'Planificación 2026-1'!I:I,"&gt;2")</f>
        <v>0</v>
      </c>
      <c r="DT119" s="76">
        <f>SUMIFS('Planificación 2026-1'!R:R,'Planificación 2026-1'!W:W,C119,'Planificación 2026-1'!F:F,"PRINCIPAL",'Planificación 2026-1'!X:X,"&lt;&gt;VIRTUAL",'Planificación 2026-1'!I:I,"&gt;2")</f>
        <v>0</v>
      </c>
      <c r="DU119" s="76">
        <f>SUMIFS('Planificación 2026-1'!R:R,'Planificación 2026-1'!W:W,C119,'Planificación 2026-1'!F:F,"SUNAMPE",'Planificación 2026-1'!X:X,"VIRTUAL",'Planificación 2026-1'!I:I,"&gt;2")</f>
        <v>0</v>
      </c>
      <c r="DV119" s="76">
        <f>SUMIFS('Planificación 2026-1'!R:R,'Planificación 2026-1'!W:W,C119,'Planificación 2026-1'!F:F,"SUNAMPE",'Planificación 2026-1'!X:X,"&lt;&gt;VIRTUAL",'Planificación 2026-1'!I:I,"&gt;2")</f>
        <v>0</v>
      </c>
      <c r="DW119" s="76">
        <f>SUMIFS('Planificación 2026-1'!R:R,'Planificación 2026-1'!W:W,C119,'Planificación 2026-1'!F:F,"FILIAL",'Planificación 2026-1'!X:X,"VIRTUAL",'Planificación 2026-1'!I:I,"&gt;2")</f>
        <v>0</v>
      </c>
      <c r="DX119" s="76">
        <f>SUMIFS('Planificación 2026-1'!R:R,'Planificación 2026-1'!W:W,C119,'Planificación 2026-1'!F:F,"FILIAL",'Planificación 2026-1'!X:X,"&lt;&gt;VIRTUAL",'Planificación 2026-1'!I:I,"&gt;2")</f>
        <v>0</v>
      </c>
      <c r="DY119" s="76">
        <f>SUMIFS('Planificación 2026-1'!R:R,'Planificación 2026-1'!W:W,C119,'Planificación 2026-1'!F:F,"PORUMA",'Planificación 2026-1'!X:X,"VIRTUAL",'Planificación 2026-1'!I:I,"&gt;2")</f>
        <v>0</v>
      </c>
      <c r="DZ119" s="76">
        <f>SUMIFS('Planificación 2026-1'!R:R,'Planificación 2026-1'!W:W,C119,'Planificación 2026-1'!F:F,"PORUMA",'Planificación 2026-1'!X:X,"&lt;&gt;VIRTUAL",'Planificación 2026-1'!I:I,"&gt;2")</f>
        <v>0</v>
      </c>
      <c r="EA119" s="76">
        <f>SUMIFS('Planificación 2026-1'!R:R,'Planificación 2026-1'!W:W,C119,'Planificación 2026-1'!F:F,"HUAURA",'Planificación 2026-1'!X:X,"VIRTUAL",'Planificación 2026-1'!I:I,"&gt;2")</f>
        <v>0</v>
      </c>
      <c r="EB119" s="76">
        <f>SUMIFS('Planificación 2026-1'!R:R,'Planificación 2026-1'!W:W,C119,'Planificación 2026-1'!F:F,"HUAURA",'Planificación 2026-1'!X:X,"&lt;&gt;VIRTUAL",'Planificación 2026-1'!I:I,"&gt;2")</f>
        <v>0</v>
      </c>
      <c r="EC119" s="76">
        <f>SUMIFS('Planificación 2026-1'!R:R,'Planificación 2026-1'!W:W,C119,'Planificación 2026-1'!F:F,"PRINCIPAL",'Planificación 2026-1'!X:X,"VIRTUAL",'Planificación 2026-1'!I:I,"&lt;3")</f>
        <v>0</v>
      </c>
      <c r="ED119" s="76">
        <f>SUMIFS('Planificación 2026-1'!R:R,'Planificación 2026-1'!W:W,C119,'Planificación 2026-1'!F:F,"PRINCIPAL",'Planificación 2026-1'!X:X,"&lt;&gt;VIRTUAL",'Planificación 2026-1'!I:I,"&lt;3")</f>
        <v>0</v>
      </c>
      <c r="EE119" s="76">
        <f>SUMIFS('Planificación 2026-1'!R:R,'Planificación 2026-1'!W:W,C119,'Planificación 2026-1'!F:F,"SUNAMPE",'Planificación 2026-1'!X:X,"VIRTUAL",'Planificación 2026-1'!I:I,"&lt;3")</f>
        <v>0</v>
      </c>
      <c r="EF119" s="76">
        <f>SUMIFS('Planificación 2026-1'!R:R,'Planificación 2026-1'!W:W,C119,'Planificación 2026-1'!F:F,"SUNAMPE",'Planificación 2026-1'!X:X,"&lt;&gt;VIRTUAL",'Planificación 2026-1'!I:I,"&lt;3")</f>
        <v>0</v>
      </c>
      <c r="EG119" s="76">
        <f>SUMIFS('Planificación 2026-1'!R:R,'Planificación 2026-1'!W:W,C119,'Planificación 2026-1'!F:F,"FILIAL",'Planificación 2026-1'!X:X,"VIRTUAL",'Planificación 2026-1'!I:I,"&lt;3")</f>
        <v>0</v>
      </c>
      <c r="EH119" s="76">
        <f>SUMIFS('Planificación 2026-1'!R:R,'Planificación 2026-1'!W:W,C119,'Planificación 2026-1'!F:F,"FILIAL",'Planificación 2026-1'!X:X,"&lt;&gt;VIRTUAL",'Planificación 2026-1'!I:I,"&lt;3")</f>
        <v>0</v>
      </c>
      <c r="EI119" s="76">
        <f>SUMIFS('Planificación 2026-1'!R:R,'Planificación 2026-1'!W:W,C119,'Planificación 2026-1'!F:F,"PORUMA",'Planificación 2026-1'!X:X,"VIRTUAL",'Planificación 2026-1'!I:I,"&lt;3")</f>
        <v>0</v>
      </c>
      <c r="EJ119" s="76">
        <f>SUMIFS('Planificación 2026-1'!R:R,'Planificación 2026-1'!W:W,C119,'Planificación 2026-1'!F:F,"PORUMA",'Planificación 2026-1'!X:X,"&lt;&gt;VIRTUAL",'Planificación 2026-1'!I:I,"&lt;3")</f>
        <v>0</v>
      </c>
      <c r="EK119" s="76">
        <f>SUMIFS('Planificación 2026-1'!R:R,'Planificación 2026-1'!W:W,C119,'Planificación 2026-1'!F:F,"HUAURA",'Planificación 2026-1'!X:X,"VIRTUAL",'Planificación 2026-1'!I:I,"&lt;3")</f>
        <v>0</v>
      </c>
      <c r="EL119" s="76">
        <f>SUMIFS('Planificación 2026-1'!R:R,'Planificación 2026-1'!W:W,C119,'Planificación 2026-1'!F:F,"HUAURA",'Planificación 2026-1'!X:X,"&lt;&gt;VIRTUAL",'Planificación 2026-1'!I:I,"&lt;3")</f>
        <v>0</v>
      </c>
      <c r="EM119" s="76"/>
      <c r="EN119" s="76">
        <f t="shared" si="9"/>
        <v>0</v>
      </c>
      <c r="EO119" s="76">
        <f t="shared" si="10"/>
        <v>0</v>
      </c>
      <c r="EP119" s="76" t="b">
        <f t="shared" si="11"/>
        <v>1</v>
      </c>
      <c r="EQ119" s="76" t="str">
        <f t="shared" si="12"/>
        <v/>
      </c>
      <c r="ER119" s="76" t="str">
        <f t="shared" si="17"/>
        <v>PRESENCIAL</v>
      </c>
    </row>
    <row r="120" spans="1:148" hidden="1">
      <c r="A120" s="83"/>
      <c r="B120" s="119">
        <v>117</v>
      </c>
      <c r="C120" s="115" t="s">
        <v>292</v>
      </c>
      <c r="D120" s="112">
        <f>SUMIF('Planificación 2026-1'!W:W,C120,'Planificación 2026-1'!R:R)</f>
        <v>0</v>
      </c>
      <c r="E120" s="114" t="s">
        <v>173</v>
      </c>
      <c r="F120" s="115" t="s">
        <v>171</v>
      </c>
      <c r="G120" s="115" t="s">
        <v>13</v>
      </c>
      <c r="H120" s="115" t="s">
        <v>122</v>
      </c>
      <c r="I120" s="107" t="str">
        <f>IF(SUM(COUNTIFS('Planificación 2026-1'!F:F,"PRINCIPAL",'Planificación 2026-1'!W:W,C120,'Planificación 2026-1'!H:H,"AF"))&gt;0,"P01"," ")</f>
        <v xml:space="preserve"> </v>
      </c>
      <c r="J120" s="108" t="str">
        <f>IF(SUM(COUNTIFS('Planificación 2026-1'!F:F,"PRINCIPAL",'Planificación 2026-1'!W:W,C120,'Planificación 2026-1'!H:H,"EN"))&gt;0,"P02"," ")</f>
        <v xml:space="preserve"> </v>
      </c>
      <c r="K120" s="108" t="str">
        <f>IF(SUM(COUNTIFS('Planificación 2026-1'!F:F,"PRINCIPAL",'Planificación 2026-1'!W:W,C120,'Planificación 2026-1'!H:H,"IS"))&gt;0,"P03"," ")</f>
        <v xml:space="preserve"> </v>
      </c>
      <c r="L120" s="108" t="str">
        <f>IF(SUM(COUNTIFS('Planificación 2026-1'!F:F,"PRINCIPAL",'Planificación 2026-1'!W:W,C120,'Planificación 2026-1'!H:H,"PS"))&gt;0,"P04"," ")</f>
        <v xml:space="preserve"> </v>
      </c>
      <c r="M120" s="108"/>
      <c r="N120" s="108" t="str">
        <f>IF(SUM(COUNTIFS('Planificación 2026-1'!F:F,"PRINCIPAL",'Planificación 2026-1'!W:W,C120,'Planificación 2026-1'!H:H,"IN"))&gt;0,"P06"," ")</f>
        <v xml:space="preserve"> </v>
      </c>
      <c r="O120" s="108" t="str">
        <f>IF(SUM(COUNTIFS('Planificación 2026-1'!F:F,"PRINCIPAL",'Planificación 2026-1'!W:W,C120,'Planificación 2026-1'!H:H,"CA"))&gt;0,"P07"," ")</f>
        <v xml:space="preserve"> </v>
      </c>
      <c r="P120" s="108" t="str">
        <f>IF(SUM(COUNTIFS('Planificación 2026-1'!F:F,"PRINCIPAL",'Planificación 2026-1'!W:W,C120,'Planificación 2026-1'!H:H,"DE"))&gt;0,"P08"," ")</f>
        <v xml:space="preserve"> </v>
      </c>
      <c r="Q120" s="108" t="str">
        <f>IF(SUM(COUNTIFS('Planificación 2026-1'!F:F,"PRINCIPAL",'Planificación 2026-1'!W:W,C120,'Planificación 2026-1'!H:H,"OB"))&gt;0,"P09"," ")</f>
        <v xml:space="preserve"> </v>
      </c>
      <c r="R120" s="108" t="str">
        <f>IF(SUM(COUNTIFS('Planificación 2026-1'!F:F,"PRINCIPAL",'Planificación 2026-1'!W:W,C120,'Planificación 2026-1'!H:H,"MH"))&gt;0,"P31"," ")</f>
        <v xml:space="preserve"> </v>
      </c>
      <c r="S120" s="108" t="str">
        <f>IF(SUM(COUNTIFS('Planificación 2026-1'!F:F,"PRINCIPAL",'Planificación 2026-1'!W:W,C120,'Planificación 2026-1'!H:H,"IC"))&gt;0,"P32"," ")</f>
        <v xml:space="preserve"> </v>
      </c>
      <c r="T120" s="108" t="str">
        <f>IF(SUM(COUNTIFS('Planificación 2026-1'!F:F,"PRINCIPAL",'Planificación 2026-1'!W:W,C120,'Planificación 2026-1'!H:H,"AR"))&gt;0,"P34"," ")</f>
        <v xml:space="preserve"> </v>
      </c>
      <c r="U120" s="108" t="str">
        <f>IF(SUM(COUNTIFS('Planificación 2026-1'!F:F,"PRINCIPAL",'Planificación 2026-1'!W:W,C120,'Planificación 2026-1'!H:H,"T1"))&gt;0,"P35"," ")</f>
        <v xml:space="preserve"> </v>
      </c>
      <c r="V120" s="108" t="str">
        <f>IF(SUM(COUNTIFS('Planificación 2026-1'!F:F,"PRINCIPAL",'Planificación 2026-1'!W:W,C120,'Planificación 2026-1'!H:H,"T3"))&gt;0,"P36"," ")</f>
        <v xml:space="preserve"> </v>
      </c>
      <c r="W120" s="108" t="str">
        <f>IF(SUM(COUNTIFS('Planificación 2026-1'!F:F,"PRINCIPAL",'Planificación 2026-1'!W:W,C120,'Planificación 2026-1'!H:H,"T2"))&gt;0,"P37"," ")</f>
        <v xml:space="preserve"> </v>
      </c>
      <c r="X120" s="108" t="str">
        <f>IF(SUM(COUNTIFS('Planificación 2026-1'!F:F,"PRINCIPAL",'Planificación 2026-1'!W:W,C120,'Planificación 2026-1'!H:H,"AE"))&gt;0,"P38"," ")</f>
        <v xml:space="preserve"> </v>
      </c>
      <c r="Y120" s="108" t="str">
        <f>IF(SUM(COUNTIFS('Planificación 2026-1'!F:F,"PRINCIPAL",'Planificación 2026-1'!W:W,C120,'Planificación 2026-1'!H:H,"T4"))&gt;0,"P55"," ")</f>
        <v xml:space="preserve"> </v>
      </c>
      <c r="Z120" s="108" t="str">
        <f>IF(SUM(COUNTIFS('Planificación 2026-1'!F:F,"FILIAL",'Planificación 2026-1'!W:W,C120,'Planificación 2026-1'!H:H,"AF"))&gt;0," P01"," ")</f>
        <v xml:space="preserve"> </v>
      </c>
      <c r="AA120" s="108" t="str">
        <f>IF(SUM(COUNTIFS('Planificación 2026-1'!F:F,"FILIAL",'Planificación 2026-1'!W:W,C120,'Planificación 2026-1'!H:H,"EN"))&gt;0,"P02"," ")</f>
        <v xml:space="preserve"> </v>
      </c>
      <c r="AB120" s="108" t="str">
        <f>IF(SUM(COUNTIFS('Planificación 2026-1'!F:F,"FILIAL",'Planificación 2026-1'!W:W,C120,'Planificación 2026-1'!H:H,"IS"))&gt;0,"P03"," ")</f>
        <v xml:space="preserve"> </v>
      </c>
      <c r="AC120" s="108" t="str">
        <f>IF(SUM(COUNTIFS('Planificación 2026-1'!F:F,"FILIAL",'Planificación 2026-1'!W:W,C120,'Planificación 2026-1'!H:H,"PS"))&gt;0,"P04"," ")</f>
        <v xml:space="preserve"> </v>
      </c>
      <c r="AD120" s="108"/>
      <c r="AE120" s="108" t="str">
        <f>IF(SUM(COUNTIFS('Planificación 2026-1'!F:F,"FILIAL",'Planificación 2026-1'!W:W,C120,'Planificación 2026-1'!H:H,"IN"))&gt;0,"P06"," ")</f>
        <v xml:space="preserve"> </v>
      </c>
      <c r="AF120" s="108" t="str">
        <f>IF(SUM(COUNTIFS('Planificación 2026-1'!F:F,"FILIAL",'Planificación 2026-1'!W:W,C120,'Planificación 2026-1'!H:H,"CA"))&gt;0,"P07"," ")</f>
        <v xml:space="preserve"> </v>
      </c>
      <c r="AG120" s="108" t="str">
        <f>IF(SUM(COUNTIFS('Planificación 2026-1'!F:F,"FILIAL",'Planificación 2026-1'!W:W,C120,'Planificación 2026-1'!H:H,"DE"))&gt;0,"P08"," ")</f>
        <v xml:space="preserve"> </v>
      </c>
      <c r="AH120" s="108" t="str">
        <f>IF(SUM(COUNTIFS('Planificación 2026-1'!F:F,"FILIAL",'Planificación 2026-1'!W:W,C120,'Planificación 2026-1'!H:H,"OB"))&gt;0,"P09"," ")</f>
        <v xml:space="preserve"> </v>
      </c>
      <c r="AI120" s="108" t="str">
        <f>IF(SUM(COUNTIFS('Planificación 2026-1'!F:F,"FILIAL",'Planificación 2026-1'!W:W,C120,'Planificación 2026-1'!H:H,"MH"))&gt;0,"P31"," ")</f>
        <v xml:space="preserve"> </v>
      </c>
      <c r="AJ120" s="108" t="str">
        <f>IF(SUM(COUNTIFS('Planificación 2026-1'!F:F,"FILIAL",'Planificación 2026-1'!W:W,C120,'Planificación 2026-1'!H:H,"IC"))&gt;0,"P32"," ")</f>
        <v xml:space="preserve"> </v>
      </c>
      <c r="AK120" s="108" t="str">
        <f>IF(SUM(COUNTIFS('Planificación 2026-1'!F:F,"FILIAL",'Planificación 2026-1'!W:W,C120,'Planificación 2026-1'!H:H,"AR"))&gt;0,"P34"," ")</f>
        <v xml:space="preserve"> </v>
      </c>
      <c r="AL120" s="108" t="str">
        <f>IF(SUM(COUNTIFS('Planificación 2026-1'!F:F,"FILIAL",'Planificación 2026-1'!W:W,C120,'Planificación 2026-1'!H:H,"T1"))&gt;0,"P35"," ")</f>
        <v xml:space="preserve"> </v>
      </c>
      <c r="AM120" s="108" t="str">
        <f>IF(SUM(COUNTIFS('Planificación 2026-1'!F:F,"FILIAL",'Planificación 2026-1'!W:W,C120,'Planificación 2026-1'!H:H,"T3"))&gt;0,"P36"," ")</f>
        <v xml:space="preserve"> </v>
      </c>
      <c r="AN120" s="108" t="str">
        <f>IF(SUM(COUNTIFS('Planificación 2026-1'!F:F,"FILIAL",'Planificación 2026-1'!W:W,C120,'Planificación 2026-1'!H:H,"T2"))&gt;0,"P37"," ")</f>
        <v xml:space="preserve"> </v>
      </c>
      <c r="AO120" s="108" t="str">
        <f>IF(SUM(COUNTIFS('Planificación 2026-1'!F:F,"FILIAL",'Planificación 2026-1'!W:W,C120,'Planificación 2026-1'!H:H,"AE"))&gt;0,"P38"," ")</f>
        <v xml:space="preserve"> </v>
      </c>
      <c r="AP120" s="108" t="str">
        <f>IF(SUM(COUNTIFS('Planificación 2026-1'!F:F,"FILIAL",'Planificación 2026-1'!W:W,C120,'Planificación 2026-1'!H:H,"T4"))&gt;0,"P55"," ")</f>
        <v xml:space="preserve"> </v>
      </c>
      <c r="AQ120" s="108" t="str">
        <f>IF(SUM(COUNTIFS('Planificación 2026-1'!F:F,"SUNAMPE",'Planificación 2026-1'!W:W,C120,'Planificación 2026-1'!H:H,"AF"))&gt;0," P01"," ")</f>
        <v xml:space="preserve"> </v>
      </c>
      <c r="AR120" s="108" t="str">
        <f>IF(SUM(COUNTIFS('Planificación 2026-1'!F:F,"SUNAMPE",'Planificación 2026-1'!W:W,C120,'Planificación 2026-1'!H:H,"EN"))&gt;0,"P02"," ")</f>
        <v xml:space="preserve"> </v>
      </c>
      <c r="AS120" s="108" t="str">
        <f>IF(SUM(COUNTIFS('Planificación 2026-1'!F:F,"SUNAMPE",'Planificación 2026-1'!W:W,C120,'Planificación 2026-1'!H:H,"IS"))&gt;0,"P03"," ")</f>
        <v xml:space="preserve"> </v>
      </c>
      <c r="AT120" s="108" t="str">
        <f>IF(SUM(COUNTIFS('Planificación 2026-1'!F:F,"SUNAMPE",'Planificación 2026-1'!W:W,C120,'Planificación 2026-1'!H:H,"PS"))&gt;0,"P04"," ")</f>
        <v xml:space="preserve"> </v>
      </c>
      <c r="AU120" s="108"/>
      <c r="AV120" s="108" t="str">
        <f>IF(SUM(COUNTIFS('Planificación 2026-1'!F:F,"SUNAMPE",'Planificación 2026-1'!W:W,C120,'Planificación 2026-1'!H:H,"IN"))&gt;0,"P06"," ")</f>
        <v xml:space="preserve"> </v>
      </c>
      <c r="AW120" s="108" t="str">
        <f>IF(SUM(COUNTIFS('Planificación 2026-1'!F:F,"SUNAMPE",'Planificación 2026-1'!W:W,C120,'Planificación 2026-1'!H:H,"CA"))&gt;0,"P07"," ")</f>
        <v xml:space="preserve"> </v>
      </c>
      <c r="AX120" s="108" t="str">
        <f>IF(SUM(COUNTIFS('Planificación 2026-1'!F:F,"SUNAMPE",'Planificación 2026-1'!W:W,C120,'Planificación 2026-1'!H:H,"DE"))&gt;0,"P08"," ")</f>
        <v xml:space="preserve"> </v>
      </c>
      <c r="AY120" s="108" t="str">
        <f>IF(SUM(COUNTIFS('Planificación 2026-1'!F:F,"SUNAMPE",'Planificación 2026-1'!W:W,C120,'Planificación 2026-1'!H:H,"OB"))&gt;0,"P09"," ")</f>
        <v xml:space="preserve"> </v>
      </c>
      <c r="AZ120" s="108" t="str">
        <f>IF(SUM(COUNTIFS('Planificación 2026-1'!F:F,"SUNAMPE",'Planificación 2026-1'!W:W,C120,'Planificación 2026-1'!H:H,"MH"))&gt;0,"P31"," ")</f>
        <v xml:space="preserve"> </v>
      </c>
      <c r="BA120" s="108" t="str">
        <f>IF(SUM(COUNTIFS('Planificación 2026-1'!F:F,"SUNAMPE",'Planificación 2026-1'!W:W,C120,'Planificación 2026-1'!H:H,"IC"))&gt;0,"P32"," ")</f>
        <v xml:space="preserve"> </v>
      </c>
      <c r="BB120" s="108" t="str">
        <f>IF(SUM(COUNTIFS('Planificación 2026-1'!F:F,"SUNAMPE",'Planificación 2026-1'!W:W,C120,'Planificación 2026-1'!H:H,"AR"))&gt;0,"P34"," ")</f>
        <v xml:space="preserve"> </v>
      </c>
      <c r="BC120" s="108" t="str">
        <f>IF(SUM(COUNTIFS('Planificación 2026-1'!F:F,"SUNAMPE",'Planificación 2026-1'!W:W,C120,'Planificación 2026-1'!H:H,"T1"))&gt;0,"P35"," ")</f>
        <v xml:space="preserve"> </v>
      </c>
      <c r="BD120" s="108" t="str">
        <f>IF(SUM(COUNTIFS('Planificación 2026-1'!F:F,"SUNAMPE",'Planificación 2026-1'!W:W,C120,'Planificación 2026-1'!H:H,"T3"))&gt;0,"P36"," ")</f>
        <v xml:space="preserve"> </v>
      </c>
      <c r="BE120" s="108" t="str">
        <f>IF(SUM(COUNTIFS('Planificación 2026-1'!F:F,"SUNAMPE",'Planificación 2026-1'!W:W,C120,'Planificación 2026-1'!H:H,"T2"))&gt;0,"P37"," ")</f>
        <v xml:space="preserve"> </v>
      </c>
      <c r="BF120" s="108" t="str">
        <f>IF(SUM(COUNTIFS('Planificación 2026-1'!F:F,"SUNAMPE",'Planificación 2026-1'!W:W,C120,'Planificación 2026-1'!H:H,"AE"))&gt;0,"P38"," ")</f>
        <v xml:space="preserve"> </v>
      </c>
      <c r="BG120" s="108" t="str">
        <f>IF(SUM(COUNTIFS('Planificación 2026-1'!F:F,"SUNAMPE",'Planificación 2026-1'!W:W,C120,'Planificación 2026-1'!H:H,"T4"))&gt;0,"P55"," ")</f>
        <v xml:space="preserve"> </v>
      </c>
      <c r="BH120" s="108" t="str">
        <f>IF(SUM(COUNTIFS('Planificación 2026-1'!F:F,"HUAURA",'Planificación 2026-1'!W:W,C120,'Planificación 2026-1'!H:H,"AF"))&gt;0," P01"," ")</f>
        <v xml:space="preserve"> </v>
      </c>
      <c r="BI120" s="108" t="str">
        <f>IF(SUM(COUNTIFS('Planificación 2026-1'!F:F,"HUAURA",'Planificación 2026-1'!W:W,C120,'Planificación 2026-1'!H:H,"EN"))&gt;0,"P02"," ")</f>
        <v xml:space="preserve"> </v>
      </c>
      <c r="BJ120" s="108" t="str">
        <f>IF(SUM(COUNTIFS('Planificación 2026-1'!F:F,"HUAURA",'Planificación 2026-1'!W:W,C120,'Planificación 2026-1'!H:H,"IS"))&gt;0,"P03"," ")</f>
        <v xml:space="preserve"> </v>
      </c>
      <c r="BK120" s="108" t="str">
        <f>IF(SUM(COUNTIFS('Planificación 2026-1'!F:F,"HUAURA",'Planificación 2026-1'!W:W,C120,'Planificación 2026-1'!H:H,"PS"))&gt;0,"P04"," ")</f>
        <v xml:space="preserve"> </v>
      </c>
      <c r="BL120" s="108"/>
      <c r="BM120" s="108" t="str">
        <f>IF(SUM(COUNTIFS('Planificación 2026-1'!F:F,"HUAURA",'Planificación 2026-1'!W:W,C120,'Planificación 2026-1'!H:H,"IN"))&gt;0,"P06"," ")</f>
        <v xml:space="preserve"> </v>
      </c>
      <c r="BN120" s="108" t="str">
        <f>IF(SUM(COUNTIFS('Planificación 2026-1'!F:F,"HUAURA",'Planificación 2026-1'!W:W,C120,'Planificación 2026-1'!H:H,"CA"))&gt;0,"P07"," ")</f>
        <v xml:space="preserve"> </v>
      </c>
      <c r="BO120" s="108" t="str">
        <f>IF(SUM(COUNTIFS('Planificación 2026-1'!F:F,"HUAURA",'Planificación 2026-1'!W:W,C120,'Planificación 2026-1'!H:H,"DE"))&gt;0,"P08"," ")</f>
        <v xml:space="preserve"> </v>
      </c>
      <c r="BP120" s="108" t="str">
        <f>IF(SUM(COUNTIFS('Planificación 2026-1'!F:F,"HUAURA",'Planificación 2026-1'!W:W,C120,'Planificación 2026-1'!H:H,"OB"))&gt;0,"P09"," ")</f>
        <v xml:space="preserve"> </v>
      </c>
      <c r="BQ120" s="108" t="str">
        <f>IF(SUM(COUNTIFS('Planificación 2026-1'!F:F,"HUAURA",'Planificación 2026-1'!W:W,C120,'Planificación 2026-1'!H:H,"MH"))&gt;0,"P31"," ")</f>
        <v xml:space="preserve"> </v>
      </c>
      <c r="BR120" s="108" t="str">
        <f>IF(SUM(COUNTIFS('Planificación 2026-1'!F:F,"HUAURA",'Planificación 2026-1'!W:W,C120,'Planificación 2026-1'!H:H,"IC"))&gt;0,"P32"," ")</f>
        <v xml:space="preserve"> </v>
      </c>
      <c r="BS120" s="108" t="str">
        <f>IF(SUM(COUNTIFS('Planificación 2026-1'!F:F,"HUAURA",'Planificación 2026-1'!W:W,C120,'Planificación 2026-1'!H:H,"AR"))&gt;0,"P34"," ")</f>
        <v xml:space="preserve"> </v>
      </c>
      <c r="BT120" s="108" t="str">
        <f>IF(SUM(COUNTIFS('Planificación 2026-1'!F:F,"HUAURA",'Planificación 2026-1'!W:W,C120,'Planificación 2026-1'!H:H,"T1"))&gt;0,"P35"," ")</f>
        <v xml:space="preserve"> </v>
      </c>
      <c r="BU120" s="108" t="str">
        <f>IF(SUM(COUNTIFS('Planificación 2026-1'!F:F,"HUAURA",'Planificación 2026-1'!W:W,C120,'Planificación 2026-1'!H:H,"T3"))&gt;0,"P36"," ")</f>
        <v xml:space="preserve"> </v>
      </c>
      <c r="BV120" s="108" t="str">
        <f>IF(SUM(COUNTIFS('Planificación 2026-1'!F:F,"HUAURA",'Planificación 2026-1'!W:W,C120,'Planificación 2026-1'!H:H,"T2"))&gt;0,"P37"," ")</f>
        <v xml:space="preserve"> </v>
      </c>
      <c r="BW120" s="108" t="str">
        <f>IF(SUM(COUNTIFS('Planificación 2026-1'!F:F,"HUAURA",'Planificación 2026-1'!W:W,C120,'Planificación 2026-1'!H:H,"AE"))&gt;0,"P38"," ")</f>
        <v xml:space="preserve"> </v>
      </c>
      <c r="BX120" s="108" t="str">
        <f>IF(SUM(COUNTIFS('Planificación 2026-1'!F:F,"HUAURA",'Planificación 2026-1'!W:W,C120,'Planificación 2026-1'!H:H,"T4"))&gt;0,"P55"," ")</f>
        <v xml:space="preserve"> </v>
      </c>
      <c r="BY120" s="109">
        <f>SUMIFS('Planificación 2026-1'!R:R,'Planificación 2026-1'!W:W,C120,'Planificación 2026-1'!H:H,"AF",'Planificación 2026-1'!I:I,"&gt;2")</f>
        <v>0</v>
      </c>
      <c r="BZ120" s="109">
        <f>SUMIFS('Planificación 2026-1'!R:R,'Planificación 2026-1'!W:W,C120,'Planificación 2026-1'!H:H,"EN",'Planificación 2026-1'!I:I,"&gt;2")</f>
        <v>0</v>
      </c>
      <c r="CA120" s="109">
        <f>SUMIFS('Planificación 2026-1'!R:R,'Planificación 2026-1'!W:W,C120,'Planificación 2026-1'!H:H,"IS",'Planificación 2026-1'!I:I,"&gt;2")</f>
        <v>0</v>
      </c>
      <c r="CB120" s="109">
        <f>SUMIFS('Planificación 2026-1'!R:R,'Planificación 2026-1'!W:W,C120,'Planificación 2026-1'!H:H,"PS",'Planificación 2026-1'!I:I,"&gt;2")</f>
        <v>0</v>
      </c>
      <c r="CC120" s="109">
        <f>SUMIFS('Planificación 2026-1'!R:R,'Planificación 2026-1'!W:W,C120,'Planificación 2026-1'!H:H,"IN",'Planificación 2026-1'!I:I,"&gt;2")</f>
        <v>0</v>
      </c>
      <c r="CD120" s="109">
        <f>SUMIFS('Planificación 2026-1'!R:R,'Planificación 2026-1'!W:W,C120,'Planificación 2026-1'!H:H,"CA",'Planificación 2026-1'!I:I,"&gt;2")</f>
        <v>0</v>
      </c>
      <c r="CE120" s="109">
        <f>SUMIFS('Planificación 2026-1'!R:R,'Planificación 2026-1'!W:W,C120,'Planificación 2026-1'!H:H,"DE",'Planificación 2026-1'!I:I,"&gt;2")</f>
        <v>0</v>
      </c>
      <c r="CF120" s="109">
        <f>SUMIFS('Planificación 2026-1'!R:R,'Planificación 2026-1'!W:W,C120,'Planificación 2026-1'!H:H,"OB",'Planificación 2026-1'!I:I,"&gt;2")</f>
        <v>0</v>
      </c>
      <c r="CG120" s="109">
        <f>SUMIFS('Planificación 2026-1'!R:R,'Planificación 2026-1'!W:W,C120,'Planificación 2026-1'!H:H,"MH",'Planificación 2026-1'!I:I,"&gt;2")</f>
        <v>0</v>
      </c>
      <c r="CH120" s="109">
        <f>SUMIFS('Planificación 2026-1'!R:R,'Planificación 2026-1'!W:W,C120,'Planificación 2026-1'!H:H,"IC",'Planificación 2026-1'!I:I,"&gt;2")</f>
        <v>0</v>
      </c>
      <c r="CI120" s="109">
        <f>SUMIFS('Planificación 2026-1'!R:R,'Planificación 2026-1'!W:W,C120,'Planificación 2026-1'!H:H,"AR",'Planificación 2026-1'!I:I,"&gt;2")</f>
        <v>0</v>
      </c>
      <c r="CJ120" s="109">
        <f>SUMIFS('Planificación 2026-1'!R:R,'Planificación 2026-1'!W:W,C120,'Planificación 2026-1'!H:H,"T1",'Planificación 2026-1'!I:I,"&gt;2")</f>
        <v>0</v>
      </c>
      <c r="CK120" s="109">
        <f>SUMIFS('Planificación 2026-1'!R:R,'Planificación 2026-1'!W:W,C120,'Planificación 2026-1'!H:H,"T3",'Planificación 2026-1'!I:I,"&gt;2")</f>
        <v>0</v>
      </c>
      <c r="CL120" s="109">
        <f>SUMIFS('Planificación 2026-1'!R:R,'Planificación 2026-1'!W:W,C120,'Planificación 2026-1'!H:H,"T2",'Planificación 2026-1'!I:I,"&gt;2")</f>
        <v>0</v>
      </c>
      <c r="CM120" s="109">
        <f>SUMIFS('Planificación 2026-1'!R:R,'Planificación 2026-1'!W:W,C120,'Planificación 2026-1'!H:H,"AE",'Planificación 2026-1'!I:I,"&gt;2")</f>
        <v>0</v>
      </c>
      <c r="CN120" s="109">
        <f>SUMIFS('Planificación 2026-1'!R:R,'Planificación 2026-1'!W:W,C120,'Planificación 2026-1'!H:H,"T4",'Planificación 2026-1'!I:I,"&gt;2")</f>
        <v>0</v>
      </c>
      <c r="CO120" s="109">
        <f>SUMIFS('Planificación 2026-1'!R:R,'Planificación 2026-1'!W:W,C120,'Planificación 2026-1'!H:H,"AF",'Planificación 2026-1'!I:I,"&lt;3")</f>
        <v>0</v>
      </c>
      <c r="CP120" s="109">
        <f>SUMIFS('Planificación 2026-1'!R:R,'Planificación 2026-1'!W:W,C120,'Planificación 2026-1'!H:H,"EN",'Planificación 2026-1'!I:I,"&lt;3")</f>
        <v>0</v>
      </c>
      <c r="CQ120" s="109">
        <f>SUMIFS('Planificación 2026-1'!R:R,'Planificación 2026-1'!W:W,C120,'Planificación 2026-1'!H:H,"IS",'Planificación 2026-1'!I:I,"&lt;3")</f>
        <v>0</v>
      </c>
      <c r="CR120" s="109">
        <f>SUMIFS('Planificación 2026-1'!R:R,'Planificación 2026-1'!W:W,C120,'Planificación 2026-1'!H:H,"PS",'Planificación 2026-1'!I:I,"&lt;3")</f>
        <v>0</v>
      </c>
      <c r="CS120" s="109">
        <f>SUMIFS('Planificación 2026-1'!R:R,'Planificación 2026-1'!W:W,C120,'Planificación 2026-1'!H:H,"IN",'Planificación 2026-1'!I:I,"&lt;3")</f>
        <v>0</v>
      </c>
      <c r="CT120" s="109">
        <f>SUMIFS('Planificación 2026-1'!R:R,'Planificación 2026-1'!W:W,C120,'Planificación 2026-1'!H:H,"CA",'Planificación 2026-1'!I:I,"&lt;3")</f>
        <v>0</v>
      </c>
      <c r="CU120" s="109">
        <f>SUMIFS('Planificación 2026-1'!R:R,'Planificación 2026-1'!W:W,C120,'Planificación 2026-1'!H:H,"DE",'Planificación 2026-1'!I:I,"&lt;3")</f>
        <v>0</v>
      </c>
      <c r="CV120" s="109">
        <f>SUMIFS('Planificación 2026-1'!R:R,'Planificación 2026-1'!W:W,C120,'Planificación 2026-1'!H:H,"OB",'Planificación 2026-1'!I:I,"&lt;3")</f>
        <v>0</v>
      </c>
      <c r="CW120" s="109">
        <f>SUMIFS('Planificación 2026-1'!R:R,'Planificación 2026-1'!W:W,C120,'Planificación 2026-1'!H:H,"MH",'Planificación 2026-1'!I:I,"&lt;3")</f>
        <v>0</v>
      </c>
      <c r="CX120" s="109">
        <f>SUMIFS('Planificación 2026-1'!R:R,'Planificación 2026-1'!W:W,C120,'Planificación 2026-1'!H:H,"IC",'Planificación 2026-1'!I:I,"&lt;3")</f>
        <v>0</v>
      </c>
      <c r="CY120" s="109">
        <f>SUMIFS('Planificación 2026-1'!R:R,'Planificación 2026-1'!W:W,C120,'Planificación 2026-1'!H:H,"AR",'Planificación 2026-1'!I:I,"&lt;3")</f>
        <v>0</v>
      </c>
      <c r="CZ120" s="109">
        <f>SUMIFS('Planificación 2026-1'!R:R,'Planificación 2026-1'!W:W,C120,'Planificación 2026-1'!H:H,"T1",'Planificación 2026-1'!I:I,"&lt;3")</f>
        <v>0</v>
      </c>
      <c r="DA120" s="109">
        <f>SUMIFS('Planificación 2026-1'!R:R,'Planificación 2026-1'!W:W,C120,'Planificación 2026-1'!H:H,"T3",'Planificación 2026-1'!I:I,"&lt;3")</f>
        <v>0</v>
      </c>
      <c r="DB120" s="109">
        <f>SUMIFS('Planificación 2026-1'!R:R,'Planificación 2026-1'!W:W,C120,'Planificación 2026-1'!H:H,"T2",'Planificación 2026-1'!I:I,"&lt;3")</f>
        <v>0</v>
      </c>
      <c r="DC120" s="109">
        <f>SUMIFS('Planificación 2026-1'!R:R,'Planificación 2026-1'!W:W,C120,'Planificación 2026-1'!H:H,"AE",'Planificación 2026-1'!I:I,"&lt;3")</f>
        <v>0</v>
      </c>
      <c r="DD120" s="109">
        <f>SUMIFS('Planificación 2026-1'!R:R,'Planificación 2026-1'!W:W,C120,'Planificación 2026-1'!H:H,"T4",'Planificación 2026-1'!I:I,"&lt;3")</f>
        <v>0</v>
      </c>
      <c r="DE120" s="108" t="str">
        <f t="shared" si="13"/>
        <v/>
      </c>
      <c r="DF120" s="41">
        <f>IF(C120="","",SUMIFS('Planificación 2026-1'!R:R,'Planificación 2026-1'!W:W,C120,'Planificación 2026-1'!F:F,"PRINCIPAL",'Planificación 2026-1'!X:X,"VIRTUAL"))</f>
        <v>0</v>
      </c>
      <c r="DG120" s="41">
        <f>IF(C120="","",SUMIFS('Planificación 2026-1'!R:R,'Planificación 2026-1'!W:W,C120,'Planificación 2026-1'!F:F,"PRINCIPAL",'Planificación 2026-1'!X:X,"PRESENCIAL"))</f>
        <v>0</v>
      </c>
      <c r="DH120" s="41">
        <f>IF(C120="","",SUMIFS('Planificación 2026-1'!R:R,'Planificación 2026-1'!W:W,C120,'Planificación 2026-1'!F:F,"PRINCIPAL",'Planificación 2026-1'!X:X,"HIBRIDO PRESENCIAL"))</f>
        <v>0</v>
      </c>
      <c r="DI120" s="108" t="str">
        <f t="shared" si="14"/>
        <v/>
      </c>
      <c r="DJ120" s="108">
        <f>IF(C120="","",SUMIFS('Planificación 2026-1'!R:R,'Planificación 2026-1'!W:W,C120,'Planificación 2026-1'!F:F,"FILIAL",'Planificación 2026-1'!X:X,"VIRTUAL"))</f>
        <v>0</v>
      </c>
      <c r="DK120" s="110">
        <f>IF(C120="","",SUMIFS('Planificación 2026-1'!R:R,'Planificación 2026-1'!W:W,C120,'Planificación 2026-1'!F:F,"FILIAL",'Planificación 2026-1'!X:X,"PRESENCIAL"))</f>
        <v>0</v>
      </c>
      <c r="DL120" s="61">
        <f>IF(C120="","",SUMIFS('Planificación 2026-1'!R:R,'Planificación 2026-1'!W:W,C120,'Planificación 2026-1'!F:F,"FILIAL",'Planificación 2026-1'!X:X,"HIBRIDO PRESENCIAL"))</f>
        <v>0</v>
      </c>
      <c r="DM120" s="111" t="str">
        <f t="shared" si="15"/>
        <v/>
      </c>
      <c r="DN120" s="108">
        <f>IF(C120="","",SUMIFS('Planificación 2026-1'!R:R,'Planificación 2026-1'!W:W,C120,'Planificación 2026-1'!F:F,"SUNAMPE",'Planificación 2026-1'!X:X,"VIRTUAL"))</f>
        <v>0</v>
      </c>
      <c r="DO120" s="61">
        <f>IF(C120="","",SUMIFS('Planificación 2026-1'!R:R,'Planificación 2026-1'!W:W,C120,'Planificación 2026-1'!F:F,"SUNAMPE",'Planificación 2026-1'!X:X,"PRESENCIAL"))</f>
        <v>0</v>
      </c>
      <c r="DP120" s="111" t="str">
        <f t="shared" si="16"/>
        <v/>
      </c>
      <c r="DQ120" s="108">
        <f>IF(C120="","",SUMIFS('Planificación 2026-1'!R:R,'Planificación 2026-1'!W:W,C120,'Planificación 2026-1'!F:F,"HUAURA",'Planificación 2026-1'!X:X,"VIRTUAL"))</f>
        <v>0</v>
      </c>
      <c r="DR120" s="61">
        <f>IF(C120="","",SUMIFS('Planificación 2026-1'!R:R,'Planificación 2026-1'!W:W,C120,'Planificación 2026-1'!F:F,"HUAURA",'Planificación 2026-1'!X:X,"PRESENCIAL"))</f>
        <v>0</v>
      </c>
      <c r="DS120" s="76">
        <f>SUMIFS('Planificación 2026-1'!R:R,'Planificación 2026-1'!W:W,C120,'Planificación 2026-1'!F:F,"PRINCIPAL",'Planificación 2026-1'!X:X,"VIRTUAL",'Planificación 2026-1'!I:I,"&gt;2")</f>
        <v>0</v>
      </c>
      <c r="DT120" s="76">
        <f>SUMIFS('Planificación 2026-1'!R:R,'Planificación 2026-1'!W:W,C120,'Planificación 2026-1'!F:F,"PRINCIPAL",'Planificación 2026-1'!X:X,"&lt;&gt;VIRTUAL",'Planificación 2026-1'!I:I,"&gt;2")</f>
        <v>0</v>
      </c>
      <c r="DU120" s="76">
        <f>SUMIFS('Planificación 2026-1'!R:R,'Planificación 2026-1'!W:W,C120,'Planificación 2026-1'!F:F,"SUNAMPE",'Planificación 2026-1'!X:X,"VIRTUAL",'Planificación 2026-1'!I:I,"&gt;2")</f>
        <v>0</v>
      </c>
      <c r="DV120" s="76">
        <f>SUMIFS('Planificación 2026-1'!R:R,'Planificación 2026-1'!W:W,C120,'Planificación 2026-1'!F:F,"SUNAMPE",'Planificación 2026-1'!X:X,"&lt;&gt;VIRTUAL",'Planificación 2026-1'!I:I,"&gt;2")</f>
        <v>0</v>
      </c>
      <c r="DW120" s="76">
        <f>SUMIFS('Planificación 2026-1'!R:R,'Planificación 2026-1'!W:W,C120,'Planificación 2026-1'!F:F,"FILIAL",'Planificación 2026-1'!X:X,"VIRTUAL",'Planificación 2026-1'!I:I,"&gt;2")</f>
        <v>0</v>
      </c>
      <c r="DX120" s="76">
        <f>SUMIFS('Planificación 2026-1'!R:R,'Planificación 2026-1'!W:W,C120,'Planificación 2026-1'!F:F,"FILIAL",'Planificación 2026-1'!X:X,"&lt;&gt;VIRTUAL",'Planificación 2026-1'!I:I,"&gt;2")</f>
        <v>0</v>
      </c>
      <c r="DY120" s="76">
        <f>SUMIFS('Planificación 2026-1'!R:R,'Planificación 2026-1'!W:W,C120,'Planificación 2026-1'!F:F,"PORUMA",'Planificación 2026-1'!X:X,"VIRTUAL",'Planificación 2026-1'!I:I,"&gt;2")</f>
        <v>0</v>
      </c>
      <c r="DZ120" s="76">
        <f>SUMIFS('Planificación 2026-1'!R:R,'Planificación 2026-1'!W:W,C120,'Planificación 2026-1'!F:F,"PORUMA",'Planificación 2026-1'!X:X,"&lt;&gt;VIRTUAL",'Planificación 2026-1'!I:I,"&gt;2")</f>
        <v>0</v>
      </c>
      <c r="EA120" s="76">
        <f>SUMIFS('Planificación 2026-1'!R:R,'Planificación 2026-1'!W:W,C120,'Planificación 2026-1'!F:F,"HUAURA",'Planificación 2026-1'!X:X,"VIRTUAL",'Planificación 2026-1'!I:I,"&gt;2")</f>
        <v>0</v>
      </c>
      <c r="EB120" s="76">
        <f>SUMIFS('Planificación 2026-1'!R:R,'Planificación 2026-1'!W:W,C120,'Planificación 2026-1'!F:F,"HUAURA",'Planificación 2026-1'!X:X,"&lt;&gt;VIRTUAL",'Planificación 2026-1'!I:I,"&gt;2")</f>
        <v>0</v>
      </c>
      <c r="EC120" s="76">
        <f>SUMIFS('Planificación 2026-1'!R:R,'Planificación 2026-1'!W:W,C120,'Planificación 2026-1'!F:F,"PRINCIPAL",'Planificación 2026-1'!X:X,"VIRTUAL",'Planificación 2026-1'!I:I,"&lt;3")</f>
        <v>0</v>
      </c>
      <c r="ED120" s="76">
        <f>SUMIFS('Planificación 2026-1'!R:R,'Planificación 2026-1'!W:W,C120,'Planificación 2026-1'!F:F,"PRINCIPAL",'Planificación 2026-1'!X:X,"&lt;&gt;VIRTUAL",'Planificación 2026-1'!I:I,"&lt;3")</f>
        <v>0</v>
      </c>
      <c r="EE120" s="76">
        <f>SUMIFS('Planificación 2026-1'!R:R,'Planificación 2026-1'!W:W,C120,'Planificación 2026-1'!F:F,"SUNAMPE",'Planificación 2026-1'!X:X,"VIRTUAL",'Planificación 2026-1'!I:I,"&lt;3")</f>
        <v>0</v>
      </c>
      <c r="EF120" s="76">
        <f>SUMIFS('Planificación 2026-1'!R:R,'Planificación 2026-1'!W:W,C120,'Planificación 2026-1'!F:F,"SUNAMPE",'Planificación 2026-1'!X:X,"&lt;&gt;VIRTUAL",'Planificación 2026-1'!I:I,"&lt;3")</f>
        <v>0</v>
      </c>
      <c r="EG120" s="76">
        <f>SUMIFS('Planificación 2026-1'!R:R,'Planificación 2026-1'!W:W,C120,'Planificación 2026-1'!F:F,"FILIAL",'Planificación 2026-1'!X:X,"VIRTUAL",'Planificación 2026-1'!I:I,"&lt;3")</f>
        <v>0</v>
      </c>
      <c r="EH120" s="76">
        <f>SUMIFS('Planificación 2026-1'!R:R,'Planificación 2026-1'!W:W,C120,'Planificación 2026-1'!F:F,"FILIAL",'Planificación 2026-1'!X:X,"&lt;&gt;VIRTUAL",'Planificación 2026-1'!I:I,"&lt;3")</f>
        <v>0</v>
      </c>
      <c r="EI120" s="76">
        <f>SUMIFS('Planificación 2026-1'!R:R,'Planificación 2026-1'!W:W,C120,'Planificación 2026-1'!F:F,"PORUMA",'Planificación 2026-1'!X:X,"VIRTUAL",'Planificación 2026-1'!I:I,"&lt;3")</f>
        <v>0</v>
      </c>
      <c r="EJ120" s="76">
        <f>SUMIFS('Planificación 2026-1'!R:R,'Planificación 2026-1'!W:W,C120,'Planificación 2026-1'!F:F,"PORUMA",'Planificación 2026-1'!X:X,"&lt;&gt;VIRTUAL",'Planificación 2026-1'!I:I,"&lt;3")</f>
        <v>0</v>
      </c>
      <c r="EK120" s="76">
        <f>SUMIFS('Planificación 2026-1'!R:R,'Planificación 2026-1'!W:W,C120,'Planificación 2026-1'!F:F,"HUAURA",'Planificación 2026-1'!X:X,"VIRTUAL",'Planificación 2026-1'!I:I,"&lt;3")</f>
        <v>0</v>
      </c>
      <c r="EL120" s="76">
        <f>SUMIFS('Planificación 2026-1'!R:R,'Planificación 2026-1'!W:W,C120,'Planificación 2026-1'!F:F,"HUAURA",'Planificación 2026-1'!X:X,"&lt;&gt;VIRTUAL",'Planificación 2026-1'!I:I,"&lt;3")</f>
        <v>0</v>
      </c>
      <c r="EM120" s="76"/>
      <c r="EN120" s="76">
        <f t="shared" si="9"/>
        <v>0</v>
      </c>
      <c r="EO120" s="76">
        <f t="shared" si="10"/>
        <v>0</v>
      </c>
      <c r="EP120" s="76" t="b">
        <f t="shared" si="11"/>
        <v>1</v>
      </c>
      <c r="EQ120" s="76" t="str">
        <f t="shared" si="12"/>
        <v/>
      </c>
      <c r="ER120" s="76" t="str">
        <f t="shared" si="17"/>
        <v>PRESENCIAL</v>
      </c>
    </row>
    <row r="121" spans="1:148" hidden="1">
      <c r="A121" s="83"/>
      <c r="B121" s="119">
        <v>118</v>
      </c>
      <c r="C121" s="115" t="s">
        <v>293</v>
      </c>
      <c r="D121" s="112">
        <f>SUMIF('Planificación 2026-1'!W:W,C121,'Planificación 2026-1'!R:R)</f>
        <v>0</v>
      </c>
      <c r="E121" s="114" t="s">
        <v>173</v>
      </c>
      <c r="F121" s="115" t="s">
        <v>171</v>
      </c>
      <c r="G121" s="115" t="s">
        <v>13</v>
      </c>
      <c r="H121" s="115" t="s">
        <v>122</v>
      </c>
      <c r="I121" s="107" t="str">
        <f>IF(SUM(COUNTIFS('Planificación 2026-1'!F:F,"PRINCIPAL",'Planificación 2026-1'!W:W,C121,'Planificación 2026-1'!H:H,"AF"))&gt;0,"P01"," ")</f>
        <v xml:space="preserve"> </v>
      </c>
      <c r="J121" s="108" t="str">
        <f>IF(SUM(COUNTIFS('Planificación 2026-1'!F:F,"PRINCIPAL",'Planificación 2026-1'!W:W,C121,'Planificación 2026-1'!H:H,"EN"))&gt;0,"P02"," ")</f>
        <v xml:space="preserve"> </v>
      </c>
      <c r="K121" s="108" t="str">
        <f>IF(SUM(COUNTIFS('Planificación 2026-1'!F:F,"PRINCIPAL",'Planificación 2026-1'!W:W,C121,'Planificación 2026-1'!H:H,"IS"))&gt;0,"P03"," ")</f>
        <v xml:space="preserve"> </v>
      </c>
      <c r="L121" s="108" t="str">
        <f>IF(SUM(COUNTIFS('Planificación 2026-1'!F:F,"PRINCIPAL",'Planificación 2026-1'!W:W,C121,'Planificación 2026-1'!H:H,"PS"))&gt;0,"P04"," ")</f>
        <v xml:space="preserve"> </v>
      </c>
      <c r="M121" s="108"/>
      <c r="N121" s="108" t="str">
        <f>IF(SUM(COUNTIFS('Planificación 2026-1'!F:F,"PRINCIPAL",'Planificación 2026-1'!W:W,C121,'Planificación 2026-1'!H:H,"IN"))&gt;0,"P06"," ")</f>
        <v xml:space="preserve"> </v>
      </c>
      <c r="O121" s="108" t="str">
        <f>IF(SUM(COUNTIFS('Planificación 2026-1'!F:F,"PRINCIPAL",'Planificación 2026-1'!W:W,C121,'Planificación 2026-1'!H:H,"CA"))&gt;0,"P07"," ")</f>
        <v xml:space="preserve"> </v>
      </c>
      <c r="P121" s="108" t="str">
        <f>IF(SUM(COUNTIFS('Planificación 2026-1'!F:F,"PRINCIPAL",'Planificación 2026-1'!W:W,C121,'Planificación 2026-1'!H:H,"DE"))&gt;0,"P08"," ")</f>
        <v xml:space="preserve"> </v>
      </c>
      <c r="Q121" s="108" t="str">
        <f>IF(SUM(COUNTIFS('Planificación 2026-1'!F:F,"PRINCIPAL",'Planificación 2026-1'!W:W,C121,'Planificación 2026-1'!H:H,"OB"))&gt;0,"P09"," ")</f>
        <v xml:space="preserve"> </v>
      </c>
      <c r="R121" s="108" t="str">
        <f>IF(SUM(COUNTIFS('Planificación 2026-1'!F:F,"PRINCIPAL",'Planificación 2026-1'!W:W,C121,'Planificación 2026-1'!H:H,"MH"))&gt;0,"P31"," ")</f>
        <v xml:space="preserve"> </v>
      </c>
      <c r="S121" s="108" t="str">
        <f>IF(SUM(COUNTIFS('Planificación 2026-1'!F:F,"PRINCIPAL",'Planificación 2026-1'!W:W,C121,'Planificación 2026-1'!H:H,"IC"))&gt;0,"P32"," ")</f>
        <v xml:space="preserve"> </v>
      </c>
      <c r="T121" s="108" t="str">
        <f>IF(SUM(COUNTIFS('Planificación 2026-1'!F:F,"PRINCIPAL",'Planificación 2026-1'!W:W,C121,'Planificación 2026-1'!H:H,"AR"))&gt;0,"P34"," ")</f>
        <v xml:space="preserve"> </v>
      </c>
      <c r="U121" s="108" t="str">
        <f>IF(SUM(COUNTIFS('Planificación 2026-1'!F:F,"PRINCIPAL",'Planificación 2026-1'!W:W,C121,'Planificación 2026-1'!H:H,"T1"))&gt;0,"P35"," ")</f>
        <v xml:space="preserve"> </v>
      </c>
      <c r="V121" s="108" t="str">
        <f>IF(SUM(COUNTIFS('Planificación 2026-1'!F:F,"PRINCIPAL",'Planificación 2026-1'!W:W,C121,'Planificación 2026-1'!H:H,"T3"))&gt;0,"P36"," ")</f>
        <v xml:space="preserve"> </v>
      </c>
      <c r="W121" s="108" t="str">
        <f>IF(SUM(COUNTIFS('Planificación 2026-1'!F:F,"PRINCIPAL",'Planificación 2026-1'!W:W,C121,'Planificación 2026-1'!H:H,"T2"))&gt;0,"P37"," ")</f>
        <v xml:space="preserve"> </v>
      </c>
      <c r="X121" s="108" t="str">
        <f>IF(SUM(COUNTIFS('Planificación 2026-1'!F:F,"PRINCIPAL",'Planificación 2026-1'!W:W,C121,'Planificación 2026-1'!H:H,"AE"))&gt;0,"P38"," ")</f>
        <v xml:space="preserve"> </v>
      </c>
      <c r="Y121" s="108" t="str">
        <f>IF(SUM(COUNTIFS('Planificación 2026-1'!F:F,"PRINCIPAL",'Planificación 2026-1'!W:W,C121,'Planificación 2026-1'!H:H,"T4"))&gt;0,"P55"," ")</f>
        <v xml:space="preserve"> </v>
      </c>
      <c r="Z121" s="108" t="str">
        <f>IF(SUM(COUNTIFS('Planificación 2026-1'!F:F,"FILIAL",'Planificación 2026-1'!W:W,C121,'Planificación 2026-1'!H:H,"AF"))&gt;0," P01"," ")</f>
        <v xml:space="preserve"> </v>
      </c>
      <c r="AA121" s="108" t="str">
        <f>IF(SUM(COUNTIFS('Planificación 2026-1'!F:F,"FILIAL",'Planificación 2026-1'!W:W,C121,'Planificación 2026-1'!H:H,"EN"))&gt;0,"P02"," ")</f>
        <v xml:space="preserve"> </v>
      </c>
      <c r="AB121" s="108" t="str">
        <f>IF(SUM(COUNTIFS('Planificación 2026-1'!F:F,"FILIAL",'Planificación 2026-1'!W:W,C121,'Planificación 2026-1'!H:H,"IS"))&gt;0,"P03"," ")</f>
        <v xml:space="preserve"> </v>
      </c>
      <c r="AC121" s="108" t="str">
        <f>IF(SUM(COUNTIFS('Planificación 2026-1'!F:F,"FILIAL",'Planificación 2026-1'!W:W,C121,'Planificación 2026-1'!H:H,"PS"))&gt;0,"P04"," ")</f>
        <v xml:space="preserve"> </v>
      </c>
      <c r="AD121" s="108"/>
      <c r="AE121" s="108" t="str">
        <f>IF(SUM(COUNTIFS('Planificación 2026-1'!F:F,"FILIAL",'Planificación 2026-1'!W:W,C121,'Planificación 2026-1'!H:H,"IN"))&gt;0,"P06"," ")</f>
        <v xml:space="preserve"> </v>
      </c>
      <c r="AF121" s="108" t="str">
        <f>IF(SUM(COUNTIFS('Planificación 2026-1'!F:F,"FILIAL",'Planificación 2026-1'!W:W,C121,'Planificación 2026-1'!H:H,"CA"))&gt;0,"P07"," ")</f>
        <v xml:space="preserve"> </v>
      </c>
      <c r="AG121" s="108" t="str">
        <f>IF(SUM(COUNTIFS('Planificación 2026-1'!F:F,"FILIAL",'Planificación 2026-1'!W:W,C121,'Planificación 2026-1'!H:H,"DE"))&gt;0,"P08"," ")</f>
        <v xml:space="preserve"> </v>
      </c>
      <c r="AH121" s="108" t="str">
        <f>IF(SUM(COUNTIFS('Planificación 2026-1'!F:F,"FILIAL",'Planificación 2026-1'!W:W,C121,'Planificación 2026-1'!H:H,"OB"))&gt;0,"P09"," ")</f>
        <v xml:space="preserve"> </v>
      </c>
      <c r="AI121" s="108" t="str">
        <f>IF(SUM(COUNTIFS('Planificación 2026-1'!F:F,"FILIAL",'Planificación 2026-1'!W:W,C121,'Planificación 2026-1'!H:H,"MH"))&gt;0,"P31"," ")</f>
        <v xml:space="preserve"> </v>
      </c>
      <c r="AJ121" s="108" t="str">
        <f>IF(SUM(COUNTIFS('Planificación 2026-1'!F:F,"FILIAL",'Planificación 2026-1'!W:W,C121,'Planificación 2026-1'!H:H,"IC"))&gt;0,"P32"," ")</f>
        <v xml:space="preserve"> </v>
      </c>
      <c r="AK121" s="108" t="str">
        <f>IF(SUM(COUNTIFS('Planificación 2026-1'!F:F,"FILIAL",'Planificación 2026-1'!W:W,C121,'Planificación 2026-1'!H:H,"AR"))&gt;0,"P34"," ")</f>
        <v xml:space="preserve"> </v>
      </c>
      <c r="AL121" s="108" t="str">
        <f>IF(SUM(COUNTIFS('Planificación 2026-1'!F:F,"FILIAL",'Planificación 2026-1'!W:W,C121,'Planificación 2026-1'!H:H,"T1"))&gt;0,"P35"," ")</f>
        <v xml:space="preserve"> </v>
      </c>
      <c r="AM121" s="108" t="str">
        <f>IF(SUM(COUNTIFS('Planificación 2026-1'!F:F,"FILIAL",'Planificación 2026-1'!W:W,C121,'Planificación 2026-1'!H:H,"T3"))&gt;0,"P36"," ")</f>
        <v xml:space="preserve"> </v>
      </c>
      <c r="AN121" s="108" t="str">
        <f>IF(SUM(COUNTIFS('Planificación 2026-1'!F:F,"FILIAL",'Planificación 2026-1'!W:W,C121,'Planificación 2026-1'!H:H,"T2"))&gt;0,"P37"," ")</f>
        <v xml:space="preserve"> </v>
      </c>
      <c r="AO121" s="108" t="str">
        <f>IF(SUM(COUNTIFS('Planificación 2026-1'!F:F,"FILIAL",'Planificación 2026-1'!W:W,C121,'Planificación 2026-1'!H:H,"AE"))&gt;0,"P38"," ")</f>
        <v xml:space="preserve"> </v>
      </c>
      <c r="AP121" s="108" t="str">
        <f>IF(SUM(COUNTIFS('Planificación 2026-1'!F:F,"FILIAL",'Planificación 2026-1'!W:W,C121,'Planificación 2026-1'!H:H,"T4"))&gt;0,"P55"," ")</f>
        <v xml:space="preserve"> </v>
      </c>
      <c r="AQ121" s="108" t="str">
        <f>IF(SUM(COUNTIFS('Planificación 2026-1'!F:F,"SUNAMPE",'Planificación 2026-1'!W:W,C121,'Planificación 2026-1'!H:H,"AF"))&gt;0," P01"," ")</f>
        <v xml:space="preserve"> </v>
      </c>
      <c r="AR121" s="108" t="str">
        <f>IF(SUM(COUNTIFS('Planificación 2026-1'!F:F,"SUNAMPE",'Planificación 2026-1'!W:W,C121,'Planificación 2026-1'!H:H,"EN"))&gt;0,"P02"," ")</f>
        <v xml:space="preserve"> </v>
      </c>
      <c r="AS121" s="108" t="str">
        <f>IF(SUM(COUNTIFS('Planificación 2026-1'!F:F,"SUNAMPE",'Planificación 2026-1'!W:W,C121,'Planificación 2026-1'!H:H,"IS"))&gt;0,"P03"," ")</f>
        <v xml:space="preserve"> </v>
      </c>
      <c r="AT121" s="108" t="str">
        <f>IF(SUM(COUNTIFS('Planificación 2026-1'!F:F,"SUNAMPE",'Planificación 2026-1'!W:W,C121,'Planificación 2026-1'!H:H,"PS"))&gt;0,"P04"," ")</f>
        <v xml:space="preserve"> </v>
      </c>
      <c r="AU121" s="108"/>
      <c r="AV121" s="108" t="str">
        <f>IF(SUM(COUNTIFS('Planificación 2026-1'!F:F,"SUNAMPE",'Planificación 2026-1'!W:W,C121,'Planificación 2026-1'!H:H,"IN"))&gt;0,"P06"," ")</f>
        <v xml:space="preserve"> </v>
      </c>
      <c r="AW121" s="108" t="str">
        <f>IF(SUM(COUNTIFS('Planificación 2026-1'!F:F,"SUNAMPE",'Planificación 2026-1'!W:W,C121,'Planificación 2026-1'!H:H,"CA"))&gt;0,"P07"," ")</f>
        <v xml:space="preserve"> </v>
      </c>
      <c r="AX121" s="108" t="str">
        <f>IF(SUM(COUNTIFS('Planificación 2026-1'!F:F,"SUNAMPE",'Planificación 2026-1'!W:W,C121,'Planificación 2026-1'!H:H,"DE"))&gt;0,"P08"," ")</f>
        <v xml:space="preserve"> </v>
      </c>
      <c r="AY121" s="108" t="str">
        <f>IF(SUM(COUNTIFS('Planificación 2026-1'!F:F,"SUNAMPE",'Planificación 2026-1'!W:W,C121,'Planificación 2026-1'!H:H,"OB"))&gt;0,"P09"," ")</f>
        <v xml:space="preserve"> </v>
      </c>
      <c r="AZ121" s="108" t="str">
        <f>IF(SUM(COUNTIFS('Planificación 2026-1'!F:F,"SUNAMPE",'Planificación 2026-1'!W:W,C121,'Planificación 2026-1'!H:H,"MH"))&gt;0,"P31"," ")</f>
        <v xml:space="preserve"> </v>
      </c>
      <c r="BA121" s="108" t="str">
        <f>IF(SUM(COUNTIFS('Planificación 2026-1'!F:F,"SUNAMPE",'Planificación 2026-1'!W:W,C121,'Planificación 2026-1'!H:H,"IC"))&gt;0,"P32"," ")</f>
        <v xml:space="preserve"> </v>
      </c>
      <c r="BB121" s="108" t="str">
        <f>IF(SUM(COUNTIFS('Planificación 2026-1'!F:F,"SUNAMPE",'Planificación 2026-1'!W:W,C121,'Planificación 2026-1'!H:H,"AR"))&gt;0,"P34"," ")</f>
        <v xml:space="preserve"> </v>
      </c>
      <c r="BC121" s="108" t="str">
        <f>IF(SUM(COUNTIFS('Planificación 2026-1'!F:F,"SUNAMPE",'Planificación 2026-1'!W:W,C121,'Planificación 2026-1'!H:H,"T1"))&gt;0,"P35"," ")</f>
        <v xml:space="preserve"> </v>
      </c>
      <c r="BD121" s="108" t="str">
        <f>IF(SUM(COUNTIFS('Planificación 2026-1'!F:F,"SUNAMPE",'Planificación 2026-1'!W:W,C121,'Planificación 2026-1'!H:H,"T3"))&gt;0,"P36"," ")</f>
        <v xml:space="preserve"> </v>
      </c>
      <c r="BE121" s="108" t="str">
        <f>IF(SUM(COUNTIFS('Planificación 2026-1'!F:F,"SUNAMPE",'Planificación 2026-1'!W:W,C121,'Planificación 2026-1'!H:H,"T2"))&gt;0,"P37"," ")</f>
        <v xml:space="preserve"> </v>
      </c>
      <c r="BF121" s="108" t="str">
        <f>IF(SUM(COUNTIFS('Planificación 2026-1'!F:F,"SUNAMPE",'Planificación 2026-1'!W:W,C121,'Planificación 2026-1'!H:H,"AE"))&gt;0,"P38"," ")</f>
        <v xml:space="preserve"> </v>
      </c>
      <c r="BG121" s="108" t="str">
        <f>IF(SUM(COUNTIFS('Planificación 2026-1'!F:F,"SUNAMPE",'Planificación 2026-1'!W:W,C121,'Planificación 2026-1'!H:H,"T4"))&gt;0,"P55"," ")</f>
        <v xml:space="preserve"> </v>
      </c>
      <c r="BH121" s="108" t="str">
        <f>IF(SUM(COUNTIFS('Planificación 2026-1'!F:F,"HUAURA",'Planificación 2026-1'!W:W,C121,'Planificación 2026-1'!H:H,"AF"))&gt;0," P01"," ")</f>
        <v xml:space="preserve"> </v>
      </c>
      <c r="BI121" s="108" t="str">
        <f>IF(SUM(COUNTIFS('Planificación 2026-1'!F:F,"HUAURA",'Planificación 2026-1'!W:W,C121,'Planificación 2026-1'!H:H,"EN"))&gt;0,"P02"," ")</f>
        <v xml:space="preserve"> </v>
      </c>
      <c r="BJ121" s="108" t="str">
        <f>IF(SUM(COUNTIFS('Planificación 2026-1'!F:F,"HUAURA",'Planificación 2026-1'!W:W,C121,'Planificación 2026-1'!H:H,"IS"))&gt;0,"P03"," ")</f>
        <v xml:space="preserve"> </v>
      </c>
      <c r="BK121" s="108" t="str">
        <f>IF(SUM(COUNTIFS('Planificación 2026-1'!F:F,"HUAURA",'Planificación 2026-1'!W:W,C121,'Planificación 2026-1'!H:H,"PS"))&gt;0,"P04"," ")</f>
        <v xml:space="preserve"> </v>
      </c>
      <c r="BL121" s="108"/>
      <c r="BM121" s="108" t="str">
        <f>IF(SUM(COUNTIFS('Planificación 2026-1'!F:F,"HUAURA",'Planificación 2026-1'!W:W,C121,'Planificación 2026-1'!H:H,"IN"))&gt;0,"P06"," ")</f>
        <v xml:space="preserve"> </v>
      </c>
      <c r="BN121" s="108" t="str">
        <f>IF(SUM(COUNTIFS('Planificación 2026-1'!F:F,"HUAURA",'Planificación 2026-1'!W:W,C121,'Planificación 2026-1'!H:H,"CA"))&gt;0,"P07"," ")</f>
        <v xml:space="preserve"> </v>
      </c>
      <c r="BO121" s="108" t="str">
        <f>IF(SUM(COUNTIFS('Planificación 2026-1'!F:F,"HUAURA",'Planificación 2026-1'!W:W,C121,'Planificación 2026-1'!H:H,"DE"))&gt;0,"P08"," ")</f>
        <v xml:space="preserve"> </v>
      </c>
      <c r="BP121" s="108" t="str">
        <f>IF(SUM(COUNTIFS('Planificación 2026-1'!F:F,"HUAURA",'Planificación 2026-1'!W:W,C121,'Planificación 2026-1'!H:H,"OB"))&gt;0,"P09"," ")</f>
        <v xml:space="preserve"> </v>
      </c>
      <c r="BQ121" s="108" t="str">
        <f>IF(SUM(COUNTIFS('Planificación 2026-1'!F:F,"HUAURA",'Planificación 2026-1'!W:W,C121,'Planificación 2026-1'!H:H,"MH"))&gt;0,"P31"," ")</f>
        <v xml:space="preserve"> </v>
      </c>
      <c r="BR121" s="108" t="str">
        <f>IF(SUM(COUNTIFS('Planificación 2026-1'!F:F,"HUAURA",'Planificación 2026-1'!W:W,C121,'Planificación 2026-1'!H:H,"IC"))&gt;0,"P32"," ")</f>
        <v xml:space="preserve"> </v>
      </c>
      <c r="BS121" s="108" t="str">
        <f>IF(SUM(COUNTIFS('Planificación 2026-1'!F:F,"HUAURA",'Planificación 2026-1'!W:W,C121,'Planificación 2026-1'!H:H,"AR"))&gt;0,"P34"," ")</f>
        <v xml:space="preserve"> </v>
      </c>
      <c r="BT121" s="108" t="str">
        <f>IF(SUM(COUNTIFS('Planificación 2026-1'!F:F,"HUAURA",'Planificación 2026-1'!W:W,C121,'Planificación 2026-1'!H:H,"T1"))&gt;0,"P35"," ")</f>
        <v xml:space="preserve"> </v>
      </c>
      <c r="BU121" s="108" t="str">
        <f>IF(SUM(COUNTIFS('Planificación 2026-1'!F:F,"HUAURA",'Planificación 2026-1'!W:W,C121,'Planificación 2026-1'!H:H,"T3"))&gt;0,"P36"," ")</f>
        <v xml:space="preserve"> </v>
      </c>
      <c r="BV121" s="108" t="str">
        <f>IF(SUM(COUNTIFS('Planificación 2026-1'!F:F,"HUAURA",'Planificación 2026-1'!W:W,C121,'Planificación 2026-1'!H:H,"T2"))&gt;0,"P37"," ")</f>
        <v xml:space="preserve"> </v>
      </c>
      <c r="BW121" s="108" t="str">
        <f>IF(SUM(COUNTIFS('Planificación 2026-1'!F:F,"HUAURA",'Planificación 2026-1'!W:W,C121,'Planificación 2026-1'!H:H,"AE"))&gt;0,"P38"," ")</f>
        <v xml:space="preserve"> </v>
      </c>
      <c r="BX121" s="108" t="str">
        <f>IF(SUM(COUNTIFS('Planificación 2026-1'!F:F,"HUAURA",'Planificación 2026-1'!W:W,C121,'Planificación 2026-1'!H:H,"T4"))&gt;0,"P55"," ")</f>
        <v xml:space="preserve"> </v>
      </c>
      <c r="BY121" s="109">
        <f>SUMIFS('Planificación 2026-1'!R:R,'Planificación 2026-1'!W:W,C121,'Planificación 2026-1'!H:H,"AF",'Planificación 2026-1'!I:I,"&gt;2")</f>
        <v>0</v>
      </c>
      <c r="BZ121" s="109">
        <f>SUMIFS('Planificación 2026-1'!R:R,'Planificación 2026-1'!W:W,C121,'Planificación 2026-1'!H:H,"EN",'Planificación 2026-1'!I:I,"&gt;2")</f>
        <v>0</v>
      </c>
      <c r="CA121" s="109">
        <f>SUMIFS('Planificación 2026-1'!R:R,'Planificación 2026-1'!W:W,C121,'Planificación 2026-1'!H:H,"IS",'Planificación 2026-1'!I:I,"&gt;2")</f>
        <v>0</v>
      </c>
      <c r="CB121" s="109">
        <f>SUMIFS('Planificación 2026-1'!R:R,'Planificación 2026-1'!W:W,C121,'Planificación 2026-1'!H:H,"PS",'Planificación 2026-1'!I:I,"&gt;2")</f>
        <v>0</v>
      </c>
      <c r="CC121" s="109">
        <f>SUMIFS('Planificación 2026-1'!R:R,'Planificación 2026-1'!W:W,C121,'Planificación 2026-1'!H:H,"IN",'Planificación 2026-1'!I:I,"&gt;2")</f>
        <v>0</v>
      </c>
      <c r="CD121" s="109">
        <f>SUMIFS('Planificación 2026-1'!R:R,'Planificación 2026-1'!W:W,C121,'Planificación 2026-1'!H:H,"CA",'Planificación 2026-1'!I:I,"&gt;2")</f>
        <v>0</v>
      </c>
      <c r="CE121" s="109">
        <f>SUMIFS('Planificación 2026-1'!R:R,'Planificación 2026-1'!W:W,C121,'Planificación 2026-1'!H:H,"DE",'Planificación 2026-1'!I:I,"&gt;2")</f>
        <v>0</v>
      </c>
      <c r="CF121" s="109">
        <f>SUMIFS('Planificación 2026-1'!R:R,'Planificación 2026-1'!W:W,C121,'Planificación 2026-1'!H:H,"OB",'Planificación 2026-1'!I:I,"&gt;2")</f>
        <v>0</v>
      </c>
      <c r="CG121" s="109">
        <f>SUMIFS('Planificación 2026-1'!R:R,'Planificación 2026-1'!W:W,C121,'Planificación 2026-1'!H:H,"MH",'Planificación 2026-1'!I:I,"&gt;2")</f>
        <v>0</v>
      </c>
      <c r="CH121" s="109">
        <f>SUMIFS('Planificación 2026-1'!R:R,'Planificación 2026-1'!W:W,C121,'Planificación 2026-1'!H:H,"IC",'Planificación 2026-1'!I:I,"&gt;2")</f>
        <v>0</v>
      </c>
      <c r="CI121" s="109">
        <f>SUMIFS('Planificación 2026-1'!R:R,'Planificación 2026-1'!W:W,C121,'Planificación 2026-1'!H:H,"AR",'Planificación 2026-1'!I:I,"&gt;2")</f>
        <v>0</v>
      </c>
      <c r="CJ121" s="109">
        <f>SUMIFS('Planificación 2026-1'!R:R,'Planificación 2026-1'!W:W,C121,'Planificación 2026-1'!H:H,"T1",'Planificación 2026-1'!I:I,"&gt;2")</f>
        <v>0</v>
      </c>
      <c r="CK121" s="109">
        <f>SUMIFS('Planificación 2026-1'!R:R,'Planificación 2026-1'!W:W,C121,'Planificación 2026-1'!H:H,"T3",'Planificación 2026-1'!I:I,"&gt;2")</f>
        <v>0</v>
      </c>
      <c r="CL121" s="109">
        <f>SUMIFS('Planificación 2026-1'!R:R,'Planificación 2026-1'!W:W,C121,'Planificación 2026-1'!H:H,"T2",'Planificación 2026-1'!I:I,"&gt;2")</f>
        <v>0</v>
      </c>
      <c r="CM121" s="109">
        <f>SUMIFS('Planificación 2026-1'!R:R,'Planificación 2026-1'!W:W,C121,'Planificación 2026-1'!H:H,"AE",'Planificación 2026-1'!I:I,"&gt;2")</f>
        <v>0</v>
      </c>
      <c r="CN121" s="109">
        <f>SUMIFS('Planificación 2026-1'!R:R,'Planificación 2026-1'!W:W,C121,'Planificación 2026-1'!H:H,"T4",'Planificación 2026-1'!I:I,"&gt;2")</f>
        <v>0</v>
      </c>
      <c r="CO121" s="109">
        <f>SUMIFS('Planificación 2026-1'!R:R,'Planificación 2026-1'!W:W,C121,'Planificación 2026-1'!H:H,"AF",'Planificación 2026-1'!I:I,"&lt;3")</f>
        <v>0</v>
      </c>
      <c r="CP121" s="109">
        <f>SUMIFS('Planificación 2026-1'!R:R,'Planificación 2026-1'!W:W,C121,'Planificación 2026-1'!H:H,"EN",'Planificación 2026-1'!I:I,"&lt;3")</f>
        <v>0</v>
      </c>
      <c r="CQ121" s="109">
        <f>SUMIFS('Planificación 2026-1'!R:R,'Planificación 2026-1'!W:W,C121,'Planificación 2026-1'!H:H,"IS",'Planificación 2026-1'!I:I,"&lt;3")</f>
        <v>0</v>
      </c>
      <c r="CR121" s="109">
        <f>SUMIFS('Planificación 2026-1'!R:R,'Planificación 2026-1'!W:W,C121,'Planificación 2026-1'!H:H,"PS",'Planificación 2026-1'!I:I,"&lt;3")</f>
        <v>0</v>
      </c>
      <c r="CS121" s="109">
        <f>SUMIFS('Planificación 2026-1'!R:R,'Planificación 2026-1'!W:W,C121,'Planificación 2026-1'!H:H,"IN",'Planificación 2026-1'!I:I,"&lt;3")</f>
        <v>0</v>
      </c>
      <c r="CT121" s="109">
        <f>SUMIFS('Planificación 2026-1'!R:R,'Planificación 2026-1'!W:W,C121,'Planificación 2026-1'!H:H,"CA",'Planificación 2026-1'!I:I,"&lt;3")</f>
        <v>0</v>
      </c>
      <c r="CU121" s="109">
        <f>SUMIFS('Planificación 2026-1'!R:R,'Planificación 2026-1'!W:W,C121,'Planificación 2026-1'!H:H,"DE",'Planificación 2026-1'!I:I,"&lt;3")</f>
        <v>0</v>
      </c>
      <c r="CV121" s="109">
        <f>SUMIFS('Planificación 2026-1'!R:R,'Planificación 2026-1'!W:W,C121,'Planificación 2026-1'!H:H,"OB",'Planificación 2026-1'!I:I,"&lt;3")</f>
        <v>0</v>
      </c>
      <c r="CW121" s="109">
        <f>SUMIFS('Planificación 2026-1'!R:R,'Planificación 2026-1'!W:W,C121,'Planificación 2026-1'!H:H,"MH",'Planificación 2026-1'!I:I,"&lt;3")</f>
        <v>0</v>
      </c>
      <c r="CX121" s="109">
        <f>SUMIFS('Planificación 2026-1'!R:R,'Planificación 2026-1'!W:W,C121,'Planificación 2026-1'!H:H,"IC",'Planificación 2026-1'!I:I,"&lt;3")</f>
        <v>0</v>
      </c>
      <c r="CY121" s="109">
        <f>SUMIFS('Planificación 2026-1'!R:R,'Planificación 2026-1'!W:W,C121,'Planificación 2026-1'!H:H,"AR",'Planificación 2026-1'!I:I,"&lt;3")</f>
        <v>0</v>
      </c>
      <c r="CZ121" s="109">
        <f>SUMIFS('Planificación 2026-1'!R:R,'Planificación 2026-1'!W:W,C121,'Planificación 2026-1'!H:H,"T1",'Planificación 2026-1'!I:I,"&lt;3")</f>
        <v>0</v>
      </c>
      <c r="DA121" s="109">
        <f>SUMIFS('Planificación 2026-1'!R:R,'Planificación 2026-1'!W:W,C121,'Planificación 2026-1'!H:H,"T3",'Planificación 2026-1'!I:I,"&lt;3")</f>
        <v>0</v>
      </c>
      <c r="DB121" s="109">
        <f>SUMIFS('Planificación 2026-1'!R:R,'Planificación 2026-1'!W:W,C121,'Planificación 2026-1'!H:H,"T2",'Planificación 2026-1'!I:I,"&lt;3")</f>
        <v>0</v>
      </c>
      <c r="DC121" s="109">
        <f>SUMIFS('Planificación 2026-1'!R:R,'Planificación 2026-1'!W:W,C121,'Planificación 2026-1'!H:H,"AE",'Planificación 2026-1'!I:I,"&lt;3")</f>
        <v>0</v>
      </c>
      <c r="DD121" s="109">
        <f>SUMIFS('Planificación 2026-1'!R:R,'Planificación 2026-1'!W:W,C121,'Planificación 2026-1'!H:H,"T4",'Planificación 2026-1'!I:I,"&lt;3")</f>
        <v>0</v>
      </c>
      <c r="DE121" s="108" t="str">
        <f t="shared" si="13"/>
        <v/>
      </c>
      <c r="DF121" s="41">
        <f>IF(C121="","",SUMIFS('Planificación 2026-1'!R:R,'Planificación 2026-1'!W:W,C121,'Planificación 2026-1'!F:F,"PRINCIPAL",'Planificación 2026-1'!X:X,"VIRTUAL"))</f>
        <v>0</v>
      </c>
      <c r="DG121" s="41">
        <f>IF(C121="","",SUMIFS('Planificación 2026-1'!R:R,'Planificación 2026-1'!W:W,C121,'Planificación 2026-1'!F:F,"PRINCIPAL",'Planificación 2026-1'!X:X,"PRESENCIAL"))</f>
        <v>0</v>
      </c>
      <c r="DH121" s="41">
        <f>IF(C121="","",SUMIFS('Planificación 2026-1'!R:R,'Planificación 2026-1'!W:W,C121,'Planificación 2026-1'!F:F,"PRINCIPAL",'Planificación 2026-1'!X:X,"HIBRIDO PRESENCIAL"))</f>
        <v>0</v>
      </c>
      <c r="DI121" s="108" t="str">
        <f t="shared" si="14"/>
        <v/>
      </c>
      <c r="DJ121" s="108">
        <f>IF(C121="","",SUMIFS('Planificación 2026-1'!R:R,'Planificación 2026-1'!W:W,C121,'Planificación 2026-1'!F:F,"FILIAL",'Planificación 2026-1'!X:X,"VIRTUAL"))</f>
        <v>0</v>
      </c>
      <c r="DK121" s="110">
        <f>IF(C121="","",SUMIFS('Planificación 2026-1'!R:R,'Planificación 2026-1'!W:W,C121,'Planificación 2026-1'!F:F,"FILIAL",'Planificación 2026-1'!X:X,"PRESENCIAL"))</f>
        <v>0</v>
      </c>
      <c r="DL121" s="61">
        <f>IF(C121="","",SUMIFS('Planificación 2026-1'!R:R,'Planificación 2026-1'!W:W,C121,'Planificación 2026-1'!F:F,"FILIAL",'Planificación 2026-1'!X:X,"HIBRIDO PRESENCIAL"))</f>
        <v>0</v>
      </c>
      <c r="DM121" s="111" t="str">
        <f t="shared" si="15"/>
        <v/>
      </c>
      <c r="DN121" s="108">
        <f>IF(C121="","",SUMIFS('Planificación 2026-1'!R:R,'Planificación 2026-1'!W:W,C121,'Planificación 2026-1'!F:F,"SUNAMPE",'Planificación 2026-1'!X:X,"VIRTUAL"))</f>
        <v>0</v>
      </c>
      <c r="DO121" s="61">
        <f>IF(C121="","",SUMIFS('Planificación 2026-1'!R:R,'Planificación 2026-1'!W:W,C121,'Planificación 2026-1'!F:F,"SUNAMPE",'Planificación 2026-1'!X:X,"PRESENCIAL"))</f>
        <v>0</v>
      </c>
      <c r="DP121" s="111" t="str">
        <f t="shared" si="16"/>
        <v/>
      </c>
      <c r="DQ121" s="108">
        <f>IF(C121="","",SUMIFS('Planificación 2026-1'!R:R,'Planificación 2026-1'!W:W,C121,'Planificación 2026-1'!F:F,"HUAURA",'Planificación 2026-1'!X:X,"VIRTUAL"))</f>
        <v>0</v>
      </c>
      <c r="DR121" s="61">
        <f>IF(C121="","",SUMIFS('Planificación 2026-1'!R:R,'Planificación 2026-1'!W:W,C121,'Planificación 2026-1'!F:F,"HUAURA",'Planificación 2026-1'!X:X,"PRESENCIAL"))</f>
        <v>0</v>
      </c>
      <c r="DS121" s="76">
        <f>SUMIFS('Planificación 2026-1'!R:R,'Planificación 2026-1'!W:W,C121,'Planificación 2026-1'!F:F,"PRINCIPAL",'Planificación 2026-1'!X:X,"VIRTUAL",'Planificación 2026-1'!I:I,"&gt;2")</f>
        <v>0</v>
      </c>
      <c r="DT121" s="76">
        <f>SUMIFS('Planificación 2026-1'!R:R,'Planificación 2026-1'!W:W,C121,'Planificación 2026-1'!F:F,"PRINCIPAL",'Planificación 2026-1'!X:X,"&lt;&gt;VIRTUAL",'Planificación 2026-1'!I:I,"&gt;2")</f>
        <v>0</v>
      </c>
      <c r="DU121" s="76">
        <f>SUMIFS('Planificación 2026-1'!R:R,'Planificación 2026-1'!W:W,C121,'Planificación 2026-1'!F:F,"SUNAMPE",'Planificación 2026-1'!X:X,"VIRTUAL",'Planificación 2026-1'!I:I,"&gt;2")</f>
        <v>0</v>
      </c>
      <c r="DV121" s="76">
        <f>SUMIFS('Planificación 2026-1'!R:R,'Planificación 2026-1'!W:W,C121,'Planificación 2026-1'!F:F,"SUNAMPE",'Planificación 2026-1'!X:X,"&lt;&gt;VIRTUAL",'Planificación 2026-1'!I:I,"&gt;2")</f>
        <v>0</v>
      </c>
      <c r="DW121" s="76">
        <f>SUMIFS('Planificación 2026-1'!R:R,'Planificación 2026-1'!W:W,C121,'Planificación 2026-1'!F:F,"FILIAL",'Planificación 2026-1'!X:X,"VIRTUAL",'Planificación 2026-1'!I:I,"&gt;2")</f>
        <v>0</v>
      </c>
      <c r="DX121" s="76">
        <f>SUMIFS('Planificación 2026-1'!R:R,'Planificación 2026-1'!W:W,C121,'Planificación 2026-1'!F:F,"FILIAL",'Planificación 2026-1'!X:X,"&lt;&gt;VIRTUAL",'Planificación 2026-1'!I:I,"&gt;2")</f>
        <v>0</v>
      </c>
      <c r="DY121" s="76">
        <f>SUMIFS('Planificación 2026-1'!R:R,'Planificación 2026-1'!W:W,C121,'Planificación 2026-1'!F:F,"PORUMA",'Planificación 2026-1'!X:X,"VIRTUAL",'Planificación 2026-1'!I:I,"&gt;2")</f>
        <v>0</v>
      </c>
      <c r="DZ121" s="76">
        <f>SUMIFS('Planificación 2026-1'!R:R,'Planificación 2026-1'!W:W,C121,'Planificación 2026-1'!F:F,"PORUMA",'Planificación 2026-1'!X:X,"&lt;&gt;VIRTUAL",'Planificación 2026-1'!I:I,"&gt;2")</f>
        <v>0</v>
      </c>
      <c r="EA121" s="76">
        <f>SUMIFS('Planificación 2026-1'!R:R,'Planificación 2026-1'!W:W,C121,'Planificación 2026-1'!F:F,"HUAURA",'Planificación 2026-1'!X:X,"VIRTUAL",'Planificación 2026-1'!I:I,"&gt;2")</f>
        <v>0</v>
      </c>
      <c r="EB121" s="76">
        <f>SUMIFS('Planificación 2026-1'!R:R,'Planificación 2026-1'!W:W,C121,'Planificación 2026-1'!F:F,"HUAURA",'Planificación 2026-1'!X:X,"&lt;&gt;VIRTUAL",'Planificación 2026-1'!I:I,"&gt;2")</f>
        <v>0</v>
      </c>
      <c r="EC121" s="76">
        <f>SUMIFS('Planificación 2026-1'!R:R,'Planificación 2026-1'!W:W,C121,'Planificación 2026-1'!F:F,"PRINCIPAL",'Planificación 2026-1'!X:X,"VIRTUAL",'Planificación 2026-1'!I:I,"&lt;3")</f>
        <v>0</v>
      </c>
      <c r="ED121" s="76">
        <f>SUMIFS('Planificación 2026-1'!R:R,'Planificación 2026-1'!W:W,C121,'Planificación 2026-1'!F:F,"PRINCIPAL",'Planificación 2026-1'!X:X,"&lt;&gt;VIRTUAL",'Planificación 2026-1'!I:I,"&lt;3")</f>
        <v>0</v>
      </c>
      <c r="EE121" s="76">
        <f>SUMIFS('Planificación 2026-1'!R:R,'Planificación 2026-1'!W:W,C121,'Planificación 2026-1'!F:F,"SUNAMPE",'Planificación 2026-1'!X:X,"VIRTUAL",'Planificación 2026-1'!I:I,"&lt;3")</f>
        <v>0</v>
      </c>
      <c r="EF121" s="76">
        <f>SUMIFS('Planificación 2026-1'!R:R,'Planificación 2026-1'!W:W,C121,'Planificación 2026-1'!F:F,"SUNAMPE",'Planificación 2026-1'!X:X,"&lt;&gt;VIRTUAL",'Planificación 2026-1'!I:I,"&lt;3")</f>
        <v>0</v>
      </c>
      <c r="EG121" s="76">
        <f>SUMIFS('Planificación 2026-1'!R:R,'Planificación 2026-1'!W:W,C121,'Planificación 2026-1'!F:F,"FILIAL",'Planificación 2026-1'!X:X,"VIRTUAL",'Planificación 2026-1'!I:I,"&lt;3")</f>
        <v>0</v>
      </c>
      <c r="EH121" s="76">
        <f>SUMIFS('Planificación 2026-1'!R:R,'Planificación 2026-1'!W:W,C121,'Planificación 2026-1'!F:F,"FILIAL",'Planificación 2026-1'!X:X,"&lt;&gt;VIRTUAL",'Planificación 2026-1'!I:I,"&lt;3")</f>
        <v>0</v>
      </c>
      <c r="EI121" s="76">
        <f>SUMIFS('Planificación 2026-1'!R:R,'Planificación 2026-1'!W:W,C121,'Planificación 2026-1'!F:F,"PORUMA",'Planificación 2026-1'!X:X,"VIRTUAL",'Planificación 2026-1'!I:I,"&lt;3")</f>
        <v>0</v>
      </c>
      <c r="EJ121" s="76">
        <f>SUMIFS('Planificación 2026-1'!R:R,'Planificación 2026-1'!W:W,C121,'Planificación 2026-1'!F:F,"PORUMA",'Planificación 2026-1'!X:X,"&lt;&gt;VIRTUAL",'Planificación 2026-1'!I:I,"&lt;3")</f>
        <v>0</v>
      </c>
      <c r="EK121" s="76">
        <f>SUMIFS('Planificación 2026-1'!R:R,'Planificación 2026-1'!W:W,C121,'Planificación 2026-1'!F:F,"HUAURA",'Planificación 2026-1'!X:X,"VIRTUAL",'Planificación 2026-1'!I:I,"&lt;3")</f>
        <v>0</v>
      </c>
      <c r="EL121" s="76">
        <f>SUMIFS('Planificación 2026-1'!R:R,'Planificación 2026-1'!W:W,C121,'Planificación 2026-1'!F:F,"HUAURA",'Planificación 2026-1'!X:X,"&lt;&gt;VIRTUAL",'Planificación 2026-1'!I:I,"&lt;3")</f>
        <v>0</v>
      </c>
      <c r="EM121" s="76"/>
      <c r="EN121" s="76">
        <f t="shared" si="9"/>
        <v>0</v>
      </c>
      <c r="EO121" s="76">
        <f t="shared" si="10"/>
        <v>0</v>
      </c>
      <c r="EP121" s="76" t="b">
        <f t="shared" si="11"/>
        <v>1</v>
      </c>
      <c r="EQ121" s="76" t="str">
        <f t="shared" si="12"/>
        <v/>
      </c>
      <c r="ER121" s="76" t="str">
        <f t="shared" si="17"/>
        <v>PRESENCIAL</v>
      </c>
    </row>
    <row r="122" spans="1:148" hidden="1">
      <c r="A122" s="83"/>
      <c r="B122" s="119">
        <v>119</v>
      </c>
      <c r="C122" s="115" t="s">
        <v>294</v>
      </c>
      <c r="D122" s="112">
        <f>SUMIF('Planificación 2026-1'!W:W,C122,'Planificación 2026-1'!R:R)</f>
        <v>30</v>
      </c>
      <c r="E122" s="114" t="s">
        <v>170</v>
      </c>
      <c r="F122" s="115" t="s">
        <v>171</v>
      </c>
      <c r="G122" s="115" t="s">
        <v>153</v>
      </c>
      <c r="H122" s="115" t="s">
        <v>130</v>
      </c>
      <c r="I122" s="107" t="str">
        <f>IF(SUM(COUNTIFS('Planificación 2026-1'!F:F,"PRINCIPAL",'Planificación 2026-1'!W:W,C122,'Planificación 2026-1'!H:H,"AF"))&gt;0,"P01"," ")</f>
        <v xml:space="preserve"> </v>
      </c>
      <c r="J122" s="108" t="str">
        <f>IF(SUM(COUNTIFS('Planificación 2026-1'!F:F,"PRINCIPAL",'Planificación 2026-1'!W:W,C122,'Planificación 2026-1'!H:H,"EN"))&gt;0,"P02"," ")</f>
        <v xml:space="preserve"> </v>
      </c>
      <c r="K122" s="108" t="str">
        <f>IF(SUM(COUNTIFS('Planificación 2026-1'!F:F,"PRINCIPAL",'Planificación 2026-1'!W:W,C122,'Planificación 2026-1'!H:H,"IS"))&gt;0,"P03"," ")</f>
        <v xml:space="preserve"> </v>
      </c>
      <c r="L122" s="108" t="str">
        <f>IF(SUM(COUNTIFS('Planificación 2026-1'!F:F,"PRINCIPAL",'Planificación 2026-1'!W:W,C122,'Planificación 2026-1'!H:H,"PS"))&gt;0,"P04"," ")</f>
        <v xml:space="preserve"> </v>
      </c>
      <c r="M122" s="108"/>
      <c r="N122" s="108" t="str">
        <f>IF(SUM(COUNTIFS('Planificación 2026-1'!F:F,"PRINCIPAL",'Planificación 2026-1'!W:W,C122,'Planificación 2026-1'!H:H,"IN"))&gt;0,"P06"," ")</f>
        <v>P06</v>
      </c>
      <c r="O122" s="108" t="str">
        <f>IF(SUM(COUNTIFS('Planificación 2026-1'!F:F,"PRINCIPAL",'Planificación 2026-1'!W:W,C122,'Planificación 2026-1'!H:H,"CA"))&gt;0,"P07"," ")</f>
        <v xml:space="preserve"> </v>
      </c>
      <c r="P122" s="108" t="str">
        <f>IF(SUM(COUNTIFS('Planificación 2026-1'!F:F,"PRINCIPAL",'Planificación 2026-1'!W:W,C122,'Planificación 2026-1'!H:H,"DE"))&gt;0,"P08"," ")</f>
        <v xml:space="preserve"> </v>
      </c>
      <c r="Q122" s="108" t="str">
        <f>IF(SUM(COUNTIFS('Planificación 2026-1'!F:F,"PRINCIPAL",'Planificación 2026-1'!W:W,C122,'Planificación 2026-1'!H:H,"OB"))&gt;0,"P09"," ")</f>
        <v xml:space="preserve"> </v>
      </c>
      <c r="R122" s="108" t="str">
        <f>IF(SUM(COUNTIFS('Planificación 2026-1'!F:F,"PRINCIPAL",'Planificación 2026-1'!W:W,C122,'Planificación 2026-1'!H:H,"MH"))&gt;0,"P31"," ")</f>
        <v xml:space="preserve"> </v>
      </c>
      <c r="S122" s="108" t="str">
        <f>IF(SUM(COUNTIFS('Planificación 2026-1'!F:F,"PRINCIPAL",'Planificación 2026-1'!W:W,C122,'Planificación 2026-1'!H:H,"IC"))&gt;0,"P32"," ")</f>
        <v>P32</v>
      </c>
      <c r="T122" s="108" t="str">
        <f>IF(SUM(COUNTIFS('Planificación 2026-1'!F:F,"PRINCIPAL",'Planificación 2026-1'!W:W,C122,'Planificación 2026-1'!H:H,"AR"))&gt;0,"P34"," ")</f>
        <v xml:space="preserve"> </v>
      </c>
      <c r="U122" s="108" t="str">
        <f>IF(SUM(COUNTIFS('Planificación 2026-1'!F:F,"PRINCIPAL",'Planificación 2026-1'!W:W,C122,'Planificación 2026-1'!H:H,"T1"))&gt;0,"P35"," ")</f>
        <v xml:space="preserve"> </v>
      </c>
      <c r="V122" s="108" t="str">
        <f>IF(SUM(COUNTIFS('Planificación 2026-1'!F:F,"PRINCIPAL",'Planificación 2026-1'!W:W,C122,'Planificación 2026-1'!H:H,"T3"))&gt;0,"P36"," ")</f>
        <v xml:space="preserve"> </v>
      </c>
      <c r="W122" s="108" t="str">
        <f>IF(SUM(COUNTIFS('Planificación 2026-1'!F:F,"PRINCIPAL",'Planificación 2026-1'!W:W,C122,'Planificación 2026-1'!H:H,"T2"))&gt;0,"P37"," ")</f>
        <v xml:space="preserve"> </v>
      </c>
      <c r="X122" s="108" t="str">
        <f>IF(SUM(COUNTIFS('Planificación 2026-1'!F:F,"PRINCIPAL",'Planificación 2026-1'!W:W,C122,'Planificación 2026-1'!H:H,"AE"))&gt;0,"P38"," ")</f>
        <v xml:space="preserve"> </v>
      </c>
      <c r="Y122" s="108" t="str">
        <f>IF(SUM(COUNTIFS('Planificación 2026-1'!F:F,"PRINCIPAL",'Planificación 2026-1'!W:W,C122,'Planificación 2026-1'!H:H,"T4"))&gt;0,"P55"," ")</f>
        <v xml:space="preserve"> </v>
      </c>
      <c r="Z122" s="108" t="str">
        <f>IF(SUM(COUNTIFS('Planificación 2026-1'!F:F,"FILIAL",'Planificación 2026-1'!W:W,C122,'Planificación 2026-1'!H:H,"AF"))&gt;0," P01"," ")</f>
        <v xml:space="preserve"> </v>
      </c>
      <c r="AA122" s="108" t="str">
        <f>IF(SUM(COUNTIFS('Planificación 2026-1'!F:F,"FILIAL",'Planificación 2026-1'!W:W,C122,'Planificación 2026-1'!H:H,"EN"))&gt;0,"P02"," ")</f>
        <v xml:space="preserve"> </v>
      </c>
      <c r="AB122" s="108" t="str">
        <f>IF(SUM(COUNTIFS('Planificación 2026-1'!F:F,"FILIAL",'Planificación 2026-1'!W:W,C122,'Planificación 2026-1'!H:H,"IS"))&gt;0,"P03"," ")</f>
        <v xml:space="preserve"> </v>
      </c>
      <c r="AC122" s="108" t="str">
        <f>IF(SUM(COUNTIFS('Planificación 2026-1'!F:F,"FILIAL",'Planificación 2026-1'!W:W,C122,'Planificación 2026-1'!H:H,"PS"))&gt;0,"P04"," ")</f>
        <v xml:space="preserve"> </v>
      </c>
      <c r="AD122" s="108"/>
      <c r="AE122" s="108" t="str">
        <f>IF(SUM(COUNTIFS('Planificación 2026-1'!F:F,"FILIAL",'Planificación 2026-1'!W:W,C122,'Planificación 2026-1'!H:H,"IN"))&gt;0,"P06"," ")</f>
        <v xml:space="preserve"> </v>
      </c>
      <c r="AF122" s="108" t="str">
        <f>IF(SUM(COUNTIFS('Planificación 2026-1'!F:F,"FILIAL",'Planificación 2026-1'!W:W,C122,'Planificación 2026-1'!H:H,"CA"))&gt;0,"P07"," ")</f>
        <v xml:space="preserve"> </v>
      </c>
      <c r="AG122" s="108" t="str">
        <f>IF(SUM(COUNTIFS('Planificación 2026-1'!F:F,"FILIAL",'Planificación 2026-1'!W:W,C122,'Planificación 2026-1'!H:H,"DE"))&gt;0,"P08"," ")</f>
        <v xml:space="preserve"> </v>
      </c>
      <c r="AH122" s="108" t="str">
        <f>IF(SUM(COUNTIFS('Planificación 2026-1'!F:F,"FILIAL",'Planificación 2026-1'!W:W,C122,'Planificación 2026-1'!H:H,"OB"))&gt;0,"P09"," ")</f>
        <v xml:space="preserve"> </v>
      </c>
      <c r="AI122" s="108" t="str">
        <f>IF(SUM(COUNTIFS('Planificación 2026-1'!F:F,"FILIAL",'Planificación 2026-1'!W:W,C122,'Planificación 2026-1'!H:H,"MH"))&gt;0,"P31"," ")</f>
        <v xml:space="preserve"> </v>
      </c>
      <c r="AJ122" s="108" t="str">
        <f>IF(SUM(COUNTIFS('Planificación 2026-1'!F:F,"FILIAL",'Planificación 2026-1'!W:W,C122,'Planificación 2026-1'!H:H,"IC"))&gt;0,"P32"," ")</f>
        <v xml:space="preserve"> </v>
      </c>
      <c r="AK122" s="108" t="str">
        <f>IF(SUM(COUNTIFS('Planificación 2026-1'!F:F,"FILIAL",'Planificación 2026-1'!W:W,C122,'Planificación 2026-1'!H:H,"AR"))&gt;0,"P34"," ")</f>
        <v xml:space="preserve"> </v>
      </c>
      <c r="AL122" s="108" t="str">
        <f>IF(SUM(COUNTIFS('Planificación 2026-1'!F:F,"FILIAL",'Planificación 2026-1'!W:W,C122,'Planificación 2026-1'!H:H,"T1"))&gt;0,"P35"," ")</f>
        <v xml:space="preserve"> </v>
      </c>
      <c r="AM122" s="108" t="str">
        <f>IF(SUM(COUNTIFS('Planificación 2026-1'!F:F,"FILIAL",'Planificación 2026-1'!W:W,C122,'Planificación 2026-1'!H:H,"T3"))&gt;0,"P36"," ")</f>
        <v xml:space="preserve"> </v>
      </c>
      <c r="AN122" s="108" t="str">
        <f>IF(SUM(COUNTIFS('Planificación 2026-1'!F:F,"FILIAL",'Planificación 2026-1'!W:W,C122,'Planificación 2026-1'!H:H,"T2"))&gt;0,"P37"," ")</f>
        <v xml:space="preserve"> </v>
      </c>
      <c r="AO122" s="108" t="str">
        <f>IF(SUM(COUNTIFS('Planificación 2026-1'!F:F,"FILIAL",'Planificación 2026-1'!W:W,C122,'Planificación 2026-1'!H:H,"AE"))&gt;0,"P38"," ")</f>
        <v xml:space="preserve"> </v>
      </c>
      <c r="AP122" s="108" t="str">
        <f>IF(SUM(COUNTIFS('Planificación 2026-1'!F:F,"FILIAL",'Planificación 2026-1'!W:W,C122,'Planificación 2026-1'!H:H,"T4"))&gt;0,"P55"," ")</f>
        <v xml:space="preserve"> </v>
      </c>
      <c r="AQ122" s="108" t="str">
        <f>IF(SUM(COUNTIFS('Planificación 2026-1'!F:F,"SUNAMPE",'Planificación 2026-1'!W:W,C122,'Planificación 2026-1'!H:H,"AF"))&gt;0," P01"," ")</f>
        <v xml:space="preserve"> </v>
      </c>
      <c r="AR122" s="108" t="str">
        <f>IF(SUM(COUNTIFS('Planificación 2026-1'!F:F,"SUNAMPE",'Planificación 2026-1'!W:W,C122,'Planificación 2026-1'!H:H,"EN"))&gt;0,"P02"," ")</f>
        <v xml:space="preserve"> </v>
      </c>
      <c r="AS122" s="108" t="str">
        <f>IF(SUM(COUNTIFS('Planificación 2026-1'!F:F,"SUNAMPE",'Planificación 2026-1'!W:W,C122,'Planificación 2026-1'!H:H,"IS"))&gt;0,"P03"," ")</f>
        <v xml:space="preserve"> </v>
      </c>
      <c r="AT122" s="108" t="str">
        <f>IF(SUM(COUNTIFS('Planificación 2026-1'!F:F,"SUNAMPE",'Planificación 2026-1'!W:W,C122,'Planificación 2026-1'!H:H,"PS"))&gt;0,"P04"," ")</f>
        <v xml:space="preserve"> </v>
      </c>
      <c r="AU122" s="108"/>
      <c r="AV122" s="108" t="str">
        <f>IF(SUM(COUNTIFS('Planificación 2026-1'!F:F,"SUNAMPE",'Planificación 2026-1'!W:W,C122,'Planificación 2026-1'!H:H,"IN"))&gt;0,"P06"," ")</f>
        <v xml:space="preserve"> </v>
      </c>
      <c r="AW122" s="108" t="str">
        <f>IF(SUM(COUNTIFS('Planificación 2026-1'!F:F,"SUNAMPE",'Planificación 2026-1'!W:W,C122,'Planificación 2026-1'!H:H,"CA"))&gt;0,"P07"," ")</f>
        <v xml:space="preserve"> </v>
      </c>
      <c r="AX122" s="108" t="str">
        <f>IF(SUM(COUNTIFS('Planificación 2026-1'!F:F,"SUNAMPE",'Planificación 2026-1'!W:W,C122,'Planificación 2026-1'!H:H,"DE"))&gt;0,"P08"," ")</f>
        <v xml:space="preserve"> </v>
      </c>
      <c r="AY122" s="108" t="str">
        <f>IF(SUM(COUNTIFS('Planificación 2026-1'!F:F,"SUNAMPE",'Planificación 2026-1'!W:W,C122,'Planificación 2026-1'!H:H,"OB"))&gt;0,"P09"," ")</f>
        <v xml:space="preserve"> </v>
      </c>
      <c r="AZ122" s="108" t="str">
        <f>IF(SUM(COUNTIFS('Planificación 2026-1'!F:F,"SUNAMPE",'Planificación 2026-1'!W:W,C122,'Planificación 2026-1'!H:H,"MH"))&gt;0,"P31"," ")</f>
        <v xml:space="preserve"> </v>
      </c>
      <c r="BA122" s="108" t="str">
        <f>IF(SUM(COUNTIFS('Planificación 2026-1'!F:F,"SUNAMPE",'Planificación 2026-1'!W:W,C122,'Planificación 2026-1'!H:H,"IC"))&gt;0,"P32"," ")</f>
        <v xml:space="preserve"> </v>
      </c>
      <c r="BB122" s="108" t="str">
        <f>IF(SUM(COUNTIFS('Planificación 2026-1'!F:F,"SUNAMPE",'Planificación 2026-1'!W:W,C122,'Planificación 2026-1'!H:H,"AR"))&gt;0,"P34"," ")</f>
        <v xml:space="preserve"> </v>
      </c>
      <c r="BC122" s="108" t="str">
        <f>IF(SUM(COUNTIFS('Planificación 2026-1'!F:F,"SUNAMPE",'Planificación 2026-1'!W:W,C122,'Planificación 2026-1'!H:H,"T1"))&gt;0,"P35"," ")</f>
        <v xml:space="preserve"> </v>
      </c>
      <c r="BD122" s="108" t="str">
        <f>IF(SUM(COUNTIFS('Planificación 2026-1'!F:F,"SUNAMPE",'Planificación 2026-1'!W:W,C122,'Planificación 2026-1'!H:H,"T3"))&gt;0,"P36"," ")</f>
        <v xml:space="preserve"> </v>
      </c>
      <c r="BE122" s="108" t="str">
        <f>IF(SUM(COUNTIFS('Planificación 2026-1'!F:F,"SUNAMPE",'Planificación 2026-1'!W:W,C122,'Planificación 2026-1'!H:H,"T2"))&gt;0,"P37"," ")</f>
        <v xml:space="preserve"> </v>
      </c>
      <c r="BF122" s="108" t="str">
        <f>IF(SUM(COUNTIFS('Planificación 2026-1'!F:F,"SUNAMPE",'Planificación 2026-1'!W:W,C122,'Planificación 2026-1'!H:H,"AE"))&gt;0,"P38"," ")</f>
        <v xml:space="preserve"> </v>
      </c>
      <c r="BG122" s="108" t="str">
        <f>IF(SUM(COUNTIFS('Planificación 2026-1'!F:F,"SUNAMPE",'Planificación 2026-1'!W:W,C122,'Planificación 2026-1'!H:H,"T4"))&gt;0,"P55"," ")</f>
        <v xml:space="preserve"> </v>
      </c>
      <c r="BH122" s="108" t="str">
        <f>IF(SUM(COUNTIFS('Planificación 2026-1'!F:F,"HUAURA",'Planificación 2026-1'!W:W,C122,'Planificación 2026-1'!H:H,"AF"))&gt;0," P01"," ")</f>
        <v xml:space="preserve"> </v>
      </c>
      <c r="BI122" s="108" t="str">
        <f>IF(SUM(COUNTIFS('Planificación 2026-1'!F:F,"HUAURA",'Planificación 2026-1'!W:W,C122,'Planificación 2026-1'!H:H,"EN"))&gt;0,"P02"," ")</f>
        <v xml:space="preserve"> </v>
      </c>
      <c r="BJ122" s="108" t="str">
        <f>IF(SUM(COUNTIFS('Planificación 2026-1'!F:F,"HUAURA",'Planificación 2026-1'!W:W,C122,'Planificación 2026-1'!H:H,"IS"))&gt;0,"P03"," ")</f>
        <v xml:space="preserve"> </v>
      </c>
      <c r="BK122" s="108" t="str">
        <f>IF(SUM(COUNTIFS('Planificación 2026-1'!F:F,"HUAURA",'Planificación 2026-1'!W:W,C122,'Planificación 2026-1'!H:H,"PS"))&gt;0,"P04"," ")</f>
        <v xml:space="preserve"> </v>
      </c>
      <c r="BL122" s="108"/>
      <c r="BM122" s="108" t="str">
        <f>IF(SUM(COUNTIFS('Planificación 2026-1'!F:F,"HUAURA",'Planificación 2026-1'!W:W,C122,'Planificación 2026-1'!H:H,"IN"))&gt;0,"P06"," ")</f>
        <v xml:space="preserve"> </v>
      </c>
      <c r="BN122" s="108" t="str">
        <f>IF(SUM(COUNTIFS('Planificación 2026-1'!F:F,"HUAURA",'Planificación 2026-1'!W:W,C122,'Planificación 2026-1'!H:H,"CA"))&gt;0,"P07"," ")</f>
        <v xml:space="preserve"> </v>
      </c>
      <c r="BO122" s="108" t="str">
        <f>IF(SUM(COUNTIFS('Planificación 2026-1'!F:F,"HUAURA",'Planificación 2026-1'!W:W,C122,'Planificación 2026-1'!H:H,"DE"))&gt;0,"P08"," ")</f>
        <v xml:space="preserve"> </v>
      </c>
      <c r="BP122" s="108" t="str">
        <f>IF(SUM(COUNTIFS('Planificación 2026-1'!F:F,"HUAURA",'Planificación 2026-1'!W:W,C122,'Planificación 2026-1'!H:H,"OB"))&gt;0,"P09"," ")</f>
        <v xml:space="preserve"> </v>
      </c>
      <c r="BQ122" s="108" t="str">
        <f>IF(SUM(COUNTIFS('Planificación 2026-1'!F:F,"HUAURA",'Planificación 2026-1'!W:W,C122,'Planificación 2026-1'!H:H,"MH"))&gt;0,"P31"," ")</f>
        <v xml:space="preserve"> </v>
      </c>
      <c r="BR122" s="108" t="str">
        <f>IF(SUM(COUNTIFS('Planificación 2026-1'!F:F,"HUAURA",'Planificación 2026-1'!W:W,C122,'Planificación 2026-1'!H:H,"IC"))&gt;0,"P32"," ")</f>
        <v xml:space="preserve"> </v>
      </c>
      <c r="BS122" s="108" t="str">
        <f>IF(SUM(COUNTIFS('Planificación 2026-1'!F:F,"HUAURA",'Planificación 2026-1'!W:W,C122,'Planificación 2026-1'!H:H,"AR"))&gt;0,"P34"," ")</f>
        <v xml:space="preserve"> </v>
      </c>
      <c r="BT122" s="108" t="str">
        <f>IF(SUM(COUNTIFS('Planificación 2026-1'!F:F,"HUAURA",'Planificación 2026-1'!W:W,C122,'Planificación 2026-1'!H:H,"T1"))&gt;0,"P35"," ")</f>
        <v xml:space="preserve"> </v>
      </c>
      <c r="BU122" s="108" t="str">
        <f>IF(SUM(COUNTIFS('Planificación 2026-1'!F:F,"HUAURA",'Planificación 2026-1'!W:W,C122,'Planificación 2026-1'!H:H,"T3"))&gt;0,"P36"," ")</f>
        <v xml:space="preserve"> </v>
      </c>
      <c r="BV122" s="108" t="str">
        <f>IF(SUM(COUNTIFS('Planificación 2026-1'!F:F,"HUAURA",'Planificación 2026-1'!W:W,C122,'Planificación 2026-1'!H:H,"T2"))&gt;0,"P37"," ")</f>
        <v xml:space="preserve"> </v>
      </c>
      <c r="BW122" s="108" t="str">
        <f>IF(SUM(COUNTIFS('Planificación 2026-1'!F:F,"HUAURA",'Planificación 2026-1'!W:W,C122,'Planificación 2026-1'!H:H,"AE"))&gt;0,"P38"," ")</f>
        <v xml:space="preserve"> </v>
      </c>
      <c r="BX122" s="108" t="str">
        <f>IF(SUM(COUNTIFS('Planificación 2026-1'!F:F,"HUAURA",'Planificación 2026-1'!W:W,C122,'Planificación 2026-1'!H:H,"T4"))&gt;0,"P55"," ")</f>
        <v xml:space="preserve"> </v>
      </c>
      <c r="BY122" s="109">
        <f>SUMIFS('Planificación 2026-1'!R:R,'Planificación 2026-1'!W:W,C122,'Planificación 2026-1'!H:H,"AF",'Planificación 2026-1'!I:I,"&gt;2")</f>
        <v>0</v>
      </c>
      <c r="BZ122" s="109">
        <f>SUMIFS('Planificación 2026-1'!R:R,'Planificación 2026-1'!W:W,C122,'Planificación 2026-1'!H:H,"EN",'Planificación 2026-1'!I:I,"&gt;2")</f>
        <v>0</v>
      </c>
      <c r="CA122" s="109">
        <f>SUMIFS('Planificación 2026-1'!R:R,'Planificación 2026-1'!W:W,C122,'Planificación 2026-1'!H:H,"IS",'Planificación 2026-1'!I:I,"&gt;2")</f>
        <v>0</v>
      </c>
      <c r="CB122" s="109">
        <f>SUMIFS('Planificación 2026-1'!R:R,'Planificación 2026-1'!W:W,C122,'Planificación 2026-1'!H:H,"PS",'Planificación 2026-1'!I:I,"&gt;2")</f>
        <v>0</v>
      </c>
      <c r="CC122" s="109">
        <f>SUMIFS('Planificación 2026-1'!R:R,'Planificación 2026-1'!W:W,C122,'Planificación 2026-1'!H:H,"IN",'Planificación 2026-1'!I:I,"&gt;2")</f>
        <v>16</v>
      </c>
      <c r="CD122" s="109">
        <f>SUMIFS('Planificación 2026-1'!R:R,'Planificación 2026-1'!W:W,C122,'Planificación 2026-1'!H:H,"CA",'Planificación 2026-1'!I:I,"&gt;2")</f>
        <v>0</v>
      </c>
      <c r="CE122" s="109">
        <f>SUMIFS('Planificación 2026-1'!R:R,'Planificación 2026-1'!W:W,C122,'Planificación 2026-1'!H:H,"DE",'Planificación 2026-1'!I:I,"&gt;2")</f>
        <v>0</v>
      </c>
      <c r="CF122" s="109">
        <f>SUMIFS('Planificación 2026-1'!R:R,'Planificación 2026-1'!W:W,C122,'Planificación 2026-1'!H:H,"OB",'Planificación 2026-1'!I:I,"&gt;2")</f>
        <v>0</v>
      </c>
      <c r="CG122" s="109">
        <f>SUMIFS('Planificación 2026-1'!R:R,'Planificación 2026-1'!W:W,C122,'Planificación 2026-1'!H:H,"MH",'Planificación 2026-1'!I:I,"&gt;2")</f>
        <v>0</v>
      </c>
      <c r="CH122" s="109">
        <f>SUMIFS('Planificación 2026-1'!R:R,'Planificación 2026-1'!W:W,C122,'Planificación 2026-1'!H:H,"IC",'Planificación 2026-1'!I:I,"&gt;2")</f>
        <v>14</v>
      </c>
      <c r="CI122" s="109">
        <f>SUMIFS('Planificación 2026-1'!R:R,'Planificación 2026-1'!W:W,C122,'Planificación 2026-1'!H:H,"AR",'Planificación 2026-1'!I:I,"&gt;2")</f>
        <v>0</v>
      </c>
      <c r="CJ122" s="109">
        <f>SUMIFS('Planificación 2026-1'!R:R,'Planificación 2026-1'!W:W,C122,'Planificación 2026-1'!H:H,"T1",'Planificación 2026-1'!I:I,"&gt;2")</f>
        <v>0</v>
      </c>
      <c r="CK122" s="109">
        <f>SUMIFS('Planificación 2026-1'!R:R,'Planificación 2026-1'!W:W,C122,'Planificación 2026-1'!H:H,"T3",'Planificación 2026-1'!I:I,"&gt;2")</f>
        <v>0</v>
      </c>
      <c r="CL122" s="109">
        <f>SUMIFS('Planificación 2026-1'!R:R,'Planificación 2026-1'!W:W,C122,'Planificación 2026-1'!H:H,"T2",'Planificación 2026-1'!I:I,"&gt;2")</f>
        <v>0</v>
      </c>
      <c r="CM122" s="109">
        <f>SUMIFS('Planificación 2026-1'!R:R,'Planificación 2026-1'!W:W,C122,'Planificación 2026-1'!H:H,"AE",'Planificación 2026-1'!I:I,"&gt;2")</f>
        <v>0</v>
      </c>
      <c r="CN122" s="109">
        <f>SUMIFS('Planificación 2026-1'!R:R,'Planificación 2026-1'!W:W,C122,'Planificación 2026-1'!H:H,"T4",'Planificación 2026-1'!I:I,"&gt;2")</f>
        <v>0</v>
      </c>
      <c r="CO122" s="109">
        <f>SUMIFS('Planificación 2026-1'!R:R,'Planificación 2026-1'!W:W,C122,'Planificación 2026-1'!H:H,"AF",'Planificación 2026-1'!I:I,"&lt;3")</f>
        <v>0</v>
      </c>
      <c r="CP122" s="109">
        <f>SUMIFS('Planificación 2026-1'!R:R,'Planificación 2026-1'!W:W,C122,'Planificación 2026-1'!H:H,"EN",'Planificación 2026-1'!I:I,"&lt;3")</f>
        <v>0</v>
      </c>
      <c r="CQ122" s="109">
        <f>SUMIFS('Planificación 2026-1'!R:R,'Planificación 2026-1'!W:W,C122,'Planificación 2026-1'!H:H,"IS",'Planificación 2026-1'!I:I,"&lt;3")</f>
        <v>0</v>
      </c>
      <c r="CR122" s="109">
        <f>SUMIFS('Planificación 2026-1'!R:R,'Planificación 2026-1'!W:W,C122,'Planificación 2026-1'!H:H,"PS",'Planificación 2026-1'!I:I,"&lt;3")</f>
        <v>0</v>
      </c>
      <c r="CS122" s="109">
        <f>SUMIFS('Planificación 2026-1'!R:R,'Planificación 2026-1'!W:W,C122,'Planificación 2026-1'!H:H,"IN",'Planificación 2026-1'!I:I,"&lt;3")</f>
        <v>0</v>
      </c>
      <c r="CT122" s="109">
        <f>SUMIFS('Planificación 2026-1'!R:R,'Planificación 2026-1'!W:W,C122,'Planificación 2026-1'!H:H,"CA",'Planificación 2026-1'!I:I,"&lt;3")</f>
        <v>0</v>
      </c>
      <c r="CU122" s="109">
        <f>SUMIFS('Planificación 2026-1'!R:R,'Planificación 2026-1'!W:W,C122,'Planificación 2026-1'!H:H,"DE",'Planificación 2026-1'!I:I,"&lt;3")</f>
        <v>0</v>
      </c>
      <c r="CV122" s="109">
        <f>SUMIFS('Planificación 2026-1'!R:R,'Planificación 2026-1'!W:W,C122,'Planificación 2026-1'!H:H,"OB",'Planificación 2026-1'!I:I,"&lt;3")</f>
        <v>0</v>
      </c>
      <c r="CW122" s="109">
        <f>SUMIFS('Planificación 2026-1'!R:R,'Planificación 2026-1'!W:W,C122,'Planificación 2026-1'!H:H,"MH",'Planificación 2026-1'!I:I,"&lt;3")</f>
        <v>0</v>
      </c>
      <c r="CX122" s="109">
        <f>SUMIFS('Planificación 2026-1'!R:R,'Planificación 2026-1'!W:W,C122,'Planificación 2026-1'!H:H,"IC",'Planificación 2026-1'!I:I,"&lt;3")</f>
        <v>0</v>
      </c>
      <c r="CY122" s="109">
        <f>SUMIFS('Planificación 2026-1'!R:R,'Planificación 2026-1'!W:W,C122,'Planificación 2026-1'!H:H,"AR",'Planificación 2026-1'!I:I,"&lt;3")</f>
        <v>0</v>
      </c>
      <c r="CZ122" s="109">
        <f>SUMIFS('Planificación 2026-1'!R:R,'Planificación 2026-1'!W:W,C122,'Planificación 2026-1'!H:H,"T1",'Planificación 2026-1'!I:I,"&lt;3")</f>
        <v>0</v>
      </c>
      <c r="DA122" s="109">
        <f>SUMIFS('Planificación 2026-1'!R:R,'Planificación 2026-1'!W:W,C122,'Planificación 2026-1'!H:H,"T3",'Planificación 2026-1'!I:I,"&lt;3")</f>
        <v>0</v>
      </c>
      <c r="DB122" s="109">
        <f>SUMIFS('Planificación 2026-1'!R:R,'Planificación 2026-1'!W:W,C122,'Planificación 2026-1'!H:H,"T2",'Planificación 2026-1'!I:I,"&lt;3")</f>
        <v>0</v>
      </c>
      <c r="DC122" s="109">
        <f>SUMIFS('Planificación 2026-1'!R:R,'Planificación 2026-1'!W:W,C122,'Planificación 2026-1'!H:H,"AE",'Planificación 2026-1'!I:I,"&lt;3")</f>
        <v>0</v>
      </c>
      <c r="DD122" s="109">
        <f>SUMIFS('Planificación 2026-1'!R:R,'Planificación 2026-1'!W:W,C122,'Planificación 2026-1'!H:H,"T4",'Planificación 2026-1'!I:I,"&lt;3")</f>
        <v>0</v>
      </c>
      <c r="DE122" s="108" t="str">
        <f t="shared" si="13"/>
        <v>P06 P32</v>
      </c>
      <c r="DF122" s="41">
        <f>IF(C122="","",SUMIFS('Planificación 2026-1'!R:R,'Planificación 2026-1'!W:W,C122,'Planificación 2026-1'!F:F,"PRINCIPAL",'Planificación 2026-1'!X:X,"VIRTUAL"))</f>
        <v>0</v>
      </c>
      <c r="DG122" s="41">
        <f>IF(C122="","",SUMIFS('Planificación 2026-1'!R:R,'Planificación 2026-1'!W:W,C122,'Planificación 2026-1'!F:F,"PRINCIPAL",'Planificación 2026-1'!X:X,"PRESENCIAL"))</f>
        <v>19</v>
      </c>
      <c r="DH122" s="41">
        <f>IF(C122="","",SUMIFS('Planificación 2026-1'!R:R,'Planificación 2026-1'!W:W,C122,'Planificación 2026-1'!F:F,"PRINCIPAL",'Planificación 2026-1'!X:X,"HIBRIDO PRESENCIAL"))</f>
        <v>6</v>
      </c>
      <c r="DI122" s="108" t="str">
        <f t="shared" si="14"/>
        <v/>
      </c>
      <c r="DJ122" s="108">
        <f>IF(C122="","",SUMIFS('Planificación 2026-1'!R:R,'Planificación 2026-1'!W:W,C122,'Planificación 2026-1'!F:F,"FILIAL",'Planificación 2026-1'!X:X,"VIRTUAL"))</f>
        <v>0</v>
      </c>
      <c r="DK122" s="110">
        <f>IF(C122="","",SUMIFS('Planificación 2026-1'!R:R,'Planificación 2026-1'!W:W,C122,'Planificación 2026-1'!F:F,"FILIAL",'Planificación 2026-1'!X:X,"PRESENCIAL"))</f>
        <v>0</v>
      </c>
      <c r="DL122" s="61">
        <f>IF(C122="","",SUMIFS('Planificación 2026-1'!R:R,'Planificación 2026-1'!W:W,C122,'Planificación 2026-1'!F:F,"FILIAL",'Planificación 2026-1'!X:X,"HIBRIDO PRESENCIAL"))</f>
        <v>0</v>
      </c>
      <c r="DM122" s="111" t="str">
        <f t="shared" si="15"/>
        <v/>
      </c>
      <c r="DN122" s="108">
        <f>IF(C122="","",SUMIFS('Planificación 2026-1'!R:R,'Planificación 2026-1'!W:W,C122,'Planificación 2026-1'!F:F,"SUNAMPE",'Planificación 2026-1'!X:X,"VIRTUAL"))</f>
        <v>0</v>
      </c>
      <c r="DO122" s="61">
        <f>IF(C122="","",SUMIFS('Planificación 2026-1'!R:R,'Planificación 2026-1'!W:W,C122,'Planificación 2026-1'!F:F,"SUNAMPE",'Planificación 2026-1'!X:X,"PRESENCIAL"))</f>
        <v>0</v>
      </c>
      <c r="DP122" s="111" t="str">
        <f t="shared" si="16"/>
        <v/>
      </c>
      <c r="DQ122" s="108">
        <f>IF(C122="","",SUMIFS('Planificación 2026-1'!R:R,'Planificación 2026-1'!W:W,C122,'Planificación 2026-1'!F:F,"HUAURA",'Planificación 2026-1'!X:X,"VIRTUAL"))</f>
        <v>0</v>
      </c>
      <c r="DR122" s="61">
        <f>IF(C122="","",SUMIFS('Planificación 2026-1'!R:R,'Planificación 2026-1'!W:W,C122,'Planificación 2026-1'!F:F,"HUAURA",'Planificación 2026-1'!X:X,"PRESENCIAL"))</f>
        <v>0</v>
      </c>
      <c r="DS122" s="76">
        <f>SUMIFS('Planificación 2026-1'!R:R,'Planificación 2026-1'!W:W,C122,'Planificación 2026-1'!F:F,"PRINCIPAL",'Planificación 2026-1'!X:X,"VIRTUAL",'Planificación 2026-1'!I:I,"&gt;2")</f>
        <v>0</v>
      </c>
      <c r="DT122" s="76">
        <f>SUMIFS('Planificación 2026-1'!R:R,'Planificación 2026-1'!W:W,C122,'Planificación 2026-1'!F:F,"PRINCIPAL",'Planificación 2026-1'!X:X,"&lt;&gt;VIRTUAL",'Planificación 2026-1'!I:I,"&gt;2")</f>
        <v>30</v>
      </c>
      <c r="DU122" s="76">
        <f>SUMIFS('Planificación 2026-1'!R:R,'Planificación 2026-1'!W:W,C122,'Planificación 2026-1'!F:F,"SUNAMPE",'Planificación 2026-1'!X:X,"VIRTUAL",'Planificación 2026-1'!I:I,"&gt;2")</f>
        <v>0</v>
      </c>
      <c r="DV122" s="76">
        <f>SUMIFS('Planificación 2026-1'!R:R,'Planificación 2026-1'!W:W,C122,'Planificación 2026-1'!F:F,"SUNAMPE",'Planificación 2026-1'!X:X,"&lt;&gt;VIRTUAL",'Planificación 2026-1'!I:I,"&gt;2")</f>
        <v>0</v>
      </c>
      <c r="DW122" s="76">
        <f>SUMIFS('Planificación 2026-1'!R:R,'Planificación 2026-1'!W:W,C122,'Planificación 2026-1'!F:F,"FILIAL",'Planificación 2026-1'!X:X,"VIRTUAL",'Planificación 2026-1'!I:I,"&gt;2")</f>
        <v>0</v>
      </c>
      <c r="DX122" s="76">
        <f>SUMIFS('Planificación 2026-1'!R:R,'Planificación 2026-1'!W:W,C122,'Planificación 2026-1'!F:F,"FILIAL",'Planificación 2026-1'!X:X,"&lt;&gt;VIRTUAL",'Planificación 2026-1'!I:I,"&gt;2")</f>
        <v>0</v>
      </c>
      <c r="DY122" s="76">
        <f>SUMIFS('Planificación 2026-1'!R:R,'Planificación 2026-1'!W:W,C122,'Planificación 2026-1'!F:F,"PORUMA",'Planificación 2026-1'!X:X,"VIRTUAL",'Planificación 2026-1'!I:I,"&gt;2")</f>
        <v>0</v>
      </c>
      <c r="DZ122" s="76">
        <f>SUMIFS('Planificación 2026-1'!R:R,'Planificación 2026-1'!W:W,C122,'Planificación 2026-1'!F:F,"PORUMA",'Planificación 2026-1'!X:X,"&lt;&gt;VIRTUAL",'Planificación 2026-1'!I:I,"&gt;2")</f>
        <v>0</v>
      </c>
      <c r="EA122" s="76">
        <f>SUMIFS('Planificación 2026-1'!R:R,'Planificación 2026-1'!W:W,C122,'Planificación 2026-1'!F:F,"HUAURA",'Planificación 2026-1'!X:X,"VIRTUAL",'Planificación 2026-1'!I:I,"&gt;2")</f>
        <v>0</v>
      </c>
      <c r="EB122" s="76">
        <f>SUMIFS('Planificación 2026-1'!R:R,'Planificación 2026-1'!W:W,C122,'Planificación 2026-1'!F:F,"HUAURA",'Planificación 2026-1'!X:X,"&lt;&gt;VIRTUAL",'Planificación 2026-1'!I:I,"&gt;2")</f>
        <v>0</v>
      </c>
      <c r="EC122" s="76">
        <f>SUMIFS('Planificación 2026-1'!R:R,'Planificación 2026-1'!W:W,C122,'Planificación 2026-1'!F:F,"PRINCIPAL",'Planificación 2026-1'!X:X,"VIRTUAL",'Planificación 2026-1'!I:I,"&lt;3")</f>
        <v>0</v>
      </c>
      <c r="ED122" s="76">
        <f>SUMIFS('Planificación 2026-1'!R:R,'Planificación 2026-1'!W:W,C122,'Planificación 2026-1'!F:F,"PRINCIPAL",'Planificación 2026-1'!X:X,"&lt;&gt;VIRTUAL",'Planificación 2026-1'!I:I,"&lt;3")</f>
        <v>0</v>
      </c>
      <c r="EE122" s="76">
        <f>SUMIFS('Planificación 2026-1'!R:R,'Planificación 2026-1'!W:W,C122,'Planificación 2026-1'!F:F,"SUNAMPE",'Planificación 2026-1'!X:X,"VIRTUAL",'Planificación 2026-1'!I:I,"&lt;3")</f>
        <v>0</v>
      </c>
      <c r="EF122" s="76">
        <f>SUMIFS('Planificación 2026-1'!R:R,'Planificación 2026-1'!W:W,C122,'Planificación 2026-1'!F:F,"SUNAMPE",'Planificación 2026-1'!X:X,"&lt;&gt;VIRTUAL",'Planificación 2026-1'!I:I,"&lt;3")</f>
        <v>0</v>
      </c>
      <c r="EG122" s="76">
        <f>SUMIFS('Planificación 2026-1'!R:R,'Planificación 2026-1'!W:W,C122,'Planificación 2026-1'!F:F,"FILIAL",'Planificación 2026-1'!X:X,"VIRTUAL",'Planificación 2026-1'!I:I,"&lt;3")</f>
        <v>0</v>
      </c>
      <c r="EH122" s="76">
        <f>SUMIFS('Planificación 2026-1'!R:R,'Planificación 2026-1'!W:W,C122,'Planificación 2026-1'!F:F,"FILIAL",'Planificación 2026-1'!X:X,"&lt;&gt;VIRTUAL",'Planificación 2026-1'!I:I,"&lt;3")</f>
        <v>0</v>
      </c>
      <c r="EI122" s="76">
        <f>SUMIFS('Planificación 2026-1'!R:R,'Planificación 2026-1'!W:W,C122,'Planificación 2026-1'!F:F,"PORUMA",'Planificación 2026-1'!X:X,"VIRTUAL",'Planificación 2026-1'!I:I,"&lt;3")</f>
        <v>0</v>
      </c>
      <c r="EJ122" s="76">
        <f>SUMIFS('Planificación 2026-1'!R:R,'Planificación 2026-1'!W:W,C122,'Planificación 2026-1'!F:F,"PORUMA",'Planificación 2026-1'!X:X,"&lt;&gt;VIRTUAL",'Planificación 2026-1'!I:I,"&lt;3")</f>
        <v>0</v>
      </c>
      <c r="EK122" s="76">
        <f>SUMIFS('Planificación 2026-1'!R:R,'Planificación 2026-1'!W:W,C122,'Planificación 2026-1'!F:F,"HUAURA",'Planificación 2026-1'!X:X,"VIRTUAL",'Planificación 2026-1'!I:I,"&lt;3")</f>
        <v>0</v>
      </c>
      <c r="EL122" s="76">
        <f>SUMIFS('Planificación 2026-1'!R:R,'Planificación 2026-1'!W:W,C122,'Planificación 2026-1'!F:F,"HUAURA",'Planificación 2026-1'!X:X,"&lt;&gt;VIRTUAL",'Planificación 2026-1'!I:I,"&lt;3")</f>
        <v>0</v>
      </c>
      <c r="EM122" s="76"/>
      <c r="EN122" s="76">
        <f t="shared" si="9"/>
        <v>0</v>
      </c>
      <c r="EO122" s="76">
        <f t="shared" si="10"/>
        <v>30</v>
      </c>
      <c r="EP122" s="76" t="b">
        <f t="shared" si="11"/>
        <v>1</v>
      </c>
      <c r="EQ122" s="76" t="str">
        <f t="shared" si="12"/>
        <v>SEDE</v>
      </c>
      <c r="ER122" s="76" t="str">
        <f t="shared" si="17"/>
        <v>PRESENCIAL</v>
      </c>
    </row>
    <row r="123" spans="1:148" hidden="1">
      <c r="A123" s="83"/>
      <c r="B123" s="119">
        <v>120</v>
      </c>
      <c r="C123" s="115" t="s">
        <v>295</v>
      </c>
      <c r="D123" s="112">
        <f>SUMIF('Planificación 2026-1'!W:W,C123,'Planificación 2026-1'!R:R)</f>
        <v>0</v>
      </c>
      <c r="E123" s="114" t="s">
        <v>173</v>
      </c>
      <c r="F123" s="115" t="s">
        <v>171</v>
      </c>
      <c r="G123" s="115" t="s">
        <v>13</v>
      </c>
      <c r="H123" s="115" t="s">
        <v>122</v>
      </c>
      <c r="I123" s="107" t="str">
        <f>IF(SUM(COUNTIFS('Planificación 2026-1'!F:F,"PRINCIPAL",'Planificación 2026-1'!W:W,C123,'Planificación 2026-1'!H:H,"AF"))&gt;0,"P01"," ")</f>
        <v xml:space="preserve"> </v>
      </c>
      <c r="J123" s="108" t="str">
        <f>IF(SUM(COUNTIFS('Planificación 2026-1'!F:F,"PRINCIPAL",'Planificación 2026-1'!W:W,C123,'Planificación 2026-1'!H:H,"EN"))&gt;0,"P02"," ")</f>
        <v xml:space="preserve"> </v>
      </c>
      <c r="K123" s="108" t="str">
        <f>IF(SUM(COUNTIFS('Planificación 2026-1'!F:F,"PRINCIPAL",'Planificación 2026-1'!W:W,C123,'Planificación 2026-1'!H:H,"IS"))&gt;0,"P03"," ")</f>
        <v xml:space="preserve"> </v>
      </c>
      <c r="L123" s="108" t="str">
        <f>IF(SUM(COUNTIFS('Planificación 2026-1'!F:F,"PRINCIPAL",'Planificación 2026-1'!W:W,C123,'Planificación 2026-1'!H:H,"PS"))&gt;0,"P04"," ")</f>
        <v xml:space="preserve"> </v>
      </c>
      <c r="M123" s="108"/>
      <c r="N123" s="108" t="str">
        <f>IF(SUM(COUNTIFS('Planificación 2026-1'!F:F,"PRINCIPAL",'Planificación 2026-1'!W:W,C123,'Planificación 2026-1'!H:H,"IN"))&gt;0,"P06"," ")</f>
        <v xml:space="preserve"> </v>
      </c>
      <c r="O123" s="108" t="str">
        <f>IF(SUM(COUNTIFS('Planificación 2026-1'!F:F,"PRINCIPAL",'Planificación 2026-1'!W:W,C123,'Planificación 2026-1'!H:H,"CA"))&gt;0,"P07"," ")</f>
        <v xml:space="preserve"> </v>
      </c>
      <c r="P123" s="108" t="str">
        <f>IF(SUM(COUNTIFS('Planificación 2026-1'!F:F,"PRINCIPAL",'Planificación 2026-1'!W:W,C123,'Planificación 2026-1'!H:H,"DE"))&gt;0,"P08"," ")</f>
        <v xml:space="preserve"> </v>
      </c>
      <c r="Q123" s="108" t="str">
        <f>IF(SUM(COUNTIFS('Planificación 2026-1'!F:F,"PRINCIPAL",'Planificación 2026-1'!W:W,C123,'Planificación 2026-1'!H:H,"OB"))&gt;0,"P09"," ")</f>
        <v xml:space="preserve"> </v>
      </c>
      <c r="R123" s="108" t="str">
        <f>IF(SUM(COUNTIFS('Planificación 2026-1'!F:F,"PRINCIPAL",'Planificación 2026-1'!W:W,C123,'Planificación 2026-1'!H:H,"MH"))&gt;0,"P31"," ")</f>
        <v xml:space="preserve"> </v>
      </c>
      <c r="S123" s="108" t="str">
        <f>IF(SUM(COUNTIFS('Planificación 2026-1'!F:F,"PRINCIPAL",'Planificación 2026-1'!W:W,C123,'Planificación 2026-1'!H:H,"IC"))&gt;0,"P32"," ")</f>
        <v xml:space="preserve"> </v>
      </c>
      <c r="T123" s="108" t="str">
        <f>IF(SUM(COUNTIFS('Planificación 2026-1'!F:F,"PRINCIPAL",'Planificación 2026-1'!W:W,C123,'Planificación 2026-1'!H:H,"AR"))&gt;0,"P34"," ")</f>
        <v xml:space="preserve"> </v>
      </c>
      <c r="U123" s="108" t="str">
        <f>IF(SUM(COUNTIFS('Planificación 2026-1'!F:F,"PRINCIPAL",'Planificación 2026-1'!W:W,C123,'Planificación 2026-1'!H:H,"T1"))&gt;0,"P35"," ")</f>
        <v xml:space="preserve"> </v>
      </c>
      <c r="V123" s="108" t="str">
        <f>IF(SUM(COUNTIFS('Planificación 2026-1'!F:F,"PRINCIPAL",'Planificación 2026-1'!W:W,C123,'Planificación 2026-1'!H:H,"T3"))&gt;0,"P36"," ")</f>
        <v xml:space="preserve"> </v>
      </c>
      <c r="W123" s="108" t="str">
        <f>IF(SUM(COUNTIFS('Planificación 2026-1'!F:F,"PRINCIPAL",'Planificación 2026-1'!W:W,C123,'Planificación 2026-1'!H:H,"T2"))&gt;0,"P37"," ")</f>
        <v xml:space="preserve"> </v>
      </c>
      <c r="X123" s="108" t="str">
        <f>IF(SUM(COUNTIFS('Planificación 2026-1'!F:F,"PRINCIPAL",'Planificación 2026-1'!W:W,C123,'Planificación 2026-1'!H:H,"AE"))&gt;0,"P38"," ")</f>
        <v xml:space="preserve"> </v>
      </c>
      <c r="Y123" s="108" t="str">
        <f>IF(SUM(COUNTIFS('Planificación 2026-1'!F:F,"PRINCIPAL",'Planificación 2026-1'!W:W,C123,'Planificación 2026-1'!H:H,"T4"))&gt;0,"P55"," ")</f>
        <v xml:space="preserve"> </v>
      </c>
      <c r="Z123" s="108" t="str">
        <f>IF(SUM(COUNTIFS('Planificación 2026-1'!F:F,"FILIAL",'Planificación 2026-1'!W:W,C123,'Planificación 2026-1'!H:H,"AF"))&gt;0," P01"," ")</f>
        <v xml:space="preserve"> </v>
      </c>
      <c r="AA123" s="108" t="str">
        <f>IF(SUM(COUNTIFS('Planificación 2026-1'!F:F,"FILIAL",'Planificación 2026-1'!W:W,C123,'Planificación 2026-1'!H:H,"EN"))&gt;0,"P02"," ")</f>
        <v xml:space="preserve"> </v>
      </c>
      <c r="AB123" s="108" t="str">
        <f>IF(SUM(COUNTIFS('Planificación 2026-1'!F:F,"FILIAL",'Planificación 2026-1'!W:W,C123,'Planificación 2026-1'!H:H,"IS"))&gt;0,"P03"," ")</f>
        <v xml:space="preserve"> </v>
      </c>
      <c r="AC123" s="108" t="str">
        <f>IF(SUM(COUNTIFS('Planificación 2026-1'!F:F,"FILIAL",'Planificación 2026-1'!W:W,C123,'Planificación 2026-1'!H:H,"PS"))&gt;0,"P04"," ")</f>
        <v xml:space="preserve"> </v>
      </c>
      <c r="AD123" s="108"/>
      <c r="AE123" s="108" t="str">
        <f>IF(SUM(COUNTIFS('Planificación 2026-1'!F:F,"FILIAL",'Planificación 2026-1'!W:W,C123,'Planificación 2026-1'!H:H,"IN"))&gt;0,"P06"," ")</f>
        <v xml:space="preserve"> </v>
      </c>
      <c r="AF123" s="108" t="str">
        <f>IF(SUM(COUNTIFS('Planificación 2026-1'!F:F,"FILIAL",'Planificación 2026-1'!W:W,C123,'Planificación 2026-1'!H:H,"CA"))&gt;0,"P07"," ")</f>
        <v xml:space="preserve"> </v>
      </c>
      <c r="AG123" s="108" t="str">
        <f>IF(SUM(COUNTIFS('Planificación 2026-1'!F:F,"FILIAL",'Planificación 2026-1'!W:W,C123,'Planificación 2026-1'!H:H,"DE"))&gt;0,"P08"," ")</f>
        <v xml:space="preserve"> </v>
      </c>
      <c r="AH123" s="108" t="str">
        <f>IF(SUM(COUNTIFS('Planificación 2026-1'!F:F,"FILIAL",'Planificación 2026-1'!W:W,C123,'Planificación 2026-1'!H:H,"OB"))&gt;0,"P09"," ")</f>
        <v xml:space="preserve"> </v>
      </c>
      <c r="AI123" s="108" t="str">
        <f>IF(SUM(COUNTIFS('Planificación 2026-1'!F:F,"FILIAL",'Planificación 2026-1'!W:W,C123,'Planificación 2026-1'!H:H,"MH"))&gt;0,"P31"," ")</f>
        <v xml:space="preserve"> </v>
      </c>
      <c r="AJ123" s="108" t="str">
        <f>IF(SUM(COUNTIFS('Planificación 2026-1'!F:F,"FILIAL",'Planificación 2026-1'!W:W,C123,'Planificación 2026-1'!H:H,"IC"))&gt;0,"P32"," ")</f>
        <v xml:space="preserve"> </v>
      </c>
      <c r="AK123" s="108" t="str">
        <f>IF(SUM(COUNTIFS('Planificación 2026-1'!F:F,"FILIAL",'Planificación 2026-1'!W:W,C123,'Planificación 2026-1'!H:H,"AR"))&gt;0,"P34"," ")</f>
        <v xml:space="preserve"> </v>
      </c>
      <c r="AL123" s="108" t="str">
        <f>IF(SUM(COUNTIFS('Planificación 2026-1'!F:F,"FILIAL",'Planificación 2026-1'!W:W,C123,'Planificación 2026-1'!H:H,"T1"))&gt;0,"P35"," ")</f>
        <v xml:space="preserve"> </v>
      </c>
      <c r="AM123" s="108" t="str">
        <f>IF(SUM(COUNTIFS('Planificación 2026-1'!F:F,"FILIAL",'Planificación 2026-1'!W:W,C123,'Planificación 2026-1'!H:H,"T3"))&gt;0,"P36"," ")</f>
        <v xml:space="preserve"> </v>
      </c>
      <c r="AN123" s="108" t="str">
        <f>IF(SUM(COUNTIFS('Planificación 2026-1'!F:F,"FILIAL",'Planificación 2026-1'!W:W,C123,'Planificación 2026-1'!H:H,"T2"))&gt;0,"P37"," ")</f>
        <v xml:space="preserve"> </v>
      </c>
      <c r="AO123" s="108" t="str">
        <f>IF(SUM(COUNTIFS('Planificación 2026-1'!F:F,"FILIAL",'Planificación 2026-1'!W:W,C123,'Planificación 2026-1'!H:H,"AE"))&gt;0,"P38"," ")</f>
        <v xml:space="preserve"> </v>
      </c>
      <c r="AP123" s="108" t="str">
        <f>IF(SUM(COUNTIFS('Planificación 2026-1'!F:F,"FILIAL",'Planificación 2026-1'!W:W,C123,'Planificación 2026-1'!H:H,"T4"))&gt;0,"P55"," ")</f>
        <v xml:space="preserve"> </v>
      </c>
      <c r="AQ123" s="108" t="str">
        <f>IF(SUM(COUNTIFS('Planificación 2026-1'!F:F,"SUNAMPE",'Planificación 2026-1'!W:W,C123,'Planificación 2026-1'!H:H,"AF"))&gt;0," P01"," ")</f>
        <v xml:space="preserve"> </v>
      </c>
      <c r="AR123" s="108" t="str">
        <f>IF(SUM(COUNTIFS('Planificación 2026-1'!F:F,"SUNAMPE",'Planificación 2026-1'!W:W,C123,'Planificación 2026-1'!H:H,"EN"))&gt;0,"P02"," ")</f>
        <v xml:space="preserve"> </v>
      </c>
      <c r="AS123" s="108" t="str">
        <f>IF(SUM(COUNTIFS('Planificación 2026-1'!F:F,"SUNAMPE",'Planificación 2026-1'!W:W,C123,'Planificación 2026-1'!H:H,"IS"))&gt;0,"P03"," ")</f>
        <v xml:space="preserve"> </v>
      </c>
      <c r="AT123" s="108" t="str">
        <f>IF(SUM(COUNTIFS('Planificación 2026-1'!F:F,"SUNAMPE",'Planificación 2026-1'!W:W,C123,'Planificación 2026-1'!H:H,"PS"))&gt;0,"P04"," ")</f>
        <v xml:space="preserve"> </v>
      </c>
      <c r="AU123" s="108"/>
      <c r="AV123" s="108" t="str">
        <f>IF(SUM(COUNTIFS('Planificación 2026-1'!F:F,"SUNAMPE",'Planificación 2026-1'!W:W,C123,'Planificación 2026-1'!H:H,"IN"))&gt;0,"P06"," ")</f>
        <v xml:space="preserve"> </v>
      </c>
      <c r="AW123" s="108" t="str">
        <f>IF(SUM(COUNTIFS('Planificación 2026-1'!F:F,"SUNAMPE",'Planificación 2026-1'!W:W,C123,'Planificación 2026-1'!H:H,"CA"))&gt;0,"P07"," ")</f>
        <v xml:space="preserve"> </v>
      </c>
      <c r="AX123" s="108" t="str">
        <f>IF(SUM(COUNTIFS('Planificación 2026-1'!F:F,"SUNAMPE",'Planificación 2026-1'!W:W,C123,'Planificación 2026-1'!H:H,"DE"))&gt;0,"P08"," ")</f>
        <v xml:space="preserve"> </v>
      </c>
      <c r="AY123" s="108" t="str">
        <f>IF(SUM(COUNTIFS('Planificación 2026-1'!F:F,"SUNAMPE",'Planificación 2026-1'!W:W,C123,'Planificación 2026-1'!H:H,"OB"))&gt;0,"P09"," ")</f>
        <v xml:space="preserve"> </v>
      </c>
      <c r="AZ123" s="108" t="str">
        <f>IF(SUM(COUNTIFS('Planificación 2026-1'!F:F,"SUNAMPE",'Planificación 2026-1'!W:W,C123,'Planificación 2026-1'!H:H,"MH"))&gt;0,"P31"," ")</f>
        <v xml:space="preserve"> </v>
      </c>
      <c r="BA123" s="108" t="str">
        <f>IF(SUM(COUNTIFS('Planificación 2026-1'!F:F,"SUNAMPE",'Planificación 2026-1'!W:W,C123,'Planificación 2026-1'!H:H,"IC"))&gt;0,"P32"," ")</f>
        <v xml:space="preserve"> </v>
      </c>
      <c r="BB123" s="108" t="str">
        <f>IF(SUM(COUNTIFS('Planificación 2026-1'!F:F,"SUNAMPE",'Planificación 2026-1'!W:W,C123,'Planificación 2026-1'!H:H,"AR"))&gt;0,"P34"," ")</f>
        <v xml:space="preserve"> </v>
      </c>
      <c r="BC123" s="108" t="str">
        <f>IF(SUM(COUNTIFS('Planificación 2026-1'!F:F,"SUNAMPE",'Planificación 2026-1'!W:W,C123,'Planificación 2026-1'!H:H,"T1"))&gt;0,"P35"," ")</f>
        <v xml:space="preserve"> </v>
      </c>
      <c r="BD123" s="108" t="str">
        <f>IF(SUM(COUNTIFS('Planificación 2026-1'!F:F,"SUNAMPE",'Planificación 2026-1'!W:W,C123,'Planificación 2026-1'!H:H,"T3"))&gt;0,"P36"," ")</f>
        <v xml:space="preserve"> </v>
      </c>
      <c r="BE123" s="108" t="str">
        <f>IF(SUM(COUNTIFS('Planificación 2026-1'!F:F,"SUNAMPE",'Planificación 2026-1'!W:W,C123,'Planificación 2026-1'!H:H,"T2"))&gt;0,"P37"," ")</f>
        <v xml:space="preserve"> </v>
      </c>
      <c r="BF123" s="108" t="str">
        <f>IF(SUM(COUNTIFS('Planificación 2026-1'!F:F,"SUNAMPE",'Planificación 2026-1'!W:W,C123,'Planificación 2026-1'!H:H,"AE"))&gt;0,"P38"," ")</f>
        <v xml:space="preserve"> </v>
      </c>
      <c r="BG123" s="108" t="str">
        <f>IF(SUM(COUNTIFS('Planificación 2026-1'!F:F,"SUNAMPE",'Planificación 2026-1'!W:W,C123,'Planificación 2026-1'!H:H,"T4"))&gt;0,"P55"," ")</f>
        <v xml:space="preserve"> </v>
      </c>
      <c r="BH123" s="108" t="str">
        <f>IF(SUM(COUNTIFS('Planificación 2026-1'!F:F,"HUAURA",'Planificación 2026-1'!W:W,C123,'Planificación 2026-1'!H:H,"AF"))&gt;0," P01"," ")</f>
        <v xml:space="preserve"> </v>
      </c>
      <c r="BI123" s="108" t="str">
        <f>IF(SUM(COUNTIFS('Planificación 2026-1'!F:F,"HUAURA",'Planificación 2026-1'!W:W,C123,'Planificación 2026-1'!H:H,"EN"))&gt;0,"P02"," ")</f>
        <v xml:space="preserve"> </v>
      </c>
      <c r="BJ123" s="108" t="str">
        <f>IF(SUM(COUNTIFS('Planificación 2026-1'!F:F,"HUAURA",'Planificación 2026-1'!W:W,C123,'Planificación 2026-1'!H:H,"IS"))&gt;0,"P03"," ")</f>
        <v xml:space="preserve"> </v>
      </c>
      <c r="BK123" s="108" t="str">
        <f>IF(SUM(COUNTIFS('Planificación 2026-1'!F:F,"HUAURA",'Planificación 2026-1'!W:W,C123,'Planificación 2026-1'!H:H,"PS"))&gt;0,"P04"," ")</f>
        <v xml:space="preserve"> </v>
      </c>
      <c r="BL123" s="108"/>
      <c r="BM123" s="108" t="str">
        <f>IF(SUM(COUNTIFS('Planificación 2026-1'!F:F,"HUAURA",'Planificación 2026-1'!W:W,C123,'Planificación 2026-1'!H:H,"IN"))&gt;0,"P06"," ")</f>
        <v xml:space="preserve"> </v>
      </c>
      <c r="BN123" s="108" t="str">
        <f>IF(SUM(COUNTIFS('Planificación 2026-1'!F:F,"HUAURA",'Planificación 2026-1'!W:W,C123,'Planificación 2026-1'!H:H,"CA"))&gt;0,"P07"," ")</f>
        <v xml:space="preserve"> </v>
      </c>
      <c r="BO123" s="108" t="str">
        <f>IF(SUM(COUNTIFS('Planificación 2026-1'!F:F,"HUAURA",'Planificación 2026-1'!W:W,C123,'Planificación 2026-1'!H:H,"DE"))&gt;0,"P08"," ")</f>
        <v xml:space="preserve"> </v>
      </c>
      <c r="BP123" s="108" t="str">
        <f>IF(SUM(COUNTIFS('Planificación 2026-1'!F:F,"HUAURA",'Planificación 2026-1'!W:W,C123,'Planificación 2026-1'!H:H,"OB"))&gt;0,"P09"," ")</f>
        <v xml:space="preserve"> </v>
      </c>
      <c r="BQ123" s="108" t="str">
        <f>IF(SUM(COUNTIFS('Planificación 2026-1'!F:F,"HUAURA",'Planificación 2026-1'!W:W,C123,'Planificación 2026-1'!H:H,"MH"))&gt;0,"P31"," ")</f>
        <v xml:space="preserve"> </v>
      </c>
      <c r="BR123" s="108" t="str">
        <f>IF(SUM(COUNTIFS('Planificación 2026-1'!F:F,"HUAURA",'Planificación 2026-1'!W:W,C123,'Planificación 2026-1'!H:H,"IC"))&gt;0,"P32"," ")</f>
        <v xml:space="preserve"> </v>
      </c>
      <c r="BS123" s="108" t="str">
        <f>IF(SUM(COUNTIFS('Planificación 2026-1'!F:F,"HUAURA",'Planificación 2026-1'!W:W,C123,'Planificación 2026-1'!H:H,"AR"))&gt;0,"P34"," ")</f>
        <v xml:space="preserve"> </v>
      </c>
      <c r="BT123" s="108" t="str">
        <f>IF(SUM(COUNTIFS('Planificación 2026-1'!F:F,"HUAURA",'Planificación 2026-1'!W:W,C123,'Planificación 2026-1'!H:H,"T1"))&gt;0,"P35"," ")</f>
        <v xml:space="preserve"> </v>
      </c>
      <c r="BU123" s="108" t="str">
        <f>IF(SUM(COUNTIFS('Planificación 2026-1'!F:F,"HUAURA",'Planificación 2026-1'!W:W,C123,'Planificación 2026-1'!H:H,"T3"))&gt;0,"P36"," ")</f>
        <v xml:space="preserve"> </v>
      </c>
      <c r="BV123" s="108" t="str">
        <f>IF(SUM(COUNTIFS('Planificación 2026-1'!F:F,"HUAURA",'Planificación 2026-1'!W:W,C123,'Planificación 2026-1'!H:H,"T2"))&gt;0,"P37"," ")</f>
        <v xml:space="preserve"> </v>
      </c>
      <c r="BW123" s="108" t="str">
        <f>IF(SUM(COUNTIFS('Planificación 2026-1'!F:F,"HUAURA",'Planificación 2026-1'!W:W,C123,'Planificación 2026-1'!H:H,"AE"))&gt;0,"P38"," ")</f>
        <v xml:space="preserve"> </v>
      </c>
      <c r="BX123" s="108" t="str">
        <f>IF(SUM(COUNTIFS('Planificación 2026-1'!F:F,"HUAURA",'Planificación 2026-1'!W:W,C123,'Planificación 2026-1'!H:H,"T4"))&gt;0,"P55"," ")</f>
        <v xml:space="preserve"> </v>
      </c>
      <c r="BY123" s="109">
        <f>SUMIFS('Planificación 2026-1'!R:R,'Planificación 2026-1'!W:W,C123,'Planificación 2026-1'!H:H,"AF",'Planificación 2026-1'!I:I,"&gt;2")</f>
        <v>0</v>
      </c>
      <c r="BZ123" s="109">
        <f>SUMIFS('Planificación 2026-1'!R:R,'Planificación 2026-1'!W:W,C123,'Planificación 2026-1'!H:H,"EN",'Planificación 2026-1'!I:I,"&gt;2")</f>
        <v>0</v>
      </c>
      <c r="CA123" s="109">
        <f>SUMIFS('Planificación 2026-1'!R:R,'Planificación 2026-1'!W:W,C123,'Planificación 2026-1'!H:H,"IS",'Planificación 2026-1'!I:I,"&gt;2")</f>
        <v>0</v>
      </c>
      <c r="CB123" s="109">
        <f>SUMIFS('Planificación 2026-1'!R:R,'Planificación 2026-1'!W:W,C123,'Planificación 2026-1'!H:H,"PS",'Planificación 2026-1'!I:I,"&gt;2")</f>
        <v>0</v>
      </c>
      <c r="CC123" s="109">
        <f>SUMIFS('Planificación 2026-1'!R:R,'Planificación 2026-1'!W:W,C123,'Planificación 2026-1'!H:H,"IN",'Planificación 2026-1'!I:I,"&gt;2")</f>
        <v>0</v>
      </c>
      <c r="CD123" s="109">
        <f>SUMIFS('Planificación 2026-1'!R:R,'Planificación 2026-1'!W:W,C123,'Planificación 2026-1'!H:H,"CA",'Planificación 2026-1'!I:I,"&gt;2")</f>
        <v>0</v>
      </c>
      <c r="CE123" s="109">
        <f>SUMIFS('Planificación 2026-1'!R:R,'Planificación 2026-1'!W:W,C123,'Planificación 2026-1'!H:H,"DE",'Planificación 2026-1'!I:I,"&gt;2")</f>
        <v>0</v>
      </c>
      <c r="CF123" s="109">
        <f>SUMIFS('Planificación 2026-1'!R:R,'Planificación 2026-1'!W:W,C123,'Planificación 2026-1'!H:H,"OB",'Planificación 2026-1'!I:I,"&gt;2")</f>
        <v>0</v>
      </c>
      <c r="CG123" s="109">
        <f>SUMIFS('Planificación 2026-1'!R:R,'Planificación 2026-1'!W:W,C123,'Planificación 2026-1'!H:H,"MH",'Planificación 2026-1'!I:I,"&gt;2")</f>
        <v>0</v>
      </c>
      <c r="CH123" s="109">
        <f>SUMIFS('Planificación 2026-1'!R:R,'Planificación 2026-1'!W:W,C123,'Planificación 2026-1'!H:H,"IC",'Planificación 2026-1'!I:I,"&gt;2")</f>
        <v>0</v>
      </c>
      <c r="CI123" s="109">
        <f>SUMIFS('Planificación 2026-1'!R:R,'Planificación 2026-1'!W:W,C123,'Planificación 2026-1'!H:H,"AR",'Planificación 2026-1'!I:I,"&gt;2")</f>
        <v>0</v>
      </c>
      <c r="CJ123" s="109">
        <f>SUMIFS('Planificación 2026-1'!R:R,'Planificación 2026-1'!W:W,C123,'Planificación 2026-1'!H:H,"T1",'Planificación 2026-1'!I:I,"&gt;2")</f>
        <v>0</v>
      </c>
      <c r="CK123" s="109">
        <f>SUMIFS('Planificación 2026-1'!R:R,'Planificación 2026-1'!W:W,C123,'Planificación 2026-1'!H:H,"T3",'Planificación 2026-1'!I:I,"&gt;2")</f>
        <v>0</v>
      </c>
      <c r="CL123" s="109">
        <f>SUMIFS('Planificación 2026-1'!R:R,'Planificación 2026-1'!W:W,C123,'Planificación 2026-1'!H:H,"T2",'Planificación 2026-1'!I:I,"&gt;2")</f>
        <v>0</v>
      </c>
      <c r="CM123" s="109">
        <f>SUMIFS('Planificación 2026-1'!R:R,'Planificación 2026-1'!W:W,C123,'Planificación 2026-1'!H:H,"AE",'Planificación 2026-1'!I:I,"&gt;2")</f>
        <v>0</v>
      </c>
      <c r="CN123" s="109">
        <f>SUMIFS('Planificación 2026-1'!R:R,'Planificación 2026-1'!W:W,C123,'Planificación 2026-1'!H:H,"T4",'Planificación 2026-1'!I:I,"&gt;2")</f>
        <v>0</v>
      </c>
      <c r="CO123" s="109">
        <f>SUMIFS('Planificación 2026-1'!R:R,'Planificación 2026-1'!W:W,C123,'Planificación 2026-1'!H:H,"AF",'Planificación 2026-1'!I:I,"&lt;3")</f>
        <v>0</v>
      </c>
      <c r="CP123" s="109">
        <f>SUMIFS('Planificación 2026-1'!R:R,'Planificación 2026-1'!W:W,C123,'Planificación 2026-1'!H:H,"EN",'Planificación 2026-1'!I:I,"&lt;3")</f>
        <v>0</v>
      </c>
      <c r="CQ123" s="109">
        <f>SUMIFS('Planificación 2026-1'!R:R,'Planificación 2026-1'!W:W,C123,'Planificación 2026-1'!H:H,"IS",'Planificación 2026-1'!I:I,"&lt;3")</f>
        <v>0</v>
      </c>
      <c r="CR123" s="109">
        <f>SUMIFS('Planificación 2026-1'!R:R,'Planificación 2026-1'!W:W,C123,'Planificación 2026-1'!H:H,"PS",'Planificación 2026-1'!I:I,"&lt;3")</f>
        <v>0</v>
      </c>
      <c r="CS123" s="109">
        <f>SUMIFS('Planificación 2026-1'!R:R,'Planificación 2026-1'!W:W,C123,'Planificación 2026-1'!H:H,"IN",'Planificación 2026-1'!I:I,"&lt;3")</f>
        <v>0</v>
      </c>
      <c r="CT123" s="109">
        <f>SUMIFS('Planificación 2026-1'!R:R,'Planificación 2026-1'!W:W,C123,'Planificación 2026-1'!H:H,"CA",'Planificación 2026-1'!I:I,"&lt;3")</f>
        <v>0</v>
      </c>
      <c r="CU123" s="109">
        <f>SUMIFS('Planificación 2026-1'!R:R,'Planificación 2026-1'!W:W,C123,'Planificación 2026-1'!H:H,"DE",'Planificación 2026-1'!I:I,"&lt;3")</f>
        <v>0</v>
      </c>
      <c r="CV123" s="109">
        <f>SUMIFS('Planificación 2026-1'!R:R,'Planificación 2026-1'!W:W,C123,'Planificación 2026-1'!H:H,"OB",'Planificación 2026-1'!I:I,"&lt;3")</f>
        <v>0</v>
      </c>
      <c r="CW123" s="109">
        <f>SUMIFS('Planificación 2026-1'!R:R,'Planificación 2026-1'!W:W,C123,'Planificación 2026-1'!H:H,"MH",'Planificación 2026-1'!I:I,"&lt;3")</f>
        <v>0</v>
      </c>
      <c r="CX123" s="109">
        <f>SUMIFS('Planificación 2026-1'!R:R,'Planificación 2026-1'!W:W,C123,'Planificación 2026-1'!H:H,"IC",'Planificación 2026-1'!I:I,"&lt;3")</f>
        <v>0</v>
      </c>
      <c r="CY123" s="109">
        <f>SUMIFS('Planificación 2026-1'!R:R,'Planificación 2026-1'!W:W,C123,'Planificación 2026-1'!H:H,"AR",'Planificación 2026-1'!I:I,"&lt;3")</f>
        <v>0</v>
      </c>
      <c r="CZ123" s="109">
        <f>SUMIFS('Planificación 2026-1'!R:R,'Planificación 2026-1'!W:W,C123,'Planificación 2026-1'!H:H,"T1",'Planificación 2026-1'!I:I,"&lt;3")</f>
        <v>0</v>
      </c>
      <c r="DA123" s="109">
        <f>SUMIFS('Planificación 2026-1'!R:R,'Planificación 2026-1'!W:W,C123,'Planificación 2026-1'!H:H,"T3",'Planificación 2026-1'!I:I,"&lt;3")</f>
        <v>0</v>
      </c>
      <c r="DB123" s="109">
        <f>SUMIFS('Planificación 2026-1'!R:R,'Planificación 2026-1'!W:W,C123,'Planificación 2026-1'!H:H,"T2",'Planificación 2026-1'!I:I,"&lt;3")</f>
        <v>0</v>
      </c>
      <c r="DC123" s="109">
        <f>SUMIFS('Planificación 2026-1'!R:R,'Planificación 2026-1'!W:W,C123,'Planificación 2026-1'!H:H,"AE",'Planificación 2026-1'!I:I,"&lt;3")</f>
        <v>0</v>
      </c>
      <c r="DD123" s="109">
        <f>SUMIFS('Planificación 2026-1'!R:R,'Planificación 2026-1'!W:W,C123,'Planificación 2026-1'!H:H,"T4",'Planificación 2026-1'!I:I,"&lt;3")</f>
        <v>0</v>
      </c>
      <c r="DE123" s="108" t="str">
        <f t="shared" si="13"/>
        <v/>
      </c>
      <c r="DF123" s="41">
        <f>IF(C123="","",SUMIFS('Planificación 2026-1'!R:R,'Planificación 2026-1'!W:W,C123,'Planificación 2026-1'!F:F,"PRINCIPAL",'Planificación 2026-1'!X:X,"VIRTUAL"))</f>
        <v>0</v>
      </c>
      <c r="DG123" s="41">
        <f>IF(C123="","",SUMIFS('Planificación 2026-1'!R:R,'Planificación 2026-1'!W:W,C123,'Planificación 2026-1'!F:F,"PRINCIPAL",'Planificación 2026-1'!X:X,"PRESENCIAL"))</f>
        <v>0</v>
      </c>
      <c r="DH123" s="41">
        <f>IF(C123="","",SUMIFS('Planificación 2026-1'!R:R,'Planificación 2026-1'!W:W,C123,'Planificación 2026-1'!F:F,"PRINCIPAL",'Planificación 2026-1'!X:X,"HIBRIDO PRESENCIAL"))</f>
        <v>0</v>
      </c>
      <c r="DI123" s="108" t="str">
        <f t="shared" si="14"/>
        <v/>
      </c>
      <c r="DJ123" s="108">
        <f>IF(C123="","",SUMIFS('Planificación 2026-1'!R:R,'Planificación 2026-1'!W:W,C123,'Planificación 2026-1'!F:F,"FILIAL",'Planificación 2026-1'!X:X,"VIRTUAL"))</f>
        <v>0</v>
      </c>
      <c r="DK123" s="110">
        <f>IF(C123="","",SUMIFS('Planificación 2026-1'!R:R,'Planificación 2026-1'!W:W,C123,'Planificación 2026-1'!F:F,"FILIAL",'Planificación 2026-1'!X:X,"PRESENCIAL"))</f>
        <v>0</v>
      </c>
      <c r="DL123" s="61">
        <f>IF(C123="","",SUMIFS('Planificación 2026-1'!R:R,'Planificación 2026-1'!W:W,C123,'Planificación 2026-1'!F:F,"FILIAL",'Planificación 2026-1'!X:X,"HIBRIDO PRESENCIAL"))</f>
        <v>0</v>
      </c>
      <c r="DM123" s="111" t="str">
        <f t="shared" si="15"/>
        <v/>
      </c>
      <c r="DN123" s="108">
        <f>IF(C123="","",SUMIFS('Planificación 2026-1'!R:R,'Planificación 2026-1'!W:W,C123,'Planificación 2026-1'!F:F,"SUNAMPE",'Planificación 2026-1'!X:X,"VIRTUAL"))</f>
        <v>0</v>
      </c>
      <c r="DO123" s="61">
        <f>IF(C123="","",SUMIFS('Planificación 2026-1'!R:R,'Planificación 2026-1'!W:W,C123,'Planificación 2026-1'!F:F,"SUNAMPE",'Planificación 2026-1'!X:X,"PRESENCIAL"))</f>
        <v>0</v>
      </c>
      <c r="DP123" s="111" t="str">
        <f t="shared" si="16"/>
        <v/>
      </c>
      <c r="DQ123" s="108">
        <f>IF(C123="","",SUMIFS('Planificación 2026-1'!R:R,'Planificación 2026-1'!W:W,C123,'Planificación 2026-1'!F:F,"HUAURA",'Planificación 2026-1'!X:X,"VIRTUAL"))</f>
        <v>0</v>
      </c>
      <c r="DR123" s="61">
        <f>IF(C123="","",SUMIFS('Planificación 2026-1'!R:R,'Planificación 2026-1'!W:W,C123,'Planificación 2026-1'!F:F,"HUAURA",'Planificación 2026-1'!X:X,"PRESENCIAL"))</f>
        <v>0</v>
      </c>
      <c r="DS123" s="76">
        <f>SUMIFS('Planificación 2026-1'!R:R,'Planificación 2026-1'!W:W,C123,'Planificación 2026-1'!F:F,"PRINCIPAL",'Planificación 2026-1'!X:X,"VIRTUAL",'Planificación 2026-1'!I:I,"&gt;2")</f>
        <v>0</v>
      </c>
      <c r="DT123" s="76">
        <f>SUMIFS('Planificación 2026-1'!R:R,'Planificación 2026-1'!W:W,C123,'Planificación 2026-1'!F:F,"PRINCIPAL",'Planificación 2026-1'!X:X,"&lt;&gt;VIRTUAL",'Planificación 2026-1'!I:I,"&gt;2")</f>
        <v>0</v>
      </c>
      <c r="DU123" s="76">
        <f>SUMIFS('Planificación 2026-1'!R:R,'Planificación 2026-1'!W:W,C123,'Planificación 2026-1'!F:F,"SUNAMPE",'Planificación 2026-1'!X:X,"VIRTUAL",'Planificación 2026-1'!I:I,"&gt;2")</f>
        <v>0</v>
      </c>
      <c r="DV123" s="76">
        <f>SUMIFS('Planificación 2026-1'!R:R,'Planificación 2026-1'!W:W,C123,'Planificación 2026-1'!F:F,"SUNAMPE",'Planificación 2026-1'!X:X,"&lt;&gt;VIRTUAL",'Planificación 2026-1'!I:I,"&gt;2")</f>
        <v>0</v>
      </c>
      <c r="DW123" s="76">
        <f>SUMIFS('Planificación 2026-1'!R:R,'Planificación 2026-1'!W:W,C123,'Planificación 2026-1'!F:F,"FILIAL",'Planificación 2026-1'!X:X,"VIRTUAL",'Planificación 2026-1'!I:I,"&gt;2")</f>
        <v>0</v>
      </c>
      <c r="DX123" s="76">
        <f>SUMIFS('Planificación 2026-1'!R:R,'Planificación 2026-1'!W:W,C123,'Planificación 2026-1'!F:F,"FILIAL",'Planificación 2026-1'!X:X,"&lt;&gt;VIRTUAL",'Planificación 2026-1'!I:I,"&gt;2")</f>
        <v>0</v>
      </c>
      <c r="DY123" s="76">
        <f>SUMIFS('Planificación 2026-1'!R:R,'Planificación 2026-1'!W:W,C123,'Planificación 2026-1'!F:F,"PORUMA",'Planificación 2026-1'!X:X,"VIRTUAL",'Planificación 2026-1'!I:I,"&gt;2")</f>
        <v>0</v>
      </c>
      <c r="DZ123" s="76">
        <f>SUMIFS('Planificación 2026-1'!R:R,'Planificación 2026-1'!W:W,C123,'Planificación 2026-1'!F:F,"PORUMA",'Planificación 2026-1'!X:X,"&lt;&gt;VIRTUAL",'Planificación 2026-1'!I:I,"&gt;2")</f>
        <v>0</v>
      </c>
      <c r="EA123" s="76">
        <f>SUMIFS('Planificación 2026-1'!R:R,'Planificación 2026-1'!W:W,C123,'Planificación 2026-1'!F:F,"HUAURA",'Planificación 2026-1'!X:X,"VIRTUAL",'Planificación 2026-1'!I:I,"&gt;2")</f>
        <v>0</v>
      </c>
      <c r="EB123" s="76">
        <f>SUMIFS('Planificación 2026-1'!R:R,'Planificación 2026-1'!W:W,C123,'Planificación 2026-1'!F:F,"HUAURA",'Planificación 2026-1'!X:X,"&lt;&gt;VIRTUAL",'Planificación 2026-1'!I:I,"&gt;2")</f>
        <v>0</v>
      </c>
      <c r="EC123" s="76">
        <f>SUMIFS('Planificación 2026-1'!R:R,'Planificación 2026-1'!W:W,C123,'Planificación 2026-1'!F:F,"PRINCIPAL",'Planificación 2026-1'!X:X,"VIRTUAL",'Planificación 2026-1'!I:I,"&lt;3")</f>
        <v>0</v>
      </c>
      <c r="ED123" s="76">
        <f>SUMIFS('Planificación 2026-1'!R:R,'Planificación 2026-1'!W:W,C123,'Planificación 2026-1'!F:F,"PRINCIPAL",'Planificación 2026-1'!X:X,"&lt;&gt;VIRTUAL",'Planificación 2026-1'!I:I,"&lt;3")</f>
        <v>0</v>
      </c>
      <c r="EE123" s="76">
        <f>SUMIFS('Planificación 2026-1'!R:R,'Planificación 2026-1'!W:W,C123,'Planificación 2026-1'!F:F,"SUNAMPE",'Planificación 2026-1'!X:X,"VIRTUAL",'Planificación 2026-1'!I:I,"&lt;3")</f>
        <v>0</v>
      </c>
      <c r="EF123" s="76">
        <f>SUMIFS('Planificación 2026-1'!R:R,'Planificación 2026-1'!W:W,C123,'Planificación 2026-1'!F:F,"SUNAMPE",'Planificación 2026-1'!X:X,"&lt;&gt;VIRTUAL",'Planificación 2026-1'!I:I,"&lt;3")</f>
        <v>0</v>
      </c>
      <c r="EG123" s="76">
        <f>SUMIFS('Planificación 2026-1'!R:R,'Planificación 2026-1'!W:W,C123,'Planificación 2026-1'!F:F,"FILIAL",'Planificación 2026-1'!X:X,"VIRTUAL",'Planificación 2026-1'!I:I,"&lt;3")</f>
        <v>0</v>
      </c>
      <c r="EH123" s="76">
        <f>SUMIFS('Planificación 2026-1'!R:R,'Planificación 2026-1'!W:W,C123,'Planificación 2026-1'!F:F,"FILIAL",'Planificación 2026-1'!X:X,"&lt;&gt;VIRTUAL",'Planificación 2026-1'!I:I,"&lt;3")</f>
        <v>0</v>
      </c>
      <c r="EI123" s="76">
        <f>SUMIFS('Planificación 2026-1'!R:R,'Planificación 2026-1'!W:W,C123,'Planificación 2026-1'!F:F,"PORUMA",'Planificación 2026-1'!X:X,"VIRTUAL",'Planificación 2026-1'!I:I,"&lt;3")</f>
        <v>0</v>
      </c>
      <c r="EJ123" s="76">
        <f>SUMIFS('Planificación 2026-1'!R:R,'Planificación 2026-1'!W:W,C123,'Planificación 2026-1'!F:F,"PORUMA",'Planificación 2026-1'!X:X,"&lt;&gt;VIRTUAL",'Planificación 2026-1'!I:I,"&lt;3")</f>
        <v>0</v>
      </c>
      <c r="EK123" s="76">
        <f>SUMIFS('Planificación 2026-1'!R:R,'Planificación 2026-1'!W:W,C123,'Planificación 2026-1'!F:F,"HUAURA",'Planificación 2026-1'!X:X,"VIRTUAL",'Planificación 2026-1'!I:I,"&lt;3")</f>
        <v>0</v>
      </c>
      <c r="EL123" s="76">
        <f>SUMIFS('Planificación 2026-1'!R:R,'Planificación 2026-1'!W:W,C123,'Planificación 2026-1'!F:F,"HUAURA",'Planificación 2026-1'!X:X,"&lt;&gt;VIRTUAL",'Planificación 2026-1'!I:I,"&lt;3")</f>
        <v>0</v>
      </c>
      <c r="EM123" s="76"/>
      <c r="EN123" s="76">
        <f t="shared" si="9"/>
        <v>0</v>
      </c>
      <c r="EO123" s="76">
        <f t="shared" si="10"/>
        <v>0</v>
      </c>
      <c r="EP123" s="76" t="b">
        <f t="shared" si="11"/>
        <v>1</v>
      </c>
      <c r="EQ123" s="76" t="str">
        <f t="shared" si="12"/>
        <v/>
      </c>
      <c r="ER123" s="76" t="str">
        <f t="shared" si="17"/>
        <v>PRESENCIAL</v>
      </c>
    </row>
    <row r="124" spans="1:148" hidden="1">
      <c r="A124" s="83"/>
      <c r="B124" s="119">
        <v>121</v>
      </c>
      <c r="C124" s="115" t="s">
        <v>296</v>
      </c>
      <c r="D124" s="112">
        <f>SUMIF('Planificación 2026-1'!W:W,C124,'Planificación 2026-1'!R:R)</f>
        <v>15</v>
      </c>
      <c r="E124" s="114" t="s">
        <v>170</v>
      </c>
      <c r="F124" s="115" t="s">
        <v>171</v>
      </c>
      <c r="G124" s="115" t="s">
        <v>153</v>
      </c>
      <c r="H124" s="115" t="s">
        <v>143</v>
      </c>
      <c r="I124" s="107" t="str">
        <f>IF(SUM(COUNTIFS('Planificación 2026-1'!F:F,"PRINCIPAL",'Planificación 2026-1'!W:W,C124,'Planificación 2026-1'!H:H,"AF"))&gt;0,"P01"," ")</f>
        <v xml:space="preserve"> </v>
      </c>
      <c r="J124" s="108" t="str">
        <f>IF(SUM(COUNTIFS('Planificación 2026-1'!F:F,"PRINCIPAL",'Planificación 2026-1'!W:W,C124,'Planificación 2026-1'!H:H,"EN"))&gt;0,"P02"," ")</f>
        <v xml:space="preserve"> </v>
      </c>
      <c r="K124" s="108" t="str">
        <f>IF(SUM(COUNTIFS('Planificación 2026-1'!F:F,"PRINCIPAL",'Planificación 2026-1'!W:W,C124,'Planificación 2026-1'!H:H,"IS"))&gt;0,"P03"," ")</f>
        <v xml:space="preserve"> </v>
      </c>
      <c r="L124" s="108" t="str">
        <f>IF(SUM(COUNTIFS('Planificación 2026-1'!F:F,"PRINCIPAL",'Planificación 2026-1'!W:W,C124,'Planificación 2026-1'!H:H,"PS"))&gt;0,"P04"," ")</f>
        <v xml:space="preserve"> </v>
      </c>
      <c r="M124" s="108"/>
      <c r="N124" s="108" t="str">
        <f>IF(SUM(COUNTIFS('Planificación 2026-1'!F:F,"PRINCIPAL",'Planificación 2026-1'!W:W,C124,'Planificación 2026-1'!H:H,"IN"))&gt;0,"P06"," ")</f>
        <v>P06</v>
      </c>
      <c r="O124" s="108" t="str">
        <f>IF(SUM(COUNTIFS('Planificación 2026-1'!F:F,"PRINCIPAL",'Planificación 2026-1'!W:W,C124,'Planificación 2026-1'!H:H,"CA"))&gt;0,"P07"," ")</f>
        <v xml:space="preserve"> </v>
      </c>
      <c r="P124" s="108" t="str">
        <f>IF(SUM(COUNTIFS('Planificación 2026-1'!F:F,"PRINCIPAL",'Planificación 2026-1'!W:W,C124,'Planificación 2026-1'!H:H,"DE"))&gt;0,"P08"," ")</f>
        <v>P08</v>
      </c>
      <c r="Q124" s="108" t="str">
        <f>IF(SUM(COUNTIFS('Planificación 2026-1'!F:F,"PRINCIPAL",'Planificación 2026-1'!W:W,C124,'Planificación 2026-1'!H:H,"OB"))&gt;0,"P09"," ")</f>
        <v xml:space="preserve"> </v>
      </c>
      <c r="R124" s="108" t="str">
        <f>IF(SUM(COUNTIFS('Planificación 2026-1'!F:F,"PRINCIPAL",'Planificación 2026-1'!W:W,C124,'Planificación 2026-1'!H:H,"MH"))&gt;0,"P31"," ")</f>
        <v xml:space="preserve"> </v>
      </c>
      <c r="S124" s="108" t="str">
        <f>IF(SUM(COUNTIFS('Planificación 2026-1'!F:F,"PRINCIPAL",'Planificación 2026-1'!W:W,C124,'Planificación 2026-1'!H:H,"IC"))&gt;0,"P32"," ")</f>
        <v xml:space="preserve"> </v>
      </c>
      <c r="T124" s="108" t="str">
        <f>IF(SUM(COUNTIFS('Planificación 2026-1'!F:F,"PRINCIPAL",'Planificación 2026-1'!W:W,C124,'Planificación 2026-1'!H:H,"AR"))&gt;0,"P34"," ")</f>
        <v xml:space="preserve"> </v>
      </c>
      <c r="U124" s="108" t="str">
        <f>IF(SUM(COUNTIFS('Planificación 2026-1'!F:F,"PRINCIPAL",'Planificación 2026-1'!W:W,C124,'Planificación 2026-1'!H:H,"T1"))&gt;0,"P35"," ")</f>
        <v xml:space="preserve"> </v>
      </c>
      <c r="V124" s="108" t="str">
        <f>IF(SUM(COUNTIFS('Planificación 2026-1'!F:F,"PRINCIPAL",'Planificación 2026-1'!W:W,C124,'Planificación 2026-1'!H:H,"T3"))&gt;0,"P36"," ")</f>
        <v xml:space="preserve"> </v>
      </c>
      <c r="W124" s="108" t="str">
        <f>IF(SUM(COUNTIFS('Planificación 2026-1'!F:F,"PRINCIPAL",'Planificación 2026-1'!W:W,C124,'Planificación 2026-1'!H:H,"T2"))&gt;0,"P37"," ")</f>
        <v xml:space="preserve"> </v>
      </c>
      <c r="X124" s="108" t="str">
        <f>IF(SUM(COUNTIFS('Planificación 2026-1'!F:F,"PRINCIPAL",'Planificación 2026-1'!W:W,C124,'Planificación 2026-1'!H:H,"AE"))&gt;0,"P38"," ")</f>
        <v>P38</v>
      </c>
      <c r="Y124" s="108" t="str">
        <f>IF(SUM(COUNTIFS('Planificación 2026-1'!F:F,"PRINCIPAL",'Planificación 2026-1'!W:W,C124,'Planificación 2026-1'!H:H,"T4"))&gt;0,"P55"," ")</f>
        <v xml:space="preserve"> </v>
      </c>
      <c r="Z124" s="108" t="str">
        <f>IF(SUM(COUNTIFS('Planificación 2026-1'!F:F,"FILIAL",'Planificación 2026-1'!W:W,C124,'Planificación 2026-1'!H:H,"AF"))&gt;0," P01"," ")</f>
        <v xml:space="preserve"> </v>
      </c>
      <c r="AA124" s="108" t="str">
        <f>IF(SUM(COUNTIFS('Planificación 2026-1'!F:F,"FILIAL",'Planificación 2026-1'!W:W,C124,'Planificación 2026-1'!H:H,"EN"))&gt;0,"P02"," ")</f>
        <v xml:space="preserve"> </v>
      </c>
      <c r="AB124" s="108" t="str">
        <f>IF(SUM(COUNTIFS('Planificación 2026-1'!F:F,"FILIAL",'Planificación 2026-1'!W:W,C124,'Planificación 2026-1'!H:H,"IS"))&gt;0,"P03"," ")</f>
        <v xml:space="preserve"> </v>
      </c>
      <c r="AC124" s="108" t="str">
        <f>IF(SUM(COUNTIFS('Planificación 2026-1'!F:F,"FILIAL",'Planificación 2026-1'!W:W,C124,'Planificación 2026-1'!H:H,"PS"))&gt;0,"P04"," ")</f>
        <v xml:space="preserve"> </v>
      </c>
      <c r="AD124" s="108"/>
      <c r="AE124" s="108" t="str">
        <f>IF(SUM(COUNTIFS('Planificación 2026-1'!F:F,"FILIAL",'Planificación 2026-1'!W:W,C124,'Planificación 2026-1'!H:H,"IN"))&gt;0,"P06"," ")</f>
        <v xml:space="preserve"> </v>
      </c>
      <c r="AF124" s="108" t="str">
        <f>IF(SUM(COUNTIFS('Planificación 2026-1'!F:F,"FILIAL",'Planificación 2026-1'!W:W,C124,'Planificación 2026-1'!H:H,"CA"))&gt;0,"P07"," ")</f>
        <v xml:space="preserve"> </v>
      </c>
      <c r="AG124" s="108" t="str">
        <f>IF(SUM(COUNTIFS('Planificación 2026-1'!F:F,"FILIAL",'Planificación 2026-1'!W:W,C124,'Planificación 2026-1'!H:H,"DE"))&gt;0,"P08"," ")</f>
        <v xml:space="preserve"> </v>
      </c>
      <c r="AH124" s="108" t="str">
        <f>IF(SUM(COUNTIFS('Planificación 2026-1'!F:F,"FILIAL",'Planificación 2026-1'!W:W,C124,'Planificación 2026-1'!H:H,"OB"))&gt;0,"P09"," ")</f>
        <v xml:space="preserve"> </v>
      </c>
      <c r="AI124" s="108" t="str">
        <f>IF(SUM(COUNTIFS('Planificación 2026-1'!F:F,"FILIAL",'Planificación 2026-1'!W:W,C124,'Planificación 2026-1'!H:H,"MH"))&gt;0,"P31"," ")</f>
        <v xml:space="preserve"> </v>
      </c>
      <c r="AJ124" s="108" t="str">
        <f>IF(SUM(COUNTIFS('Planificación 2026-1'!F:F,"FILIAL",'Planificación 2026-1'!W:W,C124,'Planificación 2026-1'!H:H,"IC"))&gt;0,"P32"," ")</f>
        <v xml:space="preserve"> </v>
      </c>
      <c r="AK124" s="108" t="str">
        <f>IF(SUM(COUNTIFS('Planificación 2026-1'!F:F,"FILIAL",'Planificación 2026-1'!W:W,C124,'Planificación 2026-1'!H:H,"AR"))&gt;0,"P34"," ")</f>
        <v xml:space="preserve"> </v>
      </c>
      <c r="AL124" s="108" t="str">
        <f>IF(SUM(COUNTIFS('Planificación 2026-1'!F:F,"FILIAL",'Planificación 2026-1'!W:W,C124,'Planificación 2026-1'!H:H,"T1"))&gt;0,"P35"," ")</f>
        <v xml:space="preserve"> </v>
      </c>
      <c r="AM124" s="108" t="str">
        <f>IF(SUM(COUNTIFS('Planificación 2026-1'!F:F,"FILIAL",'Planificación 2026-1'!W:W,C124,'Planificación 2026-1'!H:H,"T3"))&gt;0,"P36"," ")</f>
        <v xml:space="preserve"> </v>
      </c>
      <c r="AN124" s="108" t="str">
        <f>IF(SUM(COUNTIFS('Planificación 2026-1'!F:F,"FILIAL",'Planificación 2026-1'!W:W,C124,'Planificación 2026-1'!H:H,"T2"))&gt;0,"P37"," ")</f>
        <v xml:space="preserve"> </v>
      </c>
      <c r="AO124" s="108" t="str">
        <f>IF(SUM(COUNTIFS('Planificación 2026-1'!F:F,"FILIAL",'Planificación 2026-1'!W:W,C124,'Planificación 2026-1'!H:H,"AE"))&gt;0,"P38"," ")</f>
        <v xml:space="preserve"> </v>
      </c>
      <c r="AP124" s="108" t="str">
        <f>IF(SUM(COUNTIFS('Planificación 2026-1'!F:F,"FILIAL",'Planificación 2026-1'!W:W,C124,'Planificación 2026-1'!H:H,"T4"))&gt;0,"P55"," ")</f>
        <v xml:space="preserve"> </v>
      </c>
      <c r="AQ124" s="108" t="str">
        <f>IF(SUM(COUNTIFS('Planificación 2026-1'!F:F,"SUNAMPE",'Planificación 2026-1'!W:W,C124,'Planificación 2026-1'!H:H,"AF"))&gt;0," P01"," ")</f>
        <v xml:space="preserve"> </v>
      </c>
      <c r="AR124" s="108" t="str">
        <f>IF(SUM(COUNTIFS('Planificación 2026-1'!F:F,"SUNAMPE",'Planificación 2026-1'!W:W,C124,'Planificación 2026-1'!H:H,"EN"))&gt;0,"P02"," ")</f>
        <v xml:space="preserve"> </v>
      </c>
      <c r="AS124" s="108" t="str">
        <f>IF(SUM(COUNTIFS('Planificación 2026-1'!F:F,"SUNAMPE",'Planificación 2026-1'!W:W,C124,'Planificación 2026-1'!H:H,"IS"))&gt;0,"P03"," ")</f>
        <v xml:space="preserve"> </v>
      </c>
      <c r="AT124" s="108" t="str">
        <f>IF(SUM(COUNTIFS('Planificación 2026-1'!F:F,"SUNAMPE",'Planificación 2026-1'!W:W,C124,'Planificación 2026-1'!H:H,"PS"))&gt;0,"P04"," ")</f>
        <v xml:space="preserve"> </v>
      </c>
      <c r="AU124" s="108"/>
      <c r="AV124" s="108" t="str">
        <f>IF(SUM(COUNTIFS('Planificación 2026-1'!F:F,"SUNAMPE",'Planificación 2026-1'!W:W,C124,'Planificación 2026-1'!H:H,"IN"))&gt;0,"P06"," ")</f>
        <v xml:space="preserve"> </v>
      </c>
      <c r="AW124" s="108" t="str">
        <f>IF(SUM(COUNTIFS('Planificación 2026-1'!F:F,"SUNAMPE",'Planificación 2026-1'!W:W,C124,'Planificación 2026-1'!H:H,"CA"))&gt;0,"P07"," ")</f>
        <v xml:space="preserve"> </v>
      </c>
      <c r="AX124" s="108" t="str">
        <f>IF(SUM(COUNTIFS('Planificación 2026-1'!F:F,"SUNAMPE",'Planificación 2026-1'!W:W,C124,'Planificación 2026-1'!H:H,"DE"))&gt;0,"P08"," ")</f>
        <v xml:space="preserve"> </v>
      </c>
      <c r="AY124" s="108" t="str">
        <f>IF(SUM(COUNTIFS('Planificación 2026-1'!F:F,"SUNAMPE",'Planificación 2026-1'!W:W,C124,'Planificación 2026-1'!H:H,"OB"))&gt;0,"P09"," ")</f>
        <v xml:space="preserve"> </v>
      </c>
      <c r="AZ124" s="108" t="str">
        <f>IF(SUM(COUNTIFS('Planificación 2026-1'!F:F,"SUNAMPE",'Planificación 2026-1'!W:W,C124,'Planificación 2026-1'!H:H,"MH"))&gt;0,"P31"," ")</f>
        <v xml:space="preserve"> </v>
      </c>
      <c r="BA124" s="108" t="str">
        <f>IF(SUM(COUNTIFS('Planificación 2026-1'!F:F,"SUNAMPE",'Planificación 2026-1'!W:W,C124,'Planificación 2026-1'!H:H,"IC"))&gt;0,"P32"," ")</f>
        <v xml:space="preserve"> </v>
      </c>
      <c r="BB124" s="108" t="str">
        <f>IF(SUM(COUNTIFS('Planificación 2026-1'!F:F,"SUNAMPE",'Planificación 2026-1'!W:W,C124,'Planificación 2026-1'!H:H,"AR"))&gt;0,"P34"," ")</f>
        <v xml:space="preserve"> </v>
      </c>
      <c r="BC124" s="108" t="str">
        <f>IF(SUM(COUNTIFS('Planificación 2026-1'!F:F,"SUNAMPE",'Planificación 2026-1'!W:W,C124,'Planificación 2026-1'!H:H,"T1"))&gt;0,"P35"," ")</f>
        <v xml:space="preserve"> </v>
      </c>
      <c r="BD124" s="108" t="str">
        <f>IF(SUM(COUNTIFS('Planificación 2026-1'!F:F,"SUNAMPE",'Planificación 2026-1'!W:W,C124,'Planificación 2026-1'!H:H,"T3"))&gt;0,"P36"," ")</f>
        <v xml:space="preserve"> </v>
      </c>
      <c r="BE124" s="108" t="str">
        <f>IF(SUM(COUNTIFS('Planificación 2026-1'!F:F,"SUNAMPE",'Planificación 2026-1'!W:W,C124,'Planificación 2026-1'!H:H,"T2"))&gt;0,"P37"," ")</f>
        <v xml:space="preserve"> </v>
      </c>
      <c r="BF124" s="108" t="str">
        <f>IF(SUM(COUNTIFS('Planificación 2026-1'!F:F,"SUNAMPE",'Planificación 2026-1'!W:W,C124,'Planificación 2026-1'!H:H,"AE"))&gt;0,"P38"," ")</f>
        <v xml:space="preserve"> </v>
      </c>
      <c r="BG124" s="108" t="str">
        <f>IF(SUM(COUNTIFS('Planificación 2026-1'!F:F,"SUNAMPE",'Planificación 2026-1'!W:W,C124,'Planificación 2026-1'!H:H,"T4"))&gt;0,"P55"," ")</f>
        <v xml:space="preserve"> </v>
      </c>
      <c r="BH124" s="108" t="str">
        <f>IF(SUM(COUNTIFS('Planificación 2026-1'!F:F,"HUAURA",'Planificación 2026-1'!W:W,C124,'Planificación 2026-1'!H:H,"AF"))&gt;0," P01"," ")</f>
        <v xml:space="preserve"> </v>
      </c>
      <c r="BI124" s="108" t="str">
        <f>IF(SUM(COUNTIFS('Planificación 2026-1'!F:F,"HUAURA",'Planificación 2026-1'!W:W,C124,'Planificación 2026-1'!H:H,"EN"))&gt;0,"P02"," ")</f>
        <v xml:space="preserve"> </v>
      </c>
      <c r="BJ124" s="108" t="str">
        <f>IF(SUM(COUNTIFS('Planificación 2026-1'!F:F,"HUAURA",'Planificación 2026-1'!W:W,C124,'Planificación 2026-1'!H:H,"IS"))&gt;0,"P03"," ")</f>
        <v xml:space="preserve"> </v>
      </c>
      <c r="BK124" s="108" t="str">
        <f>IF(SUM(COUNTIFS('Planificación 2026-1'!F:F,"HUAURA",'Planificación 2026-1'!W:W,C124,'Planificación 2026-1'!H:H,"PS"))&gt;0,"P04"," ")</f>
        <v xml:space="preserve"> </v>
      </c>
      <c r="BL124" s="108"/>
      <c r="BM124" s="108" t="str">
        <f>IF(SUM(COUNTIFS('Planificación 2026-1'!F:F,"HUAURA",'Planificación 2026-1'!W:W,C124,'Planificación 2026-1'!H:H,"IN"))&gt;0,"P06"," ")</f>
        <v xml:space="preserve"> </v>
      </c>
      <c r="BN124" s="108" t="str">
        <f>IF(SUM(COUNTIFS('Planificación 2026-1'!F:F,"HUAURA",'Planificación 2026-1'!W:W,C124,'Planificación 2026-1'!H:H,"CA"))&gt;0,"P07"," ")</f>
        <v xml:space="preserve"> </v>
      </c>
      <c r="BO124" s="108" t="str">
        <f>IF(SUM(COUNTIFS('Planificación 2026-1'!F:F,"HUAURA",'Planificación 2026-1'!W:W,C124,'Planificación 2026-1'!H:H,"DE"))&gt;0,"P08"," ")</f>
        <v xml:space="preserve"> </v>
      </c>
      <c r="BP124" s="108" t="str">
        <f>IF(SUM(COUNTIFS('Planificación 2026-1'!F:F,"HUAURA",'Planificación 2026-1'!W:W,C124,'Planificación 2026-1'!H:H,"OB"))&gt;0,"P09"," ")</f>
        <v xml:space="preserve"> </v>
      </c>
      <c r="BQ124" s="108" t="str">
        <f>IF(SUM(COUNTIFS('Planificación 2026-1'!F:F,"HUAURA",'Planificación 2026-1'!W:W,C124,'Planificación 2026-1'!H:H,"MH"))&gt;0,"P31"," ")</f>
        <v xml:space="preserve"> </v>
      </c>
      <c r="BR124" s="108" t="str">
        <f>IF(SUM(COUNTIFS('Planificación 2026-1'!F:F,"HUAURA",'Planificación 2026-1'!W:W,C124,'Planificación 2026-1'!H:H,"IC"))&gt;0,"P32"," ")</f>
        <v xml:space="preserve"> </v>
      </c>
      <c r="BS124" s="108" t="str">
        <f>IF(SUM(COUNTIFS('Planificación 2026-1'!F:F,"HUAURA",'Planificación 2026-1'!W:W,C124,'Planificación 2026-1'!H:H,"AR"))&gt;0,"P34"," ")</f>
        <v xml:space="preserve"> </v>
      </c>
      <c r="BT124" s="108" t="str">
        <f>IF(SUM(COUNTIFS('Planificación 2026-1'!F:F,"HUAURA",'Planificación 2026-1'!W:W,C124,'Planificación 2026-1'!H:H,"T1"))&gt;0,"P35"," ")</f>
        <v xml:space="preserve"> </v>
      </c>
      <c r="BU124" s="108" t="str">
        <f>IF(SUM(COUNTIFS('Planificación 2026-1'!F:F,"HUAURA",'Planificación 2026-1'!W:W,C124,'Planificación 2026-1'!H:H,"T3"))&gt;0,"P36"," ")</f>
        <v xml:space="preserve"> </v>
      </c>
      <c r="BV124" s="108" t="str">
        <f>IF(SUM(COUNTIFS('Planificación 2026-1'!F:F,"HUAURA",'Planificación 2026-1'!W:W,C124,'Planificación 2026-1'!H:H,"T2"))&gt;0,"P37"," ")</f>
        <v xml:space="preserve"> </v>
      </c>
      <c r="BW124" s="108" t="str">
        <f>IF(SUM(COUNTIFS('Planificación 2026-1'!F:F,"HUAURA",'Planificación 2026-1'!W:W,C124,'Planificación 2026-1'!H:H,"AE"))&gt;0,"P38"," ")</f>
        <v xml:space="preserve"> </v>
      </c>
      <c r="BX124" s="108" t="str">
        <f>IF(SUM(COUNTIFS('Planificación 2026-1'!F:F,"HUAURA",'Planificación 2026-1'!W:W,C124,'Planificación 2026-1'!H:H,"T4"))&gt;0,"P55"," ")</f>
        <v xml:space="preserve"> </v>
      </c>
      <c r="BY124" s="109">
        <f>SUMIFS('Planificación 2026-1'!R:R,'Planificación 2026-1'!W:W,C124,'Planificación 2026-1'!H:H,"AF",'Planificación 2026-1'!I:I,"&gt;2")</f>
        <v>0</v>
      </c>
      <c r="BZ124" s="109">
        <f>SUMIFS('Planificación 2026-1'!R:R,'Planificación 2026-1'!W:W,C124,'Planificación 2026-1'!H:H,"EN",'Planificación 2026-1'!I:I,"&gt;2")</f>
        <v>0</v>
      </c>
      <c r="CA124" s="109">
        <f>SUMIFS('Planificación 2026-1'!R:R,'Planificación 2026-1'!W:W,C124,'Planificación 2026-1'!H:H,"IS",'Planificación 2026-1'!I:I,"&gt;2")</f>
        <v>0</v>
      </c>
      <c r="CB124" s="109">
        <f>SUMIFS('Planificación 2026-1'!R:R,'Planificación 2026-1'!W:W,C124,'Planificación 2026-1'!H:H,"PS",'Planificación 2026-1'!I:I,"&gt;2")</f>
        <v>0</v>
      </c>
      <c r="CC124" s="109">
        <f>SUMIFS('Planificación 2026-1'!R:R,'Planificación 2026-1'!W:W,C124,'Planificación 2026-1'!H:H,"IN",'Planificación 2026-1'!I:I,"&gt;2")</f>
        <v>0</v>
      </c>
      <c r="CD124" s="109">
        <f>SUMIFS('Planificación 2026-1'!R:R,'Planificación 2026-1'!W:W,C124,'Planificación 2026-1'!H:H,"CA",'Planificación 2026-1'!I:I,"&gt;2")</f>
        <v>0</v>
      </c>
      <c r="CE124" s="109">
        <f>SUMIFS('Planificación 2026-1'!R:R,'Planificación 2026-1'!W:W,C124,'Planificación 2026-1'!H:H,"DE",'Planificación 2026-1'!I:I,"&gt;2")</f>
        <v>0</v>
      </c>
      <c r="CF124" s="109">
        <f>SUMIFS('Planificación 2026-1'!R:R,'Planificación 2026-1'!W:W,C124,'Planificación 2026-1'!H:H,"OB",'Planificación 2026-1'!I:I,"&gt;2")</f>
        <v>0</v>
      </c>
      <c r="CG124" s="109">
        <f>SUMIFS('Planificación 2026-1'!R:R,'Planificación 2026-1'!W:W,C124,'Planificación 2026-1'!H:H,"MH",'Planificación 2026-1'!I:I,"&gt;2")</f>
        <v>0</v>
      </c>
      <c r="CH124" s="109">
        <f>SUMIFS('Planificación 2026-1'!R:R,'Planificación 2026-1'!W:W,C124,'Planificación 2026-1'!H:H,"IC",'Planificación 2026-1'!I:I,"&gt;2")</f>
        <v>0</v>
      </c>
      <c r="CI124" s="109">
        <f>SUMIFS('Planificación 2026-1'!R:R,'Planificación 2026-1'!W:W,C124,'Planificación 2026-1'!H:H,"AR",'Planificación 2026-1'!I:I,"&gt;2")</f>
        <v>0</v>
      </c>
      <c r="CJ124" s="109">
        <f>SUMIFS('Planificación 2026-1'!R:R,'Planificación 2026-1'!W:W,C124,'Planificación 2026-1'!H:H,"T1",'Planificación 2026-1'!I:I,"&gt;2")</f>
        <v>0</v>
      </c>
      <c r="CK124" s="109">
        <f>SUMIFS('Planificación 2026-1'!R:R,'Planificación 2026-1'!W:W,C124,'Planificación 2026-1'!H:H,"T3",'Planificación 2026-1'!I:I,"&gt;2")</f>
        <v>0</v>
      </c>
      <c r="CL124" s="109">
        <f>SUMIFS('Planificación 2026-1'!R:R,'Planificación 2026-1'!W:W,C124,'Planificación 2026-1'!H:H,"T2",'Planificación 2026-1'!I:I,"&gt;2")</f>
        <v>0</v>
      </c>
      <c r="CM124" s="109">
        <f>SUMIFS('Planificación 2026-1'!R:R,'Planificación 2026-1'!W:W,C124,'Planificación 2026-1'!H:H,"AE",'Planificación 2026-1'!I:I,"&gt;2")</f>
        <v>0</v>
      </c>
      <c r="CN124" s="109">
        <f>SUMIFS('Planificación 2026-1'!R:R,'Planificación 2026-1'!W:W,C124,'Planificación 2026-1'!H:H,"T4",'Planificación 2026-1'!I:I,"&gt;2")</f>
        <v>0</v>
      </c>
      <c r="CO124" s="109">
        <f>SUMIFS('Planificación 2026-1'!R:R,'Planificación 2026-1'!W:W,C124,'Planificación 2026-1'!H:H,"AF",'Planificación 2026-1'!I:I,"&lt;3")</f>
        <v>0</v>
      </c>
      <c r="CP124" s="109">
        <f>SUMIFS('Planificación 2026-1'!R:R,'Planificación 2026-1'!W:W,C124,'Planificación 2026-1'!H:H,"EN",'Planificación 2026-1'!I:I,"&lt;3")</f>
        <v>0</v>
      </c>
      <c r="CQ124" s="109">
        <f>SUMIFS('Planificación 2026-1'!R:R,'Planificación 2026-1'!W:W,C124,'Planificación 2026-1'!H:H,"IS",'Planificación 2026-1'!I:I,"&lt;3")</f>
        <v>0</v>
      </c>
      <c r="CR124" s="109">
        <f>SUMIFS('Planificación 2026-1'!R:R,'Planificación 2026-1'!W:W,C124,'Planificación 2026-1'!H:H,"PS",'Planificación 2026-1'!I:I,"&lt;3")</f>
        <v>0</v>
      </c>
      <c r="CS124" s="109">
        <f>SUMIFS('Planificación 2026-1'!R:R,'Planificación 2026-1'!W:W,C124,'Planificación 2026-1'!H:H,"IN",'Planificación 2026-1'!I:I,"&lt;3")</f>
        <v>5</v>
      </c>
      <c r="CT124" s="109">
        <f>SUMIFS('Planificación 2026-1'!R:R,'Planificación 2026-1'!W:W,C124,'Planificación 2026-1'!H:H,"CA",'Planificación 2026-1'!I:I,"&lt;3")</f>
        <v>0</v>
      </c>
      <c r="CU124" s="109">
        <f>SUMIFS('Planificación 2026-1'!R:R,'Planificación 2026-1'!W:W,C124,'Planificación 2026-1'!H:H,"DE",'Planificación 2026-1'!I:I,"&lt;3")</f>
        <v>5</v>
      </c>
      <c r="CV124" s="109">
        <f>SUMIFS('Planificación 2026-1'!R:R,'Planificación 2026-1'!W:W,C124,'Planificación 2026-1'!H:H,"OB",'Planificación 2026-1'!I:I,"&lt;3")</f>
        <v>0</v>
      </c>
      <c r="CW124" s="109">
        <f>SUMIFS('Planificación 2026-1'!R:R,'Planificación 2026-1'!W:W,C124,'Planificación 2026-1'!H:H,"MH",'Planificación 2026-1'!I:I,"&lt;3")</f>
        <v>0</v>
      </c>
      <c r="CX124" s="109">
        <f>SUMIFS('Planificación 2026-1'!R:R,'Planificación 2026-1'!W:W,C124,'Planificación 2026-1'!H:H,"IC",'Planificación 2026-1'!I:I,"&lt;3")</f>
        <v>0</v>
      </c>
      <c r="CY124" s="109">
        <f>SUMIFS('Planificación 2026-1'!R:R,'Planificación 2026-1'!W:W,C124,'Planificación 2026-1'!H:H,"AR",'Planificación 2026-1'!I:I,"&lt;3")</f>
        <v>0</v>
      </c>
      <c r="CZ124" s="109">
        <f>SUMIFS('Planificación 2026-1'!R:R,'Planificación 2026-1'!W:W,C124,'Planificación 2026-1'!H:H,"T1",'Planificación 2026-1'!I:I,"&lt;3")</f>
        <v>0</v>
      </c>
      <c r="DA124" s="109">
        <f>SUMIFS('Planificación 2026-1'!R:R,'Planificación 2026-1'!W:W,C124,'Planificación 2026-1'!H:H,"T3",'Planificación 2026-1'!I:I,"&lt;3")</f>
        <v>0</v>
      </c>
      <c r="DB124" s="109">
        <f>SUMIFS('Planificación 2026-1'!R:R,'Planificación 2026-1'!W:W,C124,'Planificación 2026-1'!H:H,"T2",'Planificación 2026-1'!I:I,"&lt;3")</f>
        <v>0</v>
      </c>
      <c r="DC124" s="109">
        <f>SUMIFS('Planificación 2026-1'!R:R,'Planificación 2026-1'!W:W,C124,'Planificación 2026-1'!H:H,"AE",'Planificación 2026-1'!I:I,"&lt;3")</f>
        <v>5</v>
      </c>
      <c r="DD124" s="109">
        <f>SUMIFS('Planificación 2026-1'!R:R,'Planificación 2026-1'!W:W,C124,'Planificación 2026-1'!H:H,"T4",'Planificación 2026-1'!I:I,"&lt;3")</f>
        <v>0</v>
      </c>
      <c r="DE124" s="108" t="str">
        <f t="shared" si="13"/>
        <v>P06 P08 P38</v>
      </c>
      <c r="DF124" s="41">
        <f>IF(C124="","",SUMIFS('Planificación 2026-1'!R:R,'Planificación 2026-1'!W:W,C124,'Planificación 2026-1'!F:F,"PRINCIPAL",'Planificación 2026-1'!X:X,"VIRTUAL"))</f>
        <v>5</v>
      </c>
      <c r="DG124" s="41">
        <f>IF(C124="","",SUMIFS('Planificación 2026-1'!R:R,'Planificación 2026-1'!W:W,C124,'Planificación 2026-1'!F:F,"PRINCIPAL",'Planificación 2026-1'!X:X,"PRESENCIAL"))</f>
        <v>0</v>
      </c>
      <c r="DH124" s="41">
        <f>IF(C124="","",SUMIFS('Planificación 2026-1'!R:R,'Planificación 2026-1'!W:W,C124,'Planificación 2026-1'!F:F,"PRINCIPAL",'Planificación 2026-1'!X:X,"HIBRIDO PRESENCIAL"))</f>
        <v>0</v>
      </c>
      <c r="DI124" s="108" t="str">
        <f t="shared" si="14"/>
        <v/>
      </c>
      <c r="DJ124" s="108">
        <f>IF(C124="","",SUMIFS('Planificación 2026-1'!R:R,'Planificación 2026-1'!W:W,C124,'Planificación 2026-1'!F:F,"FILIAL",'Planificación 2026-1'!X:X,"VIRTUAL"))</f>
        <v>0</v>
      </c>
      <c r="DK124" s="110">
        <f>IF(C124="","",SUMIFS('Planificación 2026-1'!R:R,'Planificación 2026-1'!W:W,C124,'Planificación 2026-1'!F:F,"FILIAL",'Planificación 2026-1'!X:X,"PRESENCIAL"))</f>
        <v>0</v>
      </c>
      <c r="DL124" s="61">
        <f>IF(C124="","",SUMIFS('Planificación 2026-1'!R:R,'Planificación 2026-1'!W:W,C124,'Planificación 2026-1'!F:F,"FILIAL",'Planificación 2026-1'!X:X,"HIBRIDO PRESENCIAL"))</f>
        <v>0</v>
      </c>
      <c r="DM124" s="111" t="str">
        <f t="shared" si="15"/>
        <v/>
      </c>
      <c r="DN124" s="108">
        <f>IF(C124="","",SUMIFS('Planificación 2026-1'!R:R,'Planificación 2026-1'!W:W,C124,'Planificación 2026-1'!F:F,"SUNAMPE",'Planificación 2026-1'!X:X,"VIRTUAL"))</f>
        <v>0</v>
      </c>
      <c r="DO124" s="61">
        <f>IF(C124="","",SUMIFS('Planificación 2026-1'!R:R,'Planificación 2026-1'!W:W,C124,'Planificación 2026-1'!F:F,"SUNAMPE",'Planificación 2026-1'!X:X,"PRESENCIAL"))</f>
        <v>0</v>
      </c>
      <c r="DP124" s="111" t="str">
        <f t="shared" si="16"/>
        <v/>
      </c>
      <c r="DQ124" s="108">
        <f>IF(C124="","",SUMIFS('Planificación 2026-1'!R:R,'Planificación 2026-1'!W:W,C124,'Planificación 2026-1'!F:F,"HUAURA",'Planificación 2026-1'!X:X,"VIRTUAL"))</f>
        <v>0</v>
      </c>
      <c r="DR124" s="61">
        <f>IF(C124="","",SUMIFS('Planificación 2026-1'!R:R,'Planificación 2026-1'!W:W,C124,'Planificación 2026-1'!F:F,"HUAURA",'Planificación 2026-1'!X:X,"PRESENCIAL"))</f>
        <v>0</v>
      </c>
      <c r="DS124" s="76">
        <f>SUMIFS('Planificación 2026-1'!R:R,'Planificación 2026-1'!W:W,C124,'Planificación 2026-1'!F:F,"PRINCIPAL",'Planificación 2026-1'!X:X,"VIRTUAL",'Planificación 2026-1'!I:I,"&gt;2")</f>
        <v>0</v>
      </c>
      <c r="DT124" s="76">
        <f>SUMIFS('Planificación 2026-1'!R:R,'Planificación 2026-1'!W:W,C124,'Planificación 2026-1'!F:F,"PRINCIPAL",'Planificación 2026-1'!X:X,"&lt;&gt;VIRTUAL",'Planificación 2026-1'!I:I,"&gt;2")</f>
        <v>0</v>
      </c>
      <c r="DU124" s="76">
        <f>SUMIFS('Planificación 2026-1'!R:R,'Planificación 2026-1'!W:W,C124,'Planificación 2026-1'!F:F,"SUNAMPE",'Planificación 2026-1'!X:X,"VIRTUAL",'Planificación 2026-1'!I:I,"&gt;2")</f>
        <v>0</v>
      </c>
      <c r="DV124" s="76">
        <f>SUMIFS('Planificación 2026-1'!R:R,'Planificación 2026-1'!W:W,C124,'Planificación 2026-1'!F:F,"SUNAMPE",'Planificación 2026-1'!X:X,"&lt;&gt;VIRTUAL",'Planificación 2026-1'!I:I,"&gt;2")</f>
        <v>0</v>
      </c>
      <c r="DW124" s="76">
        <f>SUMIFS('Planificación 2026-1'!R:R,'Planificación 2026-1'!W:W,C124,'Planificación 2026-1'!F:F,"FILIAL",'Planificación 2026-1'!X:X,"VIRTUAL",'Planificación 2026-1'!I:I,"&gt;2")</f>
        <v>0</v>
      </c>
      <c r="DX124" s="76">
        <f>SUMIFS('Planificación 2026-1'!R:R,'Planificación 2026-1'!W:W,C124,'Planificación 2026-1'!F:F,"FILIAL",'Planificación 2026-1'!X:X,"&lt;&gt;VIRTUAL",'Planificación 2026-1'!I:I,"&gt;2")</f>
        <v>0</v>
      </c>
      <c r="DY124" s="76">
        <f>SUMIFS('Planificación 2026-1'!R:R,'Planificación 2026-1'!W:W,C124,'Planificación 2026-1'!F:F,"PORUMA",'Planificación 2026-1'!X:X,"VIRTUAL",'Planificación 2026-1'!I:I,"&gt;2")</f>
        <v>0</v>
      </c>
      <c r="DZ124" s="76">
        <f>SUMIFS('Planificación 2026-1'!R:R,'Planificación 2026-1'!W:W,C124,'Planificación 2026-1'!F:F,"PORUMA",'Planificación 2026-1'!X:X,"&lt;&gt;VIRTUAL",'Planificación 2026-1'!I:I,"&gt;2")</f>
        <v>0</v>
      </c>
      <c r="EA124" s="76">
        <f>SUMIFS('Planificación 2026-1'!R:R,'Planificación 2026-1'!W:W,C124,'Planificación 2026-1'!F:F,"HUAURA",'Planificación 2026-1'!X:X,"VIRTUAL",'Planificación 2026-1'!I:I,"&gt;2")</f>
        <v>0</v>
      </c>
      <c r="EB124" s="76">
        <f>SUMIFS('Planificación 2026-1'!R:R,'Planificación 2026-1'!W:W,C124,'Planificación 2026-1'!F:F,"HUAURA",'Planificación 2026-1'!X:X,"&lt;&gt;VIRTUAL",'Planificación 2026-1'!I:I,"&gt;2")</f>
        <v>0</v>
      </c>
      <c r="EC124" s="76">
        <f>SUMIFS('Planificación 2026-1'!R:R,'Planificación 2026-1'!W:W,C124,'Planificación 2026-1'!F:F,"PRINCIPAL",'Planificación 2026-1'!X:X,"VIRTUAL",'Planificación 2026-1'!I:I,"&lt;3")</f>
        <v>5</v>
      </c>
      <c r="ED124" s="76">
        <f>SUMIFS('Planificación 2026-1'!R:R,'Planificación 2026-1'!W:W,C124,'Planificación 2026-1'!F:F,"PRINCIPAL",'Planificación 2026-1'!X:X,"&lt;&gt;VIRTUAL",'Planificación 2026-1'!I:I,"&lt;3")</f>
        <v>10</v>
      </c>
      <c r="EE124" s="76">
        <f>SUMIFS('Planificación 2026-1'!R:R,'Planificación 2026-1'!W:W,C124,'Planificación 2026-1'!F:F,"SUNAMPE",'Planificación 2026-1'!X:X,"VIRTUAL",'Planificación 2026-1'!I:I,"&lt;3")</f>
        <v>0</v>
      </c>
      <c r="EF124" s="76">
        <f>SUMIFS('Planificación 2026-1'!R:R,'Planificación 2026-1'!W:W,C124,'Planificación 2026-1'!F:F,"SUNAMPE",'Planificación 2026-1'!X:X,"&lt;&gt;VIRTUAL",'Planificación 2026-1'!I:I,"&lt;3")</f>
        <v>0</v>
      </c>
      <c r="EG124" s="76">
        <f>SUMIFS('Planificación 2026-1'!R:R,'Planificación 2026-1'!W:W,C124,'Planificación 2026-1'!F:F,"FILIAL",'Planificación 2026-1'!X:X,"VIRTUAL",'Planificación 2026-1'!I:I,"&lt;3")</f>
        <v>0</v>
      </c>
      <c r="EH124" s="76">
        <f>SUMIFS('Planificación 2026-1'!R:R,'Planificación 2026-1'!W:W,C124,'Planificación 2026-1'!F:F,"FILIAL",'Planificación 2026-1'!X:X,"&lt;&gt;VIRTUAL",'Planificación 2026-1'!I:I,"&lt;3")</f>
        <v>0</v>
      </c>
      <c r="EI124" s="76">
        <f>SUMIFS('Planificación 2026-1'!R:R,'Planificación 2026-1'!W:W,C124,'Planificación 2026-1'!F:F,"PORUMA",'Planificación 2026-1'!X:X,"VIRTUAL",'Planificación 2026-1'!I:I,"&lt;3")</f>
        <v>0</v>
      </c>
      <c r="EJ124" s="76">
        <f>SUMIFS('Planificación 2026-1'!R:R,'Planificación 2026-1'!W:W,C124,'Planificación 2026-1'!F:F,"PORUMA",'Planificación 2026-1'!X:X,"&lt;&gt;VIRTUAL",'Planificación 2026-1'!I:I,"&lt;3")</f>
        <v>0</v>
      </c>
      <c r="EK124" s="76">
        <f>SUMIFS('Planificación 2026-1'!R:R,'Planificación 2026-1'!W:W,C124,'Planificación 2026-1'!F:F,"HUAURA",'Planificación 2026-1'!X:X,"VIRTUAL",'Planificación 2026-1'!I:I,"&lt;3")</f>
        <v>0</v>
      </c>
      <c r="EL124" s="76">
        <f>SUMIFS('Planificación 2026-1'!R:R,'Planificación 2026-1'!W:W,C124,'Planificación 2026-1'!F:F,"HUAURA",'Planificación 2026-1'!X:X,"&lt;&gt;VIRTUAL",'Planificación 2026-1'!I:I,"&lt;3")</f>
        <v>0</v>
      </c>
      <c r="EM124" s="76"/>
      <c r="EN124" s="76">
        <f t="shared" si="9"/>
        <v>5</v>
      </c>
      <c r="EO124" s="76">
        <f t="shared" si="10"/>
        <v>10</v>
      </c>
      <c r="EP124" s="76" t="b">
        <f t="shared" si="11"/>
        <v>1</v>
      </c>
      <c r="EQ124" s="76" t="str">
        <f t="shared" si="12"/>
        <v/>
      </c>
      <c r="ER124" s="76" t="str">
        <f t="shared" si="17"/>
        <v>MAS PRESENCIAL</v>
      </c>
    </row>
    <row r="125" spans="1:148" hidden="1">
      <c r="A125" s="83"/>
      <c r="B125" s="119">
        <v>122</v>
      </c>
      <c r="C125" s="115" t="s">
        <v>297</v>
      </c>
      <c r="D125" s="112">
        <f>SUMIF('Planificación 2026-1'!W:W,C125,'Planificación 2026-1'!R:R)</f>
        <v>16</v>
      </c>
      <c r="E125" s="114" t="s">
        <v>170</v>
      </c>
      <c r="F125" s="115" t="s">
        <v>171</v>
      </c>
      <c r="G125" s="115" t="s">
        <v>13</v>
      </c>
      <c r="H125" s="115" t="s">
        <v>127</v>
      </c>
      <c r="I125" s="107" t="str">
        <f>IF(SUM(COUNTIFS('Planificación 2026-1'!F:F,"PRINCIPAL",'Planificación 2026-1'!W:W,C125,'Planificación 2026-1'!H:H,"AF"))&gt;0,"P01"," ")</f>
        <v xml:space="preserve"> </v>
      </c>
      <c r="J125" s="108" t="str">
        <f>IF(SUM(COUNTIFS('Planificación 2026-1'!F:F,"PRINCIPAL",'Planificación 2026-1'!W:W,C125,'Planificación 2026-1'!H:H,"EN"))&gt;0,"P02"," ")</f>
        <v xml:space="preserve"> </v>
      </c>
      <c r="K125" s="108" t="str">
        <f>IF(SUM(COUNTIFS('Planificación 2026-1'!F:F,"PRINCIPAL",'Planificación 2026-1'!W:W,C125,'Planificación 2026-1'!H:H,"IS"))&gt;0,"P03"," ")</f>
        <v xml:space="preserve"> </v>
      </c>
      <c r="L125" s="108" t="str">
        <f>IF(SUM(COUNTIFS('Planificación 2026-1'!F:F,"PRINCIPAL",'Planificación 2026-1'!W:W,C125,'Planificación 2026-1'!H:H,"PS"))&gt;0,"P04"," ")</f>
        <v xml:space="preserve"> </v>
      </c>
      <c r="M125" s="108"/>
      <c r="N125" s="108" t="str">
        <f>IF(SUM(COUNTIFS('Planificación 2026-1'!F:F,"PRINCIPAL",'Planificación 2026-1'!W:W,C125,'Planificación 2026-1'!H:H,"IN"))&gt;0,"P06"," ")</f>
        <v xml:space="preserve"> </v>
      </c>
      <c r="O125" s="108" t="str">
        <f>IF(SUM(COUNTIFS('Planificación 2026-1'!F:F,"PRINCIPAL",'Planificación 2026-1'!W:W,C125,'Planificación 2026-1'!H:H,"CA"))&gt;0,"P07"," ")</f>
        <v xml:space="preserve"> </v>
      </c>
      <c r="P125" s="108" t="str">
        <f>IF(SUM(COUNTIFS('Planificación 2026-1'!F:F,"PRINCIPAL",'Planificación 2026-1'!W:W,C125,'Planificación 2026-1'!H:H,"DE"))&gt;0,"P08"," ")</f>
        <v>P08</v>
      </c>
      <c r="Q125" s="108" t="str">
        <f>IF(SUM(COUNTIFS('Planificación 2026-1'!F:F,"PRINCIPAL",'Planificación 2026-1'!W:W,C125,'Planificación 2026-1'!H:H,"OB"))&gt;0,"P09"," ")</f>
        <v xml:space="preserve"> </v>
      </c>
      <c r="R125" s="108" t="str">
        <f>IF(SUM(COUNTIFS('Planificación 2026-1'!F:F,"PRINCIPAL",'Planificación 2026-1'!W:W,C125,'Planificación 2026-1'!H:H,"MH"))&gt;0,"P31"," ")</f>
        <v xml:space="preserve"> </v>
      </c>
      <c r="S125" s="108" t="str">
        <f>IF(SUM(COUNTIFS('Planificación 2026-1'!F:F,"PRINCIPAL",'Planificación 2026-1'!W:W,C125,'Planificación 2026-1'!H:H,"IC"))&gt;0,"P32"," ")</f>
        <v xml:space="preserve"> </v>
      </c>
      <c r="T125" s="108" t="str">
        <f>IF(SUM(COUNTIFS('Planificación 2026-1'!F:F,"PRINCIPAL",'Planificación 2026-1'!W:W,C125,'Planificación 2026-1'!H:H,"AR"))&gt;0,"P34"," ")</f>
        <v xml:space="preserve"> </v>
      </c>
      <c r="U125" s="108" t="str">
        <f>IF(SUM(COUNTIFS('Planificación 2026-1'!F:F,"PRINCIPAL",'Planificación 2026-1'!W:W,C125,'Planificación 2026-1'!H:H,"T1"))&gt;0,"P35"," ")</f>
        <v xml:space="preserve"> </v>
      </c>
      <c r="V125" s="108" t="str">
        <f>IF(SUM(COUNTIFS('Planificación 2026-1'!F:F,"PRINCIPAL",'Planificación 2026-1'!W:W,C125,'Planificación 2026-1'!H:H,"T3"))&gt;0,"P36"," ")</f>
        <v xml:space="preserve"> </v>
      </c>
      <c r="W125" s="108" t="str">
        <f>IF(SUM(COUNTIFS('Planificación 2026-1'!F:F,"PRINCIPAL",'Planificación 2026-1'!W:W,C125,'Planificación 2026-1'!H:H,"T2"))&gt;0,"P37"," ")</f>
        <v xml:space="preserve"> </v>
      </c>
      <c r="X125" s="108" t="str">
        <f>IF(SUM(COUNTIFS('Planificación 2026-1'!F:F,"PRINCIPAL",'Planificación 2026-1'!W:W,C125,'Planificación 2026-1'!H:H,"AE"))&gt;0,"P38"," ")</f>
        <v xml:space="preserve"> </v>
      </c>
      <c r="Y125" s="108" t="str">
        <f>IF(SUM(COUNTIFS('Planificación 2026-1'!F:F,"PRINCIPAL",'Planificación 2026-1'!W:W,C125,'Planificación 2026-1'!H:H,"T4"))&gt;0,"P55"," ")</f>
        <v xml:space="preserve"> </v>
      </c>
      <c r="Z125" s="108" t="str">
        <f>IF(SUM(COUNTIFS('Planificación 2026-1'!F:F,"FILIAL",'Planificación 2026-1'!W:W,C125,'Planificación 2026-1'!H:H,"AF"))&gt;0," P01"," ")</f>
        <v xml:space="preserve"> </v>
      </c>
      <c r="AA125" s="108" t="str">
        <f>IF(SUM(COUNTIFS('Planificación 2026-1'!F:F,"FILIAL",'Planificación 2026-1'!W:W,C125,'Planificación 2026-1'!H:H,"EN"))&gt;0,"P02"," ")</f>
        <v xml:space="preserve"> </v>
      </c>
      <c r="AB125" s="108" t="str">
        <f>IF(SUM(COUNTIFS('Planificación 2026-1'!F:F,"FILIAL",'Planificación 2026-1'!W:W,C125,'Planificación 2026-1'!H:H,"IS"))&gt;0,"P03"," ")</f>
        <v xml:space="preserve"> </v>
      </c>
      <c r="AC125" s="108" t="str">
        <f>IF(SUM(COUNTIFS('Planificación 2026-1'!F:F,"FILIAL",'Planificación 2026-1'!W:W,C125,'Planificación 2026-1'!H:H,"PS"))&gt;0,"P04"," ")</f>
        <v xml:space="preserve"> </v>
      </c>
      <c r="AD125" s="108"/>
      <c r="AE125" s="108" t="str">
        <f>IF(SUM(COUNTIFS('Planificación 2026-1'!F:F,"FILIAL",'Planificación 2026-1'!W:W,C125,'Planificación 2026-1'!H:H,"IN"))&gt;0,"P06"," ")</f>
        <v xml:space="preserve"> </v>
      </c>
      <c r="AF125" s="108" t="str">
        <f>IF(SUM(COUNTIFS('Planificación 2026-1'!F:F,"FILIAL",'Planificación 2026-1'!W:W,C125,'Planificación 2026-1'!H:H,"CA"))&gt;0,"P07"," ")</f>
        <v xml:space="preserve"> </v>
      </c>
      <c r="AG125" s="108" t="str">
        <f>IF(SUM(COUNTIFS('Planificación 2026-1'!F:F,"FILIAL",'Planificación 2026-1'!W:W,C125,'Planificación 2026-1'!H:H,"DE"))&gt;0,"P08"," ")</f>
        <v>P08</v>
      </c>
      <c r="AH125" s="108" t="str">
        <f>IF(SUM(COUNTIFS('Planificación 2026-1'!F:F,"FILIAL",'Planificación 2026-1'!W:W,C125,'Planificación 2026-1'!H:H,"OB"))&gt;0,"P09"," ")</f>
        <v xml:space="preserve"> </v>
      </c>
      <c r="AI125" s="108" t="str">
        <f>IF(SUM(COUNTIFS('Planificación 2026-1'!F:F,"FILIAL",'Planificación 2026-1'!W:W,C125,'Planificación 2026-1'!H:H,"MH"))&gt;0,"P31"," ")</f>
        <v xml:space="preserve"> </v>
      </c>
      <c r="AJ125" s="108" t="str">
        <f>IF(SUM(COUNTIFS('Planificación 2026-1'!F:F,"FILIAL",'Planificación 2026-1'!W:W,C125,'Planificación 2026-1'!H:H,"IC"))&gt;0,"P32"," ")</f>
        <v xml:space="preserve"> </v>
      </c>
      <c r="AK125" s="108" t="str">
        <f>IF(SUM(COUNTIFS('Planificación 2026-1'!F:F,"FILIAL",'Planificación 2026-1'!W:W,C125,'Planificación 2026-1'!H:H,"AR"))&gt;0,"P34"," ")</f>
        <v xml:space="preserve"> </v>
      </c>
      <c r="AL125" s="108" t="str">
        <f>IF(SUM(COUNTIFS('Planificación 2026-1'!F:F,"FILIAL",'Planificación 2026-1'!W:W,C125,'Planificación 2026-1'!H:H,"T1"))&gt;0,"P35"," ")</f>
        <v xml:space="preserve"> </v>
      </c>
      <c r="AM125" s="108" t="str">
        <f>IF(SUM(COUNTIFS('Planificación 2026-1'!F:F,"FILIAL",'Planificación 2026-1'!W:W,C125,'Planificación 2026-1'!H:H,"T3"))&gt;0,"P36"," ")</f>
        <v xml:space="preserve"> </v>
      </c>
      <c r="AN125" s="108" t="str">
        <f>IF(SUM(COUNTIFS('Planificación 2026-1'!F:F,"FILIAL",'Planificación 2026-1'!W:W,C125,'Planificación 2026-1'!H:H,"T2"))&gt;0,"P37"," ")</f>
        <v xml:space="preserve"> </v>
      </c>
      <c r="AO125" s="108" t="str">
        <f>IF(SUM(COUNTIFS('Planificación 2026-1'!F:F,"FILIAL",'Planificación 2026-1'!W:W,C125,'Planificación 2026-1'!H:H,"AE"))&gt;0,"P38"," ")</f>
        <v xml:space="preserve"> </v>
      </c>
      <c r="AP125" s="108" t="str">
        <f>IF(SUM(COUNTIFS('Planificación 2026-1'!F:F,"FILIAL",'Planificación 2026-1'!W:W,C125,'Planificación 2026-1'!H:H,"T4"))&gt;0,"P55"," ")</f>
        <v xml:space="preserve"> </v>
      </c>
      <c r="AQ125" s="108" t="str">
        <f>IF(SUM(COUNTIFS('Planificación 2026-1'!F:F,"SUNAMPE",'Planificación 2026-1'!W:W,C125,'Planificación 2026-1'!H:H,"AF"))&gt;0," P01"," ")</f>
        <v xml:space="preserve"> </v>
      </c>
      <c r="AR125" s="108" t="str">
        <f>IF(SUM(COUNTIFS('Planificación 2026-1'!F:F,"SUNAMPE",'Planificación 2026-1'!W:W,C125,'Planificación 2026-1'!H:H,"EN"))&gt;0,"P02"," ")</f>
        <v xml:space="preserve"> </v>
      </c>
      <c r="AS125" s="108" t="str">
        <f>IF(SUM(COUNTIFS('Planificación 2026-1'!F:F,"SUNAMPE",'Planificación 2026-1'!W:W,C125,'Planificación 2026-1'!H:H,"IS"))&gt;0,"P03"," ")</f>
        <v xml:space="preserve"> </v>
      </c>
      <c r="AT125" s="108" t="str">
        <f>IF(SUM(COUNTIFS('Planificación 2026-1'!F:F,"SUNAMPE",'Planificación 2026-1'!W:W,C125,'Planificación 2026-1'!H:H,"PS"))&gt;0,"P04"," ")</f>
        <v xml:space="preserve"> </v>
      </c>
      <c r="AU125" s="108"/>
      <c r="AV125" s="108" t="str">
        <f>IF(SUM(COUNTIFS('Planificación 2026-1'!F:F,"SUNAMPE",'Planificación 2026-1'!W:W,C125,'Planificación 2026-1'!H:H,"IN"))&gt;0,"P06"," ")</f>
        <v xml:space="preserve"> </v>
      </c>
      <c r="AW125" s="108" t="str">
        <f>IF(SUM(COUNTIFS('Planificación 2026-1'!F:F,"SUNAMPE",'Planificación 2026-1'!W:W,C125,'Planificación 2026-1'!H:H,"CA"))&gt;0,"P07"," ")</f>
        <v xml:space="preserve"> </v>
      </c>
      <c r="AX125" s="108" t="str">
        <f>IF(SUM(COUNTIFS('Planificación 2026-1'!F:F,"SUNAMPE",'Planificación 2026-1'!W:W,C125,'Planificación 2026-1'!H:H,"DE"))&gt;0,"P08"," ")</f>
        <v xml:space="preserve"> </v>
      </c>
      <c r="AY125" s="108" t="str">
        <f>IF(SUM(COUNTIFS('Planificación 2026-1'!F:F,"SUNAMPE",'Planificación 2026-1'!W:W,C125,'Planificación 2026-1'!H:H,"OB"))&gt;0,"P09"," ")</f>
        <v xml:space="preserve"> </v>
      </c>
      <c r="AZ125" s="108" t="str">
        <f>IF(SUM(COUNTIFS('Planificación 2026-1'!F:F,"SUNAMPE",'Planificación 2026-1'!W:W,C125,'Planificación 2026-1'!H:H,"MH"))&gt;0,"P31"," ")</f>
        <v xml:space="preserve"> </v>
      </c>
      <c r="BA125" s="108" t="str">
        <f>IF(SUM(COUNTIFS('Planificación 2026-1'!F:F,"SUNAMPE",'Planificación 2026-1'!W:W,C125,'Planificación 2026-1'!H:H,"IC"))&gt;0,"P32"," ")</f>
        <v xml:space="preserve"> </v>
      </c>
      <c r="BB125" s="108" t="str">
        <f>IF(SUM(COUNTIFS('Planificación 2026-1'!F:F,"SUNAMPE",'Planificación 2026-1'!W:W,C125,'Planificación 2026-1'!H:H,"AR"))&gt;0,"P34"," ")</f>
        <v xml:space="preserve"> </v>
      </c>
      <c r="BC125" s="108" t="str">
        <f>IF(SUM(COUNTIFS('Planificación 2026-1'!F:F,"SUNAMPE",'Planificación 2026-1'!W:W,C125,'Planificación 2026-1'!H:H,"T1"))&gt;0,"P35"," ")</f>
        <v xml:space="preserve"> </v>
      </c>
      <c r="BD125" s="108" t="str">
        <f>IF(SUM(COUNTIFS('Planificación 2026-1'!F:F,"SUNAMPE",'Planificación 2026-1'!W:W,C125,'Planificación 2026-1'!H:H,"T3"))&gt;0,"P36"," ")</f>
        <v xml:space="preserve"> </v>
      </c>
      <c r="BE125" s="108" t="str">
        <f>IF(SUM(COUNTIFS('Planificación 2026-1'!F:F,"SUNAMPE",'Planificación 2026-1'!W:W,C125,'Planificación 2026-1'!H:H,"T2"))&gt;0,"P37"," ")</f>
        <v xml:space="preserve"> </v>
      </c>
      <c r="BF125" s="108" t="str">
        <f>IF(SUM(COUNTIFS('Planificación 2026-1'!F:F,"SUNAMPE",'Planificación 2026-1'!W:W,C125,'Planificación 2026-1'!H:H,"AE"))&gt;0,"P38"," ")</f>
        <v xml:space="preserve"> </v>
      </c>
      <c r="BG125" s="108" t="str">
        <f>IF(SUM(COUNTIFS('Planificación 2026-1'!F:F,"SUNAMPE",'Planificación 2026-1'!W:W,C125,'Planificación 2026-1'!H:H,"T4"))&gt;0,"P55"," ")</f>
        <v xml:space="preserve"> </v>
      </c>
      <c r="BH125" s="108" t="str">
        <f>IF(SUM(COUNTIFS('Planificación 2026-1'!F:F,"HUAURA",'Planificación 2026-1'!W:W,C125,'Planificación 2026-1'!H:H,"AF"))&gt;0," P01"," ")</f>
        <v xml:space="preserve"> </v>
      </c>
      <c r="BI125" s="108" t="str">
        <f>IF(SUM(COUNTIFS('Planificación 2026-1'!F:F,"HUAURA",'Planificación 2026-1'!W:W,C125,'Planificación 2026-1'!H:H,"EN"))&gt;0,"P02"," ")</f>
        <v xml:space="preserve"> </v>
      </c>
      <c r="BJ125" s="108" t="str">
        <f>IF(SUM(COUNTIFS('Planificación 2026-1'!F:F,"HUAURA",'Planificación 2026-1'!W:W,C125,'Planificación 2026-1'!H:H,"IS"))&gt;0,"P03"," ")</f>
        <v xml:space="preserve"> </v>
      </c>
      <c r="BK125" s="108" t="str">
        <f>IF(SUM(COUNTIFS('Planificación 2026-1'!F:F,"HUAURA",'Planificación 2026-1'!W:W,C125,'Planificación 2026-1'!H:H,"PS"))&gt;0,"P04"," ")</f>
        <v xml:space="preserve"> </v>
      </c>
      <c r="BL125" s="108"/>
      <c r="BM125" s="108" t="str">
        <f>IF(SUM(COUNTIFS('Planificación 2026-1'!F:F,"HUAURA",'Planificación 2026-1'!W:W,C125,'Planificación 2026-1'!H:H,"IN"))&gt;0,"P06"," ")</f>
        <v xml:space="preserve"> </v>
      </c>
      <c r="BN125" s="108" t="str">
        <f>IF(SUM(COUNTIFS('Planificación 2026-1'!F:F,"HUAURA",'Planificación 2026-1'!W:W,C125,'Planificación 2026-1'!H:H,"CA"))&gt;0,"P07"," ")</f>
        <v xml:space="preserve"> </v>
      </c>
      <c r="BO125" s="108" t="str">
        <f>IF(SUM(COUNTIFS('Planificación 2026-1'!F:F,"HUAURA",'Planificación 2026-1'!W:W,C125,'Planificación 2026-1'!H:H,"DE"))&gt;0,"P08"," ")</f>
        <v xml:space="preserve"> </v>
      </c>
      <c r="BP125" s="108" t="str">
        <f>IF(SUM(COUNTIFS('Planificación 2026-1'!F:F,"HUAURA",'Planificación 2026-1'!W:W,C125,'Planificación 2026-1'!H:H,"OB"))&gt;0,"P09"," ")</f>
        <v xml:space="preserve"> </v>
      </c>
      <c r="BQ125" s="108" t="str">
        <f>IF(SUM(COUNTIFS('Planificación 2026-1'!F:F,"HUAURA",'Planificación 2026-1'!W:W,C125,'Planificación 2026-1'!H:H,"MH"))&gt;0,"P31"," ")</f>
        <v xml:space="preserve"> </v>
      </c>
      <c r="BR125" s="108" t="str">
        <f>IF(SUM(COUNTIFS('Planificación 2026-1'!F:F,"HUAURA",'Planificación 2026-1'!W:W,C125,'Planificación 2026-1'!H:H,"IC"))&gt;0,"P32"," ")</f>
        <v xml:space="preserve"> </v>
      </c>
      <c r="BS125" s="108" t="str">
        <f>IF(SUM(COUNTIFS('Planificación 2026-1'!F:F,"HUAURA",'Planificación 2026-1'!W:W,C125,'Planificación 2026-1'!H:H,"AR"))&gt;0,"P34"," ")</f>
        <v xml:space="preserve"> </v>
      </c>
      <c r="BT125" s="108" t="str">
        <f>IF(SUM(COUNTIFS('Planificación 2026-1'!F:F,"HUAURA",'Planificación 2026-1'!W:W,C125,'Planificación 2026-1'!H:H,"T1"))&gt;0,"P35"," ")</f>
        <v xml:space="preserve"> </v>
      </c>
      <c r="BU125" s="108" t="str">
        <f>IF(SUM(COUNTIFS('Planificación 2026-1'!F:F,"HUAURA",'Planificación 2026-1'!W:W,C125,'Planificación 2026-1'!H:H,"T3"))&gt;0,"P36"," ")</f>
        <v xml:space="preserve"> </v>
      </c>
      <c r="BV125" s="108" t="str">
        <f>IF(SUM(COUNTIFS('Planificación 2026-1'!F:F,"HUAURA",'Planificación 2026-1'!W:W,C125,'Planificación 2026-1'!H:H,"T2"))&gt;0,"P37"," ")</f>
        <v xml:space="preserve"> </v>
      </c>
      <c r="BW125" s="108" t="str">
        <f>IF(SUM(COUNTIFS('Planificación 2026-1'!F:F,"HUAURA",'Planificación 2026-1'!W:W,C125,'Planificación 2026-1'!H:H,"AE"))&gt;0,"P38"," ")</f>
        <v xml:space="preserve"> </v>
      </c>
      <c r="BX125" s="108" t="str">
        <f>IF(SUM(COUNTIFS('Planificación 2026-1'!F:F,"HUAURA",'Planificación 2026-1'!W:W,C125,'Planificación 2026-1'!H:H,"T4"))&gt;0,"P55"," ")</f>
        <v xml:space="preserve"> </v>
      </c>
      <c r="BY125" s="109">
        <f>SUMIFS('Planificación 2026-1'!R:R,'Planificación 2026-1'!W:W,C125,'Planificación 2026-1'!H:H,"AF",'Planificación 2026-1'!I:I,"&gt;2")</f>
        <v>0</v>
      </c>
      <c r="BZ125" s="109">
        <f>SUMIFS('Planificación 2026-1'!R:R,'Planificación 2026-1'!W:W,C125,'Planificación 2026-1'!H:H,"EN",'Planificación 2026-1'!I:I,"&gt;2")</f>
        <v>0</v>
      </c>
      <c r="CA125" s="109">
        <f>SUMIFS('Planificación 2026-1'!R:R,'Planificación 2026-1'!W:W,C125,'Planificación 2026-1'!H:H,"IS",'Planificación 2026-1'!I:I,"&gt;2")</f>
        <v>0</v>
      </c>
      <c r="CB125" s="109">
        <f>SUMIFS('Planificación 2026-1'!R:R,'Planificación 2026-1'!W:W,C125,'Planificación 2026-1'!H:H,"PS",'Planificación 2026-1'!I:I,"&gt;2")</f>
        <v>0</v>
      </c>
      <c r="CC125" s="109">
        <f>SUMIFS('Planificación 2026-1'!R:R,'Planificación 2026-1'!W:W,C125,'Planificación 2026-1'!H:H,"IN",'Planificación 2026-1'!I:I,"&gt;2")</f>
        <v>0</v>
      </c>
      <c r="CD125" s="109">
        <f>SUMIFS('Planificación 2026-1'!R:R,'Planificación 2026-1'!W:W,C125,'Planificación 2026-1'!H:H,"CA",'Planificación 2026-1'!I:I,"&gt;2")</f>
        <v>0</v>
      </c>
      <c r="CE125" s="109">
        <f>SUMIFS('Planificación 2026-1'!R:R,'Planificación 2026-1'!W:W,C125,'Planificación 2026-1'!H:H,"DE",'Planificación 2026-1'!I:I,"&gt;2")</f>
        <v>16</v>
      </c>
      <c r="CF125" s="109">
        <f>SUMIFS('Planificación 2026-1'!R:R,'Planificación 2026-1'!W:W,C125,'Planificación 2026-1'!H:H,"OB",'Planificación 2026-1'!I:I,"&gt;2")</f>
        <v>0</v>
      </c>
      <c r="CG125" s="109">
        <f>SUMIFS('Planificación 2026-1'!R:R,'Planificación 2026-1'!W:W,C125,'Planificación 2026-1'!H:H,"MH",'Planificación 2026-1'!I:I,"&gt;2")</f>
        <v>0</v>
      </c>
      <c r="CH125" s="109">
        <f>SUMIFS('Planificación 2026-1'!R:R,'Planificación 2026-1'!W:W,C125,'Planificación 2026-1'!H:H,"IC",'Planificación 2026-1'!I:I,"&gt;2")</f>
        <v>0</v>
      </c>
      <c r="CI125" s="109">
        <f>SUMIFS('Planificación 2026-1'!R:R,'Planificación 2026-1'!W:W,C125,'Planificación 2026-1'!H:H,"AR",'Planificación 2026-1'!I:I,"&gt;2")</f>
        <v>0</v>
      </c>
      <c r="CJ125" s="109">
        <f>SUMIFS('Planificación 2026-1'!R:R,'Planificación 2026-1'!W:W,C125,'Planificación 2026-1'!H:H,"T1",'Planificación 2026-1'!I:I,"&gt;2")</f>
        <v>0</v>
      </c>
      <c r="CK125" s="109">
        <f>SUMIFS('Planificación 2026-1'!R:R,'Planificación 2026-1'!W:W,C125,'Planificación 2026-1'!H:H,"T3",'Planificación 2026-1'!I:I,"&gt;2")</f>
        <v>0</v>
      </c>
      <c r="CL125" s="109">
        <f>SUMIFS('Planificación 2026-1'!R:R,'Planificación 2026-1'!W:W,C125,'Planificación 2026-1'!H:H,"T2",'Planificación 2026-1'!I:I,"&gt;2")</f>
        <v>0</v>
      </c>
      <c r="CM125" s="109">
        <f>SUMIFS('Planificación 2026-1'!R:R,'Planificación 2026-1'!W:W,C125,'Planificación 2026-1'!H:H,"AE",'Planificación 2026-1'!I:I,"&gt;2")</f>
        <v>0</v>
      </c>
      <c r="CN125" s="109">
        <f>SUMIFS('Planificación 2026-1'!R:R,'Planificación 2026-1'!W:W,C125,'Planificación 2026-1'!H:H,"T4",'Planificación 2026-1'!I:I,"&gt;2")</f>
        <v>0</v>
      </c>
      <c r="CO125" s="109">
        <f>SUMIFS('Planificación 2026-1'!R:R,'Planificación 2026-1'!W:W,C125,'Planificación 2026-1'!H:H,"AF",'Planificación 2026-1'!I:I,"&lt;3")</f>
        <v>0</v>
      </c>
      <c r="CP125" s="109">
        <f>SUMIFS('Planificación 2026-1'!R:R,'Planificación 2026-1'!W:W,C125,'Planificación 2026-1'!H:H,"EN",'Planificación 2026-1'!I:I,"&lt;3")</f>
        <v>0</v>
      </c>
      <c r="CQ125" s="109">
        <f>SUMIFS('Planificación 2026-1'!R:R,'Planificación 2026-1'!W:W,C125,'Planificación 2026-1'!H:H,"IS",'Planificación 2026-1'!I:I,"&lt;3")</f>
        <v>0</v>
      </c>
      <c r="CR125" s="109">
        <f>SUMIFS('Planificación 2026-1'!R:R,'Planificación 2026-1'!W:W,C125,'Planificación 2026-1'!H:H,"PS",'Planificación 2026-1'!I:I,"&lt;3")</f>
        <v>0</v>
      </c>
      <c r="CS125" s="109">
        <f>SUMIFS('Planificación 2026-1'!R:R,'Planificación 2026-1'!W:W,C125,'Planificación 2026-1'!H:H,"IN",'Planificación 2026-1'!I:I,"&lt;3")</f>
        <v>0</v>
      </c>
      <c r="CT125" s="109">
        <f>SUMIFS('Planificación 2026-1'!R:R,'Planificación 2026-1'!W:W,C125,'Planificación 2026-1'!H:H,"CA",'Planificación 2026-1'!I:I,"&lt;3")</f>
        <v>0</v>
      </c>
      <c r="CU125" s="109">
        <f>SUMIFS('Planificación 2026-1'!R:R,'Planificación 2026-1'!W:W,C125,'Planificación 2026-1'!H:H,"DE",'Planificación 2026-1'!I:I,"&lt;3")</f>
        <v>0</v>
      </c>
      <c r="CV125" s="109">
        <f>SUMIFS('Planificación 2026-1'!R:R,'Planificación 2026-1'!W:W,C125,'Planificación 2026-1'!H:H,"OB",'Planificación 2026-1'!I:I,"&lt;3")</f>
        <v>0</v>
      </c>
      <c r="CW125" s="109">
        <f>SUMIFS('Planificación 2026-1'!R:R,'Planificación 2026-1'!W:W,C125,'Planificación 2026-1'!H:H,"MH",'Planificación 2026-1'!I:I,"&lt;3")</f>
        <v>0</v>
      </c>
      <c r="CX125" s="109">
        <f>SUMIFS('Planificación 2026-1'!R:R,'Planificación 2026-1'!W:W,C125,'Planificación 2026-1'!H:H,"IC",'Planificación 2026-1'!I:I,"&lt;3")</f>
        <v>0</v>
      </c>
      <c r="CY125" s="109">
        <f>SUMIFS('Planificación 2026-1'!R:R,'Planificación 2026-1'!W:W,C125,'Planificación 2026-1'!H:H,"AR",'Planificación 2026-1'!I:I,"&lt;3")</f>
        <v>0</v>
      </c>
      <c r="CZ125" s="109">
        <f>SUMIFS('Planificación 2026-1'!R:R,'Planificación 2026-1'!W:W,C125,'Planificación 2026-1'!H:H,"T1",'Planificación 2026-1'!I:I,"&lt;3")</f>
        <v>0</v>
      </c>
      <c r="DA125" s="109">
        <f>SUMIFS('Planificación 2026-1'!R:R,'Planificación 2026-1'!W:W,C125,'Planificación 2026-1'!H:H,"T3",'Planificación 2026-1'!I:I,"&lt;3")</f>
        <v>0</v>
      </c>
      <c r="DB125" s="109">
        <f>SUMIFS('Planificación 2026-1'!R:R,'Planificación 2026-1'!W:W,C125,'Planificación 2026-1'!H:H,"T2",'Planificación 2026-1'!I:I,"&lt;3")</f>
        <v>0</v>
      </c>
      <c r="DC125" s="109">
        <f>SUMIFS('Planificación 2026-1'!R:R,'Planificación 2026-1'!W:W,C125,'Planificación 2026-1'!H:H,"AE",'Planificación 2026-1'!I:I,"&lt;3")</f>
        <v>0</v>
      </c>
      <c r="DD125" s="109">
        <f>SUMIFS('Planificación 2026-1'!R:R,'Planificación 2026-1'!W:W,C125,'Planificación 2026-1'!H:H,"T4",'Planificación 2026-1'!I:I,"&lt;3")</f>
        <v>0</v>
      </c>
      <c r="DE125" s="108" t="str">
        <f t="shared" si="13"/>
        <v>P08</v>
      </c>
      <c r="DF125" s="41">
        <f>IF(C125="","",SUMIFS('Planificación 2026-1'!R:R,'Planificación 2026-1'!W:W,C125,'Planificación 2026-1'!F:F,"PRINCIPAL",'Planificación 2026-1'!X:X,"VIRTUAL"))</f>
        <v>4</v>
      </c>
      <c r="DG125" s="41">
        <f>IF(C125="","",SUMIFS('Planificación 2026-1'!R:R,'Planificación 2026-1'!W:W,C125,'Planificación 2026-1'!F:F,"PRINCIPAL",'Planificación 2026-1'!X:X,"PRESENCIAL"))</f>
        <v>4</v>
      </c>
      <c r="DH125" s="41">
        <f>IF(C125="","",SUMIFS('Planificación 2026-1'!R:R,'Planificación 2026-1'!W:W,C125,'Planificación 2026-1'!F:F,"PRINCIPAL",'Planificación 2026-1'!X:X,"HIBRIDO PRESENCIAL"))</f>
        <v>0</v>
      </c>
      <c r="DI125" s="108" t="str">
        <f t="shared" si="14"/>
        <v>P08</v>
      </c>
      <c r="DJ125" s="108">
        <f>IF(C125="","",SUMIFS('Planificación 2026-1'!R:R,'Planificación 2026-1'!W:W,C125,'Planificación 2026-1'!F:F,"FILIAL",'Planificación 2026-1'!X:X,"VIRTUAL"))</f>
        <v>4</v>
      </c>
      <c r="DK125" s="110">
        <f>IF(C125="","",SUMIFS('Planificación 2026-1'!R:R,'Planificación 2026-1'!W:W,C125,'Planificación 2026-1'!F:F,"FILIAL",'Planificación 2026-1'!X:X,"PRESENCIAL"))</f>
        <v>4</v>
      </c>
      <c r="DL125" s="61">
        <f>IF(C125="","",SUMIFS('Planificación 2026-1'!R:R,'Planificación 2026-1'!W:W,C125,'Planificación 2026-1'!F:F,"FILIAL",'Planificación 2026-1'!X:X,"HIBRIDO PRESENCIAL"))</f>
        <v>0</v>
      </c>
      <c r="DM125" s="111" t="str">
        <f t="shared" si="15"/>
        <v/>
      </c>
      <c r="DN125" s="108">
        <f>IF(C125="","",SUMIFS('Planificación 2026-1'!R:R,'Planificación 2026-1'!W:W,C125,'Planificación 2026-1'!F:F,"SUNAMPE",'Planificación 2026-1'!X:X,"VIRTUAL"))</f>
        <v>0</v>
      </c>
      <c r="DO125" s="61">
        <f>IF(C125="","",SUMIFS('Planificación 2026-1'!R:R,'Planificación 2026-1'!W:W,C125,'Planificación 2026-1'!F:F,"SUNAMPE",'Planificación 2026-1'!X:X,"PRESENCIAL"))</f>
        <v>0</v>
      </c>
      <c r="DP125" s="111" t="str">
        <f t="shared" si="16"/>
        <v/>
      </c>
      <c r="DQ125" s="108">
        <f>IF(C125="","",SUMIFS('Planificación 2026-1'!R:R,'Planificación 2026-1'!W:W,C125,'Planificación 2026-1'!F:F,"HUAURA",'Planificación 2026-1'!X:X,"VIRTUAL"))</f>
        <v>0</v>
      </c>
      <c r="DR125" s="61">
        <f>IF(C125="","",SUMIFS('Planificación 2026-1'!R:R,'Planificación 2026-1'!W:W,C125,'Planificación 2026-1'!F:F,"HUAURA",'Planificación 2026-1'!X:X,"PRESENCIAL"))</f>
        <v>0</v>
      </c>
      <c r="DS125" s="76">
        <f>SUMIFS('Planificación 2026-1'!R:R,'Planificación 2026-1'!W:W,C125,'Planificación 2026-1'!F:F,"PRINCIPAL",'Planificación 2026-1'!X:X,"VIRTUAL",'Planificación 2026-1'!I:I,"&gt;2")</f>
        <v>4</v>
      </c>
      <c r="DT125" s="76">
        <f>SUMIFS('Planificación 2026-1'!R:R,'Planificación 2026-1'!W:W,C125,'Planificación 2026-1'!F:F,"PRINCIPAL",'Planificación 2026-1'!X:X,"&lt;&gt;VIRTUAL",'Planificación 2026-1'!I:I,"&gt;2")</f>
        <v>4</v>
      </c>
      <c r="DU125" s="76">
        <f>SUMIFS('Planificación 2026-1'!R:R,'Planificación 2026-1'!W:W,C125,'Planificación 2026-1'!F:F,"SUNAMPE",'Planificación 2026-1'!X:X,"VIRTUAL",'Planificación 2026-1'!I:I,"&gt;2")</f>
        <v>0</v>
      </c>
      <c r="DV125" s="76">
        <f>SUMIFS('Planificación 2026-1'!R:R,'Planificación 2026-1'!W:W,C125,'Planificación 2026-1'!F:F,"SUNAMPE",'Planificación 2026-1'!X:X,"&lt;&gt;VIRTUAL",'Planificación 2026-1'!I:I,"&gt;2")</f>
        <v>0</v>
      </c>
      <c r="DW125" s="76">
        <f>SUMIFS('Planificación 2026-1'!R:R,'Planificación 2026-1'!W:W,C125,'Planificación 2026-1'!F:F,"FILIAL",'Planificación 2026-1'!X:X,"VIRTUAL",'Planificación 2026-1'!I:I,"&gt;2")</f>
        <v>4</v>
      </c>
      <c r="DX125" s="76">
        <f>SUMIFS('Planificación 2026-1'!R:R,'Planificación 2026-1'!W:W,C125,'Planificación 2026-1'!F:F,"FILIAL",'Planificación 2026-1'!X:X,"&lt;&gt;VIRTUAL",'Planificación 2026-1'!I:I,"&gt;2")</f>
        <v>4</v>
      </c>
      <c r="DY125" s="76">
        <f>SUMIFS('Planificación 2026-1'!R:R,'Planificación 2026-1'!W:W,C125,'Planificación 2026-1'!F:F,"PORUMA",'Planificación 2026-1'!X:X,"VIRTUAL",'Planificación 2026-1'!I:I,"&gt;2")</f>
        <v>0</v>
      </c>
      <c r="DZ125" s="76">
        <f>SUMIFS('Planificación 2026-1'!R:R,'Planificación 2026-1'!W:W,C125,'Planificación 2026-1'!F:F,"PORUMA",'Planificación 2026-1'!X:X,"&lt;&gt;VIRTUAL",'Planificación 2026-1'!I:I,"&gt;2")</f>
        <v>0</v>
      </c>
      <c r="EA125" s="76">
        <f>SUMIFS('Planificación 2026-1'!R:R,'Planificación 2026-1'!W:W,C125,'Planificación 2026-1'!F:F,"HUAURA",'Planificación 2026-1'!X:X,"VIRTUAL",'Planificación 2026-1'!I:I,"&gt;2")</f>
        <v>0</v>
      </c>
      <c r="EB125" s="76">
        <f>SUMIFS('Planificación 2026-1'!R:R,'Planificación 2026-1'!W:W,C125,'Planificación 2026-1'!F:F,"HUAURA",'Planificación 2026-1'!X:X,"&lt;&gt;VIRTUAL",'Planificación 2026-1'!I:I,"&gt;2")</f>
        <v>0</v>
      </c>
      <c r="EC125" s="76">
        <f>SUMIFS('Planificación 2026-1'!R:R,'Planificación 2026-1'!W:W,C125,'Planificación 2026-1'!F:F,"PRINCIPAL",'Planificación 2026-1'!X:X,"VIRTUAL",'Planificación 2026-1'!I:I,"&lt;3")</f>
        <v>0</v>
      </c>
      <c r="ED125" s="76">
        <f>SUMIFS('Planificación 2026-1'!R:R,'Planificación 2026-1'!W:W,C125,'Planificación 2026-1'!F:F,"PRINCIPAL",'Planificación 2026-1'!X:X,"&lt;&gt;VIRTUAL",'Planificación 2026-1'!I:I,"&lt;3")</f>
        <v>0</v>
      </c>
      <c r="EE125" s="76">
        <f>SUMIFS('Planificación 2026-1'!R:R,'Planificación 2026-1'!W:W,C125,'Planificación 2026-1'!F:F,"SUNAMPE",'Planificación 2026-1'!X:X,"VIRTUAL",'Planificación 2026-1'!I:I,"&lt;3")</f>
        <v>0</v>
      </c>
      <c r="EF125" s="76">
        <f>SUMIFS('Planificación 2026-1'!R:R,'Planificación 2026-1'!W:W,C125,'Planificación 2026-1'!F:F,"SUNAMPE",'Planificación 2026-1'!X:X,"&lt;&gt;VIRTUAL",'Planificación 2026-1'!I:I,"&lt;3")</f>
        <v>0</v>
      </c>
      <c r="EG125" s="76">
        <f>SUMIFS('Planificación 2026-1'!R:R,'Planificación 2026-1'!W:W,C125,'Planificación 2026-1'!F:F,"FILIAL",'Planificación 2026-1'!X:X,"VIRTUAL",'Planificación 2026-1'!I:I,"&lt;3")</f>
        <v>0</v>
      </c>
      <c r="EH125" s="76">
        <f>SUMIFS('Planificación 2026-1'!R:R,'Planificación 2026-1'!W:W,C125,'Planificación 2026-1'!F:F,"FILIAL",'Planificación 2026-1'!X:X,"&lt;&gt;VIRTUAL",'Planificación 2026-1'!I:I,"&lt;3")</f>
        <v>0</v>
      </c>
      <c r="EI125" s="76">
        <f>SUMIFS('Planificación 2026-1'!R:R,'Planificación 2026-1'!W:W,C125,'Planificación 2026-1'!F:F,"PORUMA",'Planificación 2026-1'!X:X,"VIRTUAL",'Planificación 2026-1'!I:I,"&lt;3")</f>
        <v>0</v>
      </c>
      <c r="EJ125" s="76">
        <f>SUMIFS('Planificación 2026-1'!R:R,'Planificación 2026-1'!W:W,C125,'Planificación 2026-1'!F:F,"PORUMA",'Planificación 2026-1'!X:X,"&lt;&gt;VIRTUAL",'Planificación 2026-1'!I:I,"&lt;3")</f>
        <v>0</v>
      </c>
      <c r="EK125" s="76">
        <f>SUMIFS('Planificación 2026-1'!R:R,'Planificación 2026-1'!W:W,C125,'Planificación 2026-1'!F:F,"HUAURA",'Planificación 2026-1'!X:X,"VIRTUAL",'Planificación 2026-1'!I:I,"&lt;3")</f>
        <v>0</v>
      </c>
      <c r="EL125" s="76">
        <f>SUMIFS('Planificación 2026-1'!R:R,'Planificación 2026-1'!W:W,C125,'Planificación 2026-1'!F:F,"HUAURA",'Planificación 2026-1'!X:X,"&lt;&gt;VIRTUAL",'Planificación 2026-1'!I:I,"&lt;3")</f>
        <v>0</v>
      </c>
      <c r="EM125" s="76"/>
      <c r="EN125" s="76">
        <f t="shared" si="9"/>
        <v>8</v>
      </c>
      <c r="EO125" s="76">
        <f t="shared" si="10"/>
        <v>8</v>
      </c>
      <c r="EP125" s="76" t="b">
        <f t="shared" si="11"/>
        <v>1</v>
      </c>
      <c r="EQ125" s="76" t="str">
        <f t="shared" si="12"/>
        <v>SEDE-FILIAL-HUAURA</v>
      </c>
      <c r="ER125" s="76" t="str">
        <f t="shared" si="17"/>
        <v>AMBOS</v>
      </c>
    </row>
    <row r="126" spans="1:148" hidden="1">
      <c r="A126" s="83"/>
      <c r="B126" s="119">
        <v>123</v>
      </c>
      <c r="C126" s="115" t="s">
        <v>298</v>
      </c>
      <c r="D126" s="112">
        <f>SUMIF('Planificación 2026-1'!W:W,C126,'Planificación 2026-1'!R:R)</f>
        <v>27</v>
      </c>
      <c r="E126" s="114" t="s">
        <v>173</v>
      </c>
      <c r="F126" s="115" t="s">
        <v>171</v>
      </c>
      <c r="G126" s="115" t="s">
        <v>153</v>
      </c>
      <c r="H126" s="115" t="s">
        <v>127</v>
      </c>
      <c r="I126" s="107" t="str">
        <f>IF(SUM(COUNTIFS('Planificación 2026-1'!F:F,"PRINCIPAL",'Planificación 2026-1'!W:W,C126,'Planificación 2026-1'!H:H,"AF"))&gt;0,"P01"," ")</f>
        <v xml:space="preserve"> </v>
      </c>
      <c r="J126" s="108" t="str">
        <f>IF(SUM(COUNTIFS('Planificación 2026-1'!F:F,"PRINCIPAL",'Planificación 2026-1'!W:W,C126,'Planificación 2026-1'!H:H,"EN"))&gt;0,"P02"," ")</f>
        <v xml:space="preserve"> </v>
      </c>
      <c r="K126" s="108" t="str">
        <f>IF(SUM(COUNTIFS('Planificación 2026-1'!F:F,"PRINCIPAL",'Planificación 2026-1'!W:W,C126,'Planificación 2026-1'!H:H,"IS"))&gt;0,"P03"," ")</f>
        <v>P03</v>
      </c>
      <c r="L126" s="108" t="str">
        <f>IF(SUM(COUNTIFS('Planificación 2026-1'!F:F,"PRINCIPAL",'Planificación 2026-1'!W:W,C126,'Planificación 2026-1'!H:H,"PS"))&gt;0,"P04"," ")</f>
        <v xml:space="preserve"> </v>
      </c>
      <c r="M126" s="108"/>
      <c r="N126" s="108" t="str">
        <f>IF(SUM(COUNTIFS('Planificación 2026-1'!F:F,"PRINCIPAL",'Planificación 2026-1'!W:W,C126,'Planificación 2026-1'!H:H,"IN"))&gt;0,"P06"," ")</f>
        <v xml:space="preserve"> </v>
      </c>
      <c r="O126" s="108" t="str">
        <f>IF(SUM(COUNTIFS('Planificación 2026-1'!F:F,"PRINCIPAL",'Planificación 2026-1'!W:W,C126,'Planificación 2026-1'!H:H,"CA"))&gt;0,"P07"," ")</f>
        <v xml:space="preserve"> </v>
      </c>
      <c r="P126" s="108" t="str">
        <f>IF(SUM(COUNTIFS('Planificación 2026-1'!F:F,"PRINCIPAL",'Planificación 2026-1'!W:W,C126,'Planificación 2026-1'!H:H,"DE"))&gt;0,"P08"," ")</f>
        <v>P08</v>
      </c>
      <c r="Q126" s="108" t="str">
        <f>IF(SUM(COUNTIFS('Planificación 2026-1'!F:F,"PRINCIPAL",'Planificación 2026-1'!W:W,C126,'Planificación 2026-1'!H:H,"OB"))&gt;0,"P09"," ")</f>
        <v xml:space="preserve"> </v>
      </c>
      <c r="R126" s="108" t="str">
        <f>IF(SUM(COUNTIFS('Planificación 2026-1'!F:F,"PRINCIPAL",'Planificación 2026-1'!W:W,C126,'Planificación 2026-1'!H:H,"MH"))&gt;0,"P31"," ")</f>
        <v xml:space="preserve"> </v>
      </c>
      <c r="S126" s="108" t="str">
        <f>IF(SUM(COUNTIFS('Planificación 2026-1'!F:F,"PRINCIPAL",'Planificación 2026-1'!W:W,C126,'Planificación 2026-1'!H:H,"IC"))&gt;0,"P32"," ")</f>
        <v xml:space="preserve"> </v>
      </c>
      <c r="T126" s="108" t="str">
        <f>IF(SUM(COUNTIFS('Planificación 2026-1'!F:F,"PRINCIPAL",'Planificación 2026-1'!W:W,C126,'Planificación 2026-1'!H:H,"AR"))&gt;0,"P34"," ")</f>
        <v xml:space="preserve"> </v>
      </c>
      <c r="U126" s="108" t="str">
        <f>IF(SUM(COUNTIFS('Planificación 2026-1'!F:F,"PRINCIPAL",'Planificación 2026-1'!W:W,C126,'Planificación 2026-1'!H:H,"T1"))&gt;0,"P35"," ")</f>
        <v xml:space="preserve"> </v>
      </c>
      <c r="V126" s="108" t="str">
        <f>IF(SUM(COUNTIFS('Planificación 2026-1'!F:F,"PRINCIPAL",'Planificación 2026-1'!W:W,C126,'Planificación 2026-1'!H:H,"T3"))&gt;0,"P36"," ")</f>
        <v xml:space="preserve"> </v>
      </c>
      <c r="W126" s="108" t="str">
        <f>IF(SUM(COUNTIFS('Planificación 2026-1'!F:F,"PRINCIPAL",'Planificación 2026-1'!W:W,C126,'Planificación 2026-1'!H:H,"T2"))&gt;0,"P37"," ")</f>
        <v xml:space="preserve"> </v>
      </c>
      <c r="X126" s="108" t="str">
        <f>IF(SUM(COUNTIFS('Planificación 2026-1'!F:F,"PRINCIPAL",'Planificación 2026-1'!W:W,C126,'Planificación 2026-1'!H:H,"AE"))&gt;0,"P38"," ")</f>
        <v xml:space="preserve"> </v>
      </c>
      <c r="Y126" s="108" t="str">
        <f>IF(SUM(COUNTIFS('Planificación 2026-1'!F:F,"PRINCIPAL",'Planificación 2026-1'!W:W,C126,'Planificación 2026-1'!H:H,"T4"))&gt;0,"P55"," ")</f>
        <v xml:space="preserve"> </v>
      </c>
      <c r="Z126" s="108" t="str">
        <f>IF(SUM(COUNTIFS('Planificación 2026-1'!F:F,"FILIAL",'Planificación 2026-1'!W:W,C126,'Planificación 2026-1'!H:H,"AF"))&gt;0," P01"," ")</f>
        <v xml:space="preserve"> </v>
      </c>
      <c r="AA126" s="108" t="str">
        <f>IF(SUM(COUNTIFS('Planificación 2026-1'!F:F,"FILIAL",'Planificación 2026-1'!W:W,C126,'Planificación 2026-1'!H:H,"EN"))&gt;0,"P02"," ")</f>
        <v xml:space="preserve"> </v>
      </c>
      <c r="AB126" s="108" t="str">
        <f>IF(SUM(COUNTIFS('Planificación 2026-1'!F:F,"FILIAL",'Planificación 2026-1'!W:W,C126,'Planificación 2026-1'!H:H,"IS"))&gt;0,"P03"," ")</f>
        <v xml:space="preserve"> </v>
      </c>
      <c r="AC126" s="108" t="str">
        <f>IF(SUM(COUNTIFS('Planificación 2026-1'!F:F,"FILIAL",'Planificación 2026-1'!W:W,C126,'Planificación 2026-1'!H:H,"PS"))&gt;0,"P04"," ")</f>
        <v xml:space="preserve"> </v>
      </c>
      <c r="AD126" s="108"/>
      <c r="AE126" s="108" t="str">
        <f>IF(SUM(COUNTIFS('Planificación 2026-1'!F:F,"FILIAL",'Planificación 2026-1'!W:W,C126,'Planificación 2026-1'!H:H,"IN"))&gt;0,"P06"," ")</f>
        <v xml:space="preserve"> </v>
      </c>
      <c r="AF126" s="108" t="str">
        <f>IF(SUM(COUNTIFS('Planificación 2026-1'!F:F,"FILIAL",'Planificación 2026-1'!W:W,C126,'Planificación 2026-1'!H:H,"CA"))&gt;0,"P07"," ")</f>
        <v xml:space="preserve"> </v>
      </c>
      <c r="AG126" s="108" t="str">
        <f>IF(SUM(COUNTIFS('Planificación 2026-1'!F:F,"FILIAL",'Planificación 2026-1'!W:W,C126,'Planificación 2026-1'!H:H,"DE"))&gt;0,"P08"," ")</f>
        <v xml:space="preserve"> </v>
      </c>
      <c r="AH126" s="108" t="str">
        <f>IF(SUM(COUNTIFS('Planificación 2026-1'!F:F,"FILIAL",'Planificación 2026-1'!W:W,C126,'Planificación 2026-1'!H:H,"OB"))&gt;0,"P09"," ")</f>
        <v xml:space="preserve"> </v>
      </c>
      <c r="AI126" s="108" t="str">
        <f>IF(SUM(COUNTIFS('Planificación 2026-1'!F:F,"FILIAL",'Planificación 2026-1'!W:W,C126,'Planificación 2026-1'!H:H,"MH"))&gt;0,"P31"," ")</f>
        <v xml:space="preserve"> </v>
      </c>
      <c r="AJ126" s="108" t="str">
        <f>IF(SUM(COUNTIFS('Planificación 2026-1'!F:F,"FILIAL",'Planificación 2026-1'!W:W,C126,'Planificación 2026-1'!H:H,"IC"))&gt;0,"P32"," ")</f>
        <v xml:space="preserve"> </v>
      </c>
      <c r="AK126" s="108" t="str">
        <f>IF(SUM(COUNTIFS('Planificación 2026-1'!F:F,"FILIAL",'Planificación 2026-1'!W:W,C126,'Planificación 2026-1'!H:H,"AR"))&gt;0,"P34"," ")</f>
        <v xml:space="preserve"> </v>
      </c>
      <c r="AL126" s="108" t="str">
        <f>IF(SUM(COUNTIFS('Planificación 2026-1'!F:F,"FILIAL",'Planificación 2026-1'!W:W,C126,'Planificación 2026-1'!H:H,"T1"))&gt;0,"P35"," ")</f>
        <v xml:space="preserve"> </v>
      </c>
      <c r="AM126" s="108" t="str">
        <f>IF(SUM(COUNTIFS('Planificación 2026-1'!F:F,"FILIAL",'Planificación 2026-1'!W:W,C126,'Planificación 2026-1'!H:H,"T3"))&gt;0,"P36"," ")</f>
        <v xml:space="preserve"> </v>
      </c>
      <c r="AN126" s="108" t="str">
        <f>IF(SUM(COUNTIFS('Planificación 2026-1'!F:F,"FILIAL",'Planificación 2026-1'!W:W,C126,'Planificación 2026-1'!H:H,"T2"))&gt;0,"P37"," ")</f>
        <v xml:space="preserve"> </v>
      </c>
      <c r="AO126" s="108" t="str">
        <f>IF(SUM(COUNTIFS('Planificación 2026-1'!F:F,"FILIAL",'Planificación 2026-1'!W:W,C126,'Planificación 2026-1'!H:H,"AE"))&gt;0,"P38"," ")</f>
        <v xml:space="preserve"> </v>
      </c>
      <c r="AP126" s="108" t="str">
        <f>IF(SUM(COUNTIFS('Planificación 2026-1'!F:F,"FILIAL",'Planificación 2026-1'!W:W,C126,'Planificación 2026-1'!H:H,"T4"))&gt;0,"P55"," ")</f>
        <v xml:space="preserve"> </v>
      </c>
      <c r="AQ126" s="108" t="str">
        <f>IF(SUM(COUNTIFS('Planificación 2026-1'!F:F,"SUNAMPE",'Planificación 2026-1'!W:W,C126,'Planificación 2026-1'!H:H,"AF"))&gt;0," P01"," ")</f>
        <v xml:space="preserve"> </v>
      </c>
      <c r="AR126" s="108" t="str">
        <f>IF(SUM(COUNTIFS('Planificación 2026-1'!F:F,"SUNAMPE",'Planificación 2026-1'!W:W,C126,'Planificación 2026-1'!H:H,"EN"))&gt;0,"P02"," ")</f>
        <v xml:space="preserve"> </v>
      </c>
      <c r="AS126" s="108" t="str">
        <f>IF(SUM(COUNTIFS('Planificación 2026-1'!F:F,"SUNAMPE",'Planificación 2026-1'!W:W,C126,'Planificación 2026-1'!H:H,"IS"))&gt;0,"P03"," ")</f>
        <v xml:space="preserve"> </v>
      </c>
      <c r="AT126" s="108" t="str">
        <f>IF(SUM(COUNTIFS('Planificación 2026-1'!F:F,"SUNAMPE",'Planificación 2026-1'!W:W,C126,'Planificación 2026-1'!H:H,"PS"))&gt;0,"P04"," ")</f>
        <v xml:space="preserve"> </v>
      </c>
      <c r="AU126" s="108"/>
      <c r="AV126" s="108" t="str">
        <f>IF(SUM(COUNTIFS('Planificación 2026-1'!F:F,"SUNAMPE",'Planificación 2026-1'!W:W,C126,'Planificación 2026-1'!H:H,"IN"))&gt;0,"P06"," ")</f>
        <v xml:space="preserve"> </v>
      </c>
      <c r="AW126" s="108" t="str">
        <f>IF(SUM(COUNTIFS('Planificación 2026-1'!F:F,"SUNAMPE",'Planificación 2026-1'!W:W,C126,'Planificación 2026-1'!H:H,"CA"))&gt;0,"P07"," ")</f>
        <v xml:space="preserve"> </v>
      </c>
      <c r="AX126" s="108" t="str">
        <f>IF(SUM(COUNTIFS('Planificación 2026-1'!F:F,"SUNAMPE",'Planificación 2026-1'!W:W,C126,'Planificación 2026-1'!H:H,"DE"))&gt;0,"P08"," ")</f>
        <v xml:space="preserve"> </v>
      </c>
      <c r="AY126" s="108" t="str">
        <f>IF(SUM(COUNTIFS('Planificación 2026-1'!F:F,"SUNAMPE",'Planificación 2026-1'!W:W,C126,'Planificación 2026-1'!H:H,"OB"))&gt;0,"P09"," ")</f>
        <v xml:space="preserve"> </v>
      </c>
      <c r="AZ126" s="108" t="str">
        <f>IF(SUM(COUNTIFS('Planificación 2026-1'!F:F,"SUNAMPE",'Planificación 2026-1'!W:W,C126,'Planificación 2026-1'!H:H,"MH"))&gt;0,"P31"," ")</f>
        <v xml:space="preserve"> </v>
      </c>
      <c r="BA126" s="108" t="str">
        <f>IF(SUM(COUNTIFS('Planificación 2026-1'!F:F,"SUNAMPE",'Planificación 2026-1'!W:W,C126,'Planificación 2026-1'!H:H,"IC"))&gt;0,"P32"," ")</f>
        <v xml:space="preserve"> </v>
      </c>
      <c r="BB126" s="108" t="str">
        <f>IF(SUM(COUNTIFS('Planificación 2026-1'!F:F,"SUNAMPE",'Planificación 2026-1'!W:W,C126,'Planificación 2026-1'!H:H,"AR"))&gt;0,"P34"," ")</f>
        <v xml:space="preserve"> </v>
      </c>
      <c r="BC126" s="108" t="str">
        <f>IF(SUM(COUNTIFS('Planificación 2026-1'!F:F,"SUNAMPE",'Planificación 2026-1'!W:W,C126,'Planificación 2026-1'!H:H,"T1"))&gt;0,"P35"," ")</f>
        <v xml:space="preserve"> </v>
      </c>
      <c r="BD126" s="108" t="str">
        <f>IF(SUM(COUNTIFS('Planificación 2026-1'!F:F,"SUNAMPE",'Planificación 2026-1'!W:W,C126,'Planificación 2026-1'!H:H,"T3"))&gt;0,"P36"," ")</f>
        <v xml:space="preserve"> </v>
      </c>
      <c r="BE126" s="108" t="str">
        <f>IF(SUM(COUNTIFS('Planificación 2026-1'!F:F,"SUNAMPE",'Planificación 2026-1'!W:W,C126,'Planificación 2026-1'!H:H,"T2"))&gt;0,"P37"," ")</f>
        <v xml:space="preserve"> </v>
      </c>
      <c r="BF126" s="108" t="str">
        <f>IF(SUM(COUNTIFS('Planificación 2026-1'!F:F,"SUNAMPE",'Planificación 2026-1'!W:W,C126,'Planificación 2026-1'!H:H,"AE"))&gt;0,"P38"," ")</f>
        <v xml:space="preserve"> </v>
      </c>
      <c r="BG126" s="108" t="str">
        <f>IF(SUM(COUNTIFS('Planificación 2026-1'!F:F,"SUNAMPE",'Planificación 2026-1'!W:W,C126,'Planificación 2026-1'!H:H,"T4"))&gt;0,"P55"," ")</f>
        <v xml:space="preserve"> </v>
      </c>
      <c r="BH126" s="108" t="str">
        <f>IF(SUM(COUNTIFS('Planificación 2026-1'!F:F,"HUAURA",'Planificación 2026-1'!W:W,C126,'Planificación 2026-1'!H:H,"AF"))&gt;0," P01"," ")</f>
        <v xml:space="preserve"> </v>
      </c>
      <c r="BI126" s="108" t="str">
        <f>IF(SUM(COUNTIFS('Planificación 2026-1'!F:F,"HUAURA",'Planificación 2026-1'!W:W,C126,'Planificación 2026-1'!H:H,"EN"))&gt;0,"P02"," ")</f>
        <v xml:space="preserve"> </v>
      </c>
      <c r="BJ126" s="108" t="str">
        <f>IF(SUM(COUNTIFS('Planificación 2026-1'!F:F,"HUAURA",'Planificación 2026-1'!W:W,C126,'Planificación 2026-1'!H:H,"IS"))&gt;0,"P03"," ")</f>
        <v xml:space="preserve"> </v>
      </c>
      <c r="BK126" s="108" t="str">
        <f>IF(SUM(COUNTIFS('Planificación 2026-1'!F:F,"HUAURA",'Planificación 2026-1'!W:W,C126,'Planificación 2026-1'!H:H,"PS"))&gt;0,"P04"," ")</f>
        <v xml:space="preserve"> </v>
      </c>
      <c r="BL126" s="108"/>
      <c r="BM126" s="108" t="str">
        <f>IF(SUM(COUNTIFS('Planificación 2026-1'!F:F,"HUAURA",'Planificación 2026-1'!W:W,C126,'Planificación 2026-1'!H:H,"IN"))&gt;0,"P06"," ")</f>
        <v xml:space="preserve"> </v>
      </c>
      <c r="BN126" s="108" t="str">
        <f>IF(SUM(COUNTIFS('Planificación 2026-1'!F:F,"HUAURA",'Planificación 2026-1'!W:W,C126,'Planificación 2026-1'!H:H,"CA"))&gt;0,"P07"," ")</f>
        <v xml:space="preserve"> </v>
      </c>
      <c r="BO126" s="108" t="str">
        <f>IF(SUM(COUNTIFS('Planificación 2026-1'!F:F,"HUAURA",'Planificación 2026-1'!W:W,C126,'Planificación 2026-1'!H:H,"DE"))&gt;0,"P08"," ")</f>
        <v xml:space="preserve"> </v>
      </c>
      <c r="BP126" s="108" t="str">
        <f>IF(SUM(COUNTIFS('Planificación 2026-1'!F:F,"HUAURA",'Planificación 2026-1'!W:W,C126,'Planificación 2026-1'!H:H,"OB"))&gt;0,"P09"," ")</f>
        <v xml:space="preserve"> </v>
      </c>
      <c r="BQ126" s="108" t="str">
        <f>IF(SUM(COUNTIFS('Planificación 2026-1'!F:F,"HUAURA",'Planificación 2026-1'!W:W,C126,'Planificación 2026-1'!H:H,"MH"))&gt;0,"P31"," ")</f>
        <v xml:space="preserve"> </v>
      </c>
      <c r="BR126" s="108" t="str">
        <f>IF(SUM(COUNTIFS('Planificación 2026-1'!F:F,"HUAURA",'Planificación 2026-1'!W:W,C126,'Planificación 2026-1'!H:H,"IC"))&gt;0,"P32"," ")</f>
        <v xml:space="preserve"> </v>
      </c>
      <c r="BS126" s="108" t="str">
        <f>IF(SUM(COUNTIFS('Planificación 2026-1'!F:F,"HUAURA",'Planificación 2026-1'!W:W,C126,'Planificación 2026-1'!H:H,"AR"))&gt;0,"P34"," ")</f>
        <v xml:space="preserve"> </v>
      </c>
      <c r="BT126" s="108" t="str">
        <f>IF(SUM(COUNTIFS('Planificación 2026-1'!F:F,"HUAURA",'Planificación 2026-1'!W:W,C126,'Planificación 2026-1'!H:H,"T1"))&gt;0,"P35"," ")</f>
        <v xml:space="preserve"> </v>
      </c>
      <c r="BU126" s="108" t="str">
        <f>IF(SUM(COUNTIFS('Planificación 2026-1'!F:F,"HUAURA",'Planificación 2026-1'!W:W,C126,'Planificación 2026-1'!H:H,"T3"))&gt;0,"P36"," ")</f>
        <v xml:space="preserve"> </v>
      </c>
      <c r="BV126" s="108" t="str">
        <f>IF(SUM(COUNTIFS('Planificación 2026-1'!F:F,"HUAURA",'Planificación 2026-1'!W:W,C126,'Planificación 2026-1'!H:H,"T2"))&gt;0,"P37"," ")</f>
        <v xml:space="preserve"> </v>
      </c>
      <c r="BW126" s="108" t="str">
        <f>IF(SUM(COUNTIFS('Planificación 2026-1'!F:F,"HUAURA",'Planificación 2026-1'!W:W,C126,'Planificación 2026-1'!H:H,"AE"))&gt;0,"P38"," ")</f>
        <v xml:space="preserve"> </v>
      </c>
      <c r="BX126" s="108" t="str">
        <f>IF(SUM(COUNTIFS('Planificación 2026-1'!F:F,"HUAURA",'Planificación 2026-1'!W:W,C126,'Planificación 2026-1'!H:H,"T4"))&gt;0,"P55"," ")</f>
        <v xml:space="preserve"> </v>
      </c>
      <c r="BY126" s="109">
        <f>SUMIFS('Planificación 2026-1'!R:R,'Planificación 2026-1'!W:W,C126,'Planificación 2026-1'!H:H,"AF",'Planificación 2026-1'!I:I,"&gt;2")</f>
        <v>0</v>
      </c>
      <c r="BZ126" s="109">
        <f>SUMIFS('Planificación 2026-1'!R:R,'Planificación 2026-1'!W:W,C126,'Planificación 2026-1'!H:H,"EN",'Planificación 2026-1'!I:I,"&gt;2")</f>
        <v>0</v>
      </c>
      <c r="CA126" s="109">
        <f>SUMIFS('Planificación 2026-1'!R:R,'Planificación 2026-1'!W:W,C126,'Planificación 2026-1'!H:H,"IS",'Planificación 2026-1'!I:I,"&gt;2")</f>
        <v>3</v>
      </c>
      <c r="CB126" s="109">
        <f>SUMIFS('Planificación 2026-1'!R:R,'Planificación 2026-1'!W:W,C126,'Planificación 2026-1'!H:H,"PS",'Planificación 2026-1'!I:I,"&gt;2")</f>
        <v>0</v>
      </c>
      <c r="CC126" s="109">
        <f>SUMIFS('Planificación 2026-1'!R:R,'Planificación 2026-1'!W:W,C126,'Planificación 2026-1'!H:H,"IN",'Planificación 2026-1'!I:I,"&gt;2")</f>
        <v>0</v>
      </c>
      <c r="CD126" s="109">
        <f>SUMIFS('Planificación 2026-1'!R:R,'Planificación 2026-1'!W:W,C126,'Planificación 2026-1'!H:H,"CA",'Planificación 2026-1'!I:I,"&gt;2")</f>
        <v>0</v>
      </c>
      <c r="CE126" s="109">
        <f>SUMIFS('Planificación 2026-1'!R:R,'Planificación 2026-1'!W:W,C126,'Planificación 2026-1'!H:H,"DE",'Planificación 2026-1'!I:I,"&gt;2")</f>
        <v>24</v>
      </c>
      <c r="CF126" s="109">
        <f>SUMIFS('Planificación 2026-1'!R:R,'Planificación 2026-1'!W:W,C126,'Planificación 2026-1'!H:H,"OB",'Planificación 2026-1'!I:I,"&gt;2")</f>
        <v>0</v>
      </c>
      <c r="CG126" s="109">
        <f>SUMIFS('Planificación 2026-1'!R:R,'Planificación 2026-1'!W:W,C126,'Planificación 2026-1'!H:H,"MH",'Planificación 2026-1'!I:I,"&gt;2")</f>
        <v>0</v>
      </c>
      <c r="CH126" s="109">
        <f>SUMIFS('Planificación 2026-1'!R:R,'Planificación 2026-1'!W:W,C126,'Planificación 2026-1'!H:H,"IC",'Planificación 2026-1'!I:I,"&gt;2")</f>
        <v>0</v>
      </c>
      <c r="CI126" s="109">
        <f>SUMIFS('Planificación 2026-1'!R:R,'Planificación 2026-1'!W:W,C126,'Planificación 2026-1'!H:H,"AR",'Planificación 2026-1'!I:I,"&gt;2")</f>
        <v>0</v>
      </c>
      <c r="CJ126" s="109">
        <f>SUMIFS('Planificación 2026-1'!R:R,'Planificación 2026-1'!W:W,C126,'Planificación 2026-1'!H:H,"T1",'Planificación 2026-1'!I:I,"&gt;2")</f>
        <v>0</v>
      </c>
      <c r="CK126" s="109">
        <f>SUMIFS('Planificación 2026-1'!R:R,'Planificación 2026-1'!W:W,C126,'Planificación 2026-1'!H:H,"T3",'Planificación 2026-1'!I:I,"&gt;2")</f>
        <v>0</v>
      </c>
      <c r="CL126" s="109">
        <f>SUMIFS('Planificación 2026-1'!R:R,'Planificación 2026-1'!W:W,C126,'Planificación 2026-1'!H:H,"T2",'Planificación 2026-1'!I:I,"&gt;2")</f>
        <v>0</v>
      </c>
      <c r="CM126" s="109">
        <f>SUMIFS('Planificación 2026-1'!R:R,'Planificación 2026-1'!W:W,C126,'Planificación 2026-1'!H:H,"AE",'Planificación 2026-1'!I:I,"&gt;2")</f>
        <v>0</v>
      </c>
      <c r="CN126" s="109">
        <f>SUMIFS('Planificación 2026-1'!R:R,'Planificación 2026-1'!W:W,C126,'Planificación 2026-1'!H:H,"T4",'Planificación 2026-1'!I:I,"&gt;2")</f>
        <v>0</v>
      </c>
      <c r="CO126" s="109">
        <f>SUMIFS('Planificación 2026-1'!R:R,'Planificación 2026-1'!W:W,C126,'Planificación 2026-1'!H:H,"AF",'Planificación 2026-1'!I:I,"&lt;3")</f>
        <v>0</v>
      </c>
      <c r="CP126" s="109">
        <f>SUMIFS('Planificación 2026-1'!R:R,'Planificación 2026-1'!W:W,C126,'Planificación 2026-1'!H:H,"EN",'Planificación 2026-1'!I:I,"&lt;3")</f>
        <v>0</v>
      </c>
      <c r="CQ126" s="109">
        <f>SUMIFS('Planificación 2026-1'!R:R,'Planificación 2026-1'!W:W,C126,'Planificación 2026-1'!H:H,"IS",'Planificación 2026-1'!I:I,"&lt;3")</f>
        <v>0</v>
      </c>
      <c r="CR126" s="109">
        <f>SUMIFS('Planificación 2026-1'!R:R,'Planificación 2026-1'!W:W,C126,'Planificación 2026-1'!H:H,"PS",'Planificación 2026-1'!I:I,"&lt;3")</f>
        <v>0</v>
      </c>
      <c r="CS126" s="109">
        <f>SUMIFS('Planificación 2026-1'!R:R,'Planificación 2026-1'!W:W,C126,'Planificación 2026-1'!H:H,"IN",'Planificación 2026-1'!I:I,"&lt;3")</f>
        <v>0</v>
      </c>
      <c r="CT126" s="109">
        <f>SUMIFS('Planificación 2026-1'!R:R,'Planificación 2026-1'!W:W,C126,'Planificación 2026-1'!H:H,"CA",'Planificación 2026-1'!I:I,"&lt;3")</f>
        <v>0</v>
      </c>
      <c r="CU126" s="109">
        <f>SUMIFS('Planificación 2026-1'!R:R,'Planificación 2026-1'!W:W,C126,'Planificación 2026-1'!H:H,"DE",'Planificación 2026-1'!I:I,"&lt;3")</f>
        <v>0</v>
      </c>
      <c r="CV126" s="109">
        <f>SUMIFS('Planificación 2026-1'!R:R,'Planificación 2026-1'!W:W,C126,'Planificación 2026-1'!H:H,"OB",'Planificación 2026-1'!I:I,"&lt;3")</f>
        <v>0</v>
      </c>
      <c r="CW126" s="109">
        <f>SUMIFS('Planificación 2026-1'!R:R,'Planificación 2026-1'!W:W,C126,'Planificación 2026-1'!H:H,"MH",'Planificación 2026-1'!I:I,"&lt;3")</f>
        <v>0</v>
      </c>
      <c r="CX126" s="109">
        <f>SUMIFS('Planificación 2026-1'!R:R,'Planificación 2026-1'!W:W,C126,'Planificación 2026-1'!H:H,"IC",'Planificación 2026-1'!I:I,"&lt;3")</f>
        <v>0</v>
      </c>
      <c r="CY126" s="109">
        <f>SUMIFS('Planificación 2026-1'!R:R,'Planificación 2026-1'!W:W,C126,'Planificación 2026-1'!H:H,"AR",'Planificación 2026-1'!I:I,"&lt;3")</f>
        <v>0</v>
      </c>
      <c r="CZ126" s="109">
        <f>SUMIFS('Planificación 2026-1'!R:R,'Planificación 2026-1'!W:W,C126,'Planificación 2026-1'!H:H,"T1",'Planificación 2026-1'!I:I,"&lt;3")</f>
        <v>0</v>
      </c>
      <c r="DA126" s="109">
        <f>SUMIFS('Planificación 2026-1'!R:R,'Planificación 2026-1'!W:W,C126,'Planificación 2026-1'!H:H,"T3",'Planificación 2026-1'!I:I,"&lt;3")</f>
        <v>0</v>
      </c>
      <c r="DB126" s="109">
        <f>SUMIFS('Planificación 2026-1'!R:R,'Planificación 2026-1'!W:W,C126,'Planificación 2026-1'!H:H,"T2",'Planificación 2026-1'!I:I,"&lt;3")</f>
        <v>0</v>
      </c>
      <c r="DC126" s="109">
        <f>SUMIFS('Planificación 2026-1'!R:R,'Planificación 2026-1'!W:W,C126,'Planificación 2026-1'!H:H,"AE",'Planificación 2026-1'!I:I,"&lt;3")</f>
        <v>0</v>
      </c>
      <c r="DD126" s="109">
        <f>SUMIFS('Planificación 2026-1'!R:R,'Planificación 2026-1'!W:W,C126,'Planificación 2026-1'!H:H,"T4",'Planificación 2026-1'!I:I,"&lt;3")</f>
        <v>0</v>
      </c>
      <c r="DE126" s="108" t="str">
        <f t="shared" si="13"/>
        <v>P03 P08</v>
      </c>
      <c r="DF126" s="41">
        <f>IF(C126="","",SUMIFS('Planificación 2026-1'!R:R,'Planificación 2026-1'!W:W,C126,'Planificación 2026-1'!F:F,"PRINCIPAL",'Planificación 2026-1'!X:X,"VIRTUAL"))</f>
        <v>8</v>
      </c>
      <c r="DG126" s="41">
        <f>IF(C126="","",SUMIFS('Planificación 2026-1'!R:R,'Planificación 2026-1'!W:W,C126,'Planificación 2026-1'!F:F,"PRINCIPAL",'Planificación 2026-1'!X:X,"PRESENCIAL"))</f>
        <v>16</v>
      </c>
      <c r="DH126" s="41">
        <f>IF(C126="","",SUMIFS('Planificación 2026-1'!R:R,'Planificación 2026-1'!W:W,C126,'Planificación 2026-1'!F:F,"PRINCIPAL",'Planificación 2026-1'!X:X,"HIBRIDO PRESENCIAL"))</f>
        <v>3</v>
      </c>
      <c r="DI126" s="108" t="str">
        <f t="shared" si="14"/>
        <v/>
      </c>
      <c r="DJ126" s="108">
        <f>IF(C126="","",SUMIFS('Planificación 2026-1'!R:R,'Planificación 2026-1'!W:W,C126,'Planificación 2026-1'!F:F,"FILIAL",'Planificación 2026-1'!X:X,"VIRTUAL"))</f>
        <v>0</v>
      </c>
      <c r="DK126" s="110">
        <f>IF(C126="","",SUMIFS('Planificación 2026-1'!R:R,'Planificación 2026-1'!W:W,C126,'Planificación 2026-1'!F:F,"FILIAL",'Planificación 2026-1'!X:X,"PRESENCIAL"))</f>
        <v>0</v>
      </c>
      <c r="DL126" s="61">
        <f>IF(C126="","",SUMIFS('Planificación 2026-1'!R:R,'Planificación 2026-1'!W:W,C126,'Planificación 2026-1'!F:F,"FILIAL",'Planificación 2026-1'!X:X,"HIBRIDO PRESENCIAL"))</f>
        <v>0</v>
      </c>
      <c r="DM126" s="111" t="str">
        <f t="shared" si="15"/>
        <v/>
      </c>
      <c r="DN126" s="108">
        <f>IF(C126="","",SUMIFS('Planificación 2026-1'!R:R,'Planificación 2026-1'!W:W,C126,'Planificación 2026-1'!F:F,"SUNAMPE",'Planificación 2026-1'!X:X,"VIRTUAL"))</f>
        <v>0</v>
      </c>
      <c r="DO126" s="61">
        <f>IF(C126="","",SUMIFS('Planificación 2026-1'!R:R,'Planificación 2026-1'!W:W,C126,'Planificación 2026-1'!F:F,"SUNAMPE",'Planificación 2026-1'!X:X,"PRESENCIAL"))</f>
        <v>0</v>
      </c>
      <c r="DP126" s="111" t="str">
        <f t="shared" si="16"/>
        <v/>
      </c>
      <c r="DQ126" s="108">
        <f>IF(C126="","",SUMIFS('Planificación 2026-1'!R:R,'Planificación 2026-1'!W:W,C126,'Planificación 2026-1'!F:F,"HUAURA",'Planificación 2026-1'!X:X,"VIRTUAL"))</f>
        <v>0</v>
      </c>
      <c r="DR126" s="61">
        <f>IF(C126="","",SUMIFS('Planificación 2026-1'!R:R,'Planificación 2026-1'!W:W,C126,'Planificación 2026-1'!F:F,"HUAURA",'Planificación 2026-1'!X:X,"PRESENCIAL"))</f>
        <v>0</v>
      </c>
      <c r="DS126" s="76">
        <f>SUMIFS('Planificación 2026-1'!R:R,'Planificación 2026-1'!W:W,C126,'Planificación 2026-1'!F:F,"PRINCIPAL",'Planificación 2026-1'!X:X,"VIRTUAL",'Planificación 2026-1'!I:I,"&gt;2")</f>
        <v>8</v>
      </c>
      <c r="DT126" s="76">
        <f>SUMIFS('Planificación 2026-1'!R:R,'Planificación 2026-1'!W:W,C126,'Planificación 2026-1'!F:F,"PRINCIPAL",'Planificación 2026-1'!X:X,"&lt;&gt;VIRTUAL",'Planificación 2026-1'!I:I,"&gt;2")</f>
        <v>19</v>
      </c>
      <c r="DU126" s="76">
        <f>SUMIFS('Planificación 2026-1'!R:R,'Planificación 2026-1'!W:W,C126,'Planificación 2026-1'!F:F,"SUNAMPE",'Planificación 2026-1'!X:X,"VIRTUAL",'Planificación 2026-1'!I:I,"&gt;2")</f>
        <v>0</v>
      </c>
      <c r="DV126" s="76">
        <f>SUMIFS('Planificación 2026-1'!R:R,'Planificación 2026-1'!W:W,C126,'Planificación 2026-1'!F:F,"SUNAMPE",'Planificación 2026-1'!X:X,"&lt;&gt;VIRTUAL",'Planificación 2026-1'!I:I,"&gt;2")</f>
        <v>0</v>
      </c>
      <c r="DW126" s="76">
        <f>SUMIFS('Planificación 2026-1'!R:R,'Planificación 2026-1'!W:W,C126,'Planificación 2026-1'!F:F,"FILIAL",'Planificación 2026-1'!X:X,"VIRTUAL",'Planificación 2026-1'!I:I,"&gt;2")</f>
        <v>0</v>
      </c>
      <c r="DX126" s="76">
        <f>SUMIFS('Planificación 2026-1'!R:R,'Planificación 2026-1'!W:W,C126,'Planificación 2026-1'!F:F,"FILIAL",'Planificación 2026-1'!X:X,"&lt;&gt;VIRTUAL",'Planificación 2026-1'!I:I,"&gt;2")</f>
        <v>0</v>
      </c>
      <c r="DY126" s="76">
        <f>SUMIFS('Planificación 2026-1'!R:R,'Planificación 2026-1'!W:W,C126,'Planificación 2026-1'!F:F,"PORUMA",'Planificación 2026-1'!X:X,"VIRTUAL",'Planificación 2026-1'!I:I,"&gt;2")</f>
        <v>0</v>
      </c>
      <c r="DZ126" s="76">
        <f>SUMIFS('Planificación 2026-1'!R:R,'Planificación 2026-1'!W:W,C126,'Planificación 2026-1'!F:F,"PORUMA",'Planificación 2026-1'!X:X,"&lt;&gt;VIRTUAL",'Planificación 2026-1'!I:I,"&gt;2")</f>
        <v>0</v>
      </c>
      <c r="EA126" s="76">
        <f>SUMIFS('Planificación 2026-1'!R:R,'Planificación 2026-1'!W:W,C126,'Planificación 2026-1'!F:F,"HUAURA",'Planificación 2026-1'!X:X,"VIRTUAL",'Planificación 2026-1'!I:I,"&gt;2")</f>
        <v>0</v>
      </c>
      <c r="EB126" s="76">
        <f>SUMIFS('Planificación 2026-1'!R:R,'Planificación 2026-1'!W:W,C126,'Planificación 2026-1'!F:F,"HUAURA",'Planificación 2026-1'!X:X,"&lt;&gt;VIRTUAL",'Planificación 2026-1'!I:I,"&gt;2")</f>
        <v>0</v>
      </c>
      <c r="EC126" s="76">
        <f>SUMIFS('Planificación 2026-1'!R:R,'Planificación 2026-1'!W:W,C126,'Planificación 2026-1'!F:F,"PRINCIPAL",'Planificación 2026-1'!X:X,"VIRTUAL",'Planificación 2026-1'!I:I,"&lt;3")</f>
        <v>0</v>
      </c>
      <c r="ED126" s="76">
        <f>SUMIFS('Planificación 2026-1'!R:R,'Planificación 2026-1'!W:W,C126,'Planificación 2026-1'!F:F,"PRINCIPAL",'Planificación 2026-1'!X:X,"&lt;&gt;VIRTUAL",'Planificación 2026-1'!I:I,"&lt;3")</f>
        <v>0</v>
      </c>
      <c r="EE126" s="76">
        <f>SUMIFS('Planificación 2026-1'!R:R,'Planificación 2026-1'!W:W,C126,'Planificación 2026-1'!F:F,"SUNAMPE",'Planificación 2026-1'!X:X,"VIRTUAL",'Planificación 2026-1'!I:I,"&lt;3")</f>
        <v>0</v>
      </c>
      <c r="EF126" s="76">
        <f>SUMIFS('Planificación 2026-1'!R:R,'Planificación 2026-1'!W:W,C126,'Planificación 2026-1'!F:F,"SUNAMPE",'Planificación 2026-1'!X:X,"&lt;&gt;VIRTUAL",'Planificación 2026-1'!I:I,"&lt;3")</f>
        <v>0</v>
      </c>
      <c r="EG126" s="76">
        <f>SUMIFS('Planificación 2026-1'!R:R,'Planificación 2026-1'!W:W,C126,'Planificación 2026-1'!F:F,"FILIAL",'Planificación 2026-1'!X:X,"VIRTUAL",'Planificación 2026-1'!I:I,"&lt;3")</f>
        <v>0</v>
      </c>
      <c r="EH126" s="76">
        <f>SUMIFS('Planificación 2026-1'!R:R,'Planificación 2026-1'!W:W,C126,'Planificación 2026-1'!F:F,"FILIAL",'Planificación 2026-1'!X:X,"&lt;&gt;VIRTUAL",'Planificación 2026-1'!I:I,"&lt;3")</f>
        <v>0</v>
      </c>
      <c r="EI126" s="76">
        <f>SUMIFS('Planificación 2026-1'!R:R,'Planificación 2026-1'!W:W,C126,'Planificación 2026-1'!F:F,"PORUMA",'Planificación 2026-1'!X:X,"VIRTUAL",'Planificación 2026-1'!I:I,"&lt;3")</f>
        <v>0</v>
      </c>
      <c r="EJ126" s="76">
        <f>SUMIFS('Planificación 2026-1'!R:R,'Planificación 2026-1'!W:W,C126,'Planificación 2026-1'!F:F,"PORUMA",'Planificación 2026-1'!X:X,"&lt;&gt;VIRTUAL",'Planificación 2026-1'!I:I,"&lt;3")</f>
        <v>0</v>
      </c>
      <c r="EK126" s="76">
        <f>SUMIFS('Planificación 2026-1'!R:R,'Planificación 2026-1'!W:W,C126,'Planificación 2026-1'!F:F,"HUAURA",'Planificación 2026-1'!X:X,"VIRTUAL",'Planificación 2026-1'!I:I,"&lt;3")</f>
        <v>0</v>
      </c>
      <c r="EL126" s="76">
        <f>SUMIFS('Planificación 2026-1'!R:R,'Planificación 2026-1'!W:W,C126,'Planificación 2026-1'!F:F,"HUAURA",'Planificación 2026-1'!X:X,"&lt;&gt;VIRTUAL",'Planificación 2026-1'!I:I,"&lt;3")</f>
        <v>0</v>
      </c>
      <c r="EM126" s="76"/>
      <c r="EN126" s="76">
        <f t="shared" si="9"/>
        <v>8</v>
      </c>
      <c r="EO126" s="76">
        <f t="shared" si="10"/>
        <v>19</v>
      </c>
      <c r="EP126" s="76" t="b">
        <f t="shared" si="11"/>
        <v>1</v>
      </c>
      <c r="EQ126" s="76" t="str">
        <f t="shared" si="12"/>
        <v>SEDE</v>
      </c>
      <c r="ER126" s="76" t="str">
        <f t="shared" si="17"/>
        <v>MAS PRESENCIAL</v>
      </c>
    </row>
    <row r="127" spans="1:148" hidden="1">
      <c r="A127" s="83"/>
      <c r="B127" s="119">
        <v>124</v>
      </c>
      <c r="C127" s="115" t="s">
        <v>299</v>
      </c>
      <c r="D127" s="112">
        <f>SUMIF('Planificación 2026-1'!W:W,C127,'Planificación 2026-1'!R:R)</f>
        <v>0</v>
      </c>
      <c r="E127" s="114" t="s">
        <v>170</v>
      </c>
      <c r="F127" s="115" t="s">
        <v>171</v>
      </c>
      <c r="G127" s="115" t="s">
        <v>13</v>
      </c>
      <c r="H127" s="115" t="s">
        <v>128</v>
      </c>
      <c r="I127" s="107" t="str">
        <f>IF(SUM(COUNTIFS('Planificación 2026-1'!F:F,"PRINCIPAL",'Planificación 2026-1'!W:W,C127,'Planificación 2026-1'!H:H,"AF"))&gt;0,"P01"," ")</f>
        <v xml:space="preserve"> </v>
      </c>
      <c r="J127" s="108" t="str">
        <f>IF(SUM(COUNTIFS('Planificación 2026-1'!F:F,"PRINCIPAL",'Planificación 2026-1'!W:W,C127,'Planificación 2026-1'!H:H,"EN"))&gt;0,"P02"," ")</f>
        <v xml:space="preserve"> </v>
      </c>
      <c r="K127" s="108" t="str">
        <f>IF(SUM(COUNTIFS('Planificación 2026-1'!F:F,"PRINCIPAL",'Planificación 2026-1'!W:W,C127,'Planificación 2026-1'!H:H,"IS"))&gt;0,"P03"," ")</f>
        <v xml:space="preserve"> </v>
      </c>
      <c r="L127" s="108" t="str">
        <f>IF(SUM(COUNTIFS('Planificación 2026-1'!F:F,"PRINCIPAL",'Planificación 2026-1'!W:W,C127,'Planificación 2026-1'!H:H,"PS"))&gt;0,"P04"," ")</f>
        <v xml:space="preserve"> </v>
      </c>
      <c r="M127" s="108"/>
      <c r="N127" s="108" t="str">
        <f>IF(SUM(COUNTIFS('Planificación 2026-1'!F:F,"PRINCIPAL",'Planificación 2026-1'!W:W,C127,'Planificación 2026-1'!H:H,"IN"))&gt;0,"P06"," ")</f>
        <v xml:space="preserve"> </v>
      </c>
      <c r="O127" s="108" t="str">
        <f>IF(SUM(COUNTIFS('Planificación 2026-1'!F:F,"PRINCIPAL",'Planificación 2026-1'!W:W,C127,'Planificación 2026-1'!H:H,"CA"))&gt;0,"P07"," ")</f>
        <v xml:space="preserve"> </v>
      </c>
      <c r="P127" s="108" t="str">
        <f>IF(SUM(COUNTIFS('Planificación 2026-1'!F:F,"PRINCIPAL",'Planificación 2026-1'!W:W,C127,'Planificación 2026-1'!H:H,"DE"))&gt;0,"P08"," ")</f>
        <v xml:space="preserve"> </v>
      </c>
      <c r="Q127" s="108" t="str">
        <f>IF(SUM(COUNTIFS('Planificación 2026-1'!F:F,"PRINCIPAL",'Planificación 2026-1'!W:W,C127,'Planificación 2026-1'!H:H,"OB"))&gt;0,"P09"," ")</f>
        <v xml:space="preserve"> </v>
      </c>
      <c r="R127" s="108" t="str">
        <f>IF(SUM(COUNTIFS('Planificación 2026-1'!F:F,"PRINCIPAL",'Planificación 2026-1'!W:W,C127,'Planificación 2026-1'!H:H,"MH"))&gt;0,"P31"," ")</f>
        <v xml:space="preserve"> </v>
      </c>
      <c r="S127" s="108" t="str">
        <f>IF(SUM(COUNTIFS('Planificación 2026-1'!F:F,"PRINCIPAL",'Planificación 2026-1'!W:W,C127,'Planificación 2026-1'!H:H,"IC"))&gt;0,"P32"," ")</f>
        <v xml:space="preserve"> </v>
      </c>
      <c r="T127" s="108" t="str">
        <f>IF(SUM(COUNTIFS('Planificación 2026-1'!F:F,"PRINCIPAL",'Planificación 2026-1'!W:W,C127,'Planificación 2026-1'!H:H,"AR"))&gt;0,"P34"," ")</f>
        <v xml:space="preserve"> </v>
      </c>
      <c r="U127" s="108" t="str">
        <f>IF(SUM(COUNTIFS('Planificación 2026-1'!F:F,"PRINCIPAL",'Planificación 2026-1'!W:W,C127,'Planificación 2026-1'!H:H,"T1"))&gt;0,"P35"," ")</f>
        <v xml:space="preserve"> </v>
      </c>
      <c r="V127" s="108" t="str">
        <f>IF(SUM(COUNTIFS('Planificación 2026-1'!F:F,"PRINCIPAL",'Planificación 2026-1'!W:W,C127,'Planificación 2026-1'!H:H,"T3"))&gt;0,"P36"," ")</f>
        <v xml:space="preserve"> </v>
      </c>
      <c r="W127" s="108" t="str">
        <f>IF(SUM(COUNTIFS('Planificación 2026-1'!F:F,"PRINCIPAL",'Planificación 2026-1'!W:W,C127,'Planificación 2026-1'!H:H,"T2"))&gt;0,"P37"," ")</f>
        <v xml:space="preserve"> </v>
      </c>
      <c r="X127" s="108" t="str">
        <f>IF(SUM(COUNTIFS('Planificación 2026-1'!F:F,"PRINCIPAL",'Planificación 2026-1'!W:W,C127,'Planificación 2026-1'!H:H,"AE"))&gt;0,"P38"," ")</f>
        <v xml:space="preserve"> </v>
      </c>
      <c r="Y127" s="108" t="str">
        <f>IF(SUM(COUNTIFS('Planificación 2026-1'!F:F,"PRINCIPAL",'Planificación 2026-1'!W:W,C127,'Planificación 2026-1'!H:H,"T4"))&gt;0,"P55"," ")</f>
        <v xml:space="preserve"> </v>
      </c>
      <c r="Z127" s="108" t="str">
        <f>IF(SUM(COUNTIFS('Planificación 2026-1'!F:F,"FILIAL",'Planificación 2026-1'!W:W,C127,'Planificación 2026-1'!H:H,"AF"))&gt;0," P01"," ")</f>
        <v xml:space="preserve"> </v>
      </c>
      <c r="AA127" s="108" t="str">
        <f>IF(SUM(COUNTIFS('Planificación 2026-1'!F:F,"FILIAL",'Planificación 2026-1'!W:W,C127,'Planificación 2026-1'!H:H,"EN"))&gt;0,"P02"," ")</f>
        <v xml:space="preserve"> </v>
      </c>
      <c r="AB127" s="108" t="str">
        <f>IF(SUM(COUNTIFS('Planificación 2026-1'!F:F,"FILIAL",'Planificación 2026-1'!W:W,C127,'Planificación 2026-1'!H:H,"IS"))&gt;0,"P03"," ")</f>
        <v xml:space="preserve"> </v>
      </c>
      <c r="AC127" s="108" t="str">
        <f>IF(SUM(COUNTIFS('Planificación 2026-1'!F:F,"FILIAL",'Planificación 2026-1'!W:W,C127,'Planificación 2026-1'!H:H,"PS"))&gt;0,"P04"," ")</f>
        <v xml:space="preserve"> </v>
      </c>
      <c r="AD127" s="108"/>
      <c r="AE127" s="108" t="str">
        <f>IF(SUM(COUNTIFS('Planificación 2026-1'!F:F,"FILIAL",'Planificación 2026-1'!W:W,C127,'Planificación 2026-1'!H:H,"IN"))&gt;0,"P06"," ")</f>
        <v xml:space="preserve"> </v>
      </c>
      <c r="AF127" s="108" t="str">
        <f>IF(SUM(COUNTIFS('Planificación 2026-1'!F:F,"FILIAL",'Planificación 2026-1'!W:W,C127,'Planificación 2026-1'!H:H,"CA"))&gt;0,"P07"," ")</f>
        <v xml:space="preserve"> </v>
      </c>
      <c r="AG127" s="108" t="str">
        <f>IF(SUM(COUNTIFS('Planificación 2026-1'!F:F,"FILIAL",'Planificación 2026-1'!W:W,C127,'Planificación 2026-1'!H:H,"DE"))&gt;0,"P08"," ")</f>
        <v xml:space="preserve"> </v>
      </c>
      <c r="AH127" s="108" t="str">
        <f>IF(SUM(COUNTIFS('Planificación 2026-1'!F:F,"FILIAL",'Planificación 2026-1'!W:W,C127,'Planificación 2026-1'!H:H,"OB"))&gt;0,"P09"," ")</f>
        <v xml:space="preserve"> </v>
      </c>
      <c r="AI127" s="108" t="str">
        <f>IF(SUM(COUNTIFS('Planificación 2026-1'!F:F,"FILIAL",'Planificación 2026-1'!W:W,C127,'Planificación 2026-1'!H:H,"MH"))&gt;0,"P31"," ")</f>
        <v xml:space="preserve"> </v>
      </c>
      <c r="AJ127" s="108" t="str">
        <f>IF(SUM(COUNTIFS('Planificación 2026-1'!F:F,"FILIAL",'Planificación 2026-1'!W:W,C127,'Planificación 2026-1'!H:H,"IC"))&gt;0,"P32"," ")</f>
        <v xml:space="preserve"> </v>
      </c>
      <c r="AK127" s="108" t="str">
        <f>IF(SUM(COUNTIFS('Planificación 2026-1'!F:F,"FILIAL",'Planificación 2026-1'!W:W,C127,'Planificación 2026-1'!H:H,"AR"))&gt;0,"P34"," ")</f>
        <v xml:space="preserve"> </v>
      </c>
      <c r="AL127" s="108" t="str">
        <f>IF(SUM(COUNTIFS('Planificación 2026-1'!F:F,"FILIAL",'Planificación 2026-1'!W:W,C127,'Planificación 2026-1'!H:H,"T1"))&gt;0,"P35"," ")</f>
        <v xml:space="preserve"> </v>
      </c>
      <c r="AM127" s="108" t="str">
        <f>IF(SUM(COUNTIFS('Planificación 2026-1'!F:F,"FILIAL",'Planificación 2026-1'!W:W,C127,'Planificación 2026-1'!H:H,"T3"))&gt;0,"P36"," ")</f>
        <v xml:space="preserve"> </v>
      </c>
      <c r="AN127" s="108" t="str">
        <f>IF(SUM(COUNTIFS('Planificación 2026-1'!F:F,"FILIAL",'Planificación 2026-1'!W:W,C127,'Planificación 2026-1'!H:H,"T2"))&gt;0,"P37"," ")</f>
        <v xml:space="preserve"> </v>
      </c>
      <c r="AO127" s="108" t="str">
        <f>IF(SUM(COUNTIFS('Planificación 2026-1'!F:F,"FILIAL",'Planificación 2026-1'!W:W,C127,'Planificación 2026-1'!H:H,"AE"))&gt;0,"P38"," ")</f>
        <v xml:space="preserve"> </v>
      </c>
      <c r="AP127" s="108" t="str">
        <f>IF(SUM(COUNTIFS('Planificación 2026-1'!F:F,"FILIAL",'Planificación 2026-1'!W:W,C127,'Planificación 2026-1'!H:H,"T4"))&gt;0,"P55"," ")</f>
        <v xml:space="preserve"> </v>
      </c>
      <c r="AQ127" s="108" t="str">
        <f>IF(SUM(COUNTIFS('Planificación 2026-1'!F:F,"SUNAMPE",'Planificación 2026-1'!W:W,C127,'Planificación 2026-1'!H:H,"AF"))&gt;0," P01"," ")</f>
        <v xml:space="preserve"> </v>
      </c>
      <c r="AR127" s="108" t="str">
        <f>IF(SUM(COUNTIFS('Planificación 2026-1'!F:F,"SUNAMPE",'Planificación 2026-1'!W:W,C127,'Planificación 2026-1'!H:H,"EN"))&gt;0,"P02"," ")</f>
        <v xml:space="preserve"> </v>
      </c>
      <c r="AS127" s="108" t="str">
        <f>IF(SUM(COUNTIFS('Planificación 2026-1'!F:F,"SUNAMPE",'Planificación 2026-1'!W:W,C127,'Planificación 2026-1'!H:H,"IS"))&gt;0,"P03"," ")</f>
        <v xml:space="preserve"> </v>
      </c>
      <c r="AT127" s="108" t="str">
        <f>IF(SUM(COUNTIFS('Planificación 2026-1'!F:F,"SUNAMPE",'Planificación 2026-1'!W:W,C127,'Planificación 2026-1'!H:H,"PS"))&gt;0,"P04"," ")</f>
        <v xml:space="preserve"> </v>
      </c>
      <c r="AU127" s="108"/>
      <c r="AV127" s="108" t="str">
        <f>IF(SUM(COUNTIFS('Planificación 2026-1'!F:F,"SUNAMPE",'Planificación 2026-1'!W:W,C127,'Planificación 2026-1'!H:H,"IN"))&gt;0,"P06"," ")</f>
        <v xml:space="preserve"> </v>
      </c>
      <c r="AW127" s="108" t="str">
        <f>IF(SUM(COUNTIFS('Planificación 2026-1'!F:F,"SUNAMPE",'Planificación 2026-1'!W:W,C127,'Planificación 2026-1'!H:H,"CA"))&gt;0,"P07"," ")</f>
        <v xml:space="preserve"> </v>
      </c>
      <c r="AX127" s="108" t="str">
        <f>IF(SUM(COUNTIFS('Planificación 2026-1'!F:F,"SUNAMPE",'Planificación 2026-1'!W:W,C127,'Planificación 2026-1'!H:H,"DE"))&gt;0,"P08"," ")</f>
        <v xml:space="preserve"> </v>
      </c>
      <c r="AY127" s="108" t="str">
        <f>IF(SUM(COUNTIFS('Planificación 2026-1'!F:F,"SUNAMPE",'Planificación 2026-1'!W:W,C127,'Planificación 2026-1'!H:H,"OB"))&gt;0,"P09"," ")</f>
        <v xml:space="preserve"> </v>
      </c>
      <c r="AZ127" s="108" t="str">
        <f>IF(SUM(COUNTIFS('Planificación 2026-1'!F:F,"SUNAMPE",'Planificación 2026-1'!W:W,C127,'Planificación 2026-1'!H:H,"MH"))&gt;0,"P31"," ")</f>
        <v xml:space="preserve"> </v>
      </c>
      <c r="BA127" s="108" t="str">
        <f>IF(SUM(COUNTIFS('Planificación 2026-1'!F:F,"SUNAMPE",'Planificación 2026-1'!W:W,C127,'Planificación 2026-1'!H:H,"IC"))&gt;0,"P32"," ")</f>
        <v xml:space="preserve"> </v>
      </c>
      <c r="BB127" s="108" t="str">
        <f>IF(SUM(COUNTIFS('Planificación 2026-1'!F:F,"SUNAMPE",'Planificación 2026-1'!W:W,C127,'Planificación 2026-1'!H:H,"AR"))&gt;0,"P34"," ")</f>
        <v xml:space="preserve"> </v>
      </c>
      <c r="BC127" s="108" t="str">
        <f>IF(SUM(COUNTIFS('Planificación 2026-1'!F:F,"SUNAMPE",'Planificación 2026-1'!W:W,C127,'Planificación 2026-1'!H:H,"T1"))&gt;0,"P35"," ")</f>
        <v xml:space="preserve"> </v>
      </c>
      <c r="BD127" s="108" t="str">
        <f>IF(SUM(COUNTIFS('Planificación 2026-1'!F:F,"SUNAMPE",'Planificación 2026-1'!W:W,C127,'Planificación 2026-1'!H:H,"T3"))&gt;0,"P36"," ")</f>
        <v xml:space="preserve"> </v>
      </c>
      <c r="BE127" s="108" t="str">
        <f>IF(SUM(COUNTIFS('Planificación 2026-1'!F:F,"SUNAMPE",'Planificación 2026-1'!W:W,C127,'Planificación 2026-1'!H:H,"T2"))&gt;0,"P37"," ")</f>
        <v xml:space="preserve"> </v>
      </c>
      <c r="BF127" s="108" t="str">
        <f>IF(SUM(COUNTIFS('Planificación 2026-1'!F:F,"SUNAMPE",'Planificación 2026-1'!W:W,C127,'Planificación 2026-1'!H:H,"AE"))&gt;0,"P38"," ")</f>
        <v xml:space="preserve"> </v>
      </c>
      <c r="BG127" s="108" t="str">
        <f>IF(SUM(COUNTIFS('Planificación 2026-1'!F:F,"SUNAMPE",'Planificación 2026-1'!W:W,C127,'Planificación 2026-1'!H:H,"T4"))&gt;0,"P55"," ")</f>
        <v xml:space="preserve"> </v>
      </c>
      <c r="BH127" s="108" t="str">
        <f>IF(SUM(COUNTIFS('Planificación 2026-1'!F:F,"HUAURA",'Planificación 2026-1'!W:W,C127,'Planificación 2026-1'!H:H,"AF"))&gt;0," P01"," ")</f>
        <v xml:space="preserve"> </v>
      </c>
      <c r="BI127" s="108" t="str">
        <f>IF(SUM(COUNTIFS('Planificación 2026-1'!F:F,"HUAURA",'Planificación 2026-1'!W:W,C127,'Planificación 2026-1'!H:H,"EN"))&gt;0,"P02"," ")</f>
        <v xml:space="preserve"> </v>
      </c>
      <c r="BJ127" s="108" t="str">
        <f>IF(SUM(COUNTIFS('Planificación 2026-1'!F:F,"HUAURA",'Planificación 2026-1'!W:W,C127,'Planificación 2026-1'!H:H,"IS"))&gt;0,"P03"," ")</f>
        <v xml:space="preserve"> </v>
      </c>
      <c r="BK127" s="108" t="str">
        <f>IF(SUM(COUNTIFS('Planificación 2026-1'!F:F,"HUAURA",'Planificación 2026-1'!W:W,C127,'Planificación 2026-1'!H:H,"PS"))&gt;0,"P04"," ")</f>
        <v xml:space="preserve"> </v>
      </c>
      <c r="BL127" s="108"/>
      <c r="BM127" s="108" t="str">
        <f>IF(SUM(COUNTIFS('Planificación 2026-1'!F:F,"HUAURA",'Planificación 2026-1'!W:W,C127,'Planificación 2026-1'!H:H,"IN"))&gt;0,"P06"," ")</f>
        <v xml:space="preserve"> </v>
      </c>
      <c r="BN127" s="108" t="str">
        <f>IF(SUM(COUNTIFS('Planificación 2026-1'!F:F,"HUAURA",'Planificación 2026-1'!W:W,C127,'Planificación 2026-1'!H:H,"CA"))&gt;0,"P07"," ")</f>
        <v xml:space="preserve"> </v>
      </c>
      <c r="BO127" s="108" t="str">
        <f>IF(SUM(COUNTIFS('Planificación 2026-1'!F:F,"HUAURA",'Planificación 2026-1'!W:W,C127,'Planificación 2026-1'!H:H,"DE"))&gt;0,"P08"," ")</f>
        <v xml:space="preserve"> </v>
      </c>
      <c r="BP127" s="108" t="str">
        <f>IF(SUM(COUNTIFS('Planificación 2026-1'!F:F,"HUAURA",'Planificación 2026-1'!W:W,C127,'Planificación 2026-1'!H:H,"OB"))&gt;0,"P09"," ")</f>
        <v xml:space="preserve"> </v>
      </c>
      <c r="BQ127" s="108" t="str">
        <f>IF(SUM(COUNTIFS('Planificación 2026-1'!F:F,"HUAURA",'Planificación 2026-1'!W:W,C127,'Planificación 2026-1'!H:H,"MH"))&gt;0,"P31"," ")</f>
        <v xml:space="preserve"> </v>
      </c>
      <c r="BR127" s="108" t="str">
        <f>IF(SUM(COUNTIFS('Planificación 2026-1'!F:F,"HUAURA",'Planificación 2026-1'!W:W,C127,'Planificación 2026-1'!H:H,"IC"))&gt;0,"P32"," ")</f>
        <v xml:space="preserve"> </v>
      </c>
      <c r="BS127" s="108" t="str">
        <f>IF(SUM(COUNTIFS('Planificación 2026-1'!F:F,"HUAURA",'Planificación 2026-1'!W:W,C127,'Planificación 2026-1'!H:H,"AR"))&gt;0,"P34"," ")</f>
        <v xml:space="preserve"> </v>
      </c>
      <c r="BT127" s="108" t="str">
        <f>IF(SUM(COUNTIFS('Planificación 2026-1'!F:F,"HUAURA",'Planificación 2026-1'!W:W,C127,'Planificación 2026-1'!H:H,"T1"))&gt;0,"P35"," ")</f>
        <v xml:space="preserve"> </v>
      </c>
      <c r="BU127" s="108" t="str">
        <f>IF(SUM(COUNTIFS('Planificación 2026-1'!F:F,"HUAURA",'Planificación 2026-1'!W:W,C127,'Planificación 2026-1'!H:H,"T3"))&gt;0,"P36"," ")</f>
        <v xml:space="preserve"> </v>
      </c>
      <c r="BV127" s="108" t="str">
        <f>IF(SUM(COUNTIFS('Planificación 2026-1'!F:F,"HUAURA",'Planificación 2026-1'!W:W,C127,'Planificación 2026-1'!H:H,"T2"))&gt;0,"P37"," ")</f>
        <v xml:space="preserve"> </v>
      </c>
      <c r="BW127" s="108" t="str">
        <f>IF(SUM(COUNTIFS('Planificación 2026-1'!F:F,"HUAURA",'Planificación 2026-1'!W:W,C127,'Planificación 2026-1'!H:H,"AE"))&gt;0,"P38"," ")</f>
        <v xml:space="preserve"> </v>
      </c>
      <c r="BX127" s="108" t="str">
        <f>IF(SUM(COUNTIFS('Planificación 2026-1'!F:F,"HUAURA",'Planificación 2026-1'!W:W,C127,'Planificación 2026-1'!H:H,"T4"))&gt;0,"P55"," ")</f>
        <v xml:space="preserve"> </v>
      </c>
      <c r="BY127" s="109">
        <f>SUMIFS('Planificación 2026-1'!R:R,'Planificación 2026-1'!W:W,C127,'Planificación 2026-1'!H:H,"AF",'Planificación 2026-1'!I:I,"&gt;2")</f>
        <v>0</v>
      </c>
      <c r="BZ127" s="109">
        <f>SUMIFS('Planificación 2026-1'!R:R,'Planificación 2026-1'!W:W,C127,'Planificación 2026-1'!H:H,"EN",'Planificación 2026-1'!I:I,"&gt;2")</f>
        <v>0</v>
      </c>
      <c r="CA127" s="109">
        <f>SUMIFS('Planificación 2026-1'!R:R,'Planificación 2026-1'!W:W,C127,'Planificación 2026-1'!H:H,"IS",'Planificación 2026-1'!I:I,"&gt;2")</f>
        <v>0</v>
      </c>
      <c r="CB127" s="109">
        <f>SUMIFS('Planificación 2026-1'!R:R,'Planificación 2026-1'!W:W,C127,'Planificación 2026-1'!H:H,"PS",'Planificación 2026-1'!I:I,"&gt;2")</f>
        <v>0</v>
      </c>
      <c r="CC127" s="109">
        <f>SUMIFS('Planificación 2026-1'!R:R,'Planificación 2026-1'!W:W,C127,'Planificación 2026-1'!H:H,"IN",'Planificación 2026-1'!I:I,"&gt;2")</f>
        <v>0</v>
      </c>
      <c r="CD127" s="109">
        <f>SUMIFS('Planificación 2026-1'!R:R,'Planificación 2026-1'!W:W,C127,'Planificación 2026-1'!H:H,"CA",'Planificación 2026-1'!I:I,"&gt;2")</f>
        <v>0</v>
      </c>
      <c r="CE127" s="109">
        <f>SUMIFS('Planificación 2026-1'!R:R,'Planificación 2026-1'!W:W,C127,'Planificación 2026-1'!H:H,"DE",'Planificación 2026-1'!I:I,"&gt;2")</f>
        <v>0</v>
      </c>
      <c r="CF127" s="109">
        <f>SUMIFS('Planificación 2026-1'!R:R,'Planificación 2026-1'!W:W,C127,'Planificación 2026-1'!H:H,"OB",'Planificación 2026-1'!I:I,"&gt;2")</f>
        <v>0</v>
      </c>
      <c r="CG127" s="109">
        <f>SUMIFS('Planificación 2026-1'!R:R,'Planificación 2026-1'!W:W,C127,'Planificación 2026-1'!H:H,"MH",'Planificación 2026-1'!I:I,"&gt;2")</f>
        <v>0</v>
      </c>
      <c r="CH127" s="109">
        <f>SUMIFS('Planificación 2026-1'!R:R,'Planificación 2026-1'!W:W,C127,'Planificación 2026-1'!H:H,"IC",'Planificación 2026-1'!I:I,"&gt;2")</f>
        <v>0</v>
      </c>
      <c r="CI127" s="109">
        <f>SUMIFS('Planificación 2026-1'!R:R,'Planificación 2026-1'!W:W,C127,'Planificación 2026-1'!H:H,"AR",'Planificación 2026-1'!I:I,"&gt;2")</f>
        <v>0</v>
      </c>
      <c r="CJ127" s="109">
        <f>SUMIFS('Planificación 2026-1'!R:R,'Planificación 2026-1'!W:W,C127,'Planificación 2026-1'!H:H,"T1",'Planificación 2026-1'!I:I,"&gt;2")</f>
        <v>0</v>
      </c>
      <c r="CK127" s="109">
        <f>SUMIFS('Planificación 2026-1'!R:R,'Planificación 2026-1'!W:W,C127,'Planificación 2026-1'!H:H,"T3",'Planificación 2026-1'!I:I,"&gt;2")</f>
        <v>0</v>
      </c>
      <c r="CL127" s="109">
        <f>SUMIFS('Planificación 2026-1'!R:R,'Planificación 2026-1'!W:W,C127,'Planificación 2026-1'!H:H,"T2",'Planificación 2026-1'!I:I,"&gt;2")</f>
        <v>0</v>
      </c>
      <c r="CM127" s="109">
        <f>SUMIFS('Planificación 2026-1'!R:R,'Planificación 2026-1'!W:W,C127,'Planificación 2026-1'!H:H,"AE",'Planificación 2026-1'!I:I,"&gt;2")</f>
        <v>0</v>
      </c>
      <c r="CN127" s="109">
        <f>SUMIFS('Planificación 2026-1'!R:R,'Planificación 2026-1'!W:W,C127,'Planificación 2026-1'!H:H,"T4",'Planificación 2026-1'!I:I,"&gt;2")</f>
        <v>0</v>
      </c>
      <c r="CO127" s="109">
        <f>SUMIFS('Planificación 2026-1'!R:R,'Planificación 2026-1'!W:W,C127,'Planificación 2026-1'!H:H,"AF",'Planificación 2026-1'!I:I,"&lt;3")</f>
        <v>0</v>
      </c>
      <c r="CP127" s="109">
        <f>SUMIFS('Planificación 2026-1'!R:R,'Planificación 2026-1'!W:W,C127,'Planificación 2026-1'!H:H,"EN",'Planificación 2026-1'!I:I,"&lt;3")</f>
        <v>0</v>
      </c>
      <c r="CQ127" s="109">
        <f>SUMIFS('Planificación 2026-1'!R:R,'Planificación 2026-1'!W:W,C127,'Planificación 2026-1'!H:H,"IS",'Planificación 2026-1'!I:I,"&lt;3")</f>
        <v>0</v>
      </c>
      <c r="CR127" s="109">
        <f>SUMIFS('Planificación 2026-1'!R:R,'Planificación 2026-1'!W:W,C127,'Planificación 2026-1'!H:H,"PS",'Planificación 2026-1'!I:I,"&lt;3")</f>
        <v>0</v>
      </c>
      <c r="CS127" s="109">
        <f>SUMIFS('Planificación 2026-1'!R:R,'Planificación 2026-1'!W:W,C127,'Planificación 2026-1'!H:H,"IN",'Planificación 2026-1'!I:I,"&lt;3")</f>
        <v>0</v>
      </c>
      <c r="CT127" s="109">
        <f>SUMIFS('Planificación 2026-1'!R:R,'Planificación 2026-1'!W:W,C127,'Planificación 2026-1'!H:H,"CA",'Planificación 2026-1'!I:I,"&lt;3")</f>
        <v>0</v>
      </c>
      <c r="CU127" s="109">
        <f>SUMIFS('Planificación 2026-1'!R:R,'Planificación 2026-1'!W:W,C127,'Planificación 2026-1'!H:H,"DE",'Planificación 2026-1'!I:I,"&lt;3")</f>
        <v>0</v>
      </c>
      <c r="CV127" s="109">
        <f>SUMIFS('Planificación 2026-1'!R:R,'Planificación 2026-1'!W:W,C127,'Planificación 2026-1'!H:H,"OB",'Planificación 2026-1'!I:I,"&lt;3")</f>
        <v>0</v>
      </c>
      <c r="CW127" s="109">
        <f>SUMIFS('Planificación 2026-1'!R:R,'Planificación 2026-1'!W:W,C127,'Planificación 2026-1'!H:H,"MH",'Planificación 2026-1'!I:I,"&lt;3")</f>
        <v>0</v>
      </c>
      <c r="CX127" s="109">
        <f>SUMIFS('Planificación 2026-1'!R:R,'Planificación 2026-1'!W:W,C127,'Planificación 2026-1'!H:H,"IC",'Planificación 2026-1'!I:I,"&lt;3")</f>
        <v>0</v>
      </c>
      <c r="CY127" s="109">
        <f>SUMIFS('Planificación 2026-1'!R:R,'Planificación 2026-1'!W:W,C127,'Planificación 2026-1'!H:H,"AR",'Planificación 2026-1'!I:I,"&lt;3")</f>
        <v>0</v>
      </c>
      <c r="CZ127" s="109">
        <f>SUMIFS('Planificación 2026-1'!R:R,'Planificación 2026-1'!W:W,C127,'Planificación 2026-1'!H:H,"T1",'Planificación 2026-1'!I:I,"&lt;3")</f>
        <v>0</v>
      </c>
      <c r="DA127" s="109">
        <f>SUMIFS('Planificación 2026-1'!R:R,'Planificación 2026-1'!W:W,C127,'Planificación 2026-1'!H:H,"T3",'Planificación 2026-1'!I:I,"&lt;3")</f>
        <v>0</v>
      </c>
      <c r="DB127" s="109">
        <f>SUMIFS('Planificación 2026-1'!R:R,'Planificación 2026-1'!W:W,C127,'Planificación 2026-1'!H:H,"T2",'Planificación 2026-1'!I:I,"&lt;3")</f>
        <v>0</v>
      </c>
      <c r="DC127" s="109">
        <f>SUMIFS('Planificación 2026-1'!R:R,'Planificación 2026-1'!W:W,C127,'Planificación 2026-1'!H:H,"AE",'Planificación 2026-1'!I:I,"&lt;3")</f>
        <v>0</v>
      </c>
      <c r="DD127" s="109">
        <f>SUMIFS('Planificación 2026-1'!R:R,'Planificación 2026-1'!W:W,C127,'Planificación 2026-1'!H:H,"T4",'Planificación 2026-1'!I:I,"&lt;3")</f>
        <v>0</v>
      </c>
      <c r="DE127" s="108" t="str">
        <f t="shared" si="13"/>
        <v/>
      </c>
      <c r="DF127" s="41">
        <f>IF(C127="","",SUMIFS('Planificación 2026-1'!R:R,'Planificación 2026-1'!W:W,C127,'Planificación 2026-1'!F:F,"PRINCIPAL",'Planificación 2026-1'!X:X,"VIRTUAL"))</f>
        <v>0</v>
      </c>
      <c r="DG127" s="41">
        <f>IF(C127="","",SUMIFS('Planificación 2026-1'!R:R,'Planificación 2026-1'!W:W,C127,'Planificación 2026-1'!F:F,"PRINCIPAL",'Planificación 2026-1'!X:X,"PRESENCIAL"))</f>
        <v>0</v>
      </c>
      <c r="DH127" s="41">
        <f>IF(C127="","",SUMIFS('Planificación 2026-1'!R:R,'Planificación 2026-1'!W:W,C127,'Planificación 2026-1'!F:F,"PRINCIPAL",'Planificación 2026-1'!X:X,"HIBRIDO PRESENCIAL"))</f>
        <v>0</v>
      </c>
      <c r="DI127" s="108" t="str">
        <f t="shared" si="14"/>
        <v/>
      </c>
      <c r="DJ127" s="108">
        <f>IF(C127="","",SUMIFS('Planificación 2026-1'!R:R,'Planificación 2026-1'!W:W,C127,'Planificación 2026-1'!F:F,"FILIAL",'Planificación 2026-1'!X:X,"VIRTUAL"))</f>
        <v>0</v>
      </c>
      <c r="DK127" s="110">
        <f>IF(C127="","",SUMIFS('Planificación 2026-1'!R:R,'Planificación 2026-1'!W:W,C127,'Planificación 2026-1'!F:F,"FILIAL",'Planificación 2026-1'!X:X,"PRESENCIAL"))</f>
        <v>0</v>
      </c>
      <c r="DL127" s="61">
        <f>IF(C127="","",SUMIFS('Planificación 2026-1'!R:R,'Planificación 2026-1'!W:W,C127,'Planificación 2026-1'!F:F,"FILIAL",'Planificación 2026-1'!X:X,"HIBRIDO PRESENCIAL"))</f>
        <v>0</v>
      </c>
      <c r="DM127" s="111" t="str">
        <f t="shared" si="15"/>
        <v/>
      </c>
      <c r="DN127" s="108">
        <f>IF(C127="","",SUMIFS('Planificación 2026-1'!R:R,'Planificación 2026-1'!W:W,C127,'Planificación 2026-1'!F:F,"SUNAMPE",'Planificación 2026-1'!X:X,"VIRTUAL"))</f>
        <v>0</v>
      </c>
      <c r="DO127" s="61">
        <f>IF(C127="","",SUMIFS('Planificación 2026-1'!R:R,'Planificación 2026-1'!W:W,C127,'Planificación 2026-1'!F:F,"SUNAMPE",'Planificación 2026-1'!X:X,"PRESENCIAL"))</f>
        <v>0</v>
      </c>
      <c r="DP127" s="111" t="str">
        <f t="shared" si="16"/>
        <v/>
      </c>
      <c r="DQ127" s="108">
        <f>IF(C127="","",SUMIFS('Planificación 2026-1'!R:R,'Planificación 2026-1'!W:W,C127,'Planificación 2026-1'!F:F,"HUAURA",'Planificación 2026-1'!X:X,"VIRTUAL"))</f>
        <v>0</v>
      </c>
      <c r="DR127" s="61">
        <f>IF(C127="","",SUMIFS('Planificación 2026-1'!R:R,'Planificación 2026-1'!W:W,C127,'Planificación 2026-1'!F:F,"HUAURA",'Planificación 2026-1'!X:X,"PRESENCIAL"))</f>
        <v>0</v>
      </c>
      <c r="DS127" s="76">
        <f>SUMIFS('Planificación 2026-1'!R:R,'Planificación 2026-1'!W:W,C127,'Planificación 2026-1'!F:F,"PRINCIPAL",'Planificación 2026-1'!X:X,"VIRTUAL",'Planificación 2026-1'!I:I,"&gt;2")</f>
        <v>0</v>
      </c>
      <c r="DT127" s="76">
        <f>SUMIFS('Planificación 2026-1'!R:R,'Planificación 2026-1'!W:W,C127,'Planificación 2026-1'!F:F,"PRINCIPAL",'Planificación 2026-1'!X:X,"&lt;&gt;VIRTUAL",'Planificación 2026-1'!I:I,"&gt;2")</f>
        <v>0</v>
      </c>
      <c r="DU127" s="76">
        <f>SUMIFS('Planificación 2026-1'!R:R,'Planificación 2026-1'!W:W,C127,'Planificación 2026-1'!F:F,"SUNAMPE",'Planificación 2026-1'!X:X,"VIRTUAL",'Planificación 2026-1'!I:I,"&gt;2")</f>
        <v>0</v>
      </c>
      <c r="DV127" s="76">
        <f>SUMIFS('Planificación 2026-1'!R:R,'Planificación 2026-1'!W:W,C127,'Planificación 2026-1'!F:F,"SUNAMPE",'Planificación 2026-1'!X:X,"&lt;&gt;VIRTUAL",'Planificación 2026-1'!I:I,"&gt;2")</f>
        <v>0</v>
      </c>
      <c r="DW127" s="76">
        <f>SUMIFS('Planificación 2026-1'!R:R,'Planificación 2026-1'!W:W,C127,'Planificación 2026-1'!F:F,"FILIAL",'Planificación 2026-1'!X:X,"VIRTUAL",'Planificación 2026-1'!I:I,"&gt;2")</f>
        <v>0</v>
      </c>
      <c r="DX127" s="76">
        <f>SUMIFS('Planificación 2026-1'!R:R,'Planificación 2026-1'!W:W,C127,'Planificación 2026-1'!F:F,"FILIAL",'Planificación 2026-1'!X:X,"&lt;&gt;VIRTUAL",'Planificación 2026-1'!I:I,"&gt;2")</f>
        <v>0</v>
      </c>
      <c r="DY127" s="76">
        <f>SUMIFS('Planificación 2026-1'!R:R,'Planificación 2026-1'!W:W,C127,'Planificación 2026-1'!F:F,"PORUMA",'Planificación 2026-1'!X:X,"VIRTUAL",'Planificación 2026-1'!I:I,"&gt;2")</f>
        <v>0</v>
      </c>
      <c r="DZ127" s="76">
        <f>SUMIFS('Planificación 2026-1'!R:R,'Planificación 2026-1'!W:W,C127,'Planificación 2026-1'!F:F,"PORUMA",'Planificación 2026-1'!X:X,"&lt;&gt;VIRTUAL",'Planificación 2026-1'!I:I,"&gt;2")</f>
        <v>0</v>
      </c>
      <c r="EA127" s="76">
        <f>SUMIFS('Planificación 2026-1'!R:R,'Planificación 2026-1'!W:W,C127,'Planificación 2026-1'!F:F,"HUAURA",'Planificación 2026-1'!X:X,"VIRTUAL",'Planificación 2026-1'!I:I,"&gt;2")</f>
        <v>0</v>
      </c>
      <c r="EB127" s="76">
        <f>SUMIFS('Planificación 2026-1'!R:R,'Planificación 2026-1'!W:W,C127,'Planificación 2026-1'!F:F,"HUAURA",'Planificación 2026-1'!X:X,"&lt;&gt;VIRTUAL",'Planificación 2026-1'!I:I,"&gt;2")</f>
        <v>0</v>
      </c>
      <c r="EC127" s="76">
        <f>SUMIFS('Planificación 2026-1'!R:R,'Planificación 2026-1'!W:W,C127,'Planificación 2026-1'!F:F,"PRINCIPAL",'Planificación 2026-1'!X:X,"VIRTUAL",'Planificación 2026-1'!I:I,"&lt;3")</f>
        <v>0</v>
      </c>
      <c r="ED127" s="76">
        <f>SUMIFS('Planificación 2026-1'!R:R,'Planificación 2026-1'!W:W,C127,'Planificación 2026-1'!F:F,"PRINCIPAL",'Planificación 2026-1'!X:X,"&lt;&gt;VIRTUAL",'Planificación 2026-1'!I:I,"&lt;3")</f>
        <v>0</v>
      </c>
      <c r="EE127" s="76">
        <f>SUMIFS('Planificación 2026-1'!R:R,'Planificación 2026-1'!W:W,C127,'Planificación 2026-1'!F:F,"SUNAMPE",'Planificación 2026-1'!X:X,"VIRTUAL",'Planificación 2026-1'!I:I,"&lt;3")</f>
        <v>0</v>
      </c>
      <c r="EF127" s="76">
        <f>SUMIFS('Planificación 2026-1'!R:R,'Planificación 2026-1'!W:W,C127,'Planificación 2026-1'!F:F,"SUNAMPE",'Planificación 2026-1'!X:X,"&lt;&gt;VIRTUAL",'Planificación 2026-1'!I:I,"&lt;3")</f>
        <v>0</v>
      </c>
      <c r="EG127" s="76">
        <f>SUMIFS('Planificación 2026-1'!R:R,'Planificación 2026-1'!W:W,C127,'Planificación 2026-1'!F:F,"FILIAL",'Planificación 2026-1'!X:X,"VIRTUAL",'Planificación 2026-1'!I:I,"&lt;3")</f>
        <v>0</v>
      </c>
      <c r="EH127" s="76">
        <f>SUMIFS('Planificación 2026-1'!R:R,'Planificación 2026-1'!W:W,C127,'Planificación 2026-1'!F:F,"FILIAL",'Planificación 2026-1'!X:X,"&lt;&gt;VIRTUAL",'Planificación 2026-1'!I:I,"&lt;3")</f>
        <v>0</v>
      </c>
      <c r="EI127" s="76">
        <f>SUMIFS('Planificación 2026-1'!R:R,'Planificación 2026-1'!W:W,C127,'Planificación 2026-1'!F:F,"PORUMA",'Planificación 2026-1'!X:X,"VIRTUAL",'Planificación 2026-1'!I:I,"&lt;3")</f>
        <v>0</v>
      </c>
      <c r="EJ127" s="76">
        <f>SUMIFS('Planificación 2026-1'!R:R,'Planificación 2026-1'!W:W,C127,'Planificación 2026-1'!F:F,"PORUMA",'Planificación 2026-1'!X:X,"&lt;&gt;VIRTUAL",'Planificación 2026-1'!I:I,"&lt;3")</f>
        <v>0</v>
      </c>
      <c r="EK127" s="76">
        <f>SUMIFS('Planificación 2026-1'!R:R,'Planificación 2026-1'!W:W,C127,'Planificación 2026-1'!F:F,"HUAURA",'Planificación 2026-1'!X:X,"VIRTUAL",'Planificación 2026-1'!I:I,"&lt;3")</f>
        <v>0</v>
      </c>
      <c r="EL127" s="76">
        <f>SUMIFS('Planificación 2026-1'!R:R,'Planificación 2026-1'!W:W,C127,'Planificación 2026-1'!F:F,"HUAURA",'Planificación 2026-1'!X:X,"&lt;&gt;VIRTUAL",'Planificación 2026-1'!I:I,"&lt;3")</f>
        <v>0</v>
      </c>
      <c r="EM127" s="76"/>
      <c r="EN127" s="76">
        <f t="shared" si="9"/>
        <v>0</v>
      </c>
      <c r="EO127" s="76">
        <f t="shared" si="10"/>
        <v>0</v>
      </c>
      <c r="EP127" s="76" t="b">
        <f t="shared" si="11"/>
        <v>1</v>
      </c>
      <c r="EQ127" s="76" t="str">
        <f t="shared" si="12"/>
        <v/>
      </c>
      <c r="ER127" s="76" t="str">
        <f t="shared" si="17"/>
        <v>PRESENCIAL</v>
      </c>
    </row>
    <row r="128" spans="1:148" hidden="1">
      <c r="A128" s="83"/>
      <c r="B128" s="119">
        <v>125</v>
      </c>
      <c r="C128" s="115" t="s">
        <v>300</v>
      </c>
      <c r="D128" s="112">
        <f>SUMIF('Planificación 2026-1'!W:W,C128,'Planificación 2026-1'!R:R)</f>
        <v>34</v>
      </c>
      <c r="E128" s="114" t="s">
        <v>173</v>
      </c>
      <c r="F128" s="115" t="s">
        <v>171</v>
      </c>
      <c r="G128" s="115" t="s">
        <v>153</v>
      </c>
      <c r="H128" s="115" t="s">
        <v>121</v>
      </c>
      <c r="I128" s="107" t="str">
        <f>IF(SUM(COUNTIFS('Planificación 2026-1'!F:F,"PRINCIPAL",'Planificación 2026-1'!W:W,C128,'Planificación 2026-1'!H:H,"AF"))&gt;0,"P01"," ")</f>
        <v>P01</v>
      </c>
      <c r="J128" s="108" t="str">
        <f>IF(SUM(COUNTIFS('Planificación 2026-1'!F:F,"PRINCIPAL",'Planificación 2026-1'!W:W,C128,'Planificación 2026-1'!H:H,"EN"))&gt;0,"P02"," ")</f>
        <v xml:space="preserve"> </v>
      </c>
      <c r="K128" s="108" t="str">
        <f>IF(SUM(COUNTIFS('Planificación 2026-1'!F:F,"PRINCIPAL",'Planificación 2026-1'!W:W,C128,'Planificación 2026-1'!H:H,"IS"))&gt;0,"P03"," ")</f>
        <v xml:space="preserve"> </v>
      </c>
      <c r="L128" s="108" t="str">
        <f>IF(SUM(COUNTIFS('Planificación 2026-1'!F:F,"PRINCIPAL",'Planificación 2026-1'!W:W,C128,'Planificación 2026-1'!H:H,"PS"))&gt;0,"P04"," ")</f>
        <v xml:space="preserve"> </v>
      </c>
      <c r="M128" s="108"/>
      <c r="N128" s="108" t="str">
        <f>IF(SUM(COUNTIFS('Planificación 2026-1'!F:F,"PRINCIPAL",'Planificación 2026-1'!W:W,C128,'Planificación 2026-1'!H:H,"IN"))&gt;0,"P06"," ")</f>
        <v>P06</v>
      </c>
      <c r="O128" s="108" t="str">
        <f>IF(SUM(COUNTIFS('Planificación 2026-1'!F:F,"PRINCIPAL",'Planificación 2026-1'!W:W,C128,'Planificación 2026-1'!H:H,"CA"))&gt;0,"P07"," ")</f>
        <v xml:space="preserve"> </v>
      </c>
      <c r="P128" s="108" t="str">
        <f>IF(SUM(COUNTIFS('Planificación 2026-1'!F:F,"PRINCIPAL",'Planificación 2026-1'!W:W,C128,'Planificación 2026-1'!H:H,"DE"))&gt;0,"P08"," ")</f>
        <v xml:space="preserve"> </v>
      </c>
      <c r="Q128" s="108" t="str">
        <f>IF(SUM(COUNTIFS('Planificación 2026-1'!F:F,"PRINCIPAL",'Planificación 2026-1'!W:W,C128,'Planificación 2026-1'!H:H,"OB"))&gt;0,"P09"," ")</f>
        <v xml:space="preserve"> </v>
      </c>
      <c r="R128" s="108" t="str">
        <f>IF(SUM(COUNTIFS('Planificación 2026-1'!F:F,"PRINCIPAL",'Planificación 2026-1'!W:W,C128,'Planificación 2026-1'!H:H,"MH"))&gt;0,"P31"," ")</f>
        <v xml:space="preserve"> </v>
      </c>
      <c r="S128" s="108" t="str">
        <f>IF(SUM(COUNTIFS('Planificación 2026-1'!F:F,"PRINCIPAL",'Planificación 2026-1'!W:W,C128,'Planificación 2026-1'!H:H,"IC"))&gt;0,"P32"," ")</f>
        <v xml:space="preserve"> </v>
      </c>
      <c r="T128" s="108" t="str">
        <f>IF(SUM(COUNTIFS('Planificación 2026-1'!F:F,"PRINCIPAL",'Planificación 2026-1'!W:W,C128,'Planificación 2026-1'!H:H,"AR"))&gt;0,"P34"," ")</f>
        <v xml:space="preserve"> </v>
      </c>
      <c r="U128" s="108" t="str">
        <f>IF(SUM(COUNTIFS('Planificación 2026-1'!F:F,"PRINCIPAL",'Planificación 2026-1'!W:W,C128,'Planificación 2026-1'!H:H,"T1"))&gt;0,"P35"," ")</f>
        <v xml:space="preserve"> </v>
      </c>
      <c r="V128" s="108" t="str">
        <f>IF(SUM(COUNTIFS('Planificación 2026-1'!F:F,"PRINCIPAL",'Planificación 2026-1'!W:W,C128,'Planificación 2026-1'!H:H,"T3"))&gt;0,"P36"," ")</f>
        <v xml:space="preserve"> </v>
      </c>
      <c r="W128" s="108" t="str">
        <f>IF(SUM(COUNTIFS('Planificación 2026-1'!F:F,"PRINCIPAL",'Planificación 2026-1'!W:W,C128,'Planificación 2026-1'!H:H,"T2"))&gt;0,"P37"," ")</f>
        <v xml:space="preserve"> </v>
      </c>
      <c r="X128" s="108" t="str">
        <f>IF(SUM(COUNTIFS('Planificación 2026-1'!F:F,"PRINCIPAL",'Planificación 2026-1'!W:W,C128,'Planificación 2026-1'!H:H,"AE"))&gt;0,"P38"," ")</f>
        <v>P38</v>
      </c>
      <c r="Y128" s="108" t="str">
        <f>IF(SUM(COUNTIFS('Planificación 2026-1'!F:F,"PRINCIPAL",'Planificación 2026-1'!W:W,C128,'Planificación 2026-1'!H:H,"T4"))&gt;0,"P55"," ")</f>
        <v xml:space="preserve"> </v>
      </c>
      <c r="Z128" s="108" t="str">
        <f>IF(SUM(COUNTIFS('Planificación 2026-1'!F:F,"FILIAL",'Planificación 2026-1'!W:W,C128,'Planificación 2026-1'!H:H,"AF"))&gt;0," P01"," ")</f>
        <v xml:space="preserve"> P01</v>
      </c>
      <c r="AA128" s="108" t="str">
        <f>IF(SUM(COUNTIFS('Planificación 2026-1'!F:F,"FILIAL",'Planificación 2026-1'!W:W,C128,'Planificación 2026-1'!H:H,"EN"))&gt;0,"P02"," ")</f>
        <v xml:space="preserve"> </v>
      </c>
      <c r="AB128" s="108" t="str">
        <f>IF(SUM(COUNTIFS('Planificación 2026-1'!F:F,"FILIAL",'Planificación 2026-1'!W:W,C128,'Planificación 2026-1'!H:H,"IS"))&gt;0,"P03"," ")</f>
        <v xml:space="preserve"> </v>
      </c>
      <c r="AC128" s="108" t="str">
        <f>IF(SUM(COUNTIFS('Planificación 2026-1'!F:F,"FILIAL",'Planificación 2026-1'!W:W,C128,'Planificación 2026-1'!H:H,"PS"))&gt;0,"P04"," ")</f>
        <v xml:space="preserve"> </v>
      </c>
      <c r="AD128" s="108"/>
      <c r="AE128" s="108" t="str">
        <f>IF(SUM(COUNTIFS('Planificación 2026-1'!F:F,"FILIAL",'Planificación 2026-1'!W:W,C128,'Planificación 2026-1'!H:H,"IN"))&gt;0,"P06"," ")</f>
        <v xml:space="preserve"> </v>
      </c>
      <c r="AF128" s="108" t="str">
        <f>IF(SUM(COUNTIFS('Planificación 2026-1'!F:F,"FILIAL",'Planificación 2026-1'!W:W,C128,'Planificación 2026-1'!H:H,"CA"))&gt;0,"P07"," ")</f>
        <v xml:space="preserve"> </v>
      </c>
      <c r="AG128" s="108" t="str">
        <f>IF(SUM(COUNTIFS('Planificación 2026-1'!F:F,"FILIAL",'Planificación 2026-1'!W:W,C128,'Planificación 2026-1'!H:H,"DE"))&gt;0,"P08"," ")</f>
        <v xml:space="preserve"> </v>
      </c>
      <c r="AH128" s="108" t="str">
        <f>IF(SUM(COUNTIFS('Planificación 2026-1'!F:F,"FILIAL",'Planificación 2026-1'!W:W,C128,'Planificación 2026-1'!H:H,"OB"))&gt;0,"P09"," ")</f>
        <v xml:space="preserve"> </v>
      </c>
      <c r="AI128" s="108" t="str">
        <f>IF(SUM(COUNTIFS('Planificación 2026-1'!F:F,"FILIAL",'Planificación 2026-1'!W:W,C128,'Planificación 2026-1'!H:H,"MH"))&gt;0,"P31"," ")</f>
        <v xml:space="preserve"> </v>
      </c>
      <c r="AJ128" s="108" t="str">
        <f>IF(SUM(COUNTIFS('Planificación 2026-1'!F:F,"FILIAL",'Planificación 2026-1'!W:W,C128,'Planificación 2026-1'!H:H,"IC"))&gt;0,"P32"," ")</f>
        <v xml:space="preserve"> </v>
      </c>
      <c r="AK128" s="108" t="str">
        <f>IF(SUM(COUNTIFS('Planificación 2026-1'!F:F,"FILIAL",'Planificación 2026-1'!W:W,C128,'Planificación 2026-1'!H:H,"AR"))&gt;0,"P34"," ")</f>
        <v xml:space="preserve"> </v>
      </c>
      <c r="AL128" s="108" t="str">
        <f>IF(SUM(COUNTIFS('Planificación 2026-1'!F:F,"FILIAL",'Planificación 2026-1'!W:W,C128,'Planificación 2026-1'!H:H,"T1"))&gt;0,"P35"," ")</f>
        <v xml:space="preserve"> </v>
      </c>
      <c r="AM128" s="108" t="str">
        <f>IF(SUM(COUNTIFS('Planificación 2026-1'!F:F,"FILIAL",'Planificación 2026-1'!W:W,C128,'Planificación 2026-1'!H:H,"T3"))&gt;0,"P36"," ")</f>
        <v xml:space="preserve"> </v>
      </c>
      <c r="AN128" s="108" t="str">
        <f>IF(SUM(COUNTIFS('Planificación 2026-1'!F:F,"FILIAL",'Planificación 2026-1'!W:W,C128,'Planificación 2026-1'!H:H,"T2"))&gt;0,"P37"," ")</f>
        <v xml:space="preserve"> </v>
      </c>
      <c r="AO128" s="108" t="str">
        <f>IF(SUM(COUNTIFS('Planificación 2026-1'!F:F,"FILIAL",'Planificación 2026-1'!W:W,C128,'Planificación 2026-1'!H:H,"AE"))&gt;0,"P38"," ")</f>
        <v xml:space="preserve"> </v>
      </c>
      <c r="AP128" s="108" t="str">
        <f>IF(SUM(COUNTIFS('Planificación 2026-1'!F:F,"FILIAL",'Planificación 2026-1'!W:W,C128,'Planificación 2026-1'!H:H,"T4"))&gt;0,"P55"," ")</f>
        <v xml:space="preserve"> </v>
      </c>
      <c r="AQ128" s="108" t="str">
        <f>IF(SUM(COUNTIFS('Planificación 2026-1'!F:F,"SUNAMPE",'Planificación 2026-1'!W:W,C128,'Planificación 2026-1'!H:H,"AF"))&gt;0," P01"," ")</f>
        <v xml:space="preserve"> </v>
      </c>
      <c r="AR128" s="108" t="str">
        <f>IF(SUM(COUNTIFS('Planificación 2026-1'!F:F,"SUNAMPE",'Planificación 2026-1'!W:W,C128,'Planificación 2026-1'!H:H,"EN"))&gt;0,"P02"," ")</f>
        <v xml:space="preserve"> </v>
      </c>
      <c r="AS128" s="108" t="str">
        <f>IF(SUM(COUNTIFS('Planificación 2026-1'!F:F,"SUNAMPE",'Planificación 2026-1'!W:W,C128,'Planificación 2026-1'!H:H,"IS"))&gt;0,"P03"," ")</f>
        <v xml:space="preserve"> </v>
      </c>
      <c r="AT128" s="108" t="str">
        <f>IF(SUM(COUNTIFS('Planificación 2026-1'!F:F,"SUNAMPE",'Planificación 2026-1'!W:W,C128,'Planificación 2026-1'!H:H,"PS"))&gt;0,"P04"," ")</f>
        <v xml:space="preserve"> </v>
      </c>
      <c r="AU128" s="108"/>
      <c r="AV128" s="108" t="str">
        <f>IF(SUM(COUNTIFS('Planificación 2026-1'!F:F,"SUNAMPE",'Planificación 2026-1'!W:W,C128,'Planificación 2026-1'!H:H,"IN"))&gt;0,"P06"," ")</f>
        <v xml:space="preserve"> </v>
      </c>
      <c r="AW128" s="108" t="str">
        <f>IF(SUM(COUNTIFS('Planificación 2026-1'!F:F,"SUNAMPE",'Planificación 2026-1'!W:W,C128,'Planificación 2026-1'!H:H,"CA"))&gt;0,"P07"," ")</f>
        <v xml:space="preserve"> </v>
      </c>
      <c r="AX128" s="108" t="str">
        <f>IF(SUM(COUNTIFS('Planificación 2026-1'!F:F,"SUNAMPE",'Planificación 2026-1'!W:W,C128,'Planificación 2026-1'!H:H,"DE"))&gt;0,"P08"," ")</f>
        <v xml:space="preserve"> </v>
      </c>
      <c r="AY128" s="108" t="str">
        <f>IF(SUM(COUNTIFS('Planificación 2026-1'!F:F,"SUNAMPE",'Planificación 2026-1'!W:W,C128,'Planificación 2026-1'!H:H,"OB"))&gt;0,"P09"," ")</f>
        <v xml:space="preserve"> </v>
      </c>
      <c r="AZ128" s="108" t="str">
        <f>IF(SUM(COUNTIFS('Planificación 2026-1'!F:F,"SUNAMPE",'Planificación 2026-1'!W:W,C128,'Planificación 2026-1'!H:H,"MH"))&gt;0,"P31"," ")</f>
        <v xml:space="preserve"> </v>
      </c>
      <c r="BA128" s="108" t="str">
        <f>IF(SUM(COUNTIFS('Planificación 2026-1'!F:F,"SUNAMPE",'Planificación 2026-1'!W:W,C128,'Planificación 2026-1'!H:H,"IC"))&gt;0,"P32"," ")</f>
        <v xml:space="preserve"> </v>
      </c>
      <c r="BB128" s="108" t="str">
        <f>IF(SUM(COUNTIFS('Planificación 2026-1'!F:F,"SUNAMPE",'Planificación 2026-1'!W:W,C128,'Planificación 2026-1'!H:H,"AR"))&gt;0,"P34"," ")</f>
        <v xml:space="preserve"> </v>
      </c>
      <c r="BC128" s="108" t="str">
        <f>IF(SUM(COUNTIFS('Planificación 2026-1'!F:F,"SUNAMPE",'Planificación 2026-1'!W:W,C128,'Planificación 2026-1'!H:H,"T1"))&gt;0,"P35"," ")</f>
        <v xml:space="preserve"> </v>
      </c>
      <c r="BD128" s="108" t="str">
        <f>IF(SUM(COUNTIFS('Planificación 2026-1'!F:F,"SUNAMPE",'Planificación 2026-1'!W:W,C128,'Planificación 2026-1'!H:H,"T3"))&gt;0,"P36"," ")</f>
        <v xml:space="preserve"> </v>
      </c>
      <c r="BE128" s="108" t="str">
        <f>IF(SUM(COUNTIFS('Planificación 2026-1'!F:F,"SUNAMPE",'Planificación 2026-1'!W:W,C128,'Planificación 2026-1'!H:H,"T2"))&gt;0,"P37"," ")</f>
        <v xml:space="preserve"> </v>
      </c>
      <c r="BF128" s="108" t="str">
        <f>IF(SUM(COUNTIFS('Planificación 2026-1'!F:F,"SUNAMPE",'Planificación 2026-1'!W:W,C128,'Planificación 2026-1'!H:H,"AE"))&gt;0,"P38"," ")</f>
        <v xml:space="preserve"> </v>
      </c>
      <c r="BG128" s="108" t="str">
        <f>IF(SUM(COUNTIFS('Planificación 2026-1'!F:F,"SUNAMPE",'Planificación 2026-1'!W:W,C128,'Planificación 2026-1'!H:H,"T4"))&gt;0,"P55"," ")</f>
        <v xml:space="preserve"> </v>
      </c>
      <c r="BH128" s="108" t="str">
        <f>IF(SUM(COUNTIFS('Planificación 2026-1'!F:F,"HUAURA",'Planificación 2026-1'!W:W,C128,'Planificación 2026-1'!H:H,"AF"))&gt;0," P01"," ")</f>
        <v xml:space="preserve"> </v>
      </c>
      <c r="BI128" s="108" t="str">
        <f>IF(SUM(COUNTIFS('Planificación 2026-1'!F:F,"HUAURA",'Planificación 2026-1'!W:W,C128,'Planificación 2026-1'!H:H,"EN"))&gt;0,"P02"," ")</f>
        <v xml:space="preserve"> </v>
      </c>
      <c r="BJ128" s="108" t="str">
        <f>IF(SUM(COUNTIFS('Planificación 2026-1'!F:F,"HUAURA",'Planificación 2026-1'!W:W,C128,'Planificación 2026-1'!H:H,"IS"))&gt;0,"P03"," ")</f>
        <v xml:space="preserve"> </v>
      </c>
      <c r="BK128" s="108" t="str">
        <f>IF(SUM(COUNTIFS('Planificación 2026-1'!F:F,"HUAURA",'Planificación 2026-1'!W:W,C128,'Planificación 2026-1'!H:H,"PS"))&gt;0,"P04"," ")</f>
        <v xml:space="preserve"> </v>
      </c>
      <c r="BL128" s="108"/>
      <c r="BM128" s="108" t="str">
        <f>IF(SUM(COUNTIFS('Planificación 2026-1'!F:F,"HUAURA",'Planificación 2026-1'!W:W,C128,'Planificación 2026-1'!H:H,"IN"))&gt;0,"P06"," ")</f>
        <v xml:space="preserve"> </v>
      </c>
      <c r="BN128" s="108" t="str">
        <f>IF(SUM(COUNTIFS('Planificación 2026-1'!F:F,"HUAURA",'Planificación 2026-1'!W:W,C128,'Planificación 2026-1'!H:H,"CA"))&gt;0,"P07"," ")</f>
        <v xml:space="preserve"> </v>
      </c>
      <c r="BO128" s="108" t="str">
        <f>IF(SUM(COUNTIFS('Planificación 2026-1'!F:F,"HUAURA",'Planificación 2026-1'!W:W,C128,'Planificación 2026-1'!H:H,"DE"))&gt;0,"P08"," ")</f>
        <v xml:space="preserve"> </v>
      </c>
      <c r="BP128" s="108" t="str">
        <f>IF(SUM(COUNTIFS('Planificación 2026-1'!F:F,"HUAURA",'Planificación 2026-1'!W:W,C128,'Planificación 2026-1'!H:H,"OB"))&gt;0,"P09"," ")</f>
        <v xml:space="preserve"> </v>
      </c>
      <c r="BQ128" s="108" t="str">
        <f>IF(SUM(COUNTIFS('Planificación 2026-1'!F:F,"HUAURA",'Planificación 2026-1'!W:W,C128,'Planificación 2026-1'!H:H,"MH"))&gt;0,"P31"," ")</f>
        <v xml:space="preserve"> </v>
      </c>
      <c r="BR128" s="108" t="str">
        <f>IF(SUM(COUNTIFS('Planificación 2026-1'!F:F,"HUAURA",'Planificación 2026-1'!W:W,C128,'Planificación 2026-1'!H:H,"IC"))&gt;0,"P32"," ")</f>
        <v xml:space="preserve"> </v>
      </c>
      <c r="BS128" s="108" t="str">
        <f>IF(SUM(COUNTIFS('Planificación 2026-1'!F:F,"HUAURA",'Planificación 2026-1'!W:W,C128,'Planificación 2026-1'!H:H,"AR"))&gt;0,"P34"," ")</f>
        <v xml:space="preserve"> </v>
      </c>
      <c r="BT128" s="108" t="str">
        <f>IF(SUM(COUNTIFS('Planificación 2026-1'!F:F,"HUAURA",'Planificación 2026-1'!W:W,C128,'Planificación 2026-1'!H:H,"T1"))&gt;0,"P35"," ")</f>
        <v xml:space="preserve"> </v>
      </c>
      <c r="BU128" s="108" t="str">
        <f>IF(SUM(COUNTIFS('Planificación 2026-1'!F:F,"HUAURA",'Planificación 2026-1'!W:W,C128,'Planificación 2026-1'!H:H,"T3"))&gt;0,"P36"," ")</f>
        <v xml:space="preserve"> </v>
      </c>
      <c r="BV128" s="108" t="str">
        <f>IF(SUM(COUNTIFS('Planificación 2026-1'!F:F,"HUAURA",'Planificación 2026-1'!W:W,C128,'Planificación 2026-1'!H:H,"T2"))&gt;0,"P37"," ")</f>
        <v xml:space="preserve"> </v>
      </c>
      <c r="BW128" s="108" t="str">
        <f>IF(SUM(COUNTIFS('Planificación 2026-1'!F:F,"HUAURA",'Planificación 2026-1'!W:W,C128,'Planificación 2026-1'!H:H,"AE"))&gt;0,"P38"," ")</f>
        <v xml:space="preserve"> </v>
      </c>
      <c r="BX128" s="108" t="str">
        <f>IF(SUM(COUNTIFS('Planificación 2026-1'!F:F,"HUAURA",'Planificación 2026-1'!W:W,C128,'Planificación 2026-1'!H:H,"T4"))&gt;0,"P55"," ")</f>
        <v xml:space="preserve"> </v>
      </c>
      <c r="BY128" s="109">
        <f>SUMIFS('Planificación 2026-1'!R:R,'Planificación 2026-1'!W:W,C128,'Planificación 2026-1'!H:H,"AF",'Planificación 2026-1'!I:I,"&gt;2")</f>
        <v>17</v>
      </c>
      <c r="BZ128" s="109">
        <f>SUMIFS('Planificación 2026-1'!R:R,'Planificación 2026-1'!W:W,C128,'Planificación 2026-1'!H:H,"EN",'Planificación 2026-1'!I:I,"&gt;2")</f>
        <v>0</v>
      </c>
      <c r="CA128" s="109">
        <f>SUMIFS('Planificación 2026-1'!R:R,'Planificación 2026-1'!W:W,C128,'Planificación 2026-1'!H:H,"IS",'Planificación 2026-1'!I:I,"&gt;2")</f>
        <v>0</v>
      </c>
      <c r="CB128" s="109">
        <f>SUMIFS('Planificación 2026-1'!R:R,'Planificación 2026-1'!W:W,C128,'Planificación 2026-1'!H:H,"PS",'Planificación 2026-1'!I:I,"&gt;2")</f>
        <v>0</v>
      </c>
      <c r="CC128" s="109">
        <f>SUMIFS('Planificación 2026-1'!R:R,'Planificación 2026-1'!W:W,C128,'Planificación 2026-1'!H:H,"IN",'Planificación 2026-1'!I:I,"&gt;2")</f>
        <v>0</v>
      </c>
      <c r="CD128" s="109">
        <f>SUMIFS('Planificación 2026-1'!R:R,'Planificación 2026-1'!W:W,C128,'Planificación 2026-1'!H:H,"CA",'Planificación 2026-1'!I:I,"&gt;2")</f>
        <v>0</v>
      </c>
      <c r="CE128" s="109">
        <f>SUMIFS('Planificación 2026-1'!R:R,'Planificación 2026-1'!W:W,C128,'Planificación 2026-1'!H:H,"DE",'Planificación 2026-1'!I:I,"&gt;2")</f>
        <v>0</v>
      </c>
      <c r="CF128" s="109">
        <f>SUMIFS('Planificación 2026-1'!R:R,'Planificación 2026-1'!W:W,C128,'Planificación 2026-1'!H:H,"OB",'Planificación 2026-1'!I:I,"&gt;2")</f>
        <v>0</v>
      </c>
      <c r="CG128" s="109">
        <f>SUMIFS('Planificación 2026-1'!R:R,'Planificación 2026-1'!W:W,C128,'Planificación 2026-1'!H:H,"MH",'Planificación 2026-1'!I:I,"&gt;2")</f>
        <v>0</v>
      </c>
      <c r="CH128" s="109">
        <f>SUMIFS('Planificación 2026-1'!R:R,'Planificación 2026-1'!W:W,C128,'Planificación 2026-1'!H:H,"IC",'Planificación 2026-1'!I:I,"&gt;2")</f>
        <v>0</v>
      </c>
      <c r="CI128" s="109">
        <f>SUMIFS('Planificación 2026-1'!R:R,'Planificación 2026-1'!W:W,C128,'Planificación 2026-1'!H:H,"AR",'Planificación 2026-1'!I:I,"&gt;2")</f>
        <v>0</v>
      </c>
      <c r="CJ128" s="109">
        <f>SUMIFS('Planificación 2026-1'!R:R,'Planificación 2026-1'!W:W,C128,'Planificación 2026-1'!H:H,"T1",'Planificación 2026-1'!I:I,"&gt;2")</f>
        <v>0</v>
      </c>
      <c r="CK128" s="109">
        <f>SUMIFS('Planificación 2026-1'!R:R,'Planificación 2026-1'!W:W,C128,'Planificación 2026-1'!H:H,"T3",'Planificación 2026-1'!I:I,"&gt;2")</f>
        <v>0</v>
      </c>
      <c r="CL128" s="109">
        <f>SUMIFS('Planificación 2026-1'!R:R,'Planificación 2026-1'!W:W,C128,'Planificación 2026-1'!H:H,"T2",'Planificación 2026-1'!I:I,"&gt;2")</f>
        <v>0</v>
      </c>
      <c r="CM128" s="109">
        <f>SUMIFS('Planificación 2026-1'!R:R,'Planificación 2026-1'!W:W,C128,'Planificación 2026-1'!H:H,"AE",'Planificación 2026-1'!I:I,"&gt;2")</f>
        <v>12</v>
      </c>
      <c r="CN128" s="109">
        <f>SUMIFS('Planificación 2026-1'!R:R,'Planificación 2026-1'!W:W,C128,'Planificación 2026-1'!H:H,"T4",'Planificación 2026-1'!I:I,"&gt;2")</f>
        <v>0</v>
      </c>
      <c r="CO128" s="109">
        <f>SUMIFS('Planificación 2026-1'!R:R,'Planificación 2026-1'!W:W,C128,'Planificación 2026-1'!H:H,"AF",'Planificación 2026-1'!I:I,"&lt;3")</f>
        <v>0</v>
      </c>
      <c r="CP128" s="109">
        <f>SUMIFS('Planificación 2026-1'!R:R,'Planificación 2026-1'!W:W,C128,'Planificación 2026-1'!H:H,"EN",'Planificación 2026-1'!I:I,"&lt;3")</f>
        <v>0</v>
      </c>
      <c r="CQ128" s="109">
        <f>SUMIFS('Planificación 2026-1'!R:R,'Planificación 2026-1'!W:W,C128,'Planificación 2026-1'!H:H,"IS",'Planificación 2026-1'!I:I,"&lt;3")</f>
        <v>0</v>
      </c>
      <c r="CR128" s="109">
        <f>SUMIFS('Planificación 2026-1'!R:R,'Planificación 2026-1'!W:W,C128,'Planificación 2026-1'!H:H,"PS",'Planificación 2026-1'!I:I,"&lt;3")</f>
        <v>0</v>
      </c>
      <c r="CS128" s="109">
        <f>SUMIFS('Planificación 2026-1'!R:R,'Planificación 2026-1'!W:W,C128,'Planificación 2026-1'!H:H,"IN",'Planificación 2026-1'!I:I,"&lt;3")</f>
        <v>5</v>
      </c>
      <c r="CT128" s="109">
        <f>SUMIFS('Planificación 2026-1'!R:R,'Planificación 2026-1'!W:W,C128,'Planificación 2026-1'!H:H,"CA",'Planificación 2026-1'!I:I,"&lt;3")</f>
        <v>0</v>
      </c>
      <c r="CU128" s="109">
        <f>SUMIFS('Planificación 2026-1'!R:R,'Planificación 2026-1'!W:W,C128,'Planificación 2026-1'!H:H,"DE",'Planificación 2026-1'!I:I,"&lt;3")</f>
        <v>0</v>
      </c>
      <c r="CV128" s="109">
        <f>SUMIFS('Planificación 2026-1'!R:R,'Planificación 2026-1'!W:W,C128,'Planificación 2026-1'!H:H,"OB",'Planificación 2026-1'!I:I,"&lt;3")</f>
        <v>0</v>
      </c>
      <c r="CW128" s="109">
        <f>SUMIFS('Planificación 2026-1'!R:R,'Planificación 2026-1'!W:W,C128,'Planificación 2026-1'!H:H,"MH",'Planificación 2026-1'!I:I,"&lt;3")</f>
        <v>0</v>
      </c>
      <c r="CX128" s="109">
        <f>SUMIFS('Planificación 2026-1'!R:R,'Planificación 2026-1'!W:W,C128,'Planificación 2026-1'!H:H,"IC",'Planificación 2026-1'!I:I,"&lt;3")</f>
        <v>0</v>
      </c>
      <c r="CY128" s="109">
        <f>SUMIFS('Planificación 2026-1'!R:R,'Planificación 2026-1'!W:W,C128,'Planificación 2026-1'!H:H,"AR",'Planificación 2026-1'!I:I,"&lt;3")</f>
        <v>0</v>
      </c>
      <c r="CZ128" s="109">
        <f>SUMIFS('Planificación 2026-1'!R:R,'Planificación 2026-1'!W:W,C128,'Planificación 2026-1'!H:H,"T1",'Planificación 2026-1'!I:I,"&lt;3")</f>
        <v>0</v>
      </c>
      <c r="DA128" s="109">
        <f>SUMIFS('Planificación 2026-1'!R:R,'Planificación 2026-1'!W:W,C128,'Planificación 2026-1'!H:H,"T3",'Planificación 2026-1'!I:I,"&lt;3")</f>
        <v>0</v>
      </c>
      <c r="DB128" s="109">
        <f>SUMIFS('Planificación 2026-1'!R:R,'Planificación 2026-1'!W:W,C128,'Planificación 2026-1'!H:H,"T2",'Planificación 2026-1'!I:I,"&lt;3")</f>
        <v>0</v>
      </c>
      <c r="DC128" s="109">
        <f>SUMIFS('Planificación 2026-1'!R:R,'Planificación 2026-1'!W:W,C128,'Planificación 2026-1'!H:H,"AE",'Planificación 2026-1'!I:I,"&lt;3")</f>
        <v>0</v>
      </c>
      <c r="DD128" s="109">
        <f>SUMIFS('Planificación 2026-1'!R:R,'Planificación 2026-1'!W:W,C128,'Planificación 2026-1'!H:H,"T4",'Planificación 2026-1'!I:I,"&lt;3")</f>
        <v>0</v>
      </c>
      <c r="DE128" s="108" t="str">
        <f t="shared" si="13"/>
        <v>P01 P06 P38</v>
      </c>
      <c r="DF128" s="41">
        <f>IF(C128="","",SUMIFS('Planificación 2026-1'!R:R,'Planificación 2026-1'!W:W,C128,'Planificación 2026-1'!F:F,"PRINCIPAL",'Planificación 2026-1'!X:X,"VIRTUAL"))</f>
        <v>12</v>
      </c>
      <c r="DG128" s="41">
        <f>IF(C128="","",SUMIFS('Planificación 2026-1'!R:R,'Planificación 2026-1'!W:W,C128,'Planificación 2026-1'!F:F,"PRINCIPAL",'Planificación 2026-1'!X:X,"PRESENCIAL"))</f>
        <v>13</v>
      </c>
      <c r="DH128" s="41">
        <f>IF(C128="","",SUMIFS('Planificación 2026-1'!R:R,'Planificación 2026-1'!W:W,C128,'Planificación 2026-1'!F:F,"PRINCIPAL",'Planificación 2026-1'!X:X,"HIBRIDO PRESENCIAL"))</f>
        <v>4</v>
      </c>
      <c r="DI128" s="108" t="str">
        <f t="shared" si="14"/>
        <v>P01</v>
      </c>
      <c r="DJ128" s="108">
        <f>IF(C128="","",SUMIFS('Planificación 2026-1'!R:R,'Planificación 2026-1'!W:W,C128,'Planificación 2026-1'!F:F,"FILIAL",'Planificación 2026-1'!X:X,"VIRTUAL"))</f>
        <v>0</v>
      </c>
      <c r="DK128" s="110">
        <f>IF(C128="","",SUMIFS('Planificación 2026-1'!R:R,'Planificación 2026-1'!W:W,C128,'Planificación 2026-1'!F:F,"FILIAL",'Planificación 2026-1'!X:X,"PRESENCIAL"))</f>
        <v>0</v>
      </c>
      <c r="DL128" s="61">
        <f>IF(C128="","",SUMIFS('Planificación 2026-1'!R:R,'Planificación 2026-1'!W:W,C128,'Planificación 2026-1'!F:F,"FILIAL",'Planificación 2026-1'!X:X,"HIBRIDO PRESENCIAL"))</f>
        <v>0</v>
      </c>
      <c r="DM128" s="111" t="str">
        <f t="shared" si="15"/>
        <v/>
      </c>
      <c r="DN128" s="108">
        <f>IF(C128="","",SUMIFS('Planificación 2026-1'!R:R,'Planificación 2026-1'!W:W,C128,'Planificación 2026-1'!F:F,"SUNAMPE",'Planificación 2026-1'!X:X,"VIRTUAL"))</f>
        <v>0</v>
      </c>
      <c r="DO128" s="61">
        <f>IF(C128="","",SUMIFS('Planificación 2026-1'!R:R,'Planificación 2026-1'!W:W,C128,'Planificación 2026-1'!F:F,"SUNAMPE",'Planificación 2026-1'!X:X,"PRESENCIAL"))</f>
        <v>0</v>
      </c>
      <c r="DP128" s="111" t="str">
        <f t="shared" si="16"/>
        <v/>
      </c>
      <c r="DQ128" s="108">
        <f>IF(C128="","",SUMIFS('Planificación 2026-1'!R:R,'Planificación 2026-1'!W:W,C128,'Planificación 2026-1'!F:F,"HUAURA",'Planificación 2026-1'!X:X,"VIRTUAL"))</f>
        <v>0</v>
      </c>
      <c r="DR128" s="61">
        <f>IF(C128="","",SUMIFS('Planificación 2026-1'!R:R,'Planificación 2026-1'!W:W,C128,'Planificación 2026-1'!F:F,"HUAURA",'Planificación 2026-1'!X:X,"PRESENCIAL"))</f>
        <v>0</v>
      </c>
      <c r="DS128" s="76">
        <f>SUMIFS('Planificación 2026-1'!R:R,'Planificación 2026-1'!W:W,C128,'Planificación 2026-1'!F:F,"PRINCIPAL",'Planificación 2026-1'!X:X,"VIRTUAL",'Planificación 2026-1'!I:I,"&gt;2")</f>
        <v>12</v>
      </c>
      <c r="DT128" s="76">
        <f>SUMIFS('Planificación 2026-1'!R:R,'Planificación 2026-1'!W:W,C128,'Planificación 2026-1'!F:F,"PRINCIPAL",'Planificación 2026-1'!X:X,"&lt;&gt;VIRTUAL",'Planificación 2026-1'!I:I,"&gt;2")</f>
        <v>17</v>
      </c>
      <c r="DU128" s="76">
        <f>SUMIFS('Planificación 2026-1'!R:R,'Planificación 2026-1'!W:W,C128,'Planificación 2026-1'!F:F,"SUNAMPE",'Planificación 2026-1'!X:X,"VIRTUAL",'Planificación 2026-1'!I:I,"&gt;2")</f>
        <v>0</v>
      </c>
      <c r="DV128" s="76">
        <f>SUMIFS('Planificación 2026-1'!R:R,'Planificación 2026-1'!W:W,C128,'Planificación 2026-1'!F:F,"SUNAMPE",'Planificación 2026-1'!X:X,"&lt;&gt;VIRTUAL",'Planificación 2026-1'!I:I,"&gt;2")</f>
        <v>0</v>
      </c>
      <c r="DW128" s="76">
        <f>SUMIFS('Planificación 2026-1'!R:R,'Planificación 2026-1'!W:W,C128,'Planificación 2026-1'!F:F,"FILIAL",'Planificación 2026-1'!X:X,"VIRTUAL",'Planificación 2026-1'!I:I,"&gt;2")</f>
        <v>0</v>
      </c>
      <c r="DX128" s="76">
        <f>SUMIFS('Planificación 2026-1'!R:R,'Planificación 2026-1'!W:W,C128,'Planificación 2026-1'!F:F,"FILIAL",'Planificación 2026-1'!X:X,"&lt;&gt;VIRTUAL",'Planificación 2026-1'!I:I,"&gt;2")</f>
        <v>0</v>
      </c>
      <c r="DY128" s="76">
        <f>SUMIFS('Planificación 2026-1'!R:R,'Planificación 2026-1'!W:W,C128,'Planificación 2026-1'!F:F,"PORUMA",'Planificación 2026-1'!X:X,"VIRTUAL",'Planificación 2026-1'!I:I,"&gt;2")</f>
        <v>0</v>
      </c>
      <c r="DZ128" s="76">
        <f>SUMIFS('Planificación 2026-1'!R:R,'Planificación 2026-1'!W:W,C128,'Planificación 2026-1'!F:F,"PORUMA",'Planificación 2026-1'!X:X,"&lt;&gt;VIRTUAL",'Planificación 2026-1'!I:I,"&gt;2")</f>
        <v>0</v>
      </c>
      <c r="EA128" s="76">
        <f>SUMIFS('Planificación 2026-1'!R:R,'Planificación 2026-1'!W:W,C128,'Planificación 2026-1'!F:F,"HUAURA",'Planificación 2026-1'!X:X,"VIRTUAL",'Planificación 2026-1'!I:I,"&gt;2")</f>
        <v>0</v>
      </c>
      <c r="EB128" s="76">
        <f>SUMIFS('Planificación 2026-1'!R:R,'Planificación 2026-1'!W:W,C128,'Planificación 2026-1'!F:F,"HUAURA",'Planificación 2026-1'!X:X,"&lt;&gt;VIRTUAL",'Planificación 2026-1'!I:I,"&gt;2")</f>
        <v>0</v>
      </c>
      <c r="EC128" s="76">
        <f>SUMIFS('Planificación 2026-1'!R:R,'Planificación 2026-1'!W:W,C128,'Planificación 2026-1'!F:F,"PRINCIPAL",'Planificación 2026-1'!X:X,"VIRTUAL",'Planificación 2026-1'!I:I,"&lt;3")</f>
        <v>0</v>
      </c>
      <c r="ED128" s="76">
        <f>SUMIFS('Planificación 2026-1'!R:R,'Planificación 2026-1'!W:W,C128,'Planificación 2026-1'!F:F,"PRINCIPAL",'Planificación 2026-1'!X:X,"&lt;&gt;VIRTUAL",'Planificación 2026-1'!I:I,"&lt;3")</f>
        <v>5</v>
      </c>
      <c r="EE128" s="76">
        <f>SUMIFS('Planificación 2026-1'!R:R,'Planificación 2026-1'!W:W,C128,'Planificación 2026-1'!F:F,"SUNAMPE",'Planificación 2026-1'!X:X,"VIRTUAL",'Planificación 2026-1'!I:I,"&lt;3")</f>
        <v>0</v>
      </c>
      <c r="EF128" s="76">
        <f>SUMIFS('Planificación 2026-1'!R:R,'Planificación 2026-1'!W:W,C128,'Planificación 2026-1'!F:F,"SUNAMPE",'Planificación 2026-1'!X:X,"&lt;&gt;VIRTUAL",'Planificación 2026-1'!I:I,"&lt;3")</f>
        <v>0</v>
      </c>
      <c r="EG128" s="76">
        <f>SUMIFS('Planificación 2026-1'!R:R,'Planificación 2026-1'!W:W,C128,'Planificación 2026-1'!F:F,"FILIAL",'Planificación 2026-1'!X:X,"VIRTUAL",'Planificación 2026-1'!I:I,"&lt;3")</f>
        <v>0</v>
      </c>
      <c r="EH128" s="76">
        <f>SUMIFS('Planificación 2026-1'!R:R,'Planificación 2026-1'!W:W,C128,'Planificación 2026-1'!F:F,"FILIAL",'Planificación 2026-1'!X:X,"&lt;&gt;VIRTUAL",'Planificación 2026-1'!I:I,"&lt;3")</f>
        <v>0</v>
      </c>
      <c r="EI128" s="76">
        <f>SUMIFS('Planificación 2026-1'!R:R,'Planificación 2026-1'!W:W,C128,'Planificación 2026-1'!F:F,"PORUMA",'Planificación 2026-1'!X:X,"VIRTUAL",'Planificación 2026-1'!I:I,"&lt;3")</f>
        <v>0</v>
      </c>
      <c r="EJ128" s="76">
        <f>SUMIFS('Planificación 2026-1'!R:R,'Planificación 2026-1'!W:W,C128,'Planificación 2026-1'!F:F,"PORUMA",'Planificación 2026-1'!X:X,"&lt;&gt;VIRTUAL",'Planificación 2026-1'!I:I,"&lt;3")</f>
        <v>0</v>
      </c>
      <c r="EK128" s="76">
        <f>SUMIFS('Planificación 2026-1'!R:R,'Planificación 2026-1'!W:W,C128,'Planificación 2026-1'!F:F,"HUAURA",'Planificación 2026-1'!X:X,"VIRTUAL",'Planificación 2026-1'!I:I,"&lt;3")</f>
        <v>0</v>
      </c>
      <c r="EL128" s="76">
        <f>SUMIFS('Planificación 2026-1'!R:R,'Planificación 2026-1'!W:W,C128,'Planificación 2026-1'!F:F,"HUAURA",'Planificación 2026-1'!X:X,"&lt;&gt;VIRTUAL",'Planificación 2026-1'!I:I,"&lt;3")</f>
        <v>0</v>
      </c>
      <c r="EM128" s="76"/>
      <c r="EN128" s="76">
        <f t="shared" si="9"/>
        <v>12</v>
      </c>
      <c r="EO128" s="76">
        <f t="shared" si="10"/>
        <v>22</v>
      </c>
      <c r="EP128" s="76" t="b">
        <f t="shared" si="11"/>
        <v>1</v>
      </c>
      <c r="EQ128" s="76" t="str">
        <f t="shared" si="12"/>
        <v>SEDE</v>
      </c>
      <c r="ER128" s="76" t="str">
        <f t="shared" si="17"/>
        <v>MAS PRESENCIAL</v>
      </c>
    </row>
    <row r="129" spans="1:148" hidden="1">
      <c r="B129" s="119">
        <v>126</v>
      </c>
      <c r="C129" s="115" t="s">
        <v>301</v>
      </c>
      <c r="D129" s="112">
        <f>SUMIF('Planificación 2026-1'!W:W,C129,'Planificación 2026-1'!R:R)</f>
        <v>0</v>
      </c>
      <c r="E129" s="114" t="s">
        <v>173</v>
      </c>
      <c r="F129" s="116" t="s">
        <v>245</v>
      </c>
      <c r="G129" s="115" t="s">
        <v>153</v>
      </c>
      <c r="H129" s="115" t="s">
        <v>124</v>
      </c>
      <c r="I129" s="107" t="str">
        <f>IF(SUM(COUNTIFS('Planificación 2026-1'!F:F,"PRINCIPAL",'Planificación 2026-1'!W:W,C129,'Planificación 2026-1'!H:H,"AF"))&gt;0,"P01"," ")</f>
        <v xml:space="preserve"> </v>
      </c>
      <c r="J129" s="108" t="str">
        <f>IF(SUM(COUNTIFS('Planificación 2026-1'!F:F,"PRINCIPAL",'Planificación 2026-1'!W:W,C129,'Planificación 2026-1'!H:H,"EN"))&gt;0,"P02"," ")</f>
        <v xml:space="preserve"> </v>
      </c>
      <c r="K129" s="108" t="str">
        <f>IF(SUM(COUNTIFS('Planificación 2026-1'!F:F,"PRINCIPAL",'Planificación 2026-1'!W:W,C129,'Planificación 2026-1'!H:H,"IS"))&gt;0,"P03"," ")</f>
        <v xml:space="preserve"> </v>
      </c>
      <c r="L129" s="108" t="str">
        <f>IF(SUM(COUNTIFS('Planificación 2026-1'!F:F,"PRINCIPAL",'Planificación 2026-1'!W:W,C129,'Planificación 2026-1'!H:H,"PS"))&gt;0,"P04"," ")</f>
        <v xml:space="preserve"> </v>
      </c>
      <c r="M129" s="108"/>
      <c r="N129" s="108" t="str">
        <f>IF(SUM(COUNTIFS('Planificación 2026-1'!F:F,"PRINCIPAL",'Planificación 2026-1'!W:W,C129,'Planificación 2026-1'!H:H,"IN"))&gt;0,"P06"," ")</f>
        <v xml:space="preserve"> </v>
      </c>
      <c r="O129" s="108" t="str">
        <f>IF(SUM(COUNTIFS('Planificación 2026-1'!F:F,"PRINCIPAL",'Planificación 2026-1'!W:W,C129,'Planificación 2026-1'!H:H,"CA"))&gt;0,"P07"," ")</f>
        <v xml:space="preserve"> </v>
      </c>
      <c r="P129" s="108" t="str">
        <f>IF(SUM(COUNTIFS('Planificación 2026-1'!F:F,"PRINCIPAL",'Planificación 2026-1'!W:W,C129,'Planificación 2026-1'!H:H,"DE"))&gt;0,"P08"," ")</f>
        <v xml:space="preserve"> </v>
      </c>
      <c r="Q129" s="108" t="str">
        <f>IF(SUM(COUNTIFS('Planificación 2026-1'!F:F,"PRINCIPAL",'Planificación 2026-1'!W:W,C129,'Planificación 2026-1'!H:H,"OB"))&gt;0,"P09"," ")</f>
        <v xml:space="preserve"> </v>
      </c>
      <c r="R129" s="108" t="str">
        <f>IF(SUM(COUNTIFS('Planificación 2026-1'!F:F,"PRINCIPAL",'Planificación 2026-1'!W:W,C129,'Planificación 2026-1'!H:H,"MH"))&gt;0,"P31"," ")</f>
        <v xml:space="preserve"> </v>
      </c>
      <c r="S129" s="108" t="str">
        <f>IF(SUM(COUNTIFS('Planificación 2026-1'!F:F,"PRINCIPAL",'Planificación 2026-1'!W:W,C129,'Planificación 2026-1'!H:H,"IC"))&gt;0,"P32"," ")</f>
        <v xml:space="preserve"> </v>
      </c>
      <c r="T129" s="108" t="str">
        <f>IF(SUM(COUNTIFS('Planificación 2026-1'!F:F,"PRINCIPAL",'Planificación 2026-1'!W:W,C129,'Planificación 2026-1'!H:H,"AR"))&gt;0,"P34"," ")</f>
        <v xml:space="preserve"> </v>
      </c>
      <c r="U129" s="108" t="str">
        <f>IF(SUM(COUNTIFS('Planificación 2026-1'!F:F,"PRINCIPAL",'Planificación 2026-1'!W:W,C129,'Planificación 2026-1'!H:H,"T1"))&gt;0,"P35"," ")</f>
        <v xml:space="preserve"> </v>
      </c>
      <c r="V129" s="108" t="str">
        <f>IF(SUM(COUNTIFS('Planificación 2026-1'!F:F,"PRINCIPAL",'Planificación 2026-1'!W:W,C129,'Planificación 2026-1'!H:H,"T3"))&gt;0,"P36"," ")</f>
        <v xml:space="preserve"> </v>
      </c>
      <c r="W129" s="108" t="str">
        <f>IF(SUM(COUNTIFS('Planificación 2026-1'!F:F,"PRINCIPAL",'Planificación 2026-1'!W:W,C129,'Planificación 2026-1'!H:H,"T2"))&gt;0,"P37"," ")</f>
        <v xml:space="preserve"> </v>
      </c>
      <c r="X129" s="108" t="str">
        <f>IF(SUM(COUNTIFS('Planificación 2026-1'!F:F,"PRINCIPAL",'Planificación 2026-1'!W:W,C129,'Planificación 2026-1'!H:H,"AE"))&gt;0,"P38"," ")</f>
        <v xml:space="preserve"> </v>
      </c>
      <c r="Y129" s="108" t="str">
        <f>IF(SUM(COUNTIFS('Planificación 2026-1'!F:F,"PRINCIPAL",'Planificación 2026-1'!W:W,C129,'Planificación 2026-1'!H:H,"T4"))&gt;0,"P55"," ")</f>
        <v xml:space="preserve"> </v>
      </c>
      <c r="Z129" s="108" t="str">
        <f>IF(SUM(COUNTIFS('Planificación 2026-1'!F:F,"FILIAL",'Planificación 2026-1'!W:W,C129,'Planificación 2026-1'!H:H,"AF"))&gt;0," P01"," ")</f>
        <v xml:space="preserve"> </v>
      </c>
      <c r="AA129" s="108" t="str">
        <f>IF(SUM(COUNTIFS('Planificación 2026-1'!F:F,"FILIAL",'Planificación 2026-1'!W:W,C129,'Planificación 2026-1'!H:H,"EN"))&gt;0,"P02"," ")</f>
        <v xml:space="preserve"> </v>
      </c>
      <c r="AB129" s="108" t="str">
        <f>IF(SUM(COUNTIFS('Planificación 2026-1'!F:F,"FILIAL",'Planificación 2026-1'!W:W,C129,'Planificación 2026-1'!H:H,"IS"))&gt;0,"P03"," ")</f>
        <v xml:space="preserve"> </v>
      </c>
      <c r="AC129" s="108" t="str">
        <f>IF(SUM(COUNTIFS('Planificación 2026-1'!F:F,"FILIAL",'Planificación 2026-1'!W:W,C129,'Planificación 2026-1'!H:H,"PS"))&gt;0,"P04"," ")</f>
        <v xml:space="preserve"> </v>
      </c>
      <c r="AD129" s="108"/>
      <c r="AE129" s="108" t="str">
        <f>IF(SUM(COUNTIFS('Planificación 2026-1'!F:F,"FILIAL",'Planificación 2026-1'!W:W,C129,'Planificación 2026-1'!H:H,"IN"))&gt;0,"P06"," ")</f>
        <v xml:space="preserve"> </v>
      </c>
      <c r="AF129" s="108" t="str">
        <f>IF(SUM(COUNTIFS('Planificación 2026-1'!F:F,"FILIAL",'Planificación 2026-1'!W:W,C129,'Planificación 2026-1'!H:H,"CA"))&gt;0,"P07"," ")</f>
        <v xml:space="preserve"> </v>
      </c>
      <c r="AG129" s="108" t="str">
        <f>IF(SUM(COUNTIFS('Planificación 2026-1'!F:F,"FILIAL",'Planificación 2026-1'!W:W,C129,'Planificación 2026-1'!H:H,"DE"))&gt;0,"P08"," ")</f>
        <v xml:space="preserve"> </v>
      </c>
      <c r="AH129" s="108" t="str">
        <f>IF(SUM(COUNTIFS('Planificación 2026-1'!F:F,"FILIAL",'Planificación 2026-1'!W:W,C129,'Planificación 2026-1'!H:H,"OB"))&gt;0,"P09"," ")</f>
        <v xml:space="preserve"> </v>
      </c>
      <c r="AI129" s="108" t="str">
        <f>IF(SUM(COUNTIFS('Planificación 2026-1'!F:F,"FILIAL",'Planificación 2026-1'!W:W,C129,'Planificación 2026-1'!H:H,"MH"))&gt;0,"P31"," ")</f>
        <v xml:space="preserve"> </v>
      </c>
      <c r="AJ129" s="108" t="str">
        <f>IF(SUM(COUNTIFS('Planificación 2026-1'!F:F,"FILIAL",'Planificación 2026-1'!W:W,C129,'Planificación 2026-1'!H:H,"IC"))&gt;0,"P32"," ")</f>
        <v xml:space="preserve"> </v>
      </c>
      <c r="AK129" s="108" t="str">
        <f>IF(SUM(COUNTIFS('Planificación 2026-1'!F:F,"FILIAL",'Planificación 2026-1'!W:W,C129,'Planificación 2026-1'!H:H,"AR"))&gt;0,"P34"," ")</f>
        <v xml:space="preserve"> </v>
      </c>
      <c r="AL129" s="108" t="str">
        <f>IF(SUM(COUNTIFS('Planificación 2026-1'!F:F,"FILIAL",'Planificación 2026-1'!W:W,C129,'Planificación 2026-1'!H:H,"T1"))&gt;0,"P35"," ")</f>
        <v xml:space="preserve"> </v>
      </c>
      <c r="AM129" s="108" t="str">
        <f>IF(SUM(COUNTIFS('Planificación 2026-1'!F:F,"FILIAL",'Planificación 2026-1'!W:W,C129,'Planificación 2026-1'!H:H,"T3"))&gt;0,"P36"," ")</f>
        <v xml:space="preserve"> </v>
      </c>
      <c r="AN129" s="108" t="str">
        <f>IF(SUM(COUNTIFS('Planificación 2026-1'!F:F,"FILIAL",'Planificación 2026-1'!W:W,C129,'Planificación 2026-1'!H:H,"T2"))&gt;0,"P37"," ")</f>
        <v xml:space="preserve"> </v>
      </c>
      <c r="AO129" s="108" t="str">
        <f>IF(SUM(COUNTIFS('Planificación 2026-1'!F:F,"FILIAL",'Planificación 2026-1'!W:W,C129,'Planificación 2026-1'!H:H,"AE"))&gt;0,"P38"," ")</f>
        <v xml:space="preserve"> </v>
      </c>
      <c r="AP129" s="108" t="str">
        <f>IF(SUM(COUNTIFS('Planificación 2026-1'!F:F,"FILIAL",'Planificación 2026-1'!W:W,C129,'Planificación 2026-1'!H:H,"T4"))&gt;0,"P55"," ")</f>
        <v xml:space="preserve"> </v>
      </c>
      <c r="AQ129" s="108" t="str">
        <f>IF(SUM(COUNTIFS('Planificación 2026-1'!F:F,"SUNAMPE",'Planificación 2026-1'!W:W,C129,'Planificación 2026-1'!H:H,"AF"))&gt;0," P01"," ")</f>
        <v xml:space="preserve"> </v>
      </c>
      <c r="AR129" s="108" t="str">
        <f>IF(SUM(COUNTIFS('Planificación 2026-1'!F:F,"SUNAMPE",'Planificación 2026-1'!W:W,C129,'Planificación 2026-1'!H:H,"EN"))&gt;0,"P02"," ")</f>
        <v xml:space="preserve"> </v>
      </c>
      <c r="AS129" s="108" t="str">
        <f>IF(SUM(COUNTIFS('Planificación 2026-1'!F:F,"SUNAMPE",'Planificación 2026-1'!W:W,C129,'Planificación 2026-1'!H:H,"IS"))&gt;0,"P03"," ")</f>
        <v xml:space="preserve"> </v>
      </c>
      <c r="AT129" s="108" t="str">
        <f>IF(SUM(COUNTIFS('Planificación 2026-1'!F:F,"SUNAMPE",'Planificación 2026-1'!W:W,C129,'Planificación 2026-1'!H:H,"PS"))&gt;0,"P04"," ")</f>
        <v xml:space="preserve"> </v>
      </c>
      <c r="AU129" s="108"/>
      <c r="AV129" s="108" t="str">
        <f>IF(SUM(COUNTIFS('Planificación 2026-1'!F:F,"SUNAMPE",'Planificación 2026-1'!W:W,C129,'Planificación 2026-1'!H:H,"IN"))&gt;0,"P06"," ")</f>
        <v xml:space="preserve"> </v>
      </c>
      <c r="AW129" s="108" t="str">
        <f>IF(SUM(COUNTIFS('Planificación 2026-1'!F:F,"SUNAMPE",'Planificación 2026-1'!W:W,C129,'Planificación 2026-1'!H:H,"CA"))&gt;0,"P07"," ")</f>
        <v xml:space="preserve"> </v>
      </c>
      <c r="AX129" s="108" t="str">
        <f>IF(SUM(COUNTIFS('Planificación 2026-1'!F:F,"SUNAMPE",'Planificación 2026-1'!W:W,C129,'Planificación 2026-1'!H:H,"DE"))&gt;0,"P08"," ")</f>
        <v xml:space="preserve"> </v>
      </c>
      <c r="AY129" s="108" t="str">
        <f>IF(SUM(COUNTIFS('Planificación 2026-1'!F:F,"SUNAMPE",'Planificación 2026-1'!W:W,C129,'Planificación 2026-1'!H:H,"OB"))&gt;0,"P09"," ")</f>
        <v xml:space="preserve"> </v>
      </c>
      <c r="AZ129" s="108" t="str">
        <f>IF(SUM(COUNTIFS('Planificación 2026-1'!F:F,"SUNAMPE",'Planificación 2026-1'!W:W,C129,'Planificación 2026-1'!H:H,"MH"))&gt;0,"P31"," ")</f>
        <v xml:space="preserve"> </v>
      </c>
      <c r="BA129" s="108" t="str">
        <f>IF(SUM(COUNTIFS('Planificación 2026-1'!F:F,"SUNAMPE",'Planificación 2026-1'!W:W,C129,'Planificación 2026-1'!H:H,"IC"))&gt;0,"P32"," ")</f>
        <v xml:space="preserve"> </v>
      </c>
      <c r="BB129" s="108" t="str">
        <f>IF(SUM(COUNTIFS('Planificación 2026-1'!F:F,"SUNAMPE",'Planificación 2026-1'!W:W,C129,'Planificación 2026-1'!H:H,"AR"))&gt;0,"P34"," ")</f>
        <v xml:space="preserve"> </v>
      </c>
      <c r="BC129" s="108" t="str">
        <f>IF(SUM(COUNTIFS('Planificación 2026-1'!F:F,"SUNAMPE",'Planificación 2026-1'!W:W,C129,'Planificación 2026-1'!H:H,"T1"))&gt;0,"P35"," ")</f>
        <v xml:space="preserve"> </v>
      </c>
      <c r="BD129" s="108" t="str">
        <f>IF(SUM(COUNTIFS('Planificación 2026-1'!F:F,"SUNAMPE",'Planificación 2026-1'!W:W,C129,'Planificación 2026-1'!H:H,"T3"))&gt;0,"P36"," ")</f>
        <v xml:space="preserve"> </v>
      </c>
      <c r="BE129" s="108" t="str">
        <f>IF(SUM(COUNTIFS('Planificación 2026-1'!F:F,"SUNAMPE",'Planificación 2026-1'!W:W,C129,'Planificación 2026-1'!H:H,"T2"))&gt;0,"P37"," ")</f>
        <v xml:space="preserve"> </v>
      </c>
      <c r="BF129" s="108" t="str">
        <f>IF(SUM(COUNTIFS('Planificación 2026-1'!F:F,"SUNAMPE",'Planificación 2026-1'!W:W,C129,'Planificación 2026-1'!H:H,"AE"))&gt;0,"P38"," ")</f>
        <v xml:space="preserve"> </v>
      </c>
      <c r="BG129" s="108" t="str">
        <f>IF(SUM(COUNTIFS('Planificación 2026-1'!F:F,"SUNAMPE",'Planificación 2026-1'!W:W,C129,'Planificación 2026-1'!H:H,"T4"))&gt;0,"P55"," ")</f>
        <v xml:space="preserve"> </v>
      </c>
      <c r="BH129" s="108" t="str">
        <f>IF(SUM(COUNTIFS('Planificación 2026-1'!F:F,"HUAURA",'Planificación 2026-1'!W:W,C129,'Planificación 2026-1'!H:H,"AF"))&gt;0," P01"," ")</f>
        <v xml:space="preserve"> </v>
      </c>
      <c r="BI129" s="108" t="str">
        <f>IF(SUM(COUNTIFS('Planificación 2026-1'!F:F,"HUAURA",'Planificación 2026-1'!W:W,C129,'Planificación 2026-1'!H:H,"EN"))&gt;0,"P02"," ")</f>
        <v xml:space="preserve"> </v>
      </c>
      <c r="BJ129" s="108" t="str">
        <f>IF(SUM(COUNTIFS('Planificación 2026-1'!F:F,"HUAURA",'Planificación 2026-1'!W:W,C129,'Planificación 2026-1'!H:H,"IS"))&gt;0,"P03"," ")</f>
        <v xml:space="preserve"> </v>
      </c>
      <c r="BK129" s="108" t="str">
        <f>IF(SUM(COUNTIFS('Planificación 2026-1'!F:F,"HUAURA",'Planificación 2026-1'!W:W,C129,'Planificación 2026-1'!H:H,"PS"))&gt;0,"P04"," ")</f>
        <v xml:space="preserve"> </v>
      </c>
      <c r="BL129" s="108"/>
      <c r="BM129" s="108" t="str">
        <f>IF(SUM(COUNTIFS('Planificación 2026-1'!F:F,"HUAURA",'Planificación 2026-1'!W:W,C129,'Planificación 2026-1'!H:H,"IN"))&gt;0,"P06"," ")</f>
        <v xml:space="preserve"> </v>
      </c>
      <c r="BN129" s="108" t="str">
        <f>IF(SUM(COUNTIFS('Planificación 2026-1'!F:F,"HUAURA",'Planificación 2026-1'!W:W,C129,'Planificación 2026-1'!H:H,"CA"))&gt;0,"P07"," ")</f>
        <v xml:space="preserve"> </v>
      </c>
      <c r="BO129" s="108" t="str">
        <f>IF(SUM(COUNTIFS('Planificación 2026-1'!F:F,"HUAURA",'Planificación 2026-1'!W:W,C129,'Planificación 2026-1'!H:H,"DE"))&gt;0,"P08"," ")</f>
        <v xml:space="preserve"> </v>
      </c>
      <c r="BP129" s="108" t="str">
        <f>IF(SUM(COUNTIFS('Planificación 2026-1'!F:F,"HUAURA",'Planificación 2026-1'!W:W,C129,'Planificación 2026-1'!H:H,"OB"))&gt;0,"P09"," ")</f>
        <v xml:space="preserve"> </v>
      </c>
      <c r="BQ129" s="108" t="str">
        <f>IF(SUM(COUNTIFS('Planificación 2026-1'!F:F,"HUAURA",'Planificación 2026-1'!W:W,C129,'Planificación 2026-1'!H:H,"MH"))&gt;0,"P31"," ")</f>
        <v xml:space="preserve"> </v>
      </c>
      <c r="BR129" s="108" t="str">
        <f>IF(SUM(COUNTIFS('Planificación 2026-1'!F:F,"HUAURA",'Planificación 2026-1'!W:W,C129,'Planificación 2026-1'!H:H,"IC"))&gt;0,"P32"," ")</f>
        <v xml:space="preserve"> </v>
      </c>
      <c r="BS129" s="108" t="str">
        <f>IF(SUM(COUNTIFS('Planificación 2026-1'!F:F,"HUAURA",'Planificación 2026-1'!W:W,C129,'Planificación 2026-1'!H:H,"AR"))&gt;0,"P34"," ")</f>
        <v xml:space="preserve"> </v>
      </c>
      <c r="BT129" s="108" t="str">
        <f>IF(SUM(COUNTIFS('Planificación 2026-1'!F:F,"HUAURA",'Planificación 2026-1'!W:W,C129,'Planificación 2026-1'!H:H,"T1"))&gt;0,"P35"," ")</f>
        <v xml:space="preserve"> </v>
      </c>
      <c r="BU129" s="108" t="str">
        <f>IF(SUM(COUNTIFS('Planificación 2026-1'!F:F,"HUAURA",'Planificación 2026-1'!W:W,C129,'Planificación 2026-1'!H:H,"T3"))&gt;0,"P36"," ")</f>
        <v xml:space="preserve"> </v>
      </c>
      <c r="BV129" s="108" t="str">
        <f>IF(SUM(COUNTIFS('Planificación 2026-1'!F:F,"HUAURA",'Planificación 2026-1'!W:W,C129,'Planificación 2026-1'!H:H,"T2"))&gt;0,"P37"," ")</f>
        <v xml:space="preserve"> </v>
      </c>
      <c r="BW129" s="108" t="str">
        <f>IF(SUM(COUNTIFS('Planificación 2026-1'!F:F,"HUAURA",'Planificación 2026-1'!W:W,C129,'Planificación 2026-1'!H:H,"AE"))&gt;0,"P38"," ")</f>
        <v xml:space="preserve"> </v>
      </c>
      <c r="BX129" s="108" t="str">
        <f>IF(SUM(COUNTIFS('Planificación 2026-1'!F:F,"HUAURA",'Planificación 2026-1'!W:W,C129,'Planificación 2026-1'!H:H,"T4"))&gt;0,"P55"," ")</f>
        <v xml:space="preserve"> </v>
      </c>
      <c r="BY129" s="109">
        <f>SUMIFS('Planificación 2026-1'!R:R,'Planificación 2026-1'!W:W,C129,'Planificación 2026-1'!H:H,"AF",'Planificación 2026-1'!I:I,"&gt;2")</f>
        <v>0</v>
      </c>
      <c r="BZ129" s="109">
        <f>SUMIFS('Planificación 2026-1'!R:R,'Planificación 2026-1'!W:W,C129,'Planificación 2026-1'!H:H,"EN",'Planificación 2026-1'!I:I,"&gt;2")</f>
        <v>0</v>
      </c>
      <c r="CA129" s="109">
        <f>SUMIFS('Planificación 2026-1'!R:R,'Planificación 2026-1'!W:W,C129,'Planificación 2026-1'!H:H,"IS",'Planificación 2026-1'!I:I,"&gt;2")</f>
        <v>0</v>
      </c>
      <c r="CB129" s="109">
        <f>SUMIFS('Planificación 2026-1'!R:R,'Planificación 2026-1'!W:W,C129,'Planificación 2026-1'!H:H,"PS",'Planificación 2026-1'!I:I,"&gt;2")</f>
        <v>0</v>
      </c>
      <c r="CC129" s="109">
        <f>SUMIFS('Planificación 2026-1'!R:R,'Planificación 2026-1'!W:W,C129,'Planificación 2026-1'!H:H,"IN",'Planificación 2026-1'!I:I,"&gt;2")</f>
        <v>0</v>
      </c>
      <c r="CD129" s="109">
        <f>SUMIFS('Planificación 2026-1'!R:R,'Planificación 2026-1'!W:W,C129,'Planificación 2026-1'!H:H,"CA",'Planificación 2026-1'!I:I,"&gt;2")</f>
        <v>0</v>
      </c>
      <c r="CE129" s="109">
        <f>SUMIFS('Planificación 2026-1'!R:R,'Planificación 2026-1'!W:W,C129,'Planificación 2026-1'!H:H,"DE",'Planificación 2026-1'!I:I,"&gt;2")</f>
        <v>0</v>
      </c>
      <c r="CF129" s="109">
        <f>SUMIFS('Planificación 2026-1'!R:R,'Planificación 2026-1'!W:W,C129,'Planificación 2026-1'!H:H,"OB",'Planificación 2026-1'!I:I,"&gt;2")</f>
        <v>0</v>
      </c>
      <c r="CG129" s="109">
        <f>SUMIFS('Planificación 2026-1'!R:R,'Planificación 2026-1'!W:W,C129,'Planificación 2026-1'!H:H,"MH",'Planificación 2026-1'!I:I,"&gt;2")</f>
        <v>0</v>
      </c>
      <c r="CH129" s="109">
        <f>SUMIFS('Planificación 2026-1'!R:R,'Planificación 2026-1'!W:W,C129,'Planificación 2026-1'!H:H,"IC",'Planificación 2026-1'!I:I,"&gt;2")</f>
        <v>0</v>
      </c>
      <c r="CI129" s="109">
        <f>SUMIFS('Planificación 2026-1'!R:R,'Planificación 2026-1'!W:W,C129,'Planificación 2026-1'!H:H,"AR",'Planificación 2026-1'!I:I,"&gt;2")</f>
        <v>0</v>
      </c>
      <c r="CJ129" s="109">
        <f>SUMIFS('Planificación 2026-1'!R:R,'Planificación 2026-1'!W:W,C129,'Planificación 2026-1'!H:H,"T1",'Planificación 2026-1'!I:I,"&gt;2")</f>
        <v>0</v>
      </c>
      <c r="CK129" s="109">
        <f>SUMIFS('Planificación 2026-1'!R:R,'Planificación 2026-1'!W:W,C129,'Planificación 2026-1'!H:H,"T3",'Planificación 2026-1'!I:I,"&gt;2")</f>
        <v>0</v>
      </c>
      <c r="CL129" s="109">
        <f>SUMIFS('Planificación 2026-1'!R:R,'Planificación 2026-1'!W:W,C129,'Planificación 2026-1'!H:H,"T2",'Planificación 2026-1'!I:I,"&gt;2")</f>
        <v>0</v>
      </c>
      <c r="CM129" s="109">
        <f>SUMIFS('Planificación 2026-1'!R:R,'Planificación 2026-1'!W:W,C129,'Planificación 2026-1'!H:H,"AE",'Planificación 2026-1'!I:I,"&gt;2")</f>
        <v>0</v>
      </c>
      <c r="CN129" s="109">
        <f>SUMIFS('Planificación 2026-1'!R:R,'Planificación 2026-1'!W:W,C129,'Planificación 2026-1'!H:H,"T4",'Planificación 2026-1'!I:I,"&gt;2")</f>
        <v>0</v>
      </c>
      <c r="CO129" s="109">
        <f>SUMIFS('Planificación 2026-1'!R:R,'Planificación 2026-1'!W:W,C129,'Planificación 2026-1'!H:H,"AF",'Planificación 2026-1'!I:I,"&lt;3")</f>
        <v>0</v>
      </c>
      <c r="CP129" s="109">
        <f>SUMIFS('Planificación 2026-1'!R:R,'Planificación 2026-1'!W:W,C129,'Planificación 2026-1'!H:H,"EN",'Planificación 2026-1'!I:I,"&lt;3")</f>
        <v>0</v>
      </c>
      <c r="CQ129" s="109">
        <f>SUMIFS('Planificación 2026-1'!R:R,'Planificación 2026-1'!W:W,C129,'Planificación 2026-1'!H:H,"IS",'Planificación 2026-1'!I:I,"&lt;3")</f>
        <v>0</v>
      </c>
      <c r="CR129" s="109">
        <f>SUMIFS('Planificación 2026-1'!R:R,'Planificación 2026-1'!W:W,C129,'Planificación 2026-1'!H:H,"PS",'Planificación 2026-1'!I:I,"&lt;3")</f>
        <v>0</v>
      </c>
      <c r="CS129" s="109">
        <f>SUMIFS('Planificación 2026-1'!R:R,'Planificación 2026-1'!W:W,C129,'Planificación 2026-1'!H:H,"IN",'Planificación 2026-1'!I:I,"&lt;3")</f>
        <v>0</v>
      </c>
      <c r="CT129" s="109">
        <f>SUMIFS('Planificación 2026-1'!R:R,'Planificación 2026-1'!W:W,C129,'Planificación 2026-1'!H:H,"CA",'Planificación 2026-1'!I:I,"&lt;3")</f>
        <v>0</v>
      </c>
      <c r="CU129" s="109">
        <f>SUMIFS('Planificación 2026-1'!R:R,'Planificación 2026-1'!W:W,C129,'Planificación 2026-1'!H:H,"DE",'Planificación 2026-1'!I:I,"&lt;3")</f>
        <v>0</v>
      </c>
      <c r="CV129" s="109">
        <f>SUMIFS('Planificación 2026-1'!R:R,'Planificación 2026-1'!W:W,C129,'Planificación 2026-1'!H:H,"OB",'Planificación 2026-1'!I:I,"&lt;3")</f>
        <v>0</v>
      </c>
      <c r="CW129" s="109">
        <f>SUMIFS('Planificación 2026-1'!R:R,'Planificación 2026-1'!W:W,C129,'Planificación 2026-1'!H:H,"MH",'Planificación 2026-1'!I:I,"&lt;3")</f>
        <v>0</v>
      </c>
      <c r="CX129" s="109">
        <f>SUMIFS('Planificación 2026-1'!R:R,'Planificación 2026-1'!W:W,C129,'Planificación 2026-1'!H:H,"IC",'Planificación 2026-1'!I:I,"&lt;3")</f>
        <v>0</v>
      </c>
      <c r="CY129" s="109">
        <f>SUMIFS('Planificación 2026-1'!R:R,'Planificación 2026-1'!W:W,C129,'Planificación 2026-1'!H:H,"AR",'Planificación 2026-1'!I:I,"&lt;3")</f>
        <v>0</v>
      </c>
      <c r="CZ129" s="109">
        <f>SUMIFS('Planificación 2026-1'!R:R,'Planificación 2026-1'!W:W,C129,'Planificación 2026-1'!H:H,"T1",'Planificación 2026-1'!I:I,"&lt;3")</f>
        <v>0</v>
      </c>
      <c r="DA129" s="109">
        <f>SUMIFS('Planificación 2026-1'!R:R,'Planificación 2026-1'!W:W,C129,'Planificación 2026-1'!H:H,"T3",'Planificación 2026-1'!I:I,"&lt;3")</f>
        <v>0</v>
      </c>
      <c r="DB129" s="109">
        <f>SUMIFS('Planificación 2026-1'!R:R,'Planificación 2026-1'!W:W,C129,'Planificación 2026-1'!H:H,"T2",'Planificación 2026-1'!I:I,"&lt;3")</f>
        <v>0</v>
      </c>
      <c r="DC129" s="109">
        <f>SUMIFS('Planificación 2026-1'!R:R,'Planificación 2026-1'!W:W,C129,'Planificación 2026-1'!H:H,"AE",'Planificación 2026-1'!I:I,"&lt;3")</f>
        <v>0</v>
      </c>
      <c r="DD129" s="109">
        <f>SUMIFS('Planificación 2026-1'!R:R,'Planificación 2026-1'!W:W,C129,'Planificación 2026-1'!H:H,"T4",'Planificación 2026-1'!I:I,"&lt;3")</f>
        <v>0</v>
      </c>
      <c r="DE129" s="108" t="str">
        <f t="shared" si="13"/>
        <v/>
      </c>
      <c r="DF129" s="41">
        <f>IF(C129="","",SUMIFS('Planificación 2026-1'!R:R,'Planificación 2026-1'!W:W,C129,'Planificación 2026-1'!F:F,"PRINCIPAL",'Planificación 2026-1'!X:X,"VIRTUAL"))</f>
        <v>0</v>
      </c>
      <c r="DG129" s="41">
        <f>IF(C129="","",SUMIFS('Planificación 2026-1'!R:R,'Planificación 2026-1'!W:W,C129,'Planificación 2026-1'!F:F,"PRINCIPAL",'Planificación 2026-1'!X:X,"PRESENCIAL"))</f>
        <v>0</v>
      </c>
      <c r="DH129" s="41">
        <f>IF(C129="","",SUMIFS('Planificación 2026-1'!R:R,'Planificación 2026-1'!W:W,C129,'Planificación 2026-1'!F:F,"PRINCIPAL",'Planificación 2026-1'!X:X,"HIBRIDO PRESENCIAL"))</f>
        <v>0</v>
      </c>
      <c r="DI129" s="108" t="str">
        <f t="shared" si="14"/>
        <v/>
      </c>
      <c r="DJ129" s="108">
        <f>IF(C129="","",SUMIFS('Planificación 2026-1'!R:R,'Planificación 2026-1'!W:W,C129,'Planificación 2026-1'!F:F,"FILIAL",'Planificación 2026-1'!X:X,"VIRTUAL"))</f>
        <v>0</v>
      </c>
      <c r="DK129" s="110">
        <f>IF(C129="","",SUMIFS('Planificación 2026-1'!R:R,'Planificación 2026-1'!W:W,C129,'Planificación 2026-1'!F:F,"FILIAL",'Planificación 2026-1'!X:X,"PRESENCIAL"))</f>
        <v>0</v>
      </c>
      <c r="DL129" s="61">
        <f>IF(C129="","",SUMIFS('Planificación 2026-1'!R:R,'Planificación 2026-1'!W:W,C129,'Planificación 2026-1'!F:F,"FILIAL",'Planificación 2026-1'!X:X,"HIBRIDO PRESENCIAL"))</f>
        <v>0</v>
      </c>
      <c r="DM129" s="111" t="str">
        <f t="shared" si="15"/>
        <v/>
      </c>
      <c r="DN129" s="108">
        <f>IF(C129="","",SUMIFS('Planificación 2026-1'!R:R,'Planificación 2026-1'!W:W,C129,'Planificación 2026-1'!F:F,"SUNAMPE",'Planificación 2026-1'!X:X,"VIRTUAL"))</f>
        <v>0</v>
      </c>
      <c r="DO129" s="61">
        <f>IF(C129="","",SUMIFS('Planificación 2026-1'!R:R,'Planificación 2026-1'!W:W,C129,'Planificación 2026-1'!F:F,"SUNAMPE",'Planificación 2026-1'!X:X,"PRESENCIAL"))</f>
        <v>0</v>
      </c>
      <c r="DP129" s="111" t="str">
        <f t="shared" si="16"/>
        <v/>
      </c>
      <c r="DQ129" s="108">
        <f>IF(C129="","",SUMIFS('Planificación 2026-1'!R:R,'Planificación 2026-1'!W:W,C129,'Planificación 2026-1'!F:F,"HUAURA",'Planificación 2026-1'!X:X,"VIRTUAL"))</f>
        <v>0</v>
      </c>
      <c r="DR129" s="61">
        <f>IF(C129="","",SUMIFS('Planificación 2026-1'!R:R,'Planificación 2026-1'!W:W,C129,'Planificación 2026-1'!F:F,"HUAURA",'Planificación 2026-1'!X:X,"PRESENCIAL"))</f>
        <v>0</v>
      </c>
      <c r="DS129" s="76">
        <f>SUMIFS('Planificación 2026-1'!R:R,'Planificación 2026-1'!W:W,C129,'Planificación 2026-1'!F:F,"PRINCIPAL",'Planificación 2026-1'!X:X,"VIRTUAL",'Planificación 2026-1'!I:I,"&gt;2")</f>
        <v>0</v>
      </c>
      <c r="DT129" s="76">
        <f>SUMIFS('Planificación 2026-1'!R:R,'Planificación 2026-1'!W:W,C129,'Planificación 2026-1'!F:F,"PRINCIPAL",'Planificación 2026-1'!X:X,"&lt;&gt;VIRTUAL",'Planificación 2026-1'!I:I,"&gt;2")</f>
        <v>0</v>
      </c>
      <c r="DU129" s="76">
        <f>SUMIFS('Planificación 2026-1'!R:R,'Planificación 2026-1'!W:W,C129,'Planificación 2026-1'!F:F,"SUNAMPE",'Planificación 2026-1'!X:X,"VIRTUAL",'Planificación 2026-1'!I:I,"&gt;2")</f>
        <v>0</v>
      </c>
      <c r="DV129" s="76">
        <f>SUMIFS('Planificación 2026-1'!R:R,'Planificación 2026-1'!W:W,C129,'Planificación 2026-1'!F:F,"SUNAMPE",'Planificación 2026-1'!X:X,"&lt;&gt;VIRTUAL",'Planificación 2026-1'!I:I,"&gt;2")</f>
        <v>0</v>
      </c>
      <c r="DW129" s="76">
        <f>SUMIFS('Planificación 2026-1'!R:R,'Planificación 2026-1'!W:W,C129,'Planificación 2026-1'!F:F,"FILIAL",'Planificación 2026-1'!X:X,"VIRTUAL",'Planificación 2026-1'!I:I,"&gt;2")</f>
        <v>0</v>
      </c>
      <c r="DX129" s="76">
        <f>SUMIFS('Planificación 2026-1'!R:R,'Planificación 2026-1'!W:W,C129,'Planificación 2026-1'!F:F,"FILIAL",'Planificación 2026-1'!X:X,"&lt;&gt;VIRTUAL",'Planificación 2026-1'!I:I,"&gt;2")</f>
        <v>0</v>
      </c>
      <c r="DY129" s="76">
        <f>SUMIFS('Planificación 2026-1'!R:R,'Planificación 2026-1'!W:W,C129,'Planificación 2026-1'!F:F,"PORUMA",'Planificación 2026-1'!X:X,"VIRTUAL",'Planificación 2026-1'!I:I,"&gt;2")</f>
        <v>0</v>
      </c>
      <c r="DZ129" s="76">
        <f>SUMIFS('Planificación 2026-1'!R:R,'Planificación 2026-1'!W:W,C129,'Planificación 2026-1'!F:F,"PORUMA",'Planificación 2026-1'!X:X,"&lt;&gt;VIRTUAL",'Planificación 2026-1'!I:I,"&gt;2")</f>
        <v>0</v>
      </c>
      <c r="EA129" s="76">
        <f>SUMIFS('Planificación 2026-1'!R:R,'Planificación 2026-1'!W:W,C129,'Planificación 2026-1'!F:F,"HUAURA",'Planificación 2026-1'!X:X,"VIRTUAL",'Planificación 2026-1'!I:I,"&gt;2")</f>
        <v>0</v>
      </c>
      <c r="EB129" s="76">
        <f>SUMIFS('Planificación 2026-1'!R:R,'Planificación 2026-1'!W:W,C129,'Planificación 2026-1'!F:F,"HUAURA",'Planificación 2026-1'!X:X,"&lt;&gt;VIRTUAL",'Planificación 2026-1'!I:I,"&gt;2")</f>
        <v>0</v>
      </c>
      <c r="EC129" s="76">
        <f>SUMIFS('Planificación 2026-1'!R:R,'Planificación 2026-1'!W:W,C129,'Planificación 2026-1'!F:F,"PRINCIPAL",'Planificación 2026-1'!X:X,"VIRTUAL",'Planificación 2026-1'!I:I,"&lt;3")</f>
        <v>0</v>
      </c>
      <c r="ED129" s="76">
        <f>SUMIFS('Planificación 2026-1'!R:R,'Planificación 2026-1'!W:W,C129,'Planificación 2026-1'!F:F,"PRINCIPAL",'Planificación 2026-1'!X:X,"&lt;&gt;VIRTUAL",'Planificación 2026-1'!I:I,"&lt;3")</f>
        <v>0</v>
      </c>
      <c r="EE129" s="76">
        <f>SUMIFS('Planificación 2026-1'!R:R,'Planificación 2026-1'!W:W,C129,'Planificación 2026-1'!F:F,"SUNAMPE",'Planificación 2026-1'!X:X,"VIRTUAL",'Planificación 2026-1'!I:I,"&lt;3")</f>
        <v>0</v>
      </c>
      <c r="EF129" s="76">
        <f>SUMIFS('Planificación 2026-1'!R:R,'Planificación 2026-1'!W:W,C129,'Planificación 2026-1'!F:F,"SUNAMPE",'Planificación 2026-1'!X:X,"&lt;&gt;VIRTUAL",'Planificación 2026-1'!I:I,"&lt;3")</f>
        <v>0</v>
      </c>
      <c r="EG129" s="76">
        <f>SUMIFS('Planificación 2026-1'!R:R,'Planificación 2026-1'!W:W,C129,'Planificación 2026-1'!F:F,"FILIAL",'Planificación 2026-1'!X:X,"VIRTUAL",'Planificación 2026-1'!I:I,"&lt;3")</f>
        <v>0</v>
      </c>
      <c r="EH129" s="76">
        <f>SUMIFS('Planificación 2026-1'!R:R,'Planificación 2026-1'!W:W,C129,'Planificación 2026-1'!F:F,"FILIAL",'Planificación 2026-1'!X:X,"&lt;&gt;VIRTUAL",'Planificación 2026-1'!I:I,"&lt;3")</f>
        <v>0</v>
      </c>
      <c r="EI129" s="76">
        <f>SUMIFS('Planificación 2026-1'!R:R,'Planificación 2026-1'!W:W,C129,'Planificación 2026-1'!F:F,"PORUMA",'Planificación 2026-1'!X:X,"VIRTUAL",'Planificación 2026-1'!I:I,"&lt;3")</f>
        <v>0</v>
      </c>
      <c r="EJ129" s="76">
        <f>SUMIFS('Planificación 2026-1'!R:R,'Planificación 2026-1'!W:W,C129,'Planificación 2026-1'!F:F,"PORUMA",'Planificación 2026-1'!X:X,"&lt;&gt;VIRTUAL",'Planificación 2026-1'!I:I,"&lt;3")</f>
        <v>0</v>
      </c>
      <c r="EK129" s="76">
        <f>SUMIFS('Planificación 2026-1'!R:R,'Planificación 2026-1'!W:W,C129,'Planificación 2026-1'!F:F,"HUAURA",'Planificación 2026-1'!X:X,"VIRTUAL",'Planificación 2026-1'!I:I,"&lt;3")</f>
        <v>0</v>
      </c>
      <c r="EL129" s="76">
        <f>SUMIFS('Planificación 2026-1'!R:R,'Planificación 2026-1'!W:W,C129,'Planificación 2026-1'!F:F,"HUAURA",'Planificación 2026-1'!X:X,"&lt;&gt;VIRTUAL",'Planificación 2026-1'!I:I,"&lt;3")</f>
        <v>0</v>
      </c>
      <c r="EM129" s="76"/>
      <c r="EN129" s="76">
        <f t="shared" si="9"/>
        <v>0</v>
      </c>
      <c r="EO129" s="76">
        <f t="shared" si="10"/>
        <v>0</v>
      </c>
      <c r="EP129" s="76" t="b">
        <f t="shared" si="11"/>
        <v>1</v>
      </c>
      <c r="EQ129" s="76" t="str">
        <f t="shared" si="12"/>
        <v/>
      </c>
      <c r="ER129" s="76" t="str">
        <f t="shared" si="17"/>
        <v>PRESENCIAL</v>
      </c>
    </row>
    <row r="130" spans="1:148" hidden="1">
      <c r="A130" s="83"/>
      <c r="B130" s="119">
        <v>127</v>
      </c>
      <c r="C130" s="115" t="s">
        <v>302</v>
      </c>
      <c r="D130" s="112">
        <f>SUMIF('Planificación 2026-1'!W:W,C130,'Planificación 2026-1'!R:R)</f>
        <v>19</v>
      </c>
      <c r="E130" s="114" t="s">
        <v>170</v>
      </c>
      <c r="F130" s="115" t="s">
        <v>171</v>
      </c>
      <c r="G130" s="115" t="s">
        <v>153</v>
      </c>
      <c r="H130" s="115" t="s">
        <v>151</v>
      </c>
      <c r="I130" s="107" t="str">
        <f>IF(SUM(COUNTIFS('Planificación 2026-1'!F:F,"PRINCIPAL",'Planificación 2026-1'!W:W,C130,'Planificación 2026-1'!H:H,"AF"))&gt;0,"P01"," ")</f>
        <v xml:space="preserve"> </v>
      </c>
      <c r="J130" s="108" t="str">
        <f>IF(SUM(COUNTIFS('Planificación 2026-1'!F:F,"PRINCIPAL",'Planificación 2026-1'!W:W,C130,'Planificación 2026-1'!H:H,"EN"))&gt;0,"P02"," ")</f>
        <v xml:space="preserve"> </v>
      </c>
      <c r="K130" s="108" t="str">
        <f>IF(SUM(COUNTIFS('Planificación 2026-1'!F:F,"PRINCIPAL",'Planificación 2026-1'!W:W,C130,'Planificación 2026-1'!H:H,"IS"))&gt;0,"P03"," ")</f>
        <v>P03</v>
      </c>
      <c r="L130" s="108" t="str">
        <f>IF(SUM(COUNTIFS('Planificación 2026-1'!F:F,"PRINCIPAL",'Planificación 2026-1'!W:W,C130,'Planificación 2026-1'!H:H,"PS"))&gt;0,"P04"," ")</f>
        <v xml:space="preserve"> </v>
      </c>
      <c r="M130" s="108"/>
      <c r="N130" s="108" t="str">
        <f>IF(SUM(COUNTIFS('Planificación 2026-1'!F:F,"PRINCIPAL",'Planificación 2026-1'!W:W,C130,'Planificación 2026-1'!H:H,"IN"))&gt;0,"P06"," ")</f>
        <v xml:space="preserve"> </v>
      </c>
      <c r="O130" s="108" t="str">
        <f>IF(SUM(COUNTIFS('Planificación 2026-1'!F:F,"PRINCIPAL",'Planificación 2026-1'!W:W,C130,'Planificación 2026-1'!H:H,"CA"))&gt;0,"P07"," ")</f>
        <v xml:space="preserve"> </v>
      </c>
      <c r="P130" s="108" t="str">
        <f>IF(SUM(COUNTIFS('Planificación 2026-1'!F:F,"PRINCIPAL",'Planificación 2026-1'!W:W,C130,'Planificación 2026-1'!H:H,"DE"))&gt;0,"P08"," ")</f>
        <v>P08</v>
      </c>
      <c r="Q130" s="108" t="str">
        <f>IF(SUM(COUNTIFS('Planificación 2026-1'!F:F,"PRINCIPAL",'Planificación 2026-1'!W:W,C130,'Planificación 2026-1'!H:H,"OB"))&gt;0,"P09"," ")</f>
        <v xml:space="preserve"> </v>
      </c>
      <c r="R130" s="108" t="str">
        <f>IF(SUM(COUNTIFS('Planificación 2026-1'!F:F,"PRINCIPAL",'Planificación 2026-1'!W:W,C130,'Planificación 2026-1'!H:H,"MH"))&gt;0,"P31"," ")</f>
        <v xml:space="preserve"> </v>
      </c>
      <c r="S130" s="108" t="str">
        <f>IF(SUM(COUNTIFS('Planificación 2026-1'!F:F,"PRINCIPAL",'Planificación 2026-1'!W:W,C130,'Planificación 2026-1'!H:H,"IC"))&gt;0,"P32"," ")</f>
        <v xml:space="preserve"> </v>
      </c>
      <c r="T130" s="108" t="str">
        <f>IF(SUM(COUNTIFS('Planificación 2026-1'!F:F,"PRINCIPAL",'Planificación 2026-1'!W:W,C130,'Planificación 2026-1'!H:H,"AR"))&gt;0,"P34"," ")</f>
        <v>P34</v>
      </c>
      <c r="U130" s="108" t="str">
        <f>IF(SUM(COUNTIFS('Planificación 2026-1'!F:F,"PRINCIPAL",'Planificación 2026-1'!W:W,C130,'Planificación 2026-1'!H:H,"T1"))&gt;0,"P35"," ")</f>
        <v xml:space="preserve"> </v>
      </c>
      <c r="V130" s="108" t="str">
        <f>IF(SUM(COUNTIFS('Planificación 2026-1'!F:F,"PRINCIPAL",'Planificación 2026-1'!W:W,C130,'Planificación 2026-1'!H:H,"T3"))&gt;0,"P36"," ")</f>
        <v xml:space="preserve"> </v>
      </c>
      <c r="W130" s="108" t="str">
        <f>IF(SUM(COUNTIFS('Planificación 2026-1'!F:F,"PRINCIPAL",'Planificación 2026-1'!W:W,C130,'Planificación 2026-1'!H:H,"T2"))&gt;0,"P37"," ")</f>
        <v xml:space="preserve"> </v>
      </c>
      <c r="X130" s="108" t="str">
        <f>IF(SUM(COUNTIFS('Planificación 2026-1'!F:F,"PRINCIPAL",'Planificación 2026-1'!W:W,C130,'Planificación 2026-1'!H:H,"AE"))&gt;0,"P38"," ")</f>
        <v>P38</v>
      </c>
      <c r="Y130" s="108" t="str">
        <f>IF(SUM(COUNTIFS('Planificación 2026-1'!F:F,"PRINCIPAL",'Planificación 2026-1'!W:W,C130,'Planificación 2026-1'!H:H,"T4"))&gt;0,"P55"," ")</f>
        <v xml:space="preserve"> </v>
      </c>
      <c r="Z130" s="108" t="str">
        <f>IF(SUM(COUNTIFS('Planificación 2026-1'!F:F,"FILIAL",'Planificación 2026-1'!W:W,C130,'Planificación 2026-1'!H:H,"AF"))&gt;0," P01"," ")</f>
        <v xml:space="preserve"> </v>
      </c>
      <c r="AA130" s="108" t="str">
        <f>IF(SUM(COUNTIFS('Planificación 2026-1'!F:F,"FILIAL",'Planificación 2026-1'!W:W,C130,'Planificación 2026-1'!H:H,"EN"))&gt;0,"P02"," ")</f>
        <v xml:space="preserve"> </v>
      </c>
      <c r="AB130" s="108" t="str">
        <f>IF(SUM(COUNTIFS('Planificación 2026-1'!F:F,"FILIAL",'Planificación 2026-1'!W:W,C130,'Planificación 2026-1'!H:H,"IS"))&gt;0,"P03"," ")</f>
        <v xml:space="preserve"> </v>
      </c>
      <c r="AC130" s="108" t="str">
        <f>IF(SUM(COUNTIFS('Planificación 2026-1'!F:F,"FILIAL",'Planificación 2026-1'!W:W,C130,'Planificación 2026-1'!H:H,"PS"))&gt;0,"P04"," ")</f>
        <v xml:space="preserve"> </v>
      </c>
      <c r="AD130" s="108"/>
      <c r="AE130" s="108" t="str">
        <f>IF(SUM(COUNTIFS('Planificación 2026-1'!F:F,"FILIAL",'Planificación 2026-1'!W:W,C130,'Planificación 2026-1'!H:H,"IN"))&gt;0,"P06"," ")</f>
        <v xml:space="preserve"> </v>
      </c>
      <c r="AF130" s="108" t="str">
        <f>IF(SUM(COUNTIFS('Planificación 2026-1'!F:F,"FILIAL",'Planificación 2026-1'!W:W,C130,'Planificación 2026-1'!H:H,"CA"))&gt;0,"P07"," ")</f>
        <v xml:space="preserve"> </v>
      </c>
      <c r="AG130" s="108" t="str">
        <f>IF(SUM(COUNTIFS('Planificación 2026-1'!F:F,"FILIAL",'Planificación 2026-1'!W:W,C130,'Planificación 2026-1'!H:H,"DE"))&gt;0,"P08"," ")</f>
        <v xml:space="preserve"> </v>
      </c>
      <c r="AH130" s="108" t="str">
        <f>IF(SUM(COUNTIFS('Planificación 2026-1'!F:F,"FILIAL",'Planificación 2026-1'!W:W,C130,'Planificación 2026-1'!H:H,"OB"))&gt;0,"P09"," ")</f>
        <v xml:space="preserve"> </v>
      </c>
      <c r="AI130" s="108" t="str">
        <f>IF(SUM(COUNTIFS('Planificación 2026-1'!F:F,"FILIAL",'Planificación 2026-1'!W:W,C130,'Planificación 2026-1'!H:H,"MH"))&gt;0,"P31"," ")</f>
        <v xml:space="preserve"> </v>
      </c>
      <c r="AJ130" s="108" t="str">
        <f>IF(SUM(COUNTIFS('Planificación 2026-1'!F:F,"FILIAL",'Planificación 2026-1'!W:W,C130,'Planificación 2026-1'!H:H,"IC"))&gt;0,"P32"," ")</f>
        <v xml:space="preserve"> </v>
      </c>
      <c r="AK130" s="108" t="str">
        <f>IF(SUM(COUNTIFS('Planificación 2026-1'!F:F,"FILIAL",'Planificación 2026-1'!W:W,C130,'Planificación 2026-1'!H:H,"AR"))&gt;0,"P34"," ")</f>
        <v xml:space="preserve"> </v>
      </c>
      <c r="AL130" s="108" t="str">
        <f>IF(SUM(COUNTIFS('Planificación 2026-1'!F:F,"FILIAL",'Planificación 2026-1'!W:W,C130,'Planificación 2026-1'!H:H,"T1"))&gt;0,"P35"," ")</f>
        <v xml:space="preserve"> </v>
      </c>
      <c r="AM130" s="108" t="str">
        <f>IF(SUM(COUNTIFS('Planificación 2026-1'!F:F,"FILIAL",'Planificación 2026-1'!W:W,C130,'Planificación 2026-1'!H:H,"T3"))&gt;0,"P36"," ")</f>
        <v xml:space="preserve"> </v>
      </c>
      <c r="AN130" s="108" t="str">
        <f>IF(SUM(COUNTIFS('Planificación 2026-1'!F:F,"FILIAL",'Planificación 2026-1'!W:W,C130,'Planificación 2026-1'!H:H,"T2"))&gt;0,"P37"," ")</f>
        <v xml:space="preserve"> </v>
      </c>
      <c r="AO130" s="108" t="str">
        <f>IF(SUM(COUNTIFS('Planificación 2026-1'!F:F,"FILIAL",'Planificación 2026-1'!W:W,C130,'Planificación 2026-1'!H:H,"AE"))&gt;0,"P38"," ")</f>
        <v xml:space="preserve"> </v>
      </c>
      <c r="AP130" s="108" t="str">
        <f>IF(SUM(COUNTIFS('Planificación 2026-1'!F:F,"FILIAL",'Planificación 2026-1'!W:W,C130,'Planificación 2026-1'!H:H,"T4"))&gt;0,"P55"," ")</f>
        <v xml:space="preserve"> </v>
      </c>
      <c r="AQ130" s="108" t="str">
        <f>IF(SUM(COUNTIFS('Planificación 2026-1'!F:F,"SUNAMPE",'Planificación 2026-1'!W:W,C130,'Planificación 2026-1'!H:H,"AF"))&gt;0," P01"," ")</f>
        <v xml:space="preserve"> </v>
      </c>
      <c r="AR130" s="108" t="str">
        <f>IF(SUM(COUNTIFS('Planificación 2026-1'!F:F,"SUNAMPE",'Planificación 2026-1'!W:W,C130,'Planificación 2026-1'!H:H,"EN"))&gt;0,"P02"," ")</f>
        <v xml:space="preserve"> </v>
      </c>
      <c r="AS130" s="108" t="str">
        <f>IF(SUM(COUNTIFS('Planificación 2026-1'!F:F,"SUNAMPE",'Planificación 2026-1'!W:W,C130,'Planificación 2026-1'!H:H,"IS"))&gt;0,"P03"," ")</f>
        <v xml:space="preserve"> </v>
      </c>
      <c r="AT130" s="108" t="str">
        <f>IF(SUM(COUNTIFS('Planificación 2026-1'!F:F,"SUNAMPE",'Planificación 2026-1'!W:W,C130,'Planificación 2026-1'!H:H,"PS"))&gt;0,"P04"," ")</f>
        <v xml:space="preserve"> </v>
      </c>
      <c r="AU130" s="108"/>
      <c r="AV130" s="108" t="str">
        <f>IF(SUM(COUNTIFS('Planificación 2026-1'!F:F,"SUNAMPE",'Planificación 2026-1'!W:W,C130,'Planificación 2026-1'!H:H,"IN"))&gt;0,"P06"," ")</f>
        <v xml:space="preserve"> </v>
      </c>
      <c r="AW130" s="108" t="str">
        <f>IF(SUM(COUNTIFS('Planificación 2026-1'!F:F,"SUNAMPE",'Planificación 2026-1'!W:W,C130,'Planificación 2026-1'!H:H,"CA"))&gt;0,"P07"," ")</f>
        <v xml:space="preserve"> </v>
      </c>
      <c r="AX130" s="108" t="str">
        <f>IF(SUM(COUNTIFS('Planificación 2026-1'!F:F,"SUNAMPE",'Planificación 2026-1'!W:W,C130,'Planificación 2026-1'!H:H,"DE"))&gt;0,"P08"," ")</f>
        <v xml:space="preserve"> </v>
      </c>
      <c r="AY130" s="108" t="str">
        <f>IF(SUM(COUNTIFS('Planificación 2026-1'!F:F,"SUNAMPE",'Planificación 2026-1'!W:W,C130,'Planificación 2026-1'!H:H,"OB"))&gt;0,"P09"," ")</f>
        <v xml:space="preserve"> </v>
      </c>
      <c r="AZ130" s="108" t="str">
        <f>IF(SUM(COUNTIFS('Planificación 2026-1'!F:F,"SUNAMPE",'Planificación 2026-1'!W:W,C130,'Planificación 2026-1'!H:H,"MH"))&gt;0,"P31"," ")</f>
        <v xml:space="preserve"> </v>
      </c>
      <c r="BA130" s="108" t="str">
        <f>IF(SUM(COUNTIFS('Planificación 2026-1'!F:F,"SUNAMPE",'Planificación 2026-1'!W:W,C130,'Planificación 2026-1'!H:H,"IC"))&gt;0,"P32"," ")</f>
        <v xml:space="preserve"> </v>
      </c>
      <c r="BB130" s="108" t="str">
        <f>IF(SUM(COUNTIFS('Planificación 2026-1'!F:F,"SUNAMPE",'Planificación 2026-1'!W:W,C130,'Planificación 2026-1'!H:H,"AR"))&gt;0,"P34"," ")</f>
        <v xml:space="preserve"> </v>
      </c>
      <c r="BC130" s="108" t="str">
        <f>IF(SUM(COUNTIFS('Planificación 2026-1'!F:F,"SUNAMPE",'Planificación 2026-1'!W:W,C130,'Planificación 2026-1'!H:H,"T1"))&gt;0,"P35"," ")</f>
        <v xml:space="preserve"> </v>
      </c>
      <c r="BD130" s="108" t="str">
        <f>IF(SUM(COUNTIFS('Planificación 2026-1'!F:F,"SUNAMPE",'Planificación 2026-1'!W:W,C130,'Planificación 2026-1'!H:H,"T3"))&gt;0,"P36"," ")</f>
        <v xml:space="preserve"> </v>
      </c>
      <c r="BE130" s="108" t="str">
        <f>IF(SUM(COUNTIFS('Planificación 2026-1'!F:F,"SUNAMPE",'Planificación 2026-1'!W:W,C130,'Planificación 2026-1'!H:H,"T2"))&gt;0,"P37"," ")</f>
        <v xml:space="preserve"> </v>
      </c>
      <c r="BF130" s="108" t="str">
        <f>IF(SUM(COUNTIFS('Planificación 2026-1'!F:F,"SUNAMPE",'Planificación 2026-1'!W:W,C130,'Planificación 2026-1'!H:H,"AE"))&gt;0,"P38"," ")</f>
        <v xml:space="preserve"> </v>
      </c>
      <c r="BG130" s="108" t="str">
        <f>IF(SUM(COUNTIFS('Planificación 2026-1'!F:F,"SUNAMPE",'Planificación 2026-1'!W:W,C130,'Planificación 2026-1'!H:H,"T4"))&gt;0,"P55"," ")</f>
        <v xml:space="preserve"> </v>
      </c>
      <c r="BH130" s="108" t="str">
        <f>IF(SUM(COUNTIFS('Planificación 2026-1'!F:F,"HUAURA",'Planificación 2026-1'!W:W,C130,'Planificación 2026-1'!H:H,"AF"))&gt;0," P01"," ")</f>
        <v xml:space="preserve"> </v>
      </c>
      <c r="BI130" s="108" t="str">
        <f>IF(SUM(COUNTIFS('Planificación 2026-1'!F:F,"HUAURA",'Planificación 2026-1'!W:W,C130,'Planificación 2026-1'!H:H,"EN"))&gt;0,"P02"," ")</f>
        <v xml:space="preserve"> </v>
      </c>
      <c r="BJ130" s="108" t="str">
        <f>IF(SUM(COUNTIFS('Planificación 2026-1'!F:F,"HUAURA",'Planificación 2026-1'!W:W,C130,'Planificación 2026-1'!H:H,"IS"))&gt;0,"P03"," ")</f>
        <v xml:space="preserve"> </v>
      </c>
      <c r="BK130" s="108" t="str">
        <f>IF(SUM(COUNTIFS('Planificación 2026-1'!F:F,"HUAURA",'Planificación 2026-1'!W:W,C130,'Planificación 2026-1'!H:H,"PS"))&gt;0,"P04"," ")</f>
        <v xml:space="preserve"> </v>
      </c>
      <c r="BL130" s="108"/>
      <c r="BM130" s="108" t="str">
        <f>IF(SUM(COUNTIFS('Planificación 2026-1'!F:F,"HUAURA",'Planificación 2026-1'!W:W,C130,'Planificación 2026-1'!H:H,"IN"))&gt;0,"P06"," ")</f>
        <v xml:space="preserve"> </v>
      </c>
      <c r="BN130" s="108" t="str">
        <f>IF(SUM(COUNTIFS('Planificación 2026-1'!F:F,"HUAURA",'Planificación 2026-1'!W:W,C130,'Planificación 2026-1'!H:H,"CA"))&gt;0,"P07"," ")</f>
        <v xml:space="preserve"> </v>
      </c>
      <c r="BO130" s="108" t="str">
        <f>IF(SUM(COUNTIFS('Planificación 2026-1'!F:F,"HUAURA",'Planificación 2026-1'!W:W,C130,'Planificación 2026-1'!H:H,"DE"))&gt;0,"P08"," ")</f>
        <v xml:space="preserve"> </v>
      </c>
      <c r="BP130" s="108" t="str">
        <f>IF(SUM(COUNTIFS('Planificación 2026-1'!F:F,"HUAURA",'Planificación 2026-1'!W:W,C130,'Planificación 2026-1'!H:H,"OB"))&gt;0,"P09"," ")</f>
        <v xml:space="preserve"> </v>
      </c>
      <c r="BQ130" s="108" t="str">
        <f>IF(SUM(COUNTIFS('Planificación 2026-1'!F:F,"HUAURA",'Planificación 2026-1'!W:W,C130,'Planificación 2026-1'!H:H,"MH"))&gt;0,"P31"," ")</f>
        <v xml:space="preserve"> </v>
      </c>
      <c r="BR130" s="108" t="str">
        <f>IF(SUM(COUNTIFS('Planificación 2026-1'!F:F,"HUAURA",'Planificación 2026-1'!W:W,C130,'Planificación 2026-1'!H:H,"IC"))&gt;0,"P32"," ")</f>
        <v xml:space="preserve"> </v>
      </c>
      <c r="BS130" s="108" t="str">
        <f>IF(SUM(COUNTIFS('Planificación 2026-1'!F:F,"HUAURA",'Planificación 2026-1'!W:W,C130,'Planificación 2026-1'!H:H,"AR"))&gt;0,"P34"," ")</f>
        <v xml:space="preserve"> </v>
      </c>
      <c r="BT130" s="108" t="str">
        <f>IF(SUM(COUNTIFS('Planificación 2026-1'!F:F,"HUAURA",'Planificación 2026-1'!W:W,C130,'Planificación 2026-1'!H:H,"T1"))&gt;0,"P35"," ")</f>
        <v xml:space="preserve"> </v>
      </c>
      <c r="BU130" s="108" t="str">
        <f>IF(SUM(COUNTIFS('Planificación 2026-1'!F:F,"HUAURA",'Planificación 2026-1'!W:W,C130,'Planificación 2026-1'!H:H,"T3"))&gt;0,"P36"," ")</f>
        <v xml:space="preserve"> </v>
      </c>
      <c r="BV130" s="108" t="str">
        <f>IF(SUM(COUNTIFS('Planificación 2026-1'!F:F,"HUAURA",'Planificación 2026-1'!W:W,C130,'Planificación 2026-1'!H:H,"T2"))&gt;0,"P37"," ")</f>
        <v xml:space="preserve"> </v>
      </c>
      <c r="BW130" s="108" t="str">
        <f>IF(SUM(COUNTIFS('Planificación 2026-1'!F:F,"HUAURA",'Planificación 2026-1'!W:W,C130,'Planificación 2026-1'!H:H,"AE"))&gt;0,"P38"," ")</f>
        <v xml:space="preserve"> </v>
      </c>
      <c r="BX130" s="108" t="str">
        <f>IF(SUM(COUNTIFS('Planificación 2026-1'!F:F,"HUAURA",'Planificación 2026-1'!W:W,C130,'Planificación 2026-1'!H:H,"T4"))&gt;0,"P55"," ")</f>
        <v xml:space="preserve"> </v>
      </c>
      <c r="BY130" s="109">
        <f>SUMIFS('Planificación 2026-1'!R:R,'Planificación 2026-1'!W:W,C130,'Planificación 2026-1'!H:H,"AF",'Planificación 2026-1'!I:I,"&gt;2")</f>
        <v>0</v>
      </c>
      <c r="BZ130" s="109">
        <f>SUMIFS('Planificación 2026-1'!R:R,'Planificación 2026-1'!W:W,C130,'Planificación 2026-1'!H:H,"EN",'Planificación 2026-1'!I:I,"&gt;2")</f>
        <v>0</v>
      </c>
      <c r="CA130" s="109">
        <f>SUMIFS('Planificación 2026-1'!R:R,'Planificación 2026-1'!W:W,C130,'Planificación 2026-1'!H:H,"IS",'Planificación 2026-1'!I:I,"&gt;2")</f>
        <v>0</v>
      </c>
      <c r="CB130" s="109">
        <f>SUMIFS('Planificación 2026-1'!R:R,'Planificación 2026-1'!W:W,C130,'Planificación 2026-1'!H:H,"PS",'Planificación 2026-1'!I:I,"&gt;2")</f>
        <v>0</v>
      </c>
      <c r="CC130" s="109">
        <f>SUMIFS('Planificación 2026-1'!R:R,'Planificación 2026-1'!W:W,C130,'Planificación 2026-1'!H:H,"IN",'Planificación 2026-1'!I:I,"&gt;2")</f>
        <v>0</v>
      </c>
      <c r="CD130" s="109">
        <f>SUMIFS('Planificación 2026-1'!R:R,'Planificación 2026-1'!W:W,C130,'Planificación 2026-1'!H:H,"CA",'Planificación 2026-1'!I:I,"&gt;2")</f>
        <v>0</v>
      </c>
      <c r="CE130" s="109">
        <f>SUMIFS('Planificación 2026-1'!R:R,'Planificación 2026-1'!W:W,C130,'Planificación 2026-1'!H:H,"DE",'Planificación 2026-1'!I:I,"&gt;2")</f>
        <v>0</v>
      </c>
      <c r="CF130" s="109">
        <f>SUMIFS('Planificación 2026-1'!R:R,'Planificación 2026-1'!W:W,C130,'Planificación 2026-1'!H:H,"OB",'Planificación 2026-1'!I:I,"&gt;2")</f>
        <v>0</v>
      </c>
      <c r="CG130" s="109">
        <f>SUMIFS('Planificación 2026-1'!R:R,'Planificación 2026-1'!W:W,C130,'Planificación 2026-1'!H:H,"MH",'Planificación 2026-1'!I:I,"&gt;2")</f>
        <v>0</v>
      </c>
      <c r="CH130" s="109">
        <f>SUMIFS('Planificación 2026-1'!R:R,'Planificación 2026-1'!W:W,C130,'Planificación 2026-1'!H:H,"IC",'Planificación 2026-1'!I:I,"&gt;2")</f>
        <v>0</v>
      </c>
      <c r="CI130" s="109">
        <f>SUMIFS('Planificación 2026-1'!R:R,'Planificación 2026-1'!W:W,C130,'Planificación 2026-1'!H:H,"AR",'Planificación 2026-1'!I:I,"&gt;2")</f>
        <v>0</v>
      </c>
      <c r="CJ130" s="109">
        <f>SUMIFS('Planificación 2026-1'!R:R,'Planificación 2026-1'!W:W,C130,'Planificación 2026-1'!H:H,"T1",'Planificación 2026-1'!I:I,"&gt;2")</f>
        <v>0</v>
      </c>
      <c r="CK130" s="109">
        <f>SUMIFS('Planificación 2026-1'!R:R,'Planificación 2026-1'!W:W,C130,'Planificación 2026-1'!H:H,"T3",'Planificación 2026-1'!I:I,"&gt;2")</f>
        <v>0</v>
      </c>
      <c r="CL130" s="109">
        <f>SUMIFS('Planificación 2026-1'!R:R,'Planificación 2026-1'!W:W,C130,'Planificación 2026-1'!H:H,"T2",'Planificación 2026-1'!I:I,"&gt;2")</f>
        <v>0</v>
      </c>
      <c r="CM130" s="109">
        <f>SUMIFS('Planificación 2026-1'!R:R,'Planificación 2026-1'!W:W,C130,'Planificación 2026-1'!H:H,"AE",'Planificación 2026-1'!I:I,"&gt;2")</f>
        <v>0</v>
      </c>
      <c r="CN130" s="109">
        <f>SUMIFS('Planificación 2026-1'!R:R,'Planificación 2026-1'!W:W,C130,'Planificación 2026-1'!H:H,"T4",'Planificación 2026-1'!I:I,"&gt;2")</f>
        <v>0</v>
      </c>
      <c r="CO130" s="109">
        <f>SUMIFS('Planificación 2026-1'!R:R,'Planificación 2026-1'!W:W,C130,'Planificación 2026-1'!H:H,"AF",'Planificación 2026-1'!I:I,"&lt;3")</f>
        <v>0</v>
      </c>
      <c r="CP130" s="109">
        <f>SUMIFS('Planificación 2026-1'!R:R,'Planificación 2026-1'!W:W,C130,'Planificación 2026-1'!H:H,"EN",'Planificación 2026-1'!I:I,"&lt;3")</f>
        <v>0</v>
      </c>
      <c r="CQ130" s="109">
        <f>SUMIFS('Planificación 2026-1'!R:R,'Planificación 2026-1'!W:W,C130,'Planificación 2026-1'!H:H,"IS",'Planificación 2026-1'!I:I,"&lt;3")</f>
        <v>5</v>
      </c>
      <c r="CR130" s="109">
        <f>SUMIFS('Planificación 2026-1'!R:R,'Planificación 2026-1'!W:W,C130,'Planificación 2026-1'!H:H,"PS",'Planificación 2026-1'!I:I,"&lt;3")</f>
        <v>0</v>
      </c>
      <c r="CS130" s="109">
        <f>SUMIFS('Planificación 2026-1'!R:R,'Planificación 2026-1'!W:W,C130,'Planificación 2026-1'!H:H,"IN",'Planificación 2026-1'!I:I,"&lt;3")</f>
        <v>0</v>
      </c>
      <c r="CT130" s="109">
        <f>SUMIFS('Planificación 2026-1'!R:R,'Planificación 2026-1'!W:W,C130,'Planificación 2026-1'!H:H,"CA",'Planificación 2026-1'!I:I,"&lt;3")</f>
        <v>0</v>
      </c>
      <c r="CU130" s="109">
        <f>SUMIFS('Planificación 2026-1'!R:R,'Planificación 2026-1'!W:W,C130,'Planificación 2026-1'!H:H,"DE",'Planificación 2026-1'!I:I,"&lt;3")</f>
        <v>5</v>
      </c>
      <c r="CV130" s="109">
        <f>SUMIFS('Planificación 2026-1'!R:R,'Planificación 2026-1'!W:W,C130,'Planificación 2026-1'!H:H,"OB",'Planificación 2026-1'!I:I,"&lt;3")</f>
        <v>0</v>
      </c>
      <c r="CW130" s="109">
        <f>SUMIFS('Planificación 2026-1'!R:R,'Planificación 2026-1'!W:W,C130,'Planificación 2026-1'!H:H,"MH",'Planificación 2026-1'!I:I,"&lt;3")</f>
        <v>0</v>
      </c>
      <c r="CX130" s="109">
        <f>SUMIFS('Planificación 2026-1'!R:R,'Planificación 2026-1'!W:W,C130,'Planificación 2026-1'!H:H,"IC",'Planificación 2026-1'!I:I,"&lt;3")</f>
        <v>0</v>
      </c>
      <c r="CY130" s="109">
        <f>SUMIFS('Planificación 2026-1'!R:R,'Planificación 2026-1'!W:W,C130,'Planificación 2026-1'!H:H,"AR",'Planificación 2026-1'!I:I,"&lt;3")</f>
        <v>5</v>
      </c>
      <c r="CZ130" s="109">
        <f>SUMIFS('Planificación 2026-1'!R:R,'Planificación 2026-1'!W:W,C130,'Planificación 2026-1'!H:H,"T1",'Planificación 2026-1'!I:I,"&lt;3")</f>
        <v>0</v>
      </c>
      <c r="DA130" s="109">
        <f>SUMIFS('Planificación 2026-1'!R:R,'Planificación 2026-1'!W:W,C130,'Planificación 2026-1'!H:H,"T3",'Planificación 2026-1'!I:I,"&lt;3")</f>
        <v>0</v>
      </c>
      <c r="DB130" s="109">
        <f>SUMIFS('Planificación 2026-1'!R:R,'Planificación 2026-1'!W:W,C130,'Planificación 2026-1'!H:H,"T2",'Planificación 2026-1'!I:I,"&lt;3")</f>
        <v>0</v>
      </c>
      <c r="DC130" s="109">
        <f>SUMIFS('Planificación 2026-1'!R:R,'Planificación 2026-1'!W:W,C130,'Planificación 2026-1'!H:H,"AE",'Planificación 2026-1'!I:I,"&lt;3")</f>
        <v>4</v>
      </c>
      <c r="DD130" s="109">
        <f>SUMIFS('Planificación 2026-1'!R:R,'Planificación 2026-1'!W:W,C130,'Planificación 2026-1'!H:H,"T4",'Planificación 2026-1'!I:I,"&lt;3")</f>
        <v>0</v>
      </c>
      <c r="DE130" s="108" t="str">
        <f t="shared" si="13"/>
        <v>P03 P08 P34 P38</v>
      </c>
      <c r="DF130" s="41">
        <f>IF(C130="","",SUMIFS('Planificación 2026-1'!R:R,'Planificación 2026-1'!W:W,C130,'Planificación 2026-1'!F:F,"PRINCIPAL",'Planificación 2026-1'!X:X,"VIRTUAL"))</f>
        <v>0</v>
      </c>
      <c r="DG130" s="41">
        <f>IF(C130="","",SUMIFS('Planificación 2026-1'!R:R,'Planificación 2026-1'!W:W,C130,'Planificación 2026-1'!F:F,"PRINCIPAL",'Planificación 2026-1'!X:X,"PRESENCIAL"))</f>
        <v>15</v>
      </c>
      <c r="DH130" s="41">
        <f>IF(C130="","",SUMIFS('Planificación 2026-1'!R:R,'Planificación 2026-1'!W:W,C130,'Planificación 2026-1'!F:F,"PRINCIPAL",'Planificación 2026-1'!X:X,"HIBRIDO PRESENCIAL"))</f>
        <v>0</v>
      </c>
      <c r="DI130" s="108" t="str">
        <f t="shared" si="14"/>
        <v/>
      </c>
      <c r="DJ130" s="108">
        <f>IF(C130="","",SUMIFS('Planificación 2026-1'!R:R,'Planificación 2026-1'!W:W,C130,'Planificación 2026-1'!F:F,"FILIAL",'Planificación 2026-1'!X:X,"VIRTUAL"))</f>
        <v>0</v>
      </c>
      <c r="DK130" s="110">
        <f>IF(C130="","",SUMIFS('Planificación 2026-1'!R:R,'Planificación 2026-1'!W:W,C130,'Planificación 2026-1'!F:F,"FILIAL",'Planificación 2026-1'!X:X,"PRESENCIAL"))</f>
        <v>0</v>
      </c>
      <c r="DL130" s="61">
        <f>IF(C130="","",SUMIFS('Planificación 2026-1'!R:R,'Planificación 2026-1'!W:W,C130,'Planificación 2026-1'!F:F,"FILIAL",'Planificación 2026-1'!X:X,"HIBRIDO PRESENCIAL"))</f>
        <v>0</v>
      </c>
      <c r="DM130" s="111" t="str">
        <f t="shared" si="15"/>
        <v/>
      </c>
      <c r="DN130" s="108">
        <f>IF(C130="","",SUMIFS('Planificación 2026-1'!R:R,'Planificación 2026-1'!W:W,C130,'Planificación 2026-1'!F:F,"SUNAMPE",'Planificación 2026-1'!X:X,"VIRTUAL"))</f>
        <v>0</v>
      </c>
      <c r="DO130" s="61">
        <f>IF(C130="","",SUMIFS('Planificación 2026-1'!R:R,'Planificación 2026-1'!W:W,C130,'Planificación 2026-1'!F:F,"SUNAMPE",'Planificación 2026-1'!X:X,"PRESENCIAL"))</f>
        <v>0</v>
      </c>
      <c r="DP130" s="111" t="str">
        <f t="shared" si="16"/>
        <v/>
      </c>
      <c r="DQ130" s="108">
        <f>IF(C130="","",SUMIFS('Planificación 2026-1'!R:R,'Planificación 2026-1'!W:W,C130,'Planificación 2026-1'!F:F,"HUAURA",'Planificación 2026-1'!X:X,"VIRTUAL"))</f>
        <v>0</v>
      </c>
      <c r="DR130" s="61">
        <f>IF(C130="","",SUMIFS('Planificación 2026-1'!R:R,'Planificación 2026-1'!W:W,C130,'Planificación 2026-1'!F:F,"HUAURA",'Planificación 2026-1'!X:X,"PRESENCIAL"))</f>
        <v>0</v>
      </c>
      <c r="DS130" s="76">
        <f>SUMIFS('Planificación 2026-1'!R:R,'Planificación 2026-1'!W:W,C130,'Planificación 2026-1'!F:F,"PRINCIPAL",'Planificación 2026-1'!X:X,"VIRTUAL",'Planificación 2026-1'!I:I,"&gt;2")</f>
        <v>0</v>
      </c>
      <c r="DT130" s="76">
        <f>SUMIFS('Planificación 2026-1'!R:R,'Planificación 2026-1'!W:W,C130,'Planificación 2026-1'!F:F,"PRINCIPAL",'Planificación 2026-1'!X:X,"&lt;&gt;VIRTUAL",'Planificación 2026-1'!I:I,"&gt;2")</f>
        <v>0</v>
      </c>
      <c r="DU130" s="76">
        <f>SUMIFS('Planificación 2026-1'!R:R,'Planificación 2026-1'!W:W,C130,'Planificación 2026-1'!F:F,"SUNAMPE",'Planificación 2026-1'!X:X,"VIRTUAL",'Planificación 2026-1'!I:I,"&gt;2")</f>
        <v>0</v>
      </c>
      <c r="DV130" s="76">
        <f>SUMIFS('Planificación 2026-1'!R:R,'Planificación 2026-1'!W:W,C130,'Planificación 2026-1'!F:F,"SUNAMPE",'Planificación 2026-1'!X:X,"&lt;&gt;VIRTUAL",'Planificación 2026-1'!I:I,"&gt;2")</f>
        <v>0</v>
      </c>
      <c r="DW130" s="76">
        <f>SUMIFS('Planificación 2026-1'!R:R,'Planificación 2026-1'!W:W,C130,'Planificación 2026-1'!F:F,"FILIAL",'Planificación 2026-1'!X:X,"VIRTUAL",'Planificación 2026-1'!I:I,"&gt;2")</f>
        <v>0</v>
      </c>
      <c r="DX130" s="76">
        <f>SUMIFS('Planificación 2026-1'!R:R,'Planificación 2026-1'!W:W,C130,'Planificación 2026-1'!F:F,"FILIAL",'Planificación 2026-1'!X:X,"&lt;&gt;VIRTUAL",'Planificación 2026-1'!I:I,"&gt;2")</f>
        <v>0</v>
      </c>
      <c r="DY130" s="76">
        <f>SUMIFS('Planificación 2026-1'!R:R,'Planificación 2026-1'!W:W,C130,'Planificación 2026-1'!F:F,"PORUMA",'Planificación 2026-1'!X:X,"VIRTUAL",'Planificación 2026-1'!I:I,"&gt;2")</f>
        <v>0</v>
      </c>
      <c r="DZ130" s="76">
        <f>SUMIFS('Planificación 2026-1'!R:R,'Planificación 2026-1'!W:W,C130,'Planificación 2026-1'!F:F,"PORUMA",'Planificación 2026-1'!X:X,"&lt;&gt;VIRTUAL",'Planificación 2026-1'!I:I,"&gt;2")</f>
        <v>0</v>
      </c>
      <c r="EA130" s="76">
        <f>SUMIFS('Planificación 2026-1'!R:R,'Planificación 2026-1'!W:W,C130,'Planificación 2026-1'!F:F,"HUAURA",'Planificación 2026-1'!X:X,"VIRTUAL",'Planificación 2026-1'!I:I,"&gt;2")</f>
        <v>0</v>
      </c>
      <c r="EB130" s="76">
        <f>SUMIFS('Planificación 2026-1'!R:R,'Planificación 2026-1'!W:W,C130,'Planificación 2026-1'!F:F,"HUAURA",'Planificación 2026-1'!X:X,"&lt;&gt;VIRTUAL",'Planificación 2026-1'!I:I,"&gt;2")</f>
        <v>0</v>
      </c>
      <c r="EC130" s="76">
        <f>SUMIFS('Planificación 2026-1'!R:R,'Planificación 2026-1'!W:W,C130,'Planificación 2026-1'!F:F,"PRINCIPAL",'Planificación 2026-1'!X:X,"VIRTUAL",'Planificación 2026-1'!I:I,"&lt;3")</f>
        <v>0</v>
      </c>
      <c r="ED130" s="76">
        <f>SUMIFS('Planificación 2026-1'!R:R,'Planificación 2026-1'!W:W,C130,'Planificación 2026-1'!F:F,"PRINCIPAL",'Planificación 2026-1'!X:X,"&lt;&gt;VIRTUAL",'Planificación 2026-1'!I:I,"&lt;3")</f>
        <v>19</v>
      </c>
      <c r="EE130" s="76">
        <f>SUMIFS('Planificación 2026-1'!R:R,'Planificación 2026-1'!W:W,C130,'Planificación 2026-1'!F:F,"SUNAMPE",'Planificación 2026-1'!X:X,"VIRTUAL",'Planificación 2026-1'!I:I,"&lt;3")</f>
        <v>0</v>
      </c>
      <c r="EF130" s="76">
        <f>SUMIFS('Planificación 2026-1'!R:R,'Planificación 2026-1'!W:W,C130,'Planificación 2026-1'!F:F,"SUNAMPE",'Planificación 2026-1'!X:X,"&lt;&gt;VIRTUAL",'Planificación 2026-1'!I:I,"&lt;3")</f>
        <v>0</v>
      </c>
      <c r="EG130" s="76">
        <f>SUMIFS('Planificación 2026-1'!R:R,'Planificación 2026-1'!W:W,C130,'Planificación 2026-1'!F:F,"FILIAL",'Planificación 2026-1'!X:X,"VIRTUAL",'Planificación 2026-1'!I:I,"&lt;3")</f>
        <v>0</v>
      </c>
      <c r="EH130" s="76">
        <f>SUMIFS('Planificación 2026-1'!R:R,'Planificación 2026-1'!W:W,C130,'Planificación 2026-1'!F:F,"FILIAL",'Planificación 2026-1'!X:X,"&lt;&gt;VIRTUAL",'Planificación 2026-1'!I:I,"&lt;3")</f>
        <v>0</v>
      </c>
      <c r="EI130" s="76">
        <f>SUMIFS('Planificación 2026-1'!R:R,'Planificación 2026-1'!W:W,C130,'Planificación 2026-1'!F:F,"PORUMA",'Planificación 2026-1'!X:X,"VIRTUAL",'Planificación 2026-1'!I:I,"&lt;3")</f>
        <v>0</v>
      </c>
      <c r="EJ130" s="76">
        <f>SUMIFS('Planificación 2026-1'!R:R,'Planificación 2026-1'!W:W,C130,'Planificación 2026-1'!F:F,"PORUMA",'Planificación 2026-1'!X:X,"&lt;&gt;VIRTUAL",'Planificación 2026-1'!I:I,"&lt;3")</f>
        <v>0</v>
      </c>
      <c r="EK130" s="76">
        <f>SUMIFS('Planificación 2026-1'!R:R,'Planificación 2026-1'!W:W,C130,'Planificación 2026-1'!F:F,"HUAURA",'Planificación 2026-1'!X:X,"VIRTUAL",'Planificación 2026-1'!I:I,"&lt;3")</f>
        <v>0</v>
      </c>
      <c r="EL130" s="76">
        <f>SUMIFS('Planificación 2026-1'!R:R,'Planificación 2026-1'!W:W,C130,'Planificación 2026-1'!F:F,"HUAURA",'Planificación 2026-1'!X:X,"&lt;&gt;VIRTUAL",'Planificación 2026-1'!I:I,"&lt;3")</f>
        <v>0</v>
      </c>
      <c r="EM130" s="76"/>
      <c r="EN130" s="76">
        <f t="shared" si="9"/>
        <v>0</v>
      </c>
      <c r="EO130" s="76">
        <f t="shared" si="10"/>
        <v>19</v>
      </c>
      <c r="EP130" s="76" t="b">
        <f t="shared" si="11"/>
        <v>1</v>
      </c>
      <c r="EQ130" s="76" t="str">
        <f t="shared" si="12"/>
        <v/>
      </c>
      <c r="ER130" s="76" t="str">
        <f t="shared" si="17"/>
        <v>PRESENCIAL</v>
      </c>
    </row>
    <row r="131" spans="1:148" hidden="1">
      <c r="A131" s="83"/>
      <c r="B131" s="119">
        <v>128</v>
      </c>
      <c r="C131" s="115" t="s">
        <v>303</v>
      </c>
      <c r="D131" s="112">
        <f>SUMIF('Planificación 2026-1'!W:W,C131,'Planificación 2026-1'!R:R)</f>
        <v>15</v>
      </c>
      <c r="E131" s="114" t="s">
        <v>173</v>
      </c>
      <c r="F131" s="115" t="s">
        <v>171</v>
      </c>
      <c r="G131" s="115" t="s">
        <v>153</v>
      </c>
      <c r="H131" s="115" t="s">
        <v>125</v>
      </c>
      <c r="I131" s="107" t="str">
        <f>IF(SUM(COUNTIFS('Planificación 2026-1'!F:F,"PRINCIPAL",'Planificación 2026-1'!W:W,C131,'Planificación 2026-1'!H:H,"AF"))&gt;0,"P01"," ")</f>
        <v xml:space="preserve"> </v>
      </c>
      <c r="J131" s="108" t="str">
        <f>IF(SUM(COUNTIFS('Planificación 2026-1'!F:F,"PRINCIPAL",'Planificación 2026-1'!W:W,C131,'Planificación 2026-1'!H:H,"EN"))&gt;0,"P02"," ")</f>
        <v xml:space="preserve"> </v>
      </c>
      <c r="K131" s="108" t="str">
        <f>IF(SUM(COUNTIFS('Planificación 2026-1'!F:F,"PRINCIPAL",'Planificación 2026-1'!W:W,C131,'Planificación 2026-1'!H:H,"IS"))&gt;0,"P03"," ")</f>
        <v xml:space="preserve"> </v>
      </c>
      <c r="L131" s="108" t="str">
        <f>IF(SUM(COUNTIFS('Planificación 2026-1'!F:F,"PRINCIPAL",'Planificación 2026-1'!W:W,C131,'Planificación 2026-1'!H:H,"PS"))&gt;0,"P04"," ")</f>
        <v xml:space="preserve"> </v>
      </c>
      <c r="M131" s="108"/>
      <c r="N131" s="108" t="str">
        <f>IF(SUM(COUNTIFS('Planificación 2026-1'!F:F,"PRINCIPAL",'Planificación 2026-1'!W:W,C131,'Planificación 2026-1'!H:H,"IN"))&gt;0,"P06"," ")</f>
        <v>P06</v>
      </c>
      <c r="O131" s="108" t="str">
        <f>IF(SUM(COUNTIFS('Planificación 2026-1'!F:F,"PRINCIPAL",'Planificación 2026-1'!W:W,C131,'Planificación 2026-1'!H:H,"CA"))&gt;0,"P07"," ")</f>
        <v xml:space="preserve"> </v>
      </c>
      <c r="P131" s="108" t="str">
        <f>IF(SUM(COUNTIFS('Planificación 2026-1'!F:F,"PRINCIPAL",'Planificación 2026-1'!W:W,C131,'Planificación 2026-1'!H:H,"DE"))&gt;0,"P08"," ")</f>
        <v xml:space="preserve"> </v>
      </c>
      <c r="Q131" s="108" t="str">
        <f>IF(SUM(COUNTIFS('Planificación 2026-1'!F:F,"PRINCIPAL",'Planificación 2026-1'!W:W,C131,'Planificación 2026-1'!H:H,"OB"))&gt;0,"P09"," ")</f>
        <v xml:space="preserve"> </v>
      </c>
      <c r="R131" s="108" t="str">
        <f>IF(SUM(COUNTIFS('Planificación 2026-1'!F:F,"PRINCIPAL",'Planificación 2026-1'!W:W,C131,'Planificación 2026-1'!H:H,"MH"))&gt;0,"P31"," ")</f>
        <v xml:space="preserve"> </v>
      </c>
      <c r="S131" s="108" t="str">
        <f>IF(SUM(COUNTIFS('Planificación 2026-1'!F:F,"PRINCIPAL",'Planificación 2026-1'!W:W,C131,'Planificación 2026-1'!H:H,"IC"))&gt;0,"P32"," ")</f>
        <v xml:space="preserve"> </v>
      </c>
      <c r="T131" s="108" t="str">
        <f>IF(SUM(COUNTIFS('Planificación 2026-1'!F:F,"PRINCIPAL",'Planificación 2026-1'!W:W,C131,'Planificación 2026-1'!H:H,"AR"))&gt;0,"P34"," ")</f>
        <v xml:space="preserve"> </v>
      </c>
      <c r="U131" s="108" t="str">
        <f>IF(SUM(COUNTIFS('Planificación 2026-1'!F:F,"PRINCIPAL",'Planificación 2026-1'!W:W,C131,'Planificación 2026-1'!H:H,"T1"))&gt;0,"P35"," ")</f>
        <v xml:space="preserve"> </v>
      </c>
      <c r="V131" s="108" t="str">
        <f>IF(SUM(COUNTIFS('Planificación 2026-1'!F:F,"PRINCIPAL",'Planificación 2026-1'!W:W,C131,'Planificación 2026-1'!H:H,"T3"))&gt;0,"P36"," ")</f>
        <v xml:space="preserve"> </v>
      </c>
      <c r="W131" s="108" t="str">
        <f>IF(SUM(COUNTIFS('Planificación 2026-1'!F:F,"PRINCIPAL",'Planificación 2026-1'!W:W,C131,'Planificación 2026-1'!H:H,"T2"))&gt;0,"P37"," ")</f>
        <v xml:space="preserve"> </v>
      </c>
      <c r="X131" s="108" t="str">
        <f>IF(SUM(COUNTIFS('Planificación 2026-1'!F:F,"PRINCIPAL",'Planificación 2026-1'!W:W,C131,'Planificación 2026-1'!H:H,"AE"))&gt;0,"P38"," ")</f>
        <v xml:space="preserve"> </v>
      </c>
      <c r="Y131" s="108" t="str">
        <f>IF(SUM(COUNTIFS('Planificación 2026-1'!F:F,"PRINCIPAL",'Planificación 2026-1'!W:W,C131,'Planificación 2026-1'!H:H,"T4"))&gt;0,"P55"," ")</f>
        <v xml:space="preserve"> </v>
      </c>
      <c r="Z131" s="108" t="str">
        <f>IF(SUM(COUNTIFS('Planificación 2026-1'!F:F,"FILIAL",'Planificación 2026-1'!W:W,C131,'Planificación 2026-1'!H:H,"AF"))&gt;0," P01"," ")</f>
        <v xml:space="preserve"> </v>
      </c>
      <c r="AA131" s="108" t="str">
        <f>IF(SUM(COUNTIFS('Planificación 2026-1'!F:F,"FILIAL",'Planificación 2026-1'!W:W,C131,'Planificación 2026-1'!H:H,"EN"))&gt;0,"P02"," ")</f>
        <v xml:space="preserve"> </v>
      </c>
      <c r="AB131" s="108" t="str">
        <f>IF(SUM(COUNTIFS('Planificación 2026-1'!F:F,"FILIAL",'Planificación 2026-1'!W:W,C131,'Planificación 2026-1'!H:H,"IS"))&gt;0,"P03"," ")</f>
        <v xml:space="preserve"> </v>
      </c>
      <c r="AC131" s="108" t="str">
        <f>IF(SUM(COUNTIFS('Planificación 2026-1'!F:F,"FILIAL",'Planificación 2026-1'!W:W,C131,'Planificación 2026-1'!H:H,"PS"))&gt;0,"P04"," ")</f>
        <v xml:space="preserve"> </v>
      </c>
      <c r="AD131" s="108"/>
      <c r="AE131" s="108" t="str">
        <f>IF(SUM(COUNTIFS('Planificación 2026-1'!F:F,"FILIAL",'Planificación 2026-1'!W:W,C131,'Planificación 2026-1'!H:H,"IN"))&gt;0,"P06"," ")</f>
        <v>P06</v>
      </c>
      <c r="AF131" s="108" t="str">
        <f>IF(SUM(COUNTIFS('Planificación 2026-1'!F:F,"FILIAL",'Planificación 2026-1'!W:W,C131,'Planificación 2026-1'!H:H,"CA"))&gt;0,"P07"," ")</f>
        <v xml:space="preserve"> </v>
      </c>
      <c r="AG131" s="108" t="str">
        <f>IF(SUM(COUNTIFS('Planificación 2026-1'!F:F,"FILIAL",'Planificación 2026-1'!W:W,C131,'Planificación 2026-1'!H:H,"DE"))&gt;0,"P08"," ")</f>
        <v xml:space="preserve"> </v>
      </c>
      <c r="AH131" s="108" t="str">
        <f>IF(SUM(COUNTIFS('Planificación 2026-1'!F:F,"FILIAL",'Planificación 2026-1'!W:W,C131,'Planificación 2026-1'!H:H,"OB"))&gt;0,"P09"," ")</f>
        <v xml:space="preserve"> </v>
      </c>
      <c r="AI131" s="108" t="str">
        <f>IF(SUM(COUNTIFS('Planificación 2026-1'!F:F,"FILIAL",'Planificación 2026-1'!W:W,C131,'Planificación 2026-1'!H:H,"MH"))&gt;0,"P31"," ")</f>
        <v xml:space="preserve"> </v>
      </c>
      <c r="AJ131" s="108" t="str">
        <f>IF(SUM(COUNTIFS('Planificación 2026-1'!F:F,"FILIAL",'Planificación 2026-1'!W:W,C131,'Planificación 2026-1'!H:H,"IC"))&gt;0,"P32"," ")</f>
        <v xml:space="preserve"> </v>
      </c>
      <c r="AK131" s="108" t="str">
        <f>IF(SUM(COUNTIFS('Planificación 2026-1'!F:F,"FILIAL",'Planificación 2026-1'!W:W,C131,'Planificación 2026-1'!H:H,"AR"))&gt;0,"P34"," ")</f>
        <v xml:space="preserve"> </v>
      </c>
      <c r="AL131" s="108" t="str">
        <f>IF(SUM(COUNTIFS('Planificación 2026-1'!F:F,"FILIAL",'Planificación 2026-1'!W:W,C131,'Planificación 2026-1'!H:H,"T1"))&gt;0,"P35"," ")</f>
        <v xml:space="preserve"> </v>
      </c>
      <c r="AM131" s="108" t="str">
        <f>IF(SUM(COUNTIFS('Planificación 2026-1'!F:F,"FILIAL",'Planificación 2026-1'!W:W,C131,'Planificación 2026-1'!H:H,"T3"))&gt;0,"P36"," ")</f>
        <v xml:space="preserve"> </v>
      </c>
      <c r="AN131" s="108" t="str">
        <f>IF(SUM(COUNTIFS('Planificación 2026-1'!F:F,"FILIAL",'Planificación 2026-1'!W:W,C131,'Planificación 2026-1'!H:H,"T2"))&gt;0,"P37"," ")</f>
        <v xml:space="preserve"> </v>
      </c>
      <c r="AO131" s="108" t="str">
        <f>IF(SUM(COUNTIFS('Planificación 2026-1'!F:F,"FILIAL",'Planificación 2026-1'!W:W,C131,'Planificación 2026-1'!H:H,"AE"))&gt;0,"P38"," ")</f>
        <v xml:space="preserve"> </v>
      </c>
      <c r="AP131" s="108" t="str">
        <f>IF(SUM(COUNTIFS('Planificación 2026-1'!F:F,"FILIAL",'Planificación 2026-1'!W:W,C131,'Planificación 2026-1'!H:H,"T4"))&gt;0,"P55"," ")</f>
        <v xml:space="preserve"> </v>
      </c>
      <c r="AQ131" s="108" t="str">
        <f>IF(SUM(COUNTIFS('Planificación 2026-1'!F:F,"SUNAMPE",'Planificación 2026-1'!W:W,C131,'Planificación 2026-1'!H:H,"AF"))&gt;0," P01"," ")</f>
        <v xml:space="preserve"> </v>
      </c>
      <c r="AR131" s="108" t="str">
        <f>IF(SUM(COUNTIFS('Planificación 2026-1'!F:F,"SUNAMPE",'Planificación 2026-1'!W:W,C131,'Planificación 2026-1'!H:H,"EN"))&gt;0,"P02"," ")</f>
        <v xml:space="preserve"> </v>
      </c>
      <c r="AS131" s="108" t="str">
        <f>IF(SUM(COUNTIFS('Planificación 2026-1'!F:F,"SUNAMPE",'Planificación 2026-1'!W:W,C131,'Planificación 2026-1'!H:H,"IS"))&gt;0,"P03"," ")</f>
        <v xml:space="preserve"> </v>
      </c>
      <c r="AT131" s="108" t="str">
        <f>IF(SUM(COUNTIFS('Planificación 2026-1'!F:F,"SUNAMPE",'Planificación 2026-1'!W:W,C131,'Planificación 2026-1'!H:H,"PS"))&gt;0,"P04"," ")</f>
        <v xml:space="preserve"> </v>
      </c>
      <c r="AU131" s="108"/>
      <c r="AV131" s="108" t="str">
        <f>IF(SUM(COUNTIFS('Planificación 2026-1'!F:F,"SUNAMPE",'Planificación 2026-1'!W:W,C131,'Planificación 2026-1'!H:H,"IN"))&gt;0,"P06"," ")</f>
        <v xml:space="preserve"> </v>
      </c>
      <c r="AW131" s="108" t="str">
        <f>IF(SUM(COUNTIFS('Planificación 2026-1'!F:F,"SUNAMPE",'Planificación 2026-1'!W:W,C131,'Planificación 2026-1'!H:H,"CA"))&gt;0,"P07"," ")</f>
        <v xml:space="preserve"> </v>
      </c>
      <c r="AX131" s="108" t="str">
        <f>IF(SUM(COUNTIFS('Planificación 2026-1'!F:F,"SUNAMPE",'Planificación 2026-1'!W:W,C131,'Planificación 2026-1'!H:H,"DE"))&gt;0,"P08"," ")</f>
        <v xml:space="preserve"> </v>
      </c>
      <c r="AY131" s="108" t="str">
        <f>IF(SUM(COUNTIFS('Planificación 2026-1'!F:F,"SUNAMPE",'Planificación 2026-1'!W:W,C131,'Planificación 2026-1'!H:H,"OB"))&gt;0,"P09"," ")</f>
        <v xml:space="preserve"> </v>
      </c>
      <c r="AZ131" s="108" t="str">
        <f>IF(SUM(COUNTIFS('Planificación 2026-1'!F:F,"SUNAMPE",'Planificación 2026-1'!W:W,C131,'Planificación 2026-1'!H:H,"MH"))&gt;0,"P31"," ")</f>
        <v xml:space="preserve"> </v>
      </c>
      <c r="BA131" s="108" t="str">
        <f>IF(SUM(COUNTIFS('Planificación 2026-1'!F:F,"SUNAMPE",'Planificación 2026-1'!W:W,C131,'Planificación 2026-1'!H:H,"IC"))&gt;0,"P32"," ")</f>
        <v xml:space="preserve"> </v>
      </c>
      <c r="BB131" s="108" t="str">
        <f>IF(SUM(COUNTIFS('Planificación 2026-1'!F:F,"SUNAMPE",'Planificación 2026-1'!W:W,C131,'Planificación 2026-1'!H:H,"AR"))&gt;0,"P34"," ")</f>
        <v xml:space="preserve"> </v>
      </c>
      <c r="BC131" s="108" t="str">
        <f>IF(SUM(COUNTIFS('Planificación 2026-1'!F:F,"SUNAMPE",'Planificación 2026-1'!W:W,C131,'Planificación 2026-1'!H:H,"T1"))&gt;0,"P35"," ")</f>
        <v xml:space="preserve"> </v>
      </c>
      <c r="BD131" s="108" t="str">
        <f>IF(SUM(COUNTIFS('Planificación 2026-1'!F:F,"SUNAMPE",'Planificación 2026-1'!W:W,C131,'Planificación 2026-1'!H:H,"T3"))&gt;0,"P36"," ")</f>
        <v xml:space="preserve"> </v>
      </c>
      <c r="BE131" s="108" t="str">
        <f>IF(SUM(COUNTIFS('Planificación 2026-1'!F:F,"SUNAMPE",'Planificación 2026-1'!W:W,C131,'Planificación 2026-1'!H:H,"T2"))&gt;0,"P37"," ")</f>
        <v xml:space="preserve"> </v>
      </c>
      <c r="BF131" s="108" t="str">
        <f>IF(SUM(COUNTIFS('Planificación 2026-1'!F:F,"SUNAMPE",'Planificación 2026-1'!W:W,C131,'Planificación 2026-1'!H:H,"AE"))&gt;0,"P38"," ")</f>
        <v xml:space="preserve"> </v>
      </c>
      <c r="BG131" s="108" t="str">
        <f>IF(SUM(COUNTIFS('Planificación 2026-1'!F:F,"SUNAMPE",'Planificación 2026-1'!W:W,C131,'Planificación 2026-1'!H:H,"T4"))&gt;0,"P55"," ")</f>
        <v xml:space="preserve"> </v>
      </c>
      <c r="BH131" s="108" t="str">
        <f>IF(SUM(COUNTIFS('Planificación 2026-1'!F:F,"HUAURA",'Planificación 2026-1'!W:W,C131,'Planificación 2026-1'!H:H,"AF"))&gt;0," P01"," ")</f>
        <v xml:space="preserve"> </v>
      </c>
      <c r="BI131" s="108" t="str">
        <f>IF(SUM(COUNTIFS('Planificación 2026-1'!F:F,"HUAURA",'Planificación 2026-1'!W:W,C131,'Planificación 2026-1'!H:H,"EN"))&gt;0,"P02"," ")</f>
        <v xml:space="preserve"> </v>
      </c>
      <c r="BJ131" s="108" t="str">
        <f>IF(SUM(COUNTIFS('Planificación 2026-1'!F:F,"HUAURA",'Planificación 2026-1'!W:W,C131,'Planificación 2026-1'!H:H,"IS"))&gt;0,"P03"," ")</f>
        <v xml:space="preserve"> </v>
      </c>
      <c r="BK131" s="108" t="str">
        <f>IF(SUM(COUNTIFS('Planificación 2026-1'!F:F,"HUAURA",'Planificación 2026-1'!W:W,C131,'Planificación 2026-1'!H:H,"PS"))&gt;0,"P04"," ")</f>
        <v xml:space="preserve"> </v>
      </c>
      <c r="BL131" s="108"/>
      <c r="BM131" s="108" t="str">
        <f>IF(SUM(COUNTIFS('Planificación 2026-1'!F:F,"HUAURA",'Planificación 2026-1'!W:W,C131,'Planificación 2026-1'!H:H,"IN"))&gt;0,"P06"," ")</f>
        <v xml:space="preserve"> </v>
      </c>
      <c r="BN131" s="108" t="str">
        <f>IF(SUM(COUNTIFS('Planificación 2026-1'!F:F,"HUAURA",'Planificación 2026-1'!W:W,C131,'Planificación 2026-1'!H:H,"CA"))&gt;0,"P07"," ")</f>
        <v xml:space="preserve"> </v>
      </c>
      <c r="BO131" s="108" t="str">
        <f>IF(SUM(COUNTIFS('Planificación 2026-1'!F:F,"HUAURA",'Planificación 2026-1'!W:W,C131,'Planificación 2026-1'!H:H,"DE"))&gt;0,"P08"," ")</f>
        <v xml:space="preserve"> </v>
      </c>
      <c r="BP131" s="108" t="str">
        <f>IF(SUM(COUNTIFS('Planificación 2026-1'!F:F,"HUAURA",'Planificación 2026-1'!W:W,C131,'Planificación 2026-1'!H:H,"OB"))&gt;0,"P09"," ")</f>
        <v xml:space="preserve"> </v>
      </c>
      <c r="BQ131" s="108" t="str">
        <f>IF(SUM(COUNTIFS('Planificación 2026-1'!F:F,"HUAURA",'Planificación 2026-1'!W:W,C131,'Planificación 2026-1'!H:H,"MH"))&gt;0,"P31"," ")</f>
        <v xml:space="preserve"> </v>
      </c>
      <c r="BR131" s="108" t="str">
        <f>IF(SUM(COUNTIFS('Planificación 2026-1'!F:F,"HUAURA",'Planificación 2026-1'!W:W,C131,'Planificación 2026-1'!H:H,"IC"))&gt;0,"P32"," ")</f>
        <v xml:space="preserve"> </v>
      </c>
      <c r="BS131" s="108" t="str">
        <f>IF(SUM(COUNTIFS('Planificación 2026-1'!F:F,"HUAURA",'Planificación 2026-1'!W:W,C131,'Planificación 2026-1'!H:H,"AR"))&gt;0,"P34"," ")</f>
        <v xml:space="preserve"> </v>
      </c>
      <c r="BT131" s="108" t="str">
        <f>IF(SUM(COUNTIFS('Planificación 2026-1'!F:F,"HUAURA",'Planificación 2026-1'!W:W,C131,'Planificación 2026-1'!H:H,"T1"))&gt;0,"P35"," ")</f>
        <v xml:space="preserve"> </v>
      </c>
      <c r="BU131" s="108" t="str">
        <f>IF(SUM(COUNTIFS('Planificación 2026-1'!F:F,"HUAURA",'Planificación 2026-1'!W:W,C131,'Planificación 2026-1'!H:H,"T3"))&gt;0,"P36"," ")</f>
        <v xml:space="preserve"> </v>
      </c>
      <c r="BV131" s="108" t="str">
        <f>IF(SUM(COUNTIFS('Planificación 2026-1'!F:F,"HUAURA",'Planificación 2026-1'!W:W,C131,'Planificación 2026-1'!H:H,"T2"))&gt;0,"P37"," ")</f>
        <v xml:space="preserve"> </v>
      </c>
      <c r="BW131" s="108" t="str">
        <f>IF(SUM(COUNTIFS('Planificación 2026-1'!F:F,"HUAURA",'Planificación 2026-1'!W:W,C131,'Planificación 2026-1'!H:H,"AE"))&gt;0,"P38"," ")</f>
        <v xml:space="preserve"> </v>
      </c>
      <c r="BX131" s="108" t="str">
        <f>IF(SUM(COUNTIFS('Planificación 2026-1'!F:F,"HUAURA",'Planificación 2026-1'!W:W,C131,'Planificación 2026-1'!H:H,"T4"))&gt;0,"P55"," ")</f>
        <v xml:space="preserve"> </v>
      </c>
      <c r="BY131" s="109">
        <f>SUMIFS('Planificación 2026-1'!R:R,'Planificación 2026-1'!W:W,C131,'Planificación 2026-1'!H:H,"AF",'Planificación 2026-1'!I:I,"&gt;2")</f>
        <v>0</v>
      </c>
      <c r="BZ131" s="109">
        <f>SUMIFS('Planificación 2026-1'!R:R,'Planificación 2026-1'!W:W,C131,'Planificación 2026-1'!H:H,"EN",'Planificación 2026-1'!I:I,"&gt;2")</f>
        <v>0</v>
      </c>
      <c r="CA131" s="109">
        <f>SUMIFS('Planificación 2026-1'!R:R,'Planificación 2026-1'!W:W,C131,'Planificación 2026-1'!H:H,"IS",'Planificación 2026-1'!I:I,"&gt;2")</f>
        <v>0</v>
      </c>
      <c r="CB131" s="109">
        <f>SUMIFS('Planificación 2026-1'!R:R,'Planificación 2026-1'!W:W,C131,'Planificación 2026-1'!H:H,"PS",'Planificación 2026-1'!I:I,"&gt;2")</f>
        <v>0</v>
      </c>
      <c r="CC131" s="109">
        <f>SUMIFS('Planificación 2026-1'!R:R,'Planificación 2026-1'!W:W,C131,'Planificación 2026-1'!H:H,"IN",'Planificación 2026-1'!I:I,"&gt;2")</f>
        <v>15</v>
      </c>
      <c r="CD131" s="109">
        <f>SUMIFS('Planificación 2026-1'!R:R,'Planificación 2026-1'!W:W,C131,'Planificación 2026-1'!H:H,"CA",'Planificación 2026-1'!I:I,"&gt;2")</f>
        <v>0</v>
      </c>
      <c r="CE131" s="109">
        <f>SUMIFS('Planificación 2026-1'!R:R,'Planificación 2026-1'!W:W,C131,'Planificación 2026-1'!H:H,"DE",'Planificación 2026-1'!I:I,"&gt;2")</f>
        <v>0</v>
      </c>
      <c r="CF131" s="109">
        <f>SUMIFS('Planificación 2026-1'!R:R,'Planificación 2026-1'!W:W,C131,'Planificación 2026-1'!H:H,"OB",'Planificación 2026-1'!I:I,"&gt;2")</f>
        <v>0</v>
      </c>
      <c r="CG131" s="109">
        <f>SUMIFS('Planificación 2026-1'!R:R,'Planificación 2026-1'!W:W,C131,'Planificación 2026-1'!H:H,"MH",'Planificación 2026-1'!I:I,"&gt;2")</f>
        <v>0</v>
      </c>
      <c r="CH131" s="109">
        <f>SUMIFS('Planificación 2026-1'!R:R,'Planificación 2026-1'!W:W,C131,'Planificación 2026-1'!H:H,"IC",'Planificación 2026-1'!I:I,"&gt;2")</f>
        <v>0</v>
      </c>
      <c r="CI131" s="109">
        <f>SUMIFS('Planificación 2026-1'!R:R,'Planificación 2026-1'!W:W,C131,'Planificación 2026-1'!H:H,"AR",'Planificación 2026-1'!I:I,"&gt;2")</f>
        <v>0</v>
      </c>
      <c r="CJ131" s="109">
        <f>SUMIFS('Planificación 2026-1'!R:R,'Planificación 2026-1'!W:W,C131,'Planificación 2026-1'!H:H,"T1",'Planificación 2026-1'!I:I,"&gt;2")</f>
        <v>0</v>
      </c>
      <c r="CK131" s="109">
        <f>SUMIFS('Planificación 2026-1'!R:R,'Planificación 2026-1'!W:W,C131,'Planificación 2026-1'!H:H,"T3",'Planificación 2026-1'!I:I,"&gt;2")</f>
        <v>0</v>
      </c>
      <c r="CL131" s="109">
        <f>SUMIFS('Planificación 2026-1'!R:R,'Planificación 2026-1'!W:W,C131,'Planificación 2026-1'!H:H,"T2",'Planificación 2026-1'!I:I,"&gt;2")</f>
        <v>0</v>
      </c>
      <c r="CM131" s="109">
        <f>SUMIFS('Planificación 2026-1'!R:R,'Planificación 2026-1'!W:W,C131,'Planificación 2026-1'!H:H,"AE",'Planificación 2026-1'!I:I,"&gt;2")</f>
        <v>0</v>
      </c>
      <c r="CN131" s="109">
        <f>SUMIFS('Planificación 2026-1'!R:R,'Planificación 2026-1'!W:W,C131,'Planificación 2026-1'!H:H,"T4",'Planificación 2026-1'!I:I,"&gt;2")</f>
        <v>0</v>
      </c>
      <c r="CO131" s="109">
        <f>SUMIFS('Planificación 2026-1'!R:R,'Planificación 2026-1'!W:W,C131,'Planificación 2026-1'!H:H,"AF",'Planificación 2026-1'!I:I,"&lt;3")</f>
        <v>0</v>
      </c>
      <c r="CP131" s="109">
        <f>SUMIFS('Planificación 2026-1'!R:R,'Planificación 2026-1'!W:W,C131,'Planificación 2026-1'!H:H,"EN",'Planificación 2026-1'!I:I,"&lt;3")</f>
        <v>0</v>
      </c>
      <c r="CQ131" s="109">
        <f>SUMIFS('Planificación 2026-1'!R:R,'Planificación 2026-1'!W:W,C131,'Planificación 2026-1'!H:H,"IS",'Planificación 2026-1'!I:I,"&lt;3")</f>
        <v>0</v>
      </c>
      <c r="CR131" s="109">
        <f>SUMIFS('Planificación 2026-1'!R:R,'Planificación 2026-1'!W:W,C131,'Planificación 2026-1'!H:H,"PS",'Planificación 2026-1'!I:I,"&lt;3")</f>
        <v>0</v>
      </c>
      <c r="CS131" s="109">
        <f>SUMIFS('Planificación 2026-1'!R:R,'Planificación 2026-1'!W:W,C131,'Planificación 2026-1'!H:H,"IN",'Planificación 2026-1'!I:I,"&lt;3")</f>
        <v>0</v>
      </c>
      <c r="CT131" s="109">
        <f>SUMIFS('Planificación 2026-1'!R:R,'Planificación 2026-1'!W:W,C131,'Planificación 2026-1'!H:H,"CA",'Planificación 2026-1'!I:I,"&lt;3")</f>
        <v>0</v>
      </c>
      <c r="CU131" s="109">
        <f>SUMIFS('Planificación 2026-1'!R:R,'Planificación 2026-1'!W:W,C131,'Planificación 2026-1'!H:H,"DE",'Planificación 2026-1'!I:I,"&lt;3")</f>
        <v>0</v>
      </c>
      <c r="CV131" s="109">
        <f>SUMIFS('Planificación 2026-1'!R:R,'Planificación 2026-1'!W:W,C131,'Planificación 2026-1'!H:H,"OB",'Planificación 2026-1'!I:I,"&lt;3")</f>
        <v>0</v>
      </c>
      <c r="CW131" s="109">
        <f>SUMIFS('Planificación 2026-1'!R:R,'Planificación 2026-1'!W:W,C131,'Planificación 2026-1'!H:H,"MH",'Planificación 2026-1'!I:I,"&lt;3")</f>
        <v>0</v>
      </c>
      <c r="CX131" s="109">
        <f>SUMIFS('Planificación 2026-1'!R:R,'Planificación 2026-1'!W:W,C131,'Planificación 2026-1'!H:H,"IC",'Planificación 2026-1'!I:I,"&lt;3")</f>
        <v>0</v>
      </c>
      <c r="CY131" s="109">
        <f>SUMIFS('Planificación 2026-1'!R:R,'Planificación 2026-1'!W:W,C131,'Planificación 2026-1'!H:H,"AR",'Planificación 2026-1'!I:I,"&lt;3")</f>
        <v>0</v>
      </c>
      <c r="CZ131" s="109">
        <f>SUMIFS('Planificación 2026-1'!R:R,'Planificación 2026-1'!W:W,C131,'Planificación 2026-1'!H:H,"T1",'Planificación 2026-1'!I:I,"&lt;3")</f>
        <v>0</v>
      </c>
      <c r="DA131" s="109">
        <f>SUMIFS('Planificación 2026-1'!R:R,'Planificación 2026-1'!W:W,C131,'Planificación 2026-1'!H:H,"T3",'Planificación 2026-1'!I:I,"&lt;3")</f>
        <v>0</v>
      </c>
      <c r="DB131" s="109">
        <f>SUMIFS('Planificación 2026-1'!R:R,'Planificación 2026-1'!W:W,C131,'Planificación 2026-1'!H:H,"T2",'Planificación 2026-1'!I:I,"&lt;3")</f>
        <v>0</v>
      </c>
      <c r="DC131" s="109">
        <f>SUMIFS('Planificación 2026-1'!R:R,'Planificación 2026-1'!W:W,C131,'Planificación 2026-1'!H:H,"AE",'Planificación 2026-1'!I:I,"&lt;3")</f>
        <v>0</v>
      </c>
      <c r="DD131" s="109">
        <f>SUMIFS('Planificación 2026-1'!R:R,'Planificación 2026-1'!W:W,C131,'Planificación 2026-1'!H:H,"T4",'Planificación 2026-1'!I:I,"&lt;3")</f>
        <v>0</v>
      </c>
      <c r="DE131" s="108" t="str">
        <f t="shared" si="13"/>
        <v>P06</v>
      </c>
      <c r="DF131" s="41">
        <f>IF(C131="","",SUMIFS('Planificación 2026-1'!R:R,'Planificación 2026-1'!W:W,C131,'Planificación 2026-1'!F:F,"PRINCIPAL",'Planificación 2026-1'!X:X,"VIRTUAL"))</f>
        <v>0</v>
      </c>
      <c r="DG131" s="41">
        <f>IF(C131="","",SUMIFS('Planificación 2026-1'!R:R,'Planificación 2026-1'!W:W,C131,'Planificación 2026-1'!F:F,"PRINCIPAL",'Planificación 2026-1'!X:X,"PRESENCIAL"))</f>
        <v>10</v>
      </c>
      <c r="DH131" s="41">
        <f>IF(C131="","",SUMIFS('Planificación 2026-1'!R:R,'Planificación 2026-1'!W:W,C131,'Planificación 2026-1'!F:F,"PRINCIPAL",'Planificación 2026-1'!X:X,"HIBRIDO PRESENCIAL"))</f>
        <v>0</v>
      </c>
      <c r="DI131" s="108" t="str">
        <f t="shared" si="14"/>
        <v>P06</v>
      </c>
      <c r="DJ131" s="108">
        <f>IF(C131="","",SUMIFS('Planificación 2026-1'!R:R,'Planificación 2026-1'!W:W,C131,'Planificación 2026-1'!F:F,"FILIAL",'Planificación 2026-1'!X:X,"VIRTUAL"))</f>
        <v>0</v>
      </c>
      <c r="DK131" s="110">
        <f>IF(C131="","",SUMIFS('Planificación 2026-1'!R:R,'Planificación 2026-1'!W:W,C131,'Planificación 2026-1'!F:F,"FILIAL",'Planificación 2026-1'!X:X,"PRESENCIAL"))</f>
        <v>0</v>
      </c>
      <c r="DL131" s="61">
        <f>IF(C131="","",SUMIFS('Planificación 2026-1'!R:R,'Planificación 2026-1'!W:W,C131,'Planificación 2026-1'!F:F,"FILIAL",'Planificación 2026-1'!X:X,"HIBRIDO PRESENCIAL"))</f>
        <v>0</v>
      </c>
      <c r="DM131" s="111" t="str">
        <f t="shared" si="15"/>
        <v/>
      </c>
      <c r="DN131" s="108">
        <f>IF(C131="","",SUMIFS('Planificación 2026-1'!R:R,'Planificación 2026-1'!W:W,C131,'Planificación 2026-1'!F:F,"SUNAMPE",'Planificación 2026-1'!X:X,"VIRTUAL"))</f>
        <v>0</v>
      </c>
      <c r="DO131" s="61">
        <f>IF(C131="","",SUMIFS('Planificación 2026-1'!R:R,'Planificación 2026-1'!W:W,C131,'Planificación 2026-1'!F:F,"SUNAMPE",'Planificación 2026-1'!X:X,"PRESENCIAL"))</f>
        <v>0</v>
      </c>
      <c r="DP131" s="111" t="str">
        <f t="shared" si="16"/>
        <v/>
      </c>
      <c r="DQ131" s="108">
        <f>IF(C131="","",SUMIFS('Planificación 2026-1'!R:R,'Planificación 2026-1'!W:W,C131,'Planificación 2026-1'!F:F,"HUAURA",'Planificación 2026-1'!X:X,"VIRTUAL"))</f>
        <v>0</v>
      </c>
      <c r="DR131" s="61">
        <f>IF(C131="","",SUMIFS('Planificación 2026-1'!R:R,'Planificación 2026-1'!W:W,C131,'Planificación 2026-1'!F:F,"HUAURA",'Planificación 2026-1'!X:X,"PRESENCIAL"))</f>
        <v>0</v>
      </c>
      <c r="DS131" s="76">
        <f>SUMIFS('Planificación 2026-1'!R:R,'Planificación 2026-1'!W:W,C131,'Planificación 2026-1'!F:F,"PRINCIPAL",'Planificación 2026-1'!X:X,"VIRTUAL",'Planificación 2026-1'!I:I,"&gt;2")</f>
        <v>0</v>
      </c>
      <c r="DT131" s="76">
        <f>SUMIFS('Planificación 2026-1'!R:R,'Planificación 2026-1'!W:W,C131,'Planificación 2026-1'!F:F,"PRINCIPAL",'Planificación 2026-1'!X:X,"&lt;&gt;VIRTUAL",'Planificación 2026-1'!I:I,"&gt;2")</f>
        <v>10</v>
      </c>
      <c r="DU131" s="76">
        <f>SUMIFS('Planificación 2026-1'!R:R,'Planificación 2026-1'!W:W,C131,'Planificación 2026-1'!F:F,"SUNAMPE",'Planificación 2026-1'!X:X,"VIRTUAL",'Planificación 2026-1'!I:I,"&gt;2")</f>
        <v>0</v>
      </c>
      <c r="DV131" s="76">
        <f>SUMIFS('Planificación 2026-1'!R:R,'Planificación 2026-1'!W:W,C131,'Planificación 2026-1'!F:F,"SUNAMPE",'Planificación 2026-1'!X:X,"&lt;&gt;VIRTUAL",'Planificación 2026-1'!I:I,"&gt;2")</f>
        <v>0</v>
      </c>
      <c r="DW131" s="76">
        <f>SUMIFS('Planificación 2026-1'!R:R,'Planificación 2026-1'!W:W,C131,'Planificación 2026-1'!F:F,"FILIAL",'Planificación 2026-1'!X:X,"VIRTUAL",'Planificación 2026-1'!I:I,"&gt;2")</f>
        <v>0</v>
      </c>
      <c r="DX131" s="76">
        <f>SUMIFS('Planificación 2026-1'!R:R,'Planificación 2026-1'!W:W,C131,'Planificación 2026-1'!F:F,"FILIAL",'Planificación 2026-1'!X:X,"&lt;&gt;VIRTUAL",'Planificación 2026-1'!I:I,"&gt;2")</f>
        <v>5</v>
      </c>
      <c r="DY131" s="76">
        <f>SUMIFS('Planificación 2026-1'!R:R,'Planificación 2026-1'!W:W,C131,'Planificación 2026-1'!F:F,"PORUMA",'Planificación 2026-1'!X:X,"VIRTUAL",'Planificación 2026-1'!I:I,"&gt;2")</f>
        <v>0</v>
      </c>
      <c r="DZ131" s="76">
        <f>SUMIFS('Planificación 2026-1'!R:R,'Planificación 2026-1'!W:W,C131,'Planificación 2026-1'!F:F,"PORUMA",'Planificación 2026-1'!X:X,"&lt;&gt;VIRTUAL",'Planificación 2026-1'!I:I,"&gt;2")</f>
        <v>0</v>
      </c>
      <c r="EA131" s="76">
        <f>SUMIFS('Planificación 2026-1'!R:R,'Planificación 2026-1'!W:W,C131,'Planificación 2026-1'!F:F,"HUAURA",'Planificación 2026-1'!X:X,"VIRTUAL",'Planificación 2026-1'!I:I,"&gt;2")</f>
        <v>0</v>
      </c>
      <c r="EB131" s="76">
        <f>SUMIFS('Planificación 2026-1'!R:R,'Planificación 2026-1'!W:W,C131,'Planificación 2026-1'!F:F,"HUAURA",'Planificación 2026-1'!X:X,"&lt;&gt;VIRTUAL",'Planificación 2026-1'!I:I,"&gt;2")</f>
        <v>0</v>
      </c>
      <c r="EC131" s="76">
        <f>SUMIFS('Planificación 2026-1'!R:R,'Planificación 2026-1'!W:W,C131,'Planificación 2026-1'!F:F,"PRINCIPAL",'Planificación 2026-1'!X:X,"VIRTUAL",'Planificación 2026-1'!I:I,"&lt;3")</f>
        <v>0</v>
      </c>
      <c r="ED131" s="76">
        <f>SUMIFS('Planificación 2026-1'!R:R,'Planificación 2026-1'!W:W,C131,'Planificación 2026-1'!F:F,"PRINCIPAL",'Planificación 2026-1'!X:X,"&lt;&gt;VIRTUAL",'Planificación 2026-1'!I:I,"&lt;3")</f>
        <v>0</v>
      </c>
      <c r="EE131" s="76">
        <f>SUMIFS('Planificación 2026-1'!R:R,'Planificación 2026-1'!W:W,C131,'Planificación 2026-1'!F:F,"SUNAMPE",'Planificación 2026-1'!X:X,"VIRTUAL",'Planificación 2026-1'!I:I,"&lt;3")</f>
        <v>0</v>
      </c>
      <c r="EF131" s="76">
        <f>SUMIFS('Planificación 2026-1'!R:R,'Planificación 2026-1'!W:W,C131,'Planificación 2026-1'!F:F,"SUNAMPE",'Planificación 2026-1'!X:X,"&lt;&gt;VIRTUAL",'Planificación 2026-1'!I:I,"&lt;3")</f>
        <v>0</v>
      </c>
      <c r="EG131" s="76">
        <f>SUMIFS('Planificación 2026-1'!R:R,'Planificación 2026-1'!W:W,C131,'Planificación 2026-1'!F:F,"FILIAL",'Planificación 2026-1'!X:X,"VIRTUAL",'Planificación 2026-1'!I:I,"&lt;3")</f>
        <v>0</v>
      </c>
      <c r="EH131" s="76">
        <f>SUMIFS('Planificación 2026-1'!R:R,'Planificación 2026-1'!W:W,C131,'Planificación 2026-1'!F:F,"FILIAL",'Planificación 2026-1'!X:X,"&lt;&gt;VIRTUAL",'Planificación 2026-1'!I:I,"&lt;3")</f>
        <v>0</v>
      </c>
      <c r="EI131" s="76">
        <f>SUMIFS('Planificación 2026-1'!R:R,'Planificación 2026-1'!W:W,C131,'Planificación 2026-1'!F:F,"PORUMA",'Planificación 2026-1'!X:X,"VIRTUAL",'Planificación 2026-1'!I:I,"&lt;3")</f>
        <v>0</v>
      </c>
      <c r="EJ131" s="76">
        <f>SUMIFS('Planificación 2026-1'!R:R,'Planificación 2026-1'!W:W,C131,'Planificación 2026-1'!F:F,"PORUMA",'Planificación 2026-1'!X:X,"&lt;&gt;VIRTUAL",'Planificación 2026-1'!I:I,"&lt;3")</f>
        <v>0</v>
      </c>
      <c r="EK131" s="76">
        <f>SUMIFS('Planificación 2026-1'!R:R,'Planificación 2026-1'!W:W,C131,'Planificación 2026-1'!F:F,"HUAURA",'Planificación 2026-1'!X:X,"VIRTUAL",'Planificación 2026-1'!I:I,"&lt;3")</f>
        <v>0</v>
      </c>
      <c r="EL131" s="76">
        <f>SUMIFS('Planificación 2026-1'!R:R,'Planificación 2026-1'!W:W,C131,'Planificación 2026-1'!F:F,"HUAURA",'Planificación 2026-1'!X:X,"&lt;&gt;VIRTUAL",'Planificación 2026-1'!I:I,"&lt;3")</f>
        <v>0</v>
      </c>
      <c r="EM131" s="76"/>
      <c r="EN131" s="76">
        <f t="shared" si="9"/>
        <v>0</v>
      </c>
      <c r="EO131" s="76">
        <f t="shared" si="10"/>
        <v>15</v>
      </c>
      <c r="EP131" s="76" t="b">
        <f t="shared" si="11"/>
        <v>1</v>
      </c>
      <c r="EQ131" s="76" t="str">
        <f t="shared" si="12"/>
        <v>SEDE-FILIAL</v>
      </c>
      <c r="ER131" s="76" t="str">
        <f t="shared" si="17"/>
        <v>PRESENCIAL</v>
      </c>
    </row>
    <row r="132" spans="1:148" hidden="1">
      <c r="A132" s="83"/>
      <c r="B132" s="119">
        <v>129</v>
      </c>
      <c r="C132" s="115" t="s">
        <v>304</v>
      </c>
      <c r="D132" s="112">
        <f>SUMIF('Planificación 2026-1'!W:W,C132,'Planificación 2026-1'!R:R)</f>
        <v>14</v>
      </c>
      <c r="E132" s="114" t="s">
        <v>170</v>
      </c>
      <c r="F132" s="115" t="s">
        <v>171</v>
      </c>
      <c r="G132" s="115" t="s">
        <v>153</v>
      </c>
      <c r="H132" s="115" t="s">
        <v>130</v>
      </c>
      <c r="I132" s="107" t="str">
        <f>IF(SUM(COUNTIFS('Planificación 2026-1'!F:F,"PRINCIPAL",'Planificación 2026-1'!W:W,C132,'Planificación 2026-1'!H:H,"AF"))&gt;0,"P01"," ")</f>
        <v xml:space="preserve"> </v>
      </c>
      <c r="J132" s="108" t="str">
        <f>IF(SUM(COUNTIFS('Planificación 2026-1'!F:F,"PRINCIPAL",'Planificación 2026-1'!W:W,C132,'Planificación 2026-1'!H:H,"EN"))&gt;0,"P02"," ")</f>
        <v xml:space="preserve"> </v>
      </c>
      <c r="K132" s="108" t="str">
        <f>IF(SUM(COUNTIFS('Planificación 2026-1'!F:F,"PRINCIPAL",'Planificación 2026-1'!W:W,C132,'Planificación 2026-1'!H:H,"IS"))&gt;0,"P03"," ")</f>
        <v>P03</v>
      </c>
      <c r="L132" s="108" t="str">
        <f>IF(SUM(COUNTIFS('Planificación 2026-1'!F:F,"PRINCIPAL",'Planificación 2026-1'!W:W,C132,'Planificación 2026-1'!H:H,"PS"))&gt;0,"P04"," ")</f>
        <v xml:space="preserve"> </v>
      </c>
      <c r="M132" s="108"/>
      <c r="N132" s="108" t="str">
        <f>IF(SUM(COUNTIFS('Planificación 2026-1'!F:F,"PRINCIPAL",'Planificación 2026-1'!W:W,C132,'Planificación 2026-1'!H:H,"IN"))&gt;0,"P06"," ")</f>
        <v xml:space="preserve"> </v>
      </c>
      <c r="O132" s="108" t="str">
        <f>IF(SUM(COUNTIFS('Planificación 2026-1'!F:F,"PRINCIPAL",'Planificación 2026-1'!W:W,C132,'Planificación 2026-1'!H:H,"CA"))&gt;0,"P07"," ")</f>
        <v xml:space="preserve"> </v>
      </c>
      <c r="P132" s="108" t="str">
        <f>IF(SUM(COUNTIFS('Planificación 2026-1'!F:F,"PRINCIPAL",'Planificación 2026-1'!W:W,C132,'Planificación 2026-1'!H:H,"DE"))&gt;0,"P08"," ")</f>
        <v xml:space="preserve"> </v>
      </c>
      <c r="Q132" s="108" t="str">
        <f>IF(SUM(COUNTIFS('Planificación 2026-1'!F:F,"PRINCIPAL",'Planificación 2026-1'!W:W,C132,'Planificación 2026-1'!H:H,"OB"))&gt;0,"P09"," ")</f>
        <v xml:space="preserve"> </v>
      </c>
      <c r="R132" s="108" t="str">
        <f>IF(SUM(COUNTIFS('Planificación 2026-1'!F:F,"PRINCIPAL",'Planificación 2026-1'!W:W,C132,'Planificación 2026-1'!H:H,"MH"))&gt;0,"P31"," ")</f>
        <v xml:space="preserve"> </v>
      </c>
      <c r="S132" s="108" t="str">
        <f>IF(SUM(COUNTIFS('Planificación 2026-1'!F:F,"PRINCIPAL",'Planificación 2026-1'!W:W,C132,'Planificación 2026-1'!H:H,"IC"))&gt;0,"P32"," ")</f>
        <v>P32</v>
      </c>
      <c r="T132" s="108" t="str">
        <f>IF(SUM(COUNTIFS('Planificación 2026-1'!F:F,"PRINCIPAL",'Planificación 2026-1'!W:W,C132,'Planificación 2026-1'!H:H,"AR"))&gt;0,"P34"," ")</f>
        <v xml:space="preserve"> </v>
      </c>
      <c r="U132" s="108" t="str">
        <f>IF(SUM(COUNTIFS('Planificación 2026-1'!F:F,"PRINCIPAL",'Planificación 2026-1'!W:W,C132,'Planificación 2026-1'!H:H,"T1"))&gt;0,"P35"," ")</f>
        <v xml:space="preserve"> </v>
      </c>
      <c r="V132" s="108" t="str">
        <f>IF(SUM(COUNTIFS('Planificación 2026-1'!F:F,"PRINCIPAL",'Planificación 2026-1'!W:W,C132,'Planificación 2026-1'!H:H,"T3"))&gt;0,"P36"," ")</f>
        <v xml:space="preserve"> </v>
      </c>
      <c r="W132" s="108" t="str">
        <f>IF(SUM(COUNTIFS('Planificación 2026-1'!F:F,"PRINCIPAL",'Planificación 2026-1'!W:W,C132,'Planificación 2026-1'!H:H,"T2"))&gt;0,"P37"," ")</f>
        <v xml:space="preserve"> </v>
      </c>
      <c r="X132" s="108" t="str">
        <f>IF(SUM(COUNTIFS('Planificación 2026-1'!F:F,"PRINCIPAL",'Planificación 2026-1'!W:W,C132,'Planificación 2026-1'!H:H,"AE"))&gt;0,"P38"," ")</f>
        <v xml:space="preserve"> </v>
      </c>
      <c r="Y132" s="108" t="str">
        <f>IF(SUM(COUNTIFS('Planificación 2026-1'!F:F,"PRINCIPAL",'Planificación 2026-1'!W:W,C132,'Planificación 2026-1'!H:H,"T4"))&gt;0,"P55"," ")</f>
        <v xml:space="preserve"> </v>
      </c>
      <c r="Z132" s="108" t="str">
        <f>IF(SUM(COUNTIFS('Planificación 2026-1'!F:F,"FILIAL",'Planificación 2026-1'!W:W,C132,'Planificación 2026-1'!H:H,"AF"))&gt;0," P01"," ")</f>
        <v xml:space="preserve"> </v>
      </c>
      <c r="AA132" s="108" t="str">
        <f>IF(SUM(COUNTIFS('Planificación 2026-1'!F:F,"FILIAL",'Planificación 2026-1'!W:W,C132,'Planificación 2026-1'!H:H,"EN"))&gt;0,"P02"," ")</f>
        <v xml:space="preserve"> </v>
      </c>
      <c r="AB132" s="108" t="str">
        <f>IF(SUM(COUNTIFS('Planificación 2026-1'!F:F,"FILIAL",'Planificación 2026-1'!W:W,C132,'Planificación 2026-1'!H:H,"IS"))&gt;0,"P03"," ")</f>
        <v xml:space="preserve"> </v>
      </c>
      <c r="AC132" s="108" t="str">
        <f>IF(SUM(COUNTIFS('Planificación 2026-1'!F:F,"FILIAL",'Planificación 2026-1'!W:W,C132,'Planificación 2026-1'!H:H,"PS"))&gt;0,"P04"," ")</f>
        <v xml:space="preserve"> </v>
      </c>
      <c r="AD132" s="108"/>
      <c r="AE132" s="108" t="str">
        <f>IF(SUM(COUNTIFS('Planificación 2026-1'!F:F,"FILIAL",'Planificación 2026-1'!W:W,C132,'Planificación 2026-1'!H:H,"IN"))&gt;0,"P06"," ")</f>
        <v xml:space="preserve"> </v>
      </c>
      <c r="AF132" s="108" t="str">
        <f>IF(SUM(COUNTIFS('Planificación 2026-1'!F:F,"FILIAL",'Planificación 2026-1'!W:W,C132,'Planificación 2026-1'!H:H,"CA"))&gt;0,"P07"," ")</f>
        <v xml:space="preserve"> </v>
      </c>
      <c r="AG132" s="108" t="str">
        <f>IF(SUM(COUNTIFS('Planificación 2026-1'!F:F,"FILIAL",'Planificación 2026-1'!W:W,C132,'Planificación 2026-1'!H:H,"DE"))&gt;0,"P08"," ")</f>
        <v xml:space="preserve"> </v>
      </c>
      <c r="AH132" s="108" t="str">
        <f>IF(SUM(COUNTIFS('Planificación 2026-1'!F:F,"FILIAL",'Planificación 2026-1'!W:W,C132,'Planificación 2026-1'!H:H,"OB"))&gt;0,"P09"," ")</f>
        <v xml:space="preserve"> </v>
      </c>
      <c r="AI132" s="108" t="str">
        <f>IF(SUM(COUNTIFS('Planificación 2026-1'!F:F,"FILIAL",'Planificación 2026-1'!W:W,C132,'Planificación 2026-1'!H:H,"MH"))&gt;0,"P31"," ")</f>
        <v xml:space="preserve"> </v>
      </c>
      <c r="AJ132" s="108" t="str">
        <f>IF(SUM(COUNTIFS('Planificación 2026-1'!F:F,"FILIAL",'Planificación 2026-1'!W:W,C132,'Planificación 2026-1'!H:H,"IC"))&gt;0,"P32"," ")</f>
        <v xml:space="preserve"> </v>
      </c>
      <c r="AK132" s="108" t="str">
        <f>IF(SUM(COUNTIFS('Planificación 2026-1'!F:F,"FILIAL",'Planificación 2026-1'!W:W,C132,'Planificación 2026-1'!H:H,"AR"))&gt;0,"P34"," ")</f>
        <v xml:space="preserve"> </v>
      </c>
      <c r="AL132" s="108" t="str">
        <f>IF(SUM(COUNTIFS('Planificación 2026-1'!F:F,"FILIAL",'Planificación 2026-1'!W:W,C132,'Planificación 2026-1'!H:H,"T1"))&gt;0,"P35"," ")</f>
        <v xml:space="preserve"> </v>
      </c>
      <c r="AM132" s="108" t="str">
        <f>IF(SUM(COUNTIFS('Planificación 2026-1'!F:F,"FILIAL",'Planificación 2026-1'!W:W,C132,'Planificación 2026-1'!H:H,"T3"))&gt;0,"P36"," ")</f>
        <v xml:space="preserve"> </v>
      </c>
      <c r="AN132" s="108" t="str">
        <f>IF(SUM(COUNTIFS('Planificación 2026-1'!F:F,"FILIAL",'Planificación 2026-1'!W:W,C132,'Planificación 2026-1'!H:H,"T2"))&gt;0,"P37"," ")</f>
        <v xml:space="preserve"> </v>
      </c>
      <c r="AO132" s="108" t="str">
        <f>IF(SUM(COUNTIFS('Planificación 2026-1'!F:F,"FILIAL",'Planificación 2026-1'!W:W,C132,'Planificación 2026-1'!H:H,"AE"))&gt;0,"P38"," ")</f>
        <v xml:space="preserve"> </v>
      </c>
      <c r="AP132" s="108" t="str">
        <f>IF(SUM(COUNTIFS('Planificación 2026-1'!F:F,"FILIAL",'Planificación 2026-1'!W:W,C132,'Planificación 2026-1'!H:H,"T4"))&gt;0,"P55"," ")</f>
        <v xml:space="preserve"> </v>
      </c>
      <c r="AQ132" s="108" t="str">
        <f>IF(SUM(COUNTIFS('Planificación 2026-1'!F:F,"SUNAMPE",'Planificación 2026-1'!W:W,C132,'Planificación 2026-1'!H:H,"AF"))&gt;0," P01"," ")</f>
        <v xml:space="preserve"> </v>
      </c>
      <c r="AR132" s="108" t="str">
        <f>IF(SUM(COUNTIFS('Planificación 2026-1'!F:F,"SUNAMPE",'Planificación 2026-1'!W:W,C132,'Planificación 2026-1'!H:H,"EN"))&gt;0,"P02"," ")</f>
        <v xml:space="preserve"> </v>
      </c>
      <c r="AS132" s="108" t="str">
        <f>IF(SUM(COUNTIFS('Planificación 2026-1'!F:F,"SUNAMPE",'Planificación 2026-1'!W:W,C132,'Planificación 2026-1'!H:H,"IS"))&gt;0,"P03"," ")</f>
        <v xml:space="preserve"> </v>
      </c>
      <c r="AT132" s="108" t="str">
        <f>IF(SUM(COUNTIFS('Planificación 2026-1'!F:F,"SUNAMPE",'Planificación 2026-1'!W:W,C132,'Planificación 2026-1'!H:H,"PS"))&gt;0,"P04"," ")</f>
        <v xml:space="preserve"> </v>
      </c>
      <c r="AU132" s="108"/>
      <c r="AV132" s="108" t="str">
        <f>IF(SUM(COUNTIFS('Planificación 2026-1'!F:F,"SUNAMPE",'Planificación 2026-1'!W:W,C132,'Planificación 2026-1'!H:H,"IN"))&gt;0,"P06"," ")</f>
        <v xml:space="preserve"> </v>
      </c>
      <c r="AW132" s="108" t="str">
        <f>IF(SUM(COUNTIFS('Planificación 2026-1'!F:F,"SUNAMPE",'Planificación 2026-1'!W:W,C132,'Planificación 2026-1'!H:H,"CA"))&gt;0,"P07"," ")</f>
        <v xml:space="preserve"> </v>
      </c>
      <c r="AX132" s="108" t="str">
        <f>IF(SUM(COUNTIFS('Planificación 2026-1'!F:F,"SUNAMPE",'Planificación 2026-1'!W:W,C132,'Planificación 2026-1'!H:H,"DE"))&gt;0,"P08"," ")</f>
        <v xml:space="preserve"> </v>
      </c>
      <c r="AY132" s="108" t="str">
        <f>IF(SUM(COUNTIFS('Planificación 2026-1'!F:F,"SUNAMPE",'Planificación 2026-1'!W:W,C132,'Planificación 2026-1'!H:H,"OB"))&gt;0,"P09"," ")</f>
        <v xml:space="preserve"> </v>
      </c>
      <c r="AZ132" s="108" t="str">
        <f>IF(SUM(COUNTIFS('Planificación 2026-1'!F:F,"SUNAMPE",'Planificación 2026-1'!W:W,C132,'Planificación 2026-1'!H:H,"MH"))&gt;0,"P31"," ")</f>
        <v xml:space="preserve"> </v>
      </c>
      <c r="BA132" s="108" t="str">
        <f>IF(SUM(COUNTIFS('Planificación 2026-1'!F:F,"SUNAMPE",'Planificación 2026-1'!W:W,C132,'Planificación 2026-1'!H:H,"IC"))&gt;0,"P32"," ")</f>
        <v xml:space="preserve"> </v>
      </c>
      <c r="BB132" s="108" t="str">
        <f>IF(SUM(COUNTIFS('Planificación 2026-1'!F:F,"SUNAMPE",'Planificación 2026-1'!W:W,C132,'Planificación 2026-1'!H:H,"AR"))&gt;0,"P34"," ")</f>
        <v xml:space="preserve"> </v>
      </c>
      <c r="BC132" s="108" t="str">
        <f>IF(SUM(COUNTIFS('Planificación 2026-1'!F:F,"SUNAMPE",'Planificación 2026-1'!W:W,C132,'Planificación 2026-1'!H:H,"T1"))&gt;0,"P35"," ")</f>
        <v xml:space="preserve"> </v>
      </c>
      <c r="BD132" s="108" t="str">
        <f>IF(SUM(COUNTIFS('Planificación 2026-1'!F:F,"SUNAMPE",'Planificación 2026-1'!W:W,C132,'Planificación 2026-1'!H:H,"T3"))&gt;0,"P36"," ")</f>
        <v xml:space="preserve"> </v>
      </c>
      <c r="BE132" s="108" t="str">
        <f>IF(SUM(COUNTIFS('Planificación 2026-1'!F:F,"SUNAMPE",'Planificación 2026-1'!W:W,C132,'Planificación 2026-1'!H:H,"T2"))&gt;0,"P37"," ")</f>
        <v xml:space="preserve"> </v>
      </c>
      <c r="BF132" s="108" t="str">
        <f>IF(SUM(COUNTIFS('Planificación 2026-1'!F:F,"SUNAMPE",'Planificación 2026-1'!W:W,C132,'Planificación 2026-1'!H:H,"AE"))&gt;0,"P38"," ")</f>
        <v xml:space="preserve"> </v>
      </c>
      <c r="BG132" s="108" t="str">
        <f>IF(SUM(COUNTIFS('Planificación 2026-1'!F:F,"SUNAMPE",'Planificación 2026-1'!W:W,C132,'Planificación 2026-1'!H:H,"T4"))&gt;0,"P55"," ")</f>
        <v xml:space="preserve"> </v>
      </c>
      <c r="BH132" s="108" t="str">
        <f>IF(SUM(COUNTIFS('Planificación 2026-1'!F:F,"HUAURA",'Planificación 2026-1'!W:W,C132,'Planificación 2026-1'!H:H,"AF"))&gt;0," P01"," ")</f>
        <v xml:space="preserve"> </v>
      </c>
      <c r="BI132" s="108" t="str">
        <f>IF(SUM(COUNTIFS('Planificación 2026-1'!F:F,"HUAURA",'Planificación 2026-1'!W:W,C132,'Planificación 2026-1'!H:H,"EN"))&gt;0,"P02"," ")</f>
        <v xml:space="preserve"> </v>
      </c>
      <c r="BJ132" s="108" t="str">
        <f>IF(SUM(COUNTIFS('Planificación 2026-1'!F:F,"HUAURA",'Planificación 2026-1'!W:W,C132,'Planificación 2026-1'!H:H,"IS"))&gt;0,"P03"," ")</f>
        <v xml:space="preserve"> </v>
      </c>
      <c r="BK132" s="108" t="str">
        <f>IF(SUM(COUNTIFS('Planificación 2026-1'!F:F,"HUAURA",'Planificación 2026-1'!W:W,C132,'Planificación 2026-1'!H:H,"PS"))&gt;0,"P04"," ")</f>
        <v xml:space="preserve"> </v>
      </c>
      <c r="BL132" s="108"/>
      <c r="BM132" s="108" t="str">
        <f>IF(SUM(COUNTIFS('Planificación 2026-1'!F:F,"HUAURA",'Planificación 2026-1'!W:W,C132,'Planificación 2026-1'!H:H,"IN"))&gt;0,"P06"," ")</f>
        <v xml:space="preserve"> </v>
      </c>
      <c r="BN132" s="108" t="str">
        <f>IF(SUM(COUNTIFS('Planificación 2026-1'!F:F,"HUAURA",'Planificación 2026-1'!W:W,C132,'Planificación 2026-1'!H:H,"CA"))&gt;0,"P07"," ")</f>
        <v xml:space="preserve"> </v>
      </c>
      <c r="BO132" s="108" t="str">
        <f>IF(SUM(COUNTIFS('Planificación 2026-1'!F:F,"HUAURA",'Planificación 2026-1'!W:W,C132,'Planificación 2026-1'!H:H,"DE"))&gt;0,"P08"," ")</f>
        <v xml:space="preserve"> </v>
      </c>
      <c r="BP132" s="108" t="str">
        <f>IF(SUM(COUNTIFS('Planificación 2026-1'!F:F,"HUAURA",'Planificación 2026-1'!W:W,C132,'Planificación 2026-1'!H:H,"OB"))&gt;0,"P09"," ")</f>
        <v xml:space="preserve"> </v>
      </c>
      <c r="BQ132" s="108" t="str">
        <f>IF(SUM(COUNTIFS('Planificación 2026-1'!F:F,"HUAURA",'Planificación 2026-1'!W:W,C132,'Planificación 2026-1'!H:H,"MH"))&gt;0,"P31"," ")</f>
        <v xml:space="preserve"> </v>
      </c>
      <c r="BR132" s="108" t="str">
        <f>IF(SUM(COUNTIFS('Planificación 2026-1'!F:F,"HUAURA",'Planificación 2026-1'!W:W,C132,'Planificación 2026-1'!H:H,"IC"))&gt;0,"P32"," ")</f>
        <v xml:space="preserve"> </v>
      </c>
      <c r="BS132" s="108" t="str">
        <f>IF(SUM(COUNTIFS('Planificación 2026-1'!F:F,"HUAURA",'Planificación 2026-1'!W:W,C132,'Planificación 2026-1'!H:H,"AR"))&gt;0,"P34"," ")</f>
        <v xml:space="preserve"> </v>
      </c>
      <c r="BT132" s="108" t="str">
        <f>IF(SUM(COUNTIFS('Planificación 2026-1'!F:F,"HUAURA",'Planificación 2026-1'!W:W,C132,'Planificación 2026-1'!H:H,"T1"))&gt;0,"P35"," ")</f>
        <v xml:space="preserve"> </v>
      </c>
      <c r="BU132" s="108" t="str">
        <f>IF(SUM(COUNTIFS('Planificación 2026-1'!F:F,"HUAURA",'Planificación 2026-1'!W:W,C132,'Planificación 2026-1'!H:H,"T3"))&gt;0,"P36"," ")</f>
        <v xml:space="preserve"> </v>
      </c>
      <c r="BV132" s="108" t="str">
        <f>IF(SUM(COUNTIFS('Planificación 2026-1'!F:F,"HUAURA",'Planificación 2026-1'!W:W,C132,'Planificación 2026-1'!H:H,"T2"))&gt;0,"P37"," ")</f>
        <v xml:space="preserve"> </v>
      </c>
      <c r="BW132" s="108" t="str">
        <f>IF(SUM(COUNTIFS('Planificación 2026-1'!F:F,"HUAURA",'Planificación 2026-1'!W:W,C132,'Planificación 2026-1'!H:H,"AE"))&gt;0,"P38"," ")</f>
        <v xml:space="preserve"> </v>
      </c>
      <c r="BX132" s="108" t="str">
        <f>IF(SUM(COUNTIFS('Planificación 2026-1'!F:F,"HUAURA",'Planificación 2026-1'!W:W,C132,'Planificación 2026-1'!H:H,"T4"))&gt;0,"P55"," ")</f>
        <v xml:space="preserve"> </v>
      </c>
      <c r="BY132" s="109">
        <f>SUMIFS('Planificación 2026-1'!R:R,'Planificación 2026-1'!W:W,C132,'Planificación 2026-1'!H:H,"AF",'Planificación 2026-1'!I:I,"&gt;2")</f>
        <v>0</v>
      </c>
      <c r="BZ132" s="109">
        <f>SUMIFS('Planificación 2026-1'!R:R,'Planificación 2026-1'!W:W,C132,'Planificación 2026-1'!H:H,"EN",'Planificación 2026-1'!I:I,"&gt;2")</f>
        <v>0</v>
      </c>
      <c r="CA132" s="109">
        <f>SUMIFS('Planificación 2026-1'!R:R,'Planificación 2026-1'!W:W,C132,'Planificación 2026-1'!H:H,"IS",'Planificación 2026-1'!I:I,"&gt;2")</f>
        <v>0</v>
      </c>
      <c r="CB132" s="109">
        <f>SUMIFS('Planificación 2026-1'!R:R,'Planificación 2026-1'!W:W,C132,'Planificación 2026-1'!H:H,"PS",'Planificación 2026-1'!I:I,"&gt;2")</f>
        <v>0</v>
      </c>
      <c r="CC132" s="109">
        <f>SUMIFS('Planificación 2026-1'!R:R,'Planificación 2026-1'!W:W,C132,'Planificación 2026-1'!H:H,"IN",'Planificación 2026-1'!I:I,"&gt;2")</f>
        <v>0</v>
      </c>
      <c r="CD132" s="109">
        <f>SUMIFS('Planificación 2026-1'!R:R,'Planificación 2026-1'!W:W,C132,'Planificación 2026-1'!H:H,"CA",'Planificación 2026-1'!I:I,"&gt;2")</f>
        <v>0</v>
      </c>
      <c r="CE132" s="109">
        <f>SUMIFS('Planificación 2026-1'!R:R,'Planificación 2026-1'!W:W,C132,'Planificación 2026-1'!H:H,"DE",'Planificación 2026-1'!I:I,"&gt;2")</f>
        <v>0</v>
      </c>
      <c r="CF132" s="109">
        <f>SUMIFS('Planificación 2026-1'!R:R,'Planificación 2026-1'!W:W,C132,'Planificación 2026-1'!H:H,"OB",'Planificación 2026-1'!I:I,"&gt;2")</f>
        <v>0</v>
      </c>
      <c r="CG132" s="109">
        <f>SUMIFS('Planificación 2026-1'!R:R,'Planificación 2026-1'!W:W,C132,'Planificación 2026-1'!H:H,"MH",'Planificación 2026-1'!I:I,"&gt;2")</f>
        <v>0</v>
      </c>
      <c r="CH132" s="109">
        <f>SUMIFS('Planificación 2026-1'!R:R,'Planificación 2026-1'!W:W,C132,'Planificación 2026-1'!H:H,"IC",'Planificación 2026-1'!I:I,"&gt;2")</f>
        <v>9</v>
      </c>
      <c r="CI132" s="109">
        <f>SUMIFS('Planificación 2026-1'!R:R,'Planificación 2026-1'!W:W,C132,'Planificación 2026-1'!H:H,"AR",'Planificación 2026-1'!I:I,"&gt;2")</f>
        <v>0</v>
      </c>
      <c r="CJ132" s="109">
        <f>SUMIFS('Planificación 2026-1'!R:R,'Planificación 2026-1'!W:W,C132,'Planificación 2026-1'!H:H,"T1",'Planificación 2026-1'!I:I,"&gt;2")</f>
        <v>0</v>
      </c>
      <c r="CK132" s="109">
        <f>SUMIFS('Planificación 2026-1'!R:R,'Planificación 2026-1'!W:W,C132,'Planificación 2026-1'!H:H,"T3",'Planificación 2026-1'!I:I,"&gt;2")</f>
        <v>0</v>
      </c>
      <c r="CL132" s="109">
        <f>SUMIFS('Planificación 2026-1'!R:R,'Planificación 2026-1'!W:W,C132,'Planificación 2026-1'!H:H,"T2",'Planificación 2026-1'!I:I,"&gt;2")</f>
        <v>0</v>
      </c>
      <c r="CM132" s="109">
        <f>SUMIFS('Planificación 2026-1'!R:R,'Planificación 2026-1'!W:W,C132,'Planificación 2026-1'!H:H,"AE",'Planificación 2026-1'!I:I,"&gt;2")</f>
        <v>0</v>
      </c>
      <c r="CN132" s="109">
        <f>SUMIFS('Planificación 2026-1'!R:R,'Planificación 2026-1'!W:W,C132,'Planificación 2026-1'!H:H,"T4",'Planificación 2026-1'!I:I,"&gt;2")</f>
        <v>0</v>
      </c>
      <c r="CO132" s="109">
        <f>SUMIFS('Planificación 2026-1'!R:R,'Planificación 2026-1'!W:W,C132,'Planificación 2026-1'!H:H,"AF",'Planificación 2026-1'!I:I,"&lt;3")</f>
        <v>0</v>
      </c>
      <c r="CP132" s="109">
        <f>SUMIFS('Planificación 2026-1'!R:R,'Planificación 2026-1'!W:W,C132,'Planificación 2026-1'!H:H,"EN",'Planificación 2026-1'!I:I,"&lt;3")</f>
        <v>0</v>
      </c>
      <c r="CQ132" s="109">
        <f>SUMIFS('Planificación 2026-1'!R:R,'Planificación 2026-1'!W:W,C132,'Planificación 2026-1'!H:H,"IS",'Planificación 2026-1'!I:I,"&lt;3")</f>
        <v>5</v>
      </c>
      <c r="CR132" s="109">
        <f>SUMIFS('Planificación 2026-1'!R:R,'Planificación 2026-1'!W:W,C132,'Planificación 2026-1'!H:H,"PS",'Planificación 2026-1'!I:I,"&lt;3")</f>
        <v>0</v>
      </c>
      <c r="CS132" s="109">
        <f>SUMIFS('Planificación 2026-1'!R:R,'Planificación 2026-1'!W:W,C132,'Planificación 2026-1'!H:H,"IN",'Planificación 2026-1'!I:I,"&lt;3")</f>
        <v>0</v>
      </c>
      <c r="CT132" s="109">
        <f>SUMIFS('Planificación 2026-1'!R:R,'Planificación 2026-1'!W:W,C132,'Planificación 2026-1'!H:H,"CA",'Planificación 2026-1'!I:I,"&lt;3")</f>
        <v>0</v>
      </c>
      <c r="CU132" s="109">
        <f>SUMIFS('Planificación 2026-1'!R:R,'Planificación 2026-1'!W:W,C132,'Planificación 2026-1'!H:H,"DE",'Planificación 2026-1'!I:I,"&lt;3")</f>
        <v>0</v>
      </c>
      <c r="CV132" s="109">
        <f>SUMIFS('Planificación 2026-1'!R:R,'Planificación 2026-1'!W:W,C132,'Planificación 2026-1'!H:H,"OB",'Planificación 2026-1'!I:I,"&lt;3")</f>
        <v>0</v>
      </c>
      <c r="CW132" s="109">
        <f>SUMIFS('Planificación 2026-1'!R:R,'Planificación 2026-1'!W:W,C132,'Planificación 2026-1'!H:H,"MH",'Planificación 2026-1'!I:I,"&lt;3")</f>
        <v>0</v>
      </c>
      <c r="CX132" s="109">
        <f>SUMIFS('Planificación 2026-1'!R:R,'Planificación 2026-1'!W:W,C132,'Planificación 2026-1'!H:H,"IC",'Planificación 2026-1'!I:I,"&lt;3")</f>
        <v>0</v>
      </c>
      <c r="CY132" s="109">
        <f>SUMIFS('Planificación 2026-1'!R:R,'Planificación 2026-1'!W:W,C132,'Planificación 2026-1'!H:H,"AR",'Planificación 2026-1'!I:I,"&lt;3")</f>
        <v>0</v>
      </c>
      <c r="CZ132" s="109">
        <f>SUMIFS('Planificación 2026-1'!R:R,'Planificación 2026-1'!W:W,C132,'Planificación 2026-1'!H:H,"T1",'Planificación 2026-1'!I:I,"&lt;3")</f>
        <v>0</v>
      </c>
      <c r="DA132" s="109">
        <f>SUMIFS('Planificación 2026-1'!R:R,'Planificación 2026-1'!W:W,C132,'Planificación 2026-1'!H:H,"T3",'Planificación 2026-1'!I:I,"&lt;3")</f>
        <v>0</v>
      </c>
      <c r="DB132" s="109">
        <f>SUMIFS('Planificación 2026-1'!R:R,'Planificación 2026-1'!W:W,C132,'Planificación 2026-1'!H:H,"T2",'Planificación 2026-1'!I:I,"&lt;3")</f>
        <v>0</v>
      </c>
      <c r="DC132" s="109">
        <f>SUMIFS('Planificación 2026-1'!R:R,'Planificación 2026-1'!W:W,C132,'Planificación 2026-1'!H:H,"AE",'Planificación 2026-1'!I:I,"&lt;3")</f>
        <v>0</v>
      </c>
      <c r="DD132" s="109">
        <f>SUMIFS('Planificación 2026-1'!R:R,'Planificación 2026-1'!W:W,C132,'Planificación 2026-1'!H:H,"T4",'Planificación 2026-1'!I:I,"&lt;3")</f>
        <v>0</v>
      </c>
      <c r="DE132" s="108" t="str">
        <f t="shared" si="13"/>
        <v>P03 P32</v>
      </c>
      <c r="DF132" s="41">
        <f>IF(C132="","",SUMIFS('Planificación 2026-1'!R:R,'Planificación 2026-1'!W:W,C132,'Planificación 2026-1'!F:F,"PRINCIPAL",'Planificación 2026-1'!X:X,"VIRTUAL"))</f>
        <v>9</v>
      </c>
      <c r="DG132" s="41">
        <f>IF(C132="","",SUMIFS('Planificación 2026-1'!R:R,'Planificación 2026-1'!W:W,C132,'Planificación 2026-1'!F:F,"PRINCIPAL",'Planificación 2026-1'!X:X,"PRESENCIAL"))</f>
        <v>5</v>
      </c>
      <c r="DH132" s="41">
        <f>IF(C132="","",SUMIFS('Planificación 2026-1'!R:R,'Planificación 2026-1'!W:W,C132,'Planificación 2026-1'!F:F,"PRINCIPAL",'Planificación 2026-1'!X:X,"HIBRIDO PRESENCIAL"))</f>
        <v>0</v>
      </c>
      <c r="DI132" s="108" t="str">
        <f t="shared" si="14"/>
        <v/>
      </c>
      <c r="DJ132" s="108">
        <f>IF(C132="","",SUMIFS('Planificación 2026-1'!R:R,'Planificación 2026-1'!W:W,C132,'Planificación 2026-1'!F:F,"FILIAL",'Planificación 2026-1'!X:X,"VIRTUAL"))</f>
        <v>0</v>
      </c>
      <c r="DK132" s="110">
        <f>IF(C132="","",SUMIFS('Planificación 2026-1'!R:R,'Planificación 2026-1'!W:W,C132,'Planificación 2026-1'!F:F,"FILIAL",'Planificación 2026-1'!X:X,"PRESENCIAL"))</f>
        <v>0</v>
      </c>
      <c r="DL132" s="61">
        <f>IF(C132="","",SUMIFS('Planificación 2026-1'!R:R,'Planificación 2026-1'!W:W,C132,'Planificación 2026-1'!F:F,"FILIAL",'Planificación 2026-1'!X:X,"HIBRIDO PRESENCIAL"))</f>
        <v>0</v>
      </c>
      <c r="DM132" s="111" t="str">
        <f t="shared" si="15"/>
        <v/>
      </c>
      <c r="DN132" s="108">
        <f>IF(C132="","",SUMIFS('Planificación 2026-1'!R:R,'Planificación 2026-1'!W:W,C132,'Planificación 2026-1'!F:F,"SUNAMPE",'Planificación 2026-1'!X:X,"VIRTUAL"))</f>
        <v>0</v>
      </c>
      <c r="DO132" s="61">
        <f>IF(C132="","",SUMIFS('Planificación 2026-1'!R:R,'Planificación 2026-1'!W:W,C132,'Planificación 2026-1'!F:F,"SUNAMPE",'Planificación 2026-1'!X:X,"PRESENCIAL"))</f>
        <v>0</v>
      </c>
      <c r="DP132" s="111" t="str">
        <f t="shared" si="16"/>
        <v/>
      </c>
      <c r="DQ132" s="108">
        <f>IF(C132="","",SUMIFS('Planificación 2026-1'!R:R,'Planificación 2026-1'!W:W,C132,'Planificación 2026-1'!F:F,"HUAURA",'Planificación 2026-1'!X:X,"VIRTUAL"))</f>
        <v>0</v>
      </c>
      <c r="DR132" s="61">
        <f>IF(C132="","",SUMIFS('Planificación 2026-1'!R:R,'Planificación 2026-1'!W:W,C132,'Planificación 2026-1'!F:F,"HUAURA",'Planificación 2026-1'!X:X,"PRESENCIAL"))</f>
        <v>0</v>
      </c>
      <c r="DS132" s="76">
        <f>SUMIFS('Planificación 2026-1'!R:R,'Planificación 2026-1'!W:W,C132,'Planificación 2026-1'!F:F,"PRINCIPAL",'Planificación 2026-1'!X:X,"VIRTUAL",'Planificación 2026-1'!I:I,"&gt;2")</f>
        <v>4</v>
      </c>
      <c r="DT132" s="76">
        <f>SUMIFS('Planificación 2026-1'!R:R,'Planificación 2026-1'!W:W,C132,'Planificación 2026-1'!F:F,"PRINCIPAL",'Planificación 2026-1'!X:X,"&lt;&gt;VIRTUAL",'Planificación 2026-1'!I:I,"&gt;2")</f>
        <v>5</v>
      </c>
      <c r="DU132" s="76">
        <f>SUMIFS('Planificación 2026-1'!R:R,'Planificación 2026-1'!W:W,C132,'Planificación 2026-1'!F:F,"SUNAMPE",'Planificación 2026-1'!X:X,"VIRTUAL",'Planificación 2026-1'!I:I,"&gt;2")</f>
        <v>0</v>
      </c>
      <c r="DV132" s="76">
        <f>SUMIFS('Planificación 2026-1'!R:R,'Planificación 2026-1'!W:W,C132,'Planificación 2026-1'!F:F,"SUNAMPE",'Planificación 2026-1'!X:X,"&lt;&gt;VIRTUAL",'Planificación 2026-1'!I:I,"&gt;2")</f>
        <v>0</v>
      </c>
      <c r="DW132" s="76">
        <f>SUMIFS('Planificación 2026-1'!R:R,'Planificación 2026-1'!W:W,C132,'Planificación 2026-1'!F:F,"FILIAL",'Planificación 2026-1'!X:X,"VIRTUAL",'Planificación 2026-1'!I:I,"&gt;2")</f>
        <v>0</v>
      </c>
      <c r="DX132" s="76">
        <f>SUMIFS('Planificación 2026-1'!R:R,'Planificación 2026-1'!W:W,C132,'Planificación 2026-1'!F:F,"FILIAL",'Planificación 2026-1'!X:X,"&lt;&gt;VIRTUAL",'Planificación 2026-1'!I:I,"&gt;2")</f>
        <v>0</v>
      </c>
      <c r="DY132" s="76">
        <f>SUMIFS('Planificación 2026-1'!R:R,'Planificación 2026-1'!W:W,C132,'Planificación 2026-1'!F:F,"PORUMA",'Planificación 2026-1'!X:X,"VIRTUAL",'Planificación 2026-1'!I:I,"&gt;2")</f>
        <v>0</v>
      </c>
      <c r="DZ132" s="76">
        <f>SUMIFS('Planificación 2026-1'!R:R,'Planificación 2026-1'!W:W,C132,'Planificación 2026-1'!F:F,"PORUMA",'Planificación 2026-1'!X:X,"&lt;&gt;VIRTUAL",'Planificación 2026-1'!I:I,"&gt;2")</f>
        <v>0</v>
      </c>
      <c r="EA132" s="76">
        <f>SUMIFS('Planificación 2026-1'!R:R,'Planificación 2026-1'!W:W,C132,'Planificación 2026-1'!F:F,"HUAURA",'Planificación 2026-1'!X:X,"VIRTUAL",'Planificación 2026-1'!I:I,"&gt;2")</f>
        <v>0</v>
      </c>
      <c r="EB132" s="76">
        <f>SUMIFS('Planificación 2026-1'!R:R,'Planificación 2026-1'!W:W,C132,'Planificación 2026-1'!F:F,"HUAURA",'Planificación 2026-1'!X:X,"&lt;&gt;VIRTUAL",'Planificación 2026-1'!I:I,"&gt;2")</f>
        <v>0</v>
      </c>
      <c r="EC132" s="76">
        <f>SUMIFS('Planificación 2026-1'!R:R,'Planificación 2026-1'!W:W,C132,'Planificación 2026-1'!F:F,"PRINCIPAL",'Planificación 2026-1'!X:X,"VIRTUAL",'Planificación 2026-1'!I:I,"&lt;3")</f>
        <v>5</v>
      </c>
      <c r="ED132" s="76">
        <f>SUMIFS('Planificación 2026-1'!R:R,'Planificación 2026-1'!W:W,C132,'Planificación 2026-1'!F:F,"PRINCIPAL",'Planificación 2026-1'!X:X,"&lt;&gt;VIRTUAL",'Planificación 2026-1'!I:I,"&lt;3")</f>
        <v>0</v>
      </c>
      <c r="EE132" s="76">
        <f>SUMIFS('Planificación 2026-1'!R:R,'Planificación 2026-1'!W:W,C132,'Planificación 2026-1'!F:F,"SUNAMPE",'Planificación 2026-1'!X:X,"VIRTUAL",'Planificación 2026-1'!I:I,"&lt;3")</f>
        <v>0</v>
      </c>
      <c r="EF132" s="76">
        <f>SUMIFS('Planificación 2026-1'!R:R,'Planificación 2026-1'!W:W,C132,'Planificación 2026-1'!F:F,"SUNAMPE",'Planificación 2026-1'!X:X,"&lt;&gt;VIRTUAL",'Planificación 2026-1'!I:I,"&lt;3")</f>
        <v>0</v>
      </c>
      <c r="EG132" s="76">
        <f>SUMIFS('Planificación 2026-1'!R:R,'Planificación 2026-1'!W:W,C132,'Planificación 2026-1'!F:F,"FILIAL",'Planificación 2026-1'!X:X,"VIRTUAL",'Planificación 2026-1'!I:I,"&lt;3")</f>
        <v>0</v>
      </c>
      <c r="EH132" s="76">
        <f>SUMIFS('Planificación 2026-1'!R:R,'Planificación 2026-1'!W:W,C132,'Planificación 2026-1'!F:F,"FILIAL",'Planificación 2026-1'!X:X,"&lt;&gt;VIRTUAL",'Planificación 2026-1'!I:I,"&lt;3")</f>
        <v>0</v>
      </c>
      <c r="EI132" s="76">
        <f>SUMIFS('Planificación 2026-1'!R:R,'Planificación 2026-1'!W:W,C132,'Planificación 2026-1'!F:F,"PORUMA",'Planificación 2026-1'!X:X,"VIRTUAL",'Planificación 2026-1'!I:I,"&lt;3")</f>
        <v>0</v>
      </c>
      <c r="EJ132" s="76">
        <f>SUMIFS('Planificación 2026-1'!R:R,'Planificación 2026-1'!W:W,C132,'Planificación 2026-1'!F:F,"PORUMA",'Planificación 2026-1'!X:X,"&lt;&gt;VIRTUAL",'Planificación 2026-1'!I:I,"&lt;3")</f>
        <v>0</v>
      </c>
      <c r="EK132" s="76">
        <f>SUMIFS('Planificación 2026-1'!R:R,'Planificación 2026-1'!W:W,C132,'Planificación 2026-1'!F:F,"HUAURA",'Planificación 2026-1'!X:X,"VIRTUAL",'Planificación 2026-1'!I:I,"&lt;3")</f>
        <v>0</v>
      </c>
      <c r="EL132" s="76">
        <f>SUMIFS('Planificación 2026-1'!R:R,'Planificación 2026-1'!W:W,C132,'Planificación 2026-1'!F:F,"HUAURA",'Planificación 2026-1'!X:X,"&lt;&gt;VIRTUAL",'Planificación 2026-1'!I:I,"&lt;3")</f>
        <v>0</v>
      </c>
      <c r="EM132" s="76"/>
      <c r="EN132" s="76">
        <f t="shared" ref="EN132:EN195" si="23">DS132+DW132+EA132+EC132+EG132+EK132+DU132+EE132</f>
        <v>9</v>
      </c>
      <c r="EO132" s="76">
        <f t="shared" ref="EO132:EO195" si="24">DT132+DX132+EB132+ED132+EH132+EL132+DV132+EF132</f>
        <v>5</v>
      </c>
      <c r="EP132" s="76" t="b">
        <f t="shared" ref="EP132:EP195" si="25">EXACT(SUM(EN132:EO132),D132)</f>
        <v>1</v>
      </c>
      <c r="EQ132" s="76" t="str">
        <f t="shared" ref="EQ132:EQ195" si="26">IF(AND(DT132=0,DX132=0,EB132=0),"",IF(COUNTIF(DT132:EB132,"&gt;0")=1,IF(DT132&gt;0,"SEDE",IF(DX132&gt;0,"FILIAL","HUAURA")),IF(COUNTIF(DT132:EB132,"&gt;0")=2,IF(AND(DT132&gt;0,DX132&gt;0),"SEDE-FILIAL",IF(AND(DT132&gt;0,EB132&gt;0),"SEDE-HUAURA","FILIAL-HUAURA")),"SEDE-FILIAL-HUAURA")))</f>
        <v>SEDE</v>
      </c>
      <c r="ER132" s="76" t="str">
        <f t="shared" si="17"/>
        <v>MAS VIRTUAL</v>
      </c>
    </row>
    <row r="133" spans="1:148" hidden="1">
      <c r="A133" s="83"/>
      <c r="B133" s="119">
        <v>130</v>
      </c>
      <c r="C133" s="115" t="s">
        <v>305</v>
      </c>
      <c r="D133" s="112">
        <f>SUMIF('Planificación 2026-1'!W:W,C133,'Planificación 2026-1'!R:R)</f>
        <v>0</v>
      </c>
      <c r="E133" s="114" t="s">
        <v>170</v>
      </c>
      <c r="F133" s="115" t="s">
        <v>171</v>
      </c>
      <c r="G133" s="115" t="s">
        <v>13</v>
      </c>
      <c r="H133" s="115" t="s">
        <v>122</v>
      </c>
      <c r="I133" s="107" t="str">
        <f>IF(SUM(COUNTIFS('Planificación 2026-1'!F:F,"PRINCIPAL",'Planificación 2026-1'!W:W,C133,'Planificación 2026-1'!H:H,"AF"))&gt;0,"P01"," ")</f>
        <v xml:space="preserve"> </v>
      </c>
      <c r="J133" s="108" t="str">
        <f>IF(SUM(COUNTIFS('Planificación 2026-1'!F:F,"PRINCIPAL",'Planificación 2026-1'!W:W,C133,'Planificación 2026-1'!H:H,"EN"))&gt;0,"P02"," ")</f>
        <v xml:space="preserve"> </v>
      </c>
      <c r="K133" s="108" t="str">
        <f>IF(SUM(COUNTIFS('Planificación 2026-1'!F:F,"PRINCIPAL",'Planificación 2026-1'!W:W,C133,'Planificación 2026-1'!H:H,"IS"))&gt;0,"P03"," ")</f>
        <v xml:space="preserve"> </v>
      </c>
      <c r="L133" s="108" t="str">
        <f>IF(SUM(COUNTIFS('Planificación 2026-1'!F:F,"PRINCIPAL",'Planificación 2026-1'!W:W,C133,'Planificación 2026-1'!H:H,"PS"))&gt;0,"P04"," ")</f>
        <v xml:space="preserve"> </v>
      </c>
      <c r="M133" s="108"/>
      <c r="N133" s="108" t="str">
        <f>IF(SUM(COUNTIFS('Planificación 2026-1'!F:F,"PRINCIPAL",'Planificación 2026-1'!W:W,C133,'Planificación 2026-1'!H:H,"IN"))&gt;0,"P06"," ")</f>
        <v xml:space="preserve"> </v>
      </c>
      <c r="O133" s="108" t="str">
        <f>IF(SUM(COUNTIFS('Planificación 2026-1'!F:F,"PRINCIPAL",'Planificación 2026-1'!W:W,C133,'Planificación 2026-1'!H:H,"CA"))&gt;0,"P07"," ")</f>
        <v xml:space="preserve"> </v>
      </c>
      <c r="P133" s="108" t="str">
        <f>IF(SUM(COUNTIFS('Planificación 2026-1'!F:F,"PRINCIPAL",'Planificación 2026-1'!W:W,C133,'Planificación 2026-1'!H:H,"DE"))&gt;0,"P08"," ")</f>
        <v xml:space="preserve"> </v>
      </c>
      <c r="Q133" s="108" t="str">
        <f>IF(SUM(COUNTIFS('Planificación 2026-1'!F:F,"PRINCIPAL",'Planificación 2026-1'!W:W,C133,'Planificación 2026-1'!H:H,"OB"))&gt;0,"P09"," ")</f>
        <v xml:space="preserve"> </v>
      </c>
      <c r="R133" s="108" t="str">
        <f>IF(SUM(COUNTIFS('Planificación 2026-1'!F:F,"PRINCIPAL",'Planificación 2026-1'!W:W,C133,'Planificación 2026-1'!H:H,"MH"))&gt;0,"P31"," ")</f>
        <v xml:space="preserve"> </v>
      </c>
      <c r="S133" s="108" t="str">
        <f>IF(SUM(COUNTIFS('Planificación 2026-1'!F:F,"PRINCIPAL",'Planificación 2026-1'!W:W,C133,'Planificación 2026-1'!H:H,"IC"))&gt;0,"P32"," ")</f>
        <v xml:space="preserve"> </v>
      </c>
      <c r="T133" s="108" t="str">
        <f>IF(SUM(COUNTIFS('Planificación 2026-1'!F:F,"PRINCIPAL",'Planificación 2026-1'!W:W,C133,'Planificación 2026-1'!H:H,"AR"))&gt;0,"P34"," ")</f>
        <v xml:space="preserve"> </v>
      </c>
      <c r="U133" s="108" t="str">
        <f>IF(SUM(COUNTIFS('Planificación 2026-1'!F:F,"PRINCIPAL",'Planificación 2026-1'!W:W,C133,'Planificación 2026-1'!H:H,"T1"))&gt;0,"P35"," ")</f>
        <v xml:space="preserve"> </v>
      </c>
      <c r="V133" s="108" t="str">
        <f>IF(SUM(COUNTIFS('Planificación 2026-1'!F:F,"PRINCIPAL",'Planificación 2026-1'!W:W,C133,'Planificación 2026-1'!H:H,"T3"))&gt;0,"P36"," ")</f>
        <v xml:space="preserve"> </v>
      </c>
      <c r="W133" s="108" t="str">
        <f>IF(SUM(COUNTIFS('Planificación 2026-1'!F:F,"PRINCIPAL",'Planificación 2026-1'!W:W,C133,'Planificación 2026-1'!H:H,"T2"))&gt;0,"P37"," ")</f>
        <v xml:space="preserve"> </v>
      </c>
      <c r="X133" s="108" t="str">
        <f>IF(SUM(COUNTIFS('Planificación 2026-1'!F:F,"PRINCIPAL",'Planificación 2026-1'!W:W,C133,'Planificación 2026-1'!H:H,"AE"))&gt;0,"P38"," ")</f>
        <v xml:space="preserve"> </v>
      </c>
      <c r="Y133" s="108" t="str">
        <f>IF(SUM(COUNTIFS('Planificación 2026-1'!F:F,"PRINCIPAL",'Planificación 2026-1'!W:W,C133,'Planificación 2026-1'!H:H,"T4"))&gt;0,"P55"," ")</f>
        <v xml:space="preserve"> </v>
      </c>
      <c r="Z133" s="108" t="str">
        <f>IF(SUM(COUNTIFS('Planificación 2026-1'!F:F,"FILIAL",'Planificación 2026-1'!W:W,C133,'Planificación 2026-1'!H:H,"AF"))&gt;0," P01"," ")</f>
        <v xml:space="preserve"> </v>
      </c>
      <c r="AA133" s="108" t="str">
        <f>IF(SUM(COUNTIFS('Planificación 2026-1'!F:F,"FILIAL",'Planificación 2026-1'!W:W,C133,'Planificación 2026-1'!H:H,"EN"))&gt;0,"P02"," ")</f>
        <v xml:space="preserve"> </v>
      </c>
      <c r="AB133" s="108" t="str">
        <f>IF(SUM(COUNTIFS('Planificación 2026-1'!F:F,"FILIAL",'Planificación 2026-1'!W:W,C133,'Planificación 2026-1'!H:H,"IS"))&gt;0,"P03"," ")</f>
        <v xml:space="preserve"> </v>
      </c>
      <c r="AC133" s="108" t="str">
        <f>IF(SUM(COUNTIFS('Planificación 2026-1'!F:F,"FILIAL",'Planificación 2026-1'!W:W,C133,'Planificación 2026-1'!H:H,"PS"))&gt;0,"P04"," ")</f>
        <v xml:space="preserve"> </v>
      </c>
      <c r="AD133" s="108"/>
      <c r="AE133" s="108" t="str">
        <f>IF(SUM(COUNTIFS('Planificación 2026-1'!F:F,"FILIAL",'Planificación 2026-1'!W:W,C133,'Planificación 2026-1'!H:H,"IN"))&gt;0,"P06"," ")</f>
        <v xml:space="preserve"> </v>
      </c>
      <c r="AF133" s="108" t="str">
        <f>IF(SUM(COUNTIFS('Planificación 2026-1'!F:F,"FILIAL",'Planificación 2026-1'!W:W,C133,'Planificación 2026-1'!H:H,"CA"))&gt;0,"P07"," ")</f>
        <v xml:space="preserve"> </v>
      </c>
      <c r="AG133" s="108" t="str">
        <f>IF(SUM(COUNTIFS('Planificación 2026-1'!F:F,"FILIAL",'Planificación 2026-1'!W:W,C133,'Planificación 2026-1'!H:H,"DE"))&gt;0,"P08"," ")</f>
        <v xml:space="preserve"> </v>
      </c>
      <c r="AH133" s="108" t="str">
        <f>IF(SUM(COUNTIFS('Planificación 2026-1'!F:F,"FILIAL",'Planificación 2026-1'!W:W,C133,'Planificación 2026-1'!H:H,"OB"))&gt;0,"P09"," ")</f>
        <v xml:space="preserve"> </v>
      </c>
      <c r="AI133" s="108" t="str">
        <f>IF(SUM(COUNTIFS('Planificación 2026-1'!F:F,"FILIAL",'Planificación 2026-1'!W:W,C133,'Planificación 2026-1'!H:H,"MH"))&gt;0,"P31"," ")</f>
        <v xml:space="preserve"> </v>
      </c>
      <c r="AJ133" s="108" t="str">
        <f>IF(SUM(COUNTIFS('Planificación 2026-1'!F:F,"FILIAL",'Planificación 2026-1'!W:W,C133,'Planificación 2026-1'!H:H,"IC"))&gt;0,"P32"," ")</f>
        <v xml:space="preserve"> </v>
      </c>
      <c r="AK133" s="108" t="str">
        <f>IF(SUM(COUNTIFS('Planificación 2026-1'!F:F,"FILIAL",'Planificación 2026-1'!W:W,C133,'Planificación 2026-1'!H:H,"AR"))&gt;0,"P34"," ")</f>
        <v xml:space="preserve"> </v>
      </c>
      <c r="AL133" s="108" t="str">
        <f>IF(SUM(COUNTIFS('Planificación 2026-1'!F:F,"FILIAL",'Planificación 2026-1'!W:W,C133,'Planificación 2026-1'!H:H,"T1"))&gt;0,"P35"," ")</f>
        <v xml:space="preserve"> </v>
      </c>
      <c r="AM133" s="108" t="str">
        <f>IF(SUM(COUNTIFS('Planificación 2026-1'!F:F,"FILIAL",'Planificación 2026-1'!W:W,C133,'Planificación 2026-1'!H:H,"T3"))&gt;0,"P36"," ")</f>
        <v xml:space="preserve"> </v>
      </c>
      <c r="AN133" s="108" t="str">
        <f>IF(SUM(COUNTIFS('Planificación 2026-1'!F:F,"FILIAL",'Planificación 2026-1'!W:W,C133,'Planificación 2026-1'!H:H,"T2"))&gt;0,"P37"," ")</f>
        <v xml:space="preserve"> </v>
      </c>
      <c r="AO133" s="108" t="str">
        <f>IF(SUM(COUNTIFS('Planificación 2026-1'!F:F,"FILIAL",'Planificación 2026-1'!W:W,C133,'Planificación 2026-1'!H:H,"AE"))&gt;0,"P38"," ")</f>
        <v xml:space="preserve"> </v>
      </c>
      <c r="AP133" s="108" t="str">
        <f>IF(SUM(COUNTIFS('Planificación 2026-1'!F:F,"FILIAL",'Planificación 2026-1'!W:W,C133,'Planificación 2026-1'!H:H,"T4"))&gt;0,"P55"," ")</f>
        <v xml:space="preserve"> </v>
      </c>
      <c r="AQ133" s="108" t="str">
        <f>IF(SUM(COUNTIFS('Planificación 2026-1'!F:F,"SUNAMPE",'Planificación 2026-1'!W:W,C133,'Planificación 2026-1'!H:H,"AF"))&gt;0," P01"," ")</f>
        <v xml:space="preserve"> </v>
      </c>
      <c r="AR133" s="108" t="str">
        <f>IF(SUM(COUNTIFS('Planificación 2026-1'!F:F,"SUNAMPE",'Planificación 2026-1'!W:W,C133,'Planificación 2026-1'!H:H,"EN"))&gt;0,"P02"," ")</f>
        <v xml:space="preserve"> </v>
      </c>
      <c r="AS133" s="108" t="str">
        <f>IF(SUM(COUNTIFS('Planificación 2026-1'!F:F,"SUNAMPE",'Planificación 2026-1'!W:W,C133,'Planificación 2026-1'!H:H,"IS"))&gt;0,"P03"," ")</f>
        <v xml:space="preserve"> </v>
      </c>
      <c r="AT133" s="108" t="str">
        <f>IF(SUM(COUNTIFS('Planificación 2026-1'!F:F,"SUNAMPE",'Planificación 2026-1'!W:W,C133,'Planificación 2026-1'!H:H,"PS"))&gt;0,"P04"," ")</f>
        <v xml:space="preserve"> </v>
      </c>
      <c r="AU133" s="108"/>
      <c r="AV133" s="108" t="str">
        <f>IF(SUM(COUNTIFS('Planificación 2026-1'!F:F,"SUNAMPE",'Planificación 2026-1'!W:W,C133,'Planificación 2026-1'!H:H,"IN"))&gt;0,"P06"," ")</f>
        <v xml:space="preserve"> </v>
      </c>
      <c r="AW133" s="108" t="str">
        <f>IF(SUM(COUNTIFS('Planificación 2026-1'!F:F,"SUNAMPE",'Planificación 2026-1'!W:W,C133,'Planificación 2026-1'!H:H,"CA"))&gt;0,"P07"," ")</f>
        <v xml:space="preserve"> </v>
      </c>
      <c r="AX133" s="108" t="str">
        <f>IF(SUM(COUNTIFS('Planificación 2026-1'!F:F,"SUNAMPE",'Planificación 2026-1'!W:W,C133,'Planificación 2026-1'!H:H,"DE"))&gt;0,"P08"," ")</f>
        <v xml:space="preserve"> </v>
      </c>
      <c r="AY133" s="108" t="str">
        <f>IF(SUM(COUNTIFS('Planificación 2026-1'!F:F,"SUNAMPE",'Planificación 2026-1'!W:W,C133,'Planificación 2026-1'!H:H,"OB"))&gt;0,"P09"," ")</f>
        <v xml:space="preserve"> </v>
      </c>
      <c r="AZ133" s="108" t="str">
        <f>IF(SUM(COUNTIFS('Planificación 2026-1'!F:F,"SUNAMPE",'Planificación 2026-1'!W:W,C133,'Planificación 2026-1'!H:H,"MH"))&gt;0,"P31"," ")</f>
        <v xml:space="preserve"> </v>
      </c>
      <c r="BA133" s="108" t="str">
        <f>IF(SUM(COUNTIFS('Planificación 2026-1'!F:F,"SUNAMPE",'Planificación 2026-1'!W:W,C133,'Planificación 2026-1'!H:H,"IC"))&gt;0,"P32"," ")</f>
        <v xml:space="preserve"> </v>
      </c>
      <c r="BB133" s="108" t="str">
        <f>IF(SUM(COUNTIFS('Planificación 2026-1'!F:F,"SUNAMPE",'Planificación 2026-1'!W:W,C133,'Planificación 2026-1'!H:H,"AR"))&gt;0,"P34"," ")</f>
        <v xml:space="preserve"> </v>
      </c>
      <c r="BC133" s="108" t="str">
        <f>IF(SUM(COUNTIFS('Planificación 2026-1'!F:F,"SUNAMPE",'Planificación 2026-1'!W:W,C133,'Planificación 2026-1'!H:H,"T1"))&gt;0,"P35"," ")</f>
        <v xml:space="preserve"> </v>
      </c>
      <c r="BD133" s="108" t="str">
        <f>IF(SUM(COUNTIFS('Planificación 2026-1'!F:F,"SUNAMPE",'Planificación 2026-1'!W:W,C133,'Planificación 2026-1'!H:H,"T3"))&gt;0,"P36"," ")</f>
        <v xml:space="preserve"> </v>
      </c>
      <c r="BE133" s="108" t="str">
        <f>IF(SUM(COUNTIFS('Planificación 2026-1'!F:F,"SUNAMPE",'Planificación 2026-1'!W:W,C133,'Planificación 2026-1'!H:H,"T2"))&gt;0,"P37"," ")</f>
        <v xml:space="preserve"> </v>
      </c>
      <c r="BF133" s="108" t="str">
        <f>IF(SUM(COUNTIFS('Planificación 2026-1'!F:F,"SUNAMPE",'Planificación 2026-1'!W:W,C133,'Planificación 2026-1'!H:H,"AE"))&gt;0,"P38"," ")</f>
        <v xml:space="preserve"> </v>
      </c>
      <c r="BG133" s="108" t="str">
        <f>IF(SUM(COUNTIFS('Planificación 2026-1'!F:F,"SUNAMPE",'Planificación 2026-1'!W:W,C133,'Planificación 2026-1'!H:H,"T4"))&gt;0,"P55"," ")</f>
        <v xml:space="preserve"> </v>
      </c>
      <c r="BH133" s="108" t="str">
        <f>IF(SUM(COUNTIFS('Planificación 2026-1'!F:F,"HUAURA",'Planificación 2026-1'!W:W,C133,'Planificación 2026-1'!H:H,"AF"))&gt;0," P01"," ")</f>
        <v xml:space="preserve"> </v>
      </c>
      <c r="BI133" s="108" t="str">
        <f>IF(SUM(COUNTIFS('Planificación 2026-1'!F:F,"HUAURA",'Planificación 2026-1'!W:W,C133,'Planificación 2026-1'!H:H,"EN"))&gt;0,"P02"," ")</f>
        <v xml:space="preserve"> </v>
      </c>
      <c r="BJ133" s="108" t="str">
        <f>IF(SUM(COUNTIFS('Planificación 2026-1'!F:F,"HUAURA",'Planificación 2026-1'!W:W,C133,'Planificación 2026-1'!H:H,"IS"))&gt;0,"P03"," ")</f>
        <v xml:space="preserve"> </v>
      </c>
      <c r="BK133" s="108" t="str">
        <f>IF(SUM(COUNTIFS('Planificación 2026-1'!F:F,"HUAURA",'Planificación 2026-1'!W:W,C133,'Planificación 2026-1'!H:H,"PS"))&gt;0,"P04"," ")</f>
        <v xml:space="preserve"> </v>
      </c>
      <c r="BL133" s="108"/>
      <c r="BM133" s="108" t="str">
        <f>IF(SUM(COUNTIFS('Planificación 2026-1'!F:F,"HUAURA",'Planificación 2026-1'!W:W,C133,'Planificación 2026-1'!H:H,"IN"))&gt;0,"P06"," ")</f>
        <v xml:space="preserve"> </v>
      </c>
      <c r="BN133" s="108" t="str">
        <f>IF(SUM(COUNTIFS('Planificación 2026-1'!F:F,"HUAURA",'Planificación 2026-1'!W:W,C133,'Planificación 2026-1'!H:H,"CA"))&gt;0,"P07"," ")</f>
        <v xml:space="preserve"> </v>
      </c>
      <c r="BO133" s="108" t="str">
        <f>IF(SUM(COUNTIFS('Planificación 2026-1'!F:F,"HUAURA",'Planificación 2026-1'!W:W,C133,'Planificación 2026-1'!H:H,"DE"))&gt;0,"P08"," ")</f>
        <v xml:space="preserve"> </v>
      </c>
      <c r="BP133" s="108" t="str">
        <f>IF(SUM(COUNTIFS('Planificación 2026-1'!F:F,"HUAURA",'Planificación 2026-1'!W:W,C133,'Planificación 2026-1'!H:H,"OB"))&gt;0,"P09"," ")</f>
        <v xml:space="preserve"> </v>
      </c>
      <c r="BQ133" s="108" t="str">
        <f>IF(SUM(COUNTIFS('Planificación 2026-1'!F:F,"HUAURA",'Planificación 2026-1'!W:W,C133,'Planificación 2026-1'!H:H,"MH"))&gt;0,"P31"," ")</f>
        <v xml:space="preserve"> </v>
      </c>
      <c r="BR133" s="108" t="str">
        <f>IF(SUM(COUNTIFS('Planificación 2026-1'!F:F,"HUAURA",'Planificación 2026-1'!W:W,C133,'Planificación 2026-1'!H:H,"IC"))&gt;0,"P32"," ")</f>
        <v xml:space="preserve"> </v>
      </c>
      <c r="BS133" s="108" t="str">
        <f>IF(SUM(COUNTIFS('Planificación 2026-1'!F:F,"HUAURA",'Planificación 2026-1'!W:W,C133,'Planificación 2026-1'!H:H,"AR"))&gt;0,"P34"," ")</f>
        <v xml:space="preserve"> </v>
      </c>
      <c r="BT133" s="108" t="str">
        <f>IF(SUM(COUNTIFS('Planificación 2026-1'!F:F,"HUAURA",'Planificación 2026-1'!W:W,C133,'Planificación 2026-1'!H:H,"T1"))&gt;0,"P35"," ")</f>
        <v xml:space="preserve"> </v>
      </c>
      <c r="BU133" s="108" t="str">
        <f>IF(SUM(COUNTIFS('Planificación 2026-1'!F:F,"HUAURA",'Planificación 2026-1'!W:W,C133,'Planificación 2026-1'!H:H,"T3"))&gt;0,"P36"," ")</f>
        <v xml:space="preserve"> </v>
      </c>
      <c r="BV133" s="108" t="str">
        <f>IF(SUM(COUNTIFS('Planificación 2026-1'!F:F,"HUAURA",'Planificación 2026-1'!W:W,C133,'Planificación 2026-1'!H:H,"T2"))&gt;0,"P37"," ")</f>
        <v xml:space="preserve"> </v>
      </c>
      <c r="BW133" s="108" t="str">
        <f>IF(SUM(COUNTIFS('Planificación 2026-1'!F:F,"HUAURA",'Planificación 2026-1'!W:W,C133,'Planificación 2026-1'!H:H,"AE"))&gt;0,"P38"," ")</f>
        <v xml:space="preserve"> </v>
      </c>
      <c r="BX133" s="108" t="str">
        <f>IF(SUM(COUNTIFS('Planificación 2026-1'!F:F,"HUAURA",'Planificación 2026-1'!W:W,C133,'Planificación 2026-1'!H:H,"T4"))&gt;0,"P55"," ")</f>
        <v xml:space="preserve"> </v>
      </c>
      <c r="BY133" s="109">
        <f>SUMIFS('Planificación 2026-1'!R:R,'Planificación 2026-1'!W:W,C133,'Planificación 2026-1'!H:H,"AF",'Planificación 2026-1'!I:I,"&gt;2")</f>
        <v>0</v>
      </c>
      <c r="BZ133" s="109">
        <f>SUMIFS('Planificación 2026-1'!R:R,'Planificación 2026-1'!W:W,C133,'Planificación 2026-1'!H:H,"EN",'Planificación 2026-1'!I:I,"&gt;2")</f>
        <v>0</v>
      </c>
      <c r="CA133" s="109">
        <f>SUMIFS('Planificación 2026-1'!R:R,'Planificación 2026-1'!W:W,C133,'Planificación 2026-1'!H:H,"IS",'Planificación 2026-1'!I:I,"&gt;2")</f>
        <v>0</v>
      </c>
      <c r="CB133" s="109">
        <f>SUMIFS('Planificación 2026-1'!R:R,'Planificación 2026-1'!W:W,C133,'Planificación 2026-1'!H:H,"PS",'Planificación 2026-1'!I:I,"&gt;2")</f>
        <v>0</v>
      </c>
      <c r="CC133" s="109">
        <f>SUMIFS('Planificación 2026-1'!R:R,'Planificación 2026-1'!W:W,C133,'Planificación 2026-1'!H:H,"IN",'Planificación 2026-1'!I:I,"&gt;2")</f>
        <v>0</v>
      </c>
      <c r="CD133" s="109">
        <f>SUMIFS('Planificación 2026-1'!R:R,'Planificación 2026-1'!W:W,C133,'Planificación 2026-1'!H:H,"CA",'Planificación 2026-1'!I:I,"&gt;2")</f>
        <v>0</v>
      </c>
      <c r="CE133" s="109">
        <f>SUMIFS('Planificación 2026-1'!R:R,'Planificación 2026-1'!W:W,C133,'Planificación 2026-1'!H:H,"DE",'Planificación 2026-1'!I:I,"&gt;2")</f>
        <v>0</v>
      </c>
      <c r="CF133" s="109">
        <f>SUMIFS('Planificación 2026-1'!R:R,'Planificación 2026-1'!W:W,C133,'Planificación 2026-1'!H:H,"OB",'Planificación 2026-1'!I:I,"&gt;2")</f>
        <v>0</v>
      </c>
      <c r="CG133" s="109">
        <f>SUMIFS('Planificación 2026-1'!R:R,'Planificación 2026-1'!W:W,C133,'Planificación 2026-1'!H:H,"MH",'Planificación 2026-1'!I:I,"&gt;2")</f>
        <v>0</v>
      </c>
      <c r="CH133" s="109">
        <f>SUMIFS('Planificación 2026-1'!R:R,'Planificación 2026-1'!W:W,C133,'Planificación 2026-1'!H:H,"IC",'Planificación 2026-1'!I:I,"&gt;2")</f>
        <v>0</v>
      </c>
      <c r="CI133" s="109">
        <f>SUMIFS('Planificación 2026-1'!R:R,'Planificación 2026-1'!W:W,C133,'Planificación 2026-1'!H:H,"AR",'Planificación 2026-1'!I:I,"&gt;2")</f>
        <v>0</v>
      </c>
      <c r="CJ133" s="109">
        <f>SUMIFS('Planificación 2026-1'!R:R,'Planificación 2026-1'!W:W,C133,'Planificación 2026-1'!H:H,"T1",'Planificación 2026-1'!I:I,"&gt;2")</f>
        <v>0</v>
      </c>
      <c r="CK133" s="109">
        <f>SUMIFS('Planificación 2026-1'!R:R,'Planificación 2026-1'!W:W,C133,'Planificación 2026-1'!H:H,"T3",'Planificación 2026-1'!I:I,"&gt;2")</f>
        <v>0</v>
      </c>
      <c r="CL133" s="109">
        <f>SUMIFS('Planificación 2026-1'!R:R,'Planificación 2026-1'!W:W,C133,'Planificación 2026-1'!H:H,"T2",'Planificación 2026-1'!I:I,"&gt;2")</f>
        <v>0</v>
      </c>
      <c r="CM133" s="109">
        <f>SUMIFS('Planificación 2026-1'!R:R,'Planificación 2026-1'!W:W,C133,'Planificación 2026-1'!H:H,"AE",'Planificación 2026-1'!I:I,"&gt;2")</f>
        <v>0</v>
      </c>
      <c r="CN133" s="109">
        <f>SUMIFS('Planificación 2026-1'!R:R,'Planificación 2026-1'!W:W,C133,'Planificación 2026-1'!H:H,"T4",'Planificación 2026-1'!I:I,"&gt;2")</f>
        <v>0</v>
      </c>
      <c r="CO133" s="109">
        <f>SUMIFS('Planificación 2026-1'!R:R,'Planificación 2026-1'!W:W,C133,'Planificación 2026-1'!H:H,"AF",'Planificación 2026-1'!I:I,"&lt;3")</f>
        <v>0</v>
      </c>
      <c r="CP133" s="109">
        <f>SUMIFS('Planificación 2026-1'!R:R,'Planificación 2026-1'!W:W,C133,'Planificación 2026-1'!H:H,"EN",'Planificación 2026-1'!I:I,"&lt;3")</f>
        <v>0</v>
      </c>
      <c r="CQ133" s="109">
        <f>SUMIFS('Planificación 2026-1'!R:R,'Planificación 2026-1'!W:W,C133,'Planificación 2026-1'!H:H,"IS",'Planificación 2026-1'!I:I,"&lt;3")</f>
        <v>0</v>
      </c>
      <c r="CR133" s="109">
        <f>SUMIFS('Planificación 2026-1'!R:R,'Planificación 2026-1'!W:W,C133,'Planificación 2026-1'!H:H,"PS",'Planificación 2026-1'!I:I,"&lt;3")</f>
        <v>0</v>
      </c>
      <c r="CS133" s="109">
        <f>SUMIFS('Planificación 2026-1'!R:R,'Planificación 2026-1'!W:W,C133,'Planificación 2026-1'!H:H,"IN",'Planificación 2026-1'!I:I,"&lt;3")</f>
        <v>0</v>
      </c>
      <c r="CT133" s="109">
        <f>SUMIFS('Planificación 2026-1'!R:R,'Planificación 2026-1'!W:W,C133,'Planificación 2026-1'!H:H,"CA",'Planificación 2026-1'!I:I,"&lt;3")</f>
        <v>0</v>
      </c>
      <c r="CU133" s="109">
        <f>SUMIFS('Planificación 2026-1'!R:R,'Planificación 2026-1'!W:W,C133,'Planificación 2026-1'!H:H,"DE",'Planificación 2026-1'!I:I,"&lt;3")</f>
        <v>0</v>
      </c>
      <c r="CV133" s="109">
        <f>SUMIFS('Planificación 2026-1'!R:R,'Planificación 2026-1'!W:W,C133,'Planificación 2026-1'!H:H,"OB",'Planificación 2026-1'!I:I,"&lt;3")</f>
        <v>0</v>
      </c>
      <c r="CW133" s="109">
        <f>SUMIFS('Planificación 2026-1'!R:R,'Planificación 2026-1'!W:W,C133,'Planificación 2026-1'!H:H,"MH",'Planificación 2026-1'!I:I,"&lt;3")</f>
        <v>0</v>
      </c>
      <c r="CX133" s="109">
        <f>SUMIFS('Planificación 2026-1'!R:R,'Planificación 2026-1'!W:W,C133,'Planificación 2026-1'!H:H,"IC",'Planificación 2026-1'!I:I,"&lt;3")</f>
        <v>0</v>
      </c>
      <c r="CY133" s="109">
        <f>SUMIFS('Planificación 2026-1'!R:R,'Planificación 2026-1'!W:W,C133,'Planificación 2026-1'!H:H,"AR",'Planificación 2026-1'!I:I,"&lt;3")</f>
        <v>0</v>
      </c>
      <c r="CZ133" s="109">
        <f>SUMIFS('Planificación 2026-1'!R:R,'Planificación 2026-1'!W:W,C133,'Planificación 2026-1'!H:H,"T1",'Planificación 2026-1'!I:I,"&lt;3")</f>
        <v>0</v>
      </c>
      <c r="DA133" s="109">
        <f>SUMIFS('Planificación 2026-1'!R:R,'Planificación 2026-1'!W:W,C133,'Planificación 2026-1'!H:H,"T3",'Planificación 2026-1'!I:I,"&lt;3")</f>
        <v>0</v>
      </c>
      <c r="DB133" s="109">
        <f>SUMIFS('Planificación 2026-1'!R:R,'Planificación 2026-1'!W:W,C133,'Planificación 2026-1'!H:H,"T2",'Planificación 2026-1'!I:I,"&lt;3")</f>
        <v>0</v>
      </c>
      <c r="DC133" s="109">
        <f>SUMIFS('Planificación 2026-1'!R:R,'Planificación 2026-1'!W:W,C133,'Planificación 2026-1'!H:H,"AE",'Planificación 2026-1'!I:I,"&lt;3")</f>
        <v>0</v>
      </c>
      <c r="DD133" s="109">
        <f>SUMIFS('Planificación 2026-1'!R:R,'Planificación 2026-1'!W:W,C133,'Planificación 2026-1'!H:H,"T4",'Planificación 2026-1'!I:I,"&lt;3")</f>
        <v>0</v>
      </c>
      <c r="DE133" s="108" t="str">
        <f t="shared" si="13"/>
        <v/>
      </c>
      <c r="DF133" s="41">
        <f>IF(C133="","",SUMIFS('Planificación 2026-1'!R:R,'Planificación 2026-1'!W:W,C133,'Planificación 2026-1'!F:F,"PRINCIPAL",'Planificación 2026-1'!X:X,"VIRTUAL"))</f>
        <v>0</v>
      </c>
      <c r="DG133" s="41">
        <f>IF(C133="","",SUMIFS('Planificación 2026-1'!R:R,'Planificación 2026-1'!W:W,C133,'Planificación 2026-1'!F:F,"PRINCIPAL",'Planificación 2026-1'!X:X,"PRESENCIAL"))</f>
        <v>0</v>
      </c>
      <c r="DH133" s="41">
        <f>IF(C133="","",SUMIFS('Planificación 2026-1'!R:R,'Planificación 2026-1'!W:W,C133,'Planificación 2026-1'!F:F,"PRINCIPAL",'Planificación 2026-1'!X:X,"HIBRIDO PRESENCIAL"))</f>
        <v>0</v>
      </c>
      <c r="DI133" s="108" t="str">
        <f t="shared" si="14"/>
        <v/>
      </c>
      <c r="DJ133" s="108">
        <f>IF(C133="","",SUMIFS('Planificación 2026-1'!R:R,'Planificación 2026-1'!W:W,C133,'Planificación 2026-1'!F:F,"FILIAL",'Planificación 2026-1'!X:X,"VIRTUAL"))</f>
        <v>0</v>
      </c>
      <c r="DK133" s="110">
        <f>IF(C133="","",SUMIFS('Planificación 2026-1'!R:R,'Planificación 2026-1'!W:W,C133,'Planificación 2026-1'!F:F,"FILIAL",'Planificación 2026-1'!X:X,"PRESENCIAL"))</f>
        <v>0</v>
      </c>
      <c r="DL133" s="61">
        <f>IF(C133="","",SUMIFS('Planificación 2026-1'!R:R,'Planificación 2026-1'!W:W,C133,'Planificación 2026-1'!F:F,"FILIAL",'Planificación 2026-1'!X:X,"HIBRIDO PRESENCIAL"))</f>
        <v>0</v>
      </c>
      <c r="DM133" s="111" t="str">
        <f t="shared" si="15"/>
        <v/>
      </c>
      <c r="DN133" s="108">
        <f>IF(C133="","",SUMIFS('Planificación 2026-1'!R:R,'Planificación 2026-1'!W:W,C133,'Planificación 2026-1'!F:F,"SUNAMPE",'Planificación 2026-1'!X:X,"VIRTUAL"))</f>
        <v>0</v>
      </c>
      <c r="DO133" s="61">
        <f>IF(C133="","",SUMIFS('Planificación 2026-1'!R:R,'Planificación 2026-1'!W:W,C133,'Planificación 2026-1'!F:F,"SUNAMPE",'Planificación 2026-1'!X:X,"PRESENCIAL"))</f>
        <v>0</v>
      </c>
      <c r="DP133" s="111" t="str">
        <f t="shared" si="16"/>
        <v/>
      </c>
      <c r="DQ133" s="108">
        <f>IF(C133="","",SUMIFS('Planificación 2026-1'!R:R,'Planificación 2026-1'!W:W,C133,'Planificación 2026-1'!F:F,"HUAURA",'Planificación 2026-1'!X:X,"VIRTUAL"))</f>
        <v>0</v>
      </c>
      <c r="DR133" s="61">
        <f>IF(C133="","",SUMIFS('Planificación 2026-1'!R:R,'Planificación 2026-1'!W:W,C133,'Planificación 2026-1'!F:F,"HUAURA",'Planificación 2026-1'!X:X,"PRESENCIAL"))</f>
        <v>0</v>
      </c>
      <c r="DS133" s="76">
        <f>SUMIFS('Planificación 2026-1'!R:R,'Planificación 2026-1'!W:W,C133,'Planificación 2026-1'!F:F,"PRINCIPAL",'Planificación 2026-1'!X:X,"VIRTUAL",'Planificación 2026-1'!I:I,"&gt;2")</f>
        <v>0</v>
      </c>
      <c r="DT133" s="76">
        <f>SUMIFS('Planificación 2026-1'!R:R,'Planificación 2026-1'!W:W,C133,'Planificación 2026-1'!F:F,"PRINCIPAL",'Planificación 2026-1'!X:X,"&lt;&gt;VIRTUAL",'Planificación 2026-1'!I:I,"&gt;2")</f>
        <v>0</v>
      </c>
      <c r="DU133" s="76">
        <f>SUMIFS('Planificación 2026-1'!R:R,'Planificación 2026-1'!W:W,C133,'Planificación 2026-1'!F:F,"SUNAMPE",'Planificación 2026-1'!X:X,"VIRTUAL",'Planificación 2026-1'!I:I,"&gt;2")</f>
        <v>0</v>
      </c>
      <c r="DV133" s="76">
        <f>SUMIFS('Planificación 2026-1'!R:R,'Planificación 2026-1'!W:W,C133,'Planificación 2026-1'!F:F,"SUNAMPE",'Planificación 2026-1'!X:X,"&lt;&gt;VIRTUAL",'Planificación 2026-1'!I:I,"&gt;2")</f>
        <v>0</v>
      </c>
      <c r="DW133" s="76">
        <f>SUMIFS('Planificación 2026-1'!R:R,'Planificación 2026-1'!W:W,C133,'Planificación 2026-1'!F:F,"FILIAL",'Planificación 2026-1'!X:X,"VIRTUAL",'Planificación 2026-1'!I:I,"&gt;2")</f>
        <v>0</v>
      </c>
      <c r="DX133" s="76">
        <f>SUMIFS('Planificación 2026-1'!R:R,'Planificación 2026-1'!W:W,C133,'Planificación 2026-1'!F:F,"FILIAL",'Planificación 2026-1'!X:X,"&lt;&gt;VIRTUAL",'Planificación 2026-1'!I:I,"&gt;2")</f>
        <v>0</v>
      </c>
      <c r="DY133" s="76">
        <f>SUMIFS('Planificación 2026-1'!R:R,'Planificación 2026-1'!W:W,C133,'Planificación 2026-1'!F:F,"PORUMA",'Planificación 2026-1'!X:X,"VIRTUAL",'Planificación 2026-1'!I:I,"&gt;2")</f>
        <v>0</v>
      </c>
      <c r="DZ133" s="76">
        <f>SUMIFS('Planificación 2026-1'!R:R,'Planificación 2026-1'!W:W,C133,'Planificación 2026-1'!F:F,"PORUMA",'Planificación 2026-1'!X:X,"&lt;&gt;VIRTUAL",'Planificación 2026-1'!I:I,"&gt;2")</f>
        <v>0</v>
      </c>
      <c r="EA133" s="76">
        <f>SUMIFS('Planificación 2026-1'!R:R,'Planificación 2026-1'!W:W,C133,'Planificación 2026-1'!F:F,"HUAURA",'Planificación 2026-1'!X:X,"VIRTUAL",'Planificación 2026-1'!I:I,"&gt;2")</f>
        <v>0</v>
      </c>
      <c r="EB133" s="76">
        <f>SUMIFS('Planificación 2026-1'!R:R,'Planificación 2026-1'!W:W,C133,'Planificación 2026-1'!F:F,"HUAURA",'Planificación 2026-1'!X:X,"&lt;&gt;VIRTUAL",'Planificación 2026-1'!I:I,"&gt;2")</f>
        <v>0</v>
      </c>
      <c r="EC133" s="76">
        <f>SUMIFS('Planificación 2026-1'!R:R,'Planificación 2026-1'!W:W,C133,'Planificación 2026-1'!F:F,"PRINCIPAL",'Planificación 2026-1'!X:X,"VIRTUAL",'Planificación 2026-1'!I:I,"&lt;3")</f>
        <v>0</v>
      </c>
      <c r="ED133" s="76">
        <f>SUMIFS('Planificación 2026-1'!R:R,'Planificación 2026-1'!W:W,C133,'Planificación 2026-1'!F:F,"PRINCIPAL",'Planificación 2026-1'!X:X,"&lt;&gt;VIRTUAL",'Planificación 2026-1'!I:I,"&lt;3")</f>
        <v>0</v>
      </c>
      <c r="EE133" s="76">
        <f>SUMIFS('Planificación 2026-1'!R:R,'Planificación 2026-1'!W:W,C133,'Planificación 2026-1'!F:F,"SUNAMPE",'Planificación 2026-1'!X:X,"VIRTUAL",'Planificación 2026-1'!I:I,"&lt;3")</f>
        <v>0</v>
      </c>
      <c r="EF133" s="76">
        <f>SUMIFS('Planificación 2026-1'!R:R,'Planificación 2026-1'!W:W,C133,'Planificación 2026-1'!F:F,"SUNAMPE",'Planificación 2026-1'!X:X,"&lt;&gt;VIRTUAL",'Planificación 2026-1'!I:I,"&lt;3")</f>
        <v>0</v>
      </c>
      <c r="EG133" s="76">
        <f>SUMIFS('Planificación 2026-1'!R:R,'Planificación 2026-1'!W:W,C133,'Planificación 2026-1'!F:F,"FILIAL",'Planificación 2026-1'!X:X,"VIRTUAL",'Planificación 2026-1'!I:I,"&lt;3")</f>
        <v>0</v>
      </c>
      <c r="EH133" s="76">
        <f>SUMIFS('Planificación 2026-1'!R:R,'Planificación 2026-1'!W:W,C133,'Planificación 2026-1'!F:F,"FILIAL",'Planificación 2026-1'!X:X,"&lt;&gt;VIRTUAL",'Planificación 2026-1'!I:I,"&lt;3")</f>
        <v>0</v>
      </c>
      <c r="EI133" s="76">
        <f>SUMIFS('Planificación 2026-1'!R:R,'Planificación 2026-1'!W:W,C133,'Planificación 2026-1'!F:F,"PORUMA",'Planificación 2026-1'!X:X,"VIRTUAL",'Planificación 2026-1'!I:I,"&lt;3")</f>
        <v>0</v>
      </c>
      <c r="EJ133" s="76">
        <f>SUMIFS('Planificación 2026-1'!R:R,'Planificación 2026-1'!W:W,C133,'Planificación 2026-1'!F:F,"PORUMA",'Planificación 2026-1'!X:X,"&lt;&gt;VIRTUAL",'Planificación 2026-1'!I:I,"&lt;3")</f>
        <v>0</v>
      </c>
      <c r="EK133" s="76">
        <f>SUMIFS('Planificación 2026-1'!R:R,'Planificación 2026-1'!W:W,C133,'Planificación 2026-1'!F:F,"HUAURA",'Planificación 2026-1'!X:X,"VIRTUAL",'Planificación 2026-1'!I:I,"&lt;3")</f>
        <v>0</v>
      </c>
      <c r="EL133" s="76">
        <f>SUMIFS('Planificación 2026-1'!R:R,'Planificación 2026-1'!W:W,C133,'Planificación 2026-1'!F:F,"HUAURA",'Planificación 2026-1'!X:X,"&lt;&gt;VIRTUAL",'Planificación 2026-1'!I:I,"&lt;3")</f>
        <v>0</v>
      </c>
      <c r="EM133" s="76"/>
      <c r="EN133" s="76">
        <f t="shared" si="23"/>
        <v>0</v>
      </c>
      <c r="EO133" s="76">
        <f t="shared" si="24"/>
        <v>0</v>
      </c>
      <c r="EP133" s="76" t="b">
        <f t="shared" si="25"/>
        <v>1</v>
      </c>
      <c r="EQ133" s="76" t="str">
        <f t="shared" si="26"/>
        <v/>
      </c>
      <c r="ER133" s="76" t="str">
        <f t="shared" si="17"/>
        <v>PRESENCIAL</v>
      </c>
    </row>
    <row r="134" spans="1:148" hidden="1">
      <c r="A134" s="83"/>
      <c r="B134" s="119">
        <v>131</v>
      </c>
      <c r="C134" s="115" t="s">
        <v>306</v>
      </c>
      <c r="D134" s="112">
        <f>SUMIF('Planificación 2026-1'!W:W,C134,'Planificación 2026-1'!R:R)</f>
        <v>0</v>
      </c>
      <c r="E134" s="114" t="s">
        <v>170</v>
      </c>
      <c r="F134" s="115" t="s">
        <v>171</v>
      </c>
      <c r="G134" s="115" t="s">
        <v>153</v>
      </c>
      <c r="H134" s="115" t="s">
        <v>146</v>
      </c>
      <c r="I134" s="107" t="str">
        <f>IF(SUM(COUNTIFS('Planificación 2026-1'!F:F,"PRINCIPAL",'Planificación 2026-1'!W:W,C134,'Planificación 2026-1'!H:H,"AF"))&gt;0,"P01"," ")</f>
        <v xml:space="preserve"> </v>
      </c>
      <c r="J134" s="108" t="str">
        <f>IF(SUM(COUNTIFS('Planificación 2026-1'!F:F,"PRINCIPAL",'Planificación 2026-1'!W:W,C134,'Planificación 2026-1'!H:H,"EN"))&gt;0,"P02"," ")</f>
        <v xml:space="preserve"> </v>
      </c>
      <c r="K134" s="108" t="str">
        <f>IF(SUM(COUNTIFS('Planificación 2026-1'!F:F,"PRINCIPAL",'Planificación 2026-1'!W:W,C134,'Planificación 2026-1'!H:H,"IS"))&gt;0,"P03"," ")</f>
        <v xml:space="preserve"> </v>
      </c>
      <c r="L134" s="108" t="str">
        <f>IF(SUM(COUNTIFS('Planificación 2026-1'!F:F,"PRINCIPAL",'Planificación 2026-1'!W:W,C134,'Planificación 2026-1'!H:H,"PS"))&gt;0,"P04"," ")</f>
        <v xml:space="preserve"> </v>
      </c>
      <c r="M134" s="108"/>
      <c r="N134" s="108" t="str">
        <f>IF(SUM(COUNTIFS('Planificación 2026-1'!F:F,"PRINCIPAL",'Planificación 2026-1'!W:W,C134,'Planificación 2026-1'!H:H,"IN"))&gt;0,"P06"," ")</f>
        <v xml:space="preserve"> </v>
      </c>
      <c r="O134" s="108" t="str">
        <f>IF(SUM(COUNTIFS('Planificación 2026-1'!F:F,"PRINCIPAL",'Planificación 2026-1'!W:W,C134,'Planificación 2026-1'!H:H,"CA"))&gt;0,"P07"," ")</f>
        <v xml:space="preserve"> </v>
      </c>
      <c r="P134" s="108" t="str">
        <f>IF(SUM(COUNTIFS('Planificación 2026-1'!F:F,"PRINCIPAL",'Planificación 2026-1'!W:W,C134,'Planificación 2026-1'!H:H,"DE"))&gt;0,"P08"," ")</f>
        <v xml:space="preserve"> </v>
      </c>
      <c r="Q134" s="108" t="str">
        <f>IF(SUM(COUNTIFS('Planificación 2026-1'!F:F,"PRINCIPAL",'Planificación 2026-1'!W:W,C134,'Planificación 2026-1'!H:H,"OB"))&gt;0,"P09"," ")</f>
        <v xml:space="preserve"> </v>
      </c>
      <c r="R134" s="108" t="str">
        <f>IF(SUM(COUNTIFS('Planificación 2026-1'!F:F,"PRINCIPAL",'Planificación 2026-1'!W:W,C134,'Planificación 2026-1'!H:H,"MH"))&gt;0,"P31"," ")</f>
        <v xml:space="preserve"> </v>
      </c>
      <c r="S134" s="108" t="str">
        <f>IF(SUM(COUNTIFS('Planificación 2026-1'!F:F,"PRINCIPAL",'Planificación 2026-1'!W:W,C134,'Planificación 2026-1'!H:H,"IC"))&gt;0,"P32"," ")</f>
        <v xml:space="preserve"> </v>
      </c>
      <c r="T134" s="108" t="str">
        <f>IF(SUM(COUNTIFS('Planificación 2026-1'!F:F,"PRINCIPAL",'Planificación 2026-1'!W:W,C134,'Planificación 2026-1'!H:H,"AR"))&gt;0,"P34"," ")</f>
        <v xml:space="preserve"> </v>
      </c>
      <c r="U134" s="108" t="str">
        <f>IF(SUM(COUNTIFS('Planificación 2026-1'!F:F,"PRINCIPAL",'Planificación 2026-1'!W:W,C134,'Planificación 2026-1'!H:H,"T1"))&gt;0,"P35"," ")</f>
        <v xml:space="preserve"> </v>
      </c>
      <c r="V134" s="108" t="str">
        <f>IF(SUM(COUNTIFS('Planificación 2026-1'!F:F,"PRINCIPAL",'Planificación 2026-1'!W:W,C134,'Planificación 2026-1'!H:H,"T3"))&gt;0,"P36"," ")</f>
        <v xml:space="preserve"> </v>
      </c>
      <c r="W134" s="108" t="str">
        <f>IF(SUM(COUNTIFS('Planificación 2026-1'!F:F,"PRINCIPAL",'Planificación 2026-1'!W:W,C134,'Planificación 2026-1'!H:H,"T2"))&gt;0,"P37"," ")</f>
        <v xml:space="preserve"> </v>
      </c>
      <c r="X134" s="108" t="str">
        <f>IF(SUM(COUNTIFS('Planificación 2026-1'!F:F,"PRINCIPAL",'Planificación 2026-1'!W:W,C134,'Planificación 2026-1'!H:H,"AE"))&gt;0,"P38"," ")</f>
        <v xml:space="preserve"> </v>
      </c>
      <c r="Y134" s="108" t="str">
        <f>IF(SUM(COUNTIFS('Planificación 2026-1'!F:F,"PRINCIPAL",'Planificación 2026-1'!W:W,C134,'Planificación 2026-1'!H:H,"T4"))&gt;0,"P55"," ")</f>
        <v xml:space="preserve"> </v>
      </c>
      <c r="Z134" s="108" t="str">
        <f>IF(SUM(COUNTIFS('Planificación 2026-1'!F:F,"FILIAL",'Planificación 2026-1'!W:W,C134,'Planificación 2026-1'!H:H,"AF"))&gt;0," P01"," ")</f>
        <v xml:space="preserve"> </v>
      </c>
      <c r="AA134" s="108" t="str">
        <f>IF(SUM(COUNTIFS('Planificación 2026-1'!F:F,"FILIAL",'Planificación 2026-1'!W:W,C134,'Planificación 2026-1'!H:H,"EN"))&gt;0,"P02"," ")</f>
        <v xml:space="preserve"> </v>
      </c>
      <c r="AB134" s="108" t="str">
        <f>IF(SUM(COUNTIFS('Planificación 2026-1'!F:F,"FILIAL",'Planificación 2026-1'!W:W,C134,'Planificación 2026-1'!H:H,"IS"))&gt;0,"P03"," ")</f>
        <v xml:space="preserve"> </v>
      </c>
      <c r="AC134" s="108" t="str">
        <f>IF(SUM(COUNTIFS('Planificación 2026-1'!F:F,"FILIAL",'Planificación 2026-1'!W:W,C134,'Planificación 2026-1'!H:H,"PS"))&gt;0,"P04"," ")</f>
        <v xml:space="preserve"> </v>
      </c>
      <c r="AD134" s="108"/>
      <c r="AE134" s="108" t="str">
        <f>IF(SUM(COUNTIFS('Planificación 2026-1'!F:F,"FILIAL",'Planificación 2026-1'!W:W,C134,'Planificación 2026-1'!H:H,"IN"))&gt;0,"P06"," ")</f>
        <v xml:space="preserve"> </v>
      </c>
      <c r="AF134" s="108" t="str">
        <f>IF(SUM(COUNTIFS('Planificación 2026-1'!F:F,"FILIAL",'Planificación 2026-1'!W:W,C134,'Planificación 2026-1'!H:H,"CA"))&gt;0,"P07"," ")</f>
        <v xml:space="preserve"> </v>
      </c>
      <c r="AG134" s="108" t="str">
        <f>IF(SUM(COUNTIFS('Planificación 2026-1'!F:F,"FILIAL",'Planificación 2026-1'!W:W,C134,'Planificación 2026-1'!H:H,"DE"))&gt;0,"P08"," ")</f>
        <v xml:space="preserve"> </v>
      </c>
      <c r="AH134" s="108" t="str">
        <f>IF(SUM(COUNTIFS('Planificación 2026-1'!F:F,"FILIAL",'Planificación 2026-1'!W:W,C134,'Planificación 2026-1'!H:H,"OB"))&gt;0,"P09"," ")</f>
        <v xml:space="preserve"> </v>
      </c>
      <c r="AI134" s="108" t="str">
        <f>IF(SUM(COUNTIFS('Planificación 2026-1'!F:F,"FILIAL",'Planificación 2026-1'!W:W,C134,'Planificación 2026-1'!H:H,"MH"))&gt;0,"P31"," ")</f>
        <v xml:space="preserve"> </v>
      </c>
      <c r="AJ134" s="108" t="str">
        <f>IF(SUM(COUNTIFS('Planificación 2026-1'!F:F,"FILIAL",'Planificación 2026-1'!W:W,C134,'Planificación 2026-1'!H:H,"IC"))&gt;0,"P32"," ")</f>
        <v xml:space="preserve"> </v>
      </c>
      <c r="AK134" s="108" t="str">
        <f>IF(SUM(COUNTIFS('Planificación 2026-1'!F:F,"FILIAL",'Planificación 2026-1'!W:W,C134,'Planificación 2026-1'!H:H,"AR"))&gt;0,"P34"," ")</f>
        <v xml:space="preserve"> </v>
      </c>
      <c r="AL134" s="108" t="str">
        <f>IF(SUM(COUNTIFS('Planificación 2026-1'!F:F,"FILIAL",'Planificación 2026-1'!W:W,C134,'Planificación 2026-1'!H:H,"T1"))&gt;0,"P35"," ")</f>
        <v xml:space="preserve"> </v>
      </c>
      <c r="AM134" s="108" t="str">
        <f>IF(SUM(COUNTIFS('Planificación 2026-1'!F:F,"FILIAL",'Planificación 2026-1'!W:W,C134,'Planificación 2026-1'!H:H,"T3"))&gt;0,"P36"," ")</f>
        <v xml:space="preserve"> </v>
      </c>
      <c r="AN134" s="108" t="str">
        <f>IF(SUM(COUNTIFS('Planificación 2026-1'!F:F,"FILIAL",'Planificación 2026-1'!W:W,C134,'Planificación 2026-1'!H:H,"T2"))&gt;0,"P37"," ")</f>
        <v xml:space="preserve"> </v>
      </c>
      <c r="AO134" s="108" t="str">
        <f>IF(SUM(COUNTIFS('Planificación 2026-1'!F:F,"FILIAL",'Planificación 2026-1'!W:W,C134,'Planificación 2026-1'!H:H,"AE"))&gt;0,"P38"," ")</f>
        <v xml:space="preserve"> </v>
      </c>
      <c r="AP134" s="108" t="str">
        <f>IF(SUM(COUNTIFS('Planificación 2026-1'!F:F,"FILIAL",'Planificación 2026-1'!W:W,C134,'Planificación 2026-1'!H:H,"T4"))&gt;0,"P55"," ")</f>
        <v xml:space="preserve"> </v>
      </c>
      <c r="AQ134" s="108" t="str">
        <f>IF(SUM(COUNTIFS('Planificación 2026-1'!F:F,"SUNAMPE",'Planificación 2026-1'!W:W,C134,'Planificación 2026-1'!H:H,"AF"))&gt;0," P01"," ")</f>
        <v xml:space="preserve"> </v>
      </c>
      <c r="AR134" s="108" t="str">
        <f>IF(SUM(COUNTIFS('Planificación 2026-1'!F:F,"SUNAMPE",'Planificación 2026-1'!W:W,C134,'Planificación 2026-1'!H:H,"EN"))&gt;0,"P02"," ")</f>
        <v xml:space="preserve"> </v>
      </c>
      <c r="AS134" s="108" t="str">
        <f>IF(SUM(COUNTIFS('Planificación 2026-1'!F:F,"SUNAMPE",'Planificación 2026-1'!W:W,C134,'Planificación 2026-1'!H:H,"IS"))&gt;0,"P03"," ")</f>
        <v xml:space="preserve"> </v>
      </c>
      <c r="AT134" s="108" t="str">
        <f>IF(SUM(COUNTIFS('Planificación 2026-1'!F:F,"SUNAMPE",'Planificación 2026-1'!W:W,C134,'Planificación 2026-1'!H:H,"PS"))&gt;0,"P04"," ")</f>
        <v xml:space="preserve"> </v>
      </c>
      <c r="AU134" s="108"/>
      <c r="AV134" s="108" t="str">
        <f>IF(SUM(COUNTIFS('Planificación 2026-1'!F:F,"SUNAMPE",'Planificación 2026-1'!W:W,C134,'Planificación 2026-1'!H:H,"IN"))&gt;0,"P06"," ")</f>
        <v xml:space="preserve"> </v>
      </c>
      <c r="AW134" s="108" t="str">
        <f>IF(SUM(COUNTIFS('Planificación 2026-1'!F:F,"SUNAMPE",'Planificación 2026-1'!W:W,C134,'Planificación 2026-1'!H:H,"CA"))&gt;0,"P07"," ")</f>
        <v xml:space="preserve"> </v>
      </c>
      <c r="AX134" s="108" t="str">
        <f>IF(SUM(COUNTIFS('Planificación 2026-1'!F:F,"SUNAMPE",'Planificación 2026-1'!W:W,C134,'Planificación 2026-1'!H:H,"DE"))&gt;0,"P08"," ")</f>
        <v xml:space="preserve"> </v>
      </c>
      <c r="AY134" s="108" t="str">
        <f>IF(SUM(COUNTIFS('Planificación 2026-1'!F:F,"SUNAMPE",'Planificación 2026-1'!W:W,C134,'Planificación 2026-1'!H:H,"OB"))&gt;0,"P09"," ")</f>
        <v xml:space="preserve"> </v>
      </c>
      <c r="AZ134" s="108" t="str">
        <f>IF(SUM(COUNTIFS('Planificación 2026-1'!F:F,"SUNAMPE",'Planificación 2026-1'!W:W,C134,'Planificación 2026-1'!H:H,"MH"))&gt;0,"P31"," ")</f>
        <v xml:space="preserve"> </v>
      </c>
      <c r="BA134" s="108" t="str">
        <f>IF(SUM(COUNTIFS('Planificación 2026-1'!F:F,"SUNAMPE",'Planificación 2026-1'!W:W,C134,'Planificación 2026-1'!H:H,"IC"))&gt;0,"P32"," ")</f>
        <v xml:space="preserve"> </v>
      </c>
      <c r="BB134" s="108" t="str">
        <f>IF(SUM(COUNTIFS('Planificación 2026-1'!F:F,"SUNAMPE",'Planificación 2026-1'!W:W,C134,'Planificación 2026-1'!H:H,"AR"))&gt;0,"P34"," ")</f>
        <v xml:space="preserve"> </v>
      </c>
      <c r="BC134" s="108" t="str">
        <f>IF(SUM(COUNTIFS('Planificación 2026-1'!F:F,"SUNAMPE",'Planificación 2026-1'!W:W,C134,'Planificación 2026-1'!H:H,"T1"))&gt;0,"P35"," ")</f>
        <v xml:space="preserve"> </v>
      </c>
      <c r="BD134" s="108" t="str">
        <f>IF(SUM(COUNTIFS('Planificación 2026-1'!F:F,"SUNAMPE",'Planificación 2026-1'!W:W,C134,'Planificación 2026-1'!H:H,"T3"))&gt;0,"P36"," ")</f>
        <v xml:space="preserve"> </v>
      </c>
      <c r="BE134" s="108" t="str">
        <f>IF(SUM(COUNTIFS('Planificación 2026-1'!F:F,"SUNAMPE",'Planificación 2026-1'!W:W,C134,'Planificación 2026-1'!H:H,"T2"))&gt;0,"P37"," ")</f>
        <v xml:space="preserve"> </v>
      </c>
      <c r="BF134" s="108" t="str">
        <f>IF(SUM(COUNTIFS('Planificación 2026-1'!F:F,"SUNAMPE",'Planificación 2026-1'!W:W,C134,'Planificación 2026-1'!H:H,"AE"))&gt;0,"P38"," ")</f>
        <v xml:space="preserve"> </v>
      </c>
      <c r="BG134" s="108" t="str">
        <f>IF(SUM(COUNTIFS('Planificación 2026-1'!F:F,"SUNAMPE",'Planificación 2026-1'!W:W,C134,'Planificación 2026-1'!H:H,"T4"))&gt;0,"P55"," ")</f>
        <v xml:space="preserve"> </v>
      </c>
      <c r="BH134" s="108" t="str">
        <f>IF(SUM(COUNTIFS('Planificación 2026-1'!F:F,"HUAURA",'Planificación 2026-1'!W:W,C134,'Planificación 2026-1'!H:H,"AF"))&gt;0," P01"," ")</f>
        <v xml:space="preserve"> </v>
      </c>
      <c r="BI134" s="108" t="str">
        <f>IF(SUM(COUNTIFS('Planificación 2026-1'!F:F,"HUAURA",'Planificación 2026-1'!W:W,C134,'Planificación 2026-1'!H:H,"EN"))&gt;0,"P02"," ")</f>
        <v xml:space="preserve"> </v>
      </c>
      <c r="BJ134" s="108" t="str">
        <f>IF(SUM(COUNTIFS('Planificación 2026-1'!F:F,"HUAURA",'Planificación 2026-1'!W:W,C134,'Planificación 2026-1'!H:H,"IS"))&gt;0,"P03"," ")</f>
        <v xml:space="preserve"> </v>
      </c>
      <c r="BK134" s="108" t="str">
        <f>IF(SUM(COUNTIFS('Planificación 2026-1'!F:F,"HUAURA",'Planificación 2026-1'!W:W,C134,'Planificación 2026-1'!H:H,"PS"))&gt;0,"P04"," ")</f>
        <v xml:space="preserve"> </v>
      </c>
      <c r="BL134" s="108"/>
      <c r="BM134" s="108" t="str">
        <f>IF(SUM(COUNTIFS('Planificación 2026-1'!F:F,"HUAURA",'Planificación 2026-1'!W:W,C134,'Planificación 2026-1'!H:H,"IN"))&gt;0,"P06"," ")</f>
        <v xml:space="preserve"> </v>
      </c>
      <c r="BN134" s="108" t="str">
        <f>IF(SUM(COUNTIFS('Planificación 2026-1'!F:F,"HUAURA",'Planificación 2026-1'!W:W,C134,'Planificación 2026-1'!H:H,"CA"))&gt;0,"P07"," ")</f>
        <v xml:space="preserve"> </v>
      </c>
      <c r="BO134" s="108" t="str">
        <f>IF(SUM(COUNTIFS('Planificación 2026-1'!F:F,"HUAURA",'Planificación 2026-1'!W:W,C134,'Planificación 2026-1'!H:H,"DE"))&gt;0,"P08"," ")</f>
        <v xml:space="preserve"> </v>
      </c>
      <c r="BP134" s="108" t="str">
        <f>IF(SUM(COUNTIFS('Planificación 2026-1'!F:F,"HUAURA",'Planificación 2026-1'!W:W,C134,'Planificación 2026-1'!H:H,"OB"))&gt;0,"P09"," ")</f>
        <v xml:space="preserve"> </v>
      </c>
      <c r="BQ134" s="108" t="str">
        <f>IF(SUM(COUNTIFS('Planificación 2026-1'!F:F,"HUAURA",'Planificación 2026-1'!W:W,C134,'Planificación 2026-1'!H:H,"MH"))&gt;0,"P31"," ")</f>
        <v xml:space="preserve"> </v>
      </c>
      <c r="BR134" s="108" t="str">
        <f>IF(SUM(COUNTIFS('Planificación 2026-1'!F:F,"HUAURA",'Planificación 2026-1'!W:W,C134,'Planificación 2026-1'!H:H,"IC"))&gt;0,"P32"," ")</f>
        <v xml:space="preserve"> </v>
      </c>
      <c r="BS134" s="108" t="str">
        <f>IF(SUM(COUNTIFS('Planificación 2026-1'!F:F,"HUAURA",'Planificación 2026-1'!W:W,C134,'Planificación 2026-1'!H:H,"AR"))&gt;0,"P34"," ")</f>
        <v xml:space="preserve"> </v>
      </c>
      <c r="BT134" s="108" t="str">
        <f>IF(SUM(COUNTIFS('Planificación 2026-1'!F:F,"HUAURA",'Planificación 2026-1'!W:W,C134,'Planificación 2026-1'!H:H,"T1"))&gt;0,"P35"," ")</f>
        <v xml:space="preserve"> </v>
      </c>
      <c r="BU134" s="108" t="str">
        <f>IF(SUM(COUNTIFS('Planificación 2026-1'!F:F,"HUAURA",'Planificación 2026-1'!W:W,C134,'Planificación 2026-1'!H:H,"T3"))&gt;0,"P36"," ")</f>
        <v xml:space="preserve"> </v>
      </c>
      <c r="BV134" s="108" t="str">
        <f>IF(SUM(COUNTIFS('Planificación 2026-1'!F:F,"HUAURA",'Planificación 2026-1'!W:W,C134,'Planificación 2026-1'!H:H,"T2"))&gt;0,"P37"," ")</f>
        <v xml:space="preserve"> </v>
      </c>
      <c r="BW134" s="108" t="str">
        <f>IF(SUM(COUNTIFS('Planificación 2026-1'!F:F,"HUAURA",'Planificación 2026-1'!W:W,C134,'Planificación 2026-1'!H:H,"AE"))&gt;0,"P38"," ")</f>
        <v xml:space="preserve"> </v>
      </c>
      <c r="BX134" s="108" t="str">
        <f>IF(SUM(COUNTIFS('Planificación 2026-1'!F:F,"HUAURA",'Planificación 2026-1'!W:W,C134,'Planificación 2026-1'!H:H,"T4"))&gt;0,"P55"," ")</f>
        <v xml:space="preserve"> </v>
      </c>
      <c r="BY134" s="109">
        <f>SUMIFS('Planificación 2026-1'!R:R,'Planificación 2026-1'!W:W,C134,'Planificación 2026-1'!H:H,"AF",'Planificación 2026-1'!I:I,"&gt;2")</f>
        <v>0</v>
      </c>
      <c r="BZ134" s="109">
        <f>SUMIFS('Planificación 2026-1'!R:R,'Planificación 2026-1'!W:W,C134,'Planificación 2026-1'!H:H,"EN",'Planificación 2026-1'!I:I,"&gt;2")</f>
        <v>0</v>
      </c>
      <c r="CA134" s="109">
        <f>SUMIFS('Planificación 2026-1'!R:R,'Planificación 2026-1'!W:W,C134,'Planificación 2026-1'!H:H,"IS",'Planificación 2026-1'!I:I,"&gt;2")</f>
        <v>0</v>
      </c>
      <c r="CB134" s="109">
        <f>SUMIFS('Planificación 2026-1'!R:R,'Planificación 2026-1'!W:W,C134,'Planificación 2026-1'!H:H,"PS",'Planificación 2026-1'!I:I,"&gt;2")</f>
        <v>0</v>
      </c>
      <c r="CC134" s="109">
        <f>SUMIFS('Planificación 2026-1'!R:R,'Planificación 2026-1'!W:W,C134,'Planificación 2026-1'!H:H,"IN",'Planificación 2026-1'!I:I,"&gt;2")</f>
        <v>0</v>
      </c>
      <c r="CD134" s="109">
        <f>SUMIFS('Planificación 2026-1'!R:R,'Planificación 2026-1'!W:W,C134,'Planificación 2026-1'!H:H,"CA",'Planificación 2026-1'!I:I,"&gt;2")</f>
        <v>0</v>
      </c>
      <c r="CE134" s="109">
        <f>SUMIFS('Planificación 2026-1'!R:R,'Planificación 2026-1'!W:W,C134,'Planificación 2026-1'!H:H,"DE",'Planificación 2026-1'!I:I,"&gt;2")</f>
        <v>0</v>
      </c>
      <c r="CF134" s="109">
        <f>SUMIFS('Planificación 2026-1'!R:R,'Planificación 2026-1'!W:W,C134,'Planificación 2026-1'!H:H,"OB",'Planificación 2026-1'!I:I,"&gt;2")</f>
        <v>0</v>
      </c>
      <c r="CG134" s="109">
        <f>SUMIFS('Planificación 2026-1'!R:R,'Planificación 2026-1'!W:W,C134,'Planificación 2026-1'!H:H,"MH",'Planificación 2026-1'!I:I,"&gt;2")</f>
        <v>0</v>
      </c>
      <c r="CH134" s="109">
        <f>SUMIFS('Planificación 2026-1'!R:R,'Planificación 2026-1'!W:W,C134,'Planificación 2026-1'!H:H,"IC",'Planificación 2026-1'!I:I,"&gt;2")</f>
        <v>0</v>
      </c>
      <c r="CI134" s="109">
        <f>SUMIFS('Planificación 2026-1'!R:R,'Planificación 2026-1'!W:W,C134,'Planificación 2026-1'!H:H,"AR",'Planificación 2026-1'!I:I,"&gt;2")</f>
        <v>0</v>
      </c>
      <c r="CJ134" s="109">
        <f>SUMIFS('Planificación 2026-1'!R:R,'Planificación 2026-1'!W:W,C134,'Planificación 2026-1'!H:H,"T1",'Planificación 2026-1'!I:I,"&gt;2")</f>
        <v>0</v>
      </c>
      <c r="CK134" s="109">
        <f>SUMIFS('Planificación 2026-1'!R:R,'Planificación 2026-1'!W:W,C134,'Planificación 2026-1'!H:H,"T3",'Planificación 2026-1'!I:I,"&gt;2")</f>
        <v>0</v>
      </c>
      <c r="CL134" s="109">
        <f>SUMIFS('Planificación 2026-1'!R:R,'Planificación 2026-1'!W:W,C134,'Planificación 2026-1'!H:H,"T2",'Planificación 2026-1'!I:I,"&gt;2")</f>
        <v>0</v>
      </c>
      <c r="CM134" s="109">
        <f>SUMIFS('Planificación 2026-1'!R:R,'Planificación 2026-1'!W:W,C134,'Planificación 2026-1'!H:H,"AE",'Planificación 2026-1'!I:I,"&gt;2")</f>
        <v>0</v>
      </c>
      <c r="CN134" s="109">
        <f>SUMIFS('Planificación 2026-1'!R:R,'Planificación 2026-1'!W:W,C134,'Planificación 2026-1'!H:H,"T4",'Planificación 2026-1'!I:I,"&gt;2")</f>
        <v>0</v>
      </c>
      <c r="CO134" s="109">
        <f>SUMIFS('Planificación 2026-1'!R:R,'Planificación 2026-1'!W:W,C134,'Planificación 2026-1'!H:H,"AF",'Planificación 2026-1'!I:I,"&lt;3")</f>
        <v>0</v>
      </c>
      <c r="CP134" s="109">
        <f>SUMIFS('Planificación 2026-1'!R:R,'Planificación 2026-1'!W:W,C134,'Planificación 2026-1'!H:H,"EN",'Planificación 2026-1'!I:I,"&lt;3")</f>
        <v>0</v>
      </c>
      <c r="CQ134" s="109">
        <f>SUMIFS('Planificación 2026-1'!R:R,'Planificación 2026-1'!W:W,C134,'Planificación 2026-1'!H:H,"IS",'Planificación 2026-1'!I:I,"&lt;3")</f>
        <v>0</v>
      </c>
      <c r="CR134" s="109">
        <f>SUMIFS('Planificación 2026-1'!R:R,'Planificación 2026-1'!W:W,C134,'Planificación 2026-1'!H:H,"PS",'Planificación 2026-1'!I:I,"&lt;3")</f>
        <v>0</v>
      </c>
      <c r="CS134" s="109">
        <f>SUMIFS('Planificación 2026-1'!R:R,'Planificación 2026-1'!W:W,C134,'Planificación 2026-1'!H:H,"IN",'Planificación 2026-1'!I:I,"&lt;3")</f>
        <v>0</v>
      </c>
      <c r="CT134" s="109">
        <f>SUMIFS('Planificación 2026-1'!R:R,'Planificación 2026-1'!W:W,C134,'Planificación 2026-1'!H:H,"CA",'Planificación 2026-1'!I:I,"&lt;3")</f>
        <v>0</v>
      </c>
      <c r="CU134" s="109">
        <f>SUMIFS('Planificación 2026-1'!R:R,'Planificación 2026-1'!W:W,C134,'Planificación 2026-1'!H:H,"DE",'Planificación 2026-1'!I:I,"&lt;3")</f>
        <v>0</v>
      </c>
      <c r="CV134" s="109">
        <f>SUMIFS('Planificación 2026-1'!R:R,'Planificación 2026-1'!W:W,C134,'Planificación 2026-1'!H:H,"OB",'Planificación 2026-1'!I:I,"&lt;3")</f>
        <v>0</v>
      </c>
      <c r="CW134" s="109">
        <f>SUMIFS('Planificación 2026-1'!R:R,'Planificación 2026-1'!W:W,C134,'Planificación 2026-1'!H:H,"MH",'Planificación 2026-1'!I:I,"&lt;3")</f>
        <v>0</v>
      </c>
      <c r="CX134" s="109">
        <f>SUMIFS('Planificación 2026-1'!R:R,'Planificación 2026-1'!W:W,C134,'Planificación 2026-1'!H:H,"IC",'Planificación 2026-1'!I:I,"&lt;3")</f>
        <v>0</v>
      </c>
      <c r="CY134" s="109">
        <f>SUMIFS('Planificación 2026-1'!R:R,'Planificación 2026-1'!W:W,C134,'Planificación 2026-1'!H:H,"AR",'Planificación 2026-1'!I:I,"&lt;3")</f>
        <v>0</v>
      </c>
      <c r="CZ134" s="109">
        <f>SUMIFS('Planificación 2026-1'!R:R,'Planificación 2026-1'!W:W,C134,'Planificación 2026-1'!H:H,"T1",'Planificación 2026-1'!I:I,"&lt;3")</f>
        <v>0</v>
      </c>
      <c r="DA134" s="109">
        <f>SUMIFS('Planificación 2026-1'!R:R,'Planificación 2026-1'!W:W,C134,'Planificación 2026-1'!H:H,"T3",'Planificación 2026-1'!I:I,"&lt;3")</f>
        <v>0</v>
      </c>
      <c r="DB134" s="109">
        <f>SUMIFS('Planificación 2026-1'!R:R,'Planificación 2026-1'!W:W,C134,'Planificación 2026-1'!H:H,"T2",'Planificación 2026-1'!I:I,"&lt;3")</f>
        <v>0</v>
      </c>
      <c r="DC134" s="109">
        <f>SUMIFS('Planificación 2026-1'!R:R,'Planificación 2026-1'!W:W,C134,'Planificación 2026-1'!H:H,"AE",'Planificación 2026-1'!I:I,"&lt;3")</f>
        <v>0</v>
      </c>
      <c r="DD134" s="109">
        <f>SUMIFS('Planificación 2026-1'!R:R,'Planificación 2026-1'!W:W,C134,'Planificación 2026-1'!H:H,"T4",'Planificación 2026-1'!I:I,"&lt;3")</f>
        <v>0</v>
      </c>
      <c r="DE134" s="108" t="str">
        <f t="shared" ref="DE134:DE197" si="27">TRIM(CONCATENATE(I134,J134,K134,L134,M134,N134,O134,P134,Q134,R134,S134,T134,U134,V134,W134,X134,Y134))</f>
        <v/>
      </c>
      <c r="DF134" s="41">
        <f>IF(C134="","",SUMIFS('Planificación 2026-1'!R:R,'Planificación 2026-1'!W:W,C134,'Planificación 2026-1'!F:F,"PRINCIPAL",'Planificación 2026-1'!X:X,"VIRTUAL"))</f>
        <v>0</v>
      </c>
      <c r="DG134" s="41">
        <f>IF(C134="","",SUMIFS('Planificación 2026-1'!R:R,'Planificación 2026-1'!W:W,C134,'Planificación 2026-1'!F:F,"PRINCIPAL",'Planificación 2026-1'!X:X,"PRESENCIAL"))</f>
        <v>0</v>
      </c>
      <c r="DH134" s="41">
        <f>IF(C134="","",SUMIFS('Planificación 2026-1'!R:R,'Planificación 2026-1'!W:W,C134,'Planificación 2026-1'!F:F,"PRINCIPAL",'Planificación 2026-1'!X:X,"HIBRIDO PRESENCIAL"))</f>
        <v>0</v>
      </c>
      <c r="DI134" s="108" t="str">
        <f t="shared" ref="DI134:DI197" si="28">TRIM(CONCATENATE(Z134,AA134,AB134,AC134,AD134,AE134,AF134,AG134,AH134,AI134,AJ134,AK134,AL134,AM134,AN134,AO134,AP134))</f>
        <v/>
      </c>
      <c r="DJ134" s="108">
        <f>IF(C134="","",SUMIFS('Planificación 2026-1'!R:R,'Planificación 2026-1'!W:W,C134,'Planificación 2026-1'!F:F,"FILIAL",'Planificación 2026-1'!X:X,"VIRTUAL"))</f>
        <v>0</v>
      </c>
      <c r="DK134" s="110">
        <f>IF(C134="","",SUMIFS('Planificación 2026-1'!R:R,'Planificación 2026-1'!W:W,C134,'Planificación 2026-1'!F:F,"FILIAL",'Planificación 2026-1'!X:X,"PRESENCIAL"))</f>
        <v>0</v>
      </c>
      <c r="DL134" s="61">
        <f>IF(C134="","",SUMIFS('Planificación 2026-1'!R:R,'Planificación 2026-1'!W:W,C134,'Planificación 2026-1'!F:F,"FILIAL",'Planificación 2026-1'!X:X,"HIBRIDO PRESENCIAL"))</f>
        <v>0</v>
      </c>
      <c r="DM134" s="111" t="str">
        <f t="shared" ref="DM134:DM197" si="29">TRIM(CONCATENATE(AQ134,AR134,AS134,AT134,AU134,AV134,AW134,AX134,AY134,AZ134,BA134,BB134,BC134,BD134,BE134,BF134,BG134))</f>
        <v/>
      </c>
      <c r="DN134" s="108">
        <f>IF(C134="","",SUMIFS('Planificación 2026-1'!R:R,'Planificación 2026-1'!W:W,C134,'Planificación 2026-1'!F:F,"SUNAMPE",'Planificación 2026-1'!X:X,"VIRTUAL"))</f>
        <v>0</v>
      </c>
      <c r="DO134" s="61">
        <f>IF(C134="","",SUMIFS('Planificación 2026-1'!R:R,'Planificación 2026-1'!W:W,C134,'Planificación 2026-1'!F:F,"SUNAMPE",'Planificación 2026-1'!X:X,"PRESENCIAL"))</f>
        <v>0</v>
      </c>
      <c r="DP134" s="111" t="str">
        <f t="shared" ref="DP134:DP197" si="30">TRIM(CONCATENATE(BH134,BI134,BJ134,BK134,BL134,BM134,BN134,BO134,BP134,BQ134,BR134,BS134,BT134,BU134,BV134,BW134,BX134))</f>
        <v/>
      </c>
      <c r="DQ134" s="108">
        <f>IF(C134="","",SUMIFS('Planificación 2026-1'!R:R,'Planificación 2026-1'!W:W,C134,'Planificación 2026-1'!F:F,"HUAURA",'Planificación 2026-1'!X:X,"VIRTUAL"))</f>
        <v>0</v>
      </c>
      <c r="DR134" s="61">
        <f>IF(C134="","",SUMIFS('Planificación 2026-1'!R:R,'Planificación 2026-1'!W:W,C134,'Planificación 2026-1'!F:F,"HUAURA",'Planificación 2026-1'!X:X,"PRESENCIAL"))</f>
        <v>0</v>
      </c>
      <c r="DS134" s="76">
        <f>SUMIFS('Planificación 2026-1'!R:R,'Planificación 2026-1'!W:W,C134,'Planificación 2026-1'!F:F,"PRINCIPAL",'Planificación 2026-1'!X:X,"VIRTUAL",'Planificación 2026-1'!I:I,"&gt;2")</f>
        <v>0</v>
      </c>
      <c r="DT134" s="76">
        <f>SUMIFS('Planificación 2026-1'!R:R,'Planificación 2026-1'!W:W,C134,'Planificación 2026-1'!F:F,"PRINCIPAL",'Planificación 2026-1'!X:X,"&lt;&gt;VIRTUAL",'Planificación 2026-1'!I:I,"&gt;2")</f>
        <v>0</v>
      </c>
      <c r="DU134" s="76">
        <f>SUMIFS('Planificación 2026-1'!R:R,'Planificación 2026-1'!W:W,C134,'Planificación 2026-1'!F:F,"SUNAMPE",'Planificación 2026-1'!X:X,"VIRTUAL",'Planificación 2026-1'!I:I,"&gt;2")</f>
        <v>0</v>
      </c>
      <c r="DV134" s="76">
        <f>SUMIFS('Planificación 2026-1'!R:R,'Planificación 2026-1'!W:W,C134,'Planificación 2026-1'!F:F,"SUNAMPE",'Planificación 2026-1'!X:X,"&lt;&gt;VIRTUAL",'Planificación 2026-1'!I:I,"&gt;2")</f>
        <v>0</v>
      </c>
      <c r="DW134" s="76">
        <f>SUMIFS('Planificación 2026-1'!R:R,'Planificación 2026-1'!W:W,C134,'Planificación 2026-1'!F:F,"FILIAL",'Planificación 2026-1'!X:X,"VIRTUAL",'Planificación 2026-1'!I:I,"&gt;2")</f>
        <v>0</v>
      </c>
      <c r="DX134" s="76">
        <f>SUMIFS('Planificación 2026-1'!R:R,'Planificación 2026-1'!W:W,C134,'Planificación 2026-1'!F:F,"FILIAL",'Planificación 2026-1'!X:X,"&lt;&gt;VIRTUAL",'Planificación 2026-1'!I:I,"&gt;2")</f>
        <v>0</v>
      </c>
      <c r="DY134" s="76">
        <f>SUMIFS('Planificación 2026-1'!R:R,'Planificación 2026-1'!W:W,C134,'Planificación 2026-1'!F:F,"PORUMA",'Planificación 2026-1'!X:X,"VIRTUAL",'Planificación 2026-1'!I:I,"&gt;2")</f>
        <v>0</v>
      </c>
      <c r="DZ134" s="76">
        <f>SUMIFS('Planificación 2026-1'!R:R,'Planificación 2026-1'!W:W,C134,'Planificación 2026-1'!F:F,"PORUMA",'Planificación 2026-1'!X:X,"&lt;&gt;VIRTUAL",'Planificación 2026-1'!I:I,"&gt;2")</f>
        <v>0</v>
      </c>
      <c r="EA134" s="76">
        <f>SUMIFS('Planificación 2026-1'!R:R,'Planificación 2026-1'!W:W,C134,'Planificación 2026-1'!F:F,"HUAURA",'Planificación 2026-1'!X:X,"VIRTUAL",'Planificación 2026-1'!I:I,"&gt;2")</f>
        <v>0</v>
      </c>
      <c r="EB134" s="76">
        <f>SUMIFS('Planificación 2026-1'!R:R,'Planificación 2026-1'!W:W,C134,'Planificación 2026-1'!F:F,"HUAURA",'Planificación 2026-1'!X:X,"&lt;&gt;VIRTUAL",'Planificación 2026-1'!I:I,"&gt;2")</f>
        <v>0</v>
      </c>
      <c r="EC134" s="76">
        <f>SUMIFS('Planificación 2026-1'!R:R,'Planificación 2026-1'!W:W,C134,'Planificación 2026-1'!F:F,"PRINCIPAL",'Planificación 2026-1'!X:X,"VIRTUAL",'Planificación 2026-1'!I:I,"&lt;3")</f>
        <v>0</v>
      </c>
      <c r="ED134" s="76">
        <f>SUMIFS('Planificación 2026-1'!R:R,'Planificación 2026-1'!W:W,C134,'Planificación 2026-1'!F:F,"PRINCIPAL",'Planificación 2026-1'!X:X,"&lt;&gt;VIRTUAL",'Planificación 2026-1'!I:I,"&lt;3")</f>
        <v>0</v>
      </c>
      <c r="EE134" s="76">
        <f>SUMIFS('Planificación 2026-1'!R:R,'Planificación 2026-1'!W:W,C134,'Planificación 2026-1'!F:F,"SUNAMPE",'Planificación 2026-1'!X:X,"VIRTUAL",'Planificación 2026-1'!I:I,"&lt;3")</f>
        <v>0</v>
      </c>
      <c r="EF134" s="76">
        <f>SUMIFS('Planificación 2026-1'!R:R,'Planificación 2026-1'!W:W,C134,'Planificación 2026-1'!F:F,"SUNAMPE",'Planificación 2026-1'!X:X,"&lt;&gt;VIRTUAL",'Planificación 2026-1'!I:I,"&lt;3")</f>
        <v>0</v>
      </c>
      <c r="EG134" s="76">
        <f>SUMIFS('Planificación 2026-1'!R:R,'Planificación 2026-1'!W:W,C134,'Planificación 2026-1'!F:F,"FILIAL",'Planificación 2026-1'!X:X,"VIRTUAL",'Planificación 2026-1'!I:I,"&lt;3")</f>
        <v>0</v>
      </c>
      <c r="EH134" s="76">
        <f>SUMIFS('Planificación 2026-1'!R:R,'Planificación 2026-1'!W:W,C134,'Planificación 2026-1'!F:F,"FILIAL",'Planificación 2026-1'!X:X,"&lt;&gt;VIRTUAL",'Planificación 2026-1'!I:I,"&lt;3")</f>
        <v>0</v>
      </c>
      <c r="EI134" s="76">
        <f>SUMIFS('Planificación 2026-1'!R:R,'Planificación 2026-1'!W:W,C134,'Planificación 2026-1'!F:F,"PORUMA",'Planificación 2026-1'!X:X,"VIRTUAL",'Planificación 2026-1'!I:I,"&lt;3")</f>
        <v>0</v>
      </c>
      <c r="EJ134" s="76">
        <f>SUMIFS('Planificación 2026-1'!R:R,'Planificación 2026-1'!W:W,C134,'Planificación 2026-1'!F:F,"PORUMA",'Planificación 2026-1'!X:X,"&lt;&gt;VIRTUAL",'Planificación 2026-1'!I:I,"&lt;3")</f>
        <v>0</v>
      </c>
      <c r="EK134" s="76">
        <f>SUMIFS('Planificación 2026-1'!R:R,'Planificación 2026-1'!W:W,C134,'Planificación 2026-1'!F:F,"HUAURA",'Planificación 2026-1'!X:X,"VIRTUAL",'Planificación 2026-1'!I:I,"&lt;3")</f>
        <v>0</v>
      </c>
      <c r="EL134" s="76">
        <f>SUMIFS('Planificación 2026-1'!R:R,'Planificación 2026-1'!W:W,C134,'Planificación 2026-1'!F:F,"HUAURA",'Planificación 2026-1'!X:X,"&lt;&gt;VIRTUAL",'Planificación 2026-1'!I:I,"&lt;3")</f>
        <v>0</v>
      </c>
      <c r="EM134" s="76"/>
      <c r="EN134" s="76">
        <f t="shared" si="23"/>
        <v>0</v>
      </c>
      <c r="EO134" s="76">
        <f t="shared" si="24"/>
        <v>0</v>
      </c>
      <c r="EP134" s="76" t="b">
        <f t="shared" si="25"/>
        <v>1</v>
      </c>
      <c r="EQ134" s="76" t="str">
        <f t="shared" si="26"/>
        <v/>
      </c>
      <c r="ER134" s="76" t="str">
        <f t="shared" ref="ER134:ER197" si="31">IF(EN134=0,"PRESENCIAL",IF(EO134=0,"VIRTUAL",IF(EN134&gt;EO134,"MAS VIRTUAL",IF(EO134&gt;EN134,"MAS PRESENCIAL","AMBOS"))))</f>
        <v>PRESENCIAL</v>
      </c>
    </row>
    <row r="135" spans="1:148" hidden="1">
      <c r="A135" s="83"/>
      <c r="B135" s="119">
        <v>132</v>
      </c>
      <c r="C135" s="115" t="s">
        <v>307</v>
      </c>
      <c r="D135" s="112">
        <f>SUMIF('Planificación 2026-1'!W:W,C135,'Planificación 2026-1'!R:R)</f>
        <v>17</v>
      </c>
      <c r="E135" s="114" t="s">
        <v>170</v>
      </c>
      <c r="F135" s="115" t="s">
        <v>171</v>
      </c>
      <c r="G135" s="115" t="s">
        <v>153</v>
      </c>
      <c r="H135" s="115" t="s">
        <v>125</v>
      </c>
      <c r="I135" s="107" t="str">
        <f>IF(SUM(COUNTIFS('Planificación 2026-1'!F:F,"PRINCIPAL",'Planificación 2026-1'!W:W,C135,'Planificación 2026-1'!H:H,"AF"))&gt;0,"P01"," ")</f>
        <v xml:space="preserve"> </v>
      </c>
      <c r="J135" s="108" t="str">
        <f>IF(SUM(COUNTIFS('Planificación 2026-1'!F:F,"PRINCIPAL",'Planificación 2026-1'!W:W,C135,'Planificación 2026-1'!H:H,"EN"))&gt;0,"P02"," ")</f>
        <v xml:space="preserve"> </v>
      </c>
      <c r="K135" s="108" t="str">
        <f>IF(SUM(COUNTIFS('Planificación 2026-1'!F:F,"PRINCIPAL",'Planificación 2026-1'!W:W,C135,'Planificación 2026-1'!H:H,"IS"))&gt;0,"P03"," ")</f>
        <v xml:space="preserve"> </v>
      </c>
      <c r="L135" s="108" t="str">
        <f>IF(SUM(COUNTIFS('Planificación 2026-1'!F:F,"PRINCIPAL",'Planificación 2026-1'!W:W,C135,'Planificación 2026-1'!H:H,"PS"))&gt;0,"P04"," ")</f>
        <v xml:space="preserve"> </v>
      </c>
      <c r="M135" s="108"/>
      <c r="N135" s="108" t="str">
        <f>IF(SUM(COUNTIFS('Planificación 2026-1'!F:F,"PRINCIPAL",'Planificación 2026-1'!W:W,C135,'Planificación 2026-1'!H:H,"IN"))&gt;0,"P06"," ")</f>
        <v>P06</v>
      </c>
      <c r="O135" s="108" t="str">
        <f>IF(SUM(COUNTIFS('Planificación 2026-1'!F:F,"PRINCIPAL",'Planificación 2026-1'!W:W,C135,'Planificación 2026-1'!H:H,"CA"))&gt;0,"P07"," ")</f>
        <v xml:space="preserve"> </v>
      </c>
      <c r="P135" s="108" t="str">
        <f>IF(SUM(COUNTIFS('Planificación 2026-1'!F:F,"PRINCIPAL",'Planificación 2026-1'!W:W,C135,'Planificación 2026-1'!H:H,"DE"))&gt;0,"P08"," ")</f>
        <v xml:space="preserve"> </v>
      </c>
      <c r="Q135" s="108" t="str">
        <f>IF(SUM(COUNTIFS('Planificación 2026-1'!F:F,"PRINCIPAL",'Planificación 2026-1'!W:W,C135,'Planificación 2026-1'!H:H,"OB"))&gt;0,"P09"," ")</f>
        <v xml:space="preserve"> </v>
      </c>
      <c r="R135" s="108" t="str">
        <f>IF(SUM(COUNTIFS('Planificación 2026-1'!F:F,"PRINCIPAL",'Planificación 2026-1'!W:W,C135,'Planificación 2026-1'!H:H,"MH"))&gt;0,"P31"," ")</f>
        <v xml:space="preserve"> </v>
      </c>
      <c r="S135" s="108" t="str">
        <f>IF(SUM(COUNTIFS('Planificación 2026-1'!F:F,"PRINCIPAL",'Planificación 2026-1'!W:W,C135,'Planificación 2026-1'!H:H,"IC"))&gt;0,"P32"," ")</f>
        <v xml:space="preserve"> </v>
      </c>
      <c r="T135" s="108" t="str">
        <f>IF(SUM(COUNTIFS('Planificación 2026-1'!F:F,"PRINCIPAL",'Planificación 2026-1'!W:W,C135,'Planificación 2026-1'!H:H,"AR"))&gt;0,"P34"," ")</f>
        <v xml:space="preserve"> </v>
      </c>
      <c r="U135" s="108" t="str">
        <f>IF(SUM(COUNTIFS('Planificación 2026-1'!F:F,"PRINCIPAL",'Planificación 2026-1'!W:W,C135,'Planificación 2026-1'!H:H,"T1"))&gt;0,"P35"," ")</f>
        <v xml:space="preserve"> </v>
      </c>
      <c r="V135" s="108" t="str">
        <f>IF(SUM(COUNTIFS('Planificación 2026-1'!F:F,"PRINCIPAL",'Planificación 2026-1'!W:W,C135,'Planificación 2026-1'!H:H,"T3"))&gt;0,"P36"," ")</f>
        <v xml:space="preserve"> </v>
      </c>
      <c r="W135" s="108" t="str">
        <f>IF(SUM(COUNTIFS('Planificación 2026-1'!F:F,"PRINCIPAL",'Planificación 2026-1'!W:W,C135,'Planificación 2026-1'!H:H,"T2"))&gt;0,"P37"," ")</f>
        <v xml:space="preserve"> </v>
      </c>
      <c r="X135" s="108" t="str">
        <f>IF(SUM(COUNTIFS('Planificación 2026-1'!F:F,"PRINCIPAL",'Planificación 2026-1'!W:W,C135,'Planificación 2026-1'!H:H,"AE"))&gt;0,"P38"," ")</f>
        <v xml:space="preserve"> </v>
      </c>
      <c r="Y135" s="108" t="str">
        <f>IF(SUM(COUNTIFS('Planificación 2026-1'!F:F,"PRINCIPAL",'Planificación 2026-1'!W:W,C135,'Planificación 2026-1'!H:H,"T4"))&gt;0,"P55"," ")</f>
        <v xml:space="preserve"> </v>
      </c>
      <c r="Z135" s="108" t="str">
        <f>IF(SUM(COUNTIFS('Planificación 2026-1'!F:F,"FILIAL",'Planificación 2026-1'!W:W,C135,'Planificación 2026-1'!H:H,"AF"))&gt;0," P01"," ")</f>
        <v xml:space="preserve"> </v>
      </c>
      <c r="AA135" s="108" t="str">
        <f>IF(SUM(COUNTIFS('Planificación 2026-1'!F:F,"FILIAL",'Planificación 2026-1'!W:W,C135,'Planificación 2026-1'!H:H,"EN"))&gt;0,"P02"," ")</f>
        <v xml:space="preserve"> </v>
      </c>
      <c r="AB135" s="108" t="str">
        <f>IF(SUM(COUNTIFS('Planificación 2026-1'!F:F,"FILIAL",'Planificación 2026-1'!W:W,C135,'Planificación 2026-1'!H:H,"IS"))&gt;0,"P03"," ")</f>
        <v xml:space="preserve"> </v>
      </c>
      <c r="AC135" s="108" t="str">
        <f>IF(SUM(COUNTIFS('Planificación 2026-1'!F:F,"FILIAL",'Planificación 2026-1'!W:W,C135,'Planificación 2026-1'!H:H,"PS"))&gt;0,"P04"," ")</f>
        <v xml:space="preserve"> </v>
      </c>
      <c r="AD135" s="108"/>
      <c r="AE135" s="108" t="str">
        <f>IF(SUM(COUNTIFS('Planificación 2026-1'!F:F,"FILIAL",'Planificación 2026-1'!W:W,C135,'Planificación 2026-1'!H:H,"IN"))&gt;0,"P06"," ")</f>
        <v xml:space="preserve"> </v>
      </c>
      <c r="AF135" s="108" t="str">
        <f>IF(SUM(COUNTIFS('Planificación 2026-1'!F:F,"FILIAL",'Planificación 2026-1'!W:W,C135,'Planificación 2026-1'!H:H,"CA"))&gt;0,"P07"," ")</f>
        <v xml:space="preserve"> </v>
      </c>
      <c r="AG135" s="108" t="str">
        <f>IF(SUM(COUNTIFS('Planificación 2026-1'!F:F,"FILIAL",'Planificación 2026-1'!W:W,C135,'Planificación 2026-1'!H:H,"DE"))&gt;0,"P08"," ")</f>
        <v xml:space="preserve"> </v>
      </c>
      <c r="AH135" s="108" t="str">
        <f>IF(SUM(COUNTIFS('Planificación 2026-1'!F:F,"FILIAL",'Planificación 2026-1'!W:W,C135,'Planificación 2026-1'!H:H,"OB"))&gt;0,"P09"," ")</f>
        <v xml:space="preserve"> </v>
      </c>
      <c r="AI135" s="108" t="str">
        <f>IF(SUM(COUNTIFS('Planificación 2026-1'!F:F,"FILIAL",'Planificación 2026-1'!W:W,C135,'Planificación 2026-1'!H:H,"MH"))&gt;0,"P31"," ")</f>
        <v xml:space="preserve"> </v>
      </c>
      <c r="AJ135" s="108" t="str">
        <f>IF(SUM(COUNTIFS('Planificación 2026-1'!F:F,"FILIAL",'Planificación 2026-1'!W:W,C135,'Planificación 2026-1'!H:H,"IC"))&gt;0,"P32"," ")</f>
        <v xml:space="preserve"> </v>
      </c>
      <c r="AK135" s="108" t="str">
        <f>IF(SUM(COUNTIFS('Planificación 2026-1'!F:F,"FILIAL",'Planificación 2026-1'!W:W,C135,'Planificación 2026-1'!H:H,"AR"))&gt;0,"P34"," ")</f>
        <v xml:space="preserve"> </v>
      </c>
      <c r="AL135" s="108" t="str">
        <f>IF(SUM(COUNTIFS('Planificación 2026-1'!F:F,"FILIAL",'Planificación 2026-1'!W:W,C135,'Planificación 2026-1'!H:H,"T1"))&gt;0,"P35"," ")</f>
        <v xml:space="preserve"> </v>
      </c>
      <c r="AM135" s="108" t="str">
        <f>IF(SUM(COUNTIFS('Planificación 2026-1'!F:F,"FILIAL",'Planificación 2026-1'!W:W,C135,'Planificación 2026-1'!H:H,"T3"))&gt;0,"P36"," ")</f>
        <v xml:space="preserve"> </v>
      </c>
      <c r="AN135" s="108" t="str">
        <f>IF(SUM(COUNTIFS('Planificación 2026-1'!F:F,"FILIAL",'Planificación 2026-1'!W:W,C135,'Planificación 2026-1'!H:H,"T2"))&gt;0,"P37"," ")</f>
        <v xml:space="preserve"> </v>
      </c>
      <c r="AO135" s="108" t="str">
        <f>IF(SUM(COUNTIFS('Planificación 2026-1'!F:F,"FILIAL",'Planificación 2026-1'!W:W,C135,'Planificación 2026-1'!H:H,"AE"))&gt;0,"P38"," ")</f>
        <v xml:space="preserve"> </v>
      </c>
      <c r="AP135" s="108" t="str">
        <f>IF(SUM(COUNTIFS('Planificación 2026-1'!F:F,"FILIAL",'Planificación 2026-1'!W:W,C135,'Planificación 2026-1'!H:H,"T4"))&gt;0,"P55"," ")</f>
        <v xml:space="preserve"> </v>
      </c>
      <c r="AQ135" s="108" t="str">
        <f>IF(SUM(COUNTIFS('Planificación 2026-1'!F:F,"SUNAMPE",'Planificación 2026-1'!W:W,C135,'Planificación 2026-1'!H:H,"AF"))&gt;0," P01"," ")</f>
        <v xml:space="preserve"> </v>
      </c>
      <c r="AR135" s="108" t="str">
        <f>IF(SUM(COUNTIFS('Planificación 2026-1'!F:F,"SUNAMPE",'Planificación 2026-1'!W:W,C135,'Planificación 2026-1'!H:H,"EN"))&gt;0,"P02"," ")</f>
        <v xml:space="preserve"> </v>
      </c>
      <c r="AS135" s="108" t="str">
        <f>IF(SUM(COUNTIFS('Planificación 2026-1'!F:F,"SUNAMPE",'Planificación 2026-1'!W:W,C135,'Planificación 2026-1'!H:H,"IS"))&gt;0,"P03"," ")</f>
        <v xml:space="preserve"> </v>
      </c>
      <c r="AT135" s="108" t="str">
        <f>IF(SUM(COUNTIFS('Planificación 2026-1'!F:F,"SUNAMPE",'Planificación 2026-1'!W:W,C135,'Planificación 2026-1'!H:H,"PS"))&gt;0,"P04"," ")</f>
        <v xml:space="preserve"> </v>
      </c>
      <c r="AU135" s="108"/>
      <c r="AV135" s="108" t="str">
        <f>IF(SUM(COUNTIFS('Planificación 2026-1'!F:F,"SUNAMPE",'Planificación 2026-1'!W:W,C135,'Planificación 2026-1'!H:H,"IN"))&gt;0,"P06"," ")</f>
        <v xml:space="preserve"> </v>
      </c>
      <c r="AW135" s="108" t="str">
        <f>IF(SUM(COUNTIFS('Planificación 2026-1'!F:F,"SUNAMPE",'Planificación 2026-1'!W:W,C135,'Planificación 2026-1'!H:H,"CA"))&gt;0,"P07"," ")</f>
        <v xml:space="preserve"> </v>
      </c>
      <c r="AX135" s="108" t="str">
        <f>IF(SUM(COUNTIFS('Planificación 2026-1'!F:F,"SUNAMPE",'Planificación 2026-1'!W:W,C135,'Planificación 2026-1'!H:H,"DE"))&gt;0,"P08"," ")</f>
        <v xml:space="preserve"> </v>
      </c>
      <c r="AY135" s="108" t="str">
        <f>IF(SUM(COUNTIFS('Planificación 2026-1'!F:F,"SUNAMPE",'Planificación 2026-1'!W:W,C135,'Planificación 2026-1'!H:H,"OB"))&gt;0,"P09"," ")</f>
        <v xml:space="preserve"> </v>
      </c>
      <c r="AZ135" s="108" t="str">
        <f>IF(SUM(COUNTIFS('Planificación 2026-1'!F:F,"SUNAMPE",'Planificación 2026-1'!W:W,C135,'Planificación 2026-1'!H:H,"MH"))&gt;0,"P31"," ")</f>
        <v xml:space="preserve"> </v>
      </c>
      <c r="BA135" s="108" t="str">
        <f>IF(SUM(COUNTIFS('Planificación 2026-1'!F:F,"SUNAMPE",'Planificación 2026-1'!W:W,C135,'Planificación 2026-1'!H:H,"IC"))&gt;0,"P32"," ")</f>
        <v xml:space="preserve"> </v>
      </c>
      <c r="BB135" s="108" t="str">
        <f>IF(SUM(COUNTIFS('Planificación 2026-1'!F:F,"SUNAMPE",'Planificación 2026-1'!W:W,C135,'Planificación 2026-1'!H:H,"AR"))&gt;0,"P34"," ")</f>
        <v xml:space="preserve"> </v>
      </c>
      <c r="BC135" s="108" t="str">
        <f>IF(SUM(COUNTIFS('Planificación 2026-1'!F:F,"SUNAMPE",'Planificación 2026-1'!W:W,C135,'Planificación 2026-1'!H:H,"T1"))&gt;0,"P35"," ")</f>
        <v xml:space="preserve"> </v>
      </c>
      <c r="BD135" s="108" t="str">
        <f>IF(SUM(COUNTIFS('Planificación 2026-1'!F:F,"SUNAMPE",'Planificación 2026-1'!W:W,C135,'Planificación 2026-1'!H:H,"T3"))&gt;0,"P36"," ")</f>
        <v xml:space="preserve"> </v>
      </c>
      <c r="BE135" s="108" t="str">
        <f>IF(SUM(COUNTIFS('Planificación 2026-1'!F:F,"SUNAMPE",'Planificación 2026-1'!W:W,C135,'Planificación 2026-1'!H:H,"T2"))&gt;0,"P37"," ")</f>
        <v xml:space="preserve"> </v>
      </c>
      <c r="BF135" s="108" t="str">
        <f>IF(SUM(COUNTIFS('Planificación 2026-1'!F:F,"SUNAMPE",'Planificación 2026-1'!W:W,C135,'Planificación 2026-1'!H:H,"AE"))&gt;0,"P38"," ")</f>
        <v xml:space="preserve"> </v>
      </c>
      <c r="BG135" s="108" t="str">
        <f>IF(SUM(COUNTIFS('Planificación 2026-1'!F:F,"SUNAMPE",'Planificación 2026-1'!W:W,C135,'Planificación 2026-1'!H:H,"T4"))&gt;0,"P55"," ")</f>
        <v xml:space="preserve"> </v>
      </c>
      <c r="BH135" s="108" t="str">
        <f>IF(SUM(COUNTIFS('Planificación 2026-1'!F:F,"HUAURA",'Planificación 2026-1'!W:W,C135,'Planificación 2026-1'!H:H,"AF"))&gt;0," P01"," ")</f>
        <v xml:space="preserve"> </v>
      </c>
      <c r="BI135" s="108" t="str">
        <f>IF(SUM(COUNTIFS('Planificación 2026-1'!F:F,"HUAURA",'Planificación 2026-1'!W:W,C135,'Planificación 2026-1'!H:H,"EN"))&gt;0,"P02"," ")</f>
        <v xml:space="preserve"> </v>
      </c>
      <c r="BJ135" s="108" t="str">
        <f>IF(SUM(COUNTIFS('Planificación 2026-1'!F:F,"HUAURA",'Planificación 2026-1'!W:W,C135,'Planificación 2026-1'!H:H,"IS"))&gt;0,"P03"," ")</f>
        <v xml:space="preserve"> </v>
      </c>
      <c r="BK135" s="108" t="str">
        <f>IF(SUM(COUNTIFS('Planificación 2026-1'!F:F,"HUAURA",'Planificación 2026-1'!W:W,C135,'Planificación 2026-1'!H:H,"PS"))&gt;0,"P04"," ")</f>
        <v xml:space="preserve"> </v>
      </c>
      <c r="BL135" s="108"/>
      <c r="BM135" s="108" t="str">
        <f>IF(SUM(COUNTIFS('Planificación 2026-1'!F:F,"HUAURA",'Planificación 2026-1'!W:W,C135,'Planificación 2026-1'!H:H,"IN"))&gt;0,"P06"," ")</f>
        <v xml:space="preserve"> </v>
      </c>
      <c r="BN135" s="108" t="str">
        <f>IF(SUM(COUNTIFS('Planificación 2026-1'!F:F,"HUAURA",'Planificación 2026-1'!W:W,C135,'Planificación 2026-1'!H:H,"CA"))&gt;0,"P07"," ")</f>
        <v xml:space="preserve"> </v>
      </c>
      <c r="BO135" s="108" t="str">
        <f>IF(SUM(COUNTIFS('Planificación 2026-1'!F:F,"HUAURA",'Planificación 2026-1'!W:W,C135,'Planificación 2026-1'!H:H,"DE"))&gt;0,"P08"," ")</f>
        <v xml:space="preserve"> </v>
      </c>
      <c r="BP135" s="108" t="str">
        <f>IF(SUM(COUNTIFS('Planificación 2026-1'!F:F,"HUAURA",'Planificación 2026-1'!W:W,C135,'Planificación 2026-1'!H:H,"OB"))&gt;0,"P09"," ")</f>
        <v xml:space="preserve"> </v>
      </c>
      <c r="BQ135" s="108" t="str">
        <f>IF(SUM(COUNTIFS('Planificación 2026-1'!F:F,"HUAURA",'Planificación 2026-1'!W:W,C135,'Planificación 2026-1'!H:H,"MH"))&gt;0,"P31"," ")</f>
        <v xml:space="preserve"> </v>
      </c>
      <c r="BR135" s="108" t="str">
        <f>IF(SUM(COUNTIFS('Planificación 2026-1'!F:F,"HUAURA",'Planificación 2026-1'!W:W,C135,'Planificación 2026-1'!H:H,"IC"))&gt;0,"P32"," ")</f>
        <v xml:space="preserve"> </v>
      </c>
      <c r="BS135" s="108" t="str">
        <f>IF(SUM(COUNTIFS('Planificación 2026-1'!F:F,"HUAURA",'Planificación 2026-1'!W:W,C135,'Planificación 2026-1'!H:H,"AR"))&gt;0,"P34"," ")</f>
        <v xml:space="preserve"> </v>
      </c>
      <c r="BT135" s="108" t="str">
        <f>IF(SUM(COUNTIFS('Planificación 2026-1'!F:F,"HUAURA",'Planificación 2026-1'!W:W,C135,'Planificación 2026-1'!H:H,"T1"))&gt;0,"P35"," ")</f>
        <v xml:space="preserve"> </v>
      </c>
      <c r="BU135" s="108" t="str">
        <f>IF(SUM(COUNTIFS('Planificación 2026-1'!F:F,"HUAURA",'Planificación 2026-1'!W:W,C135,'Planificación 2026-1'!H:H,"T3"))&gt;0,"P36"," ")</f>
        <v xml:space="preserve"> </v>
      </c>
      <c r="BV135" s="108" t="str">
        <f>IF(SUM(COUNTIFS('Planificación 2026-1'!F:F,"HUAURA",'Planificación 2026-1'!W:W,C135,'Planificación 2026-1'!H:H,"T2"))&gt;0,"P37"," ")</f>
        <v xml:space="preserve"> </v>
      </c>
      <c r="BW135" s="108" t="str">
        <f>IF(SUM(COUNTIFS('Planificación 2026-1'!F:F,"HUAURA",'Planificación 2026-1'!W:W,C135,'Planificación 2026-1'!H:H,"AE"))&gt;0,"P38"," ")</f>
        <v xml:space="preserve"> </v>
      </c>
      <c r="BX135" s="108" t="str">
        <f>IF(SUM(COUNTIFS('Planificación 2026-1'!F:F,"HUAURA",'Planificación 2026-1'!W:W,C135,'Planificación 2026-1'!H:H,"T4"))&gt;0,"P55"," ")</f>
        <v xml:space="preserve"> </v>
      </c>
      <c r="BY135" s="109">
        <f>SUMIFS('Planificación 2026-1'!R:R,'Planificación 2026-1'!W:W,C135,'Planificación 2026-1'!H:H,"AF",'Planificación 2026-1'!I:I,"&gt;2")</f>
        <v>0</v>
      </c>
      <c r="BZ135" s="109">
        <f>SUMIFS('Planificación 2026-1'!R:R,'Planificación 2026-1'!W:W,C135,'Planificación 2026-1'!H:H,"EN",'Planificación 2026-1'!I:I,"&gt;2")</f>
        <v>0</v>
      </c>
      <c r="CA135" s="109">
        <f>SUMIFS('Planificación 2026-1'!R:R,'Planificación 2026-1'!W:W,C135,'Planificación 2026-1'!H:H,"IS",'Planificación 2026-1'!I:I,"&gt;2")</f>
        <v>0</v>
      </c>
      <c r="CB135" s="109">
        <f>SUMIFS('Planificación 2026-1'!R:R,'Planificación 2026-1'!W:W,C135,'Planificación 2026-1'!H:H,"PS",'Planificación 2026-1'!I:I,"&gt;2")</f>
        <v>0</v>
      </c>
      <c r="CC135" s="109">
        <f>SUMIFS('Planificación 2026-1'!R:R,'Planificación 2026-1'!W:W,C135,'Planificación 2026-1'!H:H,"IN",'Planificación 2026-1'!I:I,"&gt;2")</f>
        <v>17</v>
      </c>
      <c r="CD135" s="109">
        <f>SUMIFS('Planificación 2026-1'!R:R,'Planificación 2026-1'!W:W,C135,'Planificación 2026-1'!H:H,"CA",'Planificación 2026-1'!I:I,"&gt;2")</f>
        <v>0</v>
      </c>
      <c r="CE135" s="109">
        <f>SUMIFS('Planificación 2026-1'!R:R,'Planificación 2026-1'!W:W,C135,'Planificación 2026-1'!H:H,"DE",'Planificación 2026-1'!I:I,"&gt;2")</f>
        <v>0</v>
      </c>
      <c r="CF135" s="109">
        <f>SUMIFS('Planificación 2026-1'!R:R,'Planificación 2026-1'!W:W,C135,'Planificación 2026-1'!H:H,"OB",'Planificación 2026-1'!I:I,"&gt;2")</f>
        <v>0</v>
      </c>
      <c r="CG135" s="109">
        <f>SUMIFS('Planificación 2026-1'!R:R,'Planificación 2026-1'!W:W,C135,'Planificación 2026-1'!H:H,"MH",'Planificación 2026-1'!I:I,"&gt;2")</f>
        <v>0</v>
      </c>
      <c r="CH135" s="109">
        <f>SUMIFS('Planificación 2026-1'!R:R,'Planificación 2026-1'!W:W,C135,'Planificación 2026-1'!H:H,"IC",'Planificación 2026-1'!I:I,"&gt;2")</f>
        <v>0</v>
      </c>
      <c r="CI135" s="109">
        <f>SUMIFS('Planificación 2026-1'!R:R,'Planificación 2026-1'!W:W,C135,'Planificación 2026-1'!H:H,"AR",'Planificación 2026-1'!I:I,"&gt;2")</f>
        <v>0</v>
      </c>
      <c r="CJ135" s="109">
        <f>SUMIFS('Planificación 2026-1'!R:R,'Planificación 2026-1'!W:W,C135,'Planificación 2026-1'!H:H,"T1",'Planificación 2026-1'!I:I,"&gt;2")</f>
        <v>0</v>
      </c>
      <c r="CK135" s="109">
        <f>SUMIFS('Planificación 2026-1'!R:R,'Planificación 2026-1'!W:W,C135,'Planificación 2026-1'!H:H,"T3",'Planificación 2026-1'!I:I,"&gt;2")</f>
        <v>0</v>
      </c>
      <c r="CL135" s="109">
        <f>SUMIFS('Planificación 2026-1'!R:R,'Planificación 2026-1'!W:W,C135,'Planificación 2026-1'!H:H,"T2",'Planificación 2026-1'!I:I,"&gt;2")</f>
        <v>0</v>
      </c>
      <c r="CM135" s="109">
        <f>SUMIFS('Planificación 2026-1'!R:R,'Planificación 2026-1'!W:W,C135,'Planificación 2026-1'!H:H,"AE",'Planificación 2026-1'!I:I,"&gt;2")</f>
        <v>0</v>
      </c>
      <c r="CN135" s="109">
        <f>SUMIFS('Planificación 2026-1'!R:R,'Planificación 2026-1'!W:W,C135,'Planificación 2026-1'!H:H,"T4",'Planificación 2026-1'!I:I,"&gt;2")</f>
        <v>0</v>
      </c>
      <c r="CO135" s="109">
        <f>SUMIFS('Planificación 2026-1'!R:R,'Planificación 2026-1'!W:W,C135,'Planificación 2026-1'!H:H,"AF",'Planificación 2026-1'!I:I,"&lt;3")</f>
        <v>0</v>
      </c>
      <c r="CP135" s="109">
        <f>SUMIFS('Planificación 2026-1'!R:R,'Planificación 2026-1'!W:W,C135,'Planificación 2026-1'!H:H,"EN",'Planificación 2026-1'!I:I,"&lt;3")</f>
        <v>0</v>
      </c>
      <c r="CQ135" s="109">
        <f>SUMIFS('Planificación 2026-1'!R:R,'Planificación 2026-1'!W:W,C135,'Planificación 2026-1'!H:H,"IS",'Planificación 2026-1'!I:I,"&lt;3")</f>
        <v>0</v>
      </c>
      <c r="CR135" s="109">
        <f>SUMIFS('Planificación 2026-1'!R:R,'Planificación 2026-1'!W:W,C135,'Planificación 2026-1'!H:H,"PS",'Planificación 2026-1'!I:I,"&lt;3")</f>
        <v>0</v>
      </c>
      <c r="CS135" s="109">
        <f>SUMIFS('Planificación 2026-1'!R:R,'Planificación 2026-1'!W:W,C135,'Planificación 2026-1'!H:H,"IN",'Planificación 2026-1'!I:I,"&lt;3")</f>
        <v>0</v>
      </c>
      <c r="CT135" s="109">
        <f>SUMIFS('Planificación 2026-1'!R:R,'Planificación 2026-1'!W:W,C135,'Planificación 2026-1'!H:H,"CA",'Planificación 2026-1'!I:I,"&lt;3")</f>
        <v>0</v>
      </c>
      <c r="CU135" s="109">
        <f>SUMIFS('Planificación 2026-1'!R:R,'Planificación 2026-1'!W:W,C135,'Planificación 2026-1'!H:H,"DE",'Planificación 2026-1'!I:I,"&lt;3")</f>
        <v>0</v>
      </c>
      <c r="CV135" s="109">
        <f>SUMIFS('Planificación 2026-1'!R:R,'Planificación 2026-1'!W:W,C135,'Planificación 2026-1'!H:H,"OB",'Planificación 2026-1'!I:I,"&lt;3")</f>
        <v>0</v>
      </c>
      <c r="CW135" s="109">
        <f>SUMIFS('Planificación 2026-1'!R:R,'Planificación 2026-1'!W:W,C135,'Planificación 2026-1'!H:H,"MH",'Planificación 2026-1'!I:I,"&lt;3")</f>
        <v>0</v>
      </c>
      <c r="CX135" s="109">
        <f>SUMIFS('Planificación 2026-1'!R:R,'Planificación 2026-1'!W:W,C135,'Planificación 2026-1'!H:H,"IC",'Planificación 2026-1'!I:I,"&lt;3")</f>
        <v>0</v>
      </c>
      <c r="CY135" s="109">
        <f>SUMIFS('Planificación 2026-1'!R:R,'Planificación 2026-1'!W:W,C135,'Planificación 2026-1'!H:H,"AR",'Planificación 2026-1'!I:I,"&lt;3")</f>
        <v>0</v>
      </c>
      <c r="CZ135" s="109">
        <f>SUMIFS('Planificación 2026-1'!R:R,'Planificación 2026-1'!W:W,C135,'Planificación 2026-1'!H:H,"T1",'Planificación 2026-1'!I:I,"&lt;3")</f>
        <v>0</v>
      </c>
      <c r="DA135" s="109">
        <f>SUMIFS('Planificación 2026-1'!R:R,'Planificación 2026-1'!W:W,C135,'Planificación 2026-1'!H:H,"T3",'Planificación 2026-1'!I:I,"&lt;3")</f>
        <v>0</v>
      </c>
      <c r="DB135" s="109">
        <f>SUMIFS('Planificación 2026-1'!R:R,'Planificación 2026-1'!W:W,C135,'Planificación 2026-1'!H:H,"T2",'Planificación 2026-1'!I:I,"&lt;3")</f>
        <v>0</v>
      </c>
      <c r="DC135" s="109">
        <f>SUMIFS('Planificación 2026-1'!R:R,'Planificación 2026-1'!W:W,C135,'Planificación 2026-1'!H:H,"AE",'Planificación 2026-1'!I:I,"&lt;3")</f>
        <v>0</v>
      </c>
      <c r="DD135" s="109">
        <f>SUMIFS('Planificación 2026-1'!R:R,'Planificación 2026-1'!W:W,C135,'Planificación 2026-1'!H:H,"T4",'Planificación 2026-1'!I:I,"&lt;3")</f>
        <v>0</v>
      </c>
      <c r="DE135" s="108" t="str">
        <f t="shared" si="27"/>
        <v>P06</v>
      </c>
      <c r="DF135" s="41">
        <f>IF(C135="","",SUMIFS('Planificación 2026-1'!R:R,'Planificación 2026-1'!W:W,C135,'Planificación 2026-1'!F:F,"PRINCIPAL",'Planificación 2026-1'!X:X,"VIRTUAL"))</f>
        <v>0</v>
      </c>
      <c r="DG135" s="41">
        <f>IF(C135="","",SUMIFS('Planificación 2026-1'!R:R,'Planificación 2026-1'!W:W,C135,'Planificación 2026-1'!F:F,"PRINCIPAL",'Planificación 2026-1'!X:X,"PRESENCIAL"))</f>
        <v>0</v>
      </c>
      <c r="DH135" s="41">
        <f>IF(C135="","",SUMIFS('Planificación 2026-1'!R:R,'Planificación 2026-1'!W:W,C135,'Planificación 2026-1'!F:F,"PRINCIPAL",'Planificación 2026-1'!X:X,"HIBRIDO PRESENCIAL"))</f>
        <v>0</v>
      </c>
      <c r="DI135" s="108" t="str">
        <f t="shared" si="28"/>
        <v/>
      </c>
      <c r="DJ135" s="108">
        <f>IF(C135="","",SUMIFS('Planificación 2026-1'!R:R,'Planificación 2026-1'!W:W,C135,'Planificación 2026-1'!F:F,"FILIAL",'Planificación 2026-1'!X:X,"VIRTUAL"))</f>
        <v>0</v>
      </c>
      <c r="DK135" s="110">
        <f>IF(C135="","",SUMIFS('Planificación 2026-1'!R:R,'Planificación 2026-1'!W:W,C135,'Planificación 2026-1'!F:F,"FILIAL",'Planificación 2026-1'!X:X,"PRESENCIAL"))</f>
        <v>0</v>
      </c>
      <c r="DL135" s="61">
        <f>IF(C135="","",SUMIFS('Planificación 2026-1'!R:R,'Planificación 2026-1'!W:W,C135,'Planificación 2026-1'!F:F,"FILIAL",'Planificación 2026-1'!X:X,"HIBRIDO PRESENCIAL"))</f>
        <v>0</v>
      </c>
      <c r="DM135" s="111" t="str">
        <f t="shared" si="29"/>
        <v/>
      </c>
      <c r="DN135" s="108">
        <f>IF(C135="","",SUMIFS('Planificación 2026-1'!R:R,'Planificación 2026-1'!W:W,C135,'Planificación 2026-1'!F:F,"SUNAMPE",'Planificación 2026-1'!X:X,"VIRTUAL"))</f>
        <v>0</v>
      </c>
      <c r="DO135" s="61">
        <f>IF(C135="","",SUMIFS('Planificación 2026-1'!R:R,'Planificación 2026-1'!W:W,C135,'Planificación 2026-1'!F:F,"SUNAMPE",'Planificación 2026-1'!X:X,"PRESENCIAL"))</f>
        <v>0</v>
      </c>
      <c r="DP135" s="111" t="str">
        <f t="shared" si="30"/>
        <v/>
      </c>
      <c r="DQ135" s="108">
        <f>IF(C135="","",SUMIFS('Planificación 2026-1'!R:R,'Planificación 2026-1'!W:W,C135,'Planificación 2026-1'!F:F,"HUAURA",'Planificación 2026-1'!X:X,"VIRTUAL"))</f>
        <v>0</v>
      </c>
      <c r="DR135" s="61">
        <f>IF(C135="","",SUMIFS('Planificación 2026-1'!R:R,'Planificación 2026-1'!W:W,C135,'Planificación 2026-1'!F:F,"HUAURA",'Planificación 2026-1'!X:X,"PRESENCIAL"))</f>
        <v>0</v>
      </c>
      <c r="DS135" s="76">
        <f>SUMIFS('Planificación 2026-1'!R:R,'Planificación 2026-1'!W:W,C135,'Planificación 2026-1'!F:F,"PRINCIPAL",'Planificación 2026-1'!X:X,"VIRTUAL",'Planificación 2026-1'!I:I,"&gt;2")</f>
        <v>0</v>
      </c>
      <c r="DT135" s="76">
        <f>SUMIFS('Planificación 2026-1'!R:R,'Planificación 2026-1'!W:W,C135,'Planificación 2026-1'!F:F,"PRINCIPAL",'Planificación 2026-1'!X:X,"&lt;&gt;VIRTUAL",'Planificación 2026-1'!I:I,"&gt;2")</f>
        <v>17</v>
      </c>
      <c r="DU135" s="76">
        <f>SUMIFS('Planificación 2026-1'!R:R,'Planificación 2026-1'!W:W,C135,'Planificación 2026-1'!F:F,"SUNAMPE",'Planificación 2026-1'!X:X,"VIRTUAL",'Planificación 2026-1'!I:I,"&gt;2")</f>
        <v>0</v>
      </c>
      <c r="DV135" s="76">
        <f>SUMIFS('Planificación 2026-1'!R:R,'Planificación 2026-1'!W:W,C135,'Planificación 2026-1'!F:F,"SUNAMPE",'Planificación 2026-1'!X:X,"&lt;&gt;VIRTUAL",'Planificación 2026-1'!I:I,"&gt;2")</f>
        <v>0</v>
      </c>
      <c r="DW135" s="76">
        <f>SUMIFS('Planificación 2026-1'!R:R,'Planificación 2026-1'!W:W,C135,'Planificación 2026-1'!F:F,"FILIAL",'Planificación 2026-1'!X:X,"VIRTUAL",'Planificación 2026-1'!I:I,"&gt;2")</f>
        <v>0</v>
      </c>
      <c r="DX135" s="76">
        <f>SUMIFS('Planificación 2026-1'!R:R,'Planificación 2026-1'!W:W,C135,'Planificación 2026-1'!F:F,"FILIAL",'Planificación 2026-1'!X:X,"&lt;&gt;VIRTUAL",'Planificación 2026-1'!I:I,"&gt;2")</f>
        <v>0</v>
      </c>
      <c r="DY135" s="76">
        <f>SUMIFS('Planificación 2026-1'!R:R,'Planificación 2026-1'!W:W,C135,'Planificación 2026-1'!F:F,"PORUMA",'Planificación 2026-1'!X:X,"VIRTUAL",'Planificación 2026-1'!I:I,"&gt;2")</f>
        <v>0</v>
      </c>
      <c r="DZ135" s="76">
        <f>SUMIFS('Planificación 2026-1'!R:R,'Planificación 2026-1'!W:W,C135,'Planificación 2026-1'!F:F,"PORUMA",'Planificación 2026-1'!X:X,"&lt;&gt;VIRTUAL",'Planificación 2026-1'!I:I,"&gt;2")</f>
        <v>0</v>
      </c>
      <c r="EA135" s="76">
        <f>SUMIFS('Planificación 2026-1'!R:R,'Planificación 2026-1'!W:W,C135,'Planificación 2026-1'!F:F,"HUAURA",'Planificación 2026-1'!X:X,"VIRTUAL",'Planificación 2026-1'!I:I,"&gt;2")</f>
        <v>0</v>
      </c>
      <c r="EB135" s="76">
        <f>SUMIFS('Planificación 2026-1'!R:R,'Planificación 2026-1'!W:W,C135,'Planificación 2026-1'!F:F,"HUAURA",'Planificación 2026-1'!X:X,"&lt;&gt;VIRTUAL",'Planificación 2026-1'!I:I,"&gt;2")</f>
        <v>0</v>
      </c>
      <c r="EC135" s="76">
        <f>SUMIFS('Planificación 2026-1'!R:R,'Planificación 2026-1'!W:W,C135,'Planificación 2026-1'!F:F,"PRINCIPAL",'Planificación 2026-1'!X:X,"VIRTUAL",'Planificación 2026-1'!I:I,"&lt;3")</f>
        <v>0</v>
      </c>
      <c r="ED135" s="76">
        <f>SUMIFS('Planificación 2026-1'!R:R,'Planificación 2026-1'!W:W,C135,'Planificación 2026-1'!F:F,"PRINCIPAL",'Planificación 2026-1'!X:X,"&lt;&gt;VIRTUAL",'Planificación 2026-1'!I:I,"&lt;3")</f>
        <v>0</v>
      </c>
      <c r="EE135" s="76">
        <f>SUMIFS('Planificación 2026-1'!R:R,'Planificación 2026-1'!W:W,C135,'Planificación 2026-1'!F:F,"SUNAMPE",'Planificación 2026-1'!X:X,"VIRTUAL",'Planificación 2026-1'!I:I,"&lt;3")</f>
        <v>0</v>
      </c>
      <c r="EF135" s="76">
        <f>SUMIFS('Planificación 2026-1'!R:R,'Planificación 2026-1'!W:W,C135,'Planificación 2026-1'!F:F,"SUNAMPE",'Planificación 2026-1'!X:X,"&lt;&gt;VIRTUAL",'Planificación 2026-1'!I:I,"&lt;3")</f>
        <v>0</v>
      </c>
      <c r="EG135" s="76">
        <f>SUMIFS('Planificación 2026-1'!R:R,'Planificación 2026-1'!W:W,C135,'Planificación 2026-1'!F:F,"FILIAL",'Planificación 2026-1'!X:X,"VIRTUAL",'Planificación 2026-1'!I:I,"&lt;3")</f>
        <v>0</v>
      </c>
      <c r="EH135" s="76">
        <f>SUMIFS('Planificación 2026-1'!R:R,'Planificación 2026-1'!W:W,C135,'Planificación 2026-1'!F:F,"FILIAL",'Planificación 2026-1'!X:X,"&lt;&gt;VIRTUAL",'Planificación 2026-1'!I:I,"&lt;3")</f>
        <v>0</v>
      </c>
      <c r="EI135" s="76">
        <f>SUMIFS('Planificación 2026-1'!R:R,'Planificación 2026-1'!W:W,C135,'Planificación 2026-1'!F:F,"PORUMA",'Planificación 2026-1'!X:X,"VIRTUAL",'Planificación 2026-1'!I:I,"&lt;3")</f>
        <v>0</v>
      </c>
      <c r="EJ135" s="76">
        <f>SUMIFS('Planificación 2026-1'!R:R,'Planificación 2026-1'!W:W,C135,'Planificación 2026-1'!F:F,"PORUMA",'Planificación 2026-1'!X:X,"&lt;&gt;VIRTUAL",'Planificación 2026-1'!I:I,"&lt;3")</f>
        <v>0</v>
      </c>
      <c r="EK135" s="76">
        <f>SUMIFS('Planificación 2026-1'!R:R,'Planificación 2026-1'!W:W,C135,'Planificación 2026-1'!F:F,"HUAURA",'Planificación 2026-1'!X:X,"VIRTUAL",'Planificación 2026-1'!I:I,"&lt;3")</f>
        <v>0</v>
      </c>
      <c r="EL135" s="76">
        <f>SUMIFS('Planificación 2026-1'!R:R,'Planificación 2026-1'!W:W,C135,'Planificación 2026-1'!F:F,"HUAURA",'Planificación 2026-1'!X:X,"&lt;&gt;VIRTUAL",'Planificación 2026-1'!I:I,"&lt;3")</f>
        <v>0</v>
      </c>
      <c r="EM135" s="76"/>
      <c r="EN135" s="76">
        <f t="shared" si="23"/>
        <v>0</v>
      </c>
      <c r="EO135" s="76">
        <f t="shared" si="24"/>
        <v>17</v>
      </c>
      <c r="EP135" s="76" t="b">
        <f t="shared" si="25"/>
        <v>1</v>
      </c>
      <c r="EQ135" s="76" t="str">
        <f t="shared" si="26"/>
        <v>SEDE</v>
      </c>
      <c r="ER135" s="76" t="str">
        <f t="shared" si="31"/>
        <v>PRESENCIAL</v>
      </c>
    </row>
    <row r="136" spans="1:148" hidden="1">
      <c r="A136" s="83"/>
      <c r="B136" s="119">
        <v>133</v>
      </c>
      <c r="C136" s="115" t="s">
        <v>308</v>
      </c>
      <c r="D136" s="112">
        <f>SUMIF('Planificación 2026-1'!W:W,C136,'Planificación 2026-1'!R:R)</f>
        <v>0</v>
      </c>
      <c r="E136" s="114" t="s">
        <v>173</v>
      </c>
      <c r="F136" s="115" t="s">
        <v>171</v>
      </c>
      <c r="G136" s="115" t="s">
        <v>153</v>
      </c>
      <c r="H136" s="115" t="s">
        <v>128</v>
      </c>
      <c r="I136" s="107" t="str">
        <f>IF(SUM(COUNTIFS('Planificación 2026-1'!F:F,"PRINCIPAL",'Planificación 2026-1'!W:W,C136,'Planificación 2026-1'!H:H,"AF"))&gt;0,"P01"," ")</f>
        <v xml:space="preserve"> </v>
      </c>
      <c r="J136" s="108" t="str">
        <f>IF(SUM(COUNTIFS('Planificación 2026-1'!F:F,"PRINCIPAL",'Planificación 2026-1'!W:W,C136,'Planificación 2026-1'!H:H,"EN"))&gt;0,"P02"," ")</f>
        <v xml:space="preserve"> </v>
      </c>
      <c r="K136" s="108" t="str">
        <f>IF(SUM(COUNTIFS('Planificación 2026-1'!F:F,"PRINCIPAL",'Planificación 2026-1'!W:W,C136,'Planificación 2026-1'!H:H,"IS"))&gt;0,"P03"," ")</f>
        <v xml:space="preserve"> </v>
      </c>
      <c r="L136" s="108" t="str">
        <f>IF(SUM(COUNTIFS('Planificación 2026-1'!F:F,"PRINCIPAL",'Planificación 2026-1'!W:W,C136,'Planificación 2026-1'!H:H,"PS"))&gt;0,"P04"," ")</f>
        <v xml:space="preserve"> </v>
      </c>
      <c r="M136" s="108"/>
      <c r="N136" s="108" t="str">
        <f>IF(SUM(COUNTIFS('Planificación 2026-1'!F:F,"PRINCIPAL",'Planificación 2026-1'!W:W,C136,'Planificación 2026-1'!H:H,"IN"))&gt;0,"P06"," ")</f>
        <v xml:space="preserve"> </v>
      </c>
      <c r="O136" s="108" t="str">
        <f>IF(SUM(COUNTIFS('Planificación 2026-1'!F:F,"PRINCIPAL",'Planificación 2026-1'!W:W,C136,'Planificación 2026-1'!H:H,"CA"))&gt;0,"P07"," ")</f>
        <v xml:space="preserve"> </v>
      </c>
      <c r="P136" s="108" t="str">
        <f>IF(SUM(COUNTIFS('Planificación 2026-1'!F:F,"PRINCIPAL",'Planificación 2026-1'!W:W,C136,'Planificación 2026-1'!H:H,"DE"))&gt;0,"P08"," ")</f>
        <v xml:space="preserve"> </v>
      </c>
      <c r="Q136" s="108" t="str">
        <f>IF(SUM(COUNTIFS('Planificación 2026-1'!F:F,"PRINCIPAL",'Planificación 2026-1'!W:W,C136,'Planificación 2026-1'!H:H,"OB"))&gt;0,"P09"," ")</f>
        <v xml:space="preserve"> </v>
      </c>
      <c r="R136" s="108" t="str">
        <f>IF(SUM(COUNTIFS('Planificación 2026-1'!F:F,"PRINCIPAL",'Planificación 2026-1'!W:W,C136,'Planificación 2026-1'!H:H,"MH"))&gt;0,"P31"," ")</f>
        <v xml:space="preserve"> </v>
      </c>
      <c r="S136" s="108" t="str">
        <f>IF(SUM(COUNTIFS('Planificación 2026-1'!F:F,"PRINCIPAL",'Planificación 2026-1'!W:W,C136,'Planificación 2026-1'!H:H,"IC"))&gt;0,"P32"," ")</f>
        <v xml:space="preserve"> </v>
      </c>
      <c r="T136" s="108" t="str">
        <f>IF(SUM(COUNTIFS('Planificación 2026-1'!F:F,"PRINCIPAL",'Planificación 2026-1'!W:W,C136,'Planificación 2026-1'!H:H,"AR"))&gt;0,"P34"," ")</f>
        <v xml:space="preserve"> </v>
      </c>
      <c r="U136" s="108" t="str">
        <f>IF(SUM(COUNTIFS('Planificación 2026-1'!F:F,"PRINCIPAL",'Planificación 2026-1'!W:W,C136,'Planificación 2026-1'!H:H,"T1"))&gt;0,"P35"," ")</f>
        <v xml:space="preserve"> </v>
      </c>
      <c r="V136" s="108" t="str">
        <f>IF(SUM(COUNTIFS('Planificación 2026-1'!F:F,"PRINCIPAL",'Planificación 2026-1'!W:W,C136,'Planificación 2026-1'!H:H,"T3"))&gt;0,"P36"," ")</f>
        <v xml:space="preserve"> </v>
      </c>
      <c r="W136" s="108" t="str">
        <f>IF(SUM(COUNTIFS('Planificación 2026-1'!F:F,"PRINCIPAL",'Planificación 2026-1'!W:W,C136,'Planificación 2026-1'!H:H,"T2"))&gt;0,"P37"," ")</f>
        <v xml:space="preserve"> </v>
      </c>
      <c r="X136" s="108" t="str">
        <f>IF(SUM(COUNTIFS('Planificación 2026-1'!F:F,"PRINCIPAL",'Planificación 2026-1'!W:W,C136,'Planificación 2026-1'!H:H,"AE"))&gt;0,"P38"," ")</f>
        <v xml:space="preserve"> </v>
      </c>
      <c r="Y136" s="108" t="str">
        <f>IF(SUM(COUNTIFS('Planificación 2026-1'!F:F,"PRINCIPAL",'Planificación 2026-1'!W:W,C136,'Planificación 2026-1'!H:H,"T4"))&gt;0,"P55"," ")</f>
        <v xml:space="preserve"> </v>
      </c>
      <c r="Z136" s="108" t="str">
        <f>IF(SUM(COUNTIFS('Planificación 2026-1'!F:F,"FILIAL",'Planificación 2026-1'!W:W,C136,'Planificación 2026-1'!H:H,"AF"))&gt;0," P01"," ")</f>
        <v xml:space="preserve"> </v>
      </c>
      <c r="AA136" s="108" t="str">
        <f>IF(SUM(COUNTIFS('Planificación 2026-1'!F:F,"FILIAL",'Planificación 2026-1'!W:W,C136,'Planificación 2026-1'!H:H,"EN"))&gt;0,"P02"," ")</f>
        <v xml:space="preserve"> </v>
      </c>
      <c r="AB136" s="108" t="str">
        <f>IF(SUM(COUNTIFS('Planificación 2026-1'!F:F,"FILIAL",'Planificación 2026-1'!W:W,C136,'Planificación 2026-1'!H:H,"IS"))&gt;0,"P03"," ")</f>
        <v xml:space="preserve"> </v>
      </c>
      <c r="AC136" s="108" t="str">
        <f>IF(SUM(COUNTIFS('Planificación 2026-1'!F:F,"FILIAL",'Planificación 2026-1'!W:W,C136,'Planificación 2026-1'!H:H,"PS"))&gt;0,"P04"," ")</f>
        <v xml:space="preserve"> </v>
      </c>
      <c r="AD136" s="108"/>
      <c r="AE136" s="108" t="str">
        <f>IF(SUM(COUNTIFS('Planificación 2026-1'!F:F,"FILIAL",'Planificación 2026-1'!W:W,C136,'Planificación 2026-1'!H:H,"IN"))&gt;0,"P06"," ")</f>
        <v xml:space="preserve"> </v>
      </c>
      <c r="AF136" s="108" t="str">
        <f>IF(SUM(COUNTIFS('Planificación 2026-1'!F:F,"FILIAL",'Planificación 2026-1'!W:W,C136,'Planificación 2026-1'!H:H,"CA"))&gt;0,"P07"," ")</f>
        <v xml:space="preserve"> </v>
      </c>
      <c r="AG136" s="108" t="str">
        <f>IF(SUM(COUNTIFS('Planificación 2026-1'!F:F,"FILIAL",'Planificación 2026-1'!W:W,C136,'Planificación 2026-1'!H:H,"DE"))&gt;0,"P08"," ")</f>
        <v xml:space="preserve"> </v>
      </c>
      <c r="AH136" s="108" t="str">
        <f>IF(SUM(COUNTIFS('Planificación 2026-1'!F:F,"FILIAL",'Planificación 2026-1'!W:W,C136,'Planificación 2026-1'!H:H,"OB"))&gt;0,"P09"," ")</f>
        <v xml:space="preserve"> </v>
      </c>
      <c r="AI136" s="108" t="str">
        <f>IF(SUM(COUNTIFS('Planificación 2026-1'!F:F,"FILIAL",'Planificación 2026-1'!W:W,C136,'Planificación 2026-1'!H:H,"MH"))&gt;0,"P31"," ")</f>
        <v xml:space="preserve"> </v>
      </c>
      <c r="AJ136" s="108" t="str">
        <f>IF(SUM(COUNTIFS('Planificación 2026-1'!F:F,"FILIAL",'Planificación 2026-1'!W:W,C136,'Planificación 2026-1'!H:H,"IC"))&gt;0,"P32"," ")</f>
        <v xml:space="preserve"> </v>
      </c>
      <c r="AK136" s="108" t="str">
        <f>IF(SUM(COUNTIFS('Planificación 2026-1'!F:F,"FILIAL",'Planificación 2026-1'!W:W,C136,'Planificación 2026-1'!H:H,"AR"))&gt;0,"P34"," ")</f>
        <v xml:space="preserve"> </v>
      </c>
      <c r="AL136" s="108" t="str">
        <f>IF(SUM(COUNTIFS('Planificación 2026-1'!F:F,"FILIAL",'Planificación 2026-1'!W:W,C136,'Planificación 2026-1'!H:H,"T1"))&gt;0,"P35"," ")</f>
        <v xml:space="preserve"> </v>
      </c>
      <c r="AM136" s="108" t="str">
        <f>IF(SUM(COUNTIFS('Planificación 2026-1'!F:F,"FILIAL",'Planificación 2026-1'!W:W,C136,'Planificación 2026-1'!H:H,"T3"))&gt;0,"P36"," ")</f>
        <v xml:space="preserve"> </v>
      </c>
      <c r="AN136" s="108" t="str">
        <f>IF(SUM(COUNTIFS('Planificación 2026-1'!F:F,"FILIAL",'Planificación 2026-1'!W:W,C136,'Planificación 2026-1'!H:H,"T2"))&gt;0,"P37"," ")</f>
        <v xml:space="preserve"> </v>
      </c>
      <c r="AO136" s="108" t="str">
        <f>IF(SUM(COUNTIFS('Planificación 2026-1'!F:F,"FILIAL",'Planificación 2026-1'!W:W,C136,'Planificación 2026-1'!H:H,"AE"))&gt;0,"P38"," ")</f>
        <v xml:space="preserve"> </v>
      </c>
      <c r="AP136" s="108" t="str">
        <f>IF(SUM(COUNTIFS('Planificación 2026-1'!F:F,"FILIAL",'Planificación 2026-1'!W:W,C136,'Planificación 2026-1'!H:H,"T4"))&gt;0,"P55"," ")</f>
        <v xml:space="preserve"> </v>
      </c>
      <c r="AQ136" s="108" t="str">
        <f>IF(SUM(COUNTIFS('Planificación 2026-1'!F:F,"SUNAMPE",'Planificación 2026-1'!W:W,C136,'Planificación 2026-1'!H:H,"AF"))&gt;0," P01"," ")</f>
        <v xml:space="preserve"> </v>
      </c>
      <c r="AR136" s="108" t="str">
        <f>IF(SUM(COUNTIFS('Planificación 2026-1'!F:F,"SUNAMPE",'Planificación 2026-1'!W:W,C136,'Planificación 2026-1'!H:H,"EN"))&gt;0,"P02"," ")</f>
        <v xml:space="preserve"> </v>
      </c>
      <c r="AS136" s="108" t="str">
        <f>IF(SUM(COUNTIFS('Planificación 2026-1'!F:F,"SUNAMPE",'Planificación 2026-1'!W:W,C136,'Planificación 2026-1'!H:H,"IS"))&gt;0,"P03"," ")</f>
        <v xml:space="preserve"> </v>
      </c>
      <c r="AT136" s="108" t="str">
        <f>IF(SUM(COUNTIFS('Planificación 2026-1'!F:F,"SUNAMPE",'Planificación 2026-1'!W:W,C136,'Planificación 2026-1'!H:H,"PS"))&gt;0,"P04"," ")</f>
        <v xml:space="preserve"> </v>
      </c>
      <c r="AU136" s="108"/>
      <c r="AV136" s="108" t="str">
        <f>IF(SUM(COUNTIFS('Planificación 2026-1'!F:F,"SUNAMPE",'Planificación 2026-1'!W:W,C136,'Planificación 2026-1'!H:H,"IN"))&gt;0,"P06"," ")</f>
        <v xml:space="preserve"> </v>
      </c>
      <c r="AW136" s="108" t="str">
        <f>IF(SUM(COUNTIFS('Planificación 2026-1'!F:F,"SUNAMPE",'Planificación 2026-1'!W:W,C136,'Planificación 2026-1'!H:H,"CA"))&gt;0,"P07"," ")</f>
        <v xml:space="preserve"> </v>
      </c>
      <c r="AX136" s="108" t="str">
        <f>IF(SUM(COUNTIFS('Planificación 2026-1'!F:F,"SUNAMPE",'Planificación 2026-1'!W:W,C136,'Planificación 2026-1'!H:H,"DE"))&gt;0,"P08"," ")</f>
        <v xml:space="preserve"> </v>
      </c>
      <c r="AY136" s="108" t="str">
        <f>IF(SUM(COUNTIFS('Planificación 2026-1'!F:F,"SUNAMPE",'Planificación 2026-1'!W:W,C136,'Planificación 2026-1'!H:H,"OB"))&gt;0,"P09"," ")</f>
        <v xml:space="preserve"> </v>
      </c>
      <c r="AZ136" s="108" t="str">
        <f>IF(SUM(COUNTIFS('Planificación 2026-1'!F:F,"SUNAMPE",'Planificación 2026-1'!W:W,C136,'Planificación 2026-1'!H:H,"MH"))&gt;0,"P31"," ")</f>
        <v xml:space="preserve"> </v>
      </c>
      <c r="BA136" s="108" t="str">
        <f>IF(SUM(COUNTIFS('Planificación 2026-1'!F:F,"SUNAMPE",'Planificación 2026-1'!W:W,C136,'Planificación 2026-1'!H:H,"IC"))&gt;0,"P32"," ")</f>
        <v xml:space="preserve"> </v>
      </c>
      <c r="BB136" s="108" t="str">
        <f>IF(SUM(COUNTIFS('Planificación 2026-1'!F:F,"SUNAMPE",'Planificación 2026-1'!W:W,C136,'Planificación 2026-1'!H:H,"AR"))&gt;0,"P34"," ")</f>
        <v xml:space="preserve"> </v>
      </c>
      <c r="BC136" s="108" t="str">
        <f>IF(SUM(COUNTIFS('Planificación 2026-1'!F:F,"SUNAMPE",'Planificación 2026-1'!W:W,C136,'Planificación 2026-1'!H:H,"T1"))&gt;0,"P35"," ")</f>
        <v xml:space="preserve"> </v>
      </c>
      <c r="BD136" s="108" t="str">
        <f>IF(SUM(COUNTIFS('Planificación 2026-1'!F:F,"SUNAMPE",'Planificación 2026-1'!W:W,C136,'Planificación 2026-1'!H:H,"T3"))&gt;0,"P36"," ")</f>
        <v xml:space="preserve"> </v>
      </c>
      <c r="BE136" s="108" t="str">
        <f>IF(SUM(COUNTIFS('Planificación 2026-1'!F:F,"SUNAMPE",'Planificación 2026-1'!W:W,C136,'Planificación 2026-1'!H:H,"T2"))&gt;0,"P37"," ")</f>
        <v xml:space="preserve"> </v>
      </c>
      <c r="BF136" s="108" t="str">
        <f>IF(SUM(COUNTIFS('Planificación 2026-1'!F:F,"SUNAMPE",'Planificación 2026-1'!W:W,C136,'Planificación 2026-1'!H:H,"AE"))&gt;0,"P38"," ")</f>
        <v xml:space="preserve"> </v>
      </c>
      <c r="BG136" s="108" t="str">
        <f>IF(SUM(COUNTIFS('Planificación 2026-1'!F:F,"SUNAMPE",'Planificación 2026-1'!W:W,C136,'Planificación 2026-1'!H:H,"T4"))&gt;0,"P55"," ")</f>
        <v xml:space="preserve"> </v>
      </c>
      <c r="BH136" s="108" t="str">
        <f>IF(SUM(COUNTIFS('Planificación 2026-1'!F:F,"HUAURA",'Planificación 2026-1'!W:W,C136,'Planificación 2026-1'!H:H,"AF"))&gt;0," P01"," ")</f>
        <v xml:space="preserve"> </v>
      </c>
      <c r="BI136" s="108" t="str">
        <f>IF(SUM(COUNTIFS('Planificación 2026-1'!F:F,"HUAURA",'Planificación 2026-1'!W:W,C136,'Planificación 2026-1'!H:H,"EN"))&gt;0,"P02"," ")</f>
        <v xml:space="preserve"> </v>
      </c>
      <c r="BJ136" s="108" t="str">
        <f>IF(SUM(COUNTIFS('Planificación 2026-1'!F:F,"HUAURA",'Planificación 2026-1'!W:W,C136,'Planificación 2026-1'!H:H,"IS"))&gt;0,"P03"," ")</f>
        <v xml:space="preserve"> </v>
      </c>
      <c r="BK136" s="108" t="str">
        <f>IF(SUM(COUNTIFS('Planificación 2026-1'!F:F,"HUAURA",'Planificación 2026-1'!W:W,C136,'Planificación 2026-1'!H:H,"PS"))&gt;0,"P04"," ")</f>
        <v xml:space="preserve"> </v>
      </c>
      <c r="BL136" s="108"/>
      <c r="BM136" s="108" t="str">
        <f>IF(SUM(COUNTIFS('Planificación 2026-1'!F:F,"HUAURA",'Planificación 2026-1'!W:W,C136,'Planificación 2026-1'!H:H,"IN"))&gt;0,"P06"," ")</f>
        <v xml:space="preserve"> </v>
      </c>
      <c r="BN136" s="108" t="str">
        <f>IF(SUM(COUNTIFS('Planificación 2026-1'!F:F,"HUAURA",'Planificación 2026-1'!W:W,C136,'Planificación 2026-1'!H:H,"CA"))&gt;0,"P07"," ")</f>
        <v xml:space="preserve"> </v>
      </c>
      <c r="BO136" s="108" t="str">
        <f>IF(SUM(COUNTIFS('Planificación 2026-1'!F:F,"HUAURA",'Planificación 2026-1'!W:W,C136,'Planificación 2026-1'!H:H,"DE"))&gt;0,"P08"," ")</f>
        <v xml:space="preserve"> </v>
      </c>
      <c r="BP136" s="108" t="str">
        <f>IF(SUM(COUNTIFS('Planificación 2026-1'!F:F,"HUAURA",'Planificación 2026-1'!W:W,C136,'Planificación 2026-1'!H:H,"OB"))&gt;0,"P09"," ")</f>
        <v xml:space="preserve"> </v>
      </c>
      <c r="BQ136" s="108" t="str">
        <f>IF(SUM(COUNTIFS('Planificación 2026-1'!F:F,"HUAURA",'Planificación 2026-1'!W:W,C136,'Planificación 2026-1'!H:H,"MH"))&gt;0,"P31"," ")</f>
        <v xml:space="preserve"> </v>
      </c>
      <c r="BR136" s="108" t="str">
        <f>IF(SUM(COUNTIFS('Planificación 2026-1'!F:F,"HUAURA",'Planificación 2026-1'!W:W,C136,'Planificación 2026-1'!H:H,"IC"))&gt;0,"P32"," ")</f>
        <v xml:space="preserve"> </v>
      </c>
      <c r="BS136" s="108" t="str">
        <f>IF(SUM(COUNTIFS('Planificación 2026-1'!F:F,"HUAURA",'Planificación 2026-1'!W:W,C136,'Planificación 2026-1'!H:H,"AR"))&gt;0,"P34"," ")</f>
        <v xml:space="preserve"> </v>
      </c>
      <c r="BT136" s="108" t="str">
        <f>IF(SUM(COUNTIFS('Planificación 2026-1'!F:F,"HUAURA",'Planificación 2026-1'!W:W,C136,'Planificación 2026-1'!H:H,"T1"))&gt;0,"P35"," ")</f>
        <v xml:space="preserve"> </v>
      </c>
      <c r="BU136" s="108" t="str">
        <f>IF(SUM(COUNTIFS('Planificación 2026-1'!F:F,"HUAURA",'Planificación 2026-1'!W:W,C136,'Planificación 2026-1'!H:H,"T3"))&gt;0,"P36"," ")</f>
        <v xml:space="preserve"> </v>
      </c>
      <c r="BV136" s="108" t="str">
        <f>IF(SUM(COUNTIFS('Planificación 2026-1'!F:F,"HUAURA",'Planificación 2026-1'!W:W,C136,'Planificación 2026-1'!H:H,"T2"))&gt;0,"P37"," ")</f>
        <v xml:space="preserve"> </v>
      </c>
      <c r="BW136" s="108" t="str">
        <f>IF(SUM(COUNTIFS('Planificación 2026-1'!F:F,"HUAURA",'Planificación 2026-1'!W:W,C136,'Planificación 2026-1'!H:H,"AE"))&gt;0,"P38"," ")</f>
        <v xml:space="preserve"> </v>
      </c>
      <c r="BX136" s="108" t="str">
        <f>IF(SUM(COUNTIFS('Planificación 2026-1'!F:F,"HUAURA",'Planificación 2026-1'!W:W,C136,'Planificación 2026-1'!H:H,"T4"))&gt;0,"P55"," ")</f>
        <v xml:space="preserve"> </v>
      </c>
      <c r="BY136" s="109">
        <f>SUMIFS('Planificación 2026-1'!R:R,'Planificación 2026-1'!W:W,C136,'Planificación 2026-1'!H:H,"AF",'Planificación 2026-1'!I:I,"&gt;2")</f>
        <v>0</v>
      </c>
      <c r="BZ136" s="109">
        <f>SUMIFS('Planificación 2026-1'!R:R,'Planificación 2026-1'!W:W,C136,'Planificación 2026-1'!H:H,"EN",'Planificación 2026-1'!I:I,"&gt;2")</f>
        <v>0</v>
      </c>
      <c r="CA136" s="109">
        <f>SUMIFS('Planificación 2026-1'!R:R,'Planificación 2026-1'!W:W,C136,'Planificación 2026-1'!H:H,"IS",'Planificación 2026-1'!I:I,"&gt;2")</f>
        <v>0</v>
      </c>
      <c r="CB136" s="109">
        <f>SUMIFS('Planificación 2026-1'!R:R,'Planificación 2026-1'!W:W,C136,'Planificación 2026-1'!H:H,"PS",'Planificación 2026-1'!I:I,"&gt;2")</f>
        <v>0</v>
      </c>
      <c r="CC136" s="109">
        <f>SUMIFS('Planificación 2026-1'!R:R,'Planificación 2026-1'!W:W,C136,'Planificación 2026-1'!H:H,"IN",'Planificación 2026-1'!I:I,"&gt;2")</f>
        <v>0</v>
      </c>
      <c r="CD136" s="109">
        <f>SUMIFS('Planificación 2026-1'!R:R,'Planificación 2026-1'!W:W,C136,'Planificación 2026-1'!H:H,"CA",'Planificación 2026-1'!I:I,"&gt;2")</f>
        <v>0</v>
      </c>
      <c r="CE136" s="109">
        <f>SUMIFS('Planificación 2026-1'!R:R,'Planificación 2026-1'!W:W,C136,'Planificación 2026-1'!H:H,"DE",'Planificación 2026-1'!I:I,"&gt;2")</f>
        <v>0</v>
      </c>
      <c r="CF136" s="109">
        <f>SUMIFS('Planificación 2026-1'!R:R,'Planificación 2026-1'!W:W,C136,'Planificación 2026-1'!H:H,"OB",'Planificación 2026-1'!I:I,"&gt;2")</f>
        <v>0</v>
      </c>
      <c r="CG136" s="109">
        <f>SUMIFS('Planificación 2026-1'!R:R,'Planificación 2026-1'!W:W,C136,'Planificación 2026-1'!H:H,"MH",'Planificación 2026-1'!I:I,"&gt;2")</f>
        <v>0</v>
      </c>
      <c r="CH136" s="109">
        <f>SUMIFS('Planificación 2026-1'!R:R,'Planificación 2026-1'!W:W,C136,'Planificación 2026-1'!H:H,"IC",'Planificación 2026-1'!I:I,"&gt;2")</f>
        <v>0</v>
      </c>
      <c r="CI136" s="109">
        <f>SUMIFS('Planificación 2026-1'!R:R,'Planificación 2026-1'!W:W,C136,'Planificación 2026-1'!H:H,"AR",'Planificación 2026-1'!I:I,"&gt;2")</f>
        <v>0</v>
      </c>
      <c r="CJ136" s="109">
        <f>SUMIFS('Planificación 2026-1'!R:R,'Planificación 2026-1'!W:W,C136,'Planificación 2026-1'!H:H,"T1",'Planificación 2026-1'!I:I,"&gt;2")</f>
        <v>0</v>
      </c>
      <c r="CK136" s="109">
        <f>SUMIFS('Planificación 2026-1'!R:R,'Planificación 2026-1'!W:W,C136,'Planificación 2026-1'!H:H,"T3",'Planificación 2026-1'!I:I,"&gt;2")</f>
        <v>0</v>
      </c>
      <c r="CL136" s="109">
        <f>SUMIFS('Planificación 2026-1'!R:R,'Planificación 2026-1'!W:W,C136,'Planificación 2026-1'!H:H,"T2",'Planificación 2026-1'!I:I,"&gt;2")</f>
        <v>0</v>
      </c>
      <c r="CM136" s="109">
        <f>SUMIFS('Planificación 2026-1'!R:R,'Planificación 2026-1'!W:W,C136,'Planificación 2026-1'!H:H,"AE",'Planificación 2026-1'!I:I,"&gt;2")</f>
        <v>0</v>
      </c>
      <c r="CN136" s="109">
        <f>SUMIFS('Planificación 2026-1'!R:R,'Planificación 2026-1'!W:W,C136,'Planificación 2026-1'!H:H,"T4",'Planificación 2026-1'!I:I,"&gt;2")</f>
        <v>0</v>
      </c>
      <c r="CO136" s="109">
        <f>SUMIFS('Planificación 2026-1'!R:R,'Planificación 2026-1'!W:W,C136,'Planificación 2026-1'!H:H,"AF",'Planificación 2026-1'!I:I,"&lt;3")</f>
        <v>0</v>
      </c>
      <c r="CP136" s="109">
        <f>SUMIFS('Planificación 2026-1'!R:R,'Planificación 2026-1'!W:W,C136,'Planificación 2026-1'!H:H,"EN",'Planificación 2026-1'!I:I,"&lt;3")</f>
        <v>0</v>
      </c>
      <c r="CQ136" s="109">
        <f>SUMIFS('Planificación 2026-1'!R:R,'Planificación 2026-1'!W:W,C136,'Planificación 2026-1'!H:H,"IS",'Planificación 2026-1'!I:I,"&lt;3")</f>
        <v>0</v>
      </c>
      <c r="CR136" s="109">
        <f>SUMIFS('Planificación 2026-1'!R:R,'Planificación 2026-1'!W:W,C136,'Planificación 2026-1'!H:H,"PS",'Planificación 2026-1'!I:I,"&lt;3")</f>
        <v>0</v>
      </c>
      <c r="CS136" s="109">
        <f>SUMIFS('Planificación 2026-1'!R:R,'Planificación 2026-1'!W:W,C136,'Planificación 2026-1'!H:H,"IN",'Planificación 2026-1'!I:I,"&lt;3")</f>
        <v>0</v>
      </c>
      <c r="CT136" s="109">
        <f>SUMIFS('Planificación 2026-1'!R:R,'Planificación 2026-1'!W:W,C136,'Planificación 2026-1'!H:H,"CA",'Planificación 2026-1'!I:I,"&lt;3")</f>
        <v>0</v>
      </c>
      <c r="CU136" s="109">
        <f>SUMIFS('Planificación 2026-1'!R:R,'Planificación 2026-1'!W:W,C136,'Planificación 2026-1'!H:H,"DE",'Planificación 2026-1'!I:I,"&lt;3")</f>
        <v>0</v>
      </c>
      <c r="CV136" s="109">
        <f>SUMIFS('Planificación 2026-1'!R:R,'Planificación 2026-1'!W:W,C136,'Planificación 2026-1'!H:H,"OB",'Planificación 2026-1'!I:I,"&lt;3")</f>
        <v>0</v>
      </c>
      <c r="CW136" s="109">
        <f>SUMIFS('Planificación 2026-1'!R:R,'Planificación 2026-1'!W:W,C136,'Planificación 2026-1'!H:H,"MH",'Planificación 2026-1'!I:I,"&lt;3")</f>
        <v>0</v>
      </c>
      <c r="CX136" s="109">
        <f>SUMIFS('Planificación 2026-1'!R:R,'Planificación 2026-1'!W:W,C136,'Planificación 2026-1'!H:H,"IC",'Planificación 2026-1'!I:I,"&lt;3")</f>
        <v>0</v>
      </c>
      <c r="CY136" s="109">
        <f>SUMIFS('Planificación 2026-1'!R:R,'Planificación 2026-1'!W:W,C136,'Planificación 2026-1'!H:H,"AR",'Planificación 2026-1'!I:I,"&lt;3")</f>
        <v>0</v>
      </c>
      <c r="CZ136" s="109">
        <f>SUMIFS('Planificación 2026-1'!R:R,'Planificación 2026-1'!W:W,C136,'Planificación 2026-1'!H:H,"T1",'Planificación 2026-1'!I:I,"&lt;3")</f>
        <v>0</v>
      </c>
      <c r="DA136" s="109">
        <f>SUMIFS('Planificación 2026-1'!R:R,'Planificación 2026-1'!W:W,C136,'Planificación 2026-1'!H:H,"T3",'Planificación 2026-1'!I:I,"&lt;3")</f>
        <v>0</v>
      </c>
      <c r="DB136" s="109">
        <f>SUMIFS('Planificación 2026-1'!R:R,'Planificación 2026-1'!W:W,C136,'Planificación 2026-1'!H:H,"T2",'Planificación 2026-1'!I:I,"&lt;3")</f>
        <v>0</v>
      </c>
      <c r="DC136" s="109">
        <f>SUMIFS('Planificación 2026-1'!R:R,'Planificación 2026-1'!W:W,C136,'Planificación 2026-1'!H:H,"AE",'Planificación 2026-1'!I:I,"&lt;3")</f>
        <v>0</v>
      </c>
      <c r="DD136" s="109">
        <f>SUMIFS('Planificación 2026-1'!R:R,'Planificación 2026-1'!W:W,C136,'Planificación 2026-1'!H:H,"T4",'Planificación 2026-1'!I:I,"&lt;3")</f>
        <v>0</v>
      </c>
      <c r="DE136" s="108" t="str">
        <f t="shared" si="27"/>
        <v/>
      </c>
      <c r="DF136" s="41">
        <f>IF(C136="","",SUMIFS('Planificación 2026-1'!R:R,'Planificación 2026-1'!W:W,C136,'Planificación 2026-1'!F:F,"PRINCIPAL",'Planificación 2026-1'!X:X,"VIRTUAL"))</f>
        <v>0</v>
      </c>
      <c r="DG136" s="41">
        <f>IF(C136="","",SUMIFS('Planificación 2026-1'!R:R,'Planificación 2026-1'!W:W,C136,'Planificación 2026-1'!F:F,"PRINCIPAL",'Planificación 2026-1'!X:X,"PRESENCIAL"))</f>
        <v>0</v>
      </c>
      <c r="DH136" s="41">
        <f>IF(C136="","",SUMIFS('Planificación 2026-1'!R:R,'Planificación 2026-1'!W:W,C136,'Planificación 2026-1'!F:F,"PRINCIPAL",'Planificación 2026-1'!X:X,"HIBRIDO PRESENCIAL"))</f>
        <v>0</v>
      </c>
      <c r="DI136" s="108" t="str">
        <f t="shared" si="28"/>
        <v/>
      </c>
      <c r="DJ136" s="108">
        <f>IF(C136="","",SUMIFS('Planificación 2026-1'!R:R,'Planificación 2026-1'!W:W,C136,'Planificación 2026-1'!F:F,"FILIAL",'Planificación 2026-1'!X:X,"VIRTUAL"))</f>
        <v>0</v>
      </c>
      <c r="DK136" s="110">
        <f>IF(C136="","",SUMIFS('Planificación 2026-1'!R:R,'Planificación 2026-1'!W:W,C136,'Planificación 2026-1'!F:F,"FILIAL",'Planificación 2026-1'!X:X,"PRESENCIAL"))</f>
        <v>0</v>
      </c>
      <c r="DL136" s="61">
        <f>IF(C136="","",SUMIFS('Planificación 2026-1'!R:R,'Planificación 2026-1'!W:W,C136,'Planificación 2026-1'!F:F,"FILIAL",'Planificación 2026-1'!X:X,"HIBRIDO PRESENCIAL"))</f>
        <v>0</v>
      </c>
      <c r="DM136" s="111" t="str">
        <f t="shared" si="29"/>
        <v/>
      </c>
      <c r="DN136" s="108">
        <f>IF(C136="","",SUMIFS('Planificación 2026-1'!R:R,'Planificación 2026-1'!W:W,C136,'Planificación 2026-1'!F:F,"SUNAMPE",'Planificación 2026-1'!X:X,"VIRTUAL"))</f>
        <v>0</v>
      </c>
      <c r="DO136" s="61">
        <f>IF(C136="","",SUMIFS('Planificación 2026-1'!R:R,'Planificación 2026-1'!W:W,C136,'Planificación 2026-1'!F:F,"SUNAMPE",'Planificación 2026-1'!X:X,"PRESENCIAL"))</f>
        <v>0</v>
      </c>
      <c r="DP136" s="111" t="str">
        <f t="shared" si="30"/>
        <v/>
      </c>
      <c r="DQ136" s="108">
        <f>IF(C136="","",SUMIFS('Planificación 2026-1'!R:R,'Planificación 2026-1'!W:W,C136,'Planificación 2026-1'!F:F,"HUAURA",'Planificación 2026-1'!X:X,"VIRTUAL"))</f>
        <v>0</v>
      </c>
      <c r="DR136" s="61">
        <f>IF(C136="","",SUMIFS('Planificación 2026-1'!R:R,'Planificación 2026-1'!W:W,C136,'Planificación 2026-1'!F:F,"HUAURA",'Planificación 2026-1'!X:X,"PRESENCIAL"))</f>
        <v>0</v>
      </c>
      <c r="DS136" s="76">
        <f>SUMIFS('Planificación 2026-1'!R:R,'Planificación 2026-1'!W:W,C136,'Planificación 2026-1'!F:F,"PRINCIPAL",'Planificación 2026-1'!X:X,"VIRTUAL",'Planificación 2026-1'!I:I,"&gt;2")</f>
        <v>0</v>
      </c>
      <c r="DT136" s="76">
        <f>SUMIFS('Planificación 2026-1'!R:R,'Planificación 2026-1'!W:W,C136,'Planificación 2026-1'!F:F,"PRINCIPAL",'Planificación 2026-1'!X:X,"&lt;&gt;VIRTUAL",'Planificación 2026-1'!I:I,"&gt;2")</f>
        <v>0</v>
      </c>
      <c r="DU136" s="76">
        <f>SUMIFS('Planificación 2026-1'!R:R,'Planificación 2026-1'!W:W,C136,'Planificación 2026-1'!F:F,"SUNAMPE",'Planificación 2026-1'!X:X,"VIRTUAL",'Planificación 2026-1'!I:I,"&gt;2")</f>
        <v>0</v>
      </c>
      <c r="DV136" s="76">
        <f>SUMIFS('Planificación 2026-1'!R:R,'Planificación 2026-1'!W:W,C136,'Planificación 2026-1'!F:F,"SUNAMPE",'Planificación 2026-1'!X:X,"&lt;&gt;VIRTUAL",'Planificación 2026-1'!I:I,"&gt;2")</f>
        <v>0</v>
      </c>
      <c r="DW136" s="76">
        <f>SUMIFS('Planificación 2026-1'!R:R,'Planificación 2026-1'!W:W,C136,'Planificación 2026-1'!F:F,"FILIAL",'Planificación 2026-1'!X:X,"VIRTUAL",'Planificación 2026-1'!I:I,"&gt;2")</f>
        <v>0</v>
      </c>
      <c r="DX136" s="76">
        <f>SUMIFS('Planificación 2026-1'!R:R,'Planificación 2026-1'!W:W,C136,'Planificación 2026-1'!F:F,"FILIAL",'Planificación 2026-1'!X:X,"&lt;&gt;VIRTUAL",'Planificación 2026-1'!I:I,"&gt;2")</f>
        <v>0</v>
      </c>
      <c r="DY136" s="76">
        <f>SUMIFS('Planificación 2026-1'!R:R,'Planificación 2026-1'!W:W,C136,'Planificación 2026-1'!F:F,"PORUMA",'Planificación 2026-1'!X:X,"VIRTUAL",'Planificación 2026-1'!I:I,"&gt;2")</f>
        <v>0</v>
      </c>
      <c r="DZ136" s="76">
        <f>SUMIFS('Planificación 2026-1'!R:R,'Planificación 2026-1'!W:W,C136,'Planificación 2026-1'!F:F,"PORUMA",'Planificación 2026-1'!X:X,"&lt;&gt;VIRTUAL",'Planificación 2026-1'!I:I,"&gt;2")</f>
        <v>0</v>
      </c>
      <c r="EA136" s="76">
        <f>SUMIFS('Planificación 2026-1'!R:R,'Planificación 2026-1'!W:W,C136,'Planificación 2026-1'!F:F,"HUAURA",'Planificación 2026-1'!X:X,"VIRTUAL",'Planificación 2026-1'!I:I,"&gt;2")</f>
        <v>0</v>
      </c>
      <c r="EB136" s="76">
        <f>SUMIFS('Planificación 2026-1'!R:R,'Planificación 2026-1'!W:W,C136,'Planificación 2026-1'!F:F,"HUAURA",'Planificación 2026-1'!X:X,"&lt;&gt;VIRTUAL",'Planificación 2026-1'!I:I,"&gt;2")</f>
        <v>0</v>
      </c>
      <c r="EC136" s="76">
        <f>SUMIFS('Planificación 2026-1'!R:R,'Planificación 2026-1'!W:W,C136,'Planificación 2026-1'!F:F,"PRINCIPAL",'Planificación 2026-1'!X:X,"VIRTUAL",'Planificación 2026-1'!I:I,"&lt;3")</f>
        <v>0</v>
      </c>
      <c r="ED136" s="76">
        <f>SUMIFS('Planificación 2026-1'!R:R,'Planificación 2026-1'!W:W,C136,'Planificación 2026-1'!F:F,"PRINCIPAL",'Planificación 2026-1'!X:X,"&lt;&gt;VIRTUAL",'Planificación 2026-1'!I:I,"&lt;3")</f>
        <v>0</v>
      </c>
      <c r="EE136" s="76">
        <f>SUMIFS('Planificación 2026-1'!R:R,'Planificación 2026-1'!W:W,C136,'Planificación 2026-1'!F:F,"SUNAMPE",'Planificación 2026-1'!X:X,"VIRTUAL",'Planificación 2026-1'!I:I,"&lt;3")</f>
        <v>0</v>
      </c>
      <c r="EF136" s="76">
        <f>SUMIFS('Planificación 2026-1'!R:R,'Planificación 2026-1'!W:W,C136,'Planificación 2026-1'!F:F,"SUNAMPE",'Planificación 2026-1'!X:X,"&lt;&gt;VIRTUAL",'Planificación 2026-1'!I:I,"&lt;3")</f>
        <v>0</v>
      </c>
      <c r="EG136" s="76">
        <f>SUMIFS('Planificación 2026-1'!R:R,'Planificación 2026-1'!W:W,C136,'Planificación 2026-1'!F:F,"FILIAL",'Planificación 2026-1'!X:X,"VIRTUAL",'Planificación 2026-1'!I:I,"&lt;3")</f>
        <v>0</v>
      </c>
      <c r="EH136" s="76">
        <f>SUMIFS('Planificación 2026-1'!R:R,'Planificación 2026-1'!W:W,C136,'Planificación 2026-1'!F:F,"FILIAL",'Planificación 2026-1'!X:X,"&lt;&gt;VIRTUAL",'Planificación 2026-1'!I:I,"&lt;3")</f>
        <v>0</v>
      </c>
      <c r="EI136" s="76">
        <f>SUMIFS('Planificación 2026-1'!R:R,'Planificación 2026-1'!W:W,C136,'Planificación 2026-1'!F:F,"PORUMA",'Planificación 2026-1'!X:X,"VIRTUAL",'Planificación 2026-1'!I:I,"&lt;3")</f>
        <v>0</v>
      </c>
      <c r="EJ136" s="76">
        <f>SUMIFS('Planificación 2026-1'!R:R,'Planificación 2026-1'!W:W,C136,'Planificación 2026-1'!F:F,"PORUMA",'Planificación 2026-1'!X:X,"&lt;&gt;VIRTUAL",'Planificación 2026-1'!I:I,"&lt;3")</f>
        <v>0</v>
      </c>
      <c r="EK136" s="76">
        <f>SUMIFS('Planificación 2026-1'!R:R,'Planificación 2026-1'!W:W,C136,'Planificación 2026-1'!F:F,"HUAURA",'Planificación 2026-1'!X:X,"VIRTUAL",'Planificación 2026-1'!I:I,"&lt;3")</f>
        <v>0</v>
      </c>
      <c r="EL136" s="76">
        <f>SUMIFS('Planificación 2026-1'!R:R,'Planificación 2026-1'!W:W,C136,'Planificación 2026-1'!F:F,"HUAURA",'Planificación 2026-1'!X:X,"&lt;&gt;VIRTUAL",'Planificación 2026-1'!I:I,"&lt;3")</f>
        <v>0</v>
      </c>
      <c r="EM136" s="76"/>
      <c r="EN136" s="76">
        <f t="shared" si="23"/>
        <v>0</v>
      </c>
      <c r="EO136" s="76">
        <f t="shared" si="24"/>
        <v>0</v>
      </c>
      <c r="EP136" s="76" t="b">
        <f t="shared" si="25"/>
        <v>1</v>
      </c>
      <c r="EQ136" s="76" t="str">
        <f t="shared" si="26"/>
        <v/>
      </c>
      <c r="ER136" s="76" t="str">
        <f t="shared" si="31"/>
        <v>PRESENCIAL</v>
      </c>
    </row>
    <row r="137" spans="1:148" hidden="1">
      <c r="A137" s="83"/>
      <c r="B137" s="119">
        <v>134</v>
      </c>
      <c r="C137" s="115" t="s">
        <v>309</v>
      </c>
      <c r="D137" s="112">
        <f>SUMIF('Planificación 2026-1'!W:W,C137,'Planificación 2026-1'!R:R)</f>
        <v>0</v>
      </c>
      <c r="E137" s="114" t="s">
        <v>170</v>
      </c>
      <c r="F137" s="115" t="s">
        <v>171</v>
      </c>
      <c r="G137" s="115" t="s">
        <v>86</v>
      </c>
      <c r="H137" s="115" t="s">
        <v>145</v>
      </c>
      <c r="I137" s="107" t="str">
        <f>IF(SUM(COUNTIFS('Planificación 2026-1'!F:F,"PRINCIPAL",'Planificación 2026-1'!W:W,C137,'Planificación 2026-1'!H:H,"AF"))&gt;0,"P01"," ")</f>
        <v xml:space="preserve"> </v>
      </c>
      <c r="J137" s="108" t="str">
        <f>IF(SUM(COUNTIFS('Planificación 2026-1'!F:F,"PRINCIPAL",'Planificación 2026-1'!W:W,C137,'Planificación 2026-1'!H:H,"EN"))&gt;0,"P02"," ")</f>
        <v xml:space="preserve"> </v>
      </c>
      <c r="K137" s="108" t="str">
        <f>IF(SUM(COUNTIFS('Planificación 2026-1'!F:F,"PRINCIPAL",'Planificación 2026-1'!W:W,C137,'Planificación 2026-1'!H:H,"IS"))&gt;0,"P03"," ")</f>
        <v xml:space="preserve"> </v>
      </c>
      <c r="L137" s="108" t="str">
        <f>IF(SUM(COUNTIFS('Planificación 2026-1'!F:F,"PRINCIPAL",'Planificación 2026-1'!W:W,C137,'Planificación 2026-1'!H:H,"PS"))&gt;0,"P04"," ")</f>
        <v xml:space="preserve"> </v>
      </c>
      <c r="M137" s="108"/>
      <c r="N137" s="108" t="str">
        <f>IF(SUM(COUNTIFS('Planificación 2026-1'!F:F,"PRINCIPAL",'Planificación 2026-1'!W:W,C137,'Planificación 2026-1'!H:H,"IN"))&gt;0,"P06"," ")</f>
        <v xml:space="preserve"> </v>
      </c>
      <c r="O137" s="108" t="str">
        <f>IF(SUM(COUNTIFS('Planificación 2026-1'!F:F,"PRINCIPAL",'Planificación 2026-1'!W:W,C137,'Planificación 2026-1'!H:H,"CA"))&gt;0,"P07"," ")</f>
        <v xml:space="preserve"> </v>
      </c>
      <c r="P137" s="108" t="str">
        <f>IF(SUM(COUNTIFS('Planificación 2026-1'!F:F,"PRINCIPAL",'Planificación 2026-1'!W:W,C137,'Planificación 2026-1'!H:H,"DE"))&gt;0,"P08"," ")</f>
        <v xml:space="preserve"> </v>
      </c>
      <c r="Q137" s="108" t="str">
        <f>IF(SUM(COUNTIFS('Planificación 2026-1'!F:F,"PRINCIPAL",'Planificación 2026-1'!W:W,C137,'Planificación 2026-1'!H:H,"OB"))&gt;0,"P09"," ")</f>
        <v xml:space="preserve"> </v>
      </c>
      <c r="R137" s="108" t="str">
        <f>IF(SUM(COUNTIFS('Planificación 2026-1'!F:F,"PRINCIPAL",'Planificación 2026-1'!W:W,C137,'Planificación 2026-1'!H:H,"MH"))&gt;0,"P31"," ")</f>
        <v xml:space="preserve"> </v>
      </c>
      <c r="S137" s="108" t="str">
        <f>IF(SUM(COUNTIFS('Planificación 2026-1'!F:F,"PRINCIPAL",'Planificación 2026-1'!W:W,C137,'Planificación 2026-1'!H:H,"IC"))&gt;0,"P32"," ")</f>
        <v xml:space="preserve"> </v>
      </c>
      <c r="T137" s="108" t="str">
        <f>IF(SUM(COUNTIFS('Planificación 2026-1'!F:F,"PRINCIPAL",'Planificación 2026-1'!W:W,C137,'Planificación 2026-1'!H:H,"AR"))&gt;0,"P34"," ")</f>
        <v xml:space="preserve"> </v>
      </c>
      <c r="U137" s="108" t="str">
        <f>IF(SUM(COUNTIFS('Planificación 2026-1'!F:F,"PRINCIPAL",'Planificación 2026-1'!W:W,C137,'Planificación 2026-1'!H:H,"T1"))&gt;0,"P35"," ")</f>
        <v xml:space="preserve"> </v>
      </c>
      <c r="V137" s="108" t="str">
        <f>IF(SUM(COUNTIFS('Planificación 2026-1'!F:F,"PRINCIPAL",'Planificación 2026-1'!W:W,C137,'Planificación 2026-1'!H:H,"T3"))&gt;0,"P36"," ")</f>
        <v xml:space="preserve"> </v>
      </c>
      <c r="W137" s="108" t="str">
        <f>IF(SUM(COUNTIFS('Planificación 2026-1'!F:F,"PRINCIPAL",'Planificación 2026-1'!W:W,C137,'Planificación 2026-1'!H:H,"T2"))&gt;0,"P37"," ")</f>
        <v xml:space="preserve"> </v>
      </c>
      <c r="X137" s="108" t="str">
        <f>IF(SUM(COUNTIFS('Planificación 2026-1'!F:F,"PRINCIPAL",'Planificación 2026-1'!W:W,C137,'Planificación 2026-1'!H:H,"AE"))&gt;0,"P38"," ")</f>
        <v xml:space="preserve"> </v>
      </c>
      <c r="Y137" s="108" t="str">
        <f>IF(SUM(COUNTIFS('Planificación 2026-1'!F:F,"PRINCIPAL",'Planificación 2026-1'!W:W,C137,'Planificación 2026-1'!H:H,"T4"))&gt;0,"P55"," ")</f>
        <v xml:space="preserve"> </v>
      </c>
      <c r="Z137" s="108" t="str">
        <f>IF(SUM(COUNTIFS('Planificación 2026-1'!F:F,"FILIAL",'Planificación 2026-1'!W:W,C137,'Planificación 2026-1'!H:H,"AF"))&gt;0," P01"," ")</f>
        <v xml:space="preserve"> </v>
      </c>
      <c r="AA137" s="108" t="str">
        <f>IF(SUM(COUNTIFS('Planificación 2026-1'!F:F,"FILIAL",'Planificación 2026-1'!W:W,C137,'Planificación 2026-1'!H:H,"EN"))&gt;0,"P02"," ")</f>
        <v xml:space="preserve"> </v>
      </c>
      <c r="AB137" s="108" t="str">
        <f>IF(SUM(COUNTIFS('Planificación 2026-1'!F:F,"FILIAL",'Planificación 2026-1'!W:W,C137,'Planificación 2026-1'!H:H,"IS"))&gt;0,"P03"," ")</f>
        <v xml:space="preserve"> </v>
      </c>
      <c r="AC137" s="108" t="str">
        <f>IF(SUM(COUNTIFS('Planificación 2026-1'!F:F,"FILIAL",'Planificación 2026-1'!W:W,C137,'Planificación 2026-1'!H:H,"PS"))&gt;0,"P04"," ")</f>
        <v xml:space="preserve"> </v>
      </c>
      <c r="AD137" s="108"/>
      <c r="AE137" s="108" t="str">
        <f>IF(SUM(COUNTIFS('Planificación 2026-1'!F:F,"FILIAL",'Planificación 2026-1'!W:W,C137,'Planificación 2026-1'!H:H,"IN"))&gt;0,"P06"," ")</f>
        <v xml:space="preserve"> </v>
      </c>
      <c r="AF137" s="108" t="str">
        <f>IF(SUM(COUNTIFS('Planificación 2026-1'!F:F,"FILIAL",'Planificación 2026-1'!W:W,C137,'Planificación 2026-1'!H:H,"CA"))&gt;0,"P07"," ")</f>
        <v xml:space="preserve"> </v>
      </c>
      <c r="AG137" s="108" t="str">
        <f>IF(SUM(COUNTIFS('Planificación 2026-1'!F:F,"FILIAL",'Planificación 2026-1'!W:W,C137,'Planificación 2026-1'!H:H,"DE"))&gt;0,"P08"," ")</f>
        <v xml:space="preserve"> </v>
      </c>
      <c r="AH137" s="108" t="str">
        <f>IF(SUM(COUNTIFS('Planificación 2026-1'!F:F,"FILIAL",'Planificación 2026-1'!W:W,C137,'Planificación 2026-1'!H:H,"OB"))&gt;0,"P09"," ")</f>
        <v xml:space="preserve"> </v>
      </c>
      <c r="AI137" s="108" t="str">
        <f>IF(SUM(COUNTIFS('Planificación 2026-1'!F:F,"FILIAL",'Planificación 2026-1'!W:W,C137,'Planificación 2026-1'!H:H,"MH"))&gt;0,"P31"," ")</f>
        <v xml:space="preserve"> </v>
      </c>
      <c r="AJ137" s="108" t="str">
        <f>IF(SUM(COUNTIFS('Planificación 2026-1'!F:F,"FILIAL",'Planificación 2026-1'!W:W,C137,'Planificación 2026-1'!H:H,"IC"))&gt;0,"P32"," ")</f>
        <v xml:space="preserve"> </v>
      </c>
      <c r="AK137" s="108" t="str">
        <f>IF(SUM(COUNTIFS('Planificación 2026-1'!F:F,"FILIAL",'Planificación 2026-1'!W:W,C137,'Planificación 2026-1'!H:H,"AR"))&gt;0,"P34"," ")</f>
        <v xml:space="preserve"> </v>
      </c>
      <c r="AL137" s="108" t="str">
        <f>IF(SUM(COUNTIFS('Planificación 2026-1'!F:F,"FILIAL",'Planificación 2026-1'!W:W,C137,'Planificación 2026-1'!H:H,"T1"))&gt;0,"P35"," ")</f>
        <v xml:space="preserve"> </v>
      </c>
      <c r="AM137" s="108" t="str">
        <f>IF(SUM(COUNTIFS('Planificación 2026-1'!F:F,"FILIAL",'Planificación 2026-1'!W:W,C137,'Planificación 2026-1'!H:H,"T3"))&gt;0,"P36"," ")</f>
        <v xml:space="preserve"> </v>
      </c>
      <c r="AN137" s="108" t="str">
        <f>IF(SUM(COUNTIFS('Planificación 2026-1'!F:F,"FILIAL",'Planificación 2026-1'!W:W,C137,'Planificación 2026-1'!H:H,"T2"))&gt;0,"P37"," ")</f>
        <v xml:space="preserve"> </v>
      </c>
      <c r="AO137" s="108" t="str">
        <f>IF(SUM(COUNTIFS('Planificación 2026-1'!F:F,"FILIAL",'Planificación 2026-1'!W:W,C137,'Planificación 2026-1'!H:H,"AE"))&gt;0,"P38"," ")</f>
        <v xml:space="preserve"> </v>
      </c>
      <c r="AP137" s="108" t="str">
        <f>IF(SUM(COUNTIFS('Planificación 2026-1'!F:F,"FILIAL",'Planificación 2026-1'!W:W,C137,'Planificación 2026-1'!H:H,"T4"))&gt;0,"P55"," ")</f>
        <v xml:space="preserve"> </v>
      </c>
      <c r="AQ137" s="108" t="str">
        <f>IF(SUM(COUNTIFS('Planificación 2026-1'!F:F,"SUNAMPE",'Planificación 2026-1'!W:W,C137,'Planificación 2026-1'!H:H,"AF"))&gt;0," P01"," ")</f>
        <v xml:space="preserve"> </v>
      </c>
      <c r="AR137" s="108" t="str">
        <f>IF(SUM(COUNTIFS('Planificación 2026-1'!F:F,"SUNAMPE",'Planificación 2026-1'!W:W,C137,'Planificación 2026-1'!H:H,"EN"))&gt;0,"P02"," ")</f>
        <v xml:space="preserve"> </v>
      </c>
      <c r="AS137" s="108" t="str">
        <f>IF(SUM(COUNTIFS('Planificación 2026-1'!F:F,"SUNAMPE",'Planificación 2026-1'!W:W,C137,'Planificación 2026-1'!H:H,"IS"))&gt;0,"P03"," ")</f>
        <v xml:space="preserve"> </v>
      </c>
      <c r="AT137" s="108" t="str">
        <f>IF(SUM(COUNTIFS('Planificación 2026-1'!F:F,"SUNAMPE",'Planificación 2026-1'!W:W,C137,'Planificación 2026-1'!H:H,"PS"))&gt;0,"P04"," ")</f>
        <v xml:space="preserve"> </v>
      </c>
      <c r="AU137" s="108"/>
      <c r="AV137" s="108" t="str">
        <f>IF(SUM(COUNTIFS('Planificación 2026-1'!F:F,"SUNAMPE",'Planificación 2026-1'!W:W,C137,'Planificación 2026-1'!H:H,"IN"))&gt;0,"P06"," ")</f>
        <v xml:space="preserve"> </v>
      </c>
      <c r="AW137" s="108" t="str">
        <f>IF(SUM(COUNTIFS('Planificación 2026-1'!F:F,"SUNAMPE",'Planificación 2026-1'!W:W,C137,'Planificación 2026-1'!H:H,"CA"))&gt;0,"P07"," ")</f>
        <v xml:space="preserve"> </v>
      </c>
      <c r="AX137" s="108" t="str">
        <f>IF(SUM(COUNTIFS('Planificación 2026-1'!F:F,"SUNAMPE",'Planificación 2026-1'!W:W,C137,'Planificación 2026-1'!H:H,"DE"))&gt;0,"P08"," ")</f>
        <v xml:space="preserve"> </v>
      </c>
      <c r="AY137" s="108" t="str">
        <f>IF(SUM(COUNTIFS('Planificación 2026-1'!F:F,"SUNAMPE",'Planificación 2026-1'!W:W,C137,'Planificación 2026-1'!H:H,"OB"))&gt;0,"P09"," ")</f>
        <v xml:space="preserve"> </v>
      </c>
      <c r="AZ137" s="108" t="str">
        <f>IF(SUM(COUNTIFS('Planificación 2026-1'!F:F,"SUNAMPE",'Planificación 2026-1'!W:W,C137,'Planificación 2026-1'!H:H,"MH"))&gt;0,"P31"," ")</f>
        <v xml:space="preserve"> </v>
      </c>
      <c r="BA137" s="108" t="str">
        <f>IF(SUM(COUNTIFS('Planificación 2026-1'!F:F,"SUNAMPE",'Planificación 2026-1'!W:W,C137,'Planificación 2026-1'!H:H,"IC"))&gt;0,"P32"," ")</f>
        <v xml:space="preserve"> </v>
      </c>
      <c r="BB137" s="108" t="str">
        <f>IF(SUM(COUNTIFS('Planificación 2026-1'!F:F,"SUNAMPE",'Planificación 2026-1'!W:W,C137,'Planificación 2026-1'!H:H,"AR"))&gt;0,"P34"," ")</f>
        <v xml:space="preserve"> </v>
      </c>
      <c r="BC137" s="108" t="str">
        <f>IF(SUM(COUNTIFS('Planificación 2026-1'!F:F,"SUNAMPE",'Planificación 2026-1'!W:W,C137,'Planificación 2026-1'!H:H,"T1"))&gt;0,"P35"," ")</f>
        <v xml:space="preserve"> </v>
      </c>
      <c r="BD137" s="108" t="str">
        <f>IF(SUM(COUNTIFS('Planificación 2026-1'!F:F,"SUNAMPE",'Planificación 2026-1'!W:W,C137,'Planificación 2026-1'!H:H,"T3"))&gt;0,"P36"," ")</f>
        <v xml:space="preserve"> </v>
      </c>
      <c r="BE137" s="108" t="str">
        <f>IF(SUM(COUNTIFS('Planificación 2026-1'!F:F,"SUNAMPE",'Planificación 2026-1'!W:W,C137,'Planificación 2026-1'!H:H,"T2"))&gt;0,"P37"," ")</f>
        <v xml:space="preserve"> </v>
      </c>
      <c r="BF137" s="108" t="str">
        <f>IF(SUM(COUNTIFS('Planificación 2026-1'!F:F,"SUNAMPE",'Planificación 2026-1'!W:W,C137,'Planificación 2026-1'!H:H,"AE"))&gt;0,"P38"," ")</f>
        <v xml:space="preserve"> </v>
      </c>
      <c r="BG137" s="108" t="str">
        <f>IF(SUM(COUNTIFS('Planificación 2026-1'!F:F,"SUNAMPE",'Planificación 2026-1'!W:W,C137,'Planificación 2026-1'!H:H,"T4"))&gt;0,"P55"," ")</f>
        <v xml:space="preserve"> </v>
      </c>
      <c r="BH137" s="108" t="str">
        <f>IF(SUM(COUNTIFS('Planificación 2026-1'!F:F,"HUAURA",'Planificación 2026-1'!W:W,C137,'Planificación 2026-1'!H:H,"AF"))&gt;0," P01"," ")</f>
        <v xml:space="preserve"> </v>
      </c>
      <c r="BI137" s="108" t="str">
        <f>IF(SUM(COUNTIFS('Planificación 2026-1'!F:F,"HUAURA",'Planificación 2026-1'!W:W,C137,'Planificación 2026-1'!H:H,"EN"))&gt;0,"P02"," ")</f>
        <v xml:space="preserve"> </v>
      </c>
      <c r="BJ137" s="108" t="str">
        <f>IF(SUM(COUNTIFS('Planificación 2026-1'!F:F,"HUAURA",'Planificación 2026-1'!W:W,C137,'Planificación 2026-1'!H:H,"IS"))&gt;0,"P03"," ")</f>
        <v xml:space="preserve"> </v>
      </c>
      <c r="BK137" s="108" t="str">
        <f>IF(SUM(COUNTIFS('Planificación 2026-1'!F:F,"HUAURA",'Planificación 2026-1'!W:W,C137,'Planificación 2026-1'!H:H,"PS"))&gt;0,"P04"," ")</f>
        <v xml:space="preserve"> </v>
      </c>
      <c r="BL137" s="108"/>
      <c r="BM137" s="108" t="str">
        <f>IF(SUM(COUNTIFS('Planificación 2026-1'!F:F,"HUAURA",'Planificación 2026-1'!W:W,C137,'Planificación 2026-1'!H:H,"IN"))&gt;0,"P06"," ")</f>
        <v xml:space="preserve"> </v>
      </c>
      <c r="BN137" s="108" t="str">
        <f>IF(SUM(COUNTIFS('Planificación 2026-1'!F:F,"HUAURA",'Planificación 2026-1'!W:W,C137,'Planificación 2026-1'!H:H,"CA"))&gt;0,"P07"," ")</f>
        <v xml:space="preserve"> </v>
      </c>
      <c r="BO137" s="108" t="str">
        <f>IF(SUM(COUNTIFS('Planificación 2026-1'!F:F,"HUAURA",'Planificación 2026-1'!W:W,C137,'Planificación 2026-1'!H:H,"DE"))&gt;0,"P08"," ")</f>
        <v xml:space="preserve"> </v>
      </c>
      <c r="BP137" s="108" t="str">
        <f>IF(SUM(COUNTIFS('Planificación 2026-1'!F:F,"HUAURA",'Planificación 2026-1'!W:W,C137,'Planificación 2026-1'!H:H,"OB"))&gt;0,"P09"," ")</f>
        <v xml:space="preserve"> </v>
      </c>
      <c r="BQ137" s="108" t="str">
        <f>IF(SUM(COUNTIFS('Planificación 2026-1'!F:F,"HUAURA",'Planificación 2026-1'!W:W,C137,'Planificación 2026-1'!H:H,"MH"))&gt;0,"P31"," ")</f>
        <v xml:space="preserve"> </v>
      </c>
      <c r="BR137" s="108" t="str">
        <f>IF(SUM(COUNTIFS('Planificación 2026-1'!F:F,"HUAURA",'Planificación 2026-1'!W:W,C137,'Planificación 2026-1'!H:H,"IC"))&gt;0,"P32"," ")</f>
        <v xml:space="preserve"> </v>
      </c>
      <c r="BS137" s="108" t="str">
        <f>IF(SUM(COUNTIFS('Planificación 2026-1'!F:F,"HUAURA",'Planificación 2026-1'!W:W,C137,'Planificación 2026-1'!H:H,"AR"))&gt;0,"P34"," ")</f>
        <v xml:space="preserve"> </v>
      </c>
      <c r="BT137" s="108" t="str">
        <f>IF(SUM(COUNTIFS('Planificación 2026-1'!F:F,"HUAURA",'Planificación 2026-1'!W:W,C137,'Planificación 2026-1'!H:H,"T1"))&gt;0,"P35"," ")</f>
        <v xml:space="preserve"> </v>
      </c>
      <c r="BU137" s="108" t="str">
        <f>IF(SUM(COUNTIFS('Planificación 2026-1'!F:F,"HUAURA",'Planificación 2026-1'!W:W,C137,'Planificación 2026-1'!H:H,"T3"))&gt;0,"P36"," ")</f>
        <v xml:space="preserve"> </v>
      </c>
      <c r="BV137" s="108" t="str">
        <f>IF(SUM(COUNTIFS('Planificación 2026-1'!F:F,"HUAURA",'Planificación 2026-1'!W:W,C137,'Planificación 2026-1'!H:H,"T2"))&gt;0,"P37"," ")</f>
        <v xml:space="preserve"> </v>
      </c>
      <c r="BW137" s="108" t="str">
        <f>IF(SUM(COUNTIFS('Planificación 2026-1'!F:F,"HUAURA",'Planificación 2026-1'!W:W,C137,'Planificación 2026-1'!H:H,"AE"))&gt;0,"P38"," ")</f>
        <v xml:space="preserve"> </v>
      </c>
      <c r="BX137" s="108" t="str">
        <f>IF(SUM(COUNTIFS('Planificación 2026-1'!F:F,"HUAURA",'Planificación 2026-1'!W:W,C137,'Planificación 2026-1'!H:H,"T4"))&gt;0,"P55"," ")</f>
        <v xml:space="preserve"> </v>
      </c>
      <c r="BY137" s="109">
        <f>SUMIFS('Planificación 2026-1'!R:R,'Planificación 2026-1'!W:W,C137,'Planificación 2026-1'!H:H,"AF",'Planificación 2026-1'!I:I,"&gt;2")</f>
        <v>0</v>
      </c>
      <c r="BZ137" s="109">
        <f>SUMIFS('Planificación 2026-1'!R:R,'Planificación 2026-1'!W:W,C137,'Planificación 2026-1'!H:H,"EN",'Planificación 2026-1'!I:I,"&gt;2")</f>
        <v>0</v>
      </c>
      <c r="CA137" s="109">
        <f>SUMIFS('Planificación 2026-1'!R:R,'Planificación 2026-1'!W:W,C137,'Planificación 2026-1'!H:H,"IS",'Planificación 2026-1'!I:I,"&gt;2")</f>
        <v>0</v>
      </c>
      <c r="CB137" s="109">
        <f>SUMIFS('Planificación 2026-1'!R:R,'Planificación 2026-1'!W:W,C137,'Planificación 2026-1'!H:H,"PS",'Planificación 2026-1'!I:I,"&gt;2")</f>
        <v>0</v>
      </c>
      <c r="CC137" s="109">
        <f>SUMIFS('Planificación 2026-1'!R:R,'Planificación 2026-1'!W:W,C137,'Planificación 2026-1'!H:H,"IN",'Planificación 2026-1'!I:I,"&gt;2")</f>
        <v>0</v>
      </c>
      <c r="CD137" s="109">
        <f>SUMIFS('Planificación 2026-1'!R:R,'Planificación 2026-1'!W:W,C137,'Planificación 2026-1'!H:H,"CA",'Planificación 2026-1'!I:I,"&gt;2")</f>
        <v>0</v>
      </c>
      <c r="CE137" s="109">
        <f>SUMIFS('Planificación 2026-1'!R:R,'Planificación 2026-1'!W:W,C137,'Planificación 2026-1'!H:H,"DE",'Planificación 2026-1'!I:I,"&gt;2")</f>
        <v>0</v>
      </c>
      <c r="CF137" s="109">
        <f>SUMIFS('Planificación 2026-1'!R:R,'Planificación 2026-1'!W:W,C137,'Planificación 2026-1'!H:H,"OB",'Planificación 2026-1'!I:I,"&gt;2")</f>
        <v>0</v>
      </c>
      <c r="CG137" s="109">
        <f>SUMIFS('Planificación 2026-1'!R:R,'Planificación 2026-1'!W:W,C137,'Planificación 2026-1'!H:H,"MH",'Planificación 2026-1'!I:I,"&gt;2")</f>
        <v>0</v>
      </c>
      <c r="CH137" s="109">
        <f>SUMIFS('Planificación 2026-1'!R:R,'Planificación 2026-1'!W:W,C137,'Planificación 2026-1'!H:H,"IC",'Planificación 2026-1'!I:I,"&gt;2")</f>
        <v>0</v>
      </c>
      <c r="CI137" s="109">
        <f>SUMIFS('Planificación 2026-1'!R:R,'Planificación 2026-1'!W:W,C137,'Planificación 2026-1'!H:H,"AR",'Planificación 2026-1'!I:I,"&gt;2")</f>
        <v>0</v>
      </c>
      <c r="CJ137" s="109">
        <f>SUMIFS('Planificación 2026-1'!R:R,'Planificación 2026-1'!W:W,C137,'Planificación 2026-1'!H:H,"T1",'Planificación 2026-1'!I:I,"&gt;2")</f>
        <v>0</v>
      </c>
      <c r="CK137" s="109">
        <f>SUMIFS('Planificación 2026-1'!R:R,'Planificación 2026-1'!W:W,C137,'Planificación 2026-1'!H:H,"T3",'Planificación 2026-1'!I:I,"&gt;2")</f>
        <v>0</v>
      </c>
      <c r="CL137" s="109">
        <f>SUMIFS('Planificación 2026-1'!R:R,'Planificación 2026-1'!W:W,C137,'Planificación 2026-1'!H:H,"T2",'Planificación 2026-1'!I:I,"&gt;2")</f>
        <v>0</v>
      </c>
      <c r="CM137" s="109">
        <f>SUMIFS('Planificación 2026-1'!R:R,'Planificación 2026-1'!W:W,C137,'Planificación 2026-1'!H:H,"AE",'Planificación 2026-1'!I:I,"&gt;2")</f>
        <v>0</v>
      </c>
      <c r="CN137" s="109">
        <f>SUMIFS('Planificación 2026-1'!R:R,'Planificación 2026-1'!W:W,C137,'Planificación 2026-1'!H:H,"T4",'Planificación 2026-1'!I:I,"&gt;2")</f>
        <v>0</v>
      </c>
      <c r="CO137" s="109">
        <f>SUMIFS('Planificación 2026-1'!R:R,'Planificación 2026-1'!W:W,C137,'Planificación 2026-1'!H:H,"AF",'Planificación 2026-1'!I:I,"&lt;3")</f>
        <v>0</v>
      </c>
      <c r="CP137" s="109">
        <f>SUMIFS('Planificación 2026-1'!R:R,'Planificación 2026-1'!W:W,C137,'Planificación 2026-1'!H:H,"EN",'Planificación 2026-1'!I:I,"&lt;3")</f>
        <v>0</v>
      </c>
      <c r="CQ137" s="109">
        <f>SUMIFS('Planificación 2026-1'!R:R,'Planificación 2026-1'!W:W,C137,'Planificación 2026-1'!H:H,"IS",'Planificación 2026-1'!I:I,"&lt;3")</f>
        <v>0</v>
      </c>
      <c r="CR137" s="109">
        <f>SUMIFS('Planificación 2026-1'!R:R,'Planificación 2026-1'!W:W,C137,'Planificación 2026-1'!H:H,"PS",'Planificación 2026-1'!I:I,"&lt;3")</f>
        <v>0</v>
      </c>
      <c r="CS137" s="109">
        <f>SUMIFS('Planificación 2026-1'!R:R,'Planificación 2026-1'!W:W,C137,'Planificación 2026-1'!H:H,"IN",'Planificación 2026-1'!I:I,"&lt;3")</f>
        <v>0</v>
      </c>
      <c r="CT137" s="109">
        <f>SUMIFS('Planificación 2026-1'!R:R,'Planificación 2026-1'!W:W,C137,'Planificación 2026-1'!H:H,"CA",'Planificación 2026-1'!I:I,"&lt;3")</f>
        <v>0</v>
      </c>
      <c r="CU137" s="109">
        <f>SUMIFS('Planificación 2026-1'!R:R,'Planificación 2026-1'!W:W,C137,'Planificación 2026-1'!H:H,"DE",'Planificación 2026-1'!I:I,"&lt;3")</f>
        <v>0</v>
      </c>
      <c r="CV137" s="109">
        <f>SUMIFS('Planificación 2026-1'!R:R,'Planificación 2026-1'!W:W,C137,'Planificación 2026-1'!H:H,"OB",'Planificación 2026-1'!I:I,"&lt;3")</f>
        <v>0</v>
      </c>
      <c r="CW137" s="109">
        <f>SUMIFS('Planificación 2026-1'!R:R,'Planificación 2026-1'!W:W,C137,'Planificación 2026-1'!H:H,"MH",'Planificación 2026-1'!I:I,"&lt;3")</f>
        <v>0</v>
      </c>
      <c r="CX137" s="109">
        <f>SUMIFS('Planificación 2026-1'!R:R,'Planificación 2026-1'!W:W,C137,'Planificación 2026-1'!H:H,"IC",'Planificación 2026-1'!I:I,"&lt;3")</f>
        <v>0</v>
      </c>
      <c r="CY137" s="109">
        <f>SUMIFS('Planificación 2026-1'!R:R,'Planificación 2026-1'!W:W,C137,'Planificación 2026-1'!H:H,"AR",'Planificación 2026-1'!I:I,"&lt;3")</f>
        <v>0</v>
      </c>
      <c r="CZ137" s="109">
        <f>SUMIFS('Planificación 2026-1'!R:R,'Planificación 2026-1'!W:W,C137,'Planificación 2026-1'!H:H,"T1",'Planificación 2026-1'!I:I,"&lt;3")</f>
        <v>0</v>
      </c>
      <c r="DA137" s="109">
        <f>SUMIFS('Planificación 2026-1'!R:R,'Planificación 2026-1'!W:W,C137,'Planificación 2026-1'!H:H,"T3",'Planificación 2026-1'!I:I,"&lt;3")</f>
        <v>0</v>
      </c>
      <c r="DB137" s="109">
        <f>SUMIFS('Planificación 2026-1'!R:R,'Planificación 2026-1'!W:W,C137,'Planificación 2026-1'!H:H,"T2",'Planificación 2026-1'!I:I,"&lt;3")</f>
        <v>0</v>
      </c>
      <c r="DC137" s="109">
        <f>SUMIFS('Planificación 2026-1'!R:R,'Planificación 2026-1'!W:W,C137,'Planificación 2026-1'!H:H,"AE",'Planificación 2026-1'!I:I,"&lt;3")</f>
        <v>0</v>
      </c>
      <c r="DD137" s="109">
        <f>SUMIFS('Planificación 2026-1'!R:R,'Planificación 2026-1'!W:W,C137,'Planificación 2026-1'!H:H,"T4",'Planificación 2026-1'!I:I,"&lt;3")</f>
        <v>0</v>
      </c>
      <c r="DE137" s="108" t="str">
        <f t="shared" si="27"/>
        <v/>
      </c>
      <c r="DF137" s="41">
        <f>IF(C137="","",SUMIFS('Planificación 2026-1'!R:R,'Planificación 2026-1'!W:W,C137,'Planificación 2026-1'!F:F,"PRINCIPAL",'Planificación 2026-1'!X:X,"VIRTUAL"))</f>
        <v>0</v>
      </c>
      <c r="DG137" s="41">
        <f>IF(C137="","",SUMIFS('Planificación 2026-1'!R:R,'Planificación 2026-1'!W:W,C137,'Planificación 2026-1'!F:F,"PRINCIPAL",'Planificación 2026-1'!X:X,"PRESENCIAL"))</f>
        <v>0</v>
      </c>
      <c r="DH137" s="41">
        <f>IF(C137="","",SUMIFS('Planificación 2026-1'!R:R,'Planificación 2026-1'!W:W,C137,'Planificación 2026-1'!F:F,"PRINCIPAL",'Planificación 2026-1'!X:X,"HIBRIDO PRESENCIAL"))</f>
        <v>0</v>
      </c>
      <c r="DI137" s="108" t="str">
        <f t="shared" si="28"/>
        <v/>
      </c>
      <c r="DJ137" s="108">
        <f>IF(C137="","",SUMIFS('Planificación 2026-1'!R:R,'Planificación 2026-1'!W:W,C137,'Planificación 2026-1'!F:F,"FILIAL",'Planificación 2026-1'!X:X,"VIRTUAL"))</f>
        <v>0</v>
      </c>
      <c r="DK137" s="110">
        <f>IF(C137="","",SUMIFS('Planificación 2026-1'!R:R,'Planificación 2026-1'!W:W,C137,'Planificación 2026-1'!F:F,"FILIAL",'Planificación 2026-1'!X:X,"PRESENCIAL"))</f>
        <v>0</v>
      </c>
      <c r="DL137" s="61">
        <f>IF(C137="","",SUMIFS('Planificación 2026-1'!R:R,'Planificación 2026-1'!W:W,C137,'Planificación 2026-1'!F:F,"FILIAL",'Planificación 2026-1'!X:X,"HIBRIDO PRESENCIAL"))</f>
        <v>0</v>
      </c>
      <c r="DM137" s="111" t="str">
        <f t="shared" si="29"/>
        <v/>
      </c>
      <c r="DN137" s="108">
        <f>IF(C137="","",SUMIFS('Planificación 2026-1'!R:R,'Planificación 2026-1'!W:W,C137,'Planificación 2026-1'!F:F,"SUNAMPE",'Planificación 2026-1'!X:X,"VIRTUAL"))</f>
        <v>0</v>
      </c>
      <c r="DO137" s="61">
        <f>IF(C137="","",SUMIFS('Planificación 2026-1'!R:R,'Planificación 2026-1'!W:W,C137,'Planificación 2026-1'!F:F,"SUNAMPE",'Planificación 2026-1'!X:X,"PRESENCIAL"))</f>
        <v>0</v>
      </c>
      <c r="DP137" s="111" t="str">
        <f t="shared" si="30"/>
        <v/>
      </c>
      <c r="DQ137" s="108">
        <f>IF(C137="","",SUMIFS('Planificación 2026-1'!R:R,'Planificación 2026-1'!W:W,C137,'Planificación 2026-1'!F:F,"HUAURA",'Planificación 2026-1'!X:X,"VIRTUAL"))</f>
        <v>0</v>
      </c>
      <c r="DR137" s="61">
        <f>IF(C137="","",SUMIFS('Planificación 2026-1'!R:R,'Planificación 2026-1'!W:W,C137,'Planificación 2026-1'!F:F,"HUAURA",'Planificación 2026-1'!X:X,"PRESENCIAL"))</f>
        <v>0</v>
      </c>
      <c r="DS137" s="76">
        <f>SUMIFS('Planificación 2026-1'!R:R,'Planificación 2026-1'!W:W,C137,'Planificación 2026-1'!F:F,"PRINCIPAL",'Planificación 2026-1'!X:X,"VIRTUAL",'Planificación 2026-1'!I:I,"&gt;2")</f>
        <v>0</v>
      </c>
      <c r="DT137" s="76">
        <f>SUMIFS('Planificación 2026-1'!R:R,'Planificación 2026-1'!W:W,C137,'Planificación 2026-1'!F:F,"PRINCIPAL",'Planificación 2026-1'!X:X,"&lt;&gt;VIRTUAL",'Planificación 2026-1'!I:I,"&gt;2")</f>
        <v>0</v>
      </c>
      <c r="DU137" s="76">
        <f>SUMIFS('Planificación 2026-1'!R:R,'Planificación 2026-1'!W:W,C137,'Planificación 2026-1'!F:F,"SUNAMPE",'Planificación 2026-1'!X:X,"VIRTUAL",'Planificación 2026-1'!I:I,"&gt;2")</f>
        <v>0</v>
      </c>
      <c r="DV137" s="76">
        <f>SUMIFS('Planificación 2026-1'!R:R,'Planificación 2026-1'!W:W,C137,'Planificación 2026-1'!F:F,"SUNAMPE",'Planificación 2026-1'!X:X,"&lt;&gt;VIRTUAL",'Planificación 2026-1'!I:I,"&gt;2")</f>
        <v>0</v>
      </c>
      <c r="DW137" s="76">
        <f>SUMIFS('Planificación 2026-1'!R:R,'Planificación 2026-1'!W:W,C137,'Planificación 2026-1'!F:F,"FILIAL",'Planificación 2026-1'!X:X,"VIRTUAL",'Planificación 2026-1'!I:I,"&gt;2")</f>
        <v>0</v>
      </c>
      <c r="DX137" s="76">
        <f>SUMIFS('Planificación 2026-1'!R:R,'Planificación 2026-1'!W:W,C137,'Planificación 2026-1'!F:F,"FILIAL",'Planificación 2026-1'!X:X,"&lt;&gt;VIRTUAL",'Planificación 2026-1'!I:I,"&gt;2")</f>
        <v>0</v>
      </c>
      <c r="DY137" s="76">
        <f>SUMIFS('Planificación 2026-1'!R:R,'Planificación 2026-1'!W:W,C137,'Planificación 2026-1'!F:F,"PORUMA",'Planificación 2026-1'!X:X,"VIRTUAL",'Planificación 2026-1'!I:I,"&gt;2")</f>
        <v>0</v>
      </c>
      <c r="DZ137" s="76">
        <f>SUMIFS('Planificación 2026-1'!R:R,'Planificación 2026-1'!W:W,C137,'Planificación 2026-1'!F:F,"PORUMA",'Planificación 2026-1'!X:X,"&lt;&gt;VIRTUAL",'Planificación 2026-1'!I:I,"&gt;2")</f>
        <v>0</v>
      </c>
      <c r="EA137" s="76">
        <f>SUMIFS('Planificación 2026-1'!R:R,'Planificación 2026-1'!W:W,C137,'Planificación 2026-1'!F:F,"HUAURA",'Planificación 2026-1'!X:X,"VIRTUAL",'Planificación 2026-1'!I:I,"&gt;2")</f>
        <v>0</v>
      </c>
      <c r="EB137" s="76">
        <f>SUMIFS('Planificación 2026-1'!R:R,'Planificación 2026-1'!W:W,C137,'Planificación 2026-1'!F:F,"HUAURA",'Planificación 2026-1'!X:X,"&lt;&gt;VIRTUAL",'Planificación 2026-1'!I:I,"&gt;2")</f>
        <v>0</v>
      </c>
      <c r="EC137" s="76">
        <f>SUMIFS('Planificación 2026-1'!R:R,'Planificación 2026-1'!W:W,C137,'Planificación 2026-1'!F:F,"PRINCIPAL",'Planificación 2026-1'!X:X,"VIRTUAL",'Planificación 2026-1'!I:I,"&lt;3")</f>
        <v>0</v>
      </c>
      <c r="ED137" s="76">
        <f>SUMIFS('Planificación 2026-1'!R:R,'Planificación 2026-1'!W:W,C137,'Planificación 2026-1'!F:F,"PRINCIPAL",'Planificación 2026-1'!X:X,"&lt;&gt;VIRTUAL",'Planificación 2026-1'!I:I,"&lt;3")</f>
        <v>0</v>
      </c>
      <c r="EE137" s="76">
        <f>SUMIFS('Planificación 2026-1'!R:R,'Planificación 2026-1'!W:W,C137,'Planificación 2026-1'!F:F,"SUNAMPE",'Planificación 2026-1'!X:X,"VIRTUAL",'Planificación 2026-1'!I:I,"&lt;3")</f>
        <v>0</v>
      </c>
      <c r="EF137" s="76">
        <f>SUMIFS('Planificación 2026-1'!R:R,'Planificación 2026-1'!W:W,C137,'Planificación 2026-1'!F:F,"SUNAMPE",'Planificación 2026-1'!X:X,"&lt;&gt;VIRTUAL",'Planificación 2026-1'!I:I,"&lt;3")</f>
        <v>0</v>
      </c>
      <c r="EG137" s="76">
        <f>SUMIFS('Planificación 2026-1'!R:R,'Planificación 2026-1'!W:W,C137,'Planificación 2026-1'!F:F,"FILIAL",'Planificación 2026-1'!X:X,"VIRTUAL",'Planificación 2026-1'!I:I,"&lt;3")</f>
        <v>0</v>
      </c>
      <c r="EH137" s="76">
        <f>SUMIFS('Planificación 2026-1'!R:R,'Planificación 2026-1'!W:W,C137,'Planificación 2026-1'!F:F,"FILIAL",'Planificación 2026-1'!X:X,"&lt;&gt;VIRTUAL",'Planificación 2026-1'!I:I,"&lt;3")</f>
        <v>0</v>
      </c>
      <c r="EI137" s="76">
        <f>SUMIFS('Planificación 2026-1'!R:R,'Planificación 2026-1'!W:W,C137,'Planificación 2026-1'!F:F,"PORUMA",'Planificación 2026-1'!X:X,"VIRTUAL",'Planificación 2026-1'!I:I,"&lt;3")</f>
        <v>0</v>
      </c>
      <c r="EJ137" s="76">
        <f>SUMIFS('Planificación 2026-1'!R:R,'Planificación 2026-1'!W:W,C137,'Planificación 2026-1'!F:F,"PORUMA",'Planificación 2026-1'!X:X,"&lt;&gt;VIRTUAL",'Planificación 2026-1'!I:I,"&lt;3")</f>
        <v>0</v>
      </c>
      <c r="EK137" s="76">
        <f>SUMIFS('Planificación 2026-1'!R:R,'Planificación 2026-1'!W:W,C137,'Planificación 2026-1'!F:F,"HUAURA",'Planificación 2026-1'!X:X,"VIRTUAL",'Planificación 2026-1'!I:I,"&lt;3")</f>
        <v>0</v>
      </c>
      <c r="EL137" s="76">
        <f>SUMIFS('Planificación 2026-1'!R:R,'Planificación 2026-1'!W:W,C137,'Planificación 2026-1'!F:F,"HUAURA",'Planificación 2026-1'!X:X,"&lt;&gt;VIRTUAL",'Planificación 2026-1'!I:I,"&lt;3")</f>
        <v>0</v>
      </c>
      <c r="EM137" s="76"/>
      <c r="EN137" s="76">
        <f t="shared" si="23"/>
        <v>0</v>
      </c>
      <c r="EO137" s="76">
        <f t="shared" si="24"/>
        <v>0</v>
      </c>
      <c r="EP137" s="76" t="b">
        <f t="shared" si="25"/>
        <v>1</v>
      </c>
      <c r="EQ137" s="76" t="str">
        <f t="shared" si="26"/>
        <v/>
      </c>
      <c r="ER137" s="76" t="str">
        <f t="shared" si="31"/>
        <v>PRESENCIAL</v>
      </c>
    </row>
    <row r="138" spans="1:148" hidden="1">
      <c r="A138" s="83"/>
      <c r="B138" s="119">
        <v>135</v>
      </c>
      <c r="C138" s="115" t="s">
        <v>310</v>
      </c>
      <c r="D138" s="112">
        <f>SUMIF('Planificación 2026-1'!W:W,C138,'Planificación 2026-1'!R:R)</f>
        <v>34</v>
      </c>
      <c r="E138" s="114" t="s">
        <v>173</v>
      </c>
      <c r="F138" s="115" t="s">
        <v>171</v>
      </c>
      <c r="G138" s="115" t="s">
        <v>153</v>
      </c>
      <c r="H138" s="115" t="s">
        <v>125</v>
      </c>
      <c r="I138" s="107" t="str">
        <f>IF(SUM(COUNTIFS('Planificación 2026-1'!F:F,"PRINCIPAL",'Planificación 2026-1'!W:W,C138,'Planificación 2026-1'!H:H,"AF"))&gt;0,"P01"," ")</f>
        <v xml:space="preserve"> </v>
      </c>
      <c r="J138" s="108" t="str">
        <f>IF(SUM(COUNTIFS('Planificación 2026-1'!F:F,"PRINCIPAL",'Planificación 2026-1'!W:W,C138,'Planificación 2026-1'!H:H,"EN"))&gt;0,"P02"," ")</f>
        <v xml:space="preserve"> </v>
      </c>
      <c r="K138" s="108" t="str">
        <f>IF(SUM(COUNTIFS('Planificación 2026-1'!F:F,"PRINCIPAL",'Planificación 2026-1'!W:W,C138,'Planificación 2026-1'!H:H,"IS"))&gt;0,"P03"," ")</f>
        <v xml:space="preserve"> </v>
      </c>
      <c r="L138" s="108" t="str">
        <f>IF(SUM(COUNTIFS('Planificación 2026-1'!F:F,"PRINCIPAL",'Planificación 2026-1'!W:W,C138,'Planificación 2026-1'!H:H,"PS"))&gt;0,"P04"," ")</f>
        <v xml:space="preserve"> </v>
      </c>
      <c r="M138" s="108"/>
      <c r="N138" s="108" t="str">
        <f>IF(SUM(COUNTIFS('Planificación 2026-1'!F:F,"PRINCIPAL",'Planificación 2026-1'!W:W,C138,'Planificación 2026-1'!H:H,"IN"))&gt;0,"P06"," ")</f>
        <v>P06</v>
      </c>
      <c r="O138" s="108" t="str">
        <f>IF(SUM(COUNTIFS('Planificación 2026-1'!F:F,"PRINCIPAL",'Planificación 2026-1'!W:W,C138,'Planificación 2026-1'!H:H,"CA"))&gt;0,"P07"," ")</f>
        <v xml:space="preserve"> </v>
      </c>
      <c r="P138" s="108" t="str">
        <f>IF(SUM(COUNTIFS('Planificación 2026-1'!F:F,"PRINCIPAL",'Planificación 2026-1'!W:W,C138,'Planificación 2026-1'!H:H,"DE"))&gt;0,"P08"," ")</f>
        <v xml:space="preserve"> </v>
      </c>
      <c r="Q138" s="108" t="str">
        <f>IF(SUM(COUNTIFS('Planificación 2026-1'!F:F,"PRINCIPAL",'Planificación 2026-1'!W:W,C138,'Planificación 2026-1'!H:H,"OB"))&gt;0,"P09"," ")</f>
        <v xml:space="preserve"> </v>
      </c>
      <c r="R138" s="108" t="str">
        <f>IF(SUM(COUNTIFS('Planificación 2026-1'!F:F,"PRINCIPAL",'Planificación 2026-1'!W:W,C138,'Planificación 2026-1'!H:H,"MH"))&gt;0,"P31"," ")</f>
        <v xml:space="preserve"> </v>
      </c>
      <c r="S138" s="108" t="str">
        <f>IF(SUM(COUNTIFS('Planificación 2026-1'!F:F,"PRINCIPAL",'Planificación 2026-1'!W:W,C138,'Planificación 2026-1'!H:H,"IC"))&gt;0,"P32"," ")</f>
        <v xml:space="preserve"> </v>
      </c>
      <c r="T138" s="108" t="str">
        <f>IF(SUM(COUNTIFS('Planificación 2026-1'!F:F,"PRINCIPAL",'Planificación 2026-1'!W:W,C138,'Planificación 2026-1'!H:H,"AR"))&gt;0,"P34"," ")</f>
        <v xml:space="preserve"> </v>
      </c>
      <c r="U138" s="108" t="str">
        <f>IF(SUM(COUNTIFS('Planificación 2026-1'!F:F,"PRINCIPAL",'Planificación 2026-1'!W:W,C138,'Planificación 2026-1'!H:H,"T1"))&gt;0,"P35"," ")</f>
        <v xml:space="preserve"> </v>
      </c>
      <c r="V138" s="108" t="str">
        <f>IF(SUM(COUNTIFS('Planificación 2026-1'!F:F,"PRINCIPAL",'Planificación 2026-1'!W:W,C138,'Planificación 2026-1'!H:H,"T3"))&gt;0,"P36"," ")</f>
        <v xml:space="preserve"> </v>
      </c>
      <c r="W138" s="108" t="str">
        <f>IF(SUM(COUNTIFS('Planificación 2026-1'!F:F,"PRINCIPAL",'Planificación 2026-1'!W:W,C138,'Planificación 2026-1'!H:H,"T2"))&gt;0,"P37"," ")</f>
        <v xml:space="preserve"> </v>
      </c>
      <c r="X138" s="108" t="str">
        <f>IF(SUM(COUNTIFS('Planificación 2026-1'!F:F,"PRINCIPAL",'Planificación 2026-1'!W:W,C138,'Planificación 2026-1'!H:H,"AE"))&gt;0,"P38"," ")</f>
        <v xml:space="preserve"> </v>
      </c>
      <c r="Y138" s="108" t="str">
        <f>IF(SUM(COUNTIFS('Planificación 2026-1'!F:F,"PRINCIPAL",'Planificación 2026-1'!W:W,C138,'Planificación 2026-1'!H:H,"T4"))&gt;0,"P55"," ")</f>
        <v xml:space="preserve"> </v>
      </c>
      <c r="Z138" s="108" t="str">
        <f>IF(SUM(COUNTIFS('Planificación 2026-1'!F:F,"FILIAL",'Planificación 2026-1'!W:W,C138,'Planificación 2026-1'!H:H,"AF"))&gt;0," P01"," ")</f>
        <v xml:space="preserve"> </v>
      </c>
      <c r="AA138" s="108" t="str">
        <f>IF(SUM(COUNTIFS('Planificación 2026-1'!F:F,"FILIAL",'Planificación 2026-1'!W:W,C138,'Planificación 2026-1'!H:H,"EN"))&gt;0,"P02"," ")</f>
        <v xml:space="preserve"> </v>
      </c>
      <c r="AB138" s="108" t="str">
        <f>IF(SUM(COUNTIFS('Planificación 2026-1'!F:F,"FILIAL",'Planificación 2026-1'!W:W,C138,'Planificación 2026-1'!H:H,"IS"))&gt;0,"P03"," ")</f>
        <v xml:space="preserve"> </v>
      </c>
      <c r="AC138" s="108" t="str">
        <f>IF(SUM(COUNTIFS('Planificación 2026-1'!F:F,"FILIAL",'Planificación 2026-1'!W:W,C138,'Planificación 2026-1'!H:H,"PS"))&gt;0,"P04"," ")</f>
        <v xml:space="preserve"> </v>
      </c>
      <c r="AD138" s="108"/>
      <c r="AE138" s="108" t="str">
        <f>IF(SUM(COUNTIFS('Planificación 2026-1'!F:F,"FILIAL",'Planificación 2026-1'!W:W,C138,'Planificación 2026-1'!H:H,"IN"))&gt;0,"P06"," ")</f>
        <v>P06</v>
      </c>
      <c r="AF138" s="108" t="str">
        <f>IF(SUM(COUNTIFS('Planificación 2026-1'!F:F,"FILIAL",'Planificación 2026-1'!W:W,C138,'Planificación 2026-1'!H:H,"CA"))&gt;0,"P07"," ")</f>
        <v xml:space="preserve"> </v>
      </c>
      <c r="AG138" s="108" t="str">
        <f>IF(SUM(COUNTIFS('Planificación 2026-1'!F:F,"FILIAL",'Planificación 2026-1'!W:W,C138,'Planificación 2026-1'!H:H,"DE"))&gt;0,"P08"," ")</f>
        <v xml:space="preserve"> </v>
      </c>
      <c r="AH138" s="108" t="str">
        <f>IF(SUM(COUNTIFS('Planificación 2026-1'!F:F,"FILIAL",'Planificación 2026-1'!W:W,C138,'Planificación 2026-1'!H:H,"OB"))&gt;0,"P09"," ")</f>
        <v xml:space="preserve"> </v>
      </c>
      <c r="AI138" s="108" t="str">
        <f>IF(SUM(COUNTIFS('Planificación 2026-1'!F:F,"FILIAL",'Planificación 2026-1'!W:W,C138,'Planificación 2026-1'!H:H,"MH"))&gt;0,"P31"," ")</f>
        <v xml:space="preserve"> </v>
      </c>
      <c r="AJ138" s="108" t="str">
        <f>IF(SUM(COUNTIFS('Planificación 2026-1'!F:F,"FILIAL",'Planificación 2026-1'!W:W,C138,'Planificación 2026-1'!H:H,"IC"))&gt;0,"P32"," ")</f>
        <v xml:space="preserve"> </v>
      </c>
      <c r="AK138" s="108" t="str">
        <f>IF(SUM(COUNTIFS('Planificación 2026-1'!F:F,"FILIAL",'Planificación 2026-1'!W:W,C138,'Planificación 2026-1'!H:H,"AR"))&gt;0,"P34"," ")</f>
        <v xml:space="preserve"> </v>
      </c>
      <c r="AL138" s="108" t="str">
        <f>IF(SUM(COUNTIFS('Planificación 2026-1'!F:F,"FILIAL",'Planificación 2026-1'!W:W,C138,'Planificación 2026-1'!H:H,"T1"))&gt;0,"P35"," ")</f>
        <v xml:space="preserve"> </v>
      </c>
      <c r="AM138" s="108" t="str">
        <f>IF(SUM(COUNTIFS('Planificación 2026-1'!F:F,"FILIAL",'Planificación 2026-1'!W:W,C138,'Planificación 2026-1'!H:H,"T3"))&gt;0,"P36"," ")</f>
        <v xml:space="preserve"> </v>
      </c>
      <c r="AN138" s="108" t="str">
        <f>IF(SUM(COUNTIFS('Planificación 2026-1'!F:F,"FILIAL",'Planificación 2026-1'!W:W,C138,'Planificación 2026-1'!H:H,"T2"))&gt;0,"P37"," ")</f>
        <v xml:space="preserve"> </v>
      </c>
      <c r="AO138" s="108" t="str">
        <f>IF(SUM(COUNTIFS('Planificación 2026-1'!F:F,"FILIAL",'Planificación 2026-1'!W:W,C138,'Planificación 2026-1'!H:H,"AE"))&gt;0,"P38"," ")</f>
        <v xml:space="preserve"> </v>
      </c>
      <c r="AP138" s="108" t="str">
        <f>IF(SUM(COUNTIFS('Planificación 2026-1'!F:F,"FILIAL",'Planificación 2026-1'!W:W,C138,'Planificación 2026-1'!H:H,"T4"))&gt;0,"P55"," ")</f>
        <v xml:space="preserve"> </v>
      </c>
      <c r="AQ138" s="108" t="str">
        <f>IF(SUM(COUNTIFS('Planificación 2026-1'!F:F,"SUNAMPE",'Planificación 2026-1'!W:W,C138,'Planificación 2026-1'!H:H,"AF"))&gt;0," P01"," ")</f>
        <v xml:space="preserve"> </v>
      </c>
      <c r="AR138" s="108" t="str">
        <f>IF(SUM(COUNTIFS('Planificación 2026-1'!F:F,"SUNAMPE",'Planificación 2026-1'!W:W,C138,'Planificación 2026-1'!H:H,"EN"))&gt;0,"P02"," ")</f>
        <v xml:space="preserve"> </v>
      </c>
      <c r="AS138" s="108" t="str">
        <f>IF(SUM(COUNTIFS('Planificación 2026-1'!F:F,"SUNAMPE",'Planificación 2026-1'!W:W,C138,'Planificación 2026-1'!H:H,"IS"))&gt;0,"P03"," ")</f>
        <v xml:space="preserve"> </v>
      </c>
      <c r="AT138" s="108" t="str">
        <f>IF(SUM(COUNTIFS('Planificación 2026-1'!F:F,"SUNAMPE",'Planificación 2026-1'!W:W,C138,'Planificación 2026-1'!H:H,"PS"))&gt;0,"P04"," ")</f>
        <v xml:space="preserve"> </v>
      </c>
      <c r="AU138" s="108"/>
      <c r="AV138" s="108" t="str">
        <f>IF(SUM(COUNTIFS('Planificación 2026-1'!F:F,"SUNAMPE",'Planificación 2026-1'!W:W,C138,'Planificación 2026-1'!H:H,"IN"))&gt;0,"P06"," ")</f>
        <v xml:space="preserve"> </v>
      </c>
      <c r="AW138" s="108" t="str">
        <f>IF(SUM(COUNTIFS('Planificación 2026-1'!F:F,"SUNAMPE",'Planificación 2026-1'!W:W,C138,'Planificación 2026-1'!H:H,"CA"))&gt;0,"P07"," ")</f>
        <v xml:space="preserve"> </v>
      </c>
      <c r="AX138" s="108" t="str">
        <f>IF(SUM(COUNTIFS('Planificación 2026-1'!F:F,"SUNAMPE",'Planificación 2026-1'!W:W,C138,'Planificación 2026-1'!H:H,"DE"))&gt;0,"P08"," ")</f>
        <v xml:space="preserve"> </v>
      </c>
      <c r="AY138" s="108" t="str">
        <f>IF(SUM(COUNTIFS('Planificación 2026-1'!F:F,"SUNAMPE",'Planificación 2026-1'!W:W,C138,'Planificación 2026-1'!H:H,"OB"))&gt;0,"P09"," ")</f>
        <v xml:space="preserve"> </v>
      </c>
      <c r="AZ138" s="108" t="str">
        <f>IF(SUM(COUNTIFS('Planificación 2026-1'!F:F,"SUNAMPE",'Planificación 2026-1'!W:W,C138,'Planificación 2026-1'!H:H,"MH"))&gt;0,"P31"," ")</f>
        <v xml:space="preserve"> </v>
      </c>
      <c r="BA138" s="108" t="str">
        <f>IF(SUM(COUNTIFS('Planificación 2026-1'!F:F,"SUNAMPE",'Planificación 2026-1'!W:W,C138,'Planificación 2026-1'!H:H,"IC"))&gt;0,"P32"," ")</f>
        <v xml:space="preserve"> </v>
      </c>
      <c r="BB138" s="108" t="str">
        <f>IF(SUM(COUNTIFS('Planificación 2026-1'!F:F,"SUNAMPE",'Planificación 2026-1'!W:W,C138,'Planificación 2026-1'!H:H,"AR"))&gt;0,"P34"," ")</f>
        <v xml:space="preserve"> </v>
      </c>
      <c r="BC138" s="108" t="str">
        <f>IF(SUM(COUNTIFS('Planificación 2026-1'!F:F,"SUNAMPE",'Planificación 2026-1'!W:W,C138,'Planificación 2026-1'!H:H,"T1"))&gt;0,"P35"," ")</f>
        <v xml:space="preserve"> </v>
      </c>
      <c r="BD138" s="108" t="str">
        <f>IF(SUM(COUNTIFS('Planificación 2026-1'!F:F,"SUNAMPE",'Planificación 2026-1'!W:W,C138,'Planificación 2026-1'!H:H,"T3"))&gt;0,"P36"," ")</f>
        <v xml:space="preserve"> </v>
      </c>
      <c r="BE138" s="108" t="str">
        <f>IF(SUM(COUNTIFS('Planificación 2026-1'!F:F,"SUNAMPE",'Planificación 2026-1'!W:W,C138,'Planificación 2026-1'!H:H,"T2"))&gt;0,"P37"," ")</f>
        <v xml:space="preserve"> </v>
      </c>
      <c r="BF138" s="108" t="str">
        <f>IF(SUM(COUNTIFS('Planificación 2026-1'!F:F,"SUNAMPE",'Planificación 2026-1'!W:W,C138,'Planificación 2026-1'!H:H,"AE"))&gt;0,"P38"," ")</f>
        <v xml:space="preserve"> </v>
      </c>
      <c r="BG138" s="108" t="str">
        <f>IF(SUM(COUNTIFS('Planificación 2026-1'!F:F,"SUNAMPE",'Planificación 2026-1'!W:W,C138,'Planificación 2026-1'!H:H,"T4"))&gt;0,"P55"," ")</f>
        <v xml:space="preserve"> </v>
      </c>
      <c r="BH138" s="108" t="str">
        <f>IF(SUM(COUNTIFS('Planificación 2026-1'!F:F,"HUAURA",'Planificación 2026-1'!W:W,C138,'Planificación 2026-1'!H:H,"AF"))&gt;0," P01"," ")</f>
        <v xml:space="preserve"> </v>
      </c>
      <c r="BI138" s="108" t="str">
        <f>IF(SUM(COUNTIFS('Planificación 2026-1'!F:F,"HUAURA",'Planificación 2026-1'!W:W,C138,'Planificación 2026-1'!H:H,"EN"))&gt;0,"P02"," ")</f>
        <v xml:space="preserve"> </v>
      </c>
      <c r="BJ138" s="108" t="str">
        <f>IF(SUM(COUNTIFS('Planificación 2026-1'!F:F,"HUAURA",'Planificación 2026-1'!W:W,C138,'Planificación 2026-1'!H:H,"IS"))&gt;0,"P03"," ")</f>
        <v xml:space="preserve"> </v>
      </c>
      <c r="BK138" s="108" t="str">
        <f>IF(SUM(COUNTIFS('Planificación 2026-1'!F:F,"HUAURA",'Planificación 2026-1'!W:W,C138,'Planificación 2026-1'!H:H,"PS"))&gt;0,"P04"," ")</f>
        <v xml:space="preserve"> </v>
      </c>
      <c r="BL138" s="108"/>
      <c r="BM138" s="108" t="str">
        <f>IF(SUM(COUNTIFS('Planificación 2026-1'!F:F,"HUAURA",'Planificación 2026-1'!W:W,C138,'Planificación 2026-1'!H:H,"IN"))&gt;0,"P06"," ")</f>
        <v xml:space="preserve"> </v>
      </c>
      <c r="BN138" s="108" t="str">
        <f>IF(SUM(COUNTIFS('Planificación 2026-1'!F:F,"HUAURA",'Planificación 2026-1'!W:W,C138,'Planificación 2026-1'!H:H,"CA"))&gt;0,"P07"," ")</f>
        <v xml:space="preserve"> </v>
      </c>
      <c r="BO138" s="108" t="str">
        <f>IF(SUM(COUNTIFS('Planificación 2026-1'!F:F,"HUAURA",'Planificación 2026-1'!W:W,C138,'Planificación 2026-1'!H:H,"DE"))&gt;0,"P08"," ")</f>
        <v xml:space="preserve"> </v>
      </c>
      <c r="BP138" s="108" t="str">
        <f>IF(SUM(COUNTIFS('Planificación 2026-1'!F:F,"HUAURA",'Planificación 2026-1'!W:W,C138,'Planificación 2026-1'!H:H,"OB"))&gt;0,"P09"," ")</f>
        <v xml:space="preserve"> </v>
      </c>
      <c r="BQ138" s="108" t="str">
        <f>IF(SUM(COUNTIFS('Planificación 2026-1'!F:F,"HUAURA",'Planificación 2026-1'!W:W,C138,'Planificación 2026-1'!H:H,"MH"))&gt;0,"P31"," ")</f>
        <v xml:space="preserve"> </v>
      </c>
      <c r="BR138" s="108" t="str">
        <f>IF(SUM(COUNTIFS('Planificación 2026-1'!F:F,"HUAURA",'Planificación 2026-1'!W:W,C138,'Planificación 2026-1'!H:H,"IC"))&gt;0,"P32"," ")</f>
        <v xml:space="preserve"> </v>
      </c>
      <c r="BS138" s="108" t="str">
        <f>IF(SUM(COUNTIFS('Planificación 2026-1'!F:F,"HUAURA",'Planificación 2026-1'!W:W,C138,'Planificación 2026-1'!H:H,"AR"))&gt;0,"P34"," ")</f>
        <v xml:space="preserve"> </v>
      </c>
      <c r="BT138" s="108" t="str">
        <f>IF(SUM(COUNTIFS('Planificación 2026-1'!F:F,"HUAURA",'Planificación 2026-1'!W:W,C138,'Planificación 2026-1'!H:H,"T1"))&gt;0,"P35"," ")</f>
        <v xml:space="preserve"> </v>
      </c>
      <c r="BU138" s="108" t="str">
        <f>IF(SUM(COUNTIFS('Planificación 2026-1'!F:F,"HUAURA",'Planificación 2026-1'!W:W,C138,'Planificación 2026-1'!H:H,"T3"))&gt;0,"P36"," ")</f>
        <v xml:space="preserve"> </v>
      </c>
      <c r="BV138" s="108" t="str">
        <f>IF(SUM(COUNTIFS('Planificación 2026-1'!F:F,"HUAURA",'Planificación 2026-1'!W:W,C138,'Planificación 2026-1'!H:H,"T2"))&gt;0,"P37"," ")</f>
        <v xml:space="preserve"> </v>
      </c>
      <c r="BW138" s="108" t="str">
        <f>IF(SUM(COUNTIFS('Planificación 2026-1'!F:F,"HUAURA",'Planificación 2026-1'!W:W,C138,'Planificación 2026-1'!H:H,"AE"))&gt;0,"P38"," ")</f>
        <v xml:space="preserve"> </v>
      </c>
      <c r="BX138" s="108" t="str">
        <f>IF(SUM(COUNTIFS('Planificación 2026-1'!F:F,"HUAURA",'Planificación 2026-1'!W:W,C138,'Planificación 2026-1'!H:H,"T4"))&gt;0,"P55"," ")</f>
        <v xml:space="preserve"> </v>
      </c>
      <c r="BY138" s="109">
        <f>SUMIFS('Planificación 2026-1'!R:R,'Planificación 2026-1'!W:W,C138,'Planificación 2026-1'!H:H,"AF",'Planificación 2026-1'!I:I,"&gt;2")</f>
        <v>0</v>
      </c>
      <c r="BZ138" s="109">
        <f>SUMIFS('Planificación 2026-1'!R:R,'Planificación 2026-1'!W:W,C138,'Planificación 2026-1'!H:H,"EN",'Planificación 2026-1'!I:I,"&gt;2")</f>
        <v>0</v>
      </c>
      <c r="CA138" s="109">
        <f>SUMIFS('Planificación 2026-1'!R:R,'Planificación 2026-1'!W:W,C138,'Planificación 2026-1'!H:H,"IS",'Planificación 2026-1'!I:I,"&gt;2")</f>
        <v>0</v>
      </c>
      <c r="CB138" s="109">
        <f>SUMIFS('Planificación 2026-1'!R:R,'Planificación 2026-1'!W:W,C138,'Planificación 2026-1'!H:H,"PS",'Planificación 2026-1'!I:I,"&gt;2")</f>
        <v>0</v>
      </c>
      <c r="CC138" s="109">
        <f>SUMIFS('Planificación 2026-1'!R:R,'Planificación 2026-1'!W:W,C138,'Planificación 2026-1'!H:H,"IN",'Planificación 2026-1'!I:I,"&gt;2")</f>
        <v>34</v>
      </c>
      <c r="CD138" s="109">
        <f>SUMIFS('Planificación 2026-1'!R:R,'Planificación 2026-1'!W:W,C138,'Planificación 2026-1'!H:H,"CA",'Planificación 2026-1'!I:I,"&gt;2")</f>
        <v>0</v>
      </c>
      <c r="CE138" s="109">
        <f>SUMIFS('Planificación 2026-1'!R:R,'Planificación 2026-1'!W:W,C138,'Planificación 2026-1'!H:H,"DE",'Planificación 2026-1'!I:I,"&gt;2")</f>
        <v>0</v>
      </c>
      <c r="CF138" s="109">
        <f>SUMIFS('Planificación 2026-1'!R:R,'Planificación 2026-1'!W:W,C138,'Planificación 2026-1'!H:H,"OB",'Planificación 2026-1'!I:I,"&gt;2")</f>
        <v>0</v>
      </c>
      <c r="CG138" s="109">
        <f>SUMIFS('Planificación 2026-1'!R:R,'Planificación 2026-1'!W:W,C138,'Planificación 2026-1'!H:H,"MH",'Planificación 2026-1'!I:I,"&gt;2")</f>
        <v>0</v>
      </c>
      <c r="CH138" s="109">
        <f>SUMIFS('Planificación 2026-1'!R:R,'Planificación 2026-1'!W:W,C138,'Planificación 2026-1'!H:H,"IC",'Planificación 2026-1'!I:I,"&gt;2")</f>
        <v>0</v>
      </c>
      <c r="CI138" s="109">
        <f>SUMIFS('Planificación 2026-1'!R:R,'Planificación 2026-1'!W:W,C138,'Planificación 2026-1'!H:H,"AR",'Planificación 2026-1'!I:I,"&gt;2")</f>
        <v>0</v>
      </c>
      <c r="CJ138" s="109">
        <f>SUMIFS('Planificación 2026-1'!R:R,'Planificación 2026-1'!W:W,C138,'Planificación 2026-1'!H:H,"T1",'Planificación 2026-1'!I:I,"&gt;2")</f>
        <v>0</v>
      </c>
      <c r="CK138" s="109">
        <f>SUMIFS('Planificación 2026-1'!R:R,'Planificación 2026-1'!W:W,C138,'Planificación 2026-1'!H:H,"T3",'Planificación 2026-1'!I:I,"&gt;2")</f>
        <v>0</v>
      </c>
      <c r="CL138" s="109">
        <f>SUMIFS('Planificación 2026-1'!R:R,'Planificación 2026-1'!W:W,C138,'Planificación 2026-1'!H:H,"T2",'Planificación 2026-1'!I:I,"&gt;2")</f>
        <v>0</v>
      </c>
      <c r="CM138" s="109">
        <f>SUMIFS('Planificación 2026-1'!R:R,'Planificación 2026-1'!W:W,C138,'Planificación 2026-1'!H:H,"AE",'Planificación 2026-1'!I:I,"&gt;2")</f>
        <v>0</v>
      </c>
      <c r="CN138" s="109">
        <f>SUMIFS('Planificación 2026-1'!R:R,'Planificación 2026-1'!W:W,C138,'Planificación 2026-1'!H:H,"T4",'Planificación 2026-1'!I:I,"&gt;2")</f>
        <v>0</v>
      </c>
      <c r="CO138" s="109">
        <f>SUMIFS('Planificación 2026-1'!R:R,'Planificación 2026-1'!W:W,C138,'Planificación 2026-1'!H:H,"AF",'Planificación 2026-1'!I:I,"&lt;3")</f>
        <v>0</v>
      </c>
      <c r="CP138" s="109">
        <f>SUMIFS('Planificación 2026-1'!R:R,'Planificación 2026-1'!W:W,C138,'Planificación 2026-1'!H:H,"EN",'Planificación 2026-1'!I:I,"&lt;3")</f>
        <v>0</v>
      </c>
      <c r="CQ138" s="109">
        <f>SUMIFS('Planificación 2026-1'!R:R,'Planificación 2026-1'!W:W,C138,'Planificación 2026-1'!H:H,"IS",'Planificación 2026-1'!I:I,"&lt;3")</f>
        <v>0</v>
      </c>
      <c r="CR138" s="109">
        <f>SUMIFS('Planificación 2026-1'!R:R,'Planificación 2026-1'!W:W,C138,'Planificación 2026-1'!H:H,"PS",'Planificación 2026-1'!I:I,"&lt;3")</f>
        <v>0</v>
      </c>
      <c r="CS138" s="109">
        <f>SUMIFS('Planificación 2026-1'!R:R,'Planificación 2026-1'!W:W,C138,'Planificación 2026-1'!H:H,"IN",'Planificación 2026-1'!I:I,"&lt;3")</f>
        <v>0</v>
      </c>
      <c r="CT138" s="109">
        <f>SUMIFS('Planificación 2026-1'!R:R,'Planificación 2026-1'!W:W,C138,'Planificación 2026-1'!H:H,"CA",'Planificación 2026-1'!I:I,"&lt;3")</f>
        <v>0</v>
      </c>
      <c r="CU138" s="109">
        <f>SUMIFS('Planificación 2026-1'!R:R,'Planificación 2026-1'!W:W,C138,'Planificación 2026-1'!H:H,"DE",'Planificación 2026-1'!I:I,"&lt;3")</f>
        <v>0</v>
      </c>
      <c r="CV138" s="109">
        <f>SUMIFS('Planificación 2026-1'!R:R,'Planificación 2026-1'!W:W,C138,'Planificación 2026-1'!H:H,"OB",'Planificación 2026-1'!I:I,"&lt;3")</f>
        <v>0</v>
      </c>
      <c r="CW138" s="109">
        <f>SUMIFS('Planificación 2026-1'!R:R,'Planificación 2026-1'!W:W,C138,'Planificación 2026-1'!H:H,"MH",'Planificación 2026-1'!I:I,"&lt;3")</f>
        <v>0</v>
      </c>
      <c r="CX138" s="109">
        <f>SUMIFS('Planificación 2026-1'!R:R,'Planificación 2026-1'!W:W,C138,'Planificación 2026-1'!H:H,"IC",'Planificación 2026-1'!I:I,"&lt;3")</f>
        <v>0</v>
      </c>
      <c r="CY138" s="109">
        <f>SUMIFS('Planificación 2026-1'!R:R,'Planificación 2026-1'!W:W,C138,'Planificación 2026-1'!H:H,"AR",'Planificación 2026-1'!I:I,"&lt;3")</f>
        <v>0</v>
      </c>
      <c r="CZ138" s="109">
        <f>SUMIFS('Planificación 2026-1'!R:R,'Planificación 2026-1'!W:W,C138,'Planificación 2026-1'!H:H,"T1",'Planificación 2026-1'!I:I,"&lt;3")</f>
        <v>0</v>
      </c>
      <c r="DA138" s="109">
        <f>SUMIFS('Planificación 2026-1'!R:R,'Planificación 2026-1'!W:W,C138,'Planificación 2026-1'!H:H,"T3",'Planificación 2026-1'!I:I,"&lt;3")</f>
        <v>0</v>
      </c>
      <c r="DB138" s="109">
        <f>SUMIFS('Planificación 2026-1'!R:R,'Planificación 2026-1'!W:W,C138,'Planificación 2026-1'!H:H,"T2",'Planificación 2026-1'!I:I,"&lt;3")</f>
        <v>0</v>
      </c>
      <c r="DC138" s="109">
        <f>SUMIFS('Planificación 2026-1'!R:R,'Planificación 2026-1'!W:W,C138,'Planificación 2026-1'!H:H,"AE",'Planificación 2026-1'!I:I,"&lt;3")</f>
        <v>0</v>
      </c>
      <c r="DD138" s="109">
        <f>SUMIFS('Planificación 2026-1'!R:R,'Planificación 2026-1'!W:W,C138,'Planificación 2026-1'!H:H,"T4",'Planificación 2026-1'!I:I,"&lt;3")</f>
        <v>0</v>
      </c>
      <c r="DE138" s="108" t="str">
        <f t="shared" si="27"/>
        <v>P06</v>
      </c>
      <c r="DF138" s="41">
        <f>IF(C138="","",SUMIFS('Planificación 2026-1'!R:R,'Planificación 2026-1'!W:W,C138,'Planificación 2026-1'!F:F,"PRINCIPAL",'Planificación 2026-1'!X:X,"VIRTUAL"))</f>
        <v>28</v>
      </c>
      <c r="DG138" s="41">
        <f>IF(C138="","",SUMIFS('Planificación 2026-1'!R:R,'Planificación 2026-1'!W:W,C138,'Planificación 2026-1'!F:F,"PRINCIPAL",'Planificación 2026-1'!X:X,"PRESENCIAL"))</f>
        <v>0</v>
      </c>
      <c r="DH138" s="41">
        <f>IF(C138="","",SUMIFS('Planificación 2026-1'!R:R,'Planificación 2026-1'!W:W,C138,'Planificación 2026-1'!F:F,"PRINCIPAL",'Planificación 2026-1'!X:X,"HIBRIDO PRESENCIAL"))</f>
        <v>0</v>
      </c>
      <c r="DI138" s="108" t="str">
        <f t="shared" si="28"/>
        <v>P06</v>
      </c>
      <c r="DJ138" s="108">
        <f>IF(C138="","",SUMIFS('Planificación 2026-1'!R:R,'Planificación 2026-1'!W:W,C138,'Planificación 2026-1'!F:F,"FILIAL",'Planificación 2026-1'!X:X,"VIRTUAL"))</f>
        <v>6</v>
      </c>
      <c r="DK138" s="110">
        <f>IF(C138="","",SUMIFS('Planificación 2026-1'!R:R,'Planificación 2026-1'!W:W,C138,'Planificación 2026-1'!F:F,"FILIAL",'Planificación 2026-1'!X:X,"PRESENCIAL"))</f>
        <v>0</v>
      </c>
      <c r="DL138" s="61">
        <f>IF(C138="","",SUMIFS('Planificación 2026-1'!R:R,'Planificación 2026-1'!W:W,C138,'Planificación 2026-1'!F:F,"FILIAL",'Planificación 2026-1'!X:X,"HIBRIDO PRESENCIAL"))</f>
        <v>0</v>
      </c>
      <c r="DM138" s="111" t="str">
        <f t="shared" si="29"/>
        <v/>
      </c>
      <c r="DN138" s="108">
        <f>IF(C138="","",SUMIFS('Planificación 2026-1'!R:R,'Planificación 2026-1'!W:W,C138,'Planificación 2026-1'!F:F,"SUNAMPE",'Planificación 2026-1'!X:X,"VIRTUAL"))</f>
        <v>0</v>
      </c>
      <c r="DO138" s="61">
        <f>IF(C138="","",SUMIFS('Planificación 2026-1'!R:R,'Planificación 2026-1'!W:W,C138,'Planificación 2026-1'!F:F,"SUNAMPE",'Planificación 2026-1'!X:X,"PRESENCIAL"))</f>
        <v>0</v>
      </c>
      <c r="DP138" s="111" t="str">
        <f t="shared" si="30"/>
        <v/>
      </c>
      <c r="DQ138" s="108">
        <f>IF(C138="","",SUMIFS('Planificación 2026-1'!R:R,'Planificación 2026-1'!W:W,C138,'Planificación 2026-1'!F:F,"HUAURA",'Planificación 2026-1'!X:X,"VIRTUAL"))</f>
        <v>0</v>
      </c>
      <c r="DR138" s="61">
        <f>IF(C138="","",SUMIFS('Planificación 2026-1'!R:R,'Planificación 2026-1'!W:W,C138,'Planificación 2026-1'!F:F,"HUAURA",'Planificación 2026-1'!X:X,"PRESENCIAL"))</f>
        <v>0</v>
      </c>
      <c r="DS138" s="76">
        <f>SUMIFS('Planificación 2026-1'!R:R,'Planificación 2026-1'!W:W,C138,'Planificación 2026-1'!F:F,"PRINCIPAL",'Planificación 2026-1'!X:X,"VIRTUAL",'Planificación 2026-1'!I:I,"&gt;2")</f>
        <v>28</v>
      </c>
      <c r="DT138" s="76">
        <f>SUMIFS('Planificación 2026-1'!R:R,'Planificación 2026-1'!W:W,C138,'Planificación 2026-1'!F:F,"PRINCIPAL",'Planificación 2026-1'!X:X,"&lt;&gt;VIRTUAL",'Planificación 2026-1'!I:I,"&gt;2")</f>
        <v>0</v>
      </c>
      <c r="DU138" s="76">
        <f>SUMIFS('Planificación 2026-1'!R:R,'Planificación 2026-1'!W:W,C138,'Planificación 2026-1'!F:F,"SUNAMPE",'Planificación 2026-1'!X:X,"VIRTUAL",'Planificación 2026-1'!I:I,"&gt;2")</f>
        <v>0</v>
      </c>
      <c r="DV138" s="76">
        <f>SUMIFS('Planificación 2026-1'!R:R,'Planificación 2026-1'!W:W,C138,'Planificación 2026-1'!F:F,"SUNAMPE",'Planificación 2026-1'!X:X,"&lt;&gt;VIRTUAL",'Planificación 2026-1'!I:I,"&gt;2")</f>
        <v>0</v>
      </c>
      <c r="DW138" s="76">
        <f>SUMIFS('Planificación 2026-1'!R:R,'Planificación 2026-1'!W:W,C138,'Planificación 2026-1'!F:F,"FILIAL",'Planificación 2026-1'!X:X,"VIRTUAL",'Planificación 2026-1'!I:I,"&gt;2")</f>
        <v>6</v>
      </c>
      <c r="DX138" s="76">
        <f>SUMIFS('Planificación 2026-1'!R:R,'Planificación 2026-1'!W:W,C138,'Planificación 2026-1'!F:F,"FILIAL",'Planificación 2026-1'!X:X,"&lt;&gt;VIRTUAL",'Planificación 2026-1'!I:I,"&gt;2")</f>
        <v>0</v>
      </c>
      <c r="DY138" s="76">
        <f>SUMIFS('Planificación 2026-1'!R:R,'Planificación 2026-1'!W:W,C138,'Planificación 2026-1'!F:F,"PORUMA",'Planificación 2026-1'!X:X,"VIRTUAL",'Planificación 2026-1'!I:I,"&gt;2")</f>
        <v>0</v>
      </c>
      <c r="DZ138" s="76">
        <f>SUMIFS('Planificación 2026-1'!R:R,'Planificación 2026-1'!W:W,C138,'Planificación 2026-1'!F:F,"PORUMA",'Planificación 2026-1'!X:X,"&lt;&gt;VIRTUAL",'Planificación 2026-1'!I:I,"&gt;2")</f>
        <v>0</v>
      </c>
      <c r="EA138" s="76">
        <f>SUMIFS('Planificación 2026-1'!R:R,'Planificación 2026-1'!W:W,C138,'Planificación 2026-1'!F:F,"HUAURA",'Planificación 2026-1'!X:X,"VIRTUAL",'Planificación 2026-1'!I:I,"&gt;2")</f>
        <v>0</v>
      </c>
      <c r="EB138" s="76">
        <f>SUMIFS('Planificación 2026-1'!R:R,'Planificación 2026-1'!W:W,C138,'Planificación 2026-1'!F:F,"HUAURA",'Planificación 2026-1'!X:X,"&lt;&gt;VIRTUAL",'Planificación 2026-1'!I:I,"&gt;2")</f>
        <v>0</v>
      </c>
      <c r="EC138" s="76">
        <f>SUMIFS('Planificación 2026-1'!R:R,'Planificación 2026-1'!W:W,C138,'Planificación 2026-1'!F:F,"PRINCIPAL",'Planificación 2026-1'!X:X,"VIRTUAL",'Planificación 2026-1'!I:I,"&lt;3")</f>
        <v>0</v>
      </c>
      <c r="ED138" s="76">
        <f>SUMIFS('Planificación 2026-1'!R:R,'Planificación 2026-1'!W:W,C138,'Planificación 2026-1'!F:F,"PRINCIPAL",'Planificación 2026-1'!X:X,"&lt;&gt;VIRTUAL",'Planificación 2026-1'!I:I,"&lt;3")</f>
        <v>0</v>
      </c>
      <c r="EE138" s="76">
        <f>SUMIFS('Planificación 2026-1'!R:R,'Planificación 2026-1'!W:W,C138,'Planificación 2026-1'!F:F,"SUNAMPE",'Planificación 2026-1'!X:X,"VIRTUAL",'Planificación 2026-1'!I:I,"&lt;3")</f>
        <v>0</v>
      </c>
      <c r="EF138" s="76">
        <f>SUMIFS('Planificación 2026-1'!R:R,'Planificación 2026-1'!W:W,C138,'Planificación 2026-1'!F:F,"SUNAMPE",'Planificación 2026-1'!X:X,"&lt;&gt;VIRTUAL",'Planificación 2026-1'!I:I,"&lt;3")</f>
        <v>0</v>
      </c>
      <c r="EG138" s="76">
        <f>SUMIFS('Planificación 2026-1'!R:R,'Planificación 2026-1'!W:W,C138,'Planificación 2026-1'!F:F,"FILIAL",'Planificación 2026-1'!X:X,"VIRTUAL",'Planificación 2026-1'!I:I,"&lt;3")</f>
        <v>0</v>
      </c>
      <c r="EH138" s="76">
        <f>SUMIFS('Planificación 2026-1'!R:R,'Planificación 2026-1'!W:W,C138,'Planificación 2026-1'!F:F,"FILIAL",'Planificación 2026-1'!X:X,"&lt;&gt;VIRTUAL",'Planificación 2026-1'!I:I,"&lt;3")</f>
        <v>0</v>
      </c>
      <c r="EI138" s="76">
        <f>SUMIFS('Planificación 2026-1'!R:R,'Planificación 2026-1'!W:W,C138,'Planificación 2026-1'!F:F,"PORUMA",'Planificación 2026-1'!X:X,"VIRTUAL",'Planificación 2026-1'!I:I,"&lt;3")</f>
        <v>0</v>
      </c>
      <c r="EJ138" s="76">
        <f>SUMIFS('Planificación 2026-1'!R:R,'Planificación 2026-1'!W:W,C138,'Planificación 2026-1'!F:F,"PORUMA",'Planificación 2026-1'!X:X,"&lt;&gt;VIRTUAL",'Planificación 2026-1'!I:I,"&lt;3")</f>
        <v>0</v>
      </c>
      <c r="EK138" s="76">
        <f>SUMIFS('Planificación 2026-1'!R:R,'Planificación 2026-1'!W:W,C138,'Planificación 2026-1'!F:F,"HUAURA",'Planificación 2026-1'!X:X,"VIRTUAL",'Planificación 2026-1'!I:I,"&lt;3")</f>
        <v>0</v>
      </c>
      <c r="EL138" s="76">
        <f>SUMIFS('Planificación 2026-1'!R:R,'Planificación 2026-1'!W:W,C138,'Planificación 2026-1'!F:F,"HUAURA",'Planificación 2026-1'!X:X,"&lt;&gt;VIRTUAL",'Planificación 2026-1'!I:I,"&lt;3")</f>
        <v>0</v>
      </c>
      <c r="EM138" s="76"/>
      <c r="EN138" s="76">
        <f t="shared" si="23"/>
        <v>34</v>
      </c>
      <c r="EO138" s="76">
        <f t="shared" si="24"/>
        <v>0</v>
      </c>
      <c r="EP138" s="76" t="b">
        <f t="shared" si="25"/>
        <v>1</v>
      </c>
      <c r="EQ138" s="76" t="str">
        <f t="shared" si="26"/>
        <v/>
      </c>
      <c r="ER138" s="76" t="str">
        <f t="shared" si="31"/>
        <v>VIRTUAL</v>
      </c>
    </row>
    <row r="139" spans="1:148" hidden="1">
      <c r="A139" s="83"/>
      <c r="B139" s="119">
        <v>136</v>
      </c>
      <c r="C139" s="115" t="s">
        <v>311</v>
      </c>
      <c r="D139" s="112">
        <f>SUMIF('Planificación 2026-1'!W:W,C139,'Planificación 2026-1'!R:R)</f>
        <v>16</v>
      </c>
      <c r="E139" s="114" t="s">
        <v>170</v>
      </c>
      <c r="F139" s="115" t="s">
        <v>171</v>
      </c>
      <c r="G139" s="115" t="s">
        <v>153</v>
      </c>
      <c r="H139" s="115" t="s">
        <v>121</v>
      </c>
      <c r="I139" s="107" t="str">
        <f>IF(SUM(COUNTIFS('Planificación 2026-1'!F:F,"PRINCIPAL",'Planificación 2026-1'!W:W,C139,'Planificación 2026-1'!H:H,"AF"))&gt;0,"P01"," ")</f>
        <v>P01</v>
      </c>
      <c r="J139" s="108" t="str">
        <f>IF(SUM(COUNTIFS('Planificación 2026-1'!F:F,"PRINCIPAL",'Planificación 2026-1'!W:W,C139,'Planificación 2026-1'!H:H,"EN"))&gt;0,"P02"," ")</f>
        <v xml:space="preserve"> </v>
      </c>
      <c r="K139" s="108" t="str">
        <f>IF(SUM(COUNTIFS('Planificación 2026-1'!F:F,"PRINCIPAL",'Planificación 2026-1'!W:W,C139,'Planificación 2026-1'!H:H,"IS"))&gt;0,"P03"," ")</f>
        <v xml:space="preserve"> </v>
      </c>
      <c r="L139" s="108" t="str">
        <f>IF(SUM(COUNTIFS('Planificación 2026-1'!F:F,"PRINCIPAL",'Planificación 2026-1'!W:W,C139,'Planificación 2026-1'!H:H,"PS"))&gt;0,"P04"," ")</f>
        <v xml:space="preserve"> </v>
      </c>
      <c r="M139" s="108"/>
      <c r="N139" s="108" t="str">
        <f>IF(SUM(COUNTIFS('Planificación 2026-1'!F:F,"PRINCIPAL",'Planificación 2026-1'!W:W,C139,'Planificación 2026-1'!H:H,"IN"))&gt;0,"P06"," ")</f>
        <v xml:space="preserve"> </v>
      </c>
      <c r="O139" s="108" t="str">
        <f>IF(SUM(COUNTIFS('Planificación 2026-1'!F:F,"PRINCIPAL",'Planificación 2026-1'!W:W,C139,'Planificación 2026-1'!H:H,"CA"))&gt;0,"P07"," ")</f>
        <v xml:space="preserve"> </v>
      </c>
      <c r="P139" s="108" t="str">
        <f>IF(SUM(COUNTIFS('Planificación 2026-1'!F:F,"PRINCIPAL",'Planificación 2026-1'!W:W,C139,'Planificación 2026-1'!H:H,"DE"))&gt;0,"P08"," ")</f>
        <v xml:space="preserve"> </v>
      </c>
      <c r="Q139" s="108" t="str">
        <f>IF(SUM(COUNTIFS('Planificación 2026-1'!F:F,"PRINCIPAL",'Planificación 2026-1'!W:W,C139,'Planificación 2026-1'!H:H,"OB"))&gt;0,"P09"," ")</f>
        <v xml:space="preserve"> </v>
      </c>
      <c r="R139" s="108" t="str">
        <f>IF(SUM(COUNTIFS('Planificación 2026-1'!F:F,"PRINCIPAL",'Planificación 2026-1'!W:W,C139,'Planificación 2026-1'!H:H,"MH"))&gt;0,"P31"," ")</f>
        <v xml:space="preserve"> </v>
      </c>
      <c r="S139" s="108" t="str">
        <f>IF(SUM(COUNTIFS('Planificación 2026-1'!F:F,"PRINCIPAL",'Planificación 2026-1'!W:W,C139,'Planificación 2026-1'!H:H,"IC"))&gt;0,"P32"," ")</f>
        <v xml:space="preserve"> </v>
      </c>
      <c r="T139" s="108" t="str">
        <f>IF(SUM(COUNTIFS('Planificación 2026-1'!F:F,"PRINCIPAL",'Planificación 2026-1'!W:W,C139,'Planificación 2026-1'!H:H,"AR"))&gt;0,"P34"," ")</f>
        <v xml:space="preserve"> </v>
      </c>
      <c r="U139" s="108" t="str">
        <f>IF(SUM(COUNTIFS('Planificación 2026-1'!F:F,"PRINCIPAL",'Planificación 2026-1'!W:W,C139,'Planificación 2026-1'!H:H,"T1"))&gt;0,"P35"," ")</f>
        <v xml:space="preserve"> </v>
      </c>
      <c r="V139" s="108" t="str">
        <f>IF(SUM(COUNTIFS('Planificación 2026-1'!F:F,"PRINCIPAL",'Planificación 2026-1'!W:W,C139,'Planificación 2026-1'!H:H,"T3"))&gt;0,"P36"," ")</f>
        <v xml:space="preserve"> </v>
      </c>
      <c r="W139" s="108" t="str">
        <f>IF(SUM(COUNTIFS('Planificación 2026-1'!F:F,"PRINCIPAL",'Planificación 2026-1'!W:W,C139,'Planificación 2026-1'!H:H,"T2"))&gt;0,"P37"," ")</f>
        <v xml:space="preserve"> </v>
      </c>
      <c r="X139" s="108" t="str">
        <f>IF(SUM(COUNTIFS('Planificación 2026-1'!F:F,"PRINCIPAL",'Planificación 2026-1'!W:W,C139,'Planificación 2026-1'!H:H,"AE"))&gt;0,"P38"," ")</f>
        <v xml:space="preserve"> </v>
      </c>
      <c r="Y139" s="108" t="str">
        <f>IF(SUM(COUNTIFS('Planificación 2026-1'!F:F,"PRINCIPAL",'Planificación 2026-1'!W:W,C139,'Planificación 2026-1'!H:H,"T4"))&gt;0,"P55"," ")</f>
        <v xml:space="preserve"> </v>
      </c>
      <c r="Z139" s="108" t="str">
        <f>IF(SUM(COUNTIFS('Planificación 2026-1'!F:F,"FILIAL",'Planificación 2026-1'!W:W,C139,'Planificación 2026-1'!H:H,"AF"))&gt;0," P01"," ")</f>
        <v xml:space="preserve"> P01</v>
      </c>
      <c r="AA139" s="108" t="str">
        <f>IF(SUM(COUNTIFS('Planificación 2026-1'!F:F,"FILIAL",'Planificación 2026-1'!W:W,C139,'Planificación 2026-1'!H:H,"EN"))&gt;0,"P02"," ")</f>
        <v xml:space="preserve"> </v>
      </c>
      <c r="AB139" s="108" t="str">
        <f>IF(SUM(COUNTIFS('Planificación 2026-1'!F:F,"FILIAL",'Planificación 2026-1'!W:W,C139,'Planificación 2026-1'!H:H,"IS"))&gt;0,"P03"," ")</f>
        <v xml:space="preserve"> </v>
      </c>
      <c r="AC139" s="108" t="str">
        <f>IF(SUM(COUNTIFS('Planificación 2026-1'!F:F,"FILIAL",'Planificación 2026-1'!W:W,C139,'Planificación 2026-1'!H:H,"PS"))&gt;0,"P04"," ")</f>
        <v xml:space="preserve"> </v>
      </c>
      <c r="AD139" s="108"/>
      <c r="AE139" s="108" t="str">
        <f>IF(SUM(COUNTIFS('Planificación 2026-1'!F:F,"FILIAL",'Planificación 2026-1'!W:W,C139,'Planificación 2026-1'!H:H,"IN"))&gt;0,"P06"," ")</f>
        <v xml:space="preserve"> </v>
      </c>
      <c r="AF139" s="108" t="str">
        <f>IF(SUM(COUNTIFS('Planificación 2026-1'!F:F,"FILIAL",'Planificación 2026-1'!W:W,C139,'Planificación 2026-1'!H:H,"CA"))&gt;0,"P07"," ")</f>
        <v xml:space="preserve"> </v>
      </c>
      <c r="AG139" s="108" t="str">
        <f>IF(SUM(COUNTIFS('Planificación 2026-1'!F:F,"FILIAL",'Planificación 2026-1'!W:W,C139,'Planificación 2026-1'!H:H,"DE"))&gt;0,"P08"," ")</f>
        <v xml:space="preserve"> </v>
      </c>
      <c r="AH139" s="108" t="str">
        <f>IF(SUM(COUNTIFS('Planificación 2026-1'!F:F,"FILIAL",'Planificación 2026-1'!W:W,C139,'Planificación 2026-1'!H:H,"OB"))&gt;0,"P09"," ")</f>
        <v xml:space="preserve"> </v>
      </c>
      <c r="AI139" s="108" t="str">
        <f>IF(SUM(COUNTIFS('Planificación 2026-1'!F:F,"FILIAL",'Planificación 2026-1'!W:W,C139,'Planificación 2026-1'!H:H,"MH"))&gt;0,"P31"," ")</f>
        <v xml:space="preserve"> </v>
      </c>
      <c r="AJ139" s="108" t="str">
        <f>IF(SUM(COUNTIFS('Planificación 2026-1'!F:F,"FILIAL",'Planificación 2026-1'!W:W,C139,'Planificación 2026-1'!H:H,"IC"))&gt;0,"P32"," ")</f>
        <v xml:space="preserve"> </v>
      </c>
      <c r="AK139" s="108" t="str">
        <f>IF(SUM(COUNTIFS('Planificación 2026-1'!F:F,"FILIAL",'Planificación 2026-1'!W:W,C139,'Planificación 2026-1'!H:H,"AR"))&gt;0,"P34"," ")</f>
        <v xml:space="preserve"> </v>
      </c>
      <c r="AL139" s="108" t="str">
        <f>IF(SUM(COUNTIFS('Planificación 2026-1'!F:F,"FILIAL",'Planificación 2026-1'!W:W,C139,'Planificación 2026-1'!H:H,"T1"))&gt;0,"P35"," ")</f>
        <v xml:space="preserve"> </v>
      </c>
      <c r="AM139" s="108" t="str">
        <f>IF(SUM(COUNTIFS('Planificación 2026-1'!F:F,"FILIAL",'Planificación 2026-1'!W:W,C139,'Planificación 2026-1'!H:H,"T3"))&gt;0,"P36"," ")</f>
        <v xml:space="preserve"> </v>
      </c>
      <c r="AN139" s="108" t="str">
        <f>IF(SUM(COUNTIFS('Planificación 2026-1'!F:F,"FILIAL",'Planificación 2026-1'!W:W,C139,'Planificación 2026-1'!H:H,"T2"))&gt;0,"P37"," ")</f>
        <v xml:space="preserve"> </v>
      </c>
      <c r="AO139" s="108" t="str">
        <f>IF(SUM(COUNTIFS('Planificación 2026-1'!F:F,"FILIAL",'Planificación 2026-1'!W:W,C139,'Planificación 2026-1'!H:H,"AE"))&gt;0,"P38"," ")</f>
        <v xml:space="preserve"> </v>
      </c>
      <c r="AP139" s="108" t="str">
        <f>IF(SUM(COUNTIFS('Planificación 2026-1'!F:F,"FILIAL",'Planificación 2026-1'!W:W,C139,'Planificación 2026-1'!H:H,"T4"))&gt;0,"P55"," ")</f>
        <v xml:space="preserve"> </v>
      </c>
      <c r="AQ139" s="108" t="str">
        <f>IF(SUM(COUNTIFS('Planificación 2026-1'!F:F,"SUNAMPE",'Planificación 2026-1'!W:W,C139,'Planificación 2026-1'!H:H,"AF"))&gt;0," P01"," ")</f>
        <v xml:space="preserve"> </v>
      </c>
      <c r="AR139" s="108" t="str">
        <f>IF(SUM(COUNTIFS('Planificación 2026-1'!F:F,"SUNAMPE",'Planificación 2026-1'!W:W,C139,'Planificación 2026-1'!H:H,"EN"))&gt;0,"P02"," ")</f>
        <v xml:space="preserve"> </v>
      </c>
      <c r="AS139" s="108" t="str">
        <f>IF(SUM(COUNTIFS('Planificación 2026-1'!F:F,"SUNAMPE",'Planificación 2026-1'!W:W,C139,'Planificación 2026-1'!H:H,"IS"))&gt;0,"P03"," ")</f>
        <v xml:space="preserve"> </v>
      </c>
      <c r="AT139" s="108" t="str">
        <f>IF(SUM(COUNTIFS('Planificación 2026-1'!F:F,"SUNAMPE",'Planificación 2026-1'!W:W,C139,'Planificación 2026-1'!H:H,"PS"))&gt;0,"P04"," ")</f>
        <v xml:space="preserve"> </v>
      </c>
      <c r="AU139" s="108"/>
      <c r="AV139" s="108" t="str">
        <f>IF(SUM(COUNTIFS('Planificación 2026-1'!F:F,"SUNAMPE",'Planificación 2026-1'!W:W,C139,'Planificación 2026-1'!H:H,"IN"))&gt;0,"P06"," ")</f>
        <v xml:space="preserve"> </v>
      </c>
      <c r="AW139" s="108" t="str">
        <f>IF(SUM(COUNTIFS('Planificación 2026-1'!F:F,"SUNAMPE",'Planificación 2026-1'!W:W,C139,'Planificación 2026-1'!H:H,"CA"))&gt;0,"P07"," ")</f>
        <v xml:space="preserve"> </v>
      </c>
      <c r="AX139" s="108" t="str">
        <f>IF(SUM(COUNTIFS('Planificación 2026-1'!F:F,"SUNAMPE",'Planificación 2026-1'!W:W,C139,'Planificación 2026-1'!H:H,"DE"))&gt;0,"P08"," ")</f>
        <v xml:space="preserve"> </v>
      </c>
      <c r="AY139" s="108" t="str">
        <f>IF(SUM(COUNTIFS('Planificación 2026-1'!F:F,"SUNAMPE",'Planificación 2026-1'!W:W,C139,'Planificación 2026-1'!H:H,"OB"))&gt;0,"P09"," ")</f>
        <v xml:space="preserve"> </v>
      </c>
      <c r="AZ139" s="108" t="str">
        <f>IF(SUM(COUNTIFS('Planificación 2026-1'!F:F,"SUNAMPE",'Planificación 2026-1'!W:W,C139,'Planificación 2026-1'!H:H,"MH"))&gt;0,"P31"," ")</f>
        <v xml:space="preserve"> </v>
      </c>
      <c r="BA139" s="108" t="str">
        <f>IF(SUM(COUNTIFS('Planificación 2026-1'!F:F,"SUNAMPE",'Planificación 2026-1'!W:W,C139,'Planificación 2026-1'!H:H,"IC"))&gt;0,"P32"," ")</f>
        <v xml:space="preserve"> </v>
      </c>
      <c r="BB139" s="108" t="str">
        <f>IF(SUM(COUNTIFS('Planificación 2026-1'!F:F,"SUNAMPE",'Planificación 2026-1'!W:W,C139,'Planificación 2026-1'!H:H,"AR"))&gt;0,"P34"," ")</f>
        <v xml:space="preserve"> </v>
      </c>
      <c r="BC139" s="108" t="str">
        <f>IF(SUM(COUNTIFS('Planificación 2026-1'!F:F,"SUNAMPE",'Planificación 2026-1'!W:W,C139,'Planificación 2026-1'!H:H,"T1"))&gt;0,"P35"," ")</f>
        <v xml:space="preserve"> </v>
      </c>
      <c r="BD139" s="108" t="str">
        <f>IF(SUM(COUNTIFS('Planificación 2026-1'!F:F,"SUNAMPE",'Planificación 2026-1'!W:W,C139,'Planificación 2026-1'!H:H,"T3"))&gt;0,"P36"," ")</f>
        <v xml:space="preserve"> </v>
      </c>
      <c r="BE139" s="108" t="str">
        <f>IF(SUM(COUNTIFS('Planificación 2026-1'!F:F,"SUNAMPE",'Planificación 2026-1'!W:W,C139,'Planificación 2026-1'!H:H,"T2"))&gt;0,"P37"," ")</f>
        <v xml:space="preserve"> </v>
      </c>
      <c r="BF139" s="108" t="str">
        <f>IF(SUM(COUNTIFS('Planificación 2026-1'!F:F,"SUNAMPE",'Planificación 2026-1'!W:W,C139,'Planificación 2026-1'!H:H,"AE"))&gt;0,"P38"," ")</f>
        <v xml:space="preserve"> </v>
      </c>
      <c r="BG139" s="108" t="str">
        <f>IF(SUM(COUNTIFS('Planificación 2026-1'!F:F,"SUNAMPE",'Planificación 2026-1'!W:W,C139,'Planificación 2026-1'!H:H,"T4"))&gt;0,"P55"," ")</f>
        <v xml:space="preserve"> </v>
      </c>
      <c r="BH139" s="108" t="str">
        <f>IF(SUM(COUNTIFS('Planificación 2026-1'!F:F,"HUAURA",'Planificación 2026-1'!W:W,C139,'Planificación 2026-1'!H:H,"AF"))&gt;0," P01"," ")</f>
        <v xml:space="preserve"> </v>
      </c>
      <c r="BI139" s="108" t="str">
        <f>IF(SUM(COUNTIFS('Planificación 2026-1'!F:F,"HUAURA",'Planificación 2026-1'!W:W,C139,'Planificación 2026-1'!H:H,"EN"))&gt;0,"P02"," ")</f>
        <v xml:space="preserve"> </v>
      </c>
      <c r="BJ139" s="108" t="str">
        <f>IF(SUM(COUNTIFS('Planificación 2026-1'!F:F,"HUAURA",'Planificación 2026-1'!W:W,C139,'Planificación 2026-1'!H:H,"IS"))&gt;0,"P03"," ")</f>
        <v xml:space="preserve"> </v>
      </c>
      <c r="BK139" s="108" t="str">
        <f>IF(SUM(COUNTIFS('Planificación 2026-1'!F:F,"HUAURA",'Planificación 2026-1'!W:W,C139,'Planificación 2026-1'!H:H,"PS"))&gt;0,"P04"," ")</f>
        <v xml:space="preserve"> </v>
      </c>
      <c r="BL139" s="108"/>
      <c r="BM139" s="108" t="str">
        <f>IF(SUM(COUNTIFS('Planificación 2026-1'!F:F,"HUAURA",'Planificación 2026-1'!W:W,C139,'Planificación 2026-1'!H:H,"IN"))&gt;0,"P06"," ")</f>
        <v xml:space="preserve"> </v>
      </c>
      <c r="BN139" s="108" t="str">
        <f>IF(SUM(COUNTIFS('Planificación 2026-1'!F:F,"HUAURA",'Planificación 2026-1'!W:W,C139,'Planificación 2026-1'!H:H,"CA"))&gt;0,"P07"," ")</f>
        <v xml:space="preserve"> </v>
      </c>
      <c r="BO139" s="108" t="str">
        <f>IF(SUM(COUNTIFS('Planificación 2026-1'!F:F,"HUAURA",'Planificación 2026-1'!W:W,C139,'Planificación 2026-1'!H:H,"DE"))&gt;0,"P08"," ")</f>
        <v xml:space="preserve"> </v>
      </c>
      <c r="BP139" s="108" t="str">
        <f>IF(SUM(COUNTIFS('Planificación 2026-1'!F:F,"HUAURA",'Planificación 2026-1'!W:W,C139,'Planificación 2026-1'!H:H,"OB"))&gt;0,"P09"," ")</f>
        <v xml:space="preserve"> </v>
      </c>
      <c r="BQ139" s="108" t="str">
        <f>IF(SUM(COUNTIFS('Planificación 2026-1'!F:F,"HUAURA",'Planificación 2026-1'!W:W,C139,'Planificación 2026-1'!H:H,"MH"))&gt;0,"P31"," ")</f>
        <v xml:space="preserve"> </v>
      </c>
      <c r="BR139" s="108" t="str">
        <f>IF(SUM(COUNTIFS('Planificación 2026-1'!F:F,"HUAURA",'Planificación 2026-1'!W:W,C139,'Planificación 2026-1'!H:H,"IC"))&gt;0,"P32"," ")</f>
        <v xml:space="preserve"> </v>
      </c>
      <c r="BS139" s="108" t="str">
        <f>IF(SUM(COUNTIFS('Planificación 2026-1'!F:F,"HUAURA",'Planificación 2026-1'!W:W,C139,'Planificación 2026-1'!H:H,"AR"))&gt;0,"P34"," ")</f>
        <v xml:space="preserve"> </v>
      </c>
      <c r="BT139" s="108" t="str">
        <f>IF(SUM(COUNTIFS('Planificación 2026-1'!F:F,"HUAURA",'Planificación 2026-1'!W:W,C139,'Planificación 2026-1'!H:H,"T1"))&gt;0,"P35"," ")</f>
        <v xml:space="preserve"> </v>
      </c>
      <c r="BU139" s="108" t="str">
        <f>IF(SUM(COUNTIFS('Planificación 2026-1'!F:F,"HUAURA",'Planificación 2026-1'!W:W,C139,'Planificación 2026-1'!H:H,"T3"))&gt;0,"P36"," ")</f>
        <v xml:space="preserve"> </v>
      </c>
      <c r="BV139" s="108" t="str">
        <f>IF(SUM(COUNTIFS('Planificación 2026-1'!F:F,"HUAURA",'Planificación 2026-1'!W:W,C139,'Planificación 2026-1'!H:H,"T2"))&gt;0,"P37"," ")</f>
        <v xml:space="preserve"> </v>
      </c>
      <c r="BW139" s="108" t="str">
        <f>IF(SUM(COUNTIFS('Planificación 2026-1'!F:F,"HUAURA",'Planificación 2026-1'!W:W,C139,'Planificación 2026-1'!H:H,"AE"))&gt;0,"P38"," ")</f>
        <v xml:space="preserve"> </v>
      </c>
      <c r="BX139" s="108" t="str">
        <f>IF(SUM(COUNTIFS('Planificación 2026-1'!F:F,"HUAURA",'Planificación 2026-1'!W:W,C139,'Planificación 2026-1'!H:H,"T4"))&gt;0,"P55"," ")</f>
        <v xml:space="preserve"> </v>
      </c>
      <c r="BY139" s="109">
        <f>SUMIFS('Planificación 2026-1'!R:R,'Planificación 2026-1'!W:W,C139,'Planificación 2026-1'!H:H,"AF",'Planificación 2026-1'!I:I,"&gt;2")</f>
        <v>16</v>
      </c>
      <c r="BZ139" s="109">
        <f>SUMIFS('Planificación 2026-1'!R:R,'Planificación 2026-1'!W:W,C139,'Planificación 2026-1'!H:H,"EN",'Planificación 2026-1'!I:I,"&gt;2")</f>
        <v>0</v>
      </c>
      <c r="CA139" s="109">
        <f>SUMIFS('Planificación 2026-1'!R:R,'Planificación 2026-1'!W:W,C139,'Planificación 2026-1'!H:H,"IS",'Planificación 2026-1'!I:I,"&gt;2")</f>
        <v>0</v>
      </c>
      <c r="CB139" s="109">
        <f>SUMIFS('Planificación 2026-1'!R:R,'Planificación 2026-1'!W:W,C139,'Planificación 2026-1'!H:H,"PS",'Planificación 2026-1'!I:I,"&gt;2")</f>
        <v>0</v>
      </c>
      <c r="CC139" s="109">
        <f>SUMIFS('Planificación 2026-1'!R:R,'Planificación 2026-1'!W:W,C139,'Planificación 2026-1'!H:H,"IN",'Planificación 2026-1'!I:I,"&gt;2")</f>
        <v>0</v>
      </c>
      <c r="CD139" s="109">
        <f>SUMIFS('Planificación 2026-1'!R:R,'Planificación 2026-1'!W:W,C139,'Planificación 2026-1'!H:H,"CA",'Planificación 2026-1'!I:I,"&gt;2")</f>
        <v>0</v>
      </c>
      <c r="CE139" s="109">
        <f>SUMIFS('Planificación 2026-1'!R:R,'Planificación 2026-1'!W:W,C139,'Planificación 2026-1'!H:H,"DE",'Planificación 2026-1'!I:I,"&gt;2")</f>
        <v>0</v>
      </c>
      <c r="CF139" s="109">
        <f>SUMIFS('Planificación 2026-1'!R:R,'Planificación 2026-1'!W:W,C139,'Planificación 2026-1'!H:H,"OB",'Planificación 2026-1'!I:I,"&gt;2")</f>
        <v>0</v>
      </c>
      <c r="CG139" s="109">
        <f>SUMIFS('Planificación 2026-1'!R:R,'Planificación 2026-1'!W:W,C139,'Planificación 2026-1'!H:H,"MH",'Planificación 2026-1'!I:I,"&gt;2")</f>
        <v>0</v>
      </c>
      <c r="CH139" s="109">
        <f>SUMIFS('Planificación 2026-1'!R:R,'Planificación 2026-1'!W:W,C139,'Planificación 2026-1'!H:H,"IC",'Planificación 2026-1'!I:I,"&gt;2")</f>
        <v>0</v>
      </c>
      <c r="CI139" s="109">
        <f>SUMIFS('Planificación 2026-1'!R:R,'Planificación 2026-1'!W:W,C139,'Planificación 2026-1'!H:H,"AR",'Planificación 2026-1'!I:I,"&gt;2")</f>
        <v>0</v>
      </c>
      <c r="CJ139" s="109">
        <f>SUMIFS('Planificación 2026-1'!R:R,'Planificación 2026-1'!W:W,C139,'Planificación 2026-1'!H:H,"T1",'Planificación 2026-1'!I:I,"&gt;2")</f>
        <v>0</v>
      </c>
      <c r="CK139" s="109">
        <f>SUMIFS('Planificación 2026-1'!R:R,'Planificación 2026-1'!W:W,C139,'Planificación 2026-1'!H:H,"T3",'Planificación 2026-1'!I:I,"&gt;2")</f>
        <v>0</v>
      </c>
      <c r="CL139" s="109">
        <f>SUMIFS('Planificación 2026-1'!R:R,'Planificación 2026-1'!W:W,C139,'Planificación 2026-1'!H:H,"T2",'Planificación 2026-1'!I:I,"&gt;2")</f>
        <v>0</v>
      </c>
      <c r="CM139" s="109">
        <f>SUMIFS('Planificación 2026-1'!R:R,'Planificación 2026-1'!W:W,C139,'Planificación 2026-1'!H:H,"AE",'Planificación 2026-1'!I:I,"&gt;2")</f>
        <v>0</v>
      </c>
      <c r="CN139" s="109">
        <f>SUMIFS('Planificación 2026-1'!R:R,'Planificación 2026-1'!W:W,C139,'Planificación 2026-1'!H:H,"T4",'Planificación 2026-1'!I:I,"&gt;2")</f>
        <v>0</v>
      </c>
      <c r="CO139" s="109">
        <f>SUMIFS('Planificación 2026-1'!R:R,'Planificación 2026-1'!W:W,C139,'Planificación 2026-1'!H:H,"AF",'Planificación 2026-1'!I:I,"&lt;3")</f>
        <v>0</v>
      </c>
      <c r="CP139" s="109">
        <f>SUMIFS('Planificación 2026-1'!R:R,'Planificación 2026-1'!W:W,C139,'Planificación 2026-1'!H:H,"EN",'Planificación 2026-1'!I:I,"&lt;3")</f>
        <v>0</v>
      </c>
      <c r="CQ139" s="109">
        <f>SUMIFS('Planificación 2026-1'!R:R,'Planificación 2026-1'!W:W,C139,'Planificación 2026-1'!H:H,"IS",'Planificación 2026-1'!I:I,"&lt;3")</f>
        <v>0</v>
      </c>
      <c r="CR139" s="109">
        <f>SUMIFS('Planificación 2026-1'!R:R,'Planificación 2026-1'!W:W,C139,'Planificación 2026-1'!H:H,"PS",'Planificación 2026-1'!I:I,"&lt;3")</f>
        <v>0</v>
      </c>
      <c r="CS139" s="109">
        <f>SUMIFS('Planificación 2026-1'!R:R,'Planificación 2026-1'!W:W,C139,'Planificación 2026-1'!H:H,"IN",'Planificación 2026-1'!I:I,"&lt;3")</f>
        <v>0</v>
      </c>
      <c r="CT139" s="109">
        <f>SUMIFS('Planificación 2026-1'!R:R,'Planificación 2026-1'!W:W,C139,'Planificación 2026-1'!H:H,"CA",'Planificación 2026-1'!I:I,"&lt;3")</f>
        <v>0</v>
      </c>
      <c r="CU139" s="109">
        <f>SUMIFS('Planificación 2026-1'!R:R,'Planificación 2026-1'!W:W,C139,'Planificación 2026-1'!H:H,"DE",'Planificación 2026-1'!I:I,"&lt;3")</f>
        <v>0</v>
      </c>
      <c r="CV139" s="109">
        <f>SUMIFS('Planificación 2026-1'!R:R,'Planificación 2026-1'!W:W,C139,'Planificación 2026-1'!H:H,"OB",'Planificación 2026-1'!I:I,"&lt;3")</f>
        <v>0</v>
      </c>
      <c r="CW139" s="109">
        <f>SUMIFS('Planificación 2026-1'!R:R,'Planificación 2026-1'!W:W,C139,'Planificación 2026-1'!H:H,"MH",'Planificación 2026-1'!I:I,"&lt;3")</f>
        <v>0</v>
      </c>
      <c r="CX139" s="109">
        <f>SUMIFS('Planificación 2026-1'!R:R,'Planificación 2026-1'!W:W,C139,'Planificación 2026-1'!H:H,"IC",'Planificación 2026-1'!I:I,"&lt;3")</f>
        <v>0</v>
      </c>
      <c r="CY139" s="109">
        <f>SUMIFS('Planificación 2026-1'!R:R,'Planificación 2026-1'!W:W,C139,'Planificación 2026-1'!H:H,"AR",'Planificación 2026-1'!I:I,"&lt;3")</f>
        <v>0</v>
      </c>
      <c r="CZ139" s="109">
        <f>SUMIFS('Planificación 2026-1'!R:R,'Planificación 2026-1'!W:W,C139,'Planificación 2026-1'!H:H,"T1",'Planificación 2026-1'!I:I,"&lt;3")</f>
        <v>0</v>
      </c>
      <c r="DA139" s="109">
        <f>SUMIFS('Planificación 2026-1'!R:R,'Planificación 2026-1'!W:W,C139,'Planificación 2026-1'!H:H,"T3",'Planificación 2026-1'!I:I,"&lt;3")</f>
        <v>0</v>
      </c>
      <c r="DB139" s="109">
        <f>SUMIFS('Planificación 2026-1'!R:R,'Planificación 2026-1'!W:W,C139,'Planificación 2026-1'!H:H,"T2",'Planificación 2026-1'!I:I,"&lt;3")</f>
        <v>0</v>
      </c>
      <c r="DC139" s="109">
        <f>SUMIFS('Planificación 2026-1'!R:R,'Planificación 2026-1'!W:W,C139,'Planificación 2026-1'!H:H,"AE",'Planificación 2026-1'!I:I,"&lt;3")</f>
        <v>0</v>
      </c>
      <c r="DD139" s="109">
        <f>SUMIFS('Planificación 2026-1'!R:R,'Planificación 2026-1'!W:W,C139,'Planificación 2026-1'!H:H,"T4",'Planificación 2026-1'!I:I,"&lt;3")</f>
        <v>0</v>
      </c>
      <c r="DE139" s="108" t="str">
        <f t="shared" si="27"/>
        <v>P01</v>
      </c>
      <c r="DF139" s="41">
        <f>IF(C139="","",SUMIFS('Planificación 2026-1'!R:R,'Planificación 2026-1'!W:W,C139,'Planificación 2026-1'!F:F,"PRINCIPAL",'Planificación 2026-1'!X:X,"VIRTUAL"))</f>
        <v>8</v>
      </c>
      <c r="DG139" s="41">
        <f>IF(C139="","",SUMIFS('Planificación 2026-1'!R:R,'Planificación 2026-1'!W:W,C139,'Planificación 2026-1'!F:F,"PRINCIPAL",'Planificación 2026-1'!X:X,"PRESENCIAL"))</f>
        <v>0</v>
      </c>
      <c r="DH139" s="41">
        <f>IF(C139="","",SUMIFS('Planificación 2026-1'!R:R,'Planificación 2026-1'!W:W,C139,'Planificación 2026-1'!F:F,"PRINCIPAL",'Planificación 2026-1'!X:X,"HIBRIDO PRESENCIAL"))</f>
        <v>0</v>
      </c>
      <c r="DI139" s="108" t="str">
        <f t="shared" si="28"/>
        <v>P01</v>
      </c>
      <c r="DJ139" s="108">
        <f>IF(C139="","",SUMIFS('Planificación 2026-1'!R:R,'Planificación 2026-1'!W:W,C139,'Planificación 2026-1'!F:F,"FILIAL",'Planificación 2026-1'!X:X,"VIRTUAL"))</f>
        <v>8</v>
      </c>
      <c r="DK139" s="110">
        <f>IF(C139="","",SUMIFS('Planificación 2026-1'!R:R,'Planificación 2026-1'!W:W,C139,'Planificación 2026-1'!F:F,"FILIAL",'Planificación 2026-1'!X:X,"PRESENCIAL"))</f>
        <v>0</v>
      </c>
      <c r="DL139" s="61">
        <f>IF(C139="","",SUMIFS('Planificación 2026-1'!R:R,'Planificación 2026-1'!W:W,C139,'Planificación 2026-1'!F:F,"FILIAL",'Planificación 2026-1'!X:X,"HIBRIDO PRESENCIAL"))</f>
        <v>0</v>
      </c>
      <c r="DM139" s="111" t="str">
        <f t="shared" si="29"/>
        <v/>
      </c>
      <c r="DN139" s="108">
        <f>IF(C139="","",SUMIFS('Planificación 2026-1'!R:R,'Planificación 2026-1'!W:W,C139,'Planificación 2026-1'!F:F,"SUNAMPE",'Planificación 2026-1'!X:X,"VIRTUAL"))</f>
        <v>0</v>
      </c>
      <c r="DO139" s="61">
        <f>IF(C139="","",SUMIFS('Planificación 2026-1'!R:R,'Planificación 2026-1'!W:W,C139,'Planificación 2026-1'!F:F,"SUNAMPE",'Planificación 2026-1'!X:X,"PRESENCIAL"))</f>
        <v>0</v>
      </c>
      <c r="DP139" s="111" t="str">
        <f t="shared" si="30"/>
        <v/>
      </c>
      <c r="DQ139" s="108">
        <f>IF(C139="","",SUMIFS('Planificación 2026-1'!R:R,'Planificación 2026-1'!W:W,C139,'Planificación 2026-1'!F:F,"HUAURA",'Planificación 2026-1'!X:X,"VIRTUAL"))</f>
        <v>0</v>
      </c>
      <c r="DR139" s="61">
        <f>IF(C139="","",SUMIFS('Planificación 2026-1'!R:R,'Planificación 2026-1'!W:W,C139,'Planificación 2026-1'!F:F,"HUAURA",'Planificación 2026-1'!X:X,"PRESENCIAL"))</f>
        <v>0</v>
      </c>
      <c r="DS139" s="76">
        <f>SUMIFS('Planificación 2026-1'!R:R,'Planificación 2026-1'!W:W,C139,'Planificación 2026-1'!F:F,"PRINCIPAL",'Planificación 2026-1'!X:X,"VIRTUAL",'Planificación 2026-1'!I:I,"&gt;2")</f>
        <v>8</v>
      </c>
      <c r="DT139" s="76">
        <f>SUMIFS('Planificación 2026-1'!R:R,'Planificación 2026-1'!W:W,C139,'Planificación 2026-1'!F:F,"PRINCIPAL",'Planificación 2026-1'!X:X,"&lt;&gt;VIRTUAL",'Planificación 2026-1'!I:I,"&gt;2")</f>
        <v>0</v>
      </c>
      <c r="DU139" s="76">
        <f>SUMIFS('Planificación 2026-1'!R:R,'Planificación 2026-1'!W:W,C139,'Planificación 2026-1'!F:F,"SUNAMPE",'Planificación 2026-1'!X:X,"VIRTUAL",'Planificación 2026-1'!I:I,"&gt;2")</f>
        <v>0</v>
      </c>
      <c r="DV139" s="76">
        <f>SUMIFS('Planificación 2026-1'!R:R,'Planificación 2026-1'!W:W,C139,'Planificación 2026-1'!F:F,"SUNAMPE",'Planificación 2026-1'!X:X,"&lt;&gt;VIRTUAL",'Planificación 2026-1'!I:I,"&gt;2")</f>
        <v>0</v>
      </c>
      <c r="DW139" s="76">
        <f>SUMIFS('Planificación 2026-1'!R:R,'Planificación 2026-1'!W:W,C139,'Planificación 2026-1'!F:F,"FILIAL",'Planificación 2026-1'!X:X,"VIRTUAL",'Planificación 2026-1'!I:I,"&gt;2")</f>
        <v>8</v>
      </c>
      <c r="DX139" s="76">
        <f>SUMIFS('Planificación 2026-1'!R:R,'Planificación 2026-1'!W:W,C139,'Planificación 2026-1'!F:F,"FILIAL",'Planificación 2026-1'!X:X,"&lt;&gt;VIRTUAL",'Planificación 2026-1'!I:I,"&gt;2")</f>
        <v>0</v>
      </c>
      <c r="DY139" s="76">
        <f>SUMIFS('Planificación 2026-1'!R:R,'Planificación 2026-1'!W:W,C139,'Planificación 2026-1'!F:F,"PORUMA",'Planificación 2026-1'!X:X,"VIRTUAL",'Planificación 2026-1'!I:I,"&gt;2")</f>
        <v>0</v>
      </c>
      <c r="DZ139" s="76">
        <f>SUMIFS('Planificación 2026-1'!R:R,'Planificación 2026-1'!W:W,C139,'Planificación 2026-1'!F:F,"PORUMA",'Planificación 2026-1'!X:X,"&lt;&gt;VIRTUAL",'Planificación 2026-1'!I:I,"&gt;2")</f>
        <v>0</v>
      </c>
      <c r="EA139" s="76">
        <f>SUMIFS('Planificación 2026-1'!R:R,'Planificación 2026-1'!W:W,C139,'Planificación 2026-1'!F:F,"HUAURA",'Planificación 2026-1'!X:X,"VIRTUAL",'Planificación 2026-1'!I:I,"&gt;2")</f>
        <v>0</v>
      </c>
      <c r="EB139" s="76">
        <f>SUMIFS('Planificación 2026-1'!R:R,'Planificación 2026-1'!W:W,C139,'Planificación 2026-1'!F:F,"HUAURA",'Planificación 2026-1'!X:X,"&lt;&gt;VIRTUAL",'Planificación 2026-1'!I:I,"&gt;2")</f>
        <v>0</v>
      </c>
      <c r="EC139" s="76">
        <f>SUMIFS('Planificación 2026-1'!R:R,'Planificación 2026-1'!W:W,C139,'Planificación 2026-1'!F:F,"PRINCIPAL",'Planificación 2026-1'!X:X,"VIRTUAL",'Planificación 2026-1'!I:I,"&lt;3")</f>
        <v>0</v>
      </c>
      <c r="ED139" s="76">
        <f>SUMIFS('Planificación 2026-1'!R:R,'Planificación 2026-1'!W:W,C139,'Planificación 2026-1'!F:F,"PRINCIPAL",'Planificación 2026-1'!X:X,"&lt;&gt;VIRTUAL",'Planificación 2026-1'!I:I,"&lt;3")</f>
        <v>0</v>
      </c>
      <c r="EE139" s="76">
        <f>SUMIFS('Planificación 2026-1'!R:R,'Planificación 2026-1'!W:W,C139,'Planificación 2026-1'!F:F,"SUNAMPE",'Planificación 2026-1'!X:X,"VIRTUAL",'Planificación 2026-1'!I:I,"&lt;3")</f>
        <v>0</v>
      </c>
      <c r="EF139" s="76">
        <f>SUMIFS('Planificación 2026-1'!R:R,'Planificación 2026-1'!W:W,C139,'Planificación 2026-1'!F:F,"SUNAMPE",'Planificación 2026-1'!X:X,"&lt;&gt;VIRTUAL",'Planificación 2026-1'!I:I,"&lt;3")</f>
        <v>0</v>
      </c>
      <c r="EG139" s="76">
        <f>SUMIFS('Planificación 2026-1'!R:R,'Planificación 2026-1'!W:W,C139,'Planificación 2026-1'!F:F,"FILIAL",'Planificación 2026-1'!X:X,"VIRTUAL",'Planificación 2026-1'!I:I,"&lt;3")</f>
        <v>0</v>
      </c>
      <c r="EH139" s="76">
        <f>SUMIFS('Planificación 2026-1'!R:R,'Planificación 2026-1'!W:W,C139,'Planificación 2026-1'!F:F,"FILIAL",'Planificación 2026-1'!X:X,"&lt;&gt;VIRTUAL",'Planificación 2026-1'!I:I,"&lt;3")</f>
        <v>0</v>
      </c>
      <c r="EI139" s="76">
        <f>SUMIFS('Planificación 2026-1'!R:R,'Planificación 2026-1'!W:W,C139,'Planificación 2026-1'!F:F,"PORUMA",'Planificación 2026-1'!X:X,"VIRTUAL",'Planificación 2026-1'!I:I,"&lt;3")</f>
        <v>0</v>
      </c>
      <c r="EJ139" s="76">
        <f>SUMIFS('Planificación 2026-1'!R:R,'Planificación 2026-1'!W:W,C139,'Planificación 2026-1'!F:F,"PORUMA",'Planificación 2026-1'!X:X,"&lt;&gt;VIRTUAL",'Planificación 2026-1'!I:I,"&lt;3")</f>
        <v>0</v>
      </c>
      <c r="EK139" s="76">
        <f>SUMIFS('Planificación 2026-1'!R:R,'Planificación 2026-1'!W:W,C139,'Planificación 2026-1'!F:F,"HUAURA",'Planificación 2026-1'!X:X,"VIRTUAL",'Planificación 2026-1'!I:I,"&lt;3")</f>
        <v>0</v>
      </c>
      <c r="EL139" s="76">
        <f>SUMIFS('Planificación 2026-1'!R:R,'Planificación 2026-1'!W:W,C139,'Planificación 2026-1'!F:F,"HUAURA",'Planificación 2026-1'!X:X,"&lt;&gt;VIRTUAL",'Planificación 2026-1'!I:I,"&lt;3")</f>
        <v>0</v>
      </c>
      <c r="EM139" s="76"/>
      <c r="EN139" s="76">
        <f t="shared" si="23"/>
        <v>16</v>
      </c>
      <c r="EO139" s="76">
        <f t="shared" si="24"/>
        <v>0</v>
      </c>
      <c r="EP139" s="76" t="b">
        <f t="shared" si="25"/>
        <v>1</v>
      </c>
      <c r="EQ139" s="76" t="str">
        <f t="shared" si="26"/>
        <v/>
      </c>
      <c r="ER139" s="76" t="str">
        <f t="shared" si="31"/>
        <v>VIRTUAL</v>
      </c>
    </row>
    <row r="140" spans="1:148" hidden="1">
      <c r="A140" s="83"/>
      <c r="B140" s="119">
        <v>137</v>
      </c>
      <c r="C140" s="115" t="s">
        <v>312</v>
      </c>
      <c r="D140" s="112">
        <f>SUMIF('Planificación 2026-1'!W:W,C140,'Planificación 2026-1'!R:R)</f>
        <v>34</v>
      </c>
      <c r="E140" s="114" t="s">
        <v>170</v>
      </c>
      <c r="F140" s="115" t="s">
        <v>171</v>
      </c>
      <c r="G140" s="115" t="s">
        <v>13</v>
      </c>
      <c r="H140" s="115" t="s">
        <v>127</v>
      </c>
      <c r="I140" s="107" t="str">
        <f>IF(SUM(COUNTIFS('Planificación 2026-1'!F:F,"PRINCIPAL",'Planificación 2026-1'!W:W,C140,'Planificación 2026-1'!H:H,"AF"))&gt;0,"P01"," ")</f>
        <v xml:space="preserve"> </v>
      </c>
      <c r="J140" s="108" t="str">
        <f>IF(SUM(COUNTIFS('Planificación 2026-1'!F:F,"PRINCIPAL",'Planificación 2026-1'!W:W,C140,'Planificación 2026-1'!H:H,"EN"))&gt;0,"P02"," ")</f>
        <v xml:space="preserve"> </v>
      </c>
      <c r="K140" s="108" t="str">
        <f>IF(SUM(COUNTIFS('Planificación 2026-1'!F:F,"PRINCIPAL",'Planificación 2026-1'!W:W,C140,'Planificación 2026-1'!H:H,"IS"))&gt;0,"P03"," ")</f>
        <v xml:space="preserve"> </v>
      </c>
      <c r="L140" s="108" t="str">
        <f>IF(SUM(COUNTIFS('Planificación 2026-1'!F:F,"PRINCIPAL",'Planificación 2026-1'!W:W,C140,'Planificación 2026-1'!H:H,"PS"))&gt;0,"P04"," ")</f>
        <v xml:space="preserve"> </v>
      </c>
      <c r="M140" s="108"/>
      <c r="N140" s="108" t="str">
        <f>IF(SUM(COUNTIFS('Planificación 2026-1'!F:F,"PRINCIPAL",'Planificación 2026-1'!W:W,C140,'Planificación 2026-1'!H:H,"IN"))&gt;0,"P06"," ")</f>
        <v xml:space="preserve"> </v>
      </c>
      <c r="O140" s="108" t="str">
        <f>IF(SUM(COUNTIFS('Planificación 2026-1'!F:F,"PRINCIPAL",'Planificación 2026-1'!W:W,C140,'Planificación 2026-1'!H:H,"CA"))&gt;0,"P07"," ")</f>
        <v xml:space="preserve"> </v>
      </c>
      <c r="P140" s="108" t="str">
        <f>IF(SUM(COUNTIFS('Planificación 2026-1'!F:F,"PRINCIPAL",'Planificación 2026-1'!W:W,C140,'Planificación 2026-1'!H:H,"DE"))&gt;0,"P08"," ")</f>
        <v xml:space="preserve"> </v>
      </c>
      <c r="Q140" s="108" t="str">
        <f>IF(SUM(COUNTIFS('Planificación 2026-1'!F:F,"PRINCIPAL",'Planificación 2026-1'!W:W,C140,'Planificación 2026-1'!H:H,"OB"))&gt;0,"P09"," ")</f>
        <v xml:space="preserve"> </v>
      </c>
      <c r="R140" s="108" t="str">
        <f>IF(SUM(COUNTIFS('Planificación 2026-1'!F:F,"PRINCIPAL",'Planificación 2026-1'!W:W,C140,'Planificación 2026-1'!H:H,"MH"))&gt;0,"P31"," ")</f>
        <v xml:space="preserve"> </v>
      </c>
      <c r="S140" s="108" t="str">
        <f>IF(SUM(COUNTIFS('Planificación 2026-1'!F:F,"PRINCIPAL",'Planificación 2026-1'!W:W,C140,'Planificación 2026-1'!H:H,"IC"))&gt;0,"P32"," ")</f>
        <v xml:space="preserve"> </v>
      </c>
      <c r="T140" s="108" t="str">
        <f>IF(SUM(COUNTIFS('Planificación 2026-1'!F:F,"PRINCIPAL",'Planificación 2026-1'!W:W,C140,'Planificación 2026-1'!H:H,"AR"))&gt;0,"P34"," ")</f>
        <v xml:space="preserve"> </v>
      </c>
      <c r="U140" s="108" t="str">
        <f>IF(SUM(COUNTIFS('Planificación 2026-1'!F:F,"PRINCIPAL",'Planificación 2026-1'!W:W,C140,'Planificación 2026-1'!H:H,"T1"))&gt;0,"P35"," ")</f>
        <v xml:space="preserve"> </v>
      </c>
      <c r="V140" s="108" t="str">
        <f>IF(SUM(COUNTIFS('Planificación 2026-1'!F:F,"PRINCIPAL",'Planificación 2026-1'!W:W,C140,'Planificación 2026-1'!H:H,"T3"))&gt;0,"P36"," ")</f>
        <v xml:space="preserve"> </v>
      </c>
      <c r="W140" s="108" t="str">
        <f>IF(SUM(COUNTIFS('Planificación 2026-1'!F:F,"PRINCIPAL",'Planificación 2026-1'!W:W,C140,'Planificación 2026-1'!H:H,"T2"))&gt;0,"P37"," ")</f>
        <v xml:space="preserve"> </v>
      </c>
      <c r="X140" s="108" t="str">
        <f>IF(SUM(COUNTIFS('Planificación 2026-1'!F:F,"PRINCIPAL",'Planificación 2026-1'!W:W,C140,'Planificación 2026-1'!H:H,"AE"))&gt;0,"P38"," ")</f>
        <v xml:space="preserve"> </v>
      </c>
      <c r="Y140" s="108" t="str">
        <f>IF(SUM(COUNTIFS('Planificación 2026-1'!F:F,"PRINCIPAL",'Planificación 2026-1'!W:W,C140,'Planificación 2026-1'!H:H,"T4"))&gt;0,"P55"," ")</f>
        <v xml:space="preserve"> </v>
      </c>
      <c r="Z140" s="108" t="str">
        <f>IF(SUM(COUNTIFS('Planificación 2026-1'!F:F,"FILIAL",'Planificación 2026-1'!W:W,C140,'Planificación 2026-1'!H:H,"AF"))&gt;0," P01"," ")</f>
        <v xml:space="preserve"> </v>
      </c>
      <c r="AA140" s="108" t="str">
        <f>IF(SUM(COUNTIFS('Planificación 2026-1'!F:F,"FILIAL",'Planificación 2026-1'!W:W,C140,'Planificación 2026-1'!H:H,"EN"))&gt;0,"P02"," ")</f>
        <v xml:space="preserve"> </v>
      </c>
      <c r="AB140" s="108" t="str">
        <f>IF(SUM(COUNTIFS('Planificación 2026-1'!F:F,"FILIAL",'Planificación 2026-1'!W:W,C140,'Planificación 2026-1'!H:H,"IS"))&gt;0,"P03"," ")</f>
        <v xml:space="preserve"> </v>
      </c>
      <c r="AC140" s="108" t="str">
        <f>IF(SUM(COUNTIFS('Planificación 2026-1'!F:F,"FILIAL",'Planificación 2026-1'!W:W,C140,'Planificación 2026-1'!H:H,"PS"))&gt;0,"P04"," ")</f>
        <v xml:space="preserve"> </v>
      </c>
      <c r="AD140" s="108"/>
      <c r="AE140" s="108" t="str">
        <f>IF(SUM(COUNTIFS('Planificación 2026-1'!F:F,"FILIAL",'Planificación 2026-1'!W:W,C140,'Planificación 2026-1'!H:H,"IN"))&gt;0,"P06"," ")</f>
        <v xml:space="preserve"> </v>
      </c>
      <c r="AF140" s="108" t="str">
        <f>IF(SUM(COUNTIFS('Planificación 2026-1'!F:F,"FILIAL",'Planificación 2026-1'!W:W,C140,'Planificación 2026-1'!H:H,"CA"))&gt;0,"P07"," ")</f>
        <v xml:space="preserve"> </v>
      </c>
      <c r="AG140" s="108" t="str">
        <f>IF(SUM(COUNTIFS('Planificación 2026-1'!F:F,"FILIAL",'Planificación 2026-1'!W:W,C140,'Planificación 2026-1'!H:H,"DE"))&gt;0,"P08"," ")</f>
        <v>P08</v>
      </c>
      <c r="AH140" s="108" t="str">
        <f>IF(SUM(COUNTIFS('Planificación 2026-1'!F:F,"FILIAL",'Planificación 2026-1'!W:W,C140,'Planificación 2026-1'!H:H,"OB"))&gt;0,"P09"," ")</f>
        <v xml:space="preserve"> </v>
      </c>
      <c r="AI140" s="108" t="str">
        <f>IF(SUM(COUNTIFS('Planificación 2026-1'!F:F,"FILIAL",'Planificación 2026-1'!W:W,C140,'Planificación 2026-1'!H:H,"MH"))&gt;0,"P31"," ")</f>
        <v xml:space="preserve"> </v>
      </c>
      <c r="AJ140" s="108" t="str">
        <f>IF(SUM(COUNTIFS('Planificación 2026-1'!F:F,"FILIAL",'Planificación 2026-1'!W:W,C140,'Planificación 2026-1'!H:H,"IC"))&gt;0,"P32"," ")</f>
        <v xml:space="preserve"> </v>
      </c>
      <c r="AK140" s="108" t="str">
        <f>IF(SUM(COUNTIFS('Planificación 2026-1'!F:F,"FILIAL",'Planificación 2026-1'!W:W,C140,'Planificación 2026-1'!H:H,"AR"))&gt;0,"P34"," ")</f>
        <v xml:space="preserve"> </v>
      </c>
      <c r="AL140" s="108" t="str">
        <f>IF(SUM(COUNTIFS('Planificación 2026-1'!F:F,"FILIAL",'Planificación 2026-1'!W:W,C140,'Planificación 2026-1'!H:H,"T1"))&gt;0,"P35"," ")</f>
        <v xml:space="preserve"> </v>
      </c>
      <c r="AM140" s="108" t="str">
        <f>IF(SUM(COUNTIFS('Planificación 2026-1'!F:F,"FILIAL",'Planificación 2026-1'!W:W,C140,'Planificación 2026-1'!H:H,"T3"))&gt;0,"P36"," ")</f>
        <v xml:space="preserve"> </v>
      </c>
      <c r="AN140" s="108" t="str">
        <f>IF(SUM(COUNTIFS('Planificación 2026-1'!F:F,"FILIAL",'Planificación 2026-1'!W:W,C140,'Planificación 2026-1'!H:H,"T2"))&gt;0,"P37"," ")</f>
        <v xml:space="preserve"> </v>
      </c>
      <c r="AO140" s="108" t="str">
        <f>IF(SUM(COUNTIFS('Planificación 2026-1'!F:F,"FILIAL",'Planificación 2026-1'!W:W,C140,'Planificación 2026-1'!H:H,"AE"))&gt;0,"P38"," ")</f>
        <v xml:space="preserve"> </v>
      </c>
      <c r="AP140" s="108" t="str">
        <f>IF(SUM(COUNTIFS('Planificación 2026-1'!F:F,"FILIAL",'Planificación 2026-1'!W:W,C140,'Planificación 2026-1'!H:H,"T4"))&gt;0,"P55"," ")</f>
        <v xml:space="preserve"> </v>
      </c>
      <c r="AQ140" s="108" t="str">
        <f>IF(SUM(COUNTIFS('Planificación 2026-1'!F:F,"SUNAMPE",'Planificación 2026-1'!W:W,C140,'Planificación 2026-1'!H:H,"AF"))&gt;0," P01"," ")</f>
        <v xml:space="preserve"> </v>
      </c>
      <c r="AR140" s="108" t="str">
        <f>IF(SUM(COUNTIFS('Planificación 2026-1'!F:F,"SUNAMPE",'Planificación 2026-1'!W:W,C140,'Planificación 2026-1'!H:H,"EN"))&gt;0,"P02"," ")</f>
        <v xml:space="preserve"> </v>
      </c>
      <c r="AS140" s="108" t="str">
        <f>IF(SUM(COUNTIFS('Planificación 2026-1'!F:F,"SUNAMPE",'Planificación 2026-1'!W:W,C140,'Planificación 2026-1'!H:H,"IS"))&gt;0,"P03"," ")</f>
        <v xml:space="preserve"> </v>
      </c>
      <c r="AT140" s="108" t="str">
        <f>IF(SUM(COUNTIFS('Planificación 2026-1'!F:F,"SUNAMPE",'Planificación 2026-1'!W:W,C140,'Planificación 2026-1'!H:H,"PS"))&gt;0,"P04"," ")</f>
        <v xml:space="preserve"> </v>
      </c>
      <c r="AU140" s="108"/>
      <c r="AV140" s="108" t="str">
        <f>IF(SUM(COUNTIFS('Planificación 2026-1'!F:F,"SUNAMPE",'Planificación 2026-1'!W:W,C140,'Planificación 2026-1'!H:H,"IN"))&gt;0,"P06"," ")</f>
        <v xml:space="preserve"> </v>
      </c>
      <c r="AW140" s="108" t="str">
        <f>IF(SUM(COUNTIFS('Planificación 2026-1'!F:F,"SUNAMPE",'Planificación 2026-1'!W:W,C140,'Planificación 2026-1'!H:H,"CA"))&gt;0,"P07"," ")</f>
        <v xml:space="preserve"> </v>
      </c>
      <c r="AX140" s="108" t="str">
        <f>IF(SUM(COUNTIFS('Planificación 2026-1'!F:F,"SUNAMPE",'Planificación 2026-1'!W:W,C140,'Planificación 2026-1'!H:H,"DE"))&gt;0,"P08"," ")</f>
        <v xml:space="preserve"> </v>
      </c>
      <c r="AY140" s="108" t="str">
        <f>IF(SUM(COUNTIFS('Planificación 2026-1'!F:F,"SUNAMPE",'Planificación 2026-1'!W:W,C140,'Planificación 2026-1'!H:H,"OB"))&gt;0,"P09"," ")</f>
        <v xml:space="preserve"> </v>
      </c>
      <c r="AZ140" s="108" t="str">
        <f>IF(SUM(COUNTIFS('Planificación 2026-1'!F:F,"SUNAMPE",'Planificación 2026-1'!W:W,C140,'Planificación 2026-1'!H:H,"MH"))&gt;0,"P31"," ")</f>
        <v xml:space="preserve"> </v>
      </c>
      <c r="BA140" s="108" t="str">
        <f>IF(SUM(COUNTIFS('Planificación 2026-1'!F:F,"SUNAMPE",'Planificación 2026-1'!W:W,C140,'Planificación 2026-1'!H:H,"IC"))&gt;0,"P32"," ")</f>
        <v xml:space="preserve"> </v>
      </c>
      <c r="BB140" s="108" t="str">
        <f>IF(SUM(COUNTIFS('Planificación 2026-1'!F:F,"SUNAMPE",'Planificación 2026-1'!W:W,C140,'Planificación 2026-1'!H:H,"AR"))&gt;0,"P34"," ")</f>
        <v xml:space="preserve"> </v>
      </c>
      <c r="BC140" s="108" t="str">
        <f>IF(SUM(COUNTIFS('Planificación 2026-1'!F:F,"SUNAMPE",'Planificación 2026-1'!W:W,C140,'Planificación 2026-1'!H:H,"T1"))&gt;0,"P35"," ")</f>
        <v xml:space="preserve"> </v>
      </c>
      <c r="BD140" s="108" t="str">
        <f>IF(SUM(COUNTIFS('Planificación 2026-1'!F:F,"SUNAMPE",'Planificación 2026-1'!W:W,C140,'Planificación 2026-1'!H:H,"T3"))&gt;0,"P36"," ")</f>
        <v xml:space="preserve"> </v>
      </c>
      <c r="BE140" s="108" t="str">
        <f>IF(SUM(COUNTIFS('Planificación 2026-1'!F:F,"SUNAMPE",'Planificación 2026-1'!W:W,C140,'Planificación 2026-1'!H:H,"T2"))&gt;0,"P37"," ")</f>
        <v xml:space="preserve"> </v>
      </c>
      <c r="BF140" s="108" t="str">
        <f>IF(SUM(COUNTIFS('Planificación 2026-1'!F:F,"SUNAMPE",'Planificación 2026-1'!W:W,C140,'Planificación 2026-1'!H:H,"AE"))&gt;0,"P38"," ")</f>
        <v xml:space="preserve"> </v>
      </c>
      <c r="BG140" s="108" t="str">
        <f>IF(SUM(COUNTIFS('Planificación 2026-1'!F:F,"SUNAMPE",'Planificación 2026-1'!W:W,C140,'Planificación 2026-1'!H:H,"T4"))&gt;0,"P55"," ")</f>
        <v xml:space="preserve"> </v>
      </c>
      <c r="BH140" s="108" t="str">
        <f>IF(SUM(COUNTIFS('Planificación 2026-1'!F:F,"HUAURA",'Planificación 2026-1'!W:W,C140,'Planificación 2026-1'!H:H,"AF"))&gt;0," P01"," ")</f>
        <v xml:space="preserve"> </v>
      </c>
      <c r="BI140" s="108" t="str">
        <f>IF(SUM(COUNTIFS('Planificación 2026-1'!F:F,"HUAURA",'Planificación 2026-1'!W:W,C140,'Planificación 2026-1'!H:H,"EN"))&gt;0,"P02"," ")</f>
        <v xml:space="preserve"> </v>
      </c>
      <c r="BJ140" s="108" t="str">
        <f>IF(SUM(COUNTIFS('Planificación 2026-1'!F:F,"HUAURA",'Planificación 2026-1'!W:W,C140,'Planificación 2026-1'!H:H,"IS"))&gt;0,"P03"," ")</f>
        <v xml:space="preserve"> </v>
      </c>
      <c r="BK140" s="108" t="str">
        <f>IF(SUM(COUNTIFS('Planificación 2026-1'!F:F,"HUAURA",'Planificación 2026-1'!W:W,C140,'Planificación 2026-1'!H:H,"PS"))&gt;0,"P04"," ")</f>
        <v xml:space="preserve"> </v>
      </c>
      <c r="BL140" s="108"/>
      <c r="BM140" s="108" t="str">
        <f>IF(SUM(COUNTIFS('Planificación 2026-1'!F:F,"HUAURA",'Planificación 2026-1'!W:W,C140,'Planificación 2026-1'!H:H,"IN"))&gt;0,"P06"," ")</f>
        <v xml:space="preserve"> </v>
      </c>
      <c r="BN140" s="108" t="str">
        <f>IF(SUM(COUNTIFS('Planificación 2026-1'!F:F,"HUAURA",'Planificación 2026-1'!W:W,C140,'Planificación 2026-1'!H:H,"CA"))&gt;0,"P07"," ")</f>
        <v xml:space="preserve"> </v>
      </c>
      <c r="BO140" s="108" t="str">
        <f>IF(SUM(COUNTIFS('Planificación 2026-1'!F:F,"HUAURA",'Planificación 2026-1'!W:W,C140,'Planificación 2026-1'!H:H,"DE"))&gt;0,"P08"," ")</f>
        <v xml:space="preserve"> </v>
      </c>
      <c r="BP140" s="108" t="str">
        <f>IF(SUM(COUNTIFS('Planificación 2026-1'!F:F,"HUAURA",'Planificación 2026-1'!W:W,C140,'Planificación 2026-1'!H:H,"OB"))&gt;0,"P09"," ")</f>
        <v xml:space="preserve"> </v>
      </c>
      <c r="BQ140" s="108" t="str">
        <f>IF(SUM(COUNTIFS('Planificación 2026-1'!F:F,"HUAURA",'Planificación 2026-1'!W:W,C140,'Planificación 2026-1'!H:H,"MH"))&gt;0,"P31"," ")</f>
        <v xml:space="preserve"> </v>
      </c>
      <c r="BR140" s="108" t="str">
        <f>IF(SUM(COUNTIFS('Planificación 2026-1'!F:F,"HUAURA",'Planificación 2026-1'!W:W,C140,'Planificación 2026-1'!H:H,"IC"))&gt;0,"P32"," ")</f>
        <v xml:space="preserve"> </v>
      </c>
      <c r="BS140" s="108" t="str">
        <f>IF(SUM(COUNTIFS('Planificación 2026-1'!F:F,"HUAURA",'Planificación 2026-1'!W:W,C140,'Planificación 2026-1'!H:H,"AR"))&gt;0,"P34"," ")</f>
        <v xml:space="preserve"> </v>
      </c>
      <c r="BT140" s="108" t="str">
        <f>IF(SUM(COUNTIFS('Planificación 2026-1'!F:F,"HUAURA",'Planificación 2026-1'!W:W,C140,'Planificación 2026-1'!H:H,"T1"))&gt;0,"P35"," ")</f>
        <v xml:space="preserve"> </v>
      </c>
      <c r="BU140" s="108" t="str">
        <f>IF(SUM(COUNTIFS('Planificación 2026-1'!F:F,"HUAURA",'Planificación 2026-1'!W:W,C140,'Planificación 2026-1'!H:H,"T3"))&gt;0,"P36"," ")</f>
        <v xml:space="preserve"> </v>
      </c>
      <c r="BV140" s="108" t="str">
        <f>IF(SUM(COUNTIFS('Planificación 2026-1'!F:F,"HUAURA",'Planificación 2026-1'!W:W,C140,'Planificación 2026-1'!H:H,"T2"))&gt;0,"P37"," ")</f>
        <v xml:space="preserve"> </v>
      </c>
      <c r="BW140" s="108" t="str">
        <f>IF(SUM(COUNTIFS('Planificación 2026-1'!F:F,"HUAURA",'Planificación 2026-1'!W:W,C140,'Planificación 2026-1'!H:H,"AE"))&gt;0,"P38"," ")</f>
        <v xml:space="preserve"> </v>
      </c>
      <c r="BX140" s="108" t="str">
        <f>IF(SUM(COUNTIFS('Planificación 2026-1'!F:F,"HUAURA",'Planificación 2026-1'!W:W,C140,'Planificación 2026-1'!H:H,"T4"))&gt;0,"P55"," ")</f>
        <v xml:space="preserve"> </v>
      </c>
      <c r="BY140" s="109">
        <f>SUMIFS('Planificación 2026-1'!R:R,'Planificación 2026-1'!W:W,C140,'Planificación 2026-1'!H:H,"AF",'Planificación 2026-1'!I:I,"&gt;2")</f>
        <v>0</v>
      </c>
      <c r="BZ140" s="109">
        <f>SUMIFS('Planificación 2026-1'!R:R,'Planificación 2026-1'!W:W,C140,'Planificación 2026-1'!H:H,"EN",'Planificación 2026-1'!I:I,"&gt;2")</f>
        <v>0</v>
      </c>
      <c r="CA140" s="109">
        <f>SUMIFS('Planificación 2026-1'!R:R,'Planificación 2026-1'!W:W,C140,'Planificación 2026-1'!H:H,"IS",'Planificación 2026-1'!I:I,"&gt;2")</f>
        <v>0</v>
      </c>
      <c r="CB140" s="109">
        <f>SUMIFS('Planificación 2026-1'!R:R,'Planificación 2026-1'!W:W,C140,'Planificación 2026-1'!H:H,"PS",'Planificación 2026-1'!I:I,"&gt;2")</f>
        <v>0</v>
      </c>
      <c r="CC140" s="109">
        <f>SUMIFS('Planificación 2026-1'!R:R,'Planificación 2026-1'!W:W,C140,'Planificación 2026-1'!H:H,"IN",'Planificación 2026-1'!I:I,"&gt;2")</f>
        <v>0</v>
      </c>
      <c r="CD140" s="109">
        <f>SUMIFS('Planificación 2026-1'!R:R,'Planificación 2026-1'!W:W,C140,'Planificación 2026-1'!H:H,"CA",'Planificación 2026-1'!I:I,"&gt;2")</f>
        <v>0</v>
      </c>
      <c r="CE140" s="109">
        <f>SUMIFS('Planificación 2026-1'!R:R,'Planificación 2026-1'!W:W,C140,'Planificación 2026-1'!H:H,"DE",'Planificación 2026-1'!I:I,"&gt;2")</f>
        <v>34</v>
      </c>
      <c r="CF140" s="109">
        <f>SUMIFS('Planificación 2026-1'!R:R,'Planificación 2026-1'!W:W,C140,'Planificación 2026-1'!H:H,"OB",'Planificación 2026-1'!I:I,"&gt;2")</f>
        <v>0</v>
      </c>
      <c r="CG140" s="109">
        <f>SUMIFS('Planificación 2026-1'!R:R,'Planificación 2026-1'!W:W,C140,'Planificación 2026-1'!H:H,"MH",'Planificación 2026-1'!I:I,"&gt;2")</f>
        <v>0</v>
      </c>
      <c r="CH140" s="109">
        <f>SUMIFS('Planificación 2026-1'!R:R,'Planificación 2026-1'!W:W,C140,'Planificación 2026-1'!H:H,"IC",'Planificación 2026-1'!I:I,"&gt;2")</f>
        <v>0</v>
      </c>
      <c r="CI140" s="109">
        <f>SUMIFS('Planificación 2026-1'!R:R,'Planificación 2026-1'!W:W,C140,'Planificación 2026-1'!H:H,"AR",'Planificación 2026-1'!I:I,"&gt;2")</f>
        <v>0</v>
      </c>
      <c r="CJ140" s="109">
        <f>SUMIFS('Planificación 2026-1'!R:R,'Planificación 2026-1'!W:W,C140,'Planificación 2026-1'!H:H,"T1",'Planificación 2026-1'!I:I,"&gt;2")</f>
        <v>0</v>
      </c>
      <c r="CK140" s="109">
        <f>SUMIFS('Planificación 2026-1'!R:R,'Planificación 2026-1'!W:W,C140,'Planificación 2026-1'!H:H,"T3",'Planificación 2026-1'!I:I,"&gt;2")</f>
        <v>0</v>
      </c>
      <c r="CL140" s="109">
        <f>SUMIFS('Planificación 2026-1'!R:R,'Planificación 2026-1'!W:W,C140,'Planificación 2026-1'!H:H,"T2",'Planificación 2026-1'!I:I,"&gt;2")</f>
        <v>0</v>
      </c>
      <c r="CM140" s="109">
        <f>SUMIFS('Planificación 2026-1'!R:R,'Planificación 2026-1'!W:W,C140,'Planificación 2026-1'!H:H,"AE",'Planificación 2026-1'!I:I,"&gt;2")</f>
        <v>0</v>
      </c>
      <c r="CN140" s="109">
        <f>SUMIFS('Planificación 2026-1'!R:R,'Planificación 2026-1'!W:W,C140,'Planificación 2026-1'!H:H,"T4",'Planificación 2026-1'!I:I,"&gt;2")</f>
        <v>0</v>
      </c>
      <c r="CO140" s="109">
        <f>SUMIFS('Planificación 2026-1'!R:R,'Planificación 2026-1'!W:W,C140,'Planificación 2026-1'!H:H,"AF",'Planificación 2026-1'!I:I,"&lt;3")</f>
        <v>0</v>
      </c>
      <c r="CP140" s="109">
        <f>SUMIFS('Planificación 2026-1'!R:R,'Planificación 2026-1'!W:W,C140,'Planificación 2026-1'!H:H,"EN",'Planificación 2026-1'!I:I,"&lt;3")</f>
        <v>0</v>
      </c>
      <c r="CQ140" s="109">
        <f>SUMIFS('Planificación 2026-1'!R:R,'Planificación 2026-1'!W:W,C140,'Planificación 2026-1'!H:H,"IS",'Planificación 2026-1'!I:I,"&lt;3")</f>
        <v>0</v>
      </c>
      <c r="CR140" s="109">
        <f>SUMIFS('Planificación 2026-1'!R:R,'Planificación 2026-1'!W:W,C140,'Planificación 2026-1'!H:H,"PS",'Planificación 2026-1'!I:I,"&lt;3")</f>
        <v>0</v>
      </c>
      <c r="CS140" s="109">
        <f>SUMIFS('Planificación 2026-1'!R:R,'Planificación 2026-1'!W:W,C140,'Planificación 2026-1'!H:H,"IN",'Planificación 2026-1'!I:I,"&lt;3")</f>
        <v>0</v>
      </c>
      <c r="CT140" s="109">
        <f>SUMIFS('Planificación 2026-1'!R:R,'Planificación 2026-1'!W:W,C140,'Planificación 2026-1'!H:H,"CA",'Planificación 2026-1'!I:I,"&lt;3")</f>
        <v>0</v>
      </c>
      <c r="CU140" s="109">
        <f>SUMIFS('Planificación 2026-1'!R:R,'Planificación 2026-1'!W:W,C140,'Planificación 2026-1'!H:H,"DE",'Planificación 2026-1'!I:I,"&lt;3")</f>
        <v>0</v>
      </c>
      <c r="CV140" s="109">
        <f>SUMIFS('Planificación 2026-1'!R:R,'Planificación 2026-1'!W:W,C140,'Planificación 2026-1'!H:H,"OB",'Planificación 2026-1'!I:I,"&lt;3")</f>
        <v>0</v>
      </c>
      <c r="CW140" s="109">
        <f>SUMIFS('Planificación 2026-1'!R:R,'Planificación 2026-1'!W:W,C140,'Planificación 2026-1'!H:H,"MH",'Planificación 2026-1'!I:I,"&lt;3")</f>
        <v>0</v>
      </c>
      <c r="CX140" s="109">
        <f>SUMIFS('Planificación 2026-1'!R:R,'Planificación 2026-1'!W:W,C140,'Planificación 2026-1'!H:H,"IC",'Planificación 2026-1'!I:I,"&lt;3")</f>
        <v>0</v>
      </c>
      <c r="CY140" s="109">
        <f>SUMIFS('Planificación 2026-1'!R:R,'Planificación 2026-1'!W:W,C140,'Planificación 2026-1'!H:H,"AR",'Planificación 2026-1'!I:I,"&lt;3")</f>
        <v>0</v>
      </c>
      <c r="CZ140" s="109">
        <f>SUMIFS('Planificación 2026-1'!R:R,'Planificación 2026-1'!W:W,C140,'Planificación 2026-1'!H:H,"T1",'Planificación 2026-1'!I:I,"&lt;3")</f>
        <v>0</v>
      </c>
      <c r="DA140" s="109">
        <f>SUMIFS('Planificación 2026-1'!R:R,'Planificación 2026-1'!W:W,C140,'Planificación 2026-1'!H:H,"T3",'Planificación 2026-1'!I:I,"&lt;3")</f>
        <v>0</v>
      </c>
      <c r="DB140" s="109">
        <f>SUMIFS('Planificación 2026-1'!R:R,'Planificación 2026-1'!W:W,C140,'Planificación 2026-1'!H:H,"T2",'Planificación 2026-1'!I:I,"&lt;3")</f>
        <v>0</v>
      </c>
      <c r="DC140" s="109">
        <f>SUMIFS('Planificación 2026-1'!R:R,'Planificación 2026-1'!W:W,C140,'Planificación 2026-1'!H:H,"AE",'Planificación 2026-1'!I:I,"&lt;3")</f>
        <v>0</v>
      </c>
      <c r="DD140" s="109">
        <f>SUMIFS('Planificación 2026-1'!R:R,'Planificación 2026-1'!W:W,C140,'Planificación 2026-1'!H:H,"T4",'Planificación 2026-1'!I:I,"&lt;3")</f>
        <v>0</v>
      </c>
      <c r="DE140" s="108" t="str">
        <f t="shared" si="27"/>
        <v/>
      </c>
      <c r="DF140" s="41">
        <f>IF(C140="","",SUMIFS('Planificación 2026-1'!R:R,'Planificación 2026-1'!W:W,C140,'Planificación 2026-1'!F:F,"PRINCIPAL",'Planificación 2026-1'!X:X,"VIRTUAL"))</f>
        <v>0</v>
      </c>
      <c r="DG140" s="41">
        <f>IF(C140="","",SUMIFS('Planificación 2026-1'!R:R,'Planificación 2026-1'!W:W,C140,'Planificación 2026-1'!F:F,"PRINCIPAL",'Planificación 2026-1'!X:X,"PRESENCIAL"))</f>
        <v>0</v>
      </c>
      <c r="DH140" s="41">
        <f>IF(C140="","",SUMIFS('Planificación 2026-1'!R:R,'Planificación 2026-1'!W:W,C140,'Planificación 2026-1'!F:F,"PRINCIPAL",'Planificación 2026-1'!X:X,"HIBRIDO PRESENCIAL"))</f>
        <v>0</v>
      </c>
      <c r="DI140" s="108" t="str">
        <f t="shared" si="28"/>
        <v>P08</v>
      </c>
      <c r="DJ140" s="108">
        <f>IF(C140="","",SUMIFS('Planificación 2026-1'!R:R,'Planificación 2026-1'!W:W,C140,'Planificación 2026-1'!F:F,"FILIAL",'Planificación 2026-1'!X:X,"VIRTUAL"))</f>
        <v>4</v>
      </c>
      <c r="DK140" s="110">
        <f>IF(C140="","",SUMIFS('Planificación 2026-1'!R:R,'Planificación 2026-1'!W:W,C140,'Planificación 2026-1'!F:F,"FILIAL",'Planificación 2026-1'!X:X,"PRESENCIAL"))</f>
        <v>30</v>
      </c>
      <c r="DL140" s="61">
        <f>IF(C140="","",SUMIFS('Planificación 2026-1'!R:R,'Planificación 2026-1'!W:W,C140,'Planificación 2026-1'!F:F,"FILIAL",'Planificación 2026-1'!X:X,"HIBRIDO PRESENCIAL"))</f>
        <v>0</v>
      </c>
      <c r="DM140" s="111" t="str">
        <f t="shared" si="29"/>
        <v/>
      </c>
      <c r="DN140" s="108">
        <f>IF(C140="","",SUMIFS('Planificación 2026-1'!R:R,'Planificación 2026-1'!W:W,C140,'Planificación 2026-1'!F:F,"SUNAMPE",'Planificación 2026-1'!X:X,"VIRTUAL"))</f>
        <v>0</v>
      </c>
      <c r="DO140" s="61">
        <f>IF(C140="","",SUMIFS('Planificación 2026-1'!R:R,'Planificación 2026-1'!W:W,C140,'Planificación 2026-1'!F:F,"SUNAMPE",'Planificación 2026-1'!X:X,"PRESENCIAL"))</f>
        <v>0</v>
      </c>
      <c r="DP140" s="111" t="str">
        <f t="shared" si="30"/>
        <v/>
      </c>
      <c r="DQ140" s="108">
        <f>IF(C140="","",SUMIFS('Planificación 2026-1'!R:R,'Planificación 2026-1'!W:W,C140,'Planificación 2026-1'!F:F,"HUAURA",'Planificación 2026-1'!X:X,"VIRTUAL"))</f>
        <v>0</v>
      </c>
      <c r="DR140" s="61">
        <f>IF(C140="","",SUMIFS('Planificación 2026-1'!R:R,'Planificación 2026-1'!W:W,C140,'Planificación 2026-1'!F:F,"HUAURA",'Planificación 2026-1'!X:X,"PRESENCIAL"))</f>
        <v>0</v>
      </c>
      <c r="DS140" s="76">
        <f>SUMIFS('Planificación 2026-1'!R:R,'Planificación 2026-1'!W:W,C140,'Planificación 2026-1'!F:F,"PRINCIPAL",'Planificación 2026-1'!X:X,"VIRTUAL",'Planificación 2026-1'!I:I,"&gt;2")</f>
        <v>0</v>
      </c>
      <c r="DT140" s="76">
        <f>SUMIFS('Planificación 2026-1'!R:R,'Planificación 2026-1'!W:W,C140,'Planificación 2026-1'!F:F,"PRINCIPAL",'Planificación 2026-1'!X:X,"&lt;&gt;VIRTUAL",'Planificación 2026-1'!I:I,"&gt;2")</f>
        <v>0</v>
      </c>
      <c r="DU140" s="76">
        <f>SUMIFS('Planificación 2026-1'!R:R,'Planificación 2026-1'!W:W,C140,'Planificación 2026-1'!F:F,"SUNAMPE",'Planificación 2026-1'!X:X,"VIRTUAL",'Planificación 2026-1'!I:I,"&gt;2")</f>
        <v>0</v>
      </c>
      <c r="DV140" s="76">
        <f>SUMIFS('Planificación 2026-1'!R:R,'Planificación 2026-1'!W:W,C140,'Planificación 2026-1'!F:F,"SUNAMPE",'Planificación 2026-1'!X:X,"&lt;&gt;VIRTUAL",'Planificación 2026-1'!I:I,"&gt;2")</f>
        <v>0</v>
      </c>
      <c r="DW140" s="76">
        <f>SUMIFS('Planificación 2026-1'!R:R,'Planificación 2026-1'!W:W,C140,'Planificación 2026-1'!F:F,"FILIAL",'Planificación 2026-1'!X:X,"VIRTUAL",'Planificación 2026-1'!I:I,"&gt;2")</f>
        <v>4</v>
      </c>
      <c r="DX140" s="76">
        <f>SUMIFS('Planificación 2026-1'!R:R,'Planificación 2026-1'!W:W,C140,'Planificación 2026-1'!F:F,"FILIAL",'Planificación 2026-1'!X:X,"&lt;&gt;VIRTUAL",'Planificación 2026-1'!I:I,"&gt;2")</f>
        <v>30</v>
      </c>
      <c r="DY140" s="76">
        <f>SUMIFS('Planificación 2026-1'!R:R,'Planificación 2026-1'!W:W,C140,'Planificación 2026-1'!F:F,"PORUMA",'Planificación 2026-1'!X:X,"VIRTUAL",'Planificación 2026-1'!I:I,"&gt;2")</f>
        <v>0</v>
      </c>
      <c r="DZ140" s="76">
        <f>SUMIFS('Planificación 2026-1'!R:R,'Planificación 2026-1'!W:W,C140,'Planificación 2026-1'!F:F,"PORUMA",'Planificación 2026-1'!X:X,"&lt;&gt;VIRTUAL",'Planificación 2026-1'!I:I,"&gt;2")</f>
        <v>0</v>
      </c>
      <c r="EA140" s="76">
        <f>SUMIFS('Planificación 2026-1'!R:R,'Planificación 2026-1'!W:W,C140,'Planificación 2026-1'!F:F,"HUAURA",'Planificación 2026-1'!X:X,"VIRTUAL",'Planificación 2026-1'!I:I,"&gt;2")</f>
        <v>0</v>
      </c>
      <c r="EB140" s="76">
        <f>SUMIFS('Planificación 2026-1'!R:R,'Planificación 2026-1'!W:W,C140,'Planificación 2026-1'!F:F,"HUAURA",'Planificación 2026-1'!X:X,"&lt;&gt;VIRTUAL",'Planificación 2026-1'!I:I,"&gt;2")</f>
        <v>0</v>
      </c>
      <c r="EC140" s="76">
        <f>SUMIFS('Planificación 2026-1'!R:R,'Planificación 2026-1'!W:W,C140,'Planificación 2026-1'!F:F,"PRINCIPAL",'Planificación 2026-1'!X:X,"VIRTUAL",'Planificación 2026-1'!I:I,"&lt;3")</f>
        <v>0</v>
      </c>
      <c r="ED140" s="76">
        <f>SUMIFS('Planificación 2026-1'!R:R,'Planificación 2026-1'!W:W,C140,'Planificación 2026-1'!F:F,"PRINCIPAL",'Planificación 2026-1'!X:X,"&lt;&gt;VIRTUAL",'Planificación 2026-1'!I:I,"&lt;3")</f>
        <v>0</v>
      </c>
      <c r="EE140" s="76">
        <f>SUMIFS('Planificación 2026-1'!R:R,'Planificación 2026-1'!W:W,C140,'Planificación 2026-1'!F:F,"SUNAMPE",'Planificación 2026-1'!X:X,"VIRTUAL",'Planificación 2026-1'!I:I,"&lt;3")</f>
        <v>0</v>
      </c>
      <c r="EF140" s="76">
        <f>SUMIFS('Planificación 2026-1'!R:R,'Planificación 2026-1'!W:W,C140,'Planificación 2026-1'!F:F,"SUNAMPE",'Planificación 2026-1'!X:X,"&lt;&gt;VIRTUAL",'Planificación 2026-1'!I:I,"&lt;3")</f>
        <v>0</v>
      </c>
      <c r="EG140" s="76">
        <f>SUMIFS('Planificación 2026-1'!R:R,'Planificación 2026-1'!W:W,C140,'Planificación 2026-1'!F:F,"FILIAL",'Planificación 2026-1'!X:X,"VIRTUAL",'Planificación 2026-1'!I:I,"&lt;3")</f>
        <v>0</v>
      </c>
      <c r="EH140" s="76">
        <f>SUMIFS('Planificación 2026-1'!R:R,'Planificación 2026-1'!W:W,C140,'Planificación 2026-1'!F:F,"FILIAL",'Planificación 2026-1'!X:X,"&lt;&gt;VIRTUAL",'Planificación 2026-1'!I:I,"&lt;3")</f>
        <v>0</v>
      </c>
      <c r="EI140" s="76">
        <f>SUMIFS('Planificación 2026-1'!R:R,'Planificación 2026-1'!W:W,C140,'Planificación 2026-1'!F:F,"PORUMA",'Planificación 2026-1'!X:X,"VIRTUAL",'Planificación 2026-1'!I:I,"&lt;3")</f>
        <v>0</v>
      </c>
      <c r="EJ140" s="76">
        <f>SUMIFS('Planificación 2026-1'!R:R,'Planificación 2026-1'!W:W,C140,'Planificación 2026-1'!F:F,"PORUMA",'Planificación 2026-1'!X:X,"&lt;&gt;VIRTUAL",'Planificación 2026-1'!I:I,"&lt;3")</f>
        <v>0</v>
      </c>
      <c r="EK140" s="76">
        <f>SUMIFS('Planificación 2026-1'!R:R,'Planificación 2026-1'!W:W,C140,'Planificación 2026-1'!F:F,"HUAURA",'Planificación 2026-1'!X:X,"VIRTUAL",'Planificación 2026-1'!I:I,"&lt;3")</f>
        <v>0</v>
      </c>
      <c r="EL140" s="76">
        <f>SUMIFS('Planificación 2026-1'!R:R,'Planificación 2026-1'!W:W,C140,'Planificación 2026-1'!F:F,"HUAURA",'Planificación 2026-1'!X:X,"&lt;&gt;VIRTUAL",'Planificación 2026-1'!I:I,"&lt;3")</f>
        <v>0</v>
      </c>
      <c r="EM140" s="76"/>
      <c r="EN140" s="76">
        <f t="shared" si="23"/>
        <v>4</v>
      </c>
      <c r="EO140" s="76">
        <f t="shared" si="24"/>
        <v>30</v>
      </c>
      <c r="EP140" s="76" t="b">
        <f t="shared" si="25"/>
        <v>1</v>
      </c>
      <c r="EQ140" s="76" t="str">
        <f t="shared" si="26"/>
        <v>FILIAL-HUAURA</v>
      </c>
      <c r="ER140" s="76" t="str">
        <f t="shared" si="31"/>
        <v>MAS PRESENCIAL</v>
      </c>
    </row>
    <row r="141" spans="1:148" hidden="1">
      <c r="A141" s="83"/>
      <c r="B141" s="119">
        <v>138</v>
      </c>
      <c r="C141" s="115" t="s">
        <v>313</v>
      </c>
      <c r="D141" s="112">
        <f>SUMIF('Planificación 2026-1'!W:W,C141,'Planificación 2026-1'!R:R)</f>
        <v>0</v>
      </c>
      <c r="E141" s="114" t="s">
        <v>170</v>
      </c>
      <c r="F141" s="115" t="s">
        <v>171</v>
      </c>
      <c r="G141" s="115" t="s">
        <v>153</v>
      </c>
      <c r="H141" s="115" t="s">
        <v>125</v>
      </c>
      <c r="I141" s="107" t="str">
        <f>IF(SUM(COUNTIFS('Planificación 2026-1'!F:F,"PRINCIPAL",'Planificación 2026-1'!W:W,C141,'Planificación 2026-1'!H:H,"AF"))&gt;0,"P01"," ")</f>
        <v xml:space="preserve"> </v>
      </c>
      <c r="J141" s="108" t="str">
        <f>IF(SUM(COUNTIFS('Planificación 2026-1'!F:F,"PRINCIPAL",'Planificación 2026-1'!W:W,C141,'Planificación 2026-1'!H:H,"EN"))&gt;0,"P02"," ")</f>
        <v xml:space="preserve"> </v>
      </c>
      <c r="K141" s="108" t="str">
        <f>IF(SUM(COUNTIFS('Planificación 2026-1'!F:F,"PRINCIPAL",'Planificación 2026-1'!W:W,C141,'Planificación 2026-1'!H:H,"IS"))&gt;0,"P03"," ")</f>
        <v xml:space="preserve"> </v>
      </c>
      <c r="L141" s="108" t="str">
        <f>IF(SUM(COUNTIFS('Planificación 2026-1'!F:F,"PRINCIPAL",'Planificación 2026-1'!W:W,C141,'Planificación 2026-1'!H:H,"PS"))&gt;0,"P04"," ")</f>
        <v xml:space="preserve"> </v>
      </c>
      <c r="M141" s="108"/>
      <c r="N141" s="108" t="str">
        <f>IF(SUM(COUNTIFS('Planificación 2026-1'!F:F,"PRINCIPAL",'Planificación 2026-1'!W:W,C141,'Planificación 2026-1'!H:H,"IN"))&gt;0,"P06"," ")</f>
        <v xml:space="preserve"> </v>
      </c>
      <c r="O141" s="108" t="str">
        <f>IF(SUM(COUNTIFS('Planificación 2026-1'!F:F,"PRINCIPAL",'Planificación 2026-1'!W:W,C141,'Planificación 2026-1'!H:H,"CA"))&gt;0,"P07"," ")</f>
        <v xml:space="preserve"> </v>
      </c>
      <c r="P141" s="108" t="str">
        <f>IF(SUM(COUNTIFS('Planificación 2026-1'!F:F,"PRINCIPAL",'Planificación 2026-1'!W:W,C141,'Planificación 2026-1'!H:H,"DE"))&gt;0,"P08"," ")</f>
        <v xml:space="preserve"> </v>
      </c>
      <c r="Q141" s="108" t="str">
        <f>IF(SUM(COUNTIFS('Planificación 2026-1'!F:F,"PRINCIPAL",'Planificación 2026-1'!W:W,C141,'Planificación 2026-1'!H:H,"OB"))&gt;0,"P09"," ")</f>
        <v xml:space="preserve"> </v>
      </c>
      <c r="R141" s="108" t="str">
        <f>IF(SUM(COUNTIFS('Planificación 2026-1'!F:F,"PRINCIPAL",'Planificación 2026-1'!W:W,C141,'Planificación 2026-1'!H:H,"MH"))&gt;0,"P31"," ")</f>
        <v xml:space="preserve"> </v>
      </c>
      <c r="S141" s="108" t="str">
        <f>IF(SUM(COUNTIFS('Planificación 2026-1'!F:F,"PRINCIPAL",'Planificación 2026-1'!W:W,C141,'Planificación 2026-1'!H:H,"IC"))&gt;0,"P32"," ")</f>
        <v xml:space="preserve"> </v>
      </c>
      <c r="T141" s="108" t="str">
        <f>IF(SUM(COUNTIFS('Planificación 2026-1'!F:F,"PRINCIPAL",'Planificación 2026-1'!W:W,C141,'Planificación 2026-1'!H:H,"AR"))&gt;0,"P34"," ")</f>
        <v xml:space="preserve"> </v>
      </c>
      <c r="U141" s="108" t="str">
        <f>IF(SUM(COUNTIFS('Planificación 2026-1'!F:F,"PRINCIPAL",'Planificación 2026-1'!W:W,C141,'Planificación 2026-1'!H:H,"T1"))&gt;0,"P35"," ")</f>
        <v xml:space="preserve"> </v>
      </c>
      <c r="V141" s="108" t="str">
        <f>IF(SUM(COUNTIFS('Planificación 2026-1'!F:F,"PRINCIPAL",'Planificación 2026-1'!W:W,C141,'Planificación 2026-1'!H:H,"T3"))&gt;0,"P36"," ")</f>
        <v xml:space="preserve"> </v>
      </c>
      <c r="W141" s="108" t="str">
        <f>IF(SUM(COUNTIFS('Planificación 2026-1'!F:F,"PRINCIPAL",'Planificación 2026-1'!W:W,C141,'Planificación 2026-1'!H:H,"T2"))&gt;0,"P37"," ")</f>
        <v xml:space="preserve"> </v>
      </c>
      <c r="X141" s="108" t="str">
        <f>IF(SUM(COUNTIFS('Planificación 2026-1'!F:F,"PRINCIPAL",'Planificación 2026-1'!W:W,C141,'Planificación 2026-1'!H:H,"AE"))&gt;0,"P38"," ")</f>
        <v xml:space="preserve"> </v>
      </c>
      <c r="Y141" s="108" t="str">
        <f>IF(SUM(COUNTIFS('Planificación 2026-1'!F:F,"PRINCIPAL",'Planificación 2026-1'!W:W,C141,'Planificación 2026-1'!H:H,"T4"))&gt;0,"P55"," ")</f>
        <v xml:space="preserve"> </v>
      </c>
      <c r="Z141" s="108" t="str">
        <f>IF(SUM(COUNTIFS('Planificación 2026-1'!F:F,"FILIAL",'Planificación 2026-1'!W:W,C141,'Planificación 2026-1'!H:H,"AF"))&gt;0," P01"," ")</f>
        <v xml:space="preserve"> </v>
      </c>
      <c r="AA141" s="108" t="str">
        <f>IF(SUM(COUNTIFS('Planificación 2026-1'!F:F,"FILIAL",'Planificación 2026-1'!W:W,C141,'Planificación 2026-1'!H:H,"EN"))&gt;0,"P02"," ")</f>
        <v xml:space="preserve"> </v>
      </c>
      <c r="AB141" s="108" t="str">
        <f>IF(SUM(COUNTIFS('Planificación 2026-1'!F:F,"FILIAL",'Planificación 2026-1'!W:W,C141,'Planificación 2026-1'!H:H,"IS"))&gt;0,"P03"," ")</f>
        <v xml:space="preserve"> </v>
      </c>
      <c r="AC141" s="108" t="str">
        <f>IF(SUM(COUNTIFS('Planificación 2026-1'!F:F,"FILIAL",'Planificación 2026-1'!W:W,C141,'Planificación 2026-1'!H:H,"PS"))&gt;0,"P04"," ")</f>
        <v xml:space="preserve"> </v>
      </c>
      <c r="AD141" s="108"/>
      <c r="AE141" s="108" t="str">
        <f>IF(SUM(COUNTIFS('Planificación 2026-1'!F:F,"FILIAL",'Planificación 2026-1'!W:W,C141,'Planificación 2026-1'!H:H,"IN"))&gt;0,"P06"," ")</f>
        <v xml:space="preserve"> </v>
      </c>
      <c r="AF141" s="108" t="str">
        <f>IF(SUM(COUNTIFS('Planificación 2026-1'!F:F,"FILIAL",'Planificación 2026-1'!W:W,C141,'Planificación 2026-1'!H:H,"CA"))&gt;0,"P07"," ")</f>
        <v xml:space="preserve"> </v>
      </c>
      <c r="AG141" s="108" t="str">
        <f>IF(SUM(COUNTIFS('Planificación 2026-1'!F:F,"FILIAL",'Planificación 2026-1'!W:W,C141,'Planificación 2026-1'!H:H,"DE"))&gt;0,"P08"," ")</f>
        <v xml:space="preserve"> </v>
      </c>
      <c r="AH141" s="108" t="str">
        <f>IF(SUM(COUNTIFS('Planificación 2026-1'!F:F,"FILIAL",'Planificación 2026-1'!W:W,C141,'Planificación 2026-1'!H:H,"OB"))&gt;0,"P09"," ")</f>
        <v xml:space="preserve"> </v>
      </c>
      <c r="AI141" s="108" t="str">
        <f>IF(SUM(COUNTIFS('Planificación 2026-1'!F:F,"FILIAL",'Planificación 2026-1'!W:W,C141,'Planificación 2026-1'!H:H,"MH"))&gt;0,"P31"," ")</f>
        <v xml:space="preserve"> </v>
      </c>
      <c r="AJ141" s="108" t="str">
        <f>IF(SUM(COUNTIFS('Planificación 2026-1'!F:F,"FILIAL",'Planificación 2026-1'!W:W,C141,'Planificación 2026-1'!H:H,"IC"))&gt;0,"P32"," ")</f>
        <v xml:space="preserve"> </v>
      </c>
      <c r="AK141" s="108" t="str">
        <f>IF(SUM(COUNTIFS('Planificación 2026-1'!F:F,"FILIAL",'Planificación 2026-1'!W:W,C141,'Planificación 2026-1'!H:H,"AR"))&gt;0,"P34"," ")</f>
        <v xml:space="preserve"> </v>
      </c>
      <c r="AL141" s="108" t="str">
        <f>IF(SUM(COUNTIFS('Planificación 2026-1'!F:F,"FILIAL",'Planificación 2026-1'!W:W,C141,'Planificación 2026-1'!H:H,"T1"))&gt;0,"P35"," ")</f>
        <v xml:space="preserve"> </v>
      </c>
      <c r="AM141" s="108" t="str">
        <f>IF(SUM(COUNTIFS('Planificación 2026-1'!F:F,"FILIAL",'Planificación 2026-1'!W:W,C141,'Planificación 2026-1'!H:H,"T3"))&gt;0,"P36"," ")</f>
        <v xml:space="preserve"> </v>
      </c>
      <c r="AN141" s="108" t="str">
        <f>IF(SUM(COUNTIFS('Planificación 2026-1'!F:F,"FILIAL",'Planificación 2026-1'!W:W,C141,'Planificación 2026-1'!H:H,"T2"))&gt;0,"P37"," ")</f>
        <v xml:space="preserve"> </v>
      </c>
      <c r="AO141" s="108" t="str">
        <f>IF(SUM(COUNTIFS('Planificación 2026-1'!F:F,"FILIAL",'Planificación 2026-1'!W:W,C141,'Planificación 2026-1'!H:H,"AE"))&gt;0,"P38"," ")</f>
        <v xml:space="preserve"> </v>
      </c>
      <c r="AP141" s="108" t="str">
        <f>IF(SUM(COUNTIFS('Planificación 2026-1'!F:F,"FILIAL",'Planificación 2026-1'!W:W,C141,'Planificación 2026-1'!H:H,"T4"))&gt;0,"P55"," ")</f>
        <v xml:space="preserve"> </v>
      </c>
      <c r="AQ141" s="108" t="str">
        <f>IF(SUM(COUNTIFS('Planificación 2026-1'!F:F,"SUNAMPE",'Planificación 2026-1'!W:W,C141,'Planificación 2026-1'!H:H,"AF"))&gt;0," P01"," ")</f>
        <v xml:space="preserve"> </v>
      </c>
      <c r="AR141" s="108" t="str">
        <f>IF(SUM(COUNTIFS('Planificación 2026-1'!F:F,"SUNAMPE",'Planificación 2026-1'!W:W,C141,'Planificación 2026-1'!H:H,"EN"))&gt;0,"P02"," ")</f>
        <v xml:space="preserve"> </v>
      </c>
      <c r="AS141" s="108" t="str">
        <f>IF(SUM(COUNTIFS('Planificación 2026-1'!F:F,"SUNAMPE",'Planificación 2026-1'!W:W,C141,'Planificación 2026-1'!H:H,"IS"))&gt;0,"P03"," ")</f>
        <v xml:space="preserve"> </v>
      </c>
      <c r="AT141" s="108" t="str">
        <f>IF(SUM(COUNTIFS('Planificación 2026-1'!F:F,"SUNAMPE",'Planificación 2026-1'!W:W,C141,'Planificación 2026-1'!H:H,"PS"))&gt;0,"P04"," ")</f>
        <v xml:space="preserve"> </v>
      </c>
      <c r="AU141" s="108"/>
      <c r="AV141" s="108" t="str">
        <f>IF(SUM(COUNTIFS('Planificación 2026-1'!F:F,"SUNAMPE",'Planificación 2026-1'!W:W,C141,'Planificación 2026-1'!H:H,"IN"))&gt;0,"P06"," ")</f>
        <v xml:space="preserve"> </v>
      </c>
      <c r="AW141" s="108" t="str">
        <f>IF(SUM(COUNTIFS('Planificación 2026-1'!F:F,"SUNAMPE",'Planificación 2026-1'!W:W,C141,'Planificación 2026-1'!H:H,"CA"))&gt;0,"P07"," ")</f>
        <v xml:space="preserve"> </v>
      </c>
      <c r="AX141" s="108" t="str">
        <f>IF(SUM(COUNTIFS('Planificación 2026-1'!F:F,"SUNAMPE",'Planificación 2026-1'!W:W,C141,'Planificación 2026-1'!H:H,"DE"))&gt;0,"P08"," ")</f>
        <v xml:space="preserve"> </v>
      </c>
      <c r="AY141" s="108" t="str">
        <f>IF(SUM(COUNTIFS('Planificación 2026-1'!F:F,"SUNAMPE",'Planificación 2026-1'!W:W,C141,'Planificación 2026-1'!H:H,"OB"))&gt;0,"P09"," ")</f>
        <v xml:space="preserve"> </v>
      </c>
      <c r="AZ141" s="108" t="str">
        <f>IF(SUM(COUNTIFS('Planificación 2026-1'!F:F,"SUNAMPE",'Planificación 2026-1'!W:W,C141,'Planificación 2026-1'!H:H,"MH"))&gt;0,"P31"," ")</f>
        <v xml:space="preserve"> </v>
      </c>
      <c r="BA141" s="108" t="str">
        <f>IF(SUM(COUNTIFS('Planificación 2026-1'!F:F,"SUNAMPE",'Planificación 2026-1'!W:W,C141,'Planificación 2026-1'!H:H,"IC"))&gt;0,"P32"," ")</f>
        <v xml:space="preserve"> </v>
      </c>
      <c r="BB141" s="108" t="str">
        <f>IF(SUM(COUNTIFS('Planificación 2026-1'!F:F,"SUNAMPE",'Planificación 2026-1'!W:W,C141,'Planificación 2026-1'!H:H,"AR"))&gt;0,"P34"," ")</f>
        <v xml:space="preserve"> </v>
      </c>
      <c r="BC141" s="108" t="str">
        <f>IF(SUM(COUNTIFS('Planificación 2026-1'!F:F,"SUNAMPE",'Planificación 2026-1'!W:W,C141,'Planificación 2026-1'!H:H,"T1"))&gt;0,"P35"," ")</f>
        <v xml:space="preserve"> </v>
      </c>
      <c r="BD141" s="108" t="str">
        <f>IF(SUM(COUNTIFS('Planificación 2026-1'!F:F,"SUNAMPE",'Planificación 2026-1'!W:W,C141,'Planificación 2026-1'!H:H,"T3"))&gt;0,"P36"," ")</f>
        <v xml:space="preserve"> </v>
      </c>
      <c r="BE141" s="108" t="str">
        <f>IF(SUM(COUNTIFS('Planificación 2026-1'!F:F,"SUNAMPE",'Planificación 2026-1'!W:W,C141,'Planificación 2026-1'!H:H,"T2"))&gt;0,"P37"," ")</f>
        <v xml:space="preserve"> </v>
      </c>
      <c r="BF141" s="108" t="str">
        <f>IF(SUM(COUNTIFS('Planificación 2026-1'!F:F,"SUNAMPE",'Planificación 2026-1'!W:W,C141,'Planificación 2026-1'!H:H,"AE"))&gt;0,"P38"," ")</f>
        <v xml:space="preserve"> </v>
      </c>
      <c r="BG141" s="108" t="str">
        <f>IF(SUM(COUNTIFS('Planificación 2026-1'!F:F,"SUNAMPE",'Planificación 2026-1'!W:W,C141,'Planificación 2026-1'!H:H,"T4"))&gt;0,"P55"," ")</f>
        <v xml:space="preserve"> </v>
      </c>
      <c r="BH141" s="108" t="str">
        <f>IF(SUM(COUNTIFS('Planificación 2026-1'!F:F,"HUAURA",'Planificación 2026-1'!W:W,C141,'Planificación 2026-1'!H:H,"AF"))&gt;0," P01"," ")</f>
        <v xml:space="preserve"> </v>
      </c>
      <c r="BI141" s="108" t="str">
        <f>IF(SUM(COUNTIFS('Planificación 2026-1'!F:F,"HUAURA",'Planificación 2026-1'!W:W,C141,'Planificación 2026-1'!H:H,"EN"))&gt;0,"P02"," ")</f>
        <v xml:space="preserve"> </v>
      </c>
      <c r="BJ141" s="108" t="str">
        <f>IF(SUM(COUNTIFS('Planificación 2026-1'!F:F,"HUAURA",'Planificación 2026-1'!W:W,C141,'Planificación 2026-1'!H:H,"IS"))&gt;0,"P03"," ")</f>
        <v xml:space="preserve"> </v>
      </c>
      <c r="BK141" s="108" t="str">
        <f>IF(SUM(COUNTIFS('Planificación 2026-1'!F:F,"HUAURA",'Planificación 2026-1'!W:W,C141,'Planificación 2026-1'!H:H,"PS"))&gt;0,"P04"," ")</f>
        <v xml:space="preserve"> </v>
      </c>
      <c r="BL141" s="108"/>
      <c r="BM141" s="108" t="str">
        <f>IF(SUM(COUNTIFS('Planificación 2026-1'!F:F,"HUAURA",'Planificación 2026-1'!W:W,C141,'Planificación 2026-1'!H:H,"IN"))&gt;0,"P06"," ")</f>
        <v xml:space="preserve"> </v>
      </c>
      <c r="BN141" s="108" t="str">
        <f>IF(SUM(COUNTIFS('Planificación 2026-1'!F:F,"HUAURA",'Planificación 2026-1'!W:W,C141,'Planificación 2026-1'!H:H,"CA"))&gt;0,"P07"," ")</f>
        <v xml:space="preserve"> </v>
      </c>
      <c r="BO141" s="108" t="str">
        <f>IF(SUM(COUNTIFS('Planificación 2026-1'!F:F,"HUAURA",'Planificación 2026-1'!W:W,C141,'Planificación 2026-1'!H:H,"DE"))&gt;0,"P08"," ")</f>
        <v xml:space="preserve"> </v>
      </c>
      <c r="BP141" s="108" t="str">
        <f>IF(SUM(COUNTIFS('Planificación 2026-1'!F:F,"HUAURA",'Planificación 2026-1'!W:W,C141,'Planificación 2026-1'!H:H,"OB"))&gt;0,"P09"," ")</f>
        <v xml:space="preserve"> </v>
      </c>
      <c r="BQ141" s="108" t="str">
        <f>IF(SUM(COUNTIFS('Planificación 2026-1'!F:F,"HUAURA",'Planificación 2026-1'!W:W,C141,'Planificación 2026-1'!H:H,"MH"))&gt;0,"P31"," ")</f>
        <v xml:space="preserve"> </v>
      </c>
      <c r="BR141" s="108" t="str">
        <f>IF(SUM(COUNTIFS('Planificación 2026-1'!F:F,"HUAURA",'Planificación 2026-1'!W:W,C141,'Planificación 2026-1'!H:H,"IC"))&gt;0,"P32"," ")</f>
        <v xml:space="preserve"> </v>
      </c>
      <c r="BS141" s="108" t="str">
        <f>IF(SUM(COUNTIFS('Planificación 2026-1'!F:F,"HUAURA",'Planificación 2026-1'!W:W,C141,'Planificación 2026-1'!H:H,"AR"))&gt;0,"P34"," ")</f>
        <v xml:space="preserve"> </v>
      </c>
      <c r="BT141" s="108" t="str">
        <f>IF(SUM(COUNTIFS('Planificación 2026-1'!F:F,"HUAURA",'Planificación 2026-1'!W:W,C141,'Planificación 2026-1'!H:H,"T1"))&gt;0,"P35"," ")</f>
        <v xml:space="preserve"> </v>
      </c>
      <c r="BU141" s="108" t="str">
        <f>IF(SUM(COUNTIFS('Planificación 2026-1'!F:F,"HUAURA",'Planificación 2026-1'!W:W,C141,'Planificación 2026-1'!H:H,"T3"))&gt;0,"P36"," ")</f>
        <v xml:space="preserve"> </v>
      </c>
      <c r="BV141" s="108" t="str">
        <f>IF(SUM(COUNTIFS('Planificación 2026-1'!F:F,"HUAURA",'Planificación 2026-1'!W:W,C141,'Planificación 2026-1'!H:H,"T2"))&gt;0,"P37"," ")</f>
        <v xml:space="preserve"> </v>
      </c>
      <c r="BW141" s="108" t="str">
        <f>IF(SUM(COUNTIFS('Planificación 2026-1'!F:F,"HUAURA",'Planificación 2026-1'!W:W,C141,'Planificación 2026-1'!H:H,"AE"))&gt;0,"P38"," ")</f>
        <v xml:space="preserve"> </v>
      </c>
      <c r="BX141" s="108" t="str">
        <f>IF(SUM(COUNTIFS('Planificación 2026-1'!F:F,"HUAURA",'Planificación 2026-1'!W:W,C141,'Planificación 2026-1'!H:H,"T4"))&gt;0,"P55"," ")</f>
        <v xml:space="preserve"> </v>
      </c>
      <c r="BY141" s="109">
        <f>SUMIFS('Planificación 2026-1'!R:R,'Planificación 2026-1'!W:W,C141,'Planificación 2026-1'!H:H,"AF",'Planificación 2026-1'!I:I,"&gt;2")</f>
        <v>0</v>
      </c>
      <c r="BZ141" s="109">
        <f>SUMIFS('Planificación 2026-1'!R:R,'Planificación 2026-1'!W:W,C141,'Planificación 2026-1'!H:H,"EN",'Planificación 2026-1'!I:I,"&gt;2")</f>
        <v>0</v>
      </c>
      <c r="CA141" s="109">
        <f>SUMIFS('Planificación 2026-1'!R:R,'Planificación 2026-1'!W:W,C141,'Planificación 2026-1'!H:H,"IS",'Planificación 2026-1'!I:I,"&gt;2")</f>
        <v>0</v>
      </c>
      <c r="CB141" s="109">
        <f>SUMIFS('Planificación 2026-1'!R:R,'Planificación 2026-1'!W:W,C141,'Planificación 2026-1'!H:H,"PS",'Planificación 2026-1'!I:I,"&gt;2")</f>
        <v>0</v>
      </c>
      <c r="CC141" s="109">
        <f>SUMIFS('Planificación 2026-1'!R:R,'Planificación 2026-1'!W:W,C141,'Planificación 2026-1'!H:H,"IN",'Planificación 2026-1'!I:I,"&gt;2")</f>
        <v>0</v>
      </c>
      <c r="CD141" s="109">
        <f>SUMIFS('Planificación 2026-1'!R:R,'Planificación 2026-1'!W:W,C141,'Planificación 2026-1'!H:H,"CA",'Planificación 2026-1'!I:I,"&gt;2")</f>
        <v>0</v>
      </c>
      <c r="CE141" s="109">
        <f>SUMIFS('Planificación 2026-1'!R:R,'Planificación 2026-1'!W:W,C141,'Planificación 2026-1'!H:H,"DE",'Planificación 2026-1'!I:I,"&gt;2")</f>
        <v>0</v>
      </c>
      <c r="CF141" s="109">
        <f>SUMIFS('Planificación 2026-1'!R:R,'Planificación 2026-1'!W:W,C141,'Planificación 2026-1'!H:H,"OB",'Planificación 2026-1'!I:I,"&gt;2")</f>
        <v>0</v>
      </c>
      <c r="CG141" s="109">
        <f>SUMIFS('Planificación 2026-1'!R:R,'Planificación 2026-1'!W:W,C141,'Planificación 2026-1'!H:H,"MH",'Planificación 2026-1'!I:I,"&gt;2")</f>
        <v>0</v>
      </c>
      <c r="CH141" s="109">
        <f>SUMIFS('Planificación 2026-1'!R:R,'Planificación 2026-1'!W:W,C141,'Planificación 2026-1'!H:H,"IC",'Planificación 2026-1'!I:I,"&gt;2")</f>
        <v>0</v>
      </c>
      <c r="CI141" s="109">
        <f>SUMIFS('Planificación 2026-1'!R:R,'Planificación 2026-1'!W:W,C141,'Planificación 2026-1'!H:H,"AR",'Planificación 2026-1'!I:I,"&gt;2")</f>
        <v>0</v>
      </c>
      <c r="CJ141" s="109">
        <f>SUMIFS('Planificación 2026-1'!R:R,'Planificación 2026-1'!W:W,C141,'Planificación 2026-1'!H:H,"T1",'Planificación 2026-1'!I:I,"&gt;2")</f>
        <v>0</v>
      </c>
      <c r="CK141" s="109">
        <f>SUMIFS('Planificación 2026-1'!R:R,'Planificación 2026-1'!W:W,C141,'Planificación 2026-1'!H:H,"T3",'Planificación 2026-1'!I:I,"&gt;2")</f>
        <v>0</v>
      </c>
      <c r="CL141" s="109">
        <f>SUMIFS('Planificación 2026-1'!R:R,'Planificación 2026-1'!W:W,C141,'Planificación 2026-1'!H:H,"T2",'Planificación 2026-1'!I:I,"&gt;2")</f>
        <v>0</v>
      </c>
      <c r="CM141" s="109">
        <f>SUMIFS('Planificación 2026-1'!R:R,'Planificación 2026-1'!W:W,C141,'Planificación 2026-1'!H:H,"AE",'Planificación 2026-1'!I:I,"&gt;2")</f>
        <v>0</v>
      </c>
      <c r="CN141" s="109">
        <f>SUMIFS('Planificación 2026-1'!R:R,'Planificación 2026-1'!W:W,C141,'Planificación 2026-1'!H:H,"T4",'Planificación 2026-1'!I:I,"&gt;2")</f>
        <v>0</v>
      </c>
      <c r="CO141" s="109">
        <f>SUMIFS('Planificación 2026-1'!R:R,'Planificación 2026-1'!W:W,C141,'Planificación 2026-1'!H:H,"AF",'Planificación 2026-1'!I:I,"&lt;3")</f>
        <v>0</v>
      </c>
      <c r="CP141" s="109">
        <f>SUMIFS('Planificación 2026-1'!R:R,'Planificación 2026-1'!W:W,C141,'Planificación 2026-1'!H:H,"EN",'Planificación 2026-1'!I:I,"&lt;3")</f>
        <v>0</v>
      </c>
      <c r="CQ141" s="109">
        <f>SUMIFS('Planificación 2026-1'!R:R,'Planificación 2026-1'!W:W,C141,'Planificación 2026-1'!H:H,"IS",'Planificación 2026-1'!I:I,"&lt;3")</f>
        <v>0</v>
      </c>
      <c r="CR141" s="109">
        <f>SUMIFS('Planificación 2026-1'!R:R,'Planificación 2026-1'!W:W,C141,'Planificación 2026-1'!H:H,"PS",'Planificación 2026-1'!I:I,"&lt;3")</f>
        <v>0</v>
      </c>
      <c r="CS141" s="109">
        <f>SUMIFS('Planificación 2026-1'!R:R,'Planificación 2026-1'!W:W,C141,'Planificación 2026-1'!H:H,"IN",'Planificación 2026-1'!I:I,"&lt;3")</f>
        <v>0</v>
      </c>
      <c r="CT141" s="109">
        <f>SUMIFS('Planificación 2026-1'!R:R,'Planificación 2026-1'!W:W,C141,'Planificación 2026-1'!H:H,"CA",'Planificación 2026-1'!I:I,"&lt;3")</f>
        <v>0</v>
      </c>
      <c r="CU141" s="109">
        <f>SUMIFS('Planificación 2026-1'!R:R,'Planificación 2026-1'!W:W,C141,'Planificación 2026-1'!H:H,"DE",'Planificación 2026-1'!I:I,"&lt;3")</f>
        <v>0</v>
      </c>
      <c r="CV141" s="109">
        <f>SUMIFS('Planificación 2026-1'!R:R,'Planificación 2026-1'!W:W,C141,'Planificación 2026-1'!H:H,"OB",'Planificación 2026-1'!I:I,"&lt;3")</f>
        <v>0</v>
      </c>
      <c r="CW141" s="109">
        <f>SUMIFS('Planificación 2026-1'!R:R,'Planificación 2026-1'!W:W,C141,'Planificación 2026-1'!H:H,"MH",'Planificación 2026-1'!I:I,"&lt;3")</f>
        <v>0</v>
      </c>
      <c r="CX141" s="109">
        <f>SUMIFS('Planificación 2026-1'!R:R,'Planificación 2026-1'!W:W,C141,'Planificación 2026-1'!H:H,"IC",'Planificación 2026-1'!I:I,"&lt;3")</f>
        <v>0</v>
      </c>
      <c r="CY141" s="109">
        <f>SUMIFS('Planificación 2026-1'!R:R,'Planificación 2026-1'!W:W,C141,'Planificación 2026-1'!H:H,"AR",'Planificación 2026-1'!I:I,"&lt;3")</f>
        <v>0</v>
      </c>
      <c r="CZ141" s="109">
        <f>SUMIFS('Planificación 2026-1'!R:R,'Planificación 2026-1'!W:W,C141,'Planificación 2026-1'!H:H,"T1",'Planificación 2026-1'!I:I,"&lt;3")</f>
        <v>0</v>
      </c>
      <c r="DA141" s="109">
        <f>SUMIFS('Planificación 2026-1'!R:R,'Planificación 2026-1'!W:W,C141,'Planificación 2026-1'!H:H,"T3",'Planificación 2026-1'!I:I,"&lt;3")</f>
        <v>0</v>
      </c>
      <c r="DB141" s="109">
        <f>SUMIFS('Planificación 2026-1'!R:R,'Planificación 2026-1'!W:W,C141,'Planificación 2026-1'!H:H,"T2",'Planificación 2026-1'!I:I,"&lt;3")</f>
        <v>0</v>
      </c>
      <c r="DC141" s="109">
        <f>SUMIFS('Planificación 2026-1'!R:R,'Planificación 2026-1'!W:W,C141,'Planificación 2026-1'!H:H,"AE",'Planificación 2026-1'!I:I,"&lt;3")</f>
        <v>0</v>
      </c>
      <c r="DD141" s="109">
        <f>SUMIFS('Planificación 2026-1'!R:R,'Planificación 2026-1'!W:W,C141,'Planificación 2026-1'!H:H,"T4",'Planificación 2026-1'!I:I,"&lt;3")</f>
        <v>0</v>
      </c>
      <c r="DE141" s="108" t="str">
        <f t="shared" si="27"/>
        <v/>
      </c>
      <c r="DF141" s="41">
        <f>IF(C141="","",SUMIFS('Planificación 2026-1'!R:R,'Planificación 2026-1'!W:W,C141,'Planificación 2026-1'!F:F,"PRINCIPAL",'Planificación 2026-1'!X:X,"VIRTUAL"))</f>
        <v>0</v>
      </c>
      <c r="DG141" s="41">
        <f>IF(C141="","",SUMIFS('Planificación 2026-1'!R:R,'Planificación 2026-1'!W:W,C141,'Planificación 2026-1'!F:F,"PRINCIPAL",'Planificación 2026-1'!X:X,"PRESENCIAL"))</f>
        <v>0</v>
      </c>
      <c r="DH141" s="41">
        <f>IF(C141="","",SUMIFS('Planificación 2026-1'!R:R,'Planificación 2026-1'!W:W,C141,'Planificación 2026-1'!F:F,"PRINCIPAL",'Planificación 2026-1'!X:X,"HIBRIDO PRESENCIAL"))</f>
        <v>0</v>
      </c>
      <c r="DI141" s="108" t="str">
        <f t="shared" si="28"/>
        <v/>
      </c>
      <c r="DJ141" s="108">
        <f>IF(C141="","",SUMIFS('Planificación 2026-1'!R:R,'Planificación 2026-1'!W:W,C141,'Planificación 2026-1'!F:F,"FILIAL",'Planificación 2026-1'!X:X,"VIRTUAL"))</f>
        <v>0</v>
      </c>
      <c r="DK141" s="110">
        <f>IF(C141="","",SUMIFS('Planificación 2026-1'!R:R,'Planificación 2026-1'!W:W,C141,'Planificación 2026-1'!F:F,"FILIAL",'Planificación 2026-1'!X:X,"PRESENCIAL"))</f>
        <v>0</v>
      </c>
      <c r="DL141" s="61">
        <f>IF(C141="","",SUMIFS('Planificación 2026-1'!R:R,'Planificación 2026-1'!W:W,C141,'Planificación 2026-1'!F:F,"FILIAL",'Planificación 2026-1'!X:X,"HIBRIDO PRESENCIAL"))</f>
        <v>0</v>
      </c>
      <c r="DM141" s="111" t="str">
        <f t="shared" si="29"/>
        <v/>
      </c>
      <c r="DN141" s="108">
        <f>IF(C141="","",SUMIFS('Planificación 2026-1'!R:R,'Planificación 2026-1'!W:W,C141,'Planificación 2026-1'!F:F,"SUNAMPE",'Planificación 2026-1'!X:X,"VIRTUAL"))</f>
        <v>0</v>
      </c>
      <c r="DO141" s="61">
        <f>IF(C141="","",SUMIFS('Planificación 2026-1'!R:R,'Planificación 2026-1'!W:W,C141,'Planificación 2026-1'!F:F,"SUNAMPE",'Planificación 2026-1'!X:X,"PRESENCIAL"))</f>
        <v>0</v>
      </c>
      <c r="DP141" s="111" t="str">
        <f t="shared" si="30"/>
        <v/>
      </c>
      <c r="DQ141" s="108">
        <f>IF(C141="","",SUMIFS('Planificación 2026-1'!R:R,'Planificación 2026-1'!W:W,C141,'Planificación 2026-1'!F:F,"HUAURA",'Planificación 2026-1'!X:X,"VIRTUAL"))</f>
        <v>0</v>
      </c>
      <c r="DR141" s="61">
        <f>IF(C141="","",SUMIFS('Planificación 2026-1'!R:R,'Planificación 2026-1'!W:W,C141,'Planificación 2026-1'!F:F,"HUAURA",'Planificación 2026-1'!X:X,"PRESENCIAL"))</f>
        <v>0</v>
      </c>
      <c r="DS141" s="76">
        <f>SUMIFS('Planificación 2026-1'!R:R,'Planificación 2026-1'!W:W,C141,'Planificación 2026-1'!F:F,"PRINCIPAL",'Planificación 2026-1'!X:X,"VIRTUAL",'Planificación 2026-1'!I:I,"&gt;2")</f>
        <v>0</v>
      </c>
      <c r="DT141" s="76">
        <f>SUMIFS('Planificación 2026-1'!R:R,'Planificación 2026-1'!W:W,C141,'Planificación 2026-1'!F:F,"PRINCIPAL",'Planificación 2026-1'!X:X,"&lt;&gt;VIRTUAL",'Planificación 2026-1'!I:I,"&gt;2")</f>
        <v>0</v>
      </c>
      <c r="DU141" s="76">
        <f>SUMIFS('Planificación 2026-1'!R:R,'Planificación 2026-1'!W:W,C141,'Planificación 2026-1'!F:F,"SUNAMPE",'Planificación 2026-1'!X:X,"VIRTUAL",'Planificación 2026-1'!I:I,"&gt;2")</f>
        <v>0</v>
      </c>
      <c r="DV141" s="76">
        <f>SUMIFS('Planificación 2026-1'!R:R,'Planificación 2026-1'!W:W,C141,'Planificación 2026-1'!F:F,"SUNAMPE",'Planificación 2026-1'!X:X,"&lt;&gt;VIRTUAL",'Planificación 2026-1'!I:I,"&gt;2")</f>
        <v>0</v>
      </c>
      <c r="DW141" s="76">
        <f>SUMIFS('Planificación 2026-1'!R:R,'Planificación 2026-1'!W:W,C141,'Planificación 2026-1'!F:F,"FILIAL",'Planificación 2026-1'!X:X,"VIRTUAL",'Planificación 2026-1'!I:I,"&gt;2")</f>
        <v>0</v>
      </c>
      <c r="DX141" s="76">
        <f>SUMIFS('Planificación 2026-1'!R:R,'Planificación 2026-1'!W:W,C141,'Planificación 2026-1'!F:F,"FILIAL",'Planificación 2026-1'!X:X,"&lt;&gt;VIRTUAL",'Planificación 2026-1'!I:I,"&gt;2")</f>
        <v>0</v>
      </c>
      <c r="DY141" s="76">
        <f>SUMIFS('Planificación 2026-1'!R:R,'Planificación 2026-1'!W:W,C141,'Planificación 2026-1'!F:F,"PORUMA",'Planificación 2026-1'!X:X,"VIRTUAL",'Planificación 2026-1'!I:I,"&gt;2")</f>
        <v>0</v>
      </c>
      <c r="DZ141" s="76">
        <f>SUMIFS('Planificación 2026-1'!R:R,'Planificación 2026-1'!W:W,C141,'Planificación 2026-1'!F:F,"PORUMA",'Planificación 2026-1'!X:X,"&lt;&gt;VIRTUAL",'Planificación 2026-1'!I:I,"&gt;2")</f>
        <v>0</v>
      </c>
      <c r="EA141" s="76">
        <f>SUMIFS('Planificación 2026-1'!R:R,'Planificación 2026-1'!W:W,C141,'Planificación 2026-1'!F:F,"HUAURA",'Planificación 2026-1'!X:X,"VIRTUAL",'Planificación 2026-1'!I:I,"&gt;2")</f>
        <v>0</v>
      </c>
      <c r="EB141" s="76">
        <f>SUMIFS('Planificación 2026-1'!R:R,'Planificación 2026-1'!W:W,C141,'Planificación 2026-1'!F:F,"HUAURA",'Planificación 2026-1'!X:X,"&lt;&gt;VIRTUAL",'Planificación 2026-1'!I:I,"&gt;2")</f>
        <v>0</v>
      </c>
      <c r="EC141" s="76">
        <f>SUMIFS('Planificación 2026-1'!R:R,'Planificación 2026-1'!W:W,C141,'Planificación 2026-1'!F:F,"PRINCIPAL",'Planificación 2026-1'!X:X,"VIRTUAL",'Planificación 2026-1'!I:I,"&lt;3")</f>
        <v>0</v>
      </c>
      <c r="ED141" s="76">
        <f>SUMIFS('Planificación 2026-1'!R:R,'Planificación 2026-1'!W:W,C141,'Planificación 2026-1'!F:F,"PRINCIPAL",'Planificación 2026-1'!X:X,"&lt;&gt;VIRTUAL",'Planificación 2026-1'!I:I,"&lt;3")</f>
        <v>0</v>
      </c>
      <c r="EE141" s="76">
        <f>SUMIFS('Planificación 2026-1'!R:R,'Planificación 2026-1'!W:W,C141,'Planificación 2026-1'!F:F,"SUNAMPE",'Planificación 2026-1'!X:X,"VIRTUAL",'Planificación 2026-1'!I:I,"&lt;3")</f>
        <v>0</v>
      </c>
      <c r="EF141" s="76">
        <f>SUMIFS('Planificación 2026-1'!R:R,'Planificación 2026-1'!W:W,C141,'Planificación 2026-1'!F:F,"SUNAMPE",'Planificación 2026-1'!X:X,"&lt;&gt;VIRTUAL",'Planificación 2026-1'!I:I,"&lt;3")</f>
        <v>0</v>
      </c>
      <c r="EG141" s="76">
        <f>SUMIFS('Planificación 2026-1'!R:R,'Planificación 2026-1'!W:W,C141,'Planificación 2026-1'!F:F,"FILIAL",'Planificación 2026-1'!X:X,"VIRTUAL",'Planificación 2026-1'!I:I,"&lt;3")</f>
        <v>0</v>
      </c>
      <c r="EH141" s="76">
        <f>SUMIFS('Planificación 2026-1'!R:R,'Planificación 2026-1'!W:W,C141,'Planificación 2026-1'!F:F,"FILIAL",'Planificación 2026-1'!X:X,"&lt;&gt;VIRTUAL",'Planificación 2026-1'!I:I,"&lt;3")</f>
        <v>0</v>
      </c>
      <c r="EI141" s="76">
        <f>SUMIFS('Planificación 2026-1'!R:R,'Planificación 2026-1'!W:W,C141,'Planificación 2026-1'!F:F,"PORUMA",'Planificación 2026-1'!X:X,"VIRTUAL",'Planificación 2026-1'!I:I,"&lt;3")</f>
        <v>0</v>
      </c>
      <c r="EJ141" s="76">
        <f>SUMIFS('Planificación 2026-1'!R:R,'Planificación 2026-1'!W:W,C141,'Planificación 2026-1'!F:F,"PORUMA",'Planificación 2026-1'!X:X,"&lt;&gt;VIRTUAL",'Planificación 2026-1'!I:I,"&lt;3")</f>
        <v>0</v>
      </c>
      <c r="EK141" s="76">
        <f>SUMIFS('Planificación 2026-1'!R:R,'Planificación 2026-1'!W:W,C141,'Planificación 2026-1'!F:F,"HUAURA",'Planificación 2026-1'!X:X,"VIRTUAL",'Planificación 2026-1'!I:I,"&lt;3")</f>
        <v>0</v>
      </c>
      <c r="EL141" s="76">
        <f>SUMIFS('Planificación 2026-1'!R:R,'Planificación 2026-1'!W:W,C141,'Planificación 2026-1'!F:F,"HUAURA",'Planificación 2026-1'!X:X,"&lt;&gt;VIRTUAL",'Planificación 2026-1'!I:I,"&lt;3")</f>
        <v>0</v>
      </c>
      <c r="EM141" s="76"/>
      <c r="EN141" s="76">
        <f t="shared" si="23"/>
        <v>0</v>
      </c>
      <c r="EO141" s="76">
        <f t="shared" si="24"/>
        <v>0</v>
      </c>
      <c r="EP141" s="76" t="b">
        <f t="shared" si="25"/>
        <v>1</v>
      </c>
      <c r="EQ141" s="76" t="str">
        <f t="shared" si="26"/>
        <v/>
      </c>
      <c r="ER141" s="76" t="str">
        <f t="shared" si="31"/>
        <v>PRESENCIAL</v>
      </c>
    </row>
    <row r="142" spans="1:148" hidden="1">
      <c r="A142" s="83"/>
      <c r="B142" s="119">
        <v>139</v>
      </c>
      <c r="C142" s="115" t="s">
        <v>314</v>
      </c>
      <c r="D142" s="112">
        <f>SUMIF('Planificación 2026-1'!W:W,C142,'Planificación 2026-1'!R:R)</f>
        <v>19</v>
      </c>
      <c r="E142" s="114" t="s">
        <v>170</v>
      </c>
      <c r="F142" s="115" t="s">
        <v>171</v>
      </c>
      <c r="G142" s="115" t="s">
        <v>153</v>
      </c>
      <c r="H142" s="115" t="s">
        <v>144</v>
      </c>
      <c r="I142" s="107" t="str">
        <f>IF(SUM(COUNTIFS('Planificación 2026-1'!F:F,"PRINCIPAL",'Planificación 2026-1'!W:W,C142,'Planificación 2026-1'!H:H,"AF"))&gt;0,"P01"," ")</f>
        <v>P01</v>
      </c>
      <c r="J142" s="108" t="str">
        <f>IF(SUM(COUNTIFS('Planificación 2026-1'!F:F,"PRINCIPAL",'Planificación 2026-1'!W:W,C142,'Planificación 2026-1'!H:H,"EN"))&gt;0,"P02"," ")</f>
        <v xml:space="preserve"> </v>
      </c>
      <c r="K142" s="108" t="str">
        <f>IF(SUM(COUNTIFS('Planificación 2026-1'!F:F,"PRINCIPAL",'Planificación 2026-1'!W:W,C142,'Planificación 2026-1'!H:H,"IS"))&gt;0,"P03"," ")</f>
        <v xml:space="preserve"> </v>
      </c>
      <c r="L142" s="108" t="str">
        <f>IF(SUM(COUNTIFS('Planificación 2026-1'!F:F,"PRINCIPAL",'Planificación 2026-1'!W:W,C142,'Planificación 2026-1'!H:H,"PS"))&gt;0,"P04"," ")</f>
        <v xml:space="preserve"> </v>
      </c>
      <c r="M142" s="108"/>
      <c r="N142" s="108" t="str">
        <f>IF(SUM(COUNTIFS('Planificación 2026-1'!F:F,"PRINCIPAL",'Planificación 2026-1'!W:W,C142,'Planificación 2026-1'!H:H,"IN"))&gt;0,"P06"," ")</f>
        <v xml:space="preserve"> </v>
      </c>
      <c r="O142" s="108" t="str">
        <f>IF(SUM(COUNTIFS('Planificación 2026-1'!F:F,"PRINCIPAL",'Planificación 2026-1'!W:W,C142,'Planificación 2026-1'!H:H,"CA"))&gt;0,"P07"," ")</f>
        <v xml:space="preserve"> </v>
      </c>
      <c r="P142" s="108" t="str">
        <f>IF(SUM(COUNTIFS('Planificación 2026-1'!F:F,"PRINCIPAL",'Planificación 2026-1'!W:W,C142,'Planificación 2026-1'!H:H,"DE"))&gt;0,"P08"," ")</f>
        <v>P08</v>
      </c>
      <c r="Q142" s="108" t="str">
        <f>IF(SUM(COUNTIFS('Planificación 2026-1'!F:F,"PRINCIPAL",'Planificación 2026-1'!W:W,C142,'Planificación 2026-1'!H:H,"OB"))&gt;0,"P09"," ")</f>
        <v xml:space="preserve"> </v>
      </c>
      <c r="R142" s="108" t="str">
        <f>IF(SUM(COUNTIFS('Planificación 2026-1'!F:F,"PRINCIPAL",'Planificación 2026-1'!W:W,C142,'Planificación 2026-1'!H:H,"MH"))&gt;0,"P31"," ")</f>
        <v xml:space="preserve"> </v>
      </c>
      <c r="S142" s="108" t="str">
        <f>IF(SUM(COUNTIFS('Planificación 2026-1'!F:F,"PRINCIPAL",'Planificación 2026-1'!W:W,C142,'Planificación 2026-1'!H:H,"IC"))&gt;0,"P32"," ")</f>
        <v xml:space="preserve"> </v>
      </c>
      <c r="T142" s="108" t="str">
        <f>IF(SUM(COUNTIFS('Planificación 2026-1'!F:F,"PRINCIPAL",'Planificación 2026-1'!W:W,C142,'Planificación 2026-1'!H:H,"AR"))&gt;0,"P34"," ")</f>
        <v>P34</v>
      </c>
      <c r="U142" s="108" t="str">
        <f>IF(SUM(COUNTIFS('Planificación 2026-1'!F:F,"PRINCIPAL",'Planificación 2026-1'!W:W,C142,'Planificación 2026-1'!H:H,"T1"))&gt;0,"P35"," ")</f>
        <v xml:space="preserve"> </v>
      </c>
      <c r="V142" s="108" t="str">
        <f>IF(SUM(COUNTIFS('Planificación 2026-1'!F:F,"PRINCIPAL",'Planificación 2026-1'!W:W,C142,'Planificación 2026-1'!H:H,"T3"))&gt;0,"P36"," ")</f>
        <v xml:space="preserve"> </v>
      </c>
      <c r="W142" s="108" t="str">
        <f>IF(SUM(COUNTIFS('Planificación 2026-1'!F:F,"PRINCIPAL",'Planificación 2026-1'!W:W,C142,'Planificación 2026-1'!H:H,"T2"))&gt;0,"P37"," ")</f>
        <v xml:space="preserve"> </v>
      </c>
      <c r="X142" s="108" t="str">
        <f>IF(SUM(COUNTIFS('Planificación 2026-1'!F:F,"PRINCIPAL",'Planificación 2026-1'!W:W,C142,'Planificación 2026-1'!H:H,"AE"))&gt;0,"P38"," ")</f>
        <v>P38</v>
      </c>
      <c r="Y142" s="108" t="str">
        <f>IF(SUM(COUNTIFS('Planificación 2026-1'!F:F,"PRINCIPAL",'Planificación 2026-1'!W:W,C142,'Planificación 2026-1'!H:H,"T4"))&gt;0,"P55"," ")</f>
        <v xml:space="preserve"> </v>
      </c>
      <c r="Z142" s="108" t="str">
        <f>IF(SUM(COUNTIFS('Planificación 2026-1'!F:F,"FILIAL",'Planificación 2026-1'!W:W,C142,'Planificación 2026-1'!H:H,"AF"))&gt;0," P01"," ")</f>
        <v xml:space="preserve"> </v>
      </c>
      <c r="AA142" s="108" t="str">
        <f>IF(SUM(COUNTIFS('Planificación 2026-1'!F:F,"FILIAL",'Planificación 2026-1'!W:W,C142,'Planificación 2026-1'!H:H,"EN"))&gt;0,"P02"," ")</f>
        <v xml:space="preserve"> </v>
      </c>
      <c r="AB142" s="108" t="str">
        <f>IF(SUM(COUNTIFS('Planificación 2026-1'!F:F,"FILIAL",'Planificación 2026-1'!W:W,C142,'Planificación 2026-1'!H:H,"IS"))&gt;0,"P03"," ")</f>
        <v xml:space="preserve"> </v>
      </c>
      <c r="AC142" s="108" t="str">
        <f>IF(SUM(COUNTIFS('Planificación 2026-1'!F:F,"FILIAL",'Planificación 2026-1'!W:W,C142,'Planificación 2026-1'!H:H,"PS"))&gt;0,"P04"," ")</f>
        <v xml:space="preserve"> </v>
      </c>
      <c r="AD142" s="108"/>
      <c r="AE142" s="108" t="str">
        <f>IF(SUM(COUNTIFS('Planificación 2026-1'!F:F,"FILIAL",'Planificación 2026-1'!W:W,C142,'Planificación 2026-1'!H:H,"IN"))&gt;0,"P06"," ")</f>
        <v xml:space="preserve"> </v>
      </c>
      <c r="AF142" s="108" t="str">
        <f>IF(SUM(COUNTIFS('Planificación 2026-1'!F:F,"FILIAL",'Planificación 2026-1'!W:W,C142,'Planificación 2026-1'!H:H,"CA"))&gt;0,"P07"," ")</f>
        <v xml:space="preserve"> </v>
      </c>
      <c r="AG142" s="108" t="str">
        <f>IF(SUM(COUNTIFS('Planificación 2026-1'!F:F,"FILIAL",'Planificación 2026-1'!W:W,C142,'Planificación 2026-1'!H:H,"DE"))&gt;0,"P08"," ")</f>
        <v xml:space="preserve"> </v>
      </c>
      <c r="AH142" s="108" t="str">
        <f>IF(SUM(COUNTIFS('Planificación 2026-1'!F:F,"FILIAL",'Planificación 2026-1'!W:W,C142,'Planificación 2026-1'!H:H,"OB"))&gt;0,"P09"," ")</f>
        <v xml:space="preserve"> </v>
      </c>
      <c r="AI142" s="108" t="str">
        <f>IF(SUM(COUNTIFS('Planificación 2026-1'!F:F,"FILIAL",'Planificación 2026-1'!W:W,C142,'Planificación 2026-1'!H:H,"MH"))&gt;0,"P31"," ")</f>
        <v xml:space="preserve"> </v>
      </c>
      <c r="AJ142" s="108" t="str">
        <f>IF(SUM(COUNTIFS('Planificación 2026-1'!F:F,"FILIAL",'Planificación 2026-1'!W:W,C142,'Planificación 2026-1'!H:H,"IC"))&gt;0,"P32"," ")</f>
        <v xml:space="preserve"> </v>
      </c>
      <c r="AK142" s="108" t="str">
        <f>IF(SUM(COUNTIFS('Planificación 2026-1'!F:F,"FILIAL",'Planificación 2026-1'!W:W,C142,'Planificación 2026-1'!H:H,"AR"))&gt;0,"P34"," ")</f>
        <v xml:space="preserve"> </v>
      </c>
      <c r="AL142" s="108" t="str">
        <f>IF(SUM(COUNTIFS('Planificación 2026-1'!F:F,"FILIAL",'Planificación 2026-1'!W:W,C142,'Planificación 2026-1'!H:H,"T1"))&gt;0,"P35"," ")</f>
        <v xml:space="preserve"> </v>
      </c>
      <c r="AM142" s="108" t="str">
        <f>IF(SUM(COUNTIFS('Planificación 2026-1'!F:F,"FILIAL",'Planificación 2026-1'!W:W,C142,'Planificación 2026-1'!H:H,"T3"))&gt;0,"P36"," ")</f>
        <v xml:space="preserve"> </v>
      </c>
      <c r="AN142" s="108" t="str">
        <f>IF(SUM(COUNTIFS('Planificación 2026-1'!F:F,"FILIAL",'Planificación 2026-1'!W:W,C142,'Planificación 2026-1'!H:H,"T2"))&gt;0,"P37"," ")</f>
        <v xml:space="preserve"> </v>
      </c>
      <c r="AO142" s="108" t="str">
        <f>IF(SUM(COUNTIFS('Planificación 2026-1'!F:F,"FILIAL",'Planificación 2026-1'!W:W,C142,'Planificación 2026-1'!H:H,"AE"))&gt;0,"P38"," ")</f>
        <v xml:space="preserve"> </v>
      </c>
      <c r="AP142" s="108" t="str">
        <f>IF(SUM(COUNTIFS('Planificación 2026-1'!F:F,"FILIAL",'Planificación 2026-1'!W:W,C142,'Planificación 2026-1'!H:H,"T4"))&gt;0,"P55"," ")</f>
        <v xml:space="preserve"> </v>
      </c>
      <c r="AQ142" s="108" t="str">
        <f>IF(SUM(COUNTIFS('Planificación 2026-1'!F:F,"SUNAMPE",'Planificación 2026-1'!W:W,C142,'Planificación 2026-1'!H:H,"AF"))&gt;0," P01"," ")</f>
        <v xml:space="preserve"> </v>
      </c>
      <c r="AR142" s="108" t="str">
        <f>IF(SUM(COUNTIFS('Planificación 2026-1'!F:F,"SUNAMPE",'Planificación 2026-1'!W:W,C142,'Planificación 2026-1'!H:H,"EN"))&gt;0,"P02"," ")</f>
        <v xml:space="preserve"> </v>
      </c>
      <c r="AS142" s="108" t="str">
        <f>IF(SUM(COUNTIFS('Planificación 2026-1'!F:F,"SUNAMPE",'Planificación 2026-1'!W:W,C142,'Planificación 2026-1'!H:H,"IS"))&gt;0,"P03"," ")</f>
        <v xml:space="preserve"> </v>
      </c>
      <c r="AT142" s="108" t="str">
        <f>IF(SUM(COUNTIFS('Planificación 2026-1'!F:F,"SUNAMPE",'Planificación 2026-1'!W:W,C142,'Planificación 2026-1'!H:H,"PS"))&gt;0,"P04"," ")</f>
        <v xml:space="preserve"> </v>
      </c>
      <c r="AU142" s="108"/>
      <c r="AV142" s="108" t="str">
        <f>IF(SUM(COUNTIFS('Planificación 2026-1'!F:F,"SUNAMPE",'Planificación 2026-1'!W:W,C142,'Planificación 2026-1'!H:H,"IN"))&gt;0,"P06"," ")</f>
        <v xml:space="preserve"> </v>
      </c>
      <c r="AW142" s="108" t="str">
        <f>IF(SUM(COUNTIFS('Planificación 2026-1'!F:F,"SUNAMPE",'Planificación 2026-1'!W:W,C142,'Planificación 2026-1'!H:H,"CA"))&gt;0,"P07"," ")</f>
        <v xml:space="preserve"> </v>
      </c>
      <c r="AX142" s="108" t="str">
        <f>IF(SUM(COUNTIFS('Planificación 2026-1'!F:F,"SUNAMPE",'Planificación 2026-1'!W:W,C142,'Planificación 2026-1'!H:H,"DE"))&gt;0,"P08"," ")</f>
        <v xml:space="preserve"> </v>
      </c>
      <c r="AY142" s="108" t="str">
        <f>IF(SUM(COUNTIFS('Planificación 2026-1'!F:F,"SUNAMPE",'Planificación 2026-1'!W:W,C142,'Planificación 2026-1'!H:H,"OB"))&gt;0,"P09"," ")</f>
        <v xml:space="preserve"> </v>
      </c>
      <c r="AZ142" s="108" t="str">
        <f>IF(SUM(COUNTIFS('Planificación 2026-1'!F:F,"SUNAMPE",'Planificación 2026-1'!W:W,C142,'Planificación 2026-1'!H:H,"MH"))&gt;0,"P31"," ")</f>
        <v xml:space="preserve"> </v>
      </c>
      <c r="BA142" s="108" t="str">
        <f>IF(SUM(COUNTIFS('Planificación 2026-1'!F:F,"SUNAMPE",'Planificación 2026-1'!W:W,C142,'Planificación 2026-1'!H:H,"IC"))&gt;0,"P32"," ")</f>
        <v xml:space="preserve"> </v>
      </c>
      <c r="BB142" s="108" t="str">
        <f>IF(SUM(COUNTIFS('Planificación 2026-1'!F:F,"SUNAMPE",'Planificación 2026-1'!W:W,C142,'Planificación 2026-1'!H:H,"AR"))&gt;0,"P34"," ")</f>
        <v xml:space="preserve"> </v>
      </c>
      <c r="BC142" s="108" t="str">
        <f>IF(SUM(COUNTIFS('Planificación 2026-1'!F:F,"SUNAMPE",'Planificación 2026-1'!W:W,C142,'Planificación 2026-1'!H:H,"T1"))&gt;0,"P35"," ")</f>
        <v xml:space="preserve"> </v>
      </c>
      <c r="BD142" s="108" t="str">
        <f>IF(SUM(COUNTIFS('Planificación 2026-1'!F:F,"SUNAMPE",'Planificación 2026-1'!W:W,C142,'Planificación 2026-1'!H:H,"T3"))&gt;0,"P36"," ")</f>
        <v xml:space="preserve"> </v>
      </c>
      <c r="BE142" s="108" t="str">
        <f>IF(SUM(COUNTIFS('Planificación 2026-1'!F:F,"SUNAMPE",'Planificación 2026-1'!W:W,C142,'Planificación 2026-1'!H:H,"T2"))&gt;0,"P37"," ")</f>
        <v xml:space="preserve"> </v>
      </c>
      <c r="BF142" s="108" t="str">
        <f>IF(SUM(COUNTIFS('Planificación 2026-1'!F:F,"SUNAMPE",'Planificación 2026-1'!W:W,C142,'Planificación 2026-1'!H:H,"AE"))&gt;0,"P38"," ")</f>
        <v xml:space="preserve"> </v>
      </c>
      <c r="BG142" s="108" t="str">
        <f>IF(SUM(COUNTIFS('Planificación 2026-1'!F:F,"SUNAMPE",'Planificación 2026-1'!W:W,C142,'Planificación 2026-1'!H:H,"T4"))&gt;0,"P55"," ")</f>
        <v xml:space="preserve"> </v>
      </c>
      <c r="BH142" s="108" t="str">
        <f>IF(SUM(COUNTIFS('Planificación 2026-1'!F:F,"HUAURA",'Planificación 2026-1'!W:W,C142,'Planificación 2026-1'!H:H,"AF"))&gt;0," P01"," ")</f>
        <v xml:space="preserve"> </v>
      </c>
      <c r="BI142" s="108" t="str">
        <f>IF(SUM(COUNTIFS('Planificación 2026-1'!F:F,"HUAURA",'Planificación 2026-1'!W:W,C142,'Planificación 2026-1'!H:H,"EN"))&gt;0,"P02"," ")</f>
        <v xml:space="preserve"> </v>
      </c>
      <c r="BJ142" s="108" t="str">
        <f>IF(SUM(COUNTIFS('Planificación 2026-1'!F:F,"HUAURA",'Planificación 2026-1'!W:W,C142,'Planificación 2026-1'!H:H,"IS"))&gt;0,"P03"," ")</f>
        <v xml:space="preserve"> </v>
      </c>
      <c r="BK142" s="108" t="str">
        <f>IF(SUM(COUNTIFS('Planificación 2026-1'!F:F,"HUAURA",'Planificación 2026-1'!W:W,C142,'Planificación 2026-1'!H:H,"PS"))&gt;0,"P04"," ")</f>
        <v xml:space="preserve"> </v>
      </c>
      <c r="BL142" s="108"/>
      <c r="BM142" s="108" t="str">
        <f>IF(SUM(COUNTIFS('Planificación 2026-1'!F:F,"HUAURA",'Planificación 2026-1'!W:W,C142,'Planificación 2026-1'!H:H,"IN"))&gt;0,"P06"," ")</f>
        <v xml:space="preserve"> </v>
      </c>
      <c r="BN142" s="108" t="str">
        <f>IF(SUM(COUNTIFS('Planificación 2026-1'!F:F,"HUAURA",'Planificación 2026-1'!W:W,C142,'Planificación 2026-1'!H:H,"CA"))&gt;0,"P07"," ")</f>
        <v xml:space="preserve"> </v>
      </c>
      <c r="BO142" s="108" t="str">
        <f>IF(SUM(COUNTIFS('Planificación 2026-1'!F:F,"HUAURA",'Planificación 2026-1'!W:W,C142,'Planificación 2026-1'!H:H,"DE"))&gt;0,"P08"," ")</f>
        <v xml:space="preserve"> </v>
      </c>
      <c r="BP142" s="108" t="str">
        <f>IF(SUM(COUNTIFS('Planificación 2026-1'!F:F,"HUAURA",'Planificación 2026-1'!W:W,C142,'Planificación 2026-1'!H:H,"OB"))&gt;0,"P09"," ")</f>
        <v xml:space="preserve"> </v>
      </c>
      <c r="BQ142" s="108" t="str">
        <f>IF(SUM(COUNTIFS('Planificación 2026-1'!F:F,"HUAURA",'Planificación 2026-1'!W:W,C142,'Planificación 2026-1'!H:H,"MH"))&gt;0,"P31"," ")</f>
        <v xml:space="preserve"> </v>
      </c>
      <c r="BR142" s="108" t="str">
        <f>IF(SUM(COUNTIFS('Planificación 2026-1'!F:F,"HUAURA",'Planificación 2026-1'!W:W,C142,'Planificación 2026-1'!H:H,"IC"))&gt;0,"P32"," ")</f>
        <v xml:space="preserve"> </v>
      </c>
      <c r="BS142" s="108" t="str">
        <f>IF(SUM(COUNTIFS('Planificación 2026-1'!F:F,"HUAURA",'Planificación 2026-1'!W:W,C142,'Planificación 2026-1'!H:H,"AR"))&gt;0,"P34"," ")</f>
        <v xml:space="preserve"> </v>
      </c>
      <c r="BT142" s="108" t="str">
        <f>IF(SUM(COUNTIFS('Planificación 2026-1'!F:F,"HUAURA",'Planificación 2026-1'!W:W,C142,'Planificación 2026-1'!H:H,"T1"))&gt;0,"P35"," ")</f>
        <v xml:space="preserve"> </v>
      </c>
      <c r="BU142" s="108" t="str">
        <f>IF(SUM(COUNTIFS('Planificación 2026-1'!F:F,"HUAURA",'Planificación 2026-1'!W:W,C142,'Planificación 2026-1'!H:H,"T3"))&gt;0,"P36"," ")</f>
        <v xml:space="preserve"> </v>
      </c>
      <c r="BV142" s="108" t="str">
        <f>IF(SUM(COUNTIFS('Planificación 2026-1'!F:F,"HUAURA",'Planificación 2026-1'!W:W,C142,'Planificación 2026-1'!H:H,"T2"))&gt;0,"P37"," ")</f>
        <v xml:space="preserve"> </v>
      </c>
      <c r="BW142" s="108" t="str">
        <f>IF(SUM(COUNTIFS('Planificación 2026-1'!F:F,"HUAURA",'Planificación 2026-1'!W:W,C142,'Planificación 2026-1'!H:H,"AE"))&gt;0,"P38"," ")</f>
        <v xml:space="preserve"> </v>
      </c>
      <c r="BX142" s="108" t="str">
        <f>IF(SUM(COUNTIFS('Planificación 2026-1'!F:F,"HUAURA",'Planificación 2026-1'!W:W,C142,'Planificación 2026-1'!H:H,"T4"))&gt;0,"P55"," ")</f>
        <v xml:space="preserve"> </v>
      </c>
      <c r="BY142" s="109">
        <f>SUMIFS('Planificación 2026-1'!R:R,'Planificación 2026-1'!W:W,C142,'Planificación 2026-1'!H:H,"AF",'Planificación 2026-1'!I:I,"&gt;2")</f>
        <v>6</v>
      </c>
      <c r="BZ142" s="109">
        <f>SUMIFS('Planificación 2026-1'!R:R,'Planificación 2026-1'!W:W,C142,'Planificación 2026-1'!H:H,"EN",'Planificación 2026-1'!I:I,"&gt;2")</f>
        <v>0</v>
      </c>
      <c r="CA142" s="109">
        <f>SUMIFS('Planificación 2026-1'!R:R,'Planificación 2026-1'!W:W,C142,'Planificación 2026-1'!H:H,"IS",'Planificación 2026-1'!I:I,"&gt;2")</f>
        <v>0</v>
      </c>
      <c r="CB142" s="109">
        <f>SUMIFS('Planificación 2026-1'!R:R,'Planificación 2026-1'!W:W,C142,'Planificación 2026-1'!H:H,"PS",'Planificación 2026-1'!I:I,"&gt;2")</f>
        <v>0</v>
      </c>
      <c r="CC142" s="109">
        <f>SUMIFS('Planificación 2026-1'!R:R,'Planificación 2026-1'!W:W,C142,'Planificación 2026-1'!H:H,"IN",'Planificación 2026-1'!I:I,"&gt;2")</f>
        <v>0</v>
      </c>
      <c r="CD142" s="109">
        <f>SUMIFS('Planificación 2026-1'!R:R,'Planificación 2026-1'!W:W,C142,'Planificación 2026-1'!H:H,"CA",'Planificación 2026-1'!I:I,"&gt;2")</f>
        <v>0</v>
      </c>
      <c r="CE142" s="109">
        <f>SUMIFS('Planificación 2026-1'!R:R,'Planificación 2026-1'!W:W,C142,'Planificación 2026-1'!H:H,"DE",'Planificación 2026-1'!I:I,"&gt;2")</f>
        <v>0</v>
      </c>
      <c r="CF142" s="109">
        <f>SUMIFS('Planificación 2026-1'!R:R,'Planificación 2026-1'!W:W,C142,'Planificación 2026-1'!H:H,"OB",'Planificación 2026-1'!I:I,"&gt;2")</f>
        <v>0</v>
      </c>
      <c r="CG142" s="109">
        <f>SUMIFS('Planificación 2026-1'!R:R,'Planificación 2026-1'!W:W,C142,'Planificación 2026-1'!H:H,"MH",'Planificación 2026-1'!I:I,"&gt;2")</f>
        <v>0</v>
      </c>
      <c r="CH142" s="109">
        <f>SUMIFS('Planificación 2026-1'!R:R,'Planificación 2026-1'!W:W,C142,'Planificación 2026-1'!H:H,"IC",'Planificación 2026-1'!I:I,"&gt;2")</f>
        <v>0</v>
      </c>
      <c r="CI142" s="109">
        <f>SUMIFS('Planificación 2026-1'!R:R,'Planificación 2026-1'!W:W,C142,'Planificación 2026-1'!H:H,"AR",'Planificación 2026-1'!I:I,"&gt;2")</f>
        <v>0</v>
      </c>
      <c r="CJ142" s="109">
        <f>SUMIFS('Planificación 2026-1'!R:R,'Planificación 2026-1'!W:W,C142,'Planificación 2026-1'!H:H,"T1",'Planificación 2026-1'!I:I,"&gt;2")</f>
        <v>0</v>
      </c>
      <c r="CK142" s="109">
        <f>SUMIFS('Planificación 2026-1'!R:R,'Planificación 2026-1'!W:W,C142,'Planificación 2026-1'!H:H,"T3",'Planificación 2026-1'!I:I,"&gt;2")</f>
        <v>0</v>
      </c>
      <c r="CL142" s="109">
        <f>SUMIFS('Planificación 2026-1'!R:R,'Planificación 2026-1'!W:W,C142,'Planificación 2026-1'!H:H,"T2",'Planificación 2026-1'!I:I,"&gt;2")</f>
        <v>0</v>
      </c>
      <c r="CM142" s="109">
        <f>SUMIFS('Planificación 2026-1'!R:R,'Planificación 2026-1'!W:W,C142,'Planificación 2026-1'!H:H,"AE",'Planificación 2026-1'!I:I,"&gt;2")</f>
        <v>0</v>
      </c>
      <c r="CN142" s="109">
        <f>SUMIFS('Planificación 2026-1'!R:R,'Planificación 2026-1'!W:W,C142,'Planificación 2026-1'!H:H,"T4",'Planificación 2026-1'!I:I,"&gt;2")</f>
        <v>0</v>
      </c>
      <c r="CO142" s="109">
        <f>SUMIFS('Planificación 2026-1'!R:R,'Planificación 2026-1'!W:W,C142,'Planificación 2026-1'!H:H,"AF",'Planificación 2026-1'!I:I,"&lt;3")</f>
        <v>0</v>
      </c>
      <c r="CP142" s="109">
        <f>SUMIFS('Planificación 2026-1'!R:R,'Planificación 2026-1'!W:W,C142,'Planificación 2026-1'!H:H,"EN",'Planificación 2026-1'!I:I,"&lt;3")</f>
        <v>0</v>
      </c>
      <c r="CQ142" s="109">
        <f>SUMIFS('Planificación 2026-1'!R:R,'Planificación 2026-1'!W:W,C142,'Planificación 2026-1'!H:H,"IS",'Planificación 2026-1'!I:I,"&lt;3")</f>
        <v>0</v>
      </c>
      <c r="CR142" s="109">
        <f>SUMIFS('Planificación 2026-1'!R:R,'Planificación 2026-1'!W:W,C142,'Planificación 2026-1'!H:H,"PS",'Planificación 2026-1'!I:I,"&lt;3")</f>
        <v>0</v>
      </c>
      <c r="CS142" s="109">
        <f>SUMIFS('Planificación 2026-1'!R:R,'Planificación 2026-1'!W:W,C142,'Planificación 2026-1'!H:H,"IN",'Planificación 2026-1'!I:I,"&lt;3")</f>
        <v>0</v>
      </c>
      <c r="CT142" s="109">
        <f>SUMIFS('Planificación 2026-1'!R:R,'Planificación 2026-1'!W:W,C142,'Planificación 2026-1'!H:H,"CA",'Planificación 2026-1'!I:I,"&lt;3")</f>
        <v>0</v>
      </c>
      <c r="CU142" s="109">
        <f>SUMIFS('Planificación 2026-1'!R:R,'Planificación 2026-1'!W:W,C142,'Planificación 2026-1'!H:H,"DE",'Planificación 2026-1'!I:I,"&lt;3")</f>
        <v>5</v>
      </c>
      <c r="CV142" s="109">
        <f>SUMIFS('Planificación 2026-1'!R:R,'Planificación 2026-1'!W:W,C142,'Planificación 2026-1'!H:H,"OB",'Planificación 2026-1'!I:I,"&lt;3")</f>
        <v>0</v>
      </c>
      <c r="CW142" s="109">
        <f>SUMIFS('Planificación 2026-1'!R:R,'Planificación 2026-1'!W:W,C142,'Planificación 2026-1'!H:H,"MH",'Planificación 2026-1'!I:I,"&lt;3")</f>
        <v>0</v>
      </c>
      <c r="CX142" s="109">
        <f>SUMIFS('Planificación 2026-1'!R:R,'Planificación 2026-1'!W:W,C142,'Planificación 2026-1'!H:H,"IC",'Planificación 2026-1'!I:I,"&lt;3")</f>
        <v>0</v>
      </c>
      <c r="CY142" s="109">
        <f>SUMIFS('Planificación 2026-1'!R:R,'Planificación 2026-1'!W:W,C142,'Planificación 2026-1'!H:H,"AR",'Planificación 2026-1'!I:I,"&lt;3")</f>
        <v>4</v>
      </c>
      <c r="CZ142" s="109">
        <f>SUMIFS('Planificación 2026-1'!R:R,'Planificación 2026-1'!W:W,C142,'Planificación 2026-1'!H:H,"T1",'Planificación 2026-1'!I:I,"&lt;3")</f>
        <v>0</v>
      </c>
      <c r="DA142" s="109">
        <f>SUMIFS('Planificación 2026-1'!R:R,'Planificación 2026-1'!W:W,C142,'Planificación 2026-1'!H:H,"T3",'Planificación 2026-1'!I:I,"&lt;3")</f>
        <v>0</v>
      </c>
      <c r="DB142" s="109">
        <f>SUMIFS('Planificación 2026-1'!R:R,'Planificación 2026-1'!W:W,C142,'Planificación 2026-1'!H:H,"T2",'Planificación 2026-1'!I:I,"&lt;3")</f>
        <v>0</v>
      </c>
      <c r="DC142" s="109">
        <f>SUMIFS('Planificación 2026-1'!R:R,'Planificación 2026-1'!W:W,C142,'Planificación 2026-1'!H:H,"AE",'Planificación 2026-1'!I:I,"&lt;3")</f>
        <v>4</v>
      </c>
      <c r="DD142" s="109">
        <f>SUMIFS('Planificación 2026-1'!R:R,'Planificación 2026-1'!W:W,C142,'Planificación 2026-1'!H:H,"T4",'Planificación 2026-1'!I:I,"&lt;3")</f>
        <v>0</v>
      </c>
      <c r="DE142" s="108" t="str">
        <f t="shared" si="27"/>
        <v>P01 P08 P34 P38</v>
      </c>
      <c r="DF142" s="41">
        <f>IF(C142="","",SUMIFS('Planificación 2026-1'!R:R,'Planificación 2026-1'!W:W,C142,'Planificación 2026-1'!F:F,"PRINCIPAL",'Planificación 2026-1'!X:X,"VIRTUAL"))</f>
        <v>10</v>
      </c>
      <c r="DG142" s="41">
        <f>IF(C142="","",SUMIFS('Planificación 2026-1'!R:R,'Planificación 2026-1'!W:W,C142,'Planificación 2026-1'!F:F,"PRINCIPAL",'Planificación 2026-1'!X:X,"PRESENCIAL"))</f>
        <v>5</v>
      </c>
      <c r="DH142" s="41">
        <f>IF(C142="","",SUMIFS('Planificación 2026-1'!R:R,'Planificación 2026-1'!W:W,C142,'Planificación 2026-1'!F:F,"PRINCIPAL",'Planificación 2026-1'!X:X,"HIBRIDO PRESENCIAL"))</f>
        <v>0</v>
      </c>
      <c r="DI142" s="108" t="str">
        <f t="shared" si="28"/>
        <v/>
      </c>
      <c r="DJ142" s="108">
        <f>IF(C142="","",SUMIFS('Planificación 2026-1'!R:R,'Planificación 2026-1'!W:W,C142,'Planificación 2026-1'!F:F,"FILIAL",'Planificación 2026-1'!X:X,"VIRTUAL"))</f>
        <v>0</v>
      </c>
      <c r="DK142" s="110">
        <f>IF(C142="","",SUMIFS('Planificación 2026-1'!R:R,'Planificación 2026-1'!W:W,C142,'Planificación 2026-1'!F:F,"FILIAL",'Planificación 2026-1'!X:X,"PRESENCIAL"))</f>
        <v>0</v>
      </c>
      <c r="DL142" s="61">
        <f>IF(C142="","",SUMIFS('Planificación 2026-1'!R:R,'Planificación 2026-1'!W:W,C142,'Planificación 2026-1'!F:F,"FILIAL",'Planificación 2026-1'!X:X,"HIBRIDO PRESENCIAL"))</f>
        <v>0</v>
      </c>
      <c r="DM142" s="111" t="str">
        <f t="shared" si="29"/>
        <v/>
      </c>
      <c r="DN142" s="108">
        <f>IF(C142="","",SUMIFS('Planificación 2026-1'!R:R,'Planificación 2026-1'!W:W,C142,'Planificación 2026-1'!F:F,"SUNAMPE",'Planificación 2026-1'!X:X,"VIRTUAL"))</f>
        <v>0</v>
      </c>
      <c r="DO142" s="61">
        <f>IF(C142="","",SUMIFS('Planificación 2026-1'!R:R,'Planificación 2026-1'!W:W,C142,'Planificación 2026-1'!F:F,"SUNAMPE",'Planificación 2026-1'!X:X,"PRESENCIAL"))</f>
        <v>0</v>
      </c>
      <c r="DP142" s="111" t="str">
        <f t="shared" si="30"/>
        <v/>
      </c>
      <c r="DQ142" s="108">
        <f>IF(C142="","",SUMIFS('Planificación 2026-1'!R:R,'Planificación 2026-1'!W:W,C142,'Planificación 2026-1'!F:F,"HUAURA",'Planificación 2026-1'!X:X,"VIRTUAL"))</f>
        <v>0</v>
      </c>
      <c r="DR142" s="61">
        <f>IF(C142="","",SUMIFS('Planificación 2026-1'!R:R,'Planificación 2026-1'!W:W,C142,'Planificación 2026-1'!F:F,"HUAURA",'Planificación 2026-1'!X:X,"PRESENCIAL"))</f>
        <v>0</v>
      </c>
      <c r="DS142" s="76">
        <f>SUMIFS('Planificación 2026-1'!R:R,'Planificación 2026-1'!W:W,C142,'Planificación 2026-1'!F:F,"PRINCIPAL",'Planificación 2026-1'!X:X,"VIRTUAL",'Planificación 2026-1'!I:I,"&gt;2")</f>
        <v>6</v>
      </c>
      <c r="DT142" s="76">
        <f>SUMIFS('Planificación 2026-1'!R:R,'Planificación 2026-1'!W:W,C142,'Planificación 2026-1'!F:F,"PRINCIPAL",'Planificación 2026-1'!X:X,"&lt;&gt;VIRTUAL",'Planificación 2026-1'!I:I,"&gt;2")</f>
        <v>0</v>
      </c>
      <c r="DU142" s="76">
        <f>SUMIFS('Planificación 2026-1'!R:R,'Planificación 2026-1'!W:W,C142,'Planificación 2026-1'!F:F,"SUNAMPE",'Planificación 2026-1'!X:X,"VIRTUAL",'Planificación 2026-1'!I:I,"&gt;2")</f>
        <v>0</v>
      </c>
      <c r="DV142" s="76">
        <f>SUMIFS('Planificación 2026-1'!R:R,'Planificación 2026-1'!W:W,C142,'Planificación 2026-1'!F:F,"SUNAMPE",'Planificación 2026-1'!X:X,"&lt;&gt;VIRTUAL",'Planificación 2026-1'!I:I,"&gt;2")</f>
        <v>0</v>
      </c>
      <c r="DW142" s="76">
        <f>SUMIFS('Planificación 2026-1'!R:R,'Planificación 2026-1'!W:W,C142,'Planificación 2026-1'!F:F,"FILIAL",'Planificación 2026-1'!X:X,"VIRTUAL",'Planificación 2026-1'!I:I,"&gt;2")</f>
        <v>0</v>
      </c>
      <c r="DX142" s="76">
        <f>SUMIFS('Planificación 2026-1'!R:R,'Planificación 2026-1'!W:W,C142,'Planificación 2026-1'!F:F,"FILIAL",'Planificación 2026-1'!X:X,"&lt;&gt;VIRTUAL",'Planificación 2026-1'!I:I,"&gt;2")</f>
        <v>0</v>
      </c>
      <c r="DY142" s="76">
        <f>SUMIFS('Planificación 2026-1'!R:R,'Planificación 2026-1'!W:W,C142,'Planificación 2026-1'!F:F,"PORUMA",'Planificación 2026-1'!X:X,"VIRTUAL",'Planificación 2026-1'!I:I,"&gt;2")</f>
        <v>0</v>
      </c>
      <c r="DZ142" s="76">
        <f>SUMIFS('Planificación 2026-1'!R:R,'Planificación 2026-1'!W:W,C142,'Planificación 2026-1'!F:F,"PORUMA",'Planificación 2026-1'!X:X,"&lt;&gt;VIRTUAL",'Planificación 2026-1'!I:I,"&gt;2")</f>
        <v>0</v>
      </c>
      <c r="EA142" s="76">
        <f>SUMIFS('Planificación 2026-1'!R:R,'Planificación 2026-1'!W:W,C142,'Planificación 2026-1'!F:F,"HUAURA",'Planificación 2026-1'!X:X,"VIRTUAL",'Planificación 2026-1'!I:I,"&gt;2")</f>
        <v>0</v>
      </c>
      <c r="EB142" s="76">
        <f>SUMIFS('Planificación 2026-1'!R:R,'Planificación 2026-1'!W:W,C142,'Planificación 2026-1'!F:F,"HUAURA",'Planificación 2026-1'!X:X,"&lt;&gt;VIRTUAL",'Planificación 2026-1'!I:I,"&gt;2")</f>
        <v>0</v>
      </c>
      <c r="EC142" s="76">
        <f>SUMIFS('Planificación 2026-1'!R:R,'Planificación 2026-1'!W:W,C142,'Planificación 2026-1'!F:F,"PRINCIPAL",'Planificación 2026-1'!X:X,"VIRTUAL",'Planificación 2026-1'!I:I,"&lt;3")</f>
        <v>4</v>
      </c>
      <c r="ED142" s="76">
        <f>SUMIFS('Planificación 2026-1'!R:R,'Planificación 2026-1'!W:W,C142,'Planificación 2026-1'!F:F,"PRINCIPAL",'Planificación 2026-1'!X:X,"&lt;&gt;VIRTUAL",'Planificación 2026-1'!I:I,"&lt;3")</f>
        <v>9</v>
      </c>
      <c r="EE142" s="76">
        <f>SUMIFS('Planificación 2026-1'!R:R,'Planificación 2026-1'!W:W,C142,'Planificación 2026-1'!F:F,"SUNAMPE",'Planificación 2026-1'!X:X,"VIRTUAL",'Planificación 2026-1'!I:I,"&lt;3")</f>
        <v>0</v>
      </c>
      <c r="EF142" s="76">
        <f>SUMIFS('Planificación 2026-1'!R:R,'Planificación 2026-1'!W:W,C142,'Planificación 2026-1'!F:F,"SUNAMPE",'Planificación 2026-1'!X:X,"&lt;&gt;VIRTUAL",'Planificación 2026-1'!I:I,"&lt;3")</f>
        <v>0</v>
      </c>
      <c r="EG142" s="76">
        <f>SUMIFS('Planificación 2026-1'!R:R,'Planificación 2026-1'!W:W,C142,'Planificación 2026-1'!F:F,"FILIAL",'Planificación 2026-1'!X:X,"VIRTUAL",'Planificación 2026-1'!I:I,"&lt;3")</f>
        <v>0</v>
      </c>
      <c r="EH142" s="76">
        <f>SUMIFS('Planificación 2026-1'!R:R,'Planificación 2026-1'!W:W,C142,'Planificación 2026-1'!F:F,"FILIAL",'Planificación 2026-1'!X:X,"&lt;&gt;VIRTUAL",'Planificación 2026-1'!I:I,"&lt;3")</f>
        <v>0</v>
      </c>
      <c r="EI142" s="76">
        <f>SUMIFS('Planificación 2026-1'!R:R,'Planificación 2026-1'!W:W,C142,'Planificación 2026-1'!F:F,"PORUMA",'Planificación 2026-1'!X:X,"VIRTUAL",'Planificación 2026-1'!I:I,"&lt;3")</f>
        <v>0</v>
      </c>
      <c r="EJ142" s="76">
        <f>SUMIFS('Planificación 2026-1'!R:R,'Planificación 2026-1'!W:W,C142,'Planificación 2026-1'!F:F,"PORUMA",'Planificación 2026-1'!X:X,"&lt;&gt;VIRTUAL",'Planificación 2026-1'!I:I,"&lt;3")</f>
        <v>0</v>
      </c>
      <c r="EK142" s="76">
        <f>SUMIFS('Planificación 2026-1'!R:R,'Planificación 2026-1'!W:W,C142,'Planificación 2026-1'!F:F,"HUAURA",'Planificación 2026-1'!X:X,"VIRTUAL",'Planificación 2026-1'!I:I,"&lt;3")</f>
        <v>0</v>
      </c>
      <c r="EL142" s="76">
        <f>SUMIFS('Planificación 2026-1'!R:R,'Planificación 2026-1'!W:W,C142,'Planificación 2026-1'!F:F,"HUAURA",'Planificación 2026-1'!X:X,"&lt;&gt;VIRTUAL",'Planificación 2026-1'!I:I,"&lt;3")</f>
        <v>0</v>
      </c>
      <c r="EM142" s="76"/>
      <c r="EN142" s="76">
        <f t="shared" si="23"/>
        <v>10</v>
      </c>
      <c r="EO142" s="76">
        <f t="shared" si="24"/>
        <v>9</v>
      </c>
      <c r="EP142" s="76" t="b">
        <f t="shared" si="25"/>
        <v>1</v>
      </c>
      <c r="EQ142" s="76" t="str">
        <f t="shared" si="26"/>
        <v/>
      </c>
      <c r="ER142" s="76" t="str">
        <f t="shared" si="31"/>
        <v>MAS VIRTUAL</v>
      </c>
    </row>
    <row r="143" spans="1:148" hidden="1">
      <c r="A143" s="83"/>
      <c r="B143" s="119">
        <v>140</v>
      </c>
      <c r="C143" s="115" t="s">
        <v>315</v>
      </c>
      <c r="D143" s="112">
        <f>SUMIF('Planificación 2026-1'!W:W,C143,'Planificación 2026-1'!R:R)</f>
        <v>0</v>
      </c>
      <c r="E143" s="114" t="s">
        <v>170</v>
      </c>
      <c r="F143" s="115" t="s">
        <v>171</v>
      </c>
      <c r="G143" s="115" t="s">
        <v>153</v>
      </c>
      <c r="H143" s="115" t="s">
        <v>121</v>
      </c>
      <c r="I143" s="107" t="str">
        <f>IF(SUM(COUNTIFS('Planificación 2026-1'!F:F,"PRINCIPAL",'Planificación 2026-1'!W:W,C143,'Planificación 2026-1'!H:H,"AF"))&gt;0,"P01"," ")</f>
        <v xml:space="preserve"> </v>
      </c>
      <c r="J143" s="108" t="str">
        <f>IF(SUM(COUNTIFS('Planificación 2026-1'!F:F,"PRINCIPAL",'Planificación 2026-1'!W:W,C143,'Planificación 2026-1'!H:H,"EN"))&gt;0,"P02"," ")</f>
        <v xml:space="preserve"> </v>
      </c>
      <c r="K143" s="108" t="str">
        <f>IF(SUM(COUNTIFS('Planificación 2026-1'!F:F,"PRINCIPAL",'Planificación 2026-1'!W:W,C143,'Planificación 2026-1'!H:H,"IS"))&gt;0,"P03"," ")</f>
        <v xml:space="preserve"> </v>
      </c>
      <c r="L143" s="108" t="str">
        <f>IF(SUM(COUNTIFS('Planificación 2026-1'!F:F,"PRINCIPAL",'Planificación 2026-1'!W:W,C143,'Planificación 2026-1'!H:H,"PS"))&gt;0,"P04"," ")</f>
        <v xml:space="preserve"> </v>
      </c>
      <c r="M143" s="108"/>
      <c r="N143" s="108" t="str">
        <f>IF(SUM(COUNTIFS('Planificación 2026-1'!F:F,"PRINCIPAL",'Planificación 2026-1'!W:W,C143,'Planificación 2026-1'!H:H,"IN"))&gt;0,"P06"," ")</f>
        <v xml:space="preserve"> </v>
      </c>
      <c r="O143" s="108" t="str">
        <f>IF(SUM(COUNTIFS('Planificación 2026-1'!F:F,"PRINCIPAL",'Planificación 2026-1'!W:W,C143,'Planificación 2026-1'!H:H,"CA"))&gt;0,"P07"," ")</f>
        <v xml:space="preserve"> </v>
      </c>
      <c r="P143" s="108" t="str">
        <f>IF(SUM(COUNTIFS('Planificación 2026-1'!F:F,"PRINCIPAL",'Planificación 2026-1'!W:W,C143,'Planificación 2026-1'!H:H,"DE"))&gt;0,"P08"," ")</f>
        <v xml:space="preserve"> </v>
      </c>
      <c r="Q143" s="108" t="str">
        <f>IF(SUM(COUNTIFS('Planificación 2026-1'!F:F,"PRINCIPAL",'Planificación 2026-1'!W:W,C143,'Planificación 2026-1'!H:H,"OB"))&gt;0,"P09"," ")</f>
        <v xml:space="preserve"> </v>
      </c>
      <c r="R143" s="108" t="str">
        <f>IF(SUM(COUNTIFS('Planificación 2026-1'!F:F,"PRINCIPAL",'Planificación 2026-1'!W:W,C143,'Planificación 2026-1'!H:H,"MH"))&gt;0,"P31"," ")</f>
        <v xml:space="preserve"> </v>
      </c>
      <c r="S143" s="108" t="str">
        <f>IF(SUM(COUNTIFS('Planificación 2026-1'!F:F,"PRINCIPAL",'Planificación 2026-1'!W:W,C143,'Planificación 2026-1'!H:H,"IC"))&gt;0,"P32"," ")</f>
        <v xml:space="preserve"> </v>
      </c>
      <c r="T143" s="108" t="str">
        <f>IF(SUM(COUNTIFS('Planificación 2026-1'!F:F,"PRINCIPAL",'Planificación 2026-1'!W:W,C143,'Planificación 2026-1'!H:H,"AR"))&gt;0,"P34"," ")</f>
        <v xml:space="preserve"> </v>
      </c>
      <c r="U143" s="108" t="str">
        <f>IF(SUM(COUNTIFS('Planificación 2026-1'!F:F,"PRINCIPAL",'Planificación 2026-1'!W:W,C143,'Planificación 2026-1'!H:H,"T1"))&gt;0,"P35"," ")</f>
        <v xml:space="preserve"> </v>
      </c>
      <c r="V143" s="108" t="str">
        <f>IF(SUM(COUNTIFS('Planificación 2026-1'!F:F,"PRINCIPAL",'Planificación 2026-1'!W:W,C143,'Planificación 2026-1'!H:H,"T3"))&gt;0,"P36"," ")</f>
        <v xml:space="preserve"> </v>
      </c>
      <c r="W143" s="108" t="str">
        <f>IF(SUM(COUNTIFS('Planificación 2026-1'!F:F,"PRINCIPAL",'Planificación 2026-1'!W:W,C143,'Planificación 2026-1'!H:H,"T2"))&gt;0,"P37"," ")</f>
        <v xml:space="preserve"> </v>
      </c>
      <c r="X143" s="108" t="str">
        <f>IF(SUM(COUNTIFS('Planificación 2026-1'!F:F,"PRINCIPAL",'Planificación 2026-1'!W:W,C143,'Planificación 2026-1'!H:H,"AE"))&gt;0,"P38"," ")</f>
        <v xml:space="preserve"> </v>
      </c>
      <c r="Y143" s="108" t="str">
        <f>IF(SUM(COUNTIFS('Planificación 2026-1'!F:F,"PRINCIPAL",'Planificación 2026-1'!W:W,C143,'Planificación 2026-1'!H:H,"T4"))&gt;0,"P55"," ")</f>
        <v xml:space="preserve"> </v>
      </c>
      <c r="Z143" s="108" t="str">
        <f>IF(SUM(COUNTIFS('Planificación 2026-1'!F:F,"FILIAL",'Planificación 2026-1'!W:W,C143,'Planificación 2026-1'!H:H,"AF"))&gt;0," P01"," ")</f>
        <v xml:space="preserve"> </v>
      </c>
      <c r="AA143" s="108" t="str">
        <f>IF(SUM(COUNTIFS('Planificación 2026-1'!F:F,"FILIAL",'Planificación 2026-1'!W:W,C143,'Planificación 2026-1'!H:H,"EN"))&gt;0,"P02"," ")</f>
        <v xml:space="preserve"> </v>
      </c>
      <c r="AB143" s="108" t="str">
        <f>IF(SUM(COUNTIFS('Planificación 2026-1'!F:F,"FILIAL",'Planificación 2026-1'!W:W,C143,'Planificación 2026-1'!H:H,"IS"))&gt;0,"P03"," ")</f>
        <v xml:space="preserve"> </v>
      </c>
      <c r="AC143" s="108" t="str">
        <f>IF(SUM(COUNTIFS('Planificación 2026-1'!F:F,"FILIAL",'Planificación 2026-1'!W:W,C143,'Planificación 2026-1'!H:H,"PS"))&gt;0,"P04"," ")</f>
        <v xml:space="preserve"> </v>
      </c>
      <c r="AD143" s="108"/>
      <c r="AE143" s="108" t="str">
        <f>IF(SUM(COUNTIFS('Planificación 2026-1'!F:F,"FILIAL",'Planificación 2026-1'!W:W,C143,'Planificación 2026-1'!H:H,"IN"))&gt;0,"P06"," ")</f>
        <v xml:space="preserve"> </v>
      </c>
      <c r="AF143" s="108" t="str">
        <f>IF(SUM(COUNTIFS('Planificación 2026-1'!F:F,"FILIAL",'Planificación 2026-1'!W:W,C143,'Planificación 2026-1'!H:H,"CA"))&gt;0,"P07"," ")</f>
        <v xml:space="preserve"> </v>
      </c>
      <c r="AG143" s="108" t="str">
        <f>IF(SUM(COUNTIFS('Planificación 2026-1'!F:F,"FILIAL",'Planificación 2026-1'!W:W,C143,'Planificación 2026-1'!H:H,"DE"))&gt;0,"P08"," ")</f>
        <v xml:space="preserve"> </v>
      </c>
      <c r="AH143" s="108" t="str">
        <f>IF(SUM(COUNTIFS('Planificación 2026-1'!F:F,"FILIAL",'Planificación 2026-1'!W:W,C143,'Planificación 2026-1'!H:H,"OB"))&gt;0,"P09"," ")</f>
        <v xml:space="preserve"> </v>
      </c>
      <c r="AI143" s="108" t="str">
        <f>IF(SUM(COUNTIFS('Planificación 2026-1'!F:F,"FILIAL",'Planificación 2026-1'!W:W,C143,'Planificación 2026-1'!H:H,"MH"))&gt;0,"P31"," ")</f>
        <v xml:space="preserve"> </v>
      </c>
      <c r="AJ143" s="108" t="str">
        <f>IF(SUM(COUNTIFS('Planificación 2026-1'!F:F,"FILIAL",'Planificación 2026-1'!W:W,C143,'Planificación 2026-1'!H:H,"IC"))&gt;0,"P32"," ")</f>
        <v xml:space="preserve"> </v>
      </c>
      <c r="AK143" s="108" t="str">
        <f>IF(SUM(COUNTIFS('Planificación 2026-1'!F:F,"FILIAL",'Planificación 2026-1'!W:W,C143,'Planificación 2026-1'!H:H,"AR"))&gt;0,"P34"," ")</f>
        <v xml:space="preserve"> </v>
      </c>
      <c r="AL143" s="108" t="str">
        <f>IF(SUM(COUNTIFS('Planificación 2026-1'!F:F,"FILIAL",'Planificación 2026-1'!W:W,C143,'Planificación 2026-1'!H:H,"T1"))&gt;0,"P35"," ")</f>
        <v xml:space="preserve"> </v>
      </c>
      <c r="AM143" s="108" t="str">
        <f>IF(SUM(COUNTIFS('Planificación 2026-1'!F:F,"FILIAL",'Planificación 2026-1'!W:W,C143,'Planificación 2026-1'!H:H,"T3"))&gt;0,"P36"," ")</f>
        <v xml:space="preserve"> </v>
      </c>
      <c r="AN143" s="108" t="str">
        <f>IF(SUM(COUNTIFS('Planificación 2026-1'!F:F,"FILIAL",'Planificación 2026-1'!W:W,C143,'Planificación 2026-1'!H:H,"T2"))&gt;0,"P37"," ")</f>
        <v xml:space="preserve"> </v>
      </c>
      <c r="AO143" s="108" t="str">
        <f>IF(SUM(COUNTIFS('Planificación 2026-1'!F:F,"FILIAL",'Planificación 2026-1'!W:W,C143,'Planificación 2026-1'!H:H,"AE"))&gt;0,"P38"," ")</f>
        <v xml:space="preserve"> </v>
      </c>
      <c r="AP143" s="108" t="str">
        <f>IF(SUM(COUNTIFS('Planificación 2026-1'!F:F,"FILIAL",'Planificación 2026-1'!W:W,C143,'Planificación 2026-1'!H:H,"T4"))&gt;0,"P55"," ")</f>
        <v xml:space="preserve"> </v>
      </c>
      <c r="AQ143" s="108" t="str">
        <f>IF(SUM(COUNTIFS('Planificación 2026-1'!F:F,"SUNAMPE",'Planificación 2026-1'!W:W,C143,'Planificación 2026-1'!H:H,"AF"))&gt;0," P01"," ")</f>
        <v xml:space="preserve"> </v>
      </c>
      <c r="AR143" s="108" t="str">
        <f>IF(SUM(COUNTIFS('Planificación 2026-1'!F:F,"SUNAMPE",'Planificación 2026-1'!W:W,C143,'Planificación 2026-1'!H:H,"EN"))&gt;0,"P02"," ")</f>
        <v xml:space="preserve"> </v>
      </c>
      <c r="AS143" s="108" t="str">
        <f>IF(SUM(COUNTIFS('Planificación 2026-1'!F:F,"SUNAMPE",'Planificación 2026-1'!W:W,C143,'Planificación 2026-1'!H:H,"IS"))&gt;0,"P03"," ")</f>
        <v xml:space="preserve"> </v>
      </c>
      <c r="AT143" s="108" t="str">
        <f>IF(SUM(COUNTIFS('Planificación 2026-1'!F:F,"SUNAMPE",'Planificación 2026-1'!W:W,C143,'Planificación 2026-1'!H:H,"PS"))&gt;0,"P04"," ")</f>
        <v xml:space="preserve"> </v>
      </c>
      <c r="AU143" s="108"/>
      <c r="AV143" s="108" t="str">
        <f>IF(SUM(COUNTIFS('Planificación 2026-1'!F:F,"SUNAMPE",'Planificación 2026-1'!W:W,C143,'Planificación 2026-1'!H:H,"IN"))&gt;0,"P06"," ")</f>
        <v xml:space="preserve"> </v>
      </c>
      <c r="AW143" s="108" t="str">
        <f>IF(SUM(COUNTIFS('Planificación 2026-1'!F:F,"SUNAMPE",'Planificación 2026-1'!W:W,C143,'Planificación 2026-1'!H:H,"CA"))&gt;0,"P07"," ")</f>
        <v xml:space="preserve"> </v>
      </c>
      <c r="AX143" s="108" t="str">
        <f>IF(SUM(COUNTIFS('Planificación 2026-1'!F:F,"SUNAMPE",'Planificación 2026-1'!W:W,C143,'Planificación 2026-1'!H:H,"DE"))&gt;0,"P08"," ")</f>
        <v xml:space="preserve"> </v>
      </c>
      <c r="AY143" s="108" t="str">
        <f>IF(SUM(COUNTIFS('Planificación 2026-1'!F:F,"SUNAMPE",'Planificación 2026-1'!W:W,C143,'Planificación 2026-1'!H:H,"OB"))&gt;0,"P09"," ")</f>
        <v xml:space="preserve"> </v>
      </c>
      <c r="AZ143" s="108" t="str">
        <f>IF(SUM(COUNTIFS('Planificación 2026-1'!F:F,"SUNAMPE",'Planificación 2026-1'!W:W,C143,'Planificación 2026-1'!H:H,"MH"))&gt;0,"P31"," ")</f>
        <v xml:space="preserve"> </v>
      </c>
      <c r="BA143" s="108" t="str">
        <f>IF(SUM(COUNTIFS('Planificación 2026-1'!F:F,"SUNAMPE",'Planificación 2026-1'!W:W,C143,'Planificación 2026-1'!H:H,"IC"))&gt;0,"P32"," ")</f>
        <v xml:space="preserve"> </v>
      </c>
      <c r="BB143" s="108" t="str">
        <f>IF(SUM(COUNTIFS('Planificación 2026-1'!F:F,"SUNAMPE",'Planificación 2026-1'!W:W,C143,'Planificación 2026-1'!H:H,"AR"))&gt;0,"P34"," ")</f>
        <v xml:space="preserve"> </v>
      </c>
      <c r="BC143" s="108" t="str">
        <f>IF(SUM(COUNTIFS('Planificación 2026-1'!F:F,"SUNAMPE",'Planificación 2026-1'!W:W,C143,'Planificación 2026-1'!H:H,"T1"))&gt;0,"P35"," ")</f>
        <v xml:space="preserve"> </v>
      </c>
      <c r="BD143" s="108" t="str">
        <f>IF(SUM(COUNTIFS('Planificación 2026-1'!F:F,"SUNAMPE",'Planificación 2026-1'!W:W,C143,'Planificación 2026-1'!H:H,"T3"))&gt;0,"P36"," ")</f>
        <v xml:space="preserve"> </v>
      </c>
      <c r="BE143" s="108" t="str">
        <f>IF(SUM(COUNTIFS('Planificación 2026-1'!F:F,"SUNAMPE",'Planificación 2026-1'!W:W,C143,'Planificación 2026-1'!H:H,"T2"))&gt;0,"P37"," ")</f>
        <v xml:space="preserve"> </v>
      </c>
      <c r="BF143" s="108" t="str">
        <f>IF(SUM(COUNTIFS('Planificación 2026-1'!F:F,"SUNAMPE",'Planificación 2026-1'!W:W,C143,'Planificación 2026-1'!H:H,"AE"))&gt;0,"P38"," ")</f>
        <v xml:space="preserve"> </v>
      </c>
      <c r="BG143" s="108" t="str">
        <f>IF(SUM(COUNTIFS('Planificación 2026-1'!F:F,"SUNAMPE",'Planificación 2026-1'!W:W,C143,'Planificación 2026-1'!H:H,"T4"))&gt;0,"P55"," ")</f>
        <v xml:space="preserve"> </v>
      </c>
      <c r="BH143" s="108" t="str">
        <f>IF(SUM(COUNTIFS('Planificación 2026-1'!F:F,"HUAURA",'Planificación 2026-1'!W:W,C143,'Planificación 2026-1'!H:H,"AF"))&gt;0," P01"," ")</f>
        <v xml:space="preserve"> </v>
      </c>
      <c r="BI143" s="108" t="str">
        <f>IF(SUM(COUNTIFS('Planificación 2026-1'!F:F,"HUAURA",'Planificación 2026-1'!W:W,C143,'Planificación 2026-1'!H:H,"EN"))&gt;0,"P02"," ")</f>
        <v xml:space="preserve"> </v>
      </c>
      <c r="BJ143" s="108" t="str">
        <f>IF(SUM(COUNTIFS('Planificación 2026-1'!F:F,"HUAURA",'Planificación 2026-1'!W:W,C143,'Planificación 2026-1'!H:H,"IS"))&gt;0,"P03"," ")</f>
        <v xml:space="preserve"> </v>
      </c>
      <c r="BK143" s="108" t="str">
        <f>IF(SUM(COUNTIFS('Planificación 2026-1'!F:F,"HUAURA",'Planificación 2026-1'!W:W,C143,'Planificación 2026-1'!H:H,"PS"))&gt;0,"P04"," ")</f>
        <v xml:space="preserve"> </v>
      </c>
      <c r="BL143" s="108"/>
      <c r="BM143" s="108" t="str">
        <f>IF(SUM(COUNTIFS('Planificación 2026-1'!F:F,"HUAURA",'Planificación 2026-1'!W:W,C143,'Planificación 2026-1'!H:H,"IN"))&gt;0,"P06"," ")</f>
        <v xml:space="preserve"> </v>
      </c>
      <c r="BN143" s="108" t="str">
        <f>IF(SUM(COUNTIFS('Planificación 2026-1'!F:F,"HUAURA",'Planificación 2026-1'!W:W,C143,'Planificación 2026-1'!H:H,"CA"))&gt;0,"P07"," ")</f>
        <v xml:space="preserve"> </v>
      </c>
      <c r="BO143" s="108" t="str">
        <f>IF(SUM(COUNTIFS('Planificación 2026-1'!F:F,"HUAURA",'Planificación 2026-1'!W:W,C143,'Planificación 2026-1'!H:H,"DE"))&gt;0,"P08"," ")</f>
        <v xml:space="preserve"> </v>
      </c>
      <c r="BP143" s="108" t="str">
        <f>IF(SUM(COUNTIFS('Planificación 2026-1'!F:F,"HUAURA",'Planificación 2026-1'!W:W,C143,'Planificación 2026-1'!H:H,"OB"))&gt;0,"P09"," ")</f>
        <v xml:space="preserve"> </v>
      </c>
      <c r="BQ143" s="108" t="str">
        <f>IF(SUM(COUNTIFS('Planificación 2026-1'!F:F,"HUAURA",'Planificación 2026-1'!W:W,C143,'Planificación 2026-1'!H:H,"MH"))&gt;0,"P31"," ")</f>
        <v xml:space="preserve"> </v>
      </c>
      <c r="BR143" s="108" t="str">
        <f>IF(SUM(COUNTIFS('Planificación 2026-1'!F:F,"HUAURA",'Planificación 2026-1'!W:W,C143,'Planificación 2026-1'!H:H,"IC"))&gt;0,"P32"," ")</f>
        <v xml:space="preserve"> </v>
      </c>
      <c r="BS143" s="108" t="str">
        <f>IF(SUM(COUNTIFS('Planificación 2026-1'!F:F,"HUAURA",'Planificación 2026-1'!W:W,C143,'Planificación 2026-1'!H:H,"AR"))&gt;0,"P34"," ")</f>
        <v xml:space="preserve"> </v>
      </c>
      <c r="BT143" s="108" t="str">
        <f>IF(SUM(COUNTIFS('Planificación 2026-1'!F:F,"HUAURA",'Planificación 2026-1'!W:W,C143,'Planificación 2026-1'!H:H,"T1"))&gt;0,"P35"," ")</f>
        <v xml:space="preserve"> </v>
      </c>
      <c r="BU143" s="108" t="str">
        <f>IF(SUM(COUNTIFS('Planificación 2026-1'!F:F,"HUAURA",'Planificación 2026-1'!W:W,C143,'Planificación 2026-1'!H:H,"T3"))&gt;0,"P36"," ")</f>
        <v xml:space="preserve"> </v>
      </c>
      <c r="BV143" s="108" t="str">
        <f>IF(SUM(COUNTIFS('Planificación 2026-1'!F:F,"HUAURA",'Planificación 2026-1'!W:W,C143,'Planificación 2026-1'!H:H,"T2"))&gt;0,"P37"," ")</f>
        <v xml:space="preserve"> </v>
      </c>
      <c r="BW143" s="108" t="str">
        <f>IF(SUM(COUNTIFS('Planificación 2026-1'!F:F,"HUAURA",'Planificación 2026-1'!W:W,C143,'Planificación 2026-1'!H:H,"AE"))&gt;0,"P38"," ")</f>
        <v xml:space="preserve"> </v>
      </c>
      <c r="BX143" s="108" t="str">
        <f>IF(SUM(COUNTIFS('Planificación 2026-1'!F:F,"HUAURA",'Planificación 2026-1'!W:W,C143,'Planificación 2026-1'!H:H,"T4"))&gt;0,"P55"," ")</f>
        <v xml:space="preserve"> </v>
      </c>
      <c r="BY143" s="109">
        <f>SUMIFS('Planificación 2026-1'!R:R,'Planificación 2026-1'!W:W,C143,'Planificación 2026-1'!H:H,"AF",'Planificación 2026-1'!I:I,"&gt;2")</f>
        <v>0</v>
      </c>
      <c r="BZ143" s="109">
        <f>SUMIFS('Planificación 2026-1'!R:R,'Planificación 2026-1'!W:W,C143,'Planificación 2026-1'!H:H,"EN",'Planificación 2026-1'!I:I,"&gt;2")</f>
        <v>0</v>
      </c>
      <c r="CA143" s="109">
        <f>SUMIFS('Planificación 2026-1'!R:R,'Planificación 2026-1'!W:W,C143,'Planificación 2026-1'!H:H,"IS",'Planificación 2026-1'!I:I,"&gt;2")</f>
        <v>0</v>
      </c>
      <c r="CB143" s="109">
        <f>SUMIFS('Planificación 2026-1'!R:R,'Planificación 2026-1'!W:W,C143,'Planificación 2026-1'!H:H,"PS",'Planificación 2026-1'!I:I,"&gt;2")</f>
        <v>0</v>
      </c>
      <c r="CC143" s="109">
        <f>SUMIFS('Planificación 2026-1'!R:R,'Planificación 2026-1'!W:W,C143,'Planificación 2026-1'!H:H,"IN",'Planificación 2026-1'!I:I,"&gt;2")</f>
        <v>0</v>
      </c>
      <c r="CD143" s="109">
        <f>SUMIFS('Planificación 2026-1'!R:R,'Planificación 2026-1'!W:W,C143,'Planificación 2026-1'!H:H,"CA",'Planificación 2026-1'!I:I,"&gt;2")</f>
        <v>0</v>
      </c>
      <c r="CE143" s="109">
        <f>SUMIFS('Planificación 2026-1'!R:R,'Planificación 2026-1'!W:W,C143,'Planificación 2026-1'!H:H,"DE",'Planificación 2026-1'!I:I,"&gt;2")</f>
        <v>0</v>
      </c>
      <c r="CF143" s="109">
        <f>SUMIFS('Planificación 2026-1'!R:R,'Planificación 2026-1'!W:W,C143,'Planificación 2026-1'!H:H,"OB",'Planificación 2026-1'!I:I,"&gt;2")</f>
        <v>0</v>
      </c>
      <c r="CG143" s="109">
        <f>SUMIFS('Planificación 2026-1'!R:R,'Planificación 2026-1'!W:W,C143,'Planificación 2026-1'!H:H,"MH",'Planificación 2026-1'!I:I,"&gt;2")</f>
        <v>0</v>
      </c>
      <c r="CH143" s="109">
        <f>SUMIFS('Planificación 2026-1'!R:R,'Planificación 2026-1'!W:W,C143,'Planificación 2026-1'!H:H,"IC",'Planificación 2026-1'!I:I,"&gt;2")</f>
        <v>0</v>
      </c>
      <c r="CI143" s="109">
        <f>SUMIFS('Planificación 2026-1'!R:R,'Planificación 2026-1'!W:W,C143,'Planificación 2026-1'!H:H,"AR",'Planificación 2026-1'!I:I,"&gt;2")</f>
        <v>0</v>
      </c>
      <c r="CJ143" s="109">
        <f>SUMIFS('Planificación 2026-1'!R:R,'Planificación 2026-1'!W:W,C143,'Planificación 2026-1'!H:H,"T1",'Planificación 2026-1'!I:I,"&gt;2")</f>
        <v>0</v>
      </c>
      <c r="CK143" s="109">
        <f>SUMIFS('Planificación 2026-1'!R:R,'Planificación 2026-1'!W:W,C143,'Planificación 2026-1'!H:H,"T3",'Planificación 2026-1'!I:I,"&gt;2")</f>
        <v>0</v>
      </c>
      <c r="CL143" s="109">
        <f>SUMIFS('Planificación 2026-1'!R:R,'Planificación 2026-1'!W:W,C143,'Planificación 2026-1'!H:H,"T2",'Planificación 2026-1'!I:I,"&gt;2")</f>
        <v>0</v>
      </c>
      <c r="CM143" s="109">
        <f>SUMIFS('Planificación 2026-1'!R:R,'Planificación 2026-1'!W:W,C143,'Planificación 2026-1'!H:H,"AE",'Planificación 2026-1'!I:I,"&gt;2")</f>
        <v>0</v>
      </c>
      <c r="CN143" s="109">
        <f>SUMIFS('Planificación 2026-1'!R:R,'Planificación 2026-1'!W:W,C143,'Planificación 2026-1'!H:H,"T4",'Planificación 2026-1'!I:I,"&gt;2")</f>
        <v>0</v>
      </c>
      <c r="CO143" s="109">
        <f>SUMIFS('Planificación 2026-1'!R:R,'Planificación 2026-1'!W:W,C143,'Planificación 2026-1'!H:H,"AF",'Planificación 2026-1'!I:I,"&lt;3")</f>
        <v>0</v>
      </c>
      <c r="CP143" s="109">
        <f>SUMIFS('Planificación 2026-1'!R:R,'Planificación 2026-1'!W:W,C143,'Planificación 2026-1'!H:H,"EN",'Planificación 2026-1'!I:I,"&lt;3")</f>
        <v>0</v>
      </c>
      <c r="CQ143" s="109">
        <f>SUMIFS('Planificación 2026-1'!R:R,'Planificación 2026-1'!W:W,C143,'Planificación 2026-1'!H:H,"IS",'Planificación 2026-1'!I:I,"&lt;3")</f>
        <v>0</v>
      </c>
      <c r="CR143" s="109">
        <f>SUMIFS('Planificación 2026-1'!R:R,'Planificación 2026-1'!W:W,C143,'Planificación 2026-1'!H:H,"PS",'Planificación 2026-1'!I:I,"&lt;3")</f>
        <v>0</v>
      </c>
      <c r="CS143" s="109">
        <f>SUMIFS('Planificación 2026-1'!R:R,'Planificación 2026-1'!W:W,C143,'Planificación 2026-1'!H:H,"IN",'Planificación 2026-1'!I:I,"&lt;3")</f>
        <v>0</v>
      </c>
      <c r="CT143" s="109">
        <f>SUMIFS('Planificación 2026-1'!R:R,'Planificación 2026-1'!W:W,C143,'Planificación 2026-1'!H:H,"CA",'Planificación 2026-1'!I:I,"&lt;3")</f>
        <v>0</v>
      </c>
      <c r="CU143" s="109">
        <f>SUMIFS('Planificación 2026-1'!R:R,'Planificación 2026-1'!W:W,C143,'Planificación 2026-1'!H:H,"DE",'Planificación 2026-1'!I:I,"&lt;3")</f>
        <v>0</v>
      </c>
      <c r="CV143" s="109">
        <f>SUMIFS('Planificación 2026-1'!R:R,'Planificación 2026-1'!W:W,C143,'Planificación 2026-1'!H:H,"OB",'Planificación 2026-1'!I:I,"&lt;3")</f>
        <v>0</v>
      </c>
      <c r="CW143" s="109">
        <f>SUMIFS('Planificación 2026-1'!R:R,'Planificación 2026-1'!W:W,C143,'Planificación 2026-1'!H:H,"MH",'Planificación 2026-1'!I:I,"&lt;3")</f>
        <v>0</v>
      </c>
      <c r="CX143" s="109">
        <f>SUMIFS('Planificación 2026-1'!R:R,'Planificación 2026-1'!W:W,C143,'Planificación 2026-1'!H:H,"IC",'Planificación 2026-1'!I:I,"&lt;3")</f>
        <v>0</v>
      </c>
      <c r="CY143" s="109">
        <f>SUMIFS('Planificación 2026-1'!R:R,'Planificación 2026-1'!W:W,C143,'Planificación 2026-1'!H:H,"AR",'Planificación 2026-1'!I:I,"&lt;3")</f>
        <v>0</v>
      </c>
      <c r="CZ143" s="109">
        <f>SUMIFS('Planificación 2026-1'!R:R,'Planificación 2026-1'!W:W,C143,'Planificación 2026-1'!H:H,"T1",'Planificación 2026-1'!I:I,"&lt;3")</f>
        <v>0</v>
      </c>
      <c r="DA143" s="109">
        <f>SUMIFS('Planificación 2026-1'!R:R,'Planificación 2026-1'!W:W,C143,'Planificación 2026-1'!H:H,"T3",'Planificación 2026-1'!I:I,"&lt;3")</f>
        <v>0</v>
      </c>
      <c r="DB143" s="109">
        <f>SUMIFS('Planificación 2026-1'!R:R,'Planificación 2026-1'!W:W,C143,'Planificación 2026-1'!H:H,"T2",'Planificación 2026-1'!I:I,"&lt;3")</f>
        <v>0</v>
      </c>
      <c r="DC143" s="109">
        <f>SUMIFS('Planificación 2026-1'!R:R,'Planificación 2026-1'!W:W,C143,'Planificación 2026-1'!H:H,"AE",'Planificación 2026-1'!I:I,"&lt;3")</f>
        <v>0</v>
      </c>
      <c r="DD143" s="109">
        <f>SUMIFS('Planificación 2026-1'!R:R,'Planificación 2026-1'!W:W,C143,'Planificación 2026-1'!H:H,"T4",'Planificación 2026-1'!I:I,"&lt;3")</f>
        <v>0</v>
      </c>
      <c r="DE143" s="108" t="str">
        <f t="shared" si="27"/>
        <v/>
      </c>
      <c r="DF143" s="41">
        <f>IF(C143="","",SUMIFS('Planificación 2026-1'!R:R,'Planificación 2026-1'!W:W,C143,'Planificación 2026-1'!F:F,"PRINCIPAL",'Planificación 2026-1'!X:X,"VIRTUAL"))</f>
        <v>0</v>
      </c>
      <c r="DG143" s="41">
        <f>IF(C143="","",SUMIFS('Planificación 2026-1'!R:R,'Planificación 2026-1'!W:W,C143,'Planificación 2026-1'!F:F,"PRINCIPAL",'Planificación 2026-1'!X:X,"PRESENCIAL"))</f>
        <v>0</v>
      </c>
      <c r="DH143" s="41">
        <f>IF(C143="","",SUMIFS('Planificación 2026-1'!R:R,'Planificación 2026-1'!W:W,C143,'Planificación 2026-1'!F:F,"PRINCIPAL",'Planificación 2026-1'!X:X,"HIBRIDO PRESENCIAL"))</f>
        <v>0</v>
      </c>
      <c r="DI143" s="108" t="str">
        <f t="shared" si="28"/>
        <v/>
      </c>
      <c r="DJ143" s="108">
        <f>IF(C143="","",SUMIFS('Planificación 2026-1'!R:R,'Planificación 2026-1'!W:W,C143,'Planificación 2026-1'!F:F,"FILIAL",'Planificación 2026-1'!X:X,"VIRTUAL"))</f>
        <v>0</v>
      </c>
      <c r="DK143" s="110">
        <f>IF(C143="","",SUMIFS('Planificación 2026-1'!R:R,'Planificación 2026-1'!W:W,C143,'Planificación 2026-1'!F:F,"FILIAL",'Planificación 2026-1'!X:X,"PRESENCIAL"))</f>
        <v>0</v>
      </c>
      <c r="DL143" s="61">
        <f>IF(C143="","",SUMIFS('Planificación 2026-1'!R:R,'Planificación 2026-1'!W:W,C143,'Planificación 2026-1'!F:F,"FILIAL",'Planificación 2026-1'!X:X,"HIBRIDO PRESENCIAL"))</f>
        <v>0</v>
      </c>
      <c r="DM143" s="111" t="str">
        <f t="shared" si="29"/>
        <v/>
      </c>
      <c r="DN143" s="108">
        <f>IF(C143="","",SUMIFS('Planificación 2026-1'!R:R,'Planificación 2026-1'!W:W,C143,'Planificación 2026-1'!F:F,"SUNAMPE",'Planificación 2026-1'!X:X,"VIRTUAL"))</f>
        <v>0</v>
      </c>
      <c r="DO143" s="61">
        <f>IF(C143="","",SUMIFS('Planificación 2026-1'!R:R,'Planificación 2026-1'!W:W,C143,'Planificación 2026-1'!F:F,"SUNAMPE",'Planificación 2026-1'!X:X,"PRESENCIAL"))</f>
        <v>0</v>
      </c>
      <c r="DP143" s="111" t="str">
        <f t="shared" si="30"/>
        <v/>
      </c>
      <c r="DQ143" s="108">
        <f>IF(C143="","",SUMIFS('Planificación 2026-1'!R:R,'Planificación 2026-1'!W:W,C143,'Planificación 2026-1'!F:F,"HUAURA",'Planificación 2026-1'!X:X,"VIRTUAL"))</f>
        <v>0</v>
      </c>
      <c r="DR143" s="61">
        <f>IF(C143="","",SUMIFS('Planificación 2026-1'!R:R,'Planificación 2026-1'!W:W,C143,'Planificación 2026-1'!F:F,"HUAURA",'Planificación 2026-1'!X:X,"PRESENCIAL"))</f>
        <v>0</v>
      </c>
      <c r="DS143" s="76">
        <f>SUMIFS('Planificación 2026-1'!R:R,'Planificación 2026-1'!W:W,C143,'Planificación 2026-1'!F:F,"PRINCIPAL",'Planificación 2026-1'!X:X,"VIRTUAL",'Planificación 2026-1'!I:I,"&gt;2")</f>
        <v>0</v>
      </c>
      <c r="DT143" s="76">
        <f>SUMIFS('Planificación 2026-1'!R:R,'Planificación 2026-1'!W:W,C143,'Planificación 2026-1'!F:F,"PRINCIPAL",'Planificación 2026-1'!X:X,"&lt;&gt;VIRTUAL",'Planificación 2026-1'!I:I,"&gt;2")</f>
        <v>0</v>
      </c>
      <c r="DU143" s="76">
        <f>SUMIFS('Planificación 2026-1'!R:R,'Planificación 2026-1'!W:W,C143,'Planificación 2026-1'!F:F,"SUNAMPE",'Planificación 2026-1'!X:X,"VIRTUAL",'Planificación 2026-1'!I:I,"&gt;2")</f>
        <v>0</v>
      </c>
      <c r="DV143" s="76">
        <f>SUMIFS('Planificación 2026-1'!R:R,'Planificación 2026-1'!W:W,C143,'Planificación 2026-1'!F:F,"SUNAMPE",'Planificación 2026-1'!X:X,"&lt;&gt;VIRTUAL",'Planificación 2026-1'!I:I,"&gt;2")</f>
        <v>0</v>
      </c>
      <c r="DW143" s="76">
        <f>SUMIFS('Planificación 2026-1'!R:R,'Planificación 2026-1'!W:W,C143,'Planificación 2026-1'!F:F,"FILIAL",'Planificación 2026-1'!X:X,"VIRTUAL",'Planificación 2026-1'!I:I,"&gt;2")</f>
        <v>0</v>
      </c>
      <c r="DX143" s="76">
        <f>SUMIFS('Planificación 2026-1'!R:R,'Planificación 2026-1'!W:W,C143,'Planificación 2026-1'!F:F,"FILIAL",'Planificación 2026-1'!X:X,"&lt;&gt;VIRTUAL",'Planificación 2026-1'!I:I,"&gt;2")</f>
        <v>0</v>
      </c>
      <c r="DY143" s="76">
        <f>SUMIFS('Planificación 2026-1'!R:R,'Planificación 2026-1'!W:W,C143,'Planificación 2026-1'!F:F,"PORUMA",'Planificación 2026-1'!X:X,"VIRTUAL",'Planificación 2026-1'!I:I,"&gt;2")</f>
        <v>0</v>
      </c>
      <c r="DZ143" s="76">
        <f>SUMIFS('Planificación 2026-1'!R:R,'Planificación 2026-1'!W:W,C143,'Planificación 2026-1'!F:F,"PORUMA",'Planificación 2026-1'!X:X,"&lt;&gt;VIRTUAL",'Planificación 2026-1'!I:I,"&gt;2")</f>
        <v>0</v>
      </c>
      <c r="EA143" s="76">
        <f>SUMIFS('Planificación 2026-1'!R:R,'Planificación 2026-1'!W:W,C143,'Planificación 2026-1'!F:F,"HUAURA",'Planificación 2026-1'!X:X,"VIRTUAL",'Planificación 2026-1'!I:I,"&gt;2")</f>
        <v>0</v>
      </c>
      <c r="EB143" s="76">
        <f>SUMIFS('Planificación 2026-1'!R:R,'Planificación 2026-1'!W:W,C143,'Planificación 2026-1'!F:F,"HUAURA",'Planificación 2026-1'!X:X,"&lt;&gt;VIRTUAL",'Planificación 2026-1'!I:I,"&gt;2")</f>
        <v>0</v>
      </c>
      <c r="EC143" s="76">
        <f>SUMIFS('Planificación 2026-1'!R:R,'Planificación 2026-1'!W:W,C143,'Planificación 2026-1'!F:F,"PRINCIPAL",'Planificación 2026-1'!X:X,"VIRTUAL",'Planificación 2026-1'!I:I,"&lt;3")</f>
        <v>0</v>
      </c>
      <c r="ED143" s="76">
        <f>SUMIFS('Planificación 2026-1'!R:R,'Planificación 2026-1'!W:W,C143,'Planificación 2026-1'!F:F,"PRINCIPAL",'Planificación 2026-1'!X:X,"&lt;&gt;VIRTUAL",'Planificación 2026-1'!I:I,"&lt;3")</f>
        <v>0</v>
      </c>
      <c r="EE143" s="76">
        <f>SUMIFS('Planificación 2026-1'!R:R,'Planificación 2026-1'!W:W,C143,'Planificación 2026-1'!F:F,"SUNAMPE",'Planificación 2026-1'!X:X,"VIRTUAL",'Planificación 2026-1'!I:I,"&lt;3")</f>
        <v>0</v>
      </c>
      <c r="EF143" s="76">
        <f>SUMIFS('Planificación 2026-1'!R:R,'Planificación 2026-1'!W:W,C143,'Planificación 2026-1'!F:F,"SUNAMPE",'Planificación 2026-1'!X:X,"&lt;&gt;VIRTUAL",'Planificación 2026-1'!I:I,"&lt;3")</f>
        <v>0</v>
      </c>
      <c r="EG143" s="76">
        <f>SUMIFS('Planificación 2026-1'!R:R,'Planificación 2026-1'!W:W,C143,'Planificación 2026-1'!F:F,"FILIAL",'Planificación 2026-1'!X:X,"VIRTUAL",'Planificación 2026-1'!I:I,"&lt;3")</f>
        <v>0</v>
      </c>
      <c r="EH143" s="76">
        <f>SUMIFS('Planificación 2026-1'!R:R,'Planificación 2026-1'!W:W,C143,'Planificación 2026-1'!F:F,"FILIAL",'Planificación 2026-1'!X:X,"&lt;&gt;VIRTUAL",'Planificación 2026-1'!I:I,"&lt;3")</f>
        <v>0</v>
      </c>
      <c r="EI143" s="76">
        <f>SUMIFS('Planificación 2026-1'!R:R,'Planificación 2026-1'!W:W,C143,'Planificación 2026-1'!F:F,"PORUMA",'Planificación 2026-1'!X:X,"VIRTUAL",'Planificación 2026-1'!I:I,"&lt;3")</f>
        <v>0</v>
      </c>
      <c r="EJ143" s="76">
        <f>SUMIFS('Planificación 2026-1'!R:R,'Planificación 2026-1'!W:W,C143,'Planificación 2026-1'!F:F,"PORUMA",'Planificación 2026-1'!X:X,"&lt;&gt;VIRTUAL",'Planificación 2026-1'!I:I,"&lt;3")</f>
        <v>0</v>
      </c>
      <c r="EK143" s="76">
        <f>SUMIFS('Planificación 2026-1'!R:R,'Planificación 2026-1'!W:W,C143,'Planificación 2026-1'!F:F,"HUAURA",'Planificación 2026-1'!X:X,"VIRTUAL",'Planificación 2026-1'!I:I,"&lt;3")</f>
        <v>0</v>
      </c>
      <c r="EL143" s="76">
        <f>SUMIFS('Planificación 2026-1'!R:R,'Planificación 2026-1'!W:W,C143,'Planificación 2026-1'!F:F,"HUAURA",'Planificación 2026-1'!X:X,"&lt;&gt;VIRTUAL",'Planificación 2026-1'!I:I,"&lt;3")</f>
        <v>0</v>
      </c>
      <c r="EM143" s="76"/>
      <c r="EN143" s="76">
        <f t="shared" si="23"/>
        <v>0</v>
      </c>
      <c r="EO143" s="76">
        <f t="shared" si="24"/>
        <v>0</v>
      </c>
      <c r="EP143" s="76" t="b">
        <f t="shared" si="25"/>
        <v>1</v>
      </c>
      <c r="EQ143" s="76" t="str">
        <f t="shared" si="26"/>
        <v/>
      </c>
      <c r="ER143" s="76" t="str">
        <f t="shared" si="31"/>
        <v>PRESENCIAL</v>
      </c>
    </row>
    <row r="144" spans="1:148" hidden="1">
      <c r="A144" s="83"/>
      <c r="B144" s="119">
        <v>141</v>
      </c>
      <c r="C144" s="115" t="s">
        <v>316</v>
      </c>
      <c r="D144" s="112">
        <f>SUMIF('Planificación 2026-1'!W:W,C144,'Planificación 2026-1'!R:R)</f>
        <v>14</v>
      </c>
      <c r="E144" s="114" t="s">
        <v>170</v>
      </c>
      <c r="F144" s="115" t="s">
        <v>171</v>
      </c>
      <c r="G144" s="115" t="s">
        <v>13</v>
      </c>
      <c r="H144" s="115" t="s">
        <v>127</v>
      </c>
      <c r="I144" s="107" t="str">
        <f>IF(SUM(COUNTIFS('Planificación 2026-1'!F:F,"PRINCIPAL",'Planificación 2026-1'!W:W,C144,'Planificación 2026-1'!H:H,"AF"))&gt;0,"P01"," ")</f>
        <v xml:space="preserve"> </v>
      </c>
      <c r="J144" s="108" t="str">
        <f>IF(SUM(COUNTIFS('Planificación 2026-1'!F:F,"PRINCIPAL",'Planificación 2026-1'!W:W,C144,'Planificación 2026-1'!H:H,"EN"))&gt;0,"P02"," ")</f>
        <v xml:space="preserve"> </v>
      </c>
      <c r="K144" s="108" t="str">
        <f>IF(SUM(COUNTIFS('Planificación 2026-1'!F:F,"PRINCIPAL",'Planificación 2026-1'!W:W,C144,'Planificación 2026-1'!H:H,"IS"))&gt;0,"P03"," ")</f>
        <v xml:space="preserve"> </v>
      </c>
      <c r="L144" s="108" t="str">
        <f>IF(SUM(COUNTIFS('Planificación 2026-1'!F:F,"PRINCIPAL",'Planificación 2026-1'!W:W,C144,'Planificación 2026-1'!H:H,"PS"))&gt;0,"P04"," ")</f>
        <v xml:space="preserve"> </v>
      </c>
      <c r="M144" s="108"/>
      <c r="N144" s="108" t="str">
        <f>IF(SUM(COUNTIFS('Planificación 2026-1'!F:F,"PRINCIPAL",'Planificación 2026-1'!W:W,C144,'Planificación 2026-1'!H:H,"IN"))&gt;0,"P06"," ")</f>
        <v xml:space="preserve"> </v>
      </c>
      <c r="O144" s="108" t="str">
        <f>IF(SUM(COUNTIFS('Planificación 2026-1'!F:F,"PRINCIPAL",'Planificación 2026-1'!W:W,C144,'Planificación 2026-1'!H:H,"CA"))&gt;0,"P07"," ")</f>
        <v xml:space="preserve"> </v>
      </c>
      <c r="P144" s="108" t="str">
        <f>IF(SUM(COUNTIFS('Planificación 2026-1'!F:F,"PRINCIPAL",'Planificación 2026-1'!W:W,C144,'Planificación 2026-1'!H:H,"DE"))&gt;0,"P08"," ")</f>
        <v xml:space="preserve"> </v>
      </c>
      <c r="Q144" s="108" t="str">
        <f>IF(SUM(COUNTIFS('Planificación 2026-1'!F:F,"PRINCIPAL",'Planificación 2026-1'!W:W,C144,'Planificación 2026-1'!H:H,"OB"))&gt;0,"P09"," ")</f>
        <v xml:space="preserve"> </v>
      </c>
      <c r="R144" s="108" t="str">
        <f>IF(SUM(COUNTIFS('Planificación 2026-1'!F:F,"PRINCIPAL",'Planificación 2026-1'!W:W,C144,'Planificación 2026-1'!H:H,"MH"))&gt;0,"P31"," ")</f>
        <v xml:space="preserve"> </v>
      </c>
      <c r="S144" s="108" t="str">
        <f>IF(SUM(COUNTIFS('Planificación 2026-1'!F:F,"PRINCIPAL",'Planificación 2026-1'!W:W,C144,'Planificación 2026-1'!H:H,"IC"))&gt;0,"P32"," ")</f>
        <v xml:space="preserve"> </v>
      </c>
      <c r="T144" s="108" t="str">
        <f>IF(SUM(COUNTIFS('Planificación 2026-1'!F:F,"PRINCIPAL",'Planificación 2026-1'!W:W,C144,'Planificación 2026-1'!H:H,"AR"))&gt;0,"P34"," ")</f>
        <v xml:space="preserve"> </v>
      </c>
      <c r="U144" s="108" t="str">
        <f>IF(SUM(COUNTIFS('Planificación 2026-1'!F:F,"PRINCIPAL",'Planificación 2026-1'!W:W,C144,'Planificación 2026-1'!H:H,"T1"))&gt;0,"P35"," ")</f>
        <v xml:space="preserve"> </v>
      </c>
      <c r="V144" s="108" t="str">
        <f>IF(SUM(COUNTIFS('Planificación 2026-1'!F:F,"PRINCIPAL",'Planificación 2026-1'!W:W,C144,'Planificación 2026-1'!H:H,"T3"))&gt;0,"P36"," ")</f>
        <v xml:space="preserve"> </v>
      </c>
      <c r="W144" s="108" t="str">
        <f>IF(SUM(COUNTIFS('Planificación 2026-1'!F:F,"PRINCIPAL",'Planificación 2026-1'!W:W,C144,'Planificación 2026-1'!H:H,"T2"))&gt;0,"P37"," ")</f>
        <v xml:space="preserve"> </v>
      </c>
      <c r="X144" s="108" t="str">
        <f>IF(SUM(COUNTIFS('Planificación 2026-1'!F:F,"PRINCIPAL",'Planificación 2026-1'!W:W,C144,'Planificación 2026-1'!H:H,"AE"))&gt;0,"P38"," ")</f>
        <v xml:space="preserve"> </v>
      </c>
      <c r="Y144" s="108" t="str">
        <f>IF(SUM(COUNTIFS('Planificación 2026-1'!F:F,"PRINCIPAL",'Planificación 2026-1'!W:W,C144,'Planificación 2026-1'!H:H,"T4"))&gt;0,"P55"," ")</f>
        <v xml:space="preserve"> </v>
      </c>
      <c r="Z144" s="108" t="str">
        <f>IF(SUM(COUNTIFS('Planificación 2026-1'!F:F,"FILIAL",'Planificación 2026-1'!W:W,C144,'Planificación 2026-1'!H:H,"AF"))&gt;0," P01"," ")</f>
        <v xml:space="preserve"> </v>
      </c>
      <c r="AA144" s="108" t="str">
        <f>IF(SUM(COUNTIFS('Planificación 2026-1'!F:F,"FILIAL",'Planificación 2026-1'!W:W,C144,'Planificación 2026-1'!H:H,"EN"))&gt;0,"P02"," ")</f>
        <v xml:space="preserve"> </v>
      </c>
      <c r="AB144" s="108" t="str">
        <f>IF(SUM(COUNTIFS('Planificación 2026-1'!F:F,"FILIAL",'Planificación 2026-1'!W:W,C144,'Planificación 2026-1'!H:H,"IS"))&gt;0,"P03"," ")</f>
        <v xml:space="preserve"> </v>
      </c>
      <c r="AC144" s="108" t="str">
        <f>IF(SUM(COUNTIFS('Planificación 2026-1'!F:F,"FILIAL",'Planificación 2026-1'!W:W,C144,'Planificación 2026-1'!H:H,"PS"))&gt;0,"P04"," ")</f>
        <v xml:space="preserve"> </v>
      </c>
      <c r="AD144" s="108"/>
      <c r="AE144" s="108" t="str">
        <f>IF(SUM(COUNTIFS('Planificación 2026-1'!F:F,"FILIAL",'Planificación 2026-1'!W:W,C144,'Planificación 2026-1'!H:H,"IN"))&gt;0,"P06"," ")</f>
        <v xml:space="preserve"> </v>
      </c>
      <c r="AF144" s="108" t="str">
        <f>IF(SUM(COUNTIFS('Planificación 2026-1'!F:F,"FILIAL",'Planificación 2026-1'!W:W,C144,'Planificación 2026-1'!H:H,"CA"))&gt;0,"P07"," ")</f>
        <v xml:space="preserve"> </v>
      </c>
      <c r="AG144" s="108" t="str">
        <f>IF(SUM(COUNTIFS('Planificación 2026-1'!F:F,"FILIAL",'Planificación 2026-1'!W:W,C144,'Planificación 2026-1'!H:H,"DE"))&gt;0,"P08"," ")</f>
        <v>P08</v>
      </c>
      <c r="AH144" s="108" t="str">
        <f>IF(SUM(COUNTIFS('Planificación 2026-1'!F:F,"FILIAL",'Planificación 2026-1'!W:W,C144,'Planificación 2026-1'!H:H,"OB"))&gt;0,"P09"," ")</f>
        <v xml:space="preserve"> </v>
      </c>
      <c r="AI144" s="108" t="str">
        <f>IF(SUM(COUNTIFS('Planificación 2026-1'!F:F,"FILIAL",'Planificación 2026-1'!W:W,C144,'Planificación 2026-1'!H:H,"MH"))&gt;0,"P31"," ")</f>
        <v xml:space="preserve"> </v>
      </c>
      <c r="AJ144" s="108" t="str">
        <f>IF(SUM(COUNTIFS('Planificación 2026-1'!F:F,"FILIAL",'Planificación 2026-1'!W:W,C144,'Planificación 2026-1'!H:H,"IC"))&gt;0,"P32"," ")</f>
        <v xml:space="preserve"> </v>
      </c>
      <c r="AK144" s="108" t="str">
        <f>IF(SUM(COUNTIFS('Planificación 2026-1'!F:F,"FILIAL",'Planificación 2026-1'!W:W,C144,'Planificación 2026-1'!H:H,"AR"))&gt;0,"P34"," ")</f>
        <v xml:space="preserve"> </v>
      </c>
      <c r="AL144" s="108" t="str">
        <f>IF(SUM(COUNTIFS('Planificación 2026-1'!F:F,"FILIAL",'Planificación 2026-1'!W:W,C144,'Planificación 2026-1'!H:H,"T1"))&gt;0,"P35"," ")</f>
        <v xml:space="preserve"> </v>
      </c>
      <c r="AM144" s="108" t="str">
        <f>IF(SUM(COUNTIFS('Planificación 2026-1'!F:F,"FILIAL",'Planificación 2026-1'!W:W,C144,'Planificación 2026-1'!H:H,"T3"))&gt;0,"P36"," ")</f>
        <v xml:space="preserve"> </v>
      </c>
      <c r="AN144" s="108" t="str">
        <f>IF(SUM(COUNTIFS('Planificación 2026-1'!F:F,"FILIAL",'Planificación 2026-1'!W:W,C144,'Planificación 2026-1'!H:H,"T2"))&gt;0,"P37"," ")</f>
        <v xml:space="preserve"> </v>
      </c>
      <c r="AO144" s="108" t="str">
        <f>IF(SUM(COUNTIFS('Planificación 2026-1'!F:F,"FILIAL",'Planificación 2026-1'!W:W,C144,'Planificación 2026-1'!H:H,"AE"))&gt;0,"P38"," ")</f>
        <v xml:space="preserve"> </v>
      </c>
      <c r="AP144" s="108" t="str">
        <f>IF(SUM(COUNTIFS('Planificación 2026-1'!F:F,"FILIAL",'Planificación 2026-1'!W:W,C144,'Planificación 2026-1'!H:H,"T4"))&gt;0,"P55"," ")</f>
        <v xml:space="preserve"> </v>
      </c>
      <c r="AQ144" s="108" t="str">
        <f>IF(SUM(COUNTIFS('Planificación 2026-1'!F:F,"SUNAMPE",'Planificación 2026-1'!W:W,C144,'Planificación 2026-1'!H:H,"AF"))&gt;0," P01"," ")</f>
        <v xml:space="preserve"> </v>
      </c>
      <c r="AR144" s="108" t="str">
        <f>IF(SUM(COUNTIFS('Planificación 2026-1'!F:F,"SUNAMPE",'Planificación 2026-1'!W:W,C144,'Planificación 2026-1'!H:H,"EN"))&gt;0,"P02"," ")</f>
        <v xml:space="preserve"> </v>
      </c>
      <c r="AS144" s="108" t="str">
        <f>IF(SUM(COUNTIFS('Planificación 2026-1'!F:F,"SUNAMPE",'Planificación 2026-1'!W:W,C144,'Planificación 2026-1'!H:H,"IS"))&gt;0,"P03"," ")</f>
        <v xml:space="preserve"> </v>
      </c>
      <c r="AT144" s="108" t="str">
        <f>IF(SUM(COUNTIFS('Planificación 2026-1'!F:F,"SUNAMPE",'Planificación 2026-1'!W:W,C144,'Planificación 2026-1'!H:H,"PS"))&gt;0,"P04"," ")</f>
        <v xml:space="preserve"> </v>
      </c>
      <c r="AU144" s="108"/>
      <c r="AV144" s="108" t="str">
        <f>IF(SUM(COUNTIFS('Planificación 2026-1'!F:F,"SUNAMPE",'Planificación 2026-1'!W:W,C144,'Planificación 2026-1'!H:H,"IN"))&gt;0,"P06"," ")</f>
        <v xml:space="preserve"> </v>
      </c>
      <c r="AW144" s="108" t="str">
        <f>IF(SUM(COUNTIFS('Planificación 2026-1'!F:F,"SUNAMPE",'Planificación 2026-1'!W:W,C144,'Planificación 2026-1'!H:H,"CA"))&gt;0,"P07"," ")</f>
        <v xml:space="preserve"> </v>
      </c>
      <c r="AX144" s="108" t="str">
        <f>IF(SUM(COUNTIFS('Planificación 2026-1'!F:F,"SUNAMPE",'Planificación 2026-1'!W:W,C144,'Planificación 2026-1'!H:H,"DE"))&gt;0,"P08"," ")</f>
        <v xml:space="preserve"> </v>
      </c>
      <c r="AY144" s="108" t="str">
        <f>IF(SUM(COUNTIFS('Planificación 2026-1'!F:F,"SUNAMPE",'Planificación 2026-1'!W:W,C144,'Planificación 2026-1'!H:H,"OB"))&gt;0,"P09"," ")</f>
        <v xml:space="preserve"> </v>
      </c>
      <c r="AZ144" s="108" t="str">
        <f>IF(SUM(COUNTIFS('Planificación 2026-1'!F:F,"SUNAMPE",'Planificación 2026-1'!W:W,C144,'Planificación 2026-1'!H:H,"MH"))&gt;0,"P31"," ")</f>
        <v xml:space="preserve"> </v>
      </c>
      <c r="BA144" s="108" t="str">
        <f>IF(SUM(COUNTIFS('Planificación 2026-1'!F:F,"SUNAMPE",'Planificación 2026-1'!W:W,C144,'Planificación 2026-1'!H:H,"IC"))&gt;0,"P32"," ")</f>
        <v xml:space="preserve"> </v>
      </c>
      <c r="BB144" s="108" t="str">
        <f>IF(SUM(COUNTIFS('Planificación 2026-1'!F:F,"SUNAMPE",'Planificación 2026-1'!W:W,C144,'Planificación 2026-1'!H:H,"AR"))&gt;0,"P34"," ")</f>
        <v xml:space="preserve"> </v>
      </c>
      <c r="BC144" s="108" t="str">
        <f>IF(SUM(COUNTIFS('Planificación 2026-1'!F:F,"SUNAMPE",'Planificación 2026-1'!W:W,C144,'Planificación 2026-1'!H:H,"T1"))&gt;0,"P35"," ")</f>
        <v xml:space="preserve"> </v>
      </c>
      <c r="BD144" s="108" t="str">
        <f>IF(SUM(COUNTIFS('Planificación 2026-1'!F:F,"SUNAMPE",'Planificación 2026-1'!W:W,C144,'Planificación 2026-1'!H:H,"T3"))&gt;0,"P36"," ")</f>
        <v xml:space="preserve"> </v>
      </c>
      <c r="BE144" s="108" t="str">
        <f>IF(SUM(COUNTIFS('Planificación 2026-1'!F:F,"SUNAMPE",'Planificación 2026-1'!W:W,C144,'Planificación 2026-1'!H:H,"T2"))&gt;0,"P37"," ")</f>
        <v xml:space="preserve"> </v>
      </c>
      <c r="BF144" s="108" t="str">
        <f>IF(SUM(COUNTIFS('Planificación 2026-1'!F:F,"SUNAMPE",'Planificación 2026-1'!W:W,C144,'Planificación 2026-1'!H:H,"AE"))&gt;0,"P38"," ")</f>
        <v xml:space="preserve"> </v>
      </c>
      <c r="BG144" s="108" t="str">
        <f>IF(SUM(COUNTIFS('Planificación 2026-1'!F:F,"SUNAMPE",'Planificación 2026-1'!W:W,C144,'Planificación 2026-1'!H:H,"T4"))&gt;0,"P55"," ")</f>
        <v xml:space="preserve"> </v>
      </c>
      <c r="BH144" s="108" t="str">
        <f>IF(SUM(COUNTIFS('Planificación 2026-1'!F:F,"HUAURA",'Planificación 2026-1'!W:W,C144,'Planificación 2026-1'!H:H,"AF"))&gt;0," P01"," ")</f>
        <v xml:space="preserve"> </v>
      </c>
      <c r="BI144" s="108" t="str">
        <f>IF(SUM(COUNTIFS('Planificación 2026-1'!F:F,"HUAURA",'Planificación 2026-1'!W:W,C144,'Planificación 2026-1'!H:H,"EN"))&gt;0,"P02"," ")</f>
        <v xml:space="preserve"> </v>
      </c>
      <c r="BJ144" s="108" t="str">
        <f>IF(SUM(COUNTIFS('Planificación 2026-1'!F:F,"HUAURA",'Planificación 2026-1'!W:W,C144,'Planificación 2026-1'!H:H,"IS"))&gt;0,"P03"," ")</f>
        <v xml:space="preserve"> </v>
      </c>
      <c r="BK144" s="108" t="str">
        <f>IF(SUM(COUNTIFS('Planificación 2026-1'!F:F,"HUAURA",'Planificación 2026-1'!W:W,C144,'Planificación 2026-1'!H:H,"PS"))&gt;0,"P04"," ")</f>
        <v xml:space="preserve"> </v>
      </c>
      <c r="BL144" s="108"/>
      <c r="BM144" s="108" t="str">
        <f>IF(SUM(COUNTIFS('Planificación 2026-1'!F:F,"HUAURA",'Planificación 2026-1'!W:W,C144,'Planificación 2026-1'!H:H,"IN"))&gt;0,"P06"," ")</f>
        <v xml:space="preserve"> </v>
      </c>
      <c r="BN144" s="108" t="str">
        <f>IF(SUM(COUNTIFS('Planificación 2026-1'!F:F,"HUAURA",'Planificación 2026-1'!W:W,C144,'Planificación 2026-1'!H:H,"CA"))&gt;0,"P07"," ")</f>
        <v xml:space="preserve"> </v>
      </c>
      <c r="BO144" s="108" t="str">
        <f>IF(SUM(COUNTIFS('Planificación 2026-1'!F:F,"HUAURA",'Planificación 2026-1'!W:W,C144,'Planificación 2026-1'!H:H,"DE"))&gt;0,"P08"," ")</f>
        <v xml:space="preserve"> </v>
      </c>
      <c r="BP144" s="108" t="str">
        <f>IF(SUM(COUNTIFS('Planificación 2026-1'!F:F,"HUAURA",'Planificación 2026-1'!W:W,C144,'Planificación 2026-1'!H:H,"OB"))&gt;0,"P09"," ")</f>
        <v xml:space="preserve"> </v>
      </c>
      <c r="BQ144" s="108" t="str">
        <f>IF(SUM(COUNTIFS('Planificación 2026-1'!F:F,"HUAURA",'Planificación 2026-1'!W:W,C144,'Planificación 2026-1'!H:H,"MH"))&gt;0,"P31"," ")</f>
        <v xml:space="preserve"> </v>
      </c>
      <c r="BR144" s="108" t="str">
        <f>IF(SUM(COUNTIFS('Planificación 2026-1'!F:F,"HUAURA",'Planificación 2026-1'!W:W,C144,'Planificación 2026-1'!H:H,"IC"))&gt;0,"P32"," ")</f>
        <v xml:space="preserve"> </v>
      </c>
      <c r="BS144" s="108" t="str">
        <f>IF(SUM(COUNTIFS('Planificación 2026-1'!F:F,"HUAURA",'Planificación 2026-1'!W:W,C144,'Planificación 2026-1'!H:H,"AR"))&gt;0,"P34"," ")</f>
        <v xml:space="preserve"> </v>
      </c>
      <c r="BT144" s="108" t="str">
        <f>IF(SUM(COUNTIFS('Planificación 2026-1'!F:F,"HUAURA",'Planificación 2026-1'!W:W,C144,'Planificación 2026-1'!H:H,"T1"))&gt;0,"P35"," ")</f>
        <v xml:space="preserve"> </v>
      </c>
      <c r="BU144" s="108" t="str">
        <f>IF(SUM(COUNTIFS('Planificación 2026-1'!F:F,"HUAURA",'Planificación 2026-1'!W:W,C144,'Planificación 2026-1'!H:H,"T3"))&gt;0,"P36"," ")</f>
        <v xml:space="preserve"> </v>
      </c>
      <c r="BV144" s="108" t="str">
        <f>IF(SUM(COUNTIFS('Planificación 2026-1'!F:F,"HUAURA",'Planificación 2026-1'!W:W,C144,'Planificación 2026-1'!H:H,"T2"))&gt;0,"P37"," ")</f>
        <v xml:space="preserve"> </v>
      </c>
      <c r="BW144" s="108" t="str">
        <f>IF(SUM(COUNTIFS('Planificación 2026-1'!F:F,"HUAURA",'Planificación 2026-1'!W:W,C144,'Planificación 2026-1'!H:H,"AE"))&gt;0,"P38"," ")</f>
        <v xml:space="preserve"> </v>
      </c>
      <c r="BX144" s="108" t="str">
        <f>IF(SUM(COUNTIFS('Planificación 2026-1'!F:F,"HUAURA",'Planificación 2026-1'!W:W,C144,'Planificación 2026-1'!H:H,"T4"))&gt;0,"P55"," ")</f>
        <v xml:space="preserve"> </v>
      </c>
      <c r="BY144" s="109">
        <f>SUMIFS('Planificación 2026-1'!R:R,'Planificación 2026-1'!W:W,C144,'Planificación 2026-1'!H:H,"AF",'Planificación 2026-1'!I:I,"&gt;2")</f>
        <v>0</v>
      </c>
      <c r="BZ144" s="109">
        <f>SUMIFS('Planificación 2026-1'!R:R,'Planificación 2026-1'!W:W,C144,'Planificación 2026-1'!H:H,"EN",'Planificación 2026-1'!I:I,"&gt;2")</f>
        <v>0</v>
      </c>
      <c r="CA144" s="109">
        <f>SUMIFS('Planificación 2026-1'!R:R,'Planificación 2026-1'!W:W,C144,'Planificación 2026-1'!H:H,"IS",'Planificación 2026-1'!I:I,"&gt;2")</f>
        <v>0</v>
      </c>
      <c r="CB144" s="109">
        <f>SUMIFS('Planificación 2026-1'!R:R,'Planificación 2026-1'!W:W,C144,'Planificación 2026-1'!H:H,"PS",'Planificación 2026-1'!I:I,"&gt;2")</f>
        <v>0</v>
      </c>
      <c r="CC144" s="109">
        <f>SUMIFS('Planificación 2026-1'!R:R,'Planificación 2026-1'!W:W,C144,'Planificación 2026-1'!H:H,"IN",'Planificación 2026-1'!I:I,"&gt;2")</f>
        <v>0</v>
      </c>
      <c r="CD144" s="109">
        <f>SUMIFS('Planificación 2026-1'!R:R,'Planificación 2026-1'!W:W,C144,'Planificación 2026-1'!H:H,"CA",'Planificación 2026-1'!I:I,"&gt;2")</f>
        <v>0</v>
      </c>
      <c r="CE144" s="109">
        <f>SUMIFS('Planificación 2026-1'!R:R,'Planificación 2026-1'!W:W,C144,'Planificación 2026-1'!H:H,"DE",'Planificación 2026-1'!I:I,"&gt;2")</f>
        <v>14</v>
      </c>
      <c r="CF144" s="109">
        <f>SUMIFS('Planificación 2026-1'!R:R,'Planificación 2026-1'!W:W,C144,'Planificación 2026-1'!H:H,"OB",'Planificación 2026-1'!I:I,"&gt;2")</f>
        <v>0</v>
      </c>
      <c r="CG144" s="109">
        <f>SUMIFS('Planificación 2026-1'!R:R,'Planificación 2026-1'!W:W,C144,'Planificación 2026-1'!H:H,"MH",'Planificación 2026-1'!I:I,"&gt;2")</f>
        <v>0</v>
      </c>
      <c r="CH144" s="109">
        <f>SUMIFS('Planificación 2026-1'!R:R,'Planificación 2026-1'!W:W,C144,'Planificación 2026-1'!H:H,"IC",'Planificación 2026-1'!I:I,"&gt;2")</f>
        <v>0</v>
      </c>
      <c r="CI144" s="109">
        <f>SUMIFS('Planificación 2026-1'!R:R,'Planificación 2026-1'!W:W,C144,'Planificación 2026-1'!H:H,"AR",'Planificación 2026-1'!I:I,"&gt;2")</f>
        <v>0</v>
      </c>
      <c r="CJ144" s="109">
        <f>SUMIFS('Planificación 2026-1'!R:R,'Planificación 2026-1'!W:W,C144,'Planificación 2026-1'!H:H,"T1",'Planificación 2026-1'!I:I,"&gt;2")</f>
        <v>0</v>
      </c>
      <c r="CK144" s="109">
        <f>SUMIFS('Planificación 2026-1'!R:R,'Planificación 2026-1'!W:W,C144,'Planificación 2026-1'!H:H,"T3",'Planificación 2026-1'!I:I,"&gt;2")</f>
        <v>0</v>
      </c>
      <c r="CL144" s="109">
        <f>SUMIFS('Planificación 2026-1'!R:R,'Planificación 2026-1'!W:W,C144,'Planificación 2026-1'!H:H,"T2",'Planificación 2026-1'!I:I,"&gt;2")</f>
        <v>0</v>
      </c>
      <c r="CM144" s="109">
        <f>SUMIFS('Planificación 2026-1'!R:R,'Planificación 2026-1'!W:W,C144,'Planificación 2026-1'!H:H,"AE",'Planificación 2026-1'!I:I,"&gt;2")</f>
        <v>0</v>
      </c>
      <c r="CN144" s="109">
        <f>SUMIFS('Planificación 2026-1'!R:R,'Planificación 2026-1'!W:W,C144,'Planificación 2026-1'!H:H,"T4",'Planificación 2026-1'!I:I,"&gt;2")</f>
        <v>0</v>
      </c>
      <c r="CO144" s="109">
        <f>SUMIFS('Planificación 2026-1'!R:R,'Planificación 2026-1'!W:W,C144,'Planificación 2026-1'!H:H,"AF",'Planificación 2026-1'!I:I,"&lt;3")</f>
        <v>0</v>
      </c>
      <c r="CP144" s="109">
        <f>SUMIFS('Planificación 2026-1'!R:R,'Planificación 2026-1'!W:W,C144,'Planificación 2026-1'!H:H,"EN",'Planificación 2026-1'!I:I,"&lt;3")</f>
        <v>0</v>
      </c>
      <c r="CQ144" s="109">
        <f>SUMIFS('Planificación 2026-1'!R:R,'Planificación 2026-1'!W:W,C144,'Planificación 2026-1'!H:H,"IS",'Planificación 2026-1'!I:I,"&lt;3")</f>
        <v>0</v>
      </c>
      <c r="CR144" s="109">
        <f>SUMIFS('Planificación 2026-1'!R:R,'Planificación 2026-1'!W:W,C144,'Planificación 2026-1'!H:H,"PS",'Planificación 2026-1'!I:I,"&lt;3")</f>
        <v>0</v>
      </c>
      <c r="CS144" s="109">
        <f>SUMIFS('Planificación 2026-1'!R:R,'Planificación 2026-1'!W:W,C144,'Planificación 2026-1'!H:H,"IN",'Planificación 2026-1'!I:I,"&lt;3")</f>
        <v>0</v>
      </c>
      <c r="CT144" s="109">
        <f>SUMIFS('Planificación 2026-1'!R:R,'Planificación 2026-1'!W:W,C144,'Planificación 2026-1'!H:H,"CA",'Planificación 2026-1'!I:I,"&lt;3")</f>
        <v>0</v>
      </c>
      <c r="CU144" s="109">
        <f>SUMIFS('Planificación 2026-1'!R:R,'Planificación 2026-1'!W:W,C144,'Planificación 2026-1'!H:H,"DE",'Planificación 2026-1'!I:I,"&lt;3")</f>
        <v>0</v>
      </c>
      <c r="CV144" s="109">
        <f>SUMIFS('Planificación 2026-1'!R:R,'Planificación 2026-1'!W:W,C144,'Planificación 2026-1'!H:H,"OB",'Planificación 2026-1'!I:I,"&lt;3")</f>
        <v>0</v>
      </c>
      <c r="CW144" s="109">
        <f>SUMIFS('Planificación 2026-1'!R:R,'Planificación 2026-1'!W:W,C144,'Planificación 2026-1'!H:H,"MH",'Planificación 2026-1'!I:I,"&lt;3")</f>
        <v>0</v>
      </c>
      <c r="CX144" s="109">
        <f>SUMIFS('Planificación 2026-1'!R:R,'Planificación 2026-1'!W:W,C144,'Planificación 2026-1'!H:H,"IC",'Planificación 2026-1'!I:I,"&lt;3")</f>
        <v>0</v>
      </c>
      <c r="CY144" s="109">
        <f>SUMIFS('Planificación 2026-1'!R:R,'Planificación 2026-1'!W:W,C144,'Planificación 2026-1'!H:H,"AR",'Planificación 2026-1'!I:I,"&lt;3")</f>
        <v>0</v>
      </c>
      <c r="CZ144" s="109">
        <f>SUMIFS('Planificación 2026-1'!R:R,'Planificación 2026-1'!W:W,C144,'Planificación 2026-1'!H:H,"T1",'Planificación 2026-1'!I:I,"&lt;3")</f>
        <v>0</v>
      </c>
      <c r="DA144" s="109">
        <f>SUMIFS('Planificación 2026-1'!R:R,'Planificación 2026-1'!W:W,C144,'Planificación 2026-1'!H:H,"T3",'Planificación 2026-1'!I:I,"&lt;3")</f>
        <v>0</v>
      </c>
      <c r="DB144" s="109">
        <f>SUMIFS('Planificación 2026-1'!R:R,'Planificación 2026-1'!W:W,C144,'Planificación 2026-1'!H:H,"T2",'Planificación 2026-1'!I:I,"&lt;3")</f>
        <v>0</v>
      </c>
      <c r="DC144" s="109">
        <f>SUMIFS('Planificación 2026-1'!R:R,'Planificación 2026-1'!W:W,C144,'Planificación 2026-1'!H:H,"AE",'Planificación 2026-1'!I:I,"&lt;3")</f>
        <v>0</v>
      </c>
      <c r="DD144" s="109">
        <f>SUMIFS('Planificación 2026-1'!R:R,'Planificación 2026-1'!W:W,C144,'Planificación 2026-1'!H:H,"T4",'Planificación 2026-1'!I:I,"&lt;3")</f>
        <v>0</v>
      </c>
      <c r="DE144" s="108" t="str">
        <f t="shared" si="27"/>
        <v/>
      </c>
      <c r="DF144" s="41">
        <f>IF(C144="","",SUMIFS('Planificación 2026-1'!R:R,'Planificación 2026-1'!W:W,C144,'Planificación 2026-1'!F:F,"PRINCIPAL",'Planificación 2026-1'!X:X,"VIRTUAL"))</f>
        <v>0</v>
      </c>
      <c r="DG144" s="41">
        <f>IF(C144="","",SUMIFS('Planificación 2026-1'!R:R,'Planificación 2026-1'!W:W,C144,'Planificación 2026-1'!F:F,"PRINCIPAL",'Planificación 2026-1'!X:X,"PRESENCIAL"))</f>
        <v>0</v>
      </c>
      <c r="DH144" s="41">
        <f>IF(C144="","",SUMIFS('Planificación 2026-1'!R:R,'Planificación 2026-1'!W:W,C144,'Planificación 2026-1'!F:F,"PRINCIPAL",'Planificación 2026-1'!X:X,"HIBRIDO PRESENCIAL"))</f>
        <v>0</v>
      </c>
      <c r="DI144" s="108" t="str">
        <f t="shared" si="28"/>
        <v>P08</v>
      </c>
      <c r="DJ144" s="108">
        <f>IF(C144="","",SUMIFS('Planificación 2026-1'!R:R,'Planificación 2026-1'!W:W,C144,'Planificación 2026-1'!F:F,"FILIAL",'Planificación 2026-1'!X:X,"VIRTUAL"))</f>
        <v>10</v>
      </c>
      <c r="DK144" s="110">
        <f>IF(C144="","",SUMIFS('Planificación 2026-1'!R:R,'Planificación 2026-1'!W:W,C144,'Planificación 2026-1'!F:F,"FILIAL",'Planificación 2026-1'!X:X,"PRESENCIAL"))</f>
        <v>4</v>
      </c>
      <c r="DL144" s="61">
        <f>IF(C144="","",SUMIFS('Planificación 2026-1'!R:R,'Planificación 2026-1'!W:W,C144,'Planificación 2026-1'!F:F,"FILIAL",'Planificación 2026-1'!X:X,"HIBRIDO PRESENCIAL"))</f>
        <v>0</v>
      </c>
      <c r="DM144" s="111" t="str">
        <f t="shared" si="29"/>
        <v/>
      </c>
      <c r="DN144" s="108">
        <f>IF(C144="","",SUMIFS('Planificación 2026-1'!R:R,'Planificación 2026-1'!W:W,C144,'Planificación 2026-1'!F:F,"SUNAMPE",'Planificación 2026-1'!X:X,"VIRTUAL"))</f>
        <v>0</v>
      </c>
      <c r="DO144" s="61">
        <f>IF(C144="","",SUMIFS('Planificación 2026-1'!R:R,'Planificación 2026-1'!W:W,C144,'Planificación 2026-1'!F:F,"SUNAMPE",'Planificación 2026-1'!X:X,"PRESENCIAL"))</f>
        <v>0</v>
      </c>
      <c r="DP144" s="111" t="str">
        <f t="shared" si="30"/>
        <v/>
      </c>
      <c r="DQ144" s="108">
        <f>IF(C144="","",SUMIFS('Planificación 2026-1'!R:R,'Planificación 2026-1'!W:W,C144,'Planificación 2026-1'!F:F,"HUAURA",'Planificación 2026-1'!X:X,"VIRTUAL"))</f>
        <v>0</v>
      </c>
      <c r="DR144" s="61">
        <f>IF(C144="","",SUMIFS('Planificación 2026-1'!R:R,'Planificación 2026-1'!W:W,C144,'Planificación 2026-1'!F:F,"HUAURA",'Planificación 2026-1'!X:X,"PRESENCIAL"))</f>
        <v>0</v>
      </c>
      <c r="DS144" s="76">
        <f>SUMIFS('Planificación 2026-1'!R:R,'Planificación 2026-1'!W:W,C144,'Planificación 2026-1'!F:F,"PRINCIPAL",'Planificación 2026-1'!X:X,"VIRTUAL",'Planificación 2026-1'!I:I,"&gt;2")</f>
        <v>0</v>
      </c>
      <c r="DT144" s="76">
        <f>SUMIFS('Planificación 2026-1'!R:R,'Planificación 2026-1'!W:W,C144,'Planificación 2026-1'!F:F,"PRINCIPAL",'Planificación 2026-1'!X:X,"&lt;&gt;VIRTUAL",'Planificación 2026-1'!I:I,"&gt;2")</f>
        <v>0</v>
      </c>
      <c r="DU144" s="76">
        <f>SUMIFS('Planificación 2026-1'!R:R,'Planificación 2026-1'!W:W,C144,'Planificación 2026-1'!F:F,"SUNAMPE",'Planificación 2026-1'!X:X,"VIRTUAL",'Planificación 2026-1'!I:I,"&gt;2")</f>
        <v>0</v>
      </c>
      <c r="DV144" s="76">
        <f>SUMIFS('Planificación 2026-1'!R:R,'Planificación 2026-1'!W:W,C144,'Planificación 2026-1'!F:F,"SUNAMPE",'Planificación 2026-1'!X:X,"&lt;&gt;VIRTUAL",'Planificación 2026-1'!I:I,"&gt;2")</f>
        <v>0</v>
      </c>
      <c r="DW144" s="76">
        <f>SUMIFS('Planificación 2026-1'!R:R,'Planificación 2026-1'!W:W,C144,'Planificación 2026-1'!F:F,"FILIAL",'Planificación 2026-1'!X:X,"VIRTUAL",'Planificación 2026-1'!I:I,"&gt;2")</f>
        <v>10</v>
      </c>
      <c r="DX144" s="76">
        <f>SUMIFS('Planificación 2026-1'!R:R,'Planificación 2026-1'!W:W,C144,'Planificación 2026-1'!F:F,"FILIAL",'Planificación 2026-1'!X:X,"&lt;&gt;VIRTUAL",'Planificación 2026-1'!I:I,"&gt;2")</f>
        <v>4</v>
      </c>
      <c r="DY144" s="76">
        <f>SUMIFS('Planificación 2026-1'!R:R,'Planificación 2026-1'!W:W,C144,'Planificación 2026-1'!F:F,"PORUMA",'Planificación 2026-1'!X:X,"VIRTUAL",'Planificación 2026-1'!I:I,"&gt;2")</f>
        <v>0</v>
      </c>
      <c r="DZ144" s="76">
        <f>SUMIFS('Planificación 2026-1'!R:R,'Planificación 2026-1'!W:W,C144,'Planificación 2026-1'!F:F,"PORUMA",'Planificación 2026-1'!X:X,"&lt;&gt;VIRTUAL",'Planificación 2026-1'!I:I,"&gt;2")</f>
        <v>0</v>
      </c>
      <c r="EA144" s="76">
        <f>SUMIFS('Planificación 2026-1'!R:R,'Planificación 2026-1'!W:W,C144,'Planificación 2026-1'!F:F,"HUAURA",'Planificación 2026-1'!X:X,"VIRTUAL",'Planificación 2026-1'!I:I,"&gt;2")</f>
        <v>0</v>
      </c>
      <c r="EB144" s="76">
        <f>SUMIFS('Planificación 2026-1'!R:R,'Planificación 2026-1'!W:W,C144,'Planificación 2026-1'!F:F,"HUAURA",'Planificación 2026-1'!X:X,"&lt;&gt;VIRTUAL",'Planificación 2026-1'!I:I,"&gt;2")</f>
        <v>0</v>
      </c>
      <c r="EC144" s="76">
        <f>SUMIFS('Planificación 2026-1'!R:R,'Planificación 2026-1'!W:W,C144,'Planificación 2026-1'!F:F,"PRINCIPAL",'Planificación 2026-1'!X:X,"VIRTUAL",'Planificación 2026-1'!I:I,"&lt;3")</f>
        <v>0</v>
      </c>
      <c r="ED144" s="76">
        <f>SUMIFS('Planificación 2026-1'!R:R,'Planificación 2026-1'!W:W,C144,'Planificación 2026-1'!F:F,"PRINCIPAL",'Planificación 2026-1'!X:X,"&lt;&gt;VIRTUAL",'Planificación 2026-1'!I:I,"&lt;3")</f>
        <v>0</v>
      </c>
      <c r="EE144" s="76">
        <f>SUMIFS('Planificación 2026-1'!R:R,'Planificación 2026-1'!W:W,C144,'Planificación 2026-1'!F:F,"SUNAMPE",'Planificación 2026-1'!X:X,"VIRTUAL",'Planificación 2026-1'!I:I,"&lt;3")</f>
        <v>0</v>
      </c>
      <c r="EF144" s="76">
        <f>SUMIFS('Planificación 2026-1'!R:R,'Planificación 2026-1'!W:W,C144,'Planificación 2026-1'!F:F,"SUNAMPE",'Planificación 2026-1'!X:X,"&lt;&gt;VIRTUAL",'Planificación 2026-1'!I:I,"&lt;3")</f>
        <v>0</v>
      </c>
      <c r="EG144" s="76">
        <f>SUMIFS('Planificación 2026-1'!R:R,'Planificación 2026-1'!W:W,C144,'Planificación 2026-1'!F:F,"FILIAL",'Planificación 2026-1'!X:X,"VIRTUAL",'Planificación 2026-1'!I:I,"&lt;3")</f>
        <v>0</v>
      </c>
      <c r="EH144" s="76">
        <f>SUMIFS('Planificación 2026-1'!R:R,'Planificación 2026-1'!W:W,C144,'Planificación 2026-1'!F:F,"FILIAL",'Planificación 2026-1'!X:X,"&lt;&gt;VIRTUAL",'Planificación 2026-1'!I:I,"&lt;3")</f>
        <v>0</v>
      </c>
      <c r="EI144" s="76">
        <f>SUMIFS('Planificación 2026-1'!R:R,'Planificación 2026-1'!W:W,C144,'Planificación 2026-1'!F:F,"PORUMA",'Planificación 2026-1'!X:X,"VIRTUAL",'Planificación 2026-1'!I:I,"&lt;3")</f>
        <v>0</v>
      </c>
      <c r="EJ144" s="76">
        <f>SUMIFS('Planificación 2026-1'!R:R,'Planificación 2026-1'!W:W,C144,'Planificación 2026-1'!F:F,"PORUMA",'Planificación 2026-1'!X:X,"&lt;&gt;VIRTUAL",'Planificación 2026-1'!I:I,"&lt;3")</f>
        <v>0</v>
      </c>
      <c r="EK144" s="76">
        <f>SUMIFS('Planificación 2026-1'!R:R,'Planificación 2026-1'!W:W,C144,'Planificación 2026-1'!F:F,"HUAURA",'Planificación 2026-1'!X:X,"VIRTUAL",'Planificación 2026-1'!I:I,"&lt;3")</f>
        <v>0</v>
      </c>
      <c r="EL144" s="76">
        <f>SUMIFS('Planificación 2026-1'!R:R,'Planificación 2026-1'!W:W,C144,'Planificación 2026-1'!F:F,"HUAURA",'Planificación 2026-1'!X:X,"&lt;&gt;VIRTUAL",'Planificación 2026-1'!I:I,"&lt;3")</f>
        <v>0</v>
      </c>
      <c r="EM144" s="76"/>
      <c r="EN144" s="76">
        <f t="shared" si="23"/>
        <v>10</v>
      </c>
      <c r="EO144" s="76">
        <f t="shared" si="24"/>
        <v>4</v>
      </c>
      <c r="EP144" s="76" t="b">
        <f t="shared" si="25"/>
        <v>1</v>
      </c>
      <c r="EQ144" s="76" t="str">
        <f t="shared" si="26"/>
        <v>FILIAL-HUAURA</v>
      </c>
      <c r="ER144" s="76" t="str">
        <f t="shared" si="31"/>
        <v>MAS VIRTUAL</v>
      </c>
    </row>
    <row r="145" spans="1:148" hidden="1">
      <c r="A145" s="83"/>
      <c r="B145" s="119">
        <v>142</v>
      </c>
      <c r="C145" s="115" t="s">
        <v>317</v>
      </c>
      <c r="D145" s="112">
        <f>SUMIF('Planificación 2026-1'!W:W,C145,'Planificación 2026-1'!R:R)</f>
        <v>0</v>
      </c>
      <c r="E145" s="114" t="s">
        <v>170</v>
      </c>
      <c r="F145" s="115" t="s">
        <v>171</v>
      </c>
      <c r="G145" s="115" t="s">
        <v>19</v>
      </c>
      <c r="H145" s="115" t="s">
        <v>143</v>
      </c>
      <c r="I145" s="107" t="str">
        <f>IF(SUM(COUNTIFS('Planificación 2026-1'!F:F,"PRINCIPAL",'Planificación 2026-1'!W:W,C145,'Planificación 2026-1'!H:H,"AF"))&gt;0,"P01"," ")</f>
        <v xml:space="preserve"> </v>
      </c>
      <c r="J145" s="108" t="str">
        <f>IF(SUM(COUNTIFS('Planificación 2026-1'!F:F,"PRINCIPAL",'Planificación 2026-1'!W:W,C145,'Planificación 2026-1'!H:H,"EN"))&gt;0,"P02"," ")</f>
        <v xml:space="preserve"> </v>
      </c>
      <c r="K145" s="108" t="str">
        <f>IF(SUM(COUNTIFS('Planificación 2026-1'!F:F,"PRINCIPAL",'Planificación 2026-1'!W:W,C145,'Planificación 2026-1'!H:H,"IS"))&gt;0,"P03"," ")</f>
        <v xml:space="preserve"> </v>
      </c>
      <c r="L145" s="108" t="str">
        <f>IF(SUM(COUNTIFS('Planificación 2026-1'!F:F,"PRINCIPAL",'Planificación 2026-1'!W:W,C145,'Planificación 2026-1'!H:H,"PS"))&gt;0,"P04"," ")</f>
        <v xml:space="preserve"> </v>
      </c>
      <c r="M145" s="108"/>
      <c r="N145" s="108" t="str">
        <f>IF(SUM(COUNTIFS('Planificación 2026-1'!F:F,"PRINCIPAL",'Planificación 2026-1'!W:W,C145,'Planificación 2026-1'!H:H,"IN"))&gt;0,"P06"," ")</f>
        <v xml:space="preserve"> </v>
      </c>
      <c r="O145" s="108" t="str">
        <f>IF(SUM(COUNTIFS('Planificación 2026-1'!F:F,"PRINCIPAL",'Planificación 2026-1'!W:W,C145,'Planificación 2026-1'!H:H,"CA"))&gt;0,"P07"," ")</f>
        <v xml:space="preserve"> </v>
      </c>
      <c r="P145" s="108" t="str">
        <f>IF(SUM(COUNTIFS('Planificación 2026-1'!F:F,"PRINCIPAL",'Planificación 2026-1'!W:W,C145,'Planificación 2026-1'!H:H,"DE"))&gt;0,"P08"," ")</f>
        <v xml:space="preserve"> </v>
      </c>
      <c r="Q145" s="108" t="str">
        <f>IF(SUM(COUNTIFS('Planificación 2026-1'!F:F,"PRINCIPAL",'Planificación 2026-1'!W:W,C145,'Planificación 2026-1'!H:H,"OB"))&gt;0,"P09"," ")</f>
        <v xml:space="preserve"> </v>
      </c>
      <c r="R145" s="108" t="str">
        <f>IF(SUM(COUNTIFS('Planificación 2026-1'!F:F,"PRINCIPAL",'Planificación 2026-1'!W:W,C145,'Planificación 2026-1'!H:H,"MH"))&gt;0,"P31"," ")</f>
        <v xml:space="preserve"> </v>
      </c>
      <c r="S145" s="108" t="str">
        <f>IF(SUM(COUNTIFS('Planificación 2026-1'!F:F,"PRINCIPAL",'Planificación 2026-1'!W:W,C145,'Planificación 2026-1'!H:H,"IC"))&gt;0,"P32"," ")</f>
        <v xml:space="preserve"> </v>
      </c>
      <c r="T145" s="108" t="str">
        <f>IF(SUM(COUNTIFS('Planificación 2026-1'!F:F,"PRINCIPAL",'Planificación 2026-1'!W:W,C145,'Planificación 2026-1'!H:H,"AR"))&gt;0,"P34"," ")</f>
        <v xml:space="preserve"> </v>
      </c>
      <c r="U145" s="108" t="str">
        <f>IF(SUM(COUNTIFS('Planificación 2026-1'!F:F,"PRINCIPAL",'Planificación 2026-1'!W:W,C145,'Planificación 2026-1'!H:H,"T1"))&gt;0,"P35"," ")</f>
        <v xml:space="preserve"> </v>
      </c>
      <c r="V145" s="108" t="str">
        <f>IF(SUM(COUNTIFS('Planificación 2026-1'!F:F,"PRINCIPAL",'Planificación 2026-1'!W:W,C145,'Planificación 2026-1'!H:H,"T3"))&gt;0,"P36"," ")</f>
        <v xml:space="preserve"> </v>
      </c>
      <c r="W145" s="108" t="str">
        <f>IF(SUM(COUNTIFS('Planificación 2026-1'!F:F,"PRINCIPAL",'Planificación 2026-1'!W:W,C145,'Planificación 2026-1'!H:H,"T2"))&gt;0,"P37"," ")</f>
        <v xml:space="preserve"> </v>
      </c>
      <c r="X145" s="108" t="str">
        <f>IF(SUM(COUNTIFS('Planificación 2026-1'!F:F,"PRINCIPAL",'Planificación 2026-1'!W:W,C145,'Planificación 2026-1'!H:H,"AE"))&gt;0,"P38"," ")</f>
        <v xml:space="preserve"> </v>
      </c>
      <c r="Y145" s="108" t="str">
        <f>IF(SUM(COUNTIFS('Planificación 2026-1'!F:F,"PRINCIPAL",'Planificación 2026-1'!W:W,C145,'Planificación 2026-1'!H:H,"T4"))&gt;0,"P55"," ")</f>
        <v xml:space="preserve"> </v>
      </c>
      <c r="Z145" s="108" t="str">
        <f>IF(SUM(COUNTIFS('Planificación 2026-1'!F:F,"FILIAL",'Planificación 2026-1'!W:W,C145,'Planificación 2026-1'!H:H,"AF"))&gt;0," P01"," ")</f>
        <v xml:space="preserve"> </v>
      </c>
      <c r="AA145" s="108" t="str">
        <f>IF(SUM(COUNTIFS('Planificación 2026-1'!F:F,"FILIAL",'Planificación 2026-1'!W:W,C145,'Planificación 2026-1'!H:H,"EN"))&gt;0,"P02"," ")</f>
        <v xml:space="preserve"> </v>
      </c>
      <c r="AB145" s="108" t="str">
        <f>IF(SUM(COUNTIFS('Planificación 2026-1'!F:F,"FILIAL",'Planificación 2026-1'!W:W,C145,'Planificación 2026-1'!H:H,"IS"))&gt;0,"P03"," ")</f>
        <v xml:space="preserve"> </v>
      </c>
      <c r="AC145" s="108" t="str">
        <f>IF(SUM(COUNTIFS('Planificación 2026-1'!F:F,"FILIAL",'Planificación 2026-1'!W:W,C145,'Planificación 2026-1'!H:H,"PS"))&gt;0,"P04"," ")</f>
        <v xml:space="preserve"> </v>
      </c>
      <c r="AD145" s="108"/>
      <c r="AE145" s="108" t="str">
        <f>IF(SUM(COUNTIFS('Planificación 2026-1'!F:F,"FILIAL",'Planificación 2026-1'!W:W,C145,'Planificación 2026-1'!H:H,"IN"))&gt;0,"P06"," ")</f>
        <v xml:space="preserve"> </v>
      </c>
      <c r="AF145" s="108" t="str">
        <f>IF(SUM(COUNTIFS('Planificación 2026-1'!F:F,"FILIAL",'Planificación 2026-1'!W:W,C145,'Planificación 2026-1'!H:H,"CA"))&gt;0,"P07"," ")</f>
        <v xml:space="preserve"> </v>
      </c>
      <c r="AG145" s="108" t="str">
        <f>IF(SUM(COUNTIFS('Planificación 2026-1'!F:F,"FILIAL",'Planificación 2026-1'!W:W,C145,'Planificación 2026-1'!H:H,"DE"))&gt;0,"P08"," ")</f>
        <v xml:space="preserve"> </v>
      </c>
      <c r="AH145" s="108" t="str">
        <f>IF(SUM(COUNTIFS('Planificación 2026-1'!F:F,"FILIAL",'Planificación 2026-1'!W:W,C145,'Planificación 2026-1'!H:H,"OB"))&gt;0,"P09"," ")</f>
        <v xml:space="preserve"> </v>
      </c>
      <c r="AI145" s="108" t="str">
        <f>IF(SUM(COUNTIFS('Planificación 2026-1'!F:F,"FILIAL",'Planificación 2026-1'!W:W,C145,'Planificación 2026-1'!H:H,"MH"))&gt;0,"P31"," ")</f>
        <v xml:space="preserve"> </v>
      </c>
      <c r="AJ145" s="108" t="str">
        <f>IF(SUM(COUNTIFS('Planificación 2026-1'!F:F,"FILIAL",'Planificación 2026-1'!W:W,C145,'Planificación 2026-1'!H:H,"IC"))&gt;0,"P32"," ")</f>
        <v xml:space="preserve"> </v>
      </c>
      <c r="AK145" s="108" t="str">
        <f>IF(SUM(COUNTIFS('Planificación 2026-1'!F:F,"FILIAL",'Planificación 2026-1'!W:W,C145,'Planificación 2026-1'!H:H,"AR"))&gt;0,"P34"," ")</f>
        <v xml:space="preserve"> </v>
      </c>
      <c r="AL145" s="108" t="str">
        <f>IF(SUM(COUNTIFS('Planificación 2026-1'!F:F,"FILIAL",'Planificación 2026-1'!W:W,C145,'Planificación 2026-1'!H:H,"T1"))&gt;0,"P35"," ")</f>
        <v xml:space="preserve"> </v>
      </c>
      <c r="AM145" s="108" t="str">
        <f>IF(SUM(COUNTIFS('Planificación 2026-1'!F:F,"FILIAL",'Planificación 2026-1'!W:W,C145,'Planificación 2026-1'!H:H,"T3"))&gt;0,"P36"," ")</f>
        <v xml:space="preserve"> </v>
      </c>
      <c r="AN145" s="108" t="str">
        <f>IF(SUM(COUNTIFS('Planificación 2026-1'!F:F,"FILIAL",'Planificación 2026-1'!W:W,C145,'Planificación 2026-1'!H:H,"T2"))&gt;0,"P37"," ")</f>
        <v xml:space="preserve"> </v>
      </c>
      <c r="AO145" s="108" t="str">
        <f>IF(SUM(COUNTIFS('Planificación 2026-1'!F:F,"FILIAL",'Planificación 2026-1'!W:W,C145,'Planificación 2026-1'!H:H,"AE"))&gt;0,"P38"," ")</f>
        <v xml:space="preserve"> </v>
      </c>
      <c r="AP145" s="108" t="str">
        <f>IF(SUM(COUNTIFS('Planificación 2026-1'!F:F,"FILIAL",'Planificación 2026-1'!W:W,C145,'Planificación 2026-1'!H:H,"T4"))&gt;0,"P55"," ")</f>
        <v xml:space="preserve"> </v>
      </c>
      <c r="AQ145" s="108" t="str">
        <f>IF(SUM(COUNTIFS('Planificación 2026-1'!F:F,"SUNAMPE",'Planificación 2026-1'!W:W,C145,'Planificación 2026-1'!H:H,"AF"))&gt;0," P01"," ")</f>
        <v xml:space="preserve"> </v>
      </c>
      <c r="AR145" s="108" t="str">
        <f>IF(SUM(COUNTIFS('Planificación 2026-1'!F:F,"SUNAMPE",'Planificación 2026-1'!W:W,C145,'Planificación 2026-1'!H:H,"EN"))&gt;0,"P02"," ")</f>
        <v xml:space="preserve"> </v>
      </c>
      <c r="AS145" s="108" t="str">
        <f>IF(SUM(COUNTIFS('Planificación 2026-1'!F:F,"SUNAMPE",'Planificación 2026-1'!W:W,C145,'Planificación 2026-1'!H:H,"IS"))&gt;0,"P03"," ")</f>
        <v xml:space="preserve"> </v>
      </c>
      <c r="AT145" s="108" t="str">
        <f>IF(SUM(COUNTIFS('Planificación 2026-1'!F:F,"SUNAMPE",'Planificación 2026-1'!W:W,C145,'Planificación 2026-1'!H:H,"PS"))&gt;0,"P04"," ")</f>
        <v xml:space="preserve"> </v>
      </c>
      <c r="AU145" s="108"/>
      <c r="AV145" s="108" t="str">
        <f>IF(SUM(COUNTIFS('Planificación 2026-1'!F:F,"SUNAMPE",'Planificación 2026-1'!W:W,C145,'Planificación 2026-1'!H:H,"IN"))&gt;0,"P06"," ")</f>
        <v xml:space="preserve"> </v>
      </c>
      <c r="AW145" s="108" t="str">
        <f>IF(SUM(COUNTIFS('Planificación 2026-1'!F:F,"SUNAMPE",'Planificación 2026-1'!W:W,C145,'Planificación 2026-1'!H:H,"CA"))&gt;0,"P07"," ")</f>
        <v xml:space="preserve"> </v>
      </c>
      <c r="AX145" s="108" t="str">
        <f>IF(SUM(COUNTIFS('Planificación 2026-1'!F:F,"SUNAMPE",'Planificación 2026-1'!W:W,C145,'Planificación 2026-1'!H:H,"DE"))&gt;0,"P08"," ")</f>
        <v xml:space="preserve"> </v>
      </c>
      <c r="AY145" s="108" t="str">
        <f>IF(SUM(COUNTIFS('Planificación 2026-1'!F:F,"SUNAMPE",'Planificación 2026-1'!W:W,C145,'Planificación 2026-1'!H:H,"OB"))&gt;0,"P09"," ")</f>
        <v xml:space="preserve"> </v>
      </c>
      <c r="AZ145" s="108" t="str">
        <f>IF(SUM(COUNTIFS('Planificación 2026-1'!F:F,"SUNAMPE",'Planificación 2026-1'!W:W,C145,'Planificación 2026-1'!H:H,"MH"))&gt;0,"P31"," ")</f>
        <v xml:space="preserve"> </v>
      </c>
      <c r="BA145" s="108" t="str">
        <f>IF(SUM(COUNTIFS('Planificación 2026-1'!F:F,"SUNAMPE",'Planificación 2026-1'!W:W,C145,'Planificación 2026-1'!H:H,"IC"))&gt;0,"P32"," ")</f>
        <v xml:space="preserve"> </v>
      </c>
      <c r="BB145" s="108" t="str">
        <f>IF(SUM(COUNTIFS('Planificación 2026-1'!F:F,"SUNAMPE",'Planificación 2026-1'!W:W,C145,'Planificación 2026-1'!H:H,"AR"))&gt;0,"P34"," ")</f>
        <v xml:space="preserve"> </v>
      </c>
      <c r="BC145" s="108" t="str">
        <f>IF(SUM(COUNTIFS('Planificación 2026-1'!F:F,"SUNAMPE",'Planificación 2026-1'!W:W,C145,'Planificación 2026-1'!H:H,"T1"))&gt;0,"P35"," ")</f>
        <v xml:space="preserve"> </v>
      </c>
      <c r="BD145" s="108" t="str">
        <f>IF(SUM(COUNTIFS('Planificación 2026-1'!F:F,"SUNAMPE",'Planificación 2026-1'!W:W,C145,'Planificación 2026-1'!H:H,"T3"))&gt;0,"P36"," ")</f>
        <v xml:space="preserve"> </v>
      </c>
      <c r="BE145" s="108" t="str">
        <f>IF(SUM(COUNTIFS('Planificación 2026-1'!F:F,"SUNAMPE",'Planificación 2026-1'!W:W,C145,'Planificación 2026-1'!H:H,"T2"))&gt;0,"P37"," ")</f>
        <v xml:space="preserve"> </v>
      </c>
      <c r="BF145" s="108" t="str">
        <f>IF(SUM(COUNTIFS('Planificación 2026-1'!F:F,"SUNAMPE",'Planificación 2026-1'!W:W,C145,'Planificación 2026-1'!H:H,"AE"))&gt;0,"P38"," ")</f>
        <v xml:space="preserve"> </v>
      </c>
      <c r="BG145" s="108" t="str">
        <f>IF(SUM(COUNTIFS('Planificación 2026-1'!F:F,"SUNAMPE",'Planificación 2026-1'!W:W,C145,'Planificación 2026-1'!H:H,"T4"))&gt;0,"P55"," ")</f>
        <v xml:space="preserve"> </v>
      </c>
      <c r="BH145" s="108" t="str">
        <f>IF(SUM(COUNTIFS('Planificación 2026-1'!F:F,"HUAURA",'Planificación 2026-1'!W:W,C145,'Planificación 2026-1'!H:H,"AF"))&gt;0," P01"," ")</f>
        <v xml:space="preserve"> </v>
      </c>
      <c r="BI145" s="108" t="str">
        <f>IF(SUM(COUNTIFS('Planificación 2026-1'!F:F,"HUAURA",'Planificación 2026-1'!W:W,C145,'Planificación 2026-1'!H:H,"EN"))&gt;0,"P02"," ")</f>
        <v xml:space="preserve"> </v>
      </c>
      <c r="BJ145" s="108" t="str">
        <f>IF(SUM(COUNTIFS('Planificación 2026-1'!F:F,"HUAURA",'Planificación 2026-1'!W:W,C145,'Planificación 2026-1'!H:H,"IS"))&gt;0,"P03"," ")</f>
        <v xml:space="preserve"> </v>
      </c>
      <c r="BK145" s="108" t="str">
        <f>IF(SUM(COUNTIFS('Planificación 2026-1'!F:F,"HUAURA",'Planificación 2026-1'!W:W,C145,'Planificación 2026-1'!H:H,"PS"))&gt;0,"P04"," ")</f>
        <v xml:space="preserve"> </v>
      </c>
      <c r="BL145" s="108"/>
      <c r="BM145" s="108" t="str">
        <f>IF(SUM(COUNTIFS('Planificación 2026-1'!F:F,"HUAURA",'Planificación 2026-1'!W:W,C145,'Planificación 2026-1'!H:H,"IN"))&gt;0,"P06"," ")</f>
        <v xml:space="preserve"> </v>
      </c>
      <c r="BN145" s="108" t="str">
        <f>IF(SUM(COUNTIFS('Planificación 2026-1'!F:F,"HUAURA",'Planificación 2026-1'!W:W,C145,'Planificación 2026-1'!H:H,"CA"))&gt;0,"P07"," ")</f>
        <v xml:space="preserve"> </v>
      </c>
      <c r="BO145" s="108" t="str">
        <f>IF(SUM(COUNTIFS('Planificación 2026-1'!F:F,"HUAURA",'Planificación 2026-1'!W:W,C145,'Planificación 2026-1'!H:H,"DE"))&gt;0,"P08"," ")</f>
        <v xml:space="preserve"> </v>
      </c>
      <c r="BP145" s="108" t="str">
        <f>IF(SUM(COUNTIFS('Planificación 2026-1'!F:F,"HUAURA",'Planificación 2026-1'!W:W,C145,'Planificación 2026-1'!H:H,"OB"))&gt;0,"P09"," ")</f>
        <v xml:space="preserve"> </v>
      </c>
      <c r="BQ145" s="108" t="str">
        <f>IF(SUM(COUNTIFS('Planificación 2026-1'!F:F,"HUAURA",'Planificación 2026-1'!W:W,C145,'Planificación 2026-1'!H:H,"MH"))&gt;0,"P31"," ")</f>
        <v xml:space="preserve"> </v>
      </c>
      <c r="BR145" s="108" t="str">
        <f>IF(SUM(COUNTIFS('Planificación 2026-1'!F:F,"HUAURA",'Planificación 2026-1'!W:W,C145,'Planificación 2026-1'!H:H,"IC"))&gt;0,"P32"," ")</f>
        <v xml:space="preserve"> </v>
      </c>
      <c r="BS145" s="108" t="str">
        <f>IF(SUM(COUNTIFS('Planificación 2026-1'!F:F,"HUAURA",'Planificación 2026-1'!W:W,C145,'Planificación 2026-1'!H:H,"AR"))&gt;0,"P34"," ")</f>
        <v xml:space="preserve"> </v>
      </c>
      <c r="BT145" s="108" t="str">
        <f>IF(SUM(COUNTIFS('Planificación 2026-1'!F:F,"HUAURA",'Planificación 2026-1'!W:W,C145,'Planificación 2026-1'!H:H,"T1"))&gt;0,"P35"," ")</f>
        <v xml:space="preserve"> </v>
      </c>
      <c r="BU145" s="108" t="str">
        <f>IF(SUM(COUNTIFS('Planificación 2026-1'!F:F,"HUAURA",'Planificación 2026-1'!W:W,C145,'Planificación 2026-1'!H:H,"T3"))&gt;0,"P36"," ")</f>
        <v xml:space="preserve"> </v>
      </c>
      <c r="BV145" s="108" t="str">
        <f>IF(SUM(COUNTIFS('Planificación 2026-1'!F:F,"HUAURA",'Planificación 2026-1'!W:W,C145,'Planificación 2026-1'!H:H,"T2"))&gt;0,"P37"," ")</f>
        <v xml:space="preserve"> </v>
      </c>
      <c r="BW145" s="108" t="str">
        <f>IF(SUM(COUNTIFS('Planificación 2026-1'!F:F,"HUAURA",'Planificación 2026-1'!W:W,C145,'Planificación 2026-1'!H:H,"AE"))&gt;0,"P38"," ")</f>
        <v xml:space="preserve"> </v>
      </c>
      <c r="BX145" s="108" t="str">
        <f>IF(SUM(COUNTIFS('Planificación 2026-1'!F:F,"HUAURA",'Planificación 2026-1'!W:W,C145,'Planificación 2026-1'!H:H,"T4"))&gt;0,"P55"," ")</f>
        <v xml:space="preserve"> </v>
      </c>
      <c r="BY145" s="109">
        <f>SUMIFS('Planificación 2026-1'!R:R,'Planificación 2026-1'!W:W,C145,'Planificación 2026-1'!H:H,"AF",'Planificación 2026-1'!I:I,"&gt;2")</f>
        <v>0</v>
      </c>
      <c r="BZ145" s="109">
        <f>SUMIFS('Planificación 2026-1'!R:R,'Planificación 2026-1'!W:W,C145,'Planificación 2026-1'!H:H,"EN",'Planificación 2026-1'!I:I,"&gt;2")</f>
        <v>0</v>
      </c>
      <c r="CA145" s="109">
        <f>SUMIFS('Planificación 2026-1'!R:R,'Planificación 2026-1'!W:W,C145,'Planificación 2026-1'!H:H,"IS",'Planificación 2026-1'!I:I,"&gt;2")</f>
        <v>0</v>
      </c>
      <c r="CB145" s="109">
        <f>SUMIFS('Planificación 2026-1'!R:R,'Planificación 2026-1'!W:W,C145,'Planificación 2026-1'!H:H,"PS",'Planificación 2026-1'!I:I,"&gt;2")</f>
        <v>0</v>
      </c>
      <c r="CC145" s="109">
        <f>SUMIFS('Planificación 2026-1'!R:R,'Planificación 2026-1'!W:W,C145,'Planificación 2026-1'!H:H,"IN",'Planificación 2026-1'!I:I,"&gt;2")</f>
        <v>0</v>
      </c>
      <c r="CD145" s="109">
        <f>SUMIFS('Planificación 2026-1'!R:R,'Planificación 2026-1'!W:W,C145,'Planificación 2026-1'!H:H,"CA",'Planificación 2026-1'!I:I,"&gt;2")</f>
        <v>0</v>
      </c>
      <c r="CE145" s="109">
        <f>SUMIFS('Planificación 2026-1'!R:R,'Planificación 2026-1'!W:W,C145,'Planificación 2026-1'!H:H,"DE",'Planificación 2026-1'!I:I,"&gt;2")</f>
        <v>0</v>
      </c>
      <c r="CF145" s="109">
        <f>SUMIFS('Planificación 2026-1'!R:R,'Planificación 2026-1'!W:W,C145,'Planificación 2026-1'!H:H,"OB",'Planificación 2026-1'!I:I,"&gt;2")</f>
        <v>0</v>
      </c>
      <c r="CG145" s="109">
        <f>SUMIFS('Planificación 2026-1'!R:R,'Planificación 2026-1'!W:W,C145,'Planificación 2026-1'!H:H,"MH",'Planificación 2026-1'!I:I,"&gt;2")</f>
        <v>0</v>
      </c>
      <c r="CH145" s="109">
        <f>SUMIFS('Planificación 2026-1'!R:R,'Planificación 2026-1'!W:W,C145,'Planificación 2026-1'!H:H,"IC",'Planificación 2026-1'!I:I,"&gt;2")</f>
        <v>0</v>
      </c>
      <c r="CI145" s="109">
        <f>SUMIFS('Planificación 2026-1'!R:R,'Planificación 2026-1'!W:W,C145,'Planificación 2026-1'!H:H,"AR",'Planificación 2026-1'!I:I,"&gt;2")</f>
        <v>0</v>
      </c>
      <c r="CJ145" s="109">
        <f>SUMIFS('Planificación 2026-1'!R:R,'Planificación 2026-1'!W:W,C145,'Planificación 2026-1'!H:H,"T1",'Planificación 2026-1'!I:I,"&gt;2")</f>
        <v>0</v>
      </c>
      <c r="CK145" s="109">
        <f>SUMIFS('Planificación 2026-1'!R:R,'Planificación 2026-1'!W:W,C145,'Planificación 2026-1'!H:H,"T3",'Planificación 2026-1'!I:I,"&gt;2")</f>
        <v>0</v>
      </c>
      <c r="CL145" s="109">
        <f>SUMIFS('Planificación 2026-1'!R:R,'Planificación 2026-1'!W:W,C145,'Planificación 2026-1'!H:H,"T2",'Planificación 2026-1'!I:I,"&gt;2")</f>
        <v>0</v>
      </c>
      <c r="CM145" s="109">
        <f>SUMIFS('Planificación 2026-1'!R:R,'Planificación 2026-1'!W:W,C145,'Planificación 2026-1'!H:H,"AE",'Planificación 2026-1'!I:I,"&gt;2")</f>
        <v>0</v>
      </c>
      <c r="CN145" s="109">
        <f>SUMIFS('Planificación 2026-1'!R:R,'Planificación 2026-1'!W:W,C145,'Planificación 2026-1'!H:H,"T4",'Planificación 2026-1'!I:I,"&gt;2")</f>
        <v>0</v>
      </c>
      <c r="CO145" s="109">
        <f>SUMIFS('Planificación 2026-1'!R:R,'Planificación 2026-1'!W:W,C145,'Planificación 2026-1'!H:H,"AF",'Planificación 2026-1'!I:I,"&lt;3")</f>
        <v>0</v>
      </c>
      <c r="CP145" s="109">
        <f>SUMIFS('Planificación 2026-1'!R:R,'Planificación 2026-1'!W:W,C145,'Planificación 2026-1'!H:H,"EN",'Planificación 2026-1'!I:I,"&lt;3")</f>
        <v>0</v>
      </c>
      <c r="CQ145" s="109">
        <f>SUMIFS('Planificación 2026-1'!R:R,'Planificación 2026-1'!W:W,C145,'Planificación 2026-1'!H:H,"IS",'Planificación 2026-1'!I:I,"&lt;3")</f>
        <v>0</v>
      </c>
      <c r="CR145" s="109">
        <f>SUMIFS('Planificación 2026-1'!R:R,'Planificación 2026-1'!W:W,C145,'Planificación 2026-1'!H:H,"PS",'Planificación 2026-1'!I:I,"&lt;3")</f>
        <v>0</v>
      </c>
      <c r="CS145" s="109">
        <f>SUMIFS('Planificación 2026-1'!R:R,'Planificación 2026-1'!W:W,C145,'Planificación 2026-1'!H:H,"IN",'Planificación 2026-1'!I:I,"&lt;3")</f>
        <v>0</v>
      </c>
      <c r="CT145" s="109">
        <f>SUMIFS('Planificación 2026-1'!R:R,'Planificación 2026-1'!W:W,C145,'Planificación 2026-1'!H:H,"CA",'Planificación 2026-1'!I:I,"&lt;3")</f>
        <v>0</v>
      </c>
      <c r="CU145" s="109">
        <f>SUMIFS('Planificación 2026-1'!R:R,'Planificación 2026-1'!W:W,C145,'Planificación 2026-1'!H:H,"DE",'Planificación 2026-1'!I:I,"&lt;3")</f>
        <v>0</v>
      </c>
      <c r="CV145" s="109">
        <f>SUMIFS('Planificación 2026-1'!R:R,'Planificación 2026-1'!W:W,C145,'Planificación 2026-1'!H:H,"OB",'Planificación 2026-1'!I:I,"&lt;3")</f>
        <v>0</v>
      </c>
      <c r="CW145" s="109">
        <f>SUMIFS('Planificación 2026-1'!R:R,'Planificación 2026-1'!W:W,C145,'Planificación 2026-1'!H:H,"MH",'Planificación 2026-1'!I:I,"&lt;3")</f>
        <v>0</v>
      </c>
      <c r="CX145" s="109">
        <f>SUMIFS('Planificación 2026-1'!R:R,'Planificación 2026-1'!W:W,C145,'Planificación 2026-1'!H:H,"IC",'Planificación 2026-1'!I:I,"&lt;3")</f>
        <v>0</v>
      </c>
      <c r="CY145" s="109">
        <f>SUMIFS('Planificación 2026-1'!R:R,'Planificación 2026-1'!W:W,C145,'Planificación 2026-1'!H:H,"AR",'Planificación 2026-1'!I:I,"&lt;3")</f>
        <v>0</v>
      </c>
      <c r="CZ145" s="109">
        <f>SUMIFS('Planificación 2026-1'!R:R,'Planificación 2026-1'!W:W,C145,'Planificación 2026-1'!H:H,"T1",'Planificación 2026-1'!I:I,"&lt;3")</f>
        <v>0</v>
      </c>
      <c r="DA145" s="109">
        <f>SUMIFS('Planificación 2026-1'!R:R,'Planificación 2026-1'!W:W,C145,'Planificación 2026-1'!H:H,"T3",'Planificación 2026-1'!I:I,"&lt;3")</f>
        <v>0</v>
      </c>
      <c r="DB145" s="109">
        <f>SUMIFS('Planificación 2026-1'!R:R,'Planificación 2026-1'!W:W,C145,'Planificación 2026-1'!H:H,"T2",'Planificación 2026-1'!I:I,"&lt;3")</f>
        <v>0</v>
      </c>
      <c r="DC145" s="109">
        <f>SUMIFS('Planificación 2026-1'!R:R,'Planificación 2026-1'!W:W,C145,'Planificación 2026-1'!H:H,"AE",'Planificación 2026-1'!I:I,"&lt;3")</f>
        <v>0</v>
      </c>
      <c r="DD145" s="109">
        <f>SUMIFS('Planificación 2026-1'!R:R,'Planificación 2026-1'!W:W,C145,'Planificación 2026-1'!H:H,"T4",'Planificación 2026-1'!I:I,"&lt;3")</f>
        <v>0</v>
      </c>
      <c r="DE145" s="108" t="str">
        <f t="shared" si="27"/>
        <v/>
      </c>
      <c r="DF145" s="41">
        <f>IF(C145="","",SUMIFS('Planificación 2026-1'!R:R,'Planificación 2026-1'!W:W,C145,'Planificación 2026-1'!F:F,"PRINCIPAL",'Planificación 2026-1'!X:X,"VIRTUAL"))</f>
        <v>0</v>
      </c>
      <c r="DG145" s="41">
        <f>IF(C145="","",SUMIFS('Planificación 2026-1'!R:R,'Planificación 2026-1'!W:W,C145,'Planificación 2026-1'!F:F,"PRINCIPAL",'Planificación 2026-1'!X:X,"PRESENCIAL"))</f>
        <v>0</v>
      </c>
      <c r="DH145" s="41">
        <f>IF(C145="","",SUMIFS('Planificación 2026-1'!R:R,'Planificación 2026-1'!W:W,C145,'Planificación 2026-1'!F:F,"PRINCIPAL",'Planificación 2026-1'!X:X,"HIBRIDO PRESENCIAL"))</f>
        <v>0</v>
      </c>
      <c r="DI145" s="108" t="str">
        <f t="shared" si="28"/>
        <v/>
      </c>
      <c r="DJ145" s="108">
        <f>IF(C145="","",SUMIFS('Planificación 2026-1'!R:R,'Planificación 2026-1'!W:W,C145,'Planificación 2026-1'!F:F,"FILIAL",'Planificación 2026-1'!X:X,"VIRTUAL"))</f>
        <v>0</v>
      </c>
      <c r="DK145" s="110">
        <f>IF(C145="","",SUMIFS('Planificación 2026-1'!R:R,'Planificación 2026-1'!W:W,C145,'Planificación 2026-1'!F:F,"FILIAL",'Planificación 2026-1'!X:X,"PRESENCIAL"))</f>
        <v>0</v>
      </c>
      <c r="DL145" s="61">
        <f>IF(C145="","",SUMIFS('Planificación 2026-1'!R:R,'Planificación 2026-1'!W:W,C145,'Planificación 2026-1'!F:F,"FILIAL",'Planificación 2026-1'!X:X,"HIBRIDO PRESENCIAL"))</f>
        <v>0</v>
      </c>
      <c r="DM145" s="111" t="str">
        <f t="shared" si="29"/>
        <v/>
      </c>
      <c r="DN145" s="108">
        <f>IF(C145="","",SUMIFS('Planificación 2026-1'!R:R,'Planificación 2026-1'!W:W,C145,'Planificación 2026-1'!F:F,"SUNAMPE",'Planificación 2026-1'!X:X,"VIRTUAL"))</f>
        <v>0</v>
      </c>
      <c r="DO145" s="61">
        <f>IF(C145="","",SUMIFS('Planificación 2026-1'!R:R,'Planificación 2026-1'!W:W,C145,'Planificación 2026-1'!F:F,"SUNAMPE",'Planificación 2026-1'!X:X,"PRESENCIAL"))</f>
        <v>0</v>
      </c>
      <c r="DP145" s="111" t="str">
        <f t="shared" si="30"/>
        <v/>
      </c>
      <c r="DQ145" s="108">
        <f>IF(C145="","",SUMIFS('Planificación 2026-1'!R:R,'Planificación 2026-1'!W:W,C145,'Planificación 2026-1'!F:F,"HUAURA",'Planificación 2026-1'!X:X,"VIRTUAL"))</f>
        <v>0</v>
      </c>
      <c r="DR145" s="61">
        <f>IF(C145="","",SUMIFS('Planificación 2026-1'!R:R,'Planificación 2026-1'!W:W,C145,'Planificación 2026-1'!F:F,"HUAURA",'Planificación 2026-1'!X:X,"PRESENCIAL"))</f>
        <v>0</v>
      </c>
      <c r="DS145" s="76">
        <f>SUMIFS('Planificación 2026-1'!R:R,'Planificación 2026-1'!W:W,C145,'Planificación 2026-1'!F:F,"PRINCIPAL",'Planificación 2026-1'!X:X,"VIRTUAL",'Planificación 2026-1'!I:I,"&gt;2")</f>
        <v>0</v>
      </c>
      <c r="DT145" s="76">
        <f>SUMIFS('Planificación 2026-1'!R:R,'Planificación 2026-1'!W:W,C145,'Planificación 2026-1'!F:F,"PRINCIPAL",'Planificación 2026-1'!X:X,"&lt;&gt;VIRTUAL",'Planificación 2026-1'!I:I,"&gt;2")</f>
        <v>0</v>
      </c>
      <c r="DU145" s="76">
        <f>SUMIFS('Planificación 2026-1'!R:R,'Planificación 2026-1'!W:W,C145,'Planificación 2026-1'!F:F,"SUNAMPE",'Planificación 2026-1'!X:X,"VIRTUAL",'Planificación 2026-1'!I:I,"&gt;2")</f>
        <v>0</v>
      </c>
      <c r="DV145" s="76">
        <f>SUMIFS('Planificación 2026-1'!R:R,'Planificación 2026-1'!W:W,C145,'Planificación 2026-1'!F:F,"SUNAMPE",'Planificación 2026-1'!X:X,"&lt;&gt;VIRTUAL",'Planificación 2026-1'!I:I,"&gt;2")</f>
        <v>0</v>
      </c>
      <c r="DW145" s="76">
        <f>SUMIFS('Planificación 2026-1'!R:R,'Planificación 2026-1'!W:W,C145,'Planificación 2026-1'!F:F,"FILIAL",'Planificación 2026-1'!X:X,"VIRTUAL",'Planificación 2026-1'!I:I,"&gt;2")</f>
        <v>0</v>
      </c>
      <c r="DX145" s="76">
        <f>SUMIFS('Planificación 2026-1'!R:R,'Planificación 2026-1'!W:W,C145,'Planificación 2026-1'!F:F,"FILIAL",'Planificación 2026-1'!X:X,"&lt;&gt;VIRTUAL",'Planificación 2026-1'!I:I,"&gt;2")</f>
        <v>0</v>
      </c>
      <c r="DY145" s="76">
        <f>SUMIFS('Planificación 2026-1'!R:R,'Planificación 2026-1'!W:W,C145,'Planificación 2026-1'!F:F,"PORUMA",'Planificación 2026-1'!X:X,"VIRTUAL",'Planificación 2026-1'!I:I,"&gt;2")</f>
        <v>0</v>
      </c>
      <c r="DZ145" s="76">
        <f>SUMIFS('Planificación 2026-1'!R:R,'Planificación 2026-1'!W:W,C145,'Planificación 2026-1'!F:F,"PORUMA",'Planificación 2026-1'!X:X,"&lt;&gt;VIRTUAL",'Planificación 2026-1'!I:I,"&gt;2")</f>
        <v>0</v>
      </c>
      <c r="EA145" s="76">
        <f>SUMIFS('Planificación 2026-1'!R:R,'Planificación 2026-1'!W:W,C145,'Planificación 2026-1'!F:F,"HUAURA",'Planificación 2026-1'!X:X,"VIRTUAL",'Planificación 2026-1'!I:I,"&gt;2")</f>
        <v>0</v>
      </c>
      <c r="EB145" s="76">
        <f>SUMIFS('Planificación 2026-1'!R:R,'Planificación 2026-1'!W:W,C145,'Planificación 2026-1'!F:F,"HUAURA",'Planificación 2026-1'!X:X,"&lt;&gt;VIRTUAL",'Planificación 2026-1'!I:I,"&gt;2")</f>
        <v>0</v>
      </c>
      <c r="EC145" s="76">
        <f>SUMIFS('Planificación 2026-1'!R:R,'Planificación 2026-1'!W:W,C145,'Planificación 2026-1'!F:F,"PRINCIPAL",'Planificación 2026-1'!X:X,"VIRTUAL",'Planificación 2026-1'!I:I,"&lt;3")</f>
        <v>0</v>
      </c>
      <c r="ED145" s="76">
        <f>SUMIFS('Planificación 2026-1'!R:R,'Planificación 2026-1'!W:W,C145,'Planificación 2026-1'!F:F,"PRINCIPAL",'Planificación 2026-1'!X:X,"&lt;&gt;VIRTUAL",'Planificación 2026-1'!I:I,"&lt;3")</f>
        <v>0</v>
      </c>
      <c r="EE145" s="76">
        <f>SUMIFS('Planificación 2026-1'!R:R,'Planificación 2026-1'!W:W,C145,'Planificación 2026-1'!F:F,"SUNAMPE",'Planificación 2026-1'!X:X,"VIRTUAL",'Planificación 2026-1'!I:I,"&lt;3")</f>
        <v>0</v>
      </c>
      <c r="EF145" s="76">
        <f>SUMIFS('Planificación 2026-1'!R:R,'Planificación 2026-1'!W:W,C145,'Planificación 2026-1'!F:F,"SUNAMPE",'Planificación 2026-1'!X:X,"&lt;&gt;VIRTUAL",'Planificación 2026-1'!I:I,"&lt;3")</f>
        <v>0</v>
      </c>
      <c r="EG145" s="76">
        <f>SUMIFS('Planificación 2026-1'!R:R,'Planificación 2026-1'!W:W,C145,'Planificación 2026-1'!F:F,"FILIAL",'Planificación 2026-1'!X:X,"VIRTUAL",'Planificación 2026-1'!I:I,"&lt;3")</f>
        <v>0</v>
      </c>
      <c r="EH145" s="76">
        <f>SUMIFS('Planificación 2026-1'!R:R,'Planificación 2026-1'!W:W,C145,'Planificación 2026-1'!F:F,"FILIAL",'Planificación 2026-1'!X:X,"&lt;&gt;VIRTUAL",'Planificación 2026-1'!I:I,"&lt;3")</f>
        <v>0</v>
      </c>
      <c r="EI145" s="76">
        <f>SUMIFS('Planificación 2026-1'!R:R,'Planificación 2026-1'!W:W,C145,'Planificación 2026-1'!F:F,"PORUMA",'Planificación 2026-1'!X:X,"VIRTUAL",'Planificación 2026-1'!I:I,"&lt;3")</f>
        <v>0</v>
      </c>
      <c r="EJ145" s="76">
        <f>SUMIFS('Planificación 2026-1'!R:R,'Planificación 2026-1'!W:W,C145,'Planificación 2026-1'!F:F,"PORUMA",'Planificación 2026-1'!X:X,"&lt;&gt;VIRTUAL",'Planificación 2026-1'!I:I,"&lt;3")</f>
        <v>0</v>
      </c>
      <c r="EK145" s="76">
        <f>SUMIFS('Planificación 2026-1'!R:R,'Planificación 2026-1'!W:W,C145,'Planificación 2026-1'!F:F,"HUAURA",'Planificación 2026-1'!X:X,"VIRTUAL",'Planificación 2026-1'!I:I,"&lt;3")</f>
        <v>0</v>
      </c>
      <c r="EL145" s="76">
        <f>SUMIFS('Planificación 2026-1'!R:R,'Planificación 2026-1'!W:W,C145,'Planificación 2026-1'!F:F,"HUAURA",'Planificación 2026-1'!X:X,"&lt;&gt;VIRTUAL",'Planificación 2026-1'!I:I,"&lt;3")</f>
        <v>0</v>
      </c>
      <c r="EM145" s="76"/>
      <c r="EN145" s="76">
        <f t="shared" si="23"/>
        <v>0</v>
      </c>
      <c r="EO145" s="76">
        <f t="shared" si="24"/>
        <v>0</v>
      </c>
      <c r="EP145" s="76" t="b">
        <f t="shared" si="25"/>
        <v>1</v>
      </c>
      <c r="EQ145" s="76" t="str">
        <f t="shared" si="26"/>
        <v/>
      </c>
      <c r="ER145" s="76" t="str">
        <f t="shared" si="31"/>
        <v>PRESENCIAL</v>
      </c>
    </row>
    <row r="146" spans="1:148" hidden="1">
      <c r="A146" s="83"/>
      <c r="B146" s="119">
        <v>143</v>
      </c>
      <c r="C146" s="115" t="s">
        <v>318</v>
      </c>
      <c r="D146" s="112">
        <f>SUMIF('Planificación 2026-1'!W:W,C146,'Planificación 2026-1'!R:R)</f>
        <v>0</v>
      </c>
      <c r="E146" s="114" t="s">
        <v>170</v>
      </c>
      <c r="F146" s="115" t="s">
        <v>171</v>
      </c>
      <c r="G146" s="115" t="s">
        <v>13</v>
      </c>
      <c r="H146" s="115" t="s">
        <v>129</v>
      </c>
      <c r="I146" s="107" t="str">
        <f>IF(SUM(COUNTIFS('Planificación 2026-1'!F:F,"PRINCIPAL",'Planificación 2026-1'!W:W,C146,'Planificación 2026-1'!H:H,"AF"))&gt;0,"P01"," ")</f>
        <v xml:space="preserve"> </v>
      </c>
      <c r="J146" s="108" t="str">
        <f>IF(SUM(COUNTIFS('Planificación 2026-1'!F:F,"PRINCIPAL",'Planificación 2026-1'!W:W,C146,'Planificación 2026-1'!H:H,"EN"))&gt;0,"P02"," ")</f>
        <v xml:space="preserve"> </v>
      </c>
      <c r="K146" s="108" t="str">
        <f>IF(SUM(COUNTIFS('Planificación 2026-1'!F:F,"PRINCIPAL",'Planificación 2026-1'!W:W,C146,'Planificación 2026-1'!H:H,"IS"))&gt;0,"P03"," ")</f>
        <v xml:space="preserve"> </v>
      </c>
      <c r="L146" s="108" t="str">
        <f>IF(SUM(COUNTIFS('Planificación 2026-1'!F:F,"PRINCIPAL",'Planificación 2026-1'!W:W,C146,'Planificación 2026-1'!H:H,"PS"))&gt;0,"P04"," ")</f>
        <v xml:space="preserve"> </v>
      </c>
      <c r="M146" s="108"/>
      <c r="N146" s="108" t="str">
        <f>IF(SUM(COUNTIFS('Planificación 2026-1'!F:F,"PRINCIPAL",'Planificación 2026-1'!W:W,C146,'Planificación 2026-1'!H:H,"IN"))&gt;0,"P06"," ")</f>
        <v xml:space="preserve"> </v>
      </c>
      <c r="O146" s="108" t="str">
        <f>IF(SUM(COUNTIFS('Planificación 2026-1'!F:F,"PRINCIPAL",'Planificación 2026-1'!W:W,C146,'Planificación 2026-1'!H:H,"CA"))&gt;0,"P07"," ")</f>
        <v xml:space="preserve"> </v>
      </c>
      <c r="P146" s="108" t="str">
        <f>IF(SUM(COUNTIFS('Planificación 2026-1'!F:F,"PRINCIPAL",'Planificación 2026-1'!W:W,C146,'Planificación 2026-1'!H:H,"DE"))&gt;0,"P08"," ")</f>
        <v xml:space="preserve"> </v>
      </c>
      <c r="Q146" s="108" t="str">
        <f>IF(SUM(COUNTIFS('Planificación 2026-1'!F:F,"PRINCIPAL",'Planificación 2026-1'!W:W,C146,'Planificación 2026-1'!H:H,"OB"))&gt;0,"P09"," ")</f>
        <v xml:space="preserve"> </v>
      </c>
      <c r="R146" s="108" t="str">
        <f>IF(SUM(COUNTIFS('Planificación 2026-1'!F:F,"PRINCIPAL",'Planificación 2026-1'!W:W,C146,'Planificación 2026-1'!H:H,"MH"))&gt;0,"P31"," ")</f>
        <v xml:space="preserve"> </v>
      </c>
      <c r="S146" s="108" t="str">
        <f>IF(SUM(COUNTIFS('Planificación 2026-1'!F:F,"PRINCIPAL",'Planificación 2026-1'!W:W,C146,'Planificación 2026-1'!H:H,"IC"))&gt;0,"P32"," ")</f>
        <v xml:space="preserve"> </v>
      </c>
      <c r="T146" s="108" t="str">
        <f>IF(SUM(COUNTIFS('Planificación 2026-1'!F:F,"PRINCIPAL",'Planificación 2026-1'!W:W,C146,'Planificación 2026-1'!H:H,"AR"))&gt;0,"P34"," ")</f>
        <v xml:space="preserve"> </v>
      </c>
      <c r="U146" s="108" t="str">
        <f>IF(SUM(COUNTIFS('Planificación 2026-1'!F:F,"PRINCIPAL",'Planificación 2026-1'!W:W,C146,'Planificación 2026-1'!H:H,"T1"))&gt;0,"P35"," ")</f>
        <v xml:space="preserve"> </v>
      </c>
      <c r="V146" s="108" t="str">
        <f>IF(SUM(COUNTIFS('Planificación 2026-1'!F:F,"PRINCIPAL",'Planificación 2026-1'!W:W,C146,'Planificación 2026-1'!H:H,"T3"))&gt;0,"P36"," ")</f>
        <v xml:space="preserve"> </v>
      </c>
      <c r="W146" s="108" t="str">
        <f>IF(SUM(COUNTIFS('Planificación 2026-1'!F:F,"PRINCIPAL",'Planificación 2026-1'!W:W,C146,'Planificación 2026-1'!H:H,"T2"))&gt;0,"P37"," ")</f>
        <v xml:space="preserve"> </v>
      </c>
      <c r="X146" s="108" t="str">
        <f>IF(SUM(COUNTIFS('Planificación 2026-1'!F:F,"PRINCIPAL",'Planificación 2026-1'!W:W,C146,'Planificación 2026-1'!H:H,"AE"))&gt;0,"P38"," ")</f>
        <v xml:space="preserve"> </v>
      </c>
      <c r="Y146" s="108" t="str">
        <f>IF(SUM(COUNTIFS('Planificación 2026-1'!F:F,"PRINCIPAL",'Planificación 2026-1'!W:W,C146,'Planificación 2026-1'!H:H,"T4"))&gt;0,"P55"," ")</f>
        <v xml:space="preserve"> </v>
      </c>
      <c r="Z146" s="108" t="str">
        <f>IF(SUM(COUNTIFS('Planificación 2026-1'!F:F,"FILIAL",'Planificación 2026-1'!W:W,C146,'Planificación 2026-1'!H:H,"AF"))&gt;0," P01"," ")</f>
        <v xml:space="preserve"> </v>
      </c>
      <c r="AA146" s="108" t="str">
        <f>IF(SUM(COUNTIFS('Planificación 2026-1'!F:F,"FILIAL",'Planificación 2026-1'!W:W,C146,'Planificación 2026-1'!H:H,"EN"))&gt;0,"P02"," ")</f>
        <v xml:space="preserve"> </v>
      </c>
      <c r="AB146" s="108" t="str">
        <f>IF(SUM(COUNTIFS('Planificación 2026-1'!F:F,"FILIAL",'Planificación 2026-1'!W:W,C146,'Planificación 2026-1'!H:H,"IS"))&gt;0,"P03"," ")</f>
        <v xml:space="preserve"> </v>
      </c>
      <c r="AC146" s="108" t="str">
        <f>IF(SUM(COUNTIFS('Planificación 2026-1'!F:F,"FILIAL",'Planificación 2026-1'!W:W,C146,'Planificación 2026-1'!H:H,"PS"))&gt;0,"P04"," ")</f>
        <v xml:space="preserve"> </v>
      </c>
      <c r="AD146" s="108"/>
      <c r="AE146" s="108" t="str">
        <f>IF(SUM(COUNTIFS('Planificación 2026-1'!F:F,"FILIAL",'Planificación 2026-1'!W:W,C146,'Planificación 2026-1'!H:H,"IN"))&gt;0,"P06"," ")</f>
        <v xml:space="preserve"> </v>
      </c>
      <c r="AF146" s="108" t="str">
        <f>IF(SUM(COUNTIFS('Planificación 2026-1'!F:F,"FILIAL",'Planificación 2026-1'!W:W,C146,'Planificación 2026-1'!H:H,"CA"))&gt;0,"P07"," ")</f>
        <v xml:space="preserve"> </v>
      </c>
      <c r="AG146" s="108" t="str">
        <f>IF(SUM(COUNTIFS('Planificación 2026-1'!F:F,"FILIAL",'Planificación 2026-1'!W:W,C146,'Planificación 2026-1'!H:H,"DE"))&gt;0,"P08"," ")</f>
        <v xml:space="preserve"> </v>
      </c>
      <c r="AH146" s="108" t="str">
        <f>IF(SUM(COUNTIFS('Planificación 2026-1'!F:F,"FILIAL",'Planificación 2026-1'!W:W,C146,'Planificación 2026-1'!H:H,"OB"))&gt;0,"P09"," ")</f>
        <v xml:space="preserve"> </v>
      </c>
      <c r="AI146" s="108" t="str">
        <f>IF(SUM(COUNTIFS('Planificación 2026-1'!F:F,"FILIAL",'Planificación 2026-1'!W:W,C146,'Planificación 2026-1'!H:H,"MH"))&gt;0,"P31"," ")</f>
        <v xml:space="preserve"> </v>
      </c>
      <c r="AJ146" s="108" t="str">
        <f>IF(SUM(COUNTIFS('Planificación 2026-1'!F:F,"FILIAL",'Planificación 2026-1'!W:W,C146,'Planificación 2026-1'!H:H,"IC"))&gt;0,"P32"," ")</f>
        <v xml:space="preserve"> </v>
      </c>
      <c r="AK146" s="108" t="str">
        <f>IF(SUM(COUNTIFS('Planificación 2026-1'!F:F,"FILIAL",'Planificación 2026-1'!W:W,C146,'Planificación 2026-1'!H:H,"AR"))&gt;0,"P34"," ")</f>
        <v xml:space="preserve"> </v>
      </c>
      <c r="AL146" s="108" t="str">
        <f>IF(SUM(COUNTIFS('Planificación 2026-1'!F:F,"FILIAL",'Planificación 2026-1'!W:W,C146,'Planificación 2026-1'!H:H,"T1"))&gt;0,"P35"," ")</f>
        <v xml:space="preserve"> </v>
      </c>
      <c r="AM146" s="108" t="str">
        <f>IF(SUM(COUNTIFS('Planificación 2026-1'!F:F,"FILIAL",'Planificación 2026-1'!W:W,C146,'Planificación 2026-1'!H:H,"T3"))&gt;0,"P36"," ")</f>
        <v xml:space="preserve"> </v>
      </c>
      <c r="AN146" s="108" t="str">
        <f>IF(SUM(COUNTIFS('Planificación 2026-1'!F:F,"FILIAL",'Planificación 2026-1'!W:W,C146,'Planificación 2026-1'!H:H,"T2"))&gt;0,"P37"," ")</f>
        <v xml:space="preserve"> </v>
      </c>
      <c r="AO146" s="108" t="str">
        <f>IF(SUM(COUNTIFS('Planificación 2026-1'!F:F,"FILIAL",'Planificación 2026-1'!W:W,C146,'Planificación 2026-1'!H:H,"AE"))&gt;0,"P38"," ")</f>
        <v xml:space="preserve"> </v>
      </c>
      <c r="AP146" s="108" t="str">
        <f>IF(SUM(COUNTIFS('Planificación 2026-1'!F:F,"FILIAL",'Planificación 2026-1'!W:W,C146,'Planificación 2026-1'!H:H,"T4"))&gt;0,"P55"," ")</f>
        <v xml:space="preserve"> </v>
      </c>
      <c r="AQ146" s="108" t="str">
        <f>IF(SUM(COUNTIFS('Planificación 2026-1'!F:F,"SUNAMPE",'Planificación 2026-1'!W:W,C146,'Planificación 2026-1'!H:H,"AF"))&gt;0," P01"," ")</f>
        <v xml:space="preserve"> </v>
      </c>
      <c r="AR146" s="108" t="str">
        <f>IF(SUM(COUNTIFS('Planificación 2026-1'!F:F,"SUNAMPE",'Planificación 2026-1'!W:W,C146,'Planificación 2026-1'!H:H,"EN"))&gt;0,"P02"," ")</f>
        <v xml:space="preserve"> </v>
      </c>
      <c r="AS146" s="108" t="str">
        <f>IF(SUM(COUNTIFS('Planificación 2026-1'!F:F,"SUNAMPE",'Planificación 2026-1'!W:W,C146,'Planificación 2026-1'!H:H,"IS"))&gt;0,"P03"," ")</f>
        <v xml:space="preserve"> </v>
      </c>
      <c r="AT146" s="108" t="str">
        <f>IF(SUM(COUNTIFS('Planificación 2026-1'!F:F,"SUNAMPE",'Planificación 2026-1'!W:W,C146,'Planificación 2026-1'!H:H,"PS"))&gt;0,"P04"," ")</f>
        <v xml:space="preserve"> </v>
      </c>
      <c r="AU146" s="108"/>
      <c r="AV146" s="108" t="str">
        <f>IF(SUM(COUNTIFS('Planificación 2026-1'!F:F,"SUNAMPE",'Planificación 2026-1'!W:W,C146,'Planificación 2026-1'!H:H,"IN"))&gt;0,"P06"," ")</f>
        <v xml:space="preserve"> </v>
      </c>
      <c r="AW146" s="108" t="str">
        <f>IF(SUM(COUNTIFS('Planificación 2026-1'!F:F,"SUNAMPE",'Planificación 2026-1'!W:W,C146,'Planificación 2026-1'!H:H,"CA"))&gt;0,"P07"," ")</f>
        <v xml:space="preserve"> </v>
      </c>
      <c r="AX146" s="108" t="str">
        <f>IF(SUM(COUNTIFS('Planificación 2026-1'!F:F,"SUNAMPE",'Planificación 2026-1'!W:W,C146,'Planificación 2026-1'!H:H,"DE"))&gt;0,"P08"," ")</f>
        <v xml:space="preserve"> </v>
      </c>
      <c r="AY146" s="108" t="str">
        <f>IF(SUM(COUNTIFS('Planificación 2026-1'!F:F,"SUNAMPE",'Planificación 2026-1'!W:W,C146,'Planificación 2026-1'!H:H,"OB"))&gt;0,"P09"," ")</f>
        <v xml:space="preserve"> </v>
      </c>
      <c r="AZ146" s="108" t="str">
        <f>IF(SUM(COUNTIFS('Planificación 2026-1'!F:F,"SUNAMPE",'Planificación 2026-1'!W:W,C146,'Planificación 2026-1'!H:H,"MH"))&gt;0,"P31"," ")</f>
        <v xml:space="preserve"> </v>
      </c>
      <c r="BA146" s="108" t="str">
        <f>IF(SUM(COUNTIFS('Planificación 2026-1'!F:F,"SUNAMPE",'Planificación 2026-1'!W:W,C146,'Planificación 2026-1'!H:H,"IC"))&gt;0,"P32"," ")</f>
        <v xml:space="preserve"> </v>
      </c>
      <c r="BB146" s="108" t="str">
        <f>IF(SUM(COUNTIFS('Planificación 2026-1'!F:F,"SUNAMPE",'Planificación 2026-1'!W:W,C146,'Planificación 2026-1'!H:H,"AR"))&gt;0,"P34"," ")</f>
        <v xml:space="preserve"> </v>
      </c>
      <c r="BC146" s="108" t="str">
        <f>IF(SUM(COUNTIFS('Planificación 2026-1'!F:F,"SUNAMPE",'Planificación 2026-1'!W:W,C146,'Planificación 2026-1'!H:H,"T1"))&gt;0,"P35"," ")</f>
        <v xml:space="preserve"> </v>
      </c>
      <c r="BD146" s="108" t="str">
        <f>IF(SUM(COUNTIFS('Planificación 2026-1'!F:F,"SUNAMPE",'Planificación 2026-1'!W:W,C146,'Planificación 2026-1'!H:H,"T3"))&gt;0,"P36"," ")</f>
        <v xml:space="preserve"> </v>
      </c>
      <c r="BE146" s="108" t="str">
        <f>IF(SUM(COUNTIFS('Planificación 2026-1'!F:F,"SUNAMPE",'Planificación 2026-1'!W:W,C146,'Planificación 2026-1'!H:H,"T2"))&gt;0,"P37"," ")</f>
        <v xml:space="preserve"> </v>
      </c>
      <c r="BF146" s="108" t="str">
        <f>IF(SUM(COUNTIFS('Planificación 2026-1'!F:F,"SUNAMPE",'Planificación 2026-1'!W:W,C146,'Planificación 2026-1'!H:H,"AE"))&gt;0,"P38"," ")</f>
        <v xml:space="preserve"> </v>
      </c>
      <c r="BG146" s="108" t="str">
        <f>IF(SUM(COUNTIFS('Planificación 2026-1'!F:F,"SUNAMPE",'Planificación 2026-1'!W:W,C146,'Planificación 2026-1'!H:H,"T4"))&gt;0,"P55"," ")</f>
        <v xml:space="preserve"> </v>
      </c>
      <c r="BH146" s="108" t="str">
        <f>IF(SUM(COUNTIFS('Planificación 2026-1'!F:F,"HUAURA",'Planificación 2026-1'!W:W,C146,'Planificación 2026-1'!H:H,"AF"))&gt;0," P01"," ")</f>
        <v xml:space="preserve"> </v>
      </c>
      <c r="BI146" s="108" t="str">
        <f>IF(SUM(COUNTIFS('Planificación 2026-1'!F:F,"HUAURA",'Planificación 2026-1'!W:W,C146,'Planificación 2026-1'!H:H,"EN"))&gt;0,"P02"," ")</f>
        <v xml:space="preserve"> </v>
      </c>
      <c r="BJ146" s="108" t="str">
        <f>IF(SUM(COUNTIFS('Planificación 2026-1'!F:F,"HUAURA",'Planificación 2026-1'!W:W,C146,'Planificación 2026-1'!H:H,"IS"))&gt;0,"P03"," ")</f>
        <v xml:space="preserve"> </v>
      </c>
      <c r="BK146" s="108" t="str">
        <f>IF(SUM(COUNTIFS('Planificación 2026-1'!F:F,"HUAURA",'Planificación 2026-1'!W:W,C146,'Planificación 2026-1'!H:H,"PS"))&gt;0,"P04"," ")</f>
        <v xml:space="preserve"> </v>
      </c>
      <c r="BL146" s="108"/>
      <c r="BM146" s="108" t="str">
        <f>IF(SUM(COUNTIFS('Planificación 2026-1'!F:F,"HUAURA",'Planificación 2026-1'!W:W,C146,'Planificación 2026-1'!H:H,"IN"))&gt;0,"P06"," ")</f>
        <v xml:space="preserve"> </v>
      </c>
      <c r="BN146" s="108" t="str">
        <f>IF(SUM(COUNTIFS('Planificación 2026-1'!F:F,"HUAURA",'Planificación 2026-1'!W:W,C146,'Planificación 2026-1'!H:H,"CA"))&gt;0,"P07"," ")</f>
        <v xml:space="preserve"> </v>
      </c>
      <c r="BO146" s="108" t="str">
        <f>IF(SUM(COUNTIFS('Planificación 2026-1'!F:F,"HUAURA",'Planificación 2026-1'!W:W,C146,'Planificación 2026-1'!H:H,"DE"))&gt;0,"P08"," ")</f>
        <v xml:space="preserve"> </v>
      </c>
      <c r="BP146" s="108" t="str">
        <f>IF(SUM(COUNTIFS('Planificación 2026-1'!F:F,"HUAURA",'Planificación 2026-1'!W:W,C146,'Planificación 2026-1'!H:H,"OB"))&gt;0,"P09"," ")</f>
        <v xml:space="preserve"> </v>
      </c>
      <c r="BQ146" s="108" t="str">
        <f>IF(SUM(COUNTIFS('Planificación 2026-1'!F:F,"HUAURA",'Planificación 2026-1'!W:W,C146,'Planificación 2026-1'!H:H,"MH"))&gt;0,"P31"," ")</f>
        <v xml:space="preserve"> </v>
      </c>
      <c r="BR146" s="108" t="str">
        <f>IF(SUM(COUNTIFS('Planificación 2026-1'!F:F,"HUAURA",'Planificación 2026-1'!W:W,C146,'Planificación 2026-1'!H:H,"IC"))&gt;0,"P32"," ")</f>
        <v xml:space="preserve"> </v>
      </c>
      <c r="BS146" s="108" t="str">
        <f>IF(SUM(COUNTIFS('Planificación 2026-1'!F:F,"HUAURA",'Planificación 2026-1'!W:W,C146,'Planificación 2026-1'!H:H,"AR"))&gt;0,"P34"," ")</f>
        <v xml:space="preserve"> </v>
      </c>
      <c r="BT146" s="108" t="str">
        <f>IF(SUM(COUNTIFS('Planificación 2026-1'!F:F,"HUAURA",'Planificación 2026-1'!W:W,C146,'Planificación 2026-1'!H:H,"T1"))&gt;0,"P35"," ")</f>
        <v xml:space="preserve"> </v>
      </c>
      <c r="BU146" s="108" t="str">
        <f>IF(SUM(COUNTIFS('Planificación 2026-1'!F:F,"HUAURA",'Planificación 2026-1'!W:W,C146,'Planificación 2026-1'!H:H,"T3"))&gt;0,"P36"," ")</f>
        <v xml:space="preserve"> </v>
      </c>
      <c r="BV146" s="108" t="str">
        <f>IF(SUM(COUNTIFS('Planificación 2026-1'!F:F,"HUAURA",'Planificación 2026-1'!W:W,C146,'Planificación 2026-1'!H:H,"T2"))&gt;0,"P37"," ")</f>
        <v xml:space="preserve"> </v>
      </c>
      <c r="BW146" s="108" t="str">
        <f>IF(SUM(COUNTIFS('Planificación 2026-1'!F:F,"HUAURA",'Planificación 2026-1'!W:W,C146,'Planificación 2026-1'!H:H,"AE"))&gt;0,"P38"," ")</f>
        <v xml:space="preserve"> </v>
      </c>
      <c r="BX146" s="108" t="str">
        <f>IF(SUM(COUNTIFS('Planificación 2026-1'!F:F,"HUAURA",'Planificación 2026-1'!W:W,C146,'Planificación 2026-1'!H:H,"T4"))&gt;0,"P55"," ")</f>
        <v xml:space="preserve"> </v>
      </c>
      <c r="BY146" s="109">
        <f>SUMIFS('Planificación 2026-1'!R:R,'Planificación 2026-1'!W:W,C146,'Planificación 2026-1'!H:H,"AF",'Planificación 2026-1'!I:I,"&gt;2")</f>
        <v>0</v>
      </c>
      <c r="BZ146" s="109">
        <f>SUMIFS('Planificación 2026-1'!R:R,'Planificación 2026-1'!W:W,C146,'Planificación 2026-1'!H:H,"EN",'Planificación 2026-1'!I:I,"&gt;2")</f>
        <v>0</v>
      </c>
      <c r="CA146" s="109">
        <f>SUMIFS('Planificación 2026-1'!R:R,'Planificación 2026-1'!W:W,C146,'Planificación 2026-1'!H:H,"IS",'Planificación 2026-1'!I:I,"&gt;2")</f>
        <v>0</v>
      </c>
      <c r="CB146" s="109">
        <f>SUMIFS('Planificación 2026-1'!R:R,'Planificación 2026-1'!W:W,C146,'Planificación 2026-1'!H:H,"PS",'Planificación 2026-1'!I:I,"&gt;2")</f>
        <v>0</v>
      </c>
      <c r="CC146" s="109">
        <f>SUMIFS('Planificación 2026-1'!R:R,'Planificación 2026-1'!W:W,C146,'Planificación 2026-1'!H:H,"IN",'Planificación 2026-1'!I:I,"&gt;2")</f>
        <v>0</v>
      </c>
      <c r="CD146" s="109">
        <f>SUMIFS('Planificación 2026-1'!R:R,'Planificación 2026-1'!W:W,C146,'Planificación 2026-1'!H:H,"CA",'Planificación 2026-1'!I:I,"&gt;2")</f>
        <v>0</v>
      </c>
      <c r="CE146" s="109">
        <f>SUMIFS('Planificación 2026-1'!R:R,'Planificación 2026-1'!W:W,C146,'Planificación 2026-1'!H:H,"DE",'Planificación 2026-1'!I:I,"&gt;2")</f>
        <v>0</v>
      </c>
      <c r="CF146" s="109">
        <f>SUMIFS('Planificación 2026-1'!R:R,'Planificación 2026-1'!W:W,C146,'Planificación 2026-1'!H:H,"OB",'Planificación 2026-1'!I:I,"&gt;2")</f>
        <v>0</v>
      </c>
      <c r="CG146" s="109">
        <f>SUMIFS('Planificación 2026-1'!R:R,'Planificación 2026-1'!W:W,C146,'Planificación 2026-1'!H:H,"MH",'Planificación 2026-1'!I:I,"&gt;2")</f>
        <v>0</v>
      </c>
      <c r="CH146" s="109">
        <f>SUMIFS('Planificación 2026-1'!R:R,'Planificación 2026-1'!W:W,C146,'Planificación 2026-1'!H:H,"IC",'Planificación 2026-1'!I:I,"&gt;2")</f>
        <v>0</v>
      </c>
      <c r="CI146" s="109">
        <f>SUMIFS('Planificación 2026-1'!R:R,'Planificación 2026-1'!W:W,C146,'Planificación 2026-1'!H:H,"AR",'Planificación 2026-1'!I:I,"&gt;2")</f>
        <v>0</v>
      </c>
      <c r="CJ146" s="109">
        <f>SUMIFS('Planificación 2026-1'!R:R,'Planificación 2026-1'!W:W,C146,'Planificación 2026-1'!H:H,"T1",'Planificación 2026-1'!I:I,"&gt;2")</f>
        <v>0</v>
      </c>
      <c r="CK146" s="109">
        <f>SUMIFS('Planificación 2026-1'!R:R,'Planificación 2026-1'!W:W,C146,'Planificación 2026-1'!H:H,"T3",'Planificación 2026-1'!I:I,"&gt;2")</f>
        <v>0</v>
      </c>
      <c r="CL146" s="109">
        <f>SUMIFS('Planificación 2026-1'!R:R,'Planificación 2026-1'!W:W,C146,'Planificación 2026-1'!H:H,"T2",'Planificación 2026-1'!I:I,"&gt;2")</f>
        <v>0</v>
      </c>
      <c r="CM146" s="109">
        <f>SUMIFS('Planificación 2026-1'!R:R,'Planificación 2026-1'!W:W,C146,'Planificación 2026-1'!H:H,"AE",'Planificación 2026-1'!I:I,"&gt;2")</f>
        <v>0</v>
      </c>
      <c r="CN146" s="109">
        <f>SUMIFS('Planificación 2026-1'!R:R,'Planificación 2026-1'!W:W,C146,'Planificación 2026-1'!H:H,"T4",'Planificación 2026-1'!I:I,"&gt;2")</f>
        <v>0</v>
      </c>
      <c r="CO146" s="109">
        <f>SUMIFS('Planificación 2026-1'!R:R,'Planificación 2026-1'!W:W,C146,'Planificación 2026-1'!H:H,"AF",'Planificación 2026-1'!I:I,"&lt;3")</f>
        <v>0</v>
      </c>
      <c r="CP146" s="109">
        <f>SUMIFS('Planificación 2026-1'!R:R,'Planificación 2026-1'!W:W,C146,'Planificación 2026-1'!H:H,"EN",'Planificación 2026-1'!I:I,"&lt;3")</f>
        <v>0</v>
      </c>
      <c r="CQ146" s="109">
        <f>SUMIFS('Planificación 2026-1'!R:R,'Planificación 2026-1'!W:W,C146,'Planificación 2026-1'!H:H,"IS",'Planificación 2026-1'!I:I,"&lt;3")</f>
        <v>0</v>
      </c>
      <c r="CR146" s="109">
        <f>SUMIFS('Planificación 2026-1'!R:R,'Planificación 2026-1'!W:W,C146,'Planificación 2026-1'!H:H,"PS",'Planificación 2026-1'!I:I,"&lt;3")</f>
        <v>0</v>
      </c>
      <c r="CS146" s="109">
        <f>SUMIFS('Planificación 2026-1'!R:R,'Planificación 2026-1'!W:W,C146,'Planificación 2026-1'!H:H,"IN",'Planificación 2026-1'!I:I,"&lt;3")</f>
        <v>0</v>
      </c>
      <c r="CT146" s="109">
        <f>SUMIFS('Planificación 2026-1'!R:R,'Planificación 2026-1'!W:W,C146,'Planificación 2026-1'!H:H,"CA",'Planificación 2026-1'!I:I,"&lt;3")</f>
        <v>0</v>
      </c>
      <c r="CU146" s="109">
        <f>SUMIFS('Planificación 2026-1'!R:R,'Planificación 2026-1'!W:W,C146,'Planificación 2026-1'!H:H,"DE",'Planificación 2026-1'!I:I,"&lt;3")</f>
        <v>0</v>
      </c>
      <c r="CV146" s="109">
        <f>SUMIFS('Planificación 2026-1'!R:R,'Planificación 2026-1'!W:W,C146,'Planificación 2026-1'!H:H,"OB",'Planificación 2026-1'!I:I,"&lt;3")</f>
        <v>0</v>
      </c>
      <c r="CW146" s="109">
        <f>SUMIFS('Planificación 2026-1'!R:R,'Planificación 2026-1'!W:W,C146,'Planificación 2026-1'!H:H,"MH",'Planificación 2026-1'!I:I,"&lt;3")</f>
        <v>0</v>
      </c>
      <c r="CX146" s="109">
        <f>SUMIFS('Planificación 2026-1'!R:R,'Planificación 2026-1'!W:W,C146,'Planificación 2026-1'!H:H,"IC",'Planificación 2026-1'!I:I,"&lt;3")</f>
        <v>0</v>
      </c>
      <c r="CY146" s="109">
        <f>SUMIFS('Planificación 2026-1'!R:R,'Planificación 2026-1'!W:W,C146,'Planificación 2026-1'!H:H,"AR",'Planificación 2026-1'!I:I,"&lt;3")</f>
        <v>0</v>
      </c>
      <c r="CZ146" s="109">
        <f>SUMIFS('Planificación 2026-1'!R:R,'Planificación 2026-1'!W:W,C146,'Planificación 2026-1'!H:H,"T1",'Planificación 2026-1'!I:I,"&lt;3")</f>
        <v>0</v>
      </c>
      <c r="DA146" s="109">
        <f>SUMIFS('Planificación 2026-1'!R:R,'Planificación 2026-1'!W:W,C146,'Planificación 2026-1'!H:H,"T3",'Planificación 2026-1'!I:I,"&lt;3")</f>
        <v>0</v>
      </c>
      <c r="DB146" s="109">
        <f>SUMIFS('Planificación 2026-1'!R:R,'Planificación 2026-1'!W:W,C146,'Planificación 2026-1'!H:H,"T2",'Planificación 2026-1'!I:I,"&lt;3")</f>
        <v>0</v>
      </c>
      <c r="DC146" s="109">
        <f>SUMIFS('Planificación 2026-1'!R:R,'Planificación 2026-1'!W:W,C146,'Planificación 2026-1'!H:H,"AE",'Planificación 2026-1'!I:I,"&lt;3")</f>
        <v>0</v>
      </c>
      <c r="DD146" s="109">
        <f>SUMIFS('Planificación 2026-1'!R:R,'Planificación 2026-1'!W:W,C146,'Planificación 2026-1'!H:H,"T4",'Planificación 2026-1'!I:I,"&lt;3")</f>
        <v>0</v>
      </c>
      <c r="DE146" s="108" t="str">
        <f t="shared" si="27"/>
        <v/>
      </c>
      <c r="DF146" s="41">
        <f>IF(C146="","",SUMIFS('Planificación 2026-1'!R:R,'Planificación 2026-1'!W:W,C146,'Planificación 2026-1'!F:F,"PRINCIPAL",'Planificación 2026-1'!X:X,"VIRTUAL"))</f>
        <v>0</v>
      </c>
      <c r="DG146" s="41">
        <f>IF(C146="","",SUMIFS('Planificación 2026-1'!R:R,'Planificación 2026-1'!W:W,C146,'Planificación 2026-1'!F:F,"PRINCIPAL",'Planificación 2026-1'!X:X,"PRESENCIAL"))</f>
        <v>0</v>
      </c>
      <c r="DH146" s="41">
        <f>IF(C146="","",SUMIFS('Planificación 2026-1'!R:R,'Planificación 2026-1'!W:W,C146,'Planificación 2026-1'!F:F,"PRINCIPAL",'Planificación 2026-1'!X:X,"HIBRIDO PRESENCIAL"))</f>
        <v>0</v>
      </c>
      <c r="DI146" s="108" t="str">
        <f t="shared" si="28"/>
        <v/>
      </c>
      <c r="DJ146" s="108">
        <f>IF(C146="","",SUMIFS('Planificación 2026-1'!R:R,'Planificación 2026-1'!W:W,C146,'Planificación 2026-1'!F:F,"FILIAL",'Planificación 2026-1'!X:X,"VIRTUAL"))</f>
        <v>0</v>
      </c>
      <c r="DK146" s="110">
        <f>IF(C146="","",SUMIFS('Planificación 2026-1'!R:R,'Planificación 2026-1'!W:W,C146,'Planificación 2026-1'!F:F,"FILIAL",'Planificación 2026-1'!X:X,"PRESENCIAL"))</f>
        <v>0</v>
      </c>
      <c r="DL146" s="61">
        <f>IF(C146="","",SUMIFS('Planificación 2026-1'!R:R,'Planificación 2026-1'!W:W,C146,'Planificación 2026-1'!F:F,"FILIAL",'Planificación 2026-1'!X:X,"HIBRIDO PRESENCIAL"))</f>
        <v>0</v>
      </c>
      <c r="DM146" s="111" t="str">
        <f t="shared" si="29"/>
        <v/>
      </c>
      <c r="DN146" s="108">
        <f>IF(C146="","",SUMIFS('Planificación 2026-1'!R:R,'Planificación 2026-1'!W:W,C146,'Planificación 2026-1'!F:F,"SUNAMPE",'Planificación 2026-1'!X:X,"VIRTUAL"))</f>
        <v>0</v>
      </c>
      <c r="DO146" s="61">
        <f>IF(C146="","",SUMIFS('Planificación 2026-1'!R:R,'Planificación 2026-1'!W:W,C146,'Planificación 2026-1'!F:F,"SUNAMPE",'Planificación 2026-1'!X:X,"PRESENCIAL"))</f>
        <v>0</v>
      </c>
      <c r="DP146" s="111" t="str">
        <f t="shared" si="30"/>
        <v/>
      </c>
      <c r="DQ146" s="108">
        <f>IF(C146="","",SUMIFS('Planificación 2026-1'!R:R,'Planificación 2026-1'!W:W,C146,'Planificación 2026-1'!F:F,"HUAURA",'Planificación 2026-1'!X:X,"VIRTUAL"))</f>
        <v>0</v>
      </c>
      <c r="DR146" s="61">
        <f>IF(C146="","",SUMIFS('Planificación 2026-1'!R:R,'Planificación 2026-1'!W:W,C146,'Planificación 2026-1'!F:F,"HUAURA",'Planificación 2026-1'!X:X,"PRESENCIAL"))</f>
        <v>0</v>
      </c>
      <c r="DS146" s="76">
        <f>SUMIFS('Planificación 2026-1'!R:R,'Planificación 2026-1'!W:W,C146,'Planificación 2026-1'!F:F,"PRINCIPAL",'Planificación 2026-1'!X:X,"VIRTUAL",'Planificación 2026-1'!I:I,"&gt;2")</f>
        <v>0</v>
      </c>
      <c r="DT146" s="76">
        <f>SUMIFS('Planificación 2026-1'!R:R,'Planificación 2026-1'!W:W,C146,'Planificación 2026-1'!F:F,"PRINCIPAL",'Planificación 2026-1'!X:X,"&lt;&gt;VIRTUAL",'Planificación 2026-1'!I:I,"&gt;2")</f>
        <v>0</v>
      </c>
      <c r="DU146" s="76">
        <f>SUMIFS('Planificación 2026-1'!R:R,'Planificación 2026-1'!W:W,C146,'Planificación 2026-1'!F:F,"SUNAMPE",'Planificación 2026-1'!X:X,"VIRTUAL",'Planificación 2026-1'!I:I,"&gt;2")</f>
        <v>0</v>
      </c>
      <c r="DV146" s="76">
        <f>SUMIFS('Planificación 2026-1'!R:R,'Planificación 2026-1'!W:W,C146,'Planificación 2026-1'!F:F,"SUNAMPE",'Planificación 2026-1'!X:X,"&lt;&gt;VIRTUAL",'Planificación 2026-1'!I:I,"&gt;2")</f>
        <v>0</v>
      </c>
      <c r="DW146" s="76">
        <f>SUMIFS('Planificación 2026-1'!R:R,'Planificación 2026-1'!W:W,C146,'Planificación 2026-1'!F:F,"FILIAL",'Planificación 2026-1'!X:X,"VIRTUAL",'Planificación 2026-1'!I:I,"&gt;2")</f>
        <v>0</v>
      </c>
      <c r="DX146" s="76">
        <f>SUMIFS('Planificación 2026-1'!R:R,'Planificación 2026-1'!W:W,C146,'Planificación 2026-1'!F:F,"FILIAL",'Planificación 2026-1'!X:X,"&lt;&gt;VIRTUAL",'Planificación 2026-1'!I:I,"&gt;2")</f>
        <v>0</v>
      </c>
      <c r="DY146" s="76">
        <f>SUMIFS('Planificación 2026-1'!R:R,'Planificación 2026-1'!W:W,C146,'Planificación 2026-1'!F:F,"PORUMA",'Planificación 2026-1'!X:X,"VIRTUAL",'Planificación 2026-1'!I:I,"&gt;2")</f>
        <v>0</v>
      </c>
      <c r="DZ146" s="76">
        <f>SUMIFS('Planificación 2026-1'!R:R,'Planificación 2026-1'!W:W,C146,'Planificación 2026-1'!F:F,"PORUMA",'Planificación 2026-1'!X:X,"&lt;&gt;VIRTUAL",'Planificación 2026-1'!I:I,"&gt;2")</f>
        <v>0</v>
      </c>
      <c r="EA146" s="76">
        <f>SUMIFS('Planificación 2026-1'!R:R,'Planificación 2026-1'!W:W,C146,'Planificación 2026-1'!F:F,"HUAURA",'Planificación 2026-1'!X:X,"VIRTUAL",'Planificación 2026-1'!I:I,"&gt;2")</f>
        <v>0</v>
      </c>
      <c r="EB146" s="76">
        <f>SUMIFS('Planificación 2026-1'!R:R,'Planificación 2026-1'!W:W,C146,'Planificación 2026-1'!F:F,"HUAURA",'Planificación 2026-1'!X:X,"&lt;&gt;VIRTUAL",'Planificación 2026-1'!I:I,"&gt;2")</f>
        <v>0</v>
      </c>
      <c r="EC146" s="76">
        <f>SUMIFS('Planificación 2026-1'!R:R,'Planificación 2026-1'!W:W,C146,'Planificación 2026-1'!F:F,"PRINCIPAL",'Planificación 2026-1'!X:X,"VIRTUAL",'Planificación 2026-1'!I:I,"&lt;3")</f>
        <v>0</v>
      </c>
      <c r="ED146" s="76">
        <f>SUMIFS('Planificación 2026-1'!R:R,'Planificación 2026-1'!W:W,C146,'Planificación 2026-1'!F:F,"PRINCIPAL",'Planificación 2026-1'!X:X,"&lt;&gt;VIRTUAL",'Planificación 2026-1'!I:I,"&lt;3")</f>
        <v>0</v>
      </c>
      <c r="EE146" s="76">
        <f>SUMIFS('Planificación 2026-1'!R:R,'Planificación 2026-1'!W:W,C146,'Planificación 2026-1'!F:F,"SUNAMPE",'Planificación 2026-1'!X:X,"VIRTUAL",'Planificación 2026-1'!I:I,"&lt;3")</f>
        <v>0</v>
      </c>
      <c r="EF146" s="76">
        <f>SUMIFS('Planificación 2026-1'!R:R,'Planificación 2026-1'!W:W,C146,'Planificación 2026-1'!F:F,"SUNAMPE",'Planificación 2026-1'!X:X,"&lt;&gt;VIRTUAL",'Planificación 2026-1'!I:I,"&lt;3")</f>
        <v>0</v>
      </c>
      <c r="EG146" s="76">
        <f>SUMIFS('Planificación 2026-1'!R:R,'Planificación 2026-1'!W:W,C146,'Planificación 2026-1'!F:F,"FILIAL",'Planificación 2026-1'!X:X,"VIRTUAL",'Planificación 2026-1'!I:I,"&lt;3")</f>
        <v>0</v>
      </c>
      <c r="EH146" s="76">
        <f>SUMIFS('Planificación 2026-1'!R:R,'Planificación 2026-1'!W:W,C146,'Planificación 2026-1'!F:F,"FILIAL",'Planificación 2026-1'!X:X,"&lt;&gt;VIRTUAL",'Planificación 2026-1'!I:I,"&lt;3")</f>
        <v>0</v>
      </c>
      <c r="EI146" s="76">
        <f>SUMIFS('Planificación 2026-1'!R:R,'Planificación 2026-1'!W:W,C146,'Planificación 2026-1'!F:F,"PORUMA",'Planificación 2026-1'!X:X,"VIRTUAL",'Planificación 2026-1'!I:I,"&lt;3")</f>
        <v>0</v>
      </c>
      <c r="EJ146" s="76">
        <f>SUMIFS('Planificación 2026-1'!R:R,'Planificación 2026-1'!W:W,C146,'Planificación 2026-1'!F:F,"PORUMA",'Planificación 2026-1'!X:X,"&lt;&gt;VIRTUAL",'Planificación 2026-1'!I:I,"&lt;3")</f>
        <v>0</v>
      </c>
      <c r="EK146" s="76">
        <f>SUMIFS('Planificación 2026-1'!R:R,'Planificación 2026-1'!W:W,C146,'Planificación 2026-1'!F:F,"HUAURA",'Planificación 2026-1'!X:X,"VIRTUAL",'Planificación 2026-1'!I:I,"&lt;3")</f>
        <v>0</v>
      </c>
      <c r="EL146" s="76">
        <f>SUMIFS('Planificación 2026-1'!R:R,'Planificación 2026-1'!W:W,C146,'Planificación 2026-1'!F:F,"HUAURA",'Planificación 2026-1'!X:X,"&lt;&gt;VIRTUAL",'Planificación 2026-1'!I:I,"&lt;3")</f>
        <v>0</v>
      </c>
      <c r="EM146" s="76"/>
      <c r="EN146" s="76">
        <f t="shared" si="23"/>
        <v>0</v>
      </c>
      <c r="EO146" s="76">
        <f t="shared" si="24"/>
        <v>0</v>
      </c>
      <c r="EP146" s="76" t="b">
        <f t="shared" si="25"/>
        <v>1</v>
      </c>
      <c r="EQ146" s="76" t="str">
        <f t="shared" si="26"/>
        <v/>
      </c>
      <c r="ER146" s="76" t="str">
        <f t="shared" si="31"/>
        <v>PRESENCIAL</v>
      </c>
    </row>
    <row r="147" spans="1:148" hidden="1">
      <c r="A147" s="83"/>
      <c r="B147" s="119">
        <v>144</v>
      </c>
      <c r="C147" s="115" t="s">
        <v>319</v>
      </c>
      <c r="D147" s="112">
        <f>SUMIF('Planificación 2026-1'!W:W,C147,'Planificación 2026-1'!R:R)</f>
        <v>0</v>
      </c>
      <c r="E147" s="114" t="s">
        <v>173</v>
      </c>
      <c r="F147" s="115" t="s">
        <v>171</v>
      </c>
      <c r="G147" s="115" t="s">
        <v>13</v>
      </c>
      <c r="H147" s="115" t="s">
        <v>129</v>
      </c>
      <c r="I147" s="107" t="str">
        <f>IF(SUM(COUNTIFS('Planificación 2026-1'!F:F,"PRINCIPAL",'Planificación 2026-1'!W:W,C147,'Planificación 2026-1'!H:H,"AF"))&gt;0,"P01"," ")</f>
        <v xml:space="preserve"> </v>
      </c>
      <c r="J147" s="108" t="str">
        <f>IF(SUM(COUNTIFS('Planificación 2026-1'!F:F,"PRINCIPAL",'Planificación 2026-1'!W:W,C147,'Planificación 2026-1'!H:H,"EN"))&gt;0,"P02"," ")</f>
        <v xml:space="preserve"> </v>
      </c>
      <c r="K147" s="108" t="str">
        <f>IF(SUM(COUNTIFS('Planificación 2026-1'!F:F,"PRINCIPAL",'Planificación 2026-1'!W:W,C147,'Planificación 2026-1'!H:H,"IS"))&gt;0,"P03"," ")</f>
        <v xml:space="preserve"> </v>
      </c>
      <c r="L147" s="108" t="str">
        <f>IF(SUM(COUNTIFS('Planificación 2026-1'!F:F,"PRINCIPAL",'Planificación 2026-1'!W:W,C147,'Planificación 2026-1'!H:H,"PS"))&gt;0,"P04"," ")</f>
        <v xml:space="preserve"> </v>
      </c>
      <c r="M147" s="108"/>
      <c r="N147" s="108" t="str">
        <f>IF(SUM(COUNTIFS('Planificación 2026-1'!F:F,"PRINCIPAL",'Planificación 2026-1'!W:W,C147,'Planificación 2026-1'!H:H,"IN"))&gt;0,"P06"," ")</f>
        <v xml:space="preserve"> </v>
      </c>
      <c r="O147" s="108" t="str">
        <f>IF(SUM(COUNTIFS('Planificación 2026-1'!F:F,"PRINCIPAL",'Planificación 2026-1'!W:W,C147,'Planificación 2026-1'!H:H,"CA"))&gt;0,"P07"," ")</f>
        <v xml:space="preserve"> </v>
      </c>
      <c r="P147" s="108" t="str">
        <f>IF(SUM(COUNTIFS('Planificación 2026-1'!F:F,"PRINCIPAL",'Planificación 2026-1'!W:W,C147,'Planificación 2026-1'!H:H,"DE"))&gt;0,"P08"," ")</f>
        <v xml:space="preserve"> </v>
      </c>
      <c r="Q147" s="108" t="str">
        <f>IF(SUM(COUNTIFS('Planificación 2026-1'!F:F,"PRINCIPAL",'Planificación 2026-1'!W:W,C147,'Planificación 2026-1'!H:H,"OB"))&gt;0,"P09"," ")</f>
        <v xml:space="preserve"> </v>
      </c>
      <c r="R147" s="108" t="str">
        <f>IF(SUM(COUNTIFS('Planificación 2026-1'!F:F,"PRINCIPAL",'Planificación 2026-1'!W:W,C147,'Planificación 2026-1'!H:H,"MH"))&gt;0,"P31"," ")</f>
        <v xml:space="preserve"> </v>
      </c>
      <c r="S147" s="108" t="str">
        <f>IF(SUM(COUNTIFS('Planificación 2026-1'!F:F,"PRINCIPAL",'Planificación 2026-1'!W:W,C147,'Planificación 2026-1'!H:H,"IC"))&gt;0,"P32"," ")</f>
        <v xml:space="preserve"> </v>
      </c>
      <c r="T147" s="108" t="str">
        <f>IF(SUM(COUNTIFS('Planificación 2026-1'!F:F,"PRINCIPAL",'Planificación 2026-1'!W:W,C147,'Planificación 2026-1'!H:H,"AR"))&gt;0,"P34"," ")</f>
        <v xml:space="preserve"> </v>
      </c>
      <c r="U147" s="108" t="str">
        <f>IF(SUM(COUNTIFS('Planificación 2026-1'!F:F,"PRINCIPAL",'Planificación 2026-1'!W:W,C147,'Planificación 2026-1'!H:H,"T1"))&gt;0,"P35"," ")</f>
        <v xml:space="preserve"> </v>
      </c>
      <c r="V147" s="108" t="str">
        <f>IF(SUM(COUNTIFS('Planificación 2026-1'!F:F,"PRINCIPAL",'Planificación 2026-1'!W:W,C147,'Planificación 2026-1'!H:H,"T3"))&gt;0,"P36"," ")</f>
        <v xml:space="preserve"> </v>
      </c>
      <c r="W147" s="108" t="str">
        <f>IF(SUM(COUNTIFS('Planificación 2026-1'!F:F,"PRINCIPAL",'Planificación 2026-1'!W:W,C147,'Planificación 2026-1'!H:H,"T2"))&gt;0,"P37"," ")</f>
        <v xml:space="preserve"> </v>
      </c>
      <c r="X147" s="108" t="str">
        <f>IF(SUM(COUNTIFS('Planificación 2026-1'!F:F,"PRINCIPAL",'Planificación 2026-1'!W:W,C147,'Planificación 2026-1'!H:H,"AE"))&gt;0,"P38"," ")</f>
        <v xml:space="preserve"> </v>
      </c>
      <c r="Y147" s="108" t="str">
        <f>IF(SUM(COUNTIFS('Planificación 2026-1'!F:F,"PRINCIPAL",'Planificación 2026-1'!W:W,C147,'Planificación 2026-1'!H:H,"T4"))&gt;0,"P55"," ")</f>
        <v xml:space="preserve"> </v>
      </c>
      <c r="Z147" s="108" t="str">
        <f>IF(SUM(COUNTIFS('Planificación 2026-1'!F:F,"FILIAL",'Planificación 2026-1'!W:W,C147,'Planificación 2026-1'!H:H,"AF"))&gt;0," P01"," ")</f>
        <v xml:space="preserve"> </v>
      </c>
      <c r="AA147" s="108" t="str">
        <f>IF(SUM(COUNTIFS('Planificación 2026-1'!F:F,"FILIAL",'Planificación 2026-1'!W:W,C147,'Planificación 2026-1'!H:H,"EN"))&gt;0,"P02"," ")</f>
        <v xml:space="preserve"> </v>
      </c>
      <c r="AB147" s="108" t="str">
        <f>IF(SUM(COUNTIFS('Planificación 2026-1'!F:F,"FILIAL",'Planificación 2026-1'!W:W,C147,'Planificación 2026-1'!H:H,"IS"))&gt;0,"P03"," ")</f>
        <v xml:space="preserve"> </v>
      </c>
      <c r="AC147" s="108" t="str">
        <f>IF(SUM(COUNTIFS('Planificación 2026-1'!F:F,"FILIAL",'Planificación 2026-1'!W:W,C147,'Planificación 2026-1'!H:H,"PS"))&gt;0,"P04"," ")</f>
        <v xml:space="preserve"> </v>
      </c>
      <c r="AD147" s="108"/>
      <c r="AE147" s="108" t="str">
        <f>IF(SUM(COUNTIFS('Planificación 2026-1'!F:F,"FILIAL",'Planificación 2026-1'!W:W,C147,'Planificación 2026-1'!H:H,"IN"))&gt;0,"P06"," ")</f>
        <v xml:space="preserve"> </v>
      </c>
      <c r="AF147" s="108" t="str">
        <f>IF(SUM(COUNTIFS('Planificación 2026-1'!F:F,"FILIAL",'Planificación 2026-1'!W:W,C147,'Planificación 2026-1'!H:H,"CA"))&gt;0,"P07"," ")</f>
        <v xml:space="preserve"> </v>
      </c>
      <c r="AG147" s="108" t="str">
        <f>IF(SUM(COUNTIFS('Planificación 2026-1'!F:F,"FILIAL",'Planificación 2026-1'!W:W,C147,'Planificación 2026-1'!H:H,"DE"))&gt;0,"P08"," ")</f>
        <v xml:space="preserve"> </v>
      </c>
      <c r="AH147" s="108" t="str">
        <f>IF(SUM(COUNTIFS('Planificación 2026-1'!F:F,"FILIAL",'Planificación 2026-1'!W:W,C147,'Planificación 2026-1'!H:H,"OB"))&gt;0,"P09"," ")</f>
        <v xml:space="preserve"> </v>
      </c>
      <c r="AI147" s="108" t="str">
        <f>IF(SUM(COUNTIFS('Planificación 2026-1'!F:F,"FILIAL",'Planificación 2026-1'!W:W,C147,'Planificación 2026-1'!H:H,"MH"))&gt;0,"P31"," ")</f>
        <v xml:space="preserve"> </v>
      </c>
      <c r="AJ147" s="108" t="str">
        <f>IF(SUM(COUNTIFS('Planificación 2026-1'!F:F,"FILIAL",'Planificación 2026-1'!W:W,C147,'Planificación 2026-1'!H:H,"IC"))&gt;0,"P32"," ")</f>
        <v xml:space="preserve"> </v>
      </c>
      <c r="AK147" s="108" t="str">
        <f>IF(SUM(COUNTIFS('Planificación 2026-1'!F:F,"FILIAL",'Planificación 2026-1'!W:W,C147,'Planificación 2026-1'!H:H,"AR"))&gt;0,"P34"," ")</f>
        <v xml:space="preserve"> </v>
      </c>
      <c r="AL147" s="108" t="str">
        <f>IF(SUM(COUNTIFS('Planificación 2026-1'!F:F,"FILIAL",'Planificación 2026-1'!W:W,C147,'Planificación 2026-1'!H:H,"T1"))&gt;0,"P35"," ")</f>
        <v xml:space="preserve"> </v>
      </c>
      <c r="AM147" s="108" t="str">
        <f>IF(SUM(COUNTIFS('Planificación 2026-1'!F:F,"FILIAL",'Planificación 2026-1'!W:W,C147,'Planificación 2026-1'!H:H,"T3"))&gt;0,"P36"," ")</f>
        <v xml:space="preserve"> </v>
      </c>
      <c r="AN147" s="108" t="str">
        <f>IF(SUM(COUNTIFS('Planificación 2026-1'!F:F,"FILIAL",'Planificación 2026-1'!W:W,C147,'Planificación 2026-1'!H:H,"T2"))&gt;0,"P37"," ")</f>
        <v xml:space="preserve"> </v>
      </c>
      <c r="AO147" s="108" t="str">
        <f>IF(SUM(COUNTIFS('Planificación 2026-1'!F:F,"FILIAL",'Planificación 2026-1'!W:W,C147,'Planificación 2026-1'!H:H,"AE"))&gt;0,"P38"," ")</f>
        <v xml:space="preserve"> </v>
      </c>
      <c r="AP147" s="108" t="str">
        <f>IF(SUM(COUNTIFS('Planificación 2026-1'!F:F,"FILIAL",'Planificación 2026-1'!W:W,C147,'Planificación 2026-1'!H:H,"T4"))&gt;0,"P55"," ")</f>
        <v xml:space="preserve"> </v>
      </c>
      <c r="AQ147" s="108" t="str">
        <f>IF(SUM(COUNTIFS('Planificación 2026-1'!F:F,"SUNAMPE",'Planificación 2026-1'!W:W,C147,'Planificación 2026-1'!H:H,"AF"))&gt;0," P01"," ")</f>
        <v xml:space="preserve"> </v>
      </c>
      <c r="AR147" s="108" t="str">
        <f>IF(SUM(COUNTIFS('Planificación 2026-1'!F:F,"SUNAMPE",'Planificación 2026-1'!W:W,C147,'Planificación 2026-1'!H:H,"EN"))&gt;0,"P02"," ")</f>
        <v xml:space="preserve"> </v>
      </c>
      <c r="AS147" s="108" t="str">
        <f>IF(SUM(COUNTIFS('Planificación 2026-1'!F:F,"SUNAMPE",'Planificación 2026-1'!W:W,C147,'Planificación 2026-1'!H:H,"IS"))&gt;0,"P03"," ")</f>
        <v xml:space="preserve"> </v>
      </c>
      <c r="AT147" s="108" t="str">
        <f>IF(SUM(COUNTIFS('Planificación 2026-1'!F:F,"SUNAMPE",'Planificación 2026-1'!W:W,C147,'Planificación 2026-1'!H:H,"PS"))&gt;0,"P04"," ")</f>
        <v xml:space="preserve"> </v>
      </c>
      <c r="AU147" s="108"/>
      <c r="AV147" s="108" t="str">
        <f>IF(SUM(COUNTIFS('Planificación 2026-1'!F:F,"SUNAMPE",'Planificación 2026-1'!W:W,C147,'Planificación 2026-1'!H:H,"IN"))&gt;0,"P06"," ")</f>
        <v xml:space="preserve"> </v>
      </c>
      <c r="AW147" s="108" t="str">
        <f>IF(SUM(COUNTIFS('Planificación 2026-1'!F:F,"SUNAMPE",'Planificación 2026-1'!W:W,C147,'Planificación 2026-1'!H:H,"CA"))&gt;0,"P07"," ")</f>
        <v xml:space="preserve"> </v>
      </c>
      <c r="AX147" s="108" t="str">
        <f>IF(SUM(COUNTIFS('Planificación 2026-1'!F:F,"SUNAMPE",'Planificación 2026-1'!W:W,C147,'Planificación 2026-1'!H:H,"DE"))&gt;0,"P08"," ")</f>
        <v xml:space="preserve"> </v>
      </c>
      <c r="AY147" s="108" t="str">
        <f>IF(SUM(COUNTIFS('Planificación 2026-1'!F:F,"SUNAMPE",'Planificación 2026-1'!W:W,C147,'Planificación 2026-1'!H:H,"OB"))&gt;0,"P09"," ")</f>
        <v xml:space="preserve"> </v>
      </c>
      <c r="AZ147" s="108" t="str">
        <f>IF(SUM(COUNTIFS('Planificación 2026-1'!F:F,"SUNAMPE",'Planificación 2026-1'!W:W,C147,'Planificación 2026-1'!H:H,"MH"))&gt;0,"P31"," ")</f>
        <v xml:space="preserve"> </v>
      </c>
      <c r="BA147" s="108" t="str">
        <f>IF(SUM(COUNTIFS('Planificación 2026-1'!F:F,"SUNAMPE",'Planificación 2026-1'!W:W,C147,'Planificación 2026-1'!H:H,"IC"))&gt;0,"P32"," ")</f>
        <v xml:space="preserve"> </v>
      </c>
      <c r="BB147" s="108" t="str">
        <f>IF(SUM(COUNTIFS('Planificación 2026-1'!F:F,"SUNAMPE",'Planificación 2026-1'!W:W,C147,'Planificación 2026-1'!H:H,"AR"))&gt;0,"P34"," ")</f>
        <v xml:space="preserve"> </v>
      </c>
      <c r="BC147" s="108" t="str">
        <f>IF(SUM(COUNTIFS('Planificación 2026-1'!F:F,"SUNAMPE",'Planificación 2026-1'!W:W,C147,'Planificación 2026-1'!H:H,"T1"))&gt;0,"P35"," ")</f>
        <v xml:space="preserve"> </v>
      </c>
      <c r="BD147" s="108" t="str">
        <f>IF(SUM(COUNTIFS('Planificación 2026-1'!F:F,"SUNAMPE",'Planificación 2026-1'!W:W,C147,'Planificación 2026-1'!H:H,"T3"))&gt;0,"P36"," ")</f>
        <v xml:space="preserve"> </v>
      </c>
      <c r="BE147" s="108" t="str">
        <f>IF(SUM(COUNTIFS('Planificación 2026-1'!F:F,"SUNAMPE",'Planificación 2026-1'!W:W,C147,'Planificación 2026-1'!H:H,"T2"))&gt;0,"P37"," ")</f>
        <v xml:space="preserve"> </v>
      </c>
      <c r="BF147" s="108" t="str">
        <f>IF(SUM(COUNTIFS('Planificación 2026-1'!F:F,"SUNAMPE",'Planificación 2026-1'!W:W,C147,'Planificación 2026-1'!H:H,"AE"))&gt;0,"P38"," ")</f>
        <v xml:space="preserve"> </v>
      </c>
      <c r="BG147" s="108" t="str">
        <f>IF(SUM(COUNTIFS('Planificación 2026-1'!F:F,"SUNAMPE",'Planificación 2026-1'!W:W,C147,'Planificación 2026-1'!H:H,"T4"))&gt;0,"P55"," ")</f>
        <v xml:space="preserve"> </v>
      </c>
      <c r="BH147" s="108" t="str">
        <f>IF(SUM(COUNTIFS('Planificación 2026-1'!F:F,"HUAURA",'Planificación 2026-1'!W:W,C147,'Planificación 2026-1'!H:H,"AF"))&gt;0," P01"," ")</f>
        <v xml:space="preserve"> </v>
      </c>
      <c r="BI147" s="108" t="str">
        <f>IF(SUM(COUNTIFS('Planificación 2026-1'!F:F,"HUAURA",'Planificación 2026-1'!W:W,C147,'Planificación 2026-1'!H:H,"EN"))&gt;0,"P02"," ")</f>
        <v xml:space="preserve"> </v>
      </c>
      <c r="BJ147" s="108" t="str">
        <f>IF(SUM(COUNTIFS('Planificación 2026-1'!F:F,"HUAURA",'Planificación 2026-1'!W:W,C147,'Planificación 2026-1'!H:H,"IS"))&gt;0,"P03"," ")</f>
        <v xml:space="preserve"> </v>
      </c>
      <c r="BK147" s="108" t="str">
        <f>IF(SUM(COUNTIFS('Planificación 2026-1'!F:F,"HUAURA",'Planificación 2026-1'!W:W,C147,'Planificación 2026-1'!H:H,"PS"))&gt;0,"P04"," ")</f>
        <v xml:space="preserve"> </v>
      </c>
      <c r="BL147" s="108"/>
      <c r="BM147" s="108" t="str">
        <f>IF(SUM(COUNTIFS('Planificación 2026-1'!F:F,"HUAURA",'Planificación 2026-1'!W:W,C147,'Planificación 2026-1'!H:H,"IN"))&gt;0,"P06"," ")</f>
        <v xml:space="preserve"> </v>
      </c>
      <c r="BN147" s="108" t="str">
        <f>IF(SUM(COUNTIFS('Planificación 2026-1'!F:F,"HUAURA",'Planificación 2026-1'!W:W,C147,'Planificación 2026-1'!H:H,"CA"))&gt;0,"P07"," ")</f>
        <v xml:space="preserve"> </v>
      </c>
      <c r="BO147" s="108" t="str">
        <f>IF(SUM(COUNTIFS('Planificación 2026-1'!F:F,"HUAURA",'Planificación 2026-1'!W:W,C147,'Planificación 2026-1'!H:H,"DE"))&gt;0,"P08"," ")</f>
        <v xml:space="preserve"> </v>
      </c>
      <c r="BP147" s="108" t="str">
        <f>IF(SUM(COUNTIFS('Planificación 2026-1'!F:F,"HUAURA",'Planificación 2026-1'!W:W,C147,'Planificación 2026-1'!H:H,"OB"))&gt;0,"P09"," ")</f>
        <v xml:space="preserve"> </v>
      </c>
      <c r="BQ147" s="108" t="str">
        <f>IF(SUM(COUNTIFS('Planificación 2026-1'!F:F,"HUAURA",'Planificación 2026-1'!W:W,C147,'Planificación 2026-1'!H:H,"MH"))&gt;0,"P31"," ")</f>
        <v xml:space="preserve"> </v>
      </c>
      <c r="BR147" s="108" t="str">
        <f>IF(SUM(COUNTIFS('Planificación 2026-1'!F:F,"HUAURA",'Planificación 2026-1'!W:W,C147,'Planificación 2026-1'!H:H,"IC"))&gt;0,"P32"," ")</f>
        <v xml:space="preserve"> </v>
      </c>
      <c r="BS147" s="108" t="str">
        <f>IF(SUM(COUNTIFS('Planificación 2026-1'!F:F,"HUAURA",'Planificación 2026-1'!W:W,C147,'Planificación 2026-1'!H:H,"AR"))&gt;0,"P34"," ")</f>
        <v xml:space="preserve"> </v>
      </c>
      <c r="BT147" s="108" t="str">
        <f>IF(SUM(COUNTIFS('Planificación 2026-1'!F:F,"HUAURA",'Planificación 2026-1'!W:W,C147,'Planificación 2026-1'!H:H,"T1"))&gt;0,"P35"," ")</f>
        <v xml:space="preserve"> </v>
      </c>
      <c r="BU147" s="108" t="str">
        <f>IF(SUM(COUNTIFS('Planificación 2026-1'!F:F,"HUAURA",'Planificación 2026-1'!W:W,C147,'Planificación 2026-1'!H:H,"T3"))&gt;0,"P36"," ")</f>
        <v xml:space="preserve"> </v>
      </c>
      <c r="BV147" s="108" t="str">
        <f>IF(SUM(COUNTIFS('Planificación 2026-1'!F:F,"HUAURA",'Planificación 2026-1'!W:W,C147,'Planificación 2026-1'!H:H,"T2"))&gt;0,"P37"," ")</f>
        <v xml:space="preserve"> </v>
      </c>
      <c r="BW147" s="108" t="str">
        <f>IF(SUM(COUNTIFS('Planificación 2026-1'!F:F,"HUAURA",'Planificación 2026-1'!W:W,C147,'Planificación 2026-1'!H:H,"AE"))&gt;0,"P38"," ")</f>
        <v xml:space="preserve"> </v>
      </c>
      <c r="BX147" s="108" t="str">
        <f>IF(SUM(COUNTIFS('Planificación 2026-1'!F:F,"HUAURA",'Planificación 2026-1'!W:W,C147,'Planificación 2026-1'!H:H,"T4"))&gt;0,"P55"," ")</f>
        <v xml:space="preserve"> </v>
      </c>
      <c r="BY147" s="109">
        <f>SUMIFS('Planificación 2026-1'!R:R,'Planificación 2026-1'!W:W,C147,'Planificación 2026-1'!H:H,"AF",'Planificación 2026-1'!I:I,"&gt;2")</f>
        <v>0</v>
      </c>
      <c r="BZ147" s="109">
        <f>SUMIFS('Planificación 2026-1'!R:R,'Planificación 2026-1'!W:W,C147,'Planificación 2026-1'!H:H,"EN",'Planificación 2026-1'!I:I,"&gt;2")</f>
        <v>0</v>
      </c>
      <c r="CA147" s="109">
        <f>SUMIFS('Planificación 2026-1'!R:R,'Planificación 2026-1'!W:W,C147,'Planificación 2026-1'!H:H,"IS",'Planificación 2026-1'!I:I,"&gt;2")</f>
        <v>0</v>
      </c>
      <c r="CB147" s="109">
        <f>SUMIFS('Planificación 2026-1'!R:R,'Planificación 2026-1'!W:W,C147,'Planificación 2026-1'!H:H,"PS",'Planificación 2026-1'!I:I,"&gt;2")</f>
        <v>0</v>
      </c>
      <c r="CC147" s="109">
        <f>SUMIFS('Planificación 2026-1'!R:R,'Planificación 2026-1'!W:W,C147,'Planificación 2026-1'!H:H,"IN",'Planificación 2026-1'!I:I,"&gt;2")</f>
        <v>0</v>
      </c>
      <c r="CD147" s="109">
        <f>SUMIFS('Planificación 2026-1'!R:R,'Planificación 2026-1'!W:W,C147,'Planificación 2026-1'!H:H,"CA",'Planificación 2026-1'!I:I,"&gt;2")</f>
        <v>0</v>
      </c>
      <c r="CE147" s="109">
        <f>SUMIFS('Planificación 2026-1'!R:R,'Planificación 2026-1'!W:W,C147,'Planificación 2026-1'!H:H,"DE",'Planificación 2026-1'!I:I,"&gt;2")</f>
        <v>0</v>
      </c>
      <c r="CF147" s="109">
        <f>SUMIFS('Planificación 2026-1'!R:R,'Planificación 2026-1'!W:W,C147,'Planificación 2026-1'!H:H,"OB",'Planificación 2026-1'!I:I,"&gt;2")</f>
        <v>0</v>
      </c>
      <c r="CG147" s="109">
        <f>SUMIFS('Planificación 2026-1'!R:R,'Planificación 2026-1'!W:W,C147,'Planificación 2026-1'!H:H,"MH",'Planificación 2026-1'!I:I,"&gt;2")</f>
        <v>0</v>
      </c>
      <c r="CH147" s="109">
        <f>SUMIFS('Planificación 2026-1'!R:R,'Planificación 2026-1'!W:W,C147,'Planificación 2026-1'!H:H,"IC",'Planificación 2026-1'!I:I,"&gt;2")</f>
        <v>0</v>
      </c>
      <c r="CI147" s="109">
        <f>SUMIFS('Planificación 2026-1'!R:R,'Planificación 2026-1'!W:W,C147,'Planificación 2026-1'!H:H,"AR",'Planificación 2026-1'!I:I,"&gt;2")</f>
        <v>0</v>
      </c>
      <c r="CJ147" s="109">
        <f>SUMIFS('Planificación 2026-1'!R:R,'Planificación 2026-1'!W:W,C147,'Planificación 2026-1'!H:H,"T1",'Planificación 2026-1'!I:I,"&gt;2")</f>
        <v>0</v>
      </c>
      <c r="CK147" s="109">
        <f>SUMIFS('Planificación 2026-1'!R:R,'Planificación 2026-1'!W:W,C147,'Planificación 2026-1'!H:H,"T3",'Planificación 2026-1'!I:I,"&gt;2")</f>
        <v>0</v>
      </c>
      <c r="CL147" s="109">
        <f>SUMIFS('Planificación 2026-1'!R:R,'Planificación 2026-1'!W:W,C147,'Planificación 2026-1'!H:H,"T2",'Planificación 2026-1'!I:I,"&gt;2")</f>
        <v>0</v>
      </c>
      <c r="CM147" s="109">
        <f>SUMIFS('Planificación 2026-1'!R:R,'Planificación 2026-1'!W:W,C147,'Planificación 2026-1'!H:H,"AE",'Planificación 2026-1'!I:I,"&gt;2")</f>
        <v>0</v>
      </c>
      <c r="CN147" s="109">
        <f>SUMIFS('Planificación 2026-1'!R:R,'Planificación 2026-1'!W:W,C147,'Planificación 2026-1'!H:H,"T4",'Planificación 2026-1'!I:I,"&gt;2")</f>
        <v>0</v>
      </c>
      <c r="CO147" s="109">
        <f>SUMIFS('Planificación 2026-1'!R:R,'Planificación 2026-1'!W:W,C147,'Planificación 2026-1'!H:H,"AF",'Planificación 2026-1'!I:I,"&lt;3")</f>
        <v>0</v>
      </c>
      <c r="CP147" s="109">
        <f>SUMIFS('Planificación 2026-1'!R:R,'Planificación 2026-1'!W:W,C147,'Planificación 2026-1'!H:H,"EN",'Planificación 2026-1'!I:I,"&lt;3")</f>
        <v>0</v>
      </c>
      <c r="CQ147" s="109">
        <f>SUMIFS('Planificación 2026-1'!R:R,'Planificación 2026-1'!W:W,C147,'Planificación 2026-1'!H:H,"IS",'Planificación 2026-1'!I:I,"&lt;3")</f>
        <v>0</v>
      </c>
      <c r="CR147" s="109">
        <f>SUMIFS('Planificación 2026-1'!R:R,'Planificación 2026-1'!W:W,C147,'Planificación 2026-1'!H:H,"PS",'Planificación 2026-1'!I:I,"&lt;3")</f>
        <v>0</v>
      </c>
      <c r="CS147" s="109">
        <f>SUMIFS('Planificación 2026-1'!R:R,'Planificación 2026-1'!W:W,C147,'Planificación 2026-1'!H:H,"IN",'Planificación 2026-1'!I:I,"&lt;3")</f>
        <v>0</v>
      </c>
      <c r="CT147" s="109">
        <f>SUMIFS('Planificación 2026-1'!R:R,'Planificación 2026-1'!W:W,C147,'Planificación 2026-1'!H:H,"CA",'Planificación 2026-1'!I:I,"&lt;3")</f>
        <v>0</v>
      </c>
      <c r="CU147" s="109">
        <f>SUMIFS('Planificación 2026-1'!R:R,'Planificación 2026-1'!W:W,C147,'Planificación 2026-1'!H:H,"DE",'Planificación 2026-1'!I:I,"&lt;3")</f>
        <v>0</v>
      </c>
      <c r="CV147" s="109">
        <f>SUMIFS('Planificación 2026-1'!R:R,'Planificación 2026-1'!W:W,C147,'Planificación 2026-1'!H:H,"OB",'Planificación 2026-1'!I:I,"&lt;3")</f>
        <v>0</v>
      </c>
      <c r="CW147" s="109">
        <f>SUMIFS('Planificación 2026-1'!R:R,'Planificación 2026-1'!W:W,C147,'Planificación 2026-1'!H:H,"MH",'Planificación 2026-1'!I:I,"&lt;3")</f>
        <v>0</v>
      </c>
      <c r="CX147" s="109">
        <f>SUMIFS('Planificación 2026-1'!R:R,'Planificación 2026-1'!W:W,C147,'Planificación 2026-1'!H:H,"IC",'Planificación 2026-1'!I:I,"&lt;3")</f>
        <v>0</v>
      </c>
      <c r="CY147" s="109">
        <f>SUMIFS('Planificación 2026-1'!R:R,'Planificación 2026-1'!W:W,C147,'Planificación 2026-1'!H:H,"AR",'Planificación 2026-1'!I:I,"&lt;3")</f>
        <v>0</v>
      </c>
      <c r="CZ147" s="109">
        <f>SUMIFS('Planificación 2026-1'!R:R,'Planificación 2026-1'!W:W,C147,'Planificación 2026-1'!H:H,"T1",'Planificación 2026-1'!I:I,"&lt;3")</f>
        <v>0</v>
      </c>
      <c r="DA147" s="109">
        <f>SUMIFS('Planificación 2026-1'!R:R,'Planificación 2026-1'!W:W,C147,'Planificación 2026-1'!H:H,"T3",'Planificación 2026-1'!I:I,"&lt;3")</f>
        <v>0</v>
      </c>
      <c r="DB147" s="109">
        <f>SUMIFS('Planificación 2026-1'!R:R,'Planificación 2026-1'!W:W,C147,'Planificación 2026-1'!H:H,"T2",'Planificación 2026-1'!I:I,"&lt;3")</f>
        <v>0</v>
      </c>
      <c r="DC147" s="109">
        <f>SUMIFS('Planificación 2026-1'!R:R,'Planificación 2026-1'!W:W,C147,'Planificación 2026-1'!H:H,"AE",'Planificación 2026-1'!I:I,"&lt;3")</f>
        <v>0</v>
      </c>
      <c r="DD147" s="109">
        <f>SUMIFS('Planificación 2026-1'!R:R,'Planificación 2026-1'!W:W,C147,'Planificación 2026-1'!H:H,"T4",'Planificación 2026-1'!I:I,"&lt;3")</f>
        <v>0</v>
      </c>
      <c r="DE147" s="108" t="str">
        <f t="shared" si="27"/>
        <v/>
      </c>
      <c r="DF147" s="41">
        <f>IF(C147="","",SUMIFS('Planificación 2026-1'!R:R,'Planificación 2026-1'!W:W,C147,'Planificación 2026-1'!F:F,"PRINCIPAL",'Planificación 2026-1'!X:X,"VIRTUAL"))</f>
        <v>0</v>
      </c>
      <c r="DG147" s="41">
        <f>IF(C147="","",SUMIFS('Planificación 2026-1'!R:R,'Planificación 2026-1'!W:W,C147,'Planificación 2026-1'!F:F,"PRINCIPAL",'Planificación 2026-1'!X:X,"PRESENCIAL"))</f>
        <v>0</v>
      </c>
      <c r="DH147" s="41">
        <f>IF(C147="","",SUMIFS('Planificación 2026-1'!R:R,'Planificación 2026-1'!W:W,C147,'Planificación 2026-1'!F:F,"PRINCIPAL",'Planificación 2026-1'!X:X,"HIBRIDO PRESENCIAL"))</f>
        <v>0</v>
      </c>
      <c r="DI147" s="108" t="str">
        <f t="shared" si="28"/>
        <v/>
      </c>
      <c r="DJ147" s="108">
        <f>IF(C147="","",SUMIFS('Planificación 2026-1'!R:R,'Planificación 2026-1'!W:W,C147,'Planificación 2026-1'!F:F,"FILIAL",'Planificación 2026-1'!X:X,"VIRTUAL"))</f>
        <v>0</v>
      </c>
      <c r="DK147" s="110">
        <f>IF(C147="","",SUMIFS('Planificación 2026-1'!R:R,'Planificación 2026-1'!W:W,C147,'Planificación 2026-1'!F:F,"FILIAL",'Planificación 2026-1'!X:X,"PRESENCIAL"))</f>
        <v>0</v>
      </c>
      <c r="DL147" s="61">
        <f>IF(C147="","",SUMIFS('Planificación 2026-1'!R:R,'Planificación 2026-1'!W:W,C147,'Planificación 2026-1'!F:F,"FILIAL",'Planificación 2026-1'!X:X,"HIBRIDO PRESENCIAL"))</f>
        <v>0</v>
      </c>
      <c r="DM147" s="111" t="str">
        <f t="shared" si="29"/>
        <v/>
      </c>
      <c r="DN147" s="108">
        <f>IF(C147="","",SUMIFS('Planificación 2026-1'!R:R,'Planificación 2026-1'!W:W,C147,'Planificación 2026-1'!F:F,"SUNAMPE",'Planificación 2026-1'!X:X,"VIRTUAL"))</f>
        <v>0</v>
      </c>
      <c r="DO147" s="61">
        <f>IF(C147="","",SUMIFS('Planificación 2026-1'!R:R,'Planificación 2026-1'!W:W,C147,'Planificación 2026-1'!F:F,"SUNAMPE",'Planificación 2026-1'!X:X,"PRESENCIAL"))</f>
        <v>0</v>
      </c>
      <c r="DP147" s="111" t="str">
        <f t="shared" si="30"/>
        <v/>
      </c>
      <c r="DQ147" s="108">
        <f>IF(C147="","",SUMIFS('Planificación 2026-1'!R:R,'Planificación 2026-1'!W:W,C147,'Planificación 2026-1'!F:F,"HUAURA",'Planificación 2026-1'!X:X,"VIRTUAL"))</f>
        <v>0</v>
      </c>
      <c r="DR147" s="61">
        <f>IF(C147="","",SUMIFS('Planificación 2026-1'!R:R,'Planificación 2026-1'!W:W,C147,'Planificación 2026-1'!F:F,"HUAURA",'Planificación 2026-1'!X:X,"PRESENCIAL"))</f>
        <v>0</v>
      </c>
      <c r="DS147" s="76">
        <f>SUMIFS('Planificación 2026-1'!R:R,'Planificación 2026-1'!W:W,C147,'Planificación 2026-1'!F:F,"PRINCIPAL",'Planificación 2026-1'!X:X,"VIRTUAL",'Planificación 2026-1'!I:I,"&gt;2")</f>
        <v>0</v>
      </c>
      <c r="DT147" s="76">
        <f>SUMIFS('Planificación 2026-1'!R:R,'Planificación 2026-1'!W:W,C147,'Planificación 2026-1'!F:F,"PRINCIPAL",'Planificación 2026-1'!X:X,"&lt;&gt;VIRTUAL",'Planificación 2026-1'!I:I,"&gt;2")</f>
        <v>0</v>
      </c>
      <c r="DU147" s="76">
        <f>SUMIFS('Planificación 2026-1'!R:R,'Planificación 2026-1'!W:W,C147,'Planificación 2026-1'!F:F,"SUNAMPE",'Planificación 2026-1'!X:X,"VIRTUAL",'Planificación 2026-1'!I:I,"&gt;2")</f>
        <v>0</v>
      </c>
      <c r="DV147" s="76">
        <f>SUMIFS('Planificación 2026-1'!R:R,'Planificación 2026-1'!W:W,C147,'Planificación 2026-1'!F:F,"SUNAMPE",'Planificación 2026-1'!X:X,"&lt;&gt;VIRTUAL",'Planificación 2026-1'!I:I,"&gt;2")</f>
        <v>0</v>
      </c>
      <c r="DW147" s="76">
        <f>SUMIFS('Planificación 2026-1'!R:R,'Planificación 2026-1'!W:W,C147,'Planificación 2026-1'!F:F,"FILIAL",'Planificación 2026-1'!X:X,"VIRTUAL",'Planificación 2026-1'!I:I,"&gt;2")</f>
        <v>0</v>
      </c>
      <c r="DX147" s="76">
        <f>SUMIFS('Planificación 2026-1'!R:R,'Planificación 2026-1'!W:W,C147,'Planificación 2026-1'!F:F,"FILIAL",'Planificación 2026-1'!X:X,"&lt;&gt;VIRTUAL",'Planificación 2026-1'!I:I,"&gt;2")</f>
        <v>0</v>
      </c>
      <c r="DY147" s="76">
        <f>SUMIFS('Planificación 2026-1'!R:R,'Planificación 2026-1'!W:W,C147,'Planificación 2026-1'!F:F,"PORUMA",'Planificación 2026-1'!X:X,"VIRTUAL",'Planificación 2026-1'!I:I,"&gt;2")</f>
        <v>0</v>
      </c>
      <c r="DZ147" s="76">
        <f>SUMIFS('Planificación 2026-1'!R:R,'Planificación 2026-1'!W:W,C147,'Planificación 2026-1'!F:F,"PORUMA",'Planificación 2026-1'!X:X,"&lt;&gt;VIRTUAL",'Planificación 2026-1'!I:I,"&gt;2")</f>
        <v>0</v>
      </c>
      <c r="EA147" s="76">
        <f>SUMIFS('Planificación 2026-1'!R:R,'Planificación 2026-1'!W:W,C147,'Planificación 2026-1'!F:F,"HUAURA",'Planificación 2026-1'!X:X,"VIRTUAL",'Planificación 2026-1'!I:I,"&gt;2")</f>
        <v>0</v>
      </c>
      <c r="EB147" s="76">
        <f>SUMIFS('Planificación 2026-1'!R:R,'Planificación 2026-1'!W:W,C147,'Planificación 2026-1'!F:F,"HUAURA",'Planificación 2026-1'!X:X,"&lt;&gt;VIRTUAL",'Planificación 2026-1'!I:I,"&gt;2")</f>
        <v>0</v>
      </c>
      <c r="EC147" s="76">
        <f>SUMIFS('Planificación 2026-1'!R:R,'Planificación 2026-1'!W:W,C147,'Planificación 2026-1'!F:F,"PRINCIPAL",'Planificación 2026-1'!X:X,"VIRTUAL",'Planificación 2026-1'!I:I,"&lt;3")</f>
        <v>0</v>
      </c>
      <c r="ED147" s="76">
        <f>SUMIFS('Planificación 2026-1'!R:R,'Planificación 2026-1'!W:W,C147,'Planificación 2026-1'!F:F,"PRINCIPAL",'Planificación 2026-1'!X:X,"&lt;&gt;VIRTUAL",'Planificación 2026-1'!I:I,"&lt;3")</f>
        <v>0</v>
      </c>
      <c r="EE147" s="76">
        <f>SUMIFS('Planificación 2026-1'!R:R,'Planificación 2026-1'!W:W,C147,'Planificación 2026-1'!F:F,"SUNAMPE",'Planificación 2026-1'!X:X,"VIRTUAL",'Planificación 2026-1'!I:I,"&lt;3")</f>
        <v>0</v>
      </c>
      <c r="EF147" s="76">
        <f>SUMIFS('Planificación 2026-1'!R:R,'Planificación 2026-1'!W:W,C147,'Planificación 2026-1'!F:F,"SUNAMPE",'Planificación 2026-1'!X:X,"&lt;&gt;VIRTUAL",'Planificación 2026-1'!I:I,"&lt;3")</f>
        <v>0</v>
      </c>
      <c r="EG147" s="76">
        <f>SUMIFS('Planificación 2026-1'!R:R,'Planificación 2026-1'!W:W,C147,'Planificación 2026-1'!F:F,"FILIAL",'Planificación 2026-1'!X:X,"VIRTUAL",'Planificación 2026-1'!I:I,"&lt;3")</f>
        <v>0</v>
      </c>
      <c r="EH147" s="76">
        <f>SUMIFS('Planificación 2026-1'!R:R,'Planificación 2026-1'!W:W,C147,'Planificación 2026-1'!F:F,"FILIAL",'Planificación 2026-1'!X:X,"&lt;&gt;VIRTUAL",'Planificación 2026-1'!I:I,"&lt;3")</f>
        <v>0</v>
      </c>
      <c r="EI147" s="76">
        <f>SUMIFS('Planificación 2026-1'!R:R,'Planificación 2026-1'!W:W,C147,'Planificación 2026-1'!F:F,"PORUMA",'Planificación 2026-1'!X:X,"VIRTUAL",'Planificación 2026-1'!I:I,"&lt;3")</f>
        <v>0</v>
      </c>
      <c r="EJ147" s="76">
        <f>SUMIFS('Planificación 2026-1'!R:R,'Planificación 2026-1'!W:W,C147,'Planificación 2026-1'!F:F,"PORUMA",'Planificación 2026-1'!X:X,"&lt;&gt;VIRTUAL",'Planificación 2026-1'!I:I,"&lt;3")</f>
        <v>0</v>
      </c>
      <c r="EK147" s="76">
        <f>SUMIFS('Planificación 2026-1'!R:R,'Planificación 2026-1'!W:W,C147,'Planificación 2026-1'!F:F,"HUAURA",'Planificación 2026-1'!X:X,"VIRTUAL",'Planificación 2026-1'!I:I,"&lt;3")</f>
        <v>0</v>
      </c>
      <c r="EL147" s="76">
        <f>SUMIFS('Planificación 2026-1'!R:R,'Planificación 2026-1'!W:W,C147,'Planificación 2026-1'!F:F,"HUAURA",'Planificación 2026-1'!X:X,"&lt;&gt;VIRTUAL",'Planificación 2026-1'!I:I,"&lt;3")</f>
        <v>0</v>
      </c>
      <c r="EM147" s="76"/>
      <c r="EN147" s="76">
        <f t="shared" si="23"/>
        <v>0</v>
      </c>
      <c r="EO147" s="76">
        <f t="shared" si="24"/>
        <v>0</v>
      </c>
      <c r="EP147" s="76" t="b">
        <f t="shared" si="25"/>
        <v>1</v>
      </c>
      <c r="EQ147" s="76" t="str">
        <f t="shared" si="26"/>
        <v/>
      </c>
      <c r="ER147" s="76" t="str">
        <f t="shared" si="31"/>
        <v>PRESENCIAL</v>
      </c>
    </row>
    <row r="148" spans="1:148" hidden="1">
      <c r="A148" s="83"/>
      <c r="B148" s="119">
        <v>145</v>
      </c>
      <c r="C148" s="115" t="s">
        <v>320</v>
      </c>
      <c r="D148" s="112">
        <f>SUMIF('Planificación 2026-1'!W:W,C148,'Planificación 2026-1'!R:R)</f>
        <v>0</v>
      </c>
      <c r="E148" s="114" t="s">
        <v>170</v>
      </c>
      <c r="F148" s="115" t="s">
        <v>171</v>
      </c>
      <c r="G148" s="115" t="s">
        <v>19</v>
      </c>
      <c r="H148" s="115" t="s">
        <v>140</v>
      </c>
      <c r="I148" s="107" t="str">
        <f>IF(SUM(COUNTIFS('Planificación 2026-1'!F:F,"PRINCIPAL",'Planificación 2026-1'!W:W,C148,'Planificación 2026-1'!H:H,"AF"))&gt;0,"P01"," ")</f>
        <v xml:space="preserve"> </v>
      </c>
      <c r="J148" s="108" t="str">
        <f>IF(SUM(COUNTIFS('Planificación 2026-1'!F:F,"PRINCIPAL",'Planificación 2026-1'!W:W,C148,'Planificación 2026-1'!H:H,"EN"))&gt;0,"P02"," ")</f>
        <v xml:space="preserve"> </v>
      </c>
      <c r="K148" s="108" t="str">
        <f>IF(SUM(COUNTIFS('Planificación 2026-1'!F:F,"PRINCIPAL",'Planificación 2026-1'!W:W,C148,'Planificación 2026-1'!H:H,"IS"))&gt;0,"P03"," ")</f>
        <v xml:space="preserve"> </v>
      </c>
      <c r="L148" s="108" t="str">
        <f>IF(SUM(COUNTIFS('Planificación 2026-1'!F:F,"PRINCIPAL",'Planificación 2026-1'!W:W,C148,'Planificación 2026-1'!H:H,"PS"))&gt;0,"P04"," ")</f>
        <v xml:space="preserve"> </v>
      </c>
      <c r="M148" s="108"/>
      <c r="N148" s="108" t="str">
        <f>IF(SUM(COUNTIFS('Planificación 2026-1'!F:F,"PRINCIPAL",'Planificación 2026-1'!W:W,C148,'Planificación 2026-1'!H:H,"IN"))&gt;0,"P06"," ")</f>
        <v xml:space="preserve"> </v>
      </c>
      <c r="O148" s="108" t="str">
        <f>IF(SUM(COUNTIFS('Planificación 2026-1'!F:F,"PRINCIPAL",'Planificación 2026-1'!W:W,C148,'Planificación 2026-1'!H:H,"CA"))&gt;0,"P07"," ")</f>
        <v xml:space="preserve"> </v>
      </c>
      <c r="P148" s="108" t="str">
        <f>IF(SUM(COUNTIFS('Planificación 2026-1'!F:F,"PRINCIPAL",'Planificación 2026-1'!W:W,C148,'Planificación 2026-1'!H:H,"DE"))&gt;0,"P08"," ")</f>
        <v xml:space="preserve"> </v>
      </c>
      <c r="Q148" s="108" t="str">
        <f>IF(SUM(COUNTIFS('Planificación 2026-1'!F:F,"PRINCIPAL",'Planificación 2026-1'!W:W,C148,'Planificación 2026-1'!H:H,"OB"))&gt;0,"P09"," ")</f>
        <v xml:space="preserve"> </v>
      </c>
      <c r="R148" s="108" t="str">
        <f>IF(SUM(COUNTIFS('Planificación 2026-1'!F:F,"PRINCIPAL",'Planificación 2026-1'!W:W,C148,'Planificación 2026-1'!H:H,"MH"))&gt;0,"P31"," ")</f>
        <v xml:space="preserve"> </v>
      </c>
      <c r="S148" s="108" t="str">
        <f>IF(SUM(COUNTIFS('Planificación 2026-1'!F:F,"PRINCIPAL",'Planificación 2026-1'!W:W,C148,'Planificación 2026-1'!H:H,"IC"))&gt;0,"P32"," ")</f>
        <v xml:space="preserve"> </v>
      </c>
      <c r="T148" s="108" t="str">
        <f>IF(SUM(COUNTIFS('Planificación 2026-1'!F:F,"PRINCIPAL",'Planificación 2026-1'!W:W,C148,'Planificación 2026-1'!H:H,"AR"))&gt;0,"P34"," ")</f>
        <v xml:space="preserve"> </v>
      </c>
      <c r="U148" s="108" t="str">
        <f>IF(SUM(COUNTIFS('Planificación 2026-1'!F:F,"PRINCIPAL",'Planificación 2026-1'!W:W,C148,'Planificación 2026-1'!H:H,"T1"))&gt;0,"P35"," ")</f>
        <v xml:space="preserve"> </v>
      </c>
      <c r="V148" s="108" t="str">
        <f>IF(SUM(COUNTIFS('Planificación 2026-1'!F:F,"PRINCIPAL",'Planificación 2026-1'!W:W,C148,'Planificación 2026-1'!H:H,"T3"))&gt;0,"P36"," ")</f>
        <v xml:space="preserve"> </v>
      </c>
      <c r="W148" s="108" t="str">
        <f>IF(SUM(COUNTIFS('Planificación 2026-1'!F:F,"PRINCIPAL",'Planificación 2026-1'!W:W,C148,'Planificación 2026-1'!H:H,"T2"))&gt;0,"P37"," ")</f>
        <v xml:space="preserve"> </v>
      </c>
      <c r="X148" s="108" t="str">
        <f>IF(SUM(COUNTIFS('Planificación 2026-1'!F:F,"PRINCIPAL",'Planificación 2026-1'!W:W,C148,'Planificación 2026-1'!H:H,"AE"))&gt;0,"P38"," ")</f>
        <v xml:space="preserve"> </v>
      </c>
      <c r="Y148" s="108" t="str">
        <f>IF(SUM(COUNTIFS('Planificación 2026-1'!F:F,"PRINCIPAL",'Planificación 2026-1'!W:W,C148,'Planificación 2026-1'!H:H,"T4"))&gt;0,"P55"," ")</f>
        <v xml:space="preserve"> </v>
      </c>
      <c r="Z148" s="108" t="str">
        <f>IF(SUM(COUNTIFS('Planificación 2026-1'!F:F,"FILIAL",'Planificación 2026-1'!W:W,C148,'Planificación 2026-1'!H:H,"AF"))&gt;0," P01"," ")</f>
        <v xml:space="preserve"> </v>
      </c>
      <c r="AA148" s="108" t="str">
        <f>IF(SUM(COUNTIFS('Planificación 2026-1'!F:F,"FILIAL",'Planificación 2026-1'!W:W,C148,'Planificación 2026-1'!H:H,"EN"))&gt;0,"P02"," ")</f>
        <v xml:space="preserve"> </v>
      </c>
      <c r="AB148" s="108" t="str">
        <f>IF(SUM(COUNTIFS('Planificación 2026-1'!F:F,"FILIAL",'Planificación 2026-1'!W:W,C148,'Planificación 2026-1'!H:H,"IS"))&gt;0,"P03"," ")</f>
        <v xml:space="preserve"> </v>
      </c>
      <c r="AC148" s="108" t="str">
        <f>IF(SUM(COUNTIFS('Planificación 2026-1'!F:F,"FILIAL",'Planificación 2026-1'!W:W,C148,'Planificación 2026-1'!H:H,"PS"))&gt;0,"P04"," ")</f>
        <v xml:space="preserve"> </v>
      </c>
      <c r="AD148" s="108"/>
      <c r="AE148" s="108" t="str">
        <f>IF(SUM(COUNTIFS('Planificación 2026-1'!F:F,"FILIAL",'Planificación 2026-1'!W:W,C148,'Planificación 2026-1'!H:H,"IN"))&gt;0,"P06"," ")</f>
        <v xml:space="preserve"> </v>
      </c>
      <c r="AF148" s="108" t="str">
        <f>IF(SUM(COUNTIFS('Planificación 2026-1'!F:F,"FILIAL",'Planificación 2026-1'!W:W,C148,'Planificación 2026-1'!H:H,"CA"))&gt;0,"P07"," ")</f>
        <v xml:space="preserve"> </v>
      </c>
      <c r="AG148" s="108" t="str">
        <f>IF(SUM(COUNTIFS('Planificación 2026-1'!F:F,"FILIAL",'Planificación 2026-1'!W:W,C148,'Planificación 2026-1'!H:H,"DE"))&gt;0,"P08"," ")</f>
        <v xml:space="preserve"> </v>
      </c>
      <c r="AH148" s="108" t="str">
        <f>IF(SUM(COUNTIFS('Planificación 2026-1'!F:F,"FILIAL",'Planificación 2026-1'!W:W,C148,'Planificación 2026-1'!H:H,"OB"))&gt;0,"P09"," ")</f>
        <v xml:space="preserve"> </v>
      </c>
      <c r="AI148" s="108" t="str">
        <f>IF(SUM(COUNTIFS('Planificación 2026-1'!F:F,"FILIAL",'Planificación 2026-1'!W:W,C148,'Planificación 2026-1'!H:H,"MH"))&gt;0,"P31"," ")</f>
        <v xml:space="preserve"> </v>
      </c>
      <c r="AJ148" s="108" t="str">
        <f>IF(SUM(COUNTIFS('Planificación 2026-1'!F:F,"FILIAL",'Planificación 2026-1'!W:W,C148,'Planificación 2026-1'!H:H,"IC"))&gt;0,"P32"," ")</f>
        <v xml:space="preserve"> </v>
      </c>
      <c r="AK148" s="108" t="str">
        <f>IF(SUM(COUNTIFS('Planificación 2026-1'!F:F,"FILIAL",'Planificación 2026-1'!W:W,C148,'Planificación 2026-1'!H:H,"AR"))&gt;0,"P34"," ")</f>
        <v xml:space="preserve"> </v>
      </c>
      <c r="AL148" s="108" t="str">
        <f>IF(SUM(COUNTIFS('Planificación 2026-1'!F:F,"FILIAL",'Planificación 2026-1'!W:W,C148,'Planificación 2026-1'!H:H,"T1"))&gt;0,"P35"," ")</f>
        <v xml:space="preserve"> </v>
      </c>
      <c r="AM148" s="108" t="str">
        <f>IF(SUM(COUNTIFS('Planificación 2026-1'!F:F,"FILIAL",'Planificación 2026-1'!W:W,C148,'Planificación 2026-1'!H:H,"T3"))&gt;0,"P36"," ")</f>
        <v xml:space="preserve"> </v>
      </c>
      <c r="AN148" s="108" t="str">
        <f>IF(SUM(COUNTIFS('Planificación 2026-1'!F:F,"FILIAL",'Planificación 2026-1'!W:W,C148,'Planificación 2026-1'!H:H,"T2"))&gt;0,"P37"," ")</f>
        <v xml:space="preserve"> </v>
      </c>
      <c r="AO148" s="108" t="str">
        <f>IF(SUM(COUNTIFS('Planificación 2026-1'!F:F,"FILIAL",'Planificación 2026-1'!W:W,C148,'Planificación 2026-1'!H:H,"AE"))&gt;0,"P38"," ")</f>
        <v xml:space="preserve"> </v>
      </c>
      <c r="AP148" s="108" t="str">
        <f>IF(SUM(COUNTIFS('Planificación 2026-1'!F:F,"FILIAL",'Planificación 2026-1'!W:W,C148,'Planificación 2026-1'!H:H,"T4"))&gt;0,"P55"," ")</f>
        <v xml:space="preserve"> </v>
      </c>
      <c r="AQ148" s="108" t="str">
        <f>IF(SUM(COUNTIFS('Planificación 2026-1'!F:F,"SUNAMPE",'Planificación 2026-1'!W:W,C148,'Planificación 2026-1'!H:H,"AF"))&gt;0," P01"," ")</f>
        <v xml:space="preserve"> </v>
      </c>
      <c r="AR148" s="108" t="str">
        <f>IF(SUM(COUNTIFS('Planificación 2026-1'!F:F,"SUNAMPE",'Planificación 2026-1'!W:W,C148,'Planificación 2026-1'!H:H,"EN"))&gt;0,"P02"," ")</f>
        <v xml:space="preserve"> </v>
      </c>
      <c r="AS148" s="108" t="str">
        <f>IF(SUM(COUNTIFS('Planificación 2026-1'!F:F,"SUNAMPE",'Planificación 2026-1'!W:W,C148,'Planificación 2026-1'!H:H,"IS"))&gt;0,"P03"," ")</f>
        <v xml:space="preserve"> </v>
      </c>
      <c r="AT148" s="108" t="str">
        <f>IF(SUM(COUNTIFS('Planificación 2026-1'!F:F,"SUNAMPE",'Planificación 2026-1'!W:W,C148,'Planificación 2026-1'!H:H,"PS"))&gt;0,"P04"," ")</f>
        <v xml:space="preserve"> </v>
      </c>
      <c r="AU148" s="108"/>
      <c r="AV148" s="108" t="str">
        <f>IF(SUM(COUNTIFS('Planificación 2026-1'!F:F,"SUNAMPE",'Planificación 2026-1'!W:W,C148,'Planificación 2026-1'!H:H,"IN"))&gt;0,"P06"," ")</f>
        <v xml:space="preserve"> </v>
      </c>
      <c r="AW148" s="108" t="str">
        <f>IF(SUM(COUNTIFS('Planificación 2026-1'!F:F,"SUNAMPE",'Planificación 2026-1'!W:W,C148,'Planificación 2026-1'!H:H,"CA"))&gt;0,"P07"," ")</f>
        <v xml:space="preserve"> </v>
      </c>
      <c r="AX148" s="108" t="str">
        <f>IF(SUM(COUNTIFS('Planificación 2026-1'!F:F,"SUNAMPE",'Planificación 2026-1'!W:W,C148,'Planificación 2026-1'!H:H,"DE"))&gt;0,"P08"," ")</f>
        <v xml:space="preserve"> </v>
      </c>
      <c r="AY148" s="108" t="str">
        <f>IF(SUM(COUNTIFS('Planificación 2026-1'!F:F,"SUNAMPE",'Planificación 2026-1'!W:W,C148,'Planificación 2026-1'!H:H,"OB"))&gt;0,"P09"," ")</f>
        <v xml:space="preserve"> </v>
      </c>
      <c r="AZ148" s="108" t="str">
        <f>IF(SUM(COUNTIFS('Planificación 2026-1'!F:F,"SUNAMPE",'Planificación 2026-1'!W:W,C148,'Planificación 2026-1'!H:H,"MH"))&gt;0,"P31"," ")</f>
        <v xml:space="preserve"> </v>
      </c>
      <c r="BA148" s="108" t="str">
        <f>IF(SUM(COUNTIFS('Planificación 2026-1'!F:F,"SUNAMPE",'Planificación 2026-1'!W:W,C148,'Planificación 2026-1'!H:H,"IC"))&gt;0,"P32"," ")</f>
        <v xml:space="preserve"> </v>
      </c>
      <c r="BB148" s="108" t="str">
        <f>IF(SUM(COUNTIFS('Planificación 2026-1'!F:F,"SUNAMPE",'Planificación 2026-1'!W:W,C148,'Planificación 2026-1'!H:H,"AR"))&gt;0,"P34"," ")</f>
        <v xml:space="preserve"> </v>
      </c>
      <c r="BC148" s="108" t="str">
        <f>IF(SUM(COUNTIFS('Planificación 2026-1'!F:F,"SUNAMPE",'Planificación 2026-1'!W:W,C148,'Planificación 2026-1'!H:H,"T1"))&gt;0,"P35"," ")</f>
        <v xml:space="preserve"> </v>
      </c>
      <c r="BD148" s="108" t="str">
        <f>IF(SUM(COUNTIFS('Planificación 2026-1'!F:F,"SUNAMPE",'Planificación 2026-1'!W:W,C148,'Planificación 2026-1'!H:H,"T3"))&gt;0,"P36"," ")</f>
        <v xml:space="preserve"> </v>
      </c>
      <c r="BE148" s="108" t="str">
        <f>IF(SUM(COUNTIFS('Planificación 2026-1'!F:F,"SUNAMPE",'Planificación 2026-1'!W:W,C148,'Planificación 2026-1'!H:H,"T2"))&gt;0,"P37"," ")</f>
        <v xml:space="preserve"> </v>
      </c>
      <c r="BF148" s="108" t="str">
        <f>IF(SUM(COUNTIFS('Planificación 2026-1'!F:F,"SUNAMPE",'Planificación 2026-1'!W:W,C148,'Planificación 2026-1'!H:H,"AE"))&gt;0,"P38"," ")</f>
        <v xml:space="preserve"> </v>
      </c>
      <c r="BG148" s="108" t="str">
        <f>IF(SUM(COUNTIFS('Planificación 2026-1'!F:F,"SUNAMPE",'Planificación 2026-1'!W:W,C148,'Planificación 2026-1'!H:H,"T4"))&gt;0,"P55"," ")</f>
        <v xml:space="preserve"> </v>
      </c>
      <c r="BH148" s="108" t="str">
        <f>IF(SUM(COUNTIFS('Planificación 2026-1'!F:F,"HUAURA",'Planificación 2026-1'!W:W,C148,'Planificación 2026-1'!H:H,"AF"))&gt;0," P01"," ")</f>
        <v xml:space="preserve"> </v>
      </c>
      <c r="BI148" s="108" t="str">
        <f>IF(SUM(COUNTIFS('Planificación 2026-1'!F:F,"HUAURA",'Planificación 2026-1'!W:W,C148,'Planificación 2026-1'!H:H,"EN"))&gt;0,"P02"," ")</f>
        <v xml:space="preserve"> </v>
      </c>
      <c r="BJ148" s="108" t="str">
        <f>IF(SUM(COUNTIFS('Planificación 2026-1'!F:F,"HUAURA",'Planificación 2026-1'!W:W,C148,'Planificación 2026-1'!H:H,"IS"))&gt;0,"P03"," ")</f>
        <v xml:space="preserve"> </v>
      </c>
      <c r="BK148" s="108" t="str">
        <f>IF(SUM(COUNTIFS('Planificación 2026-1'!F:F,"HUAURA",'Planificación 2026-1'!W:W,C148,'Planificación 2026-1'!H:H,"PS"))&gt;0,"P04"," ")</f>
        <v xml:space="preserve"> </v>
      </c>
      <c r="BL148" s="108"/>
      <c r="BM148" s="108" t="str">
        <f>IF(SUM(COUNTIFS('Planificación 2026-1'!F:F,"HUAURA",'Planificación 2026-1'!W:W,C148,'Planificación 2026-1'!H:H,"IN"))&gt;0,"P06"," ")</f>
        <v xml:space="preserve"> </v>
      </c>
      <c r="BN148" s="108" t="str">
        <f>IF(SUM(COUNTIFS('Planificación 2026-1'!F:F,"HUAURA",'Planificación 2026-1'!W:W,C148,'Planificación 2026-1'!H:H,"CA"))&gt;0,"P07"," ")</f>
        <v xml:space="preserve"> </v>
      </c>
      <c r="BO148" s="108" t="str">
        <f>IF(SUM(COUNTIFS('Planificación 2026-1'!F:F,"HUAURA",'Planificación 2026-1'!W:W,C148,'Planificación 2026-1'!H:H,"DE"))&gt;0,"P08"," ")</f>
        <v xml:space="preserve"> </v>
      </c>
      <c r="BP148" s="108" t="str">
        <f>IF(SUM(COUNTIFS('Planificación 2026-1'!F:F,"HUAURA",'Planificación 2026-1'!W:W,C148,'Planificación 2026-1'!H:H,"OB"))&gt;0,"P09"," ")</f>
        <v xml:space="preserve"> </v>
      </c>
      <c r="BQ148" s="108" t="str">
        <f>IF(SUM(COUNTIFS('Planificación 2026-1'!F:F,"HUAURA",'Planificación 2026-1'!W:W,C148,'Planificación 2026-1'!H:H,"MH"))&gt;0,"P31"," ")</f>
        <v xml:space="preserve"> </v>
      </c>
      <c r="BR148" s="108" t="str">
        <f>IF(SUM(COUNTIFS('Planificación 2026-1'!F:F,"HUAURA",'Planificación 2026-1'!W:W,C148,'Planificación 2026-1'!H:H,"IC"))&gt;0,"P32"," ")</f>
        <v xml:space="preserve"> </v>
      </c>
      <c r="BS148" s="108" t="str">
        <f>IF(SUM(COUNTIFS('Planificación 2026-1'!F:F,"HUAURA",'Planificación 2026-1'!W:W,C148,'Planificación 2026-1'!H:H,"AR"))&gt;0,"P34"," ")</f>
        <v xml:space="preserve"> </v>
      </c>
      <c r="BT148" s="108" t="str">
        <f>IF(SUM(COUNTIFS('Planificación 2026-1'!F:F,"HUAURA",'Planificación 2026-1'!W:W,C148,'Planificación 2026-1'!H:H,"T1"))&gt;0,"P35"," ")</f>
        <v xml:space="preserve"> </v>
      </c>
      <c r="BU148" s="108" t="str">
        <f>IF(SUM(COUNTIFS('Planificación 2026-1'!F:F,"HUAURA",'Planificación 2026-1'!W:W,C148,'Planificación 2026-1'!H:H,"T3"))&gt;0,"P36"," ")</f>
        <v xml:space="preserve"> </v>
      </c>
      <c r="BV148" s="108" t="str">
        <f>IF(SUM(COUNTIFS('Planificación 2026-1'!F:F,"HUAURA",'Planificación 2026-1'!W:W,C148,'Planificación 2026-1'!H:H,"T2"))&gt;0,"P37"," ")</f>
        <v xml:space="preserve"> </v>
      </c>
      <c r="BW148" s="108" t="str">
        <f>IF(SUM(COUNTIFS('Planificación 2026-1'!F:F,"HUAURA",'Planificación 2026-1'!W:W,C148,'Planificación 2026-1'!H:H,"AE"))&gt;0,"P38"," ")</f>
        <v xml:space="preserve"> </v>
      </c>
      <c r="BX148" s="108" t="str">
        <f>IF(SUM(COUNTIFS('Planificación 2026-1'!F:F,"HUAURA",'Planificación 2026-1'!W:W,C148,'Planificación 2026-1'!H:H,"T4"))&gt;0,"P55"," ")</f>
        <v xml:space="preserve"> </v>
      </c>
      <c r="BY148" s="109">
        <f>SUMIFS('Planificación 2026-1'!R:R,'Planificación 2026-1'!W:W,C148,'Planificación 2026-1'!H:H,"AF",'Planificación 2026-1'!I:I,"&gt;2")</f>
        <v>0</v>
      </c>
      <c r="BZ148" s="109">
        <f>SUMIFS('Planificación 2026-1'!R:R,'Planificación 2026-1'!W:W,C148,'Planificación 2026-1'!H:H,"EN",'Planificación 2026-1'!I:I,"&gt;2")</f>
        <v>0</v>
      </c>
      <c r="CA148" s="109">
        <f>SUMIFS('Planificación 2026-1'!R:R,'Planificación 2026-1'!W:W,C148,'Planificación 2026-1'!H:H,"IS",'Planificación 2026-1'!I:I,"&gt;2")</f>
        <v>0</v>
      </c>
      <c r="CB148" s="109">
        <f>SUMIFS('Planificación 2026-1'!R:R,'Planificación 2026-1'!W:W,C148,'Planificación 2026-1'!H:H,"PS",'Planificación 2026-1'!I:I,"&gt;2")</f>
        <v>0</v>
      </c>
      <c r="CC148" s="109">
        <f>SUMIFS('Planificación 2026-1'!R:R,'Planificación 2026-1'!W:W,C148,'Planificación 2026-1'!H:H,"IN",'Planificación 2026-1'!I:I,"&gt;2")</f>
        <v>0</v>
      </c>
      <c r="CD148" s="109">
        <f>SUMIFS('Planificación 2026-1'!R:R,'Planificación 2026-1'!W:W,C148,'Planificación 2026-1'!H:H,"CA",'Planificación 2026-1'!I:I,"&gt;2")</f>
        <v>0</v>
      </c>
      <c r="CE148" s="109">
        <f>SUMIFS('Planificación 2026-1'!R:R,'Planificación 2026-1'!W:W,C148,'Planificación 2026-1'!H:H,"DE",'Planificación 2026-1'!I:I,"&gt;2")</f>
        <v>0</v>
      </c>
      <c r="CF148" s="109">
        <f>SUMIFS('Planificación 2026-1'!R:R,'Planificación 2026-1'!W:W,C148,'Planificación 2026-1'!H:H,"OB",'Planificación 2026-1'!I:I,"&gt;2")</f>
        <v>0</v>
      </c>
      <c r="CG148" s="109">
        <f>SUMIFS('Planificación 2026-1'!R:R,'Planificación 2026-1'!W:W,C148,'Planificación 2026-1'!H:H,"MH",'Planificación 2026-1'!I:I,"&gt;2")</f>
        <v>0</v>
      </c>
      <c r="CH148" s="109">
        <f>SUMIFS('Planificación 2026-1'!R:R,'Planificación 2026-1'!W:W,C148,'Planificación 2026-1'!H:H,"IC",'Planificación 2026-1'!I:I,"&gt;2")</f>
        <v>0</v>
      </c>
      <c r="CI148" s="109">
        <f>SUMIFS('Planificación 2026-1'!R:R,'Planificación 2026-1'!W:W,C148,'Planificación 2026-1'!H:H,"AR",'Planificación 2026-1'!I:I,"&gt;2")</f>
        <v>0</v>
      </c>
      <c r="CJ148" s="109">
        <f>SUMIFS('Planificación 2026-1'!R:R,'Planificación 2026-1'!W:W,C148,'Planificación 2026-1'!H:H,"T1",'Planificación 2026-1'!I:I,"&gt;2")</f>
        <v>0</v>
      </c>
      <c r="CK148" s="109">
        <f>SUMIFS('Planificación 2026-1'!R:R,'Planificación 2026-1'!W:W,C148,'Planificación 2026-1'!H:H,"T3",'Planificación 2026-1'!I:I,"&gt;2")</f>
        <v>0</v>
      </c>
      <c r="CL148" s="109">
        <f>SUMIFS('Planificación 2026-1'!R:R,'Planificación 2026-1'!W:W,C148,'Planificación 2026-1'!H:H,"T2",'Planificación 2026-1'!I:I,"&gt;2")</f>
        <v>0</v>
      </c>
      <c r="CM148" s="109">
        <f>SUMIFS('Planificación 2026-1'!R:R,'Planificación 2026-1'!W:W,C148,'Planificación 2026-1'!H:H,"AE",'Planificación 2026-1'!I:I,"&gt;2")</f>
        <v>0</v>
      </c>
      <c r="CN148" s="109">
        <f>SUMIFS('Planificación 2026-1'!R:R,'Planificación 2026-1'!W:W,C148,'Planificación 2026-1'!H:H,"T4",'Planificación 2026-1'!I:I,"&gt;2")</f>
        <v>0</v>
      </c>
      <c r="CO148" s="109">
        <f>SUMIFS('Planificación 2026-1'!R:R,'Planificación 2026-1'!W:W,C148,'Planificación 2026-1'!H:H,"AF",'Planificación 2026-1'!I:I,"&lt;3")</f>
        <v>0</v>
      </c>
      <c r="CP148" s="109">
        <f>SUMIFS('Planificación 2026-1'!R:R,'Planificación 2026-1'!W:W,C148,'Planificación 2026-1'!H:H,"EN",'Planificación 2026-1'!I:I,"&lt;3")</f>
        <v>0</v>
      </c>
      <c r="CQ148" s="109">
        <f>SUMIFS('Planificación 2026-1'!R:R,'Planificación 2026-1'!W:W,C148,'Planificación 2026-1'!H:H,"IS",'Planificación 2026-1'!I:I,"&lt;3")</f>
        <v>0</v>
      </c>
      <c r="CR148" s="109">
        <f>SUMIFS('Planificación 2026-1'!R:R,'Planificación 2026-1'!W:W,C148,'Planificación 2026-1'!H:H,"PS",'Planificación 2026-1'!I:I,"&lt;3")</f>
        <v>0</v>
      </c>
      <c r="CS148" s="109">
        <f>SUMIFS('Planificación 2026-1'!R:R,'Planificación 2026-1'!W:W,C148,'Planificación 2026-1'!H:H,"IN",'Planificación 2026-1'!I:I,"&lt;3")</f>
        <v>0</v>
      </c>
      <c r="CT148" s="109">
        <f>SUMIFS('Planificación 2026-1'!R:R,'Planificación 2026-1'!W:W,C148,'Planificación 2026-1'!H:H,"CA",'Planificación 2026-1'!I:I,"&lt;3")</f>
        <v>0</v>
      </c>
      <c r="CU148" s="109">
        <f>SUMIFS('Planificación 2026-1'!R:R,'Planificación 2026-1'!W:W,C148,'Planificación 2026-1'!H:H,"DE",'Planificación 2026-1'!I:I,"&lt;3")</f>
        <v>0</v>
      </c>
      <c r="CV148" s="109">
        <f>SUMIFS('Planificación 2026-1'!R:R,'Planificación 2026-1'!W:W,C148,'Planificación 2026-1'!H:H,"OB",'Planificación 2026-1'!I:I,"&lt;3")</f>
        <v>0</v>
      </c>
      <c r="CW148" s="109">
        <f>SUMIFS('Planificación 2026-1'!R:R,'Planificación 2026-1'!W:W,C148,'Planificación 2026-1'!H:H,"MH",'Planificación 2026-1'!I:I,"&lt;3")</f>
        <v>0</v>
      </c>
      <c r="CX148" s="109">
        <f>SUMIFS('Planificación 2026-1'!R:R,'Planificación 2026-1'!W:W,C148,'Planificación 2026-1'!H:H,"IC",'Planificación 2026-1'!I:I,"&lt;3")</f>
        <v>0</v>
      </c>
      <c r="CY148" s="109">
        <f>SUMIFS('Planificación 2026-1'!R:R,'Planificación 2026-1'!W:W,C148,'Planificación 2026-1'!H:H,"AR",'Planificación 2026-1'!I:I,"&lt;3")</f>
        <v>0</v>
      </c>
      <c r="CZ148" s="109">
        <f>SUMIFS('Planificación 2026-1'!R:R,'Planificación 2026-1'!W:W,C148,'Planificación 2026-1'!H:H,"T1",'Planificación 2026-1'!I:I,"&lt;3")</f>
        <v>0</v>
      </c>
      <c r="DA148" s="109">
        <f>SUMIFS('Planificación 2026-1'!R:R,'Planificación 2026-1'!W:W,C148,'Planificación 2026-1'!H:H,"T3",'Planificación 2026-1'!I:I,"&lt;3")</f>
        <v>0</v>
      </c>
      <c r="DB148" s="109">
        <f>SUMIFS('Planificación 2026-1'!R:R,'Planificación 2026-1'!W:W,C148,'Planificación 2026-1'!H:H,"T2",'Planificación 2026-1'!I:I,"&lt;3")</f>
        <v>0</v>
      </c>
      <c r="DC148" s="109">
        <f>SUMIFS('Planificación 2026-1'!R:R,'Planificación 2026-1'!W:W,C148,'Planificación 2026-1'!H:H,"AE",'Planificación 2026-1'!I:I,"&lt;3")</f>
        <v>0</v>
      </c>
      <c r="DD148" s="109">
        <f>SUMIFS('Planificación 2026-1'!R:R,'Planificación 2026-1'!W:W,C148,'Planificación 2026-1'!H:H,"T4",'Planificación 2026-1'!I:I,"&lt;3")</f>
        <v>0</v>
      </c>
      <c r="DE148" s="108" t="str">
        <f t="shared" si="27"/>
        <v/>
      </c>
      <c r="DF148" s="41">
        <f>IF(C148="","",SUMIFS('Planificación 2026-1'!R:R,'Planificación 2026-1'!W:W,C148,'Planificación 2026-1'!F:F,"PRINCIPAL",'Planificación 2026-1'!X:X,"VIRTUAL"))</f>
        <v>0</v>
      </c>
      <c r="DG148" s="41">
        <f>IF(C148="","",SUMIFS('Planificación 2026-1'!R:R,'Planificación 2026-1'!W:W,C148,'Planificación 2026-1'!F:F,"PRINCIPAL",'Planificación 2026-1'!X:X,"PRESENCIAL"))</f>
        <v>0</v>
      </c>
      <c r="DH148" s="41">
        <f>IF(C148="","",SUMIFS('Planificación 2026-1'!R:R,'Planificación 2026-1'!W:W,C148,'Planificación 2026-1'!F:F,"PRINCIPAL",'Planificación 2026-1'!X:X,"HIBRIDO PRESENCIAL"))</f>
        <v>0</v>
      </c>
      <c r="DI148" s="108" t="str">
        <f t="shared" si="28"/>
        <v/>
      </c>
      <c r="DJ148" s="108">
        <f>IF(C148="","",SUMIFS('Planificación 2026-1'!R:R,'Planificación 2026-1'!W:W,C148,'Planificación 2026-1'!F:F,"FILIAL",'Planificación 2026-1'!X:X,"VIRTUAL"))</f>
        <v>0</v>
      </c>
      <c r="DK148" s="110">
        <f>IF(C148="","",SUMIFS('Planificación 2026-1'!R:R,'Planificación 2026-1'!W:W,C148,'Planificación 2026-1'!F:F,"FILIAL",'Planificación 2026-1'!X:X,"PRESENCIAL"))</f>
        <v>0</v>
      </c>
      <c r="DL148" s="61">
        <f>IF(C148="","",SUMIFS('Planificación 2026-1'!R:R,'Planificación 2026-1'!W:W,C148,'Planificación 2026-1'!F:F,"FILIAL",'Planificación 2026-1'!X:X,"HIBRIDO PRESENCIAL"))</f>
        <v>0</v>
      </c>
      <c r="DM148" s="111" t="str">
        <f t="shared" si="29"/>
        <v/>
      </c>
      <c r="DN148" s="108">
        <f>IF(C148="","",SUMIFS('Planificación 2026-1'!R:R,'Planificación 2026-1'!W:W,C148,'Planificación 2026-1'!F:F,"SUNAMPE",'Planificación 2026-1'!X:X,"VIRTUAL"))</f>
        <v>0</v>
      </c>
      <c r="DO148" s="61">
        <f>IF(C148="","",SUMIFS('Planificación 2026-1'!R:R,'Planificación 2026-1'!W:W,C148,'Planificación 2026-1'!F:F,"SUNAMPE",'Planificación 2026-1'!X:X,"PRESENCIAL"))</f>
        <v>0</v>
      </c>
      <c r="DP148" s="111" t="str">
        <f t="shared" si="30"/>
        <v/>
      </c>
      <c r="DQ148" s="108">
        <f>IF(C148="","",SUMIFS('Planificación 2026-1'!R:R,'Planificación 2026-1'!W:W,C148,'Planificación 2026-1'!F:F,"HUAURA",'Planificación 2026-1'!X:X,"VIRTUAL"))</f>
        <v>0</v>
      </c>
      <c r="DR148" s="61">
        <f>IF(C148="","",SUMIFS('Planificación 2026-1'!R:R,'Planificación 2026-1'!W:W,C148,'Planificación 2026-1'!F:F,"HUAURA",'Planificación 2026-1'!X:X,"PRESENCIAL"))</f>
        <v>0</v>
      </c>
      <c r="DS148" s="76">
        <f>SUMIFS('Planificación 2026-1'!R:R,'Planificación 2026-1'!W:W,C148,'Planificación 2026-1'!F:F,"PRINCIPAL",'Planificación 2026-1'!X:X,"VIRTUAL",'Planificación 2026-1'!I:I,"&gt;2")</f>
        <v>0</v>
      </c>
      <c r="DT148" s="76">
        <f>SUMIFS('Planificación 2026-1'!R:R,'Planificación 2026-1'!W:W,C148,'Planificación 2026-1'!F:F,"PRINCIPAL",'Planificación 2026-1'!X:X,"&lt;&gt;VIRTUAL",'Planificación 2026-1'!I:I,"&gt;2")</f>
        <v>0</v>
      </c>
      <c r="DU148" s="76">
        <f>SUMIFS('Planificación 2026-1'!R:R,'Planificación 2026-1'!W:W,C148,'Planificación 2026-1'!F:F,"SUNAMPE",'Planificación 2026-1'!X:X,"VIRTUAL",'Planificación 2026-1'!I:I,"&gt;2")</f>
        <v>0</v>
      </c>
      <c r="DV148" s="76">
        <f>SUMIFS('Planificación 2026-1'!R:R,'Planificación 2026-1'!W:W,C148,'Planificación 2026-1'!F:F,"SUNAMPE",'Planificación 2026-1'!X:X,"&lt;&gt;VIRTUAL",'Planificación 2026-1'!I:I,"&gt;2")</f>
        <v>0</v>
      </c>
      <c r="DW148" s="76">
        <f>SUMIFS('Planificación 2026-1'!R:R,'Planificación 2026-1'!W:W,C148,'Planificación 2026-1'!F:F,"FILIAL",'Planificación 2026-1'!X:X,"VIRTUAL",'Planificación 2026-1'!I:I,"&gt;2")</f>
        <v>0</v>
      </c>
      <c r="DX148" s="76">
        <f>SUMIFS('Planificación 2026-1'!R:R,'Planificación 2026-1'!W:W,C148,'Planificación 2026-1'!F:F,"FILIAL",'Planificación 2026-1'!X:X,"&lt;&gt;VIRTUAL",'Planificación 2026-1'!I:I,"&gt;2")</f>
        <v>0</v>
      </c>
      <c r="DY148" s="76">
        <f>SUMIFS('Planificación 2026-1'!R:R,'Planificación 2026-1'!W:W,C148,'Planificación 2026-1'!F:F,"PORUMA",'Planificación 2026-1'!X:X,"VIRTUAL",'Planificación 2026-1'!I:I,"&gt;2")</f>
        <v>0</v>
      </c>
      <c r="DZ148" s="76">
        <f>SUMIFS('Planificación 2026-1'!R:R,'Planificación 2026-1'!W:W,C148,'Planificación 2026-1'!F:F,"PORUMA",'Planificación 2026-1'!X:X,"&lt;&gt;VIRTUAL",'Planificación 2026-1'!I:I,"&gt;2")</f>
        <v>0</v>
      </c>
      <c r="EA148" s="76">
        <f>SUMIFS('Planificación 2026-1'!R:R,'Planificación 2026-1'!W:W,C148,'Planificación 2026-1'!F:F,"HUAURA",'Planificación 2026-1'!X:X,"VIRTUAL",'Planificación 2026-1'!I:I,"&gt;2")</f>
        <v>0</v>
      </c>
      <c r="EB148" s="76">
        <f>SUMIFS('Planificación 2026-1'!R:R,'Planificación 2026-1'!W:W,C148,'Planificación 2026-1'!F:F,"HUAURA",'Planificación 2026-1'!X:X,"&lt;&gt;VIRTUAL",'Planificación 2026-1'!I:I,"&gt;2")</f>
        <v>0</v>
      </c>
      <c r="EC148" s="76">
        <f>SUMIFS('Planificación 2026-1'!R:R,'Planificación 2026-1'!W:W,C148,'Planificación 2026-1'!F:F,"PRINCIPAL",'Planificación 2026-1'!X:X,"VIRTUAL",'Planificación 2026-1'!I:I,"&lt;3")</f>
        <v>0</v>
      </c>
      <c r="ED148" s="76">
        <f>SUMIFS('Planificación 2026-1'!R:R,'Planificación 2026-1'!W:W,C148,'Planificación 2026-1'!F:F,"PRINCIPAL",'Planificación 2026-1'!X:X,"&lt;&gt;VIRTUAL",'Planificación 2026-1'!I:I,"&lt;3")</f>
        <v>0</v>
      </c>
      <c r="EE148" s="76">
        <f>SUMIFS('Planificación 2026-1'!R:R,'Planificación 2026-1'!W:W,C148,'Planificación 2026-1'!F:F,"SUNAMPE",'Planificación 2026-1'!X:X,"VIRTUAL",'Planificación 2026-1'!I:I,"&lt;3")</f>
        <v>0</v>
      </c>
      <c r="EF148" s="76">
        <f>SUMIFS('Planificación 2026-1'!R:R,'Planificación 2026-1'!W:W,C148,'Planificación 2026-1'!F:F,"SUNAMPE",'Planificación 2026-1'!X:X,"&lt;&gt;VIRTUAL",'Planificación 2026-1'!I:I,"&lt;3")</f>
        <v>0</v>
      </c>
      <c r="EG148" s="76">
        <f>SUMIFS('Planificación 2026-1'!R:R,'Planificación 2026-1'!W:W,C148,'Planificación 2026-1'!F:F,"FILIAL",'Planificación 2026-1'!X:X,"VIRTUAL",'Planificación 2026-1'!I:I,"&lt;3")</f>
        <v>0</v>
      </c>
      <c r="EH148" s="76">
        <f>SUMIFS('Planificación 2026-1'!R:R,'Planificación 2026-1'!W:W,C148,'Planificación 2026-1'!F:F,"FILIAL",'Planificación 2026-1'!X:X,"&lt;&gt;VIRTUAL",'Planificación 2026-1'!I:I,"&lt;3")</f>
        <v>0</v>
      </c>
      <c r="EI148" s="76">
        <f>SUMIFS('Planificación 2026-1'!R:R,'Planificación 2026-1'!W:W,C148,'Planificación 2026-1'!F:F,"PORUMA",'Planificación 2026-1'!X:X,"VIRTUAL",'Planificación 2026-1'!I:I,"&lt;3")</f>
        <v>0</v>
      </c>
      <c r="EJ148" s="76">
        <f>SUMIFS('Planificación 2026-1'!R:R,'Planificación 2026-1'!W:W,C148,'Planificación 2026-1'!F:F,"PORUMA",'Planificación 2026-1'!X:X,"&lt;&gt;VIRTUAL",'Planificación 2026-1'!I:I,"&lt;3")</f>
        <v>0</v>
      </c>
      <c r="EK148" s="76">
        <f>SUMIFS('Planificación 2026-1'!R:R,'Planificación 2026-1'!W:W,C148,'Planificación 2026-1'!F:F,"HUAURA",'Planificación 2026-1'!X:X,"VIRTUAL",'Planificación 2026-1'!I:I,"&lt;3")</f>
        <v>0</v>
      </c>
      <c r="EL148" s="76">
        <f>SUMIFS('Planificación 2026-1'!R:R,'Planificación 2026-1'!W:W,C148,'Planificación 2026-1'!F:F,"HUAURA",'Planificación 2026-1'!X:X,"&lt;&gt;VIRTUAL",'Planificación 2026-1'!I:I,"&lt;3")</f>
        <v>0</v>
      </c>
      <c r="EM148" s="76"/>
      <c r="EN148" s="76">
        <f t="shared" si="23"/>
        <v>0</v>
      </c>
      <c r="EO148" s="76">
        <f t="shared" si="24"/>
        <v>0</v>
      </c>
      <c r="EP148" s="76" t="b">
        <f t="shared" si="25"/>
        <v>1</v>
      </c>
      <c r="EQ148" s="76" t="str">
        <f t="shared" si="26"/>
        <v/>
      </c>
      <c r="ER148" s="76" t="str">
        <f t="shared" si="31"/>
        <v>PRESENCIAL</v>
      </c>
    </row>
    <row r="149" spans="1:148" hidden="1">
      <c r="A149" s="83"/>
      <c r="B149" s="119">
        <v>146</v>
      </c>
      <c r="C149" s="115" t="s">
        <v>321</v>
      </c>
      <c r="D149" s="112">
        <f>SUMIF('Planificación 2026-1'!W:W,C149,'Planificación 2026-1'!R:R)</f>
        <v>28</v>
      </c>
      <c r="E149" s="114" t="s">
        <v>173</v>
      </c>
      <c r="F149" s="115" t="s">
        <v>171</v>
      </c>
      <c r="G149" s="115" t="s">
        <v>13</v>
      </c>
      <c r="H149" s="115" t="s">
        <v>127</v>
      </c>
      <c r="I149" s="107" t="str">
        <f>IF(SUM(COUNTIFS('Planificación 2026-1'!F:F,"PRINCIPAL",'Planificación 2026-1'!W:W,C149,'Planificación 2026-1'!H:H,"AF"))&gt;0,"P01"," ")</f>
        <v xml:space="preserve"> </v>
      </c>
      <c r="J149" s="108" t="str">
        <f>IF(SUM(COUNTIFS('Planificación 2026-1'!F:F,"PRINCIPAL",'Planificación 2026-1'!W:W,C149,'Planificación 2026-1'!H:H,"EN"))&gt;0,"P02"," ")</f>
        <v xml:space="preserve"> </v>
      </c>
      <c r="K149" s="108" t="str">
        <f>IF(SUM(COUNTIFS('Planificación 2026-1'!F:F,"PRINCIPAL",'Planificación 2026-1'!W:W,C149,'Planificación 2026-1'!H:H,"IS"))&gt;0,"P03"," ")</f>
        <v xml:space="preserve"> </v>
      </c>
      <c r="L149" s="108" t="str">
        <f>IF(SUM(COUNTIFS('Planificación 2026-1'!F:F,"PRINCIPAL",'Planificación 2026-1'!W:W,C149,'Planificación 2026-1'!H:H,"PS"))&gt;0,"P04"," ")</f>
        <v xml:space="preserve"> </v>
      </c>
      <c r="M149" s="108"/>
      <c r="N149" s="108" t="str">
        <f>IF(SUM(COUNTIFS('Planificación 2026-1'!F:F,"PRINCIPAL",'Planificación 2026-1'!W:W,C149,'Planificación 2026-1'!H:H,"IN"))&gt;0,"P06"," ")</f>
        <v xml:space="preserve"> </v>
      </c>
      <c r="O149" s="108" t="str">
        <f>IF(SUM(COUNTIFS('Planificación 2026-1'!F:F,"PRINCIPAL",'Planificación 2026-1'!W:W,C149,'Planificación 2026-1'!H:H,"CA"))&gt;0,"P07"," ")</f>
        <v xml:space="preserve"> </v>
      </c>
      <c r="P149" s="108" t="str">
        <f>IF(SUM(COUNTIFS('Planificación 2026-1'!F:F,"PRINCIPAL",'Planificación 2026-1'!W:W,C149,'Planificación 2026-1'!H:H,"DE"))&gt;0,"P08"," ")</f>
        <v>P08</v>
      </c>
      <c r="Q149" s="108" t="str">
        <f>IF(SUM(COUNTIFS('Planificación 2026-1'!F:F,"PRINCIPAL",'Planificación 2026-1'!W:W,C149,'Planificación 2026-1'!H:H,"OB"))&gt;0,"P09"," ")</f>
        <v xml:space="preserve"> </v>
      </c>
      <c r="R149" s="108" t="str">
        <f>IF(SUM(COUNTIFS('Planificación 2026-1'!F:F,"PRINCIPAL",'Planificación 2026-1'!W:W,C149,'Planificación 2026-1'!H:H,"MH"))&gt;0,"P31"," ")</f>
        <v xml:space="preserve"> </v>
      </c>
      <c r="S149" s="108" t="str">
        <f>IF(SUM(COUNTIFS('Planificación 2026-1'!F:F,"PRINCIPAL",'Planificación 2026-1'!W:W,C149,'Planificación 2026-1'!H:H,"IC"))&gt;0,"P32"," ")</f>
        <v xml:space="preserve"> </v>
      </c>
      <c r="T149" s="108" t="str">
        <f>IF(SUM(COUNTIFS('Planificación 2026-1'!F:F,"PRINCIPAL",'Planificación 2026-1'!W:W,C149,'Planificación 2026-1'!H:H,"AR"))&gt;0,"P34"," ")</f>
        <v xml:space="preserve"> </v>
      </c>
      <c r="U149" s="108" t="str">
        <f>IF(SUM(COUNTIFS('Planificación 2026-1'!F:F,"PRINCIPAL",'Planificación 2026-1'!W:W,C149,'Planificación 2026-1'!H:H,"T1"))&gt;0,"P35"," ")</f>
        <v xml:space="preserve"> </v>
      </c>
      <c r="V149" s="108" t="str">
        <f>IF(SUM(COUNTIFS('Planificación 2026-1'!F:F,"PRINCIPAL",'Planificación 2026-1'!W:W,C149,'Planificación 2026-1'!H:H,"T3"))&gt;0,"P36"," ")</f>
        <v xml:space="preserve"> </v>
      </c>
      <c r="W149" s="108" t="str">
        <f>IF(SUM(COUNTIFS('Planificación 2026-1'!F:F,"PRINCIPAL",'Planificación 2026-1'!W:W,C149,'Planificación 2026-1'!H:H,"T2"))&gt;0,"P37"," ")</f>
        <v xml:space="preserve"> </v>
      </c>
      <c r="X149" s="108" t="str">
        <f>IF(SUM(COUNTIFS('Planificación 2026-1'!F:F,"PRINCIPAL",'Planificación 2026-1'!W:W,C149,'Planificación 2026-1'!H:H,"AE"))&gt;0,"P38"," ")</f>
        <v xml:space="preserve"> </v>
      </c>
      <c r="Y149" s="108" t="str">
        <f>IF(SUM(COUNTIFS('Planificación 2026-1'!F:F,"PRINCIPAL",'Planificación 2026-1'!W:W,C149,'Planificación 2026-1'!H:H,"T4"))&gt;0,"P55"," ")</f>
        <v xml:space="preserve"> </v>
      </c>
      <c r="Z149" s="108" t="str">
        <f>IF(SUM(COUNTIFS('Planificación 2026-1'!F:F,"FILIAL",'Planificación 2026-1'!W:W,C149,'Planificación 2026-1'!H:H,"AF"))&gt;0," P01"," ")</f>
        <v xml:space="preserve"> </v>
      </c>
      <c r="AA149" s="108" t="str">
        <f>IF(SUM(COUNTIFS('Planificación 2026-1'!F:F,"FILIAL",'Planificación 2026-1'!W:W,C149,'Planificación 2026-1'!H:H,"EN"))&gt;0,"P02"," ")</f>
        <v xml:space="preserve"> </v>
      </c>
      <c r="AB149" s="108" t="str">
        <f>IF(SUM(COUNTIFS('Planificación 2026-1'!F:F,"FILIAL",'Planificación 2026-1'!W:W,C149,'Planificación 2026-1'!H:H,"IS"))&gt;0,"P03"," ")</f>
        <v xml:space="preserve"> </v>
      </c>
      <c r="AC149" s="108" t="str">
        <f>IF(SUM(COUNTIFS('Planificación 2026-1'!F:F,"FILIAL",'Planificación 2026-1'!W:W,C149,'Planificación 2026-1'!H:H,"PS"))&gt;0,"P04"," ")</f>
        <v xml:space="preserve"> </v>
      </c>
      <c r="AD149" s="108"/>
      <c r="AE149" s="108" t="str">
        <f>IF(SUM(COUNTIFS('Planificación 2026-1'!F:F,"FILIAL",'Planificación 2026-1'!W:W,C149,'Planificación 2026-1'!H:H,"IN"))&gt;0,"P06"," ")</f>
        <v xml:space="preserve"> </v>
      </c>
      <c r="AF149" s="108" t="str">
        <f>IF(SUM(COUNTIFS('Planificación 2026-1'!F:F,"FILIAL",'Planificación 2026-1'!W:W,C149,'Planificación 2026-1'!H:H,"CA"))&gt;0,"P07"," ")</f>
        <v xml:space="preserve"> </v>
      </c>
      <c r="AG149" s="108" t="str">
        <f>IF(SUM(COUNTIFS('Planificación 2026-1'!F:F,"FILIAL",'Planificación 2026-1'!W:W,C149,'Planificación 2026-1'!H:H,"DE"))&gt;0,"P08"," ")</f>
        <v>P08</v>
      </c>
      <c r="AH149" s="108" t="str">
        <f>IF(SUM(COUNTIFS('Planificación 2026-1'!F:F,"FILIAL",'Planificación 2026-1'!W:W,C149,'Planificación 2026-1'!H:H,"OB"))&gt;0,"P09"," ")</f>
        <v xml:space="preserve"> </v>
      </c>
      <c r="AI149" s="108" t="str">
        <f>IF(SUM(COUNTIFS('Planificación 2026-1'!F:F,"FILIAL",'Planificación 2026-1'!W:W,C149,'Planificación 2026-1'!H:H,"MH"))&gt;0,"P31"," ")</f>
        <v xml:space="preserve"> </v>
      </c>
      <c r="AJ149" s="108" t="str">
        <f>IF(SUM(COUNTIFS('Planificación 2026-1'!F:F,"FILIAL",'Planificación 2026-1'!W:W,C149,'Planificación 2026-1'!H:H,"IC"))&gt;0,"P32"," ")</f>
        <v xml:space="preserve"> </v>
      </c>
      <c r="AK149" s="108" t="str">
        <f>IF(SUM(COUNTIFS('Planificación 2026-1'!F:F,"FILIAL",'Planificación 2026-1'!W:W,C149,'Planificación 2026-1'!H:H,"AR"))&gt;0,"P34"," ")</f>
        <v xml:space="preserve"> </v>
      </c>
      <c r="AL149" s="108" t="str">
        <f>IF(SUM(COUNTIFS('Planificación 2026-1'!F:F,"FILIAL",'Planificación 2026-1'!W:W,C149,'Planificación 2026-1'!H:H,"T1"))&gt;0,"P35"," ")</f>
        <v xml:space="preserve"> </v>
      </c>
      <c r="AM149" s="108" t="str">
        <f>IF(SUM(COUNTIFS('Planificación 2026-1'!F:F,"FILIAL",'Planificación 2026-1'!W:W,C149,'Planificación 2026-1'!H:H,"T3"))&gt;0,"P36"," ")</f>
        <v xml:space="preserve"> </v>
      </c>
      <c r="AN149" s="108" t="str">
        <f>IF(SUM(COUNTIFS('Planificación 2026-1'!F:F,"FILIAL",'Planificación 2026-1'!W:W,C149,'Planificación 2026-1'!H:H,"T2"))&gt;0,"P37"," ")</f>
        <v xml:space="preserve"> </v>
      </c>
      <c r="AO149" s="108" t="str">
        <f>IF(SUM(COUNTIFS('Planificación 2026-1'!F:F,"FILIAL",'Planificación 2026-1'!W:W,C149,'Planificación 2026-1'!H:H,"AE"))&gt;0,"P38"," ")</f>
        <v xml:space="preserve"> </v>
      </c>
      <c r="AP149" s="108" t="str">
        <f>IF(SUM(COUNTIFS('Planificación 2026-1'!F:F,"FILIAL",'Planificación 2026-1'!W:W,C149,'Planificación 2026-1'!H:H,"T4"))&gt;0,"P55"," ")</f>
        <v xml:space="preserve"> </v>
      </c>
      <c r="AQ149" s="108" t="str">
        <f>IF(SUM(COUNTIFS('Planificación 2026-1'!F:F,"SUNAMPE",'Planificación 2026-1'!W:W,C149,'Planificación 2026-1'!H:H,"AF"))&gt;0," P01"," ")</f>
        <v xml:space="preserve"> </v>
      </c>
      <c r="AR149" s="108" t="str">
        <f>IF(SUM(COUNTIFS('Planificación 2026-1'!F:F,"SUNAMPE",'Planificación 2026-1'!W:W,C149,'Planificación 2026-1'!H:H,"EN"))&gt;0,"P02"," ")</f>
        <v xml:space="preserve"> </v>
      </c>
      <c r="AS149" s="108" t="str">
        <f>IF(SUM(COUNTIFS('Planificación 2026-1'!F:F,"SUNAMPE",'Planificación 2026-1'!W:W,C149,'Planificación 2026-1'!H:H,"IS"))&gt;0,"P03"," ")</f>
        <v xml:space="preserve"> </v>
      </c>
      <c r="AT149" s="108" t="str">
        <f>IF(SUM(COUNTIFS('Planificación 2026-1'!F:F,"SUNAMPE",'Planificación 2026-1'!W:W,C149,'Planificación 2026-1'!H:H,"PS"))&gt;0,"P04"," ")</f>
        <v xml:space="preserve"> </v>
      </c>
      <c r="AU149" s="108"/>
      <c r="AV149" s="108" t="str">
        <f>IF(SUM(COUNTIFS('Planificación 2026-1'!F:F,"SUNAMPE",'Planificación 2026-1'!W:W,C149,'Planificación 2026-1'!H:H,"IN"))&gt;0,"P06"," ")</f>
        <v xml:space="preserve"> </v>
      </c>
      <c r="AW149" s="108" t="str">
        <f>IF(SUM(COUNTIFS('Planificación 2026-1'!F:F,"SUNAMPE",'Planificación 2026-1'!W:W,C149,'Planificación 2026-1'!H:H,"CA"))&gt;0,"P07"," ")</f>
        <v xml:space="preserve"> </v>
      </c>
      <c r="AX149" s="108" t="str">
        <f>IF(SUM(COUNTIFS('Planificación 2026-1'!F:F,"SUNAMPE",'Planificación 2026-1'!W:W,C149,'Planificación 2026-1'!H:H,"DE"))&gt;0,"P08"," ")</f>
        <v xml:space="preserve"> </v>
      </c>
      <c r="AY149" s="108" t="str">
        <f>IF(SUM(COUNTIFS('Planificación 2026-1'!F:F,"SUNAMPE",'Planificación 2026-1'!W:W,C149,'Planificación 2026-1'!H:H,"OB"))&gt;0,"P09"," ")</f>
        <v xml:space="preserve"> </v>
      </c>
      <c r="AZ149" s="108" t="str">
        <f>IF(SUM(COUNTIFS('Planificación 2026-1'!F:F,"SUNAMPE",'Planificación 2026-1'!W:W,C149,'Planificación 2026-1'!H:H,"MH"))&gt;0,"P31"," ")</f>
        <v xml:space="preserve"> </v>
      </c>
      <c r="BA149" s="108" t="str">
        <f>IF(SUM(COUNTIFS('Planificación 2026-1'!F:F,"SUNAMPE",'Planificación 2026-1'!W:W,C149,'Planificación 2026-1'!H:H,"IC"))&gt;0,"P32"," ")</f>
        <v xml:space="preserve"> </v>
      </c>
      <c r="BB149" s="108" t="str">
        <f>IF(SUM(COUNTIFS('Planificación 2026-1'!F:F,"SUNAMPE",'Planificación 2026-1'!W:W,C149,'Planificación 2026-1'!H:H,"AR"))&gt;0,"P34"," ")</f>
        <v xml:space="preserve"> </v>
      </c>
      <c r="BC149" s="108" t="str">
        <f>IF(SUM(COUNTIFS('Planificación 2026-1'!F:F,"SUNAMPE",'Planificación 2026-1'!W:W,C149,'Planificación 2026-1'!H:H,"T1"))&gt;0,"P35"," ")</f>
        <v xml:space="preserve"> </v>
      </c>
      <c r="BD149" s="108" t="str">
        <f>IF(SUM(COUNTIFS('Planificación 2026-1'!F:F,"SUNAMPE",'Planificación 2026-1'!W:W,C149,'Planificación 2026-1'!H:H,"T3"))&gt;0,"P36"," ")</f>
        <v xml:space="preserve"> </v>
      </c>
      <c r="BE149" s="108" t="str">
        <f>IF(SUM(COUNTIFS('Planificación 2026-1'!F:F,"SUNAMPE",'Planificación 2026-1'!W:W,C149,'Planificación 2026-1'!H:H,"T2"))&gt;0,"P37"," ")</f>
        <v xml:space="preserve"> </v>
      </c>
      <c r="BF149" s="108" t="str">
        <f>IF(SUM(COUNTIFS('Planificación 2026-1'!F:F,"SUNAMPE",'Planificación 2026-1'!W:W,C149,'Planificación 2026-1'!H:H,"AE"))&gt;0,"P38"," ")</f>
        <v xml:space="preserve"> </v>
      </c>
      <c r="BG149" s="108" t="str">
        <f>IF(SUM(COUNTIFS('Planificación 2026-1'!F:F,"SUNAMPE",'Planificación 2026-1'!W:W,C149,'Planificación 2026-1'!H:H,"T4"))&gt;0,"P55"," ")</f>
        <v xml:space="preserve"> </v>
      </c>
      <c r="BH149" s="108" t="str">
        <f>IF(SUM(COUNTIFS('Planificación 2026-1'!F:F,"HUAURA",'Planificación 2026-1'!W:W,C149,'Planificación 2026-1'!H:H,"AF"))&gt;0," P01"," ")</f>
        <v xml:space="preserve"> </v>
      </c>
      <c r="BI149" s="108" t="str">
        <f>IF(SUM(COUNTIFS('Planificación 2026-1'!F:F,"HUAURA",'Planificación 2026-1'!W:W,C149,'Planificación 2026-1'!H:H,"EN"))&gt;0,"P02"," ")</f>
        <v xml:space="preserve"> </v>
      </c>
      <c r="BJ149" s="108" t="str">
        <f>IF(SUM(COUNTIFS('Planificación 2026-1'!F:F,"HUAURA",'Planificación 2026-1'!W:W,C149,'Planificación 2026-1'!H:H,"IS"))&gt;0,"P03"," ")</f>
        <v xml:space="preserve"> </v>
      </c>
      <c r="BK149" s="108" t="str">
        <f>IF(SUM(COUNTIFS('Planificación 2026-1'!F:F,"HUAURA",'Planificación 2026-1'!W:W,C149,'Planificación 2026-1'!H:H,"PS"))&gt;0,"P04"," ")</f>
        <v xml:space="preserve"> </v>
      </c>
      <c r="BL149" s="108"/>
      <c r="BM149" s="108" t="str">
        <f>IF(SUM(COUNTIFS('Planificación 2026-1'!F:F,"HUAURA",'Planificación 2026-1'!W:W,C149,'Planificación 2026-1'!H:H,"IN"))&gt;0,"P06"," ")</f>
        <v xml:space="preserve"> </v>
      </c>
      <c r="BN149" s="108" t="str">
        <f>IF(SUM(COUNTIFS('Planificación 2026-1'!F:F,"HUAURA",'Planificación 2026-1'!W:W,C149,'Planificación 2026-1'!H:H,"CA"))&gt;0,"P07"," ")</f>
        <v xml:space="preserve"> </v>
      </c>
      <c r="BO149" s="108" t="str">
        <f>IF(SUM(COUNTIFS('Planificación 2026-1'!F:F,"HUAURA",'Planificación 2026-1'!W:W,C149,'Planificación 2026-1'!H:H,"DE"))&gt;0,"P08"," ")</f>
        <v xml:space="preserve"> </v>
      </c>
      <c r="BP149" s="108" t="str">
        <f>IF(SUM(COUNTIFS('Planificación 2026-1'!F:F,"HUAURA",'Planificación 2026-1'!W:W,C149,'Planificación 2026-1'!H:H,"OB"))&gt;0,"P09"," ")</f>
        <v xml:space="preserve"> </v>
      </c>
      <c r="BQ149" s="108" t="str">
        <f>IF(SUM(COUNTIFS('Planificación 2026-1'!F:F,"HUAURA",'Planificación 2026-1'!W:W,C149,'Planificación 2026-1'!H:H,"MH"))&gt;0,"P31"," ")</f>
        <v xml:space="preserve"> </v>
      </c>
      <c r="BR149" s="108" t="str">
        <f>IF(SUM(COUNTIFS('Planificación 2026-1'!F:F,"HUAURA",'Planificación 2026-1'!W:W,C149,'Planificación 2026-1'!H:H,"IC"))&gt;0,"P32"," ")</f>
        <v xml:space="preserve"> </v>
      </c>
      <c r="BS149" s="108" t="str">
        <f>IF(SUM(COUNTIFS('Planificación 2026-1'!F:F,"HUAURA",'Planificación 2026-1'!W:W,C149,'Planificación 2026-1'!H:H,"AR"))&gt;0,"P34"," ")</f>
        <v xml:space="preserve"> </v>
      </c>
      <c r="BT149" s="108" t="str">
        <f>IF(SUM(COUNTIFS('Planificación 2026-1'!F:F,"HUAURA",'Planificación 2026-1'!W:W,C149,'Planificación 2026-1'!H:H,"T1"))&gt;0,"P35"," ")</f>
        <v xml:space="preserve"> </v>
      </c>
      <c r="BU149" s="108" t="str">
        <f>IF(SUM(COUNTIFS('Planificación 2026-1'!F:F,"HUAURA",'Planificación 2026-1'!W:W,C149,'Planificación 2026-1'!H:H,"T3"))&gt;0,"P36"," ")</f>
        <v xml:space="preserve"> </v>
      </c>
      <c r="BV149" s="108" t="str">
        <f>IF(SUM(COUNTIFS('Planificación 2026-1'!F:F,"HUAURA",'Planificación 2026-1'!W:W,C149,'Planificación 2026-1'!H:H,"T2"))&gt;0,"P37"," ")</f>
        <v xml:space="preserve"> </v>
      </c>
      <c r="BW149" s="108" t="str">
        <f>IF(SUM(COUNTIFS('Planificación 2026-1'!F:F,"HUAURA",'Planificación 2026-1'!W:W,C149,'Planificación 2026-1'!H:H,"AE"))&gt;0,"P38"," ")</f>
        <v xml:space="preserve"> </v>
      </c>
      <c r="BX149" s="108" t="str">
        <f>IF(SUM(COUNTIFS('Planificación 2026-1'!F:F,"HUAURA",'Planificación 2026-1'!W:W,C149,'Planificación 2026-1'!H:H,"T4"))&gt;0,"P55"," ")</f>
        <v xml:space="preserve"> </v>
      </c>
      <c r="BY149" s="109">
        <f>SUMIFS('Planificación 2026-1'!R:R,'Planificación 2026-1'!W:W,C149,'Planificación 2026-1'!H:H,"AF",'Planificación 2026-1'!I:I,"&gt;2")</f>
        <v>0</v>
      </c>
      <c r="BZ149" s="109">
        <f>SUMIFS('Planificación 2026-1'!R:R,'Planificación 2026-1'!W:W,C149,'Planificación 2026-1'!H:H,"EN",'Planificación 2026-1'!I:I,"&gt;2")</f>
        <v>0</v>
      </c>
      <c r="CA149" s="109">
        <f>SUMIFS('Planificación 2026-1'!R:R,'Planificación 2026-1'!W:W,C149,'Planificación 2026-1'!H:H,"IS",'Planificación 2026-1'!I:I,"&gt;2")</f>
        <v>0</v>
      </c>
      <c r="CB149" s="109">
        <f>SUMIFS('Planificación 2026-1'!R:R,'Planificación 2026-1'!W:W,C149,'Planificación 2026-1'!H:H,"PS",'Planificación 2026-1'!I:I,"&gt;2")</f>
        <v>0</v>
      </c>
      <c r="CC149" s="109">
        <f>SUMIFS('Planificación 2026-1'!R:R,'Planificación 2026-1'!W:W,C149,'Planificación 2026-1'!H:H,"IN",'Planificación 2026-1'!I:I,"&gt;2")</f>
        <v>0</v>
      </c>
      <c r="CD149" s="109">
        <f>SUMIFS('Planificación 2026-1'!R:R,'Planificación 2026-1'!W:W,C149,'Planificación 2026-1'!H:H,"CA",'Planificación 2026-1'!I:I,"&gt;2")</f>
        <v>0</v>
      </c>
      <c r="CE149" s="109">
        <f>SUMIFS('Planificación 2026-1'!R:R,'Planificación 2026-1'!W:W,C149,'Planificación 2026-1'!H:H,"DE",'Planificación 2026-1'!I:I,"&gt;2")</f>
        <v>28</v>
      </c>
      <c r="CF149" s="109">
        <f>SUMIFS('Planificación 2026-1'!R:R,'Planificación 2026-1'!W:W,C149,'Planificación 2026-1'!H:H,"OB",'Planificación 2026-1'!I:I,"&gt;2")</f>
        <v>0</v>
      </c>
      <c r="CG149" s="109">
        <f>SUMIFS('Planificación 2026-1'!R:R,'Planificación 2026-1'!W:W,C149,'Planificación 2026-1'!H:H,"MH",'Planificación 2026-1'!I:I,"&gt;2")</f>
        <v>0</v>
      </c>
      <c r="CH149" s="109">
        <f>SUMIFS('Planificación 2026-1'!R:R,'Planificación 2026-1'!W:W,C149,'Planificación 2026-1'!H:H,"IC",'Planificación 2026-1'!I:I,"&gt;2")</f>
        <v>0</v>
      </c>
      <c r="CI149" s="109">
        <f>SUMIFS('Planificación 2026-1'!R:R,'Planificación 2026-1'!W:W,C149,'Planificación 2026-1'!H:H,"AR",'Planificación 2026-1'!I:I,"&gt;2")</f>
        <v>0</v>
      </c>
      <c r="CJ149" s="109">
        <f>SUMIFS('Planificación 2026-1'!R:R,'Planificación 2026-1'!W:W,C149,'Planificación 2026-1'!H:H,"T1",'Planificación 2026-1'!I:I,"&gt;2")</f>
        <v>0</v>
      </c>
      <c r="CK149" s="109">
        <f>SUMIFS('Planificación 2026-1'!R:R,'Planificación 2026-1'!W:W,C149,'Planificación 2026-1'!H:H,"T3",'Planificación 2026-1'!I:I,"&gt;2")</f>
        <v>0</v>
      </c>
      <c r="CL149" s="109">
        <f>SUMIFS('Planificación 2026-1'!R:R,'Planificación 2026-1'!W:W,C149,'Planificación 2026-1'!H:H,"T2",'Planificación 2026-1'!I:I,"&gt;2")</f>
        <v>0</v>
      </c>
      <c r="CM149" s="109">
        <f>SUMIFS('Planificación 2026-1'!R:R,'Planificación 2026-1'!W:W,C149,'Planificación 2026-1'!H:H,"AE",'Planificación 2026-1'!I:I,"&gt;2")</f>
        <v>0</v>
      </c>
      <c r="CN149" s="109">
        <f>SUMIFS('Planificación 2026-1'!R:R,'Planificación 2026-1'!W:W,C149,'Planificación 2026-1'!H:H,"T4",'Planificación 2026-1'!I:I,"&gt;2")</f>
        <v>0</v>
      </c>
      <c r="CO149" s="109">
        <f>SUMIFS('Planificación 2026-1'!R:R,'Planificación 2026-1'!W:W,C149,'Planificación 2026-1'!H:H,"AF",'Planificación 2026-1'!I:I,"&lt;3")</f>
        <v>0</v>
      </c>
      <c r="CP149" s="109">
        <f>SUMIFS('Planificación 2026-1'!R:R,'Planificación 2026-1'!W:W,C149,'Planificación 2026-1'!H:H,"EN",'Planificación 2026-1'!I:I,"&lt;3")</f>
        <v>0</v>
      </c>
      <c r="CQ149" s="109">
        <f>SUMIFS('Planificación 2026-1'!R:R,'Planificación 2026-1'!W:W,C149,'Planificación 2026-1'!H:H,"IS",'Planificación 2026-1'!I:I,"&lt;3")</f>
        <v>0</v>
      </c>
      <c r="CR149" s="109">
        <f>SUMIFS('Planificación 2026-1'!R:R,'Planificación 2026-1'!W:W,C149,'Planificación 2026-1'!H:H,"PS",'Planificación 2026-1'!I:I,"&lt;3")</f>
        <v>0</v>
      </c>
      <c r="CS149" s="109">
        <f>SUMIFS('Planificación 2026-1'!R:R,'Planificación 2026-1'!W:W,C149,'Planificación 2026-1'!H:H,"IN",'Planificación 2026-1'!I:I,"&lt;3")</f>
        <v>0</v>
      </c>
      <c r="CT149" s="109">
        <f>SUMIFS('Planificación 2026-1'!R:R,'Planificación 2026-1'!W:W,C149,'Planificación 2026-1'!H:H,"CA",'Planificación 2026-1'!I:I,"&lt;3")</f>
        <v>0</v>
      </c>
      <c r="CU149" s="109">
        <f>SUMIFS('Planificación 2026-1'!R:R,'Planificación 2026-1'!W:W,C149,'Planificación 2026-1'!H:H,"DE",'Planificación 2026-1'!I:I,"&lt;3")</f>
        <v>0</v>
      </c>
      <c r="CV149" s="109">
        <f>SUMIFS('Planificación 2026-1'!R:R,'Planificación 2026-1'!W:W,C149,'Planificación 2026-1'!H:H,"OB",'Planificación 2026-1'!I:I,"&lt;3")</f>
        <v>0</v>
      </c>
      <c r="CW149" s="109">
        <f>SUMIFS('Planificación 2026-1'!R:R,'Planificación 2026-1'!W:W,C149,'Planificación 2026-1'!H:H,"MH",'Planificación 2026-1'!I:I,"&lt;3")</f>
        <v>0</v>
      </c>
      <c r="CX149" s="109">
        <f>SUMIFS('Planificación 2026-1'!R:R,'Planificación 2026-1'!W:W,C149,'Planificación 2026-1'!H:H,"IC",'Planificación 2026-1'!I:I,"&lt;3")</f>
        <v>0</v>
      </c>
      <c r="CY149" s="109">
        <f>SUMIFS('Planificación 2026-1'!R:R,'Planificación 2026-1'!W:W,C149,'Planificación 2026-1'!H:H,"AR",'Planificación 2026-1'!I:I,"&lt;3")</f>
        <v>0</v>
      </c>
      <c r="CZ149" s="109">
        <f>SUMIFS('Planificación 2026-1'!R:R,'Planificación 2026-1'!W:W,C149,'Planificación 2026-1'!H:H,"T1",'Planificación 2026-1'!I:I,"&lt;3")</f>
        <v>0</v>
      </c>
      <c r="DA149" s="109">
        <f>SUMIFS('Planificación 2026-1'!R:R,'Planificación 2026-1'!W:W,C149,'Planificación 2026-1'!H:H,"T3",'Planificación 2026-1'!I:I,"&lt;3")</f>
        <v>0</v>
      </c>
      <c r="DB149" s="109">
        <f>SUMIFS('Planificación 2026-1'!R:R,'Planificación 2026-1'!W:W,C149,'Planificación 2026-1'!H:H,"T2",'Planificación 2026-1'!I:I,"&lt;3")</f>
        <v>0</v>
      </c>
      <c r="DC149" s="109">
        <f>SUMIFS('Planificación 2026-1'!R:R,'Planificación 2026-1'!W:W,C149,'Planificación 2026-1'!H:H,"AE",'Planificación 2026-1'!I:I,"&lt;3")</f>
        <v>0</v>
      </c>
      <c r="DD149" s="109">
        <f>SUMIFS('Planificación 2026-1'!R:R,'Planificación 2026-1'!W:W,C149,'Planificación 2026-1'!H:H,"T4",'Planificación 2026-1'!I:I,"&lt;3")</f>
        <v>0</v>
      </c>
      <c r="DE149" s="108" t="str">
        <f t="shared" si="27"/>
        <v>P08</v>
      </c>
      <c r="DF149" s="41">
        <f>IF(C149="","",SUMIFS('Planificación 2026-1'!R:R,'Planificación 2026-1'!W:W,C149,'Planificación 2026-1'!F:F,"PRINCIPAL",'Planificación 2026-1'!X:X,"VIRTUAL"))</f>
        <v>3</v>
      </c>
      <c r="DG149" s="41">
        <f>IF(C149="","",SUMIFS('Planificación 2026-1'!R:R,'Planificación 2026-1'!W:W,C149,'Planificación 2026-1'!F:F,"PRINCIPAL",'Planificación 2026-1'!X:X,"PRESENCIAL"))</f>
        <v>0</v>
      </c>
      <c r="DH149" s="41">
        <f>IF(C149="","",SUMIFS('Planificación 2026-1'!R:R,'Planificación 2026-1'!W:W,C149,'Planificación 2026-1'!F:F,"PRINCIPAL",'Planificación 2026-1'!X:X,"HIBRIDO PRESENCIAL"))</f>
        <v>0</v>
      </c>
      <c r="DI149" s="108" t="str">
        <f t="shared" si="28"/>
        <v>P08</v>
      </c>
      <c r="DJ149" s="108">
        <f>IF(C149="","",SUMIFS('Planificación 2026-1'!R:R,'Planificación 2026-1'!W:W,C149,'Planificación 2026-1'!F:F,"FILIAL",'Planificación 2026-1'!X:X,"VIRTUAL"))</f>
        <v>0</v>
      </c>
      <c r="DK149" s="110">
        <f>IF(C149="","",SUMIFS('Planificación 2026-1'!R:R,'Planificación 2026-1'!W:W,C149,'Planificación 2026-1'!F:F,"FILIAL",'Planificación 2026-1'!X:X,"PRESENCIAL"))</f>
        <v>25</v>
      </c>
      <c r="DL149" s="61">
        <f>IF(C149="","",SUMIFS('Planificación 2026-1'!R:R,'Planificación 2026-1'!W:W,C149,'Planificación 2026-1'!F:F,"FILIAL",'Planificación 2026-1'!X:X,"HIBRIDO PRESENCIAL"))</f>
        <v>0</v>
      </c>
      <c r="DM149" s="111" t="str">
        <f t="shared" si="29"/>
        <v/>
      </c>
      <c r="DN149" s="108">
        <f>IF(C149="","",SUMIFS('Planificación 2026-1'!R:R,'Planificación 2026-1'!W:W,C149,'Planificación 2026-1'!F:F,"SUNAMPE",'Planificación 2026-1'!X:X,"VIRTUAL"))</f>
        <v>0</v>
      </c>
      <c r="DO149" s="61">
        <f>IF(C149="","",SUMIFS('Planificación 2026-1'!R:R,'Planificación 2026-1'!W:W,C149,'Planificación 2026-1'!F:F,"SUNAMPE",'Planificación 2026-1'!X:X,"PRESENCIAL"))</f>
        <v>0</v>
      </c>
      <c r="DP149" s="111" t="str">
        <f t="shared" si="30"/>
        <v/>
      </c>
      <c r="DQ149" s="108">
        <f>IF(C149="","",SUMIFS('Planificación 2026-1'!R:R,'Planificación 2026-1'!W:W,C149,'Planificación 2026-1'!F:F,"HUAURA",'Planificación 2026-1'!X:X,"VIRTUAL"))</f>
        <v>0</v>
      </c>
      <c r="DR149" s="61">
        <f>IF(C149="","",SUMIFS('Planificación 2026-1'!R:R,'Planificación 2026-1'!W:W,C149,'Planificación 2026-1'!F:F,"HUAURA",'Planificación 2026-1'!X:X,"PRESENCIAL"))</f>
        <v>0</v>
      </c>
      <c r="DS149" s="76">
        <f>SUMIFS('Planificación 2026-1'!R:R,'Planificación 2026-1'!W:W,C149,'Planificación 2026-1'!F:F,"PRINCIPAL",'Planificación 2026-1'!X:X,"VIRTUAL",'Planificación 2026-1'!I:I,"&gt;2")</f>
        <v>3</v>
      </c>
      <c r="DT149" s="76">
        <f>SUMIFS('Planificación 2026-1'!R:R,'Planificación 2026-1'!W:W,C149,'Planificación 2026-1'!F:F,"PRINCIPAL",'Planificación 2026-1'!X:X,"&lt;&gt;VIRTUAL",'Planificación 2026-1'!I:I,"&gt;2")</f>
        <v>0</v>
      </c>
      <c r="DU149" s="76">
        <f>SUMIFS('Planificación 2026-1'!R:R,'Planificación 2026-1'!W:W,C149,'Planificación 2026-1'!F:F,"SUNAMPE",'Planificación 2026-1'!X:X,"VIRTUAL",'Planificación 2026-1'!I:I,"&gt;2")</f>
        <v>0</v>
      </c>
      <c r="DV149" s="76">
        <f>SUMIFS('Planificación 2026-1'!R:R,'Planificación 2026-1'!W:W,C149,'Planificación 2026-1'!F:F,"SUNAMPE",'Planificación 2026-1'!X:X,"&lt;&gt;VIRTUAL",'Planificación 2026-1'!I:I,"&gt;2")</f>
        <v>0</v>
      </c>
      <c r="DW149" s="76">
        <f>SUMIFS('Planificación 2026-1'!R:R,'Planificación 2026-1'!W:W,C149,'Planificación 2026-1'!F:F,"FILIAL",'Planificación 2026-1'!X:X,"VIRTUAL",'Planificación 2026-1'!I:I,"&gt;2")</f>
        <v>0</v>
      </c>
      <c r="DX149" s="76">
        <f>SUMIFS('Planificación 2026-1'!R:R,'Planificación 2026-1'!W:W,C149,'Planificación 2026-1'!F:F,"FILIAL",'Planificación 2026-1'!X:X,"&lt;&gt;VIRTUAL",'Planificación 2026-1'!I:I,"&gt;2")</f>
        <v>25</v>
      </c>
      <c r="DY149" s="76">
        <f>SUMIFS('Planificación 2026-1'!R:R,'Planificación 2026-1'!W:W,C149,'Planificación 2026-1'!F:F,"PORUMA",'Planificación 2026-1'!X:X,"VIRTUAL",'Planificación 2026-1'!I:I,"&gt;2")</f>
        <v>0</v>
      </c>
      <c r="DZ149" s="76">
        <f>SUMIFS('Planificación 2026-1'!R:R,'Planificación 2026-1'!W:W,C149,'Planificación 2026-1'!F:F,"PORUMA",'Planificación 2026-1'!X:X,"&lt;&gt;VIRTUAL",'Planificación 2026-1'!I:I,"&gt;2")</f>
        <v>0</v>
      </c>
      <c r="EA149" s="76">
        <f>SUMIFS('Planificación 2026-1'!R:R,'Planificación 2026-1'!W:W,C149,'Planificación 2026-1'!F:F,"HUAURA",'Planificación 2026-1'!X:X,"VIRTUAL",'Planificación 2026-1'!I:I,"&gt;2")</f>
        <v>0</v>
      </c>
      <c r="EB149" s="76">
        <f>SUMIFS('Planificación 2026-1'!R:R,'Planificación 2026-1'!W:W,C149,'Planificación 2026-1'!F:F,"HUAURA",'Planificación 2026-1'!X:X,"&lt;&gt;VIRTUAL",'Planificación 2026-1'!I:I,"&gt;2")</f>
        <v>0</v>
      </c>
      <c r="EC149" s="76">
        <f>SUMIFS('Planificación 2026-1'!R:R,'Planificación 2026-1'!W:W,C149,'Planificación 2026-1'!F:F,"PRINCIPAL",'Planificación 2026-1'!X:X,"VIRTUAL",'Planificación 2026-1'!I:I,"&lt;3")</f>
        <v>0</v>
      </c>
      <c r="ED149" s="76">
        <f>SUMIFS('Planificación 2026-1'!R:R,'Planificación 2026-1'!W:W,C149,'Planificación 2026-1'!F:F,"PRINCIPAL",'Planificación 2026-1'!X:X,"&lt;&gt;VIRTUAL",'Planificación 2026-1'!I:I,"&lt;3")</f>
        <v>0</v>
      </c>
      <c r="EE149" s="76">
        <f>SUMIFS('Planificación 2026-1'!R:R,'Planificación 2026-1'!W:W,C149,'Planificación 2026-1'!F:F,"SUNAMPE",'Planificación 2026-1'!X:X,"VIRTUAL",'Planificación 2026-1'!I:I,"&lt;3")</f>
        <v>0</v>
      </c>
      <c r="EF149" s="76">
        <f>SUMIFS('Planificación 2026-1'!R:R,'Planificación 2026-1'!W:W,C149,'Planificación 2026-1'!F:F,"SUNAMPE",'Planificación 2026-1'!X:X,"&lt;&gt;VIRTUAL",'Planificación 2026-1'!I:I,"&lt;3")</f>
        <v>0</v>
      </c>
      <c r="EG149" s="76">
        <f>SUMIFS('Planificación 2026-1'!R:R,'Planificación 2026-1'!W:W,C149,'Planificación 2026-1'!F:F,"FILIAL",'Planificación 2026-1'!X:X,"VIRTUAL",'Planificación 2026-1'!I:I,"&lt;3")</f>
        <v>0</v>
      </c>
      <c r="EH149" s="76">
        <f>SUMIFS('Planificación 2026-1'!R:R,'Planificación 2026-1'!W:W,C149,'Planificación 2026-1'!F:F,"FILIAL",'Planificación 2026-1'!X:X,"&lt;&gt;VIRTUAL",'Planificación 2026-1'!I:I,"&lt;3")</f>
        <v>0</v>
      </c>
      <c r="EI149" s="76">
        <f>SUMIFS('Planificación 2026-1'!R:R,'Planificación 2026-1'!W:W,C149,'Planificación 2026-1'!F:F,"PORUMA",'Planificación 2026-1'!X:X,"VIRTUAL",'Planificación 2026-1'!I:I,"&lt;3")</f>
        <v>0</v>
      </c>
      <c r="EJ149" s="76">
        <f>SUMIFS('Planificación 2026-1'!R:R,'Planificación 2026-1'!W:W,C149,'Planificación 2026-1'!F:F,"PORUMA",'Planificación 2026-1'!X:X,"&lt;&gt;VIRTUAL",'Planificación 2026-1'!I:I,"&lt;3")</f>
        <v>0</v>
      </c>
      <c r="EK149" s="76">
        <f>SUMIFS('Planificación 2026-1'!R:R,'Planificación 2026-1'!W:W,C149,'Planificación 2026-1'!F:F,"HUAURA",'Planificación 2026-1'!X:X,"VIRTUAL",'Planificación 2026-1'!I:I,"&lt;3")</f>
        <v>0</v>
      </c>
      <c r="EL149" s="76">
        <f>SUMIFS('Planificación 2026-1'!R:R,'Planificación 2026-1'!W:W,C149,'Planificación 2026-1'!F:F,"HUAURA",'Planificación 2026-1'!X:X,"&lt;&gt;VIRTUAL",'Planificación 2026-1'!I:I,"&lt;3")</f>
        <v>0</v>
      </c>
      <c r="EM149" s="76"/>
      <c r="EN149" s="76">
        <f t="shared" si="23"/>
        <v>3</v>
      </c>
      <c r="EO149" s="76">
        <f t="shared" si="24"/>
        <v>25</v>
      </c>
      <c r="EP149" s="76" t="b">
        <f t="shared" si="25"/>
        <v>1</v>
      </c>
      <c r="EQ149" s="76" t="str">
        <f t="shared" si="26"/>
        <v>FILIAL</v>
      </c>
      <c r="ER149" s="76" t="str">
        <f t="shared" si="31"/>
        <v>MAS PRESENCIAL</v>
      </c>
    </row>
    <row r="150" spans="1:148" hidden="1">
      <c r="A150" s="83"/>
      <c r="B150" s="119">
        <v>147</v>
      </c>
      <c r="C150" s="115" t="s">
        <v>322</v>
      </c>
      <c r="D150" s="112">
        <f>SUMIF('Planificación 2026-1'!W:W,C150,'Planificación 2026-1'!R:R)</f>
        <v>19</v>
      </c>
      <c r="E150" s="114" t="s">
        <v>170</v>
      </c>
      <c r="F150" s="115" t="s">
        <v>171</v>
      </c>
      <c r="G150" s="115" t="s">
        <v>153</v>
      </c>
      <c r="H150" s="115" t="s">
        <v>125</v>
      </c>
      <c r="I150" s="107" t="str">
        <f>IF(SUM(COUNTIFS('Planificación 2026-1'!F:F,"PRINCIPAL",'Planificación 2026-1'!W:W,C150,'Planificación 2026-1'!H:H,"AF"))&gt;0,"P01"," ")</f>
        <v xml:space="preserve"> </v>
      </c>
      <c r="J150" s="108" t="str">
        <f>IF(SUM(COUNTIFS('Planificación 2026-1'!F:F,"PRINCIPAL",'Planificación 2026-1'!W:W,C150,'Planificación 2026-1'!H:H,"EN"))&gt;0,"P02"," ")</f>
        <v xml:space="preserve"> </v>
      </c>
      <c r="K150" s="108" t="str">
        <f>IF(SUM(COUNTIFS('Planificación 2026-1'!F:F,"PRINCIPAL",'Planificación 2026-1'!W:W,C150,'Planificación 2026-1'!H:H,"IS"))&gt;0,"P03"," ")</f>
        <v xml:space="preserve"> </v>
      </c>
      <c r="L150" s="108" t="str">
        <f>IF(SUM(COUNTIFS('Planificación 2026-1'!F:F,"PRINCIPAL",'Planificación 2026-1'!W:W,C150,'Planificación 2026-1'!H:H,"PS"))&gt;0,"P04"," ")</f>
        <v xml:space="preserve"> </v>
      </c>
      <c r="M150" s="108"/>
      <c r="N150" s="108" t="str">
        <f>IF(SUM(COUNTIFS('Planificación 2026-1'!F:F,"PRINCIPAL",'Planificación 2026-1'!W:W,C150,'Planificación 2026-1'!H:H,"IN"))&gt;0,"P06"," ")</f>
        <v>P06</v>
      </c>
      <c r="O150" s="108" t="str">
        <f>IF(SUM(COUNTIFS('Planificación 2026-1'!F:F,"PRINCIPAL",'Planificación 2026-1'!W:W,C150,'Planificación 2026-1'!H:H,"CA"))&gt;0,"P07"," ")</f>
        <v xml:space="preserve"> </v>
      </c>
      <c r="P150" s="108" t="str">
        <f>IF(SUM(COUNTIFS('Planificación 2026-1'!F:F,"PRINCIPAL",'Planificación 2026-1'!W:W,C150,'Planificación 2026-1'!H:H,"DE"))&gt;0,"P08"," ")</f>
        <v xml:space="preserve"> </v>
      </c>
      <c r="Q150" s="108" t="str">
        <f>IF(SUM(COUNTIFS('Planificación 2026-1'!F:F,"PRINCIPAL",'Planificación 2026-1'!W:W,C150,'Planificación 2026-1'!H:H,"OB"))&gt;0,"P09"," ")</f>
        <v xml:space="preserve"> </v>
      </c>
      <c r="R150" s="108" t="str">
        <f>IF(SUM(COUNTIFS('Planificación 2026-1'!F:F,"PRINCIPAL",'Planificación 2026-1'!W:W,C150,'Planificación 2026-1'!H:H,"MH"))&gt;0,"P31"," ")</f>
        <v xml:space="preserve"> </v>
      </c>
      <c r="S150" s="108" t="str">
        <f>IF(SUM(COUNTIFS('Planificación 2026-1'!F:F,"PRINCIPAL",'Planificación 2026-1'!W:W,C150,'Planificación 2026-1'!H:H,"IC"))&gt;0,"P32"," ")</f>
        <v xml:space="preserve"> </v>
      </c>
      <c r="T150" s="108" t="str">
        <f>IF(SUM(COUNTIFS('Planificación 2026-1'!F:F,"PRINCIPAL",'Planificación 2026-1'!W:W,C150,'Planificación 2026-1'!H:H,"AR"))&gt;0,"P34"," ")</f>
        <v xml:space="preserve"> </v>
      </c>
      <c r="U150" s="108" t="str">
        <f>IF(SUM(COUNTIFS('Planificación 2026-1'!F:F,"PRINCIPAL",'Planificación 2026-1'!W:W,C150,'Planificación 2026-1'!H:H,"T1"))&gt;0,"P35"," ")</f>
        <v xml:space="preserve"> </v>
      </c>
      <c r="V150" s="108" t="str">
        <f>IF(SUM(COUNTIFS('Planificación 2026-1'!F:F,"PRINCIPAL",'Planificación 2026-1'!W:W,C150,'Planificación 2026-1'!H:H,"T3"))&gt;0,"P36"," ")</f>
        <v xml:space="preserve"> </v>
      </c>
      <c r="W150" s="108" t="str">
        <f>IF(SUM(COUNTIFS('Planificación 2026-1'!F:F,"PRINCIPAL",'Planificación 2026-1'!W:W,C150,'Planificación 2026-1'!H:H,"T2"))&gt;0,"P37"," ")</f>
        <v xml:space="preserve"> </v>
      </c>
      <c r="X150" s="108" t="str">
        <f>IF(SUM(COUNTIFS('Planificación 2026-1'!F:F,"PRINCIPAL",'Planificación 2026-1'!W:W,C150,'Planificación 2026-1'!H:H,"AE"))&gt;0,"P38"," ")</f>
        <v xml:space="preserve"> </v>
      </c>
      <c r="Y150" s="108" t="str">
        <f>IF(SUM(COUNTIFS('Planificación 2026-1'!F:F,"PRINCIPAL",'Planificación 2026-1'!W:W,C150,'Planificación 2026-1'!H:H,"T4"))&gt;0,"P55"," ")</f>
        <v xml:space="preserve"> </v>
      </c>
      <c r="Z150" s="108" t="str">
        <f>IF(SUM(COUNTIFS('Planificación 2026-1'!F:F,"FILIAL",'Planificación 2026-1'!W:W,C150,'Planificación 2026-1'!H:H,"AF"))&gt;0," P01"," ")</f>
        <v xml:space="preserve"> </v>
      </c>
      <c r="AA150" s="108" t="str">
        <f>IF(SUM(COUNTIFS('Planificación 2026-1'!F:F,"FILIAL",'Planificación 2026-1'!W:W,C150,'Planificación 2026-1'!H:H,"EN"))&gt;0,"P02"," ")</f>
        <v xml:space="preserve"> </v>
      </c>
      <c r="AB150" s="108" t="str">
        <f>IF(SUM(COUNTIFS('Planificación 2026-1'!F:F,"FILIAL",'Planificación 2026-1'!W:W,C150,'Planificación 2026-1'!H:H,"IS"))&gt;0,"P03"," ")</f>
        <v xml:space="preserve"> </v>
      </c>
      <c r="AC150" s="108" t="str">
        <f>IF(SUM(COUNTIFS('Planificación 2026-1'!F:F,"FILIAL",'Planificación 2026-1'!W:W,C150,'Planificación 2026-1'!H:H,"PS"))&gt;0,"P04"," ")</f>
        <v xml:space="preserve"> </v>
      </c>
      <c r="AD150" s="108"/>
      <c r="AE150" s="108" t="str">
        <f>IF(SUM(COUNTIFS('Planificación 2026-1'!F:F,"FILIAL",'Planificación 2026-1'!W:W,C150,'Planificación 2026-1'!H:H,"IN"))&gt;0,"P06"," ")</f>
        <v xml:space="preserve"> </v>
      </c>
      <c r="AF150" s="108" t="str">
        <f>IF(SUM(COUNTIFS('Planificación 2026-1'!F:F,"FILIAL",'Planificación 2026-1'!W:W,C150,'Planificación 2026-1'!H:H,"CA"))&gt;0,"P07"," ")</f>
        <v xml:space="preserve"> </v>
      </c>
      <c r="AG150" s="108" t="str">
        <f>IF(SUM(COUNTIFS('Planificación 2026-1'!F:F,"FILIAL",'Planificación 2026-1'!W:W,C150,'Planificación 2026-1'!H:H,"DE"))&gt;0,"P08"," ")</f>
        <v xml:space="preserve"> </v>
      </c>
      <c r="AH150" s="108" t="str">
        <f>IF(SUM(COUNTIFS('Planificación 2026-1'!F:F,"FILIAL",'Planificación 2026-1'!W:W,C150,'Planificación 2026-1'!H:H,"OB"))&gt;0,"P09"," ")</f>
        <v xml:space="preserve"> </v>
      </c>
      <c r="AI150" s="108" t="str">
        <f>IF(SUM(COUNTIFS('Planificación 2026-1'!F:F,"FILIAL",'Planificación 2026-1'!W:W,C150,'Planificación 2026-1'!H:H,"MH"))&gt;0,"P31"," ")</f>
        <v xml:space="preserve"> </v>
      </c>
      <c r="AJ150" s="108" t="str">
        <f>IF(SUM(COUNTIFS('Planificación 2026-1'!F:F,"FILIAL",'Planificación 2026-1'!W:W,C150,'Planificación 2026-1'!H:H,"IC"))&gt;0,"P32"," ")</f>
        <v xml:space="preserve"> </v>
      </c>
      <c r="AK150" s="108" t="str">
        <f>IF(SUM(COUNTIFS('Planificación 2026-1'!F:F,"FILIAL",'Planificación 2026-1'!W:W,C150,'Planificación 2026-1'!H:H,"AR"))&gt;0,"P34"," ")</f>
        <v xml:space="preserve"> </v>
      </c>
      <c r="AL150" s="108" t="str">
        <f>IF(SUM(COUNTIFS('Planificación 2026-1'!F:F,"FILIAL",'Planificación 2026-1'!W:W,C150,'Planificación 2026-1'!H:H,"T1"))&gt;0,"P35"," ")</f>
        <v xml:space="preserve"> </v>
      </c>
      <c r="AM150" s="108" t="str">
        <f>IF(SUM(COUNTIFS('Planificación 2026-1'!F:F,"FILIAL",'Planificación 2026-1'!W:W,C150,'Planificación 2026-1'!H:H,"T3"))&gt;0,"P36"," ")</f>
        <v xml:space="preserve"> </v>
      </c>
      <c r="AN150" s="108" t="str">
        <f>IF(SUM(COUNTIFS('Planificación 2026-1'!F:F,"FILIAL",'Planificación 2026-1'!W:W,C150,'Planificación 2026-1'!H:H,"T2"))&gt;0,"P37"," ")</f>
        <v xml:space="preserve"> </v>
      </c>
      <c r="AO150" s="108" t="str">
        <f>IF(SUM(COUNTIFS('Planificación 2026-1'!F:F,"FILIAL",'Planificación 2026-1'!W:W,C150,'Planificación 2026-1'!H:H,"AE"))&gt;0,"P38"," ")</f>
        <v xml:space="preserve"> </v>
      </c>
      <c r="AP150" s="108" t="str">
        <f>IF(SUM(COUNTIFS('Planificación 2026-1'!F:F,"FILIAL",'Planificación 2026-1'!W:W,C150,'Planificación 2026-1'!H:H,"T4"))&gt;0,"P55"," ")</f>
        <v xml:space="preserve"> </v>
      </c>
      <c r="AQ150" s="108" t="str">
        <f>IF(SUM(COUNTIFS('Planificación 2026-1'!F:F,"SUNAMPE",'Planificación 2026-1'!W:W,C150,'Planificación 2026-1'!H:H,"AF"))&gt;0," P01"," ")</f>
        <v xml:space="preserve"> </v>
      </c>
      <c r="AR150" s="108" t="str">
        <f>IF(SUM(COUNTIFS('Planificación 2026-1'!F:F,"SUNAMPE",'Planificación 2026-1'!W:W,C150,'Planificación 2026-1'!H:H,"EN"))&gt;0,"P02"," ")</f>
        <v xml:space="preserve"> </v>
      </c>
      <c r="AS150" s="108" t="str">
        <f>IF(SUM(COUNTIFS('Planificación 2026-1'!F:F,"SUNAMPE",'Planificación 2026-1'!W:W,C150,'Planificación 2026-1'!H:H,"IS"))&gt;0,"P03"," ")</f>
        <v xml:space="preserve"> </v>
      </c>
      <c r="AT150" s="108" t="str">
        <f>IF(SUM(COUNTIFS('Planificación 2026-1'!F:F,"SUNAMPE",'Planificación 2026-1'!W:W,C150,'Planificación 2026-1'!H:H,"PS"))&gt;0,"P04"," ")</f>
        <v xml:space="preserve"> </v>
      </c>
      <c r="AU150" s="108"/>
      <c r="AV150" s="108" t="str">
        <f>IF(SUM(COUNTIFS('Planificación 2026-1'!F:F,"SUNAMPE",'Planificación 2026-1'!W:W,C150,'Planificación 2026-1'!H:H,"IN"))&gt;0,"P06"," ")</f>
        <v xml:space="preserve"> </v>
      </c>
      <c r="AW150" s="108" t="str">
        <f>IF(SUM(COUNTIFS('Planificación 2026-1'!F:F,"SUNAMPE",'Planificación 2026-1'!W:W,C150,'Planificación 2026-1'!H:H,"CA"))&gt;0,"P07"," ")</f>
        <v xml:space="preserve"> </v>
      </c>
      <c r="AX150" s="108" t="str">
        <f>IF(SUM(COUNTIFS('Planificación 2026-1'!F:F,"SUNAMPE",'Planificación 2026-1'!W:W,C150,'Planificación 2026-1'!H:H,"DE"))&gt;0,"P08"," ")</f>
        <v xml:space="preserve"> </v>
      </c>
      <c r="AY150" s="108" t="str">
        <f>IF(SUM(COUNTIFS('Planificación 2026-1'!F:F,"SUNAMPE",'Planificación 2026-1'!W:W,C150,'Planificación 2026-1'!H:H,"OB"))&gt;0,"P09"," ")</f>
        <v xml:space="preserve"> </v>
      </c>
      <c r="AZ150" s="108" t="str">
        <f>IF(SUM(COUNTIFS('Planificación 2026-1'!F:F,"SUNAMPE",'Planificación 2026-1'!W:W,C150,'Planificación 2026-1'!H:H,"MH"))&gt;0,"P31"," ")</f>
        <v xml:space="preserve"> </v>
      </c>
      <c r="BA150" s="108" t="str">
        <f>IF(SUM(COUNTIFS('Planificación 2026-1'!F:F,"SUNAMPE",'Planificación 2026-1'!W:W,C150,'Planificación 2026-1'!H:H,"IC"))&gt;0,"P32"," ")</f>
        <v xml:space="preserve"> </v>
      </c>
      <c r="BB150" s="108" t="str">
        <f>IF(SUM(COUNTIFS('Planificación 2026-1'!F:F,"SUNAMPE",'Planificación 2026-1'!W:W,C150,'Planificación 2026-1'!H:H,"AR"))&gt;0,"P34"," ")</f>
        <v xml:space="preserve"> </v>
      </c>
      <c r="BC150" s="108" t="str">
        <f>IF(SUM(COUNTIFS('Planificación 2026-1'!F:F,"SUNAMPE",'Planificación 2026-1'!W:W,C150,'Planificación 2026-1'!H:H,"T1"))&gt;0,"P35"," ")</f>
        <v xml:space="preserve"> </v>
      </c>
      <c r="BD150" s="108" t="str">
        <f>IF(SUM(COUNTIFS('Planificación 2026-1'!F:F,"SUNAMPE",'Planificación 2026-1'!W:W,C150,'Planificación 2026-1'!H:H,"T3"))&gt;0,"P36"," ")</f>
        <v xml:space="preserve"> </v>
      </c>
      <c r="BE150" s="108" t="str">
        <f>IF(SUM(COUNTIFS('Planificación 2026-1'!F:F,"SUNAMPE",'Planificación 2026-1'!W:W,C150,'Planificación 2026-1'!H:H,"T2"))&gt;0,"P37"," ")</f>
        <v xml:space="preserve"> </v>
      </c>
      <c r="BF150" s="108" t="str">
        <f>IF(SUM(COUNTIFS('Planificación 2026-1'!F:F,"SUNAMPE",'Planificación 2026-1'!W:W,C150,'Planificación 2026-1'!H:H,"AE"))&gt;0,"P38"," ")</f>
        <v xml:space="preserve"> </v>
      </c>
      <c r="BG150" s="108" t="str">
        <f>IF(SUM(COUNTIFS('Planificación 2026-1'!F:F,"SUNAMPE",'Planificación 2026-1'!W:W,C150,'Planificación 2026-1'!H:H,"T4"))&gt;0,"P55"," ")</f>
        <v xml:space="preserve"> </v>
      </c>
      <c r="BH150" s="108" t="str">
        <f>IF(SUM(COUNTIFS('Planificación 2026-1'!F:F,"HUAURA",'Planificación 2026-1'!W:W,C150,'Planificación 2026-1'!H:H,"AF"))&gt;0," P01"," ")</f>
        <v xml:space="preserve"> </v>
      </c>
      <c r="BI150" s="108" t="str">
        <f>IF(SUM(COUNTIFS('Planificación 2026-1'!F:F,"HUAURA",'Planificación 2026-1'!W:W,C150,'Planificación 2026-1'!H:H,"EN"))&gt;0,"P02"," ")</f>
        <v xml:space="preserve"> </v>
      </c>
      <c r="BJ150" s="108" t="str">
        <f>IF(SUM(COUNTIFS('Planificación 2026-1'!F:F,"HUAURA",'Planificación 2026-1'!W:W,C150,'Planificación 2026-1'!H:H,"IS"))&gt;0,"P03"," ")</f>
        <v xml:space="preserve"> </v>
      </c>
      <c r="BK150" s="108" t="str">
        <f>IF(SUM(COUNTIFS('Planificación 2026-1'!F:F,"HUAURA",'Planificación 2026-1'!W:W,C150,'Planificación 2026-1'!H:H,"PS"))&gt;0,"P04"," ")</f>
        <v xml:space="preserve"> </v>
      </c>
      <c r="BL150" s="108"/>
      <c r="BM150" s="108" t="str">
        <f>IF(SUM(COUNTIFS('Planificación 2026-1'!F:F,"HUAURA",'Planificación 2026-1'!W:W,C150,'Planificación 2026-1'!H:H,"IN"))&gt;0,"P06"," ")</f>
        <v xml:space="preserve"> </v>
      </c>
      <c r="BN150" s="108" t="str">
        <f>IF(SUM(COUNTIFS('Planificación 2026-1'!F:F,"HUAURA",'Planificación 2026-1'!W:W,C150,'Planificación 2026-1'!H:H,"CA"))&gt;0,"P07"," ")</f>
        <v xml:space="preserve"> </v>
      </c>
      <c r="BO150" s="108" t="str">
        <f>IF(SUM(COUNTIFS('Planificación 2026-1'!F:F,"HUAURA",'Planificación 2026-1'!W:W,C150,'Planificación 2026-1'!H:H,"DE"))&gt;0,"P08"," ")</f>
        <v xml:space="preserve"> </v>
      </c>
      <c r="BP150" s="108" t="str">
        <f>IF(SUM(COUNTIFS('Planificación 2026-1'!F:F,"HUAURA",'Planificación 2026-1'!W:W,C150,'Planificación 2026-1'!H:H,"OB"))&gt;0,"P09"," ")</f>
        <v xml:space="preserve"> </v>
      </c>
      <c r="BQ150" s="108" t="str">
        <f>IF(SUM(COUNTIFS('Planificación 2026-1'!F:F,"HUAURA",'Planificación 2026-1'!W:W,C150,'Planificación 2026-1'!H:H,"MH"))&gt;0,"P31"," ")</f>
        <v xml:space="preserve"> </v>
      </c>
      <c r="BR150" s="108" t="str">
        <f>IF(SUM(COUNTIFS('Planificación 2026-1'!F:F,"HUAURA",'Planificación 2026-1'!W:W,C150,'Planificación 2026-1'!H:H,"IC"))&gt;0,"P32"," ")</f>
        <v xml:space="preserve"> </v>
      </c>
      <c r="BS150" s="108" t="str">
        <f>IF(SUM(COUNTIFS('Planificación 2026-1'!F:F,"HUAURA",'Planificación 2026-1'!W:W,C150,'Planificación 2026-1'!H:H,"AR"))&gt;0,"P34"," ")</f>
        <v xml:space="preserve"> </v>
      </c>
      <c r="BT150" s="108" t="str">
        <f>IF(SUM(COUNTIFS('Planificación 2026-1'!F:F,"HUAURA",'Planificación 2026-1'!W:W,C150,'Planificación 2026-1'!H:H,"T1"))&gt;0,"P35"," ")</f>
        <v xml:space="preserve"> </v>
      </c>
      <c r="BU150" s="108" t="str">
        <f>IF(SUM(COUNTIFS('Planificación 2026-1'!F:F,"HUAURA",'Planificación 2026-1'!W:W,C150,'Planificación 2026-1'!H:H,"T3"))&gt;0,"P36"," ")</f>
        <v xml:space="preserve"> </v>
      </c>
      <c r="BV150" s="108" t="str">
        <f>IF(SUM(COUNTIFS('Planificación 2026-1'!F:F,"HUAURA",'Planificación 2026-1'!W:W,C150,'Planificación 2026-1'!H:H,"T2"))&gt;0,"P37"," ")</f>
        <v xml:space="preserve"> </v>
      </c>
      <c r="BW150" s="108" t="str">
        <f>IF(SUM(COUNTIFS('Planificación 2026-1'!F:F,"HUAURA",'Planificación 2026-1'!W:W,C150,'Planificación 2026-1'!H:H,"AE"))&gt;0,"P38"," ")</f>
        <v xml:space="preserve"> </v>
      </c>
      <c r="BX150" s="108" t="str">
        <f>IF(SUM(COUNTIFS('Planificación 2026-1'!F:F,"HUAURA",'Planificación 2026-1'!W:W,C150,'Planificación 2026-1'!H:H,"T4"))&gt;0,"P55"," ")</f>
        <v xml:space="preserve"> </v>
      </c>
      <c r="BY150" s="109">
        <f>SUMIFS('Planificación 2026-1'!R:R,'Planificación 2026-1'!W:W,C150,'Planificación 2026-1'!H:H,"AF",'Planificación 2026-1'!I:I,"&gt;2")</f>
        <v>0</v>
      </c>
      <c r="BZ150" s="109">
        <f>SUMIFS('Planificación 2026-1'!R:R,'Planificación 2026-1'!W:W,C150,'Planificación 2026-1'!H:H,"EN",'Planificación 2026-1'!I:I,"&gt;2")</f>
        <v>0</v>
      </c>
      <c r="CA150" s="109">
        <f>SUMIFS('Planificación 2026-1'!R:R,'Planificación 2026-1'!W:W,C150,'Planificación 2026-1'!H:H,"IS",'Planificación 2026-1'!I:I,"&gt;2")</f>
        <v>0</v>
      </c>
      <c r="CB150" s="109">
        <f>SUMIFS('Planificación 2026-1'!R:R,'Planificación 2026-1'!W:W,C150,'Planificación 2026-1'!H:H,"PS",'Planificación 2026-1'!I:I,"&gt;2")</f>
        <v>0</v>
      </c>
      <c r="CC150" s="109">
        <f>SUMIFS('Planificación 2026-1'!R:R,'Planificación 2026-1'!W:W,C150,'Planificación 2026-1'!H:H,"IN",'Planificación 2026-1'!I:I,"&gt;2")</f>
        <v>19</v>
      </c>
      <c r="CD150" s="109">
        <f>SUMIFS('Planificación 2026-1'!R:R,'Planificación 2026-1'!W:W,C150,'Planificación 2026-1'!H:H,"CA",'Planificación 2026-1'!I:I,"&gt;2")</f>
        <v>0</v>
      </c>
      <c r="CE150" s="109">
        <f>SUMIFS('Planificación 2026-1'!R:R,'Planificación 2026-1'!W:W,C150,'Planificación 2026-1'!H:H,"DE",'Planificación 2026-1'!I:I,"&gt;2")</f>
        <v>0</v>
      </c>
      <c r="CF150" s="109">
        <f>SUMIFS('Planificación 2026-1'!R:R,'Planificación 2026-1'!W:W,C150,'Planificación 2026-1'!H:H,"OB",'Planificación 2026-1'!I:I,"&gt;2")</f>
        <v>0</v>
      </c>
      <c r="CG150" s="109">
        <f>SUMIFS('Planificación 2026-1'!R:R,'Planificación 2026-1'!W:W,C150,'Planificación 2026-1'!H:H,"MH",'Planificación 2026-1'!I:I,"&gt;2")</f>
        <v>0</v>
      </c>
      <c r="CH150" s="109">
        <f>SUMIFS('Planificación 2026-1'!R:R,'Planificación 2026-1'!W:W,C150,'Planificación 2026-1'!H:H,"IC",'Planificación 2026-1'!I:I,"&gt;2")</f>
        <v>0</v>
      </c>
      <c r="CI150" s="109">
        <f>SUMIFS('Planificación 2026-1'!R:R,'Planificación 2026-1'!W:W,C150,'Planificación 2026-1'!H:H,"AR",'Planificación 2026-1'!I:I,"&gt;2")</f>
        <v>0</v>
      </c>
      <c r="CJ150" s="109">
        <f>SUMIFS('Planificación 2026-1'!R:R,'Planificación 2026-1'!W:W,C150,'Planificación 2026-1'!H:H,"T1",'Planificación 2026-1'!I:I,"&gt;2")</f>
        <v>0</v>
      </c>
      <c r="CK150" s="109">
        <f>SUMIFS('Planificación 2026-1'!R:R,'Planificación 2026-1'!W:W,C150,'Planificación 2026-1'!H:H,"T3",'Planificación 2026-1'!I:I,"&gt;2")</f>
        <v>0</v>
      </c>
      <c r="CL150" s="109">
        <f>SUMIFS('Planificación 2026-1'!R:R,'Planificación 2026-1'!W:W,C150,'Planificación 2026-1'!H:H,"T2",'Planificación 2026-1'!I:I,"&gt;2")</f>
        <v>0</v>
      </c>
      <c r="CM150" s="109">
        <f>SUMIFS('Planificación 2026-1'!R:R,'Planificación 2026-1'!W:W,C150,'Planificación 2026-1'!H:H,"AE",'Planificación 2026-1'!I:I,"&gt;2")</f>
        <v>0</v>
      </c>
      <c r="CN150" s="109">
        <f>SUMIFS('Planificación 2026-1'!R:R,'Planificación 2026-1'!W:W,C150,'Planificación 2026-1'!H:H,"T4",'Planificación 2026-1'!I:I,"&gt;2")</f>
        <v>0</v>
      </c>
      <c r="CO150" s="109">
        <f>SUMIFS('Planificación 2026-1'!R:R,'Planificación 2026-1'!W:W,C150,'Planificación 2026-1'!H:H,"AF",'Planificación 2026-1'!I:I,"&lt;3")</f>
        <v>0</v>
      </c>
      <c r="CP150" s="109">
        <f>SUMIFS('Planificación 2026-1'!R:R,'Planificación 2026-1'!W:W,C150,'Planificación 2026-1'!H:H,"EN",'Planificación 2026-1'!I:I,"&lt;3")</f>
        <v>0</v>
      </c>
      <c r="CQ150" s="109">
        <f>SUMIFS('Planificación 2026-1'!R:R,'Planificación 2026-1'!W:W,C150,'Planificación 2026-1'!H:H,"IS",'Planificación 2026-1'!I:I,"&lt;3")</f>
        <v>0</v>
      </c>
      <c r="CR150" s="109">
        <f>SUMIFS('Planificación 2026-1'!R:R,'Planificación 2026-1'!W:W,C150,'Planificación 2026-1'!H:H,"PS",'Planificación 2026-1'!I:I,"&lt;3")</f>
        <v>0</v>
      </c>
      <c r="CS150" s="109">
        <f>SUMIFS('Planificación 2026-1'!R:R,'Planificación 2026-1'!W:W,C150,'Planificación 2026-1'!H:H,"IN",'Planificación 2026-1'!I:I,"&lt;3")</f>
        <v>0</v>
      </c>
      <c r="CT150" s="109">
        <f>SUMIFS('Planificación 2026-1'!R:R,'Planificación 2026-1'!W:W,C150,'Planificación 2026-1'!H:H,"CA",'Planificación 2026-1'!I:I,"&lt;3")</f>
        <v>0</v>
      </c>
      <c r="CU150" s="109">
        <f>SUMIFS('Planificación 2026-1'!R:R,'Planificación 2026-1'!W:W,C150,'Planificación 2026-1'!H:H,"DE",'Planificación 2026-1'!I:I,"&lt;3")</f>
        <v>0</v>
      </c>
      <c r="CV150" s="109">
        <f>SUMIFS('Planificación 2026-1'!R:R,'Planificación 2026-1'!W:W,C150,'Planificación 2026-1'!H:H,"OB",'Planificación 2026-1'!I:I,"&lt;3")</f>
        <v>0</v>
      </c>
      <c r="CW150" s="109">
        <f>SUMIFS('Planificación 2026-1'!R:R,'Planificación 2026-1'!W:W,C150,'Planificación 2026-1'!H:H,"MH",'Planificación 2026-1'!I:I,"&lt;3")</f>
        <v>0</v>
      </c>
      <c r="CX150" s="109">
        <f>SUMIFS('Planificación 2026-1'!R:R,'Planificación 2026-1'!W:W,C150,'Planificación 2026-1'!H:H,"IC",'Planificación 2026-1'!I:I,"&lt;3")</f>
        <v>0</v>
      </c>
      <c r="CY150" s="109">
        <f>SUMIFS('Planificación 2026-1'!R:R,'Planificación 2026-1'!W:W,C150,'Planificación 2026-1'!H:H,"AR",'Planificación 2026-1'!I:I,"&lt;3")</f>
        <v>0</v>
      </c>
      <c r="CZ150" s="109">
        <f>SUMIFS('Planificación 2026-1'!R:R,'Planificación 2026-1'!W:W,C150,'Planificación 2026-1'!H:H,"T1",'Planificación 2026-1'!I:I,"&lt;3")</f>
        <v>0</v>
      </c>
      <c r="DA150" s="109">
        <f>SUMIFS('Planificación 2026-1'!R:R,'Planificación 2026-1'!W:W,C150,'Planificación 2026-1'!H:H,"T3",'Planificación 2026-1'!I:I,"&lt;3")</f>
        <v>0</v>
      </c>
      <c r="DB150" s="109">
        <f>SUMIFS('Planificación 2026-1'!R:R,'Planificación 2026-1'!W:W,C150,'Planificación 2026-1'!H:H,"T2",'Planificación 2026-1'!I:I,"&lt;3")</f>
        <v>0</v>
      </c>
      <c r="DC150" s="109">
        <f>SUMIFS('Planificación 2026-1'!R:R,'Planificación 2026-1'!W:W,C150,'Planificación 2026-1'!H:H,"AE",'Planificación 2026-1'!I:I,"&lt;3")</f>
        <v>0</v>
      </c>
      <c r="DD150" s="109">
        <f>SUMIFS('Planificación 2026-1'!R:R,'Planificación 2026-1'!W:W,C150,'Planificación 2026-1'!H:H,"T4",'Planificación 2026-1'!I:I,"&lt;3")</f>
        <v>0</v>
      </c>
      <c r="DE150" s="108" t="str">
        <f t="shared" si="27"/>
        <v>P06</v>
      </c>
      <c r="DF150" s="41">
        <f>IF(C150="","",SUMIFS('Planificación 2026-1'!R:R,'Planificación 2026-1'!W:W,C150,'Planificación 2026-1'!F:F,"PRINCIPAL",'Planificación 2026-1'!X:X,"VIRTUAL"))</f>
        <v>0</v>
      </c>
      <c r="DG150" s="41">
        <f>IF(C150="","",SUMIFS('Planificación 2026-1'!R:R,'Planificación 2026-1'!W:W,C150,'Planificación 2026-1'!F:F,"PRINCIPAL",'Planificación 2026-1'!X:X,"PRESENCIAL"))</f>
        <v>14</v>
      </c>
      <c r="DH150" s="41">
        <f>IF(C150="","",SUMIFS('Planificación 2026-1'!R:R,'Planificación 2026-1'!W:W,C150,'Planificación 2026-1'!F:F,"PRINCIPAL",'Planificación 2026-1'!X:X,"HIBRIDO PRESENCIAL"))</f>
        <v>0</v>
      </c>
      <c r="DI150" s="108" t="str">
        <f t="shared" si="28"/>
        <v/>
      </c>
      <c r="DJ150" s="108">
        <f>IF(C150="","",SUMIFS('Planificación 2026-1'!R:R,'Planificación 2026-1'!W:W,C150,'Planificación 2026-1'!F:F,"FILIAL",'Planificación 2026-1'!X:X,"VIRTUAL"))</f>
        <v>0</v>
      </c>
      <c r="DK150" s="110">
        <f>IF(C150="","",SUMIFS('Planificación 2026-1'!R:R,'Planificación 2026-1'!W:W,C150,'Planificación 2026-1'!F:F,"FILIAL",'Planificación 2026-1'!X:X,"PRESENCIAL"))</f>
        <v>0</v>
      </c>
      <c r="DL150" s="61">
        <f>IF(C150="","",SUMIFS('Planificación 2026-1'!R:R,'Planificación 2026-1'!W:W,C150,'Planificación 2026-1'!F:F,"FILIAL",'Planificación 2026-1'!X:X,"HIBRIDO PRESENCIAL"))</f>
        <v>0</v>
      </c>
      <c r="DM150" s="111" t="str">
        <f t="shared" si="29"/>
        <v/>
      </c>
      <c r="DN150" s="108">
        <f>IF(C150="","",SUMIFS('Planificación 2026-1'!R:R,'Planificación 2026-1'!W:W,C150,'Planificación 2026-1'!F:F,"SUNAMPE",'Planificación 2026-1'!X:X,"VIRTUAL"))</f>
        <v>0</v>
      </c>
      <c r="DO150" s="61">
        <f>IF(C150="","",SUMIFS('Planificación 2026-1'!R:R,'Planificación 2026-1'!W:W,C150,'Planificación 2026-1'!F:F,"SUNAMPE",'Planificación 2026-1'!X:X,"PRESENCIAL"))</f>
        <v>0</v>
      </c>
      <c r="DP150" s="111" t="str">
        <f t="shared" si="30"/>
        <v/>
      </c>
      <c r="DQ150" s="108">
        <f>IF(C150="","",SUMIFS('Planificación 2026-1'!R:R,'Planificación 2026-1'!W:W,C150,'Planificación 2026-1'!F:F,"HUAURA",'Planificación 2026-1'!X:X,"VIRTUAL"))</f>
        <v>0</v>
      </c>
      <c r="DR150" s="61">
        <f>IF(C150="","",SUMIFS('Planificación 2026-1'!R:R,'Planificación 2026-1'!W:W,C150,'Planificación 2026-1'!F:F,"HUAURA",'Planificación 2026-1'!X:X,"PRESENCIAL"))</f>
        <v>0</v>
      </c>
      <c r="DS150" s="76">
        <f>SUMIFS('Planificación 2026-1'!R:R,'Planificación 2026-1'!W:W,C150,'Planificación 2026-1'!F:F,"PRINCIPAL",'Planificación 2026-1'!X:X,"VIRTUAL",'Planificación 2026-1'!I:I,"&gt;2")</f>
        <v>0</v>
      </c>
      <c r="DT150" s="76">
        <f>SUMIFS('Planificación 2026-1'!R:R,'Planificación 2026-1'!W:W,C150,'Planificación 2026-1'!F:F,"PRINCIPAL",'Planificación 2026-1'!X:X,"&lt;&gt;VIRTUAL",'Planificación 2026-1'!I:I,"&gt;2")</f>
        <v>19</v>
      </c>
      <c r="DU150" s="76">
        <f>SUMIFS('Planificación 2026-1'!R:R,'Planificación 2026-1'!W:W,C150,'Planificación 2026-1'!F:F,"SUNAMPE",'Planificación 2026-1'!X:X,"VIRTUAL",'Planificación 2026-1'!I:I,"&gt;2")</f>
        <v>0</v>
      </c>
      <c r="DV150" s="76">
        <f>SUMIFS('Planificación 2026-1'!R:R,'Planificación 2026-1'!W:W,C150,'Planificación 2026-1'!F:F,"SUNAMPE",'Planificación 2026-1'!X:X,"&lt;&gt;VIRTUAL",'Planificación 2026-1'!I:I,"&gt;2")</f>
        <v>0</v>
      </c>
      <c r="DW150" s="76">
        <f>SUMIFS('Planificación 2026-1'!R:R,'Planificación 2026-1'!W:W,C150,'Planificación 2026-1'!F:F,"FILIAL",'Planificación 2026-1'!X:X,"VIRTUAL",'Planificación 2026-1'!I:I,"&gt;2")</f>
        <v>0</v>
      </c>
      <c r="DX150" s="76">
        <f>SUMIFS('Planificación 2026-1'!R:R,'Planificación 2026-1'!W:W,C150,'Planificación 2026-1'!F:F,"FILIAL",'Planificación 2026-1'!X:X,"&lt;&gt;VIRTUAL",'Planificación 2026-1'!I:I,"&gt;2")</f>
        <v>0</v>
      </c>
      <c r="DY150" s="76">
        <f>SUMIFS('Planificación 2026-1'!R:R,'Planificación 2026-1'!W:W,C150,'Planificación 2026-1'!F:F,"PORUMA",'Planificación 2026-1'!X:X,"VIRTUAL",'Planificación 2026-1'!I:I,"&gt;2")</f>
        <v>0</v>
      </c>
      <c r="DZ150" s="76">
        <f>SUMIFS('Planificación 2026-1'!R:R,'Planificación 2026-1'!W:W,C150,'Planificación 2026-1'!F:F,"PORUMA",'Planificación 2026-1'!X:X,"&lt;&gt;VIRTUAL",'Planificación 2026-1'!I:I,"&gt;2")</f>
        <v>0</v>
      </c>
      <c r="EA150" s="76">
        <f>SUMIFS('Planificación 2026-1'!R:R,'Planificación 2026-1'!W:W,C150,'Planificación 2026-1'!F:F,"HUAURA",'Planificación 2026-1'!X:X,"VIRTUAL",'Planificación 2026-1'!I:I,"&gt;2")</f>
        <v>0</v>
      </c>
      <c r="EB150" s="76">
        <f>SUMIFS('Planificación 2026-1'!R:R,'Planificación 2026-1'!W:W,C150,'Planificación 2026-1'!F:F,"HUAURA",'Planificación 2026-1'!X:X,"&lt;&gt;VIRTUAL",'Planificación 2026-1'!I:I,"&gt;2")</f>
        <v>0</v>
      </c>
      <c r="EC150" s="76">
        <f>SUMIFS('Planificación 2026-1'!R:R,'Planificación 2026-1'!W:W,C150,'Planificación 2026-1'!F:F,"PRINCIPAL",'Planificación 2026-1'!X:X,"VIRTUAL",'Planificación 2026-1'!I:I,"&lt;3")</f>
        <v>0</v>
      </c>
      <c r="ED150" s="76">
        <f>SUMIFS('Planificación 2026-1'!R:R,'Planificación 2026-1'!W:W,C150,'Planificación 2026-1'!F:F,"PRINCIPAL",'Planificación 2026-1'!X:X,"&lt;&gt;VIRTUAL",'Planificación 2026-1'!I:I,"&lt;3")</f>
        <v>0</v>
      </c>
      <c r="EE150" s="76">
        <f>SUMIFS('Planificación 2026-1'!R:R,'Planificación 2026-1'!W:W,C150,'Planificación 2026-1'!F:F,"SUNAMPE",'Planificación 2026-1'!X:X,"VIRTUAL",'Planificación 2026-1'!I:I,"&lt;3")</f>
        <v>0</v>
      </c>
      <c r="EF150" s="76">
        <f>SUMIFS('Planificación 2026-1'!R:R,'Planificación 2026-1'!W:W,C150,'Planificación 2026-1'!F:F,"SUNAMPE",'Planificación 2026-1'!X:X,"&lt;&gt;VIRTUAL",'Planificación 2026-1'!I:I,"&lt;3")</f>
        <v>0</v>
      </c>
      <c r="EG150" s="76">
        <f>SUMIFS('Planificación 2026-1'!R:R,'Planificación 2026-1'!W:W,C150,'Planificación 2026-1'!F:F,"FILIAL",'Planificación 2026-1'!X:X,"VIRTUAL",'Planificación 2026-1'!I:I,"&lt;3")</f>
        <v>0</v>
      </c>
      <c r="EH150" s="76">
        <f>SUMIFS('Planificación 2026-1'!R:R,'Planificación 2026-1'!W:W,C150,'Planificación 2026-1'!F:F,"FILIAL",'Planificación 2026-1'!X:X,"&lt;&gt;VIRTUAL",'Planificación 2026-1'!I:I,"&lt;3")</f>
        <v>0</v>
      </c>
      <c r="EI150" s="76">
        <f>SUMIFS('Planificación 2026-1'!R:R,'Planificación 2026-1'!W:W,C150,'Planificación 2026-1'!F:F,"PORUMA",'Planificación 2026-1'!X:X,"VIRTUAL",'Planificación 2026-1'!I:I,"&lt;3")</f>
        <v>0</v>
      </c>
      <c r="EJ150" s="76">
        <f>SUMIFS('Planificación 2026-1'!R:R,'Planificación 2026-1'!W:W,C150,'Planificación 2026-1'!F:F,"PORUMA",'Planificación 2026-1'!X:X,"&lt;&gt;VIRTUAL",'Planificación 2026-1'!I:I,"&lt;3")</f>
        <v>0</v>
      </c>
      <c r="EK150" s="76">
        <f>SUMIFS('Planificación 2026-1'!R:R,'Planificación 2026-1'!W:W,C150,'Planificación 2026-1'!F:F,"HUAURA",'Planificación 2026-1'!X:X,"VIRTUAL",'Planificación 2026-1'!I:I,"&lt;3")</f>
        <v>0</v>
      </c>
      <c r="EL150" s="76">
        <f>SUMIFS('Planificación 2026-1'!R:R,'Planificación 2026-1'!W:W,C150,'Planificación 2026-1'!F:F,"HUAURA",'Planificación 2026-1'!X:X,"&lt;&gt;VIRTUAL",'Planificación 2026-1'!I:I,"&lt;3")</f>
        <v>0</v>
      </c>
      <c r="EM150" s="76"/>
      <c r="EN150" s="76">
        <f t="shared" si="23"/>
        <v>0</v>
      </c>
      <c r="EO150" s="76">
        <f t="shared" si="24"/>
        <v>19</v>
      </c>
      <c r="EP150" s="76" t="b">
        <f t="shared" si="25"/>
        <v>1</v>
      </c>
      <c r="EQ150" s="76" t="str">
        <f t="shared" si="26"/>
        <v>SEDE</v>
      </c>
      <c r="ER150" s="76" t="str">
        <f t="shared" si="31"/>
        <v>PRESENCIAL</v>
      </c>
    </row>
    <row r="151" spans="1:148" hidden="1">
      <c r="A151" s="83"/>
      <c r="B151" s="119">
        <v>148</v>
      </c>
      <c r="C151" s="115" t="s">
        <v>323</v>
      </c>
      <c r="D151" s="112">
        <f>SUMIF('Planificación 2026-1'!W:W,C151,'Planificación 2026-1'!R:R)</f>
        <v>0</v>
      </c>
      <c r="E151" s="114" t="s">
        <v>173</v>
      </c>
      <c r="F151" s="115" t="s">
        <v>171</v>
      </c>
      <c r="G151" s="115" t="s">
        <v>13</v>
      </c>
      <c r="H151" s="115" t="s">
        <v>145</v>
      </c>
      <c r="I151" s="107" t="str">
        <f>IF(SUM(COUNTIFS('Planificación 2026-1'!F:F,"PRINCIPAL",'Planificación 2026-1'!W:W,C151,'Planificación 2026-1'!H:H,"AF"))&gt;0,"P01"," ")</f>
        <v xml:space="preserve"> </v>
      </c>
      <c r="J151" s="108" t="str">
        <f>IF(SUM(COUNTIFS('Planificación 2026-1'!F:F,"PRINCIPAL",'Planificación 2026-1'!W:W,C151,'Planificación 2026-1'!H:H,"EN"))&gt;0,"P02"," ")</f>
        <v xml:space="preserve"> </v>
      </c>
      <c r="K151" s="108" t="str">
        <f>IF(SUM(COUNTIFS('Planificación 2026-1'!F:F,"PRINCIPAL",'Planificación 2026-1'!W:W,C151,'Planificación 2026-1'!H:H,"IS"))&gt;0,"P03"," ")</f>
        <v xml:space="preserve"> </v>
      </c>
      <c r="L151" s="108" t="str">
        <f>IF(SUM(COUNTIFS('Planificación 2026-1'!F:F,"PRINCIPAL",'Planificación 2026-1'!W:W,C151,'Planificación 2026-1'!H:H,"PS"))&gt;0,"P04"," ")</f>
        <v xml:space="preserve"> </v>
      </c>
      <c r="M151" s="108"/>
      <c r="N151" s="108" t="str">
        <f>IF(SUM(COUNTIFS('Planificación 2026-1'!F:F,"PRINCIPAL",'Planificación 2026-1'!W:W,C151,'Planificación 2026-1'!H:H,"IN"))&gt;0,"P06"," ")</f>
        <v xml:space="preserve"> </v>
      </c>
      <c r="O151" s="108" t="str">
        <f>IF(SUM(COUNTIFS('Planificación 2026-1'!F:F,"PRINCIPAL",'Planificación 2026-1'!W:W,C151,'Planificación 2026-1'!H:H,"CA"))&gt;0,"P07"," ")</f>
        <v xml:space="preserve"> </v>
      </c>
      <c r="P151" s="108" t="str">
        <f>IF(SUM(COUNTIFS('Planificación 2026-1'!F:F,"PRINCIPAL",'Planificación 2026-1'!W:W,C151,'Planificación 2026-1'!H:H,"DE"))&gt;0,"P08"," ")</f>
        <v xml:space="preserve"> </v>
      </c>
      <c r="Q151" s="108" t="str">
        <f>IF(SUM(COUNTIFS('Planificación 2026-1'!F:F,"PRINCIPAL",'Planificación 2026-1'!W:W,C151,'Planificación 2026-1'!H:H,"OB"))&gt;0,"P09"," ")</f>
        <v xml:space="preserve"> </v>
      </c>
      <c r="R151" s="108" t="str">
        <f>IF(SUM(COUNTIFS('Planificación 2026-1'!F:F,"PRINCIPAL",'Planificación 2026-1'!W:W,C151,'Planificación 2026-1'!H:H,"MH"))&gt;0,"P31"," ")</f>
        <v xml:space="preserve"> </v>
      </c>
      <c r="S151" s="108" t="str">
        <f>IF(SUM(COUNTIFS('Planificación 2026-1'!F:F,"PRINCIPAL",'Planificación 2026-1'!W:W,C151,'Planificación 2026-1'!H:H,"IC"))&gt;0,"P32"," ")</f>
        <v xml:space="preserve"> </v>
      </c>
      <c r="T151" s="108" t="str">
        <f>IF(SUM(COUNTIFS('Planificación 2026-1'!F:F,"PRINCIPAL",'Planificación 2026-1'!W:W,C151,'Planificación 2026-1'!H:H,"AR"))&gt;0,"P34"," ")</f>
        <v xml:space="preserve"> </v>
      </c>
      <c r="U151" s="108" t="str">
        <f>IF(SUM(COUNTIFS('Planificación 2026-1'!F:F,"PRINCIPAL",'Planificación 2026-1'!W:W,C151,'Planificación 2026-1'!H:H,"T1"))&gt;0,"P35"," ")</f>
        <v xml:space="preserve"> </v>
      </c>
      <c r="V151" s="108" t="str">
        <f>IF(SUM(COUNTIFS('Planificación 2026-1'!F:F,"PRINCIPAL",'Planificación 2026-1'!W:W,C151,'Planificación 2026-1'!H:H,"T3"))&gt;0,"P36"," ")</f>
        <v xml:space="preserve"> </v>
      </c>
      <c r="W151" s="108" t="str">
        <f>IF(SUM(COUNTIFS('Planificación 2026-1'!F:F,"PRINCIPAL",'Planificación 2026-1'!W:W,C151,'Planificación 2026-1'!H:H,"T2"))&gt;0,"P37"," ")</f>
        <v xml:space="preserve"> </v>
      </c>
      <c r="X151" s="108" t="str">
        <f>IF(SUM(COUNTIFS('Planificación 2026-1'!F:F,"PRINCIPAL",'Planificación 2026-1'!W:W,C151,'Planificación 2026-1'!H:H,"AE"))&gt;0,"P38"," ")</f>
        <v xml:space="preserve"> </v>
      </c>
      <c r="Y151" s="108" t="str">
        <f>IF(SUM(COUNTIFS('Planificación 2026-1'!F:F,"PRINCIPAL",'Planificación 2026-1'!W:W,C151,'Planificación 2026-1'!H:H,"T4"))&gt;0,"P55"," ")</f>
        <v xml:space="preserve"> </v>
      </c>
      <c r="Z151" s="108" t="str">
        <f>IF(SUM(COUNTIFS('Planificación 2026-1'!F:F,"FILIAL",'Planificación 2026-1'!W:W,C151,'Planificación 2026-1'!H:H,"AF"))&gt;0," P01"," ")</f>
        <v xml:space="preserve"> </v>
      </c>
      <c r="AA151" s="108" t="str">
        <f>IF(SUM(COUNTIFS('Planificación 2026-1'!F:F,"FILIAL",'Planificación 2026-1'!W:W,C151,'Planificación 2026-1'!H:H,"EN"))&gt;0,"P02"," ")</f>
        <v xml:space="preserve"> </v>
      </c>
      <c r="AB151" s="108" t="str">
        <f>IF(SUM(COUNTIFS('Planificación 2026-1'!F:F,"FILIAL",'Planificación 2026-1'!W:W,C151,'Planificación 2026-1'!H:H,"IS"))&gt;0,"P03"," ")</f>
        <v xml:space="preserve"> </v>
      </c>
      <c r="AC151" s="108" t="str">
        <f>IF(SUM(COUNTIFS('Planificación 2026-1'!F:F,"FILIAL",'Planificación 2026-1'!W:W,C151,'Planificación 2026-1'!H:H,"PS"))&gt;0,"P04"," ")</f>
        <v xml:space="preserve"> </v>
      </c>
      <c r="AD151" s="108"/>
      <c r="AE151" s="108" t="str">
        <f>IF(SUM(COUNTIFS('Planificación 2026-1'!F:F,"FILIAL",'Planificación 2026-1'!W:W,C151,'Planificación 2026-1'!H:H,"IN"))&gt;0,"P06"," ")</f>
        <v xml:space="preserve"> </v>
      </c>
      <c r="AF151" s="108" t="str">
        <f>IF(SUM(COUNTIFS('Planificación 2026-1'!F:F,"FILIAL",'Planificación 2026-1'!W:W,C151,'Planificación 2026-1'!H:H,"CA"))&gt;0,"P07"," ")</f>
        <v xml:space="preserve"> </v>
      </c>
      <c r="AG151" s="108" t="str">
        <f>IF(SUM(COUNTIFS('Planificación 2026-1'!F:F,"FILIAL",'Planificación 2026-1'!W:W,C151,'Planificación 2026-1'!H:H,"DE"))&gt;0,"P08"," ")</f>
        <v xml:space="preserve"> </v>
      </c>
      <c r="AH151" s="108" t="str">
        <f>IF(SUM(COUNTIFS('Planificación 2026-1'!F:F,"FILIAL",'Planificación 2026-1'!W:W,C151,'Planificación 2026-1'!H:H,"OB"))&gt;0,"P09"," ")</f>
        <v xml:space="preserve"> </v>
      </c>
      <c r="AI151" s="108" t="str">
        <f>IF(SUM(COUNTIFS('Planificación 2026-1'!F:F,"FILIAL",'Planificación 2026-1'!W:W,C151,'Planificación 2026-1'!H:H,"MH"))&gt;0,"P31"," ")</f>
        <v xml:space="preserve"> </v>
      </c>
      <c r="AJ151" s="108" t="str">
        <f>IF(SUM(COUNTIFS('Planificación 2026-1'!F:F,"FILIAL",'Planificación 2026-1'!W:W,C151,'Planificación 2026-1'!H:H,"IC"))&gt;0,"P32"," ")</f>
        <v xml:space="preserve"> </v>
      </c>
      <c r="AK151" s="108" t="str">
        <f>IF(SUM(COUNTIFS('Planificación 2026-1'!F:F,"FILIAL",'Planificación 2026-1'!W:W,C151,'Planificación 2026-1'!H:H,"AR"))&gt;0,"P34"," ")</f>
        <v xml:space="preserve"> </v>
      </c>
      <c r="AL151" s="108" t="str">
        <f>IF(SUM(COUNTIFS('Planificación 2026-1'!F:F,"FILIAL",'Planificación 2026-1'!W:W,C151,'Planificación 2026-1'!H:H,"T1"))&gt;0,"P35"," ")</f>
        <v xml:space="preserve"> </v>
      </c>
      <c r="AM151" s="108" t="str">
        <f>IF(SUM(COUNTIFS('Planificación 2026-1'!F:F,"FILIAL",'Planificación 2026-1'!W:W,C151,'Planificación 2026-1'!H:H,"T3"))&gt;0,"P36"," ")</f>
        <v xml:space="preserve"> </v>
      </c>
      <c r="AN151" s="108" t="str">
        <f>IF(SUM(COUNTIFS('Planificación 2026-1'!F:F,"FILIAL",'Planificación 2026-1'!W:W,C151,'Planificación 2026-1'!H:H,"T2"))&gt;0,"P37"," ")</f>
        <v xml:space="preserve"> </v>
      </c>
      <c r="AO151" s="108" t="str">
        <f>IF(SUM(COUNTIFS('Planificación 2026-1'!F:F,"FILIAL",'Planificación 2026-1'!W:W,C151,'Planificación 2026-1'!H:H,"AE"))&gt;0,"P38"," ")</f>
        <v xml:space="preserve"> </v>
      </c>
      <c r="AP151" s="108" t="str">
        <f>IF(SUM(COUNTIFS('Planificación 2026-1'!F:F,"FILIAL",'Planificación 2026-1'!W:W,C151,'Planificación 2026-1'!H:H,"T4"))&gt;0,"P55"," ")</f>
        <v xml:space="preserve"> </v>
      </c>
      <c r="AQ151" s="108" t="str">
        <f>IF(SUM(COUNTIFS('Planificación 2026-1'!F:F,"SUNAMPE",'Planificación 2026-1'!W:W,C151,'Planificación 2026-1'!H:H,"AF"))&gt;0," P01"," ")</f>
        <v xml:space="preserve"> </v>
      </c>
      <c r="AR151" s="108" t="str">
        <f>IF(SUM(COUNTIFS('Planificación 2026-1'!F:F,"SUNAMPE",'Planificación 2026-1'!W:W,C151,'Planificación 2026-1'!H:H,"EN"))&gt;0,"P02"," ")</f>
        <v xml:space="preserve"> </v>
      </c>
      <c r="AS151" s="108" t="str">
        <f>IF(SUM(COUNTIFS('Planificación 2026-1'!F:F,"SUNAMPE",'Planificación 2026-1'!W:W,C151,'Planificación 2026-1'!H:H,"IS"))&gt;0,"P03"," ")</f>
        <v xml:space="preserve"> </v>
      </c>
      <c r="AT151" s="108" t="str">
        <f>IF(SUM(COUNTIFS('Planificación 2026-1'!F:F,"SUNAMPE",'Planificación 2026-1'!W:W,C151,'Planificación 2026-1'!H:H,"PS"))&gt;0,"P04"," ")</f>
        <v xml:space="preserve"> </v>
      </c>
      <c r="AU151" s="108"/>
      <c r="AV151" s="108" t="str">
        <f>IF(SUM(COUNTIFS('Planificación 2026-1'!F:F,"SUNAMPE",'Planificación 2026-1'!W:W,C151,'Planificación 2026-1'!H:H,"IN"))&gt;0,"P06"," ")</f>
        <v xml:space="preserve"> </v>
      </c>
      <c r="AW151" s="108" t="str">
        <f>IF(SUM(COUNTIFS('Planificación 2026-1'!F:F,"SUNAMPE",'Planificación 2026-1'!W:W,C151,'Planificación 2026-1'!H:H,"CA"))&gt;0,"P07"," ")</f>
        <v xml:space="preserve"> </v>
      </c>
      <c r="AX151" s="108" t="str">
        <f>IF(SUM(COUNTIFS('Planificación 2026-1'!F:F,"SUNAMPE",'Planificación 2026-1'!W:W,C151,'Planificación 2026-1'!H:H,"DE"))&gt;0,"P08"," ")</f>
        <v xml:space="preserve"> </v>
      </c>
      <c r="AY151" s="108" t="str">
        <f>IF(SUM(COUNTIFS('Planificación 2026-1'!F:F,"SUNAMPE",'Planificación 2026-1'!W:W,C151,'Planificación 2026-1'!H:H,"OB"))&gt;0,"P09"," ")</f>
        <v xml:space="preserve"> </v>
      </c>
      <c r="AZ151" s="108" t="str">
        <f>IF(SUM(COUNTIFS('Planificación 2026-1'!F:F,"SUNAMPE",'Planificación 2026-1'!W:W,C151,'Planificación 2026-1'!H:H,"MH"))&gt;0,"P31"," ")</f>
        <v xml:space="preserve"> </v>
      </c>
      <c r="BA151" s="108" t="str">
        <f>IF(SUM(COUNTIFS('Planificación 2026-1'!F:F,"SUNAMPE",'Planificación 2026-1'!W:W,C151,'Planificación 2026-1'!H:H,"IC"))&gt;0,"P32"," ")</f>
        <v xml:space="preserve"> </v>
      </c>
      <c r="BB151" s="108" t="str">
        <f>IF(SUM(COUNTIFS('Planificación 2026-1'!F:F,"SUNAMPE",'Planificación 2026-1'!W:W,C151,'Planificación 2026-1'!H:H,"AR"))&gt;0,"P34"," ")</f>
        <v xml:space="preserve"> </v>
      </c>
      <c r="BC151" s="108" t="str">
        <f>IF(SUM(COUNTIFS('Planificación 2026-1'!F:F,"SUNAMPE",'Planificación 2026-1'!W:W,C151,'Planificación 2026-1'!H:H,"T1"))&gt;0,"P35"," ")</f>
        <v xml:space="preserve"> </v>
      </c>
      <c r="BD151" s="108" t="str">
        <f>IF(SUM(COUNTIFS('Planificación 2026-1'!F:F,"SUNAMPE",'Planificación 2026-1'!W:W,C151,'Planificación 2026-1'!H:H,"T3"))&gt;0,"P36"," ")</f>
        <v xml:space="preserve"> </v>
      </c>
      <c r="BE151" s="108" t="str">
        <f>IF(SUM(COUNTIFS('Planificación 2026-1'!F:F,"SUNAMPE",'Planificación 2026-1'!W:W,C151,'Planificación 2026-1'!H:H,"T2"))&gt;0,"P37"," ")</f>
        <v xml:space="preserve"> </v>
      </c>
      <c r="BF151" s="108" t="str">
        <f>IF(SUM(COUNTIFS('Planificación 2026-1'!F:F,"SUNAMPE",'Planificación 2026-1'!W:W,C151,'Planificación 2026-1'!H:H,"AE"))&gt;0,"P38"," ")</f>
        <v xml:space="preserve"> </v>
      </c>
      <c r="BG151" s="108" t="str">
        <f>IF(SUM(COUNTIFS('Planificación 2026-1'!F:F,"SUNAMPE",'Planificación 2026-1'!W:W,C151,'Planificación 2026-1'!H:H,"T4"))&gt;0,"P55"," ")</f>
        <v xml:space="preserve"> </v>
      </c>
      <c r="BH151" s="108" t="str">
        <f>IF(SUM(COUNTIFS('Planificación 2026-1'!F:F,"HUAURA",'Planificación 2026-1'!W:W,C151,'Planificación 2026-1'!H:H,"AF"))&gt;0," P01"," ")</f>
        <v xml:space="preserve"> </v>
      </c>
      <c r="BI151" s="108" t="str">
        <f>IF(SUM(COUNTIFS('Planificación 2026-1'!F:F,"HUAURA",'Planificación 2026-1'!W:W,C151,'Planificación 2026-1'!H:H,"EN"))&gt;0,"P02"," ")</f>
        <v xml:space="preserve"> </v>
      </c>
      <c r="BJ151" s="108" t="str">
        <f>IF(SUM(COUNTIFS('Planificación 2026-1'!F:F,"HUAURA",'Planificación 2026-1'!W:W,C151,'Planificación 2026-1'!H:H,"IS"))&gt;0,"P03"," ")</f>
        <v xml:space="preserve"> </v>
      </c>
      <c r="BK151" s="108" t="str">
        <f>IF(SUM(COUNTIFS('Planificación 2026-1'!F:F,"HUAURA",'Planificación 2026-1'!W:W,C151,'Planificación 2026-1'!H:H,"PS"))&gt;0,"P04"," ")</f>
        <v xml:space="preserve"> </v>
      </c>
      <c r="BL151" s="108"/>
      <c r="BM151" s="108" t="str">
        <f>IF(SUM(COUNTIFS('Planificación 2026-1'!F:F,"HUAURA",'Planificación 2026-1'!W:W,C151,'Planificación 2026-1'!H:H,"IN"))&gt;0,"P06"," ")</f>
        <v xml:space="preserve"> </v>
      </c>
      <c r="BN151" s="108" t="str">
        <f>IF(SUM(COUNTIFS('Planificación 2026-1'!F:F,"HUAURA",'Planificación 2026-1'!W:W,C151,'Planificación 2026-1'!H:H,"CA"))&gt;0,"P07"," ")</f>
        <v xml:space="preserve"> </v>
      </c>
      <c r="BO151" s="108" t="str">
        <f>IF(SUM(COUNTIFS('Planificación 2026-1'!F:F,"HUAURA",'Planificación 2026-1'!W:W,C151,'Planificación 2026-1'!H:H,"DE"))&gt;0,"P08"," ")</f>
        <v xml:space="preserve"> </v>
      </c>
      <c r="BP151" s="108" t="str">
        <f>IF(SUM(COUNTIFS('Planificación 2026-1'!F:F,"HUAURA",'Planificación 2026-1'!W:W,C151,'Planificación 2026-1'!H:H,"OB"))&gt;0,"P09"," ")</f>
        <v xml:space="preserve"> </v>
      </c>
      <c r="BQ151" s="108" t="str">
        <f>IF(SUM(COUNTIFS('Planificación 2026-1'!F:F,"HUAURA",'Planificación 2026-1'!W:W,C151,'Planificación 2026-1'!H:H,"MH"))&gt;0,"P31"," ")</f>
        <v xml:space="preserve"> </v>
      </c>
      <c r="BR151" s="108" t="str">
        <f>IF(SUM(COUNTIFS('Planificación 2026-1'!F:F,"HUAURA",'Planificación 2026-1'!W:W,C151,'Planificación 2026-1'!H:H,"IC"))&gt;0,"P32"," ")</f>
        <v xml:space="preserve"> </v>
      </c>
      <c r="BS151" s="108" t="str">
        <f>IF(SUM(COUNTIFS('Planificación 2026-1'!F:F,"HUAURA",'Planificación 2026-1'!W:W,C151,'Planificación 2026-1'!H:H,"AR"))&gt;0,"P34"," ")</f>
        <v xml:space="preserve"> </v>
      </c>
      <c r="BT151" s="108" t="str">
        <f>IF(SUM(COUNTIFS('Planificación 2026-1'!F:F,"HUAURA",'Planificación 2026-1'!W:W,C151,'Planificación 2026-1'!H:H,"T1"))&gt;0,"P35"," ")</f>
        <v xml:space="preserve"> </v>
      </c>
      <c r="BU151" s="108" t="str">
        <f>IF(SUM(COUNTIFS('Planificación 2026-1'!F:F,"HUAURA",'Planificación 2026-1'!W:W,C151,'Planificación 2026-1'!H:H,"T3"))&gt;0,"P36"," ")</f>
        <v xml:space="preserve"> </v>
      </c>
      <c r="BV151" s="108" t="str">
        <f>IF(SUM(COUNTIFS('Planificación 2026-1'!F:F,"HUAURA",'Planificación 2026-1'!W:W,C151,'Planificación 2026-1'!H:H,"T2"))&gt;0,"P37"," ")</f>
        <v xml:space="preserve"> </v>
      </c>
      <c r="BW151" s="108" t="str">
        <f>IF(SUM(COUNTIFS('Planificación 2026-1'!F:F,"HUAURA",'Planificación 2026-1'!W:W,C151,'Planificación 2026-1'!H:H,"AE"))&gt;0,"P38"," ")</f>
        <v xml:space="preserve"> </v>
      </c>
      <c r="BX151" s="108" t="str">
        <f>IF(SUM(COUNTIFS('Planificación 2026-1'!F:F,"HUAURA",'Planificación 2026-1'!W:W,C151,'Planificación 2026-1'!H:H,"T4"))&gt;0,"P55"," ")</f>
        <v xml:space="preserve"> </v>
      </c>
      <c r="BY151" s="109">
        <f>SUMIFS('Planificación 2026-1'!R:R,'Planificación 2026-1'!W:W,C151,'Planificación 2026-1'!H:H,"AF",'Planificación 2026-1'!I:I,"&gt;2")</f>
        <v>0</v>
      </c>
      <c r="BZ151" s="109">
        <f>SUMIFS('Planificación 2026-1'!R:R,'Planificación 2026-1'!W:W,C151,'Planificación 2026-1'!H:H,"EN",'Planificación 2026-1'!I:I,"&gt;2")</f>
        <v>0</v>
      </c>
      <c r="CA151" s="109">
        <f>SUMIFS('Planificación 2026-1'!R:R,'Planificación 2026-1'!W:W,C151,'Planificación 2026-1'!H:H,"IS",'Planificación 2026-1'!I:I,"&gt;2")</f>
        <v>0</v>
      </c>
      <c r="CB151" s="109">
        <f>SUMIFS('Planificación 2026-1'!R:R,'Planificación 2026-1'!W:W,C151,'Planificación 2026-1'!H:H,"PS",'Planificación 2026-1'!I:I,"&gt;2")</f>
        <v>0</v>
      </c>
      <c r="CC151" s="109">
        <f>SUMIFS('Planificación 2026-1'!R:R,'Planificación 2026-1'!W:W,C151,'Planificación 2026-1'!H:H,"IN",'Planificación 2026-1'!I:I,"&gt;2")</f>
        <v>0</v>
      </c>
      <c r="CD151" s="109">
        <f>SUMIFS('Planificación 2026-1'!R:R,'Planificación 2026-1'!W:W,C151,'Planificación 2026-1'!H:H,"CA",'Planificación 2026-1'!I:I,"&gt;2")</f>
        <v>0</v>
      </c>
      <c r="CE151" s="109">
        <f>SUMIFS('Planificación 2026-1'!R:R,'Planificación 2026-1'!W:W,C151,'Planificación 2026-1'!H:H,"DE",'Planificación 2026-1'!I:I,"&gt;2")</f>
        <v>0</v>
      </c>
      <c r="CF151" s="109">
        <f>SUMIFS('Planificación 2026-1'!R:R,'Planificación 2026-1'!W:W,C151,'Planificación 2026-1'!H:H,"OB",'Planificación 2026-1'!I:I,"&gt;2")</f>
        <v>0</v>
      </c>
      <c r="CG151" s="109">
        <f>SUMIFS('Planificación 2026-1'!R:R,'Planificación 2026-1'!W:W,C151,'Planificación 2026-1'!H:H,"MH",'Planificación 2026-1'!I:I,"&gt;2")</f>
        <v>0</v>
      </c>
      <c r="CH151" s="109">
        <f>SUMIFS('Planificación 2026-1'!R:R,'Planificación 2026-1'!W:W,C151,'Planificación 2026-1'!H:H,"IC",'Planificación 2026-1'!I:I,"&gt;2")</f>
        <v>0</v>
      </c>
      <c r="CI151" s="109">
        <f>SUMIFS('Planificación 2026-1'!R:R,'Planificación 2026-1'!W:W,C151,'Planificación 2026-1'!H:H,"AR",'Planificación 2026-1'!I:I,"&gt;2")</f>
        <v>0</v>
      </c>
      <c r="CJ151" s="109">
        <f>SUMIFS('Planificación 2026-1'!R:R,'Planificación 2026-1'!W:W,C151,'Planificación 2026-1'!H:H,"T1",'Planificación 2026-1'!I:I,"&gt;2")</f>
        <v>0</v>
      </c>
      <c r="CK151" s="109">
        <f>SUMIFS('Planificación 2026-1'!R:R,'Planificación 2026-1'!W:W,C151,'Planificación 2026-1'!H:H,"T3",'Planificación 2026-1'!I:I,"&gt;2")</f>
        <v>0</v>
      </c>
      <c r="CL151" s="109">
        <f>SUMIFS('Planificación 2026-1'!R:R,'Planificación 2026-1'!W:W,C151,'Planificación 2026-1'!H:H,"T2",'Planificación 2026-1'!I:I,"&gt;2")</f>
        <v>0</v>
      </c>
      <c r="CM151" s="109">
        <f>SUMIFS('Planificación 2026-1'!R:R,'Planificación 2026-1'!W:W,C151,'Planificación 2026-1'!H:H,"AE",'Planificación 2026-1'!I:I,"&gt;2")</f>
        <v>0</v>
      </c>
      <c r="CN151" s="109">
        <f>SUMIFS('Planificación 2026-1'!R:R,'Planificación 2026-1'!W:W,C151,'Planificación 2026-1'!H:H,"T4",'Planificación 2026-1'!I:I,"&gt;2")</f>
        <v>0</v>
      </c>
      <c r="CO151" s="109">
        <f>SUMIFS('Planificación 2026-1'!R:R,'Planificación 2026-1'!W:W,C151,'Planificación 2026-1'!H:H,"AF",'Planificación 2026-1'!I:I,"&lt;3")</f>
        <v>0</v>
      </c>
      <c r="CP151" s="109">
        <f>SUMIFS('Planificación 2026-1'!R:R,'Planificación 2026-1'!W:W,C151,'Planificación 2026-1'!H:H,"EN",'Planificación 2026-1'!I:I,"&lt;3")</f>
        <v>0</v>
      </c>
      <c r="CQ151" s="109">
        <f>SUMIFS('Planificación 2026-1'!R:R,'Planificación 2026-1'!W:W,C151,'Planificación 2026-1'!H:H,"IS",'Planificación 2026-1'!I:I,"&lt;3")</f>
        <v>0</v>
      </c>
      <c r="CR151" s="109">
        <f>SUMIFS('Planificación 2026-1'!R:R,'Planificación 2026-1'!W:W,C151,'Planificación 2026-1'!H:H,"PS",'Planificación 2026-1'!I:I,"&lt;3")</f>
        <v>0</v>
      </c>
      <c r="CS151" s="109">
        <f>SUMIFS('Planificación 2026-1'!R:R,'Planificación 2026-1'!W:W,C151,'Planificación 2026-1'!H:H,"IN",'Planificación 2026-1'!I:I,"&lt;3")</f>
        <v>0</v>
      </c>
      <c r="CT151" s="109">
        <f>SUMIFS('Planificación 2026-1'!R:R,'Planificación 2026-1'!W:W,C151,'Planificación 2026-1'!H:H,"CA",'Planificación 2026-1'!I:I,"&lt;3")</f>
        <v>0</v>
      </c>
      <c r="CU151" s="109">
        <f>SUMIFS('Planificación 2026-1'!R:R,'Planificación 2026-1'!W:W,C151,'Planificación 2026-1'!H:H,"DE",'Planificación 2026-1'!I:I,"&lt;3")</f>
        <v>0</v>
      </c>
      <c r="CV151" s="109">
        <f>SUMIFS('Planificación 2026-1'!R:R,'Planificación 2026-1'!W:W,C151,'Planificación 2026-1'!H:H,"OB",'Planificación 2026-1'!I:I,"&lt;3")</f>
        <v>0</v>
      </c>
      <c r="CW151" s="109">
        <f>SUMIFS('Planificación 2026-1'!R:R,'Planificación 2026-1'!W:W,C151,'Planificación 2026-1'!H:H,"MH",'Planificación 2026-1'!I:I,"&lt;3")</f>
        <v>0</v>
      </c>
      <c r="CX151" s="109">
        <f>SUMIFS('Planificación 2026-1'!R:R,'Planificación 2026-1'!W:W,C151,'Planificación 2026-1'!H:H,"IC",'Planificación 2026-1'!I:I,"&lt;3")</f>
        <v>0</v>
      </c>
      <c r="CY151" s="109">
        <f>SUMIFS('Planificación 2026-1'!R:R,'Planificación 2026-1'!W:W,C151,'Planificación 2026-1'!H:H,"AR",'Planificación 2026-1'!I:I,"&lt;3")</f>
        <v>0</v>
      </c>
      <c r="CZ151" s="109">
        <f>SUMIFS('Planificación 2026-1'!R:R,'Planificación 2026-1'!W:W,C151,'Planificación 2026-1'!H:H,"T1",'Planificación 2026-1'!I:I,"&lt;3")</f>
        <v>0</v>
      </c>
      <c r="DA151" s="109">
        <f>SUMIFS('Planificación 2026-1'!R:R,'Planificación 2026-1'!W:W,C151,'Planificación 2026-1'!H:H,"T3",'Planificación 2026-1'!I:I,"&lt;3")</f>
        <v>0</v>
      </c>
      <c r="DB151" s="109">
        <f>SUMIFS('Planificación 2026-1'!R:R,'Planificación 2026-1'!W:W,C151,'Planificación 2026-1'!H:H,"T2",'Planificación 2026-1'!I:I,"&lt;3")</f>
        <v>0</v>
      </c>
      <c r="DC151" s="109">
        <f>SUMIFS('Planificación 2026-1'!R:R,'Planificación 2026-1'!W:W,C151,'Planificación 2026-1'!H:H,"AE",'Planificación 2026-1'!I:I,"&lt;3")</f>
        <v>0</v>
      </c>
      <c r="DD151" s="109">
        <f>SUMIFS('Planificación 2026-1'!R:R,'Planificación 2026-1'!W:W,C151,'Planificación 2026-1'!H:H,"T4",'Planificación 2026-1'!I:I,"&lt;3")</f>
        <v>0</v>
      </c>
      <c r="DE151" s="108" t="str">
        <f t="shared" si="27"/>
        <v/>
      </c>
      <c r="DF151" s="41">
        <f>IF(C151="","",SUMIFS('Planificación 2026-1'!R:R,'Planificación 2026-1'!W:W,C151,'Planificación 2026-1'!F:F,"PRINCIPAL",'Planificación 2026-1'!X:X,"VIRTUAL"))</f>
        <v>0</v>
      </c>
      <c r="DG151" s="41">
        <f>IF(C151="","",SUMIFS('Planificación 2026-1'!R:R,'Planificación 2026-1'!W:W,C151,'Planificación 2026-1'!F:F,"PRINCIPAL",'Planificación 2026-1'!X:X,"PRESENCIAL"))</f>
        <v>0</v>
      </c>
      <c r="DH151" s="41">
        <f>IF(C151="","",SUMIFS('Planificación 2026-1'!R:R,'Planificación 2026-1'!W:W,C151,'Planificación 2026-1'!F:F,"PRINCIPAL",'Planificación 2026-1'!X:X,"HIBRIDO PRESENCIAL"))</f>
        <v>0</v>
      </c>
      <c r="DI151" s="108" t="str">
        <f t="shared" si="28"/>
        <v/>
      </c>
      <c r="DJ151" s="108">
        <f>IF(C151="","",SUMIFS('Planificación 2026-1'!R:R,'Planificación 2026-1'!W:W,C151,'Planificación 2026-1'!F:F,"FILIAL",'Planificación 2026-1'!X:X,"VIRTUAL"))</f>
        <v>0</v>
      </c>
      <c r="DK151" s="110">
        <f>IF(C151="","",SUMIFS('Planificación 2026-1'!R:R,'Planificación 2026-1'!W:W,C151,'Planificación 2026-1'!F:F,"FILIAL",'Planificación 2026-1'!X:X,"PRESENCIAL"))</f>
        <v>0</v>
      </c>
      <c r="DL151" s="61">
        <f>IF(C151="","",SUMIFS('Planificación 2026-1'!R:R,'Planificación 2026-1'!W:W,C151,'Planificación 2026-1'!F:F,"FILIAL",'Planificación 2026-1'!X:X,"HIBRIDO PRESENCIAL"))</f>
        <v>0</v>
      </c>
      <c r="DM151" s="111" t="str">
        <f t="shared" si="29"/>
        <v/>
      </c>
      <c r="DN151" s="108">
        <f>IF(C151="","",SUMIFS('Planificación 2026-1'!R:R,'Planificación 2026-1'!W:W,C151,'Planificación 2026-1'!F:F,"SUNAMPE",'Planificación 2026-1'!X:X,"VIRTUAL"))</f>
        <v>0</v>
      </c>
      <c r="DO151" s="61">
        <f>IF(C151="","",SUMIFS('Planificación 2026-1'!R:R,'Planificación 2026-1'!W:W,C151,'Planificación 2026-1'!F:F,"SUNAMPE",'Planificación 2026-1'!X:X,"PRESENCIAL"))</f>
        <v>0</v>
      </c>
      <c r="DP151" s="111" t="str">
        <f t="shared" si="30"/>
        <v/>
      </c>
      <c r="DQ151" s="108">
        <f>IF(C151="","",SUMIFS('Planificación 2026-1'!R:R,'Planificación 2026-1'!W:W,C151,'Planificación 2026-1'!F:F,"HUAURA",'Planificación 2026-1'!X:X,"VIRTUAL"))</f>
        <v>0</v>
      </c>
      <c r="DR151" s="61">
        <f>IF(C151="","",SUMIFS('Planificación 2026-1'!R:R,'Planificación 2026-1'!W:W,C151,'Planificación 2026-1'!F:F,"HUAURA",'Planificación 2026-1'!X:X,"PRESENCIAL"))</f>
        <v>0</v>
      </c>
      <c r="DS151" s="76">
        <f>SUMIFS('Planificación 2026-1'!R:R,'Planificación 2026-1'!W:W,C151,'Planificación 2026-1'!F:F,"PRINCIPAL",'Planificación 2026-1'!X:X,"VIRTUAL",'Planificación 2026-1'!I:I,"&gt;2")</f>
        <v>0</v>
      </c>
      <c r="DT151" s="76">
        <f>SUMIFS('Planificación 2026-1'!R:R,'Planificación 2026-1'!W:W,C151,'Planificación 2026-1'!F:F,"PRINCIPAL",'Planificación 2026-1'!X:X,"&lt;&gt;VIRTUAL",'Planificación 2026-1'!I:I,"&gt;2")</f>
        <v>0</v>
      </c>
      <c r="DU151" s="76">
        <f>SUMIFS('Planificación 2026-1'!R:R,'Planificación 2026-1'!W:W,C151,'Planificación 2026-1'!F:F,"SUNAMPE",'Planificación 2026-1'!X:X,"VIRTUAL",'Planificación 2026-1'!I:I,"&gt;2")</f>
        <v>0</v>
      </c>
      <c r="DV151" s="76">
        <f>SUMIFS('Planificación 2026-1'!R:R,'Planificación 2026-1'!W:W,C151,'Planificación 2026-1'!F:F,"SUNAMPE",'Planificación 2026-1'!X:X,"&lt;&gt;VIRTUAL",'Planificación 2026-1'!I:I,"&gt;2")</f>
        <v>0</v>
      </c>
      <c r="DW151" s="76">
        <f>SUMIFS('Planificación 2026-1'!R:R,'Planificación 2026-1'!W:W,C151,'Planificación 2026-1'!F:F,"FILIAL",'Planificación 2026-1'!X:X,"VIRTUAL",'Planificación 2026-1'!I:I,"&gt;2")</f>
        <v>0</v>
      </c>
      <c r="DX151" s="76">
        <f>SUMIFS('Planificación 2026-1'!R:R,'Planificación 2026-1'!W:W,C151,'Planificación 2026-1'!F:F,"FILIAL",'Planificación 2026-1'!X:X,"&lt;&gt;VIRTUAL",'Planificación 2026-1'!I:I,"&gt;2")</f>
        <v>0</v>
      </c>
      <c r="DY151" s="76">
        <f>SUMIFS('Planificación 2026-1'!R:R,'Planificación 2026-1'!W:W,C151,'Planificación 2026-1'!F:F,"PORUMA",'Planificación 2026-1'!X:X,"VIRTUAL",'Planificación 2026-1'!I:I,"&gt;2")</f>
        <v>0</v>
      </c>
      <c r="DZ151" s="76">
        <f>SUMIFS('Planificación 2026-1'!R:R,'Planificación 2026-1'!W:W,C151,'Planificación 2026-1'!F:F,"PORUMA",'Planificación 2026-1'!X:X,"&lt;&gt;VIRTUAL",'Planificación 2026-1'!I:I,"&gt;2")</f>
        <v>0</v>
      </c>
      <c r="EA151" s="76">
        <f>SUMIFS('Planificación 2026-1'!R:R,'Planificación 2026-1'!W:W,C151,'Planificación 2026-1'!F:F,"HUAURA",'Planificación 2026-1'!X:X,"VIRTUAL",'Planificación 2026-1'!I:I,"&gt;2")</f>
        <v>0</v>
      </c>
      <c r="EB151" s="76">
        <f>SUMIFS('Planificación 2026-1'!R:R,'Planificación 2026-1'!W:W,C151,'Planificación 2026-1'!F:F,"HUAURA",'Planificación 2026-1'!X:X,"&lt;&gt;VIRTUAL",'Planificación 2026-1'!I:I,"&gt;2")</f>
        <v>0</v>
      </c>
      <c r="EC151" s="76">
        <f>SUMIFS('Planificación 2026-1'!R:R,'Planificación 2026-1'!W:W,C151,'Planificación 2026-1'!F:F,"PRINCIPAL",'Planificación 2026-1'!X:X,"VIRTUAL",'Planificación 2026-1'!I:I,"&lt;3")</f>
        <v>0</v>
      </c>
      <c r="ED151" s="76">
        <f>SUMIFS('Planificación 2026-1'!R:R,'Planificación 2026-1'!W:W,C151,'Planificación 2026-1'!F:F,"PRINCIPAL",'Planificación 2026-1'!X:X,"&lt;&gt;VIRTUAL",'Planificación 2026-1'!I:I,"&lt;3")</f>
        <v>0</v>
      </c>
      <c r="EE151" s="76">
        <f>SUMIFS('Planificación 2026-1'!R:R,'Planificación 2026-1'!W:W,C151,'Planificación 2026-1'!F:F,"SUNAMPE",'Planificación 2026-1'!X:X,"VIRTUAL",'Planificación 2026-1'!I:I,"&lt;3")</f>
        <v>0</v>
      </c>
      <c r="EF151" s="76">
        <f>SUMIFS('Planificación 2026-1'!R:R,'Planificación 2026-1'!W:W,C151,'Planificación 2026-1'!F:F,"SUNAMPE",'Planificación 2026-1'!X:X,"&lt;&gt;VIRTUAL",'Planificación 2026-1'!I:I,"&lt;3")</f>
        <v>0</v>
      </c>
      <c r="EG151" s="76">
        <f>SUMIFS('Planificación 2026-1'!R:R,'Planificación 2026-1'!W:W,C151,'Planificación 2026-1'!F:F,"FILIAL",'Planificación 2026-1'!X:X,"VIRTUAL",'Planificación 2026-1'!I:I,"&lt;3")</f>
        <v>0</v>
      </c>
      <c r="EH151" s="76">
        <f>SUMIFS('Planificación 2026-1'!R:R,'Planificación 2026-1'!W:W,C151,'Planificación 2026-1'!F:F,"FILIAL",'Planificación 2026-1'!X:X,"&lt;&gt;VIRTUAL",'Planificación 2026-1'!I:I,"&lt;3")</f>
        <v>0</v>
      </c>
      <c r="EI151" s="76">
        <f>SUMIFS('Planificación 2026-1'!R:R,'Planificación 2026-1'!W:W,C151,'Planificación 2026-1'!F:F,"PORUMA",'Planificación 2026-1'!X:X,"VIRTUAL",'Planificación 2026-1'!I:I,"&lt;3")</f>
        <v>0</v>
      </c>
      <c r="EJ151" s="76">
        <f>SUMIFS('Planificación 2026-1'!R:R,'Planificación 2026-1'!W:W,C151,'Planificación 2026-1'!F:F,"PORUMA",'Planificación 2026-1'!X:X,"&lt;&gt;VIRTUAL",'Planificación 2026-1'!I:I,"&lt;3")</f>
        <v>0</v>
      </c>
      <c r="EK151" s="76">
        <f>SUMIFS('Planificación 2026-1'!R:R,'Planificación 2026-1'!W:W,C151,'Planificación 2026-1'!F:F,"HUAURA",'Planificación 2026-1'!X:X,"VIRTUAL",'Planificación 2026-1'!I:I,"&lt;3")</f>
        <v>0</v>
      </c>
      <c r="EL151" s="76">
        <f>SUMIFS('Planificación 2026-1'!R:R,'Planificación 2026-1'!W:W,C151,'Planificación 2026-1'!F:F,"HUAURA",'Planificación 2026-1'!X:X,"&lt;&gt;VIRTUAL",'Planificación 2026-1'!I:I,"&lt;3")</f>
        <v>0</v>
      </c>
      <c r="EM151" s="76"/>
      <c r="EN151" s="76">
        <f t="shared" si="23"/>
        <v>0</v>
      </c>
      <c r="EO151" s="76">
        <f t="shared" si="24"/>
        <v>0</v>
      </c>
      <c r="EP151" s="76" t="b">
        <f t="shared" si="25"/>
        <v>1</v>
      </c>
      <c r="EQ151" s="76" t="str">
        <f t="shared" si="26"/>
        <v/>
      </c>
      <c r="ER151" s="76" t="str">
        <f t="shared" si="31"/>
        <v>PRESENCIAL</v>
      </c>
    </row>
    <row r="152" spans="1:148" hidden="1">
      <c r="A152" s="83"/>
      <c r="B152" s="119">
        <v>149</v>
      </c>
      <c r="C152" s="115" t="s">
        <v>324</v>
      </c>
      <c r="D152" s="112">
        <f>SUMIF('Planificación 2026-1'!W:W,C152,'Planificación 2026-1'!R:R)</f>
        <v>18</v>
      </c>
      <c r="E152" s="114" t="s">
        <v>170</v>
      </c>
      <c r="F152" s="115" t="s">
        <v>171</v>
      </c>
      <c r="G152" s="115" t="s">
        <v>153</v>
      </c>
      <c r="H152" s="115" t="s">
        <v>125</v>
      </c>
      <c r="I152" s="107" t="str">
        <f>IF(SUM(COUNTIFS('Planificación 2026-1'!F:F,"PRINCIPAL",'Planificación 2026-1'!W:W,C152,'Planificación 2026-1'!H:H,"AF"))&gt;0,"P01"," ")</f>
        <v xml:space="preserve"> </v>
      </c>
      <c r="J152" s="108" t="str">
        <f>IF(SUM(COUNTIFS('Planificación 2026-1'!F:F,"PRINCIPAL",'Planificación 2026-1'!W:W,C152,'Planificación 2026-1'!H:H,"EN"))&gt;0,"P02"," ")</f>
        <v xml:space="preserve"> </v>
      </c>
      <c r="K152" s="108" t="str">
        <f>IF(SUM(COUNTIFS('Planificación 2026-1'!F:F,"PRINCIPAL",'Planificación 2026-1'!W:W,C152,'Planificación 2026-1'!H:H,"IS"))&gt;0,"P03"," ")</f>
        <v xml:space="preserve"> </v>
      </c>
      <c r="L152" s="108" t="str">
        <f>IF(SUM(COUNTIFS('Planificación 2026-1'!F:F,"PRINCIPAL",'Planificación 2026-1'!W:W,C152,'Planificación 2026-1'!H:H,"PS"))&gt;0,"P04"," ")</f>
        <v xml:space="preserve"> </v>
      </c>
      <c r="M152" s="108"/>
      <c r="N152" s="108" t="str">
        <f>IF(SUM(COUNTIFS('Planificación 2026-1'!F:F,"PRINCIPAL",'Planificación 2026-1'!W:W,C152,'Planificación 2026-1'!H:H,"IN"))&gt;0,"P06"," ")</f>
        <v>P06</v>
      </c>
      <c r="O152" s="108" t="str">
        <f>IF(SUM(COUNTIFS('Planificación 2026-1'!F:F,"PRINCIPAL",'Planificación 2026-1'!W:W,C152,'Planificación 2026-1'!H:H,"CA"))&gt;0,"P07"," ")</f>
        <v xml:space="preserve"> </v>
      </c>
      <c r="P152" s="108" t="str">
        <f>IF(SUM(COUNTIFS('Planificación 2026-1'!F:F,"PRINCIPAL",'Planificación 2026-1'!W:W,C152,'Planificación 2026-1'!H:H,"DE"))&gt;0,"P08"," ")</f>
        <v xml:space="preserve"> </v>
      </c>
      <c r="Q152" s="108" t="str">
        <f>IF(SUM(COUNTIFS('Planificación 2026-1'!F:F,"PRINCIPAL",'Planificación 2026-1'!W:W,C152,'Planificación 2026-1'!H:H,"OB"))&gt;0,"P09"," ")</f>
        <v xml:space="preserve"> </v>
      </c>
      <c r="R152" s="108" t="str">
        <f>IF(SUM(COUNTIFS('Planificación 2026-1'!F:F,"PRINCIPAL",'Planificación 2026-1'!W:W,C152,'Planificación 2026-1'!H:H,"MH"))&gt;0,"P31"," ")</f>
        <v xml:space="preserve"> </v>
      </c>
      <c r="S152" s="108" t="str">
        <f>IF(SUM(COUNTIFS('Planificación 2026-1'!F:F,"PRINCIPAL",'Planificación 2026-1'!W:W,C152,'Planificación 2026-1'!H:H,"IC"))&gt;0,"P32"," ")</f>
        <v xml:space="preserve"> </v>
      </c>
      <c r="T152" s="108" t="str">
        <f>IF(SUM(COUNTIFS('Planificación 2026-1'!F:F,"PRINCIPAL",'Planificación 2026-1'!W:W,C152,'Planificación 2026-1'!H:H,"AR"))&gt;0,"P34"," ")</f>
        <v xml:space="preserve"> </v>
      </c>
      <c r="U152" s="108" t="str">
        <f>IF(SUM(COUNTIFS('Planificación 2026-1'!F:F,"PRINCIPAL",'Planificación 2026-1'!W:W,C152,'Planificación 2026-1'!H:H,"T1"))&gt;0,"P35"," ")</f>
        <v xml:space="preserve"> </v>
      </c>
      <c r="V152" s="108" t="str">
        <f>IF(SUM(COUNTIFS('Planificación 2026-1'!F:F,"PRINCIPAL",'Planificación 2026-1'!W:W,C152,'Planificación 2026-1'!H:H,"T3"))&gt;0,"P36"," ")</f>
        <v xml:space="preserve"> </v>
      </c>
      <c r="W152" s="108" t="str">
        <f>IF(SUM(COUNTIFS('Planificación 2026-1'!F:F,"PRINCIPAL",'Planificación 2026-1'!W:W,C152,'Planificación 2026-1'!H:H,"T2"))&gt;0,"P37"," ")</f>
        <v xml:space="preserve"> </v>
      </c>
      <c r="X152" s="108" t="str">
        <f>IF(SUM(COUNTIFS('Planificación 2026-1'!F:F,"PRINCIPAL",'Planificación 2026-1'!W:W,C152,'Planificación 2026-1'!H:H,"AE"))&gt;0,"P38"," ")</f>
        <v xml:space="preserve"> </v>
      </c>
      <c r="Y152" s="108" t="str">
        <f>IF(SUM(COUNTIFS('Planificación 2026-1'!F:F,"PRINCIPAL",'Planificación 2026-1'!W:W,C152,'Planificación 2026-1'!H:H,"T4"))&gt;0,"P55"," ")</f>
        <v xml:space="preserve"> </v>
      </c>
      <c r="Z152" s="108" t="str">
        <f>IF(SUM(COUNTIFS('Planificación 2026-1'!F:F,"FILIAL",'Planificación 2026-1'!W:W,C152,'Planificación 2026-1'!H:H,"AF"))&gt;0," P01"," ")</f>
        <v xml:space="preserve"> </v>
      </c>
      <c r="AA152" s="108" t="str">
        <f>IF(SUM(COUNTIFS('Planificación 2026-1'!F:F,"FILIAL",'Planificación 2026-1'!W:W,C152,'Planificación 2026-1'!H:H,"EN"))&gt;0,"P02"," ")</f>
        <v xml:space="preserve"> </v>
      </c>
      <c r="AB152" s="108" t="str">
        <f>IF(SUM(COUNTIFS('Planificación 2026-1'!F:F,"FILIAL",'Planificación 2026-1'!W:W,C152,'Planificación 2026-1'!H:H,"IS"))&gt;0,"P03"," ")</f>
        <v xml:space="preserve"> </v>
      </c>
      <c r="AC152" s="108" t="str">
        <f>IF(SUM(COUNTIFS('Planificación 2026-1'!F:F,"FILIAL",'Planificación 2026-1'!W:W,C152,'Planificación 2026-1'!H:H,"PS"))&gt;0,"P04"," ")</f>
        <v xml:space="preserve"> </v>
      </c>
      <c r="AD152" s="108"/>
      <c r="AE152" s="108" t="str">
        <f>IF(SUM(COUNTIFS('Planificación 2026-1'!F:F,"FILIAL",'Planificación 2026-1'!W:W,C152,'Planificación 2026-1'!H:H,"IN"))&gt;0,"P06"," ")</f>
        <v xml:space="preserve"> </v>
      </c>
      <c r="AF152" s="108" t="str">
        <f>IF(SUM(COUNTIFS('Planificación 2026-1'!F:F,"FILIAL",'Planificación 2026-1'!W:W,C152,'Planificación 2026-1'!H:H,"CA"))&gt;0,"P07"," ")</f>
        <v xml:space="preserve"> </v>
      </c>
      <c r="AG152" s="108" t="str">
        <f>IF(SUM(COUNTIFS('Planificación 2026-1'!F:F,"FILIAL",'Planificación 2026-1'!W:W,C152,'Planificación 2026-1'!H:H,"DE"))&gt;0,"P08"," ")</f>
        <v xml:space="preserve"> </v>
      </c>
      <c r="AH152" s="108" t="str">
        <f>IF(SUM(COUNTIFS('Planificación 2026-1'!F:F,"FILIAL",'Planificación 2026-1'!W:W,C152,'Planificación 2026-1'!H:H,"OB"))&gt;0,"P09"," ")</f>
        <v xml:space="preserve"> </v>
      </c>
      <c r="AI152" s="108" t="str">
        <f>IF(SUM(COUNTIFS('Planificación 2026-1'!F:F,"FILIAL",'Planificación 2026-1'!W:W,C152,'Planificación 2026-1'!H:H,"MH"))&gt;0,"P31"," ")</f>
        <v xml:space="preserve"> </v>
      </c>
      <c r="AJ152" s="108" t="str">
        <f>IF(SUM(COUNTIFS('Planificación 2026-1'!F:F,"FILIAL",'Planificación 2026-1'!W:W,C152,'Planificación 2026-1'!H:H,"IC"))&gt;0,"P32"," ")</f>
        <v xml:space="preserve"> </v>
      </c>
      <c r="AK152" s="108" t="str">
        <f>IF(SUM(COUNTIFS('Planificación 2026-1'!F:F,"FILIAL",'Planificación 2026-1'!W:W,C152,'Planificación 2026-1'!H:H,"AR"))&gt;0,"P34"," ")</f>
        <v xml:space="preserve"> </v>
      </c>
      <c r="AL152" s="108" t="str">
        <f>IF(SUM(COUNTIFS('Planificación 2026-1'!F:F,"FILIAL",'Planificación 2026-1'!W:W,C152,'Planificación 2026-1'!H:H,"T1"))&gt;0,"P35"," ")</f>
        <v xml:space="preserve"> </v>
      </c>
      <c r="AM152" s="108" t="str">
        <f>IF(SUM(COUNTIFS('Planificación 2026-1'!F:F,"FILIAL",'Planificación 2026-1'!W:W,C152,'Planificación 2026-1'!H:H,"T3"))&gt;0,"P36"," ")</f>
        <v xml:space="preserve"> </v>
      </c>
      <c r="AN152" s="108" t="str">
        <f>IF(SUM(COUNTIFS('Planificación 2026-1'!F:F,"FILIAL",'Planificación 2026-1'!W:W,C152,'Planificación 2026-1'!H:H,"T2"))&gt;0,"P37"," ")</f>
        <v xml:space="preserve"> </v>
      </c>
      <c r="AO152" s="108" t="str">
        <f>IF(SUM(COUNTIFS('Planificación 2026-1'!F:F,"FILIAL",'Planificación 2026-1'!W:W,C152,'Planificación 2026-1'!H:H,"AE"))&gt;0,"P38"," ")</f>
        <v xml:space="preserve"> </v>
      </c>
      <c r="AP152" s="108" t="str">
        <f>IF(SUM(COUNTIFS('Planificación 2026-1'!F:F,"FILIAL",'Planificación 2026-1'!W:W,C152,'Planificación 2026-1'!H:H,"T4"))&gt;0,"P55"," ")</f>
        <v xml:space="preserve"> </v>
      </c>
      <c r="AQ152" s="108" t="str">
        <f>IF(SUM(COUNTIFS('Planificación 2026-1'!F:F,"SUNAMPE",'Planificación 2026-1'!W:W,C152,'Planificación 2026-1'!H:H,"AF"))&gt;0," P01"," ")</f>
        <v xml:space="preserve"> </v>
      </c>
      <c r="AR152" s="108" t="str">
        <f>IF(SUM(COUNTIFS('Planificación 2026-1'!F:F,"SUNAMPE",'Planificación 2026-1'!W:W,C152,'Planificación 2026-1'!H:H,"EN"))&gt;0,"P02"," ")</f>
        <v xml:space="preserve"> </v>
      </c>
      <c r="AS152" s="108" t="str">
        <f>IF(SUM(COUNTIFS('Planificación 2026-1'!F:F,"SUNAMPE",'Planificación 2026-1'!W:W,C152,'Planificación 2026-1'!H:H,"IS"))&gt;0,"P03"," ")</f>
        <v xml:space="preserve"> </v>
      </c>
      <c r="AT152" s="108" t="str">
        <f>IF(SUM(COUNTIFS('Planificación 2026-1'!F:F,"SUNAMPE",'Planificación 2026-1'!W:W,C152,'Planificación 2026-1'!H:H,"PS"))&gt;0,"P04"," ")</f>
        <v xml:space="preserve"> </v>
      </c>
      <c r="AU152" s="108"/>
      <c r="AV152" s="108" t="str">
        <f>IF(SUM(COUNTIFS('Planificación 2026-1'!F:F,"SUNAMPE",'Planificación 2026-1'!W:W,C152,'Planificación 2026-1'!H:H,"IN"))&gt;0,"P06"," ")</f>
        <v xml:space="preserve"> </v>
      </c>
      <c r="AW152" s="108" t="str">
        <f>IF(SUM(COUNTIFS('Planificación 2026-1'!F:F,"SUNAMPE",'Planificación 2026-1'!W:W,C152,'Planificación 2026-1'!H:H,"CA"))&gt;0,"P07"," ")</f>
        <v xml:space="preserve"> </v>
      </c>
      <c r="AX152" s="108" t="str">
        <f>IF(SUM(COUNTIFS('Planificación 2026-1'!F:F,"SUNAMPE",'Planificación 2026-1'!W:W,C152,'Planificación 2026-1'!H:H,"DE"))&gt;0,"P08"," ")</f>
        <v xml:space="preserve"> </v>
      </c>
      <c r="AY152" s="108" t="str">
        <f>IF(SUM(COUNTIFS('Planificación 2026-1'!F:F,"SUNAMPE",'Planificación 2026-1'!W:W,C152,'Planificación 2026-1'!H:H,"OB"))&gt;0,"P09"," ")</f>
        <v xml:space="preserve"> </v>
      </c>
      <c r="AZ152" s="108" t="str">
        <f>IF(SUM(COUNTIFS('Planificación 2026-1'!F:F,"SUNAMPE",'Planificación 2026-1'!W:W,C152,'Planificación 2026-1'!H:H,"MH"))&gt;0,"P31"," ")</f>
        <v xml:space="preserve"> </v>
      </c>
      <c r="BA152" s="108" t="str">
        <f>IF(SUM(COUNTIFS('Planificación 2026-1'!F:F,"SUNAMPE",'Planificación 2026-1'!W:W,C152,'Planificación 2026-1'!H:H,"IC"))&gt;0,"P32"," ")</f>
        <v xml:space="preserve"> </v>
      </c>
      <c r="BB152" s="108" t="str">
        <f>IF(SUM(COUNTIFS('Planificación 2026-1'!F:F,"SUNAMPE",'Planificación 2026-1'!W:W,C152,'Planificación 2026-1'!H:H,"AR"))&gt;0,"P34"," ")</f>
        <v xml:space="preserve"> </v>
      </c>
      <c r="BC152" s="108" t="str">
        <f>IF(SUM(COUNTIFS('Planificación 2026-1'!F:F,"SUNAMPE",'Planificación 2026-1'!W:W,C152,'Planificación 2026-1'!H:H,"T1"))&gt;0,"P35"," ")</f>
        <v xml:space="preserve"> </v>
      </c>
      <c r="BD152" s="108" t="str">
        <f>IF(SUM(COUNTIFS('Planificación 2026-1'!F:F,"SUNAMPE",'Planificación 2026-1'!W:W,C152,'Planificación 2026-1'!H:H,"T3"))&gt;0,"P36"," ")</f>
        <v xml:space="preserve"> </v>
      </c>
      <c r="BE152" s="108" t="str">
        <f>IF(SUM(COUNTIFS('Planificación 2026-1'!F:F,"SUNAMPE",'Planificación 2026-1'!W:W,C152,'Planificación 2026-1'!H:H,"T2"))&gt;0,"P37"," ")</f>
        <v xml:space="preserve"> </v>
      </c>
      <c r="BF152" s="108" t="str">
        <f>IF(SUM(COUNTIFS('Planificación 2026-1'!F:F,"SUNAMPE",'Planificación 2026-1'!W:W,C152,'Planificación 2026-1'!H:H,"AE"))&gt;0,"P38"," ")</f>
        <v xml:space="preserve"> </v>
      </c>
      <c r="BG152" s="108" t="str">
        <f>IF(SUM(COUNTIFS('Planificación 2026-1'!F:F,"SUNAMPE",'Planificación 2026-1'!W:W,C152,'Planificación 2026-1'!H:H,"T4"))&gt;0,"P55"," ")</f>
        <v xml:space="preserve"> </v>
      </c>
      <c r="BH152" s="108" t="str">
        <f>IF(SUM(COUNTIFS('Planificación 2026-1'!F:F,"HUAURA",'Planificación 2026-1'!W:W,C152,'Planificación 2026-1'!H:H,"AF"))&gt;0," P01"," ")</f>
        <v xml:space="preserve"> </v>
      </c>
      <c r="BI152" s="108" t="str">
        <f>IF(SUM(COUNTIFS('Planificación 2026-1'!F:F,"HUAURA",'Planificación 2026-1'!W:W,C152,'Planificación 2026-1'!H:H,"EN"))&gt;0,"P02"," ")</f>
        <v xml:space="preserve"> </v>
      </c>
      <c r="BJ152" s="108" t="str">
        <f>IF(SUM(COUNTIFS('Planificación 2026-1'!F:F,"HUAURA",'Planificación 2026-1'!W:W,C152,'Planificación 2026-1'!H:H,"IS"))&gt;0,"P03"," ")</f>
        <v xml:space="preserve"> </v>
      </c>
      <c r="BK152" s="108" t="str">
        <f>IF(SUM(COUNTIFS('Planificación 2026-1'!F:F,"HUAURA",'Planificación 2026-1'!W:W,C152,'Planificación 2026-1'!H:H,"PS"))&gt;0,"P04"," ")</f>
        <v xml:space="preserve"> </v>
      </c>
      <c r="BL152" s="108"/>
      <c r="BM152" s="108" t="str">
        <f>IF(SUM(COUNTIFS('Planificación 2026-1'!F:F,"HUAURA",'Planificación 2026-1'!W:W,C152,'Planificación 2026-1'!H:H,"IN"))&gt;0,"P06"," ")</f>
        <v xml:space="preserve"> </v>
      </c>
      <c r="BN152" s="108" t="str">
        <f>IF(SUM(COUNTIFS('Planificación 2026-1'!F:F,"HUAURA",'Planificación 2026-1'!W:W,C152,'Planificación 2026-1'!H:H,"CA"))&gt;0,"P07"," ")</f>
        <v xml:space="preserve"> </v>
      </c>
      <c r="BO152" s="108" t="str">
        <f>IF(SUM(COUNTIFS('Planificación 2026-1'!F:F,"HUAURA",'Planificación 2026-1'!W:W,C152,'Planificación 2026-1'!H:H,"DE"))&gt;0,"P08"," ")</f>
        <v xml:space="preserve"> </v>
      </c>
      <c r="BP152" s="108" t="str">
        <f>IF(SUM(COUNTIFS('Planificación 2026-1'!F:F,"HUAURA",'Planificación 2026-1'!W:W,C152,'Planificación 2026-1'!H:H,"OB"))&gt;0,"P09"," ")</f>
        <v xml:space="preserve"> </v>
      </c>
      <c r="BQ152" s="108" t="str">
        <f>IF(SUM(COUNTIFS('Planificación 2026-1'!F:F,"HUAURA",'Planificación 2026-1'!W:W,C152,'Planificación 2026-1'!H:H,"MH"))&gt;0,"P31"," ")</f>
        <v xml:space="preserve"> </v>
      </c>
      <c r="BR152" s="108" t="str">
        <f>IF(SUM(COUNTIFS('Planificación 2026-1'!F:F,"HUAURA",'Planificación 2026-1'!W:W,C152,'Planificación 2026-1'!H:H,"IC"))&gt;0,"P32"," ")</f>
        <v xml:space="preserve"> </v>
      </c>
      <c r="BS152" s="108" t="str">
        <f>IF(SUM(COUNTIFS('Planificación 2026-1'!F:F,"HUAURA",'Planificación 2026-1'!W:W,C152,'Planificación 2026-1'!H:H,"AR"))&gt;0,"P34"," ")</f>
        <v xml:space="preserve"> </v>
      </c>
      <c r="BT152" s="108" t="str">
        <f>IF(SUM(COUNTIFS('Planificación 2026-1'!F:F,"HUAURA",'Planificación 2026-1'!W:W,C152,'Planificación 2026-1'!H:H,"T1"))&gt;0,"P35"," ")</f>
        <v xml:space="preserve"> </v>
      </c>
      <c r="BU152" s="108" t="str">
        <f>IF(SUM(COUNTIFS('Planificación 2026-1'!F:F,"HUAURA",'Planificación 2026-1'!W:W,C152,'Planificación 2026-1'!H:H,"T3"))&gt;0,"P36"," ")</f>
        <v xml:space="preserve"> </v>
      </c>
      <c r="BV152" s="108" t="str">
        <f>IF(SUM(COUNTIFS('Planificación 2026-1'!F:F,"HUAURA",'Planificación 2026-1'!W:W,C152,'Planificación 2026-1'!H:H,"T2"))&gt;0,"P37"," ")</f>
        <v xml:space="preserve"> </v>
      </c>
      <c r="BW152" s="108" t="str">
        <f>IF(SUM(COUNTIFS('Planificación 2026-1'!F:F,"HUAURA",'Planificación 2026-1'!W:W,C152,'Planificación 2026-1'!H:H,"AE"))&gt;0,"P38"," ")</f>
        <v xml:space="preserve"> </v>
      </c>
      <c r="BX152" s="108" t="str">
        <f>IF(SUM(COUNTIFS('Planificación 2026-1'!F:F,"HUAURA",'Planificación 2026-1'!W:W,C152,'Planificación 2026-1'!H:H,"T4"))&gt;0,"P55"," ")</f>
        <v xml:space="preserve"> </v>
      </c>
      <c r="BY152" s="109">
        <f>SUMIFS('Planificación 2026-1'!R:R,'Planificación 2026-1'!W:W,C152,'Planificación 2026-1'!H:H,"AF",'Planificación 2026-1'!I:I,"&gt;2")</f>
        <v>0</v>
      </c>
      <c r="BZ152" s="109">
        <f>SUMIFS('Planificación 2026-1'!R:R,'Planificación 2026-1'!W:W,C152,'Planificación 2026-1'!H:H,"EN",'Planificación 2026-1'!I:I,"&gt;2")</f>
        <v>0</v>
      </c>
      <c r="CA152" s="109">
        <f>SUMIFS('Planificación 2026-1'!R:R,'Planificación 2026-1'!W:W,C152,'Planificación 2026-1'!H:H,"IS",'Planificación 2026-1'!I:I,"&gt;2")</f>
        <v>0</v>
      </c>
      <c r="CB152" s="109">
        <f>SUMIFS('Planificación 2026-1'!R:R,'Planificación 2026-1'!W:W,C152,'Planificación 2026-1'!H:H,"PS",'Planificación 2026-1'!I:I,"&gt;2")</f>
        <v>0</v>
      </c>
      <c r="CC152" s="109">
        <f>SUMIFS('Planificación 2026-1'!R:R,'Planificación 2026-1'!W:W,C152,'Planificación 2026-1'!H:H,"IN",'Planificación 2026-1'!I:I,"&gt;2")</f>
        <v>18</v>
      </c>
      <c r="CD152" s="109">
        <f>SUMIFS('Planificación 2026-1'!R:R,'Planificación 2026-1'!W:W,C152,'Planificación 2026-1'!H:H,"CA",'Planificación 2026-1'!I:I,"&gt;2")</f>
        <v>0</v>
      </c>
      <c r="CE152" s="109">
        <f>SUMIFS('Planificación 2026-1'!R:R,'Planificación 2026-1'!W:W,C152,'Planificación 2026-1'!H:H,"DE",'Planificación 2026-1'!I:I,"&gt;2")</f>
        <v>0</v>
      </c>
      <c r="CF152" s="109">
        <f>SUMIFS('Planificación 2026-1'!R:R,'Planificación 2026-1'!W:W,C152,'Planificación 2026-1'!H:H,"OB",'Planificación 2026-1'!I:I,"&gt;2")</f>
        <v>0</v>
      </c>
      <c r="CG152" s="109">
        <f>SUMIFS('Planificación 2026-1'!R:R,'Planificación 2026-1'!W:W,C152,'Planificación 2026-1'!H:H,"MH",'Planificación 2026-1'!I:I,"&gt;2")</f>
        <v>0</v>
      </c>
      <c r="CH152" s="109">
        <f>SUMIFS('Planificación 2026-1'!R:R,'Planificación 2026-1'!W:W,C152,'Planificación 2026-1'!H:H,"IC",'Planificación 2026-1'!I:I,"&gt;2")</f>
        <v>0</v>
      </c>
      <c r="CI152" s="109">
        <f>SUMIFS('Planificación 2026-1'!R:R,'Planificación 2026-1'!W:W,C152,'Planificación 2026-1'!H:H,"AR",'Planificación 2026-1'!I:I,"&gt;2")</f>
        <v>0</v>
      </c>
      <c r="CJ152" s="109">
        <f>SUMIFS('Planificación 2026-1'!R:R,'Planificación 2026-1'!W:W,C152,'Planificación 2026-1'!H:H,"T1",'Planificación 2026-1'!I:I,"&gt;2")</f>
        <v>0</v>
      </c>
      <c r="CK152" s="109">
        <f>SUMIFS('Planificación 2026-1'!R:R,'Planificación 2026-1'!W:W,C152,'Planificación 2026-1'!H:H,"T3",'Planificación 2026-1'!I:I,"&gt;2")</f>
        <v>0</v>
      </c>
      <c r="CL152" s="109">
        <f>SUMIFS('Planificación 2026-1'!R:R,'Planificación 2026-1'!W:W,C152,'Planificación 2026-1'!H:H,"T2",'Planificación 2026-1'!I:I,"&gt;2")</f>
        <v>0</v>
      </c>
      <c r="CM152" s="109">
        <f>SUMIFS('Planificación 2026-1'!R:R,'Planificación 2026-1'!W:W,C152,'Planificación 2026-1'!H:H,"AE",'Planificación 2026-1'!I:I,"&gt;2")</f>
        <v>0</v>
      </c>
      <c r="CN152" s="109">
        <f>SUMIFS('Planificación 2026-1'!R:R,'Planificación 2026-1'!W:W,C152,'Planificación 2026-1'!H:H,"T4",'Planificación 2026-1'!I:I,"&gt;2")</f>
        <v>0</v>
      </c>
      <c r="CO152" s="109">
        <f>SUMIFS('Planificación 2026-1'!R:R,'Planificación 2026-1'!W:W,C152,'Planificación 2026-1'!H:H,"AF",'Planificación 2026-1'!I:I,"&lt;3")</f>
        <v>0</v>
      </c>
      <c r="CP152" s="109">
        <f>SUMIFS('Planificación 2026-1'!R:R,'Planificación 2026-1'!W:W,C152,'Planificación 2026-1'!H:H,"EN",'Planificación 2026-1'!I:I,"&lt;3")</f>
        <v>0</v>
      </c>
      <c r="CQ152" s="109">
        <f>SUMIFS('Planificación 2026-1'!R:R,'Planificación 2026-1'!W:W,C152,'Planificación 2026-1'!H:H,"IS",'Planificación 2026-1'!I:I,"&lt;3")</f>
        <v>0</v>
      </c>
      <c r="CR152" s="109">
        <f>SUMIFS('Planificación 2026-1'!R:R,'Planificación 2026-1'!W:W,C152,'Planificación 2026-1'!H:H,"PS",'Planificación 2026-1'!I:I,"&lt;3")</f>
        <v>0</v>
      </c>
      <c r="CS152" s="109">
        <f>SUMIFS('Planificación 2026-1'!R:R,'Planificación 2026-1'!W:W,C152,'Planificación 2026-1'!H:H,"IN",'Planificación 2026-1'!I:I,"&lt;3")</f>
        <v>0</v>
      </c>
      <c r="CT152" s="109">
        <f>SUMIFS('Planificación 2026-1'!R:R,'Planificación 2026-1'!W:W,C152,'Planificación 2026-1'!H:H,"CA",'Planificación 2026-1'!I:I,"&lt;3")</f>
        <v>0</v>
      </c>
      <c r="CU152" s="109">
        <f>SUMIFS('Planificación 2026-1'!R:R,'Planificación 2026-1'!W:W,C152,'Planificación 2026-1'!H:H,"DE",'Planificación 2026-1'!I:I,"&lt;3")</f>
        <v>0</v>
      </c>
      <c r="CV152" s="109">
        <f>SUMIFS('Planificación 2026-1'!R:R,'Planificación 2026-1'!W:W,C152,'Planificación 2026-1'!H:H,"OB",'Planificación 2026-1'!I:I,"&lt;3")</f>
        <v>0</v>
      </c>
      <c r="CW152" s="109">
        <f>SUMIFS('Planificación 2026-1'!R:R,'Planificación 2026-1'!W:W,C152,'Planificación 2026-1'!H:H,"MH",'Planificación 2026-1'!I:I,"&lt;3")</f>
        <v>0</v>
      </c>
      <c r="CX152" s="109">
        <f>SUMIFS('Planificación 2026-1'!R:R,'Planificación 2026-1'!W:W,C152,'Planificación 2026-1'!H:H,"IC",'Planificación 2026-1'!I:I,"&lt;3")</f>
        <v>0</v>
      </c>
      <c r="CY152" s="109">
        <f>SUMIFS('Planificación 2026-1'!R:R,'Planificación 2026-1'!W:W,C152,'Planificación 2026-1'!H:H,"AR",'Planificación 2026-1'!I:I,"&lt;3")</f>
        <v>0</v>
      </c>
      <c r="CZ152" s="109">
        <f>SUMIFS('Planificación 2026-1'!R:R,'Planificación 2026-1'!W:W,C152,'Planificación 2026-1'!H:H,"T1",'Planificación 2026-1'!I:I,"&lt;3")</f>
        <v>0</v>
      </c>
      <c r="DA152" s="109">
        <f>SUMIFS('Planificación 2026-1'!R:R,'Planificación 2026-1'!W:W,C152,'Planificación 2026-1'!H:H,"T3",'Planificación 2026-1'!I:I,"&lt;3")</f>
        <v>0</v>
      </c>
      <c r="DB152" s="109">
        <f>SUMIFS('Planificación 2026-1'!R:R,'Planificación 2026-1'!W:W,C152,'Planificación 2026-1'!H:H,"T2",'Planificación 2026-1'!I:I,"&lt;3")</f>
        <v>0</v>
      </c>
      <c r="DC152" s="109">
        <f>SUMIFS('Planificación 2026-1'!R:R,'Planificación 2026-1'!W:W,C152,'Planificación 2026-1'!H:H,"AE",'Planificación 2026-1'!I:I,"&lt;3")</f>
        <v>0</v>
      </c>
      <c r="DD152" s="109">
        <f>SUMIFS('Planificación 2026-1'!R:R,'Planificación 2026-1'!W:W,C152,'Planificación 2026-1'!H:H,"T4",'Planificación 2026-1'!I:I,"&lt;3")</f>
        <v>0</v>
      </c>
      <c r="DE152" s="108" t="str">
        <f t="shared" si="27"/>
        <v>P06</v>
      </c>
      <c r="DF152" s="41">
        <f>IF(C152="","",SUMIFS('Planificación 2026-1'!R:R,'Planificación 2026-1'!W:W,C152,'Planificación 2026-1'!F:F,"PRINCIPAL",'Planificación 2026-1'!X:X,"VIRTUAL"))</f>
        <v>18</v>
      </c>
      <c r="DG152" s="41">
        <f>IF(C152="","",SUMIFS('Planificación 2026-1'!R:R,'Planificación 2026-1'!W:W,C152,'Planificación 2026-1'!F:F,"PRINCIPAL",'Planificación 2026-1'!X:X,"PRESENCIAL"))</f>
        <v>0</v>
      </c>
      <c r="DH152" s="41">
        <f>IF(C152="","",SUMIFS('Planificación 2026-1'!R:R,'Planificación 2026-1'!W:W,C152,'Planificación 2026-1'!F:F,"PRINCIPAL",'Planificación 2026-1'!X:X,"HIBRIDO PRESENCIAL"))</f>
        <v>0</v>
      </c>
      <c r="DI152" s="108" t="str">
        <f t="shared" si="28"/>
        <v/>
      </c>
      <c r="DJ152" s="108">
        <f>IF(C152="","",SUMIFS('Planificación 2026-1'!R:R,'Planificación 2026-1'!W:W,C152,'Planificación 2026-1'!F:F,"FILIAL",'Planificación 2026-1'!X:X,"VIRTUAL"))</f>
        <v>0</v>
      </c>
      <c r="DK152" s="110">
        <f>IF(C152="","",SUMIFS('Planificación 2026-1'!R:R,'Planificación 2026-1'!W:W,C152,'Planificación 2026-1'!F:F,"FILIAL",'Planificación 2026-1'!X:X,"PRESENCIAL"))</f>
        <v>0</v>
      </c>
      <c r="DL152" s="61">
        <f>IF(C152="","",SUMIFS('Planificación 2026-1'!R:R,'Planificación 2026-1'!W:W,C152,'Planificación 2026-1'!F:F,"FILIAL",'Planificación 2026-1'!X:X,"HIBRIDO PRESENCIAL"))</f>
        <v>0</v>
      </c>
      <c r="DM152" s="111" t="str">
        <f t="shared" si="29"/>
        <v/>
      </c>
      <c r="DN152" s="108">
        <f>IF(C152="","",SUMIFS('Planificación 2026-1'!R:R,'Planificación 2026-1'!W:W,C152,'Planificación 2026-1'!F:F,"SUNAMPE",'Planificación 2026-1'!X:X,"VIRTUAL"))</f>
        <v>0</v>
      </c>
      <c r="DO152" s="61">
        <f>IF(C152="","",SUMIFS('Planificación 2026-1'!R:R,'Planificación 2026-1'!W:W,C152,'Planificación 2026-1'!F:F,"SUNAMPE",'Planificación 2026-1'!X:X,"PRESENCIAL"))</f>
        <v>0</v>
      </c>
      <c r="DP152" s="111" t="str">
        <f t="shared" si="30"/>
        <v/>
      </c>
      <c r="DQ152" s="108">
        <f>IF(C152="","",SUMIFS('Planificación 2026-1'!R:R,'Planificación 2026-1'!W:W,C152,'Planificación 2026-1'!F:F,"HUAURA",'Planificación 2026-1'!X:X,"VIRTUAL"))</f>
        <v>0</v>
      </c>
      <c r="DR152" s="61">
        <f>IF(C152="","",SUMIFS('Planificación 2026-1'!R:R,'Planificación 2026-1'!W:W,C152,'Planificación 2026-1'!F:F,"HUAURA",'Planificación 2026-1'!X:X,"PRESENCIAL"))</f>
        <v>0</v>
      </c>
      <c r="DS152" s="76">
        <f>SUMIFS('Planificación 2026-1'!R:R,'Planificación 2026-1'!W:W,C152,'Planificación 2026-1'!F:F,"PRINCIPAL",'Planificación 2026-1'!X:X,"VIRTUAL",'Planificación 2026-1'!I:I,"&gt;2")</f>
        <v>18</v>
      </c>
      <c r="DT152" s="76">
        <f>SUMIFS('Planificación 2026-1'!R:R,'Planificación 2026-1'!W:W,C152,'Planificación 2026-1'!F:F,"PRINCIPAL",'Planificación 2026-1'!X:X,"&lt;&gt;VIRTUAL",'Planificación 2026-1'!I:I,"&gt;2")</f>
        <v>0</v>
      </c>
      <c r="DU152" s="76">
        <f>SUMIFS('Planificación 2026-1'!R:R,'Planificación 2026-1'!W:W,C152,'Planificación 2026-1'!F:F,"SUNAMPE",'Planificación 2026-1'!X:X,"VIRTUAL",'Planificación 2026-1'!I:I,"&gt;2")</f>
        <v>0</v>
      </c>
      <c r="DV152" s="76">
        <f>SUMIFS('Planificación 2026-1'!R:R,'Planificación 2026-1'!W:W,C152,'Planificación 2026-1'!F:F,"SUNAMPE",'Planificación 2026-1'!X:X,"&lt;&gt;VIRTUAL",'Planificación 2026-1'!I:I,"&gt;2")</f>
        <v>0</v>
      </c>
      <c r="DW152" s="76">
        <f>SUMIFS('Planificación 2026-1'!R:R,'Planificación 2026-1'!W:W,C152,'Planificación 2026-1'!F:F,"FILIAL",'Planificación 2026-1'!X:X,"VIRTUAL",'Planificación 2026-1'!I:I,"&gt;2")</f>
        <v>0</v>
      </c>
      <c r="DX152" s="76">
        <f>SUMIFS('Planificación 2026-1'!R:R,'Planificación 2026-1'!W:W,C152,'Planificación 2026-1'!F:F,"FILIAL",'Planificación 2026-1'!X:X,"&lt;&gt;VIRTUAL",'Planificación 2026-1'!I:I,"&gt;2")</f>
        <v>0</v>
      </c>
      <c r="DY152" s="76">
        <f>SUMIFS('Planificación 2026-1'!R:R,'Planificación 2026-1'!W:W,C152,'Planificación 2026-1'!F:F,"PORUMA",'Planificación 2026-1'!X:X,"VIRTUAL",'Planificación 2026-1'!I:I,"&gt;2")</f>
        <v>0</v>
      </c>
      <c r="DZ152" s="76">
        <f>SUMIFS('Planificación 2026-1'!R:R,'Planificación 2026-1'!W:W,C152,'Planificación 2026-1'!F:F,"PORUMA",'Planificación 2026-1'!X:X,"&lt;&gt;VIRTUAL",'Planificación 2026-1'!I:I,"&gt;2")</f>
        <v>0</v>
      </c>
      <c r="EA152" s="76">
        <f>SUMIFS('Planificación 2026-1'!R:R,'Planificación 2026-1'!W:W,C152,'Planificación 2026-1'!F:F,"HUAURA",'Planificación 2026-1'!X:X,"VIRTUAL",'Planificación 2026-1'!I:I,"&gt;2")</f>
        <v>0</v>
      </c>
      <c r="EB152" s="76">
        <f>SUMIFS('Planificación 2026-1'!R:R,'Planificación 2026-1'!W:W,C152,'Planificación 2026-1'!F:F,"HUAURA",'Planificación 2026-1'!X:X,"&lt;&gt;VIRTUAL",'Planificación 2026-1'!I:I,"&gt;2")</f>
        <v>0</v>
      </c>
      <c r="EC152" s="76">
        <f>SUMIFS('Planificación 2026-1'!R:R,'Planificación 2026-1'!W:W,C152,'Planificación 2026-1'!F:F,"PRINCIPAL",'Planificación 2026-1'!X:X,"VIRTUAL",'Planificación 2026-1'!I:I,"&lt;3")</f>
        <v>0</v>
      </c>
      <c r="ED152" s="76">
        <f>SUMIFS('Planificación 2026-1'!R:R,'Planificación 2026-1'!W:W,C152,'Planificación 2026-1'!F:F,"PRINCIPAL",'Planificación 2026-1'!X:X,"&lt;&gt;VIRTUAL",'Planificación 2026-1'!I:I,"&lt;3")</f>
        <v>0</v>
      </c>
      <c r="EE152" s="76">
        <f>SUMIFS('Planificación 2026-1'!R:R,'Planificación 2026-1'!W:W,C152,'Planificación 2026-1'!F:F,"SUNAMPE",'Planificación 2026-1'!X:X,"VIRTUAL",'Planificación 2026-1'!I:I,"&lt;3")</f>
        <v>0</v>
      </c>
      <c r="EF152" s="76">
        <f>SUMIFS('Planificación 2026-1'!R:R,'Planificación 2026-1'!W:W,C152,'Planificación 2026-1'!F:F,"SUNAMPE",'Planificación 2026-1'!X:X,"&lt;&gt;VIRTUAL",'Planificación 2026-1'!I:I,"&lt;3")</f>
        <v>0</v>
      </c>
      <c r="EG152" s="76">
        <f>SUMIFS('Planificación 2026-1'!R:R,'Planificación 2026-1'!W:W,C152,'Planificación 2026-1'!F:F,"FILIAL",'Planificación 2026-1'!X:X,"VIRTUAL",'Planificación 2026-1'!I:I,"&lt;3")</f>
        <v>0</v>
      </c>
      <c r="EH152" s="76">
        <f>SUMIFS('Planificación 2026-1'!R:R,'Planificación 2026-1'!W:W,C152,'Planificación 2026-1'!F:F,"FILIAL",'Planificación 2026-1'!X:X,"&lt;&gt;VIRTUAL",'Planificación 2026-1'!I:I,"&lt;3")</f>
        <v>0</v>
      </c>
      <c r="EI152" s="76">
        <f>SUMIFS('Planificación 2026-1'!R:R,'Planificación 2026-1'!W:W,C152,'Planificación 2026-1'!F:F,"PORUMA",'Planificación 2026-1'!X:X,"VIRTUAL",'Planificación 2026-1'!I:I,"&lt;3")</f>
        <v>0</v>
      </c>
      <c r="EJ152" s="76">
        <f>SUMIFS('Planificación 2026-1'!R:R,'Planificación 2026-1'!W:W,C152,'Planificación 2026-1'!F:F,"PORUMA",'Planificación 2026-1'!X:X,"&lt;&gt;VIRTUAL",'Planificación 2026-1'!I:I,"&lt;3")</f>
        <v>0</v>
      </c>
      <c r="EK152" s="76">
        <f>SUMIFS('Planificación 2026-1'!R:R,'Planificación 2026-1'!W:W,C152,'Planificación 2026-1'!F:F,"HUAURA",'Planificación 2026-1'!X:X,"VIRTUAL",'Planificación 2026-1'!I:I,"&lt;3")</f>
        <v>0</v>
      </c>
      <c r="EL152" s="76">
        <f>SUMIFS('Planificación 2026-1'!R:R,'Planificación 2026-1'!W:W,C152,'Planificación 2026-1'!F:F,"HUAURA",'Planificación 2026-1'!X:X,"&lt;&gt;VIRTUAL",'Planificación 2026-1'!I:I,"&lt;3")</f>
        <v>0</v>
      </c>
      <c r="EM152" s="76"/>
      <c r="EN152" s="76">
        <f t="shared" si="23"/>
        <v>18</v>
      </c>
      <c r="EO152" s="76">
        <f t="shared" si="24"/>
        <v>0</v>
      </c>
      <c r="EP152" s="76" t="b">
        <f t="shared" si="25"/>
        <v>1</v>
      </c>
      <c r="EQ152" s="76" t="str">
        <f t="shared" si="26"/>
        <v/>
      </c>
      <c r="ER152" s="76" t="str">
        <f t="shared" si="31"/>
        <v>VIRTUAL</v>
      </c>
    </row>
    <row r="153" spans="1:148" hidden="1">
      <c r="A153" s="83"/>
      <c r="B153" s="119">
        <v>150</v>
      </c>
      <c r="C153" s="115" t="s">
        <v>325</v>
      </c>
      <c r="D153" s="112">
        <f>SUMIF('Planificación 2026-1'!W:W,C153,'Planificación 2026-1'!R:R)</f>
        <v>35</v>
      </c>
      <c r="E153" s="114" t="s">
        <v>173</v>
      </c>
      <c r="F153" s="115" t="s">
        <v>171</v>
      </c>
      <c r="G153" s="115" t="s">
        <v>153</v>
      </c>
      <c r="H153" s="115" t="s">
        <v>137</v>
      </c>
      <c r="I153" s="107" t="str">
        <f>IF(SUM(COUNTIFS('Planificación 2026-1'!F:F,"PRINCIPAL",'Planificación 2026-1'!W:W,C153,'Planificación 2026-1'!H:H,"AF"))&gt;0,"P01"," ")</f>
        <v xml:space="preserve"> </v>
      </c>
      <c r="J153" s="108" t="str">
        <f>IF(SUM(COUNTIFS('Planificación 2026-1'!F:F,"PRINCIPAL",'Planificación 2026-1'!W:W,C153,'Planificación 2026-1'!H:H,"EN"))&gt;0,"P02"," ")</f>
        <v xml:space="preserve"> </v>
      </c>
      <c r="K153" s="108" t="str">
        <f>IF(SUM(COUNTIFS('Planificación 2026-1'!F:F,"PRINCIPAL",'Planificación 2026-1'!W:W,C153,'Planificación 2026-1'!H:H,"IS"))&gt;0,"P03"," ")</f>
        <v xml:space="preserve"> </v>
      </c>
      <c r="L153" s="108" t="str">
        <f>IF(SUM(COUNTIFS('Planificación 2026-1'!F:F,"PRINCIPAL",'Planificación 2026-1'!W:W,C153,'Planificación 2026-1'!H:H,"PS"))&gt;0,"P04"," ")</f>
        <v xml:space="preserve"> </v>
      </c>
      <c r="M153" s="108"/>
      <c r="N153" s="108" t="str">
        <f>IF(SUM(COUNTIFS('Planificación 2026-1'!F:F,"PRINCIPAL",'Planificación 2026-1'!W:W,C153,'Planificación 2026-1'!H:H,"IN"))&gt;0,"P06"," ")</f>
        <v xml:space="preserve"> </v>
      </c>
      <c r="O153" s="108" t="str">
        <f>IF(SUM(COUNTIFS('Planificación 2026-1'!F:F,"PRINCIPAL",'Planificación 2026-1'!W:W,C153,'Planificación 2026-1'!H:H,"CA"))&gt;0,"P07"," ")</f>
        <v xml:space="preserve"> </v>
      </c>
      <c r="P153" s="108" t="str">
        <f>IF(SUM(COUNTIFS('Planificación 2026-1'!F:F,"PRINCIPAL",'Planificación 2026-1'!W:W,C153,'Planificación 2026-1'!H:H,"DE"))&gt;0,"P08"," ")</f>
        <v xml:space="preserve"> </v>
      </c>
      <c r="Q153" s="108" t="str">
        <f>IF(SUM(COUNTIFS('Planificación 2026-1'!F:F,"PRINCIPAL",'Planificación 2026-1'!W:W,C153,'Planificación 2026-1'!H:H,"OB"))&gt;0,"P09"," ")</f>
        <v xml:space="preserve"> </v>
      </c>
      <c r="R153" s="108" t="str">
        <f>IF(SUM(COUNTIFS('Planificación 2026-1'!F:F,"PRINCIPAL",'Planificación 2026-1'!W:W,C153,'Planificación 2026-1'!H:H,"MH"))&gt;0,"P31"," ")</f>
        <v xml:space="preserve"> </v>
      </c>
      <c r="S153" s="108" t="str">
        <f>IF(SUM(COUNTIFS('Planificación 2026-1'!F:F,"PRINCIPAL",'Planificación 2026-1'!W:W,C153,'Planificación 2026-1'!H:H,"IC"))&gt;0,"P32"," ")</f>
        <v xml:space="preserve"> </v>
      </c>
      <c r="T153" s="108" t="str">
        <f>IF(SUM(COUNTIFS('Planificación 2026-1'!F:F,"PRINCIPAL",'Planificación 2026-1'!W:W,C153,'Planificación 2026-1'!H:H,"AR"))&gt;0,"P34"," ")</f>
        <v xml:space="preserve"> </v>
      </c>
      <c r="U153" s="108" t="str">
        <f>IF(SUM(COUNTIFS('Planificación 2026-1'!F:F,"PRINCIPAL",'Planificación 2026-1'!W:W,C153,'Planificación 2026-1'!H:H,"T1"))&gt;0,"P35"," ")</f>
        <v xml:space="preserve"> </v>
      </c>
      <c r="V153" s="108" t="str">
        <f>IF(SUM(COUNTIFS('Planificación 2026-1'!F:F,"PRINCIPAL",'Planificación 2026-1'!W:W,C153,'Planificación 2026-1'!H:H,"T3"))&gt;0,"P36"," ")</f>
        <v xml:space="preserve"> </v>
      </c>
      <c r="W153" s="108" t="str">
        <f>IF(SUM(COUNTIFS('Planificación 2026-1'!F:F,"PRINCIPAL",'Planificación 2026-1'!W:W,C153,'Planificación 2026-1'!H:H,"T2"))&gt;0,"P37"," ")</f>
        <v xml:space="preserve"> </v>
      </c>
      <c r="X153" s="108" t="str">
        <f>IF(SUM(COUNTIFS('Planificación 2026-1'!F:F,"PRINCIPAL",'Planificación 2026-1'!W:W,C153,'Planificación 2026-1'!H:H,"AE"))&gt;0,"P38"," ")</f>
        <v>P38</v>
      </c>
      <c r="Y153" s="108" t="str">
        <f>IF(SUM(COUNTIFS('Planificación 2026-1'!F:F,"PRINCIPAL",'Planificación 2026-1'!W:W,C153,'Planificación 2026-1'!H:H,"T4"))&gt;0,"P55"," ")</f>
        <v xml:space="preserve"> </v>
      </c>
      <c r="Z153" s="108" t="str">
        <f>IF(SUM(COUNTIFS('Planificación 2026-1'!F:F,"FILIAL",'Planificación 2026-1'!W:W,C153,'Planificación 2026-1'!H:H,"AF"))&gt;0," P01"," ")</f>
        <v xml:space="preserve"> </v>
      </c>
      <c r="AA153" s="108" t="str">
        <f>IF(SUM(COUNTIFS('Planificación 2026-1'!F:F,"FILIAL",'Planificación 2026-1'!W:W,C153,'Planificación 2026-1'!H:H,"EN"))&gt;0,"P02"," ")</f>
        <v xml:space="preserve"> </v>
      </c>
      <c r="AB153" s="108" t="str">
        <f>IF(SUM(COUNTIFS('Planificación 2026-1'!F:F,"FILIAL",'Planificación 2026-1'!W:W,C153,'Planificación 2026-1'!H:H,"IS"))&gt;0,"P03"," ")</f>
        <v xml:space="preserve"> </v>
      </c>
      <c r="AC153" s="108" t="str">
        <f>IF(SUM(COUNTIFS('Planificación 2026-1'!F:F,"FILIAL",'Planificación 2026-1'!W:W,C153,'Planificación 2026-1'!H:H,"PS"))&gt;0,"P04"," ")</f>
        <v xml:space="preserve"> </v>
      </c>
      <c r="AD153" s="108"/>
      <c r="AE153" s="108" t="str">
        <f>IF(SUM(COUNTIFS('Planificación 2026-1'!F:F,"FILIAL",'Planificación 2026-1'!W:W,C153,'Planificación 2026-1'!H:H,"IN"))&gt;0,"P06"," ")</f>
        <v>P06</v>
      </c>
      <c r="AF153" s="108" t="str">
        <f>IF(SUM(COUNTIFS('Planificación 2026-1'!F:F,"FILIAL",'Planificación 2026-1'!W:W,C153,'Planificación 2026-1'!H:H,"CA"))&gt;0,"P07"," ")</f>
        <v>P07</v>
      </c>
      <c r="AG153" s="108" t="str">
        <f>IF(SUM(COUNTIFS('Planificación 2026-1'!F:F,"FILIAL",'Planificación 2026-1'!W:W,C153,'Planificación 2026-1'!H:H,"DE"))&gt;0,"P08"," ")</f>
        <v>P08</v>
      </c>
      <c r="AH153" s="108" t="str">
        <f>IF(SUM(COUNTIFS('Planificación 2026-1'!F:F,"FILIAL",'Planificación 2026-1'!W:W,C153,'Planificación 2026-1'!H:H,"OB"))&gt;0,"P09"," ")</f>
        <v xml:space="preserve"> </v>
      </c>
      <c r="AI153" s="108" t="str">
        <f>IF(SUM(COUNTIFS('Planificación 2026-1'!F:F,"FILIAL",'Planificación 2026-1'!W:W,C153,'Planificación 2026-1'!H:H,"MH"))&gt;0,"P31"," ")</f>
        <v xml:space="preserve"> </v>
      </c>
      <c r="AJ153" s="108" t="str">
        <f>IF(SUM(COUNTIFS('Planificación 2026-1'!F:F,"FILIAL",'Planificación 2026-1'!W:W,C153,'Planificación 2026-1'!H:H,"IC"))&gt;0,"P32"," ")</f>
        <v>P32</v>
      </c>
      <c r="AK153" s="108" t="str">
        <f>IF(SUM(COUNTIFS('Planificación 2026-1'!F:F,"FILIAL",'Planificación 2026-1'!W:W,C153,'Planificación 2026-1'!H:H,"AR"))&gt;0,"P34"," ")</f>
        <v xml:space="preserve"> </v>
      </c>
      <c r="AL153" s="108" t="str">
        <f>IF(SUM(COUNTIFS('Planificación 2026-1'!F:F,"FILIAL",'Planificación 2026-1'!W:W,C153,'Planificación 2026-1'!H:H,"T1"))&gt;0,"P35"," ")</f>
        <v xml:space="preserve"> </v>
      </c>
      <c r="AM153" s="108" t="str">
        <f>IF(SUM(COUNTIFS('Planificación 2026-1'!F:F,"FILIAL",'Planificación 2026-1'!W:W,C153,'Planificación 2026-1'!H:H,"T3"))&gt;0,"P36"," ")</f>
        <v xml:space="preserve"> </v>
      </c>
      <c r="AN153" s="108" t="str">
        <f>IF(SUM(COUNTIFS('Planificación 2026-1'!F:F,"FILIAL",'Planificación 2026-1'!W:W,C153,'Planificación 2026-1'!H:H,"T2"))&gt;0,"P37"," ")</f>
        <v xml:space="preserve"> </v>
      </c>
      <c r="AO153" s="108" t="str">
        <f>IF(SUM(COUNTIFS('Planificación 2026-1'!F:F,"FILIAL",'Planificación 2026-1'!W:W,C153,'Planificación 2026-1'!H:H,"AE"))&gt;0,"P38"," ")</f>
        <v xml:space="preserve"> </v>
      </c>
      <c r="AP153" s="108" t="str">
        <f>IF(SUM(COUNTIFS('Planificación 2026-1'!F:F,"FILIAL",'Planificación 2026-1'!W:W,C153,'Planificación 2026-1'!H:H,"T4"))&gt;0,"P55"," ")</f>
        <v xml:space="preserve"> </v>
      </c>
      <c r="AQ153" s="108" t="str">
        <f>IF(SUM(COUNTIFS('Planificación 2026-1'!F:F,"SUNAMPE",'Planificación 2026-1'!W:W,C153,'Planificación 2026-1'!H:H,"AF"))&gt;0," P01"," ")</f>
        <v xml:space="preserve"> </v>
      </c>
      <c r="AR153" s="108" t="str">
        <f>IF(SUM(COUNTIFS('Planificación 2026-1'!F:F,"SUNAMPE",'Planificación 2026-1'!W:W,C153,'Planificación 2026-1'!H:H,"EN"))&gt;0,"P02"," ")</f>
        <v xml:space="preserve"> </v>
      </c>
      <c r="AS153" s="108" t="str">
        <f>IF(SUM(COUNTIFS('Planificación 2026-1'!F:F,"SUNAMPE",'Planificación 2026-1'!W:W,C153,'Planificación 2026-1'!H:H,"IS"))&gt;0,"P03"," ")</f>
        <v xml:space="preserve"> </v>
      </c>
      <c r="AT153" s="108" t="str">
        <f>IF(SUM(COUNTIFS('Planificación 2026-1'!F:F,"SUNAMPE",'Planificación 2026-1'!W:W,C153,'Planificación 2026-1'!H:H,"PS"))&gt;0,"P04"," ")</f>
        <v xml:space="preserve"> </v>
      </c>
      <c r="AU153" s="108"/>
      <c r="AV153" s="108" t="str">
        <f>IF(SUM(COUNTIFS('Planificación 2026-1'!F:F,"SUNAMPE",'Planificación 2026-1'!W:W,C153,'Planificación 2026-1'!H:H,"IN"))&gt;0,"P06"," ")</f>
        <v xml:space="preserve"> </v>
      </c>
      <c r="AW153" s="108" t="str">
        <f>IF(SUM(COUNTIFS('Planificación 2026-1'!F:F,"SUNAMPE",'Planificación 2026-1'!W:W,C153,'Planificación 2026-1'!H:H,"CA"))&gt;0,"P07"," ")</f>
        <v xml:space="preserve"> </v>
      </c>
      <c r="AX153" s="108" t="str">
        <f>IF(SUM(COUNTIFS('Planificación 2026-1'!F:F,"SUNAMPE",'Planificación 2026-1'!W:W,C153,'Planificación 2026-1'!H:H,"DE"))&gt;0,"P08"," ")</f>
        <v xml:space="preserve"> </v>
      </c>
      <c r="AY153" s="108" t="str">
        <f>IF(SUM(COUNTIFS('Planificación 2026-1'!F:F,"SUNAMPE",'Planificación 2026-1'!W:W,C153,'Planificación 2026-1'!H:H,"OB"))&gt;0,"P09"," ")</f>
        <v xml:space="preserve"> </v>
      </c>
      <c r="AZ153" s="108" t="str">
        <f>IF(SUM(COUNTIFS('Planificación 2026-1'!F:F,"SUNAMPE",'Planificación 2026-1'!W:W,C153,'Planificación 2026-1'!H:H,"MH"))&gt;0,"P31"," ")</f>
        <v xml:space="preserve"> </v>
      </c>
      <c r="BA153" s="108" t="str">
        <f>IF(SUM(COUNTIFS('Planificación 2026-1'!F:F,"SUNAMPE",'Planificación 2026-1'!W:W,C153,'Planificación 2026-1'!H:H,"IC"))&gt;0,"P32"," ")</f>
        <v xml:space="preserve"> </v>
      </c>
      <c r="BB153" s="108" t="str">
        <f>IF(SUM(COUNTIFS('Planificación 2026-1'!F:F,"SUNAMPE",'Planificación 2026-1'!W:W,C153,'Planificación 2026-1'!H:H,"AR"))&gt;0,"P34"," ")</f>
        <v xml:space="preserve"> </v>
      </c>
      <c r="BC153" s="108" t="str">
        <f>IF(SUM(COUNTIFS('Planificación 2026-1'!F:F,"SUNAMPE",'Planificación 2026-1'!W:W,C153,'Planificación 2026-1'!H:H,"T1"))&gt;0,"P35"," ")</f>
        <v xml:space="preserve"> </v>
      </c>
      <c r="BD153" s="108" t="str">
        <f>IF(SUM(COUNTIFS('Planificación 2026-1'!F:F,"SUNAMPE",'Planificación 2026-1'!W:W,C153,'Planificación 2026-1'!H:H,"T3"))&gt;0,"P36"," ")</f>
        <v xml:space="preserve"> </v>
      </c>
      <c r="BE153" s="108" t="str">
        <f>IF(SUM(COUNTIFS('Planificación 2026-1'!F:F,"SUNAMPE",'Planificación 2026-1'!W:W,C153,'Planificación 2026-1'!H:H,"T2"))&gt;0,"P37"," ")</f>
        <v xml:space="preserve"> </v>
      </c>
      <c r="BF153" s="108" t="str">
        <f>IF(SUM(COUNTIFS('Planificación 2026-1'!F:F,"SUNAMPE",'Planificación 2026-1'!W:W,C153,'Planificación 2026-1'!H:H,"AE"))&gt;0,"P38"," ")</f>
        <v xml:space="preserve"> </v>
      </c>
      <c r="BG153" s="108" t="str">
        <f>IF(SUM(COUNTIFS('Planificación 2026-1'!F:F,"SUNAMPE",'Planificación 2026-1'!W:W,C153,'Planificación 2026-1'!H:H,"T4"))&gt;0,"P55"," ")</f>
        <v xml:space="preserve"> </v>
      </c>
      <c r="BH153" s="108" t="str">
        <f>IF(SUM(COUNTIFS('Planificación 2026-1'!F:F,"HUAURA",'Planificación 2026-1'!W:W,C153,'Planificación 2026-1'!H:H,"AF"))&gt;0," P01"," ")</f>
        <v xml:space="preserve"> </v>
      </c>
      <c r="BI153" s="108" t="str">
        <f>IF(SUM(COUNTIFS('Planificación 2026-1'!F:F,"HUAURA",'Planificación 2026-1'!W:W,C153,'Planificación 2026-1'!H:H,"EN"))&gt;0,"P02"," ")</f>
        <v xml:space="preserve"> </v>
      </c>
      <c r="BJ153" s="108" t="str">
        <f>IF(SUM(COUNTIFS('Planificación 2026-1'!F:F,"HUAURA",'Planificación 2026-1'!W:W,C153,'Planificación 2026-1'!H:H,"IS"))&gt;0,"P03"," ")</f>
        <v xml:space="preserve"> </v>
      </c>
      <c r="BK153" s="108" t="str">
        <f>IF(SUM(COUNTIFS('Planificación 2026-1'!F:F,"HUAURA",'Planificación 2026-1'!W:W,C153,'Planificación 2026-1'!H:H,"PS"))&gt;0,"P04"," ")</f>
        <v xml:space="preserve"> </v>
      </c>
      <c r="BL153" s="108"/>
      <c r="BM153" s="108" t="str">
        <f>IF(SUM(COUNTIFS('Planificación 2026-1'!F:F,"HUAURA",'Planificación 2026-1'!W:W,C153,'Planificación 2026-1'!H:H,"IN"))&gt;0,"P06"," ")</f>
        <v xml:space="preserve"> </v>
      </c>
      <c r="BN153" s="108" t="str">
        <f>IF(SUM(COUNTIFS('Planificación 2026-1'!F:F,"HUAURA",'Planificación 2026-1'!W:W,C153,'Planificación 2026-1'!H:H,"CA"))&gt;0,"P07"," ")</f>
        <v xml:space="preserve"> </v>
      </c>
      <c r="BO153" s="108" t="str">
        <f>IF(SUM(COUNTIFS('Planificación 2026-1'!F:F,"HUAURA",'Planificación 2026-1'!W:W,C153,'Planificación 2026-1'!H:H,"DE"))&gt;0,"P08"," ")</f>
        <v xml:space="preserve"> </v>
      </c>
      <c r="BP153" s="108" t="str">
        <f>IF(SUM(COUNTIFS('Planificación 2026-1'!F:F,"HUAURA",'Planificación 2026-1'!W:W,C153,'Planificación 2026-1'!H:H,"OB"))&gt;0,"P09"," ")</f>
        <v xml:space="preserve"> </v>
      </c>
      <c r="BQ153" s="108" t="str">
        <f>IF(SUM(COUNTIFS('Planificación 2026-1'!F:F,"HUAURA",'Planificación 2026-1'!W:W,C153,'Planificación 2026-1'!H:H,"MH"))&gt;0,"P31"," ")</f>
        <v xml:space="preserve"> </v>
      </c>
      <c r="BR153" s="108" t="str">
        <f>IF(SUM(COUNTIFS('Planificación 2026-1'!F:F,"HUAURA",'Planificación 2026-1'!W:W,C153,'Planificación 2026-1'!H:H,"IC"))&gt;0,"P32"," ")</f>
        <v xml:space="preserve"> </v>
      </c>
      <c r="BS153" s="108" t="str">
        <f>IF(SUM(COUNTIFS('Planificación 2026-1'!F:F,"HUAURA",'Planificación 2026-1'!W:W,C153,'Planificación 2026-1'!H:H,"AR"))&gt;0,"P34"," ")</f>
        <v xml:space="preserve"> </v>
      </c>
      <c r="BT153" s="108" t="str">
        <f>IF(SUM(COUNTIFS('Planificación 2026-1'!F:F,"HUAURA",'Planificación 2026-1'!W:W,C153,'Planificación 2026-1'!H:H,"T1"))&gt;0,"P35"," ")</f>
        <v xml:space="preserve"> </v>
      </c>
      <c r="BU153" s="108" t="str">
        <f>IF(SUM(COUNTIFS('Planificación 2026-1'!F:F,"HUAURA",'Planificación 2026-1'!W:W,C153,'Planificación 2026-1'!H:H,"T3"))&gt;0,"P36"," ")</f>
        <v xml:space="preserve"> </v>
      </c>
      <c r="BV153" s="108" t="str">
        <f>IF(SUM(COUNTIFS('Planificación 2026-1'!F:F,"HUAURA",'Planificación 2026-1'!W:W,C153,'Planificación 2026-1'!H:H,"T2"))&gt;0,"P37"," ")</f>
        <v xml:space="preserve"> </v>
      </c>
      <c r="BW153" s="108" t="str">
        <f>IF(SUM(COUNTIFS('Planificación 2026-1'!F:F,"HUAURA",'Planificación 2026-1'!W:W,C153,'Planificación 2026-1'!H:H,"AE"))&gt;0,"P38"," ")</f>
        <v xml:space="preserve"> </v>
      </c>
      <c r="BX153" s="108" t="str">
        <f>IF(SUM(COUNTIFS('Planificación 2026-1'!F:F,"HUAURA",'Planificación 2026-1'!W:W,C153,'Planificación 2026-1'!H:H,"T4"))&gt;0,"P55"," ")</f>
        <v xml:space="preserve"> </v>
      </c>
      <c r="BY153" s="109">
        <f>SUMIFS('Planificación 2026-1'!R:R,'Planificación 2026-1'!W:W,C153,'Planificación 2026-1'!H:H,"AF",'Planificación 2026-1'!I:I,"&gt;2")</f>
        <v>0</v>
      </c>
      <c r="BZ153" s="109">
        <f>SUMIFS('Planificación 2026-1'!R:R,'Planificación 2026-1'!W:W,C153,'Planificación 2026-1'!H:H,"EN",'Planificación 2026-1'!I:I,"&gt;2")</f>
        <v>0</v>
      </c>
      <c r="CA153" s="109">
        <f>SUMIFS('Planificación 2026-1'!R:R,'Planificación 2026-1'!W:W,C153,'Planificación 2026-1'!H:H,"IS",'Planificación 2026-1'!I:I,"&gt;2")</f>
        <v>0</v>
      </c>
      <c r="CB153" s="109">
        <f>SUMIFS('Planificación 2026-1'!R:R,'Planificación 2026-1'!W:W,C153,'Planificación 2026-1'!H:H,"PS",'Planificación 2026-1'!I:I,"&gt;2")</f>
        <v>0</v>
      </c>
      <c r="CC153" s="109">
        <f>SUMIFS('Planificación 2026-1'!R:R,'Planificación 2026-1'!W:W,C153,'Planificación 2026-1'!H:H,"IN",'Planificación 2026-1'!I:I,"&gt;2")</f>
        <v>0</v>
      </c>
      <c r="CD153" s="109">
        <f>SUMIFS('Planificación 2026-1'!R:R,'Planificación 2026-1'!W:W,C153,'Planificación 2026-1'!H:H,"CA",'Planificación 2026-1'!I:I,"&gt;2")</f>
        <v>0</v>
      </c>
      <c r="CE153" s="109">
        <f>SUMIFS('Planificación 2026-1'!R:R,'Planificación 2026-1'!W:W,C153,'Planificación 2026-1'!H:H,"DE",'Planificación 2026-1'!I:I,"&gt;2")</f>
        <v>0</v>
      </c>
      <c r="CF153" s="109">
        <f>SUMIFS('Planificación 2026-1'!R:R,'Planificación 2026-1'!W:W,C153,'Planificación 2026-1'!H:H,"OB",'Planificación 2026-1'!I:I,"&gt;2")</f>
        <v>0</v>
      </c>
      <c r="CG153" s="109">
        <f>SUMIFS('Planificación 2026-1'!R:R,'Planificación 2026-1'!W:W,C153,'Planificación 2026-1'!H:H,"MH",'Planificación 2026-1'!I:I,"&gt;2")</f>
        <v>0</v>
      </c>
      <c r="CH153" s="109">
        <f>SUMIFS('Planificación 2026-1'!R:R,'Planificación 2026-1'!W:W,C153,'Planificación 2026-1'!H:H,"IC",'Planificación 2026-1'!I:I,"&gt;2")</f>
        <v>0</v>
      </c>
      <c r="CI153" s="109">
        <f>SUMIFS('Planificación 2026-1'!R:R,'Planificación 2026-1'!W:W,C153,'Planificación 2026-1'!H:H,"AR",'Planificación 2026-1'!I:I,"&gt;2")</f>
        <v>0</v>
      </c>
      <c r="CJ153" s="109">
        <f>SUMIFS('Planificación 2026-1'!R:R,'Planificación 2026-1'!W:W,C153,'Planificación 2026-1'!H:H,"T1",'Planificación 2026-1'!I:I,"&gt;2")</f>
        <v>0</v>
      </c>
      <c r="CK153" s="109">
        <f>SUMIFS('Planificación 2026-1'!R:R,'Planificación 2026-1'!W:W,C153,'Planificación 2026-1'!H:H,"T3",'Planificación 2026-1'!I:I,"&gt;2")</f>
        <v>0</v>
      </c>
      <c r="CL153" s="109">
        <f>SUMIFS('Planificación 2026-1'!R:R,'Planificación 2026-1'!W:W,C153,'Planificación 2026-1'!H:H,"T2",'Planificación 2026-1'!I:I,"&gt;2")</f>
        <v>0</v>
      </c>
      <c r="CM153" s="109">
        <f>SUMIFS('Planificación 2026-1'!R:R,'Planificación 2026-1'!W:W,C153,'Planificación 2026-1'!H:H,"AE",'Planificación 2026-1'!I:I,"&gt;2")</f>
        <v>0</v>
      </c>
      <c r="CN153" s="109">
        <f>SUMIFS('Planificación 2026-1'!R:R,'Planificación 2026-1'!W:W,C153,'Planificación 2026-1'!H:H,"T4",'Planificación 2026-1'!I:I,"&gt;2")</f>
        <v>0</v>
      </c>
      <c r="CO153" s="109">
        <f>SUMIFS('Planificación 2026-1'!R:R,'Planificación 2026-1'!W:W,C153,'Planificación 2026-1'!H:H,"AF",'Planificación 2026-1'!I:I,"&lt;3")</f>
        <v>0</v>
      </c>
      <c r="CP153" s="109">
        <f>SUMIFS('Planificación 2026-1'!R:R,'Planificación 2026-1'!W:W,C153,'Planificación 2026-1'!H:H,"EN",'Planificación 2026-1'!I:I,"&lt;3")</f>
        <v>0</v>
      </c>
      <c r="CQ153" s="109">
        <f>SUMIFS('Planificación 2026-1'!R:R,'Planificación 2026-1'!W:W,C153,'Planificación 2026-1'!H:H,"IS",'Planificación 2026-1'!I:I,"&lt;3")</f>
        <v>0</v>
      </c>
      <c r="CR153" s="109">
        <f>SUMIFS('Planificación 2026-1'!R:R,'Planificación 2026-1'!W:W,C153,'Planificación 2026-1'!H:H,"PS",'Planificación 2026-1'!I:I,"&lt;3")</f>
        <v>0</v>
      </c>
      <c r="CS153" s="109">
        <f>SUMIFS('Planificación 2026-1'!R:R,'Planificación 2026-1'!W:W,C153,'Planificación 2026-1'!H:H,"IN",'Planificación 2026-1'!I:I,"&lt;3")</f>
        <v>4</v>
      </c>
      <c r="CT153" s="109">
        <f>SUMIFS('Planificación 2026-1'!R:R,'Planificación 2026-1'!W:W,C153,'Planificación 2026-1'!H:H,"CA",'Planificación 2026-1'!I:I,"&lt;3")</f>
        <v>4</v>
      </c>
      <c r="CU153" s="109">
        <f>SUMIFS('Planificación 2026-1'!R:R,'Planificación 2026-1'!W:W,C153,'Planificación 2026-1'!H:H,"DE",'Planificación 2026-1'!I:I,"&lt;3")</f>
        <v>18</v>
      </c>
      <c r="CV153" s="109">
        <f>SUMIFS('Planificación 2026-1'!R:R,'Planificación 2026-1'!W:W,C153,'Planificación 2026-1'!H:H,"OB",'Planificación 2026-1'!I:I,"&lt;3")</f>
        <v>0</v>
      </c>
      <c r="CW153" s="109">
        <f>SUMIFS('Planificación 2026-1'!R:R,'Planificación 2026-1'!W:W,C153,'Planificación 2026-1'!H:H,"MH",'Planificación 2026-1'!I:I,"&lt;3")</f>
        <v>0</v>
      </c>
      <c r="CX153" s="109">
        <f>SUMIFS('Planificación 2026-1'!R:R,'Planificación 2026-1'!W:W,C153,'Planificación 2026-1'!H:H,"IC",'Planificación 2026-1'!I:I,"&lt;3")</f>
        <v>4</v>
      </c>
      <c r="CY153" s="109">
        <f>SUMIFS('Planificación 2026-1'!R:R,'Planificación 2026-1'!W:W,C153,'Planificación 2026-1'!H:H,"AR",'Planificación 2026-1'!I:I,"&lt;3")</f>
        <v>0</v>
      </c>
      <c r="CZ153" s="109">
        <f>SUMIFS('Planificación 2026-1'!R:R,'Planificación 2026-1'!W:W,C153,'Planificación 2026-1'!H:H,"T1",'Planificación 2026-1'!I:I,"&lt;3")</f>
        <v>0</v>
      </c>
      <c r="DA153" s="109">
        <f>SUMIFS('Planificación 2026-1'!R:R,'Planificación 2026-1'!W:W,C153,'Planificación 2026-1'!H:H,"T3",'Planificación 2026-1'!I:I,"&lt;3")</f>
        <v>0</v>
      </c>
      <c r="DB153" s="109">
        <f>SUMIFS('Planificación 2026-1'!R:R,'Planificación 2026-1'!W:W,C153,'Planificación 2026-1'!H:H,"T2",'Planificación 2026-1'!I:I,"&lt;3")</f>
        <v>0</v>
      </c>
      <c r="DC153" s="109">
        <f>SUMIFS('Planificación 2026-1'!R:R,'Planificación 2026-1'!W:W,C153,'Planificación 2026-1'!H:H,"AE",'Planificación 2026-1'!I:I,"&lt;3")</f>
        <v>5</v>
      </c>
      <c r="DD153" s="109">
        <f>SUMIFS('Planificación 2026-1'!R:R,'Planificación 2026-1'!W:W,C153,'Planificación 2026-1'!H:H,"T4",'Planificación 2026-1'!I:I,"&lt;3")</f>
        <v>0</v>
      </c>
      <c r="DE153" s="108" t="str">
        <f t="shared" si="27"/>
        <v>P38</v>
      </c>
      <c r="DF153" s="41">
        <f>IF(C153="","",SUMIFS('Planificación 2026-1'!R:R,'Planificación 2026-1'!W:W,C153,'Planificación 2026-1'!F:F,"PRINCIPAL",'Planificación 2026-1'!X:X,"VIRTUAL"))</f>
        <v>5</v>
      </c>
      <c r="DG153" s="41">
        <f>IF(C153="","",SUMIFS('Planificación 2026-1'!R:R,'Planificación 2026-1'!W:W,C153,'Planificación 2026-1'!F:F,"PRINCIPAL",'Planificación 2026-1'!X:X,"PRESENCIAL"))</f>
        <v>0</v>
      </c>
      <c r="DH153" s="41">
        <f>IF(C153="","",SUMIFS('Planificación 2026-1'!R:R,'Planificación 2026-1'!W:W,C153,'Planificación 2026-1'!F:F,"PRINCIPAL",'Planificación 2026-1'!X:X,"HIBRIDO PRESENCIAL"))</f>
        <v>0</v>
      </c>
      <c r="DI153" s="108" t="str">
        <f t="shared" si="28"/>
        <v>P06P07P08 P32</v>
      </c>
      <c r="DJ153" s="108">
        <f>IF(C153="","",SUMIFS('Planificación 2026-1'!R:R,'Planificación 2026-1'!W:W,C153,'Planificación 2026-1'!F:F,"FILIAL",'Planificación 2026-1'!X:X,"VIRTUAL"))</f>
        <v>8</v>
      </c>
      <c r="DK153" s="110">
        <f>IF(C153="","",SUMIFS('Planificación 2026-1'!R:R,'Planificación 2026-1'!W:W,C153,'Planificación 2026-1'!F:F,"FILIAL",'Planificación 2026-1'!X:X,"PRESENCIAL"))</f>
        <v>22</v>
      </c>
      <c r="DL153" s="61">
        <f>IF(C153="","",SUMIFS('Planificación 2026-1'!R:R,'Planificación 2026-1'!W:W,C153,'Planificación 2026-1'!F:F,"FILIAL",'Planificación 2026-1'!X:X,"HIBRIDO PRESENCIAL"))</f>
        <v>0</v>
      </c>
      <c r="DM153" s="111" t="str">
        <f t="shared" si="29"/>
        <v/>
      </c>
      <c r="DN153" s="108">
        <f>IF(C153="","",SUMIFS('Planificación 2026-1'!R:R,'Planificación 2026-1'!W:W,C153,'Planificación 2026-1'!F:F,"SUNAMPE",'Planificación 2026-1'!X:X,"VIRTUAL"))</f>
        <v>0</v>
      </c>
      <c r="DO153" s="61">
        <f>IF(C153="","",SUMIFS('Planificación 2026-1'!R:R,'Planificación 2026-1'!W:W,C153,'Planificación 2026-1'!F:F,"SUNAMPE",'Planificación 2026-1'!X:X,"PRESENCIAL"))</f>
        <v>0</v>
      </c>
      <c r="DP153" s="111" t="str">
        <f t="shared" si="30"/>
        <v/>
      </c>
      <c r="DQ153" s="108">
        <f>IF(C153="","",SUMIFS('Planificación 2026-1'!R:R,'Planificación 2026-1'!W:W,C153,'Planificación 2026-1'!F:F,"HUAURA",'Planificación 2026-1'!X:X,"VIRTUAL"))</f>
        <v>0</v>
      </c>
      <c r="DR153" s="61">
        <f>IF(C153="","",SUMIFS('Planificación 2026-1'!R:R,'Planificación 2026-1'!W:W,C153,'Planificación 2026-1'!F:F,"HUAURA",'Planificación 2026-1'!X:X,"PRESENCIAL"))</f>
        <v>0</v>
      </c>
      <c r="DS153" s="76">
        <f>SUMIFS('Planificación 2026-1'!R:R,'Planificación 2026-1'!W:W,C153,'Planificación 2026-1'!F:F,"PRINCIPAL",'Planificación 2026-1'!X:X,"VIRTUAL",'Planificación 2026-1'!I:I,"&gt;2")</f>
        <v>0</v>
      </c>
      <c r="DT153" s="76">
        <f>SUMIFS('Planificación 2026-1'!R:R,'Planificación 2026-1'!W:W,C153,'Planificación 2026-1'!F:F,"PRINCIPAL",'Planificación 2026-1'!X:X,"&lt;&gt;VIRTUAL",'Planificación 2026-1'!I:I,"&gt;2")</f>
        <v>0</v>
      </c>
      <c r="DU153" s="76">
        <f>SUMIFS('Planificación 2026-1'!R:R,'Planificación 2026-1'!W:W,C153,'Planificación 2026-1'!F:F,"SUNAMPE",'Planificación 2026-1'!X:X,"VIRTUAL",'Planificación 2026-1'!I:I,"&gt;2")</f>
        <v>0</v>
      </c>
      <c r="DV153" s="76">
        <f>SUMIFS('Planificación 2026-1'!R:R,'Planificación 2026-1'!W:W,C153,'Planificación 2026-1'!F:F,"SUNAMPE",'Planificación 2026-1'!X:X,"&lt;&gt;VIRTUAL",'Planificación 2026-1'!I:I,"&gt;2")</f>
        <v>0</v>
      </c>
      <c r="DW153" s="76">
        <f>SUMIFS('Planificación 2026-1'!R:R,'Planificación 2026-1'!W:W,C153,'Planificación 2026-1'!F:F,"FILIAL",'Planificación 2026-1'!X:X,"VIRTUAL",'Planificación 2026-1'!I:I,"&gt;2")</f>
        <v>0</v>
      </c>
      <c r="DX153" s="76">
        <f>SUMIFS('Planificación 2026-1'!R:R,'Planificación 2026-1'!W:W,C153,'Planificación 2026-1'!F:F,"FILIAL",'Planificación 2026-1'!X:X,"&lt;&gt;VIRTUAL",'Planificación 2026-1'!I:I,"&gt;2")</f>
        <v>0</v>
      </c>
      <c r="DY153" s="76">
        <f>SUMIFS('Planificación 2026-1'!R:R,'Planificación 2026-1'!W:W,C153,'Planificación 2026-1'!F:F,"PORUMA",'Planificación 2026-1'!X:X,"VIRTUAL",'Planificación 2026-1'!I:I,"&gt;2")</f>
        <v>0</v>
      </c>
      <c r="DZ153" s="76">
        <f>SUMIFS('Planificación 2026-1'!R:R,'Planificación 2026-1'!W:W,C153,'Planificación 2026-1'!F:F,"PORUMA",'Planificación 2026-1'!X:X,"&lt;&gt;VIRTUAL",'Planificación 2026-1'!I:I,"&gt;2")</f>
        <v>0</v>
      </c>
      <c r="EA153" s="76">
        <f>SUMIFS('Planificación 2026-1'!R:R,'Planificación 2026-1'!W:W,C153,'Planificación 2026-1'!F:F,"HUAURA",'Planificación 2026-1'!X:X,"VIRTUAL",'Planificación 2026-1'!I:I,"&gt;2")</f>
        <v>0</v>
      </c>
      <c r="EB153" s="76">
        <f>SUMIFS('Planificación 2026-1'!R:R,'Planificación 2026-1'!W:W,C153,'Planificación 2026-1'!F:F,"HUAURA",'Planificación 2026-1'!X:X,"&lt;&gt;VIRTUAL",'Planificación 2026-1'!I:I,"&gt;2")</f>
        <v>0</v>
      </c>
      <c r="EC153" s="76">
        <f>SUMIFS('Planificación 2026-1'!R:R,'Planificación 2026-1'!W:W,C153,'Planificación 2026-1'!F:F,"PRINCIPAL",'Planificación 2026-1'!X:X,"VIRTUAL",'Planificación 2026-1'!I:I,"&lt;3")</f>
        <v>5</v>
      </c>
      <c r="ED153" s="76">
        <f>SUMIFS('Planificación 2026-1'!R:R,'Planificación 2026-1'!W:W,C153,'Planificación 2026-1'!F:F,"PRINCIPAL",'Planificación 2026-1'!X:X,"&lt;&gt;VIRTUAL",'Planificación 2026-1'!I:I,"&lt;3")</f>
        <v>0</v>
      </c>
      <c r="EE153" s="76">
        <f>SUMIFS('Planificación 2026-1'!R:R,'Planificación 2026-1'!W:W,C153,'Planificación 2026-1'!F:F,"SUNAMPE",'Planificación 2026-1'!X:X,"VIRTUAL",'Planificación 2026-1'!I:I,"&lt;3")</f>
        <v>0</v>
      </c>
      <c r="EF153" s="76">
        <f>SUMIFS('Planificación 2026-1'!R:R,'Planificación 2026-1'!W:W,C153,'Planificación 2026-1'!F:F,"SUNAMPE",'Planificación 2026-1'!X:X,"&lt;&gt;VIRTUAL",'Planificación 2026-1'!I:I,"&lt;3")</f>
        <v>0</v>
      </c>
      <c r="EG153" s="76">
        <f>SUMIFS('Planificación 2026-1'!R:R,'Planificación 2026-1'!W:W,C153,'Planificación 2026-1'!F:F,"FILIAL",'Planificación 2026-1'!X:X,"VIRTUAL",'Planificación 2026-1'!I:I,"&lt;3")</f>
        <v>8</v>
      </c>
      <c r="EH153" s="76">
        <f>SUMIFS('Planificación 2026-1'!R:R,'Planificación 2026-1'!W:W,C153,'Planificación 2026-1'!F:F,"FILIAL",'Planificación 2026-1'!X:X,"&lt;&gt;VIRTUAL",'Planificación 2026-1'!I:I,"&lt;3")</f>
        <v>22</v>
      </c>
      <c r="EI153" s="76">
        <f>SUMIFS('Planificación 2026-1'!R:R,'Planificación 2026-1'!W:W,C153,'Planificación 2026-1'!F:F,"PORUMA",'Planificación 2026-1'!X:X,"VIRTUAL",'Planificación 2026-1'!I:I,"&lt;3")</f>
        <v>0</v>
      </c>
      <c r="EJ153" s="76">
        <f>SUMIFS('Planificación 2026-1'!R:R,'Planificación 2026-1'!W:W,C153,'Planificación 2026-1'!F:F,"PORUMA",'Planificación 2026-1'!X:X,"&lt;&gt;VIRTUAL",'Planificación 2026-1'!I:I,"&lt;3")</f>
        <v>0</v>
      </c>
      <c r="EK153" s="76">
        <f>SUMIFS('Planificación 2026-1'!R:R,'Planificación 2026-1'!W:W,C153,'Planificación 2026-1'!F:F,"HUAURA",'Planificación 2026-1'!X:X,"VIRTUAL",'Planificación 2026-1'!I:I,"&lt;3")</f>
        <v>0</v>
      </c>
      <c r="EL153" s="76">
        <f>SUMIFS('Planificación 2026-1'!R:R,'Planificación 2026-1'!W:W,C153,'Planificación 2026-1'!F:F,"HUAURA",'Planificación 2026-1'!X:X,"&lt;&gt;VIRTUAL",'Planificación 2026-1'!I:I,"&lt;3")</f>
        <v>0</v>
      </c>
      <c r="EM153" s="76"/>
      <c r="EN153" s="76">
        <f t="shared" si="23"/>
        <v>13</v>
      </c>
      <c r="EO153" s="76">
        <f t="shared" si="24"/>
        <v>22</v>
      </c>
      <c r="EP153" s="76" t="b">
        <f t="shared" si="25"/>
        <v>1</v>
      </c>
      <c r="EQ153" s="76" t="str">
        <f t="shared" si="26"/>
        <v/>
      </c>
      <c r="ER153" s="76" t="str">
        <f t="shared" si="31"/>
        <v>MAS PRESENCIAL</v>
      </c>
    </row>
    <row r="154" spans="1:148" hidden="1">
      <c r="A154" s="83"/>
      <c r="B154" s="119">
        <v>151</v>
      </c>
      <c r="C154" s="115" t="s">
        <v>326</v>
      </c>
      <c r="D154" s="112">
        <f>SUMIF('Planificación 2026-1'!W:W,C154,'Planificación 2026-1'!R:R)</f>
        <v>0</v>
      </c>
      <c r="E154" s="114" t="s">
        <v>173</v>
      </c>
      <c r="F154" s="115" t="s">
        <v>171</v>
      </c>
      <c r="G154" s="115" t="s">
        <v>13</v>
      </c>
      <c r="H154" s="115" t="s">
        <v>122</v>
      </c>
      <c r="I154" s="107" t="str">
        <f>IF(SUM(COUNTIFS('Planificación 2026-1'!F:F,"PRINCIPAL",'Planificación 2026-1'!W:W,C154,'Planificación 2026-1'!H:H,"AF"))&gt;0,"P01"," ")</f>
        <v xml:space="preserve"> </v>
      </c>
      <c r="J154" s="108" t="str">
        <f>IF(SUM(COUNTIFS('Planificación 2026-1'!F:F,"PRINCIPAL",'Planificación 2026-1'!W:W,C154,'Planificación 2026-1'!H:H,"EN"))&gt;0,"P02"," ")</f>
        <v xml:space="preserve"> </v>
      </c>
      <c r="K154" s="108" t="str">
        <f>IF(SUM(COUNTIFS('Planificación 2026-1'!F:F,"PRINCIPAL",'Planificación 2026-1'!W:W,C154,'Planificación 2026-1'!H:H,"IS"))&gt;0,"P03"," ")</f>
        <v xml:space="preserve"> </v>
      </c>
      <c r="L154" s="108" t="str">
        <f>IF(SUM(COUNTIFS('Planificación 2026-1'!F:F,"PRINCIPAL",'Planificación 2026-1'!W:W,C154,'Planificación 2026-1'!H:H,"PS"))&gt;0,"P04"," ")</f>
        <v xml:space="preserve"> </v>
      </c>
      <c r="M154" s="108"/>
      <c r="N154" s="108" t="str">
        <f>IF(SUM(COUNTIFS('Planificación 2026-1'!F:F,"PRINCIPAL",'Planificación 2026-1'!W:W,C154,'Planificación 2026-1'!H:H,"IN"))&gt;0,"P06"," ")</f>
        <v xml:space="preserve"> </v>
      </c>
      <c r="O154" s="108" t="str">
        <f>IF(SUM(COUNTIFS('Planificación 2026-1'!F:F,"PRINCIPAL",'Planificación 2026-1'!W:W,C154,'Planificación 2026-1'!H:H,"CA"))&gt;0,"P07"," ")</f>
        <v xml:space="preserve"> </v>
      </c>
      <c r="P154" s="108" t="str">
        <f>IF(SUM(COUNTIFS('Planificación 2026-1'!F:F,"PRINCIPAL",'Planificación 2026-1'!W:W,C154,'Planificación 2026-1'!H:H,"DE"))&gt;0,"P08"," ")</f>
        <v xml:space="preserve"> </v>
      </c>
      <c r="Q154" s="108" t="str">
        <f>IF(SUM(COUNTIFS('Planificación 2026-1'!F:F,"PRINCIPAL",'Planificación 2026-1'!W:W,C154,'Planificación 2026-1'!H:H,"OB"))&gt;0,"P09"," ")</f>
        <v xml:space="preserve"> </v>
      </c>
      <c r="R154" s="108" t="str">
        <f>IF(SUM(COUNTIFS('Planificación 2026-1'!F:F,"PRINCIPAL",'Planificación 2026-1'!W:W,C154,'Planificación 2026-1'!H:H,"MH"))&gt;0,"P31"," ")</f>
        <v xml:space="preserve"> </v>
      </c>
      <c r="S154" s="108" t="str">
        <f>IF(SUM(COUNTIFS('Planificación 2026-1'!F:F,"PRINCIPAL",'Planificación 2026-1'!W:W,C154,'Planificación 2026-1'!H:H,"IC"))&gt;0,"P32"," ")</f>
        <v xml:space="preserve"> </v>
      </c>
      <c r="T154" s="108" t="str">
        <f>IF(SUM(COUNTIFS('Planificación 2026-1'!F:F,"PRINCIPAL",'Planificación 2026-1'!W:W,C154,'Planificación 2026-1'!H:H,"AR"))&gt;0,"P34"," ")</f>
        <v xml:space="preserve"> </v>
      </c>
      <c r="U154" s="108" t="str">
        <f>IF(SUM(COUNTIFS('Planificación 2026-1'!F:F,"PRINCIPAL",'Planificación 2026-1'!W:W,C154,'Planificación 2026-1'!H:H,"T1"))&gt;0,"P35"," ")</f>
        <v xml:space="preserve"> </v>
      </c>
      <c r="V154" s="108" t="str">
        <f>IF(SUM(COUNTIFS('Planificación 2026-1'!F:F,"PRINCIPAL",'Planificación 2026-1'!W:W,C154,'Planificación 2026-1'!H:H,"T3"))&gt;0,"P36"," ")</f>
        <v xml:space="preserve"> </v>
      </c>
      <c r="W154" s="108" t="str">
        <f>IF(SUM(COUNTIFS('Planificación 2026-1'!F:F,"PRINCIPAL",'Planificación 2026-1'!W:W,C154,'Planificación 2026-1'!H:H,"T2"))&gt;0,"P37"," ")</f>
        <v xml:space="preserve"> </v>
      </c>
      <c r="X154" s="108" t="str">
        <f>IF(SUM(COUNTIFS('Planificación 2026-1'!F:F,"PRINCIPAL",'Planificación 2026-1'!W:W,C154,'Planificación 2026-1'!H:H,"AE"))&gt;0,"P38"," ")</f>
        <v xml:space="preserve"> </v>
      </c>
      <c r="Y154" s="108" t="str">
        <f>IF(SUM(COUNTIFS('Planificación 2026-1'!F:F,"PRINCIPAL",'Planificación 2026-1'!W:W,C154,'Planificación 2026-1'!H:H,"T4"))&gt;0,"P55"," ")</f>
        <v xml:space="preserve"> </v>
      </c>
      <c r="Z154" s="108" t="str">
        <f>IF(SUM(COUNTIFS('Planificación 2026-1'!F:F,"FILIAL",'Planificación 2026-1'!W:W,C154,'Planificación 2026-1'!H:H,"AF"))&gt;0," P01"," ")</f>
        <v xml:space="preserve"> </v>
      </c>
      <c r="AA154" s="108" t="str">
        <f>IF(SUM(COUNTIFS('Planificación 2026-1'!F:F,"FILIAL",'Planificación 2026-1'!W:W,C154,'Planificación 2026-1'!H:H,"EN"))&gt;0,"P02"," ")</f>
        <v xml:space="preserve"> </v>
      </c>
      <c r="AB154" s="108" t="str">
        <f>IF(SUM(COUNTIFS('Planificación 2026-1'!F:F,"FILIAL",'Planificación 2026-1'!W:W,C154,'Planificación 2026-1'!H:H,"IS"))&gt;0,"P03"," ")</f>
        <v xml:space="preserve"> </v>
      </c>
      <c r="AC154" s="108" t="str">
        <f>IF(SUM(COUNTIFS('Planificación 2026-1'!F:F,"FILIAL",'Planificación 2026-1'!W:W,C154,'Planificación 2026-1'!H:H,"PS"))&gt;0,"P04"," ")</f>
        <v xml:space="preserve"> </v>
      </c>
      <c r="AD154" s="108"/>
      <c r="AE154" s="108" t="str">
        <f>IF(SUM(COUNTIFS('Planificación 2026-1'!F:F,"FILIAL",'Planificación 2026-1'!W:W,C154,'Planificación 2026-1'!H:H,"IN"))&gt;0,"P06"," ")</f>
        <v xml:space="preserve"> </v>
      </c>
      <c r="AF154" s="108" t="str">
        <f>IF(SUM(COUNTIFS('Planificación 2026-1'!F:F,"FILIAL",'Planificación 2026-1'!W:W,C154,'Planificación 2026-1'!H:H,"CA"))&gt;0,"P07"," ")</f>
        <v xml:space="preserve"> </v>
      </c>
      <c r="AG154" s="108" t="str">
        <f>IF(SUM(COUNTIFS('Planificación 2026-1'!F:F,"FILIAL",'Planificación 2026-1'!W:W,C154,'Planificación 2026-1'!H:H,"DE"))&gt;0,"P08"," ")</f>
        <v xml:space="preserve"> </v>
      </c>
      <c r="AH154" s="108" t="str">
        <f>IF(SUM(COUNTIFS('Planificación 2026-1'!F:F,"FILIAL",'Planificación 2026-1'!W:W,C154,'Planificación 2026-1'!H:H,"OB"))&gt;0,"P09"," ")</f>
        <v xml:space="preserve"> </v>
      </c>
      <c r="AI154" s="108" t="str">
        <f>IF(SUM(COUNTIFS('Planificación 2026-1'!F:F,"FILIAL",'Planificación 2026-1'!W:W,C154,'Planificación 2026-1'!H:H,"MH"))&gt;0,"P31"," ")</f>
        <v xml:space="preserve"> </v>
      </c>
      <c r="AJ154" s="108" t="str">
        <f>IF(SUM(COUNTIFS('Planificación 2026-1'!F:F,"FILIAL",'Planificación 2026-1'!W:W,C154,'Planificación 2026-1'!H:H,"IC"))&gt;0,"P32"," ")</f>
        <v xml:space="preserve"> </v>
      </c>
      <c r="AK154" s="108" t="str">
        <f>IF(SUM(COUNTIFS('Planificación 2026-1'!F:F,"FILIAL",'Planificación 2026-1'!W:W,C154,'Planificación 2026-1'!H:H,"AR"))&gt;0,"P34"," ")</f>
        <v xml:space="preserve"> </v>
      </c>
      <c r="AL154" s="108" t="str">
        <f>IF(SUM(COUNTIFS('Planificación 2026-1'!F:F,"FILIAL",'Planificación 2026-1'!W:W,C154,'Planificación 2026-1'!H:H,"T1"))&gt;0,"P35"," ")</f>
        <v xml:space="preserve"> </v>
      </c>
      <c r="AM154" s="108" t="str">
        <f>IF(SUM(COUNTIFS('Planificación 2026-1'!F:F,"FILIAL",'Planificación 2026-1'!W:W,C154,'Planificación 2026-1'!H:H,"T3"))&gt;0,"P36"," ")</f>
        <v xml:space="preserve"> </v>
      </c>
      <c r="AN154" s="108" t="str">
        <f>IF(SUM(COUNTIFS('Planificación 2026-1'!F:F,"FILIAL",'Planificación 2026-1'!W:W,C154,'Planificación 2026-1'!H:H,"T2"))&gt;0,"P37"," ")</f>
        <v xml:space="preserve"> </v>
      </c>
      <c r="AO154" s="108" t="str">
        <f>IF(SUM(COUNTIFS('Planificación 2026-1'!F:F,"FILIAL",'Planificación 2026-1'!W:W,C154,'Planificación 2026-1'!H:H,"AE"))&gt;0,"P38"," ")</f>
        <v xml:space="preserve"> </v>
      </c>
      <c r="AP154" s="108" t="str">
        <f>IF(SUM(COUNTIFS('Planificación 2026-1'!F:F,"FILIAL",'Planificación 2026-1'!W:W,C154,'Planificación 2026-1'!H:H,"T4"))&gt;0,"P55"," ")</f>
        <v xml:space="preserve"> </v>
      </c>
      <c r="AQ154" s="108" t="str">
        <f>IF(SUM(COUNTIFS('Planificación 2026-1'!F:F,"SUNAMPE",'Planificación 2026-1'!W:W,C154,'Planificación 2026-1'!H:H,"AF"))&gt;0," P01"," ")</f>
        <v xml:space="preserve"> </v>
      </c>
      <c r="AR154" s="108" t="str">
        <f>IF(SUM(COUNTIFS('Planificación 2026-1'!F:F,"SUNAMPE",'Planificación 2026-1'!W:W,C154,'Planificación 2026-1'!H:H,"EN"))&gt;0,"P02"," ")</f>
        <v xml:space="preserve"> </v>
      </c>
      <c r="AS154" s="108" t="str">
        <f>IF(SUM(COUNTIFS('Planificación 2026-1'!F:F,"SUNAMPE",'Planificación 2026-1'!W:W,C154,'Planificación 2026-1'!H:H,"IS"))&gt;0,"P03"," ")</f>
        <v xml:space="preserve"> </v>
      </c>
      <c r="AT154" s="108" t="str">
        <f>IF(SUM(COUNTIFS('Planificación 2026-1'!F:F,"SUNAMPE",'Planificación 2026-1'!W:W,C154,'Planificación 2026-1'!H:H,"PS"))&gt;0,"P04"," ")</f>
        <v xml:space="preserve"> </v>
      </c>
      <c r="AU154" s="108"/>
      <c r="AV154" s="108" t="str">
        <f>IF(SUM(COUNTIFS('Planificación 2026-1'!F:F,"SUNAMPE",'Planificación 2026-1'!W:W,C154,'Planificación 2026-1'!H:H,"IN"))&gt;0,"P06"," ")</f>
        <v xml:space="preserve"> </v>
      </c>
      <c r="AW154" s="108" t="str">
        <f>IF(SUM(COUNTIFS('Planificación 2026-1'!F:F,"SUNAMPE",'Planificación 2026-1'!W:W,C154,'Planificación 2026-1'!H:H,"CA"))&gt;0,"P07"," ")</f>
        <v xml:space="preserve"> </v>
      </c>
      <c r="AX154" s="108" t="str">
        <f>IF(SUM(COUNTIFS('Planificación 2026-1'!F:F,"SUNAMPE",'Planificación 2026-1'!W:W,C154,'Planificación 2026-1'!H:H,"DE"))&gt;0,"P08"," ")</f>
        <v xml:space="preserve"> </v>
      </c>
      <c r="AY154" s="108" t="str">
        <f>IF(SUM(COUNTIFS('Planificación 2026-1'!F:F,"SUNAMPE",'Planificación 2026-1'!W:W,C154,'Planificación 2026-1'!H:H,"OB"))&gt;0,"P09"," ")</f>
        <v xml:space="preserve"> </v>
      </c>
      <c r="AZ154" s="108" t="str">
        <f>IF(SUM(COUNTIFS('Planificación 2026-1'!F:F,"SUNAMPE",'Planificación 2026-1'!W:W,C154,'Planificación 2026-1'!H:H,"MH"))&gt;0,"P31"," ")</f>
        <v xml:space="preserve"> </v>
      </c>
      <c r="BA154" s="108" t="str">
        <f>IF(SUM(COUNTIFS('Planificación 2026-1'!F:F,"SUNAMPE",'Planificación 2026-1'!W:W,C154,'Planificación 2026-1'!H:H,"IC"))&gt;0,"P32"," ")</f>
        <v xml:space="preserve"> </v>
      </c>
      <c r="BB154" s="108" t="str">
        <f>IF(SUM(COUNTIFS('Planificación 2026-1'!F:F,"SUNAMPE",'Planificación 2026-1'!W:W,C154,'Planificación 2026-1'!H:H,"AR"))&gt;0,"P34"," ")</f>
        <v xml:space="preserve"> </v>
      </c>
      <c r="BC154" s="108" t="str">
        <f>IF(SUM(COUNTIFS('Planificación 2026-1'!F:F,"SUNAMPE",'Planificación 2026-1'!W:W,C154,'Planificación 2026-1'!H:H,"T1"))&gt;0,"P35"," ")</f>
        <v xml:space="preserve"> </v>
      </c>
      <c r="BD154" s="108" t="str">
        <f>IF(SUM(COUNTIFS('Planificación 2026-1'!F:F,"SUNAMPE",'Planificación 2026-1'!W:W,C154,'Planificación 2026-1'!H:H,"T3"))&gt;0,"P36"," ")</f>
        <v xml:space="preserve"> </v>
      </c>
      <c r="BE154" s="108" t="str">
        <f>IF(SUM(COUNTIFS('Planificación 2026-1'!F:F,"SUNAMPE",'Planificación 2026-1'!W:W,C154,'Planificación 2026-1'!H:H,"T2"))&gt;0,"P37"," ")</f>
        <v xml:space="preserve"> </v>
      </c>
      <c r="BF154" s="108" t="str">
        <f>IF(SUM(COUNTIFS('Planificación 2026-1'!F:F,"SUNAMPE",'Planificación 2026-1'!W:W,C154,'Planificación 2026-1'!H:H,"AE"))&gt;0,"P38"," ")</f>
        <v xml:space="preserve"> </v>
      </c>
      <c r="BG154" s="108" t="str">
        <f>IF(SUM(COUNTIFS('Planificación 2026-1'!F:F,"SUNAMPE",'Planificación 2026-1'!W:W,C154,'Planificación 2026-1'!H:H,"T4"))&gt;0,"P55"," ")</f>
        <v xml:space="preserve"> </v>
      </c>
      <c r="BH154" s="108" t="str">
        <f>IF(SUM(COUNTIFS('Planificación 2026-1'!F:F,"HUAURA",'Planificación 2026-1'!W:W,C154,'Planificación 2026-1'!H:H,"AF"))&gt;0," P01"," ")</f>
        <v xml:space="preserve"> </v>
      </c>
      <c r="BI154" s="108" t="str">
        <f>IF(SUM(COUNTIFS('Planificación 2026-1'!F:F,"HUAURA",'Planificación 2026-1'!W:W,C154,'Planificación 2026-1'!H:H,"EN"))&gt;0,"P02"," ")</f>
        <v xml:space="preserve"> </v>
      </c>
      <c r="BJ154" s="108" t="str">
        <f>IF(SUM(COUNTIFS('Planificación 2026-1'!F:F,"HUAURA",'Planificación 2026-1'!W:W,C154,'Planificación 2026-1'!H:H,"IS"))&gt;0,"P03"," ")</f>
        <v xml:space="preserve"> </v>
      </c>
      <c r="BK154" s="108" t="str">
        <f>IF(SUM(COUNTIFS('Planificación 2026-1'!F:F,"HUAURA",'Planificación 2026-1'!W:W,C154,'Planificación 2026-1'!H:H,"PS"))&gt;0,"P04"," ")</f>
        <v xml:space="preserve"> </v>
      </c>
      <c r="BL154" s="108"/>
      <c r="BM154" s="108" t="str">
        <f>IF(SUM(COUNTIFS('Planificación 2026-1'!F:F,"HUAURA",'Planificación 2026-1'!W:W,C154,'Planificación 2026-1'!H:H,"IN"))&gt;0,"P06"," ")</f>
        <v xml:space="preserve"> </v>
      </c>
      <c r="BN154" s="108" t="str">
        <f>IF(SUM(COUNTIFS('Planificación 2026-1'!F:F,"HUAURA",'Planificación 2026-1'!W:W,C154,'Planificación 2026-1'!H:H,"CA"))&gt;0,"P07"," ")</f>
        <v xml:space="preserve"> </v>
      </c>
      <c r="BO154" s="108" t="str">
        <f>IF(SUM(COUNTIFS('Planificación 2026-1'!F:F,"HUAURA",'Planificación 2026-1'!W:W,C154,'Planificación 2026-1'!H:H,"DE"))&gt;0,"P08"," ")</f>
        <v xml:space="preserve"> </v>
      </c>
      <c r="BP154" s="108" t="str">
        <f>IF(SUM(COUNTIFS('Planificación 2026-1'!F:F,"HUAURA",'Planificación 2026-1'!W:W,C154,'Planificación 2026-1'!H:H,"OB"))&gt;0,"P09"," ")</f>
        <v xml:space="preserve"> </v>
      </c>
      <c r="BQ154" s="108" t="str">
        <f>IF(SUM(COUNTIFS('Planificación 2026-1'!F:F,"HUAURA",'Planificación 2026-1'!W:W,C154,'Planificación 2026-1'!H:H,"MH"))&gt;0,"P31"," ")</f>
        <v xml:space="preserve"> </v>
      </c>
      <c r="BR154" s="108" t="str">
        <f>IF(SUM(COUNTIFS('Planificación 2026-1'!F:F,"HUAURA",'Planificación 2026-1'!W:W,C154,'Planificación 2026-1'!H:H,"IC"))&gt;0,"P32"," ")</f>
        <v xml:space="preserve"> </v>
      </c>
      <c r="BS154" s="108" t="str">
        <f>IF(SUM(COUNTIFS('Planificación 2026-1'!F:F,"HUAURA",'Planificación 2026-1'!W:W,C154,'Planificación 2026-1'!H:H,"AR"))&gt;0,"P34"," ")</f>
        <v xml:space="preserve"> </v>
      </c>
      <c r="BT154" s="108" t="str">
        <f>IF(SUM(COUNTIFS('Planificación 2026-1'!F:F,"HUAURA",'Planificación 2026-1'!W:W,C154,'Planificación 2026-1'!H:H,"T1"))&gt;0,"P35"," ")</f>
        <v xml:space="preserve"> </v>
      </c>
      <c r="BU154" s="108" t="str">
        <f>IF(SUM(COUNTIFS('Planificación 2026-1'!F:F,"HUAURA",'Planificación 2026-1'!W:W,C154,'Planificación 2026-1'!H:H,"T3"))&gt;0,"P36"," ")</f>
        <v xml:space="preserve"> </v>
      </c>
      <c r="BV154" s="108" t="str">
        <f>IF(SUM(COUNTIFS('Planificación 2026-1'!F:F,"HUAURA",'Planificación 2026-1'!W:W,C154,'Planificación 2026-1'!H:H,"T2"))&gt;0,"P37"," ")</f>
        <v xml:space="preserve"> </v>
      </c>
      <c r="BW154" s="108" t="str">
        <f>IF(SUM(COUNTIFS('Planificación 2026-1'!F:F,"HUAURA",'Planificación 2026-1'!W:W,C154,'Planificación 2026-1'!H:H,"AE"))&gt;0,"P38"," ")</f>
        <v xml:space="preserve"> </v>
      </c>
      <c r="BX154" s="108" t="str">
        <f>IF(SUM(COUNTIFS('Planificación 2026-1'!F:F,"HUAURA",'Planificación 2026-1'!W:W,C154,'Planificación 2026-1'!H:H,"T4"))&gt;0,"P55"," ")</f>
        <v xml:space="preserve"> </v>
      </c>
      <c r="BY154" s="109">
        <f>SUMIFS('Planificación 2026-1'!R:R,'Planificación 2026-1'!W:W,C154,'Planificación 2026-1'!H:H,"AF",'Planificación 2026-1'!I:I,"&gt;2")</f>
        <v>0</v>
      </c>
      <c r="BZ154" s="109">
        <f>SUMIFS('Planificación 2026-1'!R:R,'Planificación 2026-1'!W:W,C154,'Planificación 2026-1'!H:H,"EN",'Planificación 2026-1'!I:I,"&gt;2")</f>
        <v>0</v>
      </c>
      <c r="CA154" s="109">
        <f>SUMIFS('Planificación 2026-1'!R:R,'Planificación 2026-1'!W:W,C154,'Planificación 2026-1'!H:H,"IS",'Planificación 2026-1'!I:I,"&gt;2")</f>
        <v>0</v>
      </c>
      <c r="CB154" s="109">
        <f>SUMIFS('Planificación 2026-1'!R:R,'Planificación 2026-1'!W:W,C154,'Planificación 2026-1'!H:H,"PS",'Planificación 2026-1'!I:I,"&gt;2")</f>
        <v>0</v>
      </c>
      <c r="CC154" s="109">
        <f>SUMIFS('Planificación 2026-1'!R:R,'Planificación 2026-1'!W:W,C154,'Planificación 2026-1'!H:H,"IN",'Planificación 2026-1'!I:I,"&gt;2")</f>
        <v>0</v>
      </c>
      <c r="CD154" s="109">
        <f>SUMIFS('Planificación 2026-1'!R:R,'Planificación 2026-1'!W:W,C154,'Planificación 2026-1'!H:H,"CA",'Planificación 2026-1'!I:I,"&gt;2")</f>
        <v>0</v>
      </c>
      <c r="CE154" s="109">
        <f>SUMIFS('Planificación 2026-1'!R:R,'Planificación 2026-1'!W:W,C154,'Planificación 2026-1'!H:H,"DE",'Planificación 2026-1'!I:I,"&gt;2")</f>
        <v>0</v>
      </c>
      <c r="CF154" s="109">
        <f>SUMIFS('Planificación 2026-1'!R:R,'Planificación 2026-1'!W:W,C154,'Planificación 2026-1'!H:H,"OB",'Planificación 2026-1'!I:I,"&gt;2")</f>
        <v>0</v>
      </c>
      <c r="CG154" s="109">
        <f>SUMIFS('Planificación 2026-1'!R:R,'Planificación 2026-1'!W:W,C154,'Planificación 2026-1'!H:H,"MH",'Planificación 2026-1'!I:I,"&gt;2")</f>
        <v>0</v>
      </c>
      <c r="CH154" s="109">
        <f>SUMIFS('Planificación 2026-1'!R:R,'Planificación 2026-1'!W:W,C154,'Planificación 2026-1'!H:H,"IC",'Planificación 2026-1'!I:I,"&gt;2")</f>
        <v>0</v>
      </c>
      <c r="CI154" s="109">
        <f>SUMIFS('Planificación 2026-1'!R:R,'Planificación 2026-1'!W:W,C154,'Planificación 2026-1'!H:H,"AR",'Planificación 2026-1'!I:I,"&gt;2")</f>
        <v>0</v>
      </c>
      <c r="CJ154" s="109">
        <f>SUMIFS('Planificación 2026-1'!R:R,'Planificación 2026-1'!W:W,C154,'Planificación 2026-1'!H:H,"T1",'Planificación 2026-1'!I:I,"&gt;2")</f>
        <v>0</v>
      </c>
      <c r="CK154" s="109">
        <f>SUMIFS('Planificación 2026-1'!R:R,'Planificación 2026-1'!W:W,C154,'Planificación 2026-1'!H:H,"T3",'Planificación 2026-1'!I:I,"&gt;2")</f>
        <v>0</v>
      </c>
      <c r="CL154" s="109">
        <f>SUMIFS('Planificación 2026-1'!R:R,'Planificación 2026-1'!W:W,C154,'Planificación 2026-1'!H:H,"T2",'Planificación 2026-1'!I:I,"&gt;2")</f>
        <v>0</v>
      </c>
      <c r="CM154" s="109">
        <f>SUMIFS('Planificación 2026-1'!R:R,'Planificación 2026-1'!W:W,C154,'Planificación 2026-1'!H:H,"AE",'Planificación 2026-1'!I:I,"&gt;2")</f>
        <v>0</v>
      </c>
      <c r="CN154" s="109">
        <f>SUMIFS('Planificación 2026-1'!R:R,'Planificación 2026-1'!W:W,C154,'Planificación 2026-1'!H:H,"T4",'Planificación 2026-1'!I:I,"&gt;2")</f>
        <v>0</v>
      </c>
      <c r="CO154" s="109">
        <f>SUMIFS('Planificación 2026-1'!R:R,'Planificación 2026-1'!W:W,C154,'Planificación 2026-1'!H:H,"AF",'Planificación 2026-1'!I:I,"&lt;3")</f>
        <v>0</v>
      </c>
      <c r="CP154" s="109">
        <f>SUMIFS('Planificación 2026-1'!R:R,'Planificación 2026-1'!W:W,C154,'Planificación 2026-1'!H:H,"EN",'Planificación 2026-1'!I:I,"&lt;3")</f>
        <v>0</v>
      </c>
      <c r="CQ154" s="109">
        <f>SUMIFS('Planificación 2026-1'!R:R,'Planificación 2026-1'!W:W,C154,'Planificación 2026-1'!H:H,"IS",'Planificación 2026-1'!I:I,"&lt;3")</f>
        <v>0</v>
      </c>
      <c r="CR154" s="109">
        <f>SUMIFS('Planificación 2026-1'!R:R,'Planificación 2026-1'!W:W,C154,'Planificación 2026-1'!H:H,"PS",'Planificación 2026-1'!I:I,"&lt;3")</f>
        <v>0</v>
      </c>
      <c r="CS154" s="109">
        <f>SUMIFS('Planificación 2026-1'!R:R,'Planificación 2026-1'!W:W,C154,'Planificación 2026-1'!H:H,"IN",'Planificación 2026-1'!I:I,"&lt;3")</f>
        <v>0</v>
      </c>
      <c r="CT154" s="109">
        <f>SUMIFS('Planificación 2026-1'!R:R,'Planificación 2026-1'!W:W,C154,'Planificación 2026-1'!H:H,"CA",'Planificación 2026-1'!I:I,"&lt;3")</f>
        <v>0</v>
      </c>
      <c r="CU154" s="109">
        <f>SUMIFS('Planificación 2026-1'!R:R,'Planificación 2026-1'!W:W,C154,'Planificación 2026-1'!H:H,"DE",'Planificación 2026-1'!I:I,"&lt;3")</f>
        <v>0</v>
      </c>
      <c r="CV154" s="109">
        <f>SUMIFS('Planificación 2026-1'!R:R,'Planificación 2026-1'!W:W,C154,'Planificación 2026-1'!H:H,"OB",'Planificación 2026-1'!I:I,"&lt;3")</f>
        <v>0</v>
      </c>
      <c r="CW154" s="109">
        <f>SUMIFS('Planificación 2026-1'!R:R,'Planificación 2026-1'!W:W,C154,'Planificación 2026-1'!H:H,"MH",'Planificación 2026-1'!I:I,"&lt;3")</f>
        <v>0</v>
      </c>
      <c r="CX154" s="109">
        <f>SUMIFS('Planificación 2026-1'!R:R,'Planificación 2026-1'!W:W,C154,'Planificación 2026-1'!H:H,"IC",'Planificación 2026-1'!I:I,"&lt;3")</f>
        <v>0</v>
      </c>
      <c r="CY154" s="109">
        <f>SUMIFS('Planificación 2026-1'!R:R,'Planificación 2026-1'!W:W,C154,'Planificación 2026-1'!H:H,"AR",'Planificación 2026-1'!I:I,"&lt;3")</f>
        <v>0</v>
      </c>
      <c r="CZ154" s="109">
        <f>SUMIFS('Planificación 2026-1'!R:R,'Planificación 2026-1'!W:W,C154,'Planificación 2026-1'!H:H,"T1",'Planificación 2026-1'!I:I,"&lt;3")</f>
        <v>0</v>
      </c>
      <c r="DA154" s="109">
        <f>SUMIFS('Planificación 2026-1'!R:R,'Planificación 2026-1'!W:W,C154,'Planificación 2026-1'!H:H,"T3",'Planificación 2026-1'!I:I,"&lt;3")</f>
        <v>0</v>
      </c>
      <c r="DB154" s="109">
        <f>SUMIFS('Planificación 2026-1'!R:R,'Planificación 2026-1'!W:W,C154,'Planificación 2026-1'!H:H,"T2",'Planificación 2026-1'!I:I,"&lt;3")</f>
        <v>0</v>
      </c>
      <c r="DC154" s="109">
        <f>SUMIFS('Planificación 2026-1'!R:R,'Planificación 2026-1'!W:W,C154,'Planificación 2026-1'!H:H,"AE",'Planificación 2026-1'!I:I,"&lt;3")</f>
        <v>0</v>
      </c>
      <c r="DD154" s="109">
        <f>SUMIFS('Planificación 2026-1'!R:R,'Planificación 2026-1'!W:W,C154,'Planificación 2026-1'!H:H,"T4",'Planificación 2026-1'!I:I,"&lt;3")</f>
        <v>0</v>
      </c>
      <c r="DE154" s="108" t="str">
        <f t="shared" si="27"/>
        <v/>
      </c>
      <c r="DF154" s="41">
        <f>IF(C154="","",SUMIFS('Planificación 2026-1'!R:R,'Planificación 2026-1'!W:W,C154,'Planificación 2026-1'!F:F,"PRINCIPAL",'Planificación 2026-1'!X:X,"VIRTUAL"))</f>
        <v>0</v>
      </c>
      <c r="DG154" s="41">
        <f>IF(C154="","",SUMIFS('Planificación 2026-1'!R:R,'Planificación 2026-1'!W:W,C154,'Planificación 2026-1'!F:F,"PRINCIPAL",'Planificación 2026-1'!X:X,"PRESENCIAL"))</f>
        <v>0</v>
      </c>
      <c r="DH154" s="41">
        <f>IF(C154="","",SUMIFS('Planificación 2026-1'!R:R,'Planificación 2026-1'!W:W,C154,'Planificación 2026-1'!F:F,"PRINCIPAL",'Planificación 2026-1'!X:X,"HIBRIDO PRESENCIAL"))</f>
        <v>0</v>
      </c>
      <c r="DI154" s="108" t="str">
        <f t="shared" si="28"/>
        <v/>
      </c>
      <c r="DJ154" s="108">
        <f>IF(C154="","",SUMIFS('Planificación 2026-1'!R:R,'Planificación 2026-1'!W:W,C154,'Planificación 2026-1'!F:F,"FILIAL",'Planificación 2026-1'!X:X,"VIRTUAL"))</f>
        <v>0</v>
      </c>
      <c r="DK154" s="110">
        <f>IF(C154="","",SUMIFS('Planificación 2026-1'!R:R,'Planificación 2026-1'!W:W,C154,'Planificación 2026-1'!F:F,"FILIAL",'Planificación 2026-1'!X:X,"PRESENCIAL"))</f>
        <v>0</v>
      </c>
      <c r="DL154" s="61">
        <f>IF(C154="","",SUMIFS('Planificación 2026-1'!R:R,'Planificación 2026-1'!W:W,C154,'Planificación 2026-1'!F:F,"FILIAL",'Planificación 2026-1'!X:X,"HIBRIDO PRESENCIAL"))</f>
        <v>0</v>
      </c>
      <c r="DM154" s="111" t="str">
        <f t="shared" si="29"/>
        <v/>
      </c>
      <c r="DN154" s="108">
        <f>IF(C154="","",SUMIFS('Planificación 2026-1'!R:R,'Planificación 2026-1'!W:W,C154,'Planificación 2026-1'!F:F,"SUNAMPE",'Planificación 2026-1'!X:X,"VIRTUAL"))</f>
        <v>0</v>
      </c>
      <c r="DO154" s="61">
        <f>IF(C154="","",SUMIFS('Planificación 2026-1'!R:R,'Planificación 2026-1'!W:W,C154,'Planificación 2026-1'!F:F,"SUNAMPE",'Planificación 2026-1'!X:X,"PRESENCIAL"))</f>
        <v>0</v>
      </c>
      <c r="DP154" s="111" t="str">
        <f t="shared" si="30"/>
        <v/>
      </c>
      <c r="DQ154" s="108">
        <f>IF(C154="","",SUMIFS('Planificación 2026-1'!R:R,'Planificación 2026-1'!W:W,C154,'Planificación 2026-1'!F:F,"HUAURA",'Planificación 2026-1'!X:X,"VIRTUAL"))</f>
        <v>0</v>
      </c>
      <c r="DR154" s="61">
        <f>IF(C154="","",SUMIFS('Planificación 2026-1'!R:R,'Planificación 2026-1'!W:W,C154,'Planificación 2026-1'!F:F,"HUAURA",'Planificación 2026-1'!X:X,"PRESENCIAL"))</f>
        <v>0</v>
      </c>
      <c r="DS154" s="76">
        <f>SUMIFS('Planificación 2026-1'!R:R,'Planificación 2026-1'!W:W,C154,'Planificación 2026-1'!F:F,"PRINCIPAL",'Planificación 2026-1'!X:X,"VIRTUAL",'Planificación 2026-1'!I:I,"&gt;2")</f>
        <v>0</v>
      </c>
      <c r="DT154" s="76">
        <f>SUMIFS('Planificación 2026-1'!R:R,'Planificación 2026-1'!W:W,C154,'Planificación 2026-1'!F:F,"PRINCIPAL",'Planificación 2026-1'!X:X,"&lt;&gt;VIRTUAL",'Planificación 2026-1'!I:I,"&gt;2")</f>
        <v>0</v>
      </c>
      <c r="DU154" s="76">
        <f>SUMIFS('Planificación 2026-1'!R:R,'Planificación 2026-1'!W:W,C154,'Planificación 2026-1'!F:F,"SUNAMPE",'Planificación 2026-1'!X:X,"VIRTUAL",'Planificación 2026-1'!I:I,"&gt;2")</f>
        <v>0</v>
      </c>
      <c r="DV154" s="76">
        <f>SUMIFS('Planificación 2026-1'!R:R,'Planificación 2026-1'!W:W,C154,'Planificación 2026-1'!F:F,"SUNAMPE",'Planificación 2026-1'!X:X,"&lt;&gt;VIRTUAL",'Planificación 2026-1'!I:I,"&gt;2")</f>
        <v>0</v>
      </c>
      <c r="DW154" s="76">
        <f>SUMIFS('Planificación 2026-1'!R:R,'Planificación 2026-1'!W:W,C154,'Planificación 2026-1'!F:F,"FILIAL",'Planificación 2026-1'!X:X,"VIRTUAL",'Planificación 2026-1'!I:I,"&gt;2")</f>
        <v>0</v>
      </c>
      <c r="DX154" s="76">
        <f>SUMIFS('Planificación 2026-1'!R:R,'Planificación 2026-1'!W:W,C154,'Planificación 2026-1'!F:F,"FILIAL",'Planificación 2026-1'!X:X,"&lt;&gt;VIRTUAL",'Planificación 2026-1'!I:I,"&gt;2")</f>
        <v>0</v>
      </c>
      <c r="DY154" s="76">
        <f>SUMIFS('Planificación 2026-1'!R:R,'Planificación 2026-1'!W:W,C154,'Planificación 2026-1'!F:F,"PORUMA",'Planificación 2026-1'!X:X,"VIRTUAL",'Planificación 2026-1'!I:I,"&gt;2")</f>
        <v>0</v>
      </c>
      <c r="DZ154" s="76">
        <f>SUMIFS('Planificación 2026-1'!R:R,'Planificación 2026-1'!W:W,C154,'Planificación 2026-1'!F:F,"PORUMA",'Planificación 2026-1'!X:X,"&lt;&gt;VIRTUAL",'Planificación 2026-1'!I:I,"&gt;2")</f>
        <v>0</v>
      </c>
      <c r="EA154" s="76">
        <f>SUMIFS('Planificación 2026-1'!R:R,'Planificación 2026-1'!W:W,C154,'Planificación 2026-1'!F:F,"HUAURA",'Planificación 2026-1'!X:X,"VIRTUAL",'Planificación 2026-1'!I:I,"&gt;2")</f>
        <v>0</v>
      </c>
      <c r="EB154" s="76">
        <f>SUMIFS('Planificación 2026-1'!R:R,'Planificación 2026-1'!W:W,C154,'Planificación 2026-1'!F:F,"HUAURA",'Planificación 2026-1'!X:X,"&lt;&gt;VIRTUAL",'Planificación 2026-1'!I:I,"&gt;2")</f>
        <v>0</v>
      </c>
      <c r="EC154" s="76">
        <f>SUMIFS('Planificación 2026-1'!R:R,'Planificación 2026-1'!W:W,C154,'Planificación 2026-1'!F:F,"PRINCIPAL",'Planificación 2026-1'!X:X,"VIRTUAL",'Planificación 2026-1'!I:I,"&lt;3")</f>
        <v>0</v>
      </c>
      <c r="ED154" s="76">
        <f>SUMIFS('Planificación 2026-1'!R:R,'Planificación 2026-1'!W:W,C154,'Planificación 2026-1'!F:F,"PRINCIPAL",'Planificación 2026-1'!X:X,"&lt;&gt;VIRTUAL",'Planificación 2026-1'!I:I,"&lt;3")</f>
        <v>0</v>
      </c>
      <c r="EE154" s="76">
        <f>SUMIFS('Planificación 2026-1'!R:R,'Planificación 2026-1'!W:W,C154,'Planificación 2026-1'!F:F,"SUNAMPE",'Planificación 2026-1'!X:X,"VIRTUAL",'Planificación 2026-1'!I:I,"&lt;3")</f>
        <v>0</v>
      </c>
      <c r="EF154" s="76">
        <f>SUMIFS('Planificación 2026-1'!R:R,'Planificación 2026-1'!W:W,C154,'Planificación 2026-1'!F:F,"SUNAMPE",'Planificación 2026-1'!X:X,"&lt;&gt;VIRTUAL",'Planificación 2026-1'!I:I,"&lt;3")</f>
        <v>0</v>
      </c>
      <c r="EG154" s="76">
        <f>SUMIFS('Planificación 2026-1'!R:R,'Planificación 2026-1'!W:W,C154,'Planificación 2026-1'!F:F,"FILIAL",'Planificación 2026-1'!X:X,"VIRTUAL",'Planificación 2026-1'!I:I,"&lt;3")</f>
        <v>0</v>
      </c>
      <c r="EH154" s="76">
        <f>SUMIFS('Planificación 2026-1'!R:R,'Planificación 2026-1'!W:W,C154,'Planificación 2026-1'!F:F,"FILIAL",'Planificación 2026-1'!X:X,"&lt;&gt;VIRTUAL",'Planificación 2026-1'!I:I,"&lt;3")</f>
        <v>0</v>
      </c>
      <c r="EI154" s="76">
        <f>SUMIFS('Planificación 2026-1'!R:R,'Planificación 2026-1'!W:W,C154,'Planificación 2026-1'!F:F,"PORUMA",'Planificación 2026-1'!X:X,"VIRTUAL",'Planificación 2026-1'!I:I,"&lt;3")</f>
        <v>0</v>
      </c>
      <c r="EJ154" s="76">
        <f>SUMIFS('Planificación 2026-1'!R:R,'Planificación 2026-1'!W:W,C154,'Planificación 2026-1'!F:F,"PORUMA",'Planificación 2026-1'!X:X,"&lt;&gt;VIRTUAL",'Planificación 2026-1'!I:I,"&lt;3")</f>
        <v>0</v>
      </c>
      <c r="EK154" s="76">
        <f>SUMIFS('Planificación 2026-1'!R:R,'Planificación 2026-1'!W:W,C154,'Planificación 2026-1'!F:F,"HUAURA",'Planificación 2026-1'!X:X,"VIRTUAL",'Planificación 2026-1'!I:I,"&lt;3")</f>
        <v>0</v>
      </c>
      <c r="EL154" s="76">
        <f>SUMIFS('Planificación 2026-1'!R:R,'Planificación 2026-1'!W:W,C154,'Planificación 2026-1'!F:F,"HUAURA",'Planificación 2026-1'!X:X,"&lt;&gt;VIRTUAL",'Planificación 2026-1'!I:I,"&lt;3")</f>
        <v>0</v>
      </c>
      <c r="EM154" s="76"/>
      <c r="EN154" s="76">
        <f t="shared" si="23"/>
        <v>0</v>
      </c>
      <c r="EO154" s="76">
        <f t="shared" si="24"/>
        <v>0</v>
      </c>
      <c r="EP154" s="76" t="b">
        <f t="shared" si="25"/>
        <v>1</v>
      </c>
      <c r="EQ154" s="76" t="str">
        <f t="shared" si="26"/>
        <v/>
      </c>
      <c r="ER154" s="76" t="str">
        <f t="shared" si="31"/>
        <v>PRESENCIAL</v>
      </c>
    </row>
    <row r="155" spans="1:148" hidden="1">
      <c r="A155" s="83"/>
      <c r="B155" s="119">
        <v>152</v>
      </c>
      <c r="C155" s="115" t="s">
        <v>327</v>
      </c>
      <c r="D155" s="112">
        <f>SUMIF('Planificación 2026-1'!W:W,C155,'Planificación 2026-1'!R:R)</f>
        <v>0</v>
      </c>
      <c r="E155" s="114" t="s">
        <v>170</v>
      </c>
      <c r="F155" s="115" t="s">
        <v>171</v>
      </c>
      <c r="G155" s="115" t="s">
        <v>13</v>
      </c>
      <c r="H155" s="115" t="s">
        <v>124</v>
      </c>
      <c r="I155" s="107" t="str">
        <f>IF(SUM(COUNTIFS('Planificación 2026-1'!F:F,"PRINCIPAL",'Planificación 2026-1'!W:W,C155,'Planificación 2026-1'!H:H,"AF"))&gt;0,"P01"," ")</f>
        <v xml:space="preserve"> </v>
      </c>
      <c r="J155" s="108" t="str">
        <f>IF(SUM(COUNTIFS('Planificación 2026-1'!F:F,"PRINCIPAL",'Planificación 2026-1'!W:W,C155,'Planificación 2026-1'!H:H,"EN"))&gt;0,"P02"," ")</f>
        <v xml:space="preserve"> </v>
      </c>
      <c r="K155" s="108" t="str">
        <f>IF(SUM(COUNTIFS('Planificación 2026-1'!F:F,"PRINCIPAL",'Planificación 2026-1'!W:W,C155,'Planificación 2026-1'!H:H,"IS"))&gt;0,"P03"," ")</f>
        <v xml:space="preserve"> </v>
      </c>
      <c r="L155" s="108" t="str">
        <f>IF(SUM(COUNTIFS('Planificación 2026-1'!F:F,"PRINCIPAL",'Planificación 2026-1'!W:W,C155,'Planificación 2026-1'!H:H,"PS"))&gt;0,"P04"," ")</f>
        <v xml:space="preserve"> </v>
      </c>
      <c r="M155" s="108"/>
      <c r="N155" s="108" t="str">
        <f>IF(SUM(COUNTIFS('Planificación 2026-1'!F:F,"PRINCIPAL",'Planificación 2026-1'!W:W,C155,'Planificación 2026-1'!H:H,"IN"))&gt;0,"P06"," ")</f>
        <v xml:space="preserve"> </v>
      </c>
      <c r="O155" s="108" t="str">
        <f>IF(SUM(COUNTIFS('Planificación 2026-1'!F:F,"PRINCIPAL",'Planificación 2026-1'!W:W,C155,'Planificación 2026-1'!H:H,"CA"))&gt;0,"P07"," ")</f>
        <v xml:space="preserve"> </v>
      </c>
      <c r="P155" s="108" t="str">
        <f>IF(SUM(COUNTIFS('Planificación 2026-1'!F:F,"PRINCIPAL",'Planificación 2026-1'!W:W,C155,'Planificación 2026-1'!H:H,"DE"))&gt;0,"P08"," ")</f>
        <v xml:space="preserve"> </v>
      </c>
      <c r="Q155" s="108" t="str">
        <f>IF(SUM(COUNTIFS('Planificación 2026-1'!F:F,"PRINCIPAL",'Planificación 2026-1'!W:W,C155,'Planificación 2026-1'!H:H,"OB"))&gt;0,"P09"," ")</f>
        <v xml:space="preserve"> </v>
      </c>
      <c r="R155" s="108" t="str">
        <f>IF(SUM(COUNTIFS('Planificación 2026-1'!F:F,"PRINCIPAL",'Planificación 2026-1'!W:W,C155,'Planificación 2026-1'!H:H,"MH"))&gt;0,"P31"," ")</f>
        <v xml:space="preserve"> </v>
      </c>
      <c r="S155" s="108" t="str">
        <f>IF(SUM(COUNTIFS('Planificación 2026-1'!F:F,"PRINCIPAL",'Planificación 2026-1'!W:W,C155,'Planificación 2026-1'!H:H,"IC"))&gt;0,"P32"," ")</f>
        <v xml:space="preserve"> </v>
      </c>
      <c r="T155" s="108" t="str">
        <f>IF(SUM(COUNTIFS('Planificación 2026-1'!F:F,"PRINCIPAL",'Planificación 2026-1'!W:W,C155,'Planificación 2026-1'!H:H,"AR"))&gt;0,"P34"," ")</f>
        <v xml:space="preserve"> </v>
      </c>
      <c r="U155" s="108" t="str">
        <f>IF(SUM(COUNTIFS('Planificación 2026-1'!F:F,"PRINCIPAL",'Planificación 2026-1'!W:W,C155,'Planificación 2026-1'!H:H,"T1"))&gt;0,"P35"," ")</f>
        <v xml:space="preserve"> </v>
      </c>
      <c r="V155" s="108" t="str">
        <f>IF(SUM(COUNTIFS('Planificación 2026-1'!F:F,"PRINCIPAL",'Planificación 2026-1'!W:W,C155,'Planificación 2026-1'!H:H,"T3"))&gt;0,"P36"," ")</f>
        <v xml:space="preserve"> </v>
      </c>
      <c r="W155" s="108" t="str">
        <f>IF(SUM(COUNTIFS('Planificación 2026-1'!F:F,"PRINCIPAL",'Planificación 2026-1'!W:W,C155,'Planificación 2026-1'!H:H,"T2"))&gt;0,"P37"," ")</f>
        <v xml:space="preserve"> </v>
      </c>
      <c r="X155" s="108" t="str">
        <f>IF(SUM(COUNTIFS('Planificación 2026-1'!F:F,"PRINCIPAL",'Planificación 2026-1'!W:W,C155,'Planificación 2026-1'!H:H,"AE"))&gt;0,"P38"," ")</f>
        <v xml:space="preserve"> </v>
      </c>
      <c r="Y155" s="108" t="str">
        <f>IF(SUM(COUNTIFS('Planificación 2026-1'!F:F,"PRINCIPAL",'Planificación 2026-1'!W:W,C155,'Planificación 2026-1'!H:H,"T4"))&gt;0,"P55"," ")</f>
        <v xml:space="preserve"> </v>
      </c>
      <c r="Z155" s="108" t="str">
        <f>IF(SUM(COUNTIFS('Planificación 2026-1'!F:F,"FILIAL",'Planificación 2026-1'!W:W,C155,'Planificación 2026-1'!H:H,"AF"))&gt;0," P01"," ")</f>
        <v xml:space="preserve"> </v>
      </c>
      <c r="AA155" s="108" t="str">
        <f>IF(SUM(COUNTIFS('Planificación 2026-1'!F:F,"FILIAL",'Planificación 2026-1'!W:W,C155,'Planificación 2026-1'!H:H,"EN"))&gt;0,"P02"," ")</f>
        <v xml:space="preserve"> </v>
      </c>
      <c r="AB155" s="108" t="str">
        <f>IF(SUM(COUNTIFS('Planificación 2026-1'!F:F,"FILIAL",'Planificación 2026-1'!W:W,C155,'Planificación 2026-1'!H:H,"IS"))&gt;0,"P03"," ")</f>
        <v xml:space="preserve"> </v>
      </c>
      <c r="AC155" s="108" t="str">
        <f>IF(SUM(COUNTIFS('Planificación 2026-1'!F:F,"FILIAL",'Planificación 2026-1'!W:W,C155,'Planificación 2026-1'!H:H,"PS"))&gt;0,"P04"," ")</f>
        <v xml:space="preserve"> </v>
      </c>
      <c r="AD155" s="108"/>
      <c r="AE155" s="108" t="str">
        <f>IF(SUM(COUNTIFS('Planificación 2026-1'!F:F,"FILIAL",'Planificación 2026-1'!W:W,C155,'Planificación 2026-1'!H:H,"IN"))&gt;0,"P06"," ")</f>
        <v xml:space="preserve"> </v>
      </c>
      <c r="AF155" s="108" t="str">
        <f>IF(SUM(COUNTIFS('Planificación 2026-1'!F:F,"FILIAL",'Planificación 2026-1'!W:W,C155,'Planificación 2026-1'!H:H,"CA"))&gt;0,"P07"," ")</f>
        <v xml:space="preserve"> </v>
      </c>
      <c r="AG155" s="108" t="str">
        <f>IF(SUM(COUNTIFS('Planificación 2026-1'!F:F,"FILIAL",'Planificación 2026-1'!W:W,C155,'Planificación 2026-1'!H:H,"DE"))&gt;0,"P08"," ")</f>
        <v xml:space="preserve"> </v>
      </c>
      <c r="AH155" s="108" t="str">
        <f>IF(SUM(COUNTIFS('Planificación 2026-1'!F:F,"FILIAL",'Planificación 2026-1'!W:W,C155,'Planificación 2026-1'!H:H,"OB"))&gt;0,"P09"," ")</f>
        <v xml:space="preserve"> </v>
      </c>
      <c r="AI155" s="108" t="str">
        <f>IF(SUM(COUNTIFS('Planificación 2026-1'!F:F,"FILIAL",'Planificación 2026-1'!W:W,C155,'Planificación 2026-1'!H:H,"MH"))&gt;0,"P31"," ")</f>
        <v xml:space="preserve"> </v>
      </c>
      <c r="AJ155" s="108" t="str">
        <f>IF(SUM(COUNTIFS('Planificación 2026-1'!F:F,"FILIAL",'Planificación 2026-1'!W:W,C155,'Planificación 2026-1'!H:H,"IC"))&gt;0,"P32"," ")</f>
        <v xml:space="preserve"> </v>
      </c>
      <c r="AK155" s="108" t="str">
        <f>IF(SUM(COUNTIFS('Planificación 2026-1'!F:F,"FILIAL",'Planificación 2026-1'!W:W,C155,'Planificación 2026-1'!H:H,"AR"))&gt;0,"P34"," ")</f>
        <v xml:space="preserve"> </v>
      </c>
      <c r="AL155" s="108" t="str">
        <f>IF(SUM(COUNTIFS('Planificación 2026-1'!F:F,"FILIAL",'Planificación 2026-1'!W:W,C155,'Planificación 2026-1'!H:H,"T1"))&gt;0,"P35"," ")</f>
        <v xml:space="preserve"> </v>
      </c>
      <c r="AM155" s="108" t="str">
        <f>IF(SUM(COUNTIFS('Planificación 2026-1'!F:F,"FILIAL",'Planificación 2026-1'!W:W,C155,'Planificación 2026-1'!H:H,"T3"))&gt;0,"P36"," ")</f>
        <v xml:space="preserve"> </v>
      </c>
      <c r="AN155" s="108" t="str">
        <f>IF(SUM(COUNTIFS('Planificación 2026-1'!F:F,"FILIAL",'Planificación 2026-1'!W:W,C155,'Planificación 2026-1'!H:H,"T2"))&gt;0,"P37"," ")</f>
        <v xml:space="preserve"> </v>
      </c>
      <c r="AO155" s="108" t="str">
        <f>IF(SUM(COUNTIFS('Planificación 2026-1'!F:F,"FILIAL",'Planificación 2026-1'!W:W,C155,'Planificación 2026-1'!H:H,"AE"))&gt;0,"P38"," ")</f>
        <v xml:space="preserve"> </v>
      </c>
      <c r="AP155" s="108" t="str">
        <f>IF(SUM(COUNTIFS('Planificación 2026-1'!F:F,"FILIAL",'Planificación 2026-1'!W:W,C155,'Planificación 2026-1'!H:H,"T4"))&gt;0,"P55"," ")</f>
        <v xml:space="preserve"> </v>
      </c>
      <c r="AQ155" s="108" t="str">
        <f>IF(SUM(COUNTIFS('Planificación 2026-1'!F:F,"SUNAMPE",'Planificación 2026-1'!W:W,C155,'Planificación 2026-1'!H:H,"AF"))&gt;0," P01"," ")</f>
        <v xml:space="preserve"> </v>
      </c>
      <c r="AR155" s="108" t="str">
        <f>IF(SUM(COUNTIFS('Planificación 2026-1'!F:F,"SUNAMPE",'Planificación 2026-1'!W:W,C155,'Planificación 2026-1'!H:H,"EN"))&gt;0,"P02"," ")</f>
        <v xml:space="preserve"> </v>
      </c>
      <c r="AS155" s="108" t="str">
        <f>IF(SUM(COUNTIFS('Planificación 2026-1'!F:F,"SUNAMPE",'Planificación 2026-1'!W:W,C155,'Planificación 2026-1'!H:H,"IS"))&gt;0,"P03"," ")</f>
        <v xml:space="preserve"> </v>
      </c>
      <c r="AT155" s="108" t="str">
        <f>IF(SUM(COUNTIFS('Planificación 2026-1'!F:F,"SUNAMPE",'Planificación 2026-1'!W:W,C155,'Planificación 2026-1'!H:H,"PS"))&gt;0,"P04"," ")</f>
        <v xml:space="preserve"> </v>
      </c>
      <c r="AU155" s="108"/>
      <c r="AV155" s="108" t="str">
        <f>IF(SUM(COUNTIFS('Planificación 2026-1'!F:F,"SUNAMPE",'Planificación 2026-1'!W:W,C155,'Planificación 2026-1'!H:H,"IN"))&gt;0,"P06"," ")</f>
        <v xml:space="preserve"> </v>
      </c>
      <c r="AW155" s="108" t="str">
        <f>IF(SUM(COUNTIFS('Planificación 2026-1'!F:F,"SUNAMPE",'Planificación 2026-1'!W:W,C155,'Planificación 2026-1'!H:H,"CA"))&gt;0,"P07"," ")</f>
        <v xml:space="preserve"> </v>
      </c>
      <c r="AX155" s="108" t="str">
        <f>IF(SUM(COUNTIFS('Planificación 2026-1'!F:F,"SUNAMPE",'Planificación 2026-1'!W:W,C155,'Planificación 2026-1'!H:H,"DE"))&gt;0,"P08"," ")</f>
        <v xml:space="preserve"> </v>
      </c>
      <c r="AY155" s="108" t="str">
        <f>IF(SUM(COUNTIFS('Planificación 2026-1'!F:F,"SUNAMPE",'Planificación 2026-1'!W:W,C155,'Planificación 2026-1'!H:H,"OB"))&gt;0,"P09"," ")</f>
        <v xml:space="preserve"> </v>
      </c>
      <c r="AZ155" s="108" t="str">
        <f>IF(SUM(COUNTIFS('Planificación 2026-1'!F:F,"SUNAMPE",'Planificación 2026-1'!W:W,C155,'Planificación 2026-1'!H:H,"MH"))&gt;0,"P31"," ")</f>
        <v xml:space="preserve"> </v>
      </c>
      <c r="BA155" s="108" t="str">
        <f>IF(SUM(COUNTIFS('Planificación 2026-1'!F:F,"SUNAMPE",'Planificación 2026-1'!W:W,C155,'Planificación 2026-1'!H:H,"IC"))&gt;0,"P32"," ")</f>
        <v xml:space="preserve"> </v>
      </c>
      <c r="BB155" s="108" t="str">
        <f>IF(SUM(COUNTIFS('Planificación 2026-1'!F:F,"SUNAMPE",'Planificación 2026-1'!W:W,C155,'Planificación 2026-1'!H:H,"AR"))&gt;0,"P34"," ")</f>
        <v xml:space="preserve"> </v>
      </c>
      <c r="BC155" s="108" t="str">
        <f>IF(SUM(COUNTIFS('Planificación 2026-1'!F:F,"SUNAMPE",'Planificación 2026-1'!W:W,C155,'Planificación 2026-1'!H:H,"T1"))&gt;0,"P35"," ")</f>
        <v xml:space="preserve"> </v>
      </c>
      <c r="BD155" s="108" t="str">
        <f>IF(SUM(COUNTIFS('Planificación 2026-1'!F:F,"SUNAMPE",'Planificación 2026-1'!W:W,C155,'Planificación 2026-1'!H:H,"T3"))&gt;0,"P36"," ")</f>
        <v xml:space="preserve"> </v>
      </c>
      <c r="BE155" s="108" t="str">
        <f>IF(SUM(COUNTIFS('Planificación 2026-1'!F:F,"SUNAMPE",'Planificación 2026-1'!W:W,C155,'Planificación 2026-1'!H:H,"T2"))&gt;0,"P37"," ")</f>
        <v xml:space="preserve"> </v>
      </c>
      <c r="BF155" s="108" t="str">
        <f>IF(SUM(COUNTIFS('Planificación 2026-1'!F:F,"SUNAMPE",'Planificación 2026-1'!W:W,C155,'Planificación 2026-1'!H:H,"AE"))&gt;0,"P38"," ")</f>
        <v xml:space="preserve"> </v>
      </c>
      <c r="BG155" s="108" t="str">
        <f>IF(SUM(COUNTIFS('Planificación 2026-1'!F:F,"SUNAMPE",'Planificación 2026-1'!W:W,C155,'Planificación 2026-1'!H:H,"T4"))&gt;0,"P55"," ")</f>
        <v xml:space="preserve"> </v>
      </c>
      <c r="BH155" s="108" t="str">
        <f>IF(SUM(COUNTIFS('Planificación 2026-1'!F:F,"HUAURA",'Planificación 2026-1'!W:W,C155,'Planificación 2026-1'!H:H,"AF"))&gt;0," P01"," ")</f>
        <v xml:space="preserve"> </v>
      </c>
      <c r="BI155" s="108" t="str">
        <f>IF(SUM(COUNTIFS('Planificación 2026-1'!F:F,"HUAURA",'Planificación 2026-1'!W:W,C155,'Planificación 2026-1'!H:H,"EN"))&gt;0,"P02"," ")</f>
        <v xml:space="preserve"> </v>
      </c>
      <c r="BJ155" s="108" t="str">
        <f>IF(SUM(COUNTIFS('Planificación 2026-1'!F:F,"HUAURA",'Planificación 2026-1'!W:W,C155,'Planificación 2026-1'!H:H,"IS"))&gt;0,"P03"," ")</f>
        <v xml:space="preserve"> </v>
      </c>
      <c r="BK155" s="108" t="str">
        <f>IF(SUM(COUNTIFS('Planificación 2026-1'!F:F,"HUAURA",'Planificación 2026-1'!W:W,C155,'Planificación 2026-1'!H:H,"PS"))&gt;0,"P04"," ")</f>
        <v xml:space="preserve"> </v>
      </c>
      <c r="BL155" s="108"/>
      <c r="BM155" s="108" t="str">
        <f>IF(SUM(COUNTIFS('Planificación 2026-1'!F:F,"HUAURA",'Planificación 2026-1'!W:W,C155,'Planificación 2026-1'!H:H,"IN"))&gt;0,"P06"," ")</f>
        <v xml:space="preserve"> </v>
      </c>
      <c r="BN155" s="108" t="str">
        <f>IF(SUM(COUNTIFS('Planificación 2026-1'!F:F,"HUAURA",'Planificación 2026-1'!W:W,C155,'Planificación 2026-1'!H:H,"CA"))&gt;0,"P07"," ")</f>
        <v xml:space="preserve"> </v>
      </c>
      <c r="BO155" s="108" t="str">
        <f>IF(SUM(COUNTIFS('Planificación 2026-1'!F:F,"HUAURA",'Planificación 2026-1'!W:W,C155,'Planificación 2026-1'!H:H,"DE"))&gt;0,"P08"," ")</f>
        <v xml:space="preserve"> </v>
      </c>
      <c r="BP155" s="108" t="str">
        <f>IF(SUM(COUNTIFS('Planificación 2026-1'!F:F,"HUAURA",'Planificación 2026-1'!W:W,C155,'Planificación 2026-1'!H:H,"OB"))&gt;0,"P09"," ")</f>
        <v xml:space="preserve"> </v>
      </c>
      <c r="BQ155" s="108" t="str">
        <f>IF(SUM(COUNTIFS('Planificación 2026-1'!F:F,"HUAURA",'Planificación 2026-1'!W:W,C155,'Planificación 2026-1'!H:H,"MH"))&gt;0,"P31"," ")</f>
        <v xml:space="preserve"> </v>
      </c>
      <c r="BR155" s="108" t="str">
        <f>IF(SUM(COUNTIFS('Planificación 2026-1'!F:F,"HUAURA",'Planificación 2026-1'!W:W,C155,'Planificación 2026-1'!H:H,"IC"))&gt;0,"P32"," ")</f>
        <v xml:space="preserve"> </v>
      </c>
      <c r="BS155" s="108" t="str">
        <f>IF(SUM(COUNTIFS('Planificación 2026-1'!F:F,"HUAURA",'Planificación 2026-1'!W:W,C155,'Planificación 2026-1'!H:H,"AR"))&gt;0,"P34"," ")</f>
        <v xml:space="preserve"> </v>
      </c>
      <c r="BT155" s="108" t="str">
        <f>IF(SUM(COUNTIFS('Planificación 2026-1'!F:F,"HUAURA",'Planificación 2026-1'!W:W,C155,'Planificación 2026-1'!H:H,"T1"))&gt;0,"P35"," ")</f>
        <v xml:space="preserve"> </v>
      </c>
      <c r="BU155" s="108" t="str">
        <f>IF(SUM(COUNTIFS('Planificación 2026-1'!F:F,"HUAURA",'Planificación 2026-1'!W:W,C155,'Planificación 2026-1'!H:H,"T3"))&gt;0,"P36"," ")</f>
        <v xml:space="preserve"> </v>
      </c>
      <c r="BV155" s="108" t="str">
        <f>IF(SUM(COUNTIFS('Planificación 2026-1'!F:F,"HUAURA",'Planificación 2026-1'!W:W,C155,'Planificación 2026-1'!H:H,"T2"))&gt;0,"P37"," ")</f>
        <v xml:space="preserve"> </v>
      </c>
      <c r="BW155" s="108" t="str">
        <f>IF(SUM(COUNTIFS('Planificación 2026-1'!F:F,"HUAURA",'Planificación 2026-1'!W:W,C155,'Planificación 2026-1'!H:H,"AE"))&gt;0,"P38"," ")</f>
        <v xml:space="preserve"> </v>
      </c>
      <c r="BX155" s="108" t="str">
        <f>IF(SUM(COUNTIFS('Planificación 2026-1'!F:F,"HUAURA",'Planificación 2026-1'!W:W,C155,'Planificación 2026-1'!H:H,"T4"))&gt;0,"P55"," ")</f>
        <v xml:space="preserve"> </v>
      </c>
      <c r="BY155" s="109">
        <f>SUMIFS('Planificación 2026-1'!R:R,'Planificación 2026-1'!W:W,C155,'Planificación 2026-1'!H:H,"AF",'Planificación 2026-1'!I:I,"&gt;2")</f>
        <v>0</v>
      </c>
      <c r="BZ155" s="109">
        <f>SUMIFS('Planificación 2026-1'!R:R,'Planificación 2026-1'!W:W,C155,'Planificación 2026-1'!H:H,"EN",'Planificación 2026-1'!I:I,"&gt;2")</f>
        <v>0</v>
      </c>
      <c r="CA155" s="109">
        <f>SUMIFS('Planificación 2026-1'!R:R,'Planificación 2026-1'!W:W,C155,'Planificación 2026-1'!H:H,"IS",'Planificación 2026-1'!I:I,"&gt;2")</f>
        <v>0</v>
      </c>
      <c r="CB155" s="109">
        <f>SUMIFS('Planificación 2026-1'!R:R,'Planificación 2026-1'!W:W,C155,'Planificación 2026-1'!H:H,"PS",'Planificación 2026-1'!I:I,"&gt;2")</f>
        <v>0</v>
      </c>
      <c r="CC155" s="109">
        <f>SUMIFS('Planificación 2026-1'!R:R,'Planificación 2026-1'!W:W,C155,'Planificación 2026-1'!H:H,"IN",'Planificación 2026-1'!I:I,"&gt;2")</f>
        <v>0</v>
      </c>
      <c r="CD155" s="109">
        <f>SUMIFS('Planificación 2026-1'!R:R,'Planificación 2026-1'!W:W,C155,'Planificación 2026-1'!H:H,"CA",'Planificación 2026-1'!I:I,"&gt;2")</f>
        <v>0</v>
      </c>
      <c r="CE155" s="109">
        <f>SUMIFS('Planificación 2026-1'!R:R,'Planificación 2026-1'!W:W,C155,'Planificación 2026-1'!H:H,"DE",'Planificación 2026-1'!I:I,"&gt;2")</f>
        <v>0</v>
      </c>
      <c r="CF155" s="109">
        <f>SUMIFS('Planificación 2026-1'!R:R,'Planificación 2026-1'!W:W,C155,'Planificación 2026-1'!H:H,"OB",'Planificación 2026-1'!I:I,"&gt;2")</f>
        <v>0</v>
      </c>
      <c r="CG155" s="109">
        <f>SUMIFS('Planificación 2026-1'!R:R,'Planificación 2026-1'!W:W,C155,'Planificación 2026-1'!H:H,"MH",'Planificación 2026-1'!I:I,"&gt;2")</f>
        <v>0</v>
      </c>
      <c r="CH155" s="109">
        <f>SUMIFS('Planificación 2026-1'!R:R,'Planificación 2026-1'!W:W,C155,'Planificación 2026-1'!H:H,"IC",'Planificación 2026-1'!I:I,"&gt;2")</f>
        <v>0</v>
      </c>
      <c r="CI155" s="109">
        <f>SUMIFS('Planificación 2026-1'!R:R,'Planificación 2026-1'!W:W,C155,'Planificación 2026-1'!H:H,"AR",'Planificación 2026-1'!I:I,"&gt;2")</f>
        <v>0</v>
      </c>
      <c r="CJ155" s="109">
        <f>SUMIFS('Planificación 2026-1'!R:R,'Planificación 2026-1'!W:W,C155,'Planificación 2026-1'!H:H,"T1",'Planificación 2026-1'!I:I,"&gt;2")</f>
        <v>0</v>
      </c>
      <c r="CK155" s="109">
        <f>SUMIFS('Planificación 2026-1'!R:R,'Planificación 2026-1'!W:W,C155,'Planificación 2026-1'!H:H,"T3",'Planificación 2026-1'!I:I,"&gt;2")</f>
        <v>0</v>
      </c>
      <c r="CL155" s="109">
        <f>SUMIFS('Planificación 2026-1'!R:R,'Planificación 2026-1'!W:W,C155,'Planificación 2026-1'!H:H,"T2",'Planificación 2026-1'!I:I,"&gt;2")</f>
        <v>0</v>
      </c>
      <c r="CM155" s="109">
        <f>SUMIFS('Planificación 2026-1'!R:R,'Planificación 2026-1'!W:W,C155,'Planificación 2026-1'!H:H,"AE",'Planificación 2026-1'!I:I,"&gt;2")</f>
        <v>0</v>
      </c>
      <c r="CN155" s="109">
        <f>SUMIFS('Planificación 2026-1'!R:R,'Planificación 2026-1'!W:W,C155,'Planificación 2026-1'!H:H,"T4",'Planificación 2026-1'!I:I,"&gt;2")</f>
        <v>0</v>
      </c>
      <c r="CO155" s="109">
        <f>SUMIFS('Planificación 2026-1'!R:R,'Planificación 2026-1'!W:W,C155,'Planificación 2026-1'!H:H,"AF",'Planificación 2026-1'!I:I,"&lt;3")</f>
        <v>0</v>
      </c>
      <c r="CP155" s="109">
        <f>SUMIFS('Planificación 2026-1'!R:R,'Planificación 2026-1'!W:W,C155,'Planificación 2026-1'!H:H,"EN",'Planificación 2026-1'!I:I,"&lt;3")</f>
        <v>0</v>
      </c>
      <c r="CQ155" s="109">
        <f>SUMIFS('Planificación 2026-1'!R:R,'Planificación 2026-1'!W:W,C155,'Planificación 2026-1'!H:H,"IS",'Planificación 2026-1'!I:I,"&lt;3")</f>
        <v>0</v>
      </c>
      <c r="CR155" s="109">
        <f>SUMIFS('Planificación 2026-1'!R:R,'Planificación 2026-1'!W:W,C155,'Planificación 2026-1'!H:H,"PS",'Planificación 2026-1'!I:I,"&lt;3")</f>
        <v>0</v>
      </c>
      <c r="CS155" s="109">
        <f>SUMIFS('Planificación 2026-1'!R:R,'Planificación 2026-1'!W:W,C155,'Planificación 2026-1'!H:H,"IN",'Planificación 2026-1'!I:I,"&lt;3")</f>
        <v>0</v>
      </c>
      <c r="CT155" s="109">
        <f>SUMIFS('Planificación 2026-1'!R:R,'Planificación 2026-1'!W:W,C155,'Planificación 2026-1'!H:H,"CA",'Planificación 2026-1'!I:I,"&lt;3")</f>
        <v>0</v>
      </c>
      <c r="CU155" s="109">
        <f>SUMIFS('Planificación 2026-1'!R:R,'Planificación 2026-1'!W:W,C155,'Planificación 2026-1'!H:H,"DE",'Planificación 2026-1'!I:I,"&lt;3")</f>
        <v>0</v>
      </c>
      <c r="CV155" s="109">
        <f>SUMIFS('Planificación 2026-1'!R:R,'Planificación 2026-1'!W:W,C155,'Planificación 2026-1'!H:H,"OB",'Planificación 2026-1'!I:I,"&lt;3")</f>
        <v>0</v>
      </c>
      <c r="CW155" s="109">
        <f>SUMIFS('Planificación 2026-1'!R:R,'Planificación 2026-1'!W:W,C155,'Planificación 2026-1'!H:H,"MH",'Planificación 2026-1'!I:I,"&lt;3")</f>
        <v>0</v>
      </c>
      <c r="CX155" s="109">
        <f>SUMIFS('Planificación 2026-1'!R:R,'Planificación 2026-1'!W:W,C155,'Planificación 2026-1'!H:H,"IC",'Planificación 2026-1'!I:I,"&lt;3")</f>
        <v>0</v>
      </c>
      <c r="CY155" s="109">
        <f>SUMIFS('Planificación 2026-1'!R:R,'Planificación 2026-1'!W:W,C155,'Planificación 2026-1'!H:H,"AR",'Planificación 2026-1'!I:I,"&lt;3")</f>
        <v>0</v>
      </c>
      <c r="CZ155" s="109">
        <f>SUMIFS('Planificación 2026-1'!R:R,'Planificación 2026-1'!W:W,C155,'Planificación 2026-1'!H:H,"T1",'Planificación 2026-1'!I:I,"&lt;3")</f>
        <v>0</v>
      </c>
      <c r="DA155" s="109">
        <f>SUMIFS('Planificación 2026-1'!R:R,'Planificación 2026-1'!W:W,C155,'Planificación 2026-1'!H:H,"T3",'Planificación 2026-1'!I:I,"&lt;3")</f>
        <v>0</v>
      </c>
      <c r="DB155" s="109">
        <f>SUMIFS('Planificación 2026-1'!R:R,'Planificación 2026-1'!W:W,C155,'Planificación 2026-1'!H:H,"T2",'Planificación 2026-1'!I:I,"&lt;3")</f>
        <v>0</v>
      </c>
      <c r="DC155" s="109">
        <f>SUMIFS('Planificación 2026-1'!R:R,'Planificación 2026-1'!W:W,C155,'Planificación 2026-1'!H:H,"AE",'Planificación 2026-1'!I:I,"&lt;3")</f>
        <v>0</v>
      </c>
      <c r="DD155" s="109">
        <f>SUMIFS('Planificación 2026-1'!R:R,'Planificación 2026-1'!W:W,C155,'Planificación 2026-1'!H:H,"T4",'Planificación 2026-1'!I:I,"&lt;3")</f>
        <v>0</v>
      </c>
      <c r="DE155" s="108" t="str">
        <f t="shared" si="27"/>
        <v/>
      </c>
      <c r="DF155" s="41">
        <f>IF(C155="","",SUMIFS('Planificación 2026-1'!R:R,'Planificación 2026-1'!W:W,C155,'Planificación 2026-1'!F:F,"PRINCIPAL",'Planificación 2026-1'!X:X,"VIRTUAL"))</f>
        <v>0</v>
      </c>
      <c r="DG155" s="41">
        <f>IF(C155="","",SUMIFS('Planificación 2026-1'!R:R,'Planificación 2026-1'!W:W,C155,'Planificación 2026-1'!F:F,"PRINCIPAL",'Planificación 2026-1'!X:X,"PRESENCIAL"))</f>
        <v>0</v>
      </c>
      <c r="DH155" s="41">
        <f>IF(C155="","",SUMIFS('Planificación 2026-1'!R:R,'Planificación 2026-1'!W:W,C155,'Planificación 2026-1'!F:F,"PRINCIPAL",'Planificación 2026-1'!X:X,"HIBRIDO PRESENCIAL"))</f>
        <v>0</v>
      </c>
      <c r="DI155" s="108" t="str">
        <f t="shared" si="28"/>
        <v/>
      </c>
      <c r="DJ155" s="108">
        <f>IF(C155="","",SUMIFS('Planificación 2026-1'!R:R,'Planificación 2026-1'!W:W,C155,'Planificación 2026-1'!F:F,"FILIAL",'Planificación 2026-1'!X:X,"VIRTUAL"))</f>
        <v>0</v>
      </c>
      <c r="DK155" s="110">
        <f>IF(C155="","",SUMIFS('Planificación 2026-1'!R:R,'Planificación 2026-1'!W:W,C155,'Planificación 2026-1'!F:F,"FILIAL",'Planificación 2026-1'!X:X,"PRESENCIAL"))</f>
        <v>0</v>
      </c>
      <c r="DL155" s="61">
        <f>IF(C155="","",SUMIFS('Planificación 2026-1'!R:R,'Planificación 2026-1'!W:W,C155,'Planificación 2026-1'!F:F,"FILIAL",'Planificación 2026-1'!X:X,"HIBRIDO PRESENCIAL"))</f>
        <v>0</v>
      </c>
      <c r="DM155" s="111" t="str">
        <f t="shared" si="29"/>
        <v/>
      </c>
      <c r="DN155" s="108">
        <f>IF(C155="","",SUMIFS('Planificación 2026-1'!R:R,'Planificación 2026-1'!W:W,C155,'Planificación 2026-1'!F:F,"SUNAMPE",'Planificación 2026-1'!X:X,"VIRTUAL"))</f>
        <v>0</v>
      </c>
      <c r="DO155" s="61">
        <f>IF(C155="","",SUMIFS('Planificación 2026-1'!R:R,'Planificación 2026-1'!W:W,C155,'Planificación 2026-1'!F:F,"SUNAMPE",'Planificación 2026-1'!X:X,"PRESENCIAL"))</f>
        <v>0</v>
      </c>
      <c r="DP155" s="111" t="str">
        <f t="shared" si="30"/>
        <v/>
      </c>
      <c r="DQ155" s="108">
        <f>IF(C155="","",SUMIFS('Planificación 2026-1'!R:R,'Planificación 2026-1'!W:W,C155,'Planificación 2026-1'!F:F,"HUAURA",'Planificación 2026-1'!X:X,"VIRTUAL"))</f>
        <v>0</v>
      </c>
      <c r="DR155" s="61">
        <f>IF(C155="","",SUMIFS('Planificación 2026-1'!R:R,'Planificación 2026-1'!W:W,C155,'Planificación 2026-1'!F:F,"HUAURA",'Planificación 2026-1'!X:X,"PRESENCIAL"))</f>
        <v>0</v>
      </c>
      <c r="DS155" s="76">
        <f>SUMIFS('Planificación 2026-1'!R:R,'Planificación 2026-1'!W:W,C155,'Planificación 2026-1'!F:F,"PRINCIPAL",'Planificación 2026-1'!X:X,"VIRTUAL",'Planificación 2026-1'!I:I,"&gt;2")</f>
        <v>0</v>
      </c>
      <c r="DT155" s="76">
        <f>SUMIFS('Planificación 2026-1'!R:R,'Planificación 2026-1'!W:W,C155,'Planificación 2026-1'!F:F,"PRINCIPAL",'Planificación 2026-1'!X:X,"&lt;&gt;VIRTUAL",'Planificación 2026-1'!I:I,"&gt;2")</f>
        <v>0</v>
      </c>
      <c r="DU155" s="76">
        <f>SUMIFS('Planificación 2026-1'!R:R,'Planificación 2026-1'!W:W,C155,'Planificación 2026-1'!F:F,"SUNAMPE",'Planificación 2026-1'!X:X,"VIRTUAL",'Planificación 2026-1'!I:I,"&gt;2")</f>
        <v>0</v>
      </c>
      <c r="DV155" s="76">
        <f>SUMIFS('Planificación 2026-1'!R:R,'Planificación 2026-1'!W:W,C155,'Planificación 2026-1'!F:F,"SUNAMPE",'Planificación 2026-1'!X:X,"&lt;&gt;VIRTUAL",'Planificación 2026-1'!I:I,"&gt;2")</f>
        <v>0</v>
      </c>
      <c r="DW155" s="76">
        <f>SUMIFS('Planificación 2026-1'!R:R,'Planificación 2026-1'!W:W,C155,'Planificación 2026-1'!F:F,"FILIAL",'Planificación 2026-1'!X:X,"VIRTUAL",'Planificación 2026-1'!I:I,"&gt;2")</f>
        <v>0</v>
      </c>
      <c r="DX155" s="76">
        <f>SUMIFS('Planificación 2026-1'!R:R,'Planificación 2026-1'!W:W,C155,'Planificación 2026-1'!F:F,"FILIAL",'Planificación 2026-1'!X:X,"&lt;&gt;VIRTUAL",'Planificación 2026-1'!I:I,"&gt;2")</f>
        <v>0</v>
      </c>
      <c r="DY155" s="76">
        <f>SUMIFS('Planificación 2026-1'!R:R,'Planificación 2026-1'!W:W,C155,'Planificación 2026-1'!F:F,"PORUMA",'Planificación 2026-1'!X:X,"VIRTUAL",'Planificación 2026-1'!I:I,"&gt;2")</f>
        <v>0</v>
      </c>
      <c r="DZ155" s="76">
        <f>SUMIFS('Planificación 2026-1'!R:R,'Planificación 2026-1'!W:W,C155,'Planificación 2026-1'!F:F,"PORUMA",'Planificación 2026-1'!X:X,"&lt;&gt;VIRTUAL",'Planificación 2026-1'!I:I,"&gt;2")</f>
        <v>0</v>
      </c>
      <c r="EA155" s="76">
        <f>SUMIFS('Planificación 2026-1'!R:R,'Planificación 2026-1'!W:W,C155,'Planificación 2026-1'!F:F,"HUAURA",'Planificación 2026-1'!X:X,"VIRTUAL",'Planificación 2026-1'!I:I,"&gt;2")</f>
        <v>0</v>
      </c>
      <c r="EB155" s="76">
        <f>SUMIFS('Planificación 2026-1'!R:R,'Planificación 2026-1'!W:W,C155,'Planificación 2026-1'!F:F,"HUAURA",'Planificación 2026-1'!X:X,"&lt;&gt;VIRTUAL",'Planificación 2026-1'!I:I,"&gt;2")</f>
        <v>0</v>
      </c>
      <c r="EC155" s="76">
        <f>SUMIFS('Planificación 2026-1'!R:R,'Planificación 2026-1'!W:W,C155,'Planificación 2026-1'!F:F,"PRINCIPAL",'Planificación 2026-1'!X:X,"VIRTUAL",'Planificación 2026-1'!I:I,"&lt;3")</f>
        <v>0</v>
      </c>
      <c r="ED155" s="76">
        <f>SUMIFS('Planificación 2026-1'!R:R,'Planificación 2026-1'!W:W,C155,'Planificación 2026-1'!F:F,"PRINCIPAL",'Planificación 2026-1'!X:X,"&lt;&gt;VIRTUAL",'Planificación 2026-1'!I:I,"&lt;3")</f>
        <v>0</v>
      </c>
      <c r="EE155" s="76">
        <f>SUMIFS('Planificación 2026-1'!R:R,'Planificación 2026-1'!W:W,C155,'Planificación 2026-1'!F:F,"SUNAMPE",'Planificación 2026-1'!X:X,"VIRTUAL",'Planificación 2026-1'!I:I,"&lt;3")</f>
        <v>0</v>
      </c>
      <c r="EF155" s="76">
        <f>SUMIFS('Planificación 2026-1'!R:R,'Planificación 2026-1'!W:W,C155,'Planificación 2026-1'!F:F,"SUNAMPE",'Planificación 2026-1'!X:X,"&lt;&gt;VIRTUAL",'Planificación 2026-1'!I:I,"&lt;3")</f>
        <v>0</v>
      </c>
      <c r="EG155" s="76">
        <f>SUMIFS('Planificación 2026-1'!R:R,'Planificación 2026-1'!W:W,C155,'Planificación 2026-1'!F:F,"FILIAL",'Planificación 2026-1'!X:X,"VIRTUAL",'Planificación 2026-1'!I:I,"&lt;3")</f>
        <v>0</v>
      </c>
      <c r="EH155" s="76">
        <f>SUMIFS('Planificación 2026-1'!R:R,'Planificación 2026-1'!W:W,C155,'Planificación 2026-1'!F:F,"FILIAL",'Planificación 2026-1'!X:X,"&lt;&gt;VIRTUAL",'Planificación 2026-1'!I:I,"&lt;3")</f>
        <v>0</v>
      </c>
      <c r="EI155" s="76">
        <f>SUMIFS('Planificación 2026-1'!R:R,'Planificación 2026-1'!W:W,C155,'Planificación 2026-1'!F:F,"PORUMA",'Planificación 2026-1'!X:X,"VIRTUAL",'Planificación 2026-1'!I:I,"&lt;3")</f>
        <v>0</v>
      </c>
      <c r="EJ155" s="76">
        <f>SUMIFS('Planificación 2026-1'!R:R,'Planificación 2026-1'!W:W,C155,'Planificación 2026-1'!F:F,"PORUMA",'Planificación 2026-1'!X:X,"&lt;&gt;VIRTUAL",'Planificación 2026-1'!I:I,"&lt;3")</f>
        <v>0</v>
      </c>
      <c r="EK155" s="76">
        <f>SUMIFS('Planificación 2026-1'!R:R,'Planificación 2026-1'!W:W,C155,'Planificación 2026-1'!F:F,"HUAURA",'Planificación 2026-1'!X:X,"VIRTUAL",'Planificación 2026-1'!I:I,"&lt;3")</f>
        <v>0</v>
      </c>
      <c r="EL155" s="76">
        <f>SUMIFS('Planificación 2026-1'!R:R,'Planificación 2026-1'!W:W,C155,'Planificación 2026-1'!F:F,"HUAURA",'Planificación 2026-1'!X:X,"&lt;&gt;VIRTUAL",'Planificación 2026-1'!I:I,"&lt;3")</f>
        <v>0</v>
      </c>
      <c r="EM155" s="76"/>
      <c r="EN155" s="76">
        <f t="shared" si="23"/>
        <v>0</v>
      </c>
      <c r="EO155" s="76">
        <f t="shared" si="24"/>
        <v>0</v>
      </c>
      <c r="EP155" s="76" t="b">
        <f t="shared" si="25"/>
        <v>1</v>
      </c>
      <c r="EQ155" s="76" t="str">
        <f t="shared" si="26"/>
        <v/>
      </c>
      <c r="ER155" s="76" t="str">
        <f t="shared" si="31"/>
        <v>PRESENCIAL</v>
      </c>
    </row>
    <row r="156" spans="1:148" hidden="1">
      <c r="A156" s="83"/>
      <c r="B156" s="119">
        <v>153</v>
      </c>
      <c r="C156" s="115" t="s">
        <v>328</v>
      </c>
      <c r="D156" s="112">
        <f>SUMIF('Planificación 2026-1'!W:W,C156,'Planificación 2026-1'!R:R)</f>
        <v>0</v>
      </c>
      <c r="E156" s="114" t="s">
        <v>170</v>
      </c>
      <c r="F156" s="115" t="s">
        <v>171</v>
      </c>
      <c r="G156" s="115" t="s">
        <v>153</v>
      </c>
      <c r="H156" s="115" t="s">
        <v>122</v>
      </c>
      <c r="I156" s="107" t="str">
        <f>IF(SUM(COUNTIFS('Planificación 2026-1'!F:F,"PRINCIPAL",'Planificación 2026-1'!W:W,C156,'Planificación 2026-1'!H:H,"AF"))&gt;0,"P01"," ")</f>
        <v xml:space="preserve"> </v>
      </c>
      <c r="J156" s="108" t="str">
        <f>IF(SUM(COUNTIFS('Planificación 2026-1'!F:F,"PRINCIPAL",'Planificación 2026-1'!W:W,C156,'Planificación 2026-1'!H:H,"EN"))&gt;0,"P02"," ")</f>
        <v xml:space="preserve"> </v>
      </c>
      <c r="K156" s="108" t="str">
        <f>IF(SUM(COUNTIFS('Planificación 2026-1'!F:F,"PRINCIPAL",'Planificación 2026-1'!W:W,C156,'Planificación 2026-1'!H:H,"IS"))&gt;0,"P03"," ")</f>
        <v xml:space="preserve"> </v>
      </c>
      <c r="L156" s="108" t="str">
        <f>IF(SUM(COUNTIFS('Planificación 2026-1'!F:F,"PRINCIPAL",'Planificación 2026-1'!W:W,C156,'Planificación 2026-1'!H:H,"PS"))&gt;0,"P04"," ")</f>
        <v xml:space="preserve"> </v>
      </c>
      <c r="M156" s="108"/>
      <c r="N156" s="108" t="str">
        <f>IF(SUM(COUNTIFS('Planificación 2026-1'!F:F,"PRINCIPAL",'Planificación 2026-1'!W:W,C156,'Planificación 2026-1'!H:H,"IN"))&gt;0,"P06"," ")</f>
        <v xml:space="preserve"> </v>
      </c>
      <c r="O156" s="108" t="str">
        <f>IF(SUM(COUNTIFS('Planificación 2026-1'!F:F,"PRINCIPAL",'Planificación 2026-1'!W:W,C156,'Planificación 2026-1'!H:H,"CA"))&gt;0,"P07"," ")</f>
        <v xml:space="preserve"> </v>
      </c>
      <c r="P156" s="108" t="str">
        <f>IF(SUM(COUNTIFS('Planificación 2026-1'!F:F,"PRINCIPAL",'Planificación 2026-1'!W:W,C156,'Planificación 2026-1'!H:H,"DE"))&gt;0,"P08"," ")</f>
        <v xml:space="preserve"> </v>
      </c>
      <c r="Q156" s="108" t="str">
        <f>IF(SUM(COUNTIFS('Planificación 2026-1'!F:F,"PRINCIPAL",'Planificación 2026-1'!W:W,C156,'Planificación 2026-1'!H:H,"OB"))&gt;0,"P09"," ")</f>
        <v xml:space="preserve"> </v>
      </c>
      <c r="R156" s="108" t="str">
        <f>IF(SUM(COUNTIFS('Planificación 2026-1'!F:F,"PRINCIPAL",'Planificación 2026-1'!W:W,C156,'Planificación 2026-1'!H:H,"MH"))&gt;0,"P31"," ")</f>
        <v xml:space="preserve"> </v>
      </c>
      <c r="S156" s="108" t="str">
        <f>IF(SUM(COUNTIFS('Planificación 2026-1'!F:F,"PRINCIPAL",'Planificación 2026-1'!W:W,C156,'Planificación 2026-1'!H:H,"IC"))&gt;0,"P32"," ")</f>
        <v xml:space="preserve"> </v>
      </c>
      <c r="T156" s="108" t="str">
        <f>IF(SUM(COUNTIFS('Planificación 2026-1'!F:F,"PRINCIPAL",'Planificación 2026-1'!W:W,C156,'Planificación 2026-1'!H:H,"AR"))&gt;0,"P34"," ")</f>
        <v xml:space="preserve"> </v>
      </c>
      <c r="U156" s="108" t="str">
        <f>IF(SUM(COUNTIFS('Planificación 2026-1'!F:F,"PRINCIPAL",'Planificación 2026-1'!W:W,C156,'Planificación 2026-1'!H:H,"T1"))&gt;0,"P35"," ")</f>
        <v xml:space="preserve"> </v>
      </c>
      <c r="V156" s="108" t="str">
        <f>IF(SUM(COUNTIFS('Planificación 2026-1'!F:F,"PRINCIPAL",'Planificación 2026-1'!W:W,C156,'Planificación 2026-1'!H:H,"T3"))&gt;0,"P36"," ")</f>
        <v xml:space="preserve"> </v>
      </c>
      <c r="W156" s="108" t="str">
        <f>IF(SUM(COUNTIFS('Planificación 2026-1'!F:F,"PRINCIPAL",'Planificación 2026-1'!W:W,C156,'Planificación 2026-1'!H:H,"T2"))&gt;0,"P37"," ")</f>
        <v xml:space="preserve"> </v>
      </c>
      <c r="X156" s="108" t="str">
        <f>IF(SUM(COUNTIFS('Planificación 2026-1'!F:F,"PRINCIPAL",'Planificación 2026-1'!W:W,C156,'Planificación 2026-1'!H:H,"AE"))&gt;0,"P38"," ")</f>
        <v xml:space="preserve"> </v>
      </c>
      <c r="Y156" s="108" t="str">
        <f>IF(SUM(COUNTIFS('Planificación 2026-1'!F:F,"PRINCIPAL",'Planificación 2026-1'!W:W,C156,'Planificación 2026-1'!H:H,"T4"))&gt;0,"P55"," ")</f>
        <v xml:space="preserve"> </v>
      </c>
      <c r="Z156" s="108" t="str">
        <f>IF(SUM(COUNTIFS('Planificación 2026-1'!F:F,"FILIAL",'Planificación 2026-1'!W:W,C156,'Planificación 2026-1'!H:H,"AF"))&gt;0," P01"," ")</f>
        <v xml:space="preserve"> </v>
      </c>
      <c r="AA156" s="108" t="str">
        <f>IF(SUM(COUNTIFS('Planificación 2026-1'!F:F,"FILIAL",'Planificación 2026-1'!W:W,C156,'Planificación 2026-1'!H:H,"EN"))&gt;0,"P02"," ")</f>
        <v xml:space="preserve"> </v>
      </c>
      <c r="AB156" s="108" t="str">
        <f>IF(SUM(COUNTIFS('Planificación 2026-1'!F:F,"FILIAL",'Planificación 2026-1'!W:W,C156,'Planificación 2026-1'!H:H,"IS"))&gt;0,"P03"," ")</f>
        <v xml:space="preserve"> </v>
      </c>
      <c r="AC156" s="108" t="str">
        <f>IF(SUM(COUNTIFS('Planificación 2026-1'!F:F,"FILIAL",'Planificación 2026-1'!W:W,C156,'Planificación 2026-1'!H:H,"PS"))&gt;0,"P04"," ")</f>
        <v xml:space="preserve"> </v>
      </c>
      <c r="AD156" s="108"/>
      <c r="AE156" s="108" t="str">
        <f>IF(SUM(COUNTIFS('Planificación 2026-1'!F:F,"FILIAL",'Planificación 2026-1'!W:W,C156,'Planificación 2026-1'!H:H,"IN"))&gt;0,"P06"," ")</f>
        <v xml:space="preserve"> </v>
      </c>
      <c r="AF156" s="108" t="str">
        <f>IF(SUM(COUNTIFS('Planificación 2026-1'!F:F,"FILIAL",'Planificación 2026-1'!W:W,C156,'Planificación 2026-1'!H:H,"CA"))&gt;0,"P07"," ")</f>
        <v xml:space="preserve"> </v>
      </c>
      <c r="AG156" s="108" t="str">
        <f>IF(SUM(COUNTIFS('Planificación 2026-1'!F:F,"FILIAL",'Planificación 2026-1'!W:W,C156,'Planificación 2026-1'!H:H,"DE"))&gt;0,"P08"," ")</f>
        <v xml:space="preserve"> </v>
      </c>
      <c r="AH156" s="108" t="str">
        <f>IF(SUM(COUNTIFS('Planificación 2026-1'!F:F,"FILIAL",'Planificación 2026-1'!W:W,C156,'Planificación 2026-1'!H:H,"OB"))&gt;0,"P09"," ")</f>
        <v xml:space="preserve"> </v>
      </c>
      <c r="AI156" s="108" t="str">
        <f>IF(SUM(COUNTIFS('Planificación 2026-1'!F:F,"FILIAL",'Planificación 2026-1'!W:W,C156,'Planificación 2026-1'!H:H,"MH"))&gt;0,"P31"," ")</f>
        <v xml:space="preserve"> </v>
      </c>
      <c r="AJ156" s="108" t="str">
        <f>IF(SUM(COUNTIFS('Planificación 2026-1'!F:F,"FILIAL",'Planificación 2026-1'!W:W,C156,'Planificación 2026-1'!H:H,"IC"))&gt;0,"P32"," ")</f>
        <v xml:space="preserve"> </v>
      </c>
      <c r="AK156" s="108" t="str">
        <f>IF(SUM(COUNTIFS('Planificación 2026-1'!F:F,"FILIAL",'Planificación 2026-1'!W:W,C156,'Planificación 2026-1'!H:H,"AR"))&gt;0,"P34"," ")</f>
        <v xml:space="preserve"> </v>
      </c>
      <c r="AL156" s="108" t="str">
        <f>IF(SUM(COUNTIFS('Planificación 2026-1'!F:F,"FILIAL",'Planificación 2026-1'!W:W,C156,'Planificación 2026-1'!H:H,"T1"))&gt;0,"P35"," ")</f>
        <v xml:space="preserve"> </v>
      </c>
      <c r="AM156" s="108" t="str">
        <f>IF(SUM(COUNTIFS('Planificación 2026-1'!F:F,"FILIAL",'Planificación 2026-1'!W:W,C156,'Planificación 2026-1'!H:H,"T3"))&gt;0,"P36"," ")</f>
        <v xml:space="preserve"> </v>
      </c>
      <c r="AN156" s="108" t="str">
        <f>IF(SUM(COUNTIFS('Planificación 2026-1'!F:F,"FILIAL",'Planificación 2026-1'!W:W,C156,'Planificación 2026-1'!H:H,"T2"))&gt;0,"P37"," ")</f>
        <v xml:space="preserve"> </v>
      </c>
      <c r="AO156" s="108" t="str">
        <f>IF(SUM(COUNTIFS('Planificación 2026-1'!F:F,"FILIAL",'Planificación 2026-1'!W:W,C156,'Planificación 2026-1'!H:H,"AE"))&gt;0,"P38"," ")</f>
        <v xml:space="preserve"> </v>
      </c>
      <c r="AP156" s="108" t="str">
        <f>IF(SUM(COUNTIFS('Planificación 2026-1'!F:F,"FILIAL",'Planificación 2026-1'!W:W,C156,'Planificación 2026-1'!H:H,"T4"))&gt;0,"P55"," ")</f>
        <v xml:space="preserve"> </v>
      </c>
      <c r="AQ156" s="108" t="str">
        <f>IF(SUM(COUNTIFS('Planificación 2026-1'!F:F,"SUNAMPE",'Planificación 2026-1'!W:W,C156,'Planificación 2026-1'!H:H,"AF"))&gt;0," P01"," ")</f>
        <v xml:space="preserve"> </v>
      </c>
      <c r="AR156" s="108" t="str">
        <f>IF(SUM(COUNTIFS('Planificación 2026-1'!F:F,"SUNAMPE",'Planificación 2026-1'!W:W,C156,'Planificación 2026-1'!H:H,"EN"))&gt;0,"P02"," ")</f>
        <v xml:space="preserve"> </v>
      </c>
      <c r="AS156" s="108" t="str">
        <f>IF(SUM(COUNTIFS('Planificación 2026-1'!F:F,"SUNAMPE",'Planificación 2026-1'!W:W,C156,'Planificación 2026-1'!H:H,"IS"))&gt;0,"P03"," ")</f>
        <v xml:space="preserve"> </v>
      </c>
      <c r="AT156" s="108" t="str">
        <f>IF(SUM(COUNTIFS('Planificación 2026-1'!F:F,"SUNAMPE",'Planificación 2026-1'!W:W,C156,'Planificación 2026-1'!H:H,"PS"))&gt;0,"P04"," ")</f>
        <v xml:space="preserve"> </v>
      </c>
      <c r="AU156" s="108"/>
      <c r="AV156" s="108" t="str">
        <f>IF(SUM(COUNTIFS('Planificación 2026-1'!F:F,"SUNAMPE",'Planificación 2026-1'!W:W,C156,'Planificación 2026-1'!H:H,"IN"))&gt;0,"P06"," ")</f>
        <v xml:space="preserve"> </v>
      </c>
      <c r="AW156" s="108" t="str">
        <f>IF(SUM(COUNTIFS('Planificación 2026-1'!F:F,"SUNAMPE",'Planificación 2026-1'!W:W,C156,'Planificación 2026-1'!H:H,"CA"))&gt;0,"P07"," ")</f>
        <v xml:space="preserve"> </v>
      </c>
      <c r="AX156" s="108" t="str">
        <f>IF(SUM(COUNTIFS('Planificación 2026-1'!F:F,"SUNAMPE",'Planificación 2026-1'!W:W,C156,'Planificación 2026-1'!H:H,"DE"))&gt;0,"P08"," ")</f>
        <v xml:space="preserve"> </v>
      </c>
      <c r="AY156" s="108" t="str">
        <f>IF(SUM(COUNTIFS('Planificación 2026-1'!F:F,"SUNAMPE",'Planificación 2026-1'!W:W,C156,'Planificación 2026-1'!H:H,"OB"))&gt;0,"P09"," ")</f>
        <v xml:space="preserve"> </v>
      </c>
      <c r="AZ156" s="108" t="str">
        <f>IF(SUM(COUNTIFS('Planificación 2026-1'!F:F,"SUNAMPE",'Planificación 2026-1'!W:W,C156,'Planificación 2026-1'!H:H,"MH"))&gt;0,"P31"," ")</f>
        <v xml:space="preserve"> </v>
      </c>
      <c r="BA156" s="108" t="str">
        <f>IF(SUM(COUNTIFS('Planificación 2026-1'!F:F,"SUNAMPE",'Planificación 2026-1'!W:W,C156,'Planificación 2026-1'!H:H,"IC"))&gt;0,"P32"," ")</f>
        <v xml:space="preserve"> </v>
      </c>
      <c r="BB156" s="108" t="str">
        <f>IF(SUM(COUNTIFS('Planificación 2026-1'!F:F,"SUNAMPE",'Planificación 2026-1'!W:W,C156,'Planificación 2026-1'!H:H,"AR"))&gt;0,"P34"," ")</f>
        <v xml:space="preserve"> </v>
      </c>
      <c r="BC156" s="108" t="str">
        <f>IF(SUM(COUNTIFS('Planificación 2026-1'!F:F,"SUNAMPE",'Planificación 2026-1'!W:W,C156,'Planificación 2026-1'!H:H,"T1"))&gt;0,"P35"," ")</f>
        <v xml:space="preserve"> </v>
      </c>
      <c r="BD156" s="108" t="str">
        <f>IF(SUM(COUNTIFS('Planificación 2026-1'!F:F,"SUNAMPE",'Planificación 2026-1'!W:W,C156,'Planificación 2026-1'!H:H,"T3"))&gt;0,"P36"," ")</f>
        <v xml:space="preserve"> </v>
      </c>
      <c r="BE156" s="108" t="str">
        <f>IF(SUM(COUNTIFS('Planificación 2026-1'!F:F,"SUNAMPE",'Planificación 2026-1'!W:W,C156,'Planificación 2026-1'!H:H,"T2"))&gt;0,"P37"," ")</f>
        <v xml:space="preserve"> </v>
      </c>
      <c r="BF156" s="108" t="str">
        <f>IF(SUM(COUNTIFS('Planificación 2026-1'!F:F,"SUNAMPE",'Planificación 2026-1'!W:W,C156,'Planificación 2026-1'!H:H,"AE"))&gt;0,"P38"," ")</f>
        <v xml:space="preserve"> </v>
      </c>
      <c r="BG156" s="108" t="str">
        <f>IF(SUM(COUNTIFS('Planificación 2026-1'!F:F,"SUNAMPE",'Planificación 2026-1'!W:W,C156,'Planificación 2026-1'!H:H,"T4"))&gt;0,"P55"," ")</f>
        <v xml:space="preserve"> </v>
      </c>
      <c r="BH156" s="108" t="str">
        <f>IF(SUM(COUNTIFS('Planificación 2026-1'!F:F,"HUAURA",'Planificación 2026-1'!W:W,C156,'Planificación 2026-1'!H:H,"AF"))&gt;0," P01"," ")</f>
        <v xml:space="preserve"> </v>
      </c>
      <c r="BI156" s="108" t="str">
        <f>IF(SUM(COUNTIFS('Planificación 2026-1'!F:F,"HUAURA",'Planificación 2026-1'!W:W,C156,'Planificación 2026-1'!H:H,"EN"))&gt;0,"P02"," ")</f>
        <v xml:space="preserve"> </v>
      </c>
      <c r="BJ156" s="108" t="str">
        <f>IF(SUM(COUNTIFS('Planificación 2026-1'!F:F,"HUAURA",'Planificación 2026-1'!W:W,C156,'Planificación 2026-1'!H:H,"IS"))&gt;0,"P03"," ")</f>
        <v xml:space="preserve"> </v>
      </c>
      <c r="BK156" s="108" t="str">
        <f>IF(SUM(COUNTIFS('Planificación 2026-1'!F:F,"HUAURA",'Planificación 2026-1'!W:W,C156,'Planificación 2026-1'!H:H,"PS"))&gt;0,"P04"," ")</f>
        <v xml:space="preserve"> </v>
      </c>
      <c r="BL156" s="108"/>
      <c r="BM156" s="108" t="str">
        <f>IF(SUM(COUNTIFS('Planificación 2026-1'!F:F,"HUAURA",'Planificación 2026-1'!W:W,C156,'Planificación 2026-1'!H:H,"IN"))&gt;0,"P06"," ")</f>
        <v xml:space="preserve"> </v>
      </c>
      <c r="BN156" s="108" t="str">
        <f>IF(SUM(COUNTIFS('Planificación 2026-1'!F:F,"HUAURA",'Planificación 2026-1'!W:W,C156,'Planificación 2026-1'!H:H,"CA"))&gt;0,"P07"," ")</f>
        <v xml:space="preserve"> </v>
      </c>
      <c r="BO156" s="108" t="str">
        <f>IF(SUM(COUNTIFS('Planificación 2026-1'!F:F,"HUAURA",'Planificación 2026-1'!W:W,C156,'Planificación 2026-1'!H:H,"DE"))&gt;0,"P08"," ")</f>
        <v xml:space="preserve"> </v>
      </c>
      <c r="BP156" s="108" t="str">
        <f>IF(SUM(COUNTIFS('Planificación 2026-1'!F:F,"HUAURA",'Planificación 2026-1'!W:W,C156,'Planificación 2026-1'!H:H,"OB"))&gt;0,"P09"," ")</f>
        <v xml:space="preserve"> </v>
      </c>
      <c r="BQ156" s="108" t="str">
        <f>IF(SUM(COUNTIFS('Planificación 2026-1'!F:F,"HUAURA",'Planificación 2026-1'!W:W,C156,'Planificación 2026-1'!H:H,"MH"))&gt;0,"P31"," ")</f>
        <v xml:space="preserve"> </v>
      </c>
      <c r="BR156" s="108" t="str">
        <f>IF(SUM(COUNTIFS('Planificación 2026-1'!F:F,"HUAURA",'Planificación 2026-1'!W:W,C156,'Planificación 2026-1'!H:H,"IC"))&gt;0,"P32"," ")</f>
        <v xml:space="preserve"> </v>
      </c>
      <c r="BS156" s="108" t="str">
        <f>IF(SUM(COUNTIFS('Planificación 2026-1'!F:F,"HUAURA",'Planificación 2026-1'!W:W,C156,'Planificación 2026-1'!H:H,"AR"))&gt;0,"P34"," ")</f>
        <v xml:space="preserve"> </v>
      </c>
      <c r="BT156" s="108" t="str">
        <f>IF(SUM(COUNTIFS('Planificación 2026-1'!F:F,"HUAURA",'Planificación 2026-1'!W:W,C156,'Planificación 2026-1'!H:H,"T1"))&gt;0,"P35"," ")</f>
        <v xml:space="preserve"> </v>
      </c>
      <c r="BU156" s="108" t="str">
        <f>IF(SUM(COUNTIFS('Planificación 2026-1'!F:F,"HUAURA",'Planificación 2026-1'!W:W,C156,'Planificación 2026-1'!H:H,"T3"))&gt;0,"P36"," ")</f>
        <v xml:space="preserve"> </v>
      </c>
      <c r="BV156" s="108" t="str">
        <f>IF(SUM(COUNTIFS('Planificación 2026-1'!F:F,"HUAURA",'Planificación 2026-1'!W:W,C156,'Planificación 2026-1'!H:H,"T2"))&gt;0,"P37"," ")</f>
        <v xml:space="preserve"> </v>
      </c>
      <c r="BW156" s="108" t="str">
        <f>IF(SUM(COUNTIFS('Planificación 2026-1'!F:F,"HUAURA",'Planificación 2026-1'!W:W,C156,'Planificación 2026-1'!H:H,"AE"))&gt;0,"P38"," ")</f>
        <v xml:space="preserve"> </v>
      </c>
      <c r="BX156" s="108" t="str">
        <f>IF(SUM(COUNTIFS('Planificación 2026-1'!F:F,"HUAURA",'Planificación 2026-1'!W:W,C156,'Planificación 2026-1'!H:H,"T4"))&gt;0,"P55"," ")</f>
        <v xml:space="preserve"> </v>
      </c>
      <c r="BY156" s="109">
        <f>SUMIFS('Planificación 2026-1'!R:R,'Planificación 2026-1'!W:W,C156,'Planificación 2026-1'!H:H,"AF",'Planificación 2026-1'!I:I,"&gt;2")</f>
        <v>0</v>
      </c>
      <c r="BZ156" s="109">
        <f>SUMIFS('Planificación 2026-1'!R:R,'Planificación 2026-1'!W:W,C156,'Planificación 2026-1'!H:H,"EN",'Planificación 2026-1'!I:I,"&gt;2")</f>
        <v>0</v>
      </c>
      <c r="CA156" s="109">
        <f>SUMIFS('Planificación 2026-1'!R:R,'Planificación 2026-1'!W:W,C156,'Planificación 2026-1'!H:H,"IS",'Planificación 2026-1'!I:I,"&gt;2")</f>
        <v>0</v>
      </c>
      <c r="CB156" s="109">
        <f>SUMIFS('Planificación 2026-1'!R:R,'Planificación 2026-1'!W:W,C156,'Planificación 2026-1'!H:H,"PS",'Planificación 2026-1'!I:I,"&gt;2")</f>
        <v>0</v>
      </c>
      <c r="CC156" s="109">
        <f>SUMIFS('Planificación 2026-1'!R:R,'Planificación 2026-1'!W:W,C156,'Planificación 2026-1'!H:H,"IN",'Planificación 2026-1'!I:I,"&gt;2")</f>
        <v>0</v>
      </c>
      <c r="CD156" s="109">
        <f>SUMIFS('Planificación 2026-1'!R:R,'Planificación 2026-1'!W:W,C156,'Planificación 2026-1'!H:H,"CA",'Planificación 2026-1'!I:I,"&gt;2")</f>
        <v>0</v>
      </c>
      <c r="CE156" s="109">
        <f>SUMIFS('Planificación 2026-1'!R:R,'Planificación 2026-1'!W:W,C156,'Planificación 2026-1'!H:H,"DE",'Planificación 2026-1'!I:I,"&gt;2")</f>
        <v>0</v>
      </c>
      <c r="CF156" s="109">
        <f>SUMIFS('Planificación 2026-1'!R:R,'Planificación 2026-1'!W:W,C156,'Planificación 2026-1'!H:H,"OB",'Planificación 2026-1'!I:I,"&gt;2")</f>
        <v>0</v>
      </c>
      <c r="CG156" s="109">
        <f>SUMIFS('Planificación 2026-1'!R:R,'Planificación 2026-1'!W:W,C156,'Planificación 2026-1'!H:H,"MH",'Planificación 2026-1'!I:I,"&gt;2")</f>
        <v>0</v>
      </c>
      <c r="CH156" s="109">
        <f>SUMIFS('Planificación 2026-1'!R:R,'Planificación 2026-1'!W:W,C156,'Planificación 2026-1'!H:H,"IC",'Planificación 2026-1'!I:I,"&gt;2")</f>
        <v>0</v>
      </c>
      <c r="CI156" s="109">
        <f>SUMIFS('Planificación 2026-1'!R:R,'Planificación 2026-1'!W:W,C156,'Planificación 2026-1'!H:H,"AR",'Planificación 2026-1'!I:I,"&gt;2")</f>
        <v>0</v>
      </c>
      <c r="CJ156" s="109">
        <f>SUMIFS('Planificación 2026-1'!R:R,'Planificación 2026-1'!W:W,C156,'Planificación 2026-1'!H:H,"T1",'Planificación 2026-1'!I:I,"&gt;2")</f>
        <v>0</v>
      </c>
      <c r="CK156" s="109">
        <f>SUMIFS('Planificación 2026-1'!R:R,'Planificación 2026-1'!W:W,C156,'Planificación 2026-1'!H:H,"T3",'Planificación 2026-1'!I:I,"&gt;2")</f>
        <v>0</v>
      </c>
      <c r="CL156" s="109">
        <f>SUMIFS('Planificación 2026-1'!R:R,'Planificación 2026-1'!W:W,C156,'Planificación 2026-1'!H:H,"T2",'Planificación 2026-1'!I:I,"&gt;2")</f>
        <v>0</v>
      </c>
      <c r="CM156" s="109">
        <f>SUMIFS('Planificación 2026-1'!R:R,'Planificación 2026-1'!W:W,C156,'Planificación 2026-1'!H:H,"AE",'Planificación 2026-1'!I:I,"&gt;2")</f>
        <v>0</v>
      </c>
      <c r="CN156" s="109">
        <f>SUMIFS('Planificación 2026-1'!R:R,'Planificación 2026-1'!W:W,C156,'Planificación 2026-1'!H:H,"T4",'Planificación 2026-1'!I:I,"&gt;2")</f>
        <v>0</v>
      </c>
      <c r="CO156" s="109">
        <f>SUMIFS('Planificación 2026-1'!R:R,'Planificación 2026-1'!W:W,C156,'Planificación 2026-1'!H:H,"AF",'Planificación 2026-1'!I:I,"&lt;3")</f>
        <v>0</v>
      </c>
      <c r="CP156" s="109">
        <f>SUMIFS('Planificación 2026-1'!R:R,'Planificación 2026-1'!W:W,C156,'Planificación 2026-1'!H:H,"EN",'Planificación 2026-1'!I:I,"&lt;3")</f>
        <v>0</v>
      </c>
      <c r="CQ156" s="109">
        <f>SUMIFS('Planificación 2026-1'!R:R,'Planificación 2026-1'!W:W,C156,'Planificación 2026-1'!H:H,"IS",'Planificación 2026-1'!I:I,"&lt;3")</f>
        <v>0</v>
      </c>
      <c r="CR156" s="109">
        <f>SUMIFS('Planificación 2026-1'!R:R,'Planificación 2026-1'!W:W,C156,'Planificación 2026-1'!H:H,"PS",'Planificación 2026-1'!I:I,"&lt;3")</f>
        <v>0</v>
      </c>
      <c r="CS156" s="109">
        <f>SUMIFS('Planificación 2026-1'!R:R,'Planificación 2026-1'!W:W,C156,'Planificación 2026-1'!H:H,"IN",'Planificación 2026-1'!I:I,"&lt;3")</f>
        <v>0</v>
      </c>
      <c r="CT156" s="109">
        <f>SUMIFS('Planificación 2026-1'!R:R,'Planificación 2026-1'!W:W,C156,'Planificación 2026-1'!H:H,"CA",'Planificación 2026-1'!I:I,"&lt;3")</f>
        <v>0</v>
      </c>
      <c r="CU156" s="109">
        <f>SUMIFS('Planificación 2026-1'!R:R,'Planificación 2026-1'!W:W,C156,'Planificación 2026-1'!H:H,"DE",'Planificación 2026-1'!I:I,"&lt;3")</f>
        <v>0</v>
      </c>
      <c r="CV156" s="109">
        <f>SUMIFS('Planificación 2026-1'!R:R,'Planificación 2026-1'!W:W,C156,'Planificación 2026-1'!H:H,"OB",'Planificación 2026-1'!I:I,"&lt;3")</f>
        <v>0</v>
      </c>
      <c r="CW156" s="109">
        <f>SUMIFS('Planificación 2026-1'!R:R,'Planificación 2026-1'!W:W,C156,'Planificación 2026-1'!H:H,"MH",'Planificación 2026-1'!I:I,"&lt;3")</f>
        <v>0</v>
      </c>
      <c r="CX156" s="109">
        <f>SUMIFS('Planificación 2026-1'!R:R,'Planificación 2026-1'!W:W,C156,'Planificación 2026-1'!H:H,"IC",'Planificación 2026-1'!I:I,"&lt;3")</f>
        <v>0</v>
      </c>
      <c r="CY156" s="109">
        <f>SUMIFS('Planificación 2026-1'!R:R,'Planificación 2026-1'!W:W,C156,'Planificación 2026-1'!H:H,"AR",'Planificación 2026-1'!I:I,"&lt;3")</f>
        <v>0</v>
      </c>
      <c r="CZ156" s="109">
        <f>SUMIFS('Planificación 2026-1'!R:R,'Planificación 2026-1'!W:W,C156,'Planificación 2026-1'!H:H,"T1",'Planificación 2026-1'!I:I,"&lt;3")</f>
        <v>0</v>
      </c>
      <c r="DA156" s="109">
        <f>SUMIFS('Planificación 2026-1'!R:R,'Planificación 2026-1'!W:W,C156,'Planificación 2026-1'!H:H,"T3",'Planificación 2026-1'!I:I,"&lt;3")</f>
        <v>0</v>
      </c>
      <c r="DB156" s="109">
        <f>SUMIFS('Planificación 2026-1'!R:R,'Planificación 2026-1'!W:W,C156,'Planificación 2026-1'!H:H,"T2",'Planificación 2026-1'!I:I,"&lt;3")</f>
        <v>0</v>
      </c>
      <c r="DC156" s="109">
        <f>SUMIFS('Planificación 2026-1'!R:R,'Planificación 2026-1'!W:W,C156,'Planificación 2026-1'!H:H,"AE",'Planificación 2026-1'!I:I,"&lt;3")</f>
        <v>0</v>
      </c>
      <c r="DD156" s="109">
        <f>SUMIFS('Planificación 2026-1'!R:R,'Planificación 2026-1'!W:W,C156,'Planificación 2026-1'!H:H,"T4",'Planificación 2026-1'!I:I,"&lt;3")</f>
        <v>0</v>
      </c>
      <c r="DE156" s="108" t="str">
        <f t="shared" si="27"/>
        <v/>
      </c>
      <c r="DF156" s="41">
        <f>IF(C156="","",SUMIFS('Planificación 2026-1'!R:R,'Planificación 2026-1'!W:W,C156,'Planificación 2026-1'!F:F,"PRINCIPAL",'Planificación 2026-1'!X:X,"VIRTUAL"))</f>
        <v>0</v>
      </c>
      <c r="DG156" s="41">
        <f>IF(C156="","",SUMIFS('Planificación 2026-1'!R:R,'Planificación 2026-1'!W:W,C156,'Planificación 2026-1'!F:F,"PRINCIPAL",'Planificación 2026-1'!X:X,"PRESENCIAL"))</f>
        <v>0</v>
      </c>
      <c r="DH156" s="41">
        <f>IF(C156="","",SUMIFS('Planificación 2026-1'!R:R,'Planificación 2026-1'!W:W,C156,'Planificación 2026-1'!F:F,"PRINCIPAL",'Planificación 2026-1'!X:X,"HIBRIDO PRESENCIAL"))</f>
        <v>0</v>
      </c>
      <c r="DI156" s="108" t="str">
        <f t="shared" si="28"/>
        <v/>
      </c>
      <c r="DJ156" s="108">
        <f>IF(C156="","",SUMIFS('Planificación 2026-1'!R:R,'Planificación 2026-1'!W:W,C156,'Planificación 2026-1'!F:F,"FILIAL",'Planificación 2026-1'!X:X,"VIRTUAL"))</f>
        <v>0</v>
      </c>
      <c r="DK156" s="110">
        <f>IF(C156="","",SUMIFS('Planificación 2026-1'!R:R,'Planificación 2026-1'!W:W,C156,'Planificación 2026-1'!F:F,"FILIAL",'Planificación 2026-1'!X:X,"PRESENCIAL"))</f>
        <v>0</v>
      </c>
      <c r="DL156" s="61">
        <f>IF(C156="","",SUMIFS('Planificación 2026-1'!R:R,'Planificación 2026-1'!W:W,C156,'Planificación 2026-1'!F:F,"FILIAL",'Planificación 2026-1'!X:X,"HIBRIDO PRESENCIAL"))</f>
        <v>0</v>
      </c>
      <c r="DM156" s="111" t="str">
        <f t="shared" si="29"/>
        <v/>
      </c>
      <c r="DN156" s="108">
        <f>IF(C156="","",SUMIFS('Planificación 2026-1'!R:R,'Planificación 2026-1'!W:W,C156,'Planificación 2026-1'!F:F,"SUNAMPE",'Planificación 2026-1'!X:X,"VIRTUAL"))</f>
        <v>0</v>
      </c>
      <c r="DO156" s="61">
        <f>IF(C156="","",SUMIFS('Planificación 2026-1'!R:R,'Planificación 2026-1'!W:W,C156,'Planificación 2026-1'!F:F,"SUNAMPE",'Planificación 2026-1'!X:X,"PRESENCIAL"))</f>
        <v>0</v>
      </c>
      <c r="DP156" s="111" t="str">
        <f t="shared" si="30"/>
        <v/>
      </c>
      <c r="DQ156" s="108">
        <f>IF(C156="","",SUMIFS('Planificación 2026-1'!R:R,'Planificación 2026-1'!W:W,C156,'Planificación 2026-1'!F:F,"HUAURA",'Planificación 2026-1'!X:X,"VIRTUAL"))</f>
        <v>0</v>
      </c>
      <c r="DR156" s="61">
        <f>IF(C156="","",SUMIFS('Planificación 2026-1'!R:R,'Planificación 2026-1'!W:W,C156,'Planificación 2026-1'!F:F,"HUAURA",'Planificación 2026-1'!X:X,"PRESENCIAL"))</f>
        <v>0</v>
      </c>
      <c r="DS156" s="76">
        <f>SUMIFS('Planificación 2026-1'!R:R,'Planificación 2026-1'!W:W,C156,'Planificación 2026-1'!F:F,"PRINCIPAL",'Planificación 2026-1'!X:X,"VIRTUAL",'Planificación 2026-1'!I:I,"&gt;2")</f>
        <v>0</v>
      </c>
      <c r="DT156" s="76">
        <f>SUMIFS('Planificación 2026-1'!R:R,'Planificación 2026-1'!W:W,C156,'Planificación 2026-1'!F:F,"PRINCIPAL",'Planificación 2026-1'!X:X,"&lt;&gt;VIRTUAL",'Planificación 2026-1'!I:I,"&gt;2")</f>
        <v>0</v>
      </c>
      <c r="DU156" s="76">
        <f>SUMIFS('Planificación 2026-1'!R:R,'Planificación 2026-1'!W:W,C156,'Planificación 2026-1'!F:F,"SUNAMPE",'Planificación 2026-1'!X:X,"VIRTUAL",'Planificación 2026-1'!I:I,"&gt;2")</f>
        <v>0</v>
      </c>
      <c r="DV156" s="76">
        <f>SUMIFS('Planificación 2026-1'!R:R,'Planificación 2026-1'!W:W,C156,'Planificación 2026-1'!F:F,"SUNAMPE",'Planificación 2026-1'!X:X,"&lt;&gt;VIRTUAL",'Planificación 2026-1'!I:I,"&gt;2")</f>
        <v>0</v>
      </c>
      <c r="DW156" s="76">
        <f>SUMIFS('Planificación 2026-1'!R:R,'Planificación 2026-1'!W:W,C156,'Planificación 2026-1'!F:F,"FILIAL",'Planificación 2026-1'!X:X,"VIRTUAL",'Planificación 2026-1'!I:I,"&gt;2")</f>
        <v>0</v>
      </c>
      <c r="DX156" s="76">
        <f>SUMIFS('Planificación 2026-1'!R:R,'Planificación 2026-1'!W:W,C156,'Planificación 2026-1'!F:F,"FILIAL",'Planificación 2026-1'!X:X,"&lt;&gt;VIRTUAL",'Planificación 2026-1'!I:I,"&gt;2")</f>
        <v>0</v>
      </c>
      <c r="DY156" s="76">
        <f>SUMIFS('Planificación 2026-1'!R:R,'Planificación 2026-1'!W:W,C156,'Planificación 2026-1'!F:F,"PORUMA",'Planificación 2026-1'!X:X,"VIRTUAL",'Planificación 2026-1'!I:I,"&gt;2")</f>
        <v>0</v>
      </c>
      <c r="DZ156" s="76">
        <f>SUMIFS('Planificación 2026-1'!R:R,'Planificación 2026-1'!W:W,C156,'Planificación 2026-1'!F:F,"PORUMA",'Planificación 2026-1'!X:X,"&lt;&gt;VIRTUAL",'Planificación 2026-1'!I:I,"&gt;2")</f>
        <v>0</v>
      </c>
      <c r="EA156" s="76">
        <f>SUMIFS('Planificación 2026-1'!R:R,'Planificación 2026-1'!W:W,C156,'Planificación 2026-1'!F:F,"HUAURA",'Planificación 2026-1'!X:X,"VIRTUAL",'Planificación 2026-1'!I:I,"&gt;2")</f>
        <v>0</v>
      </c>
      <c r="EB156" s="76">
        <f>SUMIFS('Planificación 2026-1'!R:R,'Planificación 2026-1'!W:W,C156,'Planificación 2026-1'!F:F,"HUAURA",'Planificación 2026-1'!X:X,"&lt;&gt;VIRTUAL",'Planificación 2026-1'!I:I,"&gt;2")</f>
        <v>0</v>
      </c>
      <c r="EC156" s="76">
        <f>SUMIFS('Planificación 2026-1'!R:R,'Planificación 2026-1'!W:W,C156,'Planificación 2026-1'!F:F,"PRINCIPAL",'Planificación 2026-1'!X:X,"VIRTUAL",'Planificación 2026-1'!I:I,"&lt;3")</f>
        <v>0</v>
      </c>
      <c r="ED156" s="76">
        <f>SUMIFS('Planificación 2026-1'!R:R,'Planificación 2026-1'!W:W,C156,'Planificación 2026-1'!F:F,"PRINCIPAL",'Planificación 2026-1'!X:X,"&lt;&gt;VIRTUAL",'Planificación 2026-1'!I:I,"&lt;3")</f>
        <v>0</v>
      </c>
      <c r="EE156" s="76">
        <f>SUMIFS('Planificación 2026-1'!R:R,'Planificación 2026-1'!W:W,C156,'Planificación 2026-1'!F:F,"SUNAMPE",'Planificación 2026-1'!X:X,"VIRTUAL",'Planificación 2026-1'!I:I,"&lt;3")</f>
        <v>0</v>
      </c>
      <c r="EF156" s="76">
        <f>SUMIFS('Planificación 2026-1'!R:R,'Planificación 2026-1'!W:W,C156,'Planificación 2026-1'!F:F,"SUNAMPE",'Planificación 2026-1'!X:X,"&lt;&gt;VIRTUAL",'Planificación 2026-1'!I:I,"&lt;3")</f>
        <v>0</v>
      </c>
      <c r="EG156" s="76">
        <f>SUMIFS('Planificación 2026-1'!R:R,'Planificación 2026-1'!W:W,C156,'Planificación 2026-1'!F:F,"FILIAL",'Planificación 2026-1'!X:X,"VIRTUAL",'Planificación 2026-1'!I:I,"&lt;3")</f>
        <v>0</v>
      </c>
      <c r="EH156" s="76">
        <f>SUMIFS('Planificación 2026-1'!R:R,'Planificación 2026-1'!W:W,C156,'Planificación 2026-1'!F:F,"FILIAL",'Planificación 2026-1'!X:X,"&lt;&gt;VIRTUAL",'Planificación 2026-1'!I:I,"&lt;3")</f>
        <v>0</v>
      </c>
      <c r="EI156" s="76">
        <f>SUMIFS('Planificación 2026-1'!R:R,'Planificación 2026-1'!W:W,C156,'Planificación 2026-1'!F:F,"PORUMA",'Planificación 2026-1'!X:X,"VIRTUAL",'Planificación 2026-1'!I:I,"&lt;3")</f>
        <v>0</v>
      </c>
      <c r="EJ156" s="76">
        <f>SUMIFS('Planificación 2026-1'!R:R,'Planificación 2026-1'!W:W,C156,'Planificación 2026-1'!F:F,"PORUMA",'Planificación 2026-1'!X:X,"&lt;&gt;VIRTUAL",'Planificación 2026-1'!I:I,"&lt;3")</f>
        <v>0</v>
      </c>
      <c r="EK156" s="76">
        <f>SUMIFS('Planificación 2026-1'!R:R,'Planificación 2026-1'!W:W,C156,'Planificación 2026-1'!F:F,"HUAURA",'Planificación 2026-1'!X:X,"VIRTUAL",'Planificación 2026-1'!I:I,"&lt;3")</f>
        <v>0</v>
      </c>
      <c r="EL156" s="76">
        <f>SUMIFS('Planificación 2026-1'!R:R,'Planificación 2026-1'!W:W,C156,'Planificación 2026-1'!F:F,"HUAURA",'Planificación 2026-1'!X:X,"&lt;&gt;VIRTUAL",'Planificación 2026-1'!I:I,"&lt;3")</f>
        <v>0</v>
      </c>
      <c r="EM156" s="76"/>
      <c r="EN156" s="76">
        <f t="shared" si="23"/>
        <v>0</v>
      </c>
      <c r="EO156" s="76">
        <f t="shared" si="24"/>
        <v>0</v>
      </c>
      <c r="EP156" s="76" t="b">
        <f t="shared" si="25"/>
        <v>1</v>
      </c>
      <c r="EQ156" s="76" t="str">
        <f t="shared" si="26"/>
        <v/>
      </c>
      <c r="ER156" s="76" t="str">
        <f t="shared" si="31"/>
        <v>PRESENCIAL</v>
      </c>
    </row>
    <row r="157" spans="1:148" hidden="1">
      <c r="A157" s="83"/>
      <c r="B157" s="119">
        <v>154</v>
      </c>
      <c r="C157" s="115" t="s">
        <v>329</v>
      </c>
      <c r="D157" s="112">
        <f>SUMIF('Planificación 2026-1'!W:W,C157,'Planificación 2026-1'!R:R)</f>
        <v>0</v>
      </c>
      <c r="E157" s="114" t="s">
        <v>173</v>
      </c>
      <c r="F157" s="115" t="s">
        <v>171</v>
      </c>
      <c r="G157" s="115" t="s">
        <v>153</v>
      </c>
      <c r="H157" s="115" t="s">
        <v>122</v>
      </c>
      <c r="I157" s="107" t="str">
        <f>IF(SUM(COUNTIFS('Planificación 2026-1'!F:F,"PRINCIPAL",'Planificación 2026-1'!W:W,C157,'Planificación 2026-1'!H:H,"AF"))&gt;0,"P01"," ")</f>
        <v xml:space="preserve"> </v>
      </c>
      <c r="J157" s="108" t="str">
        <f>IF(SUM(COUNTIFS('Planificación 2026-1'!F:F,"PRINCIPAL",'Planificación 2026-1'!W:W,C157,'Planificación 2026-1'!H:H,"EN"))&gt;0,"P02"," ")</f>
        <v xml:space="preserve"> </v>
      </c>
      <c r="K157" s="108" t="str">
        <f>IF(SUM(COUNTIFS('Planificación 2026-1'!F:F,"PRINCIPAL",'Planificación 2026-1'!W:W,C157,'Planificación 2026-1'!H:H,"IS"))&gt;0,"P03"," ")</f>
        <v xml:space="preserve"> </v>
      </c>
      <c r="L157" s="108" t="str">
        <f>IF(SUM(COUNTIFS('Planificación 2026-1'!F:F,"PRINCIPAL",'Planificación 2026-1'!W:W,C157,'Planificación 2026-1'!H:H,"PS"))&gt;0,"P04"," ")</f>
        <v xml:space="preserve"> </v>
      </c>
      <c r="M157" s="108"/>
      <c r="N157" s="108" t="str">
        <f>IF(SUM(COUNTIFS('Planificación 2026-1'!F:F,"PRINCIPAL",'Planificación 2026-1'!W:W,C157,'Planificación 2026-1'!H:H,"IN"))&gt;0,"P06"," ")</f>
        <v xml:space="preserve"> </v>
      </c>
      <c r="O157" s="108" t="str">
        <f>IF(SUM(COUNTIFS('Planificación 2026-1'!F:F,"PRINCIPAL",'Planificación 2026-1'!W:W,C157,'Planificación 2026-1'!H:H,"CA"))&gt;0,"P07"," ")</f>
        <v xml:space="preserve"> </v>
      </c>
      <c r="P157" s="108" t="str">
        <f>IF(SUM(COUNTIFS('Planificación 2026-1'!F:F,"PRINCIPAL",'Planificación 2026-1'!W:W,C157,'Planificación 2026-1'!H:H,"DE"))&gt;0,"P08"," ")</f>
        <v xml:space="preserve"> </v>
      </c>
      <c r="Q157" s="108" t="str">
        <f>IF(SUM(COUNTIFS('Planificación 2026-1'!F:F,"PRINCIPAL",'Planificación 2026-1'!W:W,C157,'Planificación 2026-1'!H:H,"OB"))&gt;0,"P09"," ")</f>
        <v xml:space="preserve"> </v>
      </c>
      <c r="R157" s="108" t="str">
        <f>IF(SUM(COUNTIFS('Planificación 2026-1'!F:F,"PRINCIPAL",'Planificación 2026-1'!W:W,C157,'Planificación 2026-1'!H:H,"MH"))&gt;0,"P31"," ")</f>
        <v xml:space="preserve"> </v>
      </c>
      <c r="S157" s="108" t="str">
        <f>IF(SUM(COUNTIFS('Planificación 2026-1'!F:F,"PRINCIPAL",'Planificación 2026-1'!W:W,C157,'Planificación 2026-1'!H:H,"IC"))&gt;0,"P32"," ")</f>
        <v xml:space="preserve"> </v>
      </c>
      <c r="T157" s="108" t="str">
        <f>IF(SUM(COUNTIFS('Planificación 2026-1'!F:F,"PRINCIPAL",'Planificación 2026-1'!W:W,C157,'Planificación 2026-1'!H:H,"AR"))&gt;0,"P34"," ")</f>
        <v xml:space="preserve"> </v>
      </c>
      <c r="U157" s="108" t="str">
        <f>IF(SUM(COUNTIFS('Planificación 2026-1'!F:F,"PRINCIPAL",'Planificación 2026-1'!W:W,C157,'Planificación 2026-1'!H:H,"T1"))&gt;0,"P35"," ")</f>
        <v xml:space="preserve"> </v>
      </c>
      <c r="V157" s="108" t="str">
        <f>IF(SUM(COUNTIFS('Planificación 2026-1'!F:F,"PRINCIPAL",'Planificación 2026-1'!W:W,C157,'Planificación 2026-1'!H:H,"T3"))&gt;0,"P36"," ")</f>
        <v xml:space="preserve"> </v>
      </c>
      <c r="W157" s="108" t="str">
        <f>IF(SUM(COUNTIFS('Planificación 2026-1'!F:F,"PRINCIPAL",'Planificación 2026-1'!W:W,C157,'Planificación 2026-1'!H:H,"T2"))&gt;0,"P37"," ")</f>
        <v xml:space="preserve"> </v>
      </c>
      <c r="X157" s="108" t="str">
        <f>IF(SUM(COUNTIFS('Planificación 2026-1'!F:F,"PRINCIPAL",'Planificación 2026-1'!W:W,C157,'Planificación 2026-1'!H:H,"AE"))&gt;0,"P38"," ")</f>
        <v xml:space="preserve"> </v>
      </c>
      <c r="Y157" s="108" t="str">
        <f>IF(SUM(COUNTIFS('Planificación 2026-1'!F:F,"PRINCIPAL",'Planificación 2026-1'!W:W,C157,'Planificación 2026-1'!H:H,"T4"))&gt;0,"P55"," ")</f>
        <v xml:space="preserve"> </v>
      </c>
      <c r="Z157" s="108" t="str">
        <f>IF(SUM(COUNTIFS('Planificación 2026-1'!F:F,"FILIAL",'Planificación 2026-1'!W:W,C157,'Planificación 2026-1'!H:H,"AF"))&gt;0," P01"," ")</f>
        <v xml:space="preserve"> </v>
      </c>
      <c r="AA157" s="108" t="str">
        <f>IF(SUM(COUNTIFS('Planificación 2026-1'!F:F,"FILIAL",'Planificación 2026-1'!W:W,C157,'Planificación 2026-1'!H:H,"EN"))&gt;0,"P02"," ")</f>
        <v xml:space="preserve"> </v>
      </c>
      <c r="AB157" s="108" t="str">
        <f>IF(SUM(COUNTIFS('Planificación 2026-1'!F:F,"FILIAL",'Planificación 2026-1'!W:W,C157,'Planificación 2026-1'!H:H,"IS"))&gt;0,"P03"," ")</f>
        <v xml:space="preserve"> </v>
      </c>
      <c r="AC157" s="108" t="str">
        <f>IF(SUM(COUNTIFS('Planificación 2026-1'!F:F,"FILIAL",'Planificación 2026-1'!W:W,C157,'Planificación 2026-1'!H:H,"PS"))&gt;0,"P04"," ")</f>
        <v xml:space="preserve"> </v>
      </c>
      <c r="AD157" s="108"/>
      <c r="AE157" s="108" t="str">
        <f>IF(SUM(COUNTIFS('Planificación 2026-1'!F:F,"FILIAL",'Planificación 2026-1'!W:W,C157,'Planificación 2026-1'!H:H,"IN"))&gt;0,"P06"," ")</f>
        <v xml:space="preserve"> </v>
      </c>
      <c r="AF157" s="108" t="str">
        <f>IF(SUM(COUNTIFS('Planificación 2026-1'!F:F,"FILIAL",'Planificación 2026-1'!W:W,C157,'Planificación 2026-1'!H:H,"CA"))&gt;0,"P07"," ")</f>
        <v xml:space="preserve"> </v>
      </c>
      <c r="AG157" s="108" t="str">
        <f>IF(SUM(COUNTIFS('Planificación 2026-1'!F:F,"FILIAL",'Planificación 2026-1'!W:W,C157,'Planificación 2026-1'!H:H,"DE"))&gt;0,"P08"," ")</f>
        <v xml:space="preserve"> </v>
      </c>
      <c r="AH157" s="108" t="str">
        <f>IF(SUM(COUNTIFS('Planificación 2026-1'!F:F,"FILIAL",'Planificación 2026-1'!W:W,C157,'Planificación 2026-1'!H:H,"OB"))&gt;0,"P09"," ")</f>
        <v xml:space="preserve"> </v>
      </c>
      <c r="AI157" s="108" t="str">
        <f>IF(SUM(COUNTIFS('Planificación 2026-1'!F:F,"FILIAL",'Planificación 2026-1'!W:W,C157,'Planificación 2026-1'!H:H,"MH"))&gt;0,"P31"," ")</f>
        <v xml:space="preserve"> </v>
      </c>
      <c r="AJ157" s="108" t="str">
        <f>IF(SUM(COUNTIFS('Planificación 2026-1'!F:F,"FILIAL",'Planificación 2026-1'!W:W,C157,'Planificación 2026-1'!H:H,"IC"))&gt;0,"P32"," ")</f>
        <v xml:space="preserve"> </v>
      </c>
      <c r="AK157" s="108" t="str">
        <f>IF(SUM(COUNTIFS('Planificación 2026-1'!F:F,"FILIAL",'Planificación 2026-1'!W:W,C157,'Planificación 2026-1'!H:H,"AR"))&gt;0,"P34"," ")</f>
        <v xml:space="preserve"> </v>
      </c>
      <c r="AL157" s="108" t="str">
        <f>IF(SUM(COUNTIFS('Planificación 2026-1'!F:F,"FILIAL",'Planificación 2026-1'!W:W,C157,'Planificación 2026-1'!H:H,"T1"))&gt;0,"P35"," ")</f>
        <v xml:space="preserve"> </v>
      </c>
      <c r="AM157" s="108" t="str">
        <f>IF(SUM(COUNTIFS('Planificación 2026-1'!F:F,"FILIAL",'Planificación 2026-1'!W:W,C157,'Planificación 2026-1'!H:H,"T3"))&gt;0,"P36"," ")</f>
        <v xml:space="preserve"> </v>
      </c>
      <c r="AN157" s="108" t="str">
        <f>IF(SUM(COUNTIFS('Planificación 2026-1'!F:F,"FILIAL",'Planificación 2026-1'!W:W,C157,'Planificación 2026-1'!H:H,"T2"))&gt;0,"P37"," ")</f>
        <v xml:space="preserve"> </v>
      </c>
      <c r="AO157" s="108" t="str">
        <f>IF(SUM(COUNTIFS('Planificación 2026-1'!F:F,"FILIAL",'Planificación 2026-1'!W:W,C157,'Planificación 2026-1'!H:H,"AE"))&gt;0,"P38"," ")</f>
        <v xml:space="preserve"> </v>
      </c>
      <c r="AP157" s="108" t="str">
        <f>IF(SUM(COUNTIFS('Planificación 2026-1'!F:F,"FILIAL",'Planificación 2026-1'!W:W,C157,'Planificación 2026-1'!H:H,"T4"))&gt;0,"P55"," ")</f>
        <v xml:space="preserve"> </v>
      </c>
      <c r="AQ157" s="108" t="str">
        <f>IF(SUM(COUNTIFS('Planificación 2026-1'!F:F,"SUNAMPE",'Planificación 2026-1'!W:W,C157,'Planificación 2026-1'!H:H,"AF"))&gt;0," P01"," ")</f>
        <v xml:space="preserve"> </v>
      </c>
      <c r="AR157" s="108" t="str">
        <f>IF(SUM(COUNTIFS('Planificación 2026-1'!F:F,"SUNAMPE",'Planificación 2026-1'!W:W,C157,'Planificación 2026-1'!H:H,"EN"))&gt;0,"P02"," ")</f>
        <v xml:space="preserve"> </v>
      </c>
      <c r="AS157" s="108" t="str">
        <f>IF(SUM(COUNTIFS('Planificación 2026-1'!F:F,"SUNAMPE",'Planificación 2026-1'!W:W,C157,'Planificación 2026-1'!H:H,"IS"))&gt;0,"P03"," ")</f>
        <v xml:space="preserve"> </v>
      </c>
      <c r="AT157" s="108" t="str">
        <f>IF(SUM(COUNTIFS('Planificación 2026-1'!F:F,"SUNAMPE",'Planificación 2026-1'!W:W,C157,'Planificación 2026-1'!H:H,"PS"))&gt;0,"P04"," ")</f>
        <v xml:space="preserve"> </v>
      </c>
      <c r="AU157" s="108"/>
      <c r="AV157" s="108" t="str">
        <f>IF(SUM(COUNTIFS('Planificación 2026-1'!F:F,"SUNAMPE",'Planificación 2026-1'!W:W,C157,'Planificación 2026-1'!H:H,"IN"))&gt;0,"P06"," ")</f>
        <v xml:space="preserve"> </v>
      </c>
      <c r="AW157" s="108" t="str">
        <f>IF(SUM(COUNTIFS('Planificación 2026-1'!F:F,"SUNAMPE",'Planificación 2026-1'!W:W,C157,'Planificación 2026-1'!H:H,"CA"))&gt;0,"P07"," ")</f>
        <v xml:space="preserve"> </v>
      </c>
      <c r="AX157" s="108" t="str">
        <f>IF(SUM(COUNTIFS('Planificación 2026-1'!F:F,"SUNAMPE",'Planificación 2026-1'!W:W,C157,'Planificación 2026-1'!H:H,"DE"))&gt;0,"P08"," ")</f>
        <v xml:space="preserve"> </v>
      </c>
      <c r="AY157" s="108" t="str">
        <f>IF(SUM(COUNTIFS('Planificación 2026-1'!F:F,"SUNAMPE",'Planificación 2026-1'!W:W,C157,'Planificación 2026-1'!H:H,"OB"))&gt;0,"P09"," ")</f>
        <v xml:space="preserve"> </v>
      </c>
      <c r="AZ157" s="108" t="str">
        <f>IF(SUM(COUNTIFS('Planificación 2026-1'!F:F,"SUNAMPE",'Planificación 2026-1'!W:W,C157,'Planificación 2026-1'!H:H,"MH"))&gt;0,"P31"," ")</f>
        <v xml:space="preserve"> </v>
      </c>
      <c r="BA157" s="108" t="str">
        <f>IF(SUM(COUNTIFS('Planificación 2026-1'!F:F,"SUNAMPE",'Planificación 2026-1'!W:W,C157,'Planificación 2026-1'!H:H,"IC"))&gt;0,"P32"," ")</f>
        <v xml:space="preserve"> </v>
      </c>
      <c r="BB157" s="108" t="str">
        <f>IF(SUM(COUNTIFS('Planificación 2026-1'!F:F,"SUNAMPE",'Planificación 2026-1'!W:W,C157,'Planificación 2026-1'!H:H,"AR"))&gt;0,"P34"," ")</f>
        <v xml:space="preserve"> </v>
      </c>
      <c r="BC157" s="108" t="str">
        <f>IF(SUM(COUNTIFS('Planificación 2026-1'!F:F,"SUNAMPE",'Planificación 2026-1'!W:W,C157,'Planificación 2026-1'!H:H,"T1"))&gt;0,"P35"," ")</f>
        <v xml:space="preserve"> </v>
      </c>
      <c r="BD157" s="108" t="str">
        <f>IF(SUM(COUNTIFS('Planificación 2026-1'!F:F,"SUNAMPE",'Planificación 2026-1'!W:W,C157,'Planificación 2026-1'!H:H,"T3"))&gt;0,"P36"," ")</f>
        <v xml:space="preserve"> </v>
      </c>
      <c r="BE157" s="108" t="str">
        <f>IF(SUM(COUNTIFS('Planificación 2026-1'!F:F,"SUNAMPE",'Planificación 2026-1'!W:W,C157,'Planificación 2026-1'!H:H,"T2"))&gt;0,"P37"," ")</f>
        <v xml:space="preserve"> </v>
      </c>
      <c r="BF157" s="108" t="str">
        <f>IF(SUM(COUNTIFS('Planificación 2026-1'!F:F,"SUNAMPE",'Planificación 2026-1'!W:W,C157,'Planificación 2026-1'!H:H,"AE"))&gt;0,"P38"," ")</f>
        <v xml:space="preserve"> </v>
      </c>
      <c r="BG157" s="108" t="str">
        <f>IF(SUM(COUNTIFS('Planificación 2026-1'!F:F,"SUNAMPE",'Planificación 2026-1'!W:W,C157,'Planificación 2026-1'!H:H,"T4"))&gt;0,"P55"," ")</f>
        <v xml:space="preserve"> </v>
      </c>
      <c r="BH157" s="108" t="str">
        <f>IF(SUM(COUNTIFS('Planificación 2026-1'!F:F,"HUAURA",'Planificación 2026-1'!W:W,C157,'Planificación 2026-1'!H:H,"AF"))&gt;0," P01"," ")</f>
        <v xml:space="preserve"> </v>
      </c>
      <c r="BI157" s="108" t="str">
        <f>IF(SUM(COUNTIFS('Planificación 2026-1'!F:F,"HUAURA",'Planificación 2026-1'!W:W,C157,'Planificación 2026-1'!H:H,"EN"))&gt;0,"P02"," ")</f>
        <v xml:space="preserve"> </v>
      </c>
      <c r="BJ157" s="108" t="str">
        <f>IF(SUM(COUNTIFS('Planificación 2026-1'!F:F,"HUAURA",'Planificación 2026-1'!W:W,C157,'Planificación 2026-1'!H:H,"IS"))&gt;0,"P03"," ")</f>
        <v xml:space="preserve"> </v>
      </c>
      <c r="BK157" s="108" t="str">
        <f>IF(SUM(COUNTIFS('Planificación 2026-1'!F:F,"HUAURA",'Planificación 2026-1'!W:W,C157,'Planificación 2026-1'!H:H,"PS"))&gt;0,"P04"," ")</f>
        <v xml:space="preserve"> </v>
      </c>
      <c r="BL157" s="108"/>
      <c r="BM157" s="108" t="str">
        <f>IF(SUM(COUNTIFS('Planificación 2026-1'!F:F,"HUAURA",'Planificación 2026-1'!W:W,C157,'Planificación 2026-1'!H:H,"IN"))&gt;0,"P06"," ")</f>
        <v xml:space="preserve"> </v>
      </c>
      <c r="BN157" s="108" t="str">
        <f>IF(SUM(COUNTIFS('Planificación 2026-1'!F:F,"HUAURA",'Planificación 2026-1'!W:W,C157,'Planificación 2026-1'!H:H,"CA"))&gt;0,"P07"," ")</f>
        <v xml:space="preserve"> </v>
      </c>
      <c r="BO157" s="108" t="str">
        <f>IF(SUM(COUNTIFS('Planificación 2026-1'!F:F,"HUAURA",'Planificación 2026-1'!W:W,C157,'Planificación 2026-1'!H:H,"DE"))&gt;0,"P08"," ")</f>
        <v xml:space="preserve"> </v>
      </c>
      <c r="BP157" s="108" t="str">
        <f>IF(SUM(COUNTIFS('Planificación 2026-1'!F:F,"HUAURA",'Planificación 2026-1'!W:W,C157,'Planificación 2026-1'!H:H,"OB"))&gt;0,"P09"," ")</f>
        <v xml:space="preserve"> </v>
      </c>
      <c r="BQ157" s="108" t="str">
        <f>IF(SUM(COUNTIFS('Planificación 2026-1'!F:F,"HUAURA",'Planificación 2026-1'!W:W,C157,'Planificación 2026-1'!H:H,"MH"))&gt;0,"P31"," ")</f>
        <v xml:space="preserve"> </v>
      </c>
      <c r="BR157" s="108" t="str">
        <f>IF(SUM(COUNTIFS('Planificación 2026-1'!F:F,"HUAURA",'Planificación 2026-1'!W:W,C157,'Planificación 2026-1'!H:H,"IC"))&gt;0,"P32"," ")</f>
        <v xml:space="preserve"> </v>
      </c>
      <c r="BS157" s="108" t="str">
        <f>IF(SUM(COUNTIFS('Planificación 2026-1'!F:F,"HUAURA",'Planificación 2026-1'!W:W,C157,'Planificación 2026-1'!H:H,"AR"))&gt;0,"P34"," ")</f>
        <v xml:space="preserve"> </v>
      </c>
      <c r="BT157" s="108" t="str">
        <f>IF(SUM(COUNTIFS('Planificación 2026-1'!F:F,"HUAURA",'Planificación 2026-1'!W:W,C157,'Planificación 2026-1'!H:H,"T1"))&gt;0,"P35"," ")</f>
        <v xml:space="preserve"> </v>
      </c>
      <c r="BU157" s="108" t="str">
        <f>IF(SUM(COUNTIFS('Planificación 2026-1'!F:F,"HUAURA",'Planificación 2026-1'!W:W,C157,'Planificación 2026-1'!H:H,"T3"))&gt;0,"P36"," ")</f>
        <v xml:space="preserve"> </v>
      </c>
      <c r="BV157" s="108" t="str">
        <f>IF(SUM(COUNTIFS('Planificación 2026-1'!F:F,"HUAURA",'Planificación 2026-1'!W:W,C157,'Planificación 2026-1'!H:H,"T2"))&gt;0,"P37"," ")</f>
        <v xml:space="preserve"> </v>
      </c>
      <c r="BW157" s="108" t="str">
        <f>IF(SUM(COUNTIFS('Planificación 2026-1'!F:F,"HUAURA",'Planificación 2026-1'!W:W,C157,'Planificación 2026-1'!H:H,"AE"))&gt;0,"P38"," ")</f>
        <v xml:space="preserve"> </v>
      </c>
      <c r="BX157" s="108" t="str">
        <f>IF(SUM(COUNTIFS('Planificación 2026-1'!F:F,"HUAURA",'Planificación 2026-1'!W:W,C157,'Planificación 2026-1'!H:H,"T4"))&gt;0,"P55"," ")</f>
        <v xml:space="preserve"> </v>
      </c>
      <c r="BY157" s="109">
        <f>SUMIFS('Planificación 2026-1'!R:R,'Planificación 2026-1'!W:W,C157,'Planificación 2026-1'!H:H,"AF",'Planificación 2026-1'!I:I,"&gt;2")</f>
        <v>0</v>
      </c>
      <c r="BZ157" s="109">
        <f>SUMIFS('Planificación 2026-1'!R:R,'Planificación 2026-1'!W:W,C157,'Planificación 2026-1'!H:H,"EN",'Planificación 2026-1'!I:I,"&gt;2")</f>
        <v>0</v>
      </c>
      <c r="CA157" s="109">
        <f>SUMIFS('Planificación 2026-1'!R:R,'Planificación 2026-1'!W:W,C157,'Planificación 2026-1'!H:H,"IS",'Planificación 2026-1'!I:I,"&gt;2")</f>
        <v>0</v>
      </c>
      <c r="CB157" s="109">
        <f>SUMIFS('Planificación 2026-1'!R:R,'Planificación 2026-1'!W:W,C157,'Planificación 2026-1'!H:H,"PS",'Planificación 2026-1'!I:I,"&gt;2")</f>
        <v>0</v>
      </c>
      <c r="CC157" s="109">
        <f>SUMIFS('Planificación 2026-1'!R:R,'Planificación 2026-1'!W:W,C157,'Planificación 2026-1'!H:H,"IN",'Planificación 2026-1'!I:I,"&gt;2")</f>
        <v>0</v>
      </c>
      <c r="CD157" s="109">
        <f>SUMIFS('Planificación 2026-1'!R:R,'Planificación 2026-1'!W:W,C157,'Planificación 2026-1'!H:H,"CA",'Planificación 2026-1'!I:I,"&gt;2")</f>
        <v>0</v>
      </c>
      <c r="CE157" s="109">
        <f>SUMIFS('Planificación 2026-1'!R:R,'Planificación 2026-1'!W:W,C157,'Planificación 2026-1'!H:H,"DE",'Planificación 2026-1'!I:I,"&gt;2")</f>
        <v>0</v>
      </c>
      <c r="CF157" s="109">
        <f>SUMIFS('Planificación 2026-1'!R:R,'Planificación 2026-1'!W:W,C157,'Planificación 2026-1'!H:H,"OB",'Planificación 2026-1'!I:I,"&gt;2")</f>
        <v>0</v>
      </c>
      <c r="CG157" s="109">
        <f>SUMIFS('Planificación 2026-1'!R:R,'Planificación 2026-1'!W:W,C157,'Planificación 2026-1'!H:H,"MH",'Planificación 2026-1'!I:I,"&gt;2")</f>
        <v>0</v>
      </c>
      <c r="CH157" s="109">
        <f>SUMIFS('Planificación 2026-1'!R:R,'Planificación 2026-1'!W:W,C157,'Planificación 2026-1'!H:H,"IC",'Planificación 2026-1'!I:I,"&gt;2")</f>
        <v>0</v>
      </c>
      <c r="CI157" s="109">
        <f>SUMIFS('Planificación 2026-1'!R:R,'Planificación 2026-1'!W:W,C157,'Planificación 2026-1'!H:H,"AR",'Planificación 2026-1'!I:I,"&gt;2")</f>
        <v>0</v>
      </c>
      <c r="CJ157" s="109">
        <f>SUMIFS('Planificación 2026-1'!R:R,'Planificación 2026-1'!W:W,C157,'Planificación 2026-1'!H:H,"T1",'Planificación 2026-1'!I:I,"&gt;2")</f>
        <v>0</v>
      </c>
      <c r="CK157" s="109">
        <f>SUMIFS('Planificación 2026-1'!R:R,'Planificación 2026-1'!W:W,C157,'Planificación 2026-1'!H:H,"T3",'Planificación 2026-1'!I:I,"&gt;2")</f>
        <v>0</v>
      </c>
      <c r="CL157" s="109">
        <f>SUMIFS('Planificación 2026-1'!R:R,'Planificación 2026-1'!W:W,C157,'Planificación 2026-1'!H:H,"T2",'Planificación 2026-1'!I:I,"&gt;2")</f>
        <v>0</v>
      </c>
      <c r="CM157" s="109">
        <f>SUMIFS('Planificación 2026-1'!R:R,'Planificación 2026-1'!W:W,C157,'Planificación 2026-1'!H:H,"AE",'Planificación 2026-1'!I:I,"&gt;2")</f>
        <v>0</v>
      </c>
      <c r="CN157" s="109">
        <f>SUMIFS('Planificación 2026-1'!R:R,'Planificación 2026-1'!W:W,C157,'Planificación 2026-1'!H:H,"T4",'Planificación 2026-1'!I:I,"&gt;2")</f>
        <v>0</v>
      </c>
      <c r="CO157" s="109">
        <f>SUMIFS('Planificación 2026-1'!R:R,'Planificación 2026-1'!W:W,C157,'Planificación 2026-1'!H:H,"AF",'Planificación 2026-1'!I:I,"&lt;3")</f>
        <v>0</v>
      </c>
      <c r="CP157" s="109">
        <f>SUMIFS('Planificación 2026-1'!R:R,'Planificación 2026-1'!W:W,C157,'Planificación 2026-1'!H:H,"EN",'Planificación 2026-1'!I:I,"&lt;3")</f>
        <v>0</v>
      </c>
      <c r="CQ157" s="109">
        <f>SUMIFS('Planificación 2026-1'!R:R,'Planificación 2026-1'!W:W,C157,'Planificación 2026-1'!H:H,"IS",'Planificación 2026-1'!I:I,"&lt;3")</f>
        <v>0</v>
      </c>
      <c r="CR157" s="109">
        <f>SUMIFS('Planificación 2026-1'!R:R,'Planificación 2026-1'!W:W,C157,'Planificación 2026-1'!H:H,"PS",'Planificación 2026-1'!I:I,"&lt;3")</f>
        <v>0</v>
      </c>
      <c r="CS157" s="109">
        <f>SUMIFS('Planificación 2026-1'!R:R,'Planificación 2026-1'!W:W,C157,'Planificación 2026-1'!H:H,"IN",'Planificación 2026-1'!I:I,"&lt;3")</f>
        <v>0</v>
      </c>
      <c r="CT157" s="109">
        <f>SUMIFS('Planificación 2026-1'!R:R,'Planificación 2026-1'!W:W,C157,'Planificación 2026-1'!H:H,"CA",'Planificación 2026-1'!I:I,"&lt;3")</f>
        <v>0</v>
      </c>
      <c r="CU157" s="109">
        <f>SUMIFS('Planificación 2026-1'!R:R,'Planificación 2026-1'!W:W,C157,'Planificación 2026-1'!H:H,"DE",'Planificación 2026-1'!I:I,"&lt;3")</f>
        <v>0</v>
      </c>
      <c r="CV157" s="109">
        <f>SUMIFS('Planificación 2026-1'!R:R,'Planificación 2026-1'!W:W,C157,'Planificación 2026-1'!H:H,"OB",'Planificación 2026-1'!I:I,"&lt;3")</f>
        <v>0</v>
      </c>
      <c r="CW157" s="109">
        <f>SUMIFS('Planificación 2026-1'!R:R,'Planificación 2026-1'!W:W,C157,'Planificación 2026-1'!H:H,"MH",'Planificación 2026-1'!I:I,"&lt;3")</f>
        <v>0</v>
      </c>
      <c r="CX157" s="109">
        <f>SUMIFS('Planificación 2026-1'!R:R,'Planificación 2026-1'!W:W,C157,'Planificación 2026-1'!H:H,"IC",'Planificación 2026-1'!I:I,"&lt;3")</f>
        <v>0</v>
      </c>
      <c r="CY157" s="109">
        <f>SUMIFS('Planificación 2026-1'!R:R,'Planificación 2026-1'!W:W,C157,'Planificación 2026-1'!H:H,"AR",'Planificación 2026-1'!I:I,"&lt;3")</f>
        <v>0</v>
      </c>
      <c r="CZ157" s="109">
        <f>SUMIFS('Planificación 2026-1'!R:R,'Planificación 2026-1'!W:W,C157,'Planificación 2026-1'!H:H,"T1",'Planificación 2026-1'!I:I,"&lt;3")</f>
        <v>0</v>
      </c>
      <c r="DA157" s="109">
        <f>SUMIFS('Planificación 2026-1'!R:R,'Planificación 2026-1'!W:W,C157,'Planificación 2026-1'!H:H,"T3",'Planificación 2026-1'!I:I,"&lt;3")</f>
        <v>0</v>
      </c>
      <c r="DB157" s="109">
        <f>SUMIFS('Planificación 2026-1'!R:R,'Planificación 2026-1'!W:W,C157,'Planificación 2026-1'!H:H,"T2",'Planificación 2026-1'!I:I,"&lt;3")</f>
        <v>0</v>
      </c>
      <c r="DC157" s="109">
        <f>SUMIFS('Planificación 2026-1'!R:R,'Planificación 2026-1'!W:W,C157,'Planificación 2026-1'!H:H,"AE",'Planificación 2026-1'!I:I,"&lt;3")</f>
        <v>0</v>
      </c>
      <c r="DD157" s="109">
        <f>SUMIFS('Planificación 2026-1'!R:R,'Planificación 2026-1'!W:W,C157,'Planificación 2026-1'!H:H,"T4",'Planificación 2026-1'!I:I,"&lt;3")</f>
        <v>0</v>
      </c>
      <c r="DE157" s="108" t="str">
        <f t="shared" si="27"/>
        <v/>
      </c>
      <c r="DF157" s="41">
        <f>IF(C157="","",SUMIFS('Planificación 2026-1'!R:R,'Planificación 2026-1'!W:W,C157,'Planificación 2026-1'!F:F,"PRINCIPAL",'Planificación 2026-1'!X:X,"VIRTUAL"))</f>
        <v>0</v>
      </c>
      <c r="DG157" s="41">
        <f>IF(C157="","",SUMIFS('Planificación 2026-1'!R:R,'Planificación 2026-1'!W:W,C157,'Planificación 2026-1'!F:F,"PRINCIPAL",'Planificación 2026-1'!X:X,"PRESENCIAL"))</f>
        <v>0</v>
      </c>
      <c r="DH157" s="41">
        <f>IF(C157="","",SUMIFS('Planificación 2026-1'!R:R,'Planificación 2026-1'!W:W,C157,'Planificación 2026-1'!F:F,"PRINCIPAL",'Planificación 2026-1'!X:X,"HIBRIDO PRESENCIAL"))</f>
        <v>0</v>
      </c>
      <c r="DI157" s="108" t="str">
        <f t="shared" si="28"/>
        <v/>
      </c>
      <c r="DJ157" s="108">
        <f>IF(C157="","",SUMIFS('Planificación 2026-1'!R:R,'Planificación 2026-1'!W:W,C157,'Planificación 2026-1'!F:F,"FILIAL",'Planificación 2026-1'!X:X,"VIRTUAL"))</f>
        <v>0</v>
      </c>
      <c r="DK157" s="110">
        <f>IF(C157="","",SUMIFS('Planificación 2026-1'!R:R,'Planificación 2026-1'!W:W,C157,'Planificación 2026-1'!F:F,"FILIAL",'Planificación 2026-1'!X:X,"PRESENCIAL"))</f>
        <v>0</v>
      </c>
      <c r="DL157" s="61">
        <f>IF(C157="","",SUMIFS('Planificación 2026-1'!R:R,'Planificación 2026-1'!W:W,C157,'Planificación 2026-1'!F:F,"FILIAL",'Planificación 2026-1'!X:X,"HIBRIDO PRESENCIAL"))</f>
        <v>0</v>
      </c>
      <c r="DM157" s="111" t="str">
        <f t="shared" si="29"/>
        <v/>
      </c>
      <c r="DN157" s="108">
        <f>IF(C157="","",SUMIFS('Planificación 2026-1'!R:R,'Planificación 2026-1'!W:W,C157,'Planificación 2026-1'!F:F,"SUNAMPE",'Planificación 2026-1'!X:X,"VIRTUAL"))</f>
        <v>0</v>
      </c>
      <c r="DO157" s="61">
        <f>IF(C157="","",SUMIFS('Planificación 2026-1'!R:R,'Planificación 2026-1'!W:W,C157,'Planificación 2026-1'!F:F,"SUNAMPE",'Planificación 2026-1'!X:X,"PRESENCIAL"))</f>
        <v>0</v>
      </c>
      <c r="DP157" s="111" t="str">
        <f t="shared" si="30"/>
        <v/>
      </c>
      <c r="DQ157" s="108">
        <f>IF(C157="","",SUMIFS('Planificación 2026-1'!R:R,'Planificación 2026-1'!W:W,C157,'Planificación 2026-1'!F:F,"HUAURA",'Planificación 2026-1'!X:X,"VIRTUAL"))</f>
        <v>0</v>
      </c>
      <c r="DR157" s="61">
        <f>IF(C157="","",SUMIFS('Planificación 2026-1'!R:R,'Planificación 2026-1'!W:W,C157,'Planificación 2026-1'!F:F,"HUAURA",'Planificación 2026-1'!X:X,"PRESENCIAL"))</f>
        <v>0</v>
      </c>
      <c r="DS157" s="76">
        <f>SUMIFS('Planificación 2026-1'!R:R,'Planificación 2026-1'!W:W,C157,'Planificación 2026-1'!F:F,"PRINCIPAL",'Planificación 2026-1'!X:X,"VIRTUAL",'Planificación 2026-1'!I:I,"&gt;2")</f>
        <v>0</v>
      </c>
      <c r="DT157" s="76">
        <f>SUMIFS('Planificación 2026-1'!R:R,'Planificación 2026-1'!W:W,C157,'Planificación 2026-1'!F:F,"PRINCIPAL",'Planificación 2026-1'!X:X,"&lt;&gt;VIRTUAL",'Planificación 2026-1'!I:I,"&gt;2")</f>
        <v>0</v>
      </c>
      <c r="DU157" s="76">
        <f>SUMIFS('Planificación 2026-1'!R:R,'Planificación 2026-1'!W:W,C157,'Planificación 2026-1'!F:F,"SUNAMPE",'Planificación 2026-1'!X:X,"VIRTUAL",'Planificación 2026-1'!I:I,"&gt;2")</f>
        <v>0</v>
      </c>
      <c r="DV157" s="76">
        <f>SUMIFS('Planificación 2026-1'!R:R,'Planificación 2026-1'!W:W,C157,'Planificación 2026-1'!F:F,"SUNAMPE",'Planificación 2026-1'!X:X,"&lt;&gt;VIRTUAL",'Planificación 2026-1'!I:I,"&gt;2")</f>
        <v>0</v>
      </c>
      <c r="DW157" s="76">
        <f>SUMIFS('Planificación 2026-1'!R:R,'Planificación 2026-1'!W:W,C157,'Planificación 2026-1'!F:F,"FILIAL",'Planificación 2026-1'!X:X,"VIRTUAL",'Planificación 2026-1'!I:I,"&gt;2")</f>
        <v>0</v>
      </c>
      <c r="DX157" s="76">
        <f>SUMIFS('Planificación 2026-1'!R:R,'Planificación 2026-1'!W:W,C157,'Planificación 2026-1'!F:F,"FILIAL",'Planificación 2026-1'!X:X,"&lt;&gt;VIRTUAL",'Planificación 2026-1'!I:I,"&gt;2")</f>
        <v>0</v>
      </c>
      <c r="DY157" s="76">
        <f>SUMIFS('Planificación 2026-1'!R:R,'Planificación 2026-1'!W:W,C157,'Planificación 2026-1'!F:F,"PORUMA",'Planificación 2026-1'!X:X,"VIRTUAL",'Planificación 2026-1'!I:I,"&gt;2")</f>
        <v>0</v>
      </c>
      <c r="DZ157" s="76">
        <f>SUMIFS('Planificación 2026-1'!R:R,'Planificación 2026-1'!W:W,C157,'Planificación 2026-1'!F:F,"PORUMA",'Planificación 2026-1'!X:X,"&lt;&gt;VIRTUAL",'Planificación 2026-1'!I:I,"&gt;2")</f>
        <v>0</v>
      </c>
      <c r="EA157" s="76">
        <f>SUMIFS('Planificación 2026-1'!R:R,'Planificación 2026-1'!W:W,C157,'Planificación 2026-1'!F:F,"HUAURA",'Planificación 2026-1'!X:X,"VIRTUAL",'Planificación 2026-1'!I:I,"&gt;2")</f>
        <v>0</v>
      </c>
      <c r="EB157" s="76">
        <f>SUMIFS('Planificación 2026-1'!R:R,'Planificación 2026-1'!W:W,C157,'Planificación 2026-1'!F:F,"HUAURA",'Planificación 2026-1'!X:X,"&lt;&gt;VIRTUAL",'Planificación 2026-1'!I:I,"&gt;2")</f>
        <v>0</v>
      </c>
      <c r="EC157" s="76">
        <f>SUMIFS('Planificación 2026-1'!R:R,'Planificación 2026-1'!W:W,C157,'Planificación 2026-1'!F:F,"PRINCIPAL",'Planificación 2026-1'!X:X,"VIRTUAL",'Planificación 2026-1'!I:I,"&lt;3")</f>
        <v>0</v>
      </c>
      <c r="ED157" s="76">
        <f>SUMIFS('Planificación 2026-1'!R:R,'Planificación 2026-1'!W:W,C157,'Planificación 2026-1'!F:F,"PRINCIPAL",'Planificación 2026-1'!X:X,"&lt;&gt;VIRTUAL",'Planificación 2026-1'!I:I,"&lt;3")</f>
        <v>0</v>
      </c>
      <c r="EE157" s="76">
        <f>SUMIFS('Planificación 2026-1'!R:R,'Planificación 2026-1'!W:W,C157,'Planificación 2026-1'!F:F,"SUNAMPE",'Planificación 2026-1'!X:X,"VIRTUAL",'Planificación 2026-1'!I:I,"&lt;3")</f>
        <v>0</v>
      </c>
      <c r="EF157" s="76">
        <f>SUMIFS('Planificación 2026-1'!R:R,'Planificación 2026-1'!W:W,C157,'Planificación 2026-1'!F:F,"SUNAMPE",'Planificación 2026-1'!X:X,"&lt;&gt;VIRTUAL",'Planificación 2026-1'!I:I,"&lt;3")</f>
        <v>0</v>
      </c>
      <c r="EG157" s="76">
        <f>SUMIFS('Planificación 2026-1'!R:R,'Planificación 2026-1'!W:W,C157,'Planificación 2026-1'!F:F,"FILIAL",'Planificación 2026-1'!X:X,"VIRTUAL",'Planificación 2026-1'!I:I,"&lt;3")</f>
        <v>0</v>
      </c>
      <c r="EH157" s="76">
        <f>SUMIFS('Planificación 2026-1'!R:R,'Planificación 2026-1'!W:W,C157,'Planificación 2026-1'!F:F,"FILIAL",'Planificación 2026-1'!X:X,"&lt;&gt;VIRTUAL",'Planificación 2026-1'!I:I,"&lt;3")</f>
        <v>0</v>
      </c>
      <c r="EI157" s="76">
        <f>SUMIFS('Planificación 2026-1'!R:R,'Planificación 2026-1'!W:W,C157,'Planificación 2026-1'!F:F,"PORUMA",'Planificación 2026-1'!X:X,"VIRTUAL",'Planificación 2026-1'!I:I,"&lt;3")</f>
        <v>0</v>
      </c>
      <c r="EJ157" s="76">
        <f>SUMIFS('Planificación 2026-1'!R:R,'Planificación 2026-1'!W:W,C157,'Planificación 2026-1'!F:F,"PORUMA",'Planificación 2026-1'!X:X,"&lt;&gt;VIRTUAL",'Planificación 2026-1'!I:I,"&lt;3")</f>
        <v>0</v>
      </c>
      <c r="EK157" s="76">
        <f>SUMIFS('Planificación 2026-1'!R:R,'Planificación 2026-1'!W:W,C157,'Planificación 2026-1'!F:F,"HUAURA",'Planificación 2026-1'!X:X,"VIRTUAL",'Planificación 2026-1'!I:I,"&lt;3")</f>
        <v>0</v>
      </c>
      <c r="EL157" s="76">
        <f>SUMIFS('Planificación 2026-1'!R:R,'Planificación 2026-1'!W:W,C157,'Planificación 2026-1'!F:F,"HUAURA",'Planificación 2026-1'!X:X,"&lt;&gt;VIRTUAL",'Planificación 2026-1'!I:I,"&lt;3")</f>
        <v>0</v>
      </c>
      <c r="EM157" s="76"/>
      <c r="EN157" s="76">
        <f t="shared" si="23"/>
        <v>0</v>
      </c>
      <c r="EO157" s="76">
        <f t="shared" si="24"/>
        <v>0</v>
      </c>
      <c r="EP157" s="76" t="b">
        <f t="shared" si="25"/>
        <v>1</v>
      </c>
      <c r="EQ157" s="76" t="str">
        <f t="shared" si="26"/>
        <v/>
      </c>
      <c r="ER157" s="76" t="str">
        <f t="shared" si="31"/>
        <v>PRESENCIAL</v>
      </c>
    </row>
    <row r="158" spans="1:148" hidden="1">
      <c r="A158" s="83"/>
      <c r="B158" s="119">
        <v>155</v>
      </c>
      <c r="C158" s="115" t="s">
        <v>330</v>
      </c>
      <c r="D158" s="112">
        <f>SUMIF('Planificación 2026-1'!W:W,C158,'Planificación 2026-1'!R:R)</f>
        <v>0</v>
      </c>
      <c r="E158" s="114" t="s">
        <v>173</v>
      </c>
      <c r="F158" s="115" t="s">
        <v>171</v>
      </c>
      <c r="G158" s="115" t="s">
        <v>13</v>
      </c>
      <c r="H158" s="115" t="s">
        <v>128</v>
      </c>
      <c r="I158" s="107" t="str">
        <f>IF(SUM(COUNTIFS('Planificación 2026-1'!F:F,"PRINCIPAL",'Planificación 2026-1'!W:W,C158,'Planificación 2026-1'!H:H,"AF"))&gt;0,"P01"," ")</f>
        <v xml:space="preserve"> </v>
      </c>
      <c r="J158" s="108" t="str">
        <f>IF(SUM(COUNTIFS('Planificación 2026-1'!F:F,"PRINCIPAL",'Planificación 2026-1'!W:W,C158,'Planificación 2026-1'!H:H,"EN"))&gt;0,"P02"," ")</f>
        <v xml:space="preserve"> </v>
      </c>
      <c r="K158" s="108" t="str">
        <f>IF(SUM(COUNTIFS('Planificación 2026-1'!F:F,"PRINCIPAL",'Planificación 2026-1'!W:W,C158,'Planificación 2026-1'!H:H,"IS"))&gt;0,"P03"," ")</f>
        <v xml:space="preserve"> </v>
      </c>
      <c r="L158" s="108" t="str">
        <f>IF(SUM(COUNTIFS('Planificación 2026-1'!F:F,"PRINCIPAL",'Planificación 2026-1'!W:W,C158,'Planificación 2026-1'!H:H,"PS"))&gt;0,"P04"," ")</f>
        <v xml:space="preserve"> </v>
      </c>
      <c r="M158" s="108"/>
      <c r="N158" s="108" t="str">
        <f>IF(SUM(COUNTIFS('Planificación 2026-1'!F:F,"PRINCIPAL",'Planificación 2026-1'!W:W,C158,'Planificación 2026-1'!H:H,"IN"))&gt;0,"P06"," ")</f>
        <v xml:space="preserve"> </v>
      </c>
      <c r="O158" s="108" t="str">
        <f>IF(SUM(COUNTIFS('Planificación 2026-1'!F:F,"PRINCIPAL",'Planificación 2026-1'!W:W,C158,'Planificación 2026-1'!H:H,"CA"))&gt;0,"P07"," ")</f>
        <v xml:space="preserve"> </v>
      </c>
      <c r="P158" s="108" t="str">
        <f>IF(SUM(COUNTIFS('Planificación 2026-1'!F:F,"PRINCIPAL",'Planificación 2026-1'!W:W,C158,'Planificación 2026-1'!H:H,"DE"))&gt;0,"P08"," ")</f>
        <v xml:space="preserve"> </v>
      </c>
      <c r="Q158" s="108" t="str">
        <f>IF(SUM(COUNTIFS('Planificación 2026-1'!F:F,"PRINCIPAL",'Planificación 2026-1'!W:W,C158,'Planificación 2026-1'!H:H,"OB"))&gt;0,"P09"," ")</f>
        <v xml:space="preserve"> </v>
      </c>
      <c r="R158" s="108" t="str">
        <f>IF(SUM(COUNTIFS('Planificación 2026-1'!F:F,"PRINCIPAL",'Planificación 2026-1'!W:W,C158,'Planificación 2026-1'!H:H,"MH"))&gt;0,"P31"," ")</f>
        <v xml:space="preserve"> </v>
      </c>
      <c r="S158" s="108" t="str">
        <f>IF(SUM(COUNTIFS('Planificación 2026-1'!F:F,"PRINCIPAL",'Planificación 2026-1'!W:W,C158,'Planificación 2026-1'!H:H,"IC"))&gt;0,"P32"," ")</f>
        <v xml:space="preserve"> </v>
      </c>
      <c r="T158" s="108" t="str">
        <f>IF(SUM(COUNTIFS('Planificación 2026-1'!F:F,"PRINCIPAL",'Planificación 2026-1'!W:W,C158,'Planificación 2026-1'!H:H,"AR"))&gt;0,"P34"," ")</f>
        <v xml:space="preserve"> </v>
      </c>
      <c r="U158" s="108" t="str">
        <f>IF(SUM(COUNTIFS('Planificación 2026-1'!F:F,"PRINCIPAL",'Planificación 2026-1'!W:W,C158,'Planificación 2026-1'!H:H,"T1"))&gt;0,"P35"," ")</f>
        <v xml:space="preserve"> </v>
      </c>
      <c r="V158" s="108" t="str">
        <f>IF(SUM(COUNTIFS('Planificación 2026-1'!F:F,"PRINCIPAL",'Planificación 2026-1'!W:W,C158,'Planificación 2026-1'!H:H,"T3"))&gt;0,"P36"," ")</f>
        <v xml:space="preserve"> </v>
      </c>
      <c r="W158" s="108" t="str">
        <f>IF(SUM(COUNTIFS('Planificación 2026-1'!F:F,"PRINCIPAL",'Planificación 2026-1'!W:W,C158,'Planificación 2026-1'!H:H,"T2"))&gt;0,"P37"," ")</f>
        <v xml:space="preserve"> </v>
      </c>
      <c r="X158" s="108" t="str">
        <f>IF(SUM(COUNTIFS('Planificación 2026-1'!F:F,"PRINCIPAL",'Planificación 2026-1'!W:W,C158,'Planificación 2026-1'!H:H,"AE"))&gt;0,"P38"," ")</f>
        <v xml:space="preserve"> </v>
      </c>
      <c r="Y158" s="108" t="str">
        <f>IF(SUM(COUNTIFS('Planificación 2026-1'!F:F,"PRINCIPAL",'Planificación 2026-1'!W:W,C158,'Planificación 2026-1'!H:H,"T4"))&gt;0,"P55"," ")</f>
        <v xml:space="preserve"> </v>
      </c>
      <c r="Z158" s="108" t="str">
        <f>IF(SUM(COUNTIFS('Planificación 2026-1'!F:F,"FILIAL",'Planificación 2026-1'!W:W,C158,'Planificación 2026-1'!H:H,"AF"))&gt;0," P01"," ")</f>
        <v xml:space="preserve"> </v>
      </c>
      <c r="AA158" s="108" t="str">
        <f>IF(SUM(COUNTIFS('Planificación 2026-1'!F:F,"FILIAL",'Planificación 2026-1'!W:W,C158,'Planificación 2026-1'!H:H,"EN"))&gt;0,"P02"," ")</f>
        <v xml:space="preserve"> </v>
      </c>
      <c r="AB158" s="108" t="str">
        <f>IF(SUM(COUNTIFS('Planificación 2026-1'!F:F,"FILIAL",'Planificación 2026-1'!W:W,C158,'Planificación 2026-1'!H:H,"IS"))&gt;0,"P03"," ")</f>
        <v xml:space="preserve"> </v>
      </c>
      <c r="AC158" s="108" t="str">
        <f>IF(SUM(COUNTIFS('Planificación 2026-1'!F:F,"FILIAL",'Planificación 2026-1'!W:W,C158,'Planificación 2026-1'!H:H,"PS"))&gt;0,"P04"," ")</f>
        <v xml:space="preserve"> </v>
      </c>
      <c r="AD158" s="108"/>
      <c r="AE158" s="108" t="str">
        <f>IF(SUM(COUNTIFS('Planificación 2026-1'!F:F,"FILIAL",'Planificación 2026-1'!W:W,C158,'Planificación 2026-1'!H:H,"IN"))&gt;0,"P06"," ")</f>
        <v xml:space="preserve"> </v>
      </c>
      <c r="AF158" s="108" t="str">
        <f>IF(SUM(COUNTIFS('Planificación 2026-1'!F:F,"FILIAL",'Planificación 2026-1'!W:W,C158,'Planificación 2026-1'!H:H,"CA"))&gt;0,"P07"," ")</f>
        <v xml:space="preserve"> </v>
      </c>
      <c r="AG158" s="108" t="str">
        <f>IF(SUM(COUNTIFS('Planificación 2026-1'!F:F,"FILIAL",'Planificación 2026-1'!W:W,C158,'Planificación 2026-1'!H:H,"DE"))&gt;0,"P08"," ")</f>
        <v xml:space="preserve"> </v>
      </c>
      <c r="AH158" s="108" t="str">
        <f>IF(SUM(COUNTIFS('Planificación 2026-1'!F:F,"FILIAL",'Planificación 2026-1'!W:W,C158,'Planificación 2026-1'!H:H,"OB"))&gt;0,"P09"," ")</f>
        <v xml:space="preserve"> </v>
      </c>
      <c r="AI158" s="108" t="str">
        <f>IF(SUM(COUNTIFS('Planificación 2026-1'!F:F,"FILIAL",'Planificación 2026-1'!W:W,C158,'Planificación 2026-1'!H:H,"MH"))&gt;0,"P31"," ")</f>
        <v xml:space="preserve"> </v>
      </c>
      <c r="AJ158" s="108" t="str">
        <f>IF(SUM(COUNTIFS('Planificación 2026-1'!F:F,"FILIAL",'Planificación 2026-1'!W:W,C158,'Planificación 2026-1'!H:H,"IC"))&gt;0,"P32"," ")</f>
        <v xml:space="preserve"> </v>
      </c>
      <c r="AK158" s="108" t="str">
        <f>IF(SUM(COUNTIFS('Planificación 2026-1'!F:F,"FILIAL",'Planificación 2026-1'!W:W,C158,'Planificación 2026-1'!H:H,"AR"))&gt;0,"P34"," ")</f>
        <v xml:space="preserve"> </v>
      </c>
      <c r="AL158" s="108" t="str">
        <f>IF(SUM(COUNTIFS('Planificación 2026-1'!F:F,"FILIAL",'Planificación 2026-1'!W:W,C158,'Planificación 2026-1'!H:H,"T1"))&gt;0,"P35"," ")</f>
        <v xml:space="preserve"> </v>
      </c>
      <c r="AM158" s="108" t="str">
        <f>IF(SUM(COUNTIFS('Planificación 2026-1'!F:F,"FILIAL",'Planificación 2026-1'!W:W,C158,'Planificación 2026-1'!H:H,"T3"))&gt;0,"P36"," ")</f>
        <v xml:space="preserve"> </v>
      </c>
      <c r="AN158" s="108" t="str">
        <f>IF(SUM(COUNTIFS('Planificación 2026-1'!F:F,"FILIAL",'Planificación 2026-1'!W:W,C158,'Planificación 2026-1'!H:H,"T2"))&gt;0,"P37"," ")</f>
        <v xml:space="preserve"> </v>
      </c>
      <c r="AO158" s="108" t="str">
        <f>IF(SUM(COUNTIFS('Planificación 2026-1'!F:F,"FILIAL",'Planificación 2026-1'!W:W,C158,'Planificación 2026-1'!H:H,"AE"))&gt;0,"P38"," ")</f>
        <v xml:space="preserve"> </v>
      </c>
      <c r="AP158" s="108" t="str">
        <f>IF(SUM(COUNTIFS('Planificación 2026-1'!F:F,"FILIAL",'Planificación 2026-1'!W:W,C158,'Planificación 2026-1'!H:H,"T4"))&gt;0,"P55"," ")</f>
        <v xml:space="preserve"> </v>
      </c>
      <c r="AQ158" s="108" t="str">
        <f>IF(SUM(COUNTIFS('Planificación 2026-1'!F:F,"SUNAMPE",'Planificación 2026-1'!W:W,C158,'Planificación 2026-1'!H:H,"AF"))&gt;0," P01"," ")</f>
        <v xml:space="preserve"> </v>
      </c>
      <c r="AR158" s="108" t="str">
        <f>IF(SUM(COUNTIFS('Planificación 2026-1'!F:F,"SUNAMPE",'Planificación 2026-1'!W:W,C158,'Planificación 2026-1'!H:H,"EN"))&gt;0,"P02"," ")</f>
        <v xml:space="preserve"> </v>
      </c>
      <c r="AS158" s="108" t="str">
        <f>IF(SUM(COUNTIFS('Planificación 2026-1'!F:F,"SUNAMPE",'Planificación 2026-1'!W:W,C158,'Planificación 2026-1'!H:H,"IS"))&gt;0,"P03"," ")</f>
        <v xml:space="preserve"> </v>
      </c>
      <c r="AT158" s="108" t="str">
        <f>IF(SUM(COUNTIFS('Planificación 2026-1'!F:F,"SUNAMPE",'Planificación 2026-1'!W:W,C158,'Planificación 2026-1'!H:H,"PS"))&gt;0,"P04"," ")</f>
        <v xml:space="preserve"> </v>
      </c>
      <c r="AU158" s="108"/>
      <c r="AV158" s="108" t="str">
        <f>IF(SUM(COUNTIFS('Planificación 2026-1'!F:F,"SUNAMPE",'Planificación 2026-1'!W:W,C158,'Planificación 2026-1'!H:H,"IN"))&gt;0,"P06"," ")</f>
        <v xml:space="preserve"> </v>
      </c>
      <c r="AW158" s="108" t="str">
        <f>IF(SUM(COUNTIFS('Planificación 2026-1'!F:F,"SUNAMPE",'Planificación 2026-1'!W:W,C158,'Planificación 2026-1'!H:H,"CA"))&gt;0,"P07"," ")</f>
        <v xml:space="preserve"> </v>
      </c>
      <c r="AX158" s="108" t="str">
        <f>IF(SUM(COUNTIFS('Planificación 2026-1'!F:F,"SUNAMPE",'Planificación 2026-1'!W:W,C158,'Planificación 2026-1'!H:H,"DE"))&gt;0,"P08"," ")</f>
        <v xml:space="preserve"> </v>
      </c>
      <c r="AY158" s="108" t="str">
        <f>IF(SUM(COUNTIFS('Planificación 2026-1'!F:F,"SUNAMPE",'Planificación 2026-1'!W:W,C158,'Planificación 2026-1'!H:H,"OB"))&gt;0,"P09"," ")</f>
        <v xml:space="preserve"> </v>
      </c>
      <c r="AZ158" s="108" t="str">
        <f>IF(SUM(COUNTIFS('Planificación 2026-1'!F:F,"SUNAMPE",'Planificación 2026-1'!W:W,C158,'Planificación 2026-1'!H:H,"MH"))&gt;0,"P31"," ")</f>
        <v xml:space="preserve"> </v>
      </c>
      <c r="BA158" s="108" t="str">
        <f>IF(SUM(COUNTIFS('Planificación 2026-1'!F:F,"SUNAMPE",'Planificación 2026-1'!W:W,C158,'Planificación 2026-1'!H:H,"IC"))&gt;0,"P32"," ")</f>
        <v xml:space="preserve"> </v>
      </c>
      <c r="BB158" s="108" t="str">
        <f>IF(SUM(COUNTIFS('Planificación 2026-1'!F:F,"SUNAMPE",'Planificación 2026-1'!W:W,C158,'Planificación 2026-1'!H:H,"AR"))&gt;0,"P34"," ")</f>
        <v xml:space="preserve"> </v>
      </c>
      <c r="BC158" s="108" t="str">
        <f>IF(SUM(COUNTIFS('Planificación 2026-1'!F:F,"SUNAMPE",'Planificación 2026-1'!W:W,C158,'Planificación 2026-1'!H:H,"T1"))&gt;0,"P35"," ")</f>
        <v xml:space="preserve"> </v>
      </c>
      <c r="BD158" s="108" t="str">
        <f>IF(SUM(COUNTIFS('Planificación 2026-1'!F:F,"SUNAMPE",'Planificación 2026-1'!W:W,C158,'Planificación 2026-1'!H:H,"T3"))&gt;0,"P36"," ")</f>
        <v xml:space="preserve"> </v>
      </c>
      <c r="BE158" s="108" t="str">
        <f>IF(SUM(COUNTIFS('Planificación 2026-1'!F:F,"SUNAMPE",'Planificación 2026-1'!W:W,C158,'Planificación 2026-1'!H:H,"T2"))&gt;0,"P37"," ")</f>
        <v xml:space="preserve"> </v>
      </c>
      <c r="BF158" s="108" t="str">
        <f>IF(SUM(COUNTIFS('Planificación 2026-1'!F:F,"SUNAMPE",'Planificación 2026-1'!W:W,C158,'Planificación 2026-1'!H:H,"AE"))&gt;0,"P38"," ")</f>
        <v xml:space="preserve"> </v>
      </c>
      <c r="BG158" s="108" t="str">
        <f>IF(SUM(COUNTIFS('Planificación 2026-1'!F:F,"SUNAMPE",'Planificación 2026-1'!W:W,C158,'Planificación 2026-1'!H:H,"T4"))&gt;0,"P55"," ")</f>
        <v xml:space="preserve"> </v>
      </c>
      <c r="BH158" s="108" t="str">
        <f>IF(SUM(COUNTIFS('Planificación 2026-1'!F:F,"HUAURA",'Planificación 2026-1'!W:W,C158,'Planificación 2026-1'!H:H,"AF"))&gt;0," P01"," ")</f>
        <v xml:space="preserve"> </v>
      </c>
      <c r="BI158" s="108" t="str">
        <f>IF(SUM(COUNTIFS('Planificación 2026-1'!F:F,"HUAURA",'Planificación 2026-1'!W:W,C158,'Planificación 2026-1'!H:H,"EN"))&gt;0,"P02"," ")</f>
        <v xml:space="preserve"> </v>
      </c>
      <c r="BJ158" s="108" t="str">
        <f>IF(SUM(COUNTIFS('Planificación 2026-1'!F:F,"HUAURA",'Planificación 2026-1'!W:W,C158,'Planificación 2026-1'!H:H,"IS"))&gt;0,"P03"," ")</f>
        <v xml:space="preserve"> </v>
      </c>
      <c r="BK158" s="108" t="str">
        <f>IF(SUM(COUNTIFS('Planificación 2026-1'!F:F,"HUAURA",'Planificación 2026-1'!W:W,C158,'Planificación 2026-1'!H:H,"PS"))&gt;0,"P04"," ")</f>
        <v xml:space="preserve"> </v>
      </c>
      <c r="BL158" s="108"/>
      <c r="BM158" s="108" t="str">
        <f>IF(SUM(COUNTIFS('Planificación 2026-1'!F:F,"HUAURA",'Planificación 2026-1'!W:W,C158,'Planificación 2026-1'!H:H,"IN"))&gt;0,"P06"," ")</f>
        <v xml:space="preserve"> </v>
      </c>
      <c r="BN158" s="108" t="str">
        <f>IF(SUM(COUNTIFS('Planificación 2026-1'!F:F,"HUAURA",'Planificación 2026-1'!W:W,C158,'Planificación 2026-1'!H:H,"CA"))&gt;0,"P07"," ")</f>
        <v xml:space="preserve"> </v>
      </c>
      <c r="BO158" s="108" t="str">
        <f>IF(SUM(COUNTIFS('Planificación 2026-1'!F:F,"HUAURA",'Planificación 2026-1'!W:W,C158,'Planificación 2026-1'!H:H,"DE"))&gt;0,"P08"," ")</f>
        <v xml:space="preserve"> </v>
      </c>
      <c r="BP158" s="108" t="str">
        <f>IF(SUM(COUNTIFS('Planificación 2026-1'!F:F,"HUAURA",'Planificación 2026-1'!W:W,C158,'Planificación 2026-1'!H:H,"OB"))&gt;0,"P09"," ")</f>
        <v xml:space="preserve"> </v>
      </c>
      <c r="BQ158" s="108" t="str">
        <f>IF(SUM(COUNTIFS('Planificación 2026-1'!F:F,"HUAURA",'Planificación 2026-1'!W:W,C158,'Planificación 2026-1'!H:H,"MH"))&gt;0,"P31"," ")</f>
        <v xml:space="preserve"> </v>
      </c>
      <c r="BR158" s="108" t="str">
        <f>IF(SUM(COUNTIFS('Planificación 2026-1'!F:F,"HUAURA",'Planificación 2026-1'!W:W,C158,'Planificación 2026-1'!H:H,"IC"))&gt;0,"P32"," ")</f>
        <v xml:space="preserve"> </v>
      </c>
      <c r="BS158" s="108" t="str">
        <f>IF(SUM(COUNTIFS('Planificación 2026-1'!F:F,"HUAURA",'Planificación 2026-1'!W:W,C158,'Planificación 2026-1'!H:H,"AR"))&gt;0,"P34"," ")</f>
        <v xml:space="preserve"> </v>
      </c>
      <c r="BT158" s="108" t="str">
        <f>IF(SUM(COUNTIFS('Planificación 2026-1'!F:F,"HUAURA",'Planificación 2026-1'!W:W,C158,'Planificación 2026-1'!H:H,"T1"))&gt;0,"P35"," ")</f>
        <v xml:space="preserve"> </v>
      </c>
      <c r="BU158" s="108" t="str">
        <f>IF(SUM(COUNTIFS('Planificación 2026-1'!F:F,"HUAURA",'Planificación 2026-1'!W:W,C158,'Planificación 2026-1'!H:H,"T3"))&gt;0,"P36"," ")</f>
        <v xml:space="preserve"> </v>
      </c>
      <c r="BV158" s="108" t="str">
        <f>IF(SUM(COUNTIFS('Planificación 2026-1'!F:F,"HUAURA",'Planificación 2026-1'!W:W,C158,'Planificación 2026-1'!H:H,"T2"))&gt;0,"P37"," ")</f>
        <v xml:space="preserve"> </v>
      </c>
      <c r="BW158" s="108" t="str">
        <f>IF(SUM(COUNTIFS('Planificación 2026-1'!F:F,"HUAURA",'Planificación 2026-1'!W:W,C158,'Planificación 2026-1'!H:H,"AE"))&gt;0,"P38"," ")</f>
        <v xml:space="preserve"> </v>
      </c>
      <c r="BX158" s="108" t="str">
        <f>IF(SUM(COUNTIFS('Planificación 2026-1'!F:F,"HUAURA",'Planificación 2026-1'!W:W,C158,'Planificación 2026-1'!H:H,"T4"))&gt;0,"P55"," ")</f>
        <v xml:space="preserve"> </v>
      </c>
      <c r="BY158" s="109">
        <f>SUMIFS('Planificación 2026-1'!R:R,'Planificación 2026-1'!W:W,C158,'Planificación 2026-1'!H:H,"AF",'Planificación 2026-1'!I:I,"&gt;2")</f>
        <v>0</v>
      </c>
      <c r="BZ158" s="109">
        <f>SUMIFS('Planificación 2026-1'!R:R,'Planificación 2026-1'!W:W,C158,'Planificación 2026-1'!H:H,"EN",'Planificación 2026-1'!I:I,"&gt;2")</f>
        <v>0</v>
      </c>
      <c r="CA158" s="109">
        <f>SUMIFS('Planificación 2026-1'!R:R,'Planificación 2026-1'!W:W,C158,'Planificación 2026-1'!H:H,"IS",'Planificación 2026-1'!I:I,"&gt;2")</f>
        <v>0</v>
      </c>
      <c r="CB158" s="109">
        <f>SUMIFS('Planificación 2026-1'!R:R,'Planificación 2026-1'!W:W,C158,'Planificación 2026-1'!H:H,"PS",'Planificación 2026-1'!I:I,"&gt;2")</f>
        <v>0</v>
      </c>
      <c r="CC158" s="109">
        <f>SUMIFS('Planificación 2026-1'!R:R,'Planificación 2026-1'!W:W,C158,'Planificación 2026-1'!H:H,"IN",'Planificación 2026-1'!I:I,"&gt;2")</f>
        <v>0</v>
      </c>
      <c r="CD158" s="109">
        <f>SUMIFS('Planificación 2026-1'!R:R,'Planificación 2026-1'!W:W,C158,'Planificación 2026-1'!H:H,"CA",'Planificación 2026-1'!I:I,"&gt;2")</f>
        <v>0</v>
      </c>
      <c r="CE158" s="109">
        <f>SUMIFS('Planificación 2026-1'!R:R,'Planificación 2026-1'!W:W,C158,'Planificación 2026-1'!H:H,"DE",'Planificación 2026-1'!I:I,"&gt;2")</f>
        <v>0</v>
      </c>
      <c r="CF158" s="109">
        <f>SUMIFS('Planificación 2026-1'!R:R,'Planificación 2026-1'!W:W,C158,'Planificación 2026-1'!H:H,"OB",'Planificación 2026-1'!I:I,"&gt;2")</f>
        <v>0</v>
      </c>
      <c r="CG158" s="109">
        <f>SUMIFS('Planificación 2026-1'!R:R,'Planificación 2026-1'!W:W,C158,'Planificación 2026-1'!H:H,"MH",'Planificación 2026-1'!I:I,"&gt;2")</f>
        <v>0</v>
      </c>
      <c r="CH158" s="109">
        <f>SUMIFS('Planificación 2026-1'!R:R,'Planificación 2026-1'!W:W,C158,'Planificación 2026-1'!H:H,"IC",'Planificación 2026-1'!I:I,"&gt;2")</f>
        <v>0</v>
      </c>
      <c r="CI158" s="109">
        <f>SUMIFS('Planificación 2026-1'!R:R,'Planificación 2026-1'!W:W,C158,'Planificación 2026-1'!H:H,"AR",'Planificación 2026-1'!I:I,"&gt;2")</f>
        <v>0</v>
      </c>
      <c r="CJ158" s="109">
        <f>SUMIFS('Planificación 2026-1'!R:R,'Planificación 2026-1'!W:W,C158,'Planificación 2026-1'!H:H,"T1",'Planificación 2026-1'!I:I,"&gt;2")</f>
        <v>0</v>
      </c>
      <c r="CK158" s="109">
        <f>SUMIFS('Planificación 2026-1'!R:R,'Planificación 2026-1'!W:W,C158,'Planificación 2026-1'!H:H,"T3",'Planificación 2026-1'!I:I,"&gt;2")</f>
        <v>0</v>
      </c>
      <c r="CL158" s="109">
        <f>SUMIFS('Planificación 2026-1'!R:R,'Planificación 2026-1'!W:W,C158,'Planificación 2026-1'!H:H,"T2",'Planificación 2026-1'!I:I,"&gt;2")</f>
        <v>0</v>
      </c>
      <c r="CM158" s="109">
        <f>SUMIFS('Planificación 2026-1'!R:R,'Planificación 2026-1'!W:W,C158,'Planificación 2026-1'!H:H,"AE",'Planificación 2026-1'!I:I,"&gt;2")</f>
        <v>0</v>
      </c>
      <c r="CN158" s="109">
        <f>SUMIFS('Planificación 2026-1'!R:R,'Planificación 2026-1'!W:W,C158,'Planificación 2026-1'!H:H,"T4",'Planificación 2026-1'!I:I,"&gt;2")</f>
        <v>0</v>
      </c>
      <c r="CO158" s="109">
        <f>SUMIFS('Planificación 2026-1'!R:R,'Planificación 2026-1'!W:W,C158,'Planificación 2026-1'!H:H,"AF",'Planificación 2026-1'!I:I,"&lt;3")</f>
        <v>0</v>
      </c>
      <c r="CP158" s="109">
        <f>SUMIFS('Planificación 2026-1'!R:R,'Planificación 2026-1'!W:W,C158,'Planificación 2026-1'!H:H,"EN",'Planificación 2026-1'!I:I,"&lt;3")</f>
        <v>0</v>
      </c>
      <c r="CQ158" s="109">
        <f>SUMIFS('Planificación 2026-1'!R:R,'Planificación 2026-1'!W:W,C158,'Planificación 2026-1'!H:H,"IS",'Planificación 2026-1'!I:I,"&lt;3")</f>
        <v>0</v>
      </c>
      <c r="CR158" s="109">
        <f>SUMIFS('Planificación 2026-1'!R:R,'Planificación 2026-1'!W:W,C158,'Planificación 2026-1'!H:H,"PS",'Planificación 2026-1'!I:I,"&lt;3")</f>
        <v>0</v>
      </c>
      <c r="CS158" s="109">
        <f>SUMIFS('Planificación 2026-1'!R:R,'Planificación 2026-1'!W:W,C158,'Planificación 2026-1'!H:H,"IN",'Planificación 2026-1'!I:I,"&lt;3")</f>
        <v>0</v>
      </c>
      <c r="CT158" s="109">
        <f>SUMIFS('Planificación 2026-1'!R:R,'Planificación 2026-1'!W:W,C158,'Planificación 2026-1'!H:H,"CA",'Planificación 2026-1'!I:I,"&lt;3")</f>
        <v>0</v>
      </c>
      <c r="CU158" s="109">
        <f>SUMIFS('Planificación 2026-1'!R:R,'Planificación 2026-1'!W:W,C158,'Planificación 2026-1'!H:H,"DE",'Planificación 2026-1'!I:I,"&lt;3")</f>
        <v>0</v>
      </c>
      <c r="CV158" s="109">
        <f>SUMIFS('Planificación 2026-1'!R:R,'Planificación 2026-1'!W:W,C158,'Planificación 2026-1'!H:H,"OB",'Planificación 2026-1'!I:I,"&lt;3")</f>
        <v>0</v>
      </c>
      <c r="CW158" s="109">
        <f>SUMIFS('Planificación 2026-1'!R:R,'Planificación 2026-1'!W:W,C158,'Planificación 2026-1'!H:H,"MH",'Planificación 2026-1'!I:I,"&lt;3")</f>
        <v>0</v>
      </c>
      <c r="CX158" s="109">
        <f>SUMIFS('Planificación 2026-1'!R:R,'Planificación 2026-1'!W:W,C158,'Planificación 2026-1'!H:H,"IC",'Planificación 2026-1'!I:I,"&lt;3")</f>
        <v>0</v>
      </c>
      <c r="CY158" s="109">
        <f>SUMIFS('Planificación 2026-1'!R:R,'Planificación 2026-1'!W:W,C158,'Planificación 2026-1'!H:H,"AR",'Planificación 2026-1'!I:I,"&lt;3")</f>
        <v>0</v>
      </c>
      <c r="CZ158" s="109">
        <f>SUMIFS('Planificación 2026-1'!R:R,'Planificación 2026-1'!W:W,C158,'Planificación 2026-1'!H:H,"T1",'Planificación 2026-1'!I:I,"&lt;3")</f>
        <v>0</v>
      </c>
      <c r="DA158" s="109">
        <f>SUMIFS('Planificación 2026-1'!R:R,'Planificación 2026-1'!W:W,C158,'Planificación 2026-1'!H:H,"T3",'Planificación 2026-1'!I:I,"&lt;3")</f>
        <v>0</v>
      </c>
      <c r="DB158" s="109">
        <f>SUMIFS('Planificación 2026-1'!R:R,'Planificación 2026-1'!W:W,C158,'Planificación 2026-1'!H:H,"T2",'Planificación 2026-1'!I:I,"&lt;3")</f>
        <v>0</v>
      </c>
      <c r="DC158" s="109">
        <f>SUMIFS('Planificación 2026-1'!R:R,'Planificación 2026-1'!W:W,C158,'Planificación 2026-1'!H:H,"AE",'Planificación 2026-1'!I:I,"&lt;3")</f>
        <v>0</v>
      </c>
      <c r="DD158" s="109">
        <f>SUMIFS('Planificación 2026-1'!R:R,'Planificación 2026-1'!W:W,C158,'Planificación 2026-1'!H:H,"T4",'Planificación 2026-1'!I:I,"&lt;3")</f>
        <v>0</v>
      </c>
      <c r="DE158" s="108" t="str">
        <f t="shared" si="27"/>
        <v/>
      </c>
      <c r="DF158" s="41">
        <f>IF(C158="","",SUMIFS('Planificación 2026-1'!R:R,'Planificación 2026-1'!W:W,C158,'Planificación 2026-1'!F:F,"PRINCIPAL",'Planificación 2026-1'!X:X,"VIRTUAL"))</f>
        <v>0</v>
      </c>
      <c r="DG158" s="41">
        <f>IF(C158="","",SUMIFS('Planificación 2026-1'!R:R,'Planificación 2026-1'!W:W,C158,'Planificación 2026-1'!F:F,"PRINCIPAL",'Planificación 2026-1'!X:X,"PRESENCIAL"))</f>
        <v>0</v>
      </c>
      <c r="DH158" s="41">
        <f>IF(C158="","",SUMIFS('Planificación 2026-1'!R:R,'Planificación 2026-1'!W:W,C158,'Planificación 2026-1'!F:F,"PRINCIPAL",'Planificación 2026-1'!X:X,"HIBRIDO PRESENCIAL"))</f>
        <v>0</v>
      </c>
      <c r="DI158" s="108" t="str">
        <f t="shared" si="28"/>
        <v/>
      </c>
      <c r="DJ158" s="108">
        <f>IF(C158="","",SUMIFS('Planificación 2026-1'!R:R,'Planificación 2026-1'!W:W,C158,'Planificación 2026-1'!F:F,"FILIAL",'Planificación 2026-1'!X:X,"VIRTUAL"))</f>
        <v>0</v>
      </c>
      <c r="DK158" s="110">
        <f>IF(C158="","",SUMIFS('Planificación 2026-1'!R:R,'Planificación 2026-1'!W:W,C158,'Planificación 2026-1'!F:F,"FILIAL",'Planificación 2026-1'!X:X,"PRESENCIAL"))</f>
        <v>0</v>
      </c>
      <c r="DL158" s="61">
        <f>IF(C158="","",SUMIFS('Planificación 2026-1'!R:R,'Planificación 2026-1'!W:W,C158,'Planificación 2026-1'!F:F,"FILIAL",'Planificación 2026-1'!X:X,"HIBRIDO PRESENCIAL"))</f>
        <v>0</v>
      </c>
      <c r="DM158" s="111" t="str">
        <f t="shared" si="29"/>
        <v/>
      </c>
      <c r="DN158" s="108">
        <f>IF(C158="","",SUMIFS('Planificación 2026-1'!R:R,'Planificación 2026-1'!W:W,C158,'Planificación 2026-1'!F:F,"SUNAMPE",'Planificación 2026-1'!X:X,"VIRTUAL"))</f>
        <v>0</v>
      </c>
      <c r="DO158" s="61">
        <f>IF(C158="","",SUMIFS('Planificación 2026-1'!R:R,'Planificación 2026-1'!W:W,C158,'Planificación 2026-1'!F:F,"SUNAMPE",'Planificación 2026-1'!X:X,"PRESENCIAL"))</f>
        <v>0</v>
      </c>
      <c r="DP158" s="111" t="str">
        <f t="shared" si="30"/>
        <v/>
      </c>
      <c r="DQ158" s="108">
        <f>IF(C158="","",SUMIFS('Planificación 2026-1'!R:R,'Planificación 2026-1'!W:W,C158,'Planificación 2026-1'!F:F,"HUAURA",'Planificación 2026-1'!X:X,"VIRTUAL"))</f>
        <v>0</v>
      </c>
      <c r="DR158" s="61">
        <f>IF(C158="","",SUMIFS('Planificación 2026-1'!R:R,'Planificación 2026-1'!W:W,C158,'Planificación 2026-1'!F:F,"HUAURA",'Planificación 2026-1'!X:X,"PRESENCIAL"))</f>
        <v>0</v>
      </c>
      <c r="DS158" s="76">
        <f>SUMIFS('Planificación 2026-1'!R:R,'Planificación 2026-1'!W:W,C158,'Planificación 2026-1'!F:F,"PRINCIPAL",'Planificación 2026-1'!X:X,"VIRTUAL",'Planificación 2026-1'!I:I,"&gt;2")</f>
        <v>0</v>
      </c>
      <c r="DT158" s="76">
        <f>SUMIFS('Planificación 2026-1'!R:R,'Planificación 2026-1'!W:W,C158,'Planificación 2026-1'!F:F,"PRINCIPAL",'Planificación 2026-1'!X:X,"&lt;&gt;VIRTUAL",'Planificación 2026-1'!I:I,"&gt;2")</f>
        <v>0</v>
      </c>
      <c r="DU158" s="76">
        <f>SUMIFS('Planificación 2026-1'!R:R,'Planificación 2026-1'!W:W,C158,'Planificación 2026-1'!F:F,"SUNAMPE",'Planificación 2026-1'!X:X,"VIRTUAL",'Planificación 2026-1'!I:I,"&gt;2")</f>
        <v>0</v>
      </c>
      <c r="DV158" s="76">
        <f>SUMIFS('Planificación 2026-1'!R:R,'Planificación 2026-1'!W:W,C158,'Planificación 2026-1'!F:F,"SUNAMPE",'Planificación 2026-1'!X:X,"&lt;&gt;VIRTUAL",'Planificación 2026-1'!I:I,"&gt;2")</f>
        <v>0</v>
      </c>
      <c r="DW158" s="76">
        <f>SUMIFS('Planificación 2026-1'!R:R,'Planificación 2026-1'!W:W,C158,'Planificación 2026-1'!F:F,"FILIAL",'Planificación 2026-1'!X:X,"VIRTUAL",'Planificación 2026-1'!I:I,"&gt;2")</f>
        <v>0</v>
      </c>
      <c r="DX158" s="76">
        <f>SUMIFS('Planificación 2026-1'!R:R,'Planificación 2026-1'!W:W,C158,'Planificación 2026-1'!F:F,"FILIAL",'Planificación 2026-1'!X:X,"&lt;&gt;VIRTUAL",'Planificación 2026-1'!I:I,"&gt;2")</f>
        <v>0</v>
      </c>
      <c r="DY158" s="76">
        <f>SUMIFS('Planificación 2026-1'!R:R,'Planificación 2026-1'!W:W,C158,'Planificación 2026-1'!F:F,"PORUMA",'Planificación 2026-1'!X:X,"VIRTUAL",'Planificación 2026-1'!I:I,"&gt;2")</f>
        <v>0</v>
      </c>
      <c r="DZ158" s="76">
        <f>SUMIFS('Planificación 2026-1'!R:R,'Planificación 2026-1'!W:W,C158,'Planificación 2026-1'!F:F,"PORUMA",'Planificación 2026-1'!X:X,"&lt;&gt;VIRTUAL",'Planificación 2026-1'!I:I,"&gt;2")</f>
        <v>0</v>
      </c>
      <c r="EA158" s="76">
        <f>SUMIFS('Planificación 2026-1'!R:R,'Planificación 2026-1'!W:W,C158,'Planificación 2026-1'!F:F,"HUAURA",'Planificación 2026-1'!X:X,"VIRTUAL",'Planificación 2026-1'!I:I,"&gt;2")</f>
        <v>0</v>
      </c>
      <c r="EB158" s="76">
        <f>SUMIFS('Planificación 2026-1'!R:R,'Planificación 2026-1'!W:W,C158,'Planificación 2026-1'!F:F,"HUAURA",'Planificación 2026-1'!X:X,"&lt;&gt;VIRTUAL",'Planificación 2026-1'!I:I,"&gt;2")</f>
        <v>0</v>
      </c>
      <c r="EC158" s="76">
        <f>SUMIFS('Planificación 2026-1'!R:R,'Planificación 2026-1'!W:W,C158,'Planificación 2026-1'!F:F,"PRINCIPAL",'Planificación 2026-1'!X:X,"VIRTUAL",'Planificación 2026-1'!I:I,"&lt;3")</f>
        <v>0</v>
      </c>
      <c r="ED158" s="76">
        <f>SUMIFS('Planificación 2026-1'!R:R,'Planificación 2026-1'!W:W,C158,'Planificación 2026-1'!F:F,"PRINCIPAL",'Planificación 2026-1'!X:X,"&lt;&gt;VIRTUAL",'Planificación 2026-1'!I:I,"&lt;3")</f>
        <v>0</v>
      </c>
      <c r="EE158" s="76">
        <f>SUMIFS('Planificación 2026-1'!R:R,'Planificación 2026-1'!W:W,C158,'Planificación 2026-1'!F:F,"SUNAMPE",'Planificación 2026-1'!X:X,"VIRTUAL",'Planificación 2026-1'!I:I,"&lt;3")</f>
        <v>0</v>
      </c>
      <c r="EF158" s="76">
        <f>SUMIFS('Planificación 2026-1'!R:R,'Planificación 2026-1'!W:W,C158,'Planificación 2026-1'!F:F,"SUNAMPE",'Planificación 2026-1'!X:X,"&lt;&gt;VIRTUAL",'Planificación 2026-1'!I:I,"&lt;3")</f>
        <v>0</v>
      </c>
      <c r="EG158" s="76">
        <f>SUMIFS('Planificación 2026-1'!R:R,'Planificación 2026-1'!W:W,C158,'Planificación 2026-1'!F:F,"FILIAL",'Planificación 2026-1'!X:X,"VIRTUAL",'Planificación 2026-1'!I:I,"&lt;3")</f>
        <v>0</v>
      </c>
      <c r="EH158" s="76">
        <f>SUMIFS('Planificación 2026-1'!R:R,'Planificación 2026-1'!W:W,C158,'Planificación 2026-1'!F:F,"FILIAL",'Planificación 2026-1'!X:X,"&lt;&gt;VIRTUAL",'Planificación 2026-1'!I:I,"&lt;3")</f>
        <v>0</v>
      </c>
      <c r="EI158" s="76">
        <f>SUMIFS('Planificación 2026-1'!R:R,'Planificación 2026-1'!W:W,C158,'Planificación 2026-1'!F:F,"PORUMA",'Planificación 2026-1'!X:X,"VIRTUAL",'Planificación 2026-1'!I:I,"&lt;3")</f>
        <v>0</v>
      </c>
      <c r="EJ158" s="76">
        <f>SUMIFS('Planificación 2026-1'!R:R,'Planificación 2026-1'!W:W,C158,'Planificación 2026-1'!F:F,"PORUMA",'Planificación 2026-1'!X:X,"&lt;&gt;VIRTUAL",'Planificación 2026-1'!I:I,"&lt;3")</f>
        <v>0</v>
      </c>
      <c r="EK158" s="76">
        <f>SUMIFS('Planificación 2026-1'!R:R,'Planificación 2026-1'!W:W,C158,'Planificación 2026-1'!F:F,"HUAURA",'Planificación 2026-1'!X:X,"VIRTUAL",'Planificación 2026-1'!I:I,"&lt;3")</f>
        <v>0</v>
      </c>
      <c r="EL158" s="76">
        <f>SUMIFS('Planificación 2026-1'!R:R,'Planificación 2026-1'!W:W,C158,'Planificación 2026-1'!F:F,"HUAURA",'Planificación 2026-1'!X:X,"&lt;&gt;VIRTUAL",'Planificación 2026-1'!I:I,"&lt;3")</f>
        <v>0</v>
      </c>
      <c r="EM158" s="76"/>
      <c r="EN158" s="76">
        <f t="shared" si="23"/>
        <v>0</v>
      </c>
      <c r="EO158" s="76">
        <f t="shared" si="24"/>
        <v>0</v>
      </c>
      <c r="EP158" s="76" t="b">
        <f t="shared" si="25"/>
        <v>1</v>
      </c>
      <c r="EQ158" s="76" t="str">
        <f t="shared" si="26"/>
        <v/>
      </c>
      <c r="ER158" s="76" t="str">
        <f t="shared" si="31"/>
        <v>PRESENCIAL</v>
      </c>
    </row>
    <row r="159" spans="1:148" hidden="1">
      <c r="A159" s="83"/>
      <c r="B159" s="119">
        <v>156</v>
      </c>
      <c r="C159" s="115" t="s">
        <v>331</v>
      </c>
      <c r="D159" s="112">
        <f>SUMIF('Planificación 2026-1'!W:W,C159,'Planificación 2026-1'!R:R)</f>
        <v>14</v>
      </c>
      <c r="E159" s="114" t="s">
        <v>170</v>
      </c>
      <c r="F159" s="115" t="s">
        <v>171</v>
      </c>
      <c r="G159" s="115" t="s">
        <v>153</v>
      </c>
      <c r="H159" s="115" t="s">
        <v>121</v>
      </c>
      <c r="I159" s="107" t="str">
        <f>IF(SUM(COUNTIFS('Planificación 2026-1'!F:F,"PRINCIPAL",'Planificación 2026-1'!W:W,C159,'Planificación 2026-1'!H:H,"AF"))&gt;0,"P01"," ")</f>
        <v xml:space="preserve"> </v>
      </c>
      <c r="J159" s="108" t="str">
        <f>IF(SUM(COUNTIFS('Planificación 2026-1'!F:F,"PRINCIPAL",'Planificación 2026-1'!W:W,C159,'Planificación 2026-1'!H:H,"EN"))&gt;0,"P02"," ")</f>
        <v xml:space="preserve"> </v>
      </c>
      <c r="K159" s="108" t="str">
        <f>IF(SUM(COUNTIFS('Planificación 2026-1'!F:F,"PRINCIPAL",'Planificación 2026-1'!W:W,C159,'Planificación 2026-1'!H:H,"IS"))&gt;0,"P03"," ")</f>
        <v xml:space="preserve"> </v>
      </c>
      <c r="L159" s="108" t="str">
        <f>IF(SUM(COUNTIFS('Planificación 2026-1'!F:F,"PRINCIPAL",'Planificación 2026-1'!W:W,C159,'Planificación 2026-1'!H:H,"PS"))&gt;0,"P04"," ")</f>
        <v xml:space="preserve"> </v>
      </c>
      <c r="M159" s="108"/>
      <c r="N159" s="108" t="str">
        <f>IF(SUM(COUNTIFS('Planificación 2026-1'!F:F,"PRINCIPAL",'Planificación 2026-1'!W:W,C159,'Planificación 2026-1'!H:H,"IN"))&gt;0,"P06"," ")</f>
        <v xml:space="preserve"> </v>
      </c>
      <c r="O159" s="108" t="str">
        <f>IF(SUM(COUNTIFS('Planificación 2026-1'!F:F,"PRINCIPAL",'Planificación 2026-1'!W:W,C159,'Planificación 2026-1'!H:H,"CA"))&gt;0,"P07"," ")</f>
        <v xml:space="preserve"> </v>
      </c>
      <c r="P159" s="108" t="str">
        <f>IF(SUM(COUNTIFS('Planificación 2026-1'!F:F,"PRINCIPAL",'Planificación 2026-1'!W:W,C159,'Planificación 2026-1'!H:H,"DE"))&gt;0,"P08"," ")</f>
        <v xml:space="preserve"> </v>
      </c>
      <c r="Q159" s="108" t="str">
        <f>IF(SUM(COUNTIFS('Planificación 2026-1'!F:F,"PRINCIPAL",'Planificación 2026-1'!W:W,C159,'Planificación 2026-1'!H:H,"OB"))&gt;0,"P09"," ")</f>
        <v xml:space="preserve"> </v>
      </c>
      <c r="R159" s="108" t="str">
        <f>IF(SUM(COUNTIFS('Planificación 2026-1'!F:F,"PRINCIPAL",'Planificación 2026-1'!W:W,C159,'Planificación 2026-1'!H:H,"MH"))&gt;0,"P31"," ")</f>
        <v xml:space="preserve"> </v>
      </c>
      <c r="S159" s="108" t="str">
        <f>IF(SUM(COUNTIFS('Planificación 2026-1'!F:F,"PRINCIPAL",'Planificación 2026-1'!W:W,C159,'Planificación 2026-1'!H:H,"IC"))&gt;0,"P32"," ")</f>
        <v xml:space="preserve"> </v>
      </c>
      <c r="T159" s="108" t="str">
        <f>IF(SUM(COUNTIFS('Planificación 2026-1'!F:F,"PRINCIPAL",'Planificación 2026-1'!W:W,C159,'Planificación 2026-1'!H:H,"AR"))&gt;0,"P34"," ")</f>
        <v xml:space="preserve"> </v>
      </c>
      <c r="U159" s="108" t="str">
        <f>IF(SUM(COUNTIFS('Planificación 2026-1'!F:F,"PRINCIPAL",'Planificación 2026-1'!W:W,C159,'Planificación 2026-1'!H:H,"T1"))&gt;0,"P35"," ")</f>
        <v xml:space="preserve"> </v>
      </c>
      <c r="V159" s="108" t="str">
        <f>IF(SUM(COUNTIFS('Planificación 2026-1'!F:F,"PRINCIPAL",'Planificación 2026-1'!W:W,C159,'Planificación 2026-1'!H:H,"T3"))&gt;0,"P36"," ")</f>
        <v xml:space="preserve"> </v>
      </c>
      <c r="W159" s="108" t="str">
        <f>IF(SUM(COUNTIFS('Planificación 2026-1'!F:F,"PRINCIPAL",'Planificación 2026-1'!W:W,C159,'Planificación 2026-1'!H:H,"T2"))&gt;0,"P37"," ")</f>
        <v xml:space="preserve"> </v>
      </c>
      <c r="X159" s="108" t="str">
        <f>IF(SUM(COUNTIFS('Planificación 2026-1'!F:F,"PRINCIPAL",'Planificación 2026-1'!W:W,C159,'Planificación 2026-1'!H:H,"AE"))&gt;0,"P38"," ")</f>
        <v>P38</v>
      </c>
      <c r="Y159" s="108" t="str">
        <f>IF(SUM(COUNTIFS('Planificación 2026-1'!F:F,"PRINCIPAL",'Planificación 2026-1'!W:W,C159,'Planificación 2026-1'!H:H,"T4"))&gt;0,"P55"," ")</f>
        <v xml:space="preserve"> </v>
      </c>
      <c r="Z159" s="108" t="str">
        <f>IF(SUM(COUNTIFS('Planificación 2026-1'!F:F,"FILIAL",'Planificación 2026-1'!W:W,C159,'Planificación 2026-1'!H:H,"AF"))&gt;0," P01"," ")</f>
        <v xml:space="preserve"> P01</v>
      </c>
      <c r="AA159" s="108" t="str">
        <f>IF(SUM(COUNTIFS('Planificación 2026-1'!F:F,"FILIAL",'Planificación 2026-1'!W:W,C159,'Planificación 2026-1'!H:H,"EN"))&gt;0,"P02"," ")</f>
        <v xml:space="preserve"> </v>
      </c>
      <c r="AB159" s="108" t="str">
        <f>IF(SUM(COUNTIFS('Planificación 2026-1'!F:F,"FILIAL",'Planificación 2026-1'!W:W,C159,'Planificación 2026-1'!H:H,"IS"))&gt;0,"P03"," ")</f>
        <v xml:space="preserve"> </v>
      </c>
      <c r="AC159" s="108" t="str">
        <f>IF(SUM(COUNTIFS('Planificación 2026-1'!F:F,"FILIAL",'Planificación 2026-1'!W:W,C159,'Planificación 2026-1'!H:H,"PS"))&gt;0,"P04"," ")</f>
        <v xml:space="preserve"> </v>
      </c>
      <c r="AD159" s="108"/>
      <c r="AE159" s="108" t="str">
        <f>IF(SUM(COUNTIFS('Planificación 2026-1'!F:F,"FILIAL",'Planificación 2026-1'!W:W,C159,'Planificación 2026-1'!H:H,"IN"))&gt;0,"P06"," ")</f>
        <v xml:space="preserve"> </v>
      </c>
      <c r="AF159" s="108" t="str">
        <f>IF(SUM(COUNTIFS('Planificación 2026-1'!F:F,"FILIAL",'Planificación 2026-1'!W:W,C159,'Planificación 2026-1'!H:H,"CA"))&gt;0,"P07"," ")</f>
        <v xml:space="preserve"> </v>
      </c>
      <c r="AG159" s="108" t="str">
        <f>IF(SUM(COUNTIFS('Planificación 2026-1'!F:F,"FILIAL",'Planificación 2026-1'!W:W,C159,'Planificación 2026-1'!H:H,"DE"))&gt;0,"P08"," ")</f>
        <v xml:space="preserve"> </v>
      </c>
      <c r="AH159" s="108" t="str">
        <f>IF(SUM(COUNTIFS('Planificación 2026-1'!F:F,"FILIAL",'Planificación 2026-1'!W:W,C159,'Planificación 2026-1'!H:H,"OB"))&gt;0,"P09"," ")</f>
        <v xml:space="preserve"> </v>
      </c>
      <c r="AI159" s="108" t="str">
        <f>IF(SUM(COUNTIFS('Planificación 2026-1'!F:F,"FILIAL",'Planificación 2026-1'!W:W,C159,'Planificación 2026-1'!H:H,"MH"))&gt;0,"P31"," ")</f>
        <v xml:space="preserve"> </v>
      </c>
      <c r="AJ159" s="108" t="str">
        <f>IF(SUM(COUNTIFS('Planificación 2026-1'!F:F,"FILIAL",'Planificación 2026-1'!W:W,C159,'Planificación 2026-1'!H:H,"IC"))&gt;0,"P32"," ")</f>
        <v xml:space="preserve"> </v>
      </c>
      <c r="AK159" s="108" t="str">
        <f>IF(SUM(COUNTIFS('Planificación 2026-1'!F:F,"FILIAL",'Planificación 2026-1'!W:W,C159,'Planificación 2026-1'!H:H,"AR"))&gt;0,"P34"," ")</f>
        <v xml:space="preserve"> </v>
      </c>
      <c r="AL159" s="108" t="str">
        <f>IF(SUM(COUNTIFS('Planificación 2026-1'!F:F,"FILIAL",'Planificación 2026-1'!W:W,C159,'Planificación 2026-1'!H:H,"T1"))&gt;0,"P35"," ")</f>
        <v xml:space="preserve"> </v>
      </c>
      <c r="AM159" s="108" t="str">
        <f>IF(SUM(COUNTIFS('Planificación 2026-1'!F:F,"FILIAL",'Planificación 2026-1'!W:W,C159,'Planificación 2026-1'!H:H,"T3"))&gt;0,"P36"," ")</f>
        <v xml:space="preserve"> </v>
      </c>
      <c r="AN159" s="108" t="str">
        <f>IF(SUM(COUNTIFS('Planificación 2026-1'!F:F,"FILIAL",'Planificación 2026-1'!W:W,C159,'Planificación 2026-1'!H:H,"T2"))&gt;0,"P37"," ")</f>
        <v xml:space="preserve"> </v>
      </c>
      <c r="AO159" s="108" t="str">
        <f>IF(SUM(COUNTIFS('Planificación 2026-1'!F:F,"FILIAL",'Planificación 2026-1'!W:W,C159,'Planificación 2026-1'!H:H,"AE"))&gt;0,"P38"," ")</f>
        <v xml:space="preserve"> </v>
      </c>
      <c r="AP159" s="108" t="str">
        <f>IF(SUM(COUNTIFS('Planificación 2026-1'!F:F,"FILIAL",'Planificación 2026-1'!W:W,C159,'Planificación 2026-1'!H:H,"T4"))&gt;0,"P55"," ")</f>
        <v xml:space="preserve"> </v>
      </c>
      <c r="AQ159" s="108" t="str">
        <f>IF(SUM(COUNTIFS('Planificación 2026-1'!F:F,"SUNAMPE",'Planificación 2026-1'!W:W,C159,'Planificación 2026-1'!H:H,"AF"))&gt;0," P01"," ")</f>
        <v xml:space="preserve"> </v>
      </c>
      <c r="AR159" s="108" t="str">
        <f>IF(SUM(COUNTIFS('Planificación 2026-1'!F:F,"SUNAMPE",'Planificación 2026-1'!W:W,C159,'Planificación 2026-1'!H:H,"EN"))&gt;0,"P02"," ")</f>
        <v xml:space="preserve"> </v>
      </c>
      <c r="AS159" s="108" t="str">
        <f>IF(SUM(COUNTIFS('Planificación 2026-1'!F:F,"SUNAMPE",'Planificación 2026-1'!W:W,C159,'Planificación 2026-1'!H:H,"IS"))&gt;0,"P03"," ")</f>
        <v xml:space="preserve"> </v>
      </c>
      <c r="AT159" s="108" t="str">
        <f>IF(SUM(COUNTIFS('Planificación 2026-1'!F:F,"SUNAMPE",'Planificación 2026-1'!W:W,C159,'Planificación 2026-1'!H:H,"PS"))&gt;0,"P04"," ")</f>
        <v xml:space="preserve"> </v>
      </c>
      <c r="AU159" s="108"/>
      <c r="AV159" s="108" t="str">
        <f>IF(SUM(COUNTIFS('Planificación 2026-1'!F:F,"SUNAMPE",'Planificación 2026-1'!W:W,C159,'Planificación 2026-1'!H:H,"IN"))&gt;0,"P06"," ")</f>
        <v xml:space="preserve"> </v>
      </c>
      <c r="AW159" s="108" t="str">
        <f>IF(SUM(COUNTIFS('Planificación 2026-1'!F:F,"SUNAMPE",'Planificación 2026-1'!W:W,C159,'Planificación 2026-1'!H:H,"CA"))&gt;0,"P07"," ")</f>
        <v xml:space="preserve"> </v>
      </c>
      <c r="AX159" s="108" t="str">
        <f>IF(SUM(COUNTIFS('Planificación 2026-1'!F:F,"SUNAMPE",'Planificación 2026-1'!W:W,C159,'Planificación 2026-1'!H:H,"DE"))&gt;0,"P08"," ")</f>
        <v xml:space="preserve"> </v>
      </c>
      <c r="AY159" s="108" t="str">
        <f>IF(SUM(COUNTIFS('Planificación 2026-1'!F:F,"SUNAMPE",'Planificación 2026-1'!W:W,C159,'Planificación 2026-1'!H:H,"OB"))&gt;0,"P09"," ")</f>
        <v xml:space="preserve"> </v>
      </c>
      <c r="AZ159" s="108" t="str">
        <f>IF(SUM(COUNTIFS('Planificación 2026-1'!F:F,"SUNAMPE",'Planificación 2026-1'!W:W,C159,'Planificación 2026-1'!H:H,"MH"))&gt;0,"P31"," ")</f>
        <v xml:space="preserve"> </v>
      </c>
      <c r="BA159" s="108" t="str">
        <f>IF(SUM(COUNTIFS('Planificación 2026-1'!F:F,"SUNAMPE",'Planificación 2026-1'!W:W,C159,'Planificación 2026-1'!H:H,"IC"))&gt;0,"P32"," ")</f>
        <v xml:space="preserve"> </v>
      </c>
      <c r="BB159" s="108" t="str">
        <f>IF(SUM(COUNTIFS('Planificación 2026-1'!F:F,"SUNAMPE",'Planificación 2026-1'!W:W,C159,'Planificación 2026-1'!H:H,"AR"))&gt;0,"P34"," ")</f>
        <v xml:space="preserve"> </v>
      </c>
      <c r="BC159" s="108" t="str">
        <f>IF(SUM(COUNTIFS('Planificación 2026-1'!F:F,"SUNAMPE",'Planificación 2026-1'!W:W,C159,'Planificación 2026-1'!H:H,"T1"))&gt;0,"P35"," ")</f>
        <v xml:space="preserve"> </v>
      </c>
      <c r="BD159" s="108" t="str">
        <f>IF(SUM(COUNTIFS('Planificación 2026-1'!F:F,"SUNAMPE",'Planificación 2026-1'!W:W,C159,'Planificación 2026-1'!H:H,"T3"))&gt;0,"P36"," ")</f>
        <v xml:space="preserve"> </v>
      </c>
      <c r="BE159" s="108" t="str">
        <f>IF(SUM(COUNTIFS('Planificación 2026-1'!F:F,"SUNAMPE",'Planificación 2026-1'!W:W,C159,'Planificación 2026-1'!H:H,"T2"))&gt;0,"P37"," ")</f>
        <v xml:space="preserve"> </v>
      </c>
      <c r="BF159" s="108" t="str">
        <f>IF(SUM(COUNTIFS('Planificación 2026-1'!F:F,"SUNAMPE",'Planificación 2026-1'!W:W,C159,'Planificación 2026-1'!H:H,"AE"))&gt;0,"P38"," ")</f>
        <v xml:space="preserve"> </v>
      </c>
      <c r="BG159" s="108" t="str">
        <f>IF(SUM(COUNTIFS('Planificación 2026-1'!F:F,"SUNAMPE",'Planificación 2026-1'!W:W,C159,'Planificación 2026-1'!H:H,"T4"))&gt;0,"P55"," ")</f>
        <v xml:space="preserve"> </v>
      </c>
      <c r="BH159" s="108" t="str">
        <f>IF(SUM(COUNTIFS('Planificación 2026-1'!F:F,"HUAURA",'Planificación 2026-1'!W:W,C159,'Planificación 2026-1'!H:H,"AF"))&gt;0," P01"," ")</f>
        <v xml:space="preserve"> </v>
      </c>
      <c r="BI159" s="108" t="str">
        <f>IF(SUM(COUNTIFS('Planificación 2026-1'!F:F,"HUAURA",'Planificación 2026-1'!W:W,C159,'Planificación 2026-1'!H:H,"EN"))&gt;0,"P02"," ")</f>
        <v xml:space="preserve"> </v>
      </c>
      <c r="BJ159" s="108" t="str">
        <f>IF(SUM(COUNTIFS('Planificación 2026-1'!F:F,"HUAURA",'Planificación 2026-1'!W:W,C159,'Planificación 2026-1'!H:H,"IS"))&gt;0,"P03"," ")</f>
        <v xml:space="preserve"> </v>
      </c>
      <c r="BK159" s="108" t="str">
        <f>IF(SUM(COUNTIFS('Planificación 2026-1'!F:F,"HUAURA",'Planificación 2026-1'!W:W,C159,'Planificación 2026-1'!H:H,"PS"))&gt;0,"P04"," ")</f>
        <v xml:space="preserve"> </v>
      </c>
      <c r="BL159" s="108"/>
      <c r="BM159" s="108" t="str">
        <f>IF(SUM(COUNTIFS('Planificación 2026-1'!F:F,"HUAURA",'Planificación 2026-1'!W:W,C159,'Planificación 2026-1'!H:H,"IN"))&gt;0,"P06"," ")</f>
        <v xml:space="preserve"> </v>
      </c>
      <c r="BN159" s="108" t="str">
        <f>IF(SUM(COUNTIFS('Planificación 2026-1'!F:F,"HUAURA",'Planificación 2026-1'!W:W,C159,'Planificación 2026-1'!H:H,"CA"))&gt;0,"P07"," ")</f>
        <v xml:space="preserve"> </v>
      </c>
      <c r="BO159" s="108" t="str">
        <f>IF(SUM(COUNTIFS('Planificación 2026-1'!F:F,"HUAURA",'Planificación 2026-1'!W:W,C159,'Planificación 2026-1'!H:H,"DE"))&gt;0,"P08"," ")</f>
        <v xml:space="preserve"> </v>
      </c>
      <c r="BP159" s="108" t="str">
        <f>IF(SUM(COUNTIFS('Planificación 2026-1'!F:F,"HUAURA",'Planificación 2026-1'!W:W,C159,'Planificación 2026-1'!H:H,"OB"))&gt;0,"P09"," ")</f>
        <v xml:space="preserve"> </v>
      </c>
      <c r="BQ159" s="108" t="str">
        <f>IF(SUM(COUNTIFS('Planificación 2026-1'!F:F,"HUAURA",'Planificación 2026-1'!W:W,C159,'Planificación 2026-1'!H:H,"MH"))&gt;0,"P31"," ")</f>
        <v xml:space="preserve"> </v>
      </c>
      <c r="BR159" s="108" t="str">
        <f>IF(SUM(COUNTIFS('Planificación 2026-1'!F:F,"HUAURA",'Planificación 2026-1'!W:W,C159,'Planificación 2026-1'!H:H,"IC"))&gt;0,"P32"," ")</f>
        <v xml:space="preserve"> </v>
      </c>
      <c r="BS159" s="108" t="str">
        <f>IF(SUM(COUNTIFS('Planificación 2026-1'!F:F,"HUAURA",'Planificación 2026-1'!W:W,C159,'Planificación 2026-1'!H:H,"AR"))&gt;0,"P34"," ")</f>
        <v xml:space="preserve"> </v>
      </c>
      <c r="BT159" s="108" t="str">
        <f>IF(SUM(COUNTIFS('Planificación 2026-1'!F:F,"HUAURA",'Planificación 2026-1'!W:W,C159,'Planificación 2026-1'!H:H,"T1"))&gt;0,"P35"," ")</f>
        <v xml:space="preserve"> </v>
      </c>
      <c r="BU159" s="108" t="str">
        <f>IF(SUM(COUNTIFS('Planificación 2026-1'!F:F,"HUAURA",'Planificación 2026-1'!W:W,C159,'Planificación 2026-1'!H:H,"T3"))&gt;0,"P36"," ")</f>
        <v xml:space="preserve"> </v>
      </c>
      <c r="BV159" s="108" t="str">
        <f>IF(SUM(COUNTIFS('Planificación 2026-1'!F:F,"HUAURA",'Planificación 2026-1'!W:W,C159,'Planificación 2026-1'!H:H,"T2"))&gt;0,"P37"," ")</f>
        <v xml:space="preserve"> </v>
      </c>
      <c r="BW159" s="108" t="str">
        <f>IF(SUM(COUNTIFS('Planificación 2026-1'!F:F,"HUAURA",'Planificación 2026-1'!W:W,C159,'Planificación 2026-1'!H:H,"AE"))&gt;0,"P38"," ")</f>
        <v xml:space="preserve"> </v>
      </c>
      <c r="BX159" s="108" t="str">
        <f>IF(SUM(COUNTIFS('Planificación 2026-1'!F:F,"HUAURA",'Planificación 2026-1'!W:W,C159,'Planificación 2026-1'!H:H,"T4"))&gt;0,"P55"," ")</f>
        <v xml:space="preserve"> </v>
      </c>
      <c r="BY159" s="109">
        <f>SUMIFS('Planificación 2026-1'!R:R,'Planificación 2026-1'!W:W,C159,'Planificación 2026-1'!H:H,"AF",'Planificación 2026-1'!I:I,"&gt;2")</f>
        <v>5</v>
      </c>
      <c r="BZ159" s="109">
        <f>SUMIFS('Planificación 2026-1'!R:R,'Planificación 2026-1'!W:W,C159,'Planificación 2026-1'!H:H,"EN",'Planificación 2026-1'!I:I,"&gt;2")</f>
        <v>0</v>
      </c>
      <c r="CA159" s="109">
        <f>SUMIFS('Planificación 2026-1'!R:R,'Planificación 2026-1'!W:W,C159,'Planificación 2026-1'!H:H,"IS",'Planificación 2026-1'!I:I,"&gt;2")</f>
        <v>0</v>
      </c>
      <c r="CB159" s="109">
        <f>SUMIFS('Planificación 2026-1'!R:R,'Planificación 2026-1'!W:W,C159,'Planificación 2026-1'!H:H,"PS",'Planificación 2026-1'!I:I,"&gt;2")</f>
        <v>0</v>
      </c>
      <c r="CC159" s="109">
        <f>SUMIFS('Planificación 2026-1'!R:R,'Planificación 2026-1'!W:W,C159,'Planificación 2026-1'!H:H,"IN",'Planificación 2026-1'!I:I,"&gt;2")</f>
        <v>0</v>
      </c>
      <c r="CD159" s="109">
        <f>SUMIFS('Planificación 2026-1'!R:R,'Planificación 2026-1'!W:W,C159,'Planificación 2026-1'!H:H,"CA",'Planificación 2026-1'!I:I,"&gt;2")</f>
        <v>0</v>
      </c>
      <c r="CE159" s="109">
        <f>SUMIFS('Planificación 2026-1'!R:R,'Planificación 2026-1'!W:W,C159,'Planificación 2026-1'!H:H,"DE",'Planificación 2026-1'!I:I,"&gt;2")</f>
        <v>0</v>
      </c>
      <c r="CF159" s="109">
        <f>SUMIFS('Planificación 2026-1'!R:R,'Planificación 2026-1'!W:W,C159,'Planificación 2026-1'!H:H,"OB",'Planificación 2026-1'!I:I,"&gt;2")</f>
        <v>0</v>
      </c>
      <c r="CG159" s="109">
        <f>SUMIFS('Planificación 2026-1'!R:R,'Planificación 2026-1'!W:W,C159,'Planificación 2026-1'!H:H,"MH",'Planificación 2026-1'!I:I,"&gt;2")</f>
        <v>0</v>
      </c>
      <c r="CH159" s="109">
        <f>SUMIFS('Planificación 2026-1'!R:R,'Planificación 2026-1'!W:W,C159,'Planificación 2026-1'!H:H,"IC",'Planificación 2026-1'!I:I,"&gt;2")</f>
        <v>0</v>
      </c>
      <c r="CI159" s="109">
        <f>SUMIFS('Planificación 2026-1'!R:R,'Planificación 2026-1'!W:W,C159,'Planificación 2026-1'!H:H,"AR",'Planificación 2026-1'!I:I,"&gt;2")</f>
        <v>0</v>
      </c>
      <c r="CJ159" s="109">
        <f>SUMIFS('Planificación 2026-1'!R:R,'Planificación 2026-1'!W:W,C159,'Planificación 2026-1'!H:H,"T1",'Planificación 2026-1'!I:I,"&gt;2")</f>
        <v>0</v>
      </c>
      <c r="CK159" s="109">
        <f>SUMIFS('Planificación 2026-1'!R:R,'Planificación 2026-1'!W:W,C159,'Planificación 2026-1'!H:H,"T3",'Planificación 2026-1'!I:I,"&gt;2")</f>
        <v>0</v>
      </c>
      <c r="CL159" s="109">
        <f>SUMIFS('Planificación 2026-1'!R:R,'Planificación 2026-1'!W:W,C159,'Planificación 2026-1'!H:H,"T2",'Planificación 2026-1'!I:I,"&gt;2")</f>
        <v>0</v>
      </c>
      <c r="CM159" s="109">
        <f>SUMIFS('Planificación 2026-1'!R:R,'Planificación 2026-1'!W:W,C159,'Planificación 2026-1'!H:H,"AE",'Planificación 2026-1'!I:I,"&gt;2")</f>
        <v>9</v>
      </c>
      <c r="CN159" s="109">
        <f>SUMIFS('Planificación 2026-1'!R:R,'Planificación 2026-1'!W:W,C159,'Planificación 2026-1'!H:H,"T4",'Planificación 2026-1'!I:I,"&gt;2")</f>
        <v>0</v>
      </c>
      <c r="CO159" s="109">
        <f>SUMIFS('Planificación 2026-1'!R:R,'Planificación 2026-1'!W:W,C159,'Planificación 2026-1'!H:H,"AF",'Planificación 2026-1'!I:I,"&lt;3")</f>
        <v>0</v>
      </c>
      <c r="CP159" s="109">
        <f>SUMIFS('Planificación 2026-1'!R:R,'Planificación 2026-1'!W:W,C159,'Planificación 2026-1'!H:H,"EN",'Planificación 2026-1'!I:I,"&lt;3")</f>
        <v>0</v>
      </c>
      <c r="CQ159" s="109">
        <f>SUMIFS('Planificación 2026-1'!R:R,'Planificación 2026-1'!W:W,C159,'Planificación 2026-1'!H:H,"IS",'Planificación 2026-1'!I:I,"&lt;3")</f>
        <v>0</v>
      </c>
      <c r="CR159" s="109">
        <f>SUMIFS('Planificación 2026-1'!R:R,'Planificación 2026-1'!W:W,C159,'Planificación 2026-1'!H:H,"PS",'Planificación 2026-1'!I:I,"&lt;3")</f>
        <v>0</v>
      </c>
      <c r="CS159" s="109">
        <f>SUMIFS('Planificación 2026-1'!R:R,'Planificación 2026-1'!W:W,C159,'Planificación 2026-1'!H:H,"IN",'Planificación 2026-1'!I:I,"&lt;3")</f>
        <v>0</v>
      </c>
      <c r="CT159" s="109">
        <f>SUMIFS('Planificación 2026-1'!R:R,'Planificación 2026-1'!W:W,C159,'Planificación 2026-1'!H:H,"CA",'Planificación 2026-1'!I:I,"&lt;3")</f>
        <v>0</v>
      </c>
      <c r="CU159" s="109">
        <f>SUMIFS('Planificación 2026-1'!R:R,'Planificación 2026-1'!W:W,C159,'Planificación 2026-1'!H:H,"DE",'Planificación 2026-1'!I:I,"&lt;3")</f>
        <v>0</v>
      </c>
      <c r="CV159" s="109">
        <f>SUMIFS('Planificación 2026-1'!R:R,'Planificación 2026-1'!W:W,C159,'Planificación 2026-1'!H:H,"OB",'Planificación 2026-1'!I:I,"&lt;3")</f>
        <v>0</v>
      </c>
      <c r="CW159" s="109">
        <f>SUMIFS('Planificación 2026-1'!R:R,'Planificación 2026-1'!W:W,C159,'Planificación 2026-1'!H:H,"MH",'Planificación 2026-1'!I:I,"&lt;3")</f>
        <v>0</v>
      </c>
      <c r="CX159" s="109">
        <f>SUMIFS('Planificación 2026-1'!R:R,'Planificación 2026-1'!W:W,C159,'Planificación 2026-1'!H:H,"IC",'Planificación 2026-1'!I:I,"&lt;3")</f>
        <v>0</v>
      </c>
      <c r="CY159" s="109">
        <f>SUMIFS('Planificación 2026-1'!R:R,'Planificación 2026-1'!W:W,C159,'Planificación 2026-1'!H:H,"AR",'Planificación 2026-1'!I:I,"&lt;3")</f>
        <v>0</v>
      </c>
      <c r="CZ159" s="109">
        <f>SUMIFS('Planificación 2026-1'!R:R,'Planificación 2026-1'!W:W,C159,'Planificación 2026-1'!H:H,"T1",'Planificación 2026-1'!I:I,"&lt;3")</f>
        <v>0</v>
      </c>
      <c r="DA159" s="109">
        <f>SUMIFS('Planificación 2026-1'!R:R,'Planificación 2026-1'!W:W,C159,'Planificación 2026-1'!H:H,"T3",'Planificación 2026-1'!I:I,"&lt;3")</f>
        <v>0</v>
      </c>
      <c r="DB159" s="109">
        <f>SUMIFS('Planificación 2026-1'!R:R,'Planificación 2026-1'!W:W,C159,'Planificación 2026-1'!H:H,"T2",'Planificación 2026-1'!I:I,"&lt;3")</f>
        <v>0</v>
      </c>
      <c r="DC159" s="109">
        <f>SUMIFS('Planificación 2026-1'!R:R,'Planificación 2026-1'!W:W,C159,'Planificación 2026-1'!H:H,"AE",'Planificación 2026-1'!I:I,"&lt;3")</f>
        <v>0</v>
      </c>
      <c r="DD159" s="109">
        <f>SUMIFS('Planificación 2026-1'!R:R,'Planificación 2026-1'!W:W,C159,'Planificación 2026-1'!H:H,"T4",'Planificación 2026-1'!I:I,"&lt;3")</f>
        <v>0</v>
      </c>
      <c r="DE159" s="108" t="str">
        <f t="shared" si="27"/>
        <v>P38</v>
      </c>
      <c r="DF159" s="41">
        <f>IF(C159="","",SUMIFS('Planificación 2026-1'!R:R,'Planificación 2026-1'!W:W,C159,'Planificación 2026-1'!F:F,"PRINCIPAL",'Planificación 2026-1'!X:X,"VIRTUAL"))</f>
        <v>4</v>
      </c>
      <c r="DG159" s="41">
        <f>IF(C159="","",SUMIFS('Planificación 2026-1'!R:R,'Planificación 2026-1'!W:W,C159,'Planificación 2026-1'!F:F,"PRINCIPAL",'Planificación 2026-1'!X:X,"PRESENCIAL"))</f>
        <v>5</v>
      </c>
      <c r="DH159" s="41">
        <f>IF(C159="","",SUMIFS('Planificación 2026-1'!R:R,'Planificación 2026-1'!W:W,C159,'Planificación 2026-1'!F:F,"PRINCIPAL",'Planificación 2026-1'!X:X,"HIBRIDO PRESENCIAL"))</f>
        <v>0</v>
      </c>
      <c r="DI159" s="108" t="str">
        <f t="shared" si="28"/>
        <v>P01</v>
      </c>
      <c r="DJ159" s="108">
        <f>IF(C159="","",SUMIFS('Planificación 2026-1'!R:R,'Planificación 2026-1'!W:W,C159,'Planificación 2026-1'!F:F,"FILIAL",'Planificación 2026-1'!X:X,"VIRTUAL"))</f>
        <v>5</v>
      </c>
      <c r="DK159" s="110">
        <f>IF(C159="","",SUMIFS('Planificación 2026-1'!R:R,'Planificación 2026-1'!W:W,C159,'Planificación 2026-1'!F:F,"FILIAL",'Planificación 2026-1'!X:X,"PRESENCIAL"))</f>
        <v>0</v>
      </c>
      <c r="DL159" s="61">
        <f>IF(C159="","",SUMIFS('Planificación 2026-1'!R:R,'Planificación 2026-1'!W:W,C159,'Planificación 2026-1'!F:F,"FILIAL",'Planificación 2026-1'!X:X,"HIBRIDO PRESENCIAL"))</f>
        <v>0</v>
      </c>
      <c r="DM159" s="111" t="str">
        <f t="shared" si="29"/>
        <v/>
      </c>
      <c r="DN159" s="108">
        <f>IF(C159="","",SUMIFS('Planificación 2026-1'!R:R,'Planificación 2026-1'!W:W,C159,'Planificación 2026-1'!F:F,"SUNAMPE",'Planificación 2026-1'!X:X,"VIRTUAL"))</f>
        <v>0</v>
      </c>
      <c r="DO159" s="61">
        <f>IF(C159="","",SUMIFS('Planificación 2026-1'!R:R,'Planificación 2026-1'!W:W,C159,'Planificación 2026-1'!F:F,"SUNAMPE",'Planificación 2026-1'!X:X,"PRESENCIAL"))</f>
        <v>0</v>
      </c>
      <c r="DP159" s="111" t="str">
        <f t="shared" si="30"/>
        <v/>
      </c>
      <c r="DQ159" s="108">
        <f>IF(C159="","",SUMIFS('Planificación 2026-1'!R:R,'Planificación 2026-1'!W:W,C159,'Planificación 2026-1'!F:F,"HUAURA",'Planificación 2026-1'!X:X,"VIRTUAL"))</f>
        <v>0</v>
      </c>
      <c r="DR159" s="61">
        <f>IF(C159="","",SUMIFS('Planificación 2026-1'!R:R,'Planificación 2026-1'!W:W,C159,'Planificación 2026-1'!F:F,"HUAURA",'Planificación 2026-1'!X:X,"PRESENCIAL"))</f>
        <v>0</v>
      </c>
      <c r="DS159" s="76">
        <f>SUMIFS('Planificación 2026-1'!R:R,'Planificación 2026-1'!W:W,C159,'Planificación 2026-1'!F:F,"PRINCIPAL",'Planificación 2026-1'!X:X,"VIRTUAL",'Planificación 2026-1'!I:I,"&gt;2")</f>
        <v>4</v>
      </c>
      <c r="DT159" s="76">
        <f>SUMIFS('Planificación 2026-1'!R:R,'Planificación 2026-1'!W:W,C159,'Planificación 2026-1'!F:F,"PRINCIPAL",'Planificación 2026-1'!X:X,"&lt;&gt;VIRTUAL",'Planificación 2026-1'!I:I,"&gt;2")</f>
        <v>5</v>
      </c>
      <c r="DU159" s="76">
        <f>SUMIFS('Planificación 2026-1'!R:R,'Planificación 2026-1'!W:W,C159,'Planificación 2026-1'!F:F,"SUNAMPE",'Planificación 2026-1'!X:X,"VIRTUAL",'Planificación 2026-1'!I:I,"&gt;2")</f>
        <v>0</v>
      </c>
      <c r="DV159" s="76">
        <f>SUMIFS('Planificación 2026-1'!R:R,'Planificación 2026-1'!W:W,C159,'Planificación 2026-1'!F:F,"SUNAMPE",'Planificación 2026-1'!X:X,"&lt;&gt;VIRTUAL",'Planificación 2026-1'!I:I,"&gt;2")</f>
        <v>0</v>
      </c>
      <c r="DW159" s="76">
        <f>SUMIFS('Planificación 2026-1'!R:R,'Planificación 2026-1'!W:W,C159,'Planificación 2026-1'!F:F,"FILIAL",'Planificación 2026-1'!X:X,"VIRTUAL",'Planificación 2026-1'!I:I,"&gt;2")</f>
        <v>5</v>
      </c>
      <c r="DX159" s="76">
        <f>SUMIFS('Planificación 2026-1'!R:R,'Planificación 2026-1'!W:W,C159,'Planificación 2026-1'!F:F,"FILIAL",'Planificación 2026-1'!X:X,"&lt;&gt;VIRTUAL",'Planificación 2026-1'!I:I,"&gt;2")</f>
        <v>0</v>
      </c>
      <c r="DY159" s="76">
        <f>SUMIFS('Planificación 2026-1'!R:R,'Planificación 2026-1'!W:W,C159,'Planificación 2026-1'!F:F,"PORUMA",'Planificación 2026-1'!X:X,"VIRTUAL",'Planificación 2026-1'!I:I,"&gt;2")</f>
        <v>0</v>
      </c>
      <c r="DZ159" s="76">
        <f>SUMIFS('Planificación 2026-1'!R:R,'Planificación 2026-1'!W:W,C159,'Planificación 2026-1'!F:F,"PORUMA",'Planificación 2026-1'!X:X,"&lt;&gt;VIRTUAL",'Planificación 2026-1'!I:I,"&gt;2")</f>
        <v>0</v>
      </c>
      <c r="EA159" s="76">
        <f>SUMIFS('Planificación 2026-1'!R:R,'Planificación 2026-1'!W:W,C159,'Planificación 2026-1'!F:F,"HUAURA",'Planificación 2026-1'!X:X,"VIRTUAL",'Planificación 2026-1'!I:I,"&gt;2")</f>
        <v>0</v>
      </c>
      <c r="EB159" s="76">
        <f>SUMIFS('Planificación 2026-1'!R:R,'Planificación 2026-1'!W:W,C159,'Planificación 2026-1'!F:F,"HUAURA",'Planificación 2026-1'!X:X,"&lt;&gt;VIRTUAL",'Planificación 2026-1'!I:I,"&gt;2")</f>
        <v>0</v>
      </c>
      <c r="EC159" s="76">
        <f>SUMIFS('Planificación 2026-1'!R:R,'Planificación 2026-1'!W:W,C159,'Planificación 2026-1'!F:F,"PRINCIPAL",'Planificación 2026-1'!X:X,"VIRTUAL",'Planificación 2026-1'!I:I,"&lt;3")</f>
        <v>0</v>
      </c>
      <c r="ED159" s="76">
        <f>SUMIFS('Planificación 2026-1'!R:R,'Planificación 2026-1'!W:W,C159,'Planificación 2026-1'!F:F,"PRINCIPAL",'Planificación 2026-1'!X:X,"&lt;&gt;VIRTUAL",'Planificación 2026-1'!I:I,"&lt;3")</f>
        <v>0</v>
      </c>
      <c r="EE159" s="76">
        <f>SUMIFS('Planificación 2026-1'!R:R,'Planificación 2026-1'!W:W,C159,'Planificación 2026-1'!F:F,"SUNAMPE",'Planificación 2026-1'!X:X,"VIRTUAL",'Planificación 2026-1'!I:I,"&lt;3")</f>
        <v>0</v>
      </c>
      <c r="EF159" s="76">
        <f>SUMIFS('Planificación 2026-1'!R:R,'Planificación 2026-1'!W:W,C159,'Planificación 2026-1'!F:F,"SUNAMPE",'Planificación 2026-1'!X:X,"&lt;&gt;VIRTUAL",'Planificación 2026-1'!I:I,"&lt;3")</f>
        <v>0</v>
      </c>
      <c r="EG159" s="76">
        <f>SUMIFS('Planificación 2026-1'!R:R,'Planificación 2026-1'!W:W,C159,'Planificación 2026-1'!F:F,"FILIAL",'Planificación 2026-1'!X:X,"VIRTUAL",'Planificación 2026-1'!I:I,"&lt;3")</f>
        <v>0</v>
      </c>
      <c r="EH159" s="76">
        <f>SUMIFS('Planificación 2026-1'!R:R,'Planificación 2026-1'!W:W,C159,'Planificación 2026-1'!F:F,"FILIAL",'Planificación 2026-1'!X:X,"&lt;&gt;VIRTUAL",'Planificación 2026-1'!I:I,"&lt;3")</f>
        <v>0</v>
      </c>
      <c r="EI159" s="76">
        <f>SUMIFS('Planificación 2026-1'!R:R,'Planificación 2026-1'!W:W,C159,'Planificación 2026-1'!F:F,"PORUMA",'Planificación 2026-1'!X:X,"VIRTUAL",'Planificación 2026-1'!I:I,"&lt;3")</f>
        <v>0</v>
      </c>
      <c r="EJ159" s="76">
        <f>SUMIFS('Planificación 2026-1'!R:R,'Planificación 2026-1'!W:W,C159,'Planificación 2026-1'!F:F,"PORUMA",'Planificación 2026-1'!X:X,"&lt;&gt;VIRTUAL",'Planificación 2026-1'!I:I,"&lt;3")</f>
        <v>0</v>
      </c>
      <c r="EK159" s="76">
        <f>SUMIFS('Planificación 2026-1'!R:R,'Planificación 2026-1'!W:W,C159,'Planificación 2026-1'!F:F,"HUAURA",'Planificación 2026-1'!X:X,"VIRTUAL",'Planificación 2026-1'!I:I,"&lt;3")</f>
        <v>0</v>
      </c>
      <c r="EL159" s="76">
        <f>SUMIFS('Planificación 2026-1'!R:R,'Planificación 2026-1'!W:W,C159,'Planificación 2026-1'!F:F,"HUAURA",'Planificación 2026-1'!X:X,"&lt;&gt;VIRTUAL",'Planificación 2026-1'!I:I,"&lt;3")</f>
        <v>0</v>
      </c>
      <c r="EM159" s="76"/>
      <c r="EN159" s="76">
        <f t="shared" si="23"/>
        <v>9</v>
      </c>
      <c r="EO159" s="76">
        <f t="shared" si="24"/>
        <v>5</v>
      </c>
      <c r="EP159" s="76" t="b">
        <f t="shared" si="25"/>
        <v>1</v>
      </c>
      <c r="EQ159" s="76" t="str">
        <f t="shared" si="26"/>
        <v>FILIAL-HUAURA</v>
      </c>
      <c r="ER159" s="76" t="str">
        <f t="shared" si="31"/>
        <v>MAS VIRTUAL</v>
      </c>
    </row>
    <row r="160" spans="1:148" hidden="1">
      <c r="A160" s="83"/>
      <c r="B160" s="119">
        <v>157</v>
      </c>
      <c r="C160" s="115" t="s">
        <v>332</v>
      </c>
      <c r="D160" s="112">
        <f>SUMIF('Planificación 2026-1'!W:W,C160,'Planificación 2026-1'!R:R)</f>
        <v>0</v>
      </c>
      <c r="E160" s="114" t="s">
        <v>173</v>
      </c>
      <c r="F160" s="115" t="s">
        <v>171</v>
      </c>
      <c r="G160" s="115" t="s">
        <v>13</v>
      </c>
      <c r="H160" s="115" t="s">
        <v>122</v>
      </c>
      <c r="I160" s="107" t="str">
        <f>IF(SUM(COUNTIFS('Planificación 2026-1'!F:F,"PRINCIPAL",'Planificación 2026-1'!W:W,C160,'Planificación 2026-1'!H:H,"AF"))&gt;0,"P01"," ")</f>
        <v xml:space="preserve"> </v>
      </c>
      <c r="J160" s="108" t="str">
        <f>IF(SUM(COUNTIFS('Planificación 2026-1'!F:F,"PRINCIPAL",'Planificación 2026-1'!W:W,C160,'Planificación 2026-1'!H:H,"EN"))&gt;0,"P02"," ")</f>
        <v xml:space="preserve"> </v>
      </c>
      <c r="K160" s="108" t="str">
        <f>IF(SUM(COUNTIFS('Planificación 2026-1'!F:F,"PRINCIPAL",'Planificación 2026-1'!W:W,C160,'Planificación 2026-1'!H:H,"IS"))&gt;0,"P03"," ")</f>
        <v xml:space="preserve"> </v>
      </c>
      <c r="L160" s="108" t="str">
        <f>IF(SUM(COUNTIFS('Planificación 2026-1'!F:F,"PRINCIPAL",'Planificación 2026-1'!W:W,C160,'Planificación 2026-1'!H:H,"PS"))&gt;0,"P04"," ")</f>
        <v xml:space="preserve"> </v>
      </c>
      <c r="M160" s="108"/>
      <c r="N160" s="108" t="str">
        <f>IF(SUM(COUNTIFS('Planificación 2026-1'!F:F,"PRINCIPAL",'Planificación 2026-1'!W:W,C160,'Planificación 2026-1'!H:H,"IN"))&gt;0,"P06"," ")</f>
        <v xml:space="preserve"> </v>
      </c>
      <c r="O160" s="108" t="str">
        <f>IF(SUM(COUNTIFS('Planificación 2026-1'!F:F,"PRINCIPAL",'Planificación 2026-1'!W:W,C160,'Planificación 2026-1'!H:H,"CA"))&gt;0,"P07"," ")</f>
        <v xml:space="preserve"> </v>
      </c>
      <c r="P160" s="108" t="str">
        <f>IF(SUM(COUNTIFS('Planificación 2026-1'!F:F,"PRINCIPAL",'Planificación 2026-1'!W:W,C160,'Planificación 2026-1'!H:H,"DE"))&gt;0,"P08"," ")</f>
        <v xml:space="preserve"> </v>
      </c>
      <c r="Q160" s="108" t="str">
        <f>IF(SUM(COUNTIFS('Planificación 2026-1'!F:F,"PRINCIPAL",'Planificación 2026-1'!W:W,C160,'Planificación 2026-1'!H:H,"OB"))&gt;0,"P09"," ")</f>
        <v xml:space="preserve"> </v>
      </c>
      <c r="R160" s="108" t="str">
        <f>IF(SUM(COUNTIFS('Planificación 2026-1'!F:F,"PRINCIPAL",'Planificación 2026-1'!W:W,C160,'Planificación 2026-1'!H:H,"MH"))&gt;0,"P31"," ")</f>
        <v xml:space="preserve"> </v>
      </c>
      <c r="S160" s="108" t="str">
        <f>IF(SUM(COUNTIFS('Planificación 2026-1'!F:F,"PRINCIPAL",'Planificación 2026-1'!W:W,C160,'Planificación 2026-1'!H:H,"IC"))&gt;0,"P32"," ")</f>
        <v xml:space="preserve"> </v>
      </c>
      <c r="T160" s="108" t="str">
        <f>IF(SUM(COUNTIFS('Planificación 2026-1'!F:F,"PRINCIPAL",'Planificación 2026-1'!W:W,C160,'Planificación 2026-1'!H:H,"AR"))&gt;0,"P34"," ")</f>
        <v xml:space="preserve"> </v>
      </c>
      <c r="U160" s="108" t="str">
        <f>IF(SUM(COUNTIFS('Planificación 2026-1'!F:F,"PRINCIPAL",'Planificación 2026-1'!W:W,C160,'Planificación 2026-1'!H:H,"T1"))&gt;0,"P35"," ")</f>
        <v xml:space="preserve"> </v>
      </c>
      <c r="V160" s="108" t="str">
        <f>IF(SUM(COUNTIFS('Planificación 2026-1'!F:F,"PRINCIPAL",'Planificación 2026-1'!W:W,C160,'Planificación 2026-1'!H:H,"T3"))&gt;0,"P36"," ")</f>
        <v xml:space="preserve"> </v>
      </c>
      <c r="W160" s="108" t="str">
        <f>IF(SUM(COUNTIFS('Planificación 2026-1'!F:F,"PRINCIPAL",'Planificación 2026-1'!W:W,C160,'Planificación 2026-1'!H:H,"T2"))&gt;0,"P37"," ")</f>
        <v xml:space="preserve"> </v>
      </c>
      <c r="X160" s="108" t="str">
        <f>IF(SUM(COUNTIFS('Planificación 2026-1'!F:F,"PRINCIPAL",'Planificación 2026-1'!W:W,C160,'Planificación 2026-1'!H:H,"AE"))&gt;0,"P38"," ")</f>
        <v xml:space="preserve"> </v>
      </c>
      <c r="Y160" s="108" t="str">
        <f>IF(SUM(COUNTIFS('Planificación 2026-1'!F:F,"PRINCIPAL",'Planificación 2026-1'!W:W,C160,'Planificación 2026-1'!H:H,"T4"))&gt;0,"P55"," ")</f>
        <v xml:space="preserve"> </v>
      </c>
      <c r="Z160" s="108" t="str">
        <f>IF(SUM(COUNTIFS('Planificación 2026-1'!F:F,"FILIAL",'Planificación 2026-1'!W:W,C160,'Planificación 2026-1'!H:H,"AF"))&gt;0," P01"," ")</f>
        <v xml:space="preserve"> </v>
      </c>
      <c r="AA160" s="108" t="str">
        <f>IF(SUM(COUNTIFS('Planificación 2026-1'!F:F,"FILIAL",'Planificación 2026-1'!W:W,C160,'Planificación 2026-1'!H:H,"EN"))&gt;0,"P02"," ")</f>
        <v xml:space="preserve"> </v>
      </c>
      <c r="AB160" s="108" t="str">
        <f>IF(SUM(COUNTIFS('Planificación 2026-1'!F:F,"FILIAL",'Planificación 2026-1'!W:W,C160,'Planificación 2026-1'!H:H,"IS"))&gt;0,"P03"," ")</f>
        <v xml:space="preserve"> </v>
      </c>
      <c r="AC160" s="108" t="str">
        <f>IF(SUM(COUNTIFS('Planificación 2026-1'!F:F,"FILIAL",'Planificación 2026-1'!W:W,C160,'Planificación 2026-1'!H:H,"PS"))&gt;0,"P04"," ")</f>
        <v xml:space="preserve"> </v>
      </c>
      <c r="AD160" s="108"/>
      <c r="AE160" s="108" t="str">
        <f>IF(SUM(COUNTIFS('Planificación 2026-1'!F:F,"FILIAL",'Planificación 2026-1'!W:W,C160,'Planificación 2026-1'!H:H,"IN"))&gt;0,"P06"," ")</f>
        <v xml:space="preserve"> </v>
      </c>
      <c r="AF160" s="108" t="str">
        <f>IF(SUM(COUNTIFS('Planificación 2026-1'!F:F,"FILIAL",'Planificación 2026-1'!W:W,C160,'Planificación 2026-1'!H:H,"CA"))&gt;0,"P07"," ")</f>
        <v xml:space="preserve"> </v>
      </c>
      <c r="AG160" s="108" t="str">
        <f>IF(SUM(COUNTIFS('Planificación 2026-1'!F:F,"FILIAL",'Planificación 2026-1'!W:W,C160,'Planificación 2026-1'!H:H,"DE"))&gt;0,"P08"," ")</f>
        <v xml:space="preserve"> </v>
      </c>
      <c r="AH160" s="108" t="str">
        <f>IF(SUM(COUNTIFS('Planificación 2026-1'!F:F,"FILIAL",'Planificación 2026-1'!W:W,C160,'Planificación 2026-1'!H:H,"OB"))&gt;0,"P09"," ")</f>
        <v xml:space="preserve"> </v>
      </c>
      <c r="AI160" s="108" t="str">
        <f>IF(SUM(COUNTIFS('Planificación 2026-1'!F:F,"FILIAL",'Planificación 2026-1'!W:W,C160,'Planificación 2026-1'!H:H,"MH"))&gt;0,"P31"," ")</f>
        <v xml:space="preserve"> </v>
      </c>
      <c r="AJ160" s="108" t="str">
        <f>IF(SUM(COUNTIFS('Planificación 2026-1'!F:F,"FILIAL",'Planificación 2026-1'!W:W,C160,'Planificación 2026-1'!H:H,"IC"))&gt;0,"P32"," ")</f>
        <v xml:space="preserve"> </v>
      </c>
      <c r="AK160" s="108" t="str">
        <f>IF(SUM(COUNTIFS('Planificación 2026-1'!F:F,"FILIAL",'Planificación 2026-1'!W:W,C160,'Planificación 2026-1'!H:H,"AR"))&gt;0,"P34"," ")</f>
        <v xml:space="preserve"> </v>
      </c>
      <c r="AL160" s="108" t="str">
        <f>IF(SUM(COUNTIFS('Planificación 2026-1'!F:F,"FILIAL",'Planificación 2026-1'!W:W,C160,'Planificación 2026-1'!H:H,"T1"))&gt;0,"P35"," ")</f>
        <v xml:space="preserve"> </v>
      </c>
      <c r="AM160" s="108" t="str">
        <f>IF(SUM(COUNTIFS('Planificación 2026-1'!F:F,"FILIAL",'Planificación 2026-1'!W:W,C160,'Planificación 2026-1'!H:H,"T3"))&gt;0,"P36"," ")</f>
        <v xml:space="preserve"> </v>
      </c>
      <c r="AN160" s="108" t="str">
        <f>IF(SUM(COUNTIFS('Planificación 2026-1'!F:F,"FILIAL",'Planificación 2026-1'!W:W,C160,'Planificación 2026-1'!H:H,"T2"))&gt;0,"P37"," ")</f>
        <v xml:space="preserve"> </v>
      </c>
      <c r="AO160" s="108" t="str">
        <f>IF(SUM(COUNTIFS('Planificación 2026-1'!F:F,"FILIAL",'Planificación 2026-1'!W:W,C160,'Planificación 2026-1'!H:H,"AE"))&gt;0,"P38"," ")</f>
        <v xml:space="preserve"> </v>
      </c>
      <c r="AP160" s="108" t="str">
        <f>IF(SUM(COUNTIFS('Planificación 2026-1'!F:F,"FILIAL",'Planificación 2026-1'!W:W,C160,'Planificación 2026-1'!H:H,"T4"))&gt;0,"P55"," ")</f>
        <v xml:space="preserve"> </v>
      </c>
      <c r="AQ160" s="108" t="str">
        <f>IF(SUM(COUNTIFS('Planificación 2026-1'!F:F,"SUNAMPE",'Planificación 2026-1'!W:W,C160,'Planificación 2026-1'!H:H,"AF"))&gt;0," P01"," ")</f>
        <v xml:space="preserve"> </v>
      </c>
      <c r="AR160" s="108" t="str">
        <f>IF(SUM(COUNTIFS('Planificación 2026-1'!F:F,"SUNAMPE",'Planificación 2026-1'!W:W,C160,'Planificación 2026-1'!H:H,"EN"))&gt;0,"P02"," ")</f>
        <v xml:space="preserve"> </v>
      </c>
      <c r="AS160" s="108" t="str">
        <f>IF(SUM(COUNTIFS('Planificación 2026-1'!F:F,"SUNAMPE",'Planificación 2026-1'!W:W,C160,'Planificación 2026-1'!H:H,"IS"))&gt;0,"P03"," ")</f>
        <v xml:space="preserve"> </v>
      </c>
      <c r="AT160" s="108" t="str">
        <f>IF(SUM(COUNTIFS('Planificación 2026-1'!F:F,"SUNAMPE",'Planificación 2026-1'!W:W,C160,'Planificación 2026-1'!H:H,"PS"))&gt;0,"P04"," ")</f>
        <v xml:space="preserve"> </v>
      </c>
      <c r="AU160" s="108"/>
      <c r="AV160" s="108" t="str">
        <f>IF(SUM(COUNTIFS('Planificación 2026-1'!F:F,"SUNAMPE",'Planificación 2026-1'!W:W,C160,'Planificación 2026-1'!H:H,"IN"))&gt;0,"P06"," ")</f>
        <v xml:space="preserve"> </v>
      </c>
      <c r="AW160" s="108" t="str">
        <f>IF(SUM(COUNTIFS('Planificación 2026-1'!F:F,"SUNAMPE",'Planificación 2026-1'!W:W,C160,'Planificación 2026-1'!H:H,"CA"))&gt;0,"P07"," ")</f>
        <v xml:space="preserve"> </v>
      </c>
      <c r="AX160" s="108" t="str">
        <f>IF(SUM(COUNTIFS('Planificación 2026-1'!F:F,"SUNAMPE",'Planificación 2026-1'!W:W,C160,'Planificación 2026-1'!H:H,"DE"))&gt;0,"P08"," ")</f>
        <v xml:space="preserve"> </v>
      </c>
      <c r="AY160" s="108" t="str">
        <f>IF(SUM(COUNTIFS('Planificación 2026-1'!F:F,"SUNAMPE",'Planificación 2026-1'!W:W,C160,'Planificación 2026-1'!H:H,"OB"))&gt;0,"P09"," ")</f>
        <v xml:space="preserve"> </v>
      </c>
      <c r="AZ160" s="108" t="str">
        <f>IF(SUM(COUNTIFS('Planificación 2026-1'!F:F,"SUNAMPE",'Planificación 2026-1'!W:W,C160,'Planificación 2026-1'!H:H,"MH"))&gt;0,"P31"," ")</f>
        <v xml:space="preserve"> </v>
      </c>
      <c r="BA160" s="108" t="str">
        <f>IF(SUM(COUNTIFS('Planificación 2026-1'!F:F,"SUNAMPE",'Planificación 2026-1'!W:W,C160,'Planificación 2026-1'!H:H,"IC"))&gt;0,"P32"," ")</f>
        <v xml:space="preserve"> </v>
      </c>
      <c r="BB160" s="108" t="str">
        <f>IF(SUM(COUNTIFS('Planificación 2026-1'!F:F,"SUNAMPE",'Planificación 2026-1'!W:W,C160,'Planificación 2026-1'!H:H,"AR"))&gt;0,"P34"," ")</f>
        <v xml:space="preserve"> </v>
      </c>
      <c r="BC160" s="108" t="str">
        <f>IF(SUM(COUNTIFS('Planificación 2026-1'!F:F,"SUNAMPE",'Planificación 2026-1'!W:W,C160,'Planificación 2026-1'!H:H,"T1"))&gt;0,"P35"," ")</f>
        <v xml:space="preserve"> </v>
      </c>
      <c r="BD160" s="108" t="str">
        <f>IF(SUM(COUNTIFS('Planificación 2026-1'!F:F,"SUNAMPE",'Planificación 2026-1'!W:W,C160,'Planificación 2026-1'!H:H,"T3"))&gt;0,"P36"," ")</f>
        <v xml:space="preserve"> </v>
      </c>
      <c r="BE160" s="108" t="str">
        <f>IF(SUM(COUNTIFS('Planificación 2026-1'!F:F,"SUNAMPE",'Planificación 2026-1'!W:W,C160,'Planificación 2026-1'!H:H,"T2"))&gt;0,"P37"," ")</f>
        <v xml:space="preserve"> </v>
      </c>
      <c r="BF160" s="108" t="str">
        <f>IF(SUM(COUNTIFS('Planificación 2026-1'!F:F,"SUNAMPE",'Planificación 2026-1'!W:W,C160,'Planificación 2026-1'!H:H,"AE"))&gt;0,"P38"," ")</f>
        <v xml:space="preserve"> </v>
      </c>
      <c r="BG160" s="108" t="str">
        <f>IF(SUM(COUNTIFS('Planificación 2026-1'!F:F,"SUNAMPE",'Planificación 2026-1'!W:W,C160,'Planificación 2026-1'!H:H,"T4"))&gt;0,"P55"," ")</f>
        <v xml:space="preserve"> </v>
      </c>
      <c r="BH160" s="108" t="str">
        <f>IF(SUM(COUNTIFS('Planificación 2026-1'!F:F,"HUAURA",'Planificación 2026-1'!W:W,C160,'Planificación 2026-1'!H:H,"AF"))&gt;0," P01"," ")</f>
        <v xml:space="preserve"> </v>
      </c>
      <c r="BI160" s="108" t="str">
        <f>IF(SUM(COUNTIFS('Planificación 2026-1'!F:F,"HUAURA",'Planificación 2026-1'!W:W,C160,'Planificación 2026-1'!H:H,"EN"))&gt;0,"P02"," ")</f>
        <v xml:space="preserve"> </v>
      </c>
      <c r="BJ160" s="108" t="str">
        <f>IF(SUM(COUNTIFS('Planificación 2026-1'!F:F,"HUAURA",'Planificación 2026-1'!W:W,C160,'Planificación 2026-1'!H:H,"IS"))&gt;0,"P03"," ")</f>
        <v xml:space="preserve"> </v>
      </c>
      <c r="BK160" s="108" t="str">
        <f>IF(SUM(COUNTIFS('Planificación 2026-1'!F:F,"HUAURA",'Planificación 2026-1'!W:W,C160,'Planificación 2026-1'!H:H,"PS"))&gt;0,"P04"," ")</f>
        <v xml:space="preserve"> </v>
      </c>
      <c r="BL160" s="108"/>
      <c r="BM160" s="108" t="str">
        <f>IF(SUM(COUNTIFS('Planificación 2026-1'!F:F,"HUAURA",'Planificación 2026-1'!W:W,C160,'Planificación 2026-1'!H:H,"IN"))&gt;0,"P06"," ")</f>
        <v xml:space="preserve"> </v>
      </c>
      <c r="BN160" s="108" t="str">
        <f>IF(SUM(COUNTIFS('Planificación 2026-1'!F:F,"HUAURA",'Planificación 2026-1'!W:W,C160,'Planificación 2026-1'!H:H,"CA"))&gt;0,"P07"," ")</f>
        <v xml:space="preserve"> </v>
      </c>
      <c r="BO160" s="108" t="str">
        <f>IF(SUM(COUNTIFS('Planificación 2026-1'!F:F,"HUAURA",'Planificación 2026-1'!W:W,C160,'Planificación 2026-1'!H:H,"DE"))&gt;0,"P08"," ")</f>
        <v xml:space="preserve"> </v>
      </c>
      <c r="BP160" s="108" t="str">
        <f>IF(SUM(COUNTIFS('Planificación 2026-1'!F:F,"HUAURA",'Planificación 2026-1'!W:W,C160,'Planificación 2026-1'!H:H,"OB"))&gt;0,"P09"," ")</f>
        <v xml:space="preserve"> </v>
      </c>
      <c r="BQ160" s="108" t="str">
        <f>IF(SUM(COUNTIFS('Planificación 2026-1'!F:F,"HUAURA",'Planificación 2026-1'!W:W,C160,'Planificación 2026-1'!H:H,"MH"))&gt;0,"P31"," ")</f>
        <v xml:space="preserve"> </v>
      </c>
      <c r="BR160" s="108" t="str">
        <f>IF(SUM(COUNTIFS('Planificación 2026-1'!F:F,"HUAURA",'Planificación 2026-1'!W:W,C160,'Planificación 2026-1'!H:H,"IC"))&gt;0,"P32"," ")</f>
        <v xml:space="preserve"> </v>
      </c>
      <c r="BS160" s="108" t="str">
        <f>IF(SUM(COUNTIFS('Planificación 2026-1'!F:F,"HUAURA",'Planificación 2026-1'!W:W,C160,'Planificación 2026-1'!H:H,"AR"))&gt;0,"P34"," ")</f>
        <v xml:space="preserve"> </v>
      </c>
      <c r="BT160" s="108" t="str">
        <f>IF(SUM(COUNTIFS('Planificación 2026-1'!F:F,"HUAURA",'Planificación 2026-1'!W:W,C160,'Planificación 2026-1'!H:H,"T1"))&gt;0,"P35"," ")</f>
        <v xml:space="preserve"> </v>
      </c>
      <c r="BU160" s="108" t="str">
        <f>IF(SUM(COUNTIFS('Planificación 2026-1'!F:F,"HUAURA",'Planificación 2026-1'!W:W,C160,'Planificación 2026-1'!H:H,"T3"))&gt;0,"P36"," ")</f>
        <v xml:space="preserve"> </v>
      </c>
      <c r="BV160" s="108" t="str">
        <f>IF(SUM(COUNTIFS('Planificación 2026-1'!F:F,"HUAURA",'Planificación 2026-1'!W:W,C160,'Planificación 2026-1'!H:H,"T2"))&gt;0,"P37"," ")</f>
        <v xml:space="preserve"> </v>
      </c>
      <c r="BW160" s="108" t="str">
        <f>IF(SUM(COUNTIFS('Planificación 2026-1'!F:F,"HUAURA",'Planificación 2026-1'!W:W,C160,'Planificación 2026-1'!H:H,"AE"))&gt;0,"P38"," ")</f>
        <v xml:space="preserve"> </v>
      </c>
      <c r="BX160" s="108" t="str">
        <f>IF(SUM(COUNTIFS('Planificación 2026-1'!F:F,"HUAURA",'Planificación 2026-1'!W:W,C160,'Planificación 2026-1'!H:H,"T4"))&gt;0,"P55"," ")</f>
        <v xml:space="preserve"> </v>
      </c>
      <c r="BY160" s="109">
        <f>SUMIFS('Planificación 2026-1'!R:R,'Planificación 2026-1'!W:W,C160,'Planificación 2026-1'!H:H,"AF",'Planificación 2026-1'!I:I,"&gt;2")</f>
        <v>0</v>
      </c>
      <c r="BZ160" s="109">
        <f>SUMIFS('Planificación 2026-1'!R:R,'Planificación 2026-1'!W:W,C160,'Planificación 2026-1'!H:H,"EN",'Planificación 2026-1'!I:I,"&gt;2")</f>
        <v>0</v>
      </c>
      <c r="CA160" s="109">
        <f>SUMIFS('Planificación 2026-1'!R:R,'Planificación 2026-1'!W:W,C160,'Planificación 2026-1'!H:H,"IS",'Planificación 2026-1'!I:I,"&gt;2")</f>
        <v>0</v>
      </c>
      <c r="CB160" s="109">
        <f>SUMIFS('Planificación 2026-1'!R:R,'Planificación 2026-1'!W:W,C160,'Planificación 2026-1'!H:H,"PS",'Planificación 2026-1'!I:I,"&gt;2")</f>
        <v>0</v>
      </c>
      <c r="CC160" s="109">
        <f>SUMIFS('Planificación 2026-1'!R:R,'Planificación 2026-1'!W:W,C160,'Planificación 2026-1'!H:H,"IN",'Planificación 2026-1'!I:I,"&gt;2")</f>
        <v>0</v>
      </c>
      <c r="CD160" s="109">
        <f>SUMIFS('Planificación 2026-1'!R:R,'Planificación 2026-1'!W:W,C160,'Planificación 2026-1'!H:H,"CA",'Planificación 2026-1'!I:I,"&gt;2")</f>
        <v>0</v>
      </c>
      <c r="CE160" s="109">
        <f>SUMIFS('Planificación 2026-1'!R:R,'Planificación 2026-1'!W:W,C160,'Planificación 2026-1'!H:H,"DE",'Planificación 2026-1'!I:I,"&gt;2")</f>
        <v>0</v>
      </c>
      <c r="CF160" s="109">
        <f>SUMIFS('Planificación 2026-1'!R:R,'Planificación 2026-1'!W:W,C160,'Planificación 2026-1'!H:H,"OB",'Planificación 2026-1'!I:I,"&gt;2")</f>
        <v>0</v>
      </c>
      <c r="CG160" s="109">
        <f>SUMIFS('Planificación 2026-1'!R:R,'Planificación 2026-1'!W:W,C160,'Planificación 2026-1'!H:H,"MH",'Planificación 2026-1'!I:I,"&gt;2")</f>
        <v>0</v>
      </c>
      <c r="CH160" s="109">
        <f>SUMIFS('Planificación 2026-1'!R:R,'Planificación 2026-1'!W:W,C160,'Planificación 2026-1'!H:H,"IC",'Planificación 2026-1'!I:I,"&gt;2")</f>
        <v>0</v>
      </c>
      <c r="CI160" s="109">
        <f>SUMIFS('Planificación 2026-1'!R:R,'Planificación 2026-1'!W:W,C160,'Planificación 2026-1'!H:H,"AR",'Planificación 2026-1'!I:I,"&gt;2")</f>
        <v>0</v>
      </c>
      <c r="CJ160" s="109">
        <f>SUMIFS('Planificación 2026-1'!R:R,'Planificación 2026-1'!W:W,C160,'Planificación 2026-1'!H:H,"T1",'Planificación 2026-1'!I:I,"&gt;2")</f>
        <v>0</v>
      </c>
      <c r="CK160" s="109">
        <f>SUMIFS('Planificación 2026-1'!R:R,'Planificación 2026-1'!W:W,C160,'Planificación 2026-1'!H:H,"T3",'Planificación 2026-1'!I:I,"&gt;2")</f>
        <v>0</v>
      </c>
      <c r="CL160" s="109">
        <f>SUMIFS('Planificación 2026-1'!R:R,'Planificación 2026-1'!W:W,C160,'Planificación 2026-1'!H:H,"T2",'Planificación 2026-1'!I:I,"&gt;2")</f>
        <v>0</v>
      </c>
      <c r="CM160" s="109">
        <f>SUMIFS('Planificación 2026-1'!R:R,'Planificación 2026-1'!W:W,C160,'Planificación 2026-1'!H:H,"AE",'Planificación 2026-1'!I:I,"&gt;2")</f>
        <v>0</v>
      </c>
      <c r="CN160" s="109">
        <f>SUMIFS('Planificación 2026-1'!R:R,'Planificación 2026-1'!W:W,C160,'Planificación 2026-1'!H:H,"T4",'Planificación 2026-1'!I:I,"&gt;2")</f>
        <v>0</v>
      </c>
      <c r="CO160" s="109">
        <f>SUMIFS('Planificación 2026-1'!R:R,'Planificación 2026-1'!W:W,C160,'Planificación 2026-1'!H:H,"AF",'Planificación 2026-1'!I:I,"&lt;3")</f>
        <v>0</v>
      </c>
      <c r="CP160" s="109">
        <f>SUMIFS('Planificación 2026-1'!R:R,'Planificación 2026-1'!W:W,C160,'Planificación 2026-1'!H:H,"EN",'Planificación 2026-1'!I:I,"&lt;3")</f>
        <v>0</v>
      </c>
      <c r="CQ160" s="109">
        <f>SUMIFS('Planificación 2026-1'!R:R,'Planificación 2026-1'!W:W,C160,'Planificación 2026-1'!H:H,"IS",'Planificación 2026-1'!I:I,"&lt;3")</f>
        <v>0</v>
      </c>
      <c r="CR160" s="109">
        <f>SUMIFS('Planificación 2026-1'!R:R,'Planificación 2026-1'!W:W,C160,'Planificación 2026-1'!H:H,"PS",'Planificación 2026-1'!I:I,"&lt;3")</f>
        <v>0</v>
      </c>
      <c r="CS160" s="109">
        <f>SUMIFS('Planificación 2026-1'!R:R,'Planificación 2026-1'!W:W,C160,'Planificación 2026-1'!H:H,"IN",'Planificación 2026-1'!I:I,"&lt;3")</f>
        <v>0</v>
      </c>
      <c r="CT160" s="109">
        <f>SUMIFS('Planificación 2026-1'!R:R,'Planificación 2026-1'!W:W,C160,'Planificación 2026-1'!H:H,"CA",'Planificación 2026-1'!I:I,"&lt;3")</f>
        <v>0</v>
      </c>
      <c r="CU160" s="109">
        <f>SUMIFS('Planificación 2026-1'!R:R,'Planificación 2026-1'!W:W,C160,'Planificación 2026-1'!H:H,"DE",'Planificación 2026-1'!I:I,"&lt;3")</f>
        <v>0</v>
      </c>
      <c r="CV160" s="109">
        <f>SUMIFS('Planificación 2026-1'!R:R,'Planificación 2026-1'!W:W,C160,'Planificación 2026-1'!H:H,"OB",'Planificación 2026-1'!I:I,"&lt;3")</f>
        <v>0</v>
      </c>
      <c r="CW160" s="109">
        <f>SUMIFS('Planificación 2026-1'!R:R,'Planificación 2026-1'!W:W,C160,'Planificación 2026-1'!H:H,"MH",'Planificación 2026-1'!I:I,"&lt;3")</f>
        <v>0</v>
      </c>
      <c r="CX160" s="109">
        <f>SUMIFS('Planificación 2026-1'!R:R,'Planificación 2026-1'!W:W,C160,'Planificación 2026-1'!H:H,"IC",'Planificación 2026-1'!I:I,"&lt;3")</f>
        <v>0</v>
      </c>
      <c r="CY160" s="109">
        <f>SUMIFS('Planificación 2026-1'!R:R,'Planificación 2026-1'!W:W,C160,'Planificación 2026-1'!H:H,"AR",'Planificación 2026-1'!I:I,"&lt;3")</f>
        <v>0</v>
      </c>
      <c r="CZ160" s="109">
        <f>SUMIFS('Planificación 2026-1'!R:R,'Planificación 2026-1'!W:W,C160,'Planificación 2026-1'!H:H,"T1",'Planificación 2026-1'!I:I,"&lt;3")</f>
        <v>0</v>
      </c>
      <c r="DA160" s="109">
        <f>SUMIFS('Planificación 2026-1'!R:R,'Planificación 2026-1'!W:W,C160,'Planificación 2026-1'!H:H,"T3",'Planificación 2026-1'!I:I,"&lt;3")</f>
        <v>0</v>
      </c>
      <c r="DB160" s="109">
        <f>SUMIFS('Planificación 2026-1'!R:R,'Planificación 2026-1'!W:W,C160,'Planificación 2026-1'!H:H,"T2",'Planificación 2026-1'!I:I,"&lt;3")</f>
        <v>0</v>
      </c>
      <c r="DC160" s="109">
        <f>SUMIFS('Planificación 2026-1'!R:R,'Planificación 2026-1'!W:W,C160,'Planificación 2026-1'!H:H,"AE",'Planificación 2026-1'!I:I,"&lt;3")</f>
        <v>0</v>
      </c>
      <c r="DD160" s="109">
        <f>SUMIFS('Planificación 2026-1'!R:R,'Planificación 2026-1'!W:W,C160,'Planificación 2026-1'!H:H,"T4",'Planificación 2026-1'!I:I,"&lt;3")</f>
        <v>0</v>
      </c>
      <c r="DE160" s="108" t="str">
        <f t="shared" si="27"/>
        <v/>
      </c>
      <c r="DF160" s="41">
        <f>IF(C160="","",SUMIFS('Planificación 2026-1'!R:R,'Planificación 2026-1'!W:W,C160,'Planificación 2026-1'!F:F,"PRINCIPAL",'Planificación 2026-1'!X:X,"VIRTUAL"))</f>
        <v>0</v>
      </c>
      <c r="DG160" s="41">
        <f>IF(C160="","",SUMIFS('Planificación 2026-1'!R:R,'Planificación 2026-1'!W:W,C160,'Planificación 2026-1'!F:F,"PRINCIPAL",'Planificación 2026-1'!X:X,"PRESENCIAL"))</f>
        <v>0</v>
      </c>
      <c r="DH160" s="41">
        <f>IF(C160="","",SUMIFS('Planificación 2026-1'!R:R,'Planificación 2026-1'!W:W,C160,'Planificación 2026-1'!F:F,"PRINCIPAL",'Planificación 2026-1'!X:X,"HIBRIDO PRESENCIAL"))</f>
        <v>0</v>
      </c>
      <c r="DI160" s="108" t="str">
        <f t="shared" si="28"/>
        <v/>
      </c>
      <c r="DJ160" s="108">
        <f>IF(C160="","",SUMIFS('Planificación 2026-1'!R:R,'Planificación 2026-1'!W:W,C160,'Planificación 2026-1'!F:F,"FILIAL",'Planificación 2026-1'!X:X,"VIRTUAL"))</f>
        <v>0</v>
      </c>
      <c r="DK160" s="110">
        <f>IF(C160="","",SUMIFS('Planificación 2026-1'!R:R,'Planificación 2026-1'!W:W,C160,'Planificación 2026-1'!F:F,"FILIAL",'Planificación 2026-1'!X:X,"PRESENCIAL"))</f>
        <v>0</v>
      </c>
      <c r="DL160" s="61">
        <f>IF(C160="","",SUMIFS('Planificación 2026-1'!R:R,'Planificación 2026-1'!W:W,C160,'Planificación 2026-1'!F:F,"FILIAL",'Planificación 2026-1'!X:X,"HIBRIDO PRESENCIAL"))</f>
        <v>0</v>
      </c>
      <c r="DM160" s="111" t="str">
        <f t="shared" si="29"/>
        <v/>
      </c>
      <c r="DN160" s="108">
        <f>IF(C160="","",SUMIFS('Planificación 2026-1'!R:R,'Planificación 2026-1'!W:W,C160,'Planificación 2026-1'!F:F,"SUNAMPE",'Planificación 2026-1'!X:X,"VIRTUAL"))</f>
        <v>0</v>
      </c>
      <c r="DO160" s="61">
        <f>IF(C160="","",SUMIFS('Planificación 2026-1'!R:R,'Planificación 2026-1'!W:W,C160,'Planificación 2026-1'!F:F,"SUNAMPE",'Planificación 2026-1'!X:X,"PRESENCIAL"))</f>
        <v>0</v>
      </c>
      <c r="DP160" s="111" t="str">
        <f t="shared" si="30"/>
        <v/>
      </c>
      <c r="DQ160" s="108">
        <f>IF(C160="","",SUMIFS('Planificación 2026-1'!R:R,'Planificación 2026-1'!W:W,C160,'Planificación 2026-1'!F:F,"HUAURA",'Planificación 2026-1'!X:X,"VIRTUAL"))</f>
        <v>0</v>
      </c>
      <c r="DR160" s="61">
        <f>IF(C160="","",SUMIFS('Planificación 2026-1'!R:R,'Planificación 2026-1'!W:W,C160,'Planificación 2026-1'!F:F,"HUAURA",'Planificación 2026-1'!X:X,"PRESENCIAL"))</f>
        <v>0</v>
      </c>
      <c r="DS160" s="76">
        <f>SUMIFS('Planificación 2026-1'!R:R,'Planificación 2026-1'!W:W,C160,'Planificación 2026-1'!F:F,"PRINCIPAL",'Planificación 2026-1'!X:X,"VIRTUAL",'Planificación 2026-1'!I:I,"&gt;2")</f>
        <v>0</v>
      </c>
      <c r="DT160" s="76">
        <f>SUMIFS('Planificación 2026-1'!R:R,'Planificación 2026-1'!W:W,C160,'Planificación 2026-1'!F:F,"PRINCIPAL",'Planificación 2026-1'!X:X,"&lt;&gt;VIRTUAL",'Planificación 2026-1'!I:I,"&gt;2")</f>
        <v>0</v>
      </c>
      <c r="DU160" s="76">
        <f>SUMIFS('Planificación 2026-1'!R:R,'Planificación 2026-1'!W:W,C160,'Planificación 2026-1'!F:F,"SUNAMPE",'Planificación 2026-1'!X:X,"VIRTUAL",'Planificación 2026-1'!I:I,"&gt;2")</f>
        <v>0</v>
      </c>
      <c r="DV160" s="76">
        <f>SUMIFS('Planificación 2026-1'!R:R,'Planificación 2026-1'!W:W,C160,'Planificación 2026-1'!F:F,"SUNAMPE",'Planificación 2026-1'!X:X,"&lt;&gt;VIRTUAL",'Planificación 2026-1'!I:I,"&gt;2")</f>
        <v>0</v>
      </c>
      <c r="DW160" s="76">
        <f>SUMIFS('Planificación 2026-1'!R:R,'Planificación 2026-1'!W:W,C160,'Planificación 2026-1'!F:F,"FILIAL",'Planificación 2026-1'!X:X,"VIRTUAL",'Planificación 2026-1'!I:I,"&gt;2")</f>
        <v>0</v>
      </c>
      <c r="DX160" s="76">
        <f>SUMIFS('Planificación 2026-1'!R:R,'Planificación 2026-1'!W:W,C160,'Planificación 2026-1'!F:F,"FILIAL",'Planificación 2026-1'!X:X,"&lt;&gt;VIRTUAL",'Planificación 2026-1'!I:I,"&gt;2")</f>
        <v>0</v>
      </c>
      <c r="DY160" s="76">
        <f>SUMIFS('Planificación 2026-1'!R:R,'Planificación 2026-1'!W:W,C160,'Planificación 2026-1'!F:F,"PORUMA",'Planificación 2026-1'!X:X,"VIRTUAL",'Planificación 2026-1'!I:I,"&gt;2")</f>
        <v>0</v>
      </c>
      <c r="DZ160" s="76">
        <f>SUMIFS('Planificación 2026-1'!R:R,'Planificación 2026-1'!W:W,C160,'Planificación 2026-1'!F:F,"PORUMA",'Planificación 2026-1'!X:X,"&lt;&gt;VIRTUAL",'Planificación 2026-1'!I:I,"&gt;2")</f>
        <v>0</v>
      </c>
      <c r="EA160" s="76">
        <f>SUMIFS('Planificación 2026-1'!R:R,'Planificación 2026-1'!W:W,C160,'Planificación 2026-1'!F:F,"HUAURA",'Planificación 2026-1'!X:X,"VIRTUAL",'Planificación 2026-1'!I:I,"&gt;2")</f>
        <v>0</v>
      </c>
      <c r="EB160" s="76">
        <f>SUMIFS('Planificación 2026-1'!R:R,'Planificación 2026-1'!W:W,C160,'Planificación 2026-1'!F:F,"HUAURA",'Planificación 2026-1'!X:X,"&lt;&gt;VIRTUAL",'Planificación 2026-1'!I:I,"&gt;2")</f>
        <v>0</v>
      </c>
      <c r="EC160" s="76">
        <f>SUMIFS('Planificación 2026-1'!R:R,'Planificación 2026-1'!W:W,C160,'Planificación 2026-1'!F:F,"PRINCIPAL",'Planificación 2026-1'!X:X,"VIRTUAL",'Planificación 2026-1'!I:I,"&lt;3")</f>
        <v>0</v>
      </c>
      <c r="ED160" s="76">
        <f>SUMIFS('Planificación 2026-1'!R:R,'Planificación 2026-1'!W:W,C160,'Planificación 2026-1'!F:F,"PRINCIPAL",'Planificación 2026-1'!X:X,"&lt;&gt;VIRTUAL",'Planificación 2026-1'!I:I,"&lt;3")</f>
        <v>0</v>
      </c>
      <c r="EE160" s="76">
        <f>SUMIFS('Planificación 2026-1'!R:R,'Planificación 2026-1'!W:W,C160,'Planificación 2026-1'!F:F,"SUNAMPE",'Planificación 2026-1'!X:X,"VIRTUAL",'Planificación 2026-1'!I:I,"&lt;3")</f>
        <v>0</v>
      </c>
      <c r="EF160" s="76">
        <f>SUMIFS('Planificación 2026-1'!R:R,'Planificación 2026-1'!W:W,C160,'Planificación 2026-1'!F:F,"SUNAMPE",'Planificación 2026-1'!X:X,"&lt;&gt;VIRTUAL",'Planificación 2026-1'!I:I,"&lt;3")</f>
        <v>0</v>
      </c>
      <c r="EG160" s="76">
        <f>SUMIFS('Planificación 2026-1'!R:R,'Planificación 2026-1'!W:W,C160,'Planificación 2026-1'!F:F,"FILIAL",'Planificación 2026-1'!X:X,"VIRTUAL",'Planificación 2026-1'!I:I,"&lt;3")</f>
        <v>0</v>
      </c>
      <c r="EH160" s="76">
        <f>SUMIFS('Planificación 2026-1'!R:R,'Planificación 2026-1'!W:W,C160,'Planificación 2026-1'!F:F,"FILIAL",'Planificación 2026-1'!X:X,"&lt;&gt;VIRTUAL",'Planificación 2026-1'!I:I,"&lt;3")</f>
        <v>0</v>
      </c>
      <c r="EI160" s="76">
        <f>SUMIFS('Planificación 2026-1'!R:R,'Planificación 2026-1'!W:W,C160,'Planificación 2026-1'!F:F,"PORUMA",'Planificación 2026-1'!X:X,"VIRTUAL",'Planificación 2026-1'!I:I,"&lt;3")</f>
        <v>0</v>
      </c>
      <c r="EJ160" s="76">
        <f>SUMIFS('Planificación 2026-1'!R:R,'Planificación 2026-1'!W:W,C160,'Planificación 2026-1'!F:F,"PORUMA",'Planificación 2026-1'!X:X,"&lt;&gt;VIRTUAL",'Planificación 2026-1'!I:I,"&lt;3")</f>
        <v>0</v>
      </c>
      <c r="EK160" s="76">
        <f>SUMIFS('Planificación 2026-1'!R:R,'Planificación 2026-1'!W:W,C160,'Planificación 2026-1'!F:F,"HUAURA",'Planificación 2026-1'!X:X,"VIRTUAL",'Planificación 2026-1'!I:I,"&lt;3")</f>
        <v>0</v>
      </c>
      <c r="EL160" s="76">
        <f>SUMIFS('Planificación 2026-1'!R:R,'Planificación 2026-1'!W:W,C160,'Planificación 2026-1'!F:F,"HUAURA",'Planificación 2026-1'!X:X,"&lt;&gt;VIRTUAL",'Planificación 2026-1'!I:I,"&lt;3")</f>
        <v>0</v>
      </c>
      <c r="EM160" s="76"/>
      <c r="EN160" s="76">
        <f t="shared" si="23"/>
        <v>0</v>
      </c>
      <c r="EO160" s="76">
        <f t="shared" si="24"/>
        <v>0</v>
      </c>
      <c r="EP160" s="76" t="b">
        <f t="shared" si="25"/>
        <v>1</v>
      </c>
      <c r="EQ160" s="76" t="str">
        <f t="shared" si="26"/>
        <v/>
      </c>
      <c r="ER160" s="76" t="str">
        <f t="shared" si="31"/>
        <v>PRESENCIAL</v>
      </c>
    </row>
    <row r="161" spans="1:148" hidden="1">
      <c r="A161" s="83"/>
      <c r="B161" s="119">
        <v>158</v>
      </c>
      <c r="C161" s="115" t="s">
        <v>333</v>
      </c>
      <c r="D161" s="112">
        <f>SUMIF('Planificación 2026-1'!W:W,C161,'Planificación 2026-1'!R:R)</f>
        <v>0</v>
      </c>
      <c r="E161" s="114" t="s">
        <v>170</v>
      </c>
      <c r="F161" s="115" t="s">
        <v>171</v>
      </c>
      <c r="G161" s="115" t="s">
        <v>13</v>
      </c>
      <c r="H161" s="115" t="s">
        <v>129</v>
      </c>
      <c r="I161" s="107" t="str">
        <f>IF(SUM(COUNTIFS('Planificación 2026-1'!F:F,"PRINCIPAL",'Planificación 2026-1'!W:W,C161,'Planificación 2026-1'!H:H,"AF"))&gt;0,"P01"," ")</f>
        <v xml:space="preserve"> </v>
      </c>
      <c r="J161" s="108" t="str">
        <f>IF(SUM(COUNTIFS('Planificación 2026-1'!F:F,"PRINCIPAL",'Planificación 2026-1'!W:W,C161,'Planificación 2026-1'!H:H,"EN"))&gt;0,"P02"," ")</f>
        <v xml:space="preserve"> </v>
      </c>
      <c r="K161" s="108" t="str">
        <f>IF(SUM(COUNTIFS('Planificación 2026-1'!F:F,"PRINCIPAL",'Planificación 2026-1'!W:W,C161,'Planificación 2026-1'!H:H,"IS"))&gt;0,"P03"," ")</f>
        <v xml:space="preserve"> </v>
      </c>
      <c r="L161" s="108" t="str">
        <f>IF(SUM(COUNTIFS('Planificación 2026-1'!F:F,"PRINCIPAL",'Planificación 2026-1'!W:W,C161,'Planificación 2026-1'!H:H,"PS"))&gt;0,"P04"," ")</f>
        <v xml:space="preserve"> </v>
      </c>
      <c r="M161" s="108"/>
      <c r="N161" s="108" t="str">
        <f>IF(SUM(COUNTIFS('Planificación 2026-1'!F:F,"PRINCIPAL",'Planificación 2026-1'!W:W,C161,'Planificación 2026-1'!H:H,"IN"))&gt;0,"P06"," ")</f>
        <v xml:space="preserve"> </v>
      </c>
      <c r="O161" s="108" t="str">
        <f>IF(SUM(COUNTIFS('Planificación 2026-1'!F:F,"PRINCIPAL",'Planificación 2026-1'!W:W,C161,'Planificación 2026-1'!H:H,"CA"))&gt;0,"P07"," ")</f>
        <v xml:space="preserve"> </v>
      </c>
      <c r="P161" s="108" t="str">
        <f>IF(SUM(COUNTIFS('Planificación 2026-1'!F:F,"PRINCIPAL",'Planificación 2026-1'!W:W,C161,'Planificación 2026-1'!H:H,"DE"))&gt;0,"P08"," ")</f>
        <v xml:space="preserve"> </v>
      </c>
      <c r="Q161" s="108" t="str">
        <f>IF(SUM(COUNTIFS('Planificación 2026-1'!F:F,"PRINCIPAL",'Planificación 2026-1'!W:W,C161,'Planificación 2026-1'!H:H,"OB"))&gt;0,"P09"," ")</f>
        <v xml:space="preserve"> </v>
      </c>
      <c r="R161" s="108" t="str">
        <f>IF(SUM(COUNTIFS('Planificación 2026-1'!F:F,"PRINCIPAL",'Planificación 2026-1'!W:W,C161,'Planificación 2026-1'!H:H,"MH"))&gt;0,"P31"," ")</f>
        <v xml:space="preserve"> </v>
      </c>
      <c r="S161" s="108" t="str">
        <f>IF(SUM(COUNTIFS('Planificación 2026-1'!F:F,"PRINCIPAL",'Planificación 2026-1'!W:W,C161,'Planificación 2026-1'!H:H,"IC"))&gt;0,"P32"," ")</f>
        <v xml:space="preserve"> </v>
      </c>
      <c r="T161" s="108" t="str">
        <f>IF(SUM(COUNTIFS('Planificación 2026-1'!F:F,"PRINCIPAL",'Planificación 2026-1'!W:W,C161,'Planificación 2026-1'!H:H,"AR"))&gt;0,"P34"," ")</f>
        <v xml:space="preserve"> </v>
      </c>
      <c r="U161" s="108" t="str">
        <f>IF(SUM(COUNTIFS('Planificación 2026-1'!F:F,"PRINCIPAL",'Planificación 2026-1'!W:W,C161,'Planificación 2026-1'!H:H,"T1"))&gt;0,"P35"," ")</f>
        <v xml:space="preserve"> </v>
      </c>
      <c r="V161" s="108" t="str">
        <f>IF(SUM(COUNTIFS('Planificación 2026-1'!F:F,"PRINCIPAL",'Planificación 2026-1'!W:W,C161,'Planificación 2026-1'!H:H,"T3"))&gt;0,"P36"," ")</f>
        <v xml:space="preserve"> </v>
      </c>
      <c r="W161" s="108" t="str">
        <f>IF(SUM(COUNTIFS('Planificación 2026-1'!F:F,"PRINCIPAL",'Planificación 2026-1'!W:W,C161,'Planificación 2026-1'!H:H,"T2"))&gt;0,"P37"," ")</f>
        <v xml:space="preserve"> </v>
      </c>
      <c r="X161" s="108" t="str">
        <f>IF(SUM(COUNTIFS('Planificación 2026-1'!F:F,"PRINCIPAL",'Planificación 2026-1'!W:W,C161,'Planificación 2026-1'!H:H,"AE"))&gt;0,"P38"," ")</f>
        <v xml:space="preserve"> </v>
      </c>
      <c r="Y161" s="108" t="str">
        <f>IF(SUM(COUNTIFS('Planificación 2026-1'!F:F,"PRINCIPAL",'Planificación 2026-1'!W:W,C161,'Planificación 2026-1'!H:H,"T4"))&gt;0,"P55"," ")</f>
        <v xml:space="preserve"> </v>
      </c>
      <c r="Z161" s="108" t="str">
        <f>IF(SUM(COUNTIFS('Planificación 2026-1'!F:F,"FILIAL",'Planificación 2026-1'!W:W,C161,'Planificación 2026-1'!H:H,"AF"))&gt;0," P01"," ")</f>
        <v xml:space="preserve"> </v>
      </c>
      <c r="AA161" s="108" t="str">
        <f>IF(SUM(COUNTIFS('Planificación 2026-1'!F:F,"FILIAL",'Planificación 2026-1'!W:W,C161,'Planificación 2026-1'!H:H,"EN"))&gt;0,"P02"," ")</f>
        <v xml:space="preserve"> </v>
      </c>
      <c r="AB161" s="108" t="str">
        <f>IF(SUM(COUNTIFS('Planificación 2026-1'!F:F,"FILIAL",'Planificación 2026-1'!W:W,C161,'Planificación 2026-1'!H:H,"IS"))&gt;0,"P03"," ")</f>
        <v xml:space="preserve"> </v>
      </c>
      <c r="AC161" s="108" t="str">
        <f>IF(SUM(COUNTIFS('Planificación 2026-1'!F:F,"FILIAL",'Planificación 2026-1'!W:W,C161,'Planificación 2026-1'!H:H,"PS"))&gt;0,"P04"," ")</f>
        <v xml:space="preserve"> </v>
      </c>
      <c r="AD161" s="108"/>
      <c r="AE161" s="108" t="str">
        <f>IF(SUM(COUNTIFS('Planificación 2026-1'!F:F,"FILIAL",'Planificación 2026-1'!W:W,C161,'Planificación 2026-1'!H:H,"IN"))&gt;0,"P06"," ")</f>
        <v xml:space="preserve"> </v>
      </c>
      <c r="AF161" s="108" t="str">
        <f>IF(SUM(COUNTIFS('Planificación 2026-1'!F:F,"FILIAL",'Planificación 2026-1'!W:W,C161,'Planificación 2026-1'!H:H,"CA"))&gt;0,"P07"," ")</f>
        <v xml:space="preserve"> </v>
      </c>
      <c r="AG161" s="108" t="str">
        <f>IF(SUM(COUNTIFS('Planificación 2026-1'!F:F,"FILIAL",'Planificación 2026-1'!W:W,C161,'Planificación 2026-1'!H:H,"DE"))&gt;0,"P08"," ")</f>
        <v xml:space="preserve"> </v>
      </c>
      <c r="AH161" s="108" t="str">
        <f>IF(SUM(COUNTIFS('Planificación 2026-1'!F:F,"FILIAL",'Planificación 2026-1'!W:W,C161,'Planificación 2026-1'!H:H,"OB"))&gt;0,"P09"," ")</f>
        <v xml:space="preserve"> </v>
      </c>
      <c r="AI161" s="108" t="str">
        <f>IF(SUM(COUNTIFS('Planificación 2026-1'!F:F,"FILIAL",'Planificación 2026-1'!W:W,C161,'Planificación 2026-1'!H:H,"MH"))&gt;0,"P31"," ")</f>
        <v xml:space="preserve"> </v>
      </c>
      <c r="AJ161" s="108" t="str">
        <f>IF(SUM(COUNTIFS('Planificación 2026-1'!F:F,"FILIAL",'Planificación 2026-1'!W:W,C161,'Planificación 2026-1'!H:H,"IC"))&gt;0,"P32"," ")</f>
        <v xml:space="preserve"> </v>
      </c>
      <c r="AK161" s="108" t="str">
        <f>IF(SUM(COUNTIFS('Planificación 2026-1'!F:F,"FILIAL",'Planificación 2026-1'!W:W,C161,'Planificación 2026-1'!H:H,"AR"))&gt;0,"P34"," ")</f>
        <v xml:space="preserve"> </v>
      </c>
      <c r="AL161" s="108" t="str">
        <f>IF(SUM(COUNTIFS('Planificación 2026-1'!F:F,"FILIAL",'Planificación 2026-1'!W:W,C161,'Planificación 2026-1'!H:H,"T1"))&gt;0,"P35"," ")</f>
        <v xml:space="preserve"> </v>
      </c>
      <c r="AM161" s="108" t="str">
        <f>IF(SUM(COUNTIFS('Planificación 2026-1'!F:F,"FILIAL",'Planificación 2026-1'!W:W,C161,'Planificación 2026-1'!H:H,"T3"))&gt;0,"P36"," ")</f>
        <v xml:space="preserve"> </v>
      </c>
      <c r="AN161" s="108" t="str">
        <f>IF(SUM(COUNTIFS('Planificación 2026-1'!F:F,"FILIAL",'Planificación 2026-1'!W:W,C161,'Planificación 2026-1'!H:H,"T2"))&gt;0,"P37"," ")</f>
        <v xml:space="preserve"> </v>
      </c>
      <c r="AO161" s="108" t="str">
        <f>IF(SUM(COUNTIFS('Planificación 2026-1'!F:F,"FILIAL",'Planificación 2026-1'!W:W,C161,'Planificación 2026-1'!H:H,"AE"))&gt;0,"P38"," ")</f>
        <v xml:space="preserve"> </v>
      </c>
      <c r="AP161" s="108" t="str">
        <f>IF(SUM(COUNTIFS('Planificación 2026-1'!F:F,"FILIAL",'Planificación 2026-1'!W:W,C161,'Planificación 2026-1'!H:H,"T4"))&gt;0,"P55"," ")</f>
        <v xml:space="preserve"> </v>
      </c>
      <c r="AQ161" s="108" t="str">
        <f>IF(SUM(COUNTIFS('Planificación 2026-1'!F:F,"SUNAMPE",'Planificación 2026-1'!W:W,C161,'Planificación 2026-1'!H:H,"AF"))&gt;0," P01"," ")</f>
        <v xml:space="preserve"> </v>
      </c>
      <c r="AR161" s="108" t="str">
        <f>IF(SUM(COUNTIFS('Planificación 2026-1'!F:F,"SUNAMPE",'Planificación 2026-1'!W:W,C161,'Planificación 2026-1'!H:H,"EN"))&gt;0,"P02"," ")</f>
        <v xml:space="preserve"> </v>
      </c>
      <c r="AS161" s="108" t="str">
        <f>IF(SUM(COUNTIFS('Planificación 2026-1'!F:F,"SUNAMPE",'Planificación 2026-1'!W:W,C161,'Planificación 2026-1'!H:H,"IS"))&gt;0,"P03"," ")</f>
        <v xml:space="preserve"> </v>
      </c>
      <c r="AT161" s="108" t="str">
        <f>IF(SUM(COUNTIFS('Planificación 2026-1'!F:F,"SUNAMPE",'Planificación 2026-1'!W:W,C161,'Planificación 2026-1'!H:H,"PS"))&gt;0,"P04"," ")</f>
        <v xml:space="preserve"> </v>
      </c>
      <c r="AU161" s="108"/>
      <c r="AV161" s="108" t="str">
        <f>IF(SUM(COUNTIFS('Planificación 2026-1'!F:F,"SUNAMPE",'Planificación 2026-1'!W:W,C161,'Planificación 2026-1'!H:H,"IN"))&gt;0,"P06"," ")</f>
        <v xml:space="preserve"> </v>
      </c>
      <c r="AW161" s="108" t="str">
        <f>IF(SUM(COUNTIFS('Planificación 2026-1'!F:F,"SUNAMPE",'Planificación 2026-1'!W:W,C161,'Planificación 2026-1'!H:H,"CA"))&gt;0,"P07"," ")</f>
        <v xml:space="preserve"> </v>
      </c>
      <c r="AX161" s="108" t="str">
        <f>IF(SUM(COUNTIFS('Planificación 2026-1'!F:F,"SUNAMPE",'Planificación 2026-1'!W:W,C161,'Planificación 2026-1'!H:H,"DE"))&gt;0,"P08"," ")</f>
        <v xml:space="preserve"> </v>
      </c>
      <c r="AY161" s="108" t="str">
        <f>IF(SUM(COUNTIFS('Planificación 2026-1'!F:F,"SUNAMPE",'Planificación 2026-1'!W:W,C161,'Planificación 2026-1'!H:H,"OB"))&gt;0,"P09"," ")</f>
        <v xml:space="preserve"> </v>
      </c>
      <c r="AZ161" s="108" t="str">
        <f>IF(SUM(COUNTIFS('Planificación 2026-1'!F:F,"SUNAMPE",'Planificación 2026-1'!W:W,C161,'Planificación 2026-1'!H:H,"MH"))&gt;0,"P31"," ")</f>
        <v xml:space="preserve"> </v>
      </c>
      <c r="BA161" s="108" t="str">
        <f>IF(SUM(COUNTIFS('Planificación 2026-1'!F:F,"SUNAMPE",'Planificación 2026-1'!W:W,C161,'Planificación 2026-1'!H:H,"IC"))&gt;0,"P32"," ")</f>
        <v xml:space="preserve"> </v>
      </c>
      <c r="BB161" s="108" t="str">
        <f>IF(SUM(COUNTIFS('Planificación 2026-1'!F:F,"SUNAMPE",'Planificación 2026-1'!W:W,C161,'Planificación 2026-1'!H:H,"AR"))&gt;0,"P34"," ")</f>
        <v xml:space="preserve"> </v>
      </c>
      <c r="BC161" s="108" t="str">
        <f>IF(SUM(COUNTIFS('Planificación 2026-1'!F:F,"SUNAMPE",'Planificación 2026-1'!W:W,C161,'Planificación 2026-1'!H:H,"T1"))&gt;0,"P35"," ")</f>
        <v xml:space="preserve"> </v>
      </c>
      <c r="BD161" s="108" t="str">
        <f>IF(SUM(COUNTIFS('Planificación 2026-1'!F:F,"SUNAMPE",'Planificación 2026-1'!W:W,C161,'Planificación 2026-1'!H:H,"T3"))&gt;0,"P36"," ")</f>
        <v xml:space="preserve"> </v>
      </c>
      <c r="BE161" s="108" t="str">
        <f>IF(SUM(COUNTIFS('Planificación 2026-1'!F:F,"SUNAMPE",'Planificación 2026-1'!W:W,C161,'Planificación 2026-1'!H:H,"T2"))&gt;0,"P37"," ")</f>
        <v xml:space="preserve"> </v>
      </c>
      <c r="BF161" s="108" t="str">
        <f>IF(SUM(COUNTIFS('Planificación 2026-1'!F:F,"SUNAMPE",'Planificación 2026-1'!W:W,C161,'Planificación 2026-1'!H:H,"AE"))&gt;0,"P38"," ")</f>
        <v xml:space="preserve"> </v>
      </c>
      <c r="BG161" s="108" t="str">
        <f>IF(SUM(COUNTIFS('Planificación 2026-1'!F:F,"SUNAMPE",'Planificación 2026-1'!W:W,C161,'Planificación 2026-1'!H:H,"T4"))&gt;0,"P55"," ")</f>
        <v xml:space="preserve"> </v>
      </c>
      <c r="BH161" s="108" t="str">
        <f>IF(SUM(COUNTIFS('Planificación 2026-1'!F:F,"HUAURA",'Planificación 2026-1'!W:W,C161,'Planificación 2026-1'!H:H,"AF"))&gt;0," P01"," ")</f>
        <v xml:space="preserve"> </v>
      </c>
      <c r="BI161" s="108" t="str">
        <f>IF(SUM(COUNTIFS('Planificación 2026-1'!F:F,"HUAURA",'Planificación 2026-1'!W:W,C161,'Planificación 2026-1'!H:H,"EN"))&gt;0,"P02"," ")</f>
        <v xml:space="preserve"> </v>
      </c>
      <c r="BJ161" s="108" t="str">
        <f>IF(SUM(COUNTIFS('Planificación 2026-1'!F:F,"HUAURA",'Planificación 2026-1'!W:W,C161,'Planificación 2026-1'!H:H,"IS"))&gt;0,"P03"," ")</f>
        <v xml:space="preserve"> </v>
      </c>
      <c r="BK161" s="108" t="str">
        <f>IF(SUM(COUNTIFS('Planificación 2026-1'!F:F,"HUAURA",'Planificación 2026-1'!W:W,C161,'Planificación 2026-1'!H:H,"PS"))&gt;0,"P04"," ")</f>
        <v xml:space="preserve"> </v>
      </c>
      <c r="BL161" s="108"/>
      <c r="BM161" s="108" t="str">
        <f>IF(SUM(COUNTIFS('Planificación 2026-1'!F:F,"HUAURA",'Planificación 2026-1'!W:W,C161,'Planificación 2026-1'!H:H,"IN"))&gt;0,"P06"," ")</f>
        <v xml:space="preserve"> </v>
      </c>
      <c r="BN161" s="108" t="str">
        <f>IF(SUM(COUNTIFS('Planificación 2026-1'!F:F,"HUAURA",'Planificación 2026-1'!W:W,C161,'Planificación 2026-1'!H:H,"CA"))&gt;0,"P07"," ")</f>
        <v xml:space="preserve"> </v>
      </c>
      <c r="BO161" s="108" t="str">
        <f>IF(SUM(COUNTIFS('Planificación 2026-1'!F:F,"HUAURA",'Planificación 2026-1'!W:W,C161,'Planificación 2026-1'!H:H,"DE"))&gt;0,"P08"," ")</f>
        <v xml:space="preserve"> </v>
      </c>
      <c r="BP161" s="108" t="str">
        <f>IF(SUM(COUNTIFS('Planificación 2026-1'!F:F,"HUAURA",'Planificación 2026-1'!W:W,C161,'Planificación 2026-1'!H:H,"OB"))&gt;0,"P09"," ")</f>
        <v xml:space="preserve"> </v>
      </c>
      <c r="BQ161" s="108" t="str">
        <f>IF(SUM(COUNTIFS('Planificación 2026-1'!F:F,"HUAURA",'Planificación 2026-1'!W:W,C161,'Planificación 2026-1'!H:H,"MH"))&gt;0,"P31"," ")</f>
        <v xml:space="preserve"> </v>
      </c>
      <c r="BR161" s="108" t="str">
        <f>IF(SUM(COUNTIFS('Planificación 2026-1'!F:F,"HUAURA",'Planificación 2026-1'!W:W,C161,'Planificación 2026-1'!H:H,"IC"))&gt;0,"P32"," ")</f>
        <v xml:space="preserve"> </v>
      </c>
      <c r="BS161" s="108" t="str">
        <f>IF(SUM(COUNTIFS('Planificación 2026-1'!F:F,"HUAURA",'Planificación 2026-1'!W:W,C161,'Planificación 2026-1'!H:H,"AR"))&gt;0,"P34"," ")</f>
        <v xml:space="preserve"> </v>
      </c>
      <c r="BT161" s="108" t="str">
        <f>IF(SUM(COUNTIFS('Planificación 2026-1'!F:F,"HUAURA",'Planificación 2026-1'!W:W,C161,'Planificación 2026-1'!H:H,"T1"))&gt;0,"P35"," ")</f>
        <v xml:space="preserve"> </v>
      </c>
      <c r="BU161" s="108" t="str">
        <f>IF(SUM(COUNTIFS('Planificación 2026-1'!F:F,"HUAURA",'Planificación 2026-1'!W:W,C161,'Planificación 2026-1'!H:H,"T3"))&gt;0,"P36"," ")</f>
        <v xml:space="preserve"> </v>
      </c>
      <c r="BV161" s="108" t="str">
        <f>IF(SUM(COUNTIFS('Planificación 2026-1'!F:F,"HUAURA",'Planificación 2026-1'!W:W,C161,'Planificación 2026-1'!H:H,"T2"))&gt;0,"P37"," ")</f>
        <v xml:space="preserve"> </v>
      </c>
      <c r="BW161" s="108" t="str">
        <f>IF(SUM(COUNTIFS('Planificación 2026-1'!F:F,"HUAURA",'Planificación 2026-1'!W:W,C161,'Planificación 2026-1'!H:H,"AE"))&gt;0,"P38"," ")</f>
        <v xml:space="preserve"> </v>
      </c>
      <c r="BX161" s="108" t="str">
        <f>IF(SUM(COUNTIFS('Planificación 2026-1'!F:F,"HUAURA",'Planificación 2026-1'!W:W,C161,'Planificación 2026-1'!H:H,"T4"))&gt;0,"P55"," ")</f>
        <v xml:space="preserve"> </v>
      </c>
      <c r="BY161" s="109">
        <f>SUMIFS('Planificación 2026-1'!R:R,'Planificación 2026-1'!W:W,C161,'Planificación 2026-1'!H:H,"AF",'Planificación 2026-1'!I:I,"&gt;2")</f>
        <v>0</v>
      </c>
      <c r="BZ161" s="109">
        <f>SUMIFS('Planificación 2026-1'!R:R,'Planificación 2026-1'!W:W,C161,'Planificación 2026-1'!H:H,"EN",'Planificación 2026-1'!I:I,"&gt;2")</f>
        <v>0</v>
      </c>
      <c r="CA161" s="109">
        <f>SUMIFS('Planificación 2026-1'!R:R,'Planificación 2026-1'!W:W,C161,'Planificación 2026-1'!H:H,"IS",'Planificación 2026-1'!I:I,"&gt;2")</f>
        <v>0</v>
      </c>
      <c r="CB161" s="109">
        <f>SUMIFS('Planificación 2026-1'!R:R,'Planificación 2026-1'!W:W,C161,'Planificación 2026-1'!H:H,"PS",'Planificación 2026-1'!I:I,"&gt;2")</f>
        <v>0</v>
      </c>
      <c r="CC161" s="109">
        <f>SUMIFS('Planificación 2026-1'!R:R,'Planificación 2026-1'!W:W,C161,'Planificación 2026-1'!H:H,"IN",'Planificación 2026-1'!I:I,"&gt;2")</f>
        <v>0</v>
      </c>
      <c r="CD161" s="109">
        <f>SUMIFS('Planificación 2026-1'!R:R,'Planificación 2026-1'!W:W,C161,'Planificación 2026-1'!H:H,"CA",'Planificación 2026-1'!I:I,"&gt;2")</f>
        <v>0</v>
      </c>
      <c r="CE161" s="109">
        <f>SUMIFS('Planificación 2026-1'!R:R,'Planificación 2026-1'!W:W,C161,'Planificación 2026-1'!H:H,"DE",'Planificación 2026-1'!I:I,"&gt;2")</f>
        <v>0</v>
      </c>
      <c r="CF161" s="109">
        <f>SUMIFS('Planificación 2026-1'!R:R,'Planificación 2026-1'!W:W,C161,'Planificación 2026-1'!H:H,"OB",'Planificación 2026-1'!I:I,"&gt;2")</f>
        <v>0</v>
      </c>
      <c r="CG161" s="109">
        <f>SUMIFS('Planificación 2026-1'!R:R,'Planificación 2026-1'!W:W,C161,'Planificación 2026-1'!H:H,"MH",'Planificación 2026-1'!I:I,"&gt;2")</f>
        <v>0</v>
      </c>
      <c r="CH161" s="109">
        <f>SUMIFS('Planificación 2026-1'!R:R,'Planificación 2026-1'!W:W,C161,'Planificación 2026-1'!H:H,"IC",'Planificación 2026-1'!I:I,"&gt;2")</f>
        <v>0</v>
      </c>
      <c r="CI161" s="109">
        <f>SUMIFS('Planificación 2026-1'!R:R,'Planificación 2026-1'!W:W,C161,'Planificación 2026-1'!H:H,"AR",'Planificación 2026-1'!I:I,"&gt;2")</f>
        <v>0</v>
      </c>
      <c r="CJ161" s="109">
        <f>SUMIFS('Planificación 2026-1'!R:R,'Planificación 2026-1'!W:W,C161,'Planificación 2026-1'!H:H,"T1",'Planificación 2026-1'!I:I,"&gt;2")</f>
        <v>0</v>
      </c>
      <c r="CK161" s="109">
        <f>SUMIFS('Planificación 2026-1'!R:R,'Planificación 2026-1'!W:W,C161,'Planificación 2026-1'!H:H,"T3",'Planificación 2026-1'!I:I,"&gt;2")</f>
        <v>0</v>
      </c>
      <c r="CL161" s="109">
        <f>SUMIFS('Planificación 2026-1'!R:R,'Planificación 2026-1'!W:W,C161,'Planificación 2026-1'!H:H,"T2",'Planificación 2026-1'!I:I,"&gt;2")</f>
        <v>0</v>
      </c>
      <c r="CM161" s="109">
        <f>SUMIFS('Planificación 2026-1'!R:R,'Planificación 2026-1'!W:W,C161,'Planificación 2026-1'!H:H,"AE",'Planificación 2026-1'!I:I,"&gt;2")</f>
        <v>0</v>
      </c>
      <c r="CN161" s="109">
        <f>SUMIFS('Planificación 2026-1'!R:R,'Planificación 2026-1'!W:W,C161,'Planificación 2026-1'!H:H,"T4",'Planificación 2026-1'!I:I,"&gt;2")</f>
        <v>0</v>
      </c>
      <c r="CO161" s="109">
        <f>SUMIFS('Planificación 2026-1'!R:R,'Planificación 2026-1'!W:W,C161,'Planificación 2026-1'!H:H,"AF",'Planificación 2026-1'!I:I,"&lt;3")</f>
        <v>0</v>
      </c>
      <c r="CP161" s="109">
        <f>SUMIFS('Planificación 2026-1'!R:R,'Planificación 2026-1'!W:W,C161,'Planificación 2026-1'!H:H,"EN",'Planificación 2026-1'!I:I,"&lt;3")</f>
        <v>0</v>
      </c>
      <c r="CQ161" s="109">
        <f>SUMIFS('Planificación 2026-1'!R:R,'Planificación 2026-1'!W:W,C161,'Planificación 2026-1'!H:H,"IS",'Planificación 2026-1'!I:I,"&lt;3")</f>
        <v>0</v>
      </c>
      <c r="CR161" s="109">
        <f>SUMIFS('Planificación 2026-1'!R:R,'Planificación 2026-1'!W:W,C161,'Planificación 2026-1'!H:H,"PS",'Planificación 2026-1'!I:I,"&lt;3")</f>
        <v>0</v>
      </c>
      <c r="CS161" s="109">
        <f>SUMIFS('Planificación 2026-1'!R:R,'Planificación 2026-1'!W:W,C161,'Planificación 2026-1'!H:H,"IN",'Planificación 2026-1'!I:I,"&lt;3")</f>
        <v>0</v>
      </c>
      <c r="CT161" s="109">
        <f>SUMIFS('Planificación 2026-1'!R:R,'Planificación 2026-1'!W:W,C161,'Planificación 2026-1'!H:H,"CA",'Planificación 2026-1'!I:I,"&lt;3")</f>
        <v>0</v>
      </c>
      <c r="CU161" s="109">
        <f>SUMIFS('Planificación 2026-1'!R:R,'Planificación 2026-1'!W:W,C161,'Planificación 2026-1'!H:H,"DE",'Planificación 2026-1'!I:I,"&lt;3")</f>
        <v>0</v>
      </c>
      <c r="CV161" s="109">
        <f>SUMIFS('Planificación 2026-1'!R:R,'Planificación 2026-1'!W:W,C161,'Planificación 2026-1'!H:H,"OB",'Planificación 2026-1'!I:I,"&lt;3")</f>
        <v>0</v>
      </c>
      <c r="CW161" s="109">
        <f>SUMIFS('Planificación 2026-1'!R:R,'Planificación 2026-1'!W:W,C161,'Planificación 2026-1'!H:H,"MH",'Planificación 2026-1'!I:I,"&lt;3")</f>
        <v>0</v>
      </c>
      <c r="CX161" s="109">
        <f>SUMIFS('Planificación 2026-1'!R:R,'Planificación 2026-1'!W:W,C161,'Planificación 2026-1'!H:H,"IC",'Planificación 2026-1'!I:I,"&lt;3")</f>
        <v>0</v>
      </c>
      <c r="CY161" s="109">
        <f>SUMIFS('Planificación 2026-1'!R:R,'Planificación 2026-1'!W:W,C161,'Planificación 2026-1'!H:H,"AR",'Planificación 2026-1'!I:I,"&lt;3")</f>
        <v>0</v>
      </c>
      <c r="CZ161" s="109">
        <f>SUMIFS('Planificación 2026-1'!R:R,'Planificación 2026-1'!W:W,C161,'Planificación 2026-1'!H:H,"T1",'Planificación 2026-1'!I:I,"&lt;3")</f>
        <v>0</v>
      </c>
      <c r="DA161" s="109">
        <f>SUMIFS('Planificación 2026-1'!R:R,'Planificación 2026-1'!W:W,C161,'Planificación 2026-1'!H:H,"T3",'Planificación 2026-1'!I:I,"&lt;3")</f>
        <v>0</v>
      </c>
      <c r="DB161" s="109">
        <f>SUMIFS('Planificación 2026-1'!R:R,'Planificación 2026-1'!W:W,C161,'Planificación 2026-1'!H:H,"T2",'Planificación 2026-1'!I:I,"&lt;3")</f>
        <v>0</v>
      </c>
      <c r="DC161" s="109">
        <f>SUMIFS('Planificación 2026-1'!R:R,'Planificación 2026-1'!W:W,C161,'Planificación 2026-1'!H:H,"AE",'Planificación 2026-1'!I:I,"&lt;3")</f>
        <v>0</v>
      </c>
      <c r="DD161" s="109">
        <f>SUMIFS('Planificación 2026-1'!R:R,'Planificación 2026-1'!W:W,C161,'Planificación 2026-1'!H:H,"T4",'Planificación 2026-1'!I:I,"&lt;3")</f>
        <v>0</v>
      </c>
      <c r="DE161" s="108" t="str">
        <f t="shared" si="27"/>
        <v/>
      </c>
      <c r="DF161" s="41">
        <f>IF(C161="","",SUMIFS('Planificación 2026-1'!R:R,'Planificación 2026-1'!W:W,C161,'Planificación 2026-1'!F:F,"PRINCIPAL",'Planificación 2026-1'!X:X,"VIRTUAL"))</f>
        <v>0</v>
      </c>
      <c r="DG161" s="41">
        <f>IF(C161="","",SUMIFS('Planificación 2026-1'!R:R,'Planificación 2026-1'!W:W,C161,'Planificación 2026-1'!F:F,"PRINCIPAL",'Planificación 2026-1'!X:X,"PRESENCIAL"))</f>
        <v>0</v>
      </c>
      <c r="DH161" s="41">
        <f>IF(C161="","",SUMIFS('Planificación 2026-1'!R:R,'Planificación 2026-1'!W:W,C161,'Planificación 2026-1'!F:F,"PRINCIPAL",'Planificación 2026-1'!X:X,"HIBRIDO PRESENCIAL"))</f>
        <v>0</v>
      </c>
      <c r="DI161" s="108" t="str">
        <f t="shared" si="28"/>
        <v/>
      </c>
      <c r="DJ161" s="108">
        <f>IF(C161="","",SUMIFS('Planificación 2026-1'!R:R,'Planificación 2026-1'!W:W,C161,'Planificación 2026-1'!F:F,"FILIAL",'Planificación 2026-1'!X:X,"VIRTUAL"))</f>
        <v>0</v>
      </c>
      <c r="DK161" s="110">
        <f>IF(C161="","",SUMIFS('Planificación 2026-1'!R:R,'Planificación 2026-1'!W:W,C161,'Planificación 2026-1'!F:F,"FILIAL",'Planificación 2026-1'!X:X,"PRESENCIAL"))</f>
        <v>0</v>
      </c>
      <c r="DL161" s="61">
        <f>IF(C161="","",SUMIFS('Planificación 2026-1'!R:R,'Planificación 2026-1'!W:W,C161,'Planificación 2026-1'!F:F,"FILIAL",'Planificación 2026-1'!X:X,"HIBRIDO PRESENCIAL"))</f>
        <v>0</v>
      </c>
      <c r="DM161" s="111" t="str">
        <f t="shared" si="29"/>
        <v/>
      </c>
      <c r="DN161" s="108">
        <f>IF(C161="","",SUMIFS('Planificación 2026-1'!R:R,'Planificación 2026-1'!W:W,C161,'Planificación 2026-1'!F:F,"SUNAMPE",'Planificación 2026-1'!X:X,"VIRTUAL"))</f>
        <v>0</v>
      </c>
      <c r="DO161" s="61">
        <f>IF(C161="","",SUMIFS('Planificación 2026-1'!R:R,'Planificación 2026-1'!W:W,C161,'Planificación 2026-1'!F:F,"SUNAMPE",'Planificación 2026-1'!X:X,"PRESENCIAL"))</f>
        <v>0</v>
      </c>
      <c r="DP161" s="111" t="str">
        <f t="shared" si="30"/>
        <v/>
      </c>
      <c r="DQ161" s="108">
        <f>IF(C161="","",SUMIFS('Planificación 2026-1'!R:R,'Planificación 2026-1'!W:W,C161,'Planificación 2026-1'!F:F,"HUAURA",'Planificación 2026-1'!X:X,"VIRTUAL"))</f>
        <v>0</v>
      </c>
      <c r="DR161" s="61">
        <f>IF(C161="","",SUMIFS('Planificación 2026-1'!R:R,'Planificación 2026-1'!W:W,C161,'Planificación 2026-1'!F:F,"HUAURA",'Planificación 2026-1'!X:X,"PRESENCIAL"))</f>
        <v>0</v>
      </c>
      <c r="DS161" s="76">
        <f>SUMIFS('Planificación 2026-1'!R:R,'Planificación 2026-1'!W:W,C161,'Planificación 2026-1'!F:F,"PRINCIPAL",'Planificación 2026-1'!X:X,"VIRTUAL",'Planificación 2026-1'!I:I,"&gt;2")</f>
        <v>0</v>
      </c>
      <c r="DT161" s="76">
        <f>SUMIFS('Planificación 2026-1'!R:R,'Planificación 2026-1'!W:W,C161,'Planificación 2026-1'!F:F,"PRINCIPAL",'Planificación 2026-1'!X:X,"&lt;&gt;VIRTUAL",'Planificación 2026-1'!I:I,"&gt;2")</f>
        <v>0</v>
      </c>
      <c r="DU161" s="76">
        <f>SUMIFS('Planificación 2026-1'!R:R,'Planificación 2026-1'!W:W,C161,'Planificación 2026-1'!F:F,"SUNAMPE",'Planificación 2026-1'!X:X,"VIRTUAL",'Planificación 2026-1'!I:I,"&gt;2")</f>
        <v>0</v>
      </c>
      <c r="DV161" s="76">
        <f>SUMIFS('Planificación 2026-1'!R:R,'Planificación 2026-1'!W:W,C161,'Planificación 2026-1'!F:F,"SUNAMPE",'Planificación 2026-1'!X:X,"&lt;&gt;VIRTUAL",'Planificación 2026-1'!I:I,"&gt;2")</f>
        <v>0</v>
      </c>
      <c r="DW161" s="76">
        <f>SUMIFS('Planificación 2026-1'!R:R,'Planificación 2026-1'!W:W,C161,'Planificación 2026-1'!F:F,"FILIAL",'Planificación 2026-1'!X:X,"VIRTUAL",'Planificación 2026-1'!I:I,"&gt;2")</f>
        <v>0</v>
      </c>
      <c r="DX161" s="76">
        <f>SUMIFS('Planificación 2026-1'!R:R,'Planificación 2026-1'!W:W,C161,'Planificación 2026-1'!F:F,"FILIAL",'Planificación 2026-1'!X:X,"&lt;&gt;VIRTUAL",'Planificación 2026-1'!I:I,"&gt;2")</f>
        <v>0</v>
      </c>
      <c r="DY161" s="76">
        <f>SUMIFS('Planificación 2026-1'!R:R,'Planificación 2026-1'!W:W,C161,'Planificación 2026-1'!F:F,"PORUMA",'Planificación 2026-1'!X:X,"VIRTUAL",'Planificación 2026-1'!I:I,"&gt;2")</f>
        <v>0</v>
      </c>
      <c r="DZ161" s="76">
        <f>SUMIFS('Planificación 2026-1'!R:R,'Planificación 2026-1'!W:W,C161,'Planificación 2026-1'!F:F,"PORUMA",'Planificación 2026-1'!X:X,"&lt;&gt;VIRTUAL",'Planificación 2026-1'!I:I,"&gt;2")</f>
        <v>0</v>
      </c>
      <c r="EA161" s="76">
        <f>SUMIFS('Planificación 2026-1'!R:R,'Planificación 2026-1'!W:W,C161,'Planificación 2026-1'!F:F,"HUAURA",'Planificación 2026-1'!X:X,"VIRTUAL",'Planificación 2026-1'!I:I,"&gt;2")</f>
        <v>0</v>
      </c>
      <c r="EB161" s="76">
        <f>SUMIFS('Planificación 2026-1'!R:R,'Planificación 2026-1'!W:W,C161,'Planificación 2026-1'!F:F,"HUAURA",'Planificación 2026-1'!X:X,"&lt;&gt;VIRTUAL",'Planificación 2026-1'!I:I,"&gt;2")</f>
        <v>0</v>
      </c>
      <c r="EC161" s="76">
        <f>SUMIFS('Planificación 2026-1'!R:R,'Planificación 2026-1'!W:W,C161,'Planificación 2026-1'!F:F,"PRINCIPAL",'Planificación 2026-1'!X:X,"VIRTUAL",'Planificación 2026-1'!I:I,"&lt;3")</f>
        <v>0</v>
      </c>
      <c r="ED161" s="76">
        <f>SUMIFS('Planificación 2026-1'!R:R,'Planificación 2026-1'!W:W,C161,'Planificación 2026-1'!F:F,"PRINCIPAL",'Planificación 2026-1'!X:X,"&lt;&gt;VIRTUAL",'Planificación 2026-1'!I:I,"&lt;3")</f>
        <v>0</v>
      </c>
      <c r="EE161" s="76">
        <f>SUMIFS('Planificación 2026-1'!R:R,'Planificación 2026-1'!W:W,C161,'Planificación 2026-1'!F:F,"SUNAMPE",'Planificación 2026-1'!X:X,"VIRTUAL",'Planificación 2026-1'!I:I,"&lt;3")</f>
        <v>0</v>
      </c>
      <c r="EF161" s="76">
        <f>SUMIFS('Planificación 2026-1'!R:R,'Planificación 2026-1'!W:W,C161,'Planificación 2026-1'!F:F,"SUNAMPE",'Planificación 2026-1'!X:X,"&lt;&gt;VIRTUAL",'Planificación 2026-1'!I:I,"&lt;3")</f>
        <v>0</v>
      </c>
      <c r="EG161" s="76">
        <f>SUMIFS('Planificación 2026-1'!R:R,'Planificación 2026-1'!W:W,C161,'Planificación 2026-1'!F:F,"FILIAL",'Planificación 2026-1'!X:X,"VIRTUAL",'Planificación 2026-1'!I:I,"&lt;3")</f>
        <v>0</v>
      </c>
      <c r="EH161" s="76">
        <f>SUMIFS('Planificación 2026-1'!R:R,'Planificación 2026-1'!W:W,C161,'Planificación 2026-1'!F:F,"FILIAL",'Planificación 2026-1'!X:X,"&lt;&gt;VIRTUAL",'Planificación 2026-1'!I:I,"&lt;3")</f>
        <v>0</v>
      </c>
      <c r="EI161" s="76">
        <f>SUMIFS('Planificación 2026-1'!R:R,'Planificación 2026-1'!W:W,C161,'Planificación 2026-1'!F:F,"PORUMA",'Planificación 2026-1'!X:X,"VIRTUAL",'Planificación 2026-1'!I:I,"&lt;3")</f>
        <v>0</v>
      </c>
      <c r="EJ161" s="76">
        <f>SUMIFS('Planificación 2026-1'!R:R,'Planificación 2026-1'!W:W,C161,'Planificación 2026-1'!F:F,"PORUMA",'Planificación 2026-1'!X:X,"&lt;&gt;VIRTUAL",'Planificación 2026-1'!I:I,"&lt;3")</f>
        <v>0</v>
      </c>
      <c r="EK161" s="76">
        <f>SUMIFS('Planificación 2026-1'!R:R,'Planificación 2026-1'!W:W,C161,'Planificación 2026-1'!F:F,"HUAURA",'Planificación 2026-1'!X:X,"VIRTUAL",'Planificación 2026-1'!I:I,"&lt;3")</f>
        <v>0</v>
      </c>
      <c r="EL161" s="76">
        <f>SUMIFS('Planificación 2026-1'!R:R,'Planificación 2026-1'!W:W,C161,'Planificación 2026-1'!F:F,"HUAURA",'Planificación 2026-1'!X:X,"&lt;&gt;VIRTUAL",'Planificación 2026-1'!I:I,"&lt;3")</f>
        <v>0</v>
      </c>
      <c r="EM161" s="76"/>
      <c r="EN161" s="76">
        <f t="shared" si="23"/>
        <v>0</v>
      </c>
      <c r="EO161" s="76">
        <f t="shared" si="24"/>
        <v>0</v>
      </c>
      <c r="EP161" s="76" t="b">
        <f t="shared" si="25"/>
        <v>1</v>
      </c>
      <c r="EQ161" s="76" t="str">
        <f t="shared" si="26"/>
        <v/>
      </c>
      <c r="ER161" s="76" t="str">
        <f t="shared" si="31"/>
        <v>PRESENCIAL</v>
      </c>
    </row>
    <row r="162" spans="1:148" hidden="1">
      <c r="A162" s="83"/>
      <c r="B162" s="119">
        <v>159</v>
      </c>
      <c r="C162" s="115" t="s">
        <v>334</v>
      </c>
      <c r="D162" s="112">
        <f>SUMIF('Planificación 2026-1'!W:W,C162,'Planificación 2026-1'!R:R)</f>
        <v>0</v>
      </c>
      <c r="E162" s="114" t="s">
        <v>173</v>
      </c>
      <c r="F162" s="115" t="s">
        <v>171</v>
      </c>
      <c r="G162" s="115" t="s">
        <v>13</v>
      </c>
      <c r="H162" s="115" t="s">
        <v>143</v>
      </c>
      <c r="I162" s="107" t="str">
        <f>IF(SUM(COUNTIFS('Planificación 2026-1'!F:F,"PRINCIPAL",'Planificación 2026-1'!W:W,C162,'Planificación 2026-1'!H:H,"AF"))&gt;0,"P01"," ")</f>
        <v xml:space="preserve"> </v>
      </c>
      <c r="J162" s="108" t="str">
        <f>IF(SUM(COUNTIFS('Planificación 2026-1'!F:F,"PRINCIPAL",'Planificación 2026-1'!W:W,C162,'Planificación 2026-1'!H:H,"EN"))&gt;0,"P02"," ")</f>
        <v xml:space="preserve"> </v>
      </c>
      <c r="K162" s="108" t="str">
        <f>IF(SUM(COUNTIFS('Planificación 2026-1'!F:F,"PRINCIPAL",'Planificación 2026-1'!W:W,C162,'Planificación 2026-1'!H:H,"IS"))&gt;0,"P03"," ")</f>
        <v xml:space="preserve"> </v>
      </c>
      <c r="L162" s="108" t="str">
        <f>IF(SUM(COUNTIFS('Planificación 2026-1'!F:F,"PRINCIPAL",'Planificación 2026-1'!W:W,C162,'Planificación 2026-1'!H:H,"PS"))&gt;0,"P04"," ")</f>
        <v xml:space="preserve"> </v>
      </c>
      <c r="M162" s="108"/>
      <c r="N162" s="108" t="str">
        <f>IF(SUM(COUNTIFS('Planificación 2026-1'!F:F,"PRINCIPAL",'Planificación 2026-1'!W:W,C162,'Planificación 2026-1'!H:H,"IN"))&gt;0,"P06"," ")</f>
        <v xml:space="preserve"> </v>
      </c>
      <c r="O162" s="108" t="str">
        <f>IF(SUM(COUNTIFS('Planificación 2026-1'!F:F,"PRINCIPAL",'Planificación 2026-1'!W:W,C162,'Planificación 2026-1'!H:H,"CA"))&gt;0,"P07"," ")</f>
        <v xml:space="preserve"> </v>
      </c>
      <c r="P162" s="108" t="str">
        <f>IF(SUM(COUNTIFS('Planificación 2026-1'!F:F,"PRINCIPAL",'Planificación 2026-1'!W:W,C162,'Planificación 2026-1'!H:H,"DE"))&gt;0,"P08"," ")</f>
        <v xml:space="preserve"> </v>
      </c>
      <c r="Q162" s="108" t="str">
        <f>IF(SUM(COUNTIFS('Planificación 2026-1'!F:F,"PRINCIPAL",'Planificación 2026-1'!W:W,C162,'Planificación 2026-1'!H:H,"OB"))&gt;0,"P09"," ")</f>
        <v xml:space="preserve"> </v>
      </c>
      <c r="R162" s="108" t="str">
        <f>IF(SUM(COUNTIFS('Planificación 2026-1'!F:F,"PRINCIPAL",'Planificación 2026-1'!W:W,C162,'Planificación 2026-1'!H:H,"MH"))&gt;0,"P31"," ")</f>
        <v xml:space="preserve"> </v>
      </c>
      <c r="S162" s="108" t="str">
        <f>IF(SUM(COUNTIFS('Planificación 2026-1'!F:F,"PRINCIPAL",'Planificación 2026-1'!W:W,C162,'Planificación 2026-1'!H:H,"IC"))&gt;0,"P32"," ")</f>
        <v xml:space="preserve"> </v>
      </c>
      <c r="T162" s="108" t="str">
        <f>IF(SUM(COUNTIFS('Planificación 2026-1'!F:F,"PRINCIPAL",'Planificación 2026-1'!W:W,C162,'Planificación 2026-1'!H:H,"AR"))&gt;0,"P34"," ")</f>
        <v xml:space="preserve"> </v>
      </c>
      <c r="U162" s="108" t="str">
        <f>IF(SUM(COUNTIFS('Planificación 2026-1'!F:F,"PRINCIPAL",'Planificación 2026-1'!W:W,C162,'Planificación 2026-1'!H:H,"T1"))&gt;0,"P35"," ")</f>
        <v xml:space="preserve"> </v>
      </c>
      <c r="V162" s="108" t="str">
        <f>IF(SUM(COUNTIFS('Planificación 2026-1'!F:F,"PRINCIPAL",'Planificación 2026-1'!W:W,C162,'Planificación 2026-1'!H:H,"T3"))&gt;0,"P36"," ")</f>
        <v xml:space="preserve"> </v>
      </c>
      <c r="W162" s="108" t="str">
        <f>IF(SUM(COUNTIFS('Planificación 2026-1'!F:F,"PRINCIPAL",'Planificación 2026-1'!W:W,C162,'Planificación 2026-1'!H:H,"T2"))&gt;0,"P37"," ")</f>
        <v xml:space="preserve"> </v>
      </c>
      <c r="X162" s="108" t="str">
        <f>IF(SUM(COUNTIFS('Planificación 2026-1'!F:F,"PRINCIPAL",'Planificación 2026-1'!W:W,C162,'Planificación 2026-1'!H:H,"AE"))&gt;0,"P38"," ")</f>
        <v xml:space="preserve"> </v>
      </c>
      <c r="Y162" s="108" t="str">
        <f>IF(SUM(COUNTIFS('Planificación 2026-1'!F:F,"PRINCIPAL",'Planificación 2026-1'!W:W,C162,'Planificación 2026-1'!H:H,"T4"))&gt;0,"P55"," ")</f>
        <v xml:space="preserve"> </v>
      </c>
      <c r="Z162" s="108" t="str">
        <f>IF(SUM(COUNTIFS('Planificación 2026-1'!F:F,"FILIAL",'Planificación 2026-1'!W:W,C162,'Planificación 2026-1'!H:H,"AF"))&gt;0," P01"," ")</f>
        <v xml:space="preserve"> </v>
      </c>
      <c r="AA162" s="108" t="str">
        <f>IF(SUM(COUNTIFS('Planificación 2026-1'!F:F,"FILIAL",'Planificación 2026-1'!W:W,C162,'Planificación 2026-1'!H:H,"EN"))&gt;0,"P02"," ")</f>
        <v xml:space="preserve"> </v>
      </c>
      <c r="AB162" s="108" t="str">
        <f>IF(SUM(COUNTIFS('Planificación 2026-1'!F:F,"FILIAL",'Planificación 2026-1'!W:W,C162,'Planificación 2026-1'!H:H,"IS"))&gt;0,"P03"," ")</f>
        <v xml:space="preserve"> </v>
      </c>
      <c r="AC162" s="108" t="str">
        <f>IF(SUM(COUNTIFS('Planificación 2026-1'!F:F,"FILIAL",'Planificación 2026-1'!W:W,C162,'Planificación 2026-1'!H:H,"PS"))&gt;0,"P04"," ")</f>
        <v xml:space="preserve"> </v>
      </c>
      <c r="AD162" s="108"/>
      <c r="AE162" s="108" t="str">
        <f>IF(SUM(COUNTIFS('Planificación 2026-1'!F:F,"FILIAL",'Planificación 2026-1'!W:W,C162,'Planificación 2026-1'!H:H,"IN"))&gt;0,"P06"," ")</f>
        <v xml:space="preserve"> </v>
      </c>
      <c r="AF162" s="108" t="str">
        <f>IF(SUM(COUNTIFS('Planificación 2026-1'!F:F,"FILIAL",'Planificación 2026-1'!W:W,C162,'Planificación 2026-1'!H:H,"CA"))&gt;0,"P07"," ")</f>
        <v xml:space="preserve"> </v>
      </c>
      <c r="AG162" s="108" t="str">
        <f>IF(SUM(COUNTIFS('Planificación 2026-1'!F:F,"FILIAL",'Planificación 2026-1'!W:W,C162,'Planificación 2026-1'!H:H,"DE"))&gt;0,"P08"," ")</f>
        <v xml:space="preserve"> </v>
      </c>
      <c r="AH162" s="108" t="str">
        <f>IF(SUM(COUNTIFS('Planificación 2026-1'!F:F,"FILIAL",'Planificación 2026-1'!W:W,C162,'Planificación 2026-1'!H:H,"OB"))&gt;0,"P09"," ")</f>
        <v xml:space="preserve"> </v>
      </c>
      <c r="AI162" s="108" t="str">
        <f>IF(SUM(COUNTIFS('Planificación 2026-1'!F:F,"FILIAL",'Planificación 2026-1'!W:W,C162,'Planificación 2026-1'!H:H,"MH"))&gt;0,"P31"," ")</f>
        <v xml:space="preserve"> </v>
      </c>
      <c r="AJ162" s="108" t="str">
        <f>IF(SUM(COUNTIFS('Planificación 2026-1'!F:F,"FILIAL",'Planificación 2026-1'!W:W,C162,'Planificación 2026-1'!H:H,"IC"))&gt;0,"P32"," ")</f>
        <v xml:space="preserve"> </v>
      </c>
      <c r="AK162" s="108" t="str">
        <f>IF(SUM(COUNTIFS('Planificación 2026-1'!F:F,"FILIAL",'Planificación 2026-1'!W:W,C162,'Planificación 2026-1'!H:H,"AR"))&gt;0,"P34"," ")</f>
        <v xml:space="preserve"> </v>
      </c>
      <c r="AL162" s="108" t="str">
        <f>IF(SUM(COUNTIFS('Planificación 2026-1'!F:F,"FILIAL",'Planificación 2026-1'!W:W,C162,'Planificación 2026-1'!H:H,"T1"))&gt;0,"P35"," ")</f>
        <v xml:space="preserve"> </v>
      </c>
      <c r="AM162" s="108" t="str">
        <f>IF(SUM(COUNTIFS('Planificación 2026-1'!F:F,"FILIAL",'Planificación 2026-1'!W:W,C162,'Planificación 2026-1'!H:H,"T3"))&gt;0,"P36"," ")</f>
        <v xml:space="preserve"> </v>
      </c>
      <c r="AN162" s="108" t="str">
        <f>IF(SUM(COUNTIFS('Planificación 2026-1'!F:F,"FILIAL",'Planificación 2026-1'!W:W,C162,'Planificación 2026-1'!H:H,"T2"))&gt;0,"P37"," ")</f>
        <v xml:space="preserve"> </v>
      </c>
      <c r="AO162" s="108" t="str">
        <f>IF(SUM(COUNTIFS('Planificación 2026-1'!F:F,"FILIAL",'Planificación 2026-1'!W:W,C162,'Planificación 2026-1'!H:H,"AE"))&gt;0,"P38"," ")</f>
        <v xml:space="preserve"> </v>
      </c>
      <c r="AP162" s="108" t="str">
        <f>IF(SUM(COUNTIFS('Planificación 2026-1'!F:F,"FILIAL",'Planificación 2026-1'!W:W,C162,'Planificación 2026-1'!H:H,"T4"))&gt;0,"P55"," ")</f>
        <v xml:space="preserve"> </v>
      </c>
      <c r="AQ162" s="108" t="str">
        <f>IF(SUM(COUNTIFS('Planificación 2026-1'!F:F,"SUNAMPE",'Planificación 2026-1'!W:W,C162,'Planificación 2026-1'!H:H,"AF"))&gt;0," P01"," ")</f>
        <v xml:space="preserve"> </v>
      </c>
      <c r="AR162" s="108" t="str">
        <f>IF(SUM(COUNTIFS('Planificación 2026-1'!F:F,"SUNAMPE",'Planificación 2026-1'!W:W,C162,'Planificación 2026-1'!H:H,"EN"))&gt;0,"P02"," ")</f>
        <v xml:space="preserve"> </v>
      </c>
      <c r="AS162" s="108" t="str">
        <f>IF(SUM(COUNTIFS('Planificación 2026-1'!F:F,"SUNAMPE",'Planificación 2026-1'!W:W,C162,'Planificación 2026-1'!H:H,"IS"))&gt;0,"P03"," ")</f>
        <v xml:space="preserve"> </v>
      </c>
      <c r="AT162" s="108" t="str">
        <f>IF(SUM(COUNTIFS('Planificación 2026-1'!F:F,"SUNAMPE",'Planificación 2026-1'!W:W,C162,'Planificación 2026-1'!H:H,"PS"))&gt;0,"P04"," ")</f>
        <v xml:space="preserve"> </v>
      </c>
      <c r="AU162" s="108"/>
      <c r="AV162" s="108" t="str">
        <f>IF(SUM(COUNTIFS('Planificación 2026-1'!F:F,"SUNAMPE",'Planificación 2026-1'!W:W,C162,'Planificación 2026-1'!H:H,"IN"))&gt;0,"P06"," ")</f>
        <v xml:space="preserve"> </v>
      </c>
      <c r="AW162" s="108" t="str">
        <f>IF(SUM(COUNTIFS('Planificación 2026-1'!F:F,"SUNAMPE",'Planificación 2026-1'!W:W,C162,'Planificación 2026-1'!H:H,"CA"))&gt;0,"P07"," ")</f>
        <v xml:space="preserve"> </v>
      </c>
      <c r="AX162" s="108" t="str">
        <f>IF(SUM(COUNTIFS('Planificación 2026-1'!F:F,"SUNAMPE",'Planificación 2026-1'!W:W,C162,'Planificación 2026-1'!H:H,"DE"))&gt;0,"P08"," ")</f>
        <v xml:space="preserve"> </v>
      </c>
      <c r="AY162" s="108" t="str">
        <f>IF(SUM(COUNTIFS('Planificación 2026-1'!F:F,"SUNAMPE",'Planificación 2026-1'!W:W,C162,'Planificación 2026-1'!H:H,"OB"))&gt;0,"P09"," ")</f>
        <v xml:space="preserve"> </v>
      </c>
      <c r="AZ162" s="108" t="str">
        <f>IF(SUM(COUNTIFS('Planificación 2026-1'!F:F,"SUNAMPE",'Planificación 2026-1'!W:W,C162,'Planificación 2026-1'!H:H,"MH"))&gt;0,"P31"," ")</f>
        <v xml:space="preserve"> </v>
      </c>
      <c r="BA162" s="108" t="str">
        <f>IF(SUM(COUNTIFS('Planificación 2026-1'!F:F,"SUNAMPE",'Planificación 2026-1'!W:W,C162,'Planificación 2026-1'!H:H,"IC"))&gt;0,"P32"," ")</f>
        <v xml:space="preserve"> </v>
      </c>
      <c r="BB162" s="108" t="str">
        <f>IF(SUM(COUNTIFS('Planificación 2026-1'!F:F,"SUNAMPE",'Planificación 2026-1'!W:W,C162,'Planificación 2026-1'!H:H,"AR"))&gt;0,"P34"," ")</f>
        <v xml:space="preserve"> </v>
      </c>
      <c r="BC162" s="108" t="str">
        <f>IF(SUM(COUNTIFS('Planificación 2026-1'!F:F,"SUNAMPE",'Planificación 2026-1'!W:W,C162,'Planificación 2026-1'!H:H,"T1"))&gt;0,"P35"," ")</f>
        <v xml:space="preserve"> </v>
      </c>
      <c r="BD162" s="108" t="str">
        <f>IF(SUM(COUNTIFS('Planificación 2026-1'!F:F,"SUNAMPE",'Planificación 2026-1'!W:W,C162,'Planificación 2026-1'!H:H,"T3"))&gt;0,"P36"," ")</f>
        <v xml:space="preserve"> </v>
      </c>
      <c r="BE162" s="108" t="str">
        <f>IF(SUM(COUNTIFS('Planificación 2026-1'!F:F,"SUNAMPE",'Planificación 2026-1'!W:W,C162,'Planificación 2026-1'!H:H,"T2"))&gt;0,"P37"," ")</f>
        <v xml:space="preserve"> </v>
      </c>
      <c r="BF162" s="108" t="str">
        <f>IF(SUM(COUNTIFS('Planificación 2026-1'!F:F,"SUNAMPE",'Planificación 2026-1'!W:W,C162,'Planificación 2026-1'!H:H,"AE"))&gt;0,"P38"," ")</f>
        <v xml:space="preserve"> </v>
      </c>
      <c r="BG162" s="108" t="str">
        <f>IF(SUM(COUNTIFS('Planificación 2026-1'!F:F,"SUNAMPE",'Planificación 2026-1'!W:W,C162,'Planificación 2026-1'!H:H,"T4"))&gt;0,"P55"," ")</f>
        <v xml:space="preserve"> </v>
      </c>
      <c r="BH162" s="108" t="str">
        <f>IF(SUM(COUNTIFS('Planificación 2026-1'!F:F,"HUAURA",'Planificación 2026-1'!W:W,C162,'Planificación 2026-1'!H:H,"AF"))&gt;0," P01"," ")</f>
        <v xml:space="preserve"> </v>
      </c>
      <c r="BI162" s="108" t="str">
        <f>IF(SUM(COUNTIFS('Planificación 2026-1'!F:F,"HUAURA",'Planificación 2026-1'!W:W,C162,'Planificación 2026-1'!H:H,"EN"))&gt;0,"P02"," ")</f>
        <v xml:space="preserve"> </v>
      </c>
      <c r="BJ162" s="108" t="str">
        <f>IF(SUM(COUNTIFS('Planificación 2026-1'!F:F,"HUAURA",'Planificación 2026-1'!W:W,C162,'Planificación 2026-1'!H:H,"IS"))&gt;0,"P03"," ")</f>
        <v xml:space="preserve"> </v>
      </c>
      <c r="BK162" s="108" t="str">
        <f>IF(SUM(COUNTIFS('Planificación 2026-1'!F:F,"HUAURA",'Planificación 2026-1'!W:W,C162,'Planificación 2026-1'!H:H,"PS"))&gt;0,"P04"," ")</f>
        <v xml:space="preserve"> </v>
      </c>
      <c r="BL162" s="108"/>
      <c r="BM162" s="108" t="str">
        <f>IF(SUM(COUNTIFS('Planificación 2026-1'!F:F,"HUAURA",'Planificación 2026-1'!W:W,C162,'Planificación 2026-1'!H:H,"IN"))&gt;0,"P06"," ")</f>
        <v xml:space="preserve"> </v>
      </c>
      <c r="BN162" s="108" t="str">
        <f>IF(SUM(COUNTIFS('Planificación 2026-1'!F:F,"HUAURA",'Planificación 2026-1'!W:W,C162,'Planificación 2026-1'!H:H,"CA"))&gt;0,"P07"," ")</f>
        <v xml:space="preserve"> </v>
      </c>
      <c r="BO162" s="108" t="str">
        <f>IF(SUM(COUNTIFS('Planificación 2026-1'!F:F,"HUAURA",'Planificación 2026-1'!W:W,C162,'Planificación 2026-1'!H:H,"DE"))&gt;0,"P08"," ")</f>
        <v xml:space="preserve"> </v>
      </c>
      <c r="BP162" s="108" t="str">
        <f>IF(SUM(COUNTIFS('Planificación 2026-1'!F:F,"HUAURA",'Planificación 2026-1'!W:W,C162,'Planificación 2026-1'!H:H,"OB"))&gt;0,"P09"," ")</f>
        <v xml:space="preserve"> </v>
      </c>
      <c r="BQ162" s="108" t="str">
        <f>IF(SUM(COUNTIFS('Planificación 2026-1'!F:F,"HUAURA",'Planificación 2026-1'!W:W,C162,'Planificación 2026-1'!H:H,"MH"))&gt;0,"P31"," ")</f>
        <v xml:space="preserve"> </v>
      </c>
      <c r="BR162" s="108" t="str">
        <f>IF(SUM(COUNTIFS('Planificación 2026-1'!F:F,"HUAURA",'Planificación 2026-1'!W:W,C162,'Planificación 2026-1'!H:H,"IC"))&gt;0,"P32"," ")</f>
        <v xml:space="preserve"> </v>
      </c>
      <c r="BS162" s="108" t="str">
        <f>IF(SUM(COUNTIFS('Planificación 2026-1'!F:F,"HUAURA",'Planificación 2026-1'!W:W,C162,'Planificación 2026-1'!H:H,"AR"))&gt;0,"P34"," ")</f>
        <v xml:space="preserve"> </v>
      </c>
      <c r="BT162" s="108" t="str">
        <f>IF(SUM(COUNTIFS('Planificación 2026-1'!F:F,"HUAURA",'Planificación 2026-1'!W:W,C162,'Planificación 2026-1'!H:H,"T1"))&gt;0,"P35"," ")</f>
        <v xml:space="preserve"> </v>
      </c>
      <c r="BU162" s="108" t="str">
        <f>IF(SUM(COUNTIFS('Planificación 2026-1'!F:F,"HUAURA",'Planificación 2026-1'!W:W,C162,'Planificación 2026-1'!H:H,"T3"))&gt;0,"P36"," ")</f>
        <v xml:space="preserve"> </v>
      </c>
      <c r="BV162" s="108" t="str">
        <f>IF(SUM(COUNTIFS('Planificación 2026-1'!F:F,"HUAURA",'Planificación 2026-1'!W:W,C162,'Planificación 2026-1'!H:H,"T2"))&gt;0,"P37"," ")</f>
        <v xml:space="preserve"> </v>
      </c>
      <c r="BW162" s="108" t="str">
        <f>IF(SUM(COUNTIFS('Planificación 2026-1'!F:F,"HUAURA",'Planificación 2026-1'!W:W,C162,'Planificación 2026-1'!H:H,"AE"))&gt;0,"P38"," ")</f>
        <v xml:space="preserve"> </v>
      </c>
      <c r="BX162" s="108" t="str">
        <f>IF(SUM(COUNTIFS('Planificación 2026-1'!F:F,"HUAURA",'Planificación 2026-1'!W:W,C162,'Planificación 2026-1'!H:H,"T4"))&gt;0,"P55"," ")</f>
        <v xml:space="preserve"> </v>
      </c>
      <c r="BY162" s="109">
        <f>SUMIFS('Planificación 2026-1'!R:R,'Planificación 2026-1'!W:W,C162,'Planificación 2026-1'!H:H,"AF",'Planificación 2026-1'!I:I,"&gt;2")</f>
        <v>0</v>
      </c>
      <c r="BZ162" s="109">
        <f>SUMIFS('Planificación 2026-1'!R:R,'Planificación 2026-1'!W:W,C162,'Planificación 2026-1'!H:H,"EN",'Planificación 2026-1'!I:I,"&gt;2")</f>
        <v>0</v>
      </c>
      <c r="CA162" s="109">
        <f>SUMIFS('Planificación 2026-1'!R:R,'Planificación 2026-1'!W:W,C162,'Planificación 2026-1'!H:H,"IS",'Planificación 2026-1'!I:I,"&gt;2")</f>
        <v>0</v>
      </c>
      <c r="CB162" s="109">
        <f>SUMIFS('Planificación 2026-1'!R:R,'Planificación 2026-1'!W:W,C162,'Planificación 2026-1'!H:H,"PS",'Planificación 2026-1'!I:I,"&gt;2")</f>
        <v>0</v>
      </c>
      <c r="CC162" s="109">
        <f>SUMIFS('Planificación 2026-1'!R:R,'Planificación 2026-1'!W:W,C162,'Planificación 2026-1'!H:H,"IN",'Planificación 2026-1'!I:I,"&gt;2")</f>
        <v>0</v>
      </c>
      <c r="CD162" s="109">
        <f>SUMIFS('Planificación 2026-1'!R:R,'Planificación 2026-1'!W:W,C162,'Planificación 2026-1'!H:H,"CA",'Planificación 2026-1'!I:I,"&gt;2")</f>
        <v>0</v>
      </c>
      <c r="CE162" s="109">
        <f>SUMIFS('Planificación 2026-1'!R:R,'Planificación 2026-1'!W:W,C162,'Planificación 2026-1'!H:H,"DE",'Planificación 2026-1'!I:I,"&gt;2")</f>
        <v>0</v>
      </c>
      <c r="CF162" s="109">
        <f>SUMIFS('Planificación 2026-1'!R:R,'Planificación 2026-1'!W:W,C162,'Planificación 2026-1'!H:H,"OB",'Planificación 2026-1'!I:I,"&gt;2")</f>
        <v>0</v>
      </c>
      <c r="CG162" s="109">
        <f>SUMIFS('Planificación 2026-1'!R:R,'Planificación 2026-1'!W:W,C162,'Planificación 2026-1'!H:H,"MH",'Planificación 2026-1'!I:I,"&gt;2")</f>
        <v>0</v>
      </c>
      <c r="CH162" s="109">
        <f>SUMIFS('Planificación 2026-1'!R:R,'Planificación 2026-1'!W:W,C162,'Planificación 2026-1'!H:H,"IC",'Planificación 2026-1'!I:I,"&gt;2")</f>
        <v>0</v>
      </c>
      <c r="CI162" s="109">
        <f>SUMIFS('Planificación 2026-1'!R:R,'Planificación 2026-1'!W:W,C162,'Planificación 2026-1'!H:H,"AR",'Planificación 2026-1'!I:I,"&gt;2")</f>
        <v>0</v>
      </c>
      <c r="CJ162" s="109">
        <f>SUMIFS('Planificación 2026-1'!R:R,'Planificación 2026-1'!W:W,C162,'Planificación 2026-1'!H:H,"T1",'Planificación 2026-1'!I:I,"&gt;2")</f>
        <v>0</v>
      </c>
      <c r="CK162" s="109">
        <f>SUMIFS('Planificación 2026-1'!R:R,'Planificación 2026-1'!W:W,C162,'Planificación 2026-1'!H:H,"T3",'Planificación 2026-1'!I:I,"&gt;2")</f>
        <v>0</v>
      </c>
      <c r="CL162" s="109">
        <f>SUMIFS('Planificación 2026-1'!R:R,'Planificación 2026-1'!W:W,C162,'Planificación 2026-1'!H:H,"T2",'Planificación 2026-1'!I:I,"&gt;2")</f>
        <v>0</v>
      </c>
      <c r="CM162" s="109">
        <f>SUMIFS('Planificación 2026-1'!R:R,'Planificación 2026-1'!W:W,C162,'Planificación 2026-1'!H:H,"AE",'Planificación 2026-1'!I:I,"&gt;2")</f>
        <v>0</v>
      </c>
      <c r="CN162" s="109">
        <f>SUMIFS('Planificación 2026-1'!R:R,'Planificación 2026-1'!W:W,C162,'Planificación 2026-1'!H:H,"T4",'Planificación 2026-1'!I:I,"&gt;2")</f>
        <v>0</v>
      </c>
      <c r="CO162" s="109">
        <f>SUMIFS('Planificación 2026-1'!R:R,'Planificación 2026-1'!W:W,C162,'Planificación 2026-1'!H:H,"AF",'Planificación 2026-1'!I:I,"&lt;3")</f>
        <v>0</v>
      </c>
      <c r="CP162" s="109">
        <f>SUMIFS('Planificación 2026-1'!R:R,'Planificación 2026-1'!W:W,C162,'Planificación 2026-1'!H:H,"EN",'Planificación 2026-1'!I:I,"&lt;3")</f>
        <v>0</v>
      </c>
      <c r="CQ162" s="109">
        <f>SUMIFS('Planificación 2026-1'!R:R,'Planificación 2026-1'!W:W,C162,'Planificación 2026-1'!H:H,"IS",'Planificación 2026-1'!I:I,"&lt;3")</f>
        <v>0</v>
      </c>
      <c r="CR162" s="109">
        <f>SUMIFS('Planificación 2026-1'!R:R,'Planificación 2026-1'!W:W,C162,'Planificación 2026-1'!H:H,"PS",'Planificación 2026-1'!I:I,"&lt;3")</f>
        <v>0</v>
      </c>
      <c r="CS162" s="109">
        <f>SUMIFS('Planificación 2026-1'!R:R,'Planificación 2026-1'!W:W,C162,'Planificación 2026-1'!H:H,"IN",'Planificación 2026-1'!I:I,"&lt;3")</f>
        <v>0</v>
      </c>
      <c r="CT162" s="109">
        <f>SUMIFS('Planificación 2026-1'!R:R,'Planificación 2026-1'!W:W,C162,'Planificación 2026-1'!H:H,"CA",'Planificación 2026-1'!I:I,"&lt;3")</f>
        <v>0</v>
      </c>
      <c r="CU162" s="109">
        <f>SUMIFS('Planificación 2026-1'!R:R,'Planificación 2026-1'!W:W,C162,'Planificación 2026-1'!H:H,"DE",'Planificación 2026-1'!I:I,"&lt;3")</f>
        <v>0</v>
      </c>
      <c r="CV162" s="109">
        <f>SUMIFS('Planificación 2026-1'!R:R,'Planificación 2026-1'!W:W,C162,'Planificación 2026-1'!H:H,"OB",'Planificación 2026-1'!I:I,"&lt;3")</f>
        <v>0</v>
      </c>
      <c r="CW162" s="109">
        <f>SUMIFS('Planificación 2026-1'!R:R,'Planificación 2026-1'!W:W,C162,'Planificación 2026-1'!H:H,"MH",'Planificación 2026-1'!I:I,"&lt;3")</f>
        <v>0</v>
      </c>
      <c r="CX162" s="109">
        <f>SUMIFS('Planificación 2026-1'!R:R,'Planificación 2026-1'!W:W,C162,'Planificación 2026-1'!H:H,"IC",'Planificación 2026-1'!I:I,"&lt;3")</f>
        <v>0</v>
      </c>
      <c r="CY162" s="109">
        <f>SUMIFS('Planificación 2026-1'!R:R,'Planificación 2026-1'!W:W,C162,'Planificación 2026-1'!H:H,"AR",'Planificación 2026-1'!I:I,"&lt;3")</f>
        <v>0</v>
      </c>
      <c r="CZ162" s="109">
        <f>SUMIFS('Planificación 2026-1'!R:R,'Planificación 2026-1'!W:W,C162,'Planificación 2026-1'!H:H,"T1",'Planificación 2026-1'!I:I,"&lt;3")</f>
        <v>0</v>
      </c>
      <c r="DA162" s="109">
        <f>SUMIFS('Planificación 2026-1'!R:R,'Planificación 2026-1'!W:W,C162,'Planificación 2026-1'!H:H,"T3",'Planificación 2026-1'!I:I,"&lt;3")</f>
        <v>0</v>
      </c>
      <c r="DB162" s="109">
        <f>SUMIFS('Planificación 2026-1'!R:R,'Planificación 2026-1'!W:W,C162,'Planificación 2026-1'!H:H,"T2",'Planificación 2026-1'!I:I,"&lt;3")</f>
        <v>0</v>
      </c>
      <c r="DC162" s="109">
        <f>SUMIFS('Planificación 2026-1'!R:R,'Planificación 2026-1'!W:W,C162,'Planificación 2026-1'!H:H,"AE",'Planificación 2026-1'!I:I,"&lt;3")</f>
        <v>0</v>
      </c>
      <c r="DD162" s="109">
        <f>SUMIFS('Planificación 2026-1'!R:R,'Planificación 2026-1'!W:W,C162,'Planificación 2026-1'!H:H,"T4",'Planificación 2026-1'!I:I,"&lt;3")</f>
        <v>0</v>
      </c>
      <c r="DE162" s="108" t="str">
        <f t="shared" si="27"/>
        <v/>
      </c>
      <c r="DF162" s="41">
        <f>IF(C162="","",SUMIFS('Planificación 2026-1'!R:R,'Planificación 2026-1'!W:W,C162,'Planificación 2026-1'!F:F,"PRINCIPAL",'Planificación 2026-1'!X:X,"VIRTUAL"))</f>
        <v>0</v>
      </c>
      <c r="DG162" s="41">
        <f>IF(C162="","",SUMIFS('Planificación 2026-1'!R:R,'Planificación 2026-1'!W:W,C162,'Planificación 2026-1'!F:F,"PRINCIPAL",'Planificación 2026-1'!X:X,"PRESENCIAL"))</f>
        <v>0</v>
      </c>
      <c r="DH162" s="41">
        <f>IF(C162="","",SUMIFS('Planificación 2026-1'!R:R,'Planificación 2026-1'!W:W,C162,'Planificación 2026-1'!F:F,"PRINCIPAL",'Planificación 2026-1'!X:X,"HIBRIDO PRESENCIAL"))</f>
        <v>0</v>
      </c>
      <c r="DI162" s="108" t="str">
        <f t="shared" si="28"/>
        <v/>
      </c>
      <c r="DJ162" s="108">
        <f>IF(C162="","",SUMIFS('Planificación 2026-1'!R:R,'Planificación 2026-1'!W:W,C162,'Planificación 2026-1'!F:F,"FILIAL",'Planificación 2026-1'!X:X,"VIRTUAL"))</f>
        <v>0</v>
      </c>
      <c r="DK162" s="110">
        <f>IF(C162="","",SUMIFS('Planificación 2026-1'!R:R,'Planificación 2026-1'!W:W,C162,'Planificación 2026-1'!F:F,"FILIAL",'Planificación 2026-1'!X:X,"PRESENCIAL"))</f>
        <v>0</v>
      </c>
      <c r="DL162" s="61">
        <f>IF(C162="","",SUMIFS('Planificación 2026-1'!R:R,'Planificación 2026-1'!W:W,C162,'Planificación 2026-1'!F:F,"FILIAL",'Planificación 2026-1'!X:X,"HIBRIDO PRESENCIAL"))</f>
        <v>0</v>
      </c>
      <c r="DM162" s="111" t="str">
        <f t="shared" si="29"/>
        <v/>
      </c>
      <c r="DN162" s="108">
        <f>IF(C162="","",SUMIFS('Planificación 2026-1'!R:R,'Planificación 2026-1'!W:W,C162,'Planificación 2026-1'!F:F,"SUNAMPE",'Planificación 2026-1'!X:X,"VIRTUAL"))</f>
        <v>0</v>
      </c>
      <c r="DO162" s="61">
        <f>IF(C162="","",SUMIFS('Planificación 2026-1'!R:R,'Planificación 2026-1'!W:W,C162,'Planificación 2026-1'!F:F,"SUNAMPE",'Planificación 2026-1'!X:X,"PRESENCIAL"))</f>
        <v>0</v>
      </c>
      <c r="DP162" s="111" t="str">
        <f t="shared" si="30"/>
        <v/>
      </c>
      <c r="DQ162" s="108">
        <f>IF(C162="","",SUMIFS('Planificación 2026-1'!R:R,'Planificación 2026-1'!W:W,C162,'Planificación 2026-1'!F:F,"HUAURA",'Planificación 2026-1'!X:X,"VIRTUAL"))</f>
        <v>0</v>
      </c>
      <c r="DR162" s="61">
        <f>IF(C162="","",SUMIFS('Planificación 2026-1'!R:R,'Planificación 2026-1'!W:W,C162,'Planificación 2026-1'!F:F,"HUAURA",'Planificación 2026-1'!X:X,"PRESENCIAL"))</f>
        <v>0</v>
      </c>
      <c r="DS162" s="76">
        <f>SUMIFS('Planificación 2026-1'!R:R,'Planificación 2026-1'!W:W,C162,'Planificación 2026-1'!F:F,"PRINCIPAL",'Planificación 2026-1'!X:X,"VIRTUAL",'Planificación 2026-1'!I:I,"&gt;2")</f>
        <v>0</v>
      </c>
      <c r="DT162" s="76">
        <f>SUMIFS('Planificación 2026-1'!R:R,'Planificación 2026-1'!W:W,C162,'Planificación 2026-1'!F:F,"PRINCIPAL",'Planificación 2026-1'!X:X,"&lt;&gt;VIRTUAL",'Planificación 2026-1'!I:I,"&gt;2")</f>
        <v>0</v>
      </c>
      <c r="DU162" s="76">
        <f>SUMIFS('Planificación 2026-1'!R:R,'Planificación 2026-1'!W:W,C162,'Planificación 2026-1'!F:F,"SUNAMPE",'Planificación 2026-1'!X:X,"VIRTUAL",'Planificación 2026-1'!I:I,"&gt;2")</f>
        <v>0</v>
      </c>
      <c r="DV162" s="76">
        <f>SUMIFS('Planificación 2026-1'!R:R,'Planificación 2026-1'!W:W,C162,'Planificación 2026-1'!F:F,"SUNAMPE",'Planificación 2026-1'!X:X,"&lt;&gt;VIRTUAL",'Planificación 2026-1'!I:I,"&gt;2")</f>
        <v>0</v>
      </c>
      <c r="DW162" s="76">
        <f>SUMIFS('Planificación 2026-1'!R:R,'Planificación 2026-1'!W:W,C162,'Planificación 2026-1'!F:F,"FILIAL",'Planificación 2026-1'!X:X,"VIRTUAL",'Planificación 2026-1'!I:I,"&gt;2")</f>
        <v>0</v>
      </c>
      <c r="DX162" s="76">
        <f>SUMIFS('Planificación 2026-1'!R:R,'Planificación 2026-1'!W:W,C162,'Planificación 2026-1'!F:F,"FILIAL",'Planificación 2026-1'!X:X,"&lt;&gt;VIRTUAL",'Planificación 2026-1'!I:I,"&gt;2")</f>
        <v>0</v>
      </c>
      <c r="DY162" s="76">
        <f>SUMIFS('Planificación 2026-1'!R:R,'Planificación 2026-1'!W:W,C162,'Planificación 2026-1'!F:F,"PORUMA",'Planificación 2026-1'!X:X,"VIRTUAL",'Planificación 2026-1'!I:I,"&gt;2")</f>
        <v>0</v>
      </c>
      <c r="DZ162" s="76">
        <f>SUMIFS('Planificación 2026-1'!R:R,'Planificación 2026-1'!W:W,C162,'Planificación 2026-1'!F:F,"PORUMA",'Planificación 2026-1'!X:X,"&lt;&gt;VIRTUAL",'Planificación 2026-1'!I:I,"&gt;2")</f>
        <v>0</v>
      </c>
      <c r="EA162" s="76">
        <f>SUMIFS('Planificación 2026-1'!R:R,'Planificación 2026-1'!W:W,C162,'Planificación 2026-1'!F:F,"HUAURA",'Planificación 2026-1'!X:X,"VIRTUAL",'Planificación 2026-1'!I:I,"&gt;2")</f>
        <v>0</v>
      </c>
      <c r="EB162" s="76">
        <f>SUMIFS('Planificación 2026-1'!R:R,'Planificación 2026-1'!W:W,C162,'Planificación 2026-1'!F:F,"HUAURA",'Planificación 2026-1'!X:X,"&lt;&gt;VIRTUAL",'Planificación 2026-1'!I:I,"&gt;2")</f>
        <v>0</v>
      </c>
      <c r="EC162" s="76">
        <f>SUMIFS('Planificación 2026-1'!R:R,'Planificación 2026-1'!W:W,C162,'Planificación 2026-1'!F:F,"PRINCIPAL",'Planificación 2026-1'!X:X,"VIRTUAL",'Planificación 2026-1'!I:I,"&lt;3")</f>
        <v>0</v>
      </c>
      <c r="ED162" s="76">
        <f>SUMIFS('Planificación 2026-1'!R:R,'Planificación 2026-1'!W:W,C162,'Planificación 2026-1'!F:F,"PRINCIPAL",'Planificación 2026-1'!X:X,"&lt;&gt;VIRTUAL",'Planificación 2026-1'!I:I,"&lt;3")</f>
        <v>0</v>
      </c>
      <c r="EE162" s="76">
        <f>SUMIFS('Planificación 2026-1'!R:R,'Planificación 2026-1'!W:W,C162,'Planificación 2026-1'!F:F,"SUNAMPE",'Planificación 2026-1'!X:X,"VIRTUAL",'Planificación 2026-1'!I:I,"&lt;3")</f>
        <v>0</v>
      </c>
      <c r="EF162" s="76">
        <f>SUMIFS('Planificación 2026-1'!R:R,'Planificación 2026-1'!W:W,C162,'Planificación 2026-1'!F:F,"SUNAMPE",'Planificación 2026-1'!X:X,"&lt;&gt;VIRTUAL",'Planificación 2026-1'!I:I,"&lt;3")</f>
        <v>0</v>
      </c>
      <c r="EG162" s="76">
        <f>SUMIFS('Planificación 2026-1'!R:R,'Planificación 2026-1'!W:W,C162,'Planificación 2026-1'!F:F,"FILIAL",'Planificación 2026-1'!X:X,"VIRTUAL",'Planificación 2026-1'!I:I,"&lt;3")</f>
        <v>0</v>
      </c>
      <c r="EH162" s="76">
        <f>SUMIFS('Planificación 2026-1'!R:R,'Planificación 2026-1'!W:W,C162,'Planificación 2026-1'!F:F,"FILIAL",'Planificación 2026-1'!X:X,"&lt;&gt;VIRTUAL",'Planificación 2026-1'!I:I,"&lt;3")</f>
        <v>0</v>
      </c>
      <c r="EI162" s="76">
        <f>SUMIFS('Planificación 2026-1'!R:R,'Planificación 2026-1'!W:W,C162,'Planificación 2026-1'!F:F,"PORUMA",'Planificación 2026-1'!X:X,"VIRTUAL",'Planificación 2026-1'!I:I,"&lt;3")</f>
        <v>0</v>
      </c>
      <c r="EJ162" s="76">
        <f>SUMIFS('Planificación 2026-1'!R:R,'Planificación 2026-1'!W:W,C162,'Planificación 2026-1'!F:F,"PORUMA",'Planificación 2026-1'!X:X,"&lt;&gt;VIRTUAL",'Planificación 2026-1'!I:I,"&lt;3")</f>
        <v>0</v>
      </c>
      <c r="EK162" s="76">
        <f>SUMIFS('Planificación 2026-1'!R:R,'Planificación 2026-1'!W:W,C162,'Planificación 2026-1'!F:F,"HUAURA",'Planificación 2026-1'!X:X,"VIRTUAL",'Planificación 2026-1'!I:I,"&lt;3")</f>
        <v>0</v>
      </c>
      <c r="EL162" s="76">
        <f>SUMIFS('Planificación 2026-1'!R:R,'Planificación 2026-1'!W:W,C162,'Planificación 2026-1'!F:F,"HUAURA",'Planificación 2026-1'!X:X,"&lt;&gt;VIRTUAL",'Planificación 2026-1'!I:I,"&lt;3")</f>
        <v>0</v>
      </c>
      <c r="EM162" s="76"/>
      <c r="EN162" s="76">
        <f t="shared" si="23"/>
        <v>0</v>
      </c>
      <c r="EO162" s="76">
        <f t="shared" si="24"/>
        <v>0</v>
      </c>
      <c r="EP162" s="76" t="b">
        <f t="shared" si="25"/>
        <v>1</v>
      </c>
      <c r="EQ162" s="76" t="str">
        <f t="shared" si="26"/>
        <v/>
      </c>
      <c r="ER162" s="76" t="str">
        <f t="shared" si="31"/>
        <v>PRESENCIAL</v>
      </c>
    </row>
    <row r="163" spans="1:148" hidden="1">
      <c r="A163" s="83"/>
      <c r="B163" s="119">
        <v>160</v>
      </c>
      <c r="C163" s="115" t="s">
        <v>335</v>
      </c>
      <c r="D163" s="112">
        <f>SUMIF('Planificación 2026-1'!W:W,C163,'Planificación 2026-1'!R:R)</f>
        <v>0</v>
      </c>
      <c r="E163" s="114" t="s">
        <v>170</v>
      </c>
      <c r="F163" s="115" t="s">
        <v>171</v>
      </c>
      <c r="G163" s="115" t="s">
        <v>153</v>
      </c>
      <c r="H163" s="115" t="s">
        <v>125</v>
      </c>
      <c r="I163" s="107" t="str">
        <f>IF(SUM(COUNTIFS('Planificación 2026-1'!F:F,"PRINCIPAL",'Planificación 2026-1'!W:W,C163,'Planificación 2026-1'!H:H,"AF"))&gt;0,"P01"," ")</f>
        <v xml:space="preserve"> </v>
      </c>
      <c r="J163" s="108" t="str">
        <f>IF(SUM(COUNTIFS('Planificación 2026-1'!F:F,"PRINCIPAL",'Planificación 2026-1'!W:W,C163,'Planificación 2026-1'!H:H,"EN"))&gt;0,"P02"," ")</f>
        <v xml:space="preserve"> </v>
      </c>
      <c r="K163" s="108" t="str">
        <f>IF(SUM(COUNTIFS('Planificación 2026-1'!F:F,"PRINCIPAL",'Planificación 2026-1'!W:W,C163,'Planificación 2026-1'!H:H,"IS"))&gt;0,"P03"," ")</f>
        <v xml:space="preserve"> </v>
      </c>
      <c r="L163" s="108" t="str">
        <f>IF(SUM(COUNTIFS('Planificación 2026-1'!F:F,"PRINCIPAL",'Planificación 2026-1'!W:W,C163,'Planificación 2026-1'!H:H,"PS"))&gt;0,"P04"," ")</f>
        <v xml:space="preserve"> </v>
      </c>
      <c r="M163" s="108"/>
      <c r="N163" s="108" t="str">
        <f>IF(SUM(COUNTIFS('Planificación 2026-1'!F:F,"PRINCIPAL",'Planificación 2026-1'!W:W,C163,'Planificación 2026-1'!H:H,"IN"))&gt;0,"P06"," ")</f>
        <v xml:space="preserve"> </v>
      </c>
      <c r="O163" s="108" t="str">
        <f>IF(SUM(COUNTIFS('Planificación 2026-1'!F:F,"PRINCIPAL",'Planificación 2026-1'!W:W,C163,'Planificación 2026-1'!H:H,"CA"))&gt;0,"P07"," ")</f>
        <v xml:space="preserve"> </v>
      </c>
      <c r="P163" s="108" t="str">
        <f>IF(SUM(COUNTIFS('Planificación 2026-1'!F:F,"PRINCIPAL",'Planificación 2026-1'!W:W,C163,'Planificación 2026-1'!H:H,"DE"))&gt;0,"P08"," ")</f>
        <v xml:space="preserve"> </v>
      </c>
      <c r="Q163" s="108" t="str">
        <f>IF(SUM(COUNTIFS('Planificación 2026-1'!F:F,"PRINCIPAL",'Planificación 2026-1'!W:W,C163,'Planificación 2026-1'!H:H,"OB"))&gt;0,"P09"," ")</f>
        <v xml:space="preserve"> </v>
      </c>
      <c r="R163" s="108" t="str">
        <f>IF(SUM(COUNTIFS('Planificación 2026-1'!F:F,"PRINCIPAL",'Planificación 2026-1'!W:W,C163,'Planificación 2026-1'!H:H,"MH"))&gt;0,"P31"," ")</f>
        <v xml:space="preserve"> </v>
      </c>
      <c r="S163" s="108" t="str">
        <f>IF(SUM(COUNTIFS('Planificación 2026-1'!F:F,"PRINCIPAL",'Planificación 2026-1'!W:W,C163,'Planificación 2026-1'!H:H,"IC"))&gt;0,"P32"," ")</f>
        <v xml:space="preserve"> </v>
      </c>
      <c r="T163" s="108" t="str">
        <f>IF(SUM(COUNTIFS('Planificación 2026-1'!F:F,"PRINCIPAL",'Planificación 2026-1'!W:W,C163,'Planificación 2026-1'!H:H,"AR"))&gt;0,"P34"," ")</f>
        <v xml:space="preserve"> </v>
      </c>
      <c r="U163" s="108" t="str">
        <f>IF(SUM(COUNTIFS('Planificación 2026-1'!F:F,"PRINCIPAL",'Planificación 2026-1'!W:W,C163,'Planificación 2026-1'!H:H,"T1"))&gt;0,"P35"," ")</f>
        <v xml:space="preserve"> </v>
      </c>
      <c r="V163" s="108" t="str">
        <f>IF(SUM(COUNTIFS('Planificación 2026-1'!F:F,"PRINCIPAL",'Planificación 2026-1'!W:W,C163,'Planificación 2026-1'!H:H,"T3"))&gt;0,"P36"," ")</f>
        <v xml:space="preserve"> </v>
      </c>
      <c r="W163" s="108" t="str">
        <f>IF(SUM(COUNTIFS('Planificación 2026-1'!F:F,"PRINCIPAL",'Planificación 2026-1'!W:W,C163,'Planificación 2026-1'!H:H,"T2"))&gt;0,"P37"," ")</f>
        <v xml:space="preserve"> </v>
      </c>
      <c r="X163" s="108" t="str">
        <f>IF(SUM(COUNTIFS('Planificación 2026-1'!F:F,"PRINCIPAL",'Planificación 2026-1'!W:W,C163,'Planificación 2026-1'!H:H,"AE"))&gt;0,"P38"," ")</f>
        <v xml:space="preserve"> </v>
      </c>
      <c r="Y163" s="108" t="str">
        <f>IF(SUM(COUNTIFS('Planificación 2026-1'!F:F,"PRINCIPAL",'Planificación 2026-1'!W:W,C163,'Planificación 2026-1'!H:H,"T4"))&gt;0,"P55"," ")</f>
        <v xml:space="preserve"> </v>
      </c>
      <c r="Z163" s="108" t="str">
        <f>IF(SUM(COUNTIFS('Planificación 2026-1'!F:F,"FILIAL",'Planificación 2026-1'!W:W,C163,'Planificación 2026-1'!H:H,"AF"))&gt;0," P01"," ")</f>
        <v xml:space="preserve"> </v>
      </c>
      <c r="AA163" s="108" t="str">
        <f>IF(SUM(COUNTIFS('Planificación 2026-1'!F:F,"FILIAL",'Planificación 2026-1'!W:W,C163,'Planificación 2026-1'!H:H,"EN"))&gt;0,"P02"," ")</f>
        <v xml:space="preserve"> </v>
      </c>
      <c r="AB163" s="108" t="str">
        <f>IF(SUM(COUNTIFS('Planificación 2026-1'!F:F,"FILIAL",'Planificación 2026-1'!W:W,C163,'Planificación 2026-1'!H:H,"IS"))&gt;0,"P03"," ")</f>
        <v xml:space="preserve"> </v>
      </c>
      <c r="AC163" s="108" t="str">
        <f>IF(SUM(COUNTIFS('Planificación 2026-1'!F:F,"FILIAL",'Planificación 2026-1'!W:W,C163,'Planificación 2026-1'!H:H,"PS"))&gt;0,"P04"," ")</f>
        <v xml:space="preserve"> </v>
      </c>
      <c r="AD163" s="108"/>
      <c r="AE163" s="108" t="str">
        <f>IF(SUM(COUNTIFS('Planificación 2026-1'!F:F,"FILIAL",'Planificación 2026-1'!W:W,C163,'Planificación 2026-1'!H:H,"IN"))&gt;0,"P06"," ")</f>
        <v xml:space="preserve"> </v>
      </c>
      <c r="AF163" s="108" t="str">
        <f>IF(SUM(COUNTIFS('Planificación 2026-1'!F:F,"FILIAL",'Planificación 2026-1'!W:W,C163,'Planificación 2026-1'!H:H,"CA"))&gt;0,"P07"," ")</f>
        <v xml:space="preserve"> </v>
      </c>
      <c r="AG163" s="108" t="str">
        <f>IF(SUM(COUNTIFS('Planificación 2026-1'!F:F,"FILIAL",'Planificación 2026-1'!W:W,C163,'Planificación 2026-1'!H:H,"DE"))&gt;0,"P08"," ")</f>
        <v xml:space="preserve"> </v>
      </c>
      <c r="AH163" s="108" t="str">
        <f>IF(SUM(COUNTIFS('Planificación 2026-1'!F:F,"FILIAL",'Planificación 2026-1'!W:W,C163,'Planificación 2026-1'!H:H,"OB"))&gt;0,"P09"," ")</f>
        <v xml:space="preserve"> </v>
      </c>
      <c r="AI163" s="108" t="str">
        <f>IF(SUM(COUNTIFS('Planificación 2026-1'!F:F,"FILIAL",'Planificación 2026-1'!W:W,C163,'Planificación 2026-1'!H:H,"MH"))&gt;0,"P31"," ")</f>
        <v xml:space="preserve"> </v>
      </c>
      <c r="AJ163" s="108" t="str">
        <f>IF(SUM(COUNTIFS('Planificación 2026-1'!F:F,"FILIAL",'Planificación 2026-1'!W:W,C163,'Planificación 2026-1'!H:H,"IC"))&gt;0,"P32"," ")</f>
        <v xml:space="preserve"> </v>
      </c>
      <c r="AK163" s="108" t="str">
        <f>IF(SUM(COUNTIFS('Planificación 2026-1'!F:F,"FILIAL",'Planificación 2026-1'!W:W,C163,'Planificación 2026-1'!H:H,"AR"))&gt;0,"P34"," ")</f>
        <v xml:space="preserve"> </v>
      </c>
      <c r="AL163" s="108" t="str">
        <f>IF(SUM(COUNTIFS('Planificación 2026-1'!F:F,"FILIAL",'Planificación 2026-1'!W:W,C163,'Planificación 2026-1'!H:H,"T1"))&gt;0,"P35"," ")</f>
        <v xml:space="preserve"> </v>
      </c>
      <c r="AM163" s="108" t="str">
        <f>IF(SUM(COUNTIFS('Planificación 2026-1'!F:F,"FILIAL",'Planificación 2026-1'!W:W,C163,'Planificación 2026-1'!H:H,"T3"))&gt;0,"P36"," ")</f>
        <v xml:space="preserve"> </v>
      </c>
      <c r="AN163" s="108" t="str">
        <f>IF(SUM(COUNTIFS('Planificación 2026-1'!F:F,"FILIAL",'Planificación 2026-1'!W:W,C163,'Planificación 2026-1'!H:H,"T2"))&gt;0,"P37"," ")</f>
        <v xml:space="preserve"> </v>
      </c>
      <c r="AO163" s="108" t="str">
        <f>IF(SUM(COUNTIFS('Planificación 2026-1'!F:F,"FILIAL",'Planificación 2026-1'!W:W,C163,'Planificación 2026-1'!H:H,"AE"))&gt;0,"P38"," ")</f>
        <v xml:space="preserve"> </v>
      </c>
      <c r="AP163" s="108" t="str">
        <f>IF(SUM(COUNTIFS('Planificación 2026-1'!F:F,"FILIAL",'Planificación 2026-1'!W:W,C163,'Planificación 2026-1'!H:H,"T4"))&gt;0,"P55"," ")</f>
        <v xml:space="preserve"> </v>
      </c>
      <c r="AQ163" s="108" t="str">
        <f>IF(SUM(COUNTIFS('Planificación 2026-1'!F:F,"SUNAMPE",'Planificación 2026-1'!W:W,C163,'Planificación 2026-1'!H:H,"AF"))&gt;0," P01"," ")</f>
        <v xml:space="preserve"> </v>
      </c>
      <c r="AR163" s="108" t="str">
        <f>IF(SUM(COUNTIFS('Planificación 2026-1'!F:F,"SUNAMPE",'Planificación 2026-1'!W:W,C163,'Planificación 2026-1'!H:H,"EN"))&gt;0,"P02"," ")</f>
        <v xml:space="preserve"> </v>
      </c>
      <c r="AS163" s="108" t="str">
        <f>IF(SUM(COUNTIFS('Planificación 2026-1'!F:F,"SUNAMPE",'Planificación 2026-1'!W:W,C163,'Planificación 2026-1'!H:H,"IS"))&gt;0,"P03"," ")</f>
        <v xml:space="preserve"> </v>
      </c>
      <c r="AT163" s="108" t="str">
        <f>IF(SUM(COUNTIFS('Planificación 2026-1'!F:F,"SUNAMPE",'Planificación 2026-1'!W:W,C163,'Planificación 2026-1'!H:H,"PS"))&gt;0,"P04"," ")</f>
        <v xml:space="preserve"> </v>
      </c>
      <c r="AU163" s="108"/>
      <c r="AV163" s="108" t="str">
        <f>IF(SUM(COUNTIFS('Planificación 2026-1'!F:F,"SUNAMPE",'Planificación 2026-1'!W:W,C163,'Planificación 2026-1'!H:H,"IN"))&gt;0,"P06"," ")</f>
        <v xml:space="preserve"> </v>
      </c>
      <c r="AW163" s="108" t="str">
        <f>IF(SUM(COUNTIFS('Planificación 2026-1'!F:F,"SUNAMPE",'Planificación 2026-1'!W:W,C163,'Planificación 2026-1'!H:H,"CA"))&gt;0,"P07"," ")</f>
        <v xml:space="preserve"> </v>
      </c>
      <c r="AX163" s="108" t="str">
        <f>IF(SUM(COUNTIFS('Planificación 2026-1'!F:F,"SUNAMPE",'Planificación 2026-1'!W:W,C163,'Planificación 2026-1'!H:H,"DE"))&gt;0,"P08"," ")</f>
        <v xml:space="preserve"> </v>
      </c>
      <c r="AY163" s="108" t="str">
        <f>IF(SUM(COUNTIFS('Planificación 2026-1'!F:F,"SUNAMPE",'Planificación 2026-1'!W:W,C163,'Planificación 2026-1'!H:H,"OB"))&gt;0,"P09"," ")</f>
        <v xml:space="preserve"> </v>
      </c>
      <c r="AZ163" s="108" t="str">
        <f>IF(SUM(COUNTIFS('Planificación 2026-1'!F:F,"SUNAMPE",'Planificación 2026-1'!W:W,C163,'Planificación 2026-1'!H:H,"MH"))&gt;0,"P31"," ")</f>
        <v xml:space="preserve"> </v>
      </c>
      <c r="BA163" s="108" t="str">
        <f>IF(SUM(COUNTIFS('Planificación 2026-1'!F:F,"SUNAMPE",'Planificación 2026-1'!W:W,C163,'Planificación 2026-1'!H:H,"IC"))&gt;0,"P32"," ")</f>
        <v xml:space="preserve"> </v>
      </c>
      <c r="BB163" s="108" t="str">
        <f>IF(SUM(COUNTIFS('Planificación 2026-1'!F:F,"SUNAMPE",'Planificación 2026-1'!W:W,C163,'Planificación 2026-1'!H:H,"AR"))&gt;0,"P34"," ")</f>
        <v xml:space="preserve"> </v>
      </c>
      <c r="BC163" s="108" t="str">
        <f>IF(SUM(COUNTIFS('Planificación 2026-1'!F:F,"SUNAMPE",'Planificación 2026-1'!W:W,C163,'Planificación 2026-1'!H:H,"T1"))&gt;0,"P35"," ")</f>
        <v xml:space="preserve"> </v>
      </c>
      <c r="BD163" s="108" t="str">
        <f>IF(SUM(COUNTIFS('Planificación 2026-1'!F:F,"SUNAMPE",'Planificación 2026-1'!W:W,C163,'Planificación 2026-1'!H:H,"T3"))&gt;0,"P36"," ")</f>
        <v xml:space="preserve"> </v>
      </c>
      <c r="BE163" s="108" t="str">
        <f>IF(SUM(COUNTIFS('Planificación 2026-1'!F:F,"SUNAMPE",'Planificación 2026-1'!W:W,C163,'Planificación 2026-1'!H:H,"T2"))&gt;0,"P37"," ")</f>
        <v xml:space="preserve"> </v>
      </c>
      <c r="BF163" s="108" t="str">
        <f>IF(SUM(COUNTIFS('Planificación 2026-1'!F:F,"SUNAMPE",'Planificación 2026-1'!W:W,C163,'Planificación 2026-1'!H:H,"AE"))&gt;0,"P38"," ")</f>
        <v xml:space="preserve"> </v>
      </c>
      <c r="BG163" s="108" t="str">
        <f>IF(SUM(COUNTIFS('Planificación 2026-1'!F:F,"SUNAMPE",'Planificación 2026-1'!W:W,C163,'Planificación 2026-1'!H:H,"T4"))&gt;0,"P55"," ")</f>
        <v xml:space="preserve"> </v>
      </c>
      <c r="BH163" s="108" t="str">
        <f>IF(SUM(COUNTIFS('Planificación 2026-1'!F:F,"HUAURA",'Planificación 2026-1'!W:W,C163,'Planificación 2026-1'!H:H,"AF"))&gt;0," P01"," ")</f>
        <v xml:space="preserve"> </v>
      </c>
      <c r="BI163" s="108" t="str">
        <f>IF(SUM(COUNTIFS('Planificación 2026-1'!F:F,"HUAURA",'Planificación 2026-1'!W:W,C163,'Planificación 2026-1'!H:H,"EN"))&gt;0,"P02"," ")</f>
        <v xml:space="preserve"> </v>
      </c>
      <c r="BJ163" s="108" t="str">
        <f>IF(SUM(COUNTIFS('Planificación 2026-1'!F:F,"HUAURA",'Planificación 2026-1'!W:W,C163,'Planificación 2026-1'!H:H,"IS"))&gt;0,"P03"," ")</f>
        <v xml:space="preserve"> </v>
      </c>
      <c r="BK163" s="108" t="str">
        <f>IF(SUM(COUNTIFS('Planificación 2026-1'!F:F,"HUAURA",'Planificación 2026-1'!W:W,C163,'Planificación 2026-1'!H:H,"PS"))&gt;0,"P04"," ")</f>
        <v xml:space="preserve"> </v>
      </c>
      <c r="BL163" s="108"/>
      <c r="BM163" s="108" t="str">
        <f>IF(SUM(COUNTIFS('Planificación 2026-1'!F:F,"HUAURA",'Planificación 2026-1'!W:W,C163,'Planificación 2026-1'!H:H,"IN"))&gt;0,"P06"," ")</f>
        <v xml:space="preserve"> </v>
      </c>
      <c r="BN163" s="108" t="str">
        <f>IF(SUM(COUNTIFS('Planificación 2026-1'!F:F,"HUAURA",'Planificación 2026-1'!W:W,C163,'Planificación 2026-1'!H:H,"CA"))&gt;0,"P07"," ")</f>
        <v xml:space="preserve"> </v>
      </c>
      <c r="BO163" s="108" t="str">
        <f>IF(SUM(COUNTIFS('Planificación 2026-1'!F:F,"HUAURA",'Planificación 2026-1'!W:W,C163,'Planificación 2026-1'!H:H,"DE"))&gt;0,"P08"," ")</f>
        <v xml:space="preserve"> </v>
      </c>
      <c r="BP163" s="108" t="str">
        <f>IF(SUM(COUNTIFS('Planificación 2026-1'!F:F,"HUAURA",'Planificación 2026-1'!W:W,C163,'Planificación 2026-1'!H:H,"OB"))&gt;0,"P09"," ")</f>
        <v xml:space="preserve"> </v>
      </c>
      <c r="BQ163" s="108" t="str">
        <f>IF(SUM(COUNTIFS('Planificación 2026-1'!F:F,"HUAURA",'Planificación 2026-1'!W:W,C163,'Planificación 2026-1'!H:H,"MH"))&gt;0,"P31"," ")</f>
        <v xml:space="preserve"> </v>
      </c>
      <c r="BR163" s="108" t="str">
        <f>IF(SUM(COUNTIFS('Planificación 2026-1'!F:F,"HUAURA",'Planificación 2026-1'!W:W,C163,'Planificación 2026-1'!H:H,"IC"))&gt;0,"P32"," ")</f>
        <v xml:space="preserve"> </v>
      </c>
      <c r="BS163" s="108" t="str">
        <f>IF(SUM(COUNTIFS('Planificación 2026-1'!F:F,"HUAURA",'Planificación 2026-1'!W:W,C163,'Planificación 2026-1'!H:H,"AR"))&gt;0,"P34"," ")</f>
        <v xml:space="preserve"> </v>
      </c>
      <c r="BT163" s="108" t="str">
        <f>IF(SUM(COUNTIFS('Planificación 2026-1'!F:F,"HUAURA",'Planificación 2026-1'!W:W,C163,'Planificación 2026-1'!H:H,"T1"))&gt;0,"P35"," ")</f>
        <v xml:space="preserve"> </v>
      </c>
      <c r="BU163" s="108" t="str">
        <f>IF(SUM(COUNTIFS('Planificación 2026-1'!F:F,"HUAURA",'Planificación 2026-1'!W:W,C163,'Planificación 2026-1'!H:H,"T3"))&gt;0,"P36"," ")</f>
        <v xml:space="preserve"> </v>
      </c>
      <c r="BV163" s="108" t="str">
        <f>IF(SUM(COUNTIFS('Planificación 2026-1'!F:F,"HUAURA",'Planificación 2026-1'!W:W,C163,'Planificación 2026-1'!H:H,"T2"))&gt;0,"P37"," ")</f>
        <v xml:space="preserve"> </v>
      </c>
      <c r="BW163" s="108" t="str">
        <f>IF(SUM(COUNTIFS('Planificación 2026-1'!F:F,"HUAURA",'Planificación 2026-1'!W:W,C163,'Planificación 2026-1'!H:H,"AE"))&gt;0,"P38"," ")</f>
        <v xml:space="preserve"> </v>
      </c>
      <c r="BX163" s="108" t="str">
        <f>IF(SUM(COUNTIFS('Planificación 2026-1'!F:F,"HUAURA",'Planificación 2026-1'!W:W,C163,'Planificación 2026-1'!H:H,"T4"))&gt;0,"P55"," ")</f>
        <v xml:space="preserve"> </v>
      </c>
      <c r="BY163" s="109">
        <f>SUMIFS('Planificación 2026-1'!R:R,'Planificación 2026-1'!W:W,C163,'Planificación 2026-1'!H:H,"AF",'Planificación 2026-1'!I:I,"&gt;2")</f>
        <v>0</v>
      </c>
      <c r="BZ163" s="109">
        <f>SUMIFS('Planificación 2026-1'!R:R,'Planificación 2026-1'!W:W,C163,'Planificación 2026-1'!H:H,"EN",'Planificación 2026-1'!I:I,"&gt;2")</f>
        <v>0</v>
      </c>
      <c r="CA163" s="109">
        <f>SUMIFS('Planificación 2026-1'!R:R,'Planificación 2026-1'!W:W,C163,'Planificación 2026-1'!H:H,"IS",'Planificación 2026-1'!I:I,"&gt;2")</f>
        <v>0</v>
      </c>
      <c r="CB163" s="109">
        <f>SUMIFS('Planificación 2026-1'!R:R,'Planificación 2026-1'!W:W,C163,'Planificación 2026-1'!H:H,"PS",'Planificación 2026-1'!I:I,"&gt;2")</f>
        <v>0</v>
      </c>
      <c r="CC163" s="109">
        <f>SUMIFS('Planificación 2026-1'!R:R,'Planificación 2026-1'!W:W,C163,'Planificación 2026-1'!H:H,"IN",'Planificación 2026-1'!I:I,"&gt;2")</f>
        <v>0</v>
      </c>
      <c r="CD163" s="109">
        <f>SUMIFS('Planificación 2026-1'!R:R,'Planificación 2026-1'!W:W,C163,'Planificación 2026-1'!H:H,"CA",'Planificación 2026-1'!I:I,"&gt;2")</f>
        <v>0</v>
      </c>
      <c r="CE163" s="109">
        <f>SUMIFS('Planificación 2026-1'!R:R,'Planificación 2026-1'!W:W,C163,'Planificación 2026-1'!H:H,"DE",'Planificación 2026-1'!I:I,"&gt;2")</f>
        <v>0</v>
      </c>
      <c r="CF163" s="109">
        <f>SUMIFS('Planificación 2026-1'!R:R,'Planificación 2026-1'!W:W,C163,'Planificación 2026-1'!H:H,"OB",'Planificación 2026-1'!I:I,"&gt;2")</f>
        <v>0</v>
      </c>
      <c r="CG163" s="109">
        <f>SUMIFS('Planificación 2026-1'!R:R,'Planificación 2026-1'!W:W,C163,'Planificación 2026-1'!H:H,"MH",'Planificación 2026-1'!I:I,"&gt;2")</f>
        <v>0</v>
      </c>
      <c r="CH163" s="109">
        <f>SUMIFS('Planificación 2026-1'!R:R,'Planificación 2026-1'!W:W,C163,'Planificación 2026-1'!H:H,"IC",'Planificación 2026-1'!I:I,"&gt;2")</f>
        <v>0</v>
      </c>
      <c r="CI163" s="109">
        <f>SUMIFS('Planificación 2026-1'!R:R,'Planificación 2026-1'!W:W,C163,'Planificación 2026-1'!H:H,"AR",'Planificación 2026-1'!I:I,"&gt;2")</f>
        <v>0</v>
      </c>
      <c r="CJ163" s="109">
        <f>SUMIFS('Planificación 2026-1'!R:R,'Planificación 2026-1'!W:W,C163,'Planificación 2026-1'!H:H,"T1",'Planificación 2026-1'!I:I,"&gt;2")</f>
        <v>0</v>
      </c>
      <c r="CK163" s="109">
        <f>SUMIFS('Planificación 2026-1'!R:R,'Planificación 2026-1'!W:W,C163,'Planificación 2026-1'!H:H,"T3",'Planificación 2026-1'!I:I,"&gt;2")</f>
        <v>0</v>
      </c>
      <c r="CL163" s="109">
        <f>SUMIFS('Planificación 2026-1'!R:R,'Planificación 2026-1'!W:W,C163,'Planificación 2026-1'!H:H,"T2",'Planificación 2026-1'!I:I,"&gt;2")</f>
        <v>0</v>
      </c>
      <c r="CM163" s="109">
        <f>SUMIFS('Planificación 2026-1'!R:R,'Planificación 2026-1'!W:W,C163,'Planificación 2026-1'!H:H,"AE",'Planificación 2026-1'!I:I,"&gt;2")</f>
        <v>0</v>
      </c>
      <c r="CN163" s="109">
        <f>SUMIFS('Planificación 2026-1'!R:R,'Planificación 2026-1'!W:W,C163,'Planificación 2026-1'!H:H,"T4",'Planificación 2026-1'!I:I,"&gt;2")</f>
        <v>0</v>
      </c>
      <c r="CO163" s="109">
        <f>SUMIFS('Planificación 2026-1'!R:R,'Planificación 2026-1'!W:W,C163,'Planificación 2026-1'!H:H,"AF",'Planificación 2026-1'!I:I,"&lt;3")</f>
        <v>0</v>
      </c>
      <c r="CP163" s="109">
        <f>SUMIFS('Planificación 2026-1'!R:R,'Planificación 2026-1'!W:W,C163,'Planificación 2026-1'!H:H,"EN",'Planificación 2026-1'!I:I,"&lt;3")</f>
        <v>0</v>
      </c>
      <c r="CQ163" s="109">
        <f>SUMIFS('Planificación 2026-1'!R:R,'Planificación 2026-1'!W:W,C163,'Planificación 2026-1'!H:H,"IS",'Planificación 2026-1'!I:I,"&lt;3")</f>
        <v>0</v>
      </c>
      <c r="CR163" s="109">
        <f>SUMIFS('Planificación 2026-1'!R:R,'Planificación 2026-1'!W:W,C163,'Planificación 2026-1'!H:H,"PS",'Planificación 2026-1'!I:I,"&lt;3")</f>
        <v>0</v>
      </c>
      <c r="CS163" s="109">
        <f>SUMIFS('Planificación 2026-1'!R:R,'Planificación 2026-1'!W:W,C163,'Planificación 2026-1'!H:H,"IN",'Planificación 2026-1'!I:I,"&lt;3")</f>
        <v>0</v>
      </c>
      <c r="CT163" s="109">
        <f>SUMIFS('Planificación 2026-1'!R:R,'Planificación 2026-1'!W:W,C163,'Planificación 2026-1'!H:H,"CA",'Planificación 2026-1'!I:I,"&lt;3")</f>
        <v>0</v>
      </c>
      <c r="CU163" s="109">
        <f>SUMIFS('Planificación 2026-1'!R:R,'Planificación 2026-1'!W:W,C163,'Planificación 2026-1'!H:H,"DE",'Planificación 2026-1'!I:I,"&lt;3")</f>
        <v>0</v>
      </c>
      <c r="CV163" s="109">
        <f>SUMIFS('Planificación 2026-1'!R:R,'Planificación 2026-1'!W:W,C163,'Planificación 2026-1'!H:H,"OB",'Planificación 2026-1'!I:I,"&lt;3")</f>
        <v>0</v>
      </c>
      <c r="CW163" s="109">
        <f>SUMIFS('Planificación 2026-1'!R:R,'Planificación 2026-1'!W:W,C163,'Planificación 2026-1'!H:H,"MH",'Planificación 2026-1'!I:I,"&lt;3")</f>
        <v>0</v>
      </c>
      <c r="CX163" s="109">
        <f>SUMIFS('Planificación 2026-1'!R:R,'Planificación 2026-1'!W:W,C163,'Planificación 2026-1'!H:H,"IC",'Planificación 2026-1'!I:I,"&lt;3")</f>
        <v>0</v>
      </c>
      <c r="CY163" s="109">
        <f>SUMIFS('Planificación 2026-1'!R:R,'Planificación 2026-1'!W:W,C163,'Planificación 2026-1'!H:H,"AR",'Planificación 2026-1'!I:I,"&lt;3")</f>
        <v>0</v>
      </c>
      <c r="CZ163" s="109">
        <f>SUMIFS('Planificación 2026-1'!R:R,'Planificación 2026-1'!W:W,C163,'Planificación 2026-1'!H:H,"T1",'Planificación 2026-1'!I:I,"&lt;3")</f>
        <v>0</v>
      </c>
      <c r="DA163" s="109">
        <f>SUMIFS('Planificación 2026-1'!R:R,'Planificación 2026-1'!W:W,C163,'Planificación 2026-1'!H:H,"T3",'Planificación 2026-1'!I:I,"&lt;3")</f>
        <v>0</v>
      </c>
      <c r="DB163" s="109">
        <f>SUMIFS('Planificación 2026-1'!R:R,'Planificación 2026-1'!W:W,C163,'Planificación 2026-1'!H:H,"T2",'Planificación 2026-1'!I:I,"&lt;3")</f>
        <v>0</v>
      </c>
      <c r="DC163" s="109">
        <f>SUMIFS('Planificación 2026-1'!R:R,'Planificación 2026-1'!W:W,C163,'Planificación 2026-1'!H:H,"AE",'Planificación 2026-1'!I:I,"&lt;3")</f>
        <v>0</v>
      </c>
      <c r="DD163" s="109">
        <f>SUMIFS('Planificación 2026-1'!R:R,'Planificación 2026-1'!W:W,C163,'Planificación 2026-1'!H:H,"T4",'Planificación 2026-1'!I:I,"&lt;3")</f>
        <v>0</v>
      </c>
      <c r="DE163" s="108" t="str">
        <f t="shared" si="27"/>
        <v/>
      </c>
      <c r="DF163" s="41">
        <f>IF(C163="","",SUMIFS('Planificación 2026-1'!R:R,'Planificación 2026-1'!W:W,C163,'Planificación 2026-1'!F:F,"PRINCIPAL",'Planificación 2026-1'!X:X,"VIRTUAL"))</f>
        <v>0</v>
      </c>
      <c r="DG163" s="41">
        <f>IF(C163="","",SUMIFS('Planificación 2026-1'!R:R,'Planificación 2026-1'!W:W,C163,'Planificación 2026-1'!F:F,"PRINCIPAL",'Planificación 2026-1'!X:X,"PRESENCIAL"))</f>
        <v>0</v>
      </c>
      <c r="DH163" s="41">
        <f>IF(C163="","",SUMIFS('Planificación 2026-1'!R:R,'Planificación 2026-1'!W:W,C163,'Planificación 2026-1'!F:F,"PRINCIPAL",'Planificación 2026-1'!X:X,"HIBRIDO PRESENCIAL"))</f>
        <v>0</v>
      </c>
      <c r="DI163" s="108" t="str">
        <f t="shared" si="28"/>
        <v/>
      </c>
      <c r="DJ163" s="108">
        <f>IF(C163="","",SUMIFS('Planificación 2026-1'!R:R,'Planificación 2026-1'!W:W,C163,'Planificación 2026-1'!F:F,"FILIAL",'Planificación 2026-1'!X:X,"VIRTUAL"))</f>
        <v>0</v>
      </c>
      <c r="DK163" s="110">
        <f>IF(C163="","",SUMIFS('Planificación 2026-1'!R:R,'Planificación 2026-1'!W:W,C163,'Planificación 2026-1'!F:F,"FILIAL",'Planificación 2026-1'!X:X,"PRESENCIAL"))</f>
        <v>0</v>
      </c>
      <c r="DL163" s="61">
        <f>IF(C163="","",SUMIFS('Planificación 2026-1'!R:R,'Planificación 2026-1'!W:W,C163,'Planificación 2026-1'!F:F,"FILIAL",'Planificación 2026-1'!X:X,"HIBRIDO PRESENCIAL"))</f>
        <v>0</v>
      </c>
      <c r="DM163" s="111" t="str">
        <f t="shared" si="29"/>
        <v/>
      </c>
      <c r="DN163" s="108">
        <f>IF(C163="","",SUMIFS('Planificación 2026-1'!R:R,'Planificación 2026-1'!W:W,C163,'Planificación 2026-1'!F:F,"SUNAMPE",'Planificación 2026-1'!X:X,"VIRTUAL"))</f>
        <v>0</v>
      </c>
      <c r="DO163" s="61">
        <f>IF(C163="","",SUMIFS('Planificación 2026-1'!R:R,'Planificación 2026-1'!W:W,C163,'Planificación 2026-1'!F:F,"SUNAMPE",'Planificación 2026-1'!X:X,"PRESENCIAL"))</f>
        <v>0</v>
      </c>
      <c r="DP163" s="111" t="str">
        <f t="shared" si="30"/>
        <v/>
      </c>
      <c r="DQ163" s="108">
        <f>IF(C163="","",SUMIFS('Planificación 2026-1'!R:R,'Planificación 2026-1'!W:W,C163,'Planificación 2026-1'!F:F,"HUAURA",'Planificación 2026-1'!X:X,"VIRTUAL"))</f>
        <v>0</v>
      </c>
      <c r="DR163" s="61">
        <f>IF(C163="","",SUMIFS('Planificación 2026-1'!R:R,'Planificación 2026-1'!W:W,C163,'Planificación 2026-1'!F:F,"HUAURA",'Planificación 2026-1'!X:X,"PRESENCIAL"))</f>
        <v>0</v>
      </c>
      <c r="DS163" s="76">
        <f>SUMIFS('Planificación 2026-1'!R:R,'Planificación 2026-1'!W:W,C163,'Planificación 2026-1'!F:F,"PRINCIPAL",'Planificación 2026-1'!X:X,"VIRTUAL",'Planificación 2026-1'!I:I,"&gt;2")</f>
        <v>0</v>
      </c>
      <c r="DT163" s="76">
        <f>SUMIFS('Planificación 2026-1'!R:R,'Planificación 2026-1'!W:W,C163,'Planificación 2026-1'!F:F,"PRINCIPAL",'Planificación 2026-1'!X:X,"&lt;&gt;VIRTUAL",'Planificación 2026-1'!I:I,"&gt;2")</f>
        <v>0</v>
      </c>
      <c r="DU163" s="76">
        <f>SUMIFS('Planificación 2026-1'!R:R,'Planificación 2026-1'!W:W,C163,'Planificación 2026-1'!F:F,"SUNAMPE",'Planificación 2026-1'!X:X,"VIRTUAL",'Planificación 2026-1'!I:I,"&gt;2")</f>
        <v>0</v>
      </c>
      <c r="DV163" s="76">
        <f>SUMIFS('Planificación 2026-1'!R:R,'Planificación 2026-1'!W:W,C163,'Planificación 2026-1'!F:F,"SUNAMPE",'Planificación 2026-1'!X:X,"&lt;&gt;VIRTUAL",'Planificación 2026-1'!I:I,"&gt;2")</f>
        <v>0</v>
      </c>
      <c r="DW163" s="76">
        <f>SUMIFS('Planificación 2026-1'!R:R,'Planificación 2026-1'!W:W,C163,'Planificación 2026-1'!F:F,"FILIAL",'Planificación 2026-1'!X:X,"VIRTUAL",'Planificación 2026-1'!I:I,"&gt;2")</f>
        <v>0</v>
      </c>
      <c r="DX163" s="76">
        <f>SUMIFS('Planificación 2026-1'!R:R,'Planificación 2026-1'!W:W,C163,'Planificación 2026-1'!F:F,"FILIAL",'Planificación 2026-1'!X:X,"&lt;&gt;VIRTUAL",'Planificación 2026-1'!I:I,"&gt;2")</f>
        <v>0</v>
      </c>
      <c r="DY163" s="76">
        <f>SUMIFS('Planificación 2026-1'!R:R,'Planificación 2026-1'!W:W,C163,'Planificación 2026-1'!F:F,"PORUMA",'Planificación 2026-1'!X:X,"VIRTUAL",'Planificación 2026-1'!I:I,"&gt;2")</f>
        <v>0</v>
      </c>
      <c r="DZ163" s="76">
        <f>SUMIFS('Planificación 2026-1'!R:R,'Planificación 2026-1'!W:W,C163,'Planificación 2026-1'!F:F,"PORUMA",'Planificación 2026-1'!X:X,"&lt;&gt;VIRTUAL",'Planificación 2026-1'!I:I,"&gt;2")</f>
        <v>0</v>
      </c>
      <c r="EA163" s="76">
        <f>SUMIFS('Planificación 2026-1'!R:R,'Planificación 2026-1'!W:W,C163,'Planificación 2026-1'!F:F,"HUAURA",'Planificación 2026-1'!X:X,"VIRTUAL",'Planificación 2026-1'!I:I,"&gt;2")</f>
        <v>0</v>
      </c>
      <c r="EB163" s="76">
        <f>SUMIFS('Planificación 2026-1'!R:R,'Planificación 2026-1'!W:W,C163,'Planificación 2026-1'!F:F,"HUAURA",'Planificación 2026-1'!X:X,"&lt;&gt;VIRTUAL",'Planificación 2026-1'!I:I,"&gt;2")</f>
        <v>0</v>
      </c>
      <c r="EC163" s="76">
        <f>SUMIFS('Planificación 2026-1'!R:R,'Planificación 2026-1'!W:W,C163,'Planificación 2026-1'!F:F,"PRINCIPAL",'Planificación 2026-1'!X:X,"VIRTUAL",'Planificación 2026-1'!I:I,"&lt;3")</f>
        <v>0</v>
      </c>
      <c r="ED163" s="76">
        <f>SUMIFS('Planificación 2026-1'!R:R,'Planificación 2026-1'!W:W,C163,'Planificación 2026-1'!F:F,"PRINCIPAL",'Planificación 2026-1'!X:X,"&lt;&gt;VIRTUAL",'Planificación 2026-1'!I:I,"&lt;3")</f>
        <v>0</v>
      </c>
      <c r="EE163" s="76">
        <f>SUMIFS('Planificación 2026-1'!R:R,'Planificación 2026-1'!W:W,C163,'Planificación 2026-1'!F:F,"SUNAMPE",'Planificación 2026-1'!X:X,"VIRTUAL",'Planificación 2026-1'!I:I,"&lt;3")</f>
        <v>0</v>
      </c>
      <c r="EF163" s="76">
        <f>SUMIFS('Planificación 2026-1'!R:R,'Planificación 2026-1'!W:W,C163,'Planificación 2026-1'!F:F,"SUNAMPE",'Planificación 2026-1'!X:X,"&lt;&gt;VIRTUAL",'Planificación 2026-1'!I:I,"&lt;3")</f>
        <v>0</v>
      </c>
      <c r="EG163" s="76">
        <f>SUMIFS('Planificación 2026-1'!R:R,'Planificación 2026-1'!W:W,C163,'Planificación 2026-1'!F:F,"FILIAL",'Planificación 2026-1'!X:X,"VIRTUAL",'Planificación 2026-1'!I:I,"&lt;3")</f>
        <v>0</v>
      </c>
      <c r="EH163" s="76">
        <f>SUMIFS('Planificación 2026-1'!R:R,'Planificación 2026-1'!W:W,C163,'Planificación 2026-1'!F:F,"FILIAL",'Planificación 2026-1'!X:X,"&lt;&gt;VIRTUAL",'Planificación 2026-1'!I:I,"&lt;3")</f>
        <v>0</v>
      </c>
      <c r="EI163" s="76">
        <f>SUMIFS('Planificación 2026-1'!R:R,'Planificación 2026-1'!W:W,C163,'Planificación 2026-1'!F:F,"PORUMA",'Planificación 2026-1'!X:X,"VIRTUAL",'Planificación 2026-1'!I:I,"&lt;3")</f>
        <v>0</v>
      </c>
      <c r="EJ163" s="76">
        <f>SUMIFS('Planificación 2026-1'!R:R,'Planificación 2026-1'!W:W,C163,'Planificación 2026-1'!F:F,"PORUMA",'Planificación 2026-1'!X:X,"&lt;&gt;VIRTUAL",'Planificación 2026-1'!I:I,"&lt;3")</f>
        <v>0</v>
      </c>
      <c r="EK163" s="76">
        <f>SUMIFS('Planificación 2026-1'!R:R,'Planificación 2026-1'!W:W,C163,'Planificación 2026-1'!F:F,"HUAURA",'Planificación 2026-1'!X:X,"VIRTUAL",'Planificación 2026-1'!I:I,"&lt;3")</f>
        <v>0</v>
      </c>
      <c r="EL163" s="76">
        <f>SUMIFS('Planificación 2026-1'!R:R,'Planificación 2026-1'!W:W,C163,'Planificación 2026-1'!F:F,"HUAURA",'Planificación 2026-1'!X:X,"&lt;&gt;VIRTUAL",'Planificación 2026-1'!I:I,"&lt;3")</f>
        <v>0</v>
      </c>
      <c r="EM163" s="76"/>
      <c r="EN163" s="76">
        <f t="shared" si="23"/>
        <v>0</v>
      </c>
      <c r="EO163" s="76">
        <f t="shared" si="24"/>
        <v>0</v>
      </c>
      <c r="EP163" s="76" t="b">
        <f t="shared" si="25"/>
        <v>1</v>
      </c>
      <c r="EQ163" s="76" t="str">
        <f t="shared" si="26"/>
        <v/>
      </c>
      <c r="ER163" s="76" t="str">
        <f t="shared" si="31"/>
        <v>PRESENCIAL</v>
      </c>
    </row>
    <row r="164" spans="1:148" hidden="1">
      <c r="A164" s="83"/>
      <c r="B164" s="119">
        <v>161</v>
      </c>
      <c r="C164" s="115" t="s">
        <v>336</v>
      </c>
      <c r="D164" s="112">
        <f>SUMIF('Planificación 2026-1'!W:W,C164,'Planificación 2026-1'!R:R)</f>
        <v>0</v>
      </c>
      <c r="E164" s="114" t="s">
        <v>170</v>
      </c>
      <c r="F164" s="115" t="s">
        <v>171</v>
      </c>
      <c r="G164" s="115" t="s">
        <v>153</v>
      </c>
      <c r="H164" s="115" t="s">
        <v>121</v>
      </c>
      <c r="I164" s="107" t="str">
        <f>IF(SUM(COUNTIFS('Planificación 2026-1'!F:F,"PRINCIPAL",'Planificación 2026-1'!W:W,C164,'Planificación 2026-1'!H:H,"AF"))&gt;0,"P01"," ")</f>
        <v xml:space="preserve"> </v>
      </c>
      <c r="J164" s="108" t="str">
        <f>IF(SUM(COUNTIFS('Planificación 2026-1'!F:F,"PRINCIPAL",'Planificación 2026-1'!W:W,C164,'Planificación 2026-1'!H:H,"EN"))&gt;0,"P02"," ")</f>
        <v xml:space="preserve"> </v>
      </c>
      <c r="K164" s="108" t="str">
        <f>IF(SUM(COUNTIFS('Planificación 2026-1'!F:F,"PRINCIPAL",'Planificación 2026-1'!W:W,C164,'Planificación 2026-1'!H:H,"IS"))&gt;0,"P03"," ")</f>
        <v xml:space="preserve"> </v>
      </c>
      <c r="L164" s="108" t="str">
        <f>IF(SUM(COUNTIFS('Planificación 2026-1'!F:F,"PRINCIPAL",'Planificación 2026-1'!W:W,C164,'Planificación 2026-1'!H:H,"PS"))&gt;0,"P04"," ")</f>
        <v xml:space="preserve"> </v>
      </c>
      <c r="M164" s="108"/>
      <c r="N164" s="108" t="str">
        <f>IF(SUM(COUNTIFS('Planificación 2026-1'!F:F,"PRINCIPAL",'Planificación 2026-1'!W:W,C164,'Planificación 2026-1'!H:H,"IN"))&gt;0,"P06"," ")</f>
        <v xml:space="preserve"> </v>
      </c>
      <c r="O164" s="108" t="str">
        <f>IF(SUM(COUNTIFS('Planificación 2026-1'!F:F,"PRINCIPAL",'Planificación 2026-1'!W:W,C164,'Planificación 2026-1'!H:H,"CA"))&gt;0,"P07"," ")</f>
        <v xml:space="preserve"> </v>
      </c>
      <c r="P164" s="108" t="str">
        <f>IF(SUM(COUNTIFS('Planificación 2026-1'!F:F,"PRINCIPAL",'Planificación 2026-1'!W:W,C164,'Planificación 2026-1'!H:H,"DE"))&gt;0,"P08"," ")</f>
        <v xml:space="preserve"> </v>
      </c>
      <c r="Q164" s="108" t="str">
        <f>IF(SUM(COUNTIFS('Planificación 2026-1'!F:F,"PRINCIPAL",'Planificación 2026-1'!W:W,C164,'Planificación 2026-1'!H:H,"OB"))&gt;0,"P09"," ")</f>
        <v xml:space="preserve"> </v>
      </c>
      <c r="R164" s="108" t="str">
        <f>IF(SUM(COUNTIFS('Planificación 2026-1'!F:F,"PRINCIPAL",'Planificación 2026-1'!W:W,C164,'Planificación 2026-1'!H:H,"MH"))&gt;0,"P31"," ")</f>
        <v xml:space="preserve"> </v>
      </c>
      <c r="S164" s="108" t="str">
        <f>IF(SUM(COUNTIFS('Planificación 2026-1'!F:F,"PRINCIPAL",'Planificación 2026-1'!W:W,C164,'Planificación 2026-1'!H:H,"IC"))&gt;0,"P32"," ")</f>
        <v xml:space="preserve"> </v>
      </c>
      <c r="T164" s="108" t="str">
        <f>IF(SUM(COUNTIFS('Planificación 2026-1'!F:F,"PRINCIPAL",'Planificación 2026-1'!W:W,C164,'Planificación 2026-1'!H:H,"AR"))&gt;0,"P34"," ")</f>
        <v xml:space="preserve"> </v>
      </c>
      <c r="U164" s="108" t="str">
        <f>IF(SUM(COUNTIFS('Planificación 2026-1'!F:F,"PRINCIPAL",'Planificación 2026-1'!W:W,C164,'Planificación 2026-1'!H:H,"T1"))&gt;0,"P35"," ")</f>
        <v xml:space="preserve"> </v>
      </c>
      <c r="V164" s="108" t="str">
        <f>IF(SUM(COUNTIFS('Planificación 2026-1'!F:F,"PRINCIPAL",'Planificación 2026-1'!W:W,C164,'Planificación 2026-1'!H:H,"T3"))&gt;0,"P36"," ")</f>
        <v xml:space="preserve"> </v>
      </c>
      <c r="W164" s="108" t="str">
        <f>IF(SUM(COUNTIFS('Planificación 2026-1'!F:F,"PRINCIPAL",'Planificación 2026-1'!W:W,C164,'Planificación 2026-1'!H:H,"T2"))&gt;0,"P37"," ")</f>
        <v xml:space="preserve"> </v>
      </c>
      <c r="X164" s="108" t="str">
        <f>IF(SUM(COUNTIFS('Planificación 2026-1'!F:F,"PRINCIPAL",'Planificación 2026-1'!W:W,C164,'Planificación 2026-1'!H:H,"AE"))&gt;0,"P38"," ")</f>
        <v xml:space="preserve"> </v>
      </c>
      <c r="Y164" s="108" t="str">
        <f>IF(SUM(COUNTIFS('Planificación 2026-1'!F:F,"PRINCIPAL",'Planificación 2026-1'!W:W,C164,'Planificación 2026-1'!H:H,"T4"))&gt;0,"P55"," ")</f>
        <v xml:space="preserve"> </v>
      </c>
      <c r="Z164" s="108" t="str">
        <f>IF(SUM(COUNTIFS('Planificación 2026-1'!F:F,"FILIAL",'Planificación 2026-1'!W:W,C164,'Planificación 2026-1'!H:H,"AF"))&gt;0," P01"," ")</f>
        <v xml:space="preserve"> </v>
      </c>
      <c r="AA164" s="108" t="str">
        <f>IF(SUM(COUNTIFS('Planificación 2026-1'!F:F,"FILIAL",'Planificación 2026-1'!W:W,C164,'Planificación 2026-1'!H:H,"EN"))&gt;0,"P02"," ")</f>
        <v xml:space="preserve"> </v>
      </c>
      <c r="AB164" s="108" t="str">
        <f>IF(SUM(COUNTIFS('Planificación 2026-1'!F:F,"FILIAL",'Planificación 2026-1'!W:W,C164,'Planificación 2026-1'!H:H,"IS"))&gt;0,"P03"," ")</f>
        <v xml:space="preserve"> </v>
      </c>
      <c r="AC164" s="108" t="str">
        <f>IF(SUM(COUNTIFS('Planificación 2026-1'!F:F,"FILIAL",'Planificación 2026-1'!W:W,C164,'Planificación 2026-1'!H:H,"PS"))&gt;0,"P04"," ")</f>
        <v xml:space="preserve"> </v>
      </c>
      <c r="AD164" s="108"/>
      <c r="AE164" s="108" t="str">
        <f>IF(SUM(COUNTIFS('Planificación 2026-1'!F:F,"FILIAL",'Planificación 2026-1'!W:W,C164,'Planificación 2026-1'!H:H,"IN"))&gt;0,"P06"," ")</f>
        <v xml:space="preserve"> </v>
      </c>
      <c r="AF164" s="108" t="str">
        <f>IF(SUM(COUNTIFS('Planificación 2026-1'!F:F,"FILIAL",'Planificación 2026-1'!W:W,C164,'Planificación 2026-1'!H:H,"CA"))&gt;0,"P07"," ")</f>
        <v xml:space="preserve"> </v>
      </c>
      <c r="AG164" s="108" t="str">
        <f>IF(SUM(COUNTIFS('Planificación 2026-1'!F:F,"FILIAL",'Planificación 2026-1'!W:W,C164,'Planificación 2026-1'!H:H,"DE"))&gt;0,"P08"," ")</f>
        <v xml:space="preserve"> </v>
      </c>
      <c r="AH164" s="108" t="str">
        <f>IF(SUM(COUNTIFS('Planificación 2026-1'!F:F,"FILIAL",'Planificación 2026-1'!W:W,C164,'Planificación 2026-1'!H:H,"OB"))&gt;0,"P09"," ")</f>
        <v xml:space="preserve"> </v>
      </c>
      <c r="AI164" s="108" t="str">
        <f>IF(SUM(COUNTIFS('Planificación 2026-1'!F:F,"FILIAL",'Planificación 2026-1'!W:W,C164,'Planificación 2026-1'!H:H,"MH"))&gt;0,"P31"," ")</f>
        <v xml:space="preserve"> </v>
      </c>
      <c r="AJ164" s="108" t="str">
        <f>IF(SUM(COUNTIFS('Planificación 2026-1'!F:F,"FILIAL",'Planificación 2026-1'!W:W,C164,'Planificación 2026-1'!H:H,"IC"))&gt;0,"P32"," ")</f>
        <v xml:space="preserve"> </v>
      </c>
      <c r="AK164" s="108" t="str">
        <f>IF(SUM(COUNTIFS('Planificación 2026-1'!F:F,"FILIAL",'Planificación 2026-1'!W:W,C164,'Planificación 2026-1'!H:H,"AR"))&gt;0,"P34"," ")</f>
        <v xml:space="preserve"> </v>
      </c>
      <c r="AL164" s="108" t="str">
        <f>IF(SUM(COUNTIFS('Planificación 2026-1'!F:F,"FILIAL",'Planificación 2026-1'!W:W,C164,'Planificación 2026-1'!H:H,"T1"))&gt;0,"P35"," ")</f>
        <v xml:space="preserve"> </v>
      </c>
      <c r="AM164" s="108" t="str">
        <f>IF(SUM(COUNTIFS('Planificación 2026-1'!F:F,"FILIAL",'Planificación 2026-1'!W:W,C164,'Planificación 2026-1'!H:H,"T3"))&gt;0,"P36"," ")</f>
        <v xml:space="preserve"> </v>
      </c>
      <c r="AN164" s="108" t="str">
        <f>IF(SUM(COUNTIFS('Planificación 2026-1'!F:F,"FILIAL",'Planificación 2026-1'!W:W,C164,'Planificación 2026-1'!H:H,"T2"))&gt;0,"P37"," ")</f>
        <v xml:space="preserve"> </v>
      </c>
      <c r="AO164" s="108" t="str">
        <f>IF(SUM(COUNTIFS('Planificación 2026-1'!F:F,"FILIAL",'Planificación 2026-1'!W:W,C164,'Planificación 2026-1'!H:H,"AE"))&gt;0,"P38"," ")</f>
        <v xml:space="preserve"> </v>
      </c>
      <c r="AP164" s="108" t="str">
        <f>IF(SUM(COUNTIFS('Planificación 2026-1'!F:F,"FILIAL",'Planificación 2026-1'!W:W,C164,'Planificación 2026-1'!H:H,"T4"))&gt;0,"P55"," ")</f>
        <v xml:space="preserve"> </v>
      </c>
      <c r="AQ164" s="108" t="str">
        <f>IF(SUM(COUNTIFS('Planificación 2026-1'!F:F,"SUNAMPE",'Planificación 2026-1'!W:W,C164,'Planificación 2026-1'!H:H,"AF"))&gt;0," P01"," ")</f>
        <v xml:space="preserve"> </v>
      </c>
      <c r="AR164" s="108" t="str">
        <f>IF(SUM(COUNTIFS('Planificación 2026-1'!F:F,"SUNAMPE",'Planificación 2026-1'!W:W,C164,'Planificación 2026-1'!H:H,"EN"))&gt;0,"P02"," ")</f>
        <v xml:space="preserve"> </v>
      </c>
      <c r="AS164" s="108" t="str">
        <f>IF(SUM(COUNTIFS('Planificación 2026-1'!F:F,"SUNAMPE",'Planificación 2026-1'!W:W,C164,'Planificación 2026-1'!H:H,"IS"))&gt;0,"P03"," ")</f>
        <v xml:space="preserve"> </v>
      </c>
      <c r="AT164" s="108" t="str">
        <f>IF(SUM(COUNTIFS('Planificación 2026-1'!F:F,"SUNAMPE",'Planificación 2026-1'!W:W,C164,'Planificación 2026-1'!H:H,"PS"))&gt;0,"P04"," ")</f>
        <v xml:space="preserve"> </v>
      </c>
      <c r="AU164" s="108"/>
      <c r="AV164" s="108" t="str">
        <f>IF(SUM(COUNTIFS('Planificación 2026-1'!F:F,"SUNAMPE",'Planificación 2026-1'!W:W,C164,'Planificación 2026-1'!H:H,"IN"))&gt;0,"P06"," ")</f>
        <v xml:space="preserve"> </v>
      </c>
      <c r="AW164" s="108" t="str">
        <f>IF(SUM(COUNTIFS('Planificación 2026-1'!F:F,"SUNAMPE",'Planificación 2026-1'!W:W,C164,'Planificación 2026-1'!H:H,"CA"))&gt;0,"P07"," ")</f>
        <v xml:space="preserve"> </v>
      </c>
      <c r="AX164" s="108" t="str">
        <f>IF(SUM(COUNTIFS('Planificación 2026-1'!F:F,"SUNAMPE",'Planificación 2026-1'!W:W,C164,'Planificación 2026-1'!H:H,"DE"))&gt;0,"P08"," ")</f>
        <v xml:space="preserve"> </v>
      </c>
      <c r="AY164" s="108" t="str">
        <f>IF(SUM(COUNTIFS('Planificación 2026-1'!F:F,"SUNAMPE",'Planificación 2026-1'!W:W,C164,'Planificación 2026-1'!H:H,"OB"))&gt;0,"P09"," ")</f>
        <v xml:space="preserve"> </v>
      </c>
      <c r="AZ164" s="108" t="str">
        <f>IF(SUM(COUNTIFS('Planificación 2026-1'!F:F,"SUNAMPE",'Planificación 2026-1'!W:W,C164,'Planificación 2026-1'!H:H,"MH"))&gt;0,"P31"," ")</f>
        <v xml:space="preserve"> </v>
      </c>
      <c r="BA164" s="108" t="str">
        <f>IF(SUM(COUNTIFS('Planificación 2026-1'!F:F,"SUNAMPE",'Planificación 2026-1'!W:W,C164,'Planificación 2026-1'!H:H,"IC"))&gt;0,"P32"," ")</f>
        <v xml:space="preserve"> </v>
      </c>
      <c r="BB164" s="108" t="str">
        <f>IF(SUM(COUNTIFS('Planificación 2026-1'!F:F,"SUNAMPE",'Planificación 2026-1'!W:W,C164,'Planificación 2026-1'!H:H,"AR"))&gt;0,"P34"," ")</f>
        <v xml:space="preserve"> </v>
      </c>
      <c r="BC164" s="108" t="str">
        <f>IF(SUM(COUNTIFS('Planificación 2026-1'!F:F,"SUNAMPE",'Planificación 2026-1'!W:W,C164,'Planificación 2026-1'!H:H,"T1"))&gt;0,"P35"," ")</f>
        <v xml:space="preserve"> </v>
      </c>
      <c r="BD164" s="108" t="str">
        <f>IF(SUM(COUNTIFS('Planificación 2026-1'!F:F,"SUNAMPE",'Planificación 2026-1'!W:W,C164,'Planificación 2026-1'!H:H,"T3"))&gt;0,"P36"," ")</f>
        <v xml:space="preserve"> </v>
      </c>
      <c r="BE164" s="108" t="str">
        <f>IF(SUM(COUNTIFS('Planificación 2026-1'!F:F,"SUNAMPE",'Planificación 2026-1'!W:W,C164,'Planificación 2026-1'!H:H,"T2"))&gt;0,"P37"," ")</f>
        <v xml:space="preserve"> </v>
      </c>
      <c r="BF164" s="108" t="str">
        <f>IF(SUM(COUNTIFS('Planificación 2026-1'!F:F,"SUNAMPE",'Planificación 2026-1'!W:W,C164,'Planificación 2026-1'!H:H,"AE"))&gt;0,"P38"," ")</f>
        <v xml:space="preserve"> </v>
      </c>
      <c r="BG164" s="108" t="str">
        <f>IF(SUM(COUNTIFS('Planificación 2026-1'!F:F,"SUNAMPE",'Planificación 2026-1'!W:W,C164,'Planificación 2026-1'!H:H,"T4"))&gt;0,"P55"," ")</f>
        <v xml:space="preserve"> </v>
      </c>
      <c r="BH164" s="108" t="str">
        <f>IF(SUM(COUNTIFS('Planificación 2026-1'!F:F,"HUAURA",'Planificación 2026-1'!W:W,C164,'Planificación 2026-1'!H:H,"AF"))&gt;0," P01"," ")</f>
        <v xml:space="preserve"> </v>
      </c>
      <c r="BI164" s="108" t="str">
        <f>IF(SUM(COUNTIFS('Planificación 2026-1'!F:F,"HUAURA",'Planificación 2026-1'!W:W,C164,'Planificación 2026-1'!H:H,"EN"))&gt;0,"P02"," ")</f>
        <v xml:space="preserve"> </v>
      </c>
      <c r="BJ164" s="108" t="str">
        <f>IF(SUM(COUNTIFS('Planificación 2026-1'!F:F,"HUAURA",'Planificación 2026-1'!W:W,C164,'Planificación 2026-1'!H:H,"IS"))&gt;0,"P03"," ")</f>
        <v xml:space="preserve"> </v>
      </c>
      <c r="BK164" s="108" t="str">
        <f>IF(SUM(COUNTIFS('Planificación 2026-1'!F:F,"HUAURA",'Planificación 2026-1'!W:W,C164,'Planificación 2026-1'!H:H,"PS"))&gt;0,"P04"," ")</f>
        <v xml:space="preserve"> </v>
      </c>
      <c r="BL164" s="108"/>
      <c r="BM164" s="108" t="str">
        <f>IF(SUM(COUNTIFS('Planificación 2026-1'!F:F,"HUAURA",'Planificación 2026-1'!W:W,C164,'Planificación 2026-1'!H:H,"IN"))&gt;0,"P06"," ")</f>
        <v xml:space="preserve"> </v>
      </c>
      <c r="BN164" s="108" t="str">
        <f>IF(SUM(COUNTIFS('Planificación 2026-1'!F:F,"HUAURA",'Planificación 2026-1'!W:W,C164,'Planificación 2026-1'!H:H,"CA"))&gt;0,"P07"," ")</f>
        <v xml:space="preserve"> </v>
      </c>
      <c r="BO164" s="108" t="str">
        <f>IF(SUM(COUNTIFS('Planificación 2026-1'!F:F,"HUAURA",'Planificación 2026-1'!W:W,C164,'Planificación 2026-1'!H:H,"DE"))&gt;0,"P08"," ")</f>
        <v xml:space="preserve"> </v>
      </c>
      <c r="BP164" s="108" t="str">
        <f>IF(SUM(COUNTIFS('Planificación 2026-1'!F:F,"HUAURA",'Planificación 2026-1'!W:W,C164,'Planificación 2026-1'!H:H,"OB"))&gt;0,"P09"," ")</f>
        <v xml:space="preserve"> </v>
      </c>
      <c r="BQ164" s="108" t="str">
        <f>IF(SUM(COUNTIFS('Planificación 2026-1'!F:F,"HUAURA",'Planificación 2026-1'!W:W,C164,'Planificación 2026-1'!H:H,"MH"))&gt;0,"P31"," ")</f>
        <v xml:space="preserve"> </v>
      </c>
      <c r="BR164" s="108" t="str">
        <f>IF(SUM(COUNTIFS('Planificación 2026-1'!F:F,"HUAURA",'Planificación 2026-1'!W:W,C164,'Planificación 2026-1'!H:H,"IC"))&gt;0,"P32"," ")</f>
        <v xml:space="preserve"> </v>
      </c>
      <c r="BS164" s="108" t="str">
        <f>IF(SUM(COUNTIFS('Planificación 2026-1'!F:F,"HUAURA",'Planificación 2026-1'!W:W,C164,'Planificación 2026-1'!H:H,"AR"))&gt;0,"P34"," ")</f>
        <v xml:space="preserve"> </v>
      </c>
      <c r="BT164" s="108" t="str">
        <f>IF(SUM(COUNTIFS('Planificación 2026-1'!F:F,"HUAURA",'Planificación 2026-1'!W:W,C164,'Planificación 2026-1'!H:H,"T1"))&gt;0,"P35"," ")</f>
        <v xml:space="preserve"> </v>
      </c>
      <c r="BU164" s="108" t="str">
        <f>IF(SUM(COUNTIFS('Planificación 2026-1'!F:F,"HUAURA",'Planificación 2026-1'!W:W,C164,'Planificación 2026-1'!H:H,"T3"))&gt;0,"P36"," ")</f>
        <v xml:space="preserve"> </v>
      </c>
      <c r="BV164" s="108" t="str">
        <f>IF(SUM(COUNTIFS('Planificación 2026-1'!F:F,"HUAURA",'Planificación 2026-1'!W:W,C164,'Planificación 2026-1'!H:H,"T2"))&gt;0,"P37"," ")</f>
        <v xml:space="preserve"> </v>
      </c>
      <c r="BW164" s="108" t="str">
        <f>IF(SUM(COUNTIFS('Planificación 2026-1'!F:F,"HUAURA",'Planificación 2026-1'!W:W,C164,'Planificación 2026-1'!H:H,"AE"))&gt;0,"P38"," ")</f>
        <v xml:space="preserve"> </v>
      </c>
      <c r="BX164" s="108" t="str">
        <f>IF(SUM(COUNTIFS('Planificación 2026-1'!F:F,"HUAURA",'Planificación 2026-1'!W:W,C164,'Planificación 2026-1'!H:H,"T4"))&gt;0,"P55"," ")</f>
        <v xml:space="preserve"> </v>
      </c>
      <c r="BY164" s="109">
        <f>SUMIFS('Planificación 2026-1'!R:R,'Planificación 2026-1'!W:W,C164,'Planificación 2026-1'!H:H,"AF",'Planificación 2026-1'!I:I,"&gt;2")</f>
        <v>0</v>
      </c>
      <c r="BZ164" s="109">
        <f>SUMIFS('Planificación 2026-1'!R:R,'Planificación 2026-1'!W:W,C164,'Planificación 2026-1'!H:H,"EN",'Planificación 2026-1'!I:I,"&gt;2")</f>
        <v>0</v>
      </c>
      <c r="CA164" s="109">
        <f>SUMIFS('Planificación 2026-1'!R:R,'Planificación 2026-1'!W:W,C164,'Planificación 2026-1'!H:H,"IS",'Planificación 2026-1'!I:I,"&gt;2")</f>
        <v>0</v>
      </c>
      <c r="CB164" s="109">
        <f>SUMIFS('Planificación 2026-1'!R:R,'Planificación 2026-1'!W:W,C164,'Planificación 2026-1'!H:H,"PS",'Planificación 2026-1'!I:I,"&gt;2")</f>
        <v>0</v>
      </c>
      <c r="CC164" s="109">
        <f>SUMIFS('Planificación 2026-1'!R:R,'Planificación 2026-1'!W:W,C164,'Planificación 2026-1'!H:H,"IN",'Planificación 2026-1'!I:I,"&gt;2")</f>
        <v>0</v>
      </c>
      <c r="CD164" s="109">
        <f>SUMIFS('Planificación 2026-1'!R:R,'Planificación 2026-1'!W:W,C164,'Planificación 2026-1'!H:H,"CA",'Planificación 2026-1'!I:I,"&gt;2")</f>
        <v>0</v>
      </c>
      <c r="CE164" s="109">
        <f>SUMIFS('Planificación 2026-1'!R:R,'Planificación 2026-1'!W:W,C164,'Planificación 2026-1'!H:H,"DE",'Planificación 2026-1'!I:I,"&gt;2")</f>
        <v>0</v>
      </c>
      <c r="CF164" s="109">
        <f>SUMIFS('Planificación 2026-1'!R:R,'Planificación 2026-1'!W:W,C164,'Planificación 2026-1'!H:H,"OB",'Planificación 2026-1'!I:I,"&gt;2")</f>
        <v>0</v>
      </c>
      <c r="CG164" s="109">
        <f>SUMIFS('Planificación 2026-1'!R:R,'Planificación 2026-1'!W:W,C164,'Planificación 2026-1'!H:H,"MH",'Planificación 2026-1'!I:I,"&gt;2")</f>
        <v>0</v>
      </c>
      <c r="CH164" s="109">
        <f>SUMIFS('Planificación 2026-1'!R:R,'Planificación 2026-1'!W:W,C164,'Planificación 2026-1'!H:H,"IC",'Planificación 2026-1'!I:I,"&gt;2")</f>
        <v>0</v>
      </c>
      <c r="CI164" s="109">
        <f>SUMIFS('Planificación 2026-1'!R:R,'Planificación 2026-1'!W:W,C164,'Planificación 2026-1'!H:H,"AR",'Planificación 2026-1'!I:I,"&gt;2")</f>
        <v>0</v>
      </c>
      <c r="CJ164" s="109">
        <f>SUMIFS('Planificación 2026-1'!R:R,'Planificación 2026-1'!W:W,C164,'Planificación 2026-1'!H:H,"T1",'Planificación 2026-1'!I:I,"&gt;2")</f>
        <v>0</v>
      </c>
      <c r="CK164" s="109">
        <f>SUMIFS('Planificación 2026-1'!R:R,'Planificación 2026-1'!W:W,C164,'Planificación 2026-1'!H:H,"T3",'Planificación 2026-1'!I:I,"&gt;2")</f>
        <v>0</v>
      </c>
      <c r="CL164" s="109">
        <f>SUMIFS('Planificación 2026-1'!R:R,'Planificación 2026-1'!W:W,C164,'Planificación 2026-1'!H:H,"T2",'Planificación 2026-1'!I:I,"&gt;2")</f>
        <v>0</v>
      </c>
      <c r="CM164" s="109">
        <f>SUMIFS('Planificación 2026-1'!R:R,'Planificación 2026-1'!W:W,C164,'Planificación 2026-1'!H:H,"AE",'Planificación 2026-1'!I:I,"&gt;2")</f>
        <v>0</v>
      </c>
      <c r="CN164" s="109">
        <f>SUMIFS('Planificación 2026-1'!R:R,'Planificación 2026-1'!W:W,C164,'Planificación 2026-1'!H:H,"T4",'Planificación 2026-1'!I:I,"&gt;2")</f>
        <v>0</v>
      </c>
      <c r="CO164" s="109">
        <f>SUMIFS('Planificación 2026-1'!R:R,'Planificación 2026-1'!W:W,C164,'Planificación 2026-1'!H:H,"AF",'Planificación 2026-1'!I:I,"&lt;3")</f>
        <v>0</v>
      </c>
      <c r="CP164" s="109">
        <f>SUMIFS('Planificación 2026-1'!R:R,'Planificación 2026-1'!W:W,C164,'Planificación 2026-1'!H:H,"EN",'Planificación 2026-1'!I:I,"&lt;3")</f>
        <v>0</v>
      </c>
      <c r="CQ164" s="109">
        <f>SUMIFS('Planificación 2026-1'!R:R,'Planificación 2026-1'!W:W,C164,'Planificación 2026-1'!H:H,"IS",'Planificación 2026-1'!I:I,"&lt;3")</f>
        <v>0</v>
      </c>
      <c r="CR164" s="109">
        <f>SUMIFS('Planificación 2026-1'!R:R,'Planificación 2026-1'!W:W,C164,'Planificación 2026-1'!H:H,"PS",'Planificación 2026-1'!I:I,"&lt;3")</f>
        <v>0</v>
      </c>
      <c r="CS164" s="109">
        <f>SUMIFS('Planificación 2026-1'!R:R,'Planificación 2026-1'!W:W,C164,'Planificación 2026-1'!H:H,"IN",'Planificación 2026-1'!I:I,"&lt;3")</f>
        <v>0</v>
      </c>
      <c r="CT164" s="109">
        <f>SUMIFS('Planificación 2026-1'!R:R,'Planificación 2026-1'!W:W,C164,'Planificación 2026-1'!H:H,"CA",'Planificación 2026-1'!I:I,"&lt;3")</f>
        <v>0</v>
      </c>
      <c r="CU164" s="109">
        <f>SUMIFS('Planificación 2026-1'!R:R,'Planificación 2026-1'!W:W,C164,'Planificación 2026-1'!H:H,"DE",'Planificación 2026-1'!I:I,"&lt;3")</f>
        <v>0</v>
      </c>
      <c r="CV164" s="109">
        <f>SUMIFS('Planificación 2026-1'!R:R,'Planificación 2026-1'!W:W,C164,'Planificación 2026-1'!H:H,"OB",'Planificación 2026-1'!I:I,"&lt;3")</f>
        <v>0</v>
      </c>
      <c r="CW164" s="109">
        <f>SUMIFS('Planificación 2026-1'!R:R,'Planificación 2026-1'!W:W,C164,'Planificación 2026-1'!H:H,"MH",'Planificación 2026-1'!I:I,"&lt;3")</f>
        <v>0</v>
      </c>
      <c r="CX164" s="109">
        <f>SUMIFS('Planificación 2026-1'!R:R,'Planificación 2026-1'!W:W,C164,'Planificación 2026-1'!H:H,"IC",'Planificación 2026-1'!I:I,"&lt;3")</f>
        <v>0</v>
      </c>
      <c r="CY164" s="109">
        <f>SUMIFS('Planificación 2026-1'!R:R,'Planificación 2026-1'!W:W,C164,'Planificación 2026-1'!H:H,"AR",'Planificación 2026-1'!I:I,"&lt;3")</f>
        <v>0</v>
      </c>
      <c r="CZ164" s="109">
        <f>SUMIFS('Planificación 2026-1'!R:R,'Planificación 2026-1'!W:W,C164,'Planificación 2026-1'!H:H,"T1",'Planificación 2026-1'!I:I,"&lt;3")</f>
        <v>0</v>
      </c>
      <c r="DA164" s="109">
        <f>SUMIFS('Planificación 2026-1'!R:R,'Planificación 2026-1'!W:W,C164,'Planificación 2026-1'!H:H,"T3",'Planificación 2026-1'!I:I,"&lt;3")</f>
        <v>0</v>
      </c>
      <c r="DB164" s="109">
        <f>SUMIFS('Planificación 2026-1'!R:R,'Planificación 2026-1'!W:W,C164,'Planificación 2026-1'!H:H,"T2",'Planificación 2026-1'!I:I,"&lt;3")</f>
        <v>0</v>
      </c>
      <c r="DC164" s="109">
        <f>SUMIFS('Planificación 2026-1'!R:R,'Planificación 2026-1'!W:W,C164,'Planificación 2026-1'!H:H,"AE",'Planificación 2026-1'!I:I,"&lt;3")</f>
        <v>0</v>
      </c>
      <c r="DD164" s="109">
        <f>SUMIFS('Planificación 2026-1'!R:R,'Planificación 2026-1'!W:W,C164,'Planificación 2026-1'!H:H,"T4",'Planificación 2026-1'!I:I,"&lt;3")</f>
        <v>0</v>
      </c>
      <c r="DE164" s="108" t="str">
        <f t="shared" si="27"/>
        <v/>
      </c>
      <c r="DF164" s="41">
        <f>IF(C164="","",SUMIFS('Planificación 2026-1'!R:R,'Planificación 2026-1'!W:W,C164,'Planificación 2026-1'!F:F,"PRINCIPAL",'Planificación 2026-1'!X:X,"VIRTUAL"))</f>
        <v>0</v>
      </c>
      <c r="DG164" s="41">
        <f>IF(C164="","",SUMIFS('Planificación 2026-1'!R:R,'Planificación 2026-1'!W:W,C164,'Planificación 2026-1'!F:F,"PRINCIPAL",'Planificación 2026-1'!X:X,"PRESENCIAL"))</f>
        <v>0</v>
      </c>
      <c r="DH164" s="41">
        <f>IF(C164="","",SUMIFS('Planificación 2026-1'!R:R,'Planificación 2026-1'!W:W,C164,'Planificación 2026-1'!F:F,"PRINCIPAL",'Planificación 2026-1'!X:X,"HIBRIDO PRESENCIAL"))</f>
        <v>0</v>
      </c>
      <c r="DI164" s="108" t="str">
        <f t="shared" si="28"/>
        <v/>
      </c>
      <c r="DJ164" s="108">
        <f>IF(C164="","",SUMIFS('Planificación 2026-1'!R:R,'Planificación 2026-1'!W:W,C164,'Planificación 2026-1'!F:F,"FILIAL",'Planificación 2026-1'!X:X,"VIRTUAL"))</f>
        <v>0</v>
      </c>
      <c r="DK164" s="110">
        <f>IF(C164="","",SUMIFS('Planificación 2026-1'!R:R,'Planificación 2026-1'!W:W,C164,'Planificación 2026-1'!F:F,"FILIAL",'Planificación 2026-1'!X:X,"PRESENCIAL"))</f>
        <v>0</v>
      </c>
      <c r="DL164" s="61">
        <f>IF(C164="","",SUMIFS('Planificación 2026-1'!R:R,'Planificación 2026-1'!W:W,C164,'Planificación 2026-1'!F:F,"FILIAL",'Planificación 2026-1'!X:X,"HIBRIDO PRESENCIAL"))</f>
        <v>0</v>
      </c>
      <c r="DM164" s="111" t="str">
        <f t="shared" si="29"/>
        <v/>
      </c>
      <c r="DN164" s="108">
        <f>IF(C164="","",SUMIFS('Planificación 2026-1'!R:R,'Planificación 2026-1'!W:W,C164,'Planificación 2026-1'!F:F,"SUNAMPE",'Planificación 2026-1'!X:X,"VIRTUAL"))</f>
        <v>0</v>
      </c>
      <c r="DO164" s="61">
        <f>IF(C164="","",SUMIFS('Planificación 2026-1'!R:R,'Planificación 2026-1'!W:W,C164,'Planificación 2026-1'!F:F,"SUNAMPE",'Planificación 2026-1'!X:X,"PRESENCIAL"))</f>
        <v>0</v>
      </c>
      <c r="DP164" s="111" t="str">
        <f t="shared" si="30"/>
        <v/>
      </c>
      <c r="DQ164" s="108">
        <f>IF(C164="","",SUMIFS('Planificación 2026-1'!R:R,'Planificación 2026-1'!W:W,C164,'Planificación 2026-1'!F:F,"HUAURA",'Planificación 2026-1'!X:X,"VIRTUAL"))</f>
        <v>0</v>
      </c>
      <c r="DR164" s="61">
        <f>IF(C164="","",SUMIFS('Planificación 2026-1'!R:R,'Planificación 2026-1'!W:W,C164,'Planificación 2026-1'!F:F,"HUAURA",'Planificación 2026-1'!X:X,"PRESENCIAL"))</f>
        <v>0</v>
      </c>
      <c r="DS164" s="76">
        <f>SUMIFS('Planificación 2026-1'!R:R,'Planificación 2026-1'!W:W,C164,'Planificación 2026-1'!F:F,"PRINCIPAL",'Planificación 2026-1'!X:X,"VIRTUAL",'Planificación 2026-1'!I:I,"&gt;2")</f>
        <v>0</v>
      </c>
      <c r="DT164" s="76">
        <f>SUMIFS('Planificación 2026-1'!R:R,'Planificación 2026-1'!W:W,C164,'Planificación 2026-1'!F:F,"PRINCIPAL",'Planificación 2026-1'!X:X,"&lt;&gt;VIRTUAL",'Planificación 2026-1'!I:I,"&gt;2")</f>
        <v>0</v>
      </c>
      <c r="DU164" s="76">
        <f>SUMIFS('Planificación 2026-1'!R:R,'Planificación 2026-1'!W:W,C164,'Planificación 2026-1'!F:F,"SUNAMPE",'Planificación 2026-1'!X:X,"VIRTUAL",'Planificación 2026-1'!I:I,"&gt;2")</f>
        <v>0</v>
      </c>
      <c r="DV164" s="76">
        <f>SUMIFS('Planificación 2026-1'!R:R,'Planificación 2026-1'!W:W,C164,'Planificación 2026-1'!F:F,"SUNAMPE",'Planificación 2026-1'!X:X,"&lt;&gt;VIRTUAL",'Planificación 2026-1'!I:I,"&gt;2")</f>
        <v>0</v>
      </c>
      <c r="DW164" s="76">
        <f>SUMIFS('Planificación 2026-1'!R:R,'Planificación 2026-1'!W:W,C164,'Planificación 2026-1'!F:F,"FILIAL",'Planificación 2026-1'!X:X,"VIRTUAL",'Planificación 2026-1'!I:I,"&gt;2")</f>
        <v>0</v>
      </c>
      <c r="DX164" s="76">
        <f>SUMIFS('Planificación 2026-1'!R:R,'Planificación 2026-1'!W:W,C164,'Planificación 2026-1'!F:F,"FILIAL",'Planificación 2026-1'!X:X,"&lt;&gt;VIRTUAL",'Planificación 2026-1'!I:I,"&gt;2")</f>
        <v>0</v>
      </c>
      <c r="DY164" s="76">
        <f>SUMIFS('Planificación 2026-1'!R:R,'Planificación 2026-1'!W:W,C164,'Planificación 2026-1'!F:F,"PORUMA",'Planificación 2026-1'!X:X,"VIRTUAL",'Planificación 2026-1'!I:I,"&gt;2")</f>
        <v>0</v>
      </c>
      <c r="DZ164" s="76">
        <f>SUMIFS('Planificación 2026-1'!R:R,'Planificación 2026-1'!W:W,C164,'Planificación 2026-1'!F:F,"PORUMA",'Planificación 2026-1'!X:X,"&lt;&gt;VIRTUAL",'Planificación 2026-1'!I:I,"&gt;2")</f>
        <v>0</v>
      </c>
      <c r="EA164" s="76">
        <f>SUMIFS('Planificación 2026-1'!R:R,'Planificación 2026-1'!W:W,C164,'Planificación 2026-1'!F:F,"HUAURA",'Planificación 2026-1'!X:X,"VIRTUAL",'Planificación 2026-1'!I:I,"&gt;2")</f>
        <v>0</v>
      </c>
      <c r="EB164" s="76">
        <f>SUMIFS('Planificación 2026-1'!R:R,'Planificación 2026-1'!W:W,C164,'Planificación 2026-1'!F:F,"HUAURA",'Planificación 2026-1'!X:X,"&lt;&gt;VIRTUAL",'Planificación 2026-1'!I:I,"&gt;2")</f>
        <v>0</v>
      </c>
      <c r="EC164" s="76">
        <f>SUMIFS('Planificación 2026-1'!R:R,'Planificación 2026-1'!W:W,C164,'Planificación 2026-1'!F:F,"PRINCIPAL",'Planificación 2026-1'!X:X,"VIRTUAL",'Planificación 2026-1'!I:I,"&lt;3")</f>
        <v>0</v>
      </c>
      <c r="ED164" s="76">
        <f>SUMIFS('Planificación 2026-1'!R:R,'Planificación 2026-1'!W:W,C164,'Planificación 2026-1'!F:F,"PRINCIPAL",'Planificación 2026-1'!X:X,"&lt;&gt;VIRTUAL",'Planificación 2026-1'!I:I,"&lt;3")</f>
        <v>0</v>
      </c>
      <c r="EE164" s="76">
        <f>SUMIFS('Planificación 2026-1'!R:R,'Planificación 2026-1'!W:W,C164,'Planificación 2026-1'!F:F,"SUNAMPE",'Planificación 2026-1'!X:X,"VIRTUAL",'Planificación 2026-1'!I:I,"&lt;3")</f>
        <v>0</v>
      </c>
      <c r="EF164" s="76">
        <f>SUMIFS('Planificación 2026-1'!R:R,'Planificación 2026-1'!W:W,C164,'Planificación 2026-1'!F:F,"SUNAMPE",'Planificación 2026-1'!X:X,"&lt;&gt;VIRTUAL",'Planificación 2026-1'!I:I,"&lt;3")</f>
        <v>0</v>
      </c>
      <c r="EG164" s="76">
        <f>SUMIFS('Planificación 2026-1'!R:R,'Planificación 2026-1'!W:W,C164,'Planificación 2026-1'!F:F,"FILIAL",'Planificación 2026-1'!X:X,"VIRTUAL",'Planificación 2026-1'!I:I,"&lt;3")</f>
        <v>0</v>
      </c>
      <c r="EH164" s="76">
        <f>SUMIFS('Planificación 2026-1'!R:R,'Planificación 2026-1'!W:W,C164,'Planificación 2026-1'!F:F,"FILIAL",'Planificación 2026-1'!X:X,"&lt;&gt;VIRTUAL",'Planificación 2026-1'!I:I,"&lt;3")</f>
        <v>0</v>
      </c>
      <c r="EI164" s="76">
        <f>SUMIFS('Planificación 2026-1'!R:R,'Planificación 2026-1'!W:W,C164,'Planificación 2026-1'!F:F,"PORUMA",'Planificación 2026-1'!X:X,"VIRTUAL",'Planificación 2026-1'!I:I,"&lt;3")</f>
        <v>0</v>
      </c>
      <c r="EJ164" s="76">
        <f>SUMIFS('Planificación 2026-1'!R:R,'Planificación 2026-1'!W:W,C164,'Planificación 2026-1'!F:F,"PORUMA",'Planificación 2026-1'!X:X,"&lt;&gt;VIRTUAL",'Planificación 2026-1'!I:I,"&lt;3")</f>
        <v>0</v>
      </c>
      <c r="EK164" s="76">
        <f>SUMIFS('Planificación 2026-1'!R:R,'Planificación 2026-1'!W:W,C164,'Planificación 2026-1'!F:F,"HUAURA",'Planificación 2026-1'!X:X,"VIRTUAL",'Planificación 2026-1'!I:I,"&lt;3")</f>
        <v>0</v>
      </c>
      <c r="EL164" s="76">
        <f>SUMIFS('Planificación 2026-1'!R:R,'Planificación 2026-1'!W:W,C164,'Planificación 2026-1'!F:F,"HUAURA",'Planificación 2026-1'!X:X,"&lt;&gt;VIRTUAL",'Planificación 2026-1'!I:I,"&lt;3")</f>
        <v>0</v>
      </c>
      <c r="EM164" s="76"/>
      <c r="EN164" s="76">
        <f t="shared" si="23"/>
        <v>0</v>
      </c>
      <c r="EO164" s="76">
        <f t="shared" si="24"/>
        <v>0</v>
      </c>
      <c r="EP164" s="76" t="b">
        <f t="shared" si="25"/>
        <v>1</v>
      </c>
      <c r="EQ164" s="76" t="str">
        <f t="shared" si="26"/>
        <v/>
      </c>
      <c r="ER164" s="76" t="str">
        <f t="shared" si="31"/>
        <v>PRESENCIAL</v>
      </c>
    </row>
    <row r="165" spans="1:148" hidden="1">
      <c r="A165" s="83"/>
      <c r="B165" s="119">
        <v>162</v>
      </c>
      <c r="C165" s="115" t="s">
        <v>337</v>
      </c>
      <c r="D165" s="112">
        <f>SUMIF('Planificación 2026-1'!W:W,C165,'Planificación 2026-1'!R:R)</f>
        <v>0</v>
      </c>
      <c r="E165" s="114" t="s">
        <v>170</v>
      </c>
      <c r="F165" s="115" t="s">
        <v>171</v>
      </c>
      <c r="G165" s="115" t="s">
        <v>13</v>
      </c>
      <c r="H165" s="115" t="s">
        <v>143</v>
      </c>
      <c r="I165" s="107" t="str">
        <f>IF(SUM(COUNTIFS('Planificación 2026-1'!F:F,"PRINCIPAL",'Planificación 2026-1'!W:W,C165,'Planificación 2026-1'!H:H,"AF"))&gt;0,"P01"," ")</f>
        <v xml:space="preserve"> </v>
      </c>
      <c r="J165" s="108" t="str">
        <f>IF(SUM(COUNTIFS('Planificación 2026-1'!F:F,"PRINCIPAL",'Planificación 2026-1'!W:W,C165,'Planificación 2026-1'!H:H,"EN"))&gt;0,"P02"," ")</f>
        <v xml:space="preserve"> </v>
      </c>
      <c r="K165" s="108" t="str">
        <f>IF(SUM(COUNTIFS('Planificación 2026-1'!F:F,"PRINCIPAL",'Planificación 2026-1'!W:W,C165,'Planificación 2026-1'!H:H,"IS"))&gt;0,"P03"," ")</f>
        <v xml:space="preserve"> </v>
      </c>
      <c r="L165" s="108" t="str">
        <f>IF(SUM(COUNTIFS('Planificación 2026-1'!F:F,"PRINCIPAL",'Planificación 2026-1'!W:W,C165,'Planificación 2026-1'!H:H,"PS"))&gt;0,"P04"," ")</f>
        <v xml:space="preserve"> </v>
      </c>
      <c r="M165" s="108"/>
      <c r="N165" s="108" t="str">
        <f>IF(SUM(COUNTIFS('Planificación 2026-1'!F:F,"PRINCIPAL",'Planificación 2026-1'!W:W,C165,'Planificación 2026-1'!H:H,"IN"))&gt;0,"P06"," ")</f>
        <v xml:space="preserve"> </v>
      </c>
      <c r="O165" s="108" t="str">
        <f>IF(SUM(COUNTIFS('Planificación 2026-1'!F:F,"PRINCIPAL",'Planificación 2026-1'!W:W,C165,'Planificación 2026-1'!H:H,"CA"))&gt;0,"P07"," ")</f>
        <v xml:space="preserve"> </v>
      </c>
      <c r="P165" s="108" t="str">
        <f>IF(SUM(COUNTIFS('Planificación 2026-1'!F:F,"PRINCIPAL",'Planificación 2026-1'!W:W,C165,'Planificación 2026-1'!H:H,"DE"))&gt;0,"P08"," ")</f>
        <v xml:space="preserve"> </v>
      </c>
      <c r="Q165" s="108" t="str">
        <f>IF(SUM(COUNTIFS('Planificación 2026-1'!F:F,"PRINCIPAL",'Planificación 2026-1'!W:W,C165,'Planificación 2026-1'!H:H,"OB"))&gt;0,"P09"," ")</f>
        <v xml:space="preserve"> </v>
      </c>
      <c r="R165" s="108" t="str">
        <f>IF(SUM(COUNTIFS('Planificación 2026-1'!F:F,"PRINCIPAL",'Planificación 2026-1'!W:W,C165,'Planificación 2026-1'!H:H,"MH"))&gt;0,"P31"," ")</f>
        <v xml:space="preserve"> </v>
      </c>
      <c r="S165" s="108" t="str">
        <f>IF(SUM(COUNTIFS('Planificación 2026-1'!F:F,"PRINCIPAL",'Planificación 2026-1'!W:W,C165,'Planificación 2026-1'!H:H,"IC"))&gt;0,"P32"," ")</f>
        <v xml:space="preserve"> </v>
      </c>
      <c r="T165" s="108" t="str">
        <f>IF(SUM(COUNTIFS('Planificación 2026-1'!F:F,"PRINCIPAL",'Planificación 2026-1'!W:W,C165,'Planificación 2026-1'!H:H,"AR"))&gt;0,"P34"," ")</f>
        <v xml:space="preserve"> </v>
      </c>
      <c r="U165" s="108" t="str">
        <f>IF(SUM(COUNTIFS('Planificación 2026-1'!F:F,"PRINCIPAL",'Planificación 2026-1'!W:W,C165,'Planificación 2026-1'!H:H,"T1"))&gt;0,"P35"," ")</f>
        <v xml:space="preserve"> </v>
      </c>
      <c r="V165" s="108" t="str">
        <f>IF(SUM(COUNTIFS('Planificación 2026-1'!F:F,"PRINCIPAL",'Planificación 2026-1'!W:W,C165,'Planificación 2026-1'!H:H,"T3"))&gt;0,"P36"," ")</f>
        <v xml:space="preserve"> </v>
      </c>
      <c r="W165" s="108" t="str">
        <f>IF(SUM(COUNTIFS('Planificación 2026-1'!F:F,"PRINCIPAL",'Planificación 2026-1'!W:W,C165,'Planificación 2026-1'!H:H,"T2"))&gt;0,"P37"," ")</f>
        <v xml:space="preserve"> </v>
      </c>
      <c r="X165" s="108" t="str">
        <f>IF(SUM(COUNTIFS('Planificación 2026-1'!F:F,"PRINCIPAL",'Planificación 2026-1'!W:W,C165,'Planificación 2026-1'!H:H,"AE"))&gt;0,"P38"," ")</f>
        <v xml:space="preserve"> </v>
      </c>
      <c r="Y165" s="108" t="str">
        <f>IF(SUM(COUNTIFS('Planificación 2026-1'!F:F,"PRINCIPAL",'Planificación 2026-1'!W:W,C165,'Planificación 2026-1'!H:H,"T4"))&gt;0,"P55"," ")</f>
        <v xml:space="preserve"> </v>
      </c>
      <c r="Z165" s="108" t="str">
        <f>IF(SUM(COUNTIFS('Planificación 2026-1'!F:F,"FILIAL",'Planificación 2026-1'!W:W,C165,'Planificación 2026-1'!H:H,"AF"))&gt;0," P01"," ")</f>
        <v xml:space="preserve"> </v>
      </c>
      <c r="AA165" s="108" t="str">
        <f>IF(SUM(COUNTIFS('Planificación 2026-1'!F:F,"FILIAL",'Planificación 2026-1'!W:W,C165,'Planificación 2026-1'!H:H,"EN"))&gt;0,"P02"," ")</f>
        <v xml:space="preserve"> </v>
      </c>
      <c r="AB165" s="108" t="str">
        <f>IF(SUM(COUNTIFS('Planificación 2026-1'!F:F,"FILIAL",'Planificación 2026-1'!W:W,C165,'Planificación 2026-1'!H:H,"IS"))&gt;0,"P03"," ")</f>
        <v xml:space="preserve"> </v>
      </c>
      <c r="AC165" s="108" t="str">
        <f>IF(SUM(COUNTIFS('Planificación 2026-1'!F:F,"FILIAL",'Planificación 2026-1'!W:W,C165,'Planificación 2026-1'!H:H,"PS"))&gt;0,"P04"," ")</f>
        <v xml:space="preserve"> </v>
      </c>
      <c r="AD165" s="108"/>
      <c r="AE165" s="108" t="str">
        <f>IF(SUM(COUNTIFS('Planificación 2026-1'!F:F,"FILIAL",'Planificación 2026-1'!W:W,C165,'Planificación 2026-1'!H:H,"IN"))&gt;0,"P06"," ")</f>
        <v xml:space="preserve"> </v>
      </c>
      <c r="AF165" s="108" t="str">
        <f>IF(SUM(COUNTIFS('Planificación 2026-1'!F:F,"FILIAL",'Planificación 2026-1'!W:W,C165,'Planificación 2026-1'!H:H,"CA"))&gt;0,"P07"," ")</f>
        <v xml:space="preserve"> </v>
      </c>
      <c r="AG165" s="108" t="str">
        <f>IF(SUM(COUNTIFS('Planificación 2026-1'!F:F,"FILIAL",'Planificación 2026-1'!W:W,C165,'Planificación 2026-1'!H:H,"DE"))&gt;0,"P08"," ")</f>
        <v xml:space="preserve"> </v>
      </c>
      <c r="AH165" s="108" t="str">
        <f>IF(SUM(COUNTIFS('Planificación 2026-1'!F:F,"FILIAL",'Planificación 2026-1'!W:W,C165,'Planificación 2026-1'!H:H,"OB"))&gt;0,"P09"," ")</f>
        <v xml:space="preserve"> </v>
      </c>
      <c r="AI165" s="108" t="str">
        <f>IF(SUM(COUNTIFS('Planificación 2026-1'!F:F,"FILIAL",'Planificación 2026-1'!W:W,C165,'Planificación 2026-1'!H:H,"MH"))&gt;0,"P31"," ")</f>
        <v xml:space="preserve"> </v>
      </c>
      <c r="AJ165" s="108" t="str">
        <f>IF(SUM(COUNTIFS('Planificación 2026-1'!F:F,"FILIAL",'Planificación 2026-1'!W:W,C165,'Planificación 2026-1'!H:H,"IC"))&gt;0,"P32"," ")</f>
        <v xml:space="preserve"> </v>
      </c>
      <c r="AK165" s="108" t="str">
        <f>IF(SUM(COUNTIFS('Planificación 2026-1'!F:F,"FILIAL",'Planificación 2026-1'!W:W,C165,'Planificación 2026-1'!H:H,"AR"))&gt;0,"P34"," ")</f>
        <v xml:space="preserve"> </v>
      </c>
      <c r="AL165" s="108" t="str">
        <f>IF(SUM(COUNTIFS('Planificación 2026-1'!F:F,"FILIAL",'Planificación 2026-1'!W:W,C165,'Planificación 2026-1'!H:H,"T1"))&gt;0,"P35"," ")</f>
        <v xml:space="preserve"> </v>
      </c>
      <c r="AM165" s="108" t="str">
        <f>IF(SUM(COUNTIFS('Planificación 2026-1'!F:F,"FILIAL",'Planificación 2026-1'!W:W,C165,'Planificación 2026-1'!H:H,"T3"))&gt;0,"P36"," ")</f>
        <v xml:space="preserve"> </v>
      </c>
      <c r="AN165" s="108" t="str">
        <f>IF(SUM(COUNTIFS('Planificación 2026-1'!F:F,"FILIAL",'Planificación 2026-1'!W:W,C165,'Planificación 2026-1'!H:H,"T2"))&gt;0,"P37"," ")</f>
        <v xml:space="preserve"> </v>
      </c>
      <c r="AO165" s="108" t="str">
        <f>IF(SUM(COUNTIFS('Planificación 2026-1'!F:F,"FILIAL",'Planificación 2026-1'!W:W,C165,'Planificación 2026-1'!H:H,"AE"))&gt;0,"P38"," ")</f>
        <v xml:space="preserve"> </v>
      </c>
      <c r="AP165" s="108" t="str">
        <f>IF(SUM(COUNTIFS('Planificación 2026-1'!F:F,"FILIAL",'Planificación 2026-1'!W:W,C165,'Planificación 2026-1'!H:H,"T4"))&gt;0,"P55"," ")</f>
        <v xml:space="preserve"> </v>
      </c>
      <c r="AQ165" s="108" t="str">
        <f>IF(SUM(COUNTIFS('Planificación 2026-1'!F:F,"SUNAMPE",'Planificación 2026-1'!W:W,C165,'Planificación 2026-1'!H:H,"AF"))&gt;0," P01"," ")</f>
        <v xml:space="preserve"> </v>
      </c>
      <c r="AR165" s="108" t="str">
        <f>IF(SUM(COUNTIFS('Planificación 2026-1'!F:F,"SUNAMPE",'Planificación 2026-1'!W:W,C165,'Planificación 2026-1'!H:H,"EN"))&gt;0,"P02"," ")</f>
        <v xml:space="preserve"> </v>
      </c>
      <c r="AS165" s="108" t="str">
        <f>IF(SUM(COUNTIFS('Planificación 2026-1'!F:F,"SUNAMPE",'Planificación 2026-1'!W:W,C165,'Planificación 2026-1'!H:H,"IS"))&gt;0,"P03"," ")</f>
        <v xml:space="preserve"> </v>
      </c>
      <c r="AT165" s="108" t="str">
        <f>IF(SUM(COUNTIFS('Planificación 2026-1'!F:F,"SUNAMPE",'Planificación 2026-1'!W:W,C165,'Planificación 2026-1'!H:H,"PS"))&gt;0,"P04"," ")</f>
        <v xml:space="preserve"> </v>
      </c>
      <c r="AU165" s="108"/>
      <c r="AV165" s="108" t="str">
        <f>IF(SUM(COUNTIFS('Planificación 2026-1'!F:F,"SUNAMPE",'Planificación 2026-1'!W:W,C165,'Planificación 2026-1'!H:H,"IN"))&gt;0,"P06"," ")</f>
        <v xml:space="preserve"> </v>
      </c>
      <c r="AW165" s="108" t="str">
        <f>IF(SUM(COUNTIFS('Planificación 2026-1'!F:F,"SUNAMPE",'Planificación 2026-1'!W:W,C165,'Planificación 2026-1'!H:H,"CA"))&gt;0,"P07"," ")</f>
        <v xml:space="preserve"> </v>
      </c>
      <c r="AX165" s="108" t="str">
        <f>IF(SUM(COUNTIFS('Planificación 2026-1'!F:F,"SUNAMPE",'Planificación 2026-1'!W:W,C165,'Planificación 2026-1'!H:H,"DE"))&gt;0,"P08"," ")</f>
        <v xml:space="preserve"> </v>
      </c>
      <c r="AY165" s="108" t="str">
        <f>IF(SUM(COUNTIFS('Planificación 2026-1'!F:F,"SUNAMPE",'Planificación 2026-1'!W:W,C165,'Planificación 2026-1'!H:H,"OB"))&gt;0,"P09"," ")</f>
        <v xml:space="preserve"> </v>
      </c>
      <c r="AZ165" s="108" t="str">
        <f>IF(SUM(COUNTIFS('Planificación 2026-1'!F:F,"SUNAMPE",'Planificación 2026-1'!W:W,C165,'Planificación 2026-1'!H:H,"MH"))&gt;0,"P31"," ")</f>
        <v xml:space="preserve"> </v>
      </c>
      <c r="BA165" s="108" t="str">
        <f>IF(SUM(COUNTIFS('Planificación 2026-1'!F:F,"SUNAMPE",'Planificación 2026-1'!W:W,C165,'Planificación 2026-1'!H:H,"IC"))&gt;0,"P32"," ")</f>
        <v xml:space="preserve"> </v>
      </c>
      <c r="BB165" s="108" t="str">
        <f>IF(SUM(COUNTIFS('Planificación 2026-1'!F:F,"SUNAMPE",'Planificación 2026-1'!W:W,C165,'Planificación 2026-1'!H:H,"AR"))&gt;0,"P34"," ")</f>
        <v xml:space="preserve"> </v>
      </c>
      <c r="BC165" s="108" t="str">
        <f>IF(SUM(COUNTIFS('Planificación 2026-1'!F:F,"SUNAMPE",'Planificación 2026-1'!W:W,C165,'Planificación 2026-1'!H:H,"T1"))&gt;0,"P35"," ")</f>
        <v xml:space="preserve"> </v>
      </c>
      <c r="BD165" s="108" t="str">
        <f>IF(SUM(COUNTIFS('Planificación 2026-1'!F:F,"SUNAMPE",'Planificación 2026-1'!W:W,C165,'Planificación 2026-1'!H:H,"T3"))&gt;0,"P36"," ")</f>
        <v xml:space="preserve"> </v>
      </c>
      <c r="BE165" s="108" t="str">
        <f>IF(SUM(COUNTIFS('Planificación 2026-1'!F:F,"SUNAMPE",'Planificación 2026-1'!W:W,C165,'Planificación 2026-1'!H:H,"T2"))&gt;0,"P37"," ")</f>
        <v xml:space="preserve"> </v>
      </c>
      <c r="BF165" s="108" t="str">
        <f>IF(SUM(COUNTIFS('Planificación 2026-1'!F:F,"SUNAMPE",'Planificación 2026-1'!W:W,C165,'Planificación 2026-1'!H:H,"AE"))&gt;0,"P38"," ")</f>
        <v xml:space="preserve"> </v>
      </c>
      <c r="BG165" s="108" t="str">
        <f>IF(SUM(COUNTIFS('Planificación 2026-1'!F:F,"SUNAMPE",'Planificación 2026-1'!W:W,C165,'Planificación 2026-1'!H:H,"T4"))&gt;0,"P55"," ")</f>
        <v xml:space="preserve"> </v>
      </c>
      <c r="BH165" s="108" t="str">
        <f>IF(SUM(COUNTIFS('Planificación 2026-1'!F:F,"HUAURA",'Planificación 2026-1'!W:W,C165,'Planificación 2026-1'!H:H,"AF"))&gt;0," P01"," ")</f>
        <v xml:space="preserve"> </v>
      </c>
      <c r="BI165" s="108" t="str">
        <f>IF(SUM(COUNTIFS('Planificación 2026-1'!F:F,"HUAURA",'Planificación 2026-1'!W:W,C165,'Planificación 2026-1'!H:H,"EN"))&gt;0,"P02"," ")</f>
        <v xml:space="preserve"> </v>
      </c>
      <c r="BJ165" s="108" t="str">
        <f>IF(SUM(COUNTIFS('Planificación 2026-1'!F:F,"HUAURA",'Planificación 2026-1'!W:W,C165,'Planificación 2026-1'!H:H,"IS"))&gt;0,"P03"," ")</f>
        <v xml:space="preserve"> </v>
      </c>
      <c r="BK165" s="108" t="str">
        <f>IF(SUM(COUNTIFS('Planificación 2026-1'!F:F,"HUAURA",'Planificación 2026-1'!W:W,C165,'Planificación 2026-1'!H:H,"PS"))&gt;0,"P04"," ")</f>
        <v xml:space="preserve"> </v>
      </c>
      <c r="BL165" s="108"/>
      <c r="BM165" s="108" t="str">
        <f>IF(SUM(COUNTIFS('Planificación 2026-1'!F:F,"HUAURA",'Planificación 2026-1'!W:W,C165,'Planificación 2026-1'!H:H,"IN"))&gt;0,"P06"," ")</f>
        <v xml:space="preserve"> </v>
      </c>
      <c r="BN165" s="108" t="str">
        <f>IF(SUM(COUNTIFS('Planificación 2026-1'!F:F,"HUAURA",'Planificación 2026-1'!W:W,C165,'Planificación 2026-1'!H:H,"CA"))&gt;0,"P07"," ")</f>
        <v xml:space="preserve"> </v>
      </c>
      <c r="BO165" s="108" t="str">
        <f>IF(SUM(COUNTIFS('Planificación 2026-1'!F:F,"HUAURA",'Planificación 2026-1'!W:W,C165,'Planificación 2026-1'!H:H,"DE"))&gt;0,"P08"," ")</f>
        <v xml:space="preserve"> </v>
      </c>
      <c r="BP165" s="108" t="str">
        <f>IF(SUM(COUNTIFS('Planificación 2026-1'!F:F,"HUAURA",'Planificación 2026-1'!W:W,C165,'Planificación 2026-1'!H:H,"OB"))&gt;0,"P09"," ")</f>
        <v xml:space="preserve"> </v>
      </c>
      <c r="BQ165" s="108" t="str">
        <f>IF(SUM(COUNTIFS('Planificación 2026-1'!F:F,"HUAURA",'Planificación 2026-1'!W:W,C165,'Planificación 2026-1'!H:H,"MH"))&gt;0,"P31"," ")</f>
        <v xml:space="preserve"> </v>
      </c>
      <c r="BR165" s="108" t="str">
        <f>IF(SUM(COUNTIFS('Planificación 2026-1'!F:F,"HUAURA",'Planificación 2026-1'!W:W,C165,'Planificación 2026-1'!H:H,"IC"))&gt;0,"P32"," ")</f>
        <v xml:space="preserve"> </v>
      </c>
      <c r="BS165" s="108" t="str">
        <f>IF(SUM(COUNTIFS('Planificación 2026-1'!F:F,"HUAURA",'Planificación 2026-1'!W:W,C165,'Planificación 2026-1'!H:H,"AR"))&gt;0,"P34"," ")</f>
        <v xml:space="preserve"> </v>
      </c>
      <c r="BT165" s="108" t="str">
        <f>IF(SUM(COUNTIFS('Planificación 2026-1'!F:F,"HUAURA",'Planificación 2026-1'!W:W,C165,'Planificación 2026-1'!H:H,"T1"))&gt;0,"P35"," ")</f>
        <v xml:space="preserve"> </v>
      </c>
      <c r="BU165" s="108" t="str">
        <f>IF(SUM(COUNTIFS('Planificación 2026-1'!F:F,"HUAURA",'Planificación 2026-1'!W:W,C165,'Planificación 2026-1'!H:H,"T3"))&gt;0,"P36"," ")</f>
        <v xml:space="preserve"> </v>
      </c>
      <c r="BV165" s="108" t="str">
        <f>IF(SUM(COUNTIFS('Planificación 2026-1'!F:F,"HUAURA",'Planificación 2026-1'!W:W,C165,'Planificación 2026-1'!H:H,"T2"))&gt;0,"P37"," ")</f>
        <v xml:space="preserve"> </v>
      </c>
      <c r="BW165" s="108" t="str">
        <f>IF(SUM(COUNTIFS('Planificación 2026-1'!F:F,"HUAURA",'Planificación 2026-1'!W:W,C165,'Planificación 2026-1'!H:H,"AE"))&gt;0,"P38"," ")</f>
        <v xml:space="preserve"> </v>
      </c>
      <c r="BX165" s="108" t="str">
        <f>IF(SUM(COUNTIFS('Planificación 2026-1'!F:F,"HUAURA",'Planificación 2026-1'!W:W,C165,'Planificación 2026-1'!H:H,"T4"))&gt;0,"P55"," ")</f>
        <v xml:space="preserve"> </v>
      </c>
      <c r="BY165" s="109">
        <f>SUMIFS('Planificación 2026-1'!R:R,'Planificación 2026-1'!W:W,C165,'Planificación 2026-1'!H:H,"AF",'Planificación 2026-1'!I:I,"&gt;2")</f>
        <v>0</v>
      </c>
      <c r="BZ165" s="109">
        <f>SUMIFS('Planificación 2026-1'!R:R,'Planificación 2026-1'!W:W,C165,'Planificación 2026-1'!H:H,"EN",'Planificación 2026-1'!I:I,"&gt;2")</f>
        <v>0</v>
      </c>
      <c r="CA165" s="109">
        <f>SUMIFS('Planificación 2026-1'!R:R,'Planificación 2026-1'!W:W,C165,'Planificación 2026-1'!H:H,"IS",'Planificación 2026-1'!I:I,"&gt;2")</f>
        <v>0</v>
      </c>
      <c r="CB165" s="109">
        <f>SUMIFS('Planificación 2026-1'!R:R,'Planificación 2026-1'!W:W,C165,'Planificación 2026-1'!H:H,"PS",'Planificación 2026-1'!I:I,"&gt;2")</f>
        <v>0</v>
      </c>
      <c r="CC165" s="109">
        <f>SUMIFS('Planificación 2026-1'!R:R,'Planificación 2026-1'!W:W,C165,'Planificación 2026-1'!H:H,"IN",'Planificación 2026-1'!I:I,"&gt;2")</f>
        <v>0</v>
      </c>
      <c r="CD165" s="109">
        <f>SUMIFS('Planificación 2026-1'!R:R,'Planificación 2026-1'!W:W,C165,'Planificación 2026-1'!H:H,"CA",'Planificación 2026-1'!I:I,"&gt;2")</f>
        <v>0</v>
      </c>
      <c r="CE165" s="109">
        <f>SUMIFS('Planificación 2026-1'!R:R,'Planificación 2026-1'!W:W,C165,'Planificación 2026-1'!H:H,"DE",'Planificación 2026-1'!I:I,"&gt;2")</f>
        <v>0</v>
      </c>
      <c r="CF165" s="109">
        <f>SUMIFS('Planificación 2026-1'!R:R,'Planificación 2026-1'!W:W,C165,'Planificación 2026-1'!H:H,"OB",'Planificación 2026-1'!I:I,"&gt;2")</f>
        <v>0</v>
      </c>
      <c r="CG165" s="109">
        <f>SUMIFS('Planificación 2026-1'!R:R,'Planificación 2026-1'!W:W,C165,'Planificación 2026-1'!H:H,"MH",'Planificación 2026-1'!I:I,"&gt;2")</f>
        <v>0</v>
      </c>
      <c r="CH165" s="109">
        <f>SUMIFS('Planificación 2026-1'!R:R,'Planificación 2026-1'!W:W,C165,'Planificación 2026-1'!H:H,"IC",'Planificación 2026-1'!I:I,"&gt;2")</f>
        <v>0</v>
      </c>
      <c r="CI165" s="109">
        <f>SUMIFS('Planificación 2026-1'!R:R,'Planificación 2026-1'!W:W,C165,'Planificación 2026-1'!H:H,"AR",'Planificación 2026-1'!I:I,"&gt;2")</f>
        <v>0</v>
      </c>
      <c r="CJ165" s="109">
        <f>SUMIFS('Planificación 2026-1'!R:R,'Planificación 2026-1'!W:W,C165,'Planificación 2026-1'!H:H,"T1",'Planificación 2026-1'!I:I,"&gt;2")</f>
        <v>0</v>
      </c>
      <c r="CK165" s="109">
        <f>SUMIFS('Planificación 2026-1'!R:R,'Planificación 2026-1'!W:W,C165,'Planificación 2026-1'!H:H,"T3",'Planificación 2026-1'!I:I,"&gt;2")</f>
        <v>0</v>
      </c>
      <c r="CL165" s="109">
        <f>SUMIFS('Planificación 2026-1'!R:R,'Planificación 2026-1'!W:W,C165,'Planificación 2026-1'!H:H,"T2",'Planificación 2026-1'!I:I,"&gt;2")</f>
        <v>0</v>
      </c>
      <c r="CM165" s="109">
        <f>SUMIFS('Planificación 2026-1'!R:R,'Planificación 2026-1'!W:W,C165,'Planificación 2026-1'!H:H,"AE",'Planificación 2026-1'!I:I,"&gt;2")</f>
        <v>0</v>
      </c>
      <c r="CN165" s="109">
        <f>SUMIFS('Planificación 2026-1'!R:R,'Planificación 2026-1'!W:W,C165,'Planificación 2026-1'!H:H,"T4",'Planificación 2026-1'!I:I,"&gt;2")</f>
        <v>0</v>
      </c>
      <c r="CO165" s="109">
        <f>SUMIFS('Planificación 2026-1'!R:R,'Planificación 2026-1'!W:W,C165,'Planificación 2026-1'!H:H,"AF",'Planificación 2026-1'!I:I,"&lt;3")</f>
        <v>0</v>
      </c>
      <c r="CP165" s="109">
        <f>SUMIFS('Planificación 2026-1'!R:R,'Planificación 2026-1'!W:W,C165,'Planificación 2026-1'!H:H,"EN",'Planificación 2026-1'!I:I,"&lt;3")</f>
        <v>0</v>
      </c>
      <c r="CQ165" s="109">
        <f>SUMIFS('Planificación 2026-1'!R:R,'Planificación 2026-1'!W:W,C165,'Planificación 2026-1'!H:H,"IS",'Planificación 2026-1'!I:I,"&lt;3")</f>
        <v>0</v>
      </c>
      <c r="CR165" s="109">
        <f>SUMIFS('Planificación 2026-1'!R:R,'Planificación 2026-1'!W:W,C165,'Planificación 2026-1'!H:H,"PS",'Planificación 2026-1'!I:I,"&lt;3")</f>
        <v>0</v>
      </c>
      <c r="CS165" s="109">
        <f>SUMIFS('Planificación 2026-1'!R:R,'Planificación 2026-1'!W:W,C165,'Planificación 2026-1'!H:H,"IN",'Planificación 2026-1'!I:I,"&lt;3")</f>
        <v>0</v>
      </c>
      <c r="CT165" s="109">
        <f>SUMIFS('Planificación 2026-1'!R:R,'Planificación 2026-1'!W:W,C165,'Planificación 2026-1'!H:H,"CA",'Planificación 2026-1'!I:I,"&lt;3")</f>
        <v>0</v>
      </c>
      <c r="CU165" s="109">
        <f>SUMIFS('Planificación 2026-1'!R:R,'Planificación 2026-1'!W:W,C165,'Planificación 2026-1'!H:H,"DE",'Planificación 2026-1'!I:I,"&lt;3")</f>
        <v>0</v>
      </c>
      <c r="CV165" s="109">
        <f>SUMIFS('Planificación 2026-1'!R:R,'Planificación 2026-1'!W:W,C165,'Planificación 2026-1'!H:H,"OB",'Planificación 2026-1'!I:I,"&lt;3")</f>
        <v>0</v>
      </c>
      <c r="CW165" s="109">
        <f>SUMIFS('Planificación 2026-1'!R:R,'Planificación 2026-1'!W:W,C165,'Planificación 2026-1'!H:H,"MH",'Planificación 2026-1'!I:I,"&lt;3")</f>
        <v>0</v>
      </c>
      <c r="CX165" s="109">
        <f>SUMIFS('Planificación 2026-1'!R:R,'Planificación 2026-1'!W:W,C165,'Planificación 2026-1'!H:H,"IC",'Planificación 2026-1'!I:I,"&lt;3")</f>
        <v>0</v>
      </c>
      <c r="CY165" s="109">
        <f>SUMIFS('Planificación 2026-1'!R:R,'Planificación 2026-1'!W:W,C165,'Planificación 2026-1'!H:H,"AR",'Planificación 2026-1'!I:I,"&lt;3")</f>
        <v>0</v>
      </c>
      <c r="CZ165" s="109">
        <f>SUMIFS('Planificación 2026-1'!R:R,'Planificación 2026-1'!W:W,C165,'Planificación 2026-1'!H:H,"T1",'Planificación 2026-1'!I:I,"&lt;3")</f>
        <v>0</v>
      </c>
      <c r="DA165" s="109">
        <f>SUMIFS('Planificación 2026-1'!R:R,'Planificación 2026-1'!W:W,C165,'Planificación 2026-1'!H:H,"T3",'Planificación 2026-1'!I:I,"&lt;3")</f>
        <v>0</v>
      </c>
      <c r="DB165" s="109">
        <f>SUMIFS('Planificación 2026-1'!R:R,'Planificación 2026-1'!W:W,C165,'Planificación 2026-1'!H:H,"T2",'Planificación 2026-1'!I:I,"&lt;3")</f>
        <v>0</v>
      </c>
      <c r="DC165" s="109">
        <f>SUMIFS('Planificación 2026-1'!R:R,'Planificación 2026-1'!W:W,C165,'Planificación 2026-1'!H:H,"AE",'Planificación 2026-1'!I:I,"&lt;3")</f>
        <v>0</v>
      </c>
      <c r="DD165" s="109">
        <f>SUMIFS('Planificación 2026-1'!R:R,'Planificación 2026-1'!W:W,C165,'Planificación 2026-1'!H:H,"T4",'Planificación 2026-1'!I:I,"&lt;3")</f>
        <v>0</v>
      </c>
      <c r="DE165" s="108" t="str">
        <f t="shared" si="27"/>
        <v/>
      </c>
      <c r="DF165" s="41">
        <f>IF(C165="","",SUMIFS('Planificación 2026-1'!R:R,'Planificación 2026-1'!W:W,C165,'Planificación 2026-1'!F:F,"PRINCIPAL",'Planificación 2026-1'!X:X,"VIRTUAL"))</f>
        <v>0</v>
      </c>
      <c r="DG165" s="41">
        <f>IF(C165="","",SUMIFS('Planificación 2026-1'!R:R,'Planificación 2026-1'!W:W,C165,'Planificación 2026-1'!F:F,"PRINCIPAL",'Planificación 2026-1'!X:X,"PRESENCIAL"))</f>
        <v>0</v>
      </c>
      <c r="DH165" s="41">
        <f>IF(C165="","",SUMIFS('Planificación 2026-1'!R:R,'Planificación 2026-1'!W:W,C165,'Planificación 2026-1'!F:F,"PRINCIPAL",'Planificación 2026-1'!X:X,"HIBRIDO PRESENCIAL"))</f>
        <v>0</v>
      </c>
      <c r="DI165" s="108" t="str">
        <f t="shared" si="28"/>
        <v/>
      </c>
      <c r="DJ165" s="108">
        <f>IF(C165="","",SUMIFS('Planificación 2026-1'!R:R,'Planificación 2026-1'!W:W,C165,'Planificación 2026-1'!F:F,"FILIAL",'Planificación 2026-1'!X:X,"VIRTUAL"))</f>
        <v>0</v>
      </c>
      <c r="DK165" s="110">
        <f>IF(C165="","",SUMIFS('Planificación 2026-1'!R:R,'Planificación 2026-1'!W:W,C165,'Planificación 2026-1'!F:F,"FILIAL",'Planificación 2026-1'!X:X,"PRESENCIAL"))</f>
        <v>0</v>
      </c>
      <c r="DL165" s="61">
        <f>IF(C165="","",SUMIFS('Planificación 2026-1'!R:R,'Planificación 2026-1'!W:W,C165,'Planificación 2026-1'!F:F,"FILIAL",'Planificación 2026-1'!X:X,"HIBRIDO PRESENCIAL"))</f>
        <v>0</v>
      </c>
      <c r="DM165" s="111" t="str">
        <f t="shared" si="29"/>
        <v/>
      </c>
      <c r="DN165" s="108">
        <f>IF(C165="","",SUMIFS('Planificación 2026-1'!R:R,'Planificación 2026-1'!W:W,C165,'Planificación 2026-1'!F:F,"SUNAMPE",'Planificación 2026-1'!X:X,"VIRTUAL"))</f>
        <v>0</v>
      </c>
      <c r="DO165" s="61">
        <f>IF(C165="","",SUMIFS('Planificación 2026-1'!R:R,'Planificación 2026-1'!W:W,C165,'Planificación 2026-1'!F:F,"SUNAMPE",'Planificación 2026-1'!X:X,"PRESENCIAL"))</f>
        <v>0</v>
      </c>
      <c r="DP165" s="111" t="str">
        <f t="shared" si="30"/>
        <v/>
      </c>
      <c r="DQ165" s="108">
        <f>IF(C165="","",SUMIFS('Planificación 2026-1'!R:R,'Planificación 2026-1'!W:W,C165,'Planificación 2026-1'!F:F,"HUAURA",'Planificación 2026-1'!X:X,"VIRTUAL"))</f>
        <v>0</v>
      </c>
      <c r="DR165" s="61">
        <f>IF(C165="","",SUMIFS('Planificación 2026-1'!R:R,'Planificación 2026-1'!W:W,C165,'Planificación 2026-1'!F:F,"HUAURA",'Planificación 2026-1'!X:X,"PRESENCIAL"))</f>
        <v>0</v>
      </c>
      <c r="DS165" s="76">
        <f>SUMIFS('Planificación 2026-1'!R:R,'Planificación 2026-1'!W:W,C165,'Planificación 2026-1'!F:F,"PRINCIPAL",'Planificación 2026-1'!X:X,"VIRTUAL",'Planificación 2026-1'!I:I,"&gt;2")</f>
        <v>0</v>
      </c>
      <c r="DT165" s="76">
        <f>SUMIFS('Planificación 2026-1'!R:R,'Planificación 2026-1'!W:W,C165,'Planificación 2026-1'!F:F,"PRINCIPAL",'Planificación 2026-1'!X:X,"&lt;&gt;VIRTUAL",'Planificación 2026-1'!I:I,"&gt;2")</f>
        <v>0</v>
      </c>
      <c r="DU165" s="76">
        <f>SUMIFS('Planificación 2026-1'!R:R,'Planificación 2026-1'!W:W,C165,'Planificación 2026-1'!F:F,"SUNAMPE",'Planificación 2026-1'!X:X,"VIRTUAL",'Planificación 2026-1'!I:I,"&gt;2")</f>
        <v>0</v>
      </c>
      <c r="DV165" s="76">
        <f>SUMIFS('Planificación 2026-1'!R:R,'Planificación 2026-1'!W:W,C165,'Planificación 2026-1'!F:F,"SUNAMPE",'Planificación 2026-1'!X:X,"&lt;&gt;VIRTUAL",'Planificación 2026-1'!I:I,"&gt;2")</f>
        <v>0</v>
      </c>
      <c r="DW165" s="76">
        <f>SUMIFS('Planificación 2026-1'!R:R,'Planificación 2026-1'!W:W,C165,'Planificación 2026-1'!F:F,"FILIAL",'Planificación 2026-1'!X:X,"VIRTUAL",'Planificación 2026-1'!I:I,"&gt;2")</f>
        <v>0</v>
      </c>
      <c r="DX165" s="76">
        <f>SUMIFS('Planificación 2026-1'!R:R,'Planificación 2026-1'!W:W,C165,'Planificación 2026-1'!F:F,"FILIAL",'Planificación 2026-1'!X:X,"&lt;&gt;VIRTUAL",'Planificación 2026-1'!I:I,"&gt;2")</f>
        <v>0</v>
      </c>
      <c r="DY165" s="76">
        <f>SUMIFS('Planificación 2026-1'!R:R,'Planificación 2026-1'!W:W,C165,'Planificación 2026-1'!F:F,"PORUMA",'Planificación 2026-1'!X:X,"VIRTUAL",'Planificación 2026-1'!I:I,"&gt;2")</f>
        <v>0</v>
      </c>
      <c r="DZ165" s="76">
        <f>SUMIFS('Planificación 2026-1'!R:R,'Planificación 2026-1'!W:W,C165,'Planificación 2026-1'!F:F,"PORUMA",'Planificación 2026-1'!X:X,"&lt;&gt;VIRTUAL",'Planificación 2026-1'!I:I,"&gt;2")</f>
        <v>0</v>
      </c>
      <c r="EA165" s="76">
        <f>SUMIFS('Planificación 2026-1'!R:R,'Planificación 2026-1'!W:W,C165,'Planificación 2026-1'!F:F,"HUAURA",'Planificación 2026-1'!X:X,"VIRTUAL",'Planificación 2026-1'!I:I,"&gt;2")</f>
        <v>0</v>
      </c>
      <c r="EB165" s="76">
        <f>SUMIFS('Planificación 2026-1'!R:R,'Planificación 2026-1'!W:W,C165,'Planificación 2026-1'!F:F,"HUAURA",'Planificación 2026-1'!X:X,"&lt;&gt;VIRTUAL",'Planificación 2026-1'!I:I,"&gt;2")</f>
        <v>0</v>
      </c>
      <c r="EC165" s="76">
        <f>SUMIFS('Planificación 2026-1'!R:R,'Planificación 2026-1'!W:W,C165,'Planificación 2026-1'!F:F,"PRINCIPAL",'Planificación 2026-1'!X:X,"VIRTUAL",'Planificación 2026-1'!I:I,"&lt;3")</f>
        <v>0</v>
      </c>
      <c r="ED165" s="76">
        <f>SUMIFS('Planificación 2026-1'!R:R,'Planificación 2026-1'!W:W,C165,'Planificación 2026-1'!F:F,"PRINCIPAL",'Planificación 2026-1'!X:X,"&lt;&gt;VIRTUAL",'Planificación 2026-1'!I:I,"&lt;3")</f>
        <v>0</v>
      </c>
      <c r="EE165" s="76">
        <f>SUMIFS('Planificación 2026-1'!R:R,'Planificación 2026-1'!W:W,C165,'Planificación 2026-1'!F:F,"SUNAMPE",'Planificación 2026-1'!X:X,"VIRTUAL",'Planificación 2026-1'!I:I,"&lt;3")</f>
        <v>0</v>
      </c>
      <c r="EF165" s="76">
        <f>SUMIFS('Planificación 2026-1'!R:R,'Planificación 2026-1'!W:W,C165,'Planificación 2026-1'!F:F,"SUNAMPE",'Planificación 2026-1'!X:X,"&lt;&gt;VIRTUAL",'Planificación 2026-1'!I:I,"&lt;3")</f>
        <v>0</v>
      </c>
      <c r="EG165" s="76">
        <f>SUMIFS('Planificación 2026-1'!R:R,'Planificación 2026-1'!W:W,C165,'Planificación 2026-1'!F:F,"FILIAL",'Planificación 2026-1'!X:X,"VIRTUAL",'Planificación 2026-1'!I:I,"&lt;3")</f>
        <v>0</v>
      </c>
      <c r="EH165" s="76">
        <f>SUMIFS('Planificación 2026-1'!R:R,'Planificación 2026-1'!W:W,C165,'Planificación 2026-1'!F:F,"FILIAL",'Planificación 2026-1'!X:X,"&lt;&gt;VIRTUAL",'Planificación 2026-1'!I:I,"&lt;3")</f>
        <v>0</v>
      </c>
      <c r="EI165" s="76">
        <f>SUMIFS('Planificación 2026-1'!R:R,'Planificación 2026-1'!W:W,C165,'Planificación 2026-1'!F:F,"PORUMA",'Planificación 2026-1'!X:X,"VIRTUAL",'Planificación 2026-1'!I:I,"&lt;3")</f>
        <v>0</v>
      </c>
      <c r="EJ165" s="76">
        <f>SUMIFS('Planificación 2026-1'!R:R,'Planificación 2026-1'!W:W,C165,'Planificación 2026-1'!F:F,"PORUMA",'Planificación 2026-1'!X:X,"&lt;&gt;VIRTUAL",'Planificación 2026-1'!I:I,"&lt;3")</f>
        <v>0</v>
      </c>
      <c r="EK165" s="76">
        <f>SUMIFS('Planificación 2026-1'!R:R,'Planificación 2026-1'!W:W,C165,'Planificación 2026-1'!F:F,"HUAURA",'Planificación 2026-1'!X:X,"VIRTUAL",'Planificación 2026-1'!I:I,"&lt;3")</f>
        <v>0</v>
      </c>
      <c r="EL165" s="76">
        <f>SUMIFS('Planificación 2026-1'!R:R,'Planificación 2026-1'!W:W,C165,'Planificación 2026-1'!F:F,"HUAURA",'Planificación 2026-1'!X:X,"&lt;&gt;VIRTUAL",'Planificación 2026-1'!I:I,"&lt;3")</f>
        <v>0</v>
      </c>
      <c r="EM165" s="76"/>
      <c r="EN165" s="76">
        <f t="shared" si="23"/>
        <v>0</v>
      </c>
      <c r="EO165" s="76">
        <f t="shared" si="24"/>
        <v>0</v>
      </c>
      <c r="EP165" s="76" t="b">
        <f t="shared" si="25"/>
        <v>1</v>
      </c>
      <c r="EQ165" s="76" t="str">
        <f t="shared" si="26"/>
        <v/>
      </c>
      <c r="ER165" s="76" t="str">
        <f t="shared" si="31"/>
        <v>PRESENCIAL</v>
      </c>
    </row>
    <row r="166" spans="1:148" hidden="1">
      <c r="A166" s="83"/>
      <c r="B166" s="119">
        <v>163</v>
      </c>
      <c r="C166" s="115" t="s">
        <v>338</v>
      </c>
      <c r="D166" s="112">
        <f>SUMIF('Planificación 2026-1'!W:W,C166,'Planificación 2026-1'!R:R)</f>
        <v>0</v>
      </c>
      <c r="E166" s="114" t="s">
        <v>173</v>
      </c>
      <c r="F166" s="115" t="s">
        <v>171</v>
      </c>
      <c r="G166" s="115" t="s">
        <v>13</v>
      </c>
      <c r="H166" s="115" t="s">
        <v>122</v>
      </c>
      <c r="I166" s="107" t="str">
        <f>IF(SUM(COUNTIFS('Planificación 2026-1'!F:F,"PRINCIPAL",'Planificación 2026-1'!W:W,C166,'Planificación 2026-1'!H:H,"AF"))&gt;0,"P01"," ")</f>
        <v xml:space="preserve"> </v>
      </c>
      <c r="J166" s="108" t="str">
        <f>IF(SUM(COUNTIFS('Planificación 2026-1'!F:F,"PRINCIPAL",'Planificación 2026-1'!W:W,C166,'Planificación 2026-1'!H:H,"EN"))&gt;0,"P02"," ")</f>
        <v xml:space="preserve"> </v>
      </c>
      <c r="K166" s="108" t="str">
        <f>IF(SUM(COUNTIFS('Planificación 2026-1'!F:F,"PRINCIPAL",'Planificación 2026-1'!W:W,C166,'Planificación 2026-1'!H:H,"IS"))&gt;0,"P03"," ")</f>
        <v xml:space="preserve"> </v>
      </c>
      <c r="L166" s="108" t="str">
        <f>IF(SUM(COUNTIFS('Planificación 2026-1'!F:F,"PRINCIPAL",'Planificación 2026-1'!W:W,C166,'Planificación 2026-1'!H:H,"PS"))&gt;0,"P04"," ")</f>
        <v xml:space="preserve"> </v>
      </c>
      <c r="M166" s="108"/>
      <c r="N166" s="108" t="str">
        <f>IF(SUM(COUNTIFS('Planificación 2026-1'!F:F,"PRINCIPAL",'Planificación 2026-1'!W:W,C166,'Planificación 2026-1'!H:H,"IN"))&gt;0,"P06"," ")</f>
        <v xml:space="preserve"> </v>
      </c>
      <c r="O166" s="108" t="str">
        <f>IF(SUM(COUNTIFS('Planificación 2026-1'!F:F,"PRINCIPAL",'Planificación 2026-1'!W:W,C166,'Planificación 2026-1'!H:H,"CA"))&gt;0,"P07"," ")</f>
        <v xml:space="preserve"> </v>
      </c>
      <c r="P166" s="108" t="str">
        <f>IF(SUM(COUNTIFS('Planificación 2026-1'!F:F,"PRINCIPAL",'Planificación 2026-1'!W:W,C166,'Planificación 2026-1'!H:H,"DE"))&gt;0,"P08"," ")</f>
        <v xml:space="preserve"> </v>
      </c>
      <c r="Q166" s="108" t="str">
        <f>IF(SUM(COUNTIFS('Planificación 2026-1'!F:F,"PRINCIPAL",'Planificación 2026-1'!W:W,C166,'Planificación 2026-1'!H:H,"OB"))&gt;0,"P09"," ")</f>
        <v xml:space="preserve"> </v>
      </c>
      <c r="R166" s="108" t="str">
        <f>IF(SUM(COUNTIFS('Planificación 2026-1'!F:F,"PRINCIPAL",'Planificación 2026-1'!W:W,C166,'Planificación 2026-1'!H:H,"MH"))&gt;0,"P31"," ")</f>
        <v xml:space="preserve"> </v>
      </c>
      <c r="S166" s="108" t="str">
        <f>IF(SUM(COUNTIFS('Planificación 2026-1'!F:F,"PRINCIPAL",'Planificación 2026-1'!W:W,C166,'Planificación 2026-1'!H:H,"IC"))&gt;0,"P32"," ")</f>
        <v xml:space="preserve"> </v>
      </c>
      <c r="T166" s="108" t="str">
        <f>IF(SUM(COUNTIFS('Planificación 2026-1'!F:F,"PRINCIPAL",'Planificación 2026-1'!W:W,C166,'Planificación 2026-1'!H:H,"AR"))&gt;0,"P34"," ")</f>
        <v xml:space="preserve"> </v>
      </c>
      <c r="U166" s="108" t="str">
        <f>IF(SUM(COUNTIFS('Planificación 2026-1'!F:F,"PRINCIPAL",'Planificación 2026-1'!W:W,C166,'Planificación 2026-1'!H:H,"T1"))&gt;0,"P35"," ")</f>
        <v xml:space="preserve"> </v>
      </c>
      <c r="V166" s="108" t="str">
        <f>IF(SUM(COUNTIFS('Planificación 2026-1'!F:F,"PRINCIPAL",'Planificación 2026-1'!W:W,C166,'Planificación 2026-1'!H:H,"T3"))&gt;0,"P36"," ")</f>
        <v xml:space="preserve"> </v>
      </c>
      <c r="W166" s="108" t="str">
        <f>IF(SUM(COUNTIFS('Planificación 2026-1'!F:F,"PRINCIPAL",'Planificación 2026-1'!W:W,C166,'Planificación 2026-1'!H:H,"T2"))&gt;0,"P37"," ")</f>
        <v xml:space="preserve"> </v>
      </c>
      <c r="X166" s="108" t="str">
        <f>IF(SUM(COUNTIFS('Planificación 2026-1'!F:F,"PRINCIPAL",'Planificación 2026-1'!W:W,C166,'Planificación 2026-1'!H:H,"AE"))&gt;0,"P38"," ")</f>
        <v xml:space="preserve"> </v>
      </c>
      <c r="Y166" s="108" t="str">
        <f>IF(SUM(COUNTIFS('Planificación 2026-1'!F:F,"PRINCIPAL",'Planificación 2026-1'!W:W,C166,'Planificación 2026-1'!H:H,"T4"))&gt;0,"P55"," ")</f>
        <v xml:space="preserve"> </v>
      </c>
      <c r="Z166" s="108" t="str">
        <f>IF(SUM(COUNTIFS('Planificación 2026-1'!F:F,"FILIAL",'Planificación 2026-1'!W:W,C166,'Planificación 2026-1'!H:H,"AF"))&gt;0," P01"," ")</f>
        <v xml:space="preserve"> </v>
      </c>
      <c r="AA166" s="108" t="str">
        <f>IF(SUM(COUNTIFS('Planificación 2026-1'!F:F,"FILIAL",'Planificación 2026-1'!W:W,C166,'Planificación 2026-1'!H:H,"EN"))&gt;0,"P02"," ")</f>
        <v xml:space="preserve"> </v>
      </c>
      <c r="AB166" s="108" t="str">
        <f>IF(SUM(COUNTIFS('Planificación 2026-1'!F:F,"FILIAL",'Planificación 2026-1'!W:W,C166,'Planificación 2026-1'!H:H,"IS"))&gt;0,"P03"," ")</f>
        <v xml:space="preserve"> </v>
      </c>
      <c r="AC166" s="108" t="str">
        <f>IF(SUM(COUNTIFS('Planificación 2026-1'!F:F,"FILIAL",'Planificación 2026-1'!W:W,C166,'Planificación 2026-1'!H:H,"PS"))&gt;0,"P04"," ")</f>
        <v xml:space="preserve"> </v>
      </c>
      <c r="AD166" s="108"/>
      <c r="AE166" s="108" t="str">
        <f>IF(SUM(COUNTIFS('Planificación 2026-1'!F:F,"FILIAL",'Planificación 2026-1'!W:W,C166,'Planificación 2026-1'!H:H,"IN"))&gt;0,"P06"," ")</f>
        <v xml:space="preserve"> </v>
      </c>
      <c r="AF166" s="108" t="str">
        <f>IF(SUM(COUNTIFS('Planificación 2026-1'!F:F,"FILIAL",'Planificación 2026-1'!W:W,C166,'Planificación 2026-1'!H:H,"CA"))&gt;0,"P07"," ")</f>
        <v xml:space="preserve"> </v>
      </c>
      <c r="AG166" s="108" t="str">
        <f>IF(SUM(COUNTIFS('Planificación 2026-1'!F:F,"FILIAL",'Planificación 2026-1'!W:W,C166,'Planificación 2026-1'!H:H,"DE"))&gt;0,"P08"," ")</f>
        <v xml:space="preserve"> </v>
      </c>
      <c r="AH166" s="108" t="str">
        <f>IF(SUM(COUNTIFS('Planificación 2026-1'!F:F,"FILIAL",'Planificación 2026-1'!W:W,C166,'Planificación 2026-1'!H:H,"OB"))&gt;0,"P09"," ")</f>
        <v xml:space="preserve"> </v>
      </c>
      <c r="AI166" s="108" t="str">
        <f>IF(SUM(COUNTIFS('Planificación 2026-1'!F:F,"FILIAL",'Planificación 2026-1'!W:W,C166,'Planificación 2026-1'!H:H,"MH"))&gt;0,"P31"," ")</f>
        <v xml:space="preserve"> </v>
      </c>
      <c r="AJ166" s="108" t="str">
        <f>IF(SUM(COUNTIFS('Planificación 2026-1'!F:F,"FILIAL",'Planificación 2026-1'!W:W,C166,'Planificación 2026-1'!H:H,"IC"))&gt;0,"P32"," ")</f>
        <v xml:space="preserve"> </v>
      </c>
      <c r="AK166" s="108" t="str">
        <f>IF(SUM(COUNTIFS('Planificación 2026-1'!F:F,"FILIAL",'Planificación 2026-1'!W:W,C166,'Planificación 2026-1'!H:H,"AR"))&gt;0,"P34"," ")</f>
        <v xml:space="preserve"> </v>
      </c>
      <c r="AL166" s="108" t="str">
        <f>IF(SUM(COUNTIFS('Planificación 2026-1'!F:F,"FILIAL",'Planificación 2026-1'!W:W,C166,'Planificación 2026-1'!H:H,"T1"))&gt;0,"P35"," ")</f>
        <v xml:space="preserve"> </v>
      </c>
      <c r="AM166" s="108" t="str">
        <f>IF(SUM(COUNTIFS('Planificación 2026-1'!F:F,"FILIAL",'Planificación 2026-1'!W:W,C166,'Planificación 2026-1'!H:H,"T3"))&gt;0,"P36"," ")</f>
        <v xml:space="preserve"> </v>
      </c>
      <c r="AN166" s="108" t="str">
        <f>IF(SUM(COUNTIFS('Planificación 2026-1'!F:F,"FILIAL",'Planificación 2026-1'!W:W,C166,'Planificación 2026-1'!H:H,"T2"))&gt;0,"P37"," ")</f>
        <v xml:space="preserve"> </v>
      </c>
      <c r="AO166" s="108" t="str">
        <f>IF(SUM(COUNTIFS('Planificación 2026-1'!F:F,"FILIAL",'Planificación 2026-1'!W:W,C166,'Planificación 2026-1'!H:H,"AE"))&gt;0,"P38"," ")</f>
        <v xml:space="preserve"> </v>
      </c>
      <c r="AP166" s="108" t="str">
        <f>IF(SUM(COUNTIFS('Planificación 2026-1'!F:F,"FILIAL",'Planificación 2026-1'!W:W,C166,'Planificación 2026-1'!H:H,"T4"))&gt;0,"P55"," ")</f>
        <v xml:space="preserve"> </v>
      </c>
      <c r="AQ166" s="108" t="str">
        <f>IF(SUM(COUNTIFS('Planificación 2026-1'!F:F,"SUNAMPE",'Planificación 2026-1'!W:W,C166,'Planificación 2026-1'!H:H,"AF"))&gt;0," P01"," ")</f>
        <v xml:space="preserve"> </v>
      </c>
      <c r="AR166" s="108" t="str">
        <f>IF(SUM(COUNTIFS('Planificación 2026-1'!F:F,"SUNAMPE",'Planificación 2026-1'!W:W,C166,'Planificación 2026-1'!H:H,"EN"))&gt;0,"P02"," ")</f>
        <v xml:space="preserve"> </v>
      </c>
      <c r="AS166" s="108" t="str">
        <f>IF(SUM(COUNTIFS('Planificación 2026-1'!F:F,"SUNAMPE",'Planificación 2026-1'!W:W,C166,'Planificación 2026-1'!H:H,"IS"))&gt;0,"P03"," ")</f>
        <v xml:space="preserve"> </v>
      </c>
      <c r="AT166" s="108" t="str">
        <f>IF(SUM(COUNTIFS('Planificación 2026-1'!F:F,"SUNAMPE",'Planificación 2026-1'!W:W,C166,'Planificación 2026-1'!H:H,"PS"))&gt;0,"P04"," ")</f>
        <v xml:space="preserve"> </v>
      </c>
      <c r="AU166" s="108"/>
      <c r="AV166" s="108" t="str">
        <f>IF(SUM(COUNTIFS('Planificación 2026-1'!F:F,"SUNAMPE",'Planificación 2026-1'!W:W,C166,'Planificación 2026-1'!H:H,"IN"))&gt;0,"P06"," ")</f>
        <v xml:space="preserve"> </v>
      </c>
      <c r="AW166" s="108" t="str">
        <f>IF(SUM(COUNTIFS('Planificación 2026-1'!F:F,"SUNAMPE",'Planificación 2026-1'!W:W,C166,'Planificación 2026-1'!H:H,"CA"))&gt;0,"P07"," ")</f>
        <v xml:space="preserve"> </v>
      </c>
      <c r="AX166" s="108" t="str">
        <f>IF(SUM(COUNTIFS('Planificación 2026-1'!F:F,"SUNAMPE",'Planificación 2026-1'!W:W,C166,'Planificación 2026-1'!H:H,"DE"))&gt;0,"P08"," ")</f>
        <v xml:space="preserve"> </v>
      </c>
      <c r="AY166" s="108" t="str">
        <f>IF(SUM(COUNTIFS('Planificación 2026-1'!F:F,"SUNAMPE",'Planificación 2026-1'!W:W,C166,'Planificación 2026-1'!H:H,"OB"))&gt;0,"P09"," ")</f>
        <v xml:space="preserve"> </v>
      </c>
      <c r="AZ166" s="108" t="str">
        <f>IF(SUM(COUNTIFS('Planificación 2026-1'!F:F,"SUNAMPE",'Planificación 2026-1'!W:W,C166,'Planificación 2026-1'!H:H,"MH"))&gt;0,"P31"," ")</f>
        <v xml:space="preserve"> </v>
      </c>
      <c r="BA166" s="108" t="str">
        <f>IF(SUM(COUNTIFS('Planificación 2026-1'!F:F,"SUNAMPE",'Planificación 2026-1'!W:W,C166,'Planificación 2026-1'!H:H,"IC"))&gt;0,"P32"," ")</f>
        <v xml:space="preserve"> </v>
      </c>
      <c r="BB166" s="108" t="str">
        <f>IF(SUM(COUNTIFS('Planificación 2026-1'!F:F,"SUNAMPE",'Planificación 2026-1'!W:W,C166,'Planificación 2026-1'!H:H,"AR"))&gt;0,"P34"," ")</f>
        <v xml:space="preserve"> </v>
      </c>
      <c r="BC166" s="108" t="str">
        <f>IF(SUM(COUNTIFS('Planificación 2026-1'!F:F,"SUNAMPE",'Planificación 2026-1'!W:W,C166,'Planificación 2026-1'!H:H,"T1"))&gt;0,"P35"," ")</f>
        <v xml:space="preserve"> </v>
      </c>
      <c r="BD166" s="108" t="str">
        <f>IF(SUM(COUNTIFS('Planificación 2026-1'!F:F,"SUNAMPE",'Planificación 2026-1'!W:W,C166,'Planificación 2026-1'!H:H,"T3"))&gt;0,"P36"," ")</f>
        <v xml:space="preserve"> </v>
      </c>
      <c r="BE166" s="108" t="str">
        <f>IF(SUM(COUNTIFS('Planificación 2026-1'!F:F,"SUNAMPE",'Planificación 2026-1'!W:W,C166,'Planificación 2026-1'!H:H,"T2"))&gt;0,"P37"," ")</f>
        <v xml:space="preserve"> </v>
      </c>
      <c r="BF166" s="108" t="str">
        <f>IF(SUM(COUNTIFS('Planificación 2026-1'!F:F,"SUNAMPE",'Planificación 2026-1'!W:W,C166,'Planificación 2026-1'!H:H,"AE"))&gt;0,"P38"," ")</f>
        <v xml:space="preserve"> </v>
      </c>
      <c r="BG166" s="108" t="str">
        <f>IF(SUM(COUNTIFS('Planificación 2026-1'!F:F,"SUNAMPE",'Planificación 2026-1'!W:W,C166,'Planificación 2026-1'!H:H,"T4"))&gt;0,"P55"," ")</f>
        <v xml:space="preserve"> </v>
      </c>
      <c r="BH166" s="108" t="str">
        <f>IF(SUM(COUNTIFS('Planificación 2026-1'!F:F,"HUAURA",'Planificación 2026-1'!W:W,C166,'Planificación 2026-1'!H:H,"AF"))&gt;0," P01"," ")</f>
        <v xml:space="preserve"> </v>
      </c>
      <c r="BI166" s="108" t="str">
        <f>IF(SUM(COUNTIFS('Planificación 2026-1'!F:F,"HUAURA",'Planificación 2026-1'!W:W,C166,'Planificación 2026-1'!H:H,"EN"))&gt;0,"P02"," ")</f>
        <v xml:space="preserve"> </v>
      </c>
      <c r="BJ166" s="108" t="str">
        <f>IF(SUM(COUNTIFS('Planificación 2026-1'!F:F,"HUAURA",'Planificación 2026-1'!W:W,C166,'Planificación 2026-1'!H:H,"IS"))&gt;0,"P03"," ")</f>
        <v xml:space="preserve"> </v>
      </c>
      <c r="BK166" s="108" t="str">
        <f>IF(SUM(COUNTIFS('Planificación 2026-1'!F:F,"HUAURA",'Planificación 2026-1'!W:W,C166,'Planificación 2026-1'!H:H,"PS"))&gt;0,"P04"," ")</f>
        <v xml:space="preserve"> </v>
      </c>
      <c r="BL166" s="108"/>
      <c r="BM166" s="108" t="str">
        <f>IF(SUM(COUNTIFS('Planificación 2026-1'!F:F,"HUAURA",'Planificación 2026-1'!W:W,C166,'Planificación 2026-1'!H:H,"IN"))&gt;0,"P06"," ")</f>
        <v xml:space="preserve"> </v>
      </c>
      <c r="BN166" s="108" t="str">
        <f>IF(SUM(COUNTIFS('Planificación 2026-1'!F:F,"HUAURA",'Planificación 2026-1'!W:W,C166,'Planificación 2026-1'!H:H,"CA"))&gt;0,"P07"," ")</f>
        <v xml:space="preserve"> </v>
      </c>
      <c r="BO166" s="108" t="str">
        <f>IF(SUM(COUNTIFS('Planificación 2026-1'!F:F,"HUAURA",'Planificación 2026-1'!W:W,C166,'Planificación 2026-1'!H:H,"DE"))&gt;0,"P08"," ")</f>
        <v xml:space="preserve"> </v>
      </c>
      <c r="BP166" s="108" t="str">
        <f>IF(SUM(COUNTIFS('Planificación 2026-1'!F:F,"HUAURA",'Planificación 2026-1'!W:W,C166,'Planificación 2026-1'!H:H,"OB"))&gt;0,"P09"," ")</f>
        <v xml:space="preserve"> </v>
      </c>
      <c r="BQ166" s="108" t="str">
        <f>IF(SUM(COUNTIFS('Planificación 2026-1'!F:F,"HUAURA",'Planificación 2026-1'!W:W,C166,'Planificación 2026-1'!H:H,"MH"))&gt;0,"P31"," ")</f>
        <v xml:space="preserve"> </v>
      </c>
      <c r="BR166" s="108" t="str">
        <f>IF(SUM(COUNTIFS('Planificación 2026-1'!F:F,"HUAURA",'Planificación 2026-1'!W:W,C166,'Planificación 2026-1'!H:H,"IC"))&gt;0,"P32"," ")</f>
        <v xml:space="preserve"> </v>
      </c>
      <c r="BS166" s="108" t="str">
        <f>IF(SUM(COUNTIFS('Planificación 2026-1'!F:F,"HUAURA",'Planificación 2026-1'!W:W,C166,'Planificación 2026-1'!H:H,"AR"))&gt;0,"P34"," ")</f>
        <v xml:space="preserve"> </v>
      </c>
      <c r="BT166" s="108" t="str">
        <f>IF(SUM(COUNTIFS('Planificación 2026-1'!F:F,"HUAURA",'Planificación 2026-1'!W:W,C166,'Planificación 2026-1'!H:H,"T1"))&gt;0,"P35"," ")</f>
        <v xml:space="preserve"> </v>
      </c>
      <c r="BU166" s="108" t="str">
        <f>IF(SUM(COUNTIFS('Planificación 2026-1'!F:F,"HUAURA",'Planificación 2026-1'!W:W,C166,'Planificación 2026-1'!H:H,"T3"))&gt;0,"P36"," ")</f>
        <v xml:space="preserve"> </v>
      </c>
      <c r="BV166" s="108" t="str">
        <f>IF(SUM(COUNTIFS('Planificación 2026-1'!F:F,"HUAURA",'Planificación 2026-1'!W:W,C166,'Planificación 2026-1'!H:H,"T2"))&gt;0,"P37"," ")</f>
        <v xml:space="preserve"> </v>
      </c>
      <c r="BW166" s="108" t="str">
        <f>IF(SUM(COUNTIFS('Planificación 2026-1'!F:F,"HUAURA",'Planificación 2026-1'!W:W,C166,'Planificación 2026-1'!H:H,"AE"))&gt;0,"P38"," ")</f>
        <v xml:space="preserve"> </v>
      </c>
      <c r="BX166" s="108" t="str">
        <f>IF(SUM(COUNTIFS('Planificación 2026-1'!F:F,"HUAURA",'Planificación 2026-1'!W:W,C166,'Planificación 2026-1'!H:H,"T4"))&gt;0,"P55"," ")</f>
        <v xml:space="preserve"> </v>
      </c>
      <c r="BY166" s="109">
        <f>SUMIFS('Planificación 2026-1'!R:R,'Planificación 2026-1'!W:W,C166,'Planificación 2026-1'!H:H,"AF",'Planificación 2026-1'!I:I,"&gt;2")</f>
        <v>0</v>
      </c>
      <c r="BZ166" s="109">
        <f>SUMIFS('Planificación 2026-1'!R:R,'Planificación 2026-1'!W:W,C166,'Planificación 2026-1'!H:H,"EN",'Planificación 2026-1'!I:I,"&gt;2")</f>
        <v>0</v>
      </c>
      <c r="CA166" s="109">
        <f>SUMIFS('Planificación 2026-1'!R:R,'Planificación 2026-1'!W:W,C166,'Planificación 2026-1'!H:H,"IS",'Planificación 2026-1'!I:I,"&gt;2")</f>
        <v>0</v>
      </c>
      <c r="CB166" s="109">
        <f>SUMIFS('Planificación 2026-1'!R:R,'Planificación 2026-1'!W:W,C166,'Planificación 2026-1'!H:H,"PS",'Planificación 2026-1'!I:I,"&gt;2")</f>
        <v>0</v>
      </c>
      <c r="CC166" s="109">
        <f>SUMIFS('Planificación 2026-1'!R:R,'Planificación 2026-1'!W:W,C166,'Planificación 2026-1'!H:H,"IN",'Planificación 2026-1'!I:I,"&gt;2")</f>
        <v>0</v>
      </c>
      <c r="CD166" s="109">
        <f>SUMIFS('Planificación 2026-1'!R:R,'Planificación 2026-1'!W:W,C166,'Planificación 2026-1'!H:H,"CA",'Planificación 2026-1'!I:I,"&gt;2")</f>
        <v>0</v>
      </c>
      <c r="CE166" s="109">
        <f>SUMIFS('Planificación 2026-1'!R:R,'Planificación 2026-1'!W:W,C166,'Planificación 2026-1'!H:H,"DE",'Planificación 2026-1'!I:I,"&gt;2")</f>
        <v>0</v>
      </c>
      <c r="CF166" s="109">
        <f>SUMIFS('Planificación 2026-1'!R:R,'Planificación 2026-1'!W:W,C166,'Planificación 2026-1'!H:H,"OB",'Planificación 2026-1'!I:I,"&gt;2")</f>
        <v>0</v>
      </c>
      <c r="CG166" s="109">
        <f>SUMIFS('Planificación 2026-1'!R:R,'Planificación 2026-1'!W:W,C166,'Planificación 2026-1'!H:H,"MH",'Planificación 2026-1'!I:I,"&gt;2")</f>
        <v>0</v>
      </c>
      <c r="CH166" s="109">
        <f>SUMIFS('Planificación 2026-1'!R:R,'Planificación 2026-1'!W:W,C166,'Planificación 2026-1'!H:H,"IC",'Planificación 2026-1'!I:I,"&gt;2")</f>
        <v>0</v>
      </c>
      <c r="CI166" s="109">
        <f>SUMIFS('Planificación 2026-1'!R:R,'Planificación 2026-1'!W:W,C166,'Planificación 2026-1'!H:H,"AR",'Planificación 2026-1'!I:I,"&gt;2")</f>
        <v>0</v>
      </c>
      <c r="CJ166" s="109">
        <f>SUMIFS('Planificación 2026-1'!R:R,'Planificación 2026-1'!W:W,C166,'Planificación 2026-1'!H:H,"T1",'Planificación 2026-1'!I:I,"&gt;2")</f>
        <v>0</v>
      </c>
      <c r="CK166" s="109">
        <f>SUMIFS('Planificación 2026-1'!R:R,'Planificación 2026-1'!W:W,C166,'Planificación 2026-1'!H:H,"T3",'Planificación 2026-1'!I:I,"&gt;2")</f>
        <v>0</v>
      </c>
      <c r="CL166" s="109">
        <f>SUMIFS('Planificación 2026-1'!R:R,'Planificación 2026-1'!W:W,C166,'Planificación 2026-1'!H:H,"T2",'Planificación 2026-1'!I:I,"&gt;2")</f>
        <v>0</v>
      </c>
      <c r="CM166" s="109">
        <f>SUMIFS('Planificación 2026-1'!R:R,'Planificación 2026-1'!W:W,C166,'Planificación 2026-1'!H:H,"AE",'Planificación 2026-1'!I:I,"&gt;2")</f>
        <v>0</v>
      </c>
      <c r="CN166" s="109">
        <f>SUMIFS('Planificación 2026-1'!R:R,'Planificación 2026-1'!W:W,C166,'Planificación 2026-1'!H:H,"T4",'Planificación 2026-1'!I:I,"&gt;2")</f>
        <v>0</v>
      </c>
      <c r="CO166" s="109">
        <f>SUMIFS('Planificación 2026-1'!R:R,'Planificación 2026-1'!W:W,C166,'Planificación 2026-1'!H:H,"AF",'Planificación 2026-1'!I:I,"&lt;3")</f>
        <v>0</v>
      </c>
      <c r="CP166" s="109">
        <f>SUMIFS('Planificación 2026-1'!R:R,'Planificación 2026-1'!W:W,C166,'Planificación 2026-1'!H:H,"EN",'Planificación 2026-1'!I:I,"&lt;3")</f>
        <v>0</v>
      </c>
      <c r="CQ166" s="109">
        <f>SUMIFS('Planificación 2026-1'!R:R,'Planificación 2026-1'!W:W,C166,'Planificación 2026-1'!H:H,"IS",'Planificación 2026-1'!I:I,"&lt;3")</f>
        <v>0</v>
      </c>
      <c r="CR166" s="109">
        <f>SUMIFS('Planificación 2026-1'!R:R,'Planificación 2026-1'!W:W,C166,'Planificación 2026-1'!H:H,"PS",'Planificación 2026-1'!I:I,"&lt;3")</f>
        <v>0</v>
      </c>
      <c r="CS166" s="109">
        <f>SUMIFS('Planificación 2026-1'!R:R,'Planificación 2026-1'!W:W,C166,'Planificación 2026-1'!H:H,"IN",'Planificación 2026-1'!I:I,"&lt;3")</f>
        <v>0</v>
      </c>
      <c r="CT166" s="109">
        <f>SUMIFS('Planificación 2026-1'!R:R,'Planificación 2026-1'!W:W,C166,'Planificación 2026-1'!H:H,"CA",'Planificación 2026-1'!I:I,"&lt;3")</f>
        <v>0</v>
      </c>
      <c r="CU166" s="109">
        <f>SUMIFS('Planificación 2026-1'!R:R,'Planificación 2026-1'!W:W,C166,'Planificación 2026-1'!H:H,"DE",'Planificación 2026-1'!I:I,"&lt;3")</f>
        <v>0</v>
      </c>
      <c r="CV166" s="109">
        <f>SUMIFS('Planificación 2026-1'!R:R,'Planificación 2026-1'!W:W,C166,'Planificación 2026-1'!H:H,"OB",'Planificación 2026-1'!I:I,"&lt;3")</f>
        <v>0</v>
      </c>
      <c r="CW166" s="109">
        <f>SUMIFS('Planificación 2026-1'!R:R,'Planificación 2026-1'!W:W,C166,'Planificación 2026-1'!H:H,"MH",'Planificación 2026-1'!I:I,"&lt;3")</f>
        <v>0</v>
      </c>
      <c r="CX166" s="109">
        <f>SUMIFS('Planificación 2026-1'!R:R,'Planificación 2026-1'!W:W,C166,'Planificación 2026-1'!H:H,"IC",'Planificación 2026-1'!I:I,"&lt;3")</f>
        <v>0</v>
      </c>
      <c r="CY166" s="109">
        <f>SUMIFS('Planificación 2026-1'!R:R,'Planificación 2026-1'!W:W,C166,'Planificación 2026-1'!H:H,"AR",'Planificación 2026-1'!I:I,"&lt;3")</f>
        <v>0</v>
      </c>
      <c r="CZ166" s="109">
        <f>SUMIFS('Planificación 2026-1'!R:R,'Planificación 2026-1'!W:W,C166,'Planificación 2026-1'!H:H,"T1",'Planificación 2026-1'!I:I,"&lt;3")</f>
        <v>0</v>
      </c>
      <c r="DA166" s="109">
        <f>SUMIFS('Planificación 2026-1'!R:R,'Planificación 2026-1'!W:W,C166,'Planificación 2026-1'!H:H,"T3",'Planificación 2026-1'!I:I,"&lt;3")</f>
        <v>0</v>
      </c>
      <c r="DB166" s="109">
        <f>SUMIFS('Planificación 2026-1'!R:R,'Planificación 2026-1'!W:W,C166,'Planificación 2026-1'!H:H,"T2",'Planificación 2026-1'!I:I,"&lt;3")</f>
        <v>0</v>
      </c>
      <c r="DC166" s="109">
        <f>SUMIFS('Planificación 2026-1'!R:R,'Planificación 2026-1'!W:W,C166,'Planificación 2026-1'!H:H,"AE",'Planificación 2026-1'!I:I,"&lt;3")</f>
        <v>0</v>
      </c>
      <c r="DD166" s="109">
        <f>SUMIFS('Planificación 2026-1'!R:R,'Planificación 2026-1'!W:W,C166,'Planificación 2026-1'!H:H,"T4",'Planificación 2026-1'!I:I,"&lt;3")</f>
        <v>0</v>
      </c>
      <c r="DE166" s="108" t="str">
        <f t="shared" si="27"/>
        <v/>
      </c>
      <c r="DF166" s="41">
        <f>IF(C166="","",SUMIFS('Planificación 2026-1'!R:R,'Planificación 2026-1'!W:W,C166,'Planificación 2026-1'!F:F,"PRINCIPAL",'Planificación 2026-1'!X:X,"VIRTUAL"))</f>
        <v>0</v>
      </c>
      <c r="DG166" s="41">
        <f>IF(C166="","",SUMIFS('Planificación 2026-1'!R:R,'Planificación 2026-1'!W:W,C166,'Planificación 2026-1'!F:F,"PRINCIPAL",'Planificación 2026-1'!X:X,"PRESENCIAL"))</f>
        <v>0</v>
      </c>
      <c r="DH166" s="41">
        <f>IF(C166="","",SUMIFS('Planificación 2026-1'!R:R,'Planificación 2026-1'!W:W,C166,'Planificación 2026-1'!F:F,"PRINCIPAL",'Planificación 2026-1'!X:X,"HIBRIDO PRESENCIAL"))</f>
        <v>0</v>
      </c>
      <c r="DI166" s="108" t="str">
        <f t="shared" si="28"/>
        <v/>
      </c>
      <c r="DJ166" s="108">
        <f>IF(C166="","",SUMIFS('Planificación 2026-1'!R:R,'Planificación 2026-1'!W:W,C166,'Planificación 2026-1'!F:F,"FILIAL",'Planificación 2026-1'!X:X,"VIRTUAL"))</f>
        <v>0</v>
      </c>
      <c r="DK166" s="110">
        <f>IF(C166="","",SUMIFS('Planificación 2026-1'!R:R,'Planificación 2026-1'!W:W,C166,'Planificación 2026-1'!F:F,"FILIAL",'Planificación 2026-1'!X:X,"PRESENCIAL"))</f>
        <v>0</v>
      </c>
      <c r="DL166" s="61">
        <f>IF(C166="","",SUMIFS('Planificación 2026-1'!R:R,'Planificación 2026-1'!W:W,C166,'Planificación 2026-1'!F:F,"FILIAL",'Planificación 2026-1'!X:X,"HIBRIDO PRESENCIAL"))</f>
        <v>0</v>
      </c>
      <c r="DM166" s="111" t="str">
        <f t="shared" si="29"/>
        <v/>
      </c>
      <c r="DN166" s="108">
        <f>IF(C166="","",SUMIFS('Planificación 2026-1'!R:R,'Planificación 2026-1'!W:W,C166,'Planificación 2026-1'!F:F,"SUNAMPE",'Planificación 2026-1'!X:X,"VIRTUAL"))</f>
        <v>0</v>
      </c>
      <c r="DO166" s="61">
        <f>IF(C166="","",SUMIFS('Planificación 2026-1'!R:R,'Planificación 2026-1'!W:W,C166,'Planificación 2026-1'!F:F,"SUNAMPE",'Planificación 2026-1'!X:X,"PRESENCIAL"))</f>
        <v>0</v>
      </c>
      <c r="DP166" s="111" t="str">
        <f t="shared" si="30"/>
        <v/>
      </c>
      <c r="DQ166" s="108">
        <f>IF(C166="","",SUMIFS('Planificación 2026-1'!R:R,'Planificación 2026-1'!W:W,C166,'Planificación 2026-1'!F:F,"HUAURA",'Planificación 2026-1'!X:X,"VIRTUAL"))</f>
        <v>0</v>
      </c>
      <c r="DR166" s="61">
        <f>IF(C166="","",SUMIFS('Planificación 2026-1'!R:R,'Planificación 2026-1'!W:W,C166,'Planificación 2026-1'!F:F,"HUAURA",'Planificación 2026-1'!X:X,"PRESENCIAL"))</f>
        <v>0</v>
      </c>
      <c r="DS166" s="76">
        <f>SUMIFS('Planificación 2026-1'!R:R,'Planificación 2026-1'!W:W,C166,'Planificación 2026-1'!F:F,"PRINCIPAL",'Planificación 2026-1'!X:X,"VIRTUAL",'Planificación 2026-1'!I:I,"&gt;2")</f>
        <v>0</v>
      </c>
      <c r="DT166" s="76">
        <f>SUMIFS('Planificación 2026-1'!R:R,'Planificación 2026-1'!W:W,C166,'Planificación 2026-1'!F:F,"PRINCIPAL",'Planificación 2026-1'!X:X,"&lt;&gt;VIRTUAL",'Planificación 2026-1'!I:I,"&gt;2")</f>
        <v>0</v>
      </c>
      <c r="DU166" s="76">
        <f>SUMIFS('Planificación 2026-1'!R:R,'Planificación 2026-1'!W:W,C166,'Planificación 2026-1'!F:F,"SUNAMPE",'Planificación 2026-1'!X:X,"VIRTUAL",'Planificación 2026-1'!I:I,"&gt;2")</f>
        <v>0</v>
      </c>
      <c r="DV166" s="76">
        <f>SUMIFS('Planificación 2026-1'!R:R,'Planificación 2026-1'!W:W,C166,'Planificación 2026-1'!F:F,"SUNAMPE",'Planificación 2026-1'!X:X,"&lt;&gt;VIRTUAL",'Planificación 2026-1'!I:I,"&gt;2")</f>
        <v>0</v>
      </c>
      <c r="DW166" s="76">
        <f>SUMIFS('Planificación 2026-1'!R:R,'Planificación 2026-1'!W:W,C166,'Planificación 2026-1'!F:F,"FILIAL",'Planificación 2026-1'!X:X,"VIRTUAL",'Planificación 2026-1'!I:I,"&gt;2")</f>
        <v>0</v>
      </c>
      <c r="DX166" s="76">
        <f>SUMIFS('Planificación 2026-1'!R:R,'Planificación 2026-1'!W:W,C166,'Planificación 2026-1'!F:F,"FILIAL",'Planificación 2026-1'!X:X,"&lt;&gt;VIRTUAL",'Planificación 2026-1'!I:I,"&gt;2")</f>
        <v>0</v>
      </c>
      <c r="DY166" s="76">
        <f>SUMIFS('Planificación 2026-1'!R:R,'Planificación 2026-1'!W:W,C166,'Planificación 2026-1'!F:F,"PORUMA",'Planificación 2026-1'!X:X,"VIRTUAL",'Planificación 2026-1'!I:I,"&gt;2")</f>
        <v>0</v>
      </c>
      <c r="DZ166" s="76">
        <f>SUMIFS('Planificación 2026-1'!R:R,'Planificación 2026-1'!W:W,C166,'Planificación 2026-1'!F:F,"PORUMA",'Planificación 2026-1'!X:X,"&lt;&gt;VIRTUAL",'Planificación 2026-1'!I:I,"&gt;2")</f>
        <v>0</v>
      </c>
      <c r="EA166" s="76">
        <f>SUMIFS('Planificación 2026-1'!R:R,'Planificación 2026-1'!W:W,C166,'Planificación 2026-1'!F:F,"HUAURA",'Planificación 2026-1'!X:X,"VIRTUAL",'Planificación 2026-1'!I:I,"&gt;2")</f>
        <v>0</v>
      </c>
      <c r="EB166" s="76">
        <f>SUMIFS('Planificación 2026-1'!R:R,'Planificación 2026-1'!W:W,C166,'Planificación 2026-1'!F:F,"HUAURA",'Planificación 2026-1'!X:X,"&lt;&gt;VIRTUAL",'Planificación 2026-1'!I:I,"&gt;2")</f>
        <v>0</v>
      </c>
      <c r="EC166" s="76">
        <f>SUMIFS('Planificación 2026-1'!R:R,'Planificación 2026-1'!W:W,C166,'Planificación 2026-1'!F:F,"PRINCIPAL",'Planificación 2026-1'!X:X,"VIRTUAL",'Planificación 2026-1'!I:I,"&lt;3")</f>
        <v>0</v>
      </c>
      <c r="ED166" s="76">
        <f>SUMIFS('Planificación 2026-1'!R:R,'Planificación 2026-1'!W:W,C166,'Planificación 2026-1'!F:F,"PRINCIPAL",'Planificación 2026-1'!X:X,"&lt;&gt;VIRTUAL",'Planificación 2026-1'!I:I,"&lt;3")</f>
        <v>0</v>
      </c>
      <c r="EE166" s="76">
        <f>SUMIFS('Planificación 2026-1'!R:R,'Planificación 2026-1'!W:W,C166,'Planificación 2026-1'!F:F,"SUNAMPE",'Planificación 2026-1'!X:X,"VIRTUAL",'Planificación 2026-1'!I:I,"&lt;3")</f>
        <v>0</v>
      </c>
      <c r="EF166" s="76">
        <f>SUMIFS('Planificación 2026-1'!R:R,'Planificación 2026-1'!W:W,C166,'Planificación 2026-1'!F:F,"SUNAMPE",'Planificación 2026-1'!X:X,"&lt;&gt;VIRTUAL",'Planificación 2026-1'!I:I,"&lt;3")</f>
        <v>0</v>
      </c>
      <c r="EG166" s="76">
        <f>SUMIFS('Planificación 2026-1'!R:R,'Planificación 2026-1'!W:W,C166,'Planificación 2026-1'!F:F,"FILIAL",'Planificación 2026-1'!X:X,"VIRTUAL",'Planificación 2026-1'!I:I,"&lt;3")</f>
        <v>0</v>
      </c>
      <c r="EH166" s="76">
        <f>SUMIFS('Planificación 2026-1'!R:R,'Planificación 2026-1'!W:W,C166,'Planificación 2026-1'!F:F,"FILIAL",'Planificación 2026-1'!X:X,"&lt;&gt;VIRTUAL",'Planificación 2026-1'!I:I,"&lt;3")</f>
        <v>0</v>
      </c>
      <c r="EI166" s="76">
        <f>SUMIFS('Planificación 2026-1'!R:R,'Planificación 2026-1'!W:W,C166,'Planificación 2026-1'!F:F,"PORUMA",'Planificación 2026-1'!X:X,"VIRTUAL",'Planificación 2026-1'!I:I,"&lt;3")</f>
        <v>0</v>
      </c>
      <c r="EJ166" s="76">
        <f>SUMIFS('Planificación 2026-1'!R:R,'Planificación 2026-1'!W:W,C166,'Planificación 2026-1'!F:F,"PORUMA",'Planificación 2026-1'!X:X,"&lt;&gt;VIRTUAL",'Planificación 2026-1'!I:I,"&lt;3")</f>
        <v>0</v>
      </c>
      <c r="EK166" s="76">
        <f>SUMIFS('Planificación 2026-1'!R:R,'Planificación 2026-1'!W:W,C166,'Planificación 2026-1'!F:F,"HUAURA",'Planificación 2026-1'!X:X,"VIRTUAL",'Planificación 2026-1'!I:I,"&lt;3")</f>
        <v>0</v>
      </c>
      <c r="EL166" s="76">
        <f>SUMIFS('Planificación 2026-1'!R:R,'Planificación 2026-1'!W:W,C166,'Planificación 2026-1'!F:F,"HUAURA",'Planificación 2026-1'!X:X,"&lt;&gt;VIRTUAL",'Planificación 2026-1'!I:I,"&lt;3")</f>
        <v>0</v>
      </c>
      <c r="EM166" s="76"/>
      <c r="EN166" s="76">
        <f t="shared" si="23"/>
        <v>0</v>
      </c>
      <c r="EO166" s="76">
        <f t="shared" si="24"/>
        <v>0</v>
      </c>
      <c r="EP166" s="76" t="b">
        <f t="shared" si="25"/>
        <v>1</v>
      </c>
      <c r="EQ166" s="76" t="str">
        <f t="shared" si="26"/>
        <v/>
      </c>
      <c r="ER166" s="76" t="str">
        <f t="shared" si="31"/>
        <v>PRESENCIAL</v>
      </c>
    </row>
    <row r="167" spans="1:148" hidden="1">
      <c r="A167" s="83"/>
      <c r="B167" s="119">
        <v>164</v>
      </c>
      <c r="C167" s="115" t="s">
        <v>339</v>
      </c>
      <c r="D167" s="112">
        <f>SUMIF('Planificación 2026-1'!W:W,C167,'Planificación 2026-1'!R:R)</f>
        <v>0</v>
      </c>
      <c r="E167" s="114" t="s">
        <v>170</v>
      </c>
      <c r="F167" s="115" t="s">
        <v>171</v>
      </c>
      <c r="G167" s="115" t="s">
        <v>153</v>
      </c>
      <c r="H167" s="115" t="s">
        <v>144</v>
      </c>
      <c r="I167" s="107" t="str">
        <f>IF(SUM(COUNTIFS('Planificación 2026-1'!F:F,"PRINCIPAL",'Planificación 2026-1'!W:W,C167,'Planificación 2026-1'!H:H,"AF"))&gt;0,"P01"," ")</f>
        <v xml:space="preserve"> </v>
      </c>
      <c r="J167" s="108" t="str">
        <f>IF(SUM(COUNTIFS('Planificación 2026-1'!F:F,"PRINCIPAL",'Planificación 2026-1'!W:W,C167,'Planificación 2026-1'!H:H,"EN"))&gt;0,"P02"," ")</f>
        <v xml:space="preserve"> </v>
      </c>
      <c r="K167" s="108" t="str">
        <f>IF(SUM(COUNTIFS('Planificación 2026-1'!F:F,"PRINCIPAL",'Planificación 2026-1'!W:W,C167,'Planificación 2026-1'!H:H,"IS"))&gt;0,"P03"," ")</f>
        <v xml:space="preserve"> </v>
      </c>
      <c r="L167" s="108" t="str">
        <f>IF(SUM(COUNTIFS('Planificación 2026-1'!F:F,"PRINCIPAL",'Planificación 2026-1'!W:W,C167,'Planificación 2026-1'!H:H,"PS"))&gt;0,"P04"," ")</f>
        <v xml:space="preserve"> </v>
      </c>
      <c r="M167" s="108"/>
      <c r="N167" s="108" t="str">
        <f>IF(SUM(COUNTIFS('Planificación 2026-1'!F:F,"PRINCIPAL",'Planificación 2026-1'!W:W,C167,'Planificación 2026-1'!H:H,"IN"))&gt;0,"P06"," ")</f>
        <v xml:space="preserve"> </v>
      </c>
      <c r="O167" s="108" t="str">
        <f>IF(SUM(COUNTIFS('Planificación 2026-1'!F:F,"PRINCIPAL",'Planificación 2026-1'!W:W,C167,'Planificación 2026-1'!H:H,"CA"))&gt;0,"P07"," ")</f>
        <v xml:space="preserve"> </v>
      </c>
      <c r="P167" s="108" t="str">
        <f>IF(SUM(COUNTIFS('Planificación 2026-1'!F:F,"PRINCIPAL",'Planificación 2026-1'!W:W,C167,'Planificación 2026-1'!H:H,"DE"))&gt;0,"P08"," ")</f>
        <v xml:space="preserve"> </v>
      </c>
      <c r="Q167" s="108" t="str">
        <f>IF(SUM(COUNTIFS('Planificación 2026-1'!F:F,"PRINCIPAL",'Planificación 2026-1'!W:W,C167,'Planificación 2026-1'!H:H,"OB"))&gt;0,"P09"," ")</f>
        <v xml:space="preserve"> </v>
      </c>
      <c r="R167" s="108" t="str">
        <f>IF(SUM(COUNTIFS('Planificación 2026-1'!F:F,"PRINCIPAL",'Planificación 2026-1'!W:W,C167,'Planificación 2026-1'!H:H,"MH"))&gt;0,"P31"," ")</f>
        <v xml:space="preserve"> </v>
      </c>
      <c r="S167" s="108" t="str">
        <f>IF(SUM(COUNTIFS('Planificación 2026-1'!F:F,"PRINCIPAL",'Planificación 2026-1'!W:W,C167,'Planificación 2026-1'!H:H,"IC"))&gt;0,"P32"," ")</f>
        <v xml:space="preserve"> </v>
      </c>
      <c r="T167" s="108" t="str">
        <f>IF(SUM(COUNTIFS('Planificación 2026-1'!F:F,"PRINCIPAL",'Planificación 2026-1'!W:W,C167,'Planificación 2026-1'!H:H,"AR"))&gt;0,"P34"," ")</f>
        <v xml:space="preserve"> </v>
      </c>
      <c r="U167" s="108" t="str">
        <f>IF(SUM(COUNTIFS('Planificación 2026-1'!F:F,"PRINCIPAL",'Planificación 2026-1'!W:W,C167,'Planificación 2026-1'!H:H,"T1"))&gt;0,"P35"," ")</f>
        <v xml:space="preserve"> </v>
      </c>
      <c r="V167" s="108" t="str">
        <f>IF(SUM(COUNTIFS('Planificación 2026-1'!F:F,"PRINCIPAL",'Planificación 2026-1'!W:W,C167,'Planificación 2026-1'!H:H,"T3"))&gt;0,"P36"," ")</f>
        <v xml:space="preserve"> </v>
      </c>
      <c r="W167" s="108" t="str">
        <f>IF(SUM(COUNTIFS('Planificación 2026-1'!F:F,"PRINCIPAL",'Planificación 2026-1'!W:W,C167,'Planificación 2026-1'!H:H,"T2"))&gt;0,"P37"," ")</f>
        <v xml:space="preserve"> </v>
      </c>
      <c r="X167" s="108" t="str">
        <f>IF(SUM(COUNTIFS('Planificación 2026-1'!F:F,"PRINCIPAL",'Planificación 2026-1'!W:W,C167,'Planificación 2026-1'!H:H,"AE"))&gt;0,"P38"," ")</f>
        <v xml:space="preserve"> </v>
      </c>
      <c r="Y167" s="108" t="str">
        <f>IF(SUM(COUNTIFS('Planificación 2026-1'!F:F,"PRINCIPAL",'Planificación 2026-1'!W:W,C167,'Planificación 2026-1'!H:H,"T4"))&gt;0,"P55"," ")</f>
        <v xml:space="preserve"> </v>
      </c>
      <c r="Z167" s="108" t="str">
        <f>IF(SUM(COUNTIFS('Planificación 2026-1'!F:F,"FILIAL",'Planificación 2026-1'!W:W,C167,'Planificación 2026-1'!H:H,"AF"))&gt;0," P01"," ")</f>
        <v xml:space="preserve"> </v>
      </c>
      <c r="AA167" s="108" t="str">
        <f>IF(SUM(COUNTIFS('Planificación 2026-1'!F:F,"FILIAL",'Planificación 2026-1'!W:W,C167,'Planificación 2026-1'!H:H,"EN"))&gt;0,"P02"," ")</f>
        <v xml:space="preserve"> </v>
      </c>
      <c r="AB167" s="108" t="str">
        <f>IF(SUM(COUNTIFS('Planificación 2026-1'!F:F,"FILIAL",'Planificación 2026-1'!W:W,C167,'Planificación 2026-1'!H:H,"IS"))&gt;0,"P03"," ")</f>
        <v xml:space="preserve"> </v>
      </c>
      <c r="AC167" s="108" t="str">
        <f>IF(SUM(COUNTIFS('Planificación 2026-1'!F:F,"FILIAL",'Planificación 2026-1'!W:W,C167,'Planificación 2026-1'!H:H,"PS"))&gt;0,"P04"," ")</f>
        <v xml:space="preserve"> </v>
      </c>
      <c r="AD167" s="108"/>
      <c r="AE167" s="108" t="str">
        <f>IF(SUM(COUNTIFS('Planificación 2026-1'!F:F,"FILIAL",'Planificación 2026-1'!W:W,C167,'Planificación 2026-1'!H:H,"IN"))&gt;0,"P06"," ")</f>
        <v xml:space="preserve"> </v>
      </c>
      <c r="AF167" s="108" t="str">
        <f>IF(SUM(COUNTIFS('Planificación 2026-1'!F:F,"FILIAL",'Planificación 2026-1'!W:W,C167,'Planificación 2026-1'!H:H,"CA"))&gt;0,"P07"," ")</f>
        <v xml:space="preserve"> </v>
      </c>
      <c r="AG167" s="108" t="str">
        <f>IF(SUM(COUNTIFS('Planificación 2026-1'!F:F,"FILIAL",'Planificación 2026-1'!W:W,C167,'Planificación 2026-1'!H:H,"DE"))&gt;0,"P08"," ")</f>
        <v xml:space="preserve"> </v>
      </c>
      <c r="AH167" s="108" t="str">
        <f>IF(SUM(COUNTIFS('Planificación 2026-1'!F:F,"FILIAL",'Planificación 2026-1'!W:W,C167,'Planificación 2026-1'!H:H,"OB"))&gt;0,"P09"," ")</f>
        <v xml:space="preserve"> </v>
      </c>
      <c r="AI167" s="108" t="str">
        <f>IF(SUM(COUNTIFS('Planificación 2026-1'!F:F,"FILIAL",'Planificación 2026-1'!W:W,C167,'Planificación 2026-1'!H:H,"MH"))&gt;0,"P31"," ")</f>
        <v xml:space="preserve"> </v>
      </c>
      <c r="AJ167" s="108" t="str">
        <f>IF(SUM(COUNTIFS('Planificación 2026-1'!F:F,"FILIAL",'Planificación 2026-1'!W:W,C167,'Planificación 2026-1'!H:H,"IC"))&gt;0,"P32"," ")</f>
        <v xml:space="preserve"> </v>
      </c>
      <c r="AK167" s="108" t="str">
        <f>IF(SUM(COUNTIFS('Planificación 2026-1'!F:F,"FILIAL",'Planificación 2026-1'!W:W,C167,'Planificación 2026-1'!H:H,"AR"))&gt;0,"P34"," ")</f>
        <v xml:space="preserve"> </v>
      </c>
      <c r="AL167" s="108" t="str">
        <f>IF(SUM(COUNTIFS('Planificación 2026-1'!F:F,"FILIAL",'Planificación 2026-1'!W:W,C167,'Planificación 2026-1'!H:H,"T1"))&gt;0,"P35"," ")</f>
        <v xml:space="preserve"> </v>
      </c>
      <c r="AM167" s="108" t="str">
        <f>IF(SUM(COUNTIFS('Planificación 2026-1'!F:F,"FILIAL",'Planificación 2026-1'!W:W,C167,'Planificación 2026-1'!H:H,"T3"))&gt;0,"P36"," ")</f>
        <v xml:space="preserve"> </v>
      </c>
      <c r="AN167" s="108" t="str">
        <f>IF(SUM(COUNTIFS('Planificación 2026-1'!F:F,"FILIAL",'Planificación 2026-1'!W:W,C167,'Planificación 2026-1'!H:H,"T2"))&gt;0,"P37"," ")</f>
        <v xml:space="preserve"> </v>
      </c>
      <c r="AO167" s="108" t="str">
        <f>IF(SUM(COUNTIFS('Planificación 2026-1'!F:F,"FILIAL",'Planificación 2026-1'!W:W,C167,'Planificación 2026-1'!H:H,"AE"))&gt;0,"P38"," ")</f>
        <v xml:space="preserve"> </v>
      </c>
      <c r="AP167" s="108" t="str">
        <f>IF(SUM(COUNTIFS('Planificación 2026-1'!F:F,"FILIAL",'Planificación 2026-1'!W:W,C167,'Planificación 2026-1'!H:H,"T4"))&gt;0,"P55"," ")</f>
        <v xml:space="preserve"> </v>
      </c>
      <c r="AQ167" s="108" t="str">
        <f>IF(SUM(COUNTIFS('Planificación 2026-1'!F:F,"SUNAMPE",'Planificación 2026-1'!W:W,C167,'Planificación 2026-1'!H:H,"AF"))&gt;0," P01"," ")</f>
        <v xml:space="preserve"> </v>
      </c>
      <c r="AR167" s="108" t="str">
        <f>IF(SUM(COUNTIFS('Planificación 2026-1'!F:F,"SUNAMPE",'Planificación 2026-1'!W:W,C167,'Planificación 2026-1'!H:H,"EN"))&gt;0,"P02"," ")</f>
        <v xml:space="preserve"> </v>
      </c>
      <c r="AS167" s="108" t="str">
        <f>IF(SUM(COUNTIFS('Planificación 2026-1'!F:F,"SUNAMPE",'Planificación 2026-1'!W:W,C167,'Planificación 2026-1'!H:H,"IS"))&gt;0,"P03"," ")</f>
        <v xml:space="preserve"> </v>
      </c>
      <c r="AT167" s="108" t="str">
        <f>IF(SUM(COUNTIFS('Planificación 2026-1'!F:F,"SUNAMPE",'Planificación 2026-1'!W:W,C167,'Planificación 2026-1'!H:H,"PS"))&gt;0,"P04"," ")</f>
        <v xml:space="preserve"> </v>
      </c>
      <c r="AU167" s="108"/>
      <c r="AV167" s="108" t="str">
        <f>IF(SUM(COUNTIFS('Planificación 2026-1'!F:F,"SUNAMPE",'Planificación 2026-1'!W:W,C167,'Planificación 2026-1'!H:H,"IN"))&gt;0,"P06"," ")</f>
        <v xml:space="preserve"> </v>
      </c>
      <c r="AW167" s="108" t="str">
        <f>IF(SUM(COUNTIFS('Planificación 2026-1'!F:F,"SUNAMPE",'Planificación 2026-1'!W:W,C167,'Planificación 2026-1'!H:H,"CA"))&gt;0,"P07"," ")</f>
        <v xml:space="preserve"> </v>
      </c>
      <c r="AX167" s="108" t="str">
        <f>IF(SUM(COUNTIFS('Planificación 2026-1'!F:F,"SUNAMPE",'Planificación 2026-1'!W:W,C167,'Planificación 2026-1'!H:H,"DE"))&gt;0,"P08"," ")</f>
        <v xml:space="preserve"> </v>
      </c>
      <c r="AY167" s="108" t="str">
        <f>IF(SUM(COUNTIFS('Planificación 2026-1'!F:F,"SUNAMPE",'Planificación 2026-1'!W:W,C167,'Planificación 2026-1'!H:H,"OB"))&gt;0,"P09"," ")</f>
        <v xml:space="preserve"> </v>
      </c>
      <c r="AZ167" s="108" t="str">
        <f>IF(SUM(COUNTIFS('Planificación 2026-1'!F:F,"SUNAMPE",'Planificación 2026-1'!W:W,C167,'Planificación 2026-1'!H:H,"MH"))&gt;0,"P31"," ")</f>
        <v xml:space="preserve"> </v>
      </c>
      <c r="BA167" s="108" t="str">
        <f>IF(SUM(COUNTIFS('Planificación 2026-1'!F:F,"SUNAMPE",'Planificación 2026-1'!W:W,C167,'Planificación 2026-1'!H:H,"IC"))&gt;0,"P32"," ")</f>
        <v xml:space="preserve"> </v>
      </c>
      <c r="BB167" s="108" t="str">
        <f>IF(SUM(COUNTIFS('Planificación 2026-1'!F:F,"SUNAMPE",'Planificación 2026-1'!W:W,C167,'Planificación 2026-1'!H:H,"AR"))&gt;0,"P34"," ")</f>
        <v xml:space="preserve"> </v>
      </c>
      <c r="BC167" s="108" t="str">
        <f>IF(SUM(COUNTIFS('Planificación 2026-1'!F:F,"SUNAMPE",'Planificación 2026-1'!W:W,C167,'Planificación 2026-1'!H:H,"T1"))&gt;0,"P35"," ")</f>
        <v xml:space="preserve"> </v>
      </c>
      <c r="BD167" s="108" t="str">
        <f>IF(SUM(COUNTIFS('Planificación 2026-1'!F:F,"SUNAMPE",'Planificación 2026-1'!W:W,C167,'Planificación 2026-1'!H:H,"T3"))&gt;0,"P36"," ")</f>
        <v xml:space="preserve"> </v>
      </c>
      <c r="BE167" s="108" t="str">
        <f>IF(SUM(COUNTIFS('Planificación 2026-1'!F:F,"SUNAMPE",'Planificación 2026-1'!W:W,C167,'Planificación 2026-1'!H:H,"T2"))&gt;0,"P37"," ")</f>
        <v xml:space="preserve"> </v>
      </c>
      <c r="BF167" s="108" t="str">
        <f>IF(SUM(COUNTIFS('Planificación 2026-1'!F:F,"SUNAMPE",'Planificación 2026-1'!W:W,C167,'Planificación 2026-1'!H:H,"AE"))&gt;0,"P38"," ")</f>
        <v xml:space="preserve"> </v>
      </c>
      <c r="BG167" s="108" t="str">
        <f>IF(SUM(COUNTIFS('Planificación 2026-1'!F:F,"SUNAMPE",'Planificación 2026-1'!W:W,C167,'Planificación 2026-1'!H:H,"T4"))&gt;0,"P55"," ")</f>
        <v xml:space="preserve"> </v>
      </c>
      <c r="BH167" s="108" t="str">
        <f>IF(SUM(COUNTIFS('Planificación 2026-1'!F:F,"HUAURA",'Planificación 2026-1'!W:W,C167,'Planificación 2026-1'!H:H,"AF"))&gt;0," P01"," ")</f>
        <v xml:space="preserve"> </v>
      </c>
      <c r="BI167" s="108" t="str">
        <f>IF(SUM(COUNTIFS('Planificación 2026-1'!F:F,"HUAURA",'Planificación 2026-1'!W:W,C167,'Planificación 2026-1'!H:H,"EN"))&gt;0,"P02"," ")</f>
        <v xml:space="preserve"> </v>
      </c>
      <c r="BJ167" s="108" t="str">
        <f>IF(SUM(COUNTIFS('Planificación 2026-1'!F:F,"HUAURA",'Planificación 2026-1'!W:W,C167,'Planificación 2026-1'!H:H,"IS"))&gt;0,"P03"," ")</f>
        <v xml:space="preserve"> </v>
      </c>
      <c r="BK167" s="108" t="str">
        <f>IF(SUM(COUNTIFS('Planificación 2026-1'!F:F,"HUAURA",'Planificación 2026-1'!W:W,C167,'Planificación 2026-1'!H:H,"PS"))&gt;0,"P04"," ")</f>
        <v xml:space="preserve"> </v>
      </c>
      <c r="BL167" s="108"/>
      <c r="BM167" s="108" t="str">
        <f>IF(SUM(COUNTIFS('Planificación 2026-1'!F:F,"HUAURA",'Planificación 2026-1'!W:W,C167,'Planificación 2026-1'!H:H,"IN"))&gt;0,"P06"," ")</f>
        <v xml:space="preserve"> </v>
      </c>
      <c r="BN167" s="108" t="str">
        <f>IF(SUM(COUNTIFS('Planificación 2026-1'!F:F,"HUAURA",'Planificación 2026-1'!W:W,C167,'Planificación 2026-1'!H:H,"CA"))&gt;0,"P07"," ")</f>
        <v xml:space="preserve"> </v>
      </c>
      <c r="BO167" s="108" t="str">
        <f>IF(SUM(COUNTIFS('Planificación 2026-1'!F:F,"HUAURA",'Planificación 2026-1'!W:W,C167,'Planificación 2026-1'!H:H,"DE"))&gt;0,"P08"," ")</f>
        <v xml:space="preserve"> </v>
      </c>
      <c r="BP167" s="108" t="str">
        <f>IF(SUM(COUNTIFS('Planificación 2026-1'!F:F,"HUAURA",'Planificación 2026-1'!W:W,C167,'Planificación 2026-1'!H:H,"OB"))&gt;0,"P09"," ")</f>
        <v xml:space="preserve"> </v>
      </c>
      <c r="BQ167" s="108" t="str">
        <f>IF(SUM(COUNTIFS('Planificación 2026-1'!F:F,"HUAURA",'Planificación 2026-1'!W:W,C167,'Planificación 2026-1'!H:H,"MH"))&gt;0,"P31"," ")</f>
        <v xml:space="preserve"> </v>
      </c>
      <c r="BR167" s="108" t="str">
        <f>IF(SUM(COUNTIFS('Planificación 2026-1'!F:F,"HUAURA",'Planificación 2026-1'!W:W,C167,'Planificación 2026-1'!H:H,"IC"))&gt;0,"P32"," ")</f>
        <v xml:space="preserve"> </v>
      </c>
      <c r="BS167" s="108" t="str">
        <f>IF(SUM(COUNTIFS('Planificación 2026-1'!F:F,"HUAURA",'Planificación 2026-1'!W:W,C167,'Planificación 2026-1'!H:H,"AR"))&gt;0,"P34"," ")</f>
        <v xml:space="preserve"> </v>
      </c>
      <c r="BT167" s="108" t="str">
        <f>IF(SUM(COUNTIFS('Planificación 2026-1'!F:F,"HUAURA",'Planificación 2026-1'!W:W,C167,'Planificación 2026-1'!H:H,"T1"))&gt;0,"P35"," ")</f>
        <v xml:space="preserve"> </v>
      </c>
      <c r="BU167" s="108" t="str">
        <f>IF(SUM(COUNTIFS('Planificación 2026-1'!F:F,"HUAURA",'Planificación 2026-1'!W:W,C167,'Planificación 2026-1'!H:H,"T3"))&gt;0,"P36"," ")</f>
        <v xml:space="preserve"> </v>
      </c>
      <c r="BV167" s="108" t="str">
        <f>IF(SUM(COUNTIFS('Planificación 2026-1'!F:F,"HUAURA",'Planificación 2026-1'!W:W,C167,'Planificación 2026-1'!H:H,"T2"))&gt;0,"P37"," ")</f>
        <v xml:space="preserve"> </v>
      </c>
      <c r="BW167" s="108" t="str">
        <f>IF(SUM(COUNTIFS('Planificación 2026-1'!F:F,"HUAURA",'Planificación 2026-1'!W:W,C167,'Planificación 2026-1'!H:H,"AE"))&gt;0,"P38"," ")</f>
        <v xml:space="preserve"> </v>
      </c>
      <c r="BX167" s="108" t="str">
        <f>IF(SUM(COUNTIFS('Planificación 2026-1'!F:F,"HUAURA",'Planificación 2026-1'!W:W,C167,'Planificación 2026-1'!H:H,"T4"))&gt;0,"P55"," ")</f>
        <v xml:space="preserve"> </v>
      </c>
      <c r="BY167" s="109">
        <f>SUMIFS('Planificación 2026-1'!R:R,'Planificación 2026-1'!W:W,C167,'Planificación 2026-1'!H:H,"AF",'Planificación 2026-1'!I:I,"&gt;2")</f>
        <v>0</v>
      </c>
      <c r="BZ167" s="109">
        <f>SUMIFS('Planificación 2026-1'!R:R,'Planificación 2026-1'!W:W,C167,'Planificación 2026-1'!H:H,"EN",'Planificación 2026-1'!I:I,"&gt;2")</f>
        <v>0</v>
      </c>
      <c r="CA167" s="109">
        <f>SUMIFS('Planificación 2026-1'!R:R,'Planificación 2026-1'!W:W,C167,'Planificación 2026-1'!H:H,"IS",'Planificación 2026-1'!I:I,"&gt;2")</f>
        <v>0</v>
      </c>
      <c r="CB167" s="109">
        <f>SUMIFS('Planificación 2026-1'!R:R,'Planificación 2026-1'!W:W,C167,'Planificación 2026-1'!H:H,"PS",'Planificación 2026-1'!I:I,"&gt;2")</f>
        <v>0</v>
      </c>
      <c r="CC167" s="109">
        <f>SUMIFS('Planificación 2026-1'!R:R,'Planificación 2026-1'!W:W,C167,'Planificación 2026-1'!H:H,"IN",'Planificación 2026-1'!I:I,"&gt;2")</f>
        <v>0</v>
      </c>
      <c r="CD167" s="109">
        <f>SUMIFS('Planificación 2026-1'!R:R,'Planificación 2026-1'!W:W,C167,'Planificación 2026-1'!H:H,"CA",'Planificación 2026-1'!I:I,"&gt;2")</f>
        <v>0</v>
      </c>
      <c r="CE167" s="109">
        <f>SUMIFS('Planificación 2026-1'!R:R,'Planificación 2026-1'!W:W,C167,'Planificación 2026-1'!H:H,"DE",'Planificación 2026-1'!I:I,"&gt;2")</f>
        <v>0</v>
      </c>
      <c r="CF167" s="109">
        <f>SUMIFS('Planificación 2026-1'!R:R,'Planificación 2026-1'!W:W,C167,'Planificación 2026-1'!H:H,"OB",'Planificación 2026-1'!I:I,"&gt;2")</f>
        <v>0</v>
      </c>
      <c r="CG167" s="109">
        <f>SUMIFS('Planificación 2026-1'!R:R,'Planificación 2026-1'!W:W,C167,'Planificación 2026-1'!H:H,"MH",'Planificación 2026-1'!I:I,"&gt;2")</f>
        <v>0</v>
      </c>
      <c r="CH167" s="109">
        <f>SUMIFS('Planificación 2026-1'!R:R,'Planificación 2026-1'!W:W,C167,'Planificación 2026-1'!H:H,"IC",'Planificación 2026-1'!I:I,"&gt;2")</f>
        <v>0</v>
      </c>
      <c r="CI167" s="109">
        <f>SUMIFS('Planificación 2026-1'!R:R,'Planificación 2026-1'!W:W,C167,'Planificación 2026-1'!H:H,"AR",'Planificación 2026-1'!I:I,"&gt;2")</f>
        <v>0</v>
      </c>
      <c r="CJ167" s="109">
        <f>SUMIFS('Planificación 2026-1'!R:R,'Planificación 2026-1'!W:W,C167,'Planificación 2026-1'!H:H,"T1",'Planificación 2026-1'!I:I,"&gt;2")</f>
        <v>0</v>
      </c>
      <c r="CK167" s="109">
        <f>SUMIFS('Planificación 2026-1'!R:R,'Planificación 2026-1'!W:W,C167,'Planificación 2026-1'!H:H,"T3",'Planificación 2026-1'!I:I,"&gt;2")</f>
        <v>0</v>
      </c>
      <c r="CL167" s="109">
        <f>SUMIFS('Planificación 2026-1'!R:R,'Planificación 2026-1'!W:W,C167,'Planificación 2026-1'!H:H,"T2",'Planificación 2026-1'!I:I,"&gt;2")</f>
        <v>0</v>
      </c>
      <c r="CM167" s="109">
        <f>SUMIFS('Planificación 2026-1'!R:R,'Planificación 2026-1'!W:W,C167,'Planificación 2026-1'!H:H,"AE",'Planificación 2026-1'!I:I,"&gt;2")</f>
        <v>0</v>
      </c>
      <c r="CN167" s="109">
        <f>SUMIFS('Planificación 2026-1'!R:R,'Planificación 2026-1'!W:W,C167,'Planificación 2026-1'!H:H,"T4",'Planificación 2026-1'!I:I,"&gt;2")</f>
        <v>0</v>
      </c>
      <c r="CO167" s="109">
        <f>SUMIFS('Planificación 2026-1'!R:R,'Planificación 2026-1'!W:W,C167,'Planificación 2026-1'!H:H,"AF",'Planificación 2026-1'!I:I,"&lt;3")</f>
        <v>0</v>
      </c>
      <c r="CP167" s="109">
        <f>SUMIFS('Planificación 2026-1'!R:R,'Planificación 2026-1'!W:W,C167,'Planificación 2026-1'!H:H,"EN",'Planificación 2026-1'!I:I,"&lt;3")</f>
        <v>0</v>
      </c>
      <c r="CQ167" s="109">
        <f>SUMIFS('Planificación 2026-1'!R:R,'Planificación 2026-1'!W:W,C167,'Planificación 2026-1'!H:H,"IS",'Planificación 2026-1'!I:I,"&lt;3")</f>
        <v>0</v>
      </c>
      <c r="CR167" s="109">
        <f>SUMIFS('Planificación 2026-1'!R:R,'Planificación 2026-1'!W:W,C167,'Planificación 2026-1'!H:H,"PS",'Planificación 2026-1'!I:I,"&lt;3")</f>
        <v>0</v>
      </c>
      <c r="CS167" s="109">
        <f>SUMIFS('Planificación 2026-1'!R:R,'Planificación 2026-1'!W:W,C167,'Planificación 2026-1'!H:H,"IN",'Planificación 2026-1'!I:I,"&lt;3")</f>
        <v>0</v>
      </c>
      <c r="CT167" s="109">
        <f>SUMIFS('Planificación 2026-1'!R:R,'Planificación 2026-1'!W:W,C167,'Planificación 2026-1'!H:H,"CA",'Planificación 2026-1'!I:I,"&lt;3")</f>
        <v>0</v>
      </c>
      <c r="CU167" s="109">
        <f>SUMIFS('Planificación 2026-1'!R:R,'Planificación 2026-1'!W:W,C167,'Planificación 2026-1'!H:H,"DE",'Planificación 2026-1'!I:I,"&lt;3")</f>
        <v>0</v>
      </c>
      <c r="CV167" s="109">
        <f>SUMIFS('Planificación 2026-1'!R:R,'Planificación 2026-1'!W:W,C167,'Planificación 2026-1'!H:H,"OB",'Planificación 2026-1'!I:I,"&lt;3")</f>
        <v>0</v>
      </c>
      <c r="CW167" s="109">
        <f>SUMIFS('Planificación 2026-1'!R:R,'Planificación 2026-1'!W:W,C167,'Planificación 2026-1'!H:H,"MH",'Planificación 2026-1'!I:I,"&lt;3")</f>
        <v>0</v>
      </c>
      <c r="CX167" s="109">
        <f>SUMIFS('Planificación 2026-1'!R:R,'Planificación 2026-1'!W:W,C167,'Planificación 2026-1'!H:H,"IC",'Planificación 2026-1'!I:I,"&lt;3")</f>
        <v>0</v>
      </c>
      <c r="CY167" s="109">
        <f>SUMIFS('Planificación 2026-1'!R:R,'Planificación 2026-1'!W:W,C167,'Planificación 2026-1'!H:H,"AR",'Planificación 2026-1'!I:I,"&lt;3")</f>
        <v>0</v>
      </c>
      <c r="CZ167" s="109">
        <f>SUMIFS('Planificación 2026-1'!R:R,'Planificación 2026-1'!W:W,C167,'Planificación 2026-1'!H:H,"T1",'Planificación 2026-1'!I:I,"&lt;3")</f>
        <v>0</v>
      </c>
      <c r="DA167" s="109">
        <f>SUMIFS('Planificación 2026-1'!R:R,'Planificación 2026-1'!W:W,C167,'Planificación 2026-1'!H:H,"T3",'Planificación 2026-1'!I:I,"&lt;3")</f>
        <v>0</v>
      </c>
      <c r="DB167" s="109">
        <f>SUMIFS('Planificación 2026-1'!R:R,'Planificación 2026-1'!W:W,C167,'Planificación 2026-1'!H:H,"T2",'Planificación 2026-1'!I:I,"&lt;3")</f>
        <v>0</v>
      </c>
      <c r="DC167" s="109">
        <f>SUMIFS('Planificación 2026-1'!R:R,'Planificación 2026-1'!W:W,C167,'Planificación 2026-1'!H:H,"AE",'Planificación 2026-1'!I:I,"&lt;3")</f>
        <v>0</v>
      </c>
      <c r="DD167" s="109">
        <f>SUMIFS('Planificación 2026-1'!R:R,'Planificación 2026-1'!W:W,C167,'Planificación 2026-1'!H:H,"T4",'Planificación 2026-1'!I:I,"&lt;3")</f>
        <v>0</v>
      </c>
      <c r="DE167" s="108" t="str">
        <f t="shared" si="27"/>
        <v/>
      </c>
      <c r="DF167" s="41">
        <f>IF(C167="","",SUMIFS('Planificación 2026-1'!R:R,'Planificación 2026-1'!W:W,C167,'Planificación 2026-1'!F:F,"PRINCIPAL",'Planificación 2026-1'!X:X,"VIRTUAL"))</f>
        <v>0</v>
      </c>
      <c r="DG167" s="41">
        <f>IF(C167="","",SUMIFS('Planificación 2026-1'!R:R,'Planificación 2026-1'!W:W,C167,'Planificación 2026-1'!F:F,"PRINCIPAL",'Planificación 2026-1'!X:X,"PRESENCIAL"))</f>
        <v>0</v>
      </c>
      <c r="DH167" s="41">
        <f>IF(C167="","",SUMIFS('Planificación 2026-1'!R:R,'Planificación 2026-1'!W:W,C167,'Planificación 2026-1'!F:F,"PRINCIPAL",'Planificación 2026-1'!X:X,"HIBRIDO PRESENCIAL"))</f>
        <v>0</v>
      </c>
      <c r="DI167" s="108" t="str">
        <f t="shared" si="28"/>
        <v/>
      </c>
      <c r="DJ167" s="108">
        <f>IF(C167="","",SUMIFS('Planificación 2026-1'!R:R,'Planificación 2026-1'!W:W,C167,'Planificación 2026-1'!F:F,"FILIAL",'Planificación 2026-1'!X:X,"VIRTUAL"))</f>
        <v>0</v>
      </c>
      <c r="DK167" s="110">
        <f>IF(C167="","",SUMIFS('Planificación 2026-1'!R:R,'Planificación 2026-1'!W:W,C167,'Planificación 2026-1'!F:F,"FILIAL",'Planificación 2026-1'!X:X,"PRESENCIAL"))</f>
        <v>0</v>
      </c>
      <c r="DL167" s="61">
        <f>IF(C167="","",SUMIFS('Planificación 2026-1'!R:R,'Planificación 2026-1'!W:W,C167,'Planificación 2026-1'!F:F,"FILIAL",'Planificación 2026-1'!X:X,"HIBRIDO PRESENCIAL"))</f>
        <v>0</v>
      </c>
      <c r="DM167" s="111" t="str">
        <f t="shared" si="29"/>
        <v/>
      </c>
      <c r="DN167" s="108">
        <f>IF(C167="","",SUMIFS('Planificación 2026-1'!R:R,'Planificación 2026-1'!W:W,C167,'Planificación 2026-1'!F:F,"SUNAMPE",'Planificación 2026-1'!X:X,"VIRTUAL"))</f>
        <v>0</v>
      </c>
      <c r="DO167" s="61">
        <f>IF(C167="","",SUMIFS('Planificación 2026-1'!R:R,'Planificación 2026-1'!W:W,C167,'Planificación 2026-1'!F:F,"SUNAMPE",'Planificación 2026-1'!X:X,"PRESENCIAL"))</f>
        <v>0</v>
      </c>
      <c r="DP167" s="111" t="str">
        <f t="shared" si="30"/>
        <v/>
      </c>
      <c r="DQ167" s="108">
        <f>IF(C167="","",SUMIFS('Planificación 2026-1'!R:R,'Planificación 2026-1'!W:W,C167,'Planificación 2026-1'!F:F,"HUAURA",'Planificación 2026-1'!X:X,"VIRTUAL"))</f>
        <v>0</v>
      </c>
      <c r="DR167" s="61">
        <f>IF(C167="","",SUMIFS('Planificación 2026-1'!R:R,'Planificación 2026-1'!W:W,C167,'Planificación 2026-1'!F:F,"HUAURA",'Planificación 2026-1'!X:X,"PRESENCIAL"))</f>
        <v>0</v>
      </c>
      <c r="DS167" s="76">
        <f>SUMIFS('Planificación 2026-1'!R:R,'Planificación 2026-1'!W:W,C167,'Planificación 2026-1'!F:F,"PRINCIPAL",'Planificación 2026-1'!X:X,"VIRTUAL",'Planificación 2026-1'!I:I,"&gt;2")</f>
        <v>0</v>
      </c>
      <c r="DT167" s="76">
        <f>SUMIFS('Planificación 2026-1'!R:R,'Planificación 2026-1'!W:W,C167,'Planificación 2026-1'!F:F,"PRINCIPAL",'Planificación 2026-1'!X:X,"&lt;&gt;VIRTUAL",'Planificación 2026-1'!I:I,"&gt;2")</f>
        <v>0</v>
      </c>
      <c r="DU167" s="76">
        <f>SUMIFS('Planificación 2026-1'!R:R,'Planificación 2026-1'!W:W,C167,'Planificación 2026-1'!F:F,"SUNAMPE",'Planificación 2026-1'!X:X,"VIRTUAL",'Planificación 2026-1'!I:I,"&gt;2")</f>
        <v>0</v>
      </c>
      <c r="DV167" s="76">
        <f>SUMIFS('Planificación 2026-1'!R:R,'Planificación 2026-1'!W:W,C167,'Planificación 2026-1'!F:F,"SUNAMPE",'Planificación 2026-1'!X:X,"&lt;&gt;VIRTUAL",'Planificación 2026-1'!I:I,"&gt;2")</f>
        <v>0</v>
      </c>
      <c r="DW167" s="76">
        <f>SUMIFS('Planificación 2026-1'!R:R,'Planificación 2026-1'!W:W,C167,'Planificación 2026-1'!F:F,"FILIAL",'Planificación 2026-1'!X:X,"VIRTUAL",'Planificación 2026-1'!I:I,"&gt;2")</f>
        <v>0</v>
      </c>
      <c r="DX167" s="76">
        <f>SUMIFS('Planificación 2026-1'!R:R,'Planificación 2026-1'!W:W,C167,'Planificación 2026-1'!F:F,"FILIAL",'Planificación 2026-1'!X:X,"&lt;&gt;VIRTUAL",'Planificación 2026-1'!I:I,"&gt;2")</f>
        <v>0</v>
      </c>
      <c r="DY167" s="76">
        <f>SUMIFS('Planificación 2026-1'!R:R,'Planificación 2026-1'!W:W,C167,'Planificación 2026-1'!F:F,"PORUMA",'Planificación 2026-1'!X:X,"VIRTUAL",'Planificación 2026-1'!I:I,"&gt;2")</f>
        <v>0</v>
      </c>
      <c r="DZ167" s="76">
        <f>SUMIFS('Planificación 2026-1'!R:R,'Planificación 2026-1'!W:W,C167,'Planificación 2026-1'!F:F,"PORUMA",'Planificación 2026-1'!X:X,"&lt;&gt;VIRTUAL",'Planificación 2026-1'!I:I,"&gt;2")</f>
        <v>0</v>
      </c>
      <c r="EA167" s="76">
        <f>SUMIFS('Planificación 2026-1'!R:R,'Planificación 2026-1'!W:W,C167,'Planificación 2026-1'!F:F,"HUAURA",'Planificación 2026-1'!X:X,"VIRTUAL",'Planificación 2026-1'!I:I,"&gt;2")</f>
        <v>0</v>
      </c>
      <c r="EB167" s="76">
        <f>SUMIFS('Planificación 2026-1'!R:R,'Planificación 2026-1'!W:W,C167,'Planificación 2026-1'!F:F,"HUAURA",'Planificación 2026-1'!X:X,"&lt;&gt;VIRTUAL",'Planificación 2026-1'!I:I,"&gt;2")</f>
        <v>0</v>
      </c>
      <c r="EC167" s="76">
        <f>SUMIFS('Planificación 2026-1'!R:R,'Planificación 2026-1'!W:W,C167,'Planificación 2026-1'!F:F,"PRINCIPAL",'Planificación 2026-1'!X:X,"VIRTUAL",'Planificación 2026-1'!I:I,"&lt;3")</f>
        <v>0</v>
      </c>
      <c r="ED167" s="76">
        <f>SUMIFS('Planificación 2026-1'!R:R,'Planificación 2026-1'!W:W,C167,'Planificación 2026-1'!F:F,"PRINCIPAL",'Planificación 2026-1'!X:X,"&lt;&gt;VIRTUAL",'Planificación 2026-1'!I:I,"&lt;3")</f>
        <v>0</v>
      </c>
      <c r="EE167" s="76">
        <f>SUMIFS('Planificación 2026-1'!R:R,'Planificación 2026-1'!W:W,C167,'Planificación 2026-1'!F:F,"SUNAMPE",'Planificación 2026-1'!X:X,"VIRTUAL",'Planificación 2026-1'!I:I,"&lt;3")</f>
        <v>0</v>
      </c>
      <c r="EF167" s="76">
        <f>SUMIFS('Planificación 2026-1'!R:R,'Planificación 2026-1'!W:W,C167,'Planificación 2026-1'!F:F,"SUNAMPE",'Planificación 2026-1'!X:X,"&lt;&gt;VIRTUAL",'Planificación 2026-1'!I:I,"&lt;3")</f>
        <v>0</v>
      </c>
      <c r="EG167" s="76">
        <f>SUMIFS('Planificación 2026-1'!R:R,'Planificación 2026-1'!W:W,C167,'Planificación 2026-1'!F:F,"FILIAL",'Planificación 2026-1'!X:X,"VIRTUAL",'Planificación 2026-1'!I:I,"&lt;3")</f>
        <v>0</v>
      </c>
      <c r="EH167" s="76">
        <f>SUMIFS('Planificación 2026-1'!R:R,'Planificación 2026-1'!W:W,C167,'Planificación 2026-1'!F:F,"FILIAL",'Planificación 2026-1'!X:X,"&lt;&gt;VIRTUAL",'Planificación 2026-1'!I:I,"&lt;3")</f>
        <v>0</v>
      </c>
      <c r="EI167" s="76">
        <f>SUMIFS('Planificación 2026-1'!R:R,'Planificación 2026-1'!W:W,C167,'Planificación 2026-1'!F:F,"PORUMA",'Planificación 2026-1'!X:X,"VIRTUAL",'Planificación 2026-1'!I:I,"&lt;3")</f>
        <v>0</v>
      </c>
      <c r="EJ167" s="76">
        <f>SUMIFS('Planificación 2026-1'!R:R,'Planificación 2026-1'!W:W,C167,'Planificación 2026-1'!F:F,"PORUMA",'Planificación 2026-1'!X:X,"&lt;&gt;VIRTUAL",'Planificación 2026-1'!I:I,"&lt;3")</f>
        <v>0</v>
      </c>
      <c r="EK167" s="76">
        <f>SUMIFS('Planificación 2026-1'!R:R,'Planificación 2026-1'!W:W,C167,'Planificación 2026-1'!F:F,"HUAURA",'Planificación 2026-1'!X:X,"VIRTUAL",'Planificación 2026-1'!I:I,"&lt;3")</f>
        <v>0</v>
      </c>
      <c r="EL167" s="76">
        <f>SUMIFS('Planificación 2026-1'!R:R,'Planificación 2026-1'!W:W,C167,'Planificación 2026-1'!F:F,"HUAURA",'Planificación 2026-1'!X:X,"&lt;&gt;VIRTUAL",'Planificación 2026-1'!I:I,"&lt;3")</f>
        <v>0</v>
      </c>
      <c r="EM167" s="76"/>
      <c r="EN167" s="76">
        <f t="shared" si="23"/>
        <v>0</v>
      </c>
      <c r="EO167" s="76">
        <f t="shared" si="24"/>
        <v>0</v>
      </c>
      <c r="EP167" s="76" t="b">
        <f t="shared" si="25"/>
        <v>1</v>
      </c>
      <c r="EQ167" s="76" t="str">
        <f t="shared" si="26"/>
        <v/>
      </c>
      <c r="ER167" s="76" t="str">
        <f t="shared" si="31"/>
        <v>PRESENCIAL</v>
      </c>
    </row>
    <row r="168" spans="1:148" hidden="1">
      <c r="A168" s="83"/>
      <c r="B168" s="119">
        <v>165</v>
      </c>
      <c r="C168" s="115" t="s">
        <v>340</v>
      </c>
      <c r="D168" s="112">
        <f>SUMIF('Planificación 2026-1'!W:W,C168,'Planificación 2026-1'!R:R)</f>
        <v>17</v>
      </c>
      <c r="E168" s="114" t="s">
        <v>170</v>
      </c>
      <c r="F168" s="115" t="s">
        <v>171</v>
      </c>
      <c r="G168" s="115" t="s">
        <v>13</v>
      </c>
      <c r="H168" s="115" t="s">
        <v>127</v>
      </c>
      <c r="I168" s="107" t="str">
        <f>IF(SUM(COUNTIFS('Planificación 2026-1'!F:F,"PRINCIPAL",'Planificación 2026-1'!W:W,C168,'Planificación 2026-1'!H:H,"AF"))&gt;0,"P01"," ")</f>
        <v xml:space="preserve"> </v>
      </c>
      <c r="J168" s="108" t="str">
        <f>IF(SUM(COUNTIFS('Planificación 2026-1'!F:F,"PRINCIPAL",'Planificación 2026-1'!W:W,C168,'Planificación 2026-1'!H:H,"EN"))&gt;0,"P02"," ")</f>
        <v xml:space="preserve"> </v>
      </c>
      <c r="K168" s="108" t="str">
        <f>IF(SUM(COUNTIFS('Planificación 2026-1'!F:F,"PRINCIPAL",'Planificación 2026-1'!W:W,C168,'Planificación 2026-1'!H:H,"IS"))&gt;0,"P03"," ")</f>
        <v xml:space="preserve"> </v>
      </c>
      <c r="L168" s="108" t="str">
        <f>IF(SUM(COUNTIFS('Planificación 2026-1'!F:F,"PRINCIPAL",'Planificación 2026-1'!W:W,C168,'Planificación 2026-1'!H:H,"PS"))&gt;0,"P04"," ")</f>
        <v xml:space="preserve"> </v>
      </c>
      <c r="M168" s="108"/>
      <c r="N168" s="108" t="str">
        <f>IF(SUM(COUNTIFS('Planificación 2026-1'!F:F,"PRINCIPAL",'Planificación 2026-1'!W:W,C168,'Planificación 2026-1'!H:H,"IN"))&gt;0,"P06"," ")</f>
        <v xml:space="preserve"> </v>
      </c>
      <c r="O168" s="108" t="str">
        <f>IF(SUM(COUNTIFS('Planificación 2026-1'!F:F,"PRINCIPAL",'Planificación 2026-1'!W:W,C168,'Planificación 2026-1'!H:H,"CA"))&gt;0,"P07"," ")</f>
        <v xml:space="preserve"> </v>
      </c>
      <c r="P168" s="108" t="str">
        <f>IF(SUM(COUNTIFS('Planificación 2026-1'!F:F,"PRINCIPAL",'Planificación 2026-1'!W:W,C168,'Planificación 2026-1'!H:H,"DE"))&gt;0,"P08"," ")</f>
        <v xml:space="preserve"> </v>
      </c>
      <c r="Q168" s="108" t="str">
        <f>IF(SUM(COUNTIFS('Planificación 2026-1'!F:F,"PRINCIPAL",'Planificación 2026-1'!W:W,C168,'Planificación 2026-1'!H:H,"OB"))&gt;0,"P09"," ")</f>
        <v xml:space="preserve"> </v>
      </c>
      <c r="R168" s="108" t="str">
        <f>IF(SUM(COUNTIFS('Planificación 2026-1'!F:F,"PRINCIPAL",'Planificación 2026-1'!W:W,C168,'Planificación 2026-1'!H:H,"MH"))&gt;0,"P31"," ")</f>
        <v xml:space="preserve"> </v>
      </c>
      <c r="S168" s="108" t="str">
        <f>IF(SUM(COUNTIFS('Planificación 2026-1'!F:F,"PRINCIPAL",'Planificación 2026-1'!W:W,C168,'Planificación 2026-1'!H:H,"IC"))&gt;0,"P32"," ")</f>
        <v xml:space="preserve"> </v>
      </c>
      <c r="T168" s="108" t="str">
        <f>IF(SUM(COUNTIFS('Planificación 2026-1'!F:F,"PRINCIPAL",'Planificación 2026-1'!W:W,C168,'Planificación 2026-1'!H:H,"AR"))&gt;0,"P34"," ")</f>
        <v xml:space="preserve"> </v>
      </c>
      <c r="U168" s="108" t="str">
        <f>IF(SUM(COUNTIFS('Planificación 2026-1'!F:F,"PRINCIPAL",'Planificación 2026-1'!W:W,C168,'Planificación 2026-1'!H:H,"T1"))&gt;0,"P35"," ")</f>
        <v xml:space="preserve"> </v>
      </c>
      <c r="V168" s="108" t="str">
        <f>IF(SUM(COUNTIFS('Planificación 2026-1'!F:F,"PRINCIPAL",'Planificación 2026-1'!W:W,C168,'Planificación 2026-1'!H:H,"T3"))&gt;0,"P36"," ")</f>
        <v xml:space="preserve"> </v>
      </c>
      <c r="W168" s="108" t="str">
        <f>IF(SUM(COUNTIFS('Planificación 2026-1'!F:F,"PRINCIPAL",'Planificación 2026-1'!W:W,C168,'Planificación 2026-1'!H:H,"T2"))&gt;0,"P37"," ")</f>
        <v xml:space="preserve"> </v>
      </c>
      <c r="X168" s="108" t="str">
        <f>IF(SUM(COUNTIFS('Planificación 2026-1'!F:F,"PRINCIPAL",'Planificación 2026-1'!W:W,C168,'Planificación 2026-1'!H:H,"AE"))&gt;0,"P38"," ")</f>
        <v xml:space="preserve"> </v>
      </c>
      <c r="Y168" s="108" t="str">
        <f>IF(SUM(COUNTIFS('Planificación 2026-1'!F:F,"PRINCIPAL",'Planificación 2026-1'!W:W,C168,'Planificación 2026-1'!H:H,"T4"))&gt;0,"P55"," ")</f>
        <v xml:space="preserve"> </v>
      </c>
      <c r="Z168" s="108" t="str">
        <f>IF(SUM(COUNTIFS('Planificación 2026-1'!F:F,"FILIAL",'Planificación 2026-1'!W:W,C168,'Planificación 2026-1'!H:H,"AF"))&gt;0," P01"," ")</f>
        <v xml:space="preserve"> </v>
      </c>
      <c r="AA168" s="108" t="str">
        <f>IF(SUM(COUNTIFS('Planificación 2026-1'!F:F,"FILIAL",'Planificación 2026-1'!W:W,C168,'Planificación 2026-1'!H:H,"EN"))&gt;0,"P02"," ")</f>
        <v xml:space="preserve"> </v>
      </c>
      <c r="AB168" s="108" t="str">
        <f>IF(SUM(COUNTIFS('Planificación 2026-1'!F:F,"FILIAL",'Planificación 2026-1'!W:W,C168,'Planificación 2026-1'!H:H,"IS"))&gt;0,"P03"," ")</f>
        <v xml:space="preserve"> </v>
      </c>
      <c r="AC168" s="108" t="str">
        <f>IF(SUM(COUNTIFS('Planificación 2026-1'!F:F,"FILIAL",'Planificación 2026-1'!W:W,C168,'Planificación 2026-1'!H:H,"PS"))&gt;0,"P04"," ")</f>
        <v xml:space="preserve"> </v>
      </c>
      <c r="AD168" s="108"/>
      <c r="AE168" s="108" t="str">
        <f>IF(SUM(COUNTIFS('Planificación 2026-1'!F:F,"FILIAL",'Planificación 2026-1'!W:W,C168,'Planificación 2026-1'!H:H,"IN"))&gt;0,"P06"," ")</f>
        <v xml:space="preserve"> </v>
      </c>
      <c r="AF168" s="108" t="str">
        <f>IF(SUM(COUNTIFS('Planificación 2026-1'!F:F,"FILIAL",'Planificación 2026-1'!W:W,C168,'Planificación 2026-1'!H:H,"CA"))&gt;0,"P07"," ")</f>
        <v xml:space="preserve"> </v>
      </c>
      <c r="AG168" s="108" t="str">
        <f>IF(SUM(COUNTIFS('Planificación 2026-1'!F:F,"FILIAL",'Planificación 2026-1'!W:W,C168,'Planificación 2026-1'!H:H,"DE"))&gt;0,"P08"," ")</f>
        <v>P08</v>
      </c>
      <c r="AH168" s="108" t="str">
        <f>IF(SUM(COUNTIFS('Planificación 2026-1'!F:F,"FILIAL",'Planificación 2026-1'!W:W,C168,'Planificación 2026-1'!H:H,"OB"))&gt;0,"P09"," ")</f>
        <v xml:space="preserve"> </v>
      </c>
      <c r="AI168" s="108" t="str">
        <f>IF(SUM(COUNTIFS('Planificación 2026-1'!F:F,"FILIAL",'Planificación 2026-1'!W:W,C168,'Planificación 2026-1'!H:H,"MH"))&gt;0,"P31"," ")</f>
        <v xml:space="preserve"> </v>
      </c>
      <c r="AJ168" s="108" t="str">
        <f>IF(SUM(COUNTIFS('Planificación 2026-1'!F:F,"FILIAL",'Planificación 2026-1'!W:W,C168,'Planificación 2026-1'!H:H,"IC"))&gt;0,"P32"," ")</f>
        <v xml:space="preserve"> </v>
      </c>
      <c r="AK168" s="108" t="str">
        <f>IF(SUM(COUNTIFS('Planificación 2026-1'!F:F,"FILIAL",'Planificación 2026-1'!W:W,C168,'Planificación 2026-1'!H:H,"AR"))&gt;0,"P34"," ")</f>
        <v xml:space="preserve"> </v>
      </c>
      <c r="AL168" s="108" t="str">
        <f>IF(SUM(COUNTIFS('Planificación 2026-1'!F:F,"FILIAL",'Planificación 2026-1'!W:W,C168,'Planificación 2026-1'!H:H,"T1"))&gt;0,"P35"," ")</f>
        <v xml:space="preserve"> </v>
      </c>
      <c r="AM168" s="108" t="str">
        <f>IF(SUM(COUNTIFS('Planificación 2026-1'!F:F,"FILIAL",'Planificación 2026-1'!W:W,C168,'Planificación 2026-1'!H:H,"T3"))&gt;0,"P36"," ")</f>
        <v xml:space="preserve"> </v>
      </c>
      <c r="AN168" s="108" t="str">
        <f>IF(SUM(COUNTIFS('Planificación 2026-1'!F:F,"FILIAL",'Planificación 2026-1'!W:W,C168,'Planificación 2026-1'!H:H,"T2"))&gt;0,"P37"," ")</f>
        <v xml:space="preserve"> </v>
      </c>
      <c r="AO168" s="108" t="str">
        <f>IF(SUM(COUNTIFS('Planificación 2026-1'!F:F,"FILIAL",'Planificación 2026-1'!W:W,C168,'Planificación 2026-1'!H:H,"AE"))&gt;0,"P38"," ")</f>
        <v xml:space="preserve"> </v>
      </c>
      <c r="AP168" s="108" t="str">
        <f>IF(SUM(COUNTIFS('Planificación 2026-1'!F:F,"FILIAL",'Planificación 2026-1'!W:W,C168,'Planificación 2026-1'!H:H,"T4"))&gt;0,"P55"," ")</f>
        <v xml:space="preserve"> </v>
      </c>
      <c r="AQ168" s="108" t="str">
        <f>IF(SUM(COUNTIFS('Planificación 2026-1'!F:F,"SUNAMPE",'Planificación 2026-1'!W:W,C168,'Planificación 2026-1'!H:H,"AF"))&gt;0," P01"," ")</f>
        <v xml:space="preserve"> </v>
      </c>
      <c r="AR168" s="108" t="str">
        <f>IF(SUM(COUNTIFS('Planificación 2026-1'!F:F,"SUNAMPE",'Planificación 2026-1'!W:W,C168,'Planificación 2026-1'!H:H,"EN"))&gt;0,"P02"," ")</f>
        <v xml:space="preserve"> </v>
      </c>
      <c r="AS168" s="108" t="str">
        <f>IF(SUM(COUNTIFS('Planificación 2026-1'!F:F,"SUNAMPE",'Planificación 2026-1'!W:W,C168,'Planificación 2026-1'!H:H,"IS"))&gt;0,"P03"," ")</f>
        <v xml:space="preserve"> </v>
      </c>
      <c r="AT168" s="108" t="str">
        <f>IF(SUM(COUNTIFS('Planificación 2026-1'!F:F,"SUNAMPE",'Planificación 2026-1'!W:W,C168,'Planificación 2026-1'!H:H,"PS"))&gt;0,"P04"," ")</f>
        <v xml:space="preserve"> </v>
      </c>
      <c r="AU168" s="108"/>
      <c r="AV168" s="108" t="str">
        <f>IF(SUM(COUNTIFS('Planificación 2026-1'!F:F,"SUNAMPE",'Planificación 2026-1'!W:W,C168,'Planificación 2026-1'!H:H,"IN"))&gt;0,"P06"," ")</f>
        <v xml:space="preserve"> </v>
      </c>
      <c r="AW168" s="108" t="str">
        <f>IF(SUM(COUNTIFS('Planificación 2026-1'!F:F,"SUNAMPE",'Planificación 2026-1'!W:W,C168,'Planificación 2026-1'!H:H,"CA"))&gt;0,"P07"," ")</f>
        <v xml:space="preserve"> </v>
      </c>
      <c r="AX168" s="108" t="str">
        <f>IF(SUM(COUNTIFS('Planificación 2026-1'!F:F,"SUNAMPE",'Planificación 2026-1'!W:W,C168,'Planificación 2026-1'!H:H,"DE"))&gt;0,"P08"," ")</f>
        <v xml:space="preserve"> </v>
      </c>
      <c r="AY168" s="108" t="str">
        <f>IF(SUM(COUNTIFS('Planificación 2026-1'!F:F,"SUNAMPE",'Planificación 2026-1'!W:W,C168,'Planificación 2026-1'!H:H,"OB"))&gt;0,"P09"," ")</f>
        <v xml:space="preserve"> </v>
      </c>
      <c r="AZ168" s="108" t="str">
        <f>IF(SUM(COUNTIFS('Planificación 2026-1'!F:F,"SUNAMPE",'Planificación 2026-1'!W:W,C168,'Planificación 2026-1'!H:H,"MH"))&gt;0,"P31"," ")</f>
        <v xml:space="preserve"> </v>
      </c>
      <c r="BA168" s="108" t="str">
        <f>IF(SUM(COUNTIFS('Planificación 2026-1'!F:F,"SUNAMPE",'Planificación 2026-1'!W:W,C168,'Planificación 2026-1'!H:H,"IC"))&gt;0,"P32"," ")</f>
        <v xml:space="preserve"> </v>
      </c>
      <c r="BB168" s="108" t="str">
        <f>IF(SUM(COUNTIFS('Planificación 2026-1'!F:F,"SUNAMPE",'Planificación 2026-1'!W:W,C168,'Planificación 2026-1'!H:H,"AR"))&gt;0,"P34"," ")</f>
        <v xml:space="preserve"> </v>
      </c>
      <c r="BC168" s="108" t="str">
        <f>IF(SUM(COUNTIFS('Planificación 2026-1'!F:F,"SUNAMPE",'Planificación 2026-1'!W:W,C168,'Planificación 2026-1'!H:H,"T1"))&gt;0,"P35"," ")</f>
        <v xml:space="preserve"> </v>
      </c>
      <c r="BD168" s="108" t="str">
        <f>IF(SUM(COUNTIFS('Planificación 2026-1'!F:F,"SUNAMPE",'Planificación 2026-1'!W:W,C168,'Planificación 2026-1'!H:H,"T3"))&gt;0,"P36"," ")</f>
        <v xml:space="preserve"> </v>
      </c>
      <c r="BE168" s="108" t="str">
        <f>IF(SUM(COUNTIFS('Planificación 2026-1'!F:F,"SUNAMPE",'Planificación 2026-1'!W:W,C168,'Planificación 2026-1'!H:H,"T2"))&gt;0,"P37"," ")</f>
        <v xml:space="preserve"> </v>
      </c>
      <c r="BF168" s="108" t="str">
        <f>IF(SUM(COUNTIFS('Planificación 2026-1'!F:F,"SUNAMPE",'Planificación 2026-1'!W:W,C168,'Planificación 2026-1'!H:H,"AE"))&gt;0,"P38"," ")</f>
        <v xml:space="preserve"> </v>
      </c>
      <c r="BG168" s="108" t="str">
        <f>IF(SUM(COUNTIFS('Planificación 2026-1'!F:F,"SUNAMPE",'Planificación 2026-1'!W:W,C168,'Planificación 2026-1'!H:H,"T4"))&gt;0,"P55"," ")</f>
        <v xml:space="preserve"> </v>
      </c>
      <c r="BH168" s="108" t="str">
        <f>IF(SUM(COUNTIFS('Planificación 2026-1'!F:F,"HUAURA",'Planificación 2026-1'!W:W,C168,'Planificación 2026-1'!H:H,"AF"))&gt;0," P01"," ")</f>
        <v xml:space="preserve"> </v>
      </c>
      <c r="BI168" s="108" t="str">
        <f>IF(SUM(COUNTIFS('Planificación 2026-1'!F:F,"HUAURA",'Planificación 2026-1'!W:W,C168,'Planificación 2026-1'!H:H,"EN"))&gt;0,"P02"," ")</f>
        <v xml:space="preserve"> </v>
      </c>
      <c r="BJ168" s="108" t="str">
        <f>IF(SUM(COUNTIFS('Planificación 2026-1'!F:F,"HUAURA",'Planificación 2026-1'!W:W,C168,'Planificación 2026-1'!H:H,"IS"))&gt;0,"P03"," ")</f>
        <v xml:space="preserve"> </v>
      </c>
      <c r="BK168" s="108" t="str">
        <f>IF(SUM(COUNTIFS('Planificación 2026-1'!F:F,"HUAURA",'Planificación 2026-1'!W:W,C168,'Planificación 2026-1'!H:H,"PS"))&gt;0,"P04"," ")</f>
        <v xml:space="preserve"> </v>
      </c>
      <c r="BL168" s="108"/>
      <c r="BM168" s="108" t="str">
        <f>IF(SUM(COUNTIFS('Planificación 2026-1'!F:F,"HUAURA",'Planificación 2026-1'!W:W,C168,'Planificación 2026-1'!H:H,"IN"))&gt;0,"P06"," ")</f>
        <v xml:space="preserve"> </v>
      </c>
      <c r="BN168" s="108" t="str">
        <f>IF(SUM(COUNTIFS('Planificación 2026-1'!F:F,"HUAURA",'Planificación 2026-1'!W:W,C168,'Planificación 2026-1'!H:H,"CA"))&gt;0,"P07"," ")</f>
        <v xml:space="preserve"> </v>
      </c>
      <c r="BO168" s="108" t="str">
        <f>IF(SUM(COUNTIFS('Planificación 2026-1'!F:F,"HUAURA",'Planificación 2026-1'!W:W,C168,'Planificación 2026-1'!H:H,"DE"))&gt;0,"P08"," ")</f>
        <v xml:space="preserve"> </v>
      </c>
      <c r="BP168" s="108" t="str">
        <f>IF(SUM(COUNTIFS('Planificación 2026-1'!F:F,"HUAURA",'Planificación 2026-1'!W:W,C168,'Planificación 2026-1'!H:H,"OB"))&gt;0,"P09"," ")</f>
        <v xml:space="preserve"> </v>
      </c>
      <c r="BQ168" s="108" t="str">
        <f>IF(SUM(COUNTIFS('Planificación 2026-1'!F:F,"HUAURA",'Planificación 2026-1'!W:W,C168,'Planificación 2026-1'!H:H,"MH"))&gt;0,"P31"," ")</f>
        <v xml:space="preserve"> </v>
      </c>
      <c r="BR168" s="108" t="str">
        <f>IF(SUM(COUNTIFS('Planificación 2026-1'!F:F,"HUAURA",'Planificación 2026-1'!W:W,C168,'Planificación 2026-1'!H:H,"IC"))&gt;0,"P32"," ")</f>
        <v xml:space="preserve"> </v>
      </c>
      <c r="BS168" s="108" t="str">
        <f>IF(SUM(COUNTIFS('Planificación 2026-1'!F:F,"HUAURA",'Planificación 2026-1'!W:W,C168,'Planificación 2026-1'!H:H,"AR"))&gt;0,"P34"," ")</f>
        <v xml:space="preserve"> </v>
      </c>
      <c r="BT168" s="108" t="str">
        <f>IF(SUM(COUNTIFS('Planificación 2026-1'!F:F,"HUAURA",'Planificación 2026-1'!W:W,C168,'Planificación 2026-1'!H:H,"T1"))&gt;0,"P35"," ")</f>
        <v xml:space="preserve"> </v>
      </c>
      <c r="BU168" s="108" t="str">
        <f>IF(SUM(COUNTIFS('Planificación 2026-1'!F:F,"HUAURA",'Planificación 2026-1'!W:W,C168,'Planificación 2026-1'!H:H,"T3"))&gt;0,"P36"," ")</f>
        <v xml:space="preserve"> </v>
      </c>
      <c r="BV168" s="108" t="str">
        <f>IF(SUM(COUNTIFS('Planificación 2026-1'!F:F,"HUAURA",'Planificación 2026-1'!W:W,C168,'Planificación 2026-1'!H:H,"T2"))&gt;0,"P37"," ")</f>
        <v xml:space="preserve"> </v>
      </c>
      <c r="BW168" s="108" t="str">
        <f>IF(SUM(COUNTIFS('Planificación 2026-1'!F:F,"HUAURA",'Planificación 2026-1'!W:W,C168,'Planificación 2026-1'!H:H,"AE"))&gt;0,"P38"," ")</f>
        <v xml:space="preserve"> </v>
      </c>
      <c r="BX168" s="108" t="str">
        <f>IF(SUM(COUNTIFS('Planificación 2026-1'!F:F,"HUAURA",'Planificación 2026-1'!W:W,C168,'Planificación 2026-1'!H:H,"T4"))&gt;0,"P55"," ")</f>
        <v xml:space="preserve"> </v>
      </c>
      <c r="BY168" s="109">
        <f>SUMIFS('Planificación 2026-1'!R:R,'Planificación 2026-1'!W:W,C168,'Planificación 2026-1'!H:H,"AF",'Planificación 2026-1'!I:I,"&gt;2")</f>
        <v>0</v>
      </c>
      <c r="BZ168" s="109">
        <f>SUMIFS('Planificación 2026-1'!R:R,'Planificación 2026-1'!W:W,C168,'Planificación 2026-1'!H:H,"EN",'Planificación 2026-1'!I:I,"&gt;2")</f>
        <v>0</v>
      </c>
      <c r="CA168" s="109">
        <f>SUMIFS('Planificación 2026-1'!R:R,'Planificación 2026-1'!W:W,C168,'Planificación 2026-1'!H:H,"IS",'Planificación 2026-1'!I:I,"&gt;2")</f>
        <v>0</v>
      </c>
      <c r="CB168" s="109">
        <f>SUMIFS('Planificación 2026-1'!R:R,'Planificación 2026-1'!W:W,C168,'Planificación 2026-1'!H:H,"PS",'Planificación 2026-1'!I:I,"&gt;2")</f>
        <v>0</v>
      </c>
      <c r="CC168" s="109">
        <f>SUMIFS('Planificación 2026-1'!R:R,'Planificación 2026-1'!W:W,C168,'Planificación 2026-1'!H:H,"IN",'Planificación 2026-1'!I:I,"&gt;2")</f>
        <v>0</v>
      </c>
      <c r="CD168" s="109">
        <f>SUMIFS('Planificación 2026-1'!R:R,'Planificación 2026-1'!W:W,C168,'Planificación 2026-1'!H:H,"CA",'Planificación 2026-1'!I:I,"&gt;2")</f>
        <v>0</v>
      </c>
      <c r="CE168" s="109">
        <f>SUMIFS('Planificación 2026-1'!R:R,'Planificación 2026-1'!W:W,C168,'Planificación 2026-1'!H:H,"DE",'Planificación 2026-1'!I:I,"&gt;2")</f>
        <v>17</v>
      </c>
      <c r="CF168" s="109">
        <f>SUMIFS('Planificación 2026-1'!R:R,'Planificación 2026-1'!W:W,C168,'Planificación 2026-1'!H:H,"OB",'Planificación 2026-1'!I:I,"&gt;2")</f>
        <v>0</v>
      </c>
      <c r="CG168" s="109">
        <f>SUMIFS('Planificación 2026-1'!R:R,'Planificación 2026-1'!W:W,C168,'Planificación 2026-1'!H:H,"MH",'Planificación 2026-1'!I:I,"&gt;2")</f>
        <v>0</v>
      </c>
      <c r="CH168" s="109">
        <f>SUMIFS('Planificación 2026-1'!R:R,'Planificación 2026-1'!W:W,C168,'Planificación 2026-1'!H:H,"IC",'Planificación 2026-1'!I:I,"&gt;2")</f>
        <v>0</v>
      </c>
      <c r="CI168" s="109">
        <f>SUMIFS('Planificación 2026-1'!R:R,'Planificación 2026-1'!W:W,C168,'Planificación 2026-1'!H:H,"AR",'Planificación 2026-1'!I:I,"&gt;2")</f>
        <v>0</v>
      </c>
      <c r="CJ168" s="109">
        <f>SUMIFS('Planificación 2026-1'!R:R,'Planificación 2026-1'!W:W,C168,'Planificación 2026-1'!H:H,"T1",'Planificación 2026-1'!I:I,"&gt;2")</f>
        <v>0</v>
      </c>
      <c r="CK168" s="109">
        <f>SUMIFS('Planificación 2026-1'!R:R,'Planificación 2026-1'!W:W,C168,'Planificación 2026-1'!H:H,"T3",'Planificación 2026-1'!I:I,"&gt;2")</f>
        <v>0</v>
      </c>
      <c r="CL168" s="109">
        <f>SUMIFS('Planificación 2026-1'!R:R,'Planificación 2026-1'!W:W,C168,'Planificación 2026-1'!H:H,"T2",'Planificación 2026-1'!I:I,"&gt;2")</f>
        <v>0</v>
      </c>
      <c r="CM168" s="109">
        <f>SUMIFS('Planificación 2026-1'!R:R,'Planificación 2026-1'!W:W,C168,'Planificación 2026-1'!H:H,"AE",'Planificación 2026-1'!I:I,"&gt;2")</f>
        <v>0</v>
      </c>
      <c r="CN168" s="109">
        <f>SUMIFS('Planificación 2026-1'!R:R,'Planificación 2026-1'!W:W,C168,'Planificación 2026-1'!H:H,"T4",'Planificación 2026-1'!I:I,"&gt;2")</f>
        <v>0</v>
      </c>
      <c r="CO168" s="109">
        <f>SUMIFS('Planificación 2026-1'!R:R,'Planificación 2026-1'!W:W,C168,'Planificación 2026-1'!H:H,"AF",'Planificación 2026-1'!I:I,"&lt;3")</f>
        <v>0</v>
      </c>
      <c r="CP168" s="109">
        <f>SUMIFS('Planificación 2026-1'!R:R,'Planificación 2026-1'!W:W,C168,'Planificación 2026-1'!H:H,"EN",'Planificación 2026-1'!I:I,"&lt;3")</f>
        <v>0</v>
      </c>
      <c r="CQ168" s="109">
        <f>SUMIFS('Planificación 2026-1'!R:R,'Planificación 2026-1'!W:W,C168,'Planificación 2026-1'!H:H,"IS",'Planificación 2026-1'!I:I,"&lt;3")</f>
        <v>0</v>
      </c>
      <c r="CR168" s="109">
        <f>SUMIFS('Planificación 2026-1'!R:R,'Planificación 2026-1'!W:W,C168,'Planificación 2026-1'!H:H,"PS",'Planificación 2026-1'!I:I,"&lt;3")</f>
        <v>0</v>
      </c>
      <c r="CS168" s="109">
        <f>SUMIFS('Planificación 2026-1'!R:R,'Planificación 2026-1'!W:W,C168,'Planificación 2026-1'!H:H,"IN",'Planificación 2026-1'!I:I,"&lt;3")</f>
        <v>0</v>
      </c>
      <c r="CT168" s="109">
        <f>SUMIFS('Planificación 2026-1'!R:R,'Planificación 2026-1'!W:W,C168,'Planificación 2026-1'!H:H,"CA",'Planificación 2026-1'!I:I,"&lt;3")</f>
        <v>0</v>
      </c>
      <c r="CU168" s="109">
        <f>SUMIFS('Planificación 2026-1'!R:R,'Planificación 2026-1'!W:W,C168,'Planificación 2026-1'!H:H,"DE",'Planificación 2026-1'!I:I,"&lt;3")</f>
        <v>0</v>
      </c>
      <c r="CV168" s="109">
        <f>SUMIFS('Planificación 2026-1'!R:R,'Planificación 2026-1'!W:W,C168,'Planificación 2026-1'!H:H,"OB",'Planificación 2026-1'!I:I,"&lt;3")</f>
        <v>0</v>
      </c>
      <c r="CW168" s="109">
        <f>SUMIFS('Planificación 2026-1'!R:R,'Planificación 2026-1'!W:W,C168,'Planificación 2026-1'!H:H,"MH",'Planificación 2026-1'!I:I,"&lt;3")</f>
        <v>0</v>
      </c>
      <c r="CX168" s="109">
        <f>SUMIFS('Planificación 2026-1'!R:R,'Planificación 2026-1'!W:W,C168,'Planificación 2026-1'!H:H,"IC",'Planificación 2026-1'!I:I,"&lt;3")</f>
        <v>0</v>
      </c>
      <c r="CY168" s="109">
        <f>SUMIFS('Planificación 2026-1'!R:R,'Planificación 2026-1'!W:W,C168,'Planificación 2026-1'!H:H,"AR",'Planificación 2026-1'!I:I,"&lt;3")</f>
        <v>0</v>
      </c>
      <c r="CZ168" s="109">
        <f>SUMIFS('Planificación 2026-1'!R:R,'Planificación 2026-1'!W:W,C168,'Planificación 2026-1'!H:H,"T1",'Planificación 2026-1'!I:I,"&lt;3")</f>
        <v>0</v>
      </c>
      <c r="DA168" s="109">
        <f>SUMIFS('Planificación 2026-1'!R:R,'Planificación 2026-1'!W:W,C168,'Planificación 2026-1'!H:H,"T3",'Planificación 2026-1'!I:I,"&lt;3")</f>
        <v>0</v>
      </c>
      <c r="DB168" s="109">
        <f>SUMIFS('Planificación 2026-1'!R:R,'Planificación 2026-1'!W:W,C168,'Planificación 2026-1'!H:H,"T2",'Planificación 2026-1'!I:I,"&lt;3")</f>
        <v>0</v>
      </c>
      <c r="DC168" s="109">
        <f>SUMIFS('Planificación 2026-1'!R:R,'Planificación 2026-1'!W:W,C168,'Planificación 2026-1'!H:H,"AE",'Planificación 2026-1'!I:I,"&lt;3")</f>
        <v>0</v>
      </c>
      <c r="DD168" s="109">
        <f>SUMIFS('Planificación 2026-1'!R:R,'Planificación 2026-1'!W:W,C168,'Planificación 2026-1'!H:H,"T4",'Planificación 2026-1'!I:I,"&lt;3")</f>
        <v>0</v>
      </c>
      <c r="DE168" s="108" t="str">
        <f t="shared" si="27"/>
        <v/>
      </c>
      <c r="DF168" s="41">
        <f>IF(C168="","",SUMIFS('Planificación 2026-1'!R:R,'Planificación 2026-1'!W:W,C168,'Planificación 2026-1'!F:F,"PRINCIPAL",'Planificación 2026-1'!X:X,"VIRTUAL"))</f>
        <v>0</v>
      </c>
      <c r="DG168" s="41">
        <f>IF(C168="","",SUMIFS('Planificación 2026-1'!R:R,'Planificación 2026-1'!W:W,C168,'Planificación 2026-1'!F:F,"PRINCIPAL",'Planificación 2026-1'!X:X,"PRESENCIAL"))</f>
        <v>0</v>
      </c>
      <c r="DH168" s="41">
        <f>IF(C168="","",SUMIFS('Planificación 2026-1'!R:R,'Planificación 2026-1'!W:W,C168,'Planificación 2026-1'!F:F,"PRINCIPAL",'Planificación 2026-1'!X:X,"HIBRIDO PRESENCIAL"))</f>
        <v>0</v>
      </c>
      <c r="DI168" s="108" t="str">
        <f t="shared" si="28"/>
        <v>P08</v>
      </c>
      <c r="DJ168" s="108">
        <f>IF(C168="","",SUMIFS('Planificación 2026-1'!R:R,'Planificación 2026-1'!W:W,C168,'Planificación 2026-1'!F:F,"FILIAL",'Planificación 2026-1'!X:X,"VIRTUAL"))</f>
        <v>4</v>
      </c>
      <c r="DK168" s="110">
        <f>IF(C168="","",SUMIFS('Planificación 2026-1'!R:R,'Planificación 2026-1'!W:W,C168,'Planificación 2026-1'!F:F,"FILIAL",'Planificación 2026-1'!X:X,"PRESENCIAL"))</f>
        <v>13</v>
      </c>
      <c r="DL168" s="61">
        <f>IF(C168="","",SUMIFS('Planificación 2026-1'!R:R,'Planificación 2026-1'!W:W,C168,'Planificación 2026-1'!F:F,"FILIAL",'Planificación 2026-1'!X:X,"HIBRIDO PRESENCIAL"))</f>
        <v>0</v>
      </c>
      <c r="DM168" s="111" t="str">
        <f t="shared" si="29"/>
        <v/>
      </c>
      <c r="DN168" s="108">
        <f>IF(C168="","",SUMIFS('Planificación 2026-1'!R:R,'Planificación 2026-1'!W:W,C168,'Planificación 2026-1'!F:F,"SUNAMPE",'Planificación 2026-1'!X:X,"VIRTUAL"))</f>
        <v>0</v>
      </c>
      <c r="DO168" s="61">
        <f>IF(C168="","",SUMIFS('Planificación 2026-1'!R:R,'Planificación 2026-1'!W:W,C168,'Planificación 2026-1'!F:F,"SUNAMPE",'Planificación 2026-1'!X:X,"PRESENCIAL"))</f>
        <v>0</v>
      </c>
      <c r="DP168" s="111" t="str">
        <f t="shared" si="30"/>
        <v/>
      </c>
      <c r="DQ168" s="108">
        <f>IF(C168="","",SUMIFS('Planificación 2026-1'!R:R,'Planificación 2026-1'!W:W,C168,'Planificación 2026-1'!F:F,"HUAURA",'Planificación 2026-1'!X:X,"VIRTUAL"))</f>
        <v>0</v>
      </c>
      <c r="DR168" s="61">
        <f>IF(C168="","",SUMIFS('Planificación 2026-1'!R:R,'Planificación 2026-1'!W:W,C168,'Planificación 2026-1'!F:F,"HUAURA",'Planificación 2026-1'!X:X,"PRESENCIAL"))</f>
        <v>0</v>
      </c>
      <c r="DS168" s="76">
        <f>SUMIFS('Planificación 2026-1'!R:R,'Planificación 2026-1'!W:W,C168,'Planificación 2026-1'!F:F,"PRINCIPAL",'Planificación 2026-1'!X:X,"VIRTUAL",'Planificación 2026-1'!I:I,"&gt;2")</f>
        <v>0</v>
      </c>
      <c r="DT168" s="76">
        <f>SUMIFS('Planificación 2026-1'!R:R,'Planificación 2026-1'!W:W,C168,'Planificación 2026-1'!F:F,"PRINCIPAL",'Planificación 2026-1'!X:X,"&lt;&gt;VIRTUAL",'Planificación 2026-1'!I:I,"&gt;2")</f>
        <v>0</v>
      </c>
      <c r="DU168" s="76">
        <f>SUMIFS('Planificación 2026-1'!R:R,'Planificación 2026-1'!W:W,C168,'Planificación 2026-1'!F:F,"SUNAMPE",'Planificación 2026-1'!X:X,"VIRTUAL",'Planificación 2026-1'!I:I,"&gt;2")</f>
        <v>0</v>
      </c>
      <c r="DV168" s="76">
        <f>SUMIFS('Planificación 2026-1'!R:R,'Planificación 2026-1'!W:W,C168,'Planificación 2026-1'!F:F,"SUNAMPE",'Planificación 2026-1'!X:X,"&lt;&gt;VIRTUAL",'Planificación 2026-1'!I:I,"&gt;2")</f>
        <v>0</v>
      </c>
      <c r="DW168" s="76">
        <f>SUMIFS('Planificación 2026-1'!R:R,'Planificación 2026-1'!W:W,C168,'Planificación 2026-1'!F:F,"FILIAL",'Planificación 2026-1'!X:X,"VIRTUAL",'Planificación 2026-1'!I:I,"&gt;2")</f>
        <v>4</v>
      </c>
      <c r="DX168" s="76">
        <f>SUMIFS('Planificación 2026-1'!R:R,'Planificación 2026-1'!W:W,C168,'Planificación 2026-1'!F:F,"FILIAL",'Planificación 2026-1'!X:X,"&lt;&gt;VIRTUAL",'Planificación 2026-1'!I:I,"&gt;2")</f>
        <v>13</v>
      </c>
      <c r="DY168" s="76">
        <f>SUMIFS('Planificación 2026-1'!R:R,'Planificación 2026-1'!W:W,C168,'Planificación 2026-1'!F:F,"PORUMA",'Planificación 2026-1'!X:X,"VIRTUAL",'Planificación 2026-1'!I:I,"&gt;2")</f>
        <v>0</v>
      </c>
      <c r="DZ168" s="76">
        <f>SUMIFS('Planificación 2026-1'!R:R,'Planificación 2026-1'!W:W,C168,'Planificación 2026-1'!F:F,"PORUMA",'Planificación 2026-1'!X:X,"&lt;&gt;VIRTUAL",'Planificación 2026-1'!I:I,"&gt;2")</f>
        <v>0</v>
      </c>
      <c r="EA168" s="76">
        <f>SUMIFS('Planificación 2026-1'!R:R,'Planificación 2026-1'!W:W,C168,'Planificación 2026-1'!F:F,"HUAURA",'Planificación 2026-1'!X:X,"VIRTUAL",'Planificación 2026-1'!I:I,"&gt;2")</f>
        <v>0</v>
      </c>
      <c r="EB168" s="76">
        <f>SUMIFS('Planificación 2026-1'!R:R,'Planificación 2026-1'!W:W,C168,'Planificación 2026-1'!F:F,"HUAURA",'Planificación 2026-1'!X:X,"&lt;&gt;VIRTUAL",'Planificación 2026-1'!I:I,"&gt;2")</f>
        <v>0</v>
      </c>
      <c r="EC168" s="76">
        <f>SUMIFS('Planificación 2026-1'!R:R,'Planificación 2026-1'!W:W,C168,'Planificación 2026-1'!F:F,"PRINCIPAL",'Planificación 2026-1'!X:X,"VIRTUAL",'Planificación 2026-1'!I:I,"&lt;3")</f>
        <v>0</v>
      </c>
      <c r="ED168" s="76">
        <f>SUMIFS('Planificación 2026-1'!R:R,'Planificación 2026-1'!W:W,C168,'Planificación 2026-1'!F:F,"PRINCIPAL",'Planificación 2026-1'!X:X,"&lt;&gt;VIRTUAL",'Planificación 2026-1'!I:I,"&lt;3")</f>
        <v>0</v>
      </c>
      <c r="EE168" s="76">
        <f>SUMIFS('Planificación 2026-1'!R:R,'Planificación 2026-1'!W:W,C168,'Planificación 2026-1'!F:F,"SUNAMPE",'Planificación 2026-1'!X:X,"VIRTUAL",'Planificación 2026-1'!I:I,"&lt;3")</f>
        <v>0</v>
      </c>
      <c r="EF168" s="76">
        <f>SUMIFS('Planificación 2026-1'!R:R,'Planificación 2026-1'!W:W,C168,'Planificación 2026-1'!F:F,"SUNAMPE",'Planificación 2026-1'!X:X,"&lt;&gt;VIRTUAL",'Planificación 2026-1'!I:I,"&lt;3")</f>
        <v>0</v>
      </c>
      <c r="EG168" s="76">
        <f>SUMIFS('Planificación 2026-1'!R:R,'Planificación 2026-1'!W:W,C168,'Planificación 2026-1'!F:F,"FILIAL",'Planificación 2026-1'!X:X,"VIRTUAL",'Planificación 2026-1'!I:I,"&lt;3")</f>
        <v>0</v>
      </c>
      <c r="EH168" s="76">
        <f>SUMIFS('Planificación 2026-1'!R:R,'Planificación 2026-1'!W:W,C168,'Planificación 2026-1'!F:F,"FILIAL",'Planificación 2026-1'!X:X,"&lt;&gt;VIRTUAL",'Planificación 2026-1'!I:I,"&lt;3")</f>
        <v>0</v>
      </c>
      <c r="EI168" s="76">
        <f>SUMIFS('Planificación 2026-1'!R:R,'Planificación 2026-1'!W:W,C168,'Planificación 2026-1'!F:F,"PORUMA",'Planificación 2026-1'!X:X,"VIRTUAL",'Planificación 2026-1'!I:I,"&lt;3")</f>
        <v>0</v>
      </c>
      <c r="EJ168" s="76">
        <f>SUMIFS('Planificación 2026-1'!R:R,'Planificación 2026-1'!W:W,C168,'Planificación 2026-1'!F:F,"PORUMA",'Planificación 2026-1'!X:X,"&lt;&gt;VIRTUAL",'Planificación 2026-1'!I:I,"&lt;3")</f>
        <v>0</v>
      </c>
      <c r="EK168" s="76">
        <f>SUMIFS('Planificación 2026-1'!R:R,'Planificación 2026-1'!W:W,C168,'Planificación 2026-1'!F:F,"HUAURA",'Planificación 2026-1'!X:X,"VIRTUAL",'Planificación 2026-1'!I:I,"&lt;3")</f>
        <v>0</v>
      </c>
      <c r="EL168" s="76">
        <f>SUMIFS('Planificación 2026-1'!R:R,'Planificación 2026-1'!W:W,C168,'Planificación 2026-1'!F:F,"HUAURA",'Planificación 2026-1'!X:X,"&lt;&gt;VIRTUAL",'Planificación 2026-1'!I:I,"&lt;3")</f>
        <v>0</v>
      </c>
      <c r="EM168" s="76"/>
      <c r="EN168" s="76">
        <f t="shared" si="23"/>
        <v>4</v>
      </c>
      <c r="EO168" s="76">
        <f t="shared" si="24"/>
        <v>13</v>
      </c>
      <c r="EP168" s="76" t="b">
        <f t="shared" si="25"/>
        <v>1</v>
      </c>
      <c r="EQ168" s="76" t="str">
        <f t="shared" si="26"/>
        <v>FILIAL-HUAURA</v>
      </c>
      <c r="ER168" s="76" t="str">
        <f t="shared" si="31"/>
        <v>MAS PRESENCIAL</v>
      </c>
    </row>
    <row r="169" spans="1:148" hidden="1">
      <c r="A169" s="83"/>
      <c r="B169" s="119">
        <v>166</v>
      </c>
      <c r="C169" s="115" t="s">
        <v>341</v>
      </c>
      <c r="D169" s="112">
        <f>SUMIF('Planificación 2026-1'!W:W,C169,'Planificación 2026-1'!R:R)</f>
        <v>0</v>
      </c>
      <c r="E169" s="114" t="s">
        <v>170</v>
      </c>
      <c r="F169" s="115" t="s">
        <v>171</v>
      </c>
      <c r="G169" s="115" t="s">
        <v>19</v>
      </c>
      <c r="H169" s="115" t="s">
        <v>151</v>
      </c>
      <c r="I169" s="107" t="str">
        <f>IF(SUM(COUNTIFS('Planificación 2026-1'!F:F,"PRINCIPAL",'Planificación 2026-1'!W:W,C169,'Planificación 2026-1'!H:H,"AF"))&gt;0,"P01"," ")</f>
        <v xml:space="preserve"> </v>
      </c>
      <c r="J169" s="108" t="str">
        <f>IF(SUM(COUNTIFS('Planificación 2026-1'!F:F,"PRINCIPAL",'Planificación 2026-1'!W:W,C169,'Planificación 2026-1'!H:H,"EN"))&gt;0,"P02"," ")</f>
        <v xml:space="preserve"> </v>
      </c>
      <c r="K169" s="108" t="str">
        <f>IF(SUM(COUNTIFS('Planificación 2026-1'!F:F,"PRINCIPAL",'Planificación 2026-1'!W:W,C169,'Planificación 2026-1'!H:H,"IS"))&gt;0,"P03"," ")</f>
        <v xml:space="preserve"> </v>
      </c>
      <c r="L169" s="108" t="str">
        <f>IF(SUM(COUNTIFS('Planificación 2026-1'!F:F,"PRINCIPAL",'Planificación 2026-1'!W:W,C169,'Planificación 2026-1'!H:H,"PS"))&gt;0,"P04"," ")</f>
        <v xml:space="preserve"> </v>
      </c>
      <c r="M169" s="108"/>
      <c r="N169" s="108" t="str">
        <f>IF(SUM(COUNTIFS('Planificación 2026-1'!F:F,"PRINCIPAL",'Planificación 2026-1'!W:W,C169,'Planificación 2026-1'!H:H,"IN"))&gt;0,"P06"," ")</f>
        <v xml:space="preserve"> </v>
      </c>
      <c r="O169" s="108" t="str">
        <f>IF(SUM(COUNTIFS('Planificación 2026-1'!F:F,"PRINCIPAL",'Planificación 2026-1'!W:W,C169,'Planificación 2026-1'!H:H,"CA"))&gt;0,"P07"," ")</f>
        <v xml:space="preserve"> </v>
      </c>
      <c r="P169" s="108" t="str">
        <f>IF(SUM(COUNTIFS('Planificación 2026-1'!F:F,"PRINCIPAL",'Planificación 2026-1'!W:W,C169,'Planificación 2026-1'!H:H,"DE"))&gt;0,"P08"," ")</f>
        <v xml:space="preserve"> </v>
      </c>
      <c r="Q169" s="108" t="str">
        <f>IF(SUM(COUNTIFS('Planificación 2026-1'!F:F,"PRINCIPAL",'Planificación 2026-1'!W:W,C169,'Planificación 2026-1'!H:H,"OB"))&gt;0,"P09"," ")</f>
        <v xml:space="preserve"> </v>
      </c>
      <c r="R169" s="108" t="str">
        <f>IF(SUM(COUNTIFS('Planificación 2026-1'!F:F,"PRINCIPAL",'Planificación 2026-1'!W:W,C169,'Planificación 2026-1'!H:H,"MH"))&gt;0,"P31"," ")</f>
        <v xml:space="preserve"> </v>
      </c>
      <c r="S169" s="108" t="str">
        <f>IF(SUM(COUNTIFS('Planificación 2026-1'!F:F,"PRINCIPAL",'Planificación 2026-1'!W:W,C169,'Planificación 2026-1'!H:H,"IC"))&gt;0,"P32"," ")</f>
        <v xml:space="preserve"> </v>
      </c>
      <c r="T169" s="108" t="str">
        <f>IF(SUM(COUNTIFS('Planificación 2026-1'!F:F,"PRINCIPAL",'Planificación 2026-1'!W:W,C169,'Planificación 2026-1'!H:H,"AR"))&gt;0,"P34"," ")</f>
        <v xml:space="preserve"> </v>
      </c>
      <c r="U169" s="108" t="str">
        <f>IF(SUM(COUNTIFS('Planificación 2026-1'!F:F,"PRINCIPAL",'Planificación 2026-1'!W:W,C169,'Planificación 2026-1'!H:H,"T1"))&gt;0,"P35"," ")</f>
        <v xml:space="preserve"> </v>
      </c>
      <c r="V169" s="108" t="str">
        <f>IF(SUM(COUNTIFS('Planificación 2026-1'!F:F,"PRINCIPAL",'Planificación 2026-1'!W:W,C169,'Planificación 2026-1'!H:H,"T3"))&gt;0,"P36"," ")</f>
        <v xml:space="preserve"> </v>
      </c>
      <c r="W169" s="108" t="str">
        <f>IF(SUM(COUNTIFS('Planificación 2026-1'!F:F,"PRINCIPAL",'Planificación 2026-1'!W:W,C169,'Planificación 2026-1'!H:H,"T2"))&gt;0,"P37"," ")</f>
        <v xml:space="preserve"> </v>
      </c>
      <c r="X169" s="108" t="str">
        <f>IF(SUM(COUNTIFS('Planificación 2026-1'!F:F,"PRINCIPAL",'Planificación 2026-1'!W:W,C169,'Planificación 2026-1'!H:H,"AE"))&gt;0,"P38"," ")</f>
        <v xml:space="preserve"> </v>
      </c>
      <c r="Y169" s="108" t="str">
        <f>IF(SUM(COUNTIFS('Planificación 2026-1'!F:F,"PRINCIPAL",'Planificación 2026-1'!W:W,C169,'Planificación 2026-1'!H:H,"T4"))&gt;0,"P55"," ")</f>
        <v xml:space="preserve"> </v>
      </c>
      <c r="Z169" s="108" t="str">
        <f>IF(SUM(COUNTIFS('Planificación 2026-1'!F:F,"FILIAL",'Planificación 2026-1'!W:W,C169,'Planificación 2026-1'!H:H,"AF"))&gt;0," P01"," ")</f>
        <v xml:space="preserve"> </v>
      </c>
      <c r="AA169" s="108" t="str">
        <f>IF(SUM(COUNTIFS('Planificación 2026-1'!F:F,"FILIAL",'Planificación 2026-1'!W:W,C169,'Planificación 2026-1'!H:H,"EN"))&gt;0,"P02"," ")</f>
        <v xml:space="preserve"> </v>
      </c>
      <c r="AB169" s="108" t="str">
        <f>IF(SUM(COUNTIFS('Planificación 2026-1'!F:F,"FILIAL",'Planificación 2026-1'!W:W,C169,'Planificación 2026-1'!H:H,"IS"))&gt;0,"P03"," ")</f>
        <v xml:space="preserve"> </v>
      </c>
      <c r="AC169" s="108" t="str">
        <f>IF(SUM(COUNTIFS('Planificación 2026-1'!F:F,"FILIAL",'Planificación 2026-1'!W:W,C169,'Planificación 2026-1'!H:H,"PS"))&gt;0,"P04"," ")</f>
        <v xml:space="preserve"> </v>
      </c>
      <c r="AD169" s="108"/>
      <c r="AE169" s="108" t="str">
        <f>IF(SUM(COUNTIFS('Planificación 2026-1'!F:F,"FILIAL",'Planificación 2026-1'!W:W,C169,'Planificación 2026-1'!H:H,"IN"))&gt;0,"P06"," ")</f>
        <v xml:space="preserve"> </v>
      </c>
      <c r="AF169" s="108" t="str">
        <f>IF(SUM(COUNTIFS('Planificación 2026-1'!F:F,"FILIAL",'Planificación 2026-1'!W:W,C169,'Planificación 2026-1'!H:H,"CA"))&gt;0,"P07"," ")</f>
        <v xml:space="preserve"> </v>
      </c>
      <c r="AG169" s="108" t="str">
        <f>IF(SUM(COUNTIFS('Planificación 2026-1'!F:F,"FILIAL",'Planificación 2026-1'!W:W,C169,'Planificación 2026-1'!H:H,"DE"))&gt;0,"P08"," ")</f>
        <v xml:space="preserve"> </v>
      </c>
      <c r="AH169" s="108" t="str">
        <f>IF(SUM(COUNTIFS('Planificación 2026-1'!F:F,"FILIAL",'Planificación 2026-1'!W:W,C169,'Planificación 2026-1'!H:H,"OB"))&gt;0,"P09"," ")</f>
        <v xml:space="preserve"> </v>
      </c>
      <c r="AI169" s="108" t="str">
        <f>IF(SUM(COUNTIFS('Planificación 2026-1'!F:F,"FILIAL",'Planificación 2026-1'!W:W,C169,'Planificación 2026-1'!H:H,"MH"))&gt;0,"P31"," ")</f>
        <v xml:space="preserve"> </v>
      </c>
      <c r="AJ169" s="108" t="str">
        <f>IF(SUM(COUNTIFS('Planificación 2026-1'!F:F,"FILIAL",'Planificación 2026-1'!W:W,C169,'Planificación 2026-1'!H:H,"IC"))&gt;0,"P32"," ")</f>
        <v xml:space="preserve"> </v>
      </c>
      <c r="AK169" s="108" t="str">
        <f>IF(SUM(COUNTIFS('Planificación 2026-1'!F:F,"FILIAL",'Planificación 2026-1'!W:W,C169,'Planificación 2026-1'!H:H,"AR"))&gt;0,"P34"," ")</f>
        <v xml:space="preserve"> </v>
      </c>
      <c r="AL169" s="108" t="str">
        <f>IF(SUM(COUNTIFS('Planificación 2026-1'!F:F,"FILIAL",'Planificación 2026-1'!W:W,C169,'Planificación 2026-1'!H:H,"T1"))&gt;0,"P35"," ")</f>
        <v xml:space="preserve"> </v>
      </c>
      <c r="AM169" s="108" t="str">
        <f>IF(SUM(COUNTIFS('Planificación 2026-1'!F:F,"FILIAL",'Planificación 2026-1'!W:W,C169,'Planificación 2026-1'!H:H,"T3"))&gt;0,"P36"," ")</f>
        <v xml:space="preserve"> </v>
      </c>
      <c r="AN169" s="108" t="str">
        <f>IF(SUM(COUNTIFS('Planificación 2026-1'!F:F,"FILIAL",'Planificación 2026-1'!W:W,C169,'Planificación 2026-1'!H:H,"T2"))&gt;0,"P37"," ")</f>
        <v xml:space="preserve"> </v>
      </c>
      <c r="AO169" s="108" t="str">
        <f>IF(SUM(COUNTIFS('Planificación 2026-1'!F:F,"FILIAL",'Planificación 2026-1'!W:W,C169,'Planificación 2026-1'!H:H,"AE"))&gt;0,"P38"," ")</f>
        <v xml:space="preserve"> </v>
      </c>
      <c r="AP169" s="108" t="str">
        <f>IF(SUM(COUNTIFS('Planificación 2026-1'!F:F,"FILIAL",'Planificación 2026-1'!W:W,C169,'Planificación 2026-1'!H:H,"T4"))&gt;0,"P55"," ")</f>
        <v xml:space="preserve"> </v>
      </c>
      <c r="AQ169" s="108" t="str">
        <f>IF(SUM(COUNTIFS('Planificación 2026-1'!F:F,"SUNAMPE",'Planificación 2026-1'!W:W,C169,'Planificación 2026-1'!H:H,"AF"))&gt;0," P01"," ")</f>
        <v xml:space="preserve"> </v>
      </c>
      <c r="AR169" s="108" t="str">
        <f>IF(SUM(COUNTIFS('Planificación 2026-1'!F:F,"SUNAMPE",'Planificación 2026-1'!W:W,C169,'Planificación 2026-1'!H:H,"EN"))&gt;0,"P02"," ")</f>
        <v xml:space="preserve"> </v>
      </c>
      <c r="AS169" s="108" t="str">
        <f>IF(SUM(COUNTIFS('Planificación 2026-1'!F:F,"SUNAMPE",'Planificación 2026-1'!W:W,C169,'Planificación 2026-1'!H:H,"IS"))&gt;0,"P03"," ")</f>
        <v xml:space="preserve"> </v>
      </c>
      <c r="AT169" s="108" t="str">
        <f>IF(SUM(COUNTIFS('Planificación 2026-1'!F:F,"SUNAMPE",'Planificación 2026-1'!W:W,C169,'Planificación 2026-1'!H:H,"PS"))&gt;0,"P04"," ")</f>
        <v xml:space="preserve"> </v>
      </c>
      <c r="AU169" s="108"/>
      <c r="AV169" s="108" t="str">
        <f>IF(SUM(COUNTIFS('Planificación 2026-1'!F:F,"SUNAMPE",'Planificación 2026-1'!W:W,C169,'Planificación 2026-1'!H:H,"IN"))&gt;0,"P06"," ")</f>
        <v xml:space="preserve"> </v>
      </c>
      <c r="AW169" s="108" t="str">
        <f>IF(SUM(COUNTIFS('Planificación 2026-1'!F:F,"SUNAMPE",'Planificación 2026-1'!W:W,C169,'Planificación 2026-1'!H:H,"CA"))&gt;0,"P07"," ")</f>
        <v xml:space="preserve"> </v>
      </c>
      <c r="AX169" s="108" t="str">
        <f>IF(SUM(COUNTIFS('Planificación 2026-1'!F:F,"SUNAMPE",'Planificación 2026-1'!W:W,C169,'Planificación 2026-1'!H:H,"DE"))&gt;0,"P08"," ")</f>
        <v xml:space="preserve"> </v>
      </c>
      <c r="AY169" s="108" t="str">
        <f>IF(SUM(COUNTIFS('Planificación 2026-1'!F:F,"SUNAMPE",'Planificación 2026-1'!W:W,C169,'Planificación 2026-1'!H:H,"OB"))&gt;0,"P09"," ")</f>
        <v xml:space="preserve"> </v>
      </c>
      <c r="AZ169" s="108" t="str">
        <f>IF(SUM(COUNTIFS('Planificación 2026-1'!F:F,"SUNAMPE",'Planificación 2026-1'!W:W,C169,'Planificación 2026-1'!H:H,"MH"))&gt;0,"P31"," ")</f>
        <v xml:space="preserve"> </v>
      </c>
      <c r="BA169" s="108" t="str">
        <f>IF(SUM(COUNTIFS('Planificación 2026-1'!F:F,"SUNAMPE",'Planificación 2026-1'!W:W,C169,'Planificación 2026-1'!H:H,"IC"))&gt;0,"P32"," ")</f>
        <v xml:space="preserve"> </v>
      </c>
      <c r="BB169" s="108" t="str">
        <f>IF(SUM(COUNTIFS('Planificación 2026-1'!F:F,"SUNAMPE",'Planificación 2026-1'!W:W,C169,'Planificación 2026-1'!H:H,"AR"))&gt;0,"P34"," ")</f>
        <v xml:space="preserve"> </v>
      </c>
      <c r="BC169" s="108" t="str">
        <f>IF(SUM(COUNTIFS('Planificación 2026-1'!F:F,"SUNAMPE",'Planificación 2026-1'!W:W,C169,'Planificación 2026-1'!H:H,"T1"))&gt;0,"P35"," ")</f>
        <v xml:space="preserve"> </v>
      </c>
      <c r="BD169" s="108" t="str">
        <f>IF(SUM(COUNTIFS('Planificación 2026-1'!F:F,"SUNAMPE",'Planificación 2026-1'!W:W,C169,'Planificación 2026-1'!H:H,"T3"))&gt;0,"P36"," ")</f>
        <v xml:space="preserve"> </v>
      </c>
      <c r="BE169" s="108" t="str">
        <f>IF(SUM(COUNTIFS('Planificación 2026-1'!F:F,"SUNAMPE",'Planificación 2026-1'!W:W,C169,'Planificación 2026-1'!H:H,"T2"))&gt;0,"P37"," ")</f>
        <v xml:space="preserve"> </v>
      </c>
      <c r="BF169" s="108" t="str">
        <f>IF(SUM(COUNTIFS('Planificación 2026-1'!F:F,"SUNAMPE",'Planificación 2026-1'!W:W,C169,'Planificación 2026-1'!H:H,"AE"))&gt;0,"P38"," ")</f>
        <v xml:space="preserve"> </v>
      </c>
      <c r="BG169" s="108" t="str">
        <f>IF(SUM(COUNTIFS('Planificación 2026-1'!F:F,"SUNAMPE",'Planificación 2026-1'!W:W,C169,'Planificación 2026-1'!H:H,"T4"))&gt;0,"P55"," ")</f>
        <v xml:space="preserve"> </v>
      </c>
      <c r="BH169" s="108" t="str">
        <f>IF(SUM(COUNTIFS('Planificación 2026-1'!F:F,"HUAURA",'Planificación 2026-1'!W:W,C169,'Planificación 2026-1'!H:H,"AF"))&gt;0," P01"," ")</f>
        <v xml:space="preserve"> </v>
      </c>
      <c r="BI169" s="108" t="str">
        <f>IF(SUM(COUNTIFS('Planificación 2026-1'!F:F,"HUAURA",'Planificación 2026-1'!W:W,C169,'Planificación 2026-1'!H:H,"EN"))&gt;0,"P02"," ")</f>
        <v xml:space="preserve"> </v>
      </c>
      <c r="BJ169" s="108" t="str">
        <f>IF(SUM(COUNTIFS('Planificación 2026-1'!F:F,"HUAURA",'Planificación 2026-1'!W:W,C169,'Planificación 2026-1'!H:H,"IS"))&gt;0,"P03"," ")</f>
        <v xml:space="preserve"> </v>
      </c>
      <c r="BK169" s="108" t="str">
        <f>IF(SUM(COUNTIFS('Planificación 2026-1'!F:F,"HUAURA",'Planificación 2026-1'!W:W,C169,'Planificación 2026-1'!H:H,"PS"))&gt;0,"P04"," ")</f>
        <v xml:space="preserve"> </v>
      </c>
      <c r="BL169" s="108"/>
      <c r="BM169" s="108" t="str">
        <f>IF(SUM(COUNTIFS('Planificación 2026-1'!F:F,"HUAURA",'Planificación 2026-1'!W:W,C169,'Planificación 2026-1'!H:H,"IN"))&gt;0,"P06"," ")</f>
        <v xml:space="preserve"> </v>
      </c>
      <c r="BN169" s="108" t="str">
        <f>IF(SUM(COUNTIFS('Planificación 2026-1'!F:F,"HUAURA",'Planificación 2026-1'!W:W,C169,'Planificación 2026-1'!H:H,"CA"))&gt;0,"P07"," ")</f>
        <v xml:space="preserve"> </v>
      </c>
      <c r="BO169" s="108" t="str">
        <f>IF(SUM(COUNTIFS('Planificación 2026-1'!F:F,"HUAURA",'Planificación 2026-1'!W:W,C169,'Planificación 2026-1'!H:H,"DE"))&gt;0,"P08"," ")</f>
        <v xml:space="preserve"> </v>
      </c>
      <c r="BP169" s="108" t="str">
        <f>IF(SUM(COUNTIFS('Planificación 2026-1'!F:F,"HUAURA",'Planificación 2026-1'!W:W,C169,'Planificación 2026-1'!H:H,"OB"))&gt;0,"P09"," ")</f>
        <v xml:space="preserve"> </v>
      </c>
      <c r="BQ169" s="108" t="str">
        <f>IF(SUM(COUNTIFS('Planificación 2026-1'!F:F,"HUAURA",'Planificación 2026-1'!W:W,C169,'Planificación 2026-1'!H:H,"MH"))&gt;0,"P31"," ")</f>
        <v xml:space="preserve"> </v>
      </c>
      <c r="BR169" s="108" t="str">
        <f>IF(SUM(COUNTIFS('Planificación 2026-1'!F:F,"HUAURA",'Planificación 2026-1'!W:W,C169,'Planificación 2026-1'!H:H,"IC"))&gt;0,"P32"," ")</f>
        <v xml:space="preserve"> </v>
      </c>
      <c r="BS169" s="108" t="str">
        <f>IF(SUM(COUNTIFS('Planificación 2026-1'!F:F,"HUAURA",'Planificación 2026-1'!W:W,C169,'Planificación 2026-1'!H:H,"AR"))&gt;0,"P34"," ")</f>
        <v xml:space="preserve"> </v>
      </c>
      <c r="BT169" s="108" t="str">
        <f>IF(SUM(COUNTIFS('Planificación 2026-1'!F:F,"HUAURA",'Planificación 2026-1'!W:W,C169,'Planificación 2026-1'!H:H,"T1"))&gt;0,"P35"," ")</f>
        <v xml:space="preserve"> </v>
      </c>
      <c r="BU169" s="108" t="str">
        <f>IF(SUM(COUNTIFS('Planificación 2026-1'!F:F,"HUAURA",'Planificación 2026-1'!W:W,C169,'Planificación 2026-1'!H:H,"T3"))&gt;0,"P36"," ")</f>
        <v xml:space="preserve"> </v>
      </c>
      <c r="BV169" s="108" t="str">
        <f>IF(SUM(COUNTIFS('Planificación 2026-1'!F:F,"HUAURA",'Planificación 2026-1'!W:W,C169,'Planificación 2026-1'!H:H,"T2"))&gt;0,"P37"," ")</f>
        <v xml:space="preserve"> </v>
      </c>
      <c r="BW169" s="108" t="str">
        <f>IF(SUM(COUNTIFS('Planificación 2026-1'!F:F,"HUAURA",'Planificación 2026-1'!W:W,C169,'Planificación 2026-1'!H:H,"AE"))&gt;0,"P38"," ")</f>
        <v xml:space="preserve"> </v>
      </c>
      <c r="BX169" s="108" t="str">
        <f>IF(SUM(COUNTIFS('Planificación 2026-1'!F:F,"HUAURA",'Planificación 2026-1'!W:W,C169,'Planificación 2026-1'!H:H,"T4"))&gt;0,"P55"," ")</f>
        <v xml:space="preserve"> </v>
      </c>
      <c r="BY169" s="109">
        <f>SUMIFS('Planificación 2026-1'!R:R,'Planificación 2026-1'!W:W,C169,'Planificación 2026-1'!H:H,"AF",'Planificación 2026-1'!I:I,"&gt;2")</f>
        <v>0</v>
      </c>
      <c r="BZ169" s="109">
        <f>SUMIFS('Planificación 2026-1'!R:R,'Planificación 2026-1'!W:W,C169,'Planificación 2026-1'!H:H,"EN",'Planificación 2026-1'!I:I,"&gt;2")</f>
        <v>0</v>
      </c>
      <c r="CA169" s="109">
        <f>SUMIFS('Planificación 2026-1'!R:R,'Planificación 2026-1'!W:W,C169,'Planificación 2026-1'!H:H,"IS",'Planificación 2026-1'!I:I,"&gt;2")</f>
        <v>0</v>
      </c>
      <c r="CB169" s="109">
        <f>SUMIFS('Planificación 2026-1'!R:R,'Planificación 2026-1'!W:W,C169,'Planificación 2026-1'!H:H,"PS",'Planificación 2026-1'!I:I,"&gt;2")</f>
        <v>0</v>
      </c>
      <c r="CC169" s="109">
        <f>SUMIFS('Planificación 2026-1'!R:R,'Planificación 2026-1'!W:W,C169,'Planificación 2026-1'!H:H,"IN",'Planificación 2026-1'!I:I,"&gt;2")</f>
        <v>0</v>
      </c>
      <c r="CD169" s="109">
        <f>SUMIFS('Planificación 2026-1'!R:R,'Planificación 2026-1'!W:W,C169,'Planificación 2026-1'!H:H,"CA",'Planificación 2026-1'!I:I,"&gt;2")</f>
        <v>0</v>
      </c>
      <c r="CE169" s="109">
        <f>SUMIFS('Planificación 2026-1'!R:R,'Planificación 2026-1'!W:W,C169,'Planificación 2026-1'!H:H,"DE",'Planificación 2026-1'!I:I,"&gt;2")</f>
        <v>0</v>
      </c>
      <c r="CF169" s="109">
        <f>SUMIFS('Planificación 2026-1'!R:R,'Planificación 2026-1'!W:W,C169,'Planificación 2026-1'!H:H,"OB",'Planificación 2026-1'!I:I,"&gt;2")</f>
        <v>0</v>
      </c>
      <c r="CG169" s="109">
        <f>SUMIFS('Planificación 2026-1'!R:R,'Planificación 2026-1'!W:W,C169,'Planificación 2026-1'!H:H,"MH",'Planificación 2026-1'!I:I,"&gt;2")</f>
        <v>0</v>
      </c>
      <c r="CH169" s="109">
        <f>SUMIFS('Planificación 2026-1'!R:R,'Planificación 2026-1'!W:W,C169,'Planificación 2026-1'!H:H,"IC",'Planificación 2026-1'!I:I,"&gt;2")</f>
        <v>0</v>
      </c>
      <c r="CI169" s="109">
        <f>SUMIFS('Planificación 2026-1'!R:R,'Planificación 2026-1'!W:W,C169,'Planificación 2026-1'!H:H,"AR",'Planificación 2026-1'!I:I,"&gt;2")</f>
        <v>0</v>
      </c>
      <c r="CJ169" s="109">
        <f>SUMIFS('Planificación 2026-1'!R:R,'Planificación 2026-1'!W:W,C169,'Planificación 2026-1'!H:H,"T1",'Planificación 2026-1'!I:I,"&gt;2")</f>
        <v>0</v>
      </c>
      <c r="CK169" s="109">
        <f>SUMIFS('Planificación 2026-1'!R:R,'Planificación 2026-1'!W:W,C169,'Planificación 2026-1'!H:H,"T3",'Planificación 2026-1'!I:I,"&gt;2")</f>
        <v>0</v>
      </c>
      <c r="CL169" s="109">
        <f>SUMIFS('Planificación 2026-1'!R:R,'Planificación 2026-1'!W:W,C169,'Planificación 2026-1'!H:H,"T2",'Planificación 2026-1'!I:I,"&gt;2")</f>
        <v>0</v>
      </c>
      <c r="CM169" s="109">
        <f>SUMIFS('Planificación 2026-1'!R:R,'Planificación 2026-1'!W:W,C169,'Planificación 2026-1'!H:H,"AE",'Planificación 2026-1'!I:I,"&gt;2")</f>
        <v>0</v>
      </c>
      <c r="CN169" s="109">
        <f>SUMIFS('Planificación 2026-1'!R:R,'Planificación 2026-1'!W:W,C169,'Planificación 2026-1'!H:H,"T4",'Planificación 2026-1'!I:I,"&gt;2")</f>
        <v>0</v>
      </c>
      <c r="CO169" s="109">
        <f>SUMIFS('Planificación 2026-1'!R:R,'Planificación 2026-1'!W:W,C169,'Planificación 2026-1'!H:H,"AF",'Planificación 2026-1'!I:I,"&lt;3")</f>
        <v>0</v>
      </c>
      <c r="CP169" s="109">
        <f>SUMIFS('Planificación 2026-1'!R:R,'Planificación 2026-1'!W:W,C169,'Planificación 2026-1'!H:H,"EN",'Planificación 2026-1'!I:I,"&lt;3")</f>
        <v>0</v>
      </c>
      <c r="CQ169" s="109">
        <f>SUMIFS('Planificación 2026-1'!R:R,'Planificación 2026-1'!W:W,C169,'Planificación 2026-1'!H:H,"IS",'Planificación 2026-1'!I:I,"&lt;3")</f>
        <v>0</v>
      </c>
      <c r="CR169" s="109">
        <f>SUMIFS('Planificación 2026-1'!R:R,'Planificación 2026-1'!W:W,C169,'Planificación 2026-1'!H:H,"PS",'Planificación 2026-1'!I:I,"&lt;3")</f>
        <v>0</v>
      </c>
      <c r="CS169" s="109">
        <f>SUMIFS('Planificación 2026-1'!R:R,'Planificación 2026-1'!W:W,C169,'Planificación 2026-1'!H:H,"IN",'Planificación 2026-1'!I:I,"&lt;3")</f>
        <v>0</v>
      </c>
      <c r="CT169" s="109">
        <f>SUMIFS('Planificación 2026-1'!R:R,'Planificación 2026-1'!W:W,C169,'Planificación 2026-1'!H:H,"CA",'Planificación 2026-1'!I:I,"&lt;3")</f>
        <v>0</v>
      </c>
      <c r="CU169" s="109">
        <f>SUMIFS('Planificación 2026-1'!R:R,'Planificación 2026-1'!W:W,C169,'Planificación 2026-1'!H:H,"DE",'Planificación 2026-1'!I:I,"&lt;3")</f>
        <v>0</v>
      </c>
      <c r="CV169" s="109">
        <f>SUMIFS('Planificación 2026-1'!R:R,'Planificación 2026-1'!W:W,C169,'Planificación 2026-1'!H:H,"OB",'Planificación 2026-1'!I:I,"&lt;3")</f>
        <v>0</v>
      </c>
      <c r="CW169" s="109">
        <f>SUMIFS('Planificación 2026-1'!R:R,'Planificación 2026-1'!W:W,C169,'Planificación 2026-1'!H:H,"MH",'Planificación 2026-1'!I:I,"&lt;3")</f>
        <v>0</v>
      </c>
      <c r="CX169" s="109">
        <f>SUMIFS('Planificación 2026-1'!R:R,'Planificación 2026-1'!W:W,C169,'Planificación 2026-1'!H:H,"IC",'Planificación 2026-1'!I:I,"&lt;3")</f>
        <v>0</v>
      </c>
      <c r="CY169" s="109">
        <f>SUMIFS('Planificación 2026-1'!R:R,'Planificación 2026-1'!W:W,C169,'Planificación 2026-1'!H:H,"AR",'Planificación 2026-1'!I:I,"&lt;3")</f>
        <v>0</v>
      </c>
      <c r="CZ169" s="109">
        <f>SUMIFS('Planificación 2026-1'!R:R,'Planificación 2026-1'!W:W,C169,'Planificación 2026-1'!H:H,"T1",'Planificación 2026-1'!I:I,"&lt;3")</f>
        <v>0</v>
      </c>
      <c r="DA169" s="109">
        <f>SUMIFS('Planificación 2026-1'!R:R,'Planificación 2026-1'!W:W,C169,'Planificación 2026-1'!H:H,"T3",'Planificación 2026-1'!I:I,"&lt;3")</f>
        <v>0</v>
      </c>
      <c r="DB169" s="109">
        <f>SUMIFS('Planificación 2026-1'!R:R,'Planificación 2026-1'!W:W,C169,'Planificación 2026-1'!H:H,"T2",'Planificación 2026-1'!I:I,"&lt;3")</f>
        <v>0</v>
      </c>
      <c r="DC169" s="109">
        <f>SUMIFS('Planificación 2026-1'!R:R,'Planificación 2026-1'!W:W,C169,'Planificación 2026-1'!H:H,"AE",'Planificación 2026-1'!I:I,"&lt;3")</f>
        <v>0</v>
      </c>
      <c r="DD169" s="109">
        <f>SUMIFS('Planificación 2026-1'!R:R,'Planificación 2026-1'!W:W,C169,'Planificación 2026-1'!H:H,"T4",'Planificación 2026-1'!I:I,"&lt;3")</f>
        <v>0</v>
      </c>
      <c r="DE169" s="108" t="str">
        <f t="shared" si="27"/>
        <v/>
      </c>
      <c r="DF169" s="41">
        <f>IF(C169="","",SUMIFS('Planificación 2026-1'!R:R,'Planificación 2026-1'!W:W,C169,'Planificación 2026-1'!F:F,"PRINCIPAL",'Planificación 2026-1'!X:X,"VIRTUAL"))</f>
        <v>0</v>
      </c>
      <c r="DG169" s="41">
        <f>IF(C169="","",SUMIFS('Planificación 2026-1'!R:R,'Planificación 2026-1'!W:W,C169,'Planificación 2026-1'!F:F,"PRINCIPAL",'Planificación 2026-1'!X:X,"PRESENCIAL"))</f>
        <v>0</v>
      </c>
      <c r="DH169" s="41">
        <f>IF(C169="","",SUMIFS('Planificación 2026-1'!R:R,'Planificación 2026-1'!W:W,C169,'Planificación 2026-1'!F:F,"PRINCIPAL",'Planificación 2026-1'!X:X,"HIBRIDO PRESENCIAL"))</f>
        <v>0</v>
      </c>
      <c r="DI169" s="108" t="str">
        <f t="shared" si="28"/>
        <v/>
      </c>
      <c r="DJ169" s="108">
        <f>IF(C169="","",SUMIFS('Planificación 2026-1'!R:R,'Planificación 2026-1'!W:W,C169,'Planificación 2026-1'!F:F,"FILIAL",'Planificación 2026-1'!X:X,"VIRTUAL"))</f>
        <v>0</v>
      </c>
      <c r="DK169" s="110">
        <f>IF(C169="","",SUMIFS('Planificación 2026-1'!R:R,'Planificación 2026-1'!W:W,C169,'Planificación 2026-1'!F:F,"FILIAL",'Planificación 2026-1'!X:X,"PRESENCIAL"))</f>
        <v>0</v>
      </c>
      <c r="DL169" s="61">
        <f>IF(C169="","",SUMIFS('Planificación 2026-1'!R:R,'Planificación 2026-1'!W:W,C169,'Planificación 2026-1'!F:F,"FILIAL",'Planificación 2026-1'!X:X,"HIBRIDO PRESENCIAL"))</f>
        <v>0</v>
      </c>
      <c r="DM169" s="111" t="str">
        <f t="shared" si="29"/>
        <v/>
      </c>
      <c r="DN169" s="108">
        <f>IF(C169="","",SUMIFS('Planificación 2026-1'!R:R,'Planificación 2026-1'!W:W,C169,'Planificación 2026-1'!F:F,"SUNAMPE",'Planificación 2026-1'!X:X,"VIRTUAL"))</f>
        <v>0</v>
      </c>
      <c r="DO169" s="61">
        <f>IF(C169="","",SUMIFS('Planificación 2026-1'!R:R,'Planificación 2026-1'!W:W,C169,'Planificación 2026-1'!F:F,"SUNAMPE",'Planificación 2026-1'!X:X,"PRESENCIAL"))</f>
        <v>0</v>
      </c>
      <c r="DP169" s="111" t="str">
        <f t="shared" si="30"/>
        <v/>
      </c>
      <c r="DQ169" s="108">
        <f>IF(C169="","",SUMIFS('Planificación 2026-1'!R:R,'Planificación 2026-1'!W:W,C169,'Planificación 2026-1'!F:F,"HUAURA",'Planificación 2026-1'!X:X,"VIRTUAL"))</f>
        <v>0</v>
      </c>
      <c r="DR169" s="61">
        <f>IF(C169="","",SUMIFS('Planificación 2026-1'!R:R,'Planificación 2026-1'!W:W,C169,'Planificación 2026-1'!F:F,"HUAURA",'Planificación 2026-1'!X:X,"PRESENCIAL"))</f>
        <v>0</v>
      </c>
      <c r="DS169" s="76">
        <f>SUMIFS('Planificación 2026-1'!R:R,'Planificación 2026-1'!W:W,C169,'Planificación 2026-1'!F:F,"PRINCIPAL",'Planificación 2026-1'!X:X,"VIRTUAL",'Planificación 2026-1'!I:I,"&gt;2")</f>
        <v>0</v>
      </c>
      <c r="DT169" s="76">
        <f>SUMIFS('Planificación 2026-1'!R:R,'Planificación 2026-1'!W:W,C169,'Planificación 2026-1'!F:F,"PRINCIPAL",'Planificación 2026-1'!X:X,"&lt;&gt;VIRTUAL",'Planificación 2026-1'!I:I,"&gt;2")</f>
        <v>0</v>
      </c>
      <c r="DU169" s="76">
        <f>SUMIFS('Planificación 2026-1'!R:R,'Planificación 2026-1'!W:W,C169,'Planificación 2026-1'!F:F,"SUNAMPE",'Planificación 2026-1'!X:X,"VIRTUAL",'Planificación 2026-1'!I:I,"&gt;2")</f>
        <v>0</v>
      </c>
      <c r="DV169" s="76">
        <f>SUMIFS('Planificación 2026-1'!R:R,'Planificación 2026-1'!W:W,C169,'Planificación 2026-1'!F:F,"SUNAMPE",'Planificación 2026-1'!X:X,"&lt;&gt;VIRTUAL",'Planificación 2026-1'!I:I,"&gt;2")</f>
        <v>0</v>
      </c>
      <c r="DW169" s="76">
        <f>SUMIFS('Planificación 2026-1'!R:R,'Planificación 2026-1'!W:W,C169,'Planificación 2026-1'!F:F,"FILIAL",'Planificación 2026-1'!X:X,"VIRTUAL",'Planificación 2026-1'!I:I,"&gt;2")</f>
        <v>0</v>
      </c>
      <c r="DX169" s="76">
        <f>SUMIFS('Planificación 2026-1'!R:R,'Planificación 2026-1'!W:W,C169,'Planificación 2026-1'!F:F,"FILIAL",'Planificación 2026-1'!X:X,"&lt;&gt;VIRTUAL",'Planificación 2026-1'!I:I,"&gt;2")</f>
        <v>0</v>
      </c>
      <c r="DY169" s="76">
        <f>SUMIFS('Planificación 2026-1'!R:R,'Planificación 2026-1'!W:W,C169,'Planificación 2026-1'!F:F,"PORUMA",'Planificación 2026-1'!X:X,"VIRTUAL",'Planificación 2026-1'!I:I,"&gt;2")</f>
        <v>0</v>
      </c>
      <c r="DZ169" s="76">
        <f>SUMIFS('Planificación 2026-1'!R:R,'Planificación 2026-1'!W:W,C169,'Planificación 2026-1'!F:F,"PORUMA",'Planificación 2026-1'!X:X,"&lt;&gt;VIRTUAL",'Planificación 2026-1'!I:I,"&gt;2")</f>
        <v>0</v>
      </c>
      <c r="EA169" s="76">
        <f>SUMIFS('Planificación 2026-1'!R:R,'Planificación 2026-1'!W:W,C169,'Planificación 2026-1'!F:F,"HUAURA",'Planificación 2026-1'!X:X,"VIRTUAL",'Planificación 2026-1'!I:I,"&gt;2")</f>
        <v>0</v>
      </c>
      <c r="EB169" s="76">
        <f>SUMIFS('Planificación 2026-1'!R:R,'Planificación 2026-1'!W:W,C169,'Planificación 2026-1'!F:F,"HUAURA",'Planificación 2026-1'!X:X,"&lt;&gt;VIRTUAL",'Planificación 2026-1'!I:I,"&gt;2")</f>
        <v>0</v>
      </c>
      <c r="EC169" s="76">
        <f>SUMIFS('Planificación 2026-1'!R:R,'Planificación 2026-1'!W:W,C169,'Planificación 2026-1'!F:F,"PRINCIPAL",'Planificación 2026-1'!X:X,"VIRTUAL",'Planificación 2026-1'!I:I,"&lt;3")</f>
        <v>0</v>
      </c>
      <c r="ED169" s="76">
        <f>SUMIFS('Planificación 2026-1'!R:R,'Planificación 2026-1'!W:W,C169,'Planificación 2026-1'!F:F,"PRINCIPAL",'Planificación 2026-1'!X:X,"&lt;&gt;VIRTUAL",'Planificación 2026-1'!I:I,"&lt;3")</f>
        <v>0</v>
      </c>
      <c r="EE169" s="76">
        <f>SUMIFS('Planificación 2026-1'!R:R,'Planificación 2026-1'!W:W,C169,'Planificación 2026-1'!F:F,"SUNAMPE",'Planificación 2026-1'!X:X,"VIRTUAL",'Planificación 2026-1'!I:I,"&lt;3")</f>
        <v>0</v>
      </c>
      <c r="EF169" s="76">
        <f>SUMIFS('Planificación 2026-1'!R:R,'Planificación 2026-1'!W:W,C169,'Planificación 2026-1'!F:F,"SUNAMPE",'Planificación 2026-1'!X:X,"&lt;&gt;VIRTUAL",'Planificación 2026-1'!I:I,"&lt;3")</f>
        <v>0</v>
      </c>
      <c r="EG169" s="76">
        <f>SUMIFS('Planificación 2026-1'!R:R,'Planificación 2026-1'!W:W,C169,'Planificación 2026-1'!F:F,"FILIAL",'Planificación 2026-1'!X:X,"VIRTUAL",'Planificación 2026-1'!I:I,"&lt;3")</f>
        <v>0</v>
      </c>
      <c r="EH169" s="76">
        <f>SUMIFS('Planificación 2026-1'!R:R,'Planificación 2026-1'!W:W,C169,'Planificación 2026-1'!F:F,"FILIAL",'Planificación 2026-1'!X:X,"&lt;&gt;VIRTUAL",'Planificación 2026-1'!I:I,"&lt;3")</f>
        <v>0</v>
      </c>
      <c r="EI169" s="76">
        <f>SUMIFS('Planificación 2026-1'!R:R,'Planificación 2026-1'!W:W,C169,'Planificación 2026-1'!F:F,"PORUMA",'Planificación 2026-1'!X:X,"VIRTUAL",'Planificación 2026-1'!I:I,"&lt;3")</f>
        <v>0</v>
      </c>
      <c r="EJ169" s="76">
        <f>SUMIFS('Planificación 2026-1'!R:R,'Planificación 2026-1'!W:W,C169,'Planificación 2026-1'!F:F,"PORUMA",'Planificación 2026-1'!X:X,"&lt;&gt;VIRTUAL",'Planificación 2026-1'!I:I,"&lt;3")</f>
        <v>0</v>
      </c>
      <c r="EK169" s="76">
        <f>SUMIFS('Planificación 2026-1'!R:R,'Planificación 2026-1'!W:W,C169,'Planificación 2026-1'!F:F,"HUAURA",'Planificación 2026-1'!X:X,"VIRTUAL",'Planificación 2026-1'!I:I,"&lt;3")</f>
        <v>0</v>
      </c>
      <c r="EL169" s="76">
        <f>SUMIFS('Planificación 2026-1'!R:R,'Planificación 2026-1'!W:W,C169,'Planificación 2026-1'!F:F,"HUAURA",'Planificación 2026-1'!X:X,"&lt;&gt;VIRTUAL",'Planificación 2026-1'!I:I,"&lt;3")</f>
        <v>0</v>
      </c>
      <c r="EM169" s="76"/>
      <c r="EN169" s="76">
        <f t="shared" si="23"/>
        <v>0</v>
      </c>
      <c r="EO169" s="76">
        <f t="shared" si="24"/>
        <v>0</v>
      </c>
      <c r="EP169" s="76" t="b">
        <f t="shared" si="25"/>
        <v>1</v>
      </c>
      <c r="EQ169" s="76" t="str">
        <f t="shared" si="26"/>
        <v/>
      </c>
      <c r="ER169" s="76" t="str">
        <f t="shared" si="31"/>
        <v>PRESENCIAL</v>
      </c>
    </row>
    <row r="170" spans="1:148" hidden="1">
      <c r="A170" s="83"/>
      <c r="B170" s="119">
        <v>167</v>
      </c>
      <c r="C170" s="115" t="s">
        <v>342</v>
      </c>
      <c r="D170" s="112">
        <f>SUMIF('Planificación 2026-1'!W:W,C170,'Planificación 2026-1'!R:R)</f>
        <v>13</v>
      </c>
      <c r="E170" s="114" t="s">
        <v>173</v>
      </c>
      <c r="F170" s="115" t="s">
        <v>171</v>
      </c>
      <c r="G170" s="115" t="s">
        <v>153</v>
      </c>
      <c r="H170" s="115" t="s">
        <v>123</v>
      </c>
      <c r="I170" s="107" t="str">
        <f>IF(SUM(COUNTIFS('Planificación 2026-1'!F:F,"PRINCIPAL",'Planificación 2026-1'!W:W,C170,'Planificación 2026-1'!H:H,"AF"))&gt;0,"P01"," ")</f>
        <v xml:space="preserve"> </v>
      </c>
      <c r="J170" s="108" t="str">
        <f>IF(SUM(COUNTIFS('Planificación 2026-1'!F:F,"PRINCIPAL",'Planificación 2026-1'!W:W,C170,'Planificación 2026-1'!H:H,"EN"))&gt;0,"P02"," ")</f>
        <v xml:space="preserve"> </v>
      </c>
      <c r="K170" s="108" t="str">
        <f>IF(SUM(COUNTIFS('Planificación 2026-1'!F:F,"PRINCIPAL",'Planificación 2026-1'!W:W,C170,'Planificación 2026-1'!H:H,"IS"))&gt;0,"P03"," ")</f>
        <v>P03</v>
      </c>
      <c r="L170" s="108" t="str">
        <f>IF(SUM(COUNTIFS('Planificación 2026-1'!F:F,"PRINCIPAL",'Planificación 2026-1'!W:W,C170,'Planificación 2026-1'!H:H,"PS"))&gt;0,"P04"," ")</f>
        <v xml:space="preserve"> </v>
      </c>
      <c r="M170" s="108"/>
      <c r="N170" s="108" t="str">
        <f>IF(SUM(COUNTIFS('Planificación 2026-1'!F:F,"PRINCIPAL",'Planificación 2026-1'!W:W,C170,'Planificación 2026-1'!H:H,"IN"))&gt;0,"P06"," ")</f>
        <v xml:space="preserve"> </v>
      </c>
      <c r="O170" s="108" t="str">
        <f>IF(SUM(COUNTIFS('Planificación 2026-1'!F:F,"PRINCIPAL",'Planificación 2026-1'!W:W,C170,'Planificación 2026-1'!H:H,"CA"))&gt;0,"P07"," ")</f>
        <v xml:space="preserve"> </v>
      </c>
      <c r="P170" s="108" t="str">
        <f>IF(SUM(COUNTIFS('Planificación 2026-1'!F:F,"PRINCIPAL",'Planificación 2026-1'!W:W,C170,'Planificación 2026-1'!H:H,"DE"))&gt;0,"P08"," ")</f>
        <v xml:space="preserve"> </v>
      </c>
      <c r="Q170" s="108" t="str">
        <f>IF(SUM(COUNTIFS('Planificación 2026-1'!F:F,"PRINCIPAL",'Planificación 2026-1'!W:W,C170,'Planificación 2026-1'!H:H,"OB"))&gt;0,"P09"," ")</f>
        <v xml:space="preserve"> </v>
      </c>
      <c r="R170" s="108" t="str">
        <f>IF(SUM(COUNTIFS('Planificación 2026-1'!F:F,"PRINCIPAL",'Planificación 2026-1'!W:W,C170,'Planificación 2026-1'!H:H,"MH"))&gt;0,"P31"," ")</f>
        <v xml:space="preserve"> </v>
      </c>
      <c r="S170" s="108" t="str">
        <f>IF(SUM(COUNTIFS('Planificación 2026-1'!F:F,"PRINCIPAL",'Planificación 2026-1'!W:W,C170,'Planificación 2026-1'!H:H,"IC"))&gt;0,"P32"," ")</f>
        <v xml:space="preserve"> </v>
      </c>
      <c r="T170" s="108" t="str">
        <f>IF(SUM(COUNTIFS('Planificación 2026-1'!F:F,"PRINCIPAL",'Planificación 2026-1'!W:W,C170,'Planificación 2026-1'!H:H,"AR"))&gt;0,"P34"," ")</f>
        <v xml:space="preserve"> </v>
      </c>
      <c r="U170" s="108" t="str">
        <f>IF(SUM(COUNTIFS('Planificación 2026-1'!F:F,"PRINCIPAL",'Planificación 2026-1'!W:W,C170,'Planificación 2026-1'!H:H,"T1"))&gt;0,"P35"," ")</f>
        <v xml:space="preserve"> </v>
      </c>
      <c r="V170" s="108" t="str">
        <f>IF(SUM(COUNTIFS('Planificación 2026-1'!F:F,"PRINCIPAL",'Planificación 2026-1'!W:W,C170,'Planificación 2026-1'!H:H,"T3"))&gt;0,"P36"," ")</f>
        <v xml:space="preserve"> </v>
      </c>
      <c r="W170" s="108" t="str">
        <f>IF(SUM(COUNTIFS('Planificación 2026-1'!F:F,"PRINCIPAL",'Planificación 2026-1'!W:W,C170,'Planificación 2026-1'!H:H,"T2"))&gt;0,"P37"," ")</f>
        <v xml:space="preserve"> </v>
      </c>
      <c r="X170" s="108" t="str">
        <f>IF(SUM(COUNTIFS('Planificación 2026-1'!F:F,"PRINCIPAL",'Planificación 2026-1'!W:W,C170,'Planificación 2026-1'!H:H,"AE"))&gt;0,"P38"," ")</f>
        <v xml:space="preserve"> </v>
      </c>
      <c r="Y170" s="108" t="str">
        <f>IF(SUM(COUNTIFS('Planificación 2026-1'!F:F,"PRINCIPAL",'Planificación 2026-1'!W:W,C170,'Planificación 2026-1'!H:H,"T4"))&gt;0,"P55"," ")</f>
        <v xml:space="preserve"> </v>
      </c>
      <c r="Z170" s="108" t="str">
        <f>IF(SUM(COUNTIFS('Planificación 2026-1'!F:F,"FILIAL",'Planificación 2026-1'!W:W,C170,'Planificación 2026-1'!H:H,"AF"))&gt;0," P01"," ")</f>
        <v xml:space="preserve"> </v>
      </c>
      <c r="AA170" s="108" t="str">
        <f>IF(SUM(COUNTIFS('Planificación 2026-1'!F:F,"FILIAL",'Planificación 2026-1'!W:W,C170,'Planificación 2026-1'!H:H,"EN"))&gt;0,"P02"," ")</f>
        <v xml:space="preserve"> </v>
      </c>
      <c r="AB170" s="108" t="str">
        <f>IF(SUM(COUNTIFS('Planificación 2026-1'!F:F,"FILIAL",'Planificación 2026-1'!W:W,C170,'Planificación 2026-1'!H:H,"IS"))&gt;0,"P03"," ")</f>
        <v xml:space="preserve"> </v>
      </c>
      <c r="AC170" s="108" t="str">
        <f>IF(SUM(COUNTIFS('Planificación 2026-1'!F:F,"FILIAL",'Planificación 2026-1'!W:W,C170,'Planificación 2026-1'!H:H,"PS"))&gt;0,"P04"," ")</f>
        <v xml:space="preserve"> </v>
      </c>
      <c r="AD170" s="108"/>
      <c r="AE170" s="108" t="str">
        <f>IF(SUM(COUNTIFS('Planificación 2026-1'!F:F,"FILIAL",'Planificación 2026-1'!W:W,C170,'Planificación 2026-1'!H:H,"IN"))&gt;0,"P06"," ")</f>
        <v xml:space="preserve"> </v>
      </c>
      <c r="AF170" s="108" t="str">
        <f>IF(SUM(COUNTIFS('Planificación 2026-1'!F:F,"FILIAL",'Planificación 2026-1'!W:W,C170,'Planificación 2026-1'!H:H,"CA"))&gt;0,"P07"," ")</f>
        <v xml:space="preserve"> </v>
      </c>
      <c r="AG170" s="108" t="str">
        <f>IF(SUM(COUNTIFS('Planificación 2026-1'!F:F,"FILIAL",'Planificación 2026-1'!W:W,C170,'Planificación 2026-1'!H:H,"DE"))&gt;0,"P08"," ")</f>
        <v xml:space="preserve"> </v>
      </c>
      <c r="AH170" s="108" t="str">
        <f>IF(SUM(COUNTIFS('Planificación 2026-1'!F:F,"FILIAL",'Planificación 2026-1'!W:W,C170,'Planificación 2026-1'!H:H,"OB"))&gt;0,"P09"," ")</f>
        <v xml:space="preserve"> </v>
      </c>
      <c r="AI170" s="108" t="str">
        <f>IF(SUM(COUNTIFS('Planificación 2026-1'!F:F,"FILIAL",'Planificación 2026-1'!W:W,C170,'Planificación 2026-1'!H:H,"MH"))&gt;0,"P31"," ")</f>
        <v xml:space="preserve"> </v>
      </c>
      <c r="AJ170" s="108" t="str">
        <f>IF(SUM(COUNTIFS('Planificación 2026-1'!F:F,"FILIAL",'Planificación 2026-1'!W:W,C170,'Planificación 2026-1'!H:H,"IC"))&gt;0,"P32"," ")</f>
        <v xml:space="preserve"> </v>
      </c>
      <c r="AK170" s="108" t="str">
        <f>IF(SUM(COUNTIFS('Planificación 2026-1'!F:F,"FILIAL",'Planificación 2026-1'!W:W,C170,'Planificación 2026-1'!H:H,"AR"))&gt;0,"P34"," ")</f>
        <v xml:space="preserve"> </v>
      </c>
      <c r="AL170" s="108" t="str">
        <f>IF(SUM(COUNTIFS('Planificación 2026-1'!F:F,"FILIAL",'Planificación 2026-1'!W:W,C170,'Planificación 2026-1'!H:H,"T1"))&gt;0,"P35"," ")</f>
        <v xml:space="preserve"> </v>
      </c>
      <c r="AM170" s="108" t="str">
        <f>IF(SUM(COUNTIFS('Planificación 2026-1'!F:F,"FILIAL",'Planificación 2026-1'!W:W,C170,'Planificación 2026-1'!H:H,"T3"))&gt;0,"P36"," ")</f>
        <v xml:space="preserve"> </v>
      </c>
      <c r="AN170" s="108" t="str">
        <f>IF(SUM(COUNTIFS('Planificación 2026-1'!F:F,"FILIAL",'Planificación 2026-1'!W:W,C170,'Planificación 2026-1'!H:H,"T2"))&gt;0,"P37"," ")</f>
        <v xml:space="preserve"> </v>
      </c>
      <c r="AO170" s="108" t="str">
        <f>IF(SUM(COUNTIFS('Planificación 2026-1'!F:F,"FILIAL",'Planificación 2026-1'!W:W,C170,'Planificación 2026-1'!H:H,"AE"))&gt;0,"P38"," ")</f>
        <v xml:space="preserve"> </v>
      </c>
      <c r="AP170" s="108" t="str">
        <f>IF(SUM(COUNTIFS('Planificación 2026-1'!F:F,"FILIAL",'Planificación 2026-1'!W:W,C170,'Planificación 2026-1'!H:H,"T4"))&gt;0,"P55"," ")</f>
        <v xml:space="preserve"> </v>
      </c>
      <c r="AQ170" s="108" t="str">
        <f>IF(SUM(COUNTIFS('Planificación 2026-1'!F:F,"SUNAMPE",'Planificación 2026-1'!W:W,C170,'Planificación 2026-1'!H:H,"AF"))&gt;0," P01"," ")</f>
        <v xml:space="preserve"> </v>
      </c>
      <c r="AR170" s="108" t="str">
        <f>IF(SUM(COUNTIFS('Planificación 2026-1'!F:F,"SUNAMPE",'Planificación 2026-1'!W:W,C170,'Planificación 2026-1'!H:H,"EN"))&gt;0,"P02"," ")</f>
        <v xml:space="preserve"> </v>
      </c>
      <c r="AS170" s="108" t="str">
        <f>IF(SUM(COUNTIFS('Planificación 2026-1'!F:F,"SUNAMPE",'Planificación 2026-1'!W:W,C170,'Planificación 2026-1'!H:H,"IS"))&gt;0,"P03"," ")</f>
        <v xml:space="preserve"> </v>
      </c>
      <c r="AT170" s="108" t="str">
        <f>IF(SUM(COUNTIFS('Planificación 2026-1'!F:F,"SUNAMPE",'Planificación 2026-1'!W:W,C170,'Planificación 2026-1'!H:H,"PS"))&gt;0,"P04"," ")</f>
        <v xml:space="preserve"> </v>
      </c>
      <c r="AU170" s="108"/>
      <c r="AV170" s="108" t="str">
        <f>IF(SUM(COUNTIFS('Planificación 2026-1'!F:F,"SUNAMPE",'Planificación 2026-1'!W:W,C170,'Planificación 2026-1'!H:H,"IN"))&gt;0,"P06"," ")</f>
        <v xml:space="preserve"> </v>
      </c>
      <c r="AW170" s="108" t="str">
        <f>IF(SUM(COUNTIFS('Planificación 2026-1'!F:F,"SUNAMPE",'Planificación 2026-1'!W:W,C170,'Planificación 2026-1'!H:H,"CA"))&gt;0,"P07"," ")</f>
        <v xml:space="preserve"> </v>
      </c>
      <c r="AX170" s="108" t="str">
        <f>IF(SUM(COUNTIFS('Planificación 2026-1'!F:F,"SUNAMPE",'Planificación 2026-1'!W:W,C170,'Planificación 2026-1'!H:H,"DE"))&gt;0,"P08"," ")</f>
        <v xml:space="preserve"> </v>
      </c>
      <c r="AY170" s="108" t="str">
        <f>IF(SUM(COUNTIFS('Planificación 2026-1'!F:F,"SUNAMPE",'Planificación 2026-1'!W:W,C170,'Planificación 2026-1'!H:H,"OB"))&gt;0,"P09"," ")</f>
        <v xml:space="preserve"> </v>
      </c>
      <c r="AZ170" s="108" t="str">
        <f>IF(SUM(COUNTIFS('Planificación 2026-1'!F:F,"SUNAMPE",'Planificación 2026-1'!W:W,C170,'Planificación 2026-1'!H:H,"MH"))&gt;0,"P31"," ")</f>
        <v xml:space="preserve"> </v>
      </c>
      <c r="BA170" s="108" t="str">
        <f>IF(SUM(COUNTIFS('Planificación 2026-1'!F:F,"SUNAMPE",'Planificación 2026-1'!W:W,C170,'Planificación 2026-1'!H:H,"IC"))&gt;0,"P32"," ")</f>
        <v xml:space="preserve"> </v>
      </c>
      <c r="BB170" s="108" t="str">
        <f>IF(SUM(COUNTIFS('Planificación 2026-1'!F:F,"SUNAMPE",'Planificación 2026-1'!W:W,C170,'Planificación 2026-1'!H:H,"AR"))&gt;0,"P34"," ")</f>
        <v xml:space="preserve"> </v>
      </c>
      <c r="BC170" s="108" t="str">
        <f>IF(SUM(COUNTIFS('Planificación 2026-1'!F:F,"SUNAMPE",'Planificación 2026-1'!W:W,C170,'Planificación 2026-1'!H:H,"T1"))&gt;0,"P35"," ")</f>
        <v xml:space="preserve"> </v>
      </c>
      <c r="BD170" s="108" t="str">
        <f>IF(SUM(COUNTIFS('Planificación 2026-1'!F:F,"SUNAMPE",'Planificación 2026-1'!W:W,C170,'Planificación 2026-1'!H:H,"T3"))&gt;0,"P36"," ")</f>
        <v xml:space="preserve"> </v>
      </c>
      <c r="BE170" s="108" t="str">
        <f>IF(SUM(COUNTIFS('Planificación 2026-1'!F:F,"SUNAMPE",'Planificación 2026-1'!W:W,C170,'Planificación 2026-1'!H:H,"T2"))&gt;0,"P37"," ")</f>
        <v xml:space="preserve"> </v>
      </c>
      <c r="BF170" s="108" t="str">
        <f>IF(SUM(COUNTIFS('Planificación 2026-1'!F:F,"SUNAMPE",'Planificación 2026-1'!W:W,C170,'Planificación 2026-1'!H:H,"AE"))&gt;0,"P38"," ")</f>
        <v xml:space="preserve"> </v>
      </c>
      <c r="BG170" s="108" t="str">
        <f>IF(SUM(COUNTIFS('Planificación 2026-1'!F:F,"SUNAMPE",'Planificación 2026-1'!W:W,C170,'Planificación 2026-1'!H:H,"T4"))&gt;0,"P55"," ")</f>
        <v xml:space="preserve"> </v>
      </c>
      <c r="BH170" s="108" t="str">
        <f>IF(SUM(COUNTIFS('Planificación 2026-1'!F:F,"HUAURA",'Planificación 2026-1'!W:W,C170,'Planificación 2026-1'!H:H,"AF"))&gt;0," P01"," ")</f>
        <v xml:space="preserve"> </v>
      </c>
      <c r="BI170" s="108" t="str">
        <f>IF(SUM(COUNTIFS('Planificación 2026-1'!F:F,"HUAURA",'Planificación 2026-1'!W:W,C170,'Planificación 2026-1'!H:H,"EN"))&gt;0,"P02"," ")</f>
        <v xml:space="preserve"> </v>
      </c>
      <c r="BJ170" s="108" t="str">
        <f>IF(SUM(COUNTIFS('Planificación 2026-1'!F:F,"HUAURA",'Planificación 2026-1'!W:W,C170,'Planificación 2026-1'!H:H,"IS"))&gt;0,"P03"," ")</f>
        <v xml:space="preserve"> </v>
      </c>
      <c r="BK170" s="108" t="str">
        <f>IF(SUM(COUNTIFS('Planificación 2026-1'!F:F,"HUAURA",'Planificación 2026-1'!W:W,C170,'Planificación 2026-1'!H:H,"PS"))&gt;0,"P04"," ")</f>
        <v xml:space="preserve"> </v>
      </c>
      <c r="BL170" s="108"/>
      <c r="BM170" s="108" t="str">
        <f>IF(SUM(COUNTIFS('Planificación 2026-1'!F:F,"HUAURA",'Planificación 2026-1'!W:W,C170,'Planificación 2026-1'!H:H,"IN"))&gt;0,"P06"," ")</f>
        <v xml:space="preserve"> </v>
      </c>
      <c r="BN170" s="108" t="str">
        <f>IF(SUM(COUNTIFS('Planificación 2026-1'!F:F,"HUAURA",'Planificación 2026-1'!W:W,C170,'Planificación 2026-1'!H:H,"CA"))&gt;0,"P07"," ")</f>
        <v xml:space="preserve"> </v>
      </c>
      <c r="BO170" s="108" t="str">
        <f>IF(SUM(COUNTIFS('Planificación 2026-1'!F:F,"HUAURA",'Planificación 2026-1'!W:W,C170,'Planificación 2026-1'!H:H,"DE"))&gt;0,"P08"," ")</f>
        <v xml:space="preserve"> </v>
      </c>
      <c r="BP170" s="108" t="str">
        <f>IF(SUM(COUNTIFS('Planificación 2026-1'!F:F,"HUAURA",'Planificación 2026-1'!W:W,C170,'Planificación 2026-1'!H:H,"OB"))&gt;0,"P09"," ")</f>
        <v xml:space="preserve"> </v>
      </c>
      <c r="BQ170" s="108" t="str">
        <f>IF(SUM(COUNTIFS('Planificación 2026-1'!F:F,"HUAURA",'Planificación 2026-1'!W:W,C170,'Planificación 2026-1'!H:H,"MH"))&gt;0,"P31"," ")</f>
        <v xml:space="preserve"> </v>
      </c>
      <c r="BR170" s="108" t="str">
        <f>IF(SUM(COUNTIFS('Planificación 2026-1'!F:F,"HUAURA",'Planificación 2026-1'!W:W,C170,'Planificación 2026-1'!H:H,"IC"))&gt;0,"P32"," ")</f>
        <v xml:space="preserve"> </v>
      </c>
      <c r="BS170" s="108" t="str">
        <f>IF(SUM(COUNTIFS('Planificación 2026-1'!F:F,"HUAURA",'Planificación 2026-1'!W:W,C170,'Planificación 2026-1'!H:H,"AR"))&gt;0,"P34"," ")</f>
        <v xml:space="preserve"> </v>
      </c>
      <c r="BT170" s="108" t="str">
        <f>IF(SUM(COUNTIFS('Planificación 2026-1'!F:F,"HUAURA",'Planificación 2026-1'!W:W,C170,'Planificación 2026-1'!H:H,"T1"))&gt;0,"P35"," ")</f>
        <v xml:space="preserve"> </v>
      </c>
      <c r="BU170" s="108" t="str">
        <f>IF(SUM(COUNTIFS('Planificación 2026-1'!F:F,"HUAURA",'Planificación 2026-1'!W:W,C170,'Planificación 2026-1'!H:H,"T3"))&gt;0,"P36"," ")</f>
        <v xml:space="preserve"> </v>
      </c>
      <c r="BV170" s="108" t="str">
        <f>IF(SUM(COUNTIFS('Planificación 2026-1'!F:F,"HUAURA",'Planificación 2026-1'!W:W,C170,'Planificación 2026-1'!H:H,"T2"))&gt;0,"P37"," ")</f>
        <v xml:space="preserve"> </v>
      </c>
      <c r="BW170" s="108" t="str">
        <f>IF(SUM(COUNTIFS('Planificación 2026-1'!F:F,"HUAURA",'Planificación 2026-1'!W:W,C170,'Planificación 2026-1'!H:H,"AE"))&gt;0,"P38"," ")</f>
        <v xml:space="preserve"> </v>
      </c>
      <c r="BX170" s="108" t="str">
        <f>IF(SUM(COUNTIFS('Planificación 2026-1'!F:F,"HUAURA",'Planificación 2026-1'!W:W,C170,'Planificación 2026-1'!H:H,"T4"))&gt;0,"P55"," ")</f>
        <v xml:space="preserve"> </v>
      </c>
      <c r="BY170" s="109">
        <f>SUMIFS('Planificación 2026-1'!R:R,'Planificación 2026-1'!W:W,C170,'Planificación 2026-1'!H:H,"AF",'Planificación 2026-1'!I:I,"&gt;2")</f>
        <v>0</v>
      </c>
      <c r="BZ170" s="109">
        <f>SUMIFS('Planificación 2026-1'!R:R,'Planificación 2026-1'!W:W,C170,'Planificación 2026-1'!H:H,"EN",'Planificación 2026-1'!I:I,"&gt;2")</f>
        <v>0</v>
      </c>
      <c r="CA170" s="109">
        <f>SUMIFS('Planificación 2026-1'!R:R,'Planificación 2026-1'!W:W,C170,'Planificación 2026-1'!H:H,"IS",'Planificación 2026-1'!I:I,"&gt;2")</f>
        <v>9</v>
      </c>
      <c r="CB170" s="109">
        <f>SUMIFS('Planificación 2026-1'!R:R,'Planificación 2026-1'!W:W,C170,'Planificación 2026-1'!H:H,"PS",'Planificación 2026-1'!I:I,"&gt;2")</f>
        <v>0</v>
      </c>
      <c r="CC170" s="109">
        <f>SUMIFS('Planificación 2026-1'!R:R,'Planificación 2026-1'!W:W,C170,'Planificación 2026-1'!H:H,"IN",'Planificación 2026-1'!I:I,"&gt;2")</f>
        <v>0</v>
      </c>
      <c r="CD170" s="109">
        <f>SUMIFS('Planificación 2026-1'!R:R,'Planificación 2026-1'!W:W,C170,'Planificación 2026-1'!H:H,"CA",'Planificación 2026-1'!I:I,"&gt;2")</f>
        <v>0</v>
      </c>
      <c r="CE170" s="109">
        <f>SUMIFS('Planificación 2026-1'!R:R,'Planificación 2026-1'!W:W,C170,'Planificación 2026-1'!H:H,"DE",'Planificación 2026-1'!I:I,"&gt;2")</f>
        <v>0</v>
      </c>
      <c r="CF170" s="109">
        <f>SUMIFS('Planificación 2026-1'!R:R,'Planificación 2026-1'!W:W,C170,'Planificación 2026-1'!H:H,"OB",'Planificación 2026-1'!I:I,"&gt;2")</f>
        <v>0</v>
      </c>
      <c r="CG170" s="109">
        <f>SUMIFS('Planificación 2026-1'!R:R,'Planificación 2026-1'!W:W,C170,'Planificación 2026-1'!H:H,"MH",'Planificación 2026-1'!I:I,"&gt;2")</f>
        <v>0</v>
      </c>
      <c r="CH170" s="109">
        <f>SUMIFS('Planificación 2026-1'!R:R,'Planificación 2026-1'!W:W,C170,'Planificación 2026-1'!H:H,"IC",'Planificación 2026-1'!I:I,"&gt;2")</f>
        <v>0</v>
      </c>
      <c r="CI170" s="109">
        <f>SUMIFS('Planificación 2026-1'!R:R,'Planificación 2026-1'!W:W,C170,'Planificación 2026-1'!H:H,"AR",'Planificación 2026-1'!I:I,"&gt;2")</f>
        <v>0</v>
      </c>
      <c r="CJ170" s="109">
        <f>SUMIFS('Planificación 2026-1'!R:R,'Planificación 2026-1'!W:W,C170,'Planificación 2026-1'!H:H,"T1",'Planificación 2026-1'!I:I,"&gt;2")</f>
        <v>0</v>
      </c>
      <c r="CK170" s="109">
        <f>SUMIFS('Planificación 2026-1'!R:R,'Planificación 2026-1'!W:W,C170,'Planificación 2026-1'!H:H,"T3",'Planificación 2026-1'!I:I,"&gt;2")</f>
        <v>0</v>
      </c>
      <c r="CL170" s="109">
        <f>SUMIFS('Planificación 2026-1'!R:R,'Planificación 2026-1'!W:W,C170,'Planificación 2026-1'!H:H,"T2",'Planificación 2026-1'!I:I,"&gt;2")</f>
        <v>0</v>
      </c>
      <c r="CM170" s="109">
        <f>SUMIFS('Planificación 2026-1'!R:R,'Planificación 2026-1'!W:W,C170,'Planificación 2026-1'!H:H,"AE",'Planificación 2026-1'!I:I,"&gt;2")</f>
        <v>0</v>
      </c>
      <c r="CN170" s="109">
        <f>SUMIFS('Planificación 2026-1'!R:R,'Planificación 2026-1'!W:W,C170,'Planificación 2026-1'!H:H,"T4",'Planificación 2026-1'!I:I,"&gt;2")</f>
        <v>0</v>
      </c>
      <c r="CO170" s="109">
        <f>SUMIFS('Planificación 2026-1'!R:R,'Planificación 2026-1'!W:W,C170,'Planificación 2026-1'!H:H,"AF",'Planificación 2026-1'!I:I,"&lt;3")</f>
        <v>0</v>
      </c>
      <c r="CP170" s="109">
        <f>SUMIFS('Planificación 2026-1'!R:R,'Planificación 2026-1'!W:W,C170,'Planificación 2026-1'!H:H,"EN",'Planificación 2026-1'!I:I,"&lt;3")</f>
        <v>0</v>
      </c>
      <c r="CQ170" s="109">
        <f>SUMIFS('Planificación 2026-1'!R:R,'Planificación 2026-1'!W:W,C170,'Planificación 2026-1'!H:H,"IS",'Planificación 2026-1'!I:I,"&lt;3")</f>
        <v>4</v>
      </c>
      <c r="CR170" s="109">
        <f>SUMIFS('Planificación 2026-1'!R:R,'Planificación 2026-1'!W:W,C170,'Planificación 2026-1'!H:H,"PS",'Planificación 2026-1'!I:I,"&lt;3")</f>
        <v>0</v>
      </c>
      <c r="CS170" s="109">
        <f>SUMIFS('Planificación 2026-1'!R:R,'Planificación 2026-1'!W:W,C170,'Planificación 2026-1'!H:H,"IN",'Planificación 2026-1'!I:I,"&lt;3")</f>
        <v>0</v>
      </c>
      <c r="CT170" s="109">
        <f>SUMIFS('Planificación 2026-1'!R:R,'Planificación 2026-1'!W:W,C170,'Planificación 2026-1'!H:H,"CA",'Planificación 2026-1'!I:I,"&lt;3")</f>
        <v>0</v>
      </c>
      <c r="CU170" s="109">
        <f>SUMIFS('Planificación 2026-1'!R:R,'Planificación 2026-1'!W:W,C170,'Planificación 2026-1'!H:H,"DE",'Planificación 2026-1'!I:I,"&lt;3")</f>
        <v>0</v>
      </c>
      <c r="CV170" s="109">
        <f>SUMIFS('Planificación 2026-1'!R:R,'Planificación 2026-1'!W:W,C170,'Planificación 2026-1'!H:H,"OB",'Planificación 2026-1'!I:I,"&lt;3")</f>
        <v>0</v>
      </c>
      <c r="CW170" s="109">
        <f>SUMIFS('Planificación 2026-1'!R:R,'Planificación 2026-1'!W:W,C170,'Planificación 2026-1'!H:H,"MH",'Planificación 2026-1'!I:I,"&lt;3")</f>
        <v>0</v>
      </c>
      <c r="CX170" s="109">
        <f>SUMIFS('Planificación 2026-1'!R:R,'Planificación 2026-1'!W:W,C170,'Planificación 2026-1'!H:H,"IC",'Planificación 2026-1'!I:I,"&lt;3")</f>
        <v>0</v>
      </c>
      <c r="CY170" s="109">
        <f>SUMIFS('Planificación 2026-1'!R:R,'Planificación 2026-1'!W:W,C170,'Planificación 2026-1'!H:H,"AR",'Planificación 2026-1'!I:I,"&lt;3")</f>
        <v>0</v>
      </c>
      <c r="CZ170" s="109">
        <f>SUMIFS('Planificación 2026-1'!R:R,'Planificación 2026-1'!W:W,C170,'Planificación 2026-1'!H:H,"T1",'Planificación 2026-1'!I:I,"&lt;3")</f>
        <v>0</v>
      </c>
      <c r="DA170" s="109">
        <f>SUMIFS('Planificación 2026-1'!R:R,'Planificación 2026-1'!W:W,C170,'Planificación 2026-1'!H:H,"T3",'Planificación 2026-1'!I:I,"&lt;3")</f>
        <v>0</v>
      </c>
      <c r="DB170" s="109">
        <f>SUMIFS('Planificación 2026-1'!R:R,'Planificación 2026-1'!W:W,C170,'Planificación 2026-1'!H:H,"T2",'Planificación 2026-1'!I:I,"&lt;3")</f>
        <v>0</v>
      </c>
      <c r="DC170" s="109">
        <f>SUMIFS('Planificación 2026-1'!R:R,'Planificación 2026-1'!W:W,C170,'Planificación 2026-1'!H:H,"AE",'Planificación 2026-1'!I:I,"&lt;3")</f>
        <v>0</v>
      </c>
      <c r="DD170" s="109">
        <f>SUMIFS('Planificación 2026-1'!R:R,'Planificación 2026-1'!W:W,C170,'Planificación 2026-1'!H:H,"T4",'Planificación 2026-1'!I:I,"&lt;3")</f>
        <v>0</v>
      </c>
      <c r="DE170" s="108" t="str">
        <f t="shared" si="27"/>
        <v>P03</v>
      </c>
      <c r="DF170" s="41">
        <f>IF(C170="","",SUMIFS('Planificación 2026-1'!R:R,'Planificación 2026-1'!W:W,C170,'Planificación 2026-1'!F:F,"PRINCIPAL",'Planificación 2026-1'!X:X,"VIRTUAL"))</f>
        <v>0</v>
      </c>
      <c r="DG170" s="41">
        <f>IF(C170="","",SUMIFS('Planificación 2026-1'!R:R,'Planificación 2026-1'!W:W,C170,'Planificación 2026-1'!F:F,"PRINCIPAL",'Planificación 2026-1'!X:X,"PRESENCIAL"))</f>
        <v>13</v>
      </c>
      <c r="DH170" s="41">
        <f>IF(C170="","",SUMIFS('Planificación 2026-1'!R:R,'Planificación 2026-1'!W:W,C170,'Planificación 2026-1'!F:F,"PRINCIPAL",'Planificación 2026-1'!X:X,"HIBRIDO PRESENCIAL"))</f>
        <v>0</v>
      </c>
      <c r="DI170" s="108" t="str">
        <f t="shared" si="28"/>
        <v/>
      </c>
      <c r="DJ170" s="108">
        <f>IF(C170="","",SUMIFS('Planificación 2026-1'!R:R,'Planificación 2026-1'!W:W,C170,'Planificación 2026-1'!F:F,"FILIAL",'Planificación 2026-1'!X:X,"VIRTUAL"))</f>
        <v>0</v>
      </c>
      <c r="DK170" s="110">
        <f>IF(C170="","",SUMIFS('Planificación 2026-1'!R:R,'Planificación 2026-1'!W:W,C170,'Planificación 2026-1'!F:F,"FILIAL",'Planificación 2026-1'!X:X,"PRESENCIAL"))</f>
        <v>0</v>
      </c>
      <c r="DL170" s="61">
        <f>IF(C170="","",SUMIFS('Planificación 2026-1'!R:R,'Planificación 2026-1'!W:W,C170,'Planificación 2026-1'!F:F,"FILIAL",'Planificación 2026-1'!X:X,"HIBRIDO PRESENCIAL"))</f>
        <v>0</v>
      </c>
      <c r="DM170" s="111" t="str">
        <f t="shared" si="29"/>
        <v/>
      </c>
      <c r="DN170" s="108">
        <f>IF(C170="","",SUMIFS('Planificación 2026-1'!R:R,'Planificación 2026-1'!W:W,C170,'Planificación 2026-1'!F:F,"SUNAMPE",'Planificación 2026-1'!X:X,"VIRTUAL"))</f>
        <v>0</v>
      </c>
      <c r="DO170" s="61">
        <f>IF(C170="","",SUMIFS('Planificación 2026-1'!R:R,'Planificación 2026-1'!W:W,C170,'Planificación 2026-1'!F:F,"SUNAMPE",'Planificación 2026-1'!X:X,"PRESENCIAL"))</f>
        <v>0</v>
      </c>
      <c r="DP170" s="111" t="str">
        <f t="shared" si="30"/>
        <v/>
      </c>
      <c r="DQ170" s="108">
        <f>IF(C170="","",SUMIFS('Planificación 2026-1'!R:R,'Planificación 2026-1'!W:W,C170,'Planificación 2026-1'!F:F,"HUAURA",'Planificación 2026-1'!X:X,"VIRTUAL"))</f>
        <v>0</v>
      </c>
      <c r="DR170" s="61">
        <f>IF(C170="","",SUMIFS('Planificación 2026-1'!R:R,'Planificación 2026-1'!W:W,C170,'Planificación 2026-1'!F:F,"HUAURA",'Planificación 2026-1'!X:X,"PRESENCIAL"))</f>
        <v>0</v>
      </c>
      <c r="DS170" s="76">
        <f>SUMIFS('Planificación 2026-1'!R:R,'Planificación 2026-1'!W:W,C170,'Planificación 2026-1'!F:F,"PRINCIPAL",'Planificación 2026-1'!X:X,"VIRTUAL",'Planificación 2026-1'!I:I,"&gt;2")</f>
        <v>0</v>
      </c>
      <c r="DT170" s="76">
        <f>SUMIFS('Planificación 2026-1'!R:R,'Planificación 2026-1'!W:W,C170,'Planificación 2026-1'!F:F,"PRINCIPAL",'Planificación 2026-1'!X:X,"&lt;&gt;VIRTUAL",'Planificación 2026-1'!I:I,"&gt;2")</f>
        <v>9</v>
      </c>
      <c r="DU170" s="76">
        <f>SUMIFS('Planificación 2026-1'!R:R,'Planificación 2026-1'!W:W,C170,'Planificación 2026-1'!F:F,"SUNAMPE",'Planificación 2026-1'!X:X,"VIRTUAL",'Planificación 2026-1'!I:I,"&gt;2")</f>
        <v>0</v>
      </c>
      <c r="DV170" s="76">
        <f>SUMIFS('Planificación 2026-1'!R:R,'Planificación 2026-1'!W:W,C170,'Planificación 2026-1'!F:F,"SUNAMPE",'Planificación 2026-1'!X:X,"&lt;&gt;VIRTUAL",'Planificación 2026-1'!I:I,"&gt;2")</f>
        <v>0</v>
      </c>
      <c r="DW170" s="76">
        <f>SUMIFS('Planificación 2026-1'!R:R,'Planificación 2026-1'!W:W,C170,'Planificación 2026-1'!F:F,"FILIAL",'Planificación 2026-1'!X:X,"VIRTUAL",'Planificación 2026-1'!I:I,"&gt;2")</f>
        <v>0</v>
      </c>
      <c r="DX170" s="76">
        <f>SUMIFS('Planificación 2026-1'!R:R,'Planificación 2026-1'!W:W,C170,'Planificación 2026-1'!F:F,"FILIAL",'Planificación 2026-1'!X:X,"&lt;&gt;VIRTUAL",'Planificación 2026-1'!I:I,"&gt;2")</f>
        <v>0</v>
      </c>
      <c r="DY170" s="76">
        <f>SUMIFS('Planificación 2026-1'!R:R,'Planificación 2026-1'!W:W,C170,'Planificación 2026-1'!F:F,"PORUMA",'Planificación 2026-1'!X:X,"VIRTUAL",'Planificación 2026-1'!I:I,"&gt;2")</f>
        <v>0</v>
      </c>
      <c r="DZ170" s="76">
        <f>SUMIFS('Planificación 2026-1'!R:R,'Planificación 2026-1'!W:W,C170,'Planificación 2026-1'!F:F,"PORUMA",'Planificación 2026-1'!X:X,"&lt;&gt;VIRTUAL",'Planificación 2026-1'!I:I,"&gt;2")</f>
        <v>0</v>
      </c>
      <c r="EA170" s="76">
        <f>SUMIFS('Planificación 2026-1'!R:R,'Planificación 2026-1'!W:W,C170,'Planificación 2026-1'!F:F,"HUAURA",'Planificación 2026-1'!X:X,"VIRTUAL",'Planificación 2026-1'!I:I,"&gt;2")</f>
        <v>0</v>
      </c>
      <c r="EB170" s="76">
        <f>SUMIFS('Planificación 2026-1'!R:R,'Planificación 2026-1'!W:W,C170,'Planificación 2026-1'!F:F,"HUAURA",'Planificación 2026-1'!X:X,"&lt;&gt;VIRTUAL",'Planificación 2026-1'!I:I,"&gt;2")</f>
        <v>0</v>
      </c>
      <c r="EC170" s="76">
        <f>SUMIFS('Planificación 2026-1'!R:R,'Planificación 2026-1'!W:W,C170,'Planificación 2026-1'!F:F,"PRINCIPAL",'Planificación 2026-1'!X:X,"VIRTUAL",'Planificación 2026-1'!I:I,"&lt;3")</f>
        <v>0</v>
      </c>
      <c r="ED170" s="76">
        <f>SUMIFS('Planificación 2026-1'!R:R,'Planificación 2026-1'!W:W,C170,'Planificación 2026-1'!F:F,"PRINCIPAL",'Planificación 2026-1'!X:X,"&lt;&gt;VIRTUAL",'Planificación 2026-1'!I:I,"&lt;3")</f>
        <v>4</v>
      </c>
      <c r="EE170" s="76">
        <f>SUMIFS('Planificación 2026-1'!R:R,'Planificación 2026-1'!W:W,C170,'Planificación 2026-1'!F:F,"SUNAMPE",'Planificación 2026-1'!X:X,"VIRTUAL",'Planificación 2026-1'!I:I,"&lt;3")</f>
        <v>0</v>
      </c>
      <c r="EF170" s="76">
        <f>SUMIFS('Planificación 2026-1'!R:R,'Planificación 2026-1'!W:W,C170,'Planificación 2026-1'!F:F,"SUNAMPE",'Planificación 2026-1'!X:X,"&lt;&gt;VIRTUAL",'Planificación 2026-1'!I:I,"&lt;3")</f>
        <v>0</v>
      </c>
      <c r="EG170" s="76">
        <f>SUMIFS('Planificación 2026-1'!R:R,'Planificación 2026-1'!W:W,C170,'Planificación 2026-1'!F:F,"FILIAL",'Planificación 2026-1'!X:X,"VIRTUAL",'Planificación 2026-1'!I:I,"&lt;3")</f>
        <v>0</v>
      </c>
      <c r="EH170" s="76">
        <f>SUMIFS('Planificación 2026-1'!R:R,'Planificación 2026-1'!W:W,C170,'Planificación 2026-1'!F:F,"FILIAL",'Planificación 2026-1'!X:X,"&lt;&gt;VIRTUAL",'Planificación 2026-1'!I:I,"&lt;3")</f>
        <v>0</v>
      </c>
      <c r="EI170" s="76">
        <f>SUMIFS('Planificación 2026-1'!R:R,'Planificación 2026-1'!W:W,C170,'Planificación 2026-1'!F:F,"PORUMA",'Planificación 2026-1'!X:X,"VIRTUAL",'Planificación 2026-1'!I:I,"&lt;3")</f>
        <v>0</v>
      </c>
      <c r="EJ170" s="76">
        <f>SUMIFS('Planificación 2026-1'!R:R,'Planificación 2026-1'!W:W,C170,'Planificación 2026-1'!F:F,"PORUMA",'Planificación 2026-1'!X:X,"&lt;&gt;VIRTUAL",'Planificación 2026-1'!I:I,"&lt;3")</f>
        <v>0</v>
      </c>
      <c r="EK170" s="76">
        <f>SUMIFS('Planificación 2026-1'!R:R,'Planificación 2026-1'!W:W,C170,'Planificación 2026-1'!F:F,"HUAURA",'Planificación 2026-1'!X:X,"VIRTUAL",'Planificación 2026-1'!I:I,"&lt;3")</f>
        <v>0</v>
      </c>
      <c r="EL170" s="76">
        <f>SUMIFS('Planificación 2026-1'!R:R,'Planificación 2026-1'!W:W,C170,'Planificación 2026-1'!F:F,"HUAURA",'Planificación 2026-1'!X:X,"&lt;&gt;VIRTUAL",'Planificación 2026-1'!I:I,"&lt;3")</f>
        <v>0</v>
      </c>
      <c r="EM170" s="76"/>
      <c r="EN170" s="76">
        <f t="shared" si="23"/>
        <v>0</v>
      </c>
      <c r="EO170" s="76">
        <f t="shared" si="24"/>
        <v>13</v>
      </c>
      <c r="EP170" s="76" t="b">
        <f t="shared" si="25"/>
        <v>1</v>
      </c>
      <c r="EQ170" s="76" t="str">
        <f t="shared" si="26"/>
        <v>SEDE</v>
      </c>
      <c r="ER170" s="76" t="str">
        <f t="shared" si="31"/>
        <v>PRESENCIAL</v>
      </c>
    </row>
    <row r="171" spans="1:148" hidden="1">
      <c r="A171" s="83"/>
      <c r="B171" s="119">
        <v>168</v>
      </c>
      <c r="C171" s="115" t="s">
        <v>343</v>
      </c>
      <c r="D171" s="112">
        <f>SUMIF('Planificación 2026-1'!W:W,C171,'Planificación 2026-1'!R:R)</f>
        <v>37</v>
      </c>
      <c r="E171" s="114" t="s">
        <v>173</v>
      </c>
      <c r="F171" s="115" t="s">
        <v>171</v>
      </c>
      <c r="G171" s="115" t="s">
        <v>153</v>
      </c>
      <c r="H171" s="115" t="s">
        <v>151</v>
      </c>
      <c r="I171" s="107" t="str">
        <f>IF(SUM(COUNTIFS('Planificación 2026-1'!F:F,"PRINCIPAL",'Planificación 2026-1'!W:W,C171,'Planificación 2026-1'!H:H,"AF"))&gt;0,"P01"," ")</f>
        <v>P01</v>
      </c>
      <c r="J171" s="108" t="str">
        <f>IF(SUM(COUNTIFS('Planificación 2026-1'!F:F,"PRINCIPAL",'Planificación 2026-1'!W:W,C171,'Planificación 2026-1'!H:H,"EN"))&gt;0,"P02"," ")</f>
        <v xml:space="preserve"> </v>
      </c>
      <c r="K171" s="108" t="str">
        <f>IF(SUM(COUNTIFS('Planificación 2026-1'!F:F,"PRINCIPAL",'Planificación 2026-1'!W:W,C171,'Planificación 2026-1'!H:H,"IS"))&gt;0,"P03"," ")</f>
        <v xml:space="preserve"> </v>
      </c>
      <c r="L171" s="108" t="str">
        <f>IF(SUM(COUNTIFS('Planificación 2026-1'!F:F,"PRINCIPAL",'Planificación 2026-1'!W:W,C171,'Planificación 2026-1'!H:H,"PS"))&gt;0,"P04"," ")</f>
        <v xml:space="preserve"> </v>
      </c>
      <c r="M171" s="108"/>
      <c r="N171" s="108" t="str">
        <f>IF(SUM(COUNTIFS('Planificación 2026-1'!F:F,"PRINCIPAL",'Planificación 2026-1'!W:W,C171,'Planificación 2026-1'!H:H,"IN"))&gt;0,"P06"," ")</f>
        <v xml:space="preserve"> </v>
      </c>
      <c r="O171" s="108" t="str">
        <f>IF(SUM(COUNTIFS('Planificación 2026-1'!F:F,"PRINCIPAL",'Planificación 2026-1'!W:W,C171,'Planificación 2026-1'!H:H,"CA"))&gt;0,"P07"," ")</f>
        <v xml:space="preserve"> </v>
      </c>
      <c r="P171" s="108" t="str">
        <f>IF(SUM(COUNTIFS('Planificación 2026-1'!F:F,"PRINCIPAL",'Planificación 2026-1'!W:W,C171,'Planificación 2026-1'!H:H,"DE"))&gt;0,"P08"," ")</f>
        <v xml:space="preserve"> </v>
      </c>
      <c r="Q171" s="108" t="str">
        <f>IF(SUM(COUNTIFS('Planificación 2026-1'!F:F,"PRINCIPAL",'Planificación 2026-1'!W:W,C171,'Planificación 2026-1'!H:H,"OB"))&gt;0,"P09"," ")</f>
        <v xml:space="preserve"> </v>
      </c>
      <c r="R171" s="108" t="str">
        <f>IF(SUM(COUNTIFS('Planificación 2026-1'!F:F,"PRINCIPAL",'Planificación 2026-1'!W:W,C171,'Planificación 2026-1'!H:H,"MH"))&gt;0,"P31"," ")</f>
        <v xml:space="preserve"> </v>
      </c>
      <c r="S171" s="108" t="str">
        <f>IF(SUM(COUNTIFS('Planificación 2026-1'!F:F,"PRINCIPAL",'Planificación 2026-1'!W:W,C171,'Planificación 2026-1'!H:H,"IC"))&gt;0,"P32"," ")</f>
        <v xml:space="preserve"> </v>
      </c>
      <c r="T171" s="108" t="str">
        <f>IF(SUM(COUNTIFS('Planificación 2026-1'!F:F,"PRINCIPAL",'Planificación 2026-1'!W:W,C171,'Planificación 2026-1'!H:H,"AR"))&gt;0,"P34"," ")</f>
        <v xml:space="preserve"> </v>
      </c>
      <c r="U171" s="108" t="str">
        <f>IF(SUM(COUNTIFS('Planificación 2026-1'!F:F,"PRINCIPAL",'Planificación 2026-1'!W:W,C171,'Planificación 2026-1'!H:H,"T1"))&gt;0,"P35"," ")</f>
        <v xml:space="preserve"> </v>
      </c>
      <c r="V171" s="108" t="str">
        <f>IF(SUM(COUNTIFS('Planificación 2026-1'!F:F,"PRINCIPAL",'Planificación 2026-1'!W:W,C171,'Planificación 2026-1'!H:H,"T3"))&gt;0,"P36"," ")</f>
        <v xml:space="preserve"> </v>
      </c>
      <c r="W171" s="108" t="str">
        <f>IF(SUM(COUNTIFS('Planificación 2026-1'!F:F,"PRINCIPAL",'Planificación 2026-1'!W:W,C171,'Planificación 2026-1'!H:H,"T2"))&gt;0,"P37"," ")</f>
        <v xml:space="preserve"> </v>
      </c>
      <c r="X171" s="108" t="str">
        <f>IF(SUM(COUNTIFS('Planificación 2026-1'!F:F,"PRINCIPAL",'Planificación 2026-1'!W:W,C171,'Planificación 2026-1'!H:H,"AE"))&gt;0,"P38"," ")</f>
        <v>P38</v>
      </c>
      <c r="Y171" s="108" t="str">
        <f>IF(SUM(COUNTIFS('Planificación 2026-1'!F:F,"PRINCIPAL",'Planificación 2026-1'!W:W,C171,'Planificación 2026-1'!H:H,"T4"))&gt;0,"P55"," ")</f>
        <v xml:space="preserve"> </v>
      </c>
      <c r="Z171" s="108" t="str">
        <f>IF(SUM(COUNTIFS('Planificación 2026-1'!F:F,"FILIAL",'Planificación 2026-1'!W:W,C171,'Planificación 2026-1'!H:H,"AF"))&gt;0," P01"," ")</f>
        <v xml:space="preserve"> </v>
      </c>
      <c r="AA171" s="108" t="str">
        <f>IF(SUM(COUNTIFS('Planificación 2026-1'!F:F,"FILIAL",'Planificación 2026-1'!W:W,C171,'Planificación 2026-1'!H:H,"EN"))&gt;0,"P02"," ")</f>
        <v xml:space="preserve"> </v>
      </c>
      <c r="AB171" s="108" t="str">
        <f>IF(SUM(COUNTIFS('Planificación 2026-1'!F:F,"FILIAL",'Planificación 2026-1'!W:W,C171,'Planificación 2026-1'!H:H,"IS"))&gt;0,"P03"," ")</f>
        <v xml:space="preserve"> </v>
      </c>
      <c r="AC171" s="108" t="str">
        <f>IF(SUM(COUNTIFS('Planificación 2026-1'!F:F,"FILIAL",'Planificación 2026-1'!W:W,C171,'Planificación 2026-1'!H:H,"PS"))&gt;0,"P04"," ")</f>
        <v xml:space="preserve"> </v>
      </c>
      <c r="AD171" s="108"/>
      <c r="AE171" s="108" t="str">
        <f>IF(SUM(COUNTIFS('Planificación 2026-1'!F:F,"FILIAL",'Planificación 2026-1'!W:W,C171,'Planificación 2026-1'!H:H,"IN"))&gt;0,"P06"," ")</f>
        <v xml:space="preserve"> </v>
      </c>
      <c r="AF171" s="108" t="str">
        <f>IF(SUM(COUNTIFS('Planificación 2026-1'!F:F,"FILIAL",'Planificación 2026-1'!W:W,C171,'Planificación 2026-1'!H:H,"CA"))&gt;0,"P07"," ")</f>
        <v xml:space="preserve"> </v>
      </c>
      <c r="AG171" s="108" t="str">
        <f>IF(SUM(COUNTIFS('Planificación 2026-1'!F:F,"FILIAL",'Planificación 2026-1'!W:W,C171,'Planificación 2026-1'!H:H,"DE"))&gt;0,"P08"," ")</f>
        <v xml:space="preserve"> </v>
      </c>
      <c r="AH171" s="108" t="str">
        <f>IF(SUM(COUNTIFS('Planificación 2026-1'!F:F,"FILIAL",'Planificación 2026-1'!W:W,C171,'Planificación 2026-1'!H:H,"OB"))&gt;0,"P09"," ")</f>
        <v xml:space="preserve"> </v>
      </c>
      <c r="AI171" s="108" t="str">
        <f>IF(SUM(COUNTIFS('Planificación 2026-1'!F:F,"FILIAL",'Planificación 2026-1'!W:W,C171,'Planificación 2026-1'!H:H,"MH"))&gt;0,"P31"," ")</f>
        <v xml:space="preserve"> </v>
      </c>
      <c r="AJ171" s="108" t="str">
        <f>IF(SUM(COUNTIFS('Planificación 2026-1'!F:F,"FILIAL",'Planificación 2026-1'!W:W,C171,'Planificación 2026-1'!H:H,"IC"))&gt;0,"P32"," ")</f>
        <v xml:space="preserve"> </v>
      </c>
      <c r="AK171" s="108" t="str">
        <f>IF(SUM(COUNTIFS('Planificación 2026-1'!F:F,"FILIAL",'Planificación 2026-1'!W:W,C171,'Planificación 2026-1'!H:H,"AR"))&gt;0,"P34"," ")</f>
        <v xml:space="preserve"> </v>
      </c>
      <c r="AL171" s="108" t="str">
        <f>IF(SUM(COUNTIFS('Planificación 2026-1'!F:F,"FILIAL",'Planificación 2026-1'!W:W,C171,'Planificación 2026-1'!H:H,"T1"))&gt;0,"P35"," ")</f>
        <v xml:space="preserve"> </v>
      </c>
      <c r="AM171" s="108" t="str">
        <f>IF(SUM(COUNTIFS('Planificación 2026-1'!F:F,"FILIAL",'Planificación 2026-1'!W:W,C171,'Planificación 2026-1'!H:H,"T3"))&gt;0,"P36"," ")</f>
        <v xml:space="preserve"> </v>
      </c>
      <c r="AN171" s="108" t="str">
        <f>IF(SUM(COUNTIFS('Planificación 2026-1'!F:F,"FILIAL",'Planificación 2026-1'!W:W,C171,'Planificación 2026-1'!H:H,"T2"))&gt;0,"P37"," ")</f>
        <v xml:space="preserve"> </v>
      </c>
      <c r="AO171" s="108" t="str">
        <f>IF(SUM(COUNTIFS('Planificación 2026-1'!F:F,"FILIAL",'Planificación 2026-1'!W:W,C171,'Planificación 2026-1'!H:H,"AE"))&gt;0,"P38"," ")</f>
        <v xml:space="preserve"> </v>
      </c>
      <c r="AP171" s="108" t="str">
        <f>IF(SUM(COUNTIFS('Planificación 2026-1'!F:F,"FILIAL",'Planificación 2026-1'!W:W,C171,'Planificación 2026-1'!H:H,"T4"))&gt;0,"P55"," ")</f>
        <v xml:space="preserve"> </v>
      </c>
      <c r="AQ171" s="108" t="str">
        <f>IF(SUM(COUNTIFS('Planificación 2026-1'!F:F,"SUNAMPE",'Planificación 2026-1'!W:W,C171,'Planificación 2026-1'!H:H,"AF"))&gt;0," P01"," ")</f>
        <v xml:space="preserve"> </v>
      </c>
      <c r="AR171" s="108" t="str">
        <f>IF(SUM(COUNTIFS('Planificación 2026-1'!F:F,"SUNAMPE",'Planificación 2026-1'!W:W,C171,'Planificación 2026-1'!H:H,"EN"))&gt;0,"P02"," ")</f>
        <v xml:space="preserve"> </v>
      </c>
      <c r="AS171" s="108" t="str">
        <f>IF(SUM(COUNTIFS('Planificación 2026-1'!F:F,"SUNAMPE",'Planificación 2026-1'!W:W,C171,'Planificación 2026-1'!H:H,"IS"))&gt;0,"P03"," ")</f>
        <v xml:space="preserve"> </v>
      </c>
      <c r="AT171" s="108" t="str">
        <f>IF(SUM(COUNTIFS('Planificación 2026-1'!F:F,"SUNAMPE",'Planificación 2026-1'!W:W,C171,'Planificación 2026-1'!H:H,"PS"))&gt;0,"P04"," ")</f>
        <v xml:space="preserve"> </v>
      </c>
      <c r="AU171" s="108"/>
      <c r="AV171" s="108" t="str">
        <f>IF(SUM(COUNTIFS('Planificación 2026-1'!F:F,"SUNAMPE",'Planificación 2026-1'!W:W,C171,'Planificación 2026-1'!H:H,"IN"))&gt;0,"P06"," ")</f>
        <v xml:space="preserve"> </v>
      </c>
      <c r="AW171" s="108" t="str">
        <f>IF(SUM(COUNTIFS('Planificación 2026-1'!F:F,"SUNAMPE",'Planificación 2026-1'!W:W,C171,'Planificación 2026-1'!H:H,"CA"))&gt;0,"P07"," ")</f>
        <v xml:space="preserve"> </v>
      </c>
      <c r="AX171" s="108" t="str">
        <f>IF(SUM(COUNTIFS('Planificación 2026-1'!F:F,"SUNAMPE",'Planificación 2026-1'!W:W,C171,'Planificación 2026-1'!H:H,"DE"))&gt;0,"P08"," ")</f>
        <v xml:space="preserve"> </v>
      </c>
      <c r="AY171" s="108" t="str">
        <f>IF(SUM(COUNTIFS('Planificación 2026-1'!F:F,"SUNAMPE",'Planificación 2026-1'!W:W,C171,'Planificación 2026-1'!H:H,"OB"))&gt;0,"P09"," ")</f>
        <v xml:space="preserve"> </v>
      </c>
      <c r="AZ171" s="108" t="str">
        <f>IF(SUM(COUNTIFS('Planificación 2026-1'!F:F,"SUNAMPE",'Planificación 2026-1'!W:W,C171,'Planificación 2026-1'!H:H,"MH"))&gt;0,"P31"," ")</f>
        <v xml:space="preserve"> </v>
      </c>
      <c r="BA171" s="108" t="str">
        <f>IF(SUM(COUNTIFS('Planificación 2026-1'!F:F,"SUNAMPE",'Planificación 2026-1'!W:W,C171,'Planificación 2026-1'!H:H,"IC"))&gt;0,"P32"," ")</f>
        <v xml:space="preserve"> </v>
      </c>
      <c r="BB171" s="108" t="str">
        <f>IF(SUM(COUNTIFS('Planificación 2026-1'!F:F,"SUNAMPE",'Planificación 2026-1'!W:W,C171,'Planificación 2026-1'!H:H,"AR"))&gt;0,"P34"," ")</f>
        <v xml:space="preserve"> </v>
      </c>
      <c r="BC171" s="108" t="str">
        <f>IF(SUM(COUNTIFS('Planificación 2026-1'!F:F,"SUNAMPE",'Planificación 2026-1'!W:W,C171,'Planificación 2026-1'!H:H,"T1"))&gt;0,"P35"," ")</f>
        <v xml:space="preserve"> </v>
      </c>
      <c r="BD171" s="108" t="str">
        <f>IF(SUM(COUNTIFS('Planificación 2026-1'!F:F,"SUNAMPE",'Planificación 2026-1'!W:W,C171,'Planificación 2026-1'!H:H,"T3"))&gt;0,"P36"," ")</f>
        <v xml:space="preserve"> </v>
      </c>
      <c r="BE171" s="108" t="str">
        <f>IF(SUM(COUNTIFS('Planificación 2026-1'!F:F,"SUNAMPE",'Planificación 2026-1'!W:W,C171,'Planificación 2026-1'!H:H,"T2"))&gt;0,"P37"," ")</f>
        <v xml:space="preserve"> </v>
      </c>
      <c r="BF171" s="108" t="str">
        <f>IF(SUM(COUNTIFS('Planificación 2026-1'!F:F,"SUNAMPE",'Planificación 2026-1'!W:W,C171,'Planificación 2026-1'!H:H,"AE"))&gt;0,"P38"," ")</f>
        <v xml:space="preserve"> </v>
      </c>
      <c r="BG171" s="108" t="str">
        <f>IF(SUM(COUNTIFS('Planificación 2026-1'!F:F,"SUNAMPE",'Planificación 2026-1'!W:W,C171,'Planificación 2026-1'!H:H,"T4"))&gt;0,"P55"," ")</f>
        <v xml:space="preserve"> </v>
      </c>
      <c r="BH171" s="108" t="str">
        <f>IF(SUM(COUNTIFS('Planificación 2026-1'!F:F,"HUAURA",'Planificación 2026-1'!W:W,C171,'Planificación 2026-1'!H:H,"AF"))&gt;0," P01"," ")</f>
        <v xml:space="preserve"> </v>
      </c>
      <c r="BI171" s="108" t="str">
        <f>IF(SUM(COUNTIFS('Planificación 2026-1'!F:F,"HUAURA",'Planificación 2026-1'!W:W,C171,'Planificación 2026-1'!H:H,"EN"))&gt;0,"P02"," ")</f>
        <v xml:space="preserve"> </v>
      </c>
      <c r="BJ171" s="108" t="str">
        <f>IF(SUM(COUNTIFS('Planificación 2026-1'!F:F,"HUAURA",'Planificación 2026-1'!W:W,C171,'Planificación 2026-1'!H:H,"IS"))&gt;0,"P03"," ")</f>
        <v xml:space="preserve"> </v>
      </c>
      <c r="BK171" s="108" t="str">
        <f>IF(SUM(COUNTIFS('Planificación 2026-1'!F:F,"HUAURA",'Planificación 2026-1'!W:W,C171,'Planificación 2026-1'!H:H,"PS"))&gt;0,"P04"," ")</f>
        <v xml:space="preserve"> </v>
      </c>
      <c r="BL171" s="108"/>
      <c r="BM171" s="108" t="str">
        <f>IF(SUM(COUNTIFS('Planificación 2026-1'!F:F,"HUAURA",'Planificación 2026-1'!W:W,C171,'Planificación 2026-1'!H:H,"IN"))&gt;0,"P06"," ")</f>
        <v xml:space="preserve"> </v>
      </c>
      <c r="BN171" s="108" t="str">
        <f>IF(SUM(COUNTIFS('Planificación 2026-1'!F:F,"HUAURA",'Planificación 2026-1'!W:W,C171,'Planificación 2026-1'!H:H,"CA"))&gt;0,"P07"," ")</f>
        <v xml:space="preserve"> </v>
      </c>
      <c r="BO171" s="108" t="str">
        <f>IF(SUM(COUNTIFS('Planificación 2026-1'!F:F,"HUAURA",'Planificación 2026-1'!W:W,C171,'Planificación 2026-1'!H:H,"DE"))&gt;0,"P08"," ")</f>
        <v xml:space="preserve"> </v>
      </c>
      <c r="BP171" s="108" t="str">
        <f>IF(SUM(COUNTIFS('Planificación 2026-1'!F:F,"HUAURA",'Planificación 2026-1'!W:W,C171,'Planificación 2026-1'!H:H,"OB"))&gt;0,"P09"," ")</f>
        <v xml:space="preserve"> </v>
      </c>
      <c r="BQ171" s="108" t="str">
        <f>IF(SUM(COUNTIFS('Planificación 2026-1'!F:F,"HUAURA",'Planificación 2026-1'!W:W,C171,'Planificación 2026-1'!H:H,"MH"))&gt;0,"P31"," ")</f>
        <v xml:space="preserve"> </v>
      </c>
      <c r="BR171" s="108" t="str">
        <f>IF(SUM(COUNTIFS('Planificación 2026-1'!F:F,"HUAURA",'Planificación 2026-1'!W:W,C171,'Planificación 2026-1'!H:H,"IC"))&gt;0,"P32"," ")</f>
        <v xml:space="preserve"> </v>
      </c>
      <c r="BS171" s="108" t="str">
        <f>IF(SUM(COUNTIFS('Planificación 2026-1'!F:F,"HUAURA",'Planificación 2026-1'!W:W,C171,'Planificación 2026-1'!H:H,"AR"))&gt;0,"P34"," ")</f>
        <v xml:space="preserve"> </v>
      </c>
      <c r="BT171" s="108" t="str">
        <f>IF(SUM(COUNTIFS('Planificación 2026-1'!F:F,"HUAURA",'Planificación 2026-1'!W:W,C171,'Planificación 2026-1'!H:H,"T1"))&gt;0,"P35"," ")</f>
        <v xml:space="preserve"> </v>
      </c>
      <c r="BU171" s="108" t="str">
        <f>IF(SUM(COUNTIFS('Planificación 2026-1'!F:F,"HUAURA",'Planificación 2026-1'!W:W,C171,'Planificación 2026-1'!H:H,"T3"))&gt;0,"P36"," ")</f>
        <v xml:space="preserve"> </v>
      </c>
      <c r="BV171" s="108" t="str">
        <f>IF(SUM(COUNTIFS('Planificación 2026-1'!F:F,"HUAURA",'Planificación 2026-1'!W:W,C171,'Planificación 2026-1'!H:H,"T2"))&gt;0,"P37"," ")</f>
        <v xml:space="preserve"> </v>
      </c>
      <c r="BW171" s="108" t="str">
        <f>IF(SUM(COUNTIFS('Planificación 2026-1'!F:F,"HUAURA",'Planificación 2026-1'!W:W,C171,'Planificación 2026-1'!H:H,"AE"))&gt;0,"P38"," ")</f>
        <v xml:space="preserve"> </v>
      </c>
      <c r="BX171" s="108" t="str">
        <f>IF(SUM(COUNTIFS('Planificación 2026-1'!F:F,"HUAURA",'Planificación 2026-1'!W:W,C171,'Planificación 2026-1'!H:H,"T4"))&gt;0,"P55"," ")</f>
        <v xml:space="preserve"> </v>
      </c>
      <c r="BY171" s="109">
        <f>SUMIFS('Planificación 2026-1'!R:R,'Planificación 2026-1'!W:W,C171,'Planificación 2026-1'!H:H,"AF",'Planificación 2026-1'!I:I,"&gt;2")</f>
        <v>14</v>
      </c>
      <c r="BZ171" s="109">
        <f>SUMIFS('Planificación 2026-1'!R:R,'Planificación 2026-1'!W:W,C171,'Planificación 2026-1'!H:H,"EN",'Planificación 2026-1'!I:I,"&gt;2")</f>
        <v>0</v>
      </c>
      <c r="CA171" s="109">
        <f>SUMIFS('Planificación 2026-1'!R:R,'Planificación 2026-1'!W:W,C171,'Planificación 2026-1'!H:H,"IS",'Planificación 2026-1'!I:I,"&gt;2")</f>
        <v>0</v>
      </c>
      <c r="CB171" s="109">
        <f>SUMIFS('Planificación 2026-1'!R:R,'Planificación 2026-1'!W:W,C171,'Planificación 2026-1'!H:H,"PS",'Planificación 2026-1'!I:I,"&gt;2")</f>
        <v>0</v>
      </c>
      <c r="CC171" s="109">
        <f>SUMIFS('Planificación 2026-1'!R:R,'Planificación 2026-1'!W:W,C171,'Planificación 2026-1'!H:H,"IN",'Planificación 2026-1'!I:I,"&gt;2")</f>
        <v>0</v>
      </c>
      <c r="CD171" s="109">
        <f>SUMIFS('Planificación 2026-1'!R:R,'Planificación 2026-1'!W:W,C171,'Planificación 2026-1'!H:H,"CA",'Planificación 2026-1'!I:I,"&gt;2")</f>
        <v>0</v>
      </c>
      <c r="CE171" s="109">
        <f>SUMIFS('Planificación 2026-1'!R:R,'Planificación 2026-1'!W:W,C171,'Planificación 2026-1'!H:H,"DE",'Planificación 2026-1'!I:I,"&gt;2")</f>
        <v>0</v>
      </c>
      <c r="CF171" s="109">
        <f>SUMIFS('Planificación 2026-1'!R:R,'Planificación 2026-1'!W:W,C171,'Planificación 2026-1'!H:H,"OB",'Planificación 2026-1'!I:I,"&gt;2")</f>
        <v>0</v>
      </c>
      <c r="CG171" s="109">
        <f>SUMIFS('Planificación 2026-1'!R:R,'Planificación 2026-1'!W:W,C171,'Planificación 2026-1'!H:H,"MH",'Planificación 2026-1'!I:I,"&gt;2")</f>
        <v>0</v>
      </c>
      <c r="CH171" s="109">
        <f>SUMIFS('Planificación 2026-1'!R:R,'Planificación 2026-1'!W:W,C171,'Planificación 2026-1'!H:H,"IC",'Planificación 2026-1'!I:I,"&gt;2")</f>
        <v>0</v>
      </c>
      <c r="CI171" s="109">
        <f>SUMIFS('Planificación 2026-1'!R:R,'Planificación 2026-1'!W:W,C171,'Planificación 2026-1'!H:H,"AR",'Planificación 2026-1'!I:I,"&gt;2")</f>
        <v>0</v>
      </c>
      <c r="CJ171" s="109">
        <f>SUMIFS('Planificación 2026-1'!R:R,'Planificación 2026-1'!W:W,C171,'Planificación 2026-1'!H:H,"T1",'Planificación 2026-1'!I:I,"&gt;2")</f>
        <v>0</v>
      </c>
      <c r="CK171" s="109">
        <f>SUMIFS('Planificación 2026-1'!R:R,'Planificación 2026-1'!W:W,C171,'Planificación 2026-1'!H:H,"T3",'Planificación 2026-1'!I:I,"&gt;2")</f>
        <v>0</v>
      </c>
      <c r="CL171" s="109">
        <f>SUMIFS('Planificación 2026-1'!R:R,'Planificación 2026-1'!W:W,C171,'Planificación 2026-1'!H:H,"T2",'Planificación 2026-1'!I:I,"&gt;2")</f>
        <v>0</v>
      </c>
      <c r="CM171" s="109">
        <f>SUMIFS('Planificación 2026-1'!R:R,'Planificación 2026-1'!W:W,C171,'Planificación 2026-1'!H:H,"AE",'Planificación 2026-1'!I:I,"&gt;2")</f>
        <v>23</v>
      </c>
      <c r="CN171" s="109">
        <f>SUMIFS('Planificación 2026-1'!R:R,'Planificación 2026-1'!W:W,C171,'Planificación 2026-1'!H:H,"T4",'Planificación 2026-1'!I:I,"&gt;2")</f>
        <v>0</v>
      </c>
      <c r="CO171" s="109">
        <f>SUMIFS('Planificación 2026-1'!R:R,'Planificación 2026-1'!W:W,C171,'Planificación 2026-1'!H:H,"AF",'Planificación 2026-1'!I:I,"&lt;3")</f>
        <v>0</v>
      </c>
      <c r="CP171" s="109">
        <f>SUMIFS('Planificación 2026-1'!R:R,'Planificación 2026-1'!W:W,C171,'Planificación 2026-1'!H:H,"EN",'Planificación 2026-1'!I:I,"&lt;3")</f>
        <v>0</v>
      </c>
      <c r="CQ171" s="109">
        <f>SUMIFS('Planificación 2026-1'!R:R,'Planificación 2026-1'!W:W,C171,'Planificación 2026-1'!H:H,"IS",'Planificación 2026-1'!I:I,"&lt;3")</f>
        <v>0</v>
      </c>
      <c r="CR171" s="109">
        <f>SUMIFS('Planificación 2026-1'!R:R,'Planificación 2026-1'!W:W,C171,'Planificación 2026-1'!H:H,"PS",'Planificación 2026-1'!I:I,"&lt;3")</f>
        <v>0</v>
      </c>
      <c r="CS171" s="109">
        <f>SUMIFS('Planificación 2026-1'!R:R,'Planificación 2026-1'!W:W,C171,'Planificación 2026-1'!H:H,"IN",'Planificación 2026-1'!I:I,"&lt;3")</f>
        <v>0</v>
      </c>
      <c r="CT171" s="109">
        <f>SUMIFS('Planificación 2026-1'!R:R,'Planificación 2026-1'!W:W,C171,'Planificación 2026-1'!H:H,"CA",'Planificación 2026-1'!I:I,"&lt;3")</f>
        <v>0</v>
      </c>
      <c r="CU171" s="109">
        <f>SUMIFS('Planificación 2026-1'!R:R,'Planificación 2026-1'!W:W,C171,'Planificación 2026-1'!H:H,"DE",'Planificación 2026-1'!I:I,"&lt;3")</f>
        <v>0</v>
      </c>
      <c r="CV171" s="109">
        <f>SUMIFS('Planificación 2026-1'!R:R,'Planificación 2026-1'!W:W,C171,'Planificación 2026-1'!H:H,"OB",'Planificación 2026-1'!I:I,"&lt;3")</f>
        <v>0</v>
      </c>
      <c r="CW171" s="109">
        <f>SUMIFS('Planificación 2026-1'!R:R,'Planificación 2026-1'!W:W,C171,'Planificación 2026-1'!H:H,"MH",'Planificación 2026-1'!I:I,"&lt;3")</f>
        <v>0</v>
      </c>
      <c r="CX171" s="109">
        <f>SUMIFS('Planificación 2026-1'!R:R,'Planificación 2026-1'!W:W,C171,'Planificación 2026-1'!H:H,"IC",'Planificación 2026-1'!I:I,"&lt;3")</f>
        <v>0</v>
      </c>
      <c r="CY171" s="109">
        <f>SUMIFS('Planificación 2026-1'!R:R,'Planificación 2026-1'!W:W,C171,'Planificación 2026-1'!H:H,"AR",'Planificación 2026-1'!I:I,"&lt;3")</f>
        <v>0</v>
      </c>
      <c r="CZ171" s="109">
        <f>SUMIFS('Planificación 2026-1'!R:R,'Planificación 2026-1'!W:W,C171,'Planificación 2026-1'!H:H,"T1",'Planificación 2026-1'!I:I,"&lt;3")</f>
        <v>0</v>
      </c>
      <c r="DA171" s="109">
        <f>SUMIFS('Planificación 2026-1'!R:R,'Planificación 2026-1'!W:W,C171,'Planificación 2026-1'!H:H,"T3",'Planificación 2026-1'!I:I,"&lt;3")</f>
        <v>0</v>
      </c>
      <c r="DB171" s="109">
        <f>SUMIFS('Planificación 2026-1'!R:R,'Planificación 2026-1'!W:W,C171,'Planificación 2026-1'!H:H,"T2",'Planificación 2026-1'!I:I,"&lt;3")</f>
        <v>0</v>
      </c>
      <c r="DC171" s="109">
        <f>SUMIFS('Planificación 2026-1'!R:R,'Planificación 2026-1'!W:W,C171,'Planificación 2026-1'!H:H,"AE",'Planificación 2026-1'!I:I,"&lt;3")</f>
        <v>0</v>
      </c>
      <c r="DD171" s="109">
        <f>SUMIFS('Planificación 2026-1'!R:R,'Planificación 2026-1'!W:W,C171,'Planificación 2026-1'!H:H,"T4",'Planificación 2026-1'!I:I,"&lt;3")</f>
        <v>0</v>
      </c>
      <c r="DE171" s="108" t="str">
        <f t="shared" si="27"/>
        <v>P01 P38</v>
      </c>
      <c r="DF171" s="41">
        <f>IF(C171="","",SUMIFS('Planificación 2026-1'!R:R,'Planificación 2026-1'!W:W,C171,'Planificación 2026-1'!F:F,"PRINCIPAL",'Planificación 2026-1'!X:X,"VIRTUAL"))</f>
        <v>10</v>
      </c>
      <c r="DG171" s="41">
        <f>IF(C171="","",SUMIFS('Planificación 2026-1'!R:R,'Planificación 2026-1'!W:W,C171,'Planificación 2026-1'!F:F,"PRINCIPAL",'Planificación 2026-1'!X:X,"PRESENCIAL"))</f>
        <v>23</v>
      </c>
      <c r="DH171" s="41">
        <f>IF(C171="","",SUMIFS('Planificación 2026-1'!R:R,'Planificación 2026-1'!W:W,C171,'Planificación 2026-1'!F:F,"PRINCIPAL",'Planificación 2026-1'!X:X,"HIBRIDO PRESENCIAL"))</f>
        <v>0</v>
      </c>
      <c r="DI171" s="108" t="str">
        <f t="shared" si="28"/>
        <v/>
      </c>
      <c r="DJ171" s="108">
        <f>IF(C171="","",SUMIFS('Planificación 2026-1'!R:R,'Planificación 2026-1'!W:W,C171,'Planificación 2026-1'!F:F,"FILIAL",'Planificación 2026-1'!X:X,"VIRTUAL"))</f>
        <v>0</v>
      </c>
      <c r="DK171" s="110">
        <f>IF(C171="","",SUMIFS('Planificación 2026-1'!R:R,'Planificación 2026-1'!W:W,C171,'Planificación 2026-1'!F:F,"FILIAL",'Planificación 2026-1'!X:X,"PRESENCIAL"))</f>
        <v>0</v>
      </c>
      <c r="DL171" s="61">
        <f>IF(C171="","",SUMIFS('Planificación 2026-1'!R:R,'Planificación 2026-1'!W:W,C171,'Planificación 2026-1'!F:F,"FILIAL",'Planificación 2026-1'!X:X,"HIBRIDO PRESENCIAL"))</f>
        <v>0</v>
      </c>
      <c r="DM171" s="111" t="str">
        <f t="shared" si="29"/>
        <v/>
      </c>
      <c r="DN171" s="108">
        <f>IF(C171="","",SUMIFS('Planificación 2026-1'!R:R,'Planificación 2026-1'!W:W,C171,'Planificación 2026-1'!F:F,"SUNAMPE",'Planificación 2026-1'!X:X,"VIRTUAL"))</f>
        <v>0</v>
      </c>
      <c r="DO171" s="61">
        <f>IF(C171="","",SUMIFS('Planificación 2026-1'!R:R,'Planificación 2026-1'!W:W,C171,'Planificación 2026-1'!F:F,"SUNAMPE",'Planificación 2026-1'!X:X,"PRESENCIAL"))</f>
        <v>0</v>
      </c>
      <c r="DP171" s="111" t="str">
        <f t="shared" si="30"/>
        <v/>
      </c>
      <c r="DQ171" s="108">
        <f>IF(C171="","",SUMIFS('Planificación 2026-1'!R:R,'Planificación 2026-1'!W:W,C171,'Planificación 2026-1'!F:F,"HUAURA",'Planificación 2026-1'!X:X,"VIRTUAL"))</f>
        <v>0</v>
      </c>
      <c r="DR171" s="61">
        <f>IF(C171="","",SUMIFS('Planificación 2026-1'!R:R,'Planificación 2026-1'!W:W,C171,'Planificación 2026-1'!F:F,"HUAURA",'Planificación 2026-1'!X:X,"PRESENCIAL"))</f>
        <v>0</v>
      </c>
      <c r="DS171" s="76">
        <f>SUMIFS('Planificación 2026-1'!R:R,'Planificación 2026-1'!W:W,C171,'Planificación 2026-1'!F:F,"PRINCIPAL",'Planificación 2026-1'!X:X,"VIRTUAL",'Planificación 2026-1'!I:I,"&gt;2")</f>
        <v>10</v>
      </c>
      <c r="DT171" s="76">
        <f>SUMIFS('Planificación 2026-1'!R:R,'Planificación 2026-1'!W:W,C171,'Planificación 2026-1'!F:F,"PRINCIPAL",'Planificación 2026-1'!X:X,"&lt;&gt;VIRTUAL",'Planificación 2026-1'!I:I,"&gt;2")</f>
        <v>27</v>
      </c>
      <c r="DU171" s="76">
        <f>SUMIFS('Planificación 2026-1'!R:R,'Planificación 2026-1'!W:W,C171,'Planificación 2026-1'!F:F,"SUNAMPE",'Planificación 2026-1'!X:X,"VIRTUAL",'Planificación 2026-1'!I:I,"&gt;2")</f>
        <v>0</v>
      </c>
      <c r="DV171" s="76">
        <f>SUMIFS('Planificación 2026-1'!R:R,'Planificación 2026-1'!W:W,C171,'Planificación 2026-1'!F:F,"SUNAMPE",'Planificación 2026-1'!X:X,"&lt;&gt;VIRTUAL",'Planificación 2026-1'!I:I,"&gt;2")</f>
        <v>0</v>
      </c>
      <c r="DW171" s="76">
        <f>SUMIFS('Planificación 2026-1'!R:R,'Planificación 2026-1'!W:W,C171,'Planificación 2026-1'!F:F,"FILIAL",'Planificación 2026-1'!X:X,"VIRTUAL",'Planificación 2026-1'!I:I,"&gt;2")</f>
        <v>0</v>
      </c>
      <c r="DX171" s="76">
        <f>SUMIFS('Planificación 2026-1'!R:R,'Planificación 2026-1'!W:W,C171,'Planificación 2026-1'!F:F,"FILIAL",'Planificación 2026-1'!X:X,"&lt;&gt;VIRTUAL",'Planificación 2026-1'!I:I,"&gt;2")</f>
        <v>0</v>
      </c>
      <c r="DY171" s="76">
        <f>SUMIFS('Planificación 2026-1'!R:R,'Planificación 2026-1'!W:W,C171,'Planificación 2026-1'!F:F,"PORUMA",'Planificación 2026-1'!X:X,"VIRTUAL",'Planificación 2026-1'!I:I,"&gt;2")</f>
        <v>0</v>
      </c>
      <c r="DZ171" s="76">
        <f>SUMIFS('Planificación 2026-1'!R:R,'Planificación 2026-1'!W:W,C171,'Planificación 2026-1'!F:F,"PORUMA",'Planificación 2026-1'!X:X,"&lt;&gt;VIRTUAL",'Planificación 2026-1'!I:I,"&gt;2")</f>
        <v>0</v>
      </c>
      <c r="EA171" s="76">
        <f>SUMIFS('Planificación 2026-1'!R:R,'Planificación 2026-1'!W:W,C171,'Planificación 2026-1'!F:F,"HUAURA",'Planificación 2026-1'!X:X,"VIRTUAL",'Planificación 2026-1'!I:I,"&gt;2")</f>
        <v>0</v>
      </c>
      <c r="EB171" s="76">
        <f>SUMIFS('Planificación 2026-1'!R:R,'Planificación 2026-1'!W:W,C171,'Planificación 2026-1'!F:F,"HUAURA",'Planificación 2026-1'!X:X,"&lt;&gt;VIRTUAL",'Planificación 2026-1'!I:I,"&gt;2")</f>
        <v>0</v>
      </c>
      <c r="EC171" s="76">
        <f>SUMIFS('Planificación 2026-1'!R:R,'Planificación 2026-1'!W:W,C171,'Planificación 2026-1'!F:F,"PRINCIPAL",'Planificación 2026-1'!X:X,"VIRTUAL",'Planificación 2026-1'!I:I,"&lt;3")</f>
        <v>0</v>
      </c>
      <c r="ED171" s="76">
        <f>SUMIFS('Planificación 2026-1'!R:R,'Planificación 2026-1'!W:W,C171,'Planificación 2026-1'!F:F,"PRINCIPAL",'Planificación 2026-1'!X:X,"&lt;&gt;VIRTUAL",'Planificación 2026-1'!I:I,"&lt;3")</f>
        <v>0</v>
      </c>
      <c r="EE171" s="76">
        <f>SUMIFS('Planificación 2026-1'!R:R,'Planificación 2026-1'!W:W,C171,'Planificación 2026-1'!F:F,"SUNAMPE",'Planificación 2026-1'!X:X,"VIRTUAL",'Planificación 2026-1'!I:I,"&lt;3")</f>
        <v>0</v>
      </c>
      <c r="EF171" s="76">
        <f>SUMIFS('Planificación 2026-1'!R:R,'Planificación 2026-1'!W:W,C171,'Planificación 2026-1'!F:F,"SUNAMPE",'Planificación 2026-1'!X:X,"&lt;&gt;VIRTUAL",'Planificación 2026-1'!I:I,"&lt;3")</f>
        <v>0</v>
      </c>
      <c r="EG171" s="76">
        <f>SUMIFS('Planificación 2026-1'!R:R,'Planificación 2026-1'!W:W,C171,'Planificación 2026-1'!F:F,"FILIAL",'Planificación 2026-1'!X:X,"VIRTUAL",'Planificación 2026-1'!I:I,"&lt;3")</f>
        <v>0</v>
      </c>
      <c r="EH171" s="76">
        <f>SUMIFS('Planificación 2026-1'!R:R,'Planificación 2026-1'!W:W,C171,'Planificación 2026-1'!F:F,"FILIAL",'Planificación 2026-1'!X:X,"&lt;&gt;VIRTUAL",'Planificación 2026-1'!I:I,"&lt;3")</f>
        <v>0</v>
      </c>
      <c r="EI171" s="76">
        <f>SUMIFS('Planificación 2026-1'!R:R,'Planificación 2026-1'!W:W,C171,'Planificación 2026-1'!F:F,"PORUMA",'Planificación 2026-1'!X:X,"VIRTUAL",'Planificación 2026-1'!I:I,"&lt;3")</f>
        <v>0</v>
      </c>
      <c r="EJ171" s="76">
        <f>SUMIFS('Planificación 2026-1'!R:R,'Planificación 2026-1'!W:W,C171,'Planificación 2026-1'!F:F,"PORUMA",'Planificación 2026-1'!X:X,"&lt;&gt;VIRTUAL",'Planificación 2026-1'!I:I,"&lt;3")</f>
        <v>0</v>
      </c>
      <c r="EK171" s="76">
        <f>SUMIFS('Planificación 2026-1'!R:R,'Planificación 2026-1'!W:W,C171,'Planificación 2026-1'!F:F,"HUAURA",'Planificación 2026-1'!X:X,"VIRTUAL",'Planificación 2026-1'!I:I,"&lt;3")</f>
        <v>0</v>
      </c>
      <c r="EL171" s="76">
        <f>SUMIFS('Planificación 2026-1'!R:R,'Planificación 2026-1'!W:W,C171,'Planificación 2026-1'!F:F,"HUAURA",'Planificación 2026-1'!X:X,"&lt;&gt;VIRTUAL",'Planificación 2026-1'!I:I,"&lt;3")</f>
        <v>0</v>
      </c>
      <c r="EM171" s="76"/>
      <c r="EN171" s="76">
        <f t="shared" si="23"/>
        <v>10</v>
      </c>
      <c r="EO171" s="76">
        <f t="shared" si="24"/>
        <v>27</v>
      </c>
      <c r="EP171" s="76" t="b">
        <f t="shared" si="25"/>
        <v>1</v>
      </c>
      <c r="EQ171" s="76" t="str">
        <f t="shared" si="26"/>
        <v>SEDE</v>
      </c>
      <c r="ER171" s="76" t="str">
        <f t="shared" si="31"/>
        <v>MAS PRESENCIAL</v>
      </c>
    </row>
    <row r="172" spans="1:148" hidden="1">
      <c r="A172" s="83"/>
      <c r="B172" s="119">
        <v>169</v>
      </c>
      <c r="C172" s="115" t="s">
        <v>344</v>
      </c>
      <c r="D172" s="112">
        <f>SUMIF('Planificación 2026-1'!W:W,C172,'Planificación 2026-1'!R:R)</f>
        <v>0</v>
      </c>
      <c r="E172" s="114" t="s">
        <v>173</v>
      </c>
      <c r="F172" s="115" t="s">
        <v>171</v>
      </c>
      <c r="G172" s="115" t="s">
        <v>153</v>
      </c>
      <c r="H172" s="115" t="s">
        <v>122</v>
      </c>
      <c r="I172" s="107" t="str">
        <f>IF(SUM(COUNTIFS('Planificación 2026-1'!F:F,"PRINCIPAL",'Planificación 2026-1'!W:W,C172,'Planificación 2026-1'!H:H,"AF"))&gt;0,"P01"," ")</f>
        <v xml:space="preserve"> </v>
      </c>
      <c r="J172" s="108" t="str">
        <f>IF(SUM(COUNTIFS('Planificación 2026-1'!F:F,"PRINCIPAL",'Planificación 2026-1'!W:W,C172,'Planificación 2026-1'!H:H,"EN"))&gt;0,"P02"," ")</f>
        <v xml:space="preserve"> </v>
      </c>
      <c r="K172" s="108" t="str">
        <f>IF(SUM(COUNTIFS('Planificación 2026-1'!F:F,"PRINCIPAL",'Planificación 2026-1'!W:W,C172,'Planificación 2026-1'!H:H,"IS"))&gt;0,"P03"," ")</f>
        <v xml:space="preserve"> </v>
      </c>
      <c r="L172" s="108" t="str">
        <f>IF(SUM(COUNTIFS('Planificación 2026-1'!F:F,"PRINCIPAL",'Planificación 2026-1'!W:W,C172,'Planificación 2026-1'!H:H,"PS"))&gt;0,"P04"," ")</f>
        <v xml:space="preserve"> </v>
      </c>
      <c r="M172" s="108"/>
      <c r="N172" s="108" t="str">
        <f>IF(SUM(COUNTIFS('Planificación 2026-1'!F:F,"PRINCIPAL",'Planificación 2026-1'!W:W,C172,'Planificación 2026-1'!H:H,"IN"))&gt;0,"P06"," ")</f>
        <v xml:space="preserve"> </v>
      </c>
      <c r="O172" s="108" t="str">
        <f>IF(SUM(COUNTIFS('Planificación 2026-1'!F:F,"PRINCIPAL",'Planificación 2026-1'!W:W,C172,'Planificación 2026-1'!H:H,"CA"))&gt;0,"P07"," ")</f>
        <v xml:space="preserve"> </v>
      </c>
      <c r="P172" s="108" t="str">
        <f>IF(SUM(COUNTIFS('Planificación 2026-1'!F:F,"PRINCIPAL",'Planificación 2026-1'!W:W,C172,'Planificación 2026-1'!H:H,"DE"))&gt;0,"P08"," ")</f>
        <v xml:space="preserve"> </v>
      </c>
      <c r="Q172" s="108" t="str">
        <f>IF(SUM(COUNTIFS('Planificación 2026-1'!F:F,"PRINCIPAL",'Planificación 2026-1'!W:W,C172,'Planificación 2026-1'!H:H,"OB"))&gt;0,"P09"," ")</f>
        <v xml:space="preserve"> </v>
      </c>
      <c r="R172" s="108" t="str">
        <f>IF(SUM(COUNTIFS('Planificación 2026-1'!F:F,"PRINCIPAL",'Planificación 2026-1'!W:W,C172,'Planificación 2026-1'!H:H,"MH"))&gt;0,"P31"," ")</f>
        <v xml:space="preserve"> </v>
      </c>
      <c r="S172" s="108" t="str">
        <f>IF(SUM(COUNTIFS('Planificación 2026-1'!F:F,"PRINCIPAL",'Planificación 2026-1'!W:W,C172,'Planificación 2026-1'!H:H,"IC"))&gt;0,"P32"," ")</f>
        <v xml:space="preserve"> </v>
      </c>
      <c r="T172" s="108" t="str">
        <f>IF(SUM(COUNTIFS('Planificación 2026-1'!F:F,"PRINCIPAL",'Planificación 2026-1'!W:W,C172,'Planificación 2026-1'!H:H,"AR"))&gt;0,"P34"," ")</f>
        <v xml:space="preserve"> </v>
      </c>
      <c r="U172" s="108" t="str">
        <f>IF(SUM(COUNTIFS('Planificación 2026-1'!F:F,"PRINCIPAL",'Planificación 2026-1'!W:W,C172,'Planificación 2026-1'!H:H,"T1"))&gt;0,"P35"," ")</f>
        <v xml:space="preserve"> </v>
      </c>
      <c r="V172" s="108" t="str">
        <f>IF(SUM(COUNTIFS('Planificación 2026-1'!F:F,"PRINCIPAL",'Planificación 2026-1'!W:W,C172,'Planificación 2026-1'!H:H,"T3"))&gt;0,"P36"," ")</f>
        <v xml:space="preserve"> </v>
      </c>
      <c r="W172" s="108" t="str">
        <f>IF(SUM(COUNTIFS('Planificación 2026-1'!F:F,"PRINCIPAL",'Planificación 2026-1'!W:W,C172,'Planificación 2026-1'!H:H,"T2"))&gt;0,"P37"," ")</f>
        <v xml:space="preserve"> </v>
      </c>
      <c r="X172" s="108" t="str">
        <f>IF(SUM(COUNTIFS('Planificación 2026-1'!F:F,"PRINCIPAL",'Planificación 2026-1'!W:W,C172,'Planificación 2026-1'!H:H,"AE"))&gt;0,"P38"," ")</f>
        <v xml:space="preserve"> </v>
      </c>
      <c r="Y172" s="108" t="str">
        <f>IF(SUM(COUNTIFS('Planificación 2026-1'!F:F,"PRINCIPAL",'Planificación 2026-1'!W:W,C172,'Planificación 2026-1'!H:H,"T4"))&gt;0,"P55"," ")</f>
        <v xml:space="preserve"> </v>
      </c>
      <c r="Z172" s="108" t="str">
        <f>IF(SUM(COUNTIFS('Planificación 2026-1'!F:F,"FILIAL",'Planificación 2026-1'!W:W,C172,'Planificación 2026-1'!H:H,"AF"))&gt;0," P01"," ")</f>
        <v xml:space="preserve"> </v>
      </c>
      <c r="AA172" s="108" t="str">
        <f>IF(SUM(COUNTIFS('Planificación 2026-1'!F:F,"FILIAL",'Planificación 2026-1'!W:W,C172,'Planificación 2026-1'!H:H,"EN"))&gt;0,"P02"," ")</f>
        <v xml:space="preserve"> </v>
      </c>
      <c r="AB172" s="108" t="str">
        <f>IF(SUM(COUNTIFS('Planificación 2026-1'!F:F,"FILIAL",'Planificación 2026-1'!W:W,C172,'Planificación 2026-1'!H:H,"IS"))&gt;0,"P03"," ")</f>
        <v xml:space="preserve"> </v>
      </c>
      <c r="AC172" s="108" t="str">
        <f>IF(SUM(COUNTIFS('Planificación 2026-1'!F:F,"FILIAL",'Planificación 2026-1'!W:W,C172,'Planificación 2026-1'!H:H,"PS"))&gt;0,"P04"," ")</f>
        <v xml:space="preserve"> </v>
      </c>
      <c r="AD172" s="108"/>
      <c r="AE172" s="108" t="str">
        <f>IF(SUM(COUNTIFS('Planificación 2026-1'!F:F,"FILIAL",'Planificación 2026-1'!W:W,C172,'Planificación 2026-1'!H:H,"IN"))&gt;0,"P06"," ")</f>
        <v xml:space="preserve"> </v>
      </c>
      <c r="AF172" s="108" t="str">
        <f>IF(SUM(COUNTIFS('Planificación 2026-1'!F:F,"FILIAL",'Planificación 2026-1'!W:W,C172,'Planificación 2026-1'!H:H,"CA"))&gt;0,"P07"," ")</f>
        <v xml:space="preserve"> </v>
      </c>
      <c r="AG172" s="108" t="str">
        <f>IF(SUM(COUNTIFS('Planificación 2026-1'!F:F,"FILIAL",'Planificación 2026-1'!W:W,C172,'Planificación 2026-1'!H:H,"DE"))&gt;0,"P08"," ")</f>
        <v xml:space="preserve"> </v>
      </c>
      <c r="AH172" s="108" t="str">
        <f>IF(SUM(COUNTIFS('Planificación 2026-1'!F:F,"FILIAL",'Planificación 2026-1'!W:W,C172,'Planificación 2026-1'!H:H,"OB"))&gt;0,"P09"," ")</f>
        <v xml:space="preserve"> </v>
      </c>
      <c r="AI172" s="108" t="str">
        <f>IF(SUM(COUNTIFS('Planificación 2026-1'!F:F,"FILIAL",'Planificación 2026-1'!W:W,C172,'Planificación 2026-1'!H:H,"MH"))&gt;0,"P31"," ")</f>
        <v xml:space="preserve"> </v>
      </c>
      <c r="AJ172" s="108" t="str">
        <f>IF(SUM(COUNTIFS('Planificación 2026-1'!F:F,"FILIAL",'Planificación 2026-1'!W:W,C172,'Planificación 2026-1'!H:H,"IC"))&gt;0,"P32"," ")</f>
        <v xml:space="preserve"> </v>
      </c>
      <c r="AK172" s="108" t="str">
        <f>IF(SUM(COUNTIFS('Planificación 2026-1'!F:F,"FILIAL",'Planificación 2026-1'!W:W,C172,'Planificación 2026-1'!H:H,"AR"))&gt;0,"P34"," ")</f>
        <v xml:space="preserve"> </v>
      </c>
      <c r="AL172" s="108" t="str">
        <f>IF(SUM(COUNTIFS('Planificación 2026-1'!F:F,"FILIAL",'Planificación 2026-1'!W:W,C172,'Planificación 2026-1'!H:H,"T1"))&gt;0,"P35"," ")</f>
        <v xml:space="preserve"> </v>
      </c>
      <c r="AM172" s="108" t="str">
        <f>IF(SUM(COUNTIFS('Planificación 2026-1'!F:F,"FILIAL",'Planificación 2026-1'!W:W,C172,'Planificación 2026-1'!H:H,"T3"))&gt;0,"P36"," ")</f>
        <v xml:space="preserve"> </v>
      </c>
      <c r="AN172" s="108" t="str">
        <f>IF(SUM(COUNTIFS('Planificación 2026-1'!F:F,"FILIAL",'Planificación 2026-1'!W:W,C172,'Planificación 2026-1'!H:H,"T2"))&gt;0,"P37"," ")</f>
        <v xml:space="preserve"> </v>
      </c>
      <c r="AO172" s="108" t="str">
        <f>IF(SUM(COUNTIFS('Planificación 2026-1'!F:F,"FILIAL",'Planificación 2026-1'!W:W,C172,'Planificación 2026-1'!H:H,"AE"))&gt;0,"P38"," ")</f>
        <v xml:space="preserve"> </v>
      </c>
      <c r="AP172" s="108" t="str">
        <f>IF(SUM(COUNTIFS('Planificación 2026-1'!F:F,"FILIAL",'Planificación 2026-1'!W:W,C172,'Planificación 2026-1'!H:H,"T4"))&gt;0,"P55"," ")</f>
        <v xml:space="preserve"> </v>
      </c>
      <c r="AQ172" s="108" t="str">
        <f>IF(SUM(COUNTIFS('Planificación 2026-1'!F:F,"SUNAMPE",'Planificación 2026-1'!W:W,C172,'Planificación 2026-1'!H:H,"AF"))&gt;0," P01"," ")</f>
        <v xml:space="preserve"> </v>
      </c>
      <c r="AR172" s="108" t="str">
        <f>IF(SUM(COUNTIFS('Planificación 2026-1'!F:F,"SUNAMPE",'Planificación 2026-1'!W:W,C172,'Planificación 2026-1'!H:H,"EN"))&gt;0,"P02"," ")</f>
        <v xml:space="preserve"> </v>
      </c>
      <c r="AS172" s="108" t="str">
        <f>IF(SUM(COUNTIFS('Planificación 2026-1'!F:F,"SUNAMPE",'Planificación 2026-1'!W:W,C172,'Planificación 2026-1'!H:H,"IS"))&gt;0,"P03"," ")</f>
        <v xml:space="preserve"> </v>
      </c>
      <c r="AT172" s="108" t="str">
        <f>IF(SUM(COUNTIFS('Planificación 2026-1'!F:F,"SUNAMPE",'Planificación 2026-1'!W:W,C172,'Planificación 2026-1'!H:H,"PS"))&gt;0,"P04"," ")</f>
        <v xml:space="preserve"> </v>
      </c>
      <c r="AU172" s="108"/>
      <c r="AV172" s="108" t="str">
        <f>IF(SUM(COUNTIFS('Planificación 2026-1'!F:F,"SUNAMPE",'Planificación 2026-1'!W:W,C172,'Planificación 2026-1'!H:H,"IN"))&gt;0,"P06"," ")</f>
        <v xml:space="preserve"> </v>
      </c>
      <c r="AW172" s="108" t="str">
        <f>IF(SUM(COUNTIFS('Planificación 2026-1'!F:F,"SUNAMPE",'Planificación 2026-1'!W:W,C172,'Planificación 2026-1'!H:H,"CA"))&gt;0,"P07"," ")</f>
        <v xml:space="preserve"> </v>
      </c>
      <c r="AX172" s="108" t="str">
        <f>IF(SUM(COUNTIFS('Planificación 2026-1'!F:F,"SUNAMPE",'Planificación 2026-1'!W:W,C172,'Planificación 2026-1'!H:H,"DE"))&gt;0,"P08"," ")</f>
        <v xml:space="preserve"> </v>
      </c>
      <c r="AY172" s="108" t="str">
        <f>IF(SUM(COUNTIFS('Planificación 2026-1'!F:F,"SUNAMPE",'Planificación 2026-1'!W:W,C172,'Planificación 2026-1'!H:H,"OB"))&gt;0,"P09"," ")</f>
        <v xml:space="preserve"> </v>
      </c>
      <c r="AZ172" s="108" t="str">
        <f>IF(SUM(COUNTIFS('Planificación 2026-1'!F:F,"SUNAMPE",'Planificación 2026-1'!W:W,C172,'Planificación 2026-1'!H:H,"MH"))&gt;0,"P31"," ")</f>
        <v xml:space="preserve"> </v>
      </c>
      <c r="BA172" s="108" t="str">
        <f>IF(SUM(COUNTIFS('Planificación 2026-1'!F:F,"SUNAMPE",'Planificación 2026-1'!W:W,C172,'Planificación 2026-1'!H:H,"IC"))&gt;0,"P32"," ")</f>
        <v xml:space="preserve"> </v>
      </c>
      <c r="BB172" s="108" t="str">
        <f>IF(SUM(COUNTIFS('Planificación 2026-1'!F:F,"SUNAMPE",'Planificación 2026-1'!W:W,C172,'Planificación 2026-1'!H:H,"AR"))&gt;0,"P34"," ")</f>
        <v xml:space="preserve"> </v>
      </c>
      <c r="BC172" s="108" t="str">
        <f>IF(SUM(COUNTIFS('Planificación 2026-1'!F:F,"SUNAMPE",'Planificación 2026-1'!W:W,C172,'Planificación 2026-1'!H:H,"T1"))&gt;0,"P35"," ")</f>
        <v xml:space="preserve"> </v>
      </c>
      <c r="BD172" s="108" t="str">
        <f>IF(SUM(COUNTIFS('Planificación 2026-1'!F:F,"SUNAMPE",'Planificación 2026-1'!W:W,C172,'Planificación 2026-1'!H:H,"T3"))&gt;0,"P36"," ")</f>
        <v xml:space="preserve"> </v>
      </c>
      <c r="BE172" s="108" t="str">
        <f>IF(SUM(COUNTIFS('Planificación 2026-1'!F:F,"SUNAMPE",'Planificación 2026-1'!W:W,C172,'Planificación 2026-1'!H:H,"T2"))&gt;0,"P37"," ")</f>
        <v xml:space="preserve"> </v>
      </c>
      <c r="BF172" s="108" t="str">
        <f>IF(SUM(COUNTIFS('Planificación 2026-1'!F:F,"SUNAMPE",'Planificación 2026-1'!W:W,C172,'Planificación 2026-1'!H:H,"AE"))&gt;0,"P38"," ")</f>
        <v xml:space="preserve"> </v>
      </c>
      <c r="BG172" s="108" t="str">
        <f>IF(SUM(COUNTIFS('Planificación 2026-1'!F:F,"SUNAMPE",'Planificación 2026-1'!W:W,C172,'Planificación 2026-1'!H:H,"T4"))&gt;0,"P55"," ")</f>
        <v xml:space="preserve"> </v>
      </c>
      <c r="BH172" s="108" t="str">
        <f>IF(SUM(COUNTIFS('Planificación 2026-1'!F:F,"HUAURA",'Planificación 2026-1'!W:W,C172,'Planificación 2026-1'!H:H,"AF"))&gt;0," P01"," ")</f>
        <v xml:space="preserve"> </v>
      </c>
      <c r="BI172" s="108" t="str">
        <f>IF(SUM(COUNTIFS('Planificación 2026-1'!F:F,"HUAURA",'Planificación 2026-1'!W:W,C172,'Planificación 2026-1'!H:H,"EN"))&gt;0,"P02"," ")</f>
        <v xml:space="preserve"> </v>
      </c>
      <c r="BJ172" s="108" t="str">
        <f>IF(SUM(COUNTIFS('Planificación 2026-1'!F:F,"HUAURA",'Planificación 2026-1'!W:W,C172,'Planificación 2026-1'!H:H,"IS"))&gt;0,"P03"," ")</f>
        <v xml:space="preserve"> </v>
      </c>
      <c r="BK172" s="108" t="str">
        <f>IF(SUM(COUNTIFS('Planificación 2026-1'!F:F,"HUAURA",'Planificación 2026-1'!W:W,C172,'Planificación 2026-1'!H:H,"PS"))&gt;0,"P04"," ")</f>
        <v xml:space="preserve"> </v>
      </c>
      <c r="BL172" s="108"/>
      <c r="BM172" s="108" t="str">
        <f>IF(SUM(COUNTIFS('Planificación 2026-1'!F:F,"HUAURA",'Planificación 2026-1'!W:W,C172,'Planificación 2026-1'!H:H,"IN"))&gt;0,"P06"," ")</f>
        <v xml:space="preserve"> </v>
      </c>
      <c r="BN172" s="108" t="str">
        <f>IF(SUM(COUNTIFS('Planificación 2026-1'!F:F,"HUAURA",'Planificación 2026-1'!W:W,C172,'Planificación 2026-1'!H:H,"CA"))&gt;0,"P07"," ")</f>
        <v xml:space="preserve"> </v>
      </c>
      <c r="BO172" s="108" t="str">
        <f>IF(SUM(COUNTIFS('Planificación 2026-1'!F:F,"HUAURA",'Planificación 2026-1'!W:W,C172,'Planificación 2026-1'!H:H,"DE"))&gt;0,"P08"," ")</f>
        <v xml:space="preserve"> </v>
      </c>
      <c r="BP172" s="108" t="str">
        <f>IF(SUM(COUNTIFS('Planificación 2026-1'!F:F,"HUAURA",'Planificación 2026-1'!W:W,C172,'Planificación 2026-1'!H:H,"OB"))&gt;0,"P09"," ")</f>
        <v xml:space="preserve"> </v>
      </c>
      <c r="BQ172" s="108" t="str">
        <f>IF(SUM(COUNTIFS('Planificación 2026-1'!F:F,"HUAURA",'Planificación 2026-1'!W:W,C172,'Planificación 2026-1'!H:H,"MH"))&gt;0,"P31"," ")</f>
        <v xml:space="preserve"> </v>
      </c>
      <c r="BR172" s="108" t="str">
        <f>IF(SUM(COUNTIFS('Planificación 2026-1'!F:F,"HUAURA",'Planificación 2026-1'!W:W,C172,'Planificación 2026-1'!H:H,"IC"))&gt;0,"P32"," ")</f>
        <v xml:space="preserve"> </v>
      </c>
      <c r="BS172" s="108" t="str">
        <f>IF(SUM(COUNTIFS('Planificación 2026-1'!F:F,"HUAURA",'Planificación 2026-1'!W:W,C172,'Planificación 2026-1'!H:H,"AR"))&gt;0,"P34"," ")</f>
        <v xml:space="preserve"> </v>
      </c>
      <c r="BT172" s="108" t="str">
        <f>IF(SUM(COUNTIFS('Planificación 2026-1'!F:F,"HUAURA",'Planificación 2026-1'!W:W,C172,'Planificación 2026-1'!H:H,"T1"))&gt;0,"P35"," ")</f>
        <v xml:space="preserve"> </v>
      </c>
      <c r="BU172" s="108" t="str">
        <f>IF(SUM(COUNTIFS('Planificación 2026-1'!F:F,"HUAURA",'Planificación 2026-1'!W:W,C172,'Planificación 2026-1'!H:H,"T3"))&gt;0,"P36"," ")</f>
        <v xml:space="preserve"> </v>
      </c>
      <c r="BV172" s="108" t="str">
        <f>IF(SUM(COUNTIFS('Planificación 2026-1'!F:F,"HUAURA",'Planificación 2026-1'!W:W,C172,'Planificación 2026-1'!H:H,"T2"))&gt;0,"P37"," ")</f>
        <v xml:space="preserve"> </v>
      </c>
      <c r="BW172" s="108" t="str">
        <f>IF(SUM(COUNTIFS('Planificación 2026-1'!F:F,"HUAURA",'Planificación 2026-1'!W:W,C172,'Planificación 2026-1'!H:H,"AE"))&gt;0,"P38"," ")</f>
        <v xml:space="preserve"> </v>
      </c>
      <c r="BX172" s="108" t="str">
        <f>IF(SUM(COUNTIFS('Planificación 2026-1'!F:F,"HUAURA",'Planificación 2026-1'!W:W,C172,'Planificación 2026-1'!H:H,"T4"))&gt;0,"P55"," ")</f>
        <v xml:space="preserve"> </v>
      </c>
      <c r="BY172" s="109">
        <f>SUMIFS('Planificación 2026-1'!R:R,'Planificación 2026-1'!W:W,C172,'Planificación 2026-1'!H:H,"AF",'Planificación 2026-1'!I:I,"&gt;2")</f>
        <v>0</v>
      </c>
      <c r="BZ172" s="109">
        <f>SUMIFS('Planificación 2026-1'!R:R,'Planificación 2026-1'!W:W,C172,'Planificación 2026-1'!H:H,"EN",'Planificación 2026-1'!I:I,"&gt;2")</f>
        <v>0</v>
      </c>
      <c r="CA172" s="109">
        <f>SUMIFS('Planificación 2026-1'!R:R,'Planificación 2026-1'!W:W,C172,'Planificación 2026-1'!H:H,"IS",'Planificación 2026-1'!I:I,"&gt;2")</f>
        <v>0</v>
      </c>
      <c r="CB172" s="109">
        <f>SUMIFS('Planificación 2026-1'!R:R,'Planificación 2026-1'!W:W,C172,'Planificación 2026-1'!H:H,"PS",'Planificación 2026-1'!I:I,"&gt;2")</f>
        <v>0</v>
      </c>
      <c r="CC172" s="109">
        <f>SUMIFS('Planificación 2026-1'!R:R,'Planificación 2026-1'!W:W,C172,'Planificación 2026-1'!H:H,"IN",'Planificación 2026-1'!I:I,"&gt;2")</f>
        <v>0</v>
      </c>
      <c r="CD172" s="109">
        <f>SUMIFS('Planificación 2026-1'!R:R,'Planificación 2026-1'!W:W,C172,'Planificación 2026-1'!H:H,"CA",'Planificación 2026-1'!I:I,"&gt;2")</f>
        <v>0</v>
      </c>
      <c r="CE172" s="109">
        <f>SUMIFS('Planificación 2026-1'!R:R,'Planificación 2026-1'!W:W,C172,'Planificación 2026-1'!H:H,"DE",'Planificación 2026-1'!I:I,"&gt;2")</f>
        <v>0</v>
      </c>
      <c r="CF172" s="109">
        <f>SUMIFS('Planificación 2026-1'!R:R,'Planificación 2026-1'!W:W,C172,'Planificación 2026-1'!H:H,"OB",'Planificación 2026-1'!I:I,"&gt;2")</f>
        <v>0</v>
      </c>
      <c r="CG172" s="109">
        <f>SUMIFS('Planificación 2026-1'!R:R,'Planificación 2026-1'!W:W,C172,'Planificación 2026-1'!H:H,"MH",'Planificación 2026-1'!I:I,"&gt;2")</f>
        <v>0</v>
      </c>
      <c r="CH172" s="109">
        <f>SUMIFS('Planificación 2026-1'!R:R,'Planificación 2026-1'!W:W,C172,'Planificación 2026-1'!H:H,"IC",'Planificación 2026-1'!I:I,"&gt;2")</f>
        <v>0</v>
      </c>
      <c r="CI172" s="109">
        <f>SUMIFS('Planificación 2026-1'!R:R,'Planificación 2026-1'!W:W,C172,'Planificación 2026-1'!H:H,"AR",'Planificación 2026-1'!I:I,"&gt;2")</f>
        <v>0</v>
      </c>
      <c r="CJ172" s="109">
        <f>SUMIFS('Planificación 2026-1'!R:R,'Planificación 2026-1'!W:W,C172,'Planificación 2026-1'!H:H,"T1",'Planificación 2026-1'!I:I,"&gt;2")</f>
        <v>0</v>
      </c>
      <c r="CK172" s="109">
        <f>SUMIFS('Planificación 2026-1'!R:R,'Planificación 2026-1'!W:W,C172,'Planificación 2026-1'!H:H,"T3",'Planificación 2026-1'!I:I,"&gt;2")</f>
        <v>0</v>
      </c>
      <c r="CL172" s="109">
        <f>SUMIFS('Planificación 2026-1'!R:R,'Planificación 2026-1'!W:W,C172,'Planificación 2026-1'!H:H,"T2",'Planificación 2026-1'!I:I,"&gt;2")</f>
        <v>0</v>
      </c>
      <c r="CM172" s="109">
        <f>SUMIFS('Planificación 2026-1'!R:R,'Planificación 2026-1'!W:W,C172,'Planificación 2026-1'!H:H,"AE",'Planificación 2026-1'!I:I,"&gt;2")</f>
        <v>0</v>
      </c>
      <c r="CN172" s="109">
        <f>SUMIFS('Planificación 2026-1'!R:R,'Planificación 2026-1'!W:W,C172,'Planificación 2026-1'!H:H,"T4",'Planificación 2026-1'!I:I,"&gt;2")</f>
        <v>0</v>
      </c>
      <c r="CO172" s="109">
        <f>SUMIFS('Planificación 2026-1'!R:R,'Planificación 2026-1'!W:W,C172,'Planificación 2026-1'!H:H,"AF",'Planificación 2026-1'!I:I,"&lt;3")</f>
        <v>0</v>
      </c>
      <c r="CP172" s="109">
        <f>SUMIFS('Planificación 2026-1'!R:R,'Planificación 2026-1'!W:W,C172,'Planificación 2026-1'!H:H,"EN",'Planificación 2026-1'!I:I,"&lt;3")</f>
        <v>0</v>
      </c>
      <c r="CQ172" s="109">
        <f>SUMIFS('Planificación 2026-1'!R:R,'Planificación 2026-1'!W:W,C172,'Planificación 2026-1'!H:H,"IS",'Planificación 2026-1'!I:I,"&lt;3")</f>
        <v>0</v>
      </c>
      <c r="CR172" s="109">
        <f>SUMIFS('Planificación 2026-1'!R:R,'Planificación 2026-1'!W:W,C172,'Planificación 2026-1'!H:H,"PS",'Planificación 2026-1'!I:I,"&lt;3")</f>
        <v>0</v>
      </c>
      <c r="CS172" s="109">
        <f>SUMIFS('Planificación 2026-1'!R:R,'Planificación 2026-1'!W:W,C172,'Planificación 2026-1'!H:H,"IN",'Planificación 2026-1'!I:I,"&lt;3")</f>
        <v>0</v>
      </c>
      <c r="CT172" s="109">
        <f>SUMIFS('Planificación 2026-1'!R:R,'Planificación 2026-1'!W:W,C172,'Planificación 2026-1'!H:H,"CA",'Planificación 2026-1'!I:I,"&lt;3")</f>
        <v>0</v>
      </c>
      <c r="CU172" s="109">
        <f>SUMIFS('Planificación 2026-1'!R:R,'Planificación 2026-1'!W:W,C172,'Planificación 2026-1'!H:H,"DE",'Planificación 2026-1'!I:I,"&lt;3")</f>
        <v>0</v>
      </c>
      <c r="CV172" s="109">
        <f>SUMIFS('Planificación 2026-1'!R:R,'Planificación 2026-1'!W:W,C172,'Planificación 2026-1'!H:H,"OB",'Planificación 2026-1'!I:I,"&lt;3")</f>
        <v>0</v>
      </c>
      <c r="CW172" s="109">
        <f>SUMIFS('Planificación 2026-1'!R:R,'Planificación 2026-1'!W:W,C172,'Planificación 2026-1'!H:H,"MH",'Planificación 2026-1'!I:I,"&lt;3")</f>
        <v>0</v>
      </c>
      <c r="CX172" s="109">
        <f>SUMIFS('Planificación 2026-1'!R:R,'Planificación 2026-1'!W:W,C172,'Planificación 2026-1'!H:H,"IC",'Planificación 2026-1'!I:I,"&lt;3")</f>
        <v>0</v>
      </c>
      <c r="CY172" s="109">
        <f>SUMIFS('Planificación 2026-1'!R:R,'Planificación 2026-1'!W:W,C172,'Planificación 2026-1'!H:H,"AR",'Planificación 2026-1'!I:I,"&lt;3")</f>
        <v>0</v>
      </c>
      <c r="CZ172" s="109">
        <f>SUMIFS('Planificación 2026-1'!R:R,'Planificación 2026-1'!W:W,C172,'Planificación 2026-1'!H:H,"T1",'Planificación 2026-1'!I:I,"&lt;3")</f>
        <v>0</v>
      </c>
      <c r="DA172" s="109">
        <f>SUMIFS('Planificación 2026-1'!R:R,'Planificación 2026-1'!W:W,C172,'Planificación 2026-1'!H:H,"T3",'Planificación 2026-1'!I:I,"&lt;3")</f>
        <v>0</v>
      </c>
      <c r="DB172" s="109">
        <f>SUMIFS('Planificación 2026-1'!R:R,'Planificación 2026-1'!W:W,C172,'Planificación 2026-1'!H:H,"T2",'Planificación 2026-1'!I:I,"&lt;3")</f>
        <v>0</v>
      </c>
      <c r="DC172" s="109">
        <f>SUMIFS('Planificación 2026-1'!R:R,'Planificación 2026-1'!W:W,C172,'Planificación 2026-1'!H:H,"AE",'Planificación 2026-1'!I:I,"&lt;3")</f>
        <v>0</v>
      </c>
      <c r="DD172" s="109">
        <f>SUMIFS('Planificación 2026-1'!R:R,'Planificación 2026-1'!W:W,C172,'Planificación 2026-1'!H:H,"T4",'Planificación 2026-1'!I:I,"&lt;3")</f>
        <v>0</v>
      </c>
      <c r="DE172" s="108" t="str">
        <f t="shared" si="27"/>
        <v/>
      </c>
      <c r="DF172" s="41">
        <f>IF(C172="","",SUMIFS('Planificación 2026-1'!R:R,'Planificación 2026-1'!W:W,C172,'Planificación 2026-1'!F:F,"PRINCIPAL",'Planificación 2026-1'!X:X,"VIRTUAL"))</f>
        <v>0</v>
      </c>
      <c r="DG172" s="41">
        <f>IF(C172="","",SUMIFS('Planificación 2026-1'!R:R,'Planificación 2026-1'!W:W,C172,'Planificación 2026-1'!F:F,"PRINCIPAL",'Planificación 2026-1'!X:X,"PRESENCIAL"))</f>
        <v>0</v>
      </c>
      <c r="DH172" s="41">
        <f>IF(C172="","",SUMIFS('Planificación 2026-1'!R:R,'Planificación 2026-1'!W:W,C172,'Planificación 2026-1'!F:F,"PRINCIPAL",'Planificación 2026-1'!X:X,"HIBRIDO PRESENCIAL"))</f>
        <v>0</v>
      </c>
      <c r="DI172" s="108" t="str">
        <f t="shared" si="28"/>
        <v/>
      </c>
      <c r="DJ172" s="108">
        <f>IF(C172="","",SUMIFS('Planificación 2026-1'!R:R,'Planificación 2026-1'!W:W,C172,'Planificación 2026-1'!F:F,"FILIAL",'Planificación 2026-1'!X:X,"VIRTUAL"))</f>
        <v>0</v>
      </c>
      <c r="DK172" s="110">
        <f>IF(C172="","",SUMIFS('Planificación 2026-1'!R:R,'Planificación 2026-1'!W:W,C172,'Planificación 2026-1'!F:F,"FILIAL",'Planificación 2026-1'!X:X,"PRESENCIAL"))</f>
        <v>0</v>
      </c>
      <c r="DL172" s="61">
        <f>IF(C172="","",SUMIFS('Planificación 2026-1'!R:R,'Planificación 2026-1'!W:W,C172,'Planificación 2026-1'!F:F,"FILIAL",'Planificación 2026-1'!X:X,"HIBRIDO PRESENCIAL"))</f>
        <v>0</v>
      </c>
      <c r="DM172" s="111" t="str">
        <f t="shared" si="29"/>
        <v/>
      </c>
      <c r="DN172" s="108">
        <f>IF(C172="","",SUMIFS('Planificación 2026-1'!R:R,'Planificación 2026-1'!W:W,C172,'Planificación 2026-1'!F:F,"SUNAMPE",'Planificación 2026-1'!X:X,"VIRTUAL"))</f>
        <v>0</v>
      </c>
      <c r="DO172" s="61">
        <f>IF(C172="","",SUMIFS('Planificación 2026-1'!R:R,'Planificación 2026-1'!W:W,C172,'Planificación 2026-1'!F:F,"SUNAMPE",'Planificación 2026-1'!X:X,"PRESENCIAL"))</f>
        <v>0</v>
      </c>
      <c r="DP172" s="111" t="str">
        <f t="shared" si="30"/>
        <v/>
      </c>
      <c r="DQ172" s="108">
        <f>IF(C172="","",SUMIFS('Planificación 2026-1'!R:R,'Planificación 2026-1'!W:W,C172,'Planificación 2026-1'!F:F,"HUAURA",'Planificación 2026-1'!X:X,"VIRTUAL"))</f>
        <v>0</v>
      </c>
      <c r="DR172" s="61">
        <f>IF(C172="","",SUMIFS('Planificación 2026-1'!R:R,'Planificación 2026-1'!W:W,C172,'Planificación 2026-1'!F:F,"HUAURA",'Planificación 2026-1'!X:X,"PRESENCIAL"))</f>
        <v>0</v>
      </c>
      <c r="DS172" s="76">
        <f>SUMIFS('Planificación 2026-1'!R:R,'Planificación 2026-1'!W:W,C172,'Planificación 2026-1'!F:F,"PRINCIPAL",'Planificación 2026-1'!X:X,"VIRTUAL",'Planificación 2026-1'!I:I,"&gt;2")</f>
        <v>0</v>
      </c>
      <c r="DT172" s="76">
        <f>SUMIFS('Planificación 2026-1'!R:R,'Planificación 2026-1'!W:W,C172,'Planificación 2026-1'!F:F,"PRINCIPAL",'Planificación 2026-1'!X:X,"&lt;&gt;VIRTUAL",'Planificación 2026-1'!I:I,"&gt;2")</f>
        <v>0</v>
      </c>
      <c r="DU172" s="76">
        <f>SUMIFS('Planificación 2026-1'!R:R,'Planificación 2026-1'!W:W,C172,'Planificación 2026-1'!F:F,"SUNAMPE",'Planificación 2026-1'!X:X,"VIRTUAL",'Planificación 2026-1'!I:I,"&gt;2")</f>
        <v>0</v>
      </c>
      <c r="DV172" s="76">
        <f>SUMIFS('Planificación 2026-1'!R:R,'Planificación 2026-1'!W:W,C172,'Planificación 2026-1'!F:F,"SUNAMPE",'Planificación 2026-1'!X:X,"&lt;&gt;VIRTUAL",'Planificación 2026-1'!I:I,"&gt;2")</f>
        <v>0</v>
      </c>
      <c r="DW172" s="76">
        <f>SUMIFS('Planificación 2026-1'!R:R,'Planificación 2026-1'!W:W,C172,'Planificación 2026-1'!F:F,"FILIAL",'Planificación 2026-1'!X:X,"VIRTUAL",'Planificación 2026-1'!I:I,"&gt;2")</f>
        <v>0</v>
      </c>
      <c r="DX172" s="76">
        <f>SUMIFS('Planificación 2026-1'!R:R,'Planificación 2026-1'!W:W,C172,'Planificación 2026-1'!F:F,"FILIAL",'Planificación 2026-1'!X:X,"&lt;&gt;VIRTUAL",'Planificación 2026-1'!I:I,"&gt;2")</f>
        <v>0</v>
      </c>
      <c r="DY172" s="76">
        <f>SUMIFS('Planificación 2026-1'!R:R,'Planificación 2026-1'!W:W,C172,'Planificación 2026-1'!F:F,"PORUMA",'Planificación 2026-1'!X:X,"VIRTUAL",'Planificación 2026-1'!I:I,"&gt;2")</f>
        <v>0</v>
      </c>
      <c r="DZ172" s="76">
        <f>SUMIFS('Planificación 2026-1'!R:R,'Planificación 2026-1'!W:W,C172,'Planificación 2026-1'!F:F,"PORUMA",'Planificación 2026-1'!X:X,"&lt;&gt;VIRTUAL",'Planificación 2026-1'!I:I,"&gt;2")</f>
        <v>0</v>
      </c>
      <c r="EA172" s="76">
        <f>SUMIFS('Planificación 2026-1'!R:R,'Planificación 2026-1'!W:W,C172,'Planificación 2026-1'!F:F,"HUAURA",'Planificación 2026-1'!X:X,"VIRTUAL",'Planificación 2026-1'!I:I,"&gt;2")</f>
        <v>0</v>
      </c>
      <c r="EB172" s="76">
        <f>SUMIFS('Planificación 2026-1'!R:R,'Planificación 2026-1'!W:W,C172,'Planificación 2026-1'!F:F,"HUAURA",'Planificación 2026-1'!X:X,"&lt;&gt;VIRTUAL",'Planificación 2026-1'!I:I,"&gt;2")</f>
        <v>0</v>
      </c>
      <c r="EC172" s="76">
        <f>SUMIFS('Planificación 2026-1'!R:R,'Planificación 2026-1'!W:W,C172,'Planificación 2026-1'!F:F,"PRINCIPAL",'Planificación 2026-1'!X:X,"VIRTUAL",'Planificación 2026-1'!I:I,"&lt;3")</f>
        <v>0</v>
      </c>
      <c r="ED172" s="76">
        <f>SUMIFS('Planificación 2026-1'!R:R,'Planificación 2026-1'!W:W,C172,'Planificación 2026-1'!F:F,"PRINCIPAL",'Planificación 2026-1'!X:X,"&lt;&gt;VIRTUAL",'Planificación 2026-1'!I:I,"&lt;3")</f>
        <v>0</v>
      </c>
      <c r="EE172" s="76">
        <f>SUMIFS('Planificación 2026-1'!R:R,'Planificación 2026-1'!W:W,C172,'Planificación 2026-1'!F:F,"SUNAMPE",'Planificación 2026-1'!X:X,"VIRTUAL",'Planificación 2026-1'!I:I,"&lt;3")</f>
        <v>0</v>
      </c>
      <c r="EF172" s="76">
        <f>SUMIFS('Planificación 2026-1'!R:R,'Planificación 2026-1'!W:W,C172,'Planificación 2026-1'!F:F,"SUNAMPE",'Planificación 2026-1'!X:X,"&lt;&gt;VIRTUAL",'Planificación 2026-1'!I:I,"&lt;3")</f>
        <v>0</v>
      </c>
      <c r="EG172" s="76">
        <f>SUMIFS('Planificación 2026-1'!R:R,'Planificación 2026-1'!W:W,C172,'Planificación 2026-1'!F:F,"FILIAL",'Planificación 2026-1'!X:X,"VIRTUAL",'Planificación 2026-1'!I:I,"&lt;3")</f>
        <v>0</v>
      </c>
      <c r="EH172" s="76">
        <f>SUMIFS('Planificación 2026-1'!R:R,'Planificación 2026-1'!W:W,C172,'Planificación 2026-1'!F:F,"FILIAL",'Planificación 2026-1'!X:X,"&lt;&gt;VIRTUAL",'Planificación 2026-1'!I:I,"&lt;3")</f>
        <v>0</v>
      </c>
      <c r="EI172" s="76">
        <f>SUMIFS('Planificación 2026-1'!R:R,'Planificación 2026-1'!W:W,C172,'Planificación 2026-1'!F:F,"PORUMA",'Planificación 2026-1'!X:X,"VIRTUAL",'Planificación 2026-1'!I:I,"&lt;3")</f>
        <v>0</v>
      </c>
      <c r="EJ172" s="76">
        <f>SUMIFS('Planificación 2026-1'!R:R,'Planificación 2026-1'!W:W,C172,'Planificación 2026-1'!F:F,"PORUMA",'Planificación 2026-1'!X:X,"&lt;&gt;VIRTUAL",'Planificación 2026-1'!I:I,"&lt;3")</f>
        <v>0</v>
      </c>
      <c r="EK172" s="76">
        <f>SUMIFS('Planificación 2026-1'!R:R,'Planificación 2026-1'!W:W,C172,'Planificación 2026-1'!F:F,"HUAURA",'Planificación 2026-1'!X:X,"VIRTUAL",'Planificación 2026-1'!I:I,"&lt;3")</f>
        <v>0</v>
      </c>
      <c r="EL172" s="76">
        <f>SUMIFS('Planificación 2026-1'!R:R,'Planificación 2026-1'!W:W,C172,'Planificación 2026-1'!F:F,"HUAURA",'Planificación 2026-1'!X:X,"&lt;&gt;VIRTUAL",'Planificación 2026-1'!I:I,"&lt;3")</f>
        <v>0</v>
      </c>
      <c r="EM172" s="76"/>
      <c r="EN172" s="76">
        <f t="shared" si="23"/>
        <v>0</v>
      </c>
      <c r="EO172" s="76">
        <f t="shared" si="24"/>
        <v>0</v>
      </c>
      <c r="EP172" s="76" t="b">
        <f t="shared" si="25"/>
        <v>1</v>
      </c>
      <c r="EQ172" s="76" t="str">
        <f t="shared" si="26"/>
        <v/>
      </c>
      <c r="ER172" s="76" t="str">
        <f t="shared" si="31"/>
        <v>PRESENCIAL</v>
      </c>
    </row>
    <row r="173" spans="1:148" hidden="1">
      <c r="A173" s="83"/>
      <c r="B173" s="119">
        <v>170</v>
      </c>
      <c r="C173" s="115" t="s">
        <v>345</v>
      </c>
      <c r="D173" s="112">
        <f>SUMIF('Planificación 2026-1'!W:W,C173,'Planificación 2026-1'!R:R)</f>
        <v>13</v>
      </c>
      <c r="E173" s="114" t="s">
        <v>170</v>
      </c>
      <c r="F173" s="115" t="s">
        <v>171</v>
      </c>
      <c r="G173" s="115" t="s">
        <v>153</v>
      </c>
      <c r="H173" s="115" t="s">
        <v>121</v>
      </c>
      <c r="I173" s="107" t="str">
        <f>IF(SUM(COUNTIFS('Planificación 2026-1'!F:F,"PRINCIPAL",'Planificación 2026-1'!W:W,C173,'Planificación 2026-1'!H:H,"AF"))&gt;0,"P01"," ")</f>
        <v>P01</v>
      </c>
      <c r="J173" s="108" t="str">
        <f>IF(SUM(COUNTIFS('Planificación 2026-1'!F:F,"PRINCIPAL",'Planificación 2026-1'!W:W,C173,'Planificación 2026-1'!H:H,"EN"))&gt;0,"P02"," ")</f>
        <v xml:space="preserve"> </v>
      </c>
      <c r="K173" s="108" t="str">
        <f>IF(SUM(COUNTIFS('Planificación 2026-1'!F:F,"PRINCIPAL",'Planificación 2026-1'!W:W,C173,'Planificación 2026-1'!H:H,"IS"))&gt;0,"P03"," ")</f>
        <v xml:space="preserve"> </v>
      </c>
      <c r="L173" s="108" t="str">
        <f>IF(SUM(COUNTIFS('Planificación 2026-1'!F:F,"PRINCIPAL",'Planificación 2026-1'!W:W,C173,'Planificación 2026-1'!H:H,"PS"))&gt;0,"P04"," ")</f>
        <v xml:space="preserve"> </v>
      </c>
      <c r="M173" s="108"/>
      <c r="N173" s="108" t="str">
        <f>IF(SUM(COUNTIFS('Planificación 2026-1'!F:F,"PRINCIPAL",'Planificación 2026-1'!W:W,C173,'Planificación 2026-1'!H:H,"IN"))&gt;0,"P06"," ")</f>
        <v xml:space="preserve"> </v>
      </c>
      <c r="O173" s="108" t="str">
        <f>IF(SUM(COUNTIFS('Planificación 2026-1'!F:F,"PRINCIPAL",'Planificación 2026-1'!W:W,C173,'Planificación 2026-1'!H:H,"CA"))&gt;0,"P07"," ")</f>
        <v xml:space="preserve"> </v>
      </c>
      <c r="P173" s="108" t="str">
        <f>IF(SUM(COUNTIFS('Planificación 2026-1'!F:F,"PRINCIPAL",'Planificación 2026-1'!W:W,C173,'Planificación 2026-1'!H:H,"DE"))&gt;0,"P08"," ")</f>
        <v xml:space="preserve"> </v>
      </c>
      <c r="Q173" s="108" t="str">
        <f>IF(SUM(COUNTIFS('Planificación 2026-1'!F:F,"PRINCIPAL",'Planificación 2026-1'!W:W,C173,'Planificación 2026-1'!H:H,"OB"))&gt;0,"P09"," ")</f>
        <v xml:space="preserve"> </v>
      </c>
      <c r="R173" s="108" t="str">
        <f>IF(SUM(COUNTIFS('Planificación 2026-1'!F:F,"PRINCIPAL",'Planificación 2026-1'!W:W,C173,'Planificación 2026-1'!H:H,"MH"))&gt;0,"P31"," ")</f>
        <v xml:space="preserve"> </v>
      </c>
      <c r="S173" s="108" t="str">
        <f>IF(SUM(COUNTIFS('Planificación 2026-1'!F:F,"PRINCIPAL",'Planificación 2026-1'!W:W,C173,'Planificación 2026-1'!H:H,"IC"))&gt;0,"P32"," ")</f>
        <v xml:space="preserve"> </v>
      </c>
      <c r="T173" s="108" t="str">
        <f>IF(SUM(COUNTIFS('Planificación 2026-1'!F:F,"PRINCIPAL",'Planificación 2026-1'!W:W,C173,'Planificación 2026-1'!H:H,"AR"))&gt;0,"P34"," ")</f>
        <v xml:space="preserve"> </v>
      </c>
      <c r="U173" s="108" t="str">
        <f>IF(SUM(COUNTIFS('Planificación 2026-1'!F:F,"PRINCIPAL",'Planificación 2026-1'!W:W,C173,'Planificación 2026-1'!H:H,"T1"))&gt;0,"P35"," ")</f>
        <v xml:space="preserve"> </v>
      </c>
      <c r="V173" s="108" t="str">
        <f>IF(SUM(COUNTIFS('Planificación 2026-1'!F:F,"PRINCIPAL",'Planificación 2026-1'!W:W,C173,'Planificación 2026-1'!H:H,"T3"))&gt;0,"P36"," ")</f>
        <v xml:space="preserve"> </v>
      </c>
      <c r="W173" s="108" t="str">
        <f>IF(SUM(COUNTIFS('Planificación 2026-1'!F:F,"PRINCIPAL",'Planificación 2026-1'!W:W,C173,'Planificación 2026-1'!H:H,"T2"))&gt;0,"P37"," ")</f>
        <v xml:space="preserve"> </v>
      </c>
      <c r="X173" s="108" t="str">
        <f>IF(SUM(COUNTIFS('Planificación 2026-1'!F:F,"PRINCIPAL",'Planificación 2026-1'!W:W,C173,'Planificación 2026-1'!H:H,"AE"))&gt;0,"P38"," ")</f>
        <v xml:space="preserve"> </v>
      </c>
      <c r="Y173" s="108" t="str">
        <f>IF(SUM(COUNTIFS('Planificación 2026-1'!F:F,"PRINCIPAL",'Planificación 2026-1'!W:W,C173,'Planificación 2026-1'!H:H,"T4"))&gt;0,"P55"," ")</f>
        <v xml:space="preserve"> </v>
      </c>
      <c r="Z173" s="108" t="str">
        <f>IF(SUM(COUNTIFS('Planificación 2026-1'!F:F,"FILIAL",'Planificación 2026-1'!W:W,C173,'Planificación 2026-1'!H:H,"AF"))&gt;0," P01"," ")</f>
        <v xml:space="preserve"> </v>
      </c>
      <c r="AA173" s="108" t="str">
        <f>IF(SUM(COUNTIFS('Planificación 2026-1'!F:F,"FILIAL",'Planificación 2026-1'!W:W,C173,'Planificación 2026-1'!H:H,"EN"))&gt;0,"P02"," ")</f>
        <v xml:space="preserve"> </v>
      </c>
      <c r="AB173" s="108" t="str">
        <f>IF(SUM(COUNTIFS('Planificación 2026-1'!F:F,"FILIAL",'Planificación 2026-1'!W:W,C173,'Planificación 2026-1'!H:H,"IS"))&gt;0,"P03"," ")</f>
        <v xml:space="preserve"> </v>
      </c>
      <c r="AC173" s="108" t="str">
        <f>IF(SUM(COUNTIFS('Planificación 2026-1'!F:F,"FILIAL",'Planificación 2026-1'!W:W,C173,'Planificación 2026-1'!H:H,"PS"))&gt;0,"P04"," ")</f>
        <v xml:space="preserve"> </v>
      </c>
      <c r="AD173" s="108"/>
      <c r="AE173" s="108" t="str">
        <f>IF(SUM(COUNTIFS('Planificación 2026-1'!F:F,"FILIAL",'Planificación 2026-1'!W:W,C173,'Planificación 2026-1'!H:H,"IN"))&gt;0,"P06"," ")</f>
        <v xml:space="preserve"> </v>
      </c>
      <c r="AF173" s="108" t="str">
        <f>IF(SUM(COUNTIFS('Planificación 2026-1'!F:F,"FILIAL",'Planificación 2026-1'!W:W,C173,'Planificación 2026-1'!H:H,"CA"))&gt;0,"P07"," ")</f>
        <v xml:space="preserve"> </v>
      </c>
      <c r="AG173" s="108" t="str">
        <f>IF(SUM(COUNTIFS('Planificación 2026-1'!F:F,"FILIAL",'Planificación 2026-1'!W:W,C173,'Planificación 2026-1'!H:H,"DE"))&gt;0,"P08"," ")</f>
        <v xml:space="preserve"> </v>
      </c>
      <c r="AH173" s="108" t="str">
        <f>IF(SUM(COUNTIFS('Planificación 2026-1'!F:F,"FILIAL",'Planificación 2026-1'!W:W,C173,'Planificación 2026-1'!H:H,"OB"))&gt;0,"P09"," ")</f>
        <v xml:space="preserve"> </v>
      </c>
      <c r="AI173" s="108" t="str">
        <f>IF(SUM(COUNTIFS('Planificación 2026-1'!F:F,"FILIAL",'Planificación 2026-1'!W:W,C173,'Planificación 2026-1'!H:H,"MH"))&gt;0,"P31"," ")</f>
        <v xml:space="preserve"> </v>
      </c>
      <c r="AJ173" s="108" t="str">
        <f>IF(SUM(COUNTIFS('Planificación 2026-1'!F:F,"FILIAL",'Planificación 2026-1'!W:W,C173,'Planificación 2026-1'!H:H,"IC"))&gt;0,"P32"," ")</f>
        <v xml:space="preserve"> </v>
      </c>
      <c r="AK173" s="108" t="str">
        <f>IF(SUM(COUNTIFS('Planificación 2026-1'!F:F,"FILIAL",'Planificación 2026-1'!W:W,C173,'Planificación 2026-1'!H:H,"AR"))&gt;0,"P34"," ")</f>
        <v xml:space="preserve"> </v>
      </c>
      <c r="AL173" s="108" t="str">
        <f>IF(SUM(COUNTIFS('Planificación 2026-1'!F:F,"FILIAL",'Planificación 2026-1'!W:W,C173,'Planificación 2026-1'!H:H,"T1"))&gt;0,"P35"," ")</f>
        <v xml:space="preserve"> </v>
      </c>
      <c r="AM173" s="108" t="str">
        <f>IF(SUM(COUNTIFS('Planificación 2026-1'!F:F,"FILIAL",'Planificación 2026-1'!W:W,C173,'Planificación 2026-1'!H:H,"T3"))&gt;0,"P36"," ")</f>
        <v xml:space="preserve"> </v>
      </c>
      <c r="AN173" s="108" t="str">
        <f>IF(SUM(COUNTIFS('Planificación 2026-1'!F:F,"FILIAL",'Planificación 2026-1'!W:W,C173,'Planificación 2026-1'!H:H,"T2"))&gt;0,"P37"," ")</f>
        <v xml:space="preserve"> </v>
      </c>
      <c r="AO173" s="108" t="str">
        <f>IF(SUM(COUNTIFS('Planificación 2026-1'!F:F,"FILIAL",'Planificación 2026-1'!W:W,C173,'Planificación 2026-1'!H:H,"AE"))&gt;0,"P38"," ")</f>
        <v xml:space="preserve"> </v>
      </c>
      <c r="AP173" s="108" t="str">
        <f>IF(SUM(COUNTIFS('Planificación 2026-1'!F:F,"FILIAL",'Planificación 2026-1'!W:W,C173,'Planificación 2026-1'!H:H,"T4"))&gt;0,"P55"," ")</f>
        <v xml:space="preserve"> </v>
      </c>
      <c r="AQ173" s="108" t="str">
        <f>IF(SUM(COUNTIFS('Planificación 2026-1'!F:F,"SUNAMPE",'Planificación 2026-1'!W:W,C173,'Planificación 2026-1'!H:H,"AF"))&gt;0," P01"," ")</f>
        <v xml:space="preserve"> </v>
      </c>
      <c r="AR173" s="108" t="str">
        <f>IF(SUM(COUNTIFS('Planificación 2026-1'!F:F,"SUNAMPE",'Planificación 2026-1'!W:W,C173,'Planificación 2026-1'!H:H,"EN"))&gt;0,"P02"," ")</f>
        <v xml:space="preserve"> </v>
      </c>
      <c r="AS173" s="108" t="str">
        <f>IF(SUM(COUNTIFS('Planificación 2026-1'!F:F,"SUNAMPE",'Planificación 2026-1'!W:W,C173,'Planificación 2026-1'!H:H,"IS"))&gt;0,"P03"," ")</f>
        <v xml:space="preserve"> </v>
      </c>
      <c r="AT173" s="108" t="str">
        <f>IF(SUM(COUNTIFS('Planificación 2026-1'!F:F,"SUNAMPE",'Planificación 2026-1'!W:W,C173,'Planificación 2026-1'!H:H,"PS"))&gt;0,"P04"," ")</f>
        <v xml:space="preserve"> </v>
      </c>
      <c r="AU173" s="108"/>
      <c r="AV173" s="108" t="str">
        <f>IF(SUM(COUNTIFS('Planificación 2026-1'!F:F,"SUNAMPE",'Planificación 2026-1'!W:W,C173,'Planificación 2026-1'!H:H,"IN"))&gt;0,"P06"," ")</f>
        <v xml:space="preserve"> </v>
      </c>
      <c r="AW173" s="108" t="str">
        <f>IF(SUM(COUNTIFS('Planificación 2026-1'!F:F,"SUNAMPE",'Planificación 2026-1'!W:W,C173,'Planificación 2026-1'!H:H,"CA"))&gt;0,"P07"," ")</f>
        <v xml:space="preserve"> </v>
      </c>
      <c r="AX173" s="108" t="str">
        <f>IF(SUM(COUNTIFS('Planificación 2026-1'!F:F,"SUNAMPE",'Planificación 2026-1'!W:W,C173,'Planificación 2026-1'!H:H,"DE"))&gt;0,"P08"," ")</f>
        <v xml:space="preserve"> </v>
      </c>
      <c r="AY173" s="108" t="str">
        <f>IF(SUM(COUNTIFS('Planificación 2026-1'!F:F,"SUNAMPE",'Planificación 2026-1'!W:W,C173,'Planificación 2026-1'!H:H,"OB"))&gt;0,"P09"," ")</f>
        <v xml:space="preserve"> </v>
      </c>
      <c r="AZ173" s="108" t="str">
        <f>IF(SUM(COUNTIFS('Planificación 2026-1'!F:F,"SUNAMPE",'Planificación 2026-1'!W:W,C173,'Planificación 2026-1'!H:H,"MH"))&gt;0,"P31"," ")</f>
        <v xml:space="preserve"> </v>
      </c>
      <c r="BA173" s="108" t="str">
        <f>IF(SUM(COUNTIFS('Planificación 2026-1'!F:F,"SUNAMPE",'Planificación 2026-1'!W:W,C173,'Planificación 2026-1'!H:H,"IC"))&gt;0,"P32"," ")</f>
        <v xml:space="preserve"> </v>
      </c>
      <c r="BB173" s="108" t="str">
        <f>IF(SUM(COUNTIFS('Planificación 2026-1'!F:F,"SUNAMPE",'Planificación 2026-1'!W:W,C173,'Planificación 2026-1'!H:H,"AR"))&gt;0,"P34"," ")</f>
        <v xml:space="preserve"> </v>
      </c>
      <c r="BC173" s="108" t="str">
        <f>IF(SUM(COUNTIFS('Planificación 2026-1'!F:F,"SUNAMPE",'Planificación 2026-1'!W:W,C173,'Planificación 2026-1'!H:H,"T1"))&gt;0,"P35"," ")</f>
        <v xml:space="preserve"> </v>
      </c>
      <c r="BD173" s="108" t="str">
        <f>IF(SUM(COUNTIFS('Planificación 2026-1'!F:F,"SUNAMPE",'Planificación 2026-1'!W:W,C173,'Planificación 2026-1'!H:H,"T3"))&gt;0,"P36"," ")</f>
        <v xml:space="preserve"> </v>
      </c>
      <c r="BE173" s="108" t="str">
        <f>IF(SUM(COUNTIFS('Planificación 2026-1'!F:F,"SUNAMPE",'Planificación 2026-1'!W:W,C173,'Planificación 2026-1'!H:H,"T2"))&gt;0,"P37"," ")</f>
        <v xml:space="preserve"> </v>
      </c>
      <c r="BF173" s="108" t="str">
        <f>IF(SUM(COUNTIFS('Planificación 2026-1'!F:F,"SUNAMPE",'Planificación 2026-1'!W:W,C173,'Planificación 2026-1'!H:H,"AE"))&gt;0,"P38"," ")</f>
        <v xml:space="preserve"> </v>
      </c>
      <c r="BG173" s="108" t="str">
        <f>IF(SUM(COUNTIFS('Planificación 2026-1'!F:F,"SUNAMPE",'Planificación 2026-1'!W:W,C173,'Planificación 2026-1'!H:H,"T4"))&gt;0,"P55"," ")</f>
        <v xml:space="preserve"> </v>
      </c>
      <c r="BH173" s="108" t="str">
        <f>IF(SUM(COUNTIFS('Planificación 2026-1'!F:F,"HUAURA",'Planificación 2026-1'!W:W,C173,'Planificación 2026-1'!H:H,"AF"))&gt;0," P01"," ")</f>
        <v xml:space="preserve"> </v>
      </c>
      <c r="BI173" s="108" t="str">
        <f>IF(SUM(COUNTIFS('Planificación 2026-1'!F:F,"HUAURA",'Planificación 2026-1'!W:W,C173,'Planificación 2026-1'!H:H,"EN"))&gt;0,"P02"," ")</f>
        <v xml:space="preserve"> </v>
      </c>
      <c r="BJ173" s="108" t="str">
        <f>IF(SUM(COUNTIFS('Planificación 2026-1'!F:F,"HUAURA",'Planificación 2026-1'!W:W,C173,'Planificación 2026-1'!H:H,"IS"))&gt;0,"P03"," ")</f>
        <v xml:space="preserve"> </v>
      </c>
      <c r="BK173" s="108" t="str">
        <f>IF(SUM(COUNTIFS('Planificación 2026-1'!F:F,"HUAURA",'Planificación 2026-1'!W:W,C173,'Planificación 2026-1'!H:H,"PS"))&gt;0,"P04"," ")</f>
        <v xml:space="preserve"> </v>
      </c>
      <c r="BL173" s="108"/>
      <c r="BM173" s="108" t="str">
        <f>IF(SUM(COUNTIFS('Planificación 2026-1'!F:F,"HUAURA",'Planificación 2026-1'!W:W,C173,'Planificación 2026-1'!H:H,"IN"))&gt;0,"P06"," ")</f>
        <v xml:space="preserve"> </v>
      </c>
      <c r="BN173" s="108" t="str">
        <f>IF(SUM(COUNTIFS('Planificación 2026-1'!F:F,"HUAURA",'Planificación 2026-1'!W:W,C173,'Planificación 2026-1'!H:H,"CA"))&gt;0,"P07"," ")</f>
        <v xml:space="preserve"> </v>
      </c>
      <c r="BO173" s="108" t="str">
        <f>IF(SUM(COUNTIFS('Planificación 2026-1'!F:F,"HUAURA",'Planificación 2026-1'!W:W,C173,'Planificación 2026-1'!H:H,"DE"))&gt;0,"P08"," ")</f>
        <v xml:space="preserve"> </v>
      </c>
      <c r="BP173" s="108" t="str">
        <f>IF(SUM(COUNTIFS('Planificación 2026-1'!F:F,"HUAURA",'Planificación 2026-1'!W:W,C173,'Planificación 2026-1'!H:H,"OB"))&gt;0,"P09"," ")</f>
        <v xml:space="preserve"> </v>
      </c>
      <c r="BQ173" s="108" t="str">
        <f>IF(SUM(COUNTIFS('Planificación 2026-1'!F:F,"HUAURA",'Planificación 2026-1'!W:W,C173,'Planificación 2026-1'!H:H,"MH"))&gt;0,"P31"," ")</f>
        <v xml:space="preserve"> </v>
      </c>
      <c r="BR173" s="108" t="str">
        <f>IF(SUM(COUNTIFS('Planificación 2026-1'!F:F,"HUAURA",'Planificación 2026-1'!W:W,C173,'Planificación 2026-1'!H:H,"IC"))&gt;0,"P32"," ")</f>
        <v xml:space="preserve"> </v>
      </c>
      <c r="BS173" s="108" t="str">
        <f>IF(SUM(COUNTIFS('Planificación 2026-1'!F:F,"HUAURA",'Planificación 2026-1'!W:W,C173,'Planificación 2026-1'!H:H,"AR"))&gt;0,"P34"," ")</f>
        <v xml:space="preserve"> </v>
      </c>
      <c r="BT173" s="108" t="str">
        <f>IF(SUM(COUNTIFS('Planificación 2026-1'!F:F,"HUAURA",'Planificación 2026-1'!W:W,C173,'Planificación 2026-1'!H:H,"T1"))&gt;0,"P35"," ")</f>
        <v xml:space="preserve"> </v>
      </c>
      <c r="BU173" s="108" t="str">
        <f>IF(SUM(COUNTIFS('Planificación 2026-1'!F:F,"HUAURA",'Planificación 2026-1'!W:W,C173,'Planificación 2026-1'!H:H,"T3"))&gt;0,"P36"," ")</f>
        <v xml:space="preserve"> </v>
      </c>
      <c r="BV173" s="108" t="str">
        <f>IF(SUM(COUNTIFS('Planificación 2026-1'!F:F,"HUAURA",'Planificación 2026-1'!W:W,C173,'Planificación 2026-1'!H:H,"T2"))&gt;0,"P37"," ")</f>
        <v xml:space="preserve"> </v>
      </c>
      <c r="BW173" s="108" t="str">
        <f>IF(SUM(COUNTIFS('Planificación 2026-1'!F:F,"HUAURA",'Planificación 2026-1'!W:W,C173,'Planificación 2026-1'!H:H,"AE"))&gt;0,"P38"," ")</f>
        <v xml:space="preserve"> </v>
      </c>
      <c r="BX173" s="108" t="str">
        <f>IF(SUM(COUNTIFS('Planificación 2026-1'!F:F,"HUAURA",'Planificación 2026-1'!W:W,C173,'Planificación 2026-1'!H:H,"T4"))&gt;0,"P55"," ")</f>
        <v xml:space="preserve"> </v>
      </c>
      <c r="BY173" s="109">
        <f>SUMIFS('Planificación 2026-1'!R:R,'Planificación 2026-1'!W:W,C173,'Planificación 2026-1'!H:H,"AF",'Planificación 2026-1'!I:I,"&gt;2")</f>
        <v>13</v>
      </c>
      <c r="BZ173" s="109">
        <f>SUMIFS('Planificación 2026-1'!R:R,'Planificación 2026-1'!W:W,C173,'Planificación 2026-1'!H:H,"EN",'Planificación 2026-1'!I:I,"&gt;2")</f>
        <v>0</v>
      </c>
      <c r="CA173" s="109">
        <f>SUMIFS('Planificación 2026-1'!R:R,'Planificación 2026-1'!W:W,C173,'Planificación 2026-1'!H:H,"IS",'Planificación 2026-1'!I:I,"&gt;2")</f>
        <v>0</v>
      </c>
      <c r="CB173" s="109">
        <f>SUMIFS('Planificación 2026-1'!R:R,'Planificación 2026-1'!W:W,C173,'Planificación 2026-1'!H:H,"PS",'Planificación 2026-1'!I:I,"&gt;2")</f>
        <v>0</v>
      </c>
      <c r="CC173" s="109">
        <f>SUMIFS('Planificación 2026-1'!R:R,'Planificación 2026-1'!W:W,C173,'Planificación 2026-1'!H:H,"IN",'Planificación 2026-1'!I:I,"&gt;2")</f>
        <v>0</v>
      </c>
      <c r="CD173" s="109">
        <f>SUMIFS('Planificación 2026-1'!R:R,'Planificación 2026-1'!W:W,C173,'Planificación 2026-1'!H:H,"CA",'Planificación 2026-1'!I:I,"&gt;2")</f>
        <v>0</v>
      </c>
      <c r="CE173" s="109">
        <f>SUMIFS('Planificación 2026-1'!R:R,'Planificación 2026-1'!W:W,C173,'Planificación 2026-1'!H:H,"DE",'Planificación 2026-1'!I:I,"&gt;2")</f>
        <v>0</v>
      </c>
      <c r="CF173" s="109">
        <f>SUMIFS('Planificación 2026-1'!R:R,'Planificación 2026-1'!W:W,C173,'Planificación 2026-1'!H:H,"OB",'Planificación 2026-1'!I:I,"&gt;2")</f>
        <v>0</v>
      </c>
      <c r="CG173" s="109">
        <f>SUMIFS('Planificación 2026-1'!R:R,'Planificación 2026-1'!W:W,C173,'Planificación 2026-1'!H:H,"MH",'Planificación 2026-1'!I:I,"&gt;2")</f>
        <v>0</v>
      </c>
      <c r="CH173" s="109">
        <f>SUMIFS('Planificación 2026-1'!R:R,'Planificación 2026-1'!W:W,C173,'Planificación 2026-1'!H:H,"IC",'Planificación 2026-1'!I:I,"&gt;2")</f>
        <v>0</v>
      </c>
      <c r="CI173" s="109">
        <f>SUMIFS('Planificación 2026-1'!R:R,'Planificación 2026-1'!W:W,C173,'Planificación 2026-1'!H:H,"AR",'Planificación 2026-1'!I:I,"&gt;2")</f>
        <v>0</v>
      </c>
      <c r="CJ173" s="109">
        <f>SUMIFS('Planificación 2026-1'!R:R,'Planificación 2026-1'!W:W,C173,'Planificación 2026-1'!H:H,"T1",'Planificación 2026-1'!I:I,"&gt;2")</f>
        <v>0</v>
      </c>
      <c r="CK173" s="109">
        <f>SUMIFS('Planificación 2026-1'!R:R,'Planificación 2026-1'!W:W,C173,'Planificación 2026-1'!H:H,"T3",'Planificación 2026-1'!I:I,"&gt;2")</f>
        <v>0</v>
      </c>
      <c r="CL173" s="109">
        <f>SUMIFS('Planificación 2026-1'!R:R,'Planificación 2026-1'!W:W,C173,'Planificación 2026-1'!H:H,"T2",'Planificación 2026-1'!I:I,"&gt;2")</f>
        <v>0</v>
      </c>
      <c r="CM173" s="109">
        <f>SUMIFS('Planificación 2026-1'!R:R,'Planificación 2026-1'!W:W,C173,'Planificación 2026-1'!H:H,"AE",'Planificación 2026-1'!I:I,"&gt;2")</f>
        <v>0</v>
      </c>
      <c r="CN173" s="109">
        <f>SUMIFS('Planificación 2026-1'!R:R,'Planificación 2026-1'!W:W,C173,'Planificación 2026-1'!H:H,"T4",'Planificación 2026-1'!I:I,"&gt;2")</f>
        <v>0</v>
      </c>
      <c r="CO173" s="109">
        <f>SUMIFS('Planificación 2026-1'!R:R,'Planificación 2026-1'!W:W,C173,'Planificación 2026-1'!H:H,"AF",'Planificación 2026-1'!I:I,"&lt;3")</f>
        <v>0</v>
      </c>
      <c r="CP173" s="109">
        <f>SUMIFS('Planificación 2026-1'!R:R,'Planificación 2026-1'!W:W,C173,'Planificación 2026-1'!H:H,"EN",'Planificación 2026-1'!I:I,"&lt;3")</f>
        <v>0</v>
      </c>
      <c r="CQ173" s="109">
        <f>SUMIFS('Planificación 2026-1'!R:R,'Planificación 2026-1'!W:W,C173,'Planificación 2026-1'!H:H,"IS",'Planificación 2026-1'!I:I,"&lt;3")</f>
        <v>0</v>
      </c>
      <c r="CR173" s="109">
        <f>SUMIFS('Planificación 2026-1'!R:R,'Planificación 2026-1'!W:W,C173,'Planificación 2026-1'!H:H,"PS",'Planificación 2026-1'!I:I,"&lt;3")</f>
        <v>0</v>
      </c>
      <c r="CS173" s="109">
        <f>SUMIFS('Planificación 2026-1'!R:R,'Planificación 2026-1'!W:W,C173,'Planificación 2026-1'!H:H,"IN",'Planificación 2026-1'!I:I,"&lt;3")</f>
        <v>0</v>
      </c>
      <c r="CT173" s="109">
        <f>SUMIFS('Planificación 2026-1'!R:R,'Planificación 2026-1'!W:W,C173,'Planificación 2026-1'!H:H,"CA",'Planificación 2026-1'!I:I,"&lt;3")</f>
        <v>0</v>
      </c>
      <c r="CU173" s="109">
        <f>SUMIFS('Planificación 2026-1'!R:R,'Planificación 2026-1'!W:W,C173,'Planificación 2026-1'!H:H,"DE",'Planificación 2026-1'!I:I,"&lt;3")</f>
        <v>0</v>
      </c>
      <c r="CV173" s="109">
        <f>SUMIFS('Planificación 2026-1'!R:R,'Planificación 2026-1'!W:W,C173,'Planificación 2026-1'!H:H,"OB",'Planificación 2026-1'!I:I,"&lt;3")</f>
        <v>0</v>
      </c>
      <c r="CW173" s="109">
        <f>SUMIFS('Planificación 2026-1'!R:R,'Planificación 2026-1'!W:W,C173,'Planificación 2026-1'!H:H,"MH",'Planificación 2026-1'!I:I,"&lt;3")</f>
        <v>0</v>
      </c>
      <c r="CX173" s="109">
        <f>SUMIFS('Planificación 2026-1'!R:R,'Planificación 2026-1'!W:W,C173,'Planificación 2026-1'!H:H,"IC",'Planificación 2026-1'!I:I,"&lt;3")</f>
        <v>0</v>
      </c>
      <c r="CY173" s="109">
        <f>SUMIFS('Planificación 2026-1'!R:R,'Planificación 2026-1'!W:W,C173,'Planificación 2026-1'!H:H,"AR",'Planificación 2026-1'!I:I,"&lt;3")</f>
        <v>0</v>
      </c>
      <c r="CZ173" s="109">
        <f>SUMIFS('Planificación 2026-1'!R:R,'Planificación 2026-1'!W:W,C173,'Planificación 2026-1'!H:H,"T1",'Planificación 2026-1'!I:I,"&lt;3")</f>
        <v>0</v>
      </c>
      <c r="DA173" s="109">
        <f>SUMIFS('Planificación 2026-1'!R:R,'Planificación 2026-1'!W:W,C173,'Planificación 2026-1'!H:H,"T3",'Planificación 2026-1'!I:I,"&lt;3")</f>
        <v>0</v>
      </c>
      <c r="DB173" s="109">
        <f>SUMIFS('Planificación 2026-1'!R:R,'Planificación 2026-1'!W:W,C173,'Planificación 2026-1'!H:H,"T2",'Planificación 2026-1'!I:I,"&lt;3")</f>
        <v>0</v>
      </c>
      <c r="DC173" s="109">
        <f>SUMIFS('Planificación 2026-1'!R:R,'Planificación 2026-1'!W:W,C173,'Planificación 2026-1'!H:H,"AE",'Planificación 2026-1'!I:I,"&lt;3")</f>
        <v>0</v>
      </c>
      <c r="DD173" s="109">
        <f>SUMIFS('Planificación 2026-1'!R:R,'Planificación 2026-1'!W:W,C173,'Planificación 2026-1'!H:H,"T4",'Planificación 2026-1'!I:I,"&lt;3")</f>
        <v>0</v>
      </c>
      <c r="DE173" s="108" t="str">
        <f t="shared" si="27"/>
        <v>P01</v>
      </c>
      <c r="DF173" s="41">
        <f>IF(C173="","",SUMIFS('Planificación 2026-1'!R:R,'Planificación 2026-1'!W:W,C173,'Planificación 2026-1'!F:F,"PRINCIPAL",'Planificación 2026-1'!X:X,"VIRTUAL"))</f>
        <v>13</v>
      </c>
      <c r="DG173" s="41">
        <f>IF(C173="","",SUMIFS('Planificación 2026-1'!R:R,'Planificación 2026-1'!W:W,C173,'Planificación 2026-1'!F:F,"PRINCIPAL",'Planificación 2026-1'!X:X,"PRESENCIAL"))</f>
        <v>0</v>
      </c>
      <c r="DH173" s="41">
        <f>IF(C173="","",SUMIFS('Planificación 2026-1'!R:R,'Planificación 2026-1'!W:W,C173,'Planificación 2026-1'!F:F,"PRINCIPAL",'Planificación 2026-1'!X:X,"HIBRIDO PRESENCIAL"))</f>
        <v>0</v>
      </c>
      <c r="DI173" s="108" t="str">
        <f t="shared" si="28"/>
        <v/>
      </c>
      <c r="DJ173" s="108">
        <f>IF(C173="","",SUMIFS('Planificación 2026-1'!R:R,'Planificación 2026-1'!W:W,C173,'Planificación 2026-1'!F:F,"FILIAL",'Planificación 2026-1'!X:X,"VIRTUAL"))</f>
        <v>0</v>
      </c>
      <c r="DK173" s="110">
        <f>IF(C173="","",SUMIFS('Planificación 2026-1'!R:R,'Planificación 2026-1'!W:W,C173,'Planificación 2026-1'!F:F,"FILIAL",'Planificación 2026-1'!X:X,"PRESENCIAL"))</f>
        <v>0</v>
      </c>
      <c r="DL173" s="61">
        <f>IF(C173="","",SUMIFS('Planificación 2026-1'!R:R,'Planificación 2026-1'!W:W,C173,'Planificación 2026-1'!F:F,"FILIAL",'Planificación 2026-1'!X:X,"HIBRIDO PRESENCIAL"))</f>
        <v>0</v>
      </c>
      <c r="DM173" s="111" t="str">
        <f t="shared" si="29"/>
        <v/>
      </c>
      <c r="DN173" s="108">
        <f>IF(C173="","",SUMIFS('Planificación 2026-1'!R:R,'Planificación 2026-1'!W:W,C173,'Planificación 2026-1'!F:F,"SUNAMPE",'Planificación 2026-1'!X:X,"VIRTUAL"))</f>
        <v>0</v>
      </c>
      <c r="DO173" s="61">
        <f>IF(C173="","",SUMIFS('Planificación 2026-1'!R:R,'Planificación 2026-1'!W:W,C173,'Planificación 2026-1'!F:F,"SUNAMPE",'Planificación 2026-1'!X:X,"PRESENCIAL"))</f>
        <v>0</v>
      </c>
      <c r="DP173" s="111" t="str">
        <f t="shared" si="30"/>
        <v/>
      </c>
      <c r="DQ173" s="108">
        <f>IF(C173="","",SUMIFS('Planificación 2026-1'!R:R,'Planificación 2026-1'!W:W,C173,'Planificación 2026-1'!F:F,"HUAURA",'Planificación 2026-1'!X:X,"VIRTUAL"))</f>
        <v>0</v>
      </c>
      <c r="DR173" s="61">
        <f>IF(C173="","",SUMIFS('Planificación 2026-1'!R:R,'Planificación 2026-1'!W:W,C173,'Planificación 2026-1'!F:F,"HUAURA",'Planificación 2026-1'!X:X,"PRESENCIAL"))</f>
        <v>0</v>
      </c>
      <c r="DS173" s="76">
        <f>SUMIFS('Planificación 2026-1'!R:R,'Planificación 2026-1'!W:W,C173,'Planificación 2026-1'!F:F,"PRINCIPAL",'Planificación 2026-1'!X:X,"VIRTUAL",'Planificación 2026-1'!I:I,"&gt;2")</f>
        <v>13</v>
      </c>
      <c r="DT173" s="76">
        <f>SUMIFS('Planificación 2026-1'!R:R,'Planificación 2026-1'!W:W,C173,'Planificación 2026-1'!F:F,"PRINCIPAL",'Planificación 2026-1'!X:X,"&lt;&gt;VIRTUAL",'Planificación 2026-1'!I:I,"&gt;2")</f>
        <v>0</v>
      </c>
      <c r="DU173" s="76">
        <f>SUMIFS('Planificación 2026-1'!R:R,'Planificación 2026-1'!W:W,C173,'Planificación 2026-1'!F:F,"SUNAMPE",'Planificación 2026-1'!X:X,"VIRTUAL",'Planificación 2026-1'!I:I,"&gt;2")</f>
        <v>0</v>
      </c>
      <c r="DV173" s="76">
        <f>SUMIFS('Planificación 2026-1'!R:R,'Planificación 2026-1'!W:W,C173,'Planificación 2026-1'!F:F,"SUNAMPE",'Planificación 2026-1'!X:X,"&lt;&gt;VIRTUAL",'Planificación 2026-1'!I:I,"&gt;2")</f>
        <v>0</v>
      </c>
      <c r="DW173" s="76">
        <f>SUMIFS('Planificación 2026-1'!R:R,'Planificación 2026-1'!W:W,C173,'Planificación 2026-1'!F:F,"FILIAL",'Planificación 2026-1'!X:X,"VIRTUAL",'Planificación 2026-1'!I:I,"&gt;2")</f>
        <v>0</v>
      </c>
      <c r="DX173" s="76">
        <f>SUMIFS('Planificación 2026-1'!R:R,'Planificación 2026-1'!W:W,C173,'Planificación 2026-1'!F:F,"FILIAL",'Planificación 2026-1'!X:X,"&lt;&gt;VIRTUAL",'Planificación 2026-1'!I:I,"&gt;2")</f>
        <v>0</v>
      </c>
      <c r="DY173" s="76">
        <f>SUMIFS('Planificación 2026-1'!R:R,'Planificación 2026-1'!W:W,C173,'Planificación 2026-1'!F:F,"PORUMA",'Planificación 2026-1'!X:X,"VIRTUAL",'Planificación 2026-1'!I:I,"&gt;2")</f>
        <v>0</v>
      </c>
      <c r="DZ173" s="76">
        <f>SUMIFS('Planificación 2026-1'!R:R,'Planificación 2026-1'!W:W,C173,'Planificación 2026-1'!F:F,"PORUMA",'Planificación 2026-1'!X:X,"&lt;&gt;VIRTUAL",'Planificación 2026-1'!I:I,"&gt;2")</f>
        <v>0</v>
      </c>
      <c r="EA173" s="76">
        <f>SUMIFS('Planificación 2026-1'!R:R,'Planificación 2026-1'!W:W,C173,'Planificación 2026-1'!F:F,"HUAURA",'Planificación 2026-1'!X:X,"VIRTUAL",'Planificación 2026-1'!I:I,"&gt;2")</f>
        <v>0</v>
      </c>
      <c r="EB173" s="76">
        <f>SUMIFS('Planificación 2026-1'!R:R,'Planificación 2026-1'!W:W,C173,'Planificación 2026-1'!F:F,"HUAURA",'Planificación 2026-1'!X:X,"&lt;&gt;VIRTUAL",'Planificación 2026-1'!I:I,"&gt;2")</f>
        <v>0</v>
      </c>
      <c r="EC173" s="76">
        <f>SUMIFS('Planificación 2026-1'!R:R,'Planificación 2026-1'!W:W,C173,'Planificación 2026-1'!F:F,"PRINCIPAL",'Planificación 2026-1'!X:X,"VIRTUAL",'Planificación 2026-1'!I:I,"&lt;3")</f>
        <v>0</v>
      </c>
      <c r="ED173" s="76">
        <f>SUMIFS('Planificación 2026-1'!R:R,'Planificación 2026-1'!W:W,C173,'Planificación 2026-1'!F:F,"PRINCIPAL",'Planificación 2026-1'!X:X,"&lt;&gt;VIRTUAL",'Planificación 2026-1'!I:I,"&lt;3")</f>
        <v>0</v>
      </c>
      <c r="EE173" s="76">
        <f>SUMIFS('Planificación 2026-1'!R:R,'Planificación 2026-1'!W:W,C173,'Planificación 2026-1'!F:F,"SUNAMPE",'Planificación 2026-1'!X:X,"VIRTUAL",'Planificación 2026-1'!I:I,"&lt;3")</f>
        <v>0</v>
      </c>
      <c r="EF173" s="76">
        <f>SUMIFS('Planificación 2026-1'!R:R,'Planificación 2026-1'!W:W,C173,'Planificación 2026-1'!F:F,"SUNAMPE",'Planificación 2026-1'!X:X,"&lt;&gt;VIRTUAL",'Planificación 2026-1'!I:I,"&lt;3")</f>
        <v>0</v>
      </c>
      <c r="EG173" s="76">
        <f>SUMIFS('Planificación 2026-1'!R:R,'Planificación 2026-1'!W:W,C173,'Planificación 2026-1'!F:F,"FILIAL",'Planificación 2026-1'!X:X,"VIRTUAL",'Planificación 2026-1'!I:I,"&lt;3")</f>
        <v>0</v>
      </c>
      <c r="EH173" s="76">
        <f>SUMIFS('Planificación 2026-1'!R:R,'Planificación 2026-1'!W:W,C173,'Planificación 2026-1'!F:F,"FILIAL",'Planificación 2026-1'!X:X,"&lt;&gt;VIRTUAL",'Planificación 2026-1'!I:I,"&lt;3")</f>
        <v>0</v>
      </c>
      <c r="EI173" s="76">
        <f>SUMIFS('Planificación 2026-1'!R:R,'Planificación 2026-1'!W:W,C173,'Planificación 2026-1'!F:F,"PORUMA",'Planificación 2026-1'!X:X,"VIRTUAL",'Planificación 2026-1'!I:I,"&lt;3")</f>
        <v>0</v>
      </c>
      <c r="EJ173" s="76">
        <f>SUMIFS('Planificación 2026-1'!R:R,'Planificación 2026-1'!W:W,C173,'Planificación 2026-1'!F:F,"PORUMA",'Planificación 2026-1'!X:X,"&lt;&gt;VIRTUAL",'Planificación 2026-1'!I:I,"&lt;3")</f>
        <v>0</v>
      </c>
      <c r="EK173" s="76">
        <f>SUMIFS('Planificación 2026-1'!R:R,'Planificación 2026-1'!W:W,C173,'Planificación 2026-1'!F:F,"HUAURA",'Planificación 2026-1'!X:X,"VIRTUAL",'Planificación 2026-1'!I:I,"&lt;3")</f>
        <v>0</v>
      </c>
      <c r="EL173" s="76">
        <f>SUMIFS('Planificación 2026-1'!R:R,'Planificación 2026-1'!W:W,C173,'Planificación 2026-1'!F:F,"HUAURA",'Planificación 2026-1'!X:X,"&lt;&gt;VIRTUAL",'Planificación 2026-1'!I:I,"&lt;3")</f>
        <v>0</v>
      </c>
      <c r="EM173" s="76"/>
      <c r="EN173" s="76">
        <f t="shared" si="23"/>
        <v>13</v>
      </c>
      <c r="EO173" s="76">
        <f t="shared" si="24"/>
        <v>0</v>
      </c>
      <c r="EP173" s="76" t="b">
        <f t="shared" si="25"/>
        <v>1</v>
      </c>
      <c r="EQ173" s="76" t="str">
        <f t="shared" si="26"/>
        <v/>
      </c>
      <c r="ER173" s="76" t="str">
        <f t="shared" si="31"/>
        <v>VIRTUAL</v>
      </c>
    </row>
    <row r="174" spans="1:148" hidden="1">
      <c r="A174" s="83"/>
      <c r="B174" s="119">
        <v>171</v>
      </c>
      <c r="C174" s="115" t="s">
        <v>346</v>
      </c>
      <c r="D174" s="112">
        <f>SUMIF('Planificación 2026-1'!W:W,C174,'Planificación 2026-1'!R:R)</f>
        <v>0</v>
      </c>
      <c r="E174" s="114" t="s">
        <v>170</v>
      </c>
      <c r="F174" s="115" t="s">
        <v>347</v>
      </c>
      <c r="G174" s="115" t="s">
        <v>153</v>
      </c>
      <c r="H174" s="115" t="s">
        <v>124</v>
      </c>
      <c r="I174" s="107" t="str">
        <f>IF(SUM(COUNTIFS('Planificación 2026-1'!F:F,"PRINCIPAL",'Planificación 2026-1'!W:W,C174,'Planificación 2026-1'!H:H,"AF"))&gt;0,"P01"," ")</f>
        <v xml:space="preserve"> </v>
      </c>
      <c r="J174" s="108" t="str">
        <f>IF(SUM(COUNTIFS('Planificación 2026-1'!F:F,"PRINCIPAL",'Planificación 2026-1'!W:W,C174,'Planificación 2026-1'!H:H,"EN"))&gt;0,"P02"," ")</f>
        <v xml:space="preserve"> </v>
      </c>
      <c r="K174" s="108" t="str">
        <f>IF(SUM(COUNTIFS('Planificación 2026-1'!F:F,"PRINCIPAL",'Planificación 2026-1'!W:W,C174,'Planificación 2026-1'!H:H,"IS"))&gt;0,"P03"," ")</f>
        <v xml:space="preserve"> </v>
      </c>
      <c r="L174" s="108" t="str">
        <f>IF(SUM(COUNTIFS('Planificación 2026-1'!F:F,"PRINCIPAL",'Planificación 2026-1'!W:W,C174,'Planificación 2026-1'!H:H,"PS"))&gt;0,"P04"," ")</f>
        <v xml:space="preserve"> </v>
      </c>
      <c r="M174" s="108"/>
      <c r="N174" s="108" t="str">
        <f>IF(SUM(COUNTIFS('Planificación 2026-1'!F:F,"PRINCIPAL",'Planificación 2026-1'!W:W,C174,'Planificación 2026-1'!H:H,"IN"))&gt;0,"P06"," ")</f>
        <v xml:space="preserve"> </v>
      </c>
      <c r="O174" s="108" t="str">
        <f>IF(SUM(COUNTIFS('Planificación 2026-1'!F:F,"PRINCIPAL",'Planificación 2026-1'!W:W,C174,'Planificación 2026-1'!H:H,"CA"))&gt;0,"P07"," ")</f>
        <v xml:space="preserve"> </v>
      </c>
      <c r="P174" s="108" t="str">
        <f>IF(SUM(COUNTIFS('Planificación 2026-1'!F:F,"PRINCIPAL",'Planificación 2026-1'!W:W,C174,'Planificación 2026-1'!H:H,"DE"))&gt;0,"P08"," ")</f>
        <v xml:space="preserve"> </v>
      </c>
      <c r="Q174" s="108" t="str">
        <f>IF(SUM(COUNTIFS('Planificación 2026-1'!F:F,"PRINCIPAL",'Planificación 2026-1'!W:W,C174,'Planificación 2026-1'!H:H,"OB"))&gt;0,"P09"," ")</f>
        <v xml:space="preserve"> </v>
      </c>
      <c r="R174" s="108" t="str">
        <f>IF(SUM(COUNTIFS('Planificación 2026-1'!F:F,"PRINCIPAL",'Planificación 2026-1'!W:W,C174,'Planificación 2026-1'!H:H,"MH"))&gt;0,"P31"," ")</f>
        <v xml:space="preserve"> </v>
      </c>
      <c r="S174" s="108" t="str">
        <f>IF(SUM(COUNTIFS('Planificación 2026-1'!F:F,"PRINCIPAL",'Planificación 2026-1'!W:W,C174,'Planificación 2026-1'!H:H,"IC"))&gt;0,"P32"," ")</f>
        <v xml:space="preserve"> </v>
      </c>
      <c r="T174" s="108" t="str">
        <f>IF(SUM(COUNTIFS('Planificación 2026-1'!F:F,"PRINCIPAL",'Planificación 2026-1'!W:W,C174,'Planificación 2026-1'!H:H,"AR"))&gt;0,"P34"," ")</f>
        <v xml:space="preserve"> </v>
      </c>
      <c r="U174" s="108" t="str">
        <f>IF(SUM(COUNTIFS('Planificación 2026-1'!F:F,"PRINCIPAL",'Planificación 2026-1'!W:W,C174,'Planificación 2026-1'!H:H,"T1"))&gt;0,"P35"," ")</f>
        <v xml:space="preserve"> </v>
      </c>
      <c r="V174" s="108" t="str">
        <f>IF(SUM(COUNTIFS('Planificación 2026-1'!F:F,"PRINCIPAL",'Planificación 2026-1'!W:W,C174,'Planificación 2026-1'!H:H,"T3"))&gt;0,"P36"," ")</f>
        <v xml:space="preserve"> </v>
      </c>
      <c r="W174" s="108" t="str">
        <f>IF(SUM(COUNTIFS('Planificación 2026-1'!F:F,"PRINCIPAL",'Planificación 2026-1'!W:W,C174,'Planificación 2026-1'!H:H,"T2"))&gt;0,"P37"," ")</f>
        <v xml:space="preserve"> </v>
      </c>
      <c r="X174" s="108" t="str">
        <f>IF(SUM(COUNTIFS('Planificación 2026-1'!F:F,"PRINCIPAL",'Planificación 2026-1'!W:W,C174,'Planificación 2026-1'!H:H,"AE"))&gt;0,"P38"," ")</f>
        <v xml:space="preserve"> </v>
      </c>
      <c r="Y174" s="108" t="str">
        <f>IF(SUM(COUNTIFS('Planificación 2026-1'!F:F,"PRINCIPAL",'Planificación 2026-1'!W:W,C174,'Planificación 2026-1'!H:H,"T4"))&gt;0,"P55"," ")</f>
        <v xml:space="preserve"> </v>
      </c>
      <c r="Z174" s="108" t="str">
        <f>IF(SUM(COUNTIFS('Planificación 2026-1'!F:F,"FILIAL",'Planificación 2026-1'!W:W,C174,'Planificación 2026-1'!H:H,"AF"))&gt;0," P01"," ")</f>
        <v xml:space="preserve"> </v>
      </c>
      <c r="AA174" s="108" t="str">
        <f>IF(SUM(COUNTIFS('Planificación 2026-1'!F:F,"FILIAL",'Planificación 2026-1'!W:W,C174,'Planificación 2026-1'!H:H,"EN"))&gt;0,"P02"," ")</f>
        <v xml:space="preserve"> </v>
      </c>
      <c r="AB174" s="108" t="str">
        <f>IF(SUM(COUNTIFS('Planificación 2026-1'!F:F,"FILIAL",'Planificación 2026-1'!W:W,C174,'Planificación 2026-1'!H:H,"IS"))&gt;0,"P03"," ")</f>
        <v xml:space="preserve"> </v>
      </c>
      <c r="AC174" s="108" t="str">
        <f>IF(SUM(COUNTIFS('Planificación 2026-1'!F:F,"FILIAL",'Planificación 2026-1'!W:W,C174,'Planificación 2026-1'!H:H,"PS"))&gt;0,"P04"," ")</f>
        <v xml:space="preserve"> </v>
      </c>
      <c r="AD174" s="108"/>
      <c r="AE174" s="108" t="str">
        <f>IF(SUM(COUNTIFS('Planificación 2026-1'!F:F,"FILIAL",'Planificación 2026-1'!W:W,C174,'Planificación 2026-1'!H:H,"IN"))&gt;0,"P06"," ")</f>
        <v xml:space="preserve"> </v>
      </c>
      <c r="AF174" s="108" t="str">
        <f>IF(SUM(COUNTIFS('Planificación 2026-1'!F:F,"FILIAL",'Planificación 2026-1'!W:W,C174,'Planificación 2026-1'!H:H,"CA"))&gt;0,"P07"," ")</f>
        <v xml:space="preserve"> </v>
      </c>
      <c r="AG174" s="108" t="str">
        <f>IF(SUM(COUNTIFS('Planificación 2026-1'!F:F,"FILIAL",'Planificación 2026-1'!W:W,C174,'Planificación 2026-1'!H:H,"DE"))&gt;0,"P08"," ")</f>
        <v xml:space="preserve"> </v>
      </c>
      <c r="AH174" s="108" t="str">
        <f>IF(SUM(COUNTIFS('Planificación 2026-1'!F:F,"FILIAL",'Planificación 2026-1'!W:W,C174,'Planificación 2026-1'!H:H,"OB"))&gt;0,"P09"," ")</f>
        <v xml:space="preserve"> </v>
      </c>
      <c r="AI174" s="108" t="str">
        <f>IF(SUM(COUNTIFS('Planificación 2026-1'!F:F,"FILIAL",'Planificación 2026-1'!W:W,C174,'Planificación 2026-1'!H:H,"MH"))&gt;0,"P31"," ")</f>
        <v xml:space="preserve"> </v>
      </c>
      <c r="AJ174" s="108" t="str">
        <f>IF(SUM(COUNTIFS('Planificación 2026-1'!F:F,"FILIAL",'Planificación 2026-1'!W:W,C174,'Planificación 2026-1'!H:H,"IC"))&gt;0,"P32"," ")</f>
        <v xml:space="preserve"> </v>
      </c>
      <c r="AK174" s="108" t="str">
        <f>IF(SUM(COUNTIFS('Planificación 2026-1'!F:F,"FILIAL",'Planificación 2026-1'!W:W,C174,'Planificación 2026-1'!H:H,"AR"))&gt;0,"P34"," ")</f>
        <v xml:space="preserve"> </v>
      </c>
      <c r="AL174" s="108" t="str">
        <f>IF(SUM(COUNTIFS('Planificación 2026-1'!F:F,"FILIAL",'Planificación 2026-1'!W:W,C174,'Planificación 2026-1'!H:H,"T1"))&gt;0,"P35"," ")</f>
        <v xml:space="preserve"> </v>
      </c>
      <c r="AM174" s="108" t="str">
        <f>IF(SUM(COUNTIFS('Planificación 2026-1'!F:F,"FILIAL",'Planificación 2026-1'!W:W,C174,'Planificación 2026-1'!H:H,"T3"))&gt;0,"P36"," ")</f>
        <v xml:space="preserve"> </v>
      </c>
      <c r="AN174" s="108" t="str">
        <f>IF(SUM(COUNTIFS('Planificación 2026-1'!F:F,"FILIAL",'Planificación 2026-1'!W:W,C174,'Planificación 2026-1'!H:H,"T2"))&gt;0,"P37"," ")</f>
        <v xml:space="preserve"> </v>
      </c>
      <c r="AO174" s="108" t="str">
        <f>IF(SUM(COUNTIFS('Planificación 2026-1'!F:F,"FILIAL",'Planificación 2026-1'!W:W,C174,'Planificación 2026-1'!H:H,"AE"))&gt;0,"P38"," ")</f>
        <v xml:space="preserve"> </v>
      </c>
      <c r="AP174" s="108" t="str">
        <f>IF(SUM(COUNTIFS('Planificación 2026-1'!F:F,"FILIAL",'Planificación 2026-1'!W:W,C174,'Planificación 2026-1'!H:H,"T4"))&gt;0,"P55"," ")</f>
        <v xml:space="preserve"> </v>
      </c>
      <c r="AQ174" s="108" t="str">
        <f>IF(SUM(COUNTIFS('Planificación 2026-1'!F:F,"SUNAMPE",'Planificación 2026-1'!W:W,C174,'Planificación 2026-1'!H:H,"AF"))&gt;0," P01"," ")</f>
        <v xml:space="preserve"> </v>
      </c>
      <c r="AR174" s="108" t="str">
        <f>IF(SUM(COUNTIFS('Planificación 2026-1'!F:F,"SUNAMPE",'Planificación 2026-1'!W:W,C174,'Planificación 2026-1'!H:H,"EN"))&gt;0,"P02"," ")</f>
        <v xml:space="preserve"> </v>
      </c>
      <c r="AS174" s="108" t="str">
        <f>IF(SUM(COUNTIFS('Planificación 2026-1'!F:F,"SUNAMPE",'Planificación 2026-1'!W:W,C174,'Planificación 2026-1'!H:H,"IS"))&gt;0,"P03"," ")</f>
        <v xml:space="preserve"> </v>
      </c>
      <c r="AT174" s="108" t="str">
        <f>IF(SUM(COUNTIFS('Planificación 2026-1'!F:F,"SUNAMPE",'Planificación 2026-1'!W:W,C174,'Planificación 2026-1'!H:H,"PS"))&gt;0,"P04"," ")</f>
        <v xml:space="preserve"> </v>
      </c>
      <c r="AU174" s="108"/>
      <c r="AV174" s="108" t="str">
        <f>IF(SUM(COUNTIFS('Planificación 2026-1'!F:F,"SUNAMPE",'Planificación 2026-1'!W:W,C174,'Planificación 2026-1'!H:H,"IN"))&gt;0,"P06"," ")</f>
        <v xml:space="preserve"> </v>
      </c>
      <c r="AW174" s="108" t="str">
        <f>IF(SUM(COUNTIFS('Planificación 2026-1'!F:F,"SUNAMPE",'Planificación 2026-1'!W:W,C174,'Planificación 2026-1'!H:H,"CA"))&gt;0,"P07"," ")</f>
        <v xml:space="preserve"> </v>
      </c>
      <c r="AX174" s="108" t="str">
        <f>IF(SUM(COUNTIFS('Planificación 2026-1'!F:F,"SUNAMPE",'Planificación 2026-1'!W:W,C174,'Planificación 2026-1'!H:H,"DE"))&gt;0,"P08"," ")</f>
        <v xml:space="preserve"> </v>
      </c>
      <c r="AY174" s="108" t="str">
        <f>IF(SUM(COUNTIFS('Planificación 2026-1'!F:F,"SUNAMPE",'Planificación 2026-1'!W:W,C174,'Planificación 2026-1'!H:H,"OB"))&gt;0,"P09"," ")</f>
        <v xml:space="preserve"> </v>
      </c>
      <c r="AZ174" s="108" t="str">
        <f>IF(SUM(COUNTIFS('Planificación 2026-1'!F:F,"SUNAMPE",'Planificación 2026-1'!W:W,C174,'Planificación 2026-1'!H:H,"MH"))&gt;0,"P31"," ")</f>
        <v xml:space="preserve"> </v>
      </c>
      <c r="BA174" s="108" t="str">
        <f>IF(SUM(COUNTIFS('Planificación 2026-1'!F:F,"SUNAMPE",'Planificación 2026-1'!W:W,C174,'Planificación 2026-1'!H:H,"IC"))&gt;0,"P32"," ")</f>
        <v xml:space="preserve"> </v>
      </c>
      <c r="BB174" s="108" t="str">
        <f>IF(SUM(COUNTIFS('Planificación 2026-1'!F:F,"SUNAMPE",'Planificación 2026-1'!W:W,C174,'Planificación 2026-1'!H:H,"AR"))&gt;0,"P34"," ")</f>
        <v xml:space="preserve"> </v>
      </c>
      <c r="BC174" s="108" t="str">
        <f>IF(SUM(COUNTIFS('Planificación 2026-1'!F:F,"SUNAMPE",'Planificación 2026-1'!W:W,C174,'Planificación 2026-1'!H:H,"T1"))&gt;0,"P35"," ")</f>
        <v xml:space="preserve"> </v>
      </c>
      <c r="BD174" s="108" t="str">
        <f>IF(SUM(COUNTIFS('Planificación 2026-1'!F:F,"SUNAMPE",'Planificación 2026-1'!W:W,C174,'Planificación 2026-1'!H:H,"T3"))&gt;0,"P36"," ")</f>
        <v xml:space="preserve"> </v>
      </c>
      <c r="BE174" s="108" t="str">
        <f>IF(SUM(COUNTIFS('Planificación 2026-1'!F:F,"SUNAMPE",'Planificación 2026-1'!W:W,C174,'Planificación 2026-1'!H:H,"T2"))&gt;0,"P37"," ")</f>
        <v xml:space="preserve"> </v>
      </c>
      <c r="BF174" s="108" t="str">
        <f>IF(SUM(COUNTIFS('Planificación 2026-1'!F:F,"SUNAMPE",'Planificación 2026-1'!W:W,C174,'Planificación 2026-1'!H:H,"AE"))&gt;0,"P38"," ")</f>
        <v xml:space="preserve"> </v>
      </c>
      <c r="BG174" s="108" t="str">
        <f>IF(SUM(COUNTIFS('Planificación 2026-1'!F:F,"SUNAMPE",'Planificación 2026-1'!W:W,C174,'Planificación 2026-1'!H:H,"T4"))&gt;0,"P55"," ")</f>
        <v xml:space="preserve"> </v>
      </c>
      <c r="BH174" s="108" t="str">
        <f>IF(SUM(COUNTIFS('Planificación 2026-1'!F:F,"HUAURA",'Planificación 2026-1'!W:W,C174,'Planificación 2026-1'!H:H,"AF"))&gt;0," P01"," ")</f>
        <v xml:space="preserve"> </v>
      </c>
      <c r="BI174" s="108" t="str">
        <f>IF(SUM(COUNTIFS('Planificación 2026-1'!F:F,"HUAURA",'Planificación 2026-1'!W:W,C174,'Planificación 2026-1'!H:H,"EN"))&gt;0,"P02"," ")</f>
        <v xml:space="preserve"> </v>
      </c>
      <c r="BJ174" s="108" t="str">
        <f>IF(SUM(COUNTIFS('Planificación 2026-1'!F:F,"HUAURA",'Planificación 2026-1'!W:W,C174,'Planificación 2026-1'!H:H,"IS"))&gt;0,"P03"," ")</f>
        <v xml:space="preserve"> </v>
      </c>
      <c r="BK174" s="108" t="str">
        <f>IF(SUM(COUNTIFS('Planificación 2026-1'!F:F,"HUAURA",'Planificación 2026-1'!W:W,C174,'Planificación 2026-1'!H:H,"PS"))&gt;0,"P04"," ")</f>
        <v xml:space="preserve"> </v>
      </c>
      <c r="BL174" s="108"/>
      <c r="BM174" s="108" t="str">
        <f>IF(SUM(COUNTIFS('Planificación 2026-1'!F:F,"HUAURA",'Planificación 2026-1'!W:W,C174,'Planificación 2026-1'!H:H,"IN"))&gt;0,"P06"," ")</f>
        <v xml:space="preserve"> </v>
      </c>
      <c r="BN174" s="108" t="str">
        <f>IF(SUM(COUNTIFS('Planificación 2026-1'!F:F,"HUAURA",'Planificación 2026-1'!W:W,C174,'Planificación 2026-1'!H:H,"CA"))&gt;0,"P07"," ")</f>
        <v xml:space="preserve"> </v>
      </c>
      <c r="BO174" s="108" t="str">
        <f>IF(SUM(COUNTIFS('Planificación 2026-1'!F:F,"HUAURA",'Planificación 2026-1'!W:W,C174,'Planificación 2026-1'!H:H,"DE"))&gt;0,"P08"," ")</f>
        <v xml:space="preserve"> </v>
      </c>
      <c r="BP174" s="108" t="str">
        <f>IF(SUM(COUNTIFS('Planificación 2026-1'!F:F,"HUAURA",'Planificación 2026-1'!W:W,C174,'Planificación 2026-1'!H:H,"OB"))&gt;0,"P09"," ")</f>
        <v xml:space="preserve"> </v>
      </c>
      <c r="BQ174" s="108" t="str">
        <f>IF(SUM(COUNTIFS('Planificación 2026-1'!F:F,"HUAURA",'Planificación 2026-1'!W:W,C174,'Planificación 2026-1'!H:H,"MH"))&gt;0,"P31"," ")</f>
        <v xml:space="preserve"> </v>
      </c>
      <c r="BR174" s="108" t="str">
        <f>IF(SUM(COUNTIFS('Planificación 2026-1'!F:F,"HUAURA",'Planificación 2026-1'!W:W,C174,'Planificación 2026-1'!H:H,"IC"))&gt;0,"P32"," ")</f>
        <v xml:space="preserve"> </v>
      </c>
      <c r="BS174" s="108" t="str">
        <f>IF(SUM(COUNTIFS('Planificación 2026-1'!F:F,"HUAURA",'Planificación 2026-1'!W:W,C174,'Planificación 2026-1'!H:H,"AR"))&gt;0,"P34"," ")</f>
        <v xml:space="preserve"> </v>
      </c>
      <c r="BT174" s="108" t="str">
        <f>IF(SUM(COUNTIFS('Planificación 2026-1'!F:F,"HUAURA",'Planificación 2026-1'!W:W,C174,'Planificación 2026-1'!H:H,"T1"))&gt;0,"P35"," ")</f>
        <v xml:space="preserve"> </v>
      </c>
      <c r="BU174" s="108" t="str">
        <f>IF(SUM(COUNTIFS('Planificación 2026-1'!F:F,"HUAURA",'Planificación 2026-1'!W:W,C174,'Planificación 2026-1'!H:H,"T3"))&gt;0,"P36"," ")</f>
        <v xml:space="preserve"> </v>
      </c>
      <c r="BV174" s="108" t="str">
        <f>IF(SUM(COUNTIFS('Planificación 2026-1'!F:F,"HUAURA",'Planificación 2026-1'!W:W,C174,'Planificación 2026-1'!H:H,"T2"))&gt;0,"P37"," ")</f>
        <v xml:space="preserve"> </v>
      </c>
      <c r="BW174" s="108" t="str">
        <f>IF(SUM(COUNTIFS('Planificación 2026-1'!F:F,"HUAURA",'Planificación 2026-1'!W:W,C174,'Planificación 2026-1'!H:H,"AE"))&gt;0,"P38"," ")</f>
        <v xml:space="preserve"> </v>
      </c>
      <c r="BX174" s="108" t="str">
        <f>IF(SUM(COUNTIFS('Planificación 2026-1'!F:F,"HUAURA",'Planificación 2026-1'!W:W,C174,'Planificación 2026-1'!H:H,"T4"))&gt;0,"P55"," ")</f>
        <v xml:space="preserve"> </v>
      </c>
      <c r="BY174" s="109">
        <f>SUMIFS('Planificación 2026-1'!R:R,'Planificación 2026-1'!W:W,C174,'Planificación 2026-1'!H:H,"AF",'Planificación 2026-1'!I:I,"&gt;2")</f>
        <v>0</v>
      </c>
      <c r="BZ174" s="109">
        <f>SUMIFS('Planificación 2026-1'!R:R,'Planificación 2026-1'!W:W,C174,'Planificación 2026-1'!H:H,"EN",'Planificación 2026-1'!I:I,"&gt;2")</f>
        <v>0</v>
      </c>
      <c r="CA174" s="109">
        <f>SUMIFS('Planificación 2026-1'!R:R,'Planificación 2026-1'!W:W,C174,'Planificación 2026-1'!H:H,"IS",'Planificación 2026-1'!I:I,"&gt;2")</f>
        <v>0</v>
      </c>
      <c r="CB174" s="109">
        <f>SUMIFS('Planificación 2026-1'!R:R,'Planificación 2026-1'!W:W,C174,'Planificación 2026-1'!H:H,"PS",'Planificación 2026-1'!I:I,"&gt;2")</f>
        <v>0</v>
      </c>
      <c r="CC174" s="109">
        <f>SUMIFS('Planificación 2026-1'!R:R,'Planificación 2026-1'!W:W,C174,'Planificación 2026-1'!H:H,"IN",'Planificación 2026-1'!I:I,"&gt;2")</f>
        <v>0</v>
      </c>
      <c r="CD174" s="109">
        <f>SUMIFS('Planificación 2026-1'!R:R,'Planificación 2026-1'!W:W,C174,'Planificación 2026-1'!H:H,"CA",'Planificación 2026-1'!I:I,"&gt;2")</f>
        <v>0</v>
      </c>
      <c r="CE174" s="109">
        <f>SUMIFS('Planificación 2026-1'!R:R,'Planificación 2026-1'!W:W,C174,'Planificación 2026-1'!H:H,"DE",'Planificación 2026-1'!I:I,"&gt;2")</f>
        <v>0</v>
      </c>
      <c r="CF174" s="109">
        <f>SUMIFS('Planificación 2026-1'!R:R,'Planificación 2026-1'!W:W,C174,'Planificación 2026-1'!H:H,"OB",'Planificación 2026-1'!I:I,"&gt;2")</f>
        <v>0</v>
      </c>
      <c r="CG174" s="109">
        <f>SUMIFS('Planificación 2026-1'!R:R,'Planificación 2026-1'!W:W,C174,'Planificación 2026-1'!H:H,"MH",'Planificación 2026-1'!I:I,"&gt;2")</f>
        <v>0</v>
      </c>
      <c r="CH174" s="109">
        <f>SUMIFS('Planificación 2026-1'!R:R,'Planificación 2026-1'!W:W,C174,'Planificación 2026-1'!H:H,"IC",'Planificación 2026-1'!I:I,"&gt;2")</f>
        <v>0</v>
      </c>
      <c r="CI174" s="109">
        <f>SUMIFS('Planificación 2026-1'!R:R,'Planificación 2026-1'!W:W,C174,'Planificación 2026-1'!H:H,"AR",'Planificación 2026-1'!I:I,"&gt;2")</f>
        <v>0</v>
      </c>
      <c r="CJ174" s="109">
        <f>SUMIFS('Planificación 2026-1'!R:R,'Planificación 2026-1'!W:W,C174,'Planificación 2026-1'!H:H,"T1",'Planificación 2026-1'!I:I,"&gt;2")</f>
        <v>0</v>
      </c>
      <c r="CK174" s="109">
        <f>SUMIFS('Planificación 2026-1'!R:R,'Planificación 2026-1'!W:W,C174,'Planificación 2026-1'!H:H,"T3",'Planificación 2026-1'!I:I,"&gt;2")</f>
        <v>0</v>
      </c>
      <c r="CL174" s="109">
        <f>SUMIFS('Planificación 2026-1'!R:R,'Planificación 2026-1'!W:W,C174,'Planificación 2026-1'!H:H,"T2",'Planificación 2026-1'!I:I,"&gt;2")</f>
        <v>0</v>
      </c>
      <c r="CM174" s="109">
        <f>SUMIFS('Planificación 2026-1'!R:R,'Planificación 2026-1'!W:W,C174,'Planificación 2026-1'!H:H,"AE",'Planificación 2026-1'!I:I,"&gt;2")</f>
        <v>0</v>
      </c>
      <c r="CN174" s="109">
        <f>SUMIFS('Planificación 2026-1'!R:R,'Planificación 2026-1'!W:W,C174,'Planificación 2026-1'!H:H,"T4",'Planificación 2026-1'!I:I,"&gt;2")</f>
        <v>0</v>
      </c>
      <c r="CO174" s="109">
        <f>SUMIFS('Planificación 2026-1'!R:R,'Planificación 2026-1'!W:W,C174,'Planificación 2026-1'!H:H,"AF",'Planificación 2026-1'!I:I,"&lt;3")</f>
        <v>0</v>
      </c>
      <c r="CP174" s="109">
        <f>SUMIFS('Planificación 2026-1'!R:R,'Planificación 2026-1'!W:W,C174,'Planificación 2026-1'!H:H,"EN",'Planificación 2026-1'!I:I,"&lt;3")</f>
        <v>0</v>
      </c>
      <c r="CQ174" s="109">
        <f>SUMIFS('Planificación 2026-1'!R:R,'Planificación 2026-1'!W:W,C174,'Planificación 2026-1'!H:H,"IS",'Planificación 2026-1'!I:I,"&lt;3")</f>
        <v>0</v>
      </c>
      <c r="CR174" s="109">
        <f>SUMIFS('Planificación 2026-1'!R:R,'Planificación 2026-1'!W:W,C174,'Planificación 2026-1'!H:H,"PS",'Planificación 2026-1'!I:I,"&lt;3")</f>
        <v>0</v>
      </c>
      <c r="CS174" s="109">
        <f>SUMIFS('Planificación 2026-1'!R:R,'Planificación 2026-1'!W:W,C174,'Planificación 2026-1'!H:H,"IN",'Planificación 2026-1'!I:I,"&lt;3")</f>
        <v>0</v>
      </c>
      <c r="CT174" s="109">
        <f>SUMIFS('Planificación 2026-1'!R:R,'Planificación 2026-1'!W:W,C174,'Planificación 2026-1'!H:H,"CA",'Planificación 2026-1'!I:I,"&lt;3")</f>
        <v>0</v>
      </c>
      <c r="CU174" s="109">
        <f>SUMIFS('Planificación 2026-1'!R:R,'Planificación 2026-1'!W:W,C174,'Planificación 2026-1'!H:H,"DE",'Planificación 2026-1'!I:I,"&lt;3")</f>
        <v>0</v>
      </c>
      <c r="CV174" s="109">
        <f>SUMIFS('Planificación 2026-1'!R:R,'Planificación 2026-1'!W:W,C174,'Planificación 2026-1'!H:H,"OB",'Planificación 2026-1'!I:I,"&lt;3")</f>
        <v>0</v>
      </c>
      <c r="CW174" s="109">
        <f>SUMIFS('Planificación 2026-1'!R:R,'Planificación 2026-1'!W:W,C174,'Planificación 2026-1'!H:H,"MH",'Planificación 2026-1'!I:I,"&lt;3")</f>
        <v>0</v>
      </c>
      <c r="CX174" s="109">
        <f>SUMIFS('Planificación 2026-1'!R:R,'Planificación 2026-1'!W:W,C174,'Planificación 2026-1'!H:H,"IC",'Planificación 2026-1'!I:I,"&lt;3")</f>
        <v>0</v>
      </c>
      <c r="CY174" s="109">
        <f>SUMIFS('Planificación 2026-1'!R:R,'Planificación 2026-1'!W:W,C174,'Planificación 2026-1'!H:H,"AR",'Planificación 2026-1'!I:I,"&lt;3")</f>
        <v>0</v>
      </c>
      <c r="CZ174" s="109">
        <f>SUMIFS('Planificación 2026-1'!R:R,'Planificación 2026-1'!W:W,C174,'Planificación 2026-1'!H:H,"T1",'Planificación 2026-1'!I:I,"&lt;3")</f>
        <v>0</v>
      </c>
      <c r="DA174" s="109">
        <f>SUMIFS('Planificación 2026-1'!R:R,'Planificación 2026-1'!W:W,C174,'Planificación 2026-1'!H:H,"T3",'Planificación 2026-1'!I:I,"&lt;3")</f>
        <v>0</v>
      </c>
      <c r="DB174" s="109">
        <f>SUMIFS('Planificación 2026-1'!R:R,'Planificación 2026-1'!W:W,C174,'Planificación 2026-1'!H:H,"T2",'Planificación 2026-1'!I:I,"&lt;3")</f>
        <v>0</v>
      </c>
      <c r="DC174" s="109">
        <f>SUMIFS('Planificación 2026-1'!R:R,'Planificación 2026-1'!W:W,C174,'Planificación 2026-1'!H:H,"AE",'Planificación 2026-1'!I:I,"&lt;3")</f>
        <v>0</v>
      </c>
      <c r="DD174" s="109">
        <f>SUMIFS('Planificación 2026-1'!R:R,'Planificación 2026-1'!W:W,C174,'Planificación 2026-1'!H:H,"T4",'Planificación 2026-1'!I:I,"&lt;3")</f>
        <v>0</v>
      </c>
      <c r="DE174" s="108" t="str">
        <f t="shared" si="27"/>
        <v/>
      </c>
      <c r="DF174" s="41">
        <f>IF(C174="","",SUMIFS('Planificación 2026-1'!R:R,'Planificación 2026-1'!W:W,C174,'Planificación 2026-1'!F:F,"PRINCIPAL",'Planificación 2026-1'!X:X,"VIRTUAL"))</f>
        <v>0</v>
      </c>
      <c r="DG174" s="41">
        <f>IF(C174="","",SUMIFS('Planificación 2026-1'!R:R,'Planificación 2026-1'!W:W,C174,'Planificación 2026-1'!F:F,"PRINCIPAL",'Planificación 2026-1'!X:X,"PRESENCIAL"))</f>
        <v>0</v>
      </c>
      <c r="DH174" s="41">
        <f>IF(C174="","",SUMIFS('Planificación 2026-1'!R:R,'Planificación 2026-1'!W:W,C174,'Planificación 2026-1'!F:F,"PRINCIPAL",'Planificación 2026-1'!X:X,"HIBRIDO PRESENCIAL"))</f>
        <v>0</v>
      </c>
      <c r="DI174" s="108" t="str">
        <f t="shared" si="28"/>
        <v/>
      </c>
      <c r="DJ174" s="108">
        <f>IF(C174="","",SUMIFS('Planificación 2026-1'!R:R,'Planificación 2026-1'!W:W,C174,'Planificación 2026-1'!F:F,"FILIAL",'Planificación 2026-1'!X:X,"VIRTUAL"))</f>
        <v>0</v>
      </c>
      <c r="DK174" s="110">
        <f>IF(C174="","",SUMIFS('Planificación 2026-1'!R:R,'Planificación 2026-1'!W:W,C174,'Planificación 2026-1'!F:F,"FILIAL",'Planificación 2026-1'!X:X,"PRESENCIAL"))</f>
        <v>0</v>
      </c>
      <c r="DL174" s="61">
        <f>IF(C174="","",SUMIFS('Planificación 2026-1'!R:R,'Planificación 2026-1'!W:W,C174,'Planificación 2026-1'!F:F,"FILIAL",'Planificación 2026-1'!X:X,"HIBRIDO PRESENCIAL"))</f>
        <v>0</v>
      </c>
      <c r="DM174" s="111" t="str">
        <f t="shared" si="29"/>
        <v/>
      </c>
      <c r="DN174" s="108">
        <f>IF(C174="","",SUMIFS('Planificación 2026-1'!R:R,'Planificación 2026-1'!W:W,C174,'Planificación 2026-1'!F:F,"SUNAMPE",'Planificación 2026-1'!X:X,"VIRTUAL"))</f>
        <v>0</v>
      </c>
      <c r="DO174" s="61">
        <f>IF(C174="","",SUMIFS('Planificación 2026-1'!R:R,'Planificación 2026-1'!W:W,C174,'Planificación 2026-1'!F:F,"SUNAMPE",'Planificación 2026-1'!X:X,"PRESENCIAL"))</f>
        <v>0</v>
      </c>
      <c r="DP174" s="111" t="str">
        <f t="shared" si="30"/>
        <v/>
      </c>
      <c r="DQ174" s="108">
        <f>IF(C174="","",SUMIFS('Planificación 2026-1'!R:R,'Planificación 2026-1'!W:W,C174,'Planificación 2026-1'!F:F,"HUAURA",'Planificación 2026-1'!X:X,"VIRTUAL"))</f>
        <v>0</v>
      </c>
      <c r="DR174" s="61">
        <f>IF(C174="","",SUMIFS('Planificación 2026-1'!R:R,'Planificación 2026-1'!W:W,C174,'Planificación 2026-1'!F:F,"HUAURA",'Planificación 2026-1'!X:X,"PRESENCIAL"))</f>
        <v>0</v>
      </c>
      <c r="DS174" s="76">
        <f>SUMIFS('Planificación 2026-1'!R:R,'Planificación 2026-1'!W:W,C174,'Planificación 2026-1'!F:F,"PRINCIPAL",'Planificación 2026-1'!X:X,"VIRTUAL",'Planificación 2026-1'!I:I,"&gt;2")</f>
        <v>0</v>
      </c>
      <c r="DT174" s="76">
        <f>SUMIFS('Planificación 2026-1'!R:R,'Planificación 2026-1'!W:W,C174,'Planificación 2026-1'!F:F,"PRINCIPAL",'Planificación 2026-1'!X:X,"&lt;&gt;VIRTUAL",'Planificación 2026-1'!I:I,"&gt;2")</f>
        <v>0</v>
      </c>
      <c r="DU174" s="76">
        <f>SUMIFS('Planificación 2026-1'!R:R,'Planificación 2026-1'!W:W,C174,'Planificación 2026-1'!F:F,"SUNAMPE",'Planificación 2026-1'!X:X,"VIRTUAL",'Planificación 2026-1'!I:I,"&gt;2")</f>
        <v>0</v>
      </c>
      <c r="DV174" s="76">
        <f>SUMIFS('Planificación 2026-1'!R:R,'Planificación 2026-1'!W:W,C174,'Planificación 2026-1'!F:F,"SUNAMPE",'Planificación 2026-1'!X:X,"&lt;&gt;VIRTUAL",'Planificación 2026-1'!I:I,"&gt;2")</f>
        <v>0</v>
      </c>
      <c r="DW174" s="76">
        <f>SUMIFS('Planificación 2026-1'!R:R,'Planificación 2026-1'!W:W,C174,'Planificación 2026-1'!F:F,"FILIAL",'Planificación 2026-1'!X:X,"VIRTUAL",'Planificación 2026-1'!I:I,"&gt;2")</f>
        <v>0</v>
      </c>
      <c r="DX174" s="76">
        <f>SUMIFS('Planificación 2026-1'!R:R,'Planificación 2026-1'!W:W,C174,'Planificación 2026-1'!F:F,"FILIAL",'Planificación 2026-1'!X:X,"&lt;&gt;VIRTUAL",'Planificación 2026-1'!I:I,"&gt;2")</f>
        <v>0</v>
      </c>
      <c r="DY174" s="76">
        <f>SUMIFS('Planificación 2026-1'!R:R,'Planificación 2026-1'!W:W,C174,'Planificación 2026-1'!F:F,"PORUMA",'Planificación 2026-1'!X:X,"VIRTUAL",'Planificación 2026-1'!I:I,"&gt;2")</f>
        <v>0</v>
      </c>
      <c r="DZ174" s="76">
        <f>SUMIFS('Planificación 2026-1'!R:R,'Planificación 2026-1'!W:W,C174,'Planificación 2026-1'!F:F,"PORUMA",'Planificación 2026-1'!X:X,"&lt;&gt;VIRTUAL",'Planificación 2026-1'!I:I,"&gt;2")</f>
        <v>0</v>
      </c>
      <c r="EA174" s="76">
        <f>SUMIFS('Planificación 2026-1'!R:R,'Planificación 2026-1'!W:W,C174,'Planificación 2026-1'!F:F,"HUAURA",'Planificación 2026-1'!X:X,"VIRTUAL",'Planificación 2026-1'!I:I,"&gt;2")</f>
        <v>0</v>
      </c>
      <c r="EB174" s="76">
        <f>SUMIFS('Planificación 2026-1'!R:R,'Planificación 2026-1'!W:W,C174,'Planificación 2026-1'!F:F,"HUAURA",'Planificación 2026-1'!X:X,"&lt;&gt;VIRTUAL",'Planificación 2026-1'!I:I,"&gt;2")</f>
        <v>0</v>
      </c>
      <c r="EC174" s="76">
        <f>SUMIFS('Planificación 2026-1'!R:R,'Planificación 2026-1'!W:W,C174,'Planificación 2026-1'!F:F,"PRINCIPAL",'Planificación 2026-1'!X:X,"VIRTUAL",'Planificación 2026-1'!I:I,"&lt;3")</f>
        <v>0</v>
      </c>
      <c r="ED174" s="76">
        <f>SUMIFS('Planificación 2026-1'!R:R,'Planificación 2026-1'!W:W,C174,'Planificación 2026-1'!F:F,"PRINCIPAL",'Planificación 2026-1'!X:X,"&lt;&gt;VIRTUAL",'Planificación 2026-1'!I:I,"&lt;3")</f>
        <v>0</v>
      </c>
      <c r="EE174" s="76">
        <f>SUMIFS('Planificación 2026-1'!R:R,'Planificación 2026-1'!W:W,C174,'Planificación 2026-1'!F:F,"SUNAMPE",'Planificación 2026-1'!X:X,"VIRTUAL",'Planificación 2026-1'!I:I,"&lt;3")</f>
        <v>0</v>
      </c>
      <c r="EF174" s="76">
        <f>SUMIFS('Planificación 2026-1'!R:R,'Planificación 2026-1'!W:W,C174,'Planificación 2026-1'!F:F,"SUNAMPE",'Planificación 2026-1'!X:X,"&lt;&gt;VIRTUAL",'Planificación 2026-1'!I:I,"&lt;3")</f>
        <v>0</v>
      </c>
      <c r="EG174" s="76">
        <f>SUMIFS('Planificación 2026-1'!R:R,'Planificación 2026-1'!W:W,C174,'Planificación 2026-1'!F:F,"FILIAL",'Planificación 2026-1'!X:X,"VIRTUAL",'Planificación 2026-1'!I:I,"&lt;3")</f>
        <v>0</v>
      </c>
      <c r="EH174" s="76">
        <f>SUMIFS('Planificación 2026-1'!R:R,'Planificación 2026-1'!W:W,C174,'Planificación 2026-1'!F:F,"FILIAL",'Planificación 2026-1'!X:X,"&lt;&gt;VIRTUAL",'Planificación 2026-1'!I:I,"&lt;3")</f>
        <v>0</v>
      </c>
      <c r="EI174" s="76">
        <f>SUMIFS('Planificación 2026-1'!R:R,'Planificación 2026-1'!W:W,C174,'Planificación 2026-1'!F:F,"PORUMA",'Planificación 2026-1'!X:X,"VIRTUAL",'Planificación 2026-1'!I:I,"&lt;3")</f>
        <v>0</v>
      </c>
      <c r="EJ174" s="76">
        <f>SUMIFS('Planificación 2026-1'!R:R,'Planificación 2026-1'!W:W,C174,'Planificación 2026-1'!F:F,"PORUMA",'Planificación 2026-1'!X:X,"&lt;&gt;VIRTUAL",'Planificación 2026-1'!I:I,"&lt;3")</f>
        <v>0</v>
      </c>
      <c r="EK174" s="76">
        <f>SUMIFS('Planificación 2026-1'!R:R,'Planificación 2026-1'!W:W,C174,'Planificación 2026-1'!F:F,"HUAURA",'Planificación 2026-1'!X:X,"VIRTUAL",'Planificación 2026-1'!I:I,"&lt;3")</f>
        <v>0</v>
      </c>
      <c r="EL174" s="76">
        <f>SUMIFS('Planificación 2026-1'!R:R,'Planificación 2026-1'!W:W,C174,'Planificación 2026-1'!F:F,"HUAURA",'Planificación 2026-1'!X:X,"&lt;&gt;VIRTUAL",'Planificación 2026-1'!I:I,"&lt;3")</f>
        <v>0</v>
      </c>
      <c r="EM174" s="76"/>
      <c r="EN174" s="76">
        <f t="shared" si="23"/>
        <v>0</v>
      </c>
      <c r="EO174" s="76">
        <f t="shared" si="24"/>
        <v>0</v>
      </c>
      <c r="EP174" s="76" t="b">
        <f t="shared" si="25"/>
        <v>1</v>
      </c>
      <c r="EQ174" s="76" t="str">
        <f t="shared" si="26"/>
        <v/>
      </c>
      <c r="ER174" s="76" t="str">
        <f t="shared" si="31"/>
        <v>PRESENCIAL</v>
      </c>
    </row>
    <row r="175" spans="1:148" hidden="1">
      <c r="A175" s="83"/>
      <c r="B175" s="119">
        <v>172</v>
      </c>
      <c r="C175" s="115" t="s">
        <v>348</v>
      </c>
      <c r="D175" s="112">
        <f>SUMIF('Planificación 2026-1'!W:W,C175,'Planificación 2026-1'!R:R)</f>
        <v>0</v>
      </c>
      <c r="E175" s="114" t="s">
        <v>170</v>
      </c>
      <c r="F175" s="115" t="s">
        <v>171</v>
      </c>
      <c r="G175" s="115" t="s">
        <v>13</v>
      </c>
      <c r="H175" s="115" t="s">
        <v>129</v>
      </c>
      <c r="I175" s="107" t="str">
        <f>IF(SUM(COUNTIFS('Planificación 2026-1'!F:F,"PRINCIPAL",'Planificación 2026-1'!W:W,C175,'Planificación 2026-1'!H:H,"AF"))&gt;0,"P01"," ")</f>
        <v xml:space="preserve"> </v>
      </c>
      <c r="J175" s="108" t="str">
        <f>IF(SUM(COUNTIFS('Planificación 2026-1'!F:F,"PRINCIPAL",'Planificación 2026-1'!W:W,C175,'Planificación 2026-1'!H:H,"EN"))&gt;0,"P02"," ")</f>
        <v xml:space="preserve"> </v>
      </c>
      <c r="K175" s="108" t="str">
        <f>IF(SUM(COUNTIFS('Planificación 2026-1'!F:F,"PRINCIPAL",'Planificación 2026-1'!W:W,C175,'Planificación 2026-1'!H:H,"IS"))&gt;0,"P03"," ")</f>
        <v xml:space="preserve"> </v>
      </c>
      <c r="L175" s="108" t="str">
        <f>IF(SUM(COUNTIFS('Planificación 2026-1'!F:F,"PRINCIPAL",'Planificación 2026-1'!W:W,C175,'Planificación 2026-1'!H:H,"PS"))&gt;0,"P04"," ")</f>
        <v xml:space="preserve"> </v>
      </c>
      <c r="M175" s="108"/>
      <c r="N175" s="108" t="str">
        <f>IF(SUM(COUNTIFS('Planificación 2026-1'!F:F,"PRINCIPAL",'Planificación 2026-1'!W:W,C175,'Planificación 2026-1'!H:H,"IN"))&gt;0,"P06"," ")</f>
        <v xml:space="preserve"> </v>
      </c>
      <c r="O175" s="108" t="str">
        <f>IF(SUM(COUNTIFS('Planificación 2026-1'!F:F,"PRINCIPAL",'Planificación 2026-1'!W:W,C175,'Planificación 2026-1'!H:H,"CA"))&gt;0,"P07"," ")</f>
        <v xml:space="preserve"> </v>
      </c>
      <c r="P175" s="108" t="str">
        <f>IF(SUM(COUNTIFS('Planificación 2026-1'!F:F,"PRINCIPAL",'Planificación 2026-1'!W:W,C175,'Planificación 2026-1'!H:H,"DE"))&gt;0,"P08"," ")</f>
        <v xml:space="preserve"> </v>
      </c>
      <c r="Q175" s="108" t="str">
        <f>IF(SUM(COUNTIFS('Planificación 2026-1'!F:F,"PRINCIPAL",'Planificación 2026-1'!W:W,C175,'Planificación 2026-1'!H:H,"OB"))&gt;0,"P09"," ")</f>
        <v xml:space="preserve"> </v>
      </c>
      <c r="R175" s="108" t="str">
        <f>IF(SUM(COUNTIFS('Planificación 2026-1'!F:F,"PRINCIPAL",'Planificación 2026-1'!W:W,C175,'Planificación 2026-1'!H:H,"MH"))&gt;0,"P31"," ")</f>
        <v xml:space="preserve"> </v>
      </c>
      <c r="S175" s="108" t="str">
        <f>IF(SUM(COUNTIFS('Planificación 2026-1'!F:F,"PRINCIPAL",'Planificación 2026-1'!W:W,C175,'Planificación 2026-1'!H:H,"IC"))&gt;0,"P32"," ")</f>
        <v xml:space="preserve"> </v>
      </c>
      <c r="T175" s="108" t="str">
        <f>IF(SUM(COUNTIFS('Planificación 2026-1'!F:F,"PRINCIPAL",'Planificación 2026-1'!W:W,C175,'Planificación 2026-1'!H:H,"AR"))&gt;0,"P34"," ")</f>
        <v xml:space="preserve"> </v>
      </c>
      <c r="U175" s="108" t="str">
        <f>IF(SUM(COUNTIFS('Planificación 2026-1'!F:F,"PRINCIPAL",'Planificación 2026-1'!W:W,C175,'Planificación 2026-1'!H:H,"T1"))&gt;0,"P35"," ")</f>
        <v xml:space="preserve"> </v>
      </c>
      <c r="V175" s="108" t="str">
        <f>IF(SUM(COUNTIFS('Planificación 2026-1'!F:F,"PRINCIPAL",'Planificación 2026-1'!W:W,C175,'Planificación 2026-1'!H:H,"T3"))&gt;0,"P36"," ")</f>
        <v xml:space="preserve"> </v>
      </c>
      <c r="W175" s="108" t="str">
        <f>IF(SUM(COUNTIFS('Planificación 2026-1'!F:F,"PRINCIPAL",'Planificación 2026-1'!W:W,C175,'Planificación 2026-1'!H:H,"T2"))&gt;0,"P37"," ")</f>
        <v xml:space="preserve"> </v>
      </c>
      <c r="X175" s="108" t="str">
        <f>IF(SUM(COUNTIFS('Planificación 2026-1'!F:F,"PRINCIPAL",'Planificación 2026-1'!W:W,C175,'Planificación 2026-1'!H:H,"AE"))&gt;0,"P38"," ")</f>
        <v xml:space="preserve"> </v>
      </c>
      <c r="Y175" s="108" t="str">
        <f>IF(SUM(COUNTIFS('Planificación 2026-1'!F:F,"PRINCIPAL",'Planificación 2026-1'!W:W,C175,'Planificación 2026-1'!H:H,"T4"))&gt;0,"P55"," ")</f>
        <v xml:space="preserve"> </v>
      </c>
      <c r="Z175" s="108" t="str">
        <f>IF(SUM(COUNTIFS('Planificación 2026-1'!F:F,"FILIAL",'Planificación 2026-1'!W:W,C175,'Planificación 2026-1'!H:H,"AF"))&gt;0," P01"," ")</f>
        <v xml:space="preserve"> </v>
      </c>
      <c r="AA175" s="108" t="str">
        <f>IF(SUM(COUNTIFS('Planificación 2026-1'!F:F,"FILIAL",'Planificación 2026-1'!W:W,C175,'Planificación 2026-1'!H:H,"EN"))&gt;0,"P02"," ")</f>
        <v xml:space="preserve"> </v>
      </c>
      <c r="AB175" s="108" t="str">
        <f>IF(SUM(COUNTIFS('Planificación 2026-1'!F:F,"FILIAL",'Planificación 2026-1'!W:W,C175,'Planificación 2026-1'!H:H,"IS"))&gt;0,"P03"," ")</f>
        <v xml:space="preserve"> </v>
      </c>
      <c r="AC175" s="108" t="str">
        <f>IF(SUM(COUNTIFS('Planificación 2026-1'!F:F,"FILIAL",'Planificación 2026-1'!W:W,C175,'Planificación 2026-1'!H:H,"PS"))&gt;0,"P04"," ")</f>
        <v xml:space="preserve"> </v>
      </c>
      <c r="AD175" s="108"/>
      <c r="AE175" s="108" t="str">
        <f>IF(SUM(COUNTIFS('Planificación 2026-1'!F:F,"FILIAL",'Planificación 2026-1'!W:W,C175,'Planificación 2026-1'!H:H,"IN"))&gt;0,"P06"," ")</f>
        <v xml:space="preserve"> </v>
      </c>
      <c r="AF175" s="108" t="str">
        <f>IF(SUM(COUNTIFS('Planificación 2026-1'!F:F,"FILIAL",'Planificación 2026-1'!W:W,C175,'Planificación 2026-1'!H:H,"CA"))&gt;0,"P07"," ")</f>
        <v xml:space="preserve"> </v>
      </c>
      <c r="AG175" s="108" t="str">
        <f>IF(SUM(COUNTIFS('Planificación 2026-1'!F:F,"FILIAL",'Planificación 2026-1'!W:W,C175,'Planificación 2026-1'!H:H,"DE"))&gt;0,"P08"," ")</f>
        <v xml:space="preserve"> </v>
      </c>
      <c r="AH175" s="108" t="str">
        <f>IF(SUM(COUNTIFS('Planificación 2026-1'!F:F,"FILIAL",'Planificación 2026-1'!W:W,C175,'Planificación 2026-1'!H:H,"OB"))&gt;0,"P09"," ")</f>
        <v xml:space="preserve"> </v>
      </c>
      <c r="AI175" s="108" t="str">
        <f>IF(SUM(COUNTIFS('Planificación 2026-1'!F:F,"FILIAL",'Planificación 2026-1'!W:W,C175,'Planificación 2026-1'!H:H,"MH"))&gt;0,"P31"," ")</f>
        <v xml:space="preserve"> </v>
      </c>
      <c r="AJ175" s="108" t="str">
        <f>IF(SUM(COUNTIFS('Planificación 2026-1'!F:F,"FILIAL",'Planificación 2026-1'!W:W,C175,'Planificación 2026-1'!H:H,"IC"))&gt;0,"P32"," ")</f>
        <v xml:space="preserve"> </v>
      </c>
      <c r="AK175" s="108" t="str">
        <f>IF(SUM(COUNTIFS('Planificación 2026-1'!F:F,"FILIAL",'Planificación 2026-1'!W:W,C175,'Planificación 2026-1'!H:H,"AR"))&gt;0,"P34"," ")</f>
        <v xml:space="preserve"> </v>
      </c>
      <c r="AL175" s="108" t="str">
        <f>IF(SUM(COUNTIFS('Planificación 2026-1'!F:F,"FILIAL",'Planificación 2026-1'!W:W,C175,'Planificación 2026-1'!H:H,"T1"))&gt;0,"P35"," ")</f>
        <v xml:space="preserve"> </v>
      </c>
      <c r="AM175" s="108" t="str">
        <f>IF(SUM(COUNTIFS('Planificación 2026-1'!F:F,"FILIAL",'Planificación 2026-1'!W:W,C175,'Planificación 2026-1'!H:H,"T3"))&gt;0,"P36"," ")</f>
        <v xml:space="preserve"> </v>
      </c>
      <c r="AN175" s="108" t="str">
        <f>IF(SUM(COUNTIFS('Planificación 2026-1'!F:F,"FILIAL",'Planificación 2026-1'!W:W,C175,'Planificación 2026-1'!H:H,"T2"))&gt;0,"P37"," ")</f>
        <v xml:space="preserve"> </v>
      </c>
      <c r="AO175" s="108" t="str">
        <f>IF(SUM(COUNTIFS('Planificación 2026-1'!F:F,"FILIAL",'Planificación 2026-1'!W:W,C175,'Planificación 2026-1'!H:H,"AE"))&gt;0,"P38"," ")</f>
        <v xml:space="preserve"> </v>
      </c>
      <c r="AP175" s="108" t="str">
        <f>IF(SUM(COUNTIFS('Planificación 2026-1'!F:F,"FILIAL",'Planificación 2026-1'!W:W,C175,'Planificación 2026-1'!H:H,"T4"))&gt;0,"P55"," ")</f>
        <v xml:space="preserve"> </v>
      </c>
      <c r="AQ175" s="108" t="str">
        <f>IF(SUM(COUNTIFS('Planificación 2026-1'!F:F,"SUNAMPE",'Planificación 2026-1'!W:W,C175,'Planificación 2026-1'!H:H,"AF"))&gt;0," P01"," ")</f>
        <v xml:space="preserve"> </v>
      </c>
      <c r="AR175" s="108" t="str">
        <f>IF(SUM(COUNTIFS('Planificación 2026-1'!F:F,"SUNAMPE",'Planificación 2026-1'!W:W,C175,'Planificación 2026-1'!H:H,"EN"))&gt;0,"P02"," ")</f>
        <v xml:space="preserve"> </v>
      </c>
      <c r="AS175" s="108" t="str">
        <f>IF(SUM(COUNTIFS('Planificación 2026-1'!F:F,"SUNAMPE",'Planificación 2026-1'!W:W,C175,'Planificación 2026-1'!H:H,"IS"))&gt;0,"P03"," ")</f>
        <v xml:space="preserve"> </v>
      </c>
      <c r="AT175" s="108" t="str">
        <f>IF(SUM(COUNTIFS('Planificación 2026-1'!F:F,"SUNAMPE",'Planificación 2026-1'!W:W,C175,'Planificación 2026-1'!H:H,"PS"))&gt;0,"P04"," ")</f>
        <v xml:space="preserve"> </v>
      </c>
      <c r="AU175" s="108"/>
      <c r="AV175" s="108" t="str">
        <f>IF(SUM(COUNTIFS('Planificación 2026-1'!F:F,"SUNAMPE",'Planificación 2026-1'!W:W,C175,'Planificación 2026-1'!H:H,"IN"))&gt;0,"P06"," ")</f>
        <v xml:space="preserve"> </v>
      </c>
      <c r="AW175" s="108" t="str">
        <f>IF(SUM(COUNTIFS('Planificación 2026-1'!F:F,"SUNAMPE",'Planificación 2026-1'!W:W,C175,'Planificación 2026-1'!H:H,"CA"))&gt;0,"P07"," ")</f>
        <v xml:space="preserve"> </v>
      </c>
      <c r="AX175" s="108" t="str">
        <f>IF(SUM(COUNTIFS('Planificación 2026-1'!F:F,"SUNAMPE",'Planificación 2026-1'!W:W,C175,'Planificación 2026-1'!H:H,"DE"))&gt;0,"P08"," ")</f>
        <v xml:space="preserve"> </v>
      </c>
      <c r="AY175" s="108" t="str">
        <f>IF(SUM(COUNTIFS('Planificación 2026-1'!F:F,"SUNAMPE",'Planificación 2026-1'!W:W,C175,'Planificación 2026-1'!H:H,"OB"))&gt;0,"P09"," ")</f>
        <v xml:space="preserve"> </v>
      </c>
      <c r="AZ175" s="108" t="str">
        <f>IF(SUM(COUNTIFS('Planificación 2026-1'!F:F,"SUNAMPE",'Planificación 2026-1'!W:W,C175,'Planificación 2026-1'!H:H,"MH"))&gt;0,"P31"," ")</f>
        <v xml:space="preserve"> </v>
      </c>
      <c r="BA175" s="108" t="str">
        <f>IF(SUM(COUNTIFS('Planificación 2026-1'!F:F,"SUNAMPE",'Planificación 2026-1'!W:W,C175,'Planificación 2026-1'!H:H,"IC"))&gt;0,"P32"," ")</f>
        <v xml:space="preserve"> </v>
      </c>
      <c r="BB175" s="108" t="str">
        <f>IF(SUM(COUNTIFS('Planificación 2026-1'!F:F,"SUNAMPE",'Planificación 2026-1'!W:W,C175,'Planificación 2026-1'!H:H,"AR"))&gt;0,"P34"," ")</f>
        <v xml:space="preserve"> </v>
      </c>
      <c r="BC175" s="108" t="str">
        <f>IF(SUM(COUNTIFS('Planificación 2026-1'!F:F,"SUNAMPE",'Planificación 2026-1'!W:W,C175,'Planificación 2026-1'!H:H,"T1"))&gt;0,"P35"," ")</f>
        <v xml:space="preserve"> </v>
      </c>
      <c r="BD175" s="108" t="str">
        <f>IF(SUM(COUNTIFS('Planificación 2026-1'!F:F,"SUNAMPE",'Planificación 2026-1'!W:W,C175,'Planificación 2026-1'!H:H,"T3"))&gt;0,"P36"," ")</f>
        <v xml:space="preserve"> </v>
      </c>
      <c r="BE175" s="108" t="str">
        <f>IF(SUM(COUNTIFS('Planificación 2026-1'!F:F,"SUNAMPE",'Planificación 2026-1'!W:W,C175,'Planificación 2026-1'!H:H,"T2"))&gt;0,"P37"," ")</f>
        <v xml:space="preserve"> </v>
      </c>
      <c r="BF175" s="108" t="str">
        <f>IF(SUM(COUNTIFS('Planificación 2026-1'!F:F,"SUNAMPE",'Planificación 2026-1'!W:W,C175,'Planificación 2026-1'!H:H,"AE"))&gt;0,"P38"," ")</f>
        <v xml:space="preserve"> </v>
      </c>
      <c r="BG175" s="108" t="str">
        <f>IF(SUM(COUNTIFS('Planificación 2026-1'!F:F,"SUNAMPE",'Planificación 2026-1'!W:W,C175,'Planificación 2026-1'!H:H,"T4"))&gt;0,"P55"," ")</f>
        <v xml:space="preserve"> </v>
      </c>
      <c r="BH175" s="108" t="str">
        <f>IF(SUM(COUNTIFS('Planificación 2026-1'!F:F,"HUAURA",'Planificación 2026-1'!W:W,C175,'Planificación 2026-1'!H:H,"AF"))&gt;0," P01"," ")</f>
        <v xml:space="preserve"> </v>
      </c>
      <c r="BI175" s="108" t="str">
        <f>IF(SUM(COUNTIFS('Planificación 2026-1'!F:F,"HUAURA",'Planificación 2026-1'!W:W,C175,'Planificación 2026-1'!H:H,"EN"))&gt;0,"P02"," ")</f>
        <v xml:space="preserve"> </v>
      </c>
      <c r="BJ175" s="108" t="str">
        <f>IF(SUM(COUNTIFS('Planificación 2026-1'!F:F,"HUAURA",'Planificación 2026-1'!W:W,C175,'Planificación 2026-1'!H:H,"IS"))&gt;0,"P03"," ")</f>
        <v xml:space="preserve"> </v>
      </c>
      <c r="BK175" s="108" t="str">
        <f>IF(SUM(COUNTIFS('Planificación 2026-1'!F:F,"HUAURA",'Planificación 2026-1'!W:W,C175,'Planificación 2026-1'!H:H,"PS"))&gt;0,"P04"," ")</f>
        <v xml:space="preserve"> </v>
      </c>
      <c r="BL175" s="108"/>
      <c r="BM175" s="108" t="str">
        <f>IF(SUM(COUNTIFS('Planificación 2026-1'!F:F,"HUAURA",'Planificación 2026-1'!W:W,C175,'Planificación 2026-1'!H:H,"IN"))&gt;0,"P06"," ")</f>
        <v xml:space="preserve"> </v>
      </c>
      <c r="BN175" s="108" t="str">
        <f>IF(SUM(COUNTIFS('Planificación 2026-1'!F:F,"HUAURA",'Planificación 2026-1'!W:W,C175,'Planificación 2026-1'!H:H,"CA"))&gt;0,"P07"," ")</f>
        <v xml:space="preserve"> </v>
      </c>
      <c r="BO175" s="108" t="str">
        <f>IF(SUM(COUNTIFS('Planificación 2026-1'!F:F,"HUAURA",'Planificación 2026-1'!W:W,C175,'Planificación 2026-1'!H:H,"DE"))&gt;0,"P08"," ")</f>
        <v xml:space="preserve"> </v>
      </c>
      <c r="BP175" s="108" t="str">
        <f>IF(SUM(COUNTIFS('Planificación 2026-1'!F:F,"HUAURA",'Planificación 2026-1'!W:W,C175,'Planificación 2026-1'!H:H,"OB"))&gt;0,"P09"," ")</f>
        <v xml:space="preserve"> </v>
      </c>
      <c r="BQ175" s="108" t="str">
        <f>IF(SUM(COUNTIFS('Planificación 2026-1'!F:F,"HUAURA",'Planificación 2026-1'!W:W,C175,'Planificación 2026-1'!H:H,"MH"))&gt;0,"P31"," ")</f>
        <v xml:space="preserve"> </v>
      </c>
      <c r="BR175" s="108" t="str">
        <f>IF(SUM(COUNTIFS('Planificación 2026-1'!F:F,"HUAURA",'Planificación 2026-1'!W:W,C175,'Planificación 2026-1'!H:H,"IC"))&gt;0,"P32"," ")</f>
        <v xml:space="preserve"> </v>
      </c>
      <c r="BS175" s="108" t="str">
        <f>IF(SUM(COUNTIFS('Planificación 2026-1'!F:F,"HUAURA",'Planificación 2026-1'!W:W,C175,'Planificación 2026-1'!H:H,"AR"))&gt;0,"P34"," ")</f>
        <v xml:space="preserve"> </v>
      </c>
      <c r="BT175" s="108" t="str">
        <f>IF(SUM(COUNTIFS('Planificación 2026-1'!F:F,"HUAURA",'Planificación 2026-1'!W:W,C175,'Planificación 2026-1'!H:H,"T1"))&gt;0,"P35"," ")</f>
        <v xml:space="preserve"> </v>
      </c>
      <c r="BU175" s="108" t="str">
        <f>IF(SUM(COUNTIFS('Planificación 2026-1'!F:F,"HUAURA",'Planificación 2026-1'!W:W,C175,'Planificación 2026-1'!H:H,"T3"))&gt;0,"P36"," ")</f>
        <v xml:space="preserve"> </v>
      </c>
      <c r="BV175" s="108" t="str">
        <f>IF(SUM(COUNTIFS('Planificación 2026-1'!F:F,"HUAURA",'Planificación 2026-1'!W:W,C175,'Planificación 2026-1'!H:H,"T2"))&gt;0,"P37"," ")</f>
        <v xml:space="preserve"> </v>
      </c>
      <c r="BW175" s="108" t="str">
        <f>IF(SUM(COUNTIFS('Planificación 2026-1'!F:F,"HUAURA",'Planificación 2026-1'!W:W,C175,'Planificación 2026-1'!H:H,"AE"))&gt;0,"P38"," ")</f>
        <v xml:space="preserve"> </v>
      </c>
      <c r="BX175" s="108" t="str">
        <f>IF(SUM(COUNTIFS('Planificación 2026-1'!F:F,"HUAURA",'Planificación 2026-1'!W:W,C175,'Planificación 2026-1'!H:H,"T4"))&gt;0,"P55"," ")</f>
        <v xml:space="preserve"> </v>
      </c>
      <c r="BY175" s="109">
        <f>SUMIFS('Planificación 2026-1'!R:R,'Planificación 2026-1'!W:W,C175,'Planificación 2026-1'!H:H,"AF",'Planificación 2026-1'!I:I,"&gt;2")</f>
        <v>0</v>
      </c>
      <c r="BZ175" s="109">
        <f>SUMIFS('Planificación 2026-1'!R:R,'Planificación 2026-1'!W:W,C175,'Planificación 2026-1'!H:H,"EN",'Planificación 2026-1'!I:I,"&gt;2")</f>
        <v>0</v>
      </c>
      <c r="CA175" s="109">
        <f>SUMIFS('Planificación 2026-1'!R:R,'Planificación 2026-1'!W:W,C175,'Planificación 2026-1'!H:H,"IS",'Planificación 2026-1'!I:I,"&gt;2")</f>
        <v>0</v>
      </c>
      <c r="CB175" s="109">
        <f>SUMIFS('Planificación 2026-1'!R:R,'Planificación 2026-1'!W:W,C175,'Planificación 2026-1'!H:H,"PS",'Planificación 2026-1'!I:I,"&gt;2")</f>
        <v>0</v>
      </c>
      <c r="CC175" s="109">
        <f>SUMIFS('Planificación 2026-1'!R:R,'Planificación 2026-1'!W:W,C175,'Planificación 2026-1'!H:H,"IN",'Planificación 2026-1'!I:I,"&gt;2")</f>
        <v>0</v>
      </c>
      <c r="CD175" s="109">
        <f>SUMIFS('Planificación 2026-1'!R:R,'Planificación 2026-1'!W:W,C175,'Planificación 2026-1'!H:H,"CA",'Planificación 2026-1'!I:I,"&gt;2")</f>
        <v>0</v>
      </c>
      <c r="CE175" s="109">
        <f>SUMIFS('Planificación 2026-1'!R:R,'Planificación 2026-1'!W:W,C175,'Planificación 2026-1'!H:H,"DE",'Planificación 2026-1'!I:I,"&gt;2")</f>
        <v>0</v>
      </c>
      <c r="CF175" s="109">
        <f>SUMIFS('Planificación 2026-1'!R:R,'Planificación 2026-1'!W:W,C175,'Planificación 2026-1'!H:H,"OB",'Planificación 2026-1'!I:I,"&gt;2")</f>
        <v>0</v>
      </c>
      <c r="CG175" s="109">
        <f>SUMIFS('Planificación 2026-1'!R:R,'Planificación 2026-1'!W:W,C175,'Planificación 2026-1'!H:H,"MH",'Planificación 2026-1'!I:I,"&gt;2")</f>
        <v>0</v>
      </c>
      <c r="CH175" s="109">
        <f>SUMIFS('Planificación 2026-1'!R:R,'Planificación 2026-1'!W:W,C175,'Planificación 2026-1'!H:H,"IC",'Planificación 2026-1'!I:I,"&gt;2")</f>
        <v>0</v>
      </c>
      <c r="CI175" s="109">
        <f>SUMIFS('Planificación 2026-1'!R:R,'Planificación 2026-1'!W:W,C175,'Planificación 2026-1'!H:H,"AR",'Planificación 2026-1'!I:I,"&gt;2")</f>
        <v>0</v>
      </c>
      <c r="CJ175" s="109">
        <f>SUMIFS('Planificación 2026-1'!R:R,'Planificación 2026-1'!W:W,C175,'Planificación 2026-1'!H:H,"T1",'Planificación 2026-1'!I:I,"&gt;2")</f>
        <v>0</v>
      </c>
      <c r="CK175" s="109">
        <f>SUMIFS('Planificación 2026-1'!R:R,'Planificación 2026-1'!W:W,C175,'Planificación 2026-1'!H:H,"T3",'Planificación 2026-1'!I:I,"&gt;2")</f>
        <v>0</v>
      </c>
      <c r="CL175" s="109">
        <f>SUMIFS('Planificación 2026-1'!R:R,'Planificación 2026-1'!W:W,C175,'Planificación 2026-1'!H:H,"T2",'Planificación 2026-1'!I:I,"&gt;2")</f>
        <v>0</v>
      </c>
      <c r="CM175" s="109">
        <f>SUMIFS('Planificación 2026-1'!R:R,'Planificación 2026-1'!W:W,C175,'Planificación 2026-1'!H:H,"AE",'Planificación 2026-1'!I:I,"&gt;2")</f>
        <v>0</v>
      </c>
      <c r="CN175" s="109">
        <f>SUMIFS('Planificación 2026-1'!R:R,'Planificación 2026-1'!W:W,C175,'Planificación 2026-1'!H:H,"T4",'Planificación 2026-1'!I:I,"&gt;2")</f>
        <v>0</v>
      </c>
      <c r="CO175" s="109">
        <f>SUMIFS('Planificación 2026-1'!R:R,'Planificación 2026-1'!W:W,C175,'Planificación 2026-1'!H:H,"AF",'Planificación 2026-1'!I:I,"&lt;3")</f>
        <v>0</v>
      </c>
      <c r="CP175" s="109">
        <f>SUMIFS('Planificación 2026-1'!R:R,'Planificación 2026-1'!W:W,C175,'Planificación 2026-1'!H:H,"EN",'Planificación 2026-1'!I:I,"&lt;3")</f>
        <v>0</v>
      </c>
      <c r="CQ175" s="109">
        <f>SUMIFS('Planificación 2026-1'!R:R,'Planificación 2026-1'!W:W,C175,'Planificación 2026-1'!H:H,"IS",'Planificación 2026-1'!I:I,"&lt;3")</f>
        <v>0</v>
      </c>
      <c r="CR175" s="109">
        <f>SUMIFS('Planificación 2026-1'!R:R,'Planificación 2026-1'!W:W,C175,'Planificación 2026-1'!H:H,"PS",'Planificación 2026-1'!I:I,"&lt;3")</f>
        <v>0</v>
      </c>
      <c r="CS175" s="109">
        <f>SUMIFS('Planificación 2026-1'!R:R,'Planificación 2026-1'!W:W,C175,'Planificación 2026-1'!H:H,"IN",'Planificación 2026-1'!I:I,"&lt;3")</f>
        <v>0</v>
      </c>
      <c r="CT175" s="109">
        <f>SUMIFS('Planificación 2026-1'!R:R,'Planificación 2026-1'!W:W,C175,'Planificación 2026-1'!H:H,"CA",'Planificación 2026-1'!I:I,"&lt;3")</f>
        <v>0</v>
      </c>
      <c r="CU175" s="109">
        <f>SUMIFS('Planificación 2026-1'!R:R,'Planificación 2026-1'!W:W,C175,'Planificación 2026-1'!H:H,"DE",'Planificación 2026-1'!I:I,"&lt;3")</f>
        <v>0</v>
      </c>
      <c r="CV175" s="109">
        <f>SUMIFS('Planificación 2026-1'!R:R,'Planificación 2026-1'!W:W,C175,'Planificación 2026-1'!H:H,"OB",'Planificación 2026-1'!I:I,"&lt;3")</f>
        <v>0</v>
      </c>
      <c r="CW175" s="109">
        <f>SUMIFS('Planificación 2026-1'!R:R,'Planificación 2026-1'!W:W,C175,'Planificación 2026-1'!H:H,"MH",'Planificación 2026-1'!I:I,"&lt;3")</f>
        <v>0</v>
      </c>
      <c r="CX175" s="109">
        <f>SUMIFS('Planificación 2026-1'!R:R,'Planificación 2026-1'!W:W,C175,'Planificación 2026-1'!H:H,"IC",'Planificación 2026-1'!I:I,"&lt;3")</f>
        <v>0</v>
      </c>
      <c r="CY175" s="109">
        <f>SUMIFS('Planificación 2026-1'!R:R,'Planificación 2026-1'!W:W,C175,'Planificación 2026-1'!H:H,"AR",'Planificación 2026-1'!I:I,"&lt;3")</f>
        <v>0</v>
      </c>
      <c r="CZ175" s="109">
        <f>SUMIFS('Planificación 2026-1'!R:R,'Planificación 2026-1'!W:W,C175,'Planificación 2026-1'!H:H,"T1",'Planificación 2026-1'!I:I,"&lt;3")</f>
        <v>0</v>
      </c>
      <c r="DA175" s="109">
        <f>SUMIFS('Planificación 2026-1'!R:R,'Planificación 2026-1'!W:W,C175,'Planificación 2026-1'!H:H,"T3",'Planificación 2026-1'!I:I,"&lt;3")</f>
        <v>0</v>
      </c>
      <c r="DB175" s="109">
        <f>SUMIFS('Planificación 2026-1'!R:R,'Planificación 2026-1'!W:W,C175,'Planificación 2026-1'!H:H,"T2",'Planificación 2026-1'!I:I,"&lt;3")</f>
        <v>0</v>
      </c>
      <c r="DC175" s="109">
        <f>SUMIFS('Planificación 2026-1'!R:R,'Planificación 2026-1'!W:W,C175,'Planificación 2026-1'!H:H,"AE",'Planificación 2026-1'!I:I,"&lt;3")</f>
        <v>0</v>
      </c>
      <c r="DD175" s="109">
        <f>SUMIFS('Planificación 2026-1'!R:R,'Planificación 2026-1'!W:W,C175,'Planificación 2026-1'!H:H,"T4",'Planificación 2026-1'!I:I,"&lt;3")</f>
        <v>0</v>
      </c>
      <c r="DE175" s="108" t="str">
        <f t="shared" si="27"/>
        <v/>
      </c>
      <c r="DF175" s="41">
        <f>IF(C175="","",SUMIFS('Planificación 2026-1'!R:R,'Planificación 2026-1'!W:W,C175,'Planificación 2026-1'!F:F,"PRINCIPAL",'Planificación 2026-1'!X:X,"VIRTUAL"))</f>
        <v>0</v>
      </c>
      <c r="DG175" s="41">
        <f>IF(C175="","",SUMIFS('Planificación 2026-1'!R:R,'Planificación 2026-1'!W:W,C175,'Planificación 2026-1'!F:F,"PRINCIPAL",'Planificación 2026-1'!X:X,"PRESENCIAL"))</f>
        <v>0</v>
      </c>
      <c r="DH175" s="41">
        <f>IF(C175="","",SUMIFS('Planificación 2026-1'!R:R,'Planificación 2026-1'!W:W,C175,'Planificación 2026-1'!F:F,"PRINCIPAL",'Planificación 2026-1'!X:X,"HIBRIDO PRESENCIAL"))</f>
        <v>0</v>
      </c>
      <c r="DI175" s="108" t="str">
        <f t="shared" si="28"/>
        <v/>
      </c>
      <c r="DJ175" s="108">
        <f>IF(C175="","",SUMIFS('Planificación 2026-1'!R:R,'Planificación 2026-1'!W:W,C175,'Planificación 2026-1'!F:F,"FILIAL",'Planificación 2026-1'!X:X,"VIRTUAL"))</f>
        <v>0</v>
      </c>
      <c r="DK175" s="110">
        <f>IF(C175="","",SUMIFS('Planificación 2026-1'!R:R,'Planificación 2026-1'!W:W,C175,'Planificación 2026-1'!F:F,"FILIAL",'Planificación 2026-1'!X:X,"PRESENCIAL"))</f>
        <v>0</v>
      </c>
      <c r="DL175" s="61">
        <f>IF(C175="","",SUMIFS('Planificación 2026-1'!R:R,'Planificación 2026-1'!W:W,C175,'Planificación 2026-1'!F:F,"FILIAL",'Planificación 2026-1'!X:X,"HIBRIDO PRESENCIAL"))</f>
        <v>0</v>
      </c>
      <c r="DM175" s="111" t="str">
        <f t="shared" si="29"/>
        <v/>
      </c>
      <c r="DN175" s="108">
        <f>IF(C175="","",SUMIFS('Planificación 2026-1'!R:R,'Planificación 2026-1'!W:W,C175,'Planificación 2026-1'!F:F,"SUNAMPE",'Planificación 2026-1'!X:X,"VIRTUAL"))</f>
        <v>0</v>
      </c>
      <c r="DO175" s="61">
        <f>IF(C175="","",SUMIFS('Planificación 2026-1'!R:R,'Planificación 2026-1'!W:W,C175,'Planificación 2026-1'!F:F,"SUNAMPE",'Planificación 2026-1'!X:X,"PRESENCIAL"))</f>
        <v>0</v>
      </c>
      <c r="DP175" s="111" t="str">
        <f t="shared" si="30"/>
        <v/>
      </c>
      <c r="DQ175" s="108">
        <f>IF(C175="","",SUMIFS('Planificación 2026-1'!R:R,'Planificación 2026-1'!W:W,C175,'Planificación 2026-1'!F:F,"HUAURA",'Planificación 2026-1'!X:X,"VIRTUAL"))</f>
        <v>0</v>
      </c>
      <c r="DR175" s="61">
        <f>IF(C175="","",SUMIFS('Planificación 2026-1'!R:R,'Planificación 2026-1'!W:W,C175,'Planificación 2026-1'!F:F,"HUAURA",'Planificación 2026-1'!X:X,"PRESENCIAL"))</f>
        <v>0</v>
      </c>
      <c r="DS175" s="76">
        <f>SUMIFS('Planificación 2026-1'!R:R,'Planificación 2026-1'!W:W,C175,'Planificación 2026-1'!F:F,"PRINCIPAL",'Planificación 2026-1'!X:X,"VIRTUAL",'Planificación 2026-1'!I:I,"&gt;2")</f>
        <v>0</v>
      </c>
      <c r="DT175" s="76">
        <f>SUMIFS('Planificación 2026-1'!R:R,'Planificación 2026-1'!W:W,C175,'Planificación 2026-1'!F:F,"PRINCIPAL",'Planificación 2026-1'!X:X,"&lt;&gt;VIRTUAL",'Planificación 2026-1'!I:I,"&gt;2")</f>
        <v>0</v>
      </c>
      <c r="DU175" s="76">
        <f>SUMIFS('Planificación 2026-1'!R:R,'Planificación 2026-1'!W:W,C175,'Planificación 2026-1'!F:F,"SUNAMPE",'Planificación 2026-1'!X:X,"VIRTUAL",'Planificación 2026-1'!I:I,"&gt;2")</f>
        <v>0</v>
      </c>
      <c r="DV175" s="76">
        <f>SUMIFS('Planificación 2026-1'!R:R,'Planificación 2026-1'!W:W,C175,'Planificación 2026-1'!F:F,"SUNAMPE",'Planificación 2026-1'!X:X,"&lt;&gt;VIRTUAL",'Planificación 2026-1'!I:I,"&gt;2")</f>
        <v>0</v>
      </c>
      <c r="DW175" s="76">
        <f>SUMIFS('Planificación 2026-1'!R:R,'Planificación 2026-1'!W:W,C175,'Planificación 2026-1'!F:F,"FILIAL",'Planificación 2026-1'!X:X,"VIRTUAL",'Planificación 2026-1'!I:I,"&gt;2")</f>
        <v>0</v>
      </c>
      <c r="DX175" s="76">
        <f>SUMIFS('Planificación 2026-1'!R:R,'Planificación 2026-1'!W:W,C175,'Planificación 2026-1'!F:F,"FILIAL",'Planificación 2026-1'!X:X,"&lt;&gt;VIRTUAL",'Planificación 2026-1'!I:I,"&gt;2")</f>
        <v>0</v>
      </c>
      <c r="DY175" s="76">
        <f>SUMIFS('Planificación 2026-1'!R:R,'Planificación 2026-1'!W:W,C175,'Planificación 2026-1'!F:F,"PORUMA",'Planificación 2026-1'!X:X,"VIRTUAL",'Planificación 2026-1'!I:I,"&gt;2")</f>
        <v>0</v>
      </c>
      <c r="DZ175" s="76">
        <f>SUMIFS('Planificación 2026-1'!R:R,'Planificación 2026-1'!W:W,C175,'Planificación 2026-1'!F:F,"PORUMA",'Planificación 2026-1'!X:X,"&lt;&gt;VIRTUAL",'Planificación 2026-1'!I:I,"&gt;2")</f>
        <v>0</v>
      </c>
      <c r="EA175" s="76">
        <f>SUMIFS('Planificación 2026-1'!R:R,'Planificación 2026-1'!W:W,C175,'Planificación 2026-1'!F:F,"HUAURA",'Planificación 2026-1'!X:X,"VIRTUAL",'Planificación 2026-1'!I:I,"&gt;2")</f>
        <v>0</v>
      </c>
      <c r="EB175" s="76">
        <f>SUMIFS('Planificación 2026-1'!R:R,'Planificación 2026-1'!W:W,C175,'Planificación 2026-1'!F:F,"HUAURA",'Planificación 2026-1'!X:X,"&lt;&gt;VIRTUAL",'Planificación 2026-1'!I:I,"&gt;2")</f>
        <v>0</v>
      </c>
      <c r="EC175" s="76">
        <f>SUMIFS('Planificación 2026-1'!R:R,'Planificación 2026-1'!W:W,C175,'Planificación 2026-1'!F:F,"PRINCIPAL",'Planificación 2026-1'!X:X,"VIRTUAL",'Planificación 2026-1'!I:I,"&lt;3")</f>
        <v>0</v>
      </c>
      <c r="ED175" s="76">
        <f>SUMIFS('Planificación 2026-1'!R:R,'Planificación 2026-1'!W:W,C175,'Planificación 2026-1'!F:F,"PRINCIPAL",'Planificación 2026-1'!X:X,"&lt;&gt;VIRTUAL",'Planificación 2026-1'!I:I,"&lt;3")</f>
        <v>0</v>
      </c>
      <c r="EE175" s="76">
        <f>SUMIFS('Planificación 2026-1'!R:R,'Planificación 2026-1'!W:W,C175,'Planificación 2026-1'!F:F,"SUNAMPE",'Planificación 2026-1'!X:X,"VIRTUAL",'Planificación 2026-1'!I:I,"&lt;3")</f>
        <v>0</v>
      </c>
      <c r="EF175" s="76">
        <f>SUMIFS('Planificación 2026-1'!R:R,'Planificación 2026-1'!W:W,C175,'Planificación 2026-1'!F:F,"SUNAMPE",'Planificación 2026-1'!X:X,"&lt;&gt;VIRTUAL",'Planificación 2026-1'!I:I,"&lt;3")</f>
        <v>0</v>
      </c>
      <c r="EG175" s="76">
        <f>SUMIFS('Planificación 2026-1'!R:R,'Planificación 2026-1'!W:W,C175,'Planificación 2026-1'!F:F,"FILIAL",'Planificación 2026-1'!X:X,"VIRTUAL",'Planificación 2026-1'!I:I,"&lt;3")</f>
        <v>0</v>
      </c>
      <c r="EH175" s="76">
        <f>SUMIFS('Planificación 2026-1'!R:R,'Planificación 2026-1'!W:W,C175,'Planificación 2026-1'!F:F,"FILIAL",'Planificación 2026-1'!X:X,"&lt;&gt;VIRTUAL",'Planificación 2026-1'!I:I,"&lt;3")</f>
        <v>0</v>
      </c>
      <c r="EI175" s="76">
        <f>SUMIFS('Planificación 2026-1'!R:R,'Planificación 2026-1'!W:W,C175,'Planificación 2026-1'!F:F,"PORUMA",'Planificación 2026-1'!X:X,"VIRTUAL",'Planificación 2026-1'!I:I,"&lt;3")</f>
        <v>0</v>
      </c>
      <c r="EJ175" s="76">
        <f>SUMIFS('Planificación 2026-1'!R:R,'Planificación 2026-1'!W:W,C175,'Planificación 2026-1'!F:F,"PORUMA",'Planificación 2026-1'!X:X,"&lt;&gt;VIRTUAL",'Planificación 2026-1'!I:I,"&lt;3")</f>
        <v>0</v>
      </c>
      <c r="EK175" s="76">
        <f>SUMIFS('Planificación 2026-1'!R:R,'Planificación 2026-1'!W:W,C175,'Planificación 2026-1'!F:F,"HUAURA",'Planificación 2026-1'!X:X,"VIRTUAL",'Planificación 2026-1'!I:I,"&lt;3")</f>
        <v>0</v>
      </c>
      <c r="EL175" s="76">
        <f>SUMIFS('Planificación 2026-1'!R:R,'Planificación 2026-1'!W:W,C175,'Planificación 2026-1'!F:F,"HUAURA",'Planificación 2026-1'!X:X,"&lt;&gt;VIRTUAL",'Planificación 2026-1'!I:I,"&lt;3")</f>
        <v>0</v>
      </c>
      <c r="EM175" s="76"/>
      <c r="EN175" s="76">
        <f t="shared" si="23"/>
        <v>0</v>
      </c>
      <c r="EO175" s="76">
        <f t="shared" si="24"/>
        <v>0</v>
      </c>
      <c r="EP175" s="76" t="b">
        <f t="shared" si="25"/>
        <v>1</v>
      </c>
      <c r="EQ175" s="76" t="str">
        <f t="shared" si="26"/>
        <v/>
      </c>
      <c r="ER175" s="76" t="str">
        <f t="shared" si="31"/>
        <v>PRESENCIAL</v>
      </c>
    </row>
    <row r="176" spans="1:148" hidden="1">
      <c r="A176" s="83"/>
      <c r="B176" s="119">
        <v>173</v>
      </c>
      <c r="C176" s="115" t="s">
        <v>349</v>
      </c>
      <c r="D176" s="112">
        <f>SUMIF('Planificación 2026-1'!W:W,C176,'Planificación 2026-1'!R:R)</f>
        <v>29</v>
      </c>
      <c r="E176" s="114" t="s">
        <v>173</v>
      </c>
      <c r="F176" s="115" t="s">
        <v>171</v>
      </c>
      <c r="G176" s="115" t="s">
        <v>153</v>
      </c>
      <c r="H176" s="115" t="s">
        <v>147</v>
      </c>
      <c r="I176" s="107" t="str">
        <f>IF(SUM(COUNTIFS('Planificación 2026-1'!F:F,"PRINCIPAL",'Planificación 2026-1'!W:W,C176,'Planificación 2026-1'!H:H,"AF"))&gt;0,"P01"," ")</f>
        <v xml:space="preserve"> </v>
      </c>
      <c r="J176" s="108" t="str">
        <f>IF(SUM(COUNTIFS('Planificación 2026-1'!F:F,"PRINCIPAL",'Planificación 2026-1'!W:W,C176,'Planificación 2026-1'!H:H,"EN"))&gt;0,"P02"," ")</f>
        <v xml:space="preserve"> </v>
      </c>
      <c r="K176" s="108" t="str">
        <f>IF(SUM(COUNTIFS('Planificación 2026-1'!F:F,"PRINCIPAL",'Planificación 2026-1'!W:W,C176,'Planificación 2026-1'!H:H,"IS"))&gt;0,"P03"," ")</f>
        <v>P03</v>
      </c>
      <c r="L176" s="108" t="str">
        <f>IF(SUM(COUNTIFS('Planificación 2026-1'!F:F,"PRINCIPAL",'Planificación 2026-1'!W:W,C176,'Planificación 2026-1'!H:H,"PS"))&gt;0,"P04"," ")</f>
        <v xml:space="preserve"> </v>
      </c>
      <c r="M176" s="108"/>
      <c r="N176" s="108" t="str">
        <f>IF(SUM(COUNTIFS('Planificación 2026-1'!F:F,"PRINCIPAL",'Planificación 2026-1'!W:W,C176,'Planificación 2026-1'!H:H,"IN"))&gt;0,"P06"," ")</f>
        <v>P06</v>
      </c>
      <c r="O176" s="108" t="str">
        <f>IF(SUM(COUNTIFS('Planificación 2026-1'!F:F,"PRINCIPAL",'Planificación 2026-1'!W:W,C176,'Planificación 2026-1'!H:H,"CA"))&gt;0,"P07"," ")</f>
        <v xml:space="preserve"> </v>
      </c>
      <c r="P176" s="108" t="str">
        <f>IF(SUM(COUNTIFS('Planificación 2026-1'!F:F,"PRINCIPAL",'Planificación 2026-1'!W:W,C176,'Planificación 2026-1'!H:H,"DE"))&gt;0,"P08"," ")</f>
        <v xml:space="preserve"> </v>
      </c>
      <c r="Q176" s="108" t="str">
        <f>IF(SUM(COUNTIFS('Planificación 2026-1'!F:F,"PRINCIPAL",'Planificación 2026-1'!W:W,C176,'Planificación 2026-1'!H:H,"OB"))&gt;0,"P09"," ")</f>
        <v xml:space="preserve"> </v>
      </c>
      <c r="R176" s="108" t="str">
        <f>IF(SUM(COUNTIFS('Planificación 2026-1'!F:F,"PRINCIPAL",'Planificación 2026-1'!W:W,C176,'Planificación 2026-1'!H:H,"MH"))&gt;0,"P31"," ")</f>
        <v xml:space="preserve"> </v>
      </c>
      <c r="S176" s="108" t="str">
        <f>IF(SUM(COUNTIFS('Planificación 2026-1'!F:F,"PRINCIPAL",'Planificación 2026-1'!W:W,C176,'Planificación 2026-1'!H:H,"IC"))&gt;0,"P32"," ")</f>
        <v>P32</v>
      </c>
      <c r="T176" s="108" t="str">
        <f>IF(SUM(COUNTIFS('Planificación 2026-1'!F:F,"PRINCIPAL",'Planificación 2026-1'!W:W,C176,'Planificación 2026-1'!H:H,"AR"))&gt;0,"P34"," ")</f>
        <v>P34</v>
      </c>
      <c r="U176" s="108" t="str">
        <f>IF(SUM(COUNTIFS('Planificación 2026-1'!F:F,"PRINCIPAL",'Planificación 2026-1'!W:W,C176,'Planificación 2026-1'!H:H,"T1"))&gt;0,"P35"," ")</f>
        <v xml:space="preserve"> </v>
      </c>
      <c r="V176" s="108" t="str">
        <f>IF(SUM(COUNTIFS('Planificación 2026-1'!F:F,"PRINCIPAL",'Planificación 2026-1'!W:W,C176,'Planificación 2026-1'!H:H,"T3"))&gt;0,"P36"," ")</f>
        <v xml:space="preserve"> </v>
      </c>
      <c r="W176" s="108" t="str">
        <f>IF(SUM(COUNTIFS('Planificación 2026-1'!F:F,"PRINCIPAL",'Planificación 2026-1'!W:W,C176,'Planificación 2026-1'!H:H,"T2"))&gt;0,"P37"," ")</f>
        <v xml:space="preserve"> </v>
      </c>
      <c r="X176" s="108" t="str">
        <f>IF(SUM(COUNTIFS('Planificación 2026-1'!F:F,"PRINCIPAL",'Planificación 2026-1'!W:W,C176,'Planificación 2026-1'!H:H,"AE"))&gt;0,"P38"," ")</f>
        <v xml:space="preserve"> </v>
      </c>
      <c r="Y176" s="108" t="str">
        <f>IF(SUM(COUNTIFS('Planificación 2026-1'!F:F,"PRINCIPAL",'Planificación 2026-1'!W:W,C176,'Planificación 2026-1'!H:H,"T4"))&gt;0,"P55"," ")</f>
        <v xml:space="preserve"> </v>
      </c>
      <c r="Z176" s="108" t="str">
        <f>IF(SUM(COUNTIFS('Planificación 2026-1'!F:F,"FILIAL",'Planificación 2026-1'!W:W,C176,'Planificación 2026-1'!H:H,"AF"))&gt;0," P01"," ")</f>
        <v xml:space="preserve"> </v>
      </c>
      <c r="AA176" s="108" t="str">
        <f>IF(SUM(COUNTIFS('Planificación 2026-1'!F:F,"FILIAL",'Planificación 2026-1'!W:W,C176,'Planificación 2026-1'!H:H,"EN"))&gt;0,"P02"," ")</f>
        <v xml:space="preserve"> </v>
      </c>
      <c r="AB176" s="108" t="str">
        <f>IF(SUM(COUNTIFS('Planificación 2026-1'!F:F,"FILIAL",'Planificación 2026-1'!W:W,C176,'Planificación 2026-1'!H:H,"IS"))&gt;0,"P03"," ")</f>
        <v xml:space="preserve"> </v>
      </c>
      <c r="AC176" s="108" t="str">
        <f>IF(SUM(COUNTIFS('Planificación 2026-1'!F:F,"FILIAL",'Planificación 2026-1'!W:W,C176,'Planificación 2026-1'!H:H,"PS"))&gt;0,"P04"," ")</f>
        <v xml:space="preserve"> </v>
      </c>
      <c r="AD176" s="108"/>
      <c r="AE176" s="108" t="str">
        <f>IF(SUM(COUNTIFS('Planificación 2026-1'!F:F,"FILIAL",'Planificación 2026-1'!W:W,C176,'Planificación 2026-1'!H:H,"IN"))&gt;0,"P06"," ")</f>
        <v xml:space="preserve"> </v>
      </c>
      <c r="AF176" s="108" t="str">
        <f>IF(SUM(COUNTIFS('Planificación 2026-1'!F:F,"FILIAL",'Planificación 2026-1'!W:W,C176,'Planificación 2026-1'!H:H,"CA"))&gt;0,"P07"," ")</f>
        <v xml:space="preserve"> </v>
      </c>
      <c r="AG176" s="108" t="str">
        <f>IF(SUM(COUNTIFS('Planificación 2026-1'!F:F,"FILIAL",'Planificación 2026-1'!W:W,C176,'Planificación 2026-1'!H:H,"DE"))&gt;0,"P08"," ")</f>
        <v xml:space="preserve"> </v>
      </c>
      <c r="AH176" s="108" t="str">
        <f>IF(SUM(COUNTIFS('Planificación 2026-1'!F:F,"FILIAL",'Planificación 2026-1'!W:W,C176,'Planificación 2026-1'!H:H,"OB"))&gt;0,"P09"," ")</f>
        <v xml:space="preserve"> </v>
      </c>
      <c r="AI176" s="108" t="str">
        <f>IF(SUM(COUNTIFS('Planificación 2026-1'!F:F,"FILIAL",'Planificación 2026-1'!W:W,C176,'Planificación 2026-1'!H:H,"MH"))&gt;0,"P31"," ")</f>
        <v xml:space="preserve"> </v>
      </c>
      <c r="AJ176" s="108" t="str">
        <f>IF(SUM(COUNTIFS('Planificación 2026-1'!F:F,"FILIAL",'Planificación 2026-1'!W:W,C176,'Planificación 2026-1'!H:H,"IC"))&gt;0,"P32"," ")</f>
        <v xml:space="preserve"> </v>
      </c>
      <c r="AK176" s="108" t="str">
        <f>IF(SUM(COUNTIFS('Planificación 2026-1'!F:F,"FILIAL",'Planificación 2026-1'!W:W,C176,'Planificación 2026-1'!H:H,"AR"))&gt;0,"P34"," ")</f>
        <v xml:space="preserve"> </v>
      </c>
      <c r="AL176" s="108" t="str">
        <f>IF(SUM(COUNTIFS('Planificación 2026-1'!F:F,"FILIAL",'Planificación 2026-1'!W:W,C176,'Planificación 2026-1'!H:H,"T1"))&gt;0,"P35"," ")</f>
        <v xml:space="preserve"> </v>
      </c>
      <c r="AM176" s="108" t="str">
        <f>IF(SUM(COUNTIFS('Planificación 2026-1'!F:F,"FILIAL",'Planificación 2026-1'!W:W,C176,'Planificación 2026-1'!H:H,"T3"))&gt;0,"P36"," ")</f>
        <v xml:space="preserve"> </v>
      </c>
      <c r="AN176" s="108" t="str">
        <f>IF(SUM(COUNTIFS('Planificación 2026-1'!F:F,"FILIAL",'Planificación 2026-1'!W:W,C176,'Planificación 2026-1'!H:H,"T2"))&gt;0,"P37"," ")</f>
        <v xml:space="preserve"> </v>
      </c>
      <c r="AO176" s="108" t="str">
        <f>IF(SUM(COUNTIFS('Planificación 2026-1'!F:F,"FILIAL",'Planificación 2026-1'!W:W,C176,'Planificación 2026-1'!H:H,"AE"))&gt;0,"P38"," ")</f>
        <v xml:space="preserve"> </v>
      </c>
      <c r="AP176" s="108" t="str">
        <f>IF(SUM(COUNTIFS('Planificación 2026-1'!F:F,"FILIAL",'Planificación 2026-1'!W:W,C176,'Planificación 2026-1'!H:H,"T4"))&gt;0,"P55"," ")</f>
        <v xml:space="preserve"> </v>
      </c>
      <c r="AQ176" s="108" t="str">
        <f>IF(SUM(COUNTIFS('Planificación 2026-1'!F:F,"SUNAMPE",'Planificación 2026-1'!W:W,C176,'Planificación 2026-1'!H:H,"AF"))&gt;0," P01"," ")</f>
        <v xml:space="preserve"> </v>
      </c>
      <c r="AR176" s="108" t="str">
        <f>IF(SUM(COUNTIFS('Planificación 2026-1'!F:F,"SUNAMPE",'Planificación 2026-1'!W:W,C176,'Planificación 2026-1'!H:H,"EN"))&gt;0,"P02"," ")</f>
        <v xml:space="preserve"> </v>
      </c>
      <c r="AS176" s="108" t="str">
        <f>IF(SUM(COUNTIFS('Planificación 2026-1'!F:F,"SUNAMPE",'Planificación 2026-1'!W:W,C176,'Planificación 2026-1'!H:H,"IS"))&gt;0,"P03"," ")</f>
        <v xml:space="preserve"> </v>
      </c>
      <c r="AT176" s="108" t="str">
        <f>IF(SUM(COUNTIFS('Planificación 2026-1'!F:F,"SUNAMPE",'Planificación 2026-1'!W:W,C176,'Planificación 2026-1'!H:H,"PS"))&gt;0,"P04"," ")</f>
        <v xml:space="preserve"> </v>
      </c>
      <c r="AU176" s="108"/>
      <c r="AV176" s="108" t="str">
        <f>IF(SUM(COUNTIFS('Planificación 2026-1'!F:F,"SUNAMPE",'Planificación 2026-1'!W:W,C176,'Planificación 2026-1'!H:H,"IN"))&gt;0,"P06"," ")</f>
        <v xml:space="preserve"> </v>
      </c>
      <c r="AW176" s="108" t="str">
        <f>IF(SUM(COUNTIFS('Planificación 2026-1'!F:F,"SUNAMPE",'Planificación 2026-1'!W:W,C176,'Planificación 2026-1'!H:H,"CA"))&gt;0,"P07"," ")</f>
        <v xml:space="preserve"> </v>
      </c>
      <c r="AX176" s="108" t="str">
        <f>IF(SUM(COUNTIFS('Planificación 2026-1'!F:F,"SUNAMPE",'Planificación 2026-1'!W:W,C176,'Planificación 2026-1'!H:H,"DE"))&gt;0,"P08"," ")</f>
        <v xml:space="preserve"> </v>
      </c>
      <c r="AY176" s="108" t="str">
        <f>IF(SUM(COUNTIFS('Planificación 2026-1'!F:F,"SUNAMPE",'Planificación 2026-1'!W:W,C176,'Planificación 2026-1'!H:H,"OB"))&gt;0,"P09"," ")</f>
        <v xml:space="preserve"> </v>
      </c>
      <c r="AZ176" s="108" t="str">
        <f>IF(SUM(COUNTIFS('Planificación 2026-1'!F:F,"SUNAMPE",'Planificación 2026-1'!W:W,C176,'Planificación 2026-1'!H:H,"MH"))&gt;0,"P31"," ")</f>
        <v xml:space="preserve"> </v>
      </c>
      <c r="BA176" s="108" t="str">
        <f>IF(SUM(COUNTIFS('Planificación 2026-1'!F:F,"SUNAMPE",'Planificación 2026-1'!W:W,C176,'Planificación 2026-1'!H:H,"IC"))&gt;0,"P32"," ")</f>
        <v xml:space="preserve"> </v>
      </c>
      <c r="BB176" s="108" t="str">
        <f>IF(SUM(COUNTIFS('Planificación 2026-1'!F:F,"SUNAMPE",'Planificación 2026-1'!W:W,C176,'Planificación 2026-1'!H:H,"AR"))&gt;0,"P34"," ")</f>
        <v xml:space="preserve"> </v>
      </c>
      <c r="BC176" s="108" t="str">
        <f>IF(SUM(COUNTIFS('Planificación 2026-1'!F:F,"SUNAMPE",'Planificación 2026-1'!W:W,C176,'Planificación 2026-1'!H:H,"T1"))&gt;0,"P35"," ")</f>
        <v xml:space="preserve"> </v>
      </c>
      <c r="BD176" s="108" t="str">
        <f>IF(SUM(COUNTIFS('Planificación 2026-1'!F:F,"SUNAMPE",'Planificación 2026-1'!W:W,C176,'Planificación 2026-1'!H:H,"T3"))&gt;0,"P36"," ")</f>
        <v xml:space="preserve"> </v>
      </c>
      <c r="BE176" s="108" t="str">
        <f>IF(SUM(COUNTIFS('Planificación 2026-1'!F:F,"SUNAMPE",'Planificación 2026-1'!W:W,C176,'Planificación 2026-1'!H:H,"T2"))&gt;0,"P37"," ")</f>
        <v xml:space="preserve"> </v>
      </c>
      <c r="BF176" s="108" t="str">
        <f>IF(SUM(COUNTIFS('Planificación 2026-1'!F:F,"SUNAMPE",'Planificación 2026-1'!W:W,C176,'Planificación 2026-1'!H:H,"AE"))&gt;0,"P38"," ")</f>
        <v xml:space="preserve"> </v>
      </c>
      <c r="BG176" s="108" t="str">
        <f>IF(SUM(COUNTIFS('Planificación 2026-1'!F:F,"SUNAMPE",'Planificación 2026-1'!W:W,C176,'Planificación 2026-1'!H:H,"T4"))&gt;0,"P55"," ")</f>
        <v xml:space="preserve"> </v>
      </c>
      <c r="BH176" s="108" t="str">
        <f>IF(SUM(COUNTIFS('Planificación 2026-1'!F:F,"HUAURA",'Planificación 2026-1'!W:W,C176,'Planificación 2026-1'!H:H,"AF"))&gt;0," P01"," ")</f>
        <v xml:space="preserve"> </v>
      </c>
      <c r="BI176" s="108" t="str">
        <f>IF(SUM(COUNTIFS('Planificación 2026-1'!F:F,"HUAURA",'Planificación 2026-1'!W:W,C176,'Planificación 2026-1'!H:H,"EN"))&gt;0,"P02"," ")</f>
        <v xml:space="preserve"> </v>
      </c>
      <c r="BJ176" s="108" t="str">
        <f>IF(SUM(COUNTIFS('Planificación 2026-1'!F:F,"HUAURA",'Planificación 2026-1'!W:W,C176,'Planificación 2026-1'!H:H,"IS"))&gt;0,"P03"," ")</f>
        <v xml:space="preserve"> </v>
      </c>
      <c r="BK176" s="108" t="str">
        <f>IF(SUM(COUNTIFS('Planificación 2026-1'!F:F,"HUAURA",'Planificación 2026-1'!W:W,C176,'Planificación 2026-1'!H:H,"PS"))&gt;0,"P04"," ")</f>
        <v xml:space="preserve"> </v>
      </c>
      <c r="BL176" s="108"/>
      <c r="BM176" s="108" t="str">
        <f>IF(SUM(COUNTIFS('Planificación 2026-1'!F:F,"HUAURA",'Planificación 2026-1'!W:W,C176,'Planificación 2026-1'!H:H,"IN"))&gt;0,"P06"," ")</f>
        <v xml:space="preserve"> </v>
      </c>
      <c r="BN176" s="108" t="str">
        <f>IF(SUM(COUNTIFS('Planificación 2026-1'!F:F,"HUAURA",'Planificación 2026-1'!W:W,C176,'Planificación 2026-1'!H:H,"CA"))&gt;0,"P07"," ")</f>
        <v xml:space="preserve"> </v>
      </c>
      <c r="BO176" s="108" t="str">
        <f>IF(SUM(COUNTIFS('Planificación 2026-1'!F:F,"HUAURA",'Planificación 2026-1'!W:W,C176,'Planificación 2026-1'!H:H,"DE"))&gt;0,"P08"," ")</f>
        <v xml:space="preserve"> </v>
      </c>
      <c r="BP176" s="108" t="str">
        <f>IF(SUM(COUNTIFS('Planificación 2026-1'!F:F,"HUAURA",'Planificación 2026-1'!W:W,C176,'Planificación 2026-1'!H:H,"OB"))&gt;0,"P09"," ")</f>
        <v xml:space="preserve"> </v>
      </c>
      <c r="BQ176" s="108" t="str">
        <f>IF(SUM(COUNTIFS('Planificación 2026-1'!F:F,"HUAURA",'Planificación 2026-1'!W:W,C176,'Planificación 2026-1'!H:H,"MH"))&gt;0,"P31"," ")</f>
        <v xml:space="preserve"> </v>
      </c>
      <c r="BR176" s="108" t="str">
        <f>IF(SUM(COUNTIFS('Planificación 2026-1'!F:F,"HUAURA",'Planificación 2026-1'!W:W,C176,'Planificación 2026-1'!H:H,"IC"))&gt;0,"P32"," ")</f>
        <v xml:space="preserve"> </v>
      </c>
      <c r="BS176" s="108" t="str">
        <f>IF(SUM(COUNTIFS('Planificación 2026-1'!F:F,"HUAURA",'Planificación 2026-1'!W:W,C176,'Planificación 2026-1'!H:H,"AR"))&gt;0,"P34"," ")</f>
        <v xml:space="preserve"> </v>
      </c>
      <c r="BT176" s="108" t="str">
        <f>IF(SUM(COUNTIFS('Planificación 2026-1'!F:F,"HUAURA",'Planificación 2026-1'!W:W,C176,'Planificación 2026-1'!H:H,"T1"))&gt;0,"P35"," ")</f>
        <v xml:space="preserve"> </v>
      </c>
      <c r="BU176" s="108" t="str">
        <f>IF(SUM(COUNTIFS('Planificación 2026-1'!F:F,"HUAURA",'Planificación 2026-1'!W:W,C176,'Planificación 2026-1'!H:H,"T3"))&gt;0,"P36"," ")</f>
        <v xml:space="preserve"> </v>
      </c>
      <c r="BV176" s="108" t="str">
        <f>IF(SUM(COUNTIFS('Planificación 2026-1'!F:F,"HUAURA",'Planificación 2026-1'!W:W,C176,'Planificación 2026-1'!H:H,"T2"))&gt;0,"P37"," ")</f>
        <v xml:space="preserve"> </v>
      </c>
      <c r="BW176" s="108" t="str">
        <f>IF(SUM(COUNTIFS('Planificación 2026-1'!F:F,"HUAURA",'Planificación 2026-1'!W:W,C176,'Planificación 2026-1'!H:H,"AE"))&gt;0,"P38"," ")</f>
        <v xml:space="preserve"> </v>
      </c>
      <c r="BX176" s="108" t="str">
        <f>IF(SUM(COUNTIFS('Planificación 2026-1'!F:F,"HUAURA",'Planificación 2026-1'!W:W,C176,'Planificación 2026-1'!H:H,"T4"))&gt;0,"P55"," ")</f>
        <v xml:space="preserve"> </v>
      </c>
      <c r="BY176" s="109">
        <f>SUMIFS('Planificación 2026-1'!R:R,'Planificación 2026-1'!W:W,C176,'Planificación 2026-1'!H:H,"AF",'Planificación 2026-1'!I:I,"&gt;2")</f>
        <v>0</v>
      </c>
      <c r="BZ176" s="109">
        <f>SUMIFS('Planificación 2026-1'!R:R,'Planificación 2026-1'!W:W,C176,'Planificación 2026-1'!H:H,"EN",'Planificación 2026-1'!I:I,"&gt;2")</f>
        <v>0</v>
      </c>
      <c r="CA176" s="109">
        <f>SUMIFS('Planificación 2026-1'!R:R,'Planificación 2026-1'!W:W,C176,'Planificación 2026-1'!H:H,"IS",'Planificación 2026-1'!I:I,"&gt;2")</f>
        <v>6</v>
      </c>
      <c r="CB176" s="109">
        <f>SUMIFS('Planificación 2026-1'!R:R,'Planificación 2026-1'!W:W,C176,'Planificación 2026-1'!H:H,"PS",'Planificación 2026-1'!I:I,"&gt;2")</f>
        <v>0</v>
      </c>
      <c r="CC176" s="109">
        <f>SUMIFS('Planificación 2026-1'!R:R,'Planificación 2026-1'!W:W,C176,'Planificación 2026-1'!H:H,"IN",'Planificación 2026-1'!I:I,"&gt;2")</f>
        <v>0</v>
      </c>
      <c r="CD176" s="109">
        <f>SUMIFS('Planificación 2026-1'!R:R,'Planificación 2026-1'!W:W,C176,'Planificación 2026-1'!H:H,"CA",'Planificación 2026-1'!I:I,"&gt;2")</f>
        <v>0</v>
      </c>
      <c r="CE176" s="109">
        <f>SUMIFS('Planificación 2026-1'!R:R,'Planificación 2026-1'!W:W,C176,'Planificación 2026-1'!H:H,"DE",'Planificación 2026-1'!I:I,"&gt;2")</f>
        <v>0</v>
      </c>
      <c r="CF176" s="109">
        <f>SUMIFS('Planificación 2026-1'!R:R,'Planificación 2026-1'!W:W,C176,'Planificación 2026-1'!H:H,"OB",'Planificación 2026-1'!I:I,"&gt;2")</f>
        <v>0</v>
      </c>
      <c r="CG176" s="109">
        <f>SUMIFS('Planificación 2026-1'!R:R,'Planificación 2026-1'!W:W,C176,'Planificación 2026-1'!H:H,"MH",'Planificación 2026-1'!I:I,"&gt;2")</f>
        <v>0</v>
      </c>
      <c r="CH176" s="109">
        <f>SUMIFS('Planificación 2026-1'!R:R,'Planificación 2026-1'!W:W,C176,'Planificación 2026-1'!H:H,"IC",'Planificación 2026-1'!I:I,"&gt;2")</f>
        <v>0</v>
      </c>
      <c r="CI176" s="109">
        <f>SUMIFS('Planificación 2026-1'!R:R,'Planificación 2026-1'!W:W,C176,'Planificación 2026-1'!H:H,"AR",'Planificación 2026-1'!I:I,"&gt;2")</f>
        <v>0</v>
      </c>
      <c r="CJ176" s="109">
        <f>SUMIFS('Planificación 2026-1'!R:R,'Planificación 2026-1'!W:W,C176,'Planificación 2026-1'!H:H,"T1",'Planificación 2026-1'!I:I,"&gt;2")</f>
        <v>0</v>
      </c>
      <c r="CK176" s="109">
        <f>SUMIFS('Planificación 2026-1'!R:R,'Planificación 2026-1'!W:W,C176,'Planificación 2026-1'!H:H,"T3",'Planificación 2026-1'!I:I,"&gt;2")</f>
        <v>0</v>
      </c>
      <c r="CL176" s="109">
        <f>SUMIFS('Planificación 2026-1'!R:R,'Planificación 2026-1'!W:W,C176,'Planificación 2026-1'!H:H,"T2",'Planificación 2026-1'!I:I,"&gt;2")</f>
        <v>0</v>
      </c>
      <c r="CM176" s="109">
        <f>SUMIFS('Planificación 2026-1'!R:R,'Planificación 2026-1'!W:W,C176,'Planificación 2026-1'!H:H,"AE",'Planificación 2026-1'!I:I,"&gt;2")</f>
        <v>0</v>
      </c>
      <c r="CN176" s="109">
        <f>SUMIFS('Planificación 2026-1'!R:R,'Planificación 2026-1'!W:W,C176,'Planificación 2026-1'!H:H,"T4",'Planificación 2026-1'!I:I,"&gt;2")</f>
        <v>0</v>
      </c>
      <c r="CO176" s="109">
        <f>SUMIFS('Planificación 2026-1'!R:R,'Planificación 2026-1'!W:W,C176,'Planificación 2026-1'!H:H,"AF",'Planificación 2026-1'!I:I,"&lt;3")</f>
        <v>0</v>
      </c>
      <c r="CP176" s="109">
        <f>SUMIFS('Planificación 2026-1'!R:R,'Planificación 2026-1'!W:W,C176,'Planificación 2026-1'!H:H,"EN",'Planificación 2026-1'!I:I,"&lt;3")</f>
        <v>0</v>
      </c>
      <c r="CQ176" s="109">
        <f>SUMIFS('Planificación 2026-1'!R:R,'Planificación 2026-1'!W:W,C176,'Planificación 2026-1'!H:H,"IS",'Planificación 2026-1'!I:I,"&lt;3")</f>
        <v>4</v>
      </c>
      <c r="CR176" s="109">
        <f>SUMIFS('Planificación 2026-1'!R:R,'Planificación 2026-1'!W:W,C176,'Planificación 2026-1'!H:H,"PS",'Planificación 2026-1'!I:I,"&lt;3")</f>
        <v>0</v>
      </c>
      <c r="CS176" s="109">
        <f>SUMIFS('Planificación 2026-1'!R:R,'Planificación 2026-1'!W:W,C176,'Planificación 2026-1'!H:H,"IN",'Planificación 2026-1'!I:I,"&lt;3")</f>
        <v>9</v>
      </c>
      <c r="CT176" s="109">
        <f>SUMIFS('Planificación 2026-1'!R:R,'Planificación 2026-1'!W:W,C176,'Planificación 2026-1'!H:H,"CA",'Planificación 2026-1'!I:I,"&lt;3")</f>
        <v>0</v>
      </c>
      <c r="CU176" s="109">
        <f>SUMIFS('Planificación 2026-1'!R:R,'Planificación 2026-1'!W:W,C176,'Planificación 2026-1'!H:H,"DE",'Planificación 2026-1'!I:I,"&lt;3")</f>
        <v>0</v>
      </c>
      <c r="CV176" s="109">
        <f>SUMIFS('Planificación 2026-1'!R:R,'Planificación 2026-1'!W:W,C176,'Planificación 2026-1'!H:H,"OB",'Planificación 2026-1'!I:I,"&lt;3")</f>
        <v>0</v>
      </c>
      <c r="CW176" s="109">
        <f>SUMIFS('Planificación 2026-1'!R:R,'Planificación 2026-1'!W:W,C176,'Planificación 2026-1'!H:H,"MH",'Planificación 2026-1'!I:I,"&lt;3")</f>
        <v>0</v>
      </c>
      <c r="CX176" s="109">
        <f>SUMIFS('Planificación 2026-1'!R:R,'Planificación 2026-1'!W:W,C176,'Planificación 2026-1'!H:H,"IC",'Planificación 2026-1'!I:I,"&lt;3")</f>
        <v>4</v>
      </c>
      <c r="CY176" s="109">
        <f>SUMIFS('Planificación 2026-1'!R:R,'Planificación 2026-1'!W:W,C176,'Planificación 2026-1'!H:H,"AR",'Planificación 2026-1'!I:I,"&lt;3")</f>
        <v>6</v>
      </c>
      <c r="CZ176" s="109">
        <f>SUMIFS('Planificación 2026-1'!R:R,'Planificación 2026-1'!W:W,C176,'Planificación 2026-1'!H:H,"T1",'Planificación 2026-1'!I:I,"&lt;3")</f>
        <v>0</v>
      </c>
      <c r="DA176" s="109">
        <f>SUMIFS('Planificación 2026-1'!R:R,'Planificación 2026-1'!W:W,C176,'Planificación 2026-1'!H:H,"T3",'Planificación 2026-1'!I:I,"&lt;3")</f>
        <v>0</v>
      </c>
      <c r="DB176" s="109">
        <f>SUMIFS('Planificación 2026-1'!R:R,'Planificación 2026-1'!W:W,C176,'Planificación 2026-1'!H:H,"T2",'Planificación 2026-1'!I:I,"&lt;3")</f>
        <v>0</v>
      </c>
      <c r="DC176" s="109">
        <f>SUMIFS('Planificación 2026-1'!R:R,'Planificación 2026-1'!W:W,C176,'Planificación 2026-1'!H:H,"AE",'Planificación 2026-1'!I:I,"&lt;3")</f>
        <v>0</v>
      </c>
      <c r="DD176" s="109">
        <f>SUMIFS('Planificación 2026-1'!R:R,'Planificación 2026-1'!W:W,C176,'Planificación 2026-1'!H:H,"T4",'Planificación 2026-1'!I:I,"&lt;3")</f>
        <v>0</v>
      </c>
      <c r="DE176" s="108" t="str">
        <f t="shared" si="27"/>
        <v>P03 P06 P32P34</v>
      </c>
      <c r="DF176" s="41">
        <f>IF(C176="","",SUMIFS('Planificación 2026-1'!R:R,'Planificación 2026-1'!W:W,C176,'Planificación 2026-1'!F:F,"PRINCIPAL",'Planificación 2026-1'!X:X,"VIRTUAL"))</f>
        <v>6</v>
      </c>
      <c r="DG176" s="41">
        <f>IF(C176="","",SUMIFS('Planificación 2026-1'!R:R,'Planificación 2026-1'!W:W,C176,'Planificación 2026-1'!F:F,"PRINCIPAL",'Planificación 2026-1'!X:X,"PRESENCIAL"))</f>
        <v>19</v>
      </c>
      <c r="DH176" s="41">
        <f>IF(C176="","",SUMIFS('Planificación 2026-1'!R:R,'Planificación 2026-1'!W:W,C176,'Planificación 2026-1'!F:F,"PRINCIPAL",'Planificación 2026-1'!X:X,"HIBRIDO PRESENCIAL"))</f>
        <v>0</v>
      </c>
      <c r="DI176" s="108" t="str">
        <f t="shared" si="28"/>
        <v/>
      </c>
      <c r="DJ176" s="108">
        <f>IF(C176="","",SUMIFS('Planificación 2026-1'!R:R,'Planificación 2026-1'!W:W,C176,'Planificación 2026-1'!F:F,"FILIAL",'Planificación 2026-1'!X:X,"VIRTUAL"))</f>
        <v>0</v>
      </c>
      <c r="DK176" s="110">
        <f>IF(C176="","",SUMIFS('Planificación 2026-1'!R:R,'Planificación 2026-1'!W:W,C176,'Planificación 2026-1'!F:F,"FILIAL",'Planificación 2026-1'!X:X,"PRESENCIAL"))</f>
        <v>0</v>
      </c>
      <c r="DL176" s="61">
        <f>IF(C176="","",SUMIFS('Planificación 2026-1'!R:R,'Planificación 2026-1'!W:W,C176,'Planificación 2026-1'!F:F,"FILIAL",'Planificación 2026-1'!X:X,"HIBRIDO PRESENCIAL"))</f>
        <v>0</v>
      </c>
      <c r="DM176" s="111" t="str">
        <f t="shared" si="29"/>
        <v/>
      </c>
      <c r="DN176" s="108">
        <f>IF(C176="","",SUMIFS('Planificación 2026-1'!R:R,'Planificación 2026-1'!W:W,C176,'Planificación 2026-1'!F:F,"SUNAMPE",'Planificación 2026-1'!X:X,"VIRTUAL"))</f>
        <v>0</v>
      </c>
      <c r="DO176" s="61">
        <f>IF(C176="","",SUMIFS('Planificación 2026-1'!R:R,'Planificación 2026-1'!W:W,C176,'Planificación 2026-1'!F:F,"SUNAMPE",'Planificación 2026-1'!X:X,"PRESENCIAL"))</f>
        <v>0</v>
      </c>
      <c r="DP176" s="111" t="str">
        <f t="shared" si="30"/>
        <v/>
      </c>
      <c r="DQ176" s="108">
        <f>IF(C176="","",SUMIFS('Planificación 2026-1'!R:R,'Planificación 2026-1'!W:W,C176,'Planificación 2026-1'!F:F,"HUAURA",'Planificación 2026-1'!X:X,"VIRTUAL"))</f>
        <v>0</v>
      </c>
      <c r="DR176" s="61">
        <f>IF(C176="","",SUMIFS('Planificación 2026-1'!R:R,'Planificación 2026-1'!W:W,C176,'Planificación 2026-1'!F:F,"HUAURA",'Planificación 2026-1'!X:X,"PRESENCIAL"))</f>
        <v>0</v>
      </c>
      <c r="DS176" s="76">
        <f>SUMIFS('Planificación 2026-1'!R:R,'Planificación 2026-1'!W:W,C176,'Planificación 2026-1'!F:F,"PRINCIPAL",'Planificación 2026-1'!X:X,"VIRTUAL",'Planificación 2026-1'!I:I,"&gt;2")</f>
        <v>6</v>
      </c>
      <c r="DT176" s="76">
        <f>SUMIFS('Planificación 2026-1'!R:R,'Planificación 2026-1'!W:W,C176,'Planificación 2026-1'!F:F,"PRINCIPAL",'Planificación 2026-1'!X:X,"&lt;&gt;VIRTUAL",'Planificación 2026-1'!I:I,"&gt;2")</f>
        <v>0</v>
      </c>
      <c r="DU176" s="76">
        <f>SUMIFS('Planificación 2026-1'!R:R,'Planificación 2026-1'!W:W,C176,'Planificación 2026-1'!F:F,"SUNAMPE",'Planificación 2026-1'!X:X,"VIRTUAL",'Planificación 2026-1'!I:I,"&gt;2")</f>
        <v>0</v>
      </c>
      <c r="DV176" s="76">
        <f>SUMIFS('Planificación 2026-1'!R:R,'Planificación 2026-1'!W:W,C176,'Planificación 2026-1'!F:F,"SUNAMPE",'Planificación 2026-1'!X:X,"&lt;&gt;VIRTUAL",'Planificación 2026-1'!I:I,"&gt;2")</f>
        <v>0</v>
      </c>
      <c r="DW176" s="76">
        <f>SUMIFS('Planificación 2026-1'!R:R,'Planificación 2026-1'!W:W,C176,'Planificación 2026-1'!F:F,"FILIAL",'Planificación 2026-1'!X:X,"VIRTUAL",'Planificación 2026-1'!I:I,"&gt;2")</f>
        <v>0</v>
      </c>
      <c r="DX176" s="76">
        <f>SUMIFS('Planificación 2026-1'!R:R,'Planificación 2026-1'!W:W,C176,'Planificación 2026-1'!F:F,"FILIAL",'Planificación 2026-1'!X:X,"&lt;&gt;VIRTUAL",'Planificación 2026-1'!I:I,"&gt;2")</f>
        <v>0</v>
      </c>
      <c r="DY176" s="76">
        <f>SUMIFS('Planificación 2026-1'!R:R,'Planificación 2026-1'!W:W,C176,'Planificación 2026-1'!F:F,"PORUMA",'Planificación 2026-1'!X:X,"VIRTUAL",'Planificación 2026-1'!I:I,"&gt;2")</f>
        <v>0</v>
      </c>
      <c r="DZ176" s="76">
        <f>SUMIFS('Planificación 2026-1'!R:R,'Planificación 2026-1'!W:W,C176,'Planificación 2026-1'!F:F,"PORUMA",'Planificación 2026-1'!X:X,"&lt;&gt;VIRTUAL",'Planificación 2026-1'!I:I,"&gt;2")</f>
        <v>0</v>
      </c>
      <c r="EA176" s="76">
        <f>SUMIFS('Planificación 2026-1'!R:R,'Planificación 2026-1'!W:W,C176,'Planificación 2026-1'!F:F,"HUAURA",'Planificación 2026-1'!X:X,"VIRTUAL",'Planificación 2026-1'!I:I,"&gt;2")</f>
        <v>0</v>
      </c>
      <c r="EB176" s="76">
        <f>SUMIFS('Planificación 2026-1'!R:R,'Planificación 2026-1'!W:W,C176,'Planificación 2026-1'!F:F,"HUAURA",'Planificación 2026-1'!X:X,"&lt;&gt;VIRTUAL",'Planificación 2026-1'!I:I,"&gt;2")</f>
        <v>0</v>
      </c>
      <c r="EC176" s="76">
        <f>SUMIFS('Planificación 2026-1'!R:R,'Planificación 2026-1'!W:W,C176,'Planificación 2026-1'!F:F,"PRINCIPAL",'Planificación 2026-1'!X:X,"VIRTUAL",'Planificación 2026-1'!I:I,"&lt;3")</f>
        <v>0</v>
      </c>
      <c r="ED176" s="76">
        <f>SUMIFS('Planificación 2026-1'!R:R,'Planificación 2026-1'!W:W,C176,'Planificación 2026-1'!F:F,"PRINCIPAL",'Planificación 2026-1'!X:X,"&lt;&gt;VIRTUAL",'Planificación 2026-1'!I:I,"&lt;3")</f>
        <v>23</v>
      </c>
      <c r="EE176" s="76">
        <f>SUMIFS('Planificación 2026-1'!R:R,'Planificación 2026-1'!W:W,C176,'Planificación 2026-1'!F:F,"SUNAMPE",'Planificación 2026-1'!X:X,"VIRTUAL",'Planificación 2026-1'!I:I,"&lt;3")</f>
        <v>0</v>
      </c>
      <c r="EF176" s="76">
        <f>SUMIFS('Planificación 2026-1'!R:R,'Planificación 2026-1'!W:W,C176,'Planificación 2026-1'!F:F,"SUNAMPE",'Planificación 2026-1'!X:X,"&lt;&gt;VIRTUAL",'Planificación 2026-1'!I:I,"&lt;3")</f>
        <v>0</v>
      </c>
      <c r="EG176" s="76">
        <f>SUMIFS('Planificación 2026-1'!R:R,'Planificación 2026-1'!W:W,C176,'Planificación 2026-1'!F:F,"FILIAL",'Planificación 2026-1'!X:X,"VIRTUAL",'Planificación 2026-1'!I:I,"&lt;3")</f>
        <v>0</v>
      </c>
      <c r="EH176" s="76">
        <f>SUMIFS('Planificación 2026-1'!R:R,'Planificación 2026-1'!W:W,C176,'Planificación 2026-1'!F:F,"FILIAL",'Planificación 2026-1'!X:X,"&lt;&gt;VIRTUAL",'Planificación 2026-1'!I:I,"&lt;3")</f>
        <v>0</v>
      </c>
      <c r="EI176" s="76">
        <f>SUMIFS('Planificación 2026-1'!R:R,'Planificación 2026-1'!W:W,C176,'Planificación 2026-1'!F:F,"PORUMA",'Planificación 2026-1'!X:X,"VIRTUAL",'Planificación 2026-1'!I:I,"&lt;3")</f>
        <v>0</v>
      </c>
      <c r="EJ176" s="76">
        <f>SUMIFS('Planificación 2026-1'!R:R,'Planificación 2026-1'!W:W,C176,'Planificación 2026-1'!F:F,"PORUMA",'Planificación 2026-1'!X:X,"&lt;&gt;VIRTUAL",'Planificación 2026-1'!I:I,"&lt;3")</f>
        <v>0</v>
      </c>
      <c r="EK176" s="76">
        <f>SUMIFS('Planificación 2026-1'!R:R,'Planificación 2026-1'!W:W,C176,'Planificación 2026-1'!F:F,"HUAURA",'Planificación 2026-1'!X:X,"VIRTUAL",'Planificación 2026-1'!I:I,"&lt;3")</f>
        <v>0</v>
      </c>
      <c r="EL176" s="76">
        <f>SUMIFS('Planificación 2026-1'!R:R,'Planificación 2026-1'!W:W,C176,'Planificación 2026-1'!F:F,"HUAURA",'Planificación 2026-1'!X:X,"&lt;&gt;VIRTUAL",'Planificación 2026-1'!I:I,"&lt;3")</f>
        <v>0</v>
      </c>
      <c r="EM176" s="76"/>
      <c r="EN176" s="76">
        <f t="shared" si="23"/>
        <v>6</v>
      </c>
      <c r="EO176" s="76">
        <f t="shared" si="24"/>
        <v>23</v>
      </c>
      <c r="EP176" s="76" t="b">
        <f t="shared" si="25"/>
        <v>1</v>
      </c>
      <c r="EQ176" s="76" t="str">
        <f t="shared" si="26"/>
        <v/>
      </c>
      <c r="ER176" s="76" t="str">
        <f t="shared" si="31"/>
        <v>MAS PRESENCIAL</v>
      </c>
    </row>
    <row r="177" spans="1:148" hidden="1">
      <c r="A177" s="83"/>
      <c r="B177" s="119">
        <v>174</v>
      </c>
      <c r="C177" s="115" t="s">
        <v>350</v>
      </c>
      <c r="D177" s="112">
        <f>SUMIF('Planificación 2026-1'!W:W,C177,'Planificación 2026-1'!R:R)</f>
        <v>15</v>
      </c>
      <c r="E177" s="114" t="s">
        <v>170</v>
      </c>
      <c r="F177" s="115" t="s">
        <v>171</v>
      </c>
      <c r="G177" s="115" t="s">
        <v>153</v>
      </c>
      <c r="H177" s="115" t="s">
        <v>138</v>
      </c>
      <c r="I177" s="107" t="str">
        <f>IF(SUM(COUNTIFS('Planificación 2026-1'!F:F,"PRINCIPAL",'Planificación 2026-1'!W:W,C177,'Planificación 2026-1'!H:H,"AF"))&gt;0,"P01"," ")</f>
        <v xml:space="preserve"> </v>
      </c>
      <c r="J177" s="108" t="str">
        <f>IF(SUM(COUNTIFS('Planificación 2026-1'!F:F,"PRINCIPAL",'Planificación 2026-1'!W:W,C177,'Planificación 2026-1'!H:H,"EN"))&gt;0,"P02"," ")</f>
        <v xml:space="preserve"> </v>
      </c>
      <c r="K177" s="108" t="str">
        <f>IF(SUM(COUNTIFS('Planificación 2026-1'!F:F,"PRINCIPAL",'Planificación 2026-1'!W:W,C177,'Planificación 2026-1'!H:H,"IS"))&gt;0,"P03"," ")</f>
        <v xml:space="preserve"> </v>
      </c>
      <c r="L177" s="108" t="str">
        <f>IF(SUM(COUNTIFS('Planificación 2026-1'!F:F,"PRINCIPAL",'Planificación 2026-1'!W:W,C177,'Planificación 2026-1'!H:H,"PS"))&gt;0,"P04"," ")</f>
        <v xml:space="preserve"> </v>
      </c>
      <c r="M177" s="108"/>
      <c r="N177" s="108" t="str">
        <f>IF(SUM(COUNTIFS('Planificación 2026-1'!F:F,"PRINCIPAL",'Planificación 2026-1'!W:W,C177,'Planificación 2026-1'!H:H,"IN"))&gt;0,"P06"," ")</f>
        <v>P06</v>
      </c>
      <c r="O177" s="108" t="str">
        <f>IF(SUM(COUNTIFS('Planificación 2026-1'!F:F,"PRINCIPAL",'Planificación 2026-1'!W:W,C177,'Planificación 2026-1'!H:H,"CA"))&gt;0,"P07"," ")</f>
        <v xml:space="preserve"> </v>
      </c>
      <c r="P177" s="108" t="str">
        <f>IF(SUM(COUNTIFS('Planificación 2026-1'!F:F,"PRINCIPAL",'Planificación 2026-1'!W:W,C177,'Planificación 2026-1'!H:H,"DE"))&gt;0,"P08"," ")</f>
        <v xml:space="preserve"> </v>
      </c>
      <c r="Q177" s="108" t="str">
        <f>IF(SUM(COUNTIFS('Planificación 2026-1'!F:F,"PRINCIPAL",'Planificación 2026-1'!W:W,C177,'Planificación 2026-1'!H:H,"OB"))&gt;0,"P09"," ")</f>
        <v xml:space="preserve"> </v>
      </c>
      <c r="R177" s="108" t="str">
        <f>IF(SUM(COUNTIFS('Planificación 2026-1'!F:F,"PRINCIPAL",'Planificación 2026-1'!W:W,C177,'Planificación 2026-1'!H:H,"MH"))&gt;0,"P31"," ")</f>
        <v xml:space="preserve"> </v>
      </c>
      <c r="S177" s="108" t="str">
        <f>IF(SUM(COUNTIFS('Planificación 2026-1'!F:F,"PRINCIPAL",'Planificación 2026-1'!W:W,C177,'Planificación 2026-1'!H:H,"IC"))&gt;0,"P32"," ")</f>
        <v xml:space="preserve"> </v>
      </c>
      <c r="T177" s="108" t="str">
        <f>IF(SUM(COUNTIFS('Planificación 2026-1'!F:F,"PRINCIPAL",'Planificación 2026-1'!W:W,C177,'Planificación 2026-1'!H:H,"AR"))&gt;0,"P34"," ")</f>
        <v>P34</v>
      </c>
      <c r="U177" s="108" t="str">
        <f>IF(SUM(COUNTIFS('Planificación 2026-1'!F:F,"PRINCIPAL",'Planificación 2026-1'!W:W,C177,'Planificación 2026-1'!H:H,"T1"))&gt;0,"P35"," ")</f>
        <v xml:space="preserve"> </v>
      </c>
      <c r="V177" s="108" t="str">
        <f>IF(SUM(COUNTIFS('Planificación 2026-1'!F:F,"PRINCIPAL",'Planificación 2026-1'!W:W,C177,'Planificación 2026-1'!H:H,"T3"))&gt;0,"P36"," ")</f>
        <v xml:space="preserve"> </v>
      </c>
      <c r="W177" s="108" t="str">
        <f>IF(SUM(COUNTIFS('Planificación 2026-1'!F:F,"PRINCIPAL",'Planificación 2026-1'!W:W,C177,'Planificación 2026-1'!H:H,"T2"))&gt;0,"P37"," ")</f>
        <v xml:space="preserve"> </v>
      </c>
      <c r="X177" s="108" t="str">
        <f>IF(SUM(COUNTIFS('Planificación 2026-1'!F:F,"PRINCIPAL",'Planificación 2026-1'!W:W,C177,'Planificación 2026-1'!H:H,"AE"))&gt;0,"P38"," ")</f>
        <v>P38</v>
      </c>
      <c r="Y177" s="108" t="str">
        <f>IF(SUM(COUNTIFS('Planificación 2026-1'!F:F,"PRINCIPAL",'Planificación 2026-1'!W:W,C177,'Planificación 2026-1'!H:H,"T4"))&gt;0,"P55"," ")</f>
        <v xml:space="preserve"> </v>
      </c>
      <c r="Z177" s="108" t="str">
        <f>IF(SUM(COUNTIFS('Planificación 2026-1'!F:F,"FILIAL",'Planificación 2026-1'!W:W,C177,'Planificación 2026-1'!H:H,"AF"))&gt;0," P01"," ")</f>
        <v xml:space="preserve"> </v>
      </c>
      <c r="AA177" s="108" t="str">
        <f>IF(SUM(COUNTIFS('Planificación 2026-1'!F:F,"FILIAL",'Planificación 2026-1'!W:W,C177,'Planificación 2026-1'!H:H,"EN"))&gt;0,"P02"," ")</f>
        <v xml:space="preserve"> </v>
      </c>
      <c r="AB177" s="108" t="str">
        <f>IF(SUM(COUNTIFS('Planificación 2026-1'!F:F,"FILIAL",'Planificación 2026-1'!W:W,C177,'Planificación 2026-1'!H:H,"IS"))&gt;0,"P03"," ")</f>
        <v xml:space="preserve"> </v>
      </c>
      <c r="AC177" s="108" t="str">
        <f>IF(SUM(COUNTIFS('Planificación 2026-1'!F:F,"FILIAL",'Planificación 2026-1'!W:W,C177,'Planificación 2026-1'!H:H,"PS"))&gt;0,"P04"," ")</f>
        <v xml:space="preserve"> </v>
      </c>
      <c r="AD177" s="108"/>
      <c r="AE177" s="108" t="str">
        <f>IF(SUM(COUNTIFS('Planificación 2026-1'!F:F,"FILIAL",'Planificación 2026-1'!W:W,C177,'Planificación 2026-1'!H:H,"IN"))&gt;0,"P06"," ")</f>
        <v xml:space="preserve"> </v>
      </c>
      <c r="AF177" s="108" t="str">
        <f>IF(SUM(COUNTIFS('Planificación 2026-1'!F:F,"FILIAL",'Planificación 2026-1'!W:W,C177,'Planificación 2026-1'!H:H,"CA"))&gt;0,"P07"," ")</f>
        <v xml:space="preserve"> </v>
      </c>
      <c r="AG177" s="108" t="str">
        <f>IF(SUM(COUNTIFS('Planificación 2026-1'!F:F,"FILIAL",'Planificación 2026-1'!W:W,C177,'Planificación 2026-1'!H:H,"DE"))&gt;0,"P08"," ")</f>
        <v xml:space="preserve"> </v>
      </c>
      <c r="AH177" s="108" t="str">
        <f>IF(SUM(COUNTIFS('Planificación 2026-1'!F:F,"FILIAL",'Planificación 2026-1'!W:W,C177,'Planificación 2026-1'!H:H,"OB"))&gt;0,"P09"," ")</f>
        <v xml:space="preserve"> </v>
      </c>
      <c r="AI177" s="108" t="str">
        <f>IF(SUM(COUNTIFS('Planificación 2026-1'!F:F,"FILIAL",'Planificación 2026-1'!W:W,C177,'Planificación 2026-1'!H:H,"MH"))&gt;0,"P31"," ")</f>
        <v xml:space="preserve"> </v>
      </c>
      <c r="AJ177" s="108" t="str">
        <f>IF(SUM(COUNTIFS('Planificación 2026-1'!F:F,"FILIAL",'Planificación 2026-1'!W:W,C177,'Planificación 2026-1'!H:H,"IC"))&gt;0,"P32"," ")</f>
        <v xml:space="preserve"> </v>
      </c>
      <c r="AK177" s="108" t="str">
        <f>IF(SUM(COUNTIFS('Planificación 2026-1'!F:F,"FILIAL",'Planificación 2026-1'!W:W,C177,'Planificación 2026-1'!H:H,"AR"))&gt;0,"P34"," ")</f>
        <v xml:space="preserve"> </v>
      </c>
      <c r="AL177" s="108" t="str">
        <f>IF(SUM(COUNTIFS('Planificación 2026-1'!F:F,"FILIAL",'Planificación 2026-1'!W:W,C177,'Planificación 2026-1'!H:H,"T1"))&gt;0,"P35"," ")</f>
        <v xml:space="preserve"> </v>
      </c>
      <c r="AM177" s="108" t="str">
        <f>IF(SUM(COUNTIFS('Planificación 2026-1'!F:F,"FILIAL",'Planificación 2026-1'!W:W,C177,'Planificación 2026-1'!H:H,"T3"))&gt;0,"P36"," ")</f>
        <v xml:space="preserve"> </v>
      </c>
      <c r="AN177" s="108" t="str">
        <f>IF(SUM(COUNTIFS('Planificación 2026-1'!F:F,"FILIAL",'Planificación 2026-1'!W:W,C177,'Planificación 2026-1'!H:H,"T2"))&gt;0,"P37"," ")</f>
        <v xml:space="preserve"> </v>
      </c>
      <c r="AO177" s="108" t="str">
        <f>IF(SUM(COUNTIFS('Planificación 2026-1'!F:F,"FILIAL",'Planificación 2026-1'!W:W,C177,'Planificación 2026-1'!H:H,"AE"))&gt;0,"P38"," ")</f>
        <v xml:space="preserve"> </v>
      </c>
      <c r="AP177" s="108" t="str">
        <f>IF(SUM(COUNTIFS('Planificación 2026-1'!F:F,"FILIAL",'Planificación 2026-1'!W:W,C177,'Planificación 2026-1'!H:H,"T4"))&gt;0,"P55"," ")</f>
        <v xml:space="preserve"> </v>
      </c>
      <c r="AQ177" s="108" t="str">
        <f>IF(SUM(COUNTIFS('Planificación 2026-1'!F:F,"SUNAMPE",'Planificación 2026-1'!W:W,C177,'Planificación 2026-1'!H:H,"AF"))&gt;0," P01"," ")</f>
        <v xml:space="preserve"> </v>
      </c>
      <c r="AR177" s="108" t="str">
        <f>IF(SUM(COUNTIFS('Planificación 2026-1'!F:F,"SUNAMPE",'Planificación 2026-1'!W:W,C177,'Planificación 2026-1'!H:H,"EN"))&gt;0,"P02"," ")</f>
        <v xml:space="preserve"> </v>
      </c>
      <c r="AS177" s="108" t="str">
        <f>IF(SUM(COUNTIFS('Planificación 2026-1'!F:F,"SUNAMPE",'Planificación 2026-1'!W:W,C177,'Planificación 2026-1'!H:H,"IS"))&gt;0,"P03"," ")</f>
        <v xml:space="preserve"> </v>
      </c>
      <c r="AT177" s="108" t="str">
        <f>IF(SUM(COUNTIFS('Planificación 2026-1'!F:F,"SUNAMPE",'Planificación 2026-1'!W:W,C177,'Planificación 2026-1'!H:H,"PS"))&gt;0,"P04"," ")</f>
        <v xml:space="preserve"> </v>
      </c>
      <c r="AU177" s="108"/>
      <c r="AV177" s="108" t="str">
        <f>IF(SUM(COUNTIFS('Planificación 2026-1'!F:F,"SUNAMPE",'Planificación 2026-1'!W:W,C177,'Planificación 2026-1'!H:H,"IN"))&gt;0,"P06"," ")</f>
        <v xml:space="preserve"> </v>
      </c>
      <c r="AW177" s="108" t="str">
        <f>IF(SUM(COUNTIFS('Planificación 2026-1'!F:F,"SUNAMPE",'Planificación 2026-1'!W:W,C177,'Planificación 2026-1'!H:H,"CA"))&gt;0,"P07"," ")</f>
        <v xml:space="preserve"> </v>
      </c>
      <c r="AX177" s="108" t="str">
        <f>IF(SUM(COUNTIFS('Planificación 2026-1'!F:F,"SUNAMPE",'Planificación 2026-1'!W:W,C177,'Planificación 2026-1'!H:H,"DE"))&gt;0,"P08"," ")</f>
        <v xml:space="preserve"> </v>
      </c>
      <c r="AY177" s="108" t="str">
        <f>IF(SUM(COUNTIFS('Planificación 2026-1'!F:F,"SUNAMPE",'Planificación 2026-1'!W:W,C177,'Planificación 2026-1'!H:H,"OB"))&gt;0,"P09"," ")</f>
        <v xml:space="preserve"> </v>
      </c>
      <c r="AZ177" s="108" t="str">
        <f>IF(SUM(COUNTIFS('Planificación 2026-1'!F:F,"SUNAMPE",'Planificación 2026-1'!W:W,C177,'Planificación 2026-1'!H:H,"MH"))&gt;0,"P31"," ")</f>
        <v xml:space="preserve"> </v>
      </c>
      <c r="BA177" s="108" t="str">
        <f>IF(SUM(COUNTIFS('Planificación 2026-1'!F:F,"SUNAMPE",'Planificación 2026-1'!W:W,C177,'Planificación 2026-1'!H:H,"IC"))&gt;0,"P32"," ")</f>
        <v xml:space="preserve"> </v>
      </c>
      <c r="BB177" s="108" t="str">
        <f>IF(SUM(COUNTIFS('Planificación 2026-1'!F:F,"SUNAMPE",'Planificación 2026-1'!W:W,C177,'Planificación 2026-1'!H:H,"AR"))&gt;0,"P34"," ")</f>
        <v xml:space="preserve"> </v>
      </c>
      <c r="BC177" s="108" t="str">
        <f>IF(SUM(COUNTIFS('Planificación 2026-1'!F:F,"SUNAMPE",'Planificación 2026-1'!W:W,C177,'Planificación 2026-1'!H:H,"T1"))&gt;0,"P35"," ")</f>
        <v xml:space="preserve"> </v>
      </c>
      <c r="BD177" s="108" t="str">
        <f>IF(SUM(COUNTIFS('Planificación 2026-1'!F:F,"SUNAMPE",'Planificación 2026-1'!W:W,C177,'Planificación 2026-1'!H:H,"T3"))&gt;0,"P36"," ")</f>
        <v xml:space="preserve"> </v>
      </c>
      <c r="BE177" s="108" t="str">
        <f>IF(SUM(COUNTIFS('Planificación 2026-1'!F:F,"SUNAMPE",'Planificación 2026-1'!W:W,C177,'Planificación 2026-1'!H:H,"T2"))&gt;0,"P37"," ")</f>
        <v xml:space="preserve"> </v>
      </c>
      <c r="BF177" s="108" t="str">
        <f>IF(SUM(COUNTIFS('Planificación 2026-1'!F:F,"SUNAMPE",'Planificación 2026-1'!W:W,C177,'Planificación 2026-1'!H:H,"AE"))&gt;0,"P38"," ")</f>
        <v xml:space="preserve"> </v>
      </c>
      <c r="BG177" s="108" t="str">
        <f>IF(SUM(COUNTIFS('Planificación 2026-1'!F:F,"SUNAMPE",'Planificación 2026-1'!W:W,C177,'Planificación 2026-1'!H:H,"T4"))&gt;0,"P55"," ")</f>
        <v xml:space="preserve"> </v>
      </c>
      <c r="BH177" s="108" t="str">
        <f>IF(SUM(COUNTIFS('Planificación 2026-1'!F:F,"HUAURA",'Planificación 2026-1'!W:W,C177,'Planificación 2026-1'!H:H,"AF"))&gt;0," P01"," ")</f>
        <v xml:space="preserve"> </v>
      </c>
      <c r="BI177" s="108" t="str">
        <f>IF(SUM(COUNTIFS('Planificación 2026-1'!F:F,"HUAURA",'Planificación 2026-1'!W:W,C177,'Planificación 2026-1'!H:H,"EN"))&gt;0,"P02"," ")</f>
        <v xml:space="preserve"> </v>
      </c>
      <c r="BJ177" s="108" t="str">
        <f>IF(SUM(COUNTIFS('Planificación 2026-1'!F:F,"HUAURA",'Planificación 2026-1'!W:W,C177,'Planificación 2026-1'!H:H,"IS"))&gt;0,"P03"," ")</f>
        <v xml:space="preserve"> </v>
      </c>
      <c r="BK177" s="108" t="str">
        <f>IF(SUM(COUNTIFS('Planificación 2026-1'!F:F,"HUAURA",'Planificación 2026-1'!W:W,C177,'Planificación 2026-1'!H:H,"PS"))&gt;0,"P04"," ")</f>
        <v xml:space="preserve"> </v>
      </c>
      <c r="BL177" s="108"/>
      <c r="BM177" s="108" t="str">
        <f>IF(SUM(COUNTIFS('Planificación 2026-1'!F:F,"HUAURA",'Planificación 2026-1'!W:W,C177,'Planificación 2026-1'!H:H,"IN"))&gt;0,"P06"," ")</f>
        <v xml:space="preserve"> </v>
      </c>
      <c r="BN177" s="108" t="str">
        <f>IF(SUM(COUNTIFS('Planificación 2026-1'!F:F,"HUAURA",'Planificación 2026-1'!W:W,C177,'Planificación 2026-1'!H:H,"CA"))&gt;0,"P07"," ")</f>
        <v xml:space="preserve"> </v>
      </c>
      <c r="BO177" s="108" t="str">
        <f>IF(SUM(COUNTIFS('Planificación 2026-1'!F:F,"HUAURA",'Planificación 2026-1'!W:W,C177,'Planificación 2026-1'!H:H,"DE"))&gt;0,"P08"," ")</f>
        <v xml:space="preserve"> </v>
      </c>
      <c r="BP177" s="108" t="str">
        <f>IF(SUM(COUNTIFS('Planificación 2026-1'!F:F,"HUAURA",'Planificación 2026-1'!W:W,C177,'Planificación 2026-1'!H:H,"OB"))&gt;0,"P09"," ")</f>
        <v xml:space="preserve"> </v>
      </c>
      <c r="BQ177" s="108" t="str">
        <f>IF(SUM(COUNTIFS('Planificación 2026-1'!F:F,"HUAURA",'Planificación 2026-1'!W:W,C177,'Planificación 2026-1'!H:H,"MH"))&gt;0,"P31"," ")</f>
        <v xml:space="preserve"> </v>
      </c>
      <c r="BR177" s="108" t="str">
        <f>IF(SUM(COUNTIFS('Planificación 2026-1'!F:F,"HUAURA",'Planificación 2026-1'!W:W,C177,'Planificación 2026-1'!H:H,"IC"))&gt;0,"P32"," ")</f>
        <v xml:space="preserve"> </v>
      </c>
      <c r="BS177" s="108" t="str">
        <f>IF(SUM(COUNTIFS('Planificación 2026-1'!F:F,"HUAURA",'Planificación 2026-1'!W:W,C177,'Planificación 2026-1'!H:H,"AR"))&gt;0,"P34"," ")</f>
        <v xml:space="preserve"> </v>
      </c>
      <c r="BT177" s="108" t="str">
        <f>IF(SUM(COUNTIFS('Planificación 2026-1'!F:F,"HUAURA",'Planificación 2026-1'!W:W,C177,'Planificación 2026-1'!H:H,"T1"))&gt;0,"P35"," ")</f>
        <v xml:space="preserve"> </v>
      </c>
      <c r="BU177" s="108" t="str">
        <f>IF(SUM(COUNTIFS('Planificación 2026-1'!F:F,"HUAURA",'Planificación 2026-1'!W:W,C177,'Planificación 2026-1'!H:H,"T3"))&gt;0,"P36"," ")</f>
        <v xml:space="preserve"> </v>
      </c>
      <c r="BV177" s="108" t="str">
        <f>IF(SUM(COUNTIFS('Planificación 2026-1'!F:F,"HUAURA",'Planificación 2026-1'!W:W,C177,'Planificación 2026-1'!H:H,"T2"))&gt;0,"P37"," ")</f>
        <v xml:space="preserve"> </v>
      </c>
      <c r="BW177" s="108" t="str">
        <f>IF(SUM(COUNTIFS('Planificación 2026-1'!F:F,"HUAURA",'Planificación 2026-1'!W:W,C177,'Planificación 2026-1'!H:H,"AE"))&gt;0,"P38"," ")</f>
        <v xml:space="preserve"> </v>
      </c>
      <c r="BX177" s="108" t="str">
        <f>IF(SUM(COUNTIFS('Planificación 2026-1'!F:F,"HUAURA",'Planificación 2026-1'!W:W,C177,'Planificación 2026-1'!H:H,"T4"))&gt;0,"P55"," ")</f>
        <v xml:space="preserve"> </v>
      </c>
      <c r="BY177" s="109">
        <f>SUMIFS('Planificación 2026-1'!R:R,'Planificación 2026-1'!W:W,C177,'Planificación 2026-1'!H:H,"AF",'Planificación 2026-1'!I:I,"&gt;2")</f>
        <v>0</v>
      </c>
      <c r="BZ177" s="109">
        <f>SUMIFS('Planificación 2026-1'!R:R,'Planificación 2026-1'!W:W,C177,'Planificación 2026-1'!H:H,"EN",'Planificación 2026-1'!I:I,"&gt;2")</f>
        <v>0</v>
      </c>
      <c r="CA177" s="109">
        <f>SUMIFS('Planificación 2026-1'!R:R,'Planificación 2026-1'!W:W,C177,'Planificación 2026-1'!H:H,"IS",'Planificación 2026-1'!I:I,"&gt;2")</f>
        <v>0</v>
      </c>
      <c r="CB177" s="109">
        <f>SUMIFS('Planificación 2026-1'!R:R,'Planificación 2026-1'!W:W,C177,'Planificación 2026-1'!H:H,"PS",'Planificación 2026-1'!I:I,"&gt;2")</f>
        <v>0</v>
      </c>
      <c r="CC177" s="109">
        <f>SUMIFS('Planificación 2026-1'!R:R,'Planificación 2026-1'!W:W,C177,'Planificación 2026-1'!H:H,"IN",'Planificación 2026-1'!I:I,"&gt;2")</f>
        <v>0</v>
      </c>
      <c r="CD177" s="109">
        <f>SUMIFS('Planificación 2026-1'!R:R,'Planificación 2026-1'!W:W,C177,'Planificación 2026-1'!H:H,"CA",'Planificación 2026-1'!I:I,"&gt;2")</f>
        <v>0</v>
      </c>
      <c r="CE177" s="109">
        <f>SUMIFS('Planificación 2026-1'!R:R,'Planificación 2026-1'!W:W,C177,'Planificación 2026-1'!H:H,"DE",'Planificación 2026-1'!I:I,"&gt;2")</f>
        <v>0</v>
      </c>
      <c r="CF177" s="109">
        <f>SUMIFS('Planificación 2026-1'!R:R,'Planificación 2026-1'!W:W,C177,'Planificación 2026-1'!H:H,"OB",'Planificación 2026-1'!I:I,"&gt;2")</f>
        <v>0</v>
      </c>
      <c r="CG177" s="109">
        <f>SUMIFS('Planificación 2026-1'!R:R,'Planificación 2026-1'!W:W,C177,'Planificación 2026-1'!H:H,"MH",'Planificación 2026-1'!I:I,"&gt;2")</f>
        <v>0</v>
      </c>
      <c r="CH177" s="109">
        <f>SUMIFS('Planificación 2026-1'!R:R,'Planificación 2026-1'!W:W,C177,'Planificación 2026-1'!H:H,"IC",'Planificación 2026-1'!I:I,"&gt;2")</f>
        <v>0</v>
      </c>
      <c r="CI177" s="109">
        <f>SUMIFS('Planificación 2026-1'!R:R,'Planificación 2026-1'!W:W,C177,'Planificación 2026-1'!H:H,"AR",'Planificación 2026-1'!I:I,"&gt;2")</f>
        <v>0</v>
      </c>
      <c r="CJ177" s="109">
        <f>SUMIFS('Planificación 2026-1'!R:R,'Planificación 2026-1'!W:W,C177,'Planificación 2026-1'!H:H,"T1",'Planificación 2026-1'!I:I,"&gt;2")</f>
        <v>0</v>
      </c>
      <c r="CK177" s="109">
        <f>SUMIFS('Planificación 2026-1'!R:R,'Planificación 2026-1'!W:W,C177,'Planificación 2026-1'!H:H,"T3",'Planificación 2026-1'!I:I,"&gt;2")</f>
        <v>0</v>
      </c>
      <c r="CL177" s="109">
        <f>SUMIFS('Planificación 2026-1'!R:R,'Planificación 2026-1'!W:W,C177,'Planificación 2026-1'!H:H,"T2",'Planificación 2026-1'!I:I,"&gt;2")</f>
        <v>0</v>
      </c>
      <c r="CM177" s="109">
        <f>SUMIFS('Planificación 2026-1'!R:R,'Planificación 2026-1'!W:W,C177,'Planificación 2026-1'!H:H,"AE",'Planificación 2026-1'!I:I,"&gt;2")</f>
        <v>5</v>
      </c>
      <c r="CN177" s="109">
        <f>SUMIFS('Planificación 2026-1'!R:R,'Planificación 2026-1'!W:W,C177,'Planificación 2026-1'!H:H,"T4",'Planificación 2026-1'!I:I,"&gt;2")</f>
        <v>0</v>
      </c>
      <c r="CO177" s="109">
        <f>SUMIFS('Planificación 2026-1'!R:R,'Planificación 2026-1'!W:W,C177,'Planificación 2026-1'!H:H,"AF",'Planificación 2026-1'!I:I,"&lt;3")</f>
        <v>0</v>
      </c>
      <c r="CP177" s="109">
        <f>SUMIFS('Planificación 2026-1'!R:R,'Planificación 2026-1'!W:W,C177,'Planificación 2026-1'!H:H,"EN",'Planificación 2026-1'!I:I,"&lt;3")</f>
        <v>0</v>
      </c>
      <c r="CQ177" s="109">
        <f>SUMIFS('Planificación 2026-1'!R:R,'Planificación 2026-1'!W:W,C177,'Planificación 2026-1'!H:H,"IS",'Planificación 2026-1'!I:I,"&lt;3")</f>
        <v>0</v>
      </c>
      <c r="CR177" s="109">
        <f>SUMIFS('Planificación 2026-1'!R:R,'Planificación 2026-1'!W:W,C177,'Planificación 2026-1'!H:H,"PS",'Planificación 2026-1'!I:I,"&lt;3")</f>
        <v>0</v>
      </c>
      <c r="CS177" s="109">
        <f>SUMIFS('Planificación 2026-1'!R:R,'Planificación 2026-1'!W:W,C177,'Planificación 2026-1'!H:H,"IN",'Planificación 2026-1'!I:I,"&lt;3")</f>
        <v>5</v>
      </c>
      <c r="CT177" s="109">
        <f>SUMIFS('Planificación 2026-1'!R:R,'Planificación 2026-1'!W:W,C177,'Planificación 2026-1'!H:H,"CA",'Planificación 2026-1'!I:I,"&lt;3")</f>
        <v>0</v>
      </c>
      <c r="CU177" s="109">
        <f>SUMIFS('Planificación 2026-1'!R:R,'Planificación 2026-1'!W:W,C177,'Planificación 2026-1'!H:H,"DE",'Planificación 2026-1'!I:I,"&lt;3")</f>
        <v>0</v>
      </c>
      <c r="CV177" s="109">
        <f>SUMIFS('Planificación 2026-1'!R:R,'Planificación 2026-1'!W:W,C177,'Planificación 2026-1'!H:H,"OB",'Planificación 2026-1'!I:I,"&lt;3")</f>
        <v>0</v>
      </c>
      <c r="CW177" s="109">
        <f>SUMIFS('Planificación 2026-1'!R:R,'Planificación 2026-1'!W:W,C177,'Planificación 2026-1'!H:H,"MH",'Planificación 2026-1'!I:I,"&lt;3")</f>
        <v>0</v>
      </c>
      <c r="CX177" s="109">
        <f>SUMIFS('Planificación 2026-1'!R:R,'Planificación 2026-1'!W:W,C177,'Planificación 2026-1'!H:H,"IC",'Planificación 2026-1'!I:I,"&lt;3")</f>
        <v>0</v>
      </c>
      <c r="CY177" s="109">
        <f>SUMIFS('Planificación 2026-1'!R:R,'Planificación 2026-1'!W:W,C177,'Planificación 2026-1'!H:H,"AR",'Planificación 2026-1'!I:I,"&lt;3")</f>
        <v>5</v>
      </c>
      <c r="CZ177" s="109">
        <f>SUMIFS('Planificación 2026-1'!R:R,'Planificación 2026-1'!W:W,C177,'Planificación 2026-1'!H:H,"T1",'Planificación 2026-1'!I:I,"&lt;3")</f>
        <v>0</v>
      </c>
      <c r="DA177" s="109">
        <f>SUMIFS('Planificación 2026-1'!R:R,'Planificación 2026-1'!W:W,C177,'Planificación 2026-1'!H:H,"T3",'Planificación 2026-1'!I:I,"&lt;3")</f>
        <v>0</v>
      </c>
      <c r="DB177" s="109">
        <f>SUMIFS('Planificación 2026-1'!R:R,'Planificación 2026-1'!W:W,C177,'Planificación 2026-1'!H:H,"T2",'Planificación 2026-1'!I:I,"&lt;3")</f>
        <v>0</v>
      </c>
      <c r="DC177" s="109">
        <f>SUMIFS('Planificación 2026-1'!R:R,'Planificación 2026-1'!W:W,C177,'Planificación 2026-1'!H:H,"AE",'Planificación 2026-1'!I:I,"&lt;3")</f>
        <v>0</v>
      </c>
      <c r="DD177" s="109">
        <f>SUMIFS('Planificación 2026-1'!R:R,'Planificación 2026-1'!W:W,C177,'Planificación 2026-1'!H:H,"T4",'Planificación 2026-1'!I:I,"&lt;3")</f>
        <v>0</v>
      </c>
      <c r="DE177" s="108" t="str">
        <f t="shared" si="27"/>
        <v>P06 P34 P38</v>
      </c>
      <c r="DF177" s="41">
        <f>IF(C177="","",SUMIFS('Planificación 2026-1'!R:R,'Planificación 2026-1'!W:W,C177,'Planificación 2026-1'!F:F,"PRINCIPAL",'Planificación 2026-1'!X:X,"VIRTUAL"))</f>
        <v>5</v>
      </c>
      <c r="DG177" s="41">
        <f>IF(C177="","",SUMIFS('Planificación 2026-1'!R:R,'Planificación 2026-1'!W:W,C177,'Planificación 2026-1'!F:F,"PRINCIPAL",'Planificación 2026-1'!X:X,"PRESENCIAL"))</f>
        <v>5</v>
      </c>
      <c r="DH177" s="41">
        <f>IF(C177="","",SUMIFS('Planificación 2026-1'!R:R,'Planificación 2026-1'!W:W,C177,'Planificación 2026-1'!F:F,"PRINCIPAL",'Planificación 2026-1'!X:X,"HIBRIDO PRESENCIAL"))</f>
        <v>5</v>
      </c>
      <c r="DI177" s="108" t="str">
        <f t="shared" si="28"/>
        <v/>
      </c>
      <c r="DJ177" s="108">
        <f>IF(C177="","",SUMIFS('Planificación 2026-1'!R:R,'Planificación 2026-1'!W:W,C177,'Planificación 2026-1'!F:F,"FILIAL",'Planificación 2026-1'!X:X,"VIRTUAL"))</f>
        <v>0</v>
      </c>
      <c r="DK177" s="110">
        <f>IF(C177="","",SUMIFS('Planificación 2026-1'!R:R,'Planificación 2026-1'!W:W,C177,'Planificación 2026-1'!F:F,"FILIAL",'Planificación 2026-1'!X:X,"PRESENCIAL"))</f>
        <v>0</v>
      </c>
      <c r="DL177" s="61">
        <f>IF(C177="","",SUMIFS('Planificación 2026-1'!R:R,'Planificación 2026-1'!W:W,C177,'Planificación 2026-1'!F:F,"FILIAL",'Planificación 2026-1'!X:X,"HIBRIDO PRESENCIAL"))</f>
        <v>0</v>
      </c>
      <c r="DM177" s="111" t="str">
        <f t="shared" si="29"/>
        <v/>
      </c>
      <c r="DN177" s="108">
        <f>IF(C177="","",SUMIFS('Planificación 2026-1'!R:R,'Planificación 2026-1'!W:W,C177,'Planificación 2026-1'!F:F,"SUNAMPE",'Planificación 2026-1'!X:X,"VIRTUAL"))</f>
        <v>0</v>
      </c>
      <c r="DO177" s="61">
        <f>IF(C177="","",SUMIFS('Planificación 2026-1'!R:R,'Planificación 2026-1'!W:W,C177,'Planificación 2026-1'!F:F,"SUNAMPE",'Planificación 2026-1'!X:X,"PRESENCIAL"))</f>
        <v>0</v>
      </c>
      <c r="DP177" s="111" t="str">
        <f t="shared" si="30"/>
        <v/>
      </c>
      <c r="DQ177" s="108">
        <f>IF(C177="","",SUMIFS('Planificación 2026-1'!R:R,'Planificación 2026-1'!W:W,C177,'Planificación 2026-1'!F:F,"HUAURA",'Planificación 2026-1'!X:X,"VIRTUAL"))</f>
        <v>0</v>
      </c>
      <c r="DR177" s="61">
        <f>IF(C177="","",SUMIFS('Planificación 2026-1'!R:R,'Planificación 2026-1'!W:W,C177,'Planificación 2026-1'!F:F,"HUAURA",'Planificación 2026-1'!X:X,"PRESENCIAL"))</f>
        <v>0</v>
      </c>
      <c r="DS177" s="76">
        <f>SUMIFS('Planificación 2026-1'!R:R,'Planificación 2026-1'!W:W,C177,'Planificación 2026-1'!F:F,"PRINCIPAL",'Planificación 2026-1'!X:X,"VIRTUAL",'Planificación 2026-1'!I:I,"&gt;2")</f>
        <v>5</v>
      </c>
      <c r="DT177" s="76">
        <f>SUMIFS('Planificación 2026-1'!R:R,'Planificación 2026-1'!W:W,C177,'Planificación 2026-1'!F:F,"PRINCIPAL",'Planificación 2026-1'!X:X,"&lt;&gt;VIRTUAL",'Planificación 2026-1'!I:I,"&gt;2")</f>
        <v>0</v>
      </c>
      <c r="DU177" s="76">
        <f>SUMIFS('Planificación 2026-1'!R:R,'Planificación 2026-1'!W:W,C177,'Planificación 2026-1'!F:F,"SUNAMPE",'Planificación 2026-1'!X:X,"VIRTUAL",'Planificación 2026-1'!I:I,"&gt;2")</f>
        <v>0</v>
      </c>
      <c r="DV177" s="76">
        <f>SUMIFS('Planificación 2026-1'!R:R,'Planificación 2026-1'!W:W,C177,'Planificación 2026-1'!F:F,"SUNAMPE",'Planificación 2026-1'!X:X,"&lt;&gt;VIRTUAL",'Planificación 2026-1'!I:I,"&gt;2")</f>
        <v>0</v>
      </c>
      <c r="DW177" s="76">
        <f>SUMIFS('Planificación 2026-1'!R:R,'Planificación 2026-1'!W:W,C177,'Planificación 2026-1'!F:F,"FILIAL",'Planificación 2026-1'!X:X,"VIRTUAL",'Planificación 2026-1'!I:I,"&gt;2")</f>
        <v>0</v>
      </c>
      <c r="DX177" s="76">
        <f>SUMIFS('Planificación 2026-1'!R:R,'Planificación 2026-1'!W:W,C177,'Planificación 2026-1'!F:F,"FILIAL",'Planificación 2026-1'!X:X,"&lt;&gt;VIRTUAL",'Planificación 2026-1'!I:I,"&gt;2")</f>
        <v>0</v>
      </c>
      <c r="DY177" s="76">
        <f>SUMIFS('Planificación 2026-1'!R:R,'Planificación 2026-1'!W:W,C177,'Planificación 2026-1'!F:F,"PORUMA",'Planificación 2026-1'!X:X,"VIRTUAL",'Planificación 2026-1'!I:I,"&gt;2")</f>
        <v>0</v>
      </c>
      <c r="DZ177" s="76">
        <f>SUMIFS('Planificación 2026-1'!R:R,'Planificación 2026-1'!W:W,C177,'Planificación 2026-1'!F:F,"PORUMA",'Planificación 2026-1'!X:X,"&lt;&gt;VIRTUAL",'Planificación 2026-1'!I:I,"&gt;2")</f>
        <v>0</v>
      </c>
      <c r="EA177" s="76">
        <f>SUMIFS('Planificación 2026-1'!R:R,'Planificación 2026-1'!W:W,C177,'Planificación 2026-1'!F:F,"HUAURA",'Planificación 2026-1'!X:X,"VIRTUAL",'Planificación 2026-1'!I:I,"&gt;2")</f>
        <v>0</v>
      </c>
      <c r="EB177" s="76">
        <f>SUMIFS('Planificación 2026-1'!R:R,'Planificación 2026-1'!W:W,C177,'Planificación 2026-1'!F:F,"HUAURA",'Planificación 2026-1'!X:X,"&lt;&gt;VIRTUAL",'Planificación 2026-1'!I:I,"&gt;2")</f>
        <v>0</v>
      </c>
      <c r="EC177" s="76">
        <f>SUMIFS('Planificación 2026-1'!R:R,'Planificación 2026-1'!W:W,C177,'Planificación 2026-1'!F:F,"PRINCIPAL",'Planificación 2026-1'!X:X,"VIRTUAL",'Planificación 2026-1'!I:I,"&lt;3")</f>
        <v>0</v>
      </c>
      <c r="ED177" s="76">
        <f>SUMIFS('Planificación 2026-1'!R:R,'Planificación 2026-1'!W:W,C177,'Planificación 2026-1'!F:F,"PRINCIPAL",'Planificación 2026-1'!X:X,"&lt;&gt;VIRTUAL",'Planificación 2026-1'!I:I,"&lt;3")</f>
        <v>10</v>
      </c>
      <c r="EE177" s="76">
        <f>SUMIFS('Planificación 2026-1'!R:R,'Planificación 2026-1'!W:W,C177,'Planificación 2026-1'!F:F,"SUNAMPE",'Planificación 2026-1'!X:X,"VIRTUAL",'Planificación 2026-1'!I:I,"&lt;3")</f>
        <v>0</v>
      </c>
      <c r="EF177" s="76">
        <f>SUMIFS('Planificación 2026-1'!R:R,'Planificación 2026-1'!W:W,C177,'Planificación 2026-1'!F:F,"SUNAMPE",'Planificación 2026-1'!X:X,"&lt;&gt;VIRTUAL",'Planificación 2026-1'!I:I,"&lt;3")</f>
        <v>0</v>
      </c>
      <c r="EG177" s="76">
        <f>SUMIFS('Planificación 2026-1'!R:R,'Planificación 2026-1'!W:W,C177,'Planificación 2026-1'!F:F,"FILIAL",'Planificación 2026-1'!X:X,"VIRTUAL",'Planificación 2026-1'!I:I,"&lt;3")</f>
        <v>0</v>
      </c>
      <c r="EH177" s="76">
        <f>SUMIFS('Planificación 2026-1'!R:R,'Planificación 2026-1'!W:W,C177,'Planificación 2026-1'!F:F,"FILIAL",'Planificación 2026-1'!X:X,"&lt;&gt;VIRTUAL",'Planificación 2026-1'!I:I,"&lt;3")</f>
        <v>0</v>
      </c>
      <c r="EI177" s="76">
        <f>SUMIFS('Planificación 2026-1'!R:R,'Planificación 2026-1'!W:W,C177,'Planificación 2026-1'!F:F,"PORUMA",'Planificación 2026-1'!X:X,"VIRTUAL",'Planificación 2026-1'!I:I,"&lt;3")</f>
        <v>0</v>
      </c>
      <c r="EJ177" s="76">
        <f>SUMIFS('Planificación 2026-1'!R:R,'Planificación 2026-1'!W:W,C177,'Planificación 2026-1'!F:F,"PORUMA",'Planificación 2026-1'!X:X,"&lt;&gt;VIRTUAL",'Planificación 2026-1'!I:I,"&lt;3")</f>
        <v>0</v>
      </c>
      <c r="EK177" s="76">
        <f>SUMIFS('Planificación 2026-1'!R:R,'Planificación 2026-1'!W:W,C177,'Planificación 2026-1'!F:F,"HUAURA",'Planificación 2026-1'!X:X,"VIRTUAL",'Planificación 2026-1'!I:I,"&lt;3")</f>
        <v>0</v>
      </c>
      <c r="EL177" s="76">
        <f>SUMIFS('Planificación 2026-1'!R:R,'Planificación 2026-1'!W:W,C177,'Planificación 2026-1'!F:F,"HUAURA",'Planificación 2026-1'!X:X,"&lt;&gt;VIRTUAL",'Planificación 2026-1'!I:I,"&lt;3")</f>
        <v>0</v>
      </c>
      <c r="EM177" s="76"/>
      <c r="EN177" s="76">
        <f t="shared" si="23"/>
        <v>5</v>
      </c>
      <c r="EO177" s="76">
        <f t="shared" si="24"/>
        <v>10</v>
      </c>
      <c r="EP177" s="76" t="b">
        <f t="shared" si="25"/>
        <v>1</v>
      </c>
      <c r="EQ177" s="76" t="str">
        <f t="shared" si="26"/>
        <v/>
      </c>
      <c r="ER177" s="76" t="str">
        <f t="shared" si="31"/>
        <v>MAS PRESENCIAL</v>
      </c>
    </row>
    <row r="178" spans="1:148" hidden="1">
      <c r="A178" s="83"/>
      <c r="B178" s="119">
        <v>175</v>
      </c>
      <c r="C178" s="115" t="s">
        <v>351</v>
      </c>
      <c r="D178" s="112">
        <f>SUMIF('Planificación 2026-1'!W:W,C178,'Planificación 2026-1'!R:R)</f>
        <v>16</v>
      </c>
      <c r="E178" s="114" t="s">
        <v>170</v>
      </c>
      <c r="F178" s="115" t="s">
        <v>171</v>
      </c>
      <c r="G178" s="115" t="s">
        <v>153</v>
      </c>
      <c r="H178" s="115" t="s">
        <v>139</v>
      </c>
      <c r="I178" s="107" t="str">
        <f>IF(SUM(COUNTIFS('Planificación 2026-1'!F:F,"PRINCIPAL",'Planificación 2026-1'!W:W,C178,'Planificación 2026-1'!H:H,"AF"))&gt;0,"P01"," ")</f>
        <v xml:space="preserve"> </v>
      </c>
      <c r="J178" s="108" t="str">
        <f>IF(SUM(COUNTIFS('Planificación 2026-1'!F:F,"PRINCIPAL",'Planificación 2026-1'!W:W,C178,'Planificación 2026-1'!H:H,"EN"))&gt;0,"P02"," ")</f>
        <v xml:space="preserve"> </v>
      </c>
      <c r="K178" s="108" t="str">
        <f>IF(SUM(COUNTIFS('Planificación 2026-1'!F:F,"PRINCIPAL",'Planificación 2026-1'!W:W,C178,'Planificación 2026-1'!H:H,"IS"))&gt;0,"P03"," ")</f>
        <v>P03</v>
      </c>
      <c r="L178" s="108" t="str">
        <f>IF(SUM(COUNTIFS('Planificación 2026-1'!F:F,"PRINCIPAL",'Planificación 2026-1'!W:W,C178,'Planificación 2026-1'!H:H,"PS"))&gt;0,"P04"," ")</f>
        <v xml:space="preserve"> </v>
      </c>
      <c r="M178" s="108"/>
      <c r="N178" s="108" t="str">
        <f>IF(SUM(COUNTIFS('Planificación 2026-1'!F:F,"PRINCIPAL",'Planificación 2026-1'!W:W,C178,'Planificación 2026-1'!H:H,"IN"))&gt;0,"P06"," ")</f>
        <v xml:space="preserve"> </v>
      </c>
      <c r="O178" s="108" t="str">
        <f>IF(SUM(COUNTIFS('Planificación 2026-1'!F:F,"PRINCIPAL",'Planificación 2026-1'!W:W,C178,'Planificación 2026-1'!H:H,"CA"))&gt;0,"P07"," ")</f>
        <v xml:space="preserve"> </v>
      </c>
      <c r="P178" s="108" t="str">
        <f>IF(SUM(COUNTIFS('Planificación 2026-1'!F:F,"PRINCIPAL",'Planificación 2026-1'!W:W,C178,'Planificación 2026-1'!H:H,"DE"))&gt;0,"P08"," ")</f>
        <v xml:space="preserve"> </v>
      </c>
      <c r="Q178" s="108" t="str">
        <f>IF(SUM(COUNTIFS('Planificación 2026-1'!F:F,"PRINCIPAL",'Planificación 2026-1'!W:W,C178,'Planificación 2026-1'!H:H,"OB"))&gt;0,"P09"," ")</f>
        <v xml:space="preserve"> </v>
      </c>
      <c r="R178" s="108" t="str">
        <f>IF(SUM(COUNTIFS('Planificación 2026-1'!F:F,"PRINCIPAL",'Planificación 2026-1'!W:W,C178,'Planificación 2026-1'!H:H,"MH"))&gt;0,"P31"," ")</f>
        <v xml:space="preserve"> </v>
      </c>
      <c r="S178" s="108" t="str">
        <f>IF(SUM(COUNTIFS('Planificación 2026-1'!F:F,"PRINCIPAL",'Planificación 2026-1'!W:W,C178,'Planificación 2026-1'!H:H,"IC"))&gt;0,"P32"," ")</f>
        <v>P32</v>
      </c>
      <c r="T178" s="108" t="str">
        <f>IF(SUM(COUNTIFS('Planificación 2026-1'!F:F,"PRINCIPAL",'Planificación 2026-1'!W:W,C178,'Planificación 2026-1'!H:H,"AR"))&gt;0,"P34"," ")</f>
        <v xml:space="preserve"> </v>
      </c>
      <c r="U178" s="108" t="str">
        <f>IF(SUM(COUNTIFS('Planificación 2026-1'!F:F,"PRINCIPAL",'Planificación 2026-1'!W:W,C178,'Planificación 2026-1'!H:H,"T1"))&gt;0,"P35"," ")</f>
        <v xml:space="preserve"> </v>
      </c>
      <c r="V178" s="108" t="str">
        <f>IF(SUM(COUNTIFS('Planificación 2026-1'!F:F,"PRINCIPAL",'Planificación 2026-1'!W:W,C178,'Planificación 2026-1'!H:H,"T3"))&gt;0,"P36"," ")</f>
        <v xml:space="preserve"> </v>
      </c>
      <c r="W178" s="108" t="str">
        <f>IF(SUM(COUNTIFS('Planificación 2026-1'!F:F,"PRINCIPAL",'Planificación 2026-1'!W:W,C178,'Planificación 2026-1'!H:H,"T2"))&gt;0,"P37"," ")</f>
        <v xml:space="preserve"> </v>
      </c>
      <c r="X178" s="108" t="str">
        <f>IF(SUM(COUNTIFS('Planificación 2026-1'!F:F,"PRINCIPAL",'Planificación 2026-1'!W:W,C178,'Planificación 2026-1'!H:H,"AE"))&gt;0,"P38"," ")</f>
        <v xml:space="preserve"> </v>
      </c>
      <c r="Y178" s="108" t="str">
        <f>IF(SUM(COUNTIFS('Planificación 2026-1'!F:F,"PRINCIPAL",'Planificación 2026-1'!W:W,C178,'Planificación 2026-1'!H:H,"T4"))&gt;0,"P55"," ")</f>
        <v xml:space="preserve"> </v>
      </c>
      <c r="Z178" s="108" t="str">
        <f>IF(SUM(COUNTIFS('Planificación 2026-1'!F:F,"FILIAL",'Planificación 2026-1'!W:W,C178,'Planificación 2026-1'!H:H,"AF"))&gt;0," P01"," ")</f>
        <v xml:space="preserve"> </v>
      </c>
      <c r="AA178" s="108" t="str">
        <f>IF(SUM(COUNTIFS('Planificación 2026-1'!F:F,"FILIAL",'Planificación 2026-1'!W:W,C178,'Planificación 2026-1'!H:H,"EN"))&gt;0,"P02"," ")</f>
        <v xml:space="preserve"> </v>
      </c>
      <c r="AB178" s="108" t="str">
        <f>IF(SUM(COUNTIFS('Planificación 2026-1'!F:F,"FILIAL",'Planificación 2026-1'!W:W,C178,'Planificación 2026-1'!H:H,"IS"))&gt;0,"P03"," ")</f>
        <v xml:space="preserve"> </v>
      </c>
      <c r="AC178" s="108" t="str">
        <f>IF(SUM(COUNTIFS('Planificación 2026-1'!F:F,"FILIAL",'Planificación 2026-1'!W:W,C178,'Planificación 2026-1'!H:H,"PS"))&gt;0,"P04"," ")</f>
        <v xml:space="preserve"> </v>
      </c>
      <c r="AD178" s="108"/>
      <c r="AE178" s="108" t="str">
        <f>IF(SUM(COUNTIFS('Planificación 2026-1'!F:F,"FILIAL",'Planificación 2026-1'!W:W,C178,'Planificación 2026-1'!H:H,"IN"))&gt;0,"P06"," ")</f>
        <v xml:space="preserve"> </v>
      </c>
      <c r="AF178" s="108" t="str">
        <f>IF(SUM(COUNTIFS('Planificación 2026-1'!F:F,"FILIAL",'Planificación 2026-1'!W:W,C178,'Planificación 2026-1'!H:H,"CA"))&gt;0,"P07"," ")</f>
        <v xml:space="preserve"> </v>
      </c>
      <c r="AG178" s="108" t="str">
        <f>IF(SUM(COUNTIFS('Planificación 2026-1'!F:F,"FILIAL",'Planificación 2026-1'!W:W,C178,'Planificación 2026-1'!H:H,"DE"))&gt;0,"P08"," ")</f>
        <v xml:space="preserve"> </v>
      </c>
      <c r="AH178" s="108" t="str">
        <f>IF(SUM(COUNTIFS('Planificación 2026-1'!F:F,"FILIAL",'Planificación 2026-1'!W:W,C178,'Planificación 2026-1'!H:H,"OB"))&gt;0,"P09"," ")</f>
        <v xml:space="preserve"> </v>
      </c>
      <c r="AI178" s="108" t="str">
        <f>IF(SUM(COUNTIFS('Planificación 2026-1'!F:F,"FILIAL",'Planificación 2026-1'!W:W,C178,'Planificación 2026-1'!H:H,"MH"))&gt;0,"P31"," ")</f>
        <v xml:space="preserve"> </v>
      </c>
      <c r="AJ178" s="108" t="str">
        <f>IF(SUM(COUNTIFS('Planificación 2026-1'!F:F,"FILIAL",'Planificación 2026-1'!W:W,C178,'Planificación 2026-1'!H:H,"IC"))&gt;0,"P32"," ")</f>
        <v xml:space="preserve"> </v>
      </c>
      <c r="AK178" s="108" t="str">
        <f>IF(SUM(COUNTIFS('Planificación 2026-1'!F:F,"FILIAL",'Planificación 2026-1'!W:W,C178,'Planificación 2026-1'!H:H,"AR"))&gt;0,"P34"," ")</f>
        <v xml:space="preserve"> </v>
      </c>
      <c r="AL178" s="108" t="str">
        <f>IF(SUM(COUNTIFS('Planificación 2026-1'!F:F,"FILIAL",'Planificación 2026-1'!W:W,C178,'Planificación 2026-1'!H:H,"T1"))&gt;0,"P35"," ")</f>
        <v xml:space="preserve"> </v>
      </c>
      <c r="AM178" s="108" t="str">
        <f>IF(SUM(COUNTIFS('Planificación 2026-1'!F:F,"FILIAL",'Planificación 2026-1'!W:W,C178,'Planificación 2026-1'!H:H,"T3"))&gt;0,"P36"," ")</f>
        <v xml:space="preserve"> </v>
      </c>
      <c r="AN178" s="108" t="str">
        <f>IF(SUM(COUNTIFS('Planificación 2026-1'!F:F,"FILIAL",'Planificación 2026-1'!W:W,C178,'Planificación 2026-1'!H:H,"T2"))&gt;0,"P37"," ")</f>
        <v xml:space="preserve"> </v>
      </c>
      <c r="AO178" s="108" t="str">
        <f>IF(SUM(COUNTIFS('Planificación 2026-1'!F:F,"FILIAL",'Planificación 2026-1'!W:W,C178,'Planificación 2026-1'!H:H,"AE"))&gt;0,"P38"," ")</f>
        <v xml:space="preserve"> </v>
      </c>
      <c r="AP178" s="108" t="str">
        <f>IF(SUM(COUNTIFS('Planificación 2026-1'!F:F,"FILIAL",'Planificación 2026-1'!W:W,C178,'Planificación 2026-1'!H:H,"T4"))&gt;0,"P55"," ")</f>
        <v xml:space="preserve"> </v>
      </c>
      <c r="AQ178" s="108" t="str">
        <f>IF(SUM(COUNTIFS('Planificación 2026-1'!F:F,"SUNAMPE",'Planificación 2026-1'!W:W,C178,'Planificación 2026-1'!H:H,"AF"))&gt;0," P01"," ")</f>
        <v xml:space="preserve"> </v>
      </c>
      <c r="AR178" s="108" t="str">
        <f>IF(SUM(COUNTIFS('Planificación 2026-1'!F:F,"SUNAMPE",'Planificación 2026-1'!W:W,C178,'Planificación 2026-1'!H:H,"EN"))&gt;0,"P02"," ")</f>
        <v xml:space="preserve"> </v>
      </c>
      <c r="AS178" s="108" t="str">
        <f>IF(SUM(COUNTIFS('Planificación 2026-1'!F:F,"SUNAMPE",'Planificación 2026-1'!W:W,C178,'Planificación 2026-1'!H:H,"IS"))&gt;0,"P03"," ")</f>
        <v xml:space="preserve"> </v>
      </c>
      <c r="AT178" s="108" t="str">
        <f>IF(SUM(COUNTIFS('Planificación 2026-1'!F:F,"SUNAMPE",'Planificación 2026-1'!W:W,C178,'Planificación 2026-1'!H:H,"PS"))&gt;0,"P04"," ")</f>
        <v xml:space="preserve"> </v>
      </c>
      <c r="AU178" s="108"/>
      <c r="AV178" s="108" t="str">
        <f>IF(SUM(COUNTIFS('Planificación 2026-1'!F:F,"SUNAMPE",'Planificación 2026-1'!W:W,C178,'Planificación 2026-1'!H:H,"IN"))&gt;0,"P06"," ")</f>
        <v xml:space="preserve"> </v>
      </c>
      <c r="AW178" s="108" t="str">
        <f>IF(SUM(COUNTIFS('Planificación 2026-1'!F:F,"SUNAMPE",'Planificación 2026-1'!W:W,C178,'Planificación 2026-1'!H:H,"CA"))&gt;0,"P07"," ")</f>
        <v xml:space="preserve"> </v>
      </c>
      <c r="AX178" s="108" t="str">
        <f>IF(SUM(COUNTIFS('Planificación 2026-1'!F:F,"SUNAMPE",'Planificación 2026-1'!W:W,C178,'Planificación 2026-1'!H:H,"DE"))&gt;0,"P08"," ")</f>
        <v xml:space="preserve"> </v>
      </c>
      <c r="AY178" s="108" t="str">
        <f>IF(SUM(COUNTIFS('Planificación 2026-1'!F:F,"SUNAMPE",'Planificación 2026-1'!W:W,C178,'Planificación 2026-1'!H:H,"OB"))&gt;0,"P09"," ")</f>
        <v xml:space="preserve"> </v>
      </c>
      <c r="AZ178" s="108" t="str">
        <f>IF(SUM(COUNTIFS('Planificación 2026-1'!F:F,"SUNAMPE",'Planificación 2026-1'!W:W,C178,'Planificación 2026-1'!H:H,"MH"))&gt;0,"P31"," ")</f>
        <v xml:space="preserve"> </v>
      </c>
      <c r="BA178" s="108" t="str">
        <f>IF(SUM(COUNTIFS('Planificación 2026-1'!F:F,"SUNAMPE",'Planificación 2026-1'!W:W,C178,'Planificación 2026-1'!H:H,"IC"))&gt;0,"P32"," ")</f>
        <v xml:space="preserve"> </v>
      </c>
      <c r="BB178" s="108" t="str">
        <f>IF(SUM(COUNTIFS('Planificación 2026-1'!F:F,"SUNAMPE",'Planificación 2026-1'!W:W,C178,'Planificación 2026-1'!H:H,"AR"))&gt;0,"P34"," ")</f>
        <v xml:space="preserve"> </v>
      </c>
      <c r="BC178" s="108" t="str">
        <f>IF(SUM(COUNTIFS('Planificación 2026-1'!F:F,"SUNAMPE",'Planificación 2026-1'!W:W,C178,'Planificación 2026-1'!H:H,"T1"))&gt;0,"P35"," ")</f>
        <v xml:space="preserve"> </v>
      </c>
      <c r="BD178" s="108" t="str">
        <f>IF(SUM(COUNTIFS('Planificación 2026-1'!F:F,"SUNAMPE",'Planificación 2026-1'!W:W,C178,'Planificación 2026-1'!H:H,"T3"))&gt;0,"P36"," ")</f>
        <v xml:space="preserve"> </v>
      </c>
      <c r="BE178" s="108" t="str">
        <f>IF(SUM(COUNTIFS('Planificación 2026-1'!F:F,"SUNAMPE",'Planificación 2026-1'!W:W,C178,'Planificación 2026-1'!H:H,"T2"))&gt;0,"P37"," ")</f>
        <v xml:space="preserve"> </v>
      </c>
      <c r="BF178" s="108" t="str">
        <f>IF(SUM(COUNTIFS('Planificación 2026-1'!F:F,"SUNAMPE",'Planificación 2026-1'!W:W,C178,'Planificación 2026-1'!H:H,"AE"))&gt;0,"P38"," ")</f>
        <v xml:space="preserve"> </v>
      </c>
      <c r="BG178" s="108" t="str">
        <f>IF(SUM(COUNTIFS('Planificación 2026-1'!F:F,"SUNAMPE",'Planificación 2026-1'!W:W,C178,'Planificación 2026-1'!H:H,"T4"))&gt;0,"P55"," ")</f>
        <v xml:space="preserve"> </v>
      </c>
      <c r="BH178" s="108" t="str">
        <f>IF(SUM(COUNTIFS('Planificación 2026-1'!F:F,"HUAURA",'Planificación 2026-1'!W:W,C178,'Planificación 2026-1'!H:H,"AF"))&gt;0," P01"," ")</f>
        <v xml:space="preserve"> </v>
      </c>
      <c r="BI178" s="108" t="str">
        <f>IF(SUM(COUNTIFS('Planificación 2026-1'!F:F,"HUAURA",'Planificación 2026-1'!W:W,C178,'Planificación 2026-1'!H:H,"EN"))&gt;0,"P02"," ")</f>
        <v xml:space="preserve"> </v>
      </c>
      <c r="BJ178" s="108" t="str">
        <f>IF(SUM(COUNTIFS('Planificación 2026-1'!F:F,"HUAURA",'Planificación 2026-1'!W:W,C178,'Planificación 2026-1'!H:H,"IS"))&gt;0,"P03"," ")</f>
        <v xml:space="preserve"> </v>
      </c>
      <c r="BK178" s="108" t="str">
        <f>IF(SUM(COUNTIFS('Planificación 2026-1'!F:F,"HUAURA",'Planificación 2026-1'!W:W,C178,'Planificación 2026-1'!H:H,"PS"))&gt;0,"P04"," ")</f>
        <v xml:space="preserve"> </v>
      </c>
      <c r="BL178" s="108"/>
      <c r="BM178" s="108" t="str">
        <f>IF(SUM(COUNTIFS('Planificación 2026-1'!F:F,"HUAURA",'Planificación 2026-1'!W:W,C178,'Planificación 2026-1'!H:H,"IN"))&gt;0,"P06"," ")</f>
        <v xml:space="preserve"> </v>
      </c>
      <c r="BN178" s="108" t="str">
        <f>IF(SUM(COUNTIFS('Planificación 2026-1'!F:F,"HUAURA",'Planificación 2026-1'!W:W,C178,'Planificación 2026-1'!H:H,"CA"))&gt;0,"P07"," ")</f>
        <v xml:space="preserve"> </v>
      </c>
      <c r="BO178" s="108" t="str">
        <f>IF(SUM(COUNTIFS('Planificación 2026-1'!F:F,"HUAURA",'Planificación 2026-1'!W:W,C178,'Planificación 2026-1'!H:H,"DE"))&gt;0,"P08"," ")</f>
        <v xml:space="preserve"> </v>
      </c>
      <c r="BP178" s="108" t="str">
        <f>IF(SUM(COUNTIFS('Planificación 2026-1'!F:F,"HUAURA",'Planificación 2026-1'!W:W,C178,'Planificación 2026-1'!H:H,"OB"))&gt;0,"P09"," ")</f>
        <v xml:space="preserve"> </v>
      </c>
      <c r="BQ178" s="108" t="str">
        <f>IF(SUM(COUNTIFS('Planificación 2026-1'!F:F,"HUAURA",'Planificación 2026-1'!W:W,C178,'Planificación 2026-1'!H:H,"MH"))&gt;0,"P31"," ")</f>
        <v xml:space="preserve"> </v>
      </c>
      <c r="BR178" s="108" t="str">
        <f>IF(SUM(COUNTIFS('Planificación 2026-1'!F:F,"HUAURA",'Planificación 2026-1'!W:W,C178,'Planificación 2026-1'!H:H,"IC"))&gt;0,"P32"," ")</f>
        <v xml:space="preserve"> </v>
      </c>
      <c r="BS178" s="108" t="str">
        <f>IF(SUM(COUNTIFS('Planificación 2026-1'!F:F,"HUAURA",'Planificación 2026-1'!W:W,C178,'Planificación 2026-1'!H:H,"AR"))&gt;0,"P34"," ")</f>
        <v xml:space="preserve"> </v>
      </c>
      <c r="BT178" s="108" t="str">
        <f>IF(SUM(COUNTIFS('Planificación 2026-1'!F:F,"HUAURA",'Planificación 2026-1'!W:W,C178,'Planificación 2026-1'!H:H,"T1"))&gt;0,"P35"," ")</f>
        <v xml:space="preserve"> </v>
      </c>
      <c r="BU178" s="108" t="str">
        <f>IF(SUM(COUNTIFS('Planificación 2026-1'!F:F,"HUAURA",'Planificación 2026-1'!W:W,C178,'Planificación 2026-1'!H:H,"T3"))&gt;0,"P36"," ")</f>
        <v xml:space="preserve"> </v>
      </c>
      <c r="BV178" s="108" t="str">
        <f>IF(SUM(COUNTIFS('Planificación 2026-1'!F:F,"HUAURA",'Planificación 2026-1'!W:W,C178,'Planificación 2026-1'!H:H,"T2"))&gt;0,"P37"," ")</f>
        <v xml:space="preserve"> </v>
      </c>
      <c r="BW178" s="108" t="str">
        <f>IF(SUM(COUNTIFS('Planificación 2026-1'!F:F,"HUAURA",'Planificación 2026-1'!W:W,C178,'Planificación 2026-1'!H:H,"AE"))&gt;0,"P38"," ")</f>
        <v xml:space="preserve"> </v>
      </c>
      <c r="BX178" s="108" t="str">
        <f>IF(SUM(COUNTIFS('Planificación 2026-1'!F:F,"HUAURA",'Planificación 2026-1'!W:W,C178,'Planificación 2026-1'!H:H,"T4"))&gt;0,"P55"," ")</f>
        <v xml:space="preserve"> </v>
      </c>
      <c r="BY178" s="109">
        <f>SUMIFS('Planificación 2026-1'!R:R,'Planificación 2026-1'!W:W,C178,'Planificación 2026-1'!H:H,"AF",'Planificación 2026-1'!I:I,"&gt;2")</f>
        <v>0</v>
      </c>
      <c r="BZ178" s="109">
        <f>SUMIFS('Planificación 2026-1'!R:R,'Planificación 2026-1'!W:W,C178,'Planificación 2026-1'!H:H,"EN",'Planificación 2026-1'!I:I,"&gt;2")</f>
        <v>0</v>
      </c>
      <c r="CA178" s="109">
        <f>SUMIFS('Planificación 2026-1'!R:R,'Planificación 2026-1'!W:W,C178,'Planificación 2026-1'!H:H,"IS",'Planificación 2026-1'!I:I,"&gt;2")</f>
        <v>12</v>
      </c>
      <c r="CB178" s="109">
        <f>SUMIFS('Planificación 2026-1'!R:R,'Planificación 2026-1'!W:W,C178,'Planificación 2026-1'!H:H,"PS",'Planificación 2026-1'!I:I,"&gt;2")</f>
        <v>0</v>
      </c>
      <c r="CC178" s="109">
        <f>SUMIFS('Planificación 2026-1'!R:R,'Planificación 2026-1'!W:W,C178,'Planificación 2026-1'!H:H,"IN",'Planificación 2026-1'!I:I,"&gt;2")</f>
        <v>0</v>
      </c>
      <c r="CD178" s="109">
        <f>SUMIFS('Planificación 2026-1'!R:R,'Planificación 2026-1'!W:W,C178,'Planificación 2026-1'!H:H,"CA",'Planificación 2026-1'!I:I,"&gt;2")</f>
        <v>0</v>
      </c>
      <c r="CE178" s="109">
        <f>SUMIFS('Planificación 2026-1'!R:R,'Planificación 2026-1'!W:W,C178,'Planificación 2026-1'!H:H,"DE",'Planificación 2026-1'!I:I,"&gt;2")</f>
        <v>0</v>
      </c>
      <c r="CF178" s="109">
        <f>SUMIFS('Planificación 2026-1'!R:R,'Planificación 2026-1'!W:W,C178,'Planificación 2026-1'!H:H,"OB",'Planificación 2026-1'!I:I,"&gt;2")</f>
        <v>0</v>
      </c>
      <c r="CG178" s="109">
        <f>SUMIFS('Planificación 2026-1'!R:R,'Planificación 2026-1'!W:W,C178,'Planificación 2026-1'!H:H,"MH",'Planificación 2026-1'!I:I,"&gt;2")</f>
        <v>0</v>
      </c>
      <c r="CH178" s="109">
        <f>SUMIFS('Planificación 2026-1'!R:R,'Planificación 2026-1'!W:W,C178,'Planificación 2026-1'!H:H,"IC",'Planificación 2026-1'!I:I,"&gt;2")</f>
        <v>4</v>
      </c>
      <c r="CI178" s="109">
        <f>SUMIFS('Planificación 2026-1'!R:R,'Planificación 2026-1'!W:W,C178,'Planificación 2026-1'!H:H,"AR",'Planificación 2026-1'!I:I,"&gt;2")</f>
        <v>0</v>
      </c>
      <c r="CJ178" s="109">
        <f>SUMIFS('Planificación 2026-1'!R:R,'Planificación 2026-1'!W:W,C178,'Planificación 2026-1'!H:H,"T1",'Planificación 2026-1'!I:I,"&gt;2")</f>
        <v>0</v>
      </c>
      <c r="CK178" s="109">
        <f>SUMIFS('Planificación 2026-1'!R:R,'Planificación 2026-1'!W:W,C178,'Planificación 2026-1'!H:H,"T3",'Planificación 2026-1'!I:I,"&gt;2")</f>
        <v>0</v>
      </c>
      <c r="CL178" s="109">
        <f>SUMIFS('Planificación 2026-1'!R:R,'Planificación 2026-1'!W:W,C178,'Planificación 2026-1'!H:H,"T2",'Planificación 2026-1'!I:I,"&gt;2")</f>
        <v>0</v>
      </c>
      <c r="CM178" s="109">
        <f>SUMIFS('Planificación 2026-1'!R:R,'Planificación 2026-1'!W:W,C178,'Planificación 2026-1'!H:H,"AE",'Planificación 2026-1'!I:I,"&gt;2")</f>
        <v>0</v>
      </c>
      <c r="CN178" s="109">
        <f>SUMIFS('Planificación 2026-1'!R:R,'Planificación 2026-1'!W:W,C178,'Planificación 2026-1'!H:H,"T4",'Planificación 2026-1'!I:I,"&gt;2")</f>
        <v>0</v>
      </c>
      <c r="CO178" s="109">
        <f>SUMIFS('Planificación 2026-1'!R:R,'Planificación 2026-1'!W:W,C178,'Planificación 2026-1'!H:H,"AF",'Planificación 2026-1'!I:I,"&lt;3")</f>
        <v>0</v>
      </c>
      <c r="CP178" s="109">
        <f>SUMIFS('Planificación 2026-1'!R:R,'Planificación 2026-1'!W:W,C178,'Planificación 2026-1'!H:H,"EN",'Planificación 2026-1'!I:I,"&lt;3")</f>
        <v>0</v>
      </c>
      <c r="CQ178" s="109">
        <f>SUMIFS('Planificación 2026-1'!R:R,'Planificación 2026-1'!W:W,C178,'Planificación 2026-1'!H:H,"IS",'Planificación 2026-1'!I:I,"&lt;3")</f>
        <v>0</v>
      </c>
      <c r="CR178" s="109">
        <f>SUMIFS('Planificación 2026-1'!R:R,'Planificación 2026-1'!W:W,C178,'Planificación 2026-1'!H:H,"PS",'Planificación 2026-1'!I:I,"&lt;3")</f>
        <v>0</v>
      </c>
      <c r="CS178" s="109">
        <f>SUMIFS('Planificación 2026-1'!R:R,'Planificación 2026-1'!W:W,C178,'Planificación 2026-1'!H:H,"IN",'Planificación 2026-1'!I:I,"&lt;3")</f>
        <v>0</v>
      </c>
      <c r="CT178" s="109">
        <f>SUMIFS('Planificación 2026-1'!R:R,'Planificación 2026-1'!W:W,C178,'Planificación 2026-1'!H:H,"CA",'Planificación 2026-1'!I:I,"&lt;3")</f>
        <v>0</v>
      </c>
      <c r="CU178" s="109">
        <f>SUMIFS('Planificación 2026-1'!R:R,'Planificación 2026-1'!W:W,C178,'Planificación 2026-1'!H:H,"DE",'Planificación 2026-1'!I:I,"&lt;3")</f>
        <v>0</v>
      </c>
      <c r="CV178" s="109">
        <f>SUMIFS('Planificación 2026-1'!R:R,'Planificación 2026-1'!W:W,C178,'Planificación 2026-1'!H:H,"OB",'Planificación 2026-1'!I:I,"&lt;3")</f>
        <v>0</v>
      </c>
      <c r="CW178" s="109">
        <f>SUMIFS('Planificación 2026-1'!R:R,'Planificación 2026-1'!W:W,C178,'Planificación 2026-1'!H:H,"MH",'Planificación 2026-1'!I:I,"&lt;3")</f>
        <v>0</v>
      </c>
      <c r="CX178" s="109">
        <f>SUMIFS('Planificación 2026-1'!R:R,'Planificación 2026-1'!W:W,C178,'Planificación 2026-1'!H:H,"IC",'Planificación 2026-1'!I:I,"&lt;3")</f>
        <v>0</v>
      </c>
      <c r="CY178" s="109">
        <f>SUMIFS('Planificación 2026-1'!R:R,'Planificación 2026-1'!W:W,C178,'Planificación 2026-1'!H:H,"AR",'Planificación 2026-1'!I:I,"&lt;3")</f>
        <v>0</v>
      </c>
      <c r="CZ178" s="109">
        <f>SUMIFS('Planificación 2026-1'!R:R,'Planificación 2026-1'!W:W,C178,'Planificación 2026-1'!H:H,"T1",'Planificación 2026-1'!I:I,"&lt;3")</f>
        <v>0</v>
      </c>
      <c r="DA178" s="109">
        <f>SUMIFS('Planificación 2026-1'!R:R,'Planificación 2026-1'!W:W,C178,'Planificación 2026-1'!H:H,"T3",'Planificación 2026-1'!I:I,"&lt;3")</f>
        <v>0</v>
      </c>
      <c r="DB178" s="109">
        <f>SUMIFS('Planificación 2026-1'!R:R,'Planificación 2026-1'!W:W,C178,'Planificación 2026-1'!H:H,"T2",'Planificación 2026-1'!I:I,"&lt;3")</f>
        <v>0</v>
      </c>
      <c r="DC178" s="109">
        <f>SUMIFS('Planificación 2026-1'!R:R,'Planificación 2026-1'!W:W,C178,'Planificación 2026-1'!H:H,"AE",'Planificación 2026-1'!I:I,"&lt;3")</f>
        <v>0</v>
      </c>
      <c r="DD178" s="109">
        <f>SUMIFS('Planificación 2026-1'!R:R,'Planificación 2026-1'!W:W,C178,'Planificación 2026-1'!H:H,"T4",'Planificación 2026-1'!I:I,"&lt;3")</f>
        <v>0</v>
      </c>
      <c r="DE178" s="108" t="str">
        <f t="shared" si="27"/>
        <v>P03 P32</v>
      </c>
      <c r="DF178" s="41">
        <f>IF(C178="","",SUMIFS('Planificación 2026-1'!R:R,'Planificación 2026-1'!W:W,C178,'Planificación 2026-1'!F:F,"PRINCIPAL",'Planificación 2026-1'!X:X,"VIRTUAL"))</f>
        <v>0</v>
      </c>
      <c r="DG178" s="41">
        <f>IF(C178="","",SUMIFS('Planificación 2026-1'!R:R,'Planificación 2026-1'!W:W,C178,'Planificación 2026-1'!F:F,"PRINCIPAL",'Planificación 2026-1'!X:X,"PRESENCIAL"))</f>
        <v>16</v>
      </c>
      <c r="DH178" s="41">
        <f>IF(C178="","",SUMIFS('Planificación 2026-1'!R:R,'Planificación 2026-1'!W:W,C178,'Planificación 2026-1'!F:F,"PRINCIPAL",'Planificación 2026-1'!X:X,"HIBRIDO PRESENCIAL"))</f>
        <v>0</v>
      </c>
      <c r="DI178" s="108" t="str">
        <f t="shared" si="28"/>
        <v/>
      </c>
      <c r="DJ178" s="108">
        <f>IF(C178="","",SUMIFS('Planificación 2026-1'!R:R,'Planificación 2026-1'!W:W,C178,'Planificación 2026-1'!F:F,"FILIAL",'Planificación 2026-1'!X:X,"VIRTUAL"))</f>
        <v>0</v>
      </c>
      <c r="DK178" s="110">
        <f>IF(C178="","",SUMIFS('Planificación 2026-1'!R:R,'Planificación 2026-1'!W:W,C178,'Planificación 2026-1'!F:F,"FILIAL",'Planificación 2026-1'!X:X,"PRESENCIAL"))</f>
        <v>0</v>
      </c>
      <c r="DL178" s="61">
        <f>IF(C178="","",SUMIFS('Planificación 2026-1'!R:R,'Planificación 2026-1'!W:W,C178,'Planificación 2026-1'!F:F,"FILIAL",'Planificación 2026-1'!X:X,"HIBRIDO PRESENCIAL"))</f>
        <v>0</v>
      </c>
      <c r="DM178" s="111" t="str">
        <f t="shared" si="29"/>
        <v/>
      </c>
      <c r="DN178" s="108">
        <f>IF(C178="","",SUMIFS('Planificación 2026-1'!R:R,'Planificación 2026-1'!W:W,C178,'Planificación 2026-1'!F:F,"SUNAMPE",'Planificación 2026-1'!X:X,"VIRTUAL"))</f>
        <v>0</v>
      </c>
      <c r="DO178" s="61">
        <f>IF(C178="","",SUMIFS('Planificación 2026-1'!R:R,'Planificación 2026-1'!W:W,C178,'Planificación 2026-1'!F:F,"SUNAMPE",'Planificación 2026-1'!X:X,"PRESENCIAL"))</f>
        <v>0</v>
      </c>
      <c r="DP178" s="111" t="str">
        <f t="shared" si="30"/>
        <v/>
      </c>
      <c r="DQ178" s="108">
        <f>IF(C178="","",SUMIFS('Planificación 2026-1'!R:R,'Planificación 2026-1'!W:W,C178,'Planificación 2026-1'!F:F,"HUAURA",'Planificación 2026-1'!X:X,"VIRTUAL"))</f>
        <v>0</v>
      </c>
      <c r="DR178" s="61">
        <f>IF(C178="","",SUMIFS('Planificación 2026-1'!R:R,'Planificación 2026-1'!W:W,C178,'Planificación 2026-1'!F:F,"HUAURA",'Planificación 2026-1'!X:X,"PRESENCIAL"))</f>
        <v>0</v>
      </c>
      <c r="DS178" s="76">
        <f>SUMIFS('Planificación 2026-1'!R:R,'Planificación 2026-1'!W:W,C178,'Planificación 2026-1'!F:F,"PRINCIPAL",'Planificación 2026-1'!X:X,"VIRTUAL",'Planificación 2026-1'!I:I,"&gt;2")</f>
        <v>0</v>
      </c>
      <c r="DT178" s="76">
        <f>SUMIFS('Planificación 2026-1'!R:R,'Planificación 2026-1'!W:W,C178,'Planificación 2026-1'!F:F,"PRINCIPAL",'Planificación 2026-1'!X:X,"&lt;&gt;VIRTUAL",'Planificación 2026-1'!I:I,"&gt;2")</f>
        <v>16</v>
      </c>
      <c r="DU178" s="76">
        <f>SUMIFS('Planificación 2026-1'!R:R,'Planificación 2026-1'!W:W,C178,'Planificación 2026-1'!F:F,"SUNAMPE",'Planificación 2026-1'!X:X,"VIRTUAL",'Planificación 2026-1'!I:I,"&gt;2")</f>
        <v>0</v>
      </c>
      <c r="DV178" s="76">
        <f>SUMIFS('Planificación 2026-1'!R:R,'Planificación 2026-1'!W:W,C178,'Planificación 2026-1'!F:F,"SUNAMPE",'Planificación 2026-1'!X:X,"&lt;&gt;VIRTUAL",'Planificación 2026-1'!I:I,"&gt;2")</f>
        <v>0</v>
      </c>
      <c r="DW178" s="76">
        <f>SUMIFS('Planificación 2026-1'!R:R,'Planificación 2026-1'!W:W,C178,'Planificación 2026-1'!F:F,"FILIAL",'Planificación 2026-1'!X:X,"VIRTUAL",'Planificación 2026-1'!I:I,"&gt;2")</f>
        <v>0</v>
      </c>
      <c r="DX178" s="76">
        <f>SUMIFS('Planificación 2026-1'!R:R,'Planificación 2026-1'!W:W,C178,'Planificación 2026-1'!F:F,"FILIAL",'Planificación 2026-1'!X:X,"&lt;&gt;VIRTUAL",'Planificación 2026-1'!I:I,"&gt;2")</f>
        <v>0</v>
      </c>
      <c r="DY178" s="76">
        <f>SUMIFS('Planificación 2026-1'!R:R,'Planificación 2026-1'!W:W,C178,'Planificación 2026-1'!F:F,"PORUMA",'Planificación 2026-1'!X:X,"VIRTUAL",'Planificación 2026-1'!I:I,"&gt;2")</f>
        <v>0</v>
      </c>
      <c r="DZ178" s="76">
        <f>SUMIFS('Planificación 2026-1'!R:R,'Planificación 2026-1'!W:W,C178,'Planificación 2026-1'!F:F,"PORUMA",'Planificación 2026-1'!X:X,"&lt;&gt;VIRTUAL",'Planificación 2026-1'!I:I,"&gt;2")</f>
        <v>0</v>
      </c>
      <c r="EA178" s="76">
        <f>SUMIFS('Planificación 2026-1'!R:R,'Planificación 2026-1'!W:W,C178,'Planificación 2026-1'!F:F,"HUAURA",'Planificación 2026-1'!X:X,"VIRTUAL",'Planificación 2026-1'!I:I,"&gt;2")</f>
        <v>0</v>
      </c>
      <c r="EB178" s="76">
        <f>SUMIFS('Planificación 2026-1'!R:R,'Planificación 2026-1'!W:W,C178,'Planificación 2026-1'!F:F,"HUAURA",'Planificación 2026-1'!X:X,"&lt;&gt;VIRTUAL",'Planificación 2026-1'!I:I,"&gt;2")</f>
        <v>0</v>
      </c>
      <c r="EC178" s="76">
        <f>SUMIFS('Planificación 2026-1'!R:R,'Planificación 2026-1'!W:W,C178,'Planificación 2026-1'!F:F,"PRINCIPAL",'Planificación 2026-1'!X:X,"VIRTUAL",'Planificación 2026-1'!I:I,"&lt;3")</f>
        <v>0</v>
      </c>
      <c r="ED178" s="76">
        <f>SUMIFS('Planificación 2026-1'!R:R,'Planificación 2026-1'!W:W,C178,'Planificación 2026-1'!F:F,"PRINCIPAL",'Planificación 2026-1'!X:X,"&lt;&gt;VIRTUAL",'Planificación 2026-1'!I:I,"&lt;3")</f>
        <v>0</v>
      </c>
      <c r="EE178" s="76">
        <f>SUMIFS('Planificación 2026-1'!R:R,'Planificación 2026-1'!W:W,C178,'Planificación 2026-1'!F:F,"SUNAMPE",'Planificación 2026-1'!X:X,"VIRTUAL",'Planificación 2026-1'!I:I,"&lt;3")</f>
        <v>0</v>
      </c>
      <c r="EF178" s="76">
        <f>SUMIFS('Planificación 2026-1'!R:R,'Planificación 2026-1'!W:W,C178,'Planificación 2026-1'!F:F,"SUNAMPE",'Planificación 2026-1'!X:X,"&lt;&gt;VIRTUAL",'Planificación 2026-1'!I:I,"&lt;3")</f>
        <v>0</v>
      </c>
      <c r="EG178" s="76">
        <f>SUMIFS('Planificación 2026-1'!R:R,'Planificación 2026-1'!W:W,C178,'Planificación 2026-1'!F:F,"FILIAL",'Planificación 2026-1'!X:X,"VIRTUAL",'Planificación 2026-1'!I:I,"&lt;3")</f>
        <v>0</v>
      </c>
      <c r="EH178" s="76">
        <f>SUMIFS('Planificación 2026-1'!R:R,'Planificación 2026-1'!W:W,C178,'Planificación 2026-1'!F:F,"FILIAL",'Planificación 2026-1'!X:X,"&lt;&gt;VIRTUAL",'Planificación 2026-1'!I:I,"&lt;3")</f>
        <v>0</v>
      </c>
      <c r="EI178" s="76">
        <f>SUMIFS('Planificación 2026-1'!R:R,'Planificación 2026-1'!W:W,C178,'Planificación 2026-1'!F:F,"PORUMA",'Planificación 2026-1'!X:X,"VIRTUAL",'Planificación 2026-1'!I:I,"&lt;3")</f>
        <v>0</v>
      </c>
      <c r="EJ178" s="76">
        <f>SUMIFS('Planificación 2026-1'!R:R,'Planificación 2026-1'!W:W,C178,'Planificación 2026-1'!F:F,"PORUMA",'Planificación 2026-1'!X:X,"&lt;&gt;VIRTUAL",'Planificación 2026-1'!I:I,"&lt;3")</f>
        <v>0</v>
      </c>
      <c r="EK178" s="76">
        <f>SUMIFS('Planificación 2026-1'!R:R,'Planificación 2026-1'!W:W,C178,'Planificación 2026-1'!F:F,"HUAURA",'Planificación 2026-1'!X:X,"VIRTUAL",'Planificación 2026-1'!I:I,"&lt;3")</f>
        <v>0</v>
      </c>
      <c r="EL178" s="76">
        <f>SUMIFS('Planificación 2026-1'!R:R,'Planificación 2026-1'!W:W,C178,'Planificación 2026-1'!F:F,"HUAURA",'Planificación 2026-1'!X:X,"&lt;&gt;VIRTUAL",'Planificación 2026-1'!I:I,"&lt;3")</f>
        <v>0</v>
      </c>
      <c r="EM178" s="76"/>
      <c r="EN178" s="76">
        <f t="shared" si="23"/>
        <v>0</v>
      </c>
      <c r="EO178" s="76">
        <f t="shared" si="24"/>
        <v>16</v>
      </c>
      <c r="EP178" s="76" t="b">
        <f t="shared" si="25"/>
        <v>1</v>
      </c>
      <c r="EQ178" s="76" t="str">
        <f t="shared" si="26"/>
        <v>SEDE</v>
      </c>
      <c r="ER178" s="76" t="str">
        <f t="shared" si="31"/>
        <v>PRESENCIAL</v>
      </c>
    </row>
    <row r="179" spans="1:148" hidden="1">
      <c r="A179" s="83"/>
      <c r="B179" s="119">
        <v>176</v>
      </c>
      <c r="C179" s="115" t="s">
        <v>352</v>
      </c>
      <c r="D179" s="112">
        <f>SUMIF('Planificación 2026-1'!W:W,C179,'Planificación 2026-1'!R:R)</f>
        <v>18</v>
      </c>
      <c r="E179" s="114" t="s">
        <v>170</v>
      </c>
      <c r="F179" s="115" t="s">
        <v>171</v>
      </c>
      <c r="G179" s="115" t="s">
        <v>153</v>
      </c>
      <c r="H179" s="115" t="s">
        <v>125</v>
      </c>
      <c r="I179" s="107" t="str">
        <f>IF(SUM(COUNTIFS('Planificación 2026-1'!F:F,"PRINCIPAL",'Planificación 2026-1'!W:W,C179,'Planificación 2026-1'!H:H,"AF"))&gt;0,"P01"," ")</f>
        <v xml:space="preserve"> </v>
      </c>
      <c r="J179" s="108" t="str">
        <f>IF(SUM(COUNTIFS('Planificación 2026-1'!F:F,"PRINCIPAL",'Planificación 2026-1'!W:W,C179,'Planificación 2026-1'!H:H,"EN"))&gt;0,"P02"," ")</f>
        <v xml:space="preserve"> </v>
      </c>
      <c r="K179" s="108" t="str">
        <f>IF(SUM(COUNTIFS('Planificación 2026-1'!F:F,"PRINCIPAL",'Planificación 2026-1'!W:W,C179,'Planificación 2026-1'!H:H,"IS"))&gt;0,"P03"," ")</f>
        <v xml:space="preserve"> </v>
      </c>
      <c r="L179" s="108" t="str">
        <f>IF(SUM(COUNTIFS('Planificación 2026-1'!F:F,"PRINCIPAL",'Planificación 2026-1'!W:W,C179,'Planificación 2026-1'!H:H,"PS"))&gt;0,"P04"," ")</f>
        <v xml:space="preserve"> </v>
      </c>
      <c r="M179" s="108"/>
      <c r="N179" s="108" t="str">
        <f>IF(SUM(COUNTIFS('Planificación 2026-1'!F:F,"PRINCIPAL",'Planificación 2026-1'!W:W,C179,'Planificación 2026-1'!H:H,"IN"))&gt;0,"P06"," ")</f>
        <v>P06</v>
      </c>
      <c r="O179" s="108" t="str">
        <f>IF(SUM(COUNTIFS('Planificación 2026-1'!F:F,"PRINCIPAL",'Planificación 2026-1'!W:W,C179,'Planificación 2026-1'!H:H,"CA"))&gt;0,"P07"," ")</f>
        <v xml:space="preserve"> </v>
      </c>
      <c r="P179" s="108" t="str">
        <f>IF(SUM(COUNTIFS('Planificación 2026-1'!F:F,"PRINCIPAL",'Planificación 2026-1'!W:W,C179,'Planificación 2026-1'!H:H,"DE"))&gt;0,"P08"," ")</f>
        <v xml:space="preserve"> </v>
      </c>
      <c r="Q179" s="108" t="str">
        <f>IF(SUM(COUNTIFS('Planificación 2026-1'!F:F,"PRINCIPAL",'Planificación 2026-1'!W:W,C179,'Planificación 2026-1'!H:H,"OB"))&gt;0,"P09"," ")</f>
        <v xml:space="preserve"> </v>
      </c>
      <c r="R179" s="108" t="str">
        <f>IF(SUM(COUNTIFS('Planificación 2026-1'!F:F,"PRINCIPAL",'Planificación 2026-1'!W:W,C179,'Planificación 2026-1'!H:H,"MH"))&gt;0,"P31"," ")</f>
        <v xml:space="preserve"> </v>
      </c>
      <c r="S179" s="108" t="str">
        <f>IF(SUM(COUNTIFS('Planificación 2026-1'!F:F,"PRINCIPAL",'Planificación 2026-1'!W:W,C179,'Planificación 2026-1'!H:H,"IC"))&gt;0,"P32"," ")</f>
        <v xml:space="preserve"> </v>
      </c>
      <c r="T179" s="108" t="str">
        <f>IF(SUM(COUNTIFS('Planificación 2026-1'!F:F,"PRINCIPAL",'Planificación 2026-1'!W:W,C179,'Planificación 2026-1'!H:H,"AR"))&gt;0,"P34"," ")</f>
        <v xml:space="preserve"> </v>
      </c>
      <c r="U179" s="108" t="str">
        <f>IF(SUM(COUNTIFS('Planificación 2026-1'!F:F,"PRINCIPAL",'Planificación 2026-1'!W:W,C179,'Planificación 2026-1'!H:H,"T1"))&gt;0,"P35"," ")</f>
        <v xml:space="preserve"> </v>
      </c>
      <c r="V179" s="108" t="str">
        <f>IF(SUM(COUNTIFS('Planificación 2026-1'!F:F,"PRINCIPAL",'Planificación 2026-1'!W:W,C179,'Planificación 2026-1'!H:H,"T3"))&gt;0,"P36"," ")</f>
        <v xml:space="preserve"> </v>
      </c>
      <c r="W179" s="108" t="str">
        <f>IF(SUM(COUNTIFS('Planificación 2026-1'!F:F,"PRINCIPAL",'Planificación 2026-1'!W:W,C179,'Planificación 2026-1'!H:H,"T2"))&gt;0,"P37"," ")</f>
        <v xml:space="preserve"> </v>
      </c>
      <c r="X179" s="108" t="str">
        <f>IF(SUM(COUNTIFS('Planificación 2026-1'!F:F,"PRINCIPAL",'Planificación 2026-1'!W:W,C179,'Planificación 2026-1'!H:H,"AE"))&gt;0,"P38"," ")</f>
        <v xml:space="preserve"> </v>
      </c>
      <c r="Y179" s="108" t="str">
        <f>IF(SUM(COUNTIFS('Planificación 2026-1'!F:F,"PRINCIPAL",'Planificación 2026-1'!W:W,C179,'Planificación 2026-1'!H:H,"T4"))&gt;0,"P55"," ")</f>
        <v xml:space="preserve"> </v>
      </c>
      <c r="Z179" s="108" t="str">
        <f>IF(SUM(COUNTIFS('Planificación 2026-1'!F:F,"FILIAL",'Planificación 2026-1'!W:W,C179,'Planificación 2026-1'!H:H,"AF"))&gt;0," P01"," ")</f>
        <v xml:space="preserve"> </v>
      </c>
      <c r="AA179" s="108" t="str">
        <f>IF(SUM(COUNTIFS('Planificación 2026-1'!F:F,"FILIAL",'Planificación 2026-1'!W:W,C179,'Planificación 2026-1'!H:H,"EN"))&gt;0,"P02"," ")</f>
        <v xml:space="preserve"> </v>
      </c>
      <c r="AB179" s="108" t="str">
        <f>IF(SUM(COUNTIFS('Planificación 2026-1'!F:F,"FILIAL",'Planificación 2026-1'!W:W,C179,'Planificación 2026-1'!H:H,"IS"))&gt;0,"P03"," ")</f>
        <v xml:space="preserve"> </v>
      </c>
      <c r="AC179" s="108" t="str">
        <f>IF(SUM(COUNTIFS('Planificación 2026-1'!F:F,"FILIAL",'Planificación 2026-1'!W:W,C179,'Planificación 2026-1'!H:H,"PS"))&gt;0,"P04"," ")</f>
        <v xml:space="preserve"> </v>
      </c>
      <c r="AD179" s="108"/>
      <c r="AE179" s="108" t="str">
        <f>IF(SUM(COUNTIFS('Planificación 2026-1'!F:F,"FILIAL",'Planificación 2026-1'!W:W,C179,'Planificación 2026-1'!H:H,"IN"))&gt;0,"P06"," ")</f>
        <v xml:space="preserve"> </v>
      </c>
      <c r="AF179" s="108" t="str">
        <f>IF(SUM(COUNTIFS('Planificación 2026-1'!F:F,"FILIAL",'Planificación 2026-1'!W:W,C179,'Planificación 2026-1'!H:H,"CA"))&gt;0,"P07"," ")</f>
        <v xml:space="preserve"> </v>
      </c>
      <c r="AG179" s="108" t="str">
        <f>IF(SUM(COUNTIFS('Planificación 2026-1'!F:F,"FILIAL",'Planificación 2026-1'!W:W,C179,'Planificación 2026-1'!H:H,"DE"))&gt;0,"P08"," ")</f>
        <v xml:space="preserve"> </v>
      </c>
      <c r="AH179" s="108" t="str">
        <f>IF(SUM(COUNTIFS('Planificación 2026-1'!F:F,"FILIAL",'Planificación 2026-1'!W:W,C179,'Planificación 2026-1'!H:H,"OB"))&gt;0,"P09"," ")</f>
        <v xml:space="preserve"> </v>
      </c>
      <c r="AI179" s="108" t="str">
        <f>IF(SUM(COUNTIFS('Planificación 2026-1'!F:F,"FILIAL",'Planificación 2026-1'!W:W,C179,'Planificación 2026-1'!H:H,"MH"))&gt;0,"P31"," ")</f>
        <v xml:space="preserve"> </v>
      </c>
      <c r="AJ179" s="108" t="str">
        <f>IF(SUM(COUNTIFS('Planificación 2026-1'!F:F,"FILIAL",'Planificación 2026-1'!W:W,C179,'Planificación 2026-1'!H:H,"IC"))&gt;0,"P32"," ")</f>
        <v xml:space="preserve"> </v>
      </c>
      <c r="AK179" s="108" t="str">
        <f>IF(SUM(COUNTIFS('Planificación 2026-1'!F:F,"FILIAL",'Planificación 2026-1'!W:W,C179,'Planificación 2026-1'!H:H,"AR"))&gt;0,"P34"," ")</f>
        <v xml:space="preserve"> </v>
      </c>
      <c r="AL179" s="108" t="str">
        <f>IF(SUM(COUNTIFS('Planificación 2026-1'!F:F,"FILIAL",'Planificación 2026-1'!W:W,C179,'Planificación 2026-1'!H:H,"T1"))&gt;0,"P35"," ")</f>
        <v xml:space="preserve"> </v>
      </c>
      <c r="AM179" s="108" t="str">
        <f>IF(SUM(COUNTIFS('Planificación 2026-1'!F:F,"FILIAL",'Planificación 2026-1'!W:W,C179,'Planificación 2026-1'!H:H,"T3"))&gt;0,"P36"," ")</f>
        <v xml:space="preserve"> </v>
      </c>
      <c r="AN179" s="108" t="str">
        <f>IF(SUM(COUNTIFS('Planificación 2026-1'!F:F,"FILIAL",'Planificación 2026-1'!W:W,C179,'Planificación 2026-1'!H:H,"T2"))&gt;0,"P37"," ")</f>
        <v xml:space="preserve"> </v>
      </c>
      <c r="AO179" s="108" t="str">
        <f>IF(SUM(COUNTIFS('Planificación 2026-1'!F:F,"FILIAL",'Planificación 2026-1'!W:W,C179,'Planificación 2026-1'!H:H,"AE"))&gt;0,"P38"," ")</f>
        <v xml:space="preserve"> </v>
      </c>
      <c r="AP179" s="108" t="str">
        <f>IF(SUM(COUNTIFS('Planificación 2026-1'!F:F,"FILIAL",'Planificación 2026-1'!W:W,C179,'Planificación 2026-1'!H:H,"T4"))&gt;0,"P55"," ")</f>
        <v xml:space="preserve"> </v>
      </c>
      <c r="AQ179" s="108" t="str">
        <f>IF(SUM(COUNTIFS('Planificación 2026-1'!F:F,"SUNAMPE",'Planificación 2026-1'!W:W,C179,'Planificación 2026-1'!H:H,"AF"))&gt;0," P01"," ")</f>
        <v xml:space="preserve"> </v>
      </c>
      <c r="AR179" s="108" t="str">
        <f>IF(SUM(COUNTIFS('Planificación 2026-1'!F:F,"SUNAMPE",'Planificación 2026-1'!W:W,C179,'Planificación 2026-1'!H:H,"EN"))&gt;0,"P02"," ")</f>
        <v xml:space="preserve"> </v>
      </c>
      <c r="AS179" s="108" t="str">
        <f>IF(SUM(COUNTIFS('Planificación 2026-1'!F:F,"SUNAMPE",'Planificación 2026-1'!W:W,C179,'Planificación 2026-1'!H:H,"IS"))&gt;0,"P03"," ")</f>
        <v xml:space="preserve"> </v>
      </c>
      <c r="AT179" s="108" t="str">
        <f>IF(SUM(COUNTIFS('Planificación 2026-1'!F:F,"SUNAMPE",'Planificación 2026-1'!W:W,C179,'Planificación 2026-1'!H:H,"PS"))&gt;0,"P04"," ")</f>
        <v xml:space="preserve"> </v>
      </c>
      <c r="AU179" s="108"/>
      <c r="AV179" s="108" t="str">
        <f>IF(SUM(COUNTIFS('Planificación 2026-1'!F:F,"SUNAMPE",'Planificación 2026-1'!W:W,C179,'Planificación 2026-1'!H:H,"IN"))&gt;0,"P06"," ")</f>
        <v xml:space="preserve"> </v>
      </c>
      <c r="AW179" s="108" t="str">
        <f>IF(SUM(COUNTIFS('Planificación 2026-1'!F:F,"SUNAMPE",'Planificación 2026-1'!W:W,C179,'Planificación 2026-1'!H:H,"CA"))&gt;0,"P07"," ")</f>
        <v xml:space="preserve"> </v>
      </c>
      <c r="AX179" s="108" t="str">
        <f>IF(SUM(COUNTIFS('Planificación 2026-1'!F:F,"SUNAMPE",'Planificación 2026-1'!W:W,C179,'Planificación 2026-1'!H:H,"DE"))&gt;0,"P08"," ")</f>
        <v xml:space="preserve"> </v>
      </c>
      <c r="AY179" s="108" t="str">
        <f>IF(SUM(COUNTIFS('Planificación 2026-1'!F:F,"SUNAMPE",'Planificación 2026-1'!W:W,C179,'Planificación 2026-1'!H:H,"OB"))&gt;0,"P09"," ")</f>
        <v xml:space="preserve"> </v>
      </c>
      <c r="AZ179" s="108" t="str">
        <f>IF(SUM(COUNTIFS('Planificación 2026-1'!F:F,"SUNAMPE",'Planificación 2026-1'!W:W,C179,'Planificación 2026-1'!H:H,"MH"))&gt;0,"P31"," ")</f>
        <v xml:space="preserve"> </v>
      </c>
      <c r="BA179" s="108" t="str">
        <f>IF(SUM(COUNTIFS('Planificación 2026-1'!F:F,"SUNAMPE",'Planificación 2026-1'!W:W,C179,'Planificación 2026-1'!H:H,"IC"))&gt;0,"P32"," ")</f>
        <v xml:space="preserve"> </v>
      </c>
      <c r="BB179" s="108" t="str">
        <f>IF(SUM(COUNTIFS('Planificación 2026-1'!F:F,"SUNAMPE",'Planificación 2026-1'!W:W,C179,'Planificación 2026-1'!H:H,"AR"))&gt;0,"P34"," ")</f>
        <v xml:space="preserve"> </v>
      </c>
      <c r="BC179" s="108" t="str">
        <f>IF(SUM(COUNTIFS('Planificación 2026-1'!F:F,"SUNAMPE",'Planificación 2026-1'!W:W,C179,'Planificación 2026-1'!H:H,"T1"))&gt;0,"P35"," ")</f>
        <v xml:space="preserve"> </v>
      </c>
      <c r="BD179" s="108" t="str">
        <f>IF(SUM(COUNTIFS('Planificación 2026-1'!F:F,"SUNAMPE",'Planificación 2026-1'!W:W,C179,'Planificación 2026-1'!H:H,"T3"))&gt;0,"P36"," ")</f>
        <v xml:space="preserve"> </v>
      </c>
      <c r="BE179" s="108" t="str">
        <f>IF(SUM(COUNTIFS('Planificación 2026-1'!F:F,"SUNAMPE",'Planificación 2026-1'!W:W,C179,'Planificación 2026-1'!H:H,"T2"))&gt;0,"P37"," ")</f>
        <v xml:space="preserve"> </v>
      </c>
      <c r="BF179" s="108" t="str">
        <f>IF(SUM(COUNTIFS('Planificación 2026-1'!F:F,"SUNAMPE",'Planificación 2026-1'!W:W,C179,'Planificación 2026-1'!H:H,"AE"))&gt;0,"P38"," ")</f>
        <v xml:space="preserve"> </v>
      </c>
      <c r="BG179" s="108" t="str">
        <f>IF(SUM(COUNTIFS('Planificación 2026-1'!F:F,"SUNAMPE",'Planificación 2026-1'!W:W,C179,'Planificación 2026-1'!H:H,"T4"))&gt;0,"P55"," ")</f>
        <v xml:space="preserve"> </v>
      </c>
      <c r="BH179" s="108" t="str">
        <f>IF(SUM(COUNTIFS('Planificación 2026-1'!F:F,"HUAURA",'Planificación 2026-1'!W:W,C179,'Planificación 2026-1'!H:H,"AF"))&gt;0," P01"," ")</f>
        <v xml:space="preserve"> </v>
      </c>
      <c r="BI179" s="108" t="str">
        <f>IF(SUM(COUNTIFS('Planificación 2026-1'!F:F,"HUAURA",'Planificación 2026-1'!W:W,C179,'Planificación 2026-1'!H:H,"EN"))&gt;0,"P02"," ")</f>
        <v xml:space="preserve"> </v>
      </c>
      <c r="BJ179" s="108" t="str">
        <f>IF(SUM(COUNTIFS('Planificación 2026-1'!F:F,"HUAURA",'Planificación 2026-1'!W:W,C179,'Planificación 2026-1'!H:H,"IS"))&gt;0,"P03"," ")</f>
        <v xml:space="preserve"> </v>
      </c>
      <c r="BK179" s="108" t="str">
        <f>IF(SUM(COUNTIFS('Planificación 2026-1'!F:F,"HUAURA",'Planificación 2026-1'!W:W,C179,'Planificación 2026-1'!H:H,"PS"))&gt;0,"P04"," ")</f>
        <v xml:space="preserve"> </v>
      </c>
      <c r="BL179" s="108"/>
      <c r="BM179" s="108" t="str">
        <f>IF(SUM(COUNTIFS('Planificación 2026-1'!F:F,"HUAURA",'Planificación 2026-1'!W:W,C179,'Planificación 2026-1'!H:H,"IN"))&gt;0,"P06"," ")</f>
        <v xml:space="preserve"> </v>
      </c>
      <c r="BN179" s="108" t="str">
        <f>IF(SUM(COUNTIFS('Planificación 2026-1'!F:F,"HUAURA",'Planificación 2026-1'!W:W,C179,'Planificación 2026-1'!H:H,"CA"))&gt;0,"P07"," ")</f>
        <v xml:space="preserve"> </v>
      </c>
      <c r="BO179" s="108" t="str">
        <f>IF(SUM(COUNTIFS('Planificación 2026-1'!F:F,"HUAURA",'Planificación 2026-1'!W:W,C179,'Planificación 2026-1'!H:H,"DE"))&gt;0,"P08"," ")</f>
        <v xml:space="preserve"> </v>
      </c>
      <c r="BP179" s="108" t="str">
        <f>IF(SUM(COUNTIFS('Planificación 2026-1'!F:F,"HUAURA",'Planificación 2026-1'!W:W,C179,'Planificación 2026-1'!H:H,"OB"))&gt;0,"P09"," ")</f>
        <v xml:space="preserve"> </v>
      </c>
      <c r="BQ179" s="108" t="str">
        <f>IF(SUM(COUNTIFS('Planificación 2026-1'!F:F,"HUAURA",'Planificación 2026-1'!W:W,C179,'Planificación 2026-1'!H:H,"MH"))&gt;0,"P31"," ")</f>
        <v xml:space="preserve"> </v>
      </c>
      <c r="BR179" s="108" t="str">
        <f>IF(SUM(COUNTIFS('Planificación 2026-1'!F:F,"HUAURA",'Planificación 2026-1'!W:W,C179,'Planificación 2026-1'!H:H,"IC"))&gt;0,"P32"," ")</f>
        <v xml:space="preserve"> </v>
      </c>
      <c r="BS179" s="108" t="str">
        <f>IF(SUM(COUNTIFS('Planificación 2026-1'!F:F,"HUAURA",'Planificación 2026-1'!W:W,C179,'Planificación 2026-1'!H:H,"AR"))&gt;0,"P34"," ")</f>
        <v xml:space="preserve"> </v>
      </c>
      <c r="BT179" s="108" t="str">
        <f>IF(SUM(COUNTIFS('Planificación 2026-1'!F:F,"HUAURA",'Planificación 2026-1'!W:W,C179,'Planificación 2026-1'!H:H,"T1"))&gt;0,"P35"," ")</f>
        <v xml:space="preserve"> </v>
      </c>
      <c r="BU179" s="108" t="str">
        <f>IF(SUM(COUNTIFS('Planificación 2026-1'!F:F,"HUAURA",'Planificación 2026-1'!W:W,C179,'Planificación 2026-1'!H:H,"T3"))&gt;0,"P36"," ")</f>
        <v xml:space="preserve"> </v>
      </c>
      <c r="BV179" s="108" t="str">
        <f>IF(SUM(COUNTIFS('Planificación 2026-1'!F:F,"HUAURA",'Planificación 2026-1'!W:W,C179,'Planificación 2026-1'!H:H,"T2"))&gt;0,"P37"," ")</f>
        <v xml:space="preserve"> </v>
      </c>
      <c r="BW179" s="108" t="str">
        <f>IF(SUM(COUNTIFS('Planificación 2026-1'!F:F,"HUAURA",'Planificación 2026-1'!W:W,C179,'Planificación 2026-1'!H:H,"AE"))&gt;0,"P38"," ")</f>
        <v xml:space="preserve"> </v>
      </c>
      <c r="BX179" s="108" t="str">
        <f>IF(SUM(COUNTIFS('Planificación 2026-1'!F:F,"HUAURA",'Planificación 2026-1'!W:W,C179,'Planificación 2026-1'!H:H,"T4"))&gt;0,"P55"," ")</f>
        <v xml:space="preserve"> </v>
      </c>
      <c r="BY179" s="109">
        <f>SUMIFS('Planificación 2026-1'!R:R,'Planificación 2026-1'!W:W,C179,'Planificación 2026-1'!H:H,"AF",'Planificación 2026-1'!I:I,"&gt;2")</f>
        <v>0</v>
      </c>
      <c r="BZ179" s="109">
        <f>SUMIFS('Planificación 2026-1'!R:R,'Planificación 2026-1'!W:W,C179,'Planificación 2026-1'!H:H,"EN",'Planificación 2026-1'!I:I,"&gt;2")</f>
        <v>0</v>
      </c>
      <c r="CA179" s="109">
        <f>SUMIFS('Planificación 2026-1'!R:R,'Planificación 2026-1'!W:W,C179,'Planificación 2026-1'!H:H,"IS",'Planificación 2026-1'!I:I,"&gt;2")</f>
        <v>0</v>
      </c>
      <c r="CB179" s="109">
        <f>SUMIFS('Planificación 2026-1'!R:R,'Planificación 2026-1'!W:W,C179,'Planificación 2026-1'!H:H,"PS",'Planificación 2026-1'!I:I,"&gt;2")</f>
        <v>0</v>
      </c>
      <c r="CC179" s="109">
        <f>SUMIFS('Planificación 2026-1'!R:R,'Planificación 2026-1'!W:W,C179,'Planificación 2026-1'!H:H,"IN",'Planificación 2026-1'!I:I,"&gt;2")</f>
        <v>18</v>
      </c>
      <c r="CD179" s="109">
        <f>SUMIFS('Planificación 2026-1'!R:R,'Planificación 2026-1'!W:W,C179,'Planificación 2026-1'!H:H,"CA",'Planificación 2026-1'!I:I,"&gt;2")</f>
        <v>0</v>
      </c>
      <c r="CE179" s="109">
        <f>SUMIFS('Planificación 2026-1'!R:R,'Planificación 2026-1'!W:W,C179,'Planificación 2026-1'!H:H,"DE",'Planificación 2026-1'!I:I,"&gt;2")</f>
        <v>0</v>
      </c>
      <c r="CF179" s="109">
        <f>SUMIFS('Planificación 2026-1'!R:R,'Planificación 2026-1'!W:W,C179,'Planificación 2026-1'!H:H,"OB",'Planificación 2026-1'!I:I,"&gt;2")</f>
        <v>0</v>
      </c>
      <c r="CG179" s="109">
        <f>SUMIFS('Planificación 2026-1'!R:R,'Planificación 2026-1'!W:W,C179,'Planificación 2026-1'!H:H,"MH",'Planificación 2026-1'!I:I,"&gt;2")</f>
        <v>0</v>
      </c>
      <c r="CH179" s="109">
        <f>SUMIFS('Planificación 2026-1'!R:R,'Planificación 2026-1'!W:W,C179,'Planificación 2026-1'!H:H,"IC",'Planificación 2026-1'!I:I,"&gt;2")</f>
        <v>0</v>
      </c>
      <c r="CI179" s="109">
        <f>SUMIFS('Planificación 2026-1'!R:R,'Planificación 2026-1'!W:W,C179,'Planificación 2026-1'!H:H,"AR",'Planificación 2026-1'!I:I,"&gt;2")</f>
        <v>0</v>
      </c>
      <c r="CJ179" s="109">
        <f>SUMIFS('Planificación 2026-1'!R:R,'Planificación 2026-1'!W:W,C179,'Planificación 2026-1'!H:H,"T1",'Planificación 2026-1'!I:I,"&gt;2")</f>
        <v>0</v>
      </c>
      <c r="CK179" s="109">
        <f>SUMIFS('Planificación 2026-1'!R:R,'Planificación 2026-1'!W:W,C179,'Planificación 2026-1'!H:H,"T3",'Planificación 2026-1'!I:I,"&gt;2")</f>
        <v>0</v>
      </c>
      <c r="CL179" s="109">
        <f>SUMIFS('Planificación 2026-1'!R:R,'Planificación 2026-1'!W:W,C179,'Planificación 2026-1'!H:H,"T2",'Planificación 2026-1'!I:I,"&gt;2")</f>
        <v>0</v>
      </c>
      <c r="CM179" s="109">
        <f>SUMIFS('Planificación 2026-1'!R:R,'Planificación 2026-1'!W:W,C179,'Planificación 2026-1'!H:H,"AE",'Planificación 2026-1'!I:I,"&gt;2")</f>
        <v>0</v>
      </c>
      <c r="CN179" s="109">
        <f>SUMIFS('Planificación 2026-1'!R:R,'Planificación 2026-1'!W:W,C179,'Planificación 2026-1'!H:H,"T4",'Planificación 2026-1'!I:I,"&gt;2")</f>
        <v>0</v>
      </c>
      <c r="CO179" s="109">
        <f>SUMIFS('Planificación 2026-1'!R:R,'Planificación 2026-1'!W:W,C179,'Planificación 2026-1'!H:H,"AF",'Planificación 2026-1'!I:I,"&lt;3")</f>
        <v>0</v>
      </c>
      <c r="CP179" s="109">
        <f>SUMIFS('Planificación 2026-1'!R:R,'Planificación 2026-1'!W:W,C179,'Planificación 2026-1'!H:H,"EN",'Planificación 2026-1'!I:I,"&lt;3")</f>
        <v>0</v>
      </c>
      <c r="CQ179" s="109">
        <f>SUMIFS('Planificación 2026-1'!R:R,'Planificación 2026-1'!W:W,C179,'Planificación 2026-1'!H:H,"IS",'Planificación 2026-1'!I:I,"&lt;3")</f>
        <v>0</v>
      </c>
      <c r="CR179" s="109">
        <f>SUMIFS('Planificación 2026-1'!R:R,'Planificación 2026-1'!W:W,C179,'Planificación 2026-1'!H:H,"PS",'Planificación 2026-1'!I:I,"&lt;3")</f>
        <v>0</v>
      </c>
      <c r="CS179" s="109">
        <f>SUMIFS('Planificación 2026-1'!R:R,'Planificación 2026-1'!W:W,C179,'Planificación 2026-1'!H:H,"IN",'Planificación 2026-1'!I:I,"&lt;3")</f>
        <v>0</v>
      </c>
      <c r="CT179" s="109">
        <f>SUMIFS('Planificación 2026-1'!R:R,'Planificación 2026-1'!W:W,C179,'Planificación 2026-1'!H:H,"CA",'Planificación 2026-1'!I:I,"&lt;3")</f>
        <v>0</v>
      </c>
      <c r="CU179" s="109">
        <f>SUMIFS('Planificación 2026-1'!R:R,'Planificación 2026-1'!W:W,C179,'Planificación 2026-1'!H:H,"DE",'Planificación 2026-1'!I:I,"&lt;3")</f>
        <v>0</v>
      </c>
      <c r="CV179" s="109">
        <f>SUMIFS('Planificación 2026-1'!R:R,'Planificación 2026-1'!W:W,C179,'Planificación 2026-1'!H:H,"OB",'Planificación 2026-1'!I:I,"&lt;3")</f>
        <v>0</v>
      </c>
      <c r="CW179" s="109">
        <f>SUMIFS('Planificación 2026-1'!R:R,'Planificación 2026-1'!W:W,C179,'Planificación 2026-1'!H:H,"MH",'Planificación 2026-1'!I:I,"&lt;3")</f>
        <v>0</v>
      </c>
      <c r="CX179" s="109">
        <f>SUMIFS('Planificación 2026-1'!R:R,'Planificación 2026-1'!W:W,C179,'Planificación 2026-1'!H:H,"IC",'Planificación 2026-1'!I:I,"&lt;3")</f>
        <v>0</v>
      </c>
      <c r="CY179" s="109">
        <f>SUMIFS('Planificación 2026-1'!R:R,'Planificación 2026-1'!W:W,C179,'Planificación 2026-1'!H:H,"AR",'Planificación 2026-1'!I:I,"&lt;3")</f>
        <v>0</v>
      </c>
      <c r="CZ179" s="109">
        <f>SUMIFS('Planificación 2026-1'!R:R,'Planificación 2026-1'!W:W,C179,'Planificación 2026-1'!H:H,"T1",'Planificación 2026-1'!I:I,"&lt;3")</f>
        <v>0</v>
      </c>
      <c r="DA179" s="109">
        <f>SUMIFS('Planificación 2026-1'!R:R,'Planificación 2026-1'!W:W,C179,'Planificación 2026-1'!H:H,"T3",'Planificación 2026-1'!I:I,"&lt;3")</f>
        <v>0</v>
      </c>
      <c r="DB179" s="109">
        <f>SUMIFS('Planificación 2026-1'!R:R,'Planificación 2026-1'!W:W,C179,'Planificación 2026-1'!H:H,"T2",'Planificación 2026-1'!I:I,"&lt;3")</f>
        <v>0</v>
      </c>
      <c r="DC179" s="109">
        <f>SUMIFS('Planificación 2026-1'!R:R,'Planificación 2026-1'!W:W,C179,'Planificación 2026-1'!H:H,"AE",'Planificación 2026-1'!I:I,"&lt;3")</f>
        <v>0</v>
      </c>
      <c r="DD179" s="109">
        <f>SUMIFS('Planificación 2026-1'!R:R,'Planificación 2026-1'!W:W,C179,'Planificación 2026-1'!H:H,"T4",'Planificación 2026-1'!I:I,"&lt;3")</f>
        <v>0</v>
      </c>
      <c r="DE179" s="108" t="str">
        <f t="shared" si="27"/>
        <v>P06</v>
      </c>
      <c r="DF179" s="41">
        <f>IF(C179="","",SUMIFS('Planificación 2026-1'!R:R,'Planificación 2026-1'!W:W,C179,'Planificación 2026-1'!F:F,"PRINCIPAL",'Planificación 2026-1'!X:X,"VIRTUAL"))</f>
        <v>0</v>
      </c>
      <c r="DG179" s="41">
        <f>IF(C179="","",SUMIFS('Planificación 2026-1'!R:R,'Planificación 2026-1'!W:W,C179,'Planificación 2026-1'!F:F,"PRINCIPAL",'Planificación 2026-1'!X:X,"PRESENCIAL"))</f>
        <v>18</v>
      </c>
      <c r="DH179" s="41">
        <f>IF(C179="","",SUMIFS('Planificación 2026-1'!R:R,'Planificación 2026-1'!W:W,C179,'Planificación 2026-1'!F:F,"PRINCIPAL",'Planificación 2026-1'!X:X,"HIBRIDO PRESENCIAL"))</f>
        <v>0</v>
      </c>
      <c r="DI179" s="108" t="str">
        <f t="shared" si="28"/>
        <v/>
      </c>
      <c r="DJ179" s="108">
        <f>IF(C179="","",SUMIFS('Planificación 2026-1'!R:R,'Planificación 2026-1'!W:W,C179,'Planificación 2026-1'!F:F,"FILIAL",'Planificación 2026-1'!X:X,"VIRTUAL"))</f>
        <v>0</v>
      </c>
      <c r="DK179" s="110">
        <f>IF(C179="","",SUMIFS('Planificación 2026-1'!R:R,'Planificación 2026-1'!W:W,C179,'Planificación 2026-1'!F:F,"FILIAL",'Planificación 2026-1'!X:X,"PRESENCIAL"))</f>
        <v>0</v>
      </c>
      <c r="DL179" s="61">
        <f>IF(C179="","",SUMIFS('Planificación 2026-1'!R:R,'Planificación 2026-1'!W:W,C179,'Planificación 2026-1'!F:F,"FILIAL",'Planificación 2026-1'!X:X,"HIBRIDO PRESENCIAL"))</f>
        <v>0</v>
      </c>
      <c r="DM179" s="111" t="str">
        <f t="shared" si="29"/>
        <v/>
      </c>
      <c r="DN179" s="108">
        <f>IF(C179="","",SUMIFS('Planificación 2026-1'!R:R,'Planificación 2026-1'!W:W,C179,'Planificación 2026-1'!F:F,"SUNAMPE",'Planificación 2026-1'!X:X,"VIRTUAL"))</f>
        <v>0</v>
      </c>
      <c r="DO179" s="61">
        <f>IF(C179="","",SUMIFS('Planificación 2026-1'!R:R,'Planificación 2026-1'!W:W,C179,'Planificación 2026-1'!F:F,"SUNAMPE",'Planificación 2026-1'!X:X,"PRESENCIAL"))</f>
        <v>0</v>
      </c>
      <c r="DP179" s="111" t="str">
        <f t="shared" si="30"/>
        <v/>
      </c>
      <c r="DQ179" s="108">
        <f>IF(C179="","",SUMIFS('Planificación 2026-1'!R:R,'Planificación 2026-1'!W:W,C179,'Planificación 2026-1'!F:F,"HUAURA",'Planificación 2026-1'!X:X,"VIRTUAL"))</f>
        <v>0</v>
      </c>
      <c r="DR179" s="61">
        <f>IF(C179="","",SUMIFS('Planificación 2026-1'!R:R,'Planificación 2026-1'!W:W,C179,'Planificación 2026-1'!F:F,"HUAURA",'Planificación 2026-1'!X:X,"PRESENCIAL"))</f>
        <v>0</v>
      </c>
      <c r="DS179" s="76">
        <f>SUMIFS('Planificación 2026-1'!R:R,'Planificación 2026-1'!W:W,C179,'Planificación 2026-1'!F:F,"PRINCIPAL",'Planificación 2026-1'!X:X,"VIRTUAL",'Planificación 2026-1'!I:I,"&gt;2")</f>
        <v>0</v>
      </c>
      <c r="DT179" s="76">
        <f>SUMIFS('Planificación 2026-1'!R:R,'Planificación 2026-1'!W:W,C179,'Planificación 2026-1'!F:F,"PRINCIPAL",'Planificación 2026-1'!X:X,"&lt;&gt;VIRTUAL",'Planificación 2026-1'!I:I,"&gt;2")</f>
        <v>18</v>
      </c>
      <c r="DU179" s="76">
        <f>SUMIFS('Planificación 2026-1'!R:R,'Planificación 2026-1'!W:W,C179,'Planificación 2026-1'!F:F,"SUNAMPE",'Planificación 2026-1'!X:X,"VIRTUAL",'Planificación 2026-1'!I:I,"&gt;2")</f>
        <v>0</v>
      </c>
      <c r="DV179" s="76">
        <f>SUMIFS('Planificación 2026-1'!R:R,'Planificación 2026-1'!W:W,C179,'Planificación 2026-1'!F:F,"SUNAMPE",'Planificación 2026-1'!X:X,"&lt;&gt;VIRTUAL",'Planificación 2026-1'!I:I,"&gt;2")</f>
        <v>0</v>
      </c>
      <c r="DW179" s="76">
        <f>SUMIFS('Planificación 2026-1'!R:R,'Planificación 2026-1'!W:W,C179,'Planificación 2026-1'!F:F,"FILIAL",'Planificación 2026-1'!X:X,"VIRTUAL",'Planificación 2026-1'!I:I,"&gt;2")</f>
        <v>0</v>
      </c>
      <c r="DX179" s="76">
        <f>SUMIFS('Planificación 2026-1'!R:R,'Planificación 2026-1'!W:W,C179,'Planificación 2026-1'!F:F,"FILIAL",'Planificación 2026-1'!X:X,"&lt;&gt;VIRTUAL",'Planificación 2026-1'!I:I,"&gt;2")</f>
        <v>0</v>
      </c>
      <c r="DY179" s="76">
        <f>SUMIFS('Planificación 2026-1'!R:R,'Planificación 2026-1'!W:W,C179,'Planificación 2026-1'!F:F,"PORUMA",'Planificación 2026-1'!X:X,"VIRTUAL",'Planificación 2026-1'!I:I,"&gt;2")</f>
        <v>0</v>
      </c>
      <c r="DZ179" s="76">
        <f>SUMIFS('Planificación 2026-1'!R:R,'Planificación 2026-1'!W:W,C179,'Planificación 2026-1'!F:F,"PORUMA",'Planificación 2026-1'!X:X,"&lt;&gt;VIRTUAL",'Planificación 2026-1'!I:I,"&gt;2")</f>
        <v>0</v>
      </c>
      <c r="EA179" s="76">
        <f>SUMIFS('Planificación 2026-1'!R:R,'Planificación 2026-1'!W:W,C179,'Planificación 2026-1'!F:F,"HUAURA",'Planificación 2026-1'!X:X,"VIRTUAL",'Planificación 2026-1'!I:I,"&gt;2")</f>
        <v>0</v>
      </c>
      <c r="EB179" s="76">
        <f>SUMIFS('Planificación 2026-1'!R:R,'Planificación 2026-1'!W:W,C179,'Planificación 2026-1'!F:F,"HUAURA",'Planificación 2026-1'!X:X,"&lt;&gt;VIRTUAL",'Planificación 2026-1'!I:I,"&gt;2")</f>
        <v>0</v>
      </c>
      <c r="EC179" s="76">
        <f>SUMIFS('Planificación 2026-1'!R:R,'Planificación 2026-1'!W:W,C179,'Planificación 2026-1'!F:F,"PRINCIPAL",'Planificación 2026-1'!X:X,"VIRTUAL",'Planificación 2026-1'!I:I,"&lt;3")</f>
        <v>0</v>
      </c>
      <c r="ED179" s="76">
        <f>SUMIFS('Planificación 2026-1'!R:R,'Planificación 2026-1'!W:W,C179,'Planificación 2026-1'!F:F,"PRINCIPAL",'Planificación 2026-1'!X:X,"&lt;&gt;VIRTUAL",'Planificación 2026-1'!I:I,"&lt;3")</f>
        <v>0</v>
      </c>
      <c r="EE179" s="76">
        <f>SUMIFS('Planificación 2026-1'!R:R,'Planificación 2026-1'!W:W,C179,'Planificación 2026-1'!F:F,"SUNAMPE",'Planificación 2026-1'!X:X,"VIRTUAL",'Planificación 2026-1'!I:I,"&lt;3")</f>
        <v>0</v>
      </c>
      <c r="EF179" s="76">
        <f>SUMIFS('Planificación 2026-1'!R:R,'Planificación 2026-1'!W:W,C179,'Planificación 2026-1'!F:F,"SUNAMPE",'Planificación 2026-1'!X:X,"&lt;&gt;VIRTUAL",'Planificación 2026-1'!I:I,"&lt;3")</f>
        <v>0</v>
      </c>
      <c r="EG179" s="76">
        <f>SUMIFS('Planificación 2026-1'!R:R,'Planificación 2026-1'!W:W,C179,'Planificación 2026-1'!F:F,"FILIAL",'Planificación 2026-1'!X:X,"VIRTUAL",'Planificación 2026-1'!I:I,"&lt;3")</f>
        <v>0</v>
      </c>
      <c r="EH179" s="76">
        <f>SUMIFS('Planificación 2026-1'!R:R,'Planificación 2026-1'!W:W,C179,'Planificación 2026-1'!F:F,"FILIAL",'Planificación 2026-1'!X:X,"&lt;&gt;VIRTUAL",'Planificación 2026-1'!I:I,"&lt;3")</f>
        <v>0</v>
      </c>
      <c r="EI179" s="76">
        <f>SUMIFS('Planificación 2026-1'!R:R,'Planificación 2026-1'!W:W,C179,'Planificación 2026-1'!F:F,"PORUMA",'Planificación 2026-1'!X:X,"VIRTUAL",'Planificación 2026-1'!I:I,"&lt;3")</f>
        <v>0</v>
      </c>
      <c r="EJ179" s="76">
        <f>SUMIFS('Planificación 2026-1'!R:R,'Planificación 2026-1'!W:W,C179,'Planificación 2026-1'!F:F,"PORUMA",'Planificación 2026-1'!X:X,"&lt;&gt;VIRTUAL",'Planificación 2026-1'!I:I,"&lt;3")</f>
        <v>0</v>
      </c>
      <c r="EK179" s="76">
        <f>SUMIFS('Planificación 2026-1'!R:R,'Planificación 2026-1'!W:W,C179,'Planificación 2026-1'!F:F,"HUAURA",'Planificación 2026-1'!X:X,"VIRTUAL",'Planificación 2026-1'!I:I,"&lt;3")</f>
        <v>0</v>
      </c>
      <c r="EL179" s="76">
        <f>SUMIFS('Planificación 2026-1'!R:R,'Planificación 2026-1'!W:W,C179,'Planificación 2026-1'!F:F,"HUAURA",'Planificación 2026-1'!X:X,"&lt;&gt;VIRTUAL",'Planificación 2026-1'!I:I,"&lt;3")</f>
        <v>0</v>
      </c>
      <c r="EM179" s="76"/>
      <c r="EN179" s="76">
        <f t="shared" si="23"/>
        <v>0</v>
      </c>
      <c r="EO179" s="76">
        <f t="shared" si="24"/>
        <v>18</v>
      </c>
      <c r="EP179" s="76" t="b">
        <f t="shared" si="25"/>
        <v>1</v>
      </c>
      <c r="EQ179" s="76" t="str">
        <f t="shared" si="26"/>
        <v>SEDE</v>
      </c>
      <c r="ER179" s="76" t="str">
        <f t="shared" si="31"/>
        <v>PRESENCIAL</v>
      </c>
    </row>
    <row r="180" spans="1:148" hidden="1">
      <c r="A180" s="83"/>
      <c r="B180" s="119">
        <v>177</v>
      </c>
      <c r="C180" s="115" t="s">
        <v>353</v>
      </c>
      <c r="D180" s="112">
        <f>SUMIF('Planificación 2026-1'!W:W,C180,'Planificación 2026-1'!R:R)</f>
        <v>0</v>
      </c>
      <c r="E180" s="114" t="s">
        <v>170</v>
      </c>
      <c r="F180" s="115" t="s">
        <v>171</v>
      </c>
      <c r="G180" s="115" t="s">
        <v>13</v>
      </c>
      <c r="H180" s="115" t="s">
        <v>129</v>
      </c>
      <c r="I180" s="107" t="str">
        <f>IF(SUM(COUNTIFS('Planificación 2026-1'!F:F,"PRINCIPAL",'Planificación 2026-1'!W:W,C180,'Planificación 2026-1'!H:H,"AF"))&gt;0,"P01"," ")</f>
        <v xml:space="preserve"> </v>
      </c>
      <c r="J180" s="108" t="str">
        <f>IF(SUM(COUNTIFS('Planificación 2026-1'!F:F,"PRINCIPAL",'Planificación 2026-1'!W:W,C180,'Planificación 2026-1'!H:H,"EN"))&gt;0,"P02"," ")</f>
        <v xml:space="preserve"> </v>
      </c>
      <c r="K180" s="108" t="str">
        <f>IF(SUM(COUNTIFS('Planificación 2026-1'!F:F,"PRINCIPAL",'Planificación 2026-1'!W:W,C180,'Planificación 2026-1'!H:H,"IS"))&gt;0,"P03"," ")</f>
        <v xml:space="preserve"> </v>
      </c>
      <c r="L180" s="108" t="str">
        <f>IF(SUM(COUNTIFS('Planificación 2026-1'!F:F,"PRINCIPAL",'Planificación 2026-1'!W:W,C180,'Planificación 2026-1'!H:H,"PS"))&gt;0,"P04"," ")</f>
        <v xml:space="preserve"> </v>
      </c>
      <c r="M180" s="108"/>
      <c r="N180" s="108" t="str">
        <f>IF(SUM(COUNTIFS('Planificación 2026-1'!F:F,"PRINCIPAL",'Planificación 2026-1'!W:W,C180,'Planificación 2026-1'!H:H,"IN"))&gt;0,"P06"," ")</f>
        <v xml:space="preserve"> </v>
      </c>
      <c r="O180" s="108" t="str">
        <f>IF(SUM(COUNTIFS('Planificación 2026-1'!F:F,"PRINCIPAL",'Planificación 2026-1'!W:W,C180,'Planificación 2026-1'!H:H,"CA"))&gt;0,"P07"," ")</f>
        <v xml:space="preserve"> </v>
      </c>
      <c r="P180" s="108" t="str">
        <f>IF(SUM(COUNTIFS('Planificación 2026-1'!F:F,"PRINCIPAL",'Planificación 2026-1'!W:W,C180,'Planificación 2026-1'!H:H,"DE"))&gt;0,"P08"," ")</f>
        <v xml:space="preserve"> </v>
      </c>
      <c r="Q180" s="108" t="str">
        <f>IF(SUM(COUNTIFS('Planificación 2026-1'!F:F,"PRINCIPAL",'Planificación 2026-1'!W:W,C180,'Planificación 2026-1'!H:H,"OB"))&gt;0,"P09"," ")</f>
        <v xml:space="preserve"> </v>
      </c>
      <c r="R180" s="108" t="str">
        <f>IF(SUM(COUNTIFS('Planificación 2026-1'!F:F,"PRINCIPAL",'Planificación 2026-1'!W:W,C180,'Planificación 2026-1'!H:H,"MH"))&gt;0,"P31"," ")</f>
        <v xml:space="preserve"> </v>
      </c>
      <c r="S180" s="108" t="str">
        <f>IF(SUM(COUNTIFS('Planificación 2026-1'!F:F,"PRINCIPAL",'Planificación 2026-1'!W:W,C180,'Planificación 2026-1'!H:H,"IC"))&gt;0,"P32"," ")</f>
        <v xml:space="preserve"> </v>
      </c>
      <c r="T180" s="108" t="str">
        <f>IF(SUM(COUNTIFS('Planificación 2026-1'!F:F,"PRINCIPAL",'Planificación 2026-1'!W:W,C180,'Planificación 2026-1'!H:H,"AR"))&gt;0,"P34"," ")</f>
        <v xml:space="preserve"> </v>
      </c>
      <c r="U180" s="108" t="str">
        <f>IF(SUM(COUNTIFS('Planificación 2026-1'!F:F,"PRINCIPAL",'Planificación 2026-1'!W:W,C180,'Planificación 2026-1'!H:H,"T1"))&gt;0,"P35"," ")</f>
        <v xml:space="preserve"> </v>
      </c>
      <c r="V180" s="108" t="str">
        <f>IF(SUM(COUNTIFS('Planificación 2026-1'!F:F,"PRINCIPAL",'Planificación 2026-1'!W:W,C180,'Planificación 2026-1'!H:H,"T3"))&gt;0,"P36"," ")</f>
        <v xml:space="preserve"> </v>
      </c>
      <c r="W180" s="108" t="str">
        <f>IF(SUM(COUNTIFS('Planificación 2026-1'!F:F,"PRINCIPAL",'Planificación 2026-1'!W:W,C180,'Planificación 2026-1'!H:H,"T2"))&gt;0,"P37"," ")</f>
        <v xml:space="preserve"> </v>
      </c>
      <c r="X180" s="108" t="str">
        <f>IF(SUM(COUNTIFS('Planificación 2026-1'!F:F,"PRINCIPAL",'Planificación 2026-1'!W:W,C180,'Planificación 2026-1'!H:H,"AE"))&gt;0,"P38"," ")</f>
        <v xml:space="preserve"> </v>
      </c>
      <c r="Y180" s="108" t="str">
        <f>IF(SUM(COUNTIFS('Planificación 2026-1'!F:F,"PRINCIPAL",'Planificación 2026-1'!W:W,C180,'Planificación 2026-1'!H:H,"T4"))&gt;0,"P55"," ")</f>
        <v xml:space="preserve"> </v>
      </c>
      <c r="Z180" s="108" t="str">
        <f>IF(SUM(COUNTIFS('Planificación 2026-1'!F:F,"FILIAL",'Planificación 2026-1'!W:W,C180,'Planificación 2026-1'!H:H,"AF"))&gt;0," P01"," ")</f>
        <v xml:space="preserve"> </v>
      </c>
      <c r="AA180" s="108" t="str">
        <f>IF(SUM(COUNTIFS('Planificación 2026-1'!F:F,"FILIAL",'Planificación 2026-1'!W:W,C180,'Planificación 2026-1'!H:H,"EN"))&gt;0,"P02"," ")</f>
        <v xml:space="preserve"> </v>
      </c>
      <c r="AB180" s="108" t="str">
        <f>IF(SUM(COUNTIFS('Planificación 2026-1'!F:F,"FILIAL",'Planificación 2026-1'!W:W,C180,'Planificación 2026-1'!H:H,"IS"))&gt;0,"P03"," ")</f>
        <v xml:space="preserve"> </v>
      </c>
      <c r="AC180" s="108" t="str">
        <f>IF(SUM(COUNTIFS('Planificación 2026-1'!F:F,"FILIAL",'Planificación 2026-1'!W:W,C180,'Planificación 2026-1'!H:H,"PS"))&gt;0,"P04"," ")</f>
        <v xml:space="preserve"> </v>
      </c>
      <c r="AD180" s="108"/>
      <c r="AE180" s="108" t="str">
        <f>IF(SUM(COUNTIFS('Planificación 2026-1'!F:F,"FILIAL",'Planificación 2026-1'!W:W,C180,'Planificación 2026-1'!H:H,"IN"))&gt;0,"P06"," ")</f>
        <v xml:space="preserve"> </v>
      </c>
      <c r="AF180" s="108" t="str">
        <f>IF(SUM(COUNTIFS('Planificación 2026-1'!F:F,"FILIAL",'Planificación 2026-1'!W:W,C180,'Planificación 2026-1'!H:H,"CA"))&gt;0,"P07"," ")</f>
        <v xml:space="preserve"> </v>
      </c>
      <c r="AG180" s="108" t="str">
        <f>IF(SUM(COUNTIFS('Planificación 2026-1'!F:F,"FILIAL",'Planificación 2026-1'!W:W,C180,'Planificación 2026-1'!H:H,"DE"))&gt;0,"P08"," ")</f>
        <v xml:space="preserve"> </v>
      </c>
      <c r="AH180" s="108" t="str">
        <f>IF(SUM(COUNTIFS('Planificación 2026-1'!F:F,"FILIAL",'Planificación 2026-1'!W:W,C180,'Planificación 2026-1'!H:H,"OB"))&gt;0,"P09"," ")</f>
        <v xml:space="preserve"> </v>
      </c>
      <c r="AI180" s="108" t="str">
        <f>IF(SUM(COUNTIFS('Planificación 2026-1'!F:F,"FILIAL",'Planificación 2026-1'!W:W,C180,'Planificación 2026-1'!H:H,"MH"))&gt;0,"P31"," ")</f>
        <v xml:space="preserve"> </v>
      </c>
      <c r="AJ180" s="108" t="str">
        <f>IF(SUM(COUNTIFS('Planificación 2026-1'!F:F,"FILIAL",'Planificación 2026-1'!W:W,C180,'Planificación 2026-1'!H:H,"IC"))&gt;0,"P32"," ")</f>
        <v xml:space="preserve"> </v>
      </c>
      <c r="AK180" s="108" t="str">
        <f>IF(SUM(COUNTIFS('Planificación 2026-1'!F:F,"FILIAL",'Planificación 2026-1'!W:W,C180,'Planificación 2026-1'!H:H,"AR"))&gt;0,"P34"," ")</f>
        <v xml:space="preserve"> </v>
      </c>
      <c r="AL180" s="108" t="str">
        <f>IF(SUM(COUNTIFS('Planificación 2026-1'!F:F,"FILIAL",'Planificación 2026-1'!W:W,C180,'Planificación 2026-1'!H:H,"T1"))&gt;0,"P35"," ")</f>
        <v xml:space="preserve"> </v>
      </c>
      <c r="AM180" s="108" t="str">
        <f>IF(SUM(COUNTIFS('Planificación 2026-1'!F:F,"FILIAL",'Planificación 2026-1'!W:W,C180,'Planificación 2026-1'!H:H,"T3"))&gt;0,"P36"," ")</f>
        <v xml:space="preserve"> </v>
      </c>
      <c r="AN180" s="108" t="str">
        <f>IF(SUM(COUNTIFS('Planificación 2026-1'!F:F,"FILIAL",'Planificación 2026-1'!W:W,C180,'Planificación 2026-1'!H:H,"T2"))&gt;0,"P37"," ")</f>
        <v xml:space="preserve"> </v>
      </c>
      <c r="AO180" s="108" t="str">
        <f>IF(SUM(COUNTIFS('Planificación 2026-1'!F:F,"FILIAL",'Planificación 2026-1'!W:W,C180,'Planificación 2026-1'!H:H,"AE"))&gt;0,"P38"," ")</f>
        <v xml:space="preserve"> </v>
      </c>
      <c r="AP180" s="108" t="str">
        <f>IF(SUM(COUNTIFS('Planificación 2026-1'!F:F,"FILIAL",'Planificación 2026-1'!W:W,C180,'Planificación 2026-1'!H:H,"T4"))&gt;0,"P55"," ")</f>
        <v xml:space="preserve"> </v>
      </c>
      <c r="AQ180" s="108" t="str">
        <f>IF(SUM(COUNTIFS('Planificación 2026-1'!F:F,"SUNAMPE",'Planificación 2026-1'!W:W,C180,'Planificación 2026-1'!H:H,"AF"))&gt;0," P01"," ")</f>
        <v xml:space="preserve"> </v>
      </c>
      <c r="AR180" s="108" t="str">
        <f>IF(SUM(COUNTIFS('Planificación 2026-1'!F:F,"SUNAMPE",'Planificación 2026-1'!W:W,C180,'Planificación 2026-1'!H:H,"EN"))&gt;0,"P02"," ")</f>
        <v xml:space="preserve"> </v>
      </c>
      <c r="AS180" s="108" t="str">
        <f>IF(SUM(COUNTIFS('Planificación 2026-1'!F:F,"SUNAMPE",'Planificación 2026-1'!W:W,C180,'Planificación 2026-1'!H:H,"IS"))&gt;0,"P03"," ")</f>
        <v xml:space="preserve"> </v>
      </c>
      <c r="AT180" s="108" t="str">
        <f>IF(SUM(COUNTIFS('Planificación 2026-1'!F:F,"SUNAMPE",'Planificación 2026-1'!W:W,C180,'Planificación 2026-1'!H:H,"PS"))&gt;0,"P04"," ")</f>
        <v xml:space="preserve"> </v>
      </c>
      <c r="AU180" s="108"/>
      <c r="AV180" s="108" t="str">
        <f>IF(SUM(COUNTIFS('Planificación 2026-1'!F:F,"SUNAMPE",'Planificación 2026-1'!W:W,C180,'Planificación 2026-1'!H:H,"IN"))&gt;0,"P06"," ")</f>
        <v xml:space="preserve"> </v>
      </c>
      <c r="AW180" s="108" t="str">
        <f>IF(SUM(COUNTIFS('Planificación 2026-1'!F:F,"SUNAMPE",'Planificación 2026-1'!W:W,C180,'Planificación 2026-1'!H:H,"CA"))&gt;0,"P07"," ")</f>
        <v xml:space="preserve"> </v>
      </c>
      <c r="AX180" s="108" t="str">
        <f>IF(SUM(COUNTIFS('Planificación 2026-1'!F:F,"SUNAMPE",'Planificación 2026-1'!W:W,C180,'Planificación 2026-1'!H:H,"DE"))&gt;0,"P08"," ")</f>
        <v xml:space="preserve"> </v>
      </c>
      <c r="AY180" s="108" t="str">
        <f>IF(SUM(COUNTIFS('Planificación 2026-1'!F:F,"SUNAMPE",'Planificación 2026-1'!W:W,C180,'Planificación 2026-1'!H:H,"OB"))&gt;0,"P09"," ")</f>
        <v xml:space="preserve"> </v>
      </c>
      <c r="AZ180" s="108" t="str">
        <f>IF(SUM(COUNTIFS('Planificación 2026-1'!F:F,"SUNAMPE",'Planificación 2026-1'!W:W,C180,'Planificación 2026-1'!H:H,"MH"))&gt;0,"P31"," ")</f>
        <v xml:space="preserve"> </v>
      </c>
      <c r="BA180" s="108" t="str">
        <f>IF(SUM(COUNTIFS('Planificación 2026-1'!F:F,"SUNAMPE",'Planificación 2026-1'!W:W,C180,'Planificación 2026-1'!H:H,"IC"))&gt;0,"P32"," ")</f>
        <v xml:space="preserve"> </v>
      </c>
      <c r="BB180" s="108" t="str">
        <f>IF(SUM(COUNTIFS('Planificación 2026-1'!F:F,"SUNAMPE",'Planificación 2026-1'!W:W,C180,'Planificación 2026-1'!H:H,"AR"))&gt;0,"P34"," ")</f>
        <v xml:space="preserve"> </v>
      </c>
      <c r="BC180" s="108" t="str">
        <f>IF(SUM(COUNTIFS('Planificación 2026-1'!F:F,"SUNAMPE",'Planificación 2026-1'!W:W,C180,'Planificación 2026-1'!H:H,"T1"))&gt;0,"P35"," ")</f>
        <v xml:space="preserve"> </v>
      </c>
      <c r="BD180" s="108" t="str">
        <f>IF(SUM(COUNTIFS('Planificación 2026-1'!F:F,"SUNAMPE",'Planificación 2026-1'!W:W,C180,'Planificación 2026-1'!H:H,"T3"))&gt;0,"P36"," ")</f>
        <v xml:space="preserve"> </v>
      </c>
      <c r="BE180" s="108" t="str">
        <f>IF(SUM(COUNTIFS('Planificación 2026-1'!F:F,"SUNAMPE",'Planificación 2026-1'!W:W,C180,'Planificación 2026-1'!H:H,"T2"))&gt;0,"P37"," ")</f>
        <v xml:space="preserve"> </v>
      </c>
      <c r="BF180" s="108" t="str">
        <f>IF(SUM(COUNTIFS('Planificación 2026-1'!F:F,"SUNAMPE",'Planificación 2026-1'!W:W,C180,'Planificación 2026-1'!H:H,"AE"))&gt;0,"P38"," ")</f>
        <v xml:space="preserve"> </v>
      </c>
      <c r="BG180" s="108" t="str">
        <f>IF(SUM(COUNTIFS('Planificación 2026-1'!F:F,"SUNAMPE",'Planificación 2026-1'!W:W,C180,'Planificación 2026-1'!H:H,"T4"))&gt;0,"P55"," ")</f>
        <v xml:space="preserve"> </v>
      </c>
      <c r="BH180" s="108" t="str">
        <f>IF(SUM(COUNTIFS('Planificación 2026-1'!F:F,"HUAURA",'Planificación 2026-1'!W:W,C180,'Planificación 2026-1'!H:H,"AF"))&gt;0," P01"," ")</f>
        <v xml:space="preserve"> </v>
      </c>
      <c r="BI180" s="108" t="str">
        <f>IF(SUM(COUNTIFS('Planificación 2026-1'!F:F,"HUAURA",'Planificación 2026-1'!W:W,C180,'Planificación 2026-1'!H:H,"EN"))&gt;0,"P02"," ")</f>
        <v xml:space="preserve"> </v>
      </c>
      <c r="BJ180" s="108" t="str">
        <f>IF(SUM(COUNTIFS('Planificación 2026-1'!F:F,"HUAURA",'Planificación 2026-1'!W:W,C180,'Planificación 2026-1'!H:H,"IS"))&gt;0,"P03"," ")</f>
        <v xml:space="preserve"> </v>
      </c>
      <c r="BK180" s="108" t="str">
        <f>IF(SUM(COUNTIFS('Planificación 2026-1'!F:F,"HUAURA",'Planificación 2026-1'!W:W,C180,'Planificación 2026-1'!H:H,"PS"))&gt;0,"P04"," ")</f>
        <v xml:space="preserve"> </v>
      </c>
      <c r="BL180" s="108"/>
      <c r="BM180" s="108" t="str">
        <f>IF(SUM(COUNTIFS('Planificación 2026-1'!F:F,"HUAURA",'Planificación 2026-1'!W:W,C180,'Planificación 2026-1'!H:H,"IN"))&gt;0,"P06"," ")</f>
        <v xml:space="preserve"> </v>
      </c>
      <c r="BN180" s="108" t="str">
        <f>IF(SUM(COUNTIFS('Planificación 2026-1'!F:F,"HUAURA",'Planificación 2026-1'!W:W,C180,'Planificación 2026-1'!H:H,"CA"))&gt;0,"P07"," ")</f>
        <v xml:space="preserve"> </v>
      </c>
      <c r="BO180" s="108" t="str">
        <f>IF(SUM(COUNTIFS('Planificación 2026-1'!F:F,"HUAURA",'Planificación 2026-1'!W:W,C180,'Planificación 2026-1'!H:H,"DE"))&gt;0,"P08"," ")</f>
        <v xml:space="preserve"> </v>
      </c>
      <c r="BP180" s="108" t="str">
        <f>IF(SUM(COUNTIFS('Planificación 2026-1'!F:F,"HUAURA",'Planificación 2026-1'!W:W,C180,'Planificación 2026-1'!H:H,"OB"))&gt;0,"P09"," ")</f>
        <v xml:space="preserve"> </v>
      </c>
      <c r="BQ180" s="108" t="str">
        <f>IF(SUM(COUNTIFS('Planificación 2026-1'!F:F,"HUAURA",'Planificación 2026-1'!W:W,C180,'Planificación 2026-1'!H:H,"MH"))&gt;0,"P31"," ")</f>
        <v xml:space="preserve"> </v>
      </c>
      <c r="BR180" s="108" t="str">
        <f>IF(SUM(COUNTIFS('Planificación 2026-1'!F:F,"HUAURA",'Planificación 2026-1'!W:W,C180,'Planificación 2026-1'!H:H,"IC"))&gt;0,"P32"," ")</f>
        <v xml:space="preserve"> </v>
      </c>
      <c r="BS180" s="108" t="str">
        <f>IF(SUM(COUNTIFS('Planificación 2026-1'!F:F,"HUAURA",'Planificación 2026-1'!W:W,C180,'Planificación 2026-1'!H:H,"AR"))&gt;0,"P34"," ")</f>
        <v xml:space="preserve"> </v>
      </c>
      <c r="BT180" s="108" t="str">
        <f>IF(SUM(COUNTIFS('Planificación 2026-1'!F:F,"HUAURA",'Planificación 2026-1'!W:W,C180,'Planificación 2026-1'!H:H,"T1"))&gt;0,"P35"," ")</f>
        <v xml:space="preserve"> </v>
      </c>
      <c r="BU180" s="108" t="str">
        <f>IF(SUM(COUNTIFS('Planificación 2026-1'!F:F,"HUAURA",'Planificación 2026-1'!W:W,C180,'Planificación 2026-1'!H:H,"T3"))&gt;0,"P36"," ")</f>
        <v xml:space="preserve"> </v>
      </c>
      <c r="BV180" s="108" t="str">
        <f>IF(SUM(COUNTIFS('Planificación 2026-1'!F:F,"HUAURA",'Planificación 2026-1'!W:W,C180,'Planificación 2026-1'!H:H,"T2"))&gt;0,"P37"," ")</f>
        <v xml:space="preserve"> </v>
      </c>
      <c r="BW180" s="108" t="str">
        <f>IF(SUM(COUNTIFS('Planificación 2026-1'!F:F,"HUAURA",'Planificación 2026-1'!W:W,C180,'Planificación 2026-1'!H:H,"AE"))&gt;0,"P38"," ")</f>
        <v xml:space="preserve"> </v>
      </c>
      <c r="BX180" s="108" t="str">
        <f>IF(SUM(COUNTIFS('Planificación 2026-1'!F:F,"HUAURA",'Planificación 2026-1'!W:W,C180,'Planificación 2026-1'!H:H,"T4"))&gt;0,"P55"," ")</f>
        <v xml:space="preserve"> </v>
      </c>
      <c r="BY180" s="109">
        <f>SUMIFS('Planificación 2026-1'!R:R,'Planificación 2026-1'!W:W,C180,'Planificación 2026-1'!H:H,"AF",'Planificación 2026-1'!I:I,"&gt;2")</f>
        <v>0</v>
      </c>
      <c r="BZ180" s="109">
        <f>SUMIFS('Planificación 2026-1'!R:R,'Planificación 2026-1'!W:W,C180,'Planificación 2026-1'!H:H,"EN",'Planificación 2026-1'!I:I,"&gt;2")</f>
        <v>0</v>
      </c>
      <c r="CA180" s="109">
        <f>SUMIFS('Planificación 2026-1'!R:R,'Planificación 2026-1'!W:W,C180,'Planificación 2026-1'!H:H,"IS",'Planificación 2026-1'!I:I,"&gt;2")</f>
        <v>0</v>
      </c>
      <c r="CB180" s="109">
        <f>SUMIFS('Planificación 2026-1'!R:R,'Planificación 2026-1'!W:W,C180,'Planificación 2026-1'!H:H,"PS",'Planificación 2026-1'!I:I,"&gt;2")</f>
        <v>0</v>
      </c>
      <c r="CC180" s="109">
        <f>SUMIFS('Planificación 2026-1'!R:R,'Planificación 2026-1'!W:W,C180,'Planificación 2026-1'!H:H,"IN",'Planificación 2026-1'!I:I,"&gt;2")</f>
        <v>0</v>
      </c>
      <c r="CD180" s="109">
        <f>SUMIFS('Planificación 2026-1'!R:R,'Planificación 2026-1'!W:W,C180,'Planificación 2026-1'!H:H,"CA",'Planificación 2026-1'!I:I,"&gt;2")</f>
        <v>0</v>
      </c>
      <c r="CE180" s="109">
        <f>SUMIFS('Planificación 2026-1'!R:R,'Planificación 2026-1'!W:W,C180,'Planificación 2026-1'!H:H,"DE",'Planificación 2026-1'!I:I,"&gt;2")</f>
        <v>0</v>
      </c>
      <c r="CF180" s="109">
        <f>SUMIFS('Planificación 2026-1'!R:R,'Planificación 2026-1'!W:W,C180,'Planificación 2026-1'!H:H,"OB",'Planificación 2026-1'!I:I,"&gt;2")</f>
        <v>0</v>
      </c>
      <c r="CG180" s="109">
        <f>SUMIFS('Planificación 2026-1'!R:R,'Planificación 2026-1'!W:W,C180,'Planificación 2026-1'!H:H,"MH",'Planificación 2026-1'!I:I,"&gt;2")</f>
        <v>0</v>
      </c>
      <c r="CH180" s="109">
        <f>SUMIFS('Planificación 2026-1'!R:R,'Planificación 2026-1'!W:W,C180,'Planificación 2026-1'!H:H,"IC",'Planificación 2026-1'!I:I,"&gt;2")</f>
        <v>0</v>
      </c>
      <c r="CI180" s="109">
        <f>SUMIFS('Planificación 2026-1'!R:R,'Planificación 2026-1'!W:W,C180,'Planificación 2026-1'!H:H,"AR",'Planificación 2026-1'!I:I,"&gt;2")</f>
        <v>0</v>
      </c>
      <c r="CJ180" s="109">
        <f>SUMIFS('Planificación 2026-1'!R:R,'Planificación 2026-1'!W:W,C180,'Planificación 2026-1'!H:H,"T1",'Planificación 2026-1'!I:I,"&gt;2")</f>
        <v>0</v>
      </c>
      <c r="CK180" s="109">
        <f>SUMIFS('Planificación 2026-1'!R:R,'Planificación 2026-1'!W:W,C180,'Planificación 2026-1'!H:H,"T3",'Planificación 2026-1'!I:I,"&gt;2")</f>
        <v>0</v>
      </c>
      <c r="CL180" s="109">
        <f>SUMIFS('Planificación 2026-1'!R:R,'Planificación 2026-1'!W:W,C180,'Planificación 2026-1'!H:H,"T2",'Planificación 2026-1'!I:I,"&gt;2")</f>
        <v>0</v>
      </c>
      <c r="CM180" s="109">
        <f>SUMIFS('Planificación 2026-1'!R:R,'Planificación 2026-1'!W:W,C180,'Planificación 2026-1'!H:H,"AE",'Planificación 2026-1'!I:I,"&gt;2")</f>
        <v>0</v>
      </c>
      <c r="CN180" s="109">
        <f>SUMIFS('Planificación 2026-1'!R:R,'Planificación 2026-1'!W:W,C180,'Planificación 2026-1'!H:H,"T4",'Planificación 2026-1'!I:I,"&gt;2")</f>
        <v>0</v>
      </c>
      <c r="CO180" s="109">
        <f>SUMIFS('Planificación 2026-1'!R:R,'Planificación 2026-1'!W:W,C180,'Planificación 2026-1'!H:H,"AF",'Planificación 2026-1'!I:I,"&lt;3")</f>
        <v>0</v>
      </c>
      <c r="CP180" s="109">
        <f>SUMIFS('Planificación 2026-1'!R:R,'Planificación 2026-1'!W:W,C180,'Planificación 2026-1'!H:H,"EN",'Planificación 2026-1'!I:I,"&lt;3")</f>
        <v>0</v>
      </c>
      <c r="CQ180" s="109">
        <f>SUMIFS('Planificación 2026-1'!R:R,'Planificación 2026-1'!W:W,C180,'Planificación 2026-1'!H:H,"IS",'Planificación 2026-1'!I:I,"&lt;3")</f>
        <v>0</v>
      </c>
      <c r="CR180" s="109">
        <f>SUMIFS('Planificación 2026-1'!R:R,'Planificación 2026-1'!W:W,C180,'Planificación 2026-1'!H:H,"PS",'Planificación 2026-1'!I:I,"&lt;3")</f>
        <v>0</v>
      </c>
      <c r="CS180" s="109">
        <f>SUMIFS('Planificación 2026-1'!R:R,'Planificación 2026-1'!W:W,C180,'Planificación 2026-1'!H:H,"IN",'Planificación 2026-1'!I:I,"&lt;3")</f>
        <v>0</v>
      </c>
      <c r="CT180" s="109">
        <f>SUMIFS('Planificación 2026-1'!R:R,'Planificación 2026-1'!W:W,C180,'Planificación 2026-1'!H:H,"CA",'Planificación 2026-1'!I:I,"&lt;3")</f>
        <v>0</v>
      </c>
      <c r="CU180" s="109">
        <f>SUMIFS('Planificación 2026-1'!R:R,'Planificación 2026-1'!W:W,C180,'Planificación 2026-1'!H:H,"DE",'Planificación 2026-1'!I:I,"&lt;3")</f>
        <v>0</v>
      </c>
      <c r="CV180" s="109">
        <f>SUMIFS('Planificación 2026-1'!R:R,'Planificación 2026-1'!W:W,C180,'Planificación 2026-1'!H:H,"OB",'Planificación 2026-1'!I:I,"&lt;3")</f>
        <v>0</v>
      </c>
      <c r="CW180" s="109">
        <f>SUMIFS('Planificación 2026-1'!R:R,'Planificación 2026-1'!W:W,C180,'Planificación 2026-1'!H:H,"MH",'Planificación 2026-1'!I:I,"&lt;3")</f>
        <v>0</v>
      </c>
      <c r="CX180" s="109">
        <f>SUMIFS('Planificación 2026-1'!R:R,'Planificación 2026-1'!W:W,C180,'Planificación 2026-1'!H:H,"IC",'Planificación 2026-1'!I:I,"&lt;3")</f>
        <v>0</v>
      </c>
      <c r="CY180" s="109">
        <f>SUMIFS('Planificación 2026-1'!R:R,'Planificación 2026-1'!W:W,C180,'Planificación 2026-1'!H:H,"AR",'Planificación 2026-1'!I:I,"&lt;3")</f>
        <v>0</v>
      </c>
      <c r="CZ180" s="109">
        <f>SUMIFS('Planificación 2026-1'!R:R,'Planificación 2026-1'!W:W,C180,'Planificación 2026-1'!H:H,"T1",'Planificación 2026-1'!I:I,"&lt;3")</f>
        <v>0</v>
      </c>
      <c r="DA180" s="109">
        <f>SUMIFS('Planificación 2026-1'!R:R,'Planificación 2026-1'!W:W,C180,'Planificación 2026-1'!H:H,"T3",'Planificación 2026-1'!I:I,"&lt;3")</f>
        <v>0</v>
      </c>
      <c r="DB180" s="109">
        <f>SUMIFS('Planificación 2026-1'!R:R,'Planificación 2026-1'!W:W,C180,'Planificación 2026-1'!H:H,"T2",'Planificación 2026-1'!I:I,"&lt;3")</f>
        <v>0</v>
      </c>
      <c r="DC180" s="109">
        <f>SUMIFS('Planificación 2026-1'!R:R,'Planificación 2026-1'!W:W,C180,'Planificación 2026-1'!H:H,"AE",'Planificación 2026-1'!I:I,"&lt;3")</f>
        <v>0</v>
      </c>
      <c r="DD180" s="109">
        <f>SUMIFS('Planificación 2026-1'!R:R,'Planificación 2026-1'!W:W,C180,'Planificación 2026-1'!H:H,"T4",'Planificación 2026-1'!I:I,"&lt;3")</f>
        <v>0</v>
      </c>
      <c r="DE180" s="108" t="str">
        <f t="shared" si="27"/>
        <v/>
      </c>
      <c r="DF180" s="41">
        <f>IF(C180="","",SUMIFS('Planificación 2026-1'!R:R,'Planificación 2026-1'!W:W,C180,'Planificación 2026-1'!F:F,"PRINCIPAL",'Planificación 2026-1'!X:X,"VIRTUAL"))</f>
        <v>0</v>
      </c>
      <c r="DG180" s="41">
        <f>IF(C180="","",SUMIFS('Planificación 2026-1'!R:R,'Planificación 2026-1'!W:W,C180,'Planificación 2026-1'!F:F,"PRINCIPAL",'Planificación 2026-1'!X:X,"PRESENCIAL"))</f>
        <v>0</v>
      </c>
      <c r="DH180" s="41">
        <f>IF(C180="","",SUMIFS('Planificación 2026-1'!R:R,'Planificación 2026-1'!W:W,C180,'Planificación 2026-1'!F:F,"PRINCIPAL",'Planificación 2026-1'!X:X,"HIBRIDO PRESENCIAL"))</f>
        <v>0</v>
      </c>
      <c r="DI180" s="108" t="str">
        <f t="shared" si="28"/>
        <v/>
      </c>
      <c r="DJ180" s="108">
        <f>IF(C180="","",SUMIFS('Planificación 2026-1'!R:R,'Planificación 2026-1'!W:W,C180,'Planificación 2026-1'!F:F,"FILIAL",'Planificación 2026-1'!X:X,"VIRTUAL"))</f>
        <v>0</v>
      </c>
      <c r="DK180" s="110">
        <f>IF(C180="","",SUMIFS('Planificación 2026-1'!R:R,'Planificación 2026-1'!W:W,C180,'Planificación 2026-1'!F:F,"FILIAL",'Planificación 2026-1'!X:X,"PRESENCIAL"))</f>
        <v>0</v>
      </c>
      <c r="DL180" s="61">
        <f>IF(C180="","",SUMIFS('Planificación 2026-1'!R:R,'Planificación 2026-1'!W:W,C180,'Planificación 2026-1'!F:F,"FILIAL",'Planificación 2026-1'!X:X,"HIBRIDO PRESENCIAL"))</f>
        <v>0</v>
      </c>
      <c r="DM180" s="111" t="str">
        <f t="shared" si="29"/>
        <v/>
      </c>
      <c r="DN180" s="108">
        <f>IF(C180="","",SUMIFS('Planificación 2026-1'!R:R,'Planificación 2026-1'!W:W,C180,'Planificación 2026-1'!F:F,"SUNAMPE",'Planificación 2026-1'!X:X,"VIRTUAL"))</f>
        <v>0</v>
      </c>
      <c r="DO180" s="61">
        <f>IF(C180="","",SUMIFS('Planificación 2026-1'!R:R,'Planificación 2026-1'!W:W,C180,'Planificación 2026-1'!F:F,"SUNAMPE",'Planificación 2026-1'!X:X,"PRESENCIAL"))</f>
        <v>0</v>
      </c>
      <c r="DP180" s="111" t="str">
        <f t="shared" si="30"/>
        <v/>
      </c>
      <c r="DQ180" s="108">
        <f>IF(C180="","",SUMIFS('Planificación 2026-1'!R:R,'Planificación 2026-1'!W:W,C180,'Planificación 2026-1'!F:F,"HUAURA",'Planificación 2026-1'!X:X,"VIRTUAL"))</f>
        <v>0</v>
      </c>
      <c r="DR180" s="61">
        <f>IF(C180="","",SUMIFS('Planificación 2026-1'!R:R,'Planificación 2026-1'!W:W,C180,'Planificación 2026-1'!F:F,"HUAURA",'Planificación 2026-1'!X:X,"PRESENCIAL"))</f>
        <v>0</v>
      </c>
      <c r="DS180" s="76">
        <f>SUMIFS('Planificación 2026-1'!R:R,'Planificación 2026-1'!W:W,C180,'Planificación 2026-1'!F:F,"PRINCIPAL",'Planificación 2026-1'!X:X,"VIRTUAL",'Planificación 2026-1'!I:I,"&gt;2")</f>
        <v>0</v>
      </c>
      <c r="DT180" s="76">
        <f>SUMIFS('Planificación 2026-1'!R:R,'Planificación 2026-1'!W:W,C180,'Planificación 2026-1'!F:F,"PRINCIPAL",'Planificación 2026-1'!X:X,"&lt;&gt;VIRTUAL",'Planificación 2026-1'!I:I,"&gt;2")</f>
        <v>0</v>
      </c>
      <c r="DU180" s="76">
        <f>SUMIFS('Planificación 2026-1'!R:R,'Planificación 2026-1'!W:W,C180,'Planificación 2026-1'!F:F,"SUNAMPE",'Planificación 2026-1'!X:X,"VIRTUAL",'Planificación 2026-1'!I:I,"&gt;2")</f>
        <v>0</v>
      </c>
      <c r="DV180" s="76">
        <f>SUMIFS('Planificación 2026-1'!R:R,'Planificación 2026-1'!W:W,C180,'Planificación 2026-1'!F:F,"SUNAMPE",'Planificación 2026-1'!X:X,"&lt;&gt;VIRTUAL",'Planificación 2026-1'!I:I,"&gt;2")</f>
        <v>0</v>
      </c>
      <c r="DW180" s="76">
        <f>SUMIFS('Planificación 2026-1'!R:R,'Planificación 2026-1'!W:W,C180,'Planificación 2026-1'!F:F,"FILIAL",'Planificación 2026-1'!X:X,"VIRTUAL",'Planificación 2026-1'!I:I,"&gt;2")</f>
        <v>0</v>
      </c>
      <c r="DX180" s="76">
        <f>SUMIFS('Planificación 2026-1'!R:R,'Planificación 2026-1'!W:W,C180,'Planificación 2026-1'!F:F,"FILIAL",'Planificación 2026-1'!X:X,"&lt;&gt;VIRTUAL",'Planificación 2026-1'!I:I,"&gt;2")</f>
        <v>0</v>
      </c>
      <c r="DY180" s="76">
        <f>SUMIFS('Planificación 2026-1'!R:R,'Planificación 2026-1'!W:W,C180,'Planificación 2026-1'!F:F,"PORUMA",'Planificación 2026-1'!X:X,"VIRTUAL",'Planificación 2026-1'!I:I,"&gt;2")</f>
        <v>0</v>
      </c>
      <c r="DZ180" s="76">
        <f>SUMIFS('Planificación 2026-1'!R:R,'Planificación 2026-1'!W:W,C180,'Planificación 2026-1'!F:F,"PORUMA",'Planificación 2026-1'!X:X,"&lt;&gt;VIRTUAL",'Planificación 2026-1'!I:I,"&gt;2")</f>
        <v>0</v>
      </c>
      <c r="EA180" s="76">
        <f>SUMIFS('Planificación 2026-1'!R:R,'Planificación 2026-1'!W:W,C180,'Planificación 2026-1'!F:F,"HUAURA",'Planificación 2026-1'!X:X,"VIRTUAL",'Planificación 2026-1'!I:I,"&gt;2")</f>
        <v>0</v>
      </c>
      <c r="EB180" s="76">
        <f>SUMIFS('Planificación 2026-1'!R:R,'Planificación 2026-1'!W:W,C180,'Planificación 2026-1'!F:F,"HUAURA",'Planificación 2026-1'!X:X,"&lt;&gt;VIRTUAL",'Planificación 2026-1'!I:I,"&gt;2")</f>
        <v>0</v>
      </c>
      <c r="EC180" s="76">
        <f>SUMIFS('Planificación 2026-1'!R:R,'Planificación 2026-1'!W:W,C180,'Planificación 2026-1'!F:F,"PRINCIPAL",'Planificación 2026-1'!X:X,"VIRTUAL",'Planificación 2026-1'!I:I,"&lt;3")</f>
        <v>0</v>
      </c>
      <c r="ED180" s="76">
        <f>SUMIFS('Planificación 2026-1'!R:R,'Planificación 2026-1'!W:W,C180,'Planificación 2026-1'!F:F,"PRINCIPAL",'Planificación 2026-1'!X:X,"&lt;&gt;VIRTUAL",'Planificación 2026-1'!I:I,"&lt;3")</f>
        <v>0</v>
      </c>
      <c r="EE180" s="76">
        <f>SUMIFS('Planificación 2026-1'!R:R,'Planificación 2026-1'!W:W,C180,'Planificación 2026-1'!F:F,"SUNAMPE",'Planificación 2026-1'!X:X,"VIRTUAL",'Planificación 2026-1'!I:I,"&lt;3")</f>
        <v>0</v>
      </c>
      <c r="EF180" s="76">
        <f>SUMIFS('Planificación 2026-1'!R:R,'Planificación 2026-1'!W:W,C180,'Planificación 2026-1'!F:F,"SUNAMPE",'Planificación 2026-1'!X:X,"&lt;&gt;VIRTUAL",'Planificación 2026-1'!I:I,"&lt;3")</f>
        <v>0</v>
      </c>
      <c r="EG180" s="76">
        <f>SUMIFS('Planificación 2026-1'!R:R,'Planificación 2026-1'!W:W,C180,'Planificación 2026-1'!F:F,"FILIAL",'Planificación 2026-1'!X:X,"VIRTUAL",'Planificación 2026-1'!I:I,"&lt;3")</f>
        <v>0</v>
      </c>
      <c r="EH180" s="76">
        <f>SUMIFS('Planificación 2026-1'!R:R,'Planificación 2026-1'!W:W,C180,'Planificación 2026-1'!F:F,"FILIAL",'Planificación 2026-1'!X:X,"&lt;&gt;VIRTUAL",'Planificación 2026-1'!I:I,"&lt;3")</f>
        <v>0</v>
      </c>
      <c r="EI180" s="76">
        <f>SUMIFS('Planificación 2026-1'!R:R,'Planificación 2026-1'!W:W,C180,'Planificación 2026-1'!F:F,"PORUMA",'Planificación 2026-1'!X:X,"VIRTUAL",'Planificación 2026-1'!I:I,"&lt;3")</f>
        <v>0</v>
      </c>
      <c r="EJ180" s="76">
        <f>SUMIFS('Planificación 2026-1'!R:R,'Planificación 2026-1'!W:W,C180,'Planificación 2026-1'!F:F,"PORUMA",'Planificación 2026-1'!X:X,"&lt;&gt;VIRTUAL",'Planificación 2026-1'!I:I,"&lt;3")</f>
        <v>0</v>
      </c>
      <c r="EK180" s="76">
        <f>SUMIFS('Planificación 2026-1'!R:R,'Planificación 2026-1'!W:W,C180,'Planificación 2026-1'!F:F,"HUAURA",'Planificación 2026-1'!X:X,"VIRTUAL",'Planificación 2026-1'!I:I,"&lt;3")</f>
        <v>0</v>
      </c>
      <c r="EL180" s="76">
        <f>SUMIFS('Planificación 2026-1'!R:R,'Planificación 2026-1'!W:W,C180,'Planificación 2026-1'!F:F,"HUAURA",'Planificación 2026-1'!X:X,"&lt;&gt;VIRTUAL",'Planificación 2026-1'!I:I,"&lt;3")</f>
        <v>0</v>
      </c>
      <c r="EM180" s="76"/>
      <c r="EN180" s="76">
        <f t="shared" si="23"/>
        <v>0</v>
      </c>
      <c r="EO180" s="76">
        <f t="shared" si="24"/>
        <v>0</v>
      </c>
      <c r="EP180" s="76" t="b">
        <f t="shared" si="25"/>
        <v>1</v>
      </c>
      <c r="EQ180" s="76" t="str">
        <f t="shared" si="26"/>
        <v/>
      </c>
      <c r="ER180" s="76" t="str">
        <f t="shared" si="31"/>
        <v>PRESENCIAL</v>
      </c>
    </row>
    <row r="181" spans="1:148" hidden="1">
      <c r="A181" s="83"/>
      <c r="B181" s="119">
        <v>178</v>
      </c>
      <c r="C181" s="115" t="s">
        <v>354</v>
      </c>
      <c r="D181" s="112">
        <f>SUMIF('Planificación 2026-1'!W:W,C181,'Planificación 2026-1'!R:R)</f>
        <v>14</v>
      </c>
      <c r="E181" s="114" t="s">
        <v>170</v>
      </c>
      <c r="F181" s="115" t="s">
        <v>171</v>
      </c>
      <c r="G181" s="115" t="s">
        <v>153</v>
      </c>
      <c r="H181" s="115" t="s">
        <v>125</v>
      </c>
      <c r="I181" s="107" t="str">
        <f>IF(SUM(COUNTIFS('Planificación 2026-1'!F:F,"PRINCIPAL",'Planificación 2026-1'!W:W,C181,'Planificación 2026-1'!H:H,"AF"))&gt;0,"P01"," ")</f>
        <v xml:space="preserve"> </v>
      </c>
      <c r="J181" s="108" t="str">
        <f>IF(SUM(COUNTIFS('Planificación 2026-1'!F:F,"PRINCIPAL",'Planificación 2026-1'!W:W,C181,'Planificación 2026-1'!H:H,"EN"))&gt;0,"P02"," ")</f>
        <v xml:space="preserve"> </v>
      </c>
      <c r="K181" s="108" t="str">
        <f>IF(SUM(COUNTIFS('Planificación 2026-1'!F:F,"PRINCIPAL",'Planificación 2026-1'!W:W,C181,'Planificación 2026-1'!H:H,"IS"))&gt;0,"P03"," ")</f>
        <v xml:space="preserve"> </v>
      </c>
      <c r="L181" s="108" t="str">
        <f>IF(SUM(COUNTIFS('Planificación 2026-1'!F:F,"PRINCIPAL",'Planificación 2026-1'!W:W,C181,'Planificación 2026-1'!H:H,"PS"))&gt;0,"P04"," ")</f>
        <v xml:space="preserve"> </v>
      </c>
      <c r="M181" s="108"/>
      <c r="N181" s="108" t="str">
        <f>IF(SUM(COUNTIFS('Planificación 2026-1'!F:F,"PRINCIPAL",'Planificación 2026-1'!W:W,C181,'Planificación 2026-1'!H:H,"IN"))&gt;0,"P06"," ")</f>
        <v>P06</v>
      </c>
      <c r="O181" s="108" t="str">
        <f>IF(SUM(COUNTIFS('Planificación 2026-1'!F:F,"PRINCIPAL",'Planificación 2026-1'!W:W,C181,'Planificación 2026-1'!H:H,"CA"))&gt;0,"P07"," ")</f>
        <v xml:space="preserve"> </v>
      </c>
      <c r="P181" s="108" t="str">
        <f>IF(SUM(COUNTIFS('Planificación 2026-1'!F:F,"PRINCIPAL",'Planificación 2026-1'!W:W,C181,'Planificación 2026-1'!H:H,"DE"))&gt;0,"P08"," ")</f>
        <v xml:space="preserve"> </v>
      </c>
      <c r="Q181" s="108" t="str">
        <f>IF(SUM(COUNTIFS('Planificación 2026-1'!F:F,"PRINCIPAL",'Planificación 2026-1'!W:W,C181,'Planificación 2026-1'!H:H,"OB"))&gt;0,"P09"," ")</f>
        <v xml:space="preserve"> </v>
      </c>
      <c r="R181" s="108" t="str">
        <f>IF(SUM(COUNTIFS('Planificación 2026-1'!F:F,"PRINCIPAL",'Planificación 2026-1'!W:W,C181,'Planificación 2026-1'!H:H,"MH"))&gt;0,"P31"," ")</f>
        <v xml:space="preserve"> </v>
      </c>
      <c r="S181" s="108" t="str">
        <f>IF(SUM(COUNTIFS('Planificación 2026-1'!F:F,"PRINCIPAL",'Planificación 2026-1'!W:W,C181,'Planificación 2026-1'!H:H,"IC"))&gt;0,"P32"," ")</f>
        <v xml:space="preserve"> </v>
      </c>
      <c r="T181" s="108" t="str">
        <f>IF(SUM(COUNTIFS('Planificación 2026-1'!F:F,"PRINCIPAL",'Planificación 2026-1'!W:W,C181,'Planificación 2026-1'!H:H,"AR"))&gt;0,"P34"," ")</f>
        <v xml:space="preserve"> </v>
      </c>
      <c r="U181" s="108" t="str">
        <f>IF(SUM(COUNTIFS('Planificación 2026-1'!F:F,"PRINCIPAL",'Planificación 2026-1'!W:W,C181,'Planificación 2026-1'!H:H,"T1"))&gt;0,"P35"," ")</f>
        <v xml:space="preserve"> </v>
      </c>
      <c r="V181" s="108" t="str">
        <f>IF(SUM(COUNTIFS('Planificación 2026-1'!F:F,"PRINCIPAL",'Planificación 2026-1'!W:W,C181,'Planificación 2026-1'!H:H,"T3"))&gt;0,"P36"," ")</f>
        <v xml:space="preserve"> </v>
      </c>
      <c r="W181" s="108" t="str">
        <f>IF(SUM(COUNTIFS('Planificación 2026-1'!F:F,"PRINCIPAL",'Planificación 2026-1'!W:W,C181,'Planificación 2026-1'!H:H,"T2"))&gt;0,"P37"," ")</f>
        <v xml:space="preserve"> </v>
      </c>
      <c r="X181" s="108" t="str">
        <f>IF(SUM(COUNTIFS('Planificación 2026-1'!F:F,"PRINCIPAL",'Planificación 2026-1'!W:W,C181,'Planificación 2026-1'!H:H,"AE"))&gt;0,"P38"," ")</f>
        <v xml:space="preserve"> </v>
      </c>
      <c r="Y181" s="108" t="str">
        <f>IF(SUM(COUNTIFS('Planificación 2026-1'!F:F,"PRINCIPAL",'Planificación 2026-1'!W:W,C181,'Planificación 2026-1'!H:H,"T4"))&gt;0,"P55"," ")</f>
        <v xml:space="preserve"> </v>
      </c>
      <c r="Z181" s="108" t="str">
        <f>IF(SUM(COUNTIFS('Planificación 2026-1'!F:F,"FILIAL",'Planificación 2026-1'!W:W,C181,'Planificación 2026-1'!H:H,"AF"))&gt;0," P01"," ")</f>
        <v xml:space="preserve"> </v>
      </c>
      <c r="AA181" s="108" t="str">
        <f>IF(SUM(COUNTIFS('Planificación 2026-1'!F:F,"FILIAL",'Planificación 2026-1'!W:W,C181,'Planificación 2026-1'!H:H,"EN"))&gt;0,"P02"," ")</f>
        <v xml:space="preserve"> </v>
      </c>
      <c r="AB181" s="108" t="str">
        <f>IF(SUM(COUNTIFS('Planificación 2026-1'!F:F,"FILIAL",'Planificación 2026-1'!W:W,C181,'Planificación 2026-1'!H:H,"IS"))&gt;0,"P03"," ")</f>
        <v xml:space="preserve"> </v>
      </c>
      <c r="AC181" s="108" t="str">
        <f>IF(SUM(COUNTIFS('Planificación 2026-1'!F:F,"FILIAL",'Planificación 2026-1'!W:W,C181,'Planificación 2026-1'!H:H,"PS"))&gt;0,"P04"," ")</f>
        <v xml:space="preserve"> </v>
      </c>
      <c r="AD181" s="108"/>
      <c r="AE181" s="108" t="str">
        <f>IF(SUM(COUNTIFS('Planificación 2026-1'!F:F,"FILIAL",'Planificación 2026-1'!W:W,C181,'Planificación 2026-1'!H:H,"IN"))&gt;0,"P06"," ")</f>
        <v xml:space="preserve"> </v>
      </c>
      <c r="AF181" s="108" t="str">
        <f>IF(SUM(COUNTIFS('Planificación 2026-1'!F:F,"FILIAL",'Planificación 2026-1'!W:W,C181,'Planificación 2026-1'!H:H,"CA"))&gt;0,"P07"," ")</f>
        <v xml:space="preserve"> </v>
      </c>
      <c r="AG181" s="108" t="str">
        <f>IF(SUM(COUNTIFS('Planificación 2026-1'!F:F,"FILIAL",'Planificación 2026-1'!W:W,C181,'Planificación 2026-1'!H:H,"DE"))&gt;0,"P08"," ")</f>
        <v xml:space="preserve"> </v>
      </c>
      <c r="AH181" s="108" t="str">
        <f>IF(SUM(COUNTIFS('Planificación 2026-1'!F:F,"FILIAL",'Planificación 2026-1'!W:W,C181,'Planificación 2026-1'!H:H,"OB"))&gt;0,"P09"," ")</f>
        <v xml:space="preserve"> </v>
      </c>
      <c r="AI181" s="108" t="str">
        <f>IF(SUM(COUNTIFS('Planificación 2026-1'!F:F,"FILIAL",'Planificación 2026-1'!W:W,C181,'Planificación 2026-1'!H:H,"MH"))&gt;0,"P31"," ")</f>
        <v xml:space="preserve"> </v>
      </c>
      <c r="AJ181" s="108" t="str">
        <f>IF(SUM(COUNTIFS('Planificación 2026-1'!F:F,"FILIAL",'Planificación 2026-1'!W:W,C181,'Planificación 2026-1'!H:H,"IC"))&gt;0,"P32"," ")</f>
        <v xml:space="preserve"> </v>
      </c>
      <c r="AK181" s="108" t="str">
        <f>IF(SUM(COUNTIFS('Planificación 2026-1'!F:F,"FILIAL",'Planificación 2026-1'!W:W,C181,'Planificación 2026-1'!H:H,"AR"))&gt;0,"P34"," ")</f>
        <v xml:space="preserve"> </v>
      </c>
      <c r="AL181" s="108" t="str">
        <f>IF(SUM(COUNTIFS('Planificación 2026-1'!F:F,"FILIAL",'Planificación 2026-1'!W:W,C181,'Planificación 2026-1'!H:H,"T1"))&gt;0,"P35"," ")</f>
        <v xml:space="preserve"> </v>
      </c>
      <c r="AM181" s="108" t="str">
        <f>IF(SUM(COUNTIFS('Planificación 2026-1'!F:F,"FILIAL",'Planificación 2026-1'!W:W,C181,'Planificación 2026-1'!H:H,"T3"))&gt;0,"P36"," ")</f>
        <v xml:space="preserve"> </v>
      </c>
      <c r="AN181" s="108" t="str">
        <f>IF(SUM(COUNTIFS('Planificación 2026-1'!F:F,"FILIAL",'Planificación 2026-1'!W:W,C181,'Planificación 2026-1'!H:H,"T2"))&gt;0,"P37"," ")</f>
        <v xml:space="preserve"> </v>
      </c>
      <c r="AO181" s="108" t="str">
        <f>IF(SUM(COUNTIFS('Planificación 2026-1'!F:F,"FILIAL",'Planificación 2026-1'!W:W,C181,'Planificación 2026-1'!H:H,"AE"))&gt;0,"P38"," ")</f>
        <v xml:space="preserve"> </v>
      </c>
      <c r="AP181" s="108" t="str">
        <f>IF(SUM(COUNTIFS('Planificación 2026-1'!F:F,"FILIAL",'Planificación 2026-1'!W:W,C181,'Planificación 2026-1'!H:H,"T4"))&gt;0,"P55"," ")</f>
        <v xml:space="preserve"> </v>
      </c>
      <c r="AQ181" s="108" t="str">
        <f>IF(SUM(COUNTIFS('Planificación 2026-1'!F:F,"SUNAMPE",'Planificación 2026-1'!W:W,C181,'Planificación 2026-1'!H:H,"AF"))&gt;0," P01"," ")</f>
        <v xml:space="preserve"> </v>
      </c>
      <c r="AR181" s="108" t="str">
        <f>IF(SUM(COUNTIFS('Planificación 2026-1'!F:F,"SUNAMPE",'Planificación 2026-1'!W:W,C181,'Planificación 2026-1'!H:H,"EN"))&gt;0,"P02"," ")</f>
        <v xml:space="preserve"> </v>
      </c>
      <c r="AS181" s="108" t="str">
        <f>IF(SUM(COUNTIFS('Planificación 2026-1'!F:F,"SUNAMPE",'Planificación 2026-1'!W:W,C181,'Planificación 2026-1'!H:H,"IS"))&gt;0,"P03"," ")</f>
        <v xml:space="preserve"> </v>
      </c>
      <c r="AT181" s="108" t="str">
        <f>IF(SUM(COUNTIFS('Planificación 2026-1'!F:F,"SUNAMPE",'Planificación 2026-1'!W:W,C181,'Planificación 2026-1'!H:H,"PS"))&gt;0,"P04"," ")</f>
        <v xml:space="preserve"> </v>
      </c>
      <c r="AU181" s="108"/>
      <c r="AV181" s="108" t="str">
        <f>IF(SUM(COUNTIFS('Planificación 2026-1'!F:F,"SUNAMPE",'Planificación 2026-1'!W:W,C181,'Planificación 2026-1'!H:H,"IN"))&gt;0,"P06"," ")</f>
        <v xml:space="preserve"> </v>
      </c>
      <c r="AW181" s="108" t="str">
        <f>IF(SUM(COUNTIFS('Planificación 2026-1'!F:F,"SUNAMPE",'Planificación 2026-1'!W:W,C181,'Planificación 2026-1'!H:H,"CA"))&gt;0,"P07"," ")</f>
        <v xml:space="preserve"> </v>
      </c>
      <c r="AX181" s="108" t="str">
        <f>IF(SUM(COUNTIFS('Planificación 2026-1'!F:F,"SUNAMPE",'Planificación 2026-1'!W:W,C181,'Planificación 2026-1'!H:H,"DE"))&gt;0,"P08"," ")</f>
        <v xml:space="preserve"> </v>
      </c>
      <c r="AY181" s="108" t="str">
        <f>IF(SUM(COUNTIFS('Planificación 2026-1'!F:F,"SUNAMPE",'Planificación 2026-1'!W:W,C181,'Planificación 2026-1'!H:H,"OB"))&gt;0,"P09"," ")</f>
        <v xml:space="preserve"> </v>
      </c>
      <c r="AZ181" s="108" t="str">
        <f>IF(SUM(COUNTIFS('Planificación 2026-1'!F:F,"SUNAMPE",'Planificación 2026-1'!W:W,C181,'Planificación 2026-1'!H:H,"MH"))&gt;0,"P31"," ")</f>
        <v xml:space="preserve"> </v>
      </c>
      <c r="BA181" s="108" t="str">
        <f>IF(SUM(COUNTIFS('Planificación 2026-1'!F:F,"SUNAMPE",'Planificación 2026-1'!W:W,C181,'Planificación 2026-1'!H:H,"IC"))&gt;0,"P32"," ")</f>
        <v xml:space="preserve"> </v>
      </c>
      <c r="BB181" s="108" t="str">
        <f>IF(SUM(COUNTIFS('Planificación 2026-1'!F:F,"SUNAMPE",'Planificación 2026-1'!W:W,C181,'Planificación 2026-1'!H:H,"AR"))&gt;0,"P34"," ")</f>
        <v xml:space="preserve"> </v>
      </c>
      <c r="BC181" s="108" t="str">
        <f>IF(SUM(COUNTIFS('Planificación 2026-1'!F:F,"SUNAMPE",'Planificación 2026-1'!W:W,C181,'Planificación 2026-1'!H:H,"T1"))&gt;0,"P35"," ")</f>
        <v xml:space="preserve"> </v>
      </c>
      <c r="BD181" s="108" t="str">
        <f>IF(SUM(COUNTIFS('Planificación 2026-1'!F:F,"SUNAMPE",'Planificación 2026-1'!W:W,C181,'Planificación 2026-1'!H:H,"T3"))&gt;0,"P36"," ")</f>
        <v xml:space="preserve"> </v>
      </c>
      <c r="BE181" s="108" t="str">
        <f>IF(SUM(COUNTIFS('Planificación 2026-1'!F:F,"SUNAMPE",'Planificación 2026-1'!W:W,C181,'Planificación 2026-1'!H:H,"T2"))&gt;0,"P37"," ")</f>
        <v xml:space="preserve"> </v>
      </c>
      <c r="BF181" s="108" t="str">
        <f>IF(SUM(COUNTIFS('Planificación 2026-1'!F:F,"SUNAMPE",'Planificación 2026-1'!W:W,C181,'Planificación 2026-1'!H:H,"AE"))&gt;0,"P38"," ")</f>
        <v xml:space="preserve"> </v>
      </c>
      <c r="BG181" s="108" t="str">
        <f>IF(SUM(COUNTIFS('Planificación 2026-1'!F:F,"SUNAMPE",'Planificación 2026-1'!W:W,C181,'Planificación 2026-1'!H:H,"T4"))&gt;0,"P55"," ")</f>
        <v xml:space="preserve"> </v>
      </c>
      <c r="BH181" s="108" t="str">
        <f>IF(SUM(COUNTIFS('Planificación 2026-1'!F:F,"HUAURA",'Planificación 2026-1'!W:W,C181,'Planificación 2026-1'!H:H,"AF"))&gt;0," P01"," ")</f>
        <v xml:space="preserve"> </v>
      </c>
      <c r="BI181" s="108" t="str">
        <f>IF(SUM(COUNTIFS('Planificación 2026-1'!F:F,"HUAURA",'Planificación 2026-1'!W:W,C181,'Planificación 2026-1'!H:H,"EN"))&gt;0,"P02"," ")</f>
        <v xml:space="preserve"> </v>
      </c>
      <c r="BJ181" s="108" t="str">
        <f>IF(SUM(COUNTIFS('Planificación 2026-1'!F:F,"HUAURA",'Planificación 2026-1'!W:W,C181,'Planificación 2026-1'!H:H,"IS"))&gt;0,"P03"," ")</f>
        <v xml:space="preserve"> </v>
      </c>
      <c r="BK181" s="108" t="str">
        <f>IF(SUM(COUNTIFS('Planificación 2026-1'!F:F,"HUAURA",'Planificación 2026-1'!W:W,C181,'Planificación 2026-1'!H:H,"PS"))&gt;0,"P04"," ")</f>
        <v xml:space="preserve"> </v>
      </c>
      <c r="BL181" s="108"/>
      <c r="BM181" s="108" t="str">
        <f>IF(SUM(COUNTIFS('Planificación 2026-1'!F:F,"HUAURA",'Planificación 2026-1'!W:W,C181,'Planificación 2026-1'!H:H,"IN"))&gt;0,"P06"," ")</f>
        <v xml:space="preserve"> </v>
      </c>
      <c r="BN181" s="108" t="str">
        <f>IF(SUM(COUNTIFS('Planificación 2026-1'!F:F,"HUAURA",'Planificación 2026-1'!W:W,C181,'Planificación 2026-1'!H:H,"CA"))&gt;0,"P07"," ")</f>
        <v xml:space="preserve"> </v>
      </c>
      <c r="BO181" s="108" t="str">
        <f>IF(SUM(COUNTIFS('Planificación 2026-1'!F:F,"HUAURA",'Planificación 2026-1'!W:W,C181,'Planificación 2026-1'!H:H,"DE"))&gt;0,"P08"," ")</f>
        <v xml:space="preserve"> </v>
      </c>
      <c r="BP181" s="108" t="str">
        <f>IF(SUM(COUNTIFS('Planificación 2026-1'!F:F,"HUAURA",'Planificación 2026-1'!W:W,C181,'Planificación 2026-1'!H:H,"OB"))&gt;0,"P09"," ")</f>
        <v xml:space="preserve"> </v>
      </c>
      <c r="BQ181" s="108" t="str">
        <f>IF(SUM(COUNTIFS('Planificación 2026-1'!F:F,"HUAURA",'Planificación 2026-1'!W:W,C181,'Planificación 2026-1'!H:H,"MH"))&gt;0,"P31"," ")</f>
        <v xml:space="preserve"> </v>
      </c>
      <c r="BR181" s="108" t="str">
        <f>IF(SUM(COUNTIFS('Planificación 2026-1'!F:F,"HUAURA",'Planificación 2026-1'!W:W,C181,'Planificación 2026-1'!H:H,"IC"))&gt;0,"P32"," ")</f>
        <v xml:space="preserve"> </v>
      </c>
      <c r="BS181" s="108" t="str">
        <f>IF(SUM(COUNTIFS('Planificación 2026-1'!F:F,"HUAURA",'Planificación 2026-1'!W:W,C181,'Planificación 2026-1'!H:H,"AR"))&gt;0,"P34"," ")</f>
        <v xml:space="preserve"> </v>
      </c>
      <c r="BT181" s="108" t="str">
        <f>IF(SUM(COUNTIFS('Planificación 2026-1'!F:F,"HUAURA",'Planificación 2026-1'!W:W,C181,'Planificación 2026-1'!H:H,"T1"))&gt;0,"P35"," ")</f>
        <v xml:space="preserve"> </v>
      </c>
      <c r="BU181" s="108" t="str">
        <f>IF(SUM(COUNTIFS('Planificación 2026-1'!F:F,"HUAURA",'Planificación 2026-1'!W:W,C181,'Planificación 2026-1'!H:H,"T3"))&gt;0,"P36"," ")</f>
        <v xml:space="preserve"> </v>
      </c>
      <c r="BV181" s="108" t="str">
        <f>IF(SUM(COUNTIFS('Planificación 2026-1'!F:F,"HUAURA",'Planificación 2026-1'!W:W,C181,'Planificación 2026-1'!H:H,"T2"))&gt;0,"P37"," ")</f>
        <v xml:space="preserve"> </v>
      </c>
      <c r="BW181" s="108" t="str">
        <f>IF(SUM(COUNTIFS('Planificación 2026-1'!F:F,"HUAURA",'Planificación 2026-1'!W:W,C181,'Planificación 2026-1'!H:H,"AE"))&gt;0,"P38"," ")</f>
        <v xml:space="preserve"> </v>
      </c>
      <c r="BX181" s="108" t="str">
        <f>IF(SUM(COUNTIFS('Planificación 2026-1'!F:F,"HUAURA",'Planificación 2026-1'!W:W,C181,'Planificación 2026-1'!H:H,"T4"))&gt;0,"P55"," ")</f>
        <v xml:space="preserve"> </v>
      </c>
      <c r="BY181" s="109">
        <f>SUMIFS('Planificación 2026-1'!R:R,'Planificación 2026-1'!W:W,C181,'Planificación 2026-1'!H:H,"AF",'Planificación 2026-1'!I:I,"&gt;2")</f>
        <v>0</v>
      </c>
      <c r="BZ181" s="109">
        <f>SUMIFS('Planificación 2026-1'!R:R,'Planificación 2026-1'!W:W,C181,'Planificación 2026-1'!H:H,"EN",'Planificación 2026-1'!I:I,"&gt;2")</f>
        <v>0</v>
      </c>
      <c r="CA181" s="109">
        <f>SUMIFS('Planificación 2026-1'!R:R,'Planificación 2026-1'!W:W,C181,'Planificación 2026-1'!H:H,"IS",'Planificación 2026-1'!I:I,"&gt;2")</f>
        <v>0</v>
      </c>
      <c r="CB181" s="109">
        <f>SUMIFS('Planificación 2026-1'!R:R,'Planificación 2026-1'!W:W,C181,'Planificación 2026-1'!H:H,"PS",'Planificación 2026-1'!I:I,"&gt;2")</f>
        <v>0</v>
      </c>
      <c r="CC181" s="109">
        <f>SUMIFS('Planificación 2026-1'!R:R,'Planificación 2026-1'!W:W,C181,'Planificación 2026-1'!H:H,"IN",'Planificación 2026-1'!I:I,"&gt;2")</f>
        <v>14</v>
      </c>
      <c r="CD181" s="109">
        <f>SUMIFS('Planificación 2026-1'!R:R,'Planificación 2026-1'!W:W,C181,'Planificación 2026-1'!H:H,"CA",'Planificación 2026-1'!I:I,"&gt;2")</f>
        <v>0</v>
      </c>
      <c r="CE181" s="109">
        <f>SUMIFS('Planificación 2026-1'!R:R,'Planificación 2026-1'!W:W,C181,'Planificación 2026-1'!H:H,"DE",'Planificación 2026-1'!I:I,"&gt;2")</f>
        <v>0</v>
      </c>
      <c r="CF181" s="109">
        <f>SUMIFS('Planificación 2026-1'!R:R,'Planificación 2026-1'!W:W,C181,'Planificación 2026-1'!H:H,"OB",'Planificación 2026-1'!I:I,"&gt;2")</f>
        <v>0</v>
      </c>
      <c r="CG181" s="109">
        <f>SUMIFS('Planificación 2026-1'!R:R,'Planificación 2026-1'!W:W,C181,'Planificación 2026-1'!H:H,"MH",'Planificación 2026-1'!I:I,"&gt;2")</f>
        <v>0</v>
      </c>
      <c r="CH181" s="109">
        <f>SUMIFS('Planificación 2026-1'!R:R,'Planificación 2026-1'!W:W,C181,'Planificación 2026-1'!H:H,"IC",'Planificación 2026-1'!I:I,"&gt;2")</f>
        <v>0</v>
      </c>
      <c r="CI181" s="109">
        <f>SUMIFS('Planificación 2026-1'!R:R,'Planificación 2026-1'!W:W,C181,'Planificación 2026-1'!H:H,"AR",'Planificación 2026-1'!I:I,"&gt;2")</f>
        <v>0</v>
      </c>
      <c r="CJ181" s="109">
        <f>SUMIFS('Planificación 2026-1'!R:R,'Planificación 2026-1'!W:W,C181,'Planificación 2026-1'!H:H,"T1",'Planificación 2026-1'!I:I,"&gt;2")</f>
        <v>0</v>
      </c>
      <c r="CK181" s="109">
        <f>SUMIFS('Planificación 2026-1'!R:R,'Planificación 2026-1'!W:W,C181,'Planificación 2026-1'!H:H,"T3",'Planificación 2026-1'!I:I,"&gt;2")</f>
        <v>0</v>
      </c>
      <c r="CL181" s="109">
        <f>SUMIFS('Planificación 2026-1'!R:R,'Planificación 2026-1'!W:W,C181,'Planificación 2026-1'!H:H,"T2",'Planificación 2026-1'!I:I,"&gt;2")</f>
        <v>0</v>
      </c>
      <c r="CM181" s="109">
        <f>SUMIFS('Planificación 2026-1'!R:R,'Planificación 2026-1'!W:W,C181,'Planificación 2026-1'!H:H,"AE",'Planificación 2026-1'!I:I,"&gt;2")</f>
        <v>0</v>
      </c>
      <c r="CN181" s="109">
        <f>SUMIFS('Planificación 2026-1'!R:R,'Planificación 2026-1'!W:W,C181,'Planificación 2026-1'!H:H,"T4",'Planificación 2026-1'!I:I,"&gt;2")</f>
        <v>0</v>
      </c>
      <c r="CO181" s="109">
        <f>SUMIFS('Planificación 2026-1'!R:R,'Planificación 2026-1'!W:W,C181,'Planificación 2026-1'!H:H,"AF",'Planificación 2026-1'!I:I,"&lt;3")</f>
        <v>0</v>
      </c>
      <c r="CP181" s="109">
        <f>SUMIFS('Planificación 2026-1'!R:R,'Planificación 2026-1'!W:W,C181,'Planificación 2026-1'!H:H,"EN",'Planificación 2026-1'!I:I,"&lt;3")</f>
        <v>0</v>
      </c>
      <c r="CQ181" s="109">
        <f>SUMIFS('Planificación 2026-1'!R:R,'Planificación 2026-1'!W:W,C181,'Planificación 2026-1'!H:H,"IS",'Planificación 2026-1'!I:I,"&lt;3")</f>
        <v>0</v>
      </c>
      <c r="CR181" s="109">
        <f>SUMIFS('Planificación 2026-1'!R:R,'Planificación 2026-1'!W:W,C181,'Planificación 2026-1'!H:H,"PS",'Planificación 2026-1'!I:I,"&lt;3")</f>
        <v>0</v>
      </c>
      <c r="CS181" s="109">
        <f>SUMIFS('Planificación 2026-1'!R:R,'Planificación 2026-1'!W:W,C181,'Planificación 2026-1'!H:H,"IN",'Planificación 2026-1'!I:I,"&lt;3")</f>
        <v>0</v>
      </c>
      <c r="CT181" s="109">
        <f>SUMIFS('Planificación 2026-1'!R:R,'Planificación 2026-1'!W:W,C181,'Planificación 2026-1'!H:H,"CA",'Planificación 2026-1'!I:I,"&lt;3")</f>
        <v>0</v>
      </c>
      <c r="CU181" s="109">
        <f>SUMIFS('Planificación 2026-1'!R:R,'Planificación 2026-1'!W:W,C181,'Planificación 2026-1'!H:H,"DE",'Planificación 2026-1'!I:I,"&lt;3")</f>
        <v>0</v>
      </c>
      <c r="CV181" s="109">
        <f>SUMIFS('Planificación 2026-1'!R:R,'Planificación 2026-1'!W:W,C181,'Planificación 2026-1'!H:H,"OB",'Planificación 2026-1'!I:I,"&lt;3")</f>
        <v>0</v>
      </c>
      <c r="CW181" s="109">
        <f>SUMIFS('Planificación 2026-1'!R:R,'Planificación 2026-1'!W:W,C181,'Planificación 2026-1'!H:H,"MH",'Planificación 2026-1'!I:I,"&lt;3")</f>
        <v>0</v>
      </c>
      <c r="CX181" s="109">
        <f>SUMIFS('Planificación 2026-1'!R:R,'Planificación 2026-1'!W:W,C181,'Planificación 2026-1'!H:H,"IC",'Planificación 2026-1'!I:I,"&lt;3")</f>
        <v>0</v>
      </c>
      <c r="CY181" s="109">
        <f>SUMIFS('Planificación 2026-1'!R:R,'Planificación 2026-1'!W:W,C181,'Planificación 2026-1'!H:H,"AR",'Planificación 2026-1'!I:I,"&lt;3")</f>
        <v>0</v>
      </c>
      <c r="CZ181" s="109">
        <f>SUMIFS('Planificación 2026-1'!R:R,'Planificación 2026-1'!W:W,C181,'Planificación 2026-1'!H:H,"T1",'Planificación 2026-1'!I:I,"&lt;3")</f>
        <v>0</v>
      </c>
      <c r="DA181" s="109">
        <f>SUMIFS('Planificación 2026-1'!R:R,'Planificación 2026-1'!W:W,C181,'Planificación 2026-1'!H:H,"T3",'Planificación 2026-1'!I:I,"&lt;3")</f>
        <v>0</v>
      </c>
      <c r="DB181" s="109">
        <f>SUMIFS('Planificación 2026-1'!R:R,'Planificación 2026-1'!W:W,C181,'Planificación 2026-1'!H:H,"T2",'Planificación 2026-1'!I:I,"&lt;3")</f>
        <v>0</v>
      </c>
      <c r="DC181" s="109">
        <f>SUMIFS('Planificación 2026-1'!R:R,'Planificación 2026-1'!W:W,C181,'Planificación 2026-1'!H:H,"AE",'Planificación 2026-1'!I:I,"&lt;3")</f>
        <v>0</v>
      </c>
      <c r="DD181" s="109">
        <f>SUMIFS('Planificación 2026-1'!R:R,'Planificación 2026-1'!W:W,C181,'Planificación 2026-1'!H:H,"T4",'Planificación 2026-1'!I:I,"&lt;3")</f>
        <v>0</v>
      </c>
      <c r="DE181" s="108" t="str">
        <f t="shared" si="27"/>
        <v>P06</v>
      </c>
      <c r="DF181" s="41">
        <f>IF(C181="","",SUMIFS('Planificación 2026-1'!R:R,'Planificación 2026-1'!W:W,C181,'Planificación 2026-1'!F:F,"PRINCIPAL",'Planificación 2026-1'!X:X,"VIRTUAL"))</f>
        <v>0</v>
      </c>
      <c r="DG181" s="41">
        <f>IF(C181="","",SUMIFS('Planificación 2026-1'!R:R,'Planificación 2026-1'!W:W,C181,'Planificación 2026-1'!F:F,"PRINCIPAL",'Planificación 2026-1'!X:X,"PRESENCIAL"))</f>
        <v>14</v>
      </c>
      <c r="DH181" s="41">
        <f>IF(C181="","",SUMIFS('Planificación 2026-1'!R:R,'Planificación 2026-1'!W:W,C181,'Planificación 2026-1'!F:F,"PRINCIPAL",'Planificación 2026-1'!X:X,"HIBRIDO PRESENCIAL"))</f>
        <v>0</v>
      </c>
      <c r="DI181" s="108" t="str">
        <f t="shared" si="28"/>
        <v/>
      </c>
      <c r="DJ181" s="108">
        <f>IF(C181="","",SUMIFS('Planificación 2026-1'!R:R,'Planificación 2026-1'!W:W,C181,'Planificación 2026-1'!F:F,"FILIAL",'Planificación 2026-1'!X:X,"VIRTUAL"))</f>
        <v>0</v>
      </c>
      <c r="DK181" s="110">
        <f>IF(C181="","",SUMIFS('Planificación 2026-1'!R:R,'Planificación 2026-1'!W:W,C181,'Planificación 2026-1'!F:F,"FILIAL",'Planificación 2026-1'!X:X,"PRESENCIAL"))</f>
        <v>0</v>
      </c>
      <c r="DL181" s="61">
        <f>IF(C181="","",SUMIFS('Planificación 2026-1'!R:R,'Planificación 2026-1'!W:W,C181,'Planificación 2026-1'!F:F,"FILIAL",'Planificación 2026-1'!X:X,"HIBRIDO PRESENCIAL"))</f>
        <v>0</v>
      </c>
      <c r="DM181" s="111" t="str">
        <f t="shared" si="29"/>
        <v/>
      </c>
      <c r="DN181" s="108">
        <f>IF(C181="","",SUMIFS('Planificación 2026-1'!R:R,'Planificación 2026-1'!W:W,C181,'Planificación 2026-1'!F:F,"SUNAMPE",'Planificación 2026-1'!X:X,"VIRTUAL"))</f>
        <v>0</v>
      </c>
      <c r="DO181" s="61">
        <f>IF(C181="","",SUMIFS('Planificación 2026-1'!R:R,'Planificación 2026-1'!W:W,C181,'Planificación 2026-1'!F:F,"SUNAMPE",'Planificación 2026-1'!X:X,"PRESENCIAL"))</f>
        <v>0</v>
      </c>
      <c r="DP181" s="111" t="str">
        <f t="shared" si="30"/>
        <v/>
      </c>
      <c r="DQ181" s="108">
        <f>IF(C181="","",SUMIFS('Planificación 2026-1'!R:R,'Planificación 2026-1'!W:W,C181,'Planificación 2026-1'!F:F,"HUAURA",'Planificación 2026-1'!X:X,"VIRTUAL"))</f>
        <v>0</v>
      </c>
      <c r="DR181" s="61">
        <f>IF(C181="","",SUMIFS('Planificación 2026-1'!R:R,'Planificación 2026-1'!W:W,C181,'Planificación 2026-1'!F:F,"HUAURA",'Planificación 2026-1'!X:X,"PRESENCIAL"))</f>
        <v>0</v>
      </c>
      <c r="DS181" s="76">
        <f>SUMIFS('Planificación 2026-1'!R:R,'Planificación 2026-1'!W:W,C181,'Planificación 2026-1'!F:F,"PRINCIPAL",'Planificación 2026-1'!X:X,"VIRTUAL",'Planificación 2026-1'!I:I,"&gt;2")</f>
        <v>0</v>
      </c>
      <c r="DT181" s="76">
        <f>SUMIFS('Planificación 2026-1'!R:R,'Planificación 2026-1'!W:W,C181,'Planificación 2026-1'!F:F,"PRINCIPAL",'Planificación 2026-1'!X:X,"&lt;&gt;VIRTUAL",'Planificación 2026-1'!I:I,"&gt;2")</f>
        <v>14</v>
      </c>
      <c r="DU181" s="76">
        <f>SUMIFS('Planificación 2026-1'!R:R,'Planificación 2026-1'!W:W,C181,'Planificación 2026-1'!F:F,"SUNAMPE",'Planificación 2026-1'!X:X,"VIRTUAL",'Planificación 2026-1'!I:I,"&gt;2")</f>
        <v>0</v>
      </c>
      <c r="DV181" s="76">
        <f>SUMIFS('Planificación 2026-1'!R:R,'Planificación 2026-1'!W:W,C181,'Planificación 2026-1'!F:F,"SUNAMPE",'Planificación 2026-1'!X:X,"&lt;&gt;VIRTUAL",'Planificación 2026-1'!I:I,"&gt;2")</f>
        <v>0</v>
      </c>
      <c r="DW181" s="76">
        <f>SUMIFS('Planificación 2026-1'!R:R,'Planificación 2026-1'!W:W,C181,'Planificación 2026-1'!F:F,"FILIAL",'Planificación 2026-1'!X:X,"VIRTUAL",'Planificación 2026-1'!I:I,"&gt;2")</f>
        <v>0</v>
      </c>
      <c r="DX181" s="76">
        <f>SUMIFS('Planificación 2026-1'!R:R,'Planificación 2026-1'!W:W,C181,'Planificación 2026-1'!F:F,"FILIAL",'Planificación 2026-1'!X:X,"&lt;&gt;VIRTUAL",'Planificación 2026-1'!I:I,"&gt;2")</f>
        <v>0</v>
      </c>
      <c r="DY181" s="76">
        <f>SUMIFS('Planificación 2026-1'!R:R,'Planificación 2026-1'!W:W,C181,'Planificación 2026-1'!F:F,"PORUMA",'Planificación 2026-1'!X:X,"VIRTUAL",'Planificación 2026-1'!I:I,"&gt;2")</f>
        <v>0</v>
      </c>
      <c r="DZ181" s="76">
        <f>SUMIFS('Planificación 2026-1'!R:R,'Planificación 2026-1'!W:W,C181,'Planificación 2026-1'!F:F,"PORUMA",'Planificación 2026-1'!X:X,"&lt;&gt;VIRTUAL",'Planificación 2026-1'!I:I,"&gt;2")</f>
        <v>0</v>
      </c>
      <c r="EA181" s="76">
        <f>SUMIFS('Planificación 2026-1'!R:R,'Planificación 2026-1'!W:W,C181,'Planificación 2026-1'!F:F,"HUAURA",'Planificación 2026-1'!X:X,"VIRTUAL",'Planificación 2026-1'!I:I,"&gt;2")</f>
        <v>0</v>
      </c>
      <c r="EB181" s="76">
        <f>SUMIFS('Planificación 2026-1'!R:R,'Planificación 2026-1'!W:W,C181,'Planificación 2026-1'!F:F,"HUAURA",'Planificación 2026-1'!X:X,"&lt;&gt;VIRTUAL",'Planificación 2026-1'!I:I,"&gt;2")</f>
        <v>0</v>
      </c>
      <c r="EC181" s="76">
        <f>SUMIFS('Planificación 2026-1'!R:R,'Planificación 2026-1'!W:W,C181,'Planificación 2026-1'!F:F,"PRINCIPAL",'Planificación 2026-1'!X:X,"VIRTUAL",'Planificación 2026-1'!I:I,"&lt;3")</f>
        <v>0</v>
      </c>
      <c r="ED181" s="76">
        <f>SUMIFS('Planificación 2026-1'!R:R,'Planificación 2026-1'!W:W,C181,'Planificación 2026-1'!F:F,"PRINCIPAL",'Planificación 2026-1'!X:X,"&lt;&gt;VIRTUAL",'Planificación 2026-1'!I:I,"&lt;3")</f>
        <v>0</v>
      </c>
      <c r="EE181" s="76">
        <f>SUMIFS('Planificación 2026-1'!R:R,'Planificación 2026-1'!W:W,C181,'Planificación 2026-1'!F:F,"SUNAMPE",'Planificación 2026-1'!X:X,"VIRTUAL",'Planificación 2026-1'!I:I,"&lt;3")</f>
        <v>0</v>
      </c>
      <c r="EF181" s="76">
        <f>SUMIFS('Planificación 2026-1'!R:R,'Planificación 2026-1'!W:W,C181,'Planificación 2026-1'!F:F,"SUNAMPE",'Planificación 2026-1'!X:X,"&lt;&gt;VIRTUAL",'Planificación 2026-1'!I:I,"&lt;3")</f>
        <v>0</v>
      </c>
      <c r="EG181" s="76">
        <f>SUMIFS('Planificación 2026-1'!R:R,'Planificación 2026-1'!W:W,C181,'Planificación 2026-1'!F:F,"FILIAL",'Planificación 2026-1'!X:X,"VIRTUAL",'Planificación 2026-1'!I:I,"&lt;3")</f>
        <v>0</v>
      </c>
      <c r="EH181" s="76">
        <f>SUMIFS('Planificación 2026-1'!R:R,'Planificación 2026-1'!W:W,C181,'Planificación 2026-1'!F:F,"FILIAL",'Planificación 2026-1'!X:X,"&lt;&gt;VIRTUAL",'Planificación 2026-1'!I:I,"&lt;3")</f>
        <v>0</v>
      </c>
      <c r="EI181" s="76">
        <f>SUMIFS('Planificación 2026-1'!R:R,'Planificación 2026-1'!W:W,C181,'Planificación 2026-1'!F:F,"PORUMA",'Planificación 2026-1'!X:X,"VIRTUAL",'Planificación 2026-1'!I:I,"&lt;3")</f>
        <v>0</v>
      </c>
      <c r="EJ181" s="76">
        <f>SUMIFS('Planificación 2026-1'!R:R,'Planificación 2026-1'!W:W,C181,'Planificación 2026-1'!F:F,"PORUMA",'Planificación 2026-1'!X:X,"&lt;&gt;VIRTUAL",'Planificación 2026-1'!I:I,"&lt;3")</f>
        <v>0</v>
      </c>
      <c r="EK181" s="76">
        <f>SUMIFS('Planificación 2026-1'!R:R,'Planificación 2026-1'!W:W,C181,'Planificación 2026-1'!F:F,"HUAURA",'Planificación 2026-1'!X:X,"VIRTUAL",'Planificación 2026-1'!I:I,"&lt;3")</f>
        <v>0</v>
      </c>
      <c r="EL181" s="76">
        <f>SUMIFS('Planificación 2026-1'!R:R,'Planificación 2026-1'!W:W,C181,'Planificación 2026-1'!F:F,"HUAURA",'Planificación 2026-1'!X:X,"&lt;&gt;VIRTUAL",'Planificación 2026-1'!I:I,"&lt;3")</f>
        <v>0</v>
      </c>
      <c r="EM181" s="76"/>
      <c r="EN181" s="76">
        <f t="shared" si="23"/>
        <v>0</v>
      </c>
      <c r="EO181" s="76">
        <f t="shared" si="24"/>
        <v>14</v>
      </c>
      <c r="EP181" s="76" t="b">
        <f t="shared" si="25"/>
        <v>1</v>
      </c>
      <c r="EQ181" s="76" t="str">
        <f t="shared" si="26"/>
        <v>SEDE</v>
      </c>
      <c r="ER181" s="76" t="str">
        <f t="shared" si="31"/>
        <v>PRESENCIAL</v>
      </c>
    </row>
    <row r="182" spans="1:148" hidden="1">
      <c r="A182" s="83"/>
      <c r="B182" s="119">
        <v>179</v>
      </c>
      <c r="C182" s="115" t="s">
        <v>355</v>
      </c>
      <c r="D182" s="112">
        <f>SUMIF('Planificación 2026-1'!W:W,C182,'Planificación 2026-1'!R:R)</f>
        <v>0</v>
      </c>
      <c r="E182" s="114" t="s">
        <v>173</v>
      </c>
      <c r="F182" s="115" t="s">
        <v>171</v>
      </c>
      <c r="G182" s="115" t="s">
        <v>153</v>
      </c>
      <c r="H182" s="115" t="s">
        <v>140</v>
      </c>
      <c r="I182" s="107" t="str">
        <f>IF(SUM(COUNTIFS('Planificación 2026-1'!F:F,"PRINCIPAL",'Planificación 2026-1'!W:W,C182,'Planificación 2026-1'!H:H,"AF"))&gt;0,"P01"," ")</f>
        <v xml:space="preserve"> </v>
      </c>
      <c r="J182" s="108" t="str">
        <f>IF(SUM(COUNTIFS('Planificación 2026-1'!F:F,"PRINCIPAL",'Planificación 2026-1'!W:W,C182,'Planificación 2026-1'!H:H,"EN"))&gt;0,"P02"," ")</f>
        <v xml:space="preserve"> </v>
      </c>
      <c r="K182" s="108" t="str">
        <f>IF(SUM(COUNTIFS('Planificación 2026-1'!F:F,"PRINCIPAL",'Planificación 2026-1'!W:W,C182,'Planificación 2026-1'!H:H,"IS"))&gt;0,"P03"," ")</f>
        <v xml:space="preserve"> </v>
      </c>
      <c r="L182" s="108" t="str">
        <f>IF(SUM(COUNTIFS('Planificación 2026-1'!F:F,"PRINCIPAL",'Planificación 2026-1'!W:W,C182,'Planificación 2026-1'!H:H,"PS"))&gt;0,"P04"," ")</f>
        <v xml:space="preserve"> </v>
      </c>
      <c r="M182" s="108"/>
      <c r="N182" s="108" t="str">
        <f>IF(SUM(COUNTIFS('Planificación 2026-1'!F:F,"PRINCIPAL",'Planificación 2026-1'!W:W,C182,'Planificación 2026-1'!H:H,"IN"))&gt;0,"P06"," ")</f>
        <v xml:space="preserve"> </v>
      </c>
      <c r="O182" s="108" t="str">
        <f>IF(SUM(COUNTIFS('Planificación 2026-1'!F:F,"PRINCIPAL",'Planificación 2026-1'!W:W,C182,'Planificación 2026-1'!H:H,"CA"))&gt;0,"P07"," ")</f>
        <v xml:space="preserve"> </v>
      </c>
      <c r="P182" s="108" t="str">
        <f>IF(SUM(COUNTIFS('Planificación 2026-1'!F:F,"PRINCIPAL",'Planificación 2026-1'!W:W,C182,'Planificación 2026-1'!H:H,"DE"))&gt;0,"P08"," ")</f>
        <v xml:space="preserve"> </v>
      </c>
      <c r="Q182" s="108" t="str">
        <f>IF(SUM(COUNTIFS('Planificación 2026-1'!F:F,"PRINCIPAL",'Planificación 2026-1'!W:W,C182,'Planificación 2026-1'!H:H,"OB"))&gt;0,"P09"," ")</f>
        <v xml:space="preserve"> </v>
      </c>
      <c r="R182" s="108" t="str">
        <f>IF(SUM(COUNTIFS('Planificación 2026-1'!F:F,"PRINCIPAL",'Planificación 2026-1'!W:W,C182,'Planificación 2026-1'!H:H,"MH"))&gt;0,"P31"," ")</f>
        <v xml:space="preserve"> </v>
      </c>
      <c r="S182" s="108" t="str">
        <f>IF(SUM(COUNTIFS('Planificación 2026-1'!F:F,"PRINCIPAL",'Planificación 2026-1'!W:W,C182,'Planificación 2026-1'!H:H,"IC"))&gt;0,"P32"," ")</f>
        <v xml:space="preserve"> </v>
      </c>
      <c r="T182" s="108" t="str">
        <f>IF(SUM(COUNTIFS('Planificación 2026-1'!F:F,"PRINCIPAL",'Planificación 2026-1'!W:W,C182,'Planificación 2026-1'!H:H,"AR"))&gt;0,"P34"," ")</f>
        <v xml:space="preserve"> </v>
      </c>
      <c r="U182" s="108" t="str">
        <f>IF(SUM(COUNTIFS('Planificación 2026-1'!F:F,"PRINCIPAL",'Planificación 2026-1'!W:W,C182,'Planificación 2026-1'!H:H,"T1"))&gt;0,"P35"," ")</f>
        <v xml:space="preserve"> </v>
      </c>
      <c r="V182" s="108" t="str">
        <f>IF(SUM(COUNTIFS('Planificación 2026-1'!F:F,"PRINCIPAL",'Planificación 2026-1'!W:W,C182,'Planificación 2026-1'!H:H,"T3"))&gt;0,"P36"," ")</f>
        <v xml:space="preserve"> </v>
      </c>
      <c r="W182" s="108" t="str">
        <f>IF(SUM(COUNTIFS('Planificación 2026-1'!F:F,"PRINCIPAL",'Planificación 2026-1'!W:W,C182,'Planificación 2026-1'!H:H,"T2"))&gt;0,"P37"," ")</f>
        <v xml:space="preserve"> </v>
      </c>
      <c r="X182" s="108" t="str">
        <f>IF(SUM(COUNTIFS('Planificación 2026-1'!F:F,"PRINCIPAL",'Planificación 2026-1'!W:W,C182,'Planificación 2026-1'!H:H,"AE"))&gt;0,"P38"," ")</f>
        <v xml:space="preserve"> </v>
      </c>
      <c r="Y182" s="108" t="str">
        <f>IF(SUM(COUNTIFS('Planificación 2026-1'!F:F,"PRINCIPAL",'Planificación 2026-1'!W:W,C182,'Planificación 2026-1'!H:H,"T4"))&gt;0,"P55"," ")</f>
        <v xml:space="preserve"> </v>
      </c>
      <c r="Z182" s="108" t="str">
        <f>IF(SUM(COUNTIFS('Planificación 2026-1'!F:F,"FILIAL",'Planificación 2026-1'!W:W,C182,'Planificación 2026-1'!H:H,"AF"))&gt;0," P01"," ")</f>
        <v xml:space="preserve"> </v>
      </c>
      <c r="AA182" s="108" t="str">
        <f>IF(SUM(COUNTIFS('Planificación 2026-1'!F:F,"FILIAL",'Planificación 2026-1'!W:W,C182,'Planificación 2026-1'!H:H,"EN"))&gt;0,"P02"," ")</f>
        <v xml:space="preserve"> </v>
      </c>
      <c r="AB182" s="108" t="str">
        <f>IF(SUM(COUNTIFS('Planificación 2026-1'!F:F,"FILIAL",'Planificación 2026-1'!W:W,C182,'Planificación 2026-1'!H:H,"IS"))&gt;0,"P03"," ")</f>
        <v xml:space="preserve"> </v>
      </c>
      <c r="AC182" s="108" t="str">
        <f>IF(SUM(COUNTIFS('Planificación 2026-1'!F:F,"FILIAL",'Planificación 2026-1'!W:W,C182,'Planificación 2026-1'!H:H,"PS"))&gt;0,"P04"," ")</f>
        <v xml:space="preserve"> </v>
      </c>
      <c r="AD182" s="108"/>
      <c r="AE182" s="108" t="str">
        <f>IF(SUM(COUNTIFS('Planificación 2026-1'!F:F,"FILIAL",'Planificación 2026-1'!W:W,C182,'Planificación 2026-1'!H:H,"IN"))&gt;0,"P06"," ")</f>
        <v xml:space="preserve"> </v>
      </c>
      <c r="AF182" s="108" t="str">
        <f>IF(SUM(COUNTIFS('Planificación 2026-1'!F:F,"FILIAL",'Planificación 2026-1'!W:W,C182,'Planificación 2026-1'!H:H,"CA"))&gt;0,"P07"," ")</f>
        <v xml:space="preserve"> </v>
      </c>
      <c r="AG182" s="108" t="str">
        <f>IF(SUM(COUNTIFS('Planificación 2026-1'!F:F,"FILIAL",'Planificación 2026-1'!W:W,C182,'Planificación 2026-1'!H:H,"DE"))&gt;0,"P08"," ")</f>
        <v xml:space="preserve"> </v>
      </c>
      <c r="AH182" s="108" t="str">
        <f>IF(SUM(COUNTIFS('Planificación 2026-1'!F:F,"FILIAL",'Planificación 2026-1'!W:W,C182,'Planificación 2026-1'!H:H,"OB"))&gt;0,"P09"," ")</f>
        <v xml:space="preserve"> </v>
      </c>
      <c r="AI182" s="108" t="str">
        <f>IF(SUM(COUNTIFS('Planificación 2026-1'!F:F,"FILIAL",'Planificación 2026-1'!W:W,C182,'Planificación 2026-1'!H:H,"MH"))&gt;0,"P31"," ")</f>
        <v xml:space="preserve"> </v>
      </c>
      <c r="AJ182" s="108" t="str">
        <f>IF(SUM(COUNTIFS('Planificación 2026-1'!F:F,"FILIAL",'Planificación 2026-1'!W:W,C182,'Planificación 2026-1'!H:H,"IC"))&gt;0,"P32"," ")</f>
        <v xml:space="preserve"> </v>
      </c>
      <c r="AK182" s="108" t="str">
        <f>IF(SUM(COUNTIFS('Planificación 2026-1'!F:F,"FILIAL",'Planificación 2026-1'!W:W,C182,'Planificación 2026-1'!H:H,"AR"))&gt;0,"P34"," ")</f>
        <v xml:space="preserve"> </v>
      </c>
      <c r="AL182" s="108" t="str">
        <f>IF(SUM(COUNTIFS('Planificación 2026-1'!F:F,"FILIAL",'Planificación 2026-1'!W:W,C182,'Planificación 2026-1'!H:H,"T1"))&gt;0,"P35"," ")</f>
        <v xml:space="preserve"> </v>
      </c>
      <c r="AM182" s="108" t="str">
        <f>IF(SUM(COUNTIFS('Planificación 2026-1'!F:F,"FILIAL",'Planificación 2026-1'!W:W,C182,'Planificación 2026-1'!H:H,"T3"))&gt;0,"P36"," ")</f>
        <v xml:space="preserve"> </v>
      </c>
      <c r="AN182" s="108" t="str">
        <f>IF(SUM(COUNTIFS('Planificación 2026-1'!F:F,"FILIAL",'Planificación 2026-1'!W:W,C182,'Planificación 2026-1'!H:H,"T2"))&gt;0,"P37"," ")</f>
        <v xml:space="preserve"> </v>
      </c>
      <c r="AO182" s="108" t="str">
        <f>IF(SUM(COUNTIFS('Planificación 2026-1'!F:F,"FILIAL",'Planificación 2026-1'!W:W,C182,'Planificación 2026-1'!H:H,"AE"))&gt;0,"P38"," ")</f>
        <v xml:space="preserve"> </v>
      </c>
      <c r="AP182" s="108" t="str">
        <f>IF(SUM(COUNTIFS('Planificación 2026-1'!F:F,"FILIAL",'Planificación 2026-1'!W:W,C182,'Planificación 2026-1'!H:H,"T4"))&gt;0,"P55"," ")</f>
        <v xml:space="preserve"> </v>
      </c>
      <c r="AQ182" s="108" t="str">
        <f>IF(SUM(COUNTIFS('Planificación 2026-1'!F:F,"SUNAMPE",'Planificación 2026-1'!W:W,C182,'Planificación 2026-1'!H:H,"AF"))&gt;0," P01"," ")</f>
        <v xml:space="preserve"> </v>
      </c>
      <c r="AR182" s="108" t="str">
        <f>IF(SUM(COUNTIFS('Planificación 2026-1'!F:F,"SUNAMPE",'Planificación 2026-1'!W:W,C182,'Planificación 2026-1'!H:H,"EN"))&gt;0,"P02"," ")</f>
        <v xml:space="preserve"> </v>
      </c>
      <c r="AS182" s="108" t="str">
        <f>IF(SUM(COUNTIFS('Planificación 2026-1'!F:F,"SUNAMPE",'Planificación 2026-1'!W:W,C182,'Planificación 2026-1'!H:H,"IS"))&gt;0,"P03"," ")</f>
        <v xml:space="preserve"> </v>
      </c>
      <c r="AT182" s="108" t="str">
        <f>IF(SUM(COUNTIFS('Planificación 2026-1'!F:F,"SUNAMPE",'Planificación 2026-1'!W:W,C182,'Planificación 2026-1'!H:H,"PS"))&gt;0,"P04"," ")</f>
        <v xml:space="preserve"> </v>
      </c>
      <c r="AU182" s="108"/>
      <c r="AV182" s="108" t="str">
        <f>IF(SUM(COUNTIFS('Planificación 2026-1'!F:F,"SUNAMPE",'Planificación 2026-1'!W:W,C182,'Planificación 2026-1'!H:H,"IN"))&gt;0,"P06"," ")</f>
        <v xml:space="preserve"> </v>
      </c>
      <c r="AW182" s="108" t="str">
        <f>IF(SUM(COUNTIFS('Planificación 2026-1'!F:F,"SUNAMPE",'Planificación 2026-1'!W:W,C182,'Planificación 2026-1'!H:H,"CA"))&gt;0,"P07"," ")</f>
        <v xml:space="preserve"> </v>
      </c>
      <c r="AX182" s="108" t="str">
        <f>IF(SUM(COUNTIFS('Planificación 2026-1'!F:F,"SUNAMPE",'Planificación 2026-1'!W:W,C182,'Planificación 2026-1'!H:H,"DE"))&gt;0,"P08"," ")</f>
        <v xml:space="preserve"> </v>
      </c>
      <c r="AY182" s="108" t="str">
        <f>IF(SUM(COUNTIFS('Planificación 2026-1'!F:F,"SUNAMPE",'Planificación 2026-1'!W:W,C182,'Planificación 2026-1'!H:H,"OB"))&gt;0,"P09"," ")</f>
        <v xml:space="preserve"> </v>
      </c>
      <c r="AZ182" s="108" t="str">
        <f>IF(SUM(COUNTIFS('Planificación 2026-1'!F:F,"SUNAMPE",'Planificación 2026-1'!W:W,C182,'Planificación 2026-1'!H:H,"MH"))&gt;0,"P31"," ")</f>
        <v xml:space="preserve"> </v>
      </c>
      <c r="BA182" s="108" t="str">
        <f>IF(SUM(COUNTIFS('Planificación 2026-1'!F:F,"SUNAMPE",'Planificación 2026-1'!W:W,C182,'Planificación 2026-1'!H:H,"IC"))&gt;0,"P32"," ")</f>
        <v xml:space="preserve"> </v>
      </c>
      <c r="BB182" s="108" t="str">
        <f>IF(SUM(COUNTIFS('Planificación 2026-1'!F:F,"SUNAMPE",'Planificación 2026-1'!W:W,C182,'Planificación 2026-1'!H:H,"AR"))&gt;0,"P34"," ")</f>
        <v xml:space="preserve"> </v>
      </c>
      <c r="BC182" s="108" t="str">
        <f>IF(SUM(COUNTIFS('Planificación 2026-1'!F:F,"SUNAMPE",'Planificación 2026-1'!W:W,C182,'Planificación 2026-1'!H:H,"T1"))&gt;0,"P35"," ")</f>
        <v xml:space="preserve"> </v>
      </c>
      <c r="BD182" s="108" t="str">
        <f>IF(SUM(COUNTIFS('Planificación 2026-1'!F:F,"SUNAMPE",'Planificación 2026-1'!W:W,C182,'Planificación 2026-1'!H:H,"T3"))&gt;0,"P36"," ")</f>
        <v xml:space="preserve"> </v>
      </c>
      <c r="BE182" s="108" t="str">
        <f>IF(SUM(COUNTIFS('Planificación 2026-1'!F:F,"SUNAMPE",'Planificación 2026-1'!W:W,C182,'Planificación 2026-1'!H:H,"T2"))&gt;0,"P37"," ")</f>
        <v xml:space="preserve"> </v>
      </c>
      <c r="BF182" s="108" t="str">
        <f>IF(SUM(COUNTIFS('Planificación 2026-1'!F:F,"SUNAMPE",'Planificación 2026-1'!W:W,C182,'Planificación 2026-1'!H:H,"AE"))&gt;0,"P38"," ")</f>
        <v xml:space="preserve"> </v>
      </c>
      <c r="BG182" s="108" t="str">
        <f>IF(SUM(COUNTIFS('Planificación 2026-1'!F:F,"SUNAMPE",'Planificación 2026-1'!W:W,C182,'Planificación 2026-1'!H:H,"T4"))&gt;0,"P55"," ")</f>
        <v xml:space="preserve"> </v>
      </c>
      <c r="BH182" s="108" t="str">
        <f>IF(SUM(COUNTIFS('Planificación 2026-1'!F:F,"HUAURA",'Planificación 2026-1'!W:W,C182,'Planificación 2026-1'!H:H,"AF"))&gt;0," P01"," ")</f>
        <v xml:space="preserve"> </v>
      </c>
      <c r="BI182" s="108" t="str">
        <f>IF(SUM(COUNTIFS('Planificación 2026-1'!F:F,"HUAURA",'Planificación 2026-1'!W:W,C182,'Planificación 2026-1'!H:H,"EN"))&gt;0,"P02"," ")</f>
        <v xml:space="preserve"> </v>
      </c>
      <c r="BJ182" s="108" t="str">
        <f>IF(SUM(COUNTIFS('Planificación 2026-1'!F:F,"HUAURA",'Planificación 2026-1'!W:W,C182,'Planificación 2026-1'!H:H,"IS"))&gt;0,"P03"," ")</f>
        <v xml:space="preserve"> </v>
      </c>
      <c r="BK182" s="108" t="str">
        <f>IF(SUM(COUNTIFS('Planificación 2026-1'!F:F,"HUAURA",'Planificación 2026-1'!W:W,C182,'Planificación 2026-1'!H:H,"PS"))&gt;0,"P04"," ")</f>
        <v xml:space="preserve"> </v>
      </c>
      <c r="BL182" s="108"/>
      <c r="BM182" s="108" t="str">
        <f>IF(SUM(COUNTIFS('Planificación 2026-1'!F:F,"HUAURA",'Planificación 2026-1'!W:W,C182,'Planificación 2026-1'!H:H,"IN"))&gt;0,"P06"," ")</f>
        <v xml:space="preserve"> </v>
      </c>
      <c r="BN182" s="108" t="str">
        <f>IF(SUM(COUNTIFS('Planificación 2026-1'!F:F,"HUAURA",'Planificación 2026-1'!W:W,C182,'Planificación 2026-1'!H:H,"CA"))&gt;0,"P07"," ")</f>
        <v xml:space="preserve"> </v>
      </c>
      <c r="BO182" s="108" t="str">
        <f>IF(SUM(COUNTIFS('Planificación 2026-1'!F:F,"HUAURA",'Planificación 2026-1'!W:W,C182,'Planificación 2026-1'!H:H,"DE"))&gt;0,"P08"," ")</f>
        <v xml:space="preserve"> </v>
      </c>
      <c r="BP182" s="108" t="str">
        <f>IF(SUM(COUNTIFS('Planificación 2026-1'!F:F,"HUAURA",'Planificación 2026-1'!W:W,C182,'Planificación 2026-1'!H:H,"OB"))&gt;0,"P09"," ")</f>
        <v xml:space="preserve"> </v>
      </c>
      <c r="BQ182" s="108" t="str">
        <f>IF(SUM(COUNTIFS('Planificación 2026-1'!F:F,"HUAURA",'Planificación 2026-1'!W:W,C182,'Planificación 2026-1'!H:H,"MH"))&gt;0,"P31"," ")</f>
        <v xml:space="preserve"> </v>
      </c>
      <c r="BR182" s="108" t="str">
        <f>IF(SUM(COUNTIFS('Planificación 2026-1'!F:F,"HUAURA",'Planificación 2026-1'!W:W,C182,'Planificación 2026-1'!H:H,"IC"))&gt;0,"P32"," ")</f>
        <v xml:space="preserve"> </v>
      </c>
      <c r="BS182" s="108" t="str">
        <f>IF(SUM(COUNTIFS('Planificación 2026-1'!F:F,"HUAURA",'Planificación 2026-1'!W:W,C182,'Planificación 2026-1'!H:H,"AR"))&gt;0,"P34"," ")</f>
        <v xml:space="preserve"> </v>
      </c>
      <c r="BT182" s="108" t="str">
        <f>IF(SUM(COUNTIFS('Planificación 2026-1'!F:F,"HUAURA",'Planificación 2026-1'!W:W,C182,'Planificación 2026-1'!H:H,"T1"))&gt;0,"P35"," ")</f>
        <v xml:space="preserve"> </v>
      </c>
      <c r="BU182" s="108" t="str">
        <f>IF(SUM(COUNTIFS('Planificación 2026-1'!F:F,"HUAURA",'Planificación 2026-1'!W:W,C182,'Planificación 2026-1'!H:H,"T3"))&gt;0,"P36"," ")</f>
        <v xml:space="preserve"> </v>
      </c>
      <c r="BV182" s="108" t="str">
        <f>IF(SUM(COUNTIFS('Planificación 2026-1'!F:F,"HUAURA",'Planificación 2026-1'!W:W,C182,'Planificación 2026-1'!H:H,"T2"))&gt;0,"P37"," ")</f>
        <v xml:space="preserve"> </v>
      </c>
      <c r="BW182" s="108" t="str">
        <f>IF(SUM(COUNTIFS('Planificación 2026-1'!F:F,"HUAURA",'Planificación 2026-1'!W:W,C182,'Planificación 2026-1'!H:H,"AE"))&gt;0,"P38"," ")</f>
        <v xml:space="preserve"> </v>
      </c>
      <c r="BX182" s="108" t="str">
        <f>IF(SUM(COUNTIFS('Planificación 2026-1'!F:F,"HUAURA",'Planificación 2026-1'!W:W,C182,'Planificación 2026-1'!H:H,"T4"))&gt;0,"P55"," ")</f>
        <v xml:space="preserve"> </v>
      </c>
      <c r="BY182" s="109">
        <f>SUMIFS('Planificación 2026-1'!R:R,'Planificación 2026-1'!W:W,C182,'Planificación 2026-1'!H:H,"AF",'Planificación 2026-1'!I:I,"&gt;2")</f>
        <v>0</v>
      </c>
      <c r="BZ182" s="109">
        <f>SUMIFS('Planificación 2026-1'!R:R,'Planificación 2026-1'!W:W,C182,'Planificación 2026-1'!H:H,"EN",'Planificación 2026-1'!I:I,"&gt;2")</f>
        <v>0</v>
      </c>
      <c r="CA182" s="109">
        <f>SUMIFS('Planificación 2026-1'!R:R,'Planificación 2026-1'!W:W,C182,'Planificación 2026-1'!H:H,"IS",'Planificación 2026-1'!I:I,"&gt;2")</f>
        <v>0</v>
      </c>
      <c r="CB182" s="109">
        <f>SUMIFS('Planificación 2026-1'!R:R,'Planificación 2026-1'!W:W,C182,'Planificación 2026-1'!H:H,"PS",'Planificación 2026-1'!I:I,"&gt;2")</f>
        <v>0</v>
      </c>
      <c r="CC182" s="109">
        <f>SUMIFS('Planificación 2026-1'!R:R,'Planificación 2026-1'!W:W,C182,'Planificación 2026-1'!H:H,"IN",'Planificación 2026-1'!I:I,"&gt;2")</f>
        <v>0</v>
      </c>
      <c r="CD182" s="109">
        <f>SUMIFS('Planificación 2026-1'!R:R,'Planificación 2026-1'!W:W,C182,'Planificación 2026-1'!H:H,"CA",'Planificación 2026-1'!I:I,"&gt;2")</f>
        <v>0</v>
      </c>
      <c r="CE182" s="109">
        <f>SUMIFS('Planificación 2026-1'!R:R,'Planificación 2026-1'!W:W,C182,'Planificación 2026-1'!H:H,"DE",'Planificación 2026-1'!I:I,"&gt;2")</f>
        <v>0</v>
      </c>
      <c r="CF182" s="109">
        <f>SUMIFS('Planificación 2026-1'!R:R,'Planificación 2026-1'!W:W,C182,'Planificación 2026-1'!H:H,"OB",'Planificación 2026-1'!I:I,"&gt;2")</f>
        <v>0</v>
      </c>
      <c r="CG182" s="109">
        <f>SUMIFS('Planificación 2026-1'!R:R,'Planificación 2026-1'!W:W,C182,'Planificación 2026-1'!H:H,"MH",'Planificación 2026-1'!I:I,"&gt;2")</f>
        <v>0</v>
      </c>
      <c r="CH182" s="109">
        <f>SUMIFS('Planificación 2026-1'!R:R,'Planificación 2026-1'!W:W,C182,'Planificación 2026-1'!H:H,"IC",'Planificación 2026-1'!I:I,"&gt;2")</f>
        <v>0</v>
      </c>
      <c r="CI182" s="109">
        <f>SUMIFS('Planificación 2026-1'!R:R,'Planificación 2026-1'!W:W,C182,'Planificación 2026-1'!H:H,"AR",'Planificación 2026-1'!I:I,"&gt;2")</f>
        <v>0</v>
      </c>
      <c r="CJ182" s="109">
        <f>SUMIFS('Planificación 2026-1'!R:R,'Planificación 2026-1'!W:W,C182,'Planificación 2026-1'!H:H,"T1",'Planificación 2026-1'!I:I,"&gt;2")</f>
        <v>0</v>
      </c>
      <c r="CK182" s="109">
        <f>SUMIFS('Planificación 2026-1'!R:R,'Planificación 2026-1'!W:W,C182,'Planificación 2026-1'!H:H,"T3",'Planificación 2026-1'!I:I,"&gt;2")</f>
        <v>0</v>
      </c>
      <c r="CL182" s="109">
        <f>SUMIFS('Planificación 2026-1'!R:R,'Planificación 2026-1'!W:W,C182,'Planificación 2026-1'!H:H,"T2",'Planificación 2026-1'!I:I,"&gt;2")</f>
        <v>0</v>
      </c>
      <c r="CM182" s="109">
        <f>SUMIFS('Planificación 2026-1'!R:R,'Planificación 2026-1'!W:W,C182,'Planificación 2026-1'!H:H,"AE",'Planificación 2026-1'!I:I,"&gt;2")</f>
        <v>0</v>
      </c>
      <c r="CN182" s="109">
        <f>SUMIFS('Planificación 2026-1'!R:R,'Planificación 2026-1'!W:W,C182,'Planificación 2026-1'!H:H,"T4",'Planificación 2026-1'!I:I,"&gt;2")</f>
        <v>0</v>
      </c>
      <c r="CO182" s="109">
        <f>SUMIFS('Planificación 2026-1'!R:R,'Planificación 2026-1'!W:W,C182,'Planificación 2026-1'!H:H,"AF",'Planificación 2026-1'!I:I,"&lt;3")</f>
        <v>0</v>
      </c>
      <c r="CP182" s="109">
        <f>SUMIFS('Planificación 2026-1'!R:R,'Planificación 2026-1'!W:W,C182,'Planificación 2026-1'!H:H,"EN",'Planificación 2026-1'!I:I,"&lt;3")</f>
        <v>0</v>
      </c>
      <c r="CQ182" s="109">
        <f>SUMIFS('Planificación 2026-1'!R:R,'Planificación 2026-1'!W:W,C182,'Planificación 2026-1'!H:H,"IS",'Planificación 2026-1'!I:I,"&lt;3")</f>
        <v>0</v>
      </c>
      <c r="CR182" s="109">
        <f>SUMIFS('Planificación 2026-1'!R:R,'Planificación 2026-1'!W:W,C182,'Planificación 2026-1'!H:H,"PS",'Planificación 2026-1'!I:I,"&lt;3")</f>
        <v>0</v>
      </c>
      <c r="CS182" s="109">
        <f>SUMIFS('Planificación 2026-1'!R:R,'Planificación 2026-1'!W:W,C182,'Planificación 2026-1'!H:H,"IN",'Planificación 2026-1'!I:I,"&lt;3")</f>
        <v>0</v>
      </c>
      <c r="CT182" s="109">
        <f>SUMIFS('Planificación 2026-1'!R:R,'Planificación 2026-1'!W:W,C182,'Planificación 2026-1'!H:H,"CA",'Planificación 2026-1'!I:I,"&lt;3")</f>
        <v>0</v>
      </c>
      <c r="CU182" s="109">
        <f>SUMIFS('Planificación 2026-1'!R:R,'Planificación 2026-1'!W:W,C182,'Planificación 2026-1'!H:H,"DE",'Planificación 2026-1'!I:I,"&lt;3")</f>
        <v>0</v>
      </c>
      <c r="CV182" s="109">
        <f>SUMIFS('Planificación 2026-1'!R:R,'Planificación 2026-1'!W:W,C182,'Planificación 2026-1'!H:H,"OB",'Planificación 2026-1'!I:I,"&lt;3")</f>
        <v>0</v>
      </c>
      <c r="CW182" s="109">
        <f>SUMIFS('Planificación 2026-1'!R:R,'Planificación 2026-1'!W:W,C182,'Planificación 2026-1'!H:H,"MH",'Planificación 2026-1'!I:I,"&lt;3")</f>
        <v>0</v>
      </c>
      <c r="CX182" s="109">
        <f>SUMIFS('Planificación 2026-1'!R:R,'Planificación 2026-1'!W:W,C182,'Planificación 2026-1'!H:H,"IC",'Planificación 2026-1'!I:I,"&lt;3")</f>
        <v>0</v>
      </c>
      <c r="CY182" s="109">
        <f>SUMIFS('Planificación 2026-1'!R:R,'Planificación 2026-1'!W:W,C182,'Planificación 2026-1'!H:H,"AR",'Planificación 2026-1'!I:I,"&lt;3")</f>
        <v>0</v>
      </c>
      <c r="CZ182" s="109">
        <f>SUMIFS('Planificación 2026-1'!R:R,'Planificación 2026-1'!W:W,C182,'Planificación 2026-1'!H:H,"T1",'Planificación 2026-1'!I:I,"&lt;3")</f>
        <v>0</v>
      </c>
      <c r="DA182" s="109">
        <f>SUMIFS('Planificación 2026-1'!R:R,'Planificación 2026-1'!W:W,C182,'Planificación 2026-1'!H:H,"T3",'Planificación 2026-1'!I:I,"&lt;3")</f>
        <v>0</v>
      </c>
      <c r="DB182" s="109">
        <f>SUMIFS('Planificación 2026-1'!R:R,'Planificación 2026-1'!W:W,C182,'Planificación 2026-1'!H:H,"T2",'Planificación 2026-1'!I:I,"&lt;3")</f>
        <v>0</v>
      </c>
      <c r="DC182" s="109">
        <f>SUMIFS('Planificación 2026-1'!R:R,'Planificación 2026-1'!W:W,C182,'Planificación 2026-1'!H:H,"AE",'Planificación 2026-1'!I:I,"&lt;3")</f>
        <v>0</v>
      </c>
      <c r="DD182" s="109">
        <f>SUMIFS('Planificación 2026-1'!R:R,'Planificación 2026-1'!W:W,C182,'Planificación 2026-1'!H:H,"T4",'Planificación 2026-1'!I:I,"&lt;3")</f>
        <v>0</v>
      </c>
      <c r="DE182" s="108" t="str">
        <f t="shared" si="27"/>
        <v/>
      </c>
      <c r="DF182" s="41">
        <f>IF(C182="","",SUMIFS('Planificación 2026-1'!R:R,'Planificación 2026-1'!W:W,C182,'Planificación 2026-1'!F:F,"PRINCIPAL",'Planificación 2026-1'!X:X,"VIRTUAL"))</f>
        <v>0</v>
      </c>
      <c r="DG182" s="41">
        <f>IF(C182="","",SUMIFS('Planificación 2026-1'!R:R,'Planificación 2026-1'!W:W,C182,'Planificación 2026-1'!F:F,"PRINCIPAL",'Planificación 2026-1'!X:X,"PRESENCIAL"))</f>
        <v>0</v>
      </c>
      <c r="DH182" s="41">
        <f>IF(C182="","",SUMIFS('Planificación 2026-1'!R:R,'Planificación 2026-1'!W:W,C182,'Planificación 2026-1'!F:F,"PRINCIPAL",'Planificación 2026-1'!X:X,"HIBRIDO PRESENCIAL"))</f>
        <v>0</v>
      </c>
      <c r="DI182" s="108" t="str">
        <f t="shared" si="28"/>
        <v/>
      </c>
      <c r="DJ182" s="108">
        <f>IF(C182="","",SUMIFS('Planificación 2026-1'!R:R,'Planificación 2026-1'!W:W,C182,'Planificación 2026-1'!F:F,"FILIAL",'Planificación 2026-1'!X:X,"VIRTUAL"))</f>
        <v>0</v>
      </c>
      <c r="DK182" s="110">
        <f>IF(C182="","",SUMIFS('Planificación 2026-1'!R:R,'Planificación 2026-1'!W:W,C182,'Planificación 2026-1'!F:F,"FILIAL",'Planificación 2026-1'!X:X,"PRESENCIAL"))</f>
        <v>0</v>
      </c>
      <c r="DL182" s="61">
        <f>IF(C182="","",SUMIFS('Planificación 2026-1'!R:R,'Planificación 2026-1'!W:W,C182,'Planificación 2026-1'!F:F,"FILIAL",'Planificación 2026-1'!X:X,"HIBRIDO PRESENCIAL"))</f>
        <v>0</v>
      </c>
      <c r="DM182" s="111" t="str">
        <f t="shared" si="29"/>
        <v/>
      </c>
      <c r="DN182" s="108">
        <f>IF(C182="","",SUMIFS('Planificación 2026-1'!R:R,'Planificación 2026-1'!W:W,C182,'Planificación 2026-1'!F:F,"SUNAMPE",'Planificación 2026-1'!X:X,"VIRTUAL"))</f>
        <v>0</v>
      </c>
      <c r="DO182" s="61">
        <f>IF(C182="","",SUMIFS('Planificación 2026-1'!R:R,'Planificación 2026-1'!W:W,C182,'Planificación 2026-1'!F:F,"SUNAMPE",'Planificación 2026-1'!X:X,"PRESENCIAL"))</f>
        <v>0</v>
      </c>
      <c r="DP182" s="111" t="str">
        <f t="shared" si="30"/>
        <v/>
      </c>
      <c r="DQ182" s="108">
        <f>IF(C182="","",SUMIFS('Planificación 2026-1'!R:R,'Planificación 2026-1'!W:W,C182,'Planificación 2026-1'!F:F,"HUAURA",'Planificación 2026-1'!X:X,"VIRTUAL"))</f>
        <v>0</v>
      </c>
      <c r="DR182" s="61">
        <f>IF(C182="","",SUMIFS('Planificación 2026-1'!R:R,'Planificación 2026-1'!W:W,C182,'Planificación 2026-1'!F:F,"HUAURA",'Planificación 2026-1'!X:X,"PRESENCIAL"))</f>
        <v>0</v>
      </c>
      <c r="DS182" s="76">
        <f>SUMIFS('Planificación 2026-1'!R:R,'Planificación 2026-1'!W:W,C182,'Planificación 2026-1'!F:F,"PRINCIPAL",'Planificación 2026-1'!X:X,"VIRTUAL",'Planificación 2026-1'!I:I,"&gt;2")</f>
        <v>0</v>
      </c>
      <c r="DT182" s="76">
        <f>SUMIFS('Planificación 2026-1'!R:R,'Planificación 2026-1'!W:W,C182,'Planificación 2026-1'!F:F,"PRINCIPAL",'Planificación 2026-1'!X:X,"&lt;&gt;VIRTUAL",'Planificación 2026-1'!I:I,"&gt;2")</f>
        <v>0</v>
      </c>
      <c r="DU182" s="76">
        <f>SUMIFS('Planificación 2026-1'!R:R,'Planificación 2026-1'!W:W,C182,'Planificación 2026-1'!F:F,"SUNAMPE",'Planificación 2026-1'!X:X,"VIRTUAL",'Planificación 2026-1'!I:I,"&gt;2")</f>
        <v>0</v>
      </c>
      <c r="DV182" s="76">
        <f>SUMIFS('Planificación 2026-1'!R:R,'Planificación 2026-1'!W:W,C182,'Planificación 2026-1'!F:F,"SUNAMPE",'Planificación 2026-1'!X:X,"&lt;&gt;VIRTUAL",'Planificación 2026-1'!I:I,"&gt;2")</f>
        <v>0</v>
      </c>
      <c r="DW182" s="76">
        <f>SUMIFS('Planificación 2026-1'!R:R,'Planificación 2026-1'!W:W,C182,'Planificación 2026-1'!F:F,"FILIAL",'Planificación 2026-1'!X:X,"VIRTUAL",'Planificación 2026-1'!I:I,"&gt;2")</f>
        <v>0</v>
      </c>
      <c r="DX182" s="76">
        <f>SUMIFS('Planificación 2026-1'!R:R,'Planificación 2026-1'!W:W,C182,'Planificación 2026-1'!F:F,"FILIAL",'Planificación 2026-1'!X:X,"&lt;&gt;VIRTUAL",'Planificación 2026-1'!I:I,"&gt;2")</f>
        <v>0</v>
      </c>
      <c r="DY182" s="76">
        <f>SUMIFS('Planificación 2026-1'!R:R,'Planificación 2026-1'!W:W,C182,'Planificación 2026-1'!F:F,"PORUMA",'Planificación 2026-1'!X:X,"VIRTUAL",'Planificación 2026-1'!I:I,"&gt;2")</f>
        <v>0</v>
      </c>
      <c r="DZ182" s="76">
        <f>SUMIFS('Planificación 2026-1'!R:R,'Planificación 2026-1'!W:W,C182,'Planificación 2026-1'!F:F,"PORUMA",'Planificación 2026-1'!X:X,"&lt;&gt;VIRTUAL",'Planificación 2026-1'!I:I,"&gt;2")</f>
        <v>0</v>
      </c>
      <c r="EA182" s="76">
        <f>SUMIFS('Planificación 2026-1'!R:R,'Planificación 2026-1'!W:W,C182,'Planificación 2026-1'!F:F,"HUAURA",'Planificación 2026-1'!X:X,"VIRTUAL",'Planificación 2026-1'!I:I,"&gt;2")</f>
        <v>0</v>
      </c>
      <c r="EB182" s="76">
        <f>SUMIFS('Planificación 2026-1'!R:R,'Planificación 2026-1'!W:W,C182,'Planificación 2026-1'!F:F,"HUAURA",'Planificación 2026-1'!X:X,"&lt;&gt;VIRTUAL",'Planificación 2026-1'!I:I,"&gt;2")</f>
        <v>0</v>
      </c>
      <c r="EC182" s="76">
        <f>SUMIFS('Planificación 2026-1'!R:R,'Planificación 2026-1'!W:W,C182,'Planificación 2026-1'!F:F,"PRINCIPAL",'Planificación 2026-1'!X:X,"VIRTUAL",'Planificación 2026-1'!I:I,"&lt;3")</f>
        <v>0</v>
      </c>
      <c r="ED182" s="76">
        <f>SUMIFS('Planificación 2026-1'!R:R,'Planificación 2026-1'!W:W,C182,'Planificación 2026-1'!F:F,"PRINCIPAL",'Planificación 2026-1'!X:X,"&lt;&gt;VIRTUAL",'Planificación 2026-1'!I:I,"&lt;3")</f>
        <v>0</v>
      </c>
      <c r="EE182" s="76">
        <f>SUMIFS('Planificación 2026-1'!R:R,'Planificación 2026-1'!W:W,C182,'Planificación 2026-1'!F:F,"SUNAMPE",'Planificación 2026-1'!X:X,"VIRTUAL",'Planificación 2026-1'!I:I,"&lt;3")</f>
        <v>0</v>
      </c>
      <c r="EF182" s="76">
        <f>SUMIFS('Planificación 2026-1'!R:R,'Planificación 2026-1'!W:W,C182,'Planificación 2026-1'!F:F,"SUNAMPE",'Planificación 2026-1'!X:X,"&lt;&gt;VIRTUAL",'Planificación 2026-1'!I:I,"&lt;3")</f>
        <v>0</v>
      </c>
      <c r="EG182" s="76">
        <f>SUMIFS('Planificación 2026-1'!R:R,'Planificación 2026-1'!W:W,C182,'Planificación 2026-1'!F:F,"FILIAL",'Planificación 2026-1'!X:X,"VIRTUAL",'Planificación 2026-1'!I:I,"&lt;3")</f>
        <v>0</v>
      </c>
      <c r="EH182" s="76">
        <f>SUMIFS('Planificación 2026-1'!R:R,'Planificación 2026-1'!W:W,C182,'Planificación 2026-1'!F:F,"FILIAL",'Planificación 2026-1'!X:X,"&lt;&gt;VIRTUAL",'Planificación 2026-1'!I:I,"&lt;3")</f>
        <v>0</v>
      </c>
      <c r="EI182" s="76">
        <f>SUMIFS('Planificación 2026-1'!R:R,'Planificación 2026-1'!W:W,C182,'Planificación 2026-1'!F:F,"PORUMA",'Planificación 2026-1'!X:X,"VIRTUAL",'Planificación 2026-1'!I:I,"&lt;3")</f>
        <v>0</v>
      </c>
      <c r="EJ182" s="76">
        <f>SUMIFS('Planificación 2026-1'!R:R,'Planificación 2026-1'!W:W,C182,'Planificación 2026-1'!F:F,"PORUMA",'Planificación 2026-1'!X:X,"&lt;&gt;VIRTUAL",'Planificación 2026-1'!I:I,"&lt;3")</f>
        <v>0</v>
      </c>
      <c r="EK182" s="76">
        <f>SUMIFS('Planificación 2026-1'!R:R,'Planificación 2026-1'!W:W,C182,'Planificación 2026-1'!F:F,"HUAURA",'Planificación 2026-1'!X:X,"VIRTUAL",'Planificación 2026-1'!I:I,"&lt;3")</f>
        <v>0</v>
      </c>
      <c r="EL182" s="76">
        <f>SUMIFS('Planificación 2026-1'!R:R,'Planificación 2026-1'!W:W,C182,'Planificación 2026-1'!F:F,"HUAURA",'Planificación 2026-1'!X:X,"&lt;&gt;VIRTUAL",'Planificación 2026-1'!I:I,"&lt;3")</f>
        <v>0</v>
      </c>
      <c r="EM182" s="76"/>
      <c r="EN182" s="76">
        <f t="shared" si="23"/>
        <v>0</v>
      </c>
      <c r="EO182" s="76">
        <f t="shared" si="24"/>
        <v>0</v>
      </c>
      <c r="EP182" s="76" t="b">
        <f t="shared" si="25"/>
        <v>1</v>
      </c>
      <c r="EQ182" s="76" t="str">
        <f t="shared" si="26"/>
        <v/>
      </c>
      <c r="ER182" s="76" t="str">
        <f t="shared" si="31"/>
        <v>PRESENCIAL</v>
      </c>
    </row>
    <row r="183" spans="1:148" hidden="1">
      <c r="A183" s="83"/>
      <c r="B183" s="119">
        <v>180</v>
      </c>
      <c r="C183" s="115" t="s">
        <v>356</v>
      </c>
      <c r="D183" s="112">
        <f>SUMIF('Planificación 2026-1'!W:W,C183,'Planificación 2026-1'!R:R)</f>
        <v>36</v>
      </c>
      <c r="E183" s="114" t="s">
        <v>173</v>
      </c>
      <c r="F183" s="115" t="s">
        <v>171</v>
      </c>
      <c r="G183" s="115" t="s">
        <v>153</v>
      </c>
      <c r="H183" s="115" t="s">
        <v>146</v>
      </c>
      <c r="I183" s="107" t="str">
        <f>IF(SUM(COUNTIFS('Planificación 2026-1'!F:F,"PRINCIPAL",'Planificación 2026-1'!W:W,C183,'Planificación 2026-1'!H:H,"AF"))&gt;0,"P01"," ")</f>
        <v xml:space="preserve"> </v>
      </c>
      <c r="J183" s="108" t="str">
        <f>IF(SUM(COUNTIFS('Planificación 2026-1'!F:F,"PRINCIPAL",'Planificación 2026-1'!W:W,C183,'Planificación 2026-1'!H:H,"EN"))&gt;0,"P02"," ")</f>
        <v xml:space="preserve"> </v>
      </c>
      <c r="K183" s="108" t="str">
        <f>IF(SUM(COUNTIFS('Planificación 2026-1'!F:F,"PRINCIPAL",'Planificación 2026-1'!W:W,C183,'Planificación 2026-1'!H:H,"IS"))&gt;0,"P03"," ")</f>
        <v>P03</v>
      </c>
      <c r="L183" s="108" t="str">
        <f>IF(SUM(COUNTIFS('Planificación 2026-1'!F:F,"PRINCIPAL",'Planificación 2026-1'!W:W,C183,'Planificación 2026-1'!H:H,"PS"))&gt;0,"P04"," ")</f>
        <v xml:space="preserve"> </v>
      </c>
      <c r="M183" s="108"/>
      <c r="N183" s="108" t="str">
        <f>IF(SUM(COUNTIFS('Planificación 2026-1'!F:F,"PRINCIPAL",'Planificación 2026-1'!W:W,C183,'Planificación 2026-1'!H:H,"IN"))&gt;0,"P06"," ")</f>
        <v>P06</v>
      </c>
      <c r="O183" s="108" t="str">
        <f>IF(SUM(COUNTIFS('Planificación 2026-1'!F:F,"PRINCIPAL",'Planificación 2026-1'!W:W,C183,'Planificación 2026-1'!H:H,"CA"))&gt;0,"P07"," ")</f>
        <v xml:space="preserve"> </v>
      </c>
      <c r="P183" s="108" t="str">
        <f>IF(SUM(COUNTIFS('Planificación 2026-1'!F:F,"PRINCIPAL",'Planificación 2026-1'!W:W,C183,'Planificación 2026-1'!H:H,"DE"))&gt;0,"P08"," ")</f>
        <v xml:space="preserve"> </v>
      </c>
      <c r="Q183" s="108" t="str">
        <f>IF(SUM(COUNTIFS('Planificación 2026-1'!F:F,"PRINCIPAL",'Planificación 2026-1'!W:W,C183,'Planificación 2026-1'!H:H,"OB"))&gt;0,"P09"," ")</f>
        <v xml:space="preserve"> </v>
      </c>
      <c r="R183" s="108" t="str">
        <f>IF(SUM(COUNTIFS('Planificación 2026-1'!F:F,"PRINCIPAL",'Planificación 2026-1'!W:W,C183,'Planificación 2026-1'!H:H,"MH"))&gt;0,"P31"," ")</f>
        <v xml:space="preserve"> </v>
      </c>
      <c r="S183" s="108" t="str">
        <f>IF(SUM(COUNTIFS('Planificación 2026-1'!F:F,"PRINCIPAL",'Planificación 2026-1'!W:W,C183,'Planificación 2026-1'!H:H,"IC"))&gt;0,"P32"," ")</f>
        <v xml:space="preserve"> </v>
      </c>
      <c r="T183" s="108" t="str">
        <f>IF(SUM(COUNTIFS('Planificación 2026-1'!F:F,"PRINCIPAL",'Planificación 2026-1'!W:W,C183,'Planificación 2026-1'!H:H,"AR"))&gt;0,"P34"," ")</f>
        <v xml:space="preserve"> </v>
      </c>
      <c r="U183" s="108" t="str">
        <f>IF(SUM(COUNTIFS('Planificación 2026-1'!F:F,"PRINCIPAL",'Planificación 2026-1'!W:W,C183,'Planificación 2026-1'!H:H,"T1"))&gt;0,"P35"," ")</f>
        <v xml:space="preserve"> </v>
      </c>
      <c r="V183" s="108" t="str">
        <f>IF(SUM(COUNTIFS('Planificación 2026-1'!F:F,"PRINCIPAL",'Planificación 2026-1'!W:W,C183,'Planificación 2026-1'!H:H,"T3"))&gt;0,"P36"," ")</f>
        <v xml:space="preserve"> </v>
      </c>
      <c r="W183" s="108" t="str">
        <f>IF(SUM(COUNTIFS('Planificación 2026-1'!F:F,"PRINCIPAL",'Planificación 2026-1'!W:W,C183,'Planificación 2026-1'!H:H,"T2"))&gt;0,"P37"," ")</f>
        <v xml:space="preserve"> </v>
      </c>
      <c r="X183" s="108" t="str">
        <f>IF(SUM(COUNTIFS('Planificación 2026-1'!F:F,"PRINCIPAL",'Planificación 2026-1'!W:W,C183,'Planificación 2026-1'!H:H,"AE"))&gt;0,"P38"," ")</f>
        <v xml:space="preserve"> </v>
      </c>
      <c r="Y183" s="108" t="str">
        <f>IF(SUM(COUNTIFS('Planificación 2026-1'!F:F,"PRINCIPAL",'Planificación 2026-1'!W:W,C183,'Planificación 2026-1'!H:H,"T4"))&gt;0,"P55"," ")</f>
        <v xml:space="preserve"> </v>
      </c>
      <c r="Z183" s="108" t="str">
        <f>IF(SUM(COUNTIFS('Planificación 2026-1'!F:F,"FILIAL",'Planificación 2026-1'!W:W,C183,'Planificación 2026-1'!H:H,"AF"))&gt;0," P01"," ")</f>
        <v xml:space="preserve"> </v>
      </c>
      <c r="AA183" s="108" t="str">
        <f>IF(SUM(COUNTIFS('Planificación 2026-1'!F:F,"FILIAL",'Planificación 2026-1'!W:W,C183,'Planificación 2026-1'!H:H,"EN"))&gt;0,"P02"," ")</f>
        <v xml:space="preserve"> </v>
      </c>
      <c r="AB183" s="108" t="str">
        <f>IF(SUM(COUNTIFS('Planificación 2026-1'!F:F,"FILIAL",'Planificación 2026-1'!W:W,C183,'Planificación 2026-1'!H:H,"IS"))&gt;0,"P03"," ")</f>
        <v xml:space="preserve"> </v>
      </c>
      <c r="AC183" s="108" t="str">
        <f>IF(SUM(COUNTIFS('Planificación 2026-1'!F:F,"FILIAL",'Planificación 2026-1'!W:W,C183,'Planificación 2026-1'!H:H,"PS"))&gt;0,"P04"," ")</f>
        <v xml:space="preserve"> </v>
      </c>
      <c r="AD183" s="108"/>
      <c r="AE183" s="108" t="str">
        <f>IF(SUM(COUNTIFS('Planificación 2026-1'!F:F,"FILIAL",'Planificación 2026-1'!W:W,C183,'Planificación 2026-1'!H:H,"IN"))&gt;0,"P06"," ")</f>
        <v xml:space="preserve"> </v>
      </c>
      <c r="AF183" s="108" t="str">
        <f>IF(SUM(COUNTIFS('Planificación 2026-1'!F:F,"FILIAL",'Planificación 2026-1'!W:W,C183,'Planificación 2026-1'!H:H,"CA"))&gt;0,"P07"," ")</f>
        <v xml:space="preserve"> </v>
      </c>
      <c r="AG183" s="108" t="str">
        <f>IF(SUM(COUNTIFS('Planificación 2026-1'!F:F,"FILIAL",'Planificación 2026-1'!W:W,C183,'Planificación 2026-1'!H:H,"DE"))&gt;0,"P08"," ")</f>
        <v xml:space="preserve"> </v>
      </c>
      <c r="AH183" s="108" t="str">
        <f>IF(SUM(COUNTIFS('Planificación 2026-1'!F:F,"FILIAL",'Planificación 2026-1'!W:W,C183,'Planificación 2026-1'!H:H,"OB"))&gt;0,"P09"," ")</f>
        <v xml:space="preserve"> </v>
      </c>
      <c r="AI183" s="108" t="str">
        <f>IF(SUM(COUNTIFS('Planificación 2026-1'!F:F,"FILIAL",'Planificación 2026-1'!W:W,C183,'Planificación 2026-1'!H:H,"MH"))&gt;0,"P31"," ")</f>
        <v xml:space="preserve"> </v>
      </c>
      <c r="AJ183" s="108" t="str">
        <f>IF(SUM(COUNTIFS('Planificación 2026-1'!F:F,"FILIAL",'Planificación 2026-1'!W:W,C183,'Planificación 2026-1'!H:H,"IC"))&gt;0,"P32"," ")</f>
        <v xml:space="preserve"> </v>
      </c>
      <c r="AK183" s="108" t="str">
        <f>IF(SUM(COUNTIFS('Planificación 2026-1'!F:F,"FILIAL",'Planificación 2026-1'!W:W,C183,'Planificación 2026-1'!H:H,"AR"))&gt;0,"P34"," ")</f>
        <v xml:space="preserve"> </v>
      </c>
      <c r="AL183" s="108" t="str">
        <f>IF(SUM(COUNTIFS('Planificación 2026-1'!F:F,"FILIAL",'Planificación 2026-1'!W:W,C183,'Planificación 2026-1'!H:H,"T1"))&gt;0,"P35"," ")</f>
        <v xml:space="preserve"> </v>
      </c>
      <c r="AM183" s="108" t="str">
        <f>IF(SUM(COUNTIFS('Planificación 2026-1'!F:F,"FILIAL",'Planificación 2026-1'!W:W,C183,'Planificación 2026-1'!H:H,"T3"))&gt;0,"P36"," ")</f>
        <v xml:space="preserve"> </v>
      </c>
      <c r="AN183" s="108" t="str">
        <f>IF(SUM(COUNTIFS('Planificación 2026-1'!F:F,"FILIAL",'Planificación 2026-1'!W:W,C183,'Planificación 2026-1'!H:H,"T2"))&gt;0,"P37"," ")</f>
        <v xml:space="preserve"> </v>
      </c>
      <c r="AO183" s="108" t="str">
        <f>IF(SUM(COUNTIFS('Planificación 2026-1'!F:F,"FILIAL",'Planificación 2026-1'!W:W,C183,'Planificación 2026-1'!H:H,"AE"))&gt;0,"P38"," ")</f>
        <v xml:space="preserve"> </v>
      </c>
      <c r="AP183" s="108" t="str">
        <f>IF(SUM(COUNTIFS('Planificación 2026-1'!F:F,"FILIAL",'Planificación 2026-1'!W:W,C183,'Planificación 2026-1'!H:H,"T4"))&gt;0,"P55"," ")</f>
        <v xml:space="preserve"> </v>
      </c>
      <c r="AQ183" s="108" t="str">
        <f>IF(SUM(COUNTIFS('Planificación 2026-1'!F:F,"SUNAMPE",'Planificación 2026-1'!W:W,C183,'Planificación 2026-1'!H:H,"AF"))&gt;0," P01"," ")</f>
        <v xml:space="preserve"> </v>
      </c>
      <c r="AR183" s="108" t="str">
        <f>IF(SUM(COUNTIFS('Planificación 2026-1'!F:F,"SUNAMPE",'Planificación 2026-1'!W:W,C183,'Planificación 2026-1'!H:H,"EN"))&gt;0,"P02"," ")</f>
        <v xml:space="preserve"> </v>
      </c>
      <c r="AS183" s="108" t="str">
        <f>IF(SUM(COUNTIFS('Planificación 2026-1'!F:F,"SUNAMPE",'Planificación 2026-1'!W:W,C183,'Planificación 2026-1'!H:H,"IS"))&gt;0,"P03"," ")</f>
        <v xml:space="preserve"> </v>
      </c>
      <c r="AT183" s="108" t="str">
        <f>IF(SUM(COUNTIFS('Planificación 2026-1'!F:F,"SUNAMPE",'Planificación 2026-1'!W:W,C183,'Planificación 2026-1'!H:H,"PS"))&gt;0,"P04"," ")</f>
        <v xml:space="preserve"> </v>
      </c>
      <c r="AU183" s="108"/>
      <c r="AV183" s="108" t="str">
        <f>IF(SUM(COUNTIFS('Planificación 2026-1'!F:F,"SUNAMPE",'Planificación 2026-1'!W:W,C183,'Planificación 2026-1'!H:H,"IN"))&gt;0,"P06"," ")</f>
        <v xml:space="preserve"> </v>
      </c>
      <c r="AW183" s="108" t="str">
        <f>IF(SUM(COUNTIFS('Planificación 2026-1'!F:F,"SUNAMPE",'Planificación 2026-1'!W:W,C183,'Planificación 2026-1'!H:H,"CA"))&gt;0,"P07"," ")</f>
        <v xml:space="preserve"> </v>
      </c>
      <c r="AX183" s="108" t="str">
        <f>IF(SUM(COUNTIFS('Planificación 2026-1'!F:F,"SUNAMPE",'Planificación 2026-1'!W:W,C183,'Planificación 2026-1'!H:H,"DE"))&gt;0,"P08"," ")</f>
        <v xml:space="preserve"> </v>
      </c>
      <c r="AY183" s="108" t="str">
        <f>IF(SUM(COUNTIFS('Planificación 2026-1'!F:F,"SUNAMPE",'Planificación 2026-1'!W:W,C183,'Planificación 2026-1'!H:H,"OB"))&gt;0,"P09"," ")</f>
        <v xml:space="preserve"> </v>
      </c>
      <c r="AZ183" s="108" t="str">
        <f>IF(SUM(COUNTIFS('Planificación 2026-1'!F:F,"SUNAMPE",'Planificación 2026-1'!W:W,C183,'Planificación 2026-1'!H:H,"MH"))&gt;0,"P31"," ")</f>
        <v xml:space="preserve"> </v>
      </c>
      <c r="BA183" s="108" t="str">
        <f>IF(SUM(COUNTIFS('Planificación 2026-1'!F:F,"SUNAMPE",'Planificación 2026-1'!W:W,C183,'Planificación 2026-1'!H:H,"IC"))&gt;0,"P32"," ")</f>
        <v xml:space="preserve"> </v>
      </c>
      <c r="BB183" s="108" t="str">
        <f>IF(SUM(COUNTIFS('Planificación 2026-1'!F:F,"SUNAMPE",'Planificación 2026-1'!W:W,C183,'Planificación 2026-1'!H:H,"AR"))&gt;0,"P34"," ")</f>
        <v xml:space="preserve"> </v>
      </c>
      <c r="BC183" s="108" t="str">
        <f>IF(SUM(COUNTIFS('Planificación 2026-1'!F:F,"SUNAMPE",'Planificación 2026-1'!W:W,C183,'Planificación 2026-1'!H:H,"T1"))&gt;0,"P35"," ")</f>
        <v xml:space="preserve"> </v>
      </c>
      <c r="BD183" s="108" t="str">
        <f>IF(SUM(COUNTIFS('Planificación 2026-1'!F:F,"SUNAMPE",'Planificación 2026-1'!W:W,C183,'Planificación 2026-1'!H:H,"T3"))&gt;0,"P36"," ")</f>
        <v xml:space="preserve"> </v>
      </c>
      <c r="BE183" s="108" t="str">
        <f>IF(SUM(COUNTIFS('Planificación 2026-1'!F:F,"SUNAMPE",'Planificación 2026-1'!W:W,C183,'Planificación 2026-1'!H:H,"T2"))&gt;0,"P37"," ")</f>
        <v xml:space="preserve"> </v>
      </c>
      <c r="BF183" s="108" t="str">
        <f>IF(SUM(COUNTIFS('Planificación 2026-1'!F:F,"SUNAMPE",'Planificación 2026-1'!W:W,C183,'Planificación 2026-1'!H:H,"AE"))&gt;0,"P38"," ")</f>
        <v xml:space="preserve"> </v>
      </c>
      <c r="BG183" s="108" t="str">
        <f>IF(SUM(COUNTIFS('Planificación 2026-1'!F:F,"SUNAMPE",'Planificación 2026-1'!W:W,C183,'Planificación 2026-1'!H:H,"T4"))&gt;0,"P55"," ")</f>
        <v xml:space="preserve"> </v>
      </c>
      <c r="BH183" s="108" t="str">
        <f>IF(SUM(COUNTIFS('Planificación 2026-1'!F:F,"HUAURA",'Planificación 2026-1'!W:W,C183,'Planificación 2026-1'!H:H,"AF"))&gt;0," P01"," ")</f>
        <v xml:space="preserve"> </v>
      </c>
      <c r="BI183" s="108" t="str">
        <f>IF(SUM(COUNTIFS('Planificación 2026-1'!F:F,"HUAURA",'Planificación 2026-1'!W:W,C183,'Planificación 2026-1'!H:H,"EN"))&gt;0,"P02"," ")</f>
        <v xml:space="preserve"> </v>
      </c>
      <c r="BJ183" s="108" t="str">
        <f>IF(SUM(COUNTIFS('Planificación 2026-1'!F:F,"HUAURA",'Planificación 2026-1'!W:W,C183,'Planificación 2026-1'!H:H,"IS"))&gt;0,"P03"," ")</f>
        <v xml:space="preserve"> </v>
      </c>
      <c r="BK183" s="108" t="str">
        <f>IF(SUM(COUNTIFS('Planificación 2026-1'!F:F,"HUAURA",'Planificación 2026-1'!W:W,C183,'Planificación 2026-1'!H:H,"PS"))&gt;0,"P04"," ")</f>
        <v xml:space="preserve"> </v>
      </c>
      <c r="BL183" s="108"/>
      <c r="BM183" s="108" t="str">
        <f>IF(SUM(COUNTIFS('Planificación 2026-1'!F:F,"HUAURA",'Planificación 2026-1'!W:W,C183,'Planificación 2026-1'!H:H,"IN"))&gt;0,"P06"," ")</f>
        <v xml:space="preserve"> </v>
      </c>
      <c r="BN183" s="108" t="str">
        <f>IF(SUM(COUNTIFS('Planificación 2026-1'!F:F,"HUAURA",'Planificación 2026-1'!W:W,C183,'Planificación 2026-1'!H:H,"CA"))&gt;0,"P07"," ")</f>
        <v xml:space="preserve"> </v>
      </c>
      <c r="BO183" s="108" t="str">
        <f>IF(SUM(COUNTIFS('Planificación 2026-1'!F:F,"HUAURA",'Planificación 2026-1'!W:W,C183,'Planificación 2026-1'!H:H,"DE"))&gt;0,"P08"," ")</f>
        <v xml:space="preserve"> </v>
      </c>
      <c r="BP183" s="108" t="str">
        <f>IF(SUM(COUNTIFS('Planificación 2026-1'!F:F,"HUAURA",'Planificación 2026-1'!W:W,C183,'Planificación 2026-1'!H:H,"OB"))&gt;0,"P09"," ")</f>
        <v xml:space="preserve"> </v>
      </c>
      <c r="BQ183" s="108" t="str">
        <f>IF(SUM(COUNTIFS('Planificación 2026-1'!F:F,"HUAURA",'Planificación 2026-1'!W:W,C183,'Planificación 2026-1'!H:H,"MH"))&gt;0,"P31"," ")</f>
        <v xml:space="preserve"> </v>
      </c>
      <c r="BR183" s="108" t="str">
        <f>IF(SUM(COUNTIFS('Planificación 2026-1'!F:F,"HUAURA",'Planificación 2026-1'!W:W,C183,'Planificación 2026-1'!H:H,"IC"))&gt;0,"P32"," ")</f>
        <v xml:space="preserve"> </v>
      </c>
      <c r="BS183" s="108" t="str">
        <f>IF(SUM(COUNTIFS('Planificación 2026-1'!F:F,"HUAURA",'Planificación 2026-1'!W:W,C183,'Planificación 2026-1'!H:H,"AR"))&gt;0,"P34"," ")</f>
        <v xml:space="preserve"> </v>
      </c>
      <c r="BT183" s="108" t="str">
        <f>IF(SUM(COUNTIFS('Planificación 2026-1'!F:F,"HUAURA",'Planificación 2026-1'!W:W,C183,'Planificación 2026-1'!H:H,"T1"))&gt;0,"P35"," ")</f>
        <v xml:space="preserve"> </v>
      </c>
      <c r="BU183" s="108" t="str">
        <f>IF(SUM(COUNTIFS('Planificación 2026-1'!F:F,"HUAURA",'Planificación 2026-1'!W:W,C183,'Planificación 2026-1'!H:H,"T3"))&gt;0,"P36"," ")</f>
        <v xml:space="preserve"> </v>
      </c>
      <c r="BV183" s="108" t="str">
        <f>IF(SUM(COUNTIFS('Planificación 2026-1'!F:F,"HUAURA",'Planificación 2026-1'!W:W,C183,'Planificación 2026-1'!H:H,"T2"))&gt;0,"P37"," ")</f>
        <v xml:space="preserve"> </v>
      </c>
      <c r="BW183" s="108" t="str">
        <f>IF(SUM(COUNTIFS('Planificación 2026-1'!F:F,"HUAURA",'Planificación 2026-1'!W:W,C183,'Planificación 2026-1'!H:H,"AE"))&gt;0,"P38"," ")</f>
        <v xml:space="preserve"> </v>
      </c>
      <c r="BX183" s="108" t="str">
        <f>IF(SUM(COUNTIFS('Planificación 2026-1'!F:F,"HUAURA",'Planificación 2026-1'!W:W,C183,'Planificación 2026-1'!H:H,"T4"))&gt;0,"P55"," ")</f>
        <v xml:space="preserve"> </v>
      </c>
      <c r="BY183" s="109">
        <f>SUMIFS('Planificación 2026-1'!R:R,'Planificación 2026-1'!W:W,C183,'Planificación 2026-1'!H:H,"AF",'Planificación 2026-1'!I:I,"&gt;2")</f>
        <v>0</v>
      </c>
      <c r="BZ183" s="109">
        <f>SUMIFS('Planificación 2026-1'!R:R,'Planificación 2026-1'!W:W,C183,'Planificación 2026-1'!H:H,"EN",'Planificación 2026-1'!I:I,"&gt;2")</f>
        <v>0</v>
      </c>
      <c r="CA183" s="109">
        <f>SUMIFS('Planificación 2026-1'!R:R,'Planificación 2026-1'!W:W,C183,'Planificación 2026-1'!H:H,"IS",'Planificación 2026-1'!I:I,"&gt;2")</f>
        <v>0</v>
      </c>
      <c r="CB183" s="109">
        <f>SUMIFS('Planificación 2026-1'!R:R,'Planificación 2026-1'!W:W,C183,'Planificación 2026-1'!H:H,"PS",'Planificación 2026-1'!I:I,"&gt;2")</f>
        <v>0</v>
      </c>
      <c r="CC183" s="109">
        <f>SUMIFS('Planificación 2026-1'!R:R,'Planificación 2026-1'!W:W,C183,'Planificación 2026-1'!H:H,"IN",'Planificación 2026-1'!I:I,"&gt;2")</f>
        <v>0</v>
      </c>
      <c r="CD183" s="109">
        <f>SUMIFS('Planificación 2026-1'!R:R,'Planificación 2026-1'!W:W,C183,'Planificación 2026-1'!H:H,"CA",'Planificación 2026-1'!I:I,"&gt;2")</f>
        <v>0</v>
      </c>
      <c r="CE183" s="109">
        <f>SUMIFS('Planificación 2026-1'!R:R,'Planificación 2026-1'!W:W,C183,'Planificación 2026-1'!H:H,"DE",'Planificación 2026-1'!I:I,"&gt;2")</f>
        <v>0</v>
      </c>
      <c r="CF183" s="109">
        <f>SUMIFS('Planificación 2026-1'!R:R,'Planificación 2026-1'!W:W,C183,'Planificación 2026-1'!H:H,"OB",'Planificación 2026-1'!I:I,"&gt;2")</f>
        <v>0</v>
      </c>
      <c r="CG183" s="109">
        <f>SUMIFS('Planificación 2026-1'!R:R,'Planificación 2026-1'!W:W,C183,'Planificación 2026-1'!H:H,"MH",'Planificación 2026-1'!I:I,"&gt;2")</f>
        <v>0</v>
      </c>
      <c r="CH183" s="109">
        <f>SUMIFS('Planificación 2026-1'!R:R,'Planificación 2026-1'!W:W,C183,'Planificación 2026-1'!H:H,"IC",'Planificación 2026-1'!I:I,"&gt;2")</f>
        <v>0</v>
      </c>
      <c r="CI183" s="109">
        <f>SUMIFS('Planificación 2026-1'!R:R,'Planificación 2026-1'!W:W,C183,'Planificación 2026-1'!H:H,"AR",'Planificación 2026-1'!I:I,"&gt;2")</f>
        <v>0</v>
      </c>
      <c r="CJ183" s="109">
        <f>SUMIFS('Planificación 2026-1'!R:R,'Planificación 2026-1'!W:W,C183,'Planificación 2026-1'!H:H,"T1",'Planificación 2026-1'!I:I,"&gt;2")</f>
        <v>0</v>
      </c>
      <c r="CK183" s="109">
        <f>SUMIFS('Planificación 2026-1'!R:R,'Planificación 2026-1'!W:W,C183,'Planificación 2026-1'!H:H,"T3",'Planificación 2026-1'!I:I,"&gt;2")</f>
        <v>0</v>
      </c>
      <c r="CL183" s="109">
        <f>SUMIFS('Planificación 2026-1'!R:R,'Planificación 2026-1'!W:W,C183,'Planificación 2026-1'!H:H,"T2",'Planificación 2026-1'!I:I,"&gt;2")</f>
        <v>0</v>
      </c>
      <c r="CM183" s="109">
        <f>SUMIFS('Planificación 2026-1'!R:R,'Planificación 2026-1'!W:W,C183,'Planificación 2026-1'!H:H,"AE",'Planificación 2026-1'!I:I,"&gt;2")</f>
        <v>0</v>
      </c>
      <c r="CN183" s="109">
        <f>SUMIFS('Planificación 2026-1'!R:R,'Planificación 2026-1'!W:W,C183,'Planificación 2026-1'!H:H,"T4",'Planificación 2026-1'!I:I,"&gt;2")</f>
        <v>0</v>
      </c>
      <c r="CO183" s="109">
        <f>SUMIFS('Planificación 2026-1'!R:R,'Planificación 2026-1'!W:W,C183,'Planificación 2026-1'!H:H,"AF",'Planificación 2026-1'!I:I,"&lt;3")</f>
        <v>0</v>
      </c>
      <c r="CP183" s="109">
        <f>SUMIFS('Planificación 2026-1'!R:R,'Planificación 2026-1'!W:W,C183,'Planificación 2026-1'!H:H,"EN",'Planificación 2026-1'!I:I,"&lt;3")</f>
        <v>0</v>
      </c>
      <c r="CQ183" s="109">
        <f>SUMIFS('Planificación 2026-1'!R:R,'Planificación 2026-1'!W:W,C183,'Planificación 2026-1'!H:H,"IS",'Planificación 2026-1'!I:I,"&lt;3")</f>
        <v>4</v>
      </c>
      <c r="CR183" s="109">
        <f>SUMIFS('Planificación 2026-1'!R:R,'Planificación 2026-1'!W:W,C183,'Planificación 2026-1'!H:H,"PS",'Planificación 2026-1'!I:I,"&lt;3")</f>
        <v>0</v>
      </c>
      <c r="CS183" s="109">
        <f>SUMIFS('Planificación 2026-1'!R:R,'Planificación 2026-1'!W:W,C183,'Planificación 2026-1'!H:H,"IN",'Planificación 2026-1'!I:I,"&lt;3")</f>
        <v>32</v>
      </c>
      <c r="CT183" s="109">
        <f>SUMIFS('Planificación 2026-1'!R:R,'Planificación 2026-1'!W:W,C183,'Planificación 2026-1'!H:H,"CA",'Planificación 2026-1'!I:I,"&lt;3")</f>
        <v>0</v>
      </c>
      <c r="CU183" s="109">
        <f>SUMIFS('Planificación 2026-1'!R:R,'Planificación 2026-1'!W:W,C183,'Planificación 2026-1'!H:H,"DE",'Planificación 2026-1'!I:I,"&lt;3")</f>
        <v>0</v>
      </c>
      <c r="CV183" s="109">
        <f>SUMIFS('Planificación 2026-1'!R:R,'Planificación 2026-1'!W:W,C183,'Planificación 2026-1'!H:H,"OB",'Planificación 2026-1'!I:I,"&lt;3")</f>
        <v>0</v>
      </c>
      <c r="CW183" s="109">
        <f>SUMIFS('Planificación 2026-1'!R:R,'Planificación 2026-1'!W:W,C183,'Planificación 2026-1'!H:H,"MH",'Planificación 2026-1'!I:I,"&lt;3")</f>
        <v>0</v>
      </c>
      <c r="CX183" s="109">
        <f>SUMIFS('Planificación 2026-1'!R:R,'Planificación 2026-1'!W:W,C183,'Planificación 2026-1'!H:H,"IC",'Planificación 2026-1'!I:I,"&lt;3")</f>
        <v>0</v>
      </c>
      <c r="CY183" s="109">
        <f>SUMIFS('Planificación 2026-1'!R:R,'Planificación 2026-1'!W:W,C183,'Planificación 2026-1'!H:H,"AR",'Planificación 2026-1'!I:I,"&lt;3")</f>
        <v>0</v>
      </c>
      <c r="CZ183" s="109">
        <f>SUMIFS('Planificación 2026-1'!R:R,'Planificación 2026-1'!W:W,C183,'Planificación 2026-1'!H:H,"T1",'Planificación 2026-1'!I:I,"&lt;3")</f>
        <v>0</v>
      </c>
      <c r="DA183" s="109">
        <f>SUMIFS('Planificación 2026-1'!R:R,'Planificación 2026-1'!W:W,C183,'Planificación 2026-1'!H:H,"T3",'Planificación 2026-1'!I:I,"&lt;3")</f>
        <v>0</v>
      </c>
      <c r="DB183" s="109">
        <f>SUMIFS('Planificación 2026-1'!R:R,'Planificación 2026-1'!W:W,C183,'Planificación 2026-1'!H:H,"T2",'Planificación 2026-1'!I:I,"&lt;3")</f>
        <v>0</v>
      </c>
      <c r="DC183" s="109">
        <f>SUMIFS('Planificación 2026-1'!R:R,'Planificación 2026-1'!W:W,C183,'Planificación 2026-1'!H:H,"AE",'Planificación 2026-1'!I:I,"&lt;3")</f>
        <v>0</v>
      </c>
      <c r="DD183" s="109">
        <f>SUMIFS('Planificación 2026-1'!R:R,'Planificación 2026-1'!W:W,C183,'Planificación 2026-1'!H:H,"T4",'Planificación 2026-1'!I:I,"&lt;3")</f>
        <v>0</v>
      </c>
      <c r="DE183" s="108" t="str">
        <f t="shared" si="27"/>
        <v>P03 P06</v>
      </c>
      <c r="DF183" s="41">
        <f>IF(C183="","",SUMIFS('Planificación 2026-1'!R:R,'Planificación 2026-1'!W:W,C183,'Planificación 2026-1'!F:F,"PRINCIPAL",'Planificación 2026-1'!X:X,"VIRTUAL"))</f>
        <v>4</v>
      </c>
      <c r="DG183" s="41">
        <f>IF(C183="","",SUMIFS('Planificación 2026-1'!R:R,'Planificación 2026-1'!W:W,C183,'Planificación 2026-1'!F:F,"PRINCIPAL",'Planificación 2026-1'!X:X,"PRESENCIAL"))</f>
        <v>0</v>
      </c>
      <c r="DH183" s="41">
        <f>IF(C183="","",SUMIFS('Planificación 2026-1'!R:R,'Planificación 2026-1'!W:W,C183,'Planificación 2026-1'!F:F,"PRINCIPAL",'Planificación 2026-1'!X:X,"HIBRIDO PRESENCIAL"))</f>
        <v>8</v>
      </c>
      <c r="DI183" s="108" t="str">
        <f t="shared" si="28"/>
        <v/>
      </c>
      <c r="DJ183" s="108">
        <f>IF(C183="","",SUMIFS('Planificación 2026-1'!R:R,'Planificación 2026-1'!W:W,C183,'Planificación 2026-1'!F:F,"FILIAL",'Planificación 2026-1'!X:X,"VIRTUAL"))</f>
        <v>0</v>
      </c>
      <c r="DK183" s="110">
        <f>IF(C183="","",SUMIFS('Planificación 2026-1'!R:R,'Planificación 2026-1'!W:W,C183,'Planificación 2026-1'!F:F,"FILIAL",'Planificación 2026-1'!X:X,"PRESENCIAL"))</f>
        <v>0</v>
      </c>
      <c r="DL183" s="61">
        <f>IF(C183="","",SUMIFS('Planificación 2026-1'!R:R,'Planificación 2026-1'!W:W,C183,'Planificación 2026-1'!F:F,"FILIAL",'Planificación 2026-1'!X:X,"HIBRIDO PRESENCIAL"))</f>
        <v>0</v>
      </c>
      <c r="DM183" s="111" t="str">
        <f t="shared" si="29"/>
        <v/>
      </c>
      <c r="DN183" s="108">
        <f>IF(C183="","",SUMIFS('Planificación 2026-1'!R:R,'Planificación 2026-1'!W:W,C183,'Planificación 2026-1'!F:F,"SUNAMPE",'Planificación 2026-1'!X:X,"VIRTUAL"))</f>
        <v>0</v>
      </c>
      <c r="DO183" s="61">
        <f>IF(C183="","",SUMIFS('Planificación 2026-1'!R:R,'Planificación 2026-1'!W:W,C183,'Planificación 2026-1'!F:F,"SUNAMPE",'Planificación 2026-1'!X:X,"PRESENCIAL"))</f>
        <v>0</v>
      </c>
      <c r="DP183" s="111" t="str">
        <f t="shared" si="30"/>
        <v/>
      </c>
      <c r="DQ183" s="108">
        <f>IF(C183="","",SUMIFS('Planificación 2026-1'!R:R,'Planificación 2026-1'!W:W,C183,'Planificación 2026-1'!F:F,"HUAURA",'Planificación 2026-1'!X:X,"VIRTUAL"))</f>
        <v>0</v>
      </c>
      <c r="DR183" s="61">
        <f>IF(C183="","",SUMIFS('Planificación 2026-1'!R:R,'Planificación 2026-1'!W:W,C183,'Planificación 2026-1'!F:F,"HUAURA",'Planificación 2026-1'!X:X,"PRESENCIAL"))</f>
        <v>0</v>
      </c>
      <c r="DS183" s="76">
        <f>SUMIFS('Planificación 2026-1'!R:R,'Planificación 2026-1'!W:W,C183,'Planificación 2026-1'!F:F,"PRINCIPAL",'Planificación 2026-1'!X:X,"VIRTUAL",'Planificación 2026-1'!I:I,"&gt;2")</f>
        <v>0</v>
      </c>
      <c r="DT183" s="76">
        <f>SUMIFS('Planificación 2026-1'!R:R,'Planificación 2026-1'!W:W,C183,'Planificación 2026-1'!F:F,"PRINCIPAL",'Planificación 2026-1'!X:X,"&lt;&gt;VIRTUAL",'Planificación 2026-1'!I:I,"&gt;2")</f>
        <v>0</v>
      </c>
      <c r="DU183" s="76">
        <f>SUMIFS('Planificación 2026-1'!R:R,'Planificación 2026-1'!W:W,C183,'Planificación 2026-1'!F:F,"SUNAMPE",'Planificación 2026-1'!X:X,"VIRTUAL",'Planificación 2026-1'!I:I,"&gt;2")</f>
        <v>0</v>
      </c>
      <c r="DV183" s="76">
        <f>SUMIFS('Planificación 2026-1'!R:R,'Planificación 2026-1'!W:W,C183,'Planificación 2026-1'!F:F,"SUNAMPE",'Planificación 2026-1'!X:X,"&lt;&gt;VIRTUAL",'Planificación 2026-1'!I:I,"&gt;2")</f>
        <v>0</v>
      </c>
      <c r="DW183" s="76">
        <f>SUMIFS('Planificación 2026-1'!R:R,'Planificación 2026-1'!W:W,C183,'Planificación 2026-1'!F:F,"FILIAL",'Planificación 2026-1'!X:X,"VIRTUAL",'Planificación 2026-1'!I:I,"&gt;2")</f>
        <v>0</v>
      </c>
      <c r="DX183" s="76">
        <f>SUMIFS('Planificación 2026-1'!R:R,'Planificación 2026-1'!W:W,C183,'Planificación 2026-1'!F:F,"FILIAL",'Planificación 2026-1'!X:X,"&lt;&gt;VIRTUAL",'Planificación 2026-1'!I:I,"&gt;2")</f>
        <v>0</v>
      </c>
      <c r="DY183" s="76">
        <f>SUMIFS('Planificación 2026-1'!R:R,'Planificación 2026-1'!W:W,C183,'Planificación 2026-1'!F:F,"PORUMA",'Planificación 2026-1'!X:X,"VIRTUAL",'Planificación 2026-1'!I:I,"&gt;2")</f>
        <v>0</v>
      </c>
      <c r="DZ183" s="76">
        <f>SUMIFS('Planificación 2026-1'!R:R,'Planificación 2026-1'!W:W,C183,'Planificación 2026-1'!F:F,"PORUMA",'Planificación 2026-1'!X:X,"&lt;&gt;VIRTUAL",'Planificación 2026-1'!I:I,"&gt;2")</f>
        <v>0</v>
      </c>
      <c r="EA183" s="76">
        <f>SUMIFS('Planificación 2026-1'!R:R,'Planificación 2026-1'!W:W,C183,'Planificación 2026-1'!F:F,"HUAURA",'Planificación 2026-1'!X:X,"VIRTUAL",'Planificación 2026-1'!I:I,"&gt;2")</f>
        <v>0</v>
      </c>
      <c r="EB183" s="76">
        <f>SUMIFS('Planificación 2026-1'!R:R,'Planificación 2026-1'!W:W,C183,'Planificación 2026-1'!F:F,"HUAURA",'Planificación 2026-1'!X:X,"&lt;&gt;VIRTUAL",'Planificación 2026-1'!I:I,"&gt;2")</f>
        <v>0</v>
      </c>
      <c r="EC183" s="76">
        <f>SUMIFS('Planificación 2026-1'!R:R,'Planificación 2026-1'!W:W,C183,'Planificación 2026-1'!F:F,"PRINCIPAL",'Planificación 2026-1'!X:X,"VIRTUAL",'Planificación 2026-1'!I:I,"&lt;3")</f>
        <v>4</v>
      </c>
      <c r="ED183" s="76">
        <f>SUMIFS('Planificación 2026-1'!R:R,'Planificación 2026-1'!W:W,C183,'Planificación 2026-1'!F:F,"PRINCIPAL",'Planificación 2026-1'!X:X,"&lt;&gt;VIRTUAL",'Planificación 2026-1'!I:I,"&lt;3")</f>
        <v>32</v>
      </c>
      <c r="EE183" s="76">
        <f>SUMIFS('Planificación 2026-1'!R:R,'Planificación 2026-1'!W:W,C183,'Planificación 2026-1'!F:F,"SUNAMPE",'Planificación 2026-1'!X:X,"VIRTUAL",'Planificación 2026-1'!I:I,"&lt;3")</f>
        <v>0</v>
      </c>
      <c r="EF183" s="76">
        <f>SUMIFS('Planificación 2026-1'!R:R,'Planificación 2026-1'!W:W,C183,'Planificación 2026-1'!F:F,"SUNAMPE",'Planificación 2026-1'!X:X,"&lt;&gt;VIRTUAL",'Planificación 2026-1'!I:I,"&lt;3")</f>
        <v>0</v>
      </c>
      <c r="EG183" s="76">
        <f>SUMIFS('Planificación 2026-1'!R:R,'Planificación 2026-1'!W:W,C183,'Planificación 2026-1'!F:F,"FILIAL",'Planificación 2026-1'!X:X,"VIRTUAL",'Planificación 2026-1'!I:I,"&lt;3")</f>
        <v>0</v>
      </c>
      <c r="EH183" s="76">
        <f>SUMIFS('Planificación 2026-1'!R:R,'Planificación 2026-1'!W:W,C183,'Planificación 2026-1'!F:F,"FILIAL",'Planificación 2026-1'!X:X,"&lt;&gt;VIRTUAL",'Planificación 2026-1'!I:I,"&lt;3")</f>
        <v>0</v>
      </c>
      <c r="EI183" s="76">
        <f>SUMIFS('Planificación 2026-1'!R:R,'Planificación 2026-1'!W:W,C183,'Planificación 2026-1'!F:F,"PORUMA",'Planificación 2026-1'!X:X,"VIRTUAL",'Planificación 2026-1'!I:I,"&lt;3")</f>
        <v>0</v>
      </c>
      <c r="EJ183" s="76">
        <f>SUMIFS('Planificación 2026-1'!R:R,'Planificación 2026-1'!W:W,C183,'Planificación 2026-1'!F:F,"PORUMA",'Planificación 2026-1'!X:X,"&lt;&gt;VIRTUAL",'Planificación 2026-1'!I:I,"&lt;3")</f>
        <v>0</v>
      </c>
      <c r="EK183" s="76">
        <f>SUMIFS('Planificación 2026-1'!R:R,'Planificación 2026-1'!W:W,C183,'Planificación 2026-1'!F:F,"HUAURA",'Planificación 2026-1'!X:X,"VIRTUAL",'Planificación 2026-1'!I:I,"&lt;3")</f>
        <v>0</v>
      </c>
      <c r="EL183" s="76">
        <f>SUMIFS('Planificación 2026-1'!R:R,'Planificación 2026-1'!W:W,C183,'Planificación 2026-1'!F:F,"HUAURA",'Planificación 2026-1'!X:X,"&lt;&gt;VIRTUAL",'Planificación 2026-1'!I:I,"&lt;3")</f>
        <v>0</v>
      </c>
      <c r="EM183" s="76"/>
      <c r="EN183" s="76">
        <f t="shared" si="23"/>
        <v>4</v>
      </c>
      <c r="EO183" s="76">
        <f t="shared" si="24"/>
        <v>32</v>
      </c>
      <c r="EP183" s="76" t="b">
        <f t="shared" si="25"/>
        <v>1</v>
      </c>
      <c r="EQ183" s="76" t="str">
        <f t="shared" si="26"/>
        <v/>
      </c>
      <c r="ER183" s="76" t="str">
        <f t="shared" si="31"/>
        <v>MAS PRESENCIAL</v>
      </c>
    </row>
    <row r="184" spans="1:148" hidden="1">
      <c r="A184" s="83"/>
      <c r="B184" s="119">
        <v>181</v>
      </c>
      <c r="C184" s="115" t="s">
        <v>357</v>
      </c>
      <c r="D184" s="112">
        <f>SUMIF('Planificación 2026-1'!W:W,C184,'Planificación 2026-1'!R:R)</f>
        <v>9</v>
      </c>
      <c r="E184" s="114" t="s">
        <v>170</v>
      </c>
      <c r="F184" s="115" t="s">
        <v>171</v>
      </c>
      <c r="G184" s="115" t="s">
        <v>13</v>
      </c>
      <c r="H184" s="115" t="s">
        <v>127</v>
      </c>
      <c r="I184" s="107" t="str">
        <f>IF(SUM(COUNTIFS('Planificación 2026-1'!F:F,"PRINCIPAL",'Planificación 2026-1'!W:W,C184,'Planificación 2026-1'!H:H,"AF"))&gt;0,"P01"," ")</f>
        <v xml:space="preserve"> </v>
      </c>
      <c r="J184" s="108" t="str">
        <f>IF(SUM(COUNTIFS('Planificación 2026-1'!F:F,"PRINCIPAL",'Planificación 2026-1'!W:W,C184,'Planificación 2026-1'!H:H,"EN"))&gt;0,"P02"," ")</f>
        <v xml:space="preserve"> </v>
      </c>
      <c r="K184" s="108" t="str">
        <f>IF(SUM(COUNTIFS('Planificación 2026-1'!F:F,"PRINCIPAL",'Planificación 2026-1'!W:W,C184,'Planificación 2026-1'!H:H,"IS"))&gt;0,"P03"," ")</f>
        <v xml:space="preserve"> </v>
      </c>
      <c r="L184" s="108" t="str">
        <f>IF(SUM(COUNTIFS('Planificación 2026-1'!F:F,"PRINCIPAL",'Planificación 2026-1'!W:W,C184,'Planificación 2026-1'!H:H,"PS"))&gt;0,"P04"," ")</f>
        <v xml:space="preserve"> </v>
      </c>
      <c r="M184" s="108"/>
      <c r="N184" s="108" t="str">
        <f>IF(SUM(COUNTIFS('Planificación 2026-1'!F:F,"PRINCIPAL",'Planificación 2026-1'!W:W,C184,'Planificación 2026-1'!H:H,"IN"))&gt;0,"P06"," ")</f>
        <v xml:space="preserve"> </v>
      </c>
      <c r="O184" s="108" t="str">
        <f>IF(SUM(COUNTIFS('Planificación 2026-1'!F:F,"PRINCIPAL",'Planificación 2026-1'!W:W,C184,'Planificación 2026-1'!H:H,"CA"))&gt;0,"P07"," ")</f>
        <v xml:space="preserve"> </v>
      </c>
      <c r="P184" s="108" t="str">
        <f>IF(SUM(COUNTIFS('Planificación 2026-1'!F:F,"PRINCIPAL",'Planificación 2026-1'!W:W,C184,'Planificación 2026-1'!H:H,"DE"))&gt;0,"P08"," ")</f>
        <v xml:space="preserve"> </v>
      </c>
      <c r="Q184" s="108" t="str">
        <f>IF(SUM(COUNTIFS('Planificación 2026-1'!F:F,"PRINCIPAL",'Planificación 2026-1'!W:W,C184,'Planificación 2026-1'!H:H,"OB"))&gt;0,"P09"," ")</f>
        <v xml:space="preserve"> </v>
      </c>
      <c r="R184" s="108" t="str">
        <f>IF(SUM(COUNTIFS('Planificación 2026-1'!F:F,"PRINCIPAL",'Planificación 2026-1'!W:W,C184,'Planificación 2026-1'!H:H,"MH"))&gt;0,"P31"," ")</f>
        <v xml:space="preserve"> </v>
      </c>
      <c r="S184" s="108" t="str">
        <f>IF(SUM(COUNTIFS('Planificación 2026-1'!F:F,"PRINCIPAL",'Planificación 2026-1'!W:W,C184,'Planificación 2026-1'!H:H,"IC"))&gt;0,"P32"," ")</f>
        <v xml:space="preserve"> </v>
      </c>
      <c r="T184" s="108" t="str">
        <f>IF(SUM(COUNTIFS('Planificación 2026-1'!F:F,"PRINCIPAL",'Planificación 2026-1'!W:W,C184,'Planificación 2026-1'!H:H,"AR"))&gt;0,"P34"," ")</f>
        <v xml:space="preserve"> </v>
      </c>
      <c r="U184" s="108" t="str">
        <f>IF(SUM(COUNTIFS('Planificación 2026-1'!F:F,"PRINCIPAL",'Planificación 2026-1'!W:W,C184,'Planificación 2026-1'!H:H,"T1"))&gt;0,"P35"," ")</f>
        <v xml:space="preserve"> </v>
      </c>
      <c r="V184" s="108" t="str">
        <f>IF(SUM(COUNTIFS('Planificación 2026-1'!F:F,"PRINCIPAL",'Planificación 2026-1'!W:W,C184,'Planificación 2026-1'!H:H,"T3"))&gt;0,"P36"," ")</f>
        <v xml:space="preserve"> </v>
      </c>
      <c r="W184" s="108" t="str">
        <f>IF(SUM(COUNTIFS('Planificación 2026-1'!F:F,"PRINCIPAL",'Planificación 2026-1'!W:W,C184,'Planificación 2026-1'!H:H,"T2"))&gt;0,"P37"," ")</f>
        <v xml:space="preserve"> </v>
      </c>
      <c r="X184" s="108" t="str">
        <f>IF(SUM(COUNTIFS('Planificación 2026-1'!F:F,"PRINCIPAL",'Planificación 2026-1'!W:W,C184,'Planificación 2026-1'!H:H,"AE"))&gt;0,"P38"," ")</f>
        <v xml:space="preserve"> </v>
      </c>
      <c r="Y184" s="108" t="str">
        <f>IF(SUM(COUNTIFS('Planificación 2026-1'!F:F,"PRINCIPAL",'Planificación 2026-1'!W:W,C184,'Planificación 2026-1'!H:H,"T4"))&gt;0,"P55"," ")</f>
        <v xml:space="preserve"> </v>
      </c>
      <c r="Z184" s="108" t="str">
        <f>IF(SUM(COUNTIFS('Planificación 2026-1'!F:F,"FILIAL",'Planificación 2026-1'!W:W,C184,'Planificación 2026-1'!H:H,"AF"))&gt;0," P01"," ")</f>
        <v xml:space="preserve"> </v>
      </c>
      <c r="AA184" s="108" t="str">
        <f>IF(SUM(COUNTIFS('Planificación 2026-1'!F:F,"FILIAL",'Planificación 2026-1'!W:W,C184,'Planificación 2026-1'!H:H,"EN"))&gt;0,"P02"," ")</f>
        <v xml:space="preserve"> </v>
      </c>
      <c r="AB184" s="108" t="str">
        <f>IF(SUM(COUNTIFS('Planificación 2026-1'!F:F,"FILIAL",'Planificación 2026-1'!W:W,C184,'Planificación 2026-1'!H:H,"IS"))&gt;0,"P03"," ")</f>
        <v xml:space="preserve"> </v>
      </c>
      <c r="AC184" s="108" t="str">
        <f>IF(SUM(COUNTIFS('Planificación 2026-1'!F:F,"FILIAL",'Planificación 2026-1'!W:W,C184,'Planificación 2026-1'!H:H,"PS"))&gt;0,"P04"," ")</f>
        <v xml:space="preserve"> </v>
      </c>
      <c r="AD184" s="108"/>
      <c r="AE184" s="108" t="str">
        <f>IF(SUM(COUNTIFS('Planificación 2026-1'!F:F,"FILIAL",'Planificación 2026-1'!W:W,C184,'Planificación 2026-1'!H:H,"IN"))&gt;0,"P06"," ")</f>
        <v xml:space="preserve"> </v>
      </c>
      <c r="AF184" s="108" t="str">
        <f>IF(SUM(COUNTIFS('Planificación 2026-1'!F:F,"FILIAL",'Planificación 2026-1'!W:W,C184,'Planificación 2026-1'!H:H,"CA"))&gt;0,"P07"," ")</f>
        <v xml:space="preserve"> </v>
      </c>
      <c r="AG184" s="108" t="str">
        <f>IF(SUM(COUNTIFS('Planificación 2026-1'!F:F,"FILIAL",'Planificación 2026-1'!W:W,C184,'Planificación 2026-1'!H:H,"DE"))&gt;0,"P08"," ")</f>
        <v>P08</v>
      </c>
      <c r="AH184" s="108" t="str">
        <f>IF(SUM(COUNTIFS('Planificación 2026-1'!F:F,"FILIAL",'Planificación 2026-1'!W:W,C184,'Planificación 2026-1'!H:H,"OB"))&gt;0,"P09"," ")</f>
        <v xml:space="preserve"> </v>
      </c>
      <c r="AI184" s="108" t="str">
        <f>IF(SUM(COUNTIFS('Planificación 2026-1'!F:F,"FILIAL",'Planificación 2026-1'!W:W,C184,'Planificación 2026-1'!H:H,"MH"))&gt;0,"P31"," ")</f>
        <v xml:space="preserve"> </v>
      </c>
      <c r="AJ184" s="108" t="str">
        <f>IF(SUM(COUNTIFS('Planificación 2026-1'!F:F,"FILIAL",'Planificación 2026-1'!W:W,C184,'Planificación 2026-1'!H:H,"IC"))&gt;0,"P32"," ")</f>
        <v xml:space="preserve"> </v>
      </c>
      <c r="AK184" s="108" t="str">
        <f>IF(SUM(COUNTIFS('Planificación 2026-1'!F:F,"FILIAL",'Planificación 2026-1'!W:W,C184,'Planificación 2026-1'!H:H,"AR"))&gt;0,"P34"," ")</f>
        <v xml:space="preserve"> </v>
      </c>
      <c r="AL184" s="108" t="str">
        <f>IF(SUM(COUNTIFS('Planificación 2026-1'!F:F,"FILIAL",'Planificación 2026-1'!W:W,C184,'Planificación 2026-1'!H:H,"T1"))&gt;0,"P35"," ")</f>
        <v xml:space="preserve"> </v>
      </c>
      <c r="AM184" s="108" t="str">
        <f>IF(SUM(COUNTIFS('Planificación 2026-1'!F:F,"FILIAL",'Planificación 2026-1'!W:W,C184,'Planificación 2026-1'!H:H,"T3"))&gt;0,"P36"," ")</f>
        <v xml:space="preserve"> </v>
      </c>
      <c r="AN184" s="108" t="str">
        <f>IF(SUM(COUNTIFS('Planificación 2026-1'!F:F,"FILIAL",'Planificación 2026-1'!W:W,C184,'Planificación 2026-1'!H:H,"T2"))&gt;0,"P37"," ")</f>
        <v xml:space="preserve"> </v>
      </c>
      <c r="AO184" s="108" t="str">
        <f>IF(SUM(COUNTIFS('Planificación 2026-1'!F:F,"FILIAL",'Planificación 2026-1'!W:W,C184,'Planificación 2026-1'!H:H,"AE"))&gt;0,"P38"," ")</f>
        <v xml:space="preserve"> </v>
      </c>
      <c r="AP184" s="108" t="str">
        <f>IF(SUM(COUNTIFS('Planificación 2026-1'!F:F,"FILIAL",'Planificación 2026-1'!W:W,C184,'Planificación 2026-1'!H:H,"T4"))&gt;0,"P55"," ")</f>
        <v xml:space="preserve"> </v>
      </c>
      <c r="AQ184" s="108" t="str">
        <f>IF(SUM(COUNTIFS('Planificación 2026-1'!F:F,"SUNAMPE",'Planificación 2026-1'!W:W,C184,'Planificación 2026-1'!H:H,"AF"))&gt;0," P01"," ")</f>
        <v xml:space="preserve"> </v>
      </c>
      <c r="AR184" s="108" t="str">
        <f>IF(SUM(COUNTIFS('Planificación 2026-1'!F:F,"SUNAMPE",'Planificación 2026-1'!W:W,C184,'Planificación 2026-1'!H:H,"EN"))&gt;0,"P02"," ")</f>
        <v xml:space="preserve"> </v>
      </c>
      <c r="AS184" s="108" t="str">
        <f>IF(SUM(COUNTIFS('Planificación 2026-1'!F:F,"SUNAMPE",'Planificación 2026-1'!W:W,C184,'Planificación 2026-1'!H:H,"IS"))&gt;0,"P03"," ")</f>
        <v xml:space="preserve"> </v>
      </c>
      <c r="AT184" s="108" t="str">
        <f>IF(SUM(COUNTIFS('Planificación 2026-1'!F:F,"SUNAMPE",'Planificación 2026-1'!W:W,C184,'Planificación 2026-1'!H:H,"PS"))&gt;0,"P04"," ")</f>
        <v xml:space="preserve"> </v>
      </c>
      <c r="AU184" s="108"/>
      <c r="AV184" s="108" t="str">
        <f>IF(SUM(COUNTIFS('Planificación 2026-1'!F:F,"SUNAMPE",'Planificación 2026-1'!W:W,C184,'Planificación 2026-1'!H:H,"IN"))&gt;0,"P06"," ")</f>
        <v xml:space="preserve"> </v>
      </c>
      <c r="AW184" s="108" t="str">
        <f>IF(SUM(COUNTIFS('Planificación 2026-1'!F:F,"SUNAMPE",'Planificación 2026-1'!W:W,C184,'Planificación 2026-1'!H:H,"CA"))&gt;0,"P07"," ")</f>
        <v xml:space="preserve"> </v>
      </c>
      <c r="AX184" s="108" t="str">
        <f>IF(SUM(COUNTIFS('Planificación 2026-1'!F:F,"SUNAMPE",'Planificación 2026-1'!W:W,C184,'Planificación 2026-1'!H:H,"DE"))&gt;0,"P08"," ")</f>
        <v xml:space="preserve"> </v>
      </c>
      <c r="AY184" s="108" t="str">
        <f>IF(SUM(COUNTIFS('Planificación 2026-1'!F:F,"SUNAMPE",'Planificación 2026-1'!W:W,C184,'Planificación 2026-1'!H:H,"OB"))&gt;0,"P09"," ")</f>
        <v xml:space="preserve"> </v>
      </c>
      <c r="AZ184" s="108" t="str">
        <f>IF(SUM(COUNTIFS('Planificación 2026-1'!F:F,"SUNAMPE",'Planificación 2026-1'!W:W,C184,'Planificación 2026-1'!H:H,"MH"))&gt;0,"P31"," ")</f>
        <v xml:space="preserve"> </v>
      </c>
      <c r="BA184" s="108" t="str">
        <f>IF(SUM(COUNTIFS('Planificación 2026-1'!F:F,"SUNAMPE",'Planificación 2026-1'!W:W,C184,'Planificación 2026-1'!H:H,"IC"))&gt;0,"P32"," ")</f>
        <v xml:space="preserve"> </v>
      </c>
      <c r="BB184" s="108" t="str">
        <f>IF(SUM(COUNTIFS('Planificación 2026-1'!F:F,"SUNAMPE",'Planificación 2026-1'!W:W,C184,'Planificación 2026-1'!H:H,"AR"))&gt;0,"P34"," ")</f>
        <v xml:space="preserve"> </v>
      </c>
      <c r="BC184" s="108" t="str">
        <f>IF(SUM(COUNTIFS('Planificación 2026-1'!F:F,"SUNAMPE",'Planificación 2026-1'!W:W,C184,'Planificación 2026-1'!H:H,"T1"))&gt;0,"P35"," ")</f>
        <v xml:space="preserve"> </v>
      </c>
      <c r="BD184" s="108" t="str">
        <f>IF(SUM(COUNTIFS('Planificación 2026-1'!F:F,"SUNAMPE",'Planificación 2026-1'!W:W,C184,'Planificación 2026-1'!H:H,"T3"))&gt;0,"P36"," ")</f>
        <v xml:space="preserve"> </v>
      </c>
      <c r="BE184" s="108" t="str">
        <f>IF(SUM(COUNTIFS('Planificación 2026-1'!F:F,"SUNAMPE",'Planificación 2026-1'!W:W,C184,'Planificación 2026-1'!H:H,"T2"))&gt;0,"P37"," ")</f>
        <v xml:space="preserve"> </v>
      </c>
      <c r="BF184" s="108" t="str">
        <f>IF(SUM(COUNTIFS('Planificación 2026-1'!F:F,"SUNAMPE",'Planificación 2026-1'!W:W,C184,'Planificación 2026-1'!H:H,"AE"))&gt;0,"P38"," ")</f>
        <v xml:space="preserve"> </v>
      </c>
      <c r="BG184" s="108" t="str">
        <f>IF(SUM(COUNTIFS('Planificación 2026-1'!F:F,"SUNAMPE",'Planificación 2026-1'!W:W,C184,'Planificación 2026-1'!H:H,"T4"))&gt;0,"P55"," ")</f>
        <v xml:space="preserve"> </v>
      </c>
      <c r="BH184" s="108" t="str">
        <f>IF(SUM(COUNTIFS('Planificación 2026-1'!F:F,"HUAURA",'Planificación 2026-1'!W:W,C184,'Planificación 2026-1'!H:H,"AF"))&gt;0," P01"," ")</f>
        <v xml:space="preserve"> </v>
      </c>
      <c r="BI184" s="108" t="str">
        <f>IF(SUM(COUNTIFS('Planificación 2026-1'!F:F,"HUAURA",'Planificación 2026-1'!W:W,C184,'Planificación 2026-1'!H:H,"EN"))&gt;0,"P02"," ")</f>
        <v xml:space="preserve"> </v>
      </c>
      <c r="BJ184" s="108" t="str">
        <f>IF(SUM(COUNTIFS('Planificación 2026-1'!F:F,"HUAURA",'Planificación 2026-1'!W:W,C184,'Planificación 2026-1'!H:H,"IS"))&gt;0,"P03"," ")</f>
        <v xml:space="preserve"> </v>
      </c>
      <c r="BK184" s="108" t="str">
        <f>IF(SUM(COUNTIFS('Planificación 2026-1'!F:F,"HUAURA",'Planificación 2026-1'!W:W,C184,'Planificación 2026-1'!H:H,"PS"))&gt;0,"P04"," ")</f>
        <v xml:space="preserve"> </v>
      </c>
      <c r="BL184" s="108"/>
      <c r="BM184" s="108" t="str">
        <f>IF(SUM(COUNTIFS('Planificación 2026-1'!F:F,"HUAURA",'Planificación 2026-1'!W:W,C184,'Planificación 2026-1'!H:H,"IN"))&gt;0,"P06"," ")</f>
        <v xml:space="preserve"> </v>
      </c>
      <c r="BN184" s="108" t="str">
        <f>IF(SUM(COUNTIFS('Planificación 2026-1'!F:F,"HUAURA",'Planificación 2026-1'!W:W,C184,'Planificación 2026-1'!H:H,"CA"))&gt;0,"P07"," ")</f>
        <v xml:space="preserve"> </v>
      </c>
      <c r="BO184" s="108" t="str">
        <f>IF(SUM(COUNTIFS('Planificación 2026-1'!F:F,"HUAURA",'Planificación 2026-1'!W:W,C184,'Planificación 2026-1'!H:H,"DE"))&gt;0,"P08"," ")</f>
        <v xml:space="preserve"> </v>
      </c>
      <c r="BP184" s="108" t="str">
        <f>IF(SUM(COUNTIFS('Planificación 2026-1'!F:F,"HUAURA",'Planificación 2026-1'!W:W,C184,'Planificación 2026-1'!H:H,"OB"))&gt;0,"P09"," ")</f>
        <v xml:space="preserve"> </v>
      </c>
      <c r="BQ184" s="108" t="str">
        <f>IF(SUM(COUNTIFS('Planificación 2026-1'!F:F,"HUAURA",'Planificación 2026-1'!W:W,C184,'Planificación 2026-1'!H:H,"MH"))&gt;0,"P31"," ")</f>
        <v xml:space="preserve"> </v>
      </c>
      <c r="BR184" s="108" t="str">
        <f>IF(SUM(COUNTIFS('Planificación 2026-1'!F:F,"HUAURA",'Planificación 2026-1'!W:W,C184,'Planificación 2026-1'!H:H,"IC"))&gt;0,"P32"," ")</f>
        <v xml:space="preserve"> </v>
      </c>
      <c r="BS184" s="108" t="str">
        <f>IF(SUM(COUNTIFS('Planificación 2026-1'!F:F,"HUAURA",'Planificación 2026-1'!W:W,C184,'Planificación 2026-1'!H:H,"AR"))&gt;0,"P34"," ")</f>
        <v xml:space="preserve"> </v>
      </c>
      <c r="BT184" s="108" t="str">
        <f>IF(SUM(COUNTIFS('Planificación 2026-1'!F:F,"HUAURA",'Planificación 2026-1'!W:W,C184,'Planificación 2026-1'!H:H,"T1"))&gt;0,"P35"," ")</f>
        <v xml:space="preserve"> </v>
      </c>
      <c r="BU184" s="108" t="str">
        <f>IF(SUM(COUNTIFS('Planificación 2026-1'!F:F,"HUAURA",'Planificación 2026-1'!W:W,C184,'Planificación 2026-1'!H:H,"T3"))&gt;0,"P36"," ")</f>
        <v xml:space="preserve"> </v>
      </c>
      <c r="BV184" s="108" t="str">
        <f>IF(SUM(COUNTIFS('Planificación 2026-1'!F:F,"HUAURA",'Planificación 2026-1'!W:W,C184,'Planificación 2026-1'!H:H,"T2"))&gt;0,"P37"," ")</f>
        <v xml:space="preserve"> </v>
      </c>
      <c r="BW184" s="108" t="str">
        <f>IF(SUM(COUNTIFS('Planificación 2026-1'!F:F,"HUAURA",'Planificación 2026-1'!W:W,C184,'Planificación 2026-1'!H:H,"AE"))&gt;0,"P38"," ")</f>
        <v xml:space="preserve"> </v>
      </c>
      <c r="BX184" s="108" t="str">
        <f>IF(SUM(COUNTIFS('Planificación 2026-1'!F:F,"HUAURA",'Planificación 2026-1'!W:W,C184,'Planificación 2026-1'!H:H,"T4"))&gt;0,"P55"," ")</f>
        <v xml:space="preserve"> </v>
      </c>
      <c r="BY184" s="109">
        <f>SUMIFS('Planificación 2026-1'!R:R,'Planificación 2026-1'!W:W,C184,'Planificación 2026-1'!H:H,"AF",'Planificación 2026-1'!I:I,"&gt;2")</f>
        <v>0</v>
      </c>
      <c r="BZ184" s="109">
        <f>SUMIFS('Planificación 2026-1'!R:R,'Planificación 2026-1'!W:W,C184,'Planificación 2026-1'!H:H,"EN",'Planificación 2026-1'!I:I,"&gt;2")</f>
        <v>0</v>
      </c>
      <c r="CA184" s="109">
        <f>SUMIFS('Planificación 2026-1'!R:R,'Planificación 2026-1'!W:W,C184,'Planificación 2026-1'!H:H,"IS",'Planificación 2026-1'!I:I,"&gt;2")</f>
        <v>0</v>
      </c>
      <c r="CB184" s="109">
        <f>SUMIFS('Planificación 2026-1'!R:R,'Planificación 2026-1'!W:W,C184,'Planificación 2026-1'!H:H,"PS",'Planificación 2026-1'!I:I,"&gt;2")</f>
        <v>0</v>
      </c>
      <c r="CC184" s="109">
        <f>SUMIFS('Planificación 2026-1'!R:R,'Planificación 2026-1'!W:W,C184,'Planificación 2026-1'!H:H,"IN",'Planificación 2026-1'!I:I,"&gt;2")</f>
        <v>0</v>
      </c>
      <c r="CD184" s="109">
        <f>SUMIFS('Planificación 2026-1'!R:R,'Planificación 2026-1'!W:W,C184,'Planificación 2026-1'!H:H,"CA",'Planificación 2026-1'!I:I,"&gt;2")</f>
        <v>0</v>
      </c>
      <c r="CE184" s="109">
        <f>SUMIFS('Planificación 2026-1'!R:R,'Planificación 2026-1'!W:W,C184,'Planificación 2026-1'!H:H,"DE",'Planificación 2026-1'!I:I,"&gt;2")</f>
        <v>9</v>
      </c>
      <c r="CF184" s="109">
        <f>SUMIFS('Planificación 2026-1'!R:R,'Planificación 2026-1'!W:W,C184,'Planificación 2026-1'!H:H,"OB",'Planificación 2026-1'!I:I,"&gt;2")</f>
        <v>0</v>
      </c>
      <c r="CG184" s="109">
        <f>SUMIFS('Planificación 2026-1'!R:R,'Planificación 2026-1'!W:W,C184,'Planificación 2026-1'!H:H,"MH",'Planificación 2026-1'!I:I,"&gt;2")</f>
        <v>0</v>
      </c>
      <c r="CH184" s="109">
        <f>SUMIFS('Planificación 2026-1'!R:R,'Planificación 2026-1'!W:W,C184,'Planificación 2026-1'!H:H,"IC",'Planificación 2026-1'!I:I,"&gt;2")</f>
        <v>0</v>
      </c>
      <c r="CI184" s="109">
        <f>SUMIFS('Planificación 2026-1'!R:R,'Planificación 2026-1'!W:W,C184,'Planificación 2026-1'!H:H,"AR",'Planificación 2026-1'!I:I,"&gt;2")</f>
        <v>0</v>
      </c>
      <c r="CJ184" s="109">
        <f>SUMIFS('Planificación 2026-1'!R:R,'Planificación 2026-1'!W:W,C184,'Planificación 2026-1'!H:H,"T1",'Planificación 2026-1'!I:I,"&gt;2")</f>
        <v>0</v>
      </c>
      <c r="CK184" s="109">
        <f>SUMIFS('Planificación 2026-1'!R:R,'Planificación 2026-1'!W:W,C184,'Planificación 2026-1'!H:H,"T3",'Planificación 2026-1'!I:I,"&gt;2")</f>
        <v>0</v>
      </c>
      <c r="CL184" s="109">
        <f>SUMIFS('Planificación 2026-1'!R:R,'Planificación 2026-1'!W:W,C184,'Planificación 2026-1'!H:H,"T2",'Planificación 2026-1'!I:I,"&gt;2")</f>
        <v>0</v>
      </c>
      <c r="CM184" s="109">
        <f>SUMIFS('Planificación 2026-1'!R:R,'Planificación 2026-1'!W:W,C184,'Planificación 2026-1'!H:H,"AE",'Planificación 2026-1'!I:I,"&gt;2")</f>
        <v>0</v>
      </c>
      <c r="CN184" s="109">
        <f>SUMIFS('Planificación 2026-1'!R:R,'Planificación 2026-1'!W:W,C184,'Planificación 2026-1'!H:H,"T4",'Planificación 2026-1'!I:I,"&gt;2")</f>
        <v>0</v>
      </c>
      <c r="CO184" s="109">
        <f>SUMIFS('Planificación 2026-1'!R:R,'Planificación 2026-1'!W:W,C184,'Planificación 2026-1'!H:H,"AF",'Planificación 2026-1'!I:I,"&lt;3")</f>
        <v>0</v>
      </c>
      <c r="CP184" s="109">
        <f>SUMIFS('Planificación 2026-1'!R:R,'Planificación 2026-1'!W:W,C184,'Planificación 2026-1'!H:H,"EN",'Planificación 2026-1'!I:I,"&lt;3")</f>
        <v>0</v>
      </c>
      <c r="CQ184" s="109">
        <f>SUMIFS('Planificación 2026-1'!R:R,'Planificación 2026-1'!W:W,C184,'Planificación 2026-1'!H:H,"IS",'Planificación 2026-1'!I:I,"&lt;3")</f>
        <v>0</v>
      </c>
      <c r="CR184" s="109">
        <f>SUMIFS('Planificación 2026-1'!R:R,'Planificación 2026-1'!W:W,C184,'Planificación 2026-1'!H:H,"PS",'Planificación 2026-1'!I:I,"&lt;3")</f>
        <v>0</v>
      </c>
      <c r="CS184" s="109">
        <f>SUMIFS('Planificación 2026-1'!R:R,'Planificación 2026-1'!W:W,C184,'Planificación 2026-1'!H:H,"IN",'Planificación 2026-1'!I:I,"&lt;3")</f>
        <v>0</v>
      </c>
      <c r="CT184" s="109">
        <f>SUMIFS('Planificación 2026-1'!R:R,'Planificación 2026-1'!W:W,C184,'Planificación 2026-1'!H:H,"CA",'Planificación 2026-1'!I:I,"&lt;3")</f>
        <v>0</v>
      </c>
      <c r="CU184" s="109">
        <f>SUMIFS('Planificación 2026-1'!R:R,'Planificación 2026-1'!W:W,C184,'Planificación 2026-1'!H:H,"DE",'Planificación 2026-1'!I:I,"&lt;3")</f>
        <v>0</v>
      </c>
      <c r="CV184" s="109">
        <f>SUMIFS('Planificación 2026-1'!R:R,'Planificación 2026-1'!W:W,C184,'Planificación 2026-1'!H:H,"OB",'Planificación 2026-1'!I:I,"&lt;3")</f>
        <v>0</v>
      </c>
      <c r="CW184" s="109">
        <f>SUMIFS('Planificación 2026-1'!R:R,'Planificación 2026-1'!W:W,C184,'Planificación 2026-1'!H:H,"MH",'Planificación 2026-1'!I:I,"&lt;3")</f>
        <v>0</v>
      </c>
      <c r="CX184" s="109">
        <f>SUMIFS('Planificación 2026-1'!R:R,'Planificación 2026-1'!W:W,C184,'Planificación 2026-1'!H:H,"IC",'Planificación 2026-1'!I:I,"&lt;3")</f>
        <v>0</v>
      </c>
      <c r="CY184" s="109">
        <f>SUMIFS('Planificación 2026-1'!R:R,'Planificación 2026-1'!W:W,C184,'Planificación 2026-1'!H:H,"AR",'Planificación 2026-1'!I:I,"&lt;3")</f>
        <v>0</v>
      </c>
      <c r="CZ184" s="109">
        <f>SUMIFS('Planificación 2026-1'!R:R,'Planificación 2026-1'!W:W,C184,'Planificación 2026-1'!H:H,"T1",'Planificación 2026-1'!I:I,"&lt;3")</f>
        <v>0</v>
      </c>
      <c r="DA184" s="109">
        <f>SUMIFS('Planificación 2026-1'!R:R,'Planificación 2026-1'!W:W,C184,'Planificación 2026-1'!H:H,"T3",'Planificación 2026-1'!I:I,"&lt;3")</f>
        <v>0</v>
      </c>
      <c r="DB184" s="109">
        <f>SUMIFS('Planificación 2026-1'!R:R,'Planificación 2026-1'!W:W,C184,'Planificación 2026-1'!H:H,"T2",'Planificación 2026-1'!I:I,"&lt;3")</f>
        <v>0</v>
      </c>
      <c r="DC184" s="109">
        <f>SUMIFS('Planificación 2026-1'!R:R,'Planificación 2026-1'!W:W,C184,'Planificación 2026-1'!H:H,"AE",'Planificación 2026-1'!I:I,"&lt;3")</f>
        <v>0</v>
      </c>
      <c r="DD184" s="109">
        <f>SUMIFS('Planificación 2026-1'!R:R,'Planificación 2026-1'!W:W,C184,'Planificación 2026-1'!H:H,"T4",'Planificación 2026-1'!I:I,"&lt;3")</f>
        <v>0</v>
      </c>
      <c r="DE184" s="108" t="str">
        <f t="shared" si="27"/>
        <v/>
      </c>
      <c r="DF184" s="41">
        <f>IF(C184="","",SUMIFS('Planificación 2026-1'!R:R,'Planificación 2026-1'!W:W,C184,'Planificación 2026-1'!F:F,"PRINCIPAL",'Planificación 2026-1'!X:X,"VIRTUAL"))</f>
        <v>0</v>
      </c>
      <c r="DG184" s="41">
        <f>IF(C184="","",SUMIFS('Planificación 2026-1'!R:R,'Planificación 2026-1'!W:W,C184,'Planificación 2026-1'!F:F,"PRINCIPAL",'Planificación 2026-1'!X:X,"PRESENCIAL"))</f>
        <v>0</v>
      </c>
      <c r="DH184" s="41">
        <f>IF(C184="","",SUMIFS('Planificación 2026-1'!R:R,'Planificación 2026-1'!W:W,C184,'Planificación 2026-1'!F:F,"PRINCIPAL",'Planificación 2026-1'!X:X,"HIBRIDO PRESENCIAL"))</f>
        <v>0</v>
      </c>
      <c r="DI184" s="108" t="str">
        <f t="shared" si="28"/>
        <v>P08</v>
      </c>
      <c r="DJ184" s="108">
        <f>IF(C184="","",SUMIFS('Planificación 2026-1'!R:R,'Planificación 2026-1'!W:W,C184,'Planificación 2026-1'!F:F,"FILIAL",'Planificación 2026-1'!X:X,"VIRTUAL"))</f>
        <v>4</v>
      </c>
      <c r="DK184" s="110">
        <f>IF(C184="","",SUMIFS('Planificación 2026-1'!R:R,'Planificación 2026-1'!W:W,C184,'Planificación 2026-1'!F:F,"FILIAL",'Planificación 2026-1'!X:X,"PRESENCIAL"))</f>
        <v>5</v>
      </c>
      <c r="DL184" s="61">
        <f>IF(C184="","",SUMIFS('Planificación 2026-1'!R:R,'Planificación 2026-1'!W:W,C184,'Planificación 2026-1'!F:F,"FILIAL",'Planificación 2026-1'!X:X,"HIBRIDO PRESENCIAL"))</f>
        <v>0</v>
      </c>
      <c r="DM184" s="111" t="str">
        <f t="shared" si="29"/>
        <v/>
      </c>
      <c r="DN184" s="108">
        <f>IF(C184="","",SUMIFS('Planificación 2026-1'!R:R,'Planificación 2026-1'!W:W,C184,'Planificación 2026-1'!F:F,"SUNAMPE",'Planificación 2026-1'!X:X,"VIRTUAL"))</f>
        <v>0</v>
      </c>
      <c r="DO184" s="61">
        <f>IF(C184="","",SUMIFS('Planificación 2026-1'!R:R,'Planificación 2026-1'!W:W,C184,'Planificación 2026-1'!F:F,"SUNAMPE",'Planificación 2026-1'!X:X,"PRESENCIAL"))</f>
        <v>0</v>
      </c>
      <c r="DP184" s="111" t="str">
        <f t="shared" si="30"/>
        <v/>
      </c>
      <c r="DQ184" s="108">
        <f>IF(C184="","",SUMIFS('Planificación 2026-1'!R:R,'Planificación 2026-1'!W:W,C184,'Planificación 2026-1'!F:F,"HUAURA",'Planificación 2026-1'!X:X,"VIRTUAL"))</f>
        <v>0</v>
      </c>
      <c r="DR184" s="61">
        <f>IF(C184="","",SUMIFS('Planificación 2026-1'!R:R,'Planificación 2026-1'!W:W,C184,'Planificación 2026-1'!F:F,"HUAURA",'Planificación 2026-1'!X:X,"PRESENCIAL"))</f>
        <v>0</v>
      </c>
      <c r="DS184" s="76">
        <f>SUMIFS('Planificación 2026-1'!R:R,'Planificación 2026-1'!W:W,C184,'Planificación 2026-1'!F:F,"PRINCIPAL",'Planificación 2026-1'!X:X,"VIRTUAL",'Planificación 2026-1'!I:I,"&gt;2")</f>
        <v>0</v>
      </c>
      <c r="DT184" s="76">
        <f>SUMIFS('Planificación 2026-1'!R:R,'Planificación 2026-1'!W:W,C184,'Planificación 2026-1'!F:F,"PRINCIPAL",'Planificación 2026-1'!X:X,"&lt;&gt;VIRTUAL",'Planificación 2026-1'!I:I,"&gt;2")</f>
        <v>0</v>
      </c>
      <c r="DU184" s="76">
        <f>SUMIFS('Planificación 2026-1'!R:R,'Planificación 2026-1'!W:W,C184,'Planificación 2026-1'!F:F,"SUNAMPE",'Planificación 2026-1'!X:X,"VIRTUAL",'Planificación 2026-1'!I:I,"&gt;2")</f>
        <v>0</v>
      </c>
      <c r="DV184" s="76">
        <f>SUMIFS('Planificación 2026-1'!R:R,'Planificación 2026-1'!W:W,C184,'Planificación 2026-1'!F:F,"SUNAMPE",'Planificación 2026-1'!X:X,"&lt;&gt;VIRTUAL",'Planificación 2026-1'!I:I,"&gt;2")</f>
        <v>0</v>
      </c>
      <c r="DW184" s="76">
        <f>SUMIFS('Planificación 2026-1'!R:R,'Planificación 2026-1'!W:W,C184,'Planificación 2026-1'!F:F,"FILIAL",'Planificación 2026-1'!X:X,"VIRTUAL",'Planificación 2026-1'!I:I,"&gt;2")</f>
        <v>4</v>
      </c>
      <c r="DX184" s="76">
        <f>SUMIFS('Planificación 2026-1'!R:R,'Planificación 2026-1'!W:W,C184,'Planificación 2026-1'!F:F,"FILIAL",'Planificación 2026-1'!X:X,"&lt;&gt;VIRTUAL",'Planificación 2026-1'!I:I,"&gt;2")</f>
        <v>5</v>
      </c>
      <c r="DY184" s="76">
        <f>SUMIFS('Planificación 2026-1'!R:R,'Planificación 2026-1'!W:W,C184,'Planificación 2026-1'!F:F,"PORUMA",'Planificación 2026-1'!X:X,"VIRTUAL",'Planificación 2026-1'!I:I,"&gt;2")</f>
        <v>0</v>
      </c>
      <c r="DZ184" s="76">
        <f>SUMIFS('Planificación 2026-1'!R:R,'Planificación 2026-1'!W:W,C184,'Planificación 2026-1'!F:F,"PORUMA",'Planificación 2026-1'!X:X,"&lt;&gt;VIRTUAL",'Planificación 2026-1'!I:I,"&gt;2")</f>
        <v>0</v>
      </c>
      <c r="EA184" s="76">
        <f>SUMIFS('Planificación 2026-1'!R:R,'Planificación 2026-1'!W:W,C184,'Planificación 2026-1'!F:F,"HUAURA",'Planificación 2026-1'!X:X,"VIRTUAL",'Planificación 2026-1'!I:I,"&gt;2")</f>
        <v>0</v>
      </c>
      <c r="EB184" s="76">
        <f>SUMIFS('Planificación 2026-1'!R:R,'Planificación 2026-1'!W:W,C184,'Planificación 2026-1'!F:F,"HUAURA",'Planificación 2026-1'!X:X,"&lt;&gt;VIRTUAL",'Planificación 2026-1'!I:I,"&gt;2")</f>
        <v>0</v>
      </c>
      <c r="EC184" s="76">
        <f>SUMIFS('Planificación 2026-1'!R:R,'Planificación 2026-1'!W:W,C184,'Planificación 2026-1'!F:F,"PRINCIPAL",'Planificación 2026-1'!X:X,"VIRTUAL",'Planificación 2026-1'!I:I,"&lt;3")</f>
        <v>0</v>
      </c>
      <c r="ED184" s="76">
        <f>SUMIFS('Planificación 2026-1'!R:R,'Planificación 2026-1'!W:W,C184,'Planificación 2026-1'!F:F,"PRINCIPAL",'Planificación 2026-1'!X:X,"&lt;&gt;VIRTUAL",'Planificación 2026-1'!I:I,"&lt;3")</f>
        <v>0</v>
      </c>
      <c r="EE184" s="76">
        <f>SUMIFS('Planificación 2026-1'!R:R,'Planificación 2026-1'!W:W,C184,'Planificación 2026-1'!F:F,"SUNAMPE",'Planificación 2026-1'!X:X,"VIRTUAL",'Planificación 2026-1'!I:I,"&lt;3")</f>
        <v>0</v>
      </c>
      <c r="EF184" s="76">
        <f>SUMIFS('Planificación 2026-1'!R:R,'Planificación 2026-1'!W:W,C184,'Planificación 2026-1'!F:F,"SUNAMPE",'Planificación 2026-1'!X:X,"&lt;&gt;VIRTUAL",'Planificación 2026-1'!I:I,"&lt;3")</f>
        <v>0</v>
      </c>
      <c r="EG184" s="76">
        <f>SUMIFS('Planificación 2026-1'!R:R,'Planificación 2026-1'!W:W,C184,'Planificación 2026-1'!F:F,"FILIAL",'Planificación 2026-1'!X:X,"VIRTUAL",'Planificación 2026-1'!I:I,"&lt;3")</f>
        <v>0</v>
      </c>
      <c r="EH184" s="76">
        <f>SUMIFS('Planificación 2026-1'!R:R,'Planificación 2026-1'!W:W,C184,'Planificación 2026-1'!F:F,"FILIAL",'Planificación 2026-1'!X:X,"&lt;&gt;VIRTUAL",'Planificación 2026-1'!I:I,"&lt;3")</f>
        <v>0</v>
      </c>
      <c r="EI184" s="76">
        <f>SUMIFS('Planificación 2026-1'!R:R,'Planificación 2026-1'!W:W,C184,'Planificación 2026-1'!F:F,"PORUMA",'Planificación 2026-1'!X:X,"VIRTUAL",'Planificación 2026-1'!I:I,"&lt;3")</f>
        <v>0</v>
      </c>
      <c r="EJ184" s="76">
        <f>SUMIFS('Planificación 2026-1'!R:R,'Planificación 2026-1'!W:W,C184,'Planificación 2026-1'!F:F,"PORUMA",'Planificación 2026-1'!X:X,"&lt;&gt;VIRTUAL",'Planificación 2026-1'!I:I,"&lt;3")</f>
        <v>0</v>
      </c>
      <c r="EK184" s="76">
        <f>SUMIFS('Planificación 2026-1'!R:R,'Planificación 2026-1'!W:W,C184,'Planificación 2026-1'!F:F,"HUAURA",'Planificación 2026-1'!X:X,"VIRTUAL",'Planificación 2026-1'!I:I,"&lt;3")</f>
        <v>0</v>
      </c>
      <c r="EL184" s="76">
        <f>SUMIFS('Planificación 2026-1'!R:R,'Planificación 2026-1'!W:W,C184,'Planificación 2026-1'!F:F,"HUAURA",'Planificación 2026-1'!X:X,"&lt;&gt;VIRTUAL",'Planificación 2026-1'!I:I,"&lt;3")</f>
        <v>0</v>
      </c>
      <c r="EM184" s="76"/>
      <c r="EN184" s="76">
        <f t="shared" si="23"/>
        <v>4</v>
      </c>
      <c r="EO184" s="76">
        <f t="shared" si="24"/>
        <v>5</v>
      </c>
      <c r="EP184" s="76" t="b">
        <f t="shared" si="25"/>
        <v>1</v>
      </c>
      <c r="EQ184" s="76" t="str">
        <f t="shared" si="26"/>
        <v>FILIAL-HUAURA</v>
      </c>
      <c r="ER184" s="76" t="str">
        <f t="shared" si="31"/>
        <v>MAS PRESENCIAL</v>
      </c>
    </row>
    <row r="185" spans="1:148" hidden="1">
      <c r="A185" s="83"/>
      <c r="B185" s="119">
        <v>182</v>
      </c>
      <c r="C185" s="115" t="s">
        <v>358</v>
      </c>
      <c r="D185" s="112">
        <f>SUMIF('Planificación 2026-1'!W:W,C185,'Planificación 2026-1'!R:R)</f>
        <v>0</v>
      </c>
      <c r="E185" s="114" t="s">
        <v>170</v>
      </c>
      <c r="F185" s="115" t="s">
        <v>171</v>
      </c>
      <c r="G185" s="115" t="s">
        <v>153</v>
      </c>
      <c r="H185" s="115" t="s">
        <v>124</v>
      </c>
      <c r="I185" s="107" t="str">
        <f>IF(SUM(COUNTIFS('Planificación 2026-1'!F:F,"PRINCIPAL",'Planificación 2026-1'!W:W,C185,'Planificación 2026-1'!H:H,"AF"))&gt;0,"P01"," ")</f>
        <v xml:space="preserve"> </v>
      </c>
      <c r="J185" s="108" t="str">
        <f>IF(SUM(COUNTIFS('Planificación 2026-1'!F:F,"PRINCIPAL",'Planificación 2026-1'!W:W,C185,'Planificación 2026-1'!H:H,"EN"))&gt;0,"P02"," ")</f>
        <v xml:space="preserve"> </v>
      </c>
      <c r="K185" s="108" t="str">
        <f>IF(SUM(COUNTIFS('Planificación 2026-1'!F:F,"PRINCIPAL",'Planificación 2026-1'!W:W,C185,'Planificación 2026-1'!H:H,"IS"))&gt;0,"P03"," ")</f>
        <v xml:space="preserve"> </v>
      </c>
      <c r="L185" s="108" t="str">
        <f>IF(SUM(COUNTIFS('Planificación 2026-1'!F:F,"PRINCIPAL",'Planificación 2026-1'!W:W,C185,'Planificación 2026-1'!H:H,"PS"))&gt;0,"P04"," ")</f>
        <v xml:space="preserve"> </v>
      </c>
      <c r="M185" s="108"/>
      <c r="N185" s="108" t="str">
        <f>IF(SUM(COUNTIFS('Planificación 2026-1'!F:F,"PRINCIPAL",'Planificación 2026-1'!W:W,C185,'Planificación 2026-1'!H:H,"IN"))&gt;0,"P06"," ")</f>
        <v xml:space="preserve"> </v>
      </c>
      <c r="O185" s="108" t="str">
        <f>IF(SUM(COUNTIFS('Planificación 2026-1'!F:F,"PRINCIPAL",'Planificación 2026-1'!W:W,C185,'Planificación 2026-1'!H:H,"CA"))&gt;0,"P07"," ")</f>
        <v xml:space="preserve"> </v>
      </c>
      <c r="P185" s="108" t="str">
        <f>IF(SUM(COUNTIFS('Planificación 2026-1'!F:F,"PRINCIPAL",'Planificación 2026-1'!W:W,C185,'Planificación 2026-1'!H:H,"DE"))&gt;0,"P08"," ")</f>
        <v xml:space="preserve"> </v>
      </c>
      <c r="Q185" s="108" t="str">
        <f>IF(SUM(COUNTIFS('Planificación 2026-1'!F:F,"PRINCIPAL",'Planificación 2026-1'!W:W,C185,'Planificación 2026-1'!H:H,"OB"))&gt;0,"P09"," ")</f>
        <v xml:space="preserve"> </v>
      </c>
      <c r="R185" s="108" t="str">
        <f>IF(SUM(COUNTIFS('Planificación 2026-1'!F:F,"PRINCIPAL",'Planificación 2026-1'!W:W,C185,'Planificación 2026-1'!H:H,"MH"))&gt;0,"P31"," ")</f>
        <v xml:space="preserve"> </v>
      </c>
      <c r="S185" s="108" t="str">
        <f>IF(SUM(COUNTIFS('Planificación 2026-1'!F:F,"PRINCIPAL",'Planificación 2026-1'!W:W,C185,'Planificación 2026-1'!H:H,"IC"))&gt;0,"P32"," ")</f>
        <v xml:space="preserve"> </v>
      </c>
      <c r="T185" s="108" t="str">
        <f>IF(SUM(COUNTIFS('Planificación 2026-1'!F:F,"PRINCIPAL",'Planificación 2026-1'!W:W,C185,'Planificación 2026-1'!H:H,"AR"))&gt;0,"P34"," ")</f>
        <v xml:space="preserve"> </v>
      </c>
      <c r="U185" s="108" t="str">
        <f>IF(SUM(COUNTIFS('Planificación 2026-1'!F:F,"PRINCIPAL",'Planificación 2026-1'!W:W,C185,'Planificación 2026-1'!H:H,"T1"))&gt;0,"P35"," ")</f>
        <v xml:space="preserve"> </v>
      </c>
      <c r="V185" s="108" t="str">
        <f>IF(SUM(COUNTIFS('Planificación 2026-1'!F:F,"PRINCIPAL",'Planificación 2026-1'!W:W,C185,'Planificación 2026-1'!H:H,"T3"))&gt;0,"P36"," ")</f>
        <v xml:space="preserve"> </v>
      </c>
      <c r="W185" s="108" t="str">
        <f>IF(SUM(COUNTIFS('Planificación 2026-1'!F:F,"PRINCIPAL",'Planificación 2026-1'!W:W,C185,'Planificación 2026-1'!H:H,"T2"))&gt;0,"P37"," ")</f>
        <v xml:space="preserve"> </v>
      </c>
      <c r="X185" s="108" t="str">
        <f>IF(SUM(COUNTIFS('Planificación 2026-1'!F:F,"PRINCIPAL",'Planificación 2026-1'!W:W,C185,'Planificación 2026-1'!H:H,"AE"))&gt;0,"P38"," ")</f>
        <v xml:space="preserve"> </v>
      </c>
      <c r="Y185" s="108" t="str">
        <f>IF(SUM(COUNTIFS('Planificación 2026-1'!F:F,"PRINCIPAL",'Planificación 2026-1'!W:W,C185,'Planificación 2026-1'!H:H,"T4"))&gt;0,"P55"," ")</f>
        <v xml:space="preserve"> </v>
      </c>
      <c r="Z185" s="108" t="str">
        <f>IF(SUM(COUNTIFS('Planificación 2026-1'!F:F,"FILIAL",'Planificación 2026-1'!W:W,C185,'Planificación 2026-1'!H:H,"AF"))&gt;0," P01"," ")</f>
        <v xml:space="preserve"> </v>
      </c>
      <c r="AA185" s="108" t="str">
        <f>IF(SUM(COUNTIFS('Planificación 2026-1'!F:F,"FILIAL",'Planificación 2026-1'!W:W,C185,'Planificación 2026-1'!H:H,"EN"))&gt;0,"P02"," ")</f>
        <v xml:space="preserve"> </v>
      </c>
      <c r="AB185" s="108" t="str">
        <f>IF(SUM(COUNTIFS('Planificación 2026-1'!F:F,"FILIAL",'Planificación 2026-1'!W:W,C185,'Planificación 2026-1'!H:H,"IS"))&gt;0,"P03"," ")</f>
        <v xml:space="preserve"> </v>
      </c>
      <c r="AC185" s="108" t="str">
        <f>IF(SUM(COUNTIFS('Planificación 2026-1'!F:F,"FILIAL",'Planificación 2026-1'!W:W,C185,'Planificación 2026-1'!H:H,"PS"))&gt;0,"P04"," ")</f>
        <v xml:space="preserve"> </v>
      </c>
      <c r="AD185" s="108"/>
      <c r="AE185" s="108" t="str">
        <f>IF(SUM(COUNTIFS('Planificación 2026-1'!F:F,"FILIAL",'Planificación 2026-1'!W:W,C185,'Planificación 2026-1'!H:H,"IN"))&gt;0,"P06"," ")</f>
        <v xml:space="preserve"> </v>
      </c>
      <c r="AF185" s="108" t="str">
        <f>IF(SUM(COUNTIFS('Planificación 2026-1'!F:F,"FILIAL",'Planificación 2026-1'!W:W,C185,'Planificación 2026-1'!H:H,"CA"))&gt;0,"P07"," ")</f>
        <v xml:space="preserve"> </v>
      </c>
      <c r="AG185" s="108" t="str">
        <f>IF(SUM(COUNTIFS('Planificación 2026-1'!F:F,"FILIAL",'Planificación 2026-1'!W:W,C185,'Planificación 2026-1'!H:H,"DE"))&gt;0,"P08"," ")</f>
        <v xml:space="preserve"> </v>
      </c>
      <c r="AH185" s="108" t="str">
        <f>IF(SUM(COUNTIFS('Planificación 2026-1'!F:F,"FILIAL",'Planificación 2026-1'!W:W,C185,'Planificación 2026-1'!H:H,"OB"))&gt;0,"P09"," ")</f>
        <v xml:space="preserve"> </v>
      </c>
      <c r="AI185" s="108" t="str">
        <f>IF(SUM(COUNTIFS('Planificación 2026-1'!F:F,"FILIAL",'Planificación 2026-1'!W:W,C185,'Planificación 2026-1'!H:H,"MH"))&gt;0,"P31"," ")</f>
        <v xml:space="preserve"> </v>
      </c>
      <c r="AJ185" s="108" t="str">
        <f>IF(SUM(COUNTIFS('Planificación 2026-1'!F:F,"FILIAL",'Planificación 2026-1'!W:W,C185,'Planificación 2026-1'!H:H,"IC"))&gt;0,"P32"," ")</f>
        <v xml:space="preserve"> </v>
      </c>
      <c r="AK185" s="108" t="str">
        <f>IF(SUM(COUNTIFS('Planificación 2026-1'!F:F,"FILIAL",'Planificación 2026-1'!W:W,C185,'Planificación 2026-1'!H:H,"AR"))&gt;0,"P34"," ")</f>
        <v xml:space="preserve"> </v>
      </c>
      <c r="AL185" s="108" t="str">
        <f>IF(SUM(COUNTIFS('Planificación 2026-1'!F:F,"FILIAL",'Planificación 2026-1'!W:W,C185,'Planificación 2026-1'!H:H,"T1"))&gt;0,"P35"," ")</f>
        <v xml:space="preserve"> </v>
      </c>
      <c r="AM185" s="108" t="str">
        <f>IF(SUM(COUNTIFS('Planificación 2026-1'!F:F,"FILIAL",'Planificación 2026-1'!W:W,C185,'Planificación 2026-1'!H:H,"T3"))&gt;0,"P36"," ")</f>
        <v xml:space="preserve"> </v>
      </c>
      <c r="AN185" s="108" t="str">
        <f>IF(SUM(COUNTIFS('Planificación 2026-1'!F:F,"FILIAL",'Planificación 2026-1'!W:W,C185,'Planificación 2026-1'!H:H,"T2"))&gt;0,"P37"," ")</f>
        <v xml:space="preserve"> </v>
      </c>
      <c r="AO185" s="108" t="str">
        <f>IF(SUM(COUNTIFS('Planificación 2026-1'!F:F,"FILIAL",'Planificación 2026-1'!W:W,C185,'Planificación 2026-1'!H:H,"AE"))&gt;0,"P38"," ")</f>
        <v xml:space="preserve"> </v>
      </c>
      <c r="AP185" s="108" t="str">
        <f>IF(SUM(COUNTIFS('Planificación 2026-1'!F:F,"FILIAL",'Planificación 2026-1'!W:W,C185,'Planificación 2026-1'!H:H,"T4"))&gt;0,"P55"," ")</f>
        <v xml:space="preserve"> </v>
      </c>
      <c r="AQ185" s="108" t="str">
        <f>IF(SUM(COUNTIFS('Planificación 2026-1'!F:F,"SUNAMPE",'Planificación 2026-1'!W:W,C185,'Planificación 2026-1'!H:H,"AF"))&gt;0," P01"," ")</f>
        <v xml:space="preserve"> </v>
      </c>
      <c r="AR185" s="108" t="str">
        <f>IF(SUM(COUNTIFS('Planificación 2026-1'!F:F,"SUNAMPE",'Planificación 2026-1'!W:W,C185,'Planificación 2026-1'!H:H,"EN"))&gt;0,"P02"," ")</f>
        <v xml:space="preserve"> </v>
      </c>
      <c r="AS185" s="108" t="str">
        <f>IF(SUM(COUNTIFS('Planificación 2026-1'!F:F,"SUNAMPE",'Planificación 2026-1'!W:W,C185,'Planificación 2026-1'!H:H,"IS"))&gt;0,"P03"," ")</f>
        <v xml:space="preserve"> </v>
      </c>
      <c r="AT185" s="108" t="str">
        <f>IF(SUM(COUNTIFS('Planificación 2026-1'!F:F,"SUNAMPE",'Planificación 2026-1'!W:W,C185,'Planificación 2026-1'!H:H,"PS"))&gt;0,"P04"," ")</f>
        <v xml:space="preserve"> </v>
      </c>
      <c r="AU185" s="108"/>
      <c r="AV185" s="108" t="str">
        <f>IF(SUM(COUNTIFS('Planificación 2026-1'!F:F,"SUNAMPE",'Planificación 2026-1'!W:W,C185,'Planificación 2026-1'!H:H,"IN"))&gt;0,"P06"," ")</f>
        <v xml:space="preserve"> </v>
      </c>
      <c r="AW185" s="108" t="str">
        <f>IF(SUM(COUNTIFS('Planificación 2026-1'!F:F,"SUNAMPE",'Planificación 2026-1'!W:W,C185,'Planificación 2026-1'!H:H,"CA"))&gt;0,"P07"," ")</f>
        <v xml:space="preserve"> </v>
      </c>
      <c r="AX185" s="108" t="str">
        <f>IF(SUM(COUNTIFS('Planificación 2026-1'!F:F,"SUNAMPE",'Planificación 2026-1'!W:W,C185,'Planificación 2026-1'!H:H,"DE"))&gt;0,"P08"," ")</f>
        <v xml:space="preserve"> </v>
      </c>
      <c r="AY185" s="108" t="str">
        <f>IF(SUM(COUNTIFS('Planificación 2026-1'!F:F,"SUNAMPE",'Planificación 2026-1'!W:W,C185,'Planificación 2026-1'!H:H,"OB"))&gt;0,"P09"," ")</f>
        <v xml:space="preserve"> </v>
      </c>
      <c r="AZ185" s="108" t="str">
        <f>IF(SUM(COUNTIFS('Planificación 2026-1'!F:F,"SUNAMPE",'Planificación 2026-1'!W:W,C185,'Planificación 2026-1'!H:H,"MH"))&gt;0,"P31"," ")</f>
        <v xml:space="preserve"> </v>
      </c>
      <c r="BA185" s="108" t="str">
        <f>IF(SUM(COUNTIFS('Planificación 2026-1'!F:F,"SUNAMPE",'Planificación 2026-1'!W:W,C185,'Planificación 2026-1'!H:H,"IC"))&gt;0,"P32"," ")</f>
        <v xml:space="preserve"> </v>
      </c>
      <c r="BB185" s="108" t="str">
        <f>IF(SUM(COUNTIFS('Planificación 2026-1'!F:F,"SUNAMPE",'Planificación 2026-1'!W:W,C185,'Planificación 2026-1'!H:H,"AR"))&gt;0,"P34"," ")</f>
        <v xml:space="preserve"> </v>
      </c>
      <c r="BC185" s="108" t="str">
        <f>IF(SUM(COUNTIFS('Planificación 2026-1'!F:F,"SUNAMPE",'Planificación 2026-1'!W:W,C185,'Planificación 2026-1'!H:H,"T1"))&gt;0,"P35"," ")</f>
        <v xml:space="preserve"> </v>
      </c>
      <c r="BD185" s="108" t="str">
        <f>IF(SUM(COUNTIFS('Planificación 2026-1'!F:F,"SUNAMPE",'Planificación 2026-1'!W:W,C185,'Planificación 2026-1'!H:H,"T3"))&gt;0,"P36"," ")</f>
        <v xml:space="preserve"> </v>
      </c>
      <c r="BE185" s="108" t="str">
        <f>IF(SUM(COUNTIFS('Planificación 2026-1'!F:F,"SUNAMPE",'Planificación 2026-1'!W:W,C185,'Planificación 2026-1'!H:H,"T2"))&gt;0,"P37"," ")</f>
        <v xml:space="preserve"> </v>
      </c>
      <c r="BF185" s="108" t="str">
        <f>IF(SUM(COUNTIFS('Planificación 2026-1'!F:F,"SUNAMPE",'Planificación 2026-1'!W:W,C185,'Planificación 2026-1'!H:H,"AE"))&gt;0,"P38"," ")</f>
        <v xml:space="preserve"> </v>
      </c>
      <c r="BG185" s="108" t="str">
        <f>IF(SUM(COUNTIFS('Planificación 2026-1'!F:F,"SUNAMPE",'Planificación 2026-1'!W:W,C185,'Planificación 2026-1'!H:H,"T4"))&gt;0,"P55"," ")</f>
        <v xml:space="preserve"> </v>
      </c>
      <c r="BH185" s="108" t="str">
        <f>IF(SUM(COUNTIFS('Planificación 2026-1'!F:F,"HUAURA",'Planificación 2026-1'!W:W,C185,'Planificación 2026-1'!H:H,"AF"))&gt;0," P01"," ")</f>
        <v xml:space="preserve"> </v>
      </c>
      <c r="BI185" s="108" t="str">
        <f>IF(SUM(COUNTIFS('Planificación 2026-1'!F:F,"HUAURA",'Planificación 2026-1'!W:W,C185,'Planificación 2026-1'!H:H,"EN"))&gt;0,"P02"," ")</f>
        <v xml:space="preserve"> </v>
      </c>
      <c r="BJ185" s="108" t="str">
        <f>IF(SUM(COUNTIFS('Planificación 2026-1'!F:F,"HUAURA",'Planificación 2026-1'!W:W,C185,'Planificación 2026-1'!H:H,"IS"))&gt;0,"P03"," ")</f>
        <v xml:space="preserve"> </v>
      </c>
      <c r="BK185" s="108" t="str">
        <f>IF(SUM(COUNTIFS('Planificación 2026-1'!F:F,"HUAURA",'Planificación 2026-1'!W:W,C185,'Planificación 2026-1'!H:H,"PS"))&gt;0,"P04"," ")</f>
        <v xml:space="preserve"> </v>
      </c>
      <c r="BL185" s="108"/>
      <c r="BM185" s="108" t="str">
        <f>IF(SUM(COUNTIFS('Planificación 2026-1'!F:F,"HUAURA",'Planificación 2026-1'!W:W,C185,'Planificación 2026-1'!H:H,"IN"))&gt;0,"P06"," ")</f>
        <v xml:space="preserve"> </v>
      </c>
      <c r="BN185" s="108" t="str">
        <f>IF(SUM(COUNTIFS('Planificación 2026-1'!F:F,"HUAURA",'Planificación 2026-1'!W:W,C185,'Planificación 2026-1'!H:H,"CA"))&gt;0,"P07"," ")</f>
        <v xml:space="preserve"> </v>
      </c>
      <c r="BO185" s="108" t="str">
        <f>IF(SUM(COUNTIFS('Planificación 2026-1'!F:F,"HUAURA",'Planificación 2026-1'!W:W,C185,'Planificación 2026-1'!H:H,"DE"))&gt;0,"P08"," ")</f>
        <v xml:space="preserve"> </v>
      </c>
      <c r="BP185" s="108" t="str">
        <f>IF(SUM(COUNTIFS('Planificación 2026-1'!F:F,"HUAURA",'Planificación 2026-1'!W:W,C185,'Planificación 2026-1'!H:H,"OB"))&gt;0,"P09"," ")</f>
        <v xml:space="preserve"> </v>
      </c>
      <c r="BQ185" s="108" t="str">
        <f>IF(SUM(COUNTIFS('Planificación 2026-1'!F:F,"HUAURA",'Planificación 2026-1'!W:W,C185,'Planificación 2026-1'!H:H,"MH"))&gt;0,"P31"," ")</f>
        <v xml:space="preserve"> </v>
      </c>
      <c r="BR185" s="108" t="str">
        <f>IF(SUM(COUNTIFS('Planificación 2026-1'!F:F,"HUAURA",'Planificación 2026-1'!W:W,C185,'Planificación 2026-1'!H:H,"IC"))&gt;0,"P32"," ")</f>
        <v xml:space="preserve"> </v>
      </c>
      <c r="BS185" s="108" t="str">
        <f>IF(SUM(COUNTIFS('Planificación 2026-1'!F:F,"HUAURA",'Planificación 2026-1'!W:W,C185,'Planificación 2026-1'!H:H,"AR"))&gt;0,"P34"," ")</f>
        <v xml:space="preserve"> </v>
      </c>
      <c r="BT185" s="108" t="str">
        <f>IF(SUM(COUNTIFS('Planificación 2026-1'!F:F,"HUAURA",'Planificación 2026-1'!W:W,C185,'Planificación 2026-1'!H:H,"T1"))&gt;0,"P35"," ")</f>
        <v xml:space="preserve"> </v>
      </c>
      <c r="BU185" s="108" t="str">
        <f>IF(SUM(COUNTIFS('Planificación 2026-1'!F:F,"HUAURA",'Planificación 2026-1'!W:W,C185,'Planificación 2026-1'!H:H,"T3"))&gt;0,"P36"," ")</f>
        <v xml:space="preserve"> </v>
      </c>
      <c r="BV185" s="108" t="str">
        <f>IF(SUM(COUNTIFS('Planificación 2026-1'!F:F,"HUAURA",'Planificación 2026-1'!W:W,C185,'Planificación 2026-1'!H:H,"T2"))&gt;0,"P37"," ")</f>
        <v xml:space="preserve"> </v>
      </c>
      <c r="BW185" s="108" t="str">
        <f>IF(SUM(COUNTIFS('Planificación 2026-1'!F:F,"HUAURA",'Planificación 2026-1'!W:W,C185,'Planificación 2026-1'!H:H,"AE"))&gt;0,"P38"," ")</f>
        <v xml:space="preserve"> </v>
      </c>
      <c r="BX185" s="108" t="str">
        <f>IF(SUM(COUNTIFS('Planificación 2026-1'!F:F,"HUAURA",'Planificación 2026-1'!W:W,C185,'Planificación 2026-1'!H:H,"T4"))&gt;0,"P55"," ")</f>
        <v xml:space="preserve"> </v>
      </c>
      <c r="BY185" s="109">
        <f>SUMIFS('Planificación 2026-1'!R:R,'Planificación 2026-1'!W:W,C185,'Planificación 2026-1'!H:H,"AF",'Planificación 2026-1'!I:I,"&gt;2")</f>
        <v>0</v>
      </c>
      <c r="BZ185" s="109">
        <f>SUMIFS('Planificación 2026-1'!R:R,'Planificación 2026-1'!W:W,C185,'Planificación 2026-1'!H:H,"EN",'Planificación 2026-1'!I:I,"&gt;2")</f>
        <v>0</v>
      </c>
      <c r="CA185" s="109">
        <f>SUMIFS('Planificación 2026-1'!R:R,'Planificación 2026-1'!W:W,C185,'Planificación 2026-1'!H:H,"IS",'Planificación 2026-1'!I:I,"&gt;2")</f>
        <v>0</v>
      </c>
      <c r="CB185" s="109">
        <f>SUMIFS('Planificación 2026-1'!R:R,'Planificación 2026-1'!W:W,C185,'Planificación 2026-1'!H:H,"PS",'Planificación 2026-1'!I:I,"&gt;2")</f>
        <v>0</v>
      </c>
      <c r="CC185" s="109">
        <f>SUMIFS('Planificación 2026-1'!R:R,'Planificación 2026-1'!W:W,C185,'Planificación 2026-1'!H:H,"IN",'Planificación 2026-1'!I:I,"&gt;2")</f>
        <v>0</v>
      </c>
      <c r="CD185" s="109">
        <f>SUMIFS('Planificación 2026-1'!R:R,'Planificación 2026-1'!W:W,C185,'Planificación 2026-1'!H:H,"CA",'Planificación 2026-1'!I:I,"&gt;2")</f>
        <v>0</v>
      </c>
      <c r="CE185" s="109">
        <f>SUMIFS('Planificación 2026-1'!R:R,'Planificación 2026-1'!W:W,C185,'Planificación 2026-1'!H:H,"DE",'Planificación 2026-1'!I:I,"&gt;2")</f>
        <v>0</v>
      </c>
      <c r="CF185" s="109">
        <f>SUMIFS('Planificación 2026-1'!R:R,'Planificación 2026-1'!W:W,C185,'Planificación 2026-1'!H:H,"OB",'Planificación 2026-1'!I:I,"&gt;2")</f>
        <v>0</v>
      </c>
      <c r="CG185" s="109">
        <f>SUMIFS('Planificación 2026-1'!R:R,'Planificación 2026-1'!W:W,C185,'Planificación 2026-1'!H:H,"MH",'Planificación 2026-1'!I:I,"&gt;2")</f>
        <v>0</v>
      </c>
      <c r="CH185" s="109">
        <f>SUMIFS('Planificación 2026-1'!R:R,'Planificación 2026-1'!W:W,C185,'Planificación 2026-1'!H:H,"IC",'Planificación 2026-1'!I:I,"&gt;2")</f>
        <v>0</v>
      </c>
      <c r="CI185" s="109">
        <f>SUMIFS('Planificación 2026-1'!R:R,'Planificación 2026-1'!W:W,C185,'Planificación 2026-1'!H:H,"AR",'Planificación 2026-1'!I:I,"&gt;2")</f>
        <v>0</v>
      </c>
      <c r="CJ185" s="109">
        <f>SUMIFS('Planificación 2026-1'!R:R,'Planificación 2026-1'!W:W,C185,'Planificación 2026-1'!H:H,"T1",'Planificación 2026-1'!I:I,"&gt;2")</f>
        <v>0</v>
      </c>
      <c r="CK185" s="109">
        <f>SUMIFS('Planificación 2026-1'!R:R,'Planificación 2026-1'!W:W,C185,'Planificación 2026-1'!H:H,"T3",'Planificación 2026-1'!I:I,"&gt;2")</f>
        <v>0</v>
      </c>
      <c r="CL185" s="109">
        <f>SUMIFS('Planificación 2026-1'!R:R,'Planificación 2026-1'!W:W,C185,'Planificación 2026-1'!H:H,"T2",'Planificación 2026-1'!I:I,"&gt;2")</f>
        <v>0</v>
      </c>
      <c r="CM185" s="109">
        <f>SUMIFS('Planificación 2026-1'!R:R,'Planificación 2026-1'!W:W,C185,'Planificación 2026-1'!H:H,"AE",'Planificación 2026-1'!I:I,"&gt;2")</f>
        <v>0</v>
      </c>
      <c r="CN185" s="109">
        <f>SUMIFS('Planificación 2026-1'!R:R,'Planificación 2026-1'!W:W,C185,'Planificación 2026-1'!H:H,"T4",'Planificación 2026-1'!I:I,"&gt;2")</f>
        <v>0</v>
      </c>
      <c r="CO185" s="109">
        <f>SUMIFS('Planificación 2026-1'!R:R,'Planificación 2026-1'!W:W,C185,'Planificación 2026-1'!H:H,"AF",'Planificación 2026-1'!I:I,"&lt;3")</f>
        <v>0</v>
      </c>
      <c r="CP185" s="109">
        <f>SUMIFS('Planificación 2026-1'!R:R,'Planificación 2026-1'!W:W,C185,'Planificación 2026-1'!H:H,"EN",'Planificación 2026-1'!I:I,"&lt;3")</f>
        <v>0</v>
      </c>
      <c r="CQ185" s="109">
        <f>SUMIFS('Planificación 2026-1'!R:R,'Planificación 2026-1'!W:W,C185,'Planificación 2026-1'!H:H,"IS",'Planificación 2026-1'!I:I,"&lt;3")</f>
        <v>0</v>
      </c>
      <c r="CR185" s="109">
        <f>SUMIFS('Planificación 2026-1'!R:R,'Planificación 2026-1'!W:W,C185,'Planificación 2026-1'!H:H,"PS",'Planificación 2026-1'!I:I,"&lt;3")</f>
        <v>0</v>
      </c>
      <c r="CS185" s="109">
        <f>SUMIFS('Planificación 2026-1'!R:R,'Planificación 2026-1'!W:W,C185,'Planificación 2026-1'!H:H,"IN",'Planificación 2026-1'!I:I,"&lt;3")</f>
        <v>0</v>
      </c>
      <c r="CT185" s="109">
        <f>SUMIFS('Planificación 2026-1'!R:R,'Planificación 2026-1'!W:W,C185,'Planificación 2026-1'!H:H,"CA",'Planificación 2026-1'!I:I,"&lt;3")</f>
        <v>0</v>
      </c>
      <c r="CU185" s="109">
        <f>SUMIFS('Planificación 2026-1'!R:R,'Planificación 2026-1'!W:W,C185,'Planificación 2026-1'!H:H,"DE",'Planificación 2026-1'!I:I,"&lt;3")</f>
        <v>0</v>
      </c>
      <c r="CV185" s="109">
        <f>SUMIFS('Planificación 2026-1'!R:R,'Planificación 2026-1'!W:W,C185,'Planificación 2026-1'!H:H,"OB",'Planificación 2026-1'!I:I,"&lt;3")</f>
        <v>0</v>
      </c>
      <c r="CW185" s="109">
        <f>SUMIFS('Planificación 2026-1'!R:R,'Planificación 2026-1'!W:W,C185,'Planificación 2026-1'!H:H,"MH",'Planificación 2026-1'!I:I,"&lt;3")</f>
        <v>0</v>
      </c>
      <c r="CX185" s="109">
        <f>SUMIFS('Planificación 2026-1'!R:R,'Planificación 2026-1'!W:W,C185,'Planificación 2026-1'!H:H,"IC",'Planificación 2026-1'!I:I,"&lt;3")</f>
        <v>0</v>
      </c>
      <c r="CY185" s="109">
        <f>SUMIFS('Planificación 2026-1'!R:R,'Planificación 2026-1'!W:W,C185,'Planificación 2026-1'!H:H,"AR",'Planificación 2026-1'!I:I,"&lt;3")</f>
        <v>0</v>
      </c>
      <c r="CZ185" s="109">
        <f>SUMIFS('Planificación 2026-1'!R:R,'Planificación 2026-1'!W:W,C185,'Planificación 2026-1'!H:H,"T1",'Planificación 2026-1'!I:I,"&lt;3")</f>
        <v>0</v>
      </c>
      <c r="DA185" s="109">
        <f>SUMIFS('Planificación 2026-1'!R:R,'Planificación 2026-1'!W:W,C185,'Planificación 2026-1'!H:H,"T3",'Planificación 2026-1'!I:I,"&lt;3")</f>
        <v>0</v>
      </c>
      <c r="DB185" s="109">
        <f>SUMIFS('Planificación 2026-1'!R:R,'Planificación 2026-1'!W:W,C185,'Planificación 2026-1'!H:H,"T2",'Planificación 2026-1'!I:I,"&lt;3")</f>
        <v>0</v>
      </c>
      <c r="DC185" s="109">
        <f>SUMIFS('Planificación 2026-1'!R:R,'Planificación 2026-1'!W:W,C185,'Planificación 2026-1'!H:H,"AE",'Planificación 2026-1'!I:I,"&lt;3")</f>
        <v>0</v>
      </c>
      <c r="DD185" s="109">
        <f>SUMIFS('Planificación 2026-1'!R:R,'Planificación 2026-1'!W:W,C185,'Planificación 2026-1'!H:H,"T4",'Planificación 2026-1'!I:I,"&lt;3")</f>
        <v>0</v>
      </c>
      <c r="DE185" s="108" t="str">
        <f t="shared" si="27"/>
        <v/>
      </c>
      <c r="DF185" s="41">
        <f>IF(C185="","",SUMIFS('Planificación 2026-1'!R:R,'Planificación 2026-1'!W:W,C185,'Planificación 2026-1'!F:F,"PRINCIPAL",'Planificación 2026-1'!X:X,"VIRTUAL"))</f>
        <v>0</v>
      </c>
      <c r="DG185" s="41">
        <f>IF(C185="","",SUMIFS('Planificación 2026-1'!R:R,'Planificación 2026-1'!W:W,C185,'Planificación 2026-1'!F:F,"PRINCIPAL",'Planificación 2026-1'!X:X,"PRESENCIAL"))</f>
        <v>0</v>
      </c>
      <c r="DH185" s="41">
        <f>IF(C185="","",SUMIFS('Planificación 2026-1'!R:R,'Planificación 2026-1'!W:W,C185,'Planificación 2026-1'!F:F,"PRINCIPAL",'Planificación 2026-1'!X:X,"HIBRIDO PRESENCIAL"))</f>
        <v>0</v>
      </c>
      <c r="DI185" s="108" t="str">
        <f t="shared" si="28"/>
        <v/>
      </c>
      <c r="DJ185" s="108">
        <f>IF(C185="","",SUMIFS('Planificación 2026-1'!R:R,'Planificación 2026-1'!W:W,C185,'Planificación 2026-1'!F:F,"FILIAL",'Planificación 2026-1'!X:X,"VIRTUAL"))</f>
        <v>0</v>
      </c>
      <c r="DK185" s="110">
        <f>IF(C185="","",SUMIFS('Planificación 2026-1'!R:R,'Planificación 2026-1'!W:W,C185,'Planificación 2026-1'!F:F,"FILIAL",'Planificación 2026-1'!X:X,"PRESENCIAL"))</f>
        <v>0</v>
      </c>
      <c r="DL185" s="61">
        <f>IF(C185="","",SUMIFS('Planificación 2026-1'!R:R,'Planificación 2026-1'!W:W,C185,'Planificación 2026-1'!F:F,"FILIAL",'Planificación 2026-1'!X:X,"HIBRIDO PRESENCIAL"))</f>
        <v>0</v>
      </c>
      <c r="DM185" s="111" t="str">
        <f t="shared" si="29"/>
        <v/>
      </c>
      <c r="DN185" s="108">
        <f>IF(C185="","",SUMIFS('Planificación 2026-1'!R:R,'Planificación 2026-1'!W:W,C185,'Planificación 2026-1'!F:F,"SUNAMPE",'Planificación 2026-1'!X:X,"VIRTUAL"))</f>
        <v>0</v>
      </c>
      <c r="DO185" s="61">
        <f>IF(C185="","",SUMIFS('Planificación 2026-1'!R:R,'Planificación 2026-1'!W:W,C185,'Planificación 2026-1'!F:F,"SUNAMPE",'Planificación 2026-1'!X:X,"PRESENCIAL"))</f>
        <v>0</v>
      </c>
      <c r="DP185" s="111" t="str">
        <f t="shared" si="30"/>
        <v/>
      </c>
      <c r="DQ185" s="108">
        <f>IF(C185="","",SUMIFS('Planificación 2026-1'!R:R,'Planificación 2026-1'!W:W,C185,'Planificación 2026-1'!F:F,"HUAURA",'Planificación 2026-1'!X:X,"VIRTUAL"))</f>
        <v>0</v>
      </c>
      <c r="DR185" s="61">
        <f>IF(C185="","",SUMIFS('Planificación 2026-1'!R:R,'Planificación 2026-1'!W:W,C185,'Planificación 2026-1'!F:F,"HUAURA",'Planificación 2026-1'!X:X,"PRESENCIAL"))</f>
        <v>0</v>
      </c>
      <c r="DS185" s="76">
        <f>SUMIFS('Planificación 2026-1'!R:R,'Planificación 2026-1'!W:W,C185,'Planificación 2026-1'!F:F,"PRINCIPAL",'Planificación 2026-1'!X:X,"VIRTUAL",'Planificación 2026-1'!I:I,"&gt;2")</f>
        <v>0</v>
      </c>
      <c r="DT185" s="76">
        <f>SUMIFS('Planificación 2026-1'!R:R,'Planificación 2026-1'!W:W,C185,'Planificación 2026-1'!F:F,"PRINCIPAL",'Planificación 2026-1'!X:X,"&lt;&gt;VIRTUAL",'Planificación 2026-1'!I:I,"&gt;2")</f>
        <v>0</v>
      </c>
      <c r="DU185" s="76">
        <f>SUMIFS('Planificación 2026-1'!R:R,'Planificación 2026-1'!W:W,C185,'Planificación 2026-1'!F:F,"SUNAMPE",'Planificación 2026-1'!X:X,"VIRTUAL",'Planificación 2026-1'!I:I,"&gt;2")</f>
        <v>0</v>
      </c>
      <c r="DV185" s="76">
        <f>SUMIFS('Planificación 2026-1'!R:R,'Planificación 2026-1'!W:W,C185,'Planificación 2026-1'!F:F,"SUNAMPE",'Planificación 2026-1'!X:X,"&lt;&gt;VIRTUAL",'Planificación 2026-1'!I:I,"&gt;2")</f>
        <v>0</v>
      </c>
      <c r="DW185" s="76">
        <f>SUMIFS('Planificación 2026-1'!R:R,'Planificación 2026-1'!W:W,C185,'Planificación 2026-1'!F:F,"FILIAL",'Planificación 2026-1'!X:X,"VIRTUAL",'Planificación 2026-1'!I:I,"&gt;2")</f>
        <v>0</v>
      </c>
      <c r="DX185" s="76">
        <f>SUMIFS('Planificación 2026-1'!R:R,'Planificación 2026-1'!W:W,C185,'Planificación 2026-1'!F:F,"FILIAL",'Planificación 2026-1'!X:X,"&lt;&gt;VIRTUAL",'Planificación 2026-1'!I:I,"&gt;2")</f>
        <v>0</v>
      </c>
      <c r="DY185" s="76">
        <f>SUMIFS('Planificación 2026-1'!R:R,'Planificación 2026-1'!W:W,C185,'Planificación 2026-1'!F:F,"PORUMA",'Planificación 2026-1'!X:X,"VIRTUAL",'Planificación 2026-1'!I:I,"&gt;2")</f>
        <v>0</v>
      </c>
      <c r="DZ185" s="76">
        <f>SUMIFS('Planificación 2026-1'!R:R,'Planificación 2026-1'!W:W,C185,'Planificación 2026-1'!F:F,"PORUMA",'Planificación 2026-1'!X:X,"&lt;&gt;VIRTUAL",'Planificación 2026-1'!I:I,"&gt;2")</f>
        <v>0</v>
      </c>
      <c r="EA185" s="76">
        <f>SUMIFS('Planificación 2026-1'!R:R,'Planificación 2026-1'!W:W,C185,'Planificación 2026-1'!F:F,"HUAURA",'Planificación 2026-1'!X:X,"VIRTUAL",'Planificación 2026-1'!I:I,"&gt;2")</f>
        <v>0</v>
      </c>
      <c r="EB185" s="76">
        <f>SUMIFS('Planificación 2026-1'!R:R,'Planificación 2026-1'!W:W,C185,'Planificación 2026-1'!F:F,"HUAURA",'Planificación 2026-1'!X:X,"&lt;&gt;VIRTUAL",'Planificación 2026-1'!I:I,"&gt;2")</f>
        <v>0</v>
      </c>
      <c r="EC185" s="76">
        <f>SUMIFS('Planificación 2026-1'!R:R,'Planificación 2026-1'!W:W,C185,'Planificación 2026-1'!F:F,"PRINCIPAL",'Planificación 2026-1'!X:X,"VIRTUAL",'Planificación 2026-1'!I:I,"&lt;3")</f>
        <v>0</v>
      </c>
      <c r="ED185" s="76">
        <f>SUMIFS('Planificación 2026-1'!R:R,'Planificación 2026-1'!W:W,C185,'Planificación 2026-1'!F:F,"PRINCIPAL",'Planificación 2026-1'!X:X,"&lt;&gt;VIRTUAL",'Planificación 2026-1'!I:I,"&lt;3")</f>
        <v>0</v>
      </c>
      <c r="EE185" s="76">
        <f>SUMIFS('Planificación 2026-1'!R:R,'Planificación 2026-1'!W:W,C185,'Planificación 2026-1'!F:F,"SUNAMPE",'Planificación 2026-1'!X:X,"VIRTUAL",'Planificación 2026-1'!I:I,"&lt;3")</f>
        <v>0</v>
      </c>
      <c r="EF185" s="76">
        <f>SUMIFS('Planificación 2026-1'!R:R,'Planificación 2026-1'!W:W,C185,'Planificación 2026-1'!F:F,"SUNAMPE",'Planificación 2026-1'!X:X,"&lt;&gt;VIRTUAL",'Planificación 2026-1'!I:I,"&lt;3")</f>
        <v>0</v>
      </c>
      <c r="EG185" s="76">
        <f>SUMIFS('Planificación 2026-1'!R:R,'Planificación 2026-1'!W:W,C185,'Planificación 2026-1'!F:F,"FILIAL",'Planificación 2026-1'!X:X,"VIRTUAL",'Planificación 2026-1'!I:I,"&lt;3")</f>
        <v>0</v>
      </c>
      <c r="EH185" s="76">
        <f>SUMIFS('Planificación 2026-1'!R:R,'Planificación 2026-1'!W:W,C185,'Planificación 2026-1'!F:F,"FILIAL",'Planificación 2026-1'!X:X,"&lt;&gt;VIRTUAL",'Planificación 2026-1'!I:I,"&lt;3")</f>
        <v>0</v>
      </c>
      <c r="EI185" s="76">
        <f>SUMIFS('Planificación 2026-1'!R:R,'Planificación 2026-1'!W:W,C185,'Planificación 2026-1'!F:F,"PORUMA",'Planificación 2026-1'!X:X,"VIRTUAL",'Planificación 2026-1'!I:I,"&lt;3")</f>
        <v>0</v>
      </c>
      <c r="EJ185" s="76">
        <f>SUMIFS('Planificación 2026-1'!R:R,'Planificación 2026-1'!W:W,C185,'Planificación 2026-1'!F:F,"PORUMA",'Planificación 2026-1'!X:X,"&lt;&gt;VIRTUAL",'Planificación 2026-1'!I:I,"&lt;3")</f>
        <v>0</v>
      </c>
      <c r="EK185" s="76">
        <f>SUMIFS('Planificación 2026-1'!R:R,'Planificación 2026-1'!W:W,C185,'Planificación 2026-1'!F:F,"HUAURA",'Planificación 2026-1'!X:X,"VIRTUAL",'Planificación 2026-1'!I:I,"&lt;3")</f>
        <v>0</v>
      </c>
      <c r="EL185" s="76">
        <f>SUMIFS('Planificación 2026-1'!R:R,'Planificación 2026-1'!W:W,C185,'Planificación 2026-1'!F:F,"HUAURA",'Planificación 2026-1'!X:X,"&lt;&gt;VIRTUAL",'Planificación 2026-1'!I:I,"&lt;3")</f>
        <v>0</v>
      </c>
      <c r="EM185" s="76"/>
      <c r="EN185" s="76">
        <f t="shared" si="23"/>
        <v>0</v>
      </c>
      <c r="EO185" s="76">
        <f t="shared" si="24"/>
        <v>0</v>
      </c>
      <c r="EP185" s="76" t="b">
        <f t="shared" si="25"/>
        <v>1</v>
      </c>
      <c r="EQ185" s="76" t="str">
        <f t="shared" si="26"/>
        <v/>
      </c>
      <c r="ER185" s="76" t="str">
        <f t="shared" si="31"/>
        <v>PRESENCIAL</v>
      </c>
    </row>
    <row r="186" spans="1:148" hidden="1">
      <c r="A186" s="83"/>
      <c r="B186" s="119">
        <v>183</v>
      </c>
      <c r="C186" s="115" t="s">
        <v>359</v>
      </c>
      <c r="D186" s="112">
        <f>SUMIF('Planificación 2026-1'!W:W,C186,'Planificación 2026-1'!R:R)</f>
        <v>33</v>
      </c>
      <c r="E186" s="114" t="s">
        <v>170</v>
      </c>
      <c r="F186" s="115" t="s">
        <v>171</v>
      </c>
      <c r="G186" s="115" t="s">
        <v>153</v>
      </c>
      <c r="H186" s="115" t="s">
        <v>139</v>
      </c>
      <c r="I186" s="107" t="str">
        <f>IF(SUM(COUNTIFS('Planificación 2026-1'!F:F,"PRINCIPAL",'Planificación 2026-1'!W:W,C186,'Planificación 2026-1'!H:H,"AF"))&gt;0,"P01"," ")</f>
        <v xml:space="preserve"> </v>
      </c>
      <c r="J186" s="108" t="str">
        <f>IF(SUM(COUNTIFS('Planificación 2026-1'!F:F,"PRINCIPAL",'Planificación 2026-1'!W:W,C186,'Planificación 2026-1'!H:H,"EN"))&gt;0,"P02"," ")</f>
        <v xml:space="preserve"> </v>
      </c>
      <c r="K186" s="108" t="str">
        <f>IF(SUM(COUNTIFS('Planificación 2026-1'!F:F,"PRINCIPAL",'Planificación 2026-1'!W:W,C186,'Planificación 2026-1'!H:H,"IS"))&gt;0,"P03"," ")</f>
        <v>P03</v>
      </c>
      <c r="L186" s="108" t="str">
        <f>IF(SUM(COUNTIFS('Planificación 2026-1'!F:F,"PRINCIPAL",'Planificación 2026-1'!W:W,C186,'Planificación 2026-1'!H:H,"PS"))&gt;0,"P04"," ")</f>
        <v xml:space="preserve"> </v>
      </c>
      <c r="M186" s="108"/>
      <c r="N186" s="108" t="str">
        <f>IF(SUM(COUNTIFS('Planificación 2026-1'!F:F,"PRINCIPAL",'Planificación 2026-1'!W:W,C186,'Planificación 2026-1'!H:H,"IN"))&gt;0,"P06"," ")</f>
        <v>P06</v>
      </c>
      <c r="O186" s="108" t="str">
        <f>IF(SUM(COUNTIFS('Planificación 2026-1'!F:F,"PRINCIPAL",'Planificación 2026-1'!W:W,C186,'Planificación 2026-1'!H:H,"CA"))&gt;0,"P07"," ")</f>
        <v xml:space="preserve"> </v>
      </c>
      <c r="P186" s="108" t="str">
        <f>IF(SUM(COUNTIFS('Planificación 2026-1'!F:F,"PRINCIPAL",'Planificación 2026-1'!W:W,C186,'Planificación 2026-1'!H:H,"DE"))&gt;0,"P08"," ")</f>
        <v xml:space="preserve"> </v>
      </c>
      <c r="Q186" s="108" t="str">
        <f>IF(SUM(COUNTIFS('Planificación 2026-1'!F:F,"PRINCIPAL",'Planificación 2026-1'!W:W,C186,'Planificación 2026-1'!H:H,"OB"))&gt;0,"P09"," ")</f>
        <v xml:space="preserve"> </v>
      </c>
      <c r="R186" s="108" t="str">
        <f>IF(SUM(COUNTIFS('Planificación 2026-1'!F:F,"PRINCIPAL",'Planificación 2026-1'!W:W,C186,'Planificación 2026-1'!H:H,"MH"))&gt;0,"P31"," ")</f>
        <v xml:space="preserve"> </v>
      </c>
      <c r="S186" s="108" t="str">
        <f>IF(SUM(COUNTIFS('Planificación 2026-1'!F:F,"PRINCIPAL",'Planificación 2026-1'!W:W,C186,'Planificación 2026-1'!H:H,"IC"))&gt;0,"P32"," ")</f>
        <v>P32</v>
      </c>
      <c r="T186" s="108" t="str">
        <f>IF(SUM(COUNTIFS('Planificación 2026-1'!F:F,"PRINCIPAL",'Planificación 2026-1'!W:W,C186,'Planificación 2026-1'!H:H,"AR"))&gt;0,"P34"," ")</f>
        <v xml:space="preserve"> </v>
      </c>
      <c r="U186" s="108" t="str">
        <f>IF(SUM(COUNTIFS('Planificación 2026-1'!F:F,"PRINCIPAL",'Planificación 2026-1'!W:W,C186,'Planificación 2026-1'!H:H,"T1"))&gt;0,"P35"," ")</f>
        <v xml:space="preserve"> </v>
      </c>
      <c r="V186" s="108" t="str">
        <f>IF(SUM(COUNTIFS('Planificación 2026-1'!F:F,"PRINCIPAL",'Planificación 2026-1'!W:W,C186,'Planificación 2026-1'!H:H,"T3"))&gt;0,"P36"," ")</f>
        <v xml:space="preserve"> </v>
      </c>
      <c r="W186" s="108" t="str">
        <f>IF(SUM(COUNTIFS('Planificación 2026-1'!F:F,"PRINCIPAL",'Planificación 2026-1'!W:W,C186,'Planificación 2026-1'!H:H,"T2"))&gt;0,"P37"," ")</f>
        <v xml:space="preserve"> </v>
      </c>
      <c r="X186" s="108" t="str">
        <f>IF(SUM(COUNTIFS('Planificación 2026-1'!F:F,"PRINCIPAL",'Planificación 2026-1'!W:W,C186,'Planificación 2026-1'!H:H,"AE"))&gt;0,"P38"," ")</f>
        <v xml:space="preserve"> </v>
      </c>
      <c r="Y186" s="108" t="str">
        <f>IF(SUM(COUNTIFS('Planificación 2026-1'!F:F,"PRINCIPAL",'Planificación 2026-1'!W:W,C186,'Planificación 2026-1'!H:H,"T4"))&gt;0,"P55"," ")</f>
        <v xml:space="preserve"> </v>
      </c>
      <c r="Z186" s="108" t="str">
        <f>IF(SUM(COUNTIFS('Planificación 2026-1'!F:F,"FILIAL",'Planificación 2026-1'!W:W,C186,'Planificación 2026-1'!H:H,"AF"))&gt;0," P01"," ")</f>
        <v xml:space="preserve"> </v>
      </c>
      <c r="AA186" s="108" t="str">
        <f>IF(SUM(COUNTIFS('Planificación 2026-1'!F:F,"FILIAL",'Planificación 2026-1'!W:W,C186,'Planificación 2026-1'!H:H,"EN"))&gt;0,"P02"," ")</f>
        <v xml:space="preserve"> </v>
      </c>
      <c r="AB186" s="108" t="str">
        <f>IF(SUM(COUNTIFS('Planificación 2026-1'!F:F,"FILIAL",'Planificación 2026-1'!W:W,C186,'Planificación 2026-1'!H:H,"IS"))&gt;0,"P03"," ")</f>
        <v xml:space="preserve"> </v>
      </c>
      <c r="AC186" s="108" t="str">
        <f>IF(SUM(COUNTIFS('Planificación 2026-1'!F:F,"FILIAL",'Planificación 2026-1'!W:W,C186,'Planificación 2026-1'!H:H,"PS"))&gt;0,"P04"," ")</f>
        <v xml:space="preserve"> </v>
      </c>
      <c r="AD186" s="108"/>
      <c r="AE186" s="108" t="str">
        <f>IF(SUM(COUNTIFS('Planificación 2026-1'!F:F,"FILIAL",'Planificación 2026-1'!W:W,C186,'Planificación 2026-1'!H:H,"IN"))&gt;0,"P06"," ")</f>
        <v xml:space="preserve"> </v>
      </c>
      <c r="AF186" s="108" t="str">
        <f>IF(SUM(COUNTIFS('Planificación 2026-1'!F:F,"FILIAL",'Planificación 2026-1'!W:W,C186,'Planificación 2026-1'!H:H,"CA"))&gt;0,"P07"," ")</f>
        <v xml:space="preserve"> </v>
      </c>
      <c r="AG186" s="108" t="str">
        <f>IF(SUM(COUNTIFS('Planificación 2026-1'!F:F,"FILIAL",'Planificación 2026-1'!W:W,C186,'Planificación 2026-1'!H:H,"DE"))&gt;0,"P08"," ")</f>
        <v xml:space="preserve"> </v>
      </c>
      <c r="AH186" s="108" t="str">
        <f>IF(SUM(COUNTIFS('Planificación 2026-1'!F:F,"FILIAL",'Planificación 2026-1'!W:W,C186,'Planificación 2026-1'!H:H,"OB"))&gt;0,"P09"," ")</f>
        <v xml:space="preserve"> </v>
      </c>
      <c r="AI186" s="108" t="str">
        <f>IF(SUM(COUNTIFS('Planificación 2026-1'!F:F,"FILIAL",'Planificación 2026-1'!W:W,C186,'Planificación 2026-1'!H:H,"MH"))&gt;0,"P31"," ")</f>
        <v xml:space="preserve"> </v>
      </c>
      <c r="AJ186" s="108" t="str">
        <f>IF(SUM(COUNTIFS('Planificación 2026-1'!F:F,"FILIAL",'Planificación 2026-1'!W:W,C186,'Planificación 2026-1'!H:H,"IC"))&gt;0,"P32"," ")</f>
        <v xml:space="preserve"> </v>
      </c>
      <c r="AK186" s="108" t="str">
        <f>IF(SUM(COUNTIFS('Planificación 2026-1'!F:F,"FILIAL",'Planificación 2026-1'!W:W,C186,'Planificación 2026-1'!H:H,"AR"))&gt;0,"P34"," ")</f>
        <v xml:space="preserve"> </v>
      </c>
      <c r="AL186" s="108" t="str">
        <f>IF(SUM(COUNTIFS('Planificación 2026-1'!F:F,"FILIAL",'Planificación 2026-1'!W:W,C186,'Planificación 2026-1'!H:H,"T1"))&gt;0,"P35"," ")</f>
        <v xml:space="preserve"> </v>
      </c>
      <c r="AM186" s="108" t="str">
        <f>IF(SUM(COUNTIFS('Planificación 2026-1'!F:F,"FILIAL",'Planificación 2026-1'!W:W,C186,'Planificación 2026-1'!H:H,"T3"))&gt;0,"P36"," ")</f>
        <v xml:space="preserve"> </v>
      </c>
      <c r="AN186" s="108" t="str">
        <f>IF(SUM(COUNTIFS('Planificación 2026-1'!F:F,"FILIAL",'Planificación 2026-1'!W:W,C186,'Planificación 2026-1'!H:H,"T2"))&gt;0,"P37"," ")</f>
        <v xml:space="preserve"> </v>
      </c>
      <c r="AO186" s="108" t="str">
        <f>IF(SUM(COUNTIFS('Planificación 2026-1'!F:F,"FILIAL",'Planificación 2026-1'!W:W,C186,'Planificación 2026-1'!H:H,"AE"))&gt;0,"P38"," ")</f>
        <v xml:space="preserve"> </v>
      </c>
      <c r="AP186" s="108" t="str">
        <f>IF(SUM(COUNTIFS('Planificación 2026-1'!F:F,"FILIAL",'Planificación 2026-1'!W:W,C186,'Planificación 2026-1'!H:H,"T4"))&gt;0,"P55"," ")</f>
        <v xml:space="preserve"> </v>
      </c>
      <c r="AQ186" s="108" t="str">
        <f>IF(SUM(COUNTIFS('Planificación 2026-1'!F:F,"SUNAMPE",'Planificación 2026-1'!W:W,C186,'Planificación 2026-1'!H:H,"AF"))&gt;0," P01"," ")</f>
        <v xml:space="preserve"> </v>
      </c>
      <c r="AR186" s="108" t="str">
        <f>IF(SUM(COUNTIFS('Planificación 2026-1'!F:F,"SUNAMPE",'Planificación 2026-1'!W:W,C186,'Planificación 2026-1'!H:H,"EN"))&gt;0,"P02"," ")</f>
        <v xml:space="preserve"> </v>
      </c>
      <c r="AS186" s="108" t="str">
        <f>IF(SUM(COUNTIFS('Planificación 2026-1'!F:F,"SUNAMPE",'Planificación 2026-1'!W:W,C186,'Planificación 2026-1'!H:H,"IS"))&gt;0,"P03"," ")</f>
        <v xml:space="preserve"> </v>
      </c>
      <c r="AT186" s="108" t="str">
        <f>IF(SUM(COUNTIFS('Planificación 2026-1'!F:F,"SUNAMPE",'Planificación 2026-1'!W:W,C186,'Planificación 2026-1'!H:H,"PS"))&gt;0,"P04"," ")</f>
        <v xml:space="preserve"> </v>
      </c>
      <c r="AU186" s="108"/>
      <c r="AV186" s="108" t="str">
        <f>IF(SUM(COUNTIFS('Planificación 2026-1'!F:F,"SUNAMPE",'Planificación 2026-1'!W:W,C186,'Planificación 2026-1'!H:H,"IN"))&gt;0,"P06"," ")</f>
        <v xml:space="preserve"> </v>
      </c>
      <c r="AW186" s="108" t="str">
        <f>IF(SUM(COUNTIFS('Planificación 2026-1'!F:F,"SUNAMPE",'Planificación 2026-1'!W:W,C186,'Planificación 2026-1'!H:H,"CA"))&gt;0,"P07"," ")</f>
        <v xml:space="preserve"> </v>
      </c>
      <c r="AX186" s="108" t="str">
        <f>IF(SUM(COUNTIFS('Planificación 2026-1'!F:F,"SUNAMPE",'Planificación 2026-1'!W:W,C186,'Planificación 2026-1'!H:H,"DE"))&gt;0,"P08"," ")</f>
        <v xml:space="preserve"> </v>
      </c>
      <c r="AY186" s="108" t="str">
        <f>IF(SUM(COUNTIFS('Planificación 2026-1'!F:F,"SUNAMPE",'Planificación 2026-1'!W:W,C186,'Planificación 2026-1'!H:H,"OB"))&gt;0,"P09"," ")</f>
        <v xml:space="preserve"> </v>
      </c>
      <c r="AZ186" s="108" t="str">
        <f>IF(SUM(COUNTIFS('Planificación 2026-1'!F:F,"SUNAMPE",'Planificación 2026-1'!W:W,C186,'Planificación 2026-1'!H:H,"MH"))&gt;0,"P31"," ")</f>
        <v xml:space="preserve"> </v>
      </c>
      <c r="BA186" s="108" t="str">
        <f>IF(SUM(COUNTIFS('Planificación 2026-1'!F:F,"SUNAMPE",'Planificación 2026-1'!W:W,C186,'Planificación 2026-1'!H:H,"IC"))&gt;0,"P32"," ")</f>
        <v xml:space="preserve"> </v>
      </c>
      <c r="BB186" s="108" t="str">
        <f>IF(SUM(COUNTIFS('Planificación 2026-1'!F:F,"SUNAMPE",'Planificación 2026-1'!W:W,C186,'Planificación 2026-1'!H:H,"AR"))&gt;0,"P34"," ")</f>
        <v xml:space="preserve"> </v>
      </c>
      <c r="BC186" s="108" t="str">
        <f>IF(SUM(COUNTIFS('Planificación 2026-1'!F:F,"SUNAMPE",'Planificación 2026-1'!W:W,C186,'Planificación 2026-1'!H:H,"T1"))&gt;0,"P35"," ")</f>
        <v xml:space="preserve"> </v>
      </c>
      <c r="BD186" s="108" t="str">
        <f>IF(SUM(COUNTIFS('Planificación 2026-1'!F:F,"SUNAMPE",'Planificación 2026-1'!W:W,C186,'Planificación 2026-1'!H:H,"T3"))&gt;0,"P36"," ")</f>
        <v xml:space="preserve"> </v>
      </c>
      <c r="BE186" s="108" t="str">
        <f>IF(SUM(COUNTIFS('Planificación 2026-1'!F:F,"SUNAMPE",'Planificación 2026-1'!W:W,C186,'Planificación 2026-1'!H:H,"T2"))&gt;0,"P37"," ")</f>
        <v xml:space="preserve"> </v>
      </c>
      <c r="BF186" s="108" t="str">
        <f>IF(SUM(COUNTIFS('Planificación 2026-1'!F:F,"SUNAMPE",'Planificación 2026-1'!W:W,C186,'Planificación 2026-1'!H:H,"AE"))&gt;0,"P38"," ")</f>
        <v xml:space="preserve"> </v>
      </c>
      <c r="BG186" s="108" t="str">
        <f>IF(SUM(COUNTIFS('Planificación 2026-1'!F:F,"SUNAMPE",'Planificación 2026-1'!W:W,C186,'Planificación 2026-1'!H:H,"T4"))&gt;0,"P55"," ")</f>
        <v xml:space="preserve"> </v>
      </c>
      <c r="BH186" s="108" t="str">
        <f>IF(SUM(COUNTIFS('Planificación 2026-1'!F:F,"HUAURA",'Planificación 2026-1'!W:W,C186,'Planificación 2026-1'!H:H,"AF"))&gt;0," P01"," ")</f>
        <v xml:space="preserve"> </v>
      </c>
      <c r="BI186" s="108" t="str">
        <f>IF(SUM(COUNTIFS('Planificación 2026-1'!F:F,"HUAURA",'Planificación 2026-1'!W:W,C186,'Planificación 2026-1'!H:H,"EN"))&gt;0,"P02"," ")</f>
        <v xml:space="preserve"> </v>
      </c>
      <c r="BJ186" s="108" t="str">
        <f>IF(SUM(COUNTIFS('Planificación 2026-1'!F:F,"HUAURA",'Planificación 2026-1'!W:W,C186,'Planificación 2026-1'!H:H,"IS"))&gt;0,"P03"," ")</f>
        <v xml:space="preserve"> </v>
      </c>
      <c r="BK186" s="108" t="str">
        <f>IF(SUM(COUNTIFS('Planificación 2026-1'!F:F,"HUAURA",'Planificación 2026-1'!W:W,C186,'Planificación 2026-1'!H:H,"PS"))&gt;0,"P04"," ")</f>
        <v xml:space="preserve"> </v>
      </c>
      <c r="BL186" s="108"/>
      <c r="BM186" s="108" t="str">
        <f>IF(SUM(COUNTIFS('Planificación 2026-1'!F:F,"HUAURA",'Planificación 2026-1'!W:W,C186,'Planificación 2026-1'!H:H,"IN"))&gt;0,"P06"," ")</f>
        <v xml:space="preserve"> </v>
      </c>
      <c r="BN186" s="108" t="str">
        <f>IF(SUM(COUNTIFS('Planificación 2026-1'!F:F,"HUAURA",'Planificación 2026-1'!W:W,C186,'Planificación 2026-1'!H:H,"CA"))&gt;0,"P07"," ")</f>
        <v xml:space="preserve"> </v>
      </c>
      <c r="BO186" s="108" t="str">
        <f>IF(SUM(COUNTIFS('Planificación 2026-1'!F:F,"HUAURA",'Planificación 2026-1'!W:W,C186,'Planificación 2026-1'!H:H,"DE"))&gt;0,"P08"," ")</f>
        <v xml:space="preserve"> </v>
      </c>
      <c r="BP186" s="108" t="str">
        <f>IF(SUM(COUNTIFS('Planificación 2026-1'!F:F,"HUAURA",'Planificación 2026-1'!W:W,C186,'Planificación 2026-1'!H:H,"OB"))&gt;0,"P09"," ")</f>
        <v xml:space="preserve"> </v>
      </c>
      <c r="BQ186" s="108" t="str">
        <f>IF(SUM(COUNTIFS('Planificación 2026-1'!F:F,"HUAURA",'Planificación 2026-1'!W:W,C186,'Planificación 2026-1'!H:H,"MH"))&gt;0,"P31"," ")</f>
        <v xml:space="preserve"> </v>
      </c>
      <c r="BR186" s="108" t="str">
        <f>IF(SUM(COUNTIFS('Planificación 2026-1'!F:F,"HUAURA",'Planificación 2026-1'!W:W,C186,'Planificación 2026-1'!H:H,"IC"))&gt;0,"P32"," ")</f>
        <v xml:space="preserve"> </v>
      </c>
      <c r="BS186" s="108" t="str">
        <f>IF(SUM(COUNTIFS('Planificación 2026-1'!F:F,"HUAURA",'Planificación 2026-1'!W:W,C186,'Planificación 2026-1'!H:H,"AR"))&gt;0,"P34"," ")</f>
        <v xml:space="preserve"> </v>
      </c>
      <c r="BT186" s="108" t="str">
        <f>IF(SUM(COUNTIFS('Planificación 2026-1'!F:F,"HUAURA",'Planificación 2026-1'!W:W,C186,'Planificación 2026-1'!H:H,"T1"))&gt;0,"P35"," ")</f>
        <v xml:space="preserve"> </v>
      </c>
      <c r="BU186" s="108" t="str">
        <f>IF(SUM(COUNTIFS('Planificación 2026-1'!F:F,"HUAURA",'Planificación 2026-1'!W:W,C186,'Planificación 2026-1'!H:H,"T3"))&gt;0,"P36"," ")</f>
        <v xml:space="preserve"> </v>
      </c>
      <c r="BV186" s="108" t="str">
        <f>IF(SUM(COUNTIFS('Planificación 2026-1'!F:F,"HUAURA",'Planificación 2026-1'!W:W,C186,'Planificación 2026-1'!H:H,"T2"))&gt;0,"P37"," ")</f>
        <v xml:space="preserve"> </v>
      </c>
      <c r="BW186" s="108" t="str">
        <f>IF(SUM(COUNTIFS('Planificación 2026-1'!F:F,"HUAURA",'Planificación 2026-1'!W:W,C186,'Planificación 2026-1'!H:H,"AE"))&gt;0,"P38"," ")</f>
        <v xml:space="preserve"> </v>
      </c>
      <c r="BX186" s="108" t="str">
        <f>IF(SUM(COUNTIFS('Planificación 2026-1'!F:F,"HUAURA",'Planificación 2026-1'!W:W,C186,'Planificación 2026-1'!H:H,"T4"))&gt;0,"P55"," ")</f>
        <v xml:space="preserve"> </v>
      </c>
      <c r="BY186" s="109">
        <f>SUMIFS('Planificación 2026-1'!R:R,'Planificación 2026-1'!W:W,C186,'Planificación 2026-1'!H:H,"AF",'Planificación 2026-1'!I:I,"&gt;2")</f>
        <v>0</v>
      </c>
      <c r="BZ186" s="109">
        <f>SUMIFS('Planificación 2026-1'!R:R,'Planificación 2026-1'!W:W,C186,'Planificación 2026-1'!H:H,"EN",'Planificación 2026-1'!I:I,"&gt;2")</f>
        <v>0</v>
      </c>
      <c r="CA186" s="109">
        <f>SUMIFS('Planificación 2026-1'!R:R,'Planificación 2026-1'!W:W,C186,'Planificación 2026-1'!H:H,"IS",'Planificación 2026-1'!I:I,"&gt;2")</f>
        <v>0</v>
      </c>
      <c r="CB186" s="109">
        <f>SUMIFS('Planificación 2026-1'!R:R,'Planificación 2026-1'!W:W,C186,'Planificación 2026-1'!H:H,"PS",'Planificación 2026-1'!I:I,"&gt;2")</f>
        <v>0</v>
      </c>
      <c r="CC186" s="109">
        <f>SUMIFS('Planificación 2026-1'!R:R,'Planificación 2026-1'!W:W,C186,'Planificación 2026-1'!H:H,"IN",'Planificación 2026-1'!I:I,"&gt;2")</f>
        <v>0</v>
      </c>
      <c r="CD186" s="109">
        <f>SUMIFS('Planificación 2026-1'!R:R,'Planificación 2026-1'!W:W,C186,'Planificación 2026-1'!H:H,"CA",'Planificación 2026-1'!I:I,"&gt;2")</f>
        <v>0</v>
      </c>
      <c r="CE186" s="109">
        <f>SUMIFS('Planificación 2026-1'!R:R,'Planificación 2026-1'!W:W,C186,'Planificación 2026-1'!H:H,"DE",'Planificación 2026-1'!I:I,"&gt;2")</f>
        <v>0</v>
      </c>
      <c r="CF186" s="109">
        <f>SUMIFS('Planificación 2026-1'!R:R,'Planificación 2026-1'!W:W,C186,'Planificación 2026-1'!H:H,"OB",'Planificación 2026-1'!I:I,"&gt;2")</f>
        <v>0</v>
      </c>
      <c r="CG186" s="109">
        <f>SUMIFS('Planificación 2026-1'!R:R,'Planificación 2026-1'!W:W,C186,'Planificación 2026-1'!H:H,"MH",'Planificación 2026-1'!I:I,"&gt;2")</f>
        <v>0</v>
      </c>
      <c r="CH186" s="109">
        <f>SUMIFS('Planificación 2026-1'!R:R,'Planificación 2026-1'!W:W,C186,'Planificación 2026-1'!H:H,"IC",'Planificación 2026-1'!I:I,"&gt;2")</f>
        <v>16</v>
      </c>
      <c r="CI186" s="109">
        <f>SUMIFS('Planificación 2026-1'!R:R,'Planificación 2026-1'!W:W,C186,'Planificación 2026-1'!H:H,"AR",'Planificación 2026-1'!I:I,"&gt;2")</f>
        <v>0</v>
      </c>
      <c r="CJ186" s="109">
        <f>SUMIFS('Planificación 2026-1'!R:R,'Planificación 2026-1'!W:W,C186,'Planificación 2026-1'!H:H,"T1",'Planificación 2026-1'!I:I,"&gt;2")</f>
        <v>0</v>
      </c>
      <c r="CK186" s="109">
        <f>SUMIFS('Planificación 2026-1'!R:R,'Planificación 2026-1'!W:W,C186,'Planificación 2026-1'!H:H,"T3",'Planificación 2026-1'!I:I,"&gt;2")</f>
        <v>0</v>
      </c>
      <c r="CL186" s="109">
        <f>SUMIFS('Planificación 2026-1'!R:R,'Planificación 2026-1'!W:W,C186,'Planificación 2026-1'!H:H,"T2",'Planificación 2026-1'!I:I,"&gt;2")</f>
        <v>0</v>
      </c>
      <c r="CM186" s="109">
        <f>SUMIFS('Planificación 2026-1'!R:R,'Planificación 2026-1'!W:W,C186,'Planificación 2026-1'!H:H,"AE",'Planificación 2026-1'!I:I,"&gt;2")</f>
        <v>0</v>
      </c>
      <c r="CN186" s="109">
        <f>SUMIFS('Planificación 2026-1'!R:R,'Planificación 2026-1'!W:W,C186,'Planificación 2026-1'!H:H,"T4",'Planificación 2026-1'!I:I,"&gt;2")</f>
        <v>0</v>
      </c>
      <c r="CO186" s="109">
        <f>SUMIFS('Planificación 2026-1'!R:R,'Planificación 2026-1'!W:W,C186,'Planificación 2026-1'!H:H,"AF",'Planificación 2026-1'!I:I,"&lt;3")</f>
        <v>0</v>
      </c>
      <c r="CP186" s="109">
        <f>SUMIFS('Planificación 2026-1'!R:R,'Planificación 2026-1'!W:W,C186,'Planificación 2026-1'!H:H,"EN",'Planificación 2026-1'!I:I,"&lt;3")</f>
        <v>0</v>
      </c>
      <c r="CQ186" s="109">
        <f>SUMIFS('Planificación 2026-1'!R:R,'Planificación 2026-1'!W:W,C186,'Planificación 2026-1'!H:H,"IS",'Planificación 2026-1'!I:I,"&lt;3")</f>
        <v>9</v>
      </c>
      <c r="CR186" s="109">
        <f>SUMIFS('Planificación 2026-1'!R:R,'Planificación 2026-1'!W:W,C186,'Planificación 2026-1'!H:H,"PS",'Planificación 2026-1'!I:I,"&lt;3")</f>
        <v>0</v>
      </c>
      <c r="CS186" s="109">
        <f>SUMIFS('Planificación 2026-1'!R:R,'Planificación 2026-1'!W:W,C186,'Planificación 2026-1'!H:H,"IN",'Planificación 2026-1'!I:I,"&lt;3")</f>
        <v>8</v>
      </c>
      <c r="CT186" s="109">
        <f>SUMIFS('Planificación 2026-1'!R:R,'Planificación 2026-1'!W:W,C186,'Planificación 2026-1'!H:H,"CA",'Planificación 2026-1'!I:I,"&lt;3")</f>
        <v>0</v>
      </c>
      <c r="CU186" s="109">
        <f>SUMIFS('Planificación 2026-1'!R:R,'Planificación 2026-1'!W:W,C186,'Planificación 2026-1'!H:H,"DE",'Planificación 2026-1'!I:I,"&lt;3")</f>
        <v>0</v>
      </c>
      <c r="CV186" s="109">
        <f>SUMIFS('Planificación 2026-1'!R:R,'Planificación 2026-1'!W:W,C186,'Planificación 2026-1'!H:H,"OB",'Planificación 2026-1'!I:I,"&lt;3")</f>
        <v>0</v>
      </c>
      <c r="CW186" s="109">
        <f>SUMIFS('Planificación 2026-1'!R:R,'Planificación 2026-1'!W:W,C186,'Planificación 2026-1'!H:H,"MH",'Planificación 2026-1'!I:I,"&lt;3")</f>
        <v>0</v>
      </c>
      <c r="CX186" s="109">
        <f>SUMIFS('Planificación 2026-1'!R:R,'Planificación 2026-1'!W:W,C186,'Planificación 2026-1'!H:H,"IC",'Planificación 2026-1'!I:I,"&lt;3")</f>
        <v>0</v>
      </c>
      <c r="CY186" s="109">
        <f>SUMIFS('Planificación 2026-1'!R:R,'Planificación 2026-1'!W:W,C186,'Planificación 2026-1'!H:H,"AR",'Planificación 2026-1'!I:I,"&lt;3")</f>
        <v>0</v>
      </c>
      <c r="CZ186" s="109">
        <f>SUMIFS('Planificación 2026-1'!R:R,'Planificación 2026-1'!W:W,C186,'Planificación 2026-1'!H:H,"T1",'Planificación 2026-1'!I:I,"&lt;3")</f>
        <v>0</v>
      </c>
      <c r="DA186" s="109">
        <f>SUMIFS('Planificación 2026-1'!R:R,'Planificación 2026-1'!W:W,C186,'Planificación 2026-1'!H:H,"T3",'Planificación 2026-1'!I:I,"&lt;3")</f>
        <v>0</v>
      </c>
      <c r="DB186" s="109">
        <f>SUMIFS('Planificación 2026-1'!R:R,'Planificación 2026-1'!W:W,C186,'Planificación 2026-1'!H:H,"T2",'Planificación 2026-1'!I:I,"&lt;3")</f>
        <v>0</v>
      </c>
      <c r="DC186" s="109">
        <f>SUMIFS('Planificación 2026-1'!R:R,'Planificación 2026-1'!W:W,C186,'Planificación 2026-1'!H:H,"AE",'Planificación 2026-1'!I:I,"&lt;3")</f>
        <v>0</v>
      </c>
      <c r="DD186" s="109">
        <f>SUMIFS('Planificación 2026-1'!R:R,'Planificación 2026-1'!W:W,C186,'Planificación 2026-1'!H:H,"T4",'Planificación 2026-1'!I:I,"&lt;3")</f>
        <v>0</v>
      </c>
      <c r="DE186" s="108" t="str">
        <f t="shared" si="27"/>
        <v>P03 P06 P32</v>
      </c>
      <c r="DF186" s="41">
        <f>IF(C186="","",SUMIFS('Planificación 2026-1'!R:R,'Planificación 2026-1'!W:W,C186,'Planificación 2026-1'!F:F,"PRINCIPAL",'Planificación 2026-1'!X:X,"VIRTUAL"))</f>
        <v>0</v>
      </c>
      <c r="DG186" s="41">
        <f>IF(C186="","",SUMIFS('Planificación 2026-1'!R:R,'Planificación 2026-1'!W:W,C186,'Planificación 2026-1'!F:F,"PRINCIPAL",'Planificación 2026-1'!X:X,"PRESENCIAL"))</f>
        <v>25</v>
      </c>
      <c r="DH186" s="41">
        <f>IF(C186="","",SUMIFS('Planificación 2026-1'!R:R,'Planificación 2026-1'!W:W,C186,'Planificación 2026-1'!F:F,"PRINCIPAL",'Planificación 2026-1'!X:X,"HIBRIDO PRESENCIAL"))</f>
        <v>0</v>
      </c>
      <c r="DI186" s="108" t="str">
        <f t="shared" si="28"/>
        <v/>
      </c>
      <c r="DJ186" s="108">
        <f>IF(C186="","",SUMIFS('Planificación 2026-1'!R:R,'Planificación 2026-1'!W:W,C186,'Planificación 2026-1'!F:F,"FILIAL",'Planificación 2026-1'!X:X,"VIRTUAL"))</f>
        <v>0</v>
      </c>
      <c r="DK186" s="110">
        <f>IF(C186="","",SUMIFS('Planificación 2026-1'!R:R,'Planificación 2026-1'!W:W,C186,'Planificación 2026-1'!F:F,"FILIAL",'Planificación 2026-1'!X:X,"PRESENCIAL"))</f>
        <v>0</v>
      </c>
      <c r="DL186" s="61">
        <f>IF(C186="","",SUMIFS('Planificación 2026-1'!R:R,'Planificación 2026-1'!W:W,C186,'Planificación 2026-1'!F:F,"FILIAL",'Planificación 2026-1'!X:X,"HIBRIDO PRESENCIAL"))</f>
        <v>0</v>
      </c>
      <c r="DM186" s="111" t="str">
        <f t="shared" si="29"/>
        <v/>
      </c>
      <c r="DN186" s="108">
        <f>IF(C186="","",SUMIFS('Planificación 2026-1'!R:R,'Planificación 2026-1'!W:W,C186,'Planificación 2026-1'!F:F,"SUNAMPE",'Planificación 2026-1'!X:X,"VIRTUAL"))</f>
        <v>0</v>
      </c>
      <c r="DO186" s="61">
        <f>IF(C186="","",SUMIFS('Planificación 2026-1'!R:R,'Planificación 2026-1'!W:W,C186,'Planificación 2026-1'!F:F,"SUNAMPE",'Planificación 2026-1'!X:X,"PRESENCIAL"))</f>
        <v>0</v>
      </c>
      <c r="DP186" s="111" t="str">
        <f t="shared" si="30"/>
        <v/>
      </c>
      <c r="DQ186" s="108">
        <f>IF(C186="","",SUMIFS('Planificación 2026-1'!R:R,'Planificación 2026-1'!W:W,C186,'Planificación 2026-1'!F:F,"HUAURA",'Planificación 2026-1'!X:X,"VIRTUAL"))</f>
        <v>0</v>
      </c>
      <c r="DR186" s="61">
        <f>IF(C186="","",SUMIFS('Planificación 2026-1'!R:R,'Planificación 2026-1'!W:W,C186,'Planificación 2026-1'!F:F,"HUAURA",'Planificación 2026-1'!X:X,"PRESENCIAL"))</f>
        <v>0</v>
      </c>
      <c r="DS186" s="76">
        <f>SUMIFS('Planificación 2026-1'!R:R,'Planificación 2026-1'!W:W,C186,'Planificación 2026-1'!F:F,"PRINCIPAL",'Planificación 2026-1'!X:X,"VIRTUAL",'Planificación 2026-1'!I:I,"&gt;2")</f>
        <v>0</v>
      </c>
      <c r="DT186" s="76">
        <f>SUMIFS('Planificación 2026-1'!R:R,'Planificación 2026-1'!W:W,C186,'Planificación 2026-1'!F:F,"PRINCIPAL",'Planificación 2026-1'!X:X,"&lt;&gt;VIRTUAL",'Planificación 2026-1'!I:I,"&gt;2")</f>
        <v>16</v>
      </c>
      <c r="DU186" s="76">
        <f>SUMIFS('Planificación 2026-1'!R:R,'Planificación 2026-1'!W:W,C186,'Planificación 2026-1'!F:F,"SUNAMPE",'Planificación 2026-1'!X:X,"VIRTUAL",'Planificación 2026-1'!I:I,"&gt;2")</f>
        <v>0</v>
      </c>
      <c r="DV186" s="76">
        <f>SUMIFS('Planificación 2026-1'!R:R,'Planificación 2026-1'!W:W,C186,'Planificación 2026-1'!F:F,"SUNAMPE",'Planificación 2026-1'!X:X,"&lt;&gt;VIRTUAL",'Planificación 2026-1'!I:I,"&gt;2")</f>
        <v>0</v>
      </c>
      <c r="DW186" s="76">
        <f>SUMIFS('Planificación 2026-1'!R:R,'Planificación 2026-1'!W:W,C186,'Planificación 2026-1'!F:F,"FILIAL",'Planificación 2026-1'!X:X,"VIRTUAL",'Planificación 2026-1'!I:I,"&gt;2")</f>
        <v>0</v>
      </c>
      <c r="DX186" s="76">
        <f>SUMIFS('Planificación 2026-1'!R:R,'Planificación 2026-1'!W:W,C186,'Planificación 2026-1'!F:F,"FILIAL",'Planificación 2026-1'!X:X,"&lt;&gt;VIRTUAL",'Planificación 2026-1'!I:I,"&gt;2")</f>
        <v>0</v>
      </c>
      <c r="DY186" s="76">
        <f>SUMIFS('Planificación 2026-1'!R:R,'Planificación 2026-1'!W:W,C186,'Planificación 2026-1'!F:F,"PORUMA",'Planificación 2026-1'!X:X,"VIRTUAL",'Planificación 2026-1'!I:I,"&gt;2")</f>
        <v>0</v>
      </c>
      <c r="DZ186" s="76">
        <f>SUMIFS('Planificación 2026-1'!R:R,'Planificación 2026-1'!W:W,C186,'Planificación 2026-1'!F:F,"PORUMA",'Planificación 2026-1'!X:X,"&lt;&gt;VIRTUAL",'Planificación 2026-1'!I:I,"&gt;2")</f>
        <v>0</v>
      </c>
      <c r="EA186" s="76">
        <f>SUMIFS('Planificación 2026-1'!R:R,'Planificación 2026-1'!W:W,C186,'Planificación 2026-1'!F:F,"HUAURA",'Planificación 2026-1'!X:X,"VIRTUAL",'Planificación 2026-1'!I:I,"&gt;2")</f>
        <v>0</v>
      </c>
      <c r="EB186" s="76">
        <f>SUMIFS('Planificación 2026-1'!R:R,'Planificación 2026-1'!W:W,C186,'Planificación 2026-1'!F:F,"HUAURA",'Planificación 2026-1'!X:X,"&lt;&gt;VIRTUAL",'Planificación 2026-1'!I:I,"&gt;2")</f>
        <v>0</v>
      </c>
      <c r="EC186" s="76">
        <f>SUMIFS('Planificación 2026-1'!R:R,'Planificación 2026-1'!W:W,C186,'Planificación 2026-1'!F:F,"PRINCIPAL",'Planificación 2026-1'!X:X,"VIRTUAL",'Planificación 2026-1'!I:I,"&lt;3")</f>
        <v>0</v>
      </c>
      <c r="ED186" s="76">
        <f>SUMIFS('Planificación 2026-1'!R:R,'Planificación 2026-1'!W:W,C186,'Planificación 2026-1'!F:F,"PRINCIPAL",'Planificación 2026-1'!X:X,"&lt;&gt;VIRTUAL",'Planificación 2026-1'!I:I,"&lt;3")</f>
        <v>17</v>
      </c>
      <c r="EE186" s="76">
        <f>SUMIFS('Planificación 2026-1'!R:R,'Planificación 2026-1'!W:W,C186,'Planificación 2026-1'!F:F,"SUNAMPE",'Planificación 2026-1'!X:X,"VIRTUAL",'Planificación 2026-1'!I:I,"&lt;3")</f>
        <v>0</v>
      </c>
      <c r="EF186" s="76">
        <f>SUMIFS('Planificación 2026-1'!R:R,'Planificación 2026-1'!W:W,C186,'Planificación 2026-1'!F:F,"SUNAMPE",'Planificación 2026-1'!X:X,"&lt;&gt;VIRTUAL",'Planificación 2026-1'!I:I,"&lt;3")</f>
        <v>0</v>
      </c>
      <c r="EG186" s="76">
        <f>SUMIFS('Planificación 2026-1'!R:R,'Planificación 2026-1'!W:W,C186,'Planificación 2026-1'!F:F,"FILIAL",'Planificación 2026-1'!X:X,"VIRTUAL",'Planificación 2026-1'!I:I,"&lt;3")</f>
        <v>0</v>
      </c>
      <c r="EH186" s="76">
        <f>SUMIFS('Planificación 2026-1'!R:R,'Planificación 2026-1'!W:W,C186,'Planificación 2026-1'!F:F,"FILIAL",'Planificación 2026-1'!X:X,"&lt;&gt;VIRTUAL",'Planificación 2026-1'!I:I,"&lt;3")</f>
        <v>0</v>
      </c>
      <c r="EI186" s="76">
        <f>SUMIFS('Planificación 2026-1'!R:R,'Planificación 2026-1'!W:W,C186,'Planificación 2026-1'!F:F,"PORUMA",'Planificación 2026-1'!X:X,"VIRTUAL",'Planificación 2026-1'!I:I,"&lt;3")</f>
        <v>0</v>
      </c>
      <c r="EJ186" s="76">
        <f>SUMIFS('Planificación 2026-1'!R:R,'Planificación 2026-1'!W:W,C186,'Planificación 2026-1'!F:F,"PORUMA",'Planificación 2026-1'!X:X,"&lt;&gt;VIRTUAL",'Planificación 2026-1'!I:I,"&lt;3")</f>
        <v>0</v>
      </c>
      <c r="EK186" s="76">
        <f>SUMIFS('Planificación 2026-1'!R:R,'Planificación 2026-1'!W:W,C186,'Planificación 2026-1'!F:F,"HUAURA",'Planificación 2026-1'!X:X,"VIRTUAL",'Planificación 2026-1'!I:I,"&lt;3")</f>
        <v>0</v>
      </c>
      <c r="EL186" s="76">
        <f>SUMIFS('Planificación 2026-1'!R:R,'Planificación 2026-1'!W:W,C186,'Planificación 2026-1'!F:F,"HUAURA",'Planificación 2026-1'!X:X,"&lt;&gt;VIRTUAL",'Planificación 2026-1'!I:I,"&lt;3")</f>
        <v>0</v>
      </c>
      <c r="EM186" s="76"/>
      <c r="EN186" s="76">
        <f t="shared" si="23"/>
        <v>0</v>
      </c>
      <c r="EO186" s="76">
        <f t="shared" si="24"/>
        <v>33</v>
      </c>
      <c r="EP186" s="76" t="b">
        <f t="shared" si="25"/>
        <v>1</v>
      </c>
      <c r="EQ186" s="76" t="str">
        <f t="shared" si="26"/>
        <v>SEDE</v>
      </c>
      <c r="ER186" s="76" t="str">
        <f t="shared" si="31"/>
        <v>PRESENCIAL</v>
      </c>
    </row>
    <row r="187" spans="1:148" hidden="1">
      <c r="A187" s="83"/>
      <c r="B187" s="119">
        <v>184</v>
      </c>
      <c r="C187" s="115" t="s">
        <v>360</v>
      </c>
      <c r="D187" s="112">
        <f>SUMIF('Planificación 2026-1'!W:W,C187,'Planificación 2026-1'!R:R)</f>
        <v>0</v>
      </c>
      <c r="E187" s="114" t="s">
        <v>170</v>
      </c>
      <c r="F187" s="115" t="s">
        <v>171</v>
      </c>
      <c r="G187" s="115" t="s">
        <v>13</v>
      </c>
      <c r="H187" s="115" t="s">
        <v>138</v>
      </c>
      <c r="I187" s="107" t="str">
        <f>IF(SUM(COUNTIFS('Planificación 2026-1'!F:F,"PRINCIPAL",'Planificación 2026-1'!W:W,C187,'Planificación 2026-1'!H:H,"AF"))&gt;0,"P01"," ")</f>
        <v xml:space="preserve"> </v>
      </c>
      <c r="J187" s="108" t="str">
        <f>IF(SUM(COUNTIFS('Planificación 2026-1'!F:F,"PRINCIPAL",'Planificación 2026-1'!W:W,C187,'Planificación 2026-1'!H:H,"EN"))&gt;0,"P02"," ")</f>
        <v xml:space="preserve"> </v>
      </c>
      <c r="K187" s="108" t="str">
        <f>IF(SUM(COUNTIFS('Planificación 2026-1'!F:F,"PRINCIPAL",'Planificación 2026-1'!W:W,C187,'Planificación 2026-1'!H:H,"IS"))&gt;0,"P03"," ")</f>
        <v xml:space="preserve"> </v>
      </c>
      <c r="L187" s="108" t="str">
        <f>IF(SUM(COUNTIFS('Planificación 2026-1'!F:F,"PRINCIPAL",'Planificación 2026-1'!W:W,C187,'Planificación 2026-1'!H:H,"PS"))&gt;0,"P04"," ")</f>
        <v xml:space="preserve"> </v>
      </c>
      <c r="M187" s="108"/>
      <c r="N187" s="108" t="str">
        <f>IF(SUM(COUNTIFS('Planificación 2026-1'!F:F,"PRINCIPAL",'Planificación 2026-1'!W:W,C187,'Planificación 2026-1'!H:H,"IN"))&gt;0,"P06"," ")</f>
        <v xml:space="preserve"> </v>
      </c>
      <c r="O187" s="108" t="str">
        <f>IF(SUM(COUNTIFS('Planificación 2026-1'!F:F,"PRINCIPAL",'Planificación 2026-1'!W:W,C187,'Planificación 2026-1'!H:H,"CA"))&gt;0,"P07"," ")</f>
        <v xml:space="preserve"> </v>
      </c>
      <c r="P187" s="108" t="str">
        <f>IF(SUM(COUNTIFS('Planificación 2026-1'!F:F,"PRINCIPAL",'Planificación 2026-1'!W:W,C187,'Planificación 2026-1'!H:H,"DE"))&gt;0,"P08"," ")</f>
        <v xml:space="preserve"> </v>
      </c>
      <c r="Q187" s="108" t="str">
        <f>IF(SUM(COUNTIFS('Planificación 2026-1'!F:F,"PRINCIPAL",'Planificación 2026-1'!W:W,C187,'Planificación 2026-1'!H:H,"OB"))&gt;0,"P09"," ")</f>
        <v xml:space="preserve"> </v>
      </c>
      <c r="R187" s="108" t="str">
        <f>IF(SUM(COUNTIFS('Planificación 2026-1'!F:F,"PRINCIPAL",'Planificación 2026-1'!W:W,C187,'Planificación 2026-1'!H:H,"MH"))&gt;0,"P31"," ")</f>
        <v xml:space="preserve"> </v>
      </c>
      <c r="S187" s="108" t="str">
        <f>IF(SUM(COUNTIFS('Planificación 2026-1'!F:F,"PRINCIPAL",'Planificación 2026-1'!W:W,C187,'Planificación 2026-1'!H:H,"IC"))&gt;0,"P32"," ")</f>
        <v xml:space="preserve"> </v>
      </c>
      <c r="T187" s="108" t="str">
        <f>IF(SUM(COUNTIFS('Planificación 2026-1'!F:F,"PRINCIPAL",'Planificación 2026-1'!W:W,C187,'Planificación 2026-1'!H:H,"AR"))&gt;0,"P34"," ")</f>
        <v xml:space="preserve"> </v>
      </c>
      <c r="U187" s="108" t="str">
        <f>IF(SUM(COUNTIFS('Planificación 2026-1'!F:F,"PRINCIPAL",'Planificación 2026-1'!W:W,C187,'Planificación 2026-1'!H:H,"T1"))&gt;0,"P35"," ")</f>
        <v xml:space="preserve"> </v>
      </c>
      <c r="V187" s="108" t="str">
        <f>IF(SUM(COUNTIFS('Planificación 2026-1'!F:F,"PRINCIPAL",'Planificación 2026-1'!W:W,C187,'Planificación 2026-1'!H:H,"T3"))&gt;0,"P36"," ")</f>
        <v xml:space="preserve"> </v>
      </c>
      <c r="W187" s="108" t="str">
        <f>IF(SUM(COUNTIFS('Planificación 2026-1'!F:F,"PRINCIPAL",'Planificación 2026-1'!W:W,C187,'Planificación 2026-1'!H:H,"T2"))&gt;0,"P37"," ")</f>
        <v xml:space="preserve"> </v>
      </c>
      <c r="X187" s="108" t="str">
        <f>IF(SUM(COUNTIFS('Planificación 2026-1'!F:F,"PRINCIPAL",'Planificación 2026-1'!W:W,C187,'Planificación 2026-1'!H:H,"AE"))&gt;0,"P38"," ")</f>
        <v xml:space="preserve"> </v>
      </c>
      <c r="Y187" s="108" t="str">
        <f>IF(SUM(COUNTIFS('Planificación 2026-1'!F:F,"PRINCIPAL",'Planificación 2026-1'!W:W,C187,'Planificación 2026-1'!H:H,"T4"))&gt;0,"P55"," ")</f>
        <v xml:space="preserve"> </v>
      </c>
      <c r="Z187" s="108" t="str">
        <f>IF(SUM(COUNTIFS('Planificación 2026-1'!F:F,"FILIAL",'Planificación 2026-1'!W:W,C187,'Planificación 2026-1'!H:H,"AF"))&gt;0," P01"," ")</f>
        <v xml:space="preserve"> </v>
      </c>
      <c r="AA187" s="108" t="str">
        <f>IF(SUM(COUNTIFS('Planificación 2026-1'!F:F,"FILIAL",'Planificación 2026-1'!W:W,C187,'Planificación 2026-1'!H:H,"EN"))&gt;0,"P02"," ")</f>
        <v xml:space="preserve"> </v>
      </c>
      <c r="AB187" s="108" t="str">
        <f>IF(SUM(COUNTIFS('Planificación 2026-1'!F:F,"FILIAL",'Planificación 2026-1'!W:W,C187,'Planificación 2026-1'!H:H,"IS"))&gt;0,"P03"," ")</f>
        <v xml:space="preserve"> </v>
      </c>
      <c r="AC187" s="108" t="str">
        <f>IF(SUM(COUNTIFS('Planificación 2026-1'!F:F,"FILIAL",'Planificación 2026-1'!W:W,C187,'Planificación 2026-1'!H:H,"PS"))&gt;0,"P04"," ")</f>
        <v xml:space="preserve"> </v>
      </c>
      <c r="AD187" s="108"/>
      <c r="AE187" s="108" t="str">
        <f>IF(SUM(COUNTIFS('Planificación 2026-1'!F:F,"FILIAL",'Planificación 2026-1'!W:W,C187,'Planificación 2026-1'!H:H,"IN"))&gt;0,"P06"," ")</f>
        <v xml:space="preserve"> </v>
      </c>
      <c r="AF187" s="108" t="str">
        <f>IF(SUM(COUNTIFS('Planificación 2026-1'!F:F,"FILIAL",'Planificación 2026-1'!W:W,C187,'Planificación 2026-1'!H:H,"CA"))&gt;0,"P07"," ")</f>
        <v xml:space="preserve"> </v>
      </c>
      <c r="AG187" s="108" t="str">
        <f>IF(SUM(COUNTIFS('Planificación 2026-1'!F:F,"FILIAL",'Planificación 2026-1'!W:W,C187,'Planificación 2026-1'!H:H,"DE"))&gt;0,"P08"," ")</f>
        <v xml:space="preserve"> </v>
      </c>
      <c r="AH187" s="108" t="str">
        <f>IF(SUM(COUNTIFS('Planificación 2026-1'!F:F,"FILIAL",'Planificación 2026-1'!W:W,C187,'Planificación 2026-1'!H:H,"OB"))&gt;0,"P09"," ")</f>
        <v xml:space="preserve"> </v>
      </c>
      <c r="AI187" s="108" t="str">
        <f>IF(SUM(COUNTIFS('Planificación 2026-1'!F:F,"FILIAL",'Planificación 2026-1'!W:W,C187,'Planificación 2026-1'!H:H,"MH"))&gt;0,"P31"," ")</f>
        <v xml:space="preserve"> </v>
      </c>
      <c r="AJ187" s="108" t="str">
        <f>IF(SUM(COUNTIFS('Planificación 2026-1'!F:F,"FILIAL",'Planificación 2026-1'!W:W,C187,'Planificación 2026-1'!H:H,"IC"))&gt;0,"P32"," ")</f>
        <v xml:space="preserve"> </v>
      </c>
      <c r="AK187" s="108" t="str">
        <f>IF(SUM(COUNTIFS('Planificación 2026-1'!F:F,"FILIAL",'Planificación 2026-1'!W:W,C187,'Planificación 2026-1'!H:H,"AR"))&gt;0,"P34"," ")</f>
        <v xml:space="preserve"> </v>
      </c>
      <c r="AL187" s="108" t="str">
        <f>IF(SUM(COUNTIFS('Planificación 2026-1'!F:F,"FILIAL",'Planificación 2026-1'!W:W,C187,'Planificación 2026-1'!H:H,"T1"))&gt;0,"P35"," ")</f>
        <v xml:space="preserve"> </v>
      </c>
      <c r="AM187" s="108" t="str">
        <f>IF(SUM(COUNTIFS('Planificación 2026-1'!F:F,"FILIAL",'Planificación 2026-1'!W:W,C187,'Planificación 2026-1'!H:H,"T3"))&gt;0,"P36"," ")</f>
        <v xml:space="preserve"> </v>
      </c>
      <c r="AN187" s="108" t="str">
        <f>IF(SUM(COUNTIFS('Planificación 2026-1'!F:F,"FILIAL",'Planificación 2026-1'!W:W,C187,'Planificación 2026-1'!H:H,"T2"))&gt;0,"P37"," ")</f>
        <v xml:space="preserve"> </v>
      </c>
      <c r="AO187" s="108" t="str">
        <f>IF(SUM(COUNTIFS('Planificación 2026-1'!F:F,"FILIAL",'Planificación 2026-1'!W:W,C187,'Planificación 2026-1'!H:H,"AE"))&gt;0,"P38"," ")</f>
        <v xml:space="preserve"> </v>
      </c>
      <c r="AP187" s="108" t="str">
        <f>IF(SUM(COUNTIFS('Planificación 2026-1'!F:F,"FILIAL",'Planificación 2026-1'!W:W,C187,'Planificación 2026-1'!H:H,"T4"))&gt;0,"P55"," ")</f>
        <v xml:space="preserve"> </v>
      </c>
      <c r="AQ187" s="108" t="str">
        <f>IF(SUM(COUNTIFS('Planificación 2026-1'!F:F,"SUNAMPE",'Planificación 2026-1'!W:W,C187,'Planificación 2026-1'!H:H,"AF"))&gt;0," P01"," ")</f>
        <v xml:space="preserve"> </v>
      </c>
      <c r="AR187" s="108" t="str">
        <f>IF(SUM(COUNTIFS('Planificación 2026-1'!F:F,"SUNAMPE",'Planificación 2026-1'!W:W,C187,'Planificación 2026-1'!H:H,"EN"))&gt;0,"P02"," ")</f>
        <v xml:space="preserve"> </v>
      </c>
      <c r="AS187" s="108" t="str">
        <f>IF(SUM(COUNTIFS('Planificación 2026-1'!F:F,"SUNAMPE",'Planificación 2026-1'!W:W,C187,'Planificación 2026-1'!H:H,"IS"))&gt;0,"P03"," ")</f>
        <v xml:space="preserve"> </v>
      </c>
      <c r="AT187" s="108" t="str">
        <f>IF(SUM(COUNTIFS('Planificación 2026-1'!F:F,"SUNAMPE",'Planificación 2026-1'!W:W,C187,'Planificación 2026-1'!H:H,"PS"))&gt;0,"P04"," ")</f>
        <v xml:space="preserve"> </v>
      </c>
      <c r="AU187" s="108"/>
      <c r="AV187" s="108" t="str">
        <f>IF(SUM(COUNTIFS('Planificación 2026-1'!F:F,"SUNAMPE",'Planificación 2026-1'!W:W,C187,'Planificación 2026-1'!H:H,"IN"))&gt;0,"P06"," ")</f>
        <v xml:space="preserve"> </v>
      </c>
      <c r="AW187" s="108" t="str">
        <f>IF(SUM(COUNTIFS('Planificación 2026-1'!F:F,"SUNAMPE",'Planificación 2026-1'!W:W,C187,'Planificación 2026-1'!H:H,"CA"))&gt;0,"P07"," ")</f>
        <v xml:space="preserve"> </v>
      </c>
      <c r="AX187" s="108" t="str">
        <f>IF(SUM(COUNTIFS('Planificación 2026-1'!F:F,"SUNAMPE",'Planificación 2026-1'!W:W,C187,'Planificación 2026-1'!H:H,"DE"))&gt;0,"P08"," ")</f>
        <v xml:space="preserve"> </v>
      </c>
      <c r="AY187" s="108" t="str">
        <f>IF(SUM(COUNTIFS('Planificación 2026-1'!F:F,"SUNAMPE",'Planificación 2026-1'!W:W,C187,'Planificación 2026-1'!H:H,"OB"))&gt;0,"P09"," ")</f>
        <v xml:space="preserve"> </v>
      </c>
      <c r="AZ187" s="108" t="str">
        <f>IF(SUM(COUNTIFS('Planificación 2026-1'!F:F,"SUNAMPE",'Planificación 2026-1'!W:W,C187,'Planificación 2026-1'!H:H,"MH"))&gt;0,"P31"," ")</f>
        <v xml:space="preserve"> </v>
      </c>
      <c r="BA187" s="108" t="str">
        <f>IF(SUM(COUNTIFS('Planificación 2026-1'!F:F,"SUNAMPE",'Planificación 2026-1'!W:W,C187,'Planificación 2026-1'!H:H,"IC"))&gt;0,"P32"," ")</f>
        <v xml:space="preserve"> </v>
      </c>
      <c r="BB187" s="108" t="str">
        <f>IF(SUM(COUNTIFS('Planificación 2026-1'!F:F,"SUNAMPE",'Planificación 2026-1'!W:W,C187,'Planificación 2026-1'!H:H,"AR"))&gt;0,"P34"," ")</f>
        <v xml:space="preserve"> </v>
      </c>
      <c r="BC187" s="108" t="str">
        <f>IF(SUM(COUNTIFS('Planificación 2026-1'!F:F,"SUNAMPE",'Planificación 2026-1'!W:W,C187,'Planificación 2026-1'!H:H,"T1"))&gt;0,"P35"," ")</f>
        <v xml:space="preserve"> </v>
      </c>
      <c r="BD187" s="108" t="str">
        <f>IF(SUM(COUNTIFS('Planificación 2026-1'!F:F,"SUNAMPE",'Planificación 2026-1'!W:W,C187,'Planificación 2026-1'!H:H,"T3"))&gt;0,"P36"," ")</f>
        <v xml:space="preserve"> </v>
      </c>
      <c r="BE187" s="108" t="str">
        <f>IF(SUM(COUNTIFS('Planificación 2026-1'!F:F,"SUNAMPE",'Planificación 2026-1'!W:W,C187,'Planificación 2026-1'!H:H,"T2"))&gt;0,"P37"," ")</f>
        <v xml:space="preserve"> </v>
      </c>
      <c r="BF187" s="108" t="str">
        <f>IF(SUM(COUNTIFS('Planificación 2026-1'!F:F,"SUNAMPE",'Planificación 2026-1'!W:W,C187,'Planificación 2026-1'!H:H,"AE"))&gt;0,"P38"," ")</f>
        <v xml:space="preserve"> </v>
      </c>
      <c r="BG187" s="108" t="str">
        <f>IF(SUM(COUNTIFS('Planificación 2026-1'!F:F,"SUNAMPE",'Planificación 2026-1'!W:W,C187,'Planificación 2026-1'!H:H,"T4"))&gt;0,"P55"," ")</f>
        <v xml:space="preserve"> </v>
      </c>
      <c r="BH187" s="108" t="str">
        <f>IF(SUM(COUNTIFS('Planificación 2026-1'!F:F,"HUAURA",'Planificación 2026-1'!W:W,C187,'Planificación 2026-1'!H:H,"AF"))&gt;0," P01"," ")</f>
        <v xml:space="preserve"> </v>
      </c>
      <c r="BI187" s="108" t="str">
        <f>IF(SUM(COUNTIFS('Planificación 2026-1'!F:F,"HUAURA",'Planificación 2026-1'!W:W,C187,'Planificación 2026-1'!H:H,"EN"))&gt;0,"P02"," ")</f>
        <v xml:space="preserve"> </v>
      </c>
      <c r="BJ187" s="108" t="str">
        <f>IF(SUM(COUNTIFS('Planificación 2026-1'!F:F,"HUAURA",'Planificación 2026-1'!W:W,C187,'Planificación 2026-1'!H:H,"IS"))&gt;0,"P03"," ")</f>
        <v xml:space="preserve"> </v>
      </c>
      <c r="BK187" s="108" t="str">
        <f>IF(SUM(COUNTIFS('Planificación 2026-1'!F:F,"HUAURA",'Planificación 2026-1'!W:W,C187,'Planificación 2026-1'!H:H,"PS"))&gt;0,"P04"," ")</f>
        <v xml:space="preserve"> </v>
      </c>
      <c r="BL187" s="108"/>
      <c r="BM187" s="108" t="str">
        <f>IF(SUM(COUNTIFS('Planificación 2026-1'!F:F,"HUAURA",'Planificación 2026-1'!W:W,C187,'Planificación 2026-1'!H:H,"IN"))&gt;0,"P06"," ")</f>
        <v xml:space="preserve"> </v>
      </c>
      <c r="BN187" s="108" t="str">
        <f>IF(SUM(COUNTIFS('Planificación 2026-1'!F:F,"HUAURA",'Planificación 2026-1'!W:W,C187,'Planificación 2026-1'!H:H,"CA"))&gt;0,"P07"," ")</f>
        <v xml:space="preserve"> </v>
      </c>
      <c r="BO187" s="108" t="str">
        <f>IF(SUM(COUNTIFS('Planificación 2026-1'!F:F,"HUAURA",'Planificación 2026-1'!W:W,C187,'Planificación 2026-1'!H:H,"DE"))&gt;0,"P08"," ")</f>
        <v xml:space="preserve"> </v>
      </c>
      <c r="BP187" s="108" t="str">
        <f>IF(SUM(COUNTIFS('Planificación 2026-1'!F:F,"HUAURA",'Planificación 2026-1'!W:W,C187,'Planificación 2026-1'!H:H,"OB"))&gt;0,"P09"," ")</f>
        <v xml:space="preserve"> </v>
      </c>
      <c r="BQ187" s="108" t="str">
        <f>IF(SUM(COUNTIFS('Planificación 2026-1'!F:F,"HUAURA",'Planificación 2026-1'!W:W,C187,'Planificación 2026-1'!H:H,"MH"))&gt;0,"P31"," ")</f>
        <v xml:space="preserve"> </v>
      </c>
      <c r="BR187" s="108" t="str">
        <f>IF(SUM(COUNTIFS('Planificación 2026-1'!F:F,"HUAURA",'Planificación 2026-1'!W:W,C187,'Planificación 2026-1'!H:H,"IC"))&gt;0,"P32"," ")</f>
        <v xml:space="preserve"> </v>
      </c>
      <c r="BS187" s="108" t="str">
        <f>IF(SUM(COUNTIFS('Planificación 2026-1'!F:F,"HUAURA",'Planificación 2026-1'!W:W,C187,'Planificación 2026-1'!H:H,"AR"))&gt;0,"P34"," ")</f>
        <v xml:space="preserve"> </v>
      </c>
      <c r="BT187" s="108" t="str">
        <f>IF(SUM(COUNTIFS('Planificación 2026-1'!F:F,"HUAURA",'Planificación 2026-1'!W:W,C187,'Planificación 2026-1'!H:H,"T1"))&gt;0,"P35"," ")</f>
        <v xml:space="preserve"> </v>
      </c>
      <c r="BU187" s="108" t="str">
        <f>IF(SUM(COUNTIFS('Planificación 2026-1'!F:F,"HUAURA",'Planificación 2026-1'!W:W,C187,'Planificación 2026-1'!H:H,"T3"))&gt;0,"P36"," ")</f>
        <v xml:space="preserve"> </v>
      </c>
      <c r="BV187" s="108" t="str">
        <f>IF(SUM(COUNTIFS('Planificación 2026-1'!F:F,"HUAURA",'Planificación 2026-1'!W:W,C187,'Planificación 2026-1'!H:H,"T2"))&gt;0,"P37"," ")</f>
        <v xml:space="preserve"> </v>
      </c>
      <c r="BW187" s="108" t="str">
        <f>IF(SUM(COUNTIFS('Planificación 2026-1'!F:F,"HUAURA",'Planificación 2026-1'!W:W,C187,'Planificación 2026-1'!H:H,"AE"))&gt;0,"P38"," ")</f>
        <v xml:space="preserve"> </v>
      </c>
      <c r="BX187" s="108" t="str">
        <f>IF(SUM(COUNTIFS('Planificación 2026-1'!F:F,"HUAURA",'Planificación 2026-1'!W:W,C187,'Planificación 2026-1'!H:H,"T4"))&gt;0,"P55"," ")</f>
        <v xml:space="preserve"> </v>
      </c>
      <c r="BY187" s="109">
        <f>SUMIFS('Planificación 2026-1'!R:R,'Planificación 2026-1'!W:W,C187,'Planificación 2026-1'!H:H,"AF",'Planificación 2026-1'!I:I,"&gt;2")</f>
        <v>0</v>
      </c>
      <c r="BZ187" s="109">
        <f>SUMIFS('Planificación 2026-1'!R:R,'Planificación 2026-1'!W:W,C187,'Planificación 2026-1'!H:H,"EN",'Planificación 2026-1'!I:I,"&gt;2")</f>
        <v>0</v>
      </c>
      <c r="CA187" s="109">
        <f>SUMIFS('Planificación 2026-1'!R:R,'Planificación 2026-1'!W:W,C187,'Planificación 2026-1'!H:H,"IS",'Planificación 2026-1'!I:I,"&gt;2")</f>
        <v>0</v>
      </c>
      <c r="CB187" s="109">
        <f>SUMIFS('Planificación 2026-1'!R:R,'Planificación 2026-1'!W:W,C187,'Planificación 2026-1'!H:H,"PS",'Planificación 2026-1'!I:I,"&gt;2")</f>
        <v>0</v>
      </c>
      <c r="CC187" s="109">
        <f>SUMIFS('Planificación 2026-1'!R:R,'Planificación 2026-1'!W:W,C187,'Planificación 2026-1'!H:H,"IN",'Planificación 2026-1'!I:I,"&gt;2")</f>
        <v>0</v>
      </c>
      <c r="CD187" s="109">
        <f>SUMIFS('Planificación 2026-1'!R:R,'Planificación 2026-1'!W:W,C187,'Planificación 2026-1'!H:H,"CA",'Planificación 2026-1'!I:I,"&gt;2")</f>
        <v>0</v>
      </c>
      <c r="CE187" s="109">
        <f>SUMIFS('Planificación 2026-1'!R:R,'Planificación 2026-1'!W:W,C187,'Planificación 2026-1'!H:H,"DE",'Planificación 2026-1'!I:I,"&gt;2")</f>
        <v>0</v>
      </c>
      <c r="CF187" s="109">
        <f>SUMIFS('Planificación 2026-1'!R:R,'Planificación 2026-1'!W:W,C187,'Planificación 2026-1'!H:H,"OB",'Planificación 2026-1'!I:I,"&gt;2")</f>
        <v>0</v>
      </c>
      <c r="CG187" s="109">
        <f>SUMIFS('Planificación 2026-1'!R:R,'Planificación 2026-1'!W:W,C187,'Planificación 2026-1'!H:H,"MH",'Planificación 2026-1'!I:I,"&gt;2")</f>
        <v>0</v>
      </c>
      <c r="CH187" s="109">
        <f>SUMIFS('Planificación 2026-1'!R:R,'Planificación 2026-1'!W:W,C187,'Planificación 2026-1'!H:H,"IC",'Planificación 2026-1'!I:I,"&gt;2")</f>
        <v>0</v>
      </c>
      <c r="CI187" s="109">
        <f>SUMIFS('Planificación 2026-1'!R:R,'Planificación 2026-1'!W:W,C187,'Planificación 2026-1'!H:H,"AR",'Planificación 2026-1'!I:I,"&gt;2")</f>
        <v>0</v>
      </c>
      <c r="CJ187" s="109">
        <f>SUMIFS('Planificación 2026-1'!R:R,'Planificación 2026-1'!W:W,C187,'Planificación 2026-1'!H:H,"T1",'Planificación 2026-1'!I:I,"&gt;2")</f>
        <v>0</v>
      </c>
      <c r="CK187" s="109">
        <f>SUMIFS('Planificación 2026-1'!R:R,'Planificación 2026-1'!W:W,C187,'Planificación 2026-1'!H:H,"T3",'Planificación 2026-1'!I:I,"&gt;2")</f>
        <v>0</v>
      </c>
      <c r="CL187" s="109">
        <f>SUMIFS('Planificación 2026-1'!R:R,'Planificación 2026-1'!W:W,C187,'Planificación 2026-1'!H:H,"T2",'Planificación 2026-1'!I:I,"&gt;2")</f>
        <v>0</v>
      </c>
      <c r="CM187" s="109">
        <f>SUMIFS('Planificación 2026-1'!R:R,'Planificación 2026-1'!W:W,C187,'Planificación 2026-1'!H:H,"AE",'Planificación 2026-1'!I:I,"&gt;2")</f>
        <v>0</v>
      </c>
      <c r="CN187" s="109">
        <f>SUMIFS('Planificación 2026-1'!R:R,'Planificación 2026-1'!W:W,C187,'Planificación 2026-1'!H:H,"T4",'Planificación 2026-1'!I:I,"&gt;2")</f>
        <v>0</v>
      </c>
      <c r="CO187" s="109">
        <f>SUMIFS('Planificación 2026-1'!R:R,'Planificación 2026-1'!W:W,C187,'Planificación 2026-1'!H:H,"AF",'Planificación 2026-1'!I:I,"&lt;3")</f>
        <v>0</v>
      </c>
      <c r="CP187" s="109">
        <f>SUMIFS('Planificación 2026-1'!R:R,'Planificación 2026-1'!W:W,C187,'Planificación 2026-1'!H:H,"EN",'Planificación 2026-1'!I:I,"&lt;3")</f>
        <v>0</v>
      </c>
      <c r="CQ187" s="109">
        <f>SUMIFS('Planificación 2026-1'!R:R,'Planificación 2026-1'!W:W,C187,'Planificación 2026-1'!H:H,"IS",'Planificación 2026-1'!I:I,"&lt;3")</f>
        <v>0</v>
      </c>
      <c r="CR187" s="109">
        <f>SUMIFS('Planificación 2026-1'!R:R,'Planificación 2026-1'!W:W,C187,'Planificación 2026-1'!H:H,"PS",'Planificación 2026-1'!I:I,"&lt;3")</f>
        <v>0</v>
      </c>
      <c r="CS187" s="109">
        <f>SUMIFS('Planificación 2026-1'!R:R,'Planificación 2026-1'!W:W,C187,'Planificación 2026-1'!H:H,"IN",'Planificación 2026-1'!I:I,"&lt;3")</f>
        <v>0</v>
      </c>
      <c r="CT187" s="109">
        <f>SUMIFS('Planificación 2026-1'!R:R,'Planificación 2026-1'!W:W,C187,'Planificación 2026-1'!H:H,"CA",'Planificación 2026-1'!I:I,"&lt;3")</f>
        <v>0</v>
      </c>
      <c r="CU187" s="109">
        <f>SUMIFS('Planificación 2026-1'!R:R,'Planificación 2026-1'!W:W,C187,'Planificación 2026-1'!H:H,"DE",'Planificación 2026-1'!I:I,"&lt;3")</f>
        <v>0</v>
      </c>
      <c r="CV187" s="109">
        <f>SUMIFS('Planificación 2026-1'!R:R,'Planificación 2026-1'!W:W,C187,'Planificación 2026-1'!H:H,"OB",'Planificación 2026-1'!I:I,"&lt;3")</f>
        <v>0</v>
      </c>
      <c r="CW187" s="109">
        <f>SUMIFS('Planificación 2026-1'!R:R,'Planificación 2026-1'!W:W,C187,'Planificación 2026-1'!H:H,"MH",'Planificación 2026-1'!I:I,"&lt;3")</f>
        <v>0</v>
      </c>
      <c r="CX187" s="109">
        <f>SUMIFS('Planificación 2026-1'!R:R,'Planificación 2026-1'!W:W,C187,'Planificación 2026-1'!H:H,"IC",'Planificación 2026-1'!I:I,"&lt;3")</f>
        <v>0</v>
      </c>
      <c r="CY187" s="109">
        <f>SUMIFS('Planificación 2026-1'!R:R,'Planificación 2026-1'!W:W,C187,'Planificación 2026-1'!H:H,"AR",'Planificación 2026-1'!I:I,"&lt;3")</f>
        <v>0</v>
      </c>
      <c r="CZ187" s="109">
        <f>SUMIFS('Planificación 2026-1'!R:R,'Planificación 2026-1'!W:W,C187,'Planificación 2026-1'!H:H,"T1",'Planificación 2026-1'!I:I,"&lt;3")</f>
        <v>0</v>
      </c>
      <c r="DA187" s="109">
        <f>SUMIFS('Planificación 2026-1'!R:R,'Planificación 2026-1'!W:W,C187,'Planificación 2026-1'!H:H,"T3",'Planificación 2026-1'!I:I,"&lt;3")</f>
        <v>0</v>
      </c>
      <c r="DB187" s="109">
        <f>SUMIFS('Planificación 2026-1'!R:R,'Planificación 2026-1'!W:W,C187,'Planificación 2026-1'!H:H,"T2",'Planificación 2026-1'!I:I,"&lt;3")</f>
        <v>0</v>
      </c>
      <c r="DC187" s="109">
        <f>SUMIFS('Planificación 2026-1'!R:R,'Planificación 2026-1'!W:W,C187,'Planificación 2026-1'!H:H,"AE",'Planificación 2026-1'!I:I,"&lt;3")</f>
        <v>0</v>
      </c>
      <c r="DD187" s="109">
        <f>SUMIFS('Planificación 2026-1'!R:R,'Planificación 2026-1'!W:W,C187,'Planificación 2026-1'!H:H,"T4",'Planificación 2026-1'!I:I,"&lt;3")</f>
        <v>0</v>
      </c>
      <c r="DE187" s="108" t="str">
        <f t="shared" si="27"/>
        <v/>
      </c>
      <c r="DF187" s="41">
        <f>IF(C187="","",SUMIFS('Planificación 2026-1'!R:R,'Planificación 2026-1'!W:W,C187,'Planificación 2026-1'!F:F,"PRINCIPAL",'Planificación 2026-1'!X:X,"VIRTUAL"))</f>
        <v>0</v>
      </c>
      <c r="DG187" s="41">
        <f>IF(C187="","",SUMIFS('Planificación 2026-1'!R:R,'Planificación 2026-1'!W:W,C187,'Planificación 2026-1'!F:F,"PRINCIPAL",'Planificación 2026-1'!X:X,"PRESENCIAL"))</f>
        <v>0</v>
      </c>
      <c r="DH187" s="41">
        <f>IF(C187="","",SUMIFS('Planificación 2026-1'!R:R,'Planificación 2026-1'!W:W,C187,'Planificación 2026-1'!F:F,"PRINCIPAL",'Planificación 2026-1'!X:X,"HIBRIDO PRESENCIAL"))</f>
        <v>0</v>
      </c>
      <c r="DI187" s="108" t="str">
        <f t="shared" si="28"/>
        <v/>
      </c>
      <c r="DJ187" s="108">
        <f>IF(C187="","",SUMIFS('Planificación 2026-1'!R:R,'Planificación 2026-1'!W:W,C187,'Planificación 2026-1'!F:F,"FILIAL",'Planificación 2026-1'!X:X,"VIRTUAL"))</f>
        <v>0</v>
      </c>
      <c r="DK187" s="110">
        <f>IF(C187="","",SUMIFS('Planificación 2026-1'!R:R,'Planificación 2026-1'!W:W,C187,'Planificación 2026-1'!F:F,"FILIAL",'Planificación 2026-1'!X:X,"PRESENCIAL"))</f>
        <v>0</v>
      </c>
      <c r="DL187" s="61">
        <f>IF(C187="","",SUMIFS('Planificación 2026-1'!R:R,'Planificación 2026-1'!W:W,C187,'Planificación 2026-1'!F:F,"FILIAL",'Planificación 2026-1'!X:X,"HIBRIDO PRESENCIAL"))</f>
        <v>0</v>
      </c>
      <c r="DM187" s="111" t="str">
        <f t="shared" si="29"/>
        <v/>
      </c>
      <c r="DN187" s="108">
        <f>IF(C187="","",SUMIFS('Planificación 2026-1'!R:R,'Planificación 2026-1'!W:W,C187,'Planificación 2026-1'!F:F,"SUNAMPE",'Planificación 2026-1'!X:X,"VIRTUAL"))</f>
        <v>0</v>
      </c>
      <c r="DO187" s="61">
        <f>IF(C187="","",SUMIFS('Planificación 2026-1'!R:R,'Planificación 2026-1'!W:W,C187,'Planificación 2026-1'!F:F,"SUNAMPE",'Planificación 2026-1'!X:X,"PRESENCIAL"))</f>
        <v>0</v>
      </c>
      <c r="DP187" s="111" t="str">
        <f t="shared" si="30"/>
        <v/>
      </c>
      <c r="DQ187" s="108">
        <f>IF(C187="","",SUMIFS('Planificación 2026-1'!R:R,'Planificación 2026-1'!W:W,C187,'Planificación 2026-1'!F:F,"HUAURA",'Planificación 2026-1'!X:X,"VIRTUAL"))</f>
        <v>0</v>
      </c>
      <c r="DR187" s="61">
        <f>IF(C187="","",SUMIFS('Planificación 2026-1'!R:R,'Planificación 2026-1'!W:W,C187,'Planificación 2026-1'!F:F,"HUAURA",'Planificación 2026-1'!X:X,"PRESENCIAL"))</f>
        <v>0</v>
      </c>
      <c r="DS187" s="76">
        <f>SUMIFS('Planificación 2026-1'!R:R,'Planificación 2026-1'!W:W,C187,'Planificación 2026-1'!F:F,"PRINCIPAL",'Planificación 2026-1'!X:X,"VIRTUAL",'Planificación 2026-1'!I:I,"&gt;2")</f>
        <v>0</v>
      </c>
      <c r="DT187" s="76">
        <f>SUMIFS('Planificación 2026-1'!R:R,'Planificación 2026-1'!W:W,C187,'Planificación 2026-1'!F:F,"PRINCIPAL",'Planificación 2026-1'!X:X,"&lt;&gt;VIRTUAL",'Planificación 2026-1'!I:I,"&gt;2")</f>
        <v>0</v>
      </c>
      <c r="DU187" s="76">
        <f>SUMIFS('Planificación 2026-1'!R:R,'Planificación 2026-1'!W:W,C187,'Planificación 2026-1'!F:F,"SUNAMPE",'Planificación 2026-1'!X:X,"VIRTUAL",'Planificación 2026-1'!I:I,"&gt;2")</f>
        <v>0</v>
      </c>
      <c r="DV187" s="76">
        <f>SUMIFS('Planificación 2026-1'!R:R,'Planificación 2026-1'!W:W,C187,'Planificación 2026-1'!F:F,"SUNAMPE",'Planificación 2026-1'!X:X,"&lt;&gt;VIRTUAL",'Planificación 2026-1'!I:I,"&gt;2")</f>
        <v>0</v>
      </c>
      <c r="DW187" s="76">
        <f>SUMIFS('Planificación 2026-1'!R:R,'Planificación 2026-1'!W:W,C187,'Planificación 2026-1'!F:F,"FILIAL",'Planificación 2026-1'!X:X,"VIRTUAL",'Planificación 2026-1'!I:I,"&gt;2")</f>
        <v>0</v>
      </c>
      <c r="DX187" s="76">
        <f>SUMIFS('Planificación 2026-1'!R:R,'Planificación 2026-1'!W:W,C187,'Planificación 2026-1'!F:F,"FILIAL",'Planificación 2026-1'!X:X,"&lt;&gt;VIRTUAL",'Planificación 2026-1'!I:I,"&gt;2")</f>
        <v>0</v>
      </c>
      <c r="DY187" s="76">
        <f>SUMIFS('Planificación 2026-1'!R:R,'Planificación 2026-1'!W:W,C187,'Planificación 2026-1'!F:F,"PORUMA",'Planificación 2026-1'!X:X,"VIRTUAL",'Planificación 2026-1'!I:I,"&gt;2")</f>
        <v>0</v>
      </c>
      <c r="DZ187" s="76">
        <f>SUMIFS('Planificación 2026-1'!R:R,'Planificación 2026-1'!W:W,C187,'Planificación 2026-1'!F:F,"PORUMA",'Planificación 2026-1'!X:X,"&lt;&gt;VIRTUAL",'Planificación 2026-1'!I:I,"&gt;2")</f>
        <v>0</v>
      </c>
      <c r="EA187" s="76">
        <f>SUMIFS('Planificación 2026-1'!R:R,'Planificación 2026-1'!W:W,C187,'Planificación 2026-1'!F:F,"HUAURA",'Planificación 2026-1'!X:X,"VIRTUAL",'Planificación 2026-1'!I:I,"&gt;2")</f>
        <v>0</v>
      </c>
      <c r="EB187" s="76">
        <f>SUMIFS('Planificación 2026-1'!R:R,'Planificación 2026-1'!W:W,C187,'Planificación 2026-1'!F:F,"HUAURA",'Planificación 2026-1'!X:X,"&lt;&gt;VIRTUAL",'Planificación 2026-1'!I:I,"&gt;2")</f>
        <v>0</v>
      </c>
      <c r="EC187" s="76">
        <f>SUMIFS('Planificación 2026-1'!R:R,'Planificación 2026-1'!W:W,C187,'Planificación 2026-1'!F:F,"PRINCIPAL",'Planificación 2026-1'!X:X,"VIRTUAL",'Planificación 2026-1'!I:I,"&lt;3")</f>
        <v>0</v>
      </c>
      <c r="ED187" s="76">
        <f>SUMIFS('Planificación 2026-1'!R:R,'Planificación 2026-1'!W:W,C187,'Planificación 2026-1'!F:F,"PRINCIPAL",'Planificación 2026-1'!X:X,"&lt;&gt;VIRTUAL",'Planificación 2026-1'!I:I,"&lt;3")</f>
        <v>0</v>
      </c>
      <c r="EE187" s="76">
        <f>SUMIFS('Planificación 2026-1'!R:R,'Planificación 2026-1'!W:W,C187,'Planificación 2026-1'!F:F,"SUNAMPE",'Planificación 2026-1'!X:X,"VIRTUAL",'Planificación 2026-1'!I:I,"&lt;3")</f>
        <v>0</v>
      </c>
      <c r="EF187" s="76">
        <f>SUMIFS('Planificación 2026-1'!R:R,'Planificación 2026-1'!W:W,C187,'Planificación 2026-1'!F:F,"SUNAMPE",'Planificación 2026-1'!X:X,"&lt;&gt;VIRTUAL",'Planificación 2026-1'!I:I,"&lt;3")</f>
        <v>0</v>
      </c>
      <c r="EG187" s="76">
        <f>SUMIFS('Planificación 2026-1'!R:R,'Planificación 2026-1'!W:W,C187,'Planificación 2026-1'!F:F,"FILIAL",'Planificación 2026-1'!X:X,"VIRTUAL",'Planificación 2026-1'!I:I,"&lt;3")</f>
        <v>0</v>
      </c>
      <c r="EH187" s="76">
        <f>SUMIFS('Planificación 2026-1'!R:R,'Planificación 2026-1'!W:W,C187,'Planificación 2026-1'!F:F,"FILIAL",'Planificación 2026-1'!X:X,"&lt;&gt;VIRTUAL",'Planificación 2026-1'!I:I,"&lt;3")</f>
        <v>0</v>
      </c>
      <c r="EI187" s="76">
        <f>SUMIFS('Planificación 2026-1'!R:R,'Planificación 2026-1'!W:W,C187,'Planificación 2026-1'!F:F,"PORUMA",'Planificación 2026-1'!X:X,"VIRTUAL",'Planificación 2026-1'!I:I,"&lt;3")</f>
        <v>0</v>
      </c>
      <c r="EJ187" s="76">
        <f>SUMIFS('Planificación 2026-1'!R:R,'Planificación 2026-1'!W:W,C187,'Planificación 2026-1'!F:F,"PORUMA",'Planificación 2026-1'!X:X,"&lt;&gt;VIRTUAL",'Planificación 2026-1'!I:I,"&lt;3")</f>
        <v>0</v>
      </c>
      <c r="EK187" s="76">
        <f>SUMIFS('Planificación 2026-1'!R:R,'Planificación 2026-1'!W:W,C187,'Planificación 2026-1'!F:F,"HUAURA",'Planificación 2026-1'!X:X,"VIRTUAL",'Planificación 2026-1'!I:I,"&lt;3")</f>
        <v>0</v>
      </c>
      <c r="EL187" s="76">
        <f>SUMIFS('Planificación 2026-1'!R:R,'Planificación 2026-1'!W:W,C187,'Planificación 2026-1'!F:F,"HUAURA",'Planificación 2026-1'!X:X,"&lt;&gt;VIRTUAL",'Planificación 2026-1'!I:I,"&lt;3")</f>
        <v>0</v>
      </c>
      <c r="EM187" s="76"/>
      <c r="EN187" s="76">
        <f t="shared" si="23"/>
        <v>0</v>
      </c>
      <c r="EO187" s="76">
        <f t="shared" si="24"/>
        <v>0</v>
      </c>
      <c r="EP187" s="76" t="b">
        <f t="shared" si="25"/>
        <v>1</v>
      </c>
      <c r="EQ187" s="76" t="str">
        <f t="shared" si="26"/>
        <v/>
      </c>
      <c r="ER187" s="76" t="str">
        <f t="shared" si="31"/>
        <v>PRESENCIAL</v>
      </c>
    </row>
    <row r="188" spans="1:148" hidden="1">
      <c r="A188" s="83"/>
      <c r="B188" s="119">
        <v>185</v>
      </c>
      <c r="C188" s="115" t="s">
        <v>361</v>
      </c>
      <c r="D188" s="112">
        <f>SUMIF('Planificación 2026-1'!W:W,C188,'Planificación 2026-1'!R:R)</f>
        <v>0</v>
      </c>
      <c r="E188" s="114" t="s">
        <v>170</v>
      </c>
      <c r="F188" s="115" t="s">
        <v>171</v>
      </c>
      <c r="G188" s="115" t="s">
        <v>13</v>
      </c>
      <c r="H188" s="115" t="s">
        <v>128</v>
      </c>
      <c r="I188" s="107" t="str">
        <f>IF(SUM(COUNTIFS('Planificación 2026-1'!F:F,"PRINCIPAL",'Planificación 2026-1'!W:W,C188,'Planificación 2026-1'!H:H,"AF"))&gt;0,"P01"," ")</f>
        <v xml:space="preserve"> </v>
      </c>
      <c r="J188" s="108" t="str">
        <f>IF(SUM(COUNTIFS('Planificación 2026-1'!F:F,"PRINCIPAL",'Planificación 2026-1'!W:W,C188,'Planificación 2026-1'!H:H,"EN"))&gt;0,"P02"," ")</f>
        <v xml:space="preserve"> </v>
      </c>
      <c r="K188" s="108" t="str">
        <f>IF(SUM(COUNTIFS('Planificación 2026-1'!F:F,"PRINCIPAL",'Planificación 2026-1'!W:W,C188,'Planificación 2026-1'!H:H,"IS"))&gt;0,"P03"," ")</f>
        <v xml:space="preserve"> </v>
      </c>
      <c r="L188" s="108" t="str">
        <f>IF(SUM(COUNTIFS('Planificación 2026-1'!F:F,"PRINCIPAL",'Planificación 2026-1'!W:W,C188,'Planificación 2026-1'!H:H,"PS"))&gt;0,"P04"," ")</f>
        <v xml:space="preserve"> </v>
      </c>
      <c r="M188" s="108"/>
      <c r="N188" s="108" t="str">
        <f>IF(SUM(COUNTIFS('Planificación 2026-1'!F:F,"PRINCIPAL",'Planificación 2026-1'!W:W,C188,'Planificación 2026-1'!H:H,"IN"))&gt;0,"P06"," ")</f>
        <v xml:space="preserve"> </v>
      </c>
      <c r="O188" s="108" t="str">
        <f>IF(SUM(COUNTIFS('Planificación 2026-1'!F:F,"PRINCIPAL",'Planificación 2026-1'!W:W,C188,'Planificación 2026-1'!H:H,"CA"))&gt;0,"P07"," ")</f>
        <v xml:space="preserve"> </v>
      </c>
      <c r="P188" s="108" t="str">
        <f>IF(SUM(COUNTIFS('Planificación 2026-1'!F:F,"PRINCIPAL",'Planificación 2026-1'!W:W,C188,'Planificación 2026-1'!H:H,"DE"))&gt;0,"P08"," ")</f>
        <v xml:space="preserve"> </v>
      </c>
      <c r="Q188" s="108" t="str">
        <f>IF(SUM(COUNTIFS('Planificación 2026-1'!F:F,"PRINCIPAL",'Planificación 2026-1'!W:W,C188,'Planificación 2026-1'!H:H,"OB"))&gt;0,"P09"," ")</f>
        <v xml:space="preserve"> </v>
      </c>
      <c r="R188" s="108" t="str">
        <f>IF(SUM(COUNTIFS('Planificación 2026-1'!F:F,"PRINCIPAL",'Planificación 2026-1'!W:W,C188,'Planificación 2026-1'!H:H,"MH"))&gt;0,"P31"," ")</f>
        <v xml:space="preserve"> </v>
      </c>
      <c r="S188" s="108" t="str">
        <f>IF(SUM(COUNTIFS('Planificación 2026-1'!F:F,"PRINCIPAL",'Planificación 2026-1'!W:W,C188,'Planificación 2026-1'!H:H,"IC"))&gt;0,"P32"," ")</f>
        <v xml:space="preserve"> </v>
      </c>
      <c r="T188" s="108" t="str">
        <f>IF(SUM(COUNTIFS('Planificación 2026-1'!F:F,"PRINCIPAL",'Planificación 2026-1'!W:W,C188,'Planificación 2026-1'!H:H,"AR"))&gt;0,"P34"," ")</f>
        <v xml:space="preserve"> </v>
      </c>
      <c r="U188" s="108" t="str">
        <f>IF(SUM(COUNTIFS('Planificación 2026-1'!F:F,"PRINCIPAL",'Planificación 2026-1'!W:W,C188,'Planificación 2026-1'!H:H,"T1"))&gt;0,"P35"," ")</f>
        <v xml:space="preserve"> </v>
      </c>
      <c r="V188" s="108" t="str">
        <f>IF(SUM(COUNTIFS('Planificación 2026-1'!F:F,"PRINCIPAL",'Planificación 2026-1'!W:W,C188,'Planificación 2026-1'!H:H,"T3"))&gt;0,"P36"," ")</f>
        <v xml:space="preserve"> </v>
      </c>
      <c r="W188" s="108" t="str">
        <f>IF(SUM(COUNTIFS('Planificación 2026-1'!F:F,"PRINCIPAL",'Planificación 2026-1'!W:W,C188,'Planificación 2026-1'!H:H,"T2"))&gt;0,"P37"," ")</f>
        <v xml:space="preserve"> </v>
      </c>
      <c r="X188" s="108" t="str">
        <f>IF(SUM(COUNTIFS('Planificación 2026-1'!F:F,"PRINCIPAL",'Planificación 2026-1'!W:W,C188,'Planificación 2026-1'!H:H,"AE"))&gt;0,"P38"," ")</f>
        <v xml:space="preserve"> </v>
      </c>
      <c r="Y188" s="108" t="str">
        <f>IF(SUM(COUNTIFS('Planificación 2026-1'!F:F,"PRINCIPAL",'Planificación 2026-1'!W:W,C188,'Planificación 2026-1'!H:H,"T4"))&gt;0,"P55"," ")</f>
        <v xml:space="preserve"> </v>
      </c>
      <c r="Z188" s="108" t="str">
        <f>IF(SUM(COUNTIFS('Planificación 2026-1'!F:F,"FILIAL",'Planificación 2026-1'!W:W,C188,'Planificación 2026-1'!H:H,"AF"))&gt;0," P01"," ")</f>
        <v xml:space="preserve"> </v>
      </c>
      <c r="AA188" s="108" t="str">
        <f>IF(SUM(COUNTIFS('Planificación 2026-1'!F:F,"FILIAL",'Planificación 2026-1'!W:W,C188,'Planificación 2026-1'!H:H,"EN"))&gt;0,"P02"," ")</f>
        <v xml:space="preserve"> </v>
      </c>
      <c r="AB188" s="108" t="str">
        <f>IF(SUM(COUNTIFS('Planificación 2026-1'!F:F,"FILIAL",'Planificación 2026-1'!W:W,C188,'Planificación 2026-1'!H:H,"IS"))&gt;0,"P03"," ")</f>
        <v xml:space="preserve"> </v>
      </c>
      <c r="AC188" s="108" t="str">
        <f>IF(SUM(COUNTIFS('Planificación 2026-1'!F:F,"FILIAL",'Planificación 2026-1'!W:W,C188,'Planificación 2026-1'!H:H,"PS"))&gt;0,"P04"," ")</f>
        <v xml:space="preserve"> </v>
      </c>
      <c r="AD188" s="108"/>
      <c r="AE188" s="108" t="str">
        <f>IF(SUM(COUNTIFS('Planificación 2026-1'!F:F,"FILIAL",'Planificación 2026-1'!W:W,C188,'Planificación 2026-1'!H:H,"IN"))&gt;0,"P06"," ")</f>
        <v xml:space="preserve"> </v>
      </c>
      <c r="AF188" s="108" t="str">
        <f>IF(SUM(COUNTIFS('Planificación 2026-1'!F:F,"FILIAL",'Planificación 2026-1'!W:W,C188,'Planificación 2026-1'!H:H,"CA"))&gt;0,"P07"," ")</f>
        <v xml:space="preserve"> </v>
      </c>
      <c r="AG188" s="108" t="str">
        <f>IF(SUM(COUNTIFS('Planificación 2026-1'!F:F,"FILIAL",'Planificación 2026-1'!W:W,C188,'Planificación 2026-1'!H:H,"DE"))&gt;0,"P08"," ")</f>
        <v xml:space="preserve"> </v>
      </c>
      <c r="AH188" s="108" t="str">
        <f>IF(SUM(COUNTIFS('Planificación 2026-1'!F:F,"FILIAL",'Planificación 2026-1'!W:W,C188,'Planificación 2026-1'!H:H,"OB"))&gt;0,"P09"," ")</f>
        <v xml:space="preserve"> </v>
      </c>
      <c r="AI188" s="108" t="str">
        <f>IF(SUM(COUNTIFS('Planificación 2026-1'!F:F,"FILIAL",'Planificación 2026-1'!W:W,C188,'Planificación 2026-1'!H:H,"MH"))&gt;0,"P31"," ")</f>
        <v xml:space="preserve"> </v>
      </c>
      <c r="AJ188" s="108" t="str">
        <f>IF(SUM(COUNTIFS('Planificación 2026-1'!F:F,"FILIAL",'Planificación 2026-1'!W:W,C188,'Planificación 2026-1'!H:H,"IC"))&gt;0,"P32"," ")</f>
        <v xml:space="preserve"> </v>
      </c>
      <c r="AK188" s="108" t="str">
        <f>IF(SUM(COUNTIFS('Planificación 2026-1'!F:F,"FILIAL",'Planificación 2026-1'!W:W,C188,'Planificación 2026-1'!H:H,"AR"))&gt;0,"P34"," ")</f>
        <v xml:space="preserve"> </v>
      </c>
      <c r="AL188" s="108" t="str">
        <f>IF(SUM(COUNTIFS('Planificación 2026-1'!F:F,"FILIAL",'Planificación 2026-1'!W:W,C188,'Planificación 2026-1'!H:H,"T1"))&gt;0,"P35"," ")</f>
        <v xml:space="preserve"> </v>
      </c>
      <c r="AM188" s="108" t="str">
        <f>IF(SUM(COUNTIFS('Planificación 2026-1'!F:F,"FILIAL",'Planificación 2026-1'!W:W,C188,'Planificación 2026-1'!H:H,"T3"))&gt;0,"P36"," ")</f>
        <v xml:space="preserve"> </v>
      </c>
      <c r="AN188" s="108" t="str">
        <f>IF(SUM(COUNTIFS('Planificación 2026-1'!F:F,"FILIAL",'Planificación 2026-1'!W:W,C188,'Planificación 2026-1'!H:H,"T2"))&gt;0,"P37"," ")</f>
        <v xml:space="preserve"> </v>
      </c>
      <c r="AO188" s="108" t="str">
        <f>IF(SUM(COUNTIFS('Planificación 2026-1'!F:F,"FILIAL",'Planificación 2026-1'!W:W,C188,'Planificación 2026-1'!H:H,"AE"))&gt;0,"P38"," ")</f>
        <v xml:space="preserve"> </v>
      </c>
      <c r="AP188" s="108" t="str">
        <f>IF(SUM(COUNTIFS('Planificación 2026-1'!F:F,"FILIAL",'Planificación 2026-1'!W:W,C188,'Planificación 2026-1'!H:H,"T4"))&gt;0,"P55"," ")</f>
        <v xml:space="preserve"> </v>
      </c>
      <c r="AQ188" s="108" t="str">
        <f>IF(SUM(COUNTIFS('Planificación 2026-1'!F:F,"SUNAMPE",'Planificación 2026-1'!W:W,C188,'Planificación 2026-1'!H:H,"AF"))&gt;0," P01"," ")</f>
        <v xml:space="preserve"> </v>
      </c>
      <c r="AR188" s="108" t="str">
        <f>IF(SUM(COUNTIFS('Planificación 2026-1'!F:F,"SUNAMPE",'Planificación 2026-1'!W:W,C188,'Planificación 2026-1'!H:H,"EN"))&gt;0,"P02"," ")</f>
        <v xml:space="preserve"> </v>
      </c>
      <c r="AS188" s="108" t="str">
        <f>IF(SUM(COUNTIFS('Planificación 2026-1'!F:F,"SUNAMPE",'Planificación 2026-1'!W:W,C188,'Planificación 2026-1'!H:H,"IS"))&gt;0,"P03"," ")</f>
        <v xml:space="preserve"> </v>
      </c>
      <c r="AT188" s="108" t="str">
        <f>IF(SUM(COUNTIFS('Planificación 2026-1'!F:F,"SUNAMPE",'Planificación 2026-1'!W:W,C188,'Planificación 2026-1'!H:H,"PS"))&gt;0,"P04"," ")</f>
        <v xml:space="preserve"> </v>
      </c>
      <c r="AU188" s="108"/>
      <c r="AV188" s="108" t="str">
        <f>IF(SUM(COUNTIFS('Planificación 2026-1'!F:F,"SUNAMPE",'Planificación 2026-1'!W:W,C188,'Planificación 2026-1'!H:H,"IN"))&gt;0,"P06"," ")</f>
        <v xml:space="preserve"> </v>
      </c>
      <c r="AW188" s="108" t="str">
        <f>IF(SUM(COUNTIFS('Planificación 2026-1'!F:F,"SUNAMPE",'Planificación 2026-1'!W:W,C188,'Planificación 2026-1'!H:H,"CA"))&gt;0,"P07"," ")</f>
        <v xml:space="preserve"> </v>
      </c>
      <c r="AX188" s="108" t="str">
        <f>IF(SUM(COUNTIFS('Planificación 2026-1'!F:F,"SUNAMPE",'Planificación 2026-1'!W:W,C188,'Planificación 2026-1'!H:H,"DE"))&gt;0,"P08"," ")</f>
        <v xml:space="preserve"> </v>
      </c>
      <c r="AY188" s="108" t="str">
        <f>IF(SUM(COUNTIFS('Planificación 2026-1'!F:F,"SUNAMPE",'Planificación 2026-1'!W:W,C188,'Planificación 2026-1'!H:H,"OB"))&gt;0,"P09"," ")</f>
        <v xml:space="preserve"> </v>
      </c>
      <c r="AZ188" s="108" t="str">
        <f>IF(SUM(COUNTIFS('Planificación 2026-1'!F:F,"SUNAMPE",'Planificación 2026-1'!W:W,C188,'Planificación 2026-1'!H:H,"MH"))&gt;0,"P31"," ")</f>
        <v xml:space="preserve"> </v>
      </c>
      <c r="BA188" s="108" t="str">
        <f>IF(SUM(COUNTIFS('Planificación 2026-1'!F:F,"SUNAMPE",'Planificación 2026-1'!W:W,C188,'Planificación 2026-1'!H:H,"IC"))&gt;0,"P32"," ")</f>
        <v xml:space="preserve"> </v>
      </c>
      <c r="BB188" s="108" t="str">
        <f>IF(SUM(COUNTIFS('Planificación 2026-1'!F:F,"SUNAMPE",'Planificación 2026-1'!W:W,C188,'Planificación 2026-1'!H:H,"AR"))&gt;0,"P34"," ")</f>
        <v xml:space="preserve"> </v>
      </c>
      <c r="BC188" s="108" t="str">
        <f>IF(SUM(COUNTIFS('Planificación 2026-1'!F:F,"SUNAMPE",'Planificación 2026-1'!W:W,C188,'Planificación 2026-1'!H:H,"T1"))&gt;0,"P35"," ")</f>
        <v xml:space="preserve"> </v>
      </c>
      <c r="BD188" s="108" t="str">
        <f>IF(SUM(COUNTIFS('Planificación 2026-1'!F:F,"SUNAMPE",'Planificación 2026-1'!W:W,C188,'Planificación 2026-1'!H:H,"T3"))&gt;0,"P36"," ")</f>
        <v xml:space="preserve"> </v>
      </c>
      <c r="BE188" s="108" t="str">
        <f>IF(SUM(COUNTIFS('Planificación 2026-1'!F:F,"SUNAMPE",'Planificación 2026-1'!W:W,C188,'Planificación 2026-1'!H:H,"T2"))&gt;0,"P37"," ")</f>
        <v xml:space="preserve"> </v>
      </c>
      <c r="BF188" s="108" t="str">
        <f>IF(SUM(COUNTIFS('Planificación 2026-1'!F:F,"SUNAMPE",'Planificación 2026-1'!W:W,C188,'Planificación 2026-1'!H:H,"AE"))&gt;0,"P38"," ")</f>
        <v xml:space="preserve"> </v>
      </c>
      <c r="BG188" s="108" t="str">
        <f>IF(SUM(COUNTIFS('Planificación 2026-1'!F:F,"SUNAMPE",'Planificación 2026-1'!W:W,C188,'Planificación 2026-1'!H:H,"T4"))&gt;0,"P55"," ")</f>
        <v xml:space="preserve"> </v>
      </c>
      <c r="BH188" s="108" t="str">
        <f>IF(SUM(COUNTIFS('Planificación 2026-1'!F:F,"HUAURA",'Planificación 2026-1'!W:W,C188,'Planificación 2026-1'!H:H,"AF"))&gt;0," P01"," ")</f>
        <v xml:space="preserve"> </v>
      </c>
      <c r="BI188" s="108" t="str">
        <f>IF(SUM(COUNTIFS('Planificación 2026-1'!F:F,"HUAURA",'Planificación 2026-1'!W:W,C188,'Planificación 2026-1'!H:H,"EN"))&gt;0,"P02"," ")</f>
        <v xml:space="preserve"> </v>
      </c>
      <c r="BJ188" s="108" t="str">
        <f>IF(SUM(COUNTIFS('Planificación 2026-1'!F:F,"HUAURA",'Planificación 2026-1'!W:W,C188,'Planificación 2026-1'!H:H,"IS"))&gt;0,"P03"," ")</f>
        <v xml:space="preserve"> </v>
      </c>
      <c r="BK188" s="108" t="str">
        <f>IF(SUM(COUNTIFS('Planificación 2026-1'!F:F,"HUAURA",'Planificación 2026-1'!W:W,C188,'Planificación 2026-1'!H:H,"PS"))&gt;0,"P04"," ")</f>
        <v xml:space="preserve"> </v>
      </c>
      <c r="BL188" s="108"/>
      <c r="BM188" s="108" t="str">
        <f>IF(SUM(COUNTIFS('Planificación 2026-1'!F:F,"HUAURA",'Planificación 2026-1'!W:W,C188,'Planificación 2026-1'!H:H,"IN"))&gt;0,"P06"," ")</f>
        <v xml:space="preserve"> </v>
      </c>
      <c r="BN188" s="108" t="str">
        <f>IF(SUM(COUNTIFS('Planificación 2026-1'!F:F,"HUAURA",'Planificación 2026-1'!W:W,C188,'Planificación 2026-1'!H:H,"CA"))&gt;0,"P07"," ")</f>
        <v xml:space="preserve"> </v>
      </c>
      <c r="BO188" s="108" t="str">
        <f>IF(SUM(COUNTIFS('Planificación 2026-1'!F:F,"HUAURA",'Planificación 2026-1'!W:W,C188,'Planificación 2026-1'!H:H,"DE"))&gt;0,"P08"," ")</f>
        <v xml:space="preserve"> </v>
      </c>
      <c r="BP188" s="108" t="str">
        <f>IF(SUM(COUNTIFS('Planificación 2026-1'!F:F,"HUAURA",'Planificación 2026-1'!W:W,C188,'Planificación 2026-1'!H:H,"OB"))&gt;0,"P09"," ")</f>
        <v xml:space="preserve"> </v>
      </c>
      <c r="BQ188" s="108" t="str">
        <f>IF(SUM(COUNTIFS('Planificación 2026-1'!F:F,"HUAURA",'Planificación 2026-1'!W:W,C188,'Planificación 2026-1'!H:H,"MH"))&gt;0,"P31"," ")</f>
        <v xml:space="preserve"> </v>
      </c>
      <c r="BR188" s="108" t="str">
        <f>IF(SUM(COUNTIFS('Planificación 2026-1'!F:F,"HUAURA",'Planificación 2026-1'!W:W,C188,'Planificación 2026-1'!H:H,"IC"))&gt;0,"P32"," ")</f>
        <v xml:space="preserve"> </v>
      </c>
      <c r="BS188" s="108" t="str">
        <f>IF(SUM(COUNTIFS('Planificación 2026-1'!F:F,"HUAURA",'Planificación 2026-1'!W:W,C188,'Planificación 2026-1'!H:H,"AR"))&gt;0,"P34"," ")</f>
        <v xml:space="preserve"> </v>
      </c>
      <c r="BT188" s="108" t="str">
        <f>IF(SUM(COUNTIFS('Planificación 2026-1'!F:F,"HUAURA",'Planificación 2026-1'!W:W,C188,'Planificación 2026-1'!H:H,"T1"))&gt;0,"P35"," ")</f>
        <v xml:space="preserve"> </v>
      </c>
      <c r="BU188" s="108" t="str">
        <f>IF(SUM(COUNTIFS('Planificación 2026-1'!F:F,"HUAURA",'Planificación 2026-1'!W:W,C188,'Planificación 2026-1'!H:H,"T3"))&gt;0,"P36"," ")</f>
        <v xml:space="preserve"> </v>
      </c>
      <c r="BV188" s="108" t="str">
        <f>IF(SUM(COUNTIFS('Planificación 2026-1'!F:F,"HUAURA",'Planificación 2026-1'!W:W,C188,'Planificación 2026-1'!H:H,"T2"))&gt;0,"P37"," ")</f>
        <v xml:space="preserve"> </v>
      </c>
      <c r="BW188" s="108" t="str">
        <f>IF(SUM(COUNTIFS('Planificación 2026-1'!F:F,"HUAURA",'Planificación 2026-1'!W:W,C188,'Planificación 2026-1'!H:H,"AE"))&gt;0,"P38"," ")</f>
        <v xml:space="preserve"> </v>
      </c>
      <c r="BX188" s="108" t="str">
        <f>IF(SUM(COUNTIFS('Planificación 2026-1'!F:F,"HUAURA",'Planificación 2026-1'!W:W,C188,'Planificación 2026-1'!H:H,"T4"))&gt;0,"P55"," ")</f>
        <v xml:space="preserve"> </v>
      </c>
      <c r="BY188" s="109">
        <f>SUMIFS('Planificación 2026-1'!R:R,'Planificación 2026-1'!W:W,C188,'Planificación 2026-1'!H:H,"AF",'Planificación 2026-1'!I:I,"&gt;2")</f>
        <v>0</v>
      </c>
      <c r="BZ188" s="109">
        <f>SUMIFS('Planificación 2026-1'!R:R,'Planificación 2026-1'!W:W,C188,'Planificación 2026-1'!H:H,"EN",'Planificación 2026-1'!I:I,"&gt;2")</f>
        <v>0</v>
      </c>
      <c r="CA188" s="109">
        <f>SUMIFS('Planificación 2026-1'!R:R,'Planificación 2026-1'!W:W,C188,'Planificación 2026-1'!H:H,"IS",'Planificación 2026-1'!I:I,"&gt;2")</f>
        <v>0</v>
      </c>
      <c r="CB188" s="109">
        <f>SUMIFS('Planificación 2026-1'!R:R,'Planificación 2026-1'!W:W,C188,'Planificación 2026-1'!H:H,"PS",'Planificación 2026-1'!I:I,"&gt;2")</f>
        <v>0</v>
      </c>
      <c r="CC188" s="109">
        <f>SUMIFS('Planificación 2026-1'!R:R,'Planificación 2026-1'!W:W,C188,'Planificación 2026-1'!H:H,"IN",'Planificación 2026-1'!I:I,"&gt;2")</f>
        <v>0</v>
      </c>
      <c r="CD188" s="109">
        <f>SUMIFS('Planificación 2026-1'!R:R,'Planificación 2026-1'!W:W,C188,'Planificación 2026-1'!H:H,"CA",'Planificación 2026-1'!I:I,"&gt;2")</f>
        <v>0</v>
      </c>
      <c r="CE188" s="109">
        <f>SUMIFS('Planificación 2026-1'!R:R,'Planificación 2026-1'!W:W,C188,'Planificación 2026-1'!H:H,"DE",'Planificación 2026-1'!I:I,"&gt;2")</f>
        <v>0</v>
      </c>
      <c r="CF188" s="109">
        <f>SUMIFS('Planificación 2026-1'!R:R,'Planificación 2026-1'!W:W,C188,'Planificación 2026-1'!H:H,"OB",'Planificación 2026-1'!I:I,"&gt;2")</f>
        <v>0</v>
      </c>
      <c r="CG188" s="109">
        <f>SUMIFS('Planificación 2026-1'!R:R,'Planificación 2026-1'!W:W,C188,'Planificación 2026-1'!H:H,"MH",'Planificación 2026-1'!I:I,"&gt;2")</f>
        <v>0</v>
      </c>
      <c r="CH188" s="109">
        <f>SUMIFS('Planificación 2026-1'!R:R,'Planificación 2026-1'!W:W,C188,'Planificación 2026-1'!H:H,"IC",'Planificación 2026-1'!I:I,"&gt;2")</f>
        <v>0</v>
      </c>
      <c r="CI188" s="109">
        <f>SUMIFS('Planificación 2026-1'!R:R,'Planificación 2026-1'!W:W,C188,'Planificación 2026-1'!H:H,"AR",'Planificación 2026-1'!I:I,"&gt;2")</f>
        <v>0</v>
      </c>
      <c r="CJ188" s="109">
        <f>SUMIFS('Planificación 2026-1'!R:R,'Planificación 2026-1'!W:W,C188,'Planificación 2026-1'!H:H,"T1",'Planificación 2026-1'!I:I,"&gt;2")</f>
        <v>0</v>
      </c>
      <c r="CK188" s="109">
        <f>SUMIFS('Planificación 2026-1'!R:R,'Planificación 2026-1'!W:W,C188,'Planificación 2026-1'!H:H,"T3",'Planificación 2026-1'!I:I,"&gt;2")</f>
        <v>0</v>
      </c>
      <c r="CL188" s="109">
        <f>SUMIFS('Planificación 2026-1'!R:R,'Planificación 2026-1'!W:W,C188,'Planificación 2026-1'!H:H,"T2",'Planificación 2026-1'!I:I,"&gt;2")</f>
        <v>0</v>
      </c>
      <c r="CM188" s="109">
        <f>SUMIFS('Planificación 2026-1'!R:R,'Planificación 2026-1'!W:W,C188,'Planificación 2026-1'!H:H,"AE",'Planificación 2026-1'!I:I,"&gt;2")</f>
        <v>0</v>
      </c>
      <c r="CN188" s="109">
        <f>SUMIFS('Planificación 2026-1'!R:R,'Planificación 2026-1'!W:W,C188,'Planificación 2026-1'!H:H,"T4",'Planificación 2026-1'!I:I,"&gt;2")</f>
        <v>0</v>
      </c>
      <c r="CO188" s="109">
        <f>SUMIFS('Planificación 2026-1'!R:R,'Planificación 2026-1'!W:W,C188,'Planificación 2026-1'!H:H,"AF",'Planificación 2026-1'!I:I,"&lt;3")</f>
        <v>0</v>
      </c>
      <c r="CP188" s="109">
        <f>SUMIFS('Planificación 2026-1'!R:R,'Planificación 2026-1'!W:W,C188,'Planificación 2026-1'!H:H,"EN",'Planificación 2026-1'!I:I,"&lt;3")</f>
        <v>0</v>
      </c>
      <c r="CQ188" s="109">
        <f>SUMIFS('Planificación 2026-1'!R:R,'Planificación 2026-1'!W:W,C188,'Planificación 2026-1'!H:H,"IS",'Planificación 2026-1'!I:I,"&lt;3")</f>
        <v>0</v>
      </c>
      <c r="CR188" s="109">
        <f>SUMIFS('Planificación 2026-1'!R:R,'Planificación 2026-1'!W:W,C188,'Planificación 2026-1'!H:H,"PS",'Planificación 2026-1'!I:I,"&lt;3")</f>
        <v>0</v>
      </c>
      <c r="CS188" s="109">
        <f>SUMIFS('Planificación 2026-1'!R:R,'Planificación 2026-1'!W:W,C188,'Planificación 2026-1'!H:H,"IN",'Planificación 2026-1'!I:I,"&lt;3")</f>
        <v>0</v>
      </c>
      <c r="CT188" s="109">
        <f>SUMIFS('Planificación 2026-1'!R:R,'Planificación 2026-1'!W:W,C188,'Planificación 2026-1'!H:H,"CA",'Planificación 2026-1'!I:I,"&lt;3")</f>
        <v>0</v>
      </c>
      <c r="CU188" s="109">
        <f>SUMIFS('Planificación 2026-1'!R:R,'Planificación 2026-1'!W:W,C188,'Planificación 2026-1'!H:H,"DE",'Planificación 2026-1'!I:I,"&lt;3")</f>
        <v>0</v>
      </c>
      <c r="CV188" s="109">
        <f>SUMIFS('Planificación 2026-1'!R:R,'Planificación 2026-1'!W:W,C188,'Planificación 2026-1'!H:H,"OB",'Planificación 2026-1'!I:I,"&lt;3")</f>
        <v>0</v>
      </c>
      <c r="CW188" s="109">
        <f>SUMIFS('Planificación 2026-1'!R:R,'Planificación 2026-1'!W:W,C188,'Planificación 2026-1'!H:H,"MH",'Planificación 2026-1'!I:I,"&lt;3")</f>
        <v>0</v>
      </c>
      <c r="CX188" s="109">
        <f>SUMIFS('Planificación 2026-1'!R:R,'Planificación 2026-1'!W:W,C188,'Planificación 2026-1'!H:H,"IC",'Planificación 2026-1'!I:I,"&lt;3")</f>
        <v>0</v>
      </c>
      <c r="CY188" s="109">
        <f>SUMIFS('Planificación 2026-1'!R:R,'Planificación 2026-1'!W:W,C188,'Planificación 2026-1'!H:H,"AR",'Planificación 2026-1'!I:I,"&lt;3")</f>
        <v>0</v>
      </c>
      <c r="CZ188" s="109">
        <f>SUMIFS('Planificación 2026-1'!R:R,'Planificación 2026-1'!W:W,C188,'Planificación 2026-1'!H:H,"T1",'Planificación 2026-1'!I:I,"&lt;3")</f>
        <v>0</v>
      </c>
      <c r="DA188" s="109">
        <f>SUMIFS('Planificación 2026-1'!R:R,'Planificación 2026-1'!W:W,C188,'Planificación 2026-1'!H:H,"T3",'Planificación 2026-1'!I:I,"&lt;3")</f>
        <v>0</v>
      </c>
      <c r="DB188" s="109">
        <f>SUMIFS('Planificación 2026-1'!R:R,'Planificación 2026-1'!W:W,C188,'Planificación 2026-1'!H:H,"T2",'Planificación 2026-1'!I:I,"&lt;3")</f>
        <v>0</v>
      </c>
      <c r="DC188" s="109">
        <f>SUMIFS('Planificación 2026-1'!R:R,'Planificación 2026-1'!W:W,C188,'Planificación 2026-1'!H:H,"AE",'Planificación 2026-1'!I:I,"&lt;3")</f>
        <v>0</v>
      </c>
      <c r="DD188" s="109">
        <f>SUMIFS('Planificación 2026-1'!R:R,'Planificación 2026-1'!W:W,C188,'Planificación 2026-1'!H:H,"T4",'Planificación 2026-1'!I:I,"&lt;3")</f>
        <v>0</v>
      </c>
      <c r="DE188" s="108" t="str">
        <f t="shared" si="27"/>
        <v/>
      </c>
      <c r="DF188" s="41">
        <f>IF(C188="","",SUMIFS('Planificación 2026-1'!R:R,'Planificación 2026-1'!W:W,C188,'Planificación 2026-1'!F:F,"PRINCIPAL",'Planificación 2026-1'!X:X,"VIRTUAL"))</f>
        <v>0</v>
      </c>
      <c r="DG188" s="41">
        <f>IF(C188="","",SUMIFS('Planificación 2026-1'!R:R,'Planificación 2026-1'!W:W,C188,'Planificación 2026-1'!F:F,"PRINCIPAL",'Planificación 2026-1'!X:X,"PRESENCIAL"))</f>
        <v>0</v>
      </c>
      <c r="DH188" s="41">
        <f>IF(C188="","",SUMIFS('Planificación 2026-1'!R:R,'Planificación 2026-1'!W:W,C188,'Planificación 2026-1'!F:F,"PRINCIPAL",'Planificación 2026-1'!X:X,"HIBRIDO PRESENCIAL"))</f>
        <v>0</v>
      </c>
      <c r="DI188" s="108" t="str">
        <f t="shared" si="28"/>
        <v/>
      </c>
      <c r="DJ188" s="108">
        <f>IF(C188="","",SUMIFS('Planificación 2026-1'!R:R,'Planificación 2026-1'!W:W,C188,'Planificación 2026-1'!F:F,"FILIAL",'Planificación 2026-1'!X:X,"VIRTUAL"))</f>
        <v>0</v>
      </c>
      <c r="DK188" s="110">
        <f>IF(C188="","",SUMIFS('Planificación 2026-1'!R:R,'Planificación 2026-1'!W:W,C188,'Planificación 2026-1'!F:F,"FILIAL",'Planificación 2026-1'!X:X,"PRESENCIAL"))</f>
        <v>0</v>
      </c>
      <c r="DL188" s="61">
        <f>IF(C188="","",SUMIFS('Planificación 2026-1'!R:R,'Planificación 2026-1'!W:W,C188,'Planificación 2026-1'!F:F,"FILIAL",'Planificación 2026-1'!X:X,"HIBRIDO PRESENCIAL"))</f>
        <v>0</v>
      </c>
      <c r="DM188" s="111" t="str">
        <f t="shared" si="29"/>
        <v/>
      </c>
      <c r="DN188" s="108">
        <f>IF(C188="","",SUMIFS('Planificación 2026-1'!R:R,'Planificación 2026-1'!W:W,C188,'Planificación 2026-1'!F:F,"SUNAMPE",'Planificación 2026-1'!X:X,"VIRTUAL"))</f>
        <v>0</v>
      </c>
      <c r="DO188" s="61">
        <f>IF(C188="","",SUMIFS('Planificación 2026-1'!R:R,'Planificación 2026-1'!W:W,C188,'Planificación 2026-1'!F:F,"SUNAMPE",'Planificación 2026-1'!X:X,"PRESENCIAL"))</f>
        <v>0</v>
      </c>
      <c r="DP188" s="111" t="str">
        <f t="shared" si="30"/>
        <v/>
      </c>
      <c r="DQ188" s="108">
        <f>IF(C188="","",SUMIFS('Planificación 2026-1'!R:R,'Planificación 2026-1'!W:W,C188,'Planificación 2026-1'!F:F,"HUAURA",'Planificación 2026-1'!X:X,"VIRTUAL"))</f>
        <v>0</v>
      </c>
      <c r="DR188" s="61">
        <f>IF(C188="","",SUMIFS('Planificación 2026-1'!R:R,'Planificación 2026-1'!W:W,C188,'Planificación 2026-1'!F:F,"HUAURA",'Planificación 2026-1'!X:X,"PRESENCIAL"))</f>
        <v>0</v>
      </c>
      <c r="DS188" s="76">
        <f>SUMIFS('Planificación 2026-1'!R:R,'Planificación 2026-1'!W:W,C188,'Planificación 2026-1'!F:F,"PRINCIPAL",'Planificación 2026-1'!X:X,"VIRTUAL",'Planificación 2026-1'!I:I,"&gt;2")</f>
        <v>0</v>
      </c>
      <c r="DT188" s="76">
        <f>SUMIFS('Planificación 2026-1'!R:R,'Planificación 2026-1'!W:W,C188,'Planificación 2026-1'!F:F,"PRINCIPAL",'Planificación 2026-1'!X:X,"&lt;&gt;VIRTUAL",'Planificación 2026-1'!I:I,"&gt;2")</f>
        <v>0</v>
      </c>
      <c r="DU188" s="76">
        <f>SUMIFS('Planificación 2026-1'!R:R,'Planificación 2026-1'!W:W,C188,'Planificación 2026-1'!F:F,"SUNAMPE",'Planificación 2026-1'!X:X,"VIRTUAL",'Planificación 2026-1'!I:I,"&gt;2")</f>
        <v>0</v>
      </c>
      <c r="DV188" s="76">
        <f>SUMIFS('Planificación 2026-1'!R:R,'Planificación 2026-1'!W:W,C188,'Planificación 2026-1'!F:F,"SUNAMPE",'Planificación 2026-1'!X:X,"&lt;&gt;VIRTUAL",'Planificación 2026-1'!I:I,"&gt;2")</f>
        <v>0</v>
      </c>
      <c r="DW188" s="76">
        <f>SUMIFS('Planificación 2026-1'!R:R,'Planificación 2026-1'!W:W,C188,'Planificación 2026-1'!F:F,"FILIAL",'Planificación 2026-1'!X:X,"VIRTUAL",'Planificación 2026-1'!I:I,"&gt;2")</f>
        <v>0</v>
      </c>
      <c r="DX188" s="76">
        <f>SUMIFS('Planificación 2026-1'!R:R,'Planificación 2026-1'!W:W,C188,'Planificación 2026-1'!F:F,"FILIAL",'Planificación 2026-1'!X:X,"&lt;&gt;VIRTUAL",'Planificación 2026-1'!I:I,"&gt;2")</f>
        <v>0</v>
      </c>
      <c r="DY188" s="76">
        <f>SUMIFS('Planificación 2026-1'!R:R,'Planificación 2026-1'!W:W,C188,'Planificación 2026-1'!F:F,"PORUMA",'Planificación 2026-1'!X:X,"VIRTUAL",'Planificación 2026-1'!I:I,"&gt;2")</f>
        <v>0</v>
      </c>
      <c r="DZ188" s="76">
        <f>SUMIFS('Planificación 2026-1'!R:R,'Planificación 2026-1'!W:W,C188,'Planificación 2026-1'!F:F,"PORUMA",'Planificación 2026-1'!X:X,"&lt;&gt;VIRTUAL",'Planificación 2026-1'!I:I,"&gt;2")</f>
        <v>0</v>
      </c>
      <c r="EA188" s="76">
        <f>SUMIFS('Planificación 2026-1'!R:R,'Planificación 2026-1'!W:W,C188,'Planificación 2026-1'!F:F,"HUAURA",'Planificación 2026-1'!X:X,"VIRTUAL",'Planificación 2026-1'!I:I,"&gt;2")</f>
        <v>0</v>
      </c>
      <c r="EB188" s="76">
        <f>SUMIFS('Planificación 2026-1'!R:R,'Planificación 2026-1'!W:W,C188,'Planificación 2026-1'!F:F,"HUAURA",'Planificación 2026-1'!X:X,"&lt;&gt;VIRTUAL",'Planificación 2026-1'!I:I,"&gt;2")</f>
        <v>0</v>
      </c>
      <c r="EC188" s="76">
        <f>SUMIFS('Planificación 2026-1'!R:R,'Planificación 2026-1'!W:W,C188,'Planificación 2026-1'!F:F,"PRINCIPAL",'Planificación 2026-1'!X:X,"VIRTUAL",'Planificación 2026-1'!I:I,"&lt;3")</f>
        <v>0</v>
      </c>
      <c r="ED188" s="76">
        <f>SUMIFS('Planificación 2026-1'!R:R,'Planificación 2026-1'!W:W,C188,'Planificación 2026-1'!F:F,"PRINCIPAL",'Planificación 2026-1'!X:X,"&lt;&gt;VIRTUAL",'Planificación 2026-1'!I:I,"&lt;3")</f>
        <v>0</v>
      </c>
      <c r="EE188" s="76">
        <f>SUMIFS('Planificación 2026-1'!R:R,'Planificación 2026-1'!W:W,C188,'Planificación 2026-1'!F:F,"SUNAMPE",'Planificación 2026-1'!X:X,"VIRTUAL",'Planificación 2026-1'!I:I,"&lt;3")</f>
        <v>0</v>
      </c>
      <c r="EF188" s="76">
        <f>SUMIFS('Planificación 2026-1'!R:R,'Planificación 2026-1'!W:W,C188,'Planificación 2026-1'!F:F,"SUNAMPE",'Planificación 2026-1'!X:X,"&lt;&gt;VIRTUAL",'Planificación 2026-1'!I:I,"&lt;3")</f>
        <v>0</v>
      </c>
      <c r="EG188" s="76">
        <f>SUMIFS('Planificación 2026-1'!R:R,'Planificación 2026-1'!W:W,C188,'Planificación 2026-1'!F:F,"FILIAL",'Planificación 2026-1'!X:X,"VIRTUAL",'Planificación 2026-1'!I:I,"&lt;3")</f>
        <v>0</v>
      </c>
      <c r="EH188" s="76">
        <f>SUMIFS('Planificación 2026-1'!R:R,'Planificación 2026-1'!W:W,C188,'Planificación 2026-1'!F:F,"FILIAL",'Planificación 2026-1'!X:X,"&lt;&gt;VIRTUAL",'Planificación 2026-1'!I:I,"&lt;3")</f>
        <v>0</v>
      </c>
      <c r="EI188" s="76">
        <f>SUMIFS('Planificación 2026-1'!R:R,'Planificación 2026-1'!W:W,C188,'Planificación 2026-1'!F:F,"PORUMA",'Planificación 2026-1'!X:X,"VIRTUAL",'Planificación 2026-1'!I:I,"&lt;3")</f>
        <v>0</v>
      </c>
      <c r="EJ188" s="76">
        <f>SUMIFS('Planificación 2026-1'!R:R,'Planificación 2026-1'!W:W,C188,'Planificación 2026-1'!F:F,"PORUMA",'Planificación 2026-1'!X:X,"&lt;&gt;VIRTUAL",'Planificación 2026-1'!I:I,"&lt;3")</f>
        <v>0</v>
      </c>
      <c r="EK188" s="76">
        <f>SUMIFS('Planificación 2026-1'!R:R,'Planificación 2026-1'!W:W,C188,'Planificación 2026-1'!F:F,"HUAURA",'Planificación 2026-1'!X:X,"VIRTUAL",'Planificación 2026-1'!I:I,"&lt;3")</f>
        <v>0</v>
      </c>
      <c r="EL188" s="76">
        <f>SUMIFS('Planificación 2026-1'!R:R,'Planificación 2026-1'!W:W,C188,'Planificación 2026-1'!F:F,"HUAURA",'Planificación 2026-1'!X:X,"&lt;&gt;VIRTUAL",'Planificación 2026-1'!I:I,"&lt;3")</f>
        <v>0</v>
      </c>
      <c r="EM188" s="76"/>
      <c r="EN188" s="76">
        <f t="shared" si="23"/>
        <v>0</v>
      </c>
      <c r="EO188" s="76">
        <f t="shared" si="24"/>
        <v>0</v>
      </c>
      <c r="EP188" s="76" t="b">
        <f t="shared" si="25"/>
        <v>1</v>
      </c>
      <c r="EQ188" s="76" t="str">
        <f t="shared" si="26"/>
        <v/>
      </c>
      <c r="ER188" s="76" t="str">
        <f t="shared" si="31"/>
        <v>PRESENCIAL</v>
      </c>
    </row>
    <row r="189" spans="1:148" hidden="1">
      <c r="A189" s="83"/>
      <c r="B189" s="119">
        <v>186</v>
      </c>
      <c r="C189" s="115" t="s">
        <v>362</v>
      </c>
      <c r="D189" s="112">
        <f>SUMIF('Planificación 2026-1'!W:W,C189,'Planificación 2026-1'!R:R)</f>
        <v>0</v>
      </c>
      <c r="E189" s="114" t="s">
        <v>173</v>
      </c>
      <c r="F189" s="115" t="s">
        <v>171</v>
      </c>
      <c r="G189" s="115" t="s">
        <v>13</v>
      </c>
      <c r="H189" s="115" t="s">
        <v>128</v>
      </c>
      <c r="I189" s="107" t="str">
        <f>IF(SUM(COUNTIFS('Planificación 2026-1'!F:F,"PRINCIPAL",'Planificación 2026-1'!W:W,C189,'Planificación 2026-1'!H:H,"AF"))&gt;0,"P01"," ")</f>
        <v xml:space="preserve"> </v>
      </c>
      <c r="J189" s="108" t="str">
        <f>IF(SUM(COUNTIFS('Planificación 2026-1'!F:F,"PRINCIPAL",'Planificación 2026-1'!W:W,C189,'Planificación 2026-1'!H:H,"EN"))&gt;0,"P02"," ")</f>
        <v xml:space="preserve"> </v>
      </c>
      <c r="K189" s="108" t="str">
        <f>IF(SUM(COUNTIFS('Planificación 2026-1'!F:F,"PRINCIPAL",'Planificación 2026-1'!W:W,C189,'Planificación 2026-1'!H:H,"IS"))&gt;0,"P03"," ")</f>
        <v xml:space="preserve"> </v>
      </c>
      <c r="L189" s="108" t="str">
        <f>IF(SUM(COUNTIFS('Planificación 2026-1'!F:F,"PRINCIPAL",'Planificación 2026-1'!W:W,C189,'Planificación 2026-1'!H:H,"PS"))&gt;0,"P04"," ")</f>
        <v xml:space="preserve"> </v>
      </c>
      <c r="M189" s="108"/>
      <c r="N189" s="108" t="str">
        <f>IF(SUM(COUNTIFS('Planificación 2026-1'!F:F,"PRINCIPAL",'Planificación 2026-1'!W:W,C189,'Planificación 2026-1'!H:H,"IN"))&gt;0,"P06"," ")</f>
        <v xml:space="preserve"> </v>
      </c>
      <c r="O189" s="108" t="str">
        <f>IF(SUM(COUNTIFS('Planificación 2026-1'!F:F,"PRINCIPAL",'Planificación 2026-1'!W:W,C189,'Planificación 2026-1'!H:H,"CA"))&gt;0,"P07"," ")</f>
        <v xml:space="preserve"> </v>
      </c>
      <c r="P189" s="108" t="str">
        <f>IF(SUM(COUNTIFS('Planificación 2026-1'!F:F,"PRINCIPAL",'Planificación 2026-1'!W:W,C189,'Planificación 2026-1'!H:H,"DE"))&gt;0,"P08"," ")</f>
        <v xml:space="preserve"> </v>
      </c>
      <c r="Q189" s="108" t="str">
        <f>IF(SUM(COUNTIFS('Planificación 2026-1'!F:F,"PRINCIPAL",'Planificación 2026-1'!W:W,C189,'Planificación 2026-1'!H:H,"OB"))&gt;0,"P09"," ")</f>
        <v xml:space="preserve"> </v>
      </c>
      <c r="R189" s="108" t="str">
        <f>IF(SUM(COUNTIFS('Planificación 2026-1'!F:F,"PRINCIPAL",'Planificación 2026-1'!W:W,C189,'Planificación 2026-1'!H:H,"MH"))&gt;0,"P31"," ")</f>
        <v xml:space="preserve"> </v>
      </c>
      <c r="S189" s="108" t="str">
        <f>IF(SUM(COUNTIFS('Planificación 2026-1'!F:F,"PRINCIPAL",'Planificación 2026-1'!W:W,C189,'Planificación 2026-1'!H:H,"IC"))&gt;0,"P32"," ")</f>
        <v xml:space="preserve"> </v>
      </c>
      <c r="T189" s="108" t="str">
        <f>IF(SUM(COUNTIFS('Planificación 2026-1'!F:F,"PRINCIPAL",'Planificación 2026-1'!W:W,C189,'Planificación 2026-1'!H:H,"AR"))&gt;0,"P34"," ")</f>
        <v xml:space="preserve"> </v>
      </c>
      <c r="U189" s="108" t="str">
        <f>IF(SUM(COUNTIFS('Planificación 2026-1'!F:F,"PRINCIPAL",'Planificación 2026-1'!W:W,C189,'Planificación 2026-1'!H:H,"T1"))&gt;0,"P35"," ")</f>
        <v xml:space="preserve"> </v>
      </c>
      <c r="V189" s="108" t="str">
        <f>IF(SUM(COUNTIFS('Planificación 2026-1'!F:F,"PRINCIPAL",'Planificación 2026-1'!W:W,C189,'Planificación 2026-1'!H:H,"T3"))&gt;0,"P36"," ")</f>
        <v xml:space="preserve"> </v>
      </c>
      <c r="W189" s="108" t="str">
        <f>IF(SUM(COUNTIFS('Planificación 2026-1'!F:F,"PRINCIPAL",'Planificación 2026-1'!W:W,C189,'Planificación 2026-1'!H:H,"T2"))&gt;0,"P37"," ")</f>
        <v xml:space="preserve"> </v>
      </c>
      <c r="X189" s="108" t="str">
        <f>IF(SUM(COUNTIFS('Planificación 2026-1'!F:F,"PRINCIPAL",'Planificación 2026-1'!W:W,C189,'Planificación 2026-1'!H:H,"AE"))&gt;0,"P38"," ")</f>
        <v xml:space="preserve"> </v>
      </c>
      <c r="Y189" s="108" t="str">
        <f>IF(SUM(COUNTIFS('Planificación 2026-1'!F:F,"PRINCIPAL",'Planificación 2026-1'!W:W,C189,'Planificación 2026-1'!H:H,"T4"))&gt;0,"P55"," ")</f>
        <v xml:space="preserve"> </v>
      </c>
      <c r="Z189" s="108" t="str">
        <f>IF(SUM(COUNTIFS('Planificación 2026-1'!F:F,"FILIAL",'Planificación 2026-1'!W:W,C189,'Planificación 2026-1'!H:H,"AF"))&gt;0," P01"," ")</f>
        <v xml:space="preserve"> </v>
      </c>
      <c r="AA189" s="108" t="str">
        <f>IF(SUM(COUNTIFS('Planificación 2026-1'!F:F,"FILIAL",'Planificación 2026-1'!W:W,C189,'Planificación 2026-1'!H:H,"EN"))&gt;0,"P02"," ")</f>
        <v xml:space="preserve"> </v>
      </c>
      <c r="AB189" s="108" t="str">
        <f>IF(SUM(COUNTIFS('Planificación 2026-1'!F:F,"FILIAL",'Planificación 2026-1'!W:W,C189,'Planificación 2026-1'!H:H,"IS"))&gt;0,"P03"," ")</f>
        <v xml:space="preserve"> </v>
      </c>
      <c r="AC189" s="108" t="str">
        <f>IF(SUM(COUNTIFS('Planificación 2026-1'!F:F,"FILIAL",'Planificación 2026-1'!W:W,C189,'Planificación 2026-1'!H:H,"PS"))&gt;0,"P04"," ")</f>
        <v xml:space="preserve"> </v>
      </c>
      <c r="AD189" s="108"/>
      <c r="AE189" s="108" t="str">
        <f>IF(SUM(COUNTIFS('Planificación 2026-1'!F:F,"FILIAL",'Planificación 2026-1'!W:W,C189,'Planificación 2026-1'!H:H,"IN"))&gt;0,"P06"," ")</f>
        <v xml:space="preserve"> </v>
      </c>
      <c r="AF189" s="108" t="str">
        <f>IF(SUM(COUNTIFS('Planificación 2026-1'!F:F,"FILIAL",'Planificación 2026-1'!W:W,C189,'Planificación 2026-1'!H:H,"CA"))&gt;0,"P07"," ")</f>
        <v xml:space="preserve"> </v>
      </c>
      <c r="AG189" s="108" t="str">
        <f>IF(SUM(COUNTIFS('Planificación 2026-1'!F:F,"FILIAL",'Planificación 2026-1'!W:W,C189,'Planificación 2026-1'!H:H,"DE"))&gt;0,"P08"," ")</f>
        <v xml:space="preserve"> </v>
      </c>
      <c r="AH189" s="108" t="str">
        <f>IF(SUM(COUNTIFS('Planificación 2026-1'!F:F,"FILIAL",'Planificación 2026-1'!W:W,C189,'Planificación 2026-1'!H:H,"OB"))&gt;0,"P09"," ")</f>
        <v xml:space="preserve"> </v>
      </c>
      <c r="AI189" s="108" t="str">
        <f>IF(SUM(COUNTIFS('Planificación 2026-1'!F:F,"FILIAL",'Planificación 2026-1'!W:W,C189,'Planificación 2026-1'!H:H,"MH"))&gt;0,"P31"," ")</f>
        <v xml:space="preserve"> </v>
      </c>
      <c r="AJ189" s="108" t="str">
        <f>IF(SUM(COUNTIFS('Planificación 2026-1'!F:F,"FILIAL",'Planificación 2026-1'!W:W,C189,'Planificación 2026-1'!H:H,"IC"))&gt;0,"P32"," ")</f>
        <v xml:space="preserve"> </v>
      </c>
      <c r="AK189" s="108" t="str">
        <f>IF(SUM(COUNTIFS('Planificación 2026-1'!F:F,"FILIAL",'Planificación 2026-1'!W:W,C189,'Planificación 2026-1'!H:H,"AR"))&gt;0,"P34"," ")</f>
        <v xml:space="preserve"> </v>
      </c>
      <c r="AL189" s="108" t="str">
        <f>IF(SUM(COUNTIFS('Planificación 2026-1'!F:F,"FILIAL",'Planificación 2026-1'!W:W,C189,'Planificación 2026-1'!H:H,"T1"))&gt;0,"P35"," ")</f>
        <v xml:space="preserve"> </v>
      </c>
      <c r="AM189" s="108" t="str">
        <f>IF(SUM(COUNTIFS('Planificación 2026-1'!F:F,"FILIAL",'Planificación 2026-1'!W:W,C189,'Planificación 2026-1'!H:H,"T3"))&gt;0,"P36"," ")</f>
        <v xml:space="preserve"> </v>
      </c>
      <c r="AN189" s="108" t="str">
        <f>IF(SUM(COUNTIFS('Planificación 2026-1'!F:F,"FILIAL",'Planificación 2026-1'!W:W,C189,'Planificación 2026-1'!H:H,"T2"))&gt;0,"P37"," ")</f>
        <v xml:space="preserve"> </v>
      </c>
      <c r="AO189" s="108" t="str">
        <f>IF(SUM(COUNTIFS('Planificación 2026-1'!F:F,"FILIAL",'Planificación 2026-1'!W:W,C189,'Planificación 2026-1'!H:H,"AE"))&gt;0,"P38"," ")</f>
        <v xml:space="preserve"> </v>
      </c>
      <c r="AP189" s="108" t="str">
        <f>IF(SUM(COUNTIFS('Planificación 2026-1'!F:F,"FILIAL",'Planificación 2026-1'!W:W,C189,'Planificación 2026-1'!H:H,"T4"))&gt;0,"P55"," ")</f>
        <v xml:space="preserve"> </v>
      </c>
      <c r="AQ189" s="108" t="str">
        <f>IF(SUM(COUNTIFS('Planificación 2026-1'!F:F,"SUNAMPE",'Planificación 2026-1'!W:W,C189,'Planificación 2026-1'!H:H,"AF"))&gt;0," P01"," ")</f>
        <v xml:space="preserve"> </v>
      </c>
      <c r="AR189" s="108" t="str">
        <f>IF(SUM(COUNTIFS('Planificación 2026-1'!F:F,"SUNAMPE",'Planificación 2026-1'!W:W,C189,'Planificación 2026-1'!H:H,"EN"))&gt;0,"P02"," ")</f>
        <v xml:space="preserve"> </v>
      </c>
      <c r="AS189" s="108" t="str">
        <f>IF(SUM(COUNTIFS('Planificación 2026-1'!F:F,"SUNAMPE",'Planificación 2026-1'!W:W,C189,'Planificación 2026-1'!H:H,"IS"))&gt;0,"P03"," ")</f>
        <v xml:space="preserve"> </v>
      </c>
      <c r="AT189" s="108" t="str">
        <f>IF(SUM(COUNTIFS('Planificación 2026-1'!F:F,"SUNAMPE",'Planificación 2026-1'!W:W,C189,'Planificación 2026-1'!H:H,"PS"))&gt;0,"P04"," ")</f>
        <v xml:space="preserve"> </v>
      </c>
      <c r="AU189" s="108"/>
      <c r="AV189" s="108" t="str">
        <f>IF(SUM(COUNTIFS('Planificación 2026-1'!F:F,"SUNAMPE",'Planificación 2026-1'!W:W,C189,'Planificación 2026-1'!H:H,"IN"))&gt;0,"P06"," ")</f>
        <v xml:space="preserve"> </v>
      </c>
      <c r="AW189" s="108" t="str">
        <f>IF(SUM(COUNTIFS('Planificación 2026-1'!F:F,"SUNAMPE",'Planificación 2026-1'!W:W,C189,'Planificación 2026-1'!H:H,"CA"))&gt;0,"P07"," ")</f>
        <v xml:space="preserve"> </v>
      </c>
      <c r="AX189" s="108" t="str">
        <f>IF(SUM(COUNTIFS('Planificación 2026-1'!F:F,"SUNAMPE",'Planificación 2026-1'!W:W,C189,'Planificación 2026-1'!H:H,"DE"))&gt;0,"P08"," ")</f>
        <v xml:space="preserve"> </v>
      </c>
      <c r="AY189" s="108" t="str">
        <f>IF(SUM(COUNTIFS('Planificación 2026-1'!F:F,"SUNAMPE",'Planificación 2026-1'!W:W,C189,'Planificación 2026-1'!H:H,"OB"))&gt;0,"P09"," ")</f>
        <v xml:space="preserve"> </v>
      </c>
      <c r="AZ189" s="108" t="str">
        <f>IF(SUM(COUNTIFS('Planificación 2026-1'!F:F,"SUNAMPE",'Planificación 2026-1'!W:W,C189,'Planificación 2026-1'!H:H,"MH"))&gt;0,"P31"," ")</f>
        <v xml:space="preserve"> </v>
      </c>
      <c r="BA189" s="108" t="str">
        <f>IF(SUM(COUNTIFS('Planificación 2026-1'!F:F,"SUNAMPE",'Planificación 2026-1'!W:W,C189,'Planificación 2026-1'!H:H,"IC"))&gt;0,"P32"," ")</f>
        <v xml:space="preserve"> </v>
      </c>
      <c r="BB189" s="108" t="str">
        <f>IF(SUM(COUNTIFS('Planificación 2026-1'!F:F,"SUNAMPE",'Planificación 2026-1'!W:W,C189,'Planificación 2026-1'!H:H,"AR"))&gt;0,"P34"," ")</f>
        <v xml:space="preserve"> </v>
      </c>
      <c r="BC189" s="108" t="str">
        <f>IF(SUM(COUNTIFS('Planificación 2026-1'!F:F,"SUNAMPE",'Planificación 2026-1'!W:W,C189,'Planificación 2026-1'!H:H,"T1"))&gt;0,"P35"," ")</f>
        <v xml:space="preserve"> </v>
      </c>
      <c r="BD189" s="108" t="str">
        <f>IF(SUM(COUNTIFS('Planificación 2026-1'!F:F,"SUNAMPE",'Planificación 2026-1'!W:W,C189,'Planificación 2026-1'!H:H,"T3"))&gt;0,"P36"," ")</f>
        <v xml:space="preserve"> </v>
      </c>
      <c r="BE189" s="108" t="str">
        <f>IF(SUM(COUNTIFS('Planificación 2026-1'!F:F,"SUNAMPE",'Planificación 2026-1'!W:W,C189,'Planificación 2026-1'!H:H,"T2"))&gt;0,"P37"," ")</f>
        <v xml:space="preserve"> </v>
      </c>
      <c r="BF189" s="108" t="str">
        <f>IF(SUM(COUNTIFS('Planificación 2026-1'!F:F,"SUNAMPE",'Planificación 2026-1'!W:W,C189,'Planificación 2026-1'!H:H,"AE"))&gt;0,"P38"," ")</f>
        <v xml:space="preserve"> </v>
      </c>
      <c r="BG189" s="108" t="str">
        <f>IF(SUM(COUNTIFS('Planificación 2026-1'!F:F,"SUNAMPE",'Planificación 2026-1'!W:W,C189,'Planificación 2026-1'!H:H,"T4"))&gt;0,"P55"," ")</f>
        <v xml:space="preserve"> </v>
      </c>
      <c r="BH189" s="108" t="str">
        <f>IF(SUM(COUNTIFS('Planificación 2026-1'!F:F,"HUAURA",'Planificación 2026-1'!W:W,C189,'Planificación 2026-1'!H:H,"AF"))&gt;0," P01"," ")</f>
        <v xml:space="preserve"> </v>
      </c>
      <c r="BI189" s="108" t="str">
        <f>IF(SUM(COUNTIFS('Planificación 2026-1'!F:F,"HUAURA",'Planificación 2026-1'!W:W,C189,'Planificación 2026-1'!H:H,"EN"))&gt;0,"P02"," ")</f>
        <v xml:space="preserve"> </v>
      </c>
      <c r="BJ189" s="108" t="str">
        <f>IF(SUM(COUNTIFS('Planificación 2026-1'!F:F,"HUAURA",'Planificación 2026-1'!W:W,C189,'Planificación 2026-1'!H:H,"IS"))&gt;0,"P03"," ")</f>
        <v xml:space="preserve"> </v>
      </c>
      <c r="BK189" s="108" t="str">
        <f>IF(SUM(COUNTIFS('Planificación 2026-1'!F:F,"HUAURA",'Planificación 2026-1'!W:W,C189,'Planificación 2026-1'!H:H,"PS"))&gt;0,"P04"," ")</f>
        <v xml:space="preserve"> </v>
      </c>
      <c r="BL189" s="108"/>
      <c r="BM189" s="108" t="str">
        <f>IF(SUM(COUNTIFS('Planificación 2026-1'!F:F,"HUAURA",'Planificación 2026-1'!W:W,C189,'Planificación 2026-1'!H:H,"IN"))&gt;0,"P06"," ")</f>
        <v xml:space="preserve"> </v>
      </c>
      <c r="BN189" s="108" t="str">
        <f>IF(SUM(COUNTIFS('Planificación 2026-1'!F:F,"HUAURA",'Planificación 2026-1'!W:W,C189,'Planificación 2026-1'!H:H,"CA"))&gt;0,"P07"," ")</f>
        <v xml:space="preserve"> </v>
      </c>
      <c r="BO189" s="108" t="str">
        <f>IF(SUM(COUNTIFS('Planificación 2026-1'!F:F,"HUAURA",'Planificación 2026-1'!W:W,C189,'Planificación 2026-1'!H:H,"DE"))&gt;0,"P08"," ")</f>
        <v xml:space="preserve"> </v>
      </c>
      <c r="BP189" s="108" t="str">
        <f>IF(SUM(COUNTIFS('Planificación 2026-1'!F:F,"HUAURA",'Planificación 2026-1'!W:W,C189,'Planificación 2026-1'!H:H,"OB"))&gt;0,"P09"," ")</f>
        <v xml:space="preserve"> </v>
      </c>
      <c r="BQ189" s="108" t="str">
        <f>IF(SUM(COUNTIFS('Planificación 2026-1'!F:F,"HUAURA",'Planificación 2026-1'!W:W,C189,'Planificación 2026-1'!H:H,"MH"))&gt;0,"P31"," ")</f>
        <v xml:space="preserve"> </v>
      </c>
      <c r="BR189" s="108" t="str">
        <f>IF(SUM(COUNTIFS('Planificación 2026-1'!F:F,"HUAURA",'Planificación 2026-1'!W:W,C189,'Planificación 2026-1'!H:H,"IC"))&gt;0,"P32"," ")</f>
        <v xml:space="preserve"> </v>
      </c>
      <c r="BS189" s="108" t="str">
        <f>IF(SUM(COUNTIFS('Planificación 2026-1'!F:F,"HUAURA",'Planificación 2026-1'!W:W,C189,'Planificación 2026-1'!H:H,"AR"))&gt;0,"P34"," ")</f>
        <v xml:space="preserve"> </v>
      </c>
      <c r="BT189" s="108" t="str">
        <f>IF(SUM(COUNTIFS('Planificación 2026-1'!F:F,"HUAURA",'Planificación 2026-1'!W:W,C189,'Planificación 2026-1'!H:H,"T1"))&gt;0,"P35"," ")</f>
        <v xml:space="preserve"> </v>
      </c>
      <c r="BU189" s="108" t="str">
        <f>IF(SUM(COUNTIFS('Planificación 2026-1'!F:F,"HUAURA",'Planificación 2026-1'!W:W,C189,'Planificación 2026-1'!H:H,"T3"))&gt;0,"P36"," ")</f>
        <v xml:space="preserve"> </v>
      </c>
      <c r="BV189" s="108" t="str">
        <f>IF(SUM(COUNTIFS('Planificación 2026-1'!F:F,"HUAURA",'Planificación 2026-1'!W:W,C189,'Planificación 2026-1'!H:H,"T2"))&gt;0,"P37"," ")</f>
        <v xml:space="preserve"> </v>
      </c>
      <c r="BW189" s="108" t="str">
        <f>IF(SUM(COUNTIFS('Planificación 2026-1'!F:F,"HUAURA",'Planificación 2026-1'!W:W,C189,'Planificación 2026-1'!H:H,"AE"))&gt;0,"P38"," ")</f>
        <v xml:space="preserve"> </v>
      </c>
      <c r="BX189" s="108" t="str">
        <f>IF(SUM(COUNTIFS('Planificación 2026-1'!F:F,"HUAURA",'Planificación 2026-1'!W:W,C189,'Planificación 2026-1'!H:H,"T4"))&gt;0,"P55"," ")</f>
        <v xml:space="preserve"> </v>
      </c>
      <c r="BY189" s="109">
        <f>SUMIFS('Planificación 2026-1'!R:R,'Planificación 2026-1'!W:W,C189,'Planificación 2026-1'!H:H,"AF",'Planificación 2026-1'!I:I,"&gt;2")</f>
        <v>0</v>
      </c>
      <c r="BZ189" s="109">
        <f>SUMIFS('Planificación 2026-1'!R:R,'Planificación 2026-1'!W:W,C189,'Planificación 2026-1'!H:H,"EN",'Planificación 2026-1'!I:I,"&gt;2")</f>
        <v>0</v>
      </c>
      <c r="CA189" s="109">
        <f>SUMIFS('Planificación 2026-1'!R:R,'Planificación 2026-1'!W:W,C189,'Planificación 2026-1'!H:H,"IS",'Planificación 2026-1'!I:I,"&gt;2")</f>
        <v>0</v>
      </c>
      <c r="CB189" s="109">
        <f>SUMIFS('Planificación 2026-1'!R:R,'Planificación 2026-1'!W:W,C189,'Planificación 2026-1'!H:H,"PS",'Planificación 2026-1'!I:I,"&gt;2")</f>
        <v>0</v>
      </c>
      <c r="CC189" s="109">
        <f>SUMIFS('Planificación 2026-1'!R:R,'Planificación 2026-1'!W:W,C189,'Planificación 2026-1'!H:H,"IN",'Planificación 2026-1'!I:I,"&gt;2")</f>
        <v>0</v>
      </c>
      <c r="CD189" s="109">
        <f>SUMIFS('Planificación 2026-1'!R:R,'Planificación 2026-1'!W:W,C189,'Planificación 2026-1'!H:H,"CA",'Planificación 2026-1'!I:I,"&gt;2")</f>
        <v>0</v>
      </c>
      <c r="CE189" s="109">
        <f>SUMIFS('Planificación 2026-1'!R:R,'Planificación 2026-1'!W:W,C189,'Planificación 2026-1'!H:H,"DE",'Planificación 2026-1'!I:I,"&gt;2")</f>
        <v>0</v>
      </c>
      <c r="CF189" s="109">
        <f>SUMIFS('Planificación 2026-1'!R:R,'Planificación 2026-1'!W:W,C189,'Planificación 2026-1'!H:H,"OB",'Planificación 2026-1'!I:I,"&gt;2")</f>
        <v>0</v>
      </c>
      <c r="CG189" s="109">
        <f>SUMIFS('Planificación 2026-1'!R:R,'Planificación 2026-1'!W:W,C189,'Planificación 2026-1'!H:H,"MH",'Planificación 2026-1'!I:I,"&gt;2")</f>
        <v>0</v>
      </c>
      <c r="CH189" s="109">
        <f>SUMIFS('Planificación 2026-1'!R:R,'Planificación 2026-1'!W:W,C189,'Planificación 2026-1'!H:H,"IC",'Planificación 2026-1'!I:I,"&gt;2")</f>
        <v>0</v>
      </c>
      <c r="CI189" s="109">
        <f>SUMIFS('Planificación 2026-1'!R:R,'Planificación 2026-1'!W:W,C189,'Planificación 2026-1'!H:H,"AR",'Planificación 2026-1'!I:I,"&gt;2")</f>
        <v>0</v>
      </c>
      <c r="CJ189" s="109">
        <f>SUMIFS('Planificación 2026-1'!R:R,'Planificación 2026-1'!W:W,C189,'Planificación 2026-1'!H:H,"T1",'Planificación 2026-1'!I:I,"&gt;2")</f>
        <v>0</v>
      </c>
      <c r="CK189" s="109">
        <f>SUMIFS('Planificación 2026-1'!R:R,'Planificación 2026-1'!W:W,C189,'Planificación 2026-1'!H:H,"T3",'Planificación 2026-1'!I:I,"&gt;2")</f>
        <v>0</v>
      </c>
      <c r="CL189" s="109">
        <f>SUMIFS('Planificación 2026-1'!R:R,'Planificación 2026-1'!W:W,C189,'Planificación 2026-1'!H:H,"T2",'Planificación 2026-1'!I:I,"&gt;2")</f>
        <v>0</v>
      </c>
      <c r="CM189" s="109">
        <f>SUMIFS('Planificación 2026-1'!R:R,'Planificación 2026-1'!W:W,C189,'Planificación 2026-1'!H:H,"AE",'Planificación 2026-1'!I:I,"&gt;2")</f>
        <v>0</v>
      </c>
      <c r="CN189" s="109">
        <f>SUMIFS('Planificación 2026-1'!R:R,'Planificación 2026-1'!W:W,C189,'Planificación 2026-1'!H:H,"T4",'Planificación 2026-1'!I:I,"&gt;2")</f>
        <v>0</v>
      </c>
      <c r="CO189" s="109">
        <f>SUMIFS('Planificación 2026-1'!R:R,'Planificación 2026-1'!W:W,C189,'Planificación 2026-1'!H:H,"AF",'Planificación 2026-1'!I:I,"&lt;3")</f>
        <v>0</v>
      </c>
      <c r="CP189" s="109">
        <f>SUMIFS('Planificación 2026-1'!R:R,'Planificación 2026-1'!W:W,C189,'Planificación 2026-1'!H:H,"EN",'Planificación 2026-1'!I:I,"&lt;3")</f>
        <v>0</v>
      </c>
      <c r="CQ189" s="109">
        <f>SUMIFS('Planificación 2026-1'!R:R,'Planificación 2026-1'!W:W,C189,'Planificación 2026-1'!H:H,"IS",'Planificación 2026-1'!I:I,"&lt;3")</f>
        <v>0</v>
      </c>
      <c r="CR189" s="109">
        <f>SUMIFS('Planificación 2026-1'!R:R,'Planificación 2026-1'!W:W,C189,'Planificación 2026-1'!H:H,"PS",'Planificación 2026-1'!I:I,"&lt;3")</f>
        <v>0</v>
      </c>
      <c r="CS189" s="109">
        <f>SUMIFS('Planificación 2026-1'!R:R,'Planificación 2026-1'!W:W,C189,'Planificación 2026-1'!H:H,"IN",'Planificación 2026-1'!I:I,"&lt;3")</f>
        <v>0</v>
      </c>
      <c r="CT189" s="109">
        <f>SUMIFS('Planificación 2026-1'!R:R,'Planificación 2026-1'!W:W,C189,'Planificación 2026-1'!H:H,"CA",'Planificación 2026-1'!I:I,"&lt;3")</f>
        <v>0</v>
      </c>
      <c r="CU189" s="109">
        <f>SUMIFS('Planificación 2026-1'!R:R,'Planificación 2026-1'!W:W,C189,'Planificación 2026-1'!H:H,"DE",'Planificación 2026-1'!I:I,"&lt;3")</f>
        <v>0</v>
      </c>
      <c r="CV189" s="109">
        <f>SUMIFS('Planificación 2026-1'!R:R,'Planificación 2026-1'!W:W,C189,'Planificación 2026-1'!H:H,"OB",'Planificación 2026-1'!I:I,"&lt;3")</f>
        <v>0</v>
      </c>
      <c r="CW189" s="109">
        <f>SUMIFS('Planificación 2026-1'!R:R,'Planificación 2026-1'!W:W,C189,'Planificación 2026-1'!H:H,"MH",'Planificación 2026-1'!I:I,"&lt;3")</f>
        <v>0</v>
      </c>
      <c r="CX189" s="109">
        <f>SUMIFS('Planificación 2026-1'!R:R,'Planificación 2026-1'!W:W,C189,'Planificación 2026-1'!H:H,"IC",'Planificación 2026-1'!I:I,"&lt;3")</f>
        <v>0</v>
      </c>
      <c r="CY189" s="109">
        <f>SUMIFS('Planificación 2026-1'!R:R,'Planificación 2026-1'!W:W,C189,'Planificación 2026-1'!H:H,"AR",'Planificación 2026-1'!I:I,"&lt;3")</f>
        <v>0</v>
      </c>
      <c r="CZ189" s="109">
        <f>SUMIFS('Planificación 2026-1'!R:R,'Planificación 2026-1'!W:W,C189,'Planificación 2026-1'!H:H,"T1",'Planificación 2026-1'!I:I,"&lt;3")</f>
        <v>0</v>
      </c>
      <c r="DA189" s="109">
        <f>SUMIFS('Planificación 2026-1'!R:R,'Planificación 2026-1'!W:W,C189,'Planificación 2026-1'!H:H,"T3",'Planificación 2026-1'!I:I,"&lt;3")</f>
        <v>0</v>
      </c>
      <c r="DB189" s="109">
        <f>SUMIFS('Planificación 2026-1'!R:R,'Planificación 2026-1'!W:W,C189,'Planificación 2026-1'!H:H,"T2",'Planificación 2026-1'!I:I,"&lt;3")</f>
        <v>0</v>
      </c>
      <c r="DC189" s="109">
        <f>SUMIFS('Planificación 2026-1'!R:R,'Planificación 2026-1'!W:W,C189,'Planificación 2026-1'!H:H,"AE",'Planificación 2026-1'!I:I,"&lt;3")</f>
        <v>0</v>
      </c>
      <c r="DD189" s="109">
        <f>SUMIFS('Planificación 2026-1'!R:R,'Planificación 2026-1'!W:W,C189,'Planificación 2026-1'!H:H,"T4",'Planificación 2026-1'!I:I,"&lt;3")</f>
        <v>0</v>
      </c>
      <c r="DE189" s="108" t="str">
        <f t="shared" si="27"/>
        <v/>
      </c>
      <c r="DF189" s="41">
        <f>IF(C189="","",SUMIFS('Planificación 2026-1'!R:R,'Planificación 2026-1'!W:W,C189,'Planificación 2026-1'!F:F,"PRINCIPAL",'Planificación 2026-1'!X:X,"VIRTUAL"))</f>
        <v>0</v>
      </c>
      <c r="DG189" s="41">
        <f>IF(C189="","",SUMIFS('Planificación 2026-1'!R:R,'Planificación 2026-1'!W:W,C189,'Planificación 2026-1'!F:F,"PRINCIPAL",'Planificación 2026-1'!X:X,"PRESENCIAL"))</f>
        <v>0</v>
      </c>
      <c r="DH189" s="41">
        <f>IF(C189="","",SUMIFS('Planificación 2026-1'!R:R,'Planificación 2026-1'!W:W,C189,'Planificación 2026-1'!F:F,"PRINCIPAL",'Planificación 2026-1'!X:X,"HIBRIDO PRESENCIAL"))</f>
        <v>0</v>
      </c>
      <c r="DI189" s="108" t="str">
        <f t="shared" si="28"/>
        <v/>
      </c>
      <c r="DJ189" s="108">
        <f>IF(C189="","",SUMIFS('Planificación 2026-1'!R:R,'Planificación 2026-1'!W:W,C189,'Planificación 2026-1'!F:F,"FILIAL",'Planificación 2026-1'!X:X,"VIRTUAL"))</f>
        <v>0</v>
      </c>
      <c r="DK189" s="110">
        <f>IF(C189="","",SUMIFS('Planificación 2026-1'!R:R,'Planificación 2026-1'!W:W,C189,'Planificación 2026-1'!F:F,"FILIAL",'Planificación 2026-1'!X:X,"PRESENCIAL"))</f>
        <v>0</v>
      </c>
      <c r="DL189" s="61">
        <f>IF(C189="","",SUMIFS('Planificación 2026-1'!R:R,'Planificación 2026-1'!W:W,C189,'Planificación 2026-1'!F:F,"FILIAL",'Planificación 2026-1'!X:X,"HIBRIDO PRESENCIAL"))</f>
        <v>0</v>
      </c>
      <c r="DM189" s="111" t="str">
        <f t="shared" si="29"/>
        <v/>
      </c>
      <c r="DN189" s="108">
        <f>IF(C189="","",SUMIFS('Planificación 2026-1'!R:R,'Planificación 2026-1'!W:W,C189,'Planificación 2026-1'!F:F,"SUNAMPE",'Planificación 2026-1'!X:X,"VIRTUAL"))</f>
        <v>0</v>
      </c>
      <c r="DO189" s="61">
        <f>IF(C189="","",SUMIFS('Planificación 2026-1'!R:R,'Planificación 2026-1'!W:W,C189,'Planificación 2026-1'!F:F,"SUNAMPE",'Planificación 2026-1'!X:X,"PRESENCIAL"))</f>
        <v>0</v>
      </c>
      <c r="DP189" s="111" t="str">
        <f t="shared" si="30"/>
        <v/>
      </c>
      <c r="DQ189" s="108">
        <f>IF(C189="","",SUMIFS('Planificación 2026-1'!R:R,'Planificación 2026-1'!W:W,C189,'Planificación 2026-1'!F:F,"HUAURA",'Planificación 2026-1'!X:X,"VIRTUAL"))</f>
        <v>0</v>
      </c>
      <c r="DR189" s="61">
        <f>IF(C189="","",SUMIFS('Planificación 2026-1'!R:R,'Planificación 2026-1'!W:W,C189,'Planificación 2026-1'!F:F,"HUAURA",'Planificación 2026-1'!X:X,"PRESENCIAL"))</f>
        <v>0</v>
      </c>
      <c r="DS189" s="76">
        <f>SUMIFS('Planificación 2026-1'!R:R,'Planificación 2026-1'!W:W,C189,'Planificación 2026-1'!F:F,"PRINCIPAL",'Planificación 2026-1'!X:X,"VIRTUAL",'Planificación 2026-1'!I:I,"&gt;2")</f>
        <v>0</v>
      </c>
      <c r="DT189" s="76">
        <f>SUMIFS('Planificación 2026-1'!R:R,'Planificación 2026-1'!W:W,C189,'Planificación 2026-1'!F:F,"PRINCIPAL",'Planificación 2026-1'!X:X,"&lt;&gt;VIRTUAL",'Planificación 2026-1'!I:I,"&gt;2")</f>
        <v>0</v>
      </c>
      <c r="DU189" s="76">
        <f>SUMIFS('Planificación 2026-1'!R:R,'Planificación 2026-1'!W:W,C189,'Planificación 2026-1'!F:F,"SUNAMPE",'Planificación 2026-1'!X:X,"VIRTUAL",'Planificación 2026-1'!I:I,"&gt;2")</f>
        <v>0</v>
      </c>
      <c r="DV189" s="76">
        <f>SUMIFS('Planificación 2026-1'!R:R,'Planificación 2026-1'!W:W,C189,'Planificación 2026-1'!F:F,"SUNAMPE",'Planificación 2026-1'!X:X,"&lt;&gt;VIRTUAL",'Planificación 2026-1'!I:I,"&gt;2")</f>
        <v>0</v>
      </c>
      <c r="DW189" s="76">
        <f>SUMIFS('Planificación 2026-1'!R:R,'Planificación 2026-1'!W:W,C189,'Planificación 2026-1'!F:F,"FILIAL",'Planificación 2026-1'!X:X,"VIRTUAL",'Planificación 2026-1'!I:I,"&gt;2")</f>
        <v>0</v>
      </c>
      <c r="DX189" s="76">
        <f>SUMIFS('Planificación 2026-1'!R:R,'Planificación 2026-1'!W:W,C189,'Planificación 2026-1'!F:F,"FILIAL",'Planificación 2026-1'!X:X,"&lt;&gt;VIRTUAL",'Planificación 2026-1'!I:I,"&gt;2")</f>
        <v>0</v>
      </c>
      <c r="DY189" s="76">
        <f>SUMIFS('Planificación 2026-1'!R:R,'Planificación 2026-1'!W:W,C189,'Planificación 2026-1'!F:F,"PORUMA",'Planificación 2026-1'!X:X,"VIRTUAL",'Planificación 2026-1'!I:I,"&gt;2")</f>
        <v>0</v>
      </c>
      <c r="DZ189" s="76">
        <f>SUMIFS('Planificación 2026-1'!R:R,'Planificación 2026-1'!W:W,C189,'Planificación 2026-1'!F:F,"PORUMA",'Planificación 2026-1'!X:X,"&lt;&gt;VIRTUAL",'Planificación 2026-1'!I:I,"&gt;2")</f>
        <v>0</v>
      </c>
      <c r="EA189" s="76">
        <f>SUMIFS('Planificación 2026-1'!R:R,'Planificación 2026-1'!W:W,C189,'Planificación 2026-1'!F:F,"HUAURA",'Planificación 2026-1'!X:X,"VIRTUAL",'Planificación 2026-1'!I:I,"&gt;2")</f>
        <v>0</v>
      </c>
      <c r="EB189" s="76">
        <f>SUMIFS('Planificación 2026-1'!R:R,'Planificación 2026-1'!W:W,C189,'Planificación 2026-1'!F:F,"HUAURA",'Planificación 2026-1'!X:X,"&lt;&gt;VIRTUAL",'Planificación 2026-1'!I:I,"&gt;2")</f>
        <v>0</v>
      </c>
      <c r="EC189" s="76">
        <f>SUMIFS('Planificación 2026-1'!R:R,'Planificación 2026-1'!W:W,C189,'Planificación 2026-1'!F:F,"PRINCIPAL",'Planificación 2026-1'!X:X,"VIRTUAL",'Planificación 2026-1'!I:I,"&lt;3")</f>
        <v>0</v>
      </c>
      <c r="ED189" s="76">
        <f>SUMIFS('Planificación 2026-1'!R:R,'Planificación 2026-1'!W:W,C189,'Planificación 2026-1'!F:F,"PRINCIPAL",'Planificación 2026-1'!X:X,"&lt;&gt;VIRTUAL",'Planificación 2026-1'!I:I,"&lt;3")</f>
        <v>0</v>
      </c>
      <c r="EE189" s="76">
        <f>SUMIFS('Planificación 2026-1'!R:R,'Planificación 2026-1'!W:W,C189,'Planificación 2026-1'!F:F,"SUNAMPE",'Planificación 2026-1'!X:X,"VIRTUAL",'Planificación 2026-1'!I:I,"&lt;3")</f>
        <v>0</v>
      </c>
      <c r="EF189" s="76">
        <f>SUMIFS('Planificación 2026-1'!R:R,'Planificación 2026-1'!W:W,C189,'Planificación 2026-1'!F:F,"SUNAMPE",'Planificación 2026-1'!X:X,"&lt;&gt;VIRTUAL",'Planificación 2026-1'!I:I,"&lt;3")</f>
        <v>0</v>
      </c>
      <c r="EG189" s="76">
        <f>SUMIFS('Planificación 2026-1'!R:R,'Planificación 2026-1'!W:W,C189,'Planificación 2026-1'!F:F,"FILIAL",'Planificación 2026-1'!X:X,"VIRTUAL",'Planificación 2026-1'!I:I,"&lt;3")</f>
        <v>0</v>
      </c>
      <c r="EH189" s="76">
        <f>SUMIFS('Planificación 2026-1'!R:R,'Planificación 2026-1'!W:W,C189,'Planificación 2026-1'!F:F,"FILIAL",'Planificación 2026-1'!X:X,"&lt;&gt;VIRTUAL",'Planificación 2026-1'!I:I,"&lt;3")</f>
        <v>0</v>
      </c>
      <c r="EI189" s="76">
        <f>SUMIFS('Planificación 2026-1'!R:R,'Planificación 2026-1'!W:W,C189,'Planificación 2026-1'!F:F,"PORUMA",'Planificación 2026-1'!X:X,"VIRTUAL",'Planificación 2026-1'!I:I,"&lt;3")</f>
        <v>0</v>
      </c>
      <c r="EJ189" s="76">
        <f>SUMIFS('Planificación 2026-1'!R:R,'Planificación 2026-1'!W:W,C189,'Planificación 2026-1'!F:F,"PORUMA",'Planificación 2026-1'!X:X,"&lt;&gt;VIRTUAL",'Planificación 2026-1'!I:I,"&lt;3")</f>
        <v>0</v>
      </c>
      <c r="EK189" s="76">
        <f>SUMIFS('Planificación 2026-1'!R:R,'Planificación 2026-1'!W:W,C189,'Planificación 2026-1'!F:F,"HUAURA",'Planificación 2026-1'!X:X,"VIRTUAL",'Planificación 2026-1'!I:I,"&lt;3")</f>
        <v>0</v>
      </c>
      <c r="EL189" s="76">
        <f>SUMIFS('Planificación 2026-1'!R:R,'Planificación 2026-1'!W:W,C189,'Planificación 2026-1'!F:F,"HUAURA",'Planificación 2026-1'!X:X,"&lt;&gt;VIRTUAL",'Planificación 2026-1'!I:I,"&lt;3")</f>
        <v>0</v>
      </c>
      <c r="EM189" s="76"/>
      <c r="EN189" s="76">
        <f t="shared" si="23"/>
        <v>0</v>
      </c>
      <c r="EO189" s="76">
        <f t="shared" si="24"/>
        <v>0</v>
      </c>
      <c r="EP189" s="76" t="b">
        <f t="shared" si="25"/>
        <v>1</v>
      </c>
      <c r="EQ189" s="76" t="str">
        <f t="shared" si="26"/>
        <v/>
      </c>
      <c r="ER189" s="76" t="str">
        <f t="shared" si="31"/>
        <v>PRESENCIAL</v>
      </c>
    </row>
    <row r="190" spans="1:148" hidden="1">
      <c r="A190" s="83"/>
      <c r="B190" s="119">
        <v>187</v>
      </c>
      <c r="C190" s="115" t="s">
        <v>363</v>
      </c>
      <c r="D190" s="112">
        <f>SUMIF('Planificación 2026-1'!W:W,C190,'Planificación 2026-1'!R:R)</f>
        <v>0</v>
      </c>
      <c r="E190" s="114" t="s">
        <v>170</v>
      </c>
      <c r="F190" s="115" t="s">
        <v>171</v>
      </c>
      <c r="G190" s="115" t="s">
        <v>153</v>
      </c>
      <c r="H190" s="115" t="s">
        <v>143</v>
      </c>
      <c r="I190" s="107" t="str">
        <f>IF(SUM(COUNTIFS('Planificación 2026-1'!F:F,"PRINCIPAL",'Planificación 2026-1'!W:W,C190,'Planificación 2026-1'!H:H,"AF"))&gt;0,"P01"," ")</f>
        <v xml:space="preserve"> </v>
      </c>
      <c r="J190" s="108" t="str">
        <f>IF(SUM(COUNTIFS('Planificación 2026-1'!F:F,"PRINCIPAL",'Planificación 2026-1'!W:W,C190,'Planificación 2026-1'!H:H,"EN"))&gt;0,"P02"," ")</f>
        <v xml:space="preserve"> </v>
      </c>
      <c r="K190" s="108" t="str">
        <f>IF(SUM(COUNTIFS('Planificación 2026-1'!F:F,"PRINCIPAL",'Planificación 2026-1'!W:W,C190,'Planificación 2026-1'!H:H,"IS"))&gt;0,"P03"," ")</f>
        <v xml:space="preserve"> </v>
      </c>
      <c r="L190" s="108" t="str">
        <f>IF(SUM(COUNTIFS('Planificación 2026-1'!F:F,"PRINCIPAL",'Planificación 2026-1'!W:W,C190,'Planificación 2026-1'!H:H,"PS"))&gt;0,"P04"," ")</f>
        <v xml:space="preserve"> </v>
      </c>
      <c r="M190" s="108"/>
      <c r="N190" s="108" t="str">
        <f>IF(SUM(COUNTIFS('Planificación 2026-1'!F:F,"PRINCIPAL",'Planificación 2026-1'!W:W,C190,'Planificación 2026-1'!H:H,"IN"))&gt;0,"P06"," ")</f>
        <v xml:space="preserve"> </v>
      </c>
      <c r="O190" s="108" t="str">
        <f>IF(SUM(COUNTIFS('Planificación 2026-1'!F:F,"PRINCIPAL",'Planificación 2026-1'!W:W,C190,'Planificación 2026-1'!H:H,"CA"))&gt;0,"P07"," ")</f>
        <v xml:space="preserve"> </v>
      </c>
      <c r="P190" s="108" t="str">
        <f>IF(SUM(COUNTIFS('Planificación 2026-1'!F:F,"PRINCIPAL",'Planificación 2026-1'!W:W,C190,'Planificación 2026-1'!H:H,"DE"))&gt;0,"P08"," ")</f>
        <v xml:space="preserve"> </v>
      </c>
      <c r="Q190" s="108" t="str">
        <f>IF(SUM(COUNTIFS('Planificación 2026-1'!F:F,"PRINCIPAL",'Planificación 2026-1'!W:W,C190,'Planificación 2026-1'!H:H,"OB"))&gt;0,"P09"," ")</f>
        <v xml:space="preserve"> </v>
      </c>
      <c r="R190" s="108" t="str">
        <f>IF(SUM(COUNTIFS('Planificación 2026-1'!F:F,"PRINCIPAL",'Planificación 2026-1'!W:W,C190,'Planificación 2026-1'!H:H,"MH"))&gt;0,"P31"," ")</f>
        <v xml:space="preserve"> </v>
      </c>
      <c r="S190" s="108" t="str">
        <f>IF(SUM(COUNTIFS('Planificación 2026-1'!F:F,"PRINCIPAL",'Planificación 2026-1'!W:W,C190,'Planificación 2026-1'!H:H,"IC"))&gt;0,"P32"," ")</f>
        <v xml:space="preserve"> </v>
      </c>
      <c r="T190" s="108" t="str">
        <f>IF(SUM(COUNTIFS('Planificación 2026-1'!F:F,"PRINCIPAL",'Planificación 2026-1'!W:W,C190,'Planificación 2026-1'!H:H,"AR"))&gt;0,"P34"," ")</f>
        <v xml:space="preserve"> </v>
      </c>
      <c r="U190" s="108" t="str">
        <f>IF(SUM(COUNTIFS('Planificación 2026-1'!F:F,"PRINCIPAL",'Planificación 2026-1'!W:W,C190,'Planificación 2026-1'!H:H,"T1"))&gt;0,"P35"," ")</f>
        <v xml:space="preserve"> </v>
      </c>
      <c r="V190" s="108" t="str">
        <f>IF(SUM(COUNTIFS('Planificación 2026-1'!F:F,"PRINCIPAL",'Planificación 2026-1'!W:W,C190,'Planificación 2026-1'!H:H,"T3"))&gt;0,"P36"," ")</f>
        <v xml:space="preserve"> </v>
      </c>
      <c r="W190" s="108" t="str">
        <f>IF(SUM(COUNTIFS('Planificación 2026-1'!F:F,"PRINCIPAL",'Planificación 2026-1'!W:W,C190,'Planificación 2026-1'!H:H,"T2"))&gt;0,"P37"," ")</f>
        <v xml:space="preserve"> </v>
      </c>
      <c r="X190" s="108" t="str">
        <f>IF(SUM(COUNTIFS('Planificación 2026-1'!F:F,"PRINCIPAL",'Planificación 2026-1'!W:W,C190,'Planificación 2026-1'!H:H,"AE"))&gt;0,"P38"," ")</f>
        <v xml:space="preserve"> </v>
      </c>
      <c r="Y190" s="108" t="str">
        <f>IF(SUM(COUNTIFS('Planificación 2026-1'!F:F,"PRINCIPAL",'Planificación 2026-1'!W:W,C190,'Planificación 2026-1'!H:H,"T4"))&gt;0,"P55"," ")</f>
        <v xml:space="preserve"> </v>
      </c>
      <c r="Z190" s="108" t="str">
        <f>IF(SUM(COUNTIFS('Planificación 2026-1'!F:F,"FILIAL",'Planificación 2026-1'!W:W,C190,'Planificación 2026-1'!H:H,"AF"))&gt;0," P01"," ")</f>
        <v xml:space="preserve"> </v>
      </c>
      <c r="AA190" s="108" t="str">
        <f>IF(SUM(COUNTIFS('Planificación 2026-1'!F:F,"FILIAL",'Planificación 2026-1'!W:W,C190,'Planificación 2026-1'!H:H,"EN"))&gt;0,"P02"," ")</f>
        <v xml:space="preserve"> </v>
      </c>
      <c r="AB190" s="108" t="str">
        <f>IF(SUM(COUNTIFS('Planificación 2026-1'!F:F,"FILIAL",'Planificación 2026-1'!W:W,C190,'Planificación 2026-1'!H:H,"IS"))&gt;0,"P03"," ")</f>
        <v xml:space="preserve"> </v>
      </c>
      <c r="AC190" s="108" t="str">
        <f>IF(SUM(COUNTIFS('Planificación 2026-1'!F:F,"FILIAL",'Planificación 2026-1'!W:W,C190,'Planificación 2026-1'!H:H,"PS"))&gt;0,"P04"," ")</f>
        <v xml:space="preserve"> </v>
      </c>
      <c r="AD190" s="108"/>
      <c r="AE190" s="108" t="str">
        <f>IF(SUM(COUNTIFS('Planificación 2026-1'!F:F,"FILIAL",'Planificación 2026-1'!W:W,C190,'Planificación 2026-1'!H:H,"IN"))&gt;0,"P06"," ")</f>
        <v xml:space="preserve"> </v>
      </c>
      <c r="AF190" s="108" t="str">
        <f>IF(SUM(COUNTIFS('Planificación 2026-1'!F:F,"FILIAL",'Planificación 2026-1'!W:W,C190,'Planificación 2026-1'!H:H,"CA"))&gt;0,"P07"," ")</f>
        <v xml:space="preserve"> </v>
      </c>
      <c r="AG190" s="108" t="str">
        <f>IF(SUM(COUNTIFS('Planificación 2026-1'!F:F,"FILIAL",'Planificación 2026-1'!W:W,C190,'Planificación 2026-1'!H:H,"DE"))&gt;0,"P08"," ")</f>
        <v xml:space="preserve"> </v>
      </c>
      <c r="AH190" s="108" t="str">
        <f>IF(SUM(COUNTIFS('Planificación 2026-1'!F:F,"FILIAL",'Planificación 2026-1'!W:W,C190,'Planificación 2026-1'!H:H,"OB"))&gt;0,"P09"," ")</f>
        <v xml:space="preserve"> </v>
      </c>
      <c r="AI190" s="108" t="str">
        <f>IF(SUM(COUNTIFS('Planificación 2026-1'!F:F,"FILIAL",'Planificación 2026-1'!W:W,C190,'Planificación 2026-1'!H:H,"MH"))&gt;0,"P31"," ")</f>
        <v xml:space="preserve"> </v>
      </c>
      <c r="AJ190" s="108" t="str">
        <f>IF(SUM(COUNTIFS('Planificación 2026-1'!F:F,"FILIAL",'Planificación 2026-1'!W:W,C190,'Planificación 2026-1'!H:H,"IC"))&gt;0,"P32"," ")</f>
        <v xml:space="preserve"> </v>
      </c>
      <c r="AK190" s="108" t="str">
        <f>IF(SUM(COUNTIFS('Planificación 2026-1'!F:F,"FILIAL",'Planificación 2026-1'!W:W,C190,'Planificación 2026-1'!H:H,"AR"))&gt;0,"P34"," ")</f>
        <v xml:space="preserve"> </v>
      </c>
      <c r="AL190" s="108" t="str">
        <f>IF(SUM(COUNTIFS('Planificación 2026-1'!F:F,"FILIAL",'Planificación 2026-1'!W:W,C190,'Planificación 2026-1'!H:H,"T1"))&gt;0,"P35"," ")</f>
        <v xml:space="preserve"> </v>
      </c>
      <c r="AM190" s="108" t="str">
        <f>IF(SUM(COUNTIFS('Planificación 2026-1'!F:F,"FILIAL",'Planificación 2026-1'!W:W,C190,'Planificación 2026-1'!H:H,"T3"))&gt;0,"P36"," ")</f>
        <v xml:space="preserve"> </v>
      </c>
      <c r="AN190" s="108" t="str">
        <f>IF(SUM(COUNTIFS('Planificación 2026-1'!F:F,"FILIAL",'Planificación 2026-1'!W:W,C190,'Planificación 2026-1'!H:H,"T2"))&gt;0,"P37"," ")</f>
        <v xml:space="preserve"> </v>
      </c>
      <c r="AO190" s="108" t="str">
        <f>IF(SUM(COUNTIFS('Planificación 2026-1'!F:F,"FILIAL",'Planificación 2026-1'!W:W,C190,'Planificación 2026-1'!H:H,"AE"))&gt;0,"P38"," ")</f>
        <v xml:space="preserve"> </v>
      </c>
      <c r="AP190" s="108" t="str">
        <f>IF(SUM(COUNTIFS('Planificación 2026-1'!F:F,"FILIAL",'Planificación 2026-1'!W:W,C190,'Planificación 2026-1'!H:H,"T4"))&gt;0,"P55"," ")</f>
        <v xml:space="preserve"> </v>
      </c>
      <c r="AQ190" s="108" t="str">
        <f>IF(SUM(COUNTIFS('Planificación 2026-1'!F:F,"SUNAMPE",'Planificación 2026-1'!W:W,C190,'Planificación 2026-1'!H:H,"AF"))&gt;0," P01"," ")</f>
        <v xml:space="preserve"> </v>
      </c>
      <c r="AR190" s="108" t="str">
        <f>IF(SUM(COUNTIFS('Planificación 2026-1'!F:F,"SUNAMPE",'Planificación 2026-1'!W:W,C190,'Planificación 2026-1'!H:H,"EN"))&gt;0,"P02"," ")</f>
        <v xml:space="preserve"> </v>
      </c>
      <c r="AS190" s="108" t="str">
        <f>IF(SUM(COUNTIFS('Planificación 2026-1'!F:F,"SUNAMPE",'Planificación 2026-1'!W:W,C190,'Planificación 2026-1'!H:H,"IS"))&gt;0,"P03"," ")</f>
        <v xml:space="preserve"> </v>
      </c>
      <c r="AT190" s="108" t="str">
        <f>IF(SUM(COUNTIFS('Planificación 2026-1'!F:F,"SUNAMPE",'Planificación 2026-1'!W:W,C190,'Planificación 2026-1'!H:H,"PS"))&gt;0,"P04"," ")</f>
        <v xml:space="preserve"> </v>
      </c>
      <c r="AU190" s="108"/>
      <c r="AV190" s="108" t="str">
        <f>IF(SUM(COUNTIFS('Planificación 2026-1'!F:F,"SUNAMPE",'Planificación 2026-1'!W:W,C190,'Planificación 2026-1'!H:H,"IN"))&gt;0,"P06"," ")</f>
        <v xml:space="preserve"> </v>
      </c>
      <c r="AW190" s="108" t="str">
        <f>IF(SUM(COUNTIFS('Planificación 2026-1'!F:F,"SUNAMPE",'Planificación 2026-1'!W:W,C190,'Planificación 2026-1'!H:H,"CA"))&gt;0,"P07"," ")</f>
        <v xml:space="preserve"> </v>
      </c>
      <c r="AX190" s="108" t="str">
        <f>IF(SUM(COUNTIFS('Planificación 2026-1'!F:F,"SUNAMPE",'Planificación 2026-1'!W:W,C190,'Planificación 2026-1'!H:H,"DE"))&gt;0,"P08"," ")</f>
        <v xml:space="preserve"> </v>
      </c>
      <c r="AY190" s="108" t="str">
        <f>IF(SUM(COUNTIFS('Planificación 2026-1'!F:F,"SUNAMPE",'Planificación 2026-1'!W:W,C190,'Planificación 2026-1'!H:H,"OB"))&gt;0,"P09"," ")</f>
        <v xml:space="preserve"> </v>
      </c>
      <c r="AZ190" s="108" t="str">
        <f>IF(SUM(COUNTIFS('Planificación 2026-1'!F:F,"SUNAMPE",'Planificación 2026-1'!W:W,C190,'Planificación 2026-1'!H:H,"MH"))&gt;0,"P31"," ")</f>
        <v xml:space="preserve"> </v>
      </c>
      <c r="BA190" s="108" t="str">
        <f>IF(SUM(COUNTIFS('Planificación 2026-1'!F:F,"SUNAMPE",'Planificación 2026-1'!W:W,C190,'Planificación 2026-1'!H:H,"IC"))&gt;0,"P32"," ")</f>
        <v xml:space="preserve"> </v>
      </c>
      <c r="BB190" s="108" t="str">
        <f>IF(SUM(COUNTIFS('Planificación 2026-1'!F:F,"SUNAMPE",'Planificación 2026-1'!W:W,C190,'Planificación 2026-1'!H:H,"AR"))&gt;0,"P34"," ")</f>
        <v xml:space="preserve"> </v>
      </c>
      <c r="BC190" s="108" t="str">
        <f>IF(SUM(COUNTIFS('Planificación 2026-1'!F:F,"SUNAMPE",'Planificación 2026-1'!W:W,C190,'Planificación 2026-1'!H:H,"T1"))&gt;0,"P35"," ")</f>
        <v xml:space="preserve"> </v>
      </c>
      <c r="BD190" s="108" t="str">
        <f>IF(SUM(COUNTIFS('Planificación 2026-1'!F:F,"SUNAMPE",'Planificación 2026-1'!W:W,C190,'Planificación 2026-1'!H:H,"T3"))&gt;0,"P36"," ")</f>
        <v xml:space="preserve"> </v>
      </c>
      <c r="BE190" s="108" t="str">
        <f>IF(SUM(COUNTIFS('Planificación 2026-1'!F:F,"SUNAMPE",'Planificación 2026-1'!W:W,C190,'Planificación 2026-1'!H:H,"T2"))&gt;0,"P37"," ")</f>
        <v xml:space="preserve"> </v>
      </c>
      <c r="BF190" s="108" t="str">
        <f>IF(SUM(COUNTIFS('Planificación 2026-1'!F:F,"SUNAMPE",'Planificación 2026-1'!W:W,C190,'Planificación 2026-1'!H:H,"AE"))&gt;0,"P38"," ")</f>
        <v xml:space="preserve"> </v>
      </c>
      <c r="BG190" s="108" t="str">
        <f>IF(SUM(COUNTIFS('Planificación 2026-1'!F:F,"SUNAMPE",'Planificación 2026-1'!W:W,C190,'Planificación 2026-1'!H:H,"T4"))&gt;0,"P55"," ")</f>
        <v xml:space="preserve"> </v>
      </c>
      <c r="BH190" s="108" t="str">
        <f>IF(SUM(COUNTIFS('Planificación 2026-1'!F:F,"HUAURA",'Planificación 2026-1'!W:W,C190,'Planificación 2026-1'!H:H,"AF"))&gt;0," P01"," ")</f>
        <v xml:space="preserve"> </v>
      </c>
      <c r="BI190" s="108" t="str">
        <f>IF(SUM(COUNTIFS('Planificación 2026-1'!F:F,"HUAURA",'Planificación 2026-1'!W:W,C190,'Planificación 2026-1'!H:H,"EN"))&gt;0,"P02"," ")</f>
        <v xml:space="preserve"> </v>
      </c>
      <c r="BJ190" s="108" t="str">
        <f>IF(SUM(COUNTIFS('Planificación 2026-1'!F:F,"HUAURA",'Planificación 2026-1'!W:W,C190,'Planificación 2026-1'!H:H,"IS"))&gt;0,"P03"," ")</f>
        <v xml:space="preserve"> </v>
      </c>
      <c r="BK190" s="108" t="str">
        <f>IF(SUM(COUNTIFS('Planificación 2026-1'!F:F,"HUAURA",'Planificación 2026-1'!W:W,C190,'Planificación 2026-1'!H:H,"PS"))&gt;0,"P04"," ")</f>
        <v xml:space="preserve"> </v>
      </c>
      <c r="BL190" s="108"/>
      <c r="BM190" s="108" t="str">
        <f>IF(SUM(COUNTIFS('Planificación 2026-1'!F:F,"HUAURA",'Planificación 2026-1'!W:W,C190,'Planificación 2026-1'!H:H,"IN"))&gt;0,"P06"," ")</f>
        <v xml:space="preserve"> </v>
      </c>
      <c r="BN190" s="108" t="str">
        <f>IF(SUM(COUNTIFS('Planificación 2026-1'!F:F,"HUAURA",'Planificación 2026-1'!W:W,C190,'Planificación 2026-1'!H:H,"CA"))&gt;0,"P07"," ")</f>
        <v xml:space="preserve"> </v>
      </c>
      <c r="BO190" s="108" t="str">
        <f>IF(SUM(COUNTIFS('Planificación 2026-1'!F:F,"HUAURA",'Planificación 2026-1'!W:W,C190,'Planificación 2026-1'!H:H,"DE"))&gt;0,"P08"," ")</f>
        <v xml:space="preserve"> </v>
      </c>
      <c r="BP190" s="108" t="str">
        <f>IF(SUM(COUNTIFS('Planificación 2026-1'!F:F,"HUAURA",'Planificación 2026-1'!W:W,C190,'Planificación 2026-1'!H:H,"OB"))&gt;0,"P09"," ")</f>
        <v xml:space="preserve"> </v>
      </c>
      <c r="BQ190" s="108" t="str">
        <f>IF(SUM(COUNTIFS('Planificación 2026-1'!F:F,"HUAURA",'Planificación 2026-1'!W:W,C190,'Planificación 2026-1'!H:H,"MH"))&gt;0,"P31"," ")</f>
        <v xml:space="preserve"> </v>
      </c>
      <c r="BR190" s="108" t="str">
        <f>IF(SUM(COUNTIFS('Planificación 2026-1'!F:F,"HUAURA",'Planificación 2026-1'!W:W,C190,'Planificación 2026-1'!H:H,"IC"))&gt;0,"P32"," ")</f>
        <v xml:space="preserve"> </v>
      </c>
      <c r="BS190" s="108" t="str">
        <f>IF(SUM(COUNTIFS('Planificación 2026-1'!F:F,"HUAURA",'Planificación 2026-1'!W:W,C190,'Planificación 2026-1'!H:H,"AR"))&gt;0,"P34"," ")</f>
        <v xml:space="preserve"> </v>
      </c>
      <c r="BT190" s="108" t="str">
        <f>IF(SUM(COUNTIFS('Planificación 2026-1'!F:F,"HUAURA",'Planificación 2026-1'!W:W,C190,'Planificación 2026-1'!H:H,"T1"))&gt;0,"P35"," ")</f>
        <v xml:space="preserve"> </v>
      </c>
      <c r="BU190" s="108" t="str">
        <f>IF(SUM(COUNTIFS('Planificación 2026-1'!F:F,"HUAURA",'Planificación 2026-1'!W:W,C190,'Planificación 2026-1'!H:H,"T3"))&gt;0,"P36"," ")</f>
        <v xml:space="preserve"> </v>
      </c>
      <c r="BV190" s="108" t="str">
        <f>IF(SUM(COUNTIFS('Planificación 2026-1'!F:F,"HUAURA",'Planificación 2026-1'!W:W,C190,'Planificación 2026-1'!H:H,"T2"))&gt;0,"P37"," ")</f>
        <v xml:space="preserve"> </v>
      </c>
      <c r="BW190" s="108" t="str">
        <f>IF(SUM(COUNTIFS('Planificación 2026-1'!F:F,"HUAURA",'Planificación 2026-1'!W:W,C190,'Planificación 2026-1'!H:H,"AE"))&gt;0,"P38"," ")</f>
        <v xml:space="preserve"> </v>
      </c>
      <c r="BX190" s="108" t="str">
        <f>IF(SUM(COUNTIFS('Planificación 2026-1'!F:F,"HUAURA",'Planificación 2026-1'!W:W,C190,'Planificación 2026-1'!H:H,"T4"))&gt;0,"P55"," ")</f>
        <v xml:space="preserve"> </v>
      </c>
      <c r="BY190" s="109">
        <f>SUMIFS('Planificación 2026-1'!R:R,'Planificación 2026-1'!W:W,C190,'Planificación 2026-1'!H:H,"AF",'Planificación 2026-1'!I:I,"&gt;2")</f>
        <v>0</v>
      </c>
      <c r="BZ190" s="109">
        <f>SUMIFS('Planificación 2026-1'!R:R,'Planificación 2026-1'!W:W,C190,'Planificación 2026-1'!H:H,"EN",'Planificación 2026-1'!I:I,"&gt;2")</f>
        <v>0</v>
      </c>
      <c r="CA190" s="109">
        <f>SUMIFS('Planificación 2026-1'!R:R,'Planificación 2026-1'!W:W,C190,'Planificación 2026-1'!H:H,"IS",'Planificación 2026-1'!I:I,"&gt;2")</f>
        <v>0</v>
      </c>
      <c r="CB190" s="109">
        <f>SUMIFS('Planificación 2026-1'!R:R,'Planificación 2026-1'!W:W,C190,'Planificación 2026-1'!H:H,"PS",'Planificación 2026-1'!I:I,"&gt;2")</f>
        <v>0</v>
      </c>
      <c r="CC190" s="109">
        <f>SUMIFS('Planificación 2026-1'!R:R,'Planificación 2026-1'!W:W,C190,'Planificación 2026-1'!H:H,"IN",'Planificación 2026-1'!I:I,"&gt;2")</f>
        <v>0</v>
      </c>
      <c r="CD190" s="109">
        <f>SUMIFS('Planificación 2026-1'!R:R,'Planificación 2026-1'!W:W,C190,'Planificación 2026-1'!H:H,"CA",'Planificación 2026-1'!I:I,"&gt;2")</f>
        <v>0</v>
      </c>
      <c r="CE190" s="109">
        <f>SUMIFS('Planificación 2026-1'!R:R,'Planificación 2026-1'!W:W,C190,'Planificación 2026-1'!H:H,"DE",'Planificación 2026-1'!I:I,"&gt;2")</f>
        <v>0</v>
      </c>
      <c r="CF190" s="109">
        <f>SUMIFS('Planificación 2026-1'!R:R,'Planificación 2026-1'!W:W,C190,'Planificación 2026-1'!H:H,"OB",'Planificación 2026-1'!I:I,"&gt;2")</f>
        <v>0</v>
      </c>
      <c r="CG190" s="109">
        <f>SUMIFS('Planificación 2026-1'!R:R,'Planificación 2026-1'!W:W,C190,'Planificación 2026-1'!H:H,"MH",'Planificación 2026-1'!I:I,"&gt;2")</f>
        <v>0</v>
      </c>
      <c r="CH190" s="109">
        <f>SUMIFS('Planificación 2026-1'!R:R,'Planificación 2026-1'!W:W,C190,'Planificación 2026-1'!H:H,"IC",'Planificación 2026-1'!I:I,"&gt;2")</f>
        <v>0</v>
      </c>
      <c r="CI190" s="109">
        <f>SUMIFS('Planificación 2026-1'!R:R,'Planificación 2026-1'!W:W,C190,'Planificación 2026-1'!H:H,"AR",'Planificación 2026-1'!I:I,"&gt;2")</f>
        <v>0</v>
      </c>
      <c r="CJ190" s="109">
        <f>SUMIFS('Planificación 2026-1'!R:R,'Planificación 2026-1'!W:W,C190,'Planificación 2026-1'!H:H,"T1",'Planificación 2026-1'!I:I,"&gt;2")</f>
        <v>0</v>
      </c>
      <c r="CK190" s="109">
        <f>SUMIFS('Planificación 2026-1'!R:R,'Planificación 2026-1'!W:W,C190,'Planificación 2026-1'!H:H,"T3",'Planificación 2026-1'!I:I,"&gt;2")</f>
        <v>0</v>
      </c>
      <c r="CL190" s="109">
        <f>SUMIFS('Planificación 2026-1'!R:R,'Planificación 2026-1'!W:W,C190,'Planificación 2026-1'!H:H,"T2",'Planificación 2026-1'!I:I,"&gt;2")</f>
        <v>0</v>
      </c>
      <c r="CM190" s="109">
        <f>SUMIFS('Planificación 2026-1'!R:R,'Planificación 2026-1'!W:W,C190,'Planificación 2026-1'!H:H,"AE",'Planificación 2026-1'!I:I,"&gt;2")</f>
        <v>0</v>
      </c>
      <c r="CN190" s="109">
        <f>SUMIFS('Planificación 2026-1'!R:R,'Planificación 2026-1'!W:W,C190,'Planificación 2026-1'!H:H,"T4",'Planificación 2026-1'!I:I,"&gt;2")</f>
        <v>0</v>
      </c>
      <c r="CO190" s="109">
        <f>SUMIFS('Planificación 2026-1'!R:R,'Planificación 2026-1'!W:W,C190,'Planificación 2026-1'!H:H,"AF",'Planificación 2026-1'!I:I,"&lt;3")</f>
        <v>0</v>
      </c>
      <c r="CP190" s="109">
        <f>SUMIFS('Planificación 2026-1'!R:R,'Planificación 2026-1'!W:W,C190,'Planificación 2026-1'!H:H,"EN",'Planificación 2026-1'!I:I,"&lt;3")</f>
        <v>0</v>
      </c>
      <c r="CQ190" s="109">
        <f>SUMIFS('Planificación 2026-1'!R:R,'Planificación 2026-1'!W:W,C190,'Planificación 2026-1'!H:H,"IS",'Planificación 2026-1'!I:I,"&lt;3")</f>
        <v>0</v>
      </c>
      <c r="CR190" s="109">
        <f>SUMIFS('Planificación 2026-1'!R:R,'Planificación 2026-1'!W:W,C190,'Planificación 2026-1'!H:H,"PS",'Planificación 2026-1'!I:I,"&lt;3")</f>
        <v>0</v>
      </c>
      <c r="CS190" s="109">
        <f>SUMIFS('Planificación 2026-1'!R:R,'Planificación 2026-1'!W:W,C190,'Planificación 2026-1'!H:H,"IN",'Planificación 2026-1'!I:I,"&lt;3")</f>
        <v>0</v>
      </c>
      <c r="CT190" s="109">
        <f>SUMIFS('Planificación 2026-1'!R:R,'Planificación 2026-1'!W:W,C190,'Planificación 2026-1'!H:H,"CA",'Planificación 2026-1'!I:I,"&lt;3")</f>
        <v>0</v>
      </c>
      <c r="CU190" s="109">
        <f>SUMIFS('Planificación 2026-1'!R:R,'Planificación 2026-1'!W:W,C190,'Planificación 2026-1'!H:H,"DE",'Planificación 2026-1'!I:I,"&lt;3")</f>
        <v>0</v>
      </c>
      <c r="CV190" s="109">
        <f>SUMIFS('Planificación 2026-1'!R:R,'Planificación 2026-1'!W:W,C190,'Planificación 2026-1'!H:H,"OB",'Planificación 2026-1'!I:I,"&lt;3")</f>
        <v>0</v>
      </c>
      <c r="CW190" s="109">
        <f>SUMIFS('Planificación 2026-1'!R:R,'Planificación 2026-1'!W:W,C190,'Planificación 2026-1'!H:H,"MH",'Planificación 2026-1'!I:I,"&lt;3")</f>
        <v>0</v>
      </c>
      <c r="CX190" s="109">
        <f>SUMIFS('Planificación 2026-1'!R:R,'Planificación 2026-1'!W:W,C190,'Planificación 2026-1'!H:H,"IC",'Planificación 2026-1'!I:I,"&lt;3")</f>
        <v>0</v>
      </c>
      <c r="CY190" s="109">
        <f>SUMIFS('Planificación 2026-1'!R:R,'Planificación 2026-1'!W:W,C190,'Planificación 2026-1'!H:H,"AR",'Planificación 2026-1'!I:I,"&lt;3")</f>
        <v>0</v>
      </c>
      <c r="CZ190" s="109">
        <f>SUMIFS('Planificación 2026-1'!R:R,'Planificación 2026-1'!W:W,C190,'Planificación 2026-1'!H:H,"T1",'Planificación 2026-1'!I:I,"&lt;3")</f>
        <v>0</v>
      </c>
      <c r="DA190" s="109">
        <f>SUMIFS('Planificación 2026-1'!R:R,'Planificación 2026-1'!W:W,C190,'Planificación 2026-1'!H:H,"T3",'Planificación 2026-1'!I:I,"&lt;3")</f>
        <v>0</v>
      </c>
      <c r="DB190" s="109">
        <f>SUMIFS('Planificación 2026-1'!R:R,'Planificación 2026-1'!W:W,C190,'Planificación 2026-1'!H:H,"T2",'Planificación 2026-1'!I:I,"&lt;3")</f>
        <v>0</v>
      </c>
      <c r="DC190" s="109">
        <f>SUMIFS('Planificación 2026-1'!R:R,'Planificación 2026-1'!W:W,C190,'Planificación 2026-1'!H:H,"AE",'Planificación 2026-1'!I:I,"&lt;3")</f>
        <v>0</v>
      </c>
      <c r="DD190" s="109">
        <f>SUMIFS('Planificación 2026-1'!R:R,'Planificación 2026-1'!W:W,C190,'Planificación 2026-1'!H:H,"T4",'Planificación 2026-1'!I:I,"&lt;3")</f>
        <v>0</v>
      </c>
      <c r="DE190" s="108" t="str">
        <f t="shared" si="27"/>
        <v/>
      </c>
      <c r="DF190" s="41">
        <f>IF(C190="","",SUMIFS('Planificación 2026-1'!R:R,'Planificación 2026-1'!W:W,C190,'Planificación 2026-1'!F:F,"PRINCIPAL",'Planificación 2026-1'!X:X,"VIRTUAL"))</f>
        <v>0</v>
      </c>
      <c r="DG190" s="41">
        <f>IF(C190="","",SUMIFS('Planificación 2026-1'!R:R,'Planificación 2026-1'!W:W,C190,'Planificación 2026-1'!F:F,"PRINCIPAL",'Planificación 2026-1'!X:X,"PRESENCIAL"))</f>
        <v>0</v>
      </c>
      <c r="DH190" s="41">
        <f>IF(C190="","",SUMIFS('Planificación 2026-1'!R:R,'Planificación 2026-1'!W:W,C190,'Planificación 2026-1'!F:F,"PRINCIPAL",'Planificación 2026-1'!X:X,"HIBRIDO PRESENCIAL"))</f>
        <v>0</v>
      </c>
      <c r="DI190" s="108" t="str">
        <f t="shared" si="28"/>
        <v/>
      </c>
      <c r="DJ190" s="108">
        <f>IF(C190="","",SUMIFS('Planificación 2026-1'!R:R,'Planificación 2026-1'!W:W,C190,'Planificación 2026-1'!F:F,"FILIAL",'Planificación 2026-1'!X:X,"VIRTUAL"))</f>
        <v>0</v>
      </c>
      <c r="DK190" s="110">
        <f>IF(C190="","",SUMIFS('Planificación 2026-1'!R:R,'Planificación 2026-1'!W:W,C190,'Planificación 2026-1'!F:F,"FILIAL",'Planificación 2026-1'!X:X,"PRESENCIAL"))</f>
        <v>0</v>
      </c>
      <c r="DL190" s="61">
        <f>IF(C190="","",SUMIFS('Planificación 2026-1'!R:R,'Planificación 2026-1'!W:W,C190,'Planificación 2026-1'!F:F,"FILIAL",'Planificación 2026-1'!X:X,"HIBRIDO PRESENCIAL"))</f>
        <v>0</v>
      </c>
      <c r="DM190" s="111" t="str">
        <f t="shared" si="29"/>
        <v/>
      </c>
      <c r="DN190" s="108">
        <f>IF(C190="","",SUMIFS('Planificación 2026-1'!R:R,'Planificación 2026-1'!W:W,C190,'Planificación 2026-1'!F:F,"SUNAMPE",'Planificación 2026-1'!X:X,"VIRTUAL"))</f>
        <v>0</v>
      </c>
      <c r="DO190" s="61">
        <f>IF(C190="","",SUMIFS('Planificación 2026-1'!R:R,'Planificación 2026-1'!W:W,C190,'Planificación 2026-1'!F:F,"SUNAMPE",'Planificación 2026-1'!X:X,"PRESENCIAL"))</f>
        <v>0</v>
      </c>
      <c r="DP190" s="111" t="str">
        <f t="shared" si="30"/>
        <v/>
      </c>
      <c r="DQ190" s="108">
        <f>IF(C190="","",SUMIFS('Planificación 2026-1'!R:R,'Planificación 2026-1'!W:W,C190,'Planificación 2026-1'!F:F,"HUAURA",'Planificación 2026-1'!X:X,"VIRTUAL"))</f>
        <v>0</v>
      </c>
      <c r="DR190" s="61">
        <f>IF(C190="","",SUMIFS('Planificación 2026-1'!R:R,'Planificación 2026-1'!W:W,C190,'Planificación 2026-1'!F:F,"HUAURA",'Planificación 2026-1'!X:X,"PRESENCIAL"))</f>
        <v>0</v>
      </c>
      <c r="DS190" s="76">
        <f>SUMIFS('Planificación 2026-1'!R:R,'Planificación 2026-1'!W:W,C190,'Planificación 2026-1'!F:F,"PRINCIPAL",'Planificación 2026-1'!X:X,"VIRTUAL",'Planificación 2026-1'!I:I,"&gt;2")</f>
        <v>0</v>
      </c>
      <c r="DT190" s="76">
        <f>SUMIFS('Planificación 2026-1'!R:R,'Planificación 2026-1'!W:W,C190,'Planificación 2026-1'!F:F,"PRINCIPAL",'Planificación 2026-1'!X:X,"&lt;&gt;VIRTUAL",'Planificación 2026-1'!I:I,"&gt;2")</f>
        <v>0</v>
      </c>
      <c r="DU190" s="76">
        <f>SUMIFS('Planificación 2026-1'!R:R,'Planificación 2026-1'!W:W,C190,'Planificación 2026-1'!F:F,"SUNAMPE",'Planificación 2026-1'!X:X,"VIRTUAL",'Planificación 2026-1'!I:I,"&gt;2")</f>
        <v>0</v>
      </c>
      <c r="DV190" s="76">
        <f>SUMIFS('Planificación 2026-1'!R:R,'Planificación 2026-1'!W:W,C190,'Planificación 2026-1'!F:F,"SUNAMPE",'Planificación 2026-1'!X:X,"&lt;&gt;VIRTUAL",'Planificación 2026-1'!I:I,"&gt;2")</f>
        <v>0</v>
      </c>
      <c r="DW190" s="76">
        <f>SUMIFS('Planificación 2026-1'!R:R,'Planificación 2026-1'!W:W,C190,'Planificación 2026-1'!F:F,"FILIAL",'Planificación 2026-1'!X:X,"VIRTUAL",'Planificación 2026-1'!I:I,"&gt;2")</f>
        <v>0</v>
      </c>
      <c r="DX190" s="76">
        <f>SUMIFS('Planificación 2026-1'!R:R,'Planificación 2026-1'!W:W,C190,'Planificación 2026-1'!F:F,"FILIAL",'Planificación 2026-1'!X:X,"&lt;&gt;VIRTUAL",'Planificación 2026-1'!I:I,"&gt;2")</f>
        <v>0</v>
      </c>
      <c r="DY190" s="76">
        <f>SUMIFS('Planificación 2026-1'!R:R,'Planificación 2026-1'!W:W,C190,'Planificación 2026-1'!F:F,"PORUMA",'Planificación 2026-1'!X:X,"VIRTUAL",'Planificación 2026-1'!I:I,"&gt;2")</f>
        <v>0</v>
      </c>
      <c r="DZ190" s="76">
        <f>SUMIFS('Planificación 2026-1'!R:R,'Planificación 2026-1'!W:W,C190,'Planificación 2026-1'!F:F,"PORUMA",'Planificación 2026-1'!X:X,"&lt;&gt;VIRTUAL",'Planificación 2026-1'!I:I,"&gt;2")</f>
        <v>0</v>
      </c>
      <c r="EA190" s="76">
        <f>SUMIFS('Planificación 2026-1'!R:R,'Planificación 2026-1'!W:W,C190,'Planificación 2026-1'!F:F,"HUAURA",'Planificación 2026-1'!X:X,"VIRTUAL",'Planificación 2026-1'!I:I,"&gt;2")</f>
        <v>0</v>
      </c>
      <c r="EB190" s="76">
        <f>SUMIFS('Planificación 2026-1'!R:R,'Planificación 2026-1'!W:W,C190,'Planificación 2026-1'!F:F,"HUAURA",'Planificación 2026-1'!X:X,"&lt;&gt;VIRTUAL",'Planificación 2026-1'!I:I,"&gt;2")</f>
        <v>0</v>
      </c>
      <c r="EC190" s="76">
        <f>SUMIFS('Planificación 2026-1'!R:R,'Planificación 2026-1'!W:W,C190,'Planificación 2026-1'!F:F,"PRINCIPAL",'Planificación 2026-1'!X:X,"VIRTUAL",'Planificación 2026-1'!I:I,"&lt;3")</f>
        <v>0</v>
      </c>
      <c r="ED190" s="76">
        <f>SUMIFS('Planificación 2026-1'!R:R,'Planificación 2026-1'!W:W,C190,'Planificación 2026-1'!F:F,"PRINCIPAL",'Planificación 2026-1'!X:X,"&lt;&gt;VIRTUAL",'Planificación 2026-1'!I:I,"&lt;3")</f>
        <v>0</v>
      </c>
      <c r="EE190" s="76">
        <f>SUMIFS('Planificación 2026-1'!R:R,'Planificación 2026-1'!W:W,C190,'Planificación 2026-1'!F:F,"SUNAMPE",'Planificación 2026-1'!X:X,"VIRTUAL",'Planificación 2026-1'!I:I,"&lt;3")</f>
        <v>0</v>
      </c>
      <c r="EF190" s="76">
        <f>SUMIFS('Planificación 2026-1'!R:R,'Planificación 2026-1'!W:W,C190,'Planificación 2026-1'!F:F,"SUNAMPE",'Planificación 2026-1'!X:X,"&lt;&gt;VIRTUAL",'Planificación 2026-1'!I:I,"&lt;3")</f>
        <v>0</v>
      </c>
      <c r="EG190" s="76">
        <f>SUMIFS('Planificación 2026-1'!R:R,'Planificación 2026-1'!W:W,C190,'Planificación 2026-1'!F:F,"FILIAL",'Planificación 2026-1'!X:X,"VIRTUAL",'Planificación 2026-1'!I:I,"&lt;3")</f>
        <v>0</v>
      </c>
      <c r="EH190" s="76">
        <f>SUMIFS('Planificación 2026-1'!R:R,'Planificación 2026-1'!W:W,C190,'Planificación 2026-1'!F:F,"FILIAL",'Planificación 2026-1'!X:X,"&lt;&gt;VIRTUAL",'Planificación 2026-1'!I:I,"&lt;3")</f>
        <v>0</v>
      </c>
      <c r="EI190" s="76">
        <f>SUMIFS('Planificación 2026-1'!R:R,'Planificación 2026-1'!W:W,C190,'Planificación 2026-1'!F:F,"PORUMA",'Planificación 2026-1'!X:X,"VIRTUAL",'Planificación 2026-1'!I:I,"&lt;3")</f>
        <v>0</v>
      </c>
      <c r="EJ190" s="76">
        <f>SUMIFS('Planificación 2026-1'!R:R,'Planificación 2026-1'!W:W,C190,'Planificación 2026-1'!F:F,"PORUMA",'Planificación 2026-1'!X:X,"&lt;&gt;VIRTUAL",'Planificación 2026-1'!I:I,"&lt;3")</f>
        <v>0</v>
      </c>
      <c r="EK190" s="76">
        <f>SUMIFS('Planificación 2026-1'!R:R,'Planificación 2026-1'!W:W,C190,'Planificación 2026-1'!F:F,"HUAURA",'Planificación 2026-1'!X:X,"VIRTUAL",'Planificación 2026-1'!I:I,"&lt;3")</f>
        <v>0</v>
      </c>
      <c r="EL190" s="76">
        <f>SUMIFS('Planificación 2026-1'!R:R,'Planificación 2026-1'!W:W,C190,'Planificación 2026-1'!F:F,"HUAURA",'Planificación 2026-1'!X:X,"&lt;&gt;VIRTUAL",'Planificación 2026-1'!I:I,"&lt;3")</f>
        <v>0</v>
      </c>
      <c r="EM190" s="76"/>
      <c r="EN190" s="76">
        <f t="shared" si="23"/>
        <v>0</v>
      </c>
      <c r="EO190" s="76">
        <f t="shared" si="24"/>
        <v>0</v>
      </c>
      <c r="EP190" s="76" t="b">
        <f t="shared" si="25"/>
        <v>1</v>
      </c>
      <c r="EQ190" s="76" t="str">
        <f t="shared" si="26"/>
        <v/>
      </c>
      <c r="ER190" s="76" t="str">
        <f t="shared" si="31"/>
        <v>PRESENCIAL</v>
      </c>
    </row>
    <row r="191" spans="1:148" hidden="1">
      <c r="A191" s="83"/>
      <c r="B191" s="119">
        <v>188</v>
      </c>
      <c r="C191" s="115" t="s">
        <v>364</v>
      </c>
      <c r="D191" s="112">
        <f>SUMIF('Planificación 2026-1'!W:W,C191,'Planificación 2026-1'!R:R)</f>
        <v>0</v>
      </c>
      <c r="E191" s="114" t="s">
        <v>170</v>
      </c>
      <c r="F191" s="115" t="s">
        <v>171</v>
      </c>
      <c r="G191" s="115" t="s">
        <v>153</v>
      </c>
      <c r="H191" s="115" t="s">
        <v>124</v>
      </c>
      <c r="I191" s="107" t="str">
        <f>IF(SUM(COUNTIFS('Planificación 2026-1'!F:F,"PRINCIPAL",'Planificación 2026-1'!W:W,C191,'Planificación 2026-1'!H:H,"AF"))&gt;0,"P01"," ")</f>
        <v xml:space="preserve"> </v>
      </c>
      <c r="J191" s="108" t="str">
        <f>IF(SUM(COUNTIFS('Planificación 2026-1'!F:F,"PRINCIPAL",'Planificación 2026-1'!W:W,C191,'Planificación 2026-1'!H:H,"EN"))&gt;0,"P02"," ")</f>
        <v xml:space="preserve"> </v>
      </c>
      <c r="K191" s="108" t="str">
        <f>IF(SUM(COUNTIFS('Planificación 2026-1'!F:F,"PRINCIPAL",'Planificación 2026-1'!W:W,C191,'Planificación 2026-1'!H:H,"IS"))&gt;0,"P03"," ")</f>
        <v xml:space="preserve"> </v>
      </c>
      <c r="L191" s="108" t="str">
        <f>IF(SUM(COUNTIFS('Planificación 2026-1'!F:F,"PRINCIPAL",'Planificación 2026-1'!W:W,C191,'Planificación 2026-1'!H:H,"PS"))&gt;0,"P04"," ")</f>
        <v xml:space="preserve"> </v>
      </c>
      <c r="M191" s="108"/>
      <c r="N191" s="108" t="str">
        <f>IF(SUM(COUNTIFS('Planificación 2026-1'!F:F,"PRINCIPAL",'Planificación 2026-1'!W:W,C191,'Planificación 2026-1'!H:H,"IN"))&gt;0,"P06"," ")</f>
        <v xml:space="preserve"> </v>
      </c>
      <c r="O191" s="108" t="str">
        <f>IF(SUM(COUNTIFS('Planificación 2026-1'!F:F,"PRINCIPAL",'Planificación 2026-1'!W:W,C191,'Planificación 2026-1'!H:H,"CA"))&gt;0,"P07"," ")</f>
        <v xml:space="preserve"> </v>
      </c>
      <c r="P191" s="108" t="str">
        <f>IF(SUM(COUNTIFS('Planificación 2026-1'!F:F,"PRINCIPAL",'Planificación 2026-1'!W:W,C191,'Planificación 2026-1'!H:H,"DE"))&gt;0,"P08"," ")</f>
        <v xml:space="preserve"> </v>
      </c>
      <c r="Q191" s="108" t="str">
        <f>IF(SUM(COUNTIFS('Planificación 2026-1'!F:F,"PRINCIPAL",'Planificación 2026-1'!W:W,C191,'Planificación 2026-1'!H:H,"OB"))&gt;0,"P09"," ")</f>
        <v xml:space="preserve"> </v>
      </c>
      <c r="R191" s="108" t="str">
        <f>IF(SUM(COUNTIFS('Planificación 2026-1'!F:F,"PRINCIPAL",'Planificación 2026-1'!W:W,C191,'Planificación 2026-1'!H:H,"MH"))&gt;0,"P31"," ")</f>
        <v xml:space="preserve"> </v>
      </c>
      <c r="S191" s="108" t="str">
        <f>IF(SUM(COUNTIFS('Planificación 2026-1'!F:F,"PRINCIPAL",'Planificación 2026-1'!W:W,C191,'Planificación 2026-1'!H:H,"IC"))&gt;0,"P32"," ")</f>
        <v xml:space="preserve"> </v>
      </c>
      <c r="T191" s="108" t="str">
        <f>IF(SUM(COUNTIFS('Planificación 2026-1'!F:F,"PRINCIPAL",'Planificación 2026-1'!W:W,C191,'Planificación 2026-1'!H:H,"AR"))&gt;0,"P34"," ")</f>
        <v xml:space="preserve"> </v>
      </c>
      <c r="U191" s="108" t="str">
        <f>IF(SUM(COUNTIFS('Planificación 2026-1'!F:F,"PRINCIPAL",'Planificación 2026-1'!W:W,C191,'Planificación 2026-1'!H:H,"T1"))&gt;0,"P35"," ")</f>
        <v xml:space="preserve"> </v>
      </c>
      <c r="V191" s="108" t="str">
        <f>IF(SUM(COUNTIFS('Planificación 2026-1'!F:F,"PRINCIPAL",'Planificación 2026-1'!W:W,C191,'Planificación 2026-1'!H:H,"T3"))&gt;0,"P36"," ")</f>
        <v xml:space="preserve"> </v>
      </c>
      <c r="W191" s="108" t="str">
        <f>IF(SUM(COUNTIFS('Planificación 2026-1'!F:F,"PRINCIPAL",'Planificación 2026-1'!W:W,C191,'Planificación 2026-1'!H:H,"T2"))&gt;0,"P37"," ")</f>
        <v xml:space="preserve"> </v>
      </c>
      <c r="X191" s="108" t="str">
        <f>IF(SUM(COUNTIFS('Planificación 2026-1'!F:F,"PRINCIPAL",'Planificación 2026-1'!W:W,C191,'Planificación 2026-1'!H:H,"AE"))&gt;0,"P38"," ")</f>
        <v xml:space="preserve"> </v>
      </c>
      <c r="Y191" s="108" t="str">
        <f>IF(SUM(COUNTIFS('Planificación 2026-1'!F:F,"PRINCIPAL",'Planificación 2026-1'!W:W,C191,'Planificación 2026-1'!H:H,"T4"))&gt;0,"P55"," ")</f>
        <v xml:space="preserve"> </v>
      </c>
      <c r="Z191" s="108" t="str">
        <f>IF(SUM(COUNTIFS('Planificación 2026-1'!F:F,"FILIAL",'Planificación 2026-1'!W:W,C191,'Planificación 2026-1'!H:H,"AF"))&gt;0," P01"," ")</f>
        <v xml:space="preserve"> </v>
      </c>
      <c r="AA191" s="108" t="str">
        <f>IF(SUM(COUNTIFS('Planificación 2026-1'!F:F,"FILIAL",'Planificación 2026-1'!W:W,C191,'Planificación 2026-1'!H:H,"EN"))&gt;0,"P02"," ")</f>
        <v xml:space="preserve"> </v>
      </c>
      <c r="AB191" s="108" t="str">
        <f>IF(SUM(COUNTIFS('Planificación 2026-1'!F:F,"FILIAL",'Planificación 2026-1'!W:W,C191,'Planificación 2026-1'!H:H,"IS"))&gt;0,"P03"," ")</f>
        <v xml:space="preserve"> </v>
      </c>
      <c r="AC191" s="108" t="str">
        <f>IF(SUM(COUNTIFS('Planificación 2026-1'!F:F,"FILIAL",'Planificación 2026-1'!W:W,C191,'Planificación 2026-1'!H:H,"PS"))&gt;0,"P04"," ")</f>
        <v xml:space="preserve"> </v>
      </c>
      <c r="AD191" s="108"/>
      <c r="AE191" s="108" t="str">
        <f>IF(SUM(COUNTIFS('Planificación 2026-1'!F:F,"FILIAL",'Planificación 2026-1'!W:W,C191,'Planificación 2026-1'!H:H,"IN"))&gt;0,"P06"," ")</f>
        <v xml:space="preserve"> </v>
      </c>
      <c r="AF191" s="108" t="str">
        <f>IF(SUM(COUNTIFS('Planificación 2026-1'!F:F,"FILIAL",'Planificación 2026-1'!W:W,C191,'Planificación 2026-1'!H:H,"CA"))&gt;0,"P07"," ")</f>
        <v xml:space="preserve"> </v>
      </c>
      <c r="AG191" s="108" t="str">
        <f>IF(SUM(COUNTIFS('Planificación 2026-1'!F:F,"FILIAL",'Planificación 2026-1'!W:W,C191,'Planificación 2026-1'!H:H,"DE"))&gt;0,"P08"," ")</f>
        <v xml:space="preserve"> </v>
      </c>
      <c r="AH191" s="108" t="str">
        <f>IF(SUM(COUNTIFS('Planificación 2026-1'!F:F,"FILIAL",'Planificación 2026-1'!W:W,C191,'Planificación 2026-1'!H:H,"OB"))&gt;0,"P09"," ")</f>
        <v xml:space="preserve"> </v>
      </c>
      <c r="AI191" s="108" t="str">
        <f>IF(SUM(COUNTIFS('Planificación 2026-1'!F:F,"FILIAL",'Planificación 2026-1'!W:W,C191,'Planificación 2026-1'!H:H,"MH"))&gt;0,"P31"," ")</f>
        <v xml:space="preserve"> </v>
      </c>
      <c r="AJ191" s="108" t="str">
        <f>IF(SUM(COUNTIFS('Planificación 2026-1'!F:F,"FILIAL",'Planificación 2026-1'!W:W,C191,'Planificación 2026-1'!H:H,"IC"))&gt;0,"P32"," ")</f>
        <v xml:space="preserve"> </v>
      </c>
      <c r="AK191" s="108" t="str">
        <f>IF(SUM(COUNTIFS('Planificación 2026-1'!F:F,"FILIAL",'Planificación 2026-1'!W:W,C191,'Planificación 2026-1'!H:H,"AR"))&gt;0,"P34"," ")</f>
        <v xml:space="preserve"> </v>
      </c>
      <c r="AL191" s="108" t="str">
        <f>IF(SUM(COUNTIFS('Planificación 2026-1'!F:F,"FILIAL",'Planificación 2026-1'!W:W,C191,'Planificación 2026-1'!H:H,"T1"))&gt;0,"P35"," ")</f>
        <v xml:space="preserve"> </v>
      </c>
      <c r="AM191" s="108" t="str">
        <f>IF(SUM(COUNTIFS('Planificación 2026-1'!F:F,"FILIAL",'Planificación 2026-1'!W:W,C191,'Planificación 2026-1'!H:H,"T3"))&gt;0,"P36"," ")</f>
        <v xml:space="preserve"> </v>
      </c>
      <c r="AN191" s="108" t="str">
        <f>IF(SUM(COUNTIFS('Planificación 2026-1'!F:F,"FILIAL",'Planificación 2026-1'!W:W,C191,'Planificación 2026-1'!H:H,"T2"))&gt;0,"P37"," ")</f>
        <v xml:space="preserve"> </v>
      </c>
      <c r="AO191" s="108" t="str">
        <f>IF(SUM(COUNTIFS('Planificación 2026-1'!F:F,"FILIAL",'Planificación 2026-1'!W:W,C191,'Planificación 2026-1'!H:H,"AE"))&gt;0,"P38"," ")</f>
        <v xml:space="preserve"> </v>
      </c>
      <c r="AP191" s="108" t="str">
        <f>IF(SUM(COUNTIFS('Planificación 2026-1'!F:F,"FILIAL",'Planificación 2026-1'!W:W,C191,'Planificación 2026-1'!H:H,"T4"))&gt;0,"P55"," ")</f>
        <v xml:space="preserve"> </v>
      </c>
      <c r="AQ191" s="108" t="str">
        <f>IF(SUM(COUNTIFS('Planificación 2026-1'!F:F,"SUNAMPE",'Planificación 2026-1'!W:W,C191,'Planificación 2026-1'!H:H,"AF"))&gt;0," P01"," ")</f>
        <v xml:space="preserve"> </v>
      </c>
      <c r="AR191" s="108" t="str">
        <f>IF(SUM(COUNTIFS('Planificación 2026-1'!F:F,"SUNAMPE",'Planificación 2026-1'!W:W,C191,'Planificación 2026-1'!H:H,"EN"))&gt;0,"P02"," ")</f>
        <v xml:space="preserve"> </v>
      </c>
      <c r="AS191" s="108" t="str">
        <f>IF(SUM(COUNTIFS('Planificación 2026-1'!F:F,"SUNAMPE",'Planificación 2026-1'!W:W,C191,'Planificación 2026-1'!H:H,"IS"))&gt;0,"P03"," ")</f>
        <v xml:space="preserve"> </v>
      </c>
      <c r="AT191" s="108" t="str">
        <f>IF(SUM(COUNTIFS('Planificación 2026-1'!F:F,"SUNAMPE",'Planificación 2026-1'!W:W,C191,'Planificación 2026-1'!H:H,"PS"))&gt;0,"P04"," ")</f>
        <v xml:space="preserve"> </v>
      </c>
      <c r="AU191" s="108"/>
      <c r="AV191" s="108" t="str">
        <f>IF(SUM(COUNTIFS('Planificación 2026-1'!F:F,"SUNAMPE",'Planificación 2026-1'!W:W,C191,'Planificación 2026-1'!H:H,"IN"))&gt;0,"P06"," ")</f>
        <v xml:space="preserve"> </v>
      </c>
      <c r="AW191" s="108" t="str">
        <f>IF(SUM(COUNTIFS('Planificación 2026-1'!F:F,"SUNAMPE",'Planificación 2026-1'!W:W,C191,'Planificación 2026-1'!H:H,"CA"))&gt;0,"P07"," ")</f>
        <v xml:space="preserve"> </v>
      </c>
      <c r="AX191" s="108" t="str">
        <f>IF(SUM(COUNTIFS('Planificación 2026-1'!F:F,"SUNAMPE",'Planificación 2026-1'!W:W,C191,'Planificación 2026-1'!H:H,"DE"))&gt;0,"P08"," ")</f>
        <v xml:space="preserve"> </v>
      </c>
      <c r="AY191" s="108" t="str">
        <f>IF(SUM(COUNTIFS('Planificación 2026-1'!F:F,"SUNAMPE",'Planificación 2026-1'!W:W,C191,'Planificación 2026-1'!H:H,"OB"))&gt;0,"P09"," ")</f>
        <v xml:space="preserve"> </v>
      </c>
      <c r="AZ191" s="108" t="str">
        <f>IF(SUM(COUNTIFS('Planificación 2026-1'!F:F,"SUNAMPE",'Planificación 2026-1'!W:W,C191,'Planificación 2026-1'!H:H,"MH"))&gt;0,"P31"," ")</f>
        <v xml:space="preserve"> </v>
      </c>
      <c r="BA191" s="108" t="str">
        <f>IF(SUM(COUNTIFS('Planificación 2026-1'!F:F,"SUNAMPE",'Planificación 2026-1'!W:W,C191,'Planificación 2026-1'!H:H,"IC"))&gt;0,"P32"," ")</f>
        <v xml:space="preserve"> </v>
      </c>
      <c r="BB191" s="108" t="str">
        <f>IF(SUM(COUNTIFS('Planificación 2026-1'!F:F,"SUNAMPE",'Planificación 2026-1'!W:W,C191,'Planificación 2026-1'!H:H,"AR"))&gt;0,"P34"," ")</f>
        <v xml:space="preserve"> </v>
      </c>
      <c r="BC191" s="108" t="str">
        <f>IF(SUM(COUNTIFS('Planificación 2026-1'!F:F,"SUNAMPE",'Planificación 2026-1'!W:W,C191,'Planificación 2026-1'!H:H,"T1"))&gt;0,"P35"," ")</f>
        <v xml:space="preserve"> </v>
      </c>
      <c r="BD191" s="108" t="str">
        <f>IF(SUM(COUNTIFS('Planificación 2026-1'!F:F,"SUNAMPE",'Planificación 2026-1'!W:W,C191,'Planificación 2026-1'!H:H,"T3"))&gt;0,"P36"," ")</f>
        <v xml:space="preserve"> </v>
      </c>
      <c r="BE191" s="108" t="str">
        <f>IF(SUM(COUNTIFS('Planificación 2026-1'!F:F,"SUNAMPE",'Planificación 2026-1'!W:W,C191,'Planificación 2026-1'!H:H,"T2"))&gt;0,"P37"," ")</f>
        <v xml:space="preserve"> </v>
      </c>
      <c r="BF191" s="108" t="str">
        <f>IF(SUM(COUNTIFS('Planificación 2026-1'!F:F,"SUNAMPE",'Planificación 2026-1'!W:W,C191,'Planificación 2026-1'!H:H,"AE"))&gt;0,"P38"," ")</f>
        <v xml:space="preserve"> </v>
      </c>
      <c r="BG191" s="108" t="str">
        <f>IF(SUM(COUNTIFS('Planificación 2026-1'!F:F,"SUNAMPE",'Planificación 2026-1'!W:W,C191,'Planificación 2026-1'!H:H,"T4"))&gt;0,"P55"," ")</f>
        <v xml:space="preserve"> </v>
      </c>
      <c r="BH191" s="108" t="str">
        <f>IF(SUM(COUNTIFS('Planificación 2026-1'!F:F,"HUAURA",'Planificación 2026-1'!W:W,C191,'Planificación 2026-1'!H:H,"AF"))&gt;0," P01"," ")</f>
        <v xml:space="preserve"> </v>
      </c>
      <c r="BI191" s="108" t="str">
        <f>IF(SUM(COUNTIFS('Planificación 2026-1'!F:F,"HUAURA",'Planificación 2026-1'!W:W,C191,'Planificación 2026-1'!H:H,"EN"))&gt;0,"P02"," ")</f>
        <v xml:space="preserve"> </v>
      </c>
      <c r="BJ191" s="108" t="str">
        <f>IF(SUM(COUNTIFS('Planificación 2026-1'!F:F,"HUAURA",'Planificación 2026-1'!W:W,C191,'Planificación 2026-1'!H:H,"IS"))&gt;0,"P03"," ")</f>
        <v xml:space="preserve"> </v>
      </c>
      <c r="BK191" s="108" t="str">
        <f>IF(SUM(COUNTIFS('Planificación 2026-1'!F:F,"HUAURA",'Planificación 2026-1'!W:W,C191,'Planificación 2026-1'!H:H,"PS"))&gt;0,"P04"," ")</f>
        <v xml:space="preserve"> </v>
      </c>
      <c r="BL191" s="108"/>
      <c r="BM191" s="108" t="str">
        <f>IF(SUM(COUNTIFS('Planificación 2026-1'!F:F,"HUAURA",'Planificación 2026-1'!W:W,C191,'Planificación 2026-1'!H:H,"IN"))&gt;0,"P06"," ")</f>
        <v xml:space="preserve"> </v>
      </c>
      <c r="BN191" s="108" t="str">
        <f>IF(SUM(COUNTIFS('Planificación 2026-1'!F:F,"HUAURA",'Planificación 2026-1'!W:W,C191,'Planificación 2026-1'!H:H,"CA"))&gt;0,"P07"," ")</f>
        <v xml:space="preserve"> </v>
      </c>
      <c r="BO191" s="108" t="str">
        <f>IF(SUM(COUNTIFS('Planificación 2026-1'!F:F,"HUAURA",'Planificación 2026-1'!W:W,C191,'Planificación 2026-1'!H:H,"DE"))&gt;0,"P08"," ")</f>
        <v xml:space="preserve"> </v>
      </c>
      <c r="BP191" s="108" t="str">
        <f>IF(SUM(COUNTIFS('Planificación 2026-1'!F:F,"HUAURA",'Planificación 2026-1'!W:W,C191,'Planificación 2026-1'!H:H,"OB"))&gt;0,"P09"," ")</f>
        <v xml:space="preserve"> </v>
      </c>
      <c r="BQ191" s="108" t="str">
        <f>IF(SUM(COUNTIFS('Planificación 2026-1'!F:F,"HUAURA",'Planificación 2026-1'!W:W,C191,'Planificación 2026-1'!H:H,"MH"))&gt;0,"P31"," ")</f>
        <v xml:space="preserve"> </v>
      </c>
      <c r="BR191" s="108" t="str">
        <f>IF(SUM(COUNTIFS('Planificación 2026-1'!F:F,"HUAURA",'Planificación 2026-1'!W:W,C191,'Planificación 2026-1'!H:H,"IC"))&gt;0,"P32"," ")</f>
        <v xml:space="preserve"> </v>
      </c>
      <c r="BS191" s="108" t="str">
        <f>IF(SUM(COUNTIFS('Planificación 2026-1'!F:F,"HUAURA",'Planificación 2026-1'!W:W,C191,'Planificación 2026-1'!H:H,"AR"))&gt;0,"P34"," ")</f>
        <v xml:space="preserve"> </v>
      </c>
      <c r="BT191" s="108" t="str">
        <f>IF(SUM(COUNTIFS('Planificación 2026-1'!F:F,"HUAURA",'Planificación 2026-1'!W:W,C191,'Planificación 2026-1'!H:H,"T1"))&gt;0,"P35"," ")</f>
        <v xml:space="preserve"> </v>
      </c>
      <c r="BU191" s="108" t="str">
        <f>IF(SUM(COUNTIFS('Planificación 2026-1'!F:F,"HUAURA",'Planificación 2026-1'!W:W,C191,'Planificación 2026-1'!H:H,"T3"))&gt;0,"P36"," ")</f>
        <v xml:space="preserve"> </v>
      </c>
      <c r="BV191" s="108" t="str">
        <f>IF(SUM(COUNTIFS('Planificación 2026-1'!F:F,"HUAURA",'Planificación 2026-1'!W:W,C191,'Planificación 2026-1'!H:H,"T2"))&gt;0,"P37"," ")</f>
        <v xml:space="preserve"> </v>
      </c>
      <c r="BW191" s="108" t="str">
        <f>IF(SUM(COUNTIFS('Planificación 2026-1'!F:F,"HUAURA",'Planificación 2026-1'!W:W,C191,'Planificación 2026-1'!H:H,"AE"))&gt;0,"P38"," ")</f>
        <v xml:space="preserve"> </v>
      </c>
      <c r="BX191" s="108" t="str">
        <f>IF(SUM(COUNTIFS('Planificación 2026-1'!F:F,"HUAURA",'Planificación 2026-1'!W:W,C191,'Planificación 2026-1'!H:H,"T4"))&gt;0,"P55"," ")</f>
        <v xml:space="preserve"> </v>
      </c>
      <c r="BY191" s="109">
        <f>SUMIFS('Planificación 2026-1'!R:R,'Planificación 2026-1'!W:W,C191,'Planificación 2026-1'!H:H,"AF",'Planificación 2026-1'!I:I,"&gt;2")</f>
        <v>0</v>
      </c>
      <c r="BZ191" s="109">
        <f>SUMIFS('Planificación 2026-1'!R:R,'Planificación 2026-1'!W:W,C191,'Planificación 2026-1'!H:H,"EN",'Planificación 2026-1'!I:I,"&gt;2")</f>
        <v>0</v>
      </c>
      <c r="CA191" s="109">
        <f>SUMIFS('Planificación 2026-1'!R:R,'Planificación 2026-1'!W:W,C191,'Planificación 2026-1'!H:H,"IS",'Planificación 2026-1'!I:I,"&gt;2")</f>
        <v>0</v>
      </c>
      <c r="CB191" s="109">
        <f>SUMIFS('Planificación 2026-1'!R:R,'Planificación 2026-1'!W:W,C191,'Planificación 2026-1'!H:H,"PS",'Planificación 2026-1'!I:I,"&gt;2")</f>
        <v>0</v>
      </c>
      <c r="CC191" s="109">
        <f>SUMIFS('Planificación 2026-1'!R:R,'Planificación 2026-1'!W:W,C191,'Planificación 2026-1'!H:H,"IN",'Planificación 2026-1'!I:I,"&gt;2")</f>
        <v>0</v>
      </c>
      <c r="CD191" s="109">
        <f>SUMIFS('Planificación 2026-1'!R:R,'Planificación 2026-1'!W:W,C191,'Planificación 2026-1'!H:H,"CA",'Planificación 2026-1'!I:I,"&gt;2")</f>
        <v>0</v>
      </c>
      <c r="CE191" s="109">
        <f>SUMIFS('Planificación 2026-1'!R:R,'Planificación 2026-1'!W:W,C191,'Planificación 2026-1'!H:H,"DE",'Planificación 2026-1'!I:I,"&gt;2")</f>
        <v>0</v>
      </c>
      <c r="CF191" s="109">
        <f>SUMIFS('Planificación 2026-1'!R:R,'Planificación 2026-1'!W:W,C191,'Planificación 2026-1'!H:H,"OB",'Planificación 2026-1'!I:I,"&gt;2")</f>
        <v>0</v>
      </c>
      <c r="CG191" s="109">
        <f>SUMIFS('Planificación 2026-1'!R:R,'Planificación 2026-1'!W:W,C191,'Planificación 2026-1'!H:H,"MH",'Planificación 2026-1'!I:I,"&gt;2")</f>
        <v>0</v>
      </c>
      <c r="CH191" s="109">
        <f>SUMIFS('Planificación 2026-1'!R:R,'Planificación 2026-1'!W:W,C191,'Planificación 2026-1'!H:H,"IC",'Planificación 2026-1'!I:I,"&gt;2")</f>
        <v>0</v>
      </c>
      <c r="CI191" s="109">
        <f>SUMIFS('Planificación 2026-1'!R:R,'Planificación 2026-1'!W:W,C191,'Planificación 2026-1'!H:H,"AR",'Planificación 2026-1'!I:I,"&gt;2")</f>
        <v>0</v>
      </c>
      <c r="CJ191" s="109">
        <f>SUMIFS('Planificación 2026-1'!R:R,'Planificación 2026-1'!W:W,C191,'Planificación 2026-1'!H:H,"T1",'Planificación 2026-1'!I:I,"&gt;2")</f>
        <v>0</v>
      </c>
      <c r="CK191" s="109">
        <f>SUMIFS('Planificación 2026-1'!R:R,'Planificación 2026-1'!W:W,C191,'Planificación 2026-1'!H:H,"T3",'Planificación 2026-1'!I:I,"&gt;2")</f>
        <v>0</v>
      </c>
      <c r="CL191" s="109">
        <f>SUMIFS('Planificación 2026-1'!R:R,'Planificación 2026-1'!W:W,C191,'Planificación 2026-1'!H:H,"T2",'Planificación 2026-1'!I:I,"&gt;2")</f>
        <v>0</v>
      </c>
      <c r="CM191" s="109">
        <f>SUMIFS('Planificación 2026-1'!R:R,'Planificación 2026-1'!W:W,C191,'Planificación 2026-1'!H:H,"AE",'Planificación 2026-1'!I:I,"&gt;2")</f>
        <v>0</v>
      </c>
      <c r="CN191" s="109">
        <f>SUMIFS('Planificación 2026-1'!R:R,'Planificación 2026-1'!W:W,C191,'Planificación 2026-1'!H:H,"T4",'Planificación 2026-1'!I:I,"&gt;2")</f>
        <v>0</v>
      </c>
      <c r="CO191" s="109">
        <f>SUMIFS('Planificación 2026-1'!R:R,'Planificación 2026-1'!W:W,C191,'Planificación 2026-1'!H:H,"AF",'Planificación 2026-1'!I:I,"&lt;3")</f>
        <v>0</v>
      </c>
      <c r="CP191" s="109">
        <f>SUMIFS('Planificación 2026-1'!R:R,'Planificación 2026-1'!W:W,C191,'Planificación 2026-1'!H:H,"EN",'Planificación 2026-1'!I:I,"&lt;3")</f>
        <v>0</v>
      </c>
      <c r="CQ191" s="109">
        <f>SUMIFS('Planificación 2026-1'!R:R,'Planificación 2026-1'!W:W,C191,'Planificación 2026-1'!H:H,"IS",'Planificación 2026-1'!I:I,"&lt;3")</f>
        <v>0</v>
      </c>
      <c r="CR191" s="109">
        <f>SUMIFS('Planificación 2026-1'!R:R,'Planificación 2026-1'!W:W,C191,'Planificación 2026-1'!H:H,"PS",'Planificación 2026-1'!I:I,"&lt;3")</f>
        <v>0</v>
      </c>
      <c r="CS191" s="109">
        <f>SUMIFS('Planificación 2026-1'!R:R,'Planificación 2026-1'!W:W,C191,'Planificación 2026-1'!H:H,"IN",'Planificación 2026-1'!I:I,"&lt;3")</f>
        <v>0</v>
      </c>
      <c r="CT191" s="109">
        <f>SUMIFS('Planificación 2026-1'!R:R,'Planificación 2026-1'!W:W,C191,'Planificación 2026-1'!H:H,"CA",'Planificación 2026-1'!I:I,"&lt;3")</f>
        <v>0</v>
      </c>
      <c r="CU191" s="109">
        <f>SUMIFS('Planificación 2026-1'!R:R,'Planificación 2026-1'!W:W,C191,'Planificación 2026-1'!H:H,"DE",'Planificación 2026-1'!I:I,"&lt;3")</f>
        <v>0</v>
      </c>
      <c r="CV191" s="109">
        <f>SUMIFS('Planificación 2026-1'!R:R,'Planificación 2026-1'!W:W,C191,'Planificación 2026-1'!H:H,"OB",'Planificación 2026-1'!I:I,"&lt;3")</f>
        <v>0</v>
      </c>
      <c r="CW191" s="109">
        <f>SUMIFS('Planificación 2026-1'!R:R,'Planificación 2026-1'!W:W,C191,'Planificación 2026-1'!H:H,"MH",'Planificación 2026-1'!I:I,"&lt;3")</f>
        <v>0</v>
      </c>
      <c r="CX191" s="109">
        <f>SUMIFS('Planificación 2026-1'!R:R,'Planificación 2026-1'!W:W,C191,'Planificación 2026-1'!H:H,"IC",'Planificación 2026-1'!I:I,"&lt;3")</f>
        <v>0</v>
      </c>
      <c r="CY191" s="109">
        <f>SUMIFS('Planificación 2026-1'!R:R,'Planificación 2026-1'!W:W,C191,'Planificación 2026-1'!H:H,"AR",'Planificación 2026-1'!I:I,"&lt;3")</f>
        <v>0</v>
      </c>
      <c r="CZ191" s="109">
        <f>SUMIFS('Planificación 2026-1'!R:R,'Planificación 2026-1'!W:W,C191,'Planificación 2026-1'!H:H,"T1",'Planificación 2026-1'!I:I,"&lt;3")</f>
        <v>0</v>
      </c>
      <c r="DA191" s="109">
        <f>SUMIFS('Planificación 2026-1'!R:R,'Planificación 2026-1'!W:W,C191,'Planificación 2026-1'!H:H,"T3",'Planificación 2026-1'!I:I,"&lt;3")</f>
        <v>0</v>
      </c>
      <c r="DB191" s="109">
        <f>SUMIFS('Planificación 2026-1'!R:R,'Planificación 2026-1'!W:W,C191,'Planificación 2026-1'!H:H,"T2",'Planificación 2026-1'!I:I,"&lt;3")</f>
        <v>0</v>
      </c>
      <c r="DC191" s="109">
        <f>SUMIFS('Planificación 2026-1'!R:R,'Planificación 2026-1'!W:W,C191,'Planificación 2026-1'!H:H,"AE",'Planificación 2026-1'!I:I,"&lt;3")</f>
        <v>0</v>
      </c>
      <c r="DD191" s="109">
        <f>SUMIFS('Planificación 2026-1'!R:R,'Planificación 2026-1'!W:W,C191,'Planificación 2026-1'!H:H,"T4",'Planificación 2026-1'!I:I,"&lt;3")</f>
        <v>0</v>
      </c>
      <c r="DE191" s="108" t="str">
        <f t="shared" si="27"/>
        <v/>
      </c>
      <c r="DF191" s="41">
        <f>IF(C191="","",SUMIFS('Planificación 2026-1'!R:R,'Planificación 2026-1'!W:W,C191,'Planificación 2026-1'!F:F,"PRINCIPAL",'Planificación 2026-1'!X:X,"VIRTUAL"))</f>
        <v>0</v>
      </c>
      <c r="DG191" s="41">
        <f>IF(C191="","",SUMIFS('Planificación 2026-1'!R:R,'Planificación 2026-1'!W:W,C191,'Planificación 2026-1'!F:F,"PRINCIPAL",'Planificación 2026-1'!X:X,"PRESENCIAL"))</f>
        <v>0</v>
      </c>
      <c r="DH191" s="41">
        <f>IF(C191="","",SUMIFS('Planificación 2026-1'!R:R,'Planificación 2026-1'!W:W,C191,'Planificación 2026-1'!F:F,"PRINCIPAL",'Planificación 2026-1'!X:X,"HIBRIDO PRESENCIAL"))</f>
        <v>0</v>
      </c>
      <c r="DI191" s="108" t="str">
        <f t="shared" si="28"/>
        <v/>
      </c>
      <c r="DJ191" s="108">
        <f>IF(C191="","",SUMIFS('Planificación 2026-1'!R:R,'Planificación 2026-1'!W:W,C191,'Planificación 2026-1'!F:F,"FILIAL",'Planificación 2026-1'!X:X,"VIRTUAL"))</f>
        <v>0</v>
      </c>
      <c r="DK191" s="110">
        <f>IF(C191="","",SUMIFS('Planificación 2026-1'!R:R,'Planificación 2026-1'!W:W,C191,'Planificación 2026-1'!F:F,"FILIAL",'Planificación 2026-1'!X:X,"PRESENCIAL"))</f>
        <v>0</v>
      </c>
      <c r="DL191" s="61">
        <f>IF(C191="","",SUMIFS('Planificación 2026-1'!R:R,'Planificación 2026-1'!W:W,C191,'Planificación 2026-1'!F:F,"FILIAL",'Planificación 2026-1'!X:X,"HIBRIDO PRESENCIAL"))</f>
        <v>0</v>
      </c>
      <c r="DM191" s="111" t="str">
        <f t="shared" si="29"/>
        <v/>
      </c>
      <c r="DN191" s="108">
        <f>IF(C191="","",SUMIFS('Planificación 2026-1'!R:R,'Planificación 2026-1'!W:W,C191,'Planificación 2026-1'!F:F,"SUNAMPE",'Planificación 2026-1'!X:X,"VIRTUAL"))</f>
        <v>0</v>
      </c>
      <c r="DO191" s="61">
        <f>IF(C191="","",SUMIFS('Planificación 2026-1'!R:R,'Planificación 2026-1'!W:W,C191,'Planificación 2026-1'!F:F,"SUNAMPE",'Planificación 2026-1'!X:X,"PRESENCIAL"))</f>
        <v>0</v>
      </c>
      <c r="DP191" s="111" t="str">
        <f t="shared" si="30"/>
        <v/>
      </c>
      <c r="DQ191" s="108">
        <f>IF(C191="","",SUMIFS('Planificación 2026-1'!R:R,'Planificación 2026-1'!W:W,C191,'Planificación 2026-1'!F:F,"HUAURA",'Planificación 2026-1'!X:X,"VIRTUAL"))</f>
        <v>0</v>
      </c>
      <c r="DR191" s="61">
        <f>IF(C191="","",SUMIFS('Planificación 2026-1'!R:R,'Planificación 2026-1'!W:W,C191,'Planificación 2026-1'!F:F,"HUAURA",'Planificación 2026-1'!X:X,"PRESENCIAL"))</f>
        <v>0</v>
      </c>
      <c r="DS191" s="76">
        <f>SUMIFS('Planificación 2026-1'!R:R,'Planificación 2026-1'!W:W,C191,'Planificación 2026-1'!F:F,"PRINCIPAL",'Planificación 2026-1'!X:X,"VIRTUAL",'Planificación 2026-1'!I:I,"&gt;2")</f>
        <v>0</v>
      </c>
      <c r="DT191" s="76">
        <f>SUMIFS('Planificación 2026-1'!R:R,'Planificación 2026-1'!W:W,C191,'Planificación 2026-1'!F:F,"PRINCIPAL",'Planificación 2026-1'!X:X,"&lt;&gt;VIRTUAL",'Planificación 2026-1'!I:I,"&gt;2")</f>
        <v>0</v>
      </c>
      <c r="DU191" s="76">
        <f>SUMIFS('Planificación 2026-1'!R:R,'Planificación 2026-1'!W:W,C191,'Planificación 2026-1'!F:F,"SUNAMPE",'Planificación 2026-1'!X:X,"VIRTUAL",'Planificación 2026-1'!I:I,"&gt;2")</f>
        <v>0</v>
      </c>
      <c r="DV191" s="76">
        <f>SUMIFS('Planificación 2026-1'!R:R,'Planificación 2026-1'!W:W,C191,'Planificación 2026-1'!F:F,"SUNAMPE",'Planificación 2026-1'!X:X,"&lt;&gt;VIRTUAL",'Planificación 2026-1'!I:I,"&gt;2")</f>
        <v>0</v>
      </c>
      <c r="DW191" s="76">
        <f>SUMIFS('Planificación 2026-1'!R:R,'Planificación 2026-1'!W:W,C191,'Planificación 2026-1'!F:F,"FILIAL",'Planificación 2026-1'!X:X,"VIRTUAL",'Planificación 2026-1'!I:I,"&gt;2")</f>
        <v>0</v>
      </c>
      <c r="DX191" s="76">
        <f>SUMIFS('Planificación 2026-1'!R:R,'Planificación 2026-1'!W:W,C191,'Planificación 2026-1'!F:F,"FILIAL",'Planificación 2026-1'!X:X,"&lt;&gt;VIRTUAL",'Planificación 2026-1'!I:I,"&gt;2")</f>
        <v>0</v>
      </c>
      <c r="DY191" s="76">
        <f>SUMIFS('Planificación 2026-1'!R:R,'Planificación 2026-1'!W:W,C191,'Planificación 2026-1'!F:F,"PORUMA",'Planificación 2026-1'!X:X,"VIRTUAL",'Planificación 2026-1'!I:I,"&gt;2")</f>
        <v>0</v>
      </c>
      <c r="DZ191" s="76">
        <f>SUMIFS('Planificación 2026-1'!R:R,'Planificación 2026-1'!W:W,C191,'Planificación 2026-1'!F:F,"PORUMA",'Planificación 2026-1'!X:X,"&lt;&gt;VIRTUAL",'Planificación 2026-1'!I:I,"&gt;2")</f>
        <v>0</v>
      </c>
      <c r="EA191" s="76">
        <f>SUMIFS('Planificación 2026-1'!R:R,'Planificación 2026-1'!W:W,C191,'Planificación 2026-1'!F:F,"HUAURA",'Planificación 2026-1'!X:X,"VIRTUAL",'Planificación 2026-1'!I:I,"&gt;2")</f>
        <v>0</v>
      </c>
      <c r="EB191" s="76">
        <f>SUMIFS('Planificación 2026-1'!R:R,'Planificación 2026-1'!W:W,C191,'Planificación 2026-1'!F:F,"HUAURA",'Planificación 2026-1'!X:X,"&lt;&gt;VIRTUAL",'Planificación 2026-1'!I:I,"&gt;2")</f>
        <v>0</v>
      </c>
      <c r="EC191" s="76">
        <f>SUMIFS('Planificación 2026-1'!R:R,'Planificación 2026-1'!W:W,C191,'Planificación 2026-1'!F:F,"PRINCIPAL",'Planificación 2026-1'!X:X,"VIRTUAL",'Planificación 2026-1'!I:I,"&lt;3")</f>
        <v>0</v>
      </c>
      <c r="ED191" s="76">
        <f>SUMIFS('Planificación 2026-1'!R:R,'Planificación 2026-1'!W:W,C191,'Planificación 2026-1'!F:F,"PRINCIPAL",'Planificación 2026-1'!X:X,"&lt;&gt;VIRTUAL",'Planificación 2026-1'!I:I,"&lt;3")</f>
        <v>0</v>
      </c>
      <c r="EE191" s="76">
        <f>SUMIFS('Planificación 2026-1'!R:R,'Planificación 2026-1'!W:W,C191,'Planificación 2026-1'!F:F,"SUNAMPE",'Planificación 2026-1'!X:X,"VIRTUAL",'Planificación 2026-1'!I:I,"&lt;3")</f>
        <v>0</v>
      </c>
      <c r="EF191" s="76">
        <f>SUMIFS('Planificación 2026-1'!R:R,'Planificación 2026-1'!W:W,C191,'Planificación 2026-1'!F:F,"SUNAMPE",'Planificación 2026-1'!X:X,"&lt;&gt;VIRTUAL",'Planificación 2026-1'!I:I,"&lt;3")</f>
        <v>0</v>
      </c>
      <c r="EG191" s="76">
        <f>SUMIFS('Planificación 2026-1'!R:R,'Planificación 2026-1'!W:W,C191,'Planificación 2026-1'!F:F,"FILIAL",'Planificación 2026-1'!X:X,"VIRTUAL",'Planificación 2026-1'!I:I,"&lt;3")</f>
        <v>0</v>
      </c>
      <c r="EH191" s="76">
        <f>SUMIFS('Planificación 2026-1'!R:R,'Planificación 2026-1'!W:W,C191,'Planificación 2026-1'!F:F,"FILIAL",'Planificación 2026-1'!X:X,"&lt;&gt;VIRTUAL",'Planificación 2026-1'!I:I,"&lt;3")</f>
        <v>0</v>
      </c>
      <c r="EI191" s="76">
        <f>SUMIFS('Planificación 2026-1'!R:R,'Planificación 2026-1'!W:W,C191,'Planificación 2026-1'!F:F,"PORUMA",'Planificación 2026-1'!X:X,"VIRTUAL",'Planificación 2026-1'!I:I,"&lt;3")</f>
        <v>0</v>
      </c>
      <c r="EJ191" s="76">
        <f>SUMIFS('Planificación 2026-1'!R:R,'Planificación 2026-1'!W:W,C191,'Planificación 2026-1'!F:F,"PORUMA",'Planificación 2026-1'!X:X,"&lt;&gt;VIRTUAL",'Planificación 2026-1'!I:I,"&lt;3")</f>
        <v>0</v>
      </c>
      <c r="EK191" s="76">
        <f>SUMIFS('Planificación 2026-1'!R:R,'Planificación 2026-1'!W:W,C191,'Planificación 2026-1'!F:F,"HUAURA",'Planificación 2026-1'!X:X,"VIRTUAL",'Planificación 2026-1'!I:I,"&lt;3")</f>
        <v>0</v>
      </c>
      <c r="EL191" s="76">
        <f>SUMIFS('Planificación 2026-1'!R:R,'Planificación 2026-1'!W:W,C191,'Planificación 2026-1'!F:F,"HUAURA",'Planificación 2026-1'!X:X,"&lt;&gt;VIRTUAL",'Planificación 2026-1'!I:I,"&lt;3")</f>
        <v>0</v>
      </c>
      <c r="EM191" s="76"/>
      <c r="EN191" s="76">
        <f t="shared" si="23"/>
        <v>0</v>
      </c>
      <c r="EO191" s="76">
        <f t="shared" si="24"/>
        <v>0</v>
      </c>
      <c r="EP191" s="76" t="b">
        <f t="shared" si="25"/>
        <v>1</v>
      </c>
      <c r="EQ191" s="76" t="str">
        <f t="shared" si="26"/>
        <v/>
      </c>
      <c r="ER191" s="76" t="str">
        <f t="shared" si="31"/>
        <v>PRESENCIAL</v>
      </c>
    </row>
    <row r="192" spans="1:148" hidden="1">
      <c r="A192" s="83"/>
      <c r="B192" s="119">
        <v>189</v>
      </c>
      <c r="C192" s="115" t="s">
        <v>365</v>
      </c>
      <c r="D192" s="112">
        <f>SUMIF('Planificación 2026-1'!W:W,C192,'Planificación 2026-1'!R:R)</f>
        <v>0</v>
      </c>
      <c r="E192" s="114" t="s">
        <v>170</v>
      </c>
      <c r="F192" s="115" t="s">
        <v>171</v>
      </c>
      <c r="G192" s="115" t="s">
        <v>86</v>
      </c>
      <c r="H192" s="115" t="s">
        <v>129</v>
      </c>
      <c r="I192" s="107" t="str">
        <f>IF(SUM(COUNTIFS('Planificación 2026-1'!F:F,"PRINCIPAL",'Planificación 2026-1'!W:W,C192,'Planificación 2026-1'!H:H,"AF"))&gt;0,"P01"," ")</f>
        <v xml:space="preserve"> </v>
      </c>
      <c r="J192" s="108" t="str">
        <f>IF(SUM(COUNTIFS('Planificación 2026-1'!F:F,"PRINCIPAL",'Planificación 2026-1'!W:W,C192,'Planificación 2026-1'!H:H,"EN"))&gt;0,"P02"," ")</f>
        <v xml:space="preserve"> </v>
      </c>
      <c r="K192" s="108" t="str">
        <f>IF(SUM(COUNTIFS('Planificación 2026-1'!F:F,"PRINCIPAL",'Planificación 2026-1'!W:W,C192,'Planificación 2026-1'!H:H,"IS"))&gt;0,"P03"," ")</f>
        <v xml:space="preserve"> </v>
      </c>
      <c r="L192" s="108" t="str">
        <f>IF(SUM(COUNTIFS('Planificación 2026-1'!F:F,"PRINCIPAL",'Planificación 2026-1'!W:W,C192,'Planificación 2026-1'!H:H,"PS"))&gt;0,"P04"," ")</f>
        <v xml:space="preserve"> </v>
      </c>
      <c r="M192" s="108"/>
      <c r="N192" s="108" t="str">
        <f>IF(SUM(COUNTIFS('Planificación 2026-1'!F:F,"PRINCIPAL",'Planificación 2026-1'!W:W,C192,'Planificación 2026-1'!H:H,"IN"))&gt;0,"P06"," ")</f>
        <v xml:space="preserve"> </v>
      </c>
      <c r="O192" s="108" t="str">
        <f>IF(SUM(COUNTIFS('Planificación 2026-1'!F:F,"PRINCIPAL",'Planificación 2026-1'!W:W,C192,'Planificación 2026-1'!H:H,"CA"))&gt;0,"P07"," ")</f>
        <v xml:space="preserve"> </v>
      </c>
      <c r="P192" s="108" t="str">
        <f>IF(SUM(COUNTIFS('Planificación 2026-1'!F:F,"PRINCIPAL",'Planificación 2026-1'!W:W,C192,'Planificación 2026-1'!H:H,"DE"))&gt;0,"P08"," ")</f>
        <v xml:space="preserve"> </v>
      </c>
      <c r="Q192" s="108" t="str">
        <f>IF(SUM(COUNTIFS('Planificación 2026-1'!F:F,"PRINCIPAL",'Planificación 2026-1'!W:W,C192,'Planificación 2026-1'!H:H,"OB"))&gt;0,"P09"," ")</f>
        <v xml:space="preserve"> </v>
      </c>
      <c r="R192" s="108" t="str">
        <f>IF(SUM(COUNTIFS('Planificación 2026-1'!F:F,"PRINCIPAL",'Planificación 2026-1'!W:W,C192,'Planificación 2026-1'!H:H,"MH"))&gt;0,"P31"," ")</f>
        <v xml:space="preserve"> </v>
      </c>
      <c r="S192" s="108" t="str">
        <f>IF(SUM(COUNTIFS('Planificación 2026-1'!F:F,"PRINCIPAL",'Planificación 2026-1'!W:W,C192,'Planificación 2026-1'!H:H,"IC"))&gt;0,"P32"," ")</f>
        <v xml:space="preserve"> </v>
      </c>
      <c r="T192" s="108" t="str">
        <f>IF(SUM(COUNTIFS('Planificación 2026-1'!F:F,"PRINCIPAL",'Planificación 2026-1'!W:W,C192,'Planificación 2026-1'!H:H,"AR"))&gt;0,"P34"," ")</f>
        <v xml:space="preserve"> </v>
      </c>
      <c r="U192" s="108" t="str">
        <f>IF(SUM(COUNTIFS('Planificación 2026-1'!F:F,"PRINCIPAL",'Planificación 2026-1'!W:W,C192,'Planificación 2026-1'!H:H,"T1"))&gt;0,"P35"," ")</f>
        <v xml:space="preserve"> </v>
      </c>
      <c r="V192" s="108" t="str">
        <f>IF(SUM(COUNTIFS('Planificación 2026-1'!F:F,"PRINCIPAL",'Planificación 2026-1'!W:W,C192,'Planificación 2026-1'!H:H,"T3"))&gt;0,"P36"," ")</f>
        <v xml:space="preserve"> </v>
      </c>
      <c r="W192" s="108" t="str">
        <f>IF(SUM(COUNTIFS('Planificación 2026-1'!F:F,"PRINCIPAL",'Planificación 2026-1'!W:W,C192,'Planificación 2026-1'!H:H,"T2"))&gt;0,"P37"," ")</f>
        <v xml:space="preserve"> </v>
      </c>
      <c r="X192" s="108" t="str">
        <f>IF(SUM(COUNTIFS('Planificación 2026-1'!F:F,"PRINCIPAL",'Planificación 2026-1'!W:W,C192,'Planificación 2026-1'!H:H,"AE"))&gt;0,"P38"," ")</f>
        <v xml:space="preserve"> </v>
      </c>
      <c r="Y192" s="108" t="str">
        <f>IF(SUM(COUNTIFS('Planificación 2026-1'!F:F,"PRINCIPAL",'Planificación 2026-1'!W:W,C192,'Planificación 2026-1'!H:H,"T4"))&gt;0,"P55"," ")</f>
        <v xml:space="preserve"> </v>
      </c>
      <c r="Z192" s="108" t="str">
        <f>IF(SUM(COUNTIFS('Planificación 2026-1'!F:F,"FILIAL",'Planificación 2026-1'!W:W,C192,'Planificación 2026-1'!H:H,"AF"))&gt;0," P01"," ")</f>
        <v xml:space="preserve"> </v>
      </c>
      <c r="AA192" s="108" t="str">
        <f>IF(SUM(COUNTIFS('Planificación 2026-1'!F:F,"FILIAL",'Planificación 2026-1'!W:W,C192,'Planificación 2026-1'!H:H,"EN"))&gt;0,"P02"," ")</f>
        <v xml:space="preserve"> </v>
      </c>
      <c r="AB192" s="108" t="str">
        <f>IF(SUM(COUNTIFS('Planificación 2026-1'!F:F,"FILIAL",'Planificación 2026-1'!W:W,C192,'Planificación 2026-1'!H:H,"IS"))&gt;0,"P03"," ")</f>
        <v xml:space="preserve"> </v>
      </c>
      <c r="AC192" s="108" t="str">
        <f>IF(SUM(COUNTIFS('Planificación 2026-1'!F:F,"FILIAL",'Planificación 2026-1'!W:W,C192,'Planificación 2026-1'!H:H,"PS"))&gt;0,"P04"," ")</f>
        <v xml:space="preserve"> </v>
      </c>
      <c r="AD192" s="108"/>
      <c r="AE192" s="108" t="str">
        <f>IF(SUM(COUNTIFS('Planificación 2026-1'!F:F,"FILIAL",'Planificación 2026-1'!W:W,C192,'Planificación 2026-1'!H:H,"IN"))&gt;0,"P06"," ")</f>
        <v xml:space="preserve"> </v>
      </c>
      <c r="AF192" s="108" t="str">
        <f>IF(SUM(COUNTIFS('Planificación 2026-1'!F:F,"FILIAL",'Planificación 2026-1'!W:W,C192,'Planificación 2026-1'!H:H,"CA"))&gt;0,"P07"," ")</f>
        <v xml:space="preserve"> </v>
      </c>
      <c r="AG192" s="108" t="str">
        <f>IF(SUM(COUNTIFS('Planificación 2026-1'!F:F,"FILIAL",'Planificación 2026-1'!W:W,C192,'Planificación 2026-1'!H:H,"DE"))&gt;0,"P08"," ")</f>
        <v xml:space="preserve"> </v>
      </c>
      <c r="AH192" s="108" t="str">
        <f>IF(SUM(COUNTIFS('Planificación 2026-1'!F:F,"FILIAL",'Planificación 2026-1'!W:W,C192,'Planificación 2026-1'!H:H,"OB"))&gt;0,"P09"," ")</f>
        <v xml:space="preserve"> </v>
      </c>
      <c r="AI192" s="108" t="str">
        <f>IF(SUM(COUNTIFS('Planificación 2026-1'!F:F,"FILIAL",'Planificación 2026-1'!W:W,C192,'Planificación 2026-1'!H:H,"MH"))&gt;0,"P31"," ")</f>
        <v xml:space="preserve"> </v>
      </c>
      <c r="AJ192" s="108" t="str">
        <f>IF(SUM(COUNTIFS('Planificación 2026-1'!F:F,"FILIAL",'Planificación 2026-1'!W:W,C192,'Planificación 2026-1'!H:H,"IC"))&gt;0,"P32"," ")</f>
        <v xml:space="preserve"> </v>
      </c>
      <c r="AK192" s="108" t="str">
        <f>IF(SUM(COUNTIFS('Planificación 2026-1'!F:F,"FILIAL",'Planificación 2026-1'!W:W,C192,'Planificación 2026-1'!H:H,"AR"))&gt;0,"P34"," ")</f>
        <v xml:space="preserve"> </v>
      </c>
      <c r="AL192" s="108" t="str">
        <f>IF(SUM(COUNTIFS('Planificación 2026-1'!F:F,"FILIAL",'Planificación 2026-1'!W:W,C192,'Planificación 2026-1'!H:H,"T1"))&gt;0,"P35"," ")</f>
        <v xml:space="preserve"> </v>
      </c>
      <c r="AM192" s="108" t="str">
        <f>IF(SUM(COUNTIFS('Planificación 2026-1'!F:F,"FILIAL",'Planificación 2026-1'!W:W,C192,'Planificación 2026-1'!H:H,"T3"))&gt;0,"P36"," ")</f>
        <v xml:space="preserve"> </v>
      </c>
      <c r="AN192" s="108" t="str">
        <f>IF(SUM(COUNTIFS('Planificación 2026-1'!F:F,"FILIAL",'Planificación 2026-1'!W:W,C192,'Planificación 2026-1'!H:H,"T2"))&gt;0,"P37"," ")</f>
        <v xml:space="preserve"> </v>
      </c>
      <c r="AO192" s="108" t="str">
        <f>IF(SUM(COUNTIFS('Planificación 2026-1'!F:F,"FILIAL",'Planificación 2026-1'!W:W,C192,'Planificación 2026-1'!H:H,"AE"))&gt;0,"P38"," ")</f>
        <v xml:space="preserve"> </v>
      </c>
      <c r="AP192" s="108" t="str">
        <f>IF(SUM(COUNTIFS('Planificación 2026-1'!F:F,"FILIAL",'Planificación 2026-1'!W:W,C192,'Planificación 2026-1'!H:H,"T4"))&gt;0,"P55"," ")</f>
        <v xml:space="preserve"> </v>
      </c>
      <c r="AQ192" s="108" t="str">
        <f>IF(SUM(COUNTIFS('Planificación 2026-1'!F:F,"SUNAMPE",'Planificación 2026-1'!W:W,C192,'Planificación 2026-1'!H:H,"AF"))&gt;0," P01"," ")</f>
        <v xml:space="preserve"> </v>
      </c>
      <c r="AR192" s="108" t="str">
        <f>IF(SUM(COUNTIFS('Planificación 2026-1'!F:F,"SUNAMPE",'Planificación 2026-1'!W:W,C192,'Planificación 2026-1'!H:H,"EN"))&gt;0,"P02"," ")</f>
        <v xml:space="preserve"> </v>
      </c>
      <c r="AS192" s="108" t="str">
        <f>IF(SUM(COUNTIFS('Planificación 2026-1'!F:F,"SUNAMPE",'Planificación 2026-1'!W:W,C192,'Planificación 2026-1'!H:H,"IS"))&gt;0,"P03"," ")</f>
        <v xml:space="preserve"> </v>
      </c>
      <c r="AT192" s="108" t="str">
        <f>IF(SUM(COUNTIFS('Planificación 2026-1'!F:F,"SUNAMPE",'Planificación 2026-1'!W:W,C192,'Planificación 2026-1'!H:H,"PS"))&gt;0,"P04"," ")</f>
        <v xml:space="preserve"> </v>
      </c>
      <c r="AU192" s="108"/>
      <c r="AV192" s="108" t="str">
        <f>IF(SUM(COUNTIFS('Planificación 2026-1'!F:F,"SUNAMPE",'Planificación 2026-1'!W:W,C192,'Planificación 2026-1'!H:H,"IN"))&gt;0,"P06"," ")</f>
        <v xml:space="preserve"> </v>
      </c>
      <c r="AW192" s="108" t="str">
        <f>IF(SUM(COUNTIFS('Planificación 2026-1'!F:F,"SUNAMPE",'Planificación 2026-1'!W:W,C192,'Planificación 2026-1'!H:H,"CA"))&gt;0,"P07"," ")</f>
        <v xml:space="preserve"> </v>
      </c>
      <c r="AX192" s="108" t="str">
        <f>IF(SUM(COUNTIFS('Planificación 2026-1'!F:F,"SUNAMPE",'Planificación 2026-1'!W:W,C192,'Planificación 2026-1'!H:H,"DE"))&gt;0,"P08"," ")</f>
        <v xml:space="preserve"> </v>
      </c>
      <c r="AY192" s="108" t="str">
        <f>IF(SUM(COUNTIFS('Planificación 2026-1'!F:F,"SUNAMPE",'Planificación 2026-1'!W:W,C192,'Planificación 2026-1'!H:H,"OB"))&gt;0,"P09"," ")</f>
        <v xml:space="preserve"> </v>
      </c>
      <c r="AZ192" s="108" t="str">
        <f>IF(SUM(COUNTIFS('Planificación 2026-1'!F:F,"SUNAMPE",'Planificación 2026-1'!W:W,C192,'Planificación 2026-1'!H:H,"MH"))&gt;0,"P31"," ")</f>
        <v xml:space="preserve"> </v>
      </c>
      <c r="BA192" s="108" t="str">
        <f>IF(SUM(COUNTIFS('Planificación 2026-1'!F:F,"SUNAMPE",'Planificación 2026-1'!W:W,C192,'Planificación 2026-1'!H:H,"IC"))&gt;0,"P32"," ")</f>
        <v xml:space="preserve"> </v>
      </c>
      <c r="BB192" s="108" t="str">
        <f>IF(SUM(COUNTIFS('Planificación 2026-1'!F:F,"SUNAMPE",'Planificación 2026-1'!W:W,C192,'Planificación 2026-1'!H:H,"AR"))&gt;0,"P34"," ")</f>
        <v xml:space="preserve"> </v>
      </c>
      <c r="BC192" s="108" t="str">
        <f>IF(SUM(COUNTIFS('Planificación 2026-1'!F:F,"SUNAMPE",'Planificación 2026-1'!W:W,C192,'Planificación 2026-1'!H:H,"T1"))&gt;0,"P35"," ")</f>
        <v xml:space="preserve"> </v>
      </c>
      <c r="BD192" s="108" t="str">
        <f>IF(SUM(COUNTIFS('Planificación 2026-1'!F:F,"SUNAMPE",'Planificación 2026-1'!W:W,C192,'Planificación 2026-1'!H:H,"T3"))&gt;0,"P36"," ")</f>
        <v xml:space="preserve"> </v>
      </c>
      <c r="BE192" s="108" t="str">
        <f>IF(SUM(COUNTIFS('Planificación 2026-1'!F:F,"SUNAMPE",'Planificación 2026-1'!W:W,C192,'Planificación 2026-1'!H:H,"T2"))&gt;0,"P37"," ")</f>
        <v xml:space="preserve"> </v>
      </c>
      <c r="BF192" s="108" t="str">
        <f>IF(SUM(COUNTIFS('Planificación 2026-1'!F:F,"SUNAMPE",'Planificación 2026-1'!W:W,C192,'Planificación 2026-1'!H:H,"AE"))&gt;0,"P38"," ")</f>
        <v xml:space="preserve"> </v>
      </c>
      <c r="BG192" s="108" t="str">
        <f>IF(SUM(COUNTIFS('Planificación 2026-1'!F:F,"SUNAMPE",'Planificación 2026-1'!W:W,C192,'Planificación 2026-1'!H:H,"T4"))&gt;0,"P55"," ")</f>
        <v xml:space="preserve"> </v>
      </c>
      <c r="BH192" s="108" t="str">
        <f>IF(SUM(COUNTIFS('Planificación 2026-1'!F:F,"HUAURA",'Planificación 2026-1'!W:W,C192,'Planificación 2026-1'!H:H,"AF"))&gt;0," P01"," ")</f>
        <v xml:space="preserve"> </v>
      </c>
      <c r="BI192" s="108" t="str">
        <f>IF(SUM(COUNTIFS('Planificación 2026-1'!F:F,"HUAURA",'Planificación 2026-1'!W:W,C192,'Planificación 2026-1'!H:H,"EN"))&gt;0,"P02"," ")</f>
        <v xml:space="preserve"> </v>
      </c>
      <c r="BJ192" s="108" t="str">
        <f>IF(SUM(COUNTIFS('Planificación 2026-1'!F:F,"HUAURA",'Planificación 2026-1'!W:W,C192,'Planificación 2026-1'!H:H,"IS"))&gt;0,"P03"," ")</f>
        <v xml:space="preserve"> </v>
      </c>
      <c r="BK192" s="108" t="str">
        <f>IF(SUM(COUNTIFS('Planificación 2026-1'!F:F,"HUAURA",'Planificación 2026-1'!W:W,C192,'Planificación 2026-1'!H:H,"PS"))&gt;0,"P04"," ")</f>
        <v xml:space="preserve"> </v>
      </c>
      <c r="BL192" s="108"/>
      <c r="BM192" s="108" t="str">
        <f>IF(SUM(COUNTIFS('Planificación 2026-1'!F:F,"HUAURA",'Planificación 2026-1'!W:W,C192,'Planificación 2026-1'!H:H,"IN"))&gt;0,"P06"," ")</f>
        <v xml:space="preserve"> </v>
      </c>
      <c r="BN192" s="108" t="str">
        <f>IF(SUM(COUNTIFS('Planificación 2026-1'!F:F,"HUAURA",'Planificación 2026-1'!W:W,C192,'Planificación 2026-1'!H:H,"CA"))&gt;0,"P07"," ")</f>
        <v xml:space="preserve"> </v>
      </c>
      <c r="BO192" s="108" t="str">
        <f>IF(SUM(COUNTIFS('Planificación 2026-1'!F:F,"HUAURA",'Planificación 2026-1'!W:W,C192,'Planificación 2026-1'!H:H,"DE"))&gt;0,"P08"," ")</f>
        <v xml:space="preserve"> </v>
      </c>
      <c r="BP192" s="108" t="str">
        <f>IF(SUM(COUNTIFS('Planificación 2026-1'!F:F,"HUAURA",'Planificación 2026-1'!W:W,C192,'Planificación 2026-1'!H:H,"OB"))&gt;0,"P09"," ")</f>
        <v xml:space="preserve"> </v>
      </c>
      <c r="BQ192" s="108" t="str">
        <f>IF(SUM(COUNTIFS('Planificación 2026-1'!F:F,"HUAURA",'Planificación 2026-1'!W:W,C192,'Planificación 2026-1'!H:H,"MH"))&gt;0,"P31"," ")</f>
        <v xml:space="preserve"> </v>
      </c>
      <c r="BR192" s="108" t="str">
        <f>IF(SUM(COUNTIFS('Planificación 2026-1'!F:F,"HUAURA",'Planificación 2026-1'!W:W,C192,'Planificación 2026-1'!H:H,"IC"))&gt;0,"P32"," ")</f>
        <v xml:space="preserve"> </v>
      </c>
      <c r="BS192" s="108" t="str">
        <f>IF(SUM(COUNTIFS('Planificación 2026-1'!F:F,"HUAURA",'Planificación 2026-1'!W:W,C192,'Planificación 2026-1'!H:H,"AR"))&gt;0,"P34"," ")</f>
        <v xml:space="preserve"> </v>
      </c>
      <c r="BT192" s="108" t="str">
        <f>IF(SUM(COUNTIFS('Planificación 2026-1'!F:F,"HUAURA",'Planificación 2026-1'!W:W,C192,'Planificación 2026-1'!H:H,"T1"))&gt;0,"P35"," ")</f>
        <v xml:space="preserve"> </v>
      </c>
      <c r="BU192" s="108" t="str">
        <f>IF(SUM(COUNTIFS('Planificación 2026-1'!F:F,"HUAURA",'Planificación 2026-1'!W:W,C192,'Planificación 2026-1'!H:H,"T3"))&gt;0,"P36"," ")</f>
        <v xml:space="preserve"> </v>
      </c>
      <c r="BV192" s="108" t="str">
        <f>IF(SUM(COUNTIFS('Planificación 2026-1'!F:F,"HUAURA",'Planificación 2026-1'!W:W,C192,'Planificación 2026-1'!H:H,"T2"))&gt;0,"P37"," ")</f>
        <v xml:space="preserve"> </v>
      </c>
      <c r="BW192" s="108" t="str">
        <f>IF(SUM(COUNTIFS('Planificación 2026-1'!F:F,"HUAURA",'Planificación 2026-1'!W:W,C192,'Planificación 2026-1'!H:H,"AE"))&gt;0,"P38"," ")</f>
        <v xml:space="preserve"> </v>
      </c>
      <c r="BX192" s="108" t="str">
        <f>IF(SUM(COUNTIFS('Planificación 2026-1'!F:F,"HUAURA",'Planificación 2026-1'!W:W,C192,'Planificación 2026-1'!H:H,"T4"))&gt;0,"P55"," ")</f>
        <v xml:space="preserve"> </v>
      </c>
      <c r="BY192" s="109">
        <f>SUMIFS('Planificación 2026-1'!R:R,'Planificación 2026-1'!W:W,C192,'Planificación 2026-1'!H:H,"AF",'Planificación 2026-1'!I:I,"&gt;2")</f>
        <v>0</v>
      </c>
      <c r="BZ192" s="109">
        <f>SUMIFS('Planificación 2026-1'!R:R,'Planificación 2026-1'!W:W,C192,'Planificación 2026-1'!H:H,"EN",'Planificación 2026-1'!I:I,"&gt;2")</f>
        <v>0</v>
      </c>
      <c r="CA192" s="109">
        <f>SUMIFS('Planificación 2026-1'!R:R,'Planificación 2026-1'!W:W,C192,'Planificación 2026-1'!H:H,"IS",'Planificación 2026-1'!I:I,"&gt;2")</f>
        <v>0</v>
      </c>
      <c r="CB192" s="109">
        <f>SUMIFS('Planificación 2026-1'!R:R,'Planificación 2026-1'!W:W,C192,'Planificación 2026-1'!H:H,"PS",'Planificación 2026-1'!I:I,"&gt;2")</f>
        <v>0</v>
      </c>
      <c r="CC192" s="109">
        <f>SUMIFS('Planificación 2026-1'!R:R,'Planificación 2026-1'!W:W,C192,'Planificación 2026-1'!H:H,"IN",'Planificación 2026-1'!I:I,"&gt;2")</f>
        <v>0</v>
      </c>
      <c r="CD192" s="109">
        <f>SUMIFS('Planificación 2026-1'!R:R,'Planificación 2026-1'!W:W,C192,'Planificación 2026-1'!H:H,"CA",'Planificación 2026-1'!I:I,"&gt;2")</f>
        <v>0</v>
      </c>
      <c r="CE192" s="109">
        <f>SUMIFS('Planificación 2026-1'!R:R,'Planificación 2026-1'!W:W,C192,'Planificación 2026-1'!H:H,"DE",'Planificación 2026-1'!I:I,"&gt;2")</f>
        <v>0</v>
      </c>
      <c r="CF192" s="109">
        <f>SUMIFS('Planificación 2026-1'!R:R,'Planificación 2026-1'!W:W,C192,'Planificación 2026-1'!H:H,"OB",'Planificación 2026-1'!I:I,"&gt;2")</f>
        <v>0</v>
      </c>
      <c r="CG192" s="109">
        <f>SUMIFS('Planificación 2026-1'!R:R,'Planificación 2026-1'!W:W,C192,'Planificación 2026-1'!H:H,"MH",'Planificación 2026-1'!I:I,"&gt;2")</f>
        <v>0</v>
      </c>
      <c r="CH192" s="109">
        <f>SUMIFS('Planificación 2026-1'!R:R,'Planificación 2026-1'!W:W,C192,'Planificación 2026-1'!H:H,"IC",'Planificación 2026-1'!I:I,"&gt;2")</f>
        <v>0</v>
      </c>
      <c r="CI192" s="109">
        <f>SUMIFS('Planificación 2026-1'!R:R,'Planificación 2026-1'!W:W,C192,'Planificación 2026-1'!H:H,"AR",'Planificación 2026-1'!I:I,"&gt;2")</f>
        <v>0</v>
      </c>
      <c r="CJ192" s="109">
        <f>SUMIFS('Planificación 2026-1'!R:R,'Planificación 2026-1'!W:W,C192,'Planificación 2026-1'!H:H,"T1",'Planificación 2026-1'!I:I,"&gt;2")</f>
        <v>0</v>
      </c>
      <c r="CK192" s="109">
        <f>SUMIFS('Planificación 2026-1'!R:R,'Planificación 2026-1'!W:W,C192,'Planificación 2026-1'!H:H,"T3",'Planificación 2026-1'!I:I,"&gt;2")</f>
        <v>0</v>
      </c>
      <c r="CL192" s="109">
        <f>SUMIFS('Planificación 2026-1'!R:R,'Planificación 2026-1'!W:W,C192,'Planificación 2026-1'!H:H,"T2",'Planificación 2026-1'!I:I,"&gt;2")</f>
        <v>0</v>
      </c>
      <c r="CM192" s="109">
        <f>SUMIFS('Planificación 2026-1'!R:R,'Planificación 2026-1'!W:W,C192,'Planificación 2026-1'!H:H,"AE",'Planificación 2026-1'!I:I,"&gt;2")</f>
        <v>0</v>
      </c>
      <c r="CN192" s="109">
        <f>SUMIFS('Planificación 2026-1'!R:R,'Planificación 2026-1'!W:W,C192,'Planificación 2026-1'!H:H,"T4",'Planificación 2026-1'!I:I,"&gt;2")</f>
        <v>0</v>
      </c>
      <c r="CO192" s="109">
        <f>SUMIFS('Planificación 2026-1'!R:R,'Planificación 2026-1'!W:W,C192,'Planificación 2026-1'!H:H,"AF",'Planificación 2026-1'!I:I,"&lt;3")</f>
        <v>0</v>
      </c>
      <c r="CP192" s="109">
        <f>SUMIFS('Planificación 2026-1'!R:R,'Planificación 2026-1'!W:W,C192,'Planificación 2026-1'!H:H,"EN",'Planificación 2026-1'!I:I,"&lt;3")</f>
        <v>0</v>
      </c>
      <c r="CQ192" s="109">
        <f>SUMIFS('Planificación 2026-1'!R:R,'Planificación 2026-1'!W:W,C192,'Planificación 2026-1'!H:H,"IS",'Planificación 2026-1'!I:I,"&lt;3")</f>
        <v>0</v>
      </c>
      <c r="CR192" s="109">
        <f>SUMIFS('Planificación 2026-1'!R:R,'Planificación 2026-1'!W:W,C192,'Planificación 2026-1'!H:H,"PS",'Planificación 2026-1'!I:I,"&lt;3")</f>
        <v>0</v>
      </c>
      <c r="CS192" s="109">
        <f>SUMIFS('Planificación 2026-1'!R:R,'Planificación 2026-1'!W:W,C192,'Planificación 2026-1'!H:H,"IN",'Planificación 2026-1'!I:I,"&lt;3")</f>
        <v>0</v>
      </c>
      <c r="CT192" s="109">
        <f>SUMIFS('Planificación 2026-1'!R:R,'Planificación 2026-1'!W:W,C192,'Planificación 2026-1'!H:H,"CA",'Planificación 2026-1'!I:I,"&lt;3")</f>
        <v>0</v>
      </c>
      <c r="CU192" s="109">
        <f>SUMIFS('Planificación 2026-1'!R:R,'Planificación 2026-1'!W:W,C192,'Planificación 2026-1'!H:H,"DE",'Planificación 2026-1'!I:I,"&lt;3")</f>
        <v>0</v>
      </c>
      <c r="CV192" s="109">
        <f>SUMIFS('Planificación 2026-1'!R:R,'Planificación 2026-1'!W:W,C192,'Planificación 2026-1'!H:H,"OB",'Planificación 2026-1'!I:I,"&lt;3")</f>
        <v>0</v>
      </c>
      <c r="CW192" s="109">
        <f>SUMIFS('Planificación 2026-1'!R:R,'Planificación 2026-1'!W:W,C192,'Planificación 2026-1'!H:H,"MH",'Planificación 2026-1'!I:I,"&lt;3")</f>
        <v>0</v>
      </c>
      <c r="CX192" s="109">
        <f>SUMIFS('Planificación 2026-1'!R:R,'Planificación 2026-1'!W:W,C192,'Planificación 2026-1'!H:H,"IC",'Planificación 2026-1'!I:I,"&lt;3")</f>
        <v>0</v>
      </c>
      <c r="CY192" s="109">
        <f>SUMIFS('Planificación 2026-1'!R:R,'Planificación 2026-1'!W:W,C192,'Planificación 2026-1'!H:H,"AR",'Planificación 2026-1'!I:I,"&lt;3")</f>
        <v>0</v>
      </c>
      <c r="CZ192" s="109">
        <f>SUMIFS('Planificación 2026-1'!R:R,'Planificación 2026-1'!W:W,C192,'Planificación 2026-1'!H:H,"T1",'Planificación 2026-1'!I:I,"&lt;3")</f>
        <v>0</v>
      </c>
      <c r="DA192" s="109">
        <f>SUMIFS('Planificación 2026-1'!R:R,'Planificación 2026-1'!W:W,C192,'Planificación 2026-1'!H:H,"T3",'Planificación 2026-1'!I:I,"&lt;3")</f>
        <v>0</v>
      </c>
      <c r="DB192" s="109">
        <f>SUMIFS('Planificación 2026-1'!R:R,'Planificación 2026-1'!W:W,C192,'Planificación 2026-1'!H:H,"T2",'Planificación 2026-1'!I:I,"&lt;3")</f>
        <v>0</v>
      </c>
      <c r="DC192" s="109">
        <f>SUMIFS('Planificación 2026-1'!R:R,'Planificación 2026-1'!W:W,C192,'Planificación 2026-1'!H:H,"AE",'Planificación 2026-1'!I:I,"&lt;3")</f>
        <v>0</v>
      </c>
      <c r="DD192" s="109">
        <f>SUMIFS('Planificación 2026-1'!R:R,'Planificación 2026-1'!W:W,C192,'Planificación 2026-1'!H:H,"T4",'Planificación 2026-1'!I:I,"&lt;3")</f>
        <v>0</v>
      </c>
      <c r="DE192" s="108" t="str">
        <f t="shared" si="27"/>
        <v/>
      </c>
      <c r="DF192" s="41">
        <f>IF(C192="","",SUMIFS('Planificación 2026-1'!R:R,'Planificación 2026-1'!W:W,C192,'Planificación 2026-1'!F:F,"PRINCIPAL",'Planificación 2026-1'!X:X,"VIRTUAL"))</f>
        <v>0</v>
      </c>
      <c r="DG192" s="41">
        <f>IF(C192="","",SUMIFS('Planificación 2026-1'!R:R,'Planificación 2026-1'!W:W,C192,'Planificación 2026-1'!F:F,"PRINCIPAL",'Planificación 2026-1'!X:X,"PRESENCIAL"))</f>
        <v>0</v>
      </c>
      <c r="DH192" s="41">
        <f>IF(C192="","",SUMIFS('Planificación 2026-1'!R:R,'Planificación 2026-1'!W:W,C192,'Planificación 2026-1'!F:F,"PRINCIPAL",'Planificación 2026-1'!X:X,"HIBRIDO PRESENCIAL"))</f>
        <v>0</v>
      </c>
      <c r="DI192" s="108" t="str">
        <f t="shared" si="28"/>
        <v/>
      </c>
      <c r="DJ192" s="108">
        <f>IF(C192="","",SUMIFS('Planificación 2026-1'!R:R,'Planificación 2026-1'!W:W,C192,'Planificación 2026-1'!F:F,"FILIAL",'Planificación 2026-1'!X:X,"VIRTUAL"))</f>
        <v>0</v>
      </c>
      <c r="DK192" s="110">
        <f>IF(C192="","",SUMIFS('Planificación 2026-1'!R:R,'Planificación 2026-1'!W:W,C192,'Planificación 2026-1'!F:F,"FILIAL",'Planificación 2026-1'!X:X,"PRESENCIAL"))</f>
        <v>0</v>
      </c>
      <c r="DL192" s="61">
        <f>IF(C192="","",SUMIFS('Planificación 2026-1'!R:R,'Planificación 2026-1'!W:W,C192,'Planificación 2026-1'!F:F,"FILIAL",'Planificación 2026-1'!X:X,"HIBRIDO PRESENCIAL"))</f>
        <v>0</v>
      </c>
      <c r="DM192" s="111" t="str">
        <f t="shared" si="29"/>
        <v/>
      </c>
      <c r="DN192" s="108">
        <f>IF(C192="","",SUMIFS('Planificación 2026-1'!R:R,'Planificación 2026-1'!W:W,C192,'Planificación 2026-1'!F:F,"SUNAMPE",'Planificación 2026-1'!X:X,"VIRTUAL"))</f>
        <v>0</v>
      </c>
      <c r="DO192" s="61">
        <f>IF(C192="","",SUMIFS('Planificación 2026-1'!R:R,'Planificación 2026-1'!W:W,C192,'Planificación 2026-1'!F:F,"SUNAMPE",'Planificación 2026-1'!X:X,"PRESENCIAL"))</f>
        <v>0</v>
      </c>
      <c r="DP192" s="111" t="str">
        <f t="shared" si="30"/>
        <v/>
      </c>
      <c r="DQ192" s="108">
        <f>IF(C192="","",SUMIFS('Planificación 2026-1'!R:R,'Planificación 2026-1'!W:W,C192,'Planificación 2026-1'!F:F,"HUAURA",'Planificación 2026-1'!X:X,"VIRTUAL"))</f>
        <v>0</v>
      </c>
      <c r="DR192" s="61">
        <f>IF(C192="","",SUMIFS('Planificación 2026-1'!R:R,'Planificación 2026-1'!W:W,C192,'Planificación 2026-1'!F:F,"HUAURA",'Planificación 2026-1'!X:X,"PRESENCIAL"))</f>
        <v>0</v>
      </c>
      <c r="DS192" s="76">
        <f>SUMIFS('Planificación 2026-1'!R:R,'Planificación 2026-1'!W:W,C192,'Planificación 2026-1'!F:F,"PRINCIPAL",'Planificación 2026-1'!X:X,"VIRTUAL",'Planificación 2026-1'!I:I,"&gt;2")</f>
        <v>0</v>
      </c>
      <c r="DT192" s="76">
        <f>SUMIFS('Planificación 2026-1'!R:R,'Planificación 2026-1'!W:W,C192,'Planificación 2026-1'!F:F,"PRINCIPAL",'Planificación 2026-1'!X:X,"&lt;&gt;VIRTUAL",'Planificación 2026-1'!I:I,"&gt;2")</f>
        <v>0</v>
      </c>
      <c r="DU192" s="76">
        <f>SUMIFS('Planificación 2026-1'!R:R,'Planificación 2026-1'!W:W,C192,'Planificación 2026-1'!F:F,"SUNAMPE",'Planificación 2026-1'!X:X,"VIRTUAL",'Planificación 2026-1'!I:I,"&gt;2")</f>
        <v>0</v>
      </c>
      <c r="DV192" s="76">
        <f>SUMIFS('Planificación 2026-1'!R:R,'Planificación 2026-1'!W:W,C192,'Planificación 2026-1'!F:F,"SUNAMPE",'Planificación 2026-1'!X:X,"&lt;&gt;VIRTUAL",'Planificación 2026-1'!I:I,"&gt;2")</f>
        <v>0</v>
      </c>
      <c r="DW192" s="76">
        <f>SUMIFS('Planificación 2026-1'!R:R,'Planificación 2026-1'!W:W,C192,'Planificación 2026-1'!F:F,"FILIAL",'Planificación 2026-1'!X:X,"VIRTUAL",'Planificación 2026-1'!I:I,"&gt;2")</f>
        <v>0</v>
      </c>
      <c r="DX192" s="76">
        <f>SUMIFS('Planificación 2026-1'!R:R,'Planificación 2026-1'!W:W,C192,'Planificación 2026-1'!F:F,"FILIAL",'Planificación 2026-1'!X:X,"&lt;&gt;VIRTUAL",'Planificación 2026-1'!I:I,"&gt;2")</f>
        <v>0</v>
      </c>
      <c r="DY192" s="76">
        <f>SUMIFS('Planificación 2026-1'!R:R,'Planificación 2026-1'!W:W,C192,'Planificación 2026-1'!F:F,"PORUMA",'Planificación 2026-1'!X:X,"VIRTUAL",'Planificación 2026-1'!I:I,"&gt;2")</f>
        <v>0</v>
      </c>
      <c r="DZ192" s="76">
        <f>SUMIFS('Planificación 2026-1'!R:R,'Planificación 2026-1'!W:W,C192,'Planificación 2026-1'!F:F,"PORUMA",'Planificación 2026-1'!X:X,"&lt;&gt;VIRTUAL",'Planificación 2026-1'!I:I,"&gt;2")</f>
        <v>0</v>
      </c>
      <c r="EA192" s="76">
        <f>SUMIFS('Planificación 2026-1'!R:R,'Planificación 2026-1'!W:W,C192,'Planificación 2026-1'!F:F,"HUAURA",'Planificación 2026-1'!X:X,"VIRTUAL",'Planificación 2026-1'!I:I,"&gt;2")</f>
        <v>0</v>
      </c>
      <c r="EB192" s="76">
        <f>SUMIFS('Planificación 2026-1'!R:R,'Planificación 2026-1'!W:W,C192,'Planificación 2026-1'!F:F,"HUAURA",'Planificación 2026-1'!X:X,"&lt;&gt;VIRTUAL",'Planificación 2026-1'!I:I,"&gt;2")</f>
        <v>0</v>
      </c>
      <c r="EC192" s="76">
        <f>SUMIFS('Planificación 2026-1'!R:R,'Planificación 2026-1'!W:W,C192,'Planificación 2026-1'!F:F,"PRINCIPAL",'Planificación 2026-1'!X:X,"VIRTUAL",'Planificación 2026-1'!I:I,"&lt;3")</f>
        <v>0</v>
      </c>
      <c r="ED192" s="76">
        <f>SUMIFS('Planificación 2026-1'!R:R,'Planificación 2026-1'!W:W,C192,'Planificación 2026-1'!F:F,"PRINCIPAL",'Planificación 2026-1'!X:X,"&lt;&gt;VIRTUAL",'Planificación 2026-1'!I:I,"&lt;3")</f>
        <v>0</v>
      </c>
      <c r="EE192" s="76">
        <f>SUMIFS('Planificación 2026-1'!R:R,'Planificación 2026-1'!W:W,C192,'Planificación 2026-1'!F:F,"SUNAMPE",'Planificación 2026-1'!X:X,"VIRTUAL",'Planificación 2026-1'!I:I,"&lt;3")</f>
        <v>0</v>
      </c>
      <c r="EF192" s="76">
        <f>SUMIFS('Planificación 2026-1'!R:R,'Planificación 2026-1'!W:W,C192,'Planificación 2026-1'!F:F,"SUNAMPE",'Planificación 2026-1'!X:X,"&lt;&gt;VIRTUAL",'Planificación 2026-1'!I:I,"&lt;3")</f>
        <v>0</v>
      </c>
      <c r="EG192" s="76">
        <f>SUMIFS('Planificación 2026-1'!R:R,'Planificación 2026-1'!W:W,C192,'Planificación 2026-1'!F:F,"FILIAL",'Planificación 2026-1'!X:X,"VIRTUAL",'Planificación 2026-1'!I:I,"&lt;3")</f>
        <v>0</v>
      </c>
      <c r="EH192" s="76">
        <f>SUMIFS('Planificación 2026-1'!R:R,'Planificación 2026-1'!W:W,C192,'Planificación 2026-1'!F:F,"FILIAL",'Planificación 2026-1'!X:X,"&lt;&gt;VIRTUAL",'Planificación 2026-1'!I:I,"&lt;3")</f>
        <v>0</v>
      </c>
      <c r="EI192" s="76">
        <f>SUMIFS('Planificación 2026-1'!R:R,'Planificación 2026-1'!W:W,C192,'Planificación 2026-1'!F:F,"PORUMA",'Planificación 2026-1'!X:X,"VIRTUAL",'Planificación 2026-1'!I:I,"&lt;3")</f>
        <v>0</v>
      </c>
      <c r="EJ192" s="76">
        <f>SUMIFS('Planificación 2026-1'!R:R,'Planificación 2026-1'!W:W,C192,'Planificación 2026-1'!F:F,"PORUMA",'Planificación 2026-1'!X:X,"&lt;&gt;VIRTUAL",'Planificación 2026-1'!I:I,"&lt;3")</f>
        <v>0</v>
      </c>
      <c r="EK192" s="76">
        <f>SUMIFS('Planificación 2026-1'!R:R,'Planificación 2026-1'!W:W,C192,'Planificación 2026-1'!F:F,"HUAURA",'Planificación 2026-1'!X:X,"VIRTUAL",'Planificación 2026-1'!I:I,"&lt;3")</f>
        <v>0</v>
      </c>
      <c r="EL192" s="76">
        <f>SUMIFS('Planificación 2026-1'!R:R,'Planificación 2026-1'!W:W,C192,'Planificación 2026-1'!F:F,"HUAURA",'Planificación 2026-1'!X:X,"&lt;&gt;VIRTUAL",'Planificación 2026-1'!I:I,"&lt;3")</f>
        <v>0</v>
      </c>
      <c r="EM192" s="76"/>
      <c r="EN192" s="76">
        <f t="shared" si="23"/>
        <v>0</v>
      </c>
      <c r="EO192" s="76">
        <f t="shared" si="24"/>
        <v>0</v>
      </c>
      <c r="EP192" s="76" t="b">
        <f t="shared" si="25"/>
        <v>1</v>
      </c>
      <c r="EQ192" s="76" t="str">
        <f t="shared" si="26"/>
        <v/>
      </c>
      <c r="ER192" s="76" t="str">
        <f t="shared" si="31"/>
        <v>PRESENCIAL</v>
      </c>
    </row>
    <row r="193" spans="1:148" hidden="1">
      <c r="A193" s="83"/>
      <c r="B193" s="119">
        <v>190</v>
      </c>
      <c r="C193" s="115" t="s">
        <v>366</v>
      </c>
      <c r="D193" s="112">
        <f>SUMIF('Planificación 2026-1'!W:W,C193,'Planificación 2026-1'!R:R)</f>
        <v>17</v>
      </c>
      <c r="E193" s="114" t="s">
        <v>170</v>
      </c>
      <c r="F193" s="115" t="s">
        <v>171</v>
      </c>
      <c r="G193" s="115" t="s">
        <v>153</v>
      </c>
      <c r="H193" s="115" t="s">
        <v>125</v>
      </c>
      <c r="I193" s="107" t="str">
        <f>IF(SUM(COUNTIFS('Planificación 2026-1'!F:F,"PRINCIPAL",'Planificación 2026-1'!W:W,C193,'Planificación 2026-1'!H:H,"AF"))&gt;0,"P01"," ")</f>
        <v xml:space="preserve"> </v>
      </c>
      <c r="J193" s="108" t="str">
        <f>IF(SUM(COUNTIFS('Planificación 2026-1'!F:F,"PRINCIPAL",'Planificación 2026-1'!W:W,C193,'Planificación 2026-1'!H:H,"EN"))&gt;0,"P02"," ")</f>
        <v xml:space="preserve"> </v>
      </c>
      <c r="K193" s="108" t="str">
        <f>IF(SUM(COUNTIFS('Planificación 2026-1'!F:F,"PRINCIPAL",'Planificación 2026-1'!W:W,C193,'Planificación 2026-1'!H:H,"IS"))&gt;0,"P03"," ")</f>
        <v xml:space="preserve"> </v>
      </c>
      <c r="L193" s="108" t="str">
        <f>IF(SUM(COUNTIFS('Planificación 2026-1'!F:F,"PRINCIPAL",'Planificación 2026-1'!W:W,C193,'Planificación 2026-1'!H:H,"PS"))&gt;0,"P04"," ")</f>
        <v xml:space="preserve"> </v>
      </c>
      <c r="M193" s="108"/>
      <c r="N193" s="108" t="str">
        <f>IF(SUM(COUNTIFS('Planificación 2026-1'!F:F,"PRINCIPAL",'Planificación 2026-1'!W:W,C193,'Planificación 2026-1'!H:H,"IN"))&gt;0,"P06"," ")</f>
        <v>P06</v>
      </c>
      <c r="O193" s="108" t="str">
        <f>IF(SUM(COUNTIFS('Planificación 2026-1'!F:F,"PRINCIPAL",'Planificación 2026-1'!W:W,C193,'Planificación 2026-1'!H:H,"CA"))&gt;0,"P07"," ")</f>
        <v xml:space="preserve"> </v>
      </c>
      <c r="P193" s="108" t="str">
        <f>IF(SUM(COUNTIFS('Planificación 2026-1'!F:F,"PRINCIPAL",'Planificación 2026-1'!W:W,C193,'Planificación 2026-1'!H:H,"DE"))&gt;0,"P08"," ")</f>
        <v xml:space="preserve"> </v>
      </c>
      <c r="Q193" s="108" t="str">
        <f>IF(SUM(COUNTIFS('Planificación 2026-1'!F:F,"PRINCIPAL",'Planificación 2026-1'!W:W,C193,'Planificación 2026-1'!H:H,"OB"))&gt;0,"P09"," ")</f>
        <v xml:space="preserve"> </v>
      </c>
      <c r="R193" s="108" t="str">
        <f>IF(SUM(COUNTIFS('Planificación 2026-1'!F:F,"PRINCIPAL",'Planificación 2026-1'!W:W,C193,'Planificación 2026-1'!H:H,"MH"))&gt;0,"P31"," ")</f>
        <v xml:space="preserve"> </v>
      </c>
      <c r="S193" s="108" t="str">
        <f>IF(SUM(COUNTIFS('Planificación 2026-1'!F:F,"PRINCIPAL",'Planificación 2026-1'!W:W,C193,'Planificación 2026-1'!H:H,"IC"))&gt;0,"P32"," ")</f>
        <v xml:space="preserve"> </v>
      </c>
      <c r="T193" s="108" t="str">
        <f>IF(SUM(COUNTIFS('Planificación 2026-1'!F:F,"PRINCIPAL",'Planificación 2026-1'!W:W,C193,'Planificación 2026-1'!H:H,"AR"))&gt;0,"P34"," ")</f>
        <v xml:space="preserve"> </v>
      </c>
      <c r="U193" s="108" t="str">
        <f>IF(SUM(COUNTIFS('Planificación 2026-1'!F:F,"PRINCIPAL",'Planificación 2026-1'!W:W,C193,'Planificación 2026-1'!H:H,"T1"))&gt;0,"P35"," ")</f>
        <v xml:space="preserve"> </v>
      </c>
      <c r="V193" s="108" t="str">
        <f>IF(SUM(COUNTIFS('Planificación 2026-1'!F:F,"PRINCIPAL",'Planificación 2026-1'!W:W,C193,'Planificación 2026-1'!H:H,"T3"))&gt;0,"P36"," ")</f>
        <v xml:space="preserve"> </v>
      </c>
      <c r="W193" s="108" t="str">
        <f>IF(SUM(COUNTIFS('Planificación 2026-1'!F:F,"PRINCIPAL",'Planificación 2026-1'!W:W,C193,'Planificación 2026-1'!H:H,"T2"))&gt;0,"P37"," ")</f>
        <v xml:space="preserve"> </v>
      </c>
      <c r="X193" s="108" t="str">
        <f>IF(SUM(COUNTIFS('Planificación 2026-1'!F:F,"PRINCIPAL",'Planificación 2026-1'!W:W,C193,'Planificación 2026-1'!H:H,"AE"))&gt;0,"P38"," ")</f>
        <v xml:space="preserve"> </v>
      </c>
      <c r="Y193" s="108" t="str">
        <f>IF(SUM(COUNTIFS('Planificación 2026-1'!F:F,"PRINCIPAL",'Planificación 2026-1'!W:W,C193,'Planificación 2026-1'!H:H,"T4"))&gt;0,"P55"," ")</f>
        <v xml:space="preserve"> </v>
      </c>
      <c r="Z193" s="108" t="str">
        <f>IF(SUM(COUNTIFS('Planificación 2026-1'!F:F,"FILIAL",'Planificación 2026-1'!W:W,C193,'Planificación 2026-1'!H:H,"AF"))&gt;0," P01"," ")</f>
        <v xml:space="preserve"> </v>
      </c>
      <c r="AA193" s="108" t="str">
        <f>IF(SUM(COUNTIFS('Planificación 2026-1'!F:F,"FILIAL",'Planificación 2026-1'!W:W,C193,'Planificación 2026-1'!H:H,"EN"))&gt;0,"P02"," ")</f>
        <v xml:space="preserve"> </v>
      </c>
      <c r="AB193" s="108" t="str">
        <f>IF(SUM(COUNTIFS('Planificación 2026-1'!F:F,"FILIAL",'Planificación 2026-1'!W:W,C193,'Planificación 2026-1'!H:H,"IS"))&gt;0,"P03"," ")</f>
        <v xml:space="preserve"> </v>
      </c>
      <c r="AC193" s="108" t="str">
        <f>IF(SUM(COUNTIFS('Planificación 2026-1'!F:F,"FILIAL",'Planificación 2026-1'!W:W,C193,'Planificación 2026-1'!H:H,"PS"))&gt;0,"P04"," ")</f>
        <v xml:space="preserve"> </v>
      </c>
      <c r="AD193" s="108"/>
      <c r="AE193" s="108" t="str">
        <f>IF(SUM(COUNTIFS('Planificación 2026-1'!F:F,"FILIAL",'Planificación 2026-1'!W:W,C193,'Planificación 2026-1'!H:H,"IN"))&gt;0,"P06"," ")</f>
        <v xml:space="preserve"> </v>
      </c>
      <c r="AF193" s="108" t="str">
        <f>IF(SUM(COUNTIFS('Planificación 2026-1'!F:F,"FILIAL",'Planificación 2026-1'!W:W,C193,'Planificación 2026-1'!H:H,"CA"))&gt;0,"P07"," ")</f>
        <v xml:space="preserve"> </v>
      </c>
      <c r="AG193" s="108" t="str">
        <f>IF(SUM(COUNTIFS('Planificación 2026-1'!F:F,"FILIAL",'Planificación 2026-1'!W:W,C193,'Planificación 2026-1'!H:H,"DE"))&gt;0,"P08"," ")</f>
        <v xml:space="preserve"> </v>
      </c>
      <c r="AH193" s="108" t="str">
        <f>IF(SUM(COUNTIFS('Planificación 2026-1'!F:F,"FILIAL",'Planificación 2026-1'!W:W,C193,'Planificación 2026-1'!H:H,"OB"))&gt;0,"P09"," ")</f>
        <v xml:space="preserve"> </v>
      </c>
      <c r="AI193" s="108" t="str">
        <f>IF(SUM(COUNTIFS('Planificación 2026-1'!F:F,"FILIAL",'Planificación 2026-1'!W:W,C193,'Planificación 2026-1'!H:H,"MH"))&gt;0,"P31"," ")</f>
        <v xml:space="preserve"> </v>
      </c>
      <c r="AJ193" s="108" t="str">
        <f>IF(SUM(COUNTIFS('Planificación 2026-1'!F:F,"FILIAL",'Planificación 2026-1'!W:W,C193,'Planificación 2026-1'!H:H,"IC"))&gt;0,"P32"," ")</f>
        <v xml:space="preserve"> </v>
      </c>
      <c r="AK193" s="108" t="str">
        <f>IF(SUM(COUNTIFS('Planificación 2026-1'!F:F,"FILIAL",'Planificación 2026-1'!W:W,C193,'Planificación 2026-1'!H:H,"AR"))&gt;0,"P34"," ")</f>
        <v xml:space="preserve"> </v>
      </c>
      <c r="AL193" s="108" t="str">
        <f>IF(SUM(COUNTIFS('Planificación 2026-1'!F:F,"FILIAL",'Planificación 2026-1'!W:W,C193,'Planificación 2026-1'!H:H,"T1"))&gt;0,"P35"," ")</f>
        <v xml:space="preserve"> </v>
      </c>
      <c r="AM193" s="108" t="str">
        <f>IF(SUM(COUNTIFS('Planificación 2026-1'!F:F,"FILIAL",'Planificación 2026-1'!W:W,C193,'Planificación 2026-1'!H:H,"T3"))&gt;0,"P36"," ")</f>
        <v xml:space="preserve"> </v>
      </c>
      <c r="AN193" s="108" t="str">
        <f>IF(SUM(COUNTIFS('Planificación 2026-1'!F:F,"FILIAL",'Planificación 2026-1'!W:W,C193,'Planificación 2026-1'!H:H,"T2"))&gt;0,"P37"," ")</f>
        <v xml:space="preserve"> </v>
      </c>
      <c r="AO193" s="108" t="str">
        <f>IF(SUM(COUNTIFS('Planificación 2026-1'!F:F,"FILIAL",'Planificación 2026-1'!W:W,C193,'Planificación 2026-1'!H:H,"AE"))&gt;0,"P38"," ")</f>
        <v xml:space="preserve"> </v>
      </c>
      <c r="AP193" s="108" t="str">
        <f>IF(SUM(COUNTIFS('Planificación 2026-1'!F:F,"FILIAL",'Planificación 2026-1'!W:W,C193,'Planificación 2026-1'!H:H,"T4"))&gt;0,"P55"," ")</f>
        <v xml:space="preserve"> </v>
      </c>
      <c r="AQ193" s="108" t="str">
        <f>IF(SUM(COUNTIFS('Planificación 2026-1'!F:F,"SUNAMPE",'Planificación 2026-1'!W:W,C193,'Planificación 2026-1'!H:H,"AF"))&gt;0," P01"," ")</f>
        <v xml:space="preserve"> </v>
      </c>
      <c r="AR193" s="108" t="str">
        <f>IF(SUM(COUNTIFS('Planificación 2026-1'!F:F,"SUNAMPE",'Planificación 2026-1'!W:W,C193,'Planificación 2026-1'!H:H,"EN"))&gt;0,"P02"," ")</f>
        <v xml:space="preserve"> </v>
      </c>
      <c r="AS193" s="108" t="str">
        <f>IF(SUM(COUNTIFS('Planificación 2026-1'!F:F,"SUNAMPE",'Planificación 2026-1'!W:W,C193,'Planificación 2026-1'!H:H,"IS"))&gt;0,"P03"," ")</f>
        <v xml:space="preserve"> </v>
      </c>
      <c r="AT193" s="108" t="str">
        <f>IF(SUM(COUNTIFS('Planificación 2026-1'!F:F,"SUNAMPE",'Planificación 2026-1'!W:W,C193,'Planificación 2026-1'!H:H,"PS"))&gt;0,"P04"," ")</f>
        <v xml:space="preserve"> </v>
      </c>
      <c r="AU193" s="108"/>
      <c r="AV193" s="108" t="str">
        <f>IF(SUM(COUNTIFS('Planificación 2026-1'!F:F,"SUNAMPE",'Planificación 2026-1'!W:W,C193,'Planificación 2026-1'!H:H,"IN"))&gt;0,"P06"," ")</f>
        <v xml:space="preserve"> </v>
      </c>
      <c r="AW193" s="108" t="str">
        <f>IF(SUM(COUNTIFS('Planificación 2026-1'!F:F,"SUNAMPE",'Planificación 2026-1'!W:W,C193,'Planificación 2026-1'!H:H,"CA"))&gt;0,"P07"," ")</f>
        <v xml:space="preserve"> </v>
      </c>
      <c r="AX193" s="108" t="str">
        <f>IF(SUM(COUNTIFS('Planificación 2026-1'!F:F,"SUNAMPE",'Planificación 2026-1'!W:W,C193,'Planificación 2026-1'!H:H,"DE"))&gt;0,"P08"," ")</f>
        <v xml:space="preserve"> </v>
      </c>
      <c r="AY193" s="108" t="str">
        <f>IF(SUM(COUNTIFS('Planificación 2026-1'!F:F,"SUNAMPE",'Planificación 2026-1'!W:W,C193,'Planificación 2026-1'!H:H,"OB"))&gt;0,"P09"," ")</f>
        <v xml:space="preserve"> </v>
      </c>
      <c r="AZ193" s="108" t="str">
        <f>IF(SUM(COUNTIFS('Planificación 2026-1'!F:F,"SUNAMPE",'Planificación 2026-1'!W:W,C193,'Planificación 2026-1'!H:H,"MH"))&gt;0,"P31"," ")</f>
        <v xml:space="preserve"> </v>
      </c>
      <c r="BA193" s="108" t="str">
        <f>IF(SUM(COUNTIFS('Planificación 2026-1'!F:F,"SUNAMPE",'Planificación 2026-1'!W:W,C193,'Planificación 2026-1'!H:H,"IC"))&gt;0,"P32"," ")</f>
        <v xml:space="preserve"> </v>
      </c>
      <c r="BB193" s="108" t="str">
        <f>IF(SUM(COUNTIFS('Planificación 2026-1'!F:F,"SUNAMPE",'Planificación 2026-1'!W:W,C193,'Planificación 2026-1'!H:H,"AR"))&gt;0,"P34"," ")</f>
        <v xml:space="preserve"> </v>
      </c>
      <c r="BC193" s="108" t="str">
        <f>IF(SUM(COUNTIFS('Planificación 2026-1'!F:F,"SUNAMPE",'Planificación 2026-1'!W:W,C193,'Planificación 2026-1'!H:H,"T1"))&gt;0,"P35"," ")</f>
        <v xml:space="preserve"> </v>
      </c>
      <c r="BD193" s="108" t="str">
        <f>IF(SUM(COUNTIFS('Planificación 2026-1'!F:F,"SUNAMPE",'Planificación 2026-1'!W:W,C193,'Planificación 2026-1'!H:H,"T3"))&gt;0,"P36"," ")</f>
        <v xml:space="preserve"> </v>
      </c>
      <c r="BE193" s="108" t="str">
        <f>IF(SUM(COUNTIFS('Planificación 2026-1'!F:F,"SUNAMPE",'Planificación 2026-1'!W:W,C193,'Planificación 2026-1'!H:H,"T2"))&gt;0,"P37"," ")</f>
        <v xml:space="preserve"> </v>
      </c>
      <c r="BF193" s="108" t="str">
        <f>IF(SUM(COUNTIFS('Planificación 2026-1'!F:F,"SUNAMPE",'Planificación 2026-1'!W:W,C193,'Planificación 2026-1'!H:H,"AE"))&gt;0,"P38"," ")</f>
        <v xml:space="preserve"> </v>
      </c>
      <c r="BG193" s="108" t="str">
        <f>IF(SUM(COUNTIFS('Planificación 2026-1'!F:F,"SUNAMPE",'Planificación 2026-1'!W:W,C193,'Planificación 2026-1'!H:H,"T4"))&gt;0,"P55"," ")</f>
        <v xml:space="preserve"> </v>
      </c>
      <c r="BH193" s="108" t="str">
        <f>IF(SUM(COUNTIFS('Planificación 2026-1'!F:F,"HUAURA",'Planificación 2026-1'!W:W,C193,'Planificación 2026-1'!H:H,"AF"))&gt;0," P01"," ")</f>
        <v xml:space="preserve"> </v>
      </c>
      <c r="BI193" s="108" t="str">
        <f>IF(SUM(COUNTIFS('Planificación 2026-1'!F:F,"HUAURA",'Planificación 2026-1'!W:W,C193,'Planificación 2026-1'!H:H,"EN"))&gt;0,"P02"," ")</f>
        <v xml:space="preserve"> </v>
      </c>
      <c r="BJ193" s="108" t="str">
        <f>IF(SUM(COUNTIFS('Planificación 2026-1'!F:F,"HUAURA",'Planificación 2026-1'!W:W,C193,'Planificación 2026-1'!H:H,"IS"))&gt;0,"P03"," ")</f>
        <v xml:space="preserve"> </v>
      </c>
      <c r="BK193" s="108" t="str">
        <f>IF(SUM(COUNTIFS('Planificación 2026-1'!F:F,"HUAURA",'Planificación 2026-1'!W:W,C193,'Planificación 2026-1'!H:H,"PS"))&gt;0,"P04"," ")</f>
        <v xml:space="preserve"> </v>
      </c>
      <c r="BL193" s="108"/>
      <c r="BM193" s="108" t="str">
        <f>IF(SUM(COUNTIFS('Planificación 2026-1'!F:F,"HUAURA",'Planificación 2026-1'!W:W,C193,'Planificación 2026-1'!H:H,"IN"))&gt;0,"P06"," ")</f>
        <v xml:space="preserve"> </v>
      </c>
      <c r="BN193" s="108" t="str">
        <f>IF(SUM(COUNTIFS('Planificación 2026-1'!F:F,"HUAURA",'Planificación 2026-1'!W:W,C193,'Planificación 2026-1'!H:H,"CA"))&gt;0,"P07"," ")</f>
        <v xml:space="preserve"> </v>
      </c>
      <c r="BO193" s="108" t="str">
        <f>IF(SUM(COUNTIFS('Planificación 2026-1'!F:F,"HUAURA",'Planificación 2026-1'!W:W,C193,'Planificación 2026-1'!H:H,"DE"))&gt;0,"P08"," ")</f>
        <v xml:space="preserve"> </v>
      </c>
      <c r="BP193" s="108" t="str">
        <f>IF(SUM(COUNTIFS('Planificación 2026-1'!F:F,"HUAURA",'Planificación 2026-1'!W:W,C193,'Planificación 2026-1'!H:H,"OB"))&gt;0,"P09"," ")</f>
        <v xml:space="preserve"> </v>
      </c>
      <c r="BQ193" s="108" t="str">
        <f>IF(SUM(COUNTIFS('Planificación 2026-1'!F:F,"HUAURA",'Planificación 2026-1'!W:W,C193,'Planificación 2026-1'!H:H,"MH"))&gt;0,"P31"," ")</f>
        <v xml:space="preserve"> </v>
      </c>
      <c r="BR193" s="108" t="str">
        <f>IF(SUM(COUNTIFS('Planificación 2026-1'!F:F,"HUAURA",'Planificación 2026-1'!W:W,C193,'Planificación 2026-1'!H:H,"IC"))&gt;0,"P32"," ")</f>
        <v xml:space="preserve"> </v>
      </c>
      <c r="BS193" s="108" t="str">
        <f>IF(SUM(COUNTIFS('Planificación 2026-1'!F:F,"HUAURA",'Planificación 2026-1'!W:W,C193,'Planificación 2026-1'!H:H,"AR"))&gt;0,"P34"," ")</f>
        <v xml:space="preserve"> </v>
      </c>
      <c r="BT193" s="108" t="str">
        <f>IF(SUM(COUNTIFS('Planificación 2026-1'!F:F,"HUAURA",'Planificación 2026-1'!W:W,C193,'Planificación 2026-1'!H:H,"T1"))&gt;0,"P35"," ")</f>
        <v xml:space="preserve"> </v>
      </c>
      <c r="BU193" s="108" t="str">
        <f>IF(SUM(COUNTIFS('Planificación 2026-1'!F:F,"HUAURA",'Planificación 2026-1'!W:W,C193,'Planificación 2026-1'!H:H,"T3"))&gt;0,"P36"," ")</f>
        <v xml:space="preserve"> </v>
      </c>
      <c r="BV193" s="108" t="str">
        <f>IF(SUM(COUNTIFS('Planificación 2026-1'!F:F,"HUAURA",'Planificación 2026-1'!W:W,C193,'Planificación 2026-1'!H:H,"T2"))&gt;0,"P37"," ")</f>
        <v xml:space="preserve"> </v>
      </c>
      <c r="BW193" s="108" t="str">
        <f>IF(SUM(COUNTIFS('Planificación 2026-1'!F:F,"HUAURA",'Planificación 2026-1'!W:W,C193,'Planificación 2026-1'!H:H,"AE"))&gt;0,"P38"," ")</f>
        <v xml:space="preserve"> </v>
      </c>
      <c r="BX193" s="108" t="str">
        <f>IF(SUM(COUNTIFS('Planificación 2026-1'!F:F,"HUAURA",'Planificación 2026-1'!W:W,C193,'Planificación 2026-1'!H:H,"T4"))&gt;0,"P55"," ")</f>
        <v xml:space="preserve"> </v>
      </c>
      <c r="BY193" s="109">
        <f>SUMIFS('Planificación 2026-1'!R:R,'Planificación 2026-1'!W:W,C193,'Planificación 2026-1'!H:H,"AF",'Planificación 2026-1'!I:I,"&gt;2")</f>
        <v>0</v>
      </c>
      <c r="BZ193" s="109">
        <f>SUMIFS('Planificación 2026-1'!R:R,'Planificación 2026-1'!W:W,C193,'Planificación 2026-1'!H:H,"EN",'Planificación 2026-1'!I:I,"&gt;2")</f>
        <v>0</v>
      </c>
      <c r="CA193" s="109">
        <f>SUMIFS('Planificación 2026-1'!R:R,'Planificación 2026-1'!W:W,C193,'Planificación 2026-1'!H:H,"IS",'Planificación 2026-1'!I:I,"&gt;2")</f>
        <v>0</v>
      </c>
      <c r="CB193" s="109">
        <f>SUMIFS('Planificación 2026-1'!R:R,'Planificación 2026-1'!W:W,C193,'Planificación 2026-1'!H:H,"PS",'Planificación 2026-1'!I:I,"&gt;2")</f>
        <v>0</v>
      </c>
      <c r="CC193" s="109">
        <f>SUMIFS('Planificación 2026-1'!R:R,'Planificación 2026-1'!W:W,C193,'Planificación 2026-1'!H:H,"IN",'Planificación 2026-1'!I:I,"&gt;2")</f>
        <v>17</v>
      </c>
      <c r="CD193" s="109">
        <f>SUMIFS('Planificación 2026-1'!R:R,'Planificación 2026-1'!W:W,C193,'Planificación 2026-1'!H:H,"CA",'Planificación 2026-1'!I:I,"&gt;2")</f>
        <v>0</v>
      </c>
      <c r="CE193" s="109">
        <f>SUMIFS('Planificación 2026-1'!R:R,'Planificación 2026-1'!W:W,C193,'Planificación 2026-1'!H:H,"DE",'Planificación 2026-1'!I:I,"&gt;2")</f>
        <v>0</v>
      </c>
      <c r="CF193" s="109">
        <f>SUMIFS('Planificación 2026-1'!R:R,'Planificación 2026-1'!W:W,C193,'Planificación 2026-1'!H:H,"OB",'Planificación 2026-1'!I:I,"&gt;2")</f>
        <v>0</v>
      </c>
      <c r="CG193" s="109">
        <f>SUMIFS('Planificación 2026-1'!R:R,'Planificación 2026-1'!W:W,C193,'Planificación 2026-1'!H:H,"MH",'Planificación 2026-1'!I:I,"&gt;2")</f>
        <v>0</v>
      </c>
      <c r="CH193" s="109">
        <f>SUMIFS('Planificación 2026-1'!R:R,'Planificación 2026-1'!W:W,C193,'Planificación 2026-1'!H:H,"IC",'Planificación 2026-1'!I:I,"&gt;2")</f>
        <v>0</v>
      </c>
      <c r="CI193" s="109">
        <f>SUMIFS('Planificación 2026-1'!R:R,'Planificación 2026-1'!W:W,C193,'Planificación 2026-1'!H:H,"AR",'Planificación 2026-1'!I:I,"&gt;2")</f>
        <v>0</v>
      </c>
      <c r="CJ193" s="109">
        <f>SUMIFS('Planificación 2026-1'!R:R,'Planificación 2026-1'!W:W,C193,'Planificación 2026-1'!H:H,"T1",'Planificación 2026-1'!I:I,"&gt;2")</f>
        <v>0</v>
      </c>
      <c r="CK193" s="109">
        <f>SUMIFS('Planificación 2026-1'!R:R,'Planificación 2026-1'!W:W,C193,'Planificación 2026-1'!H:H,"T3",'Planificación 2026-1'!I:I,"&gt;2")</f>
        <v>0</v>
      </c>
      <c r="CL193" s="109">
        <f>SUMIFS('Planificación 2026-1'!R:R,'Planificación 2026-1'!W:W,C193,'Planificación 2026-1'!H:H,"T2",'Planificación 2026-1'!I:I,"&gt;2")</f>
        <v>0</v>
      </c>
      <c r="CM193" s="109">
        <f>SUMIFS('Planificación 2026-1'!R:R,'Planificación 2026-1'!W:W,C193,'Planificación 2026-1'!H:H,"AE",'Planificación 2026-1'!I:I,"&gt;2")</f>
        <v>0</v>
      </c>
      <c r="CN193" s="109">
        <f>SUMIFS('Planificación 2026-1'!R:R,'Planificación 2026-1'!W:W,C193,'Planificación 2026-1'!H:H,"T4",'Planificación 2026-1'!I:I,"&gt;2")</f>
        <v>0</v>
      </c>
      <c r="CO193" s="109">
        <f>SUMIFS('Planificación 2026-1'!R:R,'Planificación 2026-1'!W:W,C193,'Planificación 2026-1'!H:H,"AF",'Planificación 2026-1'!I:I,"&lt;3")</f>
        <v>0</v>
      </c>
      <c r="CP193" s="109">
        <f>SUMIFS('Planificación 2026-1'!R:R,'Planificación 2026-1'!W:W,C193,'Planificación 2026-1'!H:H,"EN",'Planificación 2026-1'!I:I,"&lt;3")</f>
        <v>0</v>
      </c>
      <c r="CQ193" s="109">
        <f>SUMIFS('Planificación 2026-1'!R:R,'Planificación 2026-1'!W:W,C193,'Planificación 2026-1'!H:H,"IS",'Planificación 2026-1'!I:I,"&lt;3")</f>
        <v>0</v>
      </c>
      <c r="CR193" s="109">
        <f>SUMIFS('Planificación 2026-1'!R:R,'Planificación 2026-1'!W:W,C193,'Planificación 2026-1'!H:H,"PS",'Planificación 2026-1'!I:I,"&lt;3")</f>
        <v>0</v>
      </c>
      <c r="CS193" s="109">
        <f>SUMIFS('Planificación 2026-1'!R:R,'Planificación 2026-1'!W:W,C193,'Planificación 2026-1'!H:H,"IN",'Planificación 2026-1'!I:I,"&lt;3")</f>
        <v>0</v>
      </c>
      <c r="CT193" s="109">
        <f>SUMIFS('Planificación 2026-1'!R:R,'Planificación 2026-1'!W:W,C193,'Planificación 2026-1'!H:H,"CA",'Planificación 2026-1'!I:I,"&lt;3")</f>
        <v>0</v>
      </c>
      <c r="CU193" s="109">
        <f>SUMIFS('Planificación 2026-1'!R:R,'Planificación 2026-1'!W:W,C193,'Planificación 2026-1'!H:H,"DE",'Planificación 2026-1'!I:I,"&lt;3")</f>
        <v>0</v>
      </c>
      <c r="CV193" s="109">
        <f>SUMIFS('Planificación 2026-1'!R:R,'Planificación 2026-1'!W:W,C193,'Planificación 2026-1'!H:H,"OB",'Planificación 2026-1'!I:I,"&lt;3")</f>
        <v>0</v>
      </c>
      <c r="CW193" s="109">
        <f>SUMIFS('Planificación 2026-1'!R:R,'Planificación 2026-1'!W:W,C193,'Planificación 2026-1'!H:H,"MH",'Planificación 2026-1'!I:I,"&lt;3")</f>
        <v>0</v>
      </c>
      <c r="CX193" s="109">
        <f>SUMIFS('Planificación 2026-1'!R:R,'Planificación 2026-1'!W:W,C193,'Planificación 2026-1'!H:H,"IC",'Planificación 2026-1'!I:I,"&lt;3")</f>
        <v>0</v>
      </c>
      <c r="CY193" s="109">
        <f>SUMIFS('Planificación 2026-1'!R:R,'Planificación 2026-1'!W:W,C193,'Planificación 2026-1'!H:H,"AR",'Planificación 2026-1'!I:I,"&lt;3")</f>
        <v>0</v>
      </c>
      <c r="CZ193" s="109">
        <f>SUMIFS('Planificación 2026-1'!R:R,'Planificación 2026-1'!W:W,C193,'Planificación 2026-1'!H:H,"T1",'Planificación 2026-1'!I:I,"&lt;3")</f>
        <v>0</v>
      </c>
      <c r="DA193" s="109">
        <f>SUMIFS('Planificación 2026-1'!R:R,'Planificación 2026-1'!W:W,C193,'Planificación 2026-1'!H:H,"T3",'Planificación 2026-1'!I:I,"&lt;3")</f>
        <v>0</v>
      </c>
      <c r="DB193" s="109">
        <f>SUMIFS('Planificación 2026-1'!R:R,'Planificación 2026-1'!W:W,C193,'Planificación 2026-1'!H:H,"T2",'Planificación 2026-1'!I:I,"&lt;3")</f>
        <v>0</v>
      </c>
      <c r="DC193" s="109">
        <f>SUMIFS('Planificación 2026-1'!R:R,'Planificación 2026-1'!W:W,C193,'Planificación 2026-1'!H:H,"AE",'Planificación 2026-1'!I:I,"&lt;3")</f>
        <v>0</v>
      </c>
      <c r="DD193" s="109">
        <f>SUMIFS('Planificación 2026-1'!R:R,'Planificación 2026-1'!W:W,C193,'Planificación 2026-1'!H:H,"T4",'Planificación 2026-1'!I:I,"&lt;3")</f>
        <v>0</v>
      </c>
      <c r="DE193" s="108" t="str">
        <f t="shared" si="27"/>
        <v>P06</v>
      </c>
      <c r="DF193" s="41">
        <f>IF(C193="","",SUMIFS('Planificación 2026-1'!R:R,'Planificación 2026-1'!W:W,C193,'Planificación 2026-1'!F:F,"PRINCIPAL",'Planificación 2026-1'!X:X,"VIRTUAL"))</f>
        <v>12</v>
      </c>
      <c r="DG193" s="41">
        <f>IF(C193="","",SUMIFS('Planificación 2026-1'!R:R,'Planificación 2026-1'!W:W,C193,'Planificación 2026-1'!F:F,"PRINCIPAL",'Planificación 2026-1'!X:X,"PRESENCIAL"))</f>
        <v>5</v>
      </c>
      <c r="DH193" s="41">
        <f>IF(C193="","",SUMIFS('Planificación 2026-1'!R:R,'Planificación 2026-1'!W:W,C193,'Planificación 2026-1'!F:F,"PRINCIPAL",'Planificación 2026-1'!X:X,"HIBRIDO PRESENCIAL"))</f>
        <v>0</v>
      </c>
      <c r="DI193" s="108" t="str">
        <f t="shared" si="28"/>
        <v/>
      </c>
      <c r="DJ193" s="108">
        <f>IF(C193="","",SUMIFS('Planificación 2026-1'!R:R,'Planificación 2026-1'!W:W,C193,'Planificación 2026-1'!F:F,"FILIAL",'Planificación 2026-1'!X:X,"VIRTUAL"))</f>
        <v>0</v>
      </c>
      <c r="DK193" s="110">
        <f>IF(C193="","",SUMIFS('Planificación 2026-1'!R:R,'Planificación 2026-1'!W:W,C193,'Planificación 2026-1'!F:F,"FILIAL",'Planificación 2026-1'!X:X,"PRESENCIAL"))</f>
        <v>0</v>
      </c>
      <c r="DL193" s="61">
        <f>IF(C193="","",SUMIFS('Planificación 2026-1'!R:R,'Planificación 2026-1'!W:W,C193,'Planificación 2026-1'!F:F,"FILIAL",'Planificación 2026-1'!X:X,"HIBRIDO PRESENCIAL"))</f>
        <v>0</v>
      </c>
      <c r="DM193" s="111" t="str">
        <f t="shared" si="29"/>
        <v/>
      </c>
      <c r="DN193" s="108">
        <f>IF(C193="","",SUMIFS('Planificación 2026-1'!R:R,'Planificación 2026-1'!W:W,C193,'Planificación 2026-1'!F:F,"SUNAMPE",'Planificación 2026-1'!X:X,"VIRTUAL"))</f>
        <v>0</v>
      </c>
      <c r="DO193" s="61">
        <f>IF(C193="","",SUMIFS('Planificación 2026-1'!R:R,'Planificación 2026-1'!W:W,C193,'Planificación 2026-1'!F:F,"SUNAMPE",'Planificación 2026-1'!X:X,"PRESENCIAL"))</f>
        <v>0</v>
      </c>
      <c r="DP193" s="111" t="str">
        <f t="shared" si="30"/>
        <v/>
      </c>
      <c r="DQ193" s="108">
        <f>IF(C193="","",SUMIFS('Planificación 2026-1'!R:R,'Planificación 2026-1'!W:W,C193,'Planificación 2026-1'!F:F,"HUAURA",'Planificación 2026-1'!X:X,"VIRTUAL"))</f>
        <v>0</v>
      </c>
      <c r="DR193" s="61">
        <f>IF(C193="","",SUMIFS('Planificación 2026-1'!R:R,'Planificación 2026-1'!W:W,C193,'Planificación 2026-1'!F:F,"HUAURA",'Planificación 2026-1'!X:X,"PRESENCIAL"))</f>
        <v>0</v>
      </c>
      <c r="DS193" s="76">
        <f>SUMIFS('Planificación 2026-1'!R:R,'Planificación 2026-1'!W:W,C193,'Planificación 2026-1'!F:F,"PRINCIPAL",'Planificación 2026-1'!X:X,"VIRTUAL",'Planificación 2026-1'!I:I,"&gt;2")</f>
        <v>12</v>
      </c>
      <c r="DT193" s="76">
        <f>SUMIFS('Planificación 2026-1'!R:R,'Planificación 2026-1'!W:W,C193,'Planificación 2026-1'!F:F,"PRINCIPAL",'Planificación 2026-1'!X:X,"&lt;&gt;VIRTUAL",'Planificación 2026-1'!I:I,"&gt;2")</f>
        <v>5</v>
      </c>
      <c r="DU193" s="76">
        <f>SUMIFS('Planificación 2026-1'!R:R,'Planificación 2026-1'!W:W,C193,'Planificación 2026-1'!F:F,"SUNAMPE",'Planificación 2026-1'!X:X,"VIRTUAL",'Planificación 2026-1'!I:I,"&gt;2")</f>
        <v>0</v>
      </c>
      <c r="DV193" s="76">
        <f>SUMIFS('Planificación 2026-1'!R:R,'Planificación 2026-1'!W:W,C193,'Planificación 2026-1'!F:F,"SUNAMPE",'Planificación 2026-1'!X:X,"&lt;&gt;VIRTUAL",'Planificación 2026-1'!I:I,"&gt;2")</f>
        <v>0</v>
      </c>
      <c r="DW193" s="76">
        <f>SUMIFS('Planificación 2026-1'!R:R,'Planificación 2026-1'!W:W,C193,'Planificación 2026-1'!F:F,"FILIAL",'Planificación 2026-1'!X:X,"VIRTUAL",'Planificación 2026-1'!I:I,"&gt;2")</f>
        <v>0</v>
      </c>
      <c r="DX193" s="76">
        <f>SUMIFS('Planificación 2026-1'!R:R,'Planificación 2026-1'!W:W,C193,'Planificación 2026-1'!F:F,"FILIAL",'Planificación 2026-1'!X:X,"&lt;&gt;VIRTUAL",'Planificación 2026-1'!I:I,"&gt;2")</f>
        <v>0</v>
      </c>
      <c r="DY193" s="76">
        <f>SUMIFS('Planificación 2026-1'!R:R,'Planificación 2026-1'!W:W,C193,'Planificación 2026-1'!F:F,"PORUMA",'Planificación 2026-1'!X:X,"VIRTUAL",'Planificación 2026-1'!I:I,"&gt;2")</f>
        <v>0</v>
      </c>
      <c r="DZ193" s="76">
        <f>SUMIFS('Planificación 2026-1'!R:R,'Planificación 2026-1'!W:W,C193,'Planificación 2026-1'!F:F,"PORUMA",'Planificación 2026-1'!X:X,"&lt;&gt;VIRTUAL",'Planificación 2026-1'!I:I,"&gt;2")</f>
        <v>0</v>
      </c>
      <c r="EA193" s="76">
        <f>SUMIFS('Planificación 2026-1'!R:R,'Planificación 2026-1'!W:W,C193,'Planificación 2026-1'!F:F,"HUAURA",'Planificación 2026-1'!X:X,"VIRTUAL",'Planificación 2026-1'!I:I,"&gt;2")</f>
        <v>0</v>
      </c>
      <c r="EB193" s="76">
        <f>SUMIFS('Planificación 2026-1'!R:R,'Planificación 2026-1'!W:W,C193,'Planificación 2026-1'!F:F,"HUAURA",'Planificación 2026-1'!X:X,"&lt;&gt;VIRTUAL",'Planificación 2026-1'!I:I,"&gt;2")</f>
        <v>0</v>
      </c>
      <c r="EC193" s="76">
        <f>SUMIFS('Planificación 2026-1'!R:R,'Planificación 2026-1'!W:W,C193,'Planificación 2026-1'!F:F,"PRINCIPAL",'Planificación 2026-1'!X:X,"VIRTUAL",'Planificación 2026-1'!I:I,"&lt;3")</f>
        <v>0</v>
      </c>
      <c r="ED193" s="76">
        <f>SUMIFS('Planificación 2026-1'!R:R,'Planificación 2026-1'!W:W,C193,'Planificación 2026-1'!F:F,"PRINCIPAL",'Planificación 2026-1'!X:X,"&lt;&gt;VIRTUAL",'Planificación 2026-1'!I:I,"&lt;3")</f>
        <v>0</v>
      </c>
      <c r="EE193" s="76">
        <f>SUMIFS('Planificación 2026-1'!R:R,'Planificación 2026-1'!W:W,C193,'Planificación 2026-1'!F:F,"SUNAMPE",'Planificación 2026-1'!X:X,"VIRTUAL",'Planificación 2026-1'!I:I,"&lt;3")</f>
        <v>0</v>
      </c>
      <c r="EF193" s="76">
        <f>SUMIFS('Planificación 2026-1'!R:R,'Planificación 2026-1'!W:W,C193,'Planificación 2026-1'!F:F,"SUNAMPE",'Planificación 2026-1'!X:X,"&lt;&gt;VIRTUAL",'Planificación 2026-1'!I:I,"&lt;3")</f>
        <v>0</v>
      </c>
      <c r="EG193" s="76">
        <f>SUMIFS('Planificación 2026-1'!R:R,'Planificación 2026-1'!W:W,C193,'Planificación 2026-1'!F:F,"FILIAL",'Planificación 2026-1'!X:X,"VIRTUAL",'Planificación 2026-1'!I:I,"&lt;3")</f>
        <v>0</v>
      </c>
      <c r="EH193" s="76">
        <f>SUMIFS('Planificación 2026-1'!R:R,'Planificación 2026-1'!W:W,C193,'Planificación 2026-1'!F:F,"FILIAL",'Planificación 2026-1'!X:X,"&lt;&gt;VIRTUAL",'Planificación 2026-1'!I:I,"&lt;3")</f>
        <v>0</v>
      </c>
      <c r="EI193" s="76">
        <f>SUMIFS('Planificación 2026-1'!R:R,'Planificación 2026-1'!W:W,C193,'Planificación 2026-1'!F:F,"PORUMA",'Planificación 2026-1'!X:X,"VIRTUAL",'Planificación 2026-1'!I:I,"&lt;3")</f>
        <v>0</v>
      </c>
      <c r="EJ193" s="76">
        <f>SUMIFS('Planificación 2026-1'!R:R,'Planificación 2026-1'!W:W,C193,'Planificación 2026-1'!F:F,"PORUMA",'Planificación 2026-1'!X:X,"&lt;&gt;VIRTUAL",'Planificación 2026-1'!I:I,"&lt;3")</f>
        <v>0</v>
      </c>
      <c r="EK193" s="76">
        <f>SUMIFS('Planificación 2026-1'!R:R,'Planificación 2026-1'!W:W,C193,'Planificación 2026-1'!F:F,"HUAURA",'Planificación 2026-1'!X:X,"VIRTUAL",'Planificación 2026-1'!I:I,"&lt;3")</f>
        <v>0</v>
      </c>
      <c r="EL193" s="76">
        <f>SUMIFS('Planificación 2026-1'!R:R,'Planificación 2026-1'!W:W,C193,'Planificación 2026-1'!F:F,"HUAURA",'Planificación 2026-1'!X:X,"&lt;&gt;VIRTUAL",'Planificación 2026-1'!I:I,"&lt;3")</f>
        <v>0</v>
      </c>
      <c r="EM193" s="76"/>
      <c r="EN193" s="76">
        <f t="shared" si="23"/>
        <v>12</v>
      </c>
      <c r="EO193" s="76">
        <f t="shared" si="24"/>
        <v>5</v>
      </c>
      <c r="EP193" s="76" t="b">
        <f t="shared" si="25"/>
        <v>1</v>
      </c>
      <c r="EQ193" s="76" t="str">
        <f t="shared" si="26"/>
        <v>SEDE</v>
      </c>
      <c r="ER193" s="76" t="str">
        <f t="shared" si="31"/>
        <v>MAS VIRTUAL</v>
      </c>
    </row>
    <row r="194" spans="1:148" hidden="1">
      <c r="A194" s="83"/>
      <c r="B194" s="119">
        <v>191</v>
      </c>
      <c r="C194" s="115" t="s">
        <v>367</v>
      </c>
      <c r="D194" s="112">
        <f>SUMIF('Planificación 2026-1'!W:W,C194,'Planificación 2026-1'!R:R)</f>
        <v>16</v>
      </c>
      <c r="E194" s="114" t="s">
        <v>170</v>
      </c>
      <c r="F194" s="115" t="s">
        <v>171</v>
      </c>
      <c r="G194" s="115" t="s">
        <v>153</v>
      </c>
      <c r="H194" s="115" t="s">
        <v>141</v>
      </c>
      <c r="I194" s="107" t="str">
        <f>IF(SUM(COUNTIFS('Planificación 2026-1'!F:F,"PRINCIPAL",'Planificación 2026-1'!W:W,C194,'Planificación 2026-1'!H:H,"AF"))&gt;0,"P01"," ")</f>
        <v xml:space="preserve"> </v>
      </c>
      <c r="J194" s="108" t="str">
        <f>IF(SUM(COUNTIFS('Planificación 2026-1'!F:F,"PRINCIPAL",'Planificación 2026-1'!W:W,C194,'Planificación 2026-1'!H:H,"EN"))&gt;0,"P02"," ")</f>
        <v xml:space="preserve"> </v>
      </c>
      <c r="K194" s="108" t="str">
        <f>IF(SUM(COUNTIFS('Planificación 2026-1'!F:F,"PRINCIPAL",'Planificación 2026-1'!W:W,C194,'Planificación 2026-1'!H:H,"IS"))&gt;0,"P03"," ")</f>
        <v>P03</v>
      </c>
      <c r="L194" s="108" t="str">
        <f>IF(SUM(COUNTIFS('Planificación 2026-1'!F:F,"PRINCIPAL",'Planificación 2026-1'!W:W,C194,'Planificación 2026-1'!H:H,"PS"))&gt;0,"P04"," ")</f>
        <v xml:space="preserve"> </v>
      </c>
      <c r="M194" s="108"/>
      <c r="N194" s="108" t="str">
        <f>IF(SUM(COUNTIFS('Planificación 2026-1'!F:F,"PRINCIPAL",'Planificación 2026-1'!W:W,C194,'Planificación 2026-1'!H:H,"IN"))&gt;0,"P06"," ")</f>
        <v>P06</v>
      </c>
      <c r="O194" s="108" t="str">
        <f>IF(SUM(COUNTIFS('Planificación 2026-1'!F:F,"PRINCIPAL",'Planificación 2026-1'!W:W,C194,'Planificación 2026-1'!H:H,"CA"))&gt;0,"P07"," ")</f>
        <v xml:space="preserve"> </v>
      </c>
      <c r="P194" s="108" t="str">
        <f>IF(SUM(COUNTIFS('Planificación 2026-1'!F:F,"PRINCIPAL",'Planificación 2026-1'!W:W,C194,'Planificación 2026-1'!H:H,"DE"))&gt;0,"P08"," ")</f>
        <v xml:space="preserve"> </v>
      </c>
      <c r="Q194" s="108" t="str">
        <f>IF(SUM(COUNTIFS('Planificación 2026-1'!F:F,"PRINCIPAL",'Planificación 2026-1'!W:W,C194,'Planificación 2026-1'!H:H,"OB"))&gt;0,"P09"," ")</f>
        <v xml:space="preserve"> </v>
      </c>
      <c r="R194" s="108" t="str">
        <f>IF(SUM(COUNTIFS('Planificación 2026-1'!F:F,"PRINCIPAL",'Planificación 2026-1'!W:W,C194,'Planificación 2026-1'!H:H,"MH"))&gt;0,"P31"," ")</f>
        <v xml:space="preserve"> </v>
      </c>
      <c r="S194" s="108" t="str">
        <f>IF(SUM(COUNTIFS('Planificación 2026-1'!F:F,"PRINCIPAL",'Planificación 2026-1'!W:W,C194,'Planificación 2026-1'!H:H,"IC"))&gt;0,"P32"," ")</f>
        <v xml:space="preserve"> </v>
      </c>
      <c r="T194" s="108" t="str">
        <f>IF(SUM(COUNTIFS('Planificación 2026-1'!F:F,"PRINCIPAL",'Planificación 2026-1'!W:W,C194,'Planificación 2026-1'!H:H,"AR"))&gt;0,"P34"," ")</f>
        <v xml:space="preserve"> </v>
      </c>
      <c r="U194" s="108" t="str">
        <f>IF(SUM(COUNTIFS('Planificación 2026-1'!F:F,"PRINCIPAL",'Planificación 2026-1'!W:W,C194,'Planificación 2026-1'!H:H,"T1"))&gt;0,"P35"," ")</f>
        <v xml:space="preserve"> </v>
      </c>
      <c r="V194" s="108" t="str">
        <f>IF(SUM(COUNTIFS('Planificación 2026-1'!F:F,"PRINCIPAL",'Planificación 2026-1'!W:W,C194,'Planificación 2026-1'!H:H,"T3"))&gt;0,"P36"," ")</f>
        <v xml:space="preserve"> </v>
      </c>
      <c r="W194" s="108" t="str">
        <f>IF(SUM(COUNTIFS('Planificación 2026-1'!F:F,"PRINCIPAL",'Planificación 2026-1'!W:W,C194,'Planificación 2026-1'!H:H,"T2"))&gt;0,"P37"," ")</f>
        <v xml:space="preserve"> </v>
      </c>
      <c r="X194" s="108" t="str">
        <f>IF(SUM(COUNTIFS('Planificación 2026-1'!F:F,"PRINCIPAL",'Planificación 2026-1'!W:W,C194,'Planificación 2026-1'!H:H,"AE"))&gt;0,"P38"," ")</f>
        <v xml:space="preserve"> </v>
      </c>
      <c r="Y194" s="108" t="str">
        <f>IF(SUM(COUNTIFS('Planificación 2026-1'!F:F,"PRINCIPAL",'Planificación 2026-1'!W:W,C194,'Planificación 2026-1'!H:H,"T4"))&gt;0,"P55"," ")</f>
        <v xml:space="preserve"> </v>
      </c>
      <c r="Z194" s="108" t="str">
        <f>IF(SUM(COUNTIFS('Planificación 2026-1'!F:F,"FILIAL",'Planificación 2026-1'!W:W,C194,'Planificación 2026-1'!H:H,"AF"))&gt;0," P01"," ")</f>
        <v xml:space="preserve"> </v>
      </c>
      <c r="AA194" s="108" t="str">
        <f>IF(SUM(COUNTIFS('Planificación 2026-1'!F:F,"FILIAL",'Planificación 2026-1'!W:W,C194,'Planificación 2026-1'!H:H,"EN"))&gt;0,"P02"," ")</f>
        <v xml:space="preserve"> </v>
      </c>
      <c r="AB194" s="108" t="str">
        <f>IF(SUM(COUNTIFS('Planificación 2026-1'!F:F,"FILIAL",'Planificación 2026-1'!W:W,C194,'Planificación 2026-1'!H:H,"IS"))&gt;0,"P03"," ")</f>
        <v xml:space="preserve"> </v>
      </c>
      <c r="AC194" s="108" t="str">
        <f>IF(SUM(COUNTIFS('Planificación 2026-1'!F:F,"FILIAL",'Planificación 2026-1'!W:W,C194,'Planificación 2026-1'!H:H,"PS"))&gt;0,"P04"," ")</f>
        <v xml:space="preserve"> </v>
      </c>
      <c r="AD194" s="108"/>
      <c r="AE194" s="108" t="str">
        <f>IF(SUM(COUNTIFS('Planificación 2026-1'!F:F,"FILIAL",'Planificación 2026-1'!W:W,C194,'Planificación 2026-1'!H:H,"IN"))&gt;0,"P06"," ")</f>
        <v xml:space="preserve"> </v>
      </c>
      <c r="AF194" s="108" t="str">
        <f>IF(SUM(COUNTIFS('Planificación 2026-1'!F:F,"FILIAL",'Planificación 2026-1'!W:W,C194,'Planificación 2026-1'!H:H,"CA"))&gt;0,"P07"," ")</f>
        <v xml:space="preserve"> </v>
      </c>
      <c r="AG194" s="108" t="str">
        <f>IF(SUM(COUNTIFS('Planificación 2026-1'!F:F,"FILIAL",'Planificación 2026-1'!W:W,C194,'Planificación 2026-1'!H:H,"DE"))&gt;0,"P08"," ")</f>
        <v xml:space="preserve"> </v>
      </c>
      <c r="AH194" s="108" t="str">
        <f>IF(SUM(COUNTIFS('Planificación 2026-1'!F:F,"FILIAL",'Planificación 2026-1'!W:W,C194,'Planificación 2026-1'!H:H,"OB"))&gt;0,"P09"," ")</f>
        <v xml:space="preserve"> </v>
      </c>
      <c r="AI194" s="108" t="str">
        <f>IF(SUM(COUNTIFS('Planificación 2026-1'!F:F,"FILIAL",'Planificación 2026-1'!W:W,C194,'Planificación 2026-1'!H:H,"MH"))&gt;0,"P31"," ")</f>
        <v xml:space="preserve"> </v>
      </c>
      <c r="AJ194" s="108" t="str">
        <f>IF(SUM(COUNTIFS('Planificación 2026-1'!F:F,"FILIAL",'Planificación 2026-1'!W:W,C194,'Planificación 2026-1'!H:H,"IC"))&gt;0,"P32"," ")</f>
        <v xml:space="preserve"> </v>
      </c>
      <c r="AK194" s="108" t="str">
        <f>IF(SUM(COUNTIFS('Planificación 2026-1'!F:F,"FILIAL",'Planificación 2026-1'!W:W,C194,'Planificación 2026-1'!H:H,"AR"))&gt;0,"P34"," ")</f>
        <v xml:space="preserve"> </v>
      </c>
      <c r="AL194" s="108" t="str">
        <f>IF(SUM(COUNTIFS('Planificación 2026-1'!F:F,"FILIAL",'Planificación 2026-1'!W:W,C194,'Planificación 2026-1'!H:H,"T1"))&gt;0,"P35"," ")</f>
        <v xml:space="preserve"> </v>
      </c>
      <c r="AM194" s="108" t="str">
        <f>IF(SUM(COUNTIFS('Planificación 2026-1'!F:F,"FILIAL",'Planificación 2026-1'!W:W,C194,'Planificación 2026-1'!H:H,"T3"))&gt;0,"P36"," ")</f>
        <v xml:space="preserve"> </v>
      </c>
      <c r="AN194" s="108" t="str">
        <f>IF(SUM(COUNTIFS('Planificación 2026-1'!F:F,"FILIAL",'Planificación 2026-1'!W:W,C194,'Planificación 2026-1'!H:H,"T2"))&gt;0,"P37"," ")</f>
        <v xml:space="preserve"> </v>
      </c>
      <c r="AO194" s="108" t="str">
        <f>IF(SUM(COUNTIFS('Planificación 2026-1'!F:F,"FILIAL",'Planificación 2026-1'!W:W,C194,'Planificación 2026-1'!H:H,"AE"))&gt;0,"P38"," ")</f>
        <v xml:space="preserve"> </v>
      </c>
      <c r="AP194" s="108" t="str">
        <f>IF(SUM(COUNTIFS('Planificación 2026-1'!F:F,"FILIAL",'Planificación 2026-1'!W:W,C194,'Planificación 2026-1'!H:H,"T4"))&gt;0,"P55"," ")</f>
        <v xml:space="preserve"> </v>
      </c>
      <c r="AQ194" s="108" t="str">
        <f>IF(SUM(COUNTIFS('Planificación 2026-1'!F:F,"SUNAMPE",'Planificación 2026-1'!W:W,C194,'Planificación 2026-1'!H:H,"AF"))&gt;0," P01"," ")</f>
        <v xml:space="preserve"> </v>
      </c>
      <c r="AR194" s="108" t="str">
        <f>IF(SUM(COUNTIFS('Planificación 2026-1'!F:F,"SUNAMPE",'Planificación 2026-1'!W:W,C194,'Planificación 2026-1'!H:H,"EN"))&gt;0,"P02"," ")</f>
        <v xml:space="preserve"> </v>
      </c>
      <c r="AS194" s="108" t="str">
        <f>IF(SUM(COUNTIFS('Planificación 2026-1'!F:F,"SUNAMPE",'Planificación 2026-1'!W:W,C194,'Planificación 2026-1'!H:H,"IS"))&gt;0,"P03"," ")</f>
        <v xml:space="preserve"> </v>
      </c>
      <c r="AT194" s="108" t="str">
        <f>IF(SUM(COUNTIFS('Planificación 2026-1'!F:F,"SUNAMPE",'Planificación 2026-1'!W:W,C194,'Planificación 2026-1'!H:H,"PS"))&gt;0,"P04"," ")</f>
        <v xml:space="preserve"> </v>
      </c>
      <c r="AU194" s="108"/>
      <c r="AV194" s="108" t="str">
        <f>IF(SUM(COUNTIFS('Planificación 2026-1'!F:F,"SUNAMPE",'Planificación 2026-1'!W:W,C194,'Planificación 2026-1'!H:H,"IN"))&gt;0,"P06"," ")</f>
        <v xml:space="preserve"> </v>
      </c>
      <c r="AW194" s="108" t="str">
        <f>IF(SUM(COUNTIFS('Planificación 2026-1'!F:F,"SUNAMPE",'Planificación 2026-1'!W:W,C194,'Planificación 2026-1'!H:H,"CA"))&gt;0,"P07"," ")</f>
        <v xml:space="preserve"> </v>
      </c>
      <c r="AX194" s="108" t="str">
        <f>IF(SUM(COUNTIFS('Planificación 2026-1'!F:F,"SUNAMPE",'Planificación 2026-1'!W:W,C194,'Planificación 2026-1'!H:H,"DE"))&gt;0,"P08"," ")</f>
        <v xml:space="preserve"> </v>
      </c>
      <c r="AY194" s="108" t="str">
        <f>IF(SUM(COUNTIFS('Planificación 2026-1'!F:F,"SUNAMPE",'Planificación 2026-1'!W:W,C194,'Planificación 2026-1'!H:H,"OB"))&gt;0,"P09"," ")</f>
        <v xml:space="preserve"> </v>
      </c>
      <c r="AZ194" s="108" t="str">
        <f>IF(SUM(COUNTIFS('Planificación 2026-1'!F:F,"SUNAMPE",'Planificación 2026-1'!W:W,C194,'Planificación 2026-1'!H:H,"MH"))&gt;0,"P31"," ")</f>
        <v xml:space="preserve"> </v>
      </c>
      <c r="BA194" s="108" t="str">
        <f>IF(SUM(COUNTIFS('Planificación 2026-1'!F:F,"SUNAMPE",'Planificación 2026-1'!W:W,C194,'Planificación 2026-1'!H:H,"IC"))&gt;0,"P32"," ")</f>
        <v xml:space="preserve"> </v>
      </c>
      <c r="BB194" s="108" t="str">
        <f>IF(SUM(COUNTIFS('Planificación 2026-1'!F:F,"SUNAMPE",'Planificación 2026-1'!W:W,C194,'Planificación 2026-1'!H:H,"AR"))&gt;0,"P34"," ")</f>
        <v xml:space="preserve"> </v>
      </c>
      <c r="BC194" s="108" t="str">
        <f>IF(SUM(COUNTIFS('Planificación 2026-1'!F:F,"SUNAMPE",'Planificación 2026-1'!W:W,C194,'Planificación 2026-1'!H:H,"T1"))&gt;0,"P35"," ")</f>
        <v xml:space="preserve"> </v>
      </c>
      <c r="BD194" s="108" t="str">
        <f>IF(SUM(COUNTIFS('Planificación 2026-1'!F:F,"SUNAMPE",'Planificación 2026-1'!W:W,C194,'Planificación 2026-1'!H:H,"T3"))&gt;0,"P36"," ")</f>
        <v xml:space="preserve"> </v>
      </c>
      <c r="BE194" s="108" t="str">
        <f>IF(SUM(COUNTIFS('Planificación 2026-1'!F:F,"SUNAMPE",'Planificación 2026-1'!W:W,C194,'Planificación 2026-1'!H:H,"T2"))&gt;0,"P37"," ")</f>
        <v xml:space="preserve"> </v>
      </c>
      <c r="BF194" s="108" t="str">
        <f>IF(SUM(COUNTIFS('Planificación 2026-1'!F:F,"SUNAMPE",'Planificación 2026-1'!W:W,C194,'Planificación 2026-1'!H:H,"AE"))&gt;0,"P38"," ")</f>
        <v xml:space="preserve"> </v>
      </c>
      <c r="BG194" s="108" t="str">
        <f>IF(SUM(COUNTIFS('Planificación 2026-1'!F:F,"SUNAMPE",'Planificación 2026-1'!W:W,C194,'Planificación 2026-1'!H:H,"T4"))&gt;0,"P55"," ")</f>
        <v xml:space="preserve"> </v>
      </c>
      <c r="BH194" s="108" t="str">
        <f>IF(SUM(COUNTIFS('Planificación 2026-1'!F:F,"HUAURA",'Planificación 2026-1'!W:W,C194,'Planificación 2026-1'!H:H,"AF"))&gt;0," P01"," ")</f>
        <v xml:space="preserve"> </v>
      </c>
      <c r="BI194" s="108" t="str">
        <f>IF(SUM(COUNTIFS('Planificación 2026-1'!F:F,"HUAURA",'Planificación 2026-1'!W:W,C194,'Planificación 2026-1'!H:H,"EN"))&gt;0,"P02"," ")</f>
        <v xml:space="preserve"> </v>
      </c>
      <c r="BJ194" s="108" t="str">
        <f>IF(SUM(COUNTIFS('Planificación 2026-1'!F:F,"HUAURA",'Planificación 2026-1'!W:W,C194,'Planificación 2026-1'!H:H,"IS"))&gt;0,"P03"," ")</f>
        <v xml:space="preserve"> </v>
      </c>
      <c r="BK194" s="108" t="str">
        <f>IF(SUM(COUNTIFS('Planificación 2026-1'!F:F,"HUAURA",'Planificación 2026-1'!W:W,C194,'Planificación 2026-1'!H:H,"PS"))&gt;0,"P04"," ")</f>
        <v xml:space="preserve"> </v>
      </c>
      <c r="BL194" s="108"/>
      <c r="BM194" s="108" t="str">
        <f>IF(SUM(COUNTIFS('Planificación 2026-1'!F:F,"HUAURA",'Planificación 2026-1'!W:W,C194,'Planificación 2026-1'!H:H,"IN"))&gt;0,"P06"," ")</f>
        <v xml:space="preserve"> </v>
      </c>
      <c r="BN194" s="108" t="str">
        <f>IF(SUM(COUNTIFS('Planificación 2026-1'!F:F,"HUAURA",'Planificación 2026-1'!W:W,C194,'Planificación 2026-1'!H:H,"CA"))&gt;0,"P07"," ")</f>
        <v xml:space="preserve"> </v>
      </c>
      <c r="BO194" s="108" t="str">
        <f>IF(SUM(COUNTIFS('Planificación 2026-1'!F:F,"HUAURA",'Planificación 2026-1'!W:W,C194,'Planificación 2026-1'!H:H,"DE"))&gt;0,"P08"," ")</f>
        <v xml:space="preserve"> </v>
      </c>
      <c r="BP194" s="108" t="str">
        <f>IF(SUM(COUNTIFS('Planificación 2026-1'!F:F,"HUAURA",'Planificación 2026-1'!W:W,C194,'Planificación 2026-1'!H:H,"OB"))&gt;0,"P09"," ")</f>
        <v xml:space="preserve"> </v>
      </c>
      <c r="BQ194" s="108" t="str">
        <f>IF(SUM(COUNTIFS('Planificación 2026-1'!F:F,"HUAURA",'Planificación 2026-1'!W:W,C194,'Planificación 2026-1'!H:H,"MH"))&gt;0,"P31"," ")</f>
        <v xml:space="preserve"> </v>
      </c>
      <c r="BR194" s="108" t="str">
        <f>IF(SUM(COUNTIFS('Planificación 2026-1'!F:F,"HUAURA",'Planificación 2026-1'!W:W,C194,'Planificación 2026-1'!H:H,"IC"))&gt;0,"P32"," ")</f>
        <v xml:space="preserve"> </v>
      </c>
      <c r="BS194" s="108" t="str">
        <f>IF(SUM(COUNTIFS('Planificación 2026-1'!F:F,"HUAURA",'Planificación 2026-1'!W:W,C194,'Planificación 2026-1'!H:H,"AR"))&gt;0,"P34"," ")</f>
        <v xml:space="preserve"> </v>
      </c>
      <c r="BT194" s="108" t="str">
        <f>IF(SUM(COUNTIFS('Planificación 2026-1'!F:F,"HUAURA",'Planificación 2026-1'!W:W,C194,'Planificación 2026-1'!H:H,"T1"))&gt;0,"P35"," ")</f>
        <v xml:space="preserve"> </v>
      </c>
      <c r="BU194" s="108" t="str">
        <f>IF(SUM(COUNTIFS('Planificación 2026-1'!F:F,"HUAURA",'Planificación 2026-1'!W:W,C194,'Planificación 2026-1'!H:H,"T3"))&gt;0,"P36"," ")</f>
        <v xml:space="preserve"> </v>
      </c>
      <c r="BV194" s="108" t="str">
        <f>IF(SUM(COUNTIFS('Planificación 2026-1'!F:F,"HUAURA",'Planificación 2026-1'!W:W,C194,'Planificación 2026-1'!H:H,"T2"))&gt;0,"P37"," ")</f>
        <v xml:space="preserve"> </v>
      </c>
      <c r="BW194" s="108" t="str">
        <f>IF(SUM(COUNTIFS('Planificación 2026-1'!F:F,"HUAURA",'Planificación 2026-1'!W:W,C194,'Planificación 2026-1'!H:H,"AE"))&gt;0,"P38"," ")</f>
        <v xml:space="preserve"> </v>
      </c>
      <c r="BX194" s="108" t="str">
        <f>IF(SUM(COUNTIFS('Planificación 2026-1'!F:F,"HUAURA",'Planificación 2026-1'!W:W,C194,'Planificación 2026-1'!H:H,"T4"))&gt;0,"P55"," ")</f>
        <v xml:space="preserve"> </v>
      </c>
      <c r="BY194" s="109">
        <f>SUMIFS('Planificación 2026-1'!R:R,'Planificación 2026-1'!W:W,C194,'Planificación 2026-1'!H:H,"AF",'Planificación 2026-1'!I:I,"&gt;2")</f>
        <v>0</v>
      </c>
      <c r="BZ194" s="109">
        <f>SUMIFS('Planificación 2026-1'!R:R,'Planificación 2026-1'!W:W,C194,'Planificación 2026-1'!H:H,"EN",'Planificación 2026-1'!I:I,"&gt;2")</f>
        <v>0</v>
      </c>
      <c r="CA194" s="109">
        <f>SUMIFS('Planificación 2026-1'!R:R,'Planificación 2026-1'!W:W,C194,'Planificación 2026-1'!H:H,"IS",'Planificación 2026-1'!I:I,"&gt;2")</f>
        <v>0</v>
      </c>
      <c r="CB194" s="109">
        <f>SUMIFS('Planificación 2026-1'!R:R,'Planificación 2026-1'!W:W,C194,'Planificación 2026-1'!H:H,"PS",'Planificación 2026-1'!I:I,"&gt;2")</f>
        <v>0</v>
      </c>
      <c r="CC194" s="109">
        <f>SUMIFS('Planificación 2026-1'!R:R,'Planificación 2026-1'!W:W,C194,'Planificación 2026-1'!H:H,"IN",'Planificación 2026-1'!I:I,"&gt;2")</f>
        <v>0</v>
      </c>
      <c r="CD194" s="109">
        <f>SUMIFS('Planificación 2026-1'!R:R,'Planificación 2026-1'!W:W,C194,'Planificación 2026-1'!H:H,"CA",'Planificación 2026-1'!I:I,"&gt;2")</f>
        <v>0</v>
      </c>
      <c r="CE194" s="109">
        <f>SUMIFS('Planificación 2026-1'!R:R,'Planificación 2026-1'!W:W,C194,'Planificación 2026-1'!H:H,"DE",'Planificación 2026-1'!I:I,"&gt;2")</f>
        <v>0</v>
      </c>
      <c r="CF194" s="109">
        <f>SUMIFS('Planificación 2026-1'!R:R,'Planificación 2026-1'!W:W,C194,'Planificación 2026-1'!H:H,"OB",'Planificación 2026-1'!I:I,"&gt;2")</f>
        <v>0</v>
      </c>
      <c r="CG194" s="109">
        <f>SUMIFS('Planificación 2026-1'!R:R,'Planificación 2026-1'!W:W,C194,'Planificación 2026-1'!H:H,"MH",'Planificación 2026-1'!I:I,"&gt;2")</f>
        <v>0</v>
      </c>
      <c r="CH194" s="109">
        <f>SUMIFS('Planificación 2026-1'!R:R,'Planificación 2026-1'!W:W,C194,'Planificación 2026-1'!H:H,"IC",'Planificación 2026-1'!I:I,"&gt;2")</f>
        <v>0</v>
      </c>
      <c r="CI194" s="109">
        <f>SUMIFS('Planificación 2026-1'!R:R,'Planificación 2026-1'!W:W,C194,'Planificación 2026-1'!H:H,"AR",'Planificación 2026-1'!I:I,"&gt;2")</f>
        <v>0</v>
      </c>
      <c r="CJ194" s="109">
        <f>SUMIFS('Planificación 2026-1'!R:R,'Planificación 2026-1'!W:W,C194,'Planificación 2026-1'!H:H,"T1",'Planificación 2026-1'!I:I,"&gt;2")</f>
        <v>0</v>
      </c>
      <c r="CK194" s="109">
        <f>SUMIFS('Planificación 2026-1'!R:R,'Planificación 2026-1'!W:W,C194,'Planificación 2026-1'!H:H,"T3",'Planificación 2026-1'!I:I,"&gt;2")</f>
        <v>0</v>
      </c>
      <c r="CL194" s="109">
        <f>SUMIFS('Planificación 2026-1'!R:R,'Planificación 2026-1'!W:W,C194,'Planificación 2026-1'!H:H,"T2",'Planificación 2026-1'!I:I,"&gt;2")</f>
        <v>0</v>
      </c>
      <c r="CM194" s="109">
        <f>SUMIFS('Planificación 2026-1'!R:R,'Planificación 2026-1'!W:W,C194,'Planificación 2026-1'!H:H,"AE",'Planificación 2026-1'!I:I,"&gt;2")</f>
        <v>0</v>
      </c>
      <c r="CN194" s="109">
        <f>SUMIFS('Planificación 2026-1'!R:R,'Planificación 2026-1'!W:W,C194,'Planificación 2026-1'!H:H,"T4",'Planificación 2026-1'!I:I,"&gt;2")</f>
        <v>0</v>
      </c>
      <c r="CO194" s="109">
        <f>SUMIFS('Planificación 2026-1'!R:R,'Planificación 2026-1'!W:W,C194,'Planificación 2026-1'!H:H,"AF",'Planificación 2026-1'!I:I,"&lt;3")</f>
        <v>0</v>
      </c>
      <c r="CP194" s="109">
        <f>SUMIFS('Planificación 2026-1'!R:R,'Planificación 2026-1'!W:W,C194,'Planificación 2026-1'!H:H,"EN",'Planificación 2026-1'!I:I,"&lt;3")</f>
        <v>0</v>
      </c>
      <c r="CQ194" s="109">
        <f>SUMIFS('Planificación 2026-1'!R:R,'Planificación 2026-1'!W:W,C194,'Planificación 2026-1'!H:H,"IS",'Planificación 2026-1'!I:I,"&lt;3")</f>
        <v>8</v>
      </c>
      <c r="CR194" s="109">
        <f>SUMIFS('Planificación 2026-1'!R:R,'Planificación 2026-1'!W:W,C194,'Planificación 2026-1'!H:H,"PS",'Planificación 2026-1'!I:I,"&lt;3")</f>
        <v>0</v>
      </c>
      <c r="CS194" s="109">
        <f>SUMIFS('Planificación 2026-1'!R:R,'Planificación 2026-1'!W:W,C194,'Planificación 2026-1'!H:H,"IN",'Planificación 2026-1'!I:I,"&lt;3")</f>
        <v>8</v>
      </c>
      <c r="CT194" s="109">
        <f>SUMIFS('Planificación 2026-1'!R:R,'Planificación 2026-1'!W:W,C194,'Planificación 2026-1'!H:H,"CA",'Planificación 2026-1'!I:I,"&lt;3")</f>
        <v>0</v>
      </c>
      <c r="CU194" s="109">
        <f>SUMIFS('Planificación 2026-1'!R:R,'Planificación 2026-1'!W:W,C194,'Planificación 2026-1'!H:H,"DE",'Planificación 2026-1'!I:I,"&lt;3")</f>
        <v>0</v>
      </c>
      <c r="CV194" s="109">
        <f>SUMIFS('Planificación 2026-1'!R:R,'Planificación 2026-1'!W:W,C194,'Planificación 2026-1'!H:H,"OB",'Planificación 2026-1'!I:I,"&lt;3")</f>
        <v>0</v>
      </c>
      <c r="CW194" s="109">
        <f>SUMIFS('Planificación 2026-1'!R:R,'Planificación 2026-1'!W:W,C194,'Planificación 2026-1'!H:H,"MH",'Planificación 2026-1'!I:I,"&lt;3")</f>
        <v>0</v>
      </c>
      <c r="CX194" s="109">
        <f>SUMIFS('Planificación 2026-1'!R:R,'Planificación 2026-1'!W:W,C194,'Planificación 2026-1'!H:H,"IC",'Planificación 2026-1'!I:I,"&lt;3")</f>
        <v>0</v>
      </c>
      <c r="CY194" s="109">
        <f>SUMIFS('Planificación 2026-1'!R:R,'Planificación 2026-1'!W:W,C194,'Planificación 2026-1'!H:H,"AR",'Planificación 2026-1'!I:I,"&lt;3")</f>
        <v>0</v>
      </c>
      <c r="CZ194" s="109">
        <f>SUMIFS('Planificación 2026-1'!R:R,'Planificación 2026-1'!W:W,C194,'Planificación 2026-1'!H:H,"T1",'Planificación 2026-1'!I:I,"&lt;3")</f>
        <v>0</v>
      </c>
      <c r="DA194" s="109">
        <f>SUMIFS('Planificación 2026-1'!R:R,'Planificación 2026-1'!W:W,C194,'Planificación 2026-1'!H:H,"T3",'Planificación 2026-1'!I:I,"&lt;3")</f>
        <v>0</v>
      </c>
      <c r="DB194" s="109">
        <f>SUMIFS('Planificación 2026-1'!R:R,'Planificación 2026-1'!W:W,C194,'Planificación 2026-1'!H:H,"T2",'Planificación 2026-1'!I:I,"&lt;3")</f>
        <v>0</v>
      </c>
      <c r="DC194" s="109">
        <f>SUMIFS('Planificación 2026-1'!R:R,'Planificación 2026-1'!W:W,C194,'Planificación 2026-1'!H:H,"AE",'Planificación 2026-1'!I:I,"&lt;3")</f>
        <v>0</v>
      </c>
      <c r="DD194" s="109">
        <f>SUMIFS('Planificación 2026-1'!R:R,'Planificación 2026-1'!W:W,C194,'Planificación 2026-1'!H:H,"T4",'Planificación 2026-1'!I:I,"&lt;3")</f>
        <v>0</v>
      </c>
      <c r="DE194" s="108" t="str">
        <f t="shared" si="27"/>
        <v>P03 P06</v>
      </c>
      <c r="DF194" s="41">
        <f>IF(C194="","",SUMIFS('Planificación 2026-1'!R:R,'Planificación 2026-1'!W:W,C194,'Planificación 2026-1'!F:F,"PRINCIPAL",'Planificación 2026-1'!X:X,"VIRTUAL"))</f>
        <v>0</v>
      </c>
      <c r="DG194" s="41">
        <f>IF(C194="","",SUMIFS('Planificación 2026-1'!R:R,'Planificación 2026-1'!W:W,C194,'Planificación 2026-1'!F:F,"PRINCIPAL",'Planificación 2026-1'!X:X,"PRESENCIAL"))</f>
        <v>8</v>
      </c>
      <c r="DH194" s="41">
        <f>IF(C194="","",SUMIFS('Planificación 2026-1'!R:R,'Planificación 2026-1'!W:W,C194,'Planificación 2026-1'!F:F,"PRINCIPAL",'Planificación 2026-1'!X:X,"HIBRIDO PRESENCIAL"))</f>
        <v>0</v>
      </c>
      <c r="DI194" s="108" t="str">
        <f t="shared" si="28"/>
        <v/>
      </c>
      <c r="DJ194" s="108">
        <f>IF(C194="","",SUMIFS('Planificación 2026-1'!R:R,'Planificación 2026-1'!W:W,C194,'Planificación 2026-1'!F:F,"FILIAL",'Planificación 2026-1'!X:X,"VIRTUAL"))</f>
        <v>0</v>
      </c>
      <c r="DK194" s="110">
        <f>IF(C194="","",SUMIFS('Planificación 2026-1'!R:R,'Planificación 2026-1'!W:W,C194,'Planificación 2026-1'!F:F,"FILIAL",'Planificación 2026-1'!X:X,"PRESENCIAL"))</f>
        <v>0</v>
      </c>
      <c r="DL194" s="61">
        <f>IF(C194="","",SUMIFS('Planificación 2026-1'!R:R,'Planificación 2026-1'!W:W,C194,'Planificación 2026-1'!F:F,"FILIAL",'Planificación 2026-1'!X:X,"HIBRIDO PRESENCIAL"))</f>
        <v>0</v>
      </c>
      <c r="DM194" s="111" t="str">
        <f t="shared" si="29"/>
        <v/>
      </c>
      <c r="DN194" s="108">
        <f>IF(C194="","",SUMIFS('Planificación 2026-1'!R:R,'Planificación 2026-1'!W:W,C194,'Planificación 2026-1'!F:F,"SUNAMPE",'Planificación 2026-1'!X:X,"VIRTUAL"))</f>
        <v>0</v>
      </c>
      <c r="DO194" s="61">
        <f>IF(C194="","",SUMIFS('Planificación 2026-1'!R:R,'Planificación 2026-1'!W:W,C194,'Planificación 2026-1'!F:F,"SUNAMPE",'Planificación 2026-1'!X:X,"PRESENCIAL"))</f>
        <v>0</v>
      </c>
      <c r="DP194" s="111" t="str">
        <f t="shared" si="30"/>
        <v/>
      </c>
      <c r="DQ194" s="108">
        <f>IF(C194="","",SUMIFS('Planificación 2026-1'!R:R,'Planificación 2026-1'!W:W,C194,'Planificación 2026-1'!F:F,"HUAURA",'Planificación 2026-1'!X:X,"VIRTUAL"))</f>
        <v>0</v>
      </c>
      <c r="DR194" s="61">
        <f>IF(C194="","",SUMIFS('Planificación 2026-1'!R:R,'Planificación 2026-1'!W:W,C194,'Planificación 2026-1'!F:F,"HUAURA",'Planificación 2026-1'!X:X,"PRESENCIAL"))</f>
        <v>0</v>
      </c>
      <c r="DS194" s="76">
        <f>SUMIFS('Planificación 2026-1'!R:R,'Planificación 2026-1'!W:W,C194,'Planificación 2026-1'!F:F,"PRINCIPAL",'Planificación 2026-1'!X:X,"VIRTUAL",'Planificación 2026-1'!I:I,"&gt;2")</f>
        <v>0</v>
      </c>
      <c r="DT194" s="76">
        <f>SUMIFS('Planificación 2026-1'!R:R,'Planificación 2026-1'!W:W,C194,'Planificación 2026-1'!F:F,"PRINCIPAL",'Planificación 2026-1'!X:X,"&lt;&gt;VIRTUAL",'Planificación 2026-1'!I:I,"&gt;2")</f>
        <v>0</v>
      </c>
      <c r="DU194" s="76">
        <f>SUMIFS('Planificación 2026-1'!R:R,'Planificación 2026-1'!W:W,C194,'Planificación 2026-1'!F:F,"SUNAMPE",'Planificación 2026-1'!X:X,"VIRTUAL",'Planificación 2026-1'!I:I,"&gt;2")</f>
        <v>0</v>
      </c>
      <c r="DV194" s="76">
        <f>SUMIFS('Planificación 2026-1'!R:R,'Planificación 2026-1'!W:W,C194,'Planificación 2026-1'!F:F,"SUNAMPE",'Planificación 2026-1'!X:X,"&lt;&gt;VIRTUAL",'Planificación 2026-1'!I:I,"&gt;2")</f>
        <v>0</v>
      </c>
      <c r="DW194" s="76">
        <f>SUMIFS('Planificación 2026-1'!R:R,'Planificación 2026-1'!W:W,C194,'Planificación 2026-1'!F:F,"FILIAL",'Planificación 2026-1'!X:X,"VIRTUAL",'Planificación 2026-1'!I:I,"&gt;2")</f>
        <v>0</v>
      </c>
      <c r="DX194" s="76">
        <f>SUMIFS('Planificación 2026-1'!R:R,'Planificación 2026-1'!W:W,C194,'Planificación 2026-1'!F:F,"FILIAL",'Planificación 2026-1'!X:X,"&lt;&gt;VIRTUAL",'Planificación 2026-1'!I:I,"&gt;2")</f>
        <v>0</v>
      </c>
      <c r="DY194" s="76">
        <f>SUMIFS('Planificación 2026-1'!R:R,'Planificación 2026-1'!W:W,C194,'Planificación 2026-1'!F:F,"PORUMA",'Planificación 2026-1'!X:X,"VIRTUAL",'Planificación 2026-1'!I:I,"&gt;2")</f>
        <v>0</v>
      </c>
      <c r="DZ194" s="76">
        <f>SUMIFS('Planificación 2026-1'!R:R,'Planificación 2026-1'!W:W,C194,'Planificación 2026-1'!F:F,"PORUMA",'Planificación 2026-1'!X:X,"&lt;&gt;VIRTUAL",'Planificación 2026-1'!I:I,"&gt;2")</f>
        <v>0</v>
      </c>
      <c r="EA194" s="76">
        <f>SUMIFS('Planificación 2026-1'!R:R,'Planificación 2026-1'!W:W,C194,'Planificación 2026-1'!F:F,"HUAURA",'Planificación 2026-1'!X:X,"VIRTUAL",'Planificación 2026-1'!I:I,"&gt;2")</f>
        <v>0</v>
      </c>
      <c r="EB194" s="76">
        <f>SUMIFS('Planificación 2026-1'!R:R,'Planificación 2026-1'!W:W,C194,'Planificación 2026-1'!F:F,"HUAURA",'Planificación 2026-1'!X:X,"&lt;&gt;VIRTUAL",'Planificación 2026-1'!I:I,"&gt;2")</f>
        <v>0</v>
      </c>
      <c r="EC194" s="76">
        <f>SUMIFS('Planificación 2026-1'!R:R,'Planificación 2026-1'!W:W,C194,'Planificación 2026-1'!F:F,"PRINCIPAL",'Planificación 2026-1'!X:X,"VIRTUAL",'Planificación 2026-1'!I:I,"&lt;3")</f>
        <v>0</v>
      </c>
      <c r="ED194" s="76">
        <f>SUMIFS('Planificación 2026-1'!R:R,'Planificación 2026-1'!W:W,C194,'Planificación 2026-1'!F:F,"PRINCIPAL",'Planificación 2026-1'!X:X,"&lt;&gt;VIRTUAL",'Planificación 2026-1'!I:I,"&lt;3")</f>
        <v>16</v>
      </c>
      <c r="EE194" s="76">
        <f>SUMIFS('Planificación 2026-1'!R:R,'Planificación 2026-1'!W:W,C194,'Planificación 2026-1'!F:F,"SUNAMPE",'Planificación 2026-1'!X:X,"VIRTUAL",'Planificación 2026-1'!I:I,"&lt;3")</f>
        <v>0</v>
      </c>
      <c r="EF194" s="76">
        <f>SUMIFS('Planificación 2026-1'!R:R,'Planificación 2026-1'!W:W,C194,'Planificación 2026-1'!F:F,"SUNAMPE",'Planificación 2026-1'!X:X,"&lt;&gt;VIRTUAL",'Planificación 2026-1'!I:I,"&lt;3")</f>
        <v>0</v>
      </c>
      <c r="EG194" s="76">
        <f>SUMIFS('Planificación 2026-1'!R:R,'Planificación 2026-1'!W:W,C194,'Planificación 2026-1'!F:F,"FILIAL",'Planificación 2026-1'!X:X,"VIRTUAL",'Planificación 2026-1'!I:I,"&lt;3")</f>
        <v>0</v>
      </c>
      <c r="EH194" s="76">
        <f>SUMIFS('Planificación 2026-1'!R:R,'Planificación 2026-1'!W:W,C194,'Planificación 2026-1'!F:F,"FILIAL",'Planificación 2026-1'!X:X,"&lt;&gt;VIRTUAL",'Planificación 2026-1'!I:I,"&lt;3")</f>
        <v>0</v>
      </c>
      <c r="EI194" s="76">
        <f>SUMIFS('Planificación 2026-1'!R:R,'Planificación 2026-1'!W:W,C194,'Planificación 2026-1'!F:F,"PORUMA",'Planificación 2026-1'!X:X,"VIRTUAL",'Planificación 2026-1'!I:I,"&lt;3")</f>
        <v>0</v>
      </c>
      <c r="EJ194" s="76">
        <f>SUMIFS('Planificación 2026-1'!R:R,'Planificación 2026-1'!W:W,C194,'Planificación 2026-1'!F:F,"PORUMA",'Planificación 2026-1'!X:X,"&lt;&gt;VIRTUAL",'Planificación 2026-1'!I:I,"&lt;3")</f>
        <v>0</v>
      </c>
      <c r="EK194" s="76">
        <f>SUMIFS('Planificación 2026-1'!R:R,'Planificación 2026-1'!W:W,C194,'Planificación 2026-1'!F:F,"HUAURA",'Planificación 2026-1'!X:X,"VIRTUAL",'Planificación 2026-1'!I:I,"&lt;3")</f>
        <v>0</v>
      </c>
      <c r="EL194" s="76">
        <f>SUMIFS('Planificación 2026-1'!R:R,'Planificación 2026-1'!W:W,C194,'Planificación 2026-1'!F:F,"HUAURA",'Planificación 2026-1'!X:X,"&lt;&gt;VIRTUAL",'Planificación 2026-1'!I:I,"&lt;3")</f>
        <v>0</v>
      </c>
      <c r="EM194" s="76"/>
      <c r="EN194" s="76">
        <f t="shared" si="23"/>
        <v>0</v>
      </c>
      <c r="EO194" s="76">
        <f t="shared" si="24"/>
        <v>16</v>
      </c>
      <c r="EP194" s="76" t="b">
        <f t="shared" si="25"/>
        <v>1</v>
      </c>
      <c r="EQ194" s="76" t="str">
        <f t="shared" si="26"/>
        <v/>
      </c>
      <c r="ER194" s="76" t="str">
        <f t="shared" si="31"/>
        <v>PRESENCIAL</v>
      </c>
    </row>
    <row r="195" spans="1:148" hidden="1">
      <c r="A195" s="83"/>
      <c r="B195" s="119">
        <v>192</v>
      </c>
      <c r="C195" s="115" t="s">
        <v>368</v>
      </c>
      <c r="D195" s="112">
        <f>SUMIF('Planificación 2026-1'!W:W,C195,'Planificación 2026-1'!R:R)</f>
        <v>0</v>
      </c>
      <c r="E195" s="114" t="s">
        <v>170</v>
      </c>
      <c r="F195" s="115" t="s">
        <v>171</v>
      </c>
      <c r="G195" s="115" t="s">
        <v>153</v>
      </c>
      <c r="H195" s="115" t="s">
        <v>138</v>
      </c>
      <c r="I195" s="107" t="str">
        <f>IF(SUM(COUNTIFS('Planificación 2026-1'!F:F,"PRINCIPAL",'Planificación 2026-1'!W:W,C195,'Planificación 2026-1'!H:H,"AF"))&gt;0,"P01"," ")</f>
        <v xml:space="preserve"> </v>
      </c>
      <c r="J195" s="108" t="str">
        <f>IF(SUM(COUNTIFS('Planificación 2026-1'!F:F,"PRINCIPAL",'Planificación 2026-1'!W:W,C195,'Planificación 2026-1'!H:H,"EN"))&gt;0,"P02"," ")</f>
        <v xml:space="preserve"> </v>
      </c>
      <c r="K195" s="108" t="str">
        <f>IF(SUM(COUNTIFS('Planificación 2026-1'!F:F,"PRINCIPAL",'Planificación 2026-1'!W:W,C195,'Planificación 2026-1'!H:H,"IS"))&gt;0,"P03"," ")</f>
        <v xml:space="preserve"> </v>
      </c>
      <c r="L195" s="108" t="str">
        <f>IF(SUM(COUNTIFS('Planificación 2026-1'!F:F,"PRINCIPAL",'Planificación 2026-1'!W:W,C195,'Planificación 2026-1'!H:H,"PS"))&gt;0,"P04"," ")</f>
        <v xml:space="preserve"> </v>
      </c>
      <c r="M195" s="108"/>
      <c r="N195" s="108" t="str">
        <f>IF(SUM(COUNTIFS('Planificación 2026-1'!F:F,"PRINCIPAL",'Planificación 2026-1'!W:W,C195,'Planificación 2026-1'!H:H,"IN"))&gt;0,"P06"," ")</f>
        <v xml:space="preserve"> </v>
      </c>
      <c r="O195" s="108" t="str">
        <f>IF(SUM(COUNTIFS('Planificación 2026-1'!F:F,"PRINCIPAL",'Planificación 2026-1'!W:W,C195,'Planificación 2026-1'!H:H,"CA"))&gt;0,"P07"," ")</f>
        <v xml:space="preserve"> </v>
      </c>
      <c r="P195" s="108" t="str">
        <f>IF(SUM(COUNTIFS('Planificación 2026-1'!F:F,"PRINCIPAL",'Planificación 2026-1'!W:W,C195,'Planificación 2026-1'!H:H,"DE"))&gt;0,"P08"," ")</f>
        <v xml:space="preserve"> </v>
      </c>
      <c r="Q195" s="108" t="str">
        <f>IF(SUM(COUNTIFS('Planificación 2026-1'!F:F,"PRINCIPAL",'Planificación 2026-1'!W:W,C195,'Planificación 2026-1'!H:H,"OB"))&gt;0,"P09"," ")</f>
        <v xml:space="preserve"> </v>
      </c>
      <c r="R195" s="108" t="str">
        <f>IF(SUM(COUNTIFS('Planificación 2026-1'!F:F,"PRINCIPAL",'Planificación 2026-1'!W:W,C195,'Planificación 2026-1'!H:H,"MH"))&gt;0,"P31"," ")</f>
        <v xml:space="preserve"> </v>
      </c>
      <c r="S195" s="108" t="str">
        <f>IF(SUM(COUNTIFS('Planificación 2026-1'!F:F,"PRINCIPAL",'Planificación 2026-1'!W:W,C195,'Planificación 2026-1'!H:H,"IC"))&gt;0,"P32"," ")</f>
        <v xml:space="preserve"> </v>
      </c>
      <c r="T195" s="108" t="str">
        <f>IF(SUM(COUNTIFS('Planificación 2026-1'!F:F,"PRINCIPAL",'Planificación 2026-1'!W:W,C195,'Planificación 2026-1'!H:H,"AR"))&gt;0,"P34"," ")</f>
        <v xml:space="preserve"> </v>
      </c>
      <c r="U195" s="108" t="str">
        <f>IF(SUM(COUNTIFS('Planificación 2026-1'!F:F,"PRINCIPAL",'Planificación 2026-1'!W:W,C195,'Planificación 2026-1'!H:H,"T1"))&gt;0,"P35"," ")</f>
        <v xml:space="preserve"> </v>
      </c>
      <c r="V195" s="108" t="str">
        <f>IF(SUM(COUNTIFS('Planificación 2026-1'!F:F,"PRINCIPAL",'Planificación 2026-1'!W:W,C195,'Planificación 2026-1'!H:H,"T3"))&gt;0,"P36"," ")</f>
        <v xml:space="preserve"> </v>
      </c>
      <c r="W195" s="108" t="str">
        <f>IF(SUM(COUNTIFS('Planificación 2026-1'!F:F,"PRINCIPAL",'Planificación 2026-1'!W:W,C195,'Planificación 2026-1'!H:H,"T2"))&gt;0,"P37"," ")</f>
        <v xml:space="preserve"> </v>
      </c>
      <c r="X195" s="108" t="str">
        <f>IF(SUM(COUNTIFS('Planificación 2026-1'!F:F,"PRINCIPAL",'Planificación 2026-1'!W:W,C195,'Planificación 2026-1'!H:H,"AE"))&gt;0,"P38"," ")</f>
        <v xml:space="preserve"> </v>
      </c>
      <c r="Y195" s="108" t="str">
        <f>IF(SUM(COUNTIFS('Planificación 2026-1'!F:F,"PRINCIPAL",'Planificación 2026-1'!W:W,C195,'Planificación 2026-1'!H:H,"T4"))&gt;0,"P55"," ")</f>
        <v xml:space="preserve"> </v>
      </c>
      <c r="Z195" s="108" t="str">
        <f>IF(SUM(COUNTIFS('Planificación 2026-1'!F:F,"FILIAL",'Planificación 2026-1'!W:W,C195,'Planificación 2026-1'!H:H,"AF"))&gt;0," P01"," ")</f>
        <v xml:space="preserve"> </v>
      </c>
      <c r="AA195" s="108" t="str">
        <f>IF(SUM(COUNTIFS('Planificación 2026-1'!F:F,"FILIAL",'Planificación 2026-1'!W:W,C195,'Planificación 2026-1'!H:H,"EN"))&gt;0,"P02"," ")</f>
        <v xml:space="preserve"> </v>
      </c>
      <c r="AB195" s="108" t="str">
        <f>IF(SUM(COUNTIFS('Planificación 2026-1'!F:F,"FILIAL",'Planificación 2026-1'!W:W,C195,'Planificación 2026-1'!H:H,"IS"))&gt;0,"P03"," ")</f>
        <v xml:space="preserve"> </v>
      </c>
      <c r="AC195" s="108" t="str">
        <f>IF(SUM(COUNTIFS('Planificación 2026-1'!F:F,"FILIAL",'Planificación 2026-1'!W:W,C195,'Planificación 2026-1'!H:H,"PS"))&gt;0,"P04"," ")</f>
        <v xml:space="preserve"> </v>
      </c>
      <c r="AD195" s="108"/>
      <c r="AE195" s="108" t="str">
        <f>IF(SUM(COUNTIFS('Planificación 2026-1'!F:F,"FILIAL",'Planificación 2026-1'!W:W,C195,'Planificación 2026-1'!H:H,"IN"))&gt;0,"P06"," ")</f>
        <v xml:space="preserve"> </v>
      </c>
      <c r="AF195" s="108" t="str">
        <f>IF(SUM(COUNTIFS('Planificación 2026-1'!F:F,"FILIAL",'Planificación 2026-1'!W:W,C195,'Planificación 2026-1'!H:H,"CA"))&gt;0,"P07"," ")</f>
        <v xml:space="preserve"> </v>
      </c>
      <c r="AG195" s="108" t="str">
        <f>IF(SUM(COUNTIFS('Planificación 2026-1'!F:F,"FILIAL",'Planificación 2026-1'!W:W,C195,'Planificación 2026-1'!H:H,"DE"))&gt;0,"P08"," ")</f>
        <v xml:space="preserve"> </v>
      </c>
      <c r="AH195" s="108" t="str">
        <f>IF(SUM(COUNTIFS('Planificación 2026-1'!F:F,"FILIAL",'Planificación 2026-1'!W:W,C195,'Planificación 2026-1'!H:H,"OB"))&gt;0,"P09"," ")</f>
        <v xml:space="preserve"> </v>
      </c>
      <c r="AI195" s="108" t="str">
        <f>IF(SUM(COUNTIFS('Planificación 2026-1'!F:F,"FILIAL",'Planificación 2026-1'!W:W,C195,'Planificación 2026-1'!H:H,"MH"))&gt;0,"P31"," ")</f>
        <v xml:space="preserve"> </v>
      </c>
      <c r="AJ195" s="108" t="str">
        <f>IF(SUM(COUNTIFS('Planificación 2026-1'!F:F,"FILIAL",'Planificación 2026-1'!W:W,C195,'Planificación 2026-1'!H:H,"IC"))&gt;0,"P32"," ")</f>
        <v xml:space="preserve"> </v>
      </c>
      <c r="AK195" s="108" t="str">
        <f>IF(SUM(COUNTIFS('Planificación 2026-1'!F:F,"FILIAL",'Planificación 2026-1'!W:W,C195,'Planificación 2026-1'!H:H,"AR"))&gt;0,"P34"," ")</f>
        <v xml:space="preserve"> </v>
      </c>
      <c r="AL195" s="108" t="str">
        <f>IF(SUM(COUNTIFS('Planificación 2026-1'!F:F,"FILIAL",'Planificación 2026-1'!W:W,C195,'Planificación 2026-1'!H:H,"T1"))&gt;0,"P35"," ")</f>
        <v xml:space="preserve"> </v>
      </c>
      <c r="AM195" s="108" t="str">
        <f>IF(SUM(COUNTIFS('Planificación 2026-1'!F:F,"FILIAL",'Planificación 2026-1'!W:W,C195,'Planificación 2026-1'!H:H,"T3"))&gt;0,"P36"," ")</f>
        <v xml:space="preserve"> </v>
      </c>
      <c r="AN195" s="108" t="str">
        <f>IF(SUM(COUNTIFS('Planificación 2026-1'!F:F,"FILIAL",'Planificación 2026-1'!W:W,C195,'Planificación 2026-1'!H:H,"T2"))&gt;0,"P37"," ")</f>
        <v xml:space="preserve"> </v>
      </c>
      <c r="AO195" s="108" t="str">
        <f>IF(SUM(COUNTIFS('Planificación 2026-1'!F:F,"FILIAL",'Planificación 2026-1'!W:W,C195,'Planificación 2026-1'!H:H,"AE"))&gt;0,"P38"," ")</f>
        <v xml:space="preserve"> </v>
      </c>
      <c r="AP195" s="108" t="str">
        <f>IF(SUM(COUNTIFS('Planificación 2026-1'!F:F,"FILIAL",'Planificación 2026-1'!W:W,C195,'Planificación 2026-1'!H:H,"T4"))&gt;0,"P55"," ")</f>
        <v xml:space="preserve"> </v>
      </c>
      <c r="AQ195" s="108" t="str">
        <f>IF(SUM(COUNTIFS('Planificación 2026-1'!F:F,"SUNAMPE",'Planificación 2026-1'!W:W,C195,'Planificación 2026-1'!H:H,"AF"))&gt;0," P01"," ")</f>
        <v xml:space="preserve"> </v>
      </c>
      <c r="AR195" s="108" t="str">
        <f>IF(SUM(COUNTIFS('Planificación 2026-1'!F:F,"SUNAMPE",'Planificación 2026-1'!W:W,C195,'Planificación 2026-1'!H:H,"EN"))&gt;0,"P02"," ")</f>
        <v xml:space="preserve"> </v>
      </c>
      <c r="AS195" s="108" t="str">
        <f>IF(SUM(COUNTIFS('Planificación 2026-1'!F:F,"SUNAMPE",'Planificación 2026-1'!W:W,C195,'Planificación 2026-1'!H:H,"IS"))&gt;0,"P03"," ")</f>
        <v xml:space="preserve"> </v>
      </c>
      <c r="AT195" s="108" t="str">
        <f>IF(SUM(COUNTIFS('Planificación 2026-1'!F:F,"SUNAMPE",'Planificación 2026-1'!W:W,C195,'Planificación 2026-1'!H:H,"PS"))&gt;0,"P04"," ")</f>
        <v xml:space="preserve"> </v>
      </c>
      <c r="AU195" s="108"/>
      <c r="AV195" s="108" t="str">
        <f>IF(SUM(COUNTIFS('Planificación 2026-1'!F:F,"SUNAMPE",'Planificación 2026-1'!W:W,C195,'Planificación 2026-1'!H:H,"IN"))&gt;0,"P06"," ")</f>
        <v xml:space="preserve"> </v>
      </c>
      <c r="AW195" s="108" t="str">
        <f>IF(SUM(COUNTIFS('Planificación 2026-1'!F:F,"SUNAMPE",'Planificación 2026-1'!W:W,C195,'Planificación 2026-1'!H:H,"CA"))&gt;0,"P07"," ")</f>
        <v xml:space="preserve"> </v>
      </c>
      <c r="AX195" s="108" t="str">
        <f>IF(SUM(COUNTIFS('Planificación 2026-1'!F:F,"SUNAMPE",'Planificación 2026-1'!W:W,C195,'Planificación 2026-1'!H:H,"DE"))&gt;0,"P08"," ")</f>
        <v xml:space="preserve"> </v>
      </c>
      <c r="AY195" s="108" t="str">
        <f>IF(SUM(COUNTIFS('Planificación 2026-1'!F:F,"SUNAMPE",'Planificación 2026-1'!W:W,C195,'Planificación 2026-1'!H:H,"OB"))&gt;0,"P09"," ")</f>
        <v xml:space="preserve"> </v>
      </c>
      <c r="AZ195" s="108" t="str">
        <f>IF(SUM(COUNTIFS('Planificación 2026-1'!F:F,"SUNAMPE",'Planificación 2026-1'!W:W,C195,'Planificación 2026-1'!H:H,"MH"))&gt;0,"P31"," ")</f>
        <v xml:space="preserve"> </v>
      </c>
      <c r="BA195" s="108" t="str">
        <f>IF(SUM(COUNTIFS('Planificación 2026-1'!F:F,"SUNAMPE",'Planificación 2026-1'!W:W,C195,'Planificación 2026-1'!H:H,"IC"))&gt;0,"P32"," ")</f>
        <v xml:space="preserve"> </v>
      </c>
      <c r="BB195" s="108" t="str">
        <f>IF(SUM(COUNTIFS('Planificación 2026-1'!F:F,"SUNAMPE",'Planificación 2026-1'!W:W,C195,'Planificación 2026-1'!H:H,"AR"))&gt;0,"P34"," ")</f>
        <v xml:space="preserve"> </v>
      </c>
      <c r="BC195" s="108" t="str">
        <f>IF(SUM(COUNTIFS('Planificación 2026-1'!F:F,"SUNAMPE",'Planificación 2026-1'!W:W,C195,'Planificación 2026-1'!H:H,"T1"))&gt;0,"P35"," ")</f>
        <v xml:space="preserve"> </v>
      </c>
      <c r="BD195" s="108" t="str">
        <f>IF(SUM(COUNTIFS('Planificación 2026-1'!F:F,"SUNAMPE",'Planificación 2026-1'!W:W,C195,'Planificación 2026-1'!H:H,"T3"))&gt;0,"P36"," ")</f>
        <v xml:space="preserve"> </v>
      </c>
      <c r="BE195" s="108" t="str">
        <f>IF(SUM(COUNTIFS('Planificación 2026-1'!F:F,"SUNAMPE",'Planificación 2026-1'!W:W,C195,'Planificación 2026-1'!H:H,"T2"))&gt;0,"P37"," ")</f>
        <v xml:space="preserve"> </v>
      </c>
      <c r="BF195" s="108" t="str">
        <f>IF(SUM(COUNTIFS('Planificación 2026-1'!F:F,"SUNAMPE",'Planificación 2026-1'!W:W,C195,'Planificación 2026-1'!H:H,"AE"))&gt;0,"P38"," ")</f>
        <v xml:space="preserve"> </v>
      </c>
      <c r="BG195" s="108" t="str">
        <f>IF(SUM(COUNTIFS('Planificación 2026-1'!F:F,"SUNAMPE",'Planificación 2026-1'!W:W,C195,'Planificación 2026-1'!H:H,"T4"))&gt;0,"P55"," ")</f>
        <v xml:space="preserve"> </v>
      </c>
      <c r="BH195" s="108" t="str">
        <f>IF(SUM(COUNTIFS('Planificación 2026-1'!F:F,"HUAURA",'Planificación 2026-1'!W:W,C195,'Planificación 2026-1'!H:H,"AF"))&gt;0," P01"," ")</f>
        <v xml:space="preserve"> </v>
      </c>
      <c r="BI195" s="108" t="str">
        <f>IF(SUM(COUNTIFS('Planificación 2026-1'!F:F,"HUAURA",'Planificación 2026-1'!W:W,C195,'Planificación 2026-1'!H:H,"EN"))&gt;0,"P02"," ")</f>
        <v xml:space="preserve"> </v>
      </c>
      <c r="BJ195" s="108" t="str">
        <f>IF(SUM(COUNTIFS('Planificación 2026-1'!F:F,"HUAURA",'Planificación 2026-1'!W:W,C195,'Planificación 2026-1'!H:H,"IS"))&gt;0,"P03"," ")</f>
        <v xml:space="preserve"> </v>
      </c>
      <c r="BK195" s="108" t="str">
        <f>IF(SUM(COUNTIFS('Planificación 2026-1'!F:F,"HUAURA",'Planificación 2026-1'!W:W,C195,'Planificación 2026-1'!H:H,"PS"))&gt;0,"P04"," ")</f>
        <v xml:space="preserve"> </v>
      </c>
      <c r="BL195" s="108"/>
      <c r="BM195" s="108" t="str">
        <f>IF(SUM(COUNTIFS('Planificación 2026-1'!F:F,"HUAURA",'Planificación 2026-1'!W:W,C195,'Planificación 2026-1'!H:H,"IN"))&gt;0,"P06"," ")</f>
        <v xml:space="preserve"> </v>
      </c>
      <c r="BN195" s="108" t="str">
        <f>IF(SUM(COUNTIFS('Planificación 2026-1'!F:F,"HUAURA",'Planificación 2026-1'!W:W,C195,'Planificación 2026-1'!H:H,"CA"))&gt;0,"P07"," ")</f>
        <v xml:space="preserve"> </v>
      </c>
      <c r="BO195" s="108" t="str">
        <f>IF(SUM(COUNTIFS('Planificación 2026-1'!F:F,"HUAURA",'Planificación 2026-1'!W:W,C195,'Planificación 2026-1'!H:H,"DE"))&gt;0,"P08"," ")</f>
        <v xml:space="preserve"> </v>
      </c>
      <c r="BP195" s="108" t="str">
        <f>IF(SUM(COUNTIFS('Planificación 2026-1'!F:F,"HUAURA",'Planificación 2026-1'!W:W,C195,'Planificación 2026-1'!H:H,"OB"))&gt;0,"P09"," ")</f>
        <v xml:space="preserve"> </v>
      </c>
      <c r="BQ195" s="108" t="str">
        <f>IF(SUM(COUNTIFS('Planificación 2026-1'!F:F,"HUAURA",'Planificación 2026-1'!W:W,C195,'Planificación 2026-1'!H:H,"MH"))&gt;0,"P31"," ")</f>
        <v xml:space="preserve"> </v>
      </c>
      <c r="BR195" s="108" t="str">
        <f>IF(SUM(COUNTIFS('Planificación 2026-1'!F:F,"HUAURA",'Planificación 2026-1'!W:W,C195,'Planificación 2026-1'!H:H,"IC"))&gt;0,"P32"," ")</f>
        <v xml:space="preserve"> </v>
      </c>
      <c r="BS195" s="108" t="str">
        <f>IF(SUM(COUNTIFS('Planificación 2026-1'!F:F,"HUAURA",'Planificación 2026-1'!W:W,C195,'Planificación 2026-1'!H:H,"AR"))&gt;0,"P34"," ")</f>
        <v xml:space="preserve"> </v>
      </c>
      <c r="BT195" s="108" t="str">
        <f>IF(SUM(COUNTIFS('Planificación 2026-1'!F:F,"HUAURA",'Planificación 2026-1'!W:W,C195,'Planificación 2026-1'!H:H,"T1"))&gt;0,"P35"," ")</f>
        <v xml:space="preserve"> </v>
      </c>
      <c r="BU195" s="108" t="str">
        <f>IF(SUM(COUNTIFS('Planificación 2026-1'!F:F,"HUAURA",'Planificación 2026-1'!W:W,C195,'Planificación 2026-1'!H:H,"T3"))&gt;0,"P36"," ")</f>
        <v xml:space="preserve"> </v>
      </c>
      <c r="BV195" s="108" t="str">
        <f>IF(SUM(COUNTIFS('Planificación 2026-1'!F:F,"HUAURA",'Planificación 2026-1'!W:W,C195,'Planificación 2026-1'!H:H,"T2"))&gt;0,"P37"," ")</f>
        <v xml:space="preserve"> </v>
      </c>
      <c r="BW195" s="108" t="str">
        <f>IF(SUM(COUNTIFS('Planificación 2026-1'!F:F,"HUAURA",'Planificación 2026-1'!W:W,C195,'Planificación 2026-1'!H:H,"AE"))&gt;0,"P38"," ")</f>
        <v xml:space="preserve"> </v>
      </c>
      <c r="BX195" s="108" t="str">
        <f>IF(SUM(COUNTIFS('Planificación 2026-1'!F:F,"HUAURA",'Planificación 2026-1'!W:W,C195,'Planificación 2026-1'!H:H,"T4"))&gt;0,"P55"," ")</f>
        <v xml:space="preserve"> </v>
      </c>
      <c r="BY195" s="109">
        <f>SUMIFS('Planificación 2026-1'!R:R,'Planificación 2026-1'!W:W,C195,'Planificación 2026-1'!H:H,"AF",'Planificación 2026-1'!I:I,"&gt;2")</f>
        <v>0</v>
      </c>
      <c r="BZ195" s="109">
        <f>SUMIFS('Planificación 2026-1'!R:R,'Planificación 2026-1'!W:W,C195,'Planificación 2026-1'!H:H,"EN",'Planificación 2026-1'!I:I,"&gt;2")</f>
        <v>0</v>
      </c>
      <c r="CA195" s="109">
        <f>SUMIFS('Planificación 2026-1'!R:R,'Planificación 2026-1'!W:W,C195,'Planificación 2026-1'!H:H,"IS",'Planificación 2026-1'!I:I,"&gt;2")</f>
        <v>0</v>
      </c>
      <c r="CB195" s="109">
        <f>SUMIFS('Planificación 2026-1'!R:R,'Planificación 2026-1'!W:W,C195,'Planificación 2026-1'!H:H,"PS",'Planificación 2026-1'!I:I,"&gt;2")</f>
        <v>0</v>
      </c>
      <c r="CC195" s="109">
        <f>SUMIFS('Planificación 2026-1'!R:R,'Planificación 2026-1'!W:W,C195,'Planificación 2026-1'!H:H,"IN",'Planificación 2026-1'!I:I,"&gt;2")</f>
        <v>0</v>
      </c>
      <c r="CD195" s="109">
        <f>SUMIFS('Planificación 2026-1'!R:R,'Planificación 2026-1'!W:W,C195,'Planificación 2026-1'!H:H,"CA",'Planificación 2026-1'!I:I,"&gt;2")</f>
        <v>0</v>
      </c>
      <c r="CE195" s="109">
        <f>SUMIFS('Planificación 2026-1'!R:R,'Planificación 2026-1'!W:W,C195,'Planificación 2026-1'!H:H,"DE",'Planificación 2026-1'!I:I,"&gt;2")</f>
        <v>0</v>
      </c>
      <c r="CF195" s="109">
        <f>SUMIFS('Planificación 2026-1'!R:R,'Planificación 2026-1'!W:W,C195,'Planificación 2026-1'!H:H,"OB",'Planificación 2026-1'!I:I,"&gt;2")</f>
        <v>0</v>
      </c>
      <c r="CG195" s="109">
        <f>SUMIFS('Planificación 2026-1'!R:R,'Planificación 2026-1'!W:W,C195,'Planificación 2026-1'!H:H,"MH",'Planificación 2026-1'!I:I,"&gt;2")</f>
        <v>0</v>
      </c>
      <c r="CH195" s="109">
        <f>SUMIFS('Planificación 2026-1'!R:R,'Planificación 2026-1'!W:W,C195,'Planificación 2026-1'!H:H,"IC",'Planificación 2026-1'!I:I,"&gt;2")</f>
        <v>0</v>
      </c>
      <c r="CI195" s="109">
        <f>SUMIFS('Planificación 2026-1'!R:R,'Planificación 2026-1'!W:W,C195,'Planificación 2026-1'!H:H,"AR",'Planificación 2026-1'!I:I,"&gt;2")</f>
        <v>0</v>
      </c>
      <c r="CJ195" s="109">
        <f>SUMIFS('Planificación 2026-1'!R:R,'Planificación 2026-1'!W:W,C195,'Planificación 2026-1'!H:H,"T1",'Planificación 2026-1'!I:I,"&gt;2")</f>
        <v>0</v>
      </c>
      <c r="CK195" s="109">
        <f>SUMIFS('Planificación 2026-1'!R:R,'Planificación 2026-1'!W:W,C195,'Planificación 2026-1'!H:H,"T3",'Planificación 2026-1'!I:I,"&gt;2")</f>
        <v>0</v>
      </c>
      <c r="CL195" s="109">
        <f>SUMIFS('Planificación 2026-1'!R:R,'Planificación 2026-1'!W:W,C195,'Planificación 2026-1'!H:H,"T2",'Planificación 2026-1'!I:I,"&gt;2")</f>
        <v>0</v>
      </c>
      <c r="CM195" s="109">
        <f>SUMIFS('Planificación 2026-1'!R:R,'Planificación 2026-1'!W:W,C195,'Planificación 2026-1'!H:H,"AE",'Planificación 2026-1'!I:I,"&gt;2")</f>
        <v>0</v>
      </c>
      <c r="CN195" s="109">
        <f>SUMIFS('Planificación 2026-1'!R:R,'Planificación 2026-1'!W:W,C195,'Planificación 2026-1'!H:H,"T4",'Planificación 2026-1'!I:I,"&gt;2")</f>
        <v>0</v>
      </c>
      <c r="CO195" s="109">
        <f>SUMIFS('Planificación 2026-1'!R:R,'Planificación 2026-1'!W:W,C195,'Planificación 2026-1'!H:H,"AF",'Planificación 2026-1'!I:I,"&lt;3")</f>
        <v>0</v>
      </c>
      <c r="CP195" s="109">
        <f>SUMIFS('Planificación 2026-1'!R:R,'Planificación 2026-1'!W:W,C195,'Planificación 2026-1'!H:H,"EN",'Planificación 2026-1'!I:I,"&lt;3")</f>
        <v>0</v>
      </c>
      <c r="CQ195" s="109">
        <f>SUMIFS('Planificación 2026-1'!R:R,'Planificación 2026-1'!W:W,C195,'Planificación 2026-1'!H:H,"IS",'Planificación 2026-1'!I:I,"&lt;3")</f>
        <v>0</v>
      </c>
      <c r="CR195" s="109">
        <f>SUMIFS('Planificación 2026-1'!R:R,'Planificación 2026-1'!W:W,C195,'Planificación 2026-1'!H:H,"PS",'Planificación 2026-1'!I:I,"&lt;3")</f>
        <v>0</v>
      </c>
      <c r="CS195" s="109">
        <f>SUMIFS('Planificación 2026-1'!R:R,'Planificación 2026-1'!W:W,C195,'Planificación 2026-1'!H:H,"IN",'Planificación 2026-1'!I:I,"&lt;3")</f>
        <v>0</v>
      </c>
      <c r="CT195" s="109">
        <f>SUMIFS('Planificación 2026-1'!R:R,'Planificación 2026-1'!W:W,C195,'Planificación 2026-1'!H:H,"CA",'Planificación 2026-1'!I:I,"&lt;3")</f>
        <v>0</v>
      </c>
      <c r="CU195" s="109">
        <f>SUMIFS('Planificación 2026-1'!R:R,'Planificación 2026-1'!W:W,C195,'Planificación 2026-1'!H:H,"DE",'Planificación 2026-1'!I:I,"&lt;3")</f>
        <v>0</v>
      </c>
      <c r="CV195" s="109">
        <f>SUMIFS('Planificación 2026-1'!R:R,'Planificación 2026-1'!W:W,C195,'Planificación 2026-1'!H:H,"OB",'Planificación 2026-1'!I:I,"&lt;3")</f>
        <v>0</v>
      </c>
      <c r="CW195" s="109">
        <f>SUMIFS('Planificación 2026-1'!R:R,'Planificación 2026-1'!W:W,C195,'Planificación 2026-1'!H:H,"MH",'Planificación 2026-1'!I:I,"&lt;3")</f>
        <v>0</v>
      </c>
      <c r="CX195" s="109">
        <f>SUMIFS('Planificación 2026-1'!R:R,'Planificación 2026-1'!W:W,C195,'Planificación 2026-1'!H:H,"IC",'Planificación 2026-1'!I:I,"&lt;3")</f>
        <v>0</v>
      </c>
      <c r="CY195" s="109">
        <f>SUMIFS('Planificación 2026-1'!R:R,'Planificación 2026-1'!W:W,C195,'Planificación 2026-1'!H:H,"AR",'Planificación 2026-1'!I:I,"&lt;3")</f>
        <v>0</v>
      </c>
      <c r="CZ195" s="109">
        <f>SUMIFS('Planificación 2026-1'!R:R,'Planificación 2026-1'!W:W,C195,'Planificación 2026-1'!H:H,"T1",'Planificación 2026-1'!I:I,"&lt;3")</f>
        <v>0</v>
      </c>
      <c r="DA195" s="109">
        <f>SUMIFS('Planificación 2026-1'!R:R,'Planificación 2026-1'!W:W,C195,'Planificación 2026-1'!H:H,"T3",'Planificación 2026-1'!I:I,"&lt;3")</f>
        <v>0</v>
      </c>
      <c r="DB195" s="109">
        <f>SUMIFS('Planificación 2026-1'!R:R,'Planificación 2026-1'!W:W,C195,'Planificación 2026-1'!H:H,"T2",'Planificación 2026-1'!I:I,"&lt;3")</f>
        <v>0</v>
      </c>
      <c r="DC195" s="109">
        <f>SUMIFS('Planificación 2026-1'!R:R,'Planificación 2026-1'!W:W,C195,'Planificación 2026-1'!H:H,"AE",'Planificación 2026-1'!I:I,"&lt;3")</f>
        <v>0</v>
      </c>
      <c r="DD195" s="109">
        <f>SUMIFS('Planificación 2026-1'!R:R,'Planificación 2026-1'!W:W,C195,'Planificación 2026-1'!H:H,"T4",'Planificación 2026-1'!I:I,"&lt;3")</f>
        <v>0</v>
      </c>
      <c r="DE195" s="108" t="str">
        <f t="shared" si="27"/>
        <v/>
      </c>
      <c r="DF195" s="41">
        <f>IF(C195="","",SUMIFS('Planificación 2026-1'!R:R,'Planificación 2026-1'!W:W,C195,'Planificación 2026-1'!F:F,"PRINCIPAL",'Planificación 2026-1'!X:X,"VIRTUAL"))</f>
        <v>0</v>
      </c>
      <c r="DG195" s="41">
        <f>IF(C195="","",SUMIFS('Planificación 2026-1'!R:R,'Planificación 2026-1'!W:W,C195,'Planificación 2026-1'!F:F,"PRINCIPAL",'Planificación 2026-1'!X:X,"PRESENCIAL"))</f>
        <v>0</v>
      </c>
      <c r="DH195" s="41">
        <f>IF(C195="","",SUMIFS('Planificación 2026-1'!R:R,'Planificación 2026-1'!W:W,C195,'Planificación 2026-1'!F:F,"PRINCIPAL",'Planificación 2026-1'!X:X,"HIBRIDO PRESENCIAL"))</f>
        <v>0</v>
      </c>
      <c r="DI195" s="108" t="str">
        <f t="shared" si="28"/>
        <v/>
      </c>
      <c r="DJ195" s="108">
        <f>IF(C195="","",SUMIFS('Planificación 2026-1'!R:R,'Planificación 2026-1'!W:W,C195,'Planificación 2026-1'!F:F,"FILIAL",'Planificación 2026-1'!X:X,"VIRTUAL"))</f>
        <v>0</v>
      </c>
      <c r="DK195" s="110">
        <f>IF(C195="","",SUMIFS('Planificación 2026-1'!R:R,'Planificación 2026-1'!W:W,C195,'Planificación 2026-1'!F:F,"FILIAL",'Planificación 2026-1'!X:X,"PRESENCIAL"))</f>
        <v>0</v>
      </c>
      <c r="DL195" s="61">
        <f>IF(C195="","",SUMIFS('Planificación 2026-1'!R:R,'Planificación 2026-1'!W:W,C195,'Planificación 2026-1'!F:F,"FILIAL",'Planificación 2026-1'!X:X,"HIBRIDO PRESENCIAL"))</f>
        <v>0</v>
      </c>
      <c r="DM195" s="111" t="str">
        <f t="shared" si="29"/>
        <v/>
      </c>
      <c r="DN195" s="108">
        <f>IF(C195="","",SUMIFS('Planificación 2026-1'!R:R,'Planificación 2026-1'!W:W,C195,'Planificación 2026-1'!F:F,"SUNAMPE",'Planificación 2026-1'!X:X,"VIRTUAL"))</f>
        <v>0</v>
      </c>
      <c r="DO195" s="61">
        <f>IF(C195="","",SUMIFS('Planificación 2026-1'!R:R,'Planificación 2026-1'!W:W,C195,'Planificación 2026-1'!F:F,"SUNAMPE",'Planificación 2026-1'!X:X,"PRESENCIAL"))</f>
        <v>0</v>
      </c>
      <c r="DP195" s="111" t="str">
        <f t="shared" si="30"/>
        <v/>
      </c>
      <c r="DQ195" s="108">
        <f>IF(C195="","",SUMIFS('Planificación 2026-1'!R:R,'Planificación 2026-1'!W:W,C195,'Planificación 2026-1'!F:F,"HUAURA",'Planificación 2026-1'!X:X,"VIRTUAL"))</f>
        <v>0</v>
      </c>
      <c r="DR195" s="61">
        <f>IF(C195="","",SUMIFS('Planificación 2026-1'!R:R,'Planificación 2026-1'!W:W,C195,'Planificación 2026-1'!F:F,"HUAURA",'Planificación 2026-1'!X:X,"PRESENCIAL"))</f>
        <v>0</v>
      </c>
      <c r="DS195" s="76">
        <f>SUMIFS('Planificación 2026-1'!R:R,'Planificación 2026-1'!W:W,C195,'Planificación 2026-1'!F:F,"PRINCIPAL",'Planificación 2026-1'!X:X,"VIRTUAL",'Planificación 2026-1'!I:I,"&gt;2")</f>
        <v>0</v>
      </c>
      <c r="DT195" s="76">
        <f>SUMIFS('Planificación 2026-1'!R:R,'Planificación 2026-1'!W:W,C195,'Planificación 2026-1'!F:F,"PRINCIPAL",'Planificación 2026-1'!X:X,"&lt;&gt;VIRTUAL",'Planificación 2026-1'!I:I,"&gt;2")</f>
        <v>0</v>
      </c>
      <c r="DU195" s="76">
        <f>SUMIFS('Planificación 2026-1'!R:R,'Planificación 2026-1'!W:W,C195,'Planificación 2026-1'!F:F,"SUNAMPE",'Planificación 2026-1'!X:X,"VIRTUAL",'Planificación 2026-1'!I:I,"&gt;2")</f>
        <v>0</v>
      </c>
      <c r="DV195" s="76">
        <f>SUMIFS('Planificación 2026-1'!R:R,'Planificación 2026-1'!W:W,C195,'Planificación 2026-1'!F:F,"SUNAMPE",'Planificación 2026-1'!X:X,"&lt;&gt;VIRTUAL",'Planificación 2026-1'!I:I,"&gt;2")</f>
        <v>0</v>
      </c>
      <c r="DW195" s="76">
        <f>SUMIFS('Planificación 2026-1'!R:R,'Planificación 2026-1'!W:W,C195,'Planificación 2026-1'!F:F,"FILIAL",'Planificación 2026-1'!X:X,"VIRTUAL",'Planificación 2026-1'!I:I,"&gt;2")</f>
        <v>0</v>
      </c>
      <c r="DX195" s="76">
        <f>SUMIFS('Planificación 2026-1'!R:R,'Planificación 2026-1'!W:W,C195,'Planificación 2026-1'!F:F,"FILIAL",'Planificación 2026-1'!X:X,"&lt;&gt;VIRTUAL",'Planificación 2026-1'!I:I,"&gt;2")</f>
        <v>0</v>
      </c>
      <c r="DY195" s="76">
        <f>SUMIFS('Planificación 2026-1'!R:R,'Planificación 2026-1'!W:W,C195,'Planificación 2026-1'!F:F,"PORUMA",'Planificación 2026-1'!X:X,"VIRTUAL",'Planificación 2026-1'!I:I,"&gt;2")</f>
        <v>0</v>
      </c>
      <c r="DZ195" s="76">
        <f>SUMIFS('Planificación 2026-1'!R:R,'Planificación 2026-1'!W:W,C195,'Planificación 2026-1'!F:F,"PORUMA",'Planificación 2026-1'!X:X,"&lt;&gt;VIRTUAL",'Planificación 2026-1'!I:I,"&gt;2")</f>
        <v>0</v>
      </c>
      <c r="EA195" s="76">
        <f>SUMIFS('Planificación 2026-1'!R:R,'Planificación 2026-1'!W:W,C195,'Planificación 2026-1'!F:F,"HUAURA",'Planificación 2026-1'!X:X,"VIRTUAL",'Planificación 2026-1'!I:I,"&gt;2")</f>
        <v>0</v>
      </c>
      <c r="EB195" s="76">
        <f>SUMIFS('Planificación 2026-1'!R:R,'Planificación 2026-1'!W:W,C195,'Planificación 2026-1'!F:F,"HUAURA",'Planificación 2026-1'!X:X,"&lt;&gt;VIRTUAL",'Planificación 2026-1'!I:I,"&gt;2")</f>
        <v>0</v>
      </c>
      <c r="EC195" s="76">
        <f>SUMIFS('Planificación 2026-1'!R:R,'Planificación 2026-1'!W:W,C195,'Planificación 2026-1'!F:F,"PRINCIPAL",'Planificación 2026-1'!X:X,"VIRTUAL",'Planificación 2026-1'!I:I,"&lt;3")</f>
        <v>0</v>
      </c>
      <c r="ED195" s="76">
        <f>SUMIFS('Planificación 2026-1'!R:R,'Planificación 2026-1'!W:W,C195,'Planificación 2026-1'!F:F,"PRINCIPAL",'Planificación 2026-1'!X:X,"&lt;&gt;VIRTUAL",'Planificación 2026-1'!I:I,"&lt;3")</f>
        <v>0</v>
      </c>
      <c r="EE195" s="76">
        <f>SUMIFS('Planificación 2026-1'!R:R,'Planificación 2026-1'!W:W,C195,'Planificación 2026-1'!F:F,"SUNAMPE",'Planificación 2026-1'!X:X,"VIRTUAL",'Planificación 2026-1'!I:I,"&lt;3")</f>
        <v>0</v>
      </c>
      <c r="EF195" s="76">
        <f>SUMIFS('Planificación 2026-1'!R:R,'Planificación 2026-1'!W:W,C195,'Planificación 2026-1'!F:F,"SUNAMPE",'Planificación 2026-1'!X:X,"&lt;&gt;VIRTUAL",'Planificación 2026-1'!I:I,"&lt;3")</f>
        <v>0</v>
      </c>
      <c r="EG195" s="76">
        <f>SUMIFS('Planificación 2026-1'!R:R,'Planificación 2026-1'!W:W,C195,'Planificación 2026-1'!F:F,"FILIAL",'Planificación 2026-1'!X:X,"VIRTUAL",'Planificación 2026-1'!I:I,"&lt;3")</f>
        <v>0</v>
      </c>
      <c r="EH195" s="76">
        <f>SUMIFS('Planificación 2026-1'!R:R,'Planificación 2026-1'!W:W,C195,'Planificación 2026-1'!F:F,"FILIAL",'Planificación 2026-1'!X:X,"&lt;&gt;VIRTUAL",'Planificación 2026-1'!I:I,"&lt;3")</f>
        <v>0</v>
      </c>
      <c r="EI195" s="76">
        <f>SUMIFS('Planificación 2026-1'!R:R,'Planificación 2026-1'!W:W,C195,'Planificación 2026-1'!F:F,"PORUMA",'Planificación 2026-1'!X:X,"VIRTUAL",'Planificación 2026-1'!I:I,"&lt;3")</f>
        <v>0</v>
      </c>
      <c r="EJ195" s="76">
        <f>SUMIFS('Planificación 2026-1'!R:R,'Planificación 2026-1'!W:W,C195,'Planificación 2026-1'!F:F,"PORUMA",'Planificación 2026-1'!X:X,"&lt;&gt;VIRTUAL",'Planificación 2026-1'!I:I,"&lt;3")</f>
        <v>0</v>
      </c>
      <c r="EK195" s="76">
        <f>SUMIFS('Planificación 2026-1'!R:R,'Planificación 2026-1'!W:W,C195,'Planificación 2026-1'!F:F,"HUAURA",'Planificación 2026-1'!X:X,"VIRTUAL",'Planificación 2026-1'!I:I,"&lt;3")</f>
        <v>0</v>
      </c>
      <c r="EL195" s="76">
        <f>SUMIFS('Planificación 2026-1'!R:R,'Planificación 2026-1'!W:W,C195,'Planificación 2026-1'!F:F,"HUAURA",'Planificación 2026-1'!X:X,"&lt;&gt;VIRTUAL",'Planificación 2026-1'!I:I,"&lt;3")</f>
        <v>0</v>
      </c>
      <c r="EM195" s="76"/>
      <c r="EN195" s="76">
        <f t="shared" si="23"/>
        <v>0</v>
      </c>
      <c r="EO195" s="76">
        <f t="shared" si="24"/>
        <v>0</v>
      </c>
      <c r="EP195" s="76" t="b">
        <f t="shared" si="25"/>
        <v>1</v>
      </c>
      <c r="EQ195" s="76" t="str">
        <f t="shared" si="26"/>
        <v/>
      </c>
      <c r="ER195" s="76" t="str">
        <f t="shared" si="31"/>
        <v>PRESENCIAL</v>
      </c>
    </row>
    <row r="196" spans="1:148" hidden="1">
      <c r="A196" s="83"/>
      <c r="B196" s="119">
        <v>193</v>
      </c>
      <c r="C196" s="115" t="s">
        <v>369</v>
      </c>
      <c r="D196" s="112">
        <f>SUMIF('Planificación 2026-1'!W:W,C196,'Planificación 2026-1'!R:R)</f>
        <v>0</v>
      </c>
      <c r="E196" s="114" t="s">
        <v>173</v>
      </c>
      <c r="F196" s="115" t="s">
        <v>171</v>
      </c>
      <c r="G196" s="115" t="s">
        <v>153</v>
      </c>
      <c r="H196" s="115" t="s">
        <v>221</v>
      </c>
      <c r="I196" s="107" t="str">
        <f>IF(SUM(COUNTIFS('Planificación 2026-1'!F:F,"PRINCIPAL",'Planificación 2026-1'!W:W,C196,'Planificación 2026-1'!H:H,"AF"))&gt;0,"P01"," ")</f>
        <v xml:space="preserve"> </v>
      </c>
      <c r="J196" s="108" t="str">
        <f>IF(SUM(COUNTIFS('Planificación 2026-1'!F:F,"PRINCIPAL",'Planificación 2026-1'!W:W,C196,'Planificación 2026-1'!H:H,"EN"))&gt;0,"P02"," ")</f>
        <v xml:space="preserve"> </v>
      </c>
      <c r="K196" s="108" t="str">
        <f>IF(SUM(COUNTIFS('Planificación 2026-1'!F:F,"PRINCIPAL",'Planificación 2026-1'!W:W,C196,'Planificación 2026-1'!H:H,"IS"))&gt;0,"P03"," ")</f>
        <v xml:space="preserve"> </v>
      </c>
      <c r="L196" s="108" t="str">
        <f>IF(SUM(COUNTIFS('Planificación 2026-1'!F:F,"PRINCIPAL",'Planificación 2026-1'!W:W,C196,'Planificación 2026-1'!H:H,"PS"))&gt;0,"P04"," ")</f>
        <v xml:space="preserve"> </v>
      </c>
      <c r="M196" s="108"/>
      <c r="N196" s="108" t="str">
        <f>IF(SUM(COUNTIFS('Planificación 2026-1'!F:F,"PRINCIPAL",'Planificación 2026-1'!W:W,C196,'Planificación 2026-1'!H:H,"IN"))&gt;0,"P06"," ")</f>
        <v xml:space="preserve"> </v>
      </c>
      <c r="O196" s="108" t="str">
        <f>IF(SUM(COUNTIFS('Planificación 2026-1'!F:F,"PRINCIPAL",'Planificación 2026-1'!W:W,C196,'Planificación 2026-1'!H:H,"CA"))&gt;0,"P07"," ")</f>
        <v xml:space="preserve"> </v>
      </c>
      <c r="P196" s="108" t="str">
        <f>IF(SUM(COUNTIFS('Planificación 2026-1'!F:F,"PRINCIPAL",'Planificación 2026-1'!W:W,C196,'Planificación 2026-1'!H:H,"DE"))&gt;0,"P08"," ")</f>
        <v xml:space="preserve"> </v>
      </c>
      <c r="Q196" s="108" t="str">
        <f>IF(SUM(COUNTIFS('Planificación 2026-1'!F:F,"PRINCIPAL",'Planificación 2026-1'!W:W,C196,'Planificación 2026-1'!H:H,"OB"))&gt;0,"P09"," ")</f>
        <v xml:space="preserve"> </v>
      </c>
      <c r="R196" s="108" t="str">
        <f>IF(SUM(COUNTIFS('Planificación 2026-1'!F:F,"PRINCIPAL",'Planificación 2026-1'!W:W,C196,'Planificación 2026-1'!H:H,"MH"))&gt;0,"P31"," ")</f>
        <v xml:space="preserve"> </v>
      </c>
      <c r="S196" s="108" t="str">
        <f>IF(SUM(COUNTIFS('Planificación 2026-1'!F:F,"PRINCIPAL",'Planificación 2026-1'!W:W,C196,'Planificación 2026-1'!H:H,"IC"))&gt;0,"P32"," ")</f>
        <v xml:space="preserve"> </v>
      </c>
      <c r="T196" s="108" t="str">
        <f>IF(SUM(COUNTIFS('Planificación 2026-1'!F:F,"PRINCIPAL",'Planificación 2026-1'!W:W,C196,'Planificación 2026-1'!H:H,"AR"))&gt;0,"P34"," ")</f>
        <v xml:space="preserve"> </v>
      </c>
      <c r="U196" s="108" t="str">
        <f>IF(SUM(COUNTIFS('Planificación 2026-1'!F:F,"PRINCIPAL",'Planificación 2026-1'!W:W,C196,'Planificación 2026-1'!H:H,"T1"))&gt;0,"P35"," ")</f>
        <v xml:space="preserve"> </v>
      </c>
      <c r="V196" s="108" t="str">
        <f>IF(SUM(COUNTIFS('Planificación 2026-1'!F:F,"PRINCIPAL",'Planificación 2026-1'!W:W,C196,'Planificación 2026-1'!H:H,"T3"))&gt;0,"P36"," ")</f>
        <v xml:space="preserve"> </v>
      </c>
      <c r="W196" s="108" t="str">
        <f>IF(SUM(COUNTIFS('Planificación 2026-1'!F:F,"PRINCIPAL",'Planificación 2026-1'!W:W,C196,'Planificación 2026-1'!H:H,"T2"))&gt;0,"P37"," ")</f>
        <v xml:space="preserve"> </v>
      </c>
      <c r="X196" s="108" t="str">
        <f>IF(SUM(COUNTIFS('Planificación 2026-1'!F:F,"PRINCIPAL",'Planificación 2026-1'!W:W,C196,'Planificación 2026-1'!H:H,"AE"))&gt;0,"P38"," ")</f>
        <v xml:space="preserve"> </v>
      </c>
      <c r="Y196" s="108" t="str">
        <f>IF(SUM(COUNTIFS('Planificación 2026-1'!F:F,"PRINCIPAL",'Planificación 2026-1'!W:W,C196,'Planificación 2026-1'!H:H,"T4"))&gt;0,"P55"," ")</f>
        <v xml:space="preserve"> </v>
      </c>
      <c r="Z196" s="108" t="str">
        <f>IF(SUM(COUNTIFS('Planificación 2026-1'!F:F,"FILIAL",'Planificación 2026-1'!W:W,C196,'Planificación 2026-1'!H:H,"AF"))&gt;0," P01"," ")</f>
        <v xml:space="preserve"> </v>
      </c>
      <c r="AA196" s="108" t="str">
        <f>IF(SUM(COUNTIFS('Planificación 2026-1'!F:F,"FILIAL",'Planificación 2026-1'!W:W,C196,'Planificación 2026-1'!H:H,"EN"))&gt;0,"P02"," ")</f>
        <v xml:space="preserve"> </v>
      </c>
      <c r="AB196" s="108" t="str">
        <f>IF(SUM(COUNTIFS('Planificación 2026-1'!F:F,"FILIAL",'Planificación 2026-1'!W:W,C196,'Planificación 2026-1'!H:H,"IS"))&gt;0,"P03"," ")</f>
        <v xml:space="preserve"> </v>
      </c>
      <c r="AC196" s="108" t="str">
        <f>IF(SUM(COUNTIFS('Planificación 2026-1'!F:F,"FILIAL",'Planificación 2026-1'!W:W,C196,'Planificación 2026-1'!H:H,"PS"))&gt;0,"P04"," ")</f>
        <v xml:space="preserve"> </v>
      </c>
      <c r="AD196" s="108"/>
      <c r="AE196" s="108" t="str">
        <f>IF(SUM(COUNTIFS('Planificación 2026-1'!F:F,"FILIAL",'Planificación 2026-1'!W:W,C196,'Planificación 2026-1'!H:H,"IN"))&gt;0,"P06"," ")</f>
        <v xml:space="preserve"> </v>
      </c>
      <c r="AF196" s="108" t="str">
        <f>IF(SUM(COUNTIFS('Planificación 2026-1'!F:F,"FILIAL",'Planificación 2026-1'!W:W,C196,'Planificación 2026-1'!H:H,"CA"))&gt;0,"P07"," ")</f>
        <v xml:space="preserve"> </v>
      </c>
      <c r="AG196" s="108" t="str">
        <f>IF(SUM(COUNTIFS('Planificación 2026-1'!F:F,"FILIAL",'Planificación 2026-1'!W:W,C196,'Planificación 2026-1'!H:H,"DE"))&gt;0,"P08"," ")</f>
        <v xml:space="preserve"> </v>
      </c>
      <c r="AH196" s="108" t="str">
        <f>IF(SUM(COUNTIFS('Planificación 2026-1'!F:F,"FILIAL",'Planificación 2026-1'!W:W,C196,'Planificación 2026-1'!H:H,"OB"))&gt;0,"P09"," ")</f>
        <v xml:space="preserve"> </v>
      </c>
      <c r="AI196" s="108" t="str">
        <f>IF(SUM(COUNTIFS('Planificación 2026-1'!F:F,"FILIAL",'Planificación 2026-1'!W:W,C196,'Planificación 2026-1'!H:H,"MH"))&gt;0,"P31"," ")</f>
        <v xml:space="preserve"> </v>
      </c>
      <c r="AJ196" s="108" t="str">
        <f>IF(SUM(COUNTIFS('Planificación 2026-1'!F:F,"FILIAL",'Planificación 2026-1'!W:W,C196,'Planificación 2026-1'!H:H,"IC"))&gt;0,"P32"," ")</f>
        <v xml:space="preserve"> </v>
      </c>
      <c r="AK196" s="108" t="str">
        <f>IF(SUM(COUNTIFS('Planificación 2026-1'!F:F,"FILIAL",'Planificación 2026-1'!W:W,C196,'Planificación 2026-1'!H:H,"AR"))&gt;0,"P34"," ")</f>
        <v xml:space="preserve"> </v>
      </c>
      <c r="AL196" s="108" t="str">
        <f>IF(SUM(COUNTIFS('Planificación 2026-1'!F:F,"FILIAL",'Planificación 2026-1'!W:W,C196,'Planificación 2026-1'!H:H,"T1"))&gt;0,"P35"," ")</f>
        <v xml:space="preserve"> </v>
      </c>
      <c r="AM196" s="108" t="str">
        <f>IF(SUM(COUNTIFS('Planificación 2026-1'!F:F,"FILIAL",'Planificación 2026-1'!W:W,C196,'Planificación 2026-1'!H:H,"T3"))&gt;0,"P36"," ")</f>
        <v xml:space="preserve"> </v>
      </c>
      <c r="AN196" s="108" t="str">
        <f>IF(SUM(COUNTIFS('Planificación 2026-1'!F:F,"FILIAL",'Planificación 2026-1'!W:W,C196,'Planificación 2026-1'!H:H,"T2"))&gt;0,"P37"," ")</f>
        <v xml:space="preserve"> </v>
      </c>
      <c r="AO196" s="108" t="str">
        <f>IF(SUM(COUNTIFS('Planificación 2026-1'!F:F,"FILIAL",'Planificación 2026-1'!W:W,C196,'Planificación 2026-1'!H:H,"AE"))&gt;0,"P38"," ")</f>
        <v xml:space="preserve"> </v>
      </c>
      <c r="AP196" s="108" t="str">
        <f>IF(SUM(COUNTIFS('Planificación 2026-1'!F:F,"FILIAL",'Planificación 2026-1'!W:W,C196,'Planificación 2026-1'!H:H,"T4"))&gt;0,"P55"," ")</f>
        <v xml:space="preserve"> </v>
      </c>
      <c r="AQ196" s="108" t="str">
        <f>IF(SUM(COUNTIFS('Planificación 2026-1'!F:F,"SUNAMPE",'Planificación 2026-1'!W:W,C196,'Planificación 2026-1'!H:H,"AF"))&gt;0," P01"," ")</f>
        <v xml:space="preserve"> </v>
      </c>
      <c r="AR196" s="108" t="str">
        <f>IF(SUM(COUNTIFS('Planificación 2026-1'!F:F,"SUNAMPE",'Planificación 2026-1'!W:W,C196,'Planificación 2026-1'!H:H,"EN"))&gt;0,"P02"," ")</f>
        <v xml:space="preserve"> </v>
      </c>
      <c r="AS196" s="108" t="str">
        <f>IF(SUM(COUNTIFS('Planificación 2026-1'!F:F,"SUNAMPE",'Planificación 2026-1'!W:W,C196,'Planificación 2026-1'!H:H,"IS"))&gt;0,"P03"," ")</f>
        <v xml:space="preserve"> </v>
      </c>
      <c r="AT196" s="108" t="str">
        <f>IF(SUM(COUNTIFS('Planificación 2026-1'!F:F,"SUNAMPE",'Planificación 2026-1'!W:W,C196,'Planificación 2026-1'!H:H,"PS"))&gt;0,"P04"," ")</f>
        <v xml:space="preserve"> </v>
      </c>
      <c r="AU196" s="108"/>
      <c r="AV196" s="108" t="str">
        <f>IF(SUM(COUNTIFS('Planificación 2026-1'!F:F,"SUNAMPE",'Planificación 2026-1'!W:W,C196,'Planificación 2026-1'!H:H,"IN"))&gt;0,"P06"," ")</f>
        <v xml:space="preserve"> </v>
      </c>
      <c r="AW196" s="108" t="str">
        <f>IF(SUM(COUNTIFS('Planificación 2026-1'!F:F,"SUNAMPE",'Planificación 2026-1'!W:W,C196,'Planificación 2026-1'!H:H,"CA"))&gt;0,"P07"," ")</f>
        <v xml:space="preserve"> </v>
      </c>
      <c r="AX196" s="108" t="str">
        <f>IF(SUM(COUNTIFS('Planificación 2026-1'!F:F,"SUNAMPE",'Planificación 2026-1'!W:W,C196,'Planificación 2026-1'!H:H,"DE"))&gt;0,"P08"," ")</f>
        <v xml:space="preserve"> </v>
      </c>
      <c r="AY196" s="108" t="str">
        <f>IF(SUM(COUNTIFS('Planificación 2026-1'!F:F,"SUNAMPE",'Planificación 2026-1'!W:W,C196,'Planificación 2026-1'!H:H,"OB"))&gt;0,"P09"," ")</f>
        <v xml:space="preserve"> </v>
      </c>
      <c r="AZ196" s="108" t="str">
        <f>IF(SUM(COUNTIFS('Planificación 2026-1'!F:F,"SUNAMPE",'Planificación 2026-1'!W:W,C196,'Planificación 2026-1'!H:H,"MH"))&gt;0,"P31"," ")</f>
        <v xml:space="preserve"> </v>
      </c>
      <c r="BA196" s="108" t="str">
        <f>IF(SUM(COUNTIFS('Planificación 2026-1'!F:F,"SUNAMPE",'Planificación 2026-1'!W:W,C196,'Planificación 2026-1'!H:H,"IC"))&gt;0,"P32"," ")</f>
        <v xml:space="preserve"> </v>
      </c>
      <c r="BB196" s="108" t="str">
        <f>IF(SUM(COUNTIFS('Planificación 2026-1'!F:F,"SUNAMPE",'Planificación 2026-1'!W:W,C196,'Planificación 2026-1'!H:H,"AR"))&gt;0,"P34"," ")</f>
        <v xml:space="preserve"> </v>
      </c>
      <c r="BC196" s="108" t="str">
        <f>IF(SUM(COUNTIFS('Planificación 2026-1'!F:F,"SUNAMPE",'Planificación 2026-1'!W:W,C196,'Planificación 2026-1'!H:H,"T1"))&gt;0,"P35"," ")</f>
        <v xml:space="preserve"> </v>
      </c>
      <c r="BD196" s="108" t="str">
        <f>IF(SUM(COUNTIFS('Planificación 2026-1'!F:F,"SUNAMPE",'Planificación 2026-1'!W:W,C196,'Planificación 2026-1'!H:H,"T3"))&gt;0,"P36"," ")</f>
        <v xml:space="preserve"> </v>
      </c>
      <c r="BE196" s="108" t="str">
        <f>IF(SUM(COUNTIFS('Planificación 2026-1'!F:F,"SUNAMPE",'Planificación 2026-1'!W:W,C196,'Planificación 2026-1'!H:H,"T2"))&gt;0,"P37"," ")</f>
        <v xml:space="preserve"> </v>
      </c>
      <c r="BF196" s="108" t="str">
        <f>IF(SUM(COUNTIFS('Planificación 2026-1'!F:F,"SUNAMPE",'Planificación 2026-1'!W:W,C196,'Planificación 2026-1'!H:H,"AE"))&gt;0,"P38"," ")</f>
        <v xml:space="preserve"> </v>
      </c>
      <c r="BG196" s="108" t="str">
        <f>IF(SUM(COUNTIFS('Planificación 2026-1'!F:F,"SUNAMPE",'Planificación 2026-1'!W:W,C196,'Planificación 2026-1'!H:H,"T4"))&gt;0,"P55"," ")</f>
        <v xml:space="preserve"> </v>
      </c>
      <c r="BH196" s="108" t="str">
        <f>IF(SUM(COUNTIFS('Planificación 2026-1'!F:F,"HUAURA",'Planificación 2026-1'!W:W,C196,'Planificación 2026-1'!H:H,"AF"))&gt;0," P01"," ")</f>
        <v xml:space="preserve"> </v>
      </c>
      <c r="BI196" s="108" t="str">
        <f>IF(SUM(COUNTIFS('Planificación 2026-1'!F:F,"HUAURA",'Planificación 2026-1'!W:W,C196,'Planificación 2026-1'!H:H,"EN"))&gt;0,"P02"," ")</f>
        <v xml:space="preserve"> </v>
      </c>
      <c r="BJ196" s="108" t="str">
        <f>IF(SUM(COUNTIFS('Planificación 2026-1'!F:F,"HUAURA",'Planificación 2026-1'!W:W,C196,'Planificación 2026-1'!H:H,"IS"))&gt;0,"P03"," ")</f>
        <v xml:space="preserve"> </v>
      </c>
      <c r="BK196" s="108" t="str">
        <f>IF(SUM(COUNTIFS('Planificación 2026-1'!F:F,"HUAURA",'Planificación 2026-1'!W:W,C196,'Planificación 2026-1'!H:H,"PS"))&gt;0,"P04"," ")</f>
        <v xml:space="preserve"> </v>
      </c>
      <c r="BL196" s="108"/>
      <c r="BM196" s="108" t="str">
        <f>IF(SUM(COUNTIFS('Planificación 2026-1'!F:F,"HUAURA",'Planificación 2026-1'!W:W,C196,'Planificación 2026-1'!H:H,"IN"))&gt;0,"P06"," ")</f>
        <v xml:space="preserve"> </v>
      </c>
      <c r="BN196" s="108" t="str">
        <f>IF(SUM(COUNTIFS('Planificación 2026-1'!F:F,"HUAURA",'Planificación 2026-1'!W:W,C196,'Planificación 2026-1'!H:H,"CA"))&gt;0,"P07"," ")</f>
        <v xml:space="preserve"> </v>
      </c>
      <c r="BO196" s="108" t="str">
        <f>IF(SUM(COUNTIFS('Planificación 2026-1'!F:F,"HUAURA",'Planificación 2026-1'!W:W,C196,'Planificación 2026-1'!H:H,"DE"))&gt;0,"P08"," ")</f>
        <v xml:space="preserve"> </v>
      </c>
      <c r="BP196" s="108" t="str">
        <f>IF(SUM(COUNTIFS('Planificación 2026-1'!F:F,"HUAURA",'Planificación 2026-1'!W:W,C196,'Planificación 2026-1'!H:H,"OB"))&gt;0,"P09"," ")</f>
        <v xml:space="preserve"> </v>
      </c>
      <c r="BQ196" s="108" t="str">
        <f>IF(SUM(COUNTIFS('Planificación 2026-1'!F:F,"HUAURA",'Planificación 2026-1'!W:W,C196,'Planificación 2026-1'!H:H,"MH"))&gt;0,"P31"," ")</f>
        <v xml:space="preserve"> </v>
      </c>
      <c r="BR196" s="108" t="str">
        <f>IF(SUM(COUNTIFS('Planificación 2026-1'!F:F,"HUAURA",'Planificación 2026-1'!W:W,C196,'Planificación 2026-1'!H:H,"IC"))&gt;0,"P32"," ")</f>
        <v xml:space="preserve"> </v>
      </c>
      <c r="BS196" s="108" t="str">
        <f>IF(SUM(COUNTIFS('Planificación 2026-1'!F:F,"HUAURA",'Planificación 2026-1'!W:W,C196,'Planificación 2026-1'!H:H,"AR"))&gt;0,"P34"," ")</f>
        <v xml:space="preserve"> </v>
      </c>
      <c r="BT196" s="108" t="str">
        <f>IF(SUM(COUNTIFS('Planificación 2026-1'!F:F,"HUAURA",'Planificación 2026-1'!W:W,C196,'Planificación 2026-1'!H:H,"T1"))&gt;0,"P35"," ")</f>
        <v xml:space="preserve"> </v>
      </c>
      <c r="BU196" s="108" t="str">
        <f>IF(SUM(COUNTIFS('Planificación 2026-1'!F:F,"HUAURA",'Planificación 2026-1'!W:W,C196,'Planificación 2026-1'!H:H,"T3"))&gt;0,"P36"," ")</f>
        <v xml:space="preserve"> </v>
      </c>
      <c r="BV196" s="108" t="str">
        <f>IF(SUM(COUNTIFS('Planificación 2026-1'!F:F,"HUAURA",'Planificación 2026-1'!W:W,C196,'Planificación 2026-1'!H:H,"T2"))&gt;0,"P37"," ")</f>
        <v xml:space="preserve"> </v>
      </c>
      <c r="BW196" s="108" t="str">
        <f>IF(SUM(COUNTIFS('Planificación 2026-1'!F:F,"HUAURA",'Planificación 2026-1'!W:W,C196,'Planificación 2026-1'!H:H,"AE"))&gt;0,"P38"," ")</f>
        <v xml:space="preserve"> </v>
      </c>
      <c r="BX196" s="108" t="str">
        <f>IF(SUM(COUNTIFS('Planificación 2026-1'!F:F,"HUAURA",'Planificación 2026-1'!W:W,C196,'Planificación 2026-1'!H:H,"T4"))&gt;0,"P55"," ")</f>
        <v xml:space="preserve"> </v>
      </c>
      <c r="BY196" s="109">
        <f>SUMIFS('Planificación 2026-1'!R:R,'Planificación 2026-1'!W:W,C196,'Planificación 2026-1'!H:H,"AF",'Planificación 2026-1'!I:I,"&gt;2")</f>
        <v>0</v>
      </c>
      <c r="BZ196" s="109">
        <f>SUMIFS('Planificación 2026-1'!R:R,'Planificación 2026-1'!W:W,C196,'Planificación 2026-1'!H:H,"EN",'Planificación 2026-1'!I:I,"&gt;2")</f>
        <v>0</v>
      </c>
      <c r="CA196" s="109">
        <f>SUMIFS('Planificación 2026-1'!R:R,'Planificación 2026-1'!W:W,C196,'Planificación 2026-1'!H:H,"IS",'Planificación 2026-1'!I:I,"&gt;2")</f>
        <v>0</v>
      </c>
      <c r="CB196" s="109">
        <f>SUMIFS('Planificación 2026-1'!R:R,'Planificación 2026-1'!W:W,C196,'Planificación 2026-1'!H:H,"PS",'Planificación 2026-1'!I:I,"&gt;2")</f>
        <v>0</v>
      </c>
      <c r="CC196" s="109">
        <f>SUMIFS('Planificación 2026-1'!R:R,'Planificación 2026-1'!W:W,C196,'Planificación 2026-1'!H:H,"IN",'Planificación 2026-1'!I:I,"&gt;2")</f>
        <v>0</v>
      </c>
      <c r="CD196" s="109">
        <f>SUMIFS('Planificación 2026-1'!R:R,'Planificación 2026-1'!W:W,C196,'Planificación 2026-1'!H:H,"CA",'Planificación 2026-1'!I:I,"&gt;2")</f>
        <v>0</v>
      </c>
      <c r="CE196" s="109">
        <f>SUMIFS('Planificación 2026-1'!R:R,'Planificación 2026-1'!W:W,C196,'Planificación 2026-1'!H:H,"DE",'Planificación 2026-1'!I:I,"&gt;2")</f>
        <v>0</v>
      </c>
      <c r="CF196" s="109">
        <f>SUMIFS('Planificación 2026-1'!R:R,'Planificación 2026-1'!W:W,C196,'Planificación 2026-1'!H:H,"OB",'Planificación 2026-1'!I:I,"&gt;2")</f>
        <v>0</v>
      </c>
      <c r="CG196" s="109">
        <f>SUMIFS('Planificación 2026-1'!R:R,'Planificación 2026-1'!W:W,C196,'Planificación 2026-1'!H:H,"MH",'Planificación 2026-1'!I:I,"&gt;2")</f>
        <v>0</v>
      </c>
      <c r="CH196" s="109">
        <f>SUMIFS('Planificación 2026-1'!R:R,'Planificación 2026-1'!W:W,C196,'Planificación 2026-1'!H:H,"IC",'Planificación 2026-1'!I:I,"&gt;2")</f>
        <v>0</v>
      </c>
      <c r="CI196" s="109">
        <f>SUMIFS('Planificación 2026-1'!R:R,'Planificación 2026-1'!W:W,C196,'Planificación 2026-1'!H:H,"AR",'Planificación 2026-1'!I:I,"&gt;2")</f>
        <v>0</v>
      </c>
      <c r="CJ196" s="109">
        <f>SUMIFS('Planificación 2026-1'!R:R,'Planificación 2026-1'!W:W,C196,'Planificación 2026-1'!H:H,"T1",'Planificación 2026-1'!I:I,"&gt;2")</f>
        <v>0</v>
      </c>
      <c r="CK196" s="109">
        <f>SUMIFS('Planificación 2026-1'!R:R,'Planificación 2026-1'!W:W,C196,'Planificación 2026-1'!H:H,"T3",'Planificación 2026-1'!I:I,"&gt;2")</f>
        <v>0</v>
      </c>
      <c r="CL196" s="109">
        <f>SUMIFS('Planificación 2026-1'!R:R,'Planificación 2026-1'!W:W,C196,'Planificación 2026-1'!H:H,"T2",'Planificación 2026-1'!I:I,"&gt;2")</f>
        <v>0</v>
      </c>
      <c r="CM196" s="109">
        <f>SUMIFS('Planificación 2026-1'!R:R,'Planificación 2026-1'!W:W,C196,'Planificación 2026-1'!H:H,"AE",'Planificación 2026-1'!I:I,"&gt;2")</f>
        <v>0</v>
      </c>
      <c r="CN196" s="109">
        <f>SUMIFS('Planificación 2026-1'!R:R,'Planificación 2026-1'!W:W,C196,'Planificación 2026-1'!H:H,"T4",'Planificación 2026-1'!I:I,"&gt;2")</f>
        <v>0</v>
      </c>
      <c r="CO196" s="109">
        <f>SUMIFS('Planificación 2026-1'!R:R,'Planificación 2026-1'!W:W,C196,'Planificación 2026-1'!H:H,"AF",'Planificación 2026-1'!I:I,"&lt;3")</f>
        <v>0</v>
      </c>
      <c r="CP196" s="109">
        <f>SUMIFS('Planificación 2026-1'!R:R,'Planificación 2026-1'!W:W,C196,'Planificación 2026-1'!H:H,"EN",'Planificación 2026-1'!I:I,"&lt;3")</f>
        <v>0</v>
      </c>
      <c r="CQ196" s="109">
        <f>SUMIFS('Planificación 2026-1'!R:R,'Planificación 2026-1'!W:W,C196,'Planificación 2026-1'!H:H,"IS",'Planificación 2026-1'!I:I,"&lt;3")</f>
        <v>0</v>
      </c>
      <c r="CR196" s="109">
        <f>SUMIFS('Planificación 2026-1'!R:R,'Planificación 2026-1'!W:W,C196,'Planificación 2026-1'!H:H,"PS",'Planificación 2026-1'!I:I,"&lt;3")</f>
        <v>0</v>
      </c>
      <c r="CS196" s="109">
        <f>SUMIFS('Planificación 2026-1'!R:R,'Planificación 2026-1'!W:W,C196,'Planificación 2026-1'!H:H,"IN",'Planificación 2026-1'!I:I,"&lt;3")</f>
        <v>0</v>
      </c>
      <c r="CT196" s="109">
        <f>SUMIFS('Planificación 2026-1'!R:R,'Planificación 2026-1'!W:W,C196,'Planificación 2026-1'!H:H,"CA",'Planificación 2026-1'!I:I,"&lt;3")</f>
        <v>0</v>
      </c>
      <c r="CU196" s="109">
        <f>SUMIFS('Planificación 2026-1'!R:R,'Planificación 2026-1'!W:W,C196,'Planificación 2026-1'!H:H,"DE",'Planificación 2026-1'!I:I,"&lt;3")</f>
        <v>0</v>
      </c>
      <c r="CV196" s="109">
        <f>SUMIFS('Planificación 2026-1'!R:R,'Planificación 2026-1'!W:W,C196,'Planificación 2026-1'!H:H,"OB",'Planificación 2026-1'!I:I,"&lt;3")</f>
        <v>0</v>
      </c>
      <c r="CW196" s="109">
        <f>SUMIFS('Planificación 2026-1'!R:R,'Planificación 2026-1'!W:W,C196,'Planificación 2026-1'!H:H,"MH",'Planificación 2026-1'!I:I,"&lt;3")</f>
        <v>0</v>
      </c>
      <c r="CX196" s="109">
        <f>SUMIFS('Planificación 2026-1'!R:R,'Planificación 2026-1'!W:W,C196,'Planificación 2026-1'!H:H,"IC",'Planificación 2026-1'!I:I,"&lt;3")</f>
        <v>0</v>
      </c>
      <c r="CY196" s="109">
        <f>SUMIFS('Planificación 2026-1'!R:R,'Planificación 2026-1'!W:W,C196,'Planificación 2026-1'!H:H,"AR",'Planificación 2026-1'!I:I,"&lt;3")</f>
        <v>0</v>
      </c>
      <c r="CZ196" s="109">
        <f>SUMIFS('Planificación 2026-1'!R:R,'Planificación 2026-1'!W:W,C196,'Planificación 2026-1'!H:H,"T1",'Planificación 2026-1'!I:I,"&lt;3")</f>
        <v>0</v>
      </c>
      <c r="DA196" s="109">
        <f>SUMIFS('Planificación 2026-1'!R:R,'Planificación 2026-1'!W:W,C196,'Planificación 2026-1'!H:H,"T3",'Planificación 2026-1'!I:I,"&lt;3")</f>
        <v>0</v>
      </c>
      <c r="DB196" s="109">
        <f>SUMIFS('Planificación 2026-1'!R:R,'Planificación 2026-1'!W:W,C196,'Planificación 2026-1'!H:H,"T2",'Planificación 2026-1'!I:I,"&lt;3")</f>
        <v>0</v>
      </c>
      <c r="DC196" s="109">
        <f>SUMIFS('Planificación 2026-1'!R:R,'Planificación 2026-1'!W:W,C196,'Planificación 2026-1'!H:H,"AE",'Planificación 2026-1'!I:I,"&lt;3")</f>
        <v>0</v>
      </c>
      <c r="DD196" s="109">
        <f>SUMIFS('Planificación 2026-1'!R:R,'Planificación 2026-1'!W:W,C196,'Planificación 2026-1'!H:H,"T4",'Planificación 2026-1'!I:I,"&lt;3")</f>
        <v>0</v>
      </c>
      <c r="DE196" s="108" t="str">
        <f t="shared" si="27"/>
        <v/>
      </c>
      <c r="DF196" s="41">
        <f>IF(C196="","",SUMIFS('Planificación 2026-1'!R:R,'Planificación 2026-1'!W:W,C196,'Planificación 2026-1'!F:F,"PRINCIPAL",'Planificación 2026-1'!X:X,"VIRTUAL"))</f>
        <v>0</v>
      </c>
      <c r="DG196" s="41">
        <f>IF(C196="","",SUMIFS('Planificación 2026-1'!R:R,'Planificación 2026-1'!W:W,C196,'Planificación 2026-1'!F:F,"PRINCIPAL",'Planificación 2026-1'!X:X,"PRESENCIAL"))</f>
        <v>0</v>
      </c>
      <c r="DH196" s="41">
        <f>IF(C196="","",SUMIFS('Planificación 2026-1'!R:R,'Planificación 2026-1'!W:W,C196,'Planificación 2026-1'!F:F,"PRINCIPAL",'Planificación 2026-1'!X:X,"HIBRIDO PRESENCIAL"))</f>
        <v>0</v>
      </c>
      <c r="DI196" s="108" t="str">
        <f t="shared" si="28"/>
        <v/>
      </c>
      <c r="DJ196" s="108">
        <f>IF(C196="","",SUMIFS('Planificación 2026-1'!R:R,'Planificación 2026-1'!W:W,C196,'Planificación 2026-1'!F:F,"FILIAL",'Planificación 2026-1'!X:X,"VIRTUAL"))</f>
        <v>0</v>
      </c>
      <c r="DK196" s="110">
        <f>IF(C196="","",SUMIFS('Planificación 2026-1'!R:R,'Planificación 2026-1'!W:W,C196,'Planificación 2026-1'!F:F,"FILIAL",'Planificación 2026-1'!X:X,"PRESENCIAL"))</f>
        <v>0</v>
      </c>
      <c r="DL196" s="61">
        <f>IF(C196="","",SUMIFS('Planificación 2026-1'!R:R,'Planificación 2026-1'!W:W,C196,'Planificación 2026-1'!F:F,"FILIAL",'Planificación 2026-1'!X:X,"HIBRIDO PRESENCIAL"))</f>
        <v>0</v>
      </c>
      <c r="DM196" s="111" t="str">
        <f t="shared" si="29"/>
        <v/>
      </c>
      <c r="DN196" s="108">
        <f>IF(C196="","",SUMIFS('Planificación 2026-1'!R:R,'Planificación 2026-1'!W:W,C196,'Planificación 2026-1'!F:F,"SUNAMPE",'Planificación 2026-1'!X:X,"VIRTUAL"))</f>
        <v>0</v>
      </c>
      <c r="DO196" s="61">
        <f>IF(C196="","",SUMIFS('Planificación 2026-1'!R:R,'Planificación 2026-1'!W:W,C196,'Planificación 2026-1'!F:F,"SUNAMPE",'Planificación 2026-1'!X:X,"PRESENCIAL"))</f>
        <v>0</v>
      </c>
      <c r="DP196" s="111" t="str">
        <f t="shared" si="30"/>
        <v/>
      </c>
      <c r="DQ196" s="108">
        <f>IF(C196="","",SUMIFS('Planificación 2026-1'!R:R,'Planificación 2026-1'!W:W,C196,'Planificación 2026-1'!F:F,"HUAURA",'Planificación 2026-1'!X:X,"VIRTUAL"))</f>
        <v>0</v>
      </c>
      <c r="DR196" s="61">
        <f>IF(C196="","",SUMIFS('Planificación 2026-1'!R:R,'Planificación 2026-1'!W:W,C196,'Planificación 2026-1'!F:F,"HUAURA",'Planificación 2026-1'!X:X,"PRESENCIAL"))</f>
        <v>0</v>
      </c>
      <c r="DS196" s="76">
        <f>SUMIFS('Planificación 2026-1'!R:R,'Planificación 2026-1'!W:W,C196,'Planificación 2026-1'!F:F,"PRINCIPAL",'Planificación 2026-1'!X:X,"VIRTUAL",'Planificación 2026-1'!I:I,"&gt;2")</f>
        <v>0</v>
      </c>
      <c r="DT196" s="76">
        <f>SUMIFS('Planificación 2026-1'!R:R,'Planificación 2026-1'!W:W,C196,'Planificación 2026-1'!F:F,"PRINCIPAL",'Planificación 2026-1'!X:X,"&lt;&gt;VIRTUAL",'Planificación 2026-1'!I:I,"&gt;2")</f>
        <v>0</v>
      </c>
      <c r="DU196" s="76">
        <f>SUMIFS('Planificación 2026-1'!R:R,'Planificación 2026-1'!W:W,C196,'Planificación 2026-1'!F:F,"SUNAMPE",'Planificación 2026-1'!X:X,"VIRTUAL",'Planificación 2026-1'!I:I,"&gt;2")</f>
        <v>0</v>
      </c>
      <c r="DV196" s="76">
        <f>SUMIFS('Planificación 2026-1'!R:R,'Planificación 2026-1'!W:W,C196,'Planificación 2026-1'!F:F,"SUNAMPE",'Planificación 2026-1'!X:X,"&lt;&gt;VIRTUAL",'Planificación 2026-1'!I:I,"&gt;2")</f>
        <v>0</v>
      </c>
      <c r="DW196" s="76">
        <f>SUMIFS('Planificación 2026-1'!R:R,'Planificación 2026-1'!W:W,C196,'Planificación 2026-1'!F:F,"FILIAL",'Planificación 2026-1'!X:X,"VIRTUAL",'Planificación 2026-1'!I:I,"&gt;2")</f>
        <v>0</v>
      </c>
      <c r="DX196" s="76">
        <f>SUMIFS('Planificación 2026-1'!R:R,'Planificación 2026-1'!W:W,C196,'Planificación 2026-1'!F:F,"FILIAL",'Planificación 2026-1'!X:X,"&lt;&gt;VIRTUAL",'Planificación 2026-1'!I:I,"&gt;2")</f>
        <v>0</v>
      </c>
      <c r="DY196" s="76">
        <f>SUMIFS('Planificación 2026-1'!R:R,'Planificación 2026-1'!W:W,C196,'Planificación 2026-1'!F:F,"PORUMA",'Planificación 2026-1'!X:X,"VIRTUAL",'Planificación 2026-1'!I:I,"&gt;2")</f>
        <v>0</v>
      </c>
      <c r="DZ196" s="76">
        <f>SUMIFS('Planificación 2026-1'!R:R,'Planificación 2026-1'!W:W,C196,'Planificación 2026-1'!F:F,"PORUMA",'Planificación 2026-1'!X:X,"&lt;&gt;VIRTUAL",'Planificación 2026-1'!I:I,"&gt;2")</f>
        <v>0</v>
      </c>
      <c r="EA196" s="76">
        <f>SUMIFS('Planificación 2026-1'!R:R,'Planificación 2026-1'!W:W,C196,'Planificación 2026-1'!F:F,"HUAURA",'Planificación 2026-1'!X:X,"VIRTUAL",'Planificación 2026-1'!I:I,"&gt;2")</f>
        <v>0</v>
      </c>
      <c r="EB196" s="76">
        <f>SUMIFS('Planificación 2026-1'!R:R,'Planificación 2026-1'!W:W,C196,'Planificación 2026-1'!F:F,"HUAURA",'Planificación 2026-1'!X:X,"&lt;&gt;VIRTUAL",'Planificación 2026-1'!I:I,"&gt;2")</f>
        <v>0</v>
      </c>
      <c r="EC196" s="76">
        <f>SUMIFS('Planificación 2026-1'!R:R,'Planificación 2026-1'!W:W,C196,'Planificación 2026-1'!F:F,"PRINCIPAL",'Planificación 2026-1'!X:X,"VIRTUAL",'Planificación 2026-1'!I:I,"&lt;3")</f>
        <v>0</v>
      </c>
      <c r="ED196" s="76">
        <f>SUMIFS('Planificación 2026-1'!R:R,'Planificación 2026-1'!W:W,C196,'Planificación 2026-1'!F:F,"PRINCIPAL",'Planificación 2026-1'!X:X,"&lt;&gt;VIRTUAL",'Planificación 2026-1'!I:I,"&lt;3")</f>
        <v>0</v>
      </c>
      <c r="EE196" s="76">
        <f>SUMIFS('Planificación 2026-1'!R:R,'Planificación 2026-1'!W:W,C196,'Planificación 2026-1'!F:F,"SUNAMPE",'Planificación 2026-1'!X:X,"VIRTUAL",'Planificación 2026-1'!I:I,"&lt;3")</f>
        <v>0</v>
      </c>
      <c r="EF196" s="76">
        <f>SUMIFS('Planificación 2026-1'!R:R,'Planificación 2026-1'!W:W,C196,'Planificación 2026-1'!F:F,"SUNAMPE",'Planificación 2026-1'!X:X,"&lt;&gt;VIRTUAL",'Planificación 2026-1'!I:I,"&lt;3")</f>
        <v>0</v>
      </c>
      <c r="EG196" s="76">
        <f>SUMIFS('Planificación 2026-1'!R:R,'Planificación 2026-1'!W:W,C196,'Planificación 2026-1'!F:F,"FILIAL",'Planificación 2026-1'!X:X,"VIRTUAL",'Planificación 2026-1'!I:I,"&lt;3")</f>
        <v>0</v>
      </c>
      <c r="EH196" s="76">
        <f>SUMIFS('Planificación 2026-1'!R:R,'Planificación 2026-1'!W:W,C196,'Planificación 2026-1'!F:F,"FILIAL",'Planificación 2026-1'!X:X,"&lt;&gt;VIRTUAL",'Planificación 2026-1'!I:I,"&lt;3")</f>
        <v>0</v>
      </c>
      <c r="EI196" s="76">
        <f>SUMIFS('Planificación 2026-1'!R:R,'Planificación 2026-1'!W:W,C196,'Planificación 2026-1'!F:F,"PORUMA",'Planificación 2026-1'!X:X,"VIRTUAL",'Planificación 2026-1'!I:I,"&lt;3")</f>
        <v>0</v>
      </c>
      <c r="EJ196" s="76">
        <f>SUMIFS('Planificación 2026-1'!R:R,'Planificación 2026-1'!W:W,C196,'Planificación 2026-1'!F:F,"PORUMA",'Planificación 2026-1'!X:X,"&lt;&gt;VIRTUAL",'Planificación 2026-1'!I:I,"&lt;3")</f>
        <v>0</v>
      </c>
      <c r="EK196" s="76">
        <f>SUMIFS('Planificación 2026-1'!R:R,'Planificación 2026-1'!W:W,C196,'Planificación 2026-1'!F:F,"HUAURA",'Planificación 2026-1'!X:X,"VIRTUAL",'Planificación 2026-1'!I:I,"&lt;3")</f>
        <v>0</v>
      </c>
      <c r="EL196" s="76">
        <f>SUMIFS('Planificación 2026-1'!R:R,'Planificación 2026-1'!W:W,C196,'Planificación 2026-1'!F:F,"HUAURA",'Planificación 2026-1'!X:X,"&lt;&gt;VIRTUAL",'Planificación 2026-1'!I:I,"&lt;3")</f>
        <v>0</v>
      </c>
      <c r="EM196" s="76"/>
      <c r="EN196" s="76">
        <f t="shared" ref="EN196:EN259" si="32">DS196+DW196+EA196+EC196+EG196+EK196+DU196+EE196</f>
        <v>0</v>
      </c>
      <c r="EO196" s="76">
        <f t="shared" ref="EO196:EO259" si="33">DT196+DX196+EB196+ED196+EH196+EL196+DV196+EF196</f>
        <v>0</v>
      </c>
      <c r="EP196" s="76" t="b">
        <f t="shared" ref="EP196:EP259" si="34">EXACT(SUM(EN196:EO196),D196)</f>
        <v>1</v>
      </c>
      <c r="EQ196" s="76" t="str">
        <f t="shared" ref="EQ196:EQ259" si="35">IF(AND(DT196=0,DX196=0,EB196=0),"",IF(COUNTIF(DT196:EB196,"&gt;0")=1,IF(DT196&gt;0,"SEDE",IF(DX196&gt;0,"FILIAL","HUAURA")),IF(COUNTIF(DT196:EB196,"&gt;0")=2,IF(AND(DT196&gt;0,DX196&gt;0),"SEDE-FILIAL",IF(AND(DT196&gt;0,EB196&gt;0),"SEDE-HUAURA","FILIAL-HUAURA")),"SEDE-FILIAL-HUAURA")))</f>
        <v/>
      </c>
      <c r="ER196" s="76" t="str">
        <f t="shared" si="31"/>
        <v>PRESENCIAL</v>
      </c>
    </row>
    <row r="197" spans="1:148" hidden="1">
      <c r="A197" s="83"/>
      <c r="B197" s="119">
        <v>194</v>
      </c>
      <c r="C197" s="115" t="s">
        <v>370</v>
      </c>
      <c r="D197" s="112">
        <f>SUMIF('Planificación 2026-1'!W:W,C197,'Planificación 2026-1'!R:R)</f>
        <v>0</v>
      </c>
      <c r="E197" s="114" t="s">
        <v>170</v>
      </c>
      <c r="F197" s="115" t="s">
        <v>171</v>
      </c>
      <c r="G197" s="115" t="s">
        <v>13</v>
      </c>
      <c r="H197" s="115" t="s">
        <v>129</v>
      </c>
      <c r="I197" s="107" t="str">
        <f>IF(SUM(COUNTIFS('Planificación 2026-1'!F:F,"PRINCIPAL",'Planificación 2026-1'!W:W,C197,'Planificación 2026-1'!H:H,"AF"))&gt;0,"P01"," ")</f>
        <v xml:space="preserve"> </v>
      </c>
      <c r="J197" s="108" t="str">
        <f>IF(SUM(COUNTIFS('Planificación 2026-1'!F:F,"PRINCIPAL",'Planificación 2026-1'!W:W,C197,'Planificación 2026-1'!H:H,"EN"))&gt;0,"P02"," ")</f>
        <v xml:space="preserve"> </v>
      </c>
      <c r="K197" s="108" t="str">
        <f>IF(SUM(COUNTIFS('Planificación 2026-1'!F:F,"PRINCIPAL",'Planificación 2026-1'!W:W,C197,'Planificación 2026-1'!H:H,"IS"))&gt;0,"P03"," ")</f>
        <v xml:space="preserve"> </v>
      </c>
      <c r="L197" s="108" t="str">
        <f>IF(SUM(COUNTIFS('Planificación 2026-1'!F:F,"PRINCIPAL",'Planificación 2026-1'!W:W,C197,'Planificación 2026-1'!H:H,"PS"))&gt;0,"P04"," ")</f>
        <v xml:space="preserve"> </v>
      </c>
      <c r="M197" s="108"/>
      <c r="N197" s="108" t="str">
        <f>IF(SUM(COUNTIFS('Planificación 2026-1'!F:F,"PRINCIPAL",'Planificación 2026-1'!W:W,C197,'Planificación 2026-1'!H:H,"IN"))&gt;0,"P06"," ")</f>
        <v xml:space="preserve"> </v>
      </c>
      <c r="O197" s="108" t="str">
        <f>IF(SUM(COUNTIFS('Planificación 2026-1'!F:F,"PRINCIPAL",'Planificación 2026-1'!W:W,C197,'Planificación 2026-1'!H:H,"CA"))&gt;0,"P07"," ")</f>
        <v xml:space="preserve"> </v>
      </c>
      <c r="P197" s="108" t="str">
        <f>IF(SUM(COUNTIFS('Planificación 2026-1'!F:F,"PRINCIPAL",'Planificación 2026-1'!W:W,C197,'Planificación 2026-1'!H:H,"DE"))&gt;0,"P08"," ")</f>
        <v xml:space="preserve"> </v>
      </c>
      <c r="Q197" s="108" t="str">
        <f>IF(SUM(COUNTIFS('Planificación 2026-1'!F:F,"PRINCIPAL",'Planificación 2026-1'!W:W,C197,'Planificación 2026-1'!H:H,"OB"))&gt;0,"P09"," ")</f>
        <v xml:space="preserve"> </v>
      </c>
      <c r="R197" s="108" t="str">
        <f>IF(SUM(COUNTIFS('Planificación 2026-1'!F:F,"PRINCIPAL",'Planificación 2026-1'!W:W,C197,'Planificación 2026-1'!H:H,"MH"))&gt;0,"P31"," ")</f>
        <v xml:space="preserve"> </v>
      </c>
      <c r="S197" s="108" t="str">
        <f>IF(SUM(COUNTIFS('Planificación 2026-1'!F:F,"PRINCIPAL",'Planificación 2026-1'!W:W,C197,'Planificación 2026-1'!H:H,"IC"))&gt;0,"P32"," ")</f>
        <v xml:space="preserve"> </v>
      </c>
      <c r="T197" s="108" t="str">
        <f>IF(SUM(COUNTIFS('Planificación 2026-1'!F:F,"PRINCIPAL",'Planificación 2026-1'!W:W,C197,'Planificación 2026-1'!H:H,"AR"))&gt;0,"P34"," ")</f>
        <v xml:space="preserve"> </v>
      </c>
      <c r="U197" s="108" t="str">
        <f>IF(SUM(COUNTIFS('Planificación 2026-1'!F:F,"PRINCIPAL",'Planificación 2026-1'!W:W,C197,'Planificación 2026-1'!H:H,"T1"))&gt;0,"P35"," ")</f>
        <v xml:space="preserve"> </v>
      </c>
      <c r="V197" s="108" t="str">
        <f>IF(SUM(COUNTIFS('Planificación 2026-1'!F:F,"PRINCIPAL",'Planificación 2026-1'!W:W,C197,'Planificación 2026-1'!H:H,"T3"))&gt;0,"P36"," ")</f>
        <v xml:space="preserve"> </v>
      </c>
      <c r="W197" s="108" t="str">
        <f>IF(SUM(COUNTIFS('Planificación 2026-1'!F:F,"PRINCIPAL",'Planificación 2026-1'!W:W,C197,'Planificación 2026-1'!H:H,"T2"))&gt;0,"P37"," ")</f>
        <v xml:space="preserve"> </v>
      </c>
      <c r="X197" s="108" t="str">
        <f>IF(SUM(COUNTIFS('Planificación 2026-1'!F:F,"PRINCIPAL",'Planificación 2026-1'!W:W,C197,'Planificación 2026-1'!H:H,"AE"))&gt;0,"P38"," ")</f>
        <v xml:space="preserve"> </v>
      </c>
      <c r="Y197" s="108" t="str">
        <f>IF(SUM(COUNTIFS('Planificación 2026-1'!F:F,"PRINCIPAL",'Planificación 2026-1'!W:W,C197,'Planificación 2026-1'!H:H,"T4"))&gt;0,"P55"," ")</f>
        <v xml:space="preserve"> </v>
      </c>
      <c r="Z197" s="108" t="str">
        <f>IF(SUM(COUNTIFS('Planificación 2026-1'!F:F,"FILIAL",'Planificación 2026-1'!W:W,C197,'Planificación 2026-1'!H:H,"AF"))&gt;0," P01"," ")</f>
        <v xml:space="preserve"> </v>
      </c>
      <c r="AA197" s="108" t="str">
        <f>IF(SUM(COUNTIFS('Planificación 2026-1'!F:F,"FILIAL",'Planificación 2026-1'!W:W,C197,'Planificación 2026-1'!H:H,"EN"))&gt;0,"P02"," ")</f>
        <v xml:space="preserve"> </v>
      </c>
      <c r="AB197" s="108" t="str">
        <f>IF(SUM(COUNTIFS('Planificación 2026-1'!F:F,"FILIAL",'Planificación 2026-1'!W:W,C197,'Planificación 2026-1'!H:H,"IS"))&gt;0,"P03"," ")</f>
        <v xml:space="preserve"> </v>
      </c>
      <c r="AC197" s="108" t="str">
        <f>IF(SUM(COUNTIFS('Planificación 2026-1'!F:F,"FILIAL",'Planificación 2026-1'!W:W,C197,'Planificación 2026-1'!H:H,"PS"))&gt;0,"P04"," ")</f>
        <v xml:space="preserve"> </v>
      </c>
      <c r="AD197" s="108"/>
      <c r="AE197" s="108" t="str">
        <f>IF(SUM(COUNTIFS('Planificación 2026-1'!F:F,"FILIAL",'Planificación 2026-1'!W:W,C197,'Planificación 2026-1'!H:H,"IN"))&gt;0,"P06"," ")</f>
        <v xml:space="preserve"> </v>
      </c>
      <c r="AF197" s="108" t="str">
        <f>IF(SUM(COUNTIFS('Planificación 2026-1'!F:F,"FILIAL",'Planificación 2026-1'!W:W,C197,'Planificación 2026-1'!H:H,"CA"))&gt;0,"P07"," ")</f>
        <v xml:space="preserve"> </v>
      </c>
      <c r="AG197" s="108" t="str">
        <f>IF(SUM(COUNTIFS('Planificación 2026-1'!F:F,"FILIAL",'Planificación 2026-1'!W:W,C197,'Planificación 2026-1'!H:H,"DE"))&gt;0,"P08"," ")</f>
        <v xml:space="preserve"> </v>
      </c>
      <c r="AH197" s="108" t="str">
        <f>IF(SUM(COUNTIFS('Planificación 2026-1'!F:F,"FILIAL",'Planificación 2026-1'!W:W,C197,'Planificación 2026-1'!H:H,"OB"))&gt;0,"P09"," ")</f>
        <v xml:space="preserve"> </v>
      </c>
      <c r="AI197" s="108" t="str">
        <f>IF(SUM(COUNTIFS('Planificación 2026-1'!F:F,"FILIAL",'Planificación 2026-1'!W:W,C197,'Planificación 2026-1'!H:H,"MH"))&gt;0,"P31"," ")</f>
        <v xml:space="preserve"> </v>
      </c>
      <c r="AJ197" s="108" t="str">
        <f>IF(SUM(COUNTIFS('Planificación 2026-1'!F:F,"FILIAL",'Planificación 2026-1'!W:W,C197,'Planificación 2026-1'!H:H,"IC"))&gt;0,"P32"," ")</f>
        <v xml:space="preserve"> </v>
      </c>
      <c r="AK197" s="108" t="str">
        <f>IF(SUM(COUNTIFS('Planificación 2026-1'!F:F,"FILIAL",'Planificación 2026-1'!W:W,C197,'Planificación 2026-1'!H:H,"AR"))&gt;0,"P34"," ")</f>
        <v xml:space="preserve"> </v>
      </c>
      <c r="AL197" s="108" t="str">
        <f>IF(SUM(COUNTIFS('Planificación 2026-1'!F:F,"FILIAL",'Planificación 2026-1'!W:W,C197,'Planificación 2026-1'!H:H,"T1"))&gt;0,"P35"," ")</f>
        <v xml:space="preserve"> </v>
      </c>
      <c r="AM197" s="108" t="str">
        <f>IF(SUM(COUNTIFS('Planificación 2026-1'!F:F,"FILIAL",'Planificación 2026-1'!W:W,C197,'Planificación 2026-1'!H:H,"T3"))&gt;0,"P36"," ")</f>
        <v xml:space="preserve"> </v>
      </c>
      <c r="AN197" s="108" t="str">
        <f>IF(SUM(COUNTIFS('Planificación 2026-1'!F:F,"FILIAL",'Planificación 2026-1'!W:W,C197,'Planificación 2026-1'!H:H,"T2"))&gt;0,"P37"," ")</f>
        <v xml:space="preserve"> </v>
      </c>
      <c r="AO197" s="108" t="str">
        <f>IF(SUM(COUNTIFS('Planificación 2026-1'!F:F,"FILIAL",'Planificación 2026-1'!W:W,C197,'Planificación 2026-1'!H:H,"AE"))&gt;0,"P38"," ")</f>
        <v xml:space="preserve"> </v>
      </c>
      <c r="AP197" s="108" t="str">
        <f>IF(SUM(COUNTIFS('Planificación 2026-1'!F:F,"FILIAL",'Planificación 2026-1'!W:W,C197,'Planificación 2026-1'!H:H,"T4"))&gt;0,"P55"," ")</f>
        <v xml:space="preserve"> </v>
      </c>
      <c r="AQ197" s="108" t="str">
        <f>IF(SUM(COUNTIFS('Planificación 2026-1'!F:F,"SUNAMPE",'Planificación 2026-1'!W:W,C197,'Planificación 2026-1'!H:H,"AF"))&gt;0," P01"," ")</f>
        <v xml:space="preserve"> </v>
      </c>
      <c r="AR197" s="108" t="str">
        <f>IF(SUM(COUNTIFS('Planificación 2026-1'!F:F,"SUNAMPE",'Planificación 2026-1'!W:W,C197,'Planificación 2026-1'!H:H,"EN"))&gt;0,"P02"," ")</f>
        <v xml:space="preserve"> </v>
      </c>
      <c r="AS197" s="108" t="str">
        <f>IF(SUM(COUNTIFS('Planificación 2026-1'!F:F,"SUNAMPE",'Planificación 2026-1'!W:W,C197,'Planificación 2026-1'!H:H,"IS"))&gt;0,"P03"," ")</f>
        <v xml:space="preserve"> </v>
      </c>
      <c r="AT197" s="108" t="str">
        <f>IF(SUM(COUNTIFS('Planificación 2026-1'!F:F,"SUNAMPE",'Planificación 2026-1'!W:W,C197,'Planificación 2026-1'!H:H,"PS"))&gt;0,"P04"," ")</f>
        <v xml:space="preserve"> </v>
      </c>
      <c r="AU197" s="108"/>
      <c r="AV197" s="108" t="str">
        <f>IF(SUM(COUNTIFS('Planificación 2026-1'!F:F,"SUNAMPE",'Planificación 2026-1'!W:W,C197,'Planificación 2026-1'!H:H,"IN"))&gt;0,"P06"," ")</f>
        <v xml:space="preserve"> </v>
      </c>
      <c r="AW197" s="108" t="str">
        <f>IF(SUM(COUNTIFS('Planificación 2026-1'!F:F,"SUNAMPE",'Planificación 2026-1'!W:W,C197,'Planificación 2026-1'!H:H,"CA"))&gt;0,"P07"," ")</f>
        <v xml:space="preserve"> </v>
      </c>
      <c r="AX197" s="108" t="str">
        <f>IF(SUM(COUNTIFS('Planificación 2026-1'!F:F,"SUNAMPE",'Planificación 2026-1'!W:W,C197,'Planificación 2026-1'!H:H,"DE"))&gt;0,"P08"," ")</f>
        <v xml:space="preserve"> </v>
      </c>
      <c r="AY197" s="108" t="str">
        <f>IF(SUM(COUNTIFS('Planificación 2026-1'!F:F,"SUNAMPE",'Planificación 2026-1'!W:W,C197,'Planificación 2026-1'!H:H,"OB"))&gt;0,"P09"," ")</f>
        <v xml:space="preserve"> </v>
      </c>
      <c r="AZ197" s="108" t="str">
        <f>IF(SUM(COUNTIFS('Planificación 2026-1'!F:F,"SUNAMPE",'Planificación 2026-1'!W:W,C197,'Planificación 2026-1'!H:H,"MH"))&gt;0,"P31"," ")</f>
        <v xml:space="preserve"> </v>
      </c>
      <c r="BA197" s="108" t="str">
        <f>IF(SUM(COUNTIFS('Planificación 2026-1'!F:F,"SUNAMPE",'Planificación 2026-1'!W:W,C197,'Planificación 2026-1'!H:H,"IC"))&gt;0,"P32"," ")</f>
        <v xml:space="preserve"> </v>
      </c>
      <c r="BB197" s="108" t="str">
        <f>IF(SUM(COUNTIFS('Planificación 2026-1'!F:F,"SUNAMPE",'Planificación 2026-1'!W:W,C197,'Planificación 2026-1'!H:H,"AR"))&gt;0,"P34"," ")</f>
        <v xml:space="preserve"> </v>
      </c>
      <c r="BC197" s="108" t="str">
        <f>IF(SUM(COUNTIFS('Planificación 2026-1'!F:F,"SUNAMPE",'Planificación 2026-1'!W:W,C197,'Planificación 2026-1'!H:H,"T1"))&gt;0,"P35"," ")</f>
        <v xml:space="preserve"> </v>
      </c>
      <c r="BD197" s="108" t="str">
        <f>IF(SUM(COUNTIFS('Planificación 2026-1'!F:F,"SUNAMPE",'Planificación 2026-1'!W:W,C197,'Planificación 2026-1'!H:H,"T3"))&gt;0,"P36"," ")</f>
        <v xml:space="preserve"> </v>
      </c>
      <c r="BE197" s="108" t="str">
        <f>IF(SUM(COUNTIFS('Planificación 2026-1'!F:F,"SUNAMPE",'Planificación 2026-1'!W:W,C197,'Planificación 2026-1'!H:H,"T2"))&gt;0,"P37"," ")</f>
        <v xml:space="preserve"> </v>
      </c>
      <c r="BF197" s="108" t="str">
        <f>IF(SUM(COUNTIFS('Planificación 2026-1'!F:F,"SUNAMPE",'Planificación 2026-1'!W:W,C197,'Planificación 2026-1'!H:H,"AE"))&gt;0,"P38"," ")</f>
        <v xml:space="preserve"> </v>
      </c>
      <c r="BG197" s="108" t="str">
        <f>IF(SUM(COUNTIFS('Planificación 2026-1'!F:F,"SUNAMPE",'Planificación 2026-1'!W:W,C197,'Planificación 2026-1'!H:H,"T4"))&gt;0,"P55"," ")</f>
        <v xml:space="preserve"> </v>
      </c>
      <c r="BH197" s="108" t="str">
        <f>IF(SUM(COUNTIFS('Planificación 2026-1'!F:F,"HUAURA",'Planificación 2026-1'!W:W,C197,'Planificación 2026-1'!H:H,"AF"))&gt;0," P01"," ")</f>
        <v xml:space="preserve"> </v>
      </c>
      <c r="BI197" s="108" t="str">
        <f>IF(SUM(COUNTIFS('Planificación 2026-1'!F:F,"HUAURA",'Planificación 2026-1'!W:W,C197,'Planificación 2026-1'!H:H,"EN"))&gt;0,"P02"," ")</f>
        <v xml:space="preserve"> </v>
      </c>
      <c r="BJ197" s="108" t="str">
        <f>IF(SUM(COUNTIFS('Planificación 2026-1'!F:F,"HUAURA",'Planificación 2026-1'!W:W,C197,'Planificación 2026-1'!H:H,"IS"))&gt;0,"P03"," ")</f>
        <v xml:space="preserve"> </v>
      </c>
      <c r="BK197" s="108" t="str">
        <f>IF(SUM(COUNTIFS('Planificación 2026-1'!F:F,"HUAURA",'Planificación 2026-1'!W:W,C197,'Planificación 2026-1'!H:H,"PS"))&gt;0,"P04"," ")</f>
        <v xml:space="preserve"> </v>
      </c>
      <c r="BL197" s="108"/>
      <c r="BM197" s="108" t="str">
        <f>IF(SUM(COUNTIFS('Planificación 2026-1'!F:F,"HUAURA",'Planificación 2026-1'!W:W,C197,'Planificación 2026-1'!H:H,"IN"))&gt;0,"P06"," ")</f>
        <v xml:space="preserve"> </v>
      </c>
      <c r="BN197" s="108" t="str">
        <f>IF(SUM(COUNTIFS('Planificación 2026-1'!F:F,"HUAURA",'Planificación 2026-1'!W:W,C197,'Planificación 2026-1'!H:H,"CA"))&gt;0,"P07"," ")</f>
        <v xml:space="preserve"> </v>
      </c>
      <c r="BO197" s="108" t="str">
        <f>IF(SUM(COUNTIFS('Planificación 2026-1'!F:F,"HUAURA",'Planificación 2026-1'!W:W,C197,'Planificación 2026-1'!H:H,"DE"))&gt;0,"P08"," ")</f>
        <v xml:space="preserve"> </v>
      </c>
      <c r="BP197" s="108" t="str">
        <f>IF(SUM(COUNTIFS('Planificación 2026-1'!F:F,"HUAURA",'Planificación 2026-1'!W:W,C197,'Planificación 2026-1'!H:H,"OB"))&gt;0,"P09"," ")</f>
        <v xml:space="preserve"> </v>
      </c>
      <c r="BQ197" s="108" t="str">
        <f>IF(SUM(COUNTIFS('Planificación 2026-1'!F:F,"HUAURA",'Planificación 2026-1'!W:W,C197,'Planificación 2026-1'!H:H,"MH"))&gt;0,"P31"," ")</f>
        <v xml:space="preserve"> </v>
      </c>
      <c r="BR197" s="108" t="str">
        <f>IF(SUM(COUNTIFS('Planificación 2026-1'!F:F,"HUAURA",'Planificación 2026-1'!W:W,C197,'Planificación 2026-1'!H:H,"IC"))&gt;0,"P32"," ")</f>
        <v xml:space="preserve"> </v>
      </c>
      <c r="BS197" s="108" t="str">
        <f>IF(SUM(COUNTIFS('Planificación 2026-1'!F:F,"HUAURA",'Planificación 2026-1'!W:W,C197,'Planificación 2026-1'!H:H,"AR"))&gt;0,"P34"," ")</f>
        <v xml:space="preserve"> </v>
      </c>
      <c r="BT197" s="108" t="str">
        <f>IF(SUM(COUNTIFS('Planificación 2026-1'!F:F,"HUAURA",'Planificación 2026-1'!W:W,C197,'Planificación 2026-1'!H:H,"T1"))&gt;0,"P35"," ")</f>
        <v xml:space="preserve"> </v>
      </c>
      <c r="BU197" s="108" t="str">
        <f>IF(SUM(COUNTIFS('Planificación 2026-1'!F:F,"HUAURA",'Planificación 2026-1'!W:W,C197,'Planificación 2026-1'!H:H,"T3"))&gt;0,"P36"," ")</f>
        <v xml:space="preserve"> </v>
      </c>
      <c r="BV197" s="108" t="str">
        <f>IF(SUM(COUNTIFS('Planificación 2026-1'!F:F,"HUAURA",'Planificación 2026-1'!W:W,C197,'Planificación 2026-1'!H:H,"T2"))&gt;0,"P37"," ")</f>
        <v xml:space="preserve"> </v>
      </c>
      <c r="BW197" s="108" t="str">
        <f>IF(SUM(COUNTIFS('Planificación 2026-1'!F:F,"HUAURA",'Planificación 2026-1'!W:W,C197,'Planificación 2026-1'!H:H,"AE"))&gt;0,"P38"," ")</f>
        <v xml:space="preserve"> </v>
      </c>
      <c r="BX197" s="108" t="str">
        <f>IF(SUM(COUNTIFS('Planificación 2026-1'!F:F,"HUAURA",'Planificación 2026-1'!W:W,C197,'Planificación 2026-1'!H:H,"T4"))&gt;0,"P55"," ")</f>
        <v xml:space="preserve"> </v>
      </c>
      <c r="BY197" s="109">
        <f>SUMIFS('Planificación 2026-1'!R:R,'Planificación 2026-1'!W:W,C197,'Planificación 2026-1'!H:H,"AF",'Planificación 2026-1'!I:I,"&gt;2")</f>
        <v>0</v>
      </c>
      <c r="BZ197" s="109">
        <f>SUMIFS('Planificación 2026-1'!R:R,'Planificación 2026-1'!W:W,C197,'Planificación 2026-1'!H:H,"EN",'Planificación 2026-1'!I:I,"&gt;2")</f>
        <v>0</v>
      </c>
      <c r="CA197" s="109">
        <f>SUMIFS('Planificación 2026-1'!R:R,'Planificación 2026-1'!W:W,C197,'Planificación 2026-1'!H:H,"IS",'Planificación 2026-1'!I:I,"&gt;2")</f>
        <v>0</v>
      </c>
      <c r="CB197" s="109">
        <f>SUMIFS('Planificación 2026-1'!R:R,'Planificación 2026-1'!W:W,C197,'Planificación 2026-1'!H:H,"PS",'Planificación 2026-1'!I:I,"&gt;2")</f>
        <v>0</v>
      </c>
      <c r="CC197" s="109">
        <f>SUMIFS('Planificación 2026-1'!R:R,'Planificación 2026-1'!W:W,C197,'Planificación 2026-1'!H:H,"IN",'Planificación 2026-1'!I:I,"&gt;2")</f>
        <v>0</v>
      </c>
      <c r="CD197" s="109">
        <f>SUMIFS('Planificación 2026-1'!R:R,'Planificación 2026-1'!W:W,C197,'Planificación 2026-1'!H:H,"CA",'Planificación 2026-1'!I:I,"&gt;2")</f>
        <v>0</v>
      </c>
      <c r="CE197" s="109">
        <f>SUMIFS('Planificación 2026-1'!R:R,'Planificación 2026-1'!W:W,C197,'Planificación 2026-1'!H:H,"DE",'Planificación 2026-1'!I:I,"&gt;2")</f>
        <v>0</v>
      </c>
      <c r="CF197" s="109">
        <f>SUMIFS('Planificación 2026-1'!R:R,'Planificación 2026-1'!W:W,C197,'Planificación 2026-1'!H:H,"OB",'Planificación 2026-1'!I:I,"&gt;2")</f>
        <v>0</v>
      </c>
      <c r="CG197" s="109">
        <f>SUMIFS('Planificación 2026-1'!R:R,'Planificación 2026-1'!W:W,C197,'Planificación 2026-1'!H:H,"MH",'Planificación 2026-1'!I:I,"&gt;2")</f>
        <v>0</v>
      </c>
      <c r="CH197" s="109">
        <f>SUMIFS('Planificación 2026-1'!R:R,'Planificación 2026-1'!W:W,C197,'Planificación 2026-1'!H:H,"IC",'Planificación 2026-1'!I:I,"&gt;2")</f>
        <v>0</v>
      </c>
      <c r="CI197" s="109">
        <f>SUMIFS('Planificación 2026-1'!R:R,'Planificación 2026-1'!W:W,C197,'Planificación 2026-1'!H:H,"AR",'Planificación 2026-1'!I:I,"&gt;2")</f>
        <v>0</v>
      </c>
      <c r="CJ197" s="109">
        <f>SUMIFS('Planificación 2026-1'!R:R,'Planificación 2026-1'!W:W,C197,'Planificación 2026-1'!H:H,"T1",'Planificación 2026-1'!I:I,"&gt;2")</f>
        <v>0</v>
      </c>
      <c r="CK197" s="109">
        <f>SUMIFS('Planificación 2026-1'!R:R,'Planificación 2026-1'!W:W,C197,'Planificación 2026-1'!H:H,"T3",'Planificación 2026-1'!I:I,"&gt;2")</f>
        <v>0</v>
      </c>
      <c r="CL197" s="109">
        <f>SUMIFS('Planificación 2026-1'!R:R,'Planificación 2026-1'!W:W,C197,'Planificación 2026-1'!H:H,"T2",'Planificación 2026-1'!I:I,"&gt;2")</f>
        <v>0</v>
      </c>
      <c r="CM197" s="109">
        <f>SUMIFS('Planificación 2026-1'!R:R,'Planificación 2026-1'!W:W,C197,'Planificación 2026-1'!H:H,"AE",'Planificación 2026-1'!I:I,"&gt;2")</f>
        <v>0</v>
      </c>
      <c r="CN197" s="109">
        <f>SUMIFS('Planificación 2026-1'!R:R,'Planificación 2026-1'!W:W,C197,'Planificación 2026-1'!H:H,"T4",'Planificación 2026-1'!I:I,"&gt;2")</f>
        <v>0</v>
      </c>
      <c r="CO197" s="109">
        <f>SUMIFS('Planificación 2026-1'!R:R,'Planificación 2026-1'!W:W,C197,'Planificación 2026-1'!H:H,"AF",'Planificación 2026-1'!I:I,"&lt;3")</f>
        <v>0</v>
      </c>
      <c r="CP197" s="109">
        <f>SUMIFS('Planificación 2026-1'!R:R,'Planificación 2026-1'!W:W,C197,'Planificación 2026-1'!H:H,"EN",'Planificación 2026-1'!I:I,"&lt;3")</f>
        <v>0</v>
      </c>
      <c r="CQ197" s="109">
        <f>SUMIFS('Planificación 2026-1'!R:R,'Planificación 2026-1'!W:W,C197,'Planificación 2026-1'!H:H,"IS",'Planificación 2026-1'!I:I,"&lt;3")</f>
        <v>0</v>
      </c>
      <c r="CR197" s="109">
        <f>SUMIFS('Planificación 2026-1'!R:R,'Planificación 2026-1'!W:W,C197,'Planificación 2026-1'!H:H,"PS",'Planificación 2026-1'!I:I,"&lt;3")</f>
        <v>0</v>
      </c>
      <c r="CS197" s="109">
        <f>SUMIFS('Planificación 2026-1'!R:R,'Planificación 2026-1'!W:W,C197,'Planificación 2026-1'!H:H,"IN",'Planificación 2026-1'!I:I,"&lt;3")</f>
        <v>0</v>
      </c>
      <c r="CT197" s="109">
        <f>SUMIFS('Planificación 2026-1'!R:R,'Planificación 2026-1'!W:W,C197,'Planificación 2026-1'!H:H,"CA",'Planificación 2026-1'!I:I,"&lt;3")</f>
        <v>0</v>
      </c>
      <c r="CU197" s="109">
        <f>SUMIFS('Planificación 2026-1'!R:R,'Planificación 2026-1'!W:W,C197,'Planificación 2026-1'!H:H,"DE",'Planificación 2026-1'!I:I,"&lt;3")</f>
        <v>0</v>
      </c>
      <c r="CV197" s="109">
        <f>SUMIFS('Planificación 2026-1'!R:R,'Planificación 2026-1'!W:W,C197,'Planificación 2026-1'!H:H,"OB",'Planificación 2026-1'!I:I,"&lt;3")</f>
        <v>0</v>
      </c>
      <c r="CW197" s="109">
        <f>SUMIFS('Planificación 2026-1'!R:R,'Planificación 2026-1'!W:W,C197,'Planificación 2026-1'!H:H,"MH",'Planificación 2026-1'!I:I,"&lt;3")</f>
        <v>0</v>
      </c>
      <c r="CX197" s="109">
        <f>SUMIFS('Planificación 2026-1'!R:R,'Planificación 2026-1'!W:W,C197,'Planificación 2026-1'!H:H,"IC",'Planificación 2026-1'!I:I,"&lt;3")</f>
        <v>0</v>
      </c>
      <c r="CY197" s="109">
        <f>SUMIFS('Planificación 2026-1'!R:R,'Planificación 2026-1'!W:W,C197,'Planificación 2026-1'!H:H,"AR",'Planificación 2026-1'!I:I,"&lt;3")</f>
        <v>0</v>
      </c>
      <c r="CZ197" s="109">
        <f>SUMIFS('Planificación 2026-1'!R:R,'Planificación 2026-1'!W:W,C197,'Planificación 2026-1'!H:H,"T1",'Planificación 2026-1'!I:I,"&lt;3")</f>
        <v>0</v>
      </c>
      <c r="DA197" s="109">
        <f>SUMIFS('Planificación 2026-1'!R:R,'Planificación 2026-1'!W:W,C197,'Planificación 2026-1'!H:H,"T3",'Planificación 2026-1'!I:I,"&lt;3")</f>
        <v>0</v>
      </c>
      <c r="DB197" s="109">
        <f>SUMIFS('Planificación 2026-1'!R:R,'Planificación 2026-1'!W:W,C197,'Planificación 2026-1'!H:H,"T2",'Planificación 2026-1'!I:I,"&lt;3")</f>
        <v>0</v>
      </c>
      <c r="DC197" s="109">
        <f>SUMIFS('Planificación 2026-1'!R:R,'Planificación 2026-1'!W:W,C197,'Planificación 2026-1'!H:H,"AE",'Planificación 2026-1'!I:I,"&lt;3")</f>
        <v>0</v>
      </c>
      <c r="DD197" s="109">
        <f>SUMIFS('Planificación 2026-1'!R:R,'Planificación 2026-1'!W:W,C197,'Planificación 2026-1'!H:H,"T4",'Planificación 2026-1'!I:I,"&lt;3")</f>
        <v>0</v>
      </c>
      <c r="DE197" s="108" t="str">
        <f t="shared" si="27"/>
        <v/>
      </c>
      <c r="DF197" s="41">
        <f>IF(C197="","",SUMIFS('Planificación 2026-1'!R:R,'Planificación 2026-1'!W:W,C197,'Planificación 2026-1'!F:F,"PRINCIPAL",'Planificación 2026-1'!X:X,"VIRTUAL"))</f>
        <v>0</v>
      </c>
      <c r="DG197" s="41">
        <f>IF(C197="","",SUMIFS('Planificación 2026-1'!R:R,'Planificación 2026-1'!W:W,C197,'Planificación 2026-1'!F:F,"PRINCIPAL",'Planificación 2026-1'!X:X,"PRESENCIAL"))</f>
        <v>0</v>
      </c>
      <c r="DH197" s="41">
        <f>IF(C197="","",SUMIFS('Planificación 2026-1'!R:R,'Planificación 2026-1'!W:W,C197,'Planificación 2026-1'!F:F,"PRINCIPAL",'Planificación 2026-1'!X:X,"HIBRIDO PRESENCIAL"))</f>
        <v>0</v>
      </c>
      <c r="DI197" s="108" t="str">
        <f t="shared" si="28"/>
        <v/>
      </c>
      <c r="DJ197" s="108">
        <f>IF(C197="","",SUMIFS('Planificación 2026-1'!R:R,'Planificación 2026-1'!W:W,C197,'Planificación 2026-1'!F:F,"FILIAL",'Planificación 2026-1'!X:X,"VIRTUAL"))</f>
        <v>0</v>
      </c>
      <c r="DK197" s="110">
        <f>IF(C197="","",SUMIFS('Planificación 2026-1'!R:R,'Planificación 2026-1'!W:W,C197,'Planificación 2026-1'!F:F,"FILIAL",'Planificación 2026-1'!X:X,"PRESENCIAL"))</f>
        <v>0</v>
      </c>
      <c r="DL197" s="61">
        <f>IF(C197="","",SUMIFS('Planificación 2026-1'!R:R,'Planificación 2026-1'!W:W,C197,'Planificación 2026-1'!F:F,"FILIAL",'Planificación 2026-1'!X:X,"HIBRIDO PRESENCIAL"))</f>
        <v>0</v>
      </c>
      <c r="DM197" s="111" t="str">
        <f t="shared" si="29"/>
        <v/>
      </c>
      <c r="DN197" s="108">
        <f>IF(C197="","",SUMIFS('Planificación 2026-1'!R:R,'Planificación 2026-1'!W:W,C197,'Planificación 2026-1'!F:F,"SUNAMPE",'Planificación 2026-1'!X:X,"VIRTUAL"))</f>
        <v>0</v>
      </c>
      <c r="DO197" s="61">
        <f>IF(C197="","",SUMIFS('Planificación 2026-1'!R:R,'Planificación 2026-1'!W:W,C197,'Planificación 2026-1'!F:F,"SUNAMPE",'Planificación 2026-1'!X:X,"PRESENCIAL"))</f>
        <v>0</v>
      </c>
      <c r="DP197" s="111" t="str">
        <f t="shared" si="30"/>
        <v/>
      </c>
      <c r="DQ197" s="108">
        <f>IF(C197="","",SUMIFS('Planificación 2026-1'!R:R,'Planificación 2026-1'!W:W,C197,'Planificación 2026-1'!F:F,"HUAURA",'Planificación 2026-1'!X:X,"VIRTUAL"))</f>
        <v>0</v>
      </c>
      <c r="DR197" s="61">
        <f>IF(C197="","",SUMIFS('Planificación 2026-1'!R:R,'Planificación 2026-1'!W:W,C197,'Planificación 2026-1'!F:F,"HUAURA",'Planificación 2026-1'!X:X,"PRESENCIAL"))</f>
        <v>0</v>
      </c>
      <c r="DS197" s="76">
        <f>SUMIFS('Planificación 2026-1'!R:R,'Planificación 2026-1'!W:W,C197,'Planificación 2026-1'!F:F,"PRINCIPAL",'Planificación 2026-1'!X:X,"VIRTUAL",'Planificación 2026-1'!I:I,"&gt;2")</f>
        <v>0</v>
      </c>
      <c r="DT197" s="76">
        <f>SUMIFS('Planificación 2026-1'!R:R,'Planificación 2026-1'!W:W,C197,'Planificación 2026-1'!F:F,"PRINCIPAL",'Planificación 2026-1'!X:X,"&lt;&gt;VIRTUAL",'Planificación 2026-1'!I:I,"&gt;2")</f>
        <v>0</v>
      </c>
      <c r="DU197" s="76">
        <f>SUMIFS('Planificación 2026-1'!R:R,'Planificación 2026-1'!W:W,C197,'Planificación 2026-1'!F:F,"SUNAMPE",'Planificación 2026-1'!X:X,"VIRTUAL",'Planificación 2026-1'!I:I,"&gt;2")</f>
        <v>0</v>
      </c>
      <c r="DV197" s="76">
        <f>SUMIFS('Planificación 2026-1'!R:R,'Planificación 2026-1'!W:W,C197,'Planificación 2026-1'!F:F,"SUNAMPE",'Planificación 2026-1'!X:X,"&lt;&gt;VIRTUAL",'Planificación 2026-1'!I:I,"&gt;2")</f>
        <v>0</v>
      </c>
      <c r="DW197" s="76">
        <f>SUMIFS('Planificación 2026-1'!R:R,'Planificación 2026-1'!W:W,C197,'Planificación 2026-1'!F:F,"FILIAL",'Planificación 2026-1'!X:X,"VIRTUAL",'Planificación 2026-1'!I:I,"&gt;2")</f>
        <v>0</v>
      </c>
      <c r="DX197" s="76">
        <f>SUMIFS('Planificación 2026-1'!R:R,'Planificación 2026-1'!W:W,C197,'Planificación 2026-1'!F:F,"FILIAL",'Planificación 2026-1'!X:X,"&lt;&gt;VIRTUAL",'Planificación 2026-1'!I:I,"&gt;2")</f>
        <v>0</v>
      </c>
      <c r="DY197" s="76">
        <f>SUMIFS('Planificación 2026-1'!R:R,'Planificación 2026-1'!W:W,C197,'Planificación 2026-1'!F:F,"PORUMA",'Planificación 2026-1'!X:X,"VIRTUAL",'Planificación 2026-1'!I:I,"&gt;2")</f>
        <v>0</v>
      </c>
      <c r="DZ197" s="76">
        <f>SUMIFS('Planificación 2026-1'!R:R,'Planificación 2026-1'!W:W,C197,'Planificación 2026-1'!F:F,"PORUMA",'Planificación 2026-1'!X:X,"&lt;&gt;VIRTUAL",'Planificación 2026-1'!I:I,"&gt;2")</f>
        <v>0</v>
      </c>
      <c r="EA197" s="76">
        <f>SUMIFS('Planificación 2026-1'!R:R,'Planificación 2026-1'!W:W,C197,'Planificación 2026-1'!F:F,"HUAURA",'Planificación 2026-1'!X:X,"VIRTUAL",'Planificación 2026-1'!I:I,"&gt;2")</f>
        <v>0</v>
      </c>
      <c r="EB197" s="76">
        <f>SUMIFS('Planificación 2026-1'!R:R,'Planificación 2026-1'!W:W,C197,'Planificación 2026-1'!F:F,"HUAURA",'Planificación 2026-1'!X:X,"&lt;&gt;VIRTUAL",'Planificación 2026-1'!I:I,"&gt;2")</f>
        <v>0</v>
      </c>
      <c r="EC197" s="76">
        <f>SUMIFS('Planificación 2026-1'!R:R,'Planificación 2026-1'!W:W,C197,'Planificación 2026-1'!F:F,"PRINCIPAL",'Planificación 2026-1'!X:X,"VIRTUAL",'Planificación 2026-1'!I:I,"&lt;3")</f>
        <v>0</v>
      </c>
      <c r="ED197" s="76">
        <f>SUMIFS('Planificación 2026-1'!R:R,'Planificación 2026-1'!W:W,C197,'Planificación 2026-1'!F:F,"PRINCIPAL",'Planificación 2026-1'!X:X,"&lt;&gt;VIRTUAL",'Planificación 2026-1'!I:I,"&lt;3")</f>
        <v>0</v>
      </c>
      <c r="EE197" s="76">
        <f>SUMIFS('Planificación 2026-1'!R:R,'Planificación 2026-1'!W:W,C197,'Planificación 2026-1'!F:F,"SUNAMPE",'Planificación 2026-1'!X:X,"VIRTUAL",'Planificación 2026-1'!I:I,"&lt;3")</f>
        <v>0</v>
      </c>
      <c r="EF197" s="76">
        <f>SUMIFS('Planificación 2026-1'!R:R,'Planificación 2026-1'!W:W,C197,'Planificación 2026-1'!F:F,"SUNAMPE",'Planificación 2026-1'!X:X,"&lt;&gt;VIRTUAL",'Planificación 2026-1'!I:I,"&lt;3")</f>
        <v>0</v>
      </c>
      <c r="EG197" s="76">
        <f>SUMIFS('Planificación 2026-1'!R:R,'Planificación 2026-1'!W:W,C197,'Planificación 2026-1'!F:F,"FILIAL",'Planificación 2026-1'!X:X,"VIRTUAL",'Planificación 2026-1'!I:I,"&lt;3")</f>
        <v>0</v>
      </c>
      <c r="EH197" s="76">
        <f>SUMIFS('Planificación 2026-1'!R:R,'Planificación 2026-1'!W:W,C197,'Planificación 2026-1'!F:F,"FILIAL",'Planificación 2026-1'!X:X,"&lt;&gt;VIRTUAL",'Planificación 2026-1'!I:I,"&lt;3")</f>
        <v>0</v>
      </c>
      <c r="EI197" s="76">
        <f>SUMIFS('Planificación 2026-1'!R:R,'Planificación 2026-1'!W:W,C197,'Planificación 2026-1'!F:F,"PORUMA",'Planificación 2026-1'!X:X,"VIRTUAL",'Planificación 2026-1'!I:I,"&lt;3")</f>
        <v>0</v>
      </c>
      <c r="EJ197" s="76">
        <f>SUMIFS('Planificación 2026-1'!R:R,'Planificación 2026-1'!W:W,C197,'Planificación 2026-1'!F:F,"PORUMA",'Planificación 2026-1'!X:X,"&lt;&gt;VIRTUAL",'Planificación 2026-1'!I:I,"&lt;3")</f>
        <v>0</v>
      </c>
      <c r="EK197" s="76">
        <f>SUMIFS('Planificación 2026-1'!R:R,'Planificación 2026-1'!W:W,C197,'Planificación 2026-1'!F:F,"HUAURA",'Planificación 2026-1'!X:X,"VIRTUAL",'Planificación 2026-1'!I:I,"&lt;3")</f>
        <v>0</v>
      </c>
      <c r="EL197" s="76">
        <f>SUMIFS('Planificación 2026-1'!R:R,'Planificación 2026-1'!W:W,C197,'Planificación 2026-1'!F:F,"HUAURA",'Planificación 2026-1'!X:X,"&lt;&gt;VIRTUAL",'Planificación 2026-1'!I:I,"&lt;3")</f>
        <v>0</v>
      </c>
      <c r="EM197" s="76"/>
      <c r="EN197" s="76">
        <f t="shared" si="32"/>
        <v>0</v>
      </c>
      <c r="EO197" s="76">
        <f t="shared" si="33"/>
        <v>0</v>
      </c>
      <c r="EP197" s="76" t="b">
        <f t="shared" si="34"/>
        <v>1</v>
      </c>
      <c r="EQ197" s="76" t="str">
        <f t="shared" si="35"/>
        <v/>
      </c>
      <c r="ER197" s="76" t="str">
        <f t="shared" si="31"/>
        <v>PRESENCIAL</v>
      </c>
    </row>
    <row r="198" spans="1:148" hidden="1">
      <c r="A198" s="83"/>
      <c r="B198" s="119">
        <v>195</v>
      </c>
      <c r="C198" s="115" t="s">
        <v>371</v>
      </c>
      <c r="D198" s="112">
        <f>SUMIF('Planificación 2026-1'!W:W,C198,'Planificación 2026-1'!R:R)</f>
        <v>0</v>
      </c>
      <c r="E198" s="114" t="s">
        <v>170</v>
      </c>
      <c r="F198" s="115" t="s">
        <v>171</v>
      </c>
      <c r="G198" s="115" t="s">
        <v>153</v>
      </c>
      <c r="H198" s="115" t="s">
        <v>221</v>
      </c>
      <c r="I198" s="107" t="str">
        <f>IF(SUM(COUNTIFS('Planificación 2026-1'!F:F,"PRINCIPAL",'Planificación 2026-1'!W:W,C198,'Planificación 2026-1'!H:H,"AF"))&gt;0,"P01"," ")</f>
        <v xml:space="preserve"> </v>
      </c>
      <c r="J198" s="108" t="str">
        <f>IF(SUM(COUNTIFS('Planificación 2026-1'!F:F,"PRINCIPAL",'Planificación 2026-1'!W:W,C198,'Planificación 2026-1'!H:H,"EN"))&gt;0,"P02"," ")</f>
        <v xml:space="preserve"> </v>
      </c>
      <c r="K198" s="108" t="str">
        <f>IF(SUM(COUNTIFS('Planificación 2026-1'!F:F,"PRINCIPAL",'Planificación 2026-1'!W:W,C198,'Planificación 2026-1'!H:H,"IS"))&gt;0,"P03"," ")</f>
        <v xml:space="preserve"> </v>
      </c>
      <c r="L198" s="108" t="str">
        <f>IF(SUM(COUNTIFS('Planificación 2026-1'!F:F,"PRINCIPAL",'Planificación 2026-1'!W:W,C198,'Planificación 2026-1'!H:H,"PS"))&gt;0,"P04"," ")</f>
        <v xml:space="preserve"> </v>
      </c>
      <c r="M198" s="108"/>
      <c r="N198" s="108" t="str">
        <f>IF(SUM(COUNTIFS('Planificación 2026-1'!F:F,"PRINCIPAL",'Planificación 2026-1'!W:W,C198,'Planificación 2026-1'!H:H,"IN"))&gt;0,"P06"," ")</f>
        <v xml:space="preserve"> </v>
      </c>
      <c r="O198" s="108" t="str">
        <f>IF(SUM(COUNTIFS('Planificación 2026-1'!F:F,"PRINCIPAL",'Planificación 2026-1'!W:W,C198,'Planificación 2026-1'!H:H,"CA"))&gt;0,"P07"," ")</f>
        <v xml:space="preserve"> </v>
      </c>
      <c r="P198" s="108" t="str">
        <f>IF(SUM(COUNTIFS('Planificación 2026-1'!F:F,"PRINCIPAL",'Planificación 2026-1'!W:W,C198,'Planificación 2026-1'!H:H,"DE"))&gt;0,"P08"," ")</f>
        <v xml:space="preserve"> </v>
      </c>
      <c r="Q198" s="108" t="str">
        <f>IF(SUM(COUNTIFS('Planificación 2026-1'!F:F,"PRINCIPAL",'Planificación 2026-1'!W:W,C198,'Planificación 2026-1'!H:H,"OB"))&gt;0,"P09"," ")</f>
        <v xml:space="preserve"> </v>
      </c>
      <c r="R198" s="108" t="str">
        <f>IF(SUM(COUNTIFS('Planificación 2026-1'!F:F,"PRINCIPAL",'Planificación 2026-1'!W:W,C198,'Planificación 2026-1'!H:H,"MH"))&gt;0,"P31"," ")</f>
        <v xml:space="preserve"> </v>
      </c>
      <c r="S198" s="108" t="str">
        <f>IF(SUM(COUNTIFS('Planificación 2026-1'!F:F,"PRINCIPAL",'Planificación 2026-1'!W:W,C198,'Planificación 2026-1'!H:H,"IC"))&gt;0,"P32"," ")</f>
        <v xml:space="preserve"> </v>
      </c>
      <c r="T198" s="108" t="str">
        <f>IF(SUM(COUNTIFS('Planificación 2026-1'!F:F,"PRINCIPAL",'Planificación 2026-1'!W:W,C198,'Planificación 2026-1'!H:H,"AR"))&gt;0,"P34"," ")</f>
        <v xml:space="preserve"> </v>
      </c>
      <c r="U198" s="108" t="str">
        <f>IF(SUM(COUNTIFS('Planificación 2026-1'!F:F,"PRINCIPAL",'Planificación 2026-1'!W:W,C198,'Planificación 2026-1'!H:H,"T1"))&gt;0,"P35"," ")</f>
        <v xml:space="preserve"> </v>
      </c>
      <c r="V198" s="108" t="str">
        <f>IF(SUM(COUNTIFS('Planificación 2026-1'!F:F,"PRINCIPAL",'Planificación 2026-1'!W:W,C198,'Planificación 2026-1'!H:H,"T3"))&gt;0,"P36"," ")</f>
        <v xml:space="preserve"> </v>
      </c>
      <c r="W198" s="108" t="str">
        <f>IF(SUM(COUNTIFS('Planificación 2026-1'!F:F,"PRINCIPAL",'Planificación 2026-1'!W:W,C198,'Planificación 2026-1'!H:H,"T2"))&gt;0,"P37"," ")</f>
        <v xml:space="preserve"> </v>
      </c>
      <c r="X198" s="108" t="str">
        <f>IF(SUM(COUNTIFS('Planificación 2026-1'!F:F,"PRINCIPAL",'Planificación 2026-1'!W:W,C198,'Planificación 2026-1'!H:H,"AE"))&gt;0,"P38"," ")</f>
        <v xml:space="preserve"> </v>
      </c>
      <c r="Y198" s="108" t="str">
        <f>IF(SUM(COUNTIFS('Planificación 2026-1'!F:F,"PRINCIPAL",'Planificación 2026-1'!W:W,C198,'Planificación 2026-1'!H:H,"T4"))&gt;0,"P55"," ")</f>
        <v xml:space="preserve"> </v>
      </c>
      <c r="Z198" s="108" t="str">
        <f>IF(SUM(COUNTIFS('Planificación 2026-1'!F:F,"FILIAL",'Planificación 2026-1'!W:W,C198,'Planificación 2026-1'!H:H,"AF"))&gt;0," P01"," ")</f>
        <v xml:space="preserve"> </v>
      </c>
      <c r="AA198" s="108" t="str">
        <f>IF(SUM(COUNTIFS('Planificación 2026-1'!F:F,"FILIAL",'Planificación 2026-1'!W:W,C198,'Planificación 2026-1'!H:H,"EN"))&gt;0,"P02"," ")</f>
        <v xml:space="preserve"> </v>
      </c>
      <c r="AB198" s="108" t="str">
        <f>IF(SUM(COUNTIFS('Planificación 2026-1'!F:F,"FILIAL",'Planificación 2026-1'!W:W,C198,'Planificación 2026-1'!H:H,"IS"))&gt;0,"P03"," ")</f>
        <v xml:space="preserve"> </v>
      </c>
      <c r="AC198" s="108" t="str">
        <f>IF(SUM(COUNTIFS('Planificación 2026-1'!F:F,"FILIAL",'Planificación 2026-1'!W:W,C198,'Planificación 2026-1'!H:H,"PS"))&gt;0,"P04"," ")</f>
        <v xml:space="preserve"> </v>
      </c>
      <c r="AD198" s="108"/>
      <c r="AE198" s="108" t="str">
        <f>IF(SUM(COUNTIFS('Planificación 2026-1'!F:F,"FILIAL",'Planificación 2026-1'!W:W,C198,'Planificación 2026-1'!H:H,"IN"))&gt;0,"P06"," ")</f>
        <v xml:space="preserve"> </v>
      </c>
      <c r="AF198" s="108" t="str">
        <f>IF(SUM(COUNTIFS('Planificación 2026-1'!F:F,"FILIAL",'Planificación 2026-1'!W:W,C198,'Planificación 2026-1'!H:H,"CA"))&gt;0,"P07"," ")</f>
        <v xml:space="preserve"> </v>
      </c>
      <c r="AG198" s="108" t="str">
        <f>IF(SUM(COUNTIFS('Planificación 2026-1'!F:F,"FILIAL",'Planificación 2026-1'!W:W,C198,'Planificación 2026-1'!H:H,"DE"))&gt;0,"P08"," ")</f>
        <v xml:space="preserve"> </v>
      </c>
      <c r="AH198" s="108" t="str">
        <f>IF(SUM(COUNTIFS('Planificación 2026-1'!F:F,"FILIAL",'Planificación 2026-1'!W:W,C198,'Planificación 2026-1'!H:H,"OB"))&gt;0,"P09"," ")</f>
        <v xml:space="preserve"> </v>
      </c>
      <c r="AI198" s="108" t="str">
        <f>IF(SUM(COUNTIFS('Planificación 2026-1'!F:F,"FILIAL",'Planificación 2026-1'!W:W,C198,'Planificación 2026-1'!H:H,"MH"))&gt;0,"P31"," ")</f>
        <v xml:space="preserve"> </v>
      </c>
      <c r="AJ198" s="108" t="str">
        <f>IF(SUM(COUNTIFS('Planificación 2026-1'!F:F,"FILIAL",'Planificación 2026-1'!W:W,C198,'Planificación 2026-1'!H:H,"IC"))&gt;0,"P32"," ")</f>
        <v xml:space="preserve"> </v>
      </c>
      <c r="AK198" s="108" t="str">
        <f>IF(SUM(COUNTIFS('Planificación 2026-1'!F:F,"FILIAL",'Planificación 2026-1'!W:W,C198,'Planificación 2026-1'!H:H,"AR"))&gt;0,"P34"," ")</f>
        <v xml:space="preserve"> </v>
      </c>
      <c r="AL198" s="108" t="str">
        <f>IF(SUM(COUNTIFS('Planificación 2026-1'!F:F,"FILIAL",'Planificación 2026-1'!W:W,C198,'Planificación 2026-1'!H:H,"T1"))&gt;0,"P35"," ")</f>
        <v xml:space="preserve"> </v>
      </c>
      <c r="AM198" s="108" t="str">
        <f>IF(SUM(COUNTIFS('Planificación 2026-1'!F:F,"FILIAL",'Planificación 2026-1'!W:W,C198,'Planificación 2026-1'!H:H,"T3"))&gt;0,"P36"," ")</f>
        <v xml:space="preserve"> </v>
      </c>
      <c r="AN198" s="108" t="str">
        <f>IF(SUM(COUNTIFS('Planificación 2026-1'!F:F,"FILIAL",'Planificación 2026-1'!W:W,C198,'Planificación 2026-1'!H:H,"T2"))&gt;0,"P37"," ")</f>
        <v xml:space="preserve"> </v>
      </c>
      <c r="AO198" s="108" t="str">
        <f>IF(SUM(COUNTIFS('Planificación 2026-1'!F:F,"FILIAL",'Planificación 2026-1'!W:W,C198,'Planificación 2026-1'!H:H,"AE"))&gt;0,"P38"," ")</f>
        <v xml:space="preserve"> </v>
      </c>
      <c r="AP198" s="108" t="str">
        <f>IF(SUM(COUNTIFS('Planificación 2026-1'!F:F,"FILIAL",'Planificación 2026-1'!W:W,C198,'Planificación 2026-1'!H:H,"T4"))&gt;0,"P55"," ")</f>
        <v xml:space="preserve"> </v>
      </c>
      <c r="AQ198" s="108" t="str">
        <f>IF(SUM(COUNTIFS('Planificación 2026-1'!F:F,"SUNAMPE",'Planificación 2026-1'!W:W,C198,'Planificación 2026-1'!H:H,"AF"))&gt;0," P01"," ")</f>
        <v xml:space="preserve"> </v>
      </c>
      <c r="AR198" s="108" t="str">
        <f>IF(SUM(COUNTIFS('Planificación 2026-1'!F:F,"SUNAMPE",'Planificación 2026-1'!W:W,C198,'Planificación 2026-1'!H:H,"EN"))&gt;0,"P02"," ")</f>
        <v xml:space="preserve"> </v>
      </c>
      <c r="AS198" s="108" t="str">
        <f>IF(SUM(COUNTIFS('Planificación 2026-1'!F:F,"SUNAMPE",'Planificación 2026-1'!W:W,C198,'Planificación 2026-1'!H:H,"IS"))&gt;0,"P03"," ")</f>
        <v xml:space="preserve"> </v>
      </c>
      <c r="AT198" s="108" t="str">
        <f>IF(SUM(COUNTIFS('Planificación 2026-1'!F:F,"SUNAMPE",'Planificación 2026-1'!W:W,C198,'Planificación 2026-1'!H:H,"PS"))&gt;0,"P04"," ")</f>
        <v xml:space="preserve"> </v>
      </c>
      <c r="AU198" s="108"/>
      <c r="AV198" s="108" t="str">
        <f>IF(SUM(COUNTIFS('Planificación 2026-1'!F:F,"SUNAMPE",'Planificación 2026-1'!W:W,C198,'Planificación 2026-1'!H:H,"IN"))&gt;0,"P06"," ")</f>
        <v xml:space="preserve"> </v>
      </c>
      <c r="AW198" s="108" t="str">
        <f>IF(SUM(COUNTIFS('Planificación 2026-1'!F:F,"SUNAMPE",'Planificación 2026-1'!W:W,C198,'Planificación 2026-1'!H:H,"CA"))&gt;0,"P07"," ")</f>
        <v xml:space="preserve"> </v>
      </c>
      <c r="AX198" s="108" t="str">
        <f>IF(SUM(COUNTIFS('Planificación 2026-1'!F:F,"SUNAMPE",'Planificación 2026-1'!W:W,C198,'Planificación 2026-1'!H:H,"DE"))&gt;0,"P08"," ")</f>
        <v xml:space="preserve"> </v>
      </c>
      <c r="AY198" s="108" t="str">
        <f>IF(SUM(COUNTIFS('Planificación 2026-1'!F:F,"SUNAMPE",'Planificación 2026-1'!W:W,C198,'Planificación 2026-1'!H:H,"OB"))&gt;0,"P09"," ")</f>
        <v xml:space="preserve"> </v>
      </c>
      <c r="AZ198" s="108" t="str">
        <f>IF(SUM(COUNTIFS('Planificación 2026-1'!F:F,"SUNAMPE",'Planificación 2026-1'!W:W,C198,'Planificación 2026-1'!H:H,"MH"))&gt;0,"P31"," ")</f>
        <v xml:space="preserve"> </v>
      </c>
      <c r="BA198" s="108" t="str">
        <f>IF(SUM(COUNTIFS('Planificación 2026-1'!F:F,"SUNAMPE",'Planificación 2026-1'!W:W,C198,'Planificación 2026-1'!H:H,"IC"))&gt;0,"P32"," ")</f>
        <v xml:space="preserve"> </v>
      </c>
      <c r="BB198" s="108" t="str">
        <f>IF(SUM(COUNTIFS('Planificación 2026-1'!F:F,"SUNAMPE",'Planificación 2026-1'!W:W,C198,'Planificación 2026-1'!H:H,"AR"))&gt;0,"P34"," ")</f>
        <v xml:space="preserve"> </v>
      </c>
      <c r="BC198" s="108" t="str">
        <f>IF(SUM(COUNTIFS('Planificación 2026-1'!F:F,"SUNAMPE",'Planificación 2026-1'!W:W,C198,'Planificación 2026-1'!H:H,"T1"))&gt;0,"P35"," ")</f>
        <v xml:space="preserve"> </v>
      </c>
      <c r="BD198" s="108" t="str">
        <f>IF(SUM(COUNTIFS('Planificación 2026-1'!F:F,"SUNAMPE",'Planificación 2026-1'!W:W,C198,'Planificación 2026-1'!H:H,"T3"))&gt;0,"P36"," ")</f>
        <v xml:space="preserve"> </v>
      </c>
      <c r="BE198" s="108" t="str">
        <f>IF(SUM(COUNTIFS('Planificación 2026-1'!F:F,"SUNAMPE",'Planificación 2026-1'!W:W,C198,'Planificación 2026-1'!H:H,"T2"))&gt;0,"P37"," ")</f>
        <v xml:space="preserve"> </v>
      </c>
      <c r="BF198" s="108" t="str">
        <f>IF(SUM(COUNTIFS('Planificación 2026-1'!F:F,"SUNAMPE",'Planificación 2026-1'!W:W,C198,'Planificación 2026-1'!H:H,"AE"))&gt;0,"P38"," ")</f>
        <v xml:space="preserve"> </v>
      </c>
      <c r="BG198" s="108" t="str">
        <f>IF(SUM(COUNTIFS('Planificación 2026-1'!F:F,"SUNAMPE",'Planificación 2026-1'!W:W,C198,'Planificación 2026-1'!H:H,"T4"))&gt;0,"P55"," ")</f>
        <v xml:space="preserve"> </v>
      </c>
      <c r="BH198" s="108" t="str">
        <f>IF(SUM(COUNTIFS('Planificación 2026-1'!F:F,"HUAURA",'Planificación 2026-1'!W:W,C198,'Planificación 2026-1'!H:H,"AF"))&gt;0," P01"," ")</f>
        <v xml:space="preserve"> </v>
      </c>
      <c r="BI198" s="108" t="str">
        <f>IF(SUM(COUNTIFS('Planificación 2026-1'!F:F,"HUAURA",'Planificación 2026-1'!W:W,C198,'Planificación 2026-1'!H:H,"EN"))&gt;0,"P02"," ")</f>
        <v xml:space="preserve"> </v>
      </c>
      <c r="BJ198" s="108" t="str">
        <f>IF(SUM(COUNTIFS('Planificación 2026-1'!F:F,"HUAURA",'Planificación 2026-1'!W:W,C198,'Planificación 2026-1'!H:H,"IS"))&gt;0,"P03"," ")</f>
        <v xml:space="preserve"> </v>
      </c>
      <c r="BK198" s="108" t="str">
        <f>IF(SUM(COUNTIFS('Planificación 2026-1'!F:F,"HUAURA",'Planificación 2026-1'!W:W,C198,'Planificación 2026-1'!H:H,"PS"))&gt;0,"P04"," ")</f>
        <v xml:space="preserve"> </v>
      </c>
      <c r="BL198" s="108"/>
      <c r="BM198" s="108" t="str">
        <f>IF(SUM(COUNTIFS('Planificación 2026-1'!F:F,"HUAURA",'Planificación 2026-1'!W:W,C198,'Planificación 2026-1'!H:H,"IN"))&gt;0,"P06"," ")</f>
        <v xml:space="preserve"> </v>
      </c>
      <c r="BN198" s="108" t="str">
        <f>IF(SUM(COUNTIFS('Planificación 2026-1'!F:F,"HUAURA",'Planificación 2026-1'!W:W,C198,'Planificación 2026-1'!H:H,"CA"))&gt;0,"P07"," ")</f>
        <v xml:space="preserve"> </v>
      </c>
      <c r="BO198" s="108" t="str">
        <f>IF(SUM(COUNTIFS('Planificación 2026-1'!F:F,"HUAURA",'Planificación 2026-1'!W:W,C198,'Planificación 2026-1'!H:H,"DE"))&gt;0,"P08"," ")</f>
        <v xml:space="preserve"> </v>
      </c>
      <c r="BP198" s="108" t="str">
        <f>IF(SUM(COUNTIFS('Planificación 2026-1'!F:F,"HUAURA",'Planificación 2026-1'!W:W,C198,'Planificación 2026-1'!H:H,"OB"))&gt;0,"P09"," ")</f>
        <v xml:space="preserve"> </v>
      </c>
      <c r="BQ198" s="108" t="str">
        <f>IF(SUM(COUNTIFS('Planificación 2026-1'!F:F,"HUAURA",'Planificación 2026-1'!W:W,C198,'Planificación 2026-1'!H:H,"MH"))&gt;0,"P31"," ")</f>
        <v xml:space="preserve"> </v>
      </c>
      <c r="BR198" s="108" t="str">
        <f>IF(SUM(COUNTIFS('Planificación 2026-1'!F:F,"HUAURA",'Planificación 2026-1'!W:W,C198,'Planificación 2026-1'!H:H,"IC"))&gt;0,"P32"," ")</f>
        <v xml:space="preserve"> </v>
      </c>
      <c r="BS198" s="108" t="str">
        <f>IF(SUM(COUNTIFS('Planificación 2026-1'!F:F,"HUAURA",'Planificación 2026-1'!W:W,C198,'Planificación 2026-1'!H:H,"AR"))&gt;0,"P34"," ")</f>
        <v xml:space="preserve"> </v>
      </c>
      <c r="BT198" s="108" t="str">
        <f>IF(SUM(COUNTIFS('Planificación 2026-1'!F:F,"HUAURA",'Planificación 2026-1'!W:W,C198,'Planificación 2026-1'!H:H,"T1"))&gt;0,"P35"," ")</f>
        <v xml:space="preserve"> </v>
      </c>
      <c r="BU198" s="108" t="str">
        <f>IF(SUM(COUNTIFS('Planificación 2026-1'!F:F,"HUAURA",'Planificación 2026-1'!W:W,C198,'Planificación 2026-1'!H:H,"T3"))&gt;0,"P36"," ")</f>
        <v xml:space="preserve"> </v>
      </c>
      <c r="BV198" s="108" t="str">
        <f>IF(SUM(COUNTIFS('Planificación 2026-1'!F:F,"HUAURA",'Planificación 2026-1'!W:W,C198,'Planificación 2026-1'!H:H,"T2"))&gt;0,"P37"," ")</f>
        <v xml:space="preserve"> </v>
      </c>
      <c r="BW198" s="108" t="str">
        <f>IF(SUM(COUNTIFS('Planificación 2026-1'!F:F,"HUAURA",'Planificación 2026-1'!W:W,C198,'Planificación 2026-1'!H:H,"AE"))&gt;0,"P38"," ")</f>
        <v xml:space="preserve"> </v>
      </c>
      <c r="BX198" s="108" t="str">
        <f>IF(SUM(COUNTIFS('Planificación 2026-1'!F:F,"HUAURA",'Planificación 2026-1'!W:W,C198,'Planificación 2026-1'!H:H,"T4"))&gt;0,"P55"," ")</f>
        <v xml:space="preserve"> </v>
      </c>
      <c r="BY198" s="109">
        <f>SUMIFS('Planificación 2026-1'!R:R,'Planificación 2026-1'!W:W,C198,'Planificación 2026-1'!H:H,"AF",'Planificación 2026-1'!I:I,"&gt;2")</f>
        <v>0</v>
      </c>
      <c r="BZ198" s="109">
        <f>SUMIFS('Planificación 2026-1'!R:R,'Planificación 2026-1'!W:W,C198,'Planificación 2026-1'!H:H,"EN",'Planificación 2026-1'!I:I,"&gt;2")</f>
        <v>0</v>
      </c>
      <c r="CA198" s="109">
        <f>SUMIFS('Planificación 2026-1'!R:R,'Planificación 2026-1'!W:W,C198,'Planificación 2026-1'!H:H,"IS",'Planificación 2026-1'!I:I,"&gt;2")</f>
        <v>0</v>
      </c>
      <c r="CB198" s="109">
        <f>SUMIFS('Planificación 2026-1'!R:R,'Planificación 2026-1'!W:W,C198,'Planificación 2026-1'!H:H,"PS",'Planificación 2026-1'!I:I,"&gt;2")</f>
        <v>0</v>
      </c>
      <c r="CC198" s="109">
        <f>SUMIFS('Planificación 2026-1'!R:R,'Planificación 2026-1'!W:W,C198,'Planificación 2026-1'!H:H,"IN",'Planificación 2026-1'!I:I,"&gt;2")</f>
        <v>0</v>
      </c>
      <c r="CD198" s="109">
        <f>SUMIFS('Planificación 2026-1'!R:R,'Planificación 2026-1'!W:W,C198,'Planificación 2026-1'!H:H,"CA",'Planificación 2026-1'!I:I,"&gt;2")</f>
        <v>0</v>
      </c>
      <c r="CE198" s="109">
        <f>SUMIFS('Planificación 2026-1'!R:R,'Planificación 2026-1'!W:W,C198,'Planificación 2026-1'!H:H,"DE",'Planificación 2026-1'!I:I,"&gt;2")</f>
        <v>0</v>
      </c>
      <c r="CF198" s="109">
        <f>SUMIFS('Planificación 2026-1'!R:R,'Planificación 2026-1'!W:W,C198,'Planificación 2026-1'!H:H,"OB",'Planificación 2026-1'!I:I,"&gt;2")</f>
        <v>0</v>
      </c>
      <c r="CG198" s="109">
        <f>SUMIFS('Planificación 2026-1'!R:R,'Planificación 2026-1'!W:W,C198,'Planificación 2026-1'!H:H,"MH",'Planificación 2026-1'!I:I,"&gt;2")</f>
        <v>0</v>
      </c>
      <c r="CH198" s="109">
        <f>SUMIFS('Planificación 2026-1'!R:R,'Planificación 2026-1'!W:W,C198,'Planificación 2026-1'!H:H,"IC",'Planificación 2026-1'!I:I,"&gt;2")</f>
        <v>0</v>
      </c>
      <c r="CI198" s="109">
        <f>SUMIFS('Planificación 2026-1'!R:R,'Planificación 2026-1'!W:W,C198,'Planificación 2026-1'!H:H,"AR",'Planificación 2026-1'!I:I,"&gt;2")</f>
        <v>0</v>
      </c>
      <c r="CJ198" s="109">
        <f>SUMIFS('Planificación 2026-1'!R:R,'Planificación 2026-1'!W:W,C198,'Planificación 2026-1'!H:H,"T1",'Planificación 2026-1'!I:I,"&gt;2")</f>
        <v>0</v>
      </c>
      <c r="CK198" s="109">
        <f>SUMIFS('Planificación 2026-1'!R:R,'Planificación 2026-1'!W:W,C198,'Planificación 2026-1'!H:H,"T3",'Planificación 2026-1'!I:I,"&gt;2")</f>
        <v>0</v>
      </c>
      <c r="CL198" s="109">
        <f>SUMIFS('Planificación 2026-1'!R:R,'Planificación 2026-1'!W:W,C198,'Planificación 2026-1'!H:H,"T2",'Planificación 2026-1'!I:I,"&gt;2")</f>
        <v>0</v>
      </c>
      <c r="CM198" s="109">
        <f>SUMIFS('Planificación 2026-1'!R:R,'Planificación 2026-1'!W:W,C198,'Planificación 2026-1'!H:H,"AE",'Planificación 2026-1'!I:I,"&gt;2")</f>
        <v>0</v>
      </c>
      <c r="CN198" s="109">
        <f>SUMIFS('Planificación 2026-1'!R:R,'Planificación 2026-1'!W:W,C198,'Planificación 2026-1'!H:H,"T4",'Planificación 2026-1'!I:I,"&gt;2")</f>
        <v>0</v>
      </c>
      <c r="CO198" s="109">
        <f>SUMIFS('Planificación 2026-1'!R:R,'Planificación 2026-1'!W:W,C198,'Planificación 2026-1'!H:H,"AF",'Planificación 2026-1'!I:I,"&lt;3")</f>
        <v>0</v>
      </c>
      <c r="CP198" s="109">
        <f>SUMIFS('Planificación 2026-1'!R:R,'Planificación 2026-1'!W:W,C198,'Planificación 2026-1'!H:H,"EN",'Planificación 2026-1'!I:I,"&lt;3")</f>
        <v>0</v>
      </c>
      <c r="CQ198" s="109">
        <f>SUMIFS('Planificación 2026-1'!R:R,'Planificación 2026-1'!W:W,C198,'Planificación 2026-1'!H:H,"IS",'Planificación 2026-1'!I:I,"&lt;3")</f>
        <v>0</v>
      </c>
      <c r="CR198" s="109">
        <f>SUMIFS('Planificación 2026-1'!R:R,'Planificación 2026-1'!W:W,C198,'Planificación 2026-1'!H:H,"PS",'Planificación 2026-1'!I:I,"&lt;3")</f>
        <v>0</v>
      </c>
      <c r="CS198" s="109">
        <f>SUMIFS('Planificación 2026-1'!R:R,'Planificación 2026-1'!W:W,C198,'Planificación 2026-1'!H:H,"IN",'Planificación 2026-1'!I:I,"&lt;3")</f>
        <v>0</v>
      </c>
      <c r="CT198" s="109">
        <f>SUMIFS('Planificación 2026-1'!R:R,'Planificación 2026-1'!W:W,C198,'Planificación 2026-1'!H:H,"CA",'Planificación 2026-1'!I:I,"&lt;3")</f>
        <v>0</v>
      </c>
      <c r="CU198" s="109">
        <f>SUMIFS('Planificación 2026-1'!R:R,'Planificación 2026-1'!W:W,C198,'Planificación 2026-1'!H:H,"DE",'Planificación 2026-1'!I:I,"&lt;3")</f>
        <v>0</v>
      </c>
      <c r="CV198" s="109">
        <f>SUMIFS('Planificación 2026-1'!R:R,'Planificación 2026-1'!W:W,C198,'Planificación 2026-1'!H:H,"OB",'Planificación 2026-1'!I:I,"&lt;3")</f>
        <v>0</v>
      </c>
      <c r="CW198" s="109">
        <f>SUMIFS('Planificación 2026-1'!R:R,'Planificación 2026-1'!W:W,C198,'Planificación 2026-1'!H:H,"MH",'Planificación 2026-1'!I:I,"&lt;3")</f>
        <v>0</v>
      </c>
      <c r="CX198" s="109">
        <f>SUMIFS('Planificación 2026-1'!R:R,'Planificación 2026-1'!W:W,C198,'Planificación 2026-1'!H:H,"IC",'Planificación 2026-1'!I:I,"&lt;3")</f>
        <v>0</v>
      </c>
      <c r="CY198" s="109">
        <f>SUMIFS('Planificación 2026-1'!R:R,'Planificación 2026-1'!W:W,C198,'Planificación 2026-1'!H:H,"AR",'Planificación 2026-1'!I:I,"&lt;3")</f>
        <v>0</v>
      </c>
      <c r="CZ198" s="109">
        <f>SUMIFS('Planificación 2026-1'!R:R,'Planificación 2026-1'!W:W,C198,'Planificación 2026-1'!H:H,"T1",'Planificación 2026-1'!I:I,"&lt;3")</f>
        <v>0</v>
      </c>
      <c r="DA198" s="109">
        <f>SUMIFS('Planificación 2026-1'!R:R,'Planificación 2026-1'!W:W,C198,'Planificación 2026-1'!H:H,"T3",'Planificación 2026-1'!I:I,"&lt;3")</f>
        <v>0</v>
      </c>
      <c r="DB198" s="109">
        <f>SUMIFS('Planificación 2026-1'!R:R,'Planificación 2026-1'!W:W,C198,'Planificación 2026-1'!H:H,"T2",'Planificación 2026-1'!I:I,"&lt;3")</f>
        <v>0</v>
      </c>
      <c r="DC198" s="109">
        <f>SUMIFS('Planificación 2026-1'!R:R,'Planificación 2026-1'!W:W,C198,'Planificación 2026-1'!H:H,"AE",'Planificación 2026-1'!I:I,"&lt;3")</f>
        <v>0</v>
      </c>
      <c r="DD198" s="109">
        <f>SUMIFS('Planificación 2026-1'!R:R,'Planificación 2026-1'!W:W,C198,'Planificación 2026-1'!H:H,"T4",'Planificación 2026-1'!I:I,"&lt;3")</f>
        <v>0</v>
      </c>
      <c r="DE198" s="108" t="str">
        <f t="shared" ref="DE198:DE261" si="36">TRIM(CONCATENATE(I198,J198,K198,L198,M198,N198,O198,P198,Q198,R198,S198,T198,U198,V198,W198,X198,Y198))</f>
        <v/>
      </c>
      <c r="DF198" s="41">
        <f>IF(C198="","",SUMIFS('Planificación 2026-1'!R:R,'Planificación 2026-1'!W:W,C198,'Planificación 2026-1'!F:F,"PRINCIPAL",'Planificación 2026-1'!X:X,"VIRTUAL"))</f>
        <v>0</v>
      </c>
      <c r="DG198" s="41">
        <f>IF(C198="","",SUMIFS('Planificación 2026-1'!R:R,'Planificación 2026-1'!W:W,C198,'Planificación 2026-1'!F:F,"PRINCIPAL",'Planificación 2026-1'!X:X,"PRESENCIAL"))</f>
        <v>0</v>
      </c>
      <c r="DH198" s="41">
        <f>IF(C198="","",SUMIFS('Planificación 2026-1'!R:R,'Planificación 2026-1'!W:W,C198,'Planificación 2026-1'!F:F,"PRINCIPAL",'Planificación 2026-1'!X:X,"HIBRIDO PRESENCIAL"))</f>
        <v>0</v>
      </c>
      <c r="DI198" s="108" t="str">
        <f t="shared" ref="DI198:DI261" si="37">TRIM(CONCATENATE(Z198,AA198,AB198,AC198,AD198,AE198,AF198,AG198,AH198,AI198,AJ198,AK198,AL198,AM198,AN198,AO198,AP198))</f>
        <v/>
      </c>
      <c r="DJ198" s="108">
        <f>IF(C198="","",SUMIFS('Planificación 2026-1'!R:R,'Planificación 2026-1'!W:W,C198,'Planificación 2026-1'!F:F,"FILIAL",'Planificación 2026-1'!X:X,"VIRTUAL"))</f>
        <v>0</v>
      </c>
      <c r="DK198" s="110">
        <f>IF(C198="","",SUMIFS('Planificación 2026-1'!R:R,'Planificación 2026-1'!W:W,C198,'Planificación 2026-1'!F:F,"FILIAL",'Planificación 2026-1'!X:X,"PRESENCIAL"))</f>
        <v>0</v>
      </c>
      <c r="DL198" s="61">
        <f>IF(C198="","",SUMIFS('Planificación 2026-1'!R:R,'Planificación 2026-1'!W:W,C198,'Planificación 2026-1'!F:F,"FILIAL",'Planificación 2026-1'!X:X,"HIBRIDO PRESENCIAL"))</f>
        <v>0</v>
      </c>
      <c r="DM198" s="111" t="str">
        <f t="shared" ref="DM198:DM261" si="38">TRIM(CONCATENATE(AQ198,AR198,AS198,AT198,AU198,AV198,AW198,AX198,AY198,AZ198,BA198,BB198,BC198,BD198,BE198,BF198,BG198))</f>
        <v/>
      </c>
      <c r="DN198" s="108">
        <f>IF(C198="","",SUMIFS('Planificación 2026-1'!R:R,'Planificación 2026-1'!W:W,C198,'Planificación 2026-1'!F:F,"SUNAMPE",'Planificación 2026-1'!X:X,"VIRTUAL"))</f>
        <v>0</v>
      </c>
      <c r="DO198" s="61">
        <f>IF(C198="","",SUMIFS('Planificación 2026-1'!R:R,'Planificación 2026-1'!W:W,C198,'Planificación 2026-1'!F:F,"SUNAMPE",'Planificación 2026-1'!X:X,"PRESENCIAL"))</f>
        <v>0</v>
      </c>
      <c r="DP198" s="111" t="str">
        <f t="shared" ref="DP198:DP261" si="39">TRIM(CONCATENATE(BH198,BI198,BJ198,BK198,BL198,BM198,BN198,BO198,BP198,BQ198,BR198,BS198,BT198,BU198,BV198,BW198,BX198))</f>
        <v/>
      </c>
      <c r="DQ198" s="108">
        <f>IF(C198="","",SUMIFS('Planificación 2026-1'!R:R,'Planificación 2026-1'!W:W,C198,'Planificación 2026-1'!F:F,"HUAURA",'Planificación 2026-1'!X:X,"VIRTUAL"))</f>
        <v>0</v>
      </c>
      <c r="DR198" s="61">
        <f>IF(C198="","",SUMIFS('Planificación 2026-1'!R:R,'Planificación 2026-1'!W:W,C198,'Planificación 2026-1'!F:F,"HUAURA",'Planificación 2026-1'!X:X,"PRESENCIAL"))</f>
        <v>0</v>
      </c>
      <c r="DS198" s="76">
        <f>SUMIFS('Planificación 2026-1'!R:R,'Planificación 2026-1'!W:W,C198,'Planificación 2026-1'!F:F,"PRINCIPAL",'Planificación 2026-1'!X:X,"VIRTUAL",'Planificación 2026-1'!I:I,"&gt;2")</f>
        <v>0</v>
      </c>
      <c r="DT198" s="76">
        <f>SUMIFS('Planificación 2026-1'!R:R,'Planificación 2026-1'!W:W,C198,'Planificación 2026-1'!F:F,"PRINCIPAL",'Planificación 2026-1'!X:X,"&lt;&gt;VIRTUAL",'Planificación 2026-1'!I:I,"&gt;2")</f>
        <v>0</v>
      </c>
      <c r="DU198" s="76">
        <f>SUMIFS('Planificación 2026-1'!R:R,'Planificación 2026-1'!W:W,C198,'Planificación 2026-1'!F:F,"SUNAMPE",'Planificación 2026-1'!X:X,"VIRTUAL",'Planificación 2026-1'!I:I,"&gt;2")</f>
        <v>0</v>
      </c>
      <c r="DV198" s="76">
        <f>SUMIFS('Planificación 2026-1'!R:R,'Planificación 2026-1'!W:W,C198,'Planificación 2026-1'!F:F,"SUNAMPE",'Planificación 2026-1'!X:X,"&lt;&gt;VIRTUAL",'Planificación 2026-1'!I:I,"&gt;2")</f>
        <v>0</v>
      </c>
      <c r="DW198" s="76">
        <f>SUMIFS('Planificación 2026-1'!R:R,'Planificación 2026-1'!W:W,C198,'Planificación 2026-1'!F:F,"FILIAL",'Planificación 2026-1'!X:X,"VIRTUAL",'Planificación 2026-1'!I:I,"&gt;2")</f>
        <v>0</v>
      </c>
      <c r="DX198" s="76">
        <f>SUMIFS('Planificación 2026-1'!R:R,'Planificación 2026-1'!W:W,C198,'Planificación 2026-1'!F:F,"FILIAL",'Planificación 2026-1'!X:X,"&lt;&gt;VIRTUAL",'Planificación 2026-1'!I:I,"&gt;2")</f>
        <v>0</v>
      </c>
      <c r="DY198" s="76">
        <f>SUMIFS('Planificación 2026-1'!R:R,'Planificación 2026-1'!W:W,C198,'Planificación 2026-1'!F:F,"PORUMA",'Planificación 2026-1'!X:X,"VIRTUAL",'Planificación 2026-1'!I:I,"&gt;2")</f>
        <v>0</v>
      </c>
      <c r="DZ198" s="76">
        <f>SUMIFS('Planificación 2026-1'!R:R,'Planificación 2026-1'!W:W,C198,'Planificación 2026-1'!F:F,"PORUMA",'Planificación 2026-1'!X:X,"&lt;&gt;VIRTUAL",'Planificación 2026-1'!I:I,"&gt;2")</f>
        <v>0</v>
      </c>
      <c r="EA198" s="76">
        <f>SUMIFS('Planificación 2026-1'!R:R,'Planificación 2026-1'!W:W,C198,'Planificación 2026-1'!F:F,"HUAURA",'Planificación 2026-1'!X:X,"VIRTUAL",'Planificación 2026-1'!I:I,"&gt;2")</f>
        <v>0</v>
      </c>
      <c r="EB198" s="76">
        <f>SUMIFS('Planificación 2026-1'!R:R,'Planificación 2026-1'!W:W,C198,'Planificación 2026-1'!F:F,"HUAURA",'Planificación 2026-1'!X:X,"&lt;&gt;VIRTUAL",'Planificación 2026-1'!I:I,"&gt;2")</f>
        <v>0</v>
      </c>
      <c r="EC198" s="76">
        <f>SUMIFS('Planificación 2026-1'!R:R,'Planificación 2026-1'!W:W,C198,'Planificación 2026-1'!F:F,"PRINCIPAL",'Planificación 2026-1'!X:X,"VIRTUAL",'Planificación 2026-1'!I:I,"&lt;3")</f>
        <v>0</v>
      </c>
      <c r="ED198" s="76">
        <f>SUMIFS('Planificación 2026-1'!R:R,'Planificación 2026-1'!W:W,C198,'Planificación 2026-1'!F:F,"PRINCIPAL",'Planificación 2026-1'!X:X,"&lt;&gt;VIRTUAL",'Planificación 2026-1'!I:I,"&lt;3")</f>
        <v>0</v>
      </c>
      <c r="EE198" s="76">
        <f>SUMIFS('Planificación 2026-1'!R:R,'Planificación 2026-1'!W:W,C198,'Planificación 2026-1'!F:F,"SUNAMPE",'Planificación 2026-1'!X:X,"VIRTUAL",'Planificación 2026-1'!I:I,"&lt;3")</f>
        <v>0</v>
      </c>
      <c r="EF198" s="76">
        <f>SUMIFS('Planificación 2026-1'!R:R,'Planificación 2026-1'!W:W,C198,'Planificación 2026-1'!F:F,"SUNAMPE",'Planificación 2026-1'!X:X,"&lt;&gt;VIRTUAL",'Planificación 2026-1'!I:I,"&lt;3")</f>
        <v>0</v>
      </c>
      <c r="EG198" s="76">
        <f>SUMIFS('Planificación 2026-1'!R:R,'Planificación 2026-1'!W:W,C198,'Planificación 2026-1'!F:F,"FILIAL",'Planificación 2026-1'!X:X,"VIRTUAL",'Planificación 2026-1'!I:I,"&lt;3")</f>
        <v>0</v>
      </c>
      <c r="EH198" s="76">
        <f>SUMIFS('Planificación 2026-1'!R:R,'Planificación 2026-1'!W:W,C198,'Planificación 2026-1'!F:F,"FILIAL",'Planificación 2026-1'!X:X,"&lt;&gt;VIRTUAL",'Planificación 2026-1'!I:I,"&lt;3")</f>
        <v>0</v>
      </c>
      <c r="EI198" s="76">
        <f>SUMIFS('Planificación 2026-1'!R:R,'Planificación 2026-1'!W:W,C198,'Planificación 2026-1'!F:F,"PORUMA",'Planificación 2026-1'!X:X,"VIRTUAL",'Planificación 2026-1'!I:I,"&lt;3")</f>
        <v>0</v>
      </c>
      <c r="EJ198" s="76">
        <f>SUMIFS('Planificación 2026-1'!R:R,'Planificación 2026-1'!W:W,C198,'Planificación 2026-1'!F:F,"PORUMA",'Planificación 2026-1'!X:X,"&lt;&gt;VIRTUAL",'Planificación 2026-1'!I:I,"&lt;3")</f>
        <v>0</v>
      </c>
      <c r="EK198" s="76">
        <f>SUMIFS('Planificación 2026-1'!R:R,'Planificación 2026-1'!W:W,C198,'Planificación 2026-1'!F:F,"HUAURA",'Planificación 2026-1'!X:X,"VIRTUAL",'Planificación 2026-1'!I:I,"&lt;3")</f>
        <v>0</v>
      </c>
      <c r="EL198" s="76">
        <f>SUMIFS('Planificación 2026-1'!R:R,'Planificación 2026-1'!W:W,C198,'Planificación 2026-1'!F:F,"HUAURA",'Planificación 2026-1'!X:X,"&lt;&gt;VIRTUAL",'Planificación 2026-1'!I:I,"&lt;3")</f>
        <v>0</v>
      </c>
      <c r="EM198" s="76"/>
      <c r="EN198" s="76">
        <f t="shared" si="32"/>
        <v>0</v>
      </c>
      <c r="EO198" s="76">
        <f t="shared" si="33"/>
        <v>0</v>
      </c>
      <c r="EP198" s="76" t="b">
        <f t="shared" si="34"/>
        <v>1</v>
      </c>
      <c r="EQ198" s="76" t="str">
        <f t="shared" si="35"/>
        <v/>
      </c>
      <c r="ER198" s="76" t="str">
        <f t="shared" ref="ER198:ER261" si="40">IF(EN198=0,"PRESENCIAL",IF(EO198=0,"VIRTUAL",IF(EN198&gt;EO198,"MAS VIRTUAL",IF(EO198&gt;EN198,"MAS PRESENCIAL","AMBOS"))))</f>
        <v>PRESENCIAL</v>
      </c>
    </row>
    <row r="199" spans="1:148" hidden="1">
      <c r="A199" s="83"/>
      <c r="B199" s="119">
        <v>196</v>
      </c>
      <c r="C199" s="115" t="s">
        <v>372</v>
      </c>
      <c r="D199" s="112">
        <f>SUMIF('Planificación 2026-1'!W:W,C199,'Planificación 2026-1'!R:R)</f>
        <v>20</v>
      </c>
      <c r="E199" s="114" t="s">
        <v>170</v>
      </c>
      <c r="F199" s="115" t="s">
        <v>171</v>
      </c>
      <c r="G199" s="115" t="s">
        <v>153</v>
      </c>
      <c r="H199" s="115" t="s">
        <v>151</v>
      </c>
      <c r="I199" s="107" t="str">
        <f>IF(SUM(COUNTIFS('Planificación 2026-1'!F:F,"PRINCIPAL",'Planificación 2026-1'!W:W,C199,'Planificación 2026-1'!H:H,"AF"))&gt;0,"P01"," ")</f>
        <v xml:space="preserve"> </v>
      </c>
      <c r="J199" s="108" t="str">
        <f>IF(SUM(COUNTIFS('Planificación 2026-1'!F:F,"PRINCIPAL",'Planificación 2026-1'!W:W,C199,'Planificación 2026-1'!H:H,"EN"))&gt;0,"P02"," ")</f>
        <v xml:space="preserve"> </v>
      </c>
      <c r="K199" s="108" t="str">
        <f>IF(SUM(COUNTIFS('Planificación 2026-1'!F:F,"PRINCIPAL",'Planificación 2026-1'!W:W,C199,'Planificación 2026-1'!H:H,"IS"))&gt;0,"P03"," ")</f>
        <v>P03</v>
      </c>
      <c r="L199" s="108" t="str">
        <f>IF(SUM(COUNTIFS('Planificación 2026-1'!F:F,"PRINCIPAL",'Planificación 2026-1'!W:W,C199,'Planificación 2026-1'!H:H,"PS"))&gt;0,"P04"," ")</f>
        <v xml:space="preserve"> </v>
      </c>
      <c r="M199" s="108"/>
      <c r="N199" s="108" t="str">
        <f>IF(SUM(COUNTIFS('Planificación 2026-1'!F:F,"PRINCIPAL",'Planificación 2026-1'!W:W,C199,'Planificación 2026-1'!H:H,"IN"))&gt;0,"P06"," ")</f>
        <v xml:space="preserve"> </v>
      </c>
      <c r="O199" s="108" t="str">
        <f>IF(SUM(COUNTIFS('Planificación 2026-1'!F:F,"PRINCIPAL",'Planificación 2026-1'!W:W,C199,'Planificación 2026-1'!H:H,"CA"))&gt;0,"P07"," ")</f>
        <v xml:space="preserve"> </v>
      </c>
      <c r="P199" s="108" t="str">
        <f>IF(SUM(COUNTIFS('Planificación 2026-1'!F:F,"PRINCIPAL",'Planificación 2026-1'!W:W,C199,'Planificación 2026-1'!H:H,"DE"))&gt;0,"P08"," ")</f>
        <v>P08</v>
      </c>
      <c r="Q199" s="108" t="str">
        <f>IF(SUM(COUNTIFS('Planificación 2026-1'!F:F,"PRINCIPAL",'Planificación 2026-1'!W:W,C199,'Planificación 2026-1'!H:H,"OB"))&gt;0,"P09"," ")</f>
        <v xml:space="preserve"> </v>
      </c>
      <c r="R199" s="108" t="str">
        <f>IF(SUM(COUNTIFS('Planificación 2026-1'!F:F,"PRINCIPAL",'Planificación 2026-1'!W:W,C199,'Planificación 2026-1'!H:H,"MH"))&gt;0,"P31"," ")</f>
        <v xml:space="preserve"> </v>
      </c>
      <c r="S199" s="108" t="str">
        <f>IF(SUM(COUNTIFS('Planificación 2026-1'!F:F,"PRINCIPAL",'Planificación 2026-1'!W:W,C199,'Planificación 2026-1'!H:H,"IC"))&gt;0,"P32"," ")</f>
        <v>P32</v>
      </c>
      <c r="T199" s="108" t="str">
        <f>IF(SUM(COUNTIFS('Planificación 2026-1'!F:F,"PRINCIPAL",'Planificación 2026-1'!W:W,C199,'Planificación 2026-1'!H:H,"AR"))&gt;0,"P34"," ")</f>
        <v xml:space="preserve"> </v>
      </c>
      <c r="U199" s="108" t="str">
        <f>IF(SUM(COUNTIFS('Planificación 2026-1'!F:F,"PRINCIPAL",'Planificación 2026-1'!W:W,C199,'Planificación 2026-1'!H:H,"T1"))&gt;0,"P35"," ")</f>
        <v xml:space="preserve"> </v>
      </c>
      <c r="V199" s="108" t="str">
        <f>IF(SUM(COUNTIFS('Planificación 2026-1'!F:F,"PRINCIPAL",'Planificación 2026-1'!W:W,C199,'Planificación 2026-1'!H:H,"T3"))&gt;0,"P36"," ")</f>
        <v xml:space="preserve"> </v>
      </c>
      <c r="W199" s="108" t="str">
        <f>IF(SUM(COUNTIFS('Planificación 2026-1'!F:F,"PRINCIPAL",'Planificación 2026-1'!W:W,C199,'Planificación 2026-1'!H:H,"T2"))&gt;0,"P37"," ")</f>
        <v xml:space="preserve"> </v>
      </c>
      <c r="X199" s="108" t="str">
        <f>IF(SUM(COUNTIFS('Planificación 2026-1'!F:F,"PRINCIPAL",'Planificación 2026-1'!W:W,C199,'Planificación 2026-1'!H:H,"AE"))&gt;0,"P38"," ")</f>
        <v>P38</v>
      </c>
      <c r="Y199" s="108" t="str">
        <f>IF(SUM(COUNTIFS('Planificación 2026-1'!F:F,"PRINCIPAL",'Planificación 2026-1'!W:W,C199,'Planificación 2026-1'!H:H,"T4"))&gt;0,"P55"," ")</f>
        <v xml:space="preserve"> </v>
      </c>
      <c r="Z199" s="108" t="str">
        <f>IF(SUM(COUNTIFS('Planificación 2026-1'!F:F,"FILIAL",'Planificación 2026-1'!W:W,C199,'Planificación 2026-1'!H:H,"AF"))&gt;0," P01"," ")</f>
        <v xml:space="preserve"> </v>
      </c>
      <c r="AA199" s="108" t="str">
        <f>IF(SUM(COUNTIFS('Planificación 2026-1'!F:F,"FILIAL",'Planificación 2026-1'!W:W,C199,'Planificación 2026-1'!H:H,"EN"))&gt;0,"P02"," ")</f>
        <v xml:space="preserve"> </v>
      </c>
      <c r="AB199" s="108" t="str">
        <f>IF(SUM(COUNTIFS('Planificación 2026-1'!F:F,"FILIAL",'Planificación 2026-1'!W:W,C199,'Planificación 2026-1'!H:H,"IS"))&gt;0,"P03"," ")</f>
        <v xml:space="preserve"> </v>
      </c>
      <c r="AC199" s="108" t="str">
        <f>IF(SUM(COUNTIFS('Planificación 2026-1'!F:F,"FILIAL",'Planificación 2026-1'!W:W,C199,'Planificación 2026-1'!H:H,"PS"))&gt;0,"P04"," ")</f>
        <v xml:space="preserve"> </v>
      </c>
      <c r="AD199" s="108"/>
      <c r="AE199" s="108" t="str">
        <f>IF(SUM(COUNTIFS('Planificación 2026-1'!F:F,"FILIAL",'Planificación 2026-1'!W:W,C199,'Planificación 2026-1'!H:H,"IN"))&gt;0,"P06"," ")</f>
        <v xml:space="preserve"> </v>
      </c>
      <c r="AF199" s="108" t="str">
        <f>IF(SUM(COUNTIFS('Planificación 2026-1'!F:F,"FILIAL",'Planificación 2026-1'!W:W,C199,'Planificación 2026-1'!H:H,"CA"))&gt;0,"P07"," ")</f>
        <v xml:space="preserve"> </v>
      </c>
      <c r="AG199" s="108" t="str">
        <f>IF(SUM(COUNTIFS('Planificación 2026-1'!F:F,"FILIAL",'Planificación 2026-1'!W:W,C199,'Planificación 2026-1'!H:H,"DE"))&gt;0,"P08"," ")</f>
        <v xml:space="preserve"> </v>
      </c>
      <c r="AH199" s="108" t="str">
        <f>IF(SUM(COUNTIFS('Planificación 2026-1'!F:F,"FILIAL",'Planificación 2026-1'!W:W,C199,'Planificación 2026-1'!H:H,"OB"))&gt;0,"P09"," ")</f>
        <v xml:space="preserve"> </v>
      </c>
      <c r="AI199" s="108" t="str">
        <f>IF(SUM(COUNTIFS('Planificación 2026-1'!F:F,"FILIAL",'Planificación 2026-1'!W:W,C199,'Planificación 2026-1'!H:H,"MH"))&gt;0,"P31"," ")</f>
        <v xml:space="preserve"> </v>
      </c>
      <c r="AJ199" s="108" t="str">
        <f>IF(SUM(COUNTIFS('Planificación 2026-1'!F:F,"FILIAL",'Planificación 2026-1'!W:W,C199,'Planificación 2026-1'!H:H,"IC"))&gt;0,"P32"," ")</f>
        <v xml:space="preserve"> </v>
      </c>
      <c r="AK199" s="108" t="str">
        <f>IF(SUM(COUNTIFS('Planificación 2026-1'!F:F,"FILIAL",'Planificación 2026-1'!W:W,C199,'Planificación 2026-1'!H:H,"AR"))&gt;0,"P34"," ")</f>
        <v xml:space="preserve"> </v>
      </c>
      <c r="AL199" s="108" t="str">
        <f>IF(SUM(COUNTIFS('Planificación 2026-1'!F:F,"FILIAL",'Planificación 2026-1'!W:W,C199,'Planificación 2026-1'!H:H,"T1"))&gt;0,"P35"," ")</f>
        <v xml:space="preserve"> </v>
      </c>
      <c r="AM199" s="108" t="str">
        <f>IF(SUM(COUNTIFS('Planificación 2026-1'!F:F,"FILIAL",'Planificación 2026-1'!W:W,C199,'Planificación 2026-1'!H:H,"T3"))&gt;0,"P36"," ")</f>
        <v xml:space="preserve"> </v>
      </c>
      <c r="AN199" s="108" t="str">
        <f>IF(SUM(COUNTIFS('Planificación 2026-1'!F:F,"FILIAL",'Planificación 2026-1'!W:W,C199,'Planificación 2026-1'!H:H,"T2"))&gt;0,"P37"," ")</f>
        <v xml:space="preserve"> </v>
      </c>
      <c r="AO199" s="108" t="str">
        <f>IF(SUM(COUNTIFS('Planificación 2026-1'!F:F,"FILIAL",'Planificación 2026-1'!W:W,C199,'Planificación 2026-1'!H:H,"AE"))&gt;0,"P38"," ")</f>
        <v xml:space="preserve"> </v>
      </c>
      <c r="AP199" s="108" t="str">
        <f>IF(SUM(COUNTIFS('Planificación 2026-1'!F:F,"FILIAL",'Planificación 2026-1'!W:W,C199,'Planificación 2026-1'!H:H,"T4"))&gt;0,"P55"," ")</f>
        <v xml:space="preserve"> </v>
      </c>
      <c r="AQ199" s="108" t="str">
        <f>IF(SUM(COUNTIFS('Planificación 2026-1'!F:F,"SUNAMPE",'Planificación 2026-1'!W:W,C199,'Planificación 2026-1'!H:H,"AF"))&gt;0," P01"," ")</f>
        <v xml:space="preserve"> </v>
      </c>
      <c r="AR199" s="108" t="str">
        <f>IF(SUM(COUNTIFS('Planificación 2026-1'!F:F,"SUNAMPE",'Planificación 2026-1'!W:W,C199,'Planificación 2026-1'!H:H,"EN"))&gt;0,"P02"," ")</f>
        <v xml:space="preserve"> </v>
      </c>
      <c r="AS199" s="108" t="str">
        <f>IF(SUM(COUNTIFS('Planificación 2026-1'!F:F,"SUNAMPE",'Planificación 2026-1'!W:W,C199,'Planificación 2026-1'!H:H,"IS"))&gt;0,"P03"," ")</f>
        <v xml:space="preserve"> </v>
      </c>
      <c r="AT199" s="108" t="str">
        <f>IF(SUM(COUNTIFS('Planificación 2026-1'!F:F,"SUNAMPE",'Planificación 2026-1'!W:W,C199,'Planificación 2026-1'!H:H,"PS"))&gt;0,"P04"," ")</f>
        <v xml:space="preserve"> </v>
      </c>
      <c r="AU199" s="108"/>
      <c r="AV199" s="108" t="str">
        <f>IF(SUM(COUNTIFS('Planificación 2026-1'!F:F,"SUNAMPE",'Planificación 2026-1'!W:W,C199,'Planificación 2026-1'!H:H,"IN"))&gt;0,"P06"," ")</f>
        <v xml:space="preserve"> </v>
      </c>
      <c r="AW199" s="108" t="str">
        <f>IF(SUM(COUNTIFS('Planificación 2026-1'!F:F,"SUNAMPE",'Planificación 2026-1'!W:W,C199,'Planificación 2026-1'!H:H,"CA"))&gt;0,"P07"," ")</f>
        <v xml:space="preserve"> </v>
      </c>
      <c r="AX199" s="108" t="str">
        <f>IF(SUM(COUNTIFS('Planificación 2026-1'!F:F,"SUNAMPE",'Planificación 2026-1'!W:W,C199,'Planificación 2026-1'!H:H,"DE"))&gt;0,"P08"," ")</f>
        <v xml:space="preserve"> </v>
      </c>
      <c r="AY199" s="108" t="str">
        <f>IF(SUM(COUNTIFS('Planificación 2026-1'!F:F,"SUNAMPE",'Planificación 2026-1'!W:W,C199,'Planificación 2026-1'!H:H,"OB"))&gt;0,"P09"," ")</f>
        <v xml:space="preserve"> </v>
      </c>
      <c r="AZ199" s="108" t="str">
        <f>IF(SUM(COUNTIFS('Planificación 2026-1'!F:F,"SUNAMPE",'Planificación 2026-1'!W:W,C199,'Planificación 2026-1'!H:H,"MH"))&gt;0,"P31"," ")</f>
        <v xml:space="preserve"> </v>
      </c>
      <c r="BA199" s="108" t="str">
        <f>IF(SUM(COUNTIFS('Planificación 2026-1'!F:F,"SUNAMPE",'Planificación 2026-1'!W:W,C199,'Planificación 2026-1'!H:H,"IC"))&gt;0,"P32"," ")</f>
        <v xml:space="preserve"> </v>
      </c>
      <c r="BB199" s="108" t="str">
        <f>IF(SUM(COUNTIFS('Planificación 2026-1'!F:F,"SUNAMPE",'Planificación 2026-1'!W:W,C199,'Planificación 2026-1'!H:H,"AR"))&gt;0,"P34"," ")</f>
        <v xml:space="preserve"> </v>
      </c>
      <c r="BC199" s="108" t="str">
        <f>IF(SUM(COUNTIFS('Planificación 2026-1'!F:F,"SUNAMPE",'Planificación 2026-1'!W:W,C199,'Planificación 2026-1'!H:H,"T1"))&gt;0,"P35"," ")</f>
        <v xml:space="preserve"> </v>
      </c>
      <c r="BD199" s="108" t="str">
        <f>IF(SUM(COUNTIFS('Planificación 2026-1'!F:F,"SUNAMPE",'Planificación 2026-1'!W:W,C199,'Planificación 2026-1'!H:H,"T3"))&gt;0,"P36"," ")</f>
        <v xml:space="preserve"> </v>
      </c>
      <c r="BE199" s="108" t="str">
        <f>IF(SUM(COUNTIFS('Planificación 2026-1'!F:F,"SUNAMPE",'Planificación 2026-1'!W:W,C199,'Planificación 2026-1'!H:H,"T2"))&gt;0,"P37"," ")</f>
        <v xml:space="preserve"> </v>
      </c>
      <c r="BF199" s="108" t="str">
        <f>IF(SUM(COUNTIFS('Planificación 2026-1'!F:F,"SUNAMPE",'Planificación 2026-1'!W:W,C199,'Planificación 2026-1'!H:H,"AE"))&gt;0,"P38"," ")</f>
        <v xml:space="preserve"> </v>
      </c>
      <c r="BG199" s="108" t="str">
        <f>IF(SUM(COUNTIFS('Planificación 2026-1'!F:F,"SUNAMPE",'Planificación 2026-1'!W:W,C199,'Planificación 2026-1'!H:H,"T4"))&gt;0,"P55"," ")</f>
        <v xml:space="preserve"> </v>
      </c>
      <c r="BH199" s="108" t="str">
        <f>IF(SUM(COUNTIFS('Planificación 2026-1'!F:F,"HUAURA",'Planificación 2026-1'!W:W,C199,'Planificación 2026-1'!H:H,"AF"))&gt;0," P01"," ")</f>
        <v xml:space="preserve"> </v>
      </c>
      <c r="BI199" s="108" t="str">
        <f>IF(SUM(COUNTIFS('Planificación 2026-1'!F:F,"HUAURA",'Planificación 2026-1'!W:W,C199,'Planificación 2026-1'!H:H,"EN"))&gt;0,"P02"," ")</f>
        <v xml:space="preserve"> </v>
      </c>
      <c r="BJ199" s="108" t="str">
        <f>IF(SUM(COUNTIFS('Planificación 2026-1'!F:F,"HUAURA",'Planificación 2026-1'!W:W,C199,'Planificación 2026-1'!H:H,"IS"))&gt;0,"P03"," ")</f>
        <v xml:space="preserve"> </v>
      </c>
      <c r="BK199" s="108" t="str">
        <f>IF(SUM(COUNTIFS('Planificación 2026-1'!F:F,"HUAURA",'Planificación 2026-1'!W:W,C199,'Planificación 2026-1'!H:H,"PS"))&gt;0,"P04"," ")</f>
        <v xml:space="preserve"> </v>
      </c>
      <c r="BL199" s="108"/>
      <c r="BM199" s="108" t="str">
        <f>IF(SUM(COUNTIFS('Planificación 2026-1'!F:F,"HUAURA",'Planificación 2026-1'!W:W,C199,'Planificación 2026-1'!H:H,"IN"))&gt;0,"P06"," ")</f>
        <v xml:space="preserve"> </v>
      </c>
      <c r="BN199" s="108" t="str">
        <f>IF(SUM(COUNTIFS('Planificación 2026-1'!F:F,"HUAURA",'Planificación 2026-1'!W:W,C199,'Planificación 2026-1'!H:H,"CA"))&gt;0,"P07"," ")</f>
        <v xml:space="preserve"> </v>
      </c>
      <c r="BO199" s="108" t="str">
        <f>IF(SUM(COUNTIFS('Planificación 2026-1'!F:F,"HUAURA",'Planificación 2026-1'!W:W,C199,'Planificación 2026-1'!H:H,"DE"))&gt;0,"P08"," ")</f>
        <v xml:space="preserve"> </v>
      </c>
      <c r="BP199" s="108" t="str">
        <f>IF(SUM(COUNTIFS('Planificación 2026-1'!F:F,"HUAURA",'Planificación 2026-1'!W:W,C199,'Planificación 2026-1'!H:H,"OB"))&gt;0,"P09"," ")</f>
        <v xml:space="preserve"> </v>
      </c>
      <c r="BQ199" s="108" t="str">
        <f>IF(SUM(COUNTIFS('Planificación 2026-1'!F:F,"HUAURA",'Planificación 2026-1'!W:W,C199,'Planificación 2026-1'!H:H,"MH"))&gt;0,"P31"," ")</f>
        <v xml:space="preserve"> </v>
      </c>
      <c r="BR199" s="108" t="str">
        <f>IF(SUM(COUNTIFS('Planificación 2026-1'!F:F,"HUAURA",'Planificación 2026-1'!W:W,C199,'Planificación 2026-1'!H:H,"IC"))&gt;0,"P32"," ")</f>
        <v xml:space="preserve"> </v>
      </c>
      <c r="BS199" s="108" t="str">
        <f>IF(SUM(COUNTIFS('Planificación 2026-1'!F:F,"HUAURA",'Planificación 2026-1'!W:W,C199,'Planificación 2026-1'!H:H,"AR"))&gt;0,"P34"," ")</f>
        <v xml:space="preserve"> </v>
      </c>
      <c r="BT199" s="108" t="str">
        <f>IF(SUM(COUNTIFS('Planificación 2026-1'!F:F,"HUAURA",'Planificación 2026-1'!W:W,C199,'Planificación 2026-1'!H:H,"T1"))&gt;0,"P35"," ")</f>
        <v xml:space="preserve"> </v>
      </c>
      <c r="BU199" s="108" t="str">
        <f>IF(SUM(COUNTIFS('Planificación 2026-1'!F:F,"HUAURA",'Planificación 2026-1'!W:W,C199,'Planificación 2026-1'!H:H,"T3"))&gt;0,"P36"," ")</f>
        <v xml:space="preserve"> </v>
      </c>
      <c r="BV199" s="108" t="str">
        <f>IF(SUM(COUNTIFS('Planificación 2026-1'!F:F,"HUAURA",'Planificación 2026-1'!W:W,C199,'Planificación 2026-1'!H:H,"T2"))&gt;0,"P37"," ")</f>
        <v xml:space="preserve"> </v>
      </c>
      <c r="BW199" s="108" t="str">
        <f>IF(SUM(COUNTIFS('Planificación 2026-1'!F:F,"HUAURA",'Planificación 2026-1'!W:W,C199,'Planificación 2026-1'!H:H,"AE"))&gt;0,"P38"," ")</f>
        <v xml:space="preserve"> </v>
      </c>
      <c r="BX199" s="108" t="str">
        <f>IF(SUM(COUNTIFS('Planificación 2026-1'!F:F,"HUAURA",'Planificación 2026-1'!W:W,C199,'Planificación 2026-1'!H:H,"T4"))&gt;0,"P55"," ")</f>
        <v xml:space="preserve"> </v>
      </c>
      <c r="BY199" s="109">
        <f>SUMIFS('Planificación 2026-1'!R:R,'Planificación 2026-1'!W:W,C199,'Planificación 2026-1'!H:H,"AF",'Planificación 2026-1'!I:I,"&gt;2")</f>
        <v>0</v>
      </c>
      <c r="BZ199" s="109">
        <f>SUMIFS('Planificación 2026-1'!R:R,'Planificación 2026-1'!W:W,C199,'Planificación 2026-1'!H:H,"EN",'Planificación 2026-1'!I:I,"&gt;2")</f>
        <v>0</v>
      </c>
      <c r="CA199" s="109">
        <f>SUMIFS('Planificación 2026-1'!R:R,'Planificación 2026-1'!W:W,C199,'Planificación 2026-1'!H:H,"IS",'Planificación 2026-1'!I:I,"&gt;2")</f>
        <v>0</v>
      </c>
      <c r="CB199" s="109">
        <f>SUMIFS('Planificación 2026-1'!R:R,'Planificación 2026-1'!W:W,C199,'Planificación 2026-1'!H:H,"PS",'Planificación 2026-1'!I:I,"&gt;2")</f>
        <v>0</v>
      </c>
      <c r="CC199" s="109">
        <f>SUMIFS('Planificación 2026-1'!R:R,'Planificación 2026-1'!W:W,C199,'Planificación 2026-1'!H:H,"IN",'Planificación 2026-1'!I:I,"&gt;2")</f>
        <v>0</v>
      </c>
      <c r="CD199" s="109">
        <f>SUMIFS('Planificación 2026-1'!R:R,'Planificación 2026-1'!W:W,C199,'Planificación 2026-1'!H:H,"CA",'Planificación 2026-1'!I:I,"&gt;2")</f>
        <v>0</v>
      </c>
      <c r="CE199" s="109">
        <f>SUMIFS('Planificación 2026-1'!R:R,'Planificación 2026-1'!W:W,C199,'Planificación 2026-1'!H:H,"DE",'Planificación 2026-1'!I:I,"&gt;2")</f>
        <v>0</v>
      </c>
      <c r="CF199" s="109">
        <f>SUMIFS('Planificación 2026-1'!R:R,'Planificación 2026-1'!W:W,C199,'Planificación 2026-1'!H:H,"OB",'Planificación 2026-1'!I:I,"&gt;2")</f>
        <v>0</v>
      </c>
      <c r="CG199" s="109">
        <f>SUMIFS('Planificación 2026-1'!R:R,'Planificación 2026-1'!W:W,C199,'Planificación 2026-1'!H:H,"MH",'Planificación 2026-1'!I:I,"&gt;2")</f>
        <v>0</v>
      </c>
      <c r="CH199" s="109">
        <f>SUMIFS('Planificación 2026-1'!R:R,'Planificación 2026-1'!W:W,C199,'Planificación 2026-1'!H:H,"IC",'Planificación 2026-1'!I:I,"&gt;2")</f>
        <v>0</v>
      </c>
      <c r="CI199" s="109">
        <f>SUMIFS('Planificación 2026-1'!R:R,'Planificación 2026-1'!W:W,C199,'Planificación 2026-1'!H:H,"AR",'Planificación 2026-1'!I:I,"&gt;2")</f>
        <v>0</v>
      </c>
      <c r="CJ199" s="109">
        <f>SUMIFS('Planificación 2026-1'!R:R,'Planificación 2026-1'!W:W,C199,'Planificación 2026-1'!H:H,"T1",'Planificación 2026-1'!I:I,"&gt;2")</f>
        <v>0</v>
      </c>
      <c r="CK199" s="109">
        <f>SUMIFS('Planificación 2026-1'!R:R,'Planificación 2026-1'!W:W,C199,'Planificación 2026-1'!H:H,"T3",'Planificación 2026-1'!I:I,"&gt;2")</f>
        <v>0</v>
      </c>
      <c r="CL199" s="109">
        <f>SUMIFS('Planificación 2026-1'!R:R,'Planificación 2026-1'!W:W,C199,'Planificación 2026-1'!H:H,"T2",'Planificación 2026-1'!I:I,"&gt;2")</f>
        <v>0</v>
      </c>
      <c r="CM199" s="109">
        <f>SUMIFS('Planificación 2026-1'!R:R,'Planificación 2026-1'!W:W,C199,'Planificación 2026-1'!H:H,"AE",'Planificación 2026-1'!I:I,"&gt;2")</f>
        <v>0</v>
      </c>
      <c r="CN199" s="109">
        <f>SUMIFS('Planificación 2026-1'!R:R,'Planificación 2026-1'!W:W,C199,'Planificación 2026-1'!H:H,"T4",'Planificación 2026-1'!I:I,"&gt;2")</f>
        <v>0</v>
      </c>
      <c r="CO199" s="109">
        <f>SUMIFS('Planificación 2026-1'!R:R,'Planificación 2026-1'!W:W,C199,'Planificación 2026-1'!H:H,"AF",'Planificación 2026-1'!I:I,"&lt;3")</f>
        <v>0</v>
      </c>
      <c r="CP199" s="109">
        <f>SUMIFS('Planificación 2026-1'!R:R,'Planificación 2026-1'!W:W,C199,'Planificación 2026-1'!H:H,"EN",'Planificación 2026-1'!I:I,"&lt;3")</f>
        <v>0</v>
      </c>
      <c r="CQ199" s="109">
        <f>SUMIFS('Planificación 2026-1'!R:R,'Planificación 2026-1'!W:W,C199,'Planificación 2026-1'!H:H,"IS",'Planificación 2026-1'!I:I,"&lt;3")</f>
        <v>5</v>
      </c>
      <c r="CR199" s="109">
        <f>SUMIFS('Planificación 2026-1'!R:R,'Planificación 2026-1'!W:W,C199,'Planificación 2026-1'!H:H,"PS",'Planificación 2026-1'!I:I,"&lt;3")</f>
        <v>0</v>
      </c>
      <c r="CS199" s="109">
        <f>SUMIFS('Planificación 2026-1'!R:R,'Planificación 2026-1'!W:W,C199,'Planificación 2026-1'!H:H,"IN",'Planificación 2026-1'!I:I,"&lt;3")</f>
        <v>0</v>
      </c>
      <c r="CT199" s="109">
        <f>SUMIFS('Planificación 2026-1'!R:R,'Planificación 2026-1'!W:W,C199,'Planificación 2026-1'!H:H,"CA",'Planificación 2026-1'!I:I,"&lt;3")</f>
        <v>0</v>
      </c>
      <c r="CU199" s="109">
        <f>SUMIFS('Planificación 2026-1'!R:R,'Planificación 2026-1'!W:W,C199,'Planificación 2026-1'!H:H,"DE",'Planificación 2026-1'!I:I,"&lt;3")</f>
        <v>5</v>
      </c>
      <c r="CV199" s="109">
        <f>SUMIFS('Planificación 2026-1'!R:R,'Planificación 2026-1'!W:W,C199,'Planificación 2026-1'!H:H,"OB",'Planificación 2026-1'!I:I,"&lt;3")</f>
        <v>0</v>
      </c>
      <c r="CW199" s="109">
        <f>SUMIFS('Planificación 2026-1'!R:R,'Planificación 2026-1'!W:W,C199,'Planificación 2026-1'!H:H,"MH",'Planificación 2026-1'!I:I,"&lt;3")</f>
        <v>0</v>
      </c>
      <c r="CX199" s="109">
        <f>SUMIFS('Planificación 2026-1'!R:R,'Planificación 2026-1'!W:W,C199,'Planificación 2026-1'!H:H,"IC",'Planificación 2026-1'!I:I,"&lt;3")</f>
        <v>5</v>
      </c>
      <c r="CY199" s="109">
        <f>SUMIFS('Planificación 2026-1'!R:R,'Planificación 2026-1'!W:W,C199,'Planificación 2026-1'!H:H,"AR",'Planificación 2026-1'!I:I,"&lt;3")</f>
        <v>0</v>
      </c>
      <c r="CZ199" s="109">
        <f>SUMIFS('Planificación 2026-1'!R:R,'Planificación 2026-1'!W:W,C199,'Planificación 2026-1'!H:H,"T1",'Planificación 2026-1'!I:I,"&lt;3")</f>
        <v>0</v>
      </c>
      <c r="DA199" s="109">
        <f>SUMIFS('Planificación 2026-1'!R:R,'Planificación 2026-1'!W:W,C199,'Planificación 2026-1'!H:H,"T3",'Planificación 2026-1'!I:I,"&lt;3")</f>
        <v>0</v>
      </c>
      <c r="DB199" s="109">
        <f>SUMIFS('Planificación 2026-1'!R:R,'Planificación 2026-1'!W:W,C199,'Planificación 2026-1'!H:H,"T2",'Planificación 2026-1'!I:I,"&lt;3")</f>
        <v>0</v>
      </c>
      <c r="DC199" s="109">
        <f>SUMIFS('Planificación 2026-1'!R:R,'Planificación 2026-1'!W:W,C199,'Planificación 2026-1'!H:H,"AE",'Planificación 2026-1'!I:I,"&lt;3")</f>
        <v>5</v>
      </c>
      <c r="DD199" s="109">
        <f>SUMIFS('Planificación 2026-1'!R:R,'Planificación 2026-1'!W:W,C199,'Planificación 2026-1'!H:H,"T4",'Planificación 2026-1'!I:I,"&lt;3")</f>
        <v>0</v>
      </c>
      <c r="DE199" s="108" t="str">
        <f t="shared" si="36"/>
        <v>P03 P08 P32 P38</v>
      </c>
      <c r="DF199" s="41">
        <f>IF(C199="","",SUMIFS('Planificación 2026-1'!R:R,'Planificación 2026-1'!W:W,C199,'Planificación 2026-1'!F:F,"PRINCIPAL",'Planificación 2026-1'!X:X,"VIRTUAL"))</f>
        <v>10</v>
      </c>
      <c r="DG199" s="41">
        <f>IF(C199="","",SUMIFS('Planificación 2026-1'!R:R,'Planificación 2026-1'!W:W,C199,'Planificación 2026-1'!F:F,"PRINCIPAL",'Planificación 2026-1'!X:X,"PRESENCIAL"))</f>
        <v>5</v>
      </c>
      <c r="DH199" s="41">
        <f>IF(C199="","",SUMIFS('Planificación 2026-1'!R:R,'Planificación 2026-1'!W:W,C199,'Planificación 2026-1'!F:F,"PRINCIPAL",'Planificación 2026-1'!X:X,"HIBRIDO PRESENCIAL"))</f>
        <v>0</v>
      </c>
      <c r="DI199" s="108" t="str">
        <f t="shared" si="37"/>
        <v/>
      </c>
      <c r="DJ199" s="108">
        <f>IF(C199="","",SUMIFS('Planificación 2026-1'!R:R,'Planificación 2026-1'!W:W,C199,'Planificación 2026-1'!F:F,"FILIAL",'Planificación 2026-1'!X:X,"VIRTUAL"))</f>
        <v>0</v>
      </c>
      <c r="DK199" s="110">
        <f>IF(C199="","",SUMIFS('Planificación 2026-1'!R:R,'Planificación 2026-1'!W:W,C199,'Planificación 2026-1'!F:F,"FILIAL",'Planificación 2026-1'!X:X,"PRESENCIAL"))</f>
        <v>0</v>
      </c>
      <c r="DL199" s="61">
        <f>IF(C199="","",SUMIFS('Planificación 2026-1'!R:R,'Planificación 2026-1'!W:W,C199,'Planificación 2026-1'!F:F,"FILIAL",'Planificación 2026-1'!X:X,"HIBRIDO PRESENCIAL"))</f>
        <v>0</v>
      </c>
      <c r="DM199" s="111" t="str">
        <f t="shared" si="38"/>
        <v/>
      </c>
      <c r="DN199" s="108">
        <f>IF(C199="","",SUMIFS('Planificación 2026-1'!R:R,'Planificación 2026-1'!W:W,C199,'Planificación 2026-1'!F:F,"SUNAMPE",'Planificación 2026-1'!X:X,"VIRTUAL"))</f>
        <v>0</v>
      </c>
      <c r="DO199" s="61">
        <f>IF(C199="","",SUMIFS('Planificación 2026-1'!R:R,'Planificación 2026-1'!W:W,C199,'Planificación 2026-1'!F:F,"SUNAMPE",'Planificación 2026-1'!X:X,"PRESENCIAL"))</f>
        <v>0</v>
      </c>
      <c r="DP199" s="111" t="str">
        <f t="shared" si="39"/>
        <v/>
      </c>
      <c r="DQ199" s="108">
        <f>IF(C199="","",SUMIFS('Planificación 2026-1'!R:R,'Planificación 2026-1'!W:W,C199,'Planificación 2026-1'!F:F,"HUAURA",'Planificación 2026-1'!X:X,"VIRTUAL"))</f>
        <v>0</v>
      </c>
      <c r="DR199" s="61">
        <f>IF(C199="","",SUMIFS('Planificación 2026-1'!R:R,'Planificación 2026-1'!W:W,C199,'Planificación 2026-1'!F:F,"HUAURA",'Planificación 2026-1'!X:X,"PRESENCIAL"))</f>
        <v>0</v>
      </c>
      <c r="DS199" s="76">
        <f>SUMIFS('Planificación 2026-1'!R:R,'Planificación 2026-1'!W:W,C199,'Planificación 2026-1'!F:F,"PRINCIPAL",'Planificación 2026-1'!X:X,"VIRTUAL",'Planificación 2026-1'!I:I,"&gt;2")</f>
        <v>0</v>
      </c>
      <c r="DT199" s="76">
        <f>SUMIFS('Planificación 2026-1'!R:R,'Planificación 2026-1'!W:W,C199,'Planificación 2026-1'!F:F,"PRINCIPAL",'Planificación 2026-1'!X:X,"&lt;&gt;VIRTUAL",'Planificación 2026-1'!I:I,"&gt;2")</f>
        <v>0</v>
      </c>
      <c r="DU199" s="76">
        <f>SUMIFS('Planificación 2026-1'!R:R,'Planificación 2026-1'!W:W,C199,'Planificación 2026-1'!F:F,"SUNAMPE",'Planificación 2026-1'!X:X,"VIRTUAL",'Planificación 2026-1'!I:I,"&gt;2")</f>
        <v>0</v>
      </c>
      <c r="DV199" s="76">
        <f>SUMIFS('Planificación 2026-1'!R:R,'Planificación 2026-1'!W:W,C199,'Planificación 2026-1'!F:F,"SUNAMPE",'Planificación 2026-1'!X:X,"&lt;&gt;VIRTUAL",'Planificación 2026-1'!I:I,"&gt;2")</f>
        <v>0</v>
      </c>
      <c r="DW199" s="76">
        <f>SUMIFS('Planificación 2026-1'!R:R,'Planificación 2026-1'!W:W,C199,'Planificación 2026-1'!F:F,"FILIAL",'Planificación 2026-1'!X:X,"VIRTUAL",'Planificación 2026-1'!I:I,"&gt;2")</f>
        <v>0</v>
      </c>
      <c r="DX199" s="76">
        <f>SUMIFS('Planificación 2026-1'!R:R,'Planificación 2026-1'!W:W,C199,'Planificación 2026-1'!F:F,"FILIAL",'Planificación 2026-1'!X:X,"&lt;&gt;VIRTUAL",'Planificación 2026-1'!I:I,"&gt;2")</f>
        <v>0</v>
      </c>
      <c r="DY199" s="76">
        <f>SUMIFS('Planificación 2026-1'!R:R,'Planificación 2026-1'!W:W,C199,'Planificación 2026-1'!F:F,"PORUMA",'Planificación 2026-1'!X:X,"VIRTUAL",'Planificación 2026-1'!I:I,"&gt;2")</f>
        <v>0</v>
      </c>
      <c r="DZ199" s="76">
        <f>SUMIFS('Planificación 2026-1'!R:R,'Planificación 2026-1'!W:W,C199,'Planificación 2026-1'!F:F,"PORUMA",'Planificación 2026-1'!X:X,"&lt;&gt;VIRTUAL",'Planificación 2026-1'!I:I,"&gt;2")</f>
        <v>0</v>
      </c>
      <c r="EA199" s="76">
        <f>SUMIFS('Planificación 2026-1'!R:R,'Planificación 2026-1'!W:W,C199,'Planificación 2026-1'!F:F,"HUAURA",'Planificación 2026-1'!X:X,"VIRTUAL",'Planificación 2026-1'!I:I,"&gt;2")</f>
        <v>0</v>
      </c>
      <c r="EB199" s="76">
        <f>SUMIFS('Planificación 2026-1'!R:R,'Planificación 2026-1'!W:W,C199,'Planificación 2026-1'!F:F,"HUAURA",'Planificación 2026-1'!X:X,"&lt;&gt;VIRTUAL",'Planificación 2026-1'!I:I,"&gt;2")</f>
        <v>0</v>
      </c>
      <c r="EC199" s="76">
        <f>SUMIFS('Planificación 2026-1'!R:R,'Planificación 2026-1'!W:W,C199,'Planificación 2026-1'!F:F,"PRINCIPAL",'Planificación 2026-1'!X:X,"VIRTUAL",'Planificación 2026-1'!I:I,"&lt;3")</f>
        <v>10</v>
      </c>
      <c r="ED199" s="76">
        <f>SUMIFS('Planificación 2026-1'!R:R,'Planificación 2026-1'!W:W,C199,'Planificación 2026-1'!F:F,"PRINCIPAL",'Planificación 2026-1'!X:X,"&lt;&gt;VIRTUAL",'Planificación 2026-1'!I:I,"&lt;3")</f>
        <v>10</v>
      </c>
      <c r="EE199" s="76">
        <f>SUMIFS('Planificación 2026-1'!R:R,'Planificación 2026-1'!W:W,C199,'Planificación 2026-1'!F:F,"SUNAMPE",'Planificación 2026-1'!X:X,"VIRTUAL",'Planificación 2026-1'!I:I,"&lt;3")</f>
        <v>0</v>
      </c>
      <c r="EF199" s="76">
        <f>SUMIFS('Planificación 2026-1'!R:R,'Planificación 2026-1'!W:W,C199,'Planificación 2026-1'!F:F,"SUNAMPE",'Planificación 2026-1'!X:X,"&lt;&gt;VIRTUAL",'Planificación 2026-1'!I:I,"&lt;3")</f>
        <v>0</v>
      </c>
      <c r="EG199" s="76">
        <f>SUMIFS('Planificación 2026-1'!R:R,'Planificación 2026-1'!W:W,C199,'Planificación 2026-1'!F:F,"FILIAL",'Planificación 2026-1'!X:X,"VIRTUAL",'Planificación 2026-1'!I:I,"&lt;3")</f>
        <v>0</v>
      </c>
      <c r="EH199" s="76">
        <f>SUMIFS('Planificación 2026-1'!R:R,'Planificación 2026-1'!W:W,C199,'Planificación 2026-1'!F:F,"FILIAL",'Planificación 2026-1'!X:X,"&lt;&gt;VIRTUAL",'Planificación 2026-1'!I:I,"&lt;3")</f>
        <v>0</v>
      </c>
      <c r="EI199" s="76">
        <f>SUMIFS('Planificación 2026-1'!R:R,'Planificación 2026-1'!W:W,C199,'Planificación 2026-1'!F:F,"PORUMA",'Planificación 2026-1'!X:X,"VIRTUAL",'Planificación 2026-1'!I:I,"&lt;3")</f>
        <v>0</v>
      </c>
      <c r="EJ199" s="76">
        <f>SUMIFS('Planificación 2026-1'!R:R,'Planificación 2026-1'!W:W,C199,'Planificación 2026-1'!F:F,"PORUMA",'Planificación 2026-1'!X:X,"&lt;&gt;VIRTUAL",'Planificación 2026-1'!I:I,"&lt;3")</f>
        <v>0</v>
      </c>
      <c r="EK199" s="76">
        <f>SUMIFS('Planificación 2026-1'!R:R,'Planificación 2026-1'!W:W,C199,'Planificación 2026-1'!F:F,"HUAURA",'Planificación 2026-1'!X:X,"VIRTUAL",'Planificación 2026-1'!I:I,"&lt;3")</f>
        <v>0</v>
      </c>
      <c r="EL199" s="76">
        <f>SUMIFS('Planificación 2026-1'!R:R,'Planificación 2026-1'!W:W,C199,'Planificación 2026-1'!F:F,"HUAURA",'Planificación 2026-1'!X:X,"&lt;&gt;VIRTUAL",'Planificación 2026-1'!I:I,"&lt;3")</f>
        <v>0</v>
      </c>
      <c r="EM199" s="76"/>
      <c r="EN199" s="76">
        <f t="shared" si="32"/>
        <v>10</v>
      </c>
      <c r="EO199" s="76">
        <f t="shared" si="33"/>
        <v>10</v>
      </c>
      <c r="EP199" s="76" t="b">
        <f t="shared" si="34"/>
        <v>1</v>
      </c>
      <c r="EQ199" s="76" t="str">
        <f t="shared" si="35"/>
        <v/>
      </c>
      <c r="ER199" s="76" t="str">
        <f t="shared" si="40"/>
        <v>AMBOS</v>
      </c>
    </row>
    <row r="200" spans="1:148" hidden="1">
      <c r="A200" s="83"/>
      <c r="B200" s="119">
        <v>197</v>
      </c>
      <c r="C200" s="115" t="s">
        <v>373</v>
      </c>
      <c r="D200" s="112">
        <f>SUMIF('Planificación 2026-1'!W:W,C200,'Planificación 2026-1'!R:R)</f>
        <v>0</v>
      </c>
      <c r="E200" s="114" t="s">
        <v>170</v>
      </c>
      <c r="F200" s="115" t="s">
        <v>171</v>
      </c>
      <c r="G200" s="115" t="s">
        <v>13</v>
      </c>
      <c r="H200" s="115" t="s">
        <v>129</v>
      </c>
      <c r="I200" s="107" t="str">
        <f>IF(SUM(COUNTIFS('Planificación 2026-1'!F:F,"PRINCIPAL",'Planificación 2026-1'!W:W,C200,'Planificación 2026-1'!H:H,"AF"))&gt;0,"P01"," ")</f>
        <v xml:space="preserve"> </v>
      </c>
      <c r="J200" s="108" t="str">
        <f>IF(SUM(COUNTIFS('Planificación 2026-1'!F:F,"PRINCIPAL",'Planificación 2026-1'!W:W,C200,'Planificación 2026-1'!H:H,"EN"))&gt;0,"P02"," ")</f>
        <v xml:space="preserve"> </v>
      </c>
      <c r="K200" s="108" t="str">
        <f>IF(SUM(COUNTIFS('Planificación 2026-1'!F:F,"PRINCIPAL",'Planificación 2026-1'!W:W,C200,'Planificación 2026-1'!H:H,"IS"))&gt;0,"P03"," ")</f>
        <v xml:space="preserve"> </v>
      </c>
      <c r="L200" s="108" t="str">
        <f>IF(SUM(COUNTIFS('Planificación 2026-1'!F:F,"PRINCIPAL",'Planificación 2026-1'!W:W,C200,'Planificación 2026-1'!H:H,"PS"))&gt;0,"P04"," ")</f>
        <v xml:space="preserve"> </v>
      </c>
      <c r="M200" s="108"/>
      <c r="N200" s="108" t="str">
        <f>IF(SUM(COUNTIFS('Planificación 2026-1'!F:F,"PRINCIPAL",'Planificación 2026-1'!W:W,C200,'Planificación 2026-1'!H:H,"IN"))&gt;0,"P06"," ")</f>
        <v xml:space="preserve"> </v>
      </c>
      <c r="O200" s="108" t="str">
        <f>IF(SUM(COUNTIFS('Planificación 2026-1'!F:F,"PRINCIPAL",'Planificación 2026-1'!W:W,C200,'Planificación 2026-1'!H:H,"CA"))&gt;0,"P07"," ")</f>
        <v xml:space="preserve"> </v>
      </c>
      <c r="P200" s="108" t="str">
        <f>IF(SUM(COUNTIFS('Planificación 2026-1'!F:F,"PRINCIPAL",'Planificación 2026-1'!W:W,C200,'Planificación 2026-1'!H:H,"DE"))&gt;0,"P08"," ")</f>
        <v xml:space="preserve"> </v>
      </c>
      <c r="Q200" s="108" t="str">
        <f>IF(SUM(COUNTIFS('Planificación 2026-1'!F:F,"PRINCIPAL",'Planificación 2026-1'!W:W,C200,'Planificación 2026-1'!H:H,"OB"))&gt;0,"P09"," ")</f>
        <v xml:space="preserve"> </v>
      </c>
      <c r="R200" s="108" t="str">
        <f>IF(SUM(COUNTIFS('Planificación 2026-1'!F:F,"PRINCIPAL",'Planificación 2026-1'!W:W,C200,'Planificación 2026-1'!H:H,"MH"))&gt;0,"P31"," ")</f>
        <v xml:space="preserve"> </v>
      </c>
      <c r="S200" s="108" t="str">
        <f>IF(SUM(COUNTIFS('Planificación 2026-1'!F:F,"PRINCIPAL",'Planificación 2026-1'!W:W,C200,'Planificación 2026-1'!H:H,"IC"))&gt;0,"P32"," ")</f>
        <v xml:space="preserve"> </v>
      </c>
      <c r="T200" s="108" t="str">
        <f>IF(SUM(COUNTIFS('Planificación 2026-1'!F:F,"PRINCIPAL",'Planificación 2026-1'!W:W,C200,'Planificación 2026-1'!H:H,"AR"))&gt;0,"P34"," ")</f>
        <v xml:space="preserve"> </v>
      </c>
      <c r="U200" s="108" t="str">
        <f>IF(SUM(COUNTIFS('Planificación 2026-1'!F:F,"PRINCIPAL",'Planificación 2026-1'!W:W,C200,'Planificación 2026-1'!H:H,"T1"))&gt;0,"P35"," ")</f>
        <v xml:space="preserve"> </v>
      </c>
      <c r="V200" s="108" t="str">
        <f>IF(SUM(COUNTIFS('Planificación 2026-1'!F:F,"PRINCIPAL",'Planificación 2026-1'!W:W,C200,'Planificación 2026-1'!H:H,"T3"))&gt;0,"P36"," ")</f>
        <v xml:space="preserve"> </v>
      </c>
      <c r="W200" s="108" t="str">
        <f>IF(SUM(COUNTIFS('Planificación 2026-1'!F:F,"PRINCIPAL",'Planificación 2026-1'!W:W,C200,'Planificación 2026-1'!H:H,"T2"))&gt;0,"P37"," ")</f>
        <v xml:space="preserve"> </v>
      </c>
      <c r="X200" s="108" t="str">
        <f>IF(SUM(COUNTIFS('Planificación 2026-1'!F:F,"PRINCIPAL",'Planificación 2026-1'!W:W,C200,'Planificación 2026-1'!H:H,"AE"))&gt;0,"P38"," ")</f>
        <v xml:space="preserve"> </v>
      </c>
      <c r="Y200" s="108" t="str">
        <f>IF(SUM(COUNTIFS('Planificación 2026-1'!F:F,"PRINCIPAL",'Planificación 2026-1'!W:W,C200,'Planificación 2026-1'!H:H,"T4"))&gt;0,"P55"," ")</f>
        <v xml:space="preserve"> </v>
      </c>
      <c r="Z200" s="108" t="str">
        <f>IF(SUM(COUNTIFS('Planificación 2026-1'!F:F,"FILIAL",'Planificación 2026-1'!W:W,C200,'Planificación 2026-1'!H:H,"AF"))&gt;0," P01"," ")</f>
        <v xml:space="preserve"> </v>
      </c>
      <c r="AA200" s="108" t="str">
        <f>IF(SUM(COUNTIFS('Planificación 2026-1'!F:F,"FILIAL",'Planificación 2026-1'!W:W,C200,'Planificación 2026-1'!H:H,"EN"))&gt;0,"P02"," ")</f>
        <v xml:space="preserve"> </v>
      </c>
      <c r="AB200" s="108" t="str">
        <f>IF(SUM(COUNTIFS('Planificación 2026-1'!F:F,"FILIAL",'Planificación 2026-1'!W:W,C200,'Planificación 2026-1'!H:H,"IS"))&gt;0,"P03"," ")</f>
        <v xml:space="preserve"> </v>
      </c>
      <c r="AC200" s="108" t="str">
        <f>IF(SUM(COUNTIFS('Planificación 2026-1'!F:F,"FILIAL",'Planificación 2026-1'!W:W,C200,'Planificación 2026-1'!H:H,"PS"))&gt;0,"P04"," ")</f>
        <v xml:space="preserve"> </v>
      </c>
      <c r="AD200" s="108"/>
      <c r="AE200" s="108" t="str">
        <f>IF(SUM(COUNTIFS('Planificación 2026-1'!F:F,"FILIAL",'Planificación 2026-1'!W:W,C200,'Planificación 2026-1'!H:H,"IN"))&gt;0,"P06"," ")</f>
        <v xml:space="preserve"> </v>
      </c>
      <c r="AF200" s="108" t="str">
        <f>IF(SUM(COUNTIFS('Planificación 2026-1'!F:F,"FILIAL",'Planificación 2026-1'!W:W,C200,'Planificación 2026-1'!H:H,"CA"))&gt;0,"P07"," ")</f>
        <v xml:space="preserve"> </v>
      </c>
      <c r="AG200" s="108" t="str">
        <f>IF(SUM(COUNTIFS('Planificación 2026-1'!F:F,"FILIAL",'Planificación 2026-1'!W:W,C200,'Planificación 2026-1'!H:H,"DE"))&gt;0,"P08"," ")</f>
        <v xml:space="preserve"> </v>
      </c>
      <c r="AH200" s="108" t="str">
        <f>IF(SUM(COUNTIFS('Planificación 2026-1'!F:F,"FILIAL",'Planificación 2026-1'!W:W,C200,'Planificación 2026-1'!H:H,"OB"))&gt;0,"P09"," ")</f>
        <v xml:space="preserve"> </v>
      </c>
      <c r="AI200" s="108" t="str">
        <f>IF(SUM(COUNTIFS('Planificación 2026-1'!F:F,"FILIAL",'Planificación 2026-1'!W:W,C200,'Planificación 2026-1'!H:H,"MH"))&gt;0,"P31"," ")</f>
        <v xml:space="preserve"> </v>
      </c>
      <c r="AJ200" s="108" t="str">
        <f>IF(SUM(COUNTIFS('Planificación 2026-1'!F:F,"FILIAL",'Planificación 2026-1'!W:W,C200,'Planificación 2026-1'!H:H,"IC"))&gt;0,"P32"," ")</f>
        <v xml:space="preserve"> </v>
      </c>
      <c r="AK200" s="108" t="str">
        <f>IF(SUM(COUNTIFS('Planificación 2026-1'!F:F,"FILIAL",'Planificación 2026-1'!W:W,C200,'Planificación 2026-1'!H:H,"AR"))&gt;0,"P34"," ")</f>
        <v xml:space="preserve"> </v>
      </c>
      <c r="AL200" s="108" t="str">
        <f>IF(SUM(COUNTIFS('Planificación 2026-1'!F:F,"FILIAL",'Planificación 2026-1'!W:W,C200,'Planificación 2026-1'!H:H,"T1"))&gt;0,"P35"," ")</f>
        <v xml:space="preserve"> </v>
      </c>
      <c r="AM200" s="108" t="str">
        <f>IF(SUM(COUNTIFS('Planificación 2026-1'!F:F,"FILIAL",'Planificación 2026-1'!W:W,C200,'Planificación 2026-1'!H:H,"T3"))&gt;0,"P36"," ")</f>
        <v xml:space="preserve"> </v>
      </c>
      <c r="AN200" s="108" t="str">
        <f>IF(SUM(COUNTIFS('Planificación 2026-1'!F:F,"FILIAL",'Planificación 2026-1'!W:W,C200,'Planificación 2026-1'!H:H,"T2"))&gt;0,"P37"," ")</f>
        <v xml:space="preserve"> </v>
      </c>
      <c r="AO200" s="108" t="str">
        <f>IF(SUM(COUNTIFS('Planificación 2026-1'!F:F,"FILIAL",'Planificación 2026-1'!W:W,C200,'Planificación 2026-1'!H:H,"AE"))&gt;0,"P38"," ")</f>
        <v xml:space="preserve"> </v>
      </c>
      <c r="AP200" s="108" t="str">
        <f>IF(SUM(COUNTIFS('Planificación 2026-1'!F:F,"FILIAL",'Planificación 2026-1'!W:W,C200,'Planificación 2026-1'!H:H,"T4"))&gt;0,"P55"," ")</f>
        <v xml:space="preserve"> </v>
      </c>
      <c r="AQ200" s="108" t="str">
        <f>IF(SUM(COUNTIFS('Planificación 2026-1'!F:F,"SUNAMPE",'Planificación 2026-1'!W:W,C200,'Planificación 2026-1'!H:H,"AF"))&gt;0," P01"," ")</f>
        <v xml:space="preserve"> </v>
      </c>
      <c r="AR200" s="108" t="str">
        <f>IF(SUM(COUNTIFS('Planificación 2026-1'!F:F,"SUNAMPE",'Planificación 2026-1'!W:W,C200,'Planificación 2026-1'!H:H,"EN"))&gt;0,"P02"," ")</f>
        <v xml:space="preserve"> </v>
      </c>
      <c r="AS200" s="108" t="str">
        <f>IF(SUM(COUNTIFS('Planificación 2026-1'!F:F,"SUNAMPE",'Planificación 2026-1'!W:W,C200,'Planificación 2026-1'!H:H,"IS"))&gt;0,"P03"," ")</f>
        <v xml:space="preserve"> </v>
      </c>
      <c r="AT200" s="108" t="str">
        <f>IF(SUM(COUNTIFS('Planificación 2026-1'!F:F,"SUNAMPE",'Planificación 2026-1'!W:W,C200,'Planificación 2026-1'!H:H,"PS"))&gt;0,"P04"," ")</f>
        <v xml:space="preserve"> </v>
      </c>
      <c r="AU200" s="108"/>
      <c r="AV200" s="108" t="str">
        <f>IF(SUM(COUNTIFS('Planificación 2026-1'!F:F,"SUNAMPE",'Planificación 2026-1'!W:W,C200,'Planificación 2026-1'!H:H,"IN"))&gt;0,"P06"," ")</f>
        <v xml:space="preserve"> </v>
      </c>
      <c r="AW200" s="108" t="str">
        <f>IF(SUM(COUNTIFS('Planificación 2026-1'!F:F,"SUNAMPE",'Planificación 2026-1'!W:W,C200,'Planificación 2026-1'!H:H,"CA"))&gt;0,"P07"," ")</f>
        <v xml:space="preserve"> </v>
      </c>
      <c r="AX200" s="108" t="str">
        <f>IF(SUM(COUNTIFS('Planificación 2026-1'!F:F,"SUNAMPE",'Planificación 2026-1'!W:W,C200,'Planificación 2026-1'!H:H,"DE"))&gt;0,"P08"," ")</f>
        <v xml:space="preserve"> </v>
      </c>
      <c r="AY200" s="108" t="str">
        <f>IF(SUM(COUNTIFS('Planificación 2026-1'!F:F,"SUNAMPE",'Planificación 2026-1'!W:W,C200,'Planificación 2026-1'!H:H,"OB"))&gt;0,"P09"," ")</f>
        <v xml:space="preserve"> </v>
      </c>
      <c r="AZ200" s="108" t="str">
        <f>IF(SUM(COUNTIFS('Planificación 2026-1'!F:F,"SUNAMPE",'Planificación 2026-1'!W:W,C200,'Planificación 2026-1'!H:H,"MH"))&gt;0,"P31"," ")</f>
        <v xml:space="preserve"> </v>
      </c>
      <c r="BA200" s="108" t="str">
        <f>IF(SUM(COUNTIFS('Planificación 2026-1'!F:F,"SUNAMPE",'Planificación 2026-1'!W:W,C200,'Planificación 2026-1'!H:H,"IC"))&gt;0,"P32"," ")</f>
        <v xml:space="preserve"> </v>
      </c>
      <c r="BB200" s="108" t="str">
        <f>IF(SUM(COUNTIFS('Planificación 2026-1'!F:F,"SUNAMPE",'Planificación 2026-1'!W:W,C200,'Planificación 2026-1'!H:H,"AR"))&gt;0,"P34"," ")</f>
        <v xml:space="preserve"> </v>
      </c>
      <c r="BC200" s="108" t="str">
        <f>IF(SUM(COUNTIFS('Planificación 2026-1'!F:F,"SUNAMPE",'Planificación 2026-1'!W:W,C200,'Planificación 2026-1'!H:H,"T1"))&gt;0,"P35"," ")</f>
        <v xml:space="preserve"> </v>
      </c>
      <c r="BD200" s="108" t="str">
        <f>IF(SUM(COUNTIFS('Planificación 2026-1'!F:F,"SUNAMPE",'Planificación 2026-1'!W:W,C200,'Planificación 2026-1'!H:H,"T3"))&gt;0,"P36"," ")</f>
        <v xml:space="preserve"> </v>
      </c>
      <c r="BE200" s="108" t="str">
        <f>IF(SUM(COUNTIFS('Planificación 2026-1'!F:F,"SUNAMPE",'Planificación 2026-1'!W:W,C200,'Planificación 2026-1'!H:H,"T2"))&gt;0,"P37"," ")</f>
        <v xml:space="preserve"> </v>
      </c>
      <c r="BF200" s="108" t="str">
        <f>IF(SUM(COUNTIFS('Planificación 2026-1'!F:F,"SUNAMPE",'Planificación 2026-1'!W:W,C200,'Planificación 2026-1'!H:H,"AE"))&gt;0,"P38"," ")</f>
        <v xml:space="preserve"> </v>
      </c>
      <c r="BG200" s="108" t="str">
        <f>IF(SUM(COUNTIFS('Planificación 2026-1'!F:F,"SUNAMPE",'Planificación 2026-1'!W:W,C200,'Planificación 2026-1'!H:H,"T4"))&gt;0,"P55"," ")</f>
        <v xml:space="preserve"> </v>
      </c>
      <c r="BH200" s="108" t="str">
        <f>IF(SUM(COUNTIFS('Planificación 2026-1'!F:F,"HUAURA",'Planificación 2026-1'!W:W,C200,'Planificación 2026-1'!H:H,"AF"))&gt;0," P01"," ")</f>
        <v xml:space="preserve"> </v>
      </c>
      <c r="BI200" s="108" t="str">
        <f>IF(SUM(COUNTIFS('Planificación 2026-1'!F:F,"HUAURA",'Planificación 2026-1'!W:W,C200,'Planificación 2026-1'!H:H,"EN"))&gt;0,"P02"," ")</f>
        <v xml:space="preserve"> </v>
      </c>
      <c r="BJ200" s="108" t="str">
        <f>IF(SUM(COUNTIFS('Planificación 2026-1'!F:F,"HUAURA",'Planificación 2026-1'!W:W,C200,'Planificación 2026-1'!H:H,"IS"))&gt;0,"P03"," ")</f>
        <v xml:space="preserve"> </v>
      </c>
      <c r="BK200" s="108" t="str">
        <f>IF(SUM(COUNTIFS('Planificación 2026-1'!F:F,"HUAURA",'Planificación 2026-1'!W:W,C200,'Planificación 2026-1'!H:H,"PS"))&gt;0,"P04"," ")</f>
        <v xml:space="preserve"> </v>
      </c>
      <c r="BL200" s="108"/>
      <c r="BM200" s="108" t="str">
        <f>IF(SUM(COUNTIFS('Planificación 2026-1'!F:F,"HUAURA",'Planificación 2026-1'!W:W,C200,'Planificación 2026-1'!H:H,"IN"))&gt;0,"P06"," ")</f>
        <v xml:space="preserve"> </v>
      </c>
      <c r="BN200" s="108" t="str">
        <f>IF(SUM(COUNTIFS('Planificación 2026-1'!F:F,"HUAURA",'Planificación 2026-1'!W:W,C200,'Planificación 2026-1'!H:H,"CA"))&gt;0,"P07"," ")</f>
        <v xml:space="preserve"> </v>
      </c>
      <c r="BO200" s="108" t="str">
        <f>IF(SUM(COUNTIFS('Planificación 2026-1'!F:F,"HUAURA",'Planificación 2026-1'!W:W,C200,'Planificación 2026-1'!H:H,"DE"))&gt;0,"P08"," ")</f>
        <v xml:space="preserve"> </v>
      </c>
      <c r="BP200" s="108" t="str">
        <f>IF(SUM(COUNTIFS('Planificación 2026-1'!F:F,"HUAURA",'Planificación 2026-1'!W:W,C200,'Planificación 2026-1'!H:H,"OB"))&gt;0,"P09"," ")</f>
        <v xml:space="preserve"> </v>
      </c>
      <c r="BQ200" s="108" t="str">
        <f>IF(SUM(COUNTIFS('Planificación 2026-1'!F:F,"HUAURA",'Planificación 2026-1'!W:W,C200,'Planificación 2026-1'!H:H,"MH"))&gt;0,"P31"," ")</f>
        <v xml:space="preserve"> </v>
      </c>
      <c r="BR200" s="108" t="str">
        <f>IF(SUM(COUNTIFS('Planificación 2026-1'!F:F,"HUAURA",'Planificación 2026-1'!W:W,C200,'Planificación 2026-1'!H:H,"IC"))&gt;0,"P32"," ")</f>
        <v xml:space="preserve"> </v>
      </c>
      <c r="BS200" s="108" t="str">
        <f>IF(SUM(COUNTIFS('Planificación 2026-1'!F:F,"HUAURA",'Planificación 2026-1'!W:W,C200,'Planificación 2026-1'!H:H,"AR"))&gt;0,"P34"," ")</f>
        <v xml:space="preserve"> </v>
      </c>
      <c r="BT200" s="108" t="str">
        <f>IF(SUM(COUNTIFS('Planificación 2026-1'!F:F,"HUAURA",'Planificación 2026-1'!W:W,C200,'Planificación 2026-1'!H:H,"T1"))&gt;0,"P35"," ")</f>
        <v xml:space="preserve"> </v>
      </c>
      <c r="BU200" s="108" t="str">
        <f>IF(SUM(COUNTIFS('Planificación 2026-1'!F:F,"HUAURA",'Planificación 2026-1'!W:W,C200,'Planificación 2026-1'!H:H,"T3"))&gt;0,"P36"," ")</f>
        <v xml:space="preserve"> </v>
      </c>
      <c r="BV200" s="108" t="str">
        <f>IF(SUM(COUNTIFS('Planificación 2026-1'!F:F,"HUAURA",'Planificación 2026-1'!W:W,C200,'Planificación 2026-1'!H:H,"T2"))&gt;0,"P37"," ")</f>
        <v xml:space="preserve"> </v>
      </c>
      <c r="BW200" s="108" t="str">
        <f>IF(SUM(COUNTIFS('Planificación 2026-1'!F:F,"HUAURA",'Planificación 2026-1'!W:W,C200,'Planificación 2026-1'!H:H,"AE"))&gt;0,"P38"," ")</f>
        <v xml:space="preserve"> </v>
      </c>
      <c r="BX200" s="108" t="str">
        <f>IF(SUM(COUNTIFS('Planificación 2026-1'!F:F,"HUAURA",'Planificación 2026-1'!W:W,C200,'Planificación 2026-1'!H:H,"T4"))&gt;0,"P55"," ")</f>
        <v xml:space="preserve"> </v>
      </c>
      <c r="BY200" s="109">
        <f>SUMIFS('Planificación 2026-1'!R:R,'Planificación 2026-1'!W:W,C200,'Planificación 2026-1'!H:H,"AF",'Planificación 2026-1'!I:I,"&gt;2")</f>
        <v>0</v>
      </c>
      <c r="BZ200" s="109">
        <f>SUMIFS('Planificación 2026-1'!R:R,'Planificación 2026-1'!W:W,C200,'Planificación 2026-1'!H:H,"EN",'Planificación 2026-1'!I:I,"&gt;2")</f>
        <v>0</v>
      </c>
      <c r="CA200" s="109">
        <f>SUMIFS('Planificación 2026-1'!R:R,'Planificación 2026-1'!W:W,C200,'Planificación 2026-1'!H:H,"IS",'Planificación 2026-1'!I:I,"&gt;2")</f>
        <v>0</v>
      </c>
      <c r="CB200" s="109">
        <f>SUMIFS('Planificación 2026-1'!R:R,'Planificación 2026-1'!W:W,C200,'Planificación 2026-1'!H:H,"PS",'Planificación 2026-1'!I:I,"&gt;2")</f>
        <v>0</v>
      </c>
      <c r="CC200" s="109">
        <f>SUMIFS('Planificación 2026-1'!R:R,'Planificación 2026-1'!W:W,C200,'Planificación 2026-1'!H:H,"IN",'Planificación 2026-1'!I:I,"&gt;2")</f>
        <v>0</v>
      </c>
      <c r="CD200" s="109">
        <f>SUMIFS('Planificación 2026-1'!R:R,'Planificación 2026-1'!W:W,C200,'Planificación 2026-1'!H:H,"CA",'Planificación 2026-1'!I:I,"&gt;2")</f>
        <v>0</v>
      </c>
      <c r="CE200" s="109">
        <f>SUMIFS('Planificación 2026-1'!R:R,'Planificación 2026-1'!W:W,C200,'Planificación 2026-1'!H:H,"DE",'Planificación 2026-1'!I:I,"&gt;2")</f>
        <v>0</v>
      </c>
      <c r="CF200" s="109">
        <f>SUMIFS('Planificación 2026-1'!R:R,'Planificación 2026-1'!W:W,C200,'Planificación 2026-1'!H:H,"OB",'Planificación 2026-1'!I:I,"&gt;2")</f>
        <v>0</v>
      </c>
      <c r="CG200" s="109">
        <f>SUMIFS('Planificación 2026-1'!R:R,'Planificación 2026-1'!W:W,C200,'Planificación 2026-1'!H:H,"MH",'Planificación 2026-1'!I:I,"&gt;2")</f>
        <v>0</v>
      </c>
      <c r="CH200" s="109">
        <f>SUMIFS('Planificación 2026-1'!R:R,'Planificación 2026-1'!W:W,C200,'Planificación 2026-1'!H:H,"IC",'Planificación 2026-1'!I:I,"&gt;2")</f>
        <v>0</v>
      </c>
      <c r="CI200" s="109">
        <f>SUMIFS('Planificación 2026-1'!R:R,'Planificación 2026-1'!W:W,C200,'Planificación 2026-1'!H:H,"AR",'Planificación 2026-1'!I:I,"&gt;2")</f>
        <v>0</v>
      </c>
      <c r="CJ200" s="109">
        <f>SUMIFS('Planificación 2026-1'!R:R,'Planificación 2026-1'!W:W,C200,'Planificación 2026-1'!H:H,"T1",'Planificación 2026-1'!I:I,"&gt;2")</f>
        <v>0</v>
      </c>
      <c r="CK200" s="109">
        <f>SUMIFS('Planificación 2026-1'!R:R,'Planificación 2026-1'!W:W,C200,'Planificación 2026-1'!H:H,"T3",'Planificación 2026-1'!I:I,"&gt;2")</f>
        <v>0</v>
      </c>
      <c r="CL200" s="109">
        <f>SUMIFS('Planificación 2026-1'!R:R,'Planificación 2026-1'!W:W,C200,'Planificación 2026-1'!H:H,"T2",'Planificación 2026-1'!I:I,"&gt;2")</f>
        <v>0</v>
      </c>
      <c r="CM200" s="109">
        <f>SUMIFS('Planificación 2026-1'!R:R,'Planificación 2026-1'!W:W,C200,'Planificación 2026-1'!H:H,"AE",'Planificación 2026-1'!I:I,"&gt;2")</f>
        <v>0</v>
      </c>
      <c r="CN200" s="109">
        <f>SUMIFS('Planificación 2026-1'!R:R,'Planificación 2026-1'!W:W,C200,'Planificación 2026-1'!H:H,"T4",'Planificación 2026-1'!I:I,"&gt;2")</f>
        <v>0</v>
      </c>
      <c r="CO200" s="109">
        <f>SUMIFS('Planificación 2026-1'!R:R,'Planificación 2026-1'!W:W,C200,'Planificación 2026-1'!H:H,"AF",'Planificación 2026-1'!I:I,"&lt;3")</f>
        <v>0</v>
      </c>
      <c r="CP200" s="109">
        <f>SUMIFS('Planificación 2026-1'!R:R,'Planificación 2026-1'!W:W,C200,'Planificación 2026-1'!H:H,"EN",'Planificación 2026-1'!I:I,"&lt;3")</f>
        <v>0</v>
      </c>
      <c r="CQ200" s="109">
        <f>SUMIFS('Planificación 2026-1'!R:R,'Planificación 2026-1'!W:W,C200,'Planificación 2026-1'!H:H,"IS",'Planificación 2026-1'!I:I,"&lt;3")</f>
        <v>0</v>
      </c>
      <c r="CR200" s="109">
        <f>SUMIFS('Planificación 2026-1'!R:R,'Planificación 2026-1'!W:W,C200,'Planificación 2026-1'!H:H,"PS",'Planificación 2026-1'!I:I,"&lt;3")</f>
        <v>0</v>
      </c>
      <c r="CS200" s="109">
        <f>SUMIFS('Planificación 2026-1'!R:R,'Planificación 2026-1'!W:W,C200,'Planificación 2026-1'!H:H,"IN",'Planificación 2026-1'!I:I,"&lt;3")</f>
        <v>0</v>
      </c>
      <c r="CT200" s="109">
        <f>SUMIFS('Planificación 2026-1'!R:R,'Planificación 2026-1'!W:W,C200,'Planificación 2026-1'!H:H,"CA",'Planificación 2026-1'!I:I,"&lt;3")</f>
        <v>0</v>
      </c>
      <c r="CU200" s="109">
        <f>SUMIFS('Planificación 2026-1'!R:R,'Planificación 2026-1'!W:W,C200,'Planificación 2026-1'!H:H,"DE",'Planificación 2026-1'!I:I,"&lt;3")</f>
        <v>0</v>
      </c>
      <c r="CV200" s="109">
        <f>SUMIFS('Planificación 2026-1'!R:R,'Planificación 2026-1'!W:W,C200,'Planificación 2026-1'!H:H,"OB",'Planificación 2026-1'!I:I,"&lt;3")</f>
        <v>0</v>
      </c>
      <c r="CW200" s="109">
        <f>SUMIFS('Planificación 2026-1'!R:R,'Planificación 2026-1'!W:W,C200,'Planificación 2026-1'!H:H,"MH",'Planificación 2026-1'!I:I,"&lt;3")</f>
        <v>0</v>
      </c>
      <c r="CX200" s="109">
        <f>SUMIFS('Planificación 2026-1'!R:R,'Planificación 2026-1'!W:W,C200,'Planificación 2026-1'!H:H,"IC",'Planificación 2026-1'!I:I,"&lt;3")</f>
        <v>0</v>
      </c>
      <c r="CY200" s="109">
        <f>SUMIFS('Planificación 2026-1'!R:R,'Planificación 2026-1'!W:W,C200,'Planificación 2026-1'!H:H,"AR",'Planificación 2026-1'!I:I,"&lt;3")</f>
        <v>0</v>
      </c>
      <c r="CZ200" s="109">
        <f>SUMIFS('Planificación 2026-1'!R:R,'Planificación 2026-1'!W:W,C200,'Planificación 2026-1'!H:H,"T1",'Planificación 2026-1'!I:I,"&lt;3")</f>
        <v>0</v>
      </c>
      <c r="DA200" s="109">
        <f>SUMIFS('Planificación 2026-1'!R:R,'Planificación 2026-1'!W:W,C200,'Planificación 2026-1'!H:H,"T3",'Planificación 2026-1'!I:I,"&lt;3")</f>
        <v>0</v>
      </c>
      <c r="DB200" s="109">
        <f>SUMIFS('Planificación 2026-1'!R:R,'Planificación 2026-1'!W:W,C200,'Planificación 2026-1'!H:H,"T2",'Planificación 2026-1'!I:I,"&lt;3")</f>
        <v>0</v>
      </c>
      <c r="DC200" s="109">
        <f>SUMIFS('Planificación 2026-1'!R:R,'Planificación 2026-1'!W:W,C200,'Planificación 2026-1'!H:H,"AE",'Planificación 2026-1'!I:I,"&lt;3")</f>
        <v>0</v>
      </c>
      <c r="DD200" s="109">
        <f>SUMIFS('Planificación 2026-1'!R:R,'Planificación 2026-1'!W:W,C200,'Planificación 2026-1'!H:H,"T4",'Planificación 2026-1'!I:I,"&lt;3")</f>
        <v>0</v>
      </c>
      <c r="DE200" s="108" t="str">
        <f t="shared" si="36"/>
        <v/>
      </c>
      <c r="DF200" s="41">
        <f>IF(C200="","",SUMIFS('Planificación 2026-1'!R:R,'Planificación 2026-1'!W:W,C200,'Planificación 2026-1'!F:F,"PRINCIPAL",'Planificación 2026-1'!X:X,"VIRTUAL"))</f>
        <v>0</v>
      </c>
      <c r="DG200" s="41">
        <f>IF(C200="","",SUMIFS('Planificación 2026-1'!R:R,'Planificación 2026-1'!W:W,C200,'Planificación 2026-1'!F:F,"PRINCIPAL",'Planificación 2026-1'!X:X,"PRESENCIAL"))</f>
        <v>0</v>
      </c>
      <c r="DH200" s="41">
        <f>IF(C200="","",SUMIFS('Planificación 2026-1'!R:R,'Planificación 2026-1'!W:W,C200,'Planificación 2026-1'!F:F,"PRINCIPAL",'Planificación 2026-1'!X:X,"HIBRIDO PRESENCIAL"))</f>
        <v>0</v>
      </c>
      <c r="DI200" s="108" t="str">
        <f t="shared" si="37"/>
        <v/>
      </c>
      <c r="DJ200" s="108">
        <f>IF(C200="","",SUMIFS('Planificación 2026-1'!R:R,'Planificación 2026-1'!W:W,C200,'Planificación 2026-1'!F:F,"FILIAL",'Planificación 2026-1'!X:X,"VIRTUAL"))</f>
        <v>0</v>
      </c>
      <c r="DK200" s="110">
        <f>IF(C200="","",SUMIFS('Planificación 2026-1'!R:R,'Planificación 2026-1'!W:W,C200,'Planificación 2026-1'!F:F,"FILIAL",'Planificación 2026-1'!X:X,"PRESENCIAL"))</f>
        <v>0</v>
      </c>
      <c r="DL200" s="61">
        <f>IF(C200="","",SUMIFS('Planificación 2026-1'!R:R,'Planificación 2026-1'!W:W,C200,'Planificación 2026-1'!F:F,"FILIAL",'Planificación 2026-1'!X:X,"HIBRIDO PRESENCIAL"))</f>
        <v>0</v>
      </c>
      <c r="DM200" s="111" t="str">
        <f t="shared" si="38"/>
        <v/>
      </c>
      <c r="DN200" s="108">
        <f>IF(C200="","",SUMIFS('Planificación 2026-1'!R:R,'Planificación 2026-1'!W:W,C200,'Planificación 2026-1'!F:F,"SUNAMPE",'Planificación 2026-1'!X:X,"VIRTUAL"))</f>
        <v>0</v>
      </c>
      <c r="DO200" s="61">
        <f>IF(C200="","",SUMIFS('Planificación 2026-1'!R:R,'Planificación 2026-1'!W:W,C200,'Planificación 2026-1'!F:F,"SUNAMPE",'Planificación 2026-1'!X:X,"PRESENCIAL"))</f>
        <v>0</v>
      </c>
      <c r="DP200" s="111" t="str">
        <f t="shared" si="39"/>
        <v/>
      </c>
      <c r="DQ200" s="108">
        <f>IF(C200="","",SUMIFS('Planificación 2026-1'!R:R,'Planificación 2026-1'!W:W,C200,'Planificación 2026-1'!F:F,"HUAURA",'Planificación 2026-1'!X:X,"VIRTUAL"))</f>
        <v>0</v>
      </c>
      <c r="DR200" s="61">
        <f>IF(C200="","",SUMIFS('Planificación 2026-1'!R:R,'Planificación 2026-1'!W:W,C200,'Planificación 2026-1'!F:F,"HUAURA",'Planificación 2026-1'!X:X,"PRESENCIAL"))</f>
        <v>0</v>
      </c>
      <c r="DS200" s="76">
        <f>SUMIFS('Planificación 2026-1'!R:R,'Planificación 2026-1'!W:W,C200,'Planificación 2026-1'!F:F,"PRINCIPAL",'Planificación 2026-1'!X:X,"VIRTUAL",'Planificación 2026-1'!I:I,"&gt;2")</f>
        <v>0</v>
      </c>
      <c r="DT200" s="76">
        <f>SUMIFS('Planificación 2026-1'!R:R,'Planificación 2026-1'!W:W,C200,'Planificación 2026-1'!F:F,"PRINCIPAL",'Planificación 2026-1'!X:X,"&lt;&gt;VIRTUAL",'Planificación 2026-1'!I:I,"&gt;2")</f>
        <v>0</v>
      </c>
      <c r="DU200" s="76">
        <f>SUMIFS('Planificación 2026-1'!R:R,'Planificación 2026-1'!W:W,C200,'Planificación 2026-1'!F:F,"SUNAMPE",'Planificación 2026-1'!X:X,"VIRTUAL",'Planificación 2026-1'!I:I,"&gt;2")</f>
        <v>0</v>
      </c>
      <c r="DV200" s="76">
        <f>SUMIFS('Planificación 2026-1'!R:R,'Planificación 2026-1'!W:W,C200,'Planificación 2026-1'!F:F,"SUNAMPE",'Planificación 2026-1'!X:X,"&lt;&gt;VIRTUAL",'Planificación 2026-1'!I:I,"&gt;2")</f>
        <v>0</v>
      </c>
      <c r="DW200" s="76">
        <f>SUMIFS('Planificación 2026-1'!R:R,'Planificación 2026-1'!W:W,C200,'Planificación 2026-1'!F:F,"FILIAL",'Planificación 2026-1'!X:X,"VIRTUAL",'Planificación 2026-1'!I:I,"&gt;2")</f>
        <v>0</v>
      </c>
      <c r="DX200" s="76">
        <f>SUMIFS('Planificación 2026-1'!R:R,'Planificación 2026-1'!W:W,C200,'Planificación 2026-1'!F:F,"FILIAL",'Planificación 2026-1'!X:X,"&lt;&gt;VIRTUAL",'Planificación 2026-1'!I:I,"&gt;2")</f>
        <v>0</v>
      </c>
      <c r="DY200" s="76">
        <f>SUMIFS('Planificación 2026-1'!R:R,'Planificación 2026-1'!W:W,C200,'Planificación 2026-1'!F:F,"PORUMA",'Planificación 2026-1'!X:X,"VIRTUAL",'Planificación 2026-1'!I:I,"&gt;2")</f>
        <v>0</v>
      </c>
      <c r="DZ200" s="76">
        <f>SUMIFS('Planificación 2026-1'!R:R,'Planificación 2026-1'!W:W,C200,'Planificación 2026-1'!F:F,"PORUMA",'Planificación 2026-1'!X:X,"&lt;&gt;VIRTUAL",'Planificación 2026-1'!I:I,"&gt;2")</f>
        <v>0</v>
      </c>
      <c r="EA200" s="76">
        <f>SUMIFS('Planificación 2026-1'!R:R,'Planificación 2026-1'!W:W,C200,'Planificación 2026-1'!F:F,"HUAURA",'Planificación 2026-1'!X:X,"VIRTUAL",'Planificación 2026-1'!I:I,"&gt;2")</f>
        <v>0</v>
      </c>
      <c r="EB200" s="76">
        <f>SUMIFS('Planificación 2026-1'!R:R,'Planificación 2026-1'!W:W,C200,'Planificación 2026-1'!F:F,"HUAURA",'Planificación 2026-1'!X:X,"&lt;&gt;VIRTUAL",'Planificación 2026-1'!I:I,"&gt;2")</f>
        <v>0</v>
      </c>
      <c r="EC200" s="76">
        <f>SUMIFS('Planificación 2026-1'!R:R,'Planificación 2026-1'!W:W,C200,'Planificación 2026-1'!F:F,"PRINCIPAL",'Planificación 2026-1'!X:X,"VIRTUAL",'Planificación 2026-1'!I:I,"&lt;3")</f>
        <v>0</v>
      </c>
      <c r="ED200" s="76">
        <f>SUMIFS('Planificación 2026-1'!R:R,'Planificación 2026-1'!W:W,C200,'Planificación 2026-1'!F:F,"PRINCIPAL",'Planificación 2026-1'!X:X,"&lt;&gt;VIRTUAL",'Planificación 2026-1'!I:I,"&lt;3")</f>
        <v>0</v>
      </c>
      <c r="EE200" s="76">
        <f>SUMIFS('Planificación 2026-1'!R:R,'Planificación 2026-1'!W:W,C200,'Planificación 2026-1'!F:F,"SUNAMPE",'Planificación 2026-1'!X:X,"VIRTUAL",'Planificación 2026-1'!I:I,"&lt;3")</f>
        <v>0</v>
      </c>
      <c r="EF200" s="76">
        <f>SUMIFS('Planificación 2026-1'!R:R,'Planificación 2026-1'!W:W,C200,'Planificación 2026-1'!F:F,"SUNAMPE",'Planificación 2026-1'!X:X,"&lt;&gt;VIRTUAL",'Planificación 2026-1'!I:I,"&lt;3")</f>
        <v>0</v>
      </c>
      <c r="EG200" s="76">
        <f>SUMIFS('Planificación 2026-1'!R:R,'Planificación 2026-1'!W:W,C200,'Planificación 2026-1'!F:F,"FILIAL",'Planificación 2026-1'!X:X,"VIRTUAL",'Planificación 2026-1'!I:I,"&lt;3")</f>
        <v>0</v>
      </c>
      <c r="EH200" s="76">
        <f>SUMIFS('Planificación 2026-1'!R:R,'Planificación 2026-1'!W:W,C200,'Planificación 2026-1'!F:F,"FILIAL",'Planificación 2026-1'!X:X,"&lt;&gt;VIRTUAL",'Planificación 2026-1'!I:I,"&lt;3")</f>
        <v>0</v>
      </c>
      <c r="EI200" s="76">
        <f>SUMIFS('Planificación 2026-1'!R:R,'Planificación 2026-1'!W:W,C200,'Planificación 2026-1'!F:F,"PORUMA",'Planificación 2026-1'!X:X,"VIRTUAL",'Planificación 2026-1'!I:I,"&lt;3")</f>
        <v>0</v>
      </c>
      <c r="EJ200" s="76">
        <f>SUMIFS('Planificación 2026-1'!R:R,'Planificación 2026-1'!W:W,C200,'Planificación 2026-1'!F:F,"PORUMA",'Planificación 2026-1'!X:X,"&lt;&gt;VIRTUAL",'Planificación 2026-1'!I:I,"&lt;3")</f>
        <v>0</v>
      </c>
      <c r="EK200" s="76">
        <f>SUMIFS('Planificación 2026-1'!R:R,'Planificación 2026-1'!W:W,C200,'Planificación 2026-1'!F:F,"HUAURA",'Planificación 2026-1'!X:X,"VIRTUAL",'Planificación 2026-1'!I:I,"&lt;3")</f>
        <v>0</v>
      </c>
      <c r="EL200" s="76">
        <f>SUMIFS('Planificación 2026-1'!R:R,'Planificación 2026-1'!W:W,C200,'Planificación 2026-1'!F:F,"HUAURA",'Planificación 2026-1'!X:X,"&lt;&gt;VIRTUAL",'Planificación 2026-1'!I:I,"&lt;3")</f>
        <v>0</v>
      </c>
      <c r="EM200" s="76"/>
      <c r="EN200" s="76">
        <f t="shared" si="32"/>
        <v>0</v>
      </c>
      <c r="EO200" s="76">
        <f t="shared" si="33"/>
        <v>0</v>
      </c>
      <c r="EP200" s="76" t="b">
        <f t="shared" si="34"/>
        <v>1</v>
      </c>
      <c r="EQ200" s="76" t="str">
        <f t="shared" si="35"/>
        <v/>
      </c>
      <c r="ER200" s="76" t="str">
        <f t="shared" si="40"/>
        <v>PRESENCIAL</v>
      </c>
    </row>
    <row r="201" spans="1:148" hidden="1">
      <c r="A201" s="83"/>
      <c r="B201" s="119">
        <v>198</v>
      </c>
      <c r="C201" s="115" t="s">
        <v>374</v>
      </c>
      <c r="D201" s="112">
        <f>SUMIF('Planificación 2026-1'!W:W,C201,'Planificación 2026-1'!R:R)</f>
        <v>0</v>
      </c>
      <c r="E201" s="114" t="s">
        <v>170</v>
      </c>
      <c r="F201" s="115" t="s">
        <v>171</v>
      </c>
      <c r="G201" s="115" t="s">
        <v>13</v>
      </c>
      <c r="H201" s="115" t="s">
        <v>138</v>
      </c>
      <c r="I201" s="107" t="str">
        <f>IF(SUM(COUNTIFS('Planificación 2026-1'!F:F,"PRINCIPAL",'Planificación 2026-1'!W:W,C201,'Planificación 2026-1'!H:H,"AF"))&gt;0,"P01"," ")</f>
        <v xml:space="preserve"> </v>
      </c>
      <c r="J201" s="108" t="str">
        <f>IF(SUM(COUNTIFS('Planificación 2026-1'!F:F,"PRINCIPAL",'Planificación 2026-1'!W:W,C201,'Planificación 2026-1'!H:H,"EN"))&gt;0,"P02"," ")</f>
        <v xml:space="preserve"> </v>
      </c>
      <c r="K201" s="108" t="str">
        <f>IF(SUM(COUNTIFS('Planificación 2026-1'!F:F,"PRINCIPAL",'Planificación 2026-1'!W:W,C201,'Planificación 2026-1'!H:H,"IS"))&gt;0,"P03"," ")</f>
        <v xml:space="preserve"> </v>
      </c>
      <c r="L201" s="108" t="str">
        <f>IF(SUM(COUNTIFS('Planificación 2026-1'!F:F,"PRINCIPAL",'Planificación 2026-1'!W:W,C201,'Planificación 2026-1'!H:H,"PS"))&gt;0,"P04"," ")</f>
        <v xml:space="preserve"> </v>
      </c>
      <c r="M201" s="108"/>
      <c r="N201" s="108" t="str">
        <f>IF(SUM(COUNTIFS('Planificación 2026-1'!F:F,"PRINCIPAL",'Planificación 2026-1'!W:W,C201,'Planificación 2026-1'!H:H,"IN"))&gt;0,"P06"," ")</f>
        <v xml:space="preserve"> </v>
      </c>
      <c r="O201" s="108" t="str">
        <f>IF(SUM(COUNTIFS('Planificación 2026-1'!F:F,"PRINCIPAL",'Planificación 2026-1'!W:W,C201,'Planificación 2026-1'!H:H,"CA"))&gt;0,"P07"," ")</f>
        <v xml:space="preserve"> </v>
      </c>
      <c r="P201" s="108" t="str">
        <f>IF(SUM(COUNTIFS('Planificación 2026-1'!F:F,"PRINCIPAL",'Planificación 2026-1'!W:W,C201,'Planificación 2026-1'!H:H,"DE"))&gt;0,"P08"," ")</f>
        <v xml:space="preserve"> </v>
      </c>
      <c r="Q201" s="108" t="str">
        <f>IF(SUM(COUNTIFS('Planificación 2026-1'!F:F,"PRINCIPAL",'Planificación 2026-1'!W:W,C201,'Planificación 2026-1'!H:H,"OB"))&gt;0,"P09"," ")</f>
        <v xml:space="preserve"> </v>
      </c>
      <c r="R201" s="108" t="str">
        <f>IF(SUM(COUNTIFS('Planificación 2026-1'!F:F,"PRINCIPAL",'Planificación 2026-1'!W:W,C201,'Planificación 2026-1'!H:H,"MH"))&gt;0,"P31"," ")</f>
        <v xml:space="preserve"> </v>
      </c>
      <c r="S201" s="108" t="str">
        <f>IF(SUM(COUNTIFS('Planificación 2026-1'!F:F,"PRINCIPAL",'Planificación 2026-1'!W:W,C201,'Planificación 2026-1'!H:H,"IC"))&gt;0,"P32"," ")</f>
        <v xml:space="preserve"> </v>
      </c>
      <c r="T201" s="108" t="str">
        <f>IF(SUM(COUNTIFS('Planificación 2026-1'!F:F,"PRINCIPAL",'Planificación 2026-1'!W:W,C201,'Planificación 2026-1'!H:H,"AR"))&gt;0,"P34"," ")</f>
        <v xml:space="preserve"> </v>
      </c>
      <c r="U201" s="108" t="str">
        <f>IF(SUM(COUNTIFS('Planificación 2026-1'!F:F,"PRINCIPAL",'Planificación 2026-1'!W:W,C201,'Planificación 2026-1'!H:H,"T1"))&gt;0,"P35"," ")</f>
        <v xml:space="preserve"> </v>
      </c>
      <c r="V201" s="108" t="str">
        <f>IF(SUM(COUNTIFS('Planificación 2026-1'!F:F,"PRINCIPAL",'Planificación 2026-1'!W:W,C201,'Planificación 2026-1'!H:H,"T3"))&gt;0,"P36"," ")</f>
        <v xml:space="preserve"> </v>
      </c>
      <c r="W201" s="108" t="str">
        <f>IF(SUM(COUNTIFS('Planificación 2026-1'!F:F,"PRINCIPAL",'Planificación 2026-1'!W:W,C201,'Planificación 2026-1'!H:H,"T2"))&gt;0,"P37"," ")</f>
        <v xml:space="preserve"> </v>
      </c>
      <c r="X201" s="108" t="str">
        <f>IF(SUM(COUNTIFS('Planificación 2026-1'!F:F,"PRINCIPAL",'Planificación 2026-1'!W:W,C201,'Planificación 2026-1'!H:H,"AE"))&gt;0,"P38"," ")</f>
        <v xml:space="preserve"> </v>
      </c>
      <c r="Y201" s="108" t="str">
        <f>IF(SUM(COUNTIFS('Planificación 2026-1'!F:F,"PRINCIPAL",'Planificación 2026-1'!W:W,C201,'Planificación 2026-1'!H:H,"T4"))&gt;0,"P55"," ")</f>
        <v xml:space="preserve"> </v>
      </c>
      <c r="Z201" s="108" t="str">
        <f>IF(SUM(COUNTIFS('Planificación 2026-1'!F:F,"FILIAL",'Planificación 2026-1'!W:W,C201,'Planificación 2026-1'!H:H,"AF"))&gt;0," P01"," ")</f>
        <v xml:space="preserve"> </v>
      </c>
      <c r="AA201" s="108" t="str">
        <f>IF(SUM(COUNTIFS('Planificación 2026-1'!F:F,"FILIAL",'Planificación 2026-1'!W:W,C201,'Planificación 2026-1'!H:H,"EN"))&gt;0,"P02"," ")</f>
        <v xml:space="preserve"> </v>
      </c>
      <c r="AB201" s="108" t="str">
        <f>IF(SUM(COUNTIFS('Planificación 2026-1'!F:F,"FILIAL",'Planificación 2026-1'!W:W,C201,'Planificación 2026-1'!H:H,"IS"))&gt;0,"P03"," ")</f>
        <v xml:space="preserve"> </v>
      </c>
      <c r="AC201" s="108" t="str">
        <f>IF(SUM(COUNTIFS('Planificación 2026-1'!F:F,"FILIAL",'Planificación 2026-1'!W:W,C201,'Planificación 2026-1'!H:H,"PS"))&gt;0,"P04"," ")</f>
        <v xml:space="preserve"> </v>
      </c>
      <c r="AD201" s="108"/>
      <c r="AE201" s="108" t="str">
        <f>IF(SUM(COUNTIFS('Planificación 2026-1'!F:F,"FILIAL",'Planificación 2026-1'!W:W,C201,'Planificación 2026-1'!H:H,"IN"))&gt;0,"P06"," ")</f>
        <v xml:space="preserve"> </v>
      </c>
      <c r="AF201" s="108" t="str">
        <f>IF(SUM(COUNTIFS('Planificación 2026-1'!F:F,"FILIAL",'Planificación 2026-1'!W:W,C201,'Planificación 2026-1'!H:H,"CA"))&gt;0,"P07"," ")</f>
        <v xml:space="preserve"> </v>
      </c>
      <c r="AG201" s="108" t="str">
        <f>IF(SUM(COUNTIFS('Planificación 2026-1'!F:F,"FILIAL",'Planificación 2026-1'!W:W,C201,'Planificación 2026-1'!H:H,"DE"))&gt;0,"P08"," ")</f>
        <v xml:space="preserve"> </v>
      </c>
      <c r="AH201" s="108" t="str">
        <f>IF(SUM(COUNTIFS('Planificación 2026-1'!F:F,"FILIAL",'Planificación 2026-1'!W:W,C201,'Planificación 2026-1'!H:H,"OB"))&gt;0,"P09"," ")</f>
        <v xml:space="preserve"> </v>
      </c>
      <c r="AI201" s="108" t="str">
        <f>IF(SUM(COUNTIFS('Planificación 2026-1'!F:F,"FILIAL",'Planificación 2026-1'!W:W,C201,'Planificación 2026-1'!H:H,"MH"))&gt;0,"P31"," ")</f>
        <v xml:space="preserve"> </v>
      </c>
      <c r="AJ201" s="108" t="str">
        <f>IF(SUM(COUNTIFS('Planificación 2026-1'!F:F,"FILIAL",'Planificación 2026-1'!W:W,C201,'Planificación 2026-1'!H:H,"IC"))&gt;0,"P32"," ")</f>
        <v xml:space="preserve"> </v>
      </c>
      <c r="AK201" s="108" t="str">
        <f>IF(SUM(COUNTIFS('Planificación 2026-1'!F:F,"FILIAL",'Planificación 2026-1'!W:W,C201,'Planificación 2026-1'!H:H,"AR"))&gt;0,"P34"," ")</f>
        <v xml:space="preserve"> </v>
      </c>
      <c r="AL201" s="108" t="str">
        <f>IF(SUM(COUNTIFS('Planificación 2026-1'!F:F,"FILIAL",'Planificación 2026-1'!W:W,C201,'Planificación 2026-1'!H:H,"T1"))&gt;0,"P35"," ")</f>
        <v xml:space="preserve"> </v>
      </c>
      <c r="AM201" s="108" t="str">
        <f>IF(SUM(COUNTIFS('Planificación 2026-1'!F:F,"FILIAL",'Planificación 2026-1'!W:W,C201,'Planificación 2026-1'!H:H,"T3"))&gt;0,"P36"," ")</f>
        <v xml:space="preserve"> </v>
      </c>
      <c r="AN201" s="108" t="str">
        <f>IF(SUM(COUNTIFS('Planificación 2026-1'!F:F,"FILIAL",'Planificación 2026-1'!W:W,C201,'Planificación 2026-1'!H:H,"T2"))&gt;0,"P37"," ")</f>
        <v xml:space="preserve"> </v>
      </c>
      <c r="AO201" s="108" t="str">
        <f>IF(SUM(COUNTIFS('Planificación 2026-1'!F:F,"FILIAL",'Planificación 2026-1'!W:W,C201,'Planificación 2026-1'!H:H,"AE"))&gt;0,"P38"," ")</f>
        <v xml:space="preserve"> </v>
      </c>
      <c r="AP201" s="108" t="str">
        <f>IF(SUM(COUNTIFS('Planificación 2026-1'!F:F,"FILIAL",'Planificación 2026-1'!W:W,C201,'Planificación 2026-1'!H:H,"T4"))&gt;0,"P55"," ")</f>
        <v xml:space="preserve"> </v>
      </c>
      <c r="AQ201" s="108" t="str">
        <f>IF(SUM(COUNTIFS('Planificación 2026-1'!F:F,"SUNAMPE",'Planificación 2026-1'!W:W,C201,'Planificación 2026-1'!H:H,"AF"))&gt;0," P01"," ")</f>
        <v xml:space="preserve"> </v>
      </c>
      <c r="AR201" s="108" t="str">
        <f>IF(SUM(COUNTIFS('Planificación 2026-1'!F:F,"SUNAMPE",'Planificación 2026-1'!W:W,C201,'Planificación 2026-1'!H:H,"EN"))&gt;0,"P02"," ")</f>
        <v xml:space="preserve"> </v>
      </c>
      <c r="AS201" s="108" t="str">
        <f>IF(SUM(COUNTIFS('Planificación 2026-1'!F:F,"SUNAMPE",'Planificación 2026-1'!W:W,C201,'Planificación 2026-1'!H:H,"IS"))&gt;0,"P03"," ")</f>
        <v xml:space="preserve"> </v>
      </c>
      <c r="AT201" s="108" t="str">
        <f>IF(SUM(COUNTIFS('Planificación 2026-1'!F:F,"SUNAMPE",'Planificación 2026-1'!W:W,C201,'Planificación 2026-1'!H:H,"PS"))&gt;0,"P04"," ")</f>
        <v xml:space="preserve"> </v>
      </c>
      <c r="AU201" s="108"/>
      <c r="AV201" s="108" t="str">
        <f>IF(SUM(COUNTIFS('Planificación 2026-1'!F:F,"SUNAMPE",'Planificación 2026-1'!W:W,C201,'Planificación 2026-1'!H:H,"IN"))&gt;0,"P06"," ")</f>
        <v xml:space="preserve"> </v>
      </c>
      <c r="AW201" s="108" t="str">
        <f>IF(SUM(COUNTIFS('Planificación 2026-1'!F:F,"SUNAMPE",'Planificación 2026-1'!W:W,C201,'Planificación 2026-1'!H:H,"CA"))&gt;0,"P07"," ")</f>
        <v xml:space="preserve"> </v>
      </c>
      <c r="AX201" s="108" t="str">
        <f>IF(SUM(COUNTIFS('Planificación 2026-1'!F:F,"SUNAMPE",'Planificación 2026-1'!W:W,C201,'Planificación 2026-1'!H:H,"DE"))&gt;0,"P08"," ")</f>
        <v xml:space="preserve"> </v>
      </c>
      <c r="AY201" s="108" t="str">
        <f>IF(SUM(COUNTIFS('Planificación 2026-1'!F:F,"SUNAMPE",'Planificación 2026-1'!W:W,C201,'Planificación 2026-1'!H:H,"OB"))&gt;0,"P09"," ")</f>
        <v xml:space="preserve"> </v>
      </c>
      <c r="AZ201" s="108" t="str">
        <f>IF(SUM(COUNTIFS('Planificación 2026-1'!F:F,"SUNAMPE",'Planificación 2026-1'!W:W,C201,'Planificación 2026-1'!H:H,"MH"))&gt;0,"P31"," ")</f>
        <v xml:space="preserve"> </v>
      </c>
      <c r="BA201" s="108" t="str">
        <f>IF(SUM(COUNTIFS('Planificación 2026-1'!F:F,"SUNAMPE",'Planificación 2026-1'!W:W,C201,'Planificación 2026-1'!H:H,"IC"))&gt;0,"P32"," ")</f>
        <v xml:space="preserve"> </v>
      </c>
      <c r="BB201" s="108" t="str">
        <f>IF(SUM(COUNTIFS('Planificación 2026-1'!F:F,"SUNAMPE",'Planificación 2026-1'!W:W,C201,'Planificación 2026-1'!H:H,"AR"))&gt;0,"P34"," ")</f>
        <v xml:space="preserve"> </v>
      </c>
      <c r="BC201" s="108" t="str">
        <f>IF(SUM(COUNTIFS('Planificación 2026-1'!F:F,"SUNAMPE",'Planificación 2026-1'!W:W,C201,'Planificación 2026-1'!H:H,"T1"))&gt;0,"P35"," ")</f>
        <v xml:space="preserve"> </v>
      </c>
      <c r="BD201" s="108" t="str">
        <f>IF(SUM(COUNTIFS('Planificación 2026-1'!F:F,"SUNAMPE",'Planificación 2026-1'!W:W,C201,'Planificación 2026-1'!H:H,"T3"))&gt;0,"P36"," ")</f>
        <v xml:space="preserve"> </v>
      </c>
      <c r="BE201" s="108" t="str">
        <f>IF(SUM(COUNTIFS('Planificación 2026-1'!F:F,"SUNAMPE",'Planificación 2026-1'!W:W,C201,'Planificación 2026-1'!H:H,"T2"))&gt;0,"P37"," ")</f>
        <v xml:space="preserve"> </v>
      </c>
      <c r="BF201" s="108" t="str">
        <f>IF(SUM(COUNTIFS('Planificación 2026-1'!F:F,"SUNAMPE",'Planificación 2026-1'!W:W,C201,'Planificación 2026-1'!H:H,"AE"))&gt;0,"P38"," ")</f>
        <v xml:space="preserve"> </v>
      </c>
      <c r="BG201" s="108" t="str">
        <f>IF(SUM(COUNTIFS('Planificación 2026-1'!F:F,"SUNAMPE",'Planificación 2026-1'!W:W,C201,'Planificación 2026-1'!H:H,"T4"))&gt;0,"P55"," ")</f>
        <v xml:space="preserve"> </v>
      </c>
      <c r="BH201" s="108" t="str">
        <f>IF(SUM(COUNTIFS('Planificación 2026-1'!F:F,"HUAURA",'Planificación 2026-1'!W:W,C201,'Planificación 2026-1'!H:H,"AF"))&gt;0," P01"," ")</f>
        <v xml:space="preserve"> </v>
      </c>
      <c r="BI201" s="108" t="str">
        <f>IF(SUM(COUNTIFS('Planificación 2026-1'!F:F,"HUAURA",'Planificación 2026-1'!W:W,C201,'Planificación 2026-1'!H:H,"EN"))&gt;0,"P02"," ")</f>
        <v xml:space="preserve"> </v>
      </c>
      <c r="BJ201" s="108" t="str">
        <f>IF(SUM(COUNTIFS('Planificación 2026-1'!F:F,"HUAURA",'Planificación 2026-1'!W:W,C201,'Planificación 2026-1'!H:H,"IS"))&gt;0,"P03"," ")</f>
        <v xml:space="preserve"> </v>
      </c>
      <c r="BK201" s="108" t="str">
        <f>IF(SUM(COUNTIFS('Planificación 2026-1'!F:F,"HUAURA",'Planificación 2026-1'!W:W,C201,'Planificación 2026-1'!H:H,"PS"))&gt;0,"P04"," ")</f>
        <v xml:space="preserve"> </v>
      </c>
      <c r="BL201" s="108"/>
      <c r="BM201" s="108" t="str">
        <f>IF(SUM(COUNTIFS('Planificación 2026-1'!F:F,"HUAURA",'Planificación 2026-1'!W:W,C201,'Planificación 2026-1'!H:H,"IN"))&gt;0,"P06"," ")</f>
        <v xml:space="preserve"> </v>
      </c>
      <c r="BN201" s="108" t="str">
        <f>IF(SUM(COUNTIFS('Planificación 2026-1'!F:F,"HUAURA",'Planificación 2026-1'!W:W,C201,'Planificación 2026-1'!H:H,"CA"))&gt;0,"P07"," ")</f>
        <v xml:space="preserve"> </v>
      </c>
      <c r="BO201" s="108" t="str">
        <f>IF(SUM(COUNTIFS('Planificación 2026-1'!F:F,"HUAURA",'Planificación 2026-1'!W:W,C201,'Planificación 2026-1'!H:H,"DE"))&gt;0,"P08"," ")</f>
        <v xml:space="preserve"> </v>
      </c>
      <c r="BP201" s="108" t="str">
        <f>IF(SUM(COUNTIFS('Planificación 2026-1'!F:F,"HUAURA",'Planificación 2026-1'!W:W,C201,'Planificación 2026-1'!H:H,"OB"))&gt;0,"P09"," ")</f>
        <v xml:space="preserve"> </v>
      </c>
      <c r="BQ201" s="108" t="str">
        <f>IF(SUM(COUNTIFS('Planificación 2026-1'!F:F,"HUAURA",'Planificación 2026-1'!W:W,C201,'Planificación 2026-1'!H:H,"MH"))&gt;0,"P31"," ")</f>
        <v xml:space="preserve"> </v>
      </c>
      <c r="BR201" s="108" t="str">
        <f>IF(SUM(COUNTIFS('Planificación 2026-1'!F:F,"HUAURA",'Planificación 2026-1'!W:W,C201,'Planificación 2026-1'!H:H,"IC"))&gt;0,"P32"," ")</f>
        <v xml:space="preserve"> </v>
      </c>
      <c r="BS201" s="108" t="str">
        <f>IF(SUM(COUNTIFS('Planificación 2026-1'!F:F,"HUAURA",'Planificación 2026-1'!W:W,C201,'Planificación 2026-1'!H:H,"AR"))&gt;0,"P34"," ")</f>
        <v xml:space="preserve"> </v>
      </c>
      <c r="BT201" s="108" t="str">
        <f>IF(SUM(COUNTIFS('Planificación 2026-1'!F:F,"HUAURA",'Planificación 2026-1'!W:W,C201,'Planificación 2026-1'!H:H,"T1"))&gt;0,"P35"," ")</f>
        <v xml:space="preserve"> </v>
      </c>
      <c r="BU201" s="108" t="str">
        <f>IF(SUM(COUNTIFS('Planificación 2026-1'!F:F,"HUAURA",'Planificación 2026-1'!W:W,C201,'Planificación 2026-1'!H:H,"T3"))&gt;0,"P36"," ")</f>
        <v xml:space="preserve"> </v>
      </c>
      <c r="BV201" s="108" t="str">
        <f>IF(SUM(COUNTIFS('Planificación 2026-1'!F:F,"HUAURA",'Planificación 2026-1'!W:W,C201,'Planificación 2026-1'!H:H,"T2"))&gt;0,"P37"," ")</f>
        <v xml:space="preserve"> </v>
      </c>
      <c r="BW201" s="108" t="str">
        <f>IF(SUM(COUNTIFS('Planificación 2026-1'!F:F,"HUAURA",'Planificación 2026-1'!W:W,C201,'Planificación 2026-1'!H:H,"AE"))&gt;0,"P38"," ")</f>
        <v xml:space="preserve"> </v>
      </c>
      <c r="BX201" s="108" t="str">
        <f>IF(SUM(COUNTIFS('Planificación 2026-1'!F:F,"HUAURA",'Planificación 2026-1'!W:W,C201,'Planificación 2026-1'!H:H,"T4"))&gt;0,"P55"," ")</f>
        <v xml:space="preserve"> </v>
      </c>
      <c r="BY201" s="109">
        <f>SUMIFS('Planificación 2026-1'!R:R,'Planificación 2026-1'!W:W,C201,'Planificación 2026-1'!H:H,"AF",'Planificación 2026-1'!I:I,"&gt;2")</f>
        <v>0</v>
      </c>
      <c r="BZ201" s="109">
        <f>SUMIFS('Planificación 2026-1'!R:R,'Planificación 2026-1'!W:W,C201,'Planificación 2026-1'!H:H,"EN",'Planificación 2026-1'!I:I,"&gt;2")</f>
        <v>0</v>
      </c>
      <c r="CA201" s="109">
        <f>SUMIFS('Planificación 2026-1'!R:R,'Planificación 2026-1'!W:W,C201,'Planificación 2026-1'!H:H,"IS",'Planificación 2026-1'!I:I,"&gt;2")</f>
        <v>0</v>
      </c>
      <c r="CB201" s="109">
        <f>SUMIFS('Planificación 2026-1'!R:R,'Planificación 2026-1'!W:W,C201,'Planificación 2026-1'!H:H,"PS",'Planificación 2026-1'!I:I,"&gt;2")</f>
        <v>0</v>
      </c>
      <c r="CC201" s="109">
        <f>SUMIFS('Planificación 2026-1'!R:R,'Planificación 2026-1'!W:W,C201,'Planificación 2026-1'!H:H,"IN",'Planificación 2026-1'!I:I,"&gt;2")</f>
        <v>0</v>
      </c>
      <c r="CD201" s="109">
        <f>SUMIFS('Planificación 2026-1'!R:R,'Planificación 2026-1'!W:W,C201,'Planificación 2026-1'!H:H,"CA",'Planificación 2026-1'!I:I,"&gt;2")</f>
        <v>0</v>
      </c>
      <c r="CE201" s="109">
        <f>SUMIFS('Planificación 2026-1'!R:R,'Planificación 2026-1'!W:W,C201,'Planificación 2026-1'!H:H,"DE",'Planificación 2026-1'!I:I,"&gt;2")</f>
        <v>0</v>
      </c>
      <c r="CF201" s="109">
        <f>SUMIFS('Planificación 2026-1'!R:R,'Planificación 2026-1'!W:W,C201,'Planificación 2026-1'!H:H,"OB",'Planificación 2026-1'!I:I,"&gt;2")</f>
        <v>0</v>
      </c>
      <c r="CG201" s="109">
        <f>SUMIFS('Planificación 2026-1'!R:R,'Planificación 2026-1'!W:W,C201,'Planificación 2026-1'!H:H,"MH",'Planificación 2026-1'!I:I,"&gt;2")</f>
        <v>0</v>
      </c>
      <c r="CH201" s="109">
        <f>SUMIFS('Planificación 2026-1'!R:R,'Planificación 2026-1'!W:W,C201,'Planificación 2026-1'!H:H,"IC",'Planificación 2026-1'!I:I,"&gt;2")</f>
        <v>0</v>
      </c>
      <c r="CI201" s="109">
        <f>SUMIFS('Planificación 2026-1'!R:R,'Planificación 2026-1'!W:W,C201,'Planificación 2026-1'!H:H,"AR",'Planificación 2026-1'!I:I,"&gt;2")</f>
        <v>0</v>
      </c>
      <c r="CJ201" s="109">
        <f>SUMIFS('Planificación 2026-1'!R:R,'Planificación 2026-1'!W:W,C201,'Planificación 2026-1'!H:H,"T1",'Planificación 2026-1'!I:I,"&gt;2")</f>
        <v>0</v>
      </c>
      <c r="CK201" s="109">
        <f>SUMIFS('Planificación 2026-1'!R:R,'Planificación 2026-1'!W:W,C201,'Planificación 2026-1'!H:H,"T3",'Planificación 2026-1'!I:I,"&gt;2")</f>
        <v>0</v>
      </c>
      <c r="CL201" s="109">
        <f>SUMIFS('Planificación 2026-1'!R:R,'Planificación 2026-1'!W:W,C201,'Planificación 2026-1'!H:H,"T2",'Planificación 2026-1'!I:I,"&gt;2")</f>
        <v>0</v>
      </c>
      <c r="CM201" s="109">
        <f>SUMIFS('Planificación 2026-1'!R:R,'Planificación 2026-1'!W:W,C201,'Planificación 2026-1'!H:H,"AE",'Planificación 2026-1'!I:I,"&gt;2")</f>
        <v>0</v>
      </c>
      <c r="CN201" s="109">
        <f>SUMIFS('Planificación 2026-1'!R:R,'Planificación 2026-1'!W:W,C201,'Planificación 2026-1'!H:H,"T4",'Planificación 2026-1'!I:I,"&gt;2")</f>
        <v>0</v>
      </c>
      <c r="CO201" s="109">
        <f>SUMIFS('Planificación 2026-1'!R:R,'Planificación 2026-1'!W:W,C201,'Planificación 2026-1'!H:H,"AF",'Planificación 2026-1'!I:I,"&lt;3")</f>
        <v>0</v>
      </c>
      <c r="CP201" s="109">
        <f>SUMIFS('Planificación 2026-1'!R:R,'Planificación 2026-1'!W:W,C201,'Planificación 2026-1'!H:H,"EN",'Planificación 2026-1'!I:I,"&lt;3")</f>
        <v>0</v>
      </c>
      <c r="CQ201" s="109">
        <f>SUMIFS('Planificación 2026-1'!R:R,'Planificación 2026-1'!W:W,C201,'Planificación 2026-1'!H:H,"IS",'Planificación 2026-1'!I:I,"&lt;3")</f>
        <v>0</v>
      </c>
      <c r="CR201" s="109">
        <f>SUMIFS('Planificación 2026-1'!R:R,'Planificación 2026-1'!W:W,C201,'Planificación 2026-1'!H:H,"PS",'Planificación 2026-1'!I:I,"&lt;3")</f>
        <v>0</v>
      </c>
      <c r="CS201" s="109">
        <f>SUMIFS('Planificación 2026-1'!R:R,'Planificación 2026-1'!W:W,C201,'Planificación 2026-1'!H:H,"IN",'Planificación 2026-1'!I:I,"&lt;3")</f>
        <v>0</v>
      </c>
      <c r="CT201" s="109">
        <f>SUMIFS('Planificación 2026-1'!R:R,'Planificación 2026-1'!W:W,C201,'Planificación 2026-1'!H:H,"CA",'Planificación 2026-1'!I:I,"&lt;3")</f>
        <v>0</v>
      </c>
      <c r="CU201" s="109">
        <f>SUMIFS('Planificación 2026-1'!R:R,'Planificación 2026-1'!W:W,C201,'Planificación 2026-1'!H:H,"DE",'Planificación 2026-1'!I:I,"&lt;3")</f>
        <v>0</v>
      </c>
      <c r="CV201" s="109">
        <f>SUMIFS('Planificación 2026-1'!R:R,'Planificación 2026-1'!W:W,C201,'Planificación 2026-1'!H:H,"OB",'Planificación 2026-1'!I:I,"&lt;3")</f>
        <v>0</v>
      </c>
      <c r="CW201" s="109">
        <f>SUMIFS('Planificación 2026-1'!R:R,'Planificación 2026-1'!W:W,C201,'Planificación 2026-1'!H:H,"MH",'Planificación 2026-1'!I:I,"&lt;3")</f>
        <v>0</v>
      </c>
      <c r="CX201" s="109">
        <f>SUMIFS('Planificación 2026-1'!R:R,'Planificación 2026-1'!W:W,C201,'Planificación 2026-1'!H:H,"IC",'Planificación 2026-1'!I:I,"&lt;3")</f>
        <v>0</v>
      </c>
      <c r="CY201" s="109">
        <f>SUMIFS('Planificación 2026-1'!R:R,'Planificación 2026-1'!W:W,C201,'Planificación 2026-1'!H:H,"AR",'Planificación 2026-1'!I:I,"&lt;3")</f>
        <v>0</v>
      </c>
      <c r="CZ201" s="109">
        <f>SUMIFS('Planificación 2026-1'!R:R,'Planificación 2026-1'!W:W,C201,'Planificación 2026-1'!H:H,"T1",'Planificación 2026-1'!I:I,"&lt;3")</f>
        <v>0</v>
      </c>
      <c r="DA201" s="109">
        <f>SUMIFS('Planificación 2026-1'!R:R,'Planificación 2026-1'!W:W,C201,'Planificación 2026-1'!H:H,"T3",'Planificación 2026-1'!I:I,"&lt;3")</f>
        <v>0</v>
      </c>
      <c r="DB201" s="109">
        <f>SUMIFS('Planificación 2026-1'!R:R,'Planificación 2026-1'!W:W,C201,'Planificación 2026-1'!H:H,"T2",'Planificación 2026-1'!I:I,"&lt;3")</f>
        <v>0</v>
      </c>
      <c r="DC201" s="109">
        <f>SUMIFS('Planificación 2026-1'!R:R,'Planificación 2026-1'!W:W,C201,'Planificación 2026-1'!H:H,"AE",'Planificación 2026-1'!I:I,"&lt;3")</f>
        <v>0</v>
      </c>
      <c r="DD201" s="109">
        <f>SUMIFS('Planificación 2026-1'!R:R,'Planificación 2026-1'!W:W,C201,'Planificación 2026-1'!H:H,"T4",'Planificación 2026-1'!I:I,"&lt;3")</f>
        <v>0</v>
      </c>
      <c r="DE201" s="108" t="str">
        <f t="shared" si="36"/>
        <v/>
      </c>
      <c r="DF201" s="41">
        <f>IF(C201="","",SUMIFS('Planificación 2026-1'!R:R,'Planificación 2026-1'!W:W,C201,'Planificación 2026-1'!F:F,"PRINCIPAL",'Planificación 2026-1'!X:X,"VIRTUAL"))</f>
        <v>0</v>
      </c>
      <c r="DG201" s="41">
        <f>IF(C201="","",SUMIFS('Planificación 2026-1'!R:R,'Planificación 2026-1'!W:W,C201,'Planificación 2026-1'!F:F,"PRINCIPAL",'Planificación 2026-1'!X:X,"PRESENCIAL"))</f>
        <v>0</v>
      </c>
      <c r="DH201" s="41">
        <f>IF(C201="","",SUMIFS('Planificación 2026-1'!R:R,'Planificación 2026-1'!W:W,C201,'Planificación 2026-1'!F:F,"PRINCIPAL",'Planificación 2026-1'!X:X,"HIBRIDO PRESENCIAL"))</f>
        <v>0</v>
      </c>
      <c r="DI201" s="108" t="str">
        <f t="shared" si="37"/>
        <v/>
      </c>
      <c r="DJ201" s="108">
        <f>IF(C201="","",SUMIFS('Planificación 2026-1'!R:R,'Planificación 2026-1'!W:W,C201,'Planificación 2026-1'!F:F,"FILIAL",'Planificación 2026-1'!X:X,"VIRTUAL"))</f>
        <v>0</v>
      </c>
      <c r="DK201" s="110">
        <f>IF(C201="","",SUMIFS('Planificación 2026-1'!R:R,'Planificación 2026-1'!W:W,C201,'Planificación 2026-1'!F:F,"FILIAL",'Planificación 2026-1'!X:X,"PRESENCIAL"))</f>
        <v>0</v>
      </c>
      <c r="DL201" s="61">
        <f>IF(C201="","",SUMIFS('Planificación 2026-1'!R:R,'Planificación 2026-1'!W:W,C201,'Planificación 2026-1'!F:F,"FILIAL",'Planificación 2026-1'!X:X,"HIBRIDO PRESENCIAL"))</f>
        <v>0</v>
      </c>
      <c r="DM201" s="111" t="str">
        <f t="shared" si="38"/>
        <v/>
      </c>
      <c r="DN201" s="108">
        <f>IF(C201="","",SUMIFS('Planificación 2026-1'!R:R,'Planificación 2026-1'!W:W,C201,'Planificación 2026-1'!F:F,"SUNAMPE",'Planificación 2026-1'!X:X,"VIRTUAL"))</f>
        <v>0</v>
      </c>
      <c r="DO201" s="61">
        <f>IF(C201="","",SUMIFS('Planificación 2026-1'!R:R,'Planificación 2026-1'!W:W,C201,'Planificación 2026-1'!F:F,"SUNAMPE",'Planificación 2026-1'!X:X,"PRESENCIAL"))</f>
        <v>0</v>
      </c>
      <c r="DP201" s="111" t="str">
        <f t="shared" si="39"/>
        <v/>
      </c>
      <c r="DQ201" s="108">
        <f>IF(C201="","",SUMIFS('Planificación 2026-1'!R:R,'Planificación 2026-1'!W:W,C201,'Planificación 2026-1'!F:F,"HUAURA",'Planificación 2026-1'!X:X,"VIRTUAL"))</f>
        <v>0</v>
      </c>
      <c r="DR201" s="61">
        <f>IF(C201="","",SUMIFS('Planificación 2026-1'!R:R,'Planificación 2026-1'!W:W,C201,'Planificación 2026-1'!F:F,"HUAURA",'Planificación 2026-1'!X:X,"PRESENCIAL"))</f>
        <v>0</v>
      </c>
      <c r="DS201" s="76">
        <f>SUMIFS('Planificación 2026-1'!R:R,'Planificación 2026-1'!W:W,C201,'Planificación 2026-1'!F:F,"PRINCIPAL",'Planificación 2026-1'!X:X,"VIRTUAL",'Planificación 2026-1'!I:I,"&gt;2")</f>
        <v>0</v>
      </c>
      <c r="DT201" s="76">
        <f>SUMIFS('Planificación 2026-1'!R:R,'Planificación 2026-1'!W:W,C201,'Planificación 2026-1'!F:F,"PRINCIPAL",'Planificación 2026-1'!X:X,"&lt;&gt;VIRTUAL",'Planificación 2026-1'!I:I,"&gt;2")</f>
        <v>0</v>
      </c>
      <c r="DU201" s="76">
        <f>SUMIFS('Planificación 2026-1'!R:R,'Planificación 2026-1'!W:W,C201,'Planificación 2026-1'!F:F,"SUNAMPE",'Planificación 2026-1'!X:X,"VIRTUAL",'Planificación 2026-1'!I:I,"&gt;2")</f>
        <v>0</v>
      </c>
      <c r="DV201" s="76">
        <f>SUMIFS('Planificación 2026-1'!R:R,'Planificación 2026-1'!W:W,C201,'Planificación 2026-1'!F:F,"SUNAMPE",'Planificación 2026-1'!X:X,"&lt;&gt;VIRTUAL",'Planificación 2026-1'!I:I,"&gt;2")</f>
        <v>0</v>
      </c>
      <c r="DW201" s="76">
        <f>SUMIFS('Planificación 2026-1'!R:R,'Planificación 2026-1'!W:W,C201,'Planificación 2026-1'!F:F,"FILIAL",'Planificación 2026-1'!X:X,"VIRTUAL",'Planificación 2026-1'!I:I,"&gt;2")</f>
        <v>0</v>
      </c>
      <c r="DX201" s="76">
        <f>SUMIFS('Planificación 2026-1'!R:R,'Planificación 2026-1'!W:W,C201,'Planificación 2026-1'!F:F,"FILIAL",'Planificación 2026-1'!X:X,"&lt;&gt;VIRTUAL",'Planificación 2026-1'!I:I,"&gt;2")</f>
        <v>0</v>
      </c>
      <c r="DY201" s="76">
        <f>SUMIFS('Planificación 2026-1'!R:R,'Planificación 2026-1'!W:W,C201,'Planificación 2026-1'!F:F,"PORUMA",'Planificación 2026-1'!X:X,"VIRTUAL",'Planificación 2026-1'!I:I,"&gt;2")</f>
        <v>0</v>
      </c>
      <c r="DZ201" s="76">
        <f>SUMIFS('Planificación 2026-1'!R:R,'Planificación 2026-1'!W:W,C201,'Planificación 2026-1'!F:F,"PORUMA",'Planificación 2026-1'!X:X,"&lt;&gt;VIRTUAL",'Planificación 2026-1'!I:I,"&gt;2")</f>
        <v>0</v>
      </c>
      <c r="EA201" s="76">
        <f>SUMIFS('Planificación 2026-1'!R:R,'Planificación 2026-1'!W:W,C201,'Planificación 2026-1'!F:F,"HUAURA",'Planificación 2026-1'!X:X,"VIRTUAL",'Planificación 2026-1'!I:I,"&gt;2")</f>
        <v>0</v>
      </c>
      <c r="EB201" s="76">
        <f>SUMIFS('Planificación 2026-1'!R:R,'Planificación 2026-1'!W:W,C201,'Planificación 2026-1'!F:F,"HUAURA",'Planificación 2026-1'!X:X,"&lt;&gt;VIRTUAL",'Planificación 2026-1'!I:I,"&gt;2")</f>
        <v>0</v>
      </c>
      <c r="EC201" s="76">
        <f>SUMIFS('Planificación 2026-1'!R:R,'Planificación 2026-1'!W:W,C201,'Planificación 2026-1'!F:F,"PRINCIPAL",'Planificación 2026-1'!X:X,"VIRTUAL",'Planificación 2026-1'!I:I,"&lt;3")</f>
        <v>0</v>
      </c>
      <c r="ED201" s="76">
        <f>SUMIFS('Planificación 2026-1'!R:R,'Planificación 2026-1'!W:W,C201,'Planificación 2026-1'!F:F,"PRINCIPAL",'Planificación 2026-1'!X:X,"&lt;&gt;VIRTUAL",'Planificación 2026-1'!I:I,"&lt;3")</f>
        <v>0</v>
      </c>
      <c r="EE201" s="76">
        <f>SUMIFS('Planificación 2026-1'!R:R,'Planificación 2026-1'!W:W,C201,'Planificación 2026-1'!F:F,"SUNAMPE",'Planificación 2026-1'!X:X,"VIRTUAL",'Planificación 2026-1'!I:I,"&lt;3")</f>
        <v>0</v>
      </c>
      <c r="EF201" s="76">
        <f>SUMIFS('Planificación 2026-1'!R:R,'Planificación 2026-1'!W:W,C201,'Planificación 2026-1'!F:F,"SUNAMPE",'Planificación 2026-1'!X:X,"&lt;&gt;VIRTUAL",'Planificación 2026-1'!I:I,"&lt;3")</f>
        <v>0</v>
      </c>
      <c r="EG201" s="76">
        <f>SUMIFS('Planificación 2026-1'!R:R,'Planificación 2026-1'!W:W,C201,'Planificación 2026-1'!F:F,"FILIAL",'Planificación 2026-1'!X:X,"VIRTUAL",'Planificación 2026-1'!I:I,"&lt;3")</f>
        <v>0</v>
      </c>
      <c r="EH201" s="76">
        <f>SUMIFS('Planificación 2026-1'!R:R,'Planificación 2026-1'!W:W,C201,'Planificación 2026-1'!F:F,"FILIAL",'Planificación 2026-1'!X:X,"&lt;&gt;VIRTUAL",'Planificación 2026-1'!I:I,"&lt;3")</f>
        <v>0</v>
      </c>
      <c r="EI201" s="76">
        <f>SUMIFS('Planificación 2026-1'!R:R,'Planificación 2026-1'!W:W,C201,'Planificación 2026-1'!F:F,"PORUMA",'Planificación 2026-1'!X:X,"VIRTUAL",'Planificación 2026-1'!I:I,"&lt;3")</f>
        <v>0</v>
      </c>
      <c r="EJ201" s="76">
        <f>SUMIFS('Planificación 2026-1'!R:R,'Planificación 2026-1'!W:W,C201,'Planificación 2026-1'!F:F,"PORUMA",'Planificación 2026-1'!X:X,"&lt;&gt;VIRTUAL",'Planificación 2026-1'!I:I,"&lt;3")</f>
        <v>0</v>
      </c>
      <c r="EK201" s="76">
        <f>SUMIFS('Planificación 2026-1'!R:R,'Planificación 2026-1'!W:W,C201,'Planificación 2026-1'!F:F,"HUAURA",'Planificación 2026-1'!X:X,"VIRTUAL",'Planificación 2026-1'!I:I,"&lt;3")</f>
        <v>0</v>
      </c>
      <c r="EL201" s="76">
        <f>SUMIFS('Planificación 2026-1'!R:R,'Planificación 2026-1'!W:W,C201,'Planificación 2026-1'!F:F,"HUAURA",'Planificación 2026-1'!X:X,"&lt;&gt;VIRTUAL",'Planificación 2026-1'!I:I,"&lt;3")</f>
        <v>0</v>
      </c>
      <c r="EM201" s="76"/>
      <c r="EN201" s="76">
        <f t="shared" si="32"/>
        <v>0</v>
      </c>
      <c r="EO201" s="76">
        <f t="shared" si="33"/>
        <v>0</v>
      </c>
      <c r="EP201" s="76" t="b">
        <f t="shared" si="34"/>
        <v>1</v>
      </c>
      <c r="EQ201" s="76" t="str">
        <f t="shared" si="35"/>
        <v/>
      </c>
      <c r="ER201" s="76" t="str">
        <f t="shared" si="40"/>
        <v>PRESENCIAL</v>
      </c>
    </row>
    <row r="202" spans="1:148" hidden="1">
      <c r="A202" s="83"/>
      <c r="B202" s="119">
        <v>199</v>
      </c>
      <c r="C202" s="115" t="s">
        <v>375</v>
      </c>
      <c r="D202" s="112">
        <f>SUMIF('Planificación 2026-1'!W:W,C202,'Planificación 2026-1'!R:R)</f>
        <v>0</v>
      </c>
      <c r="E202" s="114" t="s">
        <v>170</v>
      </c>
      <c r="F202" s="115" t="s">
        <v>171</v>
      </c>
      <c r="G202" s="115" t="s">
        <v>153</v>
      </c>
      <c r="H202" s="115" t="s">
        <v>122</v>
      </c>
      <c r="I202" s="107" t="str">
        <f>IF(SUM(COUNTIFS('Planificación 2026-1'!F:F,"PRINCIPAL",'Planificación 2026-1'!W:W,C202,'Planificación 2026-1'!H:H,"AF"))&gt;0,"P01"," ")</f>
        <v xml:space="preserve"> </v>
      </c>
      <c r="J202" s="108" t="str">
        <f>IF(SUM(COUNTIFS('Planificación 2026-1'!F:F,"PRINCIPAL",'Planificación 2026-1'!W:W,C202,'Planificación 2026-1'!H:H,"EN"))&gt;0,"P02"," ")</f>
        <v xml:space="preserve"> </v>
      </c>
      <c r="K202" s="108" t="str">
        <f>IF(SUM(COUNTIFS('Planificación 2026-1'!F:F,"PRINCIPAL",'Planificación 2026-1'!W:W,C202,'Planificación 2026-1'!H:H,"IS"))&gt;0,"P03"," ")</f>
        <v xml:space="preserve"> </v>
      </c>
      <c r="L202" s="108" t="str">
        <f>IF(SUM(COUNTIFS('Planificación 2026-1'!F:F,"PRINCIPAL",'Planificación 2026-1'!W:W,C202,'Planificación 2026-1'!H:H,"PS"))&gt;0,"P04"," ")</f>
        <v xml:space="preserve"> </v>
      </c>
      <c r="M202" s="108"/>
      <c r="N202" s="108" t="str">
        <f>IF(SUM(COUNTIFS('Planificación 2026-1'!F:F,"PRINCIPAL",'Planificación 2026-1'!W:W,C202,'Planificación 2026-1'!H:H,"IN"))&gt;0,"P06"," ")</f>
        <v xml:space="preserve"> </v>
      </c>
      <c r="O202" s="108" t="str">
        <f>IF(SUM(COUNTIFS('Planificación 2026-1'!F:F,"PRINCIPAL",'Planificación 2026-1'!W:W,C202,'Planificación 2026-1'!H:H,"CA"))&gt;0,"P07"," ")</f>
        <v xml:space="preserve"> </v>
      </c>
      <c r="P202" s="108" t="str">
        <f>IF(SUM(COUNTIFS('Planificación 2026-1'!F:F,"PRINCIPAL",'Planificación 2026-1'!W:W,C202,'Planificación 2026-1'!H:H,"DE"))&gt;0,"P08"," ")</f>
        <v xml:space="preserve"> </v>
      </c>
      <c r="Q202" s="108" t="str">
        <f>IF(SUM(COUNTIFS('Planificación 2026-1'!F:F,"PRINCIPAL",'Planificación 2026-1'!W:W,C202,'Planificación 2026-1'!H:H,"OB"))&gt;0,"P09"," ")</f>
        <v xml:space="preserve"> </v>
      </c>
      <c r="R202" s="108" t="str">
        <f>IF(SUM(COUNTIFS('Planificación 2026-1'!F:F,"PRINCIPAL",'Planificación 2026-1'!W:W,C202,'Planificación 2026-1'!H:H,"MH"))&gt;0,"P31"," ")</f>
        <v xml:space="preserve"> </v>
      </c>
      <c r="S202" s="108" t="str">
        <f>IF(SUM(COUNTIFS('Planificación 2026-1'!F:F,"PRINCIPAL",'Planificación 2026-1'!W:W,C202,'Planificación 2026-1'!H:H,"IC"))&gt;0,"P32"," ")</f>
        <v xml:space="preserve"> </v>
      </c>
      <c r="T202" s="108" t="str">
        <f>IF(SUM(COUNTIFS('Planificación 2026-1'!F:F,"PRINCIPAL",'Planificación 2026-1'!W:W,C202,'Planificación 2026-1'!H:H,"AR"))&gt;0,"P34"," ")</f>
        <v xml:space="preserve"> </v>
      </c>
      <c r="U202" s="108" t="str">
        <f>IF(SUM(COUNTIFS('Planificación 2026-1'!F:F,"PRINCIPAL",'Planificación 2026-1'!W:W,C202,'Planificación 2026-1'!H:H,"T1"))&gt;0,"P35"," ")</f>
        <v xml:space="preserve"> </v>
      </c>
      <c r="V202" s="108" t="str">
        <f>IF(SUM(COUNTIFS('Planificación 2026-1'!F:F,"PRINCIPAL",'Planificación 2026-1'!W:W,C202,'Planificación 2026-1'!H:H,"T3"))&gt;0,"P36"," ")</f>
        <v xml:space="preserve"> </v>
      </c>
      <c r="W202" s="108" t="str">
        <f>IF(SUM(COUNTIFS('Planificación 2026-1'!F:F,"PRINCIPAL",'Planificación 2026-1'!W:W,C202,'Planificación 2026-1'!H:H,"T2"))&gt;0,"P37"," ")</f>
        <v xml:space="preserve"> </v>
      </c>
      <c r="X202" s="108" t="str">
        <f>IF(SUM(COUNTIFS('Planificación 2026-1'!F:F,"PRINCIPAL",'Planificación 2026-1'!W:W,C202,'Planificación 2026-1'!H:H,"AE"))&gt;0,"P38"," ")</f>
        <v xml:space="preserve"> </v>
      </c>
      <c r="Y202" s="108" t="str">
        <f>IF(SUM(COUNTIFS('Planificación 2026-1'!F:F,"PRINCIPAL",'Planificación 2026-1'!W:W,C202,'Planificación 2026-1'!H:H,"T4"))&gt;0,"P55"," ")</f>
        <v xml:space="preserve"> </v>
      </c>
      <c r="Z202" s="108" t="str">
        <f>IF(SUM(COUNTIFS('Planificación 2026-1'!F:F,"FILIAL",'Planificación 2026-1'!W:W,C202,'Planificación 2026-1'!H:H,"AF"))&gt;0," P01"," ")</f>
        <v xml:space="preserve"> </v>
      </c>
      <c r="AA202" s="108" t="str">
        <f>IF(SUM(COUNTIFS('Planificación 2026-1'!F:F,"FILIAL",'Planificación 2026-1'!W:W,C202,'Planificación 2026-1'!H:H,"EN"))&gt;0,"P02"," ")</f>
        <v xml:space="preserve"> </v>
      </c>
      <c r="AB202" s="108" t="str">
        <f>IF(SUM(COUNTIFS('Planificación 2026-1'!F:F,"FILIAL",'Planificación 2026-1'!W:W,C202,'Planificación 2026-1'!H:H,"IS"))&gt;0,"P03"," ")</f>
        <v xml:space="preserve"> </v>
      </c>
      <c r="AC202" s="108" t="str">
        <f>IF(SUM(COUNTIFS('Planificación 2026-1'!F:F,"FILIAL",'Planificación 2026-1'!W:W,C202,'Planificación 2026-1'!H:H,"PS"))&gt;0,"P04"," ")</f>
        <v xml:space="preserve"> </v>
      </c>
      <c r="AD202" s="108"/>
      <c r="AE202" s="108" t="str">
        <f>IF(SUM(COUNTIFS('Planificación 2026-1'!F:F,"FILIAL",'Planificación 2026-1'!W:W,C202,'Planificación 2026-1'!H:H,"IN"))&gt;0,"P06"," ")</f>
        <v xml:space="preserve"> </v>
      </c>
      <c r="AF202" s="108" t="str">
        <f>IF(SUM(COUNTIFS('Planificación 2026-1'!F:F,"FILIAL",'Planificación 2026-1'!W:W,C202,'Planificación 2026-1'!H:H,"CA"))&gt;0,"P07"," ")</f>
        <v xml:space="preserve"> </v>
      </c>
      <c r="AG202" s="108" t="str">
        <f>IF(SUM(COUNTIFS('Planificación 2026-1'!F:F,"FILIAL",'Planificación 2026-1'!W:W,C202,'Planificación 2026-1'!H:H,"DE"))&gt;0,"P08"," ")</f>
        <v xml:space="preserve"> </v>
      </c>
      <c r="AH202" s="108" t="str">
        <f>IF(SUM(COUNTIFS('Planificación 2026-1'!F:F,"FILIAL",'Planificación 2026-1'!W:W,C202,'Planificación 2026-1'!H:H,"OB"))&gt;0,"P09"," ")</f>
        <v xml:space="preserve"> </v>
      </c>
      <c r="AI202" s="108" t="str">
        <f>IF(SUM(COUNTIFS('Planificación 2026-1'!F:F,"FILIAL",'Planificación 2026-1'!W:W,C202,'Planificación 2026-1'!H:H,"MH"))&gt;0,"P31"," ")</f>
        <v xml:space="preserve"> </v>
      </c>
      <c r="AJ202" s="108" t="str">
        <f>IF(SUM(COUNTIFS('Planificación 2026-1'!F:F,"FILIAL",'Planificación 2026-1'!W:W,C202,'Planificación 2026-1'!H:H,"IC"))&gt;0,"P32"," ")</f>
        <v xml:space="preserve"> </v>
      </c>
      <c r="AK202" s="108" t="str">
        <f>IF(SUM(COUNTIFS('Planificación 2026-1'!F:F,"FILIAL",'Planificación 2026-1'!W:W,C202,'Planificación 2026-1'!H:H,"AR"))&gt;0,"P34"," ")</f>
        <v xml:space="preserve"> </v>
      </c>
      <c r="AL202" s="108" t="str">
        <f>IF(SUM(COUNTIFS('Planificación 2026-1'!F:F,"FILIAL",'Planificación 2026-1'!W:W,C202,'Planificación 2026-1'!H:H,"T1"))&gt;0,"P35"," ")</f>
        <v xml:space="preserve"> </v>
      </c>
      <c r="AM202" s="108" t="str">
        <f>IF(SUM(COUNTIFS('Planificación 2026-1'!F:F,"FILIAL",'Planificación 2026-1'!W:W,C202,'Planificación 2026-1'!H:H,"T3"))&gt;0,"P36"," ")</f>
        <v xml:space="preserve"> </v>
      </c>
      <c r="AN202" s="108" t="str">
        <f>IF(SUM(COUNTIFS('Planificación 2026-1'!F:F,"FILIAL",'Planificación 2026-1'!W:W,C202,'Planificación 2026-1'!H:H,"T2"))&gt;0,"P37"," ")</f>
        <v xml:space="preserve"> </v>
      </c>
      <c r="AO202" s="108" t="str">
        <f>IF(SUM(COUNTIFS('Planificación 2026-1'!F:F,"FILIAL",'Planificación 2026-1'!W:W,C202,'Planificación 2026-1'!H:H,"AE"))&gt;0,"P38"," ")</f>
        <v xml:space="preserve"> </v>
      </c>
      <c r="AP202" s="108" t="str">
        <f>IF(SUM(COUNTIFS('Planificación 2026-1'!F:F,"FILIAL",'Planificación 2026-1'!W:W,C202,'Planificación 2026-1'!H:H,"T4"))&gt;0,"P55"," ")</f>
        <v xml:space="preserve"> </v>
      </c>
      <c r="AQ202" s="108" t="str">
        <f>IF(SUM(COUNTIFS('Planificación 2026-1'!F:F,"SUNAMPE",'Planificación 2026-1'!W:W,C202,'Planificación 2026-1'!H:H,"AF"))&gt;0," P01"," ")</f>
        <v xml:space="preserve"> </v>
      </c>
      <c r="AR202" s="108" t="str">
        <f>IF(SUM(COUNTIFS('Planificación 2026-1'!F:F,"SUNAMPE",'Planificación 2026-1'!W:W,C202,'Planificación 2026-1'!H:H,"EN"))&gt;0,"P02"," ")</f>
        <v xml:space="preserve"> </v>
      </c>
      <c r="AS202" s="108" t="str">
        <f>IF(SUM(COUNTIFS('Planificación 2026-1'!F:F,"SUNAMPE",'Planificación 2026-1'!W:W,C202,'Planificación 2026-1'!H:H,"IS"))&gt;0,"P03"," ")</f>
        <v xml:space="preserve"> </v>
      </c>
      <c r="AT202" s="108" t="str">
        <f>IF(SUM(COUNTIFS('Planificación 2026-1'!F:F,"SUNAMPE",'Planificación 2026-1'!W:W,C202,'Planificación 2026-1'!H:H,"PS"))&gt;0,"P04"," ")</f>
        <v xml:space="preserve"> </v>
      </c>
      <c r="AU202" s="108"/>
      <c r="AV202" s="108" t="str">
        <f>IF(SUM(COUNTIFS('Planificación 2026-1'!F:F,"SUNAMPE",'Planificación 2026-1'!W:W,C202,'Planificación 2026-1'!H:H,"IN"))&gt;0,"P06"," ")</f>
        <v xml:space="preserve"> </v>
      </c>
      <c r="AW202" s="108" t="str">
        <f>IF(SUM(COUNTIFS('Planificación 2026-1'!F:F,"SUNAMPE",'Planificación 2026-1'!W:W,C202,'Planificación 2026-1'!H:H,"CA"))&gt;0,"P07"," ")</f>
        <v xml:space="preserve"> </v>
      </c>
      <c r="AX202" s="108" t="str">
        <f>IF(SUM(COUNTIFS('Planificación 2026-1'!F:F,"SUNAMPE",'Planificación 2026-1'!W:W,C202,'Planificación 2026-1'!H:H,"DE"))&gt;0,"P08"," ")</f>
        <v xml:space="preserve"> </v>
      </c>
      <c r="AY202" s="108" t="str">
        <f>IF(SUM(COUNTIFS('Planificación 2026-1'!F:F,"SUNAMPE",'Planificación 2026-1'!W:W,C202,'Planificación 2026-1'!H:H,"OB"))&gt;0,"P09"," ")</f>
        <v xml:space="preserve"> </v>
      </c>
      <c r="AZ202" s="108" t="str">
        <f>IF(SUM(COUNTIFS('Planificación 2026-1'!F:F,"SUNAMPE",'Planificación 2026-1'!W:W,C202,'Planificación 2026-1'!H:H,"MH"))&gt;0,"P31"," ")</f>
        <v xml:space="preserve"> </v>
      </c>
      <c r="BA202" s="108" t="str">
        <f>IF(SUM(COUNTIFS('Planificación 2026-1'!F:F,"SUNAMPE",'Planificación 2026-1'!W:W,C202,'Planificación 2026-1'!H:H,"IC"))&gt;0,"P32"," ")</f>
        <v xml:space="preserve"> </v>
      </c>
      <c r="BB202" s="108" t="str">
        <f>IF(SUM(COUNTIFS('Planificación 2026-1'!F:F,"SUNAMPE",'Planificación 2026-1'!W:W,C202,'Planificación 2026-1'!H:H,"AR"))&gt;0,"P34"," ")</f>
        <v xml:space="preserve"> </v>
      </c>
      <c r="BC202" s="108" t="str">
        <f>IF(SUM(COUNTIFS('Planificación 2026-1'!F:F,"SUNAMPE",'Planificación 2026-1'!W:W,C202,'Planificación 2026-1'!H:H,"T1"))&gt;0,"P35"," ")</f>
        <v xml:space="preserve"> </v>
      </c>
      <c r="BD202" s="108" t="str">
        <f>IF(SUM(COUNTIFS('Planificación 2026-1'!F:F,"SUNAMPE",'Planificación 2026-1'!W:W,C202,'Planificación 2026-1'!H:H,"T3"))&gt;0,"P36"," ")</f>
        <v xml:space="preserve"> </v>
      </c>
      <c r="BE202" s="108" t="str">
        <f>IF(SUM(COUNTIFS('Planificación 2026-1'!F:F,"SUNAMPE",'Planificación 2026-1'!W:W,C202,'Planificación 2026-1'!H:H,"T2"))&gt;0,"P37"," ")</f>
        <v xml:space="preserve"> </v>
      </c>
      <c r="BF202" s="108" t="str">
        <f>IF(SUM(COUNTIFS('Planificación 2026-1'!F:F,"SUNAMPE",'Planificación 2026-1'!W:W,C202,'Planificación 2026-1'!H:H,"AE"))&gt;0,"P38"," ")</f>
        <v xml:space="preserve"> </v>
      </c>
      <c r="BG202" s="108" t="str">
        <f>IF(SUM(COUNTIFS('Planificación 2026-1'!F:F,"SUNAMPE",'Planificación 2026-1'!W:W,C202,'Planificación 2026-1'!H:H,"T4"))&gt;0,"P55"," ")</f>
        <v xml:space="preserve"> </v>
      </c>
      <c r="BH202" s="108" t="str">
        <f>IF(SUM(COUNTIFS('Planificación 2026-1'!F:F,"HUAURA",'Planificación 2026-1'!W:W,C202,'Planificación 2026-1'!H:H,"AF"))&gt;0," P01"," ")</f>
        <v xml:space="preserve"> </v>
      </c>
      <c r="BI202" s="108" t="str">
        <f>IF(SUM(COUNTIFS('Planificación 2026-1'!F:F,"HUAURA",'Planificación 2026-1'!W:W,C202,'Planificación 2026-1'!H:H,"EN"))&gt;0,"P02"," ")</f>
        <v xml:space="preserve"> </v>
      </c>
      <c r="BJ202" s="108" t="str">
        <f>IF(SUM(COUNTIFS('Planificación 2026-1'!F:F,"HUAURA",'Planificación 2026-1'!W:W,C202,'Planificación 2026-1'!H:H,"IS"))&gt;0,"P03"," ")</f>
        <v xml:space="preserve"> </v>
      </c>
      <c r="BK202" s="108" t="str">
        <f>IF(SUM(COUNTIFS('Planificación 2026-1'!F:F,"HUAURA",'Planificación 2026-1'!W:W,C202,'Planificación 2026-1'!H:H,"PS"))&gt;0,"P04"," ")</f>
        <v xml:space="preserve"> </v>
      </c>
      <c r="BL202" s="108"/>
      <c r="BM202" s="108" t="str">
        <f>IF(SUM(COUNTIFS('Planificación 2026-1'!F:F,"HUAURA",'Planificación 2026-1'!W:W,C202,'Planificación 2026-1'!H:H,"IN"))&gt;0,"P06"," ")</f>
        <v xml:space="preserve"> </v>
      </c>
      <c r="BN202" s="108" t="str">
        <f>IF(SUM(COUNTIFS('Planificación 2026-1'!F:F,"HUAURA",'Planificación 2026-1'!W:W,C202,'Planificación 2026-1'!H:H,"CA"))&gt;0,"P07"," ")</f>
        <v xml:space="preserve"> </v>
      </c>
      <c r="BO202" s="108" t="str">
        <f>IF(SUM(COUNTIFS('Planificación 2026-1'!F:F,"HUAURA",'Planificación 2026-1'!W:W,C202,'Planificación 2026-1'!H:H,"DE"))&gt;0,"P08"," ")</f>
        <v xml:space="preserve"> </v>
      </c>
      <c r="BP202" s="108" t="str">
        <f>IF(SUM(COUNTIFS('Planificación 2026-1'!F:F,"HUAURA",'Planificación 2026-1'!W:W,C202,'Planificación 2026-1'!H:H,"OB"))&gt;0,"P09"," ")</f>
        <v xml:space="preserve"> </v>
      </c>
      <c r="BQ202" s="108" t="str">
        <f>IF(SUM(COUNTIFS('Planificación 2026-1'!F:F,"HUAURA",'Planificación 2026-1'!W:W,C202,'Planificación 2026-1'!H:H,"MH"))&gt;0,"P31"," ")</f>
        <v xml:space="preserve"> </v>
      </c>
      <c r="BR202" s="108" t="str">
        <f>IF(SUM(COUNTIFS('Planificación 2026-1'!F:F,"HUAURA",'Planificación 2026-1'!W:W,C202,'Planificación 2026-1'!H:H,"IC"))&gt;0,"P32"," ")</f>
        <v xml:space="preserve"> </v>
      </c>
      <c r="BS202" s="108" t="str">
        <f>IF(SUM(COUNTIFS('Planificación 2026-1'!F:F,"HUAURA",'Planificación 2026-1'!W:W,C202,'Planificación 2026-1'!H:H,"AR"))&gt;0,"P34"," ")</f>
        <v xml:space="preserve"> </v>
      </c>
      <c r="BT202" s="108" t="str">
        <f>IF(SUM(COUNTIFS('Planificación 2026-1'!F:F,"HUAURA",'Planificación 2026-1'!W:W,C202,'Planificación 2026-1'!H:H,"T1"))&gt;0,"P35"," ")</f>
        <v xml:space="preserve"> </v>
      </c>
      <c r="BU202" s="108" t="str">
        <f>IF(SUM(COUNTIFS('Planificación 2026-1'!F:F,"HUAURA",'Planificación 2026-1'!W:W,C202,'Planificación 2026-1'!H:H,"T3"))&gt;0,"P36"," ")</f>
        <v xml:space="preserve"> </v>
      </c>
      <c r="BV202" s="108" t="str">
        <f>IF(SUM(COUNTIFS('Planificación 2026-1'!F:F,"HUAURA",'Planificación 2026-1'!W:W,C202,'Planificación 2026-1'!H:H,"T2"))&gt;0,"P37"," ")</f>
        <v xml:space="preserve"> </v>
      </c>
      <c r="BW202" s="108" t="str">
        <f>IF(SUM(COUNTIFS('Planificación 2026-1'!F:F,"HUAURA",'Planificación 2026-1'!W:W,C202,'Planificación 2026-1'!H:H,"AE"))&gt;0,"P38"," ")</f>
        <v xml:space="preserve"> </v>
      </c>
      <c r="BX202" s="108" t="str">
        <f>IF(SUM(COUNTIFS('Planificación 2026-1'!F:F,"HUAURA",'Planificación 2026-1'!W:W,C202,'Planificación 2026-1'!H:H,"T4"))&gt;0,"P55"," ")</f>
        <v xml:space="preserve"> </v>
      </c>
      <c r="BY202" s="109">
        <f>SUMIFS('Planificación 2026-1'!R:R,'Planificación 2026-1'!W:W,C202,'Planificación 2026-1'!H:H,"AF",'Planificación 2026-1'!I:I,"&gt;2")</f>
        <v>0</v>
      </c>
      <c r="BZ202" s="109">
        <f>SUMIFS('Planificación 2026-1'!R:R,'Planificación 2026-1'!W:W,C202,'Planificación 2026-1'!H:H,"EN",'Planificación 2026-1'!I:I,"&gt;2")</f>
        <v>0</v>
      </c>
      <c r="CA202" s="109">
        <f>SUMIFS('Planificación 2026-1'!R:R,'Planificación 2026-1'!W:W,C202,'Planificación 2026-1'!H:H,"IS",'Planificación 2026-1'!I:I,"&gt;2")</f>
        <v>0</v>
      </c>
      <c r="CB202" s="109">
        <f>SUMIFS('Planificación 2026-1'!R:R,'Planificación 2026-1'!W:W,C202,'Planificación 2026-1'!H:H,"PS",'Planificación 2026-1'!I:I,"&gt;2")</f>
        <v>0</v>
      </c>
      <c r="CC202" s="109">
        <f>SUMIFS('Planificación 2026-1'!R:R,'Planificación 2026-1'!W:W,C202,'Planificación 2026-1'!H:H,"IN",'Planificación 2026-1'!I:I,"&gt;2")</f>
        <v>0</v>
      </c>
      <c r="CD202" s="109">
        <f>SUMIFS('Planificación 2026-1'!R:R,'Planificación 2026-1'!W:W,C202,'Planificación 2026-1'!H:H,"CA",'Planificación 2026-1'!I:I,"&gt;2")</f>
        <v>0</v>
      </c>
      <c r="CE202" s="109">
        <f>SUMIFS('Planificación 2026-1'!R:R,'Planificación 2026-1'!W:W,C202,'Planificación 2026-1'!H:H,"DE",'Planificación 2026-1'!I:I,"&gt;2")</f>
        <v>0</v>
      </c>
      <c r="CF202" s="109">
        <f>SUMIFS('Planificación 2026-1'!R:R,'Planificación 2026-1'!W:W,C202,'Planificación 2026-1'!H:H,"OB",'Planificación 2026-1'!I:I,"&gt;2")</f>
        <v>0</v>
      </c>
      <c r="CG202" s="109">
        <f>SUMIFS('Planificación 2026-1'!R:R,'Planificación 2026-1'!W:W,C202,'Planificación 2026-1'!H:H,"MH",'Planificación 2026-1'!I:I,"&gt;2")</f>
        <v>0</v>
      </c>
      <c r="CH202" s="109">
        <f>SUMIFS('Planificación 2026-1'!R:R,'Planificación 2026-1'!W:W,C202,'Planificación 2026-1'!H:H,"IC",'Planificación 2026-1'!I:I,"&gt;2")</f>
        <v>0</v>
      </c>
      <c r="CI202" s="109">
        <f>SUMIFS('Planificación 2026-1'!R:R,'Planificación 2026-1'!W:W,C202,'Planificación 2026-1'!H:H,"AR",'Planificación 2026-1'!I:I,"&gt;2")</f>
        <v>0</v>
      </c>
      <c r="CJ202" s="109">
        <f>SUMIFS('Planificación 2026-1'!R:R,'Planificación 2026-1'!W:W,C202,'Planificación 2026-1'!H:H,"T1",'Planificación 2026-1'!I:I,"&gt;2")</f>
        <v>0</v>
      </c>
      <c r="CK202" s="109">
        <f>SUMIFS('Planificación 2026-1'!R:R,'Planificación 2026-1'!W:W,C202,'Planificación 2026-1'!H:H,"T3",'Planificación 2026-1'!I:I,"&gt;2")</f>
        <v>0</v>
      </c>
      <c r="CL202" s="109">
        <f>SUMIFS('Planificación 2026-1'!R:R,'Planificación 2026-1'!W:W,C202,'Planificación 2026-1'!H:H,"T2",'Planificación 2026-1'!I:I,"&gt;2")</f>
        <v>0</v>
      </c>
      <c r="CM202" s="109">
        <f>SUMIFS('Planificación 2026-1'!R:R,'Planificación 2026-1'!W:W,C202,'Planificación 2026-1'!H:H,"AE",'Planificación 2026-1'!I:I,"&gt;2")</f>
        <v>0</v>
      </c>
      <c r="CN202" s="109">
        <f>SUMIFS('Planificación 2026-1'!R:R,'Planificación 2026-1'!W:W,C202,'Planificación 2026-1'!H:H,"T4",'Planificación 2026-1'!I:I,"&gt;2")</f>
        <v>0</v>
      </c>
      <c r="CO202" s="109">
        <f>SUMIFS('Planificación 2026-1'!R:R,'Planificación 2026-1'!W:W,C202,'Planificación 2026-1'!H:H,"AF",'Planificación 2026-1'!I:I,"&lt;3")</f>
        <v>0</v>
      </c>
      <c r="CP202" s="109">
        <f>SUMIFS('Planificación 2026-1'!R:R,'Planificación 2026-1'!W:W,C202,'Planificación 2026-1'!H:H,"EN",'Planificación 2026-1'!I:I,"&lt;3")</f>
        <v>0</v>
      </c>
      <c r="CQ202" s="109">
        <f>SUMIFS('Planificación 2026-1'!R:R,'Planificación 2026-1'!W:W,C202,'Planificación 2026-1'!H:H,"IS",'Planificación 2026-1'!I:I,"&lt;3")</f>
        <v>0</v>
      </c>
      <c r="CR202" s="109">
        <f>SUMIFS('Planificación 2026-1'!R:R,'Planificación 2026-1'!W:W,C202,'Planificación 2026-1'!H:H,"PS",'Planificación 2026-1'!I:I,"&lt;3")</f>
        <v>0</v>
      </c>
      <c r="CS202" s="109">
        <f>SUMIFS('Planificación 2026-1'!R:R,'Planificación 2026-1'!W:W,C202,'Planificación 2026-1'!H:H,"IN",'Planificación 2026-1'!I:I,"&lt;3")</f>
        <v>0</v>
      </c>
      <c r="CT202" s="109">
        <f>SUMIFS('Planificación 2026-1'!R:R,'Planificación 2026-1'!W:W,C202,'Planificación 2026-1'!H:H,"CA",'Planificación 2026-1'!I:I,"&lt;3")</f>
        <v>0</v>
      </c>
      <c r="CU202" s="109">
        <f>SUMIFS('Planificación 2026-1'!R:R,'Planificación 2026-1'!W:W,C202,'Planificación 2026-1'!H:H,"DE",'Planificación 2026-1'!I:I,"&lt;3")</f>
        <v>0</v>
      </c>
      <c r="CV202" s="109">
        <f>SUMIFS('Planificación 2026-1'!R:R,'Planificación 2026-1'!W:W,C202,'Planificación 2026-1'!H:H,"OB",'Planificación 2026-1'!I:I,"&lt;3")</f>
        <v>0</v>
      </c>
      <c r="CW202" s="109">
        <f>SUMIFS('Planificación 2026-1'!R:R,'Planificación 2026-1'!W:W,C202,'Planificación 2026-1'!H:H,"MH",'Planificación 2026-1'!I:I,"&lt;3")</f>
        <v>0</v>
      </c>
      <c r="CX202" s="109">
        <f>SUMIFS('Planificación 2026-1'!R:R,'Planificación 2026-1'!W:W,C202,'Planificación 2026-1'!H:H,"IC",'Planificación 2026-1'!I:I,"&lt;3")</f>
        <v>0</v>
      </c>
      <c r="CY202" s="109">
        <f>SUMIFS('Planificación 2026-1'!R:R,'Planificación 2026-1'!W:W,C202,'Planificación 2026-1'!H:H,"AR",'Planificación 2026-1'!I:I,"&lt;3")</f>
        <v>0</v>
      </c>
      <c r="CZ202" s="109">
        <f>SUMIFS('Planificación 2026-1'!R:R,'Planificación 2026-1'!W:W,C202,'Planificación 2026-1'!H:H,"T1",'Planificación 2026-1'!I:I,"&lt;3")</f>
        <v>0</v>
      </c>
      <c r="DA202" s="109">
        <f>SUMIFS('Planificación 2026-1'!R:R,'Planificación 2026-1'!W:W,C202,'Planificación 2026-1'!H:H,"T3",'Planificación 2026-1'!I:I,"&lt;3")</f>
        <v>0</v>
      </c>
      <c r="DB202" s="109">
        <f>SUMIFS('Planificación 2026-1'!R:R,'Planificación 2026-1'!W:W,C202,'Planificación 2026-1'!H:H,"T2",'Planificación 2026-1'!I:I,"&lt;3")</f>
        <v>0</v>
      </c>
      <c r="DC202" s="109">
        <f>SUMIFS('Planificación 2026-1'!R:R,'Planificación 2026-1'!W:W,C202,'Planificación 2026-1'!H:H,"AE",'Planificación 2026-1'!I:I,"&lt;3")</f>
        <v>0</v>
      </c>
      <c r="DD202" s="109">
        <f>SUMIFS('Planificación 2026-1'!R:R,'Planificación 2026-1'!W:W,C202,'Planificación 2026-1'!H:H,"T4",'Planificación 2026-1'!I:I,"&lt;3")</f>
        <v>0</v>
      </c>
      <c r="DE202" s="108" t="str">
        <f t="shared" si="36"/>
        <v/>
      </c>
      <c r="DF202" s="41">
        <f>IF(C202="","",SUMIFS('Planificación 2026-1'!R:R,'Planificación 2026-1'!W:W,C202,'Planificación 2026-1'!F:F,"PRINCIPAL",'Planificación 2026-1'!X:X,"VIRTUAL"))</f>
        <v>0</v>
      </c>
      <c r="DG202" s="41">
        <f>IF(C202="","",SUMIFS('Planificación 2026-1'!R:R,'Planificación 2026-1'!W:W,C202,'Planificación 2026-1'!F:F,"PRINCIPAL",'Planificación 2026-1'!X:X,"PRESENCIAL"))</f>
        <v>0</v>
      </c>
      <c r="DH202" s="41">
        <f>IF(C202="","",SUMIFS('Planificación 2026-1'!R:R,'Planificación 2026-1'!W:W,C202,'Planificación 2026-1'!F:F,"PRINCIPAL",'Planificación 2026-1'!X:X,"HIBRIDO PRESENCIAL"))</f>
        <v>0</v>
      </c>
      <c r="DI202" s="108" t="str">
        <f t="shared" si="37"/>
        <v/>
      </c>
      <c r="DJ202" s="108">
        <f>IF(C202="","",SUMIFS('Planificación 2026-1'!R:R,'Planificación 2026-1'!W:W,C202,'Planificación 2026-1'!F:F,"FILIAL",'Planificación 2026-1'!X:X,"VIRTUAL"))</f>
        <v>0</v>
      </c>
      <c r="DK202" s="110">
        <f>IF(C202="","",SUMIFS('Planificación 2026-1'!R:R,'Planificación 2026-1'!W:W,C202,'Planificación 2026-1'!F:F,"FILIAL",'Planificación 2026-1'!X:X,"PRESENCIAL"))</f>
        <v>0</v>
      </c>
      <c r="DL202" s="61">
        <f>IF(C202="","",SUMIFS('Planificación 2026-1'!R:R,'Planificación 2026-1'!W:W,C202,'Planificación 2026-1'!F:F,"FILIAL",'Planificación 2026-1'!X:X,"HIBRIDO PRESENCIAL"))</f>
        <v>0</v>
      </c>
      <c r="DM202" s="111" t="str">
        <f t="shared" si="38"/>
        <v/>
      </c>
      <c r="DN202" s="108">
        <f>IF(C202="","",SUMIFS('Planificación 2026-1'!R:R,'Planificación 2026-1'!W:W,C202,'Planificación 2026-1'!F:F,"SUNAMPE",'Planificación 2026-1'!X:X,"VIRTUAL"))</f>
        <v>0</v>
      </c>
      <c r="DO202" s="61">
        <f>IF(C202="","",SUMIFS('Planificación 2026-1'!R:R,'Planificación 2026-1'!W:W,C202,'Planificación 2026-1'!F:F,"SUNAMPE",'Planificación 2026-1'!X:X,"PRESENCIAL"))</f>
        <v>0</v>
      </c>
      <c r="DP202" s="111" t="str">
        <f t="shared" si="39"/>
        <v/>
      </c>
      <c r="DQ202" s="108">
        <f>IF(C202="","",SUMIFS('Planificación 2026-1'!R:R,'Planificación 2026-1'!W:W,C202,'Planificación 2026-1'!F:F,"HUAURA",'Planificación 2026-1'!X:X,"VIRTUAL"))</f>
        <v>0</v>
      </c>
      <c r="DR202" s="61">
        <f>IF(C202="","",SUMIFS('Planificación 2026-1'!R:R,'Planificación 2026-1'!W:W,C202,'Planificación 2026-1'!F:F,"HUAURA",'Planificación 2026-1'!X:X,"PRESENCIAL"))</f>
        <v>0</v>
      </c>
      <c r="DS202" s="76">
        <f>SUMIFS('Planificación 2026-1'!R:R,'Planificación 2026-1'!W:W,C202,'Planificación 2026-1'!F:F,"PRINCIPAL",'Planificación 2026-1'!X:X,"VIRTUAL",'Planificación 2026-1'!I:I,"&gt;2")</f>
        <v>0</v>
      </c>
      <c r="DT202" s="76">
        <f>SUMIFS('Planificación 2026-1'!R:R,'Planificación 2026-1'!W:W,C202,'Planificación 2026-1'!F:F,"PRINCIPAL",'Planificación 2026-1'!X:X,"&lt;&gt;VIRTUAL",'Planificación 2026-1'!I:I,"&gt;2")</f>
        <v>0</v>
      </c>
      <c r="DU202" s="76">
        <f>SUMIFS('Planificación 2026-1'!R:R,'Planificación 2026-1'!W:W,C202,'Planificación 2026-1'!F:F,"SUNAMPE",'Planificación 2026-1'!X:X,"VIRTUAL",'Planificación 2026-1'!I:I,"&gt;2")</f>
        <v>0</v>
      </c>
      <c r="DV202" s="76">
        <f>SUMIFS('Planificación 2026-1'!R:R,'Planificación 2026-1'!W:W,C202,'Planificación 2026-1'!F:F,"SUNAMPE",'Planificación 2026-1'!X:X,"&lt;&gt;VIRTUAL",'Planificación 2026-1'!I:I,"&gt;2")</f>
        <v>0</v>
      </c>
      <c r="DW202" s="76">
        <f>SUMIFS('Planificación 2026-1'!R:R,'Planificación 2026-1'!W:W,C202,'Planificación 2026-1'!F:F,"FILIAL",'Planificación 2026-1'!X:X,"VIRTUAL",'Planificación 2026-1'!I:I,"&gt;2")</f>
        <v>0</v>
      </c>
      <c r="DX202" s="76">
        <f>SUMIFS('Planificación 2026-1'!R:R,'Planificación 2026-1'!W:W,C202,'Planificación 2026-1'!F:F,"FILIAL",'Planificación 2026-1'!X:X,"&lt;&gt;VIRTUAL",'Planificación 2026-1'!I:I,"&gt;2")</f>
        <v>0</v>
      </c>
      <c r="DY202" s="76">
        <f>SUMIFS('Planificación 2026-1'!R:R,'Planificación 2026-1'!W:W,C202,'Planificación 2026-1'!F:F,"PORUMA",'Planificación 2026-1'!X:X,"VIRTUAL",'Planificación 2026-1'!I:I,"&gt;2")</f>
        <v>0</v>
      </c>
      <c r="DZ202" s="76">
        <f>SUMIFS('Planificación 2026-1'!R:R,'Planificación 2026-1'!W:W,C202,'Planificación 2026-1'!F:F,"PORUMA",'Planificación 2026-1'!X:X,"&lt;&gt;VIRTUAL",'Planificación 2026-1'!I:I,"&gt;2")</f>
        <v>0</v>
      </c>
      <c r="EA202" s="76">
        <f>SUMIFS('Planificación 2026-1'!R:R,'Planificación 2026-1'!W:W,C202,'Planificación 2026-1'!F:F,"HUAURA",'Planificación 2026-1'!X:X,"VIRTUAL",'Planificación 2026-1'!I:I,"&gt;2")</f>
        <v>0</v>
      </c>
      <c r="EB202" s="76">
        <f>SUMIFS('Planificación 2026-1'!R:R,'Planificación 2026-1'!W:W,C202,'Planificación 2026-1'!F:F,"HUAURA",'Planificación 2026-1'!X:X,"&lt;&gt;VIRTUAL",'Planificación 2026-1'!I:I,"&gt;2")</f>
        <v>0</v>
      </c>
      <c r="EC202" s="76">
        <f>SUMIFS('Planificación 2026-1'!R:R,'Planificación 2026-1'!W:W,C202,'Planificación 2026-1'!F:F,"PRINCIPAL",'Planificación 2026-1'!X:X,"VIRTUAL",'Planificación 2026-1'!I:I,"&lt;3")</f>
        <v>0</v>
      </c>
      <c r="ED202" s="76">
        <f>SUMIFS('Planificación 2026-1'!R:R,'Planificación 2026-1'!W:W,C202,'Planificación 2026-1'!F:F,"PRINCIPAL",'Planificación 2026-1'!X:X,"&lt;&gt;VIRTUAL",'Planificación 2026-1'!I:I,"&lt;3")</f>
        <v>0</v>
      </c>
      <c r="EE202" s="76">
        <f>SUMIFS('Planificación 2026-1'!R:R,'Planificación 2026-1'!W:W,C202,'Planificación 2026-1'!F:F,"SUNAMPE",'Planificación 2026-1'!X:X,"VIRTUAL",'Planificación 2026-1'!I:I,"&lt;3")</f>
        <v>0</v>
      </c>
      <c r="EF202" s="76">
        <f>SUMIFS('Planificación 2026-1'!R:R,'Planificación 2026-1'!W:W,C202,'Planificación 2026-1'!F:F,"SUNAMPE",'Planificación 2026-1'!X:X,"&lt;&gt;VIRTUAL",'Planificación 2026-1'!I:I,"&lt;3")</f>
        <v>0</v>
      </c>
      <c r="EG202" s="76">
        <f>SUMIFS('Planificación 2026-1'!R:R,'Planificación 2026-1'!W:W,C202,'Planificación 2026-1'!F:F,"FILIAL",'Planificación 2026-1'!X:X,"VIRTUAL",'Planificación 2026-1'!I:I,"&lt;3")</f>
        <v>0</v>
      </c>
      <c r="EH202" s="76">
        <f>SUMIFS('Planificación 2026-1'!R:R,'Planificación 2026-1'!W:W,C202,'Planificación 2026-1'!F:F,"FILIAL",'Planificación 2026-1'!X:X,"&lt;&gt;VIRTUAL",'Planificación 2026-1'!I:I,"&lt;3")</f>
        <v>0</v>
      </c>
      <c r="EI202" s="76">
        <f>SUMIFS('Planificación 2026-1'!R:R,'Planificación 2026-1'!W:W,C202,'Planificación 2026-1'!F:F,"PORUMA",'Planificación 2026-1'!X:X,"VIRTUAL",'Planificación 2026-1'!I:I,"&lt;3")</f>
        <v>0</v>
      </c>
      <c r="EJ202" s="76">
        <f>SUMIFS('Planificación 2026-1'!R:R,'Planificación 2026-1'!W:W,C202,'Planificación 2026-1'!F:F,"PORUMA",'Planificación 2026-1'!X:X,"&lt;&gt;VIRTUAL",'Planificación 2026-1'!I:I,"&lt;3")</f>
        <v>0</v>
      </c>
      <c r="EK202" s="76">
        <f>SUMIFS('Planificación 2026-1'!R:R,'Planificación 2026-1'!W:W,C202,'Planificación 2026-1'!F:F,"HUAURA",'Planificación 2026-1'!X:X,"VIRTUAL",'Planificación 2026-1'!I:I,"&lt;3")</f>
        <v>0</v>
      </c>
      <c r="EL202" s="76">
        <f>SUMIFS('Planificación 2026-1'!R:R,'Planificación 2026-1'!W:W,C202,'Planificación 2026-1'!F:F,"HUAURA",'Planificación 2026-1'!X:X,"&lt;&gt;VIRTUAL",'Planificación 2026-1'!I:I,"&lt;3")</f>
        <v>0</v>
      </c>
      <c r="EM202" s="76"/>
      <c r="EN202" s="76">
        <f t="shared" si="32"/>
        <v>0</v>
      </c>
      <c r="EO202" s="76">
        <f t="shared" si="33"/>
        <v>0</v>
      </c>
      <c r="EP202" s="76" t="b">
        <f t="shared" si="34"/>
        <v>1</v>
      </c>
      <c r="EQ202" s="76" t="str">
        <f t="shared" si="35"/>
        <v/>
      </c>
      <c r="ER202" s="76" t="str">
        <f t="shared" si="40"/>
        <v>PRESENCIAL</v>
      </c>
    </row>
    <row r="203" spans="1:148" hidden="1">
      <c r="A203" s="83"/>
      <c r="B203" s="119">
        <v>200</v>
      </c>
      <c r="C203" s="115" t="s">
        <v>376</v>
      </c>
      <c r="D203" s="112">
        <f>SUMIF('Planificación 2026-1'!W:W,C203,'Planificación 2026-1'!R:R)</f>
        <v>16</v>
      </c>
      <c r="E203" s="114" t="s">
        <v>170</v>
      </c>
      <c r="F203" s="115" t="s">
        <v>171</v>
      </c>
      <c r="G203" s="115" t="s">
        <v>153</v>
      </c>
      <c r="H203" s="115" t="s">
        <v>123</v>
      </c>
      <c r="I203" s="107" t="str">
        <f>IF(SUM(COUNTIFS('Planificación 2026-1'!F:F,"PRINCIPAL",'Planificación 2026-1'!W:W,C203,'Planificación 2026-1'!H:H,"AF"))&gt;0,"P01"," ")</f>
        <v xml:space="preserve"> </v>
      </c>
      <c r="J203" s="108" t="str">
        <f>IF(SUM(COUNTIFS('Planificación 2026-1'!F:F,"PRINCIPAL",'Planificación 2026-1'!W:W,C203,'Planificación 2026-1'!H:H,"EN"))&gt;0,"P02"," ")</f>
        <v xml:space="preserve"> </v>
      </c>
      <c r="K203" s="108" t="str">
        <f>IF(SUM(COUNTIFS('Planificación 2026-1'!F:F,"PRINCIPAL",'Planificación 2026-1'!W:W,C203,'Planificación 2026-1'!H:H,"IS"))&gt;0,"P03"," ")</f>
        <v>P03</v>
      </c>
      <c r="L203" s="108" t="str">
        <f>IF(SUM(COUNTIFS('Planificación 2026-1'!F:F,"PRINCIPAL",'Planificación 2026-1'!W:W,C203,'Planificación 2026-1'!H:H,"PS"))&gt;0,"P04"," ")</f>
        <v xml:space="preserve"> </v>
      </c>
      <c r="M203" s="108"/>
      <c r="N203" s="108" t="str">
        <f>IF(SUM(COUNTIFS('Planificación 2026-1'!F:F,"PRINCIPAL",'Planificación 2026-1'!W:W,C203,'Planificación 2026-1'!H:H,"IN"))&gt;0,"P06"," ")</f>
        <v xml:space="preserve"> </v>
      </c>
      <c r="O203" s="108" t="str">
        <f>IF(SUM(COUNTIFS('Planificación 2026-1'!F:F,"PRINCIPAL",'Planificación 2026-1'!W:W,C203,'Planificación 2026-1'!H:H,"CA"))&gt;0,"P07"," ")</f>
        <v xml:space="preserve"> </v>
      </c>
      <c r="P203" s="108" t="str">
        <f>IF(SUM(COUNTIFS('Planificación 2026-1'!F:F,"PRINCIPAL",'Planificación 2026-1'!W:W,C203,'Planificación 2026-1'!H:H,"DE"))&gt;0,"P08"," ")</f>
        <v xml:space="preserve"> </v>
      </c>
      <c r="Q203" s="108" t="str">
        <f>IF(SUM(COUNTIFS('Planificación 2026-1'!F:F,"PRINCIPAL",'Planificación 2026-1'!W:W,C203,'Planificación 2026-1'!H:H,"OB"))&gt;0,"P09"," ")</f>
        <v xml:space="preserve"> </v>
      </c>
      <c r="R203" s="108" t="str">
        <f>IF(SUM(COUNTIFS('Planificación 2026-1'!F:F,"PRINCIPAL",'Planificación 2026-1'!W:W,C203,'Planificación 2026-1'!H:H,"MH"))&gt;0,"P31"," ")</f>
        <v xml:space="preserve"> </v>
      </c>
      <c r="S203" s="108" t="str">
        <f>IF(SUM(COUNTIFS('Planificación 2026-1'!F:F,"PRINCIPAL",'Planificación 2026-1'!W:W,C203,'Planificación 2026-1'!H:H,"IC"))&gt;0,"P32"," ")</f>
        <v xml:space="preserve"> </v>
      </c>
      <c r="T203" s="108" t="str">
        <f>IF(SUM(COUNTIFS('Planificación 2026-1'!F:F,"PRINCIPAL",'Planificación 2026-1'!W:W,C203,'Planificación 2026-1'!H:H,"AR"))&gt;0,"P34"," ")</f>
        <v xml:space="preserve"> </v>
      </c>
      <c r="U203" s="108" t="str">
        <f>IF(SUM(COUNTIFS('Planificación 2026-1'!F:F,"PRINCIPAL",'Planificación 2026-1'!W:W,C203,'Planificación 2026-1'!H:H,"T1"))&gt;0,"P35"," ")</f>
        <v xml:space="preserve"> </v>
      </c>
      <c r="V203" s="108" t="str">
        <f>IF(SUM(COUNTIFS('Planificación 2026-1'!F:F,"PRINCIPAL",'Planificación 2026-1'!W:W,C203,'Planificación 2026-1'!H:H,"T3"))&gt;0,"P36"," ")</f>
        <v xml:space="preserve"> </v>
      </c>
      <c r="W203" s="108" t="str">
        <f>IF(SUM(COUNTIFS('Planificación 2026-1'!F:F,"PRINCIPAL",'Planificación 2026-1'!W:W,C203,'Planificación 2026-1'!H:H,"T2"))&gt;0,"P37"," ")</f>
        <v xml:space="preserve"> </v>
      </c>
      <c r="X203" s="108" t="str">
        <f>IF(SUM(COUNTIFS('Planificación 2026-1'!F:F,"PRINCIPAL",'Planificación 2026-1'!W:W,C203,'Planificación 2026-1'!H:H,"AE"))&gt;0,"P38"," ")</f>
        <v xml:space="preserve"> </v>
      </c>
      <c r="Y203" s="108" t="str">
        <f>IF(SUM(COUNTIFS('Planificación 2026-1'!F:F,"PRINCIPAL",'Planificación 2026-1'!W:W,C203,'Planificación 2026-1'!H:H,"T4"))&gt;0,"P55"," ")</f>
        <v xml:space="preserve"> </v>
      </c>
      <c r="Z203" s="108" t="str">
        <f>IF(SUM(COUNTIFS('Planificación 2026-1'!F:F,"FILIAL",'Planificación 2026-1'!W:W,C203,'Planificación 2026-1'!H:H,"AF"))&gt;0," P01"," ")</f>
        <v xml:space="preserve"> </v>
      </c>
      <c r="AA203" s="108" t="str">
        <f>IF(SUM(COUNTIFS('Planificación 2026-1'!F:F,"FILIAL",'Planificación 2026-1'!W:W,C203,'Planificación 2026-1'!H:H,"EN"))&gt;0,"P02"," ")</f>
        <v xml:space="preserve"> </v>
      </c>
      <c r="AB203" s="108" t="str">
        <f>IF(SUM(COUNTIFS('Planificación 2026-1'!F:F,"FILIAL",'Planificación 2026-1'!W:W,C203,'Planificación 2026-1'!H:H,"IS"))&gt;0,"P03"," ")</f>
        <v xml:space="preserve"> </v>
      </c>
      <c r="AC203" s="108" t="str">
        <f>IF(SUM(COUNTIFS('Planificación 2026-1'!F:F,"FILIAL",'Planificación 2026-1'!W:W,C203,'Planificación 2026-1'!H:H,"PS"))&gt;0,"P04"," ")</f>
        <v xml:space="preserve"> </v>
      </c>
      <c r="AD203" s="108"/>
      <c r="AE203" s="108" t="str">
        <f>IF(SUM(COUNTIFS('Planificación 2026-1'!F:F,"FILIAL",'Planificación 2026-1'!W:W,C203,'Planificación 2026-1'!H:H,"IN"))&gt;0,"P06"," ")</f>
        <v xml:space="preserve"> </v>
      </c>
      <c r="AF203" s="108" t="str">
        <f>IF(SUM(COUNTIFS('Planificación 2026-1'!F:F,"FILIAL",'Planificación 2026-1'!W:W,C203,'Planificación 2026-1'!H:H,"CA"))&gt;0,"P07"," ")</f>
        <v xml:space="preserve"> </v>
      </c>
      <c r="AG203" s="108" t="str">
        <f>IF(SUM(COUNTIFS('Planificación 2026-1'!F:F,"FILIAL",'Planificación 2026-1'!W:W,C203,'Planificación 2026-1'!H:H,"DE"))&gt;0,"P08"," ")</f>
        <v xml:space="preserve"> </v>
      </c>
      <c r="AH203" s="108" t="str">
        <f>IF(SUM(COUNTIFS('Planificación 2026-1'!F:F,"FILIAL",'Planificación 2026-1'!W:W,C203,'Planificación 2026-1'!H:H,"OB"))&gt;0,"P09"," ")</f>
        <v xml:space="preserve"> </v>
      </c>
      <c r="AI203" s="108" t="str">
        <f>IF(SUM(COUNTIFS('Planificación 2026-1'!F:F,"FILIAL",'Planificación 2026-1'!W:W,C203,'Planificación 2026-1'!H:H,"MH"))&gt;0,"P31"," ")</f>
        <v xml:space="preserve"> </v>
      </c>
      <c r="AJ203" s="108" t="str">
        <f>IF(SUM(COUNTIFS('Planificación 2026-1'!F:F,"FILIAL",'Planificación 2026-1'!W:W,C203,'Planificación 2026-1'!H:H,"IC"))&gt;0,"P32"," ")</f>
        <v xml:space="preserve"> </v>
      </c>
      <c r="AK203" s="108" t="str">
        <f>IF(SUM(COUNTIFS('Planificación 2026-1'!F:F,"FILIAL",'Planificación 2026-1'!W:W,C203,'Planificación 2026-1'!H:H,"AR"))&gt;0,"P34"," ")</f>
        <v xml:space="preserve"> </v>
      </c>
      <c r="AL203" s="108" t="str">
        <f>IF(SUM(COUNTIFS('Planificación 2026-1'!F:F,"FILIAL",'Planificación 2026-1'!W:W,C203,'Planificación 2026-1'!H:H,"T1"))&gt;0,"P35"," ")</f>
        <v xml:space="preserve"> </v>
      </c>
      <c r="AM203" s="108" t="str">
        <f>IF(SUM(COUNTIFS('Planificación 2026-1'!F:F,"FILIAL",'Planificación 2026-1'!W:W,C203,'Planificación 2026-1'!H:H,"T3"))&gt;0,"P36"," ")</f>
        <v xml:space="preserve"> </v>
      </c>
      <c r="AN203" s="108" t="str">
        <f>IF(SUM(COUNTIFS('Planificación 2026-1'!F:F,"FILIAL",'Planificación 2026-1'!W:W,C203,'Planificación 2026-1'!H:H,"T2"))&gt;0,"P37"," ")</f>
        <v xml:space="preserve"> </v>
      </c>
      <c r="AO203" s="108" t="str">
        <f>IF(SUM(COUNTIFS('Planificación 2026-1'!F:F,"FILIAL",'Planificación 2026-1'!W:W,C203,'Planificación 2026-1'!H:H,"AE"))&gt;0,"P38"," ")</f>
        <v xml:space="preserve"> </v>
      </c>
      <c r="AP203" s="108" t="str">
        <f>IF(SUM(COUNTIFS('Planificación 2026-1'!F:F,"FILIAL",'Planificación 2026-1'!W:W,C203,'Planificación 2026-1'!H:H,"T4"))&gt;0,"P55"," ")</f>
        <v xml:space="preserve"> </v>
      </c>
      <c r="AQ203" s="108" t="str">
        <f>IF(SUM(COUNTIFS('Planificación 2026-1'!F:F,"SUNAMPE",'Planificación 2026-1'!W:W,C203,'Planificación 2026-1'!H:H,"AF"))&gt;0," P01"," ")</f>
        <v xml:space="preserve"> </v>
      </c>
      <c r="AR203" s="108" t="str">
        <f>IF(SUM(COUNTIFS('Planificación 2026-1'!F:F,"SUNAMPE",'Planificación 2026-1'!W:W,C203,'Planificación 2026-1'!H:H,"EN"))&gt;0,"P02"," ")</f>
        <v xml:space="preserve"> </v>
      </c>
      <c r="AS203" s="108" t="str">
        <f>IF(SUM(COUNTIFS('Planificación 2026-1'!F:F,"SUNAMPE",'Planificación 2026-1'!W:W,C203,'Planificación 2026-1'!H:H,"IS"))&gt;0,"P03"," ")</f>
        <v xml:space="preserve"> </v>
      </c>
      <c r="AT203" s="108" t="str">
        <f>IF(SUM(COUNTIFS('Planificación 2026-1'!F:F,"SUNAMPE",'Planificación 2026-1'!W:W,C203,'Planificación 2026-1'!H:H,"PS"))&gt;0,"P04"," ")</f>
        <v xml:space="preserve"> </v>
      </c>
      <c r="AU203" s="108"/>
      <c r="AV203" s="108" t="str">
        <f>IF(SUM(COUNTIFS('Planificación 2026-1'!F:F,"SUNAMPE",'Planificación 2026-1'!W:W,C203,'Planificación 2026-1'!H:H,"IN"))&gt;0,"P06"," ")</f>
        <v xml:space="preserve"> </v>
      </c>
      <c r="AW203" s="108" t="str">
        <f>IF(SUM(COUNTIFS('Planificación 2026-1'!F:F,"SUNAMPE",'Planificación 2026-1'!W:W,C203,'Planificación 2026-1'!H:H,"CA"))&gt;0,"P07"," ")</f>
        <v xml:space="preserve"> </v>
      </c>
      <c r="AX203" s="108" t="str">
        <f>IF(SUM(COUNTIFS('Planificación 2026-1'!F:F,"SUNAMPE",'Planificación 2026-1'!W:W,C203,'Planificación 2026-1'!H:H,"DE"))&gt;0,"P08"," ")</f>
        <v xml:space="preserve"> </v>
      </c>
      <c r="AY203" s="108" t="str">
        <f>IF(SUM(COUNTIFS('Planificación 2026-1'!F:F,"SUNAMPE",'Planificación 2026-1'!W:W,C203,'Planificación 2026-1'!H:H,"OB"))&gt;0,"P09"," ")</f>
        <v xml:space="preserve"> </v>
      </c>
      <c r="AZ203" s="108" t="str">
        <f>IF(SUM(COUNTIFS('Planificación 2026-1'!F:F,"SUNAMPE",'Planificación 2026-1'!W:W,C203,'Planificación 2026-1'!H:H,"MH"))&gt;0,"P31"," ")</f>
        <v xml:space="preserve"> </v>
      </c>
      <c r="BA203" s="108" t="str">
        <f>IF(SUM(COUNTIFS('Planificación 2026-1'!F:F,"SUNAMPE",'Planificación 2026-1'!W:W,C203,'Planificación 2026-1'!H:H,"IC"))&gt;0,"P32"," ")</f>
        <v xml:space="preserve"> </v>
      </c>
      <c r="BB203" s="108" t="str">
        <f>IF(SUM(COUNTIFS('Planificación 2026-1'!F:F,"SUNAMPE",'Planificación 2026-1'!W:W,C203,'Planificación 2026-1'!H:H,"AR"))&gt;0,"P34"," ")</f>
        <v xml:space="preserve"> </v>
      </c>
      <c r="BC203" s="108" t="str">
        <f>IF(SUM(COUNTIFS('Planificación 2026-1'!F:F,"SUNAMPE",'Planificación 2026-1'!W:W,C203,'Planificación 2026-1'!H:H,"T1"))&gt;0,"P35"," ")</f>
        <v xml:space="preserve"> </v>
      </c>
      <c r="BD203" s="108" t="str">
        <f>IF(SUM(COUNTIFS('Planificación 2026-1'!F:F,"SUNAMPE",'Planificación 2026-1'!W:W,C203,'Planificación 2026-1'!H:H,"T3"))&gt;0,"P36"," ")</f>
        <v xml:space="preserve"> </v>
      </c>
      <c r="BE203" s="108" t="str">
        <f>IF(SUM(COUNTIFS('Planificación 2026-1'!F:F,"SUNAMPE",'Planificación 2026-1'!W:W,C203,'Planificación 2026-1'!H:H,"T2"))&gt;0,"P37"," ")</f>
        <v xml:space="preserve"> </v>
      </c>
      <c r="BF203" s="108" t="str">
        <f>IF(SUM(COUNTIFS('Planificación 2026-1'!F:F,"SUNAMPE",'Planificación 2026-1'!W:W,C203,'Planificación 2026-1'!H:H,"AE"))&gt;0,"P38"," ")</f>
        <v xml:space="preserve"> </v>
      </c>
      <c r="BG203" s="108" t="str">
        <f>IF(SUM(COUNTIFS('Planificación 2026-1'!F:F,"SUNAMPE",'Planificación 2026-1'!W:W,C203,'Planificación 2026-1'!H:H,"T4"))&gt;0,"P55"," ")</f>
        <v xml:space="preserve"> </v>
      </c>
      <c r="BH203" s="108" t="str">
        <f>IF(SUM(COUNTIFS('Planificación 2026-1'!F:F,"HUAURA",'Planificación 2026-1'!W:W,C203,'Planificación 2026-1'!H:H,"AF"))&gt;0," P01"," ")</f>
        <v xml:space="preserve"> </v>
      </c>
      <c r="BI203" s="108" t="str">
        <f>IF(SUM(COUNTIFS('Planificación 2026-1'!F:F,"HUAURA",'Planificación 2026-1'!W:W,C203,'Planificación 2026-1'!H:H,"EN"))&gt;0,"P02"," ")</f>
        <v xml:space="preserve"> </v>
      </c>
      <c r="BJ203" s="108" t="str">
        <f>IF(SUM(COUNTIFS('Planificación 2026-1'!F:F,"HUAURA",'Planificación 2026-1'!W:W,C203,'Planificación 2026-1'!H:H,"IS"))&gt;0,"P03"," ")</f>
        <v xml:space="preserve"> </v>
      </c>
      <c r="BK203" s="108" t="str">
        <f>IF(SUM(COUNTIFS('Planificación 2026-1'!F:F,"HUAURA",'Planificación 2026-1'!W:W,C203,'Planificación 2026-1'!H:H,"PS"))&gt;0,"P04"," ")</f>
        <v xml:space="preserve"> </v>
      </c>
      <c r="BL203" s="108"/>
      <c r="BM203" s="108" t="str">
        <f>IF(SUM(COUNTIFS('Planificación 2026-1'!F:F,"HUAURA",'Planificación 2026-1'!W:W,C203,'Planificación 2026-1'!H:H,"IN"))&gt;0,"P06"," ")</f>
        <v xml:space="preserve"> </v>
      </c>
      <c r="BN203" s="108" t="str">
        <f>IF(SUM(COUNTIFS('Planificación 2026-1'!F:F,"HUAURA",'Planificación 2026-1'!W:W,C203,'Planificación 2026-1'!H:H,"CA"))&gt;0,"P07"," ")</f>
        <v xml:space="preserve"> </v>
      </c>
      <c r="BO203" s="108" t="str">
        <f>IF(SUM(COUNTIFS('Planificación 2026-1'!F:F,"HUAURA",'Planificación 2026-1'!W:W,C203,'Planificación 2026-1'!H:H,"DE"))&gt;0,"P08"," ")</f>
        <v xml:space="preserve"> </v>
      </c>
      <c r="BP203" s="108" t="str">
        <f>IF(SUM(COUNTIFS('Planificación 2026-1'!F:F,"HUAURA",'Planificación 2026-1'!W:W,C203,'Planificación 2026-1'!H:H,"OB"))&gt;0,"P09"," ")</f>
        <v xml:space="preserve"> </v>
      </c>
      <c r="BQ203" s="108" t="str">
        <f>IF(SUM(COUNTIFS('Planificación 2026-1'!F:F,"HUAURA",'Planificación 2026-1'!W:W,C203,'Planificación 2026-1'!H:H,"MH"))&gt;0,"P31"," ")</f>
        <v xml:space="preserve"> </v>
      </c>
      <c r="BR203" s="108" t="str">
        <f>IF(SUM(COUNTIFS('Planificación 2026-1'!F:F,"HUAURA",'Planificación 2026-1'!W:W,C203,'Planificación 2026-1'!H:H,"IC"))&gt;0,"P32"," ")</f>
        <v xml:space="preserve"> </v>
      </c>
      <c r="BS203" s="108" t="str">
        <f>IF(SUM(COUNTIFS('Planificación 2026-1'!F:F,"HUAURA",'Planificación 2026-1'!W:W,C203,'Planificación 2026-1'!H:H,"AR"))&gt;0,"P34"," ")</f>
        <v xml:space="preserve"> </v>
      </c>
      <c r="BT203" s="108" t="str">
        <f>IF(SUM(COUNTIFS('Planificación 2026-1'!F:F,"HUAURA",'Planificación 2026-1'!W:W,C203,'Planificación 2026-1'!H:H,"T1"))&gt;0,"P35"," ")</f>
        <v xml:space="preserve"> </v>
      </c>
      <c r="BU203" s="108" t="str">
        <f>IF(SUM(COUNTIFS('Planificación 2026-1'!F:F,"HUAURA",'Planificación 2026-1'!W:W,C203,'Planificación 2026-1'!H:H,"T3"))&gt;0,"P36"," ")</f>
        <v xml:space="preserve"> </v>
      </c>
      <c r="BV203" s="108" t="str">
        <f>IF(SUM(COUNTIFS('Planificación 2026-1'!F:F,"HUAURA",'Planificación 2026-1'!W:W,C203,'Planificación 2026-1'!H:H,"T2"))&gt;0,"P37"," ")</f>
        <v xml:space="preserve"> </v>
      </c>
      <c r="BW203" s="108" t="str">
        <f>IF(SUM(COUNTIFS('Planificación 2026-1'!F:F,"HUAURA",'Planificación 2026-1'!W:W,C203,'Planificación 2026-1'!H:H,"AE"))&gt;0,"P38"," ")</f>
        <v xml:space="preserve"> </v>
      </c>
      <c r="BX203" s="108" t="str">
        <f>IF(SUM(COUNTIFS('Planificación 2026-1'!F:F,"HUAURA",'Planificación 2026-1'!W:W,C203,'Planificación 2026-1'!H:H,"T4"))&gt;0,"P55"," ")</f>
        <v xml:space="preserve"> </v>
      </c>
      <c r="BY203" s="109">
        <f>SUMIFS('Planificación 2026-1'!R:R,'Planificación 2026-1'!W:W,C203,'Planificación 2026-1'!H:H,"AF",'Planificación 2026-1'!I:I,"&gt;2")</f>
        <v>0</v>
      </c>
      <c r="BZ203" s="109">
        <f>SUMIFS('Planificación 2026-1'!R:R,'Planificación 2026-1'!W:W,C203,'Planificación 2026-1'!H:H,"EN",'Planificación 2026-1'!I:I,"&gt;2")</f>
        <v>0</v>
      </c>
      <c r="CA203" s="109">
        <f>SUMIFS('Planificación 2026-1'!R:R,'Planificación 2026-1'!W:W,C203,'Planificación 2026-1'!H:H,"IS",'Planificación 2026-1'!I:I,"&gt;2")</f>
        <v>16</v>
      </c>
      <c r="CB203" s="109">
        <f>SUMIFS('Planificación 2026-1'!R:R,'Planificación 2026-1'!W:W,C203,'Planificación 2026-1'!H:H,"PS",'Planificación 2026-1'!I:I,"&gt;2")</f>
        <v>0</v>
      </c>
      <c r="CC203" s="109">
        <f>SUMIFS('Planificación 2026-1'!R:R,'Planificación 2026-1'!W:W,C203,'Planificación 2026-1'!H:H,"IN",'Planificación 2026-1'!I:I,"&gt;2")</f>
        <v>0</v>
      </c>
      <c r="CD203" s="109">
        <f>SUMIFS('Planificación 2026-1'!R:R,'Planificación 2026-1'!W:W,C203,'Planificación 2026-1'!H:H,"CA",'Planificación 2026-1'!I:I,"&gt;2")</f>
        <v>0</v>
      </c>
      <c r="CE203" s="109">
        <f>SUMIFS('Planificación 2026-1'!R:R,'Planificación 2026-1'!W:W,C203,'Planificación 2026-1'!H:H,"DE",'Planificación 2026-1'!I:I,"&gt;2")</f>
        <v>0</v>
      </c>
      <c r="CF203" s="109">
        <f>SUMIFS('Planificación 2026-1'!R:R,'Planificación 2026-1'!W:W,C203,'Planificación 2026-1'!H:H,"OB",'Planificación 2026-1'!I:I,"&gt;2")</f>
        <v>0</v>
      </c>
      <c r="CG203" s="109">
        <f>SUMIFS('Planificación 2026-1'!R:R,'Planificación 2026-1'!W:W,C203,'Planificación 2026-1'!H:H,"MH",'Planificación 2026-1'!I:I,"&gt;2")</f>
        <v>0</v>
      </c>
      <c r="CH203" s="109">
        <f>SUMIFS('Planificación 2026-1'!R:R,'Planificación 2026-1'!W:W,C203,'Planificación 2026-1'!H:H,"IC",'Planificación 2026-1'!I:I,"&gt;2")</f>
        <v>0</v>
      </c>
      <c r="CI203" s="109">
        <f>SUMIFS('Planificación 2026-1'!R:R,'Planificación 2026-1'!W:W,C203,'Planificación 2026-1'!H:H,"AR",'Planificación 2026-1'!I:I,"&gt;2")</f>
        <v>0</v>
      </c>
      <c r="CJ203" s="109">
        <f>SUMIFS('Planificación 2026-1'!R:R,'Planificación 2026-1'!W:W,C203,'Planificación 2026-1'!H:H,"T1",'Planificación 2026-1'!I:I,"&gt;2")</f>
        <v>0</v>
      </c>
      <c r="CK203" s="109">
        <f>SUMIFS('Planificación 2026-1'!R:R,'Planificación 2026-1'!W:W,C203,'Planificación 2026-1'!H:H,"T3",'Planificación 2026-1'!I:I,"&gt;2")</f>
        <v>0</v>
      </c>
      <c r="CL203" s="109">
        <f>SUMIFS('Planificación 2026-1'!R:R,'Planificación 2026-1'!W:W,C203,'Planificación 2026-1'!H:H,"T2",'Planificación 2026-1'!I:I,"&gt;2")</f>
        <v>0</v>
      </c>
      <c r="CM203" s="109">
        <f>SUMIFS('Planificación 2026-1'!R:R,'Planificación 2026-1'!W:W,C203,'Planificación 2026-1'!H:H,"AE",'Planificación 2026-1'!I:I,"&gt;2")</f>
        <v>0</v>
      </c>
      <c r="CN203" s="109">
        <f>SUMIFS('Planificación 2026-1'!R:R,'Planificación 2026-1'!W:W,C203,'Planificación 2026-1'!H:H,"T4",'Planificación 2026-1'!I:I,"&gt;2")</f>
        <v>0</v>
      </c>
      <c r="CO203" s="109">
        <f>SUMIFS('Planificación 2026-1'!R:R,'Planificación 2026-1'!W:W,C203,'Planificación 2026-1'!H:H,"AF",'Planificación 2026-1'!I:I,"&lt;3")</f>
        <v>0</v>
      </c>
      <c r="CP203" s="109">
        <f>SUMIFS('Planificación 2026-1'!R:R,'Planificación 2026-1'!W:W,C203,'Planificación 2026-1'!H:H,"EN",'Planificación 2026-1'!I:I,"&lt;3")</f>
        <v>0</v>
      </c>
      <c r="CQ203" s="109">
        <f>SUMIFS('Planificación 2026-1'!R:R,'Planificación 2026-1'!W:W,C203,'Planificación 2026-1'!H:H,"IS",'Planificación 2026-1'!I:I,"&lt;3")</f>
        <v>0</v>
      </c>
      <c r="CR203" s="109">
        <f>SUMIFS('Planificación 2026-1'!R:R,'Planificación 2026-1'!W:W,C203,'Planificación 2026-1'!H:H,"PS",'Planificación 2026-1'!I:I,"&lt;3")</f>
        <v>0</v>
      </c>
      <c r="CS203" s="109">
        <f>SUMIFS('Planificación 2026-1'!R:R,'Planificación 2026-1'!W:W,C203,'Planificación 2026-1'!H:H,"IN",'Planificación 2026-1'!I:I,"&lt;3")</f>
        <v>0</v>
      </c>
      <c r="CT203" s="109">
        <f>SUMIFS('Planificación 2026-1'!R:R,'Planificación 2026-1'!W:W,C203,'Planificación 2026-1'!H:H,"CA",'Planificación 2026-1'!I:I,"&lt;3")</f>
        <v>0</v>
      </c>
      <c r="CU203" s="109">
        <f>SUMIFS('Planificación 2026-1'!R:R,'Planificación 2026-1'!W:W,C203,'Planificación 2026-1'!H:H,"DE",'Planificación 2026-1'!I:I,"&lt;3")</f>
        <v>0</v>
      </c>
      <c r="CV203" s="109">
        <f>SUMIFS('Planificación 2026-1'!R:R,'Planificación 2026-1'!W:W,C203,'Planificación 2026-1'!H:H,"OB",'Planificación 2026-1'!I:I,"&lt;3")</f>
        <v>0</v>
      </c>
      <c r="CW203" s="109">
        <f>SUMIFS('Planificación 2026-1'!R:R,'Planificación 2026-1'!W:W,C203,'Planificación 2026-1'!H:H,"MH",'Planificación 2026-1'!I:I,"&lt;3")</f>
        <v>0</v>
      </c>
      <c r="CX203" s="109">
        <f>SUMIFS('Planificación 2026-1'!R:R,'Planificación 2026-1'!W:W,C203,'Planificación 2026-1'!H:H,"IC",'Planificación 2026-1'!I:I,"&lt;3")</f>
        <v>0</v>
      </c>
      <c r="CY203" s="109">
        <f>SUMIFS('Planificación 2026-1'!R:R,'Planificación 2026-1'!W:W,C203,'Planificación 2026-1'!H:H,"AR",'Planificación 2026-1'!I:I,"&lt;3")</f>
        <v>0</v>
      </c>
      <c r="CZ203" s="109">
        <f>SUMIFS('Planificación 2026-1'!R:R,'Planificación 2026-1'!W:W,C203,'Planificación 2026-1'!H:H,"T1",'Planificación 2026-1'!I:I,"&lt;3")</f>
        <v>0</v>
      </c>
      <c r="DA203" s="109">
        <f>SUMIFS('Planificación 2026-1'!R:R,'Planificación 2026-1'!W:W,C203,'Planificación 2026-1'!H:H,"T3",'Planificación 2026-1'!I:I,"&lt;3")</f>
        <v>0</v>
      </c>
      <c r="DB203" s="109">
        <f>SUMIFS('Planificación 2026-1'!R:R,'Planificación 2026-1'!W:W,C203,'Planificación 2026-1'!H:H,"T2",'Planificación 2026-1'!I:I,"&lt;3")</f>
        <v>0</v>
      </c>
      <c r="DC203" s="109">
        <f>SUMIFS('Planificación 2026-1'!R:R,'Planificación 2026-1'!W:W,C203,'Planificación 2026-1'!H:H,"AE",'Planificación 2026-1'!I:I,"&lt;3")</f>
        <v>0</v>
      </c>
      <c r="DD203" s="109">
        <f>SUMIFS('Planificación 2026-1'!R:R,'Planificación 2026-1'!W:W,C203,'Planificación 2026-1'!H:H,"T4",'Planificación 2026-1'!I:I,"&lt;3")</f>
        <v>0</v>
      </c>
      <c r="DE203" s="108" t="str">
        <f t="shared" si="36"/>
        <v>P03</v>
      </c>
      <c r="DF203" s="41">
        <f>IF(C203="","",SUMIFS('Planificación 2026-1'!R:R,'Planificación 2026-1'!W:W,C203,'Planificación 2026-1'!F:F,"PRINCIPAL",'Planificación 2026-1'!X:X,"VIRTUAL"))</f>
        <v>3</v>
      </c>
      <c r="DG203" s="41">
        <f>IF(C203="","",SUMIFS('Planificación 2026-1'!R:R,'Planificación 2026-1'!W:W,C203,'Planificación 2026-1'!F:F,"PRINCIPAL",'Planificación 2026-1'!X:X,"PRESENCIAL"))</f>
        <v>13</v>
      </c>
      <c r="DH203" s="41">
        <f>IF(C203="","",SUMIFS('Planificación 2026-1'!R:R,'Planificación 2026-1'!W:W,C203,'Planificación 2026-1'!F:F,"PRINCIPAL",'Planificación 2026-1'!X:X,"HIBRIDO PRESENCIAL"))</f>
        <v>0</v>
      </c>
      <c r="DI203" s="108" t="str">
        <f t="shared" si="37"/>
        <v/>
      </c>
      <c r="DJ203" s="108">
        <f>IF(C203="","",SUMIFS('Planificación 2026-1'!R:R,'Planificación 2026-1'!W:W,C203,'Planificación 2026-1'!F:F,"FILIAL",'Planificación 2026-1'!X:X,"VIRTUAL"))</f>
        <v>0</v>
      </c>
      <c r="DK203" s="110">
        <f>IF(C203="","",SUMIFS('Planificación 2026-1'!R:R,'Planificación 2026-1'!W:W,C203,'Planificación 2026-1'!F:F,"FILIAL",'Planificación 2026-1'!X:X,"PRESENCIAL"))</f>
        <v>0</v>
      </c>
      <c r="DL203" s="61">
        <f>IF(C203="","",SUMIFS('Planificación 2026-1'!R:R,'Planificación 2026-1'!W:W,C203,'Planificación 2026-1'!F:F,"FILIAL",'Planificación 2026-1'!X:X,"HIBRIDO PRESENCIAL"))</f>
        <v>0</v>
      </c>
      <c r="DM203" s="111" t="str">
        <f t="shared" si="38"/>
        <v/>
      </c>
      <c r="DN203" s="108">
        <f>IF(C203="","",SUMIFS('Planificación 2026-1'!R:R,'Planificación 2026-1'!W:W,C203,'Planificación 2026-1'!F:F,"SUNAMPE",'Planificación 2026-1'!X:X,"VIRTUAL"))</f>
        <v>0</v>
      </c>
      <c r="DO203" s="61">
        <f>IF(C203="","",SUMIFS('Planificación 2026-1'!R:R,'Planificación 2026-1'!W:W,C203,'Planificación 2026-1'!F:F,"SUNAMPE",'Planificación 2026-1'!X:X,"PRESENCIAL"))</f>
        <v>0</v>
      </c>
      <c r="DP203" s="111" t="str">
        <f t="shared" si="39"/>
        <v/>
      </c>
      <c r="DQ203" s="108">
        <f>IF(C203="","",SUMIFS('Planificación 2026-1'!R:R,'Planificación 2026-1'!W:W,C203,'Planificación 2026-1'!F:F,"HUAURA",'Planificación 2026-1'!X:X,"VIRTUAL"))</f>
        <v>0</v>
      </c>
      <c r="DR203" s="61">
        <f>IF(C203="","",SUMIFS('Planificación 2026-1'!R:R,'Planificación 2026-1'!W:W,C203,'Planificación 2026-1'!F:F,"HUAURA",'Planificación 2026-1'!X:X,"PRESENCIAL"))</f>
        <v>0</v>
      </c>
      <c r="DS203" s="76">
        <f>SUMIFS('Planificación 2026-1'!R:R,'Planificación 2026-1'!W:W,C203,'Planificación 2026-1'!F:F,"PRINCIPAL",'Planificación 2026-1'!X:X,"VIRTUAL",'Planificación 2026-1'!I:I,"&gt;2")</f>
        <v>3</v>
      </c>
      <c r="DT203" s="76">
        <f>SUMIFS('Planificación 2026-1'!R:R,'Planificación 2026-1'!W:W,C203,'Planificación 2026-1'!F:F,"PRINCIPAL",'Planificación 2026-1'!X:X,"&lt;&gt;VIRTUAL",'Planificación 2026-1'!I:I,"&gt;2")</f>
        <v>13</v>
      </c>
      <c r="DU203" s="76">
        <f>SUMIFS('Planificación 2026-1'!R:R,'Planificación 2026-1'!W:W,C203,'Planificación 2026-1'!F:F,"SUNAMPE",'Planificación 2026-1'!X:X,"VIRTUAL",'Planificación 2026-1'!I:I,"&gt;2")</f>
        <v>0</v>
      </c>
      <c r="DV203" s="76">
        <f>SUMIFS('Planificación 2026-1'!R:R,'Planificación 2026-1'!W:W,C203,'Planificación 2026-1'!F:F,"SUNAMPE",'Planificación 2026-1'!X:X,"&lt;&gt;VIRTUAL",'Planificación 2026-1'!I:I,"&gt;2")</f>
        <v>0</v>
      </c>
      <c r="DW203" s="76">
        <f>SUMIFS('Planificación 2026-1'!R:R,'Planificación 2026-1'!W:W,C203,'Planificación 2026-1'!F:F,"FILIAL",'Planificación 2026-1'!X:X,"VIRTUAL",'Planificación 2026-1'!I:I,"&gt;2")</f>
        <v>0</v>
      </c>
      <c r="DX203" s="76">
        <f>SUMIFS('Planificación 2026-1'!R:R,'Planificación 2026-1'!W:W,C203,'Planificación 2026-1'!F:F,"FILIAL",'Planificación 2026-1'!X:X,"&lt;&gt;VIRTUAL",'Planificación 2026-1'!I:I,"&gt;2")</f>
        <v>0</v>
      </c>
      <c r="DY203" s="76">
        <f>SUMIFS('Planificación 2026-1'!R:R,'Planificación 2026-1'!W:W,C203,'Planificación 2026-1'!F:F,"PORUMA",'Planificación 2026-1'!X:X,"VIRTUAL",'Planificación 2026-1'!I:I,"&gt;2")</f>
        <v>0</v>
      </c>
      <c r="DZ203" s="76">
        <f>SUMIFS('Planificación 2026-1'!R:R,'Planificación 2026-1'!W:W,C203,'Planificación 2026-1'!F:F,"PORUMA",'Planificación 2026-1'!X:X,"&lt;&gt;VIRTUAL",'Planificación 2026-1'!I:I,"&gt;2")</f>
        <v>0</v>
      </c>
      <c r="EA203" s="76">
        <f>SUMIFS('Planificación 2026-1'!R:R,'Planificación 2026-1'!W:W,C203,'Planificación 2026-1'!F:F,"HUAURA",'Planificación 2026-1'!X:X,"VIRTUAL",'Planificación 2026-1'!I:I,"&gt;2")</f>
        <v>0</v>
      </c>
      <c r="EB203" s="76">
        <f>SUMIFS('Planificación 2026-1'!R:R,'Planificación 2026-1'!W:W,C203,'Planificación 2026-1'!F:F,"HUAURA",'Planificación 2026-1'!X:X,"&lt;&gt;VIRTUAL",'Planificación 2026-1'!I:I,"&gt;2")</f>
        <v>0</v>
      </c>
      <c r="EC203" s="76">
        <f>SUMIFS('Planificación 2026-1'!R:R,'Planificación 2026-1'!W:W,C203,'Planificación 2026-1'!F:F,"PRINCIPAL",'Planificación 2026-1'!X:X,"VIRTUAL",'Planificación 2026-1'!I:I,"&lt;3")</f>
        <v>0</v>
      </c>
      <c r="ED203" s="76">
        <f>SUMIFS('Planificación 2026-1'!R:R,'Planificación 2026-1'!W:W,C203,'Planificación 2026-1'!F:F,"PRINCIPAL",'Planificación 2026-1'!X:X,"&lt;&gt;VIRTUAL",'Planificación 2026-1'!I:I,"&lt;3")</f>
        <v>0</v>
      </c>
      <c r="EE203" s="76">
        <f>SUMIFS('Planificación 2026-1'!R:R,'Planificación 2026-1'!W:W,C203,'Planificación 2026-1'!F:F,"SUNAMPE",'Planificación 2026-1'!X:X,"VIRTUAL",'Planificación 2026-1'!I:I,"&lt;3")</f>
        <v>0</v>
      </c>
      <c r="EF203" s="76">
        <f>SUMIFS('Planificación 2026-1'!R:R,'Planificación 2026-1'!W:W,C203,'Planificación 2026-1'!F:F,"SUNAMPE",'Planificación 2026-1'!X:X,"&lt;&gt;VIRTUAL",'Planificación 2026-1'!I:I,"&lt;3")</f>
        <v>0</v>
      </c>
      <c r="EG203" s="76">
        <f>SUMIFS('Planificación 2026-1'!R:R,'Planificación 2026-1'!W:W,C203,'Planificación 2026-1'!F:F,"FILIAL",'Planificación 2026-1'!X:X,"VIRTUAL",'Planificación 2026-1'!I:I,"&lt;3")</f>
        <v>0</v>
      </c>
      <c r="EH203" s="76">
        <f>SUMIFS('Planificación 2026-1'!R:R,'Planificación 2026-1'!W:W,C203,'Planificación 2026-1'!F:F,"FILIAL",'Planificación 2026-1'!X:X,"&lt;&gt;VIRTUAL",'Planificación 2026-1'!I:I,"&lt;3")</f>
        <v>0</v>
      </c>
      <c r="EI203" s="76">
        <f>SUMIFS('Planificación 2026-1'!R:R,'Planificación 2026-1'!W:W,C203,'Planificación 2026-1'!F:F,"PORUMA",'Planificación 2026-1'!X:X,"VIRTUAL",'Planificación 2026-1'!I:I,"&lt;3")</f>
        <v>0</v>
      </c>
      <c r="EJ203" s="76">
        <f>SUMIFS('Planificación 2026-1'!R:R,'Planificación 2026-1'!W:W,C203,'Planificación 2026-1'!F:F,"PORUMA",'Planificación 2026-1'!X:X,"&lt;&gt;VIRTUAL",'Planificación 2026-1'!I:I,"&lt;3")</f>
        <v>0</v>
      </c>
      <c r="EK203" s="76">
        <f>SUMIFS('Planificación 2026-1'!R:R,'Planificación 2026-1'!W:W,C203,'Planificación 2026-1'!F:F,"HUAURA",'Planificación 2026-1'!X:X,"VIRTUAL",'Planificación 2026-1'!I:I,"&lt;3")</f>
        <v>0</v>
      </c>
      <c r="EL203" s="76">
        <f>SUMIFS('Planificación 2026-1'!R:R,'Planificación 2026-1'!W:W,C203,'Planificación 2026-1'!F:F,"HUAURA",'Planificación 2026-1'!X:X,"&lt;&gt;VIRTUAL",'Planificación 2026-1'!I:I,"&lt;3")</f>
        <v>0</v>
      </c>
      <c r="EM203" s="76"/>
      <c r="EN203" s="76">
        <f t="shared" si="32"/>
        <v>3</v>
      </c>
      <c r="EO203" s="76">
        <f t="shared" si="33"/>
        <v>13</v>
      </c>
      <c r="EP203" s="76" t="b">
        <f t="shared" si="34"/>
        <v>1</v>
      </c>
      <c r="EQ203" s="76" t="str">
        <f t="shared" si="35"/>
        <v>SEDE</v>
      </c>
      <c r="ER203" s="76" t="str">
        <f t="shared" si="40"/>
        <v>MAS PRESENCIAL</v>
      </c>
    </row>
    <row r="204" spans="1:148" hidden="1">
      <c r="A204" s="83"/>
      <c r="B204" s="119">
        <v>201</v>
      </c>
      <c r="C204" s="115" t="s">
        <v>377</v>
      </c>
      <c r="D204" s="112">
        <f>SUMIF('Planificación 2026-1'!W:W,C204,'Planificación 2026-1'!R:R)</f>
        <v>15</v>
      </c>
      <c r="E204" s="114" t="s">
        <v>170</v>
      </c>
      <c r="F204" s="115" t="s">
        <v>171</v>
      </c>
      <c r="G204" s="115" t="s">
        <v>153</v>
      </c>
      <c r="H204" s="115" t="s">
        <v>125</v>
      </c>
      <c r="I204" s="107" t="str">
        <f>IF(SUM(COUNTIFS('Planificación 2026-1'!F:F,"PRINCIPAL",'Planificación 2026-1'!W:W,C204,'Planificación 2026-1'!H:H,"AF"))&gt;0,"P01"," ")</f>
        <v xml:space="preserve"> </v>
      </c>
      <c r="J204" s="108" t="str">
        <f>IF(SUM(COUNTIFS('Planificación 2026-1'!F:F,"PRINCIPAL",'Planificación 2026-1'!W:W,C204,'Planificación 2026-1'!H:H,"EN"))&gt;0,"P02"," ")</f>
        <v xml:space="preserve"> </v>
      </c>
      <c r="K204" s="108" t="str">
        <f>IF(SUM(COUNTIFS('Planificación 2026-1'!F:F,"PRINCIPAL",'Planificación 2026-1'!W:W,C204,'Planificación 2026-1'!H:H,"IS"))&gt;0,"P03"," ")</f>
        <v xml:space="preserve"> </v>
      </c>
      <c r="L204" s="108" t="str">
        <f>IF(SUM(COUNTIFS('Planificación 2026-1'!F:F,"PRINCIPAL",'Planificación 2026-1'!W:W,C204,'Planificación 2026-1'!H:H,"PS"))&gt;0,"P04"," ")</f>
        <v xml:space="preserve"> </v>
      </c>
      <c r="M204" s="108"/>
      <c r="N204" s="108" t="str">
        <f>IF(SUM(COUNTIFS('Planificación 2026-1'!F:F,"PRINCIPAL",'Planificación 2026-1'!W:W,C204,'Planificación 2026-1'!H:H,"IN"))&gt;0,"P06"," ")</f>
        <v xml:space="preserve"> </v>
      </c>
      <c r="O204" s="108" t="str">
        <f>IF(SUM(COUNTIFS('Planificación 2026-1'!F:F,"PRINCIPAL",'Planificación 2026-1'!W:W,C204,'Planificación 2026-1'!H:H,"CA"))&gt;0,"P07"," ")</f>
        <v xml:space="preserve"> </v>
      </c>
      <c r="P204" s="108" t="str">
        <f>IF(SUM(COUNTIFS('Planificación 2026-1'!F:F,"PRINCIPAL",'Planificación 2026-1'!W:W,C204,'Planificación 2026-1'!H:H,"DE"))&gt;0,"P08"," ")</f>
        <v xml:space="preserve"> </v>
      </c>
      <c r="Q204" s="108" t="str">
        <f>IF(SUM(COUNTIFS('Planificación 2026-1'!F:F,"PRINCIPAL",'Planificación 2026-1'!W:W,C204,'Planificación 2026-1'!H:H,"OB"))&gt;0,"P09"," ")</f>
        <v xml:space="preserve"> </v>
      </c>
      <c r="R204" s="108" t="str">
        <f>IF(SUM(COUNTIFS('Planificación 2026-1'!F:F,"PRINCIPAL",'Planificación 2026-1'!W:W,C204,'Planificación 2026-1'!H:H,"MH"))&gt;0,"P31"," ")</f>
        <v xml:space="preserve"> </v>
      </c>
      <c r="S204" s="108" t="str">
        <f>IF(SUM(COUNTIFS('Planificación 2026-1'!F:F,"PRINCIPAL",'Planificación 2026-1'!W:W,C204,'Planificación 2026-1'!H:H,"IC"))&gt;0,"P32"," ")</f>
        <v xml:space="preserve"> </v>
      </c>
      <c r="T204" s="108" t="str">
        <f>IF(SUM(COUNTIFS('Planificación 2026-1'!F:F,"PRINCIPAL",'Planificación 2026-1'!W:W,C204,'Planificación 2026-1'!H:H,"AR"))&gt;0,"P34"," ")</f>
        <v xml:space="preserve"> </v>
      </c>
      <c r="U204" s="108" t="str">
        <f>IF(SUM(COUNTIFS('Planificación 2026-1'!F:F,"PRINCIPAL",'Planificación 2026-1'!W:W,C204,'Planificación 2026-1'!H:H,"T1"))&gt;0,"P35"," ")</f>
        <v xml:space="preserve"> </v>
      </c>
      <c r="V204" s="108" t="str">
        <f>IF(SUM(COUNTIFS('Planificación 2026-1'!F:F,"PRINCIPAL",'Planificación 2026-1'!W:W,C204,'Planificación 2026-1'!H:H,"T3"))&gt;0,"P36"," ")</f>
        <v xml:space="preserve"> </v>
      </c>
      <c r="W204" s="108" t="str">
        <f>IF(SUM(COUNTIFS('Planificación 2026-1'!F:F,"PRINCIPAL",'Planificación 2026-1'!W:W,C204,'Planificación 2026-1'!H:H,"T2"))&gt;0,"P37"," ")</f>
        <v xml:space="preserve"> </v>
      </c>
      <c r="X204" s="108" t="str">
        <f>IF(SUM(COUNTIFS('Planificación 2026-1'!F:F,"PRINCIPAL",'Planificación 2026-1'!W:W,C204,'Planificación 2026-1'!H:H,"AE"))&gt;0,"P38"," ")</f>
        <v xml:space="preserve"> </v>
      </c>
      <c r="Y204" s="108" t="str">
        <f>IF(SUM(COUNTIFS('Planificación 2026-1'!F:F,"PRINCIPAL",'Planificación 2026-1'!W:W,C204,'Planificación 2026-1'!H:H,"T4"))&gt;0,"P55"," ")</f>
        <v xml:space="preserve"> </v>
      </c>
      <c r="Z204" s="108" t="str">
        <f>IF(SUM(COUNTIFS('Planificación 2026-1'!F:F,"FILIAL",'Planificación 2026-1'!W:W,C204,'Planificación 2026-1'!H:H,"AF"))&gt;0," P01"," ")</f>
        <v xml:space="preserve"> </v>
      </c>
      <c r="AA204" s="108" t="str">
        <f>IF(SUM(COUNTIFS('Planificación 2026-1'!F:F,"FILIAL",'Planificación 2026-1'!W:W,C204,'Planificación 2026-1'!H:H,"EN"))&gt;0,"P02"," ")</f>
        <v xml:space="preserve"> </v>
      </c>
      <c r="AB204" s="108" t="str">
        <f>IF(SUM(COUNTIFS('Planificación 2026-1'!F:F,"FILIAL",'Planificación 2026-1'!W:W,C204,'Planificación 2026-1'!H:H,"IS"))&gt;0,"P03"," ")</f>
        <v xml:space="preserve"> </v>
      </c>
      <c r="AC204" s="108" t="str">
        <f>IF(SUM(COUNTIFS('Planificación 2026-1'!F:F,"FILIAL",'Planificación 2026-1'!W:W,C204,'Planificación 2026-1'!H:H,"PS"))&gt;0,"P04"," ")</f>
        <v xml:space="preserve"> </v>
      </c>
      <c r="AD204" s="108"/>
      <c r="AE204" s="108" t="str">
        <f>IF(SUM(COUNTIFS('Planificación 2026-1'!F:F,"FILIAL",'Planificación 2026-1'!W:W,C204,'Planificación 2026-1'!H:H,"IN"))&gt;0,"P06"," ")</f>
        <v>P06</v>
      </c>
      <c r="AF204" s="108" t="str">
        <f>IF(SUM(COUNTIFS('Planificación 2026-1'!F:F,"FILIAL",'Planificación 2026-1'!W:W,C204,'Planificación 2026-1'!H:H,"CA"))&gt;0,"P07"," ")</f>
        <v xml:space="preserve"> </v>
      </c>
      <c r="AG204" s="108" t="str">
        <f>IF(SUM(COUNTIFS('Planificación 2026-1'!F:F,"FILIAL",'Planificación 2026-1'!W:W,C204,'Planificación 2026-1'!H:H,"DE"))&gt;0,"P08"," ")</f>
        <v xml:space="preserve"> </v>
      </c>
      <c r="AH204" s="108" t="str">
        <f>IF(SUM(COUNTIFS('Planificación 2026-1'!F:F,"FILIAL",'Planificación 2026-1'!W:W,C204,'Planificación 2026-1'!H:H,"OB"))&gt;0,"P09"," ")</f>
        <v xml:space="preserve"> </v>
      </c>
      <c r="AI204" s="108" t="str">
        <f>IF(SUM(COUNTIFS('Planificación 2026-1'!F:F,"FILIAL",'Planificación 2026-1'!W:W,C204,'Planificación 2026-1'!H:H,"MH"))&gt;0,"P31"," ")</f>
        <v xml:space="preserve"> </v>
      </c>
      <c r="AJ204" s="108" t="str">
        <f>IF(SUM(COUNTIFS('Planificación 2026-1'!F:F,"FILIAL",'Planificación 2026-1'!W:W,C204,'Planificación 2026-1'!H:H,"IC"))&gt;0,"P32"," ")</f>
        <v>P32</v>
      </c>
      <c r="AK204" s="108" t="str">
        <f>IF(SUM(COUNTIFS('Planificación 2026-1'!F:F,"FILIAL",'Planificación 2026-1'!W:W,C204,'Planificación 2026-1'!H:H,"AR"))&gt;0,"P34"," ")</f>
        <v xml:space="preserve"> </v>
      </c>
      <c r="AL204" s="108" t="str">
        <f>IF(SUM(COUNTIFS('Planificación 2026-1'!F:F,"FILIAL",'Planificación 2026-1'!W:W,C204,'Planificación 2026-1'!H:H,"T1"))&gt;0,"P35"," ")</f>
        <v xml:space="preserve"> </v>
      </c>
      <c r="AM204" s="108" t="str">
        <f>IF(SUM(COUNTIFS('Planificación 2026-1'!F:F,"FILIAL",'Planificación 2026-1'!W:W,C204,'Planificación 2026-1'!H:H,"T3"))&gt;0,"P36"," ")</f>
        <v xml:space="preserve"> </v>
      </c>
      <c r="AN204" s="108" t="str">
        <f>IF(SUM(COUNTIFS('Planificación 2026-1'!F:F,"FILIAL",'Planificación 2026-1'!W:W,C204,'Planificación 2026-1'!H:H,"T2"))&gt;0,"P37"," ")</f>
        <v xml:space="preserve"> </v>
      </c>
      <c r="AO204" s="108" t="str">
        <f>IF(SUM(COUNTIFS('Planificación 2026-1'!F:F,"FILIAL",'Planificación 2026-1'!W:W,C204,'Planificación 2026-1'!H:H,"AE"))&gt;0,"P38"," ")</f>
        <v xml:space="preserve"> </v>
      </c>
      <c r="AP204" s="108" t="str">
        <f>IF(SUM(COUNTIFS('Planificación 2026-1'!F:F,"FILIAL",'Planificación 2026-1'!W:W,C204,'Planificación 2026-1'!H:H,"T4"))&gt;0,"P55"," ")</f>
        <v xml:space="preserve"> </v>
      </c>
      <c r="AQ204" s="108" t="str">
        <f>IF(SUM(COUNTIFS('Planificación 2026-1'!F:F,"SUNAMPE",'Planificación 2026-1'!W:W,C204,'Planificación 2026-1'!H:H,"AF"))&gt;0," P01"," ")</f>
        <v xml:space="preserve"> </v>
      </c>
      <c r="AR204" s="108" t="str">
        <f>IF(SUM(COUNTIFS('Planificación 2026-1'!F:F,"SUNAMPE",'Planificación 2026-1'!W:W,C204,'Planificación 2026-1'!H:H,"EN"))&gt;0,"P02"," ")</f>
        <v xml:space="preserve"> </v>
      </c>
      <c r="AS204" s="108" t="str">
        <f>IF(SUM(COUNTIFS('Planificación 2026-1'!F:F,"SUNAMPE",'Planificación 2026-1'!W:W,C204,'Planificación 2026-1'!H:H,"IS"))&gt;0,"P03"," ")</f>
        <v xml:space="preserve"> </v>
      </c>
      <c r="AT204" s="108" t="str">
        <f>IF(SUM(COUNTIFS('Planificación 2026-1'!F:F,"SUNAMPE",'Planificación 2026-1'!W:W,C204,'Planificación 2026-1'!H:H,"PS"))&gt;0,"P04"," ")</f>
        <v xml:space="preserve"> </v>
      </c>
      <c r="AU204" s="108"/>
      <c r="AV204" s="108" t="str">
        <f>IF(SUM(COUNTIFS('Planificación 2026-1'!F:F,"SUNAMPE",'Planificación 2026-1'!W:W,C204,'Planificación 2026-1'!H:H,"IN"))&gt;0,"P06"," ")</f>
        <v xml:space="preserve"> </v>
      </c>
      <c r="AW204" s="108" t="str">
        <f>IF(SUM(COUNTIFS('Planificación 2026-1'!F:F,"SUNAMPE",'Planificación 2026-1'!W:W,C204,'Planificación 2026-1'!H:H,"CA"))&gt;0,"P07"," ")</f>
        <v xml:space="preserve"> </v>
      </c>
      <c r="AX204" s="108" t="str">
        <f>IF(SUM(COUNTIFS('Planificación 2026-1'!F:F,"SUNAMPE",'Planificación 2026-1'!W:W,C204,'Planificación 2026-1'!H:H,"DE"))&gt;0,"P08"," ")</f>
        <v xml:space="preserve"> </v>
      </c>
      <c r="AY204" s="108" t="str">
        <f>IF(SUM(COUNTIFS('Planificación 2026-1'!F:F,"SUNAMPE",'Planificación 2026-1'!W:W,C204,'Planificación 2026-1'!H:H,"OB"))&gt;0,"P09"," ")</f>
        <v xml:space="preserve"> </v>
      </c>
      <c r="AZ204" s="108" t="str">
        <f>IF(SUM(COUNTIFS('Planificación 2026-1'!F:F,"SUNAMPE",'Planificación 2026-1'!W:W,C204,'Planificación 2026-1'!H:H,"MH"))&gt;0,"P31"," ")</f>
        <v xml:space="preserve"> </v>
      </c>
      <c r="BA204" s="108" t="str">
        <f>IF(SUM(COUNTIFS('Planificación 2026-1'!F:F,"SUNAMPE",'Planificación 2026-1'!W:W,C204,'Planificación 2026-1'!H:H,"IC"))&gt;0,"P32"," ")</f>
        <v xml:space="preserve"> </v>
      </c>
      <c r="BB204" s="108" t="str">
        <f>IF(SUM(COUNTIFS('Planificación 2026-1'!F:F,"SUNAMPE",'Planificación 2026-1'!W:W,C204,'Planificación 2026-1'!H:H,"AR"))&gt;0,"P34"," ")</f>
        <v xml:space="preserve"> </v>
      </c>
      <c r="BC204" s="108" t="str">
        <f>IF(SUM(COUNTIFS('Planificación 2026-1'!F:F,"SUNAMPE",'Planificación 2026-1'!W:W,C204,'Planificación 2026-1'!H:H,"T1"))&gt;0,"P35"," ")</f>
        <v xml:space="preserve"> </v>
      </c>
      <c r="BD204" s="108" t="str">
        <f>IF(SUM(COUNTIFS('Planificación 2026-1'!F:F,"SUNAMPE",'Planificación 2026-1'!W:W,C204,'Planificación 2026-1'!H:H,"T3"))&gt;0,"P36"," ")</f>
        <v xml:space="preserve"> </v>
      </c>
      <c r="BE204" s="108" t="str">
        <f>IF(SUM(COUNTIFS('Planificación 2026-1'!F:F,"SUNAMPE",'Planificación 2026-1'!W:W,C204,'Planificación 2026-1'!H:H,"T2"))&gt;0,"P37"," ")</f>
        <v xml:space="preserve"> </v>
      </c>
      <c r="BF204" s="108" t="str">
        <f>IF(SUM(COUNTIFS('Planificación 2026-1'!F:F,"SUNAMPE",'Planificación 2026-1'!W:W,C204,'Planificación 2026-1'!H:H,"AE"))&gt;0,"P38"," ")</f>
        <v xml:space="preserve"> </v>
      </c>
      <c r="BG204" s="108" t="str">
        <f>IF(SUM(COUNTIFS('Planificación 2026-1'!F:F,"SUNAMPE",'Planificación 2026-1'!W:W,C204,'Planificación 2026-1'!H:H,"T4"))&gt;0,"P55"," ")</f>
        <v xml:space="preserve"> </v>
      </c>
      <c r="BH204" s="108" t="str">
        <f>IF(SUM(COUNTIFS('Planificación 2026-1'!F:F,"HUAURA",'Planificación 2026-1'!W:W,C204,'Planificación 2026-1'!H:H,"AF"))&gt;0," P01"," ")</f>
        <v xml:space="preserve"> </v>
      </c>
      <c r="BI204" s="108" t="str">
        <f>IF(SUM(COUNTIFS('Planificación 2026-1'!F:F,"HUAURA",'Planificación 2026-1'!W:W,C204,'Planificación 2026-1'!H:H,"EN"))&gt;0,"P02"," ")</f>
        <v xml:space="preserve"> </v>
      </c>
      <c r="BJ204" s="108" t="str">
        <f>IF(SUM(COUNTIFS('Planificación 2026-1'!F:F,"HUAURA",'Planificación 2026-1'!W:W,C204,'Planificación 2026-1'!H:H,"IS"))&gt;0,"P03"," ")</f>
        <v xml:space="preserve"> </v>
      </c>
      <c r="BK204" s="108" t="str">
        <f>IF(SUM(COUNTIFS('Planificación 2026-1'!F:F,"HUAURA",'Planificación 2026-1'!W:W,C204,'Planificación 2026-1'!H:H,"PS"))&gt;0,"P04"," ")</f>
        <v xml:space="preserve"> </v>
      </c>
      <c r="BL204" s="108"/>
      <c r="BM204" s="108" t="str">
        <f>IF(SUM(COUNTIFS('Planificación 2026-1'!F:F,"HUAURA",'Planificación 2026-1'!W:W,C204,'Planificación 2026-1'!H:H,"IN"))&gt;0,"P06"," ")</f>
        <v xml:space="preserve"> </v>
      </c>
      <c r="BN204" s="108" t="str">
        <f>IF(SUM(COUNTIFS('Planificación 2026-1'!F:F,"HUAURA",'Planificación 2026-1'!W:W,C204,'Planificación 2026-1'!H:H,"CA"))&gt;0,"P07"," ")</f>
        <v xml:space="preserve"> </v>
      </c>
      <c r="BO204" s="108" t="str">
        <f>IF(SUM(COUNTIFS('Planificación 2026-1'!F:F,"HUAURA",'Planificación 2026-1'!W:W,C204,'Planificación 2026-1'!H:H,"DE"))&gt;0,"P08"," ")</f>
        <v xml:space="preserve"> </v>
      </c>
      <c r="BP204" s="108" t="str">
        <f>IF(SUM(COUNTIFS('Planificación 2026-1'!F:F,"HUAURA",'Planificación 2026-1'!W:W,C204,'Planificación 2026-1'!H:H,"OB"))&gt;0,"P09"," ")</f>
        <v xml:space="preserve"> </v>
      </c>
      <c r="BQ204" s="108" t="str">
        <f>IF(SUM(COUNTIFS('Planificación 2026-1'!F:F,"HUAURA",'Planificación 2026-1'!W:W,C204,'Planificación 2026-1'!H:H,"MH"))&gt;0,"P31"," ")</f>
        <v xml:space="preserve"> </v>
      </c>
      <c r="BR204" s="108" t="str">
        <f>IF(SUM(COUNTIFS('Planificación 2026-1'!F:F,"HUAURA",'Planificación 2026-1'!W:W,C204,'Planificación 2026-1'!H:H,"IC"))&gt;0,"P32"," ")</f>
        <v xml:space="preserve"> </v>
      </c>
      <c r="BS204" s="108" t="str">
        <f>IF(SUM(COUNTIFS('Planificación 2026-1'!F:F,"HUAURA",'Planificación 2026-1'!W:W,C204,'Planificación 2026-1'!H:H,"AR"))&gt;0,"P34"," ")</f>
        <v xml:space="preserve"> </v>
      </c>
      <c r="BT204" s="108" t="str">
        <f>IF(SUM(COUNTIFS('Planificación 2026-1'!F:F,"HUAURA",'Planificación 2026-1'!W:W,C204,'Planificación 2026-1'!H:H,"T1"))&gt;0,"P35"," ")</f>
        <v xml:space="preserve"> </v>
      </c>
      <c r="BU204" s="108" t="str">
        <f>IF(SUM(COUNTIFS('Planificación 2026-1'!F:F,"HUAURA",'Planificación 2026-1'!W:W,C204,'Planificación 2026-1'!H:H,"T3"))&gt;0,"P36"," ")</f>
        <v xml:space="preserve"> </v>
      </c>
      <c r="BV204" s="108" t="str">
        <f>IF(SUM(COUNTIFS('Planificación 2026-1'!F:F,"HUAURA",'Planificación 2026-1'!W:W,C204,'Planificación 2026-1'!H:H,"T2"))&gt;0,"P37"," ")</f>
        <v xml:space="preserve"> </v>
      </c>
      <c r="BW204" s="108" t="str">
        <f>IF(SUM(COUNTIFS('Planificación 2026-1'!F:F,"HUAURA",'Planificación 2026-1'!W:W,C204,'Planificación 2026-1'!H:H,"AE"))&gt;0,"P38"," ")</f>
        <v xml:space="preserve"> </v>
      </c>
      <c r="BX204" s="108" t="str">
        <f>IF(SUM(COUNTIFS('Planificación 2026-1'!F:F,"HUAURA",'Planificación 2026-1'!W:W,C204,'Planificación 2026-1'!H:H,"T4"))&gt;0,"P55"," ")</f>
        <v xml:space="preserve"> </v>
      </c>
      <c r="BY204" s="109">
        <f>SUMIFS('Planificación 2026-1'!R:R,'Planificación 2026-1'!W:W,C204,'Planificación 2026-1'!H:H,"AF",'Planificación 2026-1'!I:I,"&gt;2")</f>
        <v>0</v>
      </c>
      <c r="BZ204" s="109">
        <f>SUMIFS('Planificación 2026-1'!R:R,'Planificación 2026-1'!W:W,C204,'Planificación 2026-1'!H:H,"EN",'Planificación 2026-1'!I:I,"&gt;2")</f>
        <v>0</v>
      </c>
      <c r="CA204" s="109">
        <f>SUMIFS('Planificación 2026-1'!R:R,'Planificación 2026-1'!W:W,C204,'Planificación 2026-1'!H:H,"IS",'Planificación 2026-1'!I:I,"&gt;2")</f>
        <v>0</v>
      </c>
      <c r="CB204" s="109">
        <f>SUMIFS('Planificación 2026-1'!R:R,'Planificación 2026-1'!W:W,C204,'Planificación 2026-1'!H:H,"PS",'Planificación 2026-1'!I:I,"&gt;2")</f>
        <v>0</v>
      </c>
      <c r="CC204" s="109">
        <f>SUMIFS('Planificación 2026-1'!R:R,'Planificación 2026-1'!W:W,C204,'Planificación 2026-1'!H:H,"IN",'Planificación 2026-1'!I:I,"&gt;2")</f>
        <v>10</v>
      </c>
      <c r="CD204" s="109">
        <f>SUMIFS('Planificación 2026-1'!R:R,'Planificación 2026-1'!W:W,C204,'Planificación 2026-1'!H:H,"CA",'Planificación 2026-1'!I:I,"&gt;2")</f>
        <v>0</v>
      </c>
      <c r="CE204" s="109">
        <f>SUMIFS('Planificación 2026-1'!R:R,'Planificación 2026-1'!W:W,C204,'Planificación 2026-1'!H:H,"DE",'Planificación 2026-1'!I:I,"&gt;2")</f>
        <v>0</v>
      </c>
      <c r="CF204" s="109">
        <f>SUMIFS('Planificación 2026-1'!R:R,'Planificación 2026-1'!W:W,C204,'Planificación 2026-1'!H:H,"OB",'Planificación 2026-1'!I:I,"&gt;2")</f>
        <v>0</v>
      </c>
      <c r="CG204" s="109">
        <f>SUMIFS('Planificación 2026-1'!R:R,'Planificación 2026-1'!W:W,C204,'Planificación 2026-1'!H:H,"MH",'Planificación 2026-1'!I:I,"&gt;2")</f>
        <v>0</v>
      </c>
      <c r="CH204" s="109">
        <f>SUMIFS('Planificación 2026-1'!R:R,'Planificación 2026-1'!W:W,C204,'Planificación 2026-1'!H:H,"IC",'Planificación 2026-1'!I:I,"&gt;2")</f>
        <v>5</v>
      </c>
      <c r="CI204" s="109">
        <f>SUMIFS('Planificación 2026-1'!R:R,'Planificación 2026-1'!W:W,C204,'Planificación 2026-1'!H:H,"AR",'Planificación 2026-1'!I:I,"&gt;2")</f>
        <v>0</v>
      </c>
      <c r="CJ204" s="109">
        <f>SUMIFS('Planificación 2026-1'!R:R,'Planificación 2026-1'!W:W,C204,'Planificación 2026-1'!H:H,"T1",'Planificación 2026-1'!I:I,"&gt;2")</f>
        <v>0</v>
      </c>
      <c r="CK204" s="109">
        <f>SUMIFS('Planificación 2026-1'!R:R,'Planificación 2026-1'!W:W,C204,'Planificación 2026-1'!H:H,"T3",'Planificación 2026-1'!I:I,"&gt;2")</f>
        <v>0</v>
      </c>
      <c r="CL204" s="109">
        <f>SUMIFS('Planificación 2026-1'!R:R,'Planificación 2026-1'!W:W,C204,'Planificación 2026-1'!H:H,"T2",'Planificación 2026-1'!I:I,"&gt;2")</f>
        <v>0</v>
      </c>
      <c r="CM204" s="109">
        <f>SUMIFS('Planificación 2026-1'!R:R,'Planificación 2026-1'!W:W,C204,'Planificación 2026-1'!H:H,"AE",'Planificación 2026-1'!I:I,"&gt;2")</f>
        <v>0</v>
      </c>
      <c r="CN204" s="109">
        <f>SUMIFS('Planificación 2026-1'!R:R,'Planificación 2026-1'!W:W,C204,'Planificación 2026-1'!H:H,"T4",'Planificación 2026-1'!I:I,"&gt;2")</f>
        <v>0</v>
      </c>
      <c r="CO204" s="109">
        <f>SUMIFS('Planificación 2026-1'!R:R,'Planificación 2026-1'!W:W,C204,'Planificación 2026-1'!H:H,"AF",'Planificación 2026-1'!I:I,"&lt;3")</f>
        <v>0</v>
      </c>
      <c r="CP204" s="109">
        <f>SUMIFS('Planificación 2026-1'!R:R,'Planificación 2026-1'!W:W,C204,'Planificación 2026-1'!H:H,"EN",'Planificación 2026-1'!I:I,"&lt;3")</f>
        <v>0</v>
      </c>
      <c r="CQ204" s="109">
        <f>SUMIFS('Planificación 2026-1'!R:R,'Planificación 2026-1'!W:W,C204,'Planificación 2026-1'!H:H,"IS",'Planificación 2026-1'!I:I,"&lt;3")</f>
        <v>0</v>
      </c>
      <c r="CR204" s="109">
        <f>SUMIFS('Planificación 2026-1'!R:R,'Planificación 2026-1'!W:W,C204,'Planificación 2026-1'!H:H,"PS",'Planificación 2026-1'!I:I,"&lt;3")</f>
        <v>0</v>
      </c>
      <c r="CS204" s="109">
        <f>SUMIFS('Planificación 2026-1'!R:R,'Planificación 2026-1'!W:W,C204,'Planificación 2026-1'!H:H,"IN",'Planificación 2026-1'!I:I,"&lt;3")</f>
        <v>0</v>
      </c>
      <c r="CT204" s="109">
        <f>SUMIFS('Planificación 2026-1'!R:R,'Planificación 2026-1'!W:W,C204,'Planificación 2026-1'!H:H,"CA",'Planificación 2026-1'!I:I,"&lt;3")</f>
        <v>0</v>
      </c>
      <c r="CU204" s="109">
        <f>SUMIFS('Planificación 2026-1'!R:R,'Planificación 2026-1'!W:W,C204,'Planificación 2026-1'!H:H,"DE",'Planificación 2026-1'!I:I,"&lt;3")</f>
        <v>0</v>
      </c>
      <c r="CV204" s="109">
        <f>SUMIFS('Planificación 2026-1'!R:R,'Planificación 2026-1'!W:W,C204,'Planificación 2026-1'!H:H,"OB",'Planificación 2026-1'!I:I,"&lt;3")</f>
        <v>0</v>
      </c>
      <c r="CW204" s="109">
        <f>SUMIFS('Planificación 2026-1'!R:R,'Planificación 2026-1'!W:W,C204,'Planificación 2026-1'!H:H,"MH",'Planificación 2026-1'!I:I,"&lt;3")</f>
        <v>0</v>
      </c>
      <c r="CX204" s="109">
        <f>SUMIFS('Planificación 2026-1'!R:R,'Planificación 2026-1'!W:W,C204,'Planificación 2026-1'!H:H,"IC",'Planificación 2026-1'!I:I,"&lt;3")</f>
        <v>0</v>
      </c>
      <c r="CY204" s="109">
        <f>SUMIFS('Planificación 2026-1'!R:R,'Planificación 2026-1'!W:W,C204,'Planificación 2026-1'!H:H,"AR",'Planificación 2026-1'!I:I,"&lt;3")</f>
        <v>0</v>
      </c>
      <c r="CZ204" s="109">
        <f>SUMIFS('Planificación 2026-1'!R:R,'Planificación 2026-1'!W:W,C204,'Planificación 2026-1'!H:H,"T1",'Planificación 2026-1'!I:I,"&lt;3")</f>
        <v>0</v>
      </c>
      <c r="DA204" s="109">
        <f>SUMIFS('Planificación 2026-1'!R:R,'Planificación 2026-1'!W:W,C204,'Planificación 2026-1'!H:H,"T3",'Planificación 2026-1'!I:I,"&lt;3")</f>
        <v>0</v>
      </c>
      <c r="DB204" s="109">
        <f>SUMIFS('Planificación 2026-1'!R:R,'Planificación 2026-1'!W:W,C204,'Planificación 2026-1'!H:H,"T2",'Planificación 2026-1'!I:I,"&lt;3")</f>
        <v>0</v>
      </c>
      <c r="DC204" s="109">
        <f>SUMIFS('Planificación 2026-1'!R:R,'Planificación 2026-1'!W:W,C204,'Planificación 2026-1'!H:H,"AE",'Planificación 2026-1'!I:I,"&lt;3")</f>
        <v>0</v>
      </c>
      <c r="DD204" s="109">
        <f>SUMIFS('Planificación 2026-1'!R:R,'Planificación 2026-1'!W:W,C204,'Planificación 2026-1'!H:H,"T4",'Planificación 2026-1'!I:I,"&lt;3")</f>
        <v>0</v>
      </c>
      <c r="DE204" s="108" t="str">
        <f t="shared" si="36"/>
        <v/>
      </c>
      <c r="DF204" s="41">
        <f>IF(C204="","",SUMIFS('Planificación 2026-1'!R:R,'Planificación 2026-1'!W:W,C204,'Planificación 2026-1'!F:F,"PRINCIPAL",'Planificación 2026-1'!X:X,"VIRTUAL"))</f>
        <v>0</v>
      </c>
      <c r="DG204" s="41">
        <f>IF(C204="","",SUMIFS('Planificación 2026-1'!R:R,'Planificación 2026-1'!W:W,C204,'Planificación 2026-1'!F:F,"PRINCIPAL",'Planificación 2026-1'!X:X,"PRESENCIAL"))</f>
        <v>0</v>
      </c>
      <c r="DH204" s="41">
        <f>IF(C204="","",SUMIFS('Planificación 2026-1'!R:R,'Planificación 2026-1'!W:W,C204,'Planificación 2026-1'!F:F,"PRINCIPAL",'Planificación 2026-1'!X:X,"HIBRIDO PRESENCIAL"))</f>
        <v>0</v>
      </c>
      <c r="DI204" s="108" t="str">
        <f t="shared" si="37"/>
        <v>P06 P32</v>
      </c>
      <c r="DJ204" s="108">
        <f>IF(C204="","",SUMIFS('Planificación 2026-1'!R:R,'Planificación 2026-1'!W:W,C204,'Planificación 2026-1'!F:F,"FILIAL",'Planificación 2026-1'!X:X,"VIRTUAL"))</f>
        <v>0</v>
      </c>
      <c r="DK204" s="110">
        <f>IF(C204="","",SUMIFS('Planificación 2026-1'!R:R,'Planificación 2026-1'!W:W,C204,'Planificación 2026-1'!F:F,"FILIAL",'Planificación 2026-1'!X:X,"PRESENCIAL"))</f>
        <v>5</v>
      </c>
      <c r="DL204" s="61">
        <f>IF(C204="","",SUMIFS('Planificación 2026-1'!R:R,'Planificación 2026-1'!W:W,C204,'Planificación 2026-1'!F:F,"FILIAL",'Planificación 2026-1'!X:X,"HIBRIDO PRESENCIAL"))</f>
        <v>0</v>
      </c>
      <c r="DM204" s="111" t="str">
        <f t="shared" si="38"/>
        <v/>
      </c>
      <c r="DN204" s="108">
        <f>IF(C204="","",SUMIFS('Planificación 2026-1'!R:R,'Planificación 2026-1'!W:W,C204,'Planificación 2026-1'!F:F,"SUNAMPE",'Planificación 2026-1'!X:X,"VIRTUAL"))</f>
        <v>0</v>
      </c>
      <c r="DO204" s="61">
        <f>IF(C204="","",SUMIFS('Planificación 2026-1'!R:R,'Planificación 2026-1'!W:W,C204,'Planificación 2026-1'!F:F,"SUNAMPE",'Planificación 2026-1'!X:X,"PRESENCIAL"))</f>
        <v>0</v>
      </c>
      <c r="DP204" s="111" t="str">
        <f t="shared" si="39"/>
        <v/>
      </c>
      <c r="DQ204" s="108">
        <f>IF(C204="","",SUMIFS('Planificación 2026-1'!R:R,'Planificación 2026-1'!W:W,C204,'Planificación 2026-1'!F:F,"HUAURA",'Planificación 2026-1'!X:X,"VIRTUAL"))</f>
        <v>0</v>
      </c>
      <c r="DR204" s="61">
        <f>IF(C204="","",SUMIFS('Planificación 2026-1'!R:R,'Planificación 2026-1'!W:W,C204,'Planificación 2026-1'!F:F,"HUAURA",'Planificación 2026-1'!X:X,"PRESENCIAL"))</f>
        <v>0</v>
      </c>
      <c r="DS204" s="76">
        <f>SUMIFS('Planificación 2026-1'!R:R,'Planificación 2026-1'!W:W,C204,'Planificación 2026-1'!F:F,"PRINCIPAL",'Planificación 2026-1'!X:X,"VIRTUAL",'Planificación 2026-1'!I:I,"&gt;2")</f>
        <v>0</v>
      </c>
      <c r="DT204" s="76">
        <f>SUMIFS('Planificación 2026-1'!R:R,'Planificación 2026-1'!W:W,C204,'Planificación 2026-1'!F:F,"PRINCIPAL",'Planificación 2026-1'!X:X,"&lt;&gt;VIRTUAL",'Planificación 2026-1'!I:I,"&gt;2")</f>
        <v>0</v>
      </c>
      <c r="DU204" s="76">
        <f>SUMIFS('Planificación 2026-1'!R:R,'Planificación 2026-1'!W:W,C204,'Planificación 2026-1'!F:F,"SUNAMPE",'Planificación 2026-1'!X:X,"VIRTUAL",'Planificación 2026-1'!I:I,"&gt;2")</f>
        <v>0</v>
      </c>
      <c r="DV204" s="76">
        <f>SUMIFS('Planificación 2026-1'!R:R,'Planificación 2026-1'!W:W,C204,'Planificación 2026-1'!F:F,"SUNAMPE",'Planificación 2026-1'!X:X,"&lt;&gt;VIRTUAL",'Planificación 2026-1'!I:I,"&gt;2")</f>
        <v>0</v>
      </c>
      <c r="DW204" s="76">
        <f>SUMIFS('Planificación 2026-1'!R:R,'Planificación 2026-1'!W:W,C204,'Planificación 2026-1'!F:F,"FILIAL",'Planificación 2026-1'!X:X,"VIRTUAL",'Planificación 2026-1'!I:I,"&gt;2")</f>
        <v>0</v>
      </c>
      <c r="DX204" s="76">
        <f>SUMIFS('Planificación 2026-1'!R:R,'Planificación 2026-1'!W:W,C204,'Planificación 2026-1'!F:F,"FILIAL",'Planificación 2026-1'!X:X,"&lt;&gt;VIRTUAL",'Planificación 2026-1'!I:I,"&gt;2")</f>
        <v>15</v>
      </c>
      <c r="DY204" s="76">
        <f>SUMIFS('Planificación 2026-1'!R:R,'Planificación 2026-1'!W:W,C204,'Planificación 2026-1'!F:F,"PORUMA",'Planificación 2026-1'!X:X,"VIRTUAL",'Planificación 2026-1'!I:I,"&gt;2")</f>
        <v>0</v>
      </c>
      <c r="DZ204" s="76">
        <f>SUMIFS('Planificación 2026-1'!R:R,'Planificación 2026-1'!W:W,C204,'Planificación 2026-1'!F:F,"PORUMA",'Planificación 2026-1'!X:X,"&lt;&gt;VIRTUAL",'Planificación 2026-1'!I:I,"&gt;2")</f>
        <v>0</v>
      </c>
      <c r="EA204" s="76">
        <f>SUMIFS('Planificación 2026-1'!R:R,'Planificación 2026-1'!W:W,C204,'Planificación 2026-1'!F:F,"HUAURA",'Planificación 2026-1'!X:X,"VIRTUAL",'Planificación 2026-1'!I:I,"&gt;2")</f>
        <v>0</v>
      </c>
      <c r="EB204" s="76">
        <f>SUMIFS('Planificación 2026-1'!R:R,'Planificación 2026-1'!W:W,C204,'Planificación 2026-1'!F:F,"HUAURA",'Planificación 2026-1'!X:X,"&lt;&gt;VIRTUAL",'Planificación 2026-1'!I:I,"&gt;2")</f>
        <v>0</v>
      </c>
      <c r="EC204" s="76">
        <f>SUMIFS('Planificación 2026-1'!R:R,'Planificación 2026-1'!W:W,C204,'Planificación 2026-1'!F:F,"PRINCIPAL",'Planificación 2026-1'!X:X,"VIRTUAL",'Planificación 2026-1'!I:I,"&lt;3")</f>
        <v>0</v>
      </c>
      <c r="ED204" s="76">
        <f>SUMIFS('Planificación 2026-1'!R:R,'Planificación 2026-1'!W:W,C204,'Planificación 2026-1'!F:F,"PRINCIPAL",'Planificación 2026-1'!X:X,"&lt;&gt;VIRTUAL",'Planificación 2026-1'!I:I,"&lt;3")</f>
        <v>0</v>
      </c>
      <c r="EE204" s="76">
        <f>SUMIFS('Planificación 2026-1'!R:R,'Planificación 2026-1'!W:W,C204,'Planificación 2026-1'!F:F,"SUNAMPE",'Planificación 2026-1'!X:X,"VIRTUAL",'Planificación 2026-1'!I:I,"&lt;3")</f>
        <v>0</v>
      </c>
      <c r="EF204" s="76">
        <f>SUMIFS('Planificación 2026-1'!R:R,'Planificación 2026-1'!W:W,C204,'Planificación 2026-1'!F:F,"SUNAMPE",'Planificación 2026-1'!X:X,"&lt;&gt;VIRTUAL",'Planificación 2026-1'!I:I,"&lt;3")</f>
        <v>0</v>
      </c>
      <c r="EG204" s="76">
        <f>SUMIFS('Planificación 2026-1'!R:R,'Planificación 2026-1'!W:W,C204,'Planificación 2026-1'!F:F,"FILIAL",'Planificación 2026-1'!X:X,"VIRTUAL",'Planificación 2026-1'!I:I,"&lt;3")</f>
        <v>0</v>
      </c>
      <c r="EH204" s="76">
        <f>SUMIFS('Planificación 2026-1'!R:R,'Planificación 2026-1'!W:W,C204,'Planificación 2026-1'!F:F,"FILIAL",'Planificación 2026-1'!X:X,"&lt;&gt;VIRTUAL",'Planificación 2026-1'!I:I,"&lt;3")</f>
        <v>0</v>
      </c>
      <c r="EI204" s="76">
        <f>SUMIFS('Planificación 2026-1'!R:R,'Planificación 2026-1'!W:W,C204,'Planificación 2026-1'!F:F,"PORUMA",'Planificación 2026-1'!X:X,"VIRTUAL",'Planificación 2026-1'!I:I,"&lt;3")</f>
        <v>0</v>
      </c>
      <c r="EJ204" s="76">
        <f>SUMIFS('Planificación 2026-1'!R:R,'Planificación 2026-1'!W:W,C204,'Planificación 2026-1'!F:F,"PORUMA",'Planificación 2026-1'!X:X,"&lt;&gt;VIRTUAL",'Planificación 2026-1'!I:I,"&lt;3")</f>
        <v>0</v>
      </c>
      <c r="EK204" s="76">
        <f>SUMIFS('Planificación 2026-1'!R:R,'Planificación 2026-1'!W:W,C204,'Planificación 2026-1'!F:F,"HUAURA",'Planificación 2026-1'!X:X,"VIRTUAL",'Planificación 2026-1'!I:I,"&lt;3")</f>
        <v>0</v>
      </c>
      <c r="EL204" s="76">
        <f>SUMIFS('Planificación 2026-1'!R:R,'Planificación 2026-1'!W:W,C204,'Planificación 2026-1'!F:F,"HUAURA",'Planificación 2026-1'!X:X,"&lt;&gt;VIRTUAL",'Planificación 2026-1'!I:I,"&lt;3")</f>
        <v>0</v>
      </c>
      <c r="EM204" s="76"/>
      <c r="EN204" s="76">
        <f t="shared" si="32"/>
        <v>0</v>
      </c>
      <c r="EO204" s="76">
        <f t="shared" si="33"/>
        <v>15</v>
      </c>
      <c r="EP204" s="76" t="b">
        <f t="shared" si="34"/>
        <v>1</v>
      </c>
      <c r="EQ204" s="76" t="str">
        <f t="shared" si="35"/>
        <v>FILIAL</v>
      </c>
      <c r="ER204" s="76" t="str">
        <f t="shared" si="40"/>
        <v>PRESENCIAL</v>
      </c>
    </row>
    <row r="205" spans="1:148" hidden="1">
      <c r="A205" s="83"/>
      <c r="B205" s="119">
        <v>202</v>
      </c>
      <c r="C205" s="115" t="s">
        <v>378</v>
      </c>
      <c r="D205" s="112">
        <f>SUMIF('Planificación 2026-1'!W:W,C205,'Planificación 2026-1'!R:R)</f>
        <v>0</v>
      </c>
      <c r="E205" s="114" t="s">
        <v>170</v>
      </c>
      <c r="F205" s="115" t="s">
        <v>171</v>
      </c>
      <c r="G205" s="115" t="s">
        <v>153</v>
      </c>
      <c r="H205" s="115" t="s">
        <v>144</v>
      </c>
      <c r="I205" s="107" t="str">
        <f>IF(SUM(COUNTIFS('Planificación 2026-1'!F:F,"PRINCIPAL",'Planificación 2026-1'!W:W,C205,'Planificación 2026-1'!H:H,"AF"))&gt;0,"P01"," ")</f>
        <v xml:space="preserve"> </v>
      </c>
      <c r="J205" s="108" t="str">
        <f>IF(SUM(COUNTIFS('Planificación 2026-1'!F:F,"PRINCIPAL",'Planificación 2026-1'!W:W,C205,'Planificación 2026-1'!H:H,"EN"))&gt;0,"P02"," ")</f>
        <v xml:space="preserve"> </v>
      </c>
      <c r="K205" s="108" t="str">
        <f>IF(SUM(COUNTIFS('Planificación 2026-1'!F:F,"PRINCIPAL",'Planificación 2026-1'!W:W,C205,'Planificación 2026-1'!H:H,"IS"))&gt;0,"P03"," ")</f>
        <v xml:space="preserve"> </v>
      </c>
      <c r="L205" s="108" t="str">
        <f>IF(SUM(COUNTIFS('Planificación 2026-1'!F:F,"PRINCIPAL",'Planificación 2026-1'!W:W,C205,'Planificación 2026-1'!H:H,"PS"))&gt;0,"P04"," ")</f>
        <v xml:space="preserve"> </v>
      </c>
      <c r="M205" s="108"/>
      <c r="N205" s="108" t="str">
        <f>IF(SUM(COUNTIFS('Planificación 2026-1'!F:F,"PRINCIPAL",'Planificación 2026-1'!W:W,C205,'Planificación 2026-1'!H:H,"IN"))&gt;0,"P06"," ")</f>
        <v xml:space="preserve"> </v>
      </c>
      <c r="O205" s="108" t="str">
        <f>IF(SUM(COUNTIFS('Planificación 2026-1'!F:F,"PRINCIPAL",'Planificación 2026-1'!W:W,C205,'Planificación 2026-1'!H:H,"CA"))&gt;0,"P07"," ")</f>
        <v xml:space="preserve"> </v>
      </c>
      <c r="P205" s="108" t="str">
        <f>IF(SUM(COUNTIFS('Planificación 2026-1'!F:F,"PRINCIPAL",'Planificación 2026-1'!W:W,C205,'Planificación 2026-1'!H:H,"DE"))&gt;0,"P08"," ")</f>
        <v xml:space="preserve"> </v>
      </c>
      <c r="Q205" s="108" t="str">
        <f>IF(SUM(COUNTIFS('Planificación 2026-1'!F:F,"PRINCIPAL",'Planificación 2026-1'!W:W,C205,'Planificación 2026-1'!H:H,"OB"))&gt;0,"P09"," ")</f>
        <v xml:space="preserve"> </v>
      </c>
      <c r="R205" s="108" t="str">
        <f>IF(SUM(COUNTIFS('Planificación 2026-1'!F:F,"PRINCIPAL",'Planificación 2026-1'!W:W,C205,'Planificación 2026-1'!H:H,"MH"))&gt;0,"P31"," ")</f>
        <v xml:space="preserve"> </v>
      </c>
      <c r="S205" s="108" t="str">
        <f>IF(SUM(COUNTIFS('Planificación 2026-1'!F:F,"PRINCIPAL",'Planificación 2026-1'!W:W,C205,'Planificación 2026-1'!H:H,"IC"))&gt;0,"P32"," ")</f>
        <v xml:space="preserve"> </v>
      </c>
      <c r="T205" s="108" t="str">
        <f>IF(SUM(COUNTIFS('Planificación 2026-1'!F:F,"PRINCIPAL",'Planificación 2026-1'!W:W,C205,'Planificación 2026-1'!H:H,"AR"))&gt;0,"P34"," ")</f>
        <v xml:space="preserve"> </v>
      </c>
      <c r="U205" s="108" t="str">
        <f>IF(SUM(COUNTIFS('Planificación 2026-1'!F:F,"PRINCIPAL",'Planificación 2026-1'!W:W,C205,'Planificación 2026-1'!H:H,"T1"))&gt;0,"P35"," ")</f>
        <v xml:space="preserve"> </v>
      </c>
      <c r="V205" s="108" t="str">
        <f>IF(SUM(COUNTIFS('Planificación 2026-1'!F:F,"PRINCIPAL",'Planificación 2026-1'!W:W,C205,'Planificación 2026-1'!H:H,"T3"))&gt;0,"P36"," ")</f>
        <v xml:space="preserve"> </v>
      </c>
      <c r="W205" s="108" t="str">
        <f>IF(SUM(COUNTIFS('Planificación 2026-1'!F:F,"PRINCIPAL",'Planificación 2026-1'!W:W,C205,'Planificación 2026-1'!H:H,"T2"))&gt;0,"P37"," ")</f>
        <v xml:space="preserve"> </v>
      </c>
      <c r="X205" s="108" t="str">
        <f>IF(SUM(COUNTIFS('Planificación 2026-1'!F:F,"PRINCIPAL",'Planificación 2026-1'!W:W,C205,'Planificación 2026-1'!H:H,"AE"))&gt;0,"P38"," ")</f>
        <v xml:space="preserve"> </v>
      </c>
      <c r="Y205" s="108" t="str">
        <f>IF(SUM(COUNTIFS('Planificación 2026-1'!F:F,"PRINCIPAL",'Planificación 2026-1'!W:W,C205,'Planificación 2026-1'!H:H,"T4"))&gt;0,"P55"," ")</f>
        <v xml:space="preserve"> </v>
      </c>
      <c r="Z205" s="108" t="str">
        <f>IF(SUM(COUNTIFS('Planificación 2026-1'!F:F,"FILIAL",'Planificación 2026-1'!W:W,C205,'Planificación 2026-1'!H:H,"AF"))&gt;0," P01"," ")</f>
        <v xml:space="preserve"> </v>
      </c>
      <c r="AA205" s="108" t="str">
        <f>IF(SUM(COUNTIFS('Planificación 2026-1'!F:F,"FILIAL",'Planificación 2026-1'!W:W,C205,'Planificación 2026-1'!H:H,"EN"))&gt;0,"P02"," ")</f>
        <v xml:space="preserve"> </v>
      </c>
      <c r="AB205" s="108" t="str">
        <f>IF(SUM(COUNTIFS('Planificación 2026-1'!F:F,"FILIAL",'Planificación 2026-1'!W:W,C205,'Planificación 2026-1'!H:H,"IS"))&gt;0,"P03"," ")</f>
        <v xml:space="preserve"> </v>
      </c>
      <c r="AC205" s="108" t="str">
        <f>IF(SUM(COUNTIFS('Planificación 2026-1'!F:F,"FILIAL",'Planificación 2026-1'!W:W,C205,'Planificación 2026-1'!H:H,"PS"))&gt;0,"P04"," ")</f>
        <v xml:space="preserve"> </v>
      </c>
      <c r="AD205" s="108"/>
      <c r="AE205" s="108" t="str">
        <f>IF(SUM(COUNTIFS('Planificación 2026-1'!F:F,"FILIAL",'Planificación 2026-1'!W:W,C205,'Planificación 2026-1'!H:H,"IN"))&gt;0,"P06"," ")</f>
        <v xml:space="preserve"> </v>
      </c>
      <c r="AF205" s="108" t="str">
        <f>IF(SUM(COUNTIFS('Planificación 2026-1'!F:F,"FILIAL",'Planificación 2026-1'!W:W,C205,'Planificación 2026-1'!H:H,"CA"))&gt;0,"P07"," ")</f>
        <v xml:space="preserve"> </v>
      </c>
      <c r="AG205" s="108" t="str">
        <f>IF(SUM(COUNTIFS('Planificación 2026-1'!F:F,"FILIAL",'Planificación 2026-1'!W:W,C205,'Planificación 2026-1'!H:H,"DE"))&gt;0,"P08"," ")</f>
        <v xml:space="preserve"> </v>
      </c>
      <c r="AH205" s="108" t="str">
        <f>IF(SUM(COUNTIFS('Planificación 2026-1'!F:F,"FILIAL",'Planificación 2026-1'!W:W,C205,'Planificación 2026-1'!H:H,"OB"))&gt;0,"P09"," ")</f>
        <v xml:space="preserve"> </v>
      </c>
      <c r="AI205" s="108" t="str">
        <f>IF(SUM(COUNTIFS('Planificación 2026-1'!F:F,"FILIAL",'Planificación 2026-1'!W:W,C205,'Planificación 2026-1'!H:H,"MH"))&gt;0,"P31"," ")</f>
        <v xml:space="preserve"> </v>
      </c>
      <c r="AJ205" s="108" t="str">
        <f>IF(SUM(COUNTIFS('Planificación 2026-1'!F:F,"FILIAL",'Planificación 2026-1'!W:W,C205,'Planificación 2026-1'!H:H,"IC"))&gt;0,"P32"," ")</f>
        <v xml:space="preserve"> </v>
      </c>
      <c r="AK205" s="108" t="str">
        <f>IF(SUM(COUNTIFS('Planificación 2026-1'!F:F,"FILIAL",'Planificación 2026-1'!W:W,C205,'Planificación 2026-1'!H:H,"AR"))&gt;0,"P34"," ")</f>
        <v xml:space="preserve"> </v>
      </c>
      <c r="AL205" s="108" t="str">
        <f>IF(SUM(COUNTIFS('Planificación 2026-1'!F:F,"FILIAL",'Planificación 2026-1'!W:W,C205,'Planificación 2026-1'!H:H,"T1"))&gt;0,"P35"," ")</f>
        <v xml:space="preserve"> </v>
      </c>
      <c r="AM205" s="108" t="str">
        <f>IF(SUM(COUNTIFS('Planificación 2026-1'!F:F,"FILIAL",'Planificación 2026-1'!W:W,C205,'Planificación 2026-1'!H:H,"T3"))&gt;0,"P36"," ")</f>
        <v xml:space="preserve"> </v>
      </c>
      <c r="AN205" s="108" t="str">
        <f>IF(SUM(COUNTIFS('Planificación 2026-1'!F:F,"FILIAL",'Planificación 2026-1'!W:W,C205,'Planificación 2026-1'!H:H,"T2"))&gt;0,"P37"," ")</f>
        <v xml:space="preserve"> </v>
      </c>
      <c r="AO205" s="108" t="str">
        <f>IF(SUM(COUNTIFS('Planificación 2026-1'!F:F,"FILIAL",'Planificación 2026-1'!W:W,C205,'Planificación 2026-1'!H:H,"AE"))&gt;0,"P38"," ")</f>
        <v xml:space="preserve"> </v>
      </c>
      <c r="AP205" s="108" t="str">
        <f>IF(SUM(COUNTIFS('Planificación 2026-1'!F:F,"FILIAL",'Planificación 2026-1'!W:W,C205,'Planificación 2026-1'!H:H,"T4"))&gt;0,"P55"," ")</f>
        <v xml:space="preserve"> </v>
      </c>
      <c r="AQ205" s="108" t="str">
        <f>IF(SUM(COUNTIFS('Planificación 2026-1'!F:F,"SUNAMPE",'Planificación 2026-1'!W:W,C205,'Planificación 2026-1'!H:H,"AF"))&gt;0," P01"," ")</f>
        <v xml:space="preserve"> </v>
      </c>
      <c r="AR205" s="108" t="str">
        <f>IF(SUM(COUNTIFS('Planificación 2026-1'!F:F,"SUNAMPE",'Planificación 2026-1'!W:W,C205,'Planificación 2026-1'!H:H,"EN"))&gt;0,"P02"," ")</f>
        <v xml:space="preserve"> </v>
      </c>
      <c r="AS205" s="108" t="str">
        <f>IF(SUM(COUNTIFS('Planificación 2026-1'!F:F,"SUNAMPE",'Planificación 2026-1'!W:W,C205,'Planificación 2026-1'!H:H,"IS"))&gt;0,"P03"," ")</f>
        <v xml:space="preserve"> </v>
      </c>
      <c r="AT205" s="108" t="str">
        <f>IF(SUM(COUNTIFS('Planificación 2026-1'!F:F,"SUNAMPE",'Planificación 2026-1'!W:W,C205,'Planificación 2026-1'!H:H,"PS"))&gt;0,"P04"," ")</f>
        <v xml:space="preserve"> </v>
      </c>
      <c r="AU205" s="108"/>
      <c r="AV205" s="108" t="str">
        <f>IF(SUM(COUNTIFS('Planificación 2026-1'!F:F,"SUNAMPE",'Planificación 2026-1'!W:W,C205,'Planificación 2026-1'!H:H,"IN"))&gt;0,"P06"," ")</f>
        <v xml:space="preserve"> </v>
      </c>
      <c r="AW205" s="108" t="str">
        <f>IF(SUM(COUNTIFS('Planificación 2026-1'!F:F,"SUNAMPE",'Planificación 2026-1'!W:W,C205,'Planificación 2026-1'!H:H,"CA"))&gt;0,"P07"," ")</f>
        <v xml:space="preserve"> </v>
      </c>
      <c r="AX205" s="108" t="str">
        <f>IF(SUM(COUNTIFS('Planificación 2026-1'!F:F,"SUNAMPE",'Planificación 2026-1'!W:W,C205,'Planificación 2026-1'!H:H,"DE"))&gt;0,"P08"," ")</f>
        <v xml:space="preserve"> </v>
      </c>
      <c r="AY205" s="108" t="str">
        <f>IF(SUM(COUNTIFS('Planificación 2026-1'!F:F,"SUNAMPE",'Planificación 2026-1'!W:W,C205,'Planificación 2026-1'!H:H,"OB"))&gt;0,"P09"," ")</f>
        <v xml:space="preserve"> </v>
      </c>
      <c r="AZ205" s="108" t="str">
        <f>IF(SUM(COUNTIFS('Planificación 2026-1'!F:F,"SUNAMPE",'Planificación 2026-1'!W:W,C205,'Planificación 2026-1'!H:H,"MH"))&gt;0,"P31"," ")</f>
        <v xml:space="preserve"> </v>
      </c>
      <c r="BA205" s="108" t="str">
        <f>IF(SUM(COUNTIFS('Planificación 2026-1'!F:F,"SUNAMPE",'Planificación 2026-1'!W:W,C205,'Planificación 2026-1'!H:H,"IC"))&gt;0,"P32"," ")</f>
        <v xml:space="preserve"> </v>
      </c>
      <c r="BB205" s="108" t="str">
        <f>IF(SUM(COUNTIFS('Planificación 2026-1'!F:F,"SUNAMPE",'Planificación 2026-1'!W:W,C205,'Planificación 2026-1'!H:H,"AR"))&gt;0,"P34"," ")</f>
        <v xml:space="preserve"> </v>
      </c>
      <c r="BC205" s="108" t="str">
        <f>IF(SUM(COUNTIFS('Planificación 2026-1'!F:F,"SUNAMPE",'Planificación 2026-1'!W:W,C205,'Planificación 2026-1'!H:H,"T1"))&gt;0,"P35"," ")</f>
        <v xml:space="preserve"> </v>
      </c>
      <c r="BD205" s="108" t="str">
        <f>IF(SUM(COUNTIFS('Planificación 2026-1'!F:F,"SUNAMPE",'Planificación 2026-1'!W:W,C205,'Planificación 2026-1'!H:H,"T3"))&gt;0,"P36"," ")</f>
        <v xml:space="preserve"> </v>
      </c>
      <c r="BE205" s="108" t="str">
        <f>IF(SUM(COUNTIFS('Planificación 2026-1'!F:F,"SUNAMPE",'Planificación 2026-1'!W:W,C205,'Planificación 2026-1'!H:H,"T2"))&gt;0,"P37"," ")</f>
        <v xml:space="preserve"> </v>
      </c>
      <c r="BF205" s="108" t="str">
        <f>IF(SUM(COUNTIFS('Planificación 2026-1'!F:F,"SUNAMPE",'Planificación 2026-1'!W:W,C205,'Planificación 2026-1'!H:H,"AE"))&gt;0,"P38"," ")</f>
        <v xml:space="preserve"> </v>
      </c>
      <c r="BG205" s="108" t="str">
        <f>IF(SUM(COUNTIFS('Planificación 2026-1'!F:F,"SUNAMPE",'Planificación 2026-1'!W:W,C205,'Planificación 2026-1'!H:H,"T4"))&gt;0,"P55"," ")</f>
        <v xml:space="preserve"> </v>
      </c>
      <c r="BH205" s="108" t="str">
        <f>IF(SUM(COUNTIFS('Planificación 2026-1'!F:F,"HUAURA",'Planificación 2026-1'!W:W,C205,'Planificación 2026-1'!H:H,"AF"))&gt;0," P01"," ")</f>
        <v xml:space="preserve"> </v>
      </c>
      <c r="BI205" s="108" t="str">
        <f>IF(SUM(COUNTIFS('Planificación 2026-1'!F:F,"HUAURA",'Planificación 2026-1'!W:W,C205,'Planificación 2026-1'!H:H,"EN"))&gt;0,"P02"," ")</f>
        <v xml:space="preserve"> </v>
      </c>
      <c r="BJ205" s="108" t="str">
        <f>IF(SUM(COUNTIFS('Planificación 2026-1'!F:F,"HUAURA",'Planificación 2026-1'!W:W,C205,'Planificación 2026-1'!H:H,"IS"))&gt;0,"P03"," ")</f>
        <v xml:space="preserve"> </v>
      </c>
      <c r="BK205" s="108" t="str">
        <f>IF(SUM(COUNTIFS('Planificación 2026-1'!F:F,"HUAURA",'Planificación 2026-1'!W:W,C205,'Planificación 2026-1'!H:H,"PS"))&gt;0,"P04"," ")</f>
        <v xml:space="preserve"> </v>
      </c>
      <c r="BL205" s="108"/>
      <c r="BM205" s="108" t="str">
        <f>IF(SUM(COUNTIFS('Planificación 2026-1'!F:F,"HUAURA",'Planificación 2026-1'!W:W,C205,'Planificación 2026-1'!H:H,"IN"))&gt;0,"P06"," ")</f>
        <v xml:space="preserve"> </v>
      </c>
      <c r="BN205" s="108" t="str">
        <f>IF(SUM(COUNTIFS('Planificación 2026-1'!F:F,"HUAURA",'Planificación 2026-1'!W:W,C205,'Planificación 2026-1'!H:H,"CA"))&gt;0,"P07"," ")</f>
        <v xml:space="preserve"> </v>
      </c>
      <c r="BO205" s="108" t="str">
        <f>IF(SUM(COUNTIFS('Planificación 2026-1'!F:F,"HUAURA",'Planificación 2026-1'!W:W,C205,'Planificación 2026-1'!H:H,"DE"))&gt;0,"P08"," ")</f>
        <v xml:space="preserve"> </v>
      </c>
      <c r="BP205" s="108" t="str">
        <f>IF(SUM(COUNTIFS('Planificación 2026-1'!F:F,"HUAURA",'Planificación 2026-1'!W:W,C205,'Planificación 2026-1'!H:H,"OB"))&gt;0,"P09"," ")</f>
        <v xml:space="preserve"> </v>
      </c>
      <c r="BQ205" s="108" t="str">
        <f>IF(SUM(COUNTIFS('Planificación 2026-1'!F:F,"HUAURA",'Planificación 2026-1'!W:W,C205,'Planificación 2026-1'!H:H,"MH"))&gt;0,"P31"," ")</f>
        <v xml:space="preserve"> </v>
      </c>
      <c r="BR205" s="108" t="str">
        <f>IF(SUM(COUNTIFS('Planificación 2026-1'!F:F,"HUAURA",'Planificación 2026-1'!W:W,C205,'Planificación 2026-1'!H:H,"IC"))&gt;0,"P32"," ")</f>
        <v xml:space="preserve"> </v>
      </c>
      <c r="BS205" s="108" t="str">
        <f>IF(SUM(COUNTIFS('Planificación 2026-1'!F:F,"HUAURA",'Planificación 2026-1'!W:W,C205,'Planificación 2026-1'!H:H,"AR"))&gt;0,"P34"," ")</f>
        <v xml:space="preserve"> </v>
      </c>
      <c r="BT205" s="108" t="str">
        <f>IF(SUM(COUNTIFS('Planificación 2026-1'!F:F,"HUAURA",'Planificación 2026-1'!W:W,C205,'Planificación 2026-1'!H:H,"T1"))&gt;0,"P35"," ")</f>
        <v xml:space="preserve"> </v>
      </c>
      <c r="BU205" s="108" t="str">
        <f>IF(SUM(COUNTIFS('Planificación 2026-1'!F:F,"HUAURA",'Planificación 2026-1'!W:W,C205,'Planificación 2026-1'!H:H,"T3"))&gt;0,"P36"," ")</f>
        <v xml:space="preserve"> </v>
      </c>
      <c r="BV205" s="108" t="str">
        <f>IF(SUM(COUNTIFS('Planificación 2026-1'!F:F,"HUAURA",'Planificación 2026-1'!W:W,C205,'Planificación 2026-1'!H:H,"T2"))&gt;0,"P37"," ")</f>
        <v xml:space="preserve"> </v>
      </c>
      <c r="BW205" s="108" t="str">
        <f>IF(SUM(COUNTIFS('Planificación 2026-1'!F:F,"HUAURA",'Planificación 2026-1'!W:W,C205,'Planificación 2026-1'!H:H,"AE"))&gt;0,"P38"," ")</f>
        <v xml:space="preserve"> </v>
      </c>
      <c r="BX205" s="108" t="str">
        <f>IF(SUM(COUNTIFS('Planificación 2026-1'!F:F,"HUAURA",'Planificación 2026-1'!W:W,C205,'Planificación 2026-1'!H:H,"T4"))&gt;0,"P55"," ")</f>
        <v xml:space="preserve"> </v>
      </c>
      <c r="BY205" s="109">
        <f>SUMIFS('Planificación 2026-1'!R:R,'Planificación 2026-1'!W:W,C205,'Planificación 2026-1'!H:H,"AF",'Planificación 2026-1'!I:I,"&gt;2")</f>
        <v>0</v>
      </c>
      <c r="BZ205" s="109">
        <f>SUMIFS('Planificación 2026-1'!R:R,'Planificación 2026-1'!W:W,C205,'Planificación 2026-1'!H:H,"EN",'Planificación 2026-1'!I:I,"&gt;2")</f>
        <v>0</v>
      </c>
      <c r="CA205" s="109">
        <f>SUMIFS('Planificación 2026-1'!R:R,'Planificación 2026-1'!W:W,C205,'Planificación 2026-1'!H:H,"IS",'Planificación 2026-1'!I:I,"&gt;2")</f>
        <v>0</v>
      </c>
      <c r="CB205" s="109">
        <f>SUMIFS('Planificación 2026-1'!R:R,'Planificación 2026-1'!W:W,C205,'Planificación 2026-1'!H:H,"PS",'Planificación 2026-1'!I:I,"&gt;2")</f>
        <v>0</v>
      </c>
      <c r="CC205" s="109">
        <f>SUMIFS('Planificación 2026-1'!R:R,'Planificación 2026-1'!W:W,C205,'Planificación 2026-1'!H:H,"IN",'Planificación 2026-1'!I:I,"&gt;2")</f>
        <v>0</v>
      </c>
      <c r="CD205" s="109">
        <f>SUMIFS('Planificación 2026-1'!R:R,'Planificación 2026-1'!W:W,C205,'Planificación 2026-1'!H:H,"CA",'Planificación 2026-1'!I:I,"&gt;2")</f>
        <v>0</v>
      </c>
      <c r="CE205" s="109">
        <f>SUMIFS('Planificación 2026-1'!R:R,'Planificación 2026-1'!W:W,C205,'Planificación 2026-1'!H:H,"DE",'Planificación 2026-1'!I:I,"&gt;2")</f>
        <v>0</v>
      </c>
      <c r="CF205" s="109">
        <f>SUMIFS('Planificación 2026-1'!R:R,'Planificación 2026-1'!W:W,C205,'Planificación 2026-1'!H:H,"OB",'Planificación 2026-1'!I:I,"&gt;2")</f>
        <v>0</v>
      </c>
      <c r="CG205" s="109">
        <f>SUMIFS('Planificación 2026-1'!R:R,'Planificación 2026-1'!W:W,C205,'Planificación 2026-1'!H:H,"MH",'Planificación 2026-1'!I:I,"&gt;2")</f>
        <v>0</v>
      </c>
      <c r="CH205" s="109">
        <f>SUMIFS('Planificación 2026-1'!R:R,'Planificación 2026-1'!W:W,C205,'Planificación 2026-1'!H:H,"IC",'Planificación 2026-1'!I:I,"&gt;2")</f>
        <v>0</v>
      </c>
      <c r="CI205" s="109">
        <f>SUMIFS('Planificación 2026-1'!R:R,'Planificación 2026-1'!W:W,C205,'Planificación 2026-1'!H:H,"AR",'Planificación 2026-1'!I:I,"&gt;2")</f>
        <v>0</v>
      </c>
      <c r="CJ205" s="109">
        <f>SUMIFS('Planificación 2026-1'!R:R,'Planificación 2026-1'!W:W,C205,'Planificación 2026-1'!H:H,"T1",'Planificación 2026-1'!I:I,"&gt;2")</f>
        <v>0</v>
      </c>
      <c r="CK205" s="109">
        <f>SUMIFS('Planificación 2026-1'!R:R,'Planificación 2026-1'!W:W,C205,'Planificación 2026-1'!H:H,"T3",'Planificación 2026-1'!I:I,"&gt;2")</f>
        <v>0</v>
      </c>
      <c r="CL205" s="109">
        <f>SUMIFS('Planificación 2026-1'!R:R,'Planificación 2026-1'!W:W,C205,'Planificación 2026-1'!H:H,"T2",'Planificación 2026-1'!I:I,"&gt;2")</f>
        <v>0</v>
      </c>
      <c r="CM205" s="109">
        <f>SUMIFS('Planificación 2026-1'!R:R,'Planificación 2026-1'!W:W,C205,'Planificación 2026-1'!H:H,"AE",'Planificación 2026-1'!I:I,"&gt;2")</f>
        <v>0</v>
      </c>
      <c r="CN205" s="109">
        <f>SUMIFS('Planificación 2026-1'!R:R,'Planificación 2026-1'!W:W,C205,'Planificación 2026-1'!H:H,"T4",'Planificación 2026-1'!I:I,"&gt;2")</f>
        <v>0</v>
      </c>
      <c r="CO205" s="109">
        <f>SUMIFS('Planificación 2026-1'!R:R,'Planificación 2026-1'!W:W,C205,'Planificación 2026-1'!H:H,"AF",'Planificación 2026-1'!I:I,"&lt;3")</f>
        <v>0</v>
      </c>
      <c r="CP205" s="109">
        <f>SUMIFS('Planificación 2026-1'!R:R,'Planificación 2026-1'!W:W,C205,'Planificación 2026-1'!H:H,"EN",'Planificación 2026-1'!I:I,"&lt;3")</f>
        <v>0</v>
      </c>
      <c r="CQ205" s="109">
        <f>SUMIFS('Planificación 2026-1'!R:R,'Planificación 2026-1'!W:W,C205,'Planificación 2026-1'!H:H,"IS",'Planificación 2026-1'!I:I,"&lt;3")</f>
        <v>0</v>
      </c>
      <c r="CR205" s="109">
        <f>SUMIFS('Planificación 2026-1'!R:R,'Planificación 2026-1'!W:W,C205,'Planificación 2026-1'!H:H,"PS",'Planificación 2026-1'!I:I,"&lt;3")</f>
        <v>0</v>
      </c>
      <c r="CS205" s="109">
        <f>SUMIFS('Planificación 2026-1'!R:R,'Planificación 2026-1'!W:W,C205,'Planificación 2026-1'!H:H,"IN",'Planificación 2026-1'!I:I,"&lt;3")</f>
        <v>0</v>
      </c>
      <c r="CT205" s="109">
        <f>SUMIFS('Planificación 2026-1'!R:R,'Planificación 2026-1'!W:W,C205,'Planificación 2026-1'!H:H,"CA",'Planificación 2026-1'!I:I,"&lt;3")</f>
        <v>0</v>
      </c>
      <c r="CU205" s="109">
        <f>SUMIFS('Planificación 2026-1'!R:R,'Planificación 2026-1'!W:W,C205,'Planificación 2026-1'!H:H,"DE",'Planificación 2026-1'!I:I,"&lt;3")</f>
        <v>0</v>
      </c>
      <c r="CV205" s="109">
        <f>SUMIFS('Planificación 2026-1'!R:R,'Planificación 2026-1'!W:W,C205,'Planificación 2026-1'!H:H,"OB",'Planificación 2026-1'!I:I,"&lt;3")</f>
        <v>0</v>
      </c>
      <c r="CW205" s="109">
        <f>SUMIFS('Planificación 2026-1'!R:R,'Planificación 2026-1'!W:W,C205,'Planificación 2026-1'!H:H,"MH",'Planificación 2026-1'!I:I,"&lt;3")</f>
        <v>0</v>
      </c>
      <c r="CX205" s="109">
        <f>SUMIFS('Planificación 2026-1'!R:R,'Planificación 2026-1'!W:W,C205,'Planificación 2026-1'!H:H,"IC",'Planificación 2026-1'!I:I,"&lt;3")</f>
        <v>0</v>
      </c>
      <c r="CY205" s="109">
        <f>SUMIFS('Planificación 2026-1'!R:R,'Planificación 2026-1'!W:W,C205,'Planificación 2026-1'!H:H,"AR",'Planificación 2026-1'!I:I,"&lt;3")</f>
        <v>0</v>
      </c>
      <c r="CZ205" s="109">
        <f>SUMIFS('Planificación 2026-1'!R:R,'Planificación 2026-1'!W:W,C205,'Planificación 2026-1'!H:H,"T1",'Planificación 2026-1'!I:I,"&lt;3")</f>
        <v>0</v>
      </c>
      <c r="DA205" s="109">
        <f>SUMIFS('Planificación 2026-1'!R:R,'Planificación 2026-1'!W:W,C205,'Planificación 2026-1'!H:H,"T3",'Planificación 2026-1'!I:I,"&lt;3")</f>
        <v>0</v>
      </c>
      <c r="DB205" s="109">
        <f>SUMIFS('Planificación 2026-1'!R:R,'Planificación 2026-1'!W:W,C205,'Planificación 2026-1'!H:H,"T2",'Planificación 2026-1'!I:I,"&lt;3")</f>
        <v>0</v>
      </c>
      <c r="DC205" s="109">
        <f>SUMIFS('Planificación 2026-1'!R:R,'Planificación 2026-1'!W:W,C205,'Planificación 2026-1'!H:H,"AE",'Planificación 2026-1'!I:I,"&lt;3")</f>
        <v>0</v>
      </c>
      <c r="DD205" s="109">
        <f>SUMIFS('Planificación 2026-1'!R:R,'Planificación 2026-1'!W:W,C205,'Planificación 2026-1'!H:H,"T4",'Planificación 2026-1'!I:I,"&lt;3")</f>
        <v>0</v>
      </c>
      <c r="DE205" s="108" t="str">
        <f t="shared" si="36"/>
        <v/>
      </c>
      <c r="DF205" s="41">
        <f>IF(C205="","",SUMIFS('Planificación 2026-1'!R:R,'Planificación 2026-1'!W:W,C205,'Planificación 2026-1'!F:F,"PRINCIPAL",'Planificación 2026-1'!X:X,"VIRTUAL"))</f>
        <v>0</v>
      </c>
      <c r="DG205" s="41">
        <f>IF(C205="","",SUMIFS('Planificación 2026-1'!R:R,'Planificación 2026-1'!W:W,C205,'Planificación 2026-1'!F:F,"PRINCIPAL",'Planificación 2026-1'!X:X,"PRESENCIAL"))</f>
        <v>0</v>
      </c>
      <c r="DH205" s="41">
        <f>IF(C205="","",SUMIFS('Planificación 2026-1'!R:R,'Planificación 2026-1'!W:W,C205,'Planificación 2026-1'!F:F,"PRINCIPAL",'Planificación 2026-1'!X:X,"HIBRIDO PRESENCIAL"))</f>
        <v>0</v>
      </c>
      <c r="DI205" s="108" t="str">
        <f t="shared" si="37"/>
        <v/>
      </c>
      <c r="DJ205" s="108">
        <f>IF(C205="","",SUMIFS('Planificación 2026-1'!R:R,'Planificación 2026-1'!W:W,C205,'Planificación 2026-1'!F:F,"FILIAL",'Planificación 2026-1'!X:X,"VIRTUAL"))</f>
        <v>0</v>
      </c>
      <c r="DK205" s="110">
        <f>IF(C205="","",SUMIFS('Planificación 2026-1'!R:R,'Planificación 2026-1'!W:W,C205,'Planificación 2026-1'!F:F,"FILIAL",'Planificación 2026-1'!X:X,"PRESENCIAL"))</f>
        <v>0</v>
      </c>
      <c r="DL205" s="61">
        <f>IF(C205="","",SUMIFS('Planificación 2026-1'!R:R,'Planificación 2026-1'!W:W,C205,'Planificación 2026-1'!F:F,"FILIAL",'Planificación 2026-1'!X:X,"HIBRIDO PRESENCIAL"))</f>
        <v>0</v>
      </c>
      <c r="DM205" s="111" t="str">
        <f t="shared" si="38"/>
        <v/>
      </c>
      <c r="DN205" s="108">
        <f>IF(C205="","",SUMIFS('Planificación 2026-1'!R:R,'Planificación 2026-1'!W:W,C205,'Planificación 2026-1'!F:F,"SUNAMPE",'Planificación 2026-1'!X:X,"VIRTUAL"))</f>
        <v>0</v>
      </c>
      <c r="DO205" s="61">
        <f>IF(C205="","",SUMIFS('Planificación 2026-1'!R:R,'Planificación 2026-1'!W:W,C205,'Planificación 2026-1'!F:F,"SUNAMPE",'Planificación 2026-1'!X:X,"PRESENCIAL"))</f>
        <v>0</v>
      </c>
      <c r="DP205" s="111" t="str">
        <f t="shared" si="39"/>
        <v/>
      </c>
      <c r="DQ205" s="108">
        <f>IF(C205="","",SUMIFS('Planificación 2026-1'!R:R,'Planificación 2026-1'!W:W,C205,'Planificación 2026-1'!F:F,"HUAURA",'Planificación 2026-1'!X:X,"VIRTUAL"))</f>
        <v>0</v>
      </c>
      <c r="DR205" s="61">
        <f>IF(C205="","",SUMIFS('Planificación 2026-1'!R:R,'Planificación 2026-1'!W:W,C205,'Planificación 2026-1'!F:F,"HUAURA",'Planificación 2026-1'!X:X,"PRESENCIAL"))</f>
        <v>0</v>
      </c>
      <c r="DS205" s="76">
        <f>SUMIFS('Planificación 2026-1'!R:R,'Planificación 2026-1'!W:W,C205,'Planificación 2026-1'!F:F,"PRINCIPAL",'Planificación 2026-1'!X:X,"VIRTUAL",'Planificación 2026-1'!I:I,"&gt;2")</f>
        <v>0</v>
      </c>
      <c r="DT205" s="76">
        <f>SUMIFS('Planificación 2026-1'!R:R,'Planificación 2026-1'!W:W,C205,'Planificación 2026-1'!F:F,"PRINCIPAL",'Planificación 2026-1'!X:X,"&lt;&gt;VIRTUAL",'Planificación 2026-1'!I:I,"&gt;2")</f>
        <v>0</v>
      </c>
      <c r="DU205" s="76">
        <f>SUMIFS('Planificación 2026-1'!R:R,'Planificación 2026-1'!W:W,C205,'Planificación 2026-1'!F:F,"SUNAMPE",'Planificación 2026-1'!X:X,"VIRTUAL",'Planificación 2026-1'!I:I,"&gt;2")</f>
        <v>0</v>
      </c>
      <c r="DV205" s="76">
        <f>SUMIFS('Planificación 2026-1'!R:R,'Planificación 2026-1'!W:W,C205,'Planificación 2026-1'!F:F,"SUNAMPE",'Planificación 2026-1'!X:X,"&lt;&gt;VIRTUAL",'Planificación 2026-1'!I:I,"&gt;2")</f>
        <v>0</v>
      </c>
      <c r="DW205" s="76">
        <f>SUMIFS('Planificación 2026-1'!R:R,'Planificación 2026-1'!W:W,C205,'Planificación 2026-1'!F:F,"FILIAL",'Planificación 2026-1'!X:X,"VIRTUAL",'Planificación 2026-1'!I:I,"&gt;2")</f>
        <v>0</v>
      </c>
      <c r="DX205" s="76">
        <f>SUMIFS('Planificación 2026-1'!R:R,'Planificación 2026-1'!W:W,C205,'Planificación 2026-1'!F:F,"FILIAL",'Planificación 2026-1'!X:X,"&lt;&gt;VIRTUAL",'Planificación 2026-1'!I:I,"&gt;2")</f>
        <v>0</v>
      </c>
      <c r="DY205" s="76">
        <f>SUMIFS('Planificación 2026-1'!R:R,'Planificación 2026-1'!W:W,C205,'Planificación 2026-1'!F:F,"PORUMA",'Planificación 2026-1'!X:X,"VIRTUAL",'Planificación 2026-1'!I:I,"&gt;2")</f>
        <v>0</v>
      </c>
      <c r="DZ205" s="76">
        <f>SUMIFS('Planificación 2026-1'!R:R,'Planificación 2026-1'!W:W,C205,'Planificación 2026-1'!F:F,"PORUMA",'Planificación 2026-1'!X:X,"&lt;&gt;VIRTUAL",'Planificación 2026-1'!I:I,"&gt;2")</f>
        <v>0</v>
      </c>
      <c r="EA205" s="76">
        <f>SUMIFS('Planificación 2026-1'!R:R,'Planificación 2026-1'!W:W,C205,'Planificación 2026-1'!F:F,"HUAURA",'Planificación 2026-1'!X:X,"VIRTUAL",'Planificación 2026-1'!I:I,"&gt;2")</f>
        <v>0</v>
      </c>
      <c r="EB205" s="76">
        <f>SUMIFS('Planificación 2026-1'!R:R,'Planificación 2026-1'!W:W,C205,'Planificación 2026-1'!F:F,"HUAURA",'Planificación 2026-1'!X:X,"&lt;&gt;VIRTUAL",'Planificación 2026-1'!I:I,"&gt;2")</f>
        <v>0</v>
      </c>
      <c r="EC205" s="76">
        <f>SUMIFS('Planificación 2026-1'!R:R,'Planificación 2026-1'!W:W,C205,'Planificación 2026-1'!F:F,"PRINCIPAL",'Planificación 2026-1'!X:X,"VIRTUAL",'Planificación 2026-1'!I:I,"&lt;3")</f>
        <v>0</v>
      </c>
      <c r="ED205" s="76">
        <f>SUMIFS('Planificación 2026-1'!R:R,'Planificación 2026-1'!W:W,C205,'Planificación 2026-1'!F:F,"PRINCIPAL",'Planificación 2026-1'!X:X,"&lt;&gt;VIRTUAL",'Planificación 2026-1'!I:I,"&lt;3")</f>
        <v>0</v>
      </c>
      <c r="EE205" s="76">
        <f>SUMIFS('Planificación 2026-1'!R:R,'Planificación 2026-1'!W:W,C205,'Planificación 2026-1'!F:F,"SUNAMPE",'Planificación 2026-1'!X:X,"VIRTUAL",'Planificación 2026-1'!I:I,"&lt;3")</f>
        <v>0</v>
      </c>
      <c r="EF205" s="76">
        <f>SUMIFS('Planificación 2026-1'!R:R,'Planificación 2026-1'!W:W,C205,'Planificación 2026-1'!F:F,"SUNAMPE",'Planificación 2026-1'!X:X,"&lt;&gt;VIRTUAL",'Planificación 2026-1'!I:I,"&lt;3")</f>
        <v>0</v>
      </c>
      <c r="EG205" s="76">
        <f>SUMIFS('Planificación 2026-1'!R:R,'Planificación 2026-1'!W:W,C205,'Planificación 2026-1'!F:F,"FILIAL",'Planificación 2026-1'!X:X,"VIRTUAL",'Planificación 2026-1'!I:I,"&lt;3")</f>
        <v>0</v>
      </c>
      <c r="EH205" s="76">
        <f>SUMIFS('Planificación 2026-1'!R:R,'Planificación 2026-1'!W:W,C205,'Planificación 2026-1'!F:F,"FILIAL",'Planificación 2026-1'!X:X,"&lt;&gt;VIRTUAL",'Planificación 2026-1'!I:I,"&lt;3")</f>
        <v>0</v>
      </c>
      <c r="EI205" s="76">
        <f>SUMIFS('Planificación 2026-1'!R:R,'Planificación 2026-1'!W:W,C205,'Planificación 2026-1'!F:F,"PORUMA",'Planificación 2026-1'!X:X,"VIRTUAL",'Planificación 2026-1'!I:I,"&lt;3")</f>
        <v>0</v>
      </c>
      <c r="EJ205" s="76">
        <f>SUMIFS('Planificación 2026-1'!R:R,'Planificación 2026-1'!W:W,C205,'Planificación 2026-1'!F:F,"PORUMA",'Planificación 2026-1'!X:X,"&lt;&gt;VIRTUAL",'Planificación 2026-1'!I:I,"&lt;3")</f>
        <v>0</v>
      </c>
      <c r="EK205" s="76">
        <f>SUMIFS('Planificación 2026-1'!R:R,'Planificación 2026-1'!W:W,C205,'Planificación 2026-1'!F:F,"HUAURA",'Planificación 2026-1'!X:X,"VIRTUAL",'Planificación 2026-1'!I:I,"&lt;3")</f>
        <v>0</v>
      </c>
      <c r="EL205" s="76">
        <f>SUMIFS('Planificación 2026-1'!R:R,'Planificación 2026-1'!W:W,C205,'Planificación 2026-1'!F:F,"HUAURA",'Planificación 2026-1'!X:X,"&lt;&gt;VIRTUAL",'Planificación 2026-1'!I:I,"&lt;3")</f>
        <v>0</v>
      </c>
      <c r="EM205" s="76"/>
      <c r="EN205" s="76">
        <f t="shared" si="32"/>
        <v>0</v>
      </c>
      <c r="EO205" s="76">
        <f t="shared" si="33"/>
        <v>0</v>
      </c>
      <c r="EP205" s="76" t="b">
        <f t="shared" si="34"/>
        <v>1</v>
      </c>
      <c r="EQ205" s="76" t="str">
        <f t="shared" si="35"/>
        <v/>
      </c>
      <c r="ER205" s="76" t="str">
        <f t="shared" si="40"/>
        <v>PRESENCIAL</v>
      </c>
    </row>
    <row r="206" spans="1:148" hidden="1">
      <c r="A206" s="83"/>
      <c r="B206" s="119">
        <v>203</v>
      </c>
      <c r="C206" s="115" t="s">
        <v>379</v>
      </c>
      <c r="D206" s="112">
        <f>SUMIF('Planificación 2026-1'!W:W,C206,'Planificación 2026-1'!R:R)</f>
        <v>0</v>
      </c>
      <c r="E206" s="114" t="s">
        <v>170</v>
      </c>
      <c r="F206" s="115" t="s">
        <v>171</v>
      </c>
      <c r="G206" s="115" t="s">
        <v>153</v>
      </c>
      <c r="H206" s="115" t="s">
        <v>138</v>
      </c>
      <c r="I206" s="107" t="str">
        <f>IF(SUM(COUNTIFS('Planificación 2026-1'!F:F,"PRINCIPAL",'Planificación 2026-1'!W:W,C206,'Planificación 2026-1'!H:H,"AF"))&gt;0,"P01"," ")</f>
        <v xml:space="preserve"> </v>
      </c>
      <c r="J206" s="108" t="str">
        <f>IF(SUM(COUNTIFS('Planificación 2026-1'!F:F,"PRINCIPAL",'Planificación 2026-1'!W:W,C206,'Planificación 2026-1'!H:H,"EN"))&gt;0,"P02"," ")</f>
        <v xml:space="preserve"> </v>
      </c>
      <c r="K206" s="108" t="str">
        <f>IF(SUM(COUNTIFS('Planificación 2026-1'!F:F,"PRINCIPAL",'Planificación 2026-1'!W:W,C206,'Planificación 2026-1'!H:H,"IS"))&gt;0,"P03"," ")</f>
        <v xml:space="preserve"> </v>
      </c>
      <c r="L206" s="108" t="str">
        <f>IF(SUM(COUNTIFS('Planificación 2026-1'!F:F,"PRINCIPAL",'Planificación 2026-1'!W:W,C206,'Planificación 2026-1'!H:H,"PS"))&gt;0,"P04"," ")</f>
        <v xml:space="preserve"> </v>
      </c>
      <c r="M206" s="108"/>
      <c r="N206" s="108" t="str">
        <f>IF(SUM(COUNTIFS('Planificación 2026-1'!F:F,"PRINCIPAL",'Planificación 2026-1'!W:W,C206,'Planificación 2026-1'!H:H,"IN"))&gt;0,"P06"," ")</f>
        <v xml:space="preserve"> </v>
      </c>
      <c r="O206" s="108" t="str">
        <f>IF(SUM(COUNTIFS('Planificación 2026-1'!F:F,"PRINCIPAL",'Planificación 2026-1'!W:W,C206,'Planificación 2026-1'!H:H,"CA"))&gt;0,"P07"," ")</f>
        <v xml:space="preserve"> </v>
      </c>
      <c r="P206" s="108" t="str">
        <f>IF(SUM(COUNTIFS('Planificación 2026-1'!F:F,"PRINCIPAL",'Planificación 2026-1'!W:W,C206,'Planificación 2026-1'!H:H,"DE"))&gt;0,"P08"," ")</f>
        <v xml:space="preserve"> </v>
      </c>
      <c r="Q206" s="108" t="str">
        <f>IF(SUM(COUNTIFS('Planificación 2026-1'!F:F,"PRINCIPAL",'Planificación 2026-1'!W:W,C206,'Planificación 2026-1'!H:H,"OB"))&gt;0,"P09"," ")</f>
        <v xml:space="preserve"> </v>
      </c>
      <c r="R206" s="108" t="str">
        <f>IF(SUM(COUNTIFS('Planificación 2026-1'!F:F,"PRINCIPAL",'Planificación 2026-1'!W:W,C206,'Planificación 2026-1'!H:H,"MH"))&gt;0,"P31"," ")</f>
        <v xml:space="preserve"> </v>
      </c>
      <c r="S206" s="108" t="str">
        <f>IF(SUM(COUNTIFS('Planificación 2026-1'!F:F,"PRINCIPAL",'Planificación 2026-1'!W:W,C206,'Planificación 2026-1'!H:H,"IC"))&gt;0,"P32"," ")</f>
        <v xml:space="preserve"> </v>
      </c>
      <c r="T206" s="108" t="str">
        <f>IF(SUM(COUNTIFS('Planificación 2026-1'!F:F,"PRINCIPAL",'Planificación 2026-1'!W:W,C206,'Planificación 2026-1'!H:H,"AR"))&gt;0,"P34"," ")</f>
        <v xml:space="preserve"> </v>
      </c>
      <c r="U206" s="108" t="str">
        <f>IF(SUM(COUNTIFS('Planificación 2026-1'!F:F,"PRINCIPAL",'Planificación 2026-1'!W:W,C206,'Planificación 2026-1'!H:H,"T1"))&gt;0,"P35"," ")</f>
        <v xml:space="preserve"> </v>
      </c>
      <c r="V206" s="108" t="str">
        <f>IF(SUM(COUNTIFS('Planificación 2026-1'!F:F,"PRINCIPAL",'Planificación 2026-1'!W:W,C206,'Planificación 2026-1'!H:H,"T3"))&gt;0,"P36"," ")</f>
        <v xml:space="preserve"> </v>
      </c>
      <c r="W206" s="108" t="str">
        <f>IF(SUM(COUNTIFS('Planificación 2026-1'!F:F,"PRINCIPAL",'Planificación 2026-1'!W:W,C206,'Planificación 2026-1'!H:H,"T2"))&gt;0,"P37"," ")</f>
        <v xml:space="preserve"> </v>
      </c>
      <c r="X206" s="108" t="str">
        <f>IF(SUM(COUNTIFS('Planificación 2026-1'!F:F,"PRINCIPAL",'Planificación 2026-1'!W:W,C206,'Planificación 2026-1'!H:H,"AE"))&gt;0,"P38"," ")</f>
        <v xml:space="preserve"> </v>
      </c>
      <c r="Y206" s="108" t="str">
        <f>IF(SUM(COUNTIFS('Planificación 2026-1'!F:F,"PRINCIPAL",'Planificación 2026-1'!W:W,C206,'Planificación 2026-1'!H:H,"T4"))&gt;0,"P55"," ")</f>
        <v xml:space="preserve"> </v>
      </c>
      <c r="Z206" s="108" t="str">
        <f>IF(SUM(COUNTIFS('Planificación 2026-1'!F:F,"FILIAL",'Planificación 2026-1'!W:W,C206,'Planificación 2026-1'!H:H,"AF"))&gt;0," P01"," ")</f>
        <v xml:space="preserve"> </v>
      </c>
      <c r="AA206" s="108" t="str">
        <f>IF(SUM(COUNTIFS('Planificación 2026-1'!F:F,"FILIAL",'Planificación 2026-1'!W:W,C206,'Planificación 2026-1'!H:H,"EN"))&gt;0,"P02"," ")</f>
        <v xml:space="preserve"> </v>
      </c>
      <c r="AB206" s="108" t="str">
        <f>IF(SUM(COUNTIFS('Planificación 2026-1'!F:F,"FILIAL",'Planificación 2026-1'!W:W,C206,'Planificación 2026-1'!H:H,"IS"))&gt;0,"P03"," ")</f>
        <v xml:space="preserve"> </v>
      </c>
      <c r="AC206" s="108" t="str">
        <f>IF(SUM(COUNTIFS('Planificación 2026-1'!F:F,"FILIAL",'Planificación 2026-1'!W:W,C206,'Planificación 2026-1'!H:H,"PS"))&gt;0,"P04"," ")</f>
        <v xml:space="preserve"> </v>
      </c>
      <c r="AD206" s="108"/>
      <c r="AE206" s="108" t="str">
        <f>IF(SUM(COUNTIFS('Planificación 2026-1'!F:F,"FILIAL",'Planificación 2026-1'!W:W,C206,'Planificación 2026-1'!H:H,"IN"))&gt;0,"P06"," ")</f>
        <v xml:space="preserve"> </v>
      </c>
      <c r="AF206" s="108" t="str">
        <f>IF(SUM(COUNTIFS('Planificación 2026-1'!F:F,"FILIAL",'Planificación 2026-1'!W:W,C206,'Planificación 2026-1'!H:H,"CA"))&gt;0,"P07"," ")</f>
        <v xml:space="preserve"> </v>
      </c>
      <c r="AG206" s="108" t="str">
        <f>IF(SUM(COUNTIFS('Planificación 2026-1'!F:F,"FILIAL",'Planificación 2026-1'!W:W,C206,'Planificación 2026-1'!H:H,"DE"))&gt;0,"P08"," ")</f>
        <v xml:space="preserve"> </v>
      </c>
      <c r="AH206" s="108" t="str">
        <f>IF(SUM(COUNTIFS('Planificación 2026-1'!F:F,"FILIAL",'Planificación 2026-1'!W:W,C206,'Planificación 2026-1'!H:H,"OB"))&gt;0,"P09"," ")</f>
        <v xml:space="preserve"> </v>
      </c>
      <c r="AI206" s="108" t="str">
        <f>IF(SUM(COUNTIFS('Planificación 2026-1'!F:F,"FILIAL",'Planificación 2026-1'!W:W,C206,'Planificación 2026-1'!H:H,"MH"))&gt;0,"P31"," ")</f>
        <v xml:space="preserve"> </v>
      </c>
      <c r="AJ206" s="108" t="str">
        <f>IF(SUM(COUNTIFS('Planificación 2026-1'!F:F,"FILIAL",'Planificación 2026-1'!W:W,C206,'Planificación 2026-1'!H:H,"IC"))&gt;0,"P32"," ")</f>
        <v xml:space="preserve"> </v>
      </c>
      <c r="AK206" s="108" t="str">
        <f>IF(SUM(COUNTIFS('Planificación 2026-1'!F:F,"FILIAL",'Planificación 2026-1'!W:W,C206,'Planificación 2026-1'!H:H,"AR"))&gt;0,"P34"," ")</f>
        <v xml:space="preserve"> </v>
      </c>
      <c r="AL206" s="108" t="str">
        <f>IF(SUM(COUNTIFS('Planificación 2026-1'!F:F,"FILIAL",'Planificación 2026-1'!W:W,C206,'Planificación 2026-1'!H:H,"T1"))&gt;0,"P35"," ")</f>
        <v xml:space="preserve"> </v>
      </c>
      <c r="AM206" s="108" t="str">
        <f>IF(SUM(COUNTIFS('Planificación 2026-1'!F:F,"FILIAL",'Planificación 2026-1'!W:W,C206,'Planificación 2026-1'!H:H,"T3"))&gt;0,"P36"," ")</f>
        <v xml:space="preserve"> </v>
      </c>
      <c r="AN206" s="108" t="str">
        <f>IF(SUM(COUNTIFS('Planificación 2026-1'!F:F,"FILIAL",'Planificación 2026-1'!W:W,C206,'Planificación 2026-1'!H:H,"T2"))&gt;0,"P37"," ")</f>
        <v xml:space="preserve"> </v>
      </c>
      <c r="AO206" s="108" t="str">
        <f>IF(SUM(COUNTIFS('Planificación 2026-1'!F:F,"FILIAL",'Planificación 2026-1'!W:W,C206,'Planificación 2026-1'!H:H,"AE"))&gt;0,"P38"," ")</f>
        <v xml:space="preserve"> </v>
      </c>
      <c r="AP206" s="108" t="str">
        <f>IF(SUM(COUNTIFS('Planificación 2026-1'!F:F,"FILIAL",'Planificación 2026-1'!W:W,C206,'Planificación 2026-1'!H:H,"T4"))&gt;0,"P55"," ")</f>
        <v xml:space="preserve"> </v>
      </c>
      <c r="AQ206" s="108" t="str">
        <f>IF(SUM(COUNTIFS('Planificación 2026-1'!F:F,"SUNAMPE",'Planificación 2026-1'!W:W,C206,'Planificación 2026-1'!H:H,"AF"))&gt;0," P01"," ")</f>
        <v xml:space="preserve"> </v>
      </c>
      <c r="AR206" s="108" t="str">
        <f>IF(SUM(COUNTIFS('Planificación 2026-1'!F:F,"SUNAMPE",'Planificación 2026-1'!W:W,C206,'Planificación 2026-1'!H:H,"EN"))&gt;0,"P02"," ")</f>
        <v xml:space="preserve"> </v>
      </c>
      <c r="AS206" s="108" t="str">
        <f>IF(SUM(COUNTIFS('Planificación 2026-1'!F:F,"SUNAMPE",'Planificación 2026-1'!W:W,C206,'Planificación 2026-1'!H:H,"IS"))&gt;0,"P03"," ")</f>
        <v xml:space="preserve"> </v>
      </c>
      <c r="AT206" s="108" t="str">
        <f>IF(SUM(COUNTIFS('Planificación 2026-1'!F:F,"SUNAMPE",'Planificación 2026-1'!W:W,C206,'Planificación 2026-1'!H:H,"PS"))&gt;0,"P04"," ")</f>
        <v xml:space="preserve"> </v>
      </c>
      <c r="AU206" s="108"/>
      <c r="AV206" s="108" t="str">
        <f>IF(SUM(COUNTIFS('Planificación 2026-1'!F:F,"SUNAMPE",'Planificación 2026-1'!W:W,C206,'Planificación 2026-1'!H:H,"IN"))&gt;0,"P06"," ")</f>
        <v xml:space="preserve"> </v>
      </c>
      <c r="AW206" s="108" t="str">
        <f>IF(SUM(COUNTIFS('Planificación 2026-1'!F:F,"SUNAMPE",'Planificación 2026-1'!W:W,C206,'Planificación 2026-1'!H:H,"CA"))&gt;0,"P07"," ")</f>
        <v xml:space="preserve"> </v>
      </c>
      <c r="AX206" s="108" t="str">
        <f>IF(SUM(COUNTIFS('Planificación 2026-1'!F:F,"SUNAMPE",'Planificación 2026-1'!W:W,C206,'Planificación 2026-1'!H:H,"DE"))&gt;0,"P08"," ")</f>
        <v xml:space="preserve"> </v>
      </c>
      <c r="AY206" s="108" t="str">
        <f>IF(SUM(COUNTIFS('Planificación 2026-1'!F:F,"SUNAMPE",'Planificación 2026-1'!W:W,C206,'Planificación 2026-1'!H:H,"OB"))&gt;0,"P09"," ")</f>
        <v xml:space="preserve"> </v>
      </c>
      <c r="AZ206" s="108" t="str">
        <f>IF(SUM(COUNTIFS('Planificación 2026-1'!F:F,"SUNAMPE",'Planificación 2026-1'!W:W,C206,'Planificación 2026-1'!H:H,"MH"))&gt;0,"P31"," ")</f>
        <v xml:space="preserve"> </v>
      </c>
      <c r="BA206" s="108" t="str">
        <f>IF(SUM(COUNTIFS('Planificación 2026-1'!F:F,"SUNAMPE",'Planificación 2026-1'!W:W,C206,'Planificación 2026-1'!H:H,"IC"))&gt;0,"P32"," ")</f>
        <v xml:space="preserve"> </v>
      </c>
      <c r="BB206" s="108" t="str">
        <f>IF(SUM(COUNTIFS('Planificación 2026-1'!F:F,"SUNAMPE",'Planificación 2026-1'!W:W,C206,'Planificación 2026-1'!H:H,"AR"))&gt;0,"P34"," ")</f>
        <v xml:space="preserve"> </v>
      </c>
      <c r="BC206" s="108" t="str">
        <f>IF(SUM(COUNTIFS('Planificación 2026-1'!F:F,"SUNAMPE",'Planificación 2026-1'!W:W,C206,'Planificación 2026-1'!H:H,"T1"))&gt;0,"P35"," ")</f>
        <v xml:space="preserve"> </v>
      </c>
      <c r="BD206" s="108" t="str">
        <f>IF(SUM(COUNTIFS('Planificación 2026-1'!F:F,"SUNAMPE",'Planificación 2026-1'!W:W,C206,'Planificación 2026-1'!H:H,"T3"))&gt;0,"P36"," ")</f>
        <v xml:space="preserve"> </v>
      </c>
      <c r="BE206" s="108" t="str">
        <f>IF(SUM(COUNTIFS('Planificación 2026-1'!F:F,"SUNAMPE",'Planificación 2026-1'!W:W,C206,'Planificación 2026-1'!H:H,"T2"))&gt;0,"P37"," ")</f>
        <v xml:space="preserve"> </v>
      </c>
      <c r="BF206" s="108" t="str">
        <f>IF(SUM(COUNTIFS('Planificación 2026-1'!F:F,"SUNAMPE",'Planificación 2026-1'!W:W,C206,'Planificación 2026-1'!H:H,"AE"))&gt;0,"P38"," ")</f>
        <v xml:space="preserve"> </v>
      </c>
      <c r="BG206" s="108" t="str">
        <f>IF(SUM(COUNTIFS('Planificación 2026-1'!F:F,"SUNAMPE",'Planificación 2026-1'!W:W,C206,'Planificación 2026-1'!H:H,"T4"))&gt;0,"P55"," ")</f>
        <v xml:space="preserve"> </v>
      </c>
      <c r="BH206" s="108" t="str">
        <f>IF(SUM(COUNTIFS('Planificación 2026-1'!F:F,"HUAURA",'Planificación 2026-1'!W:W,C206,'Planificación 2026-1'!H:H,"AF"))&gt;0," P01"," ")</f>
        <v xml:space="preserve"> </v>
      </c>
      <c r="BI206" s="108" t="str">
        <f>IF(SUM(COUNTIFS('Planificación 2026-1'!F:F,"HUAURA",'Planificación 2026-1'!W:W,C206,'Planificación 2026-1'!H:H,"EN"))&gt;0,"P02"," ")</f>
        <v xml:space="preserve"> </v>
      </c>
      <c r="BJ206" s="108" t="str">
        <f>IF(SUM(COUNTIFS('Planificación 2026-1'!F:F,"HUAURA",'Planificación 2026-1'!W:W,C206,'Planificación 2026-1'!H:H,"IS"))&gt;0,"P03"," ")</f>
        <v xml:space="preserve"> </v>
      </c>
      <c r="BK206" s="108" t="str">
        <f>IF(SUM(COUNTIFS('Planificación 2026-1'!F:F,"HUAURA",'Planificación 2026-1'!W:W,C206,'Planificación 2026-1'!H:H,"PS"))&gt;0,"P04"," ")</f>
        <v xml:space="preserve"> </v>
      </c>
      <c r="BL206" s="108"/>
      <c r="BM206" s="108" t="str">
        <f>IF(SUM(COUNTIFS('Planificación 2026-1'!F:F,"HUAURA",'Planificación 2026-1'!W:W,C206,'Planificación 2026-1'!H:H,"IN"))&gt;0,"P06"," ")</f>
        <v xml:space="preserve"> </v>
      </c>
      <c r="BN206" s="108" t="str">
        <f>IF(SUM(COUNTIFS('Planificación 2026-1'!F:F,"HUAURA",'Planificación 2026-1'!W:W,C206,'Planificación 2026-1'!H:H,"CA"))&gt;0,"P07"," ")</f>
        <v xml:space="preserve"> </v>
      </c>
      <c r="BO206" s="108" t="str">
        <f>IF(SUM(COUNTIFS('Planificación 2026-1'!F:F,"HUAURA",'Planificación 2026-1'!W:W,C206,'Planificación 2026-1'!H:H,"DE"))&gt;0,"P08"," ")</f>
        <v xml:space="preserve"> </v>
      </c>
      <c r="BP206" s="108" t="str">
        <f>IF(SUM(COUNTIFS('Planificación 2026-1'!F:F,"HUAURA",'Planificación 2026-1'!W:W,C206,'Planificación 2026-1'!H:H,"OB"))&gt;0,"P09"," ")</f>
        <v xml:space="preserve"> </v>
      </c>
      <c r="BQ206" s="108" t="str">
        <f>IF(SUM(COUNTIFS('Planificación 2026-1'!F:F,"HUAURA",'Planificación 2026-1'!W:W,C206,'Planificación 2026-1'!H:H,"MH"))&gt;0,"P31"," ")</f>
        <v xml:space="preserve"> </v>
      </c>
      <c r="BR206" s="108" t="str">
        <f>IF(SUM(COUNTIFS('Planificación 2026-1'!F:F,"HUAURA",'Planificación 2026-1'!W:W,C206,'Planificación 2026-1'!H:H,"IC"))&gt;0,"P32"," ")</f>
        <v xml:space="preserve"> </v>
      </c>
      <c r="BS206" s="108" t="str">
        <f>IF(SUM(COUNTIFS('Planificación 2026-1'!F:F,"HUAURA",'Planificación 2026-1'!W:W,C206,'Planificación 2026-1'!H:H,"AR"))&gt;0,"P34"," ")</f>
        <v xml:space="preserve"> </v>
      </c>
      <c r="BT206" s="108" t="str">
        <f>IF(SUM(COUNTIFS('Planificación 2026-1'!F:F,"HUAURA",'Planificación 2026-1'!W:W,C206,'Planificación 2026-1'!H:H,"T1"))&gt;0,"P35"," ")</f>
        <v xml:space="preserve"> </v>
      </c>
      <c r="BU206" s="108" t="str">
        <f>IF(SUM(COUNTIFS('Planificación 2026-1'!F:F,"HUAURA",'Planificación 2026-1'!W:W,C206,'Planificación 2026-1'!H:H,"T3"))&gt;0,"P36"," ")</f>
        <v xml:space="preserve"> </v>
      </c>
      <c r="BV206" s="108" t="str">
        <f>IF(SUM(COUNTIFS('Planificación 2026-1'!F:F,"HUAURA",'Planificación 2026-1'!W:W,C206,'Planificación 2026-1'!H:H,"T2"))&gt;0,"P37"," ")</f>
        <v xml:space="preserve"> </v>
      </c>
      <c r="BW206" s="108" t="str">
        <f>IF(SUM(COUNTIFS('Planificación 2026-1'!F:F,"HUAURA",'Planificación 2026-1'!W:W,C206,'Planificación 2026-1'!H:H,"AE"))&gt;0,"P38"," ")</f>
        <v xml:space="preserve"> </v>
      </c>
      <c r="BX206" s="108" t="str">
        <f>IF(SUM(COUNTIFS('Planificación 2026-1'!F:F,"HUAURA",'Planificación 2026-1'!W:W,C206,'Planificación 2026-1'!H:H,"T4"))&gt;0,"P55"," ")</f>
        <v xml:space="preserve"> </v>
      </c>
      <c r="BY206" s="109">
        <f>SUMIFS('Planificación 2026-1'!R:R,'Planificación 2026-1'!W:W,C206,'Planificación 2026-1'!H:H,"AF",'Planificación 2026-1'!I:I,"&gt;2")</f>
        <v>0</v>
      </c>
      <c r="BZ206" s="109">
        <f>SUMIFS('Planificación 2026-1'!R:R,'Planificación 2026-1'!W:W,C206,'Planificación 2026-1'!H:H,"EN",'Planificación 2026-1'!I:I,"&gt;2")</f>
        <v>0</v>
      </c>
      <c r="CA206" s="109">
        <f>SUMIFS('Planificación 2026-1'!R:R,'Planificación 2026-1'!W:W,C206,'Planificación 2026-1'!H:H,"IS",'Planificación 2026-1'!I:I,"&gt;2")</f>
        <v>0</v>
      </c>
      <c r="CB206" s="109">
        <f>SUMIFS('Planificación 2026-1'!R:R,'Planificación 2026-1'!W:W,C206,'Planificación 2026-1'!H:H,"PS",'Planificación 2026-1'!I:I,"&gt;2")</f>
        <v>0</v>
      </c>
      <c r="CC206" s="109">
        <f>SUMIFS('Planificación 2026-1'!R:R,'Planificación 2026-1'!W:W,C206,'Planificación 2026-1'!H:H,"IN",'Planificación 2026-1'!I:I,"&gt;2")</f>
        <v>0</v>
      </c>
      <c r="CD206" s="109">
        <f>SUMIFS('Planificación 2026-1'!R:R,'Planificación 2026-1'!W:W,C206,'Planificación 2026-1'!H:H,"CA",'Planificación 2026-1'!I:I,"&gt;2")</f>
        <v>0</v>
      </c>
      <c r="CE206" s="109">
        <f>SUMIFS('Planificación 2026-1'!R:R,'Planificación 2026-1'!W:W,C206,'Planificación 2026-1'!H:H,"DE",'Planificación 2026-1'!I:I,"&gt;2")</f>
        <v>0</v>
      </c>
      <c r="CF206" s="109">
        <f>SUMIFS('Planificación 2026-1'!R:R,'Planificación 2026-1'!W:W,C206,'Planificación 2026-1'!H:H,"OB",'Planificación 2026-1'!I:I,"&gt;2")</f>
        <v>0</v>
      </c>
      <c r="CG206" s="109">
        <f>SUMIFS('Planificación 2026-1'!R:R,'Planificación 2026-1'!W:W,C206,'Planificación 2026-1'!H:H,"MH",'Planificación 2026-1'!I:I,"&gt;2")</f>
        <v>0</v>
      </c>
      <c r="CH206" s="109">
        <f>SUMIFS('Planificación 2026-1'!R:R,'Planificación 2026-1'!W:W,C206,'Planificación 2026-1'!H:H,"IC",'Planificación 2026-1'!I:I,"&gt;2")</f>
        <v>0</v>
      </c>
      <c r="CI206" s="109">
        <f>SUMIFS('Planificación 2026-1'!R:R,'Planificación 2026-1'!W:W,C206,'Planificación 2026-1'!H:H,"AR",'Planificación 2026-1'!I:I,"&gt;2")</f>
        <v>0</v>
      </c>
      <c r="CJ206" s="109">
        <f>SUMIFS('Planificación 2026-1'!R:R,'Planificación 2026-1'!W:W,C206,'Planificación 2026-1'!H:H,"T1",'Planificación 2026-1'!I:I,"&gt;2")</f>
        <v>0</v>
      </c>
      <c r="CK206" s="109">
        <f>SUMIFS('Planificación 2026-1'!R:R,'Planificación 2026-1'!W:W,C206,'Planificación 2026-1'!H:H,"T3",'Planificación 2026-1'!I:I,"&gt;2")</f>
        <v>0</v>
      </c>
      <c r="CL206" s="109">
        <f>SUMIFS('Planificación 2026-1'!R:R,'Planificación 2026-1'!W:W,C206,'Planificación 2026-1'!H:H,"T2",'Planificación 2026-1'!I:I,"&gt;2")</f>
        <v>0</v>
      </c>
      <c r="CM206" s="109">
        <f>SUMIFS('Planificación 2026-1'!R:R,'Planificación 2026-1'!W:W,C206,'Planificación 2026-1'!H:H,"AE",'Planificación 2026-1'!I:I,"&gt;2")</f>
        <v>0</v>
      </c>
      <c r="CN206" s="109">
        <f>SUMIFS('Planificación 2026-1'!R:R,'Planificación 2026-1'!W:W,C206,'Planificación 2026-1'!H:H,"T4",'Planificación 2026-1'!I:I,"&gt;2")</f>
        <v>0</v>
      </c>
      <c r="CO206" s="109">
        <f>SUMIFS('Planificación 2026-1'!R:R,'Planificación 2026-1'!W:W,C206,'Planificación 2026-1'!H:H,"AF",'Planificación 2026-1'!I:I,"&lt;3")</f>
        <v>0</v>
      </c>
      <c r="CP206" s="109">
        <f>SUMIFS('Planificación 2026-1'!R:R,'Planificación 2026-1'!W:W,C206,'Planificación 2026-1'!H:H,"EN",'Planificación 2026-1'!I:I,"&lt;3")</f>
        <v>0</v>
      </c>
      <c r="CQ206" s="109">
        <f>SUMIFS('Planificación 2026-1'!R:R,'Planificación 2026-1'!W:W,C206,'Planificación 2026-1'!H:H,"IS",'Planificación 2026-1'!I:I,"&lt;3")</f>
        <v>0</v>
      </c>
      <c r="CR206" s="109">
        <f>SUMIFS('Planificación 2026-1'!R:R,'Planificación 2026-1'!W:W,C206,'Planificación 2026-1'!H:H,"PS",'Planificación 2026-1'!I:I,"&lt;3")</f>
        <v>0</v>
      </c>
      <c r="CS206" s="109">
        <f>SUMIFS('Planificación 2026-1'!R:R,'Planificación 2026-1'!W:W,C206,'Planificación 2026-1'!H:H,"IN",'Planificación 2026-1'!I:I,"&lt;3")</f>
        <v>0</v>
      </c>
      <c r="CT206" s="109">
        <f>SUMIFS('Planificación 2026-1'!R:R,'Planificación 2026-1'!W:W,C206,'Planificación 2026-1'!H:H,"CA",'Planificación 2026-1'!I:I,"&lt;3")</f>
        <v>0</v>
      </c>
      <c r="CU206" s="109">
        <f>SUMIFS('Planificación 2026-1'!R:R,'Planificación 2026-1'!W:W,C206,'Planificación 2026-1'!H:H,"DE",'Planificación 2026-1'!I:I,"&lt;3")</f>
        <v>0</v>
      </c>
      <c r="CV206" s="109">
        <f>SUMIFS('Planificación 2026-1'!R:R,'Planificación 2026-1'!W:W,C206,'Planificación 2026-1'!H:H,"OB",'Planificación 2026-1'!I:I,"&lt;3")</f>
        <v>0</v>
      </c>
      <c r="CW206" s="109">
        <f>SUMIFS('Planificación 2026-1'!R:R,'Planificación 2026-1'!W:W,C206,'Planificación 2026-1'!H:H,"MH",'Planificación 2026-1'!I:I,"&lt;3")</f>
        <v>0</v>
      </c>
      <c r="CX206" s="109">
        <f>SUMIFS('Planificación 2026-1'!R:R,'Planificación 2026-1'!W:W,C206,'Planificación 2026-1'!H:H,"IC",'Planificación 2026-1'!I:I,"&lt;3")</f>
        <v>0</v>
      </c>
      <c r="CY206" s="109">
        <f>SUMIFS('Planificación 2026-1'!R:R,'Planificación 2026-1'!W:W,C206,'Planificación 2026-1'!H:H,"AR",'Planificación 2026-1'!I:I,"&lt;3")</f>
        <v>0</v>
      </c>
      <c r="CZ206" s="109">
        <f>SUMIFS('Planificación 2026-1'!R:R,'Planificación 2026-1'!W:W,C206,'Planificación 2026-1'!H:H,"T1",'Planificación 2026-1'!I:I,"&lt;3")</f>
        <v>0</v>
      </c>
      <c r="DA206" s="109">
        <f>SUMIFS('Planificación 2026-1'!R:R,'Planificación 2026-1'!W:W,C206,'Planificación 2026-1'!H:H,"T3",'Planificación 2026-1'!I:I,"&lt;3")</f>
        <v>0</v>
      </c>
      <c r="DB206" s="109">
        <f>SUMIFS('Planificación 2026-1'!R:R,'Planificación 2026-1'!W:W,C206,'Planificación 2026-1'!H:H,"T2",'Planificación 2026-1'!I:I,"&lt;3")</f>
        <v>0</v>
      </c>
      <c r="DC206" s="109">
        <f>SUMIFS('Planificación 2026-1'!R:R,'Planificación 2026-1'!W:W,C206,'Planificación 2026-1'!H:H,"AE",'Planificación 2026-1'!I:I,"&lt;3")</f>
        <v>0</v>
      </c>
      <c r="DD206" s="109">
        <f>SUMIFS('Planificación 2026-1'!R:R,'Planificación 2026-1'!W:W,C206,'Planificación 2026-1'!H:H,"T4",'Planificación 2026-1'!I:I,"&lt;3")</f>
        <v>0</v>
      </c>
      <c r="DE206" s="108" t="str">
        <f t="shared" si="36"/>
        <v/>
      </c>
      <c r="DF206" s="41">
        <f>IF(C206="","",SUMIFS('Planificación 2026-1'!R:R,'Planificación 2026-1'!W:W,C206,'Planificación 2026-1'!F:F,"PRINCIPAL",'Planificación 2026-1'!X:X,"VIRTUAL"))</f>
        <v>0</v>
      </c>
      <c r="DG206" s="41">
        <f>IF(C206="","",SUMIFS('Planificación 2026-1'!R:R,'Planificación 2026-1'!W:W,C206,'Planificación 2026-1'!F:F,"PRINCIPAL",'Planificación 2026-1'!X:X,"PRESENCIAL"))</f>
        <v>0</v>
      </c>
      <c r="DH206" s="41">
        <f>IF(C206="","",SUMIFS('Planificación 2026-1'!R:R,'Planificación 2026-1'!W:W,C206,'Planificación 2026-1'!F:F,"PRINCIPAL",'Planificación 2026-1'!X:X,"HIBRIDO PRESENCIAL"))</f>
        <v>0</v>
      </c>
      <c r="DI206" s="108" t="str">
        <f t="shared" si="37"/>
        <v/>
      </c>
      <c r="DJ206" s="108">
        <f>IF(C206="","",SUMIFS('Planificación 2026-1'!R:R,'Planificación 2026-1'!W:W,C206,'Planificación 2026-1'!F:F,"FILIAL",'Planificación 2026-1'!X:X,"VIRTUAL"))</f>
        <v>0</v>
      </c>
      <c r="DK206" s="110">
        <f>IF(C206="","",SUMIFS('Planificación 2026-1'!R:R,'Planificación 2026-1'!W:W,C206,'Planificación 2026-1'!F:F,"FILIAL",'Planificación 2026-1'!X:X,"PRESENCIAL"))</f>
        <v>0</v>
      </c>
      <c r="DL206" s="61">
        <f>IF(C206="","",SUMIFS('Planificación 2026-1'!R:R,'Planificación 2026-1'!W:W,C206,'Planificación 2026-1'!F:F,"FILIAL",'Planificación 2026-1'!X:X,"HIBRIDO PRESENCIAL"))</f>
        <v>0</v>
      </c>
      <c r="DM206" s="111" t="str">
        <f t="shared" si="38"/>
        <v/>
      </c>
      <c r="DN206" s="108">
        <f>IF(C206="","",SUMIFS('Planificación 2026-1'!R:R,'Planificación 2026-1'!W:W,C206,'Planificación 2026-1'!F:F,"SUNAMPE",'Planificación 2026-1'!X:X,"VIRTUAL"))</f>
        <v>0</v>
      </c>
      <c r="DO206" s="61">
        <f>IF(C206="","",SUMIFS('Planificación 2026-1'!R:R,'Planificación 2026-1'!W:W,C206,'Planificación 2026-1'!F:F,"SUNAMPE",'Planificación 2026-1'!X:X,"PRESENCIAL"))</f>
        <v>0</v>
      </c>
      <c r="DP206" s="111" t="str">
        <f t="shared" si="39"/>
        <v/>
      </c>
      <c r="DQ206" s="108">
        <f>IF(C206="","",SUMIFS('Planificación 2026-1'!R:R,'Planificación 2026-1'!W:W,C206,'Planificación 2026-1'!F:F,"HUAURA",'Planificación 2026-1'!X:X,"VIRTUAL"))</f>
        <v>0</v>
      </c>
      <c r="DR206" s="61">
        <f>IF(C206="","",SUMIFS('Planificación 2026-1'!R:R,'Planificación 2026-1'!W:W,C206,'Planificación 2026-1'!F:F,"HUAURA",'Planificación 2026-1'!X:X,"PRESENCIAL"))</f>
        <v>0</v>
      </c>
      <c r="DS206" s="76">
        <f>SUMIFS('Planificación 2026-1'!R:R,'Planificación 2026-1'!W:W,C206,'Planificación 2026-1'!F:F,"PRINCIPAL",'Planificación 2026-1'!X:X,"VIRTUAL",'Planificación 2026-1'!I:I,"&gt;2")</f>
        <v>0</v>
      </c>
      <c r="DT206" s="76">
        <f>SUMIFS('Planificación 2026-1'!R:R,'Planificación 2026-1'!W:W,C206,'Planificación 2026-1'!F:F,"PRINCIPAL",'Planificación 2026-1'!X:X,"&lt;&gt;VIRTUAL",'Planificación 2026-1'!I:I,"&gt;2")</f>
        <v>0</v>
      </c>
      <c r="DU206" s="76">
        <f>SUMIFS('Planificación 2026-1'!R:R,'Planificación 2026-1'!W:W,C206,'Planificación 2026-1'!F:F,"SUNAMPE",'Planificación 2026-1'!X:X,"VIRTUAL",'Planificación 2026-1'!I:I,"&gt;2")</f>
        <v>0</v>
      </c>
      <c r="DV206" s="76">
        <f>SUMIFS('Planificación 2026-1'!R:R,'Planificación 2026-1'!W:W,C206,'Planificación 2026-1'!F:F,"SUNAMPE",'Planificación 2026-1'!X:X,"&lt;&gt;VIRTUAL",'Planificación 2026-1'!I:I,"&gt;2")</f>
        <v>0</v>
      </c>
      <c r="DW206" s="76">
        <f>SUMIFS('Planificación 2026-1'!R:R,'Planificación 2026-1'!W:W,C206,'Planificación 2026-1'!F:F,"FILIAL",'Planificación 2026-1'!X:X,"VIRTUAL",'Planificación 2026-1'!I:I,"&gt;2")</f>
        <v>0</v>
      </c>
      <c r="DX206" s="76">
        <f>SUMIFS('Planificación 2026-1'!R:R,'Planificación 2026-1'!W:W,C206,'Planificación 2026-1'!F:F,"FILIAL",'Planificación 2026-1'!X:X,"&lt;&gt;VIRTUAL",'Planificación 2026-1'!I:I,"&gt;2")</f>
        <v>0</v>
      </c>
      <c r="DY206" s="76">
        <f>SUMIFS('Planificación 2026-1'!R:R,'Planificación 2026-1'!W:W,C206,'Planificación 2026-1'!F:F,"PORUMA",'Planificación 2026-1'!X:X,"VIRTUAL",'Planificación 2026-1'!I:I,"&gt;2")</f>
        <v>0</v>
      </c>
      <c r="DZ206" s="76">
        <f>SUMIFS('Planificación 2026-1'!R:R,'Planificación 2026-1'!W:W,C206,'Planificación 2026-1'!F:F,"PORUMA",'Planificación 2026-1'!X:X,"&lt;&gt;VIRTUAL",'Planificación 2026-1'!I:I,"&gt;2")</f>
        <v>0</v>
      </c>
      <c r="EA206" s="76">
        <f>SUMIFS('Planificación 2026-1'!R:R,'Planificación 2026-1'!W:W,C206,'Planificación 2026-1'!F:F,"HUAURA",'Planificación 2026-1'!X:X,"VIRTUAL",'Planificación 2026-1'!I:I,"&gt;2")</f>
        <v>0</v>
      </c>
      <c r="EB206" s="76">
        <f>SUMIFS('Planificación 2026-1'!R:R,'Planificación 2026-1'!W:W,C206,'Planificación 2026-1'!F:F,"HUAURA",'Planificación 2026-1'!X:X,"&lt;&gt;VIRTUAL",'Planificación 2026-1'!I:I,"&gt;2")</f>
        <v>0</v>
      </c>
      <c r="EC206" s="76">
        <f>SUMIFS('Planificación 2026-1'!R:R,'Planificación 2026-1'!W:W,C206,'Planificación 2026-1'!F:F,"PRINCIPAL",'Planificación 2026-1'!X:X,"VIRTUAL",'Planificación 2026-1'!I:I,"&lt;3")</f>
        <v>0</v>
      </c>
      <c r="ED206" s="76">
        <f>SUMIFS('Planificación 2026-1'!R:R,'Planificación 2026-1'!W:W,C206,'Planificación 2026-1'!F:F,"PRINCIPAL",'Planificación 2026-1'!X:X,"&lt;&gt;VIRTUAL",'Planificación 2026-1'!I:I,"&lt;3")</f>
        <v>0</v>
      </c>
      <c r="EE206" s="76">
        <f>SUMIFS('Planificación 2026-1'!R:R,'Planificación 2026-1'!W:W,C206,'Planificación 2026-1'!F:F,"SUNAMPE",'Planificación 2026-1'!X:X,"VIRTUAL",'Planificación 2026-1'!I:I,"&lt;3")</f>
        <v>0</v>
      </c>
      <c r="EF206" s="76">
        <f>SUMIFS('Planificación 2026-1'!R:R,'Planificación 2026-1'!W:W,C206,'Planificación 2026-1'!F:F,"SUNAMPE",'Planificación 2026-1'!X:X,"&lt;&gt;VIRTUAL",'Planificación 2026-1'!I:I,"&lt;3")</f>
        <v>0</v>
      </c>
      <c r="EG206" s="76">
        <f>SUMIFS('Planificación 2026-1'!R:R,'Planificación 2026-1'!W:W,C206,'Planificación 2026-1'!F:F,"FILIAL",'Planificación 2026-1'!X:X,"VIRTUAL",'Planificación 2026-1'!I:I,"&lt;3")</f>
        <v>0</v>
      </c>
      <c r="EH206" s="76">
        <f>SUMIFS('Planificación 2026-1'!R:R,'Planificación 2026-1'!W:W,C206,'Planificación 2026-1'!F:F,"FILIAL",'Planificación 2026-1'!X:X,"&lt;&gt;VIRTUAL",'Planificación 2026-1'!I:I,"&lt;3")</f>
        <v>0</v>
      </c>
      <c r="EI206" s="76">
        <f>SUMIFS('Planificación 2026-1'!R:R,'Planificación 2026-1'!W:W,C206,'Planificación 2026-1'!F:F,"PORUMA",'Planificación 2026-1'!X:X,"VIRTUAL",'Planificación 2026-1'!I:I,"&lt;3")</f>
        <v>0</v>
      </c>
      <c r="EJ206" s="76">
        <f>SUMIFS('Planificación 2026-1'!R:R,'Planificación 2026-1'!W:W,C206,'Planificación 2026-1'!F:F,"PORUMA",'Planificación 2026-1'!X:X,"&lt;&gt;VIRTUAL",'Planificación 2026-1'!I:I,"&lt;3")</f>
        <v>0</v>
      </c>
      <c r="EK206" s="76">
        <f>SUMIFS('Planificación 2026-1'!R:R,'Planificación 2026-1'!W:W,C206,'Planificación 2026-1'!F:F,"HUAURA",'Planificación 2026-1'!X:X,"VIRTUAL",'Planificación 2026-1'!I:I,"&lt;3")</f>
        <v>0</v>
      </c>
      <c r="EL206" s="76">
        <f>SUMIFS('Planificación 2026-1'!R:R,'Planificación 2026-1'!W:W,C206,'Planificación 2026-1'!F:F,"HUAURA",'Planificación 2026-1'!X:X,"&lt;&gt;VIRTUAL",'Planificación 2026-1'!I:I,"&lt;3")</f>
        <v>0</v>
      </c>
      <c r="EM206" s="76"/>
      <c r="EN206" s="76">
        <f t="shared" si="32"/>
        <v>0</v>
      </c>
      <c r="EO206" s="76">
        <f t="shared" si="33"/>
        <v>0</v>
      </c>
      <c r="EP206" s="76" t="b">
        <f t="shared" si="34"/>
        <v>1</v>
      </c>
      <c r="EQ206" s="76" t="str">
        <f t="shared" si="35"/>
        <v/>
      </c>
      <c r="ER206" s="76" t="str">
        <f t="shared" si="40"/>
        <v>PRESENCIAL</v>
      </c>
    </row>
    <row r="207" spans="1:148" hidden="1">
      <c r="A207" s="83"/>
      <c r="B207" s="119">
        <v>204</v>
      </c>
      <c r="C207" s="115" t="s">
        <v>380</v>
      </c>
      <c r="D207" s="112">
        <f>SUMIF('Planificación 2026-1'!W:W,C207,'Planificación 2026-1'!R:R)</f>
        <v>37</v>
      </c>
      <c r="E207" s="114" t="s">
        <v>173</v>
      </c>
      <c r="F207" s="115" t="s">
        <v>171</v>
      </c>
      <c r="G207" s="115" t="s">
        <v>153</v>
      </c>
      <c r="H207" s="115" t="s">
        <v>141</v>
      </c>
      <c r="I207" s="107" t="str">
        <f>IF(SUM(COUNTIFS('Planificación 2026-1'!F:F,"PRINCIPAL",'Planificación 2026-1'!W:W,C207,'Planificación 2026-1'!H:H,"AF"))&gt;0,"P01"," ")</f>
        <v xml:space="preserve"> </v>
      </c>
      <c r="J207" s="108" t="str">
        <f>IF(SUM(COUNTIFS('Planificación 2026-1'!F:F,"PRINCIPAL",'Planificación 2026-1'!W:W,C207,'Planificación 2026-1'!H:H,"EN"))&gt;0,"P02"," ")</f>
        <v xml:space="preserve"> </v>
      </c>
      <c r="K207" s="108" t="str">
        <f>IF(SUM(COUNTIFS('Planificación 2026-1'!F:F,"PRINCIPAL",'Planificación 2026-1'!W:W,C207,'Planificación 2026-1'!H:H,"IS"))&gt;0,"P03"," ")</f>
        <v xml:space="preserve"> </v>
      </c>
      <c r="L207" s="108" t="str">
        <f>IF(SUM(COUNTIFS('Planificación 2026-1'!F:F,"PRINCIPAL",'Planificación 2026-1'!W:W,C207,'Planificación 2026-1'!H:H,"PS"))&gt;0,"P04"," ")</f>
        <v xml:space="preserve"> </v>
      </c>
      <c r="M207" s="108"/>
      <c r="N207" s="108" t="str">
        <f>IF(SUM(COUNTIFS('Planificación 2026-1'!F:F,"PRINCIPAL",'Planificación 2026-1'!W:W,C207,'Planificación 2026-1'!H:H,"IN"))&gt;0,"P06"," ")</f>
        <v>P06</v>
      </c>
      <c r="O207" s="108" t="str">
        <f>IF(SUM(COUNTIFS('Planificación 2026-1'!F:F,"PRINCIPAL",'Planificación 2026-1'!W:W,C207,'Planificación 2026-1'!H:H,"CA"))&gt;0,"P07"," ")</f>
        <v xml:space="preserve"> </v>
      </c>
      <c r="P207" s="108" t="str">
        <f>IF(SUM(COUNTIFS('Planificación 2026-1'!F:F,"PRINCIPAL",'Planificación 2026-1'!W:W,C207,'Planificación 2026-1'!H:H,"DE"))&gt;0,"P08"," ")</f>
        <v xml:space="preserve"> </v>
      </c>
      <c r="Q207" s="108" t="str">
        <f>IF(SUM(COUNTIFS('Planificación 2026-1'!F:F,"PRINCIPAL",'Planificación 2026-1'!W:W,C207,'Planificación 2026-1'!H:H,"OB"))&gt;0,"P09"," ")</f>
        <v xml:space="preserve"> </v>
      </c>
      <c r="R207" s="108" t="str">
        <f>IF(SUM(COUNTIFS('Planificación 2026-1'!F:F,"PRINCIPAL",'Planificación 2026-1'!W:W,C207,'Planificación 2026-1'!H:H,"MH"))&gt;0,"P31"," ")</f>
        <v xml:space="preserve"> </v>
      </c>
      <c r="S207" s="108" t="str">
        <f>IF(SUM(COUNTIFS('Planificación 2026-1'!F:F,"PRINCIPAL",'Planificación 2026-1'!W:W,C207,'Planificación 2026-1'!H:H,"IC"))&gt;0,"P32"," ")</f>
        <v xml:space="preserve"> </v>
      </c>
      <c r="T207" s="108" t="str">
        <f>IF(SUM(COUNTIFS('Planificación 2026-1'!F:F,"PRINCIPAL",'Planificación 2026-1'!W:W,C207,'Planificación 2026-1'!H:H,"AR"))&gt;0,"P34"," ")</f>
        <v xml:space="preserve"> </v>
      </c>
      <c r="U207" s="108" t="str">
        <f>IF(SUM(COUNTIFS('Planificación 2026-1'!F:F,"PRINCIPAL",'Planificación 2026-1'!W:W,C207,'Planificación 2026-1'!H:H,"T1"))&gt;0,"P35"," ")</f>
        <v xml:space="preserve"> </v>
      </c>
      <c r="V207" s="108" t="str">
        <f>IF(SUM(COUNTIFS('Planificación 2026-1'!F:F,"PRINCIPAL",'Planificación 2026-1'!W:W,C207,'Planificación 2026-1'!H:H,"T3"))&gt;0,"P36"," ")</f>
        <v xml:space="preserve"> </v>
      </c>
      <c r="W207" s="108" t="str">
        <f>IF(SUM(COUNTIFS('Planificación 2026-1'!F:F,"PRINCIPAL",'Planificación 2026-1'!W:W,C207,'Planificación 2026-1'!H:H,"T2"))&gt;0,"P37"," ")</f>
        <v xml:space="preserve"> </v>
      </c>
      <c r="X207" s="108" t="str">
        <f>IF(SUM(COUNTIFS('Planificación 2026-1'!F:F,"PRINCIPAL",'Planificación 2026-1'!W:W,C207,'Planificación 2026-1'!H:H,"AE"))&gt;0,"P38"," ")</f>
        <v xml:space="preserve"> </v>
      </c>
      <c r="Y207" s="108" t="str">
        <f>IF(SUM(COUNTIFS('Planificación 2026-1'!F:F,"PRINCIPAL",'Planificación 2026-1'!W:W,C207,'Planificación 2026-1'!H:H,"T4"))&gt;0,"P55"," ")</f>
        <v xml:space="preserve"> </v>
      </c>
      <c r="Z207" s="108" t="str">
        <f>IF(SUM(COUNTIFS('Planificación 2026-1'!F:F,"FILIAL",'Planificación 2026-1'!W:W,C207,'Planificación 2026-1'!H:H,"AF"))&gt;0," P01"," ")</f>
        <v xml:space="preserve"> </v>
      </c>
      <c r="AA207" s="108" t="str">
        <f>IF(SUM(COUNTIFS('Planificación 2026-1'!F:F,"FILIAL",'Planificación 2026-1'!W:W,C207,'Planificación 2026-1'!H:H,"EN"))&gt;0,"P02"," ")</f>
        <v xml:space="preserve"> </v>
      </c>
      <c r="AB207" s="108" t="str">
        <f>IF(SUM(COUNTIFS('Planificación 2026-1'!F:F,"FILIAL",'Planificación 2026-1'!W:W,C207,'Planificación 2026-1'!H:H,"IS"))&gt;0,"P03"," ")</f>
        <v xml:space="preserve"> </v>
      </c>
      <c r="AC207" s="108" t="str">
        <f>IF(SUM(COUNTIFS('Planificación 2026-1'!F:F,"FILIAL",'Planificación 2026-1'!W:W,C207,'Planificación 2026-1'!H:H,"PS"))&gt;0,"P04"," ")</f>
        <v xml:space="preserve"> </v>
      </c>
      <c r="AD207" s="108"/>
      <c r="AE207" s="108" t="str">
        <f>IF(SUM(COUNTIFS('Planificación 2026-1'!F:F,"FILIAL",'Planificación 2026-1'!W:W,C207,'Planificación 2026-1'!H:H,"IN"))&gt;0,"P06"," ")</f>
        <v xml:space="preserve"> </v>
      </c>
      <c r="AF207" s="108" t="str">
        <f>IF(SUM(COUNTIFS('Planificación 2026-1'!F:F,"FILIAL",'Planificación 2026-1'!W:W,C207,'Planificación 2026-1'!H:H,"CA"))&gt;0,"P07"," ")</f>
        <v xml:space="preserve"> </v>
      </c>
      <c r="AG207" s="108" t="str">
        <f>IF(SUM(COUNTIFS('Planificación 2026-1'!F:F,"FILIAL",'Planificación 2026-1'!W:W,C207,'Planificación 2026-1'!H:H,"DE"))&gt;0,"P08"," ")</f>
        <v xml:space="preserve"> </v>
      </c>
      <c r="AH207" s="108" t="str">
        <f>IF(SUM(COUNTIFS('Planificación 2026-1'!F:F,"FILIAL",'Planificación 2026-1'!W:W,C207,'Planificación 2026-1'!H:H,"OB"))&gt;0,"P09"," ")</f>
        <v xml:space="preserve"> </v>
      </c>
      <c r="AI207" s="108" t="str">
        <f>IF(SUM(COUNTIFS('Planificación 2026-1'!F:F,"FILIAL",'Planificación 2026-1'!W:W,C207,'Planificación 2026-1'!H:H,"MH"))&gt;0,"P31"," ")</f>
        <v xml:space="preserve"> </v>
      </c>
      <c r="AJ207" s="108" t="str">
        <f>IF(SUM(COUNTIFS('Planificación 2026-1'!F:F,"FILIAL",'Planificación 2026-1'!W:W,C207,'Planificación 2026-1'!H:H,"IC"))&gt;0,"P32"," ")</f>
        <v xml:space="preserve"> </v>
      </c>
      <c r="AK207" s="108" t="str">
        <f>IF(SUM(COUNTIFS('Planificación 2026-1'!F:F,"FILIAL",'Planificación 2026-1'!W:W,C207,'Planificación 2026-1'!H:H,"AR"))&gt;0,"P34"," ")</f>
        <v xml:space="preserve"> </v>
      </c>
      <c r="AL207" s="108" t="str">
        <f>IF(SUM(COUNTIFS('Planificación 2026-1'!F:F,"FILIAL",'Planificación 2026-1'!W:W,C207,'Planificación 2026-1'!H:H,"T1"))&gt;0,"P35"," ")</f>
        <v xml:space="preserve"> </v>
      </c>
      <c r="AM207" s="108" t="str">
        <f>IF(SUM(COUNTIFS('Planificación 2026-1'!F:F,"FILIAL",'Planificación 2026-1'!W:W,C207,'Planificación 2026-1'!H:H,"T3"))&gt;0,"P36"," ")</f>
        <v xml:space="preserve"> </v>
      </c>
      <c r="AN207" s="108" t="str">
        <f>IF(SUM(COUNTIFS('Planificación 2026-1'!F:F,"FILIAL",'Planificación 2026-1'!W:W,C207,'Planificación 2026-1'!H:H,"T2"))&gt;0,"P37"," ")</f>
        <v xml:space="preserve"> </v>
      </c>
      <c r="AO207" s="108" t="str">
        <f>IF(SUM(COUNTIFS('Planificación 2026-1'!F:F,"FILIAL",'Planificación 2026-1'!W:W,C207,'Planificación 2026-1'!H:H,"AE"))&gt;0,"P38"," ")</f>
        <v xml:space="preserve"> </v>
      </c>
      <c r="AP207" s="108" t="str">
        <f>IF(SUM(COUNTIFS('Planificación 2026-1'!F:F,"FILIAL",'Planificación 2026-1'!W:W,C207,'Planificación 2026-1'!H:H,"T4"))&gt;0,"P55"," ")</f>
        <v xml:space="preserve"> </v>
      </c>
      <c r="AQ207" s="108" t="str">
        <f>IF(SUM(COUNTIFS('Planificación 2026-1'!F:F,"SUNAMPE",'Planificación 2026-1'!W:W,C207,'Planificación 2026-1'!H:H,"AF"))&gt;0," P01"," ")</f>
        <v xml:space="preserve"> </v>
      </c>
      <c r="AR207" s="108" t="str">
        <f>IF(SUM(COUNTIFS('Planificación 2026-1'!F:F,"SUNAMPE",'Planificación 2026-1'!W:W,C207,'Planificación 2026-1'!H:H,"EN"))&gt;0,"P02"," ")</f>
        <v xml:space="preserve"> </v>
      </c>
      <c r="AS207" s="108" t="str">
        <f>IF(SUM(COUNTIFS('Planificación 2026-1'!F:F,"SUNAMPE",'Planificación 2026-1'!W:W,C207,'Planificación 2026-1'!H:H,"IS"))&gt;0,"P03"," ")</f>
        <v xml:space="preserve"> </v>
      </c>
      <c r="AT207" s="108" t="str">
        <f>IF(SUM(COUNTIFS('Planificación 2026-1'!F:F,"SUNAMPE",'Planificación 2026-1'!W:W,C207,'Planificación 2026-1'!H:H,"PS"))&gt;0,"P04"," ")</f>
        <v xml:space="preserve"> </v>
      </c>
      <c r="AU207" s="108"/>
      <c r="AV207" s="108" t="str">
        <f>IF(SUM(COUNTIFS('Planificación 2026-1'!F:F,"SUNAMPE",'Planificación 2026-1'!W:W,C207,'Planificación 2026-1'!H:H,"IN"))&gt;0,"P06"," ")</f>
        <v xml:space="preserve"> </v>
      </c>
      <c r="AW207" s="108" t="str">
        <f>IF(SUM(COUNTIFS('Planificación 2026-1'!F:F,"SUNAMPE",'Planificación 2026-1'!W:W,C207,'Planificación 2026-1'!H:H,"CA"))&gt;0,"P07"," ")</f>
        <v xml:space="preserve"> </v>
      </c>
      <c r="AX207" s="108" t="str">
        <f>IF(SUM(COUNTIFS('Planificación 2026-1'!F:F,"SUNAMPE",'Planificación 2026-1'!W:W,C207,'Planificación 2026-1'!H:H,"DE"))&gt;0,"P08"," ")</f>
        <v xml:space="preserve"> </v>
      </c>
      <c r="AY207" s="108" t="str">
        <f>IF(SUM(COUNTIFS('Planificación 2026-1'!F:F,"SUNAMPE",'Planificación 2026-1'!W:W,C207,'Planificación 2026-1'!H:H,"OB"))&gt;0,"P09"," ")</f>
        <v xml:space="preserve"> </v>
      </c>
      <c r="AZ207" s="108" t="str">
        <f>IF(SUM(COUNTIFS('Planificación 2026-1'!F:F,"SUNAMPE",'Planificación 2026-1'!W:W,C207,'Planificación 2026-1'!H:H,"MH"))&gt;0,"P31"," ")</f>
        <v xml:space="preserve"> </v>
      </c>
      <c r="BA207" s="108" t="str">
        <f>IF(SUM(COUNTIFS('Planificación 2026-1'!F:F,"SUNAMPE",'Planificación 2026-1'!W:W,C207,'Planificación 2026-1'!H:H,"IC"))&gt;0,"P32"," ")</f>
        <v xml:space="preserve"> </v>
      </c>
      <c r="BB207" s="108" t="str">
        <f>IF(SUM(COUNTIFS('Planificación 2026-1'!F:F,"SUNAMPE",'Planificación 2026-1'!W:W,C207,'Planificación 2026-1'!H:H,"AR"))&gt;0,"P34"," ")</f>
        <v xml:space="preserve"> </v>
      </c>
      <c r="BC207" s="108" t="str">
        <f>IF(SUM(COUNTIFS('Planificación 2026-1'!F:F,"SUNAMPE",'Planificación 2026-1'!W:W,C207,'Planificación 2026-1'!H:H,"T1"))&gt;0,"P35"," ")</f>
        <v xml:space="preserve"> </v>
      </c>
      <c r="BD207" s="108" t="str">
        <f>IF(SUM(COUNTIFS('Planificación 2026-1'!F:F,"SUNAMPE",'Planificación 2026-1'!W:W,C207,'Planificación 2026-1'!H:H,"T3"))&gt;0,"P36"," ")</f>
        <v xml:space="preserve"> </v>
      </c>
      <c r="BE207" s="108" t="str">
        <f>IF(SUM(COUNTIFS('Planificación 2026-1'!F:F,"SUNAMPE",'Planificación 2026-1'!W:W,C207,'Planificación 2026-1'!H:H,"T2"))&gt;0,"P37"," ")</f>
        <v xml:space="preserve"> </v>
      </c>
      <c r="BF207" s="108" t="str">
        <f>IF(SUM(COUNTIFS('Planificación 2026-1'!F:F,"SUNAMPE",'Planificación 2026-1'!W:W,C207,'Planificación 2026-1'!H:H,"AE"))&gt;0,"P38"," ")</f>
        <v xml:space="preserve"> </v>
      </c>
      <c r="BG207" s="108" t="str">
        <f>IF(SUM(COUNTIFS('Planificación 2026-1'!F:F,"SUNAMPE",'Planificación 2026-1'!W:W,C207,'Planificación 2026-1'!H:H,"T4"))&gt;0,"P55"," ")</f>
        <v xml:space="preserve"> </v>
      </c>
      <c r="BH207" s="108" t="str">
        <f>IF(SUM(COUNTIFS('Planificación 2026-1'!F:F,"HUAURA",'Planificación 2026-1'!W:W,C207,'Planificación 2026-1'!H:H,"AF"))&gt;0," P01"," ")</f>
        <v xml:space="preserve"> </v>
      </c>
      <c r="BI207" s="108" t="str">
        <f>IF(SUM(COUNTIFS('Planificación 2026-1'!F:F,"HUAURA",'Planificación 2026-1'!W:W,C207,'Planificación 2026-1'!H:H,"EN"))&gt;0,"P02"," ")</f>
        <v xml:space="preserve"> </v>
      </c>
      <c r="BJ207" s="108" t="str">
        <f>IF(SUM(COUNTIFS('Planificación 2026-1'!F:F,"HUAURA",'Planificación 2026-1'!W:W,C207,'Planificación 2026-1'!H:H,"IS"))&gt;0,"P03"," ")</f>
        <v xml:space="preserve"> </v>
      </c>
      <c r="BK207" s="108" t="str">
        <f>IF(SUM(COUNTIFS('Planificación 2026-1'!F:F,"HUAURA",'Planificación 2026-1'!W:W,C207,'Planificación 2026-1'!H:H,"PS"))&gt;0,"P04"," ")</f>
        <v xml:space="preserve"> </v>
      </c>
      <c r="BL207" s="108"/>
      <c r="BM207" s="108" t="str">
        <f>IF(SUM(COUNTIFS('Planificación 2026-1'!F:F,"HUAURA",'Planificación 2026-1'!W:W,C207,'Planificación 2026-1'!H:H,"IN"))&gt;0,"P06"," ")</f>
        <v xml:space="preserve"> </v>
      </c>
      <c r="BN207" s="108" t="str">
        <f>IF(SUM(COUNTIFS('Planificación 2026-1'!F:F,"HUAURA",'Planificación 2026-1'!W:W,C207,'Planificación 2026-1'!H:H,"CA"))&gt;0,"P07"," ")</f>
        <v xml:space="preserve"> </v>
      </c>
      <c r="BO207" s="108" t="str">
        <f>IF(SUM(COUNTIFS('Planificación 2026-1'!F:F,"HUAURA",'Planificación 2026-1'!W:W,C207,'Planificación 2026-1'!H:H,"DE"))&gt;0,"P08"," ")</f>
        <v xml:space="preserve"> </v>
      </c>
      <c r="BP207" s="108" t="str">
        <f>IF(SUM(COUNTIFS('Planificación 2026-1'!F:F,"HUAURA",'Planificación 2026-1'!W:W,C207,'Planificación 2026-1'!H:H,"OB"))&gt;0,"P09"," ")</f>
        <v xml:space="preserve"> </v>
      </c>
      <c r="BQ207" s="108" t="str">
        <f>IF(SUM(COUNTIFS('Planificación 2026-1'!F:F,"HUAURA",'Planificación 2026-1'!W:W,C207,'Planificación 2026-1'!H:H,"MH"))&gt;0,"P31"," ")</f>
        <v xml:space="preserve"> </v>
      </c>
      <c r="BR207" s="108" t="str">
        <f>IF(SUM(COUNTIFS('Planificación 2026-1'!F:F,"HUAURA",'Planificación 2026-1'!W:W,C207,'Planificación 2026-1'!H:H,"IC"))&gt;0,"P32"," ")</f>
        <v xml:space="preserve"> </v>
      </c>
      <c r="BS207" s="108" t="str">
        <f>IF(SUM(COUNTIFS('Planificación 2026-1'!F:F,"HUAURA",'Planificación 2026-1'!W:W,C207,'Planificación 2026-1'!H:H,"AR"))&gt;0,"P34"," ")</f>
        <v xml:space="preserve"> </v>
      </c>
      <c r="BT207" s="108" t="str">
        <f>IF(SUM(COUNTIFS('Planificación 2026-1'!F:F,"HUAURA",'Planificación 2026-1'!W:W,C207,'Planificación 2026-1'!H:H,"T1"))&gt;0,"P35"," ")</f>
        <v xml:space="preserve"> </v>
      </c>
      <c r="BU207" s="108" t="str">
        <f>IF(SUM(COUNTIFS('Planificación 2026-1'!F:F,"HUAURA",'Planificación 2026-1'!W:W,C207,'Planificación 2026-1'!H:H,"T3"))&gt;0,"P36"," ")</f>
        <v xml:space="preserve"> </v>
      </c>
      <c r="BV207" s="108" t="str">
        <f>IF(SUM(COUNTIFS('Planificación 2026-1'!F:F,"HUAURA",'Planificación 2026-1'!W:W,C207,'Planificación 2026-1'!H:H,"T2"))&gt;0,"P37"," ")</f>
        <v xml:space="preserve"> </v>
      </c>
      <c r="BW207" s="108" t="str">
        <f>IF(SUM(COUNTIFS('Planificación 2026-1'!F:F,"HUAURA",'Planificación 2026-1'!W:W,C207,'Planificación 2026-1'!H:H,"AE"))&gt;0,"P38"," ")</f>
        <v xml:space="preserve"> </v>
      </c>
      <c r="BX207" s="108" t="str">
        <f>IF(SUM(COUNTIFS('Planificación 2026-1'!F:F,"HUAURA",'Planificación 2026-1'!W:W,C207,'Planificación 2026-1'!H:H,"T4"))&gt;0,"P55"," ")</f>
        <v xml:space="preserve"> </v>
      </c>
      <c r="BY207" s="109">
        <f>SUMIFS('Planificación 2026-1'!R:R,'Planificación 2026-1'!W:W,C207,'Planificación 2026-1'!H:H,"AF",'Planificación 2026-1'!I:I,"&gt;2")</f>
        <v>0</v>
      </c>
      <c r="BZ207" s="109">
        <f>SUMIFS('Planificación 2026-1'!R:R,'Planificación 2026-1'!W:W,C207,'Planificación 2026-1'!H:H,"EN",'Planificación 2026-1'!I:I,"&gt;2")</f>
        <v>0</v>
      </c>
      <c r="CA207" s="109">
        <f>SUMIFS('Planificación 2026-1'!R:R,'Planificación 2026-1'!W:W,C207,'Planificación 2026-1'!H:H,"IS",'Planificación 2026-1'!I:I,"&gt;2")</f>
        <v>0</v>
      </c>
      <c r="CB207" s="109">
        <f>SUMIFS('Planificación 2026-1'!R:R,'Planificación 2026-1'!W:W,C207,'Planificación 2026-1'!H:H,"PS",'Planificación 2026-1'!I:I,"&gt;2")</f>
        <v>0</v>
      </c>
      <c r="CC207" s="109">
        <f>SUMIFS('Planificación 2026-1'!R:R,'Planificación 2026-1'!W:W,C207,'Planificación 2026-1'!H:H,"IN",'Planificación 2026-1'!I:I,"&gt;2")</f>
        <v>28</v>
      </c>
      <c r="CD207" s="109">
        <f>SUMIFS('Planificación 2026-1'!R:R,'Planificación 2026-1'!W:W,C207,'Planificación 2026-1'!H:H,"CA",'Planificación 2026-1'!I:I,"&gt;2")</f>
        <v>0</v>
      </c>
      <c r="CE207" s="109">
        <f>SUMIFS('Planificación 2026-1'!R:R,'Planificación 2026-1'!W:W,C207,'Planificación 2026-1'!H:H,"DE",'Planificación 2026-1'!I:I,"&gt;2")</f>
        <v>0</v>
      </c>
      <c r="CF207" s="109">
        <f>SUMIFS('Planificación 2026-1'!R:R,'Planificación 2026-1'!W:W,C207,'Planificación 2026-1'!H:H,"OB",'Planificación 2026-1'!I:I,"&gt;2")</f>
        <v>0</v>
      </c>
      <c r="CG207" s="109">
        <f>SUMIFS('Planificación 2026-1'!R:R,'Planificación 2026-1'!W:W,C207,'Planificación 2026-1'!H:H,"MH",'Planificación 2026-1'!I:I,"&gt;2")</f>
        <v>0</v>
      </c>
      <c r="CH207" s="109">
        <f>SUMIFS('Planificación 2026-1'!R:R,'Planificación 2026-1'!W:W,C207,'Planificación 2026-1'!H:H,"IC",'Planificación 2026-1'!I:I,"&gt;2")</f>
        <v>0</v>
      </c>
      <c r="CI207" s="109">
        <f>SUMIFS('Planificación 2026-1'!R:R,'Planificación 2026-1'!W:W,C207,'Planificación 2026-1'!H:H,"AR",'Planificación 2026-1'!I:I,"&gt;2")</f>
        <v>0</v>
      </c>
      <c r="CJ207" s="109">
        <f>SUMIFS('Planificación 2026-1'!R:R,'Planificación 2026-1'!W:W,C207,'Planificación 2026-1'!H:H,"T1",'Planificación 2026-1'!I:I,"&gt;2")</f>
        <v>0</v>
      </c>
      <c r="CK207" s="109">
        <f>SUMIFS('Planificación 2026-1'!R:R,'Planificación 2026-1'!W:W,C207,'Planificación 2026-1'!H:H,"T3",'Planificación 2026-1'!I:I,"&gt;2")</f>
        <v>0</v>
      </c>
      <c r="CL207" s="109">
        <f>SUMIFS('Planificación 2026-1'!R:R,'Planificación 2026-1'!W:W,C207,'Planificación 2026-1'!H:H,"T2",'Planificación 2026-1'!I:I,"&gt;2")</f>
        <v>0</v>
      </c>
      <c r="CM207" s="109">
        <f>SUMIFS('Planificación 2026-1'!R:R,'Planificación 2026-1'!W:W,C207,'Planificación 2026-1'!H:H,"AE",'Planificación 2026-1'!I:I,"&gt;2")</f>
        <v>0</v>
      </c>
      <c r="CN207" s="109">
        <f>SUMIFS('Planificación 2026-1'!R:R,'Planificación 2026-1'!W:W,C207,'Planificación 2026-1'!H:H,"T4",'Planificación 2026-1'!I:I,"&gt;2")</f>
        <v>0</v>
      </c>
      <c r="CO207" s="109">
        <f>SUMIFS('Planificación 2026-1'!R:R,'Planificación 2026-1'!W:W,C207,'Planificación 2026-1'!H:H,"AF",'Planificación 2026-1'!I:I,"&lt;3")</f>
        <v>0</v>
      </c>
      <c r="CP207" s="109">
        <f>SUMIFS('Planificación 2026-1'!R:R,'Planificación 2026-1'!W:W,C207,'Planificación 2026-1'!H:H,"EN",'Planificación 2026-1'!I:I,"&lt;3")</f>
        <v>0</v>
      </c>
      <c r="CQ207" s="109">
        <f>SUMIFS('Planificación 2026-1'!R:R,'Planificación 2026-1'!W:W,C207,'Planificación 2026-1'!H:H,"IS",'Planificación 2026-1'!I:I,"&lt;3")</f>
        <v>0</v>
      </c>
      <c r="CR207" s="109">
        <f>SUMIFS('Planificación 2026-1'!R:R,'Planificación 2026-1'!W:W,C207,'Planificación 2026-1'!H:H,"PS",'Planificación 2026-1'!I:I,"&lt;3")</f>
        <v>0</v>
      </c>
      <c r="CS207" s="109">
        <f>SUMIFS('Planificación 2026-1'!R:R,'Planificación 2026-1'!W:W,C207,'Planificación 2026-1'!H:H,"IN",'Planificación 2026-1'!I:I,"&lt;3")</f>
        <v>9</v>
      </c>
      <c r="CT207" s="109">
        <f>SUMIFS('Planificación 2026-1'!R:R,'Planificación 2026-1'!W:W,C207,'Planificación 2026-1'!H:H,"CA",'Planificación 2026-1'!I:I,"&lt;3")</f>
        <v>0</v>
      </c>
      <c r="CU207" s="109">
        <f>SUMIFS('Planificación 2026-1'!R:R,'Planificación 2026-1'!W:W,C207,'Planificación 2026-1'!H:H,"DE",'Planificación 2026-1'!I:I,"&lt;3")</f>
        <v>0</v>
      </c>
      <c r="CV207" s="109">
        <f>SUMIFS('Planificación 2026-1'!R:R,'Planificación 2026-1'!W:W,C207,'Planificación 2026-1'!H:H,"OB",'Planificación 2026-1'!I:I,"&lt;3")</f>
        <v>0</v>
      </c>
      <c r="CW207" s="109">
        <f>SUMIFS('Planificación 2026-1'!R:R,'Planificación 2026-1'!W:W,C207,'Planificación 2026-1'!H:H,"MH",'Planificación 2026-1'!I:I,"&lt;3")</f>
        <v>0</v>
      </c>
      <c r="CX207" s="109">
        <f>SUMIFS('Planificación 2026-1'!R:R,'Planificación 2026-1'!W:W,C207,'Planificación 2026-1'!H:H,"IC",'Planificación 2026-1'!I:I,"&lt;3")</f>
        <v>0</v>
      </c>
      <c r="CY207" s="109">
        <f>SUMIFS('Planificación 2026-1'!R:R,'Planificación 2026-1'!W:W,C207,'Planificación 2026-1'!H:H,"AR",'Planificación 2026-1'!I:I,"&lt;3")</f>
        <v>0</v>
      </c>
      <c r="CZ207" s="109">
        <f>SUMIFS('Planificación 2026-1'!R:R,'Planificación 2026-1'!W:W,C207,'Planificación 2026-1'!H:H,"T1",'Planificación 2026-1'!I:I,"&lt;3")</f>
        <v>0</v>
      </c>
      <c r="DA207" s="109">
        <f>SUMIFS('Planificación 2026-1'!R:R,'Planificación 2026-1'!W:W,C207,'Planificación 2026-1'!H:H,"T3",'Planificación 2026-1'!I:I,"&lt;3")</f>
        <v>0</v>
      </c>
      <c r="DB207" s="109">
        <f>SUMIFS('Planificación 2026-1'!R:R,'Planificación 2026-1'!W:W,C207,'Planificación 2026-1'!H:H,"T2",'Planificación 2026-1'!I:I,"&lt;3")</f>
        <v>0</v>
      </c>
      <c r="DC207" s="109">
        <f>SUMIFS('Planificación 2026-1'!R:R,'Planificación 2026-1'!W:W,C207,'Planificación 2026-1'!H:H,"AE",'Planificación 2026-1'!I:I,"&lt;3")</f>
        <v>0</v>
      </c>
      <c r="DD207" s="109">
        <f>SUMIFS('Planificación 2026-1'!R:R,'Planificación 2026-1'!W:W,C207,'Planificación 2026-1'!H:H,"T4",'Planificación 2026-1'!I:I,"&lt;3")</f>
        <v>0</v>
      </c>
      <c r="DE207" s="108" t="str">
        <f t="shared" si="36"/>
        <v>P06</v>
      </c>
      <c r="DF207" s="41">
        <f>IF(C207="","",SUMIFS('Planificación 2026-1'!R:R,'Planificación 2026-1'!W:W,C207,'Planificación 2026-1'!F:F,"PRINCIPAL",'Planificación 2026-1'!X:X,"VIRTUAL"))</f>
        <v>0</v>
      </c>
      <c r="DG207" s="41">
        <f>IF(C207="","",SUMIFS('Planificación 2026-1'!R:R,'Planificación 2026-1'!W:W,C207,'Planificación 2026-1'!F:F,"PRINCIPAL",'Planificación 2026-1'!X:X,"PRESENCIAL"))</f>
        <v>30</v>
      </c>
      <c r="DH207" s="41">
        <f>IF(C207="","",SUMIFS('Planificación 2026-1'!R:R,'Planificación 2026-1'!W:W,C207,'Planificación 2026-1'!F:F,"PRINCIPAL",'Planificación 2026-1'!X:X,"HIBRIDO PRESENCIAL"))</f>
        <v>0</v>
      </c>
      <c r="DI207" s="108" t="str">
        <f t="shared" si="37"/>
        <v/>
      </c>
      <c r="DJ207" s="108">
        <f>IF(C207="","",SUMIFS('Planificación 2026-1'!R:R,'Planificación 2026-1'!W:W,C207,'Planificación 2026-1'!F:F,"FILIAL",'Planificación 2026-1'!X:X,"VIRTUAL"))</f>
        <v>0</v>
      </c>
      <c r="DK207" s="110">
        <f>IF(C207="","",SUMIFS('Planificación 2026-1'!R:R,'Planificación 2026-1'!W:W,C207,'Planificación 2026-1'!F:F,"FILIAL",'Planificación 2026-1'!X:X,"PRESENCIAL"))</f>
        <v>0</v>
      </c>
      <c r="DL207" s="61">
        <f>IF(C207="","",SUMIFS('Planificación 2026-1'!R:R,'Planificación 2026-1'!W:W,C207,'Planificación 2026-1'!F:F,"FILIAL",'Planificación 2026-1'!X:X,"HIBRIDO PRESENCIAL"))</f>
        <v>0</v>
      </c>
      <c r="DM207" s="111" t="str">
        <f t="shared" si="38"/>
        <v/>
      </c>
      <c r="DN207" s="108">
        <f>IF(C207="","",SUMIFS('Planificación 2026-1'!R:R,'Planificación 2026-1'!W:W,C207,'Planificación 2026-1'!F:F,"SUNAMPE",'Planificación 2026-1'!X:X,"VIRTUAL"))</f>
        <v>0</v>
      </c>
      <c r="DO207" s="61">
        <f>IF(C207="","",SUMIFS('Planificación 2026-1'!R:R,'Planificación 2026-1'!W:W,C207,'Planificación 2026-1'!F:F,"SUNAMPE",'Planificación 2026-1'!X:X,"PRESENCIAL"))</f>
        <v>0</v>
      </c>
      <c r="DP207" s="111" t="str">
        <f t="shared" si="39"/>
        <v/>
      </c>
      <c r="DQ207" s="108">
        <f>IF(C207="","",SUMIFS('Planificación 2026-1'!R:R,'Planificación 2026-1'!W:W,C207,'Planificación 2026-1'!F:F,"HUAURA",'Planificación 2026-1'!X:X,"VIRTUAL"))</f>
        <v>0</v>
      </c>
      <c r="DR207" s="61">
        <f>IF(C207="","",SUMIFS('Planificación 2026-1'!R:R,'Planificación 2026-1'!W:W,C207,'Planificación 2026-1'!F:F,"HUAURA",'Planificación 2026-1'!X:X,"PRESENCIAL"))</f>
        <v>0</v>
      </c>
      <c r="DS207" s="76">
        <f>SUMIFS('Planificación 2026-1'!R:R,'Planificación 2026-1'!W:W,C207,'Planificación 2026-1'!F:F,"PRINCIPAL",'Planificación 2026-1'!X:X,"VIRTUAL",'Planificación 2026-1'!I:I,"&gt;2")</f>
        <v>0</v>
      </c>
      <c r="DT207" s="76">
        <f>SUMIFS('Planificación 2026-1'!R:R,'Planificación 2026-1'!W:W,C207,'Planificación 2026-1'!F:F,"PRINCIPAL",'Planificación 2026-1'!X:X,"&lt;&gt;VIRTUAL",'Planificación 2026-1'!I:I,"&gt;2")</f>
        <v>28</v>
      </c>
      <c r="DU207" s="76">
        <f>SUMIFS('Planificación 2026-1'!R:R,'Planificación 2026-1'!W:W,C207,'Planificación 2026-1'!F:F,"SUNAMPE",'Planificación 2026-1'!X:X,"VIRTUAL",'Planificación 2026-1'!I:I,"&gt;2")</f>
        <v>0</v>
      </c>
      <c r="DV207" s="76">
        <f>SUMIFS('Planificación 2026-1'!R:R,'Planificación 2026-1'!W:W,C207,'Planificación 2026-1'!F:F,"SUNAMPE",'Planificación 2026-1'!X:X,"&lt;&gt;VIRTUAL",'Planificación 2026-1'!I:I,"&gt;2")</f>
        <v>0</v>
      </c>
      <c r="DW207" s="76">
        <f>SUMIFS('Planificación 2026-1'!R:R,'Planificación 2026-1'!W:W,C207,'Planificación 2026-1'!F:F,"FILIAL",'Planificación 2026-1'!X:X,"VIRTUAL",'Planificación 2026-1'!I:I,"&gt;2")</f>
        <v>0</v>
      </c>
      <c r="DX207" s="76">
        <f>SUMIFS('Planificación 2026-1'!R:R,'Planificación 2026-1'!W:W,C207,'Planificación 2026-1'!F:F,"FILIAL",'Planificación 2026-1'!X:X,"&lt;&gt;VIRTUAL",'Planificación 2026-1'!I:I,"&gt;2")</f>
        <v>0</v>
      </c>
      <c r="DY207" s="76">
        <f>SUMIFS('Planificación 2026-1'!R:R,'Planificación 2026-1'!W:W,C207,'Planificación 2026-1'!F:F,"PORUMA",'Planificación 2026-1'!X:X,"VIRTUAL",'Planificación 2026-1'!I:I,"&gt;2")</f>
        <v>0</v>
      </c>
      <c r="DZ207" s="76">
        <f>SUMIFS('Planificación 2026-1'!R:R,'Planificación 2026-1'!W:W,C207,'Planificación 2026-1'!F:F,"PORUMA",'Planificación 2026-1'!X:X,"&lt;&gt;VIRTUAL",'Planificación 2026-1'!I:I,"&gt;2")</f>
        <v>0</v>
      </c>
      <c r="EA207" s="76">
        <f>SUMIFS('Planificación 2026-1'!R:R,'Planificación 2026-1'!W:W,C207,'Planificación 2026-1'!F:F,"HUAURA",'Planificación 2026-1'!X:X,"VIRTUAL",'Planificación 2026-1'!I:I,"&gt;2")</f>
        <v>0</v>
      </c>
      <c r="EB207" s="76">
        <f>SUMIFS('Planificación 2026-1'!R:R,'Planificación 2026-1'!W:W,C207,'Planificación 2026-1'!F:F,"HUAURA",'Planificación 2026-1'!X:X,"&lt;&gt;VIRTUAL",'Planificación 2026-1'!I:I,"&gt;2")</f>
        <v>0</v>
      </c>
      <c r="EC207" s="76">
        <f>SUMIFS('Planificación 2026-1'!R:R,'Planificación 2026-1'!W:W,C207,'Planificación 2026-1'!F:F,"PRINCIPAL",'Planificación 2026-1'!X:X,"VIRTUAL",'Planificación 2026-1'!I:I,"&lt;3")</f>
        <v>0</v>
      </c>
      <c r="ED207" s="76">
        <f>SUMIFS('Planificación 2026-1'!R:R,'Planificación 2026-1'!W:W,C207,'Planificación 2026-1'!F:F,"PRINCIPAL",'Planificación 2026-1'!X:X,"&lt;&gt;VIRTUAL",'Planificación 2026-1'!I:I,"&lt;3")</f>
        <v>9</v>
      </c>
      <c r="EE207" s="76">
        <f>SUMIFS('Planificación 2026-1'!R:R,'Planificación 2026-1'!W:W,C207,'Planificación 2026-1'!F:F,"SUNAMPE",'Planificación 2026-1'!X:X,"VIRTUAL",'Planificación 2026-1'!I:I,"&lt;3")</f>
        <v>0</v>
      </c>
      <c r="EF207" s="76">
        <f>SUMIFS('Planificación 2026-1'!R:R,'Planificación 2026-1'!W:W,C207,'Planificación 2026-1'!F:F,"SUNAMPE",'Planificación 2026-1'!X:X,"&lt;&gt;VIRTUAL",'Planificación 2026-1'!I:I,"&lt;3")</f>
        <v>0</v>
      </c>
      <c r="EG207" s="76">
        <f>SUMIFS('Planificación 2026-1'!R:R,'Planificación 2026-1'!W:W,C207,'Planificación 2026-1'!F:F,"FILIAL",'Planificación 2026-1'!X:X,"VIRTUAL",'Planificación 2026-1'!I:I,"&lt;3")</f>
        <v>0</v>
      </c>
      <c r="EH207" s="76">
        <f>SUMIFS('Planificación 2026-1'!R:R,'Planificación 2026-1'!W:W,C207,'Planificación 2026-1'!F:F,"FILIAL",'Planificación 2026-1'!X:X,"&lt;&gt;VIRTUAL",'Planificación 2026-1'!I:I,"&lt;3")</f>
        <v>0</v>
      </c>
      <c r="EI207" s="76">
        <f>SUMIFS('Planificación 2026-1'!R:R,'Planificación 2026-1'!W:W,C207,'Planificación 2026-1'!F:F,"PORUMA",'Planificación 2026-1'!X:X,"VIRTUAL",'Planificación 2026-1'!I:I,"&lt;3")</f>
        <v>0</v>
      </c>
      <c r="EJ207" s="76">
        <f>SUMIFS('Planificación 2026-1'!R:R,'Planificación 2026-1'!W:W,C207,'Planificación 2026-1'!F:F,"PORUMA",'Planificación 2026-1'!X:X,"&lt;&gt;VIRTUAL",'Planificación 2026-1'!I:I,"&lt;3")</f>
        <v>0</v>
      </c>
      <c r="EK207" s="76">
        <f>SUMIFS('Planificación 2026-1'!R:R,'Planificación 2026-1'!W:W,C207,'Planificación 2026-1'!F:F,"HUAURA",'Planificación 2026-1'!X:X,"VIRTUAL",'Planificación 2026-1'!I:I,"&lt;3")</f>
        <v>0</v>
      </c>
      <c r="EL207" s="76">
        <f>SUMIFS('Planificación 2026-1'!R:R,'Planificación 2026-1'!W:W,C207,'Planificación 2026-1'!F:F,"HUAURA",'Planificación 2026-1'!X:X,"&lt;&gt;VIRTUAL",'Planificación 2026-1'!I:I,"&lt;3")</f>
        <v>0</v>
      </c>
      <c r="EM207" s="76"/>
      <c r="EN207" s="76">
        <f t="shared" si="32"/>
        <v>0</v>
      </c>
      <c r="EO207" s="76">
        <f t="shared" si="33"/>
        <v>37</v>
      </c>
      <c r="EP207" s="76" t="b">
        <f t="shared" si="34"/>
        <v>1</v>
      </c>
      <c r="EQ207" s="76" t="str">
        <f t="shared" si="35"/>
        <v>SEDE</v>
      </c>
      <c r="ER207" s="76" t="str">
        <f t="shared" si="40"/>
        <v>PRESENCIAL</v>
      </c>
    </row>
    <row r="208" spans="1:148" hidden="1">
      <c r="A208" s="83"/>
      <c r="B208" s="119">
        <v>205</v>
      </c>
      <c r="C208" s="115" t="s">
        <v>381</v>
      </c>
      <c r="D208" s="112">
        <f>SUMIF('Planificación 2026-1'!W:W,C208,'Planificación 2026-1'!R:R)</f>
        <v>13</v>
      </c>
      <c r="E208" s="114" t="s">
        <v>170</v>
      </c>
      <c r="F208" s="115" t="s">
        <v>171</v>
      </c>
      <c r="G208" s="115" t="s">
        <v>13</v>
      </c>
      <c r="H208" s="115" t="s">
        <v>126</v>
      </c>
      <c r="I208" s="107" t="str">
        <f>IF(SUM(COUNTIFS('Planificación 2026-1'!F:F,"PRINCIPAL",'Planificación 2026-1'!W:W,C208,'Planificación 2026-1'!H:H,"AF"))&gt;0,"P01"," ")</f>
        <v>P01</v>
      </c>
      <c r="J208" s="108" t="str">
        <f>IF(SUM(COUNTIFS('Planificación 2026-1'!F:F,"PRINCIPAL",'Planificación 2026-1'!W:W,C208,'Planificación 2026-1'!H:H,"EN"))&gt;0,"P02"," ")</f>
        <v xml:space="preserve"> </v>
      </c>
      <c r="K208" s="108" t="str">
        <f>IF(SUM(COUNTIFS('Planificación 2026-1'!F:F,"PRINCIPAL",'Planificación 2026-1'!W:W,C208,'Planificación 2026-1'!H:H,"IS"))&gt;0,"P03"," ")</f>
        <v xml:space="preserve"> </v>
      </c>
      <c r="L208" s="108" t="str">
        <f>IF(SUM(COUNTIFS('Planificación 2026-1'!F:F,"PRINCIPAL",'Planificación 2026-1'!W:W,C208,'Planificación 2026-1'!H:H,"PS"))&gt;0,"P04"," ")</f>
        <v xml:space="preserve"> </v>
      </c>
      <c r="M208" s="108"/>
      <c r="N208" s="108" t="str">
        <f>IF(SUM(COUNTIFS('Planificación 2026-1'!F:F,"PRINCIPAL",'Planificación 2026-1'!W:W,C208,'Planificación 2026-1'!H:H,"IN"))&gt;0,"P06"," ")</f>
        <v xml:space="preserve"> </v>
      </c>
      <c r="O208" s="108" t="str">
        <f>IF(SUM(COUNTIFS('Planificación 2026-1'!F:F,"PRINCIPAL",'Planificación 2026-1'!W:W,C208,'Planificación 2026-1'!H:H,"CA"))&gt;0,"P07"," ")</f>
        <v xml:space="preserve"> </v>
      </c>
      <c r="P208" s="108" t="str">
        <f>IF(SUM(COUNTIFS('Planificación 2026-1'!F:F,"PRINCIPAL",'Planificación 2026-1'!W:W,C208,'Planificación 2026-1'!H:H,"DE"))&gt;0,"P08"," ")</f>
        <v xml:space="preserve"> </v>
      </c>
      <c r="Q208" s="108" t="str">
        <f>IF(SUM(COUNTIFS('Planificación 2026-1'!F:F,"PRINCIPAL",'Planificación 2026-1'!W:W,C208,'Planificación 2026-1'!H:H,"OB"))&gt;0,"P09"," ")</f>
        <v xml:space="preserve"> </v>
      </c>
      <c r="R208" s="108" t="str">
        <f>IF(SUM(COUNTIFS('Planificación 2026-1'!F:F,"PRINCIPAL",'Planificación 2026-1'!W:W,C208,'Planificación 2026-1'!H:H,"MH"))&gt;0,"P31"," ")</f>
        <v xml:space="preserve"> </v>
      </c>
      <c r="S208" s="108" t="str">
        <f>IF(SUM(COUNTIFS('Planificación 2026-1'!F:F,"PRINCIPAL",'Planificación 2026-1'!W:W,C208,'Planificación 2026-1'!H:H,"IC"))&gt;0,"P32"," ")</f>
        <v xml:space="preserve"> </v>
      </c>
      <c r="T208" s="108" t="str">
        <f>IF(SUM(COUNTIFS('Planificación 2026-1'!F:F,"PRINCIPAL",'Planificación 2026-1'!W:W,C208,'Planificación 2026-1'!H:H,"AR"))&gt;0,"P34"," ")</f>
        <v xml:space="preserve"> </v>
      </c>
      <c r="U208" s="108" t="str">
        <f>IF(SUM(COUNTIFS('Planificación 2026-1'!F:F,"PRINCIPAL",'Planificación 2026-1'!W:W,C208,'Planificación 2026-1'!H:H,"T1"))&gt;0,"P35"," ")</f>
        <v xml:space="preserve"> </v>
      </c>
      <c r="V208" s="108" t="str">
        <f>IF(SUM(COUNTIFS('Planificación 2026-1'!F:F,"PRINCIPAL",'Planificación 2026-1'!W:W,C208,'Planificación 2026-1'!H:H,"T3"))&gt;0,"P36"," ")</f>
        <v xml:space="preserve"> </v>
      </c>
      <c r="W208" s="108" t="str">
        <f>IF(SUM(COUNTIFS('Planificación 2026-1'!F:F,"PRINCIPAL",'Planificación 2026-1'!W:W,C208,'Planificación 2026-1'!H:H,"T2"))&gt;0,"P37"," ")</f>
        <v xml:space="preserve"> </v>
      </c>
      <c r="X208" s="108" t="str">
        <f>IF(SUM(COUNTIFS('Planificación 2026-1'!F:F,"PRINCIPAL",'Planificación 2026-1'!W:W,C208,'Planificación 2026-1'!H:H,"AE"))&gt;0,"P38"," ")</f>
        <v xml:space="preserve"> </v>
      </c>
      <c r="Y208" s="108" t="str">
        <f>IF(SUM(COUNTIFS('Planificación 2026-1'!F:F,"PRINCIPAL",'Planificación 2026-1'!W:W,C208,'Planificación 2026-1'!H:H,"T4"))&gt;0,"P55"," ")</f>
        <v xml:space="preserve"> </v>
      </c>
      <c r="Z208" s="108" t="str">
        <f>IF(SUM(COUNTIFS('Planificación 2026-1'!F:F,"FILIAL",'Planificación 2026-1'!W:W,C208,'Planificación 2026-1'!H:H,"AF"))&gt;0," P01"," ")</f>
        <v xml:space="preserve"> P01</v>
      </c>
      <c r="AA208" s="108" t="str">
        <f>IF(SUM(COUNTIFS('Planificación 2026-1'!F:F,"FILIAL",'Planificación 2026-1'!W:W,C208,'Planificación 2026-1'!H:H,"EN"))&gt;0,"P02"," ")</f>
        <v xml:space="preserve"> </v>
      </c>
      <c r="AB208" s="108" t="str">
        <f>IF(SUM(COUNTIFS('Planificación 2026-1'!F:F,"FILIAL",'Planificación 2026-1'!W:W,C208,'Planificación 2026-1'!H:H,"IS"))&gt;0,"P03"," ")</f>
        <v xml:space="preserve"> </v>
      </c>
      <c r="AC208" s="108" t="str">
        <f>IF(SUM(COUNTIFS('Planificación 2026-1'!F:F,"FILIAL",'Planificación 2026-1'!W:W,C208,'Planificación 2026-1'!H:H,"PS"))&gt;0,"P04"," ")</f>
        <v xml:space="preserve"> </v>
      </c>
      <c r="AD208" s="108"/>
      <c r="AE208" s="108" t="str">
        <f>IF(SUM(COUNTIFS('Planificación 2026-1'!F:F,"FILIAL",'Planificación 2026-1'!W:W,C208,'Planificación 2026-1'!H:H,"IN"))&gt;0,"P06"," ")</f>
        <v xml:space="preserve"> </v>
      </c>
      <c r="AF208" s="108" t="str">
        <f>IF(SUM(COUNTIFS('Planificación 2026-1'!F:F,"FILIAL",'Planificación 2026-1'!W:W,C208,'Planificación 2026-1'!H:H,"CA"))&gt;0,"P07"," ")</f>
        <v>P07</v>
      </c>
      <c r="AG208" s="108" t="str">
        <f>IF(SUM(COUNTIFS('Planificación 2026-1'!F:F,"FILIAL",'Planificación 2026-1'!W:W,C208,'Planificación 2026-1'!H:H,"DE"))&gt;0,"P08"," ")</f>
        <v xml:space="preserve"> </v>
      </c>
      <c r="AH208" s="108" t="str">
        <f>IF(SUM(COUNTIFS('Planificación 2026-1'!F:F,"FILIAL",'Planificación 2026-1'!W:W,C208,'Planificación 2026-1'!H:H,"OB"))&gt;0,"P09"," ")</f>
        <v xml:space="preserve"> </v>
      </c>
      <c r="AI208" s="108" t="str">
        <f>IF(SUM(COUNTIFS('Planificación 2026-1'!F:F,"FILIAL",'Planificación 2026-1'!W:W,C208,'Planificación 2026-1'!H:H,"MH"))&gt;0,"P31"," ")</f>
        <v xml:space="preserve"> </v>
      </c>
      <c r="AJ208" s="108" t="str">
        <f>IF(SUM(COUNTIFS('Planificación 2026-1'!F:F,"FILIAL",'Planificación 2026-1'!W:W,C208,'Planificación 2026-1'!H:H,"IC"))&gt;0,"P32"," ")</f>
        <v xml:space="preserve"> </v>
      </c>
      <c r="AK208" s="108" t="str">
        <f>IF(SUM(COUNTIFS('Planificación 2026-1'!F:F,"FILIAL",'Planificación 2026-1'!W:W,C208,'Planificación 2026-1'!H:H,"AR"))&gt;0,"P34"," ")</f>
        <v xml:space="preserve"> </v>
      </c>
      <c r="AL208" s="108" t="str">
        <f>IF(SUM(COUNTIFS('Planificación 2026-1'!F:F,"FILIAL",'Planificación 2026-1'!W:W,C208,'Planificación 2026-1'!H:H,"T1"))&gt;0,"P35"," ")</f>
        <v xml:space="preserve"> </v>
      </c>
      <c r="AM208" s="108" t="str">
        <f>IF(SUM(COUNTIFS('Planificación 2026-1'!F:F,"FILIAL",'Planificación 2026-1'!W:W,C208,'Planificación 2026-1'!H:H,"T3"))&gt;0,"P36"," ")</f>
        <v xml:space="preserve"> </v>
      </c>
      <c r="AN208" s="108" t="str">
        <f>IF(SUM(COUNTIFS('Planificación 2026-1'!F:F,"FILIAL",'Planificación 2026-1'!W:W,C208,'Planificación 2026-1'!H:H,"T2"))&gt;0,"P37"," ")</f>
        <v xml:space="preserve"> </v>
      </c>
      <c r="AO208" s="108" t="str">
        <f>IF(SUM(COUNTIFS('Planificación 2026-1'!F:F,"FILIAL",'Planificación 2026-1'!W:W,C208,'Planificación 2026-1'!H:H,"AE"))&gt;0,"P38"," ")</f>
        <v xml:space="preserve"> </v>
      </c>
      <c r="AP208" s="108" t="str">
        <f>IF(SUM(COUNTIFS('Planificación 2026-1'!F:F,"FILIAL",'Planificación 2026-1'!W:W,C208,'Planificación 2026-1'!H:H,"T4"))&gt;0,"P55"," ")</f>
        <v xml:space="preserve"> </v>
      </c>
      <c r="AQ208" s="108" t="str">
        <f>IF(SUM(COUNTIFS('Planificación 2026-1'!F:F,"SUNAMPE",'Planificación 2026-1'!W:W,C208,'Planificación 2026-1'!H:H,"AF"))&gt;0," P01"," ")</f>
        <v xml:space="preserve"> </v>
      </c>
      <c r="AR208" s="108" t="str">
        <f>IF(SUM(COUNTIFS('Planificación 2026-1'!F:F,"SUNAMPE",'Planificación 2026-1'!W:W,C208,'Planificación 2026-1'!H:H,"EN"))&gt;0,"P02"," ")</f>
        <v xml:space="preserve"> </v>
      </c>
      <c r="AS208" s="108" t="str">
        <f>IF(SUM(COUNTIFS('Planificación 2026-1'!F:F,"SUNAMPE",'Planificación 2026-1'!W:W,C208,'Planificación 2026-1'!H:H,"IS"))&gt;0,"P03"," ")</f>
        <v xml:space="preserve"> </v>
      </c>
      <c r="AT208" s="108" t="str">
        <f>IF(SUM(COUNTIFS('Planificación 2026-1'!F:F,"SUNAMPE",'Planificación 2026-1'!W:W,C208,'Planificación 2026-1'!H:H,"PS"))&gt;0,"P04"," ")</f>
        <v xml:space="preserve"> </v>
      </c>
      <c r="AU208" s="108"/>
      <c r="AV208" s="108" t="str">
        <f>IF(SUM(COUNTIFS('Planificación 2026-1'!F:F,"SUNAMPE",'Planificación 2026-1'!W:W,C208,'Planificación 2026-1'!H:H,"IN"))&gt;0,"P06"," ")</f>
        <v xml:space="preserve"> </v>
      </c>
      <c r="AW208" s="108" t="str">
        <f>IF(SUM(COUNTIFS('Planificación 2026-1'!F:F,"SUNAMPE",'Planificación 2026-1'!W:W,C208,'Planificación 2026-1'!H:H,"CA"))&gt;0,"P07"," ")</f>
        <v xml:space="preserve"> </v>
      </c>
      <c r="AX208" s="108" t="str">
        <f>IF(SUM(COUNTIFS('Planificación 2026-1'!F:F,"SUNAMPE",'Planificación 2026-1'!W:W,C208,'Planificación 2026-1'!H:H,"DE"))&gt;0,"P08"," ")</f>
        <v xml:space="preserve"> </v>
      </c>
      <c r="AY208" s="108" t="str">
        <f>IF(SUM(COUNTIFS('Planificación 2026-1'!F:F,"SUNAMPE",'Planificación 2026-1'!W:W,C208,'Planificación 2026-1'!H:H,"OB"))&gt;0,"P09"," ")</f>
        <v xml:space="preserve"> </v>
      </c>
      <c r="AZ208" s="108" t="str">
        <f>IF(SUM(COUNTIFS('Planificación 2026-1'!F:F,"SUNAMPE",'Planificación 2026-1'!W:W,C208,'Planificación 2026-1'!H:H,"MH"))&gt;0,"P31"," ")</f>
        <v xml:space="preserve"> </v>
      </c>
      <c r="BA208" s="108" t="str">
        <f>IF(SUM(COUNTIFS('Planificación 2026-1'!F:F,"SUNAMPE",'Planificación 2026-1'!W:W,C208,'Planificación 2026-1'!H:H,"IC"))&gt;0,"P32"," ")</f>
        <v xml:space="preserve"> </v>
      </c>
      <c r="BB208" s="108" t="str">
        <f>IF(SUM(COUNTIFS('Planificación 2026-1'!F:F,"SUNAMPE",'Planificación 2026-1'!W:W,C208,'Planificación 2026-1'!H:H,"AR"))&gt;0,"P34"," ")</f>
        <v xml:space="preserve"> </v>
      </c>
      <c r="BC208" s="108" t="str">
        <f>IF(SUM(COUNTIFS('Planificación 2026-1'!F:F,"SUNAMPE",'Planificación 2026-1'!W:W,C208,'Planificación 2026-1'!H:H,"T1"))&gt;0,"P35"," ")</f>
        <v xml:space="preserve"> </v>
      </c>
      <c r="BD208" s="108" t="str">
        <f>IF(SUM(COUNTIFS('Planificación 2026-1'!F:F,"SUNAMPE",'Planificación 2026-1'!W:W,C208,'Planificación 2026-1'!H:H,"T3"))&gt;0,"P36"," ")</f>
        <v xml:space="preserve"> </v>
      </c>
      <c r="BE208" s="108" t="str">
        <f>IF(SUM(COUNTIFS('Planificación 2026-1'!F:F,"SUNAMPE",'Planificación 2026-1'!W:W,C208,'Planificación 2026-1'!H:H,"T2"))&gt;0,"P37"," ")</f>
        <v xml:space="preserve"> </v>
      </c>
      <c r="BF208" s="108" t="str">
        <f>IF(SUM(COUNTIFS('Planificación 2026-1'!F:F,"SUNAMPE",'Planificación 2026-1'!W:W,C208,'Planificación 2026-1'!H:H,"AE"))&gt;0,"P38"," ")</f>
        <v xml:space="preserve"> </v>
      </c>
      <c r="BG208" s="108" t="str">
        <f>IF(SUM(COUNTIFS('Planificación 2026-1'!F:F,"SUNAMPE",'Planificación 2026-1'!W:W,C208,'Planificación 2026-1'!H:H,"T4"))&gt;0,"P55"," ")</f>
        <v xml:space="preserve"> </v>
      </c>
      <c r="BH208" s="108" t="str">
        <f>IF(SUM(COUNTIFS('Planificación 2026-1'!F:F,"HUAURA",'Planificación 2026-1'!W:W,C208,'Planificación 2026-1'!H:H,"AF"))&gt;0," P01"," ")</f>
        <v xml:space="preserve"> </v>
      </c>
      <c r="BI208" s="108" t="str">
        <f>IF(SUM(COUNTIFS('Planificación 2026-1'!F:F,"HUAURA",'Planificación 2026-1'!W:W,C208,'Planificación 2026-1'!H:H,"EN"))&gt;0,"P02"," ")</f>
        <v xml:space="preserve"> </v>
      </c>
      <c r="BJ208" s="108" t="str">
        <f>IF(SUM(COUNTIFS('Planificación 2026-1'!F:F,"HUAURA",'Planificación 2026-1'!W:W,C208,'Planificación 2026-1'!H:H,"IS"))&gt;0,"P03"," ")</f>
        <v xml:space="preserve"> </v>
      </c>
      <c r="BK208" s="108" t="str">
        <f>IF(SUM(COUNTIFS('Planificación 2026-1'!F:F,"HUAURA",'Planificación 2026-1'!W:W,C208,'Planificación 2026-1'!H:H,"PS"))&gt;0,"P04"," ")</f>
        <v xml:space="preserve"> </v>
      </c>
      <c r="BL208" s="108"/>
      <c r="BM208" s="108" t="str">
        <f>IF(SUM(COUNTIFS('Planificación 2026-1'!F:F,"HUAURA",'Planificación 2026-1'!W:W,C208,'Planificación 2026-1'!H:H,"IN"))&gt;0,"P06"," ")</f>
        <v xml:space="preserve"> </v>
      </c>
      <c r="BN208" s="108" t="str">
        <f>IF(SUM(COUNTIFS('Planificación 2026-1'!F:F,"HUAURA",'Planificación 2026-1'!W:W,C208,'Planificación 2026-1'!H:H,"CA"))&gt;0,"P07"," ")</f>
        <v xml:space="preserve"> </v>
      </c>
      <c r="BO208" s="108" t="str">
        <f>IF(SUM(COUNTIFS('Planificación 2026-1'!F:F,"HUAURA",'Planificación 2026-1'!W:W,C208,'Planificación 2026-1'!H:H,"DE"))&gt;0,"P08"," ")</f>
        <v xml:space="preserve"> </v>
      </c>
      <c r="BP208" s="108" t="str">
        <f>IF(SUM(COUNTIFS('Planificación 2026-1'!F:F,"HUAURA",'Planificación 2026-1'!W:W,C208,'Planificación 2026-1'!H:H,"OB"))&gt;0,"P09"," ")</f>
        <v xml:space="preserve"> </v>
      </c>
      <c r="BQ208" s="108" t="str">
        <f>IF(SUM(COUNTIFS('Planificación 2026-1'!F:F,"HUAURA",'Planificación 2026-1'!W:W,C208,'Planificación 2026-1'!H:H,"MH"))&gt;0,"P31"," ")</f>
        <v xml:space="preserve"> </v>
      </c>
      <c r="BR208" s="108" t="str">
        <f>IF(SUM(COUNTIFS('Planificación 2026-1'!F:F,"HUAURA",'Planificación 2026-1'!W:W,C208,'Planificación 2026-1'!H:H,"IC"))&gt;0,"P32"," ")</f>
        <v xml:space="preserve"> </v>
      </c>
      <c r="BS208" s="108" t="str">
        <f>IF(SUM(COUNTIFS('Planificación 2026-1'!F:F,"HUAURA",'Planificación 2026-1'!W:W,C208,'Planificación 2026-1'!H:H,"AR"))&gt;0,"P34"," ")</f>
        <v xml:space="preserve"> </v>
      </c>
      <c r="BT208" s="108" t="str">
        <f>IF(SUM(COUNTIFS('Planificación 2026-1'!F:F,"HUAURA",'Planificación 2026-1'!W:W,C208,'Planificación 2026-1'!H:H,"T1"))&gt;0,"P35"," ")</f>
        <v xml:space="preserve"> </v>
      </c>
      <c r="BU208" s="108" t="str">
        <f>IF(SUM(COUNTIFS('Planificación 2026-1'!F:F,"HUAURA",'Planificación 2026-1'!W:W,C208,'Planificación 2026-1'!H:H,"T3"))&gt;0,"P36"," ")</f>
        <v xml:space="preserve"> </v>
      </c>
      <c r="BV208" s="108" t="str">
        <f>IF(SUM(COUNTIFS('Planificación 2026-1'!F:F,"HUAURA",'Planificación 2026-1'!W:W,C208,'Planificación 2026-1'!H:H,"T2"))&gt;0,"P37"," ")</f>
        <v xml:space="preserve"> </v>
      </c>
      <c r="BW208" s="108" t="str">
        <f>IF(SUM(COUNTIFS('Planificación 2026-1'!F:F,"HUAURA",'Planificación 2026-1'!W:W,C208,'Planificación 2026-1'!H:H,"AE"))&gt;0,"P38"," ")</f>
        <v xml:space="preserve"> </v>
      </c>
      <c r="BX208" s="108" t="str">
        <f>IF(SUM(COUNTIFS('Planificación 2026-1'!F:F,"HUAURA",'Planificación 2026-1'!W:W,C208,'Planificación 2026-1'!H:H,"T4"))&gt;0,"P55"," ")</f>
        <v xml:space="preserve"> </v>
      </c>
      <c r="BY208" s="109">
        <f>SUMIFS('Planificación 2026-1'!R:R,'Planificación 2026-1'!W:W,C208,'Planificación 2026-1'!H:H,"AF",'Planificación 2026-1'!I:I,"&gt;2")</f>
        <v>4</v>
      </c>
      <c r="BZ208" s="109">
        <f>SUMIFS('Planificación 2026-1'!R:R,'Planificación 2026-1'!W:W,C208,'Planificación 2026-1'!H:H,"EN",'Planificación 2026-1'!I:I,"&gt;2")</f>
        <v>0</v>
      </c>
      <c r="CA208" s="109">
        <f>SUMIFS('Planificación 2026-1'!R:R,'Planificación 2026-1'!W:W,C208,'Planificación 2026-1'!H:H,"IS",'Planificación 2026-1'!I:I,"&gt;2")</f>
        <v>0</v>
      </c>
      <c r="CB208" s="109">
        <f>SUMIFS('Planificación 2026-1'!R:R,'Planificación 2026-1'!W:W,C208,'Planificación 2026-1'!H:H,"PS",'Planificación 2026-1'!I:I,"&gt;2")</f>
        <v>0</v>
      </c>
      <c r="CC208" s="109">
        <f>SUMIFS('Planificación 2026-1'!R:R,'Planificación 2026-1'!W:W,C208,'Planificación 2026-1'!H:H,"IN",'Planificación 2026-1'!I:I,"&gt;2")</f>
        <v>0</v>
      </c>
      <c r="CD208" s="109">
        <f>SUMIFS('Planificación 2026-1'!R:R,'Planificación 2026-1'!W:W,C208,'Planificación 2026-1'!H:H,"CA",'Planificación 2026-1'!I:I,"&gt;2")</f>
        <v>9</v>
      </c>
      <c r="CE208" s="109">
        <f>SUMIFS('Planificación 2026-1'!R:R,'Planificación 2026-1'!W:W,C208,'Planificación 2026-1'!H:H,"DE",'Planificación 2026-1'!I:I,"&gt;2")</f>
        <v>0</v>
      </c>
      <c r="CF208" s="109">
        <f>SUMIFS('Planificación 2026-1'!R:R,'Planificación 2026-1'!W:W,C208,'Planificación 2026-1'!H:H,"OB",'Planificación 2026-1'!I:I,"&gt;2")</f>
        <v>0</v>
      </c>
      <c r="CG208" s="109">
        <f>SUMIFS('Planificación 2026-1'!R:R,'Planificación 2026-1'!W:W,C208,'Planificación 2026-1'!H:H,"MH",'Planificación 2026-1'!I:I,"&gt;2")</f>
        <v>0</v>
      </c>
      <c r="CH208" s="109">
        <f>SUMIFS('Planificación 2026-1'!R:R,'Planificación 2026-1'!W:W,C208,'Planificación 2026-1'!H:H,"IC",'Planificación 2026-1'!I:I,"&gt;2")</f>
        <v>0</v>
      </c>
      <c r="CI208" s="109">
        <f>SUMIFS('Planificación 2026-1'!R:R,'Planificación 2026-1'!W:W,C208,'Planificación 2026-1'!H:H,"AR",'Planificación 2026-1'!I:I,"&gt;2")</f>
        <v>0</v>
      </c>
      <c r="CJ208" s="109">
        <f>SUMIFS('Planificación 2026-1'!R:R,'Planificación 2026-1'!W:W,C208,'Planificación 2026-1'!H:H,"T1",'Planificación 2026-1'!I:I,"&gt;2")</f>
        <v>0</v>
      </c>
      <c r="CK208" s="109">
        <f>SUMIFS('Planificación 2026-1'!R:R,'Planificación 2026-1'!W:W,C208,'Planificación 2026-1'!H:H,"T3",'Planificación 2026-1'!I:I,"&gt;2")</f>
        <v>0</v>
      </c>
      <c r="CL208" s="109">
        <f>SUMIFS('Planificación 2026-1'!R:R,'Planificación 2026-1'!W:W,C208,'Planificación 2026-1'!H:H,"T2",'Planificación 2026-1'!I:I,"&gt;2")</f>
        <v>0</v>
      </c>
      <c r="CM208" s="109">
        <f>SUMIFS('Planificación 2026-1'!R:R,'Planificación 2026-1'!W:W,C208,'Planificación 2026-1'!H:H,"AE",'Planificación 2026-1'!I:I,"&gt;2")</f>
        <v>0</v>
      </c>
      <c r="CN208" s="109">
        <f>SUMIFS('Planificación 2026-1'!R:R,'Planificación 2026-1'!W:W,C208,'Planificación 2026-1'!H:H,"T4",'Planificación 2026-1'!I:I,"&gt;2")</f>
        <v>0</v>
      </c>
      <c r="CO208" s="109">
        <f>SUMIFS('Planificación 2026-1'!R:R,'Planificación 2026-1'!W:W,C208,'Planificación 2026-1'!H:H,"AF",'Planificación 2026-1'!I:I,"&lt;3")</f>
        <v>0</v>
      </c>
      <c r="CP208" s="109">
        <f>SUMIFS('Planificación 2026-1'!R:R,'Planificación 2026-1'!W:W,C208,'Planificación 2026-1'!H:H,"EN",'Planificación 2026-1'!I:I,"&lt;3")</f>
        <v>0</v>
      </c>
      <c r="CQ208" s="109">
        <f>SUMIFS('Planificación 2026-1'!R:R,'Planificación 2026-1'!W:W,C208,'Planificación 2026-1'!H:H,"IS",'Planificación 2026-1'!I:I,"&lt;3")</f>
        <v>0</v>
      </c>
      <c r="CR208" s="109">
        <f>SUMIFS('Planificación 2026-1'!R:R,'Planificación 2026-1'!W:W,C208,'Planificación 2026-1'!H:H,"PS",'Planificación 2026-1'!I:I,"&lt;3")</f>
        <v>0</v>
      </c>
      <c r="CS208" s="109">
        <f>SUMIFS('Planificación 2026-1'!R:R,'Planificación 2026-1'!W:W,C208,'Planificación 2026-1'!H:H,"IN",'Planificación 2026-1'!I:I,"&lt;3")</f>
        <v>0</v>
      </c>
      <c r="CT208" s="109">
        <f>SUMIFS('Planificación 2026-1'!R:R,'Planificación 2026-1'!W:W,C208,'Planificación 2026-1'!H:H,"CA",'Planificación 2026-1'!I:I,"&lt;3")</f>
        <v>0</v>
      </c>
      <c r="CU208" s="109">
        <f>SUMIFS('Planificación 2026-1'!R:R,'Planificación 2026-1'!W:W,C208,'Planificación 2026-1'!H:H,"DE",'Planificación 2026-1'!I:I,"&lt;3")</f>
        <v>0</v>
      </c>
      <c r="CV208" s="109">
        <f>SUMIFS('Planificación 2026-1'!R:R,'Planificación 2026-1'!W:W,C208,'Planificación 2026-1'!H:H,"OB",'Planificación 2026-1'!I:I,"&lt;3")</f>
        <v>0</v>
      </c>
      <c r="CW208" s="109">
        <f>SUMIFS('Planificación 2026-1'!R:R,'Planificación 2026-1'!W:W,C208,'Planificación 2026-1'!H:H,"MH",'Planificación 2026-1'!I:I,"&lt;3")</f>
        <v>0</v>
      </c>
      <c r="CX208" s="109">
        <f>SUMIFS('Planificación 2026-1'!R:R,'Planificación 2026-1'!W:W,C208,'Planificación 2026-1'!H:H,"IC",'Planificación 2026-1'!I:I,"&lt;3")</f>
        <v>0</v>
      </c>
      <c r="CY208" s="109">
        <f>SUMIFS('Planificación 2026-1'!R:R,'Planificación 2026-1'!W:W,C208,'Planificación 2026-1'!H:H,"AR",'Planificación 2026-1'!I:I,"&lt;3")</f>
        <v>0</v>
      </c>
      <c r="CZ208" s="109">
        <f>SUMIFS('Planificación 2026-1'!R:R,'Planificación 2026-1'!W:W,C208,'Planificación 2026-1'!H:H,"T1",'Planificación 2026-1'!I:I,"&lt;3")</f>
        <v>0</v>
      </c>
      <c r="DA208" s="109">
        <f>SUMIFS('Planificación 2026-1'!R:R,'Planificación 2026-1'!W:W,C208,'Planificación 2026-1'!H:H,"T3",'Planificación 2026-1'!I:I,"&lt;3")</f>
        <v>0</v>
      </c>
      <c r="DB208" s="109">
        <f>SUMIFS('Planificación 2026-1'!R:R,'Planificación 2026-1'!W:W,C208,'Planificación 2026-1'!H:H,"T2",'Planificación 2026-1'!I:I,"&lt;3")</f>
        <v>0</v>
      </c>
      <c r="DC208" s="109">
        <f>SUMIFS('Planificación 2026-1'!R:R,'Planificación 2026-1'!W:W,C208,'Planificación 2026-1'!H:H,"AE",'Planificación 2026-1'!I:I,"&lt;3")</f>
        <v>0</v>
      </c>
      <c r="DD208" s="109">
        <f>SUMIFS('Planificación 2026-1'!R:R,'Planificación 2026-1'!W:W,C208,'Planificación 2026-1'!H:H,"T4",'Planificación 2026-1'!I:I,"&lt;3")</f>
        <v>0</v>
      </c>
      <c r="DE208" s="108" t="str">
        <f t="shared" si="36"/>
        <v>P01</v>
      </c>
      <c r="DF208" s="41">
        <f>IF(C208="","",SUMIFS('Planificación 2026-1'!R:R,'Planificación 2026-1'!W:W,C208,'Planificación 2026-1'!F:F,"PRINCIPAL",'Planificación 2026-1'!X:X,"VIRTUAL"))</f>
        <v>0</v>
      </c>
      <c r="DG208" s="41">
        <f>IF(C208="","",SUMIFS('Planificación 2026-1'!R:R,'Planificación 2026-1'!W:W,C208,'Planificación 2026-1'!F:F,"PRINCIPAL",'Planificación 2026-1'!X:X,"PRESENCIAL"))</f>
        <v>0</v>
      </c>
      <c r="DH208" s="41">
        <f>IF(C208="","",SUMIFS('Planificación 2026-1'!R:R,'Planificación 2026-1'!W:W,C208,'Planificación 2026-1'!F:F,"PRINCIPAL",'Planificación 2026-1'!X:X,"HIBRIDO PRESENCIAL"))</f>
        <v>0</v>
      </c>
      <c r="DI208" s="108" t="str">
        <f t="shared" si="37"/>
        <v>P01 P07</v>
      </c>
      <c r="DJ208" s="108">
        <f>IF(C208="","",SUMIFS('Planificación 2026-1'!R:R,'Planificación 2026-1'!W:W,C208,'Planificación 2026-1'!F:F,"FILIAL",'Planificación 2026-1'!X:X,"VIRTUAL"))</f>
        <v>13</v>
      </c>
      <c r="DK208" s="110">
        <f>IF(C208="","",SUMIFS('Planificación 2026-1'!R:R,'Planificación 2026-1'!W:W,C208,'Planificación 2026-1'!F:F,"FILIAL",'Planificación 2026-1'!X:X,"PRESENCIAL"))</f>
        <v>0</v>
      </c>
      <c r="DL208" s="61">
        <f>IF(C208="","",SUMIFS('Planificación 2026-1'!R:R,'Planificación 2026-1'!W:W,C208,'Planificación 2026-1'!F:F,"FILIAL",'Planificación 2026-1'!X:X,"HIBRIDO PRESENCIAL"))</f>
        <v>0</v>
      </c>
      <c r="DM208" s="111" t="str">
        <f t="shared" si="38"/>
        <v/>
      </c>
      <c r="DN208" s="108">
        <f>IF(C208="","",SUMIFS('Planificación 2026-1'!R:R,'Planificación 2026-1'!W:W,C208,'Planificación 2026-1'!F:F,"SUNAMPE",'Planificación 2026-1'!X:X,"VIRTUAL"))</f>
        <v>0</v>
      </c>
      <c r="DO208" s="61">
        <f>IF(C208="","",SUMIFS('Planificación 2026-1'!R:R,'Planificación 2026-1'!W:W,C208,'Planificación 2026-1'!F:F,"SUNAMPE",'Planificación 2026-1'!X:X,"PRESENCIAL"))</f>
        <v>0</v>
      </c>
      <c r="DP208" s="111" t="str">
        <f t="shared" si="39"/>
        <v/>
      </c>
      <c r="DQ208" s="108">
        <f>IF(C208="","",SUMIFS('Planificación 2026-1'!R:R,'Planificación 2026-1'!W:W,C208,'Planificación 2026-1'!F:F,"HUAURA",'Planificación 2026-1'!X:X,"VIRTUAL"))</f>
        <v>0</v>
      </c>
      <c r="DR208" s="61">
        <f>IF(C208="","",SUMIFS('Planificación 2026-1'!R:R,'Planificación 2026-1'!W:W,C208,'Planificación 2026-1'!F:F,"HUAURA",'Planificación 2026-1'!X:X,"PRESENCIAL"))</f>
        <v>0</v>
      </c>
      <c r="DS208" s="76">
        <f>SUMIFS('Planificación 2026-1'!R:R,'Planificación 2026-1'!W:W,C208,'Planificación 2026-1'!F:F,"PRINCIPAL",'Planificación 2026-1'!X:X,"VIRTUAL",'Planificación 2026-1'!I:I,"&gt;2")</f>
        <v>0</v>
      </c>
      <c r="DT208" s="76">
        <f>SUMIFS('Planificación 2026-1'!R:R,'Planificación 2026-1'!W:W,C208,'Planificación 2026-1'!F:F,"PRINCIPAL",'Planificación 2026-1'!X:X,"&lt;&gt;VIRTUAL",'Planificación 2026-1'!I:I,"&gt;2")</f>
        <v>0</v>
      </c>
      <c r="DU208" s="76">
        <f>SUMIFS('Planificación 2026-1'!R:R,'Planificación 2026-1'!W:W,C208,'Planificación 2026-1'!F:F,"SUNAMPE",'Planificación 2026-1'!X:X,"VIRTUAL",'Planificación 2026-1'!I:I,"&gt;2")</f>
        <v>0</v>
      </c>
      <c r="DV208" s="76">
        <f>SUMIFS('Planificación 2026-1'!R:R,'Planificación 2026-1'!W:W,C208,'Planificación 2026-1'!F:F,"SUNAMPE",'Planificación 2026-1'!X:X,"&lt;&gt;VIRTUAL",'Planificación 2026-1'!I:I,"&gt;2")</f>
        <v>0</v>
      </c>
      <c r="DW208" s="76">
        <f>SUMIFS('Planificación 2026-1'!R:R,'Planificación 2026-1'!W:W,C208,'Planificación 2026-1'!F:F,"FILIAL",'Planificación 2026-1'!X:X,"VIRTUAL",'Planificación 2026-1'!I:I,"&gt;2")</f>
        <v>13</v>
      </c>
      <c r="DX208" s="76">
        <f>SUMIFS('Planificación 2026-1'!R:R,'Planificación 2026-1'!W:W,C208,'Planificación 2026-1'!F:F,"FILIAL",'Planificación 2026-1'!X:X,"&lt;&gt;VIRTUAL",'Planificación 2026-1'!I:I,"&gt;2")</f>
        <v>0</v>
      </c>
      <c r="DY208" s="76">
        <f>SUMIFS('Planificación 2026-1'!R:R,'Planificación 2026-1'!W:W,C208,'Planificación 2026-1'!F:F,"PORUMA",'Planificación 2026-1'!X:X,"VIRTUAL",'Planificación 2026-1'!I:I,"&gt;2")</f>
        <v>0</v>
      </c>
      <c r="DZ208" s="76">
        <f>SUMIFS('Planificación 2026-1'!R:R,'Planificación 2026-1'!W:W,C208,'Planificación 2026-1'!F:F,"PORUMA",'Planificación 2026-1'!X:X,"&lt;&gt;VIRTUAL",'Planificación 2026-1'!I:I,"&gt;2")</f>
        <v>0</v>
      </c>
      <c r="EA208" s="76">
        <f>SUMIFS('Planificación 2026-1'!R:R,'Planificación 2026-1'!W:W,C208,'Planificación 2026-1'!F:F,"HUAURA",'Planificación 2026-1'!X:X,"VIRTUAL",'Planificación 2026-1'!I:I,"&gt;2")</f>
        <v>0</v>
      </c>
      <c r="EB208" s="76">
        <f>SUMIFS('Planificación 2026-1'!R:R,'Planificación 2026-1'!W:W,C208,'Planificación 2026-1'!F:F,"HUAURA",'Planificación 2026-1'!X:X,"&lt;&gt;VIRTUAL",'Planificación 2026-1'!I:I,"&gt;2")</f>
        <v>0</v>
      </c>
      <c r="EC208" s="76">
        <f>SUMIFS('Planificación 2026-1'!R:R,'Planificación 2026-1'!W:W,C208,'Planificación 2026-1'!F:F,"PRINCIPAL",'Planificación 2026-1'!X:X,"VIRTUAL",'Planificación 2026-1'!I:I,"&lt;3")</f>
        <v>0</v>
      </c>
      <c r="ED208" s="76">
        <f>SUMIFS('Planificación 2026-1'!R:R,'Planificación 2026-1'!W:W,C208,'Planificación 2026-1'!F:F,"PRINCIPAL",'Planificación 2026-1'!X:X,"&lt;&gt;VIRTUAL",'Planificación 2026-1'!I:I,"&lt;3")</f>
        <v>0</v>
      </c>
      <c r="EE208" s="76">
        <f>SUMIFS('Planificación 2026-1'!R:R,'Planificación 2026-1'!W:W,C208,'Planificación 2026-1'!F:F,"SUNAMPE",'Planificación 2026-1'!X:X,"VIRTUAL",'Planificación 2026-1'!I:I,"&lt;3")</f>
        <v>0</v>
      </c>
      <c r="EF208" s="76">
        <f>SUMIFS('Planificación 2026-1'!R:R,'Planificación 2026-1'!W:W,C208,'Planificación 2026-1'!F:F,"SUNAMPE",'Planificación 2026-1'!X:X,"&lt;&gt;VIRTUAL",'Planificación 2026-1'!I:I,"&lt;3")</f>
        <v>0</v>
      </c>
      <c r="EG208" s="76">
        <f>SUMIFS('Planificación 2026-1'!R:R,'Planificación 2026-1'!W:W,C208,'Planificación 2026-1'!F:F,"FILIAL",'Planificación 2026-1'!X:X,"VIRTUAL",'Planificación 2026-1'!I:I,"&lt;3")</f>
        <v>0</v>
      </c>
      <c r="EH208" s="76">
        <f>SUMIFS('Planificación 2026-1'!R:R,'Planificación 2026-1'!W:W,C208,'Planificación 2026-1'!F:F,"FILIAL",'Planificación 2026-1'!X:X,"&lt;&gt;VIRTUAL",'Planificación 2026-1'!I:I,"&lt;3")</f>
        <v>0</v>
      </c>
      <c r="EI208" s="76">
        <f>SUMIFS('Planificación 2026-1'!R:R,'Planificación 2026-1'!W:W,C208,'Planificación 2026-1'!F:F,"PORUMA",'Planificación 2026-1'!X:X,"VIRTUAL",'Planificación 2026-1'!I:I,"&lt;3")</f>
        <v>0</v>
      </c>
      <c r="EJ208" s="76">
        <f>SUMIFS('Planificación 2026-1'!R:R,'Planificación 2026-1'!W:W,C208,'Planificación 2026-1'!F:F,"PORUMA",'Planificación 2026-1'!X:X,"&lt;&gt;VIRTUAL",'Planificación 2026-1'!I:I,"&lt;3")</f>
        <v>0</v>
      </c>
      <c r="EK208" s="76">
        <f>SUMIFS('Planificación 2026-1'!R:R,'Planificación 2026-1'!W:W,C208,'Planificación 2026-1'!F:F,"HUAURA",'Planificación 2026-1'!X:X,"VIRTUAL",'Planificación 2026-1'!I:I,"&lt;3")</f>
        <v>0</v>
      </c>
      <c r="EL208" s="76">
        <f>SUMIFS('Planificación 2026-1'!R:R,'Planificación 2026-1'!W:W,C208,'Planificación 2026-1'!F:F,"HUAURA",'Planificación 2026-1'!X:X,"&lt;&gt;VIRTUAL",'Planificación 2026-1'!I:I,"&lt;3")</f>
        <v>0</v>
      </c>
      <c r="EM208" s="76"/>
      <c r="EN208" s="76">
        <f t="shared" si="32"/>
        <v>13</v>
      </c>
      <c r="EO208" s="76">
        <f t="shared" si="33"/>
        <v>0</v>
      </c>
      <c r="EP208" s="76" t="b">
        <f t="shared" si="34"/>
        <v>1</v>
      </c>
      <c r="EQ208" s="76" t="str">
        <f t="shared" si="35"/>
        <v/>
      </c>
      <c r="ER208" s="76" t="str">
        <f t="shared" si="40"/>
        <v>VIRTUAL</v>
      </c>
    </row>
    <row r="209" spans="1:148" hidden="1">
      <c r="A209" s="83"/>
      <c r="B209" s="119">
        <v>206</v>
      </c>
      <c r="C209" s="115" t="s">
        <v>382</v>
      </c>
      <c r="D209" s="112">
        <f>SUMIF('Planificación 2026-1'!W:W,C209,'Planificación 2026-1'!R:R)</f>
        <v>0</v>
      </c>
      <c r="E209" s="114" t="s">
        <v>173</v>
      </c>
      <c r="F209" s="115" t="s">
        <v>171</v>
      </c>
      <c r="G209" s="115" t="s">
        <v>86</v>
      </c>
      <c r="H209" s="115" t="s">
        <v>129</v>
      </c>
      <c r="I209" s="107" t="str">
        <f>IF(SUM(COUNTIFS('Planificación 2026-1'!F:F,"PRINCIPAL",'Planificación 2026-1'!W:W,C209,'Planificación 2026-1'!H:H,"AF"))&gt;0,"P01"," ")</f>
        <v xml:space="preserve"> </v>
      </c>
      <c r="J209" s="108" t="str">
        <f>IF(SUM(COUNTIFS('Planificación 2026-1'!F:F,"PRINCIPAL",'Planificación 2026-1'!W:W,C209,'Planificación 2026-1'!H:H,"EN"))&gt;0,"P02"," ")</f>
        <v xml:space="preserve"> </v>
      </c>
      <c r="K209" s="108" t="str">
        <f>IF(SUM(COUNTIFS('Planificación 2026-1'!F:F,"PRINCIPAL",'Planificación 2026-1'!W:W,C209,'Planificación 2026-1'!H:H,"IS"))&gt;0,"P03"," ")</f>
        <v xml:space="preserve"> </v>
      </c>
      <c r="L209" s="108" t="str">
        <f>IF(SUM(COUNTIFS('Planificación 2026-1'!F:F,"PRINCIPAL",'Planificación 2026-1'!W:W,C209,'Planificación 2026-1'!H:H,"PS"))&gt;0,"P04"," ")</f>
        <v xml:space="preserve"> </v>
      </c>
      <c r="M209" s="108"/>
      <c r="N209" s="108" t="str">
        <f>IF(SUM(COUNTIFS('Planificación 2026-1'!F:F,"PRINCIPAL",'Planificación 2026-1'!W:W,C209,'Planificación 2026-1'!H:H,"IN"))&gt;0,"P06"," ")</f>
        <v xml:space="preserve"> </v>
      </c>
      <c r="O209" s="108" t="str">
        <f>IF(SUM(COUNTIFS('Planificación 2026-1'!F:F,"PRINCIPAL",'Planificación 2026-1'!W:W,C209,'Planificación 2026-1'!H:H,"CA"))&gt;0,"P07"," ")</f>
        <v xml:space="preserve"> </v>
      </c>
      <c r="P209" s="108" t="str">
        <f>IF(SUM(COUNTIFS('Planificación 2026-1'!F:F,"PRINCIPAL",'Planificación 2026-1'!W:W,C209,'Planificación 2026-1'!H:H,"DE"))&gt;0,"P08"," ")</f>
        <v xml:space="preserve"> </v>
      </c>
      <c r="Q209" s="108" t="str">
        <f>IF(SUM(COUNTIFS('Planificación 2026-1'!F:F,"PRINCIPAL",'Planificación 2026-1'!W:W,C209,'Planificación 2026-1'!H:H,"OB"))&gt;0,"P09"," ")</f>
        <v xml:space="preserve"> </v>
      </c>
      <c r="R209" s="108" t="str">
        <f>IF(SUM(COUNTIFS('Planificación 2026-1'!F:F,"PRINCIPAL",'Planificación 2026-1'!W:W,C209,'Planificación 2026-1'!H:H,"MH"))&gt;0,"P31"," ")</f>
        <v xml:space="preserve"> </v>
      </c>
      <c r="S209" s="108" t="str">
        <f>IF(SUM(COUNTIFS('Planificación 2026-1'!F:F,"PRINCIPAL",'Planificación 2026-1'!W:W,C209,'Planificación 2026-1'!H:H,"IC"))&gt;0,"P32"," ")</f>
        <v xml:space="preserve"> </v>
      </c>
      <c r="T209" s="108" t="str">
        <f>IF(SUM(COUNTIFS('Planificación 2026-1'!F:F,"PRINCIPAL",'Planificación 2026-1'!W:W,C209,'Planificación 2026-1'!H:H,"AR"))&gt;0,"P34"," ")</f>
        <v xml:space="preserve"> </v>
      </c>
      <c r="U209" s="108" t="str">
        <f>IF(SUM(COUNTIFS('Planificación 2026-1'!F:F,"PRINCIPAL",'Planificación 2026-1'!W:W,C209,'Planificación 2026-1'!H:H,"T1"))&gt;0,"P35"," ")</f>
        <v xml:space="preserve"> </v>
      </c>
      <c r="V209" s="108" t="str">
        <f>IF(SUM(COUNTIFS('Planificación 2026-1'!F:F,"PRINCIPAL",'Planificación 2026-1'!W:W,C209,'Planificación 2026-1'!H:H,"T3"))&gt;0,"P36"," ")</f>
        <v xml:space="preserve"> </v>
      </c>
      <c r="W209" s="108" t="str">
        <f>IF(SUM(COUNTIFS('Planificación 2026-1'!F:F,"PRINCIPAL",'Planificación 2026-1'!W:W,C209,'Planificación 2026-1'!H:H,"T2"))&gt;0,"P37"," ")</f>
        <v xml:space="preserve"> </v>
      </c>
      <c r="X209" s="108" t="str">
        <f>IF(SUM(COUNTIFS('Planificación 2026-1'!F:F,"PRINCIPAL",'Planificación 2026-1'!W:W,C209,'Planificación 2026-1'!H:H,"AE"))&gt;0,"P38"," ")</f>
        <v xml:space="preserve"> </v>
      </c>
      <c r="Y209" s="108" t="str">
        <f>IF(SUM(COUNTIFS('Planificación 2026-1'!F:F,"PRINCIPAL",'Planificación 2026-1'!W:W,C209,'Planificación 2026-1'!H:H,"T4"))&gt;0,"P55"," ")</f>
        <v xml:space="preserve"> </v>
      </c>
      <c r="Z209" s="108" t="str">
        <f>IF(SUM(COUNTIFS('Planificación 2026-1'!F:F,"FILIAL",'Planificación 2026-1'!W:W,C209,'Planificación 2026-1'!H:H,"AF"))&gt;0," P01"," ")</f>
        <v xml:space="preserve"> </v>
      </c>
      <c r="AA209" s="108" t="str">
        <f>IF(SUM(COUNTIFS('Planificación 2026-1'!F:F,"FILIAL",'Planificación 2026-1'!W:W,C209,'Planificación 2026-1'!H:H,"EN"))&gt;0,"P02"," ")</f>
        <v xml:space="preserve"> </v>
      </c>
      <c r="AB209" s="108" t="str">
        <f>IF(SUM(COUNTIFS('Planificación 2026-1'!F:F,"FILIAL",'Planificación 2026-1'!W:W,C209,'Planificación 2026-1'!H:H,"IS"))&gt;0,"P03"," ")</f>
        <v xml:space="preserve"> </v>
      </c>
      <c r="AC209" s="108" t="str">
        <f>IF(SUM(COUNTIFS('Planificación 2026-1'!F:F,"FILIAL",'Planificación 2026-1'!W:W,C209,'Planificación 2026-1'!H:H,"PS"))&gt;0,"P04"," ")</f>
        <v xml:space="preserve"> </v>
      </c>
      <c r="AD209" s="108"/>
      <c r="AE209" s="108" t="str">
        <f>IF(SUM(COUNTIFS('Planificación 2026-1'!F:F,"FILIAL",'Planificación 2026-1'!W:W,C209,'Planificación 2026-1'!H:H,"IN"))&gt;0,"P06"," ")</f>
        <v xml:space="preserve"> </v>
      </c>
      <c r="AF209" s="108" t="str">
        <f>IF(SUM(COUNTIFS('Planificación 2026-1'!F:F,"FILIAL",'Planificación 2026-1'!W:W,C209,'Planificación 2026-1'!H:H,"CA"))&gt;0,"P07"," ")</f>
        <v xml:space="preserve"> </v>
      </c>
      <c r="AG209" s="108" t="str">
        <f>IF(SUM(COUNTIFS('Planificación 2026-1'!F:F,"FILIAL",'Planificación 2026-1'!W:W,C209,'Planificación 2026-1'!H:H,"DE"))&gt;0,"P08"," ")</f>
        <v xml:space="preserve"> </v>
      </c>
      <c r="AH209" s="108" t="str">
        <f>IF(SUM(COUNTIFS('Planificación 2026-1'!F:F,"FILIAL",'Planificación 2026-1'!W:W,C209,'Planificación 2026-1'!H:H,"OB"))&gt;0,"P09"," ")</f>
        <v xml:space="preserve"> </v>
      </c>
      <c r="AI209" s="108" t="str">
        <f>IF(SUM(COUNTIFS('Planificación 2026-1'!F:F,"FILIAL",'Planificación 2026-1'!W:W,C209,'Planificación 2026-1'!H:H,"MH"))&gt;0,"P31"," ")</f>
        <v xml:space="preserve"> </v>
      </c>
      <c r="AJ209" s="108" t="str">
        <f>IF(SUM(COUNTIFS('Planificación 2026-1'!F:F,"FILIAL",'Planificación 2026-1'!W:W,C209,'Planificación 2026-1'!H:H,"IC"))&gt;0,"P32"," ")</f>
        <v xml:space="preserve"> </v>
      </c>
      <c r="AK209" s="108" t="str">
        <f>IF(SUM(COUNTIFS('Planificación 2026-1'!F:F,"FILIAL",'Planificación 2026-1'!W:W,C209,'Planificación 2026-1'!H:H,"AR"))&gt;0,"P34"," ")</f>
        <v xml:space="preserve"> </v>
      </c>
      <c r="AL209" s="108" t="str">
        <f>IF(SUM(COUNTIFS('Planificación 2026-1'!F:F,"FILIAL",'Planificación 2026-1'!W:W,C209,'Planificación 2026-1'!H:H,"T1"))&gt;0,"P35"," ")</f>
        <v xml:space="preserve"> </v>
      </c>
      <c r="AM209" s="108" t="str">
        <f>IF(SUM(COUNTIFS('Planificación 2026-1'!F:F,"FILIAL",'Planificación 2026-1'!W:W,C209,'Planificación 2026-1'!H:H,"T3"))&gt;0,"P36"," ")</f>
        <v xml:space="preserve"> </v>
      </c>
      <c r="AN209" s="108" t="str">
        <f>IF(SUM(COUNTIFS('Planificación 2026-1'!F:F,"FILIAL",'Planificación 2026-1'!W:W,C209,'Planificación 2026-1'!H:H,"T2"))&gt;0,"P37"," ")</f>
        <v xml:space="preserve"> </v>
      </c>
      <c r="AO209" s="108" t="str">
        <f>IF(SUM(COUNTIFS('Planificación 2026-1'!F:F,"FILIAL",'Planificación 2026-1'!W:W,C209,'Planificación 2026-1'!H:H,"AE"))&gt;0,"P38"," ")</f>
        <v xml:space="preserve"> </v>
      </c>
      <c r="AP209" s="108" t="str">
        <f>IF(SUM(COUNTIFS('Planificación 2026-1'!F:F,"FILIAL",'Planificación 2026-1'!W:W,C209,'Planificación 2026-1'!H:H,"T4"))&gt;0,"P55"," ")</f>
        <v xml:space="preserve"> </v>
      </c>
      <c r="AQ209" s="108" t="str">
        <f>IF(SUM(COUNTIFS('Planificación 2026-1'!F:F,"SUNAMPE",'Planificación 2026-1'!W:W,C209,'Planificación 2026-1'!H:H,"AF"))&gt;0," P01"," ")</f>
        <v xml:space="preserve"> </v>
      </c>
      <c r="AR209" s="108" t="str">
        <f>IF(SUM(COUNTIFS('Planificación 2026-1'!F:F,"SUNAMPE",'Planificación 2026-1'!W:W,C209,'Planificación 2026-1'!H:H,"EN"))&gt;0,"P02"," ")</f>
        <v xml:space="preserve"> </v>
      </c>
      <c r="AS209" s="108" t="str">
        <f>IF(SUM(COUNTIFS('Planificación 2026-1'!F:F,"SUNAMPE",'Planificación 2026-1'!W:W,C209,'Planificación 2026-1'!H:H,"IS"))&gt;0,"P03"," ")</f>
        <v xml:space="preserve"> </v>
      </c>
      <c r="AT209" s="108" t="str">
        <f>IF(SUM(COUNTIFS('Planificación 2026-1'!F:F,"SUNAMPE",'Planificación 2026-1'!W:W,C209,'Planificación 2026-1'!H:H,"PS"))&gt;0,"P04"," ")</f>
        <v xml:space="preserve"> </v>
      </c>
      <c r="AU209" s="108"/>
      <c r="AV209" s="108" t="str">
        <f>IF(SUM(COUNTIFS('Planificación 2026-1'!F:F,"SUNAMPE",'Planificación 2026-1'!W:W,C209,'Planificación 2026-1'!H:H,"IN"))&gt;0,"P06"," ")</f>
        <v xml:space="preserve"> </v>
      </c>
      <c r="AW209" s="108" t="str">
        <f>IF(SUM(COUNTIFS('Planificación 2026-1'!F:F,"SUNAMPE",'Planificación 2026-1'!W:W,C209,'Planificación 2026-1'!H:H,"CA"))&gt;0,"P07"," ")</f>
        <v xml:space="preserve"> </v>
      </c>
      <c r="AX209" s="108" t="str">
        <f>IF(SUM(COUNTIFS('Planificación 2026-1'!F:F,"SUNAMPE",'Planificación 2026-1'!W:W,C209,'Planificación 2026-1'!H:H,"DE"))&gt;0,"P08"," ")</f>
        <v xml:space="preserve"> </v>
      </c>
      <c r="AY209" s="108" t="str">
        <f>IF(SUM(COUNTIFS('Planificación 2026-1'!F:F,"SUNAMPE",'Planificación 2026-1'!W:W,C209,'Planificación 2026-1'!H:H,"OB"))&gt;0,"P09"," ")</f>
        <v xml:space="preserve"> </v>
      </c>
      <c r="AZ209" s="108" t="str">
        <f>IF(SUM(COUNTIFS('Planificación 2026-1'!F:F,"SUNAMPE",'Planificación 2026-1'!W:W,C209,'Planificación 2026-1'!H:H,"MH"))&gt;0,"P31"," ")</f>
        <v xml:space="preserve"> </v>
      </c>
      <c r="BA209" s="108" t="str">
        <f>IF(SUM(COUNTIFS('Planificación 2026-1'!F:F,"SUNAMPE",'Planificación 2026-1'!W:W,C209,'Planificación 2026-1'!H:H,"IC"))&gt;0,"P32"," ")</f>
        <v xml:space="preserve"> </v>
      </c>
      <c r="BB209" s="108" t="str">
        <f>IF(SUM(COUNTIFS('Planificación 2026-1'!F:F,"SUNAMPE",'Planificación 2026-1'!W:W,C209,'Planificación 2026-1'!H:H,"AR"))&gt;0,"P34"," ")</f>
        <v xml:space="preserve"> </v>
      </c>
      <c r="BC209" s="108" t="str">
        <f>IF(SUM(COUNTIFS('Planificación 2026-1'!F:F,"SUNAMPE",'Planificación 2026-1'!W:W,C209,'Planificación 2026-1'!H:H,"T1"))&gt;0,"P35"," ")</f>
        <v xml:space="preserve"> </v>
      </c>
      <c r="BD209" s="108" t="str">
        <f>IF(SUM(COUNTIFS('Planificación 2026-1'!F:F,"SUNAMPE",'Planificación 2026-1'!W:W,C209,'Planificación 2026-1'!H:H,"T3"))&gt;0,"P36"," ")</f>
        <v xml:space="preserve"> </v>
      </c>
      <c r="BE209" s="108" t="str">
        <f>IF(SUM(COUNTIFS('Planificación 2026-1'!F:F,"SUNAMPE",'Planificación 2026-1'!W:W,C209,'Planificación 2026-1'!H:H,"T2"))&gt;0,"P37"," ")</f>
        <v xml:space="preserve"> </v>
      </c>
      <c r="BF209" s="108" t="str">
        <f>IF(SUM(COUNTIFS('Planificación 2026-1'!F:F,"SUNAMPE",'Planificación 2026-1'!W:W,C209,'Planificación 2026-1'!H:H,"AE"))&gt;0,"P38"," ")</f>
        <v xml:space="preserve"> </v>
      </c>
      <c r="BG209" s="108" t="str">
        <f>IF(SUM(COUNTIFS('Planificación 2026-1'!F:F,"SUNAMPE",'Planificación 2026-1'!W:W,C209,'Planificación 2026-1'!H:H,"T4"))&gt;0,"P55"," ")</f>
        <v xml:space="preserve"> </v>
      </c>
      <c r="BH209" s="108" t="str">
        <f>IF(SUM(COUNTIFS('Planificación 2026-1'!F:F,"HUAURA",'Planificación 2026-1'!W:W,C209,'Planificación 2026-1'!H:H,"AF"))&gt;0," P01"," ")</f>
        <v xml:space="preserve"> </v>
      </c>
      <c r="BI209" s="108" t="str">
        <f>IF(SUM(COUNTIFS('Planificación 2026-1'!F:F,"HUAURA",'Planificación 2026-1'!W:W,C209,'Planificación 2026-1'!H:H,"EN"))&gt;0,"P02"," ")</f>
        <v xml:space="preserve"> </v>
      </c>
      <c r="BJ209" s="108" t="str">
        <f>IF(SUM(COUNTIFS('Planificación 2026-1'!F:F,"HUAURA",'Planificación 2026-1'!W:W,C209,'Planificación 2026-1'!H:H,"IS"))&gt;0,"P03"," ")</f>
        <v xml:space="preserve"> </v>
      </c>
      <c r="BK209" s="108" t="str">
        <f>IF(SUM(COUNTIFS('Planificación 2026-1'!F:F,"HUAURA",'Planificación 2026-1'!W:W,C209,'Planificación 2026-1'!H:H,"PS"))&gt;0,"P04"," ")</f>
        <v xml:space="preserve"> </v>
      </c>
      <c r="BL209" s="108"/>
      <c r="BM209" s="108" t="str">
        <f>IF(SUM(COUNTIFS('Planificación 2026-1'!F:F,"HUAURA",'Planificación 2026-1'!W:W,C209,'Planificación 2026-1'!H:H,"IN"))&gt;0,"P06"," ")</f>
        <v xml:space="preserve"> </v>
      </c>
      <c r="BN209" s="108" t="str">
        <f>IF(SUM(COUNTIFS('Planificación 2026-1'!F:F,"HUAURA",'Planificación 2026-1'!W:W,C209,'Planificación 2026-1'!H:H,"CA"))&gt;0,"P07"," ")</f>
        <v xml:space="preserve"> </v>
      </c>
      <c r="BO209" s="108" t="str">
        <f>IF(SUM(COUNTIFS('Planificación 2026-1'!F:F,"HUAURA",'Planificación 2026-1'!W:W,C209,'Planificación 2026-1'!H:H,"DE"))&gt;0,"P08"," ")</f>
        <v xml:space="preserve"> </v>
      </c>
      <c r="BP209" s="108" t="str">
        <f>IF(SUM(COUNTIFS('Planificación 2026-1'!F:F,"HUAURA",'Planificación 2026-1'!W:W,C209,'Planificación 2026-1'!H:H,"OB"))&gt;0,"P09"," ")</f>
        <v xml:space="preserve"> </v>
      </c>
      <c r="BQ209" s="108" t="str">
        <f>IF(SUM(COUNTIFS('Planificación 2026-1'!F:F,"HUAURA",'Planificación 2026-1'!W:W,C209,'Planificación 2026-1'!H:H,"MH"))&gt;0,"P31"," ")</f>
        <v xml:space="preserve"> </v>
      </c>
      <c r="BR209" s="108" t="str">
        <f>IF(SUM(COUNTIFS('Planificación 2026-1'!F:F,"HUAURA",'Planificación 2026-1'!W:W,C209,'Planificación 2026-1'!H:H,"IC"))&gt;0,"P32"," ")</f>
        <v xml:space="preserve"> </v>
      </c>
      <c r="BS209" s="108" t="str">
        <f>IF(SUM(COUNTIFS('Planificación 2026-1'!F:F,"HUAURA",'Planificación 2026-1'!W:W,C209,'Planificación 2026-1'!H:H,"AR"))&gt;0,"P34"," ")</f>
        <v xml:space="preserve"> </v>
      </c>
      <c r="BT209" s="108" t="str">
        <f>IF(SUM(COUNTIFS('Planificación 2026-1'!F:F,"HUAURA",'Planificación 2026-1'!W:W,C209,'Planificación 2026-1'!H:H,"T1"))&gt;0,"P35"," ")</f>
        <v xml:space="preserve"> </v>
      </c>
      <c r="BU209" s="108" t="str">
        <f>IF(SUM(COUNTIFS('Planificación 2026-1'!F:F,"HUAURA",'Planificación 2026-1'!W:W,C209,'Planificación 2026-1'!H:H,"T3"))&gt;0,"P36"," ")</f>
        <v xml:space="preserve"> </v>
      </c>
      <c r="BV209" s="108" t="str">
        <f>IF(SUM(COUNTIFS('Planificación 2026-1'!F:F,"HUAURA",'Planificación 2026-1'!W:W,C209,'Planificación 2026-1'!H:H,"T2"))&gt;0,"P37"," ")</f>
        <v xml:space="preserve"> </v>
      </c>
      <c r="BW209" s="108" t="str">
        <f>IF(SUM(COUNTIFS('Planificación 2026-1'!F:F,"HUAURA",'Planificación 2026-1'!W:W,C209,'Planificación 2026-1'!H:H,"AE"))&gt;0,"P38"," ")</f>
        <v xml:space="preserve"> </v>
      </c>
      <c r="BX209" s="108" t="str">
        <f>IF(SUM(COUNTIFS('Planificación 2026-1'!F:F,"HUAURA",'Planificación 2026-1'!W:W,C209,'Planificación 2026-1'!H:H,"T4"))&gt;0,"P55"," ")</f>
        <v xml:space="preserve"> </v>
      </c>
      <c r="BY209" s="109">
        <f>SUMIFS('Planificación 2026-1'!R:R,'Planificación 2026-1'!W:W,C209,'Planificación 2026-1'!H:H,"AF",'Planificación 2026-1'!I:I,"&gt;2")</f>
        <v>0</v>
      </c>
      <c r="BZ209" s="109">
        <f>SUMIFS('Planificación 2026-1'!R:R,'Planificación 2026-1'!W:W,C209,'Planificación 2026-1'!H:H,"EN",'Planificación 2026-1'!I:I,"&gt;2")</f>
        <v>0</v>
      </c>
      <c r="CA209" s="109">
        <f>SUMIFS('Planificación 2026-1'!R:R,'Planificación 2026-1'!W:W,C209,'Planificación 2026-1'!H:H,"IS",'Planificación 2026-1'!I:I,"&gt;2")</f>
        <v>0</v>
      </c>
      <c r="CB209" s="109">
        <f>SUMIFS('Planificación 2026-1'!R:R,'Planificación 2026-1'!W:W,C209,'Planificación 2026-1'!H:H,"PS",'Planificación 2026-1'!I:I,"&gt;2")</f>
        <v>0</v>
      </c>
      <c r="CC209" s="109">
        <f>SUMIFS('Planificación 2026-1'!R:R,'Planificación 2026-1'!W:W,C209,'Planificación 2026-1'!H:H,"IN",'Planificación 2026-1'!I:I,"&gt;2")</f>
        <v>0</v>
      </c>
      <c r="CD209" s="109">
        <f>SUMIFS('Planificación 2026-1'!R:R,'Planificación 2026-1'!W:W,C209,'Planificación 2026-1'!H:H,"CA",'Planificación 2026-1'!I:I,"&gt;2")</f>
        <v>0</v>
      </c>
      <c r="CE209" s="109">
        <f>SUMIFS('Planificación 2026-1'!R:R,'Planificación 2026-1'!W:W,C209,'Planificación 2026-1'!H:H,"DE",'Planificación 2026-1'!I:I,"&gt;2")</f>
        <v>0</v>
      </c>
      <c r="CF209" s="109">
        <f>SUMIFS('Planificación 2026-1'!R:R,'Planificación 2026-1'!W:W,C209,'Planificación 2026-1'!H:H,"OB",'Planificación 2026-1'!I:I,"&gt;2")</f>
        <v>0</v>
      </c>
      <c r="CG209" s="109">
        <f>SUMIFS('Planificación 2026-1'!R:R,'Planificación 2026-1'!W:W,C209,'Planificación 2026-1'!H:H,"MH",'Planificación 2026-1'!I:I,"&gt;2")</f>
        <v>0</v>
      </c>
      <c r="CH209" s="109">
        <f>SUMIFS('Planificación 2026-1'!R:R,'Planificación 2026-1'!W:W,C209,'Planificación 2026-1'!H:H,"IC",'Planificación 2026-1'!I:I,"&gt;2")</f>
        <v>0</v>
      </c>
      <c r="CI209" s="109">
        <f>SUMIFS('Planificación 2026-1'!R:R,'Planificación 2026-1'!W:W,C209,'Planificación 2026-1'!H:H,"AR",'Planificación 2026-1'!I:I,"&gt;2")</f>
        <v>0</v>
      </c>
      <c r="CJ209" s="109">
        <f>SUMIFS('Planificación 2026-1'!R:R,'Planificación 2026-1'!W:W,C209,'Planificación 2026-1'!H:H,"T1",'Planificación 2026-1'!I:I,"&gt;2")</f>
        <v>0</v>
      </c>
      <c r="CK209" s="109">
        <f>SUMIFS('Planificación 2026-1'!R:R,'Planificación 2026-1'!W:W,C209,'Planificación 2026-1'!H:H,"T3",'Planificación 2026-1'!I:I,"&gt;2")</f>
        <v>0</v>
      </c>
      <c r="CL209" s="109">
        <f>SUMIFS('Planificación 2026-1'!R:R,'Planificación 2026-1'!W:W,C209,'Planificación 2026-1'!H:H,"T2",'Planificación 2026-1'!I:I,"&gt;2")</f>
        <v>0</v>
      </c>
      <c r="CM209" s="109">
        <f>SUMIFS('Planificación 2026-1'!R:R,'Planificación 2026-1'!W:W,C209,'Planificación 2026-1'!H:H,"AE",'Planificación 2026-1'!I:I,"&gt;2")</f>
        <v>0</v>
      </c>
      <c r="CN209" s="109">
        <f>SUMIFS('Planificación 2026-1'!R:R,'Planificación 2026-1'!W:W,C209,'Planificación 2026-1'!H:H,"T4",'Planificación 2026-1'!I:I,"&gt;2")</f>
        <v>0</v>
      </c>
      <c r="CO209" s="109">
        <f>SUMIFS('Planificación 2026-1'!R:R,'Planificación 2026-1'!W:W,C209,'Planificación 2026-1'!H:H,"AF",'Planificación 2026-1'!I:I,"&lt;3")</f>
        <v>0</v>
      </c>
      <c r="CP209" s="109">
        <f>SUMIFS('Planificación 2026-1'!R:R,'Planificación 2026-1'!W:W,C209,'Planificación 2026-1'!H:H,"EN",'Planificación 2026-1'!I:I,"&lt;3")</f>
        <v>0</v>
      </c>
      <c r="CQ209" s="109">
        <f>SUMIFS('Planificación 2026-1'!R:R,'Planificación 2026-1'!W:W,C209,'Planificación 2026-1'!H:H,"IS",'Planificación 2026-1'!I:I,"&lt;3")</f>
        <v>0</v>
      </c>
      <c r="CR209" s="109">
        <f>SUMIFS('Planificación 2026-1'!R:R,'Planificación 2026-1'!W:W,C209,'Planificación 2026-1'!H:H,"PS",'Planificación 2026-1'!I:I,"&lt;3")</f>
        <v>0</v>
      </c>
      <c r="CS209" s="109">
        <f>SUMIFS('Planificación 2026-1'!R:R,'Planificación 2026-1'!W:W,C209,'Planificación 2026-1'!H:H,"IN",'Planificación 2026-1'!I:I,"&lt;3")</f>
        <v>0</v>
      </c>
      <c r="CT209" s="109">
        <f>SUMIFS('Planificación 2026-1'!R:R,'Planificación 2026-1'!W:W,C209,'Planificación 2026-1'!H:H,"CA",'Planificación 2026-1'!I:I,"&lt;3")</f>
        <v>0</v>
      </c>
      <c r="CU209" s="109">
        <f>SUMIFS('Planificación 2026-1'!R:R,'Planificación 2026-1'!W:W,C209,'Planificación 2026-1'!H:H,"DE",'Planificación 2026-1'!I:I,"&lt;3")</f>
        <v>0</v>
      </c>
      <c r="CV209" s="109">
        <f>SUMIFS('Planificación 2026-1'!R:R,'Planificación 2026-1'!W:W,C209,'Planificación 2026-1'!H:H,"OB",'Planificación 2026-1'!I:I,"&lt;3")</f>
        <v>0</v>
      </c>
      <c r="CW209" s="109">
        <f>SUMIFS('Planificación 2026-1'!R:R,'Planificación 2026-1'!W:W,C209,'Planificación 2026-1'!H:H,"MH",'Planificación 2026-1'!I:I,"&lt;3")</f>
        <v>0</v>
      </c>
      <c r="CX209" s="109">
        <f>SUMIFS('Planificación 2026-1'!R:R,'Planificación 2026-1'!W:W,C209,'Planificación 2026-1'!H:H,"IC",'Planificación 2026-1'!I:I,"&lt;3")</f>
        <v>0</v>
      </c>
      <c r="CY209" s="109">
        <f>SUMIFS('Planificación 2026-1'!R:R,'Planificación 2026-1'!W:W,C209,'Planificación 2026-1'!H:H,"AR",'Planificación 2026-1'!I:I,"&lt;3")</f>
        <v>0</v>
      </c>
      <c r="CZ209" s="109">
        <f>SUMIFS('Planificación 2026-1'!R:R,'Planificación 2026-1'!W:W,C209,'Planificación 2026-1'!H:H,"T1",'Planificación 2026-1'!I:I,"&lt;3")</f>
        <v>0</v>
      </c>
      <c r="DA209" s="109">
        <f>SUMIFS('Planificación 2026-1'!R:R,'Planificación 2026-1'!W:W,C209,'Planificación 2026-1'!H:H,"T3",'Planificación 2026-1'!I:I,"&lt;3")</f>
        <v>0</v>
      </c>
      <c r="DB209" s="109">
        <f>SUMIFS('Planificación 2026-1'!R:R,'Planificación 2026-1'!W:W,C209,'Planificación 2026-1'!H:H,"T2",'Planificación 2026-1'!I:I,"&lt;3")</f>
        <v>0</v>
      </c>
      <c r="DC209" s="109">
        <f>SUMIFS('Planificación 2026-1'!R:R,'Planificación 2026-1'!W:W,C209,'Planificación 2026-1'!H:H,"AE",'Planificación 2026-1'!I:I,"&lt;3")</f>
        <v>0</v>
      </c>
      <c r="DD209" s="109">
        <f>SUMIFS('Planificación 2026-1'!R:R,'Planificación 2026-1'!W:W,C209,'Planificación 2026-1'!H:H,"T4",'Planificación 2026-1'!I:I,"&lt;3")</f>
        <v>0</v>
      </c>
      <c r="DE209" s="108" t="str">
        <f t="shared" si="36"/>
        <v/>
      </c>
      <c r="DF209" s="41">
        <f>IF(C209="","",SUMIFS('Planificación 2026-1'!R:R,'Planificación 2026-1'!W:W,C209,'Planificación 2026-1'!F:F,"PRINCIPAL",'Planificación 2026-1'!X:X,"VIRTUAL"))</f>
        <v>0</v>
      </c>
      <c r="DG209" s="41">
        <f>IF(C209="","",SUMIFS('Planificación 2026-1'!R:R,'Planificación 2026-1'!W:W,C209,'Planificación 2026-1'!F:F,"PRINCIPAL",'Planificación 2026-1'!X:X,"PRESENCIAL"))</f>
        <v>0</v>
      </c>
      <c r="DH209" s="41">
        <f>IF(C209="","",SUMIFS('Planificación 2026-1'!R:R,'Planificación 2026-1'!W:W,C209,'Planificación 2026-1'!F:F,"PRINCIPAL",'Planificación 2026-1'!X:X,"HIBRIDO PRESENCIAL"))</f>
        <v>0</v>
      </c>
      <c r="DI209" s="108" t="str">
        <f t="shared" si="37"/>
        <v/>
      </c>
      <c r="DJ209" s="108">
        <f>IF(C209="","",SUMIFS('Planificación 2026-1'!R:R,'Planificación 2026-1'!W:W,C209,'Planificación 2026-1'!F:F,"FILIAL",'Planificación 2026-1'!X:X,"VIRTUAL"))</f>
        <v>0</v>
      </c>
      <c r="DK209" s="110">
        <f>IF(C209="","",SUMIFS('Planificación 2026-1'!R:R,'Planificación 2026-1'!W:W,C209,'Planificación 2026-1'!F:F,"FILIAL",'Planificación 2026-1'!X:X,"PRESENCIAL"))</f>
        <v>0</v>
      </c>
      <c r="DL209" s="61">
        <f>IF(C209="","",SUMIFS('Planificación 2026-1'!R:R,'Planificación 2026-1'!W:W,C209,'Planificación 2026-1'!F:F,"FILIAL",'Planificación 2026-1'!X:X,"HIBRIDO PRESENCIAL"))</f>
        <v>0</v>
      </c>
      <c r="DM209" s="111" t="str">
        <f t="shared" si="38"/>
        <v/>
      </c>
      <c r="DN209" s="108">
        <f>IF(C209="","",SUMIFS('Planificación 2026-1'!R:R,'Planificación 2026-1'!W:W,C209,'Planificación 2026-1'!F:F,"SUNAMPE",'Planificación 2026-1'!X:X,"VIRTUAL"))</f>
        <v>0</v>
      </c>
      <c r="DO209" s="61">
        <f>IF(C209="","",SUMIFS('Planificación 2026-1'!R:R,'Planificación 2026-1'!W:W,C209,'Planificación 2026-1'!F:F,"SUNAMPE",'Planificación 2026-1'!X:X,"PRESENCIAL"))</f>
        <v>0</v>
      </c>
      <c r="DP209" s="111" t="str">
        <f t="shared" si="39"/>
        <v/>
      </c>
      <c r="DQ209" s="108">
        <f>IF(C209="","",SUMIFS('Planificación 2026-1'!R:R,'Planificación 2026-1'!W:W,C209,'Planificación 2026-1'!F:F,"HUAURA",'Planificación 2026-1'!X:X,"VIRTUAL"))</f>
        <v>0</v>
      </c>
      <c r="DR209" s="61">
        <f>IF(C209="","",SUMIFS('Planificación 2026-1'!R:R,'Planificación 2026-1'!W:W,C209,'Planificación 2026-1'!F:F,"HUAURA",'Planificación 2026-1'!X:X,"PRESENCIAL"))</f>
        <v>0</v>
      </c>
      <c r="DS209" s="76">
        <f>SUMIFS('Planificación 2026-1'!R:R,'Planificación 2026-1'!W:W,C209,'Planificación 2026-1'!F:F,"PRINCIPAL",'Planificación 2026-1'!X:X,"VIRTUAL",'Planificación 2026-1'!I:I,"&gt;2")</f>
        <v>0</v>
      </c>
      <c r="DT209" s="76">
        <f>SUMIFS('Planificación 2026-1'!R:R,'Planificación 2026-1'!W:W,C209,'Planificación 2026-1'!F:F,"PRINCIPAL",'Planificación 2026-1'!X:X,"&lt;&gt;VIRTUAL",'Planificación 2026-1'!I:I,"&gt;2")</f>
        <v>0</v>
      </c>
      <c r="DU209" s="76">
        <f>SUMIFS('Planificación 2026-1'!R:R,'Planificación 2026-1'!W:W,C209,'Planificación 2026-1'!F:F,"SUNAMPE",'Planificación 2026-1'!X:X,"VIRTUAL",'Planificación 2026-1'!I:I,"&gt;2")</f>
        <v>0</v>
      </c>
      <c r="DV209" s="76">
        <f>SUMIFS('Planificación 2026-1'!R:R,'Planificación 2026-1'!W:W,C209,'Planificación 2026-1'!F:F,"SUNAMPE",'Planificación 2026-1'!X:X,"&lt;&gt;VIRTUAL",'Planificación 2026-1'!I:I,"&gt;2")</f>
        <v>0</v>
      </c>
      <c r="DW209" s="76">
        <f>SUMIFS('Planificación 2026-1'!R:R,'Planificación 2026-1'!W:W,C209,'Planificación 2026-1'!F:F,"FILIAL",'Planificación 2026-1'!X:X,"VIRTUAL",'Planificación 2026-1'!I:I,"&gt;2")</f>
        <v>0</v>
      </c>
      <c r="DX209" s="76">
        <f>SUMIFS('Planificación 2026-1'!R:R,'Planificación 2026-1'!W:W,C209,'Planificación 2026-1'!F:F,"FILIAL",'Planificación 2026-1'!X:X,"&lt;&gt;VIRTUAL",'Planificación 2026-1'!I:I,"&gt;2")</f>
        <v>0</v>
      </c>
      <c r="DY209" s="76">
        <f>SUMIFS('Planificación 2026-1'!R:R,'Planificación 2026-1'!W:W,C209,'Planificación 2026-1'!F:F,"PORUMA",'Planificación 2026-1'!X:X,"VIRTUAL",'Planificación 2026-1'!I:I,"&gt;2")</f>
        <v>0</v>
      </c>
      <c r="DZ209" s="76">
        <f>SUMIFS('Planificación 2026-1'!R:R,'Planificación 2026-1'!W:W,C209,'Planificación 2026-1'!F:F,"PORUMA",'Planificación 2026-1'!X:X,"&lt;&gt;VIRTUAL",'Planificación 2026-1'!I:I,"&gt;2")</f>
        <v>0</v>
      </c>
      <c r="EA209" s="76">
        <f>SUMIFS('Planificación 2026-1'!R:R,'Planificación 2026-1'!W:W,C209,'Planificación 2026-1'!F:F,"HUAURA",'Planificación 2026-1'!X:X,"VIRTUAL",'Planificación 2026-1'!I:I,"&gt;2")</f>
        <v>0</v>
      </c>
      <c r="EB209" s="76">
        <f>SUMIFS('Planificación 2026-1'!R:R,'Planificación 2026-1'!W:W,C209,'Planificación 2026-1'!F:F,"HUAURA",'Planificación 2026-1'!X:X,"&lt;&gt;VIRTUAL",'Planificación 2026-1'!I:I,"&gt;2")</f>
        <v>0</v>
      </c>
      <c r="EC209" s="76">
        <f>SUMIFS('Planificación 2026-1'!R:R,'Planificación 2026-1'!W:W,C209,'Planificación 2026-1'!F:F,"PRINCIPAL",'Planificación 2026-1'!X:X,"VIRTUAL",'Planificación 2026-1'!I:I,"&lt;3")</f>
        <v>0</v>
      </c>
      <c r="ED209" s="76">
        <f>SUMIFS('Planificación 2026-1'!R:R,'Planificación 2026-1'!W:W,C209,'Planificación 2026-1'!F:F,"PRINCIPAL",'Planificación 2026-1'!X:X,"&lt;&gt;VIRTUAL",'Planificación 2026-1'!I:I,"&lt;3")</f>
        <v>0</v>
      </c>
      <c r="EE209" s="76">
        <f>SUMIFS('Planificación 2026-1'!R:R,'Planificación 2026-1'!W:W,C209,'Planificación 2026-1'!F:F,"SUNAMPE",'Planificación 2026-1'!X:X,"VIRTUAL",'Planificación 2026-1'!I:I,"&lt;3")</f>
        <v>0</v>
      </c>
      <c r="EF209" s="76">
        <f>SUMIFS('Planificación 2026-1'!R:R,'Planificación 2026-1'!W:W,C209,'Planificación 2026-1'!F:F,"SUNAMPE",'Planificación 2026-1'!X:X,"&lt;&gt;VIRTUAL",'Planificación 2026-1'!I:I,"&lt;3")</f>
        <v>0</v>
      </c>
      <c r="EG209" s="76">
        <f>SUMIFS('Planificación 2026-1'!R:R,'Planificación 2026-1'!W:W,C209,'Planificación 2026-1'!F:F,"FILIAL",'Planificación 2026-1'!X:X,"VIRTUAL",'Planificación 2026-1'!I:I,"&lt;3")</f>
        <v>0</v>
      </c>
      <c r="EH209" s="76">
        <f>SUMIFS('Planificación 2026-1'!R:R,'Planificación 2026-1'!W:W,C209,'Planificación 2026-1'!F:F,"FILIAL",'Planificación 2026-1'!X:X,"&lt;&gt;VIRTUAL",'Planificación 2026-1'!I:I,"&lt;3")</f>
        <v>0</v>
      </c>
      <c r="EI209" s="76">
        <f>SUMIFS('Planificación 2026-1'!R:R,'Planificación 2026-1'!W:W,C209,'Planificación 2026-1'!F:F,"PORUMA",'Planificación 2026-1'!X:X,"VIRTUAL",'Planificación 2026-1'!I:I,"&lt;3")</f>
        <v>0</v>
      </c>
      <c r="EJ209" s="76">
        <f>SUMIFS('Planificación 2026-1'!R:R,'Planificación 2026-1'!W:W,C209,'Planificación 2026-1'!F:F,"PORUMA",'Planificación 2026-1'!X:X,"&lt;&gt;VIRTUAL",'Planificación 2026-1'!I:I,"&lt;3")</f>
        <v>0</v>
      </c>
      <c r="EK209" s="76">
        <f>SUMIFS('Planificación 2026-1'!R:R,'Planificación 2026-1'!W:W,C209,'Planificación 2026-1'!F:F,"HUAURA",'Planificación 2026-1'!X:X,"VIRTUAL",'Planificación 2026-1'!I:I,"&lt;3")</f>
        <v>0</v>
      </c>
      <c r="EL209" s="76">
        <f>SUMIFS('Planificación 2026-1'!R:R,'Planificación 2026-1'!W:W,C209,'Planificación 2026-1'!F:F,"HUAURA",'Planificación 2026-1'!X:X,"&lt;&gt;VIRTUAL",'Planificación 2026-1'!I:I,"&lt;3")</f>
        <v>0</v>
      </c>
      <c r="EM209" s="76"/>
      <c r="EN209" s="76">
        <f t="shared" si="32"/>
        <v>0</v>
      </c>
      <c r="EO209" s="76">
        <f t="shared" si="33"/>
        <v>0</v>
      </c>
      <c r="EP209" s="76" t="b">
        <f t="shared" si="34"/>
        <v>1</v>
      </c>
      <c r="EQ209" s="76" t="str">
        <f t="shared" si="35"/>
        <v/>
      </c>
      <c r="ER209" s="76" t="str">
        <f t="shared" si="40"/>
        <v>PRESENCIAL</v>
      </c>
    </row>
    <row r="210" spans="1:148" hidden="1">
      <c r="A210" s="83"/>
      <c r="B210" s="119">
        <v>207</v>
      </c>
      <c r="C210" s="115" t="s">
        <v>383</v>
      </c>
      <c r="D210" s="112">
        <f>SUMIF('Planificación 2026-1'!W:W,C210,'Planificación 2026-1'!R:R)</f>
        <v>0</v>
      </c>
      <c r="E210" s="114" t="s">
        <v>173</v>
      </c>
      <c r="F210" s="115" t="s">
        <v>171</v>
      </c>
      <c r="G210" s="115" t="s">
        <v>19</v>
      </c>
      <c r="H210" s="115" t="s">
        <v>138</v>
      </c>
      <c r="I210" s="107" t="str">
        <f>IF(SUM(COUNTIFS('Planificación 2026-1'!F:F,"PRINCIPAL",'Planificación 2026-1'!W:W,C210,'Planificación 2026-1'!H:H,"AF"))&gt;0,"P01"," ")</f>
        <v xml:space="preserve"> </v>
      </c>
      <c r="J210" s="108" t="str">
        <f>IF(SUM(COUNTIFS('Planificación 2026-1'!F:F,"PRINCIPAL",'Planificación 2026-1'!W:W,C210,'Planificación 2026-1'!H:H,"EN"))&gt;0,"P02"," ")</f>
        <v xml:space="preserve"> </v>
      </c>
      <c r="K210" s="108" t="str">
        <f>IF(SUM(COUNTIFS('Planificación 2026-1'!F:F,"PRINCIPAL",'Planificación 2026-1'!W:W,C210,'Planificación 2026-1'!H:H,"IS"))&gt;0,"P03"," ")</f>
        <v xml:space="preserve"> </v>
      </c>
      <c r="L210" s="108" t="str">
        <f>IF(SUM(COUNTIFS('Planificación 2026-1'!F:F,"PRINCIPAL",'Planificación 2026-1'!W:W,C210,'Planificación 2026-1'!H:H,"PS"))&gt;0,"P04"," ")</f>
        <v xml:space="preserve"> </v>
      </c>
      <c r="M210" s="108"/>
      <c r="N210" s="108" t="str">
        <f>IF(SUM(COUNTIFS('Planificación 2026-1'!F:F,"PRINCIPAL",'Planificación 2026-1'!W:W,C210,'Planificación 2026-1'!H:H,"IN"))&gt;0,"P06"," ")</f>
        <v xml:space="preserve"> </v>
      </c>
      <c r="O210" s="108" t="str">
        <f>IF(SUM(COUNTIFS('Planificación 2026-1'!F:F,"PRINCIPAL",'Planificación 2026-1'!W:W,C210,'Planificación 2026-1'!H:H,"CA"))&gt;0,"P07"," ")</f>
        <v xml:space="preserve"> </v>
      </c>
      <c r="P210" s="108" t="str">
        <f>IF(SUM(COUNTIFS('Planificación 2026-1'!F:F,"PRINCIPAL",'Planificación 2026-1'!W:W,C210,'Planificación 2026-1'!H:H,"DE"))&gt;0,"P08"," ")</f>
        <v xml:space="preserve"> </v>
      </c>
      <c r="Q210" s="108" t="str">
        <f>IF(SUM(COUNTIFS('Planificación 2026-1'!F:F,"PRINCIPAL",'Planificación 2026-1'!W:W,C210,'Planificación 2026-1'!H:H,"OB"))&gt;0,"P09"," ")</f>
        <v xml:space="preserve"> </v>
      </c>
      <c r="R210" s="108" t="str">
        <f>IF(SUM(COUNTIFS('Planificación 2026-1'!F:F,"PRINCIPAL",'Planificación 2026-1'!W:W,C210,'Planificación 2026-1'!H:H,"MH"))&gt;0,"P31"," ")</f>
        <v xml:space="preserve"> </v>
      </c>
      <c r="S210" s="108" t="str">
        <f>IF(SUM(COUNTIFS('Planificación 2026-1'!F:F,"PRINCIPAL",'Planificación 2026-1'!W:W,C210,'Planificación 2026-1'!H:H,"IC"))&gt;0,"P32"," ")</f>
        <v xml:space="preserve"> </v>
      </c>
      <c r="T210" s="108" t="str">
        <f>IF(SUM(COUNTIFS('Planificación 2026-1'!F:F,"PRINCIPAL",'Planificación 2026-1'!W:W,C210,'Planificación 2026-1'!H:H,"AR"))&gt;0,"P34"," ")</f>
        <v xml:space="preserve"> </v>
      </c>
      <c r="U210" s="108" t="str">
        <f>IF(SUM(COUNTIFS('Planificación 2026-1'!F:F,"PRINCIPAL",'Planificación 2026-1'!W:W,C210,'Planificación 2026-1'!H:H,"T1"))&gt;0,"P35"," ")</f>
        <v xml:space="preserve"> </v>
      </c>
      <c r="V210" s="108" t="str">
        <f>IF(SUM(COUNTIFS('Planificación 2026-1'!F:F,"PRINCIPAL",'Planificación 2026-1'!W:W,C210,'Planificación 2026-1'!H:H,"T3"))&gt;0,"P36"," ")</f>
        <v xml:space="preserve"> </v>
      </c>
      <c r="W210" s="108" t="str">
        <f>IF(SUM(COUNTIFS('Planificación 2026-1'!F:F,"PRINCIPAL",'Planificación 2026-1'!W:W,C210,'Planificación 2026-1'!H:H,"T2"))&gt;0,"P37"," ")</f>
        <v xml:space="preserve"> </v>
      </c>
      <c r="X210" s="108" t="str">
        <f>IF(SUM(COUNTIFS('Planificación 2026-1'!F:F,"PRINCIPAL",'Planificación 2026-1'!W:W,C210,'Planificación 2026-1'!H:H,"AE"))&gt;0,"P38"," ")</f>
        <v xml:space="preserve"> </v>
      </c>
      <c r="Y210" s="108" t="str">
        <f>IF(SUM(COUNTIFS('Planificación 2026-1'!F:F,"PRINCIPAL",'Planificación 2026-1'!W:W,C210,'Planificación 2026-1'!H:H,"T4"))&gt;0,"P55"," ")</f>
        <v xml:space="preserve"> </v>
      </c>
      <c r="Z210" s="108" t="str">
        <f>IF(SUM(COUNTIFS('Planificación 2026-1'!F:F,"FILIAL",'Planificación 2026-1'!W:W,C210,'Planificación 2026-1'!H:H,"AF"))&gt;0," P01"," ")</f>
        <v xml:space="preserve"> </v>
      </c>
      <c r="AA210" s="108" t="str">
        <f>IF(SUM(COUNTIFS('Planificación 2026-1'!F:F,"FILIAL",'Planificación 2026-1'!W:W,C210,'Planificación 2026-1'!H:H,"EN"))&gt;0,"P02"," ")</f>
        <v xml:space="preserve"> </v>
      </c>
      <c r="AB210" s="108" t="str">
        <f>IF(SUM(COUNTIFS('Planificación 2026-1'!F:F,"FILIAL",'Planificación 2026-1'!W:W,C210,'Planificación 2026-1'!H:H,"IS"))&gt;0,"P03"," ")</f>
        <v xml:space="preserve"> </v>
      </c>
      <c r="AC210" s="108" t="str">
        <f>IF(SUM(COUNTIFS('Planificación 2026-1'!F:F,"FILIAL",'Planificación 2026-1'!W:W,C210,'Planificación 2026-1'!H:H,"PS"))&gt;0,"P04"," ")</f>
        <v xml:space="preserve"> </v>
      </c>
      <c r="AD210" s="108"/>
      <c r="AE210" s="108" t="str">
        <f>IF(SUM(COUNTIFS('Planificación 2026-1'!F:F,"FILIAL",'Planificación 2026-1'!W:W,C210,'Planificación 2026-1'!H:H,"IN"))&gt;0,"P06"," ")</f>
        <v xml:space="preserve"> </v>
      </c>
      <c r="AF210" s="108" t="str">
        <f>IF(SUM(COUNTIFS('Planificación 2026-1'!F:F,"FILIAL",'Planificación 2026-1'!W:W,C210,'Planificación 2026-1'!H:H,"CA"))&gt;0,"P07"," ")</f>
        <v xml:space="preserve"> </v>
      </c>
      <c r="AG210" s="108" t="str">
        <f>IF(SUM(COUNTIFS('Planificación 2026-1'!F:F,"FILIAL",'Planificación 2026-1'!W:W,C210,'Planificación 2026-1'!H:H,"DE"))&gt;0,"P08"," ")</f>
        <v xml:space="preserve"> </v>
      </c>
      <c r="AH210" s="108" t="str">
        <f>IF(SUM(COUNTIFS('Planificación 2026-1'!F:F,"FILIAL",'Planificación 2026-1'!W:W,C210,'Planificación 2026-1'!H:H,"OB"))&gt;0,"P09"," ")</f>
        <v xml:space="preserve"> </v>
      </c>
      <c r="AI210" s="108" t="str">
        <f>IF(SUM(COUNTIFS('Planificación 2026-1'!F:F,"FILIAL",'Planificación 2026-1'!W:W,C210,'Planificación 2026-1'!H:H,"MH"))&gt;0,"P31"," ")</f>
        <v xml:space="preserve"> </v>
      </c>
      <c r="AJ210" s="108" t="str">
        <f>IF(SUM(COUNTIFS('Planificación 2026-1'!F:F,"FILIAL",'Planificación 2026-1'!W:W,C210,'Planificación 2026-1'!H:H,"IC"))&gt;0,"P32"," ")</f>
        <v xml:space="preserve"> </v>
      </c>
      <c r="AK210" s="108" t="str">
        <f>IF(SUM(COUNTIFS('Planificación 2026-1'!F:F,"FILIAL",'Planificación 2026-1'!W:W,C210,'Planificación 2026-1'!H:H,"AR"))&gt;0,"P34"," ")</f>
        <v xml:space="preserve"> </v>
      </c>
      <c r="AL210" s="108" t="str">
        <f>IF(SUM(COUNTIFS('Planificación 2026-1'!F:F,"FILIAL",'Planificación 2026-1'!W:W,C210,'Planificación 2026-1'!H:H,"T1"))&gt;0,"P35"," ")</f>
        <v xml:space="preserve"> </v>
      </c>
      <c r="AM210" s="108" t="str">
        <f>IF(SUM(COUNTIFS('Planificación 2026-1'!F:F,"FILIAL",'Planificación 2026-1'!W:W,C210,'Planificación 2026-1'!H:H,"T3"))&gt;0,"P36"," ")</f>
        <v xml:space="preserve"> </v>
      </c>
      <c r="AN210" s="108" t="str">
        <f>IF(SUM(COUNTIFS('Planificación 2026-1'!F:F,"FILIAL",'Planificación 2026-1'!W:W,C210,'Planificación 2026-1'!H:H,"T2"))&gt;0,"P37"," ")</f>
        <v xml:space="preserve"> </v>
      </c>
      <c r="AO210" s="108" t="str">
        <f>IF(SUM(COUNTIFS('Planificación 2026-1'!F:F,"FILIAL",'Planificación 2026-1'!W:W,C210,'Planificación 2026-1'!H:H,"AE"))&gt;0,"P38"," ")</f>
        <v xml:space="preserve"> </v>
      </c>
      <c r="AP210" s="108" t="str">
        <f>IF(SUM(COUNTIFS('Planificación 2026-1'!F:F,"FILIAL",'Planificación 2026-1'!W:W,C210,'Planificación 2026-1'!H:H,"T4"))&gt;0,"P55"," ")</f>
        <v xml:space="preserve"> </v>
      </c>
      <c r="AQ210" s="108" t="str">
        <f>IF(SUM(COUNTIFS('Planificación 2026-1'!F:F,"SUNAMPE",'Planificación 2026-1'!W:W,C210,'Planificación 2026-1'!H:H,"AF"))&gt;0," P01"," ")</f>
        <v xml:space="preserve"> </v>
      </c>
      <c r="AR210" s="108" t="str">
        <f>IF(SUM(COUNTIFS('Planificación 2026-1'!F:F,"SUNAMPE",'Planificación 2026-1'!W:W,C210,'Planificación 2026-1'!H:H,"EN"))&gt;0,"P02"," ")</f>
        <v xml:space="preserve"> </v>
      </c>
      <c r="AS210" s="108" t="str">
        <f>IF(SUM(COUNTIFS('Planificación 2026-1'!F:F,"SUNAMPE",'Planificación 2026-1'!W:W,C210,'Planificación 2026-1'!H:H,"IS"))&gt;0,"P03"," ")</f>
        <v xml:space="preserve"> </v>
      </c>
      <c r="AT210" s="108" t="str">
        <f>IF(SUM(COUNTIFS('Planificación 2026-1'!F:F,"SUNAMPE",'Planificación 2026-1'!W:W,C210,'Planificación 2026-1'!H:H,"PS"))&gt;0,"P04"," ")</f>
        <v xml:space="preserve"> </v>
      </c>
      <c r="AU210" s="108"/>
      <c r="AV210" s="108" t="str">
        <f>IF(SUM(COUNTIFS('Planificación 2026-1'!F:F,"SUNAMPE",'Planificación 2026-1'!W:W,C210,'Planificación 2026-1'!H:H,"IN"))&gt;0,"P06"," ")</f>
        <v xml:space="preserve"> </v>
      </c>
      <c r="AW210" s="108" t="str">
        <f>IF(SUM(COUNTIFS('Planificación 2026-1'!F:F,"SUNAMPE",'Planificación 2026-1'!W:W,C210,'Planificación 2026-1'!H:H,"CA"))&gt;0,"P07"," ")</f>
        <v xml:space="preserve"> </v>
      </c>
      <c r="AX210" s="108" t="str">
        <f>IF(SUM(COUNTIFS('Planificación 2026-1'!F:F,"SUNAMPE",'Planificación 2026-1'!W:W,C210,'Planificación 2026-1'!H:H,"DE"))&gt;0,"P08"," ")</f>
        <v xml:space="preserve"> </v>
      </c>
      <c r="AY210" s="108" t="str">
        <f>IF(SUM(COUNTIFS('Planificación 2026-1'!F:F,"SUNAMPE",'Planificación 2026-1'!W:W,C210,'Planificación 2026-1'!H:H,"OB"))&gt;0,"P09"," ")</f>
        <v xml:space="preserve"> </v>
      </c>
      <c r="AZ210" s="108" t="str">
        <f>IF(SUM(COUNTIFS('Planificación 2026-1'!F:F,"SUNAMPE",'Planificación 2026-1'!W:W,C210,'Planificación 2026-1'!H:H,"MH"))&gt;0,"P31"," ")</f>
        <v xml:space="preserve"> </v>
      </c>
      <c r="BA210" s="108" t="str">
        <f>IF(SUM(COUNTIFS('Planificación 2026-1'!F:F,"SUNAMPE",'Planificación 2026-1'!W:W,C210,'Planificación 2026-1'!H:H,"IC"))&gt;0,"P32"," ")</f>
        <v xml:space="preserve"> </v>
      </c>
      <c r="BB210" s="108" t="str">
        <f>IF(SUM(COUNTIFS('Planificación 2026-1'!F:F,"SUNAMPE",'Planificación 2026-1'!W:W,C210,'Planificación 2026-1'!H:H,"AR"))&gt;0,"P34"," ")</f>
        <v xml:space="preserve"> </v>
      </c>
      <c r="BC210" s="108" t="str">
        <f>IF(SUM(COUNTIFS('Planificación 2026-1'!F:F,"SUNAMPE",'Planificación 2026-1'!W:W,C210,'Planificación 2026-1'!H:H,"T1"))&gt;0,"P35"," ")</f>
        <v xml:space="preserve"> </v>
      </c>
      <c r="BD210" s="108" t="str">
        <f>IF(SUM(COUNTIFS('Planificación 2026-1'!F:F,"SUNAMPE",'Planificación 2026-1'!W:W,C210,'Planificación 2026-1'!H:H,"T3"))&gt;0,"P36"," ")</f>
        <v xml:space="preserve"> </v>
      </c>
      <c r="BE210" s="108" t="str">
        <f>IF(SUM(COUNTIFS('Planificación 2026-1'!F:F,"SUNAMPE",'Planificación 2026-1'!W:W,C210,'Planificación 2026-1'!H:H,"T2"))&gt;0,"P37"," ")</f>
        <v xml:space="preserve"> </v>
      </c>
      <c r="BF210" s="108" t="str">
        <f>IF(SUM(COUNTIFS('Planificación 2026-1'!F:F,"SUNAMPE",'Planificación 2026-1'!W:W,C210,'Planificación 2026-1'!H:H,"AE"))&gt;0,"P38"," ")</f>
        <v xml:space="preserve"> </v>
      </c>
      <c r="BG210" s="108" t="str">
        <f>IF(SUM(COUNTIFS('Planificación 2026-1'!F:F,"SUNAMPE",'Planificación 2026-1'!W:W,C210,'Planificación 2026-1'!H:H,"T4"))&gt;0,"P55"," ")</f>
        <v xml:space="preserve"> </v>
      </c>
      <c r="BH210" s="108" t="str">
        <f>IF(SUM(COUNTIFS('Planificación 2026-1'!F:F,"HUAURA",'Planificación 2026-1'!W:W,C210,'Planificación 2026-1'!H:H,"AF"))&gt;0," P01"," ")</f>
        <v xml:space="preserve"> </v>
      </c>
      <c r="BI210" s="108" t="str">
        <f>IF(SUM(COUNTIFS('Planificación 2026-1'!F:F,"HUAURA",'Planificación 2026-1'!W:W,C210,'Planificación 2026-1'!H:H,"EN"))&gt;0,"P02"," ")</f>
        <v xml:space="preserve"> </v>
      </c>
      <c r="BJ210" s="108" t="str">
        <f>IF(SUM(COUNTIFS('Planificación 2026-1'!F:F,"HUAURA",'Planificación 2026-1'!W:W,C210,'Planificación 2026-1'!H:H,"IS"))&gt;0,"P03"," ")</f>
        <v xml:space="preserve"> </v>
      </c>
      <c r="BK210" s="108" t="str">
        <f>IF(SUM(COUNTIFS('Planificación 2026-1'!F:F,"HUAURA",'Planificación 2026-1'!W:W,C210,'Planificación 2026-1'!H:H,"PS"))&gt;0,"P04"," ")</f>
        <v xml:space="preserve"> </v>
      </c>
      <c r="BL210" s="108"/>
      <c r="BM210" s="108" t="str">
        <f>IF(SUM(COUNTIFS('Planificación 2026-1'!F:F,"HUAURA",'Planificación 2026-1'!W:W,C210,'Planificación 2026-1'!H:H,"IN"))&gt;0,"P06"," ")</f>
        <v xml:space="preserve"> </v>
      </c>
      <c r="BN210" s="108" t="str">
        <f>IF(SUM(COUNTIFS('Planificación 2026-1'!F:F,"HUAURA",'Planificación 2026-1'!W:W,C210,'Planificación 2026-1'!H:H,"CA"))&gt;0,"P07"," ")</f>
        <v xml:space="preserve"> </v>
      </c>
      <c r="BO210" s="108" t="str">
        <f>IF(SUM(COUNTIFS('Planificación 2026-1'!F:F,"HUAURA",'Planificación 2026-1'!W:W,C210,'Planificación 2026-1'!H:H,"DE"))&gt;0,"P08"," ")</f>
        <v xml:space="preserve"> </v>
      </c>
      <c r="BP210" s="108" t="str">
        <f>IF(SUM(COUNTIFS('Planificación 2026-1'!F:F,"HUAURA",'Planificación 2026-1'!W:W,C210,'Planificación 2026-1'!H:H,"OB"))&gt;0,"P09"," ")</f>
        <v xml:space="preserve"> </v>
      </c>
      <c r="BQ210" s="108" t="str">
        <f>IF(SUM(COUNTIFS('Planificación 2026-1'!F:F,"HUAURA",'Planificación 2026-1'!W:W,C210,'Planificación 2026-1'!H:H,"MH"))&gt;0,"P31"," ")</f>
        <v xml:space="preserve"> </v>
      </c>
      <c r="BR210" s="108" t="str">
        <f>IF(SUM(COUNTIFS('Planificación 2026-1'!F:F,"HUAURA",'Planificación 2026-1'!W:W,C210,'Planificación 2026-1'!H:H,"IC"))&gt;0,"P32"," ")</f>
        <v xml:space="preserve"> </v>
      </c>
      <c r="BS210" s="108" t="str">
        <f>IF(SUM(COUNTIFS('Planificación 2026-1'!F:F,"HUAURA",'Planificación 2026-1'!W:W,C210,'Planificación 2026-1'!H:H,"AR"))&gt;0,"P34"," ")</f>
        <v xml:space="preserve"> </v>
      </c>
      <c r="BT210" s="108" t="str">
        <f>IF(SUM(COUNTIFS('Planificación 2026-1'!F:F,"HUAURA",'Planificación 2026-1'!W:W,C210,'Planificación 2026-1'!H:H,"T1"))&gt;0,"P35"," ")</f>
        <v xml:space="preserve"> </v>
      </c>
      <c r="BU210" s="108" t="str">
        <f>IF(SUM(COUNTIFS('Planificación 2026-1'!F:F,"HUAURA",'Planificación 2026-1'!W:W,C210,'Planificación 2026-1'!H:H,"T3"))&gt;0,"P36"," ")</f>
        <v xml:space="preserve"> </v>
      </c>
      <c r="BV210" s="108" t="str">
        <f>IF(SUM(COUNTIFS('Planificación 2026-1'!F:F,"HUAURA",'Planificación 2026-1'!W:W,C210,'Planificación 2026-1'!H:H,"T2"))&gt;0,"P37"," ")</f>
        <v xml:space="preserve"> </v>
      </c>
      <c r="BW210" s="108" t="str">
        <f>IF(SUM(COUNTIFS('Planificación 2026-1'!F:F,"HUAURA",'Planificación 2026-1'!W:W,C210,'Planificación 2026-1'!H:H,"AE"))&gt;0,"P38"," ")</f>
        <v xml:space="preserve"> </v>
      </c>
      <c r="BX210" s="108" t="str">
        <f>IF(SUM(COUNTIFS('Planificación 2026-1'!F:F,"HUAURA",'Planificación 2026-1'!W:W,C210,'Planificación 2026-1'!H:H,"T4"))&gt;0,"P55"," ")</f>
        <v xml:space="preserve"> </v>
      </c>
      <c r="BY210" s="109">
        <f>SUMIFS('Planificación 2026-1'!R:R,'Planificación 2026-1'!W:W,C210,'Planificación 2026-1'!H:H,"AF",'Planificación 2026-1'!I:I,"&gt;2")</f>
        <v>0</v>
      </c>
      <c r="BZ210" s="109">
        <f>SUMIFS('Planificación 2026-1'!R:R,'Planificación 2026-1'!W:W,C210,'Planificación 2026-1'!H:H,"EN",'Planificación 2026-1'!I:I,"&gt;2")</f>
        <v>0</v>
      </c>
      <c r="CA210" s="109">
        <f>SUMIFS('Planificación 2026-1'!R:R,'Planificación 2026-1'!W:W,C210,'Planificación 2026-1'!H:H,"IS",'Planificación 2026-1'!I:I,"&gt;2")</f>
        <v>0</v>
      </c>
      <c r="CB210" s="109">
        <f>SUMIFS('Planificación 2026-1'!R:R,'Planificación 2026-1'!W:W,C210,'Planificación 2026-1'!H:H,"PS",'Planificación 2026-1'!I:I,"&gt;2")</f>
        <v>0</v>
      </c>
      <c r="CC210" s="109">
        <f>SUMIFS('Planificación 2026-1'!R:R,'Planificación 2026-1'!W:W,C210,'Planificación 2026-1'!H:H,"IN",'Planificación 2026-1'!I:I,"&gt;2")</f>
        <v>0</v>
      </c>
      <c r="CD210" s="109">
        <f>SUMIFS('Planificación 2026-1'!R:R,'Planificación 2026-1'!W:W,C210,'Planificación 2026-1'!H:H,"CA",'Planificación 2026-1'!I:I,"&gt;2")</f>
        <v>0</v>
      </c>
      <c r="CE210" s="109">
        <f>SUMIFS('Planificación 2026-1'!R:R,'Planificación 2026-1'!W:W,C210,'Planificación 2026-1'!H:H,"DE",'Planificación 2026-1'!I:I,"&gt;2")</f>
        <v>0</v>
      </c>
      <c r="CF210" s="109">
        <f>SUMIFS('Planificación 2026-1'!R:R,'Planificación 2026-1'!W:W,C210,'Planificación 2026-1'!H:H,"OB",'Planificación 2026-1'!I:I,"&gt;2")</f>
        <v>0</v>
      </c>
      <c r="CG210" s="109">
        <f>SUMIFS('Planificación 2026-1'!R:R,'Planificación 2026-1'!W:W,C210,'Planificación 2026-1'!H:H,"MH",'Planificación 2026-1'!I:I,"&gt;2")</f>
        <v>0</v>
      </c>
      <c r="CH210" s="109">
        <f>SUMIFS('Planificación 2026-1'!R:R,'Planificación 2026-1'!W:W,C210,'Planificación 2026-1'!H:H,"IC",'Planificación 2026-1'!I:I,"&gt;2")</f>
        <v>0</v>
      </c>
      <c r="CI210" s="109">
        <f>SUMIFS('Planificación 2026-1'!R:R,'Planificación 2026-1'!W:W,C210,'Planificación 2026-1'!H:H,"AR",'Planificación 2026-1'!I:I,"&gt;2")</f>
        <v>0</v>
      </c>
      <c r="CJ210" s="109">
        <f>SUMIFS('Planificación 2026-1'!R:R,'Planificación 2026-1'!W:W,C210,'Planificación 2026-1'!H:H,"T1",'Planificación 2026-1'!I:I,"&gt;2")</f>
        <v>0</v>
      </c>
      <c r="CK210" s="109">
        <f>SUMIFS('Planificación 2026-1'!R:R,'Planificación 2026-1'!W:W,C210,'Planificación 2026-1'!H:H,"T3",'Planificación 2026-1'!I:I,"&gt;2")</f>
        <v>0</v>
      </c>
      <c r="CL210" s="109">
        <f>SUMIFS('Planificación 2026-1'!R:R,'Planificación 2026-1'!W:W,C210,'Planificación 2026-1'!H:H,"T2",'Planificación 2026-1'!I:I,"&gt;2")</f>
        <v>0</v>
      </c>
      <c r="CM210" s="109">
        <f>SUMIFS('Planificación 2026-1'!R:R,'Planificación 2026-1'!W:W,C210,'Planificación 2026-1'!H:H,"AE",'Planificación 2026-1'!I:I,"&gt;2")</f>
        <v>0</v>
      </c>
      <c r="CN210" s="109">
        <f>SUMIFS('Planificación 2026-1'!R:R,'Planificación 2026-1'!W:W,C210,'Planificación 2026-1'!H:H,"T4",'Planificación 2026-1'!I:I,"&gt;2")</f>
        <v>0</v>
      </c>
      <c r="CO210" s="109">
        <f>SUMIFS('Planificación 2026-1'!R:R,'Planificación 2026-1'!W:W,C210,'Planificación 2026-1'!H:H,"AF",'Planificación 2026-1'!I:I,"&lt;3")</f>
        <v>0</v>
      </c>
      <c r="CP210" s="109">
        <f>SUMIFS('Planificación 2026-1'!R:R,'Planificación 2026-1'!W:W,C210,'Planificación 2026-1'!H:H,"EN",'Planificación 2026-1'!I:I,"&lt;3")</f>
        <v>0</v>
      </c>
      <c r="CQ210" s="109">
        <f>SUMIFS('Planificación 2026-1'!R:R,'Planificación 2026-1'!W:W,C210,'Planificación 2026-1'!H:H,"IS",'Planificación 2026-1'!I:I,"&lt;3")</f>
        <v>0</v>
      </c>
      <c r="CR210" s="109">
        <f>SUMIFS('Planificación 2026-1'!R:R,'Planificación 2026-1'!W:W,C210,'Planificación 2026-1'!H:H,"PS",'Planificación 2026-1'!I:I,"&lt;3")</f>
        <v>0</v>
      </c>
      <c r="CS210" s="109">
        <f>SUMIFS('Planificación 2026-1'!R:R,'Planificación 2026-1'!W:W,C210,'Planificación 2026-1'!H:H,"IN",'Planificación 2026-1'!I:I,"&lt;3")</f>
        <v>0</v>
      </c>
      <c r="CT210" s="109">
        <f>SUMIFS('Planificación 2026-1'!R:R,'Planificación 2026-1'!W:W,C210,'Planificación 2026-1'!H:H,"CA",'Planificación 2026-1'!I:I,"&lt;3")</f>
        <v>0</v>
      </c>
      <c r="CU210" s="109">
        <f>SUMIFS('Planificación 2026-1'!R:R,'Planificación 2026-1'!W:W,C210,'Planificación 2026-1'!H:H,"DE",'Planificación 2026-1'!I:I,"&lt;3")</f>
        <v>0</v>
      </c>
      <c r="CV210" s="109">
        <f>SUMIFS('Planificación 2026-1'!R:R,'Planificación 2026-1'!W:W,C210,'Planificación 2026-1'!H:H,"OB",'Planificación 2026-1'!I:I,"&lt;3")</f>
        <v>0</v>
      </c>
      <c r="CW210" s="109">
        <f>SUMIFS('Planificación 2026-1'!R:R,'Planificación 2026-1'!W:W,C210,'Planificación 2026-1'!H:H,"MH",'Planificación 2026-1'!I:I,"&lt;3")</f>
        <v>0</v>
      </c>
      <c r="CX210" s="109">
        <f>SUMIFS('Planificación 2026-1'!R:R,'Planificación 2026-1'!W:W,C210,'Planificación 2026-1'!H:H,"IC",'Planificación 2026-1'!I:I,"&lt;3")</f>
        <v>0</v>
      </c>
      <c r="CY210" s="109">
        <f>SUMIFS('Planificación 2026-1'!R:R,'Planificación 2026-1'!W:W,C210,'Planificación 2026-1'!H:H,"AR",'Planificación 2026-1'!I:I,"&lt;3")</f>
        <v>0</v>
      </c>
      <c r="CZ210" s="109">
        <f>SUMIFS('Planificación 2026-1'!R:R,'Planificación 2026-1'!W:W,C210,'Planificación 2026-1'!H:H,"T1",'Planificación 2026-1'!I:I,"&lt;3")</f>
        <v>0</v>
      </c>
      <c r="DA210" s="109">
        <f>SUMIFS('Planificación 2026-1'!R:R,'Planificación 2026-1'!W:W,C210,'Planificación 2026-1'!H:H,"T3",'Planificación 2026-1'!I:I,"&lt;3")</f>
        <v>0</v>
      </c>
      <c r="DB210" s="109">
        <f>SUMIFS('Planificación 2026-1'!R:R,'Planificación 2026-1'!W:W,C210,'Planificación 2026-1'!H:H,"T2",'Planificación 2026-1'!I:I,"&lt;3")</f>
        <v>0</v>
      </c>
      <c r="DC210" s="109">
        <f>SUMIFS('Planificación 2026-1'!R:R,'Planificación 2026-1'!W:W,C210,'Planificación 2026-1'!H:H,"AE",'Planificación 2026-1'!I:I,"&lt;3")</f>
        <v>0</v>
      </c>
      <c r="DD210" s="109">
        <f>SUMIFS('Planificación 2026-1'!R:R,'Planificación 2026-1'!W:W,C210,'Planificación 2026-1'!H:H,"T4",'Planificación 2026-1'!I:I,"&lt;3")</f>
        <v>0</v>
      </c>
      <c r="DE210" s="108" t="str">
        <f t="shared" si="36"/>
        <v/>
      </c>
      <c r="DF210" s="41">
        <f>IF(C210="","",SUMIFS('Planificación 2026-1'!R:R,'Planificación 2026-1'!W:W,C210,'Planificación 2026-1'!F:F,"PRINCIPAL",'Planificación 2026-1'!X:X,"VIRTUAL"))</f>
        <v>0</v>
      </c>
      <c r="DG210" s="41">
        <f>IF(C210="","",SUMIFS('Planificación 2026-1'!R:R,'Planificación 2026-1'!W:W,C210,'Planificación 2026-1'!F:F,"PRINCIPAL",'Planificación 2026-1'!X:X,"PRESENCIAL"))</f>
        <v>0</v>
      </c>
      <c r="DH210" s="41">
        <f>IF(C210="","",SUMIFS('Planificación 2026-1'!R:R,'Planificación 2026-1'!W:W,C210,'Planificación 2026-1'!F:F,"PRINCIPAL",'Planificación 2026-1'!X:X,"HIBRIDO PRESENCIAL"))</f>
        <v>0</v>
      </c>
      <c r="DI210" s="108" t="str">
        <f t="shared" si="37"/>
        <v/>
      </c>
      <c r="DJ210" s="108">
        <f>IF(C210="","",SUMIFS('Planificación 2026-1'!R:R,'Planificación 2026-1'!W:W,C210,'Planificación 2026-1'!F:F,"FILIAL",'Planificación 2026-1'!X:X,"VIRTUAL"))</f>
        <v>0</v>
      </c>
      <c r="DK210" s="110">
        <f>IF(C210="","",SUMIFS('Planificación 2026-1'!R:R,'Planificación 2026-1'!W:W,C210,'Planificación 2026-1'!F:F,"FILIAL",'Planificación 2026-1'!X:X,"PRESENCIAL"))</f>
        <v>0</v>
      </c>
      <c r="DL210" s="61">
        <f>IF(C210="","",SUMIFS('Planificación 2026-1'!R:R,'Planificación 2026-1'!W:W,C210,'Planificación 2026-1'!F:F,"FILIAL",'Planificación 2026-1'!X:X,"HIBRIDO PRESENCIAL"))</f>
        <v>0</v>
      </c>
      <c r="DM210" s="111" t="str">
        <f t="shared" si="38"/>
        <v/>
      </c>
      <c r="DN210" s="108">
        <f>IF(C210="","",SUMIFS('Planificación 2026-1'!R:R,'Planificación 2026-1'!W:W,C210,'Planificación 2026-1'!F:F,"SUNAMPE",'Planificación 2026-1'!X:X,"VIRTUAL"))</f>
        <v>0</v>
      </c>
      <c r="DO210" s="61">
        <f>IF(C210="","",SUMIFS('Planificación 2026-1'!R:R,'Planificación 2026-1'!W:W,C210,'Planificación 2026-1'!F:F,"SUNAMPE",'Planificación 2026-1'!X:X,"PRESENCIAL"))</f>
        <v>0</v>
      </c>
      <c r="DP210" s="111" t="str">
        <f t="shared" si="39"/>
        <v/>
      </c>
      <c r="DQ210" s="108">
        <f>IF(C210="","",SUMIFS('Planificación 2026-1'!R:R,'Planificación 2026-1'!W:W,C210,'Planificación 2026-1'!F:F,"HUAURA",'Planificación 2026-1'!X:X,"VIRTUAL"))</f>
        <v>0</v>
      </c>
      <c r="DR210" s="61">
        <f>IF(C210="","",SUMIFS('Planificación 2026-1'!R:R,'Planificación 2026-1'!W:W,C210,'Planificación 2026-1'!F:F,"HUAURA",'Planificación 2026-1'!X:X,"PRESENCIAL"))</f>
        <v>0</v>
      </c>
      <c r="DS210" s="76">
        <f>SUMIFS('Planificación 2026-1'!R:R,'Planificación 2026-1'!W:W,C210,'Planificación 2026-1'!F:F,"PRINCIPAL",'Planificación 2026-1'!X:X,"VIRTUAL",'Planificación 2026-1'!I:I,"&gt;2")</f>
        <v>0</v>
      </c>
      <c r="DT210" s="76">
        <f>SUMIFS('Planificación 2026-1'!R:R,'Planificación 2026-1'!W:W,C210,'Planificación 2026-1'!F:F,"PRINCIPAL",'Planificación 2026-1'!X:X,"&lt;&gt;VIRTUAL",'Planificación 2026-1'!I:I,"&gt;2")</f>
        <v>0</v>
      </c>
      <c r="DU210" s="76">
        <f>SUMIFS('Planificación 2026-1'!R:R,'Planificación 2026-1'!W:W,C210,'Planificación 2026-1'!F:F,"SUNAMPE",'Planificación 2026-1'!X:X,"VIRTUAL",'Planificación 2026-1'!I:I,"&gt;2")</f>
        <v>0</v>
      </c>
      <c r="DV210" s="76">
        <f>SUMIFS('Planificación 2026-1'!R:R,'Planificación 2026-1'!W:W,C210,'Planificación 2026-1'!F:F,"SUNAMPE",'Planificación 2026-1'!X:X,"&lt;&gt;VIRTUAL",'Planificación 2026-1'!I:I,"&gt;2")</f>
        <v>0</v>
      </c>
      <c r="DW210" s="76">
        <f>SUMIFS('Planificación 2026-1'!R:R,'Planificación 2026-1'!W:W,C210,'Planificación 2026-1'!F:F,"FILIAL",'Planificación 2026-1'!X:X,"VIRTUAL",'Planificación 2026-1'!I:I,"&gt;2")</f>
        <v>0</v>
      </c>
      <c r="DX210" s="76">
        <f>SUMIFS('Planificación 2026-1'!R:R,'Planificación 2026-1'!W:W,C210,'Planificación 2026-1'!F:F,"FILIAL",'Planificación 2026-1'!X:X,"&lt;&gt;VIRTUAL",'Planificación 2026-1'!I:I,"&gt;2")</f>
        <v>0</v>
      </c>
      <c r="DY210" s="76">
        <f>SUMIFS('Planificación 2026-1'!R:R,'Planificación 2026-1'!W:W,C210,'Planificación 2026-1'!F:F,"PORUMA",'Planificación 2026-1'!X:X,"VIRTUAL",'Planificación 2026-1'!I:I,"&gt;2")</f>
        <v>0</v>
      </c>
      <c r="DZ210" s="76">
        <f>SUMIFS('Planificación 2026-1'!R:R,'Planificación 2026-1'!W:W,C210,'Planificación 2026-1'!F:F,"PORUMA",'Planificación 2026-1'!X:X,"&lt;&gt;VIRTUAL",'Planificación 2026-1'!I:I,"&gt;2")</f>
        <v>0</v>
      </c>
      <c r="EA210" s="76">
        <f>SUMIFS('Planificación 2026-1'!R:R,'Planificación 2026-1'!W:W,C210,'Planificación 2026-1'!F:F,"HUAURA",'Planificación 2026-1'!X:X,"VIRTUAL",'Planificación 2026-1'!I:I,"&gt;2")</f>
        <v>0</v>
      </c>
      <c r="EB210" s="76">
        <f>SUMIFS('Planificación 2026-1'!R:R,'Planificación 2026-1'!W:W,C210,'Planificación 2026-1'!F:F,"HUAURA",'Planificación 2026-1'!X:X,"&lt;&gt;VIRTUAL",'Planificación 2026-1'!I:I,"&gt;2")</f>
        <v>0</v>
      </c>
      <c r="EC210" s="76">
        <f>SUMIFS('Planificación 2026-1'!R:R,'Planificación 2026-1'!W:W,C210,'Planificación 2026-1'!F:F,"PRINCIPAL",'Planificación 2026-1'!X:X,"VIRTUAL",'Planificación 2026-1'!I:I,"&lt;3")</f>
        <v>0</v>
      </c>
      <c r="ED210" s="76">
        <f>SUMIFS('Planificación 2026-1'!R:R,'Planificación 2026-1'!W:W,C210,'Planificación 2026-1'!F:F,"PRINCIPAL",'Planificación 2026-1'!X:X,"&lt;&gt;VIRTUAL",'Planificación 2026-1'!I:I,"&lt;3")</f>
        <v>0</v>
      </c>
      <c r="EE210" s="76">
        <f>SUMIFS('Planificación 2026-1'!R:R,'Planificación 2026-1'!W:W,C210,'Planificación 2026-1'!F:F,"SUNAMPE",'Planificación 2026-1'!X:X,"VIRTUAL",'Planificación 2026-1'!I:I,"&lt;3")</f>
        <v>0</v>
      </c>
      <c r="EF210" s="76">
        <f>SUMIFS('Planificación 2026-1'!R:R,'Planificación 2026-1'!W:W,C210,'Planificación 2026-1'!F:F,"SUNAMPE",'Planificación 2026-1'!X:X,"&lt;&gt;VIRTUAL",'Planificación 2026-1'!I:I,"&lt;3")</f>
        <v>0</v>
      </c>
      <c r="EG210" s="76">
        <f>SUMIFS('Planificación 2026-1'!R:R,'Planificación 2026-1'!W:W,C210,'Planificación 2026-1'!F:F,"FILIAL",'Planificación 2026-1'!X:X,"VIRTUAL",'Planificación 2026-1'!I:I,"&lt;3")</f>
        <v>0</v>
      </c>
      <c r="EH210" s="76">
        <f>SUMIFS('Planificación 2026-1'!R:R,'Planificación 2026-1'!W:W,C210,'Planificación 2026-1'!F:F,"FILIAL",'Planificación 2026-1'!X:X,"&lt;&gt;VIRTUAL",'Planificación 2026-1'!I:I,"&lt;3")</f>
        <v>0</v>
      </c>
      <c r="EI210" s="76">
        <f>SUMIFS('Planificación 2026-1'!R:R,'Planificación 2026-1'!W:W,C210,'Planificación 2026-1'!F:F,"PORUMA",'Planificación 2026-1'!X:X,"VIRTUAL",'Planificación 2026-1'!I:I,"&lt;3")</f>
        <v>0</v>
      </c>
      <c r="EJ210" s="76">
        <f>SUMIFS('Planificación 2026-1'!R:R,'Planificación 2026-1'!W:W,C210,'Planificación 2026-1'!F:F,"PORUMA",'Planificación 2026-1'!X:X,"&lt;&gt;VIRTUAL",'Planificación 2026-1'!I:I,"&lt;3")</f>
        <v>0</v>
      </c>
      <c r="EK210" s="76">
        <f>SUMIFS('Planificación 2026-1'!R:R,'Planificación 2026-1'!W:W,C210,'Planificación 2026-1'!F:F,"HUAURA",'Planificación 2026-1'!X:X,"VIRTUAL",'Planificación 2026-1'!I:I,"&lt;3")</f>
        <v>0</v>
      </c>
      <c r="EL210" s="76">
        <f>SUMIFS('Planificación 2026-1'!R:R,'Planificación 2026-1'!W:W,C210,'Planificación 2026-1'!F:F,"HUAURA",'Planificación 2026-1'!X:X,"&lt;&gt;VIRTUAL",'Planificación 2026-1'!I:I,"&lt;3")</f>
        <v>0</v>
      </c>
      <c r="EM210" s="76"/>
      <c r="EN210" s="76">
        <f t="shared" si="32"/>
        <v>0</v>
      </c>
      <c r="EO210" s="76">
        <f t="shared" si="33"/>
        <v>0</v>
      </c>
      <c r="EP210" s="76" t="b">
        <f t="shared" si="34"/>
        <v>1</v>
      </c>
      <c r="EQ210" s="76" t="str">
        <f t="shared" si="35"/>
        <v/>
      </c>
      <c r="ER210" s="76" t="str">
        <f t="shared" si="40"/>
        <v>PRESENCIAL</v>
      </c>
    </row>
    <row r="211" spans="1:148" hidden="1">
      <c r="A211" s="83"/>
      <c r="B211" s="119">
        <v>208</v>
      </c>
      <c r="C211" s="115" t="s">
        <v>384</v>
      </c>
      <c r="D211" s="112">
        <f>SUMIF('Planificación 2026-1'!W:W,C211,'Planificación 2026-1'!R:R)</f>
        <v>30</v>
      </c>
      <c r="E211" s="114" t="s">
        <v>170</v>
      </c>
      <c r="F211" s="115" t="s">
        <v>171</v>
      </c>
      <c r="G211" s="115" t="s">
        <v>153</v>
      </c>
      <c r="H211" s="115" t="s">
        <v>141</v>
      </c>
      <c r="I211" s="107" t="str">
        <f>IF(SUM(COUNTIFS('Planificación 2026-1'!F:F,"PRINCIPAL",'Planificación 2026-1'!W:W,C211,'Planificación 2026-1'!H:H,"AF"))&gt;0,"P01"," ")</f>
        <v>P01</v>
      </c>
      <c r="J211" s="108" t="str">
        <f>IF(SUM(COUNTIFS('Planificación 2026-1'!F:F,"PRINCIPAL",'Planificación 2026-1'!W:W,C211,'Planificación 2026-1'!H:H,"EN"))&gt;0,"P02"," ")</f>
        <v xml:space="preserve"> </v>
      </c>
      <c r="K211" s="108" t="str">
        <f>IF(SUM(COUNTIFS('Planificación 2026-1'!F:F,"PRINCIPAL",'Planificación 2026-1'!W:W,C211,'Planificación 2026-1'!H:H,"IS"))&gt;0,"P03"," ")</f>
        <v>P03</v>
      </c>
      <c r="L211" s="108" t="str">
        <f>IF(SUM(COUNTIFS('Planificación 2026-1'!F:F,"PRINCIPAL",'Planificación 2026-1'!W:W,C211,'Planificación 2026-1'!H:H,"PS"))&gt;0,"P04"," ")</f>
        <v xml:space="preserve"> </v>
      </c>
      <c r="M211" s="108"/>
      <c r="N211" s="108" t="str">
        <f>IF(SUM(COUNTIFS('Planificación 2026-1'!F:F,"PRINCIPAL",'Planificación 2026-1'!W:W,C211,'Planificación 2026-1'!H:H,"IN"))&gt;0,"P06"," ")</f>
        <v xml:space="preserve"> </v>
      </c>
      <c r="O211" s="108" t="str">
        <f>IF(SUM(COUNTIFS('Planificación 2026-1'!F:F,"PRINCIPAL",'Planificación 2026-1'!W:W,C211,'Planificación 2026-1'!H:H,"CA"))&gt;0,"P07"," ")</f>
        <v xml:space="preserve"> </v>
      </c>
      <c r="P211" s="108" t="str">
        <f>IF(SUM(COUNTIFS('Planificación 2026-1'!F:F,"PRINCIPAL",'Planificación 2026-1'!W:W,C211,'Planificación 2026-1'!H:H,"DE"))&gt;0,"P08"," ")</f>
        <v xml:space="preserve"> </v>
      </c>
      <c r="Q211" s="108" t="str">
        <f>IF(SUM(COUNTIFS('Planificación 2026-1'!F:F,"PRINCIPAL",'Planificación 2026-1'!W:W,C211,'Planificación 2026-1'!H:H,"OB"))&gt;0,"P09"," ")</f>
        <v xml:space="preserve"> </v>
      </c>
      <c r="R211" s="108" t="str">
        <f>IF(SUM(COUNTIFS('Planificación 2026-1'!F:F,"PRINCIPAL",'Planificación 2026-1'!W:W,C211,'Planificación 2026-1'!H:H,"MH"))&gt;0,"P31"," ")</f>
        <v xml:space="preserve"> </v>
      </c>
      <c r="S211" s="108" t="str">
        <f>IF(SUM(COUNTIFS('Planificación 2026-1'!F:F,"PRINCIPAL",'Planificación 2026-1'!W:W,C211,'Planificación 2026-1'!H:H,"IC"))&gt;0,"P32"," ")</f>
        <v>P32</v>
      </c>
      <c r="T211" s="108" t="str">
        <f>IF(SUM(COUNTIFS('Planificación 2026-1'!F:F,"PRINCIPAL",'Planificación 2026-1'!W:W,C211,'Planificación 2026-1'!H:H,"AR"))&gt;0,"P34"," ")</f>
        <v xml:space="preserve"> </v>
      </c>
      <c r="U211" s="108" t="str">
        <f>IF(SUM(COUNTIFS('Planificación 2026-1'!F:F,"PRINCIPAL",'Planificación 2026-1'!W:W,C211,'Planificación 2026-1'!H:H,"T1"))&gt;0,"P35"," ")</f>
        <v xml:space="preserve"> </v>
      </c>
      <c r="V211" s="108" t="str">
        <f>IF(SUM(COUNTIFS('Planificación 2026-1'!F:F,"PRINCIPAL",'Planificación 2026-1'!W:W,C211,'Planificación 2026-1'!H:H,"T3"))&gt;0,"P36"," ")</f>
        <v xml:space="preserve"> </v>
      </c>
      <c r="W211" s="108" t="str">
        <f>IF(SUM(COUNTIFS('Planificación 2026-1'!F:F,"PRINCIPAL",'Planificación 2026-1'!W:W,C211,'Planificación 2026-1'!H:H,"T2"))&gt;0,"P37"," ")</f>
        <v xml:space="preserve"> </v>
      </c>
      <c r="X211" s="108" t="str">
        <f>IF(SUM(COUNTIFS('Planificación 2026-1'!F:F,"PRINCIPAL",'Planificación 2026-1'!W:W,C211,'Planificación 2026-1'!H:H,"AE"))&gt;0,"P38"," ")</f>
        <v>P38</v>
      </c>
      <c r="Y211" s="108" t="str">
        <f>IF(SUM(COUNTIFS('Planificación 2026-1'!F:F,"PRINCIPAL",'Planificación 2026-1'!W:W,C211,'Planificación 2026-1'!H:H,"T4"))&gt;0,"P55"," ")</f>
        <v xml:space="preserve"> </v>
      </c>
      <c r="Z211" s="108" t="str">
        <f>IF(SUM(COUNTIFS('Planificación 2026-1'!F:F,"FILIAL",'Planificación 2026-1'!W:W,C211,'Planificación 2026-1'!H:H,"AF"))&gt;0," P01"," ")</f>
        <v xml:space="preserve"> </v>
      </c>
      <c r="AA211" s="108" t="str">
        <f>IF(SUM(COUNTIFS('Planificación 2026-1'!F:F,"FILIAL",'Planificación 2026-1'!W:W,C211,'Planificación 2026-1'!H:H,"EN"))&gt;0,"P02"," ")</f>
        <v xml:space="preserve"> </v>
      </c>
      <c r="AB211" s="108" t="str">
        <f>IF(SUM(COUNTIFS('Planificación 2026-1'!F:F,"FILIAL",'Planificación 2026-1'!W:W,C211,'Planificación 2026-1'!H:H,"IS"))&gt;0,"P03"," ")</f>
        <v xml:space="preserve"> </v>
      </c>
      <c r="AC211" s="108" t="str">
        <f>IF(SUM(COUNTIFS('Planificación 2026-1'!F:F,"FILIAL",'Planificación 2026-1'!W:W,C211,'Planificación 2026-1'!H:H,"PS"))&gt;0,"P04"," ")</f>
        <v xml:space="preserve"> </v>
      </c>
      <c r="AD211" s="108"/>
      <c r="AE211" s="108" t="str">
        <f>IF(SUM(COUNTIFS('Planificación 2026-1'!F:F,"FILIAL",'Planificación 2026-1'!W:W,C211,'Planificación 2026-1'!H:H,"IN"))&gt;0,"P06"," ")</f>
        <v xml:space="preserve"> </v>
      </c>
      <c r="AF211" s="108" t="str">
        <f>IF(SUM(COUNTIFS('Planificación 2026-1'!F:F,"FILIAL",'Planificación 2026-1'!W:W,C211,'Planificación 2026-1'!H:H,"CA"))&gt;0,"P07"," ")</f>
        <v>P07</v>
      </c>
      <c r="AG211" s="108" t="str">
        <f>IF(SUM(COUNTIFS('Planificación 2026-1'!F:F,"FILIAL",'Planificación 2026-1'!W:W,C211,'Planificación 2026-1'!H:H,"DE"))&gt;0,"P08"," ")</f>
        <v xml:space="preserve"> </v>
      </c>
      <c r="AH211" s="108" t="str">
        <f>IF(SUM(COUNTIFS('Planificación 2026-1'!F:F,"FILIAL",'Planificación 2026-1'!W:W,C211,'Planificación 2026-1'!H:H,"OB"))&gt;0,"P09"," ")</f>
        <v xml:space="preserve"> </v>
      </c>
      <c r="AI211" s="108" t="str">
        <f>IF(SUM(COUNTIFS('Planificación 2026-1'!F:F,"FILIAL",'Planificación 2026-1'!W:W,C211,'Planificación 2026-1'!H:H,"MH"))&gt;0,"P31"," ")</f>
        <v xml:space="preserve"> </v>
      </c>
      <c r="AJ211" s="108" t="str">
        <f>IF(SUM(COUNTIFS('Planificación 2026-1'!F:F,"FILIAL",'Planificación 2026-1'!W:W,C211,'Planificación 2026-1'!H:H,"IC"))&gt;0,"P32"," ")</f>
        <v xml:space="preserve"> </v>
      </c>
      <c r="AK211" s="108" t="str">
        <f>IF(SUM(COUNTIFS('Planificación 2026-1'!F:F,"FILIAL",'Planificación 2026-1'!W:W,C211,'Planificación 2026-1'!H:H,"AR"))&gt;0,"P34"," ")</f>
        <v xml:space="preserve"> </v>
      </c>
      <c r="AL211" s="108" t="str">
        <f>IF(SUM(COUNTIFS('Planificación 2026-1'!F:F,"FILIAL",'Planificación 2026-1'!W:W,C211,'Planificación 2026-1'!H:H,"T1"))&gt;0,"P35"," ")</f>
        <v xml:space="preserve"> </v>
      </c>
      <c r="AM211" s="108" t="str">
        <f>IF(SUM(COUNTIFS('Planificación 2026-1'!F:F,"FILIAL",'Planificación 2026-1'!W:W,C211,'Planificación 2026-1'!H:H,"T3"))&gt;0,"P36"," ")</f>
        <v xml:space="preserve"> </v>
      </c>
      <c r="AN211" s="108" t="str">
        <f>IF(SUM(COUNTIFS('Planificación 2026-1'!F:F,"FILIAL",'Planificación 2026-1'!W:W,C211,'Planificación 2026-1'!H:H,"T2"))&gt;0,"P37"," ")</f>
        <v xml:space="preserve"> </v>
      </c>
      <c r="AO211" s="108" t="str">
        <f>IF(SUM(COUNTIFS('Planificación 2026-1'!F:F,"FILIAL",'Planificación 2026-1'!W:W,C211,'Planificación 2026-1'!H:H,"AE"))&gt;0,"P38"," ")</f>
        <v xml:space="preserve"> </v>
      </c>
      <c r="AP211" s="108" t="str">
        <f>IF(SUM(COUNTIFS('Planificación 2026-1'!F:F,"FILIAL",'Planificación 2026-1'!W:W,C211,'Planificación 2026-1'!H:H,"T4"))&gt;0,"P55"," ")</f>
        <v xml:space="preserve"> </v>
      </c>
      <c r="AQ211" s="108" t="str">
        <f>IF(SUM(COUNTIFS('Planificación 2026-1'!F:F,"SUNAMPE",'Planificación 2026-1'!W:W,C211,'Planificación 2026-1'!H:H,"AF"))&gt;0," P01"," ")</f>
        <v xml:space="preserve"> </v>
      </c>
      <c r="AR211" s="108" t="str">
        <f>IF(SUM(COUNTIFS('Planificación 2026-1'!F:F,"SUNAMPE",'Planificación 2026-1'!W:W,C211,'Planificación 2026-1'!H:H,"EN"))&gt;0,"P02"," ")</f>
        <v xml:space="preserve"> </v>
      </c>
      <c r="AS211" s="108" t="str">
        <f>IF(SUM(COUNTIFS('Planificación 2026-1'!F:F,"SUNAMPE",'Planificación 2026-1'!W:W,C211,'Planificación 2026-1'!H:H,"IS"))&gt;0,"P03"," ")</f>
        <v xml:space="preserve"> </v>
      </c>
      <c r="AT211" s="108" t="str">
        <f>IF(SUM(COUNTIFS('Planificación 2026-1'!F:F,"SUNAMPE",'Planificación 2026-1'!W:W,C211,'Planificación 2026-1'!H:H,"PS"))&gt;0,"P04"," ")</f>
        <v xml:space="preserve"> </v>
      </c>
      <c r="AU211" s="108"/>
      <c r="AV211" s="108" t="str">
        <f>IF(SUM(COUNTIFS('Planificación 2026-1'!F:F,"SUNAMPE",'Planificación 2026-1'!W:W,C211,'Planificación 2026-1'!H:H,"IN"))&gt;0,"P06"," ")</f>
        <v xml:space="preserve"> </v>
      </c>
      <c r="AW211" s="108" t="str">
        <f>IF(SUM(COUNTIFS('Planificación 2026-1'!F:F,"SUNAMPE",'Planificación 2026-1'!W:W,C211,'Planificación 2026-1'!H:H,"CA"))&gt;0,"P07"," ")</f>
        <v xml:space="preserve"> </v>
      </c>
      <c r="AX211" s="108" t="str">
        <f>IF(SUM(COUNTIFS('Planificación 2026-1'!F:F,"SUNAMPE",'Planificación 2026-1'!W:W,C211,'Planificación 2026-1'!H:H,"DE"))&gt;0,"P08"," ")</f>
        <v xml:space="preserve"> </v>
      </c>
      <c r="AY211" s="108" t="str">
        <f>IF(SUM(COUNTIFS('Planificación 2026-1'!F:F,"SUNAMPE",'Planificación 2026-1'!W:W,C211,'Planificación 2026-1'!H:H,"OB"))&gt;0,"P09"," ")</f>
        <v xml:space="preserve"> </v>
      </c>
      <c r="AZ211" s="108" t="str">
        <f>IF(SUM(COUNTIFS('Planificación 2026-1'!F:F,"SUNAMPE",'Planificación 2026-1'!W:W,C211,'Planificación 2026-1'!H:H,"MH"))&gt;0,"P31"," ")</f>
        <v xml:space="preserve"> </v>
      </c>
      <c r="BA211" s="108" t="str">
        <f>IF(SUM(COUNTIFS('Planificación 2026-1'!F:F,"SUNAMPE",'Planificación 2026-1'!W:W,C211,'Planificación 2026-1'!H:H,"IC"))&gt;0,"P32"," ")</f>
        <v xml:space="preserve"> </v>
      </c>
      <c r="BB211" s="108" t="str">
        <f>IF(SUM(COUNTIFS('Planificación 2026-1'!F:F,"SUNAMPE",'Planificación 2026-1'!W:W,C211,'Planificación 2026-1'!H:H,"AR"))&gt;0,"P34"," ")</f>
        <v xml:space="preserve"> </v>
      </c>
      <c r="BC211" s="108" t="str">
        <f>IF(SUM(COUNTIFS('Planificación 2026-1'!F:F,"SUNAMPE",'Planificación 2026-1'!W:W,C211,'Planificación 2026-1'!H:H,"T1"))&gt;0,"P35"," ")</f>
        <v xml:space="preserve"> </v>
      </c>
      <c r="BD211" s="108" t="str">
        <f>IF(SUM(COUNTIFS('Planificación 2026-1'!F:F,"SUNAMPE",'Planificación 2026-1'!W:W,C211,'Planificación 2026-1'!H:H,"T3"))&gt;0,"P36"," ")</f>
        <v xml:space="preserve"> </v>
      </c>
      <c r="BE211" s="108" t="str">
        <f>IF(SUM(COUNTIFS('Planificación 2026-1'!F:F,"SUNAMPE",'Planificación 2026-1'!W:W,C211,'Planificación 2026-1'!H:H,"T2"))&gt;0,"P37"," ")</f>
        <v xml:space="preserve"> </v>
      </c>
      <c r="BF211" s="108" t="str">
        <f>IF(SUM(COUNTIFS('Planificación 2026-1'!F:F,"SUNAMPE",'Planificación 2026-1'!W:W,C211,'Planificación 2026-1'!H:H,"AE"))&gt;0,"P38"," ")</f>
        <v xml:space="preserve"> </v>
      </c>
      <c r="BG211" s="108" t="str">
        <f>IF(SUM(COUNTIFS('Planificación 2026-1'!F:F,"SUNAMPE",'Planificación 2026-1'!W:W,C211,'Planificación 2026-1'!H:H,"T4"))&gt;0,"P55"," ")</f>
        <v xml:space="preserve"> </v>
      </c>
      <c r="BH211" s="108" t="str">
        <f>IF(SUM(COUNTIFS('Planificación 2026-1'!F:F,"HUAURA",'Planificación 2026-1'!W:W,C211,'Planificación 2026-1'!H:H,"AF"))&gt;0," P01"," ")</f>
        <v xml:space="preserve"> </v>
      </c>
      <c r="BI211" s="108" t="str">
        <f>IF(SUM(COUNTIFS('Planificación 2026-1'!F:F,"HUAURA",'Planificación 2026-1'!W:W,C211,'Planificación 2026-1'!H:H,"EN"))&gt;0,"P02"," ")</f>
        <v xml:space="preserve"> </v>
      </c>
      <c r="BJ211" s="108" t="str">
        <f>IF(SUM(COUNTIFS('Planificación 2026-1'!F:F,"HUAURA",'Planificación 2026-1'!W:W,C211,'Planificación 2026-1'!H:H,"IS"))&gt;0,"P03"," ")</f>
        <v xml:space="preserve"> </v>
      </c>
      <c r="BK211" s="108" t="str">
        <f>IF(SUM(COUNTIFS('Planificación 2026-1'!F:F,"HUAURA",'Planificación 2026-1'!W:W,C211,'Planificación 2026-1'!H:H,"PS"))&gt;0,"P04"," ")</f>
        <v xml:space="preserve"> </v>
      </c>
      <c r="BL211" s="108"/>
      <c r="BM211" s="108" t="str">
        <f>IF(SUM(COUNTIFS('Planificación 2026-1'!F:F,"HUAURA",'Planificación 2026-1'!W:W,C211,'Planificación 2026-1'!H:H,"IN"))&gt;0,"P06"," ")</f>
        <v xml:space="preserve"> </v>
      </c>
      <c r="BN211" s="108" t="str">
        <f>IF(SUM(COUNTIFS('Planificación 2026-1'!F:F,"HUAURA",'Planificación 2026-1'!W:W,C211,'Planificación 2026-1'!H:H,"CA"))&gt;0,"P07"," ")</f>
        <v xml:space="preserve"> </v>
      </c>
      <c r="BO211" s="108" t="str">
        <f>IF(SUM(COUNTIFS('Planificación 2026-1'!F:F,"HUAURA",'Planificación 2026-1'!W:W,C211,'Planificación 2026-1'!H:H,"DE"))&gt;0,"P08"," ")</f>
        <v xml:space="preserve"> </v>
      </c>
      <c r="BP211" s="108" t="str">
        <f>IF(SUM(COUNTIFS('Planificación 2026-1'!F:F,"HUAURA",'Planificación 2026-1'!W:W,C211,'Planificación 2026-1'!H:H,"OB"))&gt;0,"P09"," ")</f>
        <v xml:space="preserve"> </v>
      </c>
      <c r="BQ211" s="108" t="str">
        <f>IF(SUM(COUNTIFS('Planificación 2026-1'!F:F,"HUAURA",'Planificación 2026-1'!W:W,C211,'Planificación 2026-1'!H:H,"MH"))&gt;0,"P31"," ")</f>
        <v xml:space="preserve"> </v>
      </c>
      <c r="BR211" s="108" t="str">
        <f>IF(SUM(COUNTIFS('Planificación 2026-1'!F:F,"HUAURA",'Planificación 2026-1'!W:W,C211,'Planificación 2026-1'!H:H,"IC"))&gt;0,"P32"," ")</f>
        <v xml:space="preserve"> </v>
      </c>
      <c r="BS211" s="108" t="str">
        <f>IF(SUM(COUNTIFS('Planificación 2026-1'!F:F,"HUAURA",'Planificación 2026-1'!W:W,C211,'Planificación 2026-1'!H:H,"AR"))&gt;0,"P34"," ")</f>
        <v xml:space="preserve"> </v>
      </c>
      <c r="BT211" s="108" t="str">
        <f>IF(SUM(COUNTIFS('Planificación 2026-1'!F:F,"HUAURA",'Planificación 2026-1'!W:W,C211,'Planificación 2026-1'!H:H,"T1"))&gt;0,"P35"," ")</f>
        <v xml:space="preserve"> </v>
      </c>
      <c r="BU211" s="108" t="str">
        <f>IF(SUM(COUNTIFS('Planificación 2026-1'!F:F,"HUAURA",'Planificación 2026-1'!W:W,C211,'Planificación 2026-1'!H:H,"T3"))&gt;0,"P36"," ")</f>
        <v xml:space="preserve"> </v>
      </c>
      <c r="BV211" s="108" t="str">
        <f>IF(SUM(COUNTIFS('Planificación 2026-1'!F:F,"HUAURA",'Planificación 2026-1'!W:W,C211,'Planificación 2026-1'!H:H,"T2"))&gt;0,"P37"," ")</f>
        <v xml:space="preserve"> </v>
      </c>
      <c r="BW211" s="108" t="str">
        <f>IF(SUM(COUNTIFS('Planificación 2026-1'!F:F,"HUAURA",'Planificación 2026-1'!W:W,C211,'Planificación 2026-1'!H:H,"AE"))&gt;0,"P38"," ")</f>
        <v xml:space="preserve"> </v>
      </c>
      <c r="BX211" s="108" t="str">
        <f>IF(SUM(COUNTIFS('Planificación 2026-1'!F:F,"HUAURA",'Planificación 2026-1'!W:W,C211,'Planificación 2026-1'!H:H,"T4"))&gt;0,"P55"," ")</f>
        <v xml:space="preserve"> </v>
      </c>
      <c r="BY211" s="109">
        <f>SUMIFS('Planificación 2026-1'!R:R,'Planificación 2026-1'!W:W,C211,'Planificación 2026-1'!H:H,"AF",'Planificación 2026-1'!I:I,"&gt;2")</f>
        <v>5</v>
      </c>
      <c r="BZ211" s="109">
        <f>SUMIFS('Planificación 2026-1'!R:R,'Planificación 2026-1'!W:W,C211,'Planificación 2026-1'!H:H,"EN",'Planificación 2026-1'!I:I,"&gt;2")</f>
        <v>0</v>
      </c>
      <c r="CA211" s="109">
        <f>SUMIFS('Planificación 2026-1'!R:R,'Planificación 2026-1'!W:W,C211,'Planificación 2026-1'!H:H,"IS",'Planificación 2026-1'!I:I,"&gt;2")</f>
        <v>10</v>
      </c>
      <c r="CB211" s="109">
        <f>SUMIFS('Planificación 2026-1'!R:R,'Planificación 2026-1'!W:W,C211,'Planificación 2026-1'!H:H,"PS",'Planificación 2026-1'!I:I,"&gt;2")</f>
        <v>0</v>
      </c>
      <c r="CC211" s="109">
        <f>SUMIFS('Planificación 2026-1'!R:R,'Planificación 2026-1'!W:W,C211,'Planificación 2026-1'!H:H,"IN",'Planificación 2026-1'!I:I,"&gt;2")</f>
        <v>0</v>
      </c>
      <c r="CD211" s="109">
        <f>SUMIFS('Planificación 2026-1'!R:R,'Planificación 2026-1'!W:W,C211,'Planificación 2026-1'!H:H,"CA",'Planificación 2026-1'!I:I,"&gt;2")</f>
        <v>5</v>
      </c>
      <c r="CE211" s="109">
        <f>SUMIFS('Planificación 2026-1'!R:R,'Planificación 2026-1'!W:W,C211,'Planificación 2026-1'!H:H,"DE",'Planificación 2026-1'!I:I,"&gt;2")</f>
        <v>0</v>
      </c>
      <c r="CF211" s="109">
        <f>SUMIFS('Planificación 2026-1'!R:R,'Planificación 2026-1'!W:W,C211,'Planificación 2026-1'!H:H,"OB",'Planificación 2026-1'!I:I,"&gt;2")</f>
        <v>0</v>
      </c>
      <c r="CG211" s="109">
        <f>SUMIFS('Planificación 2026-1'!R:R,'Planificación 2026-1'!W:W,C211,'Planificación 2026-1'!H:H,"MH",'Planificación 2026-1'!I:I,"&gt;2")</f>
        <v>0</v>
      </c>
      <c r="CH211" s="109">
        <f>SUMIFS('Planificación 2026-1'!R:R,'Planificación 2026-1'!W:W,C211,'Planificación 2026-1'!H:H,"IC",'Planificación 2026-1'!I:I,"&gt;2")</f>
        <v>5</v>
      </c>
      <c r="CI211" s="109">
        <f>SUMIFS('Planificación 2026-1'!R:R,'Planificación 2026-1'!W:W,C211,'Planificación 2026-1'!H:H,"AR",'Planificación 2026-1'!I:I,"&gt;2")</f>
        <v>0</v>
      </c>
      <c r="CJ211" s="109">
        <f>SUMIFS('Planificación 2026-1'!R:R,'Planificación 2026-1'!W:W,C211,'Planificación 2026-1'!H:H,"T1",'Planificación 2026-1'!I:I,"&gt;2")</f>
        <v>0</v>
      </c>
      <c r="CK211" s="109">
        <f>SUMIFS('Planificación 2026-1'!R:R,'Planificación 2026-1'!W:W,C211,'Planificación 2026-1'!H:H,"T3",'Planificación 2026-1'!I:I,"&gt;2")</f>
        <v>0</v>
      </c>
      <c r="CL211" s="109">
        <f>SUMIFS('Planificación 2026-1'!R:R,'Planificación 2026-1'!W:W,C211,'Planificación 2026-1'!H:H,"T2",'Planificación 2026-1'!I:I,"&gt;2")</f>
        <v>0</v>
      </c>
      <c r="CM211" s="109">
        <f>SUMIFS('Planificación 2026-1'!R:R,'Planificación 2026-1'!W:W,C211,'Planificación 2026-1'!H:H,"AE",'Planificación 2026-1'!I:I,"&gt;2")</f>
        <v>5</v>
      </c>
      <c r="CN211" s="109">
        <f>SUMIFS('Planificación 2026-1'!R:R,'Planificación 2026-1'!W:W,C211,'Planificación 2026-1'!H:H,"T4",'Planificación 2026-1'!I:I,"&gt;2")</f>
        <v>0</v>
      </c>
      <c r="CO211" s="109">
        <f>SUMIFS('Planificación 2026-1'!R:R,'Planificación 2026-1'!W:W,C211,'Planificación 2026-1'!H:H,"AF",'Planificación 2026-1'!I:I,"&lt;3")</f>
        <v>0</v>
      </c>
      <c r="CP211" s="109">
        <f>SUMIFS('Planificación 2026-1'!R:R,'Planificación 2026-1'!W:W,C211,'Planificación 2026-1'!H:H,"EN",'Planificación 2026-1'!I:I,"&lt;3")</f>
        <v>0</v>
      </c>
      <c r="CQ211" s="109">
        <f>SUMIFS('Planificación 2026-1'!R:R,'Planificación 2026-1'!W:W,C211,'Planificación 2026-1'!H:H,"IS",'Planificación 2026-1'!I:I,"&lt;3")</f>
        <v>0</v>
      </c>
      <c r="CR211" s="109">
        <f>SUMIFS('Planificación 2026-1'!R:R,'Planificación 2026-1'!W:W,C211,'Planificación 2026-1'!H:H,"PS",'Planificación 2026-1'!I:I,"&lt;3")</f>
        <v>0</v>
      </c>
      <c r="CS211" s="109">
        <f>SUMIFS('Planificación 2026-1'!R:R,'Planificación 2026-1'!W:W,C211,'Planificación 2026-1'!H:H,"IN",'Planificación 2026-1'!I:I,"&lt;3")</f>
        <v>0</v>
      </c>
      <c r="CT211" s="109">
        <f>SUMIFS('Planificación 2026-1'!R:R,'Planificación 2026-1'!W:W,C211,'Planificación 2026-1'!H:H,"CA",'Planificación 2026-1'!I:I,"&lt;3")</f>
        <v>0</v>
      </c>
      <c r="CU211" s="109">
        <f>SUMIFS('Planificación 2026-1'!R:R,'Planificación 2026-1'!W:W,C211,'Planificación 2026-1'!H:H,"DE",'Planificación 2026-1'!I:I,"&lt;3")</f>
        <v>0</v>
      </c>
      <c r="CV211" s="109">
        <f>SUMIFS('Planificación 2026-1'!R:R,'Planificación 2026-1'!W:W,C211,'Planificación 2026-1'!H:H,"OB",'Planificación 2026-1'!I:I,"&lt;3")</f>
        <v>0</v>
      </c>
      <c r="CW211" s="109">
        <f>SUMIFS('Planificación 2026-1'!R:R,'Planificación 2026-1'!W:W,C211,'Planificación 2026-1'!H:H,"MH",'Planificación 2026-1'!I:I,"&lt;3")</f>
        <v>0</v>
      </c>
      <c r="CX211" s="109">
        <f>SUMIFS('Planificación 2026-1'!R:R,'Planificación 2026-1'!W:W,C211,'Planificación 2026-1'!H:H,"IC",'Planificación 2026-1'!I:I,"&lt;3")</f>
        <v>0</v>
      </c>
      <c r="CY211" s="109">
        <f>SUMIFS('Planificación 2026-1'!R:R,'Planificación 2026-1'!W:W,C211,'Planificación 2026-1'!H:H,"AR",'Planificación 2026-1'!I:I,"&lt;3")</f>
        <v>0</v>
      </c>
      <c r="CZ211" s="109">
        <f>SUMIFS('Planificación 2026-1'!R:R,'Planificación 2026-1'!W:W,C211,'Planificación 2026-1'!H:H,"T1",'Planificación 2026-1'!I:I,"&lt;3")</f>
        <v>0</v>
      </c>
      <c r="DA211" s="109">
        <f>SUMIFS('Planificación 2026-1'!R:R,'Planificación 2026-1'!W:W,C211,'Planificación 2026-1'!H:H,"T3",'Planificación 2026-1'!I:I,"&lt;3")</f>
        <v>0</v>
      </c>
      <c r="DB211" s="109">
        <f>SUMIFS('Planificación 2026-1'!R:R,'Planificación 2026-1'!W:W,C211,'Planificación 2026-1'!H:H,"T2",'Planificación 2026-1'!I:I,"&lt;3")</f>
        <v>0</v>
      </c>
      <c r="DC211" s="109">
        <f>SUMIFS('Planificación 2026-1'!R:R,'Planificación 2026-1'!W:W,C211,'Planificación 2026-1'!H:H,"AE",'Planificación 2026-1'!I:I,"&lt;3")</f>
        <v>0</v>
      </c>
      <c r="DD211" s="109">
        <f>SUMIFS('Planificación 2026-1'!R:R,'Planificación 2026-1'!W:W,C211,'Planificación 2026-1'!H:H,"T4",'Planificación 2026-1'!I:I,"&lt;3")</f>
        <v>0</v>
      </c>
      <c r="DE211" s="108" t="str">
        <f t="shared" si="36"/>
        <v>P01 P03 P32 P38</v>
      </c>
      <c r="DF211" s="41">
        <f>IF(C211="","",SUMIFS('Planificación 2026-1'!R:R,'Planificación 2026-1'!W:W,C211,'Planificación 2026-1'!F:F,"PRINCIPAL",'Planificación 2026-1'!X:X,"VIRTUAL"))</f>
        <v>5</v>
      </c>
      <c r="DG211" s="41">
        <f>IF(C211="","",SUMIFS('Planificación 2026-1'!R:R,'Planificación 2026-1'!W:W,C211,'Planificación 2026-1'!F:F,"PRINCIPAL",'Planificación 2026-1'!X:X,"PRESENCIAL"))</f>
        <v>20</v>
      </c>
      <c r="DH211" s="41">
        <f>IF(C211="","",SUMIFS('Planificación 2026-1'!R:R,'Planificación 2026-1'!W:W,C211,'Planificación 2026-1'!F:F,"PRINCIPAL",'Planificación 2026-1'!X:X,"HIBRIDO PRESENCIAL"))</f>
        <v>0</v>
      </c>
      <c r="DI211" s="108" t="str">
        <f t="shared" si="37"/>
        <v>P07</v>
      </c>
      <c r="DJ211" s="108">
        <f>IF(C211="","",SUMIFS('Planificación 2026-1'!R:R,'Planificación 2026-1'!W:W,C211,'Planificación 2026-1'!F:F,"FILIAL",'Planificación 2026-1'!X:X,"VIRTUAL"))</f>
        <v>5</v>
      </c>
      <c r="DK211" s="110">
        <f>IF(C211="","",SUMIFS('Planificación 2026-1'!R:R,'Planificación 2026-1'!W:W,C211,'Planificación 2026-1'!F:F,"FILIAL",'Planificación 2026-1'!X:X,"PRESENCIAL"))</f>
        <v>0</v>
      </c>
      <c r="DL211" s="61">
        <f>IF(C211="","",SUMIFS('Planificación 2026-1'!R:R,'Planificación 2026-1'!W:W,C211,'Planificación 2026-1'!F:F,"FILIAL",'Planificación 2026-1'!X:X,"HIBRIDO PRESENCIAL"))</f>
        <v>0</v>
      </c>
      <c r="DM211" s="111" t="str">
        <f t="shared" si="38"/>
        <v/>
      </c>
      <c r="DN211" s="108">
        <f>IF(C211="","",SUMIFS('Planificación 2026-1'!R:R,'Planificación 2026-1'!W:W,C211,'Planificación 2026-1'!F:F,"SUNAMPE",'Planificación 2026-1'!X:X,"VIRTUAL"))</f>
        <v>0</v>
      </c>
      <c r="DO211" s="61">
        <f>IF(C211="","",SUMIFS('Planificación 2026-1'!R:R,'Planificación 2026-1'!W:W,C211,'Planificación 2026-1'!F:F,"SUNAMPE",'Planificación 2026-1'!X:X,"PRESENCIAL"))</f>
        <v>0</v>
      </c>
      <c r="DP211" s="111" t="str">
        <f t="shared" si="39"/>
        <v/>
      </c>
      <c r="DQ211" s="108">
        <f>IF(C211="","",SUMIFS('Planificación 2026-1'!R:R,'Planificación 2026-1'!W:W,C211,'Planificación 2026-1'!F:F,"HUAURA",'Planificación 2026-1'!X:X,"VIRTUAL"))</f>
        <v>0</v>
      </c>
      <c r="DR211" s="61">
        <f>IF(C211="","",SUMIFS('Planificación 2026-1'!R:R,'Planificación 2026-1'!W:W,C211,'Planificación 2026-1'!F:F,"HUAURA",'Planificación 2026-1'!X:X,"PRESENCIAL"))</f>
        <v>0</v>
      </c>
      <c r="DS211" s="76">
        <f>SUMIFS('Planificación 2026-1'!R:R,'Planificación 2026-1'!W:W,C211,'Planificación 2026-1'!F:F,"PRINCIPAL",'Planificación 2026-1'!X:X,"VIRTUAL",'Planificación 2026-1'!I:I,"&gt;2")</f>
        <v>5</v>
      </c>
      <c r="DT211" s="76">
        <f>SUMIFS('Planificación 2026-1'!R:R,'Planificación 2026-1'!W:W,C211,'Planificación 2026-1'!F:F,"PRINCIPAL",'Planificación 2026-1'!X:X,"&lt;&gt;VIRTUAL",'Planificación 2026-1'!I:I,"&gt;2")</f>
        <v>20</v>
      </c>
      <c r="DU211" s="76">
        <f>SUMIFS('Planificación 2026-1'!R:R,'Planificación 2026-1'!W:W,C211,'Planificación 2026-1'!F:F,"SUNAMPE",'Planificación 2026-1'!X:X,"VIRTUAL",'Planificación 2026-1'!I:I,"&gt;2")</f>
        <v>0</v>
      </c>
      <c r="DV211" s="76">
        <f>SUMIFS('Planificación 2026-1'!R:R,'Planificación 2026-1'!W:W,C211,'Planificación 2026-1'!F:F,"SUNAMPE",'Planificación 2026-1'!X:X,"&lt;&gt;VIRTUAL",'Planificación 2026-1'!I:I,"&gt;2")</f>
        <v>0</v>
      </c>
      <c r="DW211" s="76">
        <f>SUMIFS('Planificación 2026-1'!R:R,'Planificación 2026-1'!W:W,C211,'Planificación 2026-1'!F:F,"FILIAL",'Planificación 2026-1'!X:X,"VIRTUAL",'Planificación 2026-1'!I:I,"&gt;2")</f>
        <v>5</v>
      </c>
      <c r="DX211" s="76">
        <f>SUMIFS('Planificación 2026-1'!R:R,'Planificación 2026-1'!W:W,C211,'Planificación 2026-1'!F:F,"FILIAL",'Planificación 2026-1'!X:X,"&lt;&gt;VIRTUAL",'Planificación 2026-1'!I:I,"&gt;2")</f>
        <v>0</v>
      </c>
      <c r="DY211" s="76">
        <f>SUMIFS('Planificación 2026-1'!R:R,'Planificación 2026-1'!W:W,C211,'Planificación 2026-1'!F:F,"PORUMA",'Planificación 2026-1'!X:X,"VIRTUAL",'Planificación 2026-1'!I:I,"&gt;2")</f>
        <v>0</v>
      </c>
      <c r="DZ211" s="76">
        <f>SUMIFS('Planificación 2026-1'!R:R,'Planificación 2026-1'!W:W,C211,'Planificación 2026-1'!F:F,"PORUMA",'Planificación 2026-1'!X:X,"&lt;&gt;VIRTUAL",'Planificación 2026-1'!I:I,"&gt;2")</f>
        <v>0</v>
      </c>
      <c r="EA211" s="76">
        <f>SUMIFS('Planificación 2026-1'!R:R,'Planificación 2026-1'!W:W,C211,'Planificación 2026-1'!F:F,"HUAURA",'Planificación 2026-1'!X:X,"VIRTUAL",'Planificación 2026-1'!I:I,"&gt;2")</f>
        <v>0</v>
      </c>
      <c r="EB211" s="76">
        <f>SUMIFS('Planificación 2026-1'!R:R,'Planificación 2026-1'!W:W,C211,'Planificación 2026-1'!F:F,"HUAURA",'Planificación 2026-1'!X:X,"&lt;&gt;VIRTUAL",'Planificación 2026-1'!I:I,"&gt;2")</f>
        <v>0</v>
      </c>
      <c r="EC211" s="76">
        <f>SUMIFS('Planificación 2026-1'!R:R,'Planificación 2026-1'!W:W,C211,'Planificación 2026-1'!F:F,"PRINCIPAL",'Planificación 2026-1'!X:X,"VIRTUAL",'Planificación 2026-1'!I:I,"&lt;3")</f>
        <v>0</v>
      </c>
      <c r="ED211" s="76">
        <f>SUMIFS('Planificación 2026-1'!R:R,'Planificación 2026-1'!W:W,C211,'Planificación 2026-1'!F:F,"PRINCIPAL",'Planificación 2026-1'!X:X,"&lt;&gt;VIRTUAL",'Planificación 2026-1'!I:I,"&lt;3")</f>
        <v>0</v>
      </c>
      <c r="EE211" s="76">
        <f>SUMIFS('Planificación 2026-1'!R:R,'Planificación 2026-1'!W:W,C211,'Planificación 2026-1'!F:F,"SUNAMPE",'Planificación 2026-1'!X:X,"VIRTUAL",'Planificación 2026-1'!I:I,"&lt;3")</f>
        <v>0</v>
      </c>
      <c r="EF211" s="76">
        <f>SUMIFS('Planificación 2026-1'!R:R,'Planificación 2026-1'!W:W,C211,'Planificación 2026-1'!F:F,"SUNAMPE",'Planificación 2026-1'!X:X,"&lt;&gt;VIRTUAL",'Planificación 2026-1'!I:I,"&lt;3")</f>
        <v>0</v>
      </c>
      <c r="EG211" s="76">
        <f>SUMIFS('Planificación 2026-1'!R:R,'Planificación 2026-1'!W:W,C211,'Planificación 2026-1'!F:F,"FILIAL",'Planificación 2026-1'!X:X,"VIRTUAL",'Planificación 2026-1'!I:I,"&lt;3")</f>
        <v>0</v>
      </c>
      <c r="EH211" s="76">
        <f>SUMIFS('Planificación 2026-1'!R:R,'Planificación 2026-1'!W:W,C211,'Planificación 2026-1'!F:F,"FILIAL",'Planificación 2026-1'!X:X,"&lt;&gt;VIRTUAL",'Planificación 2026-1'!I:I,"&lt;3")</f>
        <v>0</v>
      </c>
      <c r="EI211" s="76">
        <f>SUMIFS('Planificación 2026-1'!R:R,'Planificación 2026-1'!W:W,C211,'Planificación 2026-1'!F:F,"PORUMA",'Planificación 2026-1'!X:X,"VIRTUAL",'Planificación 2026-1'!I:I,"&lt;3")</f>
        <v>0</v>
      </c>
      <c r="EJ211" s="76">
        <f>SUMIFS('Planificación 2026-1'!R:R,'Planificación 2026-1'!W:W,C211,'Planificación 2026-1'!F:F,"PORUMA",'Planificación 2026-1'!X:X,"&lt;&gt;VIRTUAL",'Planificación 2026-1'!I:I,"&lt;3")</f>
        <v>0</v>
      </c>
      <c r="EK211" s="76">
        <f>SUMIFS('Planificación 2026-1'!R:R,'Planificación 2026-1'!W:W,C211,'Planificación 2026-1'!F:F,"HUAURA",'Planificación 2026-1'!X:X,"VIRTUAL",'Planificación 2026-1'!I:I,"&lt;3")</f>
        <v>0</v>
      </c>
      <c r="EL211" s="76">
        <f>SUMIFS('Planificación 2026-1'!R:R,'Planificación 2026-1'!W:W,C211,'Planificación 2026-1'!F:F,"HUAURA",'Planificación 2026-1'!X:X,"&lt;&gt;VIRTUAL",'Planificación 2026-1'!I:I,"&lt;3")</f>
        <v>0</v>
      </c>
      <c r="EM211" s="76"/>
      <c r="EN211" s="76">
        <f t="shared" si="32"/>
        <v>10</v>
      </c>
      <c r="EO211" s="76">
        <f t="shared" si="33"/>
        <v>20</v>
      </c>
      <c r="EP211" s="76" t="b">
        <f t="shared" si="34"/>
        <v>1</v>
      </c>
      <c r="EQ211" s="76" t="str">
        <f t="shared" si="35"/>
        <v>FILIAL-HUAURA</v>
      </c>
      <c r="ER211" s="76" t="str">
        <f t="shared" si="40"/>
        <v>MAS PRESENCIAL</v>
      </c>
    </row>
    <row r="212" spans="1:148" hidden="1">
      <c r="A212" s="83"/>
      <c r="B212" s="119">
        <v>209</v>
      </c>
      <c r="C212" s="115" t="s">
        <v>385</v>
      </c>
      <c r="D212" s="112">
        <f>SUMIF('Planificación 2026-1'!W:W,C212,'Planificación 2026-1'!R:R)</f>
        <v>0</v>
      </c>
      <c r="E212" s="114" t="s">
        <v>173</v>
      </c>
      <c r="F212" s="115" t="s">
        <v>171</v>
      </c>
      <c r="G212" s="115" t="s">
        <v>153</v>
      </c>
      <c r="H212" s="115" t="s">
        <v>141</v>
      </c>
      <c r="I212" s="107" t="str">
        <f>IF(SUM(COUNTIFS('Planificación 2026-1'!F:F,"PRINCIPAL",'Planificación 2026-1'!W:W,C212,'Planificación 2026-1'!H:H,"AF"))&gt;0,"P01"," ")</f>
        <v xml:space="preserve"> </v>
      </c>
      <c r="J212" s="108" t="str">
        <f>IF(SUM(COUNTIFS('Planificación 2026-1'!F:F,"PRINCIPAL",'Planificación 2026-1'!W:W,C212,'Planificación 2026-1'!H:H,"EN"))&gt;0,"P02"," ")</f>
        <v xml:space="preserve"> </v>
      </c>
      <c r="K212" s="108" t="str">
        <f>IF(SUM(COUNTIFS('Planificación 2026-1'!F:F,"PRINCIPAL",'Planificación 2026-1'!W:W,C212,'Planificación 2026-1'!H:H,"IS"))&gt;0,"P03"," ")</f>
        <v xml:space="preserve"> </v>
      </c>
      <c r="L212" s="108" t="str">
        <f>IF(SUM(COUNTIFS('Planificación 2026-1'!F:F,"PRINCIPAL",'Planificación 2026-1'!W:W,C212,'Planificación 2026-1'!H:H,"PS"))&gt;0,"P04"," ")</f>
        <v xml:space="preserve"> </v>
      </c>
      <c r="M212" s="108"/>
      <c r="N212" s="108" t="str">
        <f>IF(SUM(COUNTIFS('Planificación 2026-1'!F:F,"PRINCIPAL",'Planificación 2026-1'!W:W,C212,'Planificación 2026-1'!H:H,"IN"))&gt;0,"P06"," ")</f>
        <v xml:space="preserve"> </v>
      </c>
      <c r="O212" s="108" t="str">
        <f>IF(SUM(COUNTIFS('Planificación 2026-1'!F:F,"PRINCIPAL",'Planificación 2026-1'!W:W,C212,'Planificación 2026-1'!H:H,"CA"))&gt;0,"P07"," ")</f>
        <v xml:space="preserve"> </v>
      </c>
      <c r="P212" s="108" t="str">
        <f>IF(SUM(COUNTIFS('Planificación 2026-1'!F:F,"PRINCIPAL",'Planificación 2026-1'!W:W,C212,'Planificación 2026-1'!H:H,"DE"))&gt;0,"P08"," ")</f>
        <v xml:space="preserve"> </v>
      </c>
      <c r="Q212" s="108" t="str">
        <f>IF(SUM(COUNTIFS('Planificación 2026-1'!F:F,"PRINCIPAL",'Planificación 2026-1'!W:W,C212,'Planificación 2026-1'!H:H,"OB"))&gt;0,"P09"," ")</f>
        <v xml:space="preserve"> </v>
      </c>
      <c r="R212" s="108" t="str">
        <f>IF(SUM(COUNTIFS('Planificación 2026-1'!F:F,"PRINCIPAL",'Planificación 2026-1'!W:W,C212,'Planificación 2026-1'!H:H,"MH"))&gt;0,"P31"," ")</f>
        <v xml:space="preserve"> </v>
      </c>
      <c r="S212" s="108" t="str">
        <f>IF(SUM(COUNTIFS('Planificación 2026-1'!F:F,"PRINCIPAL",'Planificación 2026-1'!W:W,C212,'Planificación 2026-1'!H:H,"IC"))&gt;0,"P32"," ")</f>
        <v xml:space="preserve"> </v>
      </c>
      <c r="T212" s="108" t="str">
        <f>IF(SUM(COUNTIFS('Planificación 2026-1'!F:F,"PRINCIPAL",'Planificación 2026-1'!W:W,C212,'Planificación 2026-1'!H:H,"AR"))&gt;0,"P34"," ")</f>
        <v xml:space="preserve"> </v>
      </c>
      <c r="U212" s="108" t="str">
        <f>IF(SUM(COUNTIFS('Planificación 2026-1'!F:F,"PRINCIPAL",'Planificación 2026-1'!W:W,C212,'Planificación 2026-1'!H:H,"T1"))&gt;0,"P35"," ")</f>
        <v xml:space="preserve"> </v>
      </c>
      <c r="V212" s="108" t="str">
        <f>IF(SUM(COUNTIFS('Planificación 2026-1'!F:F,"PRINCIPAL",'Planificación 2026-1'!W:W,C212,'Planificación 2026-1'!H:H,"T3"))&gt;0,"P36"," ")</f>
        <v xml:space="preserve"> </v>
      </c>
      <c r="W212" s="108" t="str">
        <f>IF(SUM(COUNTIFS('Planificación 2026-1'!F:F,"PRINCIPAL",'Planificación 2026-1'!W:W,C212,'Planificación 2026-1'!H:H,"T2"))&gt;0,"P37"," ")</f>
        <v xml:space="preserve"> </v>
      </c>
      <c r="X212" s="108" t="str">
        <f>IF(SUM(COUNTIFS('Planificación 2026-1'!F:F,"PRINCIPAL",'Planificación 2026-1'!W:W,C212,'Planificación 2026-1'!H:H,"AE"))&gt;0,"P38"," ")</f>
        <v xml:space="preserve"> </v>
      </c>
      <c r="Y212" s="108" t="str">
        <f>IF(SUM(COUNTIFS('Planificación 2026-1'!F:F,"PRINCIPAL",'Planificación 2026-1'!W:W,C212,'Planificación 2026-1'!H:H,"T4"))&gt;0,"P55"," ")</f>
        <v xml:space="preserve"> </v>
      </c>
      <c r="Z212" s="108" t="str">
        <f>IF(SUM(COUNTIFS('Planificación 2026-1'!F:F,"FILIAL",'Planificación 2026-1'!W:W,C212,'Planificación 2026-1'!H:H,"AF"))&gt;0," P01"," ")</f>
        <v xml:space="preserve"> </v>
      </c>
      <c r="AA212" s="108" t="str">
        <f>IF(SUM(COUNTIFS('Planificación 2026-1'!F:F,"FILIAL",'Planificación 2026-1'!W:W,C212,'Planificación 2026-1'!H:H,"EN"))&gt;0,"P02"," ")</f>
        <v xml:space="preserve"> </v>
      </c>
      <c r="AB212" s="108" t="str">
        <f>IF(SUM(COUNTIFS('Planificación 2026-1'!F:F,"FILIAL",'Planificación 2026-1'!W:W,C212,'Planificación 2026-1'!H:H,"IS"))&gt;0,"P03"," ")</f>
        <v xml:space="preserve"> </v>
      </c>
      <c r="AC212" s="108" t="str">
        <f>IF(SUM(COUNTIFS('Planificación 2026-1'!F:F,"FILIAL",'Planificación 2026-1'!W:W,C212,'Planificación 2026-1'!H:H,"PS"))&gt;0,"P04"," ")</f>
        <v xml:space="preserve"> </v>
      </c>
      <c r="AD212" s="108"/>
      <c r="AE212" s="108" t="str">
        <f>IF(SUM(COUNTIFS('Planificación 2026-1'!F:F,"FILIAL",'Planificación 2026-1'!W:W,C212,'Planificación 2026-1'!H:H,"IN"))&gt;0,"P06"," ")</f>
        <v xml:space="preserve"> </v>
      </c>
      <c r="AF212" s="108" t="str">
        <f>IF(SUM(COUNTIFS('Planificación 2026-1'!F:F,"FILIAL",'Planificación 2026-1'!W:W,C212,'Planificación 2026-1'!H:H,"CA"))&gt;0,"P07"," ")</f>
        <v xml:space="preserve"> </v>
      </c>
      <c r="AG212" s="108" t="str">
        <f>IF(SUM(COUNTIFS('Planificación 2026-1'!F:F,"FILIAL",'Planificación 2026-1'!W:W,C212,'Planificación 2026-1'!H:H,"DE"))&gt;0,"P08"," ")</f>
        <v xml:space="preserve"> </v>
      </c>
      <c r="AH212" s="108" t="str">
        <f>IF(SUM(COUNTIFS('Planificación 2026-1'!F:F,"FILIAL",'Planificación 2026-1'!W:W,C212,'Planificación 2026-1'!H:H,"OB"))&gt;0,"P09"," ")</f>
        <v xml:space="preserve"> </v>
      </c>
      <c r="AI212" s="108" t="str">
        <f>IF(SUM(COUNTIFS('Planificación 2026-1'!F:F,"FILIAL",'Planificación 2026-1'!W:W,C212,'Planificación 2026-1'!H:H,"MH"))&gt;0,"P31"," ")</f>
        <v xml:space="preserve"> </v>
      </c>
      <c r="AJ212" s="108" t="str">
        <f>IF(SUM(COUNTIFS('Planificación 2026-1'!F:F,"FILIAL",'Planificación 2026-1'!W:W,C212,'Planificación 2026-1'!H:H,"IC"))&gt;0,"P32"," ")</f>
        <v xml:space="preserve"> </v>
      </c>
      <c r="AK212" s="108" t="str">
        <f>IF(SUM(COUNTIFS('Planificación 2026-1'!F:F,"FILIAL",'Planificación 2026-1'!W:W,C212,'Planificación 2026-1'!H:H,"AR"))&gt;0,"P34"," ")</f>
        <v xml:space="preserve"> </v>
      </c>
      <c r="AL212" s="108" t="str">
        <f>IF(SUM(COUNTIFS('Planificación 2026-1'!F:F,"FILIAL",'Planificación 2026-1'!W:W,C212,'Planificación 2026-1'!H:H,"T1"))&gt;0,"P35"," ")</f>
        <v xml:space="preserve"> </v>
      </c>
      <c r="AM212" s="108" t="str">
        <f>IF(SUM(COUNTIFS('Planificación 2026-1'!F:F,"FILIAL",'Planificación 2026-1'!W:W,C212,'Planificación 2026-1'!H:H,"T3"))&gt;0,"P36"," ")</f>
        <v xml:space="preserve"> </v>
      </c>
      <c r="AN212" s="108" t="str">
        <f>IF(SUM(COUNTIFS('Planificación 2026-1'!F:F,"FILIAL",'Planificación 2026-1'!W:W,C212,'Planificación 2026-1'!H:H,"T2"))&gt;0,"P37"," ")</f>
        <v xml:space="preserve"> </v>
      </c>
      <c r="AO212" s="108" t="str">
        <f>IF(SUM(COUNTIFS('Planificación 2026-1'!F:F,"FILIAL",'Planificación 2026-1'!W:W,C212,'Planificación 2026-1'!H:H,"AE"))&gt;0,"P38"," ")</f>
        <v xml:space="preserve"> </v>
      </c>
      <c r="AP212" s="108" t="str">
        <f>IF(SUM(COUNTIFS('Planificación 2026-1'!F:F,"FILIAL",'Planificación 2026-1'!W:W,C212,'Planificación 2026-1'!H:H,"T4"))&gt;0,"P55"," ")</f>
        <v xml:space="preserve"> </v>
      </c>
      <c r="AQ212" s="108" t="str">
        <f>IF(SUM(COUNTIFS('Planificación 2026-1'!F:F,"SUNAMPE",'Planificación 2026-1'!W:W,C212,'Planificación 2026-1'!H:H,"AF"))&gt;0," P01"," ")</f>
        <v xml:space="preserve"> </v>
      </c>
      <c r="AR212" s="108" t="str">
        <f>IF(SUM(COUNTIFS('Planificación 2026-1'!F:F,"SUNAMPE",'Planificación 2026-1'!W:W,C212,'Planificación 2026-1'!H:H,"EN"))&gt;0,"P02"," ")</f>
        <v xml:space="preserve"> </v>
      </c>
      <c r="AS212" s="108" t="str">
        <f>IF(SUM(COUNTIFS('Planificación 2026-1'!F:F,"SUNAMPE",'Planificación 2026-1'!W:W,C212,'Planificación 2026-1'!H:H,"IS"))&gt;0,"P03"," ")</f>
        <v xml:space="preserve"> </v>
      </c>
      <c r="AT212" s="108" t="str">
        <f>IF(SUM(COUNTIFS('Planificación 2026-1'!F:F,"SUNAMPE",'Planificación 2026-1'!W:W,C212,'Planificación 2026-1'!H:H,"PS"))&gt;0,"P04"," ")</f>
        <v xml:space="preserve"> </v>
      </c>
      <c r="AU212" s="108"/>
      <c r="AV212" s="108" t="str">
        <f>IF(SUM(COUNTIFS('Planificación 2026-1'!F:F,"SUNAMPE",'Planificación 2026-1'!W:W,C212,'Planificación 2026-1'!H:H,"IN"))&gt;0,"P06"," ")</f>
        <v xml:space="preserve"> </v>
      </c>
      <c r="AW212" s="108" t="str">
        <f>IF(SUM(COUNTIFS('Planificación 2026-1'!F:F,"SUNAMPE",'Planificación 2026-1'!W:W,C212,'Planificación 2026-1'!H:H,"CA"))&gt;0,"P07"," ")</f>
        <v xml:space="preserve"> </v>
      </c>
      <c r="AX212" s="108" t="str">
        <f>IF(SUM(COUNTIFS('Planificación 2026-1'!F:F,"SUNAMPE",'Planificación 2026-1'!W:W,C212,'Planificación 2026-1'!H:H,"DE"))&gt;0,"P08"," ")</f>
        <v xml:space="preserve"> </v>
      </c>
      <c r="AY212" s="108" t="str">
        <f>IF(SUM(COUNTIFS('Planificación 2026-1'!F:F,"SUNAMPE",'Planificación 2026-1'!W:W,C212,'Planificación 2026-1'!H:H,"OB"))&gt;0,"P09"," ")</f>
        <v xml:space="preserve"> </v>
      </c>
      <c r="AZ212" s="108" t="str">
        <f>IF(SUM(COUNTIFS('Planificación 2026-1'!F:F,"SUNAMPE",'Planificación 2026-1'!W:W,C212,'Planificación 2026-1'!H:H,"MH"))&gt;0,"P31"," ")</f>
        <v xml:space="preserve"> </v>
      </c>
      <c r="BA212" s="108" t="str">
        <f>IF(SUM(COUNTIFS('Planificación 2026-1'!F:F,"SUNAMPE",'Planificación 2026-1'!W:W,C212,'Planificación 2026-1'!H:H,"IC"))&gt;0,"P32"," ")</f>
        <v xml:space="preserve"> </v>
      </c>
      <c r="BB212" s="108" t="str">
        <f>IF(SUM(COUNTIFS('Planificación 2026-1'!F:F,"SUNAMPE",'Planificación 2026-1'!W:W,C212,'Planificación 2026-1'!H:H,"AR"))&gt;0,"P34"," ")</f>
        <v xml:space="preserve"> </v>
      </c>
      <c r="BC212" s="108" t="str">
        <f>IF(SUM(COUNTIFS('Planificación 2026-1'!F:F,"SUNAMPE",'Planificación 2026-1'!W:W,C212,'Planificación 2026-1'!H:H,"T1"))&gt;0,"P35"," ")</f>
        <v xml:space="preserve"> </v>
      </c>
      <c r="BD212" s="108" t="str">
        <f>IF(SUM(COUNTIFS('Planificación 2026-1'!F:F,"SUNAMPE",'Planificación 2026-1'!W:W,C212,'Planificación 2026-1'!H:H,"T3"))&gt;0,"P36"," ")</f>
        <v xml:space="preserve"> </v>
      </c>
      <c r="BE212" s="108" t="str">
        <f>IF(SUM(COUNTIFS('Planificación 2026-1'!F:F,"SUNAMPE",'Planificación 2026-1'!W:W,C212,'Planificación 2026-1'!H:H,"T2"))&gt;0,"P37"," ")</f>
        <v xml:space="preserve"> </v>
      </c>
      <c r="BF212" s="108" t="str">
        <f>IF(SUM(COUNTIFS('Planificación 2026-1'!F:F,"SUNAMPE",'Planificación 2026-1'!W:W,C212,'Planificación 2026-1'!H:H,"AE"))&gt;0,"P38"," ")</f>
        <v xml:space="preserve"> </v>
      </c>
      <c r="BG212" s="108" t="str">
        <f>IF(SUM(COUNTIFS('Planificación 2026-1'!F:F,"SUNAMPE",'Planificación 2026-1'!W:W,C212,'Planificación 2026-1'!H:H,"T4"))&gt;0,"P55"," ")</f>
        <v xml:space="preserve"> </v>
      </c>
      <c r="BH212" s="108" t="str">
        <f>IF(SUM(COUNTIFS('Planificación 2026-1'!F:F,"HUAURA",'Planificación 2026-1'!W:W,C212,'Planificación 2026-1'!H:H,"AF"))&gt;0," P01"," ")</f>
        <v xml:space="preserve"> </v>
      </c>
      <c r="BI212" s="108" t="str">
        <f>IF(SUM(COUNTIFS('Planificación 2026-1'!F:F,"HUAURA",'Planificación 2026-1'!W:W,C212,'Planificación 2026-1'!H:H,"EN"))&gt;0,"P02"," ")</f>
        <v xml:space="preserve"> </v>
      </c>
      <c r="BJ212" s="108" t="str">
        <f>IF(SUM(COUNTIFS('Planificación 2026-1'!F:F,"HUAURA",'Planificación 2026-1'!W:W,C212,'Planificación 2026-1'!H:H,"IS"))&gt;0,"P03"," ")</f>
        <v xml:space="preserve"> </v>
      </c>
      <c r="BK212" s="108" t="str">
        <f>IF(SUM(COUNTIFS('Planificación 2026-1'!F:F,"HUAURA",'Planificación 2026-1'!W:W,C212,'Planificación 2026-1'!H:H,"PS"))&gt;0,"P04"," ")</f>
        <v xml:space="preserve"> </v>
      </c>
      <c r="BL212" s="108"/>
      <c r="BM212" s="108" t="str">
        <f>IF(SUM(COUNTIFS('Planificación 2026-1'!F:F,"HUAURA",'Planificación 2026-1'!W:W,C212,'Planificación 2026-1'!H:H,"IN"))&gt;0,"P06"," ")</f>
        <v xml:space="preserve"> </v>
      </c>
      <c r="BN212" s="108" t="str">
        <f>IF(SUM(COUNTIFS('Planificación 2026-1'!F:F,"HUAURA",'Planificación 2026-1'!W:W,C212,'Planificación 2026-1'!H:H,"CA"))&gt;0,"P07"," ")</f>
        <v xml:space="preserve"> </v>
      </c>
      <c r="BO212" s="108" t="str">
        <f>IF(SUM(COUNTIFS('Planificación 2026-1'!F:F,"HUAURA",'Planificación 2026-1'!W:W,C212,'Planificación 2026-1'!H:H,"DE"))&gt;0,"P08"," ")</f>
        <v xml:space="preserve"> </v>
      </c>
      <c r="BP212" s="108" t="str">
        <f>IF(SUM(COUNTIFS('Planificación 2026-1'!F:F,"HUAURA",'Planificación 2026-1'!W:W,C212,'Planificación 2026-1'!H:H,"OB"))&gt;0,"P09"," ")</f>
        <v xml:space="preserve"> </v>
      </c>
      <c r="BQ212" s="108" t="str">
        <f>IF(SUM(COUNTIFS('Planificación 2026-1'!F:F,"HUAURA",'Planificación 2026-1'!W:W,C212,'Planificación 2026-1'!H:H,"MH"))&gt;0,"P31"," ")</f>
        <v xml:space="preserve"> </v>
      </c>
      <c r="BR212" s="108" t="str">
        <f>IF(SUM(COUNTIFS('Planificación 2026-1'!F:F,"HUAURA",'Planificación 2026-1'!W:W,C212,'Planificación 2026-1'!H:H,"IC"))&gt;0,"P32"," ")</f>
        <v xml:space="preserve"> </v>
      </c>
      <c r="BS212" s="108" t="str">
        <f>IF(SUM(COUNTIFS('Planificación 2026-1'!F:F,"HUAURA",'Planificación 2026-1'!W:W,C212,'Planificación 2026-1'!H:H,"AR"))&gt;0,"P34"," ")</f>
        <v xml:space="preserve"> </v>
      </c>
      <c r="BT212" s="108" t="str">
        <f>IF(SUM(COUNTIFS('Planificación 2026-1'!F:F,"HUAURA",'Planificación 2026-1'!W:W,C212,'Planificación 2026-1'!H:H,"T1"))&gt;0,"P35"," ")</f>
        <v xml:space="preserve"> </v>
      </c>
      <c r="BU212" s="108" t="str">
        <f>IF(SUM(COUNTIFS('Planificación 2026-1'!F:F,"HUAURA",'Planificación 2026-1'!W:W,C212,'Planificación 2026-1'!H:H,"T3"))&gt;0,"P36"," ")</f>
        <v xml:space="preserve"> </v>
      </c>
      <c r="BV212" s="108" t="str">
        <f>IF(SUM(COUNTIFS('Planificación 2026-1'!F:F,"HUAURA",'Planificación 2026-1'!W:W,C212,'Planificación 2026-1'!H:H,"T2"))&gt;0,"P37"," ")</f>
        <v xml:space="preserve"> </v>
      </c>
      <c r="BW212" s="108" t="str">
        <f>IF(SUM(COUNTIFS('Planificación 2026-1'!F:F,"HUAURA",'Planificación 2026-1'!W:W,C212,'Planificación 2026-1'!H:H,"AE"))&gt;0,"P38"," ")</f>
        <v xml:space="preserve"> </v>
      </c>
      <c r="BX212" s="108" t="str">
        <f>IF(SUM(COUNTIFS('Planificación 2026-1'!F:F,"HUAURA",'Planificación 2026-1'!W:W,C212,'Planificación 2026-1'!H:H,"T4"))&gt;0,"P55"," ")</f>
        <v xml:space="preserve"> </v>
      </c>
      <c r="BY212" s="109">
        <f>SUMIFS('Planificación 2026-1'!R:R,'Planificación 2026-1'!W:W,C212,'Planificación 2026-1'!H:H,"AF",'Planificación 2026-1'!I:I,"&gt;2")</f>
        <v>0</v>
      </c>
      <c r="BZ212" s="109">
        <f>SUMIFS('Planificación 2026-1'!R:R,'Planificación 2026-1'!W:W,C212,'Planificación 2026-1'!H:H,"EN",'Planificación 2026-1'!I:I,"&gt;2")</f>
        <v>0</v>
      </c>
      <c r="CA212" s="109">
        <f>SUMIFS('Planificación 2026-1'!R:R,'Planificación 2026-1'!W:W,C212,'Planificación 2026-1'!H:H,"IS",'Planificación 2026-1'!I:I,"&gt;2")</f>
        <v>0</v>
      </c>
      <c r="CB212" s="109">
        <f>SUMIFS('Planificación 2026-1'!R:R,'Planificación 2026-1'!W:W,C212,'Planificación 2026-1'!H:H,"PS",'Planificación 2026-1'!I:I,"&gt;2")</f>
        <v>0</v>
      </c>
      <c r="CC212" s="109">
        <f>SUMIFS('Planificación 2026-1'!R:R,'Planificación 2026-1'!W:W,C212,'Planificación 2026-1'!H:H,"IN",'Planificación 2026-1'!I:I,"&gt;2")</f>
        <v>0</v>
      </c>
      <c r="CD212" s="109">
        <f>SUMIFS('Planificación 2026-1'!R:R,'Planificación 2026-1'!W:W,C212,'Planificación 2026-1'!H:H,"CA",'Planificación 2026-1'!I:I,"&gt;2")</f>
        <v>0</v>
      </c>
      <c r="CE212" s="109">
        <f>SUMIFS('Planificación 2026-1'!R:R,'Planificación 2026-1'!W:W,C212,'Planificación 2026-1'!H:H,"DE",'Planificación 2026-1'!I:I,"&gt;2")</f>
        <v>0</v>
      </c>
      <c r="CF212" s="109">
        <f>SUMIFS('Planificación 2026-1'!R:R,'Planificación 2026-1'!W:W,C212,'Planificación 2026-1'!H:H,"OB",'Planificación 2026-1'!I:I,"&gt;2")</f>
        <v>0</v>
      </c>
      <c r="CG212" s="109">
        <f>SUMIFS('Planificación 2026-1'!R:R,'Planificación 2026-1'!W:W,C212,'Planificación 2026-1'!H:H,"MH",'Planificación 2026-1'!I:I,"&gt;2")</f>
        <v>0</v>
      </c>
      <c r="CH212" s="109">
        <f>SUMIFS('Planificación 2026-1'!R:R,'Planificación 2026-1'!W:W,C212,'Planificación 2026-1'!H:H,"IC",'Planificación 2026-1'!I:I,"&gt;2")</f>
        <v>0</v>
      </c>
      <c r="CI212" s="109">
        <f>SUMIFS('Planificación 2026-1'!R:R,'Planificación 2026-1'!W:W,C212,'Planificación 2026-1'!H:H,"AR",'Planificación 2026-1'!I:I,"&gt;2")</f>
        <v>0</v>
      </c>
      <c r="CJ212" s="109">
        <f>SUMIFS('Planificación 2026-1'!R:R,'Planificación 2026-1'!W:W,C212,'Planificación 2026-1'!H:H,"T1",'Planificación 2026-1'!I:I,"&gt;2")</f>
        <v>0</v>
      </c>
      <c r="CK212" s="109">
        <f>SUMIFS('Planificación 2026-1'!R:R,'Planificación 2026-1'!W:W,C212,'Planificación 2026-1'!H:H,"T3",'Planificación 2026-1'!I:I,"&gt;2")</f>
        <v>0</v>
      </c>
      <c r="CL212" s="109">
        <f>SUMIFS('Planificación 2026-1'!R:R,'Planificación 2026-1'!W:W,C212,'Planificación 2026-1'!H:H,"T2",'Planificación 2026-1'!I:I,"&gt;2")</f>
        <v>0</v>
      </c>
      <c r="CM212" s="109">
        <f>SUMIFS('Planificación 2026-1'!R:R,'Planificación 2026-1'!W:W,C212,'Planificación 2026-1'!H:H,"AE",'Planificación 2026-1'!I:I,"&gt;2")</f>
        <v>0</v>
      </c>
      <c r="CN212" s="109">
        <f>SUMIFS('Planificación 2026-1'!R:R,'Planificación 2026-1'!W:W,C212,'Planificación 2026-1'!H:H,"T4",'Planificación 2026-1'!I:I,"&gt;2")</f>
        <v>0</v>
      </c>
      <c r="CO212" s="109">
        <f>SUMIFS('Planificación 2026-1'!R:R,'Planificación 2026-1'!W:W,C212,'Planificación 2026-1'!H:H,"AF",'Planificación 2026-1'!I:I,"&lt;3")</f>
        <v>0</v>
      </c>
      <c r="CP212" s="109">
        <f>SUMIFS('Planificación 2026-1'!R:R,'Planificación 2026-1'!W:W,C212,'Planificación 2026-1'!H:H,"EN",'Planificación 2026-1'!I:I,"&lt;3")</f>
        <v>0</v>
      </c>
      <c r="CQ212" s="109">
        <f>SUMIFS('Planificación 2026-1'!R:R,'Planificación 2026-1'!W:W,C212,'Planificación 2026-1'!H:H,"IS",'Planificación 2026-1'!I:I,"&lt;3")</f>
        <v>0</v>
      </c>
      <c r="CR212" s="109">
        <f>SUMIFS('Planificación 2026-1'!R:R,'Planificación 2026-1'!W:W,C212,'Planificación 2026-1'!H:H,"PS",'Planificación 2026-1'!I:I,"&lt;3")</f>
        <v>0</v>
      </c>
      <c r="CS212" s="109">
        <f>SUMIFS('Planificación 2026-1'!R:R,'Planificación 2026-1'!W:W,C212,'Planificación 2026-1'!H:H,"IN",'Planificación 2026-1'!I:I,"&lt;3")</f>
        <v>0</v>
      </c>
      <c r="CT212" s="109">
        <f>SUMIFS('Planificación 2026-1'!R:R,'Planificación 2026-1'!W:W,C212,'Planificación 2026-1'!H:H,"CA",'Planificación 2026-1'!I:I,"&lt;3")</f>
        <v>0</v>
      </c>
      <c r="CU212" s="109">
        <f>SUMIFS('Planificación 2026-1'!R:R,'Planificación 2026-1'!W:W,C212,'Planificación 2026-1'!H:H,"DE",'Planificación 2026-1'!I:I,"&lt;3")</f>
        <v>0</v>
      </c>
      <c r="CV212" s="109">
        <f>SUMIFS('Planificación 2026-1'!R:R,'Planificación 2026-1'!W:W,C212,'Planificación 2026-1'!H:H,"OB",'Planificación 2026-1'!I:I,"&lt;3")</f>
        <v>0</v>
      </c>
      <c r="CW212" s="109">
        <f>SUMIFS('Planificación 2026-1'!R:R,'Planificación 2026-1'!W:W,C212,'Planificación 2026-1'!H:H,"MH",'Planificación 2026-1'!I:I,"&lt;3")</f>
        <v>0</v>
      </c>
      <c r="CX212" s="109">
        <f>SUMIFS('Planificación 2026-1'!R:R,'Planificación 2026-1'!W:W,C212,'Planificación 2026-1'!H:H,"IC",'Planificación 2026-1'!I:I,"&lt;3")</f>
        <v>0</v>
      </c>
      <c r="CY212" s="109">
        <f>SUMIFS('Planificación 2026-1'!R:R,'Planificación 2026-1'!W:W,C212,'Planificación 2026-1'!H:H,"AR",'Planificación 2026-1'!I:I,"&lt;3")</f>
        <v>0</v>
      </c>
      <c r="CZ212" s="109">
        <f>SUMIFS('Planificación 2026-1'!R:R,'Planificación 2026-1'!W:W,C212,'Planificación 2026-1'!H:H,"T1",'Planificación 2026-1'!I:I,"&lt;3")</f>
        <v>0</v>
      </c>
      <c r="DA212" s="109">
        <f>SUMIFS('Planificación 2026-1'!R:R,'Planificación 2026-1'!W:W,C212,'Planificación 2026-1'!H:H,"T3",'Planificación 2026-1'!I:I,"&lt;3")</f>
        <v>0</v>
      </c>
      <c r="DB212" s="109">
        <f>SUMIFS('Planificación 2026-1'!R:R,'Planificación 2026-1'!W:W,C212,'Planificación 2026-1'!H:H,"T2",'Planificación 2026-1'!I:I,"&lt;3")</f>
        <v>0</v>
      </c>
      <c r="DC212" s="109">
        <f>SUMIFS('Planificación 2026-1'!R:R,'Planificación 2026-1'!W:W,C212,'Planificación 2026-1'!H:H,"AE",'Planificación 2026-1'!I:I,"&lt;3")</f>
        <v>0</v>
      </c>
      <c r="DD212" s="109">
        <f>SUMIFS('Planificación 2026-1'!R:R,'Planificación 2026-1'!W:W,C212,'Planificación 2026-1'!H:H,"T4",'Planificación 2026-1'!I:I,"&lt;3")</f>
        <v>0</v>
      </c>
      <c r="DE212" s="108" t="str">
        <f t="shared" si="36"/>
        <v/>
      </c>
      <c r="DF212" s="41">
        <f>IF(C212="","",SUMIFS('Planificación 2026-1'!R:R,'Planificación 2026-1'!W:W,C212,'Planificación 2026-1'!F:F,"PRINCIPAL",'Planificación 2026-1'!X:X,"VIRTUAL"))</f>
        <v>0</v>
      </c>
      <c r="DG212" s="41">
        <f>IF(C212="","",SUMIFS('Planificación 2026-1'!R:R,'Planificación 2026-1'!W:W,C212,'Planificación 2026-1'!F:F,"PRINCIPAL",'Planificación 2026-1'!X:X,"PRESENCIAL"))</f>
        <v>0</v>
      </c>
      <c r="DH212" s="41">
        <f>IF(C212="","",SUMIFS('Planificación 2026-1'!R:R,'Planificación 2026-1'!W:W,C212,'Planificación 2026-1'!F:F,"PRINCIPAL",'Planificación 2026-1'!X:X,"HIBRIDO PRESENCIAL"))</f>
        <v>0</v>
      </c>
      <c r="DI212" s="108" t="str">
        <f t="shared" si="37"/>
        <v/>
      </c>
      <c r="DJ212" s="108">
        <f>IF(C212="","",SUMIFS('Planificación 2026-1'!R:R,'Planificación 2026-1'!W:W,C212,'Planificación 2026-1'!F:F,"FILIAL",'Planificación 2026-1'!X:X,"VIRTUAL"))</f>
        <v>0</v>
      </c>
      <c r="DK212" s="110">
        <f>IF(C212="","",SUMIFS('Planificación 2026-1'!R:R,'Planificación 2026-1'!W:W,C212,'Planificación 2026-1'!F:F,"FILIAL",'Planificación 2026-1'!X:X,"PRESENCIAL"))</f>
        <v>0</v>
      </c>
      <c r="DL212" s="61">
        <f>IF(C212="","",SUMIFS('Planificación 2026-1'!R:R,'Planificación 2026-1'!W:W,C212,'Planificación 2026-1'!F:F,"FILIAL",'Planificación 2026-1'!X:X,"HIBRIDO PRESENCIAL"))</f>
        <v>0</v>
      </c>
      <c r="DM212" s="111" t="str">
        <f t="shared" si="38"/>
        <v/>
      </c>
      <c r="DN212" s="108">
        <f>IF(C212="","",SUMIFS('Planificación 2026-1'!R:R,'Planificación 2026-1'!W:W,C212,'Planificación 2026-1'!F:F,"SUNAMPE",'Planificación 2026-1'!X:X,"VIRTUAL"))</f>
        <v>0</v>
      </c>
      <c r="DO212" s="61">
        <f>IF(C212="","",SUMIFS('Planificación 2026-1'!R:R,'Planificación 2026-1'!W:W,C212,'Planificación 2026-1'!F:F,"SUNAMPE",'Planificación 2026-1'!X:X,"PRESENCIAL"))</f>
        <v>0</v>
      </c>
      <c r="DP212" s="111" t="str">
        <f t="shared" si="39"/>
        <v/>
      </c>
      <c r="DQ212" s="108">
        <f>IF(C212="","",SUMIFS('Planificación 2026-1'!R:R,'Planificación 2026-1'!W:W,C212,'Planificación 2026-1'!F:F,"HUAURA",'Planificación 2026-1'!X:X,"VIRTUAL"))</f>
        <v>0</v>
      </c>
      <c r="DR212" s="61">
        <f>IF(C212="","",SUMIFS('Planificación 2026-1'!R:R,'Planificación 2026-1'!W:W,C212,'Planificación 2026-1'!F:F,"HUAURA",'Planificación 2026-1'!X:X,"PRESENCIAL"))</f>
        <v>0</v>
      </c>
      <c r="DS212" s="76">
        <f>SUMIFS('Planificación 2026-1'!R:R,'Planificación 2026-1'!W:W,C212,'Planificación 2026-1'!F:F,"PRINCIPAL",'Planificación 2026-1'!X:X,"VIRTUAL",'Planificación 2026-1'!I:I,"&gt;2")</f>
        <v>0</v>
      </c>
      <c r="DT212" s="76">
        <f>SUMIFS('Planificación 2026-1'!R:R,'Planificación 2026-1'!W:W,C212,'Planificación 2026-1'!F:F,"PRINCIPAL",'Planificación 2026-1'!X:X,"&lt;&gt;VIRTUAL",'Planificación 2026-1'!I:I,"&gt;2")</f>
        <v>0</v>
      </c>
      <c r="DU212" s="76">
        <f>SUMIFS('Planificación 2026-1'!R:R,'Planificación 2026-1'!W:W,C212,'Planificación 2026-1'!F:F,"SUNAMPE",'Planificación 2026-1'!X:X,"VIRTUAL",'Planificación 2026-1'!I:I,"&gt;2")</f>
        <v>0</v>
      </c>
      <c r="DV212" s="76">
        <f>SUMIFS('Planificación 2026-1'!R:R,'Planificación 2026-1'!W:W,C212,'Planificación 2026-1'!F:F,"SUNAMPE",'Planificación 2026-1'!X:X,"&lt;&gt;VIRTUAL",'Planificación 2026-1'!I:I,"&gt;2")</f>
        <v>0</v>
      </c>
      <c r="DW212" s="76">
        <f>SUMIFS('Planificación 2026-1'!R:R,'Planificación 2026-1'!W:W,C212,'Planificación 2026-1'!F:F,"FILIAL",'Planificación 2026-1'!X:X,"VIRTUAL",'Planificación 2026-1'!I:I,"&gt;2")</f>
        <v>0</v>
      </c>
      <c r="DX212" s="76">
        <f>SUMIFS('Planificación 2026-1'!R:R,'Planificación 2026-1'!W:W,C212,'Planificación 2026-1'!F:F,"FILIAL",'Planificación 2026-1'!X:X,"&lt;&gt;VIRTUAL",'Planificación 2026-1'!I:I,"&gt;2")</f>
        <v>0</v>
      </c>
      <c r="DY212" s="76">
        <f>SUMIFS('Planificación 2026-1'!R:R,'Planificación 2026-1'!W:W,C212,'Planificación 2026-1'!F:F,"PORUMA",'Planificación 2026-1'!X:X,"VIRTUAL",'Planificación 2026-1'!I:I,"&gt;2")</f>
        <v>0</v>
      </c>
      <c r="DZ212" s="76">
        <f>SUMIFS('Planificación 2026-1'!R:R,'Planificación 2026-1'!W:W,C212,'Planificación 2026-1'!F:F,"PORUMA",'Planificación 2026-1'!X:X,"&lt;&gt;VIRTUAL",'Planificación 2026-1'!I:I,"&gt;2")</f>
        <v>0</v>
      </c>
      <c r="EA212" s="76">
        <f>SUMIFS('Planificación 2026-1'!R:R,'Planificación 2026-1'!W:W,C212,'Planificación 2026-1'!F:F,"HUAURA",'Planificación 2026-1'!X:X,"VIRTUAL",'Planificación 2026-1'!I:I,"&gt;2")</f>
        <v>0</v>
      </c>
      <c r="EB212" s="76">
        <f>SUMIFS('Planificación 2026-1'!R:R,'Planificación 2026-1'!W:W,C212,'Planificación 2026-1'!F:F,"HUAURA",'Planificación 2026-1'!X:X,"&lt;&gt;VIRTUAL",'Planificación 2026-1'!I:I,"&gt;2")</f>
        <v>0</v>
      </c>
      <c r="EC212" s="76">
        <f>SUMIFS('Planificación 2026-1'!R:R,'Planificación 2026-1'!W:W,C212,'Planificación 2026-1'!F:F,"PRINCIPAL",'Planificación 2026-1'!X:X,"VIRTUAL",'Planificación 2026-1'!I:I,"&lt;3")</f>
        <v>0</v>
      </c>
      <c r="ED212" s="76">
        <f>SUMIFS('Planificación 2026-1'!R:R,'Planificación 2026-1'!W:W,C212,'Planificación 2026-1'!F:F,"PRINCIPAL",'Planificación 2026-1'!X:X,"&lt;&gt;VIRTUAL",'Planificación 2026-1'!I:I,"&lt;3")</f>
        <v>0</v>
      </c>
      <c r="EE212" s="76">
        <f>SUMIFS('Planificación 2026-1'!R:R,'Planificación 2026-1'!W:W,C212,'Planificación 2026-1'!F:F,"SUNAMPE",'Planificación 2026-1'!X:X,"VIRTUAL",'Planificación 2026-1'!I:I,"&lt;3")</f>
        <v>0</v>
      </c>
      <c r="EF212" s="76">
        <f>SUMIFS('Planificación 2026-1'!R:R,'Planificación 2026-1'!W:W,C212,'Planificación 2026-1'!F:F,"SUNAMPE",'Planificación 2026-1'!X:X,"&lt;&gt;VIRTUAL",'Planificación 2026-1'!I:I,"&lt;3")</f>
        <v>0</v>
      </c>
      <c r="EG212" s="76">
        <f>SUMIFS('Planificación 2026-1'!R:R,'Planificación 2026-1'!W:W,C212,'Planificación 2026-1'!F:F,"FILIAL",'Planificación 2026-1'!X:X,"VIRTUAL",'Planificación 2026-1'!I:I,"&lt;3")</f>
        <v>0</v>
      </c>
      <c r="EH212" s="76">
        <f>SUMIFS('Planificación 2026-1'!R:R,'Planificación 2026-1'!W:W,C212,'Planificación 2026-1'!F:F,"FILIAL",'Planificación 2026-1'!X:X,"&lt;&gt;VIRTUAL",'Planificación 2026-1'!I:I,"&lt;3")</f>
        <v>0</v>
      </c>
      <c r="EI212" s="76">
        <f>SUMIFS('Planificación 2026-1'!R:R,'Planificación 2026-1'!W:W,C212,'Planificación 2026-1'!F:F,"PORUMA",'Planificación 2026-1'!X:X,"VIRTUAL",'Planificación 2026-1'!I:I,"&lt;3")</f>
        <v>0</v>
      </c>
      <c r="EJ212" s="76">
        <f>SUMIFS('Planificación 2026-1'!R:R,'Planificación 2026-1'!W:W,C212,'Planificación 2026-1'!F:F,"PORUMA",'Planificación 2026-1'!X:X,"&lt;&gt;VIRTUAL",'Planificación 2026-1'!I:I,"&lt;3")</f>
        <v>0</v>
      </c>
      <c r="EK212" s="76">
        <f>SUMIFS('Planificación 2026-1'!R:R,'Planificación 2026-1'!W:W,C212,'Planificación 2026-1'!F:F,"HUAURA",'Planificación 2026-1'!X:X,"VIRTUAL",'Planificación 2026-1'!I:I,"&lt;3")</f>
        <v>0</v>
      </c>
      <c r="EL212" s="76">
        <f>SUMIFS('Planificación 2026-1'!R:R,'Planificación 2026-1'!W:W,C212,'Planificación 2026-1'!F:F,"HUAURA",'Planificación 2026-1'!X:X,"&lt;&gt;VIRTUAL",'Planificación 2026-1'!I:I,"&lt;3")</f>
        <v>0</v>
      </c>
      <c r="EM212" s="76"/>
      <c r="EN212" s="76">
        <f t="shared" si="32"/>
        <v>0</v>
      </c>
      <c r="EO212" s="76">
        <f t="shared" si="33"/>
        <v>0</v>
      </c>
      <c r="EP212" s="76" t="b">
        <f t="shared" si="34"/>
        <v>1</v>
      </c>
      <c r="EQ212" s="76" t="str">
        <f t="shared" si="35"/>
        <v/>
      </c>
      <c r="ER212" s="76" t="str">
        <f t="shared" si="40"/>
        <v>PRESENCIAL</v>
      </c>
    </row>
    <row r="213" spans="1:148" hidden="1">
      <c r="A213" s="83"/>
      <c r="B213" s="119">
        <v>210</v>
      </c>
      <c r="C213" s="115" t="s">
        <v>386</v>
      </c>
      <c r="D213" s="112">
        <f>SUMIF('Planificación 2026-1'!W:W,C213,'Planificación 2026-1'!R:R)</f>
        <v>0</v>
      </c>
      <c r="E213" s="114" t="s">
        <v>170</v>
      </c>
      <c r="F213" s="115" t="s">
        <v>171</v>
      </c>
      <c r="G213" s="115" t="s">
        <v>13</v>
      </c>
      <c r="H213" s="115" t="s">
        <v>122</v>
      </c>
      <c r="I213" s="107" t="str">
        <f>IF(SUM(COUNTIFS('Planificación 2026-1'!F:F,"PRINCIPAL",'Planificación 2026-1'!W:W,C213,'Planificación 2026-1'!H:H,"AF"))&gt;0,"P01"," ")</f>
        <v xml:space="preserve"> </v>
      </c>
      <c r="J213" s="108" t="str">
        <f>IF(SUM(COUNTIFS('Planificación 2026-1'!F:F,"PRINCIPAL",'Planificación 2026-1'!W:W,C213,'Planificación 2026-1'!H:H,"EN"))&gt;0,"P02"," ")</f>
        <v xml:space="preserve"> </v>
      </c>
      <c r="K213" s="108" t="str">
        <f>IF(SUM(COUNTIFS('Planificación 2026-1'!F:F,"PRINCIPAL",'Planificación 2026-1'!W:W,C213,'Planificación 2026-1'!H:H,"IS"))&gt;0,"P03"," ")</f>
        <v xml:space="preserve"> </v>
      </c>
      <c r="L213" s="108" t="str">
        <f>IF(SUM(COUNTIFS('Planificación 2026-1'!F:F,"PRINCIPAL",'Planificación 2026-1'!W:W,C213,'Planificación 2026-1'!H:H,"PS"))&gt;0,"P04"," ")</f>
        <v xml:space="preserve"> </v>
      </c>
      <c r="M213" s="108"/>
      <c r="N213" s="108" t="str">
        <f>IF(SUM(COUNTIFS('Planificación 2026-1'!F:F,"PRINCIPAL",'Planificación 2026-1'!W:W,C213,'Planificación 2026-1'!H:H,"IN"))&gt;0,"P06"," ")</f>
        <v xml:space="preserve"> </v>
      </c>
      <c r="O213" s="108" t="str">
        <f>IF(SUM(COUNTIFS('Planificación 2026-1'!F:F,"PRINCIPAL",'Planificación 2026-1'!W:W,C213,'Planificación 2026-1'!H:H,"CA"))&gt;0,"P07"," ")</f>
        <v xml:space="preserve"> </v>
      </c>
      <c r="P213" s="108" t="str">
        <f>IF(SUM(COUNTIFS('Planificación 2026-1'!F:F,"PRINCIPAL",'Planificación 2026-1'!W:W,C213,'Planificación 2026-1'!H:H,"DE"))&gt;0,"P08"," ")</f>
        <v xml:space="preserve"> </v>
      </c>
      <c r="Q213" s="108" t="str">
        <f>IF(SUM(COUNTIFS('Planificación 2026-1'!F:F,"PRINCIPAL",'Planificación 2026-1'!W:W,C213,'Planificación 2026-1'!H:H,"OB"))&gt;0,"P09"," ")</f>
        <v xml:space="preserve"> </v>
      </c>
      <c r="R213" s="108" t="str">
        <f>IF(SUM(COUNTIFS('Planificación 2026-1'!F:F,"PRINCIPAL",'Planificación 2026-1'!W:W,C213,'Planificación 2026-1'!H:H,"MH"))&gt;0,"P31"," ")</f>
        <v xml:space="preserve"> </v>
      </c>
      <c r="S213" s="108" t="str">
        <f>IF(SUM(COUNTIFS('Planificación 2026-1'!F:F,"PRINCIPAL",'Planificación 2026-1'!W:W,C213,'Planificación 2026-1'!H:H,"IC"))&gt;0,"P32"," ")</f>
        <v xml:space="preserve"> </v>
      </c>
      <c r="T213" s="108" t="str">
        <f>IF(SUM(COUNTIFS('Planificación 2026-1'!F:F,"PRINCIPAL",'Planificación 2026-1'!W:W,C213,'Planificación 2026-1'!H:H,"AR"))&gt;0,"P34"," ")</f>
        <v xml:space="preserve"> </v>
      </c>
      <c r="U213" s="108" t="str">
        <f>IF(SUM(COUNTIFS('Planificación 2026-1'!F:F,"PRINCIPAL",'Planificación 2026-1'!W:W,C213,'Planificación 2026-1'!H:H,"T1"))&gt;0,"P35"," ")</f>
        <v xml:space="preserve"> </v>
      </c>
      <c r="V213" s="108" t="str">
        <f>IF(SUM(COUNTIFS('Planificación 2026-1'!F:F,"PRINCIPAL",'Planificación 2026-1'!W:W,C213,'Planificación 2026-1'!H:H,"T3"))&gt;0,"P36"," ")</f>
        <v xml:space="preserve"> </v>
      </c>
      <c r="W213" s="108" t="str">
        <f>IF(SUM(COUNTIFS('Planificación 2026-1'!F:F,"PRINCIPAL",'Planificación 2026-1'!W:W,C213,'Planificación 2026-1'!H:H,"T2"))&gt;0,"P37"," ")</f>
        <v xml:space="preserve"> </v>
      </c>
      <c r="X213" s="108" t="str">
        <f>IF(SUM(COUNTIFS('Planificación 2026-1'!F:F,"PRINCIPAL",'Planificación 2026-1'!W:W,C213,'Planificación 2026-1'!H:H,"AE"))&gt;0,"P38"," ")</f>
        <v xml:space="preserve"> </v>
      </c>
      <c r="Y213" s="108" t="str">
        <f>IF(SUM(COUNTIFS('Planificación 2026-1'!F:F,"PRINCIPAL",'Planificación 2026-1'!W:W,C213,'Planificación 2026-1'!H:H,"T4"))&gt;0,"P55"," ")</f>
        <v xml:space="preserve"> </v>
      </c>
      <c r="Z213" s="108" t="str">
        <f>IF(SUM(COUNTIFS('Planificación 2026-1'!F:F,"FILIAL",'Planificación 2026-1'!W:W,C213,'Planificación 2026-1'!H:H,"AF"))&gt;0," P01"," ")</f>
        <v xml:space="preserve"> </v>
      </c>
      <c r="AA213" s="108" t="str">
        <f>IF(SUM(COUNTIFS('Planificación 2026-1'!F:F,"FILIAL",'Planificación 2026-1'!W:W,C213,'Planificación 2026-1'!H:H,"EN"))&gt;0,"P02"," ")</f>
        <v xml:space="preserve"> </v>
      </c>
      <c r="AB213" s="108" t="str">
        <f>IF(SUM(COUNTIFS('Planificación 2026-1'!F:F,"FILIAL",'Planificación 2026-1'!W:W,C213,'Planificación 2026-1'!H:H,"IS"))&gt;0,"P03"," ")</f>
        <v xml:space="preserve"> </v>
      </c>
      <c r="AC213" s="108" t="str">
        <f>IF(SUM(COUNTIFS('Planificación 2026-1'!F:F,"FILIAL",'Planificación 2026-1'!W:W,C213,'Planificación 2026-1'!H:H,"PS"))&gt;0,"P04"," ")</f>
        <v xml:space="preserve"> </v>
      </c>
      <c r="AD213" s="108"/>
      <c r="AE213" s="108" t="str">
        <f>IF(SUM(COUNTIFS('Planificación 2026-1'!F:F,"FILIAL",'Planificación 2026-1'!W:W,C213,'Planificación 2026-1'!H:H,"IN"))&gt;0,"P06"," ")</f>
        <v xml:space="preserve"> </v>
      </c>
      <c r="AF213" s="108" t="str">
        <f>IF(SUM(COUNTIFS('Planificación 2026-1'!F:F,"FILIAL",'Planificación 2026-1'!W:W,C213,'Planificación 2026-1'!H:H,"CA"))&gt;0,"P07"," ")</f>
        <v xml:space="preserve"> </v>
      </c>
      <c r="AG213" s="108" t="str">
        <f>IF(SUM(COUNTIFS('Planificación 2026-1'!F:F,"FILIAL",'Planificación 2026-1'!W:W,C213,'Planificación 2026-1'!H:H,"DE"))&gt;0,"P08"," ")</f>
        <v xml:space="preserve"> </v>
      </c>
      <c r="AH213" s="108" t="str">
        <f>IF(SUM(COUNTIFS('Planificación 2026-1'!F:F,"FILIAL",'Planificación 2026-1'!W:W,C213,'Planificación 2026-1'!H:H,"OB"))&gt;0,"P09"," ")</f>
        <v xml:space="preserve"> </v>
      </c>
      <c r="AI213" s="108" t="str">
        <f>IF(SUM(COUNTIFS('Planificación 2026-1'!F:F,"FILIAL",'Planificación 2026-1'!W:W,C213,'Planificación 2026-1'!H:H,"MH"))&gt;0,"P31"," ")</f>
        <v xml:space="preserve"> </v>
      </c>
      <c r="AJ213" s="108" t="str">
        <f>IF(SUM(COUNTIFS('Planificación 2026-1'!F:F,"FILIAL",'Planificación 2026-1'!W:W,C213,'Planificación 2026-1'!H:H,"IC"))&gt;0,"P32"," ")</f>
        <v xml:space="preserve"> </v>
      </c>
      <c r="AK213" s="108" t="str">
        <f>IF(SUM(COUNTIFS('Planificación 2026-1'!F:F,"FILIAL",'Planificación 2026-1'!W:W,C213,'Planificación 2026-1'!H:H,"AR"))&gt;0,"P34"," ")</f>
        <v xml:space="preserve"> </v>
      </c>
      <c r="AL213" s="108" t="str">
        <f>IF(SUM(COUNTIFS('Planificación 2026-1'!F:F,"FILIAL",'Planificación 2026-1'!W:W,C213,'Planificación 2026-1'!H:H,"T1"))&gt;0,"P35"," ")</f>
        <v xml:space="preserve"> </v>
      </c>
      <c r="AM213" s="108" t="str">
        <f>IF(SUM(COUNTIFS('Planificación 2026-1'!F:F,"FILIAL",'Planificación 2026-1'!W:W,C213,'Planificación 2026-1'!H:H,"T3"))&gt;0,"P36"," ")</f>
        <v xml:space="preserve"> </v>
      </c>
      <c r="AN213" s="108" t="str">
        <f>IF(SUM(COUNTIFS('Planificación 2026-1'!F:F,"FILIAL",'Planificación 2026-1'!W:W,C213,'Planificación 2026-1'!H:H,"T2"))&gt;0,"P37"," ")</f>
        <v xml:space="preserve"> </v>
      </c>
      <c r="AO213" s="108" t="str">
        <f>IF(SUM(COUNTIFS('Planificación 2026-1'!F:F,"FILIAL",'Planificación 2026-1'!W:W,C213,'Planificación 2026-1'!H:H,"AE"))&gt;0,"P38"," ")</f>
        <v xml:space="preserve"> </v>
      </c>
      <c r="AP213" s="108" t="str">
        <f>IF(SUM(COUNTIFS('Planificación 2026-1'!F:F,"FILIAL",'Planificación 2026-1'!W:W,C213,'Planificación 2026-1'!H:H,"T4"))&gt;0,"P55"," ")</f>
        <v xml:space="preserve"> </v>
      </c>
      <c r="AQ213" s="108" t="str">
        <f>IF(SUM(COUNTIFS('Planificación 2026-1'!F:F,"SUNAMPE",'Planificación 2026-1'!W:W,C213,'Planificación 2026-1'!H:H,"AF"))&gt;0," P01"," ")</f>
        <v xml:space="preserve"> </v>
      </c>
      <c r="AR213" s="108" t="str">
        <f>IF(SUM(COUNTIFS('Planificación 2026-1'!F:F,"SUNAMPE",'Planificación 2026-1'!W:W,C213,'Planificación 2026-1'!H:H,"EN"))&gt;0,"P02"," ")</f>
        <v xml:space="preserve"> </v>
      </c>
      <c r="AS213" s="108" t="str">
        <f>IF(SUM(COUNTIFS('Planificación 2026-1'!F:F,"SUNAMPE",'Planificación 2026-1'!W:W,C213,'Planificación 2026-1'!H:H,"IS"))&gt;0,"P03"," ")</f>
        <v xml:space="preserve"> </v>
      </c>
      <c r="AT213" s="108" t="str">
        <f>IF(SUM(COUNTIFS('Planificación 2026-1'!F:F,"SUNAMPE",'Planificación 2026-1'!W:W,C213,'Planificación 2026-1'!H:H,"PS"))&gt;0,"P04"," ")</f>
        <v xml:space="preserve"> </v>
      </c>
      <c r="AU213" s="108"/>
      <c r="AV213" s="108" t="str">
        <f>IF(SUM(COUNTIFS('Planificación 2026-1'!F:F,"SUNAMPE",'Planificación 2026-1'!W:W,C213,'Planificación 2026-1'!H:H,"IN"))&gt;0,"P06"," ")</f>
        <v xml:space="preserve"> </v>
      </c>
      <c r="AW213" s="108" t="str">
        <f>IF(SUM(COUNTIFS('Planificación 2026-1'!F:F,"SUNAMPE",'Planificación 2026-1'!W:W,C213,'Planificación 2026-1'!H:H,"CA"))&gt;0,"P07"," ")</f>
        <v xml:space="preserve"> </v>
      </c>
      <c r="AX213" s="108" t="str">
        <f>IF(SUM(COUNTIFS('Planificación 2026-1'!F:F,"SUNAMPE",'Planificación 2026-1'!W:W,C213,'Planificación 2026-1'!H:H,"DE"))&gt;0,"P08"," ")</f>
        <v xml:space="preserve"> </v>
      </c>
      <c r="AY213" s="108" t="str">
        <f>IF(SUM(COUNTIFS('Planificación 2026-1'!F:F,"SUNAMPE",'Planificación 2026-1'!W:W,C213,'Planificación 2026-1'!H:H,"OB"))&gt;0,"P09"," ")</f>
        <v xml:space="preserve"> </v>
      </c>
      <c r="AZ213" s="108" t="str">
        <f>IF(SUM(COUNTIFS('Planificación 2026-1'!F:F,"SUNAMPE",'Planificación 2026-1'!W:W,C213,'Planificación 2026-1'!H:H,"MH"))&gt;0,"P31"," ")</f>
        <v xml:space="preserve"> </v>
      </c>
      <c r="BA213" s="108" t="str">
        <f>IF(SUM(COUNTIFS('Planificación 2026-1'!F:F,"SUNAMPE",'Planificación 2026-1'!W:W,C213,'Planificación 2026-1'!H:H,"IC"))&gt;0,"P32"," ")</f>
        <v xml:space="preserve"> </v>
      </c>
      <c r="BB213" s="108" t="str">
        <f>IF(SUM(COUNTIFS('Planificación 2026-1'!F:F,"SUNAMPE",'Planificación 2026-1'!W:W,C213,'Planificación 2026-1'!H:H,"AR"))&gt;0,"P34"," ")</f>
        <v xml:space="preserve"> </v>
      </c>
      <c r="BC213" s="108" t="str">
        <f>IF(SUM(COUNTIFS('Planificación 2026-1'!F:F,"SUNAMPE",'Planificación 2026-1'!W:W,C213,'Planificación 2026-1'!H:H,"T1"))&gt;0,"P35"," ")</f>
        <v xml:space="preserve"> </v>
      </c>
      <c r="BD213" s="108" t="str">
        <f>IF(SUM(COUNTIFS('Planificación 2026-1'!F:F,"SUNAMPE",'Planificación 2026-1'!W:W,C213,'Planificación 2026-1'!H:H,"T3"))&gt;0,"P36"," ")</f>
        <v xml:space="preserve"> </v>
      </c>
      <c r="BE213" s="108" t="str">
        <f>IF(SUM(COUNTIFS('Planificación 2026-1'!F:F,"SUNAMPE",'Planificación 2026-1'!W:W,C213,'Planificación 2026-1'!H:H,"T2"))&gt;0,"P37"," ")</f>
        <v xml:space="preserve"> </v>
      </c>
      <c r="BF213" s="108" t="str">
        <f>IF(SUM(COUNTIFS('Planificación 2026-1'!F:F,"SUNAMPE",'Planificación 2026-1'!W:W,C213,'Planificación 2026-1'!H:H,"AE"))&gt;0,"P38"," ")</f>
        <v xml:space="preserve"> </v>
      </c>
      <c r="BG213" s="108" t="str">
        <f>IF(SUM(COUNTIFS('Planificación 2026-1'!F:F,"SUNAMPE",'Planificación 2026-1'!W:W,C213,'Planificación 2026-1'!H:H,"T4"))&gt;0,"P55"," ")</f>
        <v xml:space="preserve"> </v>
      </c>
      <c r="BH213" s="108" t="str">
        <f>IF(SUM(COUNTIFS('Planificación 2026-1'!F:F,"HUAURA",'Planificación 2026-1'!W:W,C213,'Planificación 2026-1'!H:H,"AF"))&gt;0," P01"," ")</f>
        <v xml:space="preserve"> </v>
      </c>
      <c r="BI213" s="108" t="str">
        <f>IF(SUM(COUNTIFS('Planificación 2026-1'!F:F,"HUAURA",'Planificación 2026-1'!W:W,C213,'Planificación 2026-1'!H:H,"EN"))&gt;0,"P02"," ")</f>
        <v xml:space="preserve"> </v>
      </c>
      <c r="BJ213" s="108" t="str">
        <f>IF(SUM(COUNTIFS('Planificación 2026-1'!F:F,"HUAURA",'Planificación 2026-1'!W:W,C213,'Planificación 2026-1'!H:H,"IS"))&gt;0,"P03"," ")</f>
        <v xml:space="preserve"> </v>
      </c>
      <c r="BK213" s="108" t="str">
        <f>IF(SUM(COUNTIFS('Planificación 2026-1'!F:F,"HUAURA",'Planificación 2026-1'!W:W,C213,'Planificación 2026-1'!H:H,"PS"))&gt;0,"P04"," ")</f>
        <v xml:space="preserve"> </v>
      </c>
      <c r="BL213" s="108"/>
      <c r="BM213" s="108" t="str">
        <f>IF(SUM(COUNTIFS('Planificación 2026-1'!F:F,"HUAURA",'Planificación 2026-1'!W:W,C213,'Planificación 2026-1'!H:H,"IN"))&gt;0,"P06"," ")</f>
        <v xml:space="preserve"> </v>
      </c>
      <c r="BN213" s="108" t="str">
        <f>IF(SUM(COUNTIFS('Planificación 2026-1'!F:F,"HUAURA",'Planificación 2026-1'!W:W,C213,'Planificación 2026-1'!H:H,"CA"))&gt;0,"P07"," ")</f>
        <v xml:space="preserve"> </v>
      </c>
      <c r="BO213" s="108" t="str">
        <f>IF(SUM(COUNTIFS('Planificación 2026-1'!F:F,"HUAURA",'Planificación 2026-1'!W:W,C213,'Planificación 2026-1'!H:H,"DE"))&gt;0,"P08"," ")</f>
        <v xml:space="preserve"> </v>
      </c>
      <c r="BP213" s="108" t="str">
        <f>IF(SUM(COUNTIFS('Planificación 2026-1'!F:F,"HUAURA",'Planificación 2026-1'!W:W,C213,'Planificación 2026-1'!H:H,"OB"))&gt;0,"P09"," ")</f>
        <v xml:space="preserve"> </v>
      </c>
      <c r="BQ213" s="108" t="str">
        <f>IF(SUM(COUNTIFS('Planificación 2026-1'!F:F,"HUAURA",'Planificación 2026-1'!W:W,C213,'Planificación 2026-1'!H:H,"MH"))&gt;0,"P31"," ")</f>
        <v xml:space="preserve"> </v>
      </c>
      <c r="BR213" s="108" t="str">
        <f>IF(SUM(COUNTIFS('Planificación 2026-1'!F:F,"HUAURA",'Planificación 2026-1'!W:W,C213,'Planificación 2026-1'!H:H,"IC"))&gt;0,"P32"," ")</f>
        <v xml:space="preserve"> </v>
      </c>
      <c r="BS213" s="108" t="str">
        <f>IF(SUM(COUNTIFS('Planificación 2026-1'!F:F,"HUAURA",'Planificación 2026-1'!W:W,C213,'Planificación 2026-1'!H:H,"AR"))&gt;0,"P34"," ")</f>
        <v xml:space="preserve"> </v>
      </c>
      <c r="BT213" s="108" t="str">
        <f>IF(SUM(COUNTIFS('Planificación 2026-1'!F:F,"HUAURA",'Planificación 2026-1'!W:W,C213,'Planificación 2026-1'!H:H,"T1"))&gt;0,"P35"," ")</f>
        <v xml:space="preserve"> </v>
      </c>
      <c r="BU213" s="108" t="str">
        <f>IF(SUM(COUNTIFS('Planificación 2026-1'!F:F,"HUAURA",'Planificación 2026-1'!W:W,C213,'Planificación 2026-1'!H:H,"T3"))&gt;0,"P36"," ")</f>
        <v xml:space="preserve"> </v>
      </c>
      <c r="BV213" s="108" t="str">
        <f>IF(SUM(COUNTIFS('Planificación 2026-1'!F:F,"HUAURA",'Planificación 2026-1'!W:W,C213,'Planificación 2026-1'!H:H,"T2"))&gt;0,"P37"," ")</f>
        <v xml:space="preserve"> </v>
      </c>
      <c r="BW213" s="108" t="str">
        <f>IF(SUM(COUNTIFS('Planificación 2026-1'!F:F,"HUAURA",'Planificación 2026-1'!W:W,C213,'Planificación 2026-1'!H:H,"AE"))&gt;0,"P38"," ")</f>
        <v xml:space="preserve"> </v>
      </c>
      <c r="BX213" s="108" t="str">
        <f>IF(SUM(COUNTIFS('Planificación 2026-1'!F:F,"HUAURA",'Planificación 2026-1'!W:W,C213,'Planificación 2026-1'!H:H,"T4"))&gt;0,"P55"," ")</f>
        <v xml:space="preserve"> </v>
      </c>
      <c r="BY213" s="109">
        <f>SUMIFS('Planificación 2026-1'!R:R,'Planificación 2026-1'!W:W,C213,'Planificación 2026-1'!H:H,"AF",'Planificación 2026-1'!I:I,"&gt;2")</f>
        <v>0</v>
      </c>
      <c r="BZ213" s="109">
        <f>SUMIFS('Planificación 2026-1'!R:R,'Planificación 2026-1'!W:W,C213,'Planificación 2026-1'!H:H,"EN",'Planificación 2026-1'!I:I,"&gt;2")</f>
        <v>0</v>
      </c>
      <c r="CA213" s="109">
        <f>SUMIFS('Planificación 2026-1'!R:R,'Planificación 2026-1'!W:W,C213,'Planificación 2026-1'!H:H,"IS",'Planificación 2026-1'!I:I,"&gt;2")</f>
        <v>0</v>
      </c>
      <c r="CB213" s="109">
        <f>SUMIFS('Planificación 2026-1'!R:R,'Planificación 2026-1'!W:W,C213,'Planificación 2026-1'!H:H,"PS",'Planificación 2026-1'!I:I,"&gt;2")</f>
        <v>0</v>
      </c>
      <c r="CC213" s="109">
        <f>SUMIFS('Planificación 2026-1'!R:R,'Planificación 2026-1'!W:W,C213,'Planificación 2026-1'!H:H,"IN",'Planificación 2026-1'!I:I,"&gt;2")</f>
        <v>0</v>
      </c>
      <c r="CD213" s="109">
        <f>SUMIFS('Planificación 2026-1'!R:R,'Planificación 2026-1'!W:W,C213,'Planificación 2026-1'!H:H,"CA",'Planificación 2026-1'!I:I,"&gt;2")</f>
        <v>0</v>
      </c>
      <c r="CE213" s="109">
        <f>SUMIFS('Planificación 2026-1'!R:R,'Planificación 2026-1'!W:W,C213,'Planificación 2026-1'!H:H,"DE",'Planificación 2026-1'!I:I,"&gt;2")</f>
        <v>0</v>
      </c>
      <c r="CF213" s="109">
        <f>SUMIFS('Planificación 2026-1'!R:R,'Planificación 2026-1'!W:W,C213,'Planificación 2026-1'!H:H,"OB",'Planificación 2026-1'!I:I,"&gt;2")</f>
        <v>0</v>
      </c>
      <c r="CG213" s="109">
        <f>SUMIFS('Planificación 2026-1'!R:R,'Planificación 2026-1'!W:W,C213,'Planificación 2026-1'!H:H,"MH",'Planificación 2026-1'!I:I,"&gt;2")</f>
        <v>0</v>
      </c>
      <c r="CH213" s="109">
        <f>SUMIFS('Planificación 2026-1'!R:R,'Planificación 2026-1'!W:W,C213,'Planificación 2026-1'!H:H,"IC",'Planificación 2026-1'!I:I,"&gt;2")</f>
        <v>0</v>
      </c>
      <c r="CI213" s="109">
        <f>SUMIFS('Planificación 2026-1'!R:R,'Planificación 2026-1'!W:W,C213,'Planificación 2026-1'!H:H,"AR",'Planificación 2026-1'!I:I,"&gt;2")</f>
        <v>0</v>
      </c>
      <c r="CJ213" s="109">
        <f>SUMIFS('Planificación 2026-1'!R:R,'Planificación 2026-1'!W:W,C213,'Planificación 2026-1'!H:H,"T1",'Planificación 2026-1'!I:I,"&gt;2")</f>
        <v>0</v>
      </c>
      <c r="CK213" s="109">
        <f>SUMIFS('Planificación 2026-1'!R:R,'Planificación 2026-1'!W:W,C213,'Planificación 2026-1'!H:H,"T3",'Planificación 2026-1'!I:I,"&gt;2")</f>
        <v>0</v>
      </c>
      <c r="CL213" s="109">
        <f>SUMIFS('Planificación 2026-1'!R:R,'Planificación 2026-1'!W:W,C213,'Planificación 2026-1'!H:H,"T2",'Planificación 2026-1'!I:I,"&gt;2")</f>
        <v>0</v>
      </c>
      <c r="CM213" s="109">
        <f>SUMIFS('Planificación 2026-1'!R:R,'Planificación 2026-1'!W:W,C213,'Planificación 2026-1'!H:H,"AE",'Planificación 2026-1'!I:I,"&gt;2")</f>
        <v>0</v>
      </c>
      <c r="CN213" s="109">
        <f>SUMIFS('Planificación 2026-1'!R:R,'Planificación 2026-1'!W:W,C213,'Planificación 2026-1'!H:H,"T4",'Planificación 2026-1'!I:I,"&gt;2")</f>
        <v>0</v>
      </c>
      <c r="CO213" s="109">
        <f>SUMIFS('Planificación 2026-1'!R:R,'Planificación 2026-1'!W:W,C213,'Planificación 2026-1'!H:H,"AF",'Planificación 2026-1'!I:I,"&lt;3")</f>
        <v>0</v>
      </c>
      <c r="CP213" s="109">
        <f>SUMIFS('Planificación 2026-1'!R:R,'Planificación 2026-1'!W:W,C213,'Planificación 2026-1'!H:H,"EN",'Planificación 2026-1'!I:I,"&lt;3")</f>
        <v>0</v>
      </c>
      <c r="CQ213" s="109">
        <f>SUMIFS('Planificación 2026-1'!R:R,'Planificación 2026-1'!W:W,C213,'Planificación 2026-1'!H:H,"IS",'Planificación 2026-1'!I:I,"&lt;3")</f>
        <v>0</v>
      </c>
      <c r="CR213" s="109">
        <f>SUMIFS('Planificación 2026-1'!R:R,'Planificación 2026-1'!W:W,C213,'Planificación 2026-1'!H:H,"PS",'Planificación 2026-1'!I:I,"&lt;3")</f>
        <v>0</v>
      </c>
      <c r="CS213" s="109">
        <f>SUMIFS('Planificación 2026-1'!R:R,'Planificación 2026-1'!W:W,C213,'Planificación 2026-1'!H:H,"IN",'Planificación 2026-1'!I:I,"&lt;3")</f>
        <v>0</v>
      </c>
      <c r="CT213" s="109">
        <f>SUMIFS('Planificación 2026-1'!R:R,'Planificación 2026-1'!W:W,C213,'Planificación 2026-1'!H:H,"CA",'Planificación 2026-1'!I:I,"&lt;3")</f>
        <v>0</v>
      </c>
      <c r="CU213" s="109">
        <f>SUMIFS('Planificación 2026-1'!R:R,'Planificación 2026-1'!W:W,C213,'Planificación 2026-1'!H:H,"DE",'Planificación 2026-1'!I:I,"&lt;3")</f>
        <v>0</v>
      </c>
      <c r="CV213" s="109">
        <f>SUMIFS('Planificación 2026-1'!R:R,'Planificación 2026-1'!W:W,C213,'Planificación 2026-1'!H:H,"OB",'Planificación 2026-1'!I:I,"&lt;3")</f>
        <v>0</v>
      </c>
      <c r="CW213" s="109">
        <f>SUMIFS('Planificación 2026-1'!R:R,'Planificación 2026-1'!W:W,C213,'Planificación 2026-1'!H:H,"MH",'Planificación 2026-1'!I:I,"&lt;3")</f>
        <v>0</v>
      </c>
      <c r="CX213" s="109">
        <f>SUMIFS('Planificación 2026-1'!R:R,'Planificación 2026-1'!W:W,C213,'Planificación 2026-1'!H:H,"IC",'Planificación 2026-1'!I:I,"&lt;3")</f>
        <v>0</v>
      </c>
      <c r="CY213" s="109">
        <f>SUMIFS('Planificación 2026-1'!R:R,'Planificación 2026-1'!W:W,C213,'Planificación 2026-1'!H:H,"AR",'Planificación 2026-1'!I:I,"&lt;3")</f>
        <v>0</v>
      </c>
      <c r="CZ213" s="109">
        <f>SUMIFS('Planificación 2026-1'!R:R,'Planificación 2026-1'!W:W,C213,'Planificación 2026-1'!H:H,"T1",'Planificación 2026-1'!I:I,"&lt;3")</f>
        <v>0</v>
      </c>
      <c r="DA213" s="109">
        <f>SUMIFS('Planificación 2026-1'!R:R,'Planificación 2026-1'!W:W,C213,'Planificación 2026-1'!H:H,"T3",'Planificación 2026-1'!I:I,"&lt;3")</f>
        <v>0</v>
      </c>
      <c r="DB213" s="109">
        <f>SUMIFS('Planificación 2026-1'!R:R,'Planificación 2026-1'!W:W,C213,'Planificación 2026-1'!H:H,"T2",'Planificación 2026-1'!I:I,"&lt;3")</f>
        <v>0</v>
      </c>
      <c r="DC213" s="109">
        <f>SUMIFS('Planificación 2026-1'!R:R,'Planificación 2026-1'!W:W,C213,'Planificación 2026-1'!H:H,"AE",'Planificación 2026-1'!I:I,"&lt;3")</f>
        <v>0</v>
      </c>
      <c r="DD213" s="109">
        <f>SUMIFS('Planificación 2026-1'!R:R,'Planificación 2026-1'!W:W,C213,'Planificación 2026-1'!H:H,"T4",'Planificación 2026-1'!I:I,"&lt;3")</f>
        <v>0</v>
      </c>
      <c r="DE213" s="108" t="str">
        <f t="shared" si="36"/>
        <v/>
      </c>
      <c r="DF213" s="41">
        <f>IF(C213="","",SUMIFS('Planificación 2026-1'!R:R,'Planificación 2026-1'!W:W,C213,'Planificación 2026-1'!F:F,"PRINCIPAL",'Planificación 2026-1'!X:X,"VIRTUAL"))</f>
        <v>0</v>
      </c>
      <c r="DG213" s="41">
        <f>IF(C213="","",SUMIFS('Planificación 2026-1'!R:R,'Planificación 2026-1'!W:W,C213,'Planificación 2026-1'!F:F,"PRINCIPAL",'Planificación 2026-1'!X:X,"PRESENCIAL"))</f>
        <v>0</v>
      </c>
      <c r="DH213" s="41">
        <f>IF(C213="","",SUMIFS('Planificación 2026-1'!R:R,'Planificación 2026-1'!W:W,C213,'Planificación 2026-1'!F:F,"PRINCIPAL",'Planificación 2026-1'!X:X,"HIBRIDO PRESENCIAL"))</f>
        <v>0</v>
      </c>
      <c r="DI213" s="108" t="str">
        <f t="shared" si="37"/>
        <v/>
      </c>
      <c r="DJ213" s="108">
        <f>IF(C213="","",SUMIFS('Planificación 2026-1'!R:R,'Planificación 2026-1'!W:W,C213,'Planificación 2026-1'!F:F,"FILIAL",'Planificación 2026-1'!X:X,"VIRTUAL"))</f>
        <v>0</v>
      </c>
      <c r="DK213" s="110">
        <f>IF(C213="","",SUMIFS('Planificación 2026-1'!R:R,'Planificación 2026-1'!W:W,C213,'Planificación 2026-1'!F:F,"FILIAL",'Planificación 2026-1'!X:X,"PRESENCIAL"))</f>
        <v>0</v>
      </c>
      <c r="DL213" s="61">
        <f>IF(C213="","",SUMIFS('Planificación 2026-1'!R:R,'Planificación 2026-1'!W:W,C213,'Planificación 2026-1'!F:F,"FILIAL",'Planificación 2026-1'!X:X,"HIBRIDO PRESENCIAL"))</f>
        <v>0</v>
      </c>
      <c r="DM213" s="111" t="str">
        <f t="shared" si="38"/>
        <v/>
      </c>
      <c r="DN213" s="108">
        <f>IF(C213="","",SUMIFS('Planificación 2026-1'!R:R,'Planificación 2026-1'!W:W,C213,'Planificación 2026-1'!F:F,"SUNAMPE",'Planificación 2026-1'!X:X,"VIRTUAL"))</f>
        <v>0</v>
      </c>
      <c r="DO213" s="61">
        <f>IF(C213="","",SUMIFS('Planificación 2026-1'!R:R,'Planificación 2026-1'!W:W,C213,'Planificación 2026-1'!F:F,"SUNAMPE",'Planificación 2026-1'!X:X,"PRESENCIAL"))</f>
        <v>0</v>
      </c>
      <c r="DP213" s="111" t="str">
        <f t="shared" si="39"/>
        <v/>
      </c>
      <c r="DQ213" s="108">
        <f>IF(C213="","",SUMIFS('Planificación 2026-1'!R:R,'Planificación 2026-1'!W:W,C213,'Planificación 2026-1'!F:F,"HUAURA",'Planificación 2026-1'!X:X,"VIRTUAL"))</f>
        <v>0</v>
      </c>
      <c r="DR213" s="61">
        <f>IF(C213="","",SUMIFS('Planificación 2026-1'!R:R,'Planificación 2026-1'!W:W,C213,'Planificación 2026-1'!F:F,"HUAURA",'Planificación 2026-1'!X:X,"PRESENCIAL"))</f>
        <v>0</v>
      </c>
      <c r="DS213" s="76">
        <f>SUMIFS('Planificación 2026-1'!R:R,'Planificación 2026-1'!W:W,C213,'Planificación 2026-1'!F:F,"PRINCIPAL",'Planificación 2026-1'!X:X,"VIRTUAL",'Planificación 2026-1'!I:I,"&gt;2")</f>
        <v>0</v>
      </c>
      <c r="DT213" s="76">
        <f>SUMIFS('Planificación 2026-1'!R:R,'Planificación 2026-1'!W:W,C213,'Planificación 2026-1'!F:F,"PRINCIPAL",'Planificación 2026-1'!X:X,"&lt;&gt;VIRTUAL",'Planificación 2026-1'!I:I,"&gt;2")</f>
        <v>0</v>
      </c>
      <c r="DU213" s="76">
        <f>SUMIFS('Planificación 2026-1'!R:R,'Planificación 2026-1'!W:W,C213,'Planificación 2026-1'!F:F,"SUNAMPE",'Planificación 2026-1'!X:X,"VIRTUAL",'Planificación 2026-1'!I:I,"&gt;2")</f>
        <v>0</v>
      </c>
      <c r="DV213" s="76">
        <f>SUMIFS('Planificación 2026-1'!R:R,'Planificación 2026-1'!W:W,C213,'Planificación 2026-1'!F:F,"SUNAMPE",'Planificación 2026-1'!X:X,"&lt;&gt;VIRTUAL",'Planificación 2026-1'!I:I,"&gt;2")</f>
        <v>0</v>
      </c>
      <c r="DW213" s="76">
        <f>SUMIFS('Planificación 2026-1'!R:R,'Planificación 2026-1'!W:W,C213,'Planificación 2026-1'!F:F,"FILIAL",'Planificación 2026-1'!X:X,"VIRTUAL",'Planificación 2026-1'!I:I,"&gt;2")</f>
        <v>0</v>
      </c>
      <c r="DX213" s="76">
        <f>SUMIFS('Planificación 2026-1'!R:R,'Planificación 2026-1'!W:W,C213,'Planificación 2026-1'!F:F,"FILIAL",'Planificación 2026-1'!X:X,"&lt;&gt;VIRTUAL",'Planificación 2026-1'!I:I,"&gt;2")</f>
        <v>0</v>
      </c>
      <c r="DY213" s="76">
        <f>SUMIFS('Planificación 2026-1'!R:R,'Planificación 2026-1'!W:W,C213,'Planificación 2026-1'!F:F,"PORUMA",'Planificación 2026-1'!X:X,"VIRTUAL",'Planificación 2026-1'!I:I,"&gt;2")</f>
        <v>0</v>
      </c>
      <c r="DZ213" s="76">
        <f>SUMIFS('Planificación 2026-1'!R:R,'Planificación 2026-1'!W:W,C213,'Planificación 2026-1'!F:F,"PORUMA",'Planificación 2026-1'!X:X,"&lt;&gt;VIRTUAL",'Planificación 2026-1'!I:I,"&gt;2")</f>
        <v>0</v>
      </c>
      <c r="EA213" s="76">
        <f>SUMIFS('Planificación 2026-1'!R:R,'Planificación 2026-1'!W:W,C213,'Planificación 2026-1'!F:F,"HUAURA",'Planificación 2026-1'!X:X,"VIRTUAL",'Planificación 2026-1'!I:I,"&gt;2")</f>
        <v>0</v>
      </c>
      <c r="EB213" s="76">
        <f>SUMIFS('Planificación 2026-1'!R:R,'Planificación 2026-1'!W:W,C213,'Planificación 2026-1'!F:F,"HUAURA",'Planificación 2026-1'!X:X,"&lt;&gt;VIRTUAL",'Planificación 2026-1'!I:I,"&gt;2")</f>
        <v>0</v>
      </c>
      <c r="EC213" s="76">
        <f>SUMIFS('Planificación 2026-1'!R:R,'Planificación 2026-1'!W:W,C213,'Planificación 2026-1'!F:F,"PRINCIPAL",'Planificación 2026-1'!X:X,"VIRTUAL",'Planificación 2026-1'!I:I,"&lt;3")</f>
        <v>0</v>
      </c>
      <c r="ED213" s="76">
        <f>SUMIFS('Planificación 2026-1'!R:R,'Planificación 2026-1'!W:W,C213,'Planificación 2026-1'!F:F,"PRINCIPAL",'Planificación 2026-1'!X:X,"&lt;&gt;VIRTUAL",'Planificación 2026-1'!I:I,"&lt;3")</f>
        <v>0</v>
      </c>
      <c r="EE213" s="76">
        <f>SUMIFS('Planificación 2026-1'!R:R,'Planificación 2026-1'!W:W,C213,'Planificación 2026-1'!F:F,"SUNAMPE",'Planificación 2026-1'!X:X,"VIRTUAL",'Planificación 2026-1'!I:I,"&lt;3")</f>
        <v>0</v>
      </c>
      <c r="EF213" s="76">
        <f>SUMIFS('Planificación 2026-1'!R:R,'Planificación 2026-1'!W:W,C213,'Planificación 2026-1'!F:F,"SUNAMPE",'Planificación 2026-1'!X:X,"&lt;&gt;VIRTUAL",'Planificación 2026-1'!I:I,"&lt;3")</f>
        <v>0</v>
      </c>
      <c r="EG213" s="76">
        <f>SUMIFS('Planificación 2026-1'!R:R,'Planificación 2026-1'!W:W,C213,'Planificación 2026-1'!F:F,"FILIAL",'Planificación 2026-1'!X:X,"VIRTUAL",'Planificación 2026-1'!I:I,"&lt;3")</f>
        <v>0</v>
      </c>
      <c r="EH213" s="76">
        <f>SUMIFS('Planificación 2026-1'!R:R,'Planificación 2026-1'!W:W,C213,'Planificación 2026-1'!F:F,"FILIAL",'Planificación 2026-1'!X:X,"&lt;&gt;VIRTUAL",'Planificación 2026-1'!I:I,"&lt;3")</f>
        <v>0</v>
      </c>
      <c r="EI213" s="76">
        <f>SUMIFS('Planificación 2026-1'!R:R,'Planificación 2026-1'!W:W,C213,'Planificación 2026-1'!F:F,"PORUMA",'Planificación 2026-1'!X:X,"VIRTUAL",'Planificación 2026-1'!I:I,"&lt;3")</f>
        <v>0</v>
      </c>
      <c r="EJ213" s="76">
        <f>SUMIFS('Planificación 2026-1'!R:R,'Planificación 2026-1'!W:W,C213,'Planificación 2026-1'!F:F,"PORUMA",'Planificación 2026-1'!X:X,"&lt;&gt;VIRTUAL",'Planificación 2026-1'!I:I,"&lt;3")</f>
        <v>0</v>
      </c>
      <c r="EK213" s="76">
        <f>SUMIFS('Planificación 2026-1'!R:R,'Planificación 2026-1'!W:W,C213,'Planificación 2026-1'!F:F,"HUAURA",'Planificación 2026-1'!X:X,"VIRTUAL",'Planificación 2026-1'!I:I,"&lt;3")</f>
        <v>0</v>
      </c>
      <c r="EL213" s="76">
        <f>SUMIFS('Planificación 2026-1'!R:R,'Planificación 2026-1'!W:W,C213,'Planificación 2026-1'!F:F,"HUAURA",'Planificación 2026-1'!X:X,"&lt;&gt;VIRTUAL",'Planificación 2026-1'!I:I,"&lt;3")</f>
        <v>0</v>
      </c>
      <c r="EM213" s="76"/>
      <c r="EN213" s="76">
        <f t="shared" si="32"/>
        <v>0</v>
      </c>
      <c r="EO213" s="76">
        <f t="shared" si="33"/>
        <v>0</v>
      </c>
      <c r="EP213" s="76" t="b">
        <f t="shared" si="34"/>
        <v>1</v>
      </c>
      <c r="EQ213" s="76" t="str">
        <f t="shared" si="35"/>
        <v/>
      </c>
      <c r="ER213" s="76" t="str">
        <f t="shared" si="40"/>
        <v>PRESENCIAL</v>
      </c>
    </row>
    <row r="214" spans="1:148" hidden="1">
      <c r="A214" s="83"/>
      <c r="B214" s="119">
        <v>211</v>
      </c>
      <c r="C214" s="115" t="s">
        <v>387</v>
      </c>
      <c r="D214" s="112">
        <f>SUMIF('Planificación 2026-1'!W:W,C214,'Planificación 2026-1'!R:R)</f>
        <v>0</v>
      </c>
      <c r="E214" s="114" t="s">
        <v>173</v>
      </c>
      <c r="F214" s="115" t="s">
        <v>171</v>
      </c>
      <c r="G214" s="115" t="s">
        <v>153</v>
      </c>
      <c r="H214" s="115" t="s">
        <v>128</v>
      </c>
      <c r="I214" s="107" t="str">
        <f>IF(SUM(COUNTIFS('Planificación 2026-1'!F:F,"PRINCIPAL",'Planificación 2026-1'!W:W,C214,'Planificación 2026-1'!H:H,"AF"))&gt;0,"P01"," ")</f>
        <v xml:space="preserve"> </v>
      </c>
      <c r="J214" s="108" t="str">
        <f>IF(SUM(COUNTIFS('Planificación 2026-1'!F:F,"PRINCIPAL",'Planificación 2026-1'!W:W,C214,'Planificación 2026-1'!H:H,"EN"))&gt;0,"P02"," ")</f>
        <v xml:space="preserve"> </v>
      </c>
      <c r="K214" s="108" t="str">
        <f>IF(SUM(COUNTIFS('Planificación 2026-1'!F:F,"PRINCIPAL",'Planificación 2026-1'!W:W,C214,'Planificación 2026-1'!H:H,"IS"))&gt;0,"P03"," ")</f>
        <v xml:space="preserve"> </v>
      </c>
      <c r="L214" s="108" t="str">
        <f>IF(SUM(COUNTIFS('Planificación 2026-1'!F:F,"PRINCIPAL",'Planificación 2026-1'!W:W,C214,'Planificación 2026-1'!H:H,"PS"))&gt;0,"P04"," ")</f>
        <v xml:space="preserve"> </v>
      </c>
      <c r="M214" s="108"/>
      <c r="N214" s="108" t="str">
        <f>IF(SUM(COUNTIFS('Planificación 2026-1'!F:F,"PRINCIPAL",'Planificación 2026-1'!W:W,C214,'Planificación 2026-1'!H:H,"IN"))&gt;0,"P06"," ")</f>
        <v xml:space="preserve"> </v>
      </c>
      <c r="O214" s="108" t="str">
        <f>IF(SUM(COUNTIFS('Planificación 2026-1'!F:F,"PRINCIPAL",'Planificación 2026-1'!W:W,C214,'Planificación 2026-1'!H:H,"CA"))&gt;0,"P07"," ")</f>
        <v xml:space="preserve"> </v>
      </c>
      <c r="P214" s="108" t="str">
        <f>IF(SUM(COUNTIFS('Planificación 2026-1'!F:F,"PRINCIPAL",'Planificación 2026-1'!W:W,C214,'Planificación 2026-1'!H:H,"DE"))&gt;0,"P08"," ")</f>
        <v xml:space="preserve"> </v>
      </c>
      <c r="Q214" s="108" t="str">
        <f>IF(SUM(COUNTIFS('Planificación 2026-1'!F:F,"PRINCIPAL",'Planificación 2026-1'!W:W,C214,'Planificación 2026-1'!H:H,"OB"))&gt;0,"P09"," ")</f>
        <v xml:space="preserve"> </v>
      </c>
      <c r="R214" s="108" t="str">
        <f>IF(SUM(COUNTIFS('Planificación 2026-1'!F:F,"PRINCIPAL",'Planificación 2026-1'!W:W,C214,'Planificación 2026-1'!H:H,"MH"))&gt;0,"P31"," ")</f>
        <v xml:space="preserve"> </v>
      </c>
      <c r="S214" s="108" t="str">
        <f>IF(SUM(COUNTIFS('Planificación 2026-1'!F:F,"PRINCIPAL",'Planificación 2026-1'!W:W,C214,'Planificación 2026-1'!H:H,"IC"))&gt;0,"P32"," ")</f>
        <v xml:space="preserve"> </v>
      </c>
      <c r="T214" s="108" t="str">
        <f>IF(SUM(COUNTIFS('Planificación 2026-1'!F:F,"PRINCIPAL",'Planificación 2026-1'!W:W,C214,'Planificación 2026-1'!H:H,"AR"))&gt;0,"P34"," ")</f>
        <v xml:space="preserve"> </v>
      </c>
      <c r="U214" s="108" t="str">
        <f>IF(SUM(COUNTIFS('Planificación 2026-1'!F:F,"PRINCIPAL",'Planificación 2026-1'!W:W,C214,'Planificación 2026-1'!H:H,"T1"))&gt;0,"P35"," ")</f>
        <v xml:space="preserve"> </v>
      </c>
      <c r="V214" s="108" t="str">
        <f>IF(SUM(COUNTIFS('Planificación 2026-1'!F:F,"PRINCIPAL",'Planificación 2026-1'!W:W,C214,'Planificación 2026-1'!H:H,"T3"))&gt;0,"P36"," ")</f>
        <v xml:space="preserve"> </v>
      </c>
      <c r="W214" s="108" t="str">
        <f>IF(SUM(COUNTIFS('Planificación 2026-1'!F:F,"PRINCIPAL",'Planificación 2026-1'!W:W,C214,'Planificación 2026-1'!H:H,"T2"))&gt;0,"P37"," ")</f>
        <v xml:space="preserve"> </v>
      </c>
      <c r="X214" s="108" t="str">
        <f>IF(SUM(COUNTIFS('Planificación 2026-1'!F:F,"PRINCIPAL",'Planificación 2026-1'!W:W,C214,'Planificación 2026-1'!H:H,"AE"))&gt;0,"P38"," ")</f>
        <v xml:space="preserve"> </v>
      </c>
      <c r="Y214" s="108" t="str">
        <f>IF(SUM(COUNTIFS('Planificación 2026-1'!F:F,"PRINCIPAL",'Planificación 2026-1'!W:W,C214,'Planificación 2026-1'!H:H,"T4"))&gt;0,"P55"," ")</f>
        <v xml:space="preserve"> </v>
      </c>
      <c r="Z214" s="108" t="str">
        <f>IF(SUM(COUNTIFS('Planificación 2026-1'!F:F,"FILIAL",'Planificación 2026-1'!W:W,C214,'Planificación 2026-1'!H:H,"AF"))&gt;0," P01"," ")</f>
        <v xml:space="preserve"> </v>
      </c>
      <c r="AA214" s="108" t="str">
        <f>IF(SUM(COUNTIFS('Planificación 2026-1'!F:F,"FILIAL",'Planificación 2026-1'!W:W,C214,'Planificación 2026-1'!H:H,"EN"))&gt;0,"P02"," ")</f>
        <v xml:space="preserve"> </v>
      </c>
      <c r="AB214" s="108" t="str">
        <f>IF(SUM(COUNTIFS('Planificación 2026-1'!F:F,"FILIAL",'Planificación 2026-1'!W:W,C214,'Planificación 2026-1'!H:H,"IS"))&gt;0,"P03"," ")</f>
        <v xml:space="preserve"> </v>
      </c>
      <c r="AC214" s="108" t="str">
        <f>IF(SUM(COUNTIFS('Planificación 2026-1'!F:F,"FILIAL",'Planificación 2026-1'!W:W,C214,'Planificación 2026-1'!H:H,"PS"))&gt;0,"P04"," ")</f>
        <v xml:space="preserve"> </v>
      </c>
      <c r="AD214" s="108"/>
      <c r="AE214" s="108" t="str">
        <f>IF(SUM(COUNTIFS('Planificación 2026-1'!F:F,"FILIAL",'Planificación 2026-1'!W:W,C214,'Planificación 2026-1'!H:H,"IN"))&gt;0,"P06"," ")</f>
        <v xml:space="preserve"> </v>
      </c>
      <c r="AF214" s="108" t="str">
        <f>IF(SUM(COUNTIFS('Planificación 2026-1'!F:F,"FILIAL",'Planificación 2026-1'!W:W,C214,'Planificación 2026-1'!H:H,"CA"))&gt;0,"P07"," ")</f>
        <v xml:space="preserve"> </v>
      </c>
      <c r="AG214" s="108" t="str">
        <f>IF(SUM(COUNTIFS('Planificación 2026-1'!F:F,"FILIAL",'Planificación 2026-1'!W:W,C214,'Planificación 2026-1'!H:H,"DE"))&gt;0,"P08"," ")</f>
        <v xml:space="preserve"> </v>
      </c>
      <c r="AH214" s="108" t="str">
        <f>IF(SUM(COUNTIFS('Planificación 2026-1'!F:F,"FILIAL",'Planificación 2026-1'!W:W,C214,'Planificación 2026-1'!H:H,"OB"))&gt;0,"P09"," ")</f>
        <v xml:space="preserve"> </v>
      </c>
      <c r="AI214" s="108" t="str">
        <f>IF(SUM(COUNTIFS('Planificación 2026-1'!F:F,"FILIAL",'Planificación 2026-1'!W:W,C214,'Planificación 2026-1'!H:H,"MH"))&gt;0,"P31"," ")</f>
        <v xml:space="preserve"> </v>
      </c>
      <c r="AJ214" s="108" t="str">
        <f>IF(SUM(COUNTIFS('Planificación 2026-1'!F:F,"FILIAL",'Planificación 2026-1'!W:W,C214,'Planificación 2026-1'!H:H,"IC"))&gt;0,"P32"," ")</f>
        <v xml:space="preserve"> </v>
      </c>
      <c r="AK214" s="108" t="str">
        <f>IF(SUM(COUNTIFS('Planificación 2026-1'!F:F,"FILIAL",'Planificación 2026-1'!W:W,C214,'Planificación 2026-1'!H:H,"AR"))&gt;0,"P34"," ")</f>
        <v xml:space="preserve"> </v>
      </c>
      <c r="AL214" s="108" t="str">
        <f>IF(SUM(COUNTIFS('Planificación 2026-1'!F:F,"FILIAL",'Planificación 2026-1'!W:W,C214,'Planificación 2026-1'!H:H,"T1"))&gt;0,"P35"," ")</f>
        <v xml:space="preserve"> </v>
      </c>
      <c r="AM214" s="108" t="str">
        <f>IF(SUM(COUNTIFS('Planificación 2026-1'!F:F,"FILIAL",'Planificación 2026-1'!W:W,C214,'Planificación 2026-1'!H:H,"T3"))&gt;0,"P36"," ")</f>
        <v xml:space="preserve"> </v>
      </c>
      <c r="AN214" s="108" t="str">
        <f>IF(SUM(COUNTIFS('Planificación 2026-1'!F:F,"FILIAL",'Planificación 2026-1'!W:W,C214,'Planificación 2026-1'!H:H,"T2"))&gt;0,"P37"," ")</f>
        <v xml:space="preserve"> </v>
      </c>
      <c r="AO214" s="108" t="str">
        <f>IF(SUM(COUNTIFS('Planificación 2026-1'!F:F,"FILIAL",'Planificación 2026-1'!W:W,C214,'Planificación 2026-1'!H:H,"AE"))&gt;0,"P38"," ")</f>
        <v xml:space="preserve"> </v>
      </c>
      <c r="AP214" s="108" t="str">
        <f>IF(SUM(COUNTIFS('Planificación 2026-1'!F:F,"FILIAL",'Planificación 2026-1'!W:W,C214,'Planificación 2026-1'!H:H,"T4"))&gt;0,"P55"," ")</f>
        <v xml:space="preserve"> </v>
      </c>
      <c r="AQ214" s="108" t="str">
        <f>IF(SUM(COUNTIFS('Planificación 2026-1'!F:F,"SUNAMPE",'Planificación 2026-1'!W:W,C214,'Planificación 2026-1'!H:H,"AF"))&gt;0," P01"," ")</f>
        <v xml:space="preserve"> </v>
      </c>
      <c r="AR214" s="108" t="str">
        <f>IF(SUM(COUNTIFS('Planificación 2026-1'!F:F,"SUNAMPE",'Planificación 2026-1'!W:W,C214,'Planificación 2026-1'!H:H,"EN"))&gt;0,"P02"," ")</f>
        <v xml:space="preserve"> </v>
      </c>
      <c r="AS214" s="108" t="str">
        <f>IF(SUM(COUNTIFS('Planificación 2026-1'!F:F,"SUNAMPE",'Planificación 2026-1'!W:W,C214,'Planificación 2026-1'!H:H,"IS"))&gt;0,"P03"," ")</f>
        <v xml:space="preserve"> </v>
      </c>
      <c r="AT214" s="108" t="str">
        <f>IF(SUM(COUNTIFS('Planificación 2026-1'!F:F,"SUNAMPE",'Planificación 2026-1'!W:W,C214,'Planificación 2026-1'!H:H,"PS"))&gt;0,"P04"," ")</f>
        <v xml:space="preserve"> </v>
      </c>
      <c r="AU214" s="108"/>
      <c r="AV214" s="108" t="str">
        <f>IF(SUM(COUNTIFS('Planificación 2026-1'!F:F,"SUNAMPE",'Planificación 2026-1'!W:W,C214,'Planificación 2026-1'!H:H,"IN"))&gt;0,"P06"," ")</f>
        <v xml:space="preserve"> </v>
      </c>
      <c r="AW214" s="108" t="str">
        <f>IF(SUM(COUNTIFS('Planificación 2026-1'!F:F,"SUNAMPE",'Planificación 2026-1'!W:W,C214,'Planificación 2026-1'!H:H,"CA"))&gt;0,"P07"," ")</f>
        <v xml:space="preserve"> </v>
      </c>
      <c r="AX214" s="108" t="str">
        <f>IF(SUM(COUNTIFS('Planificación 2026-1'!F:F,"SUNAMPE",'Planificación 2026-1'!W:W,C214,'Planificación 2026-1'!H:H,"DE"))&gt;0,"P08"," ")</f>
        <v xml:space="preserve"> </v>
      </c>
      <c r="AY214" s="108" t="str">
        <f>IF(SUM(COUNTIFS('Planificación 2026-1'!F:F,"SUNAMPE",'Planificación 2026-1'!W:W,C214,'Planificación 2026-1'!H:H,"OB"))&gt;0,"P09"," ")</f>
        <v xml:space="preserve"> </v>
      </c>
      <c r="AZ214" s="108" t="str">
        <f>IF(SUM(COUNTIFS('Planificación 2026-1'!F:F,"SUNAMPE",'Planificación 2026-1'!W:W,C214,'Planificación 2026-1'!H:H,"MH"))&gt;0,"P31"," ")</f>
        <v xml:space="preserve"> </v>
      </c>
      <c r="BA214" s="108" t="str">
        <f>IF(SUM(COUNTIFS('Planificación 2026-1'!F:F,"SUNAMPE",'Planificación 2026-1'!W:W,C214,'Planificación 2026-1'!H:H,"IC"))&gt;0,"P32"," ")</f>
        <v xml:space="preserve"> </v>
      </c>
      <c r="BB214" s="108" t="str">
        <f>IF(SUM(COUNTIFS('Planificación 2026-1'!F:F,"SUNAMPE",'Planificación 2026-1'!W:W,C214,'Planificación 2026-1'!H:H,"AR"))&gt;0,"P34"," ")</f>
        <v xml:space="preserve"> </v>
      </c>
      <c r="BC214" s="108" t="str">
        <f>IF(SUM(COUNTIFS('Planificación 2026-1'!F:F,"SUNAMPE",'Planificación 2026-1'!W:W,C214,'Planificación 2026-1'!H:H,"T1"))&gt;0,"P35"," ")</f>
        <v xml:space="preserve"> </v>
      </c>
      <c r="BD214" s="108" t="str">
        <f>IF(SUM(COUNTIFS('Planificación 2026-1'!F:F,"SUNAMPE",'Planificación 2026-1'!W:W,C214,'Planificación 2026-1'!H:H,"T3"))&gt;0,"P36"," ")</f>
        <v xml:space="preserve"> </v>
      </c>
      <c r="BE214" s="108" t="str">
        <f>IF(SUM(COUNTIFS('Planificación 2026-1'!F:F,"SUNAMPE",'Planificación 2026-1'!W:W,C214,'Planificación 2026-1'!H:H,"T2"))&gt;0,"P37"," ")</f>
        <v xml:space="preserve"> </v>
      </c>
      <c r="BF214" s="108" t="str">
        <f>IF(SUM(COUNTIFS('Planificación 2026-1'!F:F,"SUNAMPE",'Planificación 2026-1'!W:W,C214,'Planificación 2026-1'!H:H,"AE"))&gt;0,"P38"," ")</f>
        <v xml:space="preserve"> </v>
      </c>
      <c r="BG214" s="108" t="str">
        <f>IF(SUM(COUNTIFS('Planificación 2026-1'!F:F,"SUNAMPE",'Planificación 2026-1'!W:W,C214,'Planificación 2026-1'!H:H,"T4"))&gt;0,"P55"," ")</f>
        <v xml:space="preserve"> </v>
      </c>
      <c r="BH214" s="108" t="str">
        <f>IF(SUM(COUNTIFS('Planificación 2026-1'!F:F,"HUAURA",'Planificación 2026-1'!W:W,C214,'Planificación 2026-1'!H:H,"AF"))&gt;0," P01"," ")</f>
        <v xml:space="preserve"> </v>
      </c>
      <c r="BI214" s="108" t="str">
        <f>IF(SUM(COUNTIFS('Planificación 2026-1'!F:F,"HUAURA",'Planificación 2026-1'!W:W,C214,'Planificación 2026-1'!H:H,"EN"))&gt;0,"P02"," ")</f>
        <v xml:space="preserve"> </v>
      </c>
      <c r="BJ214" s="108" t="str">
        <f>IF(SUM(COUNTIFS('Planificación 2026-1'!F:F,"HUAURA",'Planificación 2026-1'!W:W,C214,'Planificación 2026-1'!H:H,"IS"))&gt;0,"P03"," ")</f>
        <v xml:space="preserve"> </v>
      </c>
      <c r="BK214" s="108" t="str">
        <f>IF(SUM(COUNTIFS('Planificación 2026-1'!F:F,"HUAURA",'Planificación 2026-1'!W:W,C214,'Planificación 2026-1'!H:H,"PS"))&gt;0,"P04"," ")</f>
        <v xml:space="preserve"> </v>
      </c>
      <c r="BL214" s="108"/>
      <c r="BM214" s="108" t="str">
        <f>IF(SUM(COUNTIFS('Planificación 2026-1'!F:F,"HUAURA",'Planificación 2026-1'!W:W,C214,'Planificación 2026-1'!H:H,"IN"))&gt;0,"P06"," ")</f>
        <v xml:space="preserve"> </v>
      </c>
      <c r="BN214" s="108" t="str">
        <f>IF(SUM(COUNTIFS('Planificación 2026-1'!F:F,"HUAURA",'Planificación 2026-1'!W:W,C214,'Planificación 2026-1'!H:H,"CA"))&gt;0,"P07"," ")</f>
        <v xml:space="preserve"> </v>
      </c>
      <c r="BO214" s="108" t="str">
        <f>IF(SUM(COUNTIFS('Planificación 2026-1'!F:F,"HUAURA",'Planificación 2026-1'!W:W,C214,'Planificación 2026-1'!H:H,"DE"))&gt;0,"P08"," ")</f>
        <v xml:space="preserve"> </v>
      </c>
      <c r="BP214" s="108" t="str">
        <f>IF(SUM(COUNTIFS('Planificación 2026-1'!F:F,"HUAURA",'Planificación 2026-1'!W:W,C214,'Planificación 2026-1'!H:H,"OB"))&gt;0,"P09"," ")</f>
        <v xml:space="preserve"> </v>
      </c>
      <c r="BQ214" s="108" t="str">
        <f>IF(SUM(COUNTIFS('Planificación 2026-1'!F:F,"HUAURA",'Planificación 2026-1'!W:W,C214,'Planificación 2026-1'!H:H,"MH"))&gt;0,"P31"," ")</f>
        <v xml:space="preserve"> </v>
      </c>
      <c r="BR214" s="108" t="str">
        <f>IF(SUM(COUNTIFS('Planificación 2026-1'!F:F,"HUAURA",'Planificación 2026-1'!W:W,C214,'Planificación 2026-1'!H:H,"IC"))&gt;0,"P32"," ")</f>
        <v xml:space="preserve"> </v>
      </c>
      <c r="BS214" s="108" t="str">
        <f>IF(SUM(COUNTIFS('Planificación 2026-1'!F:F,"HUAURA",'Planificación 2026-1'!W:W,C214,'Planificación 2026-1'!H:H,"AR"))&gt;0,"P34"," ")</f>
        <v xml:space="preserve"> </v>
      </c>
      <c r="BT214" s="108" t="str">
        <f>IF(SUM(COUNTIFS('Planificación 2026-1'!F:F,"HUAURA",'Planificación 2026-1'!W:W,C214,'Planificación 2026-1'!H:H,"T1"))&gt;0,"P35"," ")</f>
        <v xml:space="preserve"> </v>
      </c>
      <c r="BU214" s="108" t="str">
        <f>IF(SUM(COUNTIFS('Planificación 2026-1'!F:F,"HUAURA",'Planificación 2026-1'!W:W,C214,'Planificación 2026-1'!H:H,"T3"))&gt;0,"P36"," ")</f>
        <v xml:space="preserve"> </v>
      </c>
      <c r="BV214" s="108" t="str">
        <f>IF(SUM(COUNTIFS('Planificación 2026-1'!F:F,"HUAURA",'Planificación 2026-1'!W:W,C214,'Planificación 2026-1'!H:H,"T2"))&gt;0,"P37"," ")</f>
        <v xml:space="preserve"> </v>
      </c>
      <c r="BW214" s="108" t="str">
        <f>IF(SUM(COUNTIFS('Planificación 2026-1'!F:F,"HUAURA",'Planificación 2026-1'!W:W,C214,'Planificación 2026-1'!H:H,"AE"))&gt;0,"P38"," ")</f>
        <v xml:space="preserve"> </v>
      </c>
      <c r="BX214" s="108" t="str">
        <f>IF(SUM(COUNTIFS('Planificación 2026-1'!F:F,"HUAURA",'Planificación 2026-1'!W:W,C214,'Planificación 2026-1'!H:H,"T4"))&gt;0,"P55"," ")</f>
        <v xml:space="preserve"> </v>
      </c>
      <c r="BY214" s="109">
        <f>SUMIFS('Planificación 2026-1'!R:R,'Planificación 2026-1'!W:W,C214,'Planificación 2026-1'!H:H,"AF",'Planificación 2026-1'!I:I,"&gt;2")</f>
        <v>0</v>
      </c>
      <c r="BZ214" s="109">
        <f>SUMIFS('Planificación 2026-1'!R:R,'Planificación 2026-1'!W:W,C214,'Planificación 2026-1'!H:H,"EN",'Planificación 2026-1'!I:I,"&gt;2")</f>
        <v>0</v>
      </c>
      <c r="CA214" s="109">
        <f>SUMIFS('Planificación 2026-1'!R:R,'Planificación 2026-1'!W:W,C214,'Planificación 2026-1'!H:H,"IS",'Planificación 2026-1'!I:I,"&gt;2")</f>
        <v>0</v>
      </c>
      <c r="CB214" s="109">
        <f>SUMIFS('Planificación 2026-1'!R:R,'Planificación 2026-1'!W:W,C214,'Planificación 2026-1'!H:H,"PS",'Planificación 2026-1'!I:I,"&gt;2")</f>
        <v>0</v>
      </c>
      <c r="CC214" s="109">
        <f>SUMIFS('Planificación 2026-1'!R:R,'Planificación 2026-1'!W:W,C214,'Planificación 2026-1'!H:H,"IN",'Planificación 2026-1'!I:I,"&gt;2")</f>
        <v>0</v>
      </c>
      <c r="CD214" s="109">
        <f>SUMIFS('Planificación 2026-1'!R:R,'Planificación 2026-1'!W:W,C214,'Planificación 2026-1'!H:H,"CA",'Planificación 2026-1'!I:I,"&gt;2")</f>
        <v>0</v>
      </c>
      <c r="CE214" s="109">
        <f>SUMIFS('Planificación 2026-1'!R:R,'Planificación 2026-1'!W:W,C214,'Planificación 2026-1'!H:H,"DE",'Planificación 2026-1'!I:I,"&gt;2")</f>
        <v>0</v>
      </c>
      <c r="CF214" s="109">
        <f>SUMIFS('Planificación 2026-1'!R:R,'Planificación 2026-1'!W:W,C214,'Planificación 2026-1'!H:H,"OB",'Planificación 2026-1'!I:I,"&gt;2")</f>
        <v>0</v>
      </c>
      <c r="CG214" s="109">
        <f>SUMIFS('Planificación 2026-1'!R:R,'Planificación 2026-1'!W:W,C214,'Planificación 2026-1'!H:H,"MH",'Planificación 2026-1'!I:I,"&gt;2")</f>
        <v>0</v>
      </c>
      <c r="CH214" s="109">
        <f>SUMIFS('Planificación 2026-1'!R:R,'Planificación 2026-1'!W:W,C214,'Planificación 2026-1'!H:H,"IC",'Planificación 2026-1'!I:I,"&gt;2")</f>
        <v>0</v>
      </c>
      <c r="CI214" s="109">
        <f>SUMIFS('Planificación 2026-1'!R:R,'Planificación 2026-1'!W:W,C214,'Planificación 2026-1'!H:H,"AR",'Planificación 2026-1'!I:I,"&gt;2")</f>
        <v>0</v>
      </c>
      <c r="CJ214" s="109">
        <f>SUMIFS('Planificación 2026-1'!R:R,'Planificación 2026-1'!W:W,C214,'Planificación 2026-1'!H:H,"T1",'Planificación 2026-1'!I:I,"&gt;2")</f>
        <v>0</v>
      </c>
      <c r="CK214" s="109">
        <f>SUMIFS('Planificación 2026-1'!R:R,'Planificación 2026-1'!W:W,C214,'Planificación 2026-1'!H:H,"T3",'Planificación 2026-1'!I:I,"&gt;2")</f>
        <v>0</v>
      </c>
      <c r="CL214" s="109">
        <f>SUMIFS('Planificación 2026-1'!R:R,'Planificación 2026-1'!W:W,C214,'Planificación 2026-1'!H:H,"T2",'Planificación 2026-1'!I:I,"&gt;2")</f>
        <v>0</v>
      </c>
      <c r="CM214" s="109">
        <f>SUMIFS('Planificación 2026-1'!R:R,'Planificación 2026-1'!W:W,C214,'Planificación 2026-1'!H:H,"AE",'Planificación 2026-1'!I:I,"&gt;2")</f>
        <v>0</v>
      </c>
      <c r="CN214" s="109">
        <f>SUMIFS('Planificación 2026-1'!R:R,'Planificación 2026-1'!W:W,C214,'Planificación 2026-1'!H:H,"T4",'Planificación 2026-1'!I:I,"&gt;2")</f>
        <v>0</v>
      </c>
      <c r="CO214" s="109">
        <f>SUMIFS('Planificación 2026-1'!R:R,'Planificación 2026-1'!W:W,C214,'Planificación 2026-1'!H:H,"AF",'Planificación 2026-1'!I:I,"&lt;3")</f>
        <v>0</v>
      </c>
      <c r="CP214" s="109">
        <f>SUMIFS('Planificación 2026-1'!R:R,'Planificación 2026-1'!W:W,C214,'Planificación 2026-1'!H:H,"EN",'Planificación 2026-1'!I:I,"&lt;3")</f>
        <v>0</v>
      </c>
      <c r="CQ214" s="109">
        <f>SUMIFS('Planificación 2026-1'!R:R,'Planificación 2026-1'!W:W,C214,'Planificación 2026-1'!H:H,"IS",'Planificación 2026-1'!I:I,"&lt;3")</f>
        <v>0</v>
      </c>
      <c r="CR214" s="109">
        <f>SUMIFS('Planificación 2026-1'!R:R,'Planificación 2026-1'!W:W,C214,'Planificación 2026-1'!H:H,"PS",'Planificación 2026-1'!I:I,"&lt;3")</f>
        <v>0</v>
      </c>
      <c r="CS214" s="109">
        <f>SUMIFS('Planificación 2026-1'!R:R,'Planificación 2026-1'!W:W,C214,'Planificación 2026-1'!H:H,"IN",'Planificación 2026-1'!I:I,"&lt;3")</f>
        <v>0</v>
      </c>
      <c r="CT214" s="109">
        <f>SUMIFS('Planificación 2026-1'!R:R,'Planificación 2026-1'!W:W,C214,'Planificación 2026-1'!H:H,"CA",'Planificación 2026-1'!I:I,"&lt;3")</f>
        <v>0</v>
      </c>
      <c r="CU214" s="109">
        <f>SUMIFS('Planificación 2026-1'!R:R,'Planificación 2026-1'!W:W,C214,'Planificación 2026-1'!H:H,"DE",'Planificación 2026-1'!I:I,"&lt;3")</f>
        <v>0</v>
      </c>
      <c r="CV214" s="109">
        <f>SUMIFS('Planificación 2026-1'!R:R,'Planificación 2026-1'!W:W,C214,'Planificación 2026-1'!H:H,"OB",'Planificación 2026-1'!I:I,"&lt;3")</f>
        <v>0</v>
      </c>
      <c r="CW214" s="109">
        <f>SUMIFS('Planificación 2026-1'!R:R,'Planificación 2026-1'!W:W,C214,'Planificación 2026-1'!H:H,"MH",'Planificación 2026-1'!I:I,"&lt;3")</f>
        <v>0</v>
      </c>
      <c r="CX214" s="109">
        <f>SUMIFS('Planificación 2026-1'!R:R,'Planificación 2026-1'!W:W,C214,'Planificación 2026-1'!H:H,"IC",'Planificación 2026-1'!I:I,"&lt;3")</f>
        <v>0</v>
      </c>
      <c r="CY214" s="109">
        <f>SUMIFS('Planificación 2026-1'!R:R,'Planificación 2026-1'!W:W,C214,'Planificación 2026-1'!H:H,"AR",'Planificación 2026-1'!I:I,"&lt;3")</f>
        <v>0</v>
      </c>
      <c r="CZ214" s="109">
        <f>SUMIFS('Planificación 2026-1'!R:R,'Planificación 2026-1'!W:W,C214,'Planificación 2026-1'!H:H,"T1",'Planificación 2026-1'!I:I,"&lt;3")</f>
        <v>0</v>
      </c>
      <c r="DA214" s="109">
        <f>SUMIFS('Planificación 2026-1'!R:R,'Planificación 2026-1'!W:W,C214,'Planificación 2026-1'!H:H,"T3",'Planificación 2026-1'!I:I,"&lt;3")</f>
        <v>0</v>
      </c>
      <c r="DB214" s="109">
        <f>SUMIFS('Planificación 2026-1'!R:R,'Planificación 2026-1'!W:W,C214,'Planificación 2026-1'!H:H,"T2",'Planificación 2026-1'!I:I,"&lt;3")</f>
        <v>0</v>
      </c>
      <c r="DC214" s="109">
        <f>SUMIFS('Planificación 2026-1'!R:R,'Planificación 2026-1'!W:W,C214,'Planificación 2026-1'!H:H,"AE",'Planificación 2026-1'!I:I,"&lt;3")</f>
        <v>0</v>
      </c>
      <c r="DD214" s="109">
        <f>SUMIFS('Planificación 2026-1'!R:R,'Planificación 2026-1'!W:W,C214,'Planificación 2026-1'!H:H,"T4",'Planificación 2026-1'!I:I,"&lt;3")</f>
        <v>0</v>
      </c>
      <c r="DE214" s="108" t="str">
        <f t="shared" si="36"/>
        <v/>
      </c>
      <c r="DF214" s="41">
        <f>IF(C214="","",SUMIFS('Planificación 2026-1'!R:R,'Planificación 2026-1'!W:W,C214,'Planificación 2026-1'!F:F,"PRINCIPAL",'Planificación 2026-1'!X:X,"VIRTUAL"))</f>
        <v>0</v>
      </c>
      <c r="DG214" s="41">
        <f>IF(C214="","",SUMIFS('Planificación 2026-1'!R:R,'Planificación 2026-1'!W:W,C214,'Planificación 2026-1'!F:F,"PRINCIPAL",'Planificación 2026-1'!X:X,"PRESENCIAL"))</f>
        <v>0</v>
      </c>
      <c r="DH214" s="41">
        <f>IF(C214="","",SUMIFS('Planificación 2026-1'!R:R,'Planificación 2026-1'!W:W,C214,'Planificación 2026-1'!F:F,"PRINCIPAL",'Planificación 2026-1'!X:X,"HIBRIDO PRESENCIAL"))</f>
        <v>0</v>
      </c>
      <c r="DI214" s="108" t="str">
        <f t="shared" si="37"/>
        <v/>
      </c>
      <c r="DJ214" s="108">
        <f>IF(C214="","",SUMIFS('Planificación 2026-1'!R:R,'Planificación 2026-1'!W:W,C214,'Planificación 2026-1'!F:F,"FILIAL",'Planificación 2026-1'!X:X,"VIRTUAL"))</f>
        <v>0</v>
      </c>
      <c r="DK214" s="110">
        <f>IF(C214="","",SUMIFS('Planificación 2026-1'!R:R,'Planificación 2026-1'!W:W,C214,'Planificación 2026-1'!F:F,"FILIAL",'Planificación 2026-1'!X:X,"PRESENCIAL"))</f>
        <v>0</v>
      </c>
      <c r="DL214" s="61">
        <f>IF(C214="","",SUMIFS('Planificación 2026-1'!R:R,'Planificación 2026-1'!W:W,C214,'Planificación 2026-1'!F:F,"FILIAL",'Planificación 2026-1'!X:X,"HIBRIDO PRESENCIAL"))</f>
        <v>0</v>
      </c>
      <c r="DM214" s="111" t="str">
        <f t="shared" si="38"/>
        <v/>
      </c>
      <c r="DN214" s="108">
        <f>IF(C214="","",SUMIFS('Planificación 2026-1'!R:R,'Planificación 2026-1'!W:W,C214,'Planificación 2026-1'!F:F,"SUNAMPE",'Planificación 2026-1'!X:X,"VIRTUAL"))</f>
        <v>0</v>
      </c>
      <c r="DO214" s="61">
        <f>IF(C214="","",SUMIFS('Planificación 2026-1'!R:R,'Planificación 2026-1'!W:W,C214,'Planificación 2026-1'!F:F,"SUNAMPE",'Planificación 2026-1'!X:X,"PRESENCIAL"))</f>
        <v>0</v>
      </c>
      <c r="DP214" s="111" t="str">
        <f t="shared" si="39"/>
        <v/>
      </c>
      <c r="DQ214" s="108">
        <f>IF(C214="","",SUMIFS('Planificación 2026-1'!R:R,'Planificación 2026-1'!W:W,C214,'Planificación 2026-1'!F:F,"HUAURA",'Planificación 2026-1'!X:X,"VIRTUAL"))</f>
        <v>0</v>
      </c>
      <c r="DR214" s="61">
        <f>IF(C214="","",SUMIFS('Planificación 2026-1'!R:R,'Planificación 2026-1'!W:W,C214,'Planificación 2026-1'!F:F,"HUAURA",'Planificación 2026-1'!X:X,"PRESENCIAL"))</f>
        <v>0</v>
      </c>
      <c r="DS214" s="76">
        <f>SUMIFS('Planificación 2026-1'!R:R,'Planificación 2026-1'!W:W,C214,'Planificación 2026-1'!F:F,"PRINCIPAL",'Planificación 2026-1'!X:X,"VIRTUAL",'Planificación 2026-1'!I:I,"&gt;2")</f>
        <v>0</v>
      </c>
      <c r="DT214" s="76">
        <f>SUMIFS('Planificación 2026-1'!R:R,'Planificación 2026-1'!W:W,C214,'Planificación 2026-1'!F:F,"PRINCIPAL",'Planificación 2026-1'!X:X,"&lt;&gt;VIRTUAL",'Planificación 2026-1'!I:I,"&gt;2")</f>
        <v>0</v>
      </c>
      <c r="DU214" s="76">
        <f>SUMIFS('Planificación 2026-1'!R:R,'Planificación 2026-1'!W:W,C214,'Planificación 2026-1'!F:F,"SUNAMPE",'Planificación 2026-1'!X:X,"VIRTUAL",'Planificación 2026-1'!I:I,"&gt;2")</f>
        <v>0</v>
      </c>
      <c r="DV214" s="76">
        <f>SUMIFS('Planificación 2026-1'!R:R,'Planificación 2026-1'!W:W,C214,'Planificación 2026-1'!F:F,"SUNAMPE",'Planificación 2026-1'!X:X,"&lt;&gt;VIRTUAL",'Planificación 2026-1'!I:I,"&gt;2")</f>
        <v>0</v>
      </c>
      <c r="DW214" s="76">
        <f>SUMIFS('Planificación 2026-1'!R:R,'Planificación 2026-1'!W:W,C214,'Planificación 2026-1'!F:F,"FILIAL",'Planificación 2026-1'!X:X,"VIRTUAL",'Planificación 2026-1'!I:I,"&gt;2")</f>
        <v>0</v>
      </c>
      <c r="DX214" s="76">
        <f>SUMIFS('Planificación 2026-1'!R:R,'Planificación 2026-1'!W:W,C214,'Planificación 2026-1'!F:F,"FILIAL",'Planificación 2026-1'!X:X,"&lt;&gt;VIRTUAL",'Planificación 2026-1'!I:I,"&gt;2")</f>
        <v>0</v>
      </c>
      <c r="DY214" s="76">
        <f>SUMIFS('Planificación 2026-1'!R:R,'Planificación 2026-1'!W:W,C214,'Planificación 2026-1'!F:F,"PORUMA",'Planificación 2026-1'!X:X,"VIRTUAL",'Planificación 2026-1'!I:I,"&gt;2")</f>
        <v>0</v>
      </c>
      <c r="DZ214" s="76">
        <f>SUMIFS('Planificación 2026-1'!R:R,'Planificación 2026-1'!W:W,C214,'Planificación 2026-1'!F:F,"PORUMA",'Planificación 2026-1'!X:X,"&lt;&gt;VIRTUAL",'Planificación 2026-1'!I:I,"&gt;2")</f>
        <v>0</v>
      </c>
      <c r="EA214" s="76">
        <f>SUMIFS('Planificación 2026-1'!R:R,'Planificación 2026-1'!W:W,C214,'Planificación 2026-1'!F:F,"HUAURA",'Planificación 2026-1'!X:X,"VIRTUAL",'Planificación 2026-1'!I:I,"&gt;2")</f>
        <v>0</v>
      </c>
      <c r="EB214" s="76">
        <f>SUMIFS('Planificación 2026-1'!R:R,'Planificación 2026-1'!W:W,C214,'Planificación 2026-1'!F:F,"HUAURA",'Planificación 2026-1'!X:X,"&lt;&gt;VIRTUAL",'Planificación 2026-1'!I:I,"&gt;2")</f>
        <v>0</v>
      </c>
      <c r="EC214" s="76">
        <f>SUMIFS('Planificación 2026-1'!R:R,'Planificación 2026-1'!W:W,C214,'Planificación 2026-1'!F:F,"PRINCIPAL",'Planificación 2026-1'!X:X,"VIRTUAL",'Planificación 2026-1'!I:I,"&lt;3")</f>
        <v>0</v>
      </c>
      <c r="ED214" s="76">
        <f>SUMIFS('Planificación 2026-1'!R:R,'Planificación 2026-1'!W:W,C214,'Planificación 2026-1'!F:F,"PRINCIPAL",'Planificación 2026-1'!X:X,"&lt;&gt;VIRTUAL",'Planificación 2026-1'!I:I,"&lt;3")</f>
        <v>0</v>
      </c>
      <c r="EE214" s="76">
        <f>SUMIFS('Planificación 2026-1'!R:R,'Planificación 2026-1'!W:W,C214,'Planificación 2026-1'!F:F,"SUNAMPE",'Planificación 2026-1'!X:X,"VIRTUAL",'Planificación 2026-1'!I:I,"&lt;3")</f>
        <v>0</v>
      </c>
      <c r="EF214" s="76">
        <f>SUMIFS('Planificación 2026-1'!R:R,'Planificación 2026-1'!W:W,C214,'Planificación 2026-1'!F:F,"SUNAMPE",'Planificación 2026-1'!X:X,"&lt;&gt;VIRTUAL",'Planificación 2026-1'!I:I,"&lt;3")</f>
        <v>0</v>
      </c>
      <c r="EG214" s="76">
        <f>SUMIFS('Planificación 2026-1'!R:R,'Planificación 2026-1'!W:W,C214,'Planificación 2026-1'!F:F,"FILIAL",'Planificación 2026-1'!X:X,"VIRTUAL",'Planificación 2026-1'!I:I,"&lt;3")</f>
        <v>0</v>
      </c>
      <c r="EH214" s="76">
        <f>SUMIFS('Planificación 2026-1'!R:R,'Planificación 2026-1'!W:W,C214,'Planificación 2026-1'!F:F,"FILIAL",'Planificación 2026-1'!X:X,"&lt;&gt;VIRTUAL",'Planificación 2026-1'!I:I,"&lt;3")</f>
        <v>0</v>
      </c>
      <c r="EI214" s="76">
        <f>SUMIFS('Planificación 2026-1'!R:R,'Planificación 2026-1'!W:W,C214,'Planificación 2026-1'!F:F,"PORUMA",'Planificación 2026-1'!X:X,"VIRTUAL",'Planificación 2026-1'!I:I,"&lt;3")</f>
        <v>0</v>
      </c>
      <c r="EJ214" s="76">
        <f>SUMIFS('Planificación 2026-1'!R:R,'Planificación 2026-1'!W:W,C214,'Planificación 2026-1'!F:F,"PORUMA",'Planificación 2026-1'!X:X,"&lt;&gt;VIRTUAL",'Planificación 2026-1'!I:I,"&lt;3")</f>
        <v>0</v>
      </c>
      <c r="EK214" s="76">
        <f>SUMIFS('Planificación 2026-1'!R:R,'Planificación 2026-1'!W:W,C214,'Planificación 2026-1'!F:F,"HUAURA",'Planificación 2026-1'!X:X,"VIRTUAL",'Planificación 2026-1'!I:I,"&lt;3")</f>
        <v>0</v>
      </c>
      <c r="EL214" s="76">
        <f>SUMIFS('Planificación 2026-1'!R:R,'Planificación 2026-1'!W:W,C214,'Planificación 2026-1'!F:F,"HUAURA",'Planificación 2026-1'!X:X,"&lt;&gt;VIRTUAL",'Planificación 2026-1'!I:I,"&lt;3")</f>
        <v>0</v>
      </c>
      <c r="EM214" s="76"/>
      <c r="EN214" s="76">
        <f t="shared" si="32"/>
        <v>0</v>
      </c>
      <c r="EO214" s="76">
        <f t="shared" si="33"/>
        <v>0</v>
      </c>
      <c r="EP214" s="76" t="b">
        <f t="shared" si="34"/>
        <v>1</v>
      </c>
      <c r="EQ214" s="76" t="str">
        <f t="shared" si="35"/>
        <v/>
      </c>
      <c r="ER214" s="76" t="str">
        <f t="shared" si="40"/>
        <v>PRESENCIAL</v>
      </c>
    </row>
    <row r="215" spans="1:148" hidden="1">
      <c r="A215" s="83"/>
      <c r="B215" s="119">
        <v>212</v>
      </c>
      <c r="C215" s="115" t="s">
        <v>388</v>
      </c>
      <c r="D215" s="112">
        <f>SUMIF('Planificación 2026-1'!W:W,C215,'Planificación 2026-1'!R:R)</f>
        <v>10</v>
      </c>
      <c r="E215" s="114" t="s">
        <v>170</v>
      </c>
      <c r="F215" s="115" t="s">
        <v>171</v>
      </c>
      <c r="G215" s="115" t="s">
        <v>153</v>
      </c>
      <c r="H215" s="115" t="s">
        <v>143</v>
      </c>
      <c r="I215" s="107" t="str">
        <f>IF(SUM(COUNTIFS('Planificación 2026-1'!F:F,"PRINCIPAL",'Planificación 2026-1'!W:W,C215,'Planificación 2026-1'!H:H,"AF"))&gt;0,"P01"," ")</f>
        <v xml:space="preserve"> </v>
      </c>
      <c r="J215" s="108" t="str">
        <f>IF(SUM(COUNTIFS('Planificación 2026-1'!F:F,"PRINCIPAL",'Planificación 2026-1'!W:W,C215,'Planificación 2026-1'!H:H,"EN"))&gt;0,"P02"," ")</f>
        <v xml:space="preserve"> </v>
      </c>
      <c r="K215" s="108" t="str">
        <f>IF(SUM(COUNTIFS('Planificación 2026-1'!F:F,"PRINCIPAL",'Planificación 2026-1'!W:W,C215,'Planificación 2026-1'!H:H,"IS"))&gt;0,"P03"," ")</f>
        <v xml:space="preserve"> </v>
      </c>
      <c r="L215" s="108" t="str">
        <f>IF(SUM(COUNTIFS('Planificación 2026-1'!F:F,"PRINCIPAL",'Planificación 2026-1'!W:W,C215,'Planificación 2026-1'!H:H,"PS"))&gt;0,"P04"," ")</f>
        <v xml:space="preserve"> </v>
      </c>
      <c r="M215" s="108"/>
      <c r="N215" s="108" t="str">
        <f>IF(SUM(COUNTIFS('Planificación 2026-1'!F:F,"PRINCIPAL",'Planificación 2026-1'!W:W,C215,'Planificación 2026-1'!H:H,"IN"))&gt;0,"P06"," ")</f>
        <v xml:space="preserve"> </v>
      </c>
      <c r="O215" s="108" t="str">
        <f>IF(SUM(COUNTIFS('Planificación 2026-1'!F:F,"PRINCIPAL",'Planificación 2026-1'!W:W,C215,'Planificación 2026-1'!H:H,"CA"))&gt;0,"P07"," ")</f>
        <v xml:space="preserve"> </v>
      </c>
      <c r="P215" s="108" t="str">
        <f>IF(SUM(COUNTIFS('Planificación 2026-1'!F:F,"PRINCIPAL",'Planificación 2026-1'!W:W,C215,'Planificación 2026-1'!H:H,"DE"))&gt;0,"P08"," ")</f>
        <v xml:space="preserve"> </v>
      </c>
      <c r="Q215" s="108" t="str">
        <f>IF(SUM(COUNTIFS('Planificación 2026-1'!F:F,"PRINCIPAL",'Planificación 2026-1'!W:W,C215,'Planificación 2026-1'!H:H,"OB"))&gt;0,"P09"," ")</f>
        <v xml:space="preserve"> </v>
      </c>
      <c r="R215" s="108" t="str">
        <f>IF(SUM(COUNTIFS('Planificación 2026-1'!F:F,"PRINCIPAL",'Planificación 2026-1'!W:W,C215,'Planificación 2026-1'!H:H,"MH"))&gt;0,"P31"," ")</f>
        <v xml:space="preserve"> </v>
      </c>
      <c r="S215" s="108" t="str">
        <f>IF(SUM(COUNTIFS('Planificación 2026-1'!F:F,"PRINCIPAL",'Planificación 2026-1'!W:W,C215,'Planificación 2026-1'!H:H,"IC"))&gt;0,"P32"," ")</f>
        <v xml:space="preserve"> </v>
      </c>
      <c r="T215" s="108" t="str">
        <f>IF(SUM(COUNTIFS('Planificación 2026-1'!F:F,"PRINCIPAL",'Planificación 2026-1'!W:W,C215,'Planificación 2026-1'!H:H,"AR"))&gt;0,"P34"," ")</f>
        <v xml:space="preserve"> </v>
      </c>
      <c r="U215" s="108" t="str">
        <f>IF(SUM(COUNTIFS('Planificación 2026-1'!F:F,"PRINCIPAL",'Planificación 2026-1'!W:W,C215,'Planificación 2026-1'!H:H,"T1"))&gt;0,"P35"," ")</f>
        <v xml:space="preserve"> </v>
      </c>
      <c r="V215" s="108" t="str">
        <f>IF(SUM(COUNTIFS('Planificación 2026-1'!F:F,"PRINCIPAL",'Planificación 2026-1'!W:W,C215,'Planificación 2026-1'!H:H,"T3"))&gt;0,"P36"," ")</f>
        <v xml:space="preserve"> </v>
      </c>
      <c r="W215" s="108" t="str">
        <f>IF(SUM(COUNTIFS('Planificación 2026-1'!F:F,"PRINCIPAL",'Planificación 2026-1'!W:W,C215,'Planificación 2026-1'!H:H,"T2"))&gt;0,"P37"," ")</f>
        <v xml:space="preserve"> </v>
      </c>
      <c r="X215" s="108" t="str">
        <f>IF(SUM(COUNTIFS('Planificación 2026-1'!F:F,"PRINCIPAL",'Planificación 2026-1'!W:W,C215,'Planificación 2026-1'!H:H,"AE"))&gt;0,"P38"," ")</f>
        <v>P38</v>
      </c>
      <c r="Y215" s="108" t="str">
        <f>IF(SUM(COUNTIFS('Planificación 2026-1'!F:F,"PRINCIPAL",'Planificación 2026-1'!W:W,C215,'Planificación 2026-1'!H:H,"T4"))&gt;0,"P55"," ")</f>
        <v xml:space="preserve"> </v>
      </c>
      <c r="Z215" s="108" t="str">
        <f>IF(SUM(COUNTIFS('Planificación 2026-1'!F:F,"FILIAL",'Planificación 2026-1'!W:W,C215,'Planificación 2026-1'!H:H,"AF"))&gt;0," P01"," ")</f>
        <v xml:space="preserve"> </v>
      </c>
      <c r="AA215" s="108" t="str">
        <f>IF(SUM(COUNTIFS('Planificación 2026-1'!F:F,"FILIAL",'Planificación 2026-1'!W:W,C215,'Planificación 2026-1'!H:H,"EN"))&gt;0,"P02"," ")</f>
        <v xml:space="preserve"> </v>
      </c>
      <c r="AB215" s="108" t="str">
        <f>IF(SUM(COUNTIFS('Planificación 2026-1'!F:F,"FILIAL",'Planificación 2026-1'!W:W,C215,'Planificación 2026-1'!H:H,"IS"))&gt;0,"P03"," ")</f>
        <v xml:space="preserve"> </v>
      </c>
      <c r="AC215" s="108" t="str">
        <f>IF(SUM(COUNTIFS('Planificación 2026-1'!F:F,"FILIAL",'Planificación 2026-1'!W:W,C215,'Planificación 2026-1'!H:H,"PS"))&gt;0,"P04"," ")</f>
        <v xml:space="preserve"> </v>
      </c>
      <c r="AD215" s="108"/>
      <c r="AE215" s="108" t="str">
        <f>IF(SUM(COUNTIFS('Planificación 2026-1'!F:F,"FILIAL",'Planificación 2026-1'!W:W,C215,'Planificación 2026-1'!H:H,"IN"))&gt;0,"P06"," ")</f>
        <v xml:space="preserve"> </v>
      </c>
      <c r="AF215" s="108" t="str">
        <f>IF(SUM(COUNTIFS('Planificación 2026-1'!F:F,"FILIAL",'Planificación 2026-1'!W:W,C215,'Planificación 2026-1'!H:H,"CA"))&gt;0,"P07"," ")</f>
        <v xml:space="preserve"> </v>
      </c>
      <c r="AG215" s="108" t="str">
        <f>IF(SUM(COUNTIFS('Planificación 2026-1'!F:F,"FILIAL",'Planificación 2026-1'!W:W,C215,'Planificación 2026-1'!H:H,"DE"))&gt;0,"P08"," ")</f>
        <v xml:space="preserve"> </v>
      </c>
      <c r="AH215" s="108" t="str">
        <f>IF(SUM(COUNTIFS('Planificación 2026-1'!F:F,"FILIAL",'Planificación 2026-1'!W:W,C215,'Planificación 2026-1'!H:H,"OB"))&gt;0,"P09"," ")</f>
        <v xml:space="preserve"> </v>
      </c>
      <c r="AI215" s="108" t="str">
        <f>IF(SUM(COUNTIFS('Planificación 2026-1'!F:F,"FILIAL",'Planificación 2026-1'!W:W,C215,'Planificación 2026-1'!H:H,"MH"))&gt;0,"P31"," ")</f>
        <v xml:space="preserve"> </v>
      </c>
      <c r="AJ215" s="108" t="str">
        <f>IF(SUM(COUNTIFS('Planificación 2026-1'!F:F,"FILIAL",'Planificación 2026-1'!W:W,C215,'Planificación 2026-1'!H:H,"IC"))&gt;0,"P32"," ")</f>
        <v xml:space="preserve"> </v>
      </c>
      <c r="AK215" s="108" t="str">
        <f>IF(SUM(COUNTIFS('Planificación 2026-1'!F:F,"FILIAL",'Planificación 2026-1'!W:W,C215,'Planificación 2026-1'!H:H,"AR"))&gt;0,"P34"," ")</f>
        <v xml:space="preserve"> </v>
      </c>
      <c r="AL215" s="108" t="str">
        <f>IF(SUM(COUNTIFS('Planificación 2026-1'!F:F,"FILIAL",'Planificación 2026-1'!W:W,C215,'Planificación 2026-1'!H:H,"T1"))&gt;0,"P35"," ")</f>
        <v xml:space="preserve"> </v>
      </c>
      <c r="AM215" s="108" t="str">
        <f>IF(SUM(COUNTIFS('Planificación 2026-1'!F:F,"FILIAL",'Planificación 2026-1'!W:W,C215,'Planificación 2026-1'!H:H,"T3"))&gt;0,"P36"," ")</f>
        <v xml:space="preserve"> </v>
      </c>
      <c r="AN215" s="108" t="str">
        <f>IF(SUM(COUNTIFS('Planificación 2026-1'!F:F,"FILIAL",'Planificación 2026-1'!W:W,C215,'Planificación 2026-1'!H:H,"T2"))&gt;0,"P37"," ")</f>
        <v xml:space="preserve"> </v>
      </c>
      <c r="AO215" s="108" t="str">
        <f>IF(SUM(COUNTIFS('Planificación 2026-1'!F:F,"FILIAL",'Planificación 2026-1'!W:W,C215,'Planificación 2026-1'!H:H,"AE"))&gt;0,"P38"," ")</f>
        <v xml:space="preserve"> </v>
      </c>
      <c r="AP215" s="108" t="str">
        <f>IF(SUM(COUNTIFS('Planificación 2026-1'!F:F,"FILIAL",'Planificación 2026-1'!W:W,C215,'Planificación 2026-1'!H:H,"T4"))&gt;0,"P55"," ")</f>
        <v xml:space="preserve"> </v>
      </c>
      <c r="AQ215" s="108" t="str">
        <f>IF(SUM(COUNTIFS('Planificación 2026-1'!F:F,"SUNAMPE",'Planificación 2026-1'!W:W,C215,'Planificación 2026-1'!H:H,"AF"))&gt;0," P01"," ")</f>
        <v xml:space="preserve"> </v>
      </c>
      <c r="AR215" s="108" t="str">
        <f>IF(SUM(COUNTIFS('Planificación 2026-1'!F:F,"SUNAMPE",'Planificación 2026-1'!W:W,C215,'Planificación 2026-1'!H:H,"EN"))&gt;0,"P02"," ")</f>
        <v xml:space="preserve"> </v>
      </c>
      <c r="AS215" s="108" t="str">
        <f>IF(SUM(COUNTIFS('Planificación 2026-1'!F:F,"SUNAMPE",'Planificación 2026-1'!W:W,C215,'Planificación 2026-1'!H:H,"IS"))&gt;0,"P03"," ")</f>
        <v xml:space="preserve"> </v>
      </c>
      <c r="AT215" s="108" t="str">
        <f>IF(SUM(COUNTIFS('Planificación 2026-1'!F:F,"SUNAMPE",'Planificación 2026-1'!W:W,C215,'Planificación 2026-1'!H:H,"PS"))&gt;0,"P04"," ")</f>
        <v xml:space="preserve"> </v>
      </c>
      <c r="AU215" s="108"/>
      <c r="AV215" s="108" t="str">
        <f>IF(SUM(COUNTIFS('Planificación 2026-1'!F:F,"SUNAMPE",'Planificación 2026-1'!W:W,C215,'Planificación 2026-1'!H:H,"IN"))&gt;0,"P06"," ")</f>
        <v xml:space="preserve"> </v>
      </c>
      <c r="AW215" s="108" t="str">
        <f>IF(SUM(COUNTIFS('Planificación 2026-1'!F:F,"SUNAMPE",'Planificación 2026-1'!W:W,C215,'Planificación 2026-1'!H:H,"CA"))&gt;0,"P07"," ")</f>
        <v xml:space="preserve"> </v>
      </c>
      <c r="AX215" s="108" t="str">
        <f>IF(SUM(COUNTIFS('Planificación 2026-1'!F:F,"SUNAMPE",'Planificación 2026-1'!W:W,C215,'Planificación 2026-1'!H:H,"DE"))&gt;0,"P08"," ")</f>
        <v xml:space="preserve"> </v>
      </c>
      <c r="AY215" s="108" t="str">
        <f>IF(SUM(COUNTIFS('Planificación 2026-1'!F:F,"SUNAMPE",'Planificación 2026-1'!W:W,C215,'Planificación 2026-1'!H:H,"OB"))&gt;0,"P09"," ")</f>
        <v xml:space="preserve"> </v>
      </c>
      <c r="AZ215" s="108" t="str">
        <f>IF(SUM(COUNTIFS('Planificación 2026-1'!F:F,"SUNAMPE",'Planificación 2026-1'!W:W,C215,'Planificación 2026-1'!H:H,"MH"))&gt;0,"P31"," ")</f>
        <v xml:space="preserve"> </v>
      </c>
      <c r="BA215" s="108" t="str">
        <f>IF(SUM(COUNTIFS('Planificación 2026-1'!F:F,"SUNAMPE",'Planificación 2026-1'!W:W,C215,'Planificación 2026-1'!H:H,"IC"))&gt;0,"P32"," ")</f>
        <v xml:space="preserve"> </v>
      </c>
      <c r="BB215" s="108" t="str">
        <f>IF(SUM(COUNTIFS('Planificación 2026-1'!F:F,"SUNAMPE",'Planificación 2026-1'!W:W,C215,'Planificación 2026-1'!H:H,"AR"))&gt;0,"P34"," ")</f>
        <v xml:space="preserve"> </v>
      </c>
      <c r="BC215" s="108" t="str">
        <f>IF(SUM(COUNTIFS('Planificación 2026-1'!F:F,"SUNAMPE",'Planificación 2026-1'!W:W,C215,'Planificación 2026-1'!H:H,"T1"))&gt;0,"P35"," ")</f>
        <v xml:space="preserve"> </v>
      </c>
      <c r="BD215" s="108" t="str">
        <f>IF(SUM(COUNTIFS('Planificación 2026-1'!F:F,"SUNAMPE",'Planificación 2026-1'!W:W,C215,'Planificación 2026-1'!H:H,"T3"))&gt;0,"P36"," ")</f>
        <v xml:space="preserve"> </v>
      </c>
      <c r="BE215" s="108" t="str">
        <f>IF(SUM(COUNTIFS('Planificación 2026-1'!F:F,"SUNAMPE",'Planificación 2026-1'!W:W,C215,'Planificación 2026-1'!H:H,"T2"))&gt;0,"P37"," ")</f>
        <v xml:space="preserve"> </v>
      </c>
      <c r="BF215" s="108" t="str">
        <f>IF(SUM(COUNTIFS('Planificación 2026-1'!F:F,"SUNAMPE",'Planificación 2026-1'!W:W,C215,'Planificación 2026-1'!H:H,"AE"))&gt;0,"P38"," ")</f>
        <v xml:space="preserve"> </v>
      </c>
      <c r="BG215" s="108" t="str">
        <f>IF(SUM(COUNTIFS('Planificación 2026-1'!F:F,"SUNAMPE",'Planificación 2026-1'!W:W,C215,'Planificación 2026-1'!H:H,"T4"))&gt;0,"P55"," ")</f>
        <v xml:space="preserve"> </v>
      </c>
      <c r="BH215" s="108" t="str">
        <f>IF(SUM(COUNTIFS('Planificación 2026-1'!F:F,"HUAURA",'Planificación 2026-1'!W:W,C215,'Planificación 2026-1'!H:H,"AF"))&gt;0," P01"," ")</f>
        <v xml:space="preserve"> </v>
      </c>
      <c r="BI215" s="108" t="str">
        <f>IF(SUM(COUNTIFS('Planificación 2026-1'!F:F,"HUAURA",'Planificación 2026-1'!W:W,C215,'Planificación 2026-1'!H:H,"EN"))&gt;0,"P02"," ")</f>
        <v xml:space="preserve"> </v>
      </c>
      <c r="BJ215" s="108" t="str">
        <f>IF(SUM(COUNTIFS('Planificación 2026-1'!F:F,"HUAURA",'Planificación 2026-1'!W:W,C215,'Planificación 2026-1'!H:H,"IS"))&gt;0,"P03"," ")</f>
        <v xml:space="preserve"> </v>
      </c>
      <c r="BK215" s="108" t="str">
        <f>IF(SUM(COUNTIFS('Planificación 2026-1'!F:F,"HUAURA",'Planificación 2026-1'!W:W,C215,'Planificación 2026-1'!H:H,"PS"))&gt;0,"P04"," ")</f>
        <v xml:space="preserve"> </v>
      </c>
      <c r="BL215" s="108"/>
      <c r="BM215" s="108" t="str">
        <f>IF(SUM(COUNTIFS('Planificación 2026-1'!F:F,"HUAURA",'Planificación 2026-1'!W:W,C215,'Planificación 2026-1'!H:H,"IN"))&gt;0,"P06"," ")</f>
        <v xml:space="preserve"> </v>
      </c>
      <c r="BN215" s="108" t="str">
        <f>IF(SUM(COUNTIFS('Planificación 2026-1'!F:F,"HUAURA",'Planificación 2026-1'!W:W,C215,'Planificación 2026-1'!H:H,"CA"))&gt;0,"P07"," ")</f>
        <v xml:space="preserve"> </v>
      </c>
      <c r="BO215" s="108" t="str">
        <f>IF(SUM(COUNTIFS('Planificación 2026-1'!F:F,"HUAURA",'Planificación 2026-1'!W:W,C215,'Planificación 2026-1'!H:H,"DE"))&gt;0,"P08"," ")</f>
        <v xml:space="preserve"> </v>
      </c>
      <c r="BP215" s="108" t="str">
        <f>IF(SUM(COUNTIFS('Planificación 2026-1'!F:F,"HUAURA",'Planificación 2026-1'!W:W,C215,'Planificación 2026-1'!H:H,"OB"))&gt;0,"P09"," ")</f>
        <v xml:space="preserve"> </v>
      </c>
      <c r="BQ215" s="108" t="str">
        <f>IF(SUM(COUNTIFS('Planificación 2026-1'!F:F,"HUAURA",'Planificación 2026-1'!W:W,C215,'Planificación 2026-1'!H:H,"MH"))&gt;0,"P31"," ")</f>
        <v xml:space="preserve"> </v>
      </c>
      <c r="BR215" s="108" t="str">
        <f>IF(SUM(COUNTIFS('Planificación 2026-1'!F:F,"HUAURA",'Planificación 2026-1'!W:W,C215,'Planificación 2026-1'!H:H,"IC"))&gt;0,"P32"," ")</f>
        <v xml:space="preserve"> </v>
      </c>
      <c r="BS215" s="108" t="str">
        <f>IF(SUM(COUNTIFS('Planificación 2026-1'!F:F,"HUAURA",'Planificación 2026-1'!W:W,C215,'Planificación 2026-1'!H:H,"AR"))&gt;0,"P34"," ")</f>
        <v xml:space="preserve"> </v>
      </c>
      <c r="BT215" s="108" t="str">
        <f>IF(SUM(COUNTIFS('Planificación 2026-1'!F:F,"HUAURA",'Planificación 2026-1'!W:W,C215,'Planificación 2026-1'!H:H,"T1"))&gt;0,"P35"," ")</f>
        <v xml:space="preserve"> </v>
      </c>
      <c r="BU215" s="108" t="str">
        <f>IF(SUM(COUNTIFS('Planificación 2026-1'!F:F,"HUAURA",'Planificación 2026-1'!W:W,C215,'Planificación 2026-1'!H:H,"T3"))&gt;0,"P36"," ")</f>
        <v xml:space="preserve"> </v>
      </c>
      <c r="BV215" s="108" t="str">
        <f>IF(SUM(COUNTIFS('Planificación 2026-1'!F:F,"HUAURA",'Planificación 2026-1'!W:W,C215,'Planificación 2026-1'!H:H,"T2"))&gt;0,"P37"," ")</f>
        <v xml:space="preserve"> </v>
      </c>
      <c r="BW215" s="108" t="str">
        <f>IF(SUM(COUNTIFS('Planificación 2026-1'!F:F,"HUAURA",'Planificación 2026-1'!W:W,C215,'Planificación 2026-1'!H:H,"AE"))&gt;0,"P38"," ")</f>
        <v xml:space="preserve"> </v>
      </c>
      <c r="BX215" s="108" t="str">
        <f>IF(SUM(COUNTIFS('Planificación 2026-1'!F:F,"HUAURA",'Planificación 2026-1'!W:W,C215,'Planificación 2026-1'!H:H,"T4"))&gt;0,"P55"," ")</f>
        <v xml:space="preserve"> </v>
      </c>
      <c r="BY215" s="109">
        <f>SUMIFS('Planificación 2026-1'!R:R,'Planificación 2026-1'!W:W,C215,'Planificación 2026-1'!H:H,"AF",'Planificación 2026-1'!I:I,"&gt;2")</f>
        <v>0</v>
      </c>
      <c r="BZ215" s="109">
        <f>SUMIFS('Planificación 2026-1'!R:R,'Planificación 2026-1'!W:W,C215,'Planificación 2026-1'!H:H,"EN",'Planificación 2026-1'!I:I,"&gt;2")</f>
        <v>0</v>
      </c>
      <c r="CA215" s="109">
        <f>SUMIFS('Planificación 2026-1'!R:R,'Planificación 2026-1'!W:W,C215,'Planificación 2026-1'!H:H,"IS",'Planificación 2026-1'!I:I,"&gt;2")</f>
        <v>0</v>
      </c>
      <c r="CB215" s="109">
        <f>SUMIFS('Planificación 2026-1'!R:R,'Planificación 2026-1'!W:W,C215,'Planificación 2026-1'!H:H,"PS",'Planificación 2026-1'!I:I,"&gt;2")</f>
        <v>0</v>
      </c>
      <c r="CC215" s="109">
        <f>SUMIFS('Planificación 2026-1'!R:R,'Planificación 2026-1'!W:W,C215,'Planificación 2026-1'!H:H,"IN",'Planificación 2026-1'!I:I,"&gt;2")</f>
        <v>0</v>
      </c>
      <c r="CD215" s="109">
        <f>SUMIFS('Planificación 2026-1'!R:R,'Planificación 2026-1'!W:W,C215,'Planificación 2026-1'!H:H,"CA",'Planificación 2026-1'!I:I,"&gt;2")</f>
        <v>0</v>
      </c>
      <c r="CE215" s="109">
        <f>SUMIFS('Planificación 2026-1'!R:R,'Planificación 2026-1'!W:W,C215,'Planificación 2026-1'!H:H,"DE",'Planificación 2026-1'!I:I,"&gt;2")</f>
        <v>0</v>
      </c>
      <c r="CF215" s="109">
        <f>SUMIFS('Planificación 2026-1'!R:R,'Planificación 2026-1'!W:W,C215,'Planificación 2026-1'!H:H,"OB",'Planificación 2026-1'!I:I,"&gt;2")</f>
        <v>0</v>
      </c>
      <c r="CG215" s="109">
        <f>SUMIFS('Planificación 2026-1'!R:R,'Planificación 2026-1'!W:W,C215,'Planificación 2026-1'!H:H,"MH",'Planificación 2026-1'!I:I,"&gt;2")</f>
        <v>0</v>
      </c>
      <c r="CH215" s="109">
        <f>SUMIFS('Planificación 2026-1'!R:R,'Planificación 2026-1'!W:W,C215,'Planificación 2026-1'!H:H,"IC",'Planificación 2026-1'!I:I,"&gt;2")</f>
        <v>0</v>
      </c>
      <c r="CI215" s="109">
        <f>SUMIFS('Planificación 2026-1'!R:R,'Planificación 2026-1'!W:W,C215,'Planificación 2026-1'!H:H,"AR",'Planificación 2026-1'!I:I,"&gt;2")</f>
        <v>0</v>
      </c>
      <c r="CJ215" s="109">
        <f>SUMIFS('Planificación 2026-1'!R:R,'Planificación 2026-1'!W:W,C215,'Planificación 2026-1'!H:H,"T1",'Planificación 2026-1'!I:I,"&gt;2")</f>
        <v>0</v>
      </c>
      <c r="CK215" s="109">
        <f>SUMIFS('Planificación 2026-1'!R:R,'Planificación 2026-1'!W:W,C215,'Planificación 2026-1'!H:H,"T3",'Planificación 2026-1'!I:I,"&gt;2")</f>
        <v>0</v>
      </c>
      <c r="CL215" s="109">
        <f>SUMIFS('Planificación 2026-1'!R:R,'Planificación 2026-1'!W:W,C215,'Planificación 2026-1'!H:H,"T2",'Planificación 2026-1'!I:I,"&gt;2")</f>
        <v>0</v>
      </c>
      <c r="CM215" s="109">
        <f>SUMIFS('Planificación 2026-1'!R:R,'Planificación 2026-1'!W:W,C215,'Planificación 2026-1'!H:H,"AE",'Planificación 2026-1'!I:I,"&gt;2")</f>
        <v>0</v>
      </c>
      <c r="CN215" s="109">
        <f>SUMIFS('Planificación 2026-1'!R:R,'Planificación 2026-1'!W:W,C215,'Planificación 2026-1'!H:H,"T4",'Planificación 2026-1'!I:I,"&gt;2")</f>
        <v>0</v>
      </c>
      <c r="CO215" s="109">
        <f>SUMIFS('Planificación 2026-1'!R:R,'Planificación 2026-1'!W:W,C215,'Planificación 2026-1'!H:H,"AF",'Planificación 2026-1'!I:I,"&lt;3")</f>
        <v>0</v>
      </c>
      <c r="CP215" s="109">
        <f>SUMIFS('Planificación 2026-1'!R:R,'Planificación 2026-1'!W:W,C215,'Planificación 2026-1'!H:H,"EN",'Planificación 2026-1'!I:I,"&lt;3")</f>
        <v>0</v>
      </c>
      <c r="CQ215" s="109">
        <f>SUMIFS('Planificación 2026-1'!R:R,'Planificación 2026-1'!W:W,C215,'Planificación 2026-1'!H:H,"IS",'Planificación 2026-1'!I:I,"&lt;3")</f>
        <v>0</v>
      </c>
      <c r="CR215" s="109">
        <f>SUMIFS('Planificación 2026-1'!R:R,'Planificación 2026-1'!W:W,C215,'Planificación 2026-1'!H:H,"PS",'Planificación 2026-1'!I:I,"&lt;3")</f>
        <v>0</v>
      </c>
      <c r="CS215" s="109">
        <f>SUMIFS('Planificación 2026-1'!R:R,'Planificación 2026-1'!W:W,C215,'Planificación 2026-1'!H:H,"IN",'Planificación 2026-1'!I:I,"&lt;3")</f>
        <v>0</v>
      </c>
      <c r="CT215" s="109">
        <f>SUMIFS('Planificación 2026-1'!R:R,'Planificación 2026-1'!W:W,C215,'Planificación 2026-1'!H:H,"CA",'Planificación 2026-1'!I:I,"&lt;3")</f>
        <v>0</v>
      </c>
      <c r="CU215" s="109">
        <f>SUMIFS('Planificación 2026-1'!R:R,'Planificación 2026-1'!W:W,C215,'Planificación 2026-1'!H:H,"DE",'Planificación 2026-1'!I:I,"&lt;3")</f>
        <v>0</v>
      </c>
      <c r="CV215" s="109">
        <f>SUMIFS('Planificación 2026-1'!R:R,'Planificación 2026-1'!W:W,C215,'Planificación 2026-1'!H:H,"OB",'Planificación 2026-1'!I:I,"&lt;3")</f>
        <v>0</v>
      </c>
      <c r="CW215" s="109">
        <f>SUMIFS('Planificación 2026-1'!R:R,'Planificación 2026-1'!W:W,C215,'Planificación 2026-1'!H:H,"MH",'Planificación 2026-1'!I:I,"&lt;3")</f>
        <v>0</v>
      </c>
      <c r="CX215" s="109">
        <f>SUMIFS('Planificación 2026-1'!R:R,'Planificación 2026-1'!W:W,C215,'Planificación 2026-1'!H:H,"IC",'Planificación 2026-1'!I:I,"&lt;3")</f>
        <v>0</v>
      </c>
      <c r="CY215" s="109">
        <f>SUMIFS('Planificación 2026-1'!R:R,'Planificación 2026-1'!W:W,C215,'Planificación 2026-1'!H:H,"AR",'Planificación 2026-1'!I:I,"&lt;3")</f>
        <v>0</v>
      </c>
      <c r="CZ215" s="109">
        <f>SUMIFS('Planificación 2026-1'!R:R,'Planificación 2026-1'!W:W,C215,'Planificación 2026-1'!H:H,"T1",'Planificación 2026-1'!I:I,"&lt;3")</f>
        <v>0</v>
      </c>
      <c r="DA215" s="109">
        <f>SUMIFS('Planificación 2026-1'!R:R,'Planificación 2026-1'!W:W,C215,'Planificación 2026-1'!H:H,"T3",'Planificación 2026-1'!I:I,"&lt;3")</f>
        <v>0</v>
      </c>
      <c r="DB215" s="109">
        <f>SUMIFS('Planificación 2026-1'!R:R,'Planificación 2026-1'!W:W,C215,'Planificación 2026-1'!H:H,"T2",'Planificación 2026-1'!I:I,"&lt;3")</f>
        <v>0</v>
      </c>
      <c r="DC215" s="109">
        <f>SUMIFS('Planificación 2026-1'!R:R,'Planificación 2026-1'!W:W,C215,'Planificación 2026-1'!H:H,"AE",'Planificación 2026-1'!I:I,"&lt;3")</f>
        <v>10</v>
      </c>
      <c r="DD215" s="109">
        <f>SUMIFS('Planificación 2026-1'!R:R,'Planificación 2026-1'!W:W,C215,'Planificación 2026-1'!H:H,"T4",'Planificación 2026-1'!I:I,"&lt;3")</f>
        <v>0</v>
      </c>
      <c r="DE215" s="108" t="str">
        <f t="shared" si="36"/>
        <v>P38</v>
      </c>
      <c r="DF215" s="41">
        <f>IF(C215="","",SUMIFS('Planificación 2026-1'!R:R,'Planificación 2026-1'!W:W,C215,'Planificación 2026-1'!F:F,"PRINCIPAL",'Planificación 2026-1'!X:X,"VIRTUAL"))</f>
        <v>5</v>
      </c>
      <c r="DG215" s="41">
        <f>IF(C215="","",SUMIFS('Planificación 2026-1'!R:R,'Planificación 2026-1'!W:W,C215,'Planificación 2026-1'!F:F,"PRINCIPAL",'Planificación 2026-1'!X:X,"PRESENCIAL"))</f>
        <v>0</v>
      </c>
      <c r="DH215" s="41">
        <f>IF(C215="","",SUMIFS('Planificación 2026-1'!R:R,'Planificación 2026-1'!W:W,C215,'Planificación 2026-1'!F:F,"PRINCIPAL",'Planificación 2026-1'!X:X,"HIBRIDO PRESENCIAL"))</f>
        <v>0</v>
      </c>
      <c r="DI215" s="108" t="str">
        <f t="shared" si="37"/>
        <v/>
      </c>
      <c r="DJ215" s="108">
        <f>IF(C215="","",SUMIFS('Planificación 2026-1'!R:R,'Planificación 2026-1'!W:W,C215,'Planificación 2026-1'!F:F,"FILIAL",'Planificación 2026-1'!X:X,"VIRTUAL"))</f>
        <v>0</v>
      </c>
      <c r="DK215" s="110">
        <f>IF(C215="","",SUMIFS('Planificación 2026-1'!R:R,'Planificación 2026-1'!W:W,C215,'Planificación 2026-1'!F:F,"FILIAL",'Planificación 2026-1'!X:X,"PRESENCIAL"))</f>
        <v>0</v>
      </c>
      <c r="DL215" s="61">
        <f>IF(C215="","",SUMIFS('Planificación 2026-1'!R:R,'Planificación 2026-1'!W:W,C215,'Planificación 2026-1'!F:F,"FILIAL",'Planificación 2026-1'!X:X,"HIBRIDO PRESENCIAL"))</f>
        <v>0</v>
      </c>
      <c r="DM215" s="111" t="str">
        <f t="shared" si="38"/>
        <v/>
      </c>
      <c r="DN215" s="108">
        <f>IF(C215="","",SUMIFS('Planificación 2026-1'!R:R,'Planificación 2026-1'!W:W,C215,'Planificación 2026-1'!F:F,"SUNAMPE",'Planificación 2026-1'!X:X,"VIRTUAL"))</f>
        <v>0</v>
      </c>
      <c r="DO215" s="61">
        <f>IF(C215="","",SUMIFS('Planificación 2026-1'!R:R,'Planificación 2026-1'!W:W,C215,'Planificación 2026-1'!F:F,"SUNAMPE",'Planificación 2026-1'!X:X,"PRESENCIAL"))</f>
        <v>0</v>
      </c>
      <c r="DP215" s="111" t="str">
        <f t="shared" si="39"/>
        <v/>
      </c>
      <c r="DQ215" s="108">
        <f>IF(C215="","",SUMIFS('Planificación 2026-1'!R:R,'Planificación 2026-1'!W:W,C215,'Planificación 2026-1'!F:F,"HUAURA",'Planificación 2026-1'!X:X,"VIRTUAL"))</f>
        <v>0</v>
      </c>
      <c r="DR215" s="61">
        <f>IF(C215="","",SUMIFS('Planificación 2026-1'!R:R,'Planificación 2026-1'!W:W,C215,'Planificación 2026-1'!F:F,"HUAURA",'Planificación 2026-1'!X:X,"PRESENCIAL"))</f>
        <v>0</v>
      </c>
      <c r="DS215" s="76">
        <f>SUMIFS('Planificación 2026-1'!R:R,'Planificación 2026-1'!W:W,C215,'Planificación 2026-1'!F:F,"PRINCIPAL",'Planificación 2026-1'!X:X,"VIRTUAL",'Planificación 2026-1'!I:I,"&gt;2")</f>
        <v>0</v>
      </c>
      <c r="DT215" s="76">
        <f>SUMIFS('Planificación 2026-1'!R:R,'Planificación 2026-1'!W:W,C215,'Planificación 2026-1'!F:F,"PRINCIPAL",'Planificación 2026-1'!X:X,"&lt;&gt;VIRTUAL",'Planificación 2026-1'!I:I,"&gt;2")</f>
        <v>0</v>
      </c>
      <c r="DU215" s="76">
        <f>SUMIFS('Planificación 2026-1'!R:R,'Planificación 2026-1'!W:W,C215,'Planificación 2026-1'!F:F,"SUNAMPE",'Planificación 2026-1'!X:X,"VIRTUAL",'Planificación 2026-1'!I:I,"&gt;2")</f>
        <v>0</v>
      </c>
      <c r="DV215" s="76">
        <f>SUMIFS('Planificación 2026-1'!R:R,'Planificación 2026-1'!W:W,C215,'Planificación 2026-1'!F:F,"SUNAMPE",'Planificación 2026-1'!X:X,"&lt;&gt;VIRTUAL",'Planificación 2026-1'!I:I,"&gt;2")</f>
        <v>0</v>
      </c>
      <c r="DW215" s="76">
        <f>SUMIFS('Planificación 2026-1'!R:R,'Planificación 2026-1'!W:W,C215,'Planificación 2026-1'!F:F,"FILIAL",'Planificación 2026-1'!X:X,"VIRTUAL",'Planificación 2026-1'!I:I,"&gt;2")</f>
        <v>0</v>
      </c>
      <c r="DX215" s="76">
        <f>SUMIFS('Planificación 2026-1'!R:R,'Planificación 2026-1'!W:W,C215,'Planificación 2026-1'!F:F,"FILIAL",'Planificación 2026-1'!X:X,"&lt;&gt;VIRTUAL",'Planificación 2026-1'!I:I,"&gt;2")</f>
        <v>0</v>
      </c>
      <c r="DY215" s="76">
        <f>SUMIFS('Planificación 2026-1'!R:R,'Planificación 2026-1'!W:W,C215,'Planificación 2026-1'!F:F,"PORUMA",'Planificación 2026-1'!X:X,"VIRTUAL",'Planificación 2026-1'!I:I,"&gt;2")</f>
        <v>0</v>
      </c>
      <c r="DZ215" s="76">
        <f>SUMIFS('Planificación 2026-1'!R:R,'Planificación 2026-1'!W:W,C215,'Planificación 2026-1'!F:F,"PORUMA",'Planificación 2026-1'!X:X,"&lt;&gt;VIRTUAL",'Planificación 2026-1'!I:I,"&gt;2")</f>
        <v>0</v>
      </c>
      <c r="EA215" s="76">
        <f>SUMIFS('Planificación 2026-1'!R:R,'Planificación 2026-1'!W:W,C215,'Planificación 2026-1'!F:F,"HUAURA",'Planificación 2026-1'!X:X,"VIRTUAL",'Planificación 2026-1'!I:I,"&gt;2")</f>
        <v>0</v>
      </c>
      <c r="EB215" s="76">
        <f>SUMIFS('Planificación 2026-1'!R:R,'Planificación 2026-1'!W:W,C215,'Planificación 2026-1'!F:F,"HUAURA",'Planificación 2026-1'!X:X,"&lt;&gt;VIRTUAL",'Planificación 2026-1'!I:I,"&gt;2")</f>
        <v>0</v>
      </c>
      <c r="EC215" s="76">
        <f>SUMIFS('Planificación 2026-1'!R:R,'Planificación 2026-1'!W:W,C215,'Planificación 2026-1'!F:F,"PRINCIPAL",'Planificación 2026-1'!X:X,"VIRTUAL",'Planificación 2026-1'!I:I,"&lt;3")</f>
        <v>5</v>
      </c>
      <c r="ED215" s="76">
        <f>SUMIFS('Planificación 2026-1'!R:R,'Planificación 2026-1'!W:W,C215,'Planificación 2026-1'!F:F,"PRINCIPAL",'Planificación 2026-1'!X:X,"&lt;&gt;VIRTUAL",'Planificación 2026-1'!I:I,"&lt;3")</f>
        <v>5</v>
      </c>
      <c r="EE215" s="76">
        <f>SUMIFS('Planificación 2026-1'!R:R,'Planificación 2026-1'!W:W,C215,'Planificación 2026-1'!F:F,"SUNAMPE",'Planificación 2026-1'!X:X,"VIRTUAL",'Planificación 2026-1'!I:I,"&lt;3")</f>
        <v>0</v>
      </c>
      <c r="EF215" s="76">
        <f>SUMIFS('Planificación 2026-1'!R:R,'Planificación 2026-1'!W:W,C215,'Planificación 2026-1'!F:F,"SUNAMPE",'Planificación 2026-1'!X:X,"&lt;&gt;VIRTUAL",'Planificación 2026-1'!I:I,"&lt;3")</f>
        <v>0</v>
      </c>
      <c r="EG215" s="76">
        <f>SUMIFS('Planificación 2026-1'!R:R,'Planificación 2026-1'!W:W,C215,'Planificación 2026-1'!F:F,"FILIAL",'Planificación 2026-1'!X:X,"VIRTUAL",'Planificación 2026-1'!I:I,"&lt;3")</f>
        <v>0</v>
      </c>
      <c r="EH215" s="76">
        <f>SUMIFS('Planificación 2026-1'!R:R,'Planificación 2026-1'!W:W,C215,'Planificación 2026-1'!F:F,"FILIAL",'Planificación 2026-1'!X:X,"&lt;&gt;VIRTUAL",'Planificación 2026-1'!I:I,"&lt;3")</f>
        <v>0</v>
      </c>
      <c r="EI215" s="76">
        <f>SUMIFS('Planificación 2026-1'!R:R,'Planificación 2026-1'!W:W,C215,'Planificación 2026-1'!F:F,"PORUMA",'Planificación 2026-1'!X:X,"VIRTUAL",'Planificación 2026-1'!I:I,"&lt;3")</f>
        <v>0</v>
      </c>
      <c r="EJ215" s="76">
        <f>SUMIFS('Planificación 2026-1'!R:R,'Planificación 2026-1'!W:W,C215,'Planificación 2026-1'!F:F,"PORUMA",'Planificación 2026-1'!X:X,"&lt;&gt;VIRTUAL",'Planificación 2026-1'!I:I,"&lt;3")</f>
        <v>0</v>
      </c>
      <c r="EK215" s="76">
        <f>SUMIFS('Planificación 2026-1'!R:R,'Planificación 2026-1'!W:W,C215,'Planificación 2026-1'!F:F,"HUAURA",'Planificación 2026-1'!X:X,"VIRTUAL",'Planificación 2026-1'!I:I,"&lt;3")</f>
        <v>0</v>
      </c>
      <c r="EL215" s="76">
        <f>SUMIFS('Planificación 2026-1'!R:R,'Planificación 2026-1'!W:W,C215,'Planificación 2026-1'!F:F,"HUAURA",'Planificación 2026-1'!X:X,"&lt;&gt;VIRTUAL",'Planificación 2026-1'!I:I,"&lt;3")</f>
        <v>0</v>
      </c>
      <c r="EM215" s="76"/>
      <c r="EN215" s="76">
        <f t="shared" si="32"/>
        <v>5</v>
      </c>
      <c r="EO215" s="76">
        <f t="shared" si="33"/>
        <v>5</v>
      </c>
      <c r="EP215" s="76" t="b">
        <f t="shared" si="34"/>
        <v>1</v>
      </c>
      <c r="EQ215" s="76" t="str">
        <f t="shared" si="35"/>
        <v/>
      </c>
      <c r="ER215" s="76" t="str">
        <f t="shared" si="40"/>
        <v>AMBOS</v>
      </c>
    </row>
    <row r="216" spans="1:148" hidden="1">
      <c r="A216" s="83"/>
      <c r="B216" s="119">
        <v>213</v>
      </c>
      <c r="C216" s="115" t="s">
        <v>389</v>
      </c>
      <c r="D216" s="112">
        <f>SUMIF('Planificación 2026-1'!W:W,C216,'Planificación 2026-1'!R:R)</f>
        <v>13</v>
      </c>
      <c r="E216" s="114" t="s">
        <v>170</v>
      </c>
      <c r="F216" s="115" t="s">
        <v>171</v>
      </c>
      <c r="G216" s="115" t="s">
        <v>13</v>
      </c>
      <c r="H216" s="115" t="s">
        <v>138</v>
      </c>
      <c r="I216" s="107" t="str">
        <f>IF(SUM(COUNTIFS('Planificación 2026-1'!F:F,"PRINCIPAL",'Planificación 2026-1'!W:W,C216,'Planificación 2026-1'!H:H,"AF"))&gt;0,"P01"," ")</f>
        <v xml:space="preserve"> </v>
      </c>
      <c r="J216" s="108" t="str">
        <f>IF(SUM(COUNTIFS('Planificación 2026-1'!F:F,"PRINCIPAL",'Planificación 2026-1'!W:W,C216,'Planificación 2026-1'!H:H,"EN"))&gt;0,"P02"," ")</f>
        <v xml:space="preserve"> </v>
      </c>
      <c r="K216" s="108" t="str">
        <f>IF(SUM(COUNTIFS('Planificación 2026-1'!F:F,"PRINCIPAL",'Planificación 2026-1'!W:W,C216,'Planificación 2026-1'!H:H,"IS"))&gt;0,"P03"," ")</f>
        <v xml:space="preserve"> </v>
      </c>
      <c r="L216" s="108" t="str">
        <f>IF(SUM(COUNTIFS('Planificación 2026-1'!F:F,"PRINCIPAL",'Planificación 2026-1'!W:W,C216,'Planificación 2026-1'!H:H,"PS"))&gt;0,"P04"," ")</f>
        <v xml:space="preserve"> </v>
      </c>
      <c r="M216" s="108"/>
      <c r="N216" s="108" t="str">
        <f>IF(SUM(COUNTIFS('Planificación 2026-1'!F:F,"PRINCIPAL",'Planificación 2026-1'!W:W,C216,'Planificación 2026-1'!H:H,"IN"))&gt;0,"P06"," ")</f>
        <v xml:space="preserve"> </v>
      </c>
      <c r="O216" s="108" t="str">
        <f>IF(SUM(COUNTIFS('Planificación 2026-1'!F:F,"PRINCIPAL",'Planificación 2026-1'!W:W,C216,'Planificación 2026-1'!H:H,"CA"))&gt;0,"P07"," ")</f>
        <v xml:space="preserve"> </v>
      </c>
      <c r="P216" s="108" t="str">
        <f>IF(SUM(COUNTIFS('Planificación 2026-1'!F:F,"PRINCIPAL",'Planificación 2026-1'!W:W,C216,'Planificación 2026-1'!H:H,"DE"))&gt;0,"P08"," ")</f>
        <v xml:space="preserve"> </v>
      </c>
      <c r="Q216" s="108" t="str">
        <f>IF(SUM(COUNTIFS('Planificación 2026-1'!F:F,"PRINCIPAL",'Planificación 2026-1'!W:W,C216,'Planificación 2026-1'!H:H,"OB"))&gt;0,"P09"," ")</f>
        <v xml:space="preserve"> </v>
      </c>
      <c r="R216" s="108" t="str">
        <f>IF(SUM(COUNTIFS('Planificación 2026-1'!F:F,"PRINCIPAL",'Planificación 2026-1'!W:W,C216,'Planificación 2026-1'!H:H,"MH"))&gt;0,"P31"," ")</f>
        <v xml:space="preserve"> </v>
      </c>
      <c r="S216" s="108" t="str">
        <f>IF(SUM(COUNTIFS('Planificación 2026-1'!F:F,"PRINCIPAL",'Planificación 2026-1'!W:W,C216,'Planificación 2026-1'!H:H,"IC"))&gt;0,"P32"," ")</f>
        <v xml:space="preserve"> </v>
      </c>
      <c r="T216" s="108" t="str">
        <f>IF(SUM(COUNTIFS('Planificación 2026-1'!F:F,"PRINCIPAL",'Planificación 2026-1'!W:W,C216,'Planificación 2026-1'!H:H,"AR"))&gt;0,"P34"," ")</f>
        <v xml:space="preserve"> </v>
      </c>
      <c r="U216" s="108" t="str">
        <f>IF(SUM(COUNTIFS('Planificación 2026-1'!F:F,"PRINCIPAL",'Planificación 2026-1'!W:W,C216,'Planificación 2026-1'!H:H,"T1"))&gt;0,"P35"," ")</f>
        <v xml:space="preserve"> </v>
      </c>
      <c r="V216" s="108" t="str">
        <f>IF(SUM(COUNTIFS('Planificación 2026-1'!F:F,"PRINCIPAL",'Planificación 2026-1'!W:W,C216,'Planificación 2026-1'!H:H,"T3"))&gt;0,"P36"," ")</f>
        <v xml:space="preserve"> </v>
      </c>
      <c r="W216" s="108" t="str">
        <f>IF(SUM(COUNTIFS('Planificación 2026-1'!F:F,"PRINCIPAL",'Planificación 2026-1'!W:W,C216,'Planificación 2026-1'!H:H,"T2"))&gt;0,"P37"," ")</f>
        <v xml:space="preserve"> </v>
      </c>
      <c r="X216" s="108" t="str">
        <f>IF(SUM(COUNTIFS('Planificación 2026-1'!F:F,"PRINCIPAL",'Planificación 2026-1'!W:W,C216,'Planificación 2026-1'!H:H,"AE"))&gt;0,"P38"," ")</f>
        <v xml:space="preserve"> </v>
      </c>
      <c r="Y216" s="108" t="str">
        <f>IF(SUM(COUNTIFS('Planificación 2026-1'!F:F,"PRINCIPAL",'Planificación 2026-1'!W:W,C216,'Planificación 2026-1'!H:H,"T4"))&gt;0,"P55"," ")</f>
        <v xml:space="preserve"> </v>
      </c>
      <c r="Z216" s="108" t="str">
        <f>IF(SUM(COUNTIFS('Planificación 2026-1'!F:F,"FILIAL",'Planificación 2026-1'!W:W,C216,'Planificación 2026-1'!H:H,"AF"))&gt;0," P01"," ")</f>
        <v xml:space="preserve"> </v>
      </c>
      <c r="AA216" s="108" t="str">
        <f>IF(SUM(COUNTIFS('Planificación 2026-1'!F:F,"FILIAL",'Planificación 2026-1'!W:W,C216,'Planificación 2026-1'!H:H,"EN"))&gt;0,"P02"," ")</f>
        <v xml:space="preserve"> </v>
      </c>
      <c r="AB216" s="108" t="str">
        <f>IF(SUM(COUNTIFS('Planificación 2026-1'!F:F,"FILIAL",'Planificación 2026-1'!W:W,C216,'Planificación 2026-1'!H:H,"IS"))&gt;0,"P03"," ")</f>
        <v xml:space="preserve"> </v>
      </c>
      <c r="AC216" s="108" t="str">
        <f>IF(SUM(COUNTIFS('Planificación 2026-1'!F:F,"FILIAL",'Planificación 2026-1'!W:W,C216,'Planificación 2026-1'!H:H,"PS"))&gt;0,"P04"," ")</f>
        <v xml:space="preserve"> </v>
      </c>
      <c r="AD216" s="108"/>
      <c r="AE216" s="108" t="str">
        <f>IF(SUM(COUNTIFS('Planificación 2026-1'!F:F,"FILIAL",'Planificación 2026-1'!W:W,C216,'Planificación 2026-1'!H:H,"IN"))&gt;0,"P06"," ")</f>
        <v>P06</v>
      </c>
      <c r="AF216" s="108" t="str">
        <f>IF(SUM(COUNTIFS('Planificación 2026-1'!F:F,"FILIAL",'Planificación 2026-1'!W:W,C216,'Planificación 2026-1'!H:H,"CA"))&gt;0,"P07"," ")</f>
        <v xml:space="preserve"> </v>
      </c>
      <c r="AG216" s="108" t="str">
        <f>IF(SUM(COUNTIFS('Planificación 2026-1'!F:F,"FILIAL",'Planificación 2026-1'!W:W,C216,'Planificación 2026-1'!H:H,"DE"))&gt;0,"P08"," ")</f>
        <v>P08</v>
      </c>
      <c r="AH216" s="108" t="str">
        <f>IF(SUM(COUNTIFS('Planificación 2026-1'!F:F,"FILIAL",'Planificación 2026-1'!W:W,C216,'Planificación 2026-1'!H:H,"OB"))&gt;0,"P09"," ")</f>
        <v xml:space="preserve"> </v>
      </c>
      <c r="AI216" s="108" t="str">
        <f>IF(SUM(COUNTIFS('Planificación 2026-1'!F:F,"FILIAL",'Planificación 2026-1'!W:W,C216,'Planificación 2026-1'!H:H,"MH"))&gt;0,"P31"," ")</f>
        <v xml:space="preserve"> </v>
      </c>
      <c r="AJ216" s="108" t="str">
        <f>IF(SUM(COUNTIFS('Planificación 2026-1'!F:F,"FILIAL",'Planificación 2026-1'!W:W,C216,'Planificación 2026-1'!H:H,"IC"))&gt;0,"P32"," ")</f>
        <v xml:space="preserve"> </v>
      </c>
      <c r="AK216" s="108" t="str">
        <f>IF(SUM(COUNTIFS('Planificación 2026-1'!F:F,"FILIAL",'Planificación 2026-1'!W:W,C216,'Planificación 2026-1'!H:H,"AR"))&gt;0,"P34"," ")</f>
        <v xml:space="preserve"> </v>
      </c>
      <c r="AL216" s="108" t="str">
        <f>IF(SUM(COUNTIFS('Planificación 2026-1'!F:F,"FILIAL",'Planificación 2026-1'!W:W,C216,'Planificación 2026-1'!H:H,"T1"))&gt;0,"P35"," ")</f>
        <v xml:space="preserve"> </v>
      </c>
      <c r="AM216" s="108" t="str">
        <f>IF(SUM(COUNTIFS('Planificación 2026-1'!F:F,"FILIAL",'Planificación 2026-1'!W:W,C216,'Planificación 2026-1'!H:H,"T3"))&gt;0,"P36"," ")</f>
        <v xml:space="preserve"> </v>
      </c>
      <c r="AN216" s="108" t="str">
        <f>IF(SUM(COUNTIFS('Planificación 2026-1'!F:F,"FILIAL",'Planificación 2026-1'!W:W,C216,'Planificación 2026-1'!H:H,"T2"))&gt;0,"P37"," ")</f>
        <v xml:space="preserve"> </v>
      </c>
      <c r="AO216" s="108" t="str">
        <f>IF(SUM(COUNTIFS('Planificación 2026-1'!F:F,"FILIAL",'Planificación 2026-1'!W:W,C216,'Planificación 2026-1'!H:H,"AE"))&gt;0,"P38"," ")</f>
        <v xml:space="preserve"> </v>
      </c>
      <c r="AP216" s="108" t="str">
        <f>IF(SUM(COUNTIFS('Planificación 2026-1'!F:F,"FILIAL",'Planificación 2026-1'!W:W,C216,'Planificación 2026-1'!H:H,"T4"))&gt;0,"P55"," ")</f>
        <v xml:space="preserve"> </v>
      </c>
      <c r="AQ216" s="108" t="str">
        <f>IF(SUM(COUNTIFS('Planificación 2026-1'!F:F,"SUNAMPE",'Planificación 2026-1'!W:W,C216,'Planificación 2026-1'!H:H,"AF"))&gt;0," P01"," ")</f>
        <v xml:space="preserve"> </v>
      </c>
      <c r="AR216" s="108" t="str">
        <f>IF(SUM(COUNTIFS('Planificación 2026-1'!F:F,"SUNAMPE",'Planificación 2026-1'!W:W,C216,'Planificación 2026-1'!H:H,"EN"))&gt;0,"P02"," ")</f>
        <v xml:space="preserve"> </v>
      </c>
      <c r="AS216" s="108" t="str">
        <f>IF(SUM(COUNTIFS('Planificación 2026-1'!F:F,"SUNAMPE",'Planificación 2026-1'!W:W,C216,'Planificación 2026-1'!H:H,"IS"))&gt;0,"P03"," ")</f>
        <v xml:space="preserve"> </v>
      </c>
      <c r="AT216" s="108" t="str">
        <f>IF(SUM(COUNTIFS('Planificación 2026-1'!F:F,"SUNAMPE",'Planificación 2026-1'!W:W,C216,'Planificación 2026-1'!H:H,"PS"))&gt;0,"P04"," ")</f>
        <v xml:space="preserve"> </v>
      </c>
      <c r="AU216" s="108"/>
      <c r="AV216" s="108" t="str">
        <f>IF(SUM(COUNTIFS('Planificación 2026-1'!F:F,"SUNAMPE",'Planificación 2026-1'!W:W,C216,'Planificación 2026-1'!H:H,"IN"))&gt;0,"P06"," ")</f>
        <v xml:space="preserve"> </v>
      </c>
      <c r="AW216" s="108" t="str">
        <f>IF(SUM(COUNTIFS('Planificación 2026-1'!F:F,"SUNAMPE",'Planificación 2026-1'!W:W,C216,'Planificación 2026-1'!H:H,"CA"))&gt;0,"P07"," ")</f>
        <v xml:space="preserve"> </v>
      </c>
      <c r="AX216" s="108" t="str">
        <f>IF(SUM(COUNTIFS('Planificación 2026-1'!F:F,"SUNAMPE",'Planificación 2026-1'!W:W,C216,'Planificación 2026-1'!H:H,"DE"))&gt;0,"P08"," ")</f>
        <v xml:space="preserve"> </v>
      </c>
      <c r="AY216" s="108" t="str">
        <f>IF(SUM(COUNTIFS('Planificación 2026-1'!F:F,"SUNAMPE",'Planificación 2026-1'!W:W,C216,'Planificación 2026-1'!H:H,"OB"))&gt;0,"P09"," ")</f>
        <v xml:space="preserve"> </v>
      </c>
      <c r="AZ216" s="108" t="str">
        <f>IF(SUM(COUNTIFS('Planificación 2026-1'!F:F,"SUNAMPE",'Planificación 2026-1'!W:W,C216,'Planificación 2026-1'!H:H,"MH"))&gt;0,"P31"," ")</f>
        <v xml:space="preserve"> </v>
      </c>
      <c r="BA216" s="108" t="str">
        <f>IF(SUM(COUNTIFS('Planificación 2026-1'!F:F,"SUNAMPE",'Planificación 2026-1'!W:W,C216,'Planificación 2026-1'!H:H,"IC"))&gt;0,"P32"," ")</f>
        <v xml:space="preserve"> </v>
      </c>
      <c r="BB216" s="108" t="str">
        <f>IF(SUM(COUNTIFS('Planificación 2026-1'!F:F,"SUNAMPE",'Planificación 2026-1'!W:W,C216,'Planificación 2026-1'!H:H,"AR"))&gt;0,"P34"," ")</f>
        <v xml:space="preserve"> </v>
      </c>
      <c r="BC216" s="108" t="str">
        <f>IF(SUM(COUNTIFS('Planificación 2026-1'!F:F,"SUNAMPE",'Planificación 2026-1'!W:W,C216,'Planificación 2026-1'!H:H,"T1"))&gt;0,"P35"," ")</f>
        <v xml:space="preserve"> </v>
      </c>
      <c r="BD216" s="108" t="str">
        <f>IF(SUM(COUNTIFS('Planificación 2026-1'!F:F,"SUNAMPE",'Planificación 2026-1'!W:W,C216,'Planificación 2026-1'!H:H,"T3"))&gt;0,"P36"," ")</f>
        <v xml:space="preserve"> </v>
      </c>
      <c r="BE216" s="108" t="str">
        <f>IF(SUM(COUNTIFS('Planificación 2026-1'!F:F,"SUNAMPE",'Planificación 2026-1'!W:W,C216,'Planificación 2026-1'!H:H,"T2"))&gt;0,"P37"," ")</f>
        <v xml:space="preserve"> </v>
      </c>
      <c r="BF216" s="108" t="str">
        <f>IF(SUM(COUNTIFS('Planificación 2026-1'!F:F,"SUNAMPE",'Planificación 2026-1'!W:W,C216,'Planificación 2026-1'!H:H,"AE"))&gt;0,"P38"," ")</f>
        <v xml:space="preserve"> </v>
      </c>
      <c r="BG216" s="108" t="str">
        <f>IF(SUM(COUNTIFS('Planificación 2026-1'!F:F,"SUNAMPE",'Planificación 2026-1'!W:W,C216,'Planificación 2026-1'!H:H,"T4"))&gt;0,"P55"," ")</f>
        <v xml:space="preserve"> </v>
      </c>
      <c r="BH216" s="108" t="str">
        <f>IF(SUM(COUNTIFS('Planificación 2026-1'!F:F,"HUAURA",'Planificación 2026-1'!W:W,C216,'Planificación 2026-1'!H:H,"AF"))&gt;0," P01"," ")</f>
        <v xml:space="preserve"> </v>
      </c>
      <c r="BI216" s="108" t="str">
        <f>IF(SUM(COUNTIFS('Planificación 2026-1'!F:F,"HUAURA",'Planificación 2026-1'!W:W,C216,'Planificación 2026-1'!H:H,"EN"))&gt;0,"P02"," ")</f>
        <v xml:space="preserve"> </v>
      </c>
      <c r="BJ216" s="108" t="str">
        <f>IF(SUM(COUNTIFS('Planificación 2026-1'!F:F,"HUAURA",'Planificación 2026-1'!W:W,C216,'Planificación 2026-1'!H:H,"IS"))&gt;0,"P03"," ")</f>
        <v xml:space="preserve"> </v>
      </c>
      <c r="BK216" s="108" t="str">
        <f>IF(SUM(COUNTIFS('Planificación 2026-1'!F:F,"HUAURA",'Planificación 2026-1'!W:W,C216,'Planificación 2026-1'!H:H,"PS"))&gt;0,"P04"," ")</f>
        <v xml:space="preserve"> </v>
      </c>
      <c r="BL216" s="108"/>
      <c r="BM216" s="108" t="str">
        <f>IF(SUM(COUNTIFS('Planificación 2026-1'!F:F,"HUAURA",'Planificación 2026-1'!W:W,C216,'Planificación 2026-1'!H:H,"IN"))&gt;0,"P06"," ")</f>
        <v xml:space="preserve"> </v>
      </c>
      <c r="BN216" s="108" t="str">
        <f>IF(SUM(COUNTIFS('Planificación 2026-1'!F:F,"HUAURA",'Planificación 2026-1'!W:W,C216,'Planificación 2026-1'!H:H,"CA"))&gt;0,"P07"," ")</f>
        <v xml:space="preserve"> </v>
      </c>
      <c r="BO216" s="108" t="str">
        <f>IF(SUM(COUNTIFS('Planificación 2026-1'!F:F,"HUAURA",'Planificación 2026-1'!W:W,C216,'Planificación 2026-1'!H:H,"DE"))&gt;0,"P08"," ")</f>
        <v xml:space="preserve"> </v>
      </c>
      <c r="BP216" s="108" t="str">
        <f>IF(SUM(COUNTIFS('Planificación 2026-1'!F:F,"HUAURA",'Planificación 2026-1'!W:W,C216,'Planificación 2026-1'!H:H,"OB"))&gt;0,"P09"," ")</f>
        <v xml:space="preserve"> </v>
      </c>
      <c r="BQ216" s="108" t="str">
        <f>IF(SUM(COUNTIFS('Planificación 2026-1'!F:F,"HUAURA",'Planificación 2026-1'!W:W,C216,'Planificación 2026-1'!H:H,"MH"))&gt;0,"P31"," ")</f>
        <v xml:space="preserve"> </v>
      </c>
      <c r="BR216" s="108" t="str">
        <f>IF(SUM(COUNTIFS('Planificación 2026-1'!F:F,"HUAURA",'Planificación 2026-1'!W:W,C216,'Planificación 2026-1'!H:H,"IC"))&gt;0,"P32"," ")</f>
        <v xml:space="preserve"> </v>
      </c>
      <c r="BS216" s="108" t="str">
        <f>IF(SUM(COUNTIFS('Planificación 2026-1'!F:F,"HUAURA",'Planificación 2026-1'!W:W,C216,'Planificación 2026-1'!H:H,"AR"))&gt;0,"P34"," ")</f>
        <v xml:space="preserve"> </v>
      </c>
      <c r="BT216" s="108" t="str">
        <f>IF(SUM(COUNTIFS('Planificación 2026-1'!F:F,"HUAURA",'Planificación 2026-1'!W:W,C216,'Planificación 2026-1'!H:H,"T1"))&gt;0,"P35"," ")</f>
        <v xml:space="preserve"> </v>
      </c>
      <c r="BU216" s="108" t="str">
        <f>IF(SUM(COUNTIFS('Planificación 2026-1'!F:F,"HUAURA",'Planificación 2026-1'!W:W,C216,'Planificación 2026-1'!H:H,"T3"))&gt;0,"P36"," ")</f>
        <v xml:space="preserve"> </v>
      </c>
      <c r="BV216" s="108" t="str">
        <f>IF(SUM(COUNTIFS('Planificación 2026-1'!F:F,"HUAURA",'Planificación 2026-1'!W:W,C216,'Planificación 2026-1'!H:H,"T2"))&gt;0,"P37"," ")</f>
        <v xml:space="preserve"> </v>
      </c>
      <c r="BW216" s="108" t="str">
        <f>IF(SUM(COUNTIFS('Planificación 2026-1'!F:F,"HUAURA",'Planificación 2026-1'!W:W,C216,'Planificación 2026-1'!H:H,"AE"))&gt;0,"P38"," ")</f>
        <v xml:space="preserve"> </v>
      </c>
      <c r="BX216" s="108" t="str">
        <f>IF(SUM(COUNTIFS('Planificación 2026-1'!F:F,"HUAURA",'Planificación 2026-1'!W:W,C216,'Planificación 2026-1'!H:H,"T4"))&gt;0,"P55"," ")</f>
        <v xml:space="preserve"> </v>
      </c>
      <c r="BY216" s="109">
        <f>SUMIFS('Planificación 2026-1'!R:R,'Planificación 2026-1'!W:W,C216,'Planificación 2026-1'!H:H,"AF",'Planificación 2026-1'!I:I,"&gt;2")</f>
        <v>0</v>
      </c>
      <c r="BZ216" s="109">
        <f>SUMIFS('Planificación 2026-1'!R:R,'Planificación 2026-1'!W:W,C216,'Planificación 2026-1'!H:H,"EN",'Planificación 2026-1'!I:I,"&gt;2")</f>
        <v>0</v>
      </c>
      <c r="CA216" s="109">
        <f>SUMIFS('Planificación 2026-1'!R:R,'Planificación 2026-1'!W:W,C216,'Planificación 2026-1'!H:H,"IS",'Planificación 2026-1'!I:I,"&gt;2")</f>
        <v>0</v>
      </c>
      <c r="CB216" s="109">
        <f>SUMIFS('Planificación 2026-1'!R:R,'Planificación 2026-1'!W:W,C216,'Planificación 2026-1'!H:H,"PS",'Planificación 2026-1'!I:I,"&gt;2")</f>
        <v>0</v>
      </c>
      <c r="CC216" s="109">
        <f>SUMIFS('Planificación 2026-1'!R:R,'Planificación 2026-1'!W:W,C216,'Planificación 2026-1'!H:H,"IN",'Planificación 2026-1'!I:I,"&gt;2")</f>
        <v>0</v>
      </c>
      <c r="CD216" s="109">
        <f>SUMIFS('Planificación 2026-1'!R:R,'Planificación 2026-1'!W:W,C216,'Planificación 2026-1'!H:H,"CA",'Planificación 2026-1'!I:I,"&gt;2")</f>
        <v>0</v>
      </c>
      <c r="CE216" s="109">
        <f>SUMIFS('Planificación 2026-1'!R:R,'Planificación 2026-1'!W:W,C216,'Planificación 2026-1'!H:H,"DE",'Planificación 2026-1'!I:I,"&gt;2")</f>
        <v>0</v>
      </c>
      <c r="CF216" s="109">
        <f>SUMIFS('Planificación 2026-1'!R:R,'Planificación 2026-1'!W:W,C216,'Planificación 2026-1'!H:H,"OB",'Planificación 2026-1'!I:I,"&gt;2")</f>
        <v>0</v>
      </c>
      <c r="CG216" s="109">
        <f>SUMIFS('Planificación 2026-1'!R:R,'Planificación 2026-1'!W:W,C216,'Planificación 2026-1'!H:H,"MH",'Planificación 2026-1'!I:I,"&gt;2")</f>
        <v>0</v>
      </c>
      <c r="CH216" s="109">
        <f>SUMIFS('Planificación 2026-1'!R:R,'Planificación 2026-1'!W:W,C216,'Planificación 2026-1'!H:H,"IC",'Planificación 2026-1'!I:I,"&gt;2")</f>
        <v>0</v>
      </c>
      <c r="CI216" s="109">
        <f>SUMIFS('Planificación 2026-1'!R:R,'Planificación 2026-1'!W:W,C216,'Planificación 2026-1'!H:H,"AR",'Planificación 2026-1'!I:I,"&gt;2")</f>
        <v>0</v>
      </c>
      <c r="CJ216" s="109">
        <f>SUMIFS('Planificación 2026-1'!R:R,'Planificación 2026-1'!W:W,C216,'Planificación 2026-1'!H:H,"T1",'Planificación 2026-1'!I:I,"&gt;2")</f>
        <v>0</v>
      </c>
      <c r="CK216" s="109">
        <f>SUMIFS('Planificación 2026-1'!R:R,'Planificación 2026-1'!W:W,C216,'Planificación 2026-1'!H:H,"T3",'Planificación 2026-1'!I:I,"&gt;2")</f>
        <v>0</v>
      </c>
      <c r="CL216" s="109">
        <f>SUMIFS('Planificación 2026-1'!R:R,'Planificación 2026-1'!W:W,C216,'Planificación 2026-1'!H:H,"T2",'Planificación 2026-1'!I:I,"&gt;2")</f>
        <v>0</v>
      </c>
      <c r="CM216" s="109">
        <f>SUMIFS('Planificación 2026-1'!R:R,'Planificación 2026-1'!W:W,C216,'Planificación 2026-1'!H:H,"AE",'Planificación 2026-1'!I:I,"&gt;2")</f>
        <v>0</v>
      </c>
      <c r="CN216" s="109">
        <f>SUMIFS('Planificación 2026-1'!R:R,'Planificación 2026-1'!W:W,C216,'Planificación 2026-1'!H:H,"T4",'Planificación 2026-1'!I:I,"&gt;2")</f>
        <v>0</v>
      </c>
      <c r="CO216" s="109">
        <f>SUMIFS('Planificación 2026-1'!R:R,'Planificación 2026-1'!W:W,C216,'Planificación 2026-1'!H:H,"AF",'Planificación 2026-1'!I:I,"&lt;3")</f>
        <v>0</v>
      </c>
      <c r="CP216" s="109">
        <f>SUMIFS('Planificación 2026-1'!R:R,'Planificación 2026-1'!W:W,C216,'Planificación 2026-1'!H:H,"EN",'Planificación 2026-1'!I:I,"&lt;3")</f>
        <v>0</v>
      </c>
      <c r="CQ216" s="109">
        <f>SUMIFS('Planificación 2026-1'!R:R,'Planificación 2026-1'!W:W,C216,'Planificación 2026-1'!H:H,"IS",'Planificación 2026-1'!I:I,"&lt;3")</f>
        <v>0</v>
      </c>
      <c r="CR216" s="109">
        <f>SUMIFS('Planificación 2026-1'!R:R,'Planificación 2026-1'!W:W,C216,'Planificación 2026-1'!H:H,"PS",'Planificación 2026-1'!I:I,"&lt;3")</f>
        <v>0</v>
      </c>
      <c r="CS216" s="109">
        <f>SUMIFS('Planificación 2026-1'!R:R,'Planificación 2026-1'!W:W,C216,'Planificación 2026-1'!H:H,"IN",'Planificación 2026-1'!I:I,"&lt;3")</f>
        <v>4</v>
      </c>
      <c r="CT216" s="109">
        <f>SUMIFS('Planificación 2026-1'!R:R,'Planificación 2026-1'!W:W,C216,'Planificación 2026-1'!H:H,"CA",'Planificación 2026-1'!I:I,"&lt;3")</f>
        <v>0</v>
      </c>
      <c r="CU216" s="109">
        <f>SUMIFS('Planificación 2026-1'!R:R,'Planificación 2026-1'!W:W,C216,'Planificación 2026-1'!H:H,"DE",'Planificación 2026-1'!I:I,"&lt;3")</f>
        <v>9</v>
      </c>
      <c r="CV216" s="109">
        <f>SUMIFS('Planificación 2026-1'!R:R,'Planificación 2026-1'!W:W,C216,'Planificación 2026-1'!H:H,"OB",'Planificación 2026-1'!I:I,"&lt;3")</f>
        <v>0</v>
      </c>
      <c r="CW216" s="109">
        <f>SUMIFS('Planificación 2026-1'!R:R,'Planificación 2026-1'!W:W,C216,'Planificación 2026-1'!H:H,"MH",'Planificación 2026-1'!I:I,"&lt;3")</f>
        <v>0</v>
      </c>
      <c r="CX216" s="109">
        <f>SUMIFS('Planificación 2026-1'!R:R,'Planificación 2026-1'!W:W,C216,'Planificación 2026-1'!H:H,"IC",'Planificación 2026-1'!I:I,"&lt;3")</f>
        <v>0</v>
      </c>
      <c r="CY216" s="109">
        <f>SUMIFS('Planificación 2026-1'!R:R,'Planificación 2026-1'!W:W,C216,'Planificación 2026-1'!H:H,"AR",'Planificación 2026-1'!I:I,"&lt;3")</f>
        <v>0</v>
      </c>
      <c r="CZ216" s="109">
        <f>SUMIFS('Planificación 2026-1'!R:R,'Planificación 2026-1'!W:W,C216,'Planificación 2026-1'!H:H,"T1",'Planificación 2026-1'!I:I,"&lt;3")</f>
        <v>0</v>
      </c>
      <c r="DA216" s="109">
        <f>SUMIFS('Planificación 2026-1'!R:R,'Planificación 2026-1'!W:W,C216,'Planificación 2026-1'!H:H,"T3",'Planificación 2026-1'!I:I,"&lt;3")</f>
        <v>0</v>
      </c>
      <c r="DB216" s="109">
        <f>SUMIFS('Planificación 2026-1'!R:R,'Planificación 2026-1'!W:W,C216,'Planificación 2026-1'!H:H,"T2",'Planificación 2026-1'!I:I,"&lt;3")</f>
        <v>0</v>
      </c>
      <c r="DC216" s="109">
        <f>SUMIFS('Planificación 2026-1'!R:R,'Planificación 2026-1'!W:W,C216,'Planificación 2026-1'!H:H,"AE",'Planificación 2026-1'!I:I,"&lt;3")</f>
        <v>0</v>
      </c>
      <c r="DD216" s="109">
        <f>SUMIFS('Planificación 2026-1'!R:R,'Planificación 2026-1'!W:W,C216,'Planificación 2026-1'!H:H,"T4",'Planificación 2026-1'!I:I,"&lt;3")</f>
        <v>0</v>
      </c>
      <c r="DE216" s="108" t="str">
        <f t="shared" si="36"/>
        <v/>
      </c>
      <c r="DF216" s="41">
        <f>IF(C216="","",SUMIFS('Planificación 2026-1'!R:R,'Planificación 2026-1'!W:W,C216,'Planificación 2026-1'!F:F,"PRINCIPAL",'Planificación 2026-1'!X:X,"VIRTUAL"))</f>
        <v>0</v>
      </c>
      <c r="DG216" s="41">
        <f>IF(C216="","",SUMIFS('Planificación 2026-1'!R:R,'Planificación 2026-1'!W:W,C216,'Planificación 2026-1'!F:F,"PRINCIPAL",'Planificación 2026-1'!X:X,"PRESENCIAL"))</f>
        <v>0</v>
      </c>
      <c r="DH216" s="41">
        <f>IF(C216="","",SUMIFS('Planificación 2026-1'!R:R,'Planificación 2026-1'!W:W,C216,'Planificación 2026-1'!F:F,"PRINCIPAL",'Planificación 2026-1'!X:X,"HIBRIDO PRESENCIAL"))</f>
        <v>0</v>
      </c>
      <c r="DI216" s="108" t="str">
        <f t="shared" si="37"/>
        <v>P06 P08</v>
      </c>
      <c r="DJ216" s="108">
        <f>IF(C216="","",SUMIFS('Planificación 2026-1'!R:R,'Planificación 2026-1'!W:W,C216,'Planificación 2026-1'!F:F,"FILIAL",'Planificación 2026-1'!X:X,"VIRTUAL"))</f>
        <v>0</v>
      </c>
      <c r="DK216" s="110">
        <f>IF(C216="","",SUMIFS('Planificación 2026-1'!R:R,'Planificación 2026-1'!W:W,C216,'Planificación 2026-1'!F:F,"FILIAL",'Planificación 2026-1'!X:X,"PRESENCIAL"))</f>
        <v>13</v>
      </c>
      <c r="DL216" s="61">
        <f>IF(C216="","",SUMIFS('Planificación 2026-1'!R:R,'Planificación 2026-1'!W:W,C216,'Planificación 2026-1'!F:F,"FILIAL",'Planificación 2026-1'!X:X,"HIBRIDO PRESENCIAL"))</f>
        <v>0</v>
      </c>
      <c r="DM216" s="111" t="str">
        <f t="shared" si="38"/>
        <v/>
      </c>
      <c r="DN216" s="108">
        <f>IF(C216="","",SUMIFS('Planificación 2026-1'!R:R,'Planificación 2026-1'!W:W,C216,'Planificación 2026-1'!F:F,"SUNAMPE",'Planificación 2026-1'!X:X,"VIRTUAL"))</f>
        <v>0</v>
      </c>
      <c r="DO216" s="61">
        <f>IF(C216="","",SUMIFS('Planificación 2026-1'!R:R,'Planificación 2026-1'!W:W,C216,'Planificación 2026-1'!F:F,"SUNAMPE",'Planificación 2026-1'!X:X,"PRESENCIAL"))</f>
        <v>0</v>
      </c>
      <c r="DP216" s="111" t="str">
        <f t="shared" si="39"/>
        <v/>
      </c>
      <c r="DQ216" s="108">
        <f>IF(C216="","",SUMIFS('Planificación 2026-1'!R:R,'Planificación 2026-1'!W:W,C216,'Planificación 2026-1'!F:F,"HUAURA",'Planificación 2026-1'!X:X,"VIRTUAL"))</f>
        <v>0</v>
      </c>
      <c r="DR216" s="61">
        <f>IF(C216="","",SUMIFS('Planificación 2026-1'!R:R,'Planificación 2026-1'!W:W,C216,'Planificación 2026-1'!F:F,"HUAURA",'Planificación 2026-1'!X:X,"PRESENCIAL"))</f>
        <v>0</v>
      </c>
      <c r="DS216" s="76">
        <f>SUMIFS('Planificación 2026-1'!R:R,'Planificación 2026-1'!W:W,C216,'Planificación 2026-1'!F:F,"PRINCIPAL",'Planificación 2026-1'!X:X,"VIRTUAL",'Planificación 2026-1'!I:I,"&gt;2")</f>
        <v>0</v>
      </c>
      <c r="DT216" s="76">
        <f>SUMIFS('Planificación 2026-1'!R:R,'Planificación 2026-1'!W:W,C216,'Planificación 2026-1'!F:F,"PRINCIPAL",'Planificación 2026-1'!X:X,"&lt;&gt;VIRTUAL",'Planificación 2026-1'!I:I,"&gt;2")</f>
        <v>0</v>
      </c>
      <c r="DU216" s="76">
        <f>SUMIFS('Planificación 2026-1'!R:R,'Planificación 2026-1'!W:W,C216,'Planificación 2026-1'!F:F,"SUNAMPE",'Planificación 2026-1'!X:X,"VIRTUAL",'Planificación 2026-1'!I:I,"&gt;2")</f>
        <v>0</v>
      </c>
      <c r="DV216" s="76">
        <f>SUMIFS('Planificación 2026-1'!R:R,'Planificación 2026-1'!W:W,C216,'Planificación 2026-1'!F:F,"SUNAMPE",'Planificación 2026-1'!X:X,"&lt;&gt;VIRTUAL",'Planificación 2026-1'!I:I,"&gt;2")</f>
        <v>0</v>
      </c>
      <c r="DW216" s="76">
        <f>SUMIFS('Planificación 2026-1'!R:R,'Planificación 2026-1'!W:W,C216,'Planificación 2026-1'!F:F,"FILIAL",'Planificación 2026-1'!X:X,"VIRTUAL",'Planificación 2026-1'!I:I,"&gt;2")</f>
        <v>0</v>
      </c>
      <c r="DX216" s="76">
        <f>SUMIFS('Planificación 2026-1'!R:R,'Planificación 2026-1'!W:W,C216,'Planificación 2026-1'!F:F,"FILIAL",'Planificación 2026-1'!X:X,"&lt;&gt;VIRTUAL",'Planificación 2026-1'!I:I,"&gt;2")</f>
        <v>0</v>
      </c>
      <c r="DY216" s="76">
        <f>SUMIFS('Planificación 2026-1'!R:R,'Planificación 2026-1'!W:W,C216,'Planificación 2026-1'!F:F,"PORUMA",'Planificación 2026-1'!X:X,"VIRTUAL",'Planificación 2026-1'!I:I,"&gt;2")</f>
        <v>0</v>
      </c>
      <c r="DZ216" s="76">
        <f>SUMIFS('Planificación 2026-1'!R:R,'Planificación 2026-1'!W:W,C216,'Planificación 2026-1'!F:F,"PORUMA",'Planificación 2026-1'!X:X,"&lt;&gt;VIRTUAL",'Planificación 2026-1'!I:I,"&gt;2")</f>
        <v>0</v>
      </c>
      <c r="EA216" s="76">
        <f>SUMIFS('Planificación 2026-1'!R:R,'Planificación 2026-1'!W:W,C216,'Planificación 2026-1'!F:F,"HUAURA",'Planificación 2026-1'!X:X,"VIRTUAL",'Planificación 2026-1'!I:I,"&gt;2")</f>
        <v>0</v>
      </c>
      <c r="EB216" s="76">
        <f>SUMIFS('Planificación 2026-1'!R:R,'Planificación 2026-1'!W:W,C216,'Planificación 2026-1'!F:F,"HUAURA",'Planificación 2026-1'!X:X,"&lt;&gt;VIRTUAL",'Planificación 2026-1'!I:I,"&gt;2")</f>
        <v>0</v>
      </c>
      <c r="EC216" s="76">
        <f>SUMIFS('Planificación 2026-1'!R:R,'Planificación 2026-1'!W:W,C216,'Planificación 2026-1'!F:F,"PRINCIPAL",'Planificación 2026-1'!X:X,"VIRTUAL",'Planificación 2026-1'!I:I,"&lt;3")</f>
        <v>0</v>
      </c>
      <c r="ED216" s="76">
        <f>SUMIFS('Planificación 2026-1'!R:R,'Planificación 2026-1'!W:W,C216,'Planificación 2026-1'!F:F,"PRINCIPAL",'Planificación 2026-1'!X:X,"&lt;&gt;VIRTUAL",'Planificación 2026-1'!I:I,"&lt;3")</f>
        <v>0</v>
      </c>
      <c r="EE216" s="76">
        <f>SUMIFS('Planificación 2026-1'!R:R,'Planificación 2026-1'!W:W,C216,'Planificación 2026-1'!F:F,"SUNAMPE",'Planificación 2026-1'!X:X,"VIRTUAL",'Planificación 2026-1'!I:I,"&lt;3")</f>
        <v>0</v>
      </c>
      <c r="EF216" s="76">
        <f>SUMIFS('Planificación 2026-1'!R:R,'Planificación 2026-1'!W:W,C216,'Planificación 2026-1'!F:F,"SUNAMPE",'Planificación 2026-1'!X:X,"&lt;&gt;VIRTUAL",'Planificación 2026-1'!I:I,"&lt;3")</f>
        <v>0</v>
      </c>
      <c r="EG216" s="76">
        <f>SUMIFS('Planificación 2026-1'!R:R,'Planificación 2026-1'!W:W,C216,'Planificación 2026-1'!F:F,"FILIAL",'Planificación 2026-1'!X:X,"VIRTUAL",'Planificación 2026-1'!I:I,"&lt;3")</f>
        <v>0</v>
      </c>
      <c r="EH216" s="76">
        <f>SUMIFS('Planificación 2026-1'!R:R,'Planificación 2026-1'!W:W,C216,'Planificación 2026-1'!F:F,"FILIAL",'Planificación 2026-1'!X:X,"&lt;&gt;VIRTUAL",'Planificación 2026-1'!I:I,"&lt;3")</f>
        <v>13</v>
      </c>
      <c r="EI216" s="76">
        <f>SUMIFS('Planificación 2026-1'!R:R,'Planificación 2026-1'!W:W,C216,'Planificación 2026-1'!F:F,"PORUMA",'Planificación 2026-1'!X:X,"VIRTUAL",'Planificación 2026-1'!I:I,"&lt;3")</f>
        <v>0</v>
      </c>
      <c r="EJ216" s="76">
        <f>SUMIFS('Planificación 2026-1'!R:R,'Planificación 2026-1'!W:W,C216,'Planificación 2026-1'!F:F,"PORUMA",'Planificación 2026-1'!X:X,"&lt;&gt;VIRTUAL",'Planificación 2026-1'!I:I,"&lt;3")</f>
        <v>0</v>
      </c>
      <c r="EK216" s="76">
        <f>SUMIFS('Planificación 2026-1'!R:R,'Planificación 2026-1'!W:W,C216,'Planificación 2026-1'!F:F,"HUAURA",'Planificación 2026-1'!X:X,"VIRTUAL",'Planificación 2026-1'!I:I,"&lt;3")</f>
        <v>0</v>
      </c>
      <c r="EL216" s="76">
        <f>SUMIFS('Planificación 2026-1'!R:R,'Planificación 2026-1'!W:W,C216,'Planificación 2026-1'!F:F,"HUAURA",'Planificación 2026-1'!X:X,"&lt;&gt;VIRTUAL",'Planificación 2026-1'!I:I,"&lt;3")</f>
        <v>0</v>
      </c>
      <c r="EM216" s="76"/>
      <c r="EN216" s="76">
        <f t="shared" si="32"/>
        <v>0</v>
      </c>
      <c r="EO216" s="76">
        <f t="shared" si="33"/>
        <v>13</v>
      </c>
      <c r="EP216" s="76" t="b">
        <f t="shared" si="34"/>
        <v>1</v>
      </c>
      <c r="EQ216" s="76" t="str">
        <f t="shared" si="35"/>
        <v/>
      </c>
      <c r="ER216" s="76" t="str">
        <f t="shared" si="40"/>
        <v>PRESENCIAL</v>
      </c>
    </row>
    <row r="217" spans="1:148" hidden="1">
      <c r="A217" s="83"/>
      <c r="B217" s="119">
        <v>214</v>
      </c>
      <c r="C217" s="115" t="s">
        <v>390</v>
      </c>
      <c r="D217" s="112">
        <f>SUMIF('Planificación 2026-1'!W:W,C217,'Planificación 2026-1'!R:R)</f>
        <v>0</v>
      </c>
      <c r="E217" s="114" t="s">
        <v>170</v>
      </c>
      <c r="F217" s="115" t="s">
        <v>171</v>
      </c>
      <c r="G217" s="115" t="s">
        <v>153</v>
      </c>
      <c r="H217" s="115" t="s">
        <v>122</v>
      </c>
      <c r="I217" s="107" t="str">
        <f>IF(SUM(COUNTIFS('Planificación 2026-1'!F:F,"PRINCIPAL",'Planificación 2026-1'!W:W,C217,'Planificación 2026-1'!H:H,"AF"))&gt;0,"P01"," ")</f>
        <v xml:space="preserve"> </v>
      </c>
      <c r="J217" s="108" t="str">
        <f>IF(SUM(COUNTIFS('Planificación 2026-1'!F:F,"PRINCIPAL",'Planificación 2026-1'!W:W,C217,'Planificación 2026-1'!H:H,"EN"))&gt;0,"P02"," ")</f>
        <v xml:space="preserve"> </v>
      </c>
      <c r="K217" s="108" t="str">
        <f>IF(SUM(COUNTIFS('Planificación 2026-1'!F:F,"PRINCIPAL",'Planificación 2026-1'!W:W,C217,'Planificación 2026-1'!H:H,"IS"))&gt;0,"P03"," ")</f>
        <v xml:space="preserve"> </v>
      </c>
      <c r="L217" s="108" t="str">
        <f>IF(SUM(COUNTIFS('Planificación 2026-1'!F:F,"PRINCIPAL",'Planificación 2026-1'!W:W,C217,'Planificación 2026-1'!H:H,"PS"))&gt;0,"P04"," ")</f>
        <v xml:space="preserve"> </v>
      </c>
      <c r="M217" s="108"/>
      <c r="N217" s="108" t="str">
        <f>IF(SUM(COUNTIFS('Planificación 2026-1'!F:F,"PRINCIPAL",'Planificación 2026-1'!W:W,C217,'Planificación 2026-1'!H:H,"IN"))&gt;0,"P06"," ")</f>
        <v xml:space="preserve"> </v>
      </c>
      <c r="O217" s="108" t="str">
        <f>IF(SUM(COUNTIFS('Planificación 2026-1'!F:F,"PRINCIPAL",'Planificación 2026-1'!W:W,C217,'Planificación 2026-1'!H:H,"CA"))&gt;0,"P07"," ")</f>
        <v xml:space="preserve"> </v>
      </c>
      <c r="P217" s="108" t="str">
        <f>IF(SUM(COUNTIFS('Planificación 2026-1'!F:F,"PRINCIPAL",'Planificación 2026-1'!W:W,C217,'Planificación 2026-1'!H:H,"DE"))&gt;0,"P08"," ")</f>
        <v xml:space="preserve"> </v>
      </c>
      <c r="Q217" s="108" t="str">
        <f>IF(SUM(COUNTIFS('Planificación 2026-1'!F:F,"PRINCIPAL",'Planificación 2026-1'!W:W,C217,'Planificación 2026-1'!H:H,"OB"))&gt;0,"P09"," ")</f>
        <v xml:space="preserve"> </v>
      </c>
      <c r="R217" s="108" t="str">
        <f>IF(SUM(COUNTIFS('Planificación 2026-1'!F:F,"PRINCIPAL",'Planificación 2026-1'!W:W,C217,'Planificación 2026-1'!H:H,"MH"))&gt;0,"P31"," ")</f>
        <v xml:space="preserve"> </v>
      </c>
      <c r="S217" s="108" t="str">
        <f>IF(SUM(COUNTIFS('Planificación 2026-1'!F:F,"PRINCIPAL",'Planificación 2026-1'!W:W,C217,'Planificación 2026-1'!H:H,"IC"))&gt;0,"P32"," ")</f>
        <v xml:space="preserve"> </v>
      </c>
      <c r="T217" s="108" t="str">
        <f>IF(SUM(COUNTIFS('Planificación 2026-1'!F:F,"PRINCIPAL",'Planificación 2026-1'!W:W,C217,'Planificación 2026-1'!H:H,"AR"))&gt;0,"P34"," ")</f>
        <v xml:space="preserve"> </v>
      </c>
      <c r="U217" s="108" t="str">
        <f>IF(SUM(COUNTIFS('Planificación 2026-1'!F:F,"PRINCIPAL",'Planificación 2026-1'!W:W,C217,'Planificación 2026-1'!H:H,"T1"))&gt;0,"P35"," ")</f>
        <v xml:space="preserve"> </v>
      </c>
      <c r="V217" s="108" t="str">
        <f>IF(SUM(COUNTIFS('Planificación 2026-1'!F:F,"PRINCIPAL",'Planificación 2026-1'!W:W,C217,'Planificación 2026-1'!H:H,"T3"))&gt;0,"P36"," ")</f>
        <v xml:space="preserve"> </v>
      </c>
      <c r="W217" s="108" t="str">
        <f>IF(SUM(COUNTIFS('Planificación 2026-1'!F:F,"PRINCIPAL",'Planificación 2026-1'!W:W,C217,'Planificación 2026-1'!H:H,"T2"))&gt;0,"P37"," ")</f>
        <v xml:space="preserve"> </v>
      </c>
      <c r="X217" s="108" t="str">
        <f>IF(SUM(COUNTIFS('Planificación 2026-1'!F:F,"PRINCIPAL",'Planificación 2026-1'!W:W,C217,'Planificación 2026-1'!H:H,"AE"))&gt;0,"P38"," ")</f>
        <v xml:space="preserve"> </v>
      </c>
      <c r="Y217" s="108" t="str">
        <f>IF(SUM(COUNTIFS('Planificación 2026-1'!F:F,"PRINCIPAL",'Planificación 2026-1'!W:W,C217,'Planificación 2026-1'!H:H,"T4"))&gt;0,"P55"," ")</f>
        <v xml:space="preserve"> </v>
      </c>
      <c r="Z217" s="108" t="str">
        <f>IF(SUM(COUNTIFS('Planificación 2026-1'!F:F,"FILIAL",'Planificación 2026-1'!W:W,C217,'Planificación 2026-1'!H:H,"AF"))&gt;0," P01"," ")</f>
        <v xml:space="preserve"> </v>
      </c>
      <c r="AA217" s="108" t="str">
        <f>IF(SUM(COUNTIFS('Planificación 2026-1'!F:F,"FILIAL",'Planificación 2026-1'!W:W,C217,'Planificación 2026-1'!H:H,"EN"))&gt;0,"P02"," ")</f>
        <v xml:space="preserve"> </v>
      </c>
      <c r="AB217" s="108" t="str">
        <f>IF(SUM(COUNTIFS('Planificación 2026-1'!F:F,"FILIAL",'Planificación 2026-1'!W:W,C217,'Planificación 2026-1'!H:H,"IS"))&gt;0,"P03"," ")</f>
        <v xml:space="preserve"> </v>
      </c>
      <c r="AC217" s="108" t="str">
        <f>IF(SUM(COUNTIFS('Planificación 2026-1'!F:F,"FILIAL",'Planificación 2026-1'!W:W,C217,'Planificación 2026-1'!H:H,"PS"))&gt;0,"P04"," ")</f>
        <v xml:space="preserve"> </v>
      </c>
      <c r="AD217" s="108"/>
      <c r="AE217" s="108" t="str">
        <f>IF(SUM(COUNTIFS('Planificación 2026-1'!F:F,"FILIAL",'Planificación 2026-1'!W:W,C217,'Planificación 2026-1'!H:H,"IN"))&gt;0,"P06"," ")</f>
        <v xml:space="preserve"> </v>
      </c>
      <c r="AF217" s="108" t="str">
        <f>IF(SUM(COUNTIFS('Planificación 2026-1'!F:F,"FILIAL",'Planificación 2026-1'!W:W,C217,'Planificación 2026-1'!H:H,"CA"))&gt;0,"P07"," ")</f>
        <v xml:space="preserve"> </v>
      </c>
      <c r="AG217" s="108" t="str">
        <f>IF(SUM(COUNTIFS('Planificación 2026-1'!F:F,"FILIAL",'Planificación 2026-1'!W:W,C217,'Planificación 2026-1'!H:H,"DE"))&gt;0,"P08"," ")</f>
        <v xml:space="preserve"> </v>
      </c>
      <c r="AH217" s="108" t="str">
        <f>IF(SUM(COUNTIFS('Planificación 2026-1'!F:F,"FILIAL",'Planificación 2026-1'!W:W,C217,'Planificación 2026-1'!H:H,"OB"))&gt;0,"P09"," ")</f>
        <v xml:space="preserve"> </v>
      </c>
      <c r="AI217" s="108" t="str">
        <f>IF(SUM(COUNTIFS('Planificación 2026-1'!F:F,"FILIAL",'Planificación 2026-1'!W:W,C217,'Planificación 2026-1'!H:H,"MH"))&gt;0,"P31"," ")</f>
        <v xml:space="preserve"> </v>
      </c>
      <c r="AJ217" s="108" t="str">
        <f>IF(SUM(COUNTIFS('Planificación 2026-1'!F:F,"FILIAL",'Planificación 2026-1'!W:W,C217,'Planificación 2026-1'!H:H,"IC"))&gt;0,"P32"," ")</f>
        <v xml:space="preserve"> </v>
      </c>
      <c r="AK217" s="108" t="str">
        <f>IF(SUM(COUNTIFS('Planificación 2026-1'!F:F,"FILIAL",'Planificación 2026-1'!W:W,C217,'Planificación 2026-1'!H:H,"AR"))&gt;0,"P34"," ")</f>
        <v xml:space="preserve"> </v>
      </c>
      <c r="AL217" s="108" t="str">
        <f>IF(SUM(COUNTIFS('Planificación 2026-1'!F:F,"FILIAL",'Planificación 2026-1'!W:W,C217,'Planificación 2026-1'!H:H,"T1"))&gt;0,"P35"," ")</f>
        <v xml:space="preserve"> </v>
      </c>
      <c r="AM217" s="108" t="str">
        <f>IF(SUM(COUNTIFS('Planificación 2026-1'!F:F,"FILIAL",'Planificación 2026-1'!W:W,C217,'Planificación 2026-1'!H:H,"T3"))&gt;0,"P36"," ")</f>
        <v xml:space="preserve"> </v>
      </c>
      <c r="AN217" s="108" t="str">
        <f>IF(SUM(COUNTIFS('Planificación 2026-1'!F:F,"FILIAL",'Planificación 2026-1'!W:W,C217,'Planificación 2026-1'!H:H,"T2"))&gt;0,"P37"," ")</f>
        <v xml:space="preserve"> </v>
      </c>
      <c r="AO217" s="108" t="str">
        <f>IF(SUM(COUNTIFS('Planificación 2026-1'!F:F,"FILIAL",'Planificación 2026-1'!W:W,C217,'Planificación 2026-1'!H:H,"AE"))&gt;0,"P38"," ")</f>
        <v xml:space="preserve"> </v>
      </c>
      <c r="AP217" s="108" t="str">
        <f>IF(SUM(COUNTIFS('Planificación 2026-1'!F:F,"FILIAL",'Planificación 2026-1'!W:W,C217,'Planificación 2026-1'!H:H,"T4"))&gt;0,"P55"," ")</f>
        <v xml:space="preserve"> </v>
      </c>
      <c r="AQ217" s="108" t="str">
        <f>IF(SUM(COUNTIFS('Planificación 2026-1'!F:F,"SUNAMPE",'Planificación 2026-1'!W:W,C217,'Planificación 2026-1'!H:H,"AF"))&gt;0," P01"," ")</f>
        <v xml:space="preserve"> </v>
      </c>
      <c r="AR217" s="108" t="str">
        <f>IF(SUM(COUNTIFS('Planificación 2026-1'!F:F,"SUNAMPE",'Planificación 2026-1'!W:W,C217,'Planificación 2026-1'!H:H,"EN"))&gt;0,"P02"," ")</f>
        <v xml:space="preserve"> </v>
      </c>
      <c r="AS217" s="108" t="str">
        <f>IF(SUM(COUNTIFS('Planificación 2026-1'!F:F,"SUNAMPE",'Planificación 2026-1'!W:W,C217,'Planificación 2026-1'!H:H,"IS"))&gt;0,"P03"," ")</f>
        <v xml:space="preserve"> </v>
      </c>
      <c r="AT217" s="108" t="str">
        <f>IF(SUM(COUNTIFS('Planificación 2026-1'!F:F,"SUNAMPE",'Planificación 2026-1'!W:W,C217,'Planificación 2026-1'!H:H,"PS"))&gt;0,"P04"," ")</f>
        <v xml:space="preserve"> </v>
      </c>
      <c r="AU217" s="108"/>
      <c r="AV217" s="108" t="str">
        <f>IF(SUM(COUNTIFS('Planificación 2026-1'!F:F,"SUNAMPE",'Planificación 2026-1'!W:W,C217,'Planificación 2026-1'!H:H,"IN"))&gt;0,"P06"," ")</f>
        <v xml:space="preserve"> </v>
      </c>
      <c r="AW217" s="108" t="str">
        <f>IF(SUM(COUNTIFS('Planificación 2026-1'!F:F,"SUNAMPE",'Planificación 2026-1'!W:W,C217,'Planificación 2026-1'!H:H,"CA"))&gt;0,"P07"," ")</f>
        <v xml:space="preserve"> </v>
      </c>
      <c r="AX217" s="108" t="str">
        <f>IF(SUM(COUNTIFS('Planificación 2026-1'!F:F,"SUNAMPE",'Planificación 2026-1'!W:W,C217,'Planificación 2026-1'!H:H,"DE"))&gt;0,"P08"," ")</f>
        <v xml:space="preserve"> </v>
      </c>
      <c r="AY217" s="108" t="str">
        <f>IF(SUM(COUNTIFS('Planificación 2026-1'!F:F,"SUNAMPE",'Planificación 2026-1'!W:W,C217,'Planificación 2026-1'!H:H,"OB"))&gt;0,"P09"," ")</f>
        <v xml:space="preserve"> </v>
      </c>
      <c r="AZ217" s="108" t="str">
        <f>IF(SUM(COUNTIFS('Planificación 2026-1'!F:F,"SUNAMPE",'Planificación 2026-1'!W:W,C217,'Planificación 2026-1'!H:H,"MH"))&gt;0,"P31"," ")</f>
        <v xml:space="preserve"> </v>
      </c>
      <c r="BA217" s="108" t="str">
        <f>IF(SUM(COUNTIFS('Planificación 2026-1'!F:F,"SUNAMPE",'Planificación 2026-1'!W:W,C217,'Planificación 2026-1'!H:H,"IC"))&gt;0,"P32"," ")</f>
        <v xml:space="preserve"> </v>
      </c>
      <c r="BB217" s="108" t="str">
        <f>IF(SUM(COUNTIFS('Planificación 2026-1'!F:F,"SUNAMPE",'Planificación 2026-1'!W:W,C217,'Planificación 2026-1'!H:H,"AR"))&gt;0,"P34"," ")</f>
        <v xml:space="preserve"> </v>
      </c>
      <c r="BC217" s="108" t="str">
        <f>IF(SUM(COUNTIFS('Planificación 2026-1'!F:F,"SUNAMPE",'Planificación 2026-1'!W:W,C217,'Planificación 2026-1'!H:H,"T1"))&gt;0,"P35"," ")</f>
        <v xml:space="preserve"> </v>
      </c>
      <c r="BD217" s="108" t="str">
        <f>IF(SUM(COUNTIFS('Planificación 2026-1'!F:F,"SUNAMPE",'Planificación 2026-1'!W:W,C217,'Planificación 2026-1'!H:H,"T3"))&gt;0,"P36"," ")</f>
        <v xml:space="preserve"> </v>
      </c>
      <c r="BE217" s="108" t="str">
        <f>IF(SUM(COUNTIFS('Planificación 2026-1'!F:F,"SUNAMPE",'Planificación 2026-1'!W:W,C217,'Planificación 2026-1'!H:H,"T2"))&gt;0,"P37"," ")</f>
        <v xml:space="preserve"> </v>
      </c>
      <c r="BF217" s="108" t="str">
        <f>IF(SUM(COUNTIFS('Planificación 2026-1'!F:F,"SUNAMPE",'Planificación 2026-1'!W:W,C217,'Planificación 2026-1'!H:H,"AE"))&gt;0,"P38"," ")</f>
        <v xml:space="preserve"> </v>
      </c>
      <c r="BG217" s="108" t="str">
        <f>IF(SUM(COUNTIFS('Planificación 2026-1'!F:F,"SUNAMPE",'Planificación 2026-1'!W:W,C217,'Planificación 2026-1'!H:H,"T4"))&gt;0,"P55"," ")</f>
        <v xml:space="preserve"> </v>
      </c>
      <c r="BH217" s="108" t="str">
        <f>IF(SUM(COUNTIFS('Planificación 2026-1'!F:F,"HUAURA",'Planificación 2026-1'!W:W,C217,'Planificación 2026-1'!H:H,"AF"))&gt;0," P01"," ")</f>
        <v xml:space="preserve"> </v>
      </c>
      <c r="BI217" s="108" t="str">
        <f>IF(SUM(COUNTIFS('Planificación 2026-1'!F:F,"HUAURA",'Planificación 2026-1'!W:W,C217,'Planificación 2026-1'!H:H,"EN"))&gt;0,"P02"," ")</f>
        <v xml:space="preserve"> </v>
      </c>
      <c r="BJ217" s="108" t="str">
        <f>IF(SUM(COUNTIFS('Planificación 2026-1'!F:F,"HUAURA",'Planificación 2026-1'!W:W,C217,'Planificación 2026-1'!H:H,"IS"))&gt;0,"P03"," ")</f>
        <v xml:space="preserve"> </v>
      </c>
      <c r="BK217" s="108" t="str">
        <f>IF(SUM(COUNTIFS('Planificación 2026-1'!F:F,"HUAURA",'Planificación 2026-1'!W:W,C217,'Planificación 2026-1'!H:H,"PS"))&gt;0,"P04"," ")</f>
        <v xml:space="preserve"> </v>
      </c>
      <c r="BL217" s="108"/>
      <c r="BM217" s="108" t="str">
        <f>IF(SUM(COUNTIFS('Planificación 2026-1'!F:F,"HUAURA",'Planificación 2026-1'!W:W,C217,'Planificación 2026-1'!H:H,"IN"))&gt;0,"P06"," ")</f>
        <v xml:space="preserve"> </v>
      </c>
      <c r="BN217" s="108" t="str">
        <f>IF(SUM(COUNTIFS('Planificación 2026-1'!F:F,"HUAURA",'Planificación 2026-1'!W:W,C217,'Planificación 2026-1'!H:H,"CA"))&gt;0,"P07"," ")</f>
        <v xml:space="preserve"> </v>
      </c>
      <c r="BO217" s="108" t="str">
        <f>IF(SUM(COUNTIFS('Planificación 2026-1'!F:F,"HUAURA",'Planificación 2026-1'!W:W,C217,'Planificación 2026-1'!H:H,"DE"))&gt;0,"P08"," ")</f>
        <v xml:space="preserve"> </v>
      </c>
      <c r="BP217" s="108" t="str">
        <f>IF(SUM(COUNTIFS('Planificación 2026-1'!F:F,"HUAURA",'Planificación 2026-1'!W:W,C217,'Planificación 2026-1'!H:H,"OB"))&gt;0,"P09"," ")</f>
        <v xml:space="preserve"> </v>
      </c>
      <c r="BQ217" s="108" t="str">
        <f>IF(SUM(COUNTIFS('Planificación 2026-1'!F:F,"HUAURA",'Planificación 2026-1'!W:W,C217,'Planificación 2026-1'!H:H,"MH"))&gt;0,"P31"," ")</f>
        <v xml:space="preserve"> </v>
      </c>
      <c r="BR217" s="108" t="str">
        <f>IF(SUM(COUNTIFS('Planificación 2026-1'!F:F,"HUAURA",'Planificación 2026-1'!W:W,C217,'Planificación 2026-1'!H:H,"IC"))&gt;0,"P32"," ")</f>
        <v xml:space="preserve"> </v>
      </c>
      <c r="BS217" s="108" t="str">
        <f>IF(SUM(COUNTIFS('Planificación 2026-1'!F:F,"HUAURA",'Planificación 2026-1'!W:W,C217,'Planificación 2026-1'!H:H,"AR"))&gt;0,"P34"," ")</f>
        <v xml:space="preserve"> </v>
      </c>
      <c r="BT217" s="108" t="str">
        <f>IF(SUM(COUNTIFS('Planificación 2026-1'!F:F,"HUAURA",'Planificación 2026-1'!W:W,C217,'Planificación 2026-1'!H:H,"T1"))&gt;0,"P35"," ")</f>
        <v xml:space="preserve"> </v>
      </c>
      <c r="BU217" s="108" t="str">
        <f>IF(SUM(COUNTIFS('Planificación 2026-1'!F:F,"HUAURA",'Planificación 2026-1'!W:W,C217,'Planificación 2026-1'!H:H,"T3"))&gt;0,"P36"," ")</f>
        <v xml:space="preserve"> </v>
      </c>
      <c r="BV217" s="108" t="str">
        <f>IF(SUM(COUNTIFS('Planificación 2026-1'!F:F,"HUAURA",'Planificación 2026-1'!W:W,C217,'Planificación 2026-1'!H:H,"T2"))&gt;0,"P37"," ")</f>
        <v xml:space="preserve"> </v>
      </c>
      <c r="BW217" s="108" t="str">
        <f>IF(SUM(COUNTIFS('Planificación 2026-1'!F:F,"HUAURA",'Planificación 2026-1'!W:W,C217,'Planificación 2026-1'!H:H,"AE"))&gt;0,"P38"," ")</f>
        <v xml:space="preserve"> </v>
      </c>
      <c r="BX217" s="108" t="str">
        <f>IF(SUM(COUNTIFS('Planificación 2026-1'!F:F,"HUAURA",'Planificación 2026-1'!W:W,C217,'Planificación 2026-1'!H:H,"T4"))&gt;0,"P55"," ")</f>
        <v xml:space="preserve"> </v>
      </c>
      <c r="BY217" s="109">
        <f>SUMIFS('Planificación 2026-1'!R:R,'Planificación 2026-1'!W:W,C217,'Planificación 2026-1'!H:H,"AF",'Planificación 2026-1'!I:I,"&gt;2")</f>
        <v>0</v>
      </c>
      <c r="BZ217" s="109">
        <f>SUMIFS('Planificación 2026-1'!R:R,'Planificación 2026-1'!W:W,C217,'Planificación 2026-1'!H:H,"EN",'Planificación 2026-1'!I:I,"&gt;2")</f>
        <v>0</v>
      </c>
      <c r="CA217" s="109">
        <f>SUMIFS('Planificación 2026-1'!R:R,'Planificación 2026-1'!W:W,C217,'Planificación 2026-1'!H:H,"IS",'Planificación 2026-1'!I:I,"&gt;2")</f>
        <v>0</v>
      </c>
      <c r="CB217" s="109">
        <f>SUMIFS('Planificación 2026-1'!R:R,'Planificación 2026-1'!W:W,C217,'Planificación 2026-1'!H:H,"PS",'Planificación 2026-1'!I:I,"&gt;2")</f>
        <v>0</v>
      </c>
      <c r="CC217" s="109">
        <f>SUMIFS('Planificación 2026-1'!R:R,'Planificación 2026-1'!W:W,C217,'Planificación 2026-1'!H:H,"IN",'Planificación 2026-1'!I:I,"&gt;2")</f>
        <v>0</v>
      </c>
      <c r="CD217" s="109">
        <f>SUMIFS('Planificación 2026-1'!R:R,'Planificación 2026-1'!W:W,C217,'Planificación 2026-1'!H:H,"CA",'Planificación 2026-1'!I:I,"&gt;2")</f>
        <v>0</v>
      </c>
      <c r="CE217" s="109">
        <f>SUMIFS('Planificación 2026-1'!R:R,'Planificación 2026-1'!W:W,C217,'Planificación 2026-1'!H:H,"DE",'Planificación 2026-1'!I:I,"&gt;2")</f>
        <v>0</v>
      </c>
      <c r="CF217" s="109">
        <f>SUMIFS('Planificación 2026-1'!R:R,'Planificación 2026-1'!W:W,C217,'Planificación 2026-1'!H:H,"OB",'Planificación 2026-1'!I:I,"&gt;2")</f>
        <v>0</v>
      </c>
      <c r="CG217" s="109">
        <f>SUMIFS('Planificación 2026-1'!R:R,'Planificación 2026-1'!W:W,C217,'Planificación 2026-1'!H:H,"MH",'Planificación 2026-1'!I:I,"&gt;2")</f>
        <v>0</v>
      </c>
      <c r="CH217" s="109">
        <f>SUMIFS('Planificación 2026-1'!R:R,'Planificación 2026-1'!W:W,C217,'Planificación 2026-1'!H:H,"IC",'Planificación 2026-1'!I:I,"&gt;2")</f>
        <v>0</v>
      </c>
      <c r="CI217" s="109">
        <f>SUMIFS('Planificación 2026-1'!R:R,'Planificación 2026-1'!W:W,C217,'Planificación 2026-1'!H:H,"AR",'Planificación 2026-1'!I:I,"&gt;2")</f>
        <v>0</v>
      </c>
      <c r="CJ217" s="109">
        <f>SUMIFS('Planificación 2026-1'!R:R,'Planificación 2026-1'!W:W,C217,'Planificación 2026-1'!H:H,"T1",'Planificación 2026-1'!I:I,"&gt;2")</f>
        <v>0</v>
      </c>
      <c r="CK217" s="109">
        <f>SUMIFS('Planificación 2026-1'!R:R,'Planificación 2026-1'!W:W,C217,'Planificación 2026-1'!H:H,"T3",'Planificación 2026-1'!I:I,"&gt;2")</f>
        <v>0</v>
      </c>
      <c r="CL217" s="109">
        <f>SUMIFS('Planificación 2026-1'!R:R,'Planificación 2026-1'!W:W,C217,'Planificación 2026-1'!H:H,"T2",'Planificación 2026-1'!I:I,"&gt;2")</f>
        <v>0</v>
      </c>
      <c r="CM217" s="109">
        <f>SUMIFS('Planificación 2026-1'!R:R,'Planificación 2026-1'!W:W,C217,'Planificación 2026-1'!H:H,"AE",'Planificación 2026-1'!I:I,"&gt;2")</f>
        <v>0</v>
      </c>
      <c r="CN217" s="109">
        <f>SUMIFS('Planificación 2026-1'!R:R,'Planificación 2026-1'!W:W,C217,'Planificación 2026-1'!H:H,"T4",'Planificación 2026-1'!I:I,"&gt;2")</f>
        <v>0</v>
      </c>
      <c r="CO217" s="109">
        <f>SUMIFS('Planificación 2026-1'!R:R,'Planificación 2026-1'!W:W,C217,'Planificación 2026-1'!H:H,"AF",'Planificación 2026-1'!I:I,"&lt;3")</f>
        <v>0</v>
      </c>
      <c r="CP217" s="109">
        <f>SUMIFS('Planificación 2026-1'!R:R,'Planificación 2026-1'!W:W,C217,'Planificación 2026-1'!H:H,"EN",'Planificación 2026-1'!I:I,"&lt;3")</f>
        <v>0</v>
      </c>
      <c r="CQ217" s="109">
        <f>SUMIFS('Planificación 2026-1'!R:R,'Planificación 2026-1'!W:W,C217,'Planificación 2026-1'!H:H,"IS",'Planificación 2026-1'!I:I,"&lt;3")</f>
        <v>0</v>
      </c>
      <c r="CR217" s="109">
        <f>SUMIFS('Planificación 2026-1'!R:R,'Planificación 2026-1'!W:W,C217,'Planificación 2026-1'!H:H,"PS",'Planificación 2026-1'!I:I,"&lt;3")</f>
        <v>0</v>
      </c>
      <c r="CS217" s="109">
        <f>SUMIFS('Planificación 2026-1'!R:R,'Planificación 2026-1'!W:W,C217,'Planificación 2026-1'!H:H,"IN",'Planificación 2026-1'!I:I,"&lt;3")</f>
        <v>0</v>
      </c>
      <c r="CT217" s="109">
        <f>SUMIFS('Planificación 2026-1'!R:R,'Planificación 2026-1'!W:W,C217,'Planificación 2026-1'!H:H,"CA",'Planificación 2026-1'!I:I,"&lt;3")</f>
        <v>0</v>
      </c>
      <c r="CU217" s="109">
        <f>SUMIFS('Planificación 2026-1'!R:R,'Planificación 2026-1'!W:W,C217,'Planificación 2026-1'!H:H,"DE",'Planificación 2026-1'!I:I,"&lt;3")</f>
        <v>0</v>
      </c>
      <c r="CV217" s="109">
        <f>SUMIFS('Planificación 2026-1'!R:R,'Planificación 2026-1'!W:W,C217,'Planificación 2026-1'!H:H,"OB",'Planificación 2026-1'!I:I,"&lt;3")</f>
        <v>0</v>
      </c>
      <c r="CW217" s="109">
        <f>SUMIFS('Planificación 2026-1'!R:R,'Planificación 2026-1'!W:W,C217,'Planificación 2026-1'!H:H,"MH",'Planificación 2026-1'!I:I,"&lt;3")</f>
        <v>0</v>
      </c>
      <c r="CX217" s="109">
        <f>SUMIFS('Planificación 2026-1'!R:R,'Planificación 2026-1'!W:W,C217,'Planificación 2026-1'!H:H,"IC",'Planificación 2026-1'!I:I,"&lt;3")</f>
        <v>0</v>
      </c>
      <c r="CY217" s="109">
        <f>SUMIFS('Planificación 2026-1'!R:R,'Planificación 2026-1'!W:W,C217,'Planificación 2026-1'!H:H,"AR",'Planificación 2026-1'!I:I,"&lt;3")</f>
        <v>0</v>
      </c>
      <c r="CZ217" s="109">
        <f>SUMIFS('Planificación 2026-1'!R:R,'Planificación 2026-1'!W:W,C217,'Planificación 2026-1'!H:H,"T1",'Planificación 2026-1'!I:I,"&lt;3")</f>
        <v>0</v>
      </c>
      <c r="DA217" s="109">
        <f>SUMIFS('Planificación 2026-1'!R:R,'Planificación 2026-1'!W:W,C217,'Planificación 2026-1'!H:H,"T3",'Planificación 2026-1'!I:I,"&lt;3")</f>
        <v>0</v>
      </c>
      <c r="DB217" s="109">
        <f>SUMIFS('Planificación 2026-1'!R:R,'Planificación 2026-1'!W:W,C217,'Planificación 2026-1'!H:H,"T2",'Planificación 2026-1'!I:I,"&lt;3")</f>
        <v>0</v>
      </c>
      <c r="DC217" s="109">
        <f>SUMIFS('Planificación 2026-1'!R:R,'Planificación 2026-1'!W:W,C217,'Planificación 2026-1'!H:H,"AE",'Planificación 2026-1'!I:I,"&lt;3")</f>
        <v>0</v>
      </c>
      <c r="DD217" s="109">
        <f>SUMIFS('Planificación 2026-1'!R:R,'Planificación 2026-1'!W:W,C217,'Planificación 2026-1'!H:H,"T4",'Planificación 2026-1'!I:I,"&lt;3")</f>
        <v>0</v>
      </c>
      <c r="DE217" s="108" t="str">
        <f t="shared" si="36"/>
        <v/>
      </c>
      <c r="DF217" s="41">
        <f>IF(C217="","",SUMIFS('Planificación 2026-1'!R:R,'Planificación 2026-1'!W:W,C217,'Planificación 2026-1'!F:F,"PRINCIPAL",'Planificación 2026-1'!X:X,"VIRTUAL"))</f>
        <v>0</v>
      </c>
      <c r="DG217" s="41">
        <f>IF(C217="","",SUMIFS('Planificación 2026-1'!R:R,'Planificación 2026-1'!W:W,C217,'Planificación 2026-1'!F:F,"PRINCIPAL",'Planificación 2026-1'!X:X,"PRESENCIAL"))</f>
        <v>0</v>
      </c>
      <c r="DH217" s="41">
        <f>IF(C217="","",SUMIFS('Planificación 2026-1'!R:R,'Planificación 2026-1'!W:W,C217,'Planificación 2026-1'!F:F,"PRINCIPAL",'Planificación 2026-1'!X:X,"HIBRIDO PRESENCIAL"))</f>
        <v>0</v>
      </c>
      <c r="DI217" s="108" t="str">
        <f t="shared" si="37"/>
        <v/>
      </c>
      <c r="DJ217" s="108">
        <f>IF(C217="","",SUMIFS('Planificación 2026-1'!R:R,'Planificación 2026-1'!W:W,C217,'Planificación 2026-1'!F:F,"FILIAL",'Planificación 2026-1'!X:X,"VIRTUAL"))</f>
        <v>0</v>
      </c>
      <c r="DK217" s="110">
        <f>IF(C217="","",SUMIFS('Planificación 2026-1'!R:R,'Planificación 2026-1'!W:W,C217,'Planificación 2026-1'!F:F,"FILIAL",'Planificación 2026-1'!X:X,"PRESENCIAL"))</f>
        <v>0</v>
      </c>
      <c r="DL217" s="61">
        <f>IF(C217="","",SUMIFS('Planificación 2026-1'!R:R,'Planificación 2026-1'!W:W,C217,'Planificación 2026-1'!F:F,"FILIAL",'Planificación 2026-1'!X:X,"HIBRIDO PRESENCIAL"))</f>
        <v>0</v>
      </c>
      <c r="DM217" s="111" t="str">
        <f t="shared" si="38"/>
        <v/>
      </c>
      <c r="DN217" s="108">
        <f>IF(C217="","",SUMIFS('Planificación 2026-1'!R:R,'Planificación 2026-1'!W:W,C217,'Planificación 2026-1'!F:F,"SUNAMPE",'Planificación 2026-1'!X:X,"VIRTUAL"))</f>
        <v>0</v>
      </c>
      <c r="DO217" s="61">
        <f>IF(C217="","",SUMIFS('Planificación 2026-1'!R:R,'Planificación 2026-1'!W:W,C217,'Planificación 2026-1'!F:F,"SUNAMPE",'Planificación 2026-1'!X:X,"PRESENCIAL"))</f>
        <v>0</v>
      </c>
      <c r="DP217" s="111" t="str">
        <f t="shared" si="39"/>
        <v/>
      </c>
      <c r="DQ217" s="108">
        <f>IF(C217="","",SUMIFS('Planificación 2026-1'!R:R,'Planificación 2026-1'!W:W,C217,'Planificación 2026-1'!F:F,"HUAURA",'Planificación 2026-1'!X:X,"VIRTUAL"))</f>
        <v>0</v>
      </c>
      <c r="DR217" s="61">
        <f>IF(C217="","",SUMIFS('Planificación 2026-1'!R:R,'Planificación 2026-1'!W:W,C217,'Planificación 2026-1'!F:F,"HUAURA",'Planificación 2026-1'!X:X,"PRESENCIAL"))</f>
        <v>0</v>
      </c>
      <c r="DS217" s="76">
        <f>SUMIFS('Planificación 2026-1'!R:R,'Planificación 2026-1'!W:W,C217,'Planificación 2026-1'!F:F,"PRINCIPAL",'Planificación 2026-1'!X:X,"VIRTUAL",'Planificación 2026-1'!I:I,"&gt;2")</f>
        <v>0</v>
      </c>
      <c r="DT217" s="76">
        <f>SUMIFS('Planificación 2026-1'!R:R,'Planificación 2026-1'!W:W,C217,'Planificación 2026-1'!F:F,"PRINCIPAL",'Planificación 2026-1'!X:X,"&lt;&gt;VIRTUAL",'Planificación 2026-1'!I:I,"&gt;2")</f>
        <v>0</v>
      </c>
      <c r="DU217" s="76">
        <f>SUMIFS('Planificación 2026-1'!R:R,'Planificación 2026-1'!W:W,C217,'Planificación 2026-1'!F:F,"SUNAMPE",'Planificación 2026-1'!X:X,"VIRTUAL",'Planificación 2026-1'!I:I,"&gt;2")</f>
        <v>0</v>
      </c>
      <c r="DV217" s="76">
        <f>SUMIFS('Planificación 2026-1'!R:R,'Planificación 2026-1'!W:W,C217,'Planificación 2026-1'!F:F,"SUNAMPE",'Planificación 2026-1'!X:X,"&lt;&gt;VIRTUAL",'Planificación 2026-1'!I:I,"&gt;2")</f>
        <v>0</v>
      </c>
      <c r="DW217" s="76">
        <f>SUMIFS('Planificación 2026-1'!R:R,'Planificación 2026-1'!W:W,C217,'Planificación 2026-1'!F:F,"FILIAL",'Planificación 2026-1'!X:X,"VIRTUAL",'Planificación 2026-1'!I:I,"&gt;2")</f>
        <v>0</v>
      </c>
      <c r="DX217" s="76">
        <f>SUMIFS('Planificación 2026-1'!R:R,'Planificación 2026-1'!W:W,C217,'Planificación 2026-1'!F:F,"FILIAL",'Planificación 2026-1'!X:X,"&lt;&gt;VIRTUAL",'Planificación 2026-1'!I:I,"&gt;2")</f>
        <v>0</v>
      </c>
      <c r="DY217" s="76">
        <f>SUMIFS('Planificación 2026-1'!R:R,'Planificación 2026-1'!W:W,C217,'Planificación 2026-1'!F:F,"PORUMA",'Planificación 2026-1'!X:X,"VIRTUAL",'Planificación 2026-1'!I:I,"&gt;2")</f>
        <v>0</v>
      </c>
      <c r="DZ217" s="76">
        <f>SUMIFS('Planificación 2026-1'!R:R,'Planificación 2026-1'!W:W,C217,'Planificación 2026-1'!F:F,"PORUMA",'Planificación 2026-1'!X:X,"&lt;&gt;VIRTUAL",'Planificación 2026-1'!I:I,"&gt;2")</f>
        <v>0</v>
      </c>
      <c r="EA217" s="76">
        <f>SUMIFS('Planificación 2026-1'!R:R,'Planificación 2026-1'!W:W,C217,'Planificación 2026-1'!F:F,"HUAURA",'Planificación 2026-1'!X:X,"VIRTUAL",'Planificación 2026-1'!I:I,"&gt;2")</f>
        <v>0</v>
      </c>
      <c r="EB217" s="76">
        <f>SUMIFS('Planificación 2026-1'!R:R,'Planificación 2026-1'!W:W,C217,'Planificación 2026-1'!F:F,"HUAURA",'Planificación 2026-1'!X:X,"&lt;&gt;VIRTUAL",'Planificación 2026-1'!I:I,"&gt;2")</f>
        <v>0</v>
      </c>
      <c r="EC217" s="76">
        <f>SUMIFS('Planificación 2026-1'!R:R,'Planificación 2026-1'!W:W,C217,'Planificación 2026-1'!F:F,"PRINCIPAL",'Planificación 2026-1'!X:X,"VIRTUAL",'Planificación 2026-1'!I:I,"&lt;3")</f>
        <v>0</v>
      </c>
      <c r="ED217" s="76">
        <f>SUMIFS('Planificación 2026-1'!R:R,'Planificación 2026-1'!W:W,C217,'Planificación 2026-1'!F:F,"PRINCIPAL",'Planificación 2026-1'!X:X,"&lt;&gt;VIRTUAL",'Planificación 2026-1'!I:I,"&lt;3")</f>
        <v>0</v>
      </c>
      <c r="EE217" s="76">
        <f>SUMIFS('Planificación 2026-1'!R:R,'Planificación 2026-1'!W:W,C217,'Planificación 2026-1'!F:F,"SUNAMPE",'Planificación 2026-1'!X:X,"VIRTUAL",'Planificación 2026-1'!I:I,"&lt;3")</f>
        <v>0</v>
      </c>
      <c r="EF217" s="76">
        <f>SUMIFS('Planificación 2026-1'!R:R,'Planificación 2026-1'!W:W,C217,'Planificación 2026-1'!F:F,"SUNAMPE",'Planificación 2026-1'!X:X,"&lt;&gt;VIRTUAL",'Planificación 2026-1'!I:I,"&lt;3")</f>
        <v>0</v>
      </c>
      <c r="EG217" s="76">
        <f>SUMIFS('Planificación 2026-1'!R:R,'Planificación 2026-1'!W:W,C217,'Planificación 2026-1'!F:F,"FILIAL",'Planificación 2026-1'!X:X,"VIRTUAL",'Planificación 2026-1'!I:I,"&lt;3")</f>
        <v>0</v>
      </c>
      <c r="EH217" s="76">
        <f>SUMIFS('Planificación 2026-1'!R:R,'Planificación 2026-1'!W:W,C217,'Planificación 2026-1'!F:F,"FILIAL",'Planificación 2026-1'!X:X,"&lt;&gt;VIRTUAL",'Planificación 2026-1'!I:I,"&lt;3")</f>
        <v>0</v>
      </c>
      <c r="EI217" s="76">
        <f>SUMIFS('Planificación 2026-1'!R:R,'Planificación 2026-1'!W:W,C217,'Planificación 2026-1'!F:F,"PORUMA",'Planificación 2026-1'!X:X,"VIRTUAL",'Planificación 2026-1'!I:I,"&lt;3")</f>
        <v>0</v>
      </c>
      <c r="EJ217" s="76">
        <f>SUMIFS('Planificación 2026-1'!R:R,'Planificación 2026-1'!W:W,C217,'Planificación 2026-1'!F:F,"PORUMA",'Planificación 2026-1'!X:X,"&lt;&gt;VIRTUAL",'Planificación 2026-1'!I:I,"&lt;3")</f>
        <v>0</v>
      </c>
      <c r="EK217" s="76">
        <f>SUMIFS('Planificación 2026-1'!R:R,'Planificación 2026-1'!W:W,C217,'Planificación 2026-1'!F:F,"HUAURA",'Planificación 2026-1'!X:X,"VIRTUAL",'Planificación 2026-1'!I:I,"&lt;3")</f>
        <v>0</v>
      </c>
      <c r="EL217" s="76">
        <f>SUMIFS('Planificación 2026-1'!R:R,'Planificación 2026-1'!W:W,C217,'Planificación 2026-1'!F:F,"HUAURA",'Planificación 2026-1'!X:X,"&lt;&gt;VIRTUAL",'Planificación 2026-1'!I:I,"&lt;3")</f>
        <v>0</v>
      </c>
      <c r="EM217" s="76"/>
      <c r="EN217" s="76">
        <f t="shared" si="32"/>
        <v>0</v>
      </c>
      <c r="EO217" s="76">
        <f t="shared" si="33"/>
        <v>0</v>
      </c>
      <c r="EP217" s="76" t="b">
        <f t="shared" si="34"/>
        <v>1</v>
      </c>
      <c r="EQ217" s="76" t="str">
        <f t="shared" si="35"/>
        <v/>
      </c>
      <c r="ER217" s="76" t="str">
        <f t="shared" si="40"/>
        <v>PRESENCIAL</v>
      </c>
    </row>
    <row r="218" spans="1:148" hidden="1">
      <c r="A218" s="83"/>
      <c r="B218" s="119">
        <v>215</v>
      </c>
      <c r="C218" s="115" t="s">
        <v>391</v>
      </c>
      <c r="D218" s="112">
        <f>SUMIF('Planificación 2026-1'!W:W,C218,'Planificación 2026-1'!R:R)</f>
        <v>0</v>
      </c>
      <c r="E218" s="114" t="s">
        <v>173</v>
      </c>
      <c r="F218" s="115" t="s">
        <v>171</v>
      </c>
      <c r="G218" s="115" t="s">
        <v>13</v>
      </c>
      <c r="H218" s="115" t="s">
        <v>122</v>
      </c>
      <c r="I218" s="107" t="str">
        <f>IF(SUM(COUNTIFS('Planificación 2026-1'!F:F,"PRINCIPAL",'Planificación 2026-1'!W:W,C218,'Planificación 2026-1'!H:H,"AF"))&gt;0,"P01"," ")</f>
        <v xml:space="preserve"> </v>
      </c>
      <c r="J218" s="108" t="str">
        <f>IF(SUM(COUNTIFS('Planificación 2026-1'!F:F,"PRINCIPAL",'Planificación 2026-1'!W:W,C218,'Planificación 2026-1'!H:H,"EN"))&gt;0,"P02"," ")</f>
        <v xml:space="preserve"> </v>
      </c>
      <c r="K218" s="108" t="str">
        <f>IF(SUM(COUNTIFS('Planificación 2026-1'!F:F,"PRINCIPAL",'Planificación 2026-1'!W:W,C218,'Planificación 2026-1'!H:H,"IS"))&gt;0,"P03"," ")</f>
        <v xml:space="preserve"> </v>
      </c>
      <c r="L218" s="108" t="str">
        <f>IF(SUM(COUNTIFS('Planificación 2026-1'!F:F,"PRINCIPAL",'Planificación 2026-1'!W:W,C218,'Planificación 2026-1'!H:H,"PS"))&gt;0,"P04"," ")</f>
        <v xml:space="preserve"> </v>
      </c>
      <c r="M218" s="108"/>
      <c r="N218" s="108" t="str">
        <f>IF(SUM(COUNTIFS('Planificación 2026-1'!F:F,"PRINCIPAL",'Planificación 2026-1'!W:W,C218,'Planificación 2026-1'!H:H,"IN"))&gt;0,"P06"," ")</f>
        <v xml:space="preserve"> </v>
      </c>
      <c r="O218" s="108" t="str">
        <f>IF(SUM(COUNTIFS('Planificación 2026-1'!F:F,"PRINCIPAL",'Planificación 2026-1'!W:W,C218,'Planificación 2026-1'!H:H,"CA"))&gt;0,"P07"," ")</f>
        <v xml:space="preserve"> </v>
      </c>
      <c r="P218" s="108" t="str">
        <f>IF(SUM(COUNTIFS('Planificación 2026-1'!F:F,"PRINCIPAL",'Planificación 2026-1'!W:W,C218,'Planificación 2026-1'!H:H,"DE"))&gt;0,"P08"," ")</f>
        <v xml:space="preserve"> </v>
      </c>
      <c r="Q218" s="108" t="str">
        <f>IF(SUM(COUNTIFS('Planificación 2026-1'!F:F,"PRINCIPAL",'Planificación 2026-1'!W:W,C218,'Planificación 2026-1'!H:H,"OB"))&gt;0,"P09"," ")</f>
        <v xml:space="preserve"> </v>
      </c>
      <c r="R218" s="108" t="str">
        <f>IF(SUM(COUNTIFS('Planificación 2026-1'!F:F,"PRINCIPAL",'Planificación 2026-1'!W:W,C218,'Planificación 2026-1'!H:H,"MH"))&gt;0,"P31"," ")</f>
        <v xml:space="preserve"> </v>
      </c>
      <c r="S218" s="108" t="str">
        <f>IF(SUM(COUNTIFS('Planificación 2026-1'!F:F,"PRINCIPAL",'Planificación 2026-1'!W:W,C218,'Planificación 2026-1'!H:H,"IC"))&gt;0,"P32"," ")</f>
        <v xml:space="preserve"> </v>
      </c>
      <c r="T218" s="108" t="str">
        <f>IF(SUM(COUNTIFS('Planificación 2026-1'!F:F,"PRINCIPAL",'Planificación 2026-1'!W:W,C218,'Planificación 2026-1'!H:H,"AR"))&gt;0,"P34"," ")</f>
        <v xml:space="preserve"> </v>
      </c>
      <c r="U218" s="108" t="str">
        <f>IF(SUM(COUNTIFS('Planificación 2026-1'!F:F,"PRINCIPAL",'Planificación 2026-1'!W:W,C218,'Planificación 2026-1'!H:H,"T1"))&gt;0,"P35"," ")</f>
        <v xml:space="preserve"> </v>
      </c>
      <c r="V218" s="108" t="str">
        <f>IF(SUM(COUNTIFS('Planificación 2026-1'!F:F,"PRINCIPAL",'Planificación 2026-1'!W:W,C218,'Planificación 2026-1'!H:H,"T3"))&gt;0,"P36"," ")</f>
        <v xml:space="preserve"> </v>
      </c>
      <c r="W218" s="108" t="str">
        <f>IF(SUM(COUNTIFS('Planificación 2026-1'!F:F,"PRINCIPAL",'Planificación 2026-1'!W:W,C218,'Planificación 2026-1'!H:H,"T2"))&gt;0,"P37"," ")</f>
        <v xml:space="preserve"> </v>
      </c>
      <c r="X218" s="108" t="str">
        <f>IF(SUM(COUNTIFS('Planificación 2026-1'!F:F,"PRINCIPAL",'Planificación 2026-1'!W:W,C218,'Planificación 2026-1'!H:H,"AE"))&gt;0,"P38"," ")</f>
        <v xml:space="preserve"> </v>
      </c>
      <c r="Y218" s="108" t="str">
        <f>IF(SUM(COUNTIFS('Planificación 2026-1'!F:F,"PRINCIPAL",'Planificación 2026-1'!W:W,C218,'Planificación 2026-1'!H:H,"T4"))&gt;0,"P55"," ")</f>
        <v xml:space="preserve"> </v>
      </c>
      <c r="Z218" s="108" t="str">
        <f>IF(SUM(COUNTIFS('Planificación 2026-1'!F:F,"FILIAL",'Planificación 2026-1'!W:W,C218,'Planificación 2026-1'!H:H,"AF"))&gt;0," P01"," ")</f>
        <v xml:space="preserve"> </v>
      </c>
      <c r="AA218" s="108" t="str">
        <f>IF(SUM(COUNTIFS('Planificación 2026-1'!F:F,"FILIAL",'Planificación 2026-1'!W:W,C218,'Planificación 2026-1'!H:H,"EN"))&gt;0,"P02"," ")</f>
        <v xml:space="preserve"> </v>
      </c>
      <c r="AB218" s="108" t="str">
        <f>IF(SUM(COUNTIFS('Planificación 2026-1'!F:F,"FILIAL",'Planificación 2026-1'!W:W,C218,'Planificación 2026-1'!H:H,"IS"))&gt;0,"P03"," ")</f>
        <v xml:space="preserve"> </v>
      </c>
      <c r="AC218" s="108" t="str">
        <f>IF(SUM(COUNTIFS('Planificación 2026-1'!F:F,"FILIAL",'Planificación 2026-1'!W:W,C218,'Planificación 2026-1'!H:H,"PS"))&gt;0,"P04"," ")</f>
        <v xml:space="preserve"> </v>
      </c>
      <c r="AD218" s="108"/>
      <c r="AE218" s="108" t="str">
        <f>IF(SUM(COUNTIFS('Planificación 2026-1'!F:F,"FILIAL",'Planificación 2026-1'!W:W,C218,'Planificación 2026-1'!H:H,"IN"))&gt;0,"P06"," ")</f>
        <v xml:space="preserve"> </v>
      </c>
      <c r="AF218" s="108" t="str">
        <f>IF(SUM(COUNTIFS('Planificación 2026-1'!F:F,"FILIAL",'Planificación 2026-1'!W:W,C218,'Planificación 2026-1'!H:H,"CA"))&gt;0,"P07"," ")</f>
        <v xml:space="preserve"> </v>
      </c>
      <c r="AG218" s="108" t="str">
        <f>IF(SUM(COUNTIFS('Planificación 2026-1'!F:F,"FILIAL",'Planificación 2026-1'!W:W,C218,'Planificación 2026-1'!H:H,"DE"))&gt;0,"P08"," ")</f>
        <v xml:space="preserve"> </v>
      </c>
      <c r="AH218" s="108" t="str">
        <f>IF(SUM(COUNTIFS('Planificación 2026-1'!F:F,"FILIAL",'Planificación 2026-1'!W:W,C218,'Planificación 2026-1'!H:H,"OB"))&gt;0,"P09"," ")</f>
        <v xml:space="preserve"> </v>
      </c>
      <c r="AI218" s="108" t="str">
        <f>IF(SUM(COUNTIFS('Planificación 2026-1'!F:F,"FILIAL",'Planificación 2026-1'!W:W,C218,'Planificación 2026-1'!H:H,"MH"))&gt;0,"P31"," ")</f>
        <v xml:space="preserve"> </v>
      </c>
      <c r="AJ218" s="108" t="str">
        <f>IF(SUM(COUNTIFS('Planificación 2026-1'!F:F,"FILIAL",'Planificación 2026-1'!W:W,C218,'Planificación 2026-1'!H:H,"IC"))&gt;0,"P32"," ")</f>
        <v xml:space="preserve"> </v>
      </c>
      <c r="AK218" s="108" t="str">
        <f>IF(SUM(COUNTIFS('Planificación 2026-1'!F:F,"FILIAL",'Planificación 2026-1'!W:W,C218,'Planificación 2026-1'!H:H,"AR"))&gt;0,"P34"," ")</f>
        <v xml:space="preserve"> </v>
      </c>
      <c r="AL218" s="108" t="str">
        <f>IF(SUM(COUNTIFS('Planificación 2026-1'!F:F,"FILIAL",'Planificación 2026-1'!W:W,C218,'Planificación 2026-1'!H:H,"T1"))&gt;0,"P35"," ")</f>
        <v xml:space="preserve"> </v>
      </c>
      <c r="AM218" s="108" t="str">
        <f>IF(SUM(COUNTIFS('Planificación 2026-1'!F:F,"FILIAL",'Planificación 2026-1'!W:W,C218,'Planificación 2026-1'!H:H,"T3"))&gt;0,"P36"," ")</f>
        <v xml:space="preserve"> </v>
      </c>
      <c r="AN218" s="108" t="str">
        <f>IF(SUM(COUNTIFS('Planificación 2026-1'!F:F,"FILIAL",'Planificación 2026-1'!W:W,C218,'Planificación 2026-1'!H:H,"T2"))&gt;0,"P37"," ")</f>
        <v xml:space="preserve"> </v>
      </c>
      <c r="AO218" s="108" t="str">
        <f>IF(SUM(COUNTIFS('Planificación 2026-1'!F:F,"FILIAL",'Planificación 2026-1'!W:W,C218,'Planificación 2026-1'!H:H,"AE"))&gt;0,"P38"," ")</f>
        <v xml:space="preserve"> </v>
      </c>
      <c r="AP218" s="108" t="str">
        <f>IF(SUM(COUNTIFS('Planificación 2026-1'!F:F,"FILIAL",'Planificación 2026-1'!W:W,C218,'Planificación 2026-1'!H:H,"T4"))&gt;0,"P55"," ")</f>
        <v xml:space="preserve"> </v>
      </c>
      <c r="AQ218" s="108" t="str">
        <f>IF(SUM(COUNTIFS('Planificación 2026-1'!F:F,"SUNAMPE",'Planificación 2026-1'!W:W,C218,'Planificación 2026-1'!H:H,"AF"))&gt;0," P01"," ")</f>
        <v xml:space="preserve"> </v>
      </c>
      <c r="AR218" s="108" t="str">
        <f>IF(SUM(COUNTIFS('Planificación 2026-1'!F:F,"SUNAMPE",'Planificación 2026-1'!W:W,C218,'Planificación 2026-1'!H:H,"EN"))&gt;0,"P02"," ")</f>
        <v xml:space="preserve"> </v>
      </c>
      <c r="AS218" s="108" t="str">
        <f>IF(SUM(COUNTIFS('Planificación 2026-1'!F:F,"SUNAMPE",'Planificación 2026-1'!W:W,C218,'Planificación 2026-1'!H:H,"IS"))&gt;0,"P03"," ")</f>
        <v xml:space="preserve"> </v>
      </c>
      <c r="AT218" s="108" t="str">
        <f>IF(SUM(COUNTIFS('Planificación 2026-1'!F:F,"SUNAMPE",'Planificación 2026-1'!W:W,C218,'Planificación 2026-1'!H:H,"PS"))&gt;0,"P04"," ")</f>
        <v xml:space="preserve"> </v>
      </c>
      <c r="AU218" s="108"/>
      <c r="AV218" s="108" t="str">
        <f>IF(SUM(COUNTIFS('Planificación 2026-1'!F:F,"SUNAMPE",'Planificación 2026-1'!W:W,C218,'Planificación 2026-1'!H:H,"IN"))&gt;0,"P06"," ")</f>
        <v xml:space="preserve"> </v>
      </c>
      <c r="AW218" s="108" t="str">
        <f>IF(SUM(COUNTIFS('Planificación 2026-1'!F:F,"SUNAMPE",'Planificación 2026-1'!W:W,C218,'Planificación 2026-1'!H:H,"CA"))&gt;0,"P07"," ")</f>
        <v xml:space="preserve"> </v>
      </c>
      <c r="AX218" s="108" t="str">
        <f>IF(SUM(COUNTIFS('Planificación 2026-1'!F:F,"SUNAMPE",'Planificación 2026-1'!W:W,C218,'Planificación 2026-1'!H:H,"DE"))&gt;0,"P08"," ")</f>
        <v xml:space="preserve"> </v>
      </c>
      <c r="AY218" s="108" t="str">
        <f>IF(SUM(COUNTIFS('Planificación 2026-1'!F:F,"SUNAMPE",'Planificación 2026-1'!W:W,C218,'Planificación 2026-1'!H:H,"OB"))&gt;0,"P09"," ")</f>
        <v xml:space="preserve"> </v>
      </c>
      <c r="AZ218" s="108" t="str">
        <f>IF(SUM(COUNTIFS('Planificación 2026-1'!F:F,"SUNAMPE",'Planificación 2026-1'!W:W,C218,'Planificación 2026-1'!H:H,"MH"))&gt;0,"P31"," ")</f>
        <v xml:space="preserve"> </v>
      </c>
      <c r="BA218" s="108" t="str">
        <f>IF(SUM(COUNTIFS('Planificación 2026-1'!F:F,"SUNAMPE",'Planificación 2026-1'!W:W,C218,'Planificación 2026-1'!H:H,"IC"))&gt;0,"P32"," ")</f>
        <v xml:space="preserve"> </v>
      </c>
      <c r="BB218" s="108" t="str">
        <f>IF(SUM(COUNTIFS('Planificación 2026-1'!F:F,"SUNAMPE",'Planificación 2026-1'!W:W,C218,'Planificación 2026-1'!H:H,"AR"))&gt;0,"P34"," ")</f>
        <v xml:space="preserve"> </v>
      </c>
      <c r="BC218" s="108" t="str">
        <f>IF(SUM(COUNTIFS('Planificación 2026-1'!F:F,"SUNAMPE",'Planificación 2026-1'!W:W,C218,'Planificación 2026-1'!H:H,"T1"))&gt;0,"P35"," ")</f>
        <v xml:space="preserve"> </v>
      </c>
      <c r="BD218" s="108" t="str">
        <f>IF(SUM(COUNTIFS('Planificación 2026-1'!F:F,"SUNAMPE",'Planificación 2026-1'!W:W,C218,'Planificación 2026-1'!H:H,"T3"))&gt;0,"P36"," ")</f>
        <v xml:space="preserve"> </v>
      </c>
      <c r="BE218" s="108" t="str">
        <f>IF(SUM(COUNTIFS('Planificación 2026-1'!F:F,"SUNAMPE",'Planificación 2026-1'!W:W,C218,'Planificación 2026-1'!H:H,"T2"))&gt;0,"P37"," ")</f>
        <v xml:space="preserve"> </v>
      </c>
      <c r="BF218" s="108" t="str">
        <f>IF(SUM(COUNTIFS('Planificación 2026-1'!F:F,"SUNAMPE",'Planificación 2026-1'!W:W,C218,'Planificación 2026-1'!H:H,"AE"))&gt;0,"P38"," ")</f>
        <v xml:space="preserve"> </v>
      </c>
      <c r="BG218" s="108" t="str">
        <f>IF(SUM(COUNTIFS('Planificación 2026-1'!F:F,"SUNAMPE",'Planificación 2026-1'!W:W,C218,'Planificación 2026-1'!H:H,"T4"))&gt;0,"P55"," ")</f>
        <v xml:space="preserve"> </v>
      </c>
      <c r="BH218" s="108" t="str">
        <f>IF(SUM(COUNTIFS('Planificación 2026-1'!F:F,"HUAURA",'Planificación 2026-1'!W:W,C218,'Planificación 2026-1'!H:H,"AF"))&gt;0," P01"," ")</f>
        <v xml:space="preserve"> </v>
      </c>
      <c r="BI218" s="108" t="str">
        <f>IF(SUM(COUNTIFS('Planificación 2026-1'!F:F,"HUAURA",'Planificación 2026-1'!W:W,C218,'Planificación 2026-1'!H:H,"EN"))&gt;0,"P02"," ")</f>
        <v xml:space="preserve"> </v>
      </c>
      <c r="BJ218" s="108" t="str">
        <f>IF(SUM(COUNTIFS('Planificación 2026-1'!F:F,"HUAURA",'Planificación 2026-1'!W:W,C218,'Planificación 2026-1'!H:H,"IS"))&gt;0,"P03"," ")</f>
        <v xml:space="preserve"> </v>
      </c>
      <c r="BK218" s="108" t="str">
        <f>IF(SUM(COUNTIFS('Planificación 2026-1'!F:F,"HUAURA",'Planificación 2026-1'!W:W,C218,'Planificación 2026-1'!H:H,"PS"))&gt;0,"P04"," ")</f>
        <v xml:space="preserve"> </v>
      </c>
      <c r="BL218" s="108"/>
      <c r="BM218" s="108" t="str">
        <f>IF(SUM(COUNTIFS('Planificación 2026-1'!F:F,"HUAURA",'Planificación 2026-1'!W:W,C218,'Planificación 2026-1'!H:H,"IN"))&gt;0,"P06"," ")</f>
        <v xml:space="preserve"> </v>
      </c>
      <c r="BN218" s="108" t="str">
        <f>IF(SUM(COUNTIFS('Planificación 2026-1'!F:F,"HUAURA",'Planificación 2026-1'!W:W,C218,'Planificación 2026-1'!H:H,"CA"))&gt;0,"P07"," ")</f>
        <v xml:space="preserve"> </v>
      </c>
      <c r="BO218" s="108" t="str">
        <f>IF(SUM(COUNTIFS('Planificación 2026-1'!F:F,"HUAURA",'Planificación 2026-1'!W:W,C218,'Planificación 2026-1'!H:H,"DE"))&gt;0,"P08"," ")</f>
        <v xml:space="preserve"> </v>
      </c>
      <c r="BP218" s="108" t="str">
        <f>IF(SUM(COUNTIFS('Planificación 2026-1'!F:F,"HUAURA",'Planificación 2026-1'!W:W,C218,'Planificación 2026-1'!H:H,"OB"))&gt;0,"P09"," ")</f>
        <v xml:space="preserve"> </v>
      </c>
      <c r="BQ218" s="108" t="str">
        <f>IF(SUM(COUNTIFS('Planificación 2026-1'!F:F,"HUAURA",'Planificación 2026-1'!W:W,C218,'Planificación 2026-1'!H:H,"MH"))&gt;0,"P31"," ")</f>
        <v xml:space="preserve"> </v>
      </c>
      <c r="BR218" s="108" t="str">
        <f>IF(SUM(COUNTIFS('Planificación 2026-1'!F:F,"HUAURA",'Planificación 2026-1'!W:W,C218,'Planificación 2026-1'!H:H,"IC"))&gt;0,"P32"," ")</f>
        <v xml:space="preserve"> </v>
      </c>
      <c r="BS218" s="108" t="str">
        <f>IF(SUM(COUNTIFS('Planificación 2026-1'!F:F,"HUAURA",'Planificación 2026-1'!W:W,C218,'Planificación 2026-1'!H:H,"AR"))&gt;0,"P34"," ")</f>
        <v xml:space="preserve"> </v>
      </c>
      <c r="BT218" s="108" t="str">
        <f>IF(SUM(COUNTIFS('Planificación 2026-1'!F:F,"HUAURA",'Planificación 2026-1'!W:W,C218,'Planificación 2026-1'!H:H,"T1"))&gt;0,"P35"," ")</f>
        <v xml:space="preserve"> </v>
      </c>
      <c r="BU218" s="108" t="str">
        <f>IF(SUM(COUNTIFS('Planificación 2026-1'!F:F,"HUAURA",'Planificación 2026-1'!W:W,C218,'Planificación 2026-1'!H:H,"T3"))&gt;0,"P36"," ")</f>
        <v xml:space="preserve"> </v>
      </c>
      <c r="BV218" s="108" t="str">
        <f>IF(SUM(COUNTIFS('Planificación 2026-1'!F:F,"HUAURA",'Planificación 2026-1'!W:W,C218,'Planificación 2026-1'!H:H,"T2"))&gt;0,"P37"," ")</f>
        <v xml:space="preserve"> </v>
      </c>
      <c r="BW218" s="108" t="str">
        <f>IF(SUM(COUNTIFS('Planificación 2026-1'!F:F,"HUAURA",'Planificación 2026-1'!W:W,C218,'Planificación 2026-1'!H:H,"AE"))&gt;0,"P38"," ")</f>
        <v xml:space="preserve"> </v>
      </c>
      <c r="BX218" s="108" t="str">
        <f>IF(SUM(COUNTIFS('Planificación 2026-1'!F:F,"HUAURA",'Planificación 2026-1'!W:W,C218,'Planificación 2026-1'!H:H,"T4"))&gt;0,"P55"," ")</f>
        <v xml:space="preserve"> </v>
      </c>
      <c r="BY218" s="109">
        <f>SUMIFS('Planificación 2026-1'!R:R,'Planificación 2026-1'!W:W,C218,'Planificación 2026-1'!H:H,"AF",'Planificación 2026-1'!I:I,"&gt;2")</f>
        <v>0</v>
      </c>
      <c r="BZ218" s="109">
        <f>SUMIFS('Planificación 2026-1'!R:R,'Planificación 2026-1'!W:W,C218,'Planificación 2026-1'!H:H,"EN",'Planificación 2026-1'!I:I,"&gt;2")</f>
        <v>0</v>
      </c>
      <c r="CA218" s="109">
        <f>SUMIFS('Planificación 2026-1'!R:R,'Planificación 2026-1'!W:W,C218,'Planificación 2026-1'!H:H,"IS",'Planificación 2026-1'!I:I,"&gt;2")</f>
        <v>0</v>
      </c>
      <c r="CB218" s="109">
        <f>SUMIFS('Planificación 2026-1'!R:R,'Planificación 2026-1'!W:W,C218,'Planificación 2026-1'!H:H,"PS",'Planificación 2026-1'!I:I,"&gt;2")</f>
        <v>0</v>
      </c>
      <c r="CC218" s="109">
        <f>SUMIFS('Planificación 2026-1'!R:R,'Planificación 2026-1'!W:W,C218,'Planificación 2026-1'!H:H,"IN",'Planificación 2026-1'!I:I,"&gt;2")</f>
        <v>0</v>
      </c>
      <c r="CD218" s="109">
        <f>SUMIFS('Planificación 2026-1'!R:R,'Planificación 2026-1'!W:W,C218,'Planificación 2026-1'!H:H,"CA",'Planificación 2026-1'!I:I,"&gt;2")</f>
        <v>0</v>
      </c>
      <c r="CE218" s="109">
        <f>SUMIFS('Planificación 2026-1'!R:R,'Planificación 2026-1'!W:W,C218,'Planificación 2026-1'!H:H,"DE",'Planificación 2026-1'!I:I,"&gt;2")</f>
        <v>0</v>
      </c>
      <c r="CF218" s="109">
        <f>SUMIFS('Planificación 2026-1'!R:R,'Planificación 2026-1'!W:W,C218,'Planificación 2026-1'!H:H,"OB",'Planificación 2026-1'!I:I,"&gt;2")</f>
        <v>0</v>
      </c>
      <c r="CG218" s="109">
        <f>SUMIFS('Planificación 2026-1'!R:R,'Planificación 2026-1'!W:W,C218,'Planificación 2026-1'!H:H,"MH",'Planificación 2026-1'!I:I,"&gt;2")</f>
        <v>0</v>
      </c>
      <c r="CH218" s="109">
        <f>SUMIFS('Planificación 2026-1'!R:R,'Planificación 2026-1'!W:W,C218,'Planificación 2026-1'!H:H,"IC",'Planificación 2026-1'!I:I,"&gt;2")</f>
        <v>0</v>
      </c>
      <c r="CI218" s="109">
        <f>SUMIFS('Planificación 2026-1'!R:R,'Planificación 2026-1'!W:W,C218,'Planificación 2026-1'!H:H,"AR",'Planificación 2026-1'!I:I,"&gt;2")</f>
        <v>0</v>
      </c>
      <c r="CJ218" s="109">
        <f>SUMIFS('Planificación 2026-1'!R:R,'Planificación 2026-1'!W:W,C218,'Planificación 2026-1'!H:H,"T1",'Planificación 2026-1'!I:I,"&gt;2")</f>
        <v>0</v>
      </c>
      <c r="CK218" s="109">
        <f>SUMIFS('Planificación 2026-1'!R:R,'Planificación 2026-1'!W:W,C218,'Planificación 2026-1'!H:H,"T3",'Planificación 2026-1'!I:I,"&gt;2")</f>
        <v>0</v>
      </c>
      <c r="CL218" s="109">
        <f>SUMIFS('Planificación 2026-1'!R:R,'Planificación 2026-1'!W:W,C218,'Planificación 2026-1'!H:H,"T2",'Planificación 2026-1'!I:I,"&gt;2")</f>
        <v>0</v>
      </c>
      <c r="CM218" s="109">
        <f>SUMIFS('Planificación 2026-1'!R:R,'Planificación 2026-1'!W:W,C218,'Planificación 2026-1'!H:H,"AE",'Planificación 2026-1'!I:I,"&gt;2")</f>
        <v>0</v>
      </c>
      <c r="CN218" s="109">
        <f>SUMIFS('Planificación 2026-1'!R:R,'Planificación 2026-1'!W:W,C218,'Planificación 2026-1'!H:H,"T4",'Planificación 2026-1'!I:I,"&gt;2")</f>
        <v>0</v>
      </c>
      <c r="CO218" s="109">
        <f>SUMIFS('Planificación 2026-1'!R:R,'Planificación 2026-1'!W:W,C218,'Planificación 2026-1'!H:H,"AF",'Planificación 2026-1'!I:I,"&lt;3")</f>
        <v>0</v>
      </c>
      <c r="CP218" s="109">
        <f>SUMIFS('Planificación 2026-1'!R:R,'Planificación 2026-1'!W:W,C218,'Planificación 2026-1'!H:H,"EN",'Planificación 2026-1'!I:I,"&lt;3")</f>
        <v>0</v>
      </c>
      <c r="CQ218" s="109">
        <f>SUMIFS('Planificación 2026-1'!R:R,'Planificación 2026-1'!W:W,C218,'Planificación 2026-1'!H:H,"IS",'Planificación 2026-1'!I:I,"&lt;3")</f>
        <v>0</v>
      </c>
      <c r="CR218" s="109">
        <f>SUMIFS('Planificación 2026-1'!R:R,'Planificación 2026-1'!W:W,C218,'Planificación 2026-1'!H:H,"PS",'Planificación 2026-1'!I:I,"&lt;3")</f>
        <v>0</v>
      </c>
      <c r="CS218" s="109">
        <f>SUMIFS('Planificación 2026-1'!R:R,'Planificación 2026-1'!W:W,C218,'Planificación 2026-1'!H:H,"IN",'Planificación 2026-1'!I:I,"&lt;3")</f>
        <v>0</v>
      </c>
      <c r="CT218" s="109">
        <f>SUMIFS('Planificación 2026-1'!R:R,'Planificación 2026-1'!W:W,C218,'Planificación 2026-1'!H:H,"CA",'Planificación 2026-1'!I:I,"&lt;3")</f>
        <v>0</v>
      </c>
      <c r="CU218" s="109">
        <f>SUMIFS('Planificación 2026-1'!R:R,'Planificación 2026-1'!W:W,C218,'Planificación 2026-1'!H:H,"DE",'Planificación 2026-1'!I:I,"&lt;3")</f>
        <v>0</v>
      </c>
      <c r="CV218" s="109">
        <f>SUMIFS('Planificación 2026-1'!R:R,'Planificación 2026-1'!W:W,C218,'Planificación 2026-1'!H:H,"OB",'Planificación 2026-1'!I:I,"&lt;3")</f>
        <v>0</v>
      </c>
      <c r="CW218" s="109">
        <f>SUMIFS('Planificación 2026-1'!R:R,'Planificación 2026-1'!W:W,C218,'Planificación 2026-1'!H:H,"MH",'Planificación 2026-1'!I:I,"&lt;3")</f>
        <v>0</v>
      </c>
      <c r="CX218" s="109">
        <f>SUMIFS('Planificación 2026-1'!R:R,'Planificación 2026-1'!W:W,C218,'Planificación 2026-1'!H:H,"IC",'Planificación 2026-1'!I:I,"&lt;3")</f>
        <v>0</v>
      </c>
      <c r="CY218" s="109">
        <f>SUMIFS('Planificación 2026-1'!R:R,'Planificación 2026-1'!W:W,C218,'Planificación 2026-1'!H:H,"AR",'Planificación 2026-1'!I:I,"&lt;3")</f>
        <v>0</v>
      </c>
      <c r="CZ218" s="109">
        <f>SUMIFS('Planificación 2026-1'!R:R,'Planificación 2026-1'!W:W,C218,'Planificación 2026-1'!H:H,"T1",'Planificación 2026-1'!I:I,"&lt;3")</f>
        <v>0</v>
      </c>
      <c r="DA218" s="109">
        <f>SUMIFS('Planificación 2026-1'!R:R,'Planificación 2026-1'!W:W,C218,'Planificación 2026-1'!H:H,"T3",'Planificación 2026-1'!I:I,"&lt;3")</f>
        <v>0</v>
      </c>
      <c r="DB218" s="109">
        <f>SUMIFS('Planificación 2026-1'!R:R,'Planificación 2026-1'!W:W,C218,'Planificación 2026-1'!H:H,"T2",'Planificación 2026-1'!I:I,"&lt;3")</f>
        <v>0</v>
      </c>
      <c r="DC218" s="109">
        <f>SUMIFS('Planificación 2026-1'!R:R,'Planificación 2026-1'!W:W,C218,'Planificación 2026-1'!H:H,"AE",'Planificación 2026-1'!I:I,"&lt;3")</f>
        <v>0</v>
      </c>
      <c r="DD218" s="109">
        <f>SUMIFS('Planificación 2026-1'!R:R,'Planificación 2026-1'!W:W,C218,'Planificación 2026-1'!H:H,"T4",'Planificación 2026-1'!I:I,"&lt;3")</f>
        <v>0</v>
      </c>
      <c r="DE218" s="108" t="str">
        <f t="shared" si="36"/>
        <v/>
      </c>
      <c r="DF218" s="41">
        <f>IF(C218="","",SUMIFS('Planificación 2026-1'!R:R,'Planificación 2026-1'!W:W,C218,'Planificación 2026-1'!F:F,"PRINCIPAL",'Planificación 2026-1'!X:X,"VIRTUAL"))</f>
        <v>0</v>
      </c>
      <c r="DG218" s="41">
        <f>IF(C218="","",SUMIFS('Planificación 2026-1'!R:R,'Planificación 2026-1'!W:W,C218,'Planificación 2026-1'!F:F,"PRINCIPAL",'Planificación 2026-1'!X:X,"PRESENCIAL"))</f>
        <v>0</v>
      </c>
      <c r="DH218" s="41">
        <f>IF(C218="","",SUMIFS('Planificación 2026-1'!R:R,'Planificación 2026-1'!W:W,C218,'Planificación 2026-1'!F:F,"PRINCIPAL",'Planificación 2026-1'!X:X,"HIBRIDO PRESENCIAL"))</f>
        <v>0</v>
      </c>
      <c r="DI218" s="108" t="str">
        <f t="shared" si="37"/>
        <v/>
      </c>
      <c r="DJ218" s="108">
        <f>IF(C218="","",SUMIFS('Planificación 2026-1'!R:R,'Planificación 2026-1'!W:W,C218,'Planificación 2026-1'!F:F,"FILIAL",'Planificación 2026-1'!X:X,"VIRTUAL"))</f>
        <v>0</v>
      </c>
      <c r="DK218" s="110">
        <f>IF(C218="","",SUMIFS('Planificación 2026-1'!R:R,'Planificación 2026-1'!W:W,C218,'Planificación 2026-1'!F:F,"FILIAL",'Planificación 2026-1'!X:X,"PRESENCIAL"))</f>
        <v>0</v>
      </c>
      <c r="DL218" s="61">
        <f>IF(C218="","",SUMIFS('Planificación 2026-1'!R:R,'Planificación 2026-1'!W:W,C218,'Planificación 2026-1'!F:F,"FILIAL",'Planificación 2026-1'!X:X,"HIBRIDO PRESENCIAL"))</f>
        <v>0</v>
      </c>
      <c r="DM218" s="111" t="str">
        <f t="shared" si="38"/>
        <v/>
      </c>
      <c r="DN218" s="108">
        <f>IF(C218="","",SUMIFS('Planificación 2026-1'!R:R,'Planificación 2026-1'!W:W,C218,'Planificación 2026-1'!F:F,"SUNAMPE",'Planificación 2026-1'!X:X,"VIRTUAL"))</f>
        <v>0</v>
      </c>
      <c r="DO218" s="61">
        <f>IF(C218="","",SUMIFS('Planificación 2026-1'!R:R,'Planificación 2026-1'!W:W,C218,'Planificación 2026-1'!F:F,"SUNAMPE",'Planificación 2026-1'!X:X,"PRESENCIAL"))</f>
        <v>0</v>
      </c>
      <c r="DP218" s="111" t="str">
        <f t="shared" si="39"/>
        <v/>
      </c>
      <c r="DQ218" s="108">
        <f>IF(C218="","",SUMIFS('Planificación 2026-1'!R:R,'Planificación 2026-1'!W:W,C218,'Planificación 2026-1'!F:F,"HUAURA",'Planificación 2026-1'!X:X,"VIRTUAL"))</f>
        <v>0</v>
      </c>
      <c r="DR218" s="61">
        <f>IF(C218="","",SUMIFS('Planificación 2026-1'!R:R,'Planificación 2026-1'!W:W,C218,'Planificación 2026-1'!F:F,"HUAURA",'Planificación 2026-1'!X:X,"PRESENCIAL"))</f>
        <v>0</v>
      </c>
      <c r="DS218" s="76">
        <f>SUMIFS('Planificación 2026-1'!R:R,'Planificación 2026-1'!W:W,C218,'Planificación 2026-1'!F:F,"PRINCIPAL",'Planificación 2026-1'!X:X,"VIRTUAL",'Planificación 2026-1'!I:I,"&gt;2")</f>
        <v>0</v>
      </c>
      <c r="DT218" s="76">
        <f>SUMIFS('Planificación 2026-1'!R:R,'Planificación 2026-1'!W:W,C218,'Planificación 2026-1'!F:F,"PRINCIPAL",'Planificación 2026-1'!X:X,"&lt;&gt;VIRTUAL",'Planificación 2026-1'!I:I,"&gt;2")</f>
        <v>0</v>
      </c>
      <c r="DU218" s="76">
        <f>SUMIFS('Planificación 2026-1'!R:R,'Planificación 2026-1'!W:W,C218,'Planificación 2026-1'!F:F,"SUNAMPE",'Planificación 2026-1'!X:X,"VIRTUAL",'Planificación 2026-1'!I:I,"&gt;2")</f>
        <v>0</v>
      </c>
      <c r="DV218" s="76">
        <f>SUMIFS('Planificación 2026-1'!R:R,'Planificación 2026-1'!W:W,C218,'Planificación 2026-1'!F:F,"SUNAMPE",'Planificación 2026-1'!X:X,"&lt;&gt;VIRTUAL",'Planificación 2026-1'!I:I,"&gt;2")</f>
        <v>0</v>
      </c>
      <c r="DW218" s="76">
        <f>SUMIFS('Planificación 2026-1'!R:R,'Planificación 2026-1'!W:W,C218,'Planificación 2026-1'!F:F,"FILIAL",'Planificación 2026-1'!X:X,"VIRTUAL",'Planificación 2026-1'!I:I,"&gt;2")</f>
        <v>0</v>
      </c>
      <c r="DX218" s="76">
        <f>SUMIFS('Planificación 2026-1'!R:R,'Planificación 2026-1'!W:W,C218,'Planificación 2026-1'!F:F,"FILIAL",'Planificación 2026-1'!X:X,"&lt;&gt;VIRTUAL",'Planificación 2026-1'!I:I,"&gt;2")</f>
        <v>0</v>
      </c>
      <c r="DY218" s="76">
        <f>SUMIFS('Planificación 2026-1'!R:R,'Planificación 2026-1'!W:W,C218,'Planificación 2026-1'!F:F,"PORUMA",'Planificación 2026-1'!X:X,"VIRTUAL",'Planificación 2026-1'!I:I,"&gt;2")</f>
        <v>0</v>
      </c>
      <c r="DZ218" s="76">
        <f>SUMIFS('Planificación 2026-1'!R:R,'Planificación 2026-1'!W:W,C218,'Planificación 2026-1'!F:F,"PORUMA",'Planificación 2026-1'!X:X,"&lt;&gt;VIRTUAL",'Planificación 2026-1'!I:I,"&gt;2")</f>
        <v>0</v>
      </c>
      <c r="EA218" s="76">
        <f>SUMIFS('Planificación 2026-1'!R:R,'Planificación 2026-1'!W:W,C218,'Planificación 2026-1'!F:F,"HUAURA",'Planificación 2026-1'!X:X,"VIRTUAL",'Planificación 2026-1'!I:I,"&gt;2")</f>
        <v>0</v>
      </c>
      <c r="EB218" s="76">
        <f>SUMIFS('Planificación 2026-1'!R:R,'Planificación 2026-1'!W:W,C218,'Planificación 2026-1'!F:F,"HUAURA",'Planificación 2026-1'!X:X,"&lt;&gt;VIRTUAL",'Planificación 2026-1'!I:I,"&gt;2")</f>
        <v>0</v>
      </c>
      <c r="EC218" s="76">
        <f>SUMIFS('Planificación 2026-1'!R:R,'Planificación 2026-1'!W:W,C218,'Planificación 2026-1'!F:F,"PRINCIPAL",'Planificación 2026-1'!X:X,"VIRTUAL",'Planificación 2026-1'!I:I,"&lt;3")</f>
        <v>0</v>
      </c>
      <c r="ED218" s="76">
        <f>SUMIFS('Planificación 2026-1'!R:R,'Planificación 2026-1'!W:W,C218,'Planificación 2026-1'!F:F,"PRINCIPAL",'Planificación 2026-1'!X:X,"&lt;&gt;VIRTUAL",'Planificación 2026-1'!I:I,"&lt;3")</f>
        <v>0</v>
      </c>
      <c r="EE218" s="76">
        <f>SUMIFS('Planificación 2026-1'!R:R,'Planificación 2026-1'!W:W,C218,'Planificación 2026-1'!F:F,"SUNAMPE",'Planificación 2026-1'!X:X,"VIRTUAL",'Planificación 2026-1'!I:I,"&lt;3")</f>
        <v>0</v>
      </c>
      <c r="EF218" s="76">
        <f>SUMIFS('Planificación 2026-1'!R:R,'Planificación 2026-1'!W:W,C218,'Planificación 2026-1'!F:F,"SUNAMPE",'Planificación 2026-1'!X:X,"&lt;&gt;VIRTUAL",'Planificación 2026-1'!I:I,"&lt;3")</f>
        <v>0</v>
      </c>
      <c r="EG218" s="76">
        <f>SUMIFS('Planificación 2026-1'!R:R,'Planificación 2026-1'!W:W,C218,'Planificación 2026-1'!F:F,"FILIAL",'Planificación 2026-1'!X:X,"VIRTUAL",'Planificación 2026-1'!I:I,"&lt;3")</f>
        <v>0</v>
      </c>
      <c r="EH218" s="76">
        <f>SUMIFS('Planificación 2026-1'!R:R,'Planificación 2026-1'!W:W,C218,'Planificación 2026-1'!F:F,"FILIAL",'Planificación 2026-1'!X:X,"&lt;&gt;VIRTUAL",'Planificación 2026-1'!I:I,"&lt;3")</f>
        <v>0</v>
      </c>
      <c r="EI218" s="76">
        <f>SUMIFS('Planificación 2026-1'!R:R,'Planificación 2026-1'!W:W,C218,'Planificación 2026-1'!F:F,"PORUMA",'Planificación 2026-1'!X:X,"VIRTUAL",'Planificación 2026-1'!I:I,"&lt;3")</f>
        <v>0</v>
      </c>
      <c r="EJ218" s="76">
        <f>SUMIFS('Planificación 2026-1'!R:R,'Planificación 2026-1'!W:W,C218,'Planificación 2026-1'!F:F,"PORUMA",'Planificación 2026-1'!X:X,"&lt;&gt;VIRTUAL",'Planificación 2026-1'!I:I,"&lt;3")</f>
        <v>0</v>
      </c>
      <c r="EK218" s="76">
        <f>SUMIFS('Planificación 2026-1'!R:R,'Planificación 2026-1'!W:W,C218,'Planificación 2026-1'!F:F,"HUAURA",'Planificación 2026-1'!X:X,"VIRTUAL",'Planificación 2026-1'!I:I,"&lt;3")</f>
        <v>0</v>
      </c>
      <c r="EL218" s="76">
        <f>SUMIFS('Planificación 2026-1'!R:R,'Planificación 2026-1'!W:W,C218,'Planificación 2026-1'!F:F,"HUAURA",'Planificación 2026-1'!X:X,"&lt;&gt;VIRTUAL",'Planificación 2026-1'!I:I,"&lt;3")</f>
        <v>0</v>
      </c>
      <c r="EM218" s="76"/>
      <c r="EN218" s="76">
        <f t="shared" si="32"/>
        <v>0</v>
      </c>
      <c r="EO218" s="76">
        <f t="shared" si="33"/>
        <v>0</v>
      </c>
      <c r="EP218" s="76" t="b">
        <f t="shared" si="34"/>
        <v>1</v>
      </c>
      <c r="EQ218" s="76" t="str">
        <f t="shared" si="35"/>
        <v/>
      </c>
      <c r="ER218" s="76" t="str">
        <f t="shared" si="40"/>
        <v>PRESENCIAL</v>
      </c>
    </row>
    <row r="219" spans="1:148" hidden="1">
      <c r="A219" s="83"/>
      <c r="B219" s="119">
        <v>216</v>
      </c>
      <c r="C219" s="115" t="s">
        <v>392</v>
      </c>
      <c r="D219" s="112">
        <f>SUMIF('Planificación 2026-1'!W:W,C219,'Planificación 2026-1'!R:R)</f>
        <v>17</v>
      </c>
      <c r="E219" s="114" t="s">
        <v>170</v>
      </c>
      <c r="F219" s="115" t="s">
        <v>171</v>
      </c>
      <c r="G219" s="115" t="s">
        <v>13</v>
      </c>
      <c r="H219" s="115" t="s">
        <v>127</v>
      </c>
      <c r="I219" s="107" t="str">
        <f>IF(SUM(COUNTIFS('Planificación 2026-1'!F:F,"PRINCIPAL",'Planificación 2026-1'!W:W,C219,'Planificación 2026-1'!H:H,"AF"))&gt;0,"P01"," ")</f>
        <v xml:space="preserve"> </v>
      </c>
      <c r="J219" s="108" t="str">
        <f>IF(SUM(COUNTIFS('Planificación 2026-1'!F:F,"PRINCIPAL",'Planificación 2026-1'!W:W,C219,'Planificación 2026-1'!H:H,"EN"))&gt;0,"P02"," ")</f>
        <v xml:space="preserve"> </v>
      </c>
      <c r="K219" s="108" t="str">
        <f>IF(SUM(COUNTIFS('Planificación 2026-1'!F:F,"PRINCIPAL",'Planificación 2026-1'!W:W,C219,'Planificación 2026-1'!H:H,"IS"))&gt;0,"P03"," ")</f>
        <v xml:space="preserve"> </v>
      </c>
      <c r="L219" s="108" t="str">
        <f>IF(SUM(COUNTIFS('Planificación 2026-1'!F:F,"PRINCIPAL",'Planificación 2026-1'!W:W,C219,'Planificación 2026-1'!H:H,"PS"))&gt;0,"P04"," ")</f>
        <v xml:space="preserve"> </v>
      </c>
      <c r="M219" s="108"/>
      <c r="N219" s="108" t="str">
        <f>IF(SUM(COUNTIFS('Planificación 2026-1'!F:F,"PRINCIPAL",'Planificación 2026-1'!W:W,C219,'Planificación 2026-1'!H:H,"IN"))&gt;0,"P06"," ")</f>
        <v xml:space="preserve"> </v>
      </c>
      <c r="O219" s="108" t="str">
        <f>IF(SUM(COUNTIFS('Planificación 2026-1'!F:F,"PRINCIPAL",'Planificación 2026-1'!W:W,C219,'Planificación 2026-1'!H:H,"CA"))&gt;0,"P07"," ")</f>
        <v xml:space="preserve"> </v>
      </c>
      <c r="P219" s="108" t="str">
        <f>IF(SUM(COUNTIFS('Planificación 2026-1'!F:F,"PRINCIPAL",'Planificación 2026-1'!W:W,C219,'Planificación 2026-1'!H:H,"DE"))&gt;0,"P08"," ")</f>
        <v xml:space="preserve"> </v>
      </c>
      <c r="Q219" s="108" t="str">
        <f>IF(SUM(COUNTIFS('Planificación 2026-1'!F:F,"PRINCIPAL",'Planificación 2026-1'!W:W,C219,'Planificación 2026-1'!H:H,"OB"))&gt;0,"P09"," ")</f>
        <v xml:space="preserve"> </v>
      </c>
      <c r="R219" s="108" t="str">
        <f>IF(SUM(COUNTIFS('Planificación 2026-1'!F:F,"PRINCIPAL",'Planificación 2026-1'!W:W,C219,'Planificación 2026-1'!H:H,"MH"))&gt;0,"P31"," ")</f>
        <v xml:space="preserve"> </v>
      </c>
      <c r="S219" s="108" t="str">
        <f>IF(SUM(COUNTIFS('Planificación 2026-1'!F:F,"PRINCIPAL",'Planificación 2026-1'!W:W,C219,'Planificación 2026-1'!H:H,"IC"))&gt;0,"P32"," ")</f>
        <v xml:space="preserve"> </v>
      </c>
      <c r="T219" s="108" t="str">
        <f>IF(SUM(COUNTIFS('Planificación 2026-1'!F:F,"PRINCIPAL",'Planificación 2026-1'!W:W,C219,'Planificación 2026-1'!H:H,"AR"))&gt;0,"P34"," ")</f>
        <v xml:space="preserve"> </v>
      </c>
      <c r="U219" s="108" t="str">
        <f>IF(SUM(COUNTIFS('Planificación 2026-1'!F:F,"PRINCIPAL",'Planificación 2026-1'!W:W,C219,'Planificación 2026-1'!H:H,"T1"))&gt;0,"P35"," ")</f>
        <v xml:space="preserve"> </v>
      </c>
      <c r="V219" s="108" t="str">
        <f>IF(SUM(COUNTIFS('Planificación 2026-1'!F:F,"PRINCIPAL",'Planificación 2026-1'!W:W,C219,'Planificación 2026-1'!H:H,"T3"))&gt;0,"P36"," ")</f>
        <v xml:space="preserve"> </v>
      </c>
      <c r="W219" s="108" t="str">
        <f>IF(SUM(COUNTIFS('Planificación 2026-1'!F:F,"PRINCIPAL",'Planificación 2026-1'!W:W,C219,'Planificación 2026-1'!H:H,"T2"))&gt;0,"P37"," ")</f>
        <v xml:space="preserve"> </v>
      </c>
      <c r="X219" s="108" t="str">
        <f>IF(SUM(COUNTIFS('Planificación 2026-1'!F:F,"PRINCIPAL",'Planificación 2026-1'!W:W,C219,'Planificación 2026-1'!H:H,"AE"))&gt;0,"P38"," ")</f>
        <v xml:space="preserve"> </v>
      </c>
      <c r="Y219" s="108" t="str">
        <f>IF(SUM(COUNTIFS('Planificación 2026-1'!F:F,"PRINCIPAL",'Planificación 2026-1'!W:W,C219,'Planificación 2026-1'!H:H,"T4"))&gt;0,"P55"," ")</f>
        <v xml:space="preserve"> </v>
      </c>
      <c r="Z219" s="108" t="str">
        <f>IF(SUM(COUNTIFS('Planificación 2026-1'!F:F,"FILIAL",'Planificación 2026-1'!W:W,C219,'Planificación 2026-1'!H:H,"AF"))&gt;0," P01"," ")</f>
        <v xml:space="preserve"> </v>
      </c>
      <c r="AA219" s="108" t="str">
        <f>IF(SUM(COUNTIFS('Planificación 2026-1'!F:F,"FILIAL",'Planificación 2026-1'!W:W,C219,'Planificación 2026-1'!H:H,"EN"))&gt;0,"P02"," ")</f>
        <v xml:space="preserve"> </v>
      </c>
      <c r="AB219" s="108" t="str">
        <f>IF(SUM(COUNTIFS('Planificación 2026-1'!F:F,"FILIAL",'Planificación 2026-1'!W:W,C219,'Planificación 2026-1'!H:H,"IS"))&gt;0,"P03"," ")</f>
        <v xml:space="preserve"> </v>
      </c>
      <c r="AC219" s="108" t="str">
        <f>IF(SUM(COUNTIFS('Planificación 2026-1'!F:F,"FILIAL",'Planificación 2026-1'!W:W,C219,'Planificación 2026-1'!H:H,"PS"))&gt;0,"P04"," ")</f>
        <v xml:space="preserve"> </v>
      </c>
      <c r="AD219" s="108"/>
      <c r="AE219" s="108" t="str">
        <f>IF(SUM(COUNTIFS('Planificación 2026-1'!F:F,"FILIAL",'Planificación 2026-1'!W:W,C219,'Planificación 2026-1'!H:H,"IN"))&gt;0,"P06"," ")</f>
        <v xml:space="preserve"> </v>
      </c>
      <c r="AF219" s="108" t="str">
        <f>IF(SUM(COUNTIFS('Planificación 2026-1'!F:F,"FILIAL",'Planificación 2026-1'!W:W,C219,'Planificación 2026-1'!H:H,"CA"))&gt;0,"P07"," ")</f>
        <v xml:space="preserve"> </v>
      </c>
      <c r="AG219" s="108" t="str">
        <f>IF(SUM(COUNTIFS('Planificación 2026-1'!F:F,"FILIAL",'Planificación 2026-1'!W:W,C219,'Planificación 2026-1'!H:H,"DE"))&gt;0,"P08"," ")</f>
        <v>P08</v>
      </c>
      <c r="AH219" s="108" t="str">
        <f>IF(SUM(COUNTIFS('Planificación 2026-1'!F:F,"FILIAL",'Planificación 2026-1'!W:W,C219,'Planificación 2026-1'!H:H,"OB"))&gt;0,"P09"," ")</f>
        <v xml:space="preserve"> </v>
      </c>
      <c r="AI219" s="108" t="str">
        <f>IF(SUM(COUNTIFS('Planificación 2026-1'!F:F,"FILIAL",'Planificación 2026-1'!W:W,C219,'Planificación 2026-1'!H:H,"MH"))&gt;0,"P31"," ")</f>
        <v xml:space="preserve"> </v>
      </c>
      <c r="AJ219" s="108" t="str">
        <f>IF(SUM(COUNTIFS('Planificación 2026-1'!F:F,"FILIAL",'Planificación 2026-1'!W:W,C219,'Planificación 2026-1'!H:H,"IC"))&gt;0,"P32"," ")</f>
        <v xml:space="preserve"> </v>
      </c>
      <c r="AK219" s="108" t="str">
        <f>IF(SUM(COUNTIFS('Planificación 2026-1'!F:F,"FILIAL",'Planificación 2026-1'!W:W,C219,'Planificación 2026-1'!H:H,"AR"))&gt;0,"P34"," ")</f>
        <v xml:space="preserve"> </v>
      </c>
      <c r="AL219" s="108" t="str">
        <f>IF(SUM(COUNTIFS('Planificación 2026-1'!F:F,"FILIAL",'Planificación 2026-1'!W:W,C219,'Planificación 2026-1'!H:H,"T1"))&gt;0,"P35"," ")</f>
        <v xml:space="preserve"> </v>
      </c>
      <c r="AM219" s="108" t="str">
        <f>IF(SUM(COUNTIFS('Planificación 2026-1'!F:F,"FILIAL",'Planificación 2026-1'!W:W,C219,'Planificación 2026-1'!H:H,"T3"))&gt;0,"P36"," ")</f>
        <v xml:space="preserve"> </v>
      </c>
      <c r="AN219" s="108" t="str">
        <f>IF(SUM(COUNTIFS('Planificación 2026-1'!F:F,"FILIAL",'Planificación 2026-1'!W:W,C219,'Planificación 2026-1'!H:H,"T2"))&gt;0,"P37"," ")</f>
        <v xml:space="preserve"> </v>
      </c>
      <c r="AO219" s="108" t="str">
        <f>IF(SUM(COUNTIFS('Planificación 2026-1'!F:F,"FILIAL",'Planificación 2026-1'!W:W,C219,'Planificación 2026-1'!H:H,"AE"))&gt;0,"P38"," ")</f>
        <v xml:space="preserve"> </v>
      </c>
      <c r="AP219" s="108" t="str">
        <f>IF(SUM(COUNTIFS('Planificación 2026-1'!F:F,"FILIAL",'Planificación 2026-1'!W:W,C219,'Planificación 2026-1'!H:H,"T4"))&gt;0,"P55"," ")</f>
        <v xml:space="preserve"> </v>
      </c>
      <c r="AQ219" s="108" t="str">
        <f>IF(SUM(COUNTIFS('Planificación 2026-1'!F:F,"SUNAMPE",'Planificación 2026-1'!W:W,C219,'Planificación 2026-1'!H:H,"AF"))&gt;0," P01"," ")</f>
        <v xml:space="preserve"> </v>
      </c>
      <c r="AR219" s="108" t="str">
        <f>IF(SUM(COUNTIFS('Planificación 2026-1'!F:F,"SUNAMPE",'Planificación 2026-1'!W:W,C219,'Planificación 2026-1'!H:H,"EN"))&gt;0,"P02"," ")</f>
        <v xml:space="preserve"> </v>
      </c>
      <c r="AS219" s="108" t="str">
        <f>IF(SUM(COUNTIFS('Planificación 2026-1'!F:F,"SUNAMPE",'Planificación 2026-1'!W:W,C219,'Planificación 2026-1'!H:H,"IS"))&gt;0,"P03"," ")</f>
        <v xml:space="preserve"> </v>
      </c>
      <c r="AT219" s="108" t="str">
        <f>IF(SUM(COUNTIFS('Planificación 2026-1'!F:F,"SUNAMPE",'Planificación 2026-1'!W:W,C219,'Planificación 2026-1'!H:H,"PS"))&gt;0,"P04"," ")</f>
        <v xml:space="preserve"> </v>
      </c>
      <c r="AU219" s="108"/>
      <c r="AV219" s="108" t="str">
        <f>IF(SUM(COUNTIFS('Planificación 2026-1'!F:F,"SUNAMPE",'Planificación 2026-1'!W:W,C219,'Planificación 2026-1'!H:H,"IN"))&gt;0,"P06"," ")</f>
        <v xml:space="preserve"> </v>
      </c>
      <c r="AW219" s="108" t="str">
        <f>IF(SUM(COUNTIFS('Planificación 2026-1'!F:F,"SUNAMPE",'Planificación 2026-1'!W:W,C219,'Planificación 2026-1'!H:H,"CA"))&gt;0,"P07"," ")</f>
        <v xml:space="preserve"> </v>
      </c>
      <c r="AX219" s="108" t="str">
        <f>IF(SUM(COUNTIFS('Planificación 2026-1'!F:F,"SUNAMPE",'Planificación 2026-1'!W:W,C219,'Planificación 2026-1'!H:H,"DE"))&gt;0,"P08"," ")</f>
        <v xml:space="preserve"> </v>
      </c>
      <c r="AY219" s="108" t="str">
        <f>IF(SUM(COUNTIFS('Planificación 2026-1'!F:F,"SUNAMPE",'Planificación 2026-1'!W:W,C219,'Planificación 2026-1'!H:H,"OB"))&gt;0,"P09"," ")</f>
        <v xml:space="preserve"> </v>
      </c>
      <c r="AZ219" s="108" t="str">
        <f>IF(SUM(COUNTIFS('Planificación 2026-1'!F:F,"SUNAMPE",'Planificación 2026-1'!W:W,C219,'Planificación 2026-1'!H:H,"MH"))&gt;0,"P31"," ")</f>
        <v xml:space="preserve"> </v>
      </c>
      <c r="BA219" s="108" t="str">
        <f>IF(SUM(COUNTIFS('Planificación 2026-1'!F:F,"SUNAMPE",'Planificación 2026-1'!W:W,C219,'Planificación 2026-1'!H:H,"IC"))&gt;0,"P32"," ")</f>
        <v xml:space="preserve"> </v>
      </c>
      <c r="BB219" s="108" t="str">
        <f>IF(SUM(COUNTIFS('Planificación 2026-1'!F:F,"SUNAMPE",'Planificación 2026-1'!W:W,C219,'Planificación 2026-1'!H:H,"AR"))&gt;0,"P34"," ")</f>
        <v xml:space="preserve"> </v>
      </c>
      <c r="BC219" s="108" t="str">
        <f>IF(SUM(COUNTIFS('Planificación 2026-1'!F:F,"SUNAMPE",'Planificación 2026-1'!W:W,C219,'Planificación 2026-1'!H:H,"T1"))&gt;0,"P35"," ")</f>
        <v xml:space="preserve"> </v>
      </c>
      <c r="BD219" s="108" t="str">
        <f>IF(SUM(COUNTIFS('Planificación 2026-1'!F:F,"SUNAMPE",'Planificación 2026-1'!W:W,C219,'Planificación 2026-1'!H:H,"T3"))&gt;0,"P36"," ")</f>
        <v xml:space="preserve"> </v>
      </c>
      <c r="BE219" s="108" t="str">
        <f>IF(SUM(COUNTIFS('Planificación 2026-1'!F:F,"SUNAMPE",'Planificación 2026-1'!W:W,C219,'Planificación 2026-1'!H:H,"T2"))&gt;0,"P37"," ")</f>
        <v xml:space="preserve"> </v>
      </c>
      <c r="BF219" s="108" t="str">
        <f>IF(SUM(COUNTIFS('Planificación 2026-1'!F:F,"SUNAMPE",'Planificación 2026-1'!W:W,C219,'Planificación 2026-1'!H:H,"AE"))&gt;0,"P38"," ")</f>
        <v xml:space="preserve"> </v>
      </c>
      <c r="BG219" s="108" t="str">
        <f>IF(SUM(COUNTIFS('Planificación 2026-1'!F:F,"SUNAMPE",'Planificación 2026-1'!W:W,C219,'Planificación 2026-1'!H:H,"T4"))&gt;0,"P55"," ")</f>
        <v xml:space="preserve"> </v>
      </c>
      <c r="BH219" s="108" t="str">
        <f>IF(SUM(COUNTIFS('Planificación 2026-1'!F:F,"HUAURA",'Planificación 2026-1'!W:W,C219,'Planificación 2026-1'!H:H,"AF"))&gt;0," P01"," ")</f>
        <v xml:space="preserve"> </v>
      </c>
      <c r="BI219" s="108" t="str">
        <f>IF(SUM(COUNTIFS('Planificación 2026-1'!F:F,"HUAURA",'Planificación 2026-1'!W:W,C219,'Planificación 2026-1'!H:H,"EN"))&gt;0,"P02"," ")</f>
        <v xml:space="preserve"> </v>
      </c>
      <c r="BJ219" s="108" t="str">
        <f>IF(SUM(COUNTIFS('Planificación 2026-1'!F:F,"HUAURA",'Planificación 2026-1'!W:W,C219,'Planificación 2026-1'!H:H,"IS"))&gt;0,"P03"," ")</f>
        <v xml:space="preserve"> </v>
      </c>
      <c r="BK219" s="108" t="str">
        <f>IF(SUM(COUNTIFS('Planificación 2026-1'!F:F,"HUAURA",'Planificación 2026-1'!W:W,C219,'Planificación 2026-1'!H:H,"PS"))&gt;0,"P04"," ")</f>
        <v xml:space="preserve"> </v>
      </c>
      <c r="BL219" s="108"/>
      <c r="BM219" s="108" t="str">
        <f>IF(SUM(COUNTIFS('Planificación 2026-1'!F:F,"HUAURA",'Planificación 2026-1'!W:W,C219,'Planificación 2026-1'!H:H,"IN"))&gt;0,"P06"," ")</f>
        <v xml:space="preserve"> </v>
      </c>
      <c r="BN219" s="108" t="str">
        <f>IF(SUM(COUNTIFS('Planificación 2026-1'!F:F,"HUAURA",'Planificación 2026-1'!W:W,C219,'Planificación 2026-1'!H:H,"CA"))&gt;0,"P07"," ")</f>
        <v xml:space="preserve"> </v>
      </c>
      <c r="BO219" s="108" t="str">
        <f>IF(SUM(COUNTIFS('Planificación 2026-1'!F:F,"HUAURA",'Planificación 2026-1'!W:W,C219,'Planificación 2026-1'!H:H,"DE"))&gt;0,"P08"," ")</f>
        <v xml:space="preserve"> </v>
      </c>
      <c r="BP219" s="108" t="str">
        <f>IF(SUM(COUNTIFS('Planificación 2026-1'!F:F,"HUAURA",'Planificación 2026-1'!W:W,C219,'Planificación 2026-1'!H:H,"OB"))&gt;0,"P09"," ")</f>
        <v xml:space="preserve"> </v>
      </c>
      <c r="BQ219" s="108" t="str">
        <f>IF(SUM(COUNTIFS('Planificación 2026-1'!F:F,"HUAURA",'Planificación 2026-1'!W:W,C219,'Planificación 2026-1'!H:H,"MH"))&gt;0,"P31"," ")</f>
        <v xml:space="preserve"> </v>
      </c>
      <c r="BR219" s="108" t="str">
        <f>IF(SUM(COUNTIFS('Planificación 2026-1'!F:F,"HUAURA",'Planificación 2026-1'!W:W,C219,'Planificación 2026-1'!H:H,"IC"))&gt;0,"P32"," ")</f>
        <v xml:space="preserve"> </v>
      </c>
      <c r="BS219" s="108" t="str">
        <f>IF(SUM(COUNTIFS('Planificación 2026-1'!F:F,"HUAURA",'Planificación 2026-1'!W:W,C219,'Planificación 2026-1'!H:H,"AR"))&gt;0,"P34"," ")</f>
        <v xml:space="preserve"> </v>
      </c>
      <c r="BT219" s="108" t="str">
        <f>IF(SUM(COUNTIFS('Planificación 2026-1'!F:F,"HUAURA",'Planificación 2026-1'!W:W,C219,'Planificación 2026-1'!H:H,"T1"))&gt;0,"P35"," ")</f>
        <v xml:space="preserve"> </v>
      </c>
      <c r="BU219" s="108" t="str">
        <f>IF(SUM(COUNTIFS('Planificación 2026-1'!F:F,"HUAURA",'Planificación 2026-1'!W:W,C219,'Planificación 2026-1'!H:H,"T3"))&gt;0,"P36"," ")</f>
        <v xml:space="preserve"> </v>
      </c>
      <c r="BV219" s="108" t="str">
        <f>IF(SUM(COUNTIFS('Planificación 2026-1'!F:F,"HUAURA",'Planificación 2026-1'!W:W,C219,'Planificación 2026-1'!H:H,"T2"))&gt;0,"P37"," ")</f>
        <v xml:space="preserve"> </v>
      </c>
      <c r="BW219" s="108" t="str">
        <f>IF(SUM(COUNTIFS('Planificación 2026-1'!F:F,"HUAURA",'Planificación 2026-1'!W:W,C219,'Planificación 2026-1'!H:H,"AE"))&gt;0,"P38"," ")</f>
        <v xml:space="preserve"> </v>
      </c>
      <c r="BX219" s="108" t="str">
        <f>IF(SUM(COUNTIFS('Planificación 2026-1'!F:F,"HUAURA",'Planificación 2026-1'!W:W,C219,'Planificación 2026-1'!H:H,"T4"))&gt;0,"P55"," ")</f>
        <v xml:space="preserve"> </v>
      </c>
      <c r="BY219" s="109">
        <f>SUMIFS('Planificación 2026-1'!R:R,'Planificación 2026-1'!W:W,C219,'Planificación 2026-1'!H:H,"AF",'Planificación 2026-1'!I:I,"&gt;2")</f>
        <v>0</v>
      </c>
      <c r="BZ219" s="109">
        <f>SUMIFS('Planificación 2026-1'!R:R,'Planificación 2026-1'!W:W,C219,'Planificación 2026-1'!H:H,"EN",'Planificación 2026-1'!I:I,"&gt;2")</f>
        <v>0</v>
      </c>
      <c r="CA219" s="109">
        <f>SUMIFS('Planificación 2026-1'!R:R,'Planificación 2026-1'!W:W,C219,'Planificación 2026-1'!H:H,"IS",'Planificación 2026-1'!I:I,"&gt;2")</f>
        <v>0</v>
      </c>
      <c r="CB219" s="109">
        <f>SUMIFS('Planificación 2026-1'!R:R,'Planificación 2026-1'!W:W,C219,'Planificación 2026-1'!H:H,"PS",'Planificación 2026-1'!I:I,"&gt;2")</f>
        <v>0</v>
      </c>
      <c r="CC219" s="109">
        <f>SUMIFS('Planificación 2026-1'!R:R,'Planificación 2026-1'!W:W,C219,'Planificación 2026-1'!H:H,"IN",'Planificación 2026-1'!I:I,"&gt;2")</f>
        <v>0</v>
      </c>
      <c r="CD219" s="109">
        <f>SUMIFS('Planificación 2026-1'!R:R,'Planificación 2026-1'!W:W,C219,'Planificación 2026-1'!H:H,"CA",'Planificación 2026-1'!I:I,"&gt;2")</f>
        <v>0</v>
      </c>
      <c r="CE219" s="109">
        <f>SUMIFS('Planificación 2026-1'!R:R,'Planificación 2026-1'!W:W,C219,'Planificación 2026-1'!H:H,"DE",'Planificación 2026-1'!I:I,"&gt;2")</f>
        <v>17</v>
      </c>
      <c r="CF219" s="109">
        <f>SUMIFS('Planificación 2026-1'!R:R,'Planificación 2026-1'!W:W,C219,'Planificación 2026-1'!H:H,"OB",'Planificación 2026-1'!I:I,"&gt;2")</f>
        <v>0</v>
      </c>
      <c r="CG219" s="109">
        <f>SUMIFS('Planificación 2026-1'!R:R,'Planificación 2026-1'!W:W,C219,'Planificación 2026-1'!H:H,"MH",'Planificación 2026-1'!I:I,"&gt;2")</f>
        <v>0</v>
      </c>
      <c r="CH219" s="109">
        <f>SUMIFS('Planificación 2026-1'!R:R,'Planificación 2026-1'!W:W,C219,'Planificación 2026-1'!H:H,"IC",'Planificación 2026-1'!I:I,"&gt;2")</f>
        <v>0</v>
      </c>
      <c r="CI219" s="109">
        <f>SUMIFS('Planificación 2026-1'!R:R,'Planificación 2026-1'!W:W,C219,'Planificación 2026-1'!H:H,"AR",'Planificación 2026-1'!I:I,"&gt;2")</f>
        <v>0</v>
      </c>
      <c r="CJ219" s="109">
        <f>SUMIFS('Planificación 2026-1'!R:R,'Planificación 2026-1'!W:W,C219,'Planificación 2026-1'!H:H,"T1",'Planificación 2026-1'!I:I,"&gt;2")</f>
        <v>0</v>
      </c>
      <c r="CK219" s="109">
        <f>SUMIFS('Planificación 2026-1'!R:R,'Planificación 2026-1'!W:W,C219,'Planificación 2026-1'!H:H,"T3",'Planificación 2026-1'!I:I,"&gt;2")</f>
        <v>0</v>
      </c>
      <c r="CL219" s="109">
        <f>SUMIFS('Planificación 2026-1'!R:R,'Planificación 2026-1'!W:W,C219,'Planificación 2026-1'!H:H,"T2",'Planificación 2026-1'!I:I,"&gt;2")</f>
        <v>0</v>
      </c>
      <c r="CM219" s="109">
        <f>SUMIFS('Planificación 2026-1'!R:R,'Planificación 2026-1'!W:W,C219,'Planificación 2026-1'!H:H,"AE",'Planificación 2026-1'!I:I,"&gt;2")</f>
        <v>0</v>
      </c>
      <c r="CN219" s="109">
        <f>SUMIFS('Planificación 2026-1'!R:R,'Planificación 2026-1'!W:W,C219,'Planificación 2026-1'!H:H,"T4",'Planificación 2026-1'!I:I,"&gt;2")</f>
        <v>0</v>
      </c>
      <c r="CO219" s="109">
        <f>SUMIFS('Planificación 2026-1'!R:R,'Planificación 2026-1'!W:W,C219,'Planificación 2026-1'!H:H,"AF",'Planificación 2026-1'!I:I,"&lt;3")</f>
        <v>0</v>
      </c>
      <c r="CP219" s="109">
        <f>SUMIFS('Planificación 2026-1'!R:R,'Planificación 2026-1'!W:W,C219,'Planificación 2026-1'!H:H,"EN",'Planificación 2026-1'!I:I,"&lt;3")</f>
        <v>0</v>
      </c>
      <c r="CQ219" s="109">
        <f>SUMIFS('Planificación 2026-1'!R:R,'Planificación 2026-1'!W:W,C219,'Planificación 2026-1'!H:H,"IS",'Planificación 2026-1'!I:I,"&lt;3")</f>
        <v>0</v>
      </c>
      <c r="CR219" s="109">
        <f>SUMIFS('Planificación 2026-1'!R:R,'Planificación 2026-1'!W:W,C219,'Planificación 2026-1'!H:H,"PS",'Planificación 2026-1'!I:I,"&lt;3")</f>
        <v>0</v>
      </c>
      <c r="CS219" s="109">
        <f>SUMIFS('Planificación 2026-1'!R:R,'Planificación 2026-1'!W:W,C219,'Planificación 2026-1'!H:H,"IN",'Planificación 2026-1'!I:I,"&lt;3")</f>
        <v>0</v>
      </c>
      <c r="CT219" s="109">
        <f>SUMIFS('Planificación 2026-1'!R:R,'Planificación 2026-1'!W:W,C219,'Planificación 2026-1'!H:H,"CA",'Planificación 2026-1'!I:I,"&lt;3")</f>
        <v>0</v>
      </c>
      <c r="CU219" s="109">
        <f>SUMIFS('Planificación 2026-1'!R:R,'Planificación 2026-1'!W:W,C219,'Planificación 2026-1'!H:H,"DE",'Planificación 2026-1'!I:I,"&lt;3")</f>
        <v>0</v>
      </c>
      <c r="CV219" s="109">
        <f>SUMIFS('Planificación 2026-1'!R:R,'Planificación 2026-1'!W:W,C219,'Planificación 2026-1'!H:H,"OB",'Planificación 2026-1'!I:I,"&lt;3")</f>
        <v>0</v>
      </c>
      <c r="CW219" s="109">
        <f>SUMIFS('Planificación 2026-1'!R:R,'Planificación 2026-1'!W:W,C219,'Planificación 2026-1'!H:H,"MH",'Planificación 2026-1'!I:I,"&lt;3")</f>
        <v>0</v>
      </c>
      <c r="CX219" s="109">
        <f>SUMIFS('Planificación 2026-1'!R:R,'Planificación 2026-1'!W:W,C219,'Planificación 2026-1'!H:H,"IC",'Planificación 2026-1'!I:I,"&lt;3")</f>
        <v>0</v>
      </c>
      <c r="CY219" s="109">
        <f>SUMIFS('Planificación 2026-1'!R:R,'Planificación 2026-1'!W:W,C219,'Planificación 2026-1'!H:H,"AR",'Planificación 2026-1'!I:I,"&lt;3")</f>
        <v>0</v>
      </c>
      <c r="CZ219" s="109">
        <f>SUMIFS('Planificación 2026-1'!R:R,'Planificación 2026-1'!W:W,C219,'Planificación 2026-1'!H:H,"T1",'Planificación 2026-1'!I:I,"&lt;3")</f>
        <v>0</v>
      </c>
      <c r="DA219" s="109">
        <f>SUMIFS('Planificación 2026-1'!R:R,'Planificación 2026-1'!W:W,C219,'Planificación 2026-1'!H:H,"T3",'Planificación 2026-1'!I:I,"&lt;3")</f>
        <v>0</v>
      </c>
      <c r="DB219" s="109">
        <f>SUMIFS('Planificación 2026-1'!R:R,'Planificación 2026-1'!W:W,C219,'Planificación 2026-1'!H:H,"T2",'Planificación 2026-1'!I:I,"&lt;3")</f>
        <v>0</v>
      </c>
      <c r="DC219" s="109">
        <f>SUMIFS('Planificación 2026-1'!R:R,'Planificación 2026-1'!W:W,C219,'Planificación 2026-1'!H:H,"AE",'Planificación 2026-1'!I:I,"&lt;3")</f>
        <v>0</v>
      </c>
      <c r="DD219" s="109">
        <f>SUMIFS('Planificación 2026-1'!R:R,'Planificación 2026-1'!W:W,C219,'Planificación 2026-1'!H:H,"T4",'Planificación 2026-1'!I:I,"&lt;3")</f>
        <v>0</v>
      </c>
      <c r="DE219" s="108" t="str">
        <f t="shared" si="36"/>
        <v/>
      </c>
      <c r="DF219" s="41">
        <f>IF(C219="","",SUMIFS('Planificación 2026-1'!R:R,'Planificación 2026-1'!W:W,C219,'Planificación 2026-1'!F:F,"PRINCIPAL",'Planificación 2026-1'!X:X,"VIRTUAL"))</f>
        <v>0</v>
      </c>
      <c r="DG219" s="41">
        <f>IF(C219="","",SUMIFS('Planificación 2026-1'!R:R,'Planificación 2026-1'!W:W,C219,'Planificación 2026-1'!F:F,"PRINCIPAL",'Planificación 2026-1'!X:X,"PRESENCIAL"))</f>
        <v>0</v>
      </c>
      <c r="DH219" s="41">
        <f>IF(C219="","",SUMIFS('Planificación 2026-1'!R:R,'Planificación 2026-1'!W:W,C219,'Planificación 2026-1'!F:F,"PRINCIPAL",'Planificación 2026-1'!X:X,"HIBRIDO PRESENCIAL"))</f>
        <v>0</v>
      </c>
      <c r="DI219" s="108" t="str">
        <f t="shared" si="37"/>
        <v>P08</v>
      </c>
      <c r="DJ219" s="108">
        <f>IF(C219="","",SUMIFS('Planificación 2026-1'!R:R,'Planificación 2026-1'!W:W,C219,'Planificación 2026-1'!F:F,"FILIAL",'Planificación 2026-1'!X:X,"VIRTUAL"))</f>
        <v>0</v>
      </c>
      <c r="DK219" s="110">
        <f>IF(C219="","",SUMIFS('Planificación 2026-1'!R:R,'Planificación 2026-1'!W:W,C219,'Planificación 2026-1'!F:F,"FILIAL",'Planificación 2026-1'!X:X,"PRESENCIAL"))</f>
        <v>17</v>
      </c>
      <c r="DL219" s="61">
        <f>IF(C219="","",SUMIFS('Planificación 2026-1'!R:R,'Planificación 2026-1'!W:W,C219,'Planificación 2026-1'!F:F,"FILIAL",'Planificación 2026-1'!X:X,"HIBRIDO PRESENCIAL"))</f>
        <v>0</v>
      </c>
      <c r="DM219" s="111" t="str">
        <f t="shared" si="38"/>
        <v/>
      </c>
      <c r="DN219" s="108">
        <f>IF(C219="","",SUMIFS('Planificación 2026-1'!R:R,'Planificación 2026-1'!W:W,C219,'Planificación 2026-1'!F:F,"SUNAMPE",'Planificación 2026-1'!X:X,"VIRTUAL"))</f>
        <v>0</v>
      </c>
      <c r="DO219" s="61">
        <f>IF(C219="","",SUMIFS('Planificación 2026-1'!R:R,'Planificación 2026-1'!W:W,C219,'Planificación 2026-1'!F:F,"SUNAMPE",'Planificación 2026-1'!X:X,"PRESENCIAL"))</f>
        <v>0</v>
      </c>
      <c r="DP219" s="111" t="str">
        <f t="shared" si="39"/>
        <v/>
      </c>
      <c r="DQ219" s="108">
        <f>IF(C219="","",SUMIFS('Planificación 2026-1'!R:R,'Planificación 2026-1'!W:W,C219,'Planificación 2026-1'!F:F,"HUAURA",'Planificación 2026-1'!X:X,"VIRTUAL"))</f>
        <v>0</v>
      </c>
      <c r="DR219" s="61">
        <f>IF(C219="","",SUMIFS('Planificación 2026-1'!R:R,'Planificación 2026-1'!W:W,C219,'Planificación 2026-1'!F:F,"HUAURA",'Planificación 2026-1'!X:X,"PRESENCIAL"))</f>
        <v>0</v>
      </c>
      <c r="DS219" s="76">
        <f>SUMIFS('Planificación 2026-1'!R:R,'Planificación 2026-1'!W:W,C219,'Planificación 2026-1'!F:F,"PRINCIPAL",'Planificación 2026-1'!X:X,"VIRTUAL",'Planificación 2026-1'!I:I,"&gt;2")</f>
        <v>0</v>
      </c>
      <c r="DT219" s="76">
        <f>SUMIFS('Planificación 2026-1'!R:R,'Planificación 2026-1'!W:W,C219,'Planificación 2026-1'!F:F,"PRINCIPAL",'Planificación 2026-1'!X:X,"&lt;&gt;VIRTUAL",'Planificación 2026-1'!I:I,"&gt;2")</f>
        <v>0</v>
      </c>
      <c r="DU219" s="76">
        <f>SUMIFS('Planificación 2026-1'!R:R,'Planificación 2026-1'!W:W,C219,'Planificación 2026-1'!F:F,"SUNAMPE",'Planificación 2026-1'!X:X,"VIRTUAL",'Planificación 2026-1'!I:I,"&gt;2")</f>
        <v>0</v>
      </c>
      <c r="DV219" s="76">
        <f>SUMIFS('Planificación 2026-1'!R:R,'Planificación 2026-1'!W:W,C219,'Planificación 2026-1'!F:F,"SUNAMPE",'Planificación 2026-1'!X:X,"&lt;&gt;VIRTUAL",'Planificación 2026-1'!I:I,"&gt;2")</f>
        <v>0</v>
      </c>
      <c r="DW219" s="76">
        <f>SUMIFS('Planificación 2026-1'!R:R,'Planificación 2026-1'!W:W,C219,'Planificación 2026-1'!F:F,"FILIAL",'Planificación 2026-1'!X:X,"VIRTUAL",'Planificación 2026-1'!I:I,"&gt;2")</f>
        <v>0</v>
      </c>
      <c r="DX219" s="76">
        <f>SUMIFS('Planificación 2026-1'!R:R,'Planificación 2026-1'!W:W,C219,'Planificación 2026-1'!F:F,"FILIAL",'Planificación 2026-1'!X:X,"&lt;&gt;VIRTUAL",'Planificación 2026-1'!I:I,"&gt;2")</f>
        <v>17</v>
      </c>
      <c r="DY219" s="76">
        <f>SUMIFS('Planificación 2026-1'!R:R,'Planificación 2026-1'!W:W,C219,'Planificación 2026-1'!F:F,"PORUMA",'Planificación 2026-1'!X:X,"VIRTUAL",'Planificación 2026-1'!I:I,"&gt;2")</f>
        <v>0</v>
      </c>
      <c r="DZ219" s="76">
        <f>SUMIFS('Planificación 2026-1'!R:R,'Planificación 2026-1'!W:W,C219,'Planificación 2026-1'!F:F,"PORUMA",'Planificación 2026-1'!X:X,"&lt;&gt;VIRTUAL",'Planificación 2026-1'!I:I,"&gt;2")</f>
        <v>0</v>
      </c>
      <c r="EA219" s="76">
        <f>SUMIFS('Planificación 2026-1'!R:R,'Planificación 2026-1'!W:W,C219,'Planificación 2026-1'!F:F,"HUAURA",'Planificación 2026-1'!X:X,"VIRTUAL",'Planificación 2026-1'!I:I,"&gt;2")</f>
        <v>0</v>
      </c>
      <c r="EB219" s="76">
        <f>SUMIFS('Planificación 2026-1'!R:R,'Planificación 2026-1'!W:W,C219,'Planificación 2026-1'!F:F,"HUAURA",'Planificación 2026-1'!X:X,"&lt;&gt;VIRTUAL",'Planificación 2026-1'!I:I,"&gt;2")</f>
        <v>0</v>
      </c>
      <c r="EC219" s="76">
        <f>SUMIFS('Planificación 2026-1'!R:R,'Planificación 2026-1'!W:W,C219,'Planificación 2026-1'!F:F,"PRINCIPAL",'Planificación 2026-1'!X:X,"VIRTUAL",'Planificación 2026-1'!I:I,"&lt;3")</f>
        <v>0</v>
      </c>
      <c r="ED219" s="76">
        <f>SUMIFS('Planificación 2026-1'!R:R,'Planificación 2026-1'!W:W,C219,'Planificación 2026-1'!F:F,"PRINCIPAL",'Planificación 2026-1'!X:X,"&lt;&gt;VIRTUAL",'Planificación 2026-1'!I:I,"&lt;3")</f>
        <v>0</v>
      </c>
      <c r="EE219" s="76">
        <f>SUMIFS('Planificación 2026-1'!R:R,'Planificación 2026-1'!W:W,C219,'Planificación 2026-1'!F:F,"SUNAMPE",'Planificación 2026-1'!X:X,"VIRTUAL",'Planificación 2026-1'!I:I,"&lt;3")</f>
        <v>0</v>
      </c>
      <c r="EF219" s="76">
        <f>SUMIFS('Planificación 2026-1'!R:R,'Planificación 2026-1'!W:W,C219,'Planificación 2026-1'!F:F,"SUNAMPE",'Planificación 2026-1'!X:X,"&lt;&gt;VIRTUAL",'Planificación 2026-1'!I:I,"&lt;3")</f>
        <v>0</v>
      </c>
      <c r="EG219" s="76">
        <f>SUMIFS('Planificación 2026-1'!R:R,'Planificación 2026-1'!W:W,C219,'Planificación 2026-1'!F:F,"FILIAL",'Planificación 2026-1'!X:X,"VIRTUAL",'Planificación 2026-1'!I:I,"&lt;3")</f>
        <v>0</v>
      </c>
      <c r="EH219" s="76">
        <f>SUMIFS('Planificación 2026-1'!R:R,'Planificación 2026-1'!W:W,C219,'Planificación 2026-1'!F:F,"FILIAL",'Planificación 2026-1'!X:X,"&lt;&gt;VIRTUAL",'Planificación 2026-1'!I:I,"&lt;3")</f>
        <v>0</v>
      </c>
      <c r="EI219" s="76">
        <f>SUMIFS('Planificación 2026-1'!R:R,'Planificación 2026-1'!W:W,C219,'Planificación 2026-1'!F:F,"PORUMA",'Planificación 2026-1'!X:X,"VIRTUAL",'Planificación 2026-1'!I:I,"&lt;3")</f>
        <v>0</v>
      </c>
      <c r="EJ219" s="76">
        <f>SUMIFS('Planificación 2026-1'!R:R,'Planificación 2026-1'!W:W,C219,'Planificación 2026-1'!F:F,"PORUMA",'Planificación 2026-1'!X:X,"&lt;&gt;VIRTUAL",'Planificación 2026-1'!I:I,"&lt;3")</f>
        <v>0</v>
      </c>
      <c r="EK219" s="76">
        <f>SUMIFS('Planificación 2026-1'!R:R,'Planificación 2026-1'!W:W,C219,'Planificación 2026-1'!F:F,"HUAURA",'Planificación 2026-1'!X:X,"VIRTUAL",'Planificación 2026-1'!I:I,"&lt;3")</f>
        <v>0</v>
      </c>
      <c r="EL219" s="76">
        <f>SUMIFS('Planificación 2026-1'!R:R,'Planificación 2026-1'!W:W,C219,'Planificación 2026-1'!F:F,"HUAURA",'Planificación 2026-1'!X:X,"&lt;&gt;VIRTUAL",'Planificación 2026-1'!I:I,"&lt;3")</f>
        <v>0</v>
      </c>
      <c r="EM219" s="76"/>
      <c r="EN219" s="76">
        <f t="shared" si="32"/>
        <v>0</v>
      </c>
      <c r="EO219" s="76">
        <f t="shared" si="33"/>
        <v>17</v>
      </c>
      <c r="EP219" s="76" t="b">
        <f t="shared" si="34"/>
        <v>1</v>
      </c>
      <c r="EQ219" s="76" t="str">
        <f t="shared" si="35"/>
        <v>FILIAL</v>
      </c>
      <c r="ER219" s="76" t="str">
        <f t="shared" si="40"/>
        <v>PRESENCIAL</v>
      </c>
    </row>
    <row r="220" spans="1:148" hidden="1">
      <c r="A220" s="83"/>
      <c r="B220" s="119">
        <v>217</v>
      </c>
      <c r="C220" s="115" t="s">
        <v>393</v>
      </c>
      <c r="D220" s="112">
        <f>SUMIF('Planificación 2026-1'!W:W,C220,'Planificación 2026-1'!R:R)</f>
        <v>18</v>
      </c>
      <c r="E220" s="114" t="s">
        <v>170</v>
      </c>
      <c r="F220" s="115" t="s">
        <v>171</v>
      </c>
      <c r="G220" s="115" t="s">
        <v>153</v>
      </c>
      <c r="H220" s="115" t="s">
        <v>125</v>
      </c>
      <c r="I220" s="107" t="str">
        <f>IF(SUM(COUNTIFS('Planificación 2026-1'!F:F,"PRINCIPAL",'Planificación 2026-1'!W:W,C220,'Planificación 2026-1'!H:H,"AF"))&gt;0,"P01"," ")</f>
        <v xml:space="preserve"> </v>
      </c>
      <c r="J220" s="108" t="str">
        <f>IF(SUM(COUNTIFS('Planificación 2026-1'!F:F,"PRINCIPAL",'Planificación 2026-1'!W:W,C220,'Planificación 2026-1'!H:H,"EN"))&gt;0,"P02"," ")</f>
        <v xml:space="preserve"> </v>
      </c>
      <c r="K220" s="108" t="str">
        <f>IF(SUM(COUNTIFS('Planificación 2026-1'!F:F,"PRINCIPAL",'Planificación 2026-1'!W:W,C220,'Planificación 2026-1'!H:H,"IS"))&gt;0,"P03"," ")</f>
        <v xml:space="preserve"> </v>
      </c>
      <c r="L220" s="108" t="str">
        <f>IF(SUM(COUNTIFS('Planificación 2026-1'!F:F,"PRINCIPAL",'Planificación 2026-1'!W:W,C220,'Planificación 2026-1'!H:H,"PS"))&gt;0,"P04"," ")</f>
        <v xml:space="preserve"> </v>
      </c>
      <c r="M220" s="108"/>
      <c r="N220" s="108" t="str">
        <f>IF(SUM(COUNTIFS('Planificación 2026-1'!F:F,"PRINCIPAL",'Planificación 2026-1'!W:W,C220,'Planificación 2026-1'!H:H,"IN"))&gt;0,"P06"," ")</f>
        <v>P06</v>
      </c>
      <c r="O220" s="108" t="str">
        <f>IF(SUM(COUNTIFS('Planificación 2026-1'!F:F,"PRINCIPAL",'Planificación 2026-1'!W:W,C220,'Planificación 2026-1'!H:H,"CA"))&gt;0,"P07"," ")</f>
        <v xml:space="preserve"> </v>
      </c>
      <c r="P220" s="108" t="str">
        <f>IF(SUM(COUNTIFS('Planificación 2026-1'!F:F,"PRINCIPAL",'Planificación 2026-1'!W:W,C220,'Planificación 2026-1'!H:H,"DE"))&gt;0,"P08"," ")</f>
        <v xml:space="preserve"> </v>
      </c>
      <c r="Q220" s="108" t="str">
        <f>IF(SUM(COUNTIFS('Planificación 2026-1'!F:F,"PRINCIPAL",'Planificación 2026-1'!W:W,C220,'Planificación 2026-1'!H:H,"OB"))&gt;0,"P09"," ")</f>
        <v xml:space="preserve"> </v>
      </c>
      <c r="R220" s="108" t="str">
        <f>IF(SUM(COUNTIFS('Planificación 2026-1'!F:F,"PRINCIPAL",'Planificación 2026-1'!W:W,C220,'Planificación 2026-1'!H:H,"MH"))&gt;0,"P31"," ")</f>
        <v xml:space="preserve"> </v>
      </c>
      <c r="S220" s="108" t="str">
        <f>IF(SUM(COUNTIFS('Planificación 2026-1'!F:F,"PRINCIPAL",'Planificación 2026-1'!W:W,C220,'Planificación 2026-1'!H:H,"IC"))&gt;0,"P32"," ")</f>
        <v xml:space="preserve"> </v>
      </c>
      <c r="T220" s="108" t="str">
        <f>IF(SUM(COUNTIFS('Planificación 2026-1'!F:F,"PRINCIPAL",'Planificación 2026-1'!W:W,C220,'Planificación 2026-1'!H:H,"AR"))&gt;0,"P34"," ")</f>
        <v xml:space="preserve"> </v>
      </c>
      <c r="U220" s="108" t="str">
        <f>IF(SUM(COUNTIFS('Planificación 2026-1'!F:F,"PRINCIPAL",'Planificación 2026-1'!W:W,C220,'Planificación 2026-1'!H:H,"T1"))&gt;0,"P35"," ")</f>
        <v xml:space="preserve"> </v>
      </c>
      <c r="V220" s="108" t="str">
        <f>IF(SUM(COUNTIFS('Planificación 2026-1'!F:F,"PRINCIPAL",'Planificación 2026-1'!W:W,C220,'Planificación 2026-1'!H:H,"T3"))&gt;0,"P36"," ")</f>
        <v xml:space="preserve"> </v>
      </c>
      <c r="W220" s="108" t="str">
        <f>IF(SUM(COUNTIFS('Planificación 2026-1'!F:F,"PRINCIPAL",'Planificación 2026-1'!W:W,C220,'Planificación 2026-1'!H:H,"T2"))&gt;0,"P37"," ")</f>
        <v xml:space="preserve"> </v>
      </c>
      <c r="X220" s="108" t="str">
        <f>IF(SUM(COUNTIFS('Planificación 2026-1'!F:F,"PRINCIPAL",'Planificación 2026-1'!W:W,C220,'Planificación 2026-1'!H:H,"AE"))&gt;0,"P38"," ")</f>
        <v xml:space="preserve"> </v>
      </c>
      <c r="Y220" s="108" t="str">
        <f>IF(SUM(COUNTIFS('Planificación 2026-1'!F:F,"PRINCIPAL",'Planificación 2026-1'!W:W,C220,'Planificación 2026-1'!H:H,"T4"))&gt;0,"P55"," ")</f>
        <v xml:space="preserve"> </v>
      </c>
      <c r="Z220" s="108" t="str">
        <f>IF(SUM(COUNTIFS('Planificación 2026-1'!F:F,"FILIAL",'Planificación 2026-1'!W:W,C220,'Planificación 2026-1'!H:H,"AF"))&gt;0," P01"," ")</f>
        <v xml:space="preserve"> </v>
      </c>
      <c r="AA220" s="108" t="str">
        <f>IF(SUM(COUNTIFS('Planificación 2026-1'!F:F,"FILIAL",'Planificación 2026-1'!W:W,C220,'Planificación 2026-1'!H:H,"EN"))&gt;0,"P02"," ")</f>
        <v xml:space="preserve"> </v>
      </c>
      <c r="AB220" s="108" t="str">
        <f>IF(SUM(COUNTIFS('Planificación 2026-1'!F:F,"FILIAL",'Planificación 2026-1'!W:W,C220,'Planificación 2026-1'!H:H,"IS"))&gt;0,"P03"," ")</f>
        <v xml:space="preserve"> </v>
      </c>
      <c r="AC220" s="108" t="str">
        <f>IF(SUM(COUNTIFS('Planificación 2026-1'!F:F,"FILIAL",'Planificación 2026-1'!W:W,C220,'Planificación 2026-1'!H:H,"PS"))&gt;0,"P04"," ")</f>
        <v xml:space="preserve"> </v>
      </c>
      <c r="AD220" s="108"/>
      <c r="AE220" s="108" t="str">
        <f>IF(SUM(COUNTIFS('Planificación 2026-1'!F:F,"FILIAL",'Planificación 2026-1'!W:W,C220,'Planificación 2026-1'!H:H,"IN"))&gt;0,"P06"," ")</f>
        <v>P06</v>
      </c>
      <c r="AF220" s="108" t="str">
        <f>IF(SUM(COUNTIFS('Planificación 2026-1'!F:F,"FILIAL",'Planificación 2026-1'!W:W,C220,'Planificación 2026-1'!H:H,"CA"))&gt;0,"P07"," ")</f>
        <v xml:space="preserve"> </v>
      </c>
      <c r="AG220" s="108" t="str">
        <f>IF(SUM(COUNTIFS('Planificación 2026-1'!F:F,"FILIAL",'Planificación 2026-1'!W:W,C220,'Planificación 2026-1'!H:H,"DE"))&gt;0,"P08"," ")</f>
        <v xml:space="preserve"> </v>
      </c>
      <c r="AH220" s="108" t="str">
        <f>IF(SUM(COUNTIFS('Planificación 2026-1'!F:F,"FILIAL",'Planificación 2026-1'!W:W,C220,'Planificación 2026-1'!H:H,"OB"))&gt;0,"P09"," ")</f>
        <v xml:space="preserve"> </v>
      </c>
      <c r="AI220" s="108" t="str">
        <f>IF(SUM(COUNTIFS('Planificación 2026-1'!F:F,"FILIAL",'Planificación 2026-1'!W:W,C220,'Planificación 2026-1'!H:H,"MH"))&gt;0,"P31"," ")</f>
        <v xml:space="preserve"> </v>
      </c>
      <c r="AJ220" s="108" t="str">
        <f>IF(SUM(COUNTIFS('Planificación 2026-1'!F:F,"FILIAL",'Planificación 2026-1'!W:W,C220,'Planificación 2026-1'!H:H,"IC"))&gt;0,"P32"," ")</f>
        <v xml:space="preserve"> </v>
      </c>
      <c r="AK220" s="108" t="str">
        <f>IF(SUM(COUNTIFS('Planificación 2026-1'!F:F,"FILIAL",'Planificación 2026-1'!W:W,C220,'Planificación 2026-1'!H:H,"AR"))&gt;0,"P34"," ")</f>
        <v xml:space="preserve"> </v>
      </c>
      <c r="AL220" s="108" t="str">
        <f>IF(SUM(COUNTIFS('Planificación 2026-1'!F:F,"FILIAL",'Planificación 2026-1'!W:W,C220,'Planificación 2026-1'!H:H,"T1"))&gt;0,"P35"," ")</f>
        <v xml:space="preserve"> </v>
      </c>
      <c r="AM220" s="108" t="str">
        <f>IF(SUM(COUNTIFS('Planificación 2026-1'!F:F,"FILIAL",'Planificación 2026-1'!W:W,C220,'Planificación 2026-1'!H:H,"T3"))&gt;0,"P36"," ")</f>
        <v xml:space="preserve"> </v>
      </c>
      <c r="AN220" s="108" t="str">
        <f>IF(SUM(COUNTIFS('Planificación 2026-1'!F:F,"FILIAL",'Planificación 2026-1'!W:W,C220,'Planificación 2026-1'!H:H,"T2"))&gt;0,"P37"," ")</f>
        <v xml:space="preserve"> </v>
      </c>
      <c r="AO220" s="108" t="str">
        <f>IF(SUM(COUNTIFS('Planificación 2026-1'!F:F,"FILIAL",'Planificación 2026-1'!W:W,C220,'Planificación 2026-1'!H:H,"AE"))&gt;0,"P38"," ")</f>
        <v xml:space="preserve"> </v>
      </c>
      <c r="AP220" s="108" t="str">
        <f>IF(SUM(COUNTIFS('Planificación 2026-1'!F:F,"FILIAL",'Planificación 2026-1'!W:W,C220,'Planificación 2026-1'!H:H,"T4"))&gt;0,"P55"," ")</f>
        <v xml:space="preserve"> </v>
      </c>
      <c r="AQ220" s="108" t="str">
        <f>IF(SUM(COUNTIFS('Planificación 2026-1'!F:F,"SUNAMPE",'Planificación 2026-1'!W:W,C220,'Planificación 2026-1'!H:H,"AF"))&gt;0," P01"," ")</f>
        <v xml:space="preserve"> </v>
      </c>
      <c r="AR220" s="108" t="str">
        <f>IF(SUM(COUNTIFS('Planificación 2026-1'!F:F,"SUNAMPE",'Planificación 2026-1'!W:W,C220,'Planificación 2026-1'!H:H,"EN"))&gt;0,"P02"," ")</f>
        <v xml:space="preserve"> </v>
      </c>
      <c r="AS220" s="108" t="str">
        <f>IF(SUM(COUNTIFS('Planificación 2026-1'!F:F,"SUNAMPE",'Planificación 2026-1'!W:W,C220,'Planificación 2026-1'!H:H,"IS"))&gt;0,"P03"," ")</f>
        <v xml:space="preserve"> </v>
      </c>
      <c r="AT220" s="108" t="str">
        <f>IF(SUM(COUNTIFS('Planificación 2026-1'!F:F,"SUNAMPE",'Planificación 2026-1'!W:W,C220,'Planificación 2026-1'!H:H,"PS"))&gt;0,"P04"," ")</f>
        <v xml:space="preserve"> </v>
      </c>
      <c r="AU220" s="108"/>
      <c r="AV220" s="108" t="str">
        <f>IF(SUM(COUNTIFS('Planificación 2026-1'!F:F,"SUNAMPE",'Planificación 2026-1'!W:W,C220,'Planificación 2026-1'!H:H,"IN"))&gt;0,"P06"," ")</f>
        <v xml:space="preserve"> </v>
      </c>
      <c r="AW220" s="108" t="str">
        <f>IF(SUM(COUNTIFS('Planificación 2026-1'!F:F,"SUNAMPE",'Planificación 2026-1'!W:W,C220,'Planificación 2026-1'!H:H,"CA"))&gt;0,"P07"," ")</f>
        <v xml:space="preserve"> </v>
      </c>
      <c r="AX220" s="108" t="str">
        <f>IF(SUM(COUNTIFS('Planificación 2026-1'!F:F,"SUNAMPE",'Planificación 2026-1'!W:W,C220,'Planificación 2026-1'!H:H,"DE"))&gt;0,"P08"," ")</f>
        <v xml:space="preserve"> </v>
      </c>
      <c r="AY220" s="108" t="str">
        <f>IF(SUM(COUNTIFS('Planificación 2026-1'!F:F,"SUNAMPE",'Planificación 2026-1'!W:W,C220,'Planificación 2026-1'!H:H,"OB"))&gt;0,"P09"," ")</f>
        <v xml:space="preserve"> </v>
      </c>
      <c r="AZ220" s="108" t="str">
        <f>IF(SUM(COUNTIFS('Planificación 2026-1'!F:F,"SUNAMPE",'Planificación 2026-1'!W:W,C220,'Planificación 2026-1'!H:H,"MH"))&gt;0,"P31"," ")</f>
        <v xml:space="preserve"> </v>
      </c>
      <c r="BA220" s="108" t="str">
        <f>IF(SUM(COUNTIFS('Planificación 2026-1'!F:F,"SUNAMPE",'Planificación 2026-1'!W:W,C220,'Planificación 2026-1'!H:H,"IC"))&gt;0,"P32"," ")</f>
        <v xml:space="preserve"> </v>
      </c>
      <c r="BB220" s="108" t="str">
        <f>IF(SUM(COUNTIFS('Planificación 2026-1'!F:F,"SUNAMPE",'Planificación 2026-1'!W:W,C220,'Planificación 2026-1'!H:H,"AR"))&gt;0,"P34"," ")</f>
        <v xml:space="preserve"> </v>
      </c>
      <c r="BC220" s="108" t="str">
        <f>IF(SUM(COUNTIFS('Planificación 2026-1'!F:F,"SUNAMPE",'Planificación 2026-1'!W:W,C220,'Planificación 2026-1'!H:H,"T1"))&gt;0,"P35"," ")</f>
        <v xml:space="preserve"> </v>
      </c>
      <c r="BD220" s="108" t="str">
        <f>IF(SUM(COUNTIFS('Planificación 2026-1'!F:F,"SUNAMPE",'Planificación 2026-1'!W:W,C220,'Planificación 2026-1'!H:H,"T3"))&gt;0,"P36"," ")</f>
        <v xml:space="preserve"> </v>
      </c>
      <c r="BE220" s="108" t="str">
        <f>IF(SUM(COUNTIFS('Planificación 2026-1'!F:F,"SUNAMPE",'Planificación 2026-1'!W:W,C220,'Planificación 2026-1'!H:H,"T2"))&gt;0,"P37"," ")</f>
        <v xml:space="preserve"> </v>
      </c>
      <c r="BF220" s="108" t="str">
        <f>IF(SUM(COUNTIFS('Planificación 2026-1'!F:F,"SUNAMPE",'Planificación 2026-1'!W:W,C220,'Planificación 2026-1'!H:H,"AE"))&gt;0,"P38"," ")</f>
        <v xml:space="preserve"> </v>
      </c>
      <c r="BG220" s="108" t="str">
        <f>IF(SUM(COUNTIFS('Planificación 2026-1'!F:F,"SUNAMPE",'Planificación 2026-1'!W:W,C220,'Planificación 2026-1'!H:H,"T4"))&gt;0,"P55"," ")</f>
        <v xml:space="preserve"> </v>
      </c>
      <c r="BH220" s="108" t="str">
        <f>IF(SUM(COUNTIFS('Planificación 2026-1'!F:F,"HUAURA",'Planificación 2026-1'!W:W,C220,'Planificación 2026-1'!H:H,"AF"))&gt;0," P01"," ")</f>
        <v xml:space="preserve"> </v>
      </c>
      <c r="BI220" s="108" t="str">
        <f>IF(SUM(COUNTIFS('Planificación 2026-1'!F:F,"HUAURA",'Planificación 2026-1'!W:W,C220,'Planificación 2026-1'!H:H,"EN"))&gt;0,"P02"," ")</f>
        <v xml:space="preserve"> </v>
      </c>
      <c r="BJ220" s="108" t="str">
        <f>IF(SUM(COUNTIFS('Planificación 2026-1'!F:F,"HUAURA",'Planificación 2026-1'!W:W,C220,'Planificación 2026-1'!H:H,"IS"))&gt;0,"P03"," ")</f>
        <v xml:space="preserve"> </v>
      </c>
      <c r="BK220" s="108" t="str">
        <f>IF(SUM(COUNTIFS('Planificación 2026-1'!F:F,"HUAURA",'Planificación 2026-1'!W:W,C220,'Planificación 2026-1'!H:H,"PS"))&gt;0,"P04"," ")</f>
        <v xml:space="preserve"> </v>
      </c>
      <c r="BL220" s="108"/>
      <c r="BM220" s="108" t="str">
        <f>IF(SUM(COUNTIFS('Planificación 2026-1'!F:F,"HUAURA",'Planificación 2026-1'!W:W,C220,'Planificación 2026-1'!H:H,"IN"))&gt;0,"P06"," ")</f>
        <v xml:space="preserve"> </v>
      </c>
      <c r="BN220" s="108" t="str">
        <f>IF(SUM(COUNTIFS('Planificación 2026-1'!F:F,"HUAURA",'Planificación 2026-1'!W:W,C220,'Planificación 2026-1'!H:H,"CA"))&gt;0,"P07"," ")</f>
        <v xml:space="preserve"> </v>
      </c>
      <c r="BO220" s="108" t="str">
        <f>IF(SUM(COUNTIFS('Planificación 2026-1'!F:F,"HUAURA",'Planificación 2026-1'!W:W,C220,'Planificación 2026-1'!H:H,"DE"))&gt;0,"P08"," ")</f>
        <v xml:space="preserve"> </v>
      </c>
      <c r="BP220" s="108" t="str">
        <f>IF(SUM(COUNTIFS('Planificación 2026-1'!F:F,"HUAURA",'Planificación 2026-1'!W:W,C220,'Planificación 2026-1'!H:H,"OB"))&gt;0,"P09"," ")</f>
        <v xml:space="preserve"> </v>
      </c>
      <c r="BQ220" s="108" t="str">
        <f>IF(SUM(COUNTIFS('Planificación 2026-1'!F:F,"HUAURA",'Planificación 2026-1'!W:W,C220,'Planificación 2026-1'!H:H,"MH"))&gt;0,"P31"," ")</f>
        <v xml:space="preserve"> </v>
      </c>
      <c r="BR220" s="108" t="str">
        <f>IF(SUM(COUNTIFS('Planificación 2026-1'!F:F,"HUAURA",'Planificación 2026-1'!W:W,C220,'Planificación 2026-1'!H:H,"IC"))&gt;0,"P32"," ")</f>
        <v xml:space="preserve"> </v>
      </c>
      <c r="BS220" s="108" t="str">
        <f>IF(SUM(COUNTIFS('Planificación 2026-1'!F:F,"HUAURA",'Planificación 2026-1'!W:W,C220,'Planificación 2026-1'!H:H,"AR"))&gt;0,"P34"," ")</f>
        <v xml:space="preserve"> </v>
      </c>
      <c r="BT220" s="108" t="str">
        <f>IF(SUM(COUNTIFS('Planificación 2026-1'!F:F,"HUAURA",'Planificación 2026-1'!W:W,C220,'Planificación 2026-1'!H:H,"T1"))&gt;0,"P35"," ")</f>
        <v xml:space="preserve"> </v>
      </c>
      <c r="BU220" s="108" t="str">
        <f>IF(SUM(COUNTIFS('Planificación 2026-1'!F:F,"HUAURA",'Planificación 2026-1'!W:W,C220,'Planificación 2026-1'!H:H,"T3"))&gt;0,"P36"," ")</f>
        <v xml:space="preserve"> </v>
      </c>
      <c r="BV220" s="108" t="str">
        <f>IF(SUM(COUNTIFS('Planificación 2026-1'!F:F,"HUAURA",'Planificación 2026-1'!W:W,C220,'Planificación 2026-1'!H:H,"T2"))&gt;0,"P37"," ")</f>
        <v xml:space="preserve"> </v>
      </c>
      <c r="BW220" s="108" t="str">
        <f>IF(SUM(COUNTIFS('Planificación 2026-1'!F:F,"HUAURA",'Planificación 2026-1'!W:W,C220,'Planificación 2026-1'!H:H,"AE"))&gt;0,"P38"," ")</f>
        <v xml:space="preserve"> </v>
      </c>
      <c r="BX220" s="108" t="str">
        <f>IF(SUM(COUNTIFS('Planificación 2026-1'!F:F,"HUAURA",'Planificación 2026-1'!W:W,C220,'Planificación 2026-1'!H:H,"T4"))&gt;0,"P55"," ")</f>
        <v xml:space="preserve"> </v>
      </c>
      <c r="BY220" s="109">
        <f>SUMIFS('Planificación 2026-1'!R:R,'Planificación 2026-1'!W:W,C220,'Planificación 2026-1'!H:H,"AF",'Planificación 2026-1'!I:I,"&gt;2")</f>
        <v>0</v>
      </c>
      <c r="BZ220" s="109">
        <f>SUMIFS('Planificación 2026-1'!R:R,'Planificación 2026-1'!W:W,C220,'Planificación 2026-1'!H:H,"EN",'Planificación 2026-1'!I:I,"&gt;2")</f>
        <v>0</v>
      </c>
      <c r="CA220" s="109">
        <f>SUMIFS('Planificación 2026-1'!R:R,'Planificación 2026-1'!W:W,C220,'Planificación 2026-1'!H:H,"IS",'Planificación 2026-1'!I:I,"&gt;2")</f>
        <v>0</v>
      </c>
      <c r="CB220" s="109">
        <f>SUMIFS('Planificación 2026-1'!R:R,'Planificación 2026-1'!W:W,C220,'Planificación 2026-1'!H:H,"PS",'Planificación 2026-1'!I:I,"&gt;2")</f>
        <v>0</v>
      </c>
      <c r="CC220" s="109">
        <f>SUMIFS('Planificación 2026-1'!R:R,'Planificación 2026-1'!W:W,C220,'Planificación 2026-1'!H:H,"IN",'Planificación 2026-1'!I:I,"&gt;2")</f>
        <v>18</v>
      </c>
      <c r="CD220" s="109">
        <f>SUMIFS('Planificación 2026-1'!R:R,'Planificación 2026-1'!W:W,C220,'Planificación 2026-1'!H:H,"CA",'Planificación 2026-1'!I:I,"&gt;2")</f>
        <v>0</v>
      </c>
      <c r="CE220" s="109">
        <f>SUMIFS('Planificación 2026-1'!R:R,'Planificación 2026-1'!W:W,C220,'Planificación 2026-1'!H:H,"DE",'Planificación 2026-1'!I:I,"&gt;2")</f>
        <v>0</v>
      </c>
      <c r="CF220" s="109">
        <f>SUMIFS('Planificación 2026-1'!R:R,'Planificación 2026-1'!W:W,C220,'Planificación 2026-1'!H:H,"OB",'Planificación 2026-1'!I:I,"&gt;2")</f>
        <v>0</v>
      </c>
      <c r="CG220" s="109">
        <f>SUMIFS('Planificación 2026-1'!R:R,'Planificación 2026-1'!W:W,C220,'Planificación 2026-1'!H:H,"MH",'Planificación 2026-1'!I:I,"&gt;2")</f>
        <v>0</v>
      </c>
      <c r="CH220" s="109">
        <f>SUMIFS('Planificación 2026-1'!R:R,'Planificación 2026-1'!W:W,C220,'Planificación 2026-1'!H:H,"IC",'Planificación 2026-1'!I:I,"&gt;2")</f>
        <v>0</v>
      </c>
      <c r="CI220" s="109">
        <f>SUMIFS('Planificación 2026-1'!R:R,'Planificación 2026-1'!W:W,C220,'Planificación 2026-1'!H:H,"AR",'Planificación 2026-1'!I:I,"&gt;2")</f>
        <v>0</v>
      </c>
      <c r="CJ220" s="109">
        <f>SUMIFS('Planificación 2026-1'!R:R,'Planificación 2026-1'!W:W,C220,'Planificación 2026-1'!H:H,"T1",'Planificación 2026-1'!I:I,"&gt;2")</f>
        <v>0</v>
      </c>
      <c r="CK220" s="109">
        <f>SUMIFS('Planificación 2026-1'!R:R,'Planificación 2026-1'!W:W,C220,'Planificación 2026-1'!H:H,"T3",'Planificación 2026-1'!I:I,"&gt;2")</f>
        <v>0</v>
      </c>
      <c r="CL220" s="109">
        <f>SUMIFS('Planificación 2026-1'!R:R,'Planificación 2026-1'!W:W,C220,'Planificación 2026-1'!H:H,"T2",'Planificación 2026-1'!I:I,"&gt;2")</f>
        <v>0</v>
      </c>
      <c r="CM220" s="109">
        <f>SUMIFS('Planificación 2026-1'!R:R,'Planificación 2026-1'!W:W,C220,'Planificación 2026-1'!H:H,"AE",'Planificación 2026-1'!I:I,"&gt;2")</f>
        <v>0</v>
      </c>
      <c r="CN220" s="109">
        <f>SUMIFS('Planificación 2026-1'!R:R,'Planificación 2026-1'!W:W,C220,'Planificación 2026-1'!H:H,"T4",'Planificación 2026-1'!I:I,"&gt;2")</f>
        <v>0</v>
      </c>
      <c r="CO220" s="109">
        <f>SUMIFS('Planificación 2026-1'!R:R,'Planificación 2026-1'!W:W,C220,'Planificación 2026-1'!H:H,"AF",'Planificación 2026-1'!I:I,"&lt;3")</f>
        <v>0</v>
      </c>
      <c r="CP220" s="109">
        <f>SUMIFS('Planificación 2026-1'!R:R,'Planificación 2026-1'!W:W,C220,'Planificación 2026-1'!H:H,"EN",'Planificación 2026-1'!I:I,"&lt;3")</f>
        <v>0</v>
      </c>
      <c r="CQ220" s="109">
        <f>SUMIFS('Planificación 2026-1'!R:R,'Planificación 2026-1'!W:W,C220,'Planificación 2026-1'!H:H,"IS",'Planificación 2026-1'!I:I,"&lt;3")</f>
        <v>0</v>
      </c>
      <c r="CR220" s="109">
        <f>SUMIFS('Planificación 2026-1'!R:R,'Planificación 2026-1'!W:W,C220,'Planificación 2026-1'!H:H,"PS",'Planificación 2026-1'!I:I,"&lt;3")</f>
        <v>0</v>
      </c>
      <c r="CS220" s="109">
        <f>SUMIFS('Planificación 2026-1'!R:R,'Planificación 2026-1'!W:W,C220,'Planificación 2026-1'!H:H,"IN",'Planificación 2026-1'!I:I,"&lt;3")</f>
        <v>0</v>
      </c>
      <c r="CT220" s="109">
        <f>SUMIFS('Planificación 2026-1'!R:R,'Planificación 2026-1'!W:W,C220,'Planificación 2026-1'!H:H,"CA",'Planificación 2026-1'!I:I,"&lt;3")</f>
        <v>0</v>
      </c>
      <c r="CU220" s="109">
        <f>SUMIFS('Planificación 2026-1'!R:R,'Planificación 2026-1'!W:W,C220,'Planificación 2026-1'!H:H,"DE",'Planificación 2026-1'!I:I,"&lt;3")</f>
        <v>0</v>
      </c>
      <c r="CV220" s="109">
        <f>SUMIFS('Planificación 2026-1'!R:R,'Planificación 2026-1'!W:W,C220,'Planificación 2026-1'!H:H,"OB",'Planificación 2026-1'!I:I,"&lt;3")</f>
        <v>0</v>
      </c>
      <c r="CW220" s="109">
        <f>SUMIFS('Planificación 2026-1'!R:R,'Planificación 2026-1'!W:W,C220,'Planificación 2026-1'!H:H,"MH",'Planificación 2026-1'!I:I,"&lt;3")</f>
        <v>0</v>
      </c>
      <c r="CX220" s="109">
        <f>SUMIFS('Planificación 2026-1'!R:R,'Planificación 2026-1'!W:W,C220,'Planificación 2026-1'!H:H,"IC",'Planificación 2026-1'!I:I,"&lt;3")</f>
        <v>0</v>
      </c>
      <c r="CY220" s="109">
        <f>SUMIFS('Planificación 2026-1'!R:R,'Planificación 2026-1'!W:W,C220,'Planificación 2026-1'!H:H,"AR",'Planificación 2026-1'!I:I,"&lt;3")</f>
        <v>0</v>
      </c>
      <c r="CZ220" s="109">
        <f>SUMIFS('Planificación 2026-1'!R:R,'Planificación 2026-1'!W:W,C220,'Planificación 2026-1'!H:H,"T1",'Planificación 2026-1'!I:I,"&lt;3")</f>
        <v>0</v>
      </c>
      <c r="DA220" s="109">
        <f>SUMIFS('Planificación 2026-1'!R:R,'Planificación 2026-1'!W:W,C220,'Planificación 2026-1'!H:H,"T3",'Planificación 2026-1'!I:I,"&lt;3")</f>
        <v>0</v>
      </c>
      <c r="DB220" s="109">
        <f>SUMIFS('Planificación 2026-1'!R:R,'Planificación 2026-1'!W:W,C220,'Planificación 2026-1'!H:H,"T2",'Planificación 2026-1'!I:I,"&lt;3")</f>
        <v>0</v>
      </c>
      <c r="DC220" s="109">
        <f>SUMIFS('Planificación 2026-1'!R:R,'Planificación 2026-1'!W:W,C220,'Planificación 2026-1'!H:H,"AE",'Planificación 2026-1'!I:I,"&lt;3")</f>
        <v>0</v>
      </c>
      <c r="DD220" s="109">
        <f>SUMIFS('Planificación 2026-1'!R:R,'Planificación 2026-1'!W:W,C220,'Planificación 2026-1'!H:H,"T4",'Planificación 2026-1'!I:I,"&lt;3")</f>
        <v>0</v>
      </c>
      <c r="DE220" s="108" t="str">
        <f t="shared" si="36"/>
        <v>P06</v>
      </c>
      <c r="DF220" s="41">
        <f>IF(C220="","",SUMIFS('Planificación 2026-1'!R:R,'Planificación 2026-1'!W:W,C220,'Planificación 2026-1'!F:F,"PRINCIPAL",'Planificación 2026-1'!X:X,"VIRTUAL"))</f>
        <v>0</v>
      </c>
      <c r="DG220" s="41">
        <f>IF(C220="","",SUMIFS('Planificación 2026-1'!R:R,'Planificación 2026-1'!W:W,C220,'Planificación 2026-1'!F:F,"PRINCIPAL",'Planificación 2026-1'!X:X,"PRESENCIAL"))</f>
        <v>6</v>
      </c>
      <c r="DH220" s="41">
        <f>IF(C220="","",SUMIFS('Planificación 2026-1'!R:R,'Planificación 2026-1'!W:W,C220,'Planificación 2026-1'!F:F,"PRINCIPAL",'Planificación 2026-1'!X:X,"HIBRIDO PRESENCIAL"))</f>
        <v>0</v>
      </c>
      <c r="DI220" s="108" t="str">
        <f t="shared" si="37"/>
        <v>P06</v>
      </c>
      <c r="DJ220" s="108">
        <f>IF(C220="","",SUMIFS('Planificación 2026-1'!R:R,'Planificación 2026-1'!W:W,C220,'Planificación 2026-1'!F:F,"FILIAL",'Planificación 2026-1'!X:X,"VIRTUAL"))</f>
        <v>0</v>
      </c>
      <c r="DK220" s="110">
        <f>IF(C220="","",SUMIFS('Planificación 2026-1'!R:R,'Planificación 2026-1'!W:W,C220,'Planificación 2026-1'!F:F,"FILIAL",'Planificación 2026-1'!X:X,"PRESENCIAL"))</f>
        <v>12</v>
      </c>
      <c r="DL220" s="61">
        <f>IF(C220="","",SUMIFS('Planificación 2026-1'!R:R,'Planificación 2026-1'!W:W,C220,'Planificación 2026-1'!F:F,"FILIAL",'Planificación 2026-1'!X:X,"HIBRIDO PRESENCIAL"))</f>
        <v>0</v>
      </c>
      <c r="DM220" s="111" t="str">
        <f t="shared" si="38"/>
        <v/>
      </c>
      <c r="DN220" s="108">
        <f>IF(C220="","",SUMIFS('Planificación 2026-1'!R:R,'Planificación 2026-1'!W:W,C220,'Planificación 2026-1'!F:F,"SUNAMPE",'Planificación 2026-1'!X:X,"VIRTUAL"))</f>
        <v>0</v>
      </c>
      <c r="DO220" s="61">
        <f>IF(C220="","",SUMIFS('Planificación 2026-1'!R:R,'Planificación 2026-1'!W:W,C220,'Planificación 2026-1'!F:F,"SUNAMPE",'Planificación 2026-1'!X:X,"PRESENCIAL"))</f>
        <v>0</v>
      </c>
      <c r="DP220" s="111" t="str">
        <f t="shared" si="39"/>
        <v/>
      </c>
      <c r="DQ220" s="108">
        <f>IF(C220="","",SUMIFS('Planificación 2026-1'!R:R,'Planificación 2026-1'!W:W,C220,'Planificación 2026-1'!F:F,"HUAURA",'Planificación 2026-1'!X:X,"VIRTUAL"))</f>
        <v>0</v>
      </c>
      <c r="DR220" s="61">
        <f>IF(C220="","",SUMIFS('Planificación 2026-1'!R:R,'Planificación 2026-1'!W:W,C220,'Planificación 2026-1'!F:F,"HUAURA",'Planificación 2026-1'!X:X,"PRESENCIAL"))</f>
        <v>0</v>
      </c>
      <c r="DS220" s="76">
        <f>SUMIFS('Planificación 2026-1'!R:R,'Planificación 2026-1'!W:W,C220,'Planificación 2026-1'!F:F,"PRINCIPAL",'Planificación 2026-1'!X:X,"VIRTUAL",'Planificación 2026-1'!I:I,"&gt;2")</f>
        <v>0</v>
      </c>
      <c r="DT220" s="76">
        <f>SUMIFS('Planificación 2026-1'!R:R,'Planificación 2026-1'!W:W,C220,'Planificación 2026-1'!F:F,"PRINCIPAL",'Planificación 2026-1'!X:X,"&lt;&gt;VIRTUAL",'Planificación 2026-1'!I:I,"&gt;2")</f>
        <v>6</v>
      </c>
      <c r="DU220" s="76">
        <f>SUMIFS('Planificación 2026-1'!R:R,'Planificación 2026-1'!W:W,C220,'Planificación 2026-1'!F:F,"SUNAMPE",'Planificación 2026-1'!X:X,"VIRTUAL",'Planificación 2026-1'!I:I,"&gt;2")</f>
        <v>0</v>
      </c>
      <c r="DV220" s="76">
        <f>SUMIFS('Planificación 2026-1'!R:R,'Planificación 2026-1'!W:W,C220,'Planificación 2026-1'!F:F,"SUNAMPE",'Planificación 2026-1'!X:X,"&lt;&gt;VIRTUAL",'Planificación 2026-1'!I:I,"&gt;2")</f>
        <v>0</v>
      </c>
      <c r="DW220" s="76">
        <f>SUMIFS('Planificación 2026-1'!R:R,'Planificación 2026-1'!W:W,C220,'Planificación 2026-1'!F:F,"FILIAL",'Planificación 2026-1'!X:X,"VIRTUAL",'Planificación 2026-1'!I:I,"&gt;2")</f>
        <v>0</v>
      </c>
      <c r="DX220" s="76">
        <f>SUMIFS('Planificación 2026-1'!R:R,'Planificación 2026-1'!W:W,C220,'Planificación 2026-1'!F:F,"FILIAL",'Planificación 2026-1'!X:X,"&lt;&gt;VIRTUAL",'Planificación 2026-1'!I:I,"&gt;2")</f>
        <v>12</v>
      </c>
      <c r="DY220" s="76">
        <f>SUMIFS('Planificación 2026-1'!R:R,'Planificación 2026-1'!W:W,C220,'Planificación 2026-1'!F:F,"PORUMA",'Planificación 2026-1'!X:X,"VIRTUAL",'Planificación 2026-1'!I:I,"&gt;2")</f>
        <v>0</v>
      </c>
      <c r="DZ220" s="76">
        <f>SUMIFS('Planificación 2026-1'!R:R,'Planificación 2026-1'!W:W,C220,'Planificación 2026-1'!F:F,"PORUMA",'Planificación 2026-1'!X:X,"&lt;&gt;VIRTUAL",'Planificación 2026-1'!I:I,"&gt;2")</f>
        <v>0</v>
      </c>
      <c r="EA220" s="76">
        <f>SUMIFS('Planificación 2026-1'!R:R,'Planificación 2026-1'!W:W,C220,'Planificación 2026-1'!F:F,"HUAURA",'Planificación 2026-1'!X:X,"VIRTUAL",'Planificación 2026-1'!I:I,"&gt;2")</f>
        <v>0</v>
      </c>
      <c r="EB220" s="76">
        <f>SUMIFS('Planificación 2026-1'!R:R,'Planificación 2026-1'!W:W,C220,'Planificación 2026-1'!F:F,"HUAURA",'Planificación 2026-1'!X:X,"&lt;&gt;VIRTUAL",'Planificación 2026-1'!I:I,"&gt;2")</f>
        <v>0</v>
      </c>
      <c r="EC220" s="76">
        <f>SUMIFS('Planificación 2026-1'!R:R,'Planificación 2026-1'!W:W,C220,'Planificación 2026-1'!F:F,"PRINCIPAL",'Planificación 2026-1'!X:X,"VIRTUAL",'Planificación 2026-1'!I:I,"&lt;3")</f>
        <v>0</v>
      </c>
      <c r="ED220" s="76">
        <f>SUMIFS('Planificación 2026-1'!R:R,'Planificación 2026-1'!W:W,C220,'Planificación 2026-1'!F:F,"PRINCIPAL",'Planificación 2026-1'!X:X,"&lt;&gt;VIRTUAL",'Planificación 2026-1'!I:I,"&lt;3")</f>
        <v>0</v>
      </c>
      <c r="EE220" s="76">
        <f>SUMIFS('Planificación 2026-1'!R:R,'Planificación 2026-1'!W:W,C220,'Planificación 2026-1'!F:F,"SUNAMPE",'Planificación 2026-1'!X:X,"VIRTUAL",'Planificación 2026-1'!I:I,"&lt;3")</f>
        <v>0</v>
      </c>
      <c r="EF220" s="76">
        <f>SUMIFS('Planificación 2026-1'!R:R,'Planificación 2026-1'!W:W,C220,'Planificación 2026-1'!F:F,"SUNAMPE",'Planificación 2026-1'!X:X,"&lt;&gt;VIRTUAL",'Planificación 2026-1'!I:I,"&lt;3")</f>
        <v>0</v>
      </c>
      <c r="EG220" s="76">
        <f>SUMIFS('Planificación 2026-1'!R:R,'Planificación 2026-1'!W:W,C220,'Planificación 2026-1'!F:F,"FILIAL",'Planificación 2026-1'!X:X,"VIRTUAL",'Planificación 2026-1'!I:I,"&lt;3")</f>
        <v>0</v>
      </c>
      <c r="EH220" s="76">
        <f>SUMIFS('Planificación 2026-1'!R:R,'Planificación 2026-1'!W:W,C220,'Planificación 2026-1'!F:F,"FILIAL",'Planificación 2026-1'!X:X,"&lt;&gt;VIRTUAL",'Planificación 2026-1'!I:I,"&lt;3")</f>
        <v>0</v>
      </c>
      <c r="EI220" s="76">
        <f>SUMIFS('Planificación 2026-1'!R:R,'Planificación 2026-1'!W:W,C220,'Planificación 2026-1'!F:F,"PORUMA",'Planificación 2026-1'!X:X,"VIRTUAL",'Planificación 2026-1'!I:I,"&lt;3")</f>
        <v>0</v>
      </c>
      <c r="EJ220" s="76">
        <f>SUMIFS('Planificación 2026-1'!R:R,'Planificación 2026-1'!W:W,C220,'Planificación 2026-1'!F:F,"PORUMA",'Planificación 2026-1'!X:X,"&lt;&gt;VIRTUAL",'Planificación 2026-1'!I:I,"&lt;3")</f>
        <v>0</v>
      </c>
      <c r="EK220" s="76">
        <f>SUMIFS('Planificación 2026-1'!R:R,'Planificación 2026-1'!W:W,C220,'Planificación 2026-1'!F:F,"HUAURA",'Planificación 2026-1'!X:X,"VIRTUAL",'Planificación 2026-1'!I:I,"&lt;3")</f>
        <v>0</v>
      </c>
      <c r="EL220" s="76">
        <f>SUMIFS('Planificación 2026-1'!R:R,'Planificación 2026-1'!W:W,C220,'Planificación 2026-1'!F:F,"HUAURA",'Planificación 2026-1'!X:X,"&lt;&gt;VIRTUAL",'Planificación 2026-1'!I:I,"&lt;3")</f>
        <v>0</v>
      </c>
      <c r="EM220" s="76"/>
      <c r="EN220" s="76">
        <f t="shared" si="32"/>
        <v>0</v>
      </c>
      <c r="EO220" s="76">
        <f t="shared" si="33"/>
        <v>18</v>
      </c>
      <c r="EP220" s="76" t="b">
        <f t="shared" si="34"/>
        <v>1</v>
      </c>
      <c r="EQ220" s="76" t="str">
        <f t="shared" si="35"/>
        <v>SEDE-FILIAL</v>
      </c>
      <c r="ER220" s="76" t="str">
        <f t="shared" si="40"/>
        <v>PRESENCIAL</v>
      </c>
    </row>
    <row r="221" spans="1:148" hidden="1">
      <c r="A221" s="83"/>
      <c r="B221" s="119">
        <v>218</v>
      </c>
      <c r="C221" s="115" t="s">
        <v>394</v>
      </c>
      <c r="D221" s="112">
        <f>SUMIF('Planificación 2026-1'!W:W,C221,'Planificación 2026-1'!R:R)</f>
        <v>0</v>
      </c>
      <c r="E221" s="114" t="s">
        <v>173</v>
      </c>
      <c r="F221" s="115" t="s">
        <v>171</v>
      </c>
      <c r="G221" s="115" t="s">
        <v>13</v>
      </c>
      <c r="H221" s="115" t="s">
        <v>129</v>
      </c>
      <c r="I221" s="107" t="str">
        <f>IF(SUM(COUNTIFS('Planificación 2026-1'!F:F,"PRINCIPAL",'Planificación 2026-1'!W:W,C221,'Planificación 2026-1'!H:H,"AF"))&gt;0,"P01"," ")</f>
        <v xml:space="preserve"> </v>
      </c>
      <c r="J221" s="108" t="str">
        <f>IF(SUM(COUNTIFS('Planificación 2026-1'!F:F,"PRINCIPAL",'Planificación 2026-1'!W:W,C221,'Planificación 2026-1'!H:H,"EN"))&gt;0,"P02"," ")</f>
        <v xml:space="preserve"> </v>
      </c>
      <c r="K221" s="108" t="str">
        <f>IF(SUM(COUNTIFS('Planificación 2026-1'!F:F,"PRINCIPAL",'Planificación 2026-1'!W:W,C221,'Planificación 2026-1'!H:H,"IS"))&gt;0,"P03"," ")</f>
        <v xml:space="preserve"> </v>
      </c>
      <c r="L221" s="108" t="str">
        <f>IF(SUM(COUNTIFS('Planificación 2026-1'!F:F,"PRINCIPAL",'Planificación 2026-1'!W:W,C221,'Planificación 2026-1'!H:H,"PS"))&gt;0,"P04"," ")</f>
        <v xml:space="preserve"> </v>
      </c>
      <c r="M221" s="108"/>
      <c r="N221" s="108" t="str">
        <f>IF(SUM(COUNTIFS('Planificación 2026-1'!F:F,"PRINCIPAL",'Planificación 2026-1'!W:W,C221,'Planificación 2026-1'!H:H,"IN"))&gt;0,"P06"," ")</f>
        <v xml:space="preserve"> </v>
      </c>
      <c r="O221" s="108" t="str">
        <f>IF(SUM(COUNTIFS('Planificación 2026-1'!F:F,"PRINCIPAL",'Planificación 2026-1'!W:W,C221,'Planificación 2026-1'!H:H,"CA"))&gt;0,"P07"," ")</f>
        <v xml:space="preserve"> </v>
      </c>
      <c r="P221" s="108" t="str">
        <f>IF(SUM(COUNTIFS('Planificación 2026-1'!F:F,"PRINCIPAL",'Planificación 2026-1'!W:W,C221,'Planificación 2026-1'!H:H,"DE"))&gt;0,"P08"," ")</f>
        <v xml:space="preserve"> </v>
      </c>
      <c r="Q221" s="108" t="str">
        <f>IF(SUM(COUNTIFS('Planificación 2026-1'!F:F,"PRINCIPAL",'Planificación 2026-1'!W:W,C221,'Planificación 2026-1'!H:H,"OB"))&gt;0,"P09"," ")</f>
        <v xml:space="preserve"> </v>
      </c>
      <c r="R221" s="108" t="str">
        <f>IF(SUM(COUNTIFS('Planificación 2026-1'!F:F,"PRINCIPAL",'Planificación 2026-1'!W:W,C221,'Planificación 2026-1'!H:H,"MH"))&gt;0,"P31"," ")</f>
        <v xml:space="preserve"> </v>
      </c>
      <c r="S221" s="108" t="str">
        <f>IF(SUM(COUNTIFS('Planificación 2026-1'!F:F,"PRINCIPAL",'Planificación 2026-1'!W:W,C221,'Planificación 2026-1'!H:H,"IC"))&gt;0,"P32"," ")</f>
        <v xml:space="preserve"> </v>
      </c>
      <c r="T221" s="108" t="str">
        <f>IF(SUM(COUNTIFS('Planificación 2026-1'!F:F,"PRINCIPAL",'Planificación 2026-1'!W:W,C221,'Planificación 2026-1'!H:H,"AR"))&gt;0,"P34"," ")</f>
        <v xml:space="preserve"> </v>
      </c>
      <c r="U221" s="108" t="str">
        <f>IF(SUM(COUNTIFS('Planificación 2026-1'!F:F,"PRINCIPAL",'Planificación 2026-1'!W:W,C221,'Planificación 2026-1'!H:H,"T1"))&gt;0,"P35"," ")</f>
        <v xml:space="preserve"> </v>
      </c>
      <c r="V221" s="108" t="str">
        <f>IF(SUM(COUNTIFS('Planificación 2026-1'!F:F,"PRINCIPAL",'Planificación 2026-1'!W:W,C221,'Planificación 2026-1'!H:H,"T3"))&gt;0,"P36"," ")</f>
        <v xml:space="preserve"> </v>
      </c>
      <c r="W221" s="108" t="str">
        <f>IF(SUM(COUNTIFS('Planificación 2026-1'!F:F,"PRINCIPAL",'Planificación 2026-1'!W:W,C221,'Planificación 2026-1'!H:H,"T2"))&gt;0,"P37"," ")</f>
        <v xml:space="preserve"> </v>
      </c>
      <c r="X221" s="108" t="str">
        <f>IF(SUM(COUNTIFS('Planificación 2026-1'!F:F,"PRINCIPAL",'Planificación 2026-1'!W:W,C221,'Planificación 2026-1'!H:H,"AE"))&gt;0,"P38"," ")</f>
        <v xml:space="preserve"> </v>
      </c>
      <c r="Y221" s="108" t="str">
        <f>IF(SUM(COUNTIFS('Planificación 2026-1'!F:F,"PRINCIPAL",'Planificación 2026-1'!W:W,C221,'Planificación 2026-1'!H:H,"T4"))&gt;0,"P55"," ")</f>
        <v xml:space="preserve"> </v>
      </c>
      <c r="Z221" s="108" t="str">
        <f>IF(SUM(COUNTIFS('Planificación 2026-1'!F:F,"FILIAL",'Planificación 2026-1'!W:W,C221,'Planificación 2026-1'!H:H,"AF"))&gt;0," P01"," ")</f>
        <v xml:space="preserve"> </v>
      </c>
      <c r="AA221" s="108" t="str">
        <f>IF(SUM(COUNTIFS('Planificación 2026-1'!F:F,"FILIAL",'Planificación 2026-1'!W:W,C221,'Planificación 2026-1'!H:H,"EN"))&gt;0,"P02"," ")</f>
        <v xml:space="preserve"> </v>
      </c>
      <c r="AB221" s="108" t="str">
        <f>IF(SUM(COUNTIFS('Planificación 2026-1'!F:F,"FILIAL",'Planificación 2026-1'!W:W,C221,'Planificación 2026-1'!H:H,"IS"))&gt;0,"P03"," ")</f>
        <v xml:space="preserve"> </v>
      </c>
      <c r="AC221" s="108" t="str">
        <f>IF(SUM(COUNTIFS('Planificación 2026-1'!F:F,"FILIAL",'Planificación 2026-1'!W:W,C221,'Planificación 2026-1'!H:H,"PS"))&gt;0,"P04"," ")</f>
        <v xml:space="preserve"> </v>
      </c>
      <c r="AD221" s="108"/>
      <c r="AE221" s="108" t="str">
        <f>IF(SUM(COUNTIFS('Planificación 2026-1'!F:F,"FILIAL",'Planificación 2026-1'!W:W,C221,'Planificación 2026-1'!H:H,"IN"))&gt;0,"P06"," ")</f>
        <v xml:space="preserve"> </v>
      </c>
      <c r="AF221" s="108" t="str">
        <f>IF(SUM(COUNTIFS('Planificación 2026-1'!F:F,"FILIAL",'Planificación 2026-1'!W:W,C221,'Planificación 2026-1'!H:H,"CA"))&gt;0,"P07"," ")</f>
        <v xml:space="preserve"> </v>
      </c>
      <c r="AG221" s="108" t="str">
        <f>IF(SUM(COUNTIFS('Planificación 2026-1'!F:F,"FILIAL",'Planificación 2026-1'!W:W,C221,'Planificación 2026-1'!H:H,"DE"))&gt;0,"P08"," ")</f>
        <v xml:space="preserve"> </v>
      </c>
      <c r="AH221" s="108" t="str">
        <f>IF(SUM(COUNTIFS('Planificación 2026-1'!F:F,"FILIAL",'Planificación 2026-1'!W:W,C221,'Planificación 2026-1'!H:H,"OB"))&gt;0,"P09"," ")</f>
        <v xml:space="preserve"> </v>
      </c>
      <c r="AI221" s="108" t="str">
        <f>IF(SUM(COUNTIFS('Planificación 2026-1'!F:F,"FILIAL",'Planificación 2026-1'!W:W,C221,'Planificación 2026-1'!H:H,"MH"))&gt;0,"P31"," ")</f>
        <v xml:space="preserve"> </v>
      </c>
      <c r="AJ221" s="108" t="str">
        <f>IF(SUM(COUNTIFS('Planificación 2026-1'!F:F,"FILIAL",'Planificación 2026-1'!W:W,C221,'Planificación 2026-1'!H:H,"IC"))&gt;0,"P32"," ")</f>
        <v xml:space="preserve"> </v>
      </c>
      <c r="AK221" s="108" t="str">
        <f>IF(SUM(COUNTIFS('Planificación 2026-1'!F:F,"FILIAL",'Planificación 2026-1'!W:W,C221,'Planificación 2026-1'!H:H,"AR"))&gt;0,"P34"," ")</f>
        <v xml:space="preserve"> </v>
      </c>
      <c r="AL221" s="108" t="str">
        <f>IF(SUM(COUNTIFS('Planificación 2026-1'!F:F,"FILIAL",'Planificación 2026-1'!W:W,C221,'Planificación 2026-1'!H:H,"T1"))&gt;0,"P35"," ")</f>
        <v xml:space="preserve"> </v>
      </c>
      <c r="AM221" s="108" t="str">
        <f>IF(SUM(COUNTIFS('Planificación 2026-1'!F:F,"FILIAL",'Planificación 2026-1'!W:W,C221,'Planificación 2026-1'!H:H,"T3"))&gt;0,"P36"," ")</f>
        <v xml:space="preserve"> </v>
      </c>
      <c r="AN221" s="108" t="str">
        <f>IF(SUM(COUNTIFS('Planificación 2026-1'!F:F,"FILIAL",'Planificación 2026-1'!W:W,C221,'Planificación 2026-1'!H:H,"T2"))&gt;0,"P37"," ")</f>
        <v xml:space="preserve"> </v>
      </c>
      <c r="AO221" s="108" t="str">
        <f>IF(SUM(COUNTIFS('Planificación 2026-1'!F:F,"FILIAL",'Planificación 2026-1'!W:W,C221,'Planificación 2026-1'!H:H,"AE"))&gt;0,"P38"," ")</f>
        <v xml:space="preserve"> </v>
      </c>
      <c r="AP221" s="108" t="str">
        <f>IF(SUM(COUNTIFS('Planificación 2026-1'!F:F,"FILIAL",'Planificación 2026-1'!W:W,C221,'Planificación 2026-1'!H:H,"T4"))&gt;0,"P55"," ")</f>
        <v xml:space="preserve"> </v>
      </c>
      <c r="AQ221" s="108" t="str">
        <f>IF(SUM(COUNTIFS('Planificación 2026-1'!F:F,"SUNAMPE",'Planificación 2026-1'!W:W,C221,'Planificación 2026-1'!H:H,"AF"))&gt;0," P01"," ")</f>
        <v xml:space="preserve"> </v>
      </c>
      <c r="AR221" s="108" t="str">
        <f>IF(SUM(COUNTIFS('Planificación 2026-1'!F:F,"SUNAMPE",'Planificación 2026-1'!W:W,C221,'Planificación 2026-1'!H:H,"EN"))&gt;0,"P02"," ")</f>
        <v xml:space="preserve"> </v>
      </c>
      <c r="AS221" s="108" t="str">
        <f>IF(SUM(COUNTIFS('Planificación 2026-1'!F:F,"SUNAMPE",'Planificación 2026-1'!W:W,C221,'Planificación 2026-1'!H:H,"IS"))&gt;0,"P03"," ")</f>
        <v xml:space="preserve"> </v>
      </c>
      <c r="AT221" s="108" t="str">
        <f>IF(SUM(COUNTIFS('Planificación 2026-1'!F:F,"SUNAMPE",'Planificación 2026-1'!W:W,C221,'Planificación 2026-1'!H:H,"PS"))&gt;0,"P04"," ")</f>
        <v xml:space="preserve"> </v>
      </c>
      <c r="AU221" s="108"/>
      <c r="AV221" s="108" t="str">
        <f>IF(SUM(COUNTIFS('Planificación 2026-1'!F:F,"SUNAMPE",'Planificación 2026-1'!W:W,C221,'Planificación 2026-1'!H:H,"IN"))&gt;0,"P06"," ")</f>
        <v xml:space="preserve"> </v>
      </c>
      <c r="AW221" s="108" t="str">
        <f>IF(SUM(COUNTIFS('Planificación 2026-1'!F:F,"SUNAMPE",'Planificación 2026-1'!W:W,C221,'Planificación 2026-1'!H:H,"CA"))&gt;0,"P07"," ")</f>
        <v xml:space="preserve"> </v>
      </c>
      <c r="AX221" s="108" t="str">
        <f>IF(SUM(COUNTIFS('Planificación 2026-1'!F:F,"SUNAMPE",'Planificación 2026-1'!W:W,C221,'Planificación 2026-1'!H:H,"DE"))&gt;0,"P08"," ")</f>
        <v xml:space="preserve"> </v>
      </c>
      <c r="AY221" s="108" t="str">
        <f>IF(SUM(COUNTIFS('Planificación 2026-1'!F:F,"SUNAMPE",'Planificación 2026-1'!W:W,C221,'Planificación 2026-1'!H:H,"OB"))&gt;0,"P09"," ")</f>
        <v xml:space="preserve"> </v>
      </c>
      <c r="AZ221" s="108" t="str">
        <f>IF(SUM(COUNTIFS('Planificación 2026-1'!F:F,"SUNAMPE",'Planificación 2026-1'!W:W,C221,'Planificación 2026-1'!H:H,"MH"))&gt;0,"P31"," ")</f>
        <v xml:space="preserve"> </v>
      </c>
      <c r="BA221" s="108" t="str">
        <f>IF(SUM(COUNTIFS('Planificación 2026-1'!F:F,"SUNAMPE",'Planificación 2026-1'!W:W,C221,'Planificación 2026-1'!H:H,"IC"))&gt;0,"P32"," ")</f>
        <v xml:space="preserve"> </v>
      </c>
      <c r="BB221" s="108" t="str">
        <f>IF(SUM(COUNTIFS('Planificación 2026-1'!F:F,"SUNAMPE",'Planificación 2026-1'!W:W,C221,'Planificación 2026-1'!H:H,"AR"))&gt;0,"P34"," ")</f>
        <v xml:space="preserve"> </v>
      </c>
      <c r="BC221" s="108" t="str">
        <f>IF(SUM(COUNTIFS('Planificación 2026-1'!F:F,"SUNAMPE",'Planificación 2026-1'!W:W,C221,'Planificación 2026-1'!H:H,"T1"))&gt;0,"P35"," ")</f>
        <v xml:space="preserve"> </v>
      </c>
      <c r="BD221" s="108" t="str">
        <f>IF(SUM(COUNTIFS('Planificación 2026-1'!F:F,"SUNAMPE",'Planificación 2026-1'!W:W,C221,'Planificación 2026-1'!H:H,"T3"))&gt;0,"P36"," ")</f>
        <v xml:space="preserve"> </v>
      </c>
      <c r="BE221" s="108" t="str">
        <f>IF(SUM(COUNTIFS('Planificación 2026-1'!F:F,"SUNAMPE",'Planificación 2026-1'!W:W,C221,'Planificación 2026-1'!H:H,"T2"))&gt;0,"P37"," ")</f>
        <v xml:space="preserve"> </v>
      </c>
      <c r="BF221" s="108" t="str">
        <f>IF(SUM(COUNTIFS('Planificación 2026-1'!F:F,"SUNAMPE",'Planificación 2026-1'!W:W,C221,'Planificación 2026-1'!H:H,"AE"))&gt;0,"P38"," ")</f>
        <v xml:space="preserve"> </v>
      </c>
      <c r="BG221" s="108" t="str">
        <f>IF(SUM(COUNTIFS('Planificación 2026-1'!F:F,"SUNAMPE",'Planificación 2026-1'!W:W,C221,'Planificación 2026-1'!H:H,"T4"))&gt;0,"P55"," ")</f>
        <v xml:space="preserve"> </v>
      </c>
      <c r="BH221" s="108" t="str">
        <f>IF(SUM(COUNTIFS('Planificación 2026-1'!F:F,"HUAURA",'Planificación 2026-1'!W:W,C221,'Planificación 2026-1'!H:H,"AF"))&gt;0," P01"," ")</f>
        <v xml:space="preserve"> </v>
      </c>
      <c r="BI221" s="108" t="str">
        <f>IF(SUM(COUNTIFS('Planificación 2026-1'!F:F,"HUAURA",'Planificación 2026-1'!W:W,C221,'Planificación 2026-1'!H:H,"EN"))&gt;0,"P02"," ")</f>
        <v xml:space="preserve"> </v>
      </c>
      <c r="BJ221" s="108" t="str">
        <f>IF(SUM(COUNTIFS('Planificación 2026-1'!F:F,"HUAURA",'Planificación 2026-1'!W:W,C221,'Planificación 2026-1'!H:H,"IS"))&gt;0,"P03"," ")</f>
        <v xml:space="preserve"> </v>
      </c>
      <c r="BK221" s="108" t="str">
        <f>IF(SUM(COUNTIFS('Planificación 2026-1'!F:F,"HUAURA",'Planificación 2026-1'!W:W,C221,'Planificación 2026-1'!H:H,"PS"))&gt;0,"P04"," ")</f>
        <v xml:space="preserve"> </v>
      </c>
      <c r="BL221" s="108"/>
      <c r="BM221" s="108" t="str">
        <f>IF(SUM(COUNTIFS('Planificación 2026-1'!F:F,"HUAURA",'Planificación 2026-1'!W:W,C221,'Planificación 2026-1'!H:H,"IN"))&gt;0,"P06"," ")</f>
        <v xml:space="preserve"> </v>
      </c>
      <c r="BN221" s="108" t="str">
        <f>IF(SUM(COUNTIFS('Planificación 2026-1'!F:F,"HUAURA",'Planificación 2026-1'!W:W,C221,'Planificación 2026-1'!H:H,"CA"))&gt;0,"P07"," ")</f>
        <v xml:space="preserve"> </v>
      </c>
      <c r="BO221" s="108" t="str">
        <f>IF(SUM(COUNTIFS('Planificación 2026-1'!F:F,"HUAURA",'Planificación 2026-1'!W:W,C221,'Planificación 2026-1'!H:H,"DE"))&gt;0,"P08"," ")</f>
        <v xml:space="preserve"> </v>
      </c>
      <c r="BP221" s="108" t="str">
        <f>IF(SUM(COUNTIFS('Planificación 2026-1'!F:F,"HUAURA",'Planificación 2026-1'!W:W,C221,'Planificación 2026-1'!H:H,"OB"))&gt;0,"P09"," ")</f>
        <v xml:space="preserve"> </v>
      </c>
      <c r="BQ221" s="108" t="str">
        <f>IF(SUM(COUNTIFS('Planificación 2026-1'!F:F,"HUAURA",'Planificación 2026-1'!W:W,C221,'Planificación 2026-1'!H:H,"MH"))&gt;0,"P31"," ")</f>
        <v xml:space="preserve"> </v>
      </c>
      <c r="BR221" s="108" t="str">
        <f>IF(SUM(COUNTIFS('Planificación 2026-1'!F:F,"HUAURA",'Planificación 2026-1'!W:W,C221,'Planificación 2026-1'!H:H,"IC"))&gt;0,"P32"," ")</f>
        <v xml:space="preserve"> </v>
      </c>
      <c r="BS221" s="108" t="str">
        <f>IF(SUM(COUNTIFS('Planificación 2026-1'!F:F,"HUAURA",'Planificación 2026-1'!W:W,C221,'Planificación 2026-1'!H:H,"AR"))&gt;0,"P34"," ")</f>
        <v xml:space="preserve"> </v>
      </c>
      <c r="BT221" s="108" t="str">
        <f>IF(SUM(COUNTIFS('Planificación 2026-1'!F:F,"HUAURA",'Planificación 2026-1'!W:W,C221,'Planificación 2026-1'!H:H,"T1"))&gt;0,"P35"," ")</f>
        <v xml:space="preserve"> </v>
      </c>
      <c r="BU221" s="108" t="str">
        <f>IF(SUM(COUNTIFS('Planificación 2026-1'!F:F,"HUAURA",'Planificación 2026-1'!W:W,C221,'Planificación 2026-1'!H:H,"T3"))&gt;0,"P36"," ")</f>
        <v xml:space="preserve"> </v>
      </c>
      <c r="BV221" s="108" t="str">
        <f>IF(SUM(COUNTIFS('Planificación 2026-1'!F:F,"HUAURA",'Planificación 2026-1'!W:W,C221,'Planificación 2026-1'!H:H,"T2"))&gt;0,"P37"," ")</f>
        <v xml:space="preserve"> </v>
      </c>
      <c r="BW221" s="108" t="str">
        <f>IF(SUM(COUNTIFS('Planificación 2026-1'!F:F,"HUAURA",'Planificación 2026-1'!W:W,C221,'Planificación 2026-1'!H:H,"AE"))&gt;0,"P38"," ")</f>
        <v xml:space="preserve"> </v>
      </c>
      <c r="BX221" s="108" t="str">
        <f>IF(SUM(COUNTIFS('Planificación 2026-1'!F:F,"HUAURA",'Planificación 2026-1'!W:W,C221,'Planificación 2026-1'!H:H,"T4"))&gt;0,"P55"," ")</f>
        <v xml:space="preserve"> </v>
      </c>
      <c r="BY221" s="109">
        <f>SUMIFS('Planificación 2026-1'!R:R,'Planificación 2026-1'!W:W,C221,'Planificación 2026-1'!H:H,"AF",'Planificación 2026-1'!I:I,"&gt;2")</f>
        <v>0</v>
      </c>
      <c r="BZ221" s="109">
        <f>SUMIFS('Planificación 2026-1'!R:R,'Planificación 2026-1'!W:W,C221,'Planificación 2026-1'!H:H,"EN",'Planificación 2026-1'!I:I,"&gt;2")</f>
        <v>0</v>
      </c>
      <c r="CA221" s="109">
        <f>SUMIFS('Planificación 2026-1'!R:R,'Planificación 2026-1'!W:W,C221,'Planificación 2026-1'!H:H,"IS",'Planificación 2026-1'!I:I,"&gt;2")</f>
        <v>0</v>
      </c>
      <c r="CB221" s="109">
        <f>SUMIFS('Planificación 2026-1'!R:R,'Planificación 2026-1'!W:W,C221,'Planificación 2026-1'!H:H,"PS",'Planificación 2026-1'!I:I,"&gt;2")</f>
        <v>0</v>
      </c>
      <c r="CC221" s="109">
        <f>SUMIFS('Planificación 2026-1'!R:R,'Planificación 2026-1'!W:W,C221,'Planificación 2026-1'!H:H,"IN",'Planificación 2026-1'!I:I,"&gt;2")</f>
        <v>0</v>
      </c>
      <c r="CD221" s="109">
        <f>SUMIFS('Planificación 2026-1'!R:R,'Planificación 2026-1'!W:W,C221,'Planificación 2026-1'!H:H,"CA",'Planificación 2026-1'!I:I,"&gt;2")</f>
        <v>0</v>
      </c>
      <c r="CE221" s="109">
        <f>SUMIFS('Planificación 2026-1'!R:R,'Planificación 2026-1'!W:W,C221,'Planificación 2026-1'!H:H,"DE",'Planificación 2026-1'!I:I,"&gt;2")</f>
        <v>0</v>
      </c>
      <c r="CF221" s="109">
        <f>SUMIFS('Planificación 2026-1'!R:R,'Planificación 2026-1'!W:W,C221,'Planificación 2026-1'!H:H,"OB",'Planificación 2026-1'!I:I,"&gt;2")</f>
        <v>0</v>
      </c>
      <c r="CG221" s="109">
        <f>SUMIFS('Planificación 2026-1'!R:R,'Planificación 2026-1'!W:W,C221,'Planificación 2026-1'!H:H,"MH",'Planificación 2026-1'!I:I,"&gt;2")</f>
        <v>0</v>
      </c>
      <c r="CH221" s="109">
        <f>SUMIFS('Planificación 2026-1'!R:R,'Planificación 2026-1'!W:W,C221,'Planificación 2026-1'!H:H,"IC",'Planificación 2026-1'!I:I,"&gt;2")</f>
        <v>0</v>
      </c>
      <c r="CI221" s="109">
        <f>SUMIFS('Planificación 2026-1'!R:R,'Planificación 2026-1'!W:W,C221,'Planificación 2026-1'!H:H,"AR",'Planificación 2026-1'!I:I,"&gt;2")</f>
        <v>0</v>
      </c>
      <c r="CJ221" s="109">
        <f>SUMIFS('Planificación 2026-1'!R:R,'Planificación 2026-1'!W:W,C221,'Planificación 2026-1'!H:H,"T1",'Planificación 2026-1'!I:I,"&gt;2")</f>
        <v>0</v>
      </c>
      <c r="CK221" s="109">
        <f>SUMIFS('Planificación 2026-1'!R:R,'Planificación 2026-1'!W:W,C221,'Planificación 2026-1'!H:H,"T3",'Planificación 2026-1'!I:I,"&gt;2")</f>
        <v>0</v>
      </c>
      <c r="CL221" s="109">
        <f>SUMIFS('Planificación 2026-1'!R:R,'Planificación 2026-1'!W:W,C221,'Planificación 2026-1'!H:H,"T2",'Planificación 2026-1'!I:I,"&gt;2")</f>
        <v>0</v>
      </c>
      <c r="CM221" s="109">
        <f>SUMIFS('Planificación 2026-1'!R:R,'Planificación 2026-1'!W:W,C221,'Planificación 2026-1'!H:H,"AE",'Planificación 2026-1'!I:I,"&gt;2")</f>
        <v>0</v>
      </c>
      <c r="CN221" s="109">
        <f>SUMIFS('Planificación 2026-1'!R:R,'Planificación 2026-1'!W:W,C221,'Planificación 2026-1'!H:H,"T4",'Planificación 2026-1'!I:I,"&gt;2")</f>
        <v>0</v>
      </c>
      <c r="CO221" s="109">
        <f>SUMIFS('Planificación 2026-1'!R:R,'Planificación 2026-1'!W:W,C221,'Planificación 2026-1'!H:H,"AF",'Planificación 2026-1'!I:I,"&lt;3")</f>
        <v>0</v>
      </c>
      <c r="CP221" s="109">
        <f>SUMIFS('Planificación 2026-1'!R:R,'Planificación 2026-1'!W:W,C221,'Planificación 2026-1'!H:H,"EN",'Planificación 2026-1'!I:I,"&lt;3")</f>
        <v>0</v>
      </c>
      <c r="CQ221" s="109">
        <f>SUMIFS('Planificación 2026-1'!R:R,'Planificación 2026-1'!W:W,C221,'Planificación 2026-1'!H:H,"IS",'Planificación 2026-1'!I:I,"&lt;3")</f>
        <v>0</v>
      </c>
      <c r="CR221" s="109">
        <f>SUMIFS('Planificación 2026-1'!R:R,'Planificación 2026-1'!W:W,C221,'Planificación 2026-1'!H:H,"PS",'Planificación 2026-1'!I:I,"&lt;3")</f>
        <v>0</v>
      </c>
      <c r="CS221" s="109">
        <f>SUMIFS('Planificación 2026-1'!R:R,'Planificación 2026-1'!W:W,C221,'Planificación 2026-1'!H:H,"IN",'Planificación 2026-1'!I:I,"&lt;3")</f>
        <v>0</v>
      </c>
      <c r="CT221" s="109">
        <f>SUMIFS('Planificación 2026-1'!R:R,'Planificación 2026-1'!W:W,C221,'Planificación 2026-1'!H:H,"CA",'Planificación 2026-1'!I:I,"&lt;3")</f>
        <v>0</v>
      </c>
      <c r="CU221" s="109">
        <f>SUMIFS('Planificación 2026-1'!R:R,'Planificación 2026-1'!W:W,C221,'Planificación 2026-1'!H:H,"DE",'Planificación 2026-1'!I:I,"&lt;3")</f>
        <v>0</v>
      </c>
      <c r="CV221" s="109">
        <f>SUMIFS('Planificación 2026-1'!R:R,'Planificación 2026-1'!W:W,C221,'Planificación 2026-1'!H:H,"OB",'Planificación 2026-1'!I:I,"&lt;3")</f>
        <v>0</v>
      </c>
      <c r="CW221" s="109">
        <f>SUMIFS('Planificación 2026-1'!R:R,'Planificación 2026-1'!W:W,C221,'Planificación 2026-1'!H:H,"MH",'Planificación 2026-1'!I:I,"&lt;3")</f>
        <v>0</v>
      </c>
      <c r="CX221" s="109">
        <f>SUMIFS('Planificación 2026-1'!R:R,'Planificación 2026-1'!W:W,C221,'Planificación 2026-1'!H:H,"IC",'Planificación 2026-1'!I:I,"&lt;3")</f>
        <v>0</v>
      </c>
      <c r="CY221" s="109">
        <f>SUMIFS('Planificación 2026-1'!R:R,'Planificación 2026-1'!W:W,C221,'Planificación 2026-1'!H:H,"AR",'Planificación 2026-1'!I:I,"&lt;3")</f>
        <v>0</v>
      </c>
      <c r="CZ221" s="109">
        <f>SUMIFS('Planificación 2026-1'!R:R,'Planificación 2026-1'!W:W,C221,'Planificación 2026-1'!H:H,"T1",'Planificación 2026-1'!I:I,"&lt;3")</f>
        <v>0</v>
      </c>
      <c r="DA221" s="109">
        <f>SUMIFS('Planificación 2026-1'!R:R,'Planificación 2026-1'!W:W,C221,'Planificación 2026-1'!H:H,"T3",'Planificación 2026-1'!I:I,"&lt;3")</f>
        <v>0</v>
      </c>
      <c r="DB221" s="109">
        <f>SUMIFS('Planificación 2026-1'!R:R,'Planificación 2026-1'!W:W,C221,'Planificación 2026-1'!H:H,"T2",'Planificación 2026-1'!I:I,"&lt;3")</f>
        <v>0</v>
      </c>
      <c r="DC221" s="109">
        <f>SUMIFS('Planificación 2026-1'!R:R,'Planificación 2026-1'!W:W,C221,'Planificación 2026-1'!H:H,"AE",'Planificación 2026-1'!I:I,"&lt;3")</f>
        <v>0</v>
      </c>
      <c r="DD221" s="109">
        <f>SUMIFS('Planificación 2026-1'!R:R,'Planificación 2026-1'!W:W,C221,'Planificación 2026-1'!H:H,"T4",'Planificación 2026-1'!I:I,"&lt;3")</f>
        <v>0</v>
      </c>
      <c r="DE221" s="108" t="str">
        <f t="shared" si="36"/>
        <v/>
      </c>
      <c r="DF221" s="41">
        <f>IF(C221="","",SUMIFS('Planificación 2026-1'!R:R,'Planificación 2026-1'!W:W,C221,'Planificación 2026-1'!F:F,"PRINCIPAL",'Planificación 2026-1'!X:X,"VIRTUAL"))</f>
        <v>0</v>
      </c>
      <c r="DG221" s="41">
        <f>IF(C221="","",SUMIFS('Planificación 2026-1'!R:R,'Planificación 2026-1'!W:W,C221,'Planificación 2026-1'!F:F,"PRINCIPAL",'Planificación 2026-1'!X:X,"PRESENCIAL"))</f>
        <v>0</v>
      </c>
      <c r="DH221" s="41">
        <f>IF(C221="","",SUMIFS('Planificación 2026-1'!R:R,'Planificación 2026-1'!W:W,C221,'Planificación 2026-1'!F:F,"PRINCIPAL",'Planificación 2026-1'!X:X,"HIBRIDO PRESENCIAL"))</f>
        <v>0</v>
      </c>
      <c r="DI221" s="108" t="str">
        <f t="shared" si="37"/>
        <v/>
      </c>
      <c r="DJ221" s="108">
        <f>IF(C221="","",SUMIFS('Planificación 2026-1'!R:R,'Planificación 2026-1'!W:W,C221,'Planificación 2026-1'!F:F,"FILIAL",'Planificación 2026-1'!X:X,"VIRTUAL"))</f>
        <v>0</v>
      </c>
      <c r="DK221" s="110">
        <f>IF(C221="","",SUMIFS('Planificación 2026-1'!R:R,'Planificación 2026-1'!W:W,C221,'Planificación 2026-1'!F:F,"FILIAL",'Planificación 2026-1'!X:X,"PRESENCIAL"))</f>
        <v>0</v>
      </c>
      <c r="DL221" s="61">
        <f>IF(C221="","",SUMIFS('Planificación 2026-1'!R:R,'Planificación 2026-1'!W:W,C221,'Planificación 2026-1'!F:F,"FILIAL",'Planificación 2026-1'!X:X,"HIBRIDO PRESENCIAL"))</f>
        <v>0</v>
      </c>
      <c r="DM221" s="111" t="str">
        <f t="shared" si="38"/>
        <v/>
      </c>
      <c r="DN221" s="108">
        <f>IF(C221="","",SUMIFS('Planificación 2026-1'!R:R,'Planificación 2026-1'!W:W,C221,'Planificación 2026-1'!F:F,"SUNAMPE",'Planificación 2026-1'!X:X,"VIRTUAL"))</f>
        <v>0</v>
      </c>
      <c r="DO221" s="61">
        <f>IF(C221="","",SUMIFS('Planificación 2026-1'!R:R,'Planificación 2026-1'!W:W,C221,'Planificación 2026-1'!F:F,"SUNAMPE",'Planificación 2026-1'!X:X,"PRESENCIAL"))</f>
        <v>0</v>
      </c>
      <c r="DP221" s="111" t="str">
        <f t="shared" si="39"/>
        <v/>
      </c>
      <c r="DQ221" s="108">
        <f>IF(C221="","",SUMIFS('Planificación 2026-1'!R:R,'Planificación 2026-1'!W:W,C221,'Planificación 2026-1'!F:F,"HUAURA",'Planificación 2026-1'!X:X,"VIRTUAL"))</f>
        <v>0</v>
      </c>
      <c r="DR221" s="61">
        <f>IF(C221="","",SUMIFS('Planificación 2026-1'!R:R,'Planificación 2026-1'!W:W,C221,'Planificación 2026-1'!F:F,"HUAURA",'Planificación 2026-1'!X:X,"PRESENCIAL"))</f>
        <v>0</v>
      </c>
      <c r="DS221" s="76">
        <f>SUMIFS('Planificación 2026-1'!R:R,'Planificación 2026-1'!W:W,C221,'Planificación 2026-1'!F:F,"PRINCIPAL",'Planificación 2026-1'!X:X,"VIRTUAL",'Planificación 2026-1'!I:I,"&gt;2")</f>
        <v>0</v>
      </c>
      <c r="DT221" s="76">
        <f>SUMIFS('Planificación 2026-1'!R:R,'Planificación 2026-1'!W:W,C221,'Planificación 2026-1'!F:F,"PRINCIPAL",'Planificación 2026-1'!X:X,"&lt;&gt;VIRTUAL",'Planificación 2026-1'!I:I,"&gt;2")</f>
        <v>0</v>
      </c>
      <c r="DU221" s="76">
        <f>SUMIFS('Planificación 2026-1'!R:R,'Planificación 2026-1'!W:W,C221,'Planificación 2026-1'!F:F,"SUNAMPE",'Planificación 2026-1'!X:X,"VIRTUAL",'Planificación 2026-1'!I:I,"&gt;2")</f>
        <v>0</v>
      </c>
      <c r="DV221" s="76">
        <f>SUMIFS('Planificación 2026-1'!R:R,'Planificación 2026-1'!W:W,C221,'Planificación 2026-1'!F:F,"SUNAMPE",'Planificación 2026-1'!X:X,"&lt;&gt;VIRTUAL",'Planificación 2026-1'!I:I,"&gt;2")</f>
        <v>0</v>
      </c>
      <c r="DW221" s="76">
        <f>SUMIFS('Planificación 2026-1'!R:R,'Planificación 2026-1'!W:W,C221,'Planificación 2026-1'!F:F,"FILIAL",'Planificación 2026-1'!X:X,"VIRTUAL",'Planificación 2026-1'!I:I,"&gt;2")</f>
        <v>0</v>
      </c>
      <c r="DX221" s="76">
        <f>SUMIFS('Planificación 2026-1'!R:R,'Planificación 2026-1'!W:W,C221,'Planificación 2026-1'!F:F,"FILIAL",'Planificación 2026-1'!X:X,"&lt;&gt;VIRTUAL",'Planificación 2026-1'!I:I,"&gt;2")</f>
        <v>0</v>
      </c>
      <c r="DY221" s="76">
        <f>SUMIFS('Planificación 2026-1'!R:R,'Planificación 2026-1'!W:W,C221,'Planificación 2026-1'!F:F,"PORUMA",'Planificación 2026-1'!X:X,"VIRTUAL",'Planificación 2026-1'!I:I,"&gt;2")</f>
        <v>0</v>
      </c>
      <c r="DZ221" s="76">
        <f>SUMIFS('Planificación 2026-1'!R:R,'Planificación 2026-1'!W:W,C221,'Planificación 2026-1'!F:F,"PORUMA",'Planificación 2026-1'!X:X,"&lt;&gt;VIRTUAL",'Planificación 2026-1'!I:I,"&gt;2")</f>
        <v>0</v>
      </c>
      <c r="EA221" s="76">
        <f>SUMIFS('Planificación 2026-1'!R:R,'Planificación 2026-1'!W:W,C221,'Planificación 2026-1'!F:F,"HUAURA",'Planificación 2026-1'!X:X,"VIRTUAL",'Planificación 2026-1'!I:I,"&gt;2")</f>
        <v>0</v>
      </c>
      <c r="EB221" s="76">
        <f>SUMIFS('Planificación 2026-1'!R:R,'Planificación 2026-1'!W:W,C221,'Planificación 2026-1'!F:F,"HUAURA",'Planificación 2026-1'!X:X,"&lt;&gt;VIRTUAL",'Planificación 2026-1'!I:I,"&gt;2")</f>
        <v>0</v>
      </c>
      <c r="EC221" s="76">
        <f>SUMIFS('Planificación 2026-1'!R:R,'Planificación 2026-1'!W:W,C221,'Planificación 2026-1'!F:F,"PRINCIPAL",'Planificación 2026-1'!X:X,"VIRTUAL",'Planificación 2026-1'!I:I,"&lt;3")</f>
        <v>0</v>
      </c>
      <c r="ED221" s="76">
        <f>SUMIFS('Planificación 2026-1'!R:R,'Planificación 2026-1'!W:W,C221,'Planificación 2026-1'!F:F,"PRINCIPAL",'Planificación 2026-1'!X:X,"&lt;&gt;VIRTUAL",'Planificación 2026-1'!I:I,"&lt;3")</f>
        <v>0</v>
      </c>
      <c r="EE221" s="76">
        <f>SUMIFS('Planificación 2026-1'!R:R,'Planificación 2026-1'!W:W,C221,'Planificación 2026-1'!F:F,"SUNAMPE",'Planificación 2026-1'!X:X,"VIRTUAL",'Planificación 2026-1'!I:I,"&lt;3")</f>
        <v>0</v>
      </c>
      <c r="EF221" s="76">
        <f>SUMIFS('Planificación 2026-1'!R:R,'Planificación 2026-1'!W:W,C221,'Planificación 2026-1'!F:F,"SUNAMPE",'Planificación 2026-1'!X:X,"&lt;&gt;VIRTUAL",'Planificación 2026-1'!I:I,"&lt;3")</f>
        <v>0</v>
      </c>
      <c r="EG221" s="76">
        <f>SUMIFS('Planificación 2026-1'!R:R,'Planificación 2026-1'!W:W,C221,'Planificación 2026-1'!F:F,"FILIAL",'Planificación 2026-1'!X:X,"VIRTUAL",'Planificación 2026-1'!I:I,"&lt;3")</f>
        <v>0</v>
      </c>
      <c r="EH221" s="76">
        <f>SUMIFS('Planificación 2026-1'!R:R,'Planificación 2026-1'!W:W,C221,'Planificación 2026-1'!F:F,"FILIAL",'Planificación 2026-1'!X:X,"&lt;&gt;VIRTUAL",'Planificación 2026-1'!I:I,"&lt;3")</f>
        <v>0</v>
      </c>
      <c r="EI221" s="76">
        <f>SUMIFS('Planificación 2026-1'!R:R,'Planificación 2026-1'!W:W,C221,'Planificación 2026-1'!F:F,"PORUMA",'Planificación 2026-1'!X:X,"VIRTUAL",'Planificación 2026-1'!I:I,"&lt;3")</f>
        <v>0</v>
      </c>
      <c r="EJ221" s="76">
        <f>SUMIFS('Planificación 2026-1'!R:R,'Planificación 2026-1'!W:W,C221,'Planificación 2026-1'!F:F,"PORUMA",'Planificación 2026-1'!X:X,"&lt;&gt;VIRTUAL",'Planificación 2026-1'!I:I,"&lt;3")</f>
        <v>0</v>
      </c>
      <c r="EK221" s="76">
        <f>SUMIFS('Planificación 2026-1'!R:R,'Planificación 2026-1'!W:W,C221,'Planificación 2026-1'!F:F,"HUAURA",'Planificación 2026-1'!X:X,"VIRTUAL",'Planificación 2026-1'!I:I,"&lt;3")</f>
        <v>0</v>
      </c>
      <c r="EL221" s="76">
        <f>SUMIFS('Planificación 2026-1'!R:R,'Planificación 2026-1'!W:W,C221,'Planificación 2026-1'!F:F,"HUAURA",'Planificación 2026-1'!X:X,"&lt;&gt;VIRTUAL",'Planificación 2026-1'!I:I,"&lt;3")</f>
        <v>0</v>
      </c>
      <c r="EM221" s="76"/>
      <c r="EN221" s="76">
        <f t="shared" si="32"/>
        <v>0</v>
      </c>
      <c r="EO221" s="76">
        <f t="shared" si="33"/>
        <v>0</v>
      </c>
      <c r="EP221" s="76" t="b">
        <f t="shared" si="34"/>
        <v>1</v>
      </c>
      <c r="EQ221" s="76" t="str">
        <f t="shared" si="35"/>
        <v/>
      </c>
      <c r="ER221" s="76" t="str">
        <f t="shared" si="40"/>
        <v>PRESENCIAL</v>
      </c>
    </row>
    <row r="222" spans="1:148" hidden="1">
      <c r="A222" s="83"/>
      <c r="B222" s="119">
        <v>219</v>
      </c>
      <c r="C222" s="115" t="s">
        <v>395</v>
      </c>
      <c r="D222" s="112">
        <f>SUMIF('Planificación 2026-1'!W:W,C222,'Planificación 2026-1'!R:R)</f>
        <v>0</v>
      </c>
      <c r="E222" s="114" t="s">
        <v>170</v>
      </c>
      <c r="F222" s="115" t="s">
        <v>171</v>
      </c>
      <c r="G222" s="115" t="s">
        <v>13</v>
      </c>
      <c r="H222" s="115" t="s">
        <v>129</v>
      </c>
      <c r="I222" s="107" t="str">
        <f>IF(SUM(COUNTIFS('Planificación 2026-1'!F:F,"PRINCIPAL",'Planificación 2026-1'!W:W,C222,'Planificación 2026-1'!H:H,"AF"))&gt;0,"P01"," ")</f>
        <v xml:space="preserve"> </v>
      </c>
      <c r="J222" s="108" t="str">
        <f>IF(SUM(COUNTIFS('Planificación 2026-1'!F:F,"PRINCIPAL",'Planificación 2026-1'!W:W,C222,'Planificación 2026-1'!H:H,"EN"))&gt;0,"P02"," ")</f>
        <v xml:space="preserve"> </v>
      </c>
      <c r="K222" s="108" t="str">
        <f>IF(SUM(COUNTIFS('Planificación 2026-1'!F:F,"PRINCIPAL",'Planificación 2026-1'!W:W,C222,'Planificación 2026-1'!H:H,"IS"))&gt;0,"P03"," ")</f>
        <v xml:space="preserve"> </v>
      </c>
      <c r="L222" s="108" t="str">
        <f>IF(SUM(COUNTIFS('Planificación 2026-1'!F:F,"PRINCIPAL",'Planificación 2026-1'!W:W,C222,'Planificación 2026-1'!H:H,"PS"))&gt;0,"P04"," ")</f>
        <v xml:space="preserve"> </v>
      </c>
      <c r="M222" s="108"/>
      <c r="N222" s="108" t="str">
        <f>IF(SUM(COUNTIFS('Planificación 2026-1'!F:F,"PRINCIPAL",'Planificación 2026-1'!W:W,C222,'Planificación 2026-1'!H:H,"IN"))&gt;0,"P06"," ")</f>
        <v xml:space="preserve"> </v>
      </c>
      <c r="O222" s="108" t="str">
        <f>IF(SUM(COUNTIFS('Planificación 2026-1'!F:F,"PRINCIPAL",'Planificación 2026-1'!W:W,C222,'Planificación 2026-1'!H:H,"CA"))&gt;0,"P07"," ")</f>
        <v xml:space="preserve"> </v>
      </c>
      <c r="P222" s="108" t="str">
        <f>IF(SUM(COUNTIFS('Planificación 2026-1'!F:F,"PRINCIPAL",'Planificación 2026-1'!W:W,C222,'Planificación 2026-1'!H:H,"DE"))&gt;0,"P08"," ")</f>
        <v xml:space="preserve"> </v>
      </c>
      <c r="Q222" s="108" t="str">
        <f>IF(SUM(COUNTIFS('Planificación 2026-1'!F:F,"PRINCIPAL",'Planificación 2026-1'!W:W,C222,'Planificación 2026-1'!H:H,"OB"))&gt;0,"P09"," ")</f>
        <v xml:space="preserve"> </v>
      </c>
      <c r="R222" s="108" t="str">
        <f>IF(SUM(COUNTIFS('Planificación 2026-1'!F:F,"PRINCIPAL",'Planificación 2026-1'!W:W,C222,'Planificación 2026-1'!H:H,"MH"))&gt;0,"P31"," ")</f>
        <v xml:space="preserve"> </v>
      </c>
      <c r="S222" s="108" t="str">
        <f>IF(SUM(COUNTIFS('Planificación 2026-1'!F:F,"PRINCIPAL",'Planificación 2026-1'!W:W,C222,'Planificación 2026-1'!H:H,"IC"))&gt;0,"P32"," ")</f>
        <v xml:space="preserve"> </v>
      </c>
      <c r="T222" s="108" t="str">
        <f>IF(SUM(COUNTIFS('Planificación 2026-1'!F:F,"PRINCIPAL",'Planificación 2026-1'!W:W,C222,'Planificación 2026-1'!H:H,"AR"))&gt;0,"P34"," ")</f>
        <v xml:space="preserve"> </v>
      </c>
      <c r="U222" s="108" t="str">
        <f>IF(SUM(COUNTIFS('Planificación 2026-1'!F:F,"PRINCIPAL",'Planificación 2026-1'!W:W,C222,'Planificación 2026-1'!H:H,"T1"))&gt;0,"P35"," ")</f>
        <v xml:space="preserve"> </v>
      </c>
      <c r="V222" s="108" t="str">
        <f>IF(SUM(COUNTIFS('Planificación 2026-1'!F:F,"PRINCIPAL",'Planificación 2026-1'!W:W,C222,'Planificación 2026-1'!H:H,"T3"))&gt;0,"P36"," ")</f>
        <v xml:space="preserve"> </v>
      </c>
      <c r="W222" s="108" t="str">
        <f>IF(SUM(COUNTIFS('Planificación 2026-1'!F:F,"PRINCIPAL",'Planificación 2026-1'!W:W,C222,'Planificación 2026-1'!H:H,"T2"))&gt;0,"P37"," ")</f>
        <v xml:space="preserve"> </v>
      </c>
      <c r="X222" s="108" t="str">
        <f>IF(SUM(COUNTIFS('Planificación 2026-1'!F:F,"PRINCIPAL",'Planificación 2026-1'!W:W,C222,'Planificación 2026-1'!H:H,"AE"))&gt;0,"P38"," ")</f>
        <v xml:space="preserve"> </v>
      </c>
      <c r="Y222" s="108" t="str">
        <f>IF(SUM(COUNTIFS('Planificación 2026-1'!F:F,"PRINCIPAL",'Planificación 2026-1'!W:W,C222,'Planificación 2026-1'!H:H,"T4"))&gt;0,"P55"," ")</f>
        <v xml:space="preserve"> </v>
      </c>
      <c r="Z222" s="108" t="str">
        <f>IF(SUM(COUNTIFS('Planificación 2026-1'!F:F,"FILIAL",'Planificación 2026-1'!W:W,C222,'Planificación 2026-1'!H:H,"AF"))&gt;0," P01"," ")</f>
        <v xml:space="preserve"> </v>
      </c>
      <c r="AA222" s="108" t="str">
        <f>IF(SUM(COUNTIFS('Planificación 2026-1'!F:F,"FILIAL",'Planificación 2026-1'!W:W,C222,'Planificación 2026-1'!H:H,"EN"))&gt;0,"P02"," ")</f>
        <v xml:space="preserve"> </v>
      </c>
      <c r="AB222" s="108" t="str">
        <f>IF(SUM(COUNTIFS('Planificación 2026-1'!F:F,"FILIAL",'Planificación 2026-1'!W:W,C222,'Planificación 2026-1'!H:H,"IS"))&gt;0,"P03"," ")</f>
        <v xml:space="preserve"> </v>
      </c>
      <c r="AC222" s="108" t="str">
        <f>IF(SUM(COUNTIFS('Planificación 2026-1'!F:F,"FILIAL",'Planificación 2026-1'!W:W,C222,'Planificación 2026-1'!H:H,"PS"))&gt;0,"P04"," ")</f>
        <v xml:space="preserve"> </v>
      </c>
      <c r="AD222" s="108"/>
      <c r="AE222" s="108" t="str">
        <f>IF(SUM(COUNTIFS('Planificación 2026-1'!F:F,"FILIAL",'Planificación 2026-1'!W:W,C222,'Planificación 2026-1'!H:H,"IN"))&gt;0,"P06"," ")</f>
        <v xml:space="preserve"> </v>
      </c>
      <c r="AF222" s="108" t="str">
        <f>IF(SUM(COUNTIFS('Planificación 2026-1'!F:F,"FILIAL",'Planificación 2026-1'!W:W,C222,'Planificación 2026-1'!H:H,"CA"))&gt;0,"P07"," ")</f>
        <v xml:space="preserve"> </v>
      </c>
      <c r="AG222" s="108" t="str">
        <f>IF(SUM(COUNTIFS('Planificación 2026-1'!F:F,"FILIAL",'Planificación 2026-1'!W:W,C222,'Planificación 2026-1'!H:H,"DE"))&gt;0,"P08"," ")</f>
        <v xml:space="preserve"> </v>
      </c>
      <c r="AH222" s="108" t="str">
        <f>IF(SUM(COUNTIFS('Planificación 2026-1'!F:F,"FILIAL",'Planificación 2026-1'!W:W,C222,'Planificación 2026-1'!H:H,"OB"))&gt;0,"P09"," ")</f>
        <v xml:space="preserve"> </v>
      </c>
      <c r="AI222" s="108" t="str">
        <f>IF(SUM(COUNTIFS('Planificación 2026-1'!F:F,"FILIAL",'Planificación 2026-1'!W:W,C222,'Planificación 2026-1'!H:H,"MH"))&gt;0,"P31"," ")</f>
        <v xml:space="preserve"> </v>
      </c>
      <c r="AJ222" s="108" t="str">
        <f>IF(SUM(COUNTIFS('Planificación 2026-1'!F:F,"FILIAL",'Planificación 2026-1'!W:W,C222,'Planificación 2026-1'!H:H,"IC"))&gt;0,"P32"," ")</f>
        <v xml:space="preserve"> </v>
      </c>
      <c r="AK222" s="108" t="str">
        <f>IF(SUM(COUNTIFS('Planificación 2026-1'!F:F,"FILIAL",'Planificación 2026-1'!W:W,C222,'Planificación 2026-1'!H:H,"AR"))&gt;0,"P34"," ")</f>
        <v xml:space="preserve"> </v>
      </c>
      <c r="AL222" s="108" t="str">
        <f>IF(SUM(COUNTIFS('Planificación 2026-1'!F:F,"FILIAL",'Planificación 2026-1'!W:W,C222,'Planificación 2026-1'!H:H,"T1"))&gt;0,"P35"," ")</f>
        <v xml:space="preserve"> </v>
      </c>
      <c r="AM222" s="108" t="str">
        <f>IF(SUM(COUNTIFS('Planificación 2026-1'!F:F,"FILIAL",'Planificación 2026-1'!W:W,C222,'Planificación 2026-1'!H:H,"T3"))&gt;0,"P36"," ")</f>
        <v xml:space="preserve"> </v>
      </c>
      <c r="AN222" s="108" t="str">
        <f>IF(SUM(COUNTIFS('Planificación 2026-1'!F:F,"FILIAL",'Planificación 2026-1'!W:W,C222,'Planificación 2026-1'!H:H,"T2"))&gt;0,"P37"," ")</f>
        <v xml:space="preserve"> </v>
      </c>
      <c r="AO222" s="108" t="str">
        <f>IF(SUM(COUNTIFS('Planificación 2026-1'!F:F,"FILIAL",'Planificación 2026-1'!W:W,C222,'Planificación 2026-1'!H:H,"AE"))&gt;0,"P38"," ")</f>
        <v xml:space="preserve"> </v>
      </c>
      <c r="AP222" s="108" t="str">
        <f>IF(SUM(COUNTIFS('Planificación 2026-1'!F:F,"FILIAL",'Planificación 2026-1'!W:W,C222,'Planificación 2026-1'!H:H,"T4"))&gt;0,"P55"," ")</f>
        <v xml:space="preserve"> </v>
      </c>
      <c r="AQ222" s="108" t="str">
        <f>IF(SUM(COUNTIFS('Planificación 2026-1'!F:F,"SUNAMPE",'Planificación 2026-1'!W:W,C222,'Planificación 2026-1'!H:H,"AF"))&gt;0," P01"," ")</f>
        <v xml:space="preserve"> </v>
      </c>
      <c r="AR222" s="108" t="str">
        <f>IF(SUM(COUNTIFS('Planificación 2026-1'!F:F,"SUNAMPE",'Planificación 2026-1'!W:W,C222,'Planificación 2026-1'!H:H,"EN"))&gt;0,"P02"," ")</f>
        <v xml:space="preserve"> </v>
      </c>
      <c r="AS222" s="108" t="str">
        <f>IF(SUM(COUNTIFS('Planificación 2026-1'!F:F,"SUNAMPE",'Planificación 2026-1'!W:W,C222,'Planificación 2026-1'!H:H,"IS"))&gt;0,"P03"," ")</f>
        <v xml:space="preserve"> </v>
      </c>
      <c r="AT222" s="108" t="str">
        <f>IF(SUM(COUNTIFS('Planificación 2026-1'!F:F,"SUNAMPE",'Planificación 2026-1'!W:W,C222,'Planificación 2026-1'!H:H,"PS"))&gt;0,"P04"," ")</f>
        <v xml:space="preserve"> </v>
      </c>
      <c r="AU222" s="108"/>
      <c r="AV222" s="108" t="str">
        <f>IF(SUM(COUNTIFS('Planificación 2026-1'!F:F,"SUNAMPE",'Planificación 2026-1'!W:W,C222,'Planificación 2026-1'!H:H,"IN"))&gt;0,"P06"," ")</f>
        <v xml:space="preserve"> </v>
      </c>
      <c r="AW222" s="108" t="str">
        <f>IF(SUM(COUNTIFS('Planificación 2026-1'!F:F,"SUNAMPE",'Planificación 2026-1'!W:W,C222,'Planificación 2026-1'!H:H,"CA"))&gt;0,"P07"," ")</f>
        <v xml:space="preserve"> </v>
      </c>
      <c r="AX222" s="108" t="str">
        <f>IF(SUM(COUNTIFS('Planificación 2026-1'!F:F,"SUNAMPE",'Planificación 2026-1'!W:W,C222,'Planificación 2026-1'!H:H,"DE"))&gt;0,"P08"," ")</f>
        <v xml:space="preserve"> </v>
      </c>
      <c r="AY222" s="108" t="str">
        <f>IF(SUM(COUNTIFS('Planificación 2026-1'!F:F,"SUNAMPE",'Planificación 2026-1'!W:W,C222,'Planificación 2026-1'!H:H,"OB"))&gt;0,"P09"," ")</f>
        <v xml:space="preserve"> </v>
      </c>
      <c r="AZ222" s="108" t="str">
        <f>IF(SUM(COUNTIFS('Planificación 2026-1'!F:F,"SUNAMPE",'Planificación 2026-1'!W:W,C222,'Planificación 2026-1'!H:H,"MH"))&gt;0,"P31"," ")</f>
        <v xml:space="preserve"> </v>
      </c>
      <c r="BA222" s="108" t="str">
        <f>IF(SUM(COUNTIFS('Planificación 2026-1'!F:F,"SUNAMPE",'Planificación 2026-1'!W:W,C222,'Planificación 2026-1'!H:H,"IC"))&gt;0,"P32"," ")</f>
        <v xml:space="preserve"> </v>
      </c>
      <c r="BB222" s="108" t="str">
        <f>IF(SUM(COUNTIFS('Planificación 2026-1'!F:F,"SUNAMPE",'Planificación 2026-1'!W:W,C222,'Planificación 2026-1'!H:H,"AR"))&gt;0,"P34"," ")</f>
        <v xml:space="preserve"> </v>
      </c>
      <c r="BC222" s="108" t="str">
        <f>IF(SUM(COUNTIFS('Planificación 2026-1'!F:F,"SUNAMPE",'Planificación 2026-1'!W:W,C222,'Planificación 2026-1'!H:H,"T1"))&gt;0,"P35"," ")</f>
        <v xml:space="preserve"> </v>
      </c>
      <c r="BD222" s="108" t="str">
        <f>IF(SUM(COUNTIFS('Planificación 2026-1'!F:F,"SUNAMPE",'Planificación 2026-1'!W:W,C222,'Planificación 2026-1'!H:H,"T3"))&gt;0,"P36"," ")</f>
        <v xml:space="preserve"> </v>
      </c>
      <c r="BE222" s="108" t="str">
        <f>IF(SUM(COUNTIFS('Planificación 2026-1'!F:F,"SUNAMPE",'Planificación 2026-1'!W:W,C222,'Planificación 2026-1'!H:H,"T2"))&gt;0,"P37"," ")</f>
        <v xml:space="preserve"> </v>
      </c>
      <c r="BF222" s="108" t="str">
        <f>IF(SUM(COUNTIFS('Planificación 2026-1'!F:F,"SUNAMPE",'Planificación 2026-1'!W:W,C222,'Planificación 2026-1'!H:H,"AE"))&gt;0,"P38"," ")</f>
        <v xml:space="preserve"> </v>
      </c>
      <c r="BG222" s="108" t="str">
        <f>IF(SUM(COUNTIFS('Planificación 2026-1'!F:F,"SUNAMPE",'Planificación 2026-1'!W:W,C222,'Planificación 2026-1'!H:H,"T4"))&gt;0,"P55"," ")</f>
        <v xml:space="preserve"> </v>
      </c>
      <c r="BH222" s="108" t="str">
        <f>IF(SUM(COUNTIFS('Planificación 2026-1'!F:F,"HUAURA",'Planificación 2026-1'!W:W,C222,'Planificación 2026-1'!H:H,"AF"))&gt;0," P01"," ")</f>
        <v xml:space="preserve"> </v>
      </c>
      <c r="BI222" s="108" t="str">
        <f>IF(SUM(COUNTIFS('Planificación 2026-1'!F:F,"HUAURA",'Planificación 2026-1'!W:W,C222,'Planificación 2026-1'!H:H,"EN"))&gt;0,"P02"," ")</f>
        <v xml:space="preserve"> </v>
      </c>
      <c r="BJ222" s="108" t="str">
        <f>IF(SUM(COUNTIFS('Planificación 2026-1'!F:F,"HUAURA",'Planificación 2026-1'!W:W,C222,'Planificación 2026-1'!H:H,"IS"))&gt;0,"P03"," ")</f>
        <v xml:space="preserve"> </v>
      </c>
      <c r="BK222" s="108" t="str">
        <f>IF(SUM(COUNTIFS('Planificación 2026-1'!F:F,"HUAURA",'Planificación 2026-1'!W:W,C222,'Planificación 2026-1'!H:H,"PS"))&gt;0,"P04"," ")</f>
        <v xml:space="preserve"> </v>
      </c>
      <c r="BL222" s="108"/>
      <c r="BM222" s="108" t="str">
        <f>IF(SUM(COUNTIFS('Planificación 2026-1'!F:F,"HUAURA",'Planificación 2026-1'!W:W,C222,'Planificación 2026-1'!H:H,"IN"))&gt;0,"P06"," ")</f>
        <v xml:space="preserve"> </v>
      </c>
      <c r="BN222" s="108" t="str">
        <f>IF(SUM(COUNTIFS('Planificación 2026-1'!F:F,"HUAURA",'Planificación 2026-1'!W:W,C222,'Planificación 2026-1'!H:H,"CA"))&gt;0,"P07"," ")</f>
        <v xml:space="preserve"> </v>
      </c>
      <c r="BO222" s="108" t="str">
        <f>IF(SUM(COUNTIFS('Planificación 2026-1'!F:F,"HUAURA",'Planificación 2026-1'!W:W,C222,'Planificación 2026-1'!H:H,"DE"))&gt;0,"P08"," ")</f>
        <v xml:space="preserve"> </v>
      </c>
      <c r="BP222" s="108" t="str">
        <f>IF(SUM(COUNTIFS('Planificación 2026-1'!F:F,"HUAURA",'Planificación 2026-1'!W:W,C222,'Planificación 2026-1'!H:H,"OB"))&gt;0,"P09"," ")</f>
        <v xml:space="preserve"> </v>
      </c>
      <c r="BQ222" s="108" t="str">
        <f>IF(SUM(COUNTIFS('Planificación 2026-1'!F:F,"HUAURA",'Planificación 2026-1'!W:W,C222,'Planificación 2026-1'!H:H,"MH"))&gt;0,"P31"," ")</f>
        <v xml:space="preserve"> </v>
      </c>
      <c r="BR222" s="108" t="str">
        <f>IF(SUM(COUNTIFS('Planificación 2026-1'!F:F,"HUAURA",'Planificación 2026-1'!W:W,C222,'Planificación 2026-1'!H:H,"IC"))&gt;0,"P32"," ")</f>
        <v xml:space="preserve"> </v>
      </c>
      <c r="BS222" s="108" t="str">
        <f>IF(SUM(COUNTIFS('Planificación 2026-1'!F:F,"HUAURA",'Planificación 2026-1'!W:W,C222,'Planificación 2026-1'!H:H,"AR"))&gt;0,"P34"," ")</f>
        <v xml:space="preserve"> </v>
      </c>
      <c r="BT222" s="108" t="str">
        <f>IF(SUM(COUNTIFS('Planificación 2026-1'!F:F,"HUAURA",'Planificación 2026-1'!W:W,C222,'Planificación 2026-1'!H:H,"T1"))&gt;0,"P35"," ")</f>
        <v xml:space="preserve"> </v>
      </c>
      <c r="BU222" s="108" t="str">
        <f>IF(SUM(COUNTIFS('Planificación 2026-1'!F:F,"HUAURA",'Planificación 2026-1'!W:W,C222,'Planificación 2026-1'!H:H,"T3"))&gt;0,"P36"," ")</f>
        <v xml:space="preserve"> </v>
      </c>
      <c r="BV222" s="108" t="str">
        <f>IF(SUM(COUNTIFS('Planificación 2026-1'!F:F,"HUAURA",'Planificación 2026-1'!W:W,C222,'Planificación 2026-1'!H:H,"T2"))&gt;0,"P37"," ")</f>
        <v xml:space="preserve"> </v>
      </c>
      <c r="BW222" s="108" t="str">
        <f>IF(SUM(COUNTIFS('Planificación 2026-1'!F:F,"HUAURA",'Planificación 2026-1'!W:W,C222,'Planificación 2026-1'!H:H,"AE"))&gt;0,"P38"," ")</f>
        <v xml:space="preserve"> </v>
      </c>
      <c r="BX222" s="108" t="str">
        <f>IF(SUM(COUNTIFS('Planificación 2026-1'!F:F,"HUAURA",'Planificación 2026-1'!W:W,C222,'Planificación 2026-1'!H:H,"T4"))&gt;0,"P55"," ")</f>
        <v xml:space="preserve"> </v>
      </c>
      <c r="BY222" s="109">
        <f>SUMIFS('Planificación 2026-1'!R:R,'Planificación 2026-1'!W:W,C222,'Planificación 2026-1'!H:H,"AF",'Planificación 2026-1'!I:I,"&gt;2")</f>
        <v>0</v>
      </c>
      <c r="BZ222" s="109">
        <f>SUMIFS('Planificación 2026-1'!R:R,'Planificación 2026-1'!W:W,C222,'Planificación 2026-1'!H:H,"EN",'Planificación 2026-1'!I:I,"&gt;2")</f>
        <v>0</v>
      </c>
      <c r="CA222" s="109">
        <f>SUMIFS('Planificación 2026-1'!R:R,'Planificación 2026-1'!W:W,C222,'Planificación 2026-1'!H:H,"IS",'Planificación 2026-1'!I:I,"&gt;2")</f>
        <v>0</v>
      </c>
      <c r="CB222" s="109">
        <f>SUMIFS('Planificación 2026-1'!R:R,'Planificación 2026-1'!W:W,C222,'Planificación 2026-1'!H:H,"PS",'Planificación 2026-1'!I:I,"&gt;2")</f>
        <v>0</v>
      </c>
      <c r="CC222" s="109">
        <f>SUMIFS('Planificación 2026-1'!R:R,'Planificación 2026-1'!W:W,C222,'Planificación 2026-1'!H:H,"IN",'Planificación 2026-1'!I:I,"&gt;2")</f>
        <v>0</v>
      </c>
      <c r="CD222" s="109">
        <f>SUMIFS('Planificación 2026-1'!R:R,'Planificación 2026-1'!W:W,C222,'Planificación 2026-1'!H:H,"CA",'Planificación 2026-1'!I:I,"&gt;2")</f>
        <v>0</v>
      </c>
      <c r="CE222" s="109">
        <f>SUMIFS('Planificación 2026-1'!R:R,'Planificación 2026-1'!W:W,C222,'Planificación 2026-1'!H:H,"DE",'Planificación 2026-1'!I:I,"&gt;2")</f>
        <v>0</v>
      </c>
      <c r="CF222" s="109">
        <f>SUMIFS('Planificación 2026-1'!R:R,'Planificación 2026-1'!W:W,C222,'Planificación 2026-1'!H:H,"OB",'Planificación 2026-1'!I:I,"&gt;2")</f>
        <v>0</v>
      </c>
      <c r="CG222" s="109">
        <f>SUMIFS('Planificación 2026-1'!R:R,'Planificación 2026-1'!W:W,C222,'Planificación 2026-1'!H:H,"MH",'Planificación 2026-1'!I:I,"&gt;2")</f>
        <v>0</v>
      </c>
      <c r="CH222" s="109">
        <f>SUMIFS('Planificación 2026-1'!R:R,'Planificación 2026-1'!W:W,C222,'Planificación 2026-1'!H:H,"IC",'Planificación 2026-1'!I:I,"&gt;2")</f>
        <v>0</v>
      </c>
      <c r="CI222" s="109">
        <f>SUMIFS('Planificación 2026-1'!R:R,'Planificación 2026-1'!W:W,C222,'Planificación 2026-1'!H:H,"AR",'Planificación 2026-1'!I:I,"&gt;2")</f>
        <v>0</v>
      </c>
      <c r="CJ222" s="109">
        <f>SUMIFS('Planificación 2026-1'!R:R,'Planificación 2026-1'!W:W,C222,'Planificación 2026-1'!H:H,"T1",'Planificación 2026-1'!I:I,"&gt;2")</f>
        <v>0</v>
      </c>
      <c r="CK222" s="109">
        <f>SUMIFS('Planificación 2026-1'!R:R,'Planificación 2026-1'!W:W,C222,'Planificación 2026-1'!H:H,"T3",'Planificación 2026-1'!I:I,"&gt;2")</f>
        <v>0</v>
      </c>
      <c r="CL222" s="109">
        <f>SUMIFS('Planificación 2026-1'!R:R,'Planificación 2026-1'!W:W,C222,'Planificación 2026-1'!H:H,"T2",'Planificación 2026-1'!I:I,"&gt;2")</f>
        <v>0</v>
      </c>
      <c r="CM222" s="109">
        <f>SUMIFS('Planificación 2026-1'!R:R,'Planificación 2026-1'!W:W,C222,'Planificación 2026-1'!H:H,"AE",'Planificación 2026-1'!I:I,"&gt;2")</f>
        <v>0</v>
      </c>
      <c r="CN222" s="109">
        <f>SUMIFS('Planificación 2026-1'!R:R,'Planificación 2026-1'!W:W,C222,'Planificación 2026-1'!H:H,"T4",'Planificación 2026-1'!I:I,"&gt;2")</f>
        <v>0</v>
      </c>
      <c r="CO222" s="109">
        <f>SUMIFS('Planificación 2026-1'!R:R,'Planificación 2026-1'!W:W,C222,'Planificación 2026-1'!H:H,"AF",'Planificación 2026-1'!I:I,"&lt;3")</f>
        <v>0</v>
      </c>
      <c r="CP222" s="109">
        <f>SUMIFS('Planificación 2026-1'!R:R,'Planificación 2026-1'!W:W,C222,'Planificación 2026-1'!H:H,"EN",'Planificación 2026-1'!I:I,"&lt;3")</f>
        <v>0</v>
      </c>
      <c r="CQ222" s="109">
        <f>SUMIFS('Planificación 2026-1'!R:R,'Planificación 2026-1'!W:W,C222,'Planificación 2026-1'!H:H,"IS",'Planificación 2026-1'!I:I,"&lt;3")</f>
        <v>0</v>
      </c>
      <c r="CR222" s="109">
        <f>SUMIFS('Planificación 2026-1'!R:R,'Planificación 2026-1'!W:W,C222,'Planificación 2026-1'!H:H,"PS",'Planificación 2026-1'!I:I,"&lt;3")</f>
        <v>0</v>
      </c>
      <c r="CS222" s="109">
        <f>SUMIFS('Planificación 2026-1'!R:R,'Planificación 2026-1'!W:W,C222,'Planificación 2026-1'!H:H,"IN",'Planificación 2026-1'!I:I,"&lt;3")</f>
        <v>0</v>
      </c>
      <c r="CT222" s="109">
        <f>SUMIFS('Planificación 2026-1'!R:R,'Planificación 2026-1'!W:W,C222,'Planificación 2026-1'!H:H,"CA",'Planificación 2026-1'!I:I,"&lt;3")</f>
        <v>0</v>
      </c>
      <c r="CU222" s="109">
        <f>SUMIFS('Planificación 2026-1'!R:R,'Planificación 2026-1'!W:W,C222,'Planificación 2026-1'!H:H,"DE",'Planificación 2026-1'!I:I,"&lt;3")</f>
        <v>0</v>
      </c>
      <c r="CV222" s="109">
        <f>SUMIFS('Planificación 2026-1'!R:R,'Planificación 2026-1'!W:W,C222,'Planificación 2026-1'!H:H,"OB",'Planificación 2026-1'!I:I,"&lt;3")</f>
        <v>0</v>
      </c>
      <c r="CW222" s="109">
        <f>SUMIFS('Planificación 2026-1'!R:R,'Planificación 2026-1'!W:W,C222,'Planificación 2026-1'!H:H,"MH",'Planificación 2026-1'!I:I,"&lt;3")</f>
        <v>0</v>
      </c>
      <c r="CX222" s="109">
        <f>SUMIFS('Planificación 2026-1'!R:R,'Planificación 2026-1'!W:W,C222,'Planificación 2026-1'!H:H,"IC",'Planificación 2026-1'!I:I,"&lt;3")</f>
        <v>0</v>
      </c>
      <c r="CY222" s="109">
        <f>SUMIFS('Planificación 2026-1'!R:R,'Planificación 2026-1'!W:W,C222,'Planificación 2026-1'!H:H,"AR",'Planificación 2026-1'!I:I,"&lt;3")</f>
        <v>0</v>
      </c>
      <c r="CZ222" s="109">
        <f>SUMIFS('Planificación 2026-1'!R:R,'Planificación 2026-1'!W:W,C222,'Planificación 2026-1'!H:H,"T1",'Planificación 2026-1'!I:I,"&lt;3")</f>
        <v>0</v>
      </c>
      <c r="DA222" s="109">
        <f>SUMIFS('Planificación 2026-1'!R:R,'Planificación 2026-1'!W:W,C222,'Planificación 2026-1'!H:H,"T3",'Planificación 2026-1'!I:I,"&lt;3")</f>
        <v>0</v>
      </c>
      <c r="DB222" s="109">
        <f>SUMIFS('Planificación 2026-1'!R:R,'Planificación 2026-1'!W:W,C222,'Planificación 2026-1'!H:H,"T2",'Planificación 2026-1'!I:I,"&lt;3")</f>
        <v>0</v>
      </c>
      <c r="DC222" s="109">
        <f>SUMIFS('Planificación 2026-1'!R:R,'Planificación 2026-1'!W:W,C222,'Planificación 2026-1'!H:H,"AE",'Planificación 2026-1'!I:I,"&lt;3")</f>
        <v>0</v>
      </c>
      <c r="DD222" s="109">
        <f>SUMIFS('Planificación 2026-1'!R:R,'Planificación 2026-1'!W:W,C222,'Planificación 2026-1'!H:H,"T4",'Planificación 2026-1'!I:I,"&lt;3")</f>
        <v>0</v>
      </c>
      <c r="DE222" s="108" t="str">
        <f t="shared" si="36"/>
        <v/>
      </c>
      <c r="DF222" s="41">
        <f>IF(C222="","",SUMIFS('Planificación 2026-1'!R:R,'Planificación 2026-1'!W:W,C222,'Planificación 2026-1'!F:F,"PRINCIPAL",'Planificación 2026-1'!X:X,"VIRTUAL"))</f>
        <v>0</v>
      </c>
      <c r="DG222" s="41">
        <f>IF(C222="","",SUMIFS('Planificación 2026-1'!R:R,'Planificación 2026-1'!W:W,C222,'Planificación 2026-1'!F:F,"PRINCIPAL",'Planificación 2026-1'!X:X,"PRESENCIAL"))</f>
        <v>0</v>
      </c>
      <c r="DH222" s="41">
        <f>IF(C222="","",SUMIFS('Planificación 2026-1'!R:R,'Planificación 2026-1'!W:W,C222,'Planificación 2026-1'!F:F,"PRINCIPAL",'Planificación 2026-1'!X:X,"HIBRIDO PRESENCIAL"))</f>
        <v>0</v>
      </c>
      <c r="DI222" s="108" t="str">
        <f t="shared" si="37"/>
        <v/>
      </c>
      <c r="DJ222" s="108">
        <f>IF(C222="","",SUMIFS('Planificación 2026-1'!R:R,'Planificación 2026-1'!W:W,C222,'Planificación 2026-1'!F:F,"FILIAL",'Planificación 2026-1'!X:X,"VIRTUAL"))</f>
        <v>0</v>
      </c>
      <c r="DK222" s="110">
        <f>IF(C222="","",SUMIFS('Planificación 2026-1'!R:R,'Planificación 2026-1'!W:W,C222,'Planificación 2026-1'!F:F,"FILIAL",'Planificación 2026-1'!X:X,"PRESENCIAL"))</f>
        <v>0</v>
      </c>
      <c r="DL222" s="61">
        <f>IF(C222="","",SUMIFS('Planificación 2026-1'!R:R,'Planificación 2026-1'!W:W,C222,'Planificación 2026-1'!F:F,"FILIAL",'Planificación 2026-1'!X:X,"HIBRIDO PRESENCIAL"))</f>
        <v>0</v>
      </c>
      <c r="DM222" s="111" t="str">
        <f t="shared" si="38"/>
        <v/>
      </c>
      <c r="DN222" s="108">
        <f>IF(C222="","",SUMIFS('Planificación 2026-1'!R:R,'Planificación 2026-1'!W:W,C222,'Planificación 2026-1'!F:F,"SUNAMPE",'Planificación 2026-1'!X:X,"VIRTUAL"))</f>
        <v>0</v>
      </c>
      <c r="DO222" s="61">
        <f>IF(C222="","",SUMIFS('Planificación 2026-1'!R:R,'Planificación 2026-1'!W:W,C222,'Planificación 2026-1'!F:F,"SUNAMPE",'Planificación 2026-1'!X:X,"PRESENCIAL"))</f>
        <v>0</v>
      </c>
      <c r="DP222" s="111" t="str">
        <f t="shared" si="39"/>
        <v/>
      </c>
      <c r="DQ222" s="108">
        <f>IF(C222="","",SUMIFS('Planificación 2026-1'!R:R,'Planificación 2026-1'!W:W,C222,'Planificación 2026-1'!F:F,"HUAURA",'Planificación 2026-1'!X:X,"VIRTUAL"))</f>
        <v>0</v>
      </c>
      <c r="DR222" s="61">
        <f>IF(C222="","",SUMIFS('Planificación 2026-1'!R:R,'Planificación 2026-1'!W:W,C222,'Planificación 2026-1'!F:F,"HUAURA",'Planificación 2026-1'!X:X,"PRESENCIAL"))</f>
        <v>0</v>
      </c>
      <c r="DS222" s="76">
        <f>SUMIFS('Planificación 2026-1'!R:R,'Planificación 2026-1'!W:W,C222,'Planificación 2026-1'!F:F,"PRINCIPAL",'Planificación 2026-1'!X:X,"VIRTUAL",'Planificación 2026-1'!I:I,"&gt;2")</f>
        <v>0</v>
      </c>
      <c r="DT222" s="76">
        <f>SUMIFS('Planificación 2026-1'!R:R,'Planificación 2026-1'!W:W,C222,'Planificación 2026-1'!F:F,"PRINCIPAL",'Planificación 2026-1'!X:X,"&lt;&gt;VIRTUAL",'Planificación 2026-1'!I:I,"&gt;2")</f>
        <v>0</v>
      </c>
      <c r="DU222" s="76">
        <f>SUMIFS('Planificación 2026-1'!R:R,'Planificación 2026-1'!W:W,C222,'Planificación 2026-1'!F:F,"SUNAMPE",'Planificación 2026-1'!X:X,"VIRTUAL",'Planificación 2026-1'!I:I,"&gt;2")</f>
        <v>0</v>
      </c>
      <c r="DV222" s="76">
        <f>SUMIFS('Planificación 2026-1'!R:R,'Planificación 2026-1'!W:W,C222,'Planificación 2026-1'!F:F,"SUNAMPE",'Planificación 2026-1'!X:X,"&lt;&gt;VIRTUAL",'Planificación 2026-1'!I:I,"&gt;2")</f>
        <v>0</v>
      </c>
      <c r="DW222" s="76">
        <f>SUMIFS('Planificación 2026-1'!R:R,'Planificación 2026-1'!W:W,C222,'Planificación 2026-1'!F:F,"FILIAL",'Planificación 2026-1'!X:X,"VIRTUAL",'Planificación 2026-1'!I:I,"&gt;2")</f>
        <v>0</v>
      </c>
      <c r="DX222" s="76">
        <f>SUMIFS('Planificación 2026-1'!R:R,'Planificación 2026-1'!W:W,C222,'Planificación 2026-1'!F:F,"FILIAL",'Planificación 2026-1'!X:X,"&lt;&gt;VIRTUAL",'Planificación 2026-1'!I:I,"&gt;2")</f>
        <v>0</v>
      </c>
      <c r="DY222" s="76">
        <f>SUMIFS('Planificación 2026-1'!R:R,'Planificación 2026-1'!W:W,C222,'Planificación 2026-1'!F:F,"PORUMA",'Planificación 2026-1'!X:X,"VIRTUAL",'Planificación 2026-1'!I:I,"&gt;2")</f>
        <v>0</v>
      </c>
      <c r="DZ222" s="76">
        <f>SUMIFS('Planificación 2026-1'!R:R,'Planificación 2026-1'!W:W,C222,'Planificación 2026-1'!F:F,"PORUMA",'Planificación 2026-1'!X:X,"&lt;&gt;VIRTUAL",'Planificación 2026-1'!I:I,"&gt;2")</f>
        <v>0</v>
      </c>
      <c r="EA222" s="76">
        <f>SUMIFS('Planificación 2026-1'!R:R,'Planificación 2026-1'!W:W,C222,'Planificación 2026-1'!F:F,"HUAURA",'Planificación 2026-1'!X:X,"VIRTUAL",'Planificación 2026-1'!I:I,"&gt;2")</f>
        <v>0</v>
      </c>
      <c r="EB222" s="76">
        <f>SUMIFS('Planificación 2026-1'!R:R,'Planificación 2026-1'!W:W,C222,'Planificación 2026-1'!F:F,"HUAURA",'Planificación 2026-1'!X:X,"&lt;&gt;VIRTUAL",'Planificación 2026-1'!I:I,"&gt;2")</f>
        <v>0</v>
      </c>
      <c r="EC222" s="76">
        <f>SUMIFS('Planificación 2026-1'!R:R,'Planificación 2026-1'!W:W,C222,'Planificación 2026-1'!F:F,"PRINCIPAL",'Planificación 2026-1'!X:X,"VIRTUAL",'Planificación 2026-1'!I:I,"&lt;3")</f>
        <v>0</v>
      </c>
      <c r="ED222" s="76">
        <f>SUMIFS('Planificación 2026-1'!R:R,'Planificación 2026-1'!W:W,C222,'Planificación 2026-1'!F:F,"PRINCIPAL",'Planificación 2026-1'!X:X,"&lt;&gt;VIRTUAL",'Planificación 2026-1'!I:I,"&lt;3")</f>
        <v>0</v>
      </c>
      <c r="EE222" s="76">
        <f>SUMIFS('Planificación 2026-1'!R:R,'Planificación 2026-1'!W:W,C222,'Planificación 2026-1'!F:F,"SUNAMPE",'Planificación 2026-1'!X:X,"VIRTUAL",'Planificación 2026-1'!I:I,"&lt;3")</f>
        <v>0</v>
      </c>
      <c r="EF222" s="76">
        <f>SUMIFS('Planificación 2026-1'!R:R,'Planificación 2026-1'!W:W,C222,'Planificación 2026-1'!F:F,"SUNAMPE",'Planificación 2026-1'!X:X,"&lt;&gt;VIRTUAL",'Planificación 2026-1'!I:I,"&lt;3")</f>
        <v>0</v>
      </c>
      <c r="EG222" s="76">
        <f>SUMIFS('Planificación 2026-1'!R:R,'Planificación 2026-1'!W:W,C222,'Planificación 2026-1'!F:F,"FILIAL",'Planificación 2026-1'!X:X,"VIRTUAL",'Planificación 2026-1'!I:I,"&lt;3")</f>
        <v>0</v>
      </c>
      <c r="EH222" s="76">
        <f>SUMIFS('Planificación 2026-1'!R:R,'Planificación 2026-1'!W:W,C222,'Planificación 2026-1'!F:F,"FILIAL",'Planificación 2026-1'!X:X,"&lt;&gt;VIRTUAL",'Planificación 2026-1'!I:I,"&lt;3")</f>
        <v>0</v>
      </c>
      <c r="EI222" s="76">
        <f>SUMIFS('Planificación 2026-1'!R:R,'Planificación 2026-1'!W:W,C222,'Planificación 2026-1'!F:F,"PORUMA",'Planificación 2026-1'!X:X,"VIRTUAL",'Planificación 2026-1'!I:I,"&lt;3")</f>
        <v>0</v>
      </c>
      <c r="EJ222" s="76">
        <f>SUMIFS('Planificación 2026-1'!R:R,'Planificación 2026-1'!W:W,C222,'Planificación 2026-1'!F:F,"PORUMA",'Planificación 2026-1'!X:X,"&lt;&gt;VIRTUAL",'Planificación 2026-1'!I:I,"&lt;3")</f>
        <v>0</v>
      </c>
      <c r="EK222" s="76">
        <f>SUMIFS('Planificación 2026-1'!R:R,'Planificación 2026-1'!W:W,C222,'Planificación 2026-1'!F:F,"HUAURA",'Planificación 2026-1'!X:X,"VIRTUAL",'Planificación 2026-1'!I:I,"&lt;3")</f>
        <v>0</v>
      </c>
      <c r="EL222" s="76">
        <f>SUMIFS('Planificación 2026-1'!R:R,'Planificación 2026-1'!W:W,C222,'Planificación 2026-1'!F:F,"HUAURA",'Planificación 2026-1'!X:X,"&lt;&gt;VIRTUAL",'Planificación 2026-1'!I:I,"&lt;3")</f>
        <v>0</v>
      </c>
      <c r="EM222" s="76"/>
      <c r="EN222" s="76">
        <f t="shared" si="32"/>
        <v>0</v>
      </c>
      <c r="EO222" s="76">
        <f t="shared" si="33"/>
        <v>0</v>
      </c>
      <c r="EP222" s="76" t="b">
        <f t="shared" si="34"/>
        <v>1</v>
      </c>
      <c r="EQ222" s="76" t="str">
        <f t="shared" si="35"/>
        <v/>
      </c>
      <c r="ER222" s="76" t="str">
        <f t="shared" si="40"/>
        <v>PRESENCIAL</v>
      </c>
    </row>
    <row r="223" spans="1:148" hidden="1">
      <c r="A223" s="83"/>
      <c r="B223" s="119">
        <v>220</v>
      </c>
      <c r="C223" s="115" t="s">
        <v>396</v>
      </c>
      <c r="D223" s="112">
        <f>SUMIF('Planificación 2026-1'!W:W,C223,'Planificación 2026-1'!R:R)</f>
        <v>0</v>
      </c>
      <c r="E223" s="114" t="s">
        <v>170</v>
      </c>
      <c r="F223" s="115" t="s">
        <v>171</v>
      </c>
      <c r="G223" s="115" t="s">
        <v>13</v>
      </c>
      <c r="H223" s="115" t="s">
        <v>221</v>
      </c>
      <c r="I223" s="107" t="str">
        <f>IF(SUM(COUNTIFS('Planificación 2026-1'!F:F,"PRINCIPAL",'Planificación 2026-1'!W:W,C223,'Planificación 2026-1'!H:H,"AF"))&gt;0,"P01"," ")</f>
        <v xml:space="preserve"> </v>
      </c>
      <c r="J223" s="108" t="str">
        <f>IF(SUM(COUNTIFS('Planificación 2026-1'!F:F,"PRINCIPAL",'Planificación 2026-1'!W:W,C223,'Planificación 2026-1'!H:H,"EN"))&gt;0,"P02"," ")</f>
        <v xml:space="preserve"> </v>
      </c>
      <c r="K223" s="108" t="str">
        <f>IF(SUM(COUNTIFS('Planificación 2026-1'!F:F,"PRINCIPAL",'Planificación 2026-1'!W:W,C223,'Planificación 2026-1'!H:H,"IS"))&gt;0,"P03"," ")</f>
        <v xml:space="preserve"> </v>
      </c>
      <c r="L223" s="108" t="str">
        <f>IF(SUM(COUNTIFS('Planificación 2026-1'!F:F,"PRINCIPAL",'Planificación 2026-1'!W:W,C223,'Planificación 2026-1'!H:H,"PS"))&gt;0,"P04"," ")</f>
        <v xml:space="preserve"> </v>
      </c>
      <c r="M223" s="108"/>
      <c r="N223" s="108" t="str">
        <f>IF(SUM(COUNTIFS('Planificación 2026-1'!F:F,"PRINCIPAL",'Planificación 2026-1'!W:W,C223,'Planificación 2026-1'!H:H,"IN"))&gt;0,"P06"," ")</f>
        <v xml:space="preserve"> </v>
      </c>
      <c r="O223" s="108" t="str">
        <f>IF(SUM(COUNTIFS('Planificación 2026-1'!F:F,"PRINCIPAL",'Planificación 2026-1'!W:W,C223,'Planificación 2026-1'!H:H,"CA"))&gt;0,"P07"," ")</f>
        <v xml:space="preserve"> </v>
      </c>
      <c r="P223" s="108" t="str">
        <f>IF(SUM(COUNTIFS('Planificación 2026-1'!F:F,"PRINCIPAL",'Planificación 2026-1'!W:W,C223,'Planificación 2026-1'!H:H,"DE"))&gt;0,"P08"," ")</f>
        <v xml:space="preserve"> </v>
      </c>
      <c r="Q223" s="108" t="str">
        <f>IF(SUM(COUNTIFS('Planificación 2026-1'!F:F,"PRINCIPAL",'Planificación 2026-1'!W:W,C223,'Planificación 2026-1'!H:H,"OB"))&gt;0,"P09"," ")</f>
        <v xml:space="preserve"> </v>
      </c>
      <c r="R223" s="108" t="str">
        <f>IF(SUM(COUNTIFS('Planificación 2026-1'!F:F,"PRINCIPAL",'Planificación 2026-1'!W:W,C223,'Planificación 2026-1'!H:H,"MH"))&gt;0,"P31"," ")</f>
        <v xml:space="preserve"> </v>
      </c>
      <c r="S223" s="108" t="str">
        <f>IF(SUM(COUNTIFS('Planificación 2026-1'!F:F,"PRINCIPAL",'Planificación 2026-1'!W:W,C223,'Planificación 2026-1'!H:H,"IC"))&gt;0,"P32"," ")</f>
        <v xml:space="preserve"> </v>
      </c>
      <c r="T223" s="108" t="str">
        <f>IF(SUM(COUNTIFS('Planificación 2026-1'!F:F,"PRINCIPAL",'Planificación 2026-1'!W:W,C223,'Planificación 2026-1'!H:H,"AR"))&gt;0,"P34"," ")</f>
        <v xml:space="preserve"> </v>
      </c>
      <c r="U223" s="108" t="str">
        <f>IF(SUM(COUNTIFS('Planificación 2026-1'!F:F,"PRINCIPAL",'Planificación 2026-1'!W:W,C223,'Planificación 2026-1'!H:H,"T1"))&gt;0,"P35"," ")</f>
        <v xml:space="preserve"> </v>
      </c>
      <c r="V223" s="108" t="str">
        <f>IF(SUM(COUNTIFS('Planificación 2026-1'!F:F,"PRINCIPAL",'Planificación 2026-1'!W:W,C223,'Planificación 2026-1'!H:H,"T3"))&gt;0,"P36"," ")</f>
        <v xml:space="preserve"> </v>
      </c>
      <c r="W223" s="108" t="str">
        <f>IF(SUM(COUNTIFS('Planificación 2026-1'!F:F,"PRINCIPAL",'Planificación 2026-1'!W:W,C223,'Planificación 2026-1'!H:H,"T2"))&gt;0,"P37"," ")</f>
        <v xml:space="preserve"> </v>
      </c>
      <c r="X223" s="108" t="str">
        <f>IF(SUM(COUNTIFS('Planificación 2026-1'!F:F,"PRINCIPAL",'Planificación 2026-1'!W:W,C223,'Planificación 2026-1'!H:H,"AE"))&gt;0,"P38"," ")</f>
        <v xml:space="preserve"> </v>
      </c>
      <c r="Y223" s="108" t="str">
        <f>IF(SUM(COUNTIFS('Planificación 2026-1'!F:F,"PRINCIPAL",'Planificación 2026-1'!W:W,C223,'Planificación 2026-1'!H:H,"T4"))&gt;0,"P55"," ")</f>
        <v xml:space="preserve"> </v>
      </c>
      <c r="Z223" s="108" t="str">
        <f>IF(SUM(COUNTIFS('Planificación 2026-1'!F:F,"FILIAL",'Planificación 2026-1'!W:W,C223,'Planificación 2026-1'!H:H,"AF"))&gt;0," P01"," ")</f>
        <v xml:space="preserve"> </v>
      </c>
      <c r="AA223" s="108" t="str">
        <f>IF(SUM(COUNTIFS('Planificación 2026-1'!F:F,"FILIAL",'Planificación 2026-1'!W:W,C223,'Planificación 2026-1'!H:H,"EN"))&gt;0,"P02"," ")</f>
        <v xml:space="preserve"> </v>
      </c>
      <c r="AB223" s="108" t="str">
        <f>IF(SUM(COUNTIFS('Planificación 2026-1'!F:F,"FILIAL",'Planificación 2026-1'!W:W,C223,'Planificación 2026-1'!H:H,"IS"))&gt;0,"P03"," ")</f>
        <v xml:space="preserve"> </v>
      </c>
      <c r="AC223" s="108" t="str">
        <f>IF(SUM(COUNTIFS('Planificación 2026-1'!F:F,"FILIAL",'Planificación 2026-1'!W:W,C223,'Planificación 2026-1'!H:H,"PS"))&gt;0,"P04"," ")</f>
        <v xml:space="preserve"> </v>
      </c>
      <c r="AD223" s="108"/>
      <c r="AE223" s="108" t="str">
        <f>IF(SUM(COUNTIFS('Planificación 2026-1'!F:F,"FILIAL",'Planificación 2026-1'!W:W,C223,'Planificación 2026-1'!H:H,"IN"))&gt;0,"P06"," ")</f>
        <v xml:space="preserve"> </v>
      </c>
      <c r="AF223" s="108" t="str">
        <f>IF(SUM(COUNTIFS('Planificación 2026-1'!F:F,"FILIAL",'Planificación 2026-1'!W:W,C223,'Planificación 2026-1'!H:H,"CA"))&gt;0,"P07"," ")</f>
        <v xml:space="preserve"> </v>
      </c>
      <c r="AG223" s="108" t="str">
        <f>IF(SUM(COUNTIFS('Planificación 2026-1'!F:F,"FILIAL",'Planificación 2026-1'!W:W,C223,'Planificación 2026-1'!H:H,"DE"))&gt;0,"P08"," ")</f>
        <v xml:space="preserve"> </v>
      </c>
      <c r="AH223" s="108" t="str">
        <f>IF(SUM(COUNTIFS('Planificación 2026-1'!F:F,"FILIAL",'Planificación 2026-1'!W:W,C223,'Planificación 2026-1'!H:H,"OB"))&gt;0,"P09"," ")</f>
        <v xml:space="preserve"> </v>
      </c>
      <c r="AI223" s="108" t="str">
        <f>IF(SUM(COUNTIFS('Planificación 2026-1'!F:F,"FILIAL",'Planificación 2026-1'!W:W,C223,'Planificación 2026-1'!H:H,"MH"))&gt;0,"P31"," ")</f>
        <v xml:space="preserve"> </v>
      </c>
      <c r="AJ223" s="108" t="str">
        <f>IF(SUM(COUNTIFS('Planificación 2026-1'!F:F,"FILIAL",'Planificación 2026-1'!W:W,C223,'Planificación 2026-1'!H:H,"IC"))&gt;0,"P32"," ")</f>
        <v xml:space="preserve"> </v>
      </c>
      <c r="AK223" s="108" t="str">
        <f>IF(SUM(COUNTIFS('Planificación 2026-1'!F:F,"FILIAL",'Planificación 2026-1'!W:W,C223,'Planificación 2026-1'!H:H,"AR"))&gt;0,"P34"," ")</f>
        <v xml:space="preserve"> </v>
      </c>
      <c r="AL223" s="108" t="str">
        <f>IF(SUM(COUNTIFS('Planificación 2026-1'!F:F,"FILIAL",'Planificación 2026-1'!W:W,C223,'Planificación 2026-1'!H:H,"T1"))&gt;0,"P35"," ")</f>
        <v xml:space="preserve"> </v>
      </c>
      <c r="AM223" s="108" t="str">
        <f>IF(SUM(COUNTIFS('Planificación 2026-1'!F:F,"FILIAL",'Planificación 2026-1'!W:W,C223,'Planificación 2026-1'!H:H,"T3"))&gt;0,"P36"," ")</f>
        <v xml:space="preserve"> </v>
      </c>
      <c r="AN223" s="108" t="str">
        <f>IF(SUM(COUNTIFS('Planificación 2026-1'!F:F,"FILIAL",'Planificación 2026-1'!W:W,C223,'Planificación 2026-1'!H:H,"T2"))&gt;0,"P37"," ")</f>
        <v xml:space="preserve"> </v>
      </c>
      <c r="AO223" s="108" t="str">
        <f>IF(SUM(COUNTIFS('Planificación 2026-1'!F:F,"FILIAL",'Planificación 2026-1'!W:W,C223,'Planificación 2026-1'!H:H,"AE"))&gt;0,"P38"," ")</f>
        <v xml:space="preserve"> </v>
      </c>
      <c r="AP223" s="108" t="str">
        <f>IF(SUM(COUNTIFS('Planificación 2026-1'!F:F,"FILIAL",'Planificación 2026-1'!W:W,C223,'Planificación 2026-1'!H:H,"T4"))&gt;0,"P55"," ")</f>
        <v xml:space="preserve"> </v>
      </c>
      <c r="AQ223" s="108" t="str">
        <f>IF(SUM(COUNTIFS('Planificación 2026-1'!F:F,"SUNAMPE",'Planificación 2026-1'!W:W,C223,'Planificación 2026-1'!H:H,"AF"))&gt;0," P01"," ")</f>
        <v xml:space="preserve"> </v>
      </c>
      <c r="AR223" s="108" t="str">
        <f>IF(SUM(COUNTIFS('Planificación 2026-1'!F:F,"SUNAMPE",'Planificación 2026-1'!W:W,C223,'Planificación 2026-1'!H:H,"EN"))&gt;0,"P02"," ")</f>
        <v xml:space="preserve"> </v>
      </c>
      <c r="AS223" s="108" t="str">
        <f>IF(SUM(COUNTIFS('Planificación 2026-1'!F:F,"SUNAMPE",'Planificación 2026-1'!W:W,C223,'Planificación 2026-1'!H:H,"IS"))&gt;0,"P03"," ")</f>
        <v xml:space="preserve"> </v>
      </c>
      <c r="AT223" s="108" t="str">
        <f>IF(SUM(COUNTIFS('Planificación 2026-1'!F:F,"SUNAMPE",'Planificación 2026-1'!W:W,C223,'Planificación 2026-1'!H:H,"PS"))&gt;0,"P04"," ")</f>
        <v xml:space="preserve"> </v>
      </c>
      <c r="AU223" s="108"/>
      <c r="AV223" s="108" t="str">
        <f>IF(SUM(COUNTIFS('Planificación 2026-1'!F:F,"SUNAMPE",'Planificación 2026-1'!W:W,C223,'Planificación 2026-1'!H:H,"IN"))&gt;0,"P06"," ")</f>
        <v xml:space="preserve"> </v>
      </c>
      <c r="AW223" s="108" t="str">
        <f>IF(SUM(COUNTIFS('Planificación 2026-1'!F:F,"SUNAMPE",'Planificación 2026-1'!W:W,C223,'Planificación 2026-1'!H:H,"CA"))&gt;0,"P07"," ")</f>
        <v xml:space="preserve"> </v>
      </c>
      <c r="AX223" s="108" t="str">
        <f>IF(SUM(COUNTIFS('Planificación 2026-1'!F:F,"SUNAMPE",'Planificación 2026-1'!W:W,C223,'Planificación 2026-1'!H:H,"DE"))&gt;0,"P08"," ")</f>
        <v xml:space="preserve"> </v>
      </c>
      <c r="AY223" s="108" t="str">
        <f>IF(SUM(COUNTIFS('Planificación 2026-1'!F:F,"SUNAMPE",'Planificación 2026-1'!W:W,C223,'Planificación 2026-1'!H:H,"OB"))&gt;0,"P09"," ")</f>
        <v xml:space="preserve"> </v>
      </c>
      <c r="AZ223" s="108" t="str">
        <f>IF(SUM(COUNTIFS('Planificación 2026-1'!F:F,"SUNAMPE",'Planificación 2026-1'!W:W,C223,'Planificación 2026-1'!H:H,"MH"))&gt;0,"P31"," ")</f>
        <v xml:space="preserve"> </v>
      </c>
      <c r="BA223" s="108" t="str">
        <f>IF(SUM(COUNTIFS('Planificación 2026-1'!F:F,"SUNAMPE",'Planificación 2026-1'!W:W,C223,'Planificación 2026-1'!H:H,"IC"))&gt;0,"P32"," ")</f>
        <v xml:space="preserve"> </v>
      </c>
      <c r="BB223" s="108" t="str">
        <f>IF(SUM(COUNTIFS('Planificación 2026-1'!F:F,"SUNAMPE",'Planificación 2026-1'!W:W,C223,'Planificación 2026-1'!H:H,"AR"))&gt;0,"P34"," ")</f>
        <v xml:space="preserve"> </v>
      </c>
      <c r="BC223" s="108" t="str">
        <f>IF(SUM(COUNTIFS('Planificación 2026-1'!F:F,"SUNAMPE",'Planificación 2026-1'!W:W,C223,'Planificación 2026-1'!H:H,"T1"))&gt;0,"P35"," ")</f>
        <v xml:space="preserve"> </v>
      </c>
      <c r="BD223" s="108" t="str">
        <f>IF(SUM(COUNTIFS('Planificación 2026-1'!F:F,"SUNAMPE",'Planificación 2026-1'!W:W,C223,'Planificación 2026-1'!H:H,"T3"))&gt;0,"P36"," ")</f>
        <v xml:space="preserve"> </v>
      </c>
      <c r="BE223" s="108" t="str">
        <f>IF(SUM(COUNTIFS('Planificación 2026-1'!F:F,"SUNAMPE",'Planificación 2026-1'!W:W,C223,'Planificación 2026-1'!H:H,"T2"))&gt;0,"P37"," ")</f>
        <v xml:space="preserve"> </v>
      </c>
      <c r="BF223" s="108" t="str">
        <f>IF(SUM(COUNTIFS('Planificación 2026-1'!F:F,"SUNAMPE",'Planificación 2026-1'!W:W,C223,'Planificación 2026-1'!H:H,"AE"))&gt;0,"P38"," ")</f>
        <v xml:space="preserve"> </v>
      </c>
      <c r="BG223" s="108" t="str">
        <f>IF(SUM(COUNTIFS('Planificación 2026-1'!F:F,"SUNAMPE",'Planificación 2026-1'!W:W,C223,'Planificación 2026-1'!H:H,"T4"))&gt;0,"P55"," ")</f>
        <v xml:space="preserve"> </v>
      </c>
      <c r="BH223" s="108" t="str">
        <f>IF(SUM(COUNTIFS('Planificación 2026-1'!F:F,"HUAURA",'Planificación 2026-1'!W:W,C223,'Planificación 2026-1'!H:H,"AF"))&gt;0," P01"," ")</f>
        <v xml:space="preserve"> </v>
      </c>
      <c r="BI223" s="108" t="str">
        <f>IF(SUM(COUNTIFS('Planificación 2026-1'!F:F,"HUAURA",'Planificación 2026-1'!W:W,C223,'Planificación 2026-1'!H:H,"EN"))&gt;0,"P02"," ")</f>
        <v xml:space="preserve"> </v>
      </c>
      <c r="BJ223" s="108" t="str">
        <f>IF(SUM(COUNTIFS('Planificación 2026-1'!F:F,"HUAURA",'Planificación 2026-1'!W:W,C223,'Planificación 2026-1'!H:H,"IS"))&gt;0,"P03"," ")</f>
        <v xml:space="preserve"> </v>
      </c>
      <c r="BK223" s="108" t="str">
        <f>IF(SUM(COUNTIFS('Planificación 2026-1'!F:F,"HUAURA",'Planificación 2026-1'!W:W,C223,'Planificación 2026-1'!H:H,"PS"))&gt;0,"P04"," ")</f>
        <v xml:space="preserve"> </v>
      </c>
      <c r="BL223" s="108"/>
      <c r="BM223" s="108" t="str">
        <f>IF(SUM(COUNTIFS('Planificación 2026-1'!F:F,"HUAURA",'Planificación 2026-1'!W:W,C223,'Planificación 2026-1'!H:H,"IN"))&gt;0,"P06"," ")</f>
        <v xml:space="preserve"> </v>
      </c>
      <c r="BN223" s="108" t="str">
        <f>IF(SUM(COUNTIFS('Planificación 2026-1'!F:F,"HUAURA",'Planificación 2026-1'!W:W,C223,'Planificación 2026-1'!H:H,"CA"))&gt;0,"P07"," ")</f>
        <v xml:space="preserve"> </v>
      </c>
      <c r="BO223" s="108" t="str">
        <f>IF(SUM(COUNTIFS('Planificación 2026-1'!F:F,"HUAURA",'Planificación 2026-1'!W:W,C223,'Planificación 2026-1'!H:H,"DE"))&gt;0,"P08"," ")</f>
        <v xml:space="preserve"> </v>
      </c>
      <c r="BP223" s="108" t="str">
        <f>IF(SUM(COUNTIFS('Planificación 2026-1'!F:F,"HUAURA",'Planificación 2026-1'!W:W,C223,'Planificación 2026-1'!H:H,"OB"))&gt;0,"P09"," ")</f>
        <v xml:space="preserve"> </v>
      </c>
      <c r="BQ223" s="108" t="str">
        <f>IF(SUM(COUNTIFS('Planificación 2026-1'!F:F,"HUAURA",'Planificación 2026-1'!W:W,C223,'Planificación 2026-1'!H:H,"MH"))&gt;0,"P31"," ")</f>
        <v xml:space="preserve"> </v>
      </c>
      <c r="BR223" s="108" t="str">
        <f>IF(SUM(COUNTIFS('Planificación 2026-1'!F:F,"HUAURA",'Planificación 2026-1'!W:W,C223,'Planificación 2026-1'!H:H,"IC"))&gt;0,"P32"," ")</f>
        <v xml:space="preserve"> </v>
      </c>
      <c r="BS223" s="108" t="str">
        <f>IF(SUM(COUNTIFS('Planificación 2026-1'!F:F,"HUAURA",'Planificación 2026-1'!W:W,C223,'Planificación 2026-1'!H:H,"AR"))&gt;0,"P34"," ")</f>
        <v xml:space="preserve"> </v>
      </c>
      <c r="BT223" s="108" t="str">
        <f>IF(SUM(COUNTIFS('Planificación 2026-1'!F:F,"HUAURA",'Planificación 2026-1'!W:W,C223,'Planificación 2026-1'!H:H,"T1"))&gt;0,"P35"," ")</f>
        <v xml:space="preserve"> </v>
      </c>
      <c r="BU223" s="108" t="str">
        <f>IF(SUM(COUNTIFS('Planificación 2026-1'!F:F,"HUAURA",'Planificación 2026-1'!W:W,C223,'Planificación 2026-1'!H:H,"T3"))&gt;0,"P36"," ")</f>
        <v xml:space="preserve"> </v>
      </c>
      <c r="BV223" s="108" t="str">
        <f>IF(SUM(COUNTIFS('Planificación 2026-1'!F:F,"HUAURA",'Planificación 2026-1'!W:W,C223,'Planificación 2026-1'!H:H,"T2"))&gt;0,"P37"," ")</f>
        <v xml:space="preserve"> </v>
      </c>
      <c r="BW223" s="108" t="str">
        <f>IF(SUM(COUNTIFS('Planificación 2026-1'!F:F,"HUAURA",'Planificación 2026-1'!W:W,C223,'Planificación 2026-1'!H:H,"AE"))&gt;0,"P38"," ")</f>
        <v xml:space="preserve"> </v>
      </c>
      <c r="BX223" s="108" t="str">
        <f>IF(SUM(COUNTIFS('Planificación 2026-1'!F:F,"HUAURA",'Planificación 2026-1'!W:W,C223,'Planificación 2026-1'!H:H,"T4"))&gt;0,"P55"," ")</f>
        <v xml:space="preserve"> </v>
      </c>
      <c r="BY223" s="109">
        <f>SUMIFS('Planificación 2026-1'!R:R,'Planificación 2026-1'!W:W,C223,'Planificación 2026-1'!H:H,"AF",'Planificación 2026-1'!I:I,"&gt;2")</f>
        <v>0</v>
      </c>
      <c r="BZ223" s="109">
        <f>SUMIFS('Planificación 2026-1'!R:R,'Planificación 2026-1'!W:W,C223,'Planificación 2026-1'!H:H,"EN",'Planificación 2026-1'!I:I,"&gt;2")</f>
        <v>0</v>
      </c>
      <c r="CA223" s="109">
        <f>SUMIFS('Planificación 2026-1'!R:R,'Planificación 2026-1'!W:W,C223,'Planificación 2026-1'!H:H,"IS",'Planificación 2026-1'!I:I,"&gt;2")</f>
        <v>0</v>
      </c>
      <c r="CB223" s="109">
        <f>SUMIFS('Planificación 2026-1'!R:R,'Planificación 2026-1'!W:W,C223,'Planificación 2026-1'!H:H,"PS",'Planificación 2026-1'!I:I,"&gt;2")</f>
        <v>0</v>
      </c>
      <c r="CC223" s="109">
        <f>SUMIFS('Planificación 2026-1'!R:R,'Planificación 2026-1'!W:W,C223,'Planificación 2026-1'!H:H,"IN",'Planificación 2026-1'!I:I,"&gt;2")</f>
        <v>0</v>
      </c>
      <c r="CD223" s="109">
        <f>SUMIFS('Planificación 2026-1'!R:R,'Planificación 2026-1'!W:W,C223,'Planificación 2026-1'!H:H,"CA",'Planificación 2026-1'!I:I,"&gt;2")</f>
        <v>0</v>
      </c>
      <c r="CE223" s="109">
        <f>SUMIFS('Planificación 2026-1'!R:R,'Planificación 2026-1'!W:W,C223,'Planificación 2026-1'!H:H,"DE",'Planificación 2026-1'!I:I,"&gt;2")</f>
        <v>0</v>
      </c>
      <c r="CF223" s="109">
        <f>SUMIFS('Planificación 2026-1'!R:R,'Planificación 2026-1'!W:W,C223,'Planificación 2026-1'!H:H,"OB",'Planificación 2026-1'!I:I,"&gt;2")</f>
        <v>0</v>
      </c>
      <c r="CG223" s="109">
        <f>SUMIFS('Planificación 2026-1'!R:R,'Planificación 2026-1'!W:W,C223,'Planificación 2026-1'!H:H,"MH",'Planificación 2026-1'!I:I,"&gt;2")</f>
        <v>0</v>
      </c>
      <c r="CH223" s="109">
        <f>SUMIFS('Planificación 2026-1'!R:R,'Planificación 2026-1'!W:W,C223,'Planificación 2026-1'!H:H,"IC",'Planificación 2026-1'!I:I,"&gt;2")</f>
        <v>0</v>
      </c>
      <c r="CI223" s="109">
        <f>SUMIFS('Planificación 2026-1'!R:R,'Planificación 2026-1'!W:W,C223,'Planificación 2026-1'!H:H,"AR",'Planificación 2026-1'!I:I,"&gt;2")</f>
        <v>0</v>
      </c>
      <c r="CJ223" s="109">
        <f>SUMIFS('Planificación 2026-1'!R:R,'Planificación 2026-1'!W:W,C223,'Planificación 2026-1'!H:H,"T1",'Planificación 2026-1'!I:I,"&gt;2")</f>
        <v>0</v>
      </c>
      <c r="CK223" s="109">
        <f>SUMIFS('Planificación 2026-1'!R:R,'Planificación 2026-1'!W:W,C223,'Planificación 2026-1'!H:H,"T3",'Planificación 2026-1'!I:I,"&gt;2")</f>
        <v>0</v>
      </c>
      <c r="CL223" s="109">
        <f>SUMIFS('Planificación 2026-1'!R:R,'Planificación 2026-1'!W:W,C223,'Planificación 2026-1'!H:H,"T2",'Planificación 2026-1'!I:I,"&gt;2")</f>
        <v>0</v>
      </c>
      <c r="CM223" s="109">
        <f>SUMIFS('Planificación 2026-1'!R:R,'Planificación 2026-1'!W:W,C223,'Planificación 2026-1'!H:H,"AE",'Planificación 2026-1'!I:I,"&gt;2")</f>
        <v>0</v>
      </c>
      <c r="CN223" s="109">
        <f>SUMIFS('Planificación 2026-1'!R:R,'Planificación 2026-1'!W:W,C223,'Planificación 2026-1'!H:H,"T4",'Planificación 2026-1'!I:I,"&gt;2")</f>
        <v>0</v>
      </c>
      <c r="CO223" s="109">
        <f>SUMIFS('Planificación 2026-1'!R:R,'Planificación 2026-1'!W:W,C223,'Planificación 2026-1'!H:H,"AF",'Planificación 2026-1'!I:I,"&lt;3")</f>
        <v>0</v>
      </c>
      <c r="CP223" s="109">
        <f>SUMIFS('Planificación 2026-1'!R:R,'Planificación 2026-1'!W:W,C223,'Planificación 2026-1'!H:H,"EN",'Planificación 2026-1'!I:I,"&lt;3")</f>
        <v>0</v>
      </c>
      <c r="CQ223" s="109">
        <f>SUMIFS('Planificación 2026-1'!R:R,'Planificación 2026-1'!W:W,C223,'Planificación 2026-1'!H:H,"IS",'Planificación 2026-1'!I:I,"&lt;3")</f>
        <v>0</v>
      </c>
      <c r="CR223" s="109">
        <f>SUMIFS('Planificación 2026-1'!R:R,'Planificación 2026-1'!W:W,C223,'Planificación 2026-1'!H:H,"PS",'Planificación 2026-1'!I:I,"&lt;3")</f>
        <v>0</v>
      </c>
      <c r="CS223" s="109">
        <f>SUMIFS('Planificación 2026-1'!R:R,'Planificación 2026-1'!W:W,C223,'Planificación 2026-1'!H:H,"IN",'Planificación 2026-1'!I:I,"&lt;3")</f>
        <v>0</v>
      </c>
      <c r="CT223" s="109">
        <f>SUMIFS('Planificación 2026-1'!R:R,'Planificación 2026-1'!W:W,C223,'Planificación 2026-1'!H:H,"CA",'Planificación 2026-1'!I:I,"&lt;3")</f>
        <v>0</v>
      </c>
      <c r="CU223" s="109">
        <f>SUMIFS('Planificación 2026-1'!R:R,'Planificación 2026-1'!W:W,C223,'Planificación 2026-1'!H:H,"DE",'Planificación 2026-1'!I:I,"&lt;3")</f>
        <v>0</v>
      </c>
      <c r="CV223" s="109">
        <f>SUMIFS('Planificación 2026-1'!R:R,'Planificación 2026-1'!W:W,C223,'Planificación 2026-1'!H:H,"OB",'Planificación 2026-1'!I:I,"&lt;3")</f>
        <v>0</v>
      </c>
      <c r="CW223" s="109">
        <f>SUMIFS('Planificación 2026-1'!R:R,'Planificación 2026-1'!W:W,C223,'Planificación 2026-1'!H:H,"MH",'Planificación 2026-1'!I:I,"&lt;3")</f>
        <v>0</v>
      </c>
      <c r="CX223" s="109">
        <f>SUMIFS('Planificación 2026-1'!R:R,'Planificación 2026-1'!W:W,C223,'Planificación 2026-1'!H:H,"IC",'Planificación 2026-1'!I:I,"&lt;3")</f>
        <v>0</v>
      </c>
      <c r="CY223" s="109">
        <f>SUMIFS('Planificación 2026-1'!R:R,'Planificación 2026-1'!W:W,C223,'Planificación 2026-1'!H:H,"AR",'Planificación 2026-1'!I:I,"&lt;3")</f>
        <v>0</v>
      </c>
      <c r="CZ223" s="109">
        <f>SUMIFS('Planificación 2026-1'!R:R,'Planificación 2026-1'!W:W,C223,'Planificación 2026-1'!H:H,"T1",'Planificación 2026-1'!I:I,"&lt;3")</f>
        <v>0</v>
      </c>
      <c r="DA223" s="109">
        <f>SUMIFS('Planificación 2026-1'!R:R,'Planificación 2026-1'!W:W,C223,'Planificación 2026-1'!H:H,"T3",'Planificación 2026-1'!I:I,"&lt;3")</f>
        <v>0</v>
      </c>
      <c r="DB223" s="109">
        <f>SUMIFS('Planificación 2026-1'!R:R,'Planificación 2026-1'!W:W,C223,'Planificación 2026-1'!H:H,"T2",'Planificación 2026-1'!I:I,"&lt;3")</f>
        <v>0</v>
      </c>
      <c r="DC223" s="109">
        <f>SUMIFS('Planificación 2026-1'!R:R,'Planificación 2026-1'!W:W,C223,'Planificación 2026-1'!H:H,"AE",'Planificación 2026-1'!I:I,"&lt;3")</f>
        <v>0</v>
      </c>
      <c r="DD223" s="109">
        <f>SUMIFS('Planificación 2026-1'!R:R,'Planificación 2026-1'!W:W,C223,'Planificación 2026-1'!H:H,"T4",'Planificación 2026-1'!I:I,"&lt;3")</f>
        <v>0</v>
      </c>
      <c r="DE223" s="108" t="str">
        <f t="shared" si="36"/>
        <v/>
      </c>
      <c r="DF223" s="41">
        <f>IF(C223="","",SUMIFS('Planificación 2026-1'!R:R,'Planificación 2026-1'!W:W,C223,'Planificación 2026-1'!F:F,"PRINCIPAL",'Planificación 2026-1'!X:X,"VIRTUAL"))</f>
        <v>0</v>
      </c>
      <c r="DG223" s="41">
        <f>IF(C223="","",SUMIFS('Planificación 2026-1'!R:R,'Planificación 2026-1'!W:W,C223,'Planificación 2026-1'!F:F,"PRINCIPAL",'Planificación 2026-1'!X:X,"PRESENCIAL"))</f>
        <v>0</v>
      </c>
      <c r="DH223" s="41">
        <f>IF(C223="","",SUMIFS('Planificación 2026-1'!R:R,'Planificación 2026-1'!W:W,C223,'Planificación 2026-1'!F:F,"PRINCIPAL",'Planificación 2026-1'!X:X,"HIBRIDO PRESENCIAL"))</f>
        <v>0</v>
      </c>
      <c r="DI223" s="108" t="str">
        <f t="shared" si="37"/>
        <v/>
      </c>
      <c r="DJ223" s="108">
        <f>IF(C223="","",SUMIFS('Planificación 2026-1'!R:R,'Planificación 2026-1'!W:W,C223,'Planificación 2026-1'!F:F,"FILIAL",'Planificación 2026-1'!X:X,"VIRTUAL"))</f>
        <v>0</v>
      </c>
      <c r="DK223" s="110">
        <f>IF(C223="","",SUMIFS('Planificación 2026-1'!R:R,'Planificación 2026-1'!W:W,C223,'Planificación 2026-1'!F:F,"FILIAL",'Planificación 2026-1'!X:X,"PRESENCIAL"))</f>
        <v>0</v>
      </c>
      <c r="DL223" s="61">
        <f>IF(C223="","",SUMIFS('Planificación 2026-1'!R:R,'Planificación 2026-1'!W:W,C223,'Planificación 2026-1'!F:F,"FILIAL",'Planificación 2026-1'!X:X,"HIBRIDO PRESENCIAL"))</f>
        <v>0</v>
      </c>
      <c r="DM223" s="111" t="str">
        <f t="shared" si="38"/>
        <v/>
      </c>
      <c r="DN223" s="108">
        <f>IF(C223="","",SUMIFS('Planificación 2026-1'!R:R,'Planificación 2026-1'!W:W,C223,'Planificación 2026-1'!F:F,"SUNAMPE",'Planificación 2026-1'!X:X,"VIRTUAL"))</f>
        <v>0</v>
      </c>
      <c r="DO223" s="61">
        <f>IF(C223="","",SUMIFS('Planificación 2026-1'!R:R,'Planificación 2026-1'!W:W,C223,'Planificación 2026-1'!F:F,"SUNAMPE",'Planificación 2026-1'!X:X,"PRESENCIAL"))</f>
        <v>0</v>
      </c>
      <c r="DP223" s="111" t="str">
        <f t="shared" si="39"/>
        <v/>
      </c>
      <c r="DQ223" s="108">
        <f>IF(C223="","",SUMIFS('Planificación 2026-1'!R:R,'Planificación 2026-1'!W:W,C223,'Planificación 2026-1'!F:F,"HUAURA",'Planificación 2026-1'!X:X,"VIRTUAL"))</f>
        <v>0</v>
      </c>
      <c r="DR223" s="61">
        <f>IF(C223="","",SUMIFS('Planificación 2026-1'!R:R,'Planificación 2026-1'!W:W,C223,'Planificación 2026-1'!F:F,"HUAURA",'Planificación 2026-1'!X:X,"PRESENCIAL"))</f>
        <v>0</v>
      </c>
      <c r="DS223" s="76">
        <f>SUMIFS('Planificación 2026-1'!R:R,'Planificación 2026-1'!W:W,C223,'Planificación 2026-1'!F:F,"PRINCIPAL",'Planificación 2026-1'!X:X,"VIRTUAL",'Planificación 2026-1'!I:I,"&gt;2")</f>
        <v>0</v>
      </c>
      <c r="DT223" s="76">
        <f>SUMIFS('Planificación 2026-1'!R:R,'Planificación 2026-1'!W:W,C223,'Planificación 2026-1'!F:F,"PRINCIPAL",'Planificación 2026-1'!X:X,"&lt;&gt;VIRTUAL",'Planificación 2026-1'!I:I,"&gt;2")</f>
        <v>0</v>
      </c>
      <c r="DU223" s="76">
        <f>SUMIFS('Planificación 2026-1'!R:R,'Planificación 2026-1'!W:W,C223,'Planificación 2026-1'!F:F,"SUNAMPE",'Planificación 2026-1'!X:X,"VIRTUAL",'Planificación 2026-1'!I:I,"&gt;2")</f>
        <v>0</v>
      </c>
      <c r="DV223" s="76">
        <f>SUMIFS('Planificación 2026-1'!R:R,'Planificación 2026-1'!W:W,C223,'Planificación 2026-1'!F:F,"SUNAMPE",'Planificación 2026-1'!X:X,"&lt;&gt;VIRTUAL",'Planificación 2026-1'!I:I,"&gt;2")</f>
        <v>0</v>
      </c>
      <c r="DW223" s="76">
        <f>SUMIFS('Planificación 2026-1'!R:R,'Planificación 2026-1'!W:W,C223,'Planificación 2026-1'!F:F,"FILIAL",'Planificación 2026-1'!X:X,"VIRTUAL",'Planificación 2026-1'!I:I,"&gt;2")</f>
        <v>0</v>
      </c>
      <c r="DX223" s="76">
        <f>SUMIFS('Planificación 2026-1'!R:R,'Planificación 2026-1'!W:W,C223,'Planificación 2026-1'!F:F,"FILIAL",'Planificación 2026-1'!X:X,"&lt;&gt;VIRTUAL",'Planificación 2026-1'!I:I,"&gt;2")</f>
        <v>0</v>
      </c>
      <c r="DY223" s="76">
        <f>SUMIFS('Planificación 2026-1'!R:R,'Planificación 2026-1'!W:W,C223,'Planificación 2026-1'!F:F,"PORUMA",'Planificación 2026-1'!X:X,"VIRTUAL",'Planificación 2026-1'!I:I,"&gt;2")</f>
        <v>0</v>
      </c>
      <c r="DZ223" s="76">
        <f>SUMIFS('Planificación 2026-1'!R:R,'Planificación 2026-1'!W:W,C223,'Planificación 2026-1'!F:F,"PORUMA",'Planificación 2026-1'!X:X,"&lt;&gt;VIRTUAL",'Planificación 2026-1'!I:I,"&gt;2")</f>
        <v>0</v>
      </c>
      <c r="EA223" s="76">
        <f>SUMIFS('Planificación 2026-1'!R:R,'Planificación 2026-1'!W:W,C223,'Planificación 2026-1'!F:F,"HUAURA",'Planificación 2026-1'!X:X,"VIRTUAL",'Planificación 2026-1'!I:I,"&gt;2")</f>
        <v>0</v>
      </c>
      <c r="EB223" s="76">
        <f>SUMIFS('Planificación 2026-1'!R:R,'Planificación 2026-1'!W:W,C223,'Planificación 2026-1'!F:F,"HUAURA",'Planificación 2026-1'!X:X,"&lt;&gt;VIRTUAL",'Planificación 2026-1'!I:I,"&gt;2")</f>
        <v>0</v>
      </c>
      <c r="EC223" s="76">
        <f>SUMIFS('Planificación 2026-1'!R:R,'Planificación 2026-1'!W:W,C223,'Planificación 2026-1'!F:F,"PRINCIPAL",'Planificación 2026-1'!X:X,"VIRTUAL",'Planificación 2026-1'!I:I,"&lt;3")</f>
        <v>0</v>
      </c>
      <c r="ED223" s="76">
        <f>SUMIFS('Planificación 2026-1'!R:R,'Planificación 2026-1'!W:W,C223,'Planificación 2026-1'!F:F,"PRINCIPAL",'Planificación 2026-1'!X:X,"&lt;&gt;VIRTUAL",'Planificación 2026-1'!I:I,"&lt;3")</f>
        <v>0</v>
      </c>
      <c r="EE223" s="76">
        <f>SUMIFS('Planificación 2026-1'!R:R,'Planificación 2026-1'!W:W,C223,'Planificación 2026-1'!F:F,"SUNAMPE",'Planificación 2026-1'!X:X,"VIRTUAL",'Planificación 2026-1'!I:I,"&lt;3")</f>
        <v>0</v>
      </c>
      <c r="EF223" s="76">
        <f>SUMIFS('Planificación 2026-1'!R:R,'Planificación 2026-1'!W:W,C223,'Planificación 2026-1'!F:F,"SUNAMPE",'Planificación 2026-1'!X:X,"&lt;&gt;VIRTUAL",'Planificación 2026-1'!I:I,"&lt;3")</f>
        <v>0</v>
      </c>
      <c r="EG223" s="76">
        <f>SUMIFS('Planificación 2026-1'!R:R,'Planificación 2026-1'!W:W,C223,'Planificación 2026-1'!F:F,"FILIAL",'Planificación 2026-1'!X:X,"VIRTUAL",'Planificación 2026-1'!I:I,"&lt;3")</f>
        <v>0</v>
      </c>
      <c r="EH223" s="76">
        <f>SUMIFS('Planificación 2026-1'!R:R,'Planificación 2026-1'!W:W,C223,'Planificación 2026-1'!F:F,"FILIAL",'Planificación 2026-1'!X:X,"&lt;&gt;VIRTUAL",'Planificación 2026-1'!I:I,"&lt;3")</f>
        <v>0</v>
      </c>
      <c r="EI223" s="76">
        <f>SUMIFS('Planificación 2026-1'!R:R,'Planificación 2026-1'!W:W,C223,'Planificación 2026-1'!F:F,"PORUMA",'Planificación 2026-1'!X:X,"VIRTUAL",'Planificación 2026-1'!I:I,"&lt;3")</f>
        <v>0</v>
      </c>
      <c r="EJ223" s="76">
        <f>SUMIFS('Planificación 2026-1'!R:R,'Planificación 2026-1'!W:W,C223,'Planificación 2026-1'!F:F,"PORUMA",'Planificación 2026-1'!X:X,"&lt;&gt;VIRTUAL",'Planificación 2026-1'!I:I,"&lt;3")</f>
        <v>0</v>
      </c>
      <c r="EK223" s="76">
        <f>SUMIFS('Planificación 2026-1'!R:R,'Planificación 2026-1'!W:W,C223,'Planificación 2026-1'!F:F,"HUAURA",'Planificación 2026-1'!X:X,"VIRTUAL",'Planificación 2026-1'!I:I,"&lt;3")</f>
        <v>0</v>
      </c>
      <c r="EL223" s="76">
        <f>SUMIFS('Planificación 2026-1'!R:R,'Planificación 2026-1'!W:W,C223,'Planificación 2026-1'!F:F,"HUAURA",'Planificación 2026-1'!X:X,"&lt;&gt;VIRTUAL",'Planificación 2026-1'!I:I,"&lt;3")</f>
        <v>0</v>
      </c>
      <c r="EM223" s="76"/>
      <c r="EN223" s="76">
        <f t="shared" si="32"/>
        <v>0</v>
      </c>
      <c r="EO223" s="76">
        <f t="shared" si="33"/>
        <v>0</v>
      </c>
      <c r="EP223" s="76" t="b">
        <f t="shared" si="34"/>
        <v>1</v>
      </c>
      <c r="EQ223" s="76" t="str">
        <f t="shared" si="35"/>
        <v/>
      </c>
      <c r="ER223" s="76" t="str">
        <f t="shared" si="40"/>
        <v>PRESENCIAL</v>
      </c>
    </row>
    <row r="224" spans="1:148" hidden="1">
      <c r="A224" s="83"/>
      <c r="B224" s="119">
        <v>221</v>
      </c>
      <c r="C224" s="115" t="s">
        <v>397</v>
      </c>
      <c r="D224" s="112">
        <f>SUMIF('Planificación 2026-1'!W:W,C224,'Planificación 2026-1'!R:R)</f>
        <v>12</v>
      </c>
      <c r="E224" s="114" t="s">
        <v>170</v>
      </c>
      <c r="F224" s="115" t="s">
        <v>171</v>
      </c>
      <c r="G224" s="115" t="s">
        <v>153</v>
      </c>
      <c r="H224" s="115" t="s">
        <v>123</v>
      </c>
      <c r="I224" s="107" t="str">
        <f>IF(SUM(COUNTIFS('Planificación 2026-1'!F:F,"PRINCIPAL",'Planificación 2026-1'!W:W,C224,'Planificación 2026-1'!H:H,"AF"))&gt;0,"P01"," ")</f>
        <v xml:space="preserve"> </v>
      </c>
      <c r="J224" s="108" t="str">
        <f>IF(SUM(COUNTIFS('Planificación 2026-1'!F:F,"PRINCIPAL",'Planificación 2026-1'!W:W,C224,'Planificación 2026-1'!H:H,"EN"))&gt;0,"P02"," ")</f>
        <v xml:space="preserve"> </v>
      </c>
      <c r="K224" s="108" t="str">
        <f>IF(SUM(COUNTIFS('Planificación 2026-1'!F:F,"PRINCIPAL",'Planificación 2026-1'!W:W,C224,'Planificación 2026-1'!H:H,"IS"))&gt;0,"P03"," ")</f>
        <v>P03</v>
      </c>
      <c r="L224" s="108" t="str">
        <f>IF(SUM(COUNTIFS('Planificación 2026-1'!F:F,"PRINCIPAL",'Planificación 2026-1'!W:W,C224,'Planificación 2026-1'!H:H,"PS"))&gt;0,"P04"," ")</f>
        <v xml:space="preserve"> </v>
      </c>
      <c r="M224" s="108"/>
      <c r="N224" s="108" t="str">
        <f>IF(SUM(COUNTIFS('Planificación 2026-1'!F:F,"PRINCIPAL",'Planificación 2026-1'!W:W,C224,'Planificación 2026-1'!H:H,"IN"))&gt;0,"P06"," ")</f>
        <v xml:space="preserve"> </v>
      </c>
      <c r="O224" s="108" t="str">
        <f>IF(SUM(COUNTIFS('Planificación 2026-1'!F:F,"PRINCIPAL",'Planificación 2026-1'!W:W,C224,'Planificación 2026-1'!H:H,"CA"))&gt;0,"P07"," ")</f>
        <v xml:space="preserve"> </v>
      </c>
      <c r="P224" s="108" t="str">
        <f>IF(SUM(COUNTIFS('Planificación 2026-1'!F:F,"PRINCIPAL",'Planificación 2026-1'!W:W,C224,'Planificación 2026-1'!H:H,"DE"))&gt;0,"P08"," ")</f>
        <v xml:space="preserve"> </v>
      </c>
      <c r="Q224" s="108" t="str">
        <f>IF(SUM(COUNTIFS('Planificación 2026-1'!F:F,"PRINCIPAL",'Planificación 2026-1'!W:W,C224,'Planificación 2026-1'!H:H,"OB"))&gt;0,"P09"," ")</f>
        <v xml:space="preserve"> </v>
      </c>
      <c r="R224" s="108" t="str">
        <f>IF(SUM(COUNTIFS('Planificación 2026-1'!F:F,"PRINCIPAL",'Planificación 2026-1'!W:W,C224,'Planificación 2026-1'!H:H,"MH"))&gt;0,"P31"," ")</f>
        <v xml:space="preserve"> </v>
      </c>
      <c r="S224" s="108" t="str">
        <f>IF(SUM(COUNTIFS('Planificación 2026-1'!F:F,"PRINCIPAL",'Planificación 2026-1'!W:W,C224,'Planificación 2026-1'!H:H,"IC"))&gt;0,"P32"," ")</f>
        <v xml:space="preserve"> </v>
      </c>
      <c r="T224" s="108" t="str">
        <f>IF(SUM(COUNTIFS('Planificación 2026-1'!F:F,"PRINCIPAL",'Planificación 2026-1'!W:W,C224,'Planificación 2026-1'!H:H,"AR"))&gt;0,"P34"," ")</f>
        <v xml:space="preserve"> </v>
      </c>
      <c r="U224" s="108" t="str">
        <f>IF(SUM(COUNTIFS('Planificación 2026-1'!F:F,"PRINCIPAL",'Planificación 2026-1'!W:W,C224,'Planificación 2026-1'!H:H,"T1"))&gt;0,"P35"," ")</f>
        <v xml:space="preserve"> </v>
      </c>
      <c r="V224" s="108" t="str">
        <f>IF(SUM(COUNTIFS('Planificación 2026-1'!F:F,"PRINCIPAL",'Planificación 2026-1'!W:W,C224,'Planificación 2026-1'!H:H,"T3"))&gt;0,"P36"," ")</f>
        <v xml:space="preserve"> </v>
      </c>
      <c r="W224" s="108" t="str">
        <f>IF(SUM(COUNTIFS('Planificación 2026-1'!F:F,"PRINCIPAL",'Planificación 2026-1'!W:W,C224,'Planificación 2026-1'!H:H,"T2"))&gt;0,"P37"," ")</f>
        <v xml:space="preserve"> </v>
      </c>
      <c r="X224" s="108" t="str">
        <f>IF(SUM(COUNTIFS('Planificación 2026-1'!F:F,"PRINCIPAL",'Planificación 2026-1'!W:W,C224,'Planificación 2026-1'!H:H,"AE"))&gt;0,"P38"," ")</f>
        <v xml:space="preserve"> </v>
      </c>
      <c r="Y224" s="108" t="str">
        <f>IF(SUM(COUNTIFS('Planificación 2026-1'!F:F,"PRINCIPAL",'Planificación 2026-1'!W:W,C224,'Planificación 2026-1'!H:H,"T4"))&gt;0,"P55"," ")</f>
        <v xml:space="preserve"> </v>
      </c>
      <c r="Z224" s="108" t="str">
        <f>IF(SUM(COUNTIFS('Planificación 2026-1'!F:F,"FILIAL",'Planificación 2026-1'!W:W,C224,'Planificación 2026-1'!H:H,"AF"))&gt;0," P01"," ")</f>
        <v xml:space="preserve"> </v>
      </c>
      <c r="AA224" s="108" t="str">
        <f>IF(SUM(COUNTIFS('Planificación 2026-1'!F:F,"FILIAL",'Planificación 2026-1'!W:W,C224,'Planificación 2026-1'!H:H,"EN"))&gt;0,"P02"," ")</f>
        <v xml:space="preserve"> </v>
      </c>
      <c r="AB224" s="108" t="str">
        <f>IF(SUM(COUNTIFS('Planificación 2026-1'!F:F,"FILIAL",'Planificación 2026-1'!W:W,C224,'Planificación 2026-1'!H:H,"IS"))&gt;0,"P03"," ")</f>
        <v xml:space="preserve"> </v>
      </c>
      <c r="AC224" s="108" t="str">
        <f>IF(SUM(COUNTIFS('Planificación 2026-1'!F:F,"FILIAL",'Planificación 2026-1'!W:W,C224,'Planificación 2026-1'!H:H,"PS"))&gt;0,"P04"," ")</f>
        <v xml:space="preserve"> </v>
      </c>
      <c r="AD224" s="108"/>
      <c r="AE224" s="108" t="str">
        <f>IF(SUM(COUNTIFS('Planificación 2026-1'!F:F,"FILIAL",'Planificación 2026-1'!W:W,C224,'Planificación 2026-1'!H:H,"IN"))&gt;0,"P06"," ")</f>
        <v xml:space="preserve"> </v>
      </c>
      <c r="AF224" s="108" t="str">
        <f>IF(SUM(COUNTIFS('Planificación 2026-1'!F:F,"FILIAL",'Planificación 2026-1'!W:W,C224,'Planificación 2026-1'!H:H,"CA"))&gt;0,"P07"," ")</f>
        <v xml:space="preserve"> </v>
      </c>
      <c r="AG224" s="108" t="str">
        <f>IF(SUM(COUNTIFS('Planificación 2026-1'!F:F,"FILIAL",'Planificación 2026-1'!W:W,C224,'Planificación 2026-1'!H:H,"DE"))&gt;0,"P08"," ")</f>
        <v xml:space="preserve"> </v>
      </c>
      <c r="AH224" s="108" t="str">
        <f>IF(SUM(COUNTIFS('Planificación 2026-1'!F:F,"FILIAL",'Planificación 2026-1'!W:W,C224,'Planificación 2026-1'!H:H,"OB"))&gt;0,"P09"," ")</f>
        <v xml:space="preserve"> </v>
      </c>
      <c r="AI224" s="108" t="str">
        <f>IF(SUM(COUNTIFS('Planificación 2026-1'!F:F,"FILIAL",'Planificación 2026-1'!W:W,C224,'Planificación 2026-1'!H:H,"MH"))&gt;0,"P31"," ")</f>
        <v xml:space="preserve"> </v>
      </c>
      <c r="AJ224" s="108" t="str">
        <f>IF(SUM(COUNTIFS('Planificación 2026-1'!F:F,"FILIAL",'Planificación 2026-1'!W:W,C224,'Planificación 2026-1'!H:H,"IC"))&gt;0,"P32"," ")</f>
        <v xml:space="preserve"> </v>
      </c>
      <c r="AK224" s="108" t="str">
        <f>IF(SUM(COUNTIFS('Planificación 2026-1'!F:F,"FILIAL",'Planificación 2026-1'!W:W,C224,'Planificación 2026-1'!H:H,"AR"))&gt;0,"P34"," ")</f>
        <v xml:space="preserve"> </v>
      </c>
      <c r="AL224" s="108" t="str">
        <f>IF(SUM(COUNTIFS('Planificación 2026-1'!F:F,"FILIAL",'Planificación 2026-1'!W:W,C224,'Planificación 2026-1'!H:H,"T1"))&gt;0,"P35"," ")</f>
        <v xml:space="preserve"> </v>
      </c>
      <c r="AM224" s="108" t="str">
        <f>IF(SUM(COUNTIFS('Planificación 2026-1'!F:F,"FILIAL",'Planificación 2026-1'!W:W,C224,'Planificación 2026-1'!H:H,"T3"))&gt;0,"P36"," ")</f>
        <v xml:space="preserve"> </v>
      </c>
      <c r="AN224" s="108" t="str">
        <f>IF(SUM(COUNTIFS('Planificación 2026-1'!F:F,"FILIAL",'Planificación 2026-1'!W:W,C224,'Planificación 2026-1'!H:H,"T2"))&gt;0,"P37"," ")</f>
        <v xml:space="preserve"> </v>
      </c>
      <c r="AO224" s="108" t="str">
        <f>IF(SUM(COUNTIFS('Planificación 2026-1'!F:F,"FILIAL",'Planificación 2026-1'!W:W,C224,'Planificación 2026-1'!H:H,"AE"))&gt;0,"P38"," ")</f>
        <v xml:space="preserve"> </v>
      </c>
      <c r="AP224" s="108" t="str">
        <f>IF(SUM(COUNTIFS('Planificación 2026-1'!F:F,"FILIAL",'Planificación 2026-1'!W:W,C224,'Planificación 2026-1'!H:H,"T4"))&gt;0,"P55"," ")</f>
        <v xml:space="preserve"> </v>
      </c>
      <c r="AQ224" s="108" t="str">
        <f>IF(SUM(COUNTIFS('Planificación 2026-1'!F:F,"SUNAMPE",'Planificación 2026-1'!W:W,C224,'Planificación 2026-1'!H:H,"AF"))&gt;0," P01"," ")</f>
        <v xml:space="preserve"> </v>
      </c>
      <c r="AR224" s="108" t="str">
        <f>IF(SUM(COUNTIFS('Planificación 2026-1'!F:F,"SUNAMPE",'Planificación 2026-1'!W:W,C224,'Planificación 2026-1'!H:H,"EN"))&gt;0,"P02"," ")</f>
        <v xml:space="preserve"> </v>
      </c>
      <c r="AS224" s="108" t="str">
        <f>IF(SUM(COUNTIFS('Planificación 2026-1'!F:F,"SUNAMPE",'Planificación 2026-1'!W:W,C224,'Planificación 2026-1'!H:H,"IS"))&gt;0,"P03"," ")</f>
        <v xml:space="preserve"> </v>
      </c>
      <c r="AT224" s="108" t="str">
        <f>IF(SUM(COUNTIFS('Planificación 2026-1'!F:F,"SUNAMPE",'Planificación 2026-1'!W:W,C224,'Planificación 2026-1'!H:H,"PS"))&gt;0,"P04"," ")</f>
        <v xml:space="preserve"> </v>
      </c>
      <c r="AU224" s="108"/>
      <c r="AV224" s="108" t="str">
        <f>IF(SUM(COUNTIFS('Planificación 2026-1'!F:F,"SUNAMPE",'Planificación 2026-1'!W:W,C224,'Planificación 2026-1'!H:H,"IN"))&gt;0,"P06"," ")</f>
        <v xml:space="preserve"> </v>
      </c>
      <c r="AW224" s="108" t="str">
        <f>IF(SUM(COUNTIFS('Planificación 2026-1'!F:F,"SUNAMPE",'Planificación 2026-1'!W:W,C224,'Planificación 2026-1'!H:H,"CA"))&gt;0,"P07"," ")</f>
        <v xml:space="preserve"> </v>
      </c>
      <c r="AX224" s="108" t="str">
        <f>IF(SUM(COUNTIFS('Planificación 2026-1'!F:F,"SUNAMPE",'Planificación 2026-1'!W:W,C224,'Planificación 2026-1'!H:H,"DE"))&gt;0,"P08"," ")</f>
        <v xml:space="preserve"> </v>
      </c>
      <c r="AY224" s="108" t="str">
        <f>IF(SUM(COUNTIFS('Planificación 2026-1'!F:F,"SUNAMPE",'Planificación 2026-1'!W:W,C224,'Planificación 2026-1'!H:H,"OB"))&gt;0,"P09"," ")</f>
        <v xml:space="preserve"> </v>
      </c>
      <c r="AZ224" s="108" t="str">
        <f>IF(SUM(COUNTIFS('Planificación 2026-1'!F:F,"SUNAMPE",'Planificación 2026-1'!W:W,C224,'Planificación 2026-1'!H:H,"MH"))&gt;0,"P31"," ")</f>
        <v xml:space="preserve"> </v>
      </c>
      <c r="BA224" s="108" t="str">
        <f>IF(SUM(COUNTIFS('Planificación 2026-1'!F:F,"SUNAMPE",'Planificación 2026-1'!W:W,C224,'Planificación 2026-1'!H:H,"IC"))&gt;0,"P32"," ")</f>
        <v xml:space="preserve"> </v>
      </c>
      <c r="BB224" s="108" t="str">
        <f>IF(SUM(COUNTIFS('Planificación 2026-1'!F:F,"SUNAMPE",'Planificación 2026-1'!W:W,C224,'Planificación 2026-1'!H:H,"AR"))&gt;0,"P34"," ")</f>
        <v xml:space="preserve"> </v>
      </c>
      <c r="BC224" s="108" t="str">
        <f>IF(SUM(COUNTIFS('Planificación 2026-1'!F:F,"SUNAMPE",'Planificación 2026-1'!W:W,C224,'Planificación 2026-1'!H:H,"T1"))&gt;0,"P35"," ")</f>
        <v xml:space="preserve"> </v>
      </c>
      <c r="BD224" s="108" t="str">
        <f>IF(SUM(COUNTIFS('Planificación 2026-1'!F:F,"SUNAMPE",'Planificación 2026-1'!W:W,C224,'Planificación 2026-1'!H:H,"T3"))&gt;0,"P36"," ")</f>
        <v xml:space="preserve"> </v>
      </c>
      <c r="BE224" s="108" t="str">
        <f>IF(SUM(COUNTIFS('Planificación 2026-1'!F:F,"SUNAMPE",'Planificación 2026-1'!W:W,C224,'Planificación 2026-1'!H:H,"T2"))&gt;0,"P37"," ")</f>
        <v xml:space="preserve"> </v>
      </c>
      <c r="BF224" s="108" t="str">
        <f>IF(SUM(COUNTIFS('Planificación 2026-1'!F:F,"SUNAMPE",'Planificación 2026-1'!W:W,C224,'Planificación 2026-1'!H:H,"AE"))&gt;0,"P38"," ")</f>
        <v xml:space="preserve"> </v>
      </c>
      <c r="BG224" s="108" t="str">
        <f>IF(SUM(COUNTIFS('Planificación 2026-1'!F:F,"SUNAMPE",'Planificación 2026-1'!W:W,C224,'Planificación 2026-1'!H:H,"T4"))&gt;0,"P55"," ")</f>
        <v xml:space="preserve"> </v>
      </c>
      <c r="BH224" s="108" t="str">
        <f>IF(SUM(COUNTIFS('Planificación 2026-1'!F:F,"HUAURA",'Planificación 2026-1'!W:W,C224,'Planificación 2026-1'!H:H,"AF"))&gt;0," P01"," ")</f>
        <v xml:space="preserve"> </v>
      </c>
      <c r="BI224" s="108" t="str">
        <f>IF(SUM(COUNTIFS('Planificación 2026-1'!F:F,"HUAURA",'Planificación 2026-1'!W:W,C224,'Planificación 2026-1'!H:H,"EN"))&gt;0,"P02"," ")</f>
        <v xml:space="preserve"> </v>
      </c>
      <c r="BJ224" s="108" t="str">
        <f>IF(SUM(COUNTIFS('Planificación 2026-1'!F:F,"HUAURA",'Planificación 2026-1'!W:W,C224,'Planificación 2026-1'!H:H,"IS"))&gt;0,"P03"," ")</f>
        <v xml:space="preserve"> </v>
      </c>
      <c r="BK224" s="108" t="str">
        <f>IF(SUM(COUNTIFS('Planificación 2026-1'!F:F,"HUAURA",'Planificación 2026-1'!W:W,C224,'Planificación 2026-1'!H:H,"PS"))&gt;0,"P04"," ")</f>
        <v xml:space="preserve"> </v>
      </c>
      <c r="BL224" s="108"/>
      <c r="BM224" s="108" t="str">
        <f>IF(SUM(COUNTIFS('Planificación 2026-1'!F:F,"HUAURA",'Planificación 2026-1'!W:W,C224,'Planificación 2026-1'!H:H,"IN"))&gt;0,"P06"," ")</f>
        <v xml:space="preserve"> </v>
      </c>
      <c r="BN224" s="108" t="str">
        <f>IF(SUM(COUNTIFS('Planificación 2026-1'!F:F,"HUAURA",'Planificación 2026-1'!W:W,C224,'Planificación 2026-1'!H:H,"CA"))&gt;0,"P07"," ")</f>
        <v xml:space="preserve"> </v>
      </c>
      <c r="BO224" s="108" t="str">
        <f>IF(SUM(COUNTIFS('Planificación 2026-1'!F:F,"HUAURA",'Planificación 2026-1'!W:W,C224,'Planificación 2026-1'!H:H,"DE"))&gt;0,"P08"," ")</f>
        <v xml:space="preserve"> </v>
      </c>
      <c r="BP224" s="108" t="str">
        <f>IF(SUM(COUNTIFS('Planificación 2026-1'!F:F,"HUAURA",'Planificación 2026-1'!W:W,C224,'Planificación 2026-1'!H:H,"OB"))&gt;0,"P09"," ")</f>
        <v xml:space="preserve"> </v>
      </c>
      <c r="BQ224" s="108" t="str">
        <f>IF(SUM(COUNTIFS('Planificación 2026-1'!F:F,"HUAURA",'Planificación 2026-1'!W:W,C224,'Planificación 2026-1'!H:H,"MH"))&gt;0,"P31"," ")</f>
        <v xml:space="preserve"> </v>
      </c>
      <c r="BR224" s="108" t="str">
        <f>IF(SUM(COUNTIFS('Planificación 2026-1'!F:F,"HUAURA",'Planificación 2026-1'!W:W,C224,'Planificación 2026-1'!H:H,"IC"))&gt;0,"P32"," ")</f>
        <v xml:space="preserve"> </v>
      </c>
      <c r="BS224" s="108" t="str">
        <f>IF(SUM(COUNTIFS('Planificación 2026-1'!F:F,"HUAURA",'Planificación 2026-1'!W:W,C224,'Planificación 2026-1'!H:H,"AR"))&gt;0,"P34"," ")</f>
        <v xml:space="preserve"> </v>
      </c>
      <c r="BT224" s="108" t="str">
        <f>IF(SUM(COUNTIFS('Planificación 2026-1'!F:F,"HUAURA",'Planificación 2026-1'!W:W,C224,'Planificación 2026-1'!H:H,"T1"))&gt;0,"P35"," ")</f>
        <v xml:space="preserve"> </v>
      </c>
      <c r="BU224" s="108" t="str">
        <f>IF(SUM(COUNTIFS('Planificación 2026-1'!F:F,"HUAURA",'Planificación 2026-1'!W:W,C224,'Planificación 2026-1'!H:H,"T3"))&gt;0,"P36"," ")</f>
        <v xml:space="preserve"> </v>
      </c>
      <c r="BV224" s="108" t="str">
        <f>IF(SUM(COUNTIFS('Planificación 2026-1'!F:F,"HUAURA",'Planificación 2026-1'!W:W,C224,'Planificación 2026-1'!H:H,"T2"))&gt;0,"P37"," ")</f>
        <v xml:space="preserve"> </v>
      </c>
      <c r="BW224" s="108" t="str">
        <f>IF(SUM(COUNTIFS('Planificación 2026-1'!F:F,"HUAURA",'Planificación 2026-1'!W:W,C224,'Planificación 2026-1'!H:H,"AE"))&gt;0,"P38"," ")</f>
        <v xml:space="preserve"> </v>
      </c>
      <c r="BX224" s="108" t="str">
        <f>IF(SUM(COUNTIFS('Planificación 2026-1'!F:F,"HUAURA",'Planificación 2026-1'!W:W,C224,'Planificación 2026-1'!H:H,"T4"))&gt;0,"P55"," ")</f>
        <v xml:space="preserve"> </v>
      </c>
      <c r="BY224" s="109">
        <f>SUMIFS('Planificación 2026-1'!R:R,'Planificación 2026-1'!W:W,C224,'Planificación 2026-1'!H:H,"AF",'Planificación 2026-1'!I:I,"&gt;2")</f>
        <v>0</v>
      </c>
      <c r="BZ224" s="109">
        <f>SUMIFS('Planificación 2026-1'!R:R,'Planificación 2026-1'!W:W,C224,'Planificación 2026-1'!H:H,"EN",'Planificación 2026-1'!I:I,"&gt;2")</f>
        <v>0</v>
      </c>
      <c r="CA224" s="109">
        <f>SUMIFS('Planificación 2026-1'!R:R,'Planificación 2026-1'!W:W,C224,'Planificación 2026-1'!H:H,"IS",'Planificación 2026-1'!I:I,"&gt;2")</f>
        <v>12</v>
      </c>
      <c r="CB224" s="109">
        <f>SUMIFS('Planificación 2026-1'!R:R,'Planificación 2026-1'!W:W,C224,'Planificación 2026-1'!H:H,"PS",'Planificación 2026-1'!I:I,"&gt;2")</f>
        <v>0</v>
      </c>
      <c r="CC224" s="109">
        <f>SUMIFS('Planificación 2026-1'!R:R,'Planificación 2026-1'!W:W,C224,'Planificación 2026-1'!H:H,"IN",'Planificación 2026-1'!I:I,"&gt;2")</f>
        <v>0</v>
      </c>
      <c r="CD224" s="109">
        <f>SUMIFS('Planificación 2026-1'!R:R,'Planificación 2026-1'!W:W,C224,'Planificación 2026-1'!H:H,"CA",'Planificación 2026-1'!I:I,"&gt;2")</f>
        <v>0</v>
      </c>
      <c r="CE224" s="109">
        <f>SUMIFS('Planificación 2026-1'!R:R,'Planificación 2026-1'!W:W,C224,'Planificación 2026-1'!H:H,"DE",'Planificación 2026-1'!I:I,"&gt;2")</f>
        <v>0</v>
      </c>
      <c r="CF224" s="109">
        <f>SUMIFS('Planificación 2026-1'!R:R,'Planificación 2026-1'!W:W,C224,'Planificación 2026-1'!H:H,"OB",'Planificación 2026-1'!I:I,"&gt;2")</f>
        <v>0</v>
      </c>
      <c r="CG224" s="109">
        <f>SUMIFS('Planificación 2026-1'!R:R,'Planificación 2026-1'!W:W,C224,'Planificación 2026-1'!H:H,"MH",'Planificación 2026-1'!I:I,"&gt;2")</f>
        <v>0</v>
      </c>
      <c r="CH224" s="109">
        <f>SUMIFS('Planificación 2026-1'!R:R,'Planificación 2026-1'!W:W,C224,'Planificación 2026-1'!H:H,"IC",'Planificación 2026-1'!I:I,"&gt;2")</f>
        <v>0</v>
      </c>
      <c r="CI224" s="109">
        <f>SUMIFS('Planificación 2026-1'!R:R,'Planificación 2026-1'!W:W,C224,'Planificación 2026-1'!H:H,"AR",'Planificación 2026-1'!I:I,"&gt;2")</f>
        <v>0</v>
      </c>
      <c r="CJ224" s="109">
        <f>SUMIFS('Planificación 2026-1'!R:R,'Planificación 2026-1'!W:W,C224,'Planificación 2026-1'!H:H,"T1",'Planificación 2026-1'!I:I,"&gt;2")</f>
        <v>0</v>
      </c>
      <c r="CK224" s="109">
        <f>SUMIFS('Planificación 2026-1'!R:R,'Planificación 2026-1'!W:W,C224,'Planificación 2026-1'!H:H,"T3",'Planificación 2026-1'!I:I,"&gt;2")</f>
        <v>0</v>
      </c>
      <c r="CL224" s="109">
        <f>SUMIFS('Planificación 2026-1'!R:R,'Planificación 2026-1'!W:W,C224,'Planificación 2026-1'!H:H,"T2",'Planificación 2026-1'!I:I,"&gt;2")</f>
        <v>0</v>
      </c>
      <c r="CM224" s="109">
        <f>SUMIFS('Planificación 2026-1'!R:R,'Planificación 2026-1'!W:W,C224,'Planificación 2026-1'!H:H,"AE",'Planificación 2026-1'!I:I,"&gt;2")</f>
        <v>0</v>
      </c>
      <c r="CN224" s="109">
        <f>SUMIFS('Planificación 2026-1'!R:R,'Planificación 2026-1'!W:W,C224,'Planificación 2026-1'!H:H,"T4",'Planificación 2026-1'!I:I,"&gt;2")</f>
        <v>0</v>
      </c>
      <c r="CO224" s="109">
        <f>SUMIFS('Planificación 2026-1'!R:R,'Planificación 2026-1'!W:W,C224,'Planificación 2026-1'!H:H,"AF",'Planificación 2026-1'!I:I,"&lt;3")</f>
        <v>0</v>
      </c>
      <c r="CP224" s="109">
        <f>SUMIFS('Planificación 2026-1'!R:R,'Planificación 2026-1'!W:W,C224,'Planificación 2026-1'!H:H,"EN",'Planificación 2026-1'!I:I,"&lt;3")</f>
        <v>0</v>
      </c>
      <c r="CQ224" s="109">
        <f>SUMIFS('Planificación 2026-1'!R:R,'Planificación 2026-1'!W:W,C224,'Planificación 2026-1'!H:H,"IS",'Planificación 2026-1'!I:I,"&lt;3")</f>
        <v>0</v>
      </c>
      <c r="CR224" s="109">
        <f>SUMIFS('Planificación 2026-1'!R:R,'Planificación 2026-1'!W:W,C224,'Planificación 2026-1'!H:H,"PS",'Planificación 2026-1'!I:I,"&lt;3")</f>
        <v>0</v>
      </c>
      <c r="CS224" s="109">
        <f>SUMIFS('Planificación 2026-1'!R:R,'Planificación 2026-1'!W:W,C224,'Planificación 2026-1'!H:H,"IN",'Planificación 2026-1'!I:I,"&lt;3")</f>
        <v>0</v>
      </c>
      <c r="CT224" s="109">
        <f>SUMIFS('Planificación 2026-1'!R:R,'Planificación 2026-1'!W:W,C224,'Planificación 2026-1'!H:H,"CA",'Planificación 2026-1'!I:I,"&lt;3")</f>
        <v>0</v>
      </c>
      <c r="CU224" s="109">
        <f>SUMIFS('Planificación 2026-1'!R:R,'Planificación 2026-1'!W:W,C224,'Planificación 2026-1'!H:H,"DE",'Planificación 2026-1'!I:I,"&lt;3")</f>
        <v>0</v>
      </c>
      <c r="CV224" s="109">
        <f>SUMIFS('Planificación 2026-1'!R:R,'Planificación 2026-1'!W:W,C224,'Planificación 2026-1'!H:H,"OB",'Planificación 2026-1'!I:I,"&lt;3")</f>
        <v>0</v>
      </c>
      <c r="CW224" s="109">
        <f>SUMIFS('Planificación 2026-1'!R:R,'Planificación 2026-1'!W:W,C224,'Planificación 2026-1'!H:H,"MH",'Planificación 2026-1'!I:I,"&lt;3")</f>
        <v>0</v>
      </c>
      <c r="CX224" s="109">
        <f>SUMIFS('Planificación 2026-1'!R:R,'Planificación 2026-1'!W:W,C224,'Planificación 2026-1'!H:H,"IC",'Planificación 2026-1'!I:I,"&lt;3")</f>
        <v>0</v>
      </c>
      <c r="CY224" s="109">
        <f>SUMIFS('Planificación 2026-1'!R:R,'Planificación 2026-1'!W:W,C224,'Planificación 2026-1'!H:H,"AR",'Planificación 2026-1'!I:I,"&lt;3")</f>
        <v>0</v>
      </c>
      <c r="CZ224" s="109">
        <f>SUMIFS('Planificación 2026-1'!R:R,'Planificación 2026-1'!W:W,C224,'Planificación 2026-1'!H:H,"T1",'Planificación 2026-1'!I:I,"&lt;3")</f>
        <v>0</v>
      </c>
      <c r="DA224" s="109">
        <f>SUMIFS('Planificación 2026-1'!R:R,'Planificación 2026-1'!W:W,C224,'Planificación 2026-1'!H:H,"T3",'Planificación 2026-1'!I:I,"&lt;3")</f>
        <v>0</v>
      </c>
      <c r="DB224" s="109">
        <f>SUMIFS('Planificación 2026-1'!R:R,'Planificación 2026-1'!W:W,C224,'Planificación 2026-1'!H:H,"T2",'Planificación 2026-1'!I:I,"&lt;3")</f>
        <v>0</v>
      </c>
      <c r="DC224" s="109">
        <f>SUMIFS('Planificación 2026-1'!R:R,'Planificación 2026-1'!W:W,C224,'Planificación 2026-1'!H:H,"AE",'Planificación 2026-1'!I:I,"&lt;3")</f>
        <v>0</v>
      </c>
      <c r="DD224" s="109">
        <f>SUMIFS('Planificación 2026-1'!R:R,'Planificación 2026-1'!W:W,C224,'Planificación 2026-1'!H:H,"T4",'Planificación 2026-1'!I:I,"&lt;3")</f>
        <v>0</v>
      </c>
      <c r="DE224" s="108" t="str">
        <f t="shared" si="36"/>
        <v>P03</v>
      </c>
      <c r="DF224" s="41">
        <f>IF(C224="","",SUMIFS('Planificación 2026-1'!R:R,'Planificación 2026-1'!W:W,C224,'Planificación 2026-1'!F:F,"PRINCIPAL",'Planificación 2026-1'!X:X,"VIRTUAL"))</f>
        <v>0</v>
      </c>
      <c r="DG224" s="41">
        <f>IF(C224="","",SUMIFS('Planificación 2026-1'!R:R,'Planificación 2026-1'!W:W,C224,'Planificación 2026-1'!F:F,"PRINCIPAL",'Planificación 2026-1'!X:X,"PRESENCIAL"))</f>
        <v>12</v>
      </c>
      <c r="DH224" s="41">
        <f>IF(C224="","",SUMIFS('Planificación 2026-1'!R:R,'Planificación 2026-1'!W:W,C224,'Planificación 2026-1'!F:F,"PRINCIPAL",'Planificación 2026-1'!X:X,"HIBRIDO PRESENCIAL"))</f>
        <v>0</v>
      </c>
      <c r="DI224" s="108" t="str">
        <f t="shared" si="37"/>
        <v/>
      </c>
      <c r="DJ224" s="108">
        <f>IF(C224="","",SUMIFS('Planificación 2026-1'!R:R,'Planificación 2026-1'!W:W,C224,'Planificación 2026-1'!F:F,"FILIAL",'Planificación 2026-1'!X:X,"VIRTUAL"))</f>
        <v>0</v>
      </c>
      <c r="DK224" s="110">
        <f>IF(C224="","",SUMIFS('Planificación 2026-1'!R:R,'Planificación 2026-1'!W:W,C224,'Planificación 2026-1'!F:F,"FILIAL",'Planificación 2026-1'!X:X,"PRESENCIAL"))</f>
        <v>0</v>
      </c>
      <c r="DL224" s="61">
        <f>IF(C224="","",SUMIFS('Planificación 2026-1'!R:R,'Planificación 2026-1'!W:W,C224,'Planificación 2026-1'!F:F,"FILIAL",'Planificación 2026-1'!X:X,"HIBRIDO PRESENCIAL"))</f>
        <v>0</v>
      </c>
      <c r="DM224" s="111" t="str">
        <f t="shared" si="38"/>
        <v/>
      </c>
      <c r="DN224" s="108">
        <f>IF(C224="","",SUMIFS('Planificación 2026-1'!R:R,'Planificación 2026-1'!W:W,C224,'Planificación 2026-1'!F:F,"SUNAMPE",'Planificación 2026-1'!X:X,"VIRTUAL"))</f>
        <v>0</v>
      </c>
      <c r="DO224" s="61">
        <f>IF(C224="","",SUMIFS('Planificación 2026-1'!R:R,'Planificación 2026-1'!W:W,C224,'Planificación 2026-1'!F:F,"SUNAMPE",'Planificación 2026-1'!X:X,"PRESENCIAL"))</f>
        <v>0</v>
      </c>
      <c r="DP224" s="111" t="str">
        <f t="shared" si="39"/>
        <v/>
      </c>
      <c r="DQ224" s="108">
        <f>IF(C224="","",SUMIFS('Planificación 2026-1'!R:R,'Planificación 2026-1'!W:W,C224,'Planificación 2026-1'!F:F,"HUAURA",'Planificación 2026-1'!X:X,"VIRTUAL"))</f>
        <v>0</v>
      </c>
      <c r="DR224" s="61">
        <f>IF(C224="","",SUMIFS('Planificación 2026-1'!R:R,'Planificación 2026-1'!W:W,C224,'Planificación 2026-1'!F:F,"HUAURA",'Planificación 2026-1'!X:X,"PRESENCIAL"))</f>
        <v>0</v>
      </c>
      <c r="DS224" s="76">
        <f>SUMIFS('Planificación 2026-1'!R:R,'Planificación 2026-1'!W:W,C224,'Planificación 2026-1'!F:F,"PRINCIPAL",'Planificación 2026-1'!X:X,"VIRTUAL",'Planificación 2026-1'!I:I,"&gt;2")</f>
        <v>0</v>
      </c>
      <c r="DT224" s="76">
        <f>SUMIFS('Planificación 2026-1'!R:R,'Planificación 2026-1'!W:W,C224,'Planificación 2026-1'!F:F,"PRINCIPAL",'Planificación 2026-1'!X:X,"&lt;&gt;VIRTUAL",'Planificación 2026-1'!I:I,"&gt;2")</f>
        <v>12</v>
      </c>
      <c r="DU224" s="76">
        <f>SUMIFS('Planificación 2026-1'!R:R,'Planificación 2026-1'!W:W,C224,'Planificación 2026-1'!F:F,"SUNAMPE",'Planificación 2026-1'!X:X,"VIRTUAL",'Planificación 2026-1'!I:I,"&gt;2")</f>
        <v>0</v>
      </c>
      <c r="DV224" s="76">
        <f>SUMIFS('Planificación 2026-1'!R:R,'Planificación 2026-1'!W:W,C224,'Planificación 2026-1'!F:F,"SUNAMPE",'Planificación 2026-1'!X:X,"&lt;&gt;VIRTUAL",'Planificación 2026-1'!I:I,"&gt;2")</f>
        <v>0</v>
      </c>
      <c r="DW224" s="76">
        <f>SUMIFS('Planificación 2026-1'!R:R,'Planificación 2026-1'!W:W,C224,'Planificación 2026-1'!F:F,"FILIAL",'Planificación 2026-1'!X:X,"VIRTUAL",'Planificación 2026-1'!I:I,"&gt;2")</f>
        <v>0</v>
      </c>
      <c r="DX224" s="76">
        <f>SUMIFS('Planificación 2026-1'!R:R,'Planificación 2026-1'!W:W,C224,'Planificación 2026-1'!F:F,"FILIAL",'Planificación 2026-1'!X:X,"&lt;&gt;VIRTUAL",'Planificación 2026-1'!I:I,"&gt;2")</f>
        <v>0</v>
      </c>
      <c r="DY224" s="76">
        <f>SUMIFS('Planificación 2026-1'!R:R,'Planificación 2026-1'!W:W,C224,'Planificación 2026-1'!F:F,"PORUMA",'Planificación 2026-1'!X:X,"VIRTUAL",'Planificación 2026-1'!I:I,"&gt;2")</f>
        <v>0</v>
      </c>
      <c r="DZ224" s="76">
        <f>SUMIFS('Planificación 2026-1'!R:R,'Planificación 2026-1'!W:W,C224,'Planificación 2026-1'!F:F,"PORUMA",'Planificación 2026-1'!X:X,"&lt;&gt;VIRTUAL",'Planificación 2026-1'!I:I,"&gt;2")</f>
        <v>0</v>
      </c>
      <c r="EA224" s="76">
        <f>SUMIFS('Planificación 2026-1'!R:R,'Planificación 2026-1'!W:W,C224,'Planificación 2026-1'!F:F,"HUAURA",'Planificación 2026-1'!X:X,"VIRTUAL",'Planificación 2026-1'!I:I,"&gt;2")</f>
        <v>0</v>
      </c>
      <c r="EB224" s="76">
        <f>SUMIFS('Planificación 2026-1'!R:R,'Planificación 2026-1'!W:W,C224,'Planificación 2026-1'!F:F,"HUAURA",'Planificación 2026-1'!X:X,"&lt;&gt;VIRTUAL",'Planificación 2026-1'!I:I,"&gt;2")</f>
        <v>0</v>
      </c>
      <c r="EC224" s="76">
        <f>SUMIFS('Planificación 2026-1'!R:R,'Planificación 2026-1'!W:W,C224,'Planificación 2026-1'!F:F,"PRINCIPAL",'Planificación 2026-1'!X:X,"VIRTUAL",'Planificación 2026-1'!I:I,"&lt;3")</f>
        <v>0</v>
      </c>
      <c r="ED224" s="76">
        <f>SUMIFS('Planificación 2026-1'!R:R,'Planificación 2026-1'!W:W,C224,'Planificación 2026-1'!F:F,"PRINCIPAL",'Planificación 2026-1'!X:X,"&lt;&gt;VIRTUAL",'Planificación 2026-1'!I:I,"&lt;3")</f>
        <v>0</v>
      </c>
      <c r="EE224" s="76">
        <f>SUMIFS('Planificación 2026-1'!R:R,'Planificación 2026-1'!W:W,C224,'Planificación 2026-1'!F:F,"SUNAMPE",'Planificación 2026-1'!X:X,"VIRTUAL",'Planificación 2026-1'!I:I,"&lt;3")</f>
        <v>0</v>
      </c>
      <c r="EF224" s="76">
        <f>SUMIFS('Planificación 2026-1'!R:R,'Planificación 2026-1'!W:W,C224,'Planificación 2026-1'!F:F,"SUNAMPE",'Planificación 2026-1'!X:X,"&lt;&gt;VIRTUAL",'Planificación 2026-1'!I:I,"&lt;3")</f>
        <v>0</v>
      </c>
      <c r="EG224" s="76">
        <f>SUMIFS('Planificación 2026-1'!R:R,'Planificación 2026-1'!W:W,C224,'Planificación 2026-1'!F:F,"FILIAL",'Planificación 2026-1'!X:X,"VIRTUAL",'Planificación 2026-1'!I:I,"&lt;3")</f>
        <v>0</v>
      </c>
      <c r="EH224" s="76">
        <f>SUMIFS('Planificación 2026-1'!R:R,'Planificación 2026-1'!W:W,C224,'Planificación 2026-1'!F:F,"FILIAL",'Planificación 2026-1'!X:X,"&lt;&gt;VIRTUAL",'Planificación 2026-1'!I:I,"&lt;3")</f>
        <v>0</v>
      </c>
      <c r="EI224" s="76">
        <f>SUMIFS('Planificación 2026-1'!R:R,'Planificación 2026-1'!W:W,C224,'Planificación 2026-1'!F:F,"PORUMA",'Planificación 2026-1'!X:X,"VIRTUAL",'Planificación 2026-1'!I:I,"&lt;3")</f>
        <v>0</v>
      </c>
      <c r="EJ224" s="76">
        <f>SUMIFS('Planificación 2026-1'!R:R,'Planificación 2026-1'!W:W,C224,'Planificación 2026-1'!F:F,"PORUMA",'Planificación 2026-1'!X:X,"&lt;&gt;VIRTUAL",'Planificación 2026-1'!I:I,"&lt;3")</f>
        <v>0</v>
      </c>
      <c r="EK224" s="76">
        <f>SUMIFS('Planificación 2026-1'!R:R,'Planificación 2026-1'!W:W,C224,'Planificación 2026-1'!F:F,"HUAURA",'Planificación 2026-1'!X:X,"VIRTUAL",'Planificación 2026-1'!I:I,"&lt;3")</f>
        <v>0</v>
      </c>
      <c r="EL224" s="76">
        <f>SUMIFS('Planificación 2026-1'!R:R,'Planificación 2026-1'!W:W,C224,'Planificación 2026-1'!F:F,"HUAURA",'Planificación 2026-1'!X:X,"&lt;&gt;VIRTUAL",'Planificación 2026-1'!I:I,"&lt;3")</f>
        <v>0</v>
      </c>
      <c r="EM224" s="76"/>
      <c r="EN224" s="76">
        <f t="shared" si="32"/>
        <v>0</v>
      </c>
      <c r="EO224" s="76">
        <f t="shared" si="33"/>
        <v>12</v>
      </c>
      <c r="EP224" s="76" t="b">
        <f t="shared" si="34"/>
        <v>1</v>
      </c>
      <c r="EQ224" s="76" t="str">
        <f t="shared" si="35"/>
        <v>SEDE</v>
      </c>
      <c r="ER224" s="76" t="str">
        <f t="shared" si="40"/>
        <v>PRESENCIAL</v>
      </c>
    </row>
    <row r="225" spans="1:148" hidden="1">
      <c r="A225" s="83"/>
      <c r="B225" s="119">
        <v>222</v>
      </c>
      <c r="C225" s="115" t="s">
        <v>398</v>
      </c>
      <c r="D225" s="112">
        <f>SUMIF('Planificación 2026-1'!W:W,C225,'Planificación 2026-1'!R:R)</f>
        <v>0</v>
      </c>
      <c r="E225" s="114" t="s">
        <v>170</v>
      </c>
      <c r="F225" s="115" t="s">
        <v>171</v>
      </c>
      <c r="G225" s="115" t="s">
        <v>153</v>
      </c>
      <c r="H225" s="115" t="s">
        <v>124</v>
      </c>
      <c r="I225" s="107" t="str">
        <f>IF(SUM(COUNTIFS('Planificación 2026-1'!F:F,"PRINCIPAL",'Planificación 2026-1'!W:W,C225,'Planificación 2026-1'!H:H,"AF"))&gt;0,"P01"," ")</f>
        <v xml:space="preserve"> </v>
      </c>
      <c r="J225" s="108" t="str">
        <f>IF(SUM(COUNTIFS('Planificación 2026-1'!F:F,"PRINCIPAL",'Planificación 2026-1'!W:W,C225,'Planificación 2026-1'!H:H,"EN"))&gt;0,"P02"," ")</f>
        <v xml:space="preserve"> </v>
      </c>
      <c r="K225" s="108" t="str">
        <f>IF(SUM(COUNTIFS('Planificación 2026-1'!F:F,"PRINCIPAL",'Planificación 2026-1'!W:W,C225,'Planificación 2026-1'!H:H,"IS"))&gt;0,"P03"," ")</f>
        <v xml:space="preserve"> </v>
      </c>
      <c r="L225" s="108" t="str">
        <f>IF(SUM(COUNTIFS('Planificación 2026-1'!F:F,"PRINCIPAL",'Planificación 2026-1'!W:W,C225,'Planificación 2026-1'!H:H,"PS"))&gt;0,"P04"," ")</f>
        <v xml:space="preserve"> </v>
      </c>
      <c r="M225" s="108"/>
      <c r="N225" s="108" t="str">
        <f>IF(SUM(COUNTIFS('Planificación 2026-1'!F:F,"PRINCIPAL",'Planificación 2026-1'!W:W,C225,'Planificación 2026-1'!H:H,"IN"))&gt;0,"P06"," ")</f>
        <v xml:space="preserve"> </v>
      </c>
      <c r="O225" s="108" t="str">
        <f>IF(SUM(COUNTIFS('Planificación 2026-1'!F:F,"PRINCIPAL",'Planificación 2026-1'!W:W,C225,'Planificación 2026-1'!H:H,"CA"))&gt;0,"P07"," ")</f>
        <v xml:space="preserve"> </v>
      </c>
      <c r="P225" s="108" t="str">
        <f>IF(SUM(COUNTIFS('Planificación 2026-1'!F:F,"PRINCIPAL",'Planificación 2026-1'!W:W,C225,'Planificación 2026-1'!H:H,"DE"))&gt;0,"P08"," ")</f>
        <v xml:space="preserve"> </v>
      </c>
      <c r="Q225" s="108" t="str">
        <f>IF(SUM(COUNTIFS('Planificación 2026-1'!F:F,"PRINCIPAL",'Planificación 2026-1'!W:W,C225,'Planificación 2026-1'!H:H,"OB"))&gt;0,"P09"," ")</f>
        <v xml:space="preserve"> </v>
      </c>
      <c r="R225" s="108" t="str">
        <f>IF(SUM(COUNTIFS('Planificación 2026-1'!F:F,"PRINCIPAL",'Planificación 2026-1'!W:W,C225,'Planificación 2026-1'!H:H,"MH"))&gt;0,"P31"," ")</f>
        <v xml:space="preserve"> </v>
      </c>
      <c r="S225" s="108" t="str">
        <f>IF(SUM(COUNTIFS('Planificación 2026-1'!F:F,"PRINCIPAL",'Planificación 2026-1'!W:W,C225,'Planificación 2026-1'!H:H,"IC"))&gt;0,"P32"," ")</f>
        <v xml:space="preserve"> </v>
      </c>
      <c r="T225" s="108" t="str">
        <f>IF(SUM(COUNTIFS('Planificación 2026-1'!F:F,"PRINCIPAL",'Planificación 2026-1'!W:W,C225,'Planificación 2026-1'!H:H,"AR"))&gt;0,"P34"," ")</f>
        <v xml:space="preserve"> </v>
      </c>
      <c r="U225" s="108" t="str">
        <f>IF(SUM(COUNTIFS('Planificación 2026-1'!F:F,"PRINCIPAL",'Planificación 2026-1'!W:W,C225,'Planificación 2026-1'!H:H,"T1"))&gt;0,"P35"," ")</f>
        <v xml:space="preserve"> </v>
      </c>
      <c r="V225" s="108" t="str">
        <f>IF(SUM(COUNTIFS('Planificación 2026-1'!F:F,"PRINCIPAL",'Planificación 2026-1'!W:W,C225,'Planificación 2026-1'!H:H,"T3"))&gt;0,"P36"," ")</f>
        <v xml:space="preserve"> </v>
      </c>
      <c r="W225" s="108" t="str">
        <f>IF(SUM(COUNTIFS('Planificación 2026-1'!F:F,"PRINCIPAL",'Planificación 2026-1'!W:W,C225,'Planificación 2026-1'!H:H,"T2"))&gt;0,"P37"," ")</f>
        <v xml:space="preserve"> </v>
      </c>
      <c r="X225" s="108" t="str">
        <f>IF(SUM(COUNTIFS('Planificación 2026-1'!F:F,"PRINCIPAL",'Planificación 2026-1'!W:W,C225,'Planificación 2026-1'!H:H,"AE"))&gt;0,"P38"," ")</f>
        <v xml:space="preserve"> </v>
      </c>
      <c r="Y225" s="108" t="str">
        <f>IF(SUM(COUNTIFS('Planificación 2026-1'!F:F,"PRINCIPAL",'Planificación 2026-1'!W:W,C225,'Planificación 2026-1'!H:H,"T4"))&gt;0,"P55"," ")</f>
        <v xml:space="preserve"> </v>
      </c>
      <c r="Z225" s="108" t="str">
        <f>IF(SUM(COUNTIFS('Planificación 2026-1'!F:F,"FILIAL",'Planificación 2026-1'!W:W,C225,'Planificación 2026-1'!H:H,"AF"))&gt;0," P01"," ")</f>
        <v xml:space="preserve"> </v>
      </c>
      <c r="AA225" s="108" t="str">
        <f>IF(SUM(COUNTIFS('Planificación 2026-1'!F:F,"FILIAL",'Planificación 2026-1'!W:W,C225,'Planificación 2026-1'!H:H,"EN"))&gt;0,"P02"," ")</f>
        <v xml:space="preserve"> </v>
      </c>
      <c r="AB225" s="108" t="str">
        <f>IF(SUM(COUNTIFS('Planificación 2026-1'!F:F,"FILIAL",'Planificación 2026-1'!W:W,C225,'Planificación 2026-1'!H:H,"IS"))&gt;0,"P03"," ")</f>
        <v xml:space="preserve"> </v>
      </c>
      <c r="AC225" s="108" t="str">
        <f>IF(SUM(COUNTIFS('Planificación 2026-1'!F:F,"FILIAL",'Planificación 2026-1'!W:W,C225,'Planificación 2026-1'!H:H,"PS"))&gt;0,"P04"," ")</f>
        <v xml:space="preserve"> </v>
      </c>
      <c r="AD225" s="108"/>
      <c r="AE225" s="108" t="str">
        <f>IF(SUM(COUNTIFS('Planificación 2026-1'!F:F,"FILIAL",'Planificación 2026-1'!W:W,C225,'Planificación 2026-1'!H:H,"IN"))&gt;0,"P06"," ")</f>
        <v xml:space="preserve"> </v>
      </c>
      <c r="AF225" s="108" t="str">
        <f>IF(SUM(COUNTIFS('Planificación 2026-1'!F:F,"FILIAL",'Planificación 2026-1'!W:W,C225,'Planificación 2026-1'!H:H,"CA"))&gt;0,"P07"," ")</f>
        <v xml:space="preserve"> </v>
      </c>
      <c r="AG225" s="108" t="str">
        <f>IF(SUM(COUNTIFS('Planificación 2026-1'!F:F,"FILIAL",'Planificación 2026-1'!W:W,C225,'Planificación 2026-1'!H:H,"DE"))&gt;0,"P08"," ")</f>
        <v xml:space="preserve"> </v>
      </c>
      <c r="AH225" s="108" t="str">
        <f>IF(SUM(COUNTIFS('Planificación 2026-1'!F:F,"FILIAL",'Planificación 2026-1'!W:W,C225,'Planificación 2026-1'!H:H,"OB"))&gt;0,"P09"," ")</f>
        <v xml:space="preserve"> </v>
      </c>
      <c r="AI225" s="108" t="str">
        <f>IF(SUM(COUNTIFS('Planificación 2026-1'!F:F,"FILIAL",'Planificación 2026-1'!W:W,C225,'Planificación 2026-1'!H:H,"MH"))&gt;0,"P31"," ")</f>
        <v xml:space="preserve"> </v>
      </c>
      <c r="AJ225" s="108" t="str">
        <f>IF(SUM(COUNTIFS('Planificación 2026-1'!F:F,"FILIAL",'Planificación 2026-1'!W:W,C225,'Planificación 2026-1'!H:H,"IC"))&gt;0,"P32"," ")</f>
        <v xml:space="preserve"> </v>
      </c>
      <c r="AK225" s="108" t="str">
        <f>IF(SUM(COUNTIFS('Planificación 2026-1'!F:F,"FILIAL",'Planificación 2026-1'!W:W,C225,'Planificación 2026-1'!H:H,"AR"))&gt;0,"P34"," ")</f>
        <v xml:space="preserve"> </v>
      </c>
      <c r="AL225" s="108" t="str">
        <f>IF(SUM(COUNTIFS('Planificación 2026-1'!F:F,"FILIAL",'Planificación 2026-1'!W:W,C225,'Planificación 2026-1'!H:H,"T1"))&gt;0,"P35"," ")</f>
        <v xml:space="preserve"> </v>
      </c>
      <c r="AM225" s="108" t="str">
        <f>IF(SUM(COUNTIFS('Planificación 2026-1'!F:F,"FILIAL",'Planificación 2026-1'!W:W,C225,'Planificación 2026-1'!H:H,"T3"))&gt;0,"P36"," ")</f>
        <v xml:space="preserve"> </v>
      </c>
      <c r="AN225" s="108" t="str">
        <f>IF(SUM(COUNTIFS('Planificación 2026-1'!F:F,"FILIAL",'Planificación 2026-1'!W:W,C225,'Planificación 2026-1'!H:H,"T2"))&gt;0,"P37"," ")</f>
        <v xml:space="preserve"> </v>
      </c>
      <c r="AO225" s="108" t="str">
        <f>IF(SUM(COUNTIFS('Planificación 2026-1'!F:F,"FILIAL",'Planificación 2026-1'!W:W,C225,'Planificación 2026-1'!H:H,"AE"))&gt;0,"P38"," ")</f>
        <v xml:space="preserve"> </v>
      </c>
      <c r="AP225" s="108" t="str">
        <f>IF(SUM(COUNTIFS('Planificación 2026-1'!F:F,"FILIAL",'Planificación 2026-1'!W:W,C225,'Planificación 2026-1'!H:H,"T4"))&gt;0,"P55"," ")</f>
        <v xml:space="preserve"> </v>
      </c>
      <c r="AQ225" s="108" t="str">
        <f>IF(SUM(COUNTIFS('Planificación 2026-1'!F:F,"SUNAMPE",'Planificación 2026-1'!W:W,C225,'Planificación 2026-1'!H:H,"AF"))&gt;0," P01"," ")</f>
        <v xml:space="preserve"> </v>
      </c>
      <c r="AR225" s="108" t="str">
        <f>IF(SUM(COUNTIFS('Planificación 2026-1'!F:F,"SUNAMPE",'Planificación 2026-1'!W:W,C225,'Planificación 2026-1'!H:H,"EN"))&gt;0,"P02"," ")</f>
        <v xml:space="preserve"> </v>
      </c>
      <c r="AS225" s="108" t="str">
        <f>IF(SUM(COUNTIFS('Planificación 2026-1'!F:F,"SUNAMPE",'Planificación 2026-1'!W:W,C225,'Planificación 2026-1'!H:H,"IS"))&gt;0,"P03"," ")</f>
        <v xml:space="preserve"> </v>
      </c>
      <c r="AT225" s="108" t="str">
        <f>IF(SUM(COUNTIFS('Planificación 2026-1'!F:F,"SUNAMPE",'Planificación 2026-1'!W:W,C225,'Planificación 2026-1'!H:H,"PS"))&gt;0,"P04"," ")</f>
        <v xml:space="preserve"> </v>
      </c>
      <c r="AU225" s="108"/>
      <c r="AV225" s="108" t="str">
        <f>IF(SUM(COUNTIFS('Planificación 2026-1'!F:F,"SUNAMPE",'Planificación 2026-1'!W:W,C225,'Planificación 2026-1'!H:H,"IN"))&gt;0,"P06"," ")</f>
        <v xml:space="preserve"> </v>
      </c>
      <c r="AW225" s="108" t="str">
        <f>IF(SUM(COUNTIFS('Planificación 2026-1'!F:F,"SUNAMPE",'Planificación 2026-1'!W:W,C225,'Planificación 2026-1'!H:H,"CA"))&gt;0,"P07"," ")</f>
        <v xml:space="preserve"> </v>
      </c>
      <c r="AX225" s="108" t="str">
        <f>IF(SUM(COUNTIFS('Planificación 2026-1'!F:F,"SUNAMPE",'Planificación 2026-1'!W:W,C225,'Planificación 2026-1'!H:H,"DE"))&gt;0,"P08"," ")</f>
        <v xml:space="preserve"> </v>
      </c>
      <c r="AY225" s="108" t="str">
        <f>IF(SUM(COUNTIFS('Planificación 2026-1'!F:F,"SUNAMPE",'Planificación 2026-1'!W:W,C225,'Planificación 2026-1'!H:H,"OB"))&gt;0,"P09"," ")</f>
        <v xml:space="preserve"> </v>
      </c>
      <c r="AZ225" s="108" t="str">
        <f>IF(SUM(COUNTIFS('Planificación 2026-1'!F:F,"SUNAMPE",'Planificación 2026-1'!W:W,C225,'Planificación 2026-1'!H:H,"MH"))&gt;0,"P31"," ")</f>
        <v xml:space="preserve"> </v>
      </c>
      <c r="BA225" s="108" t="str">
        <f>IF(SUM(COUNTIFS('Planificación 2026-1'!F:F,"SUNAMPE",'Planificación 2026-1'!W:W,C225,'Planificación 2026-1'!H:H,"IC"))&gt;0,"P32"," ")</f>
        <v xml:space="preserve"> </v>
      </c>
      <c r="BB225" s="108" t="str">
        <f>IF(SUM(COUNTIFS('Planificación 2026-1'!F:F,"SUNAMPE",'Planificación 2026-1'!W:W,C225,'Planificación 2026-1'!H:H,"AR"))&gt;0,"P34"," ")</f>
        <v xml:space="preserve"> </v>
      </c>
      <c r="BC225" s="108" t="str">
        <f>IF(SUM(COUNTIFS('Planificación 2026-1'!F:F,"SUNAMPE",'Planificación 2026-1'!W:W,C225,'Planificación 2026-1'!H:H,"T1"))&gt;0,"P35"," ")</f>
        <v xml:space="preserve"> </v>
      </c>
      <c r="BD225" s="108" t="str">
        <f>IF(SUM(COUNTIFS('Planificación 2026-1'!F:F,"SUNAMPE",'Planificación 2026-1'!W:W,C225,'Planificación 2026-1'!H:H,"T3"))&gt;0,"P36"," ")</f>
        <v xml:space="preserve"> </v>
      </c>
      <c r="BE225" s="108" t="str">
        <f>IF(SUM(COUNTIFS('Planificación 2026-1'!F:F,"SUNAMPE",'Planificación 2026-1'!W:W,C225,'Planificación 2026-1'!H:H,"T2"))&gt;0,"P37"," ")</f>
        <v xml:space="preserve"> </v>
      </c>
      <c r="BF225" s="108" t="str">
        <f>IF(SUM(COUNTIFS('Planificación 2026-1'!F:F,"SUNAMPE",'Planificación 2026-1'!W:W,C225,'Planificación 2026-1'!H:H,"AE"))&gt;0,"P38"," ")</f>
        <v xml:space="preserve"> </v>
      </c>
      <c r="BG225" s="108" t="str">
        <f>IF(SUM(COUNTIFS('Planificación 2026-1'!F:F,"SUNAMPE",'Planificación 2026-1'!W:W,C225,'Planificación 2026-1'!H:H,"T4"))&gt;0,"P55"," ")</f>
        <v xml:space="preserve"> </v>
      </c>
      <c r="BH225" s="108" t="str">
        <f>IF(SUM(COUNTIFS('Planificación 2026-1'!F:F,"HUAURA",'Planificación 2026-1'!W:W,C225,'Planificación 2026-1'!H:H,"AF"))&gt;0," P01"," ")</f>
        <v xml:space="preserve"> </v>
      </c>
      <c r="BI225" s="108" t="str">
        <f>IF(SUM(COUNTIFS('Planificación 2026-1'!F:F,"HUAURA",'Planificación 2026-1'!W:W,C225,'Planificación 2026-1'!H:H,"EN"))&gt;0,"P02"," ")</f>
        <v xml:space="preserve"> </v>
      </c>
      <c r="BJ225" s="108" t="str">
        <f>IF(SUM(COUNTIFS('Planificación 2026-1'!F:F,"HUAURA",'Planificación 2026-1'!W:W,C225,'Planificación 2026-1'!H:H,"IS"))&gt;0,"P03"," ")</f>
        <v xml:space="preserve"> </v>
      </c>
      <c r="BK225" s="108" t="str">
        <f>IF(SUM(COUNTIFS('Planificación 2026-1'!F:F,"HUAURA",'Planificación 2026-1'!W:W,C225,'Planificación 2026-1'!H:H,"PS"))&gt;0,"P04"," ")</f>
        <v xml:space="preserve"> </v>
      </c>
      <c r="BL225" s="108"/>
      <c r="BM225" s="108" t="str">
        <f>IF(SUM(COUNTIFS('Planificación 2026-1'!F:F,"HUAURA",'Planificación 2026-1'!W:W,C225,'Planificación 2026-1'!H:H,"IN"))&gt;0,"P06"," ")</f>
        <v xml:space="preserve"> </v>
      </c>
      <c r="BN225" s="108" t="str">
        <f>IF(SUM(COUNTIFS('Planificación 2026-1'!F:F,"HUAURA",'Planificación 2026-1'!W:W,C225,'Planificación 2026-1'!H:H,"CA"))&gt;0,"P07"," ")</f>
        <v xml:space="preserve"> </v>
      </c>
      <c r="BO225" s="108" t="str">
        <f>IF(SUM(COUNTIFS('Planificación 2026-1'!F:F,"HUAURA",'Planificación 2026-1'!W:W,C225,'Planificación 2026-1'!H:H,"DE"))&gt;0,"P08"," ")</f>
        <v xml:space="preserve"> </v>
      </c>
      <c r="BP225" s="108" t="str">
        <f>IF(SUM(COUNTIFS('Planificación 2026-1'!F:F,"HUAURA",'Planificación 2026-1'!W:W,C225,'Planificación 2026-1'!H:H,"OB"))&gt;0,"P09"," ")</f>
        <v xml:space="preserve"> </v>
      </c>
      <c r="BQ225" s="108" t="str">
        <f>IF(SUM(COUNTIFS('Planificación 2026-1'!F:F,"HUAURA",'Planificación 2026-1'!W:W,C225,'Planificación 2026-1'!H:H,"MH"))&gt;0,"P31"," ")</f>
        <v xml:space="preserve"> </v>
      </c>
      <c r="BR225" s="108" t="str">
        <f>IF(SUM(COUNTIFS('Planificación 2026-1'!F:F,"HUAURA",'Planificación 2026-1'!W:W,C225,'Planificación 2026-1'!H:H,"IC"))&gt;0,"P32"," ")</f>
        <v xml:space="preserve"> </v>
      </c>
      <c r="BS225" s="108" t="str">
        <f>IF(SUM(COUNTIFS('Planificación 2026-1'!F:F,"HUAURA",'Planificación 2026-1'!W:W,C225,'Planificación 2026-1'!H:H,"AR"))&gt;0,"P34"," ")</f>
        <v xml:space="preserve"> </v>
      </c>
      <c r="BT225" s="108" t="str">
        <f>IF(SUM(COUNTIFS('Planificación 2026-1'!F:F,"HUAURA",'Planificación 2026-1'!W:W,C225,'Planificación 2026-1'!H:H,"T1"))&gt;0,"P35"," ")</f>
        <v xml:space="preserve"> </v>
      </c>
      <c r="BU225" s="108" t="str">
        <f>IF(SUM(COUNTIFS('Planificación 2026-1'!F:F,"HUAURA",'Planificación 2026-1'!W:W,C225,'Planificación 2026-1'!H:H,"T3"))&gt;0,"P36"," ")</f>
        <v xml:space="preserve"> </v>
      </c>
      <c r="BV225" s="108" t="str">
        <f>IF(SUM(COUNTIFS('Planificación 2026-1'!F:F,"HUAURA",'Planificación 2026-1'!W:W,C225,'Planificación 2026-1'!H:H,"T2"))&gt;0,"P37"," ")</f>
        <v xml:space="preserve"> </v>
      </c>
      <c r="BW225" s="108" t="str">
        <f>IF(SUM(COUNTIFS('Planificación 2026-1'!F:F,"HUAURA",'Planificación 2026-1'!W:W,C225,'Planificación 2026-1'!H:H,"AE"))&gt;0,"P38"," ")</f>
        <v xml:space="preserve"> </v>
      </c>
      <c r="BX225" s="108" t="str">
        <f>IF(SUM(COUNTIFS('Planificación 2026-1'!F:F,"HUAURA",'Planificación 2026-1'!W:W,C225,'Planificación 2026-1'!H:H,"T4"))&gt;0,"P55"," ")</f>
        <v xml:space="preserve"> </v>
      </c>
      <c r="BY225" s="109">
        <f>SUMIFS('Planificación 2026-1'!R:R,'Planificación 2026-1'!W:W,C225,'Planificación 2026-1'!H:H,"AF",'Planificación 2026-1'!I:I,"&gt;2")</f>
        <v>0</v>
      </c>
      <c r="BZ225" s="109">
        <f>SUMIFS('Planificación 2026-1'!R:R,'Planificación 2026-1'!W:W,C225,'Planificación 2026-1'!H:H,"EN",'Planificación 2026-1'!I:I,"&gt;2")</f>
        <v>0</v>
      </c>
      <c r="CA225" s="109">
        <f>SUMIFS('Planificación 2026-1'!R:R,'Planificación 2026-1'!W:W,C225,'Planificación 2026-1'!H:H,"IS",'Planificación 2026-1'!I:I,"&gt;2")</f>
        <v>0</v>
      </c>
      <c r="CB225" s="109">
        <f>SUMIFS('Planificación 2026-1'!R:R,'Planificación 2026-1'!W:W,C225,'Planificación 2026-1'!H:H,"PS",'Planificación 2026-1'!I:I,"&gt;2")</f>
        <v>0</v>
      </c>
      <c r="CC225" s="109">
        <f>SUMIFS('Planificación 2026-1'!R:R,'Planificación 2026-1'!W:W,C225,'Planificación 2026-1'!H:H,"IN",'Planificación 2026-1'!I:I,"&gt;2")</f>
        <v>0</v>
      </c>
      <c r="CD225" s="109">
        <f>SUMIFS('Planificación 2026-1'!R:R,'Planificación 2026-1'!W:W,C225,'Planificación 2026-1'!H:H,"CA",'Planificación 2026-1'!I:I,"&gt;2")</f>
        <v>0</v>
      </c>
      <c r="CE225" s="109">
        <f>SUMIFS('Planificación 2026-1'!R:R,'Planificación 2026-1'!W:W,C225,'Planificación 2026-1'!H:H,"DE",'Planificación 2026-1'!I:I,"&gt;2")</f>
        <v>0</v>
      </c>
      <c r="CF225" s="109">
        <f>SUMIFS('Planificación 2026-1'!R:R,'Planificación 2026-1'!W:W,C225,'Planificación 2026-1'!H:H,"OB",'Planificación 2026-1'!I:I,"&gt;2")</f>
        <v>0</v>
      </c>
      <c r="CG225" s="109">
        <f>SUMIFS('Planificación 2026-1'!R:R,'Planificación 2026-1'!W:W,C225,'Planificación 2026-1'!H:H,"MH",'Planificación 2026-1'!I:I,"&gt;2")</f>
        <v>0</v>
      </c>
      <c r="CH225" s="109">
        <f>SUMIFS('Planificación 2026-1'!R:R,'Planificación 2026-1'!W:W,C225,'Planificación 2026-1'!H:H,"IC",'Planificación 2026-1'!I:I,"&gt;2")</f>
        <v>0</v>
      </c>
      <c r="CI225" s="109">
        <f>SUMIFS('Planificación 2026-1'!R:R,'Planificación 2026-1'!W:W,C225,'Planificación 2026-1'!H:H,"AR",'Planificación 2026-1'!I:I,"&gt;2")</f>
        <v>0</v>
      </c>
      <c r="CJ225" s="109">
        <f>SUMIFS('Planificación 2026-1'!R:R,'Planificación 2026-1'!W:W,C225,'Planificación 2026-1'!H:H,"T1",'Planificación 2026-1'!I:I,"&gt;2")</f>
        <v>0</v>
      </c>
      <c r="CK225" s="109">
        <f>SUMIFS('Planificación 2026-1'!R:R,'Planificación 2026-1'!W:W,C225,'Planificación 2026-1'!H:H,"T3",'Planificación 2026-1'!I:I,"&gt;2")</f>
        <v>0</v>
      </c>
      <c r="CL225" s="109">
        <f>SUMIFS('Planificación 2026-1'!R:R,'Planificación 2026-1'!W:W,C225,'Planificación 2026-1'!H:H,"T2",'Planificación 2026-1'!I:I,"&gt;2")</f>
        <v>0</v>
      </c>
      <c r="CM225" s="109">
        <f>SUMIFS('Planificación 2026-1'!R:R,'Planificación 2026-1'!W:W,C225,'Planificación 2026-1'!H:H,"AE",'Planificación 2026-1'!I:I,"&gt;2")</f>
        <v>0</v>
      </c>
      <c r="CN225" s="109">
        <f>SUMIFS('Planificación 2026-1'!R:R,'Planificación 2026-1'!W:W,C225,'Planificación 2026-1'!H:H,"T4",'Planificación 2026-1'!I:I,"&gt;2")</f>
        <v>0</v>
      </c>
      <c r="CO225" s="109">
        <f>SUMIFS('Planificación 2026-1'!R:R,'Planificación 2026-1'!W:W,C225,'Planificación 2026-1'!H:H,"AF",'Planificación 2026-1'!I:I,"&lt;3")</f>
        <v>0</v>
      </c>
      <c r="CP225" s="109">
        <f>SUMIFS('Planificación 2026-1'!R:R,'Planificación 2026-1'!W:W,C225,'Planificación 2026-1'!H:H,"EN",'Planificación 2026-1'!I:I,"&lt;3")</f>
        <v>0</v>
      </c>
      <c r="CQ225" s="109">
        <f>SUMIFS('Planificación 2026-1'!R:R,'Planificación 2026-1'!W:W,C225,'Planificación 2026-1'!H:H,"IS",'Planificación 2026-1'!I:I,"&lt;3")</f>
        <v>0</v>
      </c>
      <c r="CR225" s="109">
        <f>SUMIFS('Planificación 2026-1'!R:R,'Planificación 2026-1'!W:W,C225,'Planificación 2026-1'!H:H,"PS",'Planificación 2026-1'!I:I,"&lt;3")</f>
        <v>0</v>
      </c>
      <c r="CS225" s="109">
        <f>SUMIFS('Planificación 2026-1'!R:R,'Planificación 2026-1'!W:W,C225,'Planificación 2026-1'!H:H,"IN",'Planificación 2026-1'!I:I,"&lt;3")</f>
        <v>0</v>
      </c>
      <c r="CT225" s="109">
        <f>SUMIFS('Planificación 2026-1'!R:R,'Planificación 2026-1'!W:W,C225,'Planificación 2026-1'!H:H,"CA",'Planificación 2026-1'!I:I,"&lt;3")</f>
        <v>0</v>
      </c>
      <c r="CU225" s="109">
        <f>SUMIFS('Planificación 2026-1'!R:R,'Planificación 2026-1'!W:W,C225,'Planificación 2026-1'!H:H,"DE",'Planificación 2026-1'!I:I,"&lt;3")</f>
        <v>0</v>
      </c>
      <c r="CV225" s="109">
        <f>SUMIFS('Planificación 2026-1'!R:R,'Planificación 2026-1'!W:W,C225,'Planificación 2026-1'!H:H,"OB",'Planificación 2026-1'!I:I,"&lt;3")</f>
        <v>0</v>
      </c>
      <c r="CW225" s="109">
        <f>SUMIFS('Planificación 2026-1'!R:R,'Planificación 2026-1'!W:W,C225,'Planificación 2026-1'!H:H,"MH",'Planificación 2026-1'!I:I,"&lt;3")</f>
        <v>0</v>
      </c>
      <c r="CX225" s="109">
        <f>SUMIFS('Planificación 2026-1'!R:R,'Planificación 2026-1'!W:W,C225,'Planificación 2026-1'!H:H,"IC",'Planificación 2026-1'!I:I,"&lt;3")</f>
        <v>0</v>
      </c>
      <c r="CY225" s="109">
        <f>SUMIFS('Planificación 2026-1'!R:R,'Planificación 2026-1'!W:W,C225,'Planificación 2026-1'!H:H,"AR",'Planificación 2026-1'!I:I,"&lt;3")</f>
        <v>0</v>
      </c>
      <c r="CZ225" s="109">
        <f>SUMIFS('Planificación 2026-1'!R:R,'Planificación 2026-1'!W:W,C225,'Planificación 2026-1'!H:H,"T1",'Planificación 2026-1'!I:I,"&lt;3")</f>
        <v>0</v>
      </c>
      <c r="DA225" s="109">
        <f>SUMIFS('Planificación 2026-1'!R:R,'Planificación 2026-1'!W:W,C225,'Planificación 2026-1'!H:H,"T3",'Planificación 2026-1'!I:I,"&lt;3")</f>
        <v>0</v>
      </c>
      <c r="DB225" s="109">
        <f>SUMIFS('Planificación 2026-1'!R:R,'Planificación 2026-1'!W:W,C225,'Planificación 2026-1'!H:H,"T2",'Planificación 2026-1'!I:I,"&lt;3")</f>
        <v>0</v>
      </c>
      <c r="DC225" s="109">
        <f>SUMIFS('Planificación 2026-1'!R:R,'Planificación 2026-1'!W:W,C225,'Planificación 2026-1'!H:H,"AE",'Planificación 2026-1'!I:I,"&lt;3")</f>
        <v>0</v>
      </c>
      <c r="DD225" s="109">
        <f>SUMIFS('Planificación 2026-1'!R:R,'Planificación 2026-1'!W:W,C225,'Planificación 2026-1'!H:H,"T4",'Planificación 2026-1'!I:I,"&lt;3")</f>
        <v>0</v>
      </c>
      <c r="DE225" s="108" t="str">
        <f t="shared" si="36"/>
        <v/>
      </c>
      <c r="DF225" s="41">
        <f>IF(C225="","",SUMIFS('Planificación 2026-1'!R:R,'Planificación 2026-1'!W:W,C225,'Planificación 2026-1'!F:F,"PRINCIPAL",'Planificación 2026-1'!X:X,"VIRTUAL"))</f>
        <v>0</v>
      </c>
      <c r="DG225" s="41">
        <f>IF(C225="","",SUMIFS('Planificación 2026-1'!R:R,'Planificación 2026-1'!W:W,C225,'Planificación 2026-1'!F:F,"PRINCIPAL",'Planificación 2026-1'!X:X,"PRESENCIAL"))</f>
        <v>0</v>
      </c>
      <c r="DH225" s="41">
        <f>IF(C225="","",SUMIFS('Planificación 2026-1'!R:R,'Planificación 2026-1'!W:W,C225,'Planificación 2026-1'!F:F,"PRINCIPAL",'Planificación 2026-1'!X:X,"HIBRIDO PRESENCIAL"))</f>
        <v>0</v>
      </c>
      <c r="DI225" s="108" t="str">
        <f t="shared" si="37"/>
        <v/>
      </c>
      <c r="DJ225" s="108">
        <f>IF(C225="","",SUMIFS('Planificación 2026-1'!R:R,'Planificación 2026-1'!W:W,C225,'Planificación 2026-1'!F:F,"FILIAL",'Planificación 2026-1'!X:X,"VIRTUAL"))</f>
        <v>0</v>
      </c>
      <c r="DK225" s="110">
        <f>IF(C225="","",SUMIFS('Planificación 2026-1'!R:R,'Planificación 2026-1'!W:W,C225,'Planificación 2026-1'!F:F,"FILIAL",'Planificación 2026-1'!X:X,"PRESENCIAL"))</f>
        <v>0</v>
      </c>
      <c r="DL225" s="61">
        <f>IF(C225="","",SUMIFS('Planificación 2026-1'!R:R,'Planificación 2026-1'!W:W,C225,'Planificación 2026-1'!F:F,"FILIAL",'Planificación 2026-1'!X:X,"HIBRIDO PRESENCIAL"))</f>
        <v>0</v>
      </c>
      <c r="DM225" s="111" t="str">
        <f t="shared" si="38"/>
        <v/>
      </c>
      <c r="DN225" s="108">
        <f>IF(C225="","",SUMIFS('Planificación 2026-1'!R:R,'Planificación 2026-1'!W:W,C225,'Planificación 2026-1'!F:F,"SUNAMPE",'Planificación 2026-1'!X:X,"VIRTUAL"))</f>
        <v>0</v>
      </c>
      <c r="DO225" s="61">
        <f>IF(C225="","",SUMIFS('Planificación 2026-1'!R:R,'Planificación 2026-1'!W:W,C225,'Planificación 2026-1'!F:F,"SUNAMPE",'Planificación 2026-1'!X:X,"PRESENCIAL"))</f>
        <v>0</v>
      </c>
      <c r="DP225" s="111" t="str">
        <f t="shared" si="39"/>
        <v/>
      </c>
      <c r="DQ225" s="108">
        <f>IF(C225="","",SUMIFS('Planificación 2026-1'!R:R,'Planificación 2026-1'!W:W,C225,'Planificación 2026-1'!F:F,"HUAURA",'Planificación 2026-1'!X:X,"VIRTUAL"))</f>
        <v>0</v>
      </c>
      <c r="DR225" s="61">
        <f>IF(C225="","",SUMIFS('Planificación 2026-1'!R:R,'Planificación 2026-1'!W:W,C225,'Planificación 2026-1'!F:F,"HUAURA",'Planificación 2026-1'!X:X,"PRESENCIAL"))</f>
        <v>0</v>
      </c>
      <c r="DS225" s="76">
        <f>SUMIFS('Planificación 2026-1'!R:R,'Planificación 2026-1'!W:W,C225,'Planificación 2026-1'!F:F,"PRINCIPAL",'Planificación 2026-1'!X:X,"VIRTUAL",'Planificación 2026-1'!I:I,"&gt;2")</f>
        <v>0</v>
      </c>
      <c r="DT225" s="76">
        <f>SUMIFS('Planificación 2026-1'!R:R,'Planificación 2026-1'!W:W,C225,'Planificación 2026-1'!F:F,"PRINCIPAL",'Planificación 2026-1'!X:X,"&lt;&gt;VIRTUAL",'Planificación 2026-1'!I:I,"&gt;2")</f>
        <v>0</v>
      </c>
      <c r="DU225" s="76">
        <f>SUMIFS('Planificación 2026-1'!R:R,'Planificación 2026-1'!W:W,C225,'Planificación 2026-1'!F:F,"SUNAMPE",'Planificación 2026-1'!X:X,"VIRTUAL",'Planificación 2026-1'!I:I,"&gt;2")</f>
        <v>0</v>
      </c>
      <c r="DV225" s="76">
        <f>SUMIFS('Planificación 2026-1'!R:R,'Planificación 2026-1'!W:W,C225,'Planificación 2026-1'!F:F,"SUNAMPE",'Planificación 2026-1'!X:X,"&lt;&gt;VIRTUAL",'Planificación 2026-1'!I:I,"&gt;2")</f>
        <v>0</v>
      </c>
      <c r="DW225" s="76">
        <f>SUMIFS('Planificación 2026-1'!R:R,'Planificación 2026-1'!W:W,C225,'Planificación 2026-1'!F:F,"FILIAL",'Planificación 2026-1'!X:X,"VIRTUAL",'Planificación 2026-1'!I:I,"&gt;2")</f>
        <v>0</v>
      </c>
      <c r="DX225" s="76">
        <f>SUMIFS('Planificación 2026-1'!R:R,'Planificación 2026-1'!W:W,C225,'Planificación 2026-1'!F:F,"FILIAL",'Planificación 2026-1'!X:X,"&lt;&gt;VIRTUAL",'Planificación 2026-1'!I:I,"&gt;2")</f>
        <v>0</v>
      </c>
      <c r="DY225" s="76">
        <f>SUMIFS('Planificación 2026-1'!R:R,'Planificación 2026-1'!W:W,C225,'Planificación 2026-1'!F:F,"PORUMA",'Planificación 2026-1'!X:X,"VIRTUAL",'Planificación 2026-1'!I:I,"&gt;2")</f>
        <v>0</v>
      </c>
      <c r="DZ225" s="76">
        <f>SUMIFS('Planificación 2026-1'!R:R,'Planificación 2026-1'!W:W,C225,'Planificación 2026-1'!F:F,"PORUMA",'Planificación 2026-1'!X:X,"&lt;&gt;VIRTUAL",'Planificación 2026-1'!I:I,"&gt;2")</f>
        <v>0</v>
      </c>
      <c r="EA225" s="76">
        <f>SUMIFS('Planificación 2026-1'!R:R,'Planificación 2026-1'!W:W,C225,'Planificación 2026-1'!F:F,"HUAURA",'Planificación 2026-1'!X:X,"VIRTUAL",'Planificación 2026-1'!I:I,"&gt;2")</f>
        <v>0</v>
      </c>
      <c r="EB225" s="76">
        <f>SUMIFS('Planificación 2026-1'!R:R,'Planificación 2026-1'!W:W,C225,'Planificación 2026-1'!F:F,"HUAURA",'Planificación 2026-1'!X:X,"&lt;&gt;VIRTUAL",'Planificación 2026-1'!I:I,"&gt;2")</f>
        <v>0</v>
      </c>
      <c r="EC225" s="76">
        <f>SUMIFS('Planificación 2026-1'!R:R,'Planificación 2026-1'!W:W,C225,'Planificación 2026-1'!F:F,"PRINCIPAL",'Planificación 2026-1'!X:X,"VIRTUAL",'Planificación 2026-1'!I:I,"&lt;3")</f>
        <v>0</v>
      </c>
      <c r="ED225" s="76">
        <f>SUMIFS('Planificación 2026-1'!R:R,'Planificación 2026-1'!W:W,C225,'Planificación 2026-1'!F:F,"PRINCIPAL",'Planificación 2026-1'!X:X,"&lt;&gt;VIRTUAL",'Planificación 2026-1'!I:I,"&lt;3")</f>
        <v>0</v>
      </c>
      <c r="EE225" s="76">
        <f>SUMIFS('Planificación 2026-1'!R:R,'Planificación 2026-1'!W:W,C225,'Planificación 2026-1'!F:F,"SUNAMPE",'Planificación 2026-1'!X:X,"VIRTUAL",'Planificación 2026-1'!I:I,"&lt;3")</f>
        <v>0</v>
      </c>
      <c r="EF225" s="76">
        <f>SUMIFS('Planificación 2026-1'!R:R,'Planificación 2026-1'!W:W,C225,'Planificación 2026-1'!F:F,"SUNAMPE",'Planificación 2026-1'!X:X,"&lt;&gt;VIRTUAL",'Planificación 2026-1'!I:I,"&lt;3")</f>
        <v>0</v>
      </c>
      <c r="EG225" s="76">
        <f>SUMIFS('Planificación 2026-1'!R:R,'Planificación 2026-1'!W:W,C225,'Planificación 2026-1'!F:F,"FILIAL",'Planificación 2026-1'!X:X,"VIRTUAL",'Planificación 2026-1'!I:I,"&lt;3")</f>
        <v>0</v>
      </c>
      <c r="EH225" s="76">
        <f>SUMIFS('Planificación 2026-1'!R:R,'Planificación 2026-1'!W:W,C225,'Planificación 2026-1'!F:F,"FILIAL",'Planificación 2026-1'!X:X,"&lt;&gt;VIRTUAL",'Planificación 2026-1'!I:I,"&lt;3")</f>
        <v>0</v>
      </c>
      <c r="EI225" s="76">
        <f>SUMIFS('Planificación 2026-1'!R:R,'Planificación 2026-1'!W:W,C225,'Planificación 2026-1'!F:F,"PORUMA",'Planificación 2026-1'!X:X,"VIRTUAL",'Planificación 2026-1'!I:I,"&lt;3")</f>
        <v>0</v>
      </c>
      <c r="EJ225" s="76">
        <f>SUMIFS('Planificación 2026-1'!R:R,'Planificación 2026-1'!W:W,C225,'Planificación 2026-1'!F:F,"PORUMA",'Planificación 2026-1'!X:X,"&lt;&gt;VIRTUAL",'Planificación 2026-1'!I:I,"&lt;3")</f>
        <v>0</v>
      </c>
      <c r="EK225" s="76">
        <f>SUMIFS('Planificación 2026-1'!R:R,'Planificación 2026-1'!W:W,C225,'Planificación 2026-1'!F:F,"HUAURA",'Planificación 2026-1'!X:X,"VIRTUAL",'Planificación 2026-1'!I:I,"&lt;3")</f>
        <v>0</v>
      </c>
      <c r="EL225" s="76">
        <f>SUMIFS('Planificación 2026-1'!R:R,'Planificación 2026-1'!W:W,C225,'Planificación 2026-1'!F:F,"HUAURA",'Planificación 2026-1'!X:X,"&lt;&gt;VIRTUAL",'Planificación 2026-1'!I:I,"&lt;3")</f>
        <v>0</v>
      </c>
      <c r="EM225" s="76"/>
      <c r="EN225" s="76">
        <f t="shared" si="32"/>
        <v>0</v>
      </c>
      <c r="EO225" s="76">
        <f t="shared" si="33"/>
        <v>0</v>
      </c>
      <c r="EP225" s="76" t="b">
        <f t="shared" si="34"/>
        <v>1</v>
      </c>
      <c r="EQ225" s="76" t="str">
        <f t="shared" si="35"/>
        <v/>
      </c>
      <c r="ER225" s="76" t="str">
        <f t="shared" si="40"/>
        <v>PRESENCIAL</v>
      </c>
    </row>
    <row r="226" spans="1:148" hidden="1">
      <c r="A226" s="83"/>
      <c r="B226" s="119">
        <v>223</v>
      </c>
      <c r="C226" s="115" t="s">
        <v>399</v>
      </c>
      <c r="D226" s="112">
        <f>SUMIF('Planificación 2026-1'!W:W,C226,'Planificación 2026-1'!R:R)</f>
        <v>0</v>
      </c>
      <c r="E226" s="114" t="s">
        <v>173</v>
      </c>
      <c r="F226" s="115" t="s">
        <v>171</v>
      </c>
      <c r="G226" s="115" t="s">
        <v>153</v>
      </c>
      <c r="H226" s="115" t="s">
        <v>122</v>
      </c>
      <c r="I226" s="107" t="str">
        <f>IF(SUM(COUNTIFS('Planificación 2026-1'!F:F,"PRINCIPAL",'Planificación 2026-1'!W:W,C226,'Planificación 2026-1'!H:H,"AF"))&gt;0,"P01"," ")</f>
        <v xml:space="preserve"> </v>
      </c>
      <c r="J226" s="108" t="str">
        <f>IF(SUM(COUNTIFS('Planificación 2026-1'!F:F,"PRINCIPAL",'Planificación 2026-1'!W:W,C226,'Planificación 2026-1'!H:H,"EN"))&gt;0,"P02"," ")</f>
        <v xml:space="preserve"> </v>
      </c>
      <c r="K226" s="108" t="str">
        <f>IF(SUM(COUNTIFS('Planificación 2026-1'!F:F,"PRINCIPAL",'Planificación 2026-1'!W:W,C226,'Planificación 2026-1'!H:H,"IS"))&gt;0,"P03"," ")</f>
        <v xml:space="preserve"> </v>
      </c>
      <c r="L226" s="108" t="str">
        <f>IF(SUM(COUNTIFS('Planificación 2026-1'!F:F,"PRINCIPAL",'Planificación 2026-1'!W:W,C226,'Planificación 2026-1'!H:H,"PS"))&gt;0,"P04"," ")</f>
        <v xml:space="preserve"> </v>
      </c>
      <c r="M226" s="108"/>
      <c r="N226" s="108" t="str">
        <f>IF(SUM(COUNTIFS('Planificación 2026-1'!F:F,"PRINCIPAL",'Planificación 2026-1'!W:W,C226,'Planificación 2026-1'!H:H,"IN"))&gt;0,"P06"," ")</f>
        <v xml:space="preserve"> </v>
      </c>
      <c r="O226" s="108" t="str">
        <f>IF(SUM(COUNTIFS('Planificación 2026-1'!F:F,"PRINCIPAL",'Planificación 2026-1'!W:W,C226,'Planificación 2026-1'!H:H,"CA"))&gt;0,"P07"," ")</f>
        <v xml:space="preserve"> </v>
      </c>
      <c r="P226" s="108" t="str">
        <f>IF(SUM(COUNTIFS('Planificación 2026-1'!F:F,"PRINCIPAL",'Planificación 2026-1'!W:W,C226,'Planificación 2026-1'!H:H,"DE"))&gt;0,"P08"," ")</f>
        <v xml:space="preserve"> </v>
      </c>
      <c r="Q226" s="108" t="str">
        <f>IF(SUM(COUNTIFS('Planificación 2026-1'!F:F,"PRINCIPAL",'Planificación 2026-1'!W:W,C226,'Planificación 2026-1'!H:H,"OB"))&gt;0,"P09"," ")</f>
        <v xml:space="preserve"> </v>
      </c>
      <c r="R226" s="108" t="str">
        <f>IF(SUM(COUNTIFS('Planificación 2026-1'!F:F,"PRINCIPAL",'Planificación 2026-1'!W:W,C226,'Planificación 2026-1'!H:H,"MH"))&gt;0,"P31"," ")</f>
        <v xml:space="preserve"> </v>
      </c>
      <c r="S226" s="108" t="str">
        <f>IF(SUM(COUNTIFS('Planificación 2026-1'!F:F,"PRINCIPAL",'Planificación 2026-1'!W:W,C226,'Planificación 2026-1'!H:H,"IC"))&gt;0,"P32"," ")</f>
        <v xml:space="preserve"> </v>
      </c>
      <c r="T226" s="108" t="str">
        <f>IF(SUM(COUNTIFS('Planificación 2026-1'!F:F,"PRINCIPAL",'Planificación 2026-1'!W:W,C226,'Planificación 2026-1'!H:H,"AR"))&gt;0,"P34"," ")</f>
        <v xml:space="preserve"> </v>
      </c>
      <c r="U226" s="108" t="str">
        <f>IF(SUM(COUNTIFS('Planificación 2026-1'!F:F,"PRINCIPAL",'Planificación 2026-1'!W:W,C226,'Planificación 2026-1'!H:H,"T1"))&gt;0,"P35"," ")</f>
        <v xml:space="preserve"> </v>
      </c>
      <c r="V226" s="108" t="str">
        <f>IF(SUM(COUNTIFS('Planificación 2026-1'!F:F,"PRINCIPAL",'Planificación 2026-1'!W:W,C226,'Planificación 2026-1'!H:H,"T3"))&gt;0,"P36"," ")</f>
        <v xml:space="preserve"> </v>
      </c>
      <c r="W226" s="108" t="str">
        <f>IF(SUM(COUNTIFS('Planificación 2026-1'!F:F,"PRINCIPAL",'Planificación 2026-1'!W:W,C226,'Planificación 2026-1'!H:H,"T2"))&gt;0,"P37"," ")</f>
        <v xml:space="preserve"> </v>
      </c>
      <c r="X226" s="108" t="str">
        <f>IF(SUM(COUNTIFS('Planificación 2026-1'!F:F,"PRINCIPAL",'Planificación 2026-1'!W:W,C226,'Planificación 2026-1'!H:H,"AE"))&gt;0,"P38"," ")</f>
        <v xml:space="preserve"> </v>
      </c>
      <c r="Y226" s="108" t="str">
        <f>IF(SUM(COUNTIFS('Planificación 2026-1'!F:F,"PRINCIPAL",'Planificación 2026-1'!W:W,C226,'Planificación 2026-1'!H:H,"T4"))&gt;0,"P55"," ")</f>
        <v xml:space="preserve"> </v>
      </c>
      <c r="Z226" s="108" t="str">
        <f>IF(SUM(COUNTIFS('Planificación 2026-1'!F:F,"FILIAL",'Planificación 2026-1'!W:W,C226,'Planificación 2026-1'!H:H,"AF"))&gt;0," P01"," ")</f>
        <v xml:space="preserve"> </v>
      </c>
      <c r="AA226" s="108" t="str">
        <f>IF(SUM(COUNTIFS('Planificación 2026-1'!F:F,"FILIAL",'Planificación 2026-1'!W:W,C226,'Planificación 2026-1'!H:H,"EN"))&gt;0,"P02"," ")</f>
        <v xml:space="preserve"> </v>
      </c>
      <c r="AB226" s="108" t="str">
        <f>IF(SUM(COUNTIFS('Planificación 2026-1'!F:F,"FILIAL",'Planificación 2026-1'!W:W,C226,'Planificación 2026-1'!H:H,"IS"))&gt;0,"P03"," ")</f>
        <v xml:space="preserve"> </v>
      </c>
      <c r="AC226" s="108" t="str">
        <f>IF(SUM(COUNTIFS('Planificación 2026-1'!F:F,"FILIAL",'Planificación 2026-1'!W:W,C226,'Planificación 2026-1'!H:H,"PS"))&gt;0,"P04"," ")</f>
        <v xml:space="preserve"> </v>
      </c>
      <c r="AD226" s="108"/>
      <c r="AE226" s="108" t="str">
        <f>IF(SUM(COUNTIFS('Planificación 2026-1'!F:F,"FILIAL",'Planificación 2026-1'!W:W,C226,'Planificación 2026-1'!H:H,"IN"))&gt;0,"P06"," ")</f>
        <v xml:space="preserve"> </v>
      </c>
      <c r="AF226" s="108" t="str">
        <f>IF(SUM(COUNTIFS('Planificación 2026-1'!F:F,"FILIAL",'Planificación 2026-1'!W:W,C226,'Planificación 2026-1'!H:H,"CA"))&gt;0,"P07"," ")</f>
        <v xml:space="preserve"> </v>
      </c>
      <c r="AG226" s="108" t="str">
        <f>IF(SUM(COUNTIFS('Planificación 2026-1'!F:F,"FILIAL",'Planificación 2026-1'!W:W,C226,'Planificación 2026-1'!H:H,"DE"))&gt;0,"P08"," ")</f>
        <v xml:space="preserve"> </v>
      </c>
      <c r="AH226" s="108" t="str">
        <f>IF(SUM(COUNTIFS('Planificación 2026-1'!F:F,"FILIAL",'Planificación 2026-1'!W:W,C226,'Planificación 2026-1'!H:H,"OB"))&gt;0,"P09"," ")</f>
        <v xml:space="preserve"> </v>
      </c>
      <c r="AI226" s="108" t="str">
        <f>IF(SUM(COUNTIFS('Planificación 2026-1'!F:F,"FILIAL",'Planificación 2026-1'!W:W,C226,'Planificación 2026-1'!H:H,"MH"))&gt;0,"P31"," ")</f>
        <v xml:space="preserve"> </v>
      </c>
      <c r="AJ226" s="108" t="str">
        <f>IF(SUM(COUNTIFS('Planificación 2026-1'!F:F,"FILIAL",'Planificación 2026-1'!W:W,C226,'Planificación 2026-1'!H:H,"IC"))&gt;0,"P32"," ")</f>
        <v xml:space="preserve"> </v>
      </c>
      <c r="AK226" s="108" t="str">
        <f>IF(SUM(COUNTIFS('Planificación 2026-1'!F:F,"FILIAL",'Planificación 2026-1'!W:W,C226,'Planificación 2026-1'!H:H,"AR"))&gt;0,"P34"," ")</f>
        <v xml:space="preserve"> </v>
      </c>
      <c r="AL226" s="108" t="str">
        <f>IF(SUM(COUNTIFS('Planificación 2026-1'!F:F,"FILIAL",'Planificación 2026-1'!W:W,C226,'Planificación 2026-1'!H:H,"T1"))&gt;0,"P35"," ")</f>
        <v xml:space="preserve"> </v>
      </c>
      <c r="AM226" s="108" t="str">
        <f>IF(SUM(COUNTIFS('Planificación 2026-1'!F:F,"FILIAL",'Planificación 2026-1'!W:W,C226,'Planificación 2026-1'!H:H,"T3"))&gt;0,"P36"," ")</f>
        <v xml:space="preserve"> </v>
      </c>
      <c r="AN226" s="108" t="str">
        <f>IF(SUM(COUNTIFS('Planificación 2026-1'!F:F,"FILIAL",'Planificación 2026-1'!W:W,C226,'Planificación 2026-1'!H:H,"T2"))&gt;0,"P37"," ")</f>
        <v xml:space="preserve"> </v>
      </c>
      <c r="AO226" s="108" t="str">
        <f>IF(SUM(COUNTIFS('Planificación 2026-1'!F:F,"FILIAL",'Planificación 2026-1'!W:W,C226,'Planificación 2026-1'!H:H,"AE"))&gt;0,"P38"," ")</f>
        <v xml:space="preserve"> </v>
      </c>
      <c r="AP226" s="108" t="str">
        <f>IF(SUM(COUNTIFS('Planificación 2026-1'!F:F,"FILIAL",'Planificación 2026-1'!W:W,C226,'Planificación 2026-1'!H:H,"T4"))&gt;0,"P55"," ")</f>
        <v xml:space="preserve"> </v>
      </c>
      <c r="AQ226" s="108" t="str">
        <f>IF(SUM(COUNTIFS('Planificación 2026-1'!F:F,"SUNAMPE",'Planificación 2026-1'!W:W,C226,'Planificación 2026-1'!H:H,"AF"))&gt;0," P01"," ")</f>
        <v xml:space="preserve"> </v>
      </c>
      <c r="AR226" s="108" t="str">
        <f>IF(SUM(COUNTIFS('Planificación 2026-1'!F:F,"SUNAMPE",'Planificación 2026-1'!W:W,C226,'Planificación 2026-1'!H:H,"EN"))&gt;0,"P02"," ")</f>
        <v xml:space="preserve"> </v>
      </c>
      <c r="AS226" s="108" t="str">
        <f>IF(SUM(COUNTIFS('Planificación 2026-1'!F:F,"SUNAMPE",'Planificación 2026-1'!W:W,C226,'Planificación 2026-1'!H:H,"IS"))&gt;0,"P03"," ")</f>
        <v xml:space="preserve"> </v>
      </c>
      <c r="AT226" s="108" t="str">
        <f>IF(SUM(COUNTIFS('Planificación 2026-1'!F:F,"SUNAMPE",'Planificación 2026-1'!W:W,C226,'Planificación 2026-1'!H:H,"PS"))&gt;0,"P04"," ")</f>
        <v xml:space="preserve"> </v>
      </c>
      <c r="AU226" s="108"/>
      <c r="AV226" s="108" t="str">
        <f>IF(SUM(COUNTIFS('Planificación 2026-1'!F:F,"SUNAMPE",'Planificación 2026-1'!W:W,C226,'Planificación 2026-1'!H:H,"IN"))&gt;0,"P06"," ")</f>
        <v xml:space="preserve"> </v>
      </c>
      <c r="AW226" s="108" t="str">
        <f>IF(SUM(COUNTIFS('Planificación 2026-1'!F:F,"SUNAMPE",'Planificación 2026-1'!W:W,C226,'Planificación 2026-1'!H:H,"CA"))&gt;0,"P07"," ")</f>
        <v xml:space="preserve"> </v>
      </c>
      <c r="AX226" s="108" t="str">
        <f>IF(SUM(COUNTIFS('Planificación 2026-1'!F:F,"SUNAMPE",'Planificación 2026-1'!W:W,C226,'Planificación 2026-1'!H:H,"DE"))&gt;0,"P08"," ")</f>
        <v xml:space="preserve"> </v>
      </c>
      <c r="AY226" s="108" t="str">
        <f>IF(SUM(COUNTIFS('Planificación 2026-1'!F:F,"SUNAMPE",'Planificación 2026-1'!W:W,C226,'Planificación 2026-1'!H:H,"OB"))&gt;0,"P09"," ")</f>
        <v xml:space="preserve"> </v>
      </c>
      <c r="AZ226" s="108" t="str">
        <f>IF(SUM(COUNTIFS('Planificación 2026-1'!F:F,"SUNAMPE",'Planificación 2026-1'!W:W,C226,'Planificación 2026-1'!H:H,"MH"))&gt;0,"P31"," ")</f>
        <v xml:space="preserve"> </v>
      </c>
      <c r="BA226" s="108" t="str">
        <f>IF(SUM(COUNTIFS('Planificación 2026-1'!F:F,"SUNAMPE",'Planificación 2026-1'!W:W,C226,'Planificación 2026-1'!H:H,"IC"))&gt;0,"P32"," ")</f>
        <v xml:space="preserve"> </v>
      </c>
      <c r="BB226" s="108" t="str">
        <f>IF(SUM(COUNTIFS('Planificación 2026-1'!F:F,"SUNAMPE",'Planificación 2026-1'!W:W,C226,'Planificación 2026-1'!H:H,"AR"))&gt;0,"P34"," ")</f>
        <v xml:space="preserve"> </v>
      </c>
      <c r="BC226" s="108" t="str">
        <f>IF(SUM(COUNTIFS('Planificación 2026-1'!F:F,"SUNAMPE",'Planificación 2026-1'!W:W,C226,'Planificación 2026-1'!H:H,"T1"))&gt;0,"P35"," ")</f>
        <v xml:space="preserve"> </v>
      </c>
      <c r="BD226" s="108" t="str">
        <f>IF(SUM(COUNTIFS('Planificación 2026-1'!F:F,"SUNAMPE",'Planificación 2026-1'!W:W,C226,'Planificación 2026-1'!H:H,"T3"))&gt;0,"P36"," ")</f>
        <v xml:space="preserve"> </v>
      </c>
      <c r="BE226" s="108" t="str">
        <f>IF(SUM(COUNTIFS('Planificación 2026-1'!F:F,"SUNAMPE",'Planificación 2026-1'!W:W,C226,'Planificación 2026-1'!H:H,"T2"))&gt;0,"P37"," ")</f>
        <v xml:space="preserve"> </v>
      </c>
      <c r="BF226" s="108" t="str">
        <f>IF(SUM(COUNTIFS('Planificación 2026-1'!F:F,"SUNAMPE",'Planificación 2026-1'!W:W,C226,'Planificación 2026-1'!H:H,"AE"))&gt;0,"P38"," ")</f>
        <v xml:space="preserve"> </v>
      </c>
      <c r="BG226" s="108" t="str">
        <f>IF(SUM(COUNTIFS('Planificación 2026-1'!F:F,"SUNAMPE",'Planificación 2026-1'!W:W,C226,'Planificación 2026-1'!H:H,"T4"))&gt;0,"P55"," ")</f>
        <v xml:space="preserve"> </v>
      </c>
      <c r="BH226" s="108" t="str">
        <f>IF(SUM(COUNTIFS('Planificación 2026-1'!F:F,"HUAURA",'Planificación 2026-1'!W:W,C226,'Planificación 2026-1'!H:H,"AF"))&gt;0," P01"," ")</f>
        <v xml:space="preserve"> </v>
      </c>
      <c r="BI226" s="108" t="str">
        <f>IF(SUM(COUNTIFS('Planificación 2026-1'!F:F,"HUAURA",'Planificación 2026-1'!W:W,C226,'Planificación 2026-1'!H:H,"EN"))&gt;0,"P02"," ")</f>
        <v xml:space="preserve"> </v>
      </c>
      <c r="BJ226" s="108" t="str">
        <f>IF(SUM(COUNTIFS('Planificación 2026-1'!F:F,"HUAURA",'Planificación 2026-1'!W:W,C226,'Planificación 2026-1'!H:H,"IS"))&gt;0,"P03"," ")</f>
        <v xml:space="preserve"> </v>
      </c>
      <c r="BK226" s="108" t="str">
        <f>IF(SUM(COUNTIFS('Planificación 2026-1'!F:F,"HUAURA",'Planificación 2026-1'!W:W,C226,'Planificación 2026-1'!H:H,"PS"))&gt;0,"P04"," ")</f>
        <v xml:space="preserve"> </v>
      </c>
      <c r="BL226" s="108"/>
      <c r="BM226" s="108" t="str">
        <f>IF(SUM(COUNTIFS('Planificación 2026-1'!F:F,"HUAURA",'Planificación 2026-1'!W:W,C226,'Planificación 2026-1'!H:H,"IN"))&gt;0,"P06"," ")</f>
        <v xml:space="preserve"> </v>
      </c>
      <c r="BN226" s="108" t="str">
        <f>IF(SUM(COUNTIFS('Planificación 2026-1'!F:F,"HUAURA",'Planificación 2026-1'!W:W,C226,'Planificación 2026-1'!H:H,"CA"))&gt;0,"P07"," ")</f>
        <v xml:space="preserve"> </v>
      </c>
      <c r="BO226" s="108" t="str">
        <f>IF(SUM(COUNTIFS('Planificación 2026-1'!F:F,"HUAURA",'Planificación 2026-1'!W:W,C226,'Planificación 2026-1'!H:H,"DE"))&gt;0,"P08"," ")</f>
        <v xml:space="preserve"> </v>
      </c>
      <c r="BP226" s="108" t="str">
        <f>IF(SUM(COUNTIFS('Planificación 2026-1'!F:F,"HUAURA",'Planificación 2026-1'!W:W,C226,'Planificación 2026-1'!H:H,"OB"))&gt;0,"P09"," ")</f>
        <v xml:space="preserve"> </v>
      </c>
      <c r="BQ226" s="108" t="str">
        <f>IF(SUM(COUNTIFS('Planificación 2026-1'!F:F,"HUAURA",'Planificación 2026-1'!W:W,C226,'Planificación 2026-1'!H:H,"MH"))&gt;0,"P31"," ")</f>
        <v xml:space="preserve"> </v>
      </c>
      <c r="BR226" s="108" t="str">
        <f>IF(SUM(COUNTIFS('Planificación 2026-1'!F:F,"HUAURA",'Planificación 2026-1'!W:W,C226,'Planificación 2026-1'!H:H,"IC"))&gt;0,"P32"," ")</f>
        <v xml:space="preserve"> </v>
      </c>
      <c r="BS226" s="108" t="str">
        <f>IF(SUM(COUNTIFS('Planificación 2026-1'!F:F,"HUAURA",'Planificación 2026-1'!W:W,C226,'Planificación 2026-1'!H:H,"AR"))&gt;0,"P34"," ")</f>
        <v xml:space="preserve"> </v>
      </c>
      <c r="BT226" s="108" t="str">
        <f>IF(SUM(COUNTIFS('Planificación 2026-1'!F:F,"HUAURA",'Planificación 2026-1'!W:W,C226,'Planificación 2026-1'!H:H,"T1"))&gt;0,"P35"," ")</f>
        <v xml:space="preserve"> </v>
      </c>
      <c r="BU226" s="108" t="str">
        <f>IF(SUM(COUNTIFS('Planificación 2026-1'!F:F,"HUAURA",'Planificación 2026-1'!W:W,C226,'Planificación 2026-1'!H:H,"T3"))&gt;0,"P36"," ")</f>
        <v xml:space="preserve"> </v>
      </c>
      <c r="BV226" s="108" t="str">
        <f>IF(SUM(COUNTIFS('Planificación 2026-1'!F:F,"HUAURA",'Planificación 2026-1'!W:W,C226,'Planificación 2026-1'!H:H,"T2"))&gt;0,"P37"," ")</f>
        <v xml:space="preserve"> </v>
      </c>
      <c r="BW226" s="108" t="str">
        <f>IF(SUM(COUNTIFS('Planificación 2026-1'!F:F,"HUAURA",'Planificación 2026-1'!W:W,C226,'Planificación 2026-1'!H:H,"AE"))&gt;0,"P38"," ")</f>
        <v xml:space="preserve"> </v>
      </c>
      <c r="BX226" s="108" t="str">
        <f>IF(SUM(COUNTIFS('Planificación 2026-1'!F:F,"HUAURA",'Planificación 2026-1'!W:W,C226,'Planificación 2026-1'!H:H,"T4"))&gt;0,"P55"," ")</f>
        <v xml:space="preserve"> </v>
      </c>
      <c r="BY226" s="109">
        <f>SUMIFS('Planificación 2026-1'!R:R,'Planificación 2026-1'!W:W,C226,'Planificación 2026-1'!H:H,"AF",'Planificación 2026-1'!I:I,"&gt;2")</f>
        <v>0</v>
      </c>
      <c r="BZ226" s="109">
        <f>SUMIFS('Planificación 2026-1'!R:R,'Planificación 2026-1'!W:W,C226,'Planificación 2026-1'!H:H,"EN",'Planificación 2026-1'!I:I,"&gt;2")</f>
        <v>0</v>
      </c>
      <c r="CA226" s="109">
        <f>SUMIFS('Planificación 2026-1'!R:R,'Planificación 2026-1'!W:W,C226,'Planificación 2026-1'!H:H,"IS",'Planificación 2026-1'!I:I,"&gt;2")</f>
        <v>0</v>
      </c>
      <c r="CB226" s="109">
        <f>SUMIFS('Planificación 2026-1'!R:R,'Planificación 2026-1'!W:W,C226,'Planificación 2026-1'!H:H,"PS",'Planificación 2026-1'!I:I,"&gt;2")</f>
        <v>0</v>
      </c>
      <c r="CC226" s="109">
        <f>SUMIFS('Planificación 2026-1'!R:R,'Planificación 2026-1'!W:W,C226,'Planificación 2026-1'!H:H,"IN",'Planificación 2026-1'!I:I,"&gt;2")</f>
        <v>0</v>
      </c>
      <c r="CD226" s="109">
        <f>SUMIFS('Planificación 2026-1'!R:R,'Planificación 2026-1'!W:W,C226,'Planificación 2026-1'!H:H,"CA",'Planificación 2026-1'!I:I,"&gt;2")</f>
        <v>0</v>
      </c>
      <c r="CE226" s="109">
        <f>SUMIFS('Planificación 2026-1'!R:R,'Planificación 2026-1'!W:W,C226,'Planificación 2026-1'!H:H,"DE",'Planificación 2026-1'!I:I,"&gt;2")</f>
        <v>0</v>
      </c>
      <c r="CF226" s="109">
        <f>SUMIFS('Planificación 2026-1'!R:R,'Planificación 2026-1'!W:W,C226,'Planificación 2026-1'!H:H,"OB",'Planificación 2026-1'!I:I,"&gt;2")</f>
        <v>0</v>
      </c>
      <c r="CG226" s="109">
        <f>SUMIFS('Planificación 2026-1'!R:R,'Planificación 2026-1'!W:W,C226,'Planificación 2026-1'!H:H,"MH",'Planificación 2026-1'!I:I,"&gt;2")</f>
        <v>0</v>
      </c>
      <c r="CH226" s="109">
        <f>SUMIFS('Planificación 2026-1'!R:R,'Planificación 2026-1'!W:W,C226,'Planificación 2026-1'!H:H,"IC",'Planificación 2026-1'!I:I,"&gt;2")</f>
        <v>0</v>
      </c>
      <c r="CI226" s="109">
        <f>SUMIFS('Planificación 2026-1'!R:R,'Planificación 2026-1'!W:W,C226,'Planificación 2026-1'!H:H,"AR",'Planificación 2026-1'!I:I,"&gt;2")</f>
        <v>0</v>
      </c>
      <c r="CJ226" s="109">
        <f>SUMIFS('Planificación 2026-1'!R:R,'Planificación 2026-1'!W:W,C226,'Planificación 2026-1'!H:H,"T1",'Planificación 2026-1'!I:I,"&gt;2")</f>
        <v>0</v>
      </c>
      <c r="CK226" s="109">
        <f>SUMIFS('Planificación 2026-1'!R:R,'Planificación 2026-1'!W:W,C226,'Planificación 2026-1'!H:H,"T3",'Planificación 2026-1'!I:I,"&gt;2")</f>
        <v>0</v>
      </c>
      <c r="CL226" s="109">
        <f>SUMIFS('Planificación 2026-1'!R:R,'Planificación 2026-1'!W:W,C226,'Planificación 2026-1'!H:H,"T2",'Planificación 2026-1'!I:I,"&gt;2")</f>
        <v>0</v>
      </c>
      <c r="CM226" s="109">
        <f>SUMIFS('Planificación 2026-1'!R:R,'Planificación 2026-1'!W:W,C226,'Planificación 2026-1'!H:H,"AE",'Planificación 2026-1'!I:I,"&gt;2")</f>
        <v>0</v>
      </c>
      <c r="CN226" s="109">
        <f>SUMIFS('Planificación 2026-1'!R:R,'Planificación 2026-1'!W:W,C226,'Planificación 2026-1'!H:H,"T4",'Planificación 2026-1'!I:I,"&gt;2")</f>
        <v>0</v>
      </c>
      <c r="CO226" s="109">
        <f>SUMIFS('Planificación 2026-1'!R:R,'Planificación 2026-1'!W:W,C226,'Planificación 2026-1'!H:H,"AF",'Planificación 2026-1'!I:I,"&lt;3")</f>
        <v>0</v>
      </c>
      <c r="CP226" s="109">
        <f>SUMIFS('Planificación 2026-1'!R:R,'Planificación 2026-1'!W:W,C226,'Planificación 2026-1'!H:H,"EN",'Planificación 2026-1'!I:I,"&lt;3")</f>
        <v>0</v>
      </c>
      <c r="CQ226" s="109">
        <f>SUMIFS('Planificación 2026-1'!R:R,'Planificación 2026-1'!W:W,C226,'Planificación 2026-1'!H:H,"IS",'Planificación 2026-1'!I:I,"&lt;3")</f>
        <v>0</v>
      </c>
      <c r="CR226" s="109">
        <f>SUMIFS('Planificación 2026-1'!R:R,'Planificación 2026-1'!W:W,C226,'Planificación 2026-1'!H:H,"PS",'Planificación 2026-1'!I:I,"&lt;3")</f>
        <v>0</v>
      </c>
      <c r="CS226" s="109">
        <f>SUMIFS('Planificación 2026-1'!R:R,'Planificación 2026-1'!W:W,C226,'Planificación 2026-1'!H:H,"IN",'Planificación 2026-1'!I:I,"&lt;3")</f>
        <v>0</v>
      </c>
      <c r="CT226" s="109">
        <f>SUMIFS('Planificación 2026-1'!R:R,'Planificación 2026-1'!W:W,C226,'Planificación 2026-1'!H:H,"CA",'Planificación 2026-1'!I:I,"&lt;3")</f>
        <v>0</v>
      </c>
      <c r="CU226" s="109">
        <f>SUMIFS('Planificación 2026-1'!R:R,'Planificación 2026-1'!W:W,C226,'Planificación 2026-1'!H:H,"DE",'Planificación 2026-1'!I:I,"&lt;3")</f>
        <v>0</v>
      </c>
      <c r="CV226" s="109">
        <f>SUMIFS('Planificación 2026-1'!R:R,'Planificación 2026-1'!W:W,C226,'Planificación 2026-1'!H:H,"OB",'Planificación 2026-1'!I:I,"&lt;3")</f>
        <v>0</v>
      </c>
      <c r="CW226" s="109">
        <f>SUMIFS('Planificación 2026-1'!R:R,'Planificación 2026-1'!W:W,C226,'Planificación 2026-1'!H:H,"MH",'Planificación 2026-1'!I:I,"&lt;3")</f>
        <v>0</v>
      </c>
      <c r="CX226" s="109">
        <f>SUMIFS('Planificación 2026-1'!R:R,'Planificación 2026-1'!W:W,C226,'Planificación 2026-1'!H:H,"IC",'Planificación 2026-1'!I:I,"&lt;3")</f>
        <v>0</v>
      </c>
      <c r="CY226" s="109">
        <f>SUMIFS('Planificación 2026-1'!R:R,'Planificación 2026-1'!W:W,C226,'Planificación 2026-1'!H:H,"AR",'Planificación 2026-1'!I:I,"&lt;3")</f>
        <v>0</v>
      </c>
      <c r="CZ226" s="109">
        <f>SUMIFS('Planificación 2026-1'!R:R,'Planificación 2026-1'!W:W,C226,'Planificación 2026-1'!H:H,"T1",'Planificación 2026-1'!I:I,"&lt;3")</f>
        <v>0</v>
      </c>
      <c r="DA226" s="109">
        <f>SUMIFS('Planificación 2026-1'!R:R,'Planificación 2026-1'!W:W,C226,'Planificación 2026-1'!H:H,"T3",'Planificación 2026-1'!I:I,"&lt;3")</f>
        <v>0</v>
      </c>
      <c r="DB226" s="109">
        <f>SUMIFS('Planificación 2026-1'!R:R,'Planificación 2026-1'!W:W,C226,'Planificación 2026-1'!H:H,"T2",'Planificación 2026-1'!I:I,"&lt;3")</f>
        <v>0</v>
      </c>
      <c r="DC226" s="109">
        <f>SUMIFS('Planificación 2026-1'!R:R,'Planificación 2026-1'!W:W,C226,'Planificación 2026-1'!H:H,"AE",'Planificación 2026-1'!I:I,"&lt;3")</f>
        <v>0</v>
      </c>
      <c r="DD226" s="109">
        <f>SUMIFS('Planificación 2026-1'!R:R,'Planificación 2026-1'!W:W,C226,'Planificación 2026-1'!H:H,"T4",'Planificación 2026-1'!I:I,"&lt;3")</f>
        <v>0</v>
      </c>
      <c r="DE226" s="108" t="str">
        <f t="shared" si="36"/>
        <v/>
      </c>
      <c r="DF226" s="41">
        <f>IF(C226="","",SUMIFS('Planificación 2026-1'!R:R,'Planificación 2026-1'!W:W,C226,'Planificación 2026-1'!F:F,"PRINCIPAL",'Planificación 2026-1'!X:X,"VIRTUAL"))</f>
        <v>0</v>
      </c>
      <c r="DG226" s="41">
        <f>IF(C226="","",SUMIFS('Planificación 2026-1'!R:R,'Planificación 2026-1'!W:W,C226,'Planificación 2026-1'!F:F,"PRINCIPAL",'Planificación 2026-1'!X:X,"PRESENCIAL"))</f>
        <v>0</v>
      </c>
      <c r="DH226" s="41">
        <f>IF(C226="","",SUMIFS('Planificación 2026-1'!R:R,'Planificación 2026-1'!W:W,C226,'Planificación 2026-1'!F:F,"PRINCIPAL",'Planificación 2026-1'!X:X,"HIBRIDO PRESENCIAL"))</f>
        <v>0</v>
      </c>
      <c r="DI226" s="108" t="str">
        <f t="shared" si="37"/>
        <v/>
      </c>
      <c r="DJ226" s="108">
        <f>IF(C226="","",SUMIFS('Planificación 2026-1'!R:R,'Planificación 2026-1'!W:W,C226,'Planificación 2026-1'!F:F,"FILIAL",'Planificación 2026-1'!X:X,"VIRTUAL"))</f>
        <v>0</v>
      </c>
      <c r="DK226" s="110">
        <f>IF(C226="","",SUMIFS('Planificación 2026-1'!R:R,'Planificación 2026-1'!W:W,C226,'Planificación 2026-1'!F:F,"FILIAL",'Planificación 2026-1'!X:X,"PRESENCIAL"))</f>
        <v>0</v>
      </c>
      <c r="DL226" s="61">
        <f>IF(C226="","",SUMIFS('Planificación 2026-1'!R:R,'Planificación 2026-1'!W:W,C226,'Planificación 2026-1'!F:F,"FILIAL",'Planificación 2026-1'!X:X,"HIBRIDO PRESENCIAL"))</f>
        <v>0</v>
      </c>
      <c r="DM226" s="111" t="str">
        <f t="shared" si="38"/>
        <v/>
      </c>
      <c r="DN226" s="108">
        <f>IF(C226="","",SUMIFS('Planificación 2026-1'!R:R,'Planificación 2026-1'!W:W,C226,'Planificación 2026-1'!F:F,"SUNAMPE",'Planificación 2026-1'!X:X,"VIRTUAL"))</f>
        <v>0</v>
      </c>
      <c r="DO226" s="61">
        <f>IF(C226="","",SUMIFS('Planificación 2026-1'!R:R,'Planificación 2026-1'!W:W,C226,'Planificación 2026-1'!F:F,"SUNAMPE",'Planificación 2026-1'!X:X,"PRESENCIAL"))</f>
        <v>0</v>
      </c>
      <c r="DP226" s="111" t="str">
        <f t="shared" si="39"/>
        <v/>
      </c>
      <c r="DQ226" s="108">
        <f>IF(C226="","",SUMIFS('Planificación 2026-1'!R:R,'Planificación 2026-1'!W:W,C226,'Planificación 2026-1'!F:F,"HUAURA",'Planificación 2026-1'!X:X,"VIRTUAL"))</f>
        <v>0</v>
      </c>
      <c r="DR226" s="61">
        <f>IF(C226="","",SUMIFS('Planificación 2026-1'!R:R,'Planificación 2026-1'!W:W,C226,'Planificación 2026-1'!F:F,"HUAURA",'Planificación 2026-1'!X:X,"PRESENCIAL"))</f>
        <v>0</v>
      </c>
      <c r="DS226" s="76">
        <f>SUMIFS('Planificación 2026-1'!R:R,'Planificación 2026-1'!W:W,C226,'Planificación 2026-1'!F:F,"PRINCIPAL",'Planificación 2026-1'!X:X,"VIRTUAL",'Planificación 2026-1'!I:I,"&gt;2")</f>
        <v>0</v>
      </c>
      <c r="DT226" s="76">
        <f>SUMIFS('Planificación 2026-1'!R:R,'Planificación 2026-1'!W:W,C226,'Planificación 2026-1'!F:F,"PRINCIPAL",'Planificación 2026-1'!X:X,"&lt;&gt;VIRTUAL",'Planificación 2026-1'!I:I,"&gt;2")</f>
        <v>0</v>
      </c>
      <c r="DU226" s="76">
        <f>SUMIFS('Planificación 2026-1'!R:R,'Planificación 2026-1'!W:W,C226,'Planificación 2026-1'!F:F,"SUNAMPE",'Planificación 2026-1'!X:X,"VIRTUAL",'Planificación 2026-1'!I:I,"&gt;2")</f>
        <v>0</v>
      </c>
      <c r="DV226" s="76">
        <f>SUMIFS('Planificación 2026-1'!R:R,'Planificación 2026-1'!W:W,C226,'Planificación 2026-1'!F:F,"SUNAMPE",'Planificación 2026-1'!X:X,"&lt;&gt;VIRTUAL",'Planificación 2026-1'!I:I,"&gt;2")</f>
        <v>0</v>
      </c>
      <c r="DW226" s="76">
        <f>SUMIFS('Planificación 2026-1'!R:R,'Planificación 2026-1'!W:W,C226,'Planificación 2026-1'!F:F,"FILIAL",'Planificación 2026-1'!X:X,"VIRTUAL",'Planificación 2026-1'!I:I,"&gt;2")</f>
        <v>0</v>
      </c>
      <c r="DX226" s="76">
        <f>SUMIFS('Planificación 2026-1'!R:R,'Planificación 2026-1'!W:W,C226,'Planificación 2026-1'!F:F,"FILIAL",'Planificación 2026-1'!X:X,"&lt;&gt;VIRTUAL",'Planificación 2026-1'!I:I,"&gt;2")</f>
        <v>0</v>
      </c>
      <c r="DY226" s="76">
        <f>SUMIFS('Planificación 2026-1'!R:R,'Planificación 2026-1'!W:W,C226,'Planificación 2026-1'!F:F,"PORUMA",'Planificación 2026-1'!X:X,"VIRTUAL",'Planificación 2026-1'!I:I,"&gt;2")</f>
        <v>0</v>
      </c>
      <c r="DZ226" s="76">
        <f>SUMIFS('Planificación 2026-1'!R:R,'Planificación 2026-1'!W:W,C226,'Planificación 2026-1'!F:F,"PORUMA",'Planificación 2026-1'!X:X,"&lt;&gt;VIRTUAL",'Planificación 2026-1'!I:I,"&gt;2")</f>
        <v>0</v>
      </c>
      <c r="EA226" s="76">
        <f>SUMIFS('Planificación 2026-1'!R:R,'Planificación 2026-1'!W:W,C226,'Planificación 2026-1'!F:F,"HUAURA",'Planificación 2026-1'!X:X,"VIRTUAL",'Planificación 2026-1'!I:I,"&gt;2")</f>
        <v>0</v>
      </c>
      <c r="EB226" s="76">
        <f>SUMIFS('Planificación 2026-1'!R:R,'Planificación 2026-1'!W:W,C226,'Planificación 2026-1'!F:F,"HUAURA",'Planificación 2026-1'!X:X,"&lt;&gt;VIRTUAL",'Planificación 2026-1'!I:I,"&gt;2")</f>
        <v>0</v>
      </c>
      <c r="EC226" s="76">
        <f>SUMIFS('Planificación 2026-1'!R:R,'Planificación 2026-1'!W:W,C226,'Planificación 2026-1'!F:F,"PRINCIPAL",'Planificación 2026-1'!X:X,"VIRTUAL",'Planificación 2026-1'!I:I,"&lt;3")</f>
        <v>0</v>
      </c>
      <c r="ED226" s="76">
        <f>SUMIFS('Planificación 2026-1'!R:R,'Planificación 2026-1'!W:W,C226,'Planificación 2026-1'!F:F,"PRINCIPAL",'Planificación 2026-1'!X:X,"&lt;&gt;VIRTUAL",'Planificación 2026-1'!I:I,"&lt;3")</f>
        <v>0</v>
      </c>
      <c r="EE226" s="76">
        <f>SUMIFS('Planificación 2026-1'!R:R,'Planificación 2026-1'!W:W,C226,'Planificación 2026-1'!F:F,"SUNAMPE",'Planificación 2026-1'!X:X,"VIRTUAL",'Planificación 2026-1'!I:I,"&lt;3")</f>
        <v>0</v>
      </c>
      <c r="EF226" s="76">
        <f>SUMIFS('Planificación 2026-1'!R:R,'Planificación 2026-1'!W:W,C226,'Planificación 2026-1'!F:F,"SUNAMPE",'Planificación 2026-1'!X:X,"&lt;&gt;VIRTUAL",'Planificación 2026-1'!I:I,"&lt;3")</f>
        <v>0</v>
      </c>
      <c r="EG226" s="76">
        <f>SUMIFS('Planificación 2026-1'!R:R,'Planificación 2026-1'!W:W,C226,'Planificación 2026-1'!F:F,"FILIAL",'Planificación 2026-1'!X:X,"VIRTUAL",'Planificación 2026-1'!I:I,"&lt;3")</f>
        <v>0</v>
      </c>
      <c r="EH226" s="76">
        <f>SUMIFS('Planificación 2026-1'!R:R,'Planificación 2026-1'!W:W,C226,'Planificación 2026-1'!F:F,"FILIAL",'Planificación 2026-1'!X:X,"&lt;&gt;VIRTUAL",'Planificación 2026-1'!I:I,"&lt;3")</f>
        <v>0</v>
      </c>
      <c r="EI226" s="76">
        <f>SUMIFS('Planificación 2026-1'!R:R,'Planificación 2026-1'!W:W,C226,'Planificación 2026-1'!F:F,"PORUMA",'Planificación 2026-1'!X:X,"VIRTUAL",'Planificación 2026-1'!I:I,"&lt;3")</f>
        <v>0</v>
      </c>
      <c r="EJ226" s="76">
        <f>SUMIFS('Planificación 2026-1'!R:R,'Planificación 2026-1'!W:W,C226,'Planificación 2026-1'!F:F,"PORUMA",'Planificación 2026-1'!X:X,"&lt;&gt;VIRTUAL",'Planificación 2026-1'!I:I,"&lt;3")</f>
        <v>0</v>
      </c>
      <c r="EK226" s="76">
        <f>SUMIFS('Planificación 2026-1'!R:R,'Planificación 2026-1'!W:W,C226,'Planificación 2026-1'!F:F,"HUAURA",'Planificación 2026-1'!X:X,"VIRTUAL",'Planificación 2026-1'!I:I,"&lt;3")</f>
        <v>0</v>
      </c>
      <c r="EL226" s="76">
        <f>SUMIFS('Planificación 2026-1'!R:R,'Planificación 2026-1'!W:W,C226,'Planificación 2026-1'!F:F,"HUAURA",'Planificación 2026-1'!X:X,"&lt;&gt;VIRTUAL",'Planificación 2026-1'!I:I,"&lt;3")</f>
        <v>0</v>
      </c>
      <c r="EM226" s="76"/>
      <c r="EN226" s="76">
        <f t="shared" si="32"/>
        <v>0</v>
      </c>
      <c r="EO226" s="76">
        <f t="shared" si="33"/>
        <v>0</v>
      </c>
      <c r="EP226" s="76" t="b">
        <f t="shared" si="34"/>
        <v>1</v>
      </c>
      <c r="EQ226" s="76" t="str">
        <f t="shared" si="35"/>
        <v/>
      </c>
      <c r="ER226" s="76" t="str">
        <f t="shared" si="40"/>
        <v>PRESENCIAL</v>
      </c>
    </row>
    <row r="227" spans="1:148" hidden="1">
      <c r="A227" s="83"/>
      <c r="B227" s="119">
        <v>224</v>
      </c>
      <c r="C227" s="115" t="s">
        <v>400</v>
      </c>
      <c r="D227" s="112">
        <f>SUMIF('Planificación 2026-1'!W:W,C227,'Planificación 2026-1'!R:R)</f>
        <v>0</v>
      </c>
      <c r="E227" s="114" t="s">
        <v>170</v>
      </c>
      <c r="F227" s="115" t="s">
        <v>171</v>
      </c>
      <c r="G227" s="115" t="s">
        <v>153</v>
      </c>
      <c r="H227" s="115" t="s">
        <v>124</v>
      </c>
      <c r="I227" s="107" t="str">
        <f>IF(SUM(COUNTIFS('Planificación 2026-1'!F:F,"PRINCIPAL",'Planificación 2026-1'!W:W,C227,'Planificación 2026-1'!H:H,"AF"))&gt;0,"P01"," ")</f>
        <v xml:space="preserve"> </v>
      </c>
      <c r="J227" s="108" t="str">
        <f>IF(SUM(COUNTIFS('Planificación 2026-1'!F:F,"PRINCIPAL",'Planificación 2026-1'!W:W,C227,'Planificación 2026-1'!H:H,"EN"))&gt;0,"P02"," ")</f>
        <v xml:space="preserve"> </v>
      </c>
      <c r="K227" s="108" t="str">
        <f>IF(SUM(COUNTIFS('Planificación 2026-1'!F:F,"PRINCIPAL",'Planificación 2026-1'!W:W,C227,'Planificación 2026-1'!H:H,"IS"))&gt;0,"P03"," ")</f>
        <v xml:space="preserve"> </v>
      </c>
      <c r="L227" s="108" t="str">
        <f>IF(SUM(COUNTIFS('Planificación 2026-1'!F:F,"PRINCIPAL",'Planificación 2026-1'!W:W,C227,'Planificación 2026-1'!H:H,"PS"))&gt;0,"P04"," ")</f>
        <v xml:space="preserve"> </v>
      </c>
      <c r="M227" s="108"/>
      <c r="N227" s="108" t="str">
        <f>IF(SUM(COUNTIFS('Planificación 2026-1'!F:F,"PRINCIPAL",'Planificación 2026-1'!W:W,C227,'Planificación 2026-1'!H:H,"IN"))&gt;0,"P06"," ")</f>
        <v xml:space="preserve"> </v>
      </c>
      <c r="O227" s="108" t="str">
        <f>IF(SUM(COUNTIFS('Planificación 2026-1'!F:F,"PRINCIPAL",'Planificación 2026-1'!W:W,C227,'Planificación 2026-1'!H:H,"CA"))&gt;0,"P07"," ")</f>
        <v xml:space="preserve"> </v>
      </c>
      <c r="P227" s="108" t="str">
        <f>IF(SUM(COUNTIFS('Planificación 2026-1'!F:F,"PRINCIPAL",'Planificación 2026-1'!W:W,C227,'Planificación 2026-1'!H:H,"DE"))&gt;0,"P08"," ")</f>
        <v xml:space="preserve"> </v>
      </c>
      <c r="Q227" s="108" t="str">
        <f>IF(SUM(COUNTIFS('Planificación 2026-1'!F:F,"PRINCIPAL",'Planificación 2026-1'!W:W,C227,'Planificación 2026-1'!H:H,"OB"))&gt;0,"P09"," ")</f>
        <v xml:space="preserve"> </v>
      </c>
      <c r="R227" s="108" t="str">
        <f>IF(SUM(COUNTIFS('Planificación 2026-1'!F:F,"PRINCIPAL",'Planificación 2026-1'!W:W,C227,'Planificación 2026-1'!H:H,"MH"))&gt;0,"P31"," ")</f>
        <v xml:space="preserve"> </v>
      </c>
      <c r="S227" s="108" t="str">
        <f>IF(SUM(COUNTIFS('Planificación 2026-1'!F:F,"PRINCIPAL",'Planificación 2026-1'!W:W,C227,'Planificación 2026-1'!H:H,"IC"))&gt;0,"P32"," ")</f>
        <v xml:space="preserve"> </v>
      </c>
      <c r="T227" s="108" t="str">
        <f>IF(SUM(COUNTIFS('Planificación 2026-1'!F:F,"PRINCIPAL",'Planificación 2026-1'!W:W,C227,'Planificación 2026-1'!H:H,"AR"))&gt;0,"P34"," ")</f>
        <v xml:space="preserve"> </v>
      </c>
      <c r="U227" s="108" t="str">
        <f>IF(SUM(COUNTIFS('Planificación 2026-1'!F:F,"PRINCIPAL",'Planificación 2026-1'!W:W,C227,'Planificación 2026-1'!H:H,"T1"))&gt;0,"P35"," ")</f>
        <v xml:space="preserve"> </v>
      </c>
      <c r="V227" s="108" t="str">
        <f>IF(SUM(COUNTIFS('Planificación 2026-1'!F:F,"PRINCIPAL",'Planificación 2026-1'!W:W,C227,'Planificación 2026-1'!H:H,"T3"))&gt;0,"P36"," ")</f>
        <v xml:space="preserve"> </v>
      </c>
      <c r="W227" s="108" t="str">
        <f>IF(SUM(COUNTIFS('Planificación 2026-1'!F:F,"PRINCIPAL",'Planificación 2026-1'!W:W,C227,'Planificación 2026-1'!H:H,"T2"))&gt;0,"P37"," ")</f>
        <v xml:space="preserve"> </v>
      </c>
      <c r="X227" s="108" t="str">
        <f>IF(SUM(COUNTIFS('Planificación 2026-1'!F:F,"PRINCIPAL",'Planificación 2026-1'!W:W,C227,'Planificación 2026-1'!H:H,"AE"))&gt;0,"P38"," ")</f>
        <v xml:space="preserve"> </v>
      </c>
      <c r="Y227" s="108" t="str">
        <f>IF(SUM(COUNTIFS('Planificación 2026-1'!F:F,"PRINCIPAL",'Planificación 2026-1'!W:W,C227,'Planificación 2026-1'!H:H,"T4"))&gt;0,"P55"," ")</f>
        <v xml:space="preserve"> </v>
      </c>
      <c r="Z227" s="108" t="str">
        <f>IF(SUM(COUNTIFS('Planificación 2026-1'!F:F,"FILIAL",'Planificación 2026-1'!W:W,C227,'Planificación 2026-1'!H:H,"AF"))&gt;0," P01"," ")</f>
        <v xml:space="preserve"> </v>
      </c>
      <c r="AA227" s="108" t="str">
        <f>IF(SUM(COUNTIFS('Planificación 2026-1'!F:F,"FILIAL",'Planificación 2026-1'!W:W,C227,'Planificación 2026-1'!H:H,"EN"))&gt;0,"P02"," ")</f>
        <v xml:space="preserve"> </v>
      </c>
      <c r="AB227" s="108" t="str">
        <f>IF(SUM(COUNTIFS('Planificación 2026-1'!F:F,"FILIAL",'Planificación 2026-1'!W:W,C227,'Planificación 2026-1'!H:H,"IS"))&gt;0,"P03"," ")</f>
        <v xml:space="preserve"> </v>
      </c>
      <c r="AC227" s="108" t="str">
        <f>IF(SUM(COUNTIFS('Planificación 2026-1'!F:F,"FILIAL",'Planificación 2026-1'!W:W,C227,'Planificación 2026-1'!H:H,"PS"))&gt;0,"P04"," ")</f>
        <v xml:space="preserve"> </v>
      </c>
      <c r="AD227" s="108"/>
      <c r="AE227" s="108" t="str">
        <f>IF(SUM(COUNTIFS('Planificación 2026-1'!F:F,"FILIAL",'Planificación 2026-1'!W:W,C227,'Planificación 2026-1'!H:H,"IN"))&gt;0,"P06"," ")</f>
        <v xml:space="preserve"> </v>
      </c>
      <c r="AF227" s="108" t="str">
        <f>IF(SUM(COUNTIFS('Planificación 2026-1'!F:F,"FILIAL",'Planificación 2026-1'!W:W,C227,'Planificación 2026-1'!H:H,"CA"))&gt;0,"P07"," ")</f>
        <v xml:space="preserve"> </v>
      </c>
      <c r="AG227" s="108" t="str">
        <f>IF(SUM(COUNTIFS('Planificación 2026-1'!F:F,"FILIAL",'Planificación 2026-1'!W:W,C227,'Planificación 2026-1'!H:H,"DE"))&gt;0,"P08"," ")</f>
        <v xml:space="preserve"> </v>
      </c>
      <c r="AH227" s="108" t="str">
        <f>IF(SUM(COUNTIFS('Planificación 2026-1'!F:F,"FILIAL",'Planificación 2026-1'!W:W,C227,'Planificación 2026-1'!H:H,"OB"))&gt;0,"P09"," ")</f>
        <v xml:space="preserve"> </v>
      </c>
      <c r="AI227" s="108" t="str">
        <f>IF(SUM(COUNTIFS('Planificación 2026-1'!F:F,"FILIAL",'Planificación 2026-1'!W:W,C227,'Planificación 2026-1'!H:H,"MH"))&gt;0,"P31"," ")</f>
        <v xml:space="preserve"> </v>
      </c>
      <c r="AJ227" s="108" t="str">
        <f>IF(SUM(COUNTIFS('Planificación 2026-1'!F:F,"FILIAL",'Planificación 2026-1'!W:W,C227,'Planificación 2026-1'!H:H,"IC"))&gt;0,"P32"," ")</f>
        <v xml:space="preserve"> </v>
      </c>
      <c r="AK227" s="108" t="str">
        <f>IF(SUM(COUNTIFS('Planificación 2026-1'!F:F,"FILIAL",'Planificación 2026-1'!W:W,C227,'Planificación 2026-1'!H:H,"AR"))&gt;0,"P34"," ")</f>
        <v xml:space="preserve"> </v>
      </c>
      <c r="AL227" s="108" t="str">
        <f>IF(SUM(COUNTIFS('Planificación 2026-1'!F:F,"FILIAL",'Planificación 2026-1'!W:W,C227,'Planificación 2026-1'!H:H,"T1"))&gt;0,"P35"," ")</f>
        <v xml:space="preserve"> </v>
      </c>
      <c r="AM227" s="108" t="str">
        <f>IF(SUM(COUNTIFS('Planificación 2026-1'!F:F,"FILIAL",'Planificación 2026-1'!W:W,C227,'Planificación 2026-1'!H:H,"T3"))&gt;0,"P36"," ")</f>
        <v xml:space="preserve"> </v>
      </c>
      <c r="AN227" s="108" t="str">
        <f>IF(SUM(COUNTIFS('Planificación 2026-1'!F:F,"FILIAL",'Planificación 2026-1'!W:W,C227,'Planificación 2026-1'!H:H,"T2"))&gt;0,"P37"," ")</f>
        <v xml:space="preserve"> </v>
      </c>
      <c r="AO227" s="108" t="str">
        <f>IF(SUM(COUNTIFS('Planificación 2026-1'!F:F,"FILIAL",'Planificación 2026-1'!W:W,C227,'Planificación 2026-1'!H:H,"AE"))&gt;0,"P38"," ")</f>
        <v xml:space="preserve"> </v>
      </c>
      <c r="AP227" s="108" t="str">
        <f>IF(SUM(COUNTIFS('Planificación 2026-1'!F:F,"FILIAL",'Planificación 2026-1'!W:W,C227,'Planificación 2026-1'!H:H,"T4"))&gt;0,"P55"," ")</f>
        <v xml:space="preserve"> </v>
      </c>
      <c r="AQ227" s="108" t="str">
        <f>IF(SUM(COUNTIFS('Planificación 2026-1'!F:F,"SUNAMPE",'Planificación 2026-1'!W:W,C227,'Planificación 2026-1'!H:H,"AF"))&gt;0," P01"," ")</f>
        <v xml:space="preserve"> </v>
      </c>
      <c r="AR227" s="108" t="str">
        <f>IF(SUM(COUNTIFS('Planificación 2026-1'!F:F,"SUNAMPE",'Planificación 2026-1'!W:W,C227,'Planificación 2026-1'!H:H,"EN"))&gt;0,"P02"," ")</f>
        <v xml:space="preserve"> </v>
      </c>
      <c r="AS227" s="108" t="str">
        <f>IF(SUM(COUNTIFS('Planificación 2026-1'!F:F,"SUNAMPE",'Planificación 2026-1'!W:W,C227,'Planificación 2026-1'!H:H,"IS"))&gt;0,"P03"," ")</f>
        <v xml:space="preserve"> </v>
      </c>
      <c r="AT227" s="108" t="str">
        <f>IF(SUM(COUNTIFS('Planificación 2026-1'!F:F,"SUNAMPE",'Planificación 2026-1'!W:W,C227,'Planificación 2026-1'!H:H,"PS"))&gt;0,"P04"," ")</f>
        <v xml:space="preserve"> </v>
      </c>
      <c r="AU227" s="108"/>
      <c r="AV227" s="108" t="str">
        <f>IF(SUM(COUNTIFS('Planificación 2026-1'!F:F,"SUNAMPE",'Planificación 2026-1'!W:W,C227,'Planificación 2026-1'!H:H,"IN"))&gt;0,"P06"," ")</f>
        <v xml:space="preserve"> </v>
      </c>
      <c r="AW227" s="108" t="str">
        <f>IF(SUM(COUNTIFS('Planificación 2026-1'!F:F,"SUNAMPE",'Planificación 2026-1'!W:W,C227,'Planificación 2026-1'!H:H,"CA"))&gt;0,"P07"," ")</f>
        <v xml:space="preserve"> </v>
      </c>
      <c r="AX227" s="108" t="str">
        <f>IF(SUM(COUNTIFS('Planificación 2026-1'!F:F,"SUNAMPE",'Planificación 2026-1'!W:W,C227,'Planificación 2026-1'!H:H,"DE"))&gt;0,"P08"," ")</f>
        <v xml:space="preserve"> </v>
      </c>
      <c r="AY227" s="108" t="str">
        <f>IF(SUM(COUNTIFS('Planificación 2026-1'!F:F,"SUNAMPE",'Planificación 2026-1'!W:W,C227,'Planificación 2026-1'!H:H,"OB"))&gt;0,"P09"," ")</f>
        <v xml:space="preserve"> </v>
      </c>
      <c r="AZ227" s="108" t="str">
        <f>IF(SUM(COUNTIFS('Planificación 2026-1'!F:F,"SUNAMPE",'Planificación 2026-1'!W:W,C227,'Planificación 2026-1'!H:H,"MH"))&gt;0,"P31"," ")</f>
        <v xml:space="preserve"> </v>
      </c>
      <c r="BA227" s="108" t="str">
        <f>IF(SUM(COUNTIFS('Planificación 2026-1'!F:F,"SUNAMPE",'Planificación 2026-1'!W:W,C227,'Planificación 2026-1'!H:H,"IC"))&gt;0,"P32"," ")</f>
        <v xml:space="preserve"> </v>
      </c>
      <c r="BB227" s="108" t="str">
        <f>IF(SUM(COUNTIFS('Planificación 2026-1'!F:F,"SUNAMPE",'Planificación 2026-1'!W:W,C227,'Planificación 2026-1'!H:H,"AR"))&gt;0,"P34"," ")</f>
        <v xml:space="preserve"> </v>
      </c>
      <c r="BC227" s="108" t="str">
        <f>IF(SUM(COUNTIFS('Planificación 2026-1'!F:F,"SUNAMPE",'Planificación 2026-1'!W:W,C227,'Planificación 2026-1'!H:H,"T1"))&gt;0,"P35"," ")</f>
        <v xml:space="preserve"> </v>
      </c>
      <c r="BD227" s="108" t="str">
        <f>IF(SUM(COUNTIFS('Planificación 2026-1'!F:F,"SUNAMPE",'Planificación 2026-1'!W:W,C227,'Planificación 2026-1'!H:H,"T3"))&gt;0,"P36"," ")</f>
        <v xml:space="preserve"> </v>
      </c>
      <c r="BE227" s="108" t="str">
        <f>IF(SUM(COUNTIFS('Planificación 2026-1'!F:F,"SUNAMPE",'Planificación 2026-1'!W:W,C227,'Planificación 2026-1'!H:H,"T2"))&gt;0,"P37"," ")</f>
        <v xml:space="preserve"> </v>
      </c>
      <c r="BF227" s="108" t="str">
        <f>IF(SUM(COUNTIFS('Planificación 2026-1'!F:F,"SUNAMPE",'Planificación 2026-1'!W:W,C227,'Planificación 2026-1'!H:H,"AE"))&gt;0,"P38"," ")</f>
        <v xml:space="preserve"> </v>
      </c>
      <c r="BG227" s="108" t="str">
        <f>IF(SUM(COUNTIFS('Planificación 2026-1'!F:F,"SUNAMPE",'Planificación 2026-1'!W:W,C227,'Planificación 2026-1'!H:H,"T4"))&gt;0,"P55"," ")</f>
        <v xml:space="preserve"> </v>
      </c>
      <c r="BH227" s="108" t="str">
        <f>IF(SUM(COUNTIFS('Planificación 2026-1'!F:F,"HUAURA",'Planificación 2026-1'!W:W,C227,'Planificación 2026-1'!H:H,"AF"))&gt;0," P01"," ")</f>
        <v xml:space="preserve"> </v>
      </c>
      <c r="BI227" s="108" t="str">
        <f>IF(SUM(COUNTIFS('Planificación 2026-1'!F:F,"HUAURA",'Planificación 2026-1'!W:W,C227,'Planificación 2026-1'!H:H,"EN"))&gt;0,"P02"," ")</f>
        <v xml:space="preserve"> </v>
      </c>
      <c r="BJ227" s="108" t="str">
        <f>IF(SUM(COUNTIFS('Planificación 2026-1'!F:F,"HUAURA",'Planificación 2026-1'!W:W,C227,'Planificación 2026-1'!H:H,"IS"))&gt;0,"P03"," ")</f>
        <v xml:space="preserve"> </v>
      </c>
      <c r="BK227" s="108" t="str">
        <f>IF(SUM(COUNTIFS('Planificación 2026-1'!F:F,"HUAURA",'Planificación 2026-1'!W:W,C227,'Planificación 2026-1'!H:H,"PS"))&gt;0,"P04"," ")</f>
        <v xml:space="preserve"> </v>
      </c>
      <c r="BL227" s="108"/>
      <c r="BM227" s="108" t="str">
        <f>IF(SUM(COUNTIFS('Planificación 2026-1'!F:F,"HUAURA",'Planificación 2026-1'!W:W,C227,'Planificación 2026-1'!H:H,"IN"))&gt;0,"P06"," ")</f>
        <v xml:space="preserve"> </v>
      </c>
      <c r="BN227" s="108" t="str">
        <f>IF(SUM(COUNTIFS('Planificación 2026-1'!F:F,"HUAURA",'Planificación 2026-1'!W:W,C227,'Planificación 2026-1'!H:H,"CA"))&gt;0,"P07"," ")</f>
        <v xml:space="preserve"> </v>
      </c>
      <c r="BO227" s="108" t="str">
        <f>IF(SUM(COUNTIFS('Planificación 2026-1'!F:F,"HUAURA",'Planificación 2026-1'!W:W,C227,'Planificación 2026-1'!H:H,"DE"))&gt;0,"P08"," ")</f>
        <v xml:space="preserve"> </v>
      </c>
      <c r="BP227" s="108" t="str">
        <f>IF(SUM(COUNTIFS('Planificación 2026-1'!F:F,"HUAURA",'Planificación 2026-1'!W:W,C227,'Planificación 2026-1'!H:H,"OB"))&gt;0,"P09"," ")</f>
        <v xml:space="preserve"> </v>
      </c>
      <c r="BQ227" s="108" t="str">
        <f>IF(SUM(COUNTIFS('Planificación 2026-1'!F:F,"HUAURA",'Planificación 2026-1'!W:W,C227,'Planificación 2026-1'!H:H,"MH"))&gt;0,"P31"," ")</f>
        <v xml:space="preserve"> </v>
      </c>
      <c r="BR227" s="108" t="str">
        <f>IF(SUM(COUNTIFS('Planificación 2026-1'!F:F,"HUAURA",'Planificación 2026-1'!W:W,C227,'Planificación 2026-1'!H:H,"IC"))&gt;0,"P32"," ")</f>
        <v xml:space="preserve"> </v>
      </c>
      <c r="BS227" s="108" t="str">
        <f>IF(SUM(COUNTIFS('Planificación 2026-1'!F:F,"HUAURA",'Planificación 2026-1'!W:W,C227,'Planificación 2026-1'!H:H,"AR"))&gt;0,"P34"," ")</f>
        <v xml:space="preserve"> </v>
      </c>
      <c r="BT227" s="108" t="str">
        <f>IF(SUM(COUNTIFS('Planificación 2026-1'!F:F,"HUAURA",'Planificación 2026-1'!W:W,C227,'Planificación 2026-1'!H:H,"T1"))&gt;0,"P35"," ")</f>
        <v xml:space="preserve"> </v>
      </c>
      <c r="BU227" s="108" t="str">
        <f>IF(SUM(COUNTIFS('Planificación 2026-1'!F:F,"HUAURA",'Planificación 2026-1'!W:W,C227,'Planificación 2026-1'!H:H,"T3"))&gt;0,"P36"," ")</f>
        <v xml:space="preserve"> </v>
      </c>
      <c r="BV227" s="108" t="str">
        <f>IF(SUM(COUNTIFS('Planificación 2026-1'!F:F,"HUAURA",'Planificación 2026-1'!W:W,C227,'Planificación 2026-1'!H:H,"T2"))&gt;0,"P37"," ")</f>
        <v xml:space="preserve"> </v>
      </c>
      <c r="BW227" s="108" t="str">
        <f>IF(SUM(COUNTIFS('Planificación 2026-1'!F:F,"HUAURA",'Planificación 2026-1'!W:W,C227,'Planificación 2026-1'!H:H,"AE"))&gt;0,"P38"," ")</f>
        <v xml:space="preserve"> </v>
      </c>
      <c r="BX227" s="108" t="str">
        <f>IF(SUM(COUNTIFS('Planificación 2026-1'!F:F,"HUAURA",'Planificación 2026-1'!W:W,C227,'Planificación 2026-1'!H:H,"T4"))&gt;0,"P55"," ")</f>
        <v xml:space="preserve"> </v>
      </c>
      <c r="BY227" s="109">
        <f>SUMIFS('Planificación 2026-1'!R:R,'Planificación 2026-1'!W:W,C227,'Planificación 2026-1'!H:H,"AF",'Planificación 2026-1'!I:I,"&gt;2")</f>
        <v>0</v>
      </c>
      <c r="BZ227" s="109">
        <f>SUMIFS('Planificación 2026-1'!R:R,'Planificación 2026-1'!W:W,C227,'Planificación 2026-1'!H:H,"EN",'Planificación 2026-1'!I:I,"&gt;2")</f>
        <v>0</v>
      </c>
      <c r="CA227" s="109">
        <f>SUMIFS('Planificación 2026-1'!R:R,'Planificación 2026-1'!W:W,C227,'Planificación 2026-1'!H:H,"IS",'Planificación 2026-1'!I:I,"&gt;2")</f>
        <v>0</v>
      </c>
      <c r="CB227" s="109">
        <f>SUMIFS('Planificación 2026-1'!R:R,'Planificación 2026-1'!W:W,C227,'Planificación 2026-1'!H:H,"PS",'Planificación 2026-1'!I:I,"&gt;2")</f>
        <v>0</v>
      </c>
      <c r="CC227" s="109">
        <f>SUMIFS('Planificación 2026-1'!R:R,'Planificación 2026-1'!W:W,C227,'Planificación 2026-1'!H:H,"IN",'Planificación 2026-1'!I:I,"&gt;2")</f>
        <v>0</v>
      </c>
      <c r="CD227" s="109">
        <f>SUMIFS('Planificación 2026-1'!R:R,'Planificación 2026-1'!W:W,C227,'Planificación 2026-1'!H:H,"CA",'Planificación 2026-1'!I:I,"&gt;2")</f>
        <v>0</v>
      </c>
      <c r="CE227" s="109">
        <f>SUMIFS('Planificación 2026-1'!R:R,'Planificación 2026-1'!W:W,C227,'Planificación 2026-1'!H:H,"DE",'Planificación 2026-1'!I:I,"&gt;2")</f>
        <v>0</v>
      </c>
      <c r="CF227" s="109">
        <f>SUMIFS('Planificación 2026-1'!R:R,'Planificación 2026-1'!W:W,C227,'Planificación 2026-1'!H:H,"OB",'Planificación 2026-1'!I:I,"&gt;2")</f>
        <v>0</v>
      </c>
      <c r="CG227" s="109">
        <f>SUMIFS('Planificación 2026-1'!R:R,'Planificación 2026-1'!W:W,C227,'Planificación 2026-1'!H:H,"MH",'Planificación 2026-1'!I:I,"&gt;2")</f>
        <v>0</v>
      </c>
      <c r="CH227" s="109">
        <f>SUMIFS('Planificación 2026-1'!R:R,'Planificación 2026-1'!W:W,C227,'Planificación 2026-1'!H:H,"IC",'Planificación 2026-1'!I:I,"&gt;2")</f>
        <v>0</v>
      </c>
      <c r="CI227" s="109">
        <f>SUMIFS('Planificación 2026-1'!R:R,'Planificación 2026-1'!W:W,C227,'Planificación 2026-1'!H:H,"AR",'Planificación 2026-1'!I:I,"&gt;2")</f>
        <v>0</v>
      </c>
      <c r="CJ227" s="109">
        <f>SUMIFS('Planificación 2026-1'!R:R,'Planificación 2026-1'!W:W,C227,'Planificación 2026-1'!H:H,"T1",'Planificación 2026-1'!I:I,"&gt;2")</f>
        <v>0</v>
      </c>
      <c r="CK227" s="109">
        <f>SUMIFS('Planificación 2026-1'!R:R,'Planificación 2026-1'!W:W,C227,'Planificación 2026-1'!H:H,"T3",'Planificación 2026-1'!I:I,"&gt;2")</f>
        <v>0</v>
      </c>
      <c r="CL227" s="109">
        <f>SUMIFS('Planificación 2026-1'!R:R,'Planificación 2026-1'!W:W,C227,'Planificación 2026-1'!H:H,"T2",'Planificación 2026-1'!I:I,"&gt;2")</f>
        <v>0</v>
      </c>
      <c r="CM227" s="109">
        <f>SUMIFS('Planificación 2026-1'!R:R,'Planificación 2026-1'!W:W,C227,'Planificación 2026-1'!H:H,"AE",'Planificación 2026-1'!I:I,"&gt;2")</f>
        <v>0</v>
      </c>
      <c r="CN227" s="109">
        <f>SUMIFS('Planificación 2026-1'!R:R,'Planificación 2026-1'!W:W,C227,'Planificación 2026-1'!H:H,"T4",'Planificación 2026-1'!I:I,"&gt;2")</f>
        <v>0</v>
      </c>
      <c r="CO227" s="109">
        <f>SUMIFS('Planificación 2026-1'!R:R,'Planificación 2026-1'!W:W,C227,'Planificación 2026-1'!H:H,"AF",'Planificación 2026-1'!I:I,"&lt;3")</f>
        <v>0</v>
      </c>
      <c r="CP227" s="109">
        <f>SUMIFS('Planificación 2026-1'!R:R,'Planificación 2026-1'!W:W,C227,'Planificación 2026-1'!H:H,"EN",'Planificación 2026-1'!I:I,"&lt;3")</f>
        <v>0</v>
      </c>
      <c r="CQ227" s="109">
        <f>SUMIFS('Planificación 2026-1'!R:R,'Planificación 2026-1'!W:W,C227,'Planificación 2026-1'!H:H,"IS",'Planificación 2026-1'!I:I,"&lt;3")</f>
        <v>0</v>
      </c>
      <c r="CR227" s="109">
        <f>SUMIFS('Planificación 2026-1'!R:R,'Planificación 2026-1'!W:W,C227,'Planificación 2026-1'!H:H,"PS",'Planificación 2026-1'!I:I,"&lt;3")</f>
        <v>0</v>
      </c>
      <c r="CS227" s="109">
        <f>SUMIFS('Planificación 2026-1'!R:R,'Planificación 2026-1'!W:W,C227,'Planificación 2026-1'!H:H,"IN",'Planificación 2026-1'!I:I,"&lt;3")</f>
        <v>0</v>
      </c>
      <c r="CT227" s="109">
        <f>SUMIFS('Planificación 2026-1'!R:R,'Planificación 2026-1'!W:W,C227,'Planificación 2026-1'!H:H,"CA",'Planificación 2026-1'!I:I,"&lt;3")</f>
        <v>0</v>
      </c>
      <c r="CU227" s="109">
        <f>SUMIFS('Planificación 2026-1'!R:R,'Planificación 2026-1'!W:W,C227,'Planificación 2026-1'!H:H,"DE",'Planificación 2026-1'!I:I,"&lt;3")</f>
        <v>0</v>
      </c>
      <c r="CV227" s="109">
        <f>SUMIFS('Planificación 2026-1'!R:R,'Planificación 2026-1'!W:W,C227,'Planificación 2026-1'!H:H,"OB",'Planificación 2026-1'!I:I,"&lt;3")</f>
        <v>0</v>
      </c>
      <c r="CW227" s="109">
        <f>SUMIFS('Planificación 2026-1'!R:R,'Planificación 2026-1'!W:W,C227,'Planificación 2026-1'!H:H,"MH",'Planificación 2026-1'!I:I,"&lt;3")</f>
        <v>0</v>
      </c>
      <c r="CX227" s="109">
        <f>SUMIFS('Planificación 2026-1'!R:R,'Planificación 2026-1'!W:W,C227,'Planificación 2026-1'!H:H,"IC",'Planificación 2026-1'!I:I,"&lt;3")</f>
        <v>0</v>
      </c>
      <c r="CY227" s="109">
        <f>SUMIFS('Planificación 2026-1'!R:R,'Planificación 2026-1'!W:W,C227,'Planificación 2026-1'!H:H,"AR",'Planificación 2026-1'!I:I,"&lt;3")</f>
        <v>0</v>
      </c>
      <c r="CZ227" s="109">
        <f>SUMIFS('Planificación 2026-1'!R:R,'Planificación 2026-1'!W:W,C227,'Planificación 2026-1'!H:H,"T1",'Planificación 2026-1'!I:I,"&lt;3")</f>
        <v>0</v>
      </c>
      <c r="DA227" s="109">
        <f>SUMIFS('Planificación 2026-1'!R:R,'Planificación 2026-1'!W:W,C227,'Planificación 2026-1'!H:H,"T3",'Planificación 2026-1'!I:I,"&lt;3")</f>
        <v>0</v>
      </c>
      <c r="DB227" s="109">
        <f>SUMIFS('Planificación 2026-1'!R:R,'Planificación 2026-1'!W:W,C227,'Planificación 2026-1'!H:H,"T2",'Planificación 2026-1'!I:I,"&lt;3")</f>
        <v>0</v>
      </c>
      <c r="DC227" s="109">
        <f>SUMIFS('Planificación 2026-1'!R:R,'Planificación 2026-1'!W:W,C227,'Planificación 2026-1'!H:H,"AE",'Planificación 2026-1'!I:I,"&lt;3")</f>
        <v>0</v>
      </c>
      <c r="DD227" s="109">
        <f>SUMIFS('Planificación 2026-1'!R:R,'Planificación 2026-1'!W:W,C227,'Planificación 2026-1'!H:H,"T4",'Planificación 2026-1'!I:I,"&lt;3")</f>
        <v>0</v>
      </c>
      <c r="DE227" s="108" t="str">
        <f t="shared" si="36"/>
        <v/>
      </c>
      <c r="DF227" s="41">
        <f>IF(C227="","",SUMIFS('Planificación 2026-1'!R:R,'Planificación 2026-1'!W:W,C227,'Planificación 2026-1'!F:F,"PRINCIPAL",'Planificación 2026-1'!X:X,"VIRTUAL"))</f>
        <v>0</v>
      </c>
      <c r="DG227" s="41">
        <f>IF(C227="","",SUMIFS('Planificación 2026-1'!R:R,'Planificación 2026-1'!W:W,C227,'Planificación 2026-1'!F:F,"PRINCIPAL",'Planificación 2026-1'!X:X,"PRESENCIAL"))</f>
        <v>0</v>
      </c>
      <c r="DH227" s="41">
        <f>IF(C227="","",SUMIFS('Planificación 2026-1'!R:R,'Planificación 2026-1'!W:W,C227,'Planificación 2026-1'!F:F,"PRINCIPAL",'Planificación 2026-1'!X:X,"HIBRIDO PRESENCIAL"))</f>
        <v>0</v>
      </c>
      <c r="DI227" s="108" t="str">
        <f t="shared" si="37"/>
        <v/>
      </c>
      <c r="DJ227" s="108">
        <f>IF(C227="","",SUMIFS('Planificación 2026-1'!R:R,'Planificación 2026-1'!W:W,C227,'Planificación 2026-1'!F:F,"FILIAL",'Planificación 2026-1'!X:X,"VIRTUAL"))</f>
        <v>0</v>
      </c>
      <c r="DK227" s="110">
        <f>IF(C227="","",SUMIFS('Planificación 2026-1'!R:R,'Planificación 2026-1'!W:W,C227,'Planificación 2026-1'!F:F,"FILIAL",'Planificación 2026-1'!X:X,"PRESENCIAL"))</f>
        <v>0</v>
      </c>
      <c r="DL227" s="61">
        <f>IF(C227="","",SUMIFS('Planificación 2026-1'!R:R,'Planificación 2026-1'!W:W,C227,'Planificación 2026-1'!F:F,"FILIAL",'Planificación 2026-1'!X:X,"HIBRIDO PRESENCIAL"))</f>
        <v>0</v>
      </c>
      <c r="DM227" s="111" t="str">
        <f t="shared" si="38"/>
        <v/>
      </c>
      <c r="DN227" s="108">
        <f>IF(C227="","",SUMIFS('Planificación 2026-1'!R:R,'Planificación 2026-1'!W:W,C227,'Planificación 2026-1'!F:F,"SUNAMPE",'Planificación 2026-1'!X:X,"VIRTUAL"))</f>
        <v>0</v>
      </c>
      <c r="DO227" s="61">
        <f>IF(C227="","",SUMIFS('Planificación 2026-1'!R:R,'Planificación 2026-1'!W:W,C227,'Planificación 2026-1'!F:F,"SUNAMPE",'Planificación 2026-1'!X:X,"PRESENCIAL"))</f>
        <v>0</v>
      </c>
      <c r="DP227" s="111" t="str">
        <f t="shared" si="39"/>
        <v/>
      </c>
      <c r="DQ227" s="108">
        <f>IF(C227="","",SUMIFS('Planificación 2026-1'!R:R,'Planificación 2026-1'!W:W,C227,'Planificación 2026-1'!F:F,"HUAURA",'Planificación 2026-1'!X:X,"VIRTUAL"))</f>
        <v>0</v>
      </c>
      <c r="DR227" s="61">
        <f>IF(C227="","",SUMIFS('Planificación 2026-1'!R:R,'Planificación 2026-1'!W:W,C227,'Planificación 2026-1'!F:F,"HUAURA",'Planificación 2026-1'!X:X,"PRESENCIAL"))</f>
        <v>0</v>
      </c>
      <c r="DS227" s="76">
        <f>SUMIFS('Planificación 2026-1'!R:R,'Planificación 2026-1'!W:W,C227,'Planificación 2026-1'!F:F,"PRINCIPAL",'Planificación 2026-1'!X:X,"VIRTUAL",'Planificación 2026-1'!I:I,"&gt;2")</f>
        <v>0</v>
      </c>
      <c r="DT227" s="76">
        <f>SUMIFS('Planificación 2026-1'!R:R,'Planificación 2026-1'!W:W,C227,'Planificación 2026-1'!F:F,"PRINCIPAL",'Planificación 2026-1'!X:X,"&lt;&gt;VIRTUAL",'Planificación 2026-1'!I:I,"&gt;2")</f>
        <v>0</v>
      </c>
      <c r="DU227" s="76">
        <f>SUMIFS('Planificación 2026-1'!R:R,'Planificación 2026-1'!W:W,C227,'Planificación 2026-1'!F:F,"SUNAMPE",'Planificación 2026-1'!X:X,"VIRTUAL",'Planificación 2026-1'!I:I,"&gt;2")</f>
        <v>0</v>
      </c>
      <c r="DV227" s="76">
        <f>SUMIFS('Planificación 2026-1'!R:R,'Planificación 2026-1'!W:W,C227,'Planificación 2026-1'!F:F,"SUNAMPE",'Planificación 2026-1'!X:X,"&lt;&gt;VIRTUAL",'Planificación 2026-1'!I:I,"&gt;2")</f>
        <v>0</v>
      </c>
      <c r="DW227" s="76">
        <f>SUMIFS('Planificación 2026-1'!R:R,'Planificación 2026-1'!W:W,C227,'Planificación 2026-1'!F:F,"FILIAL",'Planificación 2026-1'!X:X,"VIRTUAL",'Planificación 2026-1'!I:I,"&gt;2")</f>
        <v>0</v>
      </c>
      <c r="DX227" s="76">
        <f>SUMIFS('Planificación 2026-1'!R:R,'Planificación 2026-1'!W:W,C227,'Planificación 2026-1'!F:F,"FILIAL",'Planificación 2026-1'!X:X,"&lt;&gt;VIRTUAL",'Planificación 2026-1'!I:I,"&gt;2")</f>
        <v>0</v>
      </c>
      <c r="DY227" s="76">
        <f>SUMIFS('Planificación 2026-1'!R:R,'Planificación 2026-1'!W:W,C227,'Planificación 2026-1'!F:F,"PORUMA",'Planificación 2026-1'!X:X,"VIRTUAL",'Planificación 2026-1'!I:I,"&gt;2")</f>
        <v>0</v>
      </c>
      <c r="DZ227" s="76">
        <f>SUMIFS('Planificación 2026-1'!R:R,'Planificación 2026-1'!W:W,C227,'Planificación 2026-1'!F:F,"PORUMA",'Planificación 2026-1'!X:X,"&lt;&gt;VIRTUAL",'Planificación 2026-1'!I:I,"&gt;2")</f>
        <v>0</v>
      </c>
      <c r="EA227" s="76">
        <f>SUMIFS('Planificación 2026-1'!R:R,'Planificación 2026-1'!W:W,C227,'Planificación 2026-1'!F:F,"HUAURA",'Planificación 2026-1'!X:X,"VIRTUAL",'Planificación 2026-1'!I:I,"&gt;2")</f>
        <v>0</v>
      </c>
      <c r="EB227" s="76">
        <f>SUMIFS('Planificación 2026-1'!R:R,'Planificación 2026-1'!W:W,C227,'Planificación 2026-1'!F:F,"HUAURA",'Planificación 2026-1'!X:X,"&lt;&gt;VIRTUAL",'Planificación 2026-1'!I:I,"&gt;2")</f>
        <v>0</v>
      </c>
      <c r="EC227" s="76">
        <f>SUMIFS('Planificación 2026-1'!R:R,'Planificación 2026-1'!W:W,C227,'Planificación 2026-1'!F:F,"PRINCIPAL",'Planificación 2026-1'!X:X,"VIRTUAL",'Planificación 2026-1'!I:I,"&lt;3")</f>
        <v>0</v>
      </c>
      <c r="ED227" s="76">
        <f>SUMIFS('Planificación 2026-1'!R:R,'Planificación 2026-1'!W:W,C227,'Planificación 2026-1'!F:F,"PRINCIPAL",'Planificación 2026-1'!X:X,"&lt;&gt;VIRTUAL",'Planificación 2026-1'!I:I,"&lt;3")</f>
        <v>0</v>
      </c>
      <c r="EE227" s="76">
        <f>SUMIFS('Planificación 2026-1'!R:R,'Planificación 2026-1'!W:W,C227,'Planificación 2026-1'!F:F,"SUNAMPE",'Planificación 2026-1'!X:X,"VIRTUAL",'Planificación 2026-1'!I:I,"&lt;3")</f>
        <v>0</v>
      </c>
      <c r="EF227" s="76">
        <f>SUMIFS('Planificación 2026-1'!R:R,'Planificación 2026-1'!W:W,C227,'Planificación 2026-1'!F:F,"SUNAMPE",'Planificación 2026-1'!X:X,"&lt;&gt;VIRTUAL",'Planificación 2026-1'!I:I,"&lt;3")</f>
        <v>0</v>
      </c>
      <c r="EG227" s="76">
        <f>SUMIFS('Planificación 2026-1'!R:R,'Planificación 2026-1'!W:W,C227,'Planificación 2026-1'!F:F,"FILIAL",'Planificación 2026-1'!X:X,"VIRTUAL",'Planificación 2026-1'!I:I,"&lt;3")</f>
        <v>0</v>
      </c>
      <c r="EH227" s="76">
        <f>SUMIFS('Planificación 2026-1'!R:R,'Planificación 2026-1'!W:W,C227,'Planificación 2026-1'!F:F,"FILIAL",'Planificación 2026-1'!X:X,"&lt;&gt;VIRTUAL",'Planificación 2026-1'!I:I,"&lt;3")</f>
        <v>0</v>
      </c>
      <c r="EI227" s="76">
        <f>SUMIFS('Planificación 2026-1'!R:R,'Planificación 2026-1'!W:W,C227,'Planificación 2026-1'!F:F,"PORUMA",'Planificación 2026-1'!X:X,"VIRTUAL",'Planificación 2026-1'!I:I,"&lt;3")</f>
        <v>0</v>
      </c>
      <c r="EJ227" s="76">
        <f>SUMIFS('Planificación 2026-1'!R:R,'Planificación 2026-1'!W:W,C227,'Planificación 2026-1'!F:F,"PORUMA",'Planificación 2026-1'!X:X,"&lt;&gt;VIRTUAL",'Planificación 2026-1'!I:I,"&lt;3")</f>
        <v>0</v>
      </c>
      <c r="EK227" s="76">
        <f>SUMIFS('Planificación 2026-1'!R:R,'Planificación 2026-1'!W:W,C227,'Planificación 2026-1'!F:F,"HUAURA",'Planificación 2026-1'!X:X,"VIRTUAL",'Planificación 2026-1'!I:I,"&lt;3")</f>
        <v>0</v>
      </c>
      <c r="EL227" s="76">
        <f>SUMIFS('Planificación 2026-1'!R:R,'Planificación 2026-1'!W:W,C227,'Planificación 2026-1'!F:F,"HUAURA",'Planificación 2026-1'!X:X,"&lt;&gt;VIRTUAL",'Planificación 2026-1'!I:I,"&lt;3")</f>
        <v>0</v>
      </c>
      <c r="EM227" s="76"/>
      <c r="EN227" s="76">
        <f t="shared" si="32"/>
        <v>0</v>
      </c>
      <c r="EO227" s="76">
        <f t="shared" si="33"/>
        <v>0</v>
      </c>
      <c r="EP227" s="76" t="b">
        <f t="shared" si="34"/>
        <v>1</v>
      </c>
      <c r="EQ227" s="76" t="str">
        <f t="shared" si="35"/>
        <v/>
      </c>
      <c r="ER227" s="76" t="str">
        <f t="shared" si="40"/>
        <v>PRESENCIAL</v>
      </c>
    </row>
    <row r="228" spans="1:148" hidden="1">
      <c r="A228" s="83"/>
      <c r="B228" s="119">
        <v>225</v>
      </c>
      <c r="C228" s="115" t="s">
        <v>401</v>
      </c>
      <c r="D228" s="112">
        <f>SUMIF('Planificación 2026-1'!W:W,C228,'Planificación 2026-1'!R:R)</f>
        <v>9</v>
      </c>
      <c r="E228" s="114" t="s">
        <v>170</v>
      </c>
      <c r="F228" s="115" t="s">
        <v>171</v>
      </c>
      <c r="G228" s="115" t="s">
        <v>13</v>
      </c>
      <c r="H228" s="115" t="s">
        <v>146</v>
      </c>
      <c r="I228" s="107" t="str">
        <f>IF(SUM(COUNTIFS('Planificación 2026-1'!F:F,"PRINCIPAL",'Planificación 2026-1'!W:W,C228,'Planificación 2026-1'!H:H,"AF"))&gt;0,"P01"," ")</f>
        <v xml:space="preserve"> </v>
      </c>
      <c r="J228" s="108" t="str">
        <f>IF(SUM(COUNTIFS('Planificación 2026-1'!F:F,"PRINCIPAL",'Planificación 2026-1'!W:W,C228,'Planificación 2026-1'!H:H,"EN"))&gt;0,"P02"," ")</f>
        <v xml:space="preserve"> </v>
      </c>
      <c r="K228" s="108" t="str">
        <f>IF(SUM(COUNTIFS('Planificación 2026-1'!F:F,"PRINCIPAL",'Planificación 2026-1'!W:W,C228,'Planificación 2026-1'!H:H,"IS"))&gt;0,"P03"," ")</f>
        <v xml:space="preserve"> </v>
      </c>
      <c r="L228" s="108" t="str">
        <f>IF(SUM(COUNTIFS('Planificación 2026-1'!F:F,"PRINCIPAL",'Planificación 2026-1'!W:W,C228,'Planificación 2026-1'!H:H,"PS"))&gt;0,"P04"," ")</f>
        <v xml:space="preserve"> </v>
      </c>
      <c r="M228" s="108"/>
      <c r="N228" s="108" t="str">
        <f>IF(SUM(COUNTIFS('Planificación 2026-1'!F:F,"PRINCIPAL",'Planificación 2026-1'!W:W,C228,'Planificación 2026-1'!H:H,"IN"))&gt;0,"P06"," ")</f>
        <v xml:space="preserve"> </v>
      </c>
      <c r="O228" s="108" t="str">
        <f>IF(SUM(COUNTIFS('Planificación 2026-1'!F:F,"PRINCIPAL",'Planificación 2026-1'!W:W,C228,'Planificación 2026-1'!H:H,"CA"))&gt;0,"P07"," ")</f>
        <v xml:space="preserve"> </v>
      </c>
      <c r="P228" s="108" t="str">
        <f>IF(SUM(COUNTIFS('Planificación 2026-1'!F:F,"PRINCIPAL",'Planificación 2026-1'!W:W,C228,'Planificación 2026-1'!H:H,"DE"))&gt;0,"P08"," ")</f>
        <v xml:space="preserve"> </v>
      </c>
      <c r="Q228" s="108" t="str">
        <f>IF(SUM(COUNTIFS('Planificación 2026-1'!F:F,"PRINCIPAL",'Planificación 2026-1'!W:W,C228,'Planificación 2026-1'!H:H,"OB"))&gt;0,"P09"," ")</f>
        <v xml:space="preserve"> </v>
      </c>
      <c r="R228" s="108" t="str">
        <f>IF(SUM(COUNTIFS('Planificación 2026-1'!F:F,"PRINCIPAL",'Planificación 2026-1'!W:W,C228,'Planificación 2026-1'!H:H,"MH"))&gt;0,"P31"," ")</f>
        <v xml:space="preserve"> </v>
      </c>
      <c r="S228" s="108" t="str">
        <f>IF(SUM(COUNTIFS('Planificación 2026-1'!F:F,"PRINCIPAL",'Planificación 2026-1'!W:W,C228,'Planificación 2026-1'!H:H,"IC"))&gt;0,"P32"," ")</f>
        <v xml:space="preserve"> </v>
      </c>
      <c r="T228" s="108" t="str">
        <f>IF(SUM(COUNTIFS('Planificación 2026-1'!F:F,"PRINCIPAL",'Planificación 2026-1'!W:W,C228,'Planificación 2026-1'!H:H,"AR"))&gt;0,"P34"," ")</f>
        <v xml:space="preserve"> </v>
      </c>
      <c r="U228" s="108" t="str">
        <f>IF(SUM(COUNTIFS('Planificación 2026-1'!F:F,"PRINCIPAL",'Planificación 2026-1'!W:W,C228,'Planificación 2026-1'!H:H,"T1"))&gt;0,"P35"," ")</f>
        <v xml:space="preserve"> </v>
      </c>
      <c r="V228" s="108" t="str">
        <f>IF(SUM(COUNTIFS('Planificación 2026-1'!F:F,"PRINCIPAL",'Planificación 2026-1'!W:W,C228,'Planificación 2026-1'!H:H,"T3"))&gt;0,"P36"," ")</f>
        <v xml:space="preserve"> </v>
      </c>
      <c r="W228" s="108" t="str">
        <f>IF(SUM(COUNTIFS('Planificación 2026-1'!F:F,"PRINCIPAL",'Planificación 2026-1'!W:W,C228,'Planificación 2026-1'!H:H,"T2"))&gt;0,"P37"," ")</f>
        <v xml:space="preserve"> </v>
      </c>
      <c r="X228" s="108" t="str">
        <f>IF(SUM(COUNTIFS('Planificación 2026-1'!F:F,"PRINCIPAL",'Planificación 2026-1'!W:W,C228,'Planificación 2026-1'!H:H,"AE"))&gt;0,"P38"," ")</f>
        <v xml:space="preserve"> </v>
      </c>
      <c r="Y228" s="108" t="str">
        <f>IF(SUM(COUNTIFS('Planificación 2026-1'!F:F,"PRINCIPAL",'Planificación 2026-1'!W:W,C228,'Planificación 2026-1'!H:H,"T4"))&gt;0,"P55"," ")</f>
        <v xml:space="preserve"> </v>
      </c>
      <c r="Z228" s="108" t="str">
        <f>IF(SUM(COUNTIFS('Planificación 2026-1'!F:F,"FILIAL",'Planificación 2026-1'!W:W,C228,'Planificación 2026-1'!H:H,"AF"))&gt;0," P01"," ")</f>
        <v xml:space="preserve"> </v>
      </c>
      <c r="AA228" s="108" t="str">
        <f>IF(SUM(COUNTIFS('Planificación 2026-1'!F:F,"FILIAL",'Planificación 2026-1'!W:W,C228,'Planificación 2026-1'!H:H,"EN"))&gt;0,"P02"," ")</f>
        <v xml:space="preserve"> </v>
      </c>
      <c r="AB228" s="108" t="str">
        <f>IF(SUM(COUNTIFS('Planificación 2026-1'!F:F,"FILIAL",'Planificación 2026-1'!W:W,C228,'Planificación 2026-1'!H:H,"IS"))&gt;0,"P03"," ")</f>
        <v xml:space="preserve"> </v>
      </c>
      <c r="AC228" s="108" t="str">
        <f>IF(SUM(COUNTIFS('Planificación 2026-1'!F:F,"FILIAL",'Planificación 2026-1'!W:W,C228,'Planificación 2026-1'!H:H,"PS"))&gt;0,"P04"," ")</f>
        <v xml:space="preserve"> </v>
      </c>
      <c r="AD228" s="108"/>
      <c r="AE228" s="108" t="str">
        <f>IF(SUM(COUNTIFS('Planificación 2026-1'!F:F,"FILIAL",'Planificación 2026-1'!W:W,C228,'Planificación 2026-1'!H:H,"IN"))&gt;0,"P06"," ")</f>
        <v xml:space="preserve"> </v>
      </c>
      <c r="AF228" s="108" t="str">
        <f>IF(SUM(COUNTIFS('Planificación 2026-1'!F:F,"FILIAL",'Planificación 2026-1'!W:W,C228,'Planificación 2026-1'!H:H,"CA"))&gt;0,"P07"," ")</f>
        <v xml:space="preserve"> </v>
      </c>
      <c r="AG228" s="108" t="str">
        <f>IF(SUM(COUNTIFS('Planificación 2026-1'!F:F,"FILIAL",'Planificación 2026-1'!W:W,C228,'Planificación 2026-1'!H:H,"DE"))&gt;0,"P08"," ")</f>
        <v xml:space="preserve"> </v>
      </c>
      <c r="AH228" s="108" t="str">
        <f>IF(SUM(COUNTIFS('Planificación 2026-1'!F:F,"FILIAL",'Planificación 2026-1'!W:W,C228,'Planificación 2026-1'!H:H,"OB"))&gt;0,"P09"," ")</f>
        <v xml:space="preserve"> </v>
      </c>
      <c r="AI228" s="108" t="str">
        <f>IF(SUM(COUNTIFS('Planificación 2026-1'!F:F,"FILIAL",'Planificación 2026-1'!W:W,C228,'Planificación 2026-1'!H:H,"MH"))&gt;0,"P31"," ")</f>
        <v xml:space="preserve"> </v>
      </c>
      <c r="AJ228" s="108" t="str">
        <f>IF(SUM(COUNTIFS('Planificación 2026-1'!F:F,"FILIAL",'Planificación 2026-1'!W:W,C228,'Planificación 2026-1'!H:H,"IC"))&gt;0,"P32"," ")</f>
        <v>P32</v>
      </c>
      <c r="AK228" s="108" t="str">
        <f>IF(SUM(COUNTIFS('Planificación 2026-1'!F:F,"FILIAL",'Planificación 2026-1'!W:W,C228,'Planificación 2026-1'!H:H,"AR"))&gt;0,"P34"," ")</f>
        <v xml:space="preserve"> </v>
      </c>
      <c r="AL228" s="108" t="str">
        <f>IF(SUM(COUNTIFS('Planificación 2026-1'!F:F,"FILIAL",'Planificación 2026-1'!W:W,C228,'Planificación 2026-1'!H:H,"T1"))&gt;0,"P35"," ")</f>
        <v xml:space="preserve"> </v>
      </c>
      <c r="AM228" s="108" t="str">
        <f>IF(SUM(COUNTIFS('Planificación 2026-1'!F:F,"FILIAL",'Planificación 2026-1'!W:W,C228,'Planificación 2026-1'!H:H,"T3"))&gt;0,"P36"," ")</f>
        <v xml:space="preserve"> </v>
      </c>
      <c r="AN228" s="108" t="str">
        <f>IF(SUM(COUNTIFS('Planificación 2026-1'!F:F,"FILIAL",'Planificación 2026-1'!W:W,C228,'Planificación 2026-1'!H:H,"T2"))&gt;0,"P37"," ")</f>
        <v xml:space="preserve"> </v>
      </c>
      <c r="AO228" s="108" t="str">
        <f>IF(SUM(COUNTIFS('Planificación 2026-1'!F:F,"FILIAL",'Planificación 2026-1'!W:W,C228,'Planificación 2026-1'!H:H,"AE"))&gt;0,"P38"," ")</f>
        <v xml:space="preserve"> </v>
      </c>
      <c r="AP228" s="108" t="str">
        <f>IF(SUM(COUNTIFS('Planificación 2026-1'!F:F,"FILIAL",'Planificación 2026-1'!W:W,C228,'Planificación 2026-1'!H:H,"T4"))&gt;0,"P55"," ")</f>
        <v xml:space="preserve"> </v>
      </c>
      <c r="AQ228" s="108" t="str">
        <f>IF(SUM(COUNTIFS('Planificación 2026-1'!F:F,"SUNAMPE",'Planificación 2026-1'!W:W,C228,'Planificación 2026-1'!H:H,"AF"))&gt;0," P01"," ")</f>
        <v xml:space="preserve"> </v>
      </c>
      <c r="AR228" s="108" t="str">
        <f>IF(SUM(COUNTIFS('Planificación 2026-1'!F:F,"SUNAMPE",'Planificación 2026-1'!W:W,C228,'Planificación 2026-1'!H:H,"EN"))&gt;0,"P02"," ")</f>
        <v xml:space="preserve"> </v>
      </c>
      <c r="AS228" s="108" t="str">
        <f>IF(SUM(COUNTIFS('Planificación 2026-1'!F:F,"SUNAMPE",'Planificación 2026-1'!W:W,C228,'Planificación 2026-1'!H:H,"IS"))&gt;0,"P03"," ")</f>
        <v xml:space="preserve"> </v>
      </c>
      <c r="AT228" s="108" t="str">
        <f>IF(SUM(COUNTIFS('Planificación 2026-1'!F:F,"SUNAMPE",'Planificación 2026-1'!W:W,C228,'Planificación 2026-1'!H:H,"PS"))&gt;0,"P04"," ")</f>
        <v xml:space="preserve"> </v>
      </c>
      <c r="AU228" s="108"/>
      <c r="AV228" s="108" t="str">
        <f>IF(SUM(COUNTIFS('Planificación 2026-1'!F:F,"SUNAMPE",'Planificación 2026-1'!W:W,C228,'Planificación 2026-1'!H:H,"IN"))&gt;0,"P06"," ")</f>
        <v xml:space="preserve"> </v>
      </c>
      <c r="AW228" s="108" t="str">
        <f>IF(SUM(COUNTIFS('Planificación 2026-1'!F:F,"SUNAMPE",'Planificación 2026-1'!W:W,C228,'Planificación 2026-1'!H:H,"CA"))&gt;0,"P07"," ")</f>
        <v xml:space="preserve"> </v>
      </c>
      <c r="AX228" s="108" t="str">
        <f>IF(SUM(COUNTIFS('Planificación 2026-1'!F:F,"SUNAMPE",'Planificación 2026-1'!W:W,C228,'Planificación 2026-1'!H:H,"DE"))&gt;0,"P08"," ")</f>
        <v xml:space="preserve"> </v>
      </c>
      <c r="AY228" s="108" t="str">
        <f>IF(SUM(COUNTIFS('Planificación 2026-1'!F:F,"SUNAMPE",'Planificación 2026-1'!W:W,C228,'Planificación 2026-1'!H:H,"OB"))&gt;0,"P09"," ")</f>
        <v xml:space="preserve"> </v>
      </c>
      <c r="AZ228" s="108" t="str">
        <f>IF(SUM(COUNTIFS('Planificación 2026-1'!F:F,"SUNAMPE",'Planificación 2026-1'!W:W,C228,'Planificación 2026-1'!H:H,"MH"))&gt;0,"P31"," ")</f>
        <v xml:space="preserve"> </v>
      </c>
      <c r="BA228" s="108" t="str">
        <f>IF(SUM(COUNTIFS('Planificación 2026-1'!F:F,"SUNAMPE",'Planificación 2026-1'!W:W,C228,'Planificación 2026-1'!H:H,"IC"))&gt;0,"P32"," ")</f>
        <v xml:space="preserve"> </v>
      </c>
      <c r="BB228" s="108" t="str">
        <f>IF(SUM(COUNTIFS('Planificación 2026-1'!F:F,"SUNAMPE",'Planificación 2026-1'!W:W,C228,'Planificación 2026-1'!H:H,"AR"))&gt;0,"P34"," ")</f>
        <v xml:space="preserve"> </v>
      </c>
      <c r="BC228" s="108" t="str">
        <f>IF(SUM(COUNTIFS('Planificación 2026-1'!F:F,"SUNAMPE",'Planificación 2026-1'!W:W,C228,'Planificación 2026-1'!H:H,"T1"))&gt;0,"P35"," ")</f>
        <v xml:space="preserve"> </v>
      </c>
      <c r="BD228" s="108" t="str">
        <f>IF(SUM(COUNTIFS('Planificación 2026-1'!F:F,"SUNAMPE",'Planificación 2026-1'!W:W,C228,'Planificación 2026-1'!H:H,"T3"))&gt;0,"P36"," ")</f>
        <v xml:space="preserve"> </v>
      </c>
      <c r="BE228" s="108" t="str">
        <f>IF(SUM(COUNTIFS('Planificación 2026-1'!F:F,"SUNAMPE",'Planificación 2026-1'!W:W,C228,'Planificación 2026-1'!H:H,"T2"))&gt;0,"P37"," ")</f>
        <v xml:space="preserve"> </v>
      </c>
      <c r="BF228" s="108" t="str">
        <f>IF(SUM(COUNTIFS('Planificación 2026-1'!F:F,"SUNAMPE",'Planificación 2026-1'!W:W,C228,'Planificación 2026-1'!H:H,"AE"))&gt;0,"P38"," ")</f>
        <v xml:space="preserve"> </v>
      </c>
      <c r="BG228" s="108" t="str">
        <f>IF(SUM(COUNTIFS('Planificación 2026-1'!F:F,"SUNAMPE",'Planificación 2026-1'!W:W,C228,'Planificación 2026-1'!H:H,"T4"))&gt;0,"P55"," ")</f>
        <v xml:space="preserve"> </v>
      </c>
      <c r="BH228" s="108" t="str">
        <f>IF(SUM(COUNTIFS('Planificación 2026-1'!F:F,"HUAURA",'Planificación 2026-1'!W:W,C228,'Planificación 2026-1'!H:H,"AF"))&gt;0," P01"," ")</f>
        <v xml:space="preserve"> </v>
      </c>
      <c r="BI228" s="108" t="str">
        <f>IF(SUM(COUNTIFS('Planificación 2026-1'!F:F,"HUAURA",'Planificación 2026-1'!W:W,C228,'Planificación 2026-1'!H:H,"EN"))&gt;0,"P02"," ")</f>
        <v xml:space="preserve"> </v>
      </c>
      <c r="BJ228" s="108" t="str">
        <f>IF(SUM(COUNTIFS('Planificación 2026-1'!F:F,"HUAURA",'Planificación 2026-1'!W:W,C228,'Planificación 2026-1'!H:H,"IS"))&gt;0,"P03"," ")</f>
        <v xml:space="preserve"> </v>
      </c>
      <c r="BK228" s="108" t="str">
        <f>IF(SUM(COUNTIFS('Planificación 2026-1'!F:F,"HUAURA",'Planificación 2026-1'!W:W,C228,'Planificación 2026-1'!H:H,"PS"))&gt;0,"P04"," ")</f>
        <v xml:space="preserve"> </v>
      </c>
      <c r="BL228" s="108"/>
      <c r="BM228" s="108" t="str">
        <f>IF(SUM(COUNTIFS('Planificación 2026-1'!F:F,"HUAURA",'Planificación 2026-1'!W:W,C228,'Planificación 2026-1'!H:H,"IN"))&gt;0,"P06"," ")</f>
        <v xml:space="preserve"> </v>
      </c>
      <c r="BN228" s="108" t="str">
        <f>IF(SUM(COUNTIFS('Planificación 2026-1'!F:F,"HUAURA",'Planificación 2026-1'!W:W,C228,'Planificación 2026-1'!H:H,"CA"))&gt;0,"P07"," ")</f>
        <v xml:space="preserve"> </v>
      </c>
      <c r="BO228" s="108" t="str">
        <f>IF(SUM(COUNTIFS('Planificación 2026-1'!F:F,"HUAURA",'Planificación 2026-1'!W:W,C228,'Planificación 2026-1'!H:H,"DE"))&gt;0,"P08"," ")</f>
        <v xml:space="preserve"> </v>
      </c>
      <c r="BP228" s="108" t="str">
        <f>IF(SUM(COUNTIFS('Planificación 2026-1'!F:F,"HUAURA",'Planificación 2026-1'!W:W,C228,'Planificación 2026-1'!H:H,"OB"))&gt;0,"P09"," ")</f>
        <v xml:space="preserve"> </v>
      </c>
      <c r="BQ228" s="108" t="str">
        <f>IF(SUM(COUNTIFS('Planificación 2026-1'!F:F,"HUAURA",'Planificación 2026-1'!W:W,C228,'Planificación 2026-1'!H:H,"MH"))&gt;0,"P31"," ")</f>
        <v xml:space="preserve"> </v>
      </c>
      <c r="BR228" s="108" t="str">
        <f>IF(SUM(COUNTIFS('Planificación 2026-1'!F:F,"HUAURA",'Planificación 2026-1'!W:W,C228,'Planificación 2026-1'!H:H,"IC"))&gt;0,"P32"," ")</f>
        <v xml:space="preserve"> </v>
      </c>
      <c r="BS228" s="108" t="str">
        <f>IF(SUM(COUNTIFS('Planificación 2026-1'!F:F,"HUAURA",'Planificación 2026-1'!W:W,C228,'Planificación 2026-1'!H:H,"AR"))&gt;0,"P34"," ")</f>
        <v xml:space="preserve"> </v>
      </c>
      <c r="BT228" s="108" t="str">
        <f>IF(SUM(COUNTIFS('Planificación 2026-1'!F:F,"HUAURA",'Planificación 2026-1'!W:W,C228,'Planificación 2026-1'!H:H,"T1"))&gt;0,"P35"," ")</f>
        <v xml:space="preserve"> </v>
      </c>
      <c r="BU228" s="108" t="str">
        <f>IF(SUM(COUNTIFS('Planificación 2026-1'!F:F,"HUAURA",'Planificación 2026-1'!W:W,C228,'Planificación 2026-1'!H:H,"T3"))&gt;0,"P36"," ")</f>
        <v xml:space="preserve"> </v>
      </c>
      <c r="BV228" s="108" t="str">
        <f>IF(SUM(COUNTIFS('Planificación 2026-1'!F:F,"HUAURA",'Planificación 2026-1'!W:W,C228,'Planificación 2026-1'!H:H,"T2"))&gt;0,"P37"," ")</f>
        <v xml:space="preserve"> </v>
      </c>
      <c r="BW228" s="108" t="str">
        <f>IF(SUM(COUNTIFS('Planificación 2026-1'!F:F,"HUAURA",'Planificación 2026-1'!W:W,C228,'Planificación 2026-1'!H:H,"AE"))&gt;0,"P38"," ")</f>
        <v xml:space="preserve"> </v>
      </c>
      <c r="BX228" s="108" t="str">
        <f>IF(SUM(COUNTIFS('Planificación 2026-1'!F:F,"HUAURA",'Planificación 2026-1'!W:W,C228,'Planificación 2026-1'!H:H,"T4"))&gt;0,"P55"," ")</f>
        <v xml:space="preserve"> </v>
      </c>
      <c r="BY228" s="109">
        <f>SUMIFS('Planificación 2026-1'!R:R,'Planificación 2026-1'!W:W,C228,'Planificación 2026-1'!H:H,"AF",'Planificación 2026-1'!I:I,"&gt;2")</f>
        <v>0</v>
      </c>
      <c r="BZ228" s="109">
        <f>SUMIFS('Planificación 2026-1'!R:R,'Planificación 2026-1'!W:W,C228,'Planificación 2026-1'!H:H,"EN",'Planificación 2026-1'!I:I,"&gt;2")</f>
        <v>0</v>
      </c>
      <c r="CA228" s="109">
        <f>SUMIFS('Planificación 2026-1'!R:R,'Planificación 2026-1'!W:W,C228,'Planificación 2026-1'!H:H,"IS",'Planificación 2026-1'!I:I,"&gt;2")</f>
        <v>0</v>
      </c>
      <c r="CB228" s="109">
        <f>SUMIFS('Planificación 2026-1'!R:R,'Planificación 2026-1'!W:W,C228,'Planificación 2026-1'!H:H,"PS",'Planificación 2026-1'!I:I,"&gt;2")</f>
        <v>0</v>
      </c>
      <c r="CC228" s="109">
        <f>SUMIFS('Planificación 2026-1'!R:R,'Planificación 2026-1'!W:W,C228,'Planificación 2026-1'!H:H,"IN",'Planificación 2026-1'!I:I,"&gt;2")</f>
        <v>0</v>
      </c>
      <c r="CD228" s="109">
        <f>SUMIFS('Planificación 2026-1'!R:R,'Planificación 2026-1'!W:W,C228,'Planificación 2026-1'!H:H,"CA",'Planificación 2026-1'!I:I,"&gt;2")</f>
        <v>0</v>
      </c>
      <c r="CE228" s="109">
        <f>SUMIFS('Planificación 2026-1'!R:R,'Planificación 2026-1'!W:W,C228,'Planificación 2026-1'!H:H,"DE",'Planificación 2026-1'!I:I,"&gt;2")</f>
        <v>0</v>
      </c>
      <c r="CF228" s="109">
        <f>SUMIFS('Planificación 2026-1'!R:R,'Planificación 2026-1'!W:W,C228,'Planificación 2026-1'!H:H,"OB",'Planificación 2026-1'!I:I,"&gt;2")</f>
        <v>0</v>
      </c>
      <c r="CG228" s="109">
        <f>SUMIFS('Planificación 2026-1'!R:R,'Planificación 2026-1'!W:W,C228,'Planificación 2026-1'!H:H,"MH",'Planificación 2026-1'!I:I,"&gt;2")</f>
        <v>0</v>
      </c>
      <c r="CH228" s="109">
        <f>SUMIFS('Planificación 2026-1'!R:R,'Planificación 2026-1'!W:W,C228,'Planificación 2026-1'!H:H,"IC",'Planificación 2026-1'!I:I,"&gt;2")</f>
        <v>0</v>
      </c>
      <c r="CI228" s="109">
        <f>SUMIFS('Planificación 2026-1'!R:R,'Planificación 2026-1'!W:W,C228,'Planificación 2026-1'!H:H,"AR",'Planificación 2026-1'!I:I,"&gt;2")</f>
        <v>0</v>
      </c>
      <c r="CJ228" s="109">
        <f>SUMIFS('Planificación 2026-1'!R:R,'Planificación 2026-1'!W:W,C228,'Planificación 2026-1'!H:H,"T1",'Planificación 2026-1'!I:I,"&gt;2")</f>
        <v>0</v>
      </c>
      <c r="CK228" s="109">
        <f>SUMIFS('Planificación 2026-1'!R:R,'Planificación 2026-1'!W:W,C228,'Planificación 2026-1'!H:H,"T3",'Planificación 2026-1'!I:I,"&gt;2")</f>
        <v>0</v>
      </c>
      <c r="CL228" s="109">
        <f>SUMIFS('Planificación 2026-1'!R:R,'Planificación 2026-1'!W:W,C228,'Planificación 2026-1'!H:H,"T2",'Planificación 2026-1'!I:I,"&gt;2")</f>
        <v>0</v>
      </c>
      <c r="CM228" s="109">
        <f>SUMIFS('Planificación 2026-1'!R:R,'Planificación 2026-1'!W:W,C228,'Planificación 2026-1'!H:H,"AE",'Planificación 2026-1'!I:I,"&gt;2")</f>
        <v>0</v>
      </c>
      <c r="CN228" s="109">
        <f>SUMIFS('Planificación 2026-1'!R:R,'Planificación 2026-1'!W:W,C228,'Planificación 2026-1'!H:H,"T4",'Planificación 2026-1'!I:I,"&gt;2")</f>
        <v>0</v>
      </c>
      <c r="CO228" s="109">
        <f>SUMIFS('Planificación 2026-1'!R:R,'Planificación 2026-1'!W:W,C228,'Planificación 2026-1'!H:H,"AF",'Planificación 2026-1'!I:I,"&lt;3")</f>
        <v>0</v>
      </c>
      <c r="CP228" s="109">
        <f>SUMIFS('Planificación 2026-1'!R:R,'Planificación 2026-1'!W:W,C228,'Planificación 2026-1'!H:H,"EN",'Planificación 2026-1'!I:I,"&lt;3")</f>
        <v>0</v>
      </c>
      <c r="CQ228" s="109">
        <f>SUMIFS('Planificación 2026-1'!R:R,'Planificación 2026-1'!W:W,C228,'Planificación 2026-1'!H:H,"IS",'Planificación 2026-1'!I:I,"&lt;3")</f>
        <v>0</v>
      </c>
      <c r="CR228" s="109">
        <f>SUMIFS('Planificación 2026-1'!R:R,'Planificación 2026-1'!W:W,C228,'Planificación 2026-1'!H:H,"PS",'Planificación 2026-1'!I:I,"&lt;3")</f>
        <v>0</v>
      </c>
      <c r="CS228" s="109">
        <f>SUMIFS('Planificación 2026-1'!R:R,'Planificación 2026-1'!W:W,C228,'Planificación 2026-1'!H:H,"IN",'Planificación 2026-1'!I:I,"&lt;3")</f>
        <v>0</v>
      </c>
      <c r="CT228" s="109">
        <f>SUMIFS('Planificación 2026-1'!R:R,'Planificación 2026-1'!W:W,C228,'Planificación 2026-1'!H:H,"CA",'Planificación 2026-1'!I:I,"&lt;3")</f>
        <v>0</v>
      </c>
      <c r="CU228" s="109">
        <f>SUMIFS('Planificación 2026-1'!R:R,'Planificación 2026-1'!W:W,C228,'Planificación 2026-1'!H:H,"DE",'Planificación 2026-1'!I:I,"&lt;3")</f>
        <v>0</v>
      </c>
      <c r="CV228" s="109">
        <f>SUMIFS('Planificación 2026-1'!R:R,'Planificación 2026-1'!W:W,C228,'Planificación 2026-1'!H:H,"OB",'Planificación 2026-1'!I:I,"&lt;3")</f>
        <v>0</v>
      </c>
      <c r="CW228" s="109">
        <f>SUMIFS('Planificación 2026-1'!R:R,'Planificación 2026-1'!W:W,C228,'Planificación 2026-1'!H:H,"MH",'Planificación 2026-1'!I:I,"&lt;3")</f>
        <v>0</v>
      </c>
      <c r="CX228" s="109">
        <f>SUMIFS('Planificación 2026-1'!R:R,'Planificación 2026-1'!W:W,C228,'Planificación 2026-1'!H:H,"IC",'Planificación 2026-1'!I:I,"&lt;3")</f>
        <v>9</v>
      </c>
      <c r="CY228" s="109">
        <f>SUMIFS('Planificación 2026-1'!R:R,'Planificación 2026-1'!W:W,C228,'Planificación 2026-1'!H:H,"AR",'Planificación 2026-1'!I:I,"&lt;3")</f>
        <v>0</v>
      </c>
      <c r="CZ228" s="109">
        <f>SUMIFS('Planificación 2026-1'!R:R,'Planificación 2026-1'!W:W,C228,'Planificación 2026-1'!H:H,"T1",'Planificación 2026-1'!I:I,"&lt;3")</f>
        <v>0</v>
      </c>
      <c r="DA228" s="109">
        <f>SUMIFS('Planificación 2026-1'!R:R,'Planificación 2026-1'!W:W,C228,'Planificación 2026-1'!H:H,"T3",'Planificación 2026-1'!I:I,"&lt;3")</f>
        <v>0</v>
      </c>
      <c r="DB228" s="109">
        <f>SUMIFS('Planificación 2026-1'!R:R,'Planificación 2026-1'!W:W,C228,'Planificación 2026-1'!H:H,"T2",'Planificación 2026-1'!I:I,"&lt;3")</f>
        <v>0</v>
      </c>
      <c r="DC228" s="109">
        <f>SUMIFS('Planificación 2026-1'!R:R,'Planificación 2026-1'!W:W,C228,'Planificación 2026-1'!H:H,"AE",'Planificación 2026-1'!I:I,"&lt;3")</f>
        <v>0</v>
      </c>
      <c r="DD228" s="109">
        <f>SUMIFS('Planificación 2026-1'!R:R,'Planificación 2026-1'!W:W,C228,'Planificación 2026-1'!H:H,"T4",'Planificación 2026-1'!I:I,"&lt;3")</f>
        <v>0</v>
      </c>
      <c r="DE228" s="108" t="str">
        <f t="shared" si="36"/>
        <v/>
      </c>
      <c r="DF228" s="41">
        <f>IF(C228="","",SUMIFS('Planificación 2026-1'!R:R,'Planificación 2026-1'!W:W,C228,'Planificación 2026-1'!F:F,"PRINCIPAL",'Planificación 2026-1'!X:X,"VIRTUAL"))</f>
        <v>0</v>
      </c>
      <c r="DG228" s="41">
        <f>IF(C228="","",SUMIFS('Planificación 2026-1'!R:R,'Planificación 2026-1'!W:W,C228,'Planificación 2026-1'!F:F,"PRINCIPAL",'Planificación 2026-1'!X:X,"PRESENCIAL"))</f>
        <v>0</v>
      </c>
      <c r="DH228" s="41">
        <f>IF(C228="","",SUMIFS('Planificación 2026-1'!R:R,'Planificación 2026-1'!W:W,C228,'Planificación 2026-1'!F:F,"PRINCIPAL",'Planificación 2026-1'!X:X,"HIBRIDO PRESENCIAL"))</f>
        <v>0</v>
      </c>
      <c r="DI228" s="108" t="str">
        <f t="shared" si="37"/>
        <v>P32</v>
      </c>
      <c r="DJ228" s="108">
        <f>IF(C228="","",SUMIFS('Planificación 2026-1'!R:R,'Planificación 2026-1'!W:W,C228,'Planificación 2026-1'!F:F,"FILIAL",'Planificación 2026-1'!X:X,"VIRTUAL"))</f>
        <v>0</v>
      </c>
      <c r="DK228" s="110">
        <f>IF(C228="","",SUMIFS('Planificación 2026-1'!R:R,'Planificación 2026-1'!W:W,C228,'Planificación 2026-1'!F:F,"FILIAL",'Planificación 2026-1'!X:X,"PRESENCIAL"))</f>
        <v>9</v>
      </c>
      <c r="DL228" s="61">
        <f>IF(C228="","",SUMIFS('Planificación 2026-1'!R:R,'Planificación 2026-1'!W:W,C228,'Planificación 2026-1'!F:F,"FILIAL",'Planificación 2026-1'!X:X,"HIBRIDO PRESENCIAL"))</f>
        <v>0</v>
      </c>
      <c r="DM228" s="111" t="str">
        <f t="shared" si="38"/>
        <v/>
      </c>
      <c r="DN228" s="108">
        <f>IF(C228="","",SUMIFS('Planificación 2026-1'!R:R,'Planificación 2026-1'!W:W,C228,'Planificación 2026-1'!F:F,"SUNAMPE",'Planificación 2026-1'!X:X,"VIRTUAL"))</f>
        <v>0</v>
      </c>
      <c r="DO228" s="61">
        <f>IF(C228="","",SUMIFS('Planificación 2026-1'!R:R,'Planificación 2026-1'!W:W,C228,'Planificación 2026-1'!F:F,"SUNAMPE",'Planificación 2026-1'!X:X,"PRESENCIAL"))</f>
        <v>0</v>
      </c>
      <c r="DP228" s="111" t="str">
        <f t="shared" si="39"/>
        <v/>
      </c>
      <c r="DQ228" s="108">
        <f>IF(C228="","",SUMIFS('Planificación 2026-1'!R:R,'Planificación 2026-1'!W:W,C228,'Planificación 2026-1'!F:F,"HUAURA",'Planificación 2026-1'!X:X,"VIRTUAL"))</f>
        <v>0</v>
      </c>
      <c r="DR228" s="61">
        <f>IF(C228="","",SUMIFS('Planificación 2026-1'!R:R,'Planificación 2026-1'!W:W,C228,'Planificación 2026-1'!F:F,"HUAURA",'Planificación 2026-1'!X:X,"PRESENCIAL"))</f>
        <v>0</v>
      </c>
      <c r="DS228" s="76">
        <f>SUMIFS('Planificación 2026-1'!R:R,'Planificación 2026-1'!W:W,C228,'Planificación 2026-1'!F:F,"PRINCIPAL",'Planificación 2026-1'!X:X,"VIRTUAL",'Planificación 2026-1'!I:I,"&gt;2")</f>
        <v>0</v>
      </c>
      <c r="DT228" s="76">
        <f>SUMIFS('Planificación 2026-1'!R:R,'Planificación 2026-1'!W:W,C228,'Planificación 2026-1'!F:F,"PRINCIPAL",'Planificación 2026-1'!X:X,"&lt;&gt;VIRTUAL",'Planificación 2026-1'!I:I,"&gt;2")</f>
        <v>0</v>
      </c>
      <c r="DU228" s="76">
        <f>SUMIFS('Planificación 2026-1'!R:R,'Planificación 2026-1'!W:W,C228,'Planificación 2026-1'!F:F,"SUNAMPE",'Planificación 2026-1'!X:X,"VIRTUAL",'Planificación 2026-1'!I:I,"&gt;2")</f>
        <v>0</v>
      </c>
      <c r="DV228" s="76">
        <f>SUMIFS('Planificación 2026-1'!R:R,'Planificación 2026-1'!W:W,C228,'Planificación 2026-1'!F:F,"SUNAMPE",'Planificación 2026-1'!X:X,"&lt;&gt;VIRTUAL",'Planificación 2026-1'!I:I,"&gt;2")</f>
        <v>0</v>
      </c>
      <c r="DW228" s="76">
        <f>SUMIFS('Planificación 2026-1'!R:R,'Planificación 2026-1'!W:W,C228,'Planificación 2026-1'!F:F,"FILIAL",'Planificación 2026-1'!X:X,"VIRTUAL",'Planificación 2026-1'!I:I,"&gt;2")</f>
        <v>0</v>
      </c>
      <c r="DX228" s="76">
        <f>SUMIFS('Planificación 2026-1'!R:R,'Planificación 2026-1'!W:W,C228,'Planificación 2026-1'!F:F,"FILIAL",'Planificación 2026-1'!X:X,"&lt;&gt;VIRTUAL",'Planificación 2026-1'!I:I,"&gt;2")</f>
        <v>0</v>
      </c>
      <c r="DY228" s="76">
        <f>SUMIFS('Planificación 2026-1'!R:R,'Planificación 2026-1'!W:W,C228,'Planificación 2026-1'!F:F,"PORUMA",'Planificación 2026-1'!X:X,"VIRTUAL",'Planificación 2026-1'!I:I,"&gt;2")</f>
        <v>0</v>
      </c>
      <c r="DZ228" s="76">
        <f>SUMIFS('Planificación 2026-1'!R:R,'Planificación 2026-1'!W:W,C228,'Planificación 2026-1'!F:F,"PORUMA",'Planificación 2026-1'!X:X,"&lt;&gt;VIRTUAL",'Planificación 2026-1'!I:I,"&gt;2")</f>
        <v>0</v>
      </c>
      <c r="EA228" s="76">
        <f>SUMIFS('Planificación 2026-1'!R:R,'Planificación 2026-1'!W:W,C228,'Planificación 2026-1'!F:F,"HUAURA",'Planificación 2026-1'!X:X,"VIRTUAL",'Planificación 2026-1'!I:I,"&gt;2")</f>
        <v>0</v>
      </c>
      <c r="EB228" s="76">
        <f>SUMIFS('Planificación 2026-1'!R:R,'Planificación 2026-1'!W:W,C228,'Planificación 2026-1'!F:F,"HUAURA",'Planificación 2026-1'!X:X,"&lt;&gt;VIRTUAL",'Planificación 2026-1'!I:I,"&gt;2")</f>
        <v>0</v>
      </c>
      <c r="EC228" s="76">
        <f>SUMIFS('Planificación 2026-1'!R:R,'Planificación 2026-1'!W:W,C228,'Planificación 2026-1'!F:F,"PRINCIPAL",'Planificación 2026-1'!X:X,"VIRTUAL",'Planificación 2026-1'!I:I,"&lt;3")</f>
        <v>0</v>
      </c>
      <c r="ED228" s="76">
        <f>SUMIFS('Planificación 2026-1'!R:R,'Planificación 2026-1'!W:W,C228,'Planificación 2026-1'!F:F,"PRINCIPAL",'Planificación 2026-1'!X:X,"&lt;&gt;VIRTUAL",'Planificación 2026-1'!I:I,"&lt;3")</f>
        <v>0</v>
      </c>
      <c r="EE228" s="76">
        <f>SUMIFS('Planificación 2026-1'!R:R,'Planificación 2026-1'!W:W,C228,'Planificación 2026-1'!F:F,"SUNAMPE",'Planificación 2026-1'!X:X,"VIRTUAL",'Planificación 2026-1'!I:I,"&lt;3")</f>
        <v>0</v>
      </c>
      <c r="EF228" s="76">
        <f>SUMIFS('Planificación 2026-1'!R:R,'Planificación 2026-1'!W:W,C228,'Planificación 2026-1'!F:F,"SUNAMPE",'Planificación 2026-1'!X:X,"&lt;&gt;VIRTUAL",'Planificación 2026-1'!I:I,"&lt;3")</f>
        <v>0</v>
      </c>
      <c r="EG228" s="76">
        <f>SUMIFS('Planificación 2026-1'!R:R,'Planificación 2026-1'!W:W,C228,'Planificación 2026-1'!F:F,"FILIAL",'Planificación 2026-1'!X:X,"VIRTUAL",'Planificación 2026-1'!I:I,"&lt;3")</f>
        <v>0</v>
      </c>
      <c r="EH228" s="76">
        <f>SUMIFS('Planificación 2026-1'!R:R,'Planificación 2026-1'!W:W,C228,'Planificación 2026-1'!F:F,"FILIAL",'Planificación 2026-1'!X:X,"&lt;&gt;VIRTUAL",'Planificación 2026-1'!I:I,"&lt;3")</f>
        <v>9</v>
      </c>
      <c r="EI228" s="76">
        <f>SUMIFS('Planificación 2026-1'!R:R,'Planificación 2026-1'!W:W,C228,'Planificación 2026-1'!F:F,"PORUMA",'Planificación 2026-1'!X:X,"VIRTUAL",'Planificación 2026-1'!I:I,"&lt;3")</f>
        <v>0</v>
      </c>
      <c r="EJ228" s="76">
        <f>SUMIFS('Planificación 2026-1'!R:R,'Planificación 2026-1'!W:W,C228,'Planificación 2026-1'!F:F,"PORUMA",'Planificación 2026-1'!X:X,"&lt;&gt;VIRTUAL",'Planificación 2026-1'!I:I,"&lt;3")</f>
        <v>0</v>
      </c>
      <c r="EK228" s="76">
        <f>SUMIFS('Planificación 2026-1'!R:R,'Planificación 2026-1'!W:W,C228,'Planificación 2026-1'!F:F,"HUAURA",'Planificación 2026-1'!X:X,"VIRTUAL",'Planificación 2026-1'!I:I,"&lt;3")</f>
        <v>0</v>
      </c>
      <c r="EL228" s="76">
        <f>SUMIFS('Planificación 2026-1'!R:R,'Planificación 2026-1'!W:W,C228,'Planificación 2026-1'!F:F,"HUAURA",'Planificación 2026-1'!X:X,"&lt;&gt;VIRTUAL",'Planificación 2026-1'!I:I,"&lt;3")</f>
        <v>0</v>
      </c>
      <c r="EM228" s="76"/>
      <c r="EN228" s="76">
        <f t="shared" si="32"/>
        <v>0</v>
      </c>
      <c r="EO228" s="76">
        <f t="shared" si="33"/>
        <v>9</v>
      </c>
      <c r="EP228" s="76" t="b">
        <f t="shared" si="34"/>
        <v>1</v>
      </c>
      <c r="EQ228" s="76" t="str">
        <f t="shared" si="35"/>
        <v/>
      </c>
      <c r="ER228" s="76" t="str">
        <f t="shared" si="40"/>
        <v>PRESENCIAL</v>
      </c>
    </row>
    <row r="229" spans="1:148" hidden="1">
      <c r="A229" s="83"/>
      <c r="B229" s="119">
        <v>226</v>
      </c>
      <c r="C229" s="115" t="s">
        <v>402</v>
      </c>
      <c r="D229" s="112">
        <f>SUMIF('Planificación 2026-1'!W:W,C229,'Planificación 2026-1'!R:R)</f>
        <v>0</v>
      </c>
      <c r="E229" s="114" t="s">
        <v>170</v>
      </c>
      <c r="F229" s="115" t="s">
        <v>171</v>
      </c>
      <c r="G229" s="115" t="s">
        <v>153</v>
      </c>
      <c r="H229" s="115" t="s">
        <v>144</v>
      </c>
      <c r="I229" s="107" t="str">
        <f>IF(SUM(COUNTIFS('Planificación 2026-1'!F:F,"PRINCIPAL",'Planificación 2026-1'!W:W,C229,'Planificación 2026-1'!H:H,"AF"))&gt;0,"P01"," ")</f>
        <v xml:space="preserve"> </v>
      </c>
      <c r="J229" s="108" t="str">
        <f>IF(SUM(COUNTIFS('Planificación 2026-1'!F:F,"PRINCIPAL",'Planificación 2026-1'!W:W,C229,'Planificación 2026-1'!H:H,"EN"))&gt;0,"P02"," ")</f>
        <v xml:space="preserve"> </v>
      </c>
      <c r="K229" s="108" t="str">
        <f>IF(SUM(COUNTIFS('Planificación 2026-1'!F:F,"PRINCIPAL",'Planificación 2026-1'!W:W,C229,'Planificación 2026-1'!H:H,"IS"))&gt;0,"P03"," ")</f>
        <v xml:space="preserve"> </v>
      </c>
      <c r="L229" s="108" t="str">
        <f>IF(SUM(COUNTIFS('Planificación 2026-1'!F:F,"PRINCIPAL",'Planificación 2026-1'!W:W,C229,'Planificación 2026-1'!H:H,"PS"))&gt;0,"P04"," ")</f>
        <v xml:space="preserve"> </v>
      </c>
      <c r="M229" s="108"/>
      <c r="N229" s="108" t="str">
        <f>IF(SUM(COUNTIFS('Planificación 2026-1'!F:F,"PRINCIPAL",'Planificación 2026-1'!W:W,C229,'Planificación 2026-1'!H:H,"IN"))&gt;0,"P06"," ")</f>
        <v xml:space="preserve"> </v>
      </c>
      <c r="O229" s="108" t="str">
        <f>IF(SUM(COUNTIFS('Planificación 2026-1'!F:F,"PRINCIPAL",'Planificación 2026-1'!W:W,C229,'Planificación 2026-1'!H:H,"CA"))&gt;0,"P07"," ")</f>
        <v xml:space="preserve"> </v>
      </c>
      <c r="P229" s="108" t="str">
        <f>IF(SUM(COUNTIFS('Planificación 2026-1'!F:F,"PRINCIPAL",'Planificación 2026-1'!W:W,C229,'Planificación 2026-1'!H:H,"DE"))&gt;0,"P08"," ")</f>
        <v xml:space="preserve"> </v>
      </c>
      <c r="Q229" s="108" t="str">
        <f>IF(SUM(COUNTIFS('Planificación 2026-1'!F:F,"PRINCIPAL",'Planificación 2026-1'!W:W,C229,'Planificación 2026-1'!H:H,"OB"))&gt;0,"P09"," ")</f>
        <v xml:space="preserve"> </v>
      </c>
      <c r="R229" s="108" t="str">
        <f>IF(SUM(COUNTIFS('Planificación 2026-1'!F:F,"PRINCIPAL",'Planificación 2026-1'!W:W,C229,'Planificación 2026-1'!H:H,"MH"))&gt;0,"P31"," ")</f>
        <v xml:space="preserve"> </v>
      </c>
      <c r="S229" s="108" t="str">
        <f>IF(SUM(COUNTIFS('Planificación 2026-1'!F:F,"PRINCIPAL",'Planificación 2026-1'!W:W,C229,'Planificación 2026-1'!H:H,"IC"))&gt;0,"P32"," ")</f>
        <v xml:space="preserve"> </v>
      </c>
      <c r="T229" s="108" t="str">
        <f>IF(SUM(COUNTIFS('Planificación 2026-1'!F:F,"PRINCIPAL",'Planificación 2026-1'!W:W,C229,'Planificación 2026-1'!H:H,"AR"))&gt;0,"P34"," ")</f>
        <v xml:space="preserve"> </v>
      </c>
      <c r="U229" s="108" t="str">
        <f>IF(SUM(COUNTIFS('Planificación 2026-1'!F:F,"PRINCIPAL",'Planificación 2026-1'!W:W,C229,'Planificación 2026-1'!H:H,"T1"))&gt;0,"P35"," ")</f>
        <v xml:space="preserve"> </v>
      </c>
      <c r="V229" s="108" t="str">
        <f>IF(SUM(COUNTIFS('Planificación 2026-1'!F:F,"PRINCIPAL",'Planificación 2026-1'!W:W,C229,'Planificación 2026-1'!H:H,"T3"))&gt;0,"P36"," ")</f>
        <v xml:space="preserve"> </v>
      </c>
      <c r="W229" s="108" t="str">
        <f>IF(SUM(COUNTIFS('Planificación 2026-1'!F:F,"PRINCIPAL",'Planificación 2026-1'!W:W,C229,'Planificación 2026-1'!H:H,"T2"))&gt;0,"P37"," ")</f>
        <v xml:space="preserve"> </v>
      </c>
      <c r="X229" s="108" t="str">
        <f>IF(SUM(COUNTIFS('Planificación 2026-1'!F:F,"PRINCIPAL",'Planificación 2026-1'!W:W,C229,'Planificación 2026-1'!H:H,"AE"))&gt;0,"P38"," ")</f>
        <v xml:space="preserve"> </v>
      </c>
      <c r="Y229" s="108" t="str">
        <f>IF(SUM(COUNTIFS('Planificación 2026-1'!F:F,"PRINCIPAL",'Planificación 2026-1'!W:W,C229,'Planificación 2026-1'!H:H,"T4"))&gt;0,"P55"," ")</f>
        <v xml:space="preserve"> </v>
      </c>
      <c r="Z229" s="108" t="str">
        <f>IF(SUM(COUNTIFS('Planificación 2026-1'!F:F,"FILIAL",'Planificación 2026-1'!W:W,C229,'Planificación 2026-1'!H:H,"AF"))&gt;0," P01"," ")</f>
        <v xml:space="preserve"> </v>
      </c>
      <c r="AA229" s="108" t="str">
        <f>IF(SUM(COUNTIFS('Planificación 2026-1'!F:F,"FILIAL",'Planificación 2026-1'!W:W,C229,'Planificación 2026-1'!H:H,"EN"))&gt;0,"P02"," ")</f>
        <v xml:space="preserve"> </v>
      </c>
      <c r="AB229" s="108" t="str">
        <f>IF(SUM(COUNTIFS('Planificación 2026-1'!F:F,"FILIAL",'Planificación 2026-1'!W:W,C229,'Planificación 2026-1'!H:H,"IS"))&gt;0,"P03"," ")</f>
        <v xml:space="preserve"> </v>
      </c>
      <c r="AC229" s="108" t="str">
        <f>IF(SUM(COUNTIFS('Planificación 2026-1'!F:F,"FILIAL",'Planificación 2026-1'!W:W,C229,'Planificación 2026-1'!H:H,"PS"))&gt;0,"P04"," ")</f>
        <v xml:space="preserve"> </v>
      </c>
      <c r="AD229" s="108"/>
      <c r="AE229" s="108" t="str">
        <f>IF(SUM(COUNTIFS('Planificación 2026-1'!F:F,"FILIAL",'Planificación 2026-1'!W:W,C229,'Planificación 2026-1'!H:H,"IN"))&gt;0,"P06"," ")</f>
        <v xml:space="preserve"> </v>
      </c>
      <c r="AF229" s="108" t="str">
        <f>IF(SUM(COUNTIFS('Planificación 2026-1'!F:F,"FILIAL",'Planificación 2026-1'!W:W,C229,'Planificación 2026-1'!H:H,"CA"))&gt;0,"P07"," ")</f>
        <v xml:space="preserve"> </v>
      </c>
      <c r="AG229" s="108" t="str">
        <f>IF(SUM(COUNTIFS('Planificación 2026-1'!F:F,"FILIAL",'Planificación 2026-1'!W:W,C229,'Planificación 2026-1'!H:H,"DE"))&gt;0,"P08"," ")</f>
        <v xml:space="preserve"> </v>
      </c>
      <c r="AH229" s="108" t="str">
        <f>IF(SUM(COUNTIFS('Planificación 2026-1'!F:F,"FILIAL",'Planificación 2026-1'!W:W,C229,'Planificación 2026-1'!H:H,"OB"))&gt;0,"P09"," ")</f>
        <v xml:space="preserve"> </v>
      </c>
      <c r="AI229" s="108" t="str">
        <f>IF(SUM(COUNTIFS('Planificación 2026-1'!F:F,"FILIAL",'Planificación 2026-1'!W:W,C229,'Planificación 2026-1'!H:H,"MH"))&gt;0,"P31"," ")</f>
        <v xml:space="preserve"> </v>
      </c>
      <c r="AJ229" s="108" t="str">
        <f>IF(SUM(COUNTIFS('Planificación 2026-1'!F:F,"FILIAL",'Planificación 2026-1'!W:W,C229,'Planificación 2026-1'!H:H,"IC"))&gt;0,"P32"," ")</f>
        <v xml:space="preserve"> </v>
      </c>
      <c r="AK229" s="108" t="str">
        <f>IF(SUM(COUNTIFS('Planificación 2026-1'!F:F,"FILIAL",'Planificación 2026-1'!W:W,C229,'Planificación 2026-1'!H:H,"AR"))&gt;0,"P34"," ")</f>
        <v xml:space="preserve"> </v>
      </c>
      <c r="AL229" s="108" t="str">
        <f>IF(SUM(COUNTIFS('Planificación 2026-1'!F:F,"FILIAL",'Planificación 2026-1'!W:W,C229,'Planificación 2026-1'!H:H,"T1"))&gt;0,"P35"," ")</f>
        <v xml:space="preserve"> </v>
      </c>
      <c r="AM229" s="108" t="str">
        <f>IF(SUM(COUNTIFS('Planificación 2026-1'!F:F,"FILIAL",'Planificación 2026-1'!W:W,C229,'Planificación 2026-1'!H:H,"T3"))&gt;0,"P36"," ")</f>
        <v xml:space="preserve"> </v>
      </c>
      <c r="AN229" s="108" t="str">
        <f>IF(SUM(COUNTIFS('Planificación 2026-1'!F:F,"FILIAL",'Planificación 2026-1'!W:W,C229,'Planificación 2026-1'!H:H,"T2"))&gt;0,"P37"," ")</f>
        <v xml:space="preserve"> </v>
      </c>
      <c r="AO229" s="108" t="str">
        <f>IF(SUM(COUNTIFS('Planificación 2026-1'!F:F,"FILIAL",'Planificación 2026-1'!W:W,C229,'Planificación 2026-1'!H:H,"AE"))&gt;0,"P38"," ")</f>
        <v xml:space="preserve"> </v>
      </c>
      <c r="AP229" s="108" t="str">
        <f>IF(SUM(COUNTIFS('Planificación 2026-1'!F:F,"FILIAL",'Planificación 2026-1'!W:W,C229,'Planificación 2026-1'!H:H,"T4"))&gt;0,"P55"," ")</f>
        <v xml:space="preserve"> </v>
      </c>
      <c r="AQ229" s="108" t="str">
        <f>IF(SUM(COUNTIFS('Planificación 2026-1'!F:F,"SUNAMPE",'Planificación 2026-1'!W:W,C229,'Planificación 2026-1'!H:H,"AF"))&gt;0," P01"," ")</f>
        <v xml:space="preserve"> </v>
      </c>
      <c r="AR229" s="108" t="str">
        <f>IF(SUM(COUNTIFS('Planificación 2026-1'!F:F,"SUNAMPE",'Planificación 2026-1'!W:W,C229,'Planificación 2026-1'!H:H,"EN"))&gt;0,"P02"," ")</f>
        <v xml:space="preserve"> </v>
      </c>
      <c r="AS229" s="108" t="str">
        <f>IF(SUM(COUNTIFS('Planificación 2026-1'!F:F,"SUNAMPE",'Planificación 2026-1'!W:W,C229,'Planificación 2026-1'!H:H,"IS"))&gt;0,"P03"," ")</f>
        <v xml:space="preserve"> </v>
      </c>
      <c r="AT229" s="108" t="str">
        <f>IF(SUM(COUNTIFS('Planificación 2026-1'!F:F,"SUNAMPE",'Planificación 2026-1'!W:W,C229,'Planificación 2026-1'!H:H,"PS"))&gt;0,"P04"," ")</f>
        <v xml:space="preserve"> </v>
      </c>
      <c r="AU229" s="108"/>
      <c r="AV229" s="108" t="str">
        <f>IF(SUM(COUNTIFS('Planificación 2026-1'!F:F,"SUNAMPE",'Planificación 2026-1'!W:W,C229,'Planificación 2026-1'!H:H,"IN"))&gt;0,"P06"," ")</f>
        <v xml:space="preserve"> </v>
      </c>
      <c r="AW229" s="108" t="str">
        <f>IF(SUM(COUNTIFS('Planificación 2026-1'!F:F,"SUNAMPE",'Planificación 2026-1'!W:W,C229,'Planificación 2026-1'!H:H,"CA"))&gt;0,"P07"," ")</f>
        <v xml:space="preserve"> </v>
      </c>
      <c r="AX229" s="108" t="str">
        <f>IF(SUM(COUNTIFS('Planificación 2026-1'!F:F,"SUNAMPE",'Planificación 2026-1'!W:W,C229,'Planificación 2026-1'!H:H,"DE"))&gt;0,"P08"," ")</f>
        <v xml:space="preserve"> </v>
      </c>
      <c r="AY229" s="108" t="str">
        <f>IF(SUM(COUNTIFS('Planificación 2026-1'!F:F,"SUNAMPE",'Planificación 2026-1'!W:W,C229,'Planificación 2026-1'!H:H,"OB"))&gt;0,"P09"," ")</f>
        <v xml:space="preserve"> </v>
      </c>
      <c r="AZ229" s="108" t="str">
        <f>IF(SUM(COUNTIFS('Planificación 2026-1'!F:F,"SUNAMPE",'Planificación 2026-1'!W:W,C229,'Planificación 2026-1'!H:H,"MH"))&gt;0,"P31"," ")</f>
        <v xml:space="preserve"> </v>
      </c>
      <c r="BA229" s="108" t="str">
        <f>IF(SUM(COUNTIFS('Planificación 2026-1'!F:F,"SUNAMPE",'Planificación 2026-1'!W:W,C229,'Planificación 2026-1'!H:H,"IC"))&gt;0,"P32"," ")</f>
        <v xml:space="preserve"> </v>
      </c>
      <c r="BB229" s="108" t="str">
        <f>IF(SUM(COUNTIFS('Planificación 2026-1'!F:F,"SUNAMPE",'Planificación 2026-1'!W:W,C229,'Planificación 2026-1'!H:H,"AR"))&gt;0,"P34"," ")</f>
        <v xml:space="preserve"> </v>
      </c>
      <c r="BC229" s="108" t="str">
        <f>IF(SUM(COUNTIFS('Planificación 2026-1'!F:F,"SUNAMPE",'Planificación 2026-1'!W:W,C229,'Planificación 2026-1'!H:H,"T1"))&gt;0,"P35"," ")</f>
        <v xml:space="preserve"> </v>
      </c>
      <c r="BD229" s="108" t="str">
        <f>IF(SUM(COUNTIFS('Planificación 2026-1'!F:F,"SUNAMPE",'Planificación 2026-1'!W:W,C229,'Planificación 2026-1'!H:H,"T3"))&gt;0,"P36"," ")</f>
        <v xml:space="preserve"> </v>
      </c>
      <c r="BE229" s="108" t="str">
        <f>IF(SUM(COUNTIFS('Planificación 2026-1'!F:F,"SUNAMPE",'Planificación 2026-1'!W:W,C229,'Planificación 2026-1'!H:H,"T2"))&gt;0,"P37"," ")</f>
        <v xml:space="preserve"> </v>
      </c>
      <c r="BF229" s="108" t="str">
        <f>IF(SUM(COUNTIFS('Planificación 2026-1'!F:F,"SUNAMPE",'Planificación 2026-1'!W:W,C229,'Planificación 2026-1'!H:H,"AE"))&gt;0,"P38"," ")</f>
        <v xml:space="preserve"> </v>
      </c>
      <c r="BG229" s="108" t="str">
        <f>IF(SUM(COUNTIFS('Planificación 2026-1'!F:F,"SUNAMPE",'Planificación 2026-1'!W:W,C229,'Planificación 2026-1'!H:H,"T4"))&gt;0,"P55"," ")</f>
        <v xml:space="preserve"> </v>
      </c>
      <c r="BH229" s="108" t="str">
        <f>IF(SUM(COUNTIFS('Planificación 2026-1'!F:F,"HUAURA",'Planificación 2026-1'!W:W,C229,'Planificación 2026-1'!H:H,"AF"))&gt;0," P01"," ")</f>
        <v xml:space="preserve"> </v>
      </c>
      <c r="BI229" s="108" t="str">
        <f>IF(SUM(COUNTIFS('Planificación 2026-1'!F:F,"HUAURA",'Planificación 2026-1'!W:W,C229,'Planificación 2026-1'!H:H,"EN"))&gt;0,"P02"," ")</f>
        <v xml:space="preserve"> </v>
      </c>
      <c r="BJ229" s="108" t="str">
        <f>IF(SUM(COUNTIFS('Planificación 2026-1'!F:F,"HUAURA",'Planificación 2026-1'!W:W,C229,'Planificación 2026-1'!H:H,"IS"))&gt;0,"P03"," ")</f>
        <v xml:space="preserve"> </v>
      </c>
      <c r="BK229" s="108" t="str">
        <f>IF(SUM(COUNTIFS('Planificación 2026-1'!F:F,"HUAURA",'Planificación 2026-1'!W:W,C229,'Planificación 2026-1'!H:H,"PS"))&gt;0,"P04"," ")</f>
        <v xml:space="preserve"> </v>
      </c>
      <c r="BL229" s="108"/>
      <c r="BM229" s="108" t="str">
        <f>IF(SUM(COUNTIFS('Planificación 2026-1'!F:F,"HUAURA",'Planificación 2026-1'!W:W,C229,'Planificación 2026-1'!H:H,"IN"))&gt;0,"P06"," ")</f>
        <v xml:space="preserve"> </v>
      </c>
      <c r="BN229" s="108" t="str">
        <f>IF(SUM(COUNTIFS('Planificación 2026-1'!F:F,"HUAURA",'Planificación 2026-1'!W:W,C229,'Planificación 2026-1'!H:H,"CA"))&gt;0,"P07"," ")</f>
        <v xml:space="preserve"> </v>
      </c>
      <c r="BO229" s="108" t="str">
        <f>IF(SUM(COUNTIFS('Planificación 2026-1'!F:F,"HUAURA",'Planificación 2026-1'!W:W,C229,'Planificación 2026-1'!H:H,"DE"))&gt;0,"P08"," ")</f>
        <v xml:space="preserve"> </v>
      </c>
      <c r="BP229" s="108" t="str">
        <f>IF(SUM(COUNTIFS('Planificación 2026-1'!F:F,"HUAURA",'Planificación 2026-1'!W:W,C229,'Planificación 2026-1'!H:H,"OB"))&gt;0,"P09"," ")</f>
        <v xml:space="preserve"> </v>
      </c>
      <c r="BQ229" s="108" t="str">
        <f>IF(SUM(COUNTIFS('Planificación 2026-1'!F:F,"HUAURA",'Planificación 2026-1'!W:W,C229,'Planificación 2026-1'!H:H,"MH"))&gt;0,"P31"," ")</f>
        <v xml:space="preserve"> </v>
      </c>
      <c r="BR229" s="108" t="str">
        <f>IF(SUM(COUNTIFS('Planificación 2026-1'!F:F,"HUAURA",'Planificación 2026-1'!W:W,C229,'Planificación 2026-1'!H:H,"IC"))&gt;0,"P32"," ")</f>
        <v xml:space="preserve"> </v>
      </c>
      <c r="BS229" s="108" t="str">
        <f>IF(SUM(COUNTIFS('Planificación 2026-1'!F:F,"HUAURA",'Planificación 2026-1'!W:W,C229,'Planificación 2026-1'!H:H,"AR"))&gt;0,"P34"," ")</f>
        <v xml:space="preserve"> </v>
      </c>
      <c r="BT229" s="108" t="str">
        <f>IF(SUM(COUNTIFS('Planificación 2026-1'!F:F,"HUAURA",'Planificación 2026-1'!W:W,C229,'Planificación 2026-1'!H:H,"T1"))&gt;0,"P35"," ")</f>
        <v xml:space="preserve"> </v>
      </c>
      <c r="BU229" s="108" t="str">
        <f>IF(SUM(COUNTIFS('Planificación 2026-1'!F:F,"HUAURA",'Planificación 2026-1'!W:W,C229,'Planificación 2026-1'!H:H,"T3"))&gt;0,"P36"," ")</f>
        <v xml:space="preserve"> </v>
      </c>
      <c r="BV229" s="108" t="str">
        <f>IF(SUM(COUNTIFS('Planificación 2026-1'!F:F,"HUAURA",'Planificación 2026-1'!W:W,C229,'Planificación 2026-1'!H:H,"T2"))&gt;0,"P37"," ")</f>
        <v xml:space="preserve"> </v>
      </c>
      <c r="BW229" s="108" t="str">
        <f>IF(SUM(COUNTIFS('Planificación 2026-1'!F:F,"HUAURA",'Planificación 2026-1'!W:W,C229,'Planificación 2026-1'!H:H,"AE"))&gt;0,"P38"," ")</f>
        <v xml:space="preserve"> </v>
      </c>
      <c r="BX229" s="108" t="str">
        <f>IF(SUM(COUNTIFS('Planificación 2026-1'!F:F,"HUAURA",'Planificación 2026-1'!W:W,C229,'Planificación 2026-1'!H:H,"T4"))&gt;0,"P55"," ")</f>
        <v xml:space="preserve"> </v>
      </c>
      <c r="BY229" s="109">
        <f>SUMIFS('Planificación 2026-1'!R:R,'Planificación 2026-1'!W:W,C229,'Planificación 2026-1'!H:H,"AF",'Planificación 2026-1'!I:I,"&gt;2")</f>
        <v>0</v>
      </c>
      <c r="BZ229" s="109">
        <f>SUMIFS('Planificación 2026-1'!R:R,'Planificación 2026-1'!W:W,C229,'Planificación 2026-1'!H:H,"EN",'Planificación 2026-1'!I:I,"&gt;2")</f>
        <v>0</v>
      </c>
      <c r="CA229" s="109">
        <f>SUMIFS('Planificación 2026-1'!R:R,'Planificación 2026-1'!W:W,C229,'Planificación 2026-1'!H:H,"IS",'Planificación 2026-1'!I:I,"&gt;2")</f>
        <v>0</v>
      </c>
      <c r="CB229" s="109">
        <f>SUMIFS('Planificación 2026-1'!R:R,'Planificación 2026-1'!W:W,C229,'Planificación 2026-1'!H:H,"PS",'Planificación 2026-1'!I:I,"&gt;2")</f>
        <v>0</v>
      </c>
      <c r="CC229" s="109">
        <f>SUMIFS('Planificación 2026-1'!R:R,'Planificación 2026-1'!W:W,C229,'Planificación 2026-1'!H:H,"IN",'Planificación 2026-1'!I:I,"&gt;2")</f>
        <v>0</v>
      </c>
      <c r="CD229" s="109">
        <f>SUMIFS('Planificación 2026-1'!R:R,'Planificación 2026-1'!W:W,C229,'Planificación 2026-1'!H:H,"CA",'Planificación 2026-1'!I:I,"&gt;2")</f>
        <v>0</v>
      </c>
      <c r="CE229" s="109">
        <f>SUMIFS('Planificación 2026-1'!R:R,'Planificación 2026-1'!W:W,C229,'Planificación 2026-1'!H:H,"DE",'Planificación 2026-1'!I:I,"&gt;2")</f>
        <v>0</v>
      </c>
      <c r="CF229" s="109">
        <f>SUMIFS('Planificación 2026-1'!R:R,'Planificación 2026-1'!W:W,C229,'Planificación 2026-1'!H:H,"OB",'Planificación 2026-1'!I:I,"&gt;2")</f>
        <v>0</v>
      </c>
      <c r="CG229" s="109">
        <f>SUMIFS('Planificación 2026-1'!R:R,'Planificación 2026-1'!W:W,C229,'Planificación 2026-1'!H:H,"MH",'Planificación 2026-1'!I:I,"&gt;2")</f>
        <v>0</v>
      </c>
      <c r="CH229" s="109">
        <f>SUMIFS('Planificación 2026-1'!R:R,'Planificación 2026-1'!W:W,C229,'Planificación 2026-1'!H:H,"IC",'Planificación 2026-1'!I:I,"&gt;2")</f>
        <v>0</v>
      </c>
      <c r="CI229" s="109">
        <f>SUMIFS('Planificación 2026-1'!R:R,'Planificación 2026-1'!W:W,C229,'Planificación 2026-1'!H:H,"AR",'Planificación 2026-1'!I:I,"&gt;2")</f>
        <v>0</v>
      </c>
      <c r="CJ229" s="109">
        <f>SUMIFS('Planificación 2026-1'!R:R,'Planificación 2026-1'!W:W,C229,'Planificación 2026-1'!H:H,"T1",'Planificación 2026-1'!I:I,"&gt;2")</f>
        <v>0</v>
      </c>
      <c r="CK229" s="109">
        <f>SUMIFS('Planificación 2026-1'!R:R,'Planificación 2026-1'!W:W,C229,'Planificación 2026-1'!H:H,"T3",'Planificación 2026-1'!I:I,"&gt;2")</f>
        <v>0</v>
      </c>
      <c r="CL229" s="109">
        <f>SUMIFS('Planificación 2026-1'!R:R,'Planificación 2026-1'!W:W,C229,'Planificación 2026-1'!H:H,"T2",'Planificación 2026-1'!I:I,"&gt;2")</f>
        <v>0</v>
      </c>
      <c r="CM229" s="109">
        <f>SUMIFS('Planificación 2026-1'!R:R,'Planificación 2026-1'!W:W,C229,'Planificación 2026-1'!H:H,"AE",'Planificación 2026-1'!I:I,"&gt;2")</f>
        <v>0</v>
      </c>
      <c r="CN229" s="109">
        <f>SUMIFS('Planificación 2026-1'!R:R,'Planificación 2026-1'!W:W,C229,'Planificación 2026-1'!H:H,"T4",'Planificación 2026-1'!I:I,"&gt;2")</f>
        <v>0</v>
      </c>
      <c r="CO229" s="109">
        <f>SUMIFS('Planificación 2026-1'!R:R,'Planificación 2026-1'!W:W,C229,'Planificación 2026-1'!H:H,"AF",'Planificación 2026-1'!I:I,"&lt;3")</f>
        <v>0</v>
      </c>
      <c r="CP229" s="109">
        <f>SUMIFS('Planificación 2026-1'!R:R,'Planificación 2026-1'!W:W,C229,'Planificación 2026-1'!H:H,"EN",'Planificación 2026-1'!I:I,"&lt;3")</f>
        <v>0</v>
      </c>
      <c r="CQ229" s="109">
        <f>SUMIFS('Planificación 2026-1'!R:R,'Planificación 2026-1'!W:W,C229,'Planificación 2026-1'!H:H,"IS",'Planificación 2026-1'!I:I,"&lt;3")</f>
        <v>0</v>
      </c>
      <c r="CR229" s="109">
        <f>SUMIFS('Planificación 2026-1'!R:R,'Planificación 2026-1'!W:W,C229,'Planificación 2026-1'!H:H,"PS",'Planificación 2026-1'!I:I,"&lt;3")</f>
        <v>0</v>
      </c>
      <c r="CS229" s="109">
        <f>SUMIFS('Planificación 2026-1'!R:R,'Planificación 2026-1'!W:W,C229,'Planificación 2026-1'!H:H,"IN",'Planificación 2026-1'!I:I,"&lt;3")</f>
        <v>0</v>
      </c>
      <c r="CT229" s="109">
        <f>SUMIFS('Planificación 2026-1'!R:R,'Planificación 2026-1'!W:W,C229,'Planificación 2026-1'!H:H,"CA",'Planificación 2026-1'!I:I,"&lt;3")</f>
        <v>0</v>
      </c>
      <c r="CU229" s="109">
        <f>SUMIFS('Planificación 2026-1'!R:R,'Planificación 2026-1'!W:W,C229,'Planificación 2026-1'!H:H,"DE",'Planificación 2026-1'!I:I,"&lt;3")</f>
        <v>0</v>
      </c>
      <c r="CV229" s="109">
        <f>SUMIFS('Planificación 2026-1'!R:R,'Planificación 2026-1'!W:W,C229,'Planificación 2026-1'!H:H,"OB",'Planificación 2026-1'!I:I,"&lt;3")</f>
        <v>0</v>
      </c>
      <c r="CW229" s="109">
        <f>SUMIFS('Planificación 2026-1'!R:R,'Planificación 2026-1'!W:W,C229,'Planificación 2026-1'!H:H,"MH",'Planificación 2026-1'!I:I,"&lt;3")</f>
        <v>0</v>
      </c>
      <c r="CX229" s="109">
        <f>SUMIFS('Planificación 2026-1'!R:R,'Planificación 2026-1'!W:W,C229,'Planificación 2026-1'!H:H,"IC",'Planificación 2026-1'!I:I,"&lt;3")</f>
        <v>0</v>
      </c>
      <c r="CY229" s="109">
        <f>SUMIFS('Planificación 2026-1'!R:R,'Planificación 2026-1'!W:W,C229,'Planificación 2026-1'!H:H,"AR",'Planificación 2026-1'!I:I,"&lt;3")</f>
        <v>0</v>
      </c>
      <c r="CZ229" s="109">
        <f>SUMIFS('Planificación 2026-1'!R:R,'Planificación 2026-1'!W:W,C229,'Planificación 2026-1'!H:H,"T1",'Planificación 2026-1'!I:I,"&lt;3")</f>
        <v>0</v>
      </c>
      <c r="DA229" s="109">
        <f>SUMIFS('Planificación 2026-1'!R:R,'Planificación 2026-1'!W:W,C229,'Planificación 2026-1'!H:H,"T3",'Planificación 2026-1'!I:I,"&lt;3")</f>
        <v>0</v>
      </c>
      <c r="DB229" s="109">
        <f>SUMIFS('Planificación 2026-1'!R:R,'Planificación 2026-1'!W:W,C229,'Planificación 2026-1'!H:H,"T2",'Planificación 2026-1'!I:I,"&lt;3")</f>
        <v>0</v>
      </c>
      <c r="DC229" s="109">
        <f>SUMIFS('Planificación 2026-1'!R:R,'Planificación 2026-1'!W:W,C229,'Planificación 2026-1'!H:H,"AE",'Planificación 2026-1'!I:I,"&lt;3")</f>
        <v>0</v>
      </c>
      <c r="DD229" s="109">
        <f>SUMIFS('Planificación 2026-1'!R:R,'Planificación 2026-1'!W:W,C229,'Planificación 2026-1'!H:H,"T4",'Planificación 2026-1'!I:I,"&lt;3")</f>
        <v>0</v>
      </c>
      <c r="DE229" s="108" t="str">
        <f t="shared" si="36"/>
        <v/>
      </c>
      <c r="DF229" s="41">
        <f>IF(C229="","",SUMIFS('Planificación 2026-1'!R:R,'Planificación 2026-1'!W:W,C229,'Planificación 2026-1'!F:F,"PRINCIPAL",'Planificación 2026-1'!X:X,"VIRTUAL"))</f>
        <v>0</v>
      </c>
      <c r="DG229" s="41">
        <f>IF(C229="","",SUMIFS('Planificación 2026-1'!R:R,'Planificación 2026-1'!W:W,C229,'Planificación 2026-1'!F:F,"PRINCIPAL",'Planificación 2026-1'!X:X,"PRESENCIAL"))</f>
        <v>0</v>
      </c>
      <c r="DH229" s="41">
        <f>IF(C229="","",SUMIFS('Planificación 2026-1'!R:R,'Planificación 2026-1'!W:W,C229,'Planificación 2026-1'!F:F,"PRINCIPAL",'Planificación 2026-1'!X:X,"HIBRIDO PRESENCIAL"))</f>
        <v>0</v>
      </c>
      <c r="DI229" s="108" t="str">
        <f t="shared" si="37"/>
        <v/>
      </c>
      <c r="DJ229" s="108">
        <f>IF(C229="","",SUMIFS('Planificación 2026-1'!R:R,'Planificación 2026-1'!W:W,C229,'Planificación 2026-1'!F:F,"FILIAL",'Planificación 2026-1'!X:X,"VIRTUAL"))</f>
        <v>0</v>
      </c>
      <c r="DK229" s="110">
        <f>IF(C229="","",SUMIFS('Planificación 2026-1'!R:R,'Planificación 2026-1'!W:W,C229,'Planificación 2026-1'!F:F,"FILIAL",'Planificación 2026-1'!X:X,"PRESENCIAL"))</f>
        <v>0</v>
      </c>
      <c r="DL229" s="61">
        <f>IF(C229="","",SUMIFS('Planificación 2026-1'!R:R,'Planificación 2026-1'!W:W,C229,'Planificación 2026-1'!F:F,"FILIAL",'Planificación 2026-1'!X:X,"HIBRIDO PRESENCIAL"))</f>
        <v>0</v>
      </c>
      <c r="DM229" s="111" t="str">
        <f t="shared" si="38"/>
        <v/>
      </c>
      <c r="DN229" s="108">
        <f>IF(C229="","",SUMIFS('Planificación 2026-1'!R:R,'Planificación 2026-1'!W:W,C229,'Planificación 2026-1'!F:F,"SUNAMPE",'Planificación 2026-1'!X:X,"VIRTUAL"))</f>
        <v>0</v>
      </c>
      <c r="DO229" s="61">
        <f>IF(C229="","",SUMIFS('Planificación 2026-1'!R:R,'Planificación 2026-1'!W:W,C229,'Planificación 2026-1'!F:F,"SUNAMPE",'Planificación 2026-1'!X:X,"PRESENCIAL"))</f>
        <v>0</v>
      </c>
      <c r="DP229" s="111" t="str">
        <f t="shared" si="39"/>
        <v/>
      </c>
      <c r="DQ229" s="108">
        <f>IF(C229="","",SUMIFS('Planificación 2026-1'!R:R,'Planificación 2026-1'!W:W,C229,'Planificación 2026-1'!F:F,"HUAURA",'Planificación 2026-1'!X:X,"VIRTUAL"))</f>
        <v>0</v>
      </c>
      <c r="DR229" s="61">
        <f>IF(C229="","",SUMIFS('Planificación 2026-1'!R:R,'Planificación 2026-1'!W:W,C229,'Planificación 2026-1'!F:F,"HUAURA",'Planificación 2026-1'!X:X,"PRESENCIAL"))</f>
        <v>0</v>
      </c>
      <c r="DS229" s="76">
        <f>SUMIFS('Planificación 2026-1'!R:R,'Planificación 2026-1'!W:W,C229,'Planificación 2026-1'!F:F,"PRINCIPAL",'Planificación 2026-1'!X:X,"VIRTUAL",'Planificación 2026-1'!I:I,"&gt;2")</f>
        <v>0</v>
      </c>
      <c r="DT229" s="76">
        <f>SUMIFS('Planificación 2026-1'!R:R,'Planificación 2026-1'!W:W,C229,'Planificación 2026-1'!F:F,"PRINCIPAL",'Planificación 2026-1'!X:X,"&lt;&gt;VIRTUAL",'Planificación 2026-1'!I:I,"&gt;2")</f>
        <v>0</v>
      </c>
      <c r="DU229" s="76">
        <f>SUMIFS('Planificación 2026-1'!R:R,'Planificación 2026-1'!W:W,C229,'Planificación 2026-1'!F:F,"SUNAMPE",'Planificación 2026-1'!X:X,"VIRTUAL",'Planificación 2026-1'!I:I,"&gt;2")</f>
        <v>0</v>
      </c>
      <c r="DV229" s="76">
        <f>SUMIFS('Planificación 2026-1'!R:R,'Planificación 2026-1'!W:W,C229,'Planificación 2026-1'!F:F,"SUNAMPE",'Planificación 2026-1'!X:X,"&lt;&gt;VIRTUAL",'Planificación 2026-1'!I:I,"&gt;2")</f>
        <v>0</v>
      </c>
      <c r="DW229" s="76">
        <f>SUMIFS('Planificación 2026-1'!R:R,'Planificación 2026-1'!W:W,C229,'Planificación 2026-1'!F:F,"FILIAL",'Planificación 2026-1'!X:X,"VIRTUAL",'Planificación 2026-1'!I:I,"&gt;2")</f>
        <v>0</v>
      </c>
      <c r="DX229" s="76">
        <f>SUMIFS('Planificación 2026-1'!R:R,'Planificación 2026-1'!W:W,C229,'Planificación 2026-1'!F:F,"FILIAL",'Planificación 2026-1'!X:X,"&lt;&gt;VIRTUAL",'Planificación 2026-1'!I:I,"&gt;2")</f>
        <v>0</v>
      </c>
      <c r="DY229" s="76">
        <f>SUMIFS('Planificación 2026-1'!R:R,'Planificación 2026-1'!W:W,C229,'Planificación 2026-1'!F:F,"PORUMA",'Planificación 2026-1'!X:X,"VIRTUAL",'Planificación 2026-1'!I:I,"&gt;2")</f>
        <v>0</v>
      </c>
      <c r="DZ229" s="76">
        <f>SUMIFS('Planificación 2026-1'!R:R,'Planificación 2026-1'!W:W,C229,'Planificación 2026-1'!F:F,"PORUMA",'Planificación 2026-1'!X:X,"&lt;&gt;VIRTUAL",'Planificación 2026-1'!I:I,"&gt;2")</f>
        <v>0</v>
      </c>
      <c r="EA229" s="76">
        <f>SUMIFS('Planificación 2026-1'!R:R,'Planificación 2026-1'!W:W,C229,'Planificación 2026-1'!F:F,"HUAURA",'Planificación 2026-1'!X:X,"VIRTUAL",'Planificación 2026-1'!I:I,"&gt;2")</f>
        <v>0</v>
      </c>
      <c r="EB229" s="76">
        <f>SUMIFS('Planificación 2026-1'!R:R,'Planificación 2026-1'!W:W,C229,'Planificación 2026-1'!F:F,"HUAURA",'Planificación 2026-1'!X:X,"&lt;&gt;VIRTUAL",'Planificación 2026-1'!I:I,"&gt;2")</f>
        <v>0</v>
      </c>
      <c r="EC229" s="76">
        <f>SUMIFS('Planificación 2026-1'!R:R,'Planificación 2026-1'!W:W,C229,'Planificación 2026-1'!F:F,"PRINCIPAL",'Planificación 2026-1'!X:X,"VIRTUAL",'Planificación 2026-1'!I:I,"&lt;3")</f>
        <v>0</v>
      </c>
      <c r="ED229" s="76">
        <f>SUMIFS('Planificación 2026-1'!R:R,'Planificación 2026-1'!W:W,C229,'Planificación 2026-1'!F:F,"PRINCIPAL",'Planificación 2026-1'!X:X,"&lt;&gt;VIRTUAL",'Planificación 2026-1'!I:I,"&lt;3")</f>
        <v>0</v>
      </c>
      <c r="EE229" s="76">
        <f>SUMIFS('Planificación 2026-1'!R:R,'Planificación 2026-1'!W:W,C229,'Planificación 2026-1'!F:F,"SUNAMPE",'Planificación 2026-1'!X:X,"VIRTUAL",'Planificación 2026-1'!I:I,"&lt;3")</f>
        <v>0</v>
      </c>
      <c r="EF229" s="76">
        <f>SUMIFS('Planificación 2026-1'!R:R,'Planificación 2026-1'!W:W,C229,'Planificación 2026-1'!F:F,"SUNAMPE",'Planificación 2026-1'!X:X,"&lt;&gt;VIRTUAL",'Planificación 2026-1'!I:I,"&lt;3")</f>
        <v>0</v>
      </c>
      <c r="EG229" s="76">
        <f>SUMIFS('Planificación 2026-1'!R:R,'Planificación 2026-1'!W:W,C229,'Planificación 2026-1'!F:F,"FILIAL",'Planificación 2026-1'!X:X,"VIRTUAL",'Planificación 2026-1'!I:I,"&lt;3")</f>
        <v>0</v>
      </c>
      <c r="EH229" s="76">
        <f>SUMIFS('Planificación 2026-1'!R:R,'Planificación 2026-1'!W:W,C229,'Planificación 2026-1'!F:F,"FILIAL",'Planificación 2026-1'!X:X,"&lt;&gt;VIRTUAL",'Planificación 2026-1'!I:I,"&lt;3")</f>
        <v>0</v>
      </c>
      <c r="EI229" s="76">
        <f>SUMIFS('Planificación 2026-1'!R:R,'Planificación 2026-1'!W:W,C229,'Planificación 2026-1'!F:F,"PORUMA",'Planificación 2026-1'!X:X,"VIRTUAL",'Planificación 2026-1'!I:I,"&lt;3")</f>
        <v>0</v>
      </c>
      <c r="EJ229" s="76">
        <f>SUMIFS('Planificación 2026-1'!R:R,'Planificación 2026-1'!W:W,C229,'Planificación 2026-1'!F:F,"PORUMA",'Planificación 2026-1'!X:X,"&lt;&gt;VIRTUAL",'Planificación 2026-1'!I:I,"&lt;3")</f>
        <v>0</v>
      </c>
      <c r="EK229" s="76">
        <f>SUMIFS('Planificación 2026-1'!R:R,'Planificación 2026-1'!W:W,C229,'Planificación 2026-1'!F:F,"HUAURA",'Planificación 2026-1'!X:X,"VIRTUAL",'Planificación 2026-1'!I:I,"&lt;3")</f>
        <v>0</v>
      </c>
      <c r="EL229" s="76">
        <f>SUMIFS('Planificación 2026-1'!R:R,'Planificación 2026-1'!W:W,C229,'Planificación 2026-1'!F:F,"HUAURA",'Planificación 2026-1'!X:X,"&lt;&gt;VIRTUAL",'Planificación 2026-1'!I:I,"&lt;3")</f>
        <v>0</v>
      </c>
      <c r="EM229" s="76"/>
      <c r="EN229" s="76">
        <f t="shared" si="32"/>
        <v>0</v>
      </c>
      <c r="EO229" s="76">
        <f t="shared" si="33"/>
        <v>0</v>
      </c>
      <c r="EP229" s="76" t="b">
        <f t="shared" si="34"/>
        <v>1</v>
      </c>
      <c r="EQ229" s="76" t="str">
        <f t="shared" si="35"/>
        <v/>
      </c>
      <c r="ER229" s="76" t="str">
        <f t="shared" si="40"/>
        <v>PRESENCIAL</v>
      </c>
    </row>
    <row r="230" spans="1:148" hidden="1">
      <c r="A230" s="83"/>
      <c r="B230" s="119">
        <v>227</v>
      </c>
      <c r="C230" s="115" t="s">
        <v>403</v>
      </c>
      <c r="D230" s="112">
        <f>SUMIF('Planificación 2026-1'!W:W,C230,'Planificación 2026-1'!R:R)</f>
        <v>0</v>
      </c>
      <c r="E230" s="114" t="s">
        <v>170</v>
      </c>
      <c r="F230" s="115" t="s">
        <v>171</v>
      </c>
      <c r="G230" s="115" t="s">
        <v>13</v>
      </c>
      <c r="H230" s="115" t="s">
        <v>124</v>
      </c>
      <c r="I230" s="107" t="str">
        <f>IF(SUM(COUNTIFS('Planificación 2026-1'!F:F,"PRINCIPAL",'Planificación 2026-1'!W:W,C230,'Planificación 2026-1'!H:H,"AF"))&gt;0,"P01"," ")</f>
        <v xml:space="preserve"> </v>
      </c>
      <c r="J230" s="108" t="str">
        <f>IF(SUM(COUNTIFS('Planificación 2026-1'!F:F,"PRINCIPAL",'Planificación 2026-1'!W:W,C230,'Planificación 2026-1'!H:H,"EN"))&gt;0,"P02"," ")</f>
        <v xml:space="preserve"> </v>
      </c>
      <c r="K230" s="108" t="str">
        <f>IF(SUM(COUNTIFS('Planificación 2026-1'!F:F,"PRINCIPAL",'Planificación 2026-1'!W:W,C230,'Planificación 2026-1'!H:H,"IS"))&gt;0,"P03"," ")</f>
        <v xml:space="preserve"> </v>
      </c>
      <c r="L230" s="108" t="str">
        <f>IF(SUM(COUNTIFS('Planificación 2026-1'!F:F,"PRINCIPAL",'Planificación 2026-1'!W:W,C230,'Planificación 2026-1'!H:H,"PS"))&gt;0,"P04"," ")</f>
        <v xml:space="preserve"> </v>
      </c>
      <c r="M230" s="108"/>
      <c r="N230" s="108" t="str">
        <f>IF(SUM(COUNTIFS('Planificación 2026-1'!F:F,"PRINCIPAL",'Planificación 2026-1'!W:W,C230,'Planificación 2026-1'!H:H,"IN"))&gt;0,"P06"," ")</f>
        <v xml:space="preserve"> </v>
      </c>
      <c r="O230" s="108" t="str">
        <f>IF(SUM(COUNTIFS('Planificación 2026-1'!F:F,"PRINCIPAL",'Planificación 2026-1'!W:W,C230,'Planificación 2026-1'!H:H,"CA"))&gt;0,"P07"," ")</f>
        <v xml:space="preserve"> </v>
      </c>
      <c r="P230" s="108" t="str">
        <f>IF(SUM(COUNTIFS('Planificación 2026-1'!F:F,"PRINCIPAL",'Planificación 2026-1'!W:W,C230,'Planificación 2026-1'!H:H,"DE"))&gt;0,"P08"," ")</f>
        <v xml:space="preserve"> </v>
      </c>
      <c r="Q230" s="108" t="str">
        <f>IF(SUM(COUNTIFS('Planificación 2026-1'!F:F,"PRINCIPAL",'Planificación 2026-1'!W:W,C230,'Planificación 2026-1'!H:H,"OB"))&gt;0,"P09"," ")</f>
        <v xml:space="preserve"> </v>
      </c>
      <c r="R230" s="108" t="str">
        <f>IF(SUM(COUNTIFS('Planificación 2026-1'!F:F,"PRINCIPAL",'Planificación 2026-1'!W:W,C230,'Planificación 2026-1'!H:H,"MH"))&gt;0,"P31"," ")</f>
        <v xml:space="preserve"> </v>
      </c>
      <c r="S230" s="108" t="str">
        <f>IF(SUM(COUNTIFS('Planificación 2026-1'!F:F,"PRINCIPAL",'Planificación 2026-1'!W:W,C230,'Planificación 2026-1'!H:H,"IC"))&gt;0,"P32"," ")</f>
        <v xml:space="preserve"> </v>
      </c>
      <c r="T230" s="108" t="str">
        <f>IF(SUM(COUNTIFS('Planificación 2026-1'!F:F,"PRINCIPAL",'Planificación 2026-1'!W:W,C230,'Planificación 2026-1'!H:H,"AR"))&gt;0,"P34"," ")</f>
        <v xml:space="preserve"> </v>
      </c>
      <c r="U230" s="108" t="str">
        <f>IF(SUM(COUNTIFS('Planificación 2026-1'!F:F,"PRINCIPAL",'Planificación 2026-1'!W:W,C230,'Planificación 2026-1'!H:H,"T1"))&gt;0,"P35"," ")</f>
        <v xml:space="preserve"> </v>
      </c>
      <c r="V230" s="108" t="str">
        <f>IF(SUM(COUNTIFS('Planificación 2026-1'!F:F,"PRINCIPAL",'Planificación 2026-1'!W:W,C230,'Planificación 2026-1'!H:H,"T3"))&gt;0,"P36"," ")</f>
        <v xml:space="preserve"> </v>
      </c>
      <c r="W230" s="108" t="str">
        <f>IF(SUM(COUNTIFS('Planificación 2026-1'!F:F,"PRINCIPAL",'Planificación 2026-1'!W:W,C230,'Planificación 2026-1'!H:H,"T2"))&gt;0,"P37"," ")</f>
        <v xml:space="preserve"> </v>
      </c>
      <c r="X230" s="108" t="str">
        <f>IF(SUM(COUNTIFS('Planificación 2026-1'!F:F,"PRINCIPAL",'Planificación 2026-1'!W:W,C230,'Planificación 2026-1'!H:H,"AE"))&gt;0,"P38"," ")</f>
        <v xml:space="preserve"> </v>
      </c>
      <c r="Y230" s="108" t="str">
        <f>IF(SUM(COUNTIFS('Planificación 2026-1'!F:F,"PRINCIPAL",'Planificación 2026-1'!W:W,C230,'Planificación 2026-1'!H:H,"T4"))&gt;0,"P55"," ")</f>
        <v xml:space="preserve"> </v>
      </c>
      <c r="Z230" s="108" t="str">
        <f>IF(SUM(COUNTIFS('Planificación 2026-1'!F:F,"FILIAL",'Planificación 2026-1'!W:W,C230,'Planificación 2026-1'!H:H,"AF"))&gt;0," P01"," ")</f>
        <v xml:space="preserve"> </v>
      </c>
      <c r="AA230" s="108" t="str">
        <f>IF(SUM(COUNTIFS('Planificación 2026-1'!F:F,"FILIAL",'Planificación 2026-1'!W:W,C230,'Planificación 2026-1'!H:H,"EN"))&gt;0,"P02"," ")</f>
        <v xml:space="preserve"> </v>
      </c>
      <c r="AB230" s="108" t="str">
        <f>IF(SUM(COUNTIFS('Planificación 2026-1'!F:F,"FILIAL",'Planificación 2026-1'!W:W,C230,'Planificación 2026-1'!H:H,"IS"))&gt;0,"P03"," ")</f>
        <v xml:space="preserve"> </v>
      </c>
      <c r="AC230" s="108" t="str">
        <f>IF(SUM(COUNTIFS('Planificación 2026-1'!F:F,"FILIAL",'Planificación 2026-1'!W:W,C230,'Planificación 2026-1'!H:H,"PS"))&gt;0,"P04"," ")</f>
        <v xml:space="preserve"> </v>
      </c>
      <c r="AD230" s="108"/>
      <c r="AE230" s="108" t="str">
        <f>IF(SUM(COUNTIFS('Planificación 2026-1'!F:F,"FILIAL",'Planificación 2026-1'!W:W,C230,'Planificación 2026-1'!H:H,"IN"))&gt;0,"P06"," ")</f>
        <v xml:space="preserve"> </v>
      </c>
      <c r="AF230" s="108" t="str">
        <f>IF(SUM(COUNTIFS('Planificación 2026-1'!F:F,"FILIAL",'Planificación 2026-1'!W:W,C230,'Planificación 2026-1'!H:H,"CA"))&gt;0,"P07"," ")</f>
        <v xml:space="preserve"> </v>
      </c>
      <c r="AG230" s="108" t="str">
        <f>IF(SUM(COUNTIFS('Planificación 2026-1'!F:F,"FILIAL",'Planificación 2026-1'!W:W,C230,'Planificación 2026-1'!H:H,"DE"))&gt;0,"P08"," ")</f>
        <v xml:space="preserve"> </v>
      </c>
      <c r="AH230" s="108" t="str">
        <f>IF(SUM(COUNTIFS('Planificación 2026-1'!F:F,"FILIAL",'Planificación 2026-1'!W:W,C230,'Planificación 2026-1'!H:H,"OB"))&gt;0,"P09"," ")</f>
        <v xml:space="preserve"> </v>
      </c>
      <c r="AI230" s="108" t="str">
        <f>IF(SUM(COUNTIFS('Planificación 2026-1'!F:F,"FILIAL",'Planificación 2026-1'!W:W,C230,'Planificación 2026-1'!H:H,"MH"))&gt;0,"P31"," ")</f>
        <v xml:space="preserve"> </v>
      </c>
      <c r="AJ230" s="108" t="str">
        <f>IF(SUM(COUNTIFS('Planificación 2026-1'!F:F,"FILIAL",'Planificación 2026-1'!W:W,C230,'Planificación 2026-1'!H:H,"IC"))&gt;0,"P32"," ")</f>
        <v xml:space="preserve"> </v>
      </c>
      <c r="AK230" s="108" t="str">
        <f>IF(SUM(COUNTIFS('Planificación 2026-1'!F:F,"FILIAL",'Planificación 2026-1'!W:W,C230,'Planificación 2026-1'!H:H,"AR"))&gt;0,"P34"," ")</f>
        <v xml:space="preserve"> </v>
      </c>
      <c r="AL230" s="108" t="str">
        <f>IF(SUM(COUNTIFS('Planificación 2026-1'!F:F,"FILIAL",'Planificación 2026-1'!W:W,C230,'Planificación 2026-1'!H:H,"T1"))&gt;0,"P35"," ")</f>
        <v xml:space="preserve"> </v>
      </c>
      <c r="AM230" s="108" t="str">
        <f>IF(SUM(COUNTIFS('Planificación 2026-1'!F:F,"FILIAL",'Planificación 2026-1'!W:W,C230,'Planificación 2026-1'!H:H,"T3"))&gt;0,"P36"," ")</f>
        <v xml:space="preserve"> </v>
      </c>
      <c r="AN230" s="108" t="str">
        <f>IF(SUM(COUNTIFS('Planificación 2026-1'!F:F,"FILIAL",'Planificación 2026-1'!W:W,C230,'Planificación 2026-1'!H:H,"T2"))&gt;0,"P37"," ")</f>
        <v xml:space="preserve"> </v>
      </c>
      <c r="AO230" s="108" t="str">
        <f>IF(SUM(COUNTIFS('Planificación 2026-1'!F:F,"FILIAL",'Planificación 2026-1'!W:W,C230,'Planificación 2026-1'!H:H,"AE"))&gt;0,"P38"," ")</f>
        <v xml:space="preserve"> </v>
      </c>
      <c r="AP230" s="108" t="str">
        <f>IF(SUM(COUNTIFS('Planificación 2026-1'!F:F,"FILIAL",'Planificación 2026-1'!W:W,C230,'Planificación 2026-1'!H:H,"T4"))&gt;0,"P55"," ")</f>
        <v xml:space="preserve"> </v>
      </c>
      <c r="AQ230" s="108" t="str">
        <f>IF(SUM(COUNTIFS('Planificación 2026-1'!F:F,"SUNAMPE",'Planificación 2026-1'!W:W,C230,'Planificación 2026-1'!H:H,"AF"))&gt;0," P01"," ")</f>
        <v xml:space="preserve"> </v>
      </c>
      <c r="AR230" s="108" t="str">
        <f>IF(SUM(COUNTIFS('Planificación 2026-1'!F:F,"SUNAMPE",'Planificación 2026-1'!W:W,C230,'Planificación 2026-1'!H:H,"EN"))&gt;0,"P02"," ")</f>
        <v xml:space="preserve"> </v>
      </c>
      <c r="AS230" s="108" t="str">
        <f>IF(SUM(COUNTIFS('Planificación 2026-1'!F:F,"SUNAMPE",'Planificación 2026-1'!W:W,C230,'Planificación 2026-1'!H:H,"IS"))&gt;0,"P03"," ")</f>
        <v xml:space="preserve"> </v>
      </c>
      <c r="AT230" s="108" t="str">
        <f>IF(SUM(COUNTIFS('Planificación 2026-1'!F:F,"SUNAMPE",'Planificación 2026-1'!W:W,C230,'Planificación 2026-1'!H:H,"PS"))&gt;0,"P04"," ")</f>
        <v xml:space="preserve"> </v>
      </c>
      <c r="AU230" s="108"/>
      <c r="AV230" s="108" t="str">
        <f>IF(SUM(COUNTIFS('Planificación 2026-1'!F:F,"SUNAMPE",'Planificación 2026-1'!W:W,C230,'Planificación 2026-1'!H:H,"IN"))&gt;0,"P06"," ")</f>
        <v xml:space="preserve"> </v>
      </c>
      <c r="AW230" s="108" t="str">
        <f>IF(SUM(COUNTIFS('Planificación 2026-1'!F:F,"SUNAMPE",'Planificación 2026-1'!W:W,C230,'Planificación 2026-1'!H:H,"CA"))&gt;0,"P07"," ")</f>
        <v xml:space="preserve"> </v>
      </c>
      <c r="AX230" s="108" t="str">
        <f>IF(SUM(COUNTIFS('Planificación 2026-1'!F:F,"SUNAMPE",'Planificación 2026-1'!W:W,C230,'Planificación 2026-1'!H:H,"DE"))&gt;0,"P08"," ")</f>
        <v xml:space="preserve"> </v>
      </c>
      <c r="AY230" s="108" t="str">
        <f>IF(SUM(COUNTIFS('Planificación 2026-1'!F:F,"SUNAMPE",'Planificación 2026-1'!W:W,C230,'Planificación 2026-1'!H:H,"OB"))&gt;0,"P09"," ")</f>
        <v xml:space="preserve"> </v>
      </c>
      <c r="AZ230" s="108" t="str">
        <f>IF(SUM(COUNTIFS('Planificación 2026-1'!F:F,"SUNAMPE",'Planificación 2026-1'!W:W,C230,'Planificación 2026-1'!H:H,"MH"))&gt;0,"P31"," ")</f>
        <v xml:space="preserve"> </v>
      </c>
      <c r="BA230" s="108" t="str">
        <f>IF(SUM(COUNTIFS('Planificación 2026-1'!F:F,"SUNAMPE",'Planificación 2026-1'!W:W,C230,'Planificación 2026-1'!H:H,"IC"))&gt;0,"P32"," ")</f>
        <v xml:space="preserve"> </v>
      </c>
      <c r="BB230" s="108" t="str">
        <f>IF(SUM(COUNTIFS('Planificación 2026-1'!F:F,"SUNAMPE",'Planificación 2026-1'!W:W,C230,'Planificación 2026-1'!H:H,"AR"))&gt;0,"P34"," ")</f>
        <v xml:space="preserve"> </v>
      </c>
      <c r="BC230" s="108" t="str">
        <f>IF(SUM(COUNTIFS('Planificación 2026-1'!F:F,"SUNAMPE",'Planificación 2026-1'!W:W,C230,'Planificación 2026-1'!H:H,"T1"))&gt;0,"P35"," ")</f>
        <v xml:space="preserve"> </v>
      </c>
      <c r="BD230" s="108" t="str">
        <f>IF(SUM(COUNTIFS('Planificación 2026-1'!F:F,"SUNAMPE",'Planificación 2026-1'!W:W,C230,'Planificación 2026-1'!H:H,"T3"))&gt;0,"P36"," ")</f>
        <v xml:space="preserve"> </v>
      </c>
      <c r="BE230" s="108" t="str">
        <f>IF(SUM(COUNTIFS('Planificación 2026-1'!F:F,"SUNAMPE",'Planificación 2026-1'!W:W,C230,'Planificación 2026-1'!H:H,"T2"))&gt;0,"P37"," ")</f>
        <v xml:space="preserve"> </v>
      </c>
      <c r="BF230" s="108" t="str">
        <f>IF(SUM(COUNTIFS('Planificación 2026-1'!F:F,"SUNAMPE",'Planificación 2026-1'!W:W,C230,'Planificación 2026-1'!H:H,"AE"))&gt;0,"P38"," ")</f>
        <v xml:space="preserve"> </v>
      </c>
      <c r="BG230" s="108" t="str">
        <f>IF(SUM(COUNTIFS('Planificación 2026-1'!F:F,"SUNAMPE",'Planificación 2026-1'!W:W,C230,'Planificación 2026-1'!H:H,"T4"))&gt;0,"P55"," ")</f>
        <v xml:space="preserve"> </v>
      </c>
      <c r="BH230" s="108" t="str">
        <f>IF(SUM(COUNTIFS('Planificación 2026-1'!F:F,"HUAURA",'Planificación 2026-1'!W:W,C230,'Planificación 2026-1'!H:H,"AF"))&gt;0," P01"," ")</f>
        <v xml:space="preserve"> </v>
      </c>
      <c r="BI230" s="108" t="str">
        <f>IF(SUM(COUNTIFS('Planificación 2026-1'!F:F,"HUAURA",'Planificación 2026-1'!W:W,C230,'Planificación 2026-1'!H:H,"EN"))&gt;0,"P02"," ")</f>
        <v xml:space="preserve"> </v>
      </c>
      <c r="BJ230" s="108" t="str">
        <f>IF(SUM(COUNTIFS('Planificación 2026-1'!F:F,"HUAURA",'Planificación 2026-1'!W:W,C230,'Planificación 2026-1'!H:H,"IS"))&gt;0,"P03"," ")</f>
        <v xml:space="preserve"> </v>
      </c>
      <c r="BK230" s="108" t="str">
        <f>IF(SUM(COUNTIFS('Planificación 2026-1'!F:F,"HUAURA",'Planificación 2026-1'!W:W,C230,'Planificación 2026-1'!H:H,"PS"))&gt;0,"P04"," ")</f>
        <v xml:space="preserve"> </v>
      </c>
      <c r="BL230" s="108"/>
      <c r="BM230" s="108" t="str">
        <f>IF(SUM(COUNTIFS('Planificación 2026-1'!F:F,"HUAURA",'Planificación 2026-1'!W:W,C230,'Planificación 2026-1'!H:H,"IN"))&gt;0,"P06"," ")</f>
        <v xml:space="preserve"> </v>
      </c>
      <c r="BN230" s="108" t="str">
        <f>IF(SUM(COUNTIFS('Planificación 2026-1'!F:F,"HUAURA",'Planificación 2026-1'!W:W,C230,'Planificación 2026-1'!H:H,"CA"))&gt;0,"P07"," ")</f>
        <v xml:space="preserve"> </v>
      </c>
      <c r="BO230" s="108" t="str">
        <f>IF(SUM(COUNTIFS('Planificación 2026-1'!F:F,"HUAURA",'Planificación 2026-1'!W:W,C230,'Planificación 2026-1'!H:H,"DE"))&gt;0,"P08"," ")</f>
        <v xml:space="preserve"> </v>
      </c>
      <c r="BP230" s="108" t="str">
        <f>IF(SUM(COUNTIFS('Planificación 2026-1'!F:F,"HUAURA",'Planificación 2026-1'!W:W,C230,'Planificación 2026-1'!H:H,"OB"))&gt;0,"P09"," ")</f>
        <v xml:space="preserve"> </v>
      </c>
      <c r="BQ230" s="108" t="str">
        <f>IF(SUM(COUNTIFS('Planificación 2026-1'!F:F,"HUAURA",'Planificación 2026-1'!W:W,C230,'Planificación 2026-1'!H:H,"MH"))&gt;0,"P31"," ")</f>
        <v xml:space="preserve"> </v>
      </c>
      <c r="BR230" s="108" t="str">
        <f>IF(SUM(COUNTIFS('Planificación 2026-1'!F:F,"HUAURA",'Planificación 2026-1'!W:W,C230,'Planificación 2026-1'!H:H,"IC"))&gt;0,"P32"," ")</f>
        <v xml:space="preserve"> </v>
      </c>
      <c r="BS230" s="108" t="str">
        <f>IF(SUM(COUNTIFS('Planificación 2026-1'!F:F,"HUAURA",'Planificación 2026-1'!W:W,C230,'Planificación 2026-1'!H:H,"AR"))&gt;0,"P34"," ")</f>
        <v xml:space="preserve"> </v>
      </c>
      <c r="BT230" s="108" t="str">
        <f>IF(SUM(COUNTIFS('Planificación 2026-1'!F:F,"HUAURA",'Planificación 2026-1'!W:W,C230,'Planificación 2026-1'!H:H,"T1"))&gt;0,"P35"," ")</f>
        <v xml:space="preserve"> </v>
      </c>
      <c r="BU230" s="108" t="str">
        <f>IF(SUM(COUNTIFS('Planificación 2026-1'!F:F,"HUAURA",'Planificación 2026-1'!W:W,C230,'Planificación 2026-1'!H:H,"T3"))&gt;0,"P36"," ")</f>
        <v xml:space="preserve"> </v>
      </c>
      <c r="BV230" s="108" t="str">
        <f>IF(SUM(COUNTIFS('Planificación 2026-1'!F:F,"HUAURA",'Planificación 2026-1'!W:W,C230,'Planificación 2026-1'!H:H,"T2"))&gt;0,"P37"," ")</f>
        <v xml:space="preserve"> </v>
      </c>
      <c r="BW230" s="108" t="str">
        <f>IF(SUM(COUNTIFS('Planificación 2026-1'!F:F,"HUAURA",'Planificación 2026-1'!W:W,C230,'Planificación 2026-1'!H:H,"AE"))&gt;0,"P38"," ")</f>
        <v xml:space="preserve"> </v>
      </c>
      <c r="BX230" s="108" t="str">
        <f>IF(SUM(COUNTIFS('Planificación 2026-1'!F:F,"HUAURA",'Planificación 2026-1'!W:W,C230,'Planificación 2026-1'!H:H,"T4"))&gt;0,"P55"," ")</f>
        <v xml:space="preserve"> </v>
      </c>
      <c r="BY230" s="109">
        <f>SUMIFS('Planificación 2026-1'!R:R,'Planificación 2026-1'!W:W,C230,'Planificación 2026-1'!H:H,"AF",'Planificación 2026-1'!I:I,"&gt;2")</f>
        <v>0</v>
      </c>
      <c r="BZ230" s="109">
        <f>SUMIFS('Planificación 2026-1'!R:R,'Planificación 2026-1'!W:W,C230,'Planificación 2026-1'!H:H,"EN",'Planificación 2026-1'!I:I,"&gt;2")</f>
        <v>0</v>
      </c>
      <c r="CA230" s="109">
        <f>SUMIFS('Planificación 2026-1'!R:R,'Planificación 2026-1'!W:W,C230,'Planificación 2026-1'!H:H,"IS",'Planificación 2026-1'!I:I,"&gt;2")</f>
        <v>0</v>
      </c>
      <c r="CB230" s="109">
        <f>SUMIFS('Planificación 2026-1'!R:R,'Planificación 2026-1'!W:W,C230,'Planificación 2026-1'!H:H,"PS",'Planificación 2026-1'!I:I,"&gt;2")</f>
        <v>0</v>
      </c>
      <c r="CC230" s="109">
        <f>SUMIFS('Planificación 2026-1'!R:R,'Planificación 2026-1'!W:W,C230,'Planificación 2026-1'!H:H,"IN",'Planificación 2026-1'!I:I,"&gt;2")</f>
        <v>0</v>
      </c>
      <c r="CD230" s="109">
        <f>SUMIFS('Planificación 2026-1'!R:R,'Planificación 2026-1'!W:W,C230,'Planificación 2026-1'!H:H,"CA",'Planificación 2026-1'!I:I,"&gt;2")</f>
        <v>0</v>
      </c>
      <c r="CE230" s="109">
        <f>SUMIFS('Planificación 2026-1'!R:R,'Planificación 2026-1'!W:W,C230,'Planificación 2026-1'!H:H,"DE",'Planificación 2026-1'!I:I,"&gt;2")</f>
        <v>0</v>
      </c>
      <c r="CF230" s="109">
        <f>SUMIFS('Planificación 2026-1'!R:R,'Planificación 2026-1'!W:W,C230,'Planificación 2026-1'!H:H,"OB",'Planificación 2026-1'!I:I,"&gt;2")</f>
        <v>0</v>
      </c>
      <c r="CG230" s="109">
        <f>SUMIFS('Planificación 2026-1'!R:R,'Planificación 2026-1'!W:W,C230,'Planificación 2026-1'!H:H,"MH",'Planificación 2026-1'!I:I,"&gt;2")</f>
        <v>0</v>
      </c>
      <c r="CH230" s="109">
        <f>SUMIFS('Planificación 2026-1'!R:R,'Planificación 2026-1'!W:W,C230,'Planificación 2026-1'!H:H,"IC",'Planificación 2026-1'!I:I,"&gt;2")</f>
        <v>0</v>
      </c>
      <c r="CI230" s="109">
        <f>SUMIFS('Planificación 2026-1'!R:R,'Planificación 2026-1'!W:W,C230,'Planificación 2026-1'!H:H,"AR",'Planificación 2026-1'!I:I,"&gt;2")</f>
        <v>0</v>
      </c>
      <c r="CJ230" s="109">
        <f>SUMIFS('Planificación 2026-1'!R:R,'Planificación 2026-1'!W:W,C230,'Planificación 2026-1'!H:H,"T1",'Planificación 2026-1'!I:I,"&gt;2")</f>
        <v>0</v>
      </c>
      <c r="CK230" s="109">
        <f>SUMIFS('Planificación 2026-1'!R:R,'Planificación 2026-1'!W:W,C230,'Planificación 2026-1'!H:H,"T3",'Planificación 2026-1'!I:I,"&gt;2")</f>
        <v>0</v>
      </c>
      <c r="CL230" s="109">
        <f>SUMIFS('Planificación 2026-1'!R:R,'Planificación 2026-1'!W:W,C230,'Planificación 2026-1'!H:H,"T2",'Planificación 2026-1'!I:I,"&gt;2")</f>
        <v>0</v>
      </c>
      <c r="CM230" s="109">
        <f>SUMIFS('Planificación 2026-1'!R:R,'Planificación 2026-1'!W:W,C230,'Planificación 2026-1'!H:H,"AE",'Planificación 2026-1'!I:I,"&gt;2")</f>
        <v>0</v>
      </c>
      <c r="CN230" s="109">
        <f>SUMIFS('Planificación 2026-1'!R:R,'Planificación 2026-1'!W:W,C230,'Planificación 2026-1'!H:H,"T4",'Planificación 2026-1'!I:I,"&gt;2")</f>
        <v>0</v>
      </c>
      <c r="CO230" s="109">
        <f>SUMIFS('Planificación 2026-1'!R:R,'Planificación 2026-1'!W:W,C230,'Planificación 2026-1'!H:H,"AF",'Planificación 2026-1'!I:I,"&lt;3")</f>
        <v>0</v>
      </c>
      <c r="CP230" s="109">
        <f>SUMIFS('Planificación 2026-1'!R:R,'Planificación 2026-1'!W:W,C230,'Planificación 2026-1'!H:H,"EN",'Planificación 2026-1'!I:I,"&lt;3")</f>
        <v>0</v>
      </c>
      <c r="CQ230" s="109">
        <f>SUMIFS('Planificación 2026-1'!R:R,'Planificación 2026-1'!W:W,C230,'Planificación 2026-1'!H:H,"IS",'Planificación 2026-1'!I:I,"&lt;3")</f>
        <v>0</v>
      </c>
      <c r="CR230" s="109">
        <f>SUMIFS('Planificación 2026-1'!R:R,'Planificación 2026-1'!W:W,C230,'Planificación 2026-1'!H:H,"PS",'Planificación 2026-1'!I:I,"&lt;3")</f>
        <v>0</v>
      </c>
      <c r="CS230" s="109">
        <f>SUMIFS('Planificación 2026-1'!R:R,'Planificación 2026-1'!W:W,C230,'Planificación 2026-1'!H:H,"IN",'Planificación 2026-1'!I:I,"&lt;3")</f>
        <v>0</v>
      </c>
      <c r="CT230" s="109">
        <f>SUMIFS('Planificación 2026-1'!R:R,'Planificación 2026-1'!W:W,C230,'Planificación 2026-1'!H:H,"CA",'Planificación 2026-1'!I:I,"&lt;3")</f>
        <v>0</v>
      </c>
      <c r="CU230" s="109">
        <f>SUMIFS('Planificación 2026-1'!R:R,'Planificación 2026-1'!W:W,C230,'Planificación 2026-1'!H:H,"DE",'Planificación 2026-1'!I:I,"&lt;3")</f>
        <v>0</v>
      </c>
      <c r="CV230" s="109">
        <f>SUMIFS('Planificación 2026-1'!R:R,'Planificación 2026-1'!W:W,C230,'Planificación 2026-1'!H:H,"OB",'Planificación 2026-1'!I:I,"&lt;3")</f>
        <v>0</v>
      </c>
      <c r="CW230" s="109">
        <f>SUMIFS('Planificación 2026-1'!R:R,'Planificación 2026-1'!W:W,C230,'Planificación 2026-1'!H:H,"MH",'Planificación 2026-1'!I:I,"&lt;3")</f>
        <v>0</v>
      </c>
      <c r="CX230" s="109">
        <f>SUMIFS('Planificación 2026-1'!R:R,'Planificación 2026-1'!W:W,C230,'Planificación 2026-1'!H:H,"IC",'Planificación 2026-1'!I:I,"&lt;3")</f>
        <v>0</v>
      </c>
      <c r="CY230" s="109">
        <f>SUMIFS('Planificación 2026-1'!R:R,'Planificación 2026-1'!W:W,C230,'Planificación 2026-1'!H:H,"AR",'Planificación 2026-1'!I:I,"&lt;3")</f>
        <v>0</v>
      </c>
      <c r="CZ230" s="109">
        <f>SUMIFS('Planificación 2026-1'!R:R,'Planificación 2026-1'!W:W,C230,'Planificación 2026-1'!H:H,"T1",'Planificación 2026-1'!I:I,"&lt;3")</f>
        <v>0</v>
      </c>
      <c r="DA230" s="109">
        <f>SUMIFS('Planificación 2026-1'!R:R,'Planificación 2026-1'!W:W,C230,'Planificación 2026-1'!H:H,"T3",'Planificación 2026-1'!I:I,"&lt;3")</f>
        <v>0</v>
      </c>
      <c r="DB230" s="109">
        <f>SUMIFS('Planificación 2026-1'!R:R,'Planificación 2026-1'!W:W,C230,'Planificación 2026-1'!H:H,"T2",'Planificación 2026-1'!I:I,"&lt;3")</f>
        <v>0</v>
      </c>
      <c r="DC230" s="109">
        <f>SUMIFS('Planificación 2026-1'!R:R,'Planificación 2026-1'!W:W,C230,'Planificación 2026-1'!H:H,"AE",'Planificación 2026-1'!I:I,"&lt;3")</f>
        <v>0</v>
      </c>
      <c r="DD230" s="109">
        <f>SUMIFS('Planificación 2026-1'!R:R,'Planificación 2026-1'!W:W,C230,'Planificación 2026-1'!H:H,"T4",'Planificación 2026-1'!I:I,"&lt;3")</f>
        <v>0</v>
      </c>
      <c r="DE230" s="108" t="str">
        <f t="shared" si="36"/>
        <v/>
      </c>
      <c r="DF230" s="41">
        <f>IF(C230="","",SUMIFS('Planificación 2026-1'!R:R,'Planificación 2026-1'!W:W,C230,'Planificación 2026-1'!F:F,"PRINCIPAL",'Planificación 2026-1'!X:X,"VIRTUAL"))</f>
        <v>0</v>
      </c>
      <c r="DG230" s="41">
        <f>IF(C230="","",SUMIFS('Planificación 2026-1'!R:R,'Planificación 2026-1'!W:W,C230,'Planificación 2026-1'!F:F,"PRINCIPAL",'Planificación 2026-1'!X:X,"PRESENCIAL"))</f>
        <v>0</v>
      </c>
      <c r="DH230" s="41">
        <f>IF(C230="","",SUMIFS('Planificación 2026-1'!R:R,'Planificación 2026-1'!W:W,C230,'Planificación 2026-1'!F:F,"PRINCIPAL",'Planificación 2026-1'!X:X,"HIBRIDO PRESENCIAL"))</f>
        <v>0</v>
      </c>
      <c r="DI230" s="108" t="str">
        <f t="shared" si="37"/>
        <v/>
      </c>
      <c r="DJ230" s="108">
        <f>IF(C230="","",SUMIFS('Planificación 2026-1'!R:R,'Planificación 2026-1'!W:W,C230,'Planificación 2026-1'!F:F,"FILIAL",'Planificación 2026-1'!X:X,"VIRTUAL"))</f>
        <v>0</v>
      </c>
      <c r="DK230" s="110">
        <f>IF(C230="","",SUMIFS('Planificación 2026-1'!R:R,'Planificación 2026-1'!W:W,C230,'Planificación 2026-1'!F:F,"FILIAL",'Planificación 2026-1'!X:X,"PRESENCIAL"))</f>
        <v>0</v>
      </c>
      <c r="DL230" s="61">
        <f>IF(C230="","",SUMIFS('Planificación 2026-1'!R:R,'Planificación 2026-1'!W:W,C230,'Planificación 2026-1'!F:F,"FILIAL",'Planificación 2026-1'!X:X,"HIBRIDO PRESENCIAL"))</f>
        <v>0</v>
      </c>
      <c r="DM230" s="111" t="str">
        <f t="shared" si="38"/>
        <v/>
      </c>
      <c r="DN230" s="108">
        <f>IF(C230="","",SUMIFS('Planificación 2026-1'!R:R,'Planificación 2026-1'!W:W,C230,'Planificación 2026-1'!F:F,"SUNAMPE",'Planificación 2026-1'!X:X,"VIRTUAL"))</f>
        <v>0</v>
      </c>
      <c r="DO230" s="61">
        <f>IF(C230="","",SUMIFS('Planificación 2026-1'!R:R,'Planificación 2026-1'!W:W,C230,'Planificación 2026-1'!F:F,"SUNAMPE",'Planificación 2026-1'!X:X,"PRESENCIAL"))</f>
        <v>0</v>
      </c>
      <c r="DP230" s="111" t="str">
        <f t="shared" si="39"/>
        <v/>
      </c>
      <c r="DQ230" s="108">
        <f>IF(C230="","",SUMIFS('Planificación 2026-1'!R:R,'Planificación 2026-1'!W:W,C230,'Planificación 2026-1'!F:F,"HUAURA",'Planificación 2026-1'!X:X,"VIRTUAL"))</f>
        <v>0</v>
      </c>
      <c r="DR230" s="61">
        <f>IF(C230="","",SUMIFS('Planificación 2026-1'!R:R,'Planificación 2026-1'!W:W,C230,'Planificación 2026-1'!F:F,"HUAURA",'Planificación 2026-1'!X:X,"PRESENCIAL"))</f>
        <v>0</v>
      </c>
      <c r="DS230" s="76">
        <f>SUMIFS('Planificación 2026-1'!R:R,'Planificación 2026-1'!W:W,C230,'Planificación 2026-1'!F:F,"PRINCIPAL",'Planificación 2026-1'!X:X,"VIRTUAL",'Planificación 2026-1'!I:I,"&gt;2")</f>
        <v>0</v>
      </c>
      <c r="DT230" s="76">
        <f>SUMIFS('Planificación 2026-1'!R:R,'Planificación 2026-1'!W:W,C230,'Planificación 2026-1'!F:F,"PRINCIPAL",'Planificación 2026-1'!X:X,"&lt;&gt;VIRTUAL",'Planificación 2026-1'!I:I,"&gt;2")</f>
        <v>0</v>
      </c>
      <c r="DU230" s="76">
        <f>SUMIFS('Planificación 2026-1'!R:R,'Planificación 2026-1'!W:W,C230,'Planificación 2026-1'!F:F,"SUNAMPE",'Planificación 2026-1'!X:X,"VIRTUAL",'Planificación 2026-1'!I:I,"&gt;2")</f>
        <v>0</v>
      </c>
      <c r="DV230" s="76">
        <f>SUMIFS('Planificación 2026-1'!R:R,'Planificación 2026-1'!W:W,C230,'Planificación 2026-1'!F:F,"SUNAMPE",'Planificación 2026-1'!X:X,"&lt;&gt;VIRTUAL",'Planificación 2026-1'!I:I,"&gt;2")</f>
        <v>0</v>
      </c>
      <c r="DW230" s="76">
        <f>SUMIFS('Planificación 2026-1'!R:R,'Planificación 2026-1'!W:W,C230,'Planificación 2026-1'!F:F,"FILIAL",'Planificación 2026-1'!X:X,"VIRTUAL",'Planificación 2026-1'!I:I,"&gt;2")</f>
        <v>0</v>
      </c>
      <c r="DX230" s="76">
        <f>SUMIFS('Planificación 2026-1'!R:R,'Planificación 2026-1'!W:W,C230,'Planificación 2026-1'!F:F,"FILIAL",'Planificación 2026-1'!X:X,"&lt;&gt;VIRTUAL",'Planificación 2026-1'!I:I,"&gt;2")</f>
        <v>0</v>
      </c>
      <c r="DY230" s="76">
        <f>SUMIFS('Planificación 2026-1'!R:R,'Planificación 2026-1'!W:W,C230,'Planificación 2026-1'!F:F,"PORUMA",'Planificación 2026-1'!X:X,"VIRTUAL",'Planificación 2026-1'!I:I,"&gt;2")</f>
        <v>0</v>
      </c>
      <c r="DZ230" s="76">
        <f>SUMIFS('Planificación 2026-1'!R:R,'Planificación 2026-1'!W:W,C230,'Planificación 2026-1'!F:F,"PORUMA",'Planificación 2026-1'!X:X,"&lt;&gt;VIRTUAL",'Planificación 2026-1'!I:I,"&gt;2")</f>
        <v>0</v>
      </c>
      <c r="EA230" s="76">
        <f>SUMIFS('Planificación 2026-1'!R:R,'Planificación 2026-1'!W:W,C230,'Planificación 2026-1'!F:F,"HUAURA",'Planificación 2026-1'!X:X,"VIRTUAL",'Planificación 2026-1'!I:I,"&gt;2")</f>
        <v>0</v>
      </c>
      <c r="EB230" s="76">
        <f>SUMIFS('Planificación 2026-1'!R:R,'Planificación 2026-1'!W:W,C230,'Planificación 2026-1'!F:F,"HUAURA",'Planificación 2026-1'!X:X,"&lt;&gt;VIRTUAL",'Planificación 2026-1'!I:I,"&gt;2")</f>
        <v>0</v>
      </c>
      <c r="EC230" s="76">
        <f>SUMIFS('Planificación 2026-1'!R:R,'Planificación 2026-1'!W:W,C230,'Planificación 2026-1'!F:F,"PRINCIPAL",'Planificación 2026-1'!X:X,"VIRTUAL",'Planificación 2026-1'!I:I,"&lt;3")</f>
        <v>0</v>
      </c>
      <c r="ED230" s="76">
        <f>SUMIFS('Planificación 2026-1'!R:R,'Planificación 2026-1'!W:W,C230,'Planificación 2026-1'!F:F,"PRINCIPAL",'Planificación 2026-1'!X:X,"&lt;&gt;VIRTUAL",'Planificación 2026-1'!I:I,"&lt;3")</f>
        <v>0</v>
      </c>
      <c r="EE230" s="76">
        <f>SUMIFS('Planificación 2026-1'!R:R,'Planificación 2026-1'!W:W,C230,'Planificación 2026-1'!F:F,"SUNAMPE",'Planificación 2026-1'!X:X,"VIRTUAL",'Planificación 2026-1'!I:I,"&lt;3")</f>
        <v>0</v>
      </c>
      <c r="EF230" s="76">
        <f>SUMIFS('Planificación 2026-1'!R:R,'Planificación 2026-1'!W:W,C230,'Planificación 2026-1'!F:F,"SUNAMPE",'Planificación 2026-1'!X:X,"&lt;&gt;VIRTUAL",'Planificación 2026-1'!I:I,"&lt;3")</f>
        <v>0</v>
      </c>
      <c r="EG230" s="76">
        <f>SUMIFS('Planificación 2026-1'!R:R,'Planificación 2026-1'!W:W,C230,'Planificación 2026-1'!F:F,"FILIAL",'Planificación 2026-1'!X:X,"VIRTUAL",'Planificación 2026-1'!I:I,"&lt;3")</f>
        <v>0</v>
      </c>
      <c r="EH230" s="76">
        <f>SUMIFS('Planificación 2026-1'!R:R,'Planificación 2026-1'!W:W,C230,'Planificación 2026-1'!F:F,"FILIAL",'Planificación 2026-1'!X:X,"&lt;&gt;VIRTUAL",'Planificación 2026-1'!I:I,"&lt;3")</f>
        <v>0</v>
      </c>
      <c r="EI230" s="76">
        <f>SUMIFS('Planificación 2026-1'!R:R,'Planificación 2026-1'!W:W,C230,'Planificación 2026-1'!F:F,"PORUMA",'Planificación 2026-1'!X:X,"VIRTUAL",'Planificación 2026-1'!I:I,"&lt;3")</f>
        <v>0</v>
      </c>
      <c r="EJ230" s="76">
        <f>SUMIFS('Planificación 2026-1'!R:R,'Planificación 2026-1'!W:W,C230,'Planificación 2026-1'!F:F,"PORUMA",'Planificación 2026-1'!X:X,"&lt;&gt;VIRTUAL",'Planificación 2026-1'!I:I,"&lt;3")</f>
        <v>0</v>
      </c>
      <c r="EK230" s="76">
        <f>SUMIFS('Planificación 2026-1'!R:R,'Planificación 2026-1'!W:W,C230,'Planificación 2026-1'!F:F,"HUAURA",'Planificación 2026-1'!X:X,"VIRTUAL",'Planificación 2026-1'!I:I,"&lt;3")</f>
        <v>0</v>
      </c>
      <c r="EL230" s="76">
        <f>SUMIFS('Planificación 2026-1'!R:R,'Planificación 2026-1'!W:W,C230,'Planificación 2026-1'!F:F,"HUAURA",'Planificación 2026-1'!X:X,"&lt;&gt;VIRTUAL",'Planificación 2026-1'!I:I,"&lt;3")</f>
        <v>0</v>
      </c>
      <c r="EM230" s="76"/>
      <c r="EN230" s="76">
        <f t="shared" si="32"/>
        <v>0</v>
      </c>
      <c r="EO230" s="76">
        <f t="shared" si="33"/>
        <v>0</v>
      </c>
      <c r="EP230" s="76" t="b">
        <f t="shared" si="34"/>
        <v>1</v>
      </c>
      <c r="EQ230" s="76" t="str">
        <f t="shared" si="35"/>
        <v/>
      </c>
      <c r="ER230" s="76" t="str">
        <f t="shared" si="40"/>
        <v>PRESENCIAL</v>
      </c>
    </row>
    <row r="231" spans="1:148" hidden="1">
      <c r="A231" s="83"/>
      <c r="B231" s="119">
        <v>228</v>
      </c>
      <c r="C231" s="115" t="s">
        <v>404</v>
      </c>
      <c r="D231" s="112">
        <f>SUMIF('Planificación 2026-1'!W:W,C231,'Planificación 2026-1'!R:R)</f>
        <v>0</v>
      </c>
      <c r="E231" s="114" t="s">
        <v>173</v>
      </c>
      <c r="F231" s="115" t="s">
        <v>171</v>
      </c>
      <c r="G231" s="115" t="s">
        <v>19</v>
      </c>
      <c r="H231" s="115" t="s">
        <v>143</v>
      </c>
      <c r="I231" s="107" t="str">
        <f>IF(SUM(COUNTIFS('Planificación 2026-1'!F:F,"PRINCIPAL",'Planificación 2026-1'!W:W,C231,'Planificación 2026-1'!H:H,"AF"))&gt;0,"P01"," ")</f>
        <v xml:space="preserve"> </v>
      </c>
      <c r="J231" s="108" t="str">
        <f>IF(SUM(COUNTIFS('Planificación 2026-1'!F:F,"PRINCIPAL",'Planificación 2026-1'!W:W,C231,'Planificación 2026-1'!H:H,"EN"))&gt;0,"P02"," ")</f>
        <v xml:space="preserve"> </v>
      </c>
      <c r="K231" s="108" t="str">
        <f>IF(SUM(COUNTIFS('Planificación 2026-1'!F:F,"PRINCIPAL",'Planificación 2026-1'!W:W,C231,'Planificación 2026-1'!H:H,"IS"))&gt;0,"P03"," ")</f>
        <v xml:space="preserve"> </v>
      </c>
      <c r="L231" s="108" t="str">
        <f>IF(SUM(COUNTIFS('Planificación 2026-1'!F:F,"PRINCIPAL",'Planificación 2026-1'!W:W,C231,'Planificación 2026-1'!H:H,"PS"))&gt;0,"P04"," ")</f>
        <v xml:space="preserve"> </v>
      </c>
      <c r="M231" s="108"/>
      <c r="N231" s="108" t="str">
        <f>IF(SUM(COUNTIFS('Planificación 2026-1'!F:F,"PRINCIPAL",'Planificación 2026-1'!W:W,C231,'Planificación 2026-1'!H:H,"IN"))&gt;0,"P06"," ")</f>
        <v xml:space="preserve"> </v>
      </c>
      <c r="O231" s="108" t="str">
        <f>IF(SUM(COUNTIFS('Planificación 2026-1'!F:F,"PRINCIPAL",'Planificación 2026-1'!W:W,C231,'Planificación 2026-1'!H:H,"CA"))&gt;0,"P07"," ")</f>
        <v xml:space="preserve"> </v>
      </c>
      <c r="P231" s="108" t="str">
        <f>IF(SUM(COUNTIFS('Planificación 2026-1'!F:F,"PRINCIPAL",'Planificación 2026-1'!W:W,C231,'Planificación 2026-1'!H:H,"DE"))&gt;0,"P08"," ")</f>
        <v xml:space="preserve"> </v>
      </c>
      <c r="Q231" s="108" t="str">
        <f>IF(SUM(COUNTIFS('Planificación 2026-1'!F:F,"PRINCIPAL",'Planificación 2026-1'!W:W,C231,'Planificación 2026-1'!H:H,"OB"))&gt;0,"P09"," ")</f>
        <v xml:space="preserve"> </v>
      </c>
      <c r="R231" s="108" t="str">
        <f>IF(SUM(COUNTIFS('Planificación 2026-1'!F:F,"PRINCIPAL",'Planificación 2026-1'!W:W,C231,'Planificación 2026-1'!H:H,"MH"))&gt;0,"P31"," ")</f>
        <v xml:space="preserve"> </v>
      </c>
      <c r="S231" s="108" t="str">
        <f>IF(SUM(COUNTIFS('Planificación 2026-1'!F:F,"PRINCIPAL",'Planificación 2026-1'!W:W,C231,'Planificación 2026-1'!H:H,"IC"))&gt;0,"P32"," ")</f>
        <v xml:space="preserve"> </v>
      </c>
      <c r="T231" s="108" t="str">
        <f>IF(SUM(COUNTIFS('Planificación 2026-1'!F:F,"PRINCIPAL",'Planificación 2026-1'!W:W,C231,'Planificación 2026-1'!H:H,"AR"))&gt;0,"P34"," ")</f>
        <v xml:space="preserve"> </v>
      </c>
      <c r="U231" s="108" t="str">
        <f>IF(SUM(COUNTIFS('Planificación 2026-1'!F:F,"PRINCIPAL",'Planificación 2026-1'!W:W,C231,'Planificación 2026-1'!H:H,"T1"))&gt;0,"P35"," ")</f>
        <v xml:space="preserve"> </v>
      </c>
      <c r="V231" s="108" t="str">
        <f>IF(SUM(COUNTIFS('Planificación 2026-1'!F:F,"PRINCIPAL",'Planificación 2026-1'!W:W,C231,'Planificación 2026-1'!H:H,"T3"))&gt;0,"P36"," ")</f>
        <v xml:space="preserve"> </v>
      </c>
      <c r="W231" s="108" t="str">
        <f>IF(SUM(COUNTIFS('Planificación 2026-1'!F:F,"PRINCIPAL",'Planificación 2026-1'!W:W,C231,'Planificación 2026-1'!H:H,"T2"))&gt;0,"P37"," ")</f>
        <v xml:space="preserve"> </v>
      </c>
      <c r="X231" s="108" t="str">
        <f>IF(SUM(COUNTIFS('Planificación 2026-1'!F:F,"PRINCIPAL",'Planificación 2026-1'!W:W,C231,'Planificación 2026-1'!H:H,"AE"))&gt;0,"P38"," ")</f>
        <v xml:space="preserve"> </v>
      </c>
      <c r="Y231" s="108" t="str">
        <f>IF(SUM(COUNTIFS('Planificación 2026-1'!F:F,"PRINCIPAL",'Planificación 2026-1'!W:W,C231,'Planificación 2026-1'!H:H,"T4"))&gt;0,"P55"," ")</f>
        <v xml:space="preserve"> </v>
      </c>
      <c r="Z231" s="108" t="str">
        <f>IF(SUM(COUNTIFS('Planificación 2026-1'!F:F,"FILIAL",'Planificación 2026-1'!W:W,C231,'Planificación 2026-1'!H:H,"AF"))&gt;0," P01"," ")</f>
        <v xml:space="preserve"> </v>
      </c>
      <c r="AA231" s="108" t="str">
        <f>IF(SUM(COUNTIFS('Planificación 2026-1'!F:F,"FILIAL",'Planificación 2026-1'!W:W,C231,'Planificación 2026-1'!H:H,"EN"))&gt;0,"P02"," ")</f>
        <v xml:space="preserve"> </v>
      </c>
      <c r="AB231" s="108" t="str">
        <f>IF(SUM(COUNTIFS('Planificación 2026-1'!F:F,"FILIAL",'Planificación 2026-1'!W:W,C231,'Planificación 2026-1'!H:H,"IS"))&gt;0,"P03"," ")</f>
        <v xml:space="preserve"> </v>
      </c>
      <c r="AC231" s="108" t="str">
        <f>IF(SUM(COUNTIFS('Planificación 2026-1'!F:F,"FILIAL",'Planificación 2026-1'!W:W,C231,'Planificación 2026-1'!H:H,"PS"))&gt;0,"P04"," ")</f>
        <v xml:space="preserve"> </v>
      </c>
      <c r="AD231" s="108"/>
      <c r="AE231" s="108" t="str">
        <f>IF(SUM(COUNTIFS('Planificación 2026-1'!F:F,"FILIAL",'Planificación 2026-1'!W:W,C231,'Planificación 2026-1'!H:H,"IN"))&gt;0,"P06"," ")</f>
        <v xml:space="preserve"> </v>
      </c>
      <c r="AF231" s="108" t="str">
        <f>IF(SUM(COUNTIFS('Planificación 2026-1'!F:F,"FILIAL",'Planificación 2026-1'!W:W,C231,'Planificación 2026-1'!H:H,"CA"))&gt;0,"P07"," ")</f>
        <v xml:space="preserve"> </v>
      </c>
      <c r="AG231" s="108" t="str">
        <f>IF(SUM(COUNTIFS('Planificación 2026-1'!F:F,"FILIAL",'Planificación 2026-1'!W:W,C231,'Planificación 2026-1'!H:H,"DE"))&gt;0,"P08"," ")</f>
        <v xml:space="preserve"> </v>
      </c>
      <c r="AH231" s="108" t="str">
        <f>IF(SUM(COUNTIFS('Planificación 2026-1'!F:F,"FILIAL",'Planificación 2026-1'!W:W,C231,'Planificación 2026-1'!H:H,"OB"))&gt;0,"P09"," ")</f>
        <v xml:space="preserve"> </v>
      </c>
      <c r="AI231" s="108" t="str">
        <f>IF(SUM(COUNTIFS('Planificación 2026-1'!F:F,"FILIAL",'Planificación 2026-1'!W:W,C231,'Planificación 2026-1'!H:H,"MH"))&gt;0,"P31"," ")</f>
        <v xml:space="preserve"> </v>
      </c>
      <c r="AJ231" s="108" t="str">
        <f>IF(SUM(COUNTIFS('Planificación 2026-1'!F:F,"FILIAL",'Planificación 2026-1'!W:W,C231,'Planificación 2026-1'!H:H,"IC"))&gt;0,"P32"," ")</f>
        <v xml:space="preserve"> </v>
      </c>
      <c r="AK231" s="108" t="str">
        <f>IF(SUM(COUNTIFS('Planificación 2026-1'!F:F,"FILIAL",'Planificación 2026-1'!W:W,C231,'Planificación 2026-1'!H:H,"AR"))&gt;0,"P34"," ")</f>
        <v xml:space="preserve"> </v>
      </c>
      <c r="AL231" s="108" t="str">
        <f>IF(SUM(COUNTIFS('Planificación 2026-1'!F:F,"FILIAL",'Planificación 2026-1'!W:W,C231,'Planificación 2026-1'!H:H,"T1"))&gt;0,"P35"," ")</f>
        <v xml:space="preserve"> </v>
      </c>
      <c r="AM231" s="108" t="str">
        <f>IF(SUM(COUNTIFS('Planificación 2026-1'!F:F,"FILIAL",'Planificación 2026-1'!W:W,C231,'Planificación 2026-1'!H:H,"T3"))&gt;0,"P36"," ")</f>
        <v xml:space="preserve"> </v>
      </c>
      <c r="AN231" s="108" t="str">
        <f>IF(SUM(COUNTIFS('Planificación 2026-1'!F:F,"FILIAL",'Planificación 2026-1'!W:W,C231,'Planificación 2026-1'!H:H,"T2"))&gt;0,"P37"," ")</f>
        <v xml:space="preserve"> </v>
      </c>
      <c r="AO231" s="108" t="str">
        <f>IF(SUM(COUNTIFS('Planificación 2026-1'!F:F,"FILIAL",'Planificación 2026-1'!W:W,C231,'Planificación 2026-1'!H:H,"AE"))&gt;0,"P38"," ")</f>
        <v xml:space="preserve"> </v>
      </c>
      <c r="AP231" s="108" t="str">
        <f>IF(SUM(COUNTIFS('Planificación 2026-1'!F:F,"FILIAL",'Planificación 2026-1'!W:W,C231,'Planificación 2026-1'!H:H,"T4"))&gt;0,"P55"," ")</f>
        <v xml:space="preserve"> </v>
      </c>
      <c r="AQ231" s="108" t="str">
        <f>IF(SUM(COUNTIFS('Planificación 2026-1'!F:F,"SUNAMPE",'Planificación 2026-1'!W:W,C231,'Planificación 2026-1'!H:H,"AF"))&gt;0," P01"," ")</f>
        <v xml:space="preserve"> </v>
      </c>
      <c r="AR231" s="108" t="str">
        <f>IF(SUM(COUNTIFS('Planificación 2026-1'!F:F,"SUNAMPE",'Planificación 2026-1'!W:W,C231,'Planificación 2026-1'!H:H,"EN"))&gt;0,"P02"," ")</f>
        <v xml:space="preserve"> </v>
      </c>
      <c r="AS231" s="108" t="str">
        <f>IF(SUM(COUNTIFS('Planificación 2026-1'!F:F,"SUNAMPE",'Planificación 2026-1'!W:W,C231,'Planificación 2026-1'!H:H,"IS"))&gt;0,"P03"," ")</f>
        <v xml:space="preserve"> </v>
      </c>
      <c r="AT231" s="108" t="str">
        <f>IF(SUM(COUNTIFS('Planificación 2026-1'!F:F,"SUNAMPE",'Planificación 2026-1'!W:W,C231,'Planificación 2026-1'!H:H,"PS"))&gt;0,"P04"," ")</f>
        <v xml:space="preserve"> </v>
      </c>
      <c r="AU231" s="108"/>
      <c r="AV231" s="108" t="str">
        <f>IF(SUM(COUNTIFS('Planificación 2026-1'!F:F,"SUNAMPE",'Planificación 2026-1'!W:W,C231,'Planificación 2026-1'!H:H,"IN"))&gt;0,"P06"," ")</f>
        <v xml:space="preserve"> </v>
      </c>
      <c r="AW231" s="108" t="str">
        <f>IF(SUM(COUNTIFS('Planificación 2026-1'!F:F,"SUNAMPE",'Planificación 2026-1'!W:W,C231,'Planificación 2026-1'!H:H,"CA"))&gt;0,"P07"," ")</f>
        <v xml:space="preserve"> </v>
      </c>
      <c r="AX231" s="108" t="str">
        <f>IF(SUM(COUNTIFS('Planificación 2026-1'!F:F,"SUNAMPE",'Planificación 2026-1'!W:W,C231,'Planificación 2026-1'!H:H,"DE"))&gt;0,"P08"," ")</f>
        <v xml:space="preserve"> </v>
      </c>
      <c r="AY231" s="108" t="str">
        <f>IF(SUM(COUNTIFS('Planificación 2026-1'!F:F,"SUNAMPE",'Planificación 2026-1'!W:W,C231,'Planificación 2026-1'!H:H,"OB"))&gt;0,"P09"," ")</f>
        <v xml:space="preserve"> </v>
      </c>
      <c r="AZ231" s="108" t="str">
        <f>IF(SUM(COUNTIFS('Planificación 2026-1'!F:F,"SUNAMPE",'Planificación 2026-1'!W:W,C231,'Planificación 2026-1'!H:H,"MH"))&gt;0,"P31"," ")</f>
        <v xml:space="preserve"> </v>
      </c>
      <c r="BA231" s="108" t="str">
        <f>IF(SUM(COUNTIFS('Planificación 2026-1'!F:F,"SUNAMPE",'Planificación 2026-1'!W:W,C231,'Planificación 2026-1'!H:H,"IC"))&gt;0,"P32"," ")</f>
        <v xml:space="preserve"> </v>
      </c>
      <c r="BB231" s="108" t="str">
        <f>IF(SUM(COUNTIFS('Planificación 2026-1'!F:F,"SUNAMPE",'Planificación 2026-1'!W:W,C231,'Planificación 2026-1'!H:H,"AR"))&gt;0,"P34"," ")</f>
        <v xml:space="preserve"> </v>
      </c>
      <c r="BC231" s="108" t="str">
        <f>IF(SUM(COUNTIFS('Planificación 2026-1'!F:F,"SUNAMPE",'Planificación 2026-1'!W:W,C231,'Planificación 2026-1'!H:H,"T1"))&gt;0,"P35"," ")</f>
        <v xml:space="preserve"> </v>
      </c>
      <c r="BD231" s="108" t="str">
        <f>IF(SUM(COUNTIFS('Planificación 2026-1'!F:F,"SUNAMPE",'Planificación 2026-1'!W:W,C231,'Planificación 2026-1'!H:H,"T3"))&gt;0,"P36"," ")</f>
        <v xml:space="preserve"> </v>
      </c>
      <c r="BE231" s="108" t="str">
        <f>IF(SUM(COUNTIFS('Planificación 2026-1'!F:F,"SUNAMPE",'Planificación 2026-1'!W:W,C231,'Planificación 2026-1'!H:H,"T2"))&gt;0,"P37"," ")</f>
        <v xml:space="preserve"> </v>
      </c>
      <c r="BF231" s="108" t="str">
        <f>IF(SUM(COUNTIFS('Planificación 2026-1'!F:F,"SUNAMPE",'Planificación 2026-1'!W:W,C231,'Planificación 2026-1'!H:H,"AE"))&gt;0,"P38"," ")</f>
        <v xml:space="preserve"> </v>
      </c>
      <c r="BG231" s="108" t="str">
        <f>IF(SUM(COUNTIFS('Planificación 2026-1'!F:F,"SUNAMPE",'Planificación 2026-1'!W:W,C231,'Planificación 2026-1'!H:H,"T4"))&gt;0,"P55"," ")</f>
        <v xml:space="preserve"> </v>
      </c>
      <c r="BH231" s="108" t="str">
        <f>IF(SUM(COUNTIFS('Planificación 2026-1'!F:F,"HUAURA",'Planificación 2026-1'!W:W,C231,'Planificación 2026-1'!H:H,"AF"))&gt;0," P01"," ")</f>
        <v xml:space="preserve"> </v>
      </c>
      <c r="BI231" s="108" t="str">
        <f>IF(SUM(COUNTIFS('Planificación 2026-1'!F:F,"HUAURA",'Planificación 2026-1'!W:W,C231,'Planificación 2026-1'!H:H,"EN"))&gt;0,"P02"," ")</f>
        <v xml:space="preserve"> </v>
      </c>
      <c r="BJ231" s="108" t="str">
        <f>IF(SUM(COUNTIFS('Planificación 2026-1'!F:F,"HUAURA",'Planificación 2026-1'!W:W,C231,'Planificación 2026-1'!H:H,"IS"))&gt;0,"P03"," ")</f>
        <v xml:space="preserve"> </v>
      </c>
      <c r="BK231" s="108" t="str">
        <f>IF(SUM(COUNTIFS('Planificación 2026-1'!F:F,"HUAURA",'Planificación 2026-1'!W:W,C231,'Planificación 2026-1'!H:H,"PS"))&gt;0,"P04"," ")</f>
        <v xml:space="preserve"> </v>
      </c>
      <c r="BL231" s="108"/>
      <c r="BM231" s="108" t="str">
        <f>IF(SUM(COUNTIFS('Planificación 2026-1'!F:F,"HUAURA",'Planificación 2026-1'!W:W,C231,'Planificación 2026-1'!H:H,"IN"))&gt;0,"P06"," ")</f>
        <v xml:space="preserve"> </v>
      </c>
      <c r="BN231" s="108" t="str">
        <f>IF(SUM(COUNTIFS('Planificación 2026-1'!F:F,"HUAURA",'Planificación 2026-1'!W:W,C231,'Planificación 2026-1'!H:H,"CA"))&gt;0,"P07"," ")</f>
        <v xml:space="preserve"> </v>
      </c>
      <c r="BO231" s="108" t="str">
        <f>IF(SUM(COUNTIFS('Planificación 2026-1'!F:F,"HUAURA",'Planificación 2026-1'!W:W,C231,'Planificación 2026-1'!H:H,"DE"))&gt;0,"P08"," ")</f>
        <v xml:space="preserve"> </v>
      </c>
      <c r="BP231" s="108" t="str">
        <f>IF(SUM(COUNTIFS('Planificación 2026-1'!F:F,"HUAURA",'Planificación 2026-1'!W:W,C231,'Planificación 2026-1'!H:H,"OB"))&gt;0,"P09"," ")</f>
        <v xml:space="preserve"> </v>
      </c>
      <c r="BQ231" s="108" t="str">
        <f>IF(SUM(COUNTIFS('Planificación 2026-1'!F:F,"HUAURA",'Planificación 2026-1'!W:W,C231,'Planificación 2026-1'!H:H,"MH"))&gt;0,"P31"," ")</f>
        <v xml:space="preserve"> </v>
      </c>
      <c r="BR231" s="108" t="str">
        <f>IF(SUM(COUNTIFS('Planificación 2026-1'!F:F,"HUAURA",'Planificación 2026-1'!W:W,C231,'Planificación 2026-1'!H:H,"IC"))&gt;0,"P32"," ")</f>
        <v xml:space="preserve"> </v>
      </c>
      <c r="BS231" s="108" t="str">
        <f>IF(SUM(COUNTIFS('Planificación 2026-1'!F:F,"HUAURA",'Planificación 2026-1'!W:W,C231,'Planificación 2026-1'!H:H,"AR"))&gt;0,"P34"," ")</f>
        <v xml:space="preserve"> </v>
      </c>
      <c r="BT231" s="108" t="str">
        <f>IF(SUM(COUNTIFS('Planificación 2026-1'!F:F,"HUAURA",'Planificación 2026-1'!W:W,C231,'Planificación 2026-1'!H:H,"T1"))&gt;0,"P35"," ")</f>
        <v xml:space="preserve"> </v>
      </c>
      <c r="BU231" s="108" t="str">
        <f>IF(SUM(COUNTIFS('Planificación 2026-1'!F:F,"HUAURA",'Planificación 2026-1'!W:W,C231,'Planificación 2026-1'!H:H,"T3"))&gt;0,"P36"," ")</f>
        <v xml:space="preserve"> </v>
      </c>
      <c r="BV231" s="108" t="str">
        <f>IF(SUM(COUNTIFS('Planificación 2026-1'!F:F,"HUAURA",'Planificación 2026-1'!W:W,C231,'Planificación 2026-1'!H:H,"T2"))&gt;0,"P37"," ")</f>
        <v xml:space="preserve"> </v>
      </c>
      <c r="BW231" s="108" t="str">
        <f>IF(SUM(COUNTIFS('Planificación 2026-1'!F:F,"HUAURA",'Planificación 2026-1'!W:W,C231,'Planificación 2026-1'!H:H,"AE"))&gt;0,"P38"," ")</f>
        <v xml:space="preserve"> </v>
      </c>
      <c r="BX231" s="108" t="str">
        <f>IF(SUM(COUNTIFS('Planificación 2026-1'!F:F,"HUAURA",'Planificación 2026-1'!W:W,C231,'Planificación 2026-1'!H:H,"T4"))&gt;0,"P55"," ")</f>
        <v xml:space="preserve"> </v>
      </c>
      <c r="BY231" s="109">
        <f>SUMIFS('Planificación 2026-1'!R:R,'Planificación 2026-1'!W:W,C231,'Planificación 2026-1'!H:H,"AF",'Planificación 2026-1'!I:I,"&gt;2")</f>
        <v>0</v>
      </c>
      <c r="BZ231" s="109">
        <f>SUMIFS('Planificación 2026-1'!R:R,'Planificación 2026-1'!W:W,C231,'Planificación 2026-1'!H:H,"EN",'Planificación 2026-1'!I:I,"&gt;2")</f>
        <v>0</v>
      </c>
      <c r="CA231" s="109">
        <f>SUMIFS('Planificación 2026-1'!R:R,'Planificación 2026-1'!W:W,C231,'Planificación 2026-1'!H:H,"IS",'Planificación 2026-1'!I:I,"&gt;2")</f>
        <v>0</v>
      </c>
      <c r="CB231" s="109">
        <f>SUMIFS('Planificación 2026-1'!R:R,'Planificación 2026-1'!W:W,C231,'Planificación 2026-1'!H:H,"PS",'Planificación 2026-1'!I:I,"&gt;2")</f>
        <v>0</v>
      </c>
      <c r="CC231" s="109">
        <f>SUMIFS('Planificación 2026-1'!R:R,'Planificación 2026-1'!W:W,C231,'Planificación 2026-1'!H:H,"IN",'Planificación 2026-1'!I:I,"&gt;2")</f>
        <v>0</v>
      </c>
      <c r="CD231" s="109">
        <f>SUMIFS('Planificación 2026-1'!R:R,'Planificación 2026-1'!W:W,C231,'Planificación 2026-1'!H:H,"CA",'Planificación 2026-1'!I:I,"&gt;2")</f>
        <v>0</v>
      </c>
      <c r="CE231" s="109">
        <f>SUMIFS('Planificación 2026-1'!R:R,'Planificación 2026-1'!W:W,C231,'Planificación 2026-1'!H:H,"DE",'Planificación 2026-1'!I:I,"&gt;2")</f>
        <v>0</v>
      </c>
      <c r="CF231" s="109">
        <f>SUMIFS('Planificación 2026-1'!R:R,'Planificación 2026-1'!W:W,C231,'Planificación 2026-1'!H:H,"OB",'Planificación 2026-1'!I:I,"&gt;2")</f>
        <v>0</v>
      </c>
      <c r="CG231" s="109">
        <f>SUMIFS('Planificación 2026-1'!R:R,'Planificación 2026-1'!W:W,C231,'Planificación 2026-1'!H:H,"MH",'Planificación 2026-1'!I:I,"&gt;2")</f>
        <v>0</v>
      </c>
      <c r="CH231" s="109">
        <f>SUMIFS('Planificación 2026-1'!R:R,'Planificación 2026-1'!W:W,C231,'Planificación 2026-1'!H:H,"IC",'Planificación 2026-1'!I:I,"&gt;2")</f>
        <v>0</v>
      </c>
      <c r="CI231" s="109">
        <f>SUMIFS('Planificación 2026-1'!R:R,'Planificación 2026-1'!W:W,C231,'Planificación 2026-1'!H:H,"AR",'Planificación 2026-1'!I:I,"&gt;2")</f>
        <v>0</v>
      </c>
      <c r="CJ231" s="109">
        <f>SUMIFS('Planificación 2026-1'!R:R,'Planificación 2026-1'!W:W,C231,'Planificación 2026-1'!H:H,"T1",'Planificación 2026-1'!I:I,"&gt;2")</f>
        <v>0</v>
      </c>
      <c r="CK231" s="109">
        <f>SUMIFS('Planificación 2026-1'!R:R,'Planificación 2026-1'!W:W,C231,'Planificación 2026-1'!H:H,"T3",'Planificación 2026-1'!I:I,"&gt;2")</f>
        <v>0</v>
      </c>
      <c r="CL231" s="109">
        <f>SUMIFS('Planificación 2026-1'!R:R,'Planificación 2026-1'!W:W,C231,'Planificación 2026-1'!H:H,"T2",'Planificación 2026-1'!I:I,"&gt;2")</f>
        <v>0</v>
      </c>
      <c r="CM231" s="109">
        <f>SUMIFS('Planificación 2026-1'!R:R,'Planificación 2026-1'!W:W,C231,'Planificación 2026-1'!H:H,"AE",'Planificación 2026-1'!I:I,"&gt;2")</f>
        <v>0</v>
      </c>
      <c r="CN231" s="109">
        <f>SUMIFS('Planificación 2026-1'!R:R,'Planificación 2026-1'!W:W,C231,'Planificación 2026-1'!H:H,"T4",'Planificación 2026-1'!I:I,"&gt;2")</f>
        <v>0</v>
      </c>
      <c r="CO231" s="109">
        <f>SUMIFS('Planificación 2026-1'!R:R,'Planificación 2026-1'!W:W,C231,'Planificación 2026-1'!H:H,"AF",'Planificación 2026-1'!I:I,"&lt;3")</f>
        <v>0</v>
      </c>
      <c r="CP231" s="109">
        <f>SUMIFS('Planificación 2026-1'!R:R,'Planificación 2026-1'!W:W,C231,'Planificación 2026-1'!H:H,"EN",'Planificación 2026-1'!I:I,"&lt;3")</f>
        <v>0</v>
      </c>
      <c r="CQ231" s="109">
        <f>SUMIFS('Planificación 2026-1'!R:R,'Planificación 2026-1'!W:W,C231,'Planificación 2026-1'!H:H,"IS",'Planificación 2026-1'!I:I,"&lt;3")</f>
        <v>0</v>
      </c>
      <c r="CR231" s="109">
        <f>SUMIFS('Planificación 2026-1'!R:R,'Planificación 2026-1'!W:W,C231,'Planificación 2026-1'!H:H,"PS",'Planificación 2026-1'!I:I,"&lt;3")</f>
        <v>0</v>
      </c>
      <c r="CS231" s="109">
        <f>SUMIFS('Planificación 2026-1'!R:R,'Planificación 2026-1'!W:W,C231,'Planificación 2026-1'!H:H,"IN",'Planificación 2026-1'!I:I,"&lt;3")</f>
        <v>0</v>
      </c>
      <c r="CT231" s="109">
        <f>SUMIFS('Planificación 2026-1'!R:R,'Planificación 2026-1'!W:W,C231,'Planificación 2026-1'!H:H,"CA",'Planificación 2026-1'!I:I,"&lt;3")</f>
        <v>0</v>
      </c>
      <c r="CU231" s="109">
        <f>SUMIFS('Planificación 2026-1'!R:R,'Planificación 2026-1'!W:W,C231,'Planificación 2026-1'!H:H,"DE",'Planificación 2026-1'!I:I,"&lt;3")</f>
        <v>0</v>
      </c>
      <c r="CV231" s="109">
        <f>SUMIFS('Planificación 2026-1'!R:R,'Planificación 2026-1'!W:W,C231,'Planificación 2026-1'!H:H,"OB",'Planificación 2026-1'!I:I,"&lt;3")</f>
        <v>0</v>
      </c>
      <c r="CW231" s="109">
        <f>SUMIFS('Planificación 2026-1'!R:R,'Planificación 2026-1'!W:W,C231,'Planificación 2026-1'!H:H,"MH",'Planificación 2026-1'!I:I,"&lt;3")</f>
        <v>0</v>
      </c>
      <c r="CX231" s="109">
        <f>SUMIFS('Planificación 2026-1'!R:R,'Planificación 2026-1'!W:W,C231,'Planificación 2026-1'!H:H,"IC",'Planificación 2026-1'!I:I,"&lt;3")</f>
        <v>0</v>
      </c>
      <c r="CY231" s="109">
        <f>SUMIFS('Planificación 2026-1'!R:R,'Planificación 2026-1'!W:W,C231,'Planificación 2026-1'!H:H,"AR",'Planificación 2026-1'!I:I,"&lt;3")</f>
        <v>0</v>
      </c>
      <c r="CZ231" s="109">
        <f>SUMIFS('Planificación 2026-1'!R:R,'Planificación 2026-1'!W:W,C231,'Planificación 2026-1'!H:H,"T1",'Planificación 2026-1'!I:I,"&lt;3")</f>
        <v>0</v>
      </c>
      <c r="DA231" s="109">
        <f>SUMIFS('Planificación 2026-1'!R:R,'Planificación 2026-1'!W:W,C231,'Planificación 2026-1'!H:H,"T3",'Planificación 2026-1'!I:I,"&lt;3")</f>
        <v>0</v>
      </c>
      <c r="DB231" s="109">
        <f>SUMIFS('Planificación 2026-1'!R:R,'Planificación 2026-1'!W:W,C231,'Planificación 2026-1'!H:H,"T2",'Planificación 2026-1'!I:I,"&lt;3")</f>
        <v>0</v>
      </c>
      <c r="DC231" s="109">
        <f>SUMIFS('Planificación 2026-1'!R:R,'Planificación 2026-1'!W:W,C231,'Planificación 2026-1'!H:H,"AE",'Planificación 2026-1'!I:I,"&lt;3")</f>
        <v>0</v>
      </c>
      <c r="DD231" s="109">
        <f>SUMIFS('Planificación 2026-1'!R:R,'Planificación 2026-1'!W:W,C231,'Planificación 2026-1'!H:H,"T4",'Planificación 2026-1'!I:I,"&lt;3")</f>
        <v>0</v>
      </c>
      <c r="DE231" s="108" t="str">
        <f t="shared" si="36"/>
        <v/>
      </c>
      <c r="DF231" s="41">
        <f>IF(C231="","",SUMIFS('Planificación 2026-1'!R:R,'Planificación 2026-1'!W:W,C231,'Planificación 2026-1'!F:F,"PRINCIPAL",'Planificación 2026-1'!X:X,"VIRTUAL"))</f>
        <v>0</v>
      </c>
      <c r="DG231" s="41">
        <f>IF(C231="","",SUMIFS('Planificación 2026-1'!R:R,'Planificación 2026-1'!W:W,C231,'Planificación 2026-1'!F:F,"PRINCIPAL",'Planificación 2026-1'!X:X,"PRESENCIAL"))</f>
        <v>0</v>
      </c>
      <c r="DH231" s="41">
        <f>IF(C231="","",SUMIFS('Planificación 2026-1'!R:R,'Planificación 2026-1'!W:W,C231,'Planificación 2026-1'!F:F,"PRINCIPAL",'Planificación 2026-1'!X:X,"HIBRIDO PRESENCIAL"))</f>
        <v>0</v>
      </c>
      <c r="DI231" s="108" t="str">
        <f t="shared" si="37"/>
        <v/>
      </c>
      <c r="DJ231" s="108">
        <f>IF(C231="","",SUMIFS('Planificación 2026-1'!R:R,'Planificación 2026-1'!W:W,C231,'Planificación 2026-1'!F:F,"FILIAL",'Planificación 2026-1'!X:X,"VIRTUAL"))</f>
        <v>0</v>
      </c>
      <c r="DK231" s="110">
        <f>IF(C231="","",SUMIFS('Planificación 2026-1'!R:R,'Planificación 2026-1'!W:W,C231,'Planificación 2026-1'!F:F,"FILIAL",'Planificación 2026-1'!X:X,"PRESENCIAL"))</f>
        <v>0</v>
      </c>
      <c r="DL231" s="61">
        <f>IF(C231="","",SUMIFS('Planificación 2026-1'!R:R,'Planificación 2026-1'!W:W,C231,'Planificación 2026-1'!F:F,"FILIAL",'Planificación 2026-1'!X:X,"HIBRIDO PRESENCIAL"))</f>
        <v>0</v>
      </c>
      <c r="DM231" s="111" t="str">
        <f t="shared" si="38"/>
        <v/>
      </c>
      <c r="DN231" s="108">
        <f>IF(C231="","",SUMIFS('Planificación 2026-1'!R:R,'Planificación 2026-1'!W:W,C231,'Planificación 2026-1'!F:F,"SUNAMPE",'Planificación 2026-1'!X:X,"VIRTUAL"))</f>
        <v>0</v>
      </c>
      <c r="DO231" s="61">
        <f>IF(C231="","",SUMIFS('Planificación 2026-1'!R:R,'Planificación 2026-1'!W:W,C231,'Planificación 2026-1'!F:F,"SUNAMPE",'Planificación 2026-1'!X:X,"PRESENCIAL"))</f>
        <v>0</v>
      </c>
      <c r="DP231" s="111" t="str">
        <f t="shared" si="39"/>
        <v/>
      </c>
      <c r="DQ231" s="108">
        <f>IF(C231="","",SUMIFS('Planificación 2026-1'!R:R,'Planificación 2026-1'!W:W,C231,'Planificación 2026-1'!F:F,"HUAURA",'Planificación 2026-1'!X:X,"VIRTUAL"))</f>
        <v>0</v>
      </c>
      <c r="DR231" s="61">
        <f>IF(C231="","",SUMIFS('Planificación 2026-1'!R:R,'Planificación 2026-1'!W:W,C231,'Planificación 2026-1'!F:F,"HUAURA",'Planificación 2026-1'!X:X,"PRESENCIAL"))</f>
        <v>0</v>
      </c>
      <c r="DS231" s="76">
        <f>SUMIFS('Planificación 2026-1'!R:R,'Planificación 2026-1'!W:W,C231,'Planificación 2026-1'!F:F,"PRINCIPAL",'Planificación 2026-1'!X:X,"VIRTUAL",'Planificación 2026-1'!I:I,"&gt;2")</f>
        <v>0</v>
      </c>
      <c r="DT231" s="76">
        <f>SUMIFS('Planificación 2026-1'!R:R,'Planificación 2026-1'!W:W,C231,'Planificación 2026-1'!F:F,"PRINCIPAL",'Planificación 2026-1'!X:X,"&lt;&gt;VIRTUAL",'Planificación 2026-1'!I:I,"&gt;2")</f>
        <v>0</v>
      </c>
      <c r="DU231" s="76">
        <f>SUMIFS('Planificación 2026-1'!R:R,'Planificación 2026-1'!W:W,C231,'Planificación 2026-1'!F:F,"SUNAMPE",'Planificación 2026-1'!X:X,"VIRTUAL",'Planificación 2026-1'!I:I,"&gt;2")</f>
        <v>0</v>
      </c>
      <c r="DV231" s="76">
        <f>SUMIFS('Planificación 2026-1'!R:R,'Planificación 2026-1'!W:W,C231,'Planificación 2026-1'!F:F,"SUNAMPE",'Planificación 2026-1'!X:X,"&lt;&gt;VIRTUAL",'Planificación 2026-1'!I:I,"&gt;2")</f>
        <v>0</v>
      </c>
      <c r="DW231" s="76">
        <f>SUMIFS('Planificación 2026-1'!R:R,'Planificación 2026-1'!W:W,C231,'Planificación 2026-1'!F:F,"FILIAL",'Planificación 2026-1'!X:X,"VIRTUAL",'Planificación 2026-1'!I:I,"&gt;2")</f>
        <v>0</v>
      </c>
      <c r="DX231" s="76">
        <f>SUMIFS('Planificación 2026-1'!R:R,'Planificación 2026-1'!W:W,C231,'Planificación 2026-1'!F:F,"FILIAL",'Planificación 2026-1'!X:X,"&lt;&gt;VIRTUAL",'Planificación 2026-1'!I:I,"&gt;2")</f>
        <v>0</v>
      </c>
      <c r="DY231" s="76">
        <f>SUMIFS('Planificación 2026-1'!R:R,'Planificación 2026-1'!W:W,C231,'Planificación 2026-1'!F:F,"PORUMA",'Planificación 2026-1'!X:X,"VIRTUAL",'Planificación 2026-1'!I:I,"&gt;2")</f>
        <v>0</v>
      </c>
      <c r="DZ231" s="76">
        <f>SUMIFS('Planificación 2026-1'!R:R,'Planificación 2026-1'!W:W,C231,'Planificación 2026-1'!F:F,"PORUMA",'Planificación 2026-1'!X:X,"&lt;&gt;VIRTUAL",'Planificación 2026-1'!I:I,"&gt;2")</f>
        <v>0</v>
      </c>
      <c r="EA231" s="76">
        <f>SUMIFS('Planificación 2026-1'!R:R,'Planificación 2026-1'!W:W,C231,'Planificación 2026-1'!F:F,"HUAURA",'Planificación 2026-1'!X:X,"VIRTUAL",'Planificación 2026-1'!I:I,"&gt;2")</f>
        <v>0</v>
      </c>
      <c r="EB231" s="76">
        <f>SUMIFS('Planificación 2026-1'!R:R,'Planificación 2026-1'!W:W,C231,'Planificación 2026-1'!F:F,"HUAURA",'Planificación 2026-1'!X:X,"&lt;&gt;VIRTUAL",'Planificación 2026-1'!I:I,"&gt;2")</f>
        <v>0</v>
      </c>
      <c r="EC231" s="76">
        <f>SUMIFS('Planificación 2026-1'!R:R,'Planificación 2026-1'!W:W,C231,'Planificación 2026-1'!F:F,"PRINCIPAL",'Planificación 2026-1'!X:X,"VIRTUAL",'Planificación 2026-1'!I:I,"&lt;3")</f>
        <v>0</v>
      </c>
      <c r="ED231" s="76">
        <f>SUMIFS('Planificación 2026-1'!R:R,'Planificación 2026-1'!W:W,C231,'Planificación 2026-1'!F:F,"PRINCIPAL",'Planificación 2026-1'!X:X,"&lt;&gt;VIRTUAL",'Planificación 2026-1'!I:I,"&lt;3")</f>
        <v>0</v>
      </c>
      <c r="EE231" s="76">
        <f>SUMIFS('Planificación 2026-1'!R:R,'Planificación 2026-1'!W:W,C231,'Planificación 2026-1'!F:F,"SUNAMPE",'Planificación 2026-1'!X:X,"VIRTUAL",'Planificación 2026-1'!I:I,"&lt;3")</f>
        <v>0</v>
      </c>
      <c r="EF231" s="76">
        <f>SUMIFS('Planificación 2026-1'!R:R,'Planificación 2026-1'!W:W,C231,'Planificación 2026-1'!F:F,"SUNAMPE",'Planificación 2026-1'!X:X,"&lt;&gt;VIRTUAL",'Planificación 2026-1'!I:I,"&lt;3")</f>
        <v>0</v>
      </c>
      <c r="EG231" s="76">
        <f>SUMIFS('Planificación 2026-1'!R:R,'Planificación 2026-1'!W:W,C231,'Planificación 2026-1'!F:F,"FILIAL",'Planificación 2026-1'!X:X,"VIRTUAL",'Planificación 2026-1'!I:I,"&lt;3")</f>
        <v>0</v>
      </c>
      <c r="EH231" s="76">
        <f>SUMIFS('Planificación 2026-1'!R:R,'Planificación 2026-1'!W:W,C231,'Planificación 2026-1'!F:F,"FILIAL",'Planificación 2026-1'!X:X,"&lt;&gt;VIRTUAL",'Planificación 2026-1'!I:I,"&lt;3")</f>
        <v>0</v>
      </c>
      <c r="EI231" s="76">
        <f>SUMIFS('Planificación 2026-1'!R:R,'Planificación 2026-1'!W:W,C231,'Planificación 2026-1'!F:F,"PORUMA",'Planificación 2026-1'!X:X,"VIRTUAL",'Planificación 2026-1'!I:I,"&lt;3")</f>
        <v>0</v>
      </c>
      <c r="EJ231" s="76">
        <f>SUMIFS('Planificación 2026-1'!R:R,'Planificación 2026-1'!W:W,C231,'Planificación 2026-1'!F:F,"PORUMA",'Planificación 2026-1'!X:X,"&lt;&gt;VIRTUAL",'Planificación 2026-1'!I:I,"&lt;3")</f>
        <v>0</v>
      </c>
      <c r="EK231" s="76">
        <f>SUMIFS('Planificación 2026-1'!R:R,'Planificación 2026-1'!W:W,C231,'Planificación 2026-1'!F:F,"HUAURA",'Planificación 2026-1'!X:X,"VIRTUAL",'Planificación 2026-1'!I:I,"&lt;3")</f>
        <v>0</v>
      </c>
      <c r="EL231" s="76">
        <f>SUMIFS('Planificación 2026-1'!R:R,'Planificación 2026-1'!W:W,C231,'Planificación 2026-1'!F:F,"HUAURA",'Planificación 2026-1'!X:X,"&lt;&gt;VIRTUAL",'Planificación 2026-1'!I:I,"&lt;3")</f>
        <v>0</v>
      </c>
      <c r="EM231" s="76"/>
      <c r="EN231" s="76">
        <f t="shared" si="32"/>
        <v>0</v>
      </c>
      <c r="EO231" s="76">
        <f t="shared" si="33"/>
        <v>0</v>
      </c>
      <c r="EP231" s="76" t="b">
        <f t="shared" si="34"/>
        <v>1</v>
      </c>
      <c r="EQ231" s="76" t="str">
        <f t="shared" si="35"/>
        <v/>
      </c>
      <c r="ER231" s="76" t="str">
        <f t="shared" si="40"/>
        <v>PRESENCIAL</v>
      </c>
    </row>
    <row r="232" spans="1:148" hidden="1">
      <c r="A232" s="83"/>
      <c r="B232" s="119">
        <v>229</v>
      </c>
      <c r="C232" s="115" t="s">
        <v>405</v>
      </c>
      <c r="D232" s="112">
        <f>SUMIF('Planificación 2026-1'!W:W,C232,'Planificación 2026-1'!R:R)</f>
        <v>0</v>
      </c>
      <c r="E232" s="114" t="s">
        <v>170</v>
      </c>
      <c r="F232" s="115" t="s">
        <v>171</v>
      </c>
      <c r="G232" s="115" t="s">
        <v>13</v>
      </c>
      <c r="H232" s="115" t="s">
        <v>138</v>
      </c>
      <c r="I232" s="107" t="str">
        <f>IF(SUM(COUNTIFS('Planificación 2026-1'!F:F,"PRINCIPAL",'Planificación 2026-1'!W:W,C232,'Planificación 2026-1'!H:H,"AF"))&gt;0,"P01"," ")</f>
        <v xml:space="preserve"> </v>
      </c>
      <c r="J232" s="108" t="str">
        <f>IF(SUM(COUNTIFS('Planificación 2026-1'!F:F,"PRINCIPAL",'Planificación 2026-1'!W:W,C232,'Planificación 2026-1'!H:H,"EN"))&gt;0,"P02"," ")</f>
        <v xml:space="preserve"> </v>
      </c>
      <c r="K232" s="108" t="str">
        <f>IF(SUM(COUNTIFS('Planificación 2026-1'!F:F,"PRINCIPAL",'Planificación 2026-1'!W:W,C232,'Planificación 2026-1'!H:H,"IS"))&gt;0,"P03"," ")</f>
        <v xml:space="preserve"> </v>
      </c>
      <c r="L232" s="108" t="str">
        <f>IF(SUM(COUNTIFS('Planificación 2026-1'!F:F,"PRINCIPAL",'Planificación 2026-1'!W:W,C232,'Planificación 2026-1'!H:H,"PS"))&gt;0,"P04"," ")</f>
        <v xml:space="preserve"> </v>
      </c>
      <c r="M232" s="108"/>
      <c r="N232" s="108" t="str">
        <f>IF(SUM(COUNTIFS('Planificación 2026-1'!F:F,"PRINCIPAL",'Planificación 2026-1'!W:W,C232,'Planificación 2026-1'!H:H,"IN"))&gt;0,"P06"," ")</f>
        <v xml:space="preserve"> </v>
      </c>
      <c r="O232" s="108" t="str">
        <f>IF(SUM(COUNTIFS('Planificación 2026-1'!F:F,"PRINCIPAL",'Planificación 2026-1'!W:W,C232,'Planificación 2026-1'!H:H,"CA"))&gt;0,"P07"," ")</f>
        <v xml:space="preserve"> </v>
      </c>
      <c r="P232" s="108" t="str">
        <f>IF(SUM(COUNTIFS('Planificación 2026-1'!F:F,"PRINCIPAL",'Planificación 2026-1'!W:W,C232,'Planificación 2026-1'!H:H,"DE"))&gt;0,"P08"," ")</f>
        <v xml:space="preserve"> </v>
      </c>
      <c r="Q232" s="108" t="str">
        <f>IF(SUM(COUNTIFS('Planificación 2026-1'!F:F,"PRINCIPAL",'Planificación 2026-1'!W:W,C232,'Planificación 2026-1'!H:H,"OB"))&gt;0,"P09"," ")</f>
        <v xml:space="preserve"> </v>
      </c>
      <c r="R232" s="108" t="str">
        <f>IF(SUM(COUNTIFS('Planificación 2026-1'!F:F,"PRINCIPAL",'Planificación 2026-1'!W:W,C232,'Planificación 2026-1'!H:H,"MH"))&gt;0,"P31"," ")</f>
        <v xml:space="preserve"> </v>
      </c>
      <c r="S232" s="108" t="str">
        <f>IF(SUM(COUNTIFS('Planificación 2026-1'!F:F,"PRINCIPAL",'Planificación 2026-1'!W:W,C232,'Planificación 2026-1'!H:H,"IC"))&gt;0,"P32"," ")</f>
        <v xml:space="preserve"> </v>
      </c>
      <c r="T232" s="108" t="str">
        <f>IF(SUM(COUNTIFS('Planificación 2026-1'!F:F,"PRINCIPAL",'Planificación 2026-1'!W:W,C232,'Planificación 2026-1'!H:H,"AR"))&gt;0,"P34"," ")</f>
        <v xml:space="preserve"> </v>
      </c>
      <c r="U232" s="108" t="str">
        <f>IF(SUM(COUNTIFS('Planificación 2026-1'!F:F,"PRINCIPAL",'Planificación 2026-1'!W:W,C232,'Planificación 2026-1'!H:H,"T1"))&gt;0,"P35"," ")</f>
        <v xml:space="preserve"> </v>
      </c>
      <c r="V232" s="108" t="str">
        <f>IF(SUM(COUNTIFS('Planificación 2026-1'!F:F,"PRINCIPAL",'Planificación 2026-1'!W:W,C232,'Planificación 2026-1'!H:H,"T3"))&gt;0,"P36"," ")</f>
        <v xml:space="preserve"> </v>
      </c>
      <c r="W232" s="108" t="str">
        <f>IF(SUM(COUNTIFS('Planificación 2026-1'!F:F,"PRINCIPAL",'Planificación 2026-1'!W:W,C232,'Planificación 2026-1'!H:H,"T2"))&gt;0,"P37"," ")</f>
        <v xml:space="preserve"> </v>
      </c>
      <c r="X232" s="108" t="str">
        <f>IF(SUM(COUNTIFS('Planificación 2026-1'!F:F,"PRINCIPAL",'Planificación 2026-1'!W:W,C232,'Planificación 2026-1'!H:H,"AE"))&gt;0,"P38"," ")</f>
        <v xml:space="preserve"> </v>
      </c>
      <c r="Y232" s="108" t="str">
        <f>IF(SUM(COUNTIFS('Planificación 2026-1'!F:F,"PRINCIPAL",'Planificación 2026-1'!W:W,C232,'Planificación 2026-1'!H:H,"T4"))&gt;0,"P55"," ")</f>
        <v xml:space="preserve"> </v>
      </c>
      <c r="Z232" s="108" t="str">
        <f>IF(SUM(COUNTIFS('Planificación 2026-1'!F:F,"FILIAL",'Planificación 2026-1'!W:W,C232,'Planificación 2026-1'!H:H,"AF"))&gt;0," P01"," ")</f>
        <v xml:space="preserve"> </v>
      </c>
      <c r="AA232" s="108" t="str">
        <f>IF(SUM(COUNTIFS('Planificación 2026-1'!F:F,"FILIAL",'Planificación 2026-1'!W:W,C232,'Planificación 2026-1'!H:H,"EN"))&gt;0,"P02"," ")</f>
        <v xml:space="preserve"> </v>
      </c>
      <c r="AB232" s="108" t="str">
        <f>IF(SUM(COUNTIFS('Planificación 2026-1'!F:F,"FILIAL",'Planificación 2026-1'!W:W,C232,'Planificación 2026-1'!H:H,"IS"))&gt;0,"P03"," ")</f>
        <v xml:space="preserve"> </v>
      </c>
      <c r="AC232" s="108" t="str">
        <f>IF(SUM(COUNTIFS('Planificación 2026-1'!F:F,"FILIAL",'Planificación 2026-1'!W:W,C232,'Planificación 2026-1'!H:H,"PS"))&gt;0,"P04"," ")</f>
        <v xml:space="preserve"> </v>
      </c>
      <c r="AD232" s="108"/>
      <c r="AE232" s="108" t="str">
        <f>IF(SUM(COUNTIFS('Planificación 2026-1'!F:F,"FILIAL",'Planificación 2026-1'!W:W,C232,'Planificación 2026-1'!H:H,"IN"))&gt;0,"P06"," ")</f>
        <v xml:space="preserve"> </v>
      </c>
      <c r="AF232" s="108" t="str">
        <f>IF(SUM(COUNTIFS('Planificación 2026-1'!F:F,"FILIAL",'Planificación 2026-1'!W:W,C232,'Planificación 2026-1'!H:H,"CA"))&gt;0,"P07"," ")</f>
        <v xml:space="preserve"> </v>
      </c>
      <c r="AG232" s="108" t="str">
        <f>IF(SUM(COUNTIFS('Planificación 2026-1'!F:F,"FILIAL",'Planificación 2026-1'!W:W,C232,'Planificación 2026-1'!H:H,"DE"))&gt;0,"P08"," ")</f>
        <v xml:space="preserve"> </v>
      </c>
      <c r="AH232" s="108" t="str">
        <f>IF(SUM(COUNTIFS('Planificación 2026-1'!F:F,"FILIAL",'Planificación 2026-1'!W:W,C232,'Planificación 2026-1'!H:H,"OB"))&gt;0,"P09"," ")</f>
        <v xml:space="preserve"> </v>
      </c>
      <c r="AI232" s="108" t="str">
        <f>IF(SUM(COUNTIFS('Planificación 2026-1'!F:F,"FILIAL",'Planificación 2026-1'!W:W,C232,'Planificación 2026-1'!H:H,"MH"))&gt;0,"P31"," ")</f>
        <v xml:space="preserve"> </v>
      </c>
      <c r="AJ232" s="108" t="str">
        <f>IF(SUM(COUNTIFS('Planificación 2026-1'!F:F,"FILIAL",'Planificación 2026-1'!W:W,C232,'Planificación 2026-1'!H:H,"IC"))&gt;0,"P32"," ")</f>
        <v xml:space="preserve"> </v>
      </c>
      <c r="AK232" s="108" t="str">
        <f>IF(SUM(COUNTIFS('Planificación 2026-1'!F:F,"FILIAL",'Planificación 2026-1'!W:W,C232,'Planificación 2026-1'!H:H,"AR"))&gt;0,"P34"," ")</f>
        <v xml:space="preserve"> </v>
      </c>
      <c r="AL232" s="108" t="str">
        <f>IF(SUM(COUNTIFS('Planificación 2026-1'!F:F,"FILIAL",'Planificación 2026-1'!W:W,C232,'Planificación 2026-1'!H:H,"T1"))&gt;0,"P35"," ")</f>
        <v xml:space="preserve"> </v>
      </c>
      <c r="AM232" s="108" t="str">
        <f>IF(SUM(COUNTIFS('Planificación 2026-1'!F:F,"FILIAL",'Planificación 2026-1'!W:W,C232,'Planificación 2026-1'!H:H,"T3"))&gt;0,"P36"," ")</f>
        <v xml:space="preserve"> </v>
      </c>
      <c r="AN232" s="108" t="str">
        <f>IF(SUM(COUNTIFS('Planificación 2026-1'!F:F,"FILIAL",'Planificación 2026-1'!W:W,C232,'Planificación 2026-1'!H:H,"T2"))&gt;0,"P37"," ")</f>
        <v xml:space="preserve"> </v>
      </c>
      <c r="AO232" s="108" t="str">
        <f>IF(SUM(COUNTIFS('Planificación 2026-1'!F:F,"FILIAL",'Planificación 2026-1'!W:W,C232,'Planificación 2026-1'!H:H,"AE"))&gt;0,"P38"," ")</f>
        <v xml:space="preserve"> </v>
      </c>
      <c r="AP232" s="108" t="str">
        <f>IF(SUM(COUNTIFS('Planificación 2026-1'!F:F,"FILIAL",'Planificación 2026-1'!W:W,C232,'Planificación 2026-1'!H:H,"T4"))&gt;0,"P55"," ")</f>
        <v xml:space="preserve"> </v>
      </c>
      <c r="AQ232" s="108" t="str">
        <f>IF(SUM(COUNTIFS('Planificación 2026-1'!F:F,"SUNAMPE",'Planificación 2026-1'!W:W,C232,'Planificación 2026-1'!H:H,"AF"))&gt;0," P01"," ")</f>
        <v xml:space="preserve"> </v>
      </c>
      <c r="AR232" s="108" t="str">
        <f>IF(SUM(COUNTIFS('Planificación 2026-1'!F:F,"SUNAMPE",'Planificación 2026-1'!W:W,C232,'Planificación 2026-1'!H:H,"EN"))&gt;0,"P02"," ")</f>
        <v xml:space="preserve"> </v>
      </c>
      <c r="AS232" s="108" t="str">
        <f>IF(SUM(COUNTIFS('Planificación 2026-1'!F:F,"SUNAMPE",'Planificación 2026-1'!W:W,C232,'Planificación 2026-1'!H:H,"IS"))&gt;0,"P03"," ")</f>
        <v xml:space="preserve"> </v>
      </c>
      <c r="AT232" s="108" t="str">
        <f>IF(SUM(COUNTIFS('Planificación 2026-1'!F:F,"SUNAMPE",'Planificación 2026-1'!W:W,C232,'Planificación 2026-1'!H:H,"PS"))&gt;0,"P04"," ")</f>
        <v xml:space="preserve"> </v>
      </c>
      <c r="AU232" s="108"/>
      <c r="AV232" s="108" t="str">
        <f>IF(SUM(COUNTIFS('Planificación 2026-1'!F:F,"SUNAMPE",'Planificación 2026-1'!W:W,C232,'Planificación 2026-1'!H:H,"IN"))&gt;0,"P06"," ")</f>
        <v xml:space="preserve"> </v>
      </c>
      <c r="AW232" s="108" t="str">
        <f>IF(SUM(COUNTIFS('Planificación 2026-1'!F:F,"SUNAMPE",'Planificación 2026-1'!W:W,C232,'Planificación 2026-1'!H:H,"CA"))&gt;0,"P07"," ")</f>
        <v xml:space="preserve"> </v>
      </c>
      <c r="AX232" s="108" t="str">
        <f>IF(SUM(COUNTIFS('Planificación 2026-1'!F:F,"SUNAMPE",'Planificación 2026-1'!W:W,C232,'Planificación 2026-1'!H:H,"DE"))&gt;0,"P08"," ")</f>
        <v xml:space="preserve"> </v>
      </c>
      <c r="AY232" s="108" t="str">
        <f>IF(SUM(COUNTIFS('Planificación 2026-1'!F:F,"SUNAMPE",'Planificación 2026-1'!W:W,C232,'Planificación 2026-1'!H:H,"OB"))&gt;0,"P09"," ")</f>
        <v xml:space="preserve"> </v>
      </c>
      <c r="AZ232" s="108" t="str">
        <f>IF(SUM(COUNTIFS('Planificación 2026-1'!F:F,"SUNAMPE",'Planificación 2026-1'!W:W,C232,'Planificación 2026-1'!H:H,"MH"))&gt;0,"P31"," ")</f>
        <v xml:space="preserve"> </v>
      </c>
      <c r="BA232" s="108" t="str">
        <f>IF(SUM(COUNTIFS('Planificación 2026-1'!F:F,"SUNAMPE",'Planificación 2026-1'!W:W,C232,'Planificación 2026-1'!H:H,"IC"))&gt;0,"P32"," ")</f>
        <v xml:space="preserve"> </v>
      </c>
      <c r="BB232" s="108" t="str">
        <f>IF(SUM(COUNTIFS('Planificación 2026-1'!F:F,"SUNAMPE",'Planificación 2026-1'!W:W,C232,'Planificación 2026-1'!H:H,"AR"))&gt;0,"P34"," ")</f>
        <v xml:space="preserve"> </v>
      </c>
      <c r="BC232" s="108" t="str">
        <f>IF(SUM(COUNTIFS('Planificación 2026-1'!F:F,"SUNAMPE",'Planificación 2026-1'!W:W,C232,'Planificación 2026-1'!H:H,"T1"))&gt;0,"P35"," ")</f>
        <v xml:space="preserve"> </v>
      </c>
      <c r="BD232" s="108" t="str">
        <f>IF(SUM(COUNTIFS('Planificación 2026-1'!F:F,"SUNAMPE",'Planificación 2026-1'!W:W,C232,'Planificación 2026-1'!H:H,"T3"))&gt;0,"P36"," ")</f>
        <v xml:space="preserve"> </v>
      </c>
      <c r="BE232" s="108" t="str">
        <f>IF(SUM(COUNTIFS('Planificación 2026-1'!F:F,"SUNAMPE",'Planificación 2026-1'!W:W,C232,'Planificación 2026-1'!H:H,"T2"))&gt;0,"P37"," ")</f>
        <v xml:space="preserve"> </v>
      </c>
      <c r="BF232" s="108" t="str">
        <f>IF(SUM(COUNTIFS('Planificación 2026-1'!F:F,"SUNAMPE",'Planificación 2026-1'!W:W,C232,'Planificación 2026-1'!H:H,"AE"))&gt;0,"P38"," ")</f>
        <v xml:space="preserve"> </v>
      </c>
      <c r="BG232" s="108" t="str">
        <f>IF(SUM(COUNTIFS('Planificación 2026-1'!F:F,"SUNAMPE",'Planificación 2026-1'!W:W,C232,'Planificación 2026-1'!H:H,"T4"))&gt;0,"P55"," ")</f>
        <v xml:space="preserve"> </v>
      </c>
      <c r="BH232" s="108" t="str">
        <f>IF(SUM(COUNTIFS('Planificación 2026-1'!F:F,"HUAURA",'Planificación 2026-1'!W:W,C232,'Planificación 2026-1'!H:H,"AF"))&gt;0," P01"," ")</f>
        <v xml:space="preserve"> </v>
      </c>
      <c r="BI232" s="108" t="str">
        <f>IF(SUM(COUNTIFS('Planificación 2026-1'!F:F,"HUAURA",'Planificación 2026-1'!W:W,C232,'Planificación 2026-1'!H:H,"EN"))&gt;0,"P02"," ")</f>
        <v xml:space="preserve"> </v>
      </c>
      <c r="BJ232" s="108" t="str">
        <f>IF(SUM(COUNTIFS('Planificación 2026-1'!F:F,"HUAURA",'Planificación 2026-1'!W:W,C232,'Planificación 2026-1'!H:H,"IS"))&gt;0,"P03"," ")</f>
        <v xml:space="preserve"> </v>
      </c>
      <c r="BK232" s="108" t="str">
        <f>IF(SUM(COUNTIFS('Planificación 2026-1'!F:F,"HUAURA",'Planificación 2026-1'!W:W,C232,'Planificación 2026-1'!H:H,"PS"))&gt;0,"P04"," ")</f>
        <v xml:space="preserve"> </v>
      </c>
      <c r="BL232" s="108"/>
      <c r="BM232" s="108" t="str">
        <f>IF(SUM(COUNTIFS('Planificación 2026-1'!F:F,"HUAURA",'Planificación 2026-1'!W:W,C232,'Planificación 2026-1'!H:H,"IN"))&gt;0,"P06"," ")</f>
        <v xml:space="preserve"> </v>
      </c>
      <c r="BN232" s="108" t="str">
        <f>IF(SUM(COUNTIFS('Planificación 2026-1'!F:F,"HUAURA",'Planificación 2026-1'!W:W,C232,'Planificación 2026-1'!H:H,"CA"))&gt;0,"P07"," ")</f>
        <v xml:space="preserve"> </v>
      </c>
      <c r="BO232" s="108" t="str">
        <f>IF(SUM(COUNTIFS('Planificación 2026-1'!F:F,"HUAURA",'Planificación 2026-1'!W:W,C232,'Planificación 2026-1'!H:H,"DE"))&gt;0,"P08"," ")</f>
        <v xml:space="preserve"> </v>
      </c>
      <c r="BP232" s="108" t="str">
        <f>IF(SUM(COUNTIFS('Planificación 2026-1'!F:F,"HUAURA",'Planificación 2026-1'!W:W,C232,'Planificación 2026-1'!H:H,"OB"))&gt;0,"P09"," ")</f>
        <v xml:space="preserve"> </v>
      </c>
      <c r="BQ232" s="108" t="str">
        <f>IF(SUM(COUNTIFS('Planificación 2026-1'!F:F,"HUAURA",'Planificación 2026-1'!W:W,C232,'Planificación 2026-1'!H:H,"MH"))&gt;0,"P31"," ")</f>
        <v xml:space="preserve"> </v>
      </c>
      <c r="BR232" s="108" t="str">
        <f>IF(SUM(COUNTIFS('Planificación 2026-1'!F:F,"HUAURA",'Planificación 2026-1'!W:W,C232,'Planificación 2026-1'!H:H,"IC"))&gt;0,"P32"," ")</f>
        <v xml:space="preserve"> </v>
      </c>
      <c r="BS232" s="108" t="str">
        <f>IF(SUM(COUNTIFS('Planificación 2026-1'!F:F,"HUAURA",'Planificación 2026-1'!W:W,C232,'Planificación 2026-1'!H:H,"AR"))&gt;0,"P34"," ")</f>
        <v xml:space="preserve"> </v>
      </c>
      <c r="BT232" s="108" t="str">
        <f>IF(SUM(COUNTIFS('Planificación 2026-1'!F:F,"HUAURA",'Planificación 2026-1'!W:W,C232,'Planificación 2026-1'!H:H,"T1"))&gt;0,"P35"," ")</f>
        <v xml:space="preserve"> </v>
      </c>
      <c r="BU232" s="108" t="str">
        <f>IF(SUM(COUNTIFS('Planificación 2026-1'!F:F,"HUAURA",'Planificación 2026-1'!W:W,C232,'Planificación 2026-1'!H:H,"T3"))&gt;0,"P36"," ")</f>
        <v xml:space="preserve"> </v>
      </c>
      <c r="BV232" s="108" t="str">
        <f>IF(SUM(COUNTIFS('Planificación 2026-1'!F:F,"HUAURA",'Planificación 2026-1'!W:W,C232,'Planificación 2026-1'!H:H,"T2"))&gt;0,"P37"," ")</f>
        <v xml:space="preserve"> </v>
      </c>
      <c r="BW232" s="108" t="str">
        <f>IF(SUM(COUNTIFS('Planificación 2026-1'!F:F,"HUAURA",'Planificación 2026-1'!W:W,C232,'Planificación 2026-1'!H:H,"AE"))&gt;0,"P38"," ")</f>
        <v xml:space="preserve"> </v>
      </c>
      <c r="BX232" s="108" t="str">
        <f>IF(SUM(COUNTIFS('Planificación 2026-1'!F:F,"HUAURA",'Planificación 2026-1'!W:W,C232,'Planificación 2026-1'!H:H,"T4"))&gt;0,"P55"," ")</f>
        <v xml:space="preserve"> </v>
      </c>
      <c r="BY232" s="109">
        <f>SUMIFS('Planificación 2026-1'!R:R,'Planificación 2026-1'!W:W,C232,'Planificación 2026-1'!H:H,"AF",'Planificación 2026-1'!I:I,"&gt;2")</f>
        <v>0</v>
      </c>
      <c r="BZ232" s="109">
        <f>SUMIFS('Planificación 2026-1'!R:R,'Planificación 2026-1'!W:W,C232,'Planificación 2026-1'!H:H,"EN",'Planificación 2026-1'!I:I,"&gt;2")</f>
        <v>0</v>
      </c>
      <c r="CA232" s="109">
        <f>SUMIFS('Planificación 2026-1'!R:R,'Planificación 2026-1'!W:W,C232,'Planificación 2026-1'!H:H,"IS",'Planificación 2026-1'!I:I,"&gt;2")</f>
        <v>0</v>
      </c>
      <c r="CB232" s="109">
        <f>SUMIFS('Planificación 2026-1'!R:R,'Planificación 2026-1'!W:W,C232,'Planificación 2026-1'!H:H,"PS",'Planificación 2026-1'!I:I,"&gt;2")</f>
        <v>0</v>
      </c>
      <c r="CC232" s="109">
        <f>SUMIFS('Planificación 2026-1'!R:R,'Planificación 2026-1'!W:W,C232,'Planificación 2026-1'!H:H,"IN",'Planificación 2026-1'!I:I,"&gt;2")</f>
        <v>0</v>
      </c>
      <c r="CD232" s="109">
        <f>SUMIFS('Planificación 2026-1'!R:R,'Planificación 2026-1'!W:W,C232,'Planificación 2026-1'!H:H,"CA",'Planificación 2026-1'!I:I,"&gt;2")</f>
        <v>0</v>
      </c>
      <c r="CE232" s="109">
        <f>SUMIFS('Planificación 2026-1'!R:R,'Planificación 2026-1'!W:W,C232,'Planificación 2026-1'!H:H,"DE",'Planificación 2026-1'!I:I,"&gt;2")</f>
        <v>0</v>
      </c>
      <c r="CF232" s="109">
        <f>SUMIFS('Planificación 2026-1'!R:R,'Planificación 2026-1'!W:W,C232,'Planificación 2026-1'!H:H,"OB",'Planificación 2026-1'!I:I,"&gt;2")</f>
        <v>0</v>
      </c>
      <c r="CG232" s="109">
        <f>SUMIFS('Planificación 2026-1'!R:R,'Planificación 2026-1'!W:W,C232,'Planificación 2026-1'!H:H,"MH",'Planificación 2026-1'!I:I,"&gt;2")</f>
        <v>0</v>
      </c>
      <c r="CH232" s="109">
        <f>SUMIFS('Planificación 2026-1'!R:R,'Planificación 2026-1'!W:W,C232,'Planificación 2026-1'!H:H,"IC",'Planificación 2026-1'!I:I,"&gt;2")</f>
        <v>0</v>
      </c>
      <c r="CI232" s="109">
        <f>SUMIFS('Planificación 2026-1'!R:R,'Planificación 2026-1'!W:W,C232,'Planificación 2026-1'!H:H,"AR",'Planificación 2026-1'!I:I,"&gt;2")</f>
        <v>0</v>
      </c>
      <c r="CJ232" s="109">
        <f>SUMIFS('Planificación 2026-1'!R:R,'Planificación 2026-1'!W:W,C232,'Planificación 2026-1'!H:H,"T1",'Planificación 2026-1'!I:I,"&gt;2")</f>
        <v>0</v>
      </c>
      <c r="CK232" s="109">
        <f>SUMIFS('Planificación 2026-1'!R:R,'Planificación 2026-1'!W:W,C232,'Planificación 2026-1'!H:H,"T3",'Planificación 2026-1'!I:I,"&gt;2")</f>
        <v>0</v>
      </c>
      <c r="CL232" s="109">
        <f>SUMIFS('Planificación 2026-1'!R:R,'Planificación 2026-1'!W:W,C232,'Planificación 2026-1'!H:H,"T2",'Planificación 2026-1'!I:I,"&gt;2")</f>
        <v>0</v>
      </c>
      <c r="CM232" s="109">
        <f>SUMIFS('Planificación 2026-1'!R:R,'Planificación 2026-1'!W:W,C232,'Planificación 2026-1'!H:H,"AE",'Planificación 2026-1'!I:I,"&gt;2")</f>
        <v>0</v>
      </c>
      <c r="CN232" s="109">
        <f>SUMIFS('Planificación 2026-1'!R:R,'Planificación 2026-1'!W:W,C232,'Planificación 2026-1'!H:H,"T4",'Planificación 2026-1'!I:I,"&gt;2")</f>
        <v>0</v>
      </c>
      <c r="CO232" s="109">
        <f>SUMIFS('Planificación 2026-1'!R:R,'Planificación 2026-1'!W:W,C232,'Planificación 2026-1'!H:H,"AF",'Planificación 2026-1'!I:I,"&lt;3")</f>
        <v>0</v>
      </c>
      <c r="CP232" s="109">
        <f>SUMIFS('Planificación 2026-1'!R:R,'Planificación 2026-1'!W:W,C232,'Planificación 2026-1'!H:H,"EN",'Planificación 2026-1'!I:I,"&lt;3")</f>
        <v>0</v>
      </c>
      <c r="CQ232" s="109">
        <f>SUMIFS('Planificación 2026-1'!R:R,'Planificación 2026-1'!W:W,C232,'Planificación 2026-1'!H:H,"IS",'Planificación 2026-1'!I:I,"&lt;3")</f>
        <v>0</v>
      </c>
      <c r="CR232" s="109">
        <f>SUMIFS('Planificación 2026-1'!R:R,'Planificación 2026-1'!W:W,C232,'Planificación 2026-1'!H:H,"PS",'Planificación 2026-1'!I:I,"&lt;3")</f>
        <v>0</v>
      </c>
      <c r="CS232" s="109">
        <f>SUMIFS('Planificación 2026-1'!R:R,'Planificación 2026-1'!W:W,C232,'Planificación 2026-1'!H:H,"IN",'Planificación 2026-1'!I:I,"&lt;3")</f>
        <v>0</v>
      </c>
      <c r="CT232" s="109">
        <f>SUMIFS('Planificación 2026-1'!R:R,'Planificación 2026-1'!W:W,C232,'Planificación 2026-1'!H:H,"CA",'Planificación 2026-1'!I:I,"&lt;3")</f>
        <v>0</v>
      </c>
      <c r="CU232" s="109">
        <f>SUMIFS('Planificación 2026-1'!R:R,'Planificación 2026-1'!W:W,C232,'Planificación 2026-1'!H:H,"DE",'Planificación 2026-1'!I:I,"&lt;3")</f>
        <v>0</v>
      </c>
      <c r="CV232" s="109">
        <f>SUMIFS('Planificación 2026-1'!R:R,'Planificación 2026-1'!W:W,C232,'Planificación 2026-1'!H:H,"OB",'Planificación 2026-1'!I:I,"&lt;3")</f>
        <v>0</v>
      </c>
      <c r="CW232" s="109">
        <f>SUMIFS('Planificación 2026-1'!R:R,'Planificación 2026-1'!W:W,C232,'Planificación 2026-1'!H:H,"MH",'Planificación 2026-1'!I:I,"&lt;3")</f>
        <v>0</v>
      </c>
      <c r="CX232" s="109">
        <f>SUMIFS('Planificación 2026-1'!R:R,'Planificación 2026-1'!W:W,C232,'Planificación 2026-1'!H:H,"IC",'Planificación 2026-1'!I:I,"&lt;3")</f>
        <v>0</v>
      </c>
      <c r="CY232" s="109">
        <f>SUMIFS('Planificación 2026-1'!R:R,'Planificación 2026-1'!W:W,C232,'Planificación 2026-1'!H:H,"AR",'Planificación 2026-1'!I:I,"&lt;3")</f>
        <v>0</v>
      </c>
      <c r="CZ232" s="109">
        <f>SUMIFS('Planificación 2026-1'!R:R,'Planificación 2026-1'!W:W,C232,'Planificación 2026-1'!H:H,"T1",'Planificación 2026-1'!I:I,"&lt;3")</f>
        <v>0</v>
      </c>
      <c r="DA232" s="109">
        <f>SUMIFS('Planificación 2026-1'!R:R,'Planificación 2026-1'!W:W,C232,'Planificación 2026-1'!H:H,"T3",'Planificación 2026-1'!I:I,"&lt;3")</f>
        <v>0</v>
      </c>
      <c r="DB232" s="109">
        <f>SUMIFS('Planificación 2026-1'!R:R,'Planificación 2026-1'!W:W,C232,'Planificación 2026-1'!H:H,"T2",'Planificación 2026-1'!I:I,"&lt;3")</f>
        <v>0</v>
      </c>
      <c r="DC232" s="109">
        <f>SUMIFS('Planificación 2026-1'!R:R,'Planificación 2026-1'!W:W,C232,'Planificación 2026-1'!H:H,"AE",'Planificación 2026-1'!I:I,"&lt;3")</f>
        <v>0</v>
      </c>
      <c r="DD232" s="109">
        <f>SUMIFS('Planificación 2026-1'!R:R,'Planificación 2026-1'!W:W,C232,'Planificación 2026-1'!H:H,"T4",'Planificación 2026-1'!I:I,"&lt;3")</f>
        <v>0</v>
      </c>
      <c r="DE232" s="108" t="str">
        <f t="shared" si="36"/>
        <v/>
      </c>
      <c r="DF232" s="41">
        <f>IF(C232="","",SUMIFS('Planificación 2026-1'!R:R,'Planificación 2026-1'!W:W,C232,'Planificación 2026-1'!F:F,"PRINCIPAL",'Planificación 2026-1'!X:X,"VIRTUAL"))</f>
        <v>0</v>
      </c>
      <c r="DG232" s="41">
        <f>IF(C232="","",SUMIFS('Planificación 2026-1'!R:R,'Planificación 2026-1'!W:W,C232,'Planificación 2026-1'!F:F,"PRINCIPAL",'Planificación 2026-1'!X:X,"PRESENCIAL"))</f>
        <v>0</v>
      </c>
      <c r="DH232" s="41">
        <f>IF(C232="","",SUMIFS('Planificación 2026-1'!R:R,'Planificación 2026-1'!W:W,C232,'Planificación 2026-1'!F:F,"PRINCIPAL",'Planificación 2026-1'!X:X,"HIBRIDO PRESENCIAL"))</f>
        <v>0</v>
      </c>
      <c r="DI232" s="108" t="str">
        <f t="shared" si="37"/>
        <v/>
      </c>
      <c r="DJ232" s="108">
        <f>IF(C232="","",SUMIFS('Planificación 2026-1'!R:R,'Planificación 2026-1'!W:W,C232,'Planificación 2026-1'!F:F,"FILIAL",'Planificación 2026-1'!X:X,"VIRTUAL"))</f>
        <v>0</v>
      </c>
      <c r="DK232" s="110">
        <f>IF(C232="","",SUMIFS('Planificación 2026-1'!R:R,'Planificación 2026-1'!W:W,C232,'Planificación 2026-1'!F:F,"FILIAL",'Planificación 2026-1'!X:X,"PRESENCIAL"))</f>
        <v>0</v>
      </c>
      <c r="DL232" s="61">
        <f>IF(C232="","",SUMIFS('Planificación 2026-1'!R:R,'Planificación 2026-1'!W:W,C232,'Planificación 2026-1'!F:F,"FILIAL",'Planificación 2026-1'!X:X,"HIBRIDO PRESENCIAL"))</f>
        <v>0</v>
      </c>
      <c r="DM232" s="111" t="str">
        <f t="shared" si="38"/>
        <v/>
      </c>
      <c r="DN232" s="108">
        <f>IF(C232="","",SUMIFS('Planificación 2026-1'!R:R,'Planificación 2026-1'!W:W,C232,'Planificación 2026-1'!F:F,"SUNAMPE",'Planificación 2026-1'!X:X,"VIRTUAL"))</f>
        <v>0</v>
      </c>
      <c r="DO232" s="61">
        <f>IF(C232="","",SUMIFS('Planificación 2026-1'!R:R,'Planificación 2026-1'!W:W,C232,'Planificación 2026-1'!F:F,"SUNAMPE",'Planificación 2026-1'!X:X,"PRESENCIAL"))</f>
        <v>0</v>
      </c>
      <c r="DP232" s="111" t="str">
        <f t="shared" si="39"/>
        <v/>
      </c>
      <c r="DQ232" s="108">
        <f>IF(C232="","",SUMIFS('Planificación 2026-1'!R:R,'Planificación 2026-1'!W:W,C232,'Planificación 2026-1'!F:F,"HUAURA",'Planificación 2026-1'!X:X,"VIRTUAL"))</f>
        <v>0</v>
      </c>
      <c r="DR232" s="61">
        <f>IF(C232="","",SUMIFS('Planificación 2026-1'!R:R,'Planificación 2026-1'!W:W,C232,'Planificación 2026-1'!F:F,"HUAURA",'Planificación 2026-1'!X:X,"PRESENCIAL"))</f>
        <v>0</v>
      </c>
      <c r="DS232" s="76">
        <f>SUMIFS('Planificación 2026-1'!R:R,'Planificación 2026-1'!W:W,C232,'Planificación 2026-1'!F:F,"PRINCIPAL",'Planificación 2026-1'!X:X,"VIRTUAL",'Planificación 2026-1'!I:I,"&gt;2")</f>
        <v>0</v>
      </c>
      <c r="DT232" s="76">
        <f>SUMIFS('Planificación 2026-1'!R:R,'Planificación 2026-1'!W:W,C232,'Planificación 2026-1'!F:F,"PRINCIPAL",'Planificación 2026-1'!X:X,"&lt;&gt;VIRTUAL",'Planificación 2026-1'!I:I,"&gt;2")</f>
        <v>0</v>
      </c>
      <c r="DU232" s="76">
        <f>SUMIFS('Planificación 2026-1'!R:R,'Planificación 2026-1'!W:W,C232,'Planificación 2026-1'!F:F,"SUNAMPE",'Planificación 2026-1'!X:X,"VIRTUAL",'Planificación 2026-1'!I:I,"&gt;2")</f>
        <v>0</v>
      </c>
      <c r="DV232" s="76">
        <f>SUMIFS('Planificación 2026-1'!R:R,'Planificación 2026-1'!W:W,C232,'Planificación 2026-1'!F:F,"SUNAMPE",'Planificación 2026-1'!X:X,"&lt;&gt;VIRTUAL",'Planificación 2026-1'!I:I,"&gt;2")</f>
        <v>0</v>
      </c>
      <c r="DW232" s="76">
        <f>SUMIFS('Planificación 2026-1'!R:R,'Planificación 2026-1'!W:W,C232,'Planificación 2026-1'!F:F,"FILIAL",'Planificación 2026-1'!X:X,"VIRTUAL",'Planificación 2026-1'!I:I,"&gt;2")</f>
        <v>0</v>
      </c>
      <c r="DX232" s="76">
        <f>SUMIFS('Planificación 2026-1'!R:R,'Planificación 2026-1'!W:W,C232,'Planificación 2026-1'!F:F,"FILIAL",'Planificación 2026-1'!X:X,"&lt;&gt;VIRTUAL",'Planificación 2026-1'!I:I,"&gt;2")</f>
        <v>0</v>
      </c>
      <c r="DY232" s="76">
        <f>SUMIFS('Planificación 2026-1'!R:R,'Planificación 2026-1'!W:W,C232,'Planificación 2026-1'!F:F,"PORUMA",'Planificación 2026-1'!X:X,"VIRTUAL",'Planificación 2026-1'!I:I,"&gt;2")</f>
        <v>0</v>
      </c>
      <c r="DZ232" s="76">
        <f>SUMIFS('Planificación 2026-1'!R:R,'Planificación 2026-1'!W:W,C232,'Planificación 2026-1'!F:F,"PORUMA",'Planificación 2026-1'!X:X,"&lt;&gt;VIRTUAL",'Planificación 2026-1'!I:I,"&gt;2")</f>
        <v>0</v>
      </c>
      <c r="EA232" s="76">
        <f>SUMIFS('Planificación 2026-1'!R:R,'Planificación 2026-1'!W:W,C232,'Planificación 2026-1'!F:F,"HUAURA",'Planificación 2026-1'!X:X,"VIRTUAL",'Planificación 2026-1'!I:I,"&gt;2")</f>
        <v>0</v>
      </c>
      <c r="EB232" s="76">
        <f>SUMIFS('Planificación 2026-1'!R:R,'Planificación 2026-1'!W:W,C232,'Planificación 2026-1'!F:F,"HUAURA",'Planificación 2026-1'!X:X,"&lt;&gt;VIRTUAL",'Planificación 2026-1'!I:I,"&gt;2")</f>
        <v>0</v>
      </c>
      <c r="EC232" s="76">
        <f>SUMIFS('Planificación 2026-1'!R:R,'Planificación 2026-1'!W:W,C232,'Planificación 2026-1'!F:F,"PRINCIPAL",'Planificación 2026-1'!X:X,"VIRTUAL",'Planificación 2026-1'!I:I,"&lt;3")</f>
        <v>0</v>
      </c>
      <c r="ED232" s="76">
        <f>SUMIFS('Planificación 2026-1'!R:R,'Planificación 2026-1'!W:W,C232,'Planificación 2026-1'!F:F,"PRINCIPAL",'Planificación 2026-1'!X:X,"&lt;&gt;VIRTUAL",'Planificación 2026-1'!I:I,"&lt;3")</f>
        <v>0</v>
      </c>
      <c r="EE232" s="76">
        <f>SUMIFS('Planificación 2026-1'!R:R,'Planificación 2026-1'!W:W,C232,'Planificación 2026-1'!F:F,"SUNAMPE",'Planificación 2026-1'!X:X,"VIRTUAL",'Planificación 2026-1'!I:I,"&lt;3")</f>
        <v>0</v>
      </c>
      <c r="EF232" s="76">
        <f>SUMIFS('Planificación 2026-1'!R:R,'Planificación 2026-1'!W:W,C232,'Planificación 2026-1'!F:F,"SUNAMPE",'Planificación 2026-1'!X:X,"&lt;&gt;VIRTUAL",'Planificación 2026-1'!I:I,"&lt;3")</f>
        <v>0</v>
      </c>
      <c r="EG232" s="76">
        <f>SUMIFS('Planificación 2026-1'!R:R,'Planificación 2026-1'!W:W,C232,'Planificación 2026-1'!F:F,"FILIAL",'Planificación 2026-1'!X:X,"VIRTUAL",'Planificación 2026-1'!I:I,"&lt;3")</f>
        <v>0</v>
      </c>
      <c r="EH232" s="76">
        <f>SUMIFS('Planificación 2026-1'!R:R,'Planificación 2026-1'!W:W,C232,'Planificación 2026-1'!F:F,"FILIAL",'Planificación 2026-1'!X:X,"&lt;&gt;VIRTUAL",'Planificación 2026-1'!I:I,"&lt;3")</f>
        <v>0</v>
      </c>
      <c r="EI232" s="76">
        <f>SUMIFS('Planificación 2026-1'!R:R,'Planificación 2026-1'!W:W,C232,'Planificación 2026-1'!F:F,"PORUMA",'Planificación 2026-1'!X:X,"VIRTUAL",'Planificación 2026-1'!I:I,"&lt;3")</f>
        <v>0</v>
      </c>
      <c r="EJ232" s="76">
        <f>SUMIFS('Planificación 2026-1'!R:R,'Planificación 2026-1'!W:W,C232,'Planificación 2026-1'!F:F,"PORUMA",'Planificación 2026-1'!X:X,"&lt;&gt;VIRTUAL",'Planificación 2026-1'!I:I,"&lt;3")</f>
        <v>0</v>
      </c>
      <c r="EK232" s="76">
        <f>SUMIFS('Planificación 2026-1'!R:R,'Planificación 2026-1'!W:W,C232,'Planificación 2026-1'!F:F,"HUAURA",'Planificación 2026-1'!X:X,"VIRTUAL",'Planificación 2026-1'!I:I,"&lt;3")</f>
        <v>0</v>
      </c>
      <c r="EL232" s="76">
        <f>SUMIFS('Planificación 2026-1'!R:R,'Planificación 2026-1'!W:W,C232,'Planificación 2026-1'!F:F,"HUAURA",'Planificación 2026-1'!X:X,"&lt;&gt;VIRTUAL",'Planificación 2026-1'!I:I,"&lt;3")</f>
        <v>0</v>
      </c>
      <c r="EM232" s="76"/>
      <c r="EN232" s="76">
        <f t="shared" si="32"/>
        <v>0</v>
      </c>
      <c r="EO232" s="76">
        <f t="shared" si="33"/>
        <v>0</v>
      </c>
      <c r="EP232" s="76" t="b">
        <f t="shared" si="34"/>
        <v>1</v>
      </c>
      <c r="EQ232" s="76" t="str">
        <f t="shared" si="35"/>
        <v/>
      </c>
      <c r="ER232" s="76" t="str">
        <f t="shared" si="40"/>
        <v>PRESENCIAL</v>
      </c>
    </row>
    <row r="233" spans="1:148" hidden="1">
      <c r="A233" s="83"/>
      <c r="B233" s="119">
        <v>230</v>
      </c>
      <c r="C233" s="115" t="s">
        <v>406</v>
      </c>
      <c r="D233" s="112">
        <f>SUMIF('Planificación 2026-1'!W:W,C233,'Planificación 2026-1'!R:R)</f>
        <v>0</v>
      </c>
      <c r="E233" s="114" t="s">
        <v>170</v>
      </c>
      <c r="F233" s="115" t="s">
        <v>171</v>
      </c>
      <c r="G233" s="115" t="s">
        <v>153</v>
      </c>
      <c r="H233" s="115" t="s">
        <v>221</v>
      </c>
      <c r="I233" s="107" t="str">
        <f>IF(SUM(COUNTIFS('Planificación 2026-1'!F:F,"PRINCIPAL",'Planificación 2026-1'!W:W,C233,'Planificación 2026-1'!H:H,"AF"))&gt;0,"P01"," ")</f>
        <v xml:space="preserve"> </v>
      </c>
      <c r="J233" s="108" t="str">
        <f>IF(SUM(COUNTIFS('Planificación 2026-1'!F:F,"PRINCIPAL",'Planificación 2026-1'!W:W,C233,'Planificación 2026-1'!H:H,"EN"))&gt;0,"P02"," ")</f>
        <v xml:space="preserve"> </v>
      </c>
      <c r="K233" s="108" t="str">
        <f>IF(SUM(COUNTIFS('Planificación 2026-1'!F:F,"PRINCIPAL",'Planificación 2026-1'!W:W,C233,'Planificación 2026-1'!H:H,"IS"))&gt;0,"P03"," ")</f>
        <v xml:space="preserve"> </v>
      </c>
      <c r="L233" s="108" t="str">
        <f>IF(SUM(COUNTIFS('Planificación 2026-1'!F:F,"PRINCIPAL",'Planificación 2026-1'!W:W,C233,'Planificación 2026-1'!H:H,"PS"))&gt;0,"P04"," ")</f>
        <v xml:space="preserve"> </v>
      </c>
      <c r="M233" s="108"/>
      <c r="N233" s="108" t="str">
        <f>IF(SUM(COUNTIFS('Planificación 2026-1'!F:F,"PRINCIPAL",'Planificación 2026-1'!W:W,C233,'Planificación 2026-1'!H:H,"IN"))&gt;0,"P06"," ")</f>
        <v xml:space="preserve"> </v>
      </c>
      <c r="O233" s="108" t="str">
        <f>IF(SUM(COUNTIFS('Planificación 2026-1'!F:F,"PRINCIPAL",'Planificación 2026-1'!W:W,C233,'Planificación 2026-1'!H:H,"CA"))&gt;0,"P07"," ")</f>
        <v xml:space="preserve"> </v>
      </c>
      <c r="P233" s="108" t="str">
        <f>IF(SUM(COUNTIFS('Planificación 2026-1'!F:F,"PRINCIPAL",'Planificación 2026-1'!W:W,C233,'Planificación 2026-1'!H:H,"DE"))&gt;0,"P08"," ")</f>
        <v xml:space="preserve"> </v>
      </c>
      <c r="Q233" s="108" t="str">
        <f>IF(SUM(COUNTIFS('Planificación 2026-1'!F:F,"PRINCIPAL",'Planificación 2026-1'!W:W,C233,'Planificación 2026-1'!H:H,"OB"))&gt;0,"P09"," ")</f>
        <v xml:space="preserve"> </v>
      </c>
      <c r="R233" s="108" t="str">
        <f>IF(SUM(COUNTIFS('Planificación 2026-1'!F:F,"PRINCIPAL",'Planificación 2026-1'!W:W,C233,'Planificación 2026-1'!H:H,"MH"))&gt;0,"P31"," ")</f>
        <v xml:space="preserve"> </v>
      </c>
      <c r="S233" s="108" t="str">
        <f>IF(SUM(COUNTIFS('Planificación 2026-1'!F:F,"PRINCIPAL",'Planificación 2026-1'!W:W,C233,'Planificación 2026-1'!H:H,"IC"))&gt;0,"P32"," ")</f>
        <v xml:space="preserve"> </v>
      </c>
      <c r="T233" s="108" t="str">
        <f>IF(SUM(COUNTIFS('Planificación 2026-1'!F:F,"PRINCIPAL",'Planificación 2026-1'!W:W,C233,'Planificación 2026-1'!H:H,"AR"))&gt;0,"P34"," ")</f>
        <v xml:space="preserve"> </v>
      </c>
      <c r="U233" s="108" t="str">
        <f>IF(SUM(COUNTIFS('Planificación 2026-1'!F:F,"PRINCIPAL",'Planificación 2026-1'!W:W,C233,'Planificación 2026-1'!H:H,"T1"))&gt;0,"P35"," ")</f>
        <v xml:space="preserve"> </v>
      </c>
      <c r="V233" s="108" t="str">
        <f>IF(SUM(COUNTIFS('Planificación 2026-1'!F:F,"PRINCIPAL",'Planificación 2026-1'!W:W,C233,'Planificación 2026-1'!H:H,"T3"))&gt;0,"P36"," ")</f>
        <v xml:space="preserve"> </v>
      </c>
      <c r="W233" s="108" t="str">
        <f>IF(SUM(COUNTIFS('Planificación 2026-1'!F:F,"PRINCIPAL",'Planificación 2026-1'!W:W,C233,'Planificación 2026-1'!H:H,"T2"))&gt;0,"P37"," ")</f>
        <v xml:space="preserve"> </v>
      </c>
      <c r="X233" s="108" t="str">
        <f>IF(SUM(COUNTIFS('Planificación 2026-1'!F:F,"PRINCIPAL",'Planificación 2026-1'!W:W,C233,'Planificación 2026-1'!H:H,"AE"))&gt;0,"P38"," ")</f>
        <v xml:space="preserve"> </v>
      </c>
      <c r="Y233" s="108" t="str">
        <f>IF(SUM(COUNTIFS('Planificación 2026-1'!F:F,"PRINCIPAL",'Planificación 2026-1'!W:W,C233,'Planificación 2026-1'!H:H,"T4"))&gt;0,"P55"," ")</f>
        <v xml:space="preserve"> </v>
      </c>
      <c r="Z233" s="108" t="str">
        <f>IF(SUM(COUNTIFS('Planificación 2026-1'!F:F,"FILIAL",'Planificación 2026-1'!W:W,C233,'Planificación 2026-1'!H:H,"AF"))&gt;0," P01"," ")</f>
        <v xml:space="preserve"> </v>
      </c>
      <c r="AA233" s="108" t="str">
        <f>IF(SUM(COUNTIFS('Planificación 2026-1'!F:F,"FILIAL",'Planificación 2026-1'!W:W,C233,'Planificación 2026-1'!H:H,"EN"))&gt;0,"P02"," ")</f>
        <v xml:space="preserve"> </v>
      </c>
      <c r="AB233" s="108" t="str">
        <f>IF(SUM(COUNTIFS('Planificación 2026-1'!F:F,"FILIAL",'Planificación 2026-1'!W:W,C233,'Planificación 2026-1'!H:H,"IS"))&gt;0,"P03"," ")</f>
        <v xml:space="preserve"> </v>
      </c>
      <c r="AC233" s="108" t="str">
        <f>IF(SUM(COUNTIFS('Planificación 2026-1'!F:F,"FILIAL",'Planificación 2026-1'!W:W,C233,'Planificación 2026-1'!H:H,"PS"))&gt;0,"P04"," ")</f>
        <v xml:space="preserve"> </v>
      </c>
      <c r="AD233" s="108"/>
      <c r="AE233" s="108" t="str">
        <f>IF(SUM(COUNTIFS('Planificación 2026-1'!F:F,"FILIAL",'Planificación 2026-1'!W:W,C233,'Planificación 2026-1'!H:H,"IN"))&gt;0,"P06"," ")</f>
        <v xml:space="preserve"> </v>
      </c>
      <c r="AF233" s="108" t="str">
        <f>IF(SUM(COUNTIFS('Planificación 2026-1'!F:F,"FILIAL",'Planificación 2026-1'!W:W,C233,'Planificación 2026-1'!H:H,"CA"))&gt;0,"P07"," ")</f>
        <v xml:space="preserve"> </v>
      </c>
      <c r="AG233" s="108" t="str">
        <f>IF(SUM(COUNTIFS('Planificación 2026-1'!F:F,"FILIAL",'Planificación 2026-1'!W:W,C233,'Planificación 2026-1'!H:H,"DE"))&gt;0,"P08"," ")</f>
        <v xml:space="preserve"> </v>
      </c>
      <c r="AH233" s="108" t="str">
        <f>IF(SUM(COUNTIFS('Planificación 2026-1'!F:F,"FILIAL",'Planificación 2026-1'!W:W,C233,'Planificación 2026-1'!H:H,"OB"))&gt;0,"P09"," ")</f>
        <v xml:space="preserve"> </v>
      </c>
      <c r="AI233" s="108" t="str">
        <f>IF(SUM(COUNTIFS('Planificación 2026-1'!F:F,"FILIAL",'Planificación 2026-1'!W:W,C233,'Planificación 2026-1'!H:H,"MH"))&gt;0,"P31"," ")</f>
        <v xml:space="preserve"> </v>
      </c>
      <c r="AJ233" s="108" t="str">
        <f>IF(SUM(COUNTIFS('Planificación 2026-1'!F:F,"FILIAL",'Planificación 2026-1'!W:W,C233,'Planificación 2026-1'!H:H,"IC"))&gt;0,"P32"," ")</f>
        <v xml:space="preserve"> </v>
      </c>
      <c r="AK233" s="108" t="str">
        <f>IF(SUM(COUNTIFS('Planificación 2026-1'!F:F,"FILIAL",'Planificación 2026-1'!W:W,C233,'Planificación 2026-1'!H:H,"AR"))&gt;0,"P34"," ")</f>
        <v xml:space="preserve"> </v>
      </c>
      <c r="AL233" s="108" t="str">
        <f>IF(SUM(COUNTIFS('Planificación 2026-1'!F:F,"FILIAL",'Planificación 2026-1'!W:W,C233,'Planificación 2026-1'!H:H,"T1"))&gt;0,"P35"," ")</f>
        <v xml:space="preserve"> </v>
      </c>
      <c r="AM233" s="108" t="str">
        <f>IF(SUM(COUNTIFS('Planificación 2026-1'!F:F,"FILIAL",'Planificación 2026-1'!W:W,C233,'Planificación 2026-1'!H:H,"T3"))&gt;0,"P36"," ")</f>
        <v xml:space="preserve"> </v>
      </c>
      <c r="AN233" s="108" t="str">
        <f>IF(SUM(COUNTIFS('Planificación 2026-1'!F:F,"FILIAL",'Planificación 2026-1'!W:W,C233,'Planificación 2026-1'!H:H,"T2"))&gt;0,"P37"," ")</f>
        <v xml:space="preserve"> </v>
      </c>
      <c r="AO233" s="108" t="str">
        <f>IF(SUM(COUNTIFS('Planificación 2026-1'!F:F,"FILIAL",'Planificación 2026-1'!W:W,C233,'Planificación 2026-1'!H:H,"AE"))&gt;0,"P38"," ")</f>
        <v xml:space="preserve"> </v>
      </c>
      <c r="AP233" s="108" t="str">
        <f>IF(SUM(COUNTIFS('Planificación 2026-1'!F:F,"FILIAL",'Planificación 2026-1'!W:W,C233,'Planificación 2026-1'!H:H,"T4"))&gt;0,"P55"," ")</f>
        <v xml:space="preserve"> </v>
      </c>
      <c r="AQ233" s="108" t="str">
        <f>IF(SUM(COUNTIFS('Planificación 2026-1'!F:F,"SUNAMPE",'Planificación 2026-1'!W:W,C233,'Planificación 2026-1'!H:H,"AF"))&gt;0," P01"," ")</f>
        <v xml:space="preserve"> </v>
      </c>
      <c r="AR233" s="108" t="str">
        <f>IF(SUM(COUNTIFS('Planificación 2026-1'!F:F,"SUNAMPE",'Planificación 2026-1'!W:W,C233,'Planificación 2026-1'!H:H,"EN"))&gt;0,"P02"," ")</f>
        <v xml:space="preserve"> </v>
      </c>
      <c r="AS233" s="108" t="str">
        <f>IF(SUM(COUNTIFS('Planificación 2026-1'!F:F,"SUNAMPE",'Planificación 2026-1'!W:W,C233,'Planificación 2026-1'!H:H,"IS"))&gt;0,"P03"," ")</f>
        <v xml:space="preserve"> </v>
      </c>
      <c r="AT233" s="108" t="str">
        <f>IF(SUM(COUNTIFS('Planificación 2026-1'!F:F,"SUNAMPE",'Planificación 2026-1'!W:W,C233,'Planificación 2026-1'!H:H,"PS"))&gt;0,"P04"," ")</f>
        <v xml:space="preserve"> </v>
      </c>
      <c r="AU233" s="108"/>
      <c r="AV233" s="108" t="str">
        <f>IF(SUM(COUNTIFS('Planificación 2026-1'!F:F,"SUNAMPE",'Planificación 2026-1'!W:W,C233,'Planificación 2026-1'!H:H,"IN"))&gt;0,"P06"," ")</f>
        <v xml:space="preserve"> </v>
      </c>
      <c r="AW233" s="108" t="str">
        <f>IF(SUM(COUNTIFS('Planificación 2026-1'!F:F,"SUNAMPE",'Planificación 2026-1'!W:W,C233,'Planificación 2026-1'!H:H,"CA"))&gt;0,"P07"," ")</f>
        <v xml:space="preserve"> </v>
      </c>
      <c r="AX233" s="108" t="str">
        <f>IF(SUM(COUNTIFS('Planificación 2026-1'!F:F,"SUNAMPE",'Planificación 2026-1'!W:W,C233,'Planificación 2026-1'!H:H,"DE"))&gt;0,"P08"," ")</f>
        <v xml:space="preserve"> </v>
      </c>
      <c r="AY233" s="108" t="str">
        <f>IF(SUM(COUNTIFS('Planificación 2026-1'!F:F,"SUNAMPE",'Planificación 2026-1'!W:W,C233,'Planificación 2026-1'!H:H,"OB"))&gt;0,"P09"," ")</f>
        <v xml:space="preserve"> </v>
      </c>
      <c r="AZ233" s="108" t="str">
        <f>IF(SUM(COUNTIFS('Planificación 2026-1'!F:F,"SUNAMPE",'Planificación 2026-1'!W:W,C233,'Planificación 2026-1'!H:H,"MH"))&gt;0,"P31"," ")</f>
        <v xml:space="preserve"> </v>
      </c>
      <c r="BA233" s="108" t="str">
        <f>IF(SUM(COUNTIFS('Planificación 2026-1'!F:F,"SUNAMPE",'Planificación 2026-1'!W:W,C233,'Planificación 2026-1'!H:H,"IC"))&gt;0,"P32"," ")</f>
        <v xml:space="preserve"> </v>
      </c>
      <c r="BB233" s="108" t="str">
        <f>IF(SUM(COUNTIFS('Planificación 2026-1'!F:F,"SUNAMPE",'Planificación 2026-1'!W:W,C233,'Planificación 2026-1'!H:H,"AR"))&gt;0,"P34"," ")</f>
        <v xml:space="preserve"> </v>
      </c>
      <c r="BC233" s="108" t="str">
        <f>IF(SUM(COUNTIFS('Planificación 2026-1'!F:F,"SUNAMPE",'Planificación 2026-1'!W:W,C233,'Planificación 2026-1'!H:H,"T1"))&gt;0,"P35"," ")</f>
        <v xml:space="preserve"> </v>
      </c>
      <c r="BD233" s="108" t="str">
        <f>IF(SUM(COUNTIFS('Planificación 2026-1'!F:F,"SUNAMPE",'Planificación 2026-1'!W:W,C233,'Planificación 2026-1'!H:H,"T3"))&gt;0,"P36"," ")</f>
        <v xml:space="preserve"> </v>
      </c>
      <c r="BE233" s="108" t="str">
        <f>IF(SUM(COUNTIFS('Planificación 2026-1'!F:F,"SUNAMPE",'Planificación 2026-1'!W:W,C233,'Planificación 2026-1'!H:H,"T2"))&gt;0,"P37"," ")</f>
        <v xml:space="preserve"> </v>
      </c>
      <c r="BF233" s="108" t="str">
        <f>IF(SUM(COUNTIFS('Planificación 2026-1'!F:F,"SUNAMPE",'Planificación 2026-1'!W:W,C233,'Planificación 2026-1'!H:H,"AE"))&gt;0,"P38"," ")</f>
        <v xml:space="preserve"> </v>
      </c>
      <c r="BG233" s="108" t="str">
        <f>IF(SUM(COUNTIFS('Planificación 2026-1'!F:F,"SUNAMPE",'Planificación 2026-1'!W:W,C233,'Planificación 2026-1'!H:H,"T4"))&gt;0,"P55"," ")</f>
        <v xml:space="preserve"> </v>
      </c>
      <c r="BH233" s="108" t="str">
        <f>IF(SUM(COUNTIFS('Planificación 2026-1'!F:F,"HUAURA",'Planificación 2026-1'!W:W,C233,'Planificación 2026-1'!H:H,"AF"))&gt;0," P01"," ")</f>
        <v xml:space="preserve"> </v>
      </c>
      <c r="BI233" s="108" t="str">
        <f>IF(SUM(COUNTIFS('Planificación 2026-1'!F:F,"HUAURA",'Planificación 2026-1'!W:W,C233,'Planificación 2026-1'!H:H,"EN"))&gt;0,"P02"," ")</f>
        <v xml:space="preserve"> </v>
      </c>
      <c r="BJ233" s="108" t="str">
        <f>IF(SUM(COUNTIFS('Planificación 2026-1'!F:F,"HUAURA",'Planificación 2026-1'!W:W,C233,'Planificación 2026-1'!H:H,"IS"))&gt;0,"P03"," ")</f>
        <v xml:space="preserve"> </v>
      </c>
      <c r="BK233" s="108" t="str">
        <f>IF(SUM(COUNTIFS('Planificación 2026-1'!F:F,"HUAURA",'Planificación 2026-1'!W:W,C233,'Planificación 2026-1'!H:H,"PS"))&gt;0,"P04"," ")</f>
        <v xml:space="preserve"> </v>
      </c>
      <c r="BL233" s="108"/>
      <c r="BM233" s="108" t="str">
        <f>IF(SUM(COUNTIFS('Planificación 2026-1'!F:F,"HUAURA",'Planificación 2026-1'!W:W,C233,'Planificación 2026-1'!H:H,"IN"))&gt;0,"P06"," ")</f>
        <v xml:space="preserve"> </v>
      </c>
      <c r="BN233" s="108" t="str">
        <f>IF(SUM(COUNTIFS('Planificación 2026-1'!F:F,"HUAURA",'Planificación 2026-1'!W:W,C233,'Planificación 2026-1'!H:H,"CA"))&gt;0,"P07"," ")</f>
        <v xml:space="preserve"> </v>
      </c>
      <c r="BO233" s="108" t="str">
        <f>IF(SUM(COUNTIFS('Planificación 2026-1'!F:F,"HUAURA",'Planificación 2026-1'!W:W,C233,'Planificación 2026-1'!H:H,"DE"))&gt;0,"P08"," ")</f>
        <v xml:space="preserve"> </v>
      </c>
      <c r="BP233" s="108" t="str">
        <f>IF(SUM(COUNTIFS('Planificación 2026-1'!F:F,"HUAURA",'Planificación 2026-1'!W:W,C233,'Planificación 2026-1'!H:H,"OB"))&gt;0,"P09"," ")</f>
        <v xml:space="preserve"> </v>
      </c>
      <c r="BQ233" s="108" t="str">
        <f>IF(SUM(COUNTIFS('Planificación 2026-1'!F:F,"HUAURA",'Planificación 2026-1'!W:W,C233,'Planificación 2026-1'!H:H,"MH"))&gt;0,"P31"," ")</f>
        <v xml:space="preserve"> </v>
      </c>
      <c r="BR233" s="108" t="str">
        <f>IF(SUM(COUNTIFS('Planificación 2026-1'!F:F,"HUAURA",'Planificación 2026-1'!W:W,C233,'Planificación 2026-1'!H:H,"IC"))&gt;0,"P32"," ")</f>
        <v xml:space="preserve"> </v>
      </c>
      <c r="BS233" s="108" t="str">
        <f>IF(SUM(COUNTIFS('Planificación 2026-1'!F:F,"HUAURA",'Planificación 2026-1'!W:W,C233,'Planificación 2026-1'!H:H,"AR"))&gt;0,"P34"," ")</f>
        <v xml:space="preserve"> </v>
      </c>
      <c r="BT233" s="108" t="str">
        <f>IF(SUM(COUNTIFS('Planificación 2026-1'!F:F,"HUAURA",'Planificación 2026-1'!W:W,C233,'Planificación 2026-1'!H:H,"T1"))&gt;0,"P35"," ")</f>
        <v xml:space="preserve"> </v>
      </c>
      <c r="BU233" s="108" t="str">
        <f>IF(SUM(COUNTIFS('Planificación 2026-1'!F:F,"HUAURA",'Planificación 2026-1'!W:W,C233,'Planificación 2026-1'!H:H,"T3"))&gt;0,"P36"," ")</f>
        <v xml:space="preserve"> </v>
      </c>
      <c r="BV233" s="108" t="str">
        <f>IF(SUM(COUNTIFS('Planificación 2026-1'!F:F,"HUAURA",'Planificación 2026-1'!W:W,C233,'Planificación 2026-1'!H:H,"T2"))&gt;0,"P37"," ")</f>
        <v xml:space="preserve"> </v>
      </c>
      <c r="BW233" s="108" t="str">
        <f>IF(SUM(COUNTIFS('Planificación 2026-1'!F:F,"HUAURA",'Planificación 2026-1'!W:W,C233,'Planificación 2026-1'!H:H,"AE"))&gt;0,"P38"," ")</f>
        <v xml:space="preserve"> </v>
      </c>
      <c r="BX233" s="108" t="str">
        <f>IF(SUM(COUNTIFS('Planificación 2026-1'!F:F,"HUAURA",'Planificación 2026-1'!W:W,C233,'Planificación 2026-1'!H:H,"T4"))&gt;0,"P55"," ")</f>
        <v xml:space="preserve"> </v>
      </c>
      <c r="BY233" s="109">
        <f>SUMIFS('Planificación 2026-1'!R:R,'Planificación 2026-1'!W:W,C233,'Planificación 2026-1'!H:H,"AF",'Planificación 2026-1'!I:I,"&gt;2")</f>
        <v>0</v>
      </c>
      <c r="BZ233" s="109">
        <f>SUMIFS('Planificación 2026-1'!R:R,'Planificación 2026-1'!W:W,C233,'Planificación 2026-1'!H:H,"EN",'Planificación 2026-1'!I:I,"&gt;2")</f>
        <v>0</v>
      </c>
      <c r="CA233" s="109">
        <f>SUMIFS('Planificación 2026-1'!R:R,'Planificación 2026-1'!W:W,C233,'Planificación 2026-1'!H:H,"IS",'Planificación 2026-1'!I:I,"&gt;2")</f>
        <v>0</v>
      </c>
      <c r="CB233" s="109">
        <f>SUMIFS('Planificación 2026-1'!R:R,'Planificación 2026-1'!W:W,C233,'Planificación 2026-1'!H:H,"PS",'Planificación 2026-1'!I:I,"&gt;2")</f>
        <v>0</v>
      </c>
      <c r="CC233" s="109">
        <f>SUMIFS('Planificación 2026-1'!R:R,'Planificación 2026-1'!W:W,C233,'Planificación 2026-1'!H:H,"IN",'Planificación 2026-1'!I:I,"&gt;2")</f>
        <v>0</v>
      </c>
      <c r="CD233" s="109">
        <f>SUMIFS('Planificación 2026-1'!R:R,'Planificación 2026-1'!W:W,C233,'Planificación 2026-1'!H:H,"CA",'Planificación 2026-1'!I:I,"&gt;2")</f>
        <v>0</v>
      </c>
      <c r="CE233" s="109">
        <f>SUMIFS('Planificación 2026-1'!R:R,'Planificación 2026-1'!W:W,C233,'Planificación 2026-1'!H:H,"DE",'Planificación 2026-1'!I:I,"&gt;2")</f>
        <v>0</v>
      </c>
      <c r="CF233" s="109">
        <f>SUMIFS('Planificación 2026-1'!R:R,'Planificación 2026-1'!W:W,C233,'Planificación 2026-1'!H:H,"OB",'Planificación 2026-1'!I:I,"&gt;2")</f>
        <v>0</v>
      </c>
      <c r="CG233" s="109">
        <f>SUMIFS('Planificación 2026-1'!R:R,'Planificación 2026-1'!W:W,C233,'Planificación 2026-1'!H:H,"MH",'Planificación 2026-1'!I:I,"&gt;2")</f>
        <v>0</v>
      </c>
      <c r="CH233" s="109">
        <f>SUMIFS('Planificación 2026-1'!R:R,'Planificación 2026-1'!W:W,C233,'Planificación 2026-1'!H:H,"IC",'Planificación 2026-1'!I:I,"&gt;2")</f>
        <v>0</v>
      </c>
      <c r="CI233" s="109">
        <f>SUMIFS('Planificación 2026-1'!R:R,'Planificación 2026-1'!W:W,C233,'Planificación 2026-1'!H:H,"AR",'Planificación 2026-1'!I:I,"&gt;2")</f>
        <v>0</v>
      </c>
      <c r="CJ233" s="109">
        <f>SUMIFS('Planificación 2026-1'!R:R,'Planificación 2026-1'!W:W,C233,'Planificación 2026-1'!H:H,"T1",'Planificación 2026-1'!I:I,"&gt;2")</f>
        <v>0</v>
      </c>
      <c r="CK233" s="109">
        <f>SUMIFS('Planificación 2026-1'!R:R,'Planificación 2026-1'!W:W,C233,'Planificación 2026-1'!H:H,"T3",'Planificación 2026-1'!I:I,"&gt;2")</f>
        <v>0</v>
      </c>
      <c r="CL233" s="109">
        <f>SUMIFS('Planificación 2026-1'!R:R,'Planificación 2026-1'!W:W,C233,'Planificación 2026-1'!H:H,"T2",'Planificación 2026-1'!I:I,"&gt;2")</f>
        <v>0</v>
      </c>
      <c r="CM233" s="109">
        <f>SUMIFS('Planificación 2026-1'!R:R,'Planificación 2026-1'!W:W,C233,'Planificación 2026-1'!H:H,"AE",'Planificación 2026-1'!I:I,"&gt;2")</f>
        <v>0</v>
      </c>
      <c r="CN233" s="109">
        <f>SUMIFS('Planificación 2026-1'!R:R,'Planificación 2026-1'!W:W,C233,'Planificación 2026-1'!H:H,"T4",'Planificación 2026-1'!I:I,"&gt;2")</f>
        <v>0</v>
      </c>
      <c r="CO233" s="109">
        <f>SUMIFS('Planificación 2026-1'!R:R,'Planificación 2026-1'!W:W,C233,'Planificación 2026-1'!H:H,"AF",'Planificación 2026-1'!I:I,"&lt;3")</f>
        <v>0</v>
      </c>
      <c r="CP233" s="109">
        <f>SUMIFS('Planificación 2026-1'!R:R,'Planificación 2026-1'!W:W,C233,'Planificación 2026-1'!H:H,"EN",'Planificación 2026-1'!I:I,"&lt;3")</f>
        <v>0</v>
      </c>
      <c r="CQ233" s="109">
        <f>SUMIFS('Planificación 2026-1'!R:R,'Planificación 2026-1'!W:W,C233,'Planificación 2026-1'!H:H,"IS",'Planificación 2026-1'!I:I,"&lt;3")</f>
        <v>0</v>
      </c>
      <c r="CR233" s="109">
        <f>SUMIFS('Planificación 2026-1'!R:R,'Planificación 2026-1'!W:W,C233,'Planificación 2026-1'!H:H,"PS",'Planificación 2026-1'!I:I,"&lt;3")</f>
        <v>0</v>
      </c>
      <c r="CS233" s="109">
        <f>SUMIFS('Planificación 2026-1'!R:R,'Planificación 2026-1'!W:W,C233,'Planificación 2026-1'!H:H,"IN",'Planificación 2026-1'!I:I,"&lt;3")</f>
        <v>0</v>
      </c>
      <c r="CT233" s="109">
        <f>SUMIFS('Planificación 2026-1'!R:R,'Planificación 2026-1'!W:W,C233,'Planificación 2026-1'!H:H,"CA",'Planificación 2026-1'!I:I,"&lt;3")</f>
        <v>0</v>
      </c>
      <c r="CU233" s="109">
        <f>SUMIFS('Planificación 2026-1'!R:R,'Planificación 2026-1'!W:W,C233,'Planificación 2026-1'!H:H,"DE",'Planificación 2026-1'!I:I,"&lt;3")</f>
        <v>0</v>
      </c>
      <c r="CV233" s="109">
        <f>SUMIFS('Planificación 2026-1'!R:R,'Planificación 2026-1'!W:W,C233,'Planificación 2026-1'!H:H,"OB",'Planificación 2026-1'!I:I,"&lt;3")</f>
        <v>0</v>
      </c>
      <c r="CW233" s="109">
        <f>SUMIFS('Planificación 2026-1'!R:R,'Planificación 2026-1'!W:W,C233,'Planificación 2026-1'!H:H,"MH",'Planificación 2026-1'!I:I,"&lt;3")</f>
        <v>0</v>
      </c>
      <c r="CX233" s="109">
        <f>SUMIFS('Planificación 2026-1'!R:R,'Planificación 2026-1'!W:W,C233,'Planificación 2026-1'!H:H,"IC",'Planificación 2026-1'!I:I,"&lt;3")</f>
        <v>0</v>
      </c>
      <c r="CY233" s="109">
        <f>SUMIFS('Planificación 2026-1'!R:R,'Planificación 2026-1'!W:W,C233,'Planificación 2026-1'!H:H,"AR",'Planificación 2026-1'!I:I,"&lt;3")</f>
        <v>0</v>
      </c>
      <c r="CZ233" s="109">
        <f>SUMIFS('Planificación 2026-1'!R:R,'Planificación 2026-1'!W:W,C233,'Planificación 2026-1'!H:H,"T1",'Planificación 2026-1'!I:I,"&lt;3")</f>
        <v>0</v>
      </c>
      <c r="DA233" s="109">
        <f>SUMIFS('Planificación 2026-1'!R:R,'Planificación 2026-1'!W:W,C233,'Planificación 2026-1'!H:H,"T3",'Planificación 2026-1'!I:I,"&lt;3")</f>
        <v>0</v>
      </c>
      <c r="DB233" s="109">
        <f>SUMIFS('Planificación 2026-1'!R:R,'Planificación 2026-1'!W:W,C233,'Planificación 2026-1'!H:H,"T2",'Planificación 2026-1'!I:I,"&lt;3")</f>
        <v>0</v>
      </c>
      <c r="DC233" s="109">
        <f>SUMIFS('Planificación 2026-1'!R:R,'Planificación 2026-1'!W:W,C233,'Planificación 2026-1'!H:H,"AE",'Planificación 2026-1'!I:I,"&lt;3")</f>
        <v>0</v>
      </c>
      <c r="DD233" s="109">
        <f>SUMIFS('Planificación 2026-1'!R:R,'Planificación 2026-1'!W:W,C233,'Planificación 2026-1'!H:H,"T4",'Planificación 2026-1'!I:I,"&lt;3")</f>
        <v>0</v>
      </c>
      <c r="DE233" s="108" t="str">
        <f t="shared" si="36"/>
        <v/>
      </c>
      <c r="DF233" s="41">
        <f>IF(C233="","",SUMIFS('Planificación 2026-1'!R:R,'Planificación 2026-1'!W:W,C233,'Planificación 2026-1'!F:F,"PRINCIPAL",'Planificación 2026-1'!X:X,"VIRTUAL"))</f>
        <v>0</v>
      </c>
      <c r="DG233" s="41">
        <f>IF(C233="","",SUMIFS('Planificación 2026-1'!R:R,'Planificación 2026-1'!W:W,C233,'Planificación 2026-1'!F:F,"PRINCIPAL",'Planificación 2026-1'!X:X,"PRESENCIAL"))</f>
        <v>0</v>
      </c>
      <c r="DH233" s="41">
        <f>IF(C233="","",SUMIFS('Planificación 2026-1'!R:R,'Planificación 2026-1'!W:W,C233,'Planificación 2026-1'!F:F,"PRINCIPAL",'Planificación 2026-1'!X:X,"HIBRIDO PRESENCIAL"))</f>
        <v>0</v>
      </c>
      <c r="DI233" s="108" t="str">
        <f t="shared" si="37"/>
        <v/>
      </c>
      <c r="DJ233" s="108">
        <f>IF(C233="","",SUMIFS('Planificación 2026-1'!R:R,'Planificación 2026-1'!W:W,C233,'Planificación 2026-1'!F:F,"FILIAL",'Planificación 2026-1'!X:X,"VIRTUAL"))</f>
        <v>0</v>
      </c>
      <c r="DK233" s="110">
        <f>IF(C233="","",SUMIFS('Planificación 2026-1'!R:R,'Planificación 2026-1'!W:W,C233,'Planificación 2026-1'!F:F,"FILIAL",'Planificación 2026-1'!X:X,"PRESENCIAL"))</f>
        <v>0</v>
      </c>
      <c r="DL233" s="61">
        <f>IF(C233="","",SUMIFS('Planificación 2026-1'!R:R,'Planificación 2026-1'!W:W,C233,'Planificación 2026-1'!F:F,"FILIAL",'Planificación 2026-1'!X:X,"HIBRIDO PRESENCIAL"))</f>
        <v>0</v>
      </c>
      <c r="DM233" s="111" t="str">
        <f t="shared" si="38"/>
        <v/>
      </c>
      <c r="DN233" s="108">
        <f>IF(C233="","",SUMIFS('Planificación 2026-1'!R:R,'Planificación 2026-1'!W:W,C233,'Planificación 2026-1'!F:F,"SUNAMPE",'Planificación 2026-1'!X:X,"VIRTUAL"))</f>
        <v>0</v>
      </c>
      <c r="DO233" s="61">
        <f>IF(C233="","",SUMIFS('Planificación 2026-1'!R:R,'Planificación 2026-1'!W:W,C233,'Planificación 2026-1'!F:F,"SUNAMPE",'Planificación 2026-1'!X:X,"PRESENCIAL"))</f>
        <v>0</v>
      </c>
      <c r="DP233" s="111" t="str">
        <f t="shared" si="39"/>
        <v/>
      </c>
      <c r="DQ233" s="108">
        <f>IF(C233="","",SUMIFS('Planificación 2026-1'!R:R,'Planificación 2026-1'!W:W,C233,'Planificación 2026-1'!F:F,"HUAURA",'Planificación 2026-1'!X:X,"VIRTUAL"))</f>
        <v>0</v>
      </c>
      <c r="DR233" s="61">
        <f>IF(C233="","",SUMIFS('Planificación 2026-1'!R:R,'Planificación 2026-1'!W:W,C233,'Planificación 2026-1'!F:F,"HUAURA",'Planificación 2026-1'!X:X,"PRESENCIAL"))</f>
        <v>0</v>
      </c>
      <c r="DS233" s="76">
        <f>SUMIFS('Planificación 2026-1'!R:R,'Planificación 2026-1'!W:W,C233,'Planificación 2026-1'!F:F,"PRINCIPAL",'Planificación 2026-1'!X:X,"VIRTUAL",'Planificación 2026-1'!I:I,"&gt;2")</f>
        <v>0</v>
      </c>
      <c r="DT233" s="76">
        <f>SUMIFS('Planificación 2026-1'!R:R,'Planificación 2026-1'!W:W,C233,'Planificación 2026-1'!F:F,"PRINCIPAL",'Planificación 2026-1'!X:X,"&lt;&gt;VIRTUAL",'Planificación 2026-1'!I:I,"&gt;2")</f>
        <v>0</v>
      </c>
      <c r="DU233" s="76">
        <f>SUMIFS('Planificación 2026-1'!R:R,'Planificación 2026-1'!W:W,C233,'Planificación 2026-1'!F:F,"SUNAMPE",'Planificación 2026-1'!X:X,"VIRTUAL",'Planificación 2026-1'!I:I,"&gt;2")</f>
        <v>0</v>
      </c>
      <c r="DV233" s="76">
        <f>SUMIFS('Planificación 2026-1'!R:R,'Planificación 2026-1'!W:W,C233,'Planificación 2026-1'!F:F,"SUNAMPE",'Planificación 2026-1'!X:X,"&lt;&gt;VIRTUAL",'Planificación 2026-1'!I:I,"&gt;2")</f>
        <v>0</v>
      </c>
      <c r="DW233" s="76">
        <f>SUMIFS('Planificación 2026-1'!R:R,'Planificación 2026-1'!W:W,C233,'Planificación 2026-1'!F:F,"FILIAL",'Planificación 2026-1'!X:X,"VIRTUAL",'Planificación 2026-1'!I:I,"&gt;2")</f>
        <v>0</v>
      </c>
      <c r="DX233" s="76">
        <f>SUMIFS('Planificación 2026-1'!R:R,'Planificación 2026-1'!W:W,C233,'Planificación 2026-1'!F:F,"FILIAL",'Planificación 2026-1'!X:X,"&lt;&gt;VIRTUAL",'Planificación 2026-1'!I:I,"&gt;2")</f>
        <v>0</v>
      </c>
      <c r="DY233" s="76">
        <f>SUMIFS('Planificación 2026-1'!R:R,'Planificación 2026-1'!W:W,C233,'Planificación 2026-1'!F:F,"PORUMA",'Planificación 2026-1'!X:X,"VIRTUAL",'Planificación 2026-1'!I:I,"&gt;2")</f>
        <v>0</v>
      </c>
      <c r="DZ233" s="76">
        <f>SUMIFS('Planificación 2026-1'!R:R,'Planificación 2026-1'!W:W,C233,'Planificación 2026-1'!F:F,"PORUMA",'Planificación 2026-1'!X:X,"&lt;&gt;VIRTUAL",'Planificación 2026-1'!I:I,"&gt;2")</f>
        <v>0</v>
      </c>
      <c r="EA233" s="76">
        <f>SUMIFS('Planificación 2026-1'!R:R,'Planificación 2026-1'!W:W,C233,'Planificación 2026-1'!F:F,"HUAURA",'Planificación 2026-1'!X:X,"VIRTUAL",'Planificación 2026-1'!I:I,"&gt;2")</f>
        <v>0</v>
      </c>
      <c r="EB233" s="76">
        <f>SUMIFS('Planificación 2026-1'!R:R,'Planificación 2026-1'!W:W,C233,'Planificación 2026-1'!F:F,"HUAURA",'Planificación 2026-1'!X:X,"&lt;&gt;VIRTUAL",'Planificación 2026-1'!I:I,"&gt;2")</f>
        <v>0</v>
      </c>
      <c r="EC233" s="76">
        <f>SUMIFS('Planificación 2026-1'!R:R,'Planificación 2026-1'!W:W,C233,'Planificación 2026-1'!F:F,"PRINCIPAL",'Planificación 2026-1'!X:X,"VIRTUAL",'Planificación 2026-1'!I:I,"&lt;3")</f>
        <v>0</v>
      </c>
      <c r="ED233" s="76">
        <f>SUMIFS('Planificación 2026-1'!R:R,'Planificación 2026-1'!W:W,C233,'Planificación 2026-1'!F:F,"PRINCIPAL",'Planificación 2026-1'!X:X,"&lt;&gt;VIRTUAL",'Planificación 2026-1'!I:I,"&lt;3")</f>
        <v>0</v>
      </c>
      <c r="EE233" s="76">
        <f>SUMIFS('Planificación 2026-1'!R:R,'Planificación 2026-1'!W:W,C233,'Planificación 2026-1'!F:F,"SUNAMPE",'Planificación 2026-1'!X:X,"VIRTUAL",'Planificación 2026-1'!I:I,"&lt;3")</f>
        <v>0</v>
      </c>
      <c r="EF233" s="76">
        <f>SUMIFS('Planificación 2026-1'!R:R,'Planificación 2026-1'!W:W,C233,'Planificación 2026-1'!F:F,"SUNAMPE",'Planificación 2026-1'!X:X,"&lt;&gt;VIRTUAL",'Planificación 2026-1'!I:I,"&lt;3")</f>
        <v>0</v>
      </c>
      <c r="EG233" s="76">
        <f>SUMIFS('Planificación 2026-1'!R:R,'Planificación 2026-1'!W:W,C233,'Planificación 2026-1'!F:F,"FILIAL",'Planificación 2026-1'!X:X,"VIRTUAL",'Planificación 2026-1'!I:I,"&lt;3")</f>
        <v>0</v>
      </c>
      <c r="EH233" s="76">
        <f>SUMIFS('Planificación 2026-1'!R:R,'Planificación 2026-1'!W:W,C233,'Planificación 2026-1'!F:F,"FILIAL",'Planificación 2026-1'!X:X,"&lt;&gt;VIRTUAL",'Planificación 2026-1'!I:I,"&lt;3")</f>
        <v>0</v>
      </c>
      <c r="EI233" s="76">
        <f>SUMIFS('Planificación 2026-1'!R:R,'Planificación 2026-1'!W:W,C233,'Planificación 2026-1'!F:F,"PORUMA",'Planificación 2026-1'!X:X,"VIRTUAL",'Planificación 2026-1'!I:I,"&lt;3")</f>
        <v>0</v>
      </c>
      <c r="EJ233" s="76">
        <f>SUMIFS('Planificación 2026-1'!R:R,'Planificación 2026-1'!W:W,C233,'Planificación 2026-1'!F:F,"PORUMA",'Planificación 2026-1'!X:X,"&lt;&gt;VIRTUAL",'Planificación 2026-1'!I:I,"&lt;3")</f>
        <v>0</v>
      </c>
      <c r="EK233" s="76">
        <f>SUMIFS('Planificación 2026-1'!R:R,'Planificación 2026-1'!W:W,C233,'Planificación 2026-1'!F:F,"HUAURA",'Planificación 2026-1'!X:X,"VIRTUAL",'Planificación 2026-1'!I:I,"&lt;3")</f>
        <v>0</v>
      </c>
      <c r="EL233" s="76">
        <f>SUMIFS('Planificación 2026-1'!R:R,'Planificación 2026-1'!W:W,C233,'Planificación 2026-1'!F:F,"HUAURA",'Planificación 2026-1'!X:X,"&lt;&gt;VIRTUAL",'Planificación 2026-1'!I:I,"&lt;3")</f>
        <v>0</v>
      </c>
      <c r="EM233" s="76"/>
      <c r="EN233" s="76">
        <f t="shared" si="32"/>
        <v>0</v>
      </c>
      <c r="EO233" s="76">
        <f t="shared" si="33"/>
        <v>0</v>
      </c>
      <c r="EP233" s="76" t="b">
        <f t="shared" si="34"/>
        <v>1</v>
      </c>
      <c r="EQ233" s="76" t="str">
        <f t="shared" si="35"/>
        <v/>
      </c>
      <c r="ER233" s="76" t="str">
        <f t="shared" si="40"/>
        <v>PRESENCIAL</v>
      </c>
    </row>
    <row r="234" spans="1:148" hidden="1">
      <c r="A234" s="83"/>
      <c r="B234" s="119">
        <v>231</v>
      </c>
      <c r="C234" s="115" t="s">
        <v>407</v>
      </c>
      <c r="D234" s="112">
        <f>SUMIF('Planificación 2026-1'!W:W,C234,'Planificación 2026-1'!R:R)</f>
        <v>0</v>
      </c>
      <c r="E234" s="114" t="s">
        <v>173</v>
      </c>
      <c r="F234" s="115" t="s">
        <v>171</v>
      </c>
      <c r="G234" s="115" t="s">
        <v>153</v>
      </c>
      <c r="H234" s="115" t="s">
        <v>143</v>
      </c>
      <c r="I234" s="107" t="str">
        <f>IF(SUM(COUNTIFS('Planificación 2026-1'!F:F,"PRINCIPAL",'Planificación 2026-1'!W:W,C234,'Planificación 2026-1'!H:H,"AF"))&gt;0,"P01"," ")</f>
        <v xml:space="preserve"> </v>
      </c>
      <c r="J234" s="108" t="str">
        <f>IF(SUM(COUNTIFS('Planificación 2026-1'!F:F,"PRINCIPAL",'Planificación 2026-1'!W:W,C234,'Planificación 2026-1'!H:H,"EN"))&gt;0,"P02"," ")</f>
        <v xml:space="preserve"> </v>
      </c>
      <c r="K234" s="108" t="str">
        <f>IF(SUM(COUNTIFS('Planificación 2026-1'!F:F,"PRINCIPAL",'Planificación 2026-1'!W:W,C234,'Planificación 2026-1'!H:H,"IS"))&gt;0,"P03"," ")</f>
        <v xml:space="preserve"> </v>
      </c>
      <c r="L234" s="108" t="str">
        <f>IF(SUM(COUNTIFS('Planificación 2026-1'!F:F,"PRINCIPAL",'Planificación 2026-1'!W:W,C234,'Planificación 2026-1'!H:H,"PS"))&gt;0,"P04"," ")</f>
        <v xml:space="preserve"> </v>
      </c>
      <c r="M234" s="108"/>
      <c r="N234" s="108" t="str">
        <f>IF(SUM(COUNTIFS('Planificación 2026-1'!F:F,"PRINCIPAL",'Planificación 2026-1'!W:W,C234,'Planificación 2026-1'!H:H,"IN"))&gt;0,"P06"," ")</f>
        <v xml:space="preserve"> </v>
      </c>
      <c r="O234" s="108" t="str">
        <f>IF(SUM(COUNTIFS('Planificación 2026-1'!F:F,"PRINCIPAL",'Planificación 2026-1'!W:W,C234,'Planificación 2026-1'!H:H,"CA"))&gt;0,"P07"," ")</f>
        <v xml:space="preserve"> </v>
      </c>
      <c r="P234" s="108" t="str">
        <f>IF(SUM(COUNTIFS('Planificación 2026-1'!F:F,"PRINCIPAL",'Planificación 2026-1'!W:W,C234,'Planificación 2026-1'!H:H,"DE"))&gt;0,"P08"," ")</f>
        <v xml:space="preserve"> </v>
      </c>
      <c r="Q234" s="108" t="str">
        <f>IF(SUM(COUNTIFS('Planificación 2026-1'!F:F,"PRINCIPAL",'Planificación 2026-1'!W:W,C234,'Planificación 2026-1'!H:H,"OB"))&gt;0,"P09"," ")</f>
        <v xml:space="preserve"> </v>
      </c>
      <c r="R234" s="108" t="str">
        <f>IF(SUM(COUNTIFS('Planificación 2026-1'!F:F,"PRINCIPAL",'Planificación 2026-1'!W:W,C234,'Planificación 2026-1'!H:H,"MH"))&gt;0,"P31"," ")</f>
        <v xml:space="preserve"> </v>
      </c>
      <c r="S234" s="108" t="str">
        <f>IF(SUM(COUNTIFS('Planificación 2026-1'!F:F,"PRINCIPAL",'Planificación 2026-1'!W:W,C234,'Planificación 2026-1'!H:H,"IC"))&gt;0,"P32"," ")</f>
        <v xml:space="preserve"> </v>
      </c>
      <c r="T234" s="108" t="str">
        <f>IF(SUM(COUNTIFS('Planificación 2026-1'!F:F,"PRINCIPAL",'Planificación 2026-1'!W:W,C234,'Planificación 2026-1'!H:H,"AR"))&gt;0,"P34"," ")</f>
        <v xml:space="preserve"> </v>
      </c>
      <c r="U234" s="108" t="str">
        <f>IF(SUM(COUNTIFS('Planificación 2026-1'!F:F,"PRINCIPAL",'Planificación 2026-1'!W:W,C234,'Planificación 2026-1'!H:H,"T1"))&gt;0,"P35"," ")</f>
        <v xml:space="preserve"> </v>
      </c>
      <c r="V234" s="108" t="str">
        <f>IF(SUM(COUNTIFS('Planificación 2026-1'!F:F,"PRINCIPAL",'Planificación 2026-1'!W:W,C234,'Planificación 2026-1'!H:H,"T3"))&gt;0,"P36"," ")</f>
        <v xml:space="preserve"> </v>
      </c>
      <c r="W234" s="108" t="str">
        <f>IF(SUM(COUNTIFS('Planificación 2026-1'!F:F,"PRINCIPAL",'Planificación 2026-1'!W:W,C234,'Planificación 2026-1'!H:H,"T2"))&gt;0,"P37"," ")</f>
        <v xml:space="preserve"> </v>
      </c>
      <c r="X234" s="108" t="str">
        <f>IF(SUM(COUNTIFS('Planificación 2026-1'!F:F,"PRINCIPAL",'Planificación 2026-1'!W:W,C234,'Planificación 2026-1'!H:H,"AE"))&gt;0,"P38"," ")</f>
        <v xml:space="preserve"> </v>
      </c>
      <c r="Y234" s="108" t="str">
        <f>IF(SUM(COUNTIFS('Planificación 2026-1'!F:F,"PRINCIPAL",'Planificación 2026-1'!W:W,C234,'Planificación 2026-1'!H:H,"T4"))&gt;0,"P55"," ")</f>
        <v xml:space="preserve"> </v>
      </c>
      <c r="Z234" s="108" t="str">
        <f>IF(SUM(COUNTIFS('Planificación 2026-1'!F:F,"FILIAL",'Planificación 2026-1'!W:W,C234,'Planificación 2026-1'!H:H,"AF"))&gt;0," P01"," ")</f>
        <v xml:space="preserve"> </v>
      </c>
      <c r="AA234" s="108" t="str">
        <f>IF(SUM(COUNTIFS('Planificación 2026-1'!F:F,"FILIAL",'Planificación 2026-1'!W:W,C234,'Planificación 2026-1'!H:H,"EN"))&gt;0,"P02"," ")</f>
        <v xml:space="preserve"> </v>
      </c>
      <c r="AB234" s="108" t="str">
        <f>IF(SUM(COUNTIFS('Planificación 2026-1'!F:F,"FILIAL",'Planificación 2026-1'!W:W,C234,'Planificación 2026-1'!H:H,"IS"))&gt;0,"P03"," ")</f>
        <v xml:space="preserve"> </v>
      </c>
      <c r="AC234" s="108" t="str">
        <f>IF(SUM(COUNTIFS('Planificación 2026-1'!F:F,"FILIAL",'Planificación 2026-1'!W:W,C234,'Planificación 2026-1'!H:H,"PS"))&gt;0,"P04"," ")</f>
        <v xml:space="preserve"> </v>
      </c>
      <c r="AD234" s="108"/>
      <c r="AE234" s="108" t="str">
        <f>IF(SUM(COUNTIFS('Planificación 2026-1'!F:F,"FILIAL",'Planificación 2026-1'!W:W,C234,'Planificación 2026-1'!H:H,"IN"))&gt;0,"P06"," ")</f>
        <v xml:space="preserve"> </v>
      </c>
      <c r="AF234" s="108" t="str">
        <f>IF(SUM(COUNTIFS('Planificación 2026-1'!F:F,"FILIAL",'Planificación 2026-1'!W:W,C234,'Planificación 2026-1'!H:H,"CA"))&gt;0,"P07"," ")</f>
        <v xml:space="preserve"> </v>
      </c>
      <c r="AG234" s="108" t="str">
        <f>IF(SUM(COUNTIFS('Planificación 2026-1'!F:F,"FILIAL",'Planificación 2026-1'!W:W,C234,'Planificación 2026-1'!H:H,"DE"))&gt;0,"P08"," ")</f>
        <v xml:space="preserve"> </v>
      </c>
      <c r="AH234" s="108" t="str">
        <f>IF(SUM(COUNTIFS('Planificación 2026-1'!F:F,"FILIAL",'Planificación 2026-1'!W:W,C234,'Planificación 2026-1'!H:H,"OB"))&gt;0,"P09"," ")</f>
        <v xml:space="preserve"> </v>
      </c>
      <c r="AI234" s="108" t="str">
        <f>IF(SUM(COUNTIFS('Planificación 2026-1'!F:F,"FILIAL",'Planificación 2026-1'!W:W,C234,'Planificación 2026-1'!H:H,"MH"))&gt;0,"P31"," ")</f>
        <v xml:space="preserve"> </v>
      </c>
      <c r="AJ234" s="108" t="str">
        <f>IF(SUM(COUNTIFS('Planificación 2026-1'!F:F,"FILIAL",'Planificación 2026-1'!W:W,C234,'Planificación 2026-1'!H:H,"IC"))&gt;0,"P32"," ")</f>
        <v xml:space="preserve"> </v>
      </c>
      <c r="AK234" s="108" t="str">
        <f>IF(SUM(COUNTIFS('Planificación 2026-1'!F:F,"FILIAL",'Planificación 2026-1'!W:W,C234,'Planificación 2026-1'!H:H,"AR"))&gt;0,"P34"," ")</f>
        <v xml:space="preserve"> </v>
      </c>
      <c r="AL234" s="108" t="str">
        <f>IF(SUM(COUNTIFS('Planificación 2026-1'!F:F,"FILIAL",'Planificación 2026-1'!W:W,C234,'Planificación 2026-1'!H:H,"T1"))&gt;0,"P35"," ")</f>
        <v xml:space="preserve"> </v>
      </c>
      <c r="AM234" s="108" t="str">
        <f>IF(SUM(COUNTIFS('Planificación 2026-1'!F:F,"FILIAL",'Planificación 2026-1'!W:W,C234,'Planificación 2026-1'!H:H,"T3"))&gt;0,"P36"," ")</f>
        <v xml:space="preserve"> </v>
      </c>
      <c r="AN234" s="108" t="str">
        <f>IF(SUM(COUNTIFS('Planificación 2026-1'!F:F,"FILIAL",'Planificación 2026-1'!W:W,C234,'Planificación 2026-1'!H:H,"T2"))&gt;0,"P37"," ")</f>
        <v xml:space="preserve"> </v>
      </c>
      <c r="AO234" s="108" t="str">
        <f>IF(SUM(COUNTIFS('Planificación 2026-1'!F:F,"FILIAL",'Planificación 2026-1'!W:W,C234,'Planificación 2026-1'!H:H,"AE"))&gt;0,"P38"," ")</f>
        <v xml:space="preserve"> </v>
      </c>
      <c r="AP234" s="108" t="str">
        <f>IF(SUM(COUNTIFS('Planificación 2026-1'!F:F,"FILIAL",'Planificación 2026-1'!W:W,C234,'Planificación 2026-1'!H:H,"T4"))&gt;0,"P55"," ")</f>
        <v xml:space="preserve"> </v>
      </c>
      <c r="AQ234" s="108" t="str">
        <f>IF(SUM(COUNTIFS('Planificación 2026-1'!F:F,"SUNAMPE",'Planificación 2026-1'!W:W,C234,'Planificación 2026-1'!H:H,"AF"))&gt;0," P01"," ")</f>
        <v xml:space="preserve"> </v>
      </c>
      <c r="AR234" s="108" t="str">
        <f>IF(SUM(COUNTIFS('Planificación 2026-1'!F:F,"SUNAMPE",'Planificación 2026-1'!W:W,C234,'Planificación 2026-1'!H:H,"EN"))&gt;0,"P02"," ")</f>
        <v xml:space="preserve"> </v>
      </c>
      <c r="AS234" s="108" t="str">
        <f>IF(SUM(COUNTIFS('Planificación 2026-1'!F:F,"SUNAMPE",'Planificación 2026-1'!W:W,C234,'Planificación 2026-1'!H:H,"IS"))&gt;0,"P03"," ")</f>
        <v xml:space="preserve"> </v>
      </c>
      <c r="AT234" s="108" t="str">
        <f>IF(SUM(COUNTIFS('Planificación 2026-1'!F:F,"SUNAMPE",'Planificación 2026-1'!W:W,C234,'Planificación 2026-1'!H:H,"PS"))&gt;0,"P04"," ")</f>
        <v xml:space="preserve"> </v>
      </c>
      <c r="AU234" s="108"/>
      <c r="AV234" s="108" t="str">
        <f>IF(SUM(COUNTIFS('Planificación 2026-1'!F:F,"SUNAMPE",'Planificación 2026-1'!W:W,C234,'Planificación 2026-1'!H:H,"IN"))&gt;0,"P06"," ")</f>
        <v xml:space="preserve"> </v>
      </c>
      <c r="AW234" s="108" t="str">
        <f>IF(SUM(COUNTIFS('Planificación 2026-1'!F:F,"SUNAMPE",'Planificación 2026-1'!W:W,C234,'Planificación 2026-1'!H:H,"CA"))&gt;0,"P07"," ")</f>
        <v xml:space="preserve"> </v>
      </c>
      <c r="AX234" s="108" t="str">
        <f>IF(SUM(COUNTIFS('Planificación 2026-1'!F:F,"SUNAMPE",'Planificación 2026-1'!W:W,C234,'Planificación 2026-1'!H:H,"DE"))&gt;0,"P08"," ")</f>
        <v xml:space="preserve"> </v>
      </c>
      <c r="AY234" s="108" t="str">
        <f>IF(SUM(COUNTIFS('Planificación 2026-1'!F:F,"SUNAMPE",'Planificación 2026-1'!W:W,C234,'Planificación 2026-1'!H:H,"OB"))&gt;0,"P09"," ")</f>
        <v xml:space="preserve"> </v>
      </c>
      <c r="AZ234" s="108" t="str">
        <f>IF(SUM(COUNTIFS('Planificación 2026-1'!F:F,"SUNAMPE",'Planificación 2026-1'!W:W,C234,'Planificación 2026-1'!H:H,"MH"))&gt;0,"P31"," ")</f>
        <v xml:space="preserve"> </v>
      </c>
      <c r="BA234" s="108" t="str">
        <f>IF(SUM(COUNTIFS('Planificación 2026-1'!F:F,"SUNAMPE",'Planificación 2026-1'!W:W,C234,'Planificación 2026-1'!H:H,"IC"))&gt;0,"P32"," ")</f>
        <v xml:space="preserve"> </v>
      </c>
      <c r="BB234" s="108" t="str">
        <f>IF(SUM(COUNTIFS('Planificación 2026-1'!F:F,"SUNAMPE",'Planificación 2026-1'!W:W,C234,'Planificación 2026-1'!H:H,"AR"))&gt;0,"P34"," ")</f>
        <v xml:space="preserve"> </v>
      </c>
      <c r="BC234" s="108" t="str">
        <f>IF(SUM(COUNTIFS('Planificación 2026-1'!F:F,"SUNAMPE",'Planificación 2026-1'!W:W,C234,'Planificación 2026-1'!H:H,"T1"))&gt;0,"P35"," ")</f>
        <v xml:space="preserve"> </v>
      </c>
      <c r="BD234" s="108" t="str">
        <f>IF(SUM(COUNTIFS('Planificación 2026-1'!F:F,"SUNAMPE",'Planificación 2026-1'!W:W,C234,'Planificación 2026-1'!H:H,"T3"))&gt;0,"P36"," ")</f>
        <v xml:space="preserve"> </v>
      </c>
      <c r="BE234" s="108" t="str">
        <f>IF(SUM(COUNTIFS('Planificación 2026-1'!F:F,"SUNAMPE",'Planificación 2026-1'!W:W,C234,'Planificación 2026-1'!H:H,"T2"))&gt;0,"P37"," ")</f>
        <v xml:space="preserve"> </v>
      </c>
      <c r="BF234" s="108" t="str">
        <f>IF(SUM(COUNTIFS('Planificación 2026-1'!F:F,"SUNAMPE",'Planificación 2026-1'!W:W,C234,'Planificación 2026-1'!H:H,"AE"))&gt;0,"P38"," ")</f>
        <v xml:space="preserve"> </v>
      </c>
      <c r="BG234" s="108" t="str">
        <f>IF(SUM(COUNTIFS('Planificación 2026-1'!F:F,"SUNAMPE",'Planificación 2026-1'!W:W,C234,'Planificación 2026-1'!H:H,"T4"))&gt;0,"P55"," ")</f>
        <v xml:space="preserve"> </v>
      </c>
      <c r="BH234" s="108" t="str">
        <f>IF(SUM(COUNTIFS('Planificación 2026-1'!F:F,"HUAURA",'Planificación 2026-1'!W:W,C234,'Planificación 2026-1'!H:H,"AF"))&gt;0," P01"," ")</f>
        <v xml:space="preserve"> </v>
      </c>
      <c r="BI234" s="108" t="str">
        <f>IF(SUM(COUNTIFS('Planificación 2026-1'!F:F,"HUAURA",'Planificación 2026-1'!W:W,C234,'Planificación 2026-1'!H:H,"EN"))&gt;0,"P02"," ")</f>
        <v xml:space="preserve"> </v>
      </c>
      <c r="BJ234" s="108" t="str">
        <f>IF(SUM(COUNTIFS('Planificación 2026-1'!F:F,"HUAURA",'Planificación 2026-1'!W:W,C234,'Planificación 2026-1'!H:H,"IS"))&gt;0,"P03"," ")</f>
        <v xml:space="preserve"> </v>
      </c>
      <c r="BK234" s="108" t="str">
        <f>IF(SUM(COUNTIFS('Planificación 2026-1'!F:F,"HUAURA",'Planificación 2026-1'!W:W,C234,'Planificación 2026-1'!H:H,"PS"))&gt;0,"P04"," ")</f>
        <v xml:space="preserve"> </v>
      </c>
      <c r="BL234" s="108"/>
      <c r="BM234" s="108" t="str">
        <f>IF(SUM(COUNTIFS('Planificación 2026-1'!F:F,"HUAURA",'Planificación 2026-1'!W:W,C234,'Planificación 2026-1'!H:H,"IN"))&gt;0,"P06"," ")</f>
        <v xml:space="preserve"> </v>
      </c>
      <c r="BN234" s="108" t="str">
        <f>IF(SUM(COUNTIFS('Planificación 2026-1'!F:F,"HUAURA",'Planificación 2026-1'!W:W,C234,'Planificación 2026-1'!H:H,"CA"))&gt;0,"P07"," ")</f>
        <v xml:space="preserve"> </v>
      </c>
      <c r="BO234" s="108" t="str">
        <f>IF(SUM(COUNTIFS('Planificación 2026-1'!F:F,"HUAURA",'Planificación 2026-1'!W:W,C234,'Planificación 2026-1'!H:H,"DE"))&gt;0,"P08"," ")</f>
        <v xml:space="preserve"> </v>
      </c>
      <c r="BP234" s="108" t="str">
        <f>IF(SUM(COUNTIFS('Planificación 2026-1'!F:F,"HUAURA",'Planificación 2026-1'!W:W,C234,'Planificación 2026-1'!H:H,"OB"))&gt;0,"P09"," ")</f>
        <v xml:space="preserve"> </v>
      </c>
      <c r="BQ234" s="108" t="str">
        <f>IF(SUM(COUNTIFS('Planificación 2026-1'!F:F,"HUAURA",'Planificación 2026-1'!W:W,C234,'Planificación 2026-1'!H:H,"MH"))&gt;0,"P31"," ")</f>
        <v xml:space="preserve"> </v>
      </c>
      <c r="BR234" s="108" t="str">
        <f>IF(SUM(COUNTIFS('Planificación 2026-1'!F:F,"HUAURA",'Planificación 2026-1'!W:W,C234,'Planificación 2026-1'!H:H,"IC"))&gt;0,"P32"," ")</f>
        <v xml:space="preserve"> </v>
      </c>
      <c r="BS234" s="108" t="str">
        <f>IF(SUM(COUNTIFS('Planificación 2026-1'!F:F,"HUAURA",'Planificación 2026-1'!W:W,C234,'Planificación 2026-1'!H:H,"AR"))&gt;0,"P34"," ")</f>
        <v xml:space="preserve"> </v>
      </c>
      <c r="BT234" s="108" t="str">
        <f>IF(SUM(COUNTIFS('Planificación 2026-1'!F:F,"HUAURA",'Planificación 2026-1'!W:W,C234,'Planificación 2026-1'!H:H,"T1"))&gt;0,"P35"," ")</f>
        <v xml:space="preserve"> </v>
      </c>
      <c r="BU234" s="108" t="str">
        <f>IF(SUM(COUNTIFS('Planificación 2026-1'!F:F,"HUAURA",'Planificación 2026-1'!W:W,C234,'Planificación 2026-1'!H:H,"T3"))&gt;0,"P36"," ")</f>
        <v xml:space="preserve"> </v>
      </c>
      <c r="BV234" s="108" t="str">
        <f>IF(SUM(COUNTIFS('Planificación 2026-1'!F:F,"HUAURA",'Planificación 2026-1'!W:W,C234,'Planificación 2026-1'!H:H,"T2"))&gt;0,"P37"," ")</f>
        <v xml:space="preserve"> </v>
      </c>
      <c r="BW234" s="108" t="str">
        <f>IF(SUM(COUNTIFS('Planificación 2026-1'!F:F,"HUAURA",'Planificación 2026-1'!W:W,C234,'Planificación 2026-1'!H:H,"AE"))&gt;0,"P38"," ")</f>
        <v xml:space="preserve"> </v>
      </c>
      <c r="BX234" s="108" t="str">
        <f>IF(SUM(COUNTIFS('Planificación 2026-1'!F:F,"HUAURA",'Planificación 2026-1'!W:W,C234,'Planificación 2026-1'!H:H,"T4"))&gt;0,"P55"," ")</f>
        <v xml:space="preserve"> </v>
      </c>
      <c r="BY234" s="109">
        <f>SUMIFS('Planificación 2026-1'!R:R,'Planificación 2026-1'!W:W,C234,'Planificación 2026-1'!H:H,"AF",'Planificación 2026-1'!I:I,"&gt;2")</f>
        <v>0</v>
      </c>
      <c r="BZ234" s="109">
        <f>SUMIFS('Planificación 2026-1'!R:R,'Planificación 2026-1'!W:W,C234,'Planificación 2026-1'!H:H,"EN",'Planificación 2026-1'!I:I,"&gt;2")</f>
        <v>0</v>
      </c>
      <c r="CA234" s="109">
        <f>SUMIFS('Planificación 2026-1'!R:R,'Planificación 2026-1'!W:W,C234,'Planificación 2026-1'!H:H,"IS",'Planificación 2026-1'!I:I,"&gt;2")</f>
        <v>0</v>
      </c>
      <c r="CB234" s="109">
        <f>SUMIFS('Planificación 2026-1'!R:R,'Planificación 2026-1'!W:W,C234,'Planificación 2026-1'!H:H,"PS",'Planificación 2026-1'!I:I,"&gt;2")</f>
        <v>0</v>
      </c>
      <c r="CC234" s="109">
        <f>SUMIFS('Planificación 2026-1'!R:R,'Planificación 2026-1'!W:W,C234,'Planificación 2026-1'!H:H,"IN",'Planificación 2026-1'!I:I,"&gt;2")</f>
        <v>0</v>
      </c>
      <c r="CD234" s="109">
        <f>SUMIFS('Planificación 2026-1'!R:R,'Planificación 2026-1'!W:W,C234,'Planificación 2026-1'!H:H,"CA",'Planificación 2026-1'!I:I,"&gt;2")</f>
        <v>0</v>
      </c>
      <c r="CE234" s="109">
        <f>SUMIFS('Planificación 2026-1'!R:R,'Planificación 2026-1'!W:W,C234,'Planificación 2026-1'!H:H,"DE",'Planificación 2026-1'!I:I,"&gt;2")</f>
        <v>0</v>
      </c>
      <c r="CF234" s="109">
        <f>SUMIFS('Planificación 2026-1'!R:R,'Planificación 2026-1'!W:W,C234,'Planificación 2026-1'!H:H,"OB",'Planificación 2026-1'!I:I,"&gt;2")</f>
        <v>0</v>
      </c>
      <c r="CG234" s="109">
        <f>SUMIFS('Planificación 2026-1'!R:R,'Planificación 2026-1'!W:W,C234,'Planificación 2026-1'!H:H,"MH",'Planificación 2026-1'!I:I,"&gt;2")</f>
        <v>0</v>
      </c>
      <c r="CH234" s="109">
        <f>SUMIFS('Planificación 2026-1'!R:R,'Planificación 2026-1'!W:W,C234,'Planificación 2026-1'!H:H,"IC",'Planificación 2026-1'!I:I,"&gt;2")</f>
        <v>0</v>
      </c>
      <c r="CI234" s="109">
        <f>SUMIFS('Planificación 2026-1'!R:R,'Planificación 2026-1'!W:W,C234,'Planificación 2026-1'!H:H,"AR",'Planificación 2026-1'!I:I,"&gt;2")</f>
        <v>0</v>
      </c>
      <c r="CJ234" s="109">
        <f>SUMIFS('Planificación 2026-1'!R:R,'Planificación 2026-1'!W:W,C234,'Planificación 2026-1'!H:H,"T1",'Planificación 2026-1'!I:I,"&gt;2")</f>
        <v>0</v>
      </c>
      <c r="CK234" s="109">
        <f>SUMIFS('Planificación 2026-1'!R:R,'Planificación 2026-1'!W:W,C234,'Planificación 2026-1'!H:H,"T3",'Planificación 2026-1'!I:I,"&gt;2")</f>
        <v>0</v>
      </c>
      <c r="CL234" s="109">
        <f>SUMIFS('Planificación 2026-1'!R:R,'Planificación 2026-1'!W:W,C234,'Planificación 2026-1'!H:H,"T2",'Planificación 2026-1'!I:I,"&gt;2")</f>
        <v>0</v>
      </c>
      <c r="CM234" s="109">
        <f>SUMIFS('Planificación 2026-1'!R:R,'Planificación 2026-1'!W:W,C234,'Planificación 2026-1'!H:H,"AE",'Planificación 2026-1'!I:I,"&gt;2")</f>
        <v>0</v>
      </c>
      <c r="CN234" s="109">
        <f>SUMIFS('Planificación 2026-1'!R:R,'Planificación 2026-1'!W:W,C234,'Planificación 2026-1'!H:H,"T4",'Planificación 2026-1'!I:I,"&gt;2")</f>
        <v>0</v>
      </c>
      <c r="CO234" s="109">
        <f>SUMIFS('Planificación 2026-1'!R:R,'Planificación 2026-1'!W:W,C234,'Planificación 2026-1'!H:H,"AF",'Planificación 2026-1'!I:I,"&lt;3")</f>
        <v>0</v>
      </c>
      <c r="CP234" s="109">
        <f>SUMIFS('Planificación 2026-1'!R:R,'Planificación 2026-1'!W:W,C234,'Planificación 2026-1'!H:H,"EN",'Planificación 2026-1'!I:I,"&lt;3")</f>
        <v>0</v>
      </c>
      <c r="CQ234" s="109">
        <f>SUMIFS('Planificación 2026-1'!R:R,'Planificación 2026-1'!W:W,C234,'Planificación 2026-1'!H:H,"IS",'Planificación 2026-1'!I:I,"&lt;3")</f>
        <v>0</v>
      </c>
      <c r="CR234" s="109">
        <f>SUMIFS('Planificación 2026-1'!R:R,'Planificación 2026-1'!W:W,C234,'Planificación 2026-1'!H:H,"PS",'Planificación 2026-1'!I:I,"&lt;3")</f>
        <v>0</v>
      </c>
      <c r="CS234" s="109">
        <f>SUMIFS('Planificación 2026-1'!R:R,'Planificación 2026-1'!W:W,C234,'Planificación 2026-1'!H:H,"IN",'Planificación 2026-1'!I:I,"&lt;3")</f>
        <v>0</v>
      </c>
      <c r="CT234" s="109">
        <f>SUMIFS('Planificación 2026-1'!R:R,'Planificación 2026-1'!W:W,C234,'Planificación 2026-1'!H:H,"CA",'Planificación 2026-1'!I:I,"&lt;3")</f>
        <v>0</v>
      </c>
      <c r="CU234" s="109">
        <f>SUMIFS('Planificación 2026-1'!R:R,'Planificación 2026-1'!W:W,C234,'Planificación 2026-1'!H:H,"DE",'Planificación 2026-1'!I:I,"&lt;3")</f>
        <v>0</v>
      </c>
      <c r="CV234" s="109">
        <f>SUMIFS('Planificación 2026-1'!R:R,'Planificación 2026-1'!W:W,C234,'Planificación 2026-1'!H:H,"OB",'Planificación 2026-1'!I:I,"&lt;3")</f>
        <v>0</v>
      </c>
      <c r="CW234" s="109">
        <f>SUMIFS('Planificación 2026-1'!R:R,'Planificación 2026-1'!W:W,C234,'Planificación 2026-1'!H:H,"MH",'Planificación 2026-1'!I:I,"&lt;3")</f>
        <v>0</v>
      </c>
      <c r="CX234" s="109">
        <f>SUMIFS('Planificación 2026-1'!R:R,'Planificación 2026-1'!W:W,C234,'Planificación 2026-1'!H:H,"IC",'Planificación 2026-1'!I:I,"&lt;3")</f>
        <v>0</v>
      </c>
      <c r="CY234" s="109">
        <f>SUMIFS('Planificación 2026-1'!R:R,'Planificación 2026-1'!W:W,C234,'Planificación 2026-1'!H:H,"AR",'Planificación 2026-1'!I:I,"&lt;3")</f>
        <v>0</v>
      </c>
      <c r="CZ234" s="109">
        <f>SUMIFS('Planificación 2026-1'!R:R,'Planificación 2026-1'!W:W,C234,'Planificación 2026-1'!H:H,"T1",'Planificación 2026-1'!I:I,"&lt;3")</f>
        <v>0</v>
      </c>
      <c r="DA234" s="109">
        <f>SUMIFS('Planificación 2026-1'!R:R,'Planificación 2026-1'!W:W,C234,'Planificación 2026-1'!H:H,"T3",'Planificación 2026-1'!I:I,"&lt;3")</f>
        <v>0</v>
      </c>
      <c r="DB234" s="109">
        <f>SUMIFS('Planificación 2026-1'!R:R,'Planificación 2026-1'!W:W,C234,'Planificación 2026-1'!H:H,"T2",'Planificación 2026-1'!I:I,"&lt;3")</f>
        <v>0</v>
      </c>
      <c r="DC234" s="109">
        <f>SUMIFS('Planificación 2026-1'!R:R,'Planificación 2026-1'!W:W,C234,'Planificación 2026-1'!H:H,"AE",'Planificación 2026-1'!I:I,"&lt;3")</f>
        <v>0</v>
      </c>
      <c r="DD234" s="109">
        <f>SUMIFS('Planificación 2026-1'!R:R,'Planificación 2026-1'!W:W,C234,'Planificación 2026-1'!H:H,"T4",'Planificación 2026-1'!I:I,"&lt;3")</f>
        <v>0</v>
      </c>
      <c r="DE234" s="108" t="str">
        <f t="shared" si="36"/>
        <v/>
      </c>
      <c r="DF234" s="41">
        <f>IF(C234="","",SUMIFS('Planificación 2026-1'!R:R,'Planificación 2026-1'!W:W,C234,'Planificación 2026-1'!F:F,"PRINCIPAL",'Planificación 2026-1'!X:X,"VIRTUAL"))</f>
        <v>0</v>
      </c>
      <c r="DG234" s="41">
        <f>IF(C234="","",SUMIFS('Planificación 2026-1'!R:R,'Planificación 2026-1'!W:W,C234,'Planificación 2026-1'!F:F,"PRINCIPAL",'Planificación 2026-1'!X:X,"PRESENCIAL"))</f>
        <v>0</v>
      </c>
      <c r="DH234" s="41">
        <f>IF(C234="","",SUMIFS('Planificación 2026-1'!R:R,'Planificación 2026-1'!W:W,C234,'Planificación 2026-1'!F:F,"PRINCIPAL",'Planificación 2026-1'!X:X,"HIBRIDO PRESENCIAL"))</f>
        <v>0</v>
      </c>
      <c r="DI234" s="108" t="str">
        <f t="shared" si="37"/>
        <v/>
      </c>
      <c r="DJ234" s="108">
        <f>IF(C234="","",SUMIFS('Planificación 2026-1'!R:R,'Planificación 2026-1'!W:W,C234,'Planificación 2026-1'!F:F,"FILIAL",'Planificación 2026-1'!X:X,"VIRTUAL"))</f>
        <v>0</v>
      </c>
      <c r="DK234" s="110">
        <f>IF(C234="","",SUMIFS('Planificación 2026-1'!R:R,'Planificación 2026-1'!W:W,C234,'Planificación 2026-1'!F:F,"FILIAL",'Planificación 2026-1'!X:X,"PRESENCIAL"))</f>
        <v>0</v>
      </c>
      <c r="DL234" s="61">
        <f>IF(C234="","",SUMIFS('Planificación 2026-1'!R:R,'Planificación 2026-1'!W:W,C234,'Planificación 2026-1'!F:F,"FILIAL",'Planificación 2026-1'!X:X,"HIBRIDO PRESENCIAL"))</f>
        <v>0</v>
      </c>
      <c r="DM234" s="111" t="str">
        <f t="shared" si="38"/>
        <v/>
      </c>
      <c r="DN234" s="108">
        <f>IF(C234="","",SUMIFS('Planificación 2026-1'!R:R,'Planificación 2026-1'!W:W,C234,'Planificación 2026-1'!F:F,"SUNAMPE",'Planificación 2026-1'!X:X,"VIRTUAL"))</f>
        <v>0</v>
      </c>
      <c r="DO234" s="61">
        <f>IF(C234="","",SUMIFS('Planificación 2026-1'!R:R,'Planificación 2026-1'!W:W,C234,'Planificación 2026-1'!F:F,"SUNAMPE",'Planificación 2026-1'!X:X,"PRESENCIAL"))</f>
        <v>0</v>
      </c>
      <c r="DP234" s="111" t="str">
        <f t="shared" si="39"/>
        <v/>
      </c>
      <c r="DQ234" s="108">
        <f>IF(C234="","",SUMIFS('Planificación 2026-1'!R:R,'Planificación 2026-1'!W:W,C234,'Planificación 2026-1'!F:F,"HUAURA",'Planificación 2026-1'!X:X,"VIRTUAL"))</f>
        <v>0</v>
      </c>
      <c r="DR234" s="61">
        <f>IF(C234="","",SUMIFS('Planificación 2026-1'!R:R,'Planificación 2026-1'!W:W,C234,'Planificación 2026-1'!F:F,"HUAURA",'Planificación 2026-1'!X:X,"PRESENCIAL"))</f>
        <v>0</v>
      </c>
      <c r="DS234" s="76">
        <f>SUMIFS('Planificación 2026-1'!R:R,'Planificación 2026-1'!W:W,C234,'Planificación 2026-1'!F:F,"PRINCIPAL",'Planificación 2026-1'!X:X,"VIRTUAL",'Planificación 2026-1'!I:I,"&gt;2")</f>
        <v>0</v>
      </c>
      <c r="DT234" s="76">
        <f>SUMIFS('Planificación 2026-1'!R:R,'Planificación 2026-1'!W:W,C234,'Planificación 2026-1'!F:F,"PRINCIPAL",'Planificación 2026-1'!X:X,"&lt;&gt;VIRTUAL",'Planificación 2026-1'!I:I,"&gt;2")</f>
        <v>0</v>
      </c>
      <c r="DU234" s="76">
        <f>SUMIFS('Planificación 2026-1'!R:R,'Planificación 2026-1'!W:W,C234,'Planificación 2026-1'!F:F,"SUNAMPE",'Planificación 2026-1'!X:X,"VIRTUAL",'Planificación 2026-1'!I:I,"&gt;2")</f>
        <v>0</v>
      </c>
      <c r="DV234" s="76">
        <f>SUMIFS('Planificación 2026-1'!R:R,'Planificación 2026-1'!W:W,C234,'Planificación 2026-1'!F:F,"SUNAMPE",'Planificación 2026-1'!X:X,"&lt;&gt;VIRTUAL",'Planificación 2026-1'!I:I,"&gt;2")</f>
        <v>0</v>
      </c>
      <c r="DW234" s="76">
        <f>SUMIFS('Planificación 2026-1'!R:R,'Planificación 2026-1'!W:W,C234,'Planificación 2026-1'!F:F,"FILIAL",'Planificación 2026-1'!X:X,"VIRTUAL",'Planificación 2026-1'!I:I,"&gt;2")</f>
        <v>0</v>
      </c>
      <c r="DX234" s="76">
        <f>SUMIFS('Planificación 2026-1'!R:R,'Planificación 2026-1'!W:W,C234,'Planificación 2026-1'!F:F,"FILIAL",'Planificación 2026-1'!X:X,"&lt;&gt;VIRTUAL",'Planificación 2026-1'!I:I,"&gt;2")</f>
        <v>0</v>
      </c>
      <c r="DY234" s="76">
        <f>SUMIFS('Planificación 2026-1'!R:R,'Planificación 2026-1'!W:W,C234,'Planificación 2026-1'!F:F,"PORUMA",'Planificación 2026-1'!X:X,"VIRTUAL",'Planificación 2026-1'!I:I,"&gt;2")</f>
        <v>0</v>
      </c>
      <c r="DZ234" s="76">
        <f>SUMIFS('Planificación 2026-1'!R:R,'Planificación 2026-1'!W:W,C234,'Planificación 2026-1'!F:F,"PORUMA",'Planificación 2026-1'!X:X,"&lt;&gt;VIRTUAL",'Planificación 2026-1'!I:I,"&gt;2")</f>
        <v>0</v>
      </c>
      <c r="EA234" s="76">
        <f>SUMIFS('Planificación 2026-1'!R:R,'Planificación 2026-1'!W:W,C234,'Planificación 2026-1'!F:F,"HUAURA",'Planificación 2026-1'!X:X,"VIRTUAL",'Planificación 2026-1'!I:I,"&gt;2")</f>
        <v>0</v>
      </c>
      <c r="EB234" s="76">
        <f>SUMIFS('Planificación 2026-1'!R:R,'Planificación 2026-1'!W:W,C234,'Planificación 2026-1'!F:F,"HUAURA",'Planificación 2026-1'!X:X,"&lt;&gt;VIRTUAL",'Planificación 2026-1'!I:I,"&gt;2")</f>
        <v>0</v>
      </c>
      <c r="EC234" s="76">
        <f>SUMIFS('Planificación 2026-1'!R:R,'Planificación 2026-1'!W:W,C234,'Planificación 2026-1'!F:F,"PRINCIPAL",'Planificación 2026-1'!X:X,"VIRTUAL",'Planificación 2026-1'!I:I,"&lt;3")</f>
        <v>0</v>
      </c>
      <c r="ED234" s="76">
        <f>SUMIFS('Planificación 2026-1'!R:R,'Planificación 2026-1'!W:W,C234,'Planificación 2026-1'!F:F,"PRINCIPAL",'Planificación 2026-1'!X:X,"&lt;&gt;VIRTUAL",'Planificación 2026-1'!I:I,"&lt;3")</f>
        <v>0</v>
      </c>
      <c r="EE234" s="76">
        <f>SUMIFS('Planificación 2026-1'!R:R,'Planificación 2026-1'!W:W,C234,'Planificación 2026-1'!F:F,"SUNAMPE",'Planificación 2026-1'!X:X,"VIRTUAL",'Planificación 2026-1'!I:I,"&lt;3")</f>
        <v>0</v>
      </c>
      <c r="EF234" s="76">
        <f>SUMIFS('Planificación 2026-1'!R:R,'Planificación 2026-1'!W:W,C234,'Planificación 2026-1'!F:F,"SUNAMPE",'Planificación 2026-1'!X:X,"&lt;&gt;VIRTUAL",'Planificación 2026-1'!I:I,"&lt;3")</f>
        <v>0</v>
      </c>
      <c r="EG234" s="76">
        <f>SUMIFS('Planificación 2026-1'!R:R,'Planificación 2026-1'!W:W,C234,'Planificación 2026-1'!F:F,"FILIAL",'Planificación 2026-1'!X:X,"VIRTUAL",'Planificación 2026-1'!I:I,"&lt;3")</f>
        <v>0</v>
      </c>
      <c r="EH234" s="76">
        <f>SUMIFS('Planificación 2026-1'!R:R,'Planificación 2026-1'!W:W,C234,'Planificación 2026-1'!F:F,"FILIAL",'Planificación 2026-1'!X:X,"&lt;&gt;VIRTUAL",'Planificación 2026-1'!I:I,"&lt;3")</f>
        <v>0</v>
      </c>
      <c r="EI234" s="76">
        <f>SUMIFS('Planificación 2026-1'!R:R,'Planificación 2026-1'!W:W,C234,'Planificación 2026-1'!F:F,"PORUMA",'Planificación 2026-1'!X:X,"VIRTUAL",'Planificación 2026-1'!I:I,"&lt;3")</f>
        <v>0</v>
      </c>
      <c r="EJ234" s="76">
        <f>SUMIFS('Planificación 2026-1'!R:R,'Planificación 2026-1'!W:W,C234,'Planificación 2026-1'!F:F,"PORUMA",'Planificación 2026-1'!X:X,"&lt;&gt;VIRTUAL",'Planificación 2026-1'!I:I,"&lt;3")</f>
        <v>0</v>
      </c>
      <c r="EK234" s="76">
        <f>SUMIFS('Planificación 2026-1'!R:R,'Planificación 2026-1'!W:W,C234,'Planificación 2026-1'!F:F,"HUAURA",'Planificación 2026-1'!X:X,"VIRTUAL",'Planificación 2026-1'!I:I,"&lt;3")</f>
        <v>0</v>
      </c>
      <c r="EL234" s="76">
        <f>SUMIFS('Planificación 2026-1'!R:R,'Planificación 2026-1'!W:W,C234,'Planificación 2026-1'!F:F,"HUAURA",'Planificación 2026-1'!X:X,"&lt;&gt;VIRTUAL",'Planificación 2026-1'!I:I,"&lt;3")</f>
        <v>0</v>
      </c>
      <c r="EM234" s="76"/>
      <c r="EN234" s="76">
        <f t="shared" si="32"/>
        <v>0</v>
      </c>
      <c r="EO234" s="76">
        <f t="shared" si="33"/>
        <v>0</v>
      </c>
      <c r="EP234" s="76" t="b">
        <f t="shared" si="34"/>
        <v>1</v>
      </c>
      <c r="EQ234" s="76" t="str">
        <f t="shared" si="35"/>
        <v/>
      </c>
      <c r="ER234" s="76" t="str">
        <f t="shared" si="40"/>
        <v>PRESENCIAL</v>
      </c>
    </row>
    <row r="235" spans="1:148" hidden="1">
      <c r="A235" s="83"/>
      <c r="B235" s="119">
        <v>232</v>
      </c>
      <c r="C235" s="115" t="s">
        <v>408</v>
      </c>
      <c r="D235" s="112">
        <f>SUMIF('Planificación 2026-1'!W:W,C235,'Planificación 2026-1'!R:R)</f>
        <v>0</v>
      </c>
      <c r="E235" s="114" t="s">
        <v>170</v>
      </c>
      <c r="F235" s="115" t="s">
        <v>171</v>
      </c>
      <c r="G235" s="115" t="s">
        <v>13</v>
      </c>
      <c r="H235" s="115" t="s">
        <v>122</v>
      </c>
      <c r="I235" s="107" t="str">
        <f>IF(SUM(COUNTIFS('Planificación 2026-1'!F:F,"PRINCIPAL",'Planificación 2026-1'!W:W,C235,'Planificación 2026-1'!H:H,"AF"))&gt;0,"P01"," ")</f>
        <v xml:space="preserve"> </v>
      </c>
      <c r="J235" s="108" t="str">
        <f>IF(SUM(COUNTIFS('Planificación 2026-1'!F:F,"PRINCIPAL",'Planificación 2026-1'!W:W,C235,'Planificación 2026-1'!H:H,"EN"))&gt;0,"P02"," ")</f>
        <v xml:space="preserve"> </v>
      </c>
      <c r="K235" s="108" t="str">
        <f>IF(SUM(COUNTIFS('Planificación 2026-1'!F:F,"PRINCIPAL",'Planificación 2026-1'!W:W,C235,'Planificación 2026-1'!H:H,"IS"))&gt;0,"P03"," ")</f>
        <v xml:space="preserve"> </v>
      </c>
      <c r="L235" s="108" t="str">
        <f>IF(SUM(COUNTIFS('Planificación 2026-1'!F:F,"PRINCIPAL",'Planificación 2026-1'!W:W,C235,'Planificación 2026-1'!H:H,"PS"))&gt;0,"P04"," ")</f>
        <v xml:space="preserve"> </v>
      </c>
      <c r="M235" s="108"/>
      <c r="N235" s="108" t="str">
        <f>IF(SUM(COUNTIFS('Planificación 2026-1'!F:F,"PRINCIPAL",'Planificación 2026-1'!W:W,C235,'Planificación 2026-1'!H:H,"IN"))&gt;0,"P06"," ")</f>
        <v xml:space="preserve"> </v>
      </c>
      <c r="O235" s="108" t="str">
        <f>IF(SUM(COUNTIFS('Planificación 2026-1'!F:F,"PRINCIPAL",'Planificación 2026-1'!W:W,C235,'Planificación 2026-1'!H:H,"CA"))&gt;0,"P07"," ")</f>
        <v xml:space="preserve"> </v>
      </c>
      <c r="P235" s="108" t="str">
        <f>IF(SUM(COUNTIFS('Planificación 2026-1'!F:F,"PRINCIPAL",'Planificación 2026-1'!W:W,C235,'Planificación 2026-1'!H:H,"DE"))&gt;0,"P08"," ")</f>
        <v xml:space="preserve"> </v>
      </c>
      <c r="Q235" s="108" t="str">
        <f>IF(SUM(COUNTIFS('Planificación 2026-1'!F:F,"PRINCIPAL",'Planificación 2026-1'!W:W,C235,'Planificación 2026-1'!H:H,"OB"))&gt;0,"P09"," ")</f>
        <v xml:space="preserve"> </v>
      </c>
      <c r="R235" s="108" t="str">
        <f>IF(SUM(COUNTIFS('Planificación 2026-1'!F:F,"PRINCIPAL",'Planificación 2026-1'!W:W,C235,'Planificación 2026-1'!H:H,"MH"))&gt;0,"P31"," ")</f>
        <v xml:space="preserve"> </v>
      </c>
      <c r="S235" s="108" t="str">
        <f>IF(SUM(COUNTIFS('Planificación 2026-1'!F:F,"PRINCIPAL",'Planificación 2026-1'!W:W,C235,'Planificación 2026-1'!H:H,"IC"))&gt;0,"P32"," ")</f>
        <v xml:space="preserve"> </v>
      </c>
      <c r="T235" s="108" t="str">
        <f>IF(SUM(COUNTIFS('Planificación 2026-1'!F:F,"PRINCIPAL",'Planificación 2026-1'!W:W,C235,'Planificación 2026-1'!H:H,"AR"))&gt;0,"P34"," ")</f>
        <v xml:space="preserve"> </v>
      </c>
      <c r="U235" s="108" t="str">
        <f>IF(SUM(COUNTIFS('Planificación 2026-1'!F:F,"PRINCIPAL",'Planificación 2026-1'!W:W,C235,'Planificación 2026-1'!H:H,"T1"))&gt;0,"P35"," ")</f>
        <v xml:space="preserve"> </v>
      </c>
      <c r="V235" s="108" t="str">
        <f>IF(SUM(COUNTIFS('Planificación 2026-1'!F:F,"PRINCIPAL",'Planificación 2026-1'!W:W,C235,'Planificación 2026-1'!H:H,"T3"))&gt;0,"P36"," ")</f>
        <v xml:space="preserve"> </v>
      </c>
      <c r="W235" s="108" t="str">
        <f>IF(SUM(COUNTIFS('Planificación 2026-1'!F:F,"PRINCIPAL",'Planificación 2026-1'!W:W,C235,'Planificación 2026-1'!H:H,"T2"))&gt;0,"P37"," ")</f>
        <v xml:space="preserve"> </v>
      </c>
      <c r="X235" s="108" t="str">
        <f>IF(SUM(COUNTIFS('Planificación 2026-1'!F:F,"PRINCIPAL",'Planificación 2026-1'!W:W,C235,'Planificación 2026-1'!H:H,"AE"))&gt;0,"P38"," ")</f>
        <v xml:space="preserve"> </v>
      </c>
      <c r="Y235" s="108" t="str">
        <f>IF(SUM(COUNTIFS('Planificación 2026-1'!F:F,"PRINCIPAL",'Planificación 2026-1'!W:W,C235,'Planificación 2026-1'!H:H,"T4"))&gt;0,"P55"," ")</f>
        <v xml:space="preserve"> </v>
      </c>
      <c r="Z235" s="108" t="str">
        <f>IF(SUM(COUNTIFS('Planificación 2026-1'!F:F,"FILIAL",'Planificación 2026-1'!W:W,C235,'Planificación 2026-1'!H:H,"AF"))&gt;0," P01"," ")</f>
        <v xml:space="preserve"> </v>
      </c>
      <c r="AA235" s="108" t="str">
        <f>IF(SUM(COUNTIFS('Planificación 2026-1'!F:F,"FILIAL",'Planificación 2026-1'!W:W,C235,'Planificación 2026-1'!H:H,"EN"))&gt;0,"P02"," ")</f>
        <v xml:space="preserve"> </v>
      </c>
      <c r="AB235" s="108" t="str">
        <f>IF(SUM(COUNTIFS('Planificación 2026-1'!F:F,"FILIAL",'Planificación 2026-1'!W:W,C235,'Planificación 2026-1'!H:H,"IS"))&gt;0,"P03"," ")</f>
        <v xml:space="preserve"> </v>
      </c>
      <c r="AC235" s="108" t="str">
        <f>IF(SUM(COUNTIFS('Planificación 2026-1'!F:F,"FILIAL",'Planificación 2026-1'!W:W,C235,'Planificación 2026-1'!H:H,"PS"))&gt;0,"P04"," ")</f>
        <v xml:space="preserve"> </v>
      </c>
      <c r="AD235" s="108"/>
      <c r="AE235" s="108" t="str">
        <f>IF(SUM(COUNTIFS('Planificación 2026-1'!F:F,"FILIAL",'Planificación 2026-1'!W:W,C235,'Planificación 2026-1'!H:H,"IN"))&gt;0,"P06"," ")</f>
        <v xml:space="preserve"> </v>
      </c>
      <c r="AF235" s="108" t="str">
        <f>IF(SUM(COUNTIFS('Planificación 2026-1'!F:F,"FILIAL",'Planificación 2026-1'!W:W,C235,'Planificación 2026-1'!H:H,"CA"))&gt;0,"P07"," ")</f>
        <v xml:space="preserve"> </v>
      </c>
      <c r="AG235" s="108" t="str">
        <f>IF(SUM(COUNTIFS('Planificación 2026-1'!F:F,"FILIAL",'Planificación 2026-1'!W:W,C235,'Planificación 2026-1'!H:H,"DE"))&gt;0,"P08"," ")</f>
        <v xml:space="preserve"> </v>
      </c>
      <c r="AH235" s="108" t="str">
        <f>IF(SUM(COUNTIFS('Planificación 2026-1'!F:F,"FILIAL",'Planificación 2026-1'!W:W,C235,'Planificación 2026-1'!H:H,"OB"))&gt;0,"P09"," ")</f>
        <v xml:space="preserve"> </v>
      </c>
      <c r="AI235" s="108" t="str">
        <f>IF(SUM(COUNTIFS('Planificación 2026-1'!F:F,"FILIAL",'Planificación 2026-1'!W:W,C235,'Planificación 2026-1'!H:H,"MH"))&gt;0,"P31"," ")</f>
        <v xml:space="preserve"> </v>
      </c>
      <c r="AJ235" s="108" t="str">
        <f>IF(SUM(COUNTIFS('Planificación 2026-1'!F:F,"FILIAL",'Planificación 2026-1'!W:W,C235,'Planificación 2026-1'!H:H,"IC"))&gt;0,"P32"," ")</f>
        <v xml:space="preserve"> </v>
      </c>
      <c r="AK235" s="108" t="str">
        <f>IF(SUM(COUNTIFS('Planificación 2026-1'!F:F,"FILIAL",'Planificación 2026-1'!W:W,C235,'Planificación 2026-1'!H:H,"AR"))&gt;0,"P34"," ")</f>
        <v xml:space="preserve"> </v>
      </c>
      <c r="AL235" s="108" t="str">
        <f>IF(SUM(COUNTIFS('Planificación 2026-1'!F:F,"FILIAL",'Planificación 2026-1'!W:W,C235,'Planificación 2026-1'!H:H,"T1"))&gt;0,"P35"," ")</f>
        <v xml:space="preserve"> </v>
      </c>
      <c r="AM235" s="108" t="str">
        <f>IF(SUM(COUNTIFS('Planificación 2026-1'!F:F,"FILIAL",'Planificación 2026-1'!W:W,C235,'Planificación 2026-1'!H:H,"T3"))&gt;0,"P36"," ")</f>
        <v xml:space="preserve"> </v>
      </c>
      <c r="AN235" s="108" t="str">
        <f>IF(SUM(COUNTIFS('Planificación 2026-1'!F:F,"FILIAL",'Planificación 2026-1'!W:W,C235,'Planificación 2026-1'!H:H,"T2"))&gt;0,"P37"," ")</f>
        <v xml:space="preserve"> </v>
      </c>
      <c r="AO235" s="108" t="str">
        <f>IF(SUM(COUNTIFS('Planificación 2026-1'!F:F,"FILIAL",'Planificación 2026-1'!W:W,C235,'Planificación 2026-1'!H:H,"AE"))&gt;0,"P38"," ")</f>
        <v xml:space="preserve"> </v>
      </c>
      <c r="AP235" s="108" t="str">
        <f>IF(SUM(COUNTIFS('Planificación 2026-1'!F:F,"FILIAL",'Planificación 2026-1'!W:W,C235,'Planificación 2026-1'!H:H,"T4"))&gt;0,"P55"," ")</f>
        <v xml:space="preserve"> </v>
      </c>
      <c r="AQ235" s="108" t="str">
        <f>IF(SUM(COUNTIFS('Planificación 2026-1'!F:F,"SUNAMPE",'Planificación 2026-1'!W:W,C235,'Planificación 2026-1'!H:H,"AF"))&gt;0," P01"," ")</f>
        <v xml:space="preserve"> </v>
      </c>
      <c r="AR235" s="108" t="str">
        <f>IF(SUM(COUNTIFS('Planificación 2026-1'!F:F,"SUNAMPE",'Planificación 2026-1'!W:W,C235,'Planificación 2026-1'!H:H,"EN"))&gt;0,"P02"," ")</f>
        <v xml:space="preserve"> </v>
      </c>
      <c r="AS235" s="108" t="str">
        <f>IF(SUM(COUNTIFS('Planificación 2026-1'!F:F,"SUNAMPE",'Planificación 2026-1'!W:W,C235,'Planificación 2026-1'!H:H,"IS"))&gt;0,"P03"," ")</f>
        <v xml:space="preserve"> </v>
      </c>
      <c r="AT235" s="108" t="str">
        <f>IF(SUM(COUNTIFS('Planificación 2026-1'!F:F,"SUNAMPE",'Planificación 2026-1'!W:W,C235,'Planificación 2026-1'!H:H,"PS"))&gt;0,"P04"," ")</f>
        <v xml:space="preserve"> </v>
      </c>
      <c r="AU235" s="108"/>
      <c r="AV235" s="108" t="str">
        <f>IF(SUM(COUNTIFS('Planificación 2026-1'!F:F,"SUNAMPE",'Planificación 2026-1'!W:W,C235,'Planificación 2026-1'!H:H,"IN"))&gt;0,"P06"," ")</f>
        <v xml:space="preserve"> </v>
      </c>
      <c r="AW235" s="108" t="str">
        <f>IF(SUM(COUNTIFS('Planificación 2026-1'!F:F,"SUNAMPE",'Planificación 2026-1'!W:W,C235,'Planificación 2026-1'!H:H,"CA"))&gt;0,"P07"," ")</f>
        <v xml:space="preserve"> </v>
      </c>
      <c r="AX235" s="108" t="str">
        <f>IF(SUM(COUNTIFS('Planificación 2026-1'!F:F,"SUNAMPE",'Planificación 2026-1'!W:W,C235,'Planificación 2026-1'!H:H,"DE"))&gt;0,"P08"," ")</f>
        <v xml:space="preserve"> </v>
      </c>
      <c r="AY235" s="108" t="str">
        <f>IF(SUM(COUNTIFS('Planificación 2026-1'!F:F,"SUNAMPE",'Planificación 2026-1'!W:W,C235,'Planificación 2026-1'!H:H,"OB"))&gt;0,"P09"," ")</f>
        <v xml:space="preserve"> </v>
      </c>
      <c r="AZ235" s="108" t="str">
        <f>IF(SUM(COUNTIFS('Planificación 2026-1'!F:F,"SUNAMPE",'Planificación 2026-1'!W:W,C235,'Planificación 2026-1'!H:H,"MH"))&gt;0,"P31"," ")</f>
        <v xml:space="preserve"> </v>
      </c>
      <c r="BA235" s="108" t="str">
        <f>IF(SUM(COUNTIFS('Planificación 2026-1'!F:F,"SUNAMPE",'Planificación 2026-1'!W:W,C235,'Planificación 2026-1'!H:H,"IC"))&gt;0,"P32"," ")</f>
        <v xml:space="preserve"> </v>
      </c>
      <c r="BB235" s="108" t="str">
        <f>IF(SUM(COUNTIFS('Planificación 2026-1'!F:F,"SUNAMPE",'Planificación 2026-1'!W:W,C235,'Planificación 2026-1'!H:H,"AR"))&gt;0,"P34"," ")</f>
        <v xml:space="preserve"> </v>
      </c>
      <c r="BC235" s="108" t="str">
        <f>IF(SUM(COUNTIFS('Planificación 2026-1'!F:F,"SUNAMPE",'Planificación 2026-1'!W:W,C235,'Planificación 2026-1'!H:H,"T1"))&gt;0,"P35"," ")</f>
        <v xml:space="preserve"> </v>
      </c>
      <c r="BD235" s="108" t="str">
        <f>IF(SUM(COUNTIFS('Planificación 2026-1'!F:F,"SUNAMPE",'Planificación 2026-1'!W:W,C235,'Planificación 2026-1'!H:H,"T3"))&gt;0,"P36"," ")</f>
        <v xml:space="preserve"> </v>
      </c>
      <c r="BE235" s="108" t="str">
        <f>IF(SUM(COUNTIFS('Planificación 2026-1'!F:F,"SUNAMPE",'Planificación 2026-1'!W:W,C235,'Planificación 2026-1'!H:H,"T2"))&gt;0,"P37"," ")</f>
        <v xml:space="preserve"> </v>
      </c>
      <c r="BF235" s="108" t="str">
        <f>IF(SUM(COUNTIFS('Planificación 2026-1'!F:F,"SUNAMPE",'Planificación 2026-1'!W:W,C235,'Planificación 2026-1'!H:H,"AE"))&gt;0,"P38"," ")</f>
        <v xml:space="preserve"> </v>
      </c>
      <c r="BG235" s="108" t="str">
        <f>IF(SUM(COUNTIFS('Planificación 2026-1'!F:F,"SUNAMPE",'Planificación 2026-1'!W:W,C235,'Planificación 2026-1'!H:H,"T4"))&gt;0,"P55"," ")</f>
        <v xml:space="preserve"> </v>
      </c>
      <c r="BH235" s="108" t="str">
        <f>IF(SUM(COUNTIFS('Planificación 2026-1'!F:F,"HUAURA",'Planificación 2026-1'!W:W,C235,'Planificación 2026-1'!H:H,"AF"))&gt;0," P01"," ")</f>
        <v xml:space="preserve"> </v>
      </c>
      <c r="BI235" s="108" t="str">
        <f>IF(SUM(COUNTIFS('Planificación 2026-1'!F:F,"HUAURA",'Planificación 2026-1'!W:W,C235,'Planificación 2026-1'!H:H,"EN"))&gt;0,"P02"," ")</f>
        <v xml:space="preserve"> </v>
      </c>
      <c r="BJ235" s="108" t="str">
        <f>IF(SUM(COUNTIFS('Planificación 2026-1'!F:F,"HUAURA",'Planificación 2026-1'!W:W,C235,'Planificación 2026-1'!H:H,"IS"))&gt;0,"P03"," ")</f>
        <v xml:space="preserve"> </v>
      </c>
      <c r="BK235" s="108" t="str">
        <f>IF(SUM(COUNTIFS('Planificación 2026-1'!F:F,"HUAURA",'Planificación 2026-1'!W:W,C235,'Planificación 2026-1'!H:H,"PS"))&gt;0,"P04"," ")</f>
        <v xml:space="preserve"> </v>
      </c>
      <c r="BL235" s="108"/>
      <c r="BM235" s="108" t="str">
        <f>IF(SUM(COUNTIFS('Planificación 2026-1'!F:F,"HUAURA",'Planificación 2026-1'!W:W,C235,'Planificación 2026-1'!H:H,"IN"))&gt;0,"P06"," ")</f>
        <v xml:space="preserve"> </v>
      </c>
      <c r="BN235" s="108" t="str">
        <f>IF(SUM(COUNTIFS('Planificación 2026-1'!F:F,"HUAURA",'Planificación 2026-1'!W:W,C235,'Planificación 2026-1'!H:H,"CA"))&gt;0,"P07"," ")</f>
        <v xml:space="preserve"> </v>
      </c>
      <c r="BO235" s="108" t="str">
        <f>IF(SUM(COUNTIFS('Planificación 2026-1'!F:F,"HUAURA",'Planificación 2026-1'!W:W,C235,'Planificación 2026-1'!H:H,"DE"))&gt;0,"P08"," ")</f>
        <v xml:space="preserve"> </v>
      </c>
      <c r="BP235" s="108" t="str">
        <f>IF(SUM(COUNTIFS('Planificación 2026-1'!F:F,"HUAURA",'Planificación 2026-1'!W:W,C235,'Planificación 2026-1'!H:H,"OB"))&gt;0,"P09"," ")</f>
        <v xml:space="preserve"> </v>
      </c>
      <c r="BQ235" s="108" t="str">
        <f>IF(SUM(COUNTIFS('Planificación 2026-1'!F:F,"HUAURA",'Planificación 2026-1'!W:W,C235,'Planificación 2026-1'!H:H,"MH"))&gt;0,"P31"," ")</f>
        <v xml:space="preserve"> </v>
      </c>
      <c r="BR235" s="108" t="str">
        <f>IF(SUM(COUNTIFS('Planificación 2026-1'!F:F,"HUAURA",'Planificación 2026-1'!W:W,C235,'Planificación 2026-1'!H:H,"IC"))&gt;0,"P32"," ")</f>
        <v xml:space="preserve"> </v>
      </c>
      <c r="BS235" s="108" t="str">
        <f>IF(SUM(COUNTIFS('Planificación 2026-1'!F:F,"HUAURA",'Planificación 2026-1'!W:W,C235,'Planificación 2026-1'!H:H,"AR"))&gt;0,"P34"," ")</f>
        <v xml:space="preserve"> </v>
      </c>
      <c r="BT235" s="108" t="str">
        <f>IF(SUM(COUNTIFS('Planificación 2026-1'!F:F,"HUAURA",'Planificación 2026-1'!W:W,C235,'Planificación 2026-1'!H:H,"T1"))&gt;0,"P35"," ")</f>
        <v xml:space="preserve"> </v>
      </c>
      <c r="BU235" s="108" t="str">
        <f>IF(SUM(COUNTIFS('Planificación 2026-1'!F:F,"HUAURA",'Planificación 2026-1'!W:W,C235,'Planificación 2026-1'!H:H,"T3"))&gt;0,"P36"," ")</f>
        <v xml:space="preserve"> </v>
      </c>
      <c r="BV235" s="108" t="str">
        <f>IF(SUM(COUNTIFS('Planificación 2026-1'!F:F,"HUAURA",'Planificación 2026-1'!W:W,C235,'Planificación 2026-1'!H:H,"T2"))&gt;0,"P37"," ")</f>
        <v xml:space="preserve"> </v>
      </c>
      <c r="BW235" s="108" t="str">
        <f>IF(SUM(COUNTIFS('Planificación 2026-1'!F:F,"HUAURA",'Planificación 2026-1'!W:W,C235,'Planificación 2026-1'!H:H,"AE"))&gt;0,"P38"," ")</f>
        <v xml:space="preserve"> </v>
      </c>
      <c r="BX235" s="108" t="str">
        <f>IF(SUM(COUNTIFS('Planificación 2026-1'!F:F,"HUAURA",'Planificación 2026-1'!W:W,C235,'Planificación 2026-1'!H:H,"T4"))&gt;0,"P55"," ")</f>
        <v xml:space="preserve"> </v>
      </c>
      <c r="BY235" s="109">
        <f>SUMIFS('Planificación 2026-1'!R:R,'Planificación 2026-1'!W:W,C235,'Planificación 2026-1'!H:H,"AF",'Planificación 2026-1'!I:I,"&gt;2")</f>
        <v>0</v>
      </c>
      <c r="BZ235" s="109">
        <f>SUMIFS('Planificación 2026-1'!R:R,'Planificación 2026-1'!W:W,C235,'Planificación 2026-1'!H:H,"EN",'Planificación 2026-1'!I:I,"&gt;2")</f>
        <v>0</v>
      </c>
      <c r="CA235" s="109">
        <f>SUMIFS('Planificación 2026-1'!R:R,'Planificación 2026-1'!W:W,C235,'Planificación 2026-1'!H:H,"IS",'Planificación 2026-1'!I:I,"&gt;2")</f>
        <v>0</v>
      </c>
      <c r="CB235" s="109">
        <f>SUMIFS('Planificación 2026-1'!R:R,'Planificación 2026-1'!W:W,C235,'Planificación 2026-1'!H:H,"PS",'Planificación 2026-1'!I:I,"&gt;2")</f>
        <v>0</v>
      </c>
      <c r="CC235" s="109">
        <f>SUMIFS('Planificación 2026-1'!R:R,'Planificación 2026-1'!W:W,C235,'Planificación 2026-1'!H:H,"IN",'Planificación 2026-1'!I:I,"&gt;2")</f>
        <v>0</v>
      </c>
      <c r="CD235" s="109">
        <f>SUMIFS('Planificación 2026-1'!R:R,'Planificación 2026-1'!W:W,C235,'Planificación 2026-1'!H:H,"CA",'Planificación 2026-1'!I:I,"&gt;2")</f>
        <v>0</v>
      </c>
      <c r="CE235" s="109">
        <f>SUMIFS('Planificación 2026-1'!R:R,'Planificación 2026-1'!W:W,C235,'Planificación 2026-1'!H:H,"DE",'Planificación 2026-1'!I:I,"&gt;2")</f>
        <v>0</v>
      </c>
      <c r="CF235" s="109">
        <f>SUMIFS('Planificación 2026-1'!R:R,'Planificación 2026-1'!W:W,C235,'Planificación 2026-1'!H:H,"OB",'Planificación 2026-1'!I:I,"&gt;2")</f>
        <v>0</v>
      </c>
      <c r="CG235" s="109">
        <f>SUMIFS('Planificación 2026-1'!R:R,'Planificación 2026-1'!W:W,C235,'Planificación 2026-1'!H:H,"MH",'Planificación 2026-1'!I:I,"&gt;2")</f>
        <v>0</v>
      </c>
      <c r="CH235" s="109">
        <f>SUMIFS('Planificación 2026-1'!R:R,'Planificación 2026-1'!W:W,C235,'Planificación 2026-1'!H:H,"IC",'Planificación 2026-1'!I:I,"&gt;2")</f>
        <v>0</v>
      </c>
      <c r="CI235" s="109">
        <f>SUMIFS('Planificación 2026-1'!R:R,'Planificación 2026-1'!W:W,C235,'Planificación 2026-1'!H:H,"AR",'Planificación 2026-1'!I:I,"&gt;2")</f>
        <v>0</v>
      </c>
      <c r="CJ235" s="109">
        <f>SUMIFS('Planificación 2026-1'!R:R,'Planificación 2026-1'!W:W,C235,'Planificación 2026-1'!H:H,"T1",'Planificación 2026-1'!I:I,"&gt;2")</f>
        <v>0</v>
      </c>
      <c r="CK235" s="109">
        <f>SUMIFS('Planificación 2026-1'!R:R,'Planificación 2026-1'!W:W,C235,'Planificación 2026-1'!H:H,"T3",'Planificación 2026-1'!I:I,"&gt;2")</f>
        <v>0</v>
      </c>
      <c r="CL235" s="109">
        <f>SUMIFS('Planificación 2026-1'!R:R,'Planificación 2026-1'!W:W,C235,'Planificación 2026-1'!H:H,"T2",'Planificación 2026-1'!I:I,"&gt;2")</f>
        <v>0</v>
      </c>
      <c r="CM235" s="109">
        <f>SUMIFS('Planificación 2026-1'!R:R,'Planificación 2026-1'!W:W,C235,'Planificación 2026-1'!H:H,"AE",'Planificación 2026-1'!I:I,"&gt;2")</f>
        <v>0</v>
      </c>
      <c r="CN235" s="109">
        <f>SUMIFS('Planificación 2026-1'!R:R,'Planificación 2026-1'!W:W,C235,'Planificación 2026-1'!H:H,"T4",'Planificación 2026-1'!I:I,"&gt;2")</f>
        <v>0</v>
      </c>
      <c r="CO235" s="109">
        <f>SUMIFS('Planificación 2026-1'!R:R,'Planificación 2026-1'!W:W,C235,'Planificación 2026-1'!H:H,"AF",'Planificación 2026-1'!I:I,"&lt;3")</f>
        <v>0</v>
      </c>
      <c r="CP235" s="109">
        <f>SUMIFS('Planificación 2026-1'!R:R,'Planificación 2026-1'!W:W,C235,'Planificación 2026-1'!H:H,"EN",'Planificación 2026-1'!I:I,"&lt;3")</f>
        <v>0</v>
      </c>
      <c r="CQ235" s="109">
        <f>SUMIFS('Planificación 2026-1'!R:R,'Planificación 2026-1'!W:W,C235,'Planificación 2026-1'!H:H,"IS",'Planificación 2026-1'!I:I,"&lt;3")</f>
        <v>0</v>
      </c>
      <c r="CR235" s="109">
        <f>SUMIFS('Planificación 2026-1'!R:R,'Planificación 2026-1'!W:W,C235,'Planificación 2026-1'!H:H,"PS",'Planificación 2026-1'!I:I,"&lt;3")</f>
        <v>0</v>
      </c>
      <c r="CS235" s="109">
        <f>SUMIFS('Planificación 2026-1'!R:R,'Planificación 2026-1'!W:W,C235,'Planificación 2026-1'!H:H,"IN",'Planificación 2026-1'!I:I,"&lt;3")</f>
        <v>0</v>
      </c>
      <c r="CT235" s="109">
        <f>SUMIFS('Planificación 2026-1'!R:R,'Planificación 2026-1'!W:W,C235,'Planificación 2026-1'!H:H,"CA",'Planificación 2026-1'!I:I,"&lt;3")</f>
        <v>0</v>
      </c>
      <c r="CU235" s="109">
        <f>SUMIFS('Planificación 2026-1'!R:R,'Planificación 2026-1'!W:W,C235,'Planificación 2026-1'!H:H,"DE",'Planificación 2026-1'!I:I,"&lt;3")</f>
        <v>0</v>
      </c>
      <c r="CV235" s="109">
        <f>SUMIFS('Planificación 2026-1'!R:R,'Planificación 2026-1'!W:W,C235,'Planificación 2026-1'!H:H,"OB",'Planificación 2026-1'!I:I,"&lt;3")</f>
        <v>0</v>
      </c>
      <c r="CW235" s="109">
        <f>SUMIFS('Planificación 2026-1'!R:R,'Planificación 2026-1'!W:W,C235,'Planificación 2026-1'!H:H,"MH",'Planificación 2026-1'!I:I,"&lt;3")</f>
        <v>0</v>
      </c>
      <c r="CX235" s="109">
        <f>SUMIFS('Planificación 2026-1'!R:R,'Planificación 2026-1'!W:W,C235,'Planificación 2026-1'!H:H,"IC",'Planificación 2026-1'!I:I,"&lt;3")</f>
        <v>0</v>
      </c>
      <c r="CY235" s="109">
        <f>SUMIFS('Planificación 2026-1'!R:R,'Planificación 2026-1'!W:W,C235,'Planificación 2026-1'!H:H,"AR",'Planificación 2026-1'!I:I,"&lt;3")</f>
        <v>0</v>
      </c>
      <c r="CZ235" s="109">
        <f>SUMIFS('Planificación 2026-1'!R:R,'Planificación 2026-1'!W:W,C235,'Planificación 2026-1'!H:H,"T1",'Planificación 2026-1'!I:I,"&lt;3")</f>
        <v>0</v>
      </c>
      <c r="DA235" s="109">
        <f>SUMIFS('Planificación 2026-1'!R:R,'Planificación 2026-1'!W:W,C235,'Planificación 2026-1'!H:H,"T3",'Planificación 2026-1'!I:I,"&lt;3")</f>
        <v>0</v>
      </c>
      <c r="DB235" s="109">
        <f>SUMIFS('Planificación 2026-1'!R:R,'Planificación 2026-1'!W:W,C235,'Planificación 2026-1'!H:H,"T2",'Planificación 2026-1'!I:I,"&lt;3")</f>
        <v>0</v>
      </c>
      <c r="DC235" s="109">
        <f>SUMIFS('Planificación 2026-1'!R:R,'Planificación 2026-1'!W:W,C235,'Planificación 2026-1'!H:H,"AE",'Planificación 2026-1'!I:I,"&lt;3")</f>
        <v>0</v>
      </c>
      <c r="DD235" s="109">
        <f>SUMIFS('Planificación 2026-1'!R:R,'Planificación 2026-1'!W:W,C235,'Planificación 2026-1'!H:H,"T4",'Planificación 2026-1'!I:I,"&lt;3")</f>
        <v>0</v>
      </c>
      <c r="DE235" s="108" t="str">
        <f t="shared" si="36"/>
        <v/>
      </c>
      <c r="DF235" s="41">
        <f>IF(C235="","",SUMIFS('Planificación 2026-1'!R:R,'Planificación 2026-1'!W:W,C235,'Planificación 2026-1'!F:F,"PRINCIPAL",'Planificación 2026-1'!X:X,"VIRTUAL"))</f>
        <v>0</v>
      </c>
      <c r="DG235" s="41">
        <f>IF(C235="","",SUMIFS('Planificación 2026-1'!R:R,'Planificación 2026-1'!W:W,C235,'Planificación 2026-1'!F:F,"PRINCIPAL",'Planificación 2026-1'!X:X,"PRESENCIAL"))</f>
        <v>0</v>
      </c>
      <c r="DH235" s="41">
        <f>IF(C235="","",SUMIFS('Planificación 2026-1'!R:R,'Planificación 2026-1'!W:W,C235,'Planificación 2026-1'!F:F,"PRINCIPAL",'Planificación 2026-1'!X:X,"HIBRIDO PRESENCIAL"))</f>
        <v>0</v>
      </c>
      <c r="DI235" s="108" t="str">
        <f t="shared" si="37"/>
        <v/>
      </c>
      <c r="DJ235" s="108">
        <f>IF(C235="","",SUMIFS('Planificación 2026-1'!R:R,'Planificación 2026-1'!W:W,C235,'Planificación 2026-1'!F:F,"FILIAL",'Planificación 2026-1'!X:X,"VIRTUAL"))</f>
        <v>0</v>
      </c>
      <c r="DK235" s="110">
        <f>IF(C235="","",SUMIFS('Planificación 2026-1'!R:R,'Planificación 2026-1'!W:W,C235,'Planificación 2026-1'!F:F,"FILIAL",'Planificación 2026-1'!X:X,"PRESENCIAL"))</f>
        <v>0</v>
      </c>
      <c r="DL235" s="61">
        <f>IF(C235="","",SUMIFS('Planificación 2026-1'!R:R,'Planificación 2026-1'!W:W,C235,'Planificación 2026-1'!F:F,"FILIAL",'Planificación 2026-1'!X:X,"HIBRIDO PRESENCIAL"))</f>
        <v>0</v>
      </c>
      <c r="DM235" s="111" t="str">
        <f t="shared" si="38"/>
        <v/>
      </c>
      <c r="DN235" s="108">
        <f>IF(C235="","",SUMIFS('Planificación 2026-1'!R:R,'Planificación 2026-1'!W:W,C235,'Planificación 2026-1'!F:F,"SUNAMPE",'Planificación 2026-1'!X:X,"VIRTUAL"))</f>
        <v>0</v>
      </c>
      <c r="DO235" s="61">
        <f>IF(C235="","",SUMIFS('Planificación 2026-1'!R:R,'Planificación 2026-1'!W:W,C235,'Planificación 2026-1'!F:F,"SUNAMPE",'Planificación 2026-1'!X:X,"PRESENCIAL"))</f>
        <v>0</v>
      </c>
      <c r="DP235" s="111" t="str">
        <f t="shared" si="39"/>
        <v/>
      </c>
      <c r="DQ235" s="108">
        <f>IF(C235="","",SUMIFS('Planificación 2026-1'!R:R,'Planificación 2026-1'!W:W,C235,'Planificación 2026-1'!F:F,"HUAURA",'Planificación 2026-1'!X:X,"VIRTUAL"))</f>
        <v>0</v>
      </c>
      <c r="DR235" s="61">
        <f>IF(C235="","",SUMIFS('Planificación 2026-1'!R:R,'Planificación 2026-1'!W:W,C235,'Planificación 2026-1'!F:F,"HUAURA",'Planificación 2026-1'!X:X,"PRESENCIAL"))</f>
        <v>0</v>
      </c>
      <c r="DS235" s="76">
        <f>SUMIFS('Planificación 2026-1'!R:R,'Planificación 2026-1'!W:W,C235,'Planificación 2026-1'!F:F,"PRINCIPAL",'Planificación 2026-1'!X:X,"VIRTUAL",'Planificación 2026-1'!I:I,"&gt;2")</f>
        <v>0</v>
      </c>
      <c r="DT235" s="76">
        <f>SUMIFS('Planificación 2026-1'!R:R,'Planificación 2026-1'!W:W,C235,'Planificación 2026-1'!F:F,"PRINCIPAL",'Planificación 2026-1'!X:X,"&lt;&gt;VIRTUAL",'Planificación 2026-1'!I:I,"&gt;2")</f>
        <v>0</v>
      </c>
      <c r="DU235" s="76">
        <f>SUMIFS('Planificación 2026-1'!R:R,'Planificación 2026-1'!W:W,C235,'Planificación 2026-1'!F:F,"SUNAMPE",'Planificación 2026-1'!X:X,"VIRTUAL",'Planificación 2026-1'!I:I,"&gt;2")</f>
        <v>0</v>
      </c>
      <c r="DV235" s="76">
        <f>SUMIFS('Planificación 2026-1'!R:R,'Planificación 2026-1'!W:W,C235,'Planificación 2026-1'!F:F,"SUNAMPE",'Planificación 2026-1'!X:X,"&lt;&gt;VIRTUAL",'Planificación 2026-1'!I:I,"&gt;2")</f>
        <v>0</v>
      </c>
      <c r="DW235" s="76">
        <f>SUMIFS('Planificación 2026-1'!R:R,'Planificación 2026-1'!W:W,C235,'Planificación 2026-1'!F:F,"FILIAL",'Planificación 2026-1'!X:X,"VIRTUAL",'Planificación 2026-1'!I:I,"&gt;2")</f>
        <v>0</v>
      </c>
      <c r="DX235" s="76">
        <f>SUMIFS('Planificación 2026-1'!R:R,'Planificación 2026-1'!W:W,C235,'Planificación 2026-1'!F:F,"FILIAL",'Planificación 2026-1'!X:X,"&lt;&gt;VIRTUAL",'Planificación 2026-1'!I:I,"&gt;2")</f>
        <v>0</v>
      </c>
      <c r="DY235" s="76">
        <f>SUMIFS('Planificación 2026-1'!R:R,'Planificación 2026-1'!W:W,C235,'Planificación 2026-1'!F:F,"PORUMA",'Planificación 2026-1'!X:X,"VIRTUAL",'Planificación 2026-1'!I:I,"&gt;2")</f>
        <v>0</v>
      </c>
      <c r="DZ235" s="76">
        <f>SUMIFS('Planificación 2026-1'!R:R,'Planificación 2026-1'!W:W,C235,'Planificación 2026-1'!F:F,"PORUMA",'Planificación 2026-1'!X:X,"&lt;&gt;VIRTUAL",'Planificación 2026-1'!I:I,"&gt;2")</f>
        <v>0</v>
      </c>
      <c r="EA235" s="76">
        <f>SUMIFS('Planificación 2026-1'!R:R,'Planificación 2026-1'!W:W,C235,'Planificación 2026-1'!F:F,"HUAURA",'Planificación 2026-1'!X:X,"VIRTUAL",'Planificación 2026-1'!I:I,"&gt;2")</f>
        <v>0</v>
      </c>
      <c r="EB235" s="76">
        <f>SUMIFS('Planificación 2026-1'!R:R,'Planificación 2026-1'!W:W,C235,'Planificación 2026-1'!F:F,"HUAURA",'Planificación 2026-1'!X:X,"&lt;&gt;VIRTUAL",'Planificación 2026-1'!I:I,"&gt;2")</f>
        <v>0</v>
      </c>
      <c r="EC235" s="76">
        <f>SUMIFS('Planificación 2026-1'!R:R,'Planificación 2026-1'!W:W,C235,'Planificación 2026-1'!F:F,"PRINCIPAL",'Planificación 2026-1'!X:X,"VIRTUAL",'Planificación 2026-1'!I:I,"&lt;3")</f>
        <v>0</v>
      </c>
      <c r="ED235" s="76">
        <f>SUMIFS('Planificación 2026-1'!R:R,'Planificación 2026-1'!W:W,C235,'Planificación 2026-1'!F:F,"PRINCIPAL",'Planificación 2026-1'!X:X,"&lt;&gt;VIRTUAL",'Planificación 2026-1'!I:I,"&lt;3")</f>
        <v>0</v>
      </c>
      <c r="EE235" s="76">
        <f>SUMIFS('Planificación 2026-1'!R:R,'Planificación 2026-1'!W:W,C235,'Planificación 2026-1'!F:F,"SUNAMPE",'Planificación 2026-1'!X:X,"VIRTUAL",'Planificación 2026-1'!I:I,"&lt;3")</f>
        <v>0</v>
      </c>
      <c r="EF235" s="76">
        <f>SUMIFS('Planificación 2026-1'!R:R,'Planificación 2026-1'!W:W,C235,'Planificación 2026-1'!F:F,"SUNAMPE",'Planificación 2026-1'!X:X,"&lt;&gt;VIRTUAL",'Planificación 2026-1'!I:I,"&lt;3")</f>
        <v>0</v>
      </c>
      <c r="EG235" s="76">
        <f>SUMIFS('Planificación 2026-1'!R:R,'Planificación 2026-1'!W:W,C235,'Planificación 2026-1'!F:F,"FILIAL",'Planificación 2026-1'!X:X,"VIRTUAL",'Planificación 2026-1'!I:I,"&lt;3")</f>
        <v>0</v>
      </c>
      <c r="EH235" s="76">
        <f>SUMIFS('Planificación 2026-1'!R:R,'Planificación 2026-1'!W:W,C235,'Planificación 2026-1'!F:F,"FILIAL",'Planificación 2026-1'!X:X,"&lt;&gt;VIRTUAL",'Planificación 2026-1'!I:I,"&lt;3")</f>
        <v>0</v>
      </c>
      <c r="EI235" s="76">
        <f>SUMIFS('Planificación 2026-1'!R:R,'Planificación 2026-1'!W:W,C235,'Planificación 2026-1'!F:F,"PORUMA",'Planificación 2026-1'!X:X,"VIRTUAL",'Planificación 2026-1'!I:I,"&lt;3")</f>
        <v>0</v>
      </c>
      <c r="EJ235" s="76">
        <f>SUMIFS('Planificación 2026-1'!R:R,'Planificación 2026-1'!W:W,C235,'Planificación 2026-1'!F:F,"PORUMA",'Planificación 2026-1'!X:X,"&lt;&gt;VIRTUAL",'Planificación 2026-1'!I:I,"&lt;3")</f>
        <v>0</v>
      </c>
      <c r="EK235" s="76">
        <f>SUMIFS('Planificación 2026-1'!R:R,'Planificación 2026-1'!W:W,C235,'Planificación 2026-1'!F:F,"HUAURA",'Planificación 2026-1'!X:X,"VIRTUAL",'Planificación 2026-1'!I:I,"&lt;3")</f>
        <v>0</v>
      </c>
      <c r="EL235" s="76">
        <f>SUMIFS('Planificación 2026-1'!R:R,'Planificación 2026-1'!W:W,C235,'Planificación 2026-1'!F:F,"HUAURA",'Planificación 2026-1'!X:X,"&lt;&gt;VIRTUAL",'Planificación 2026-1'!I:I,"&lt;3")</f>
        <v>0</v>
      </c>
      <c r="EM235" s="76"/>
      <c r="EN235" s="76">
        <f t="shared" si="32"/>
        <v>0</v>
      </c>
      <c r="EO235" s="76">
        <f t="shared" si="33"/>
        <v>0</v>
      </c>
      <c r="EP235" s="76" t="b">
        <f t="shared" si="34"/>
        <v>1</v>
      </c>
      <c r="EQ235" s="76" t="str">
        <f t="shared" si="35"/>
        <v/>
      </c>
      <c r="ER235" s="76" t="str">
        <f t="shared" si="40"/>
        <v>PRESENCIAL</v>
      </c>
    </row>
    <row r="236" spans="1:148" hidden="1">
      <c r="A236" s="83"/>
      <c r="B236" s="119">
        <v>233</v>
      </c>
      <c r="C236" s="115" t="s">
        <v>409</v>
      </c>
      <c r="D236" s="112">
        <f>SUMIF('Planificación 2026-1'!W:W,C236,'Planificación 2026-1'!R:R)</f>
        <v>13</v>
      </c>
      <c r="E236" s="114" t="s">
        <v>170</v>
      </c>
      <c r="F236" s="115" t="s">
        <v>347</v>
      </c>
      <c r="G236" s="115" t="s">
        <v>153</v>
      </c>
      <c r="H236" s="115" t="s">
        <v>123</v>
      </c>
      <c r="I236" s="107" t="str">
        <f>IF(SUM(COUNTIFS('Planificación 2026-1'!F:F,"PRINCIPAL",'Planificación 2026-1'!W:W,C236,'Planificación 2026-1'!H:H,"AF"))&gt;0,"P01"," ")</f>
        <v xml:space="preserve"> </v>
      </c>
      <c r="J236" s="108" t="str">
        <f>IF(SUM(COUNTIFS('Planificación 2026-1'!F:F,"PRINCIPAL",'Planificación 2026-1'!W:W,C236,'Planificación 2026-1'!H:H,"EN"))&gt;0,"P02"," ")</f>
        <v xml:space="preserve"> </v>
      </c>
      <c r="K236" s="108" t="str">
        <f>IF(SUM(COUNTIFS('Planificación 2026-1'!F:F,"PRINCIPAL",'Planificación 2026-1'!W:W,C236,'Planificación 2026-1'!H:H,"IS"))&gt;0,"P03"," ")</f>
        <v>P03</v>
      </c>
      <c r="L236" s="108" t="str">
        <f>IF(SUM(COUNTIFS('Planificación 2026-1'!F:F,"PRINCIPAL",'Planificación 2026-1'!W:W,C236,'Planificación 2026-1'!H:H,"PS"))&gt;0,"P04"," ")</f>
        <v xml:space="preserve"> </v>
      </c>
      <c r="M236" s="108"/>
      <c r="N236" s="108" t="str">
        <f>IF(SUM(COUNTIFS('Planificación 2026-1'!F:F,"PRINCIPAL",'Planificación 2026-1'!W:W,C236,'Planificación 2026-1'!H:H,"IN"))&gt;0,"P06"," ")</f>
        <v>P06</v>
      </c>
      <c r="O236" s="108" t="str">
        <f>IF(SUM(COUNTIFS('Planificación 2026-1'!F:F,"PRINCIPAL",'Planificación 2026-1'!W:W,C236,'Planificación 2026-1'!H:H,"CA"))&gt;0,"P07"," ")</f>
        <v xml:space="preserve"> </v>
      </c>
      <c r="P236" s="108" t="str">
        <f>IF(SUM(COUNTIFS('Planificación 2026-1'!F:F,"PRINCIPAL",'Planificación 2026-1'!W:W,C236,'Planificación 2026-1'!H:H,"DE"))&gt;0,"P08"," ")</f>
        <v xml:space="preserve"> </v>
      </c>
      <c r="Q236" s="108" t="str">
        <f>IF(SUM(COUNTIFS('Planificación 2026-1'!F:F,"PRINCIPAL",'Planificación 2026-1'!W:W,C236,'Planificación 2026-1'!H:H,"OB"))&gt;0,"P09"," ")</f>
        <v xml:space="preserve"> </v>
      </c>
      <c r="R236" s="108" t="str">
        <f>IF(SUM(COUNTIFS('Planificación 2026-1'!F:F,"PRINCIPAL",'Planificación 2026-1'!W:W,C236,'Planificación 2026-1'!H:H,"MH"))&gt;0,"P31"," ")</f>
        <v xml:space="preserve"> </v>
      </c>
      <c r="S236" s="108" t="str">
        <f>IF(SUM(COUNTIFS('Planificación 2026-1'!F:F,"PRINCIPAL",'Planificación 2026-1'!W:W,C236,'Planificación 2026-1'!H:H,"IC"))&gt;0,"P32"," ")</f>
        <v xml:space="preserve"> </v>
      </c>
      <c r="T236" s="108" t="str">
        <f>IF(SUM(COUNTIFS('Planificación 2026-1'!F:F,"PRINCIPAL",'Planificación 2026-1'!W:W,C236,'Planificación 2026-1'!H:H,"AR"))&gt;0,"P34"," ")</f>
        <v xml:space="preserve"> </v>
      </c>
      <c r="U236" s="108" t="str">
        <f>IF(SUM(COUNTIFS('Planificación 2026-1'!F:F,"PRINCIPAL",'Planificación 2026-1'!W:W,C236,'Planificación 2026-1'!H:H,"T1"))&gt;0,"P35"," ")</f>
        <v xml:space="preserve"> </v>
      </c>
      <c r="V236" s="108" t="str">
        <f>IF(SUM(COUNTIFS('Planificación 2026-1'!F:F,"PRINCIPAL",'Planificación 2026-1'!W:W,C236,'Planificación 2026-1'!H:H,"T3"))&gt;0,"P36"," ")</f>
        <v xml:space="preserve"> </v>
      </c>
      <c r="W236" s="108" t="str">
        <f>IF(SUM(COUNTIFS('Planificación 2026-1'!F:F,"PRINCIPAL",'Planificación 2026-1'!W:W,C236,'Planificación 2026-1'!H:H,"T2"))&gt;0,"P37"," ")</f>
        <v xml:space="preserve"> </v>
      </c>
      <c r="X236" s="108" t="str">
        <f>IF(SUM(COUNTIFS('Planificación 2026-1'!F:F,"PRINCIPAL",'Planificación 2026-1'!W:W,C236,'Planificación 2026-1'!H:H,"AE"))&gt;0,"P38"," ")</f>
        <v xml:space="preserve"> </v>
      </c>
      <c r="Y236" s="108" t="str">
        <f>IF(SUM(COUNTIFS('Planificación 2026-1'!F:F,"PRINCIPAL",'Planificación 2026-1'!W:W,C236,'Planificación 2026-1'!H:H,"T4"))&gt;0,"P55"," ")</f>
        <v xml:space="preserve"> </v>
      </c>
      <c r="Z236" s="108" t="str">
        <f>IF(SUM(COUNTIFS('Planificación 2026-1'!F:F,"FILIAL",'Planificación 2026-1'!W:W,C236,'Planificación 2026-1'!H:H,"AF"))&gt;0," P01"," ")</f>
        <v xml:space="preserve"> </v>
      </c>
      <c r="AA236" s="108" t="str">
        <f>IF(SUM(COUNTIFS('Planificación 2026-1'!F:F,"FILIAL",'Planificación 2026-1'!W:W,C236,'Planificación 2026-1'!H:H,"EN"))&gt;0,"P02"," ")</f>
        <v xml:space="preserve"> </v>
      </c>
      <c r="AB236" s="108" t="str">
        <f>IF(SUM(COUNTIFS('Planificación 2026-1'!F:F,"FILIAL",'Planificación 2026-1'!W:W,C236,'Planificación 2026-1'!H:H,"IS"))&gt;0,"P03"," ")</f>
        <v xml:space="preserve"> </v>
      </c>
      <c r="AC236" s="108" t="str">
        <f>IF(SUM(COUNTIFS('Planificación 2026-1'!F:F,"FILIAL",'Planificación 2026-1'!W:W,C236,'Planificación 2026-1'!H:H,"PS"))&gt;0,"P04"," ")</f>
        <v xml:space="preserve"> </v>
      </c>
      <c r="AD236" s="108"/>
      <c r="AE236" s="108" t="str">
        <f>IF(SUM(COUNTIFS('Planificación 2026-1'!F:F,"FILIAL",'Planificación 2026-1'!W:W,C236,'Planificación 2026-1'!H:H,"IN"))&gt;0,"P06"," ")</f>
        <v xml:space="preserve"> </v>
      </c>
      <c r="AF236" s="108" t="str">
        <f>IF(SUM(COUNTIFS('Planificación 2026-1'!F:F,"FILIAL",'Planificación 2026-1'!W:W,C236,'Planificación 2026-1'!H:H,"CA"))&gt;0,"P07"," ")</f>
        <v xml:space="preserve"> </v>
      </c>
      <c r="AG236" s="108" t="str">
        <f>IF(SUM(COUNTIFS('Planificación 2026-1'!F:F,"FILIAL",'Planificación 2026-1'!W:W,C236,'Planificación 2026-1'!H:H,"DE"))&gt;0,"P08"," ")</f>
        <v xml:space="preserve"> </v>
      </c>
      <c r="AH236" s="108" t="str">
        <f>IF(SUM(COUNTIFS('Planificación 2026-1'!F:F,"FILIAL",'Planificación 2026-1'!W:W,C236,'Planificación 2026-1'!H:H,"OB"))&gt;0,"P09"," ")</f>
        <v xml:space="preserve"> </v>
      </c>
      <c r="AI236" s="108" t="str">
        <f>IF(SUM(COUNTIFS('Planificación 2026-1'!F:F,"FILIAL",'Planificación 2026-1'!W:W,C236,'Planificación 2026-1'!H:H,"MH"))&gt;0,"P31"," ")</f>
        <v xml:space="preserve"> </v>
      </c>
      <c r="AJ236" s="108" t="str">
        <f>IF(SUM(COUNTIFS('Planificación 2026-1'!F:F,"FILIAL",'Planificación 2026-1'!W:W,C236,'Planificación 2026-1'!H:H,"IC"))&gt;0,"P32"," ")</f>
        <v xml:space="preserve"> </v>
      </c>
      <c r="AK236" s="108" t="str">
        <f>IF(SUM(COUNTIFS('Planificación 2026-1'!F:F,"FILIAL",'Planificación 2026-1'!W:W,C236,'Planificación 2026-1'!H:H,"AR"))&gt;0,"P34"," ")</f>
        <v xml:space="preserve"> </v>
      </c>
      <c r="AL236" s="108" t="str">
        <f>IF(SUM(COUNTIFS('Planificación 2026-1'!F:F,"FILIAL",'Planificación 2026-1'!W:W,C236,'Planificación 2026-1'!H:H,"T1"))&gt;0,"P35"," ")</f>
        <v xml:space="preserve"> </v>
      </c>
      <c r="AM236" s="108" t="str">
        <f>IF(SUM(COUNTIFS('Planificación 2026-1'!F:F,"FILIAL",'Planificación 2026-1'!W:W,C236,'Planificación 2026-1'!H:H,"T3"))&gt;0,"P36"," ")</f>
        <v xml:space="preserve"> </v>
      </c>
      <c r="AN236" s="108" t="str">
        <f>IF(SUM(COUNTIFS('Planificación 2026-1'!F:F,"FILIAL",'Planificación 2026-1'!W:W,C236,'Planificación 2026-1'!H:H,"T2"))&gt;0,"P37"," ")</f>
        <v xml:space="preserve"> </v>
      </c>
      <c r="AO236" s="108" t="str">
        <f>IF(SUM(COUNTIFS('Planificación 2026-1'!F:F,"FILIAL",'Planificación 2026-1'!W:W,C236,'Planificación 2026-1'!H:H,"AE"))&gt;0,"P38"," ")</f>
        <v xml:space="preserve"> </v>
      </c>
      <c r="AP236" s="108" t="str">
        <f>IF(SUM(COUNTIFS('Planificación 2026-1'!F:F,"FILIAL",'Planificación 2026-1'!W:W,C236,'Planificación 2026-1'!H:H,"T4"))&gt;0,"P55"," ")</f>
        <v xml:space="preserve"> </v>
      </c>
      <c r="AQ236" s="108" t="str">
        <f>IF(SUM(COUNTIFS('Planificación 2026-1'!F:F,"SUNAMPE",'Planificación 2026-1'!W:W,C236,'Planificación 2026-1'!H:H,"AF"))&gt;0," P01"," ")</f>
        <v xml:space="preserve"> </v>
      </c>
      <c r="AR236" s="108" t="str">
        <f>IF(SUM(COUNTIFS('Planificación 2026-1'!F:F,"SUNAMPE",'Planificación 2026-1'!W:W,C236,'Planificación 2026-1'!H:H,"EN"))&gt;0,"P02"," ")</f>
        <v xml:space="preserve"> </v>
      </c>
      <c r="AS236" s="108" t="str">
        <f>IF(SUM(COUNTIFS('Planificación 2026-1'!F:F,"SUNAMPE",'Planificación 2026-1'!W:W,C236,'Planificación 2026-1'!H:H,"IS"))&gt;0,"P03"," ")</f>
        <v xml:space="preserve"> </v>
      </c>
      <c r="AT236" s="108" t="str">
        <f>IF(SUM(COUNTIFS('Planificación 2026-1'!F:F,"SUNAMPE",'Planificación 2026-1'!W:W,C236,'Planificación 2026-1'!H:H,"PS"))&gt;0,"P04"," ")</f>
        <v xml:space="preserve"> </v>
      </c>
      <c r="AU236" s="108"/>
      <c r="AV236" s="108" t="str">
        <f>IF(SUM(COUNTIFS('Planificación 2026-1'!F:F,"SUNAMPE",'Planificación 2026-1'!W:W,C236,'Planificación 2026-1'!H:H,"IN"))&gt;0,"P06"," ")</f>
        <v xml:space="preserve"> </v>
      </c>
      <c r="AW236" s="108" t="str">
        <f>IF(SUM(COUNTIFS('Planificación 2026-1'!F:F,"SUNAMPE",'Planificación 2026-1'!W:W,C236,'Planificación 2026-1'!H:H,"CA"))&gt;0,"P07"," ")</f>
        <v xml:space="preserve"> </v>
      </c>
      <c r="AX236" s="108" t="str">
        <f>IF(SUM(COUNTIFS('Planificación 2026-1'!F:F,"SUNAMPE",'Planificación 2026-1'!W:W,C236,'Planificación 2026-1'!H:H,"DE"))&gt;0,"P08"," ")</f>
        <v xml:space="preserve"> </v>
      </c>
      <c r="AY236" s="108" t="str">
        <f>IF(SUM(COUNTIFS('Planificación 2026-1'!F:F,"SUNAMPE",'Planificación 2026-1'!W:W,C236,'Planificación 2026-1'!H:H,"OB"))&gt;0,"P09"," ")</f>
        <v xml:space="preserve"> </v>
      </c>
      <c r="AZ236" s="108" t="str">
        <f>IF(SUM(COUNTIFS('Planificación 2026-1'!F:F,"SUNAMPE",'Planificación 2026-1'!W:W,C236,'Planificación 2026-1'!H:H,"MH"))&gt;0,"P31"," ")</f>
        <v xml:space="preserve"> </v>
      </c>
      <c r="BA236" s="108" t="str">
        <f>IF(SUM(COUNTIFS('Planificación 2026-1'!F:F,"SUNAMPE",'Planificación 2026-1'!W:W,C236,'Planificación 2026-1'!H:H,"IC"))&gt;0,"P32"," ")</f>
        <v xml:space="preserve"> </v>
      </c>
      <c r="BB236" s="108" t="str">
        <f>IF(SUM(COUNTIFS('Planificación 2026-1'!F:F,"SUNAMPE",'Planificación 2026-1'!W:W,C236,'Planificación 2026-1'!H:H,"AR"))&gt;0,"P34"," ")</f>
        <v xml:space="preserve"> </v>
      </c>
      <c r="BC236" s="108" t="str">
        <f>IF(SUM(COUNTIFS('Planificación 2026-1'!F:F,"SUNAMPE",'Planificación 2026-1'!W:W,C236,'Planificación 2026-1'!H:H,"T1"))&gt;0,"P35"," ")</f>
        <v xml:space="preserve"> </v>
      </c>
      <c r="BD236" s="108" t="str">
        <f>IF(SUM(COUNTIFS('Planificación 2026-1'!F:F,"SUNAMPE",'Planificación 2026-1'!W:W,C236,'Planificación 2026-1'!H:H,"T3"))&gt;0,"P36"," ")</f>
        <v xml:space="preserve"> </v>
      </c>
      <c r="BE236" s="108" t="str">
        <f>IF(SUM(COUNTIFS('Planificación 2026-1'!F:F,"SUNAMPE",'Planificación 2026-1'!W:W,C236,'Planificación 2026-1'!H:H,"T2"))&gt;0,"P37"," ")</f>
        <v xml:space="preserve"> </v>
      </c>
      <c r="BF236" s="108" t="str">
        <f>IF(SUM(COUNTIFS('Planificación 2026-1'!F:F,"SUNAMPE",'Planificación 2026-1'!W:W,C236,'Planificación 2026-1'!H:H,"AE"))&gt;0,"P38"," ")</f>
        <v xml:space="preserve"> </v>
      </c>
      <c r="BG236" s="108" t="str">
        <f>IF(SUM(COUNTIFS('Planificación 2026-1'!F:F,"SUNAMPE",'Planificación 2026-1'!W:W,C236,'Planificación 2026-1'!H:H,"T4"))&gt;0,"P55"," ")</f>
        <v xml:space="preserve"> </v>
      </c>
      <c r="BH236" s="108" t="str">
        <f>IF(SUM(COUNTIFS('Planificación 2026-1'!F:F,"HUAURA",'Planificación 2026-1'!W:W,C236,'Planificación 2026-1'!H:H,"AF"))&gt;0," P01"," ")</f>
        <v xml:space="preserve"> </v>
      </c>
      <c r="BI236" s="108" t="str">
        <f>IF(SUM(COUNTIFS('Planificación 2026-1'!F:F,"HUAURA",'Planificación 2026-1'!W:W,C236,'Planificación 2026-1'!H:H,"EN"))&gt;0,"P02"," ")</f>
        <v xml:space="preserve"> </v>
      </c>
      <c r="BJ236" s="108" t="str">
        <f>IF(SUM(COUNTIFS('Planificación 2026-1'!F:F,"HUAURA",'Planificación 2026-1'!W:W,C236,'Planificación 2026-1'!H:H,"IS"))&gt;0,"P03"," ")</f>
        <v xml:space="preserve"> </v>
      </c>
      <c r="BK236" s="108" t="str">
        <f>IF(SUM(COUNTIFS('Planificación 2026-1'!F:F,"HUAURA",'Planificación 2026-1'!W:W,C236,'Planificación 2026-1'!H:H,"PS"))&gt;0,"P04"," ")</f>
        <v xml:space="preserve"> </v>
      </c>
      <c r="BL236" s="108"/>
      <c r="BM236" s="108" t="str">
        <f>IF(SUM(COUNTIFS('Planificación 2026-1'!F:F,"HUAURA",'Planificación 2026-1'!W:W,C236,'Planificación 2026-1'!H:H,"IN"))&gt;0,"P06"," ")</f>
        <v xml:space="preserve"> </v>
      </c>
      <c r="BN236" s="108" t="str">
        <f>IF(SUM(COUNTIFS('Planificación 2026-1'!F:F,"HUAURA",'Planificación 2026-1'!W:W,C236,'Planificación 2026-1'!H:H,"CA"))&gt;0,"P07"," ")</f>
        <v xml:space="preserve"> </v>
      </c>
      <c r="BO236" s="108" t="str">
        <f>IF(SUM(COUNTIFS('Planificación 2026-1'!F:F,"HUAURA",'Planificación 2026-1'!W:W,C236,'Planificación 2026-1'!H:H,"DE"))&gt;0,"P08"," ")</f>
        <v xml:space="preserve"> </v>
      </c>
      <c r="BP236" s="108" t="str">
        <f>IF(SUM(COUNTIFS('Planificación 2026-1'!F:F,"HUAURA",'Planificación 2026-1'!W:W,C236,'Planificación 2026-1'!H:H,"OB"))&gt;0,"P09"," ")</f>
        <v xml:space="preserve"> </v>
      </c>
      <c r="BQ236" s="108" t="str">
        <f>IF(SUM(COUNTIFS('Planificación 2026-1'!F:F,"HUAURA",'Planificación 2026-1'!W:W,C236,'Planificación 2026-1'!H:H,"MH"))&gt;0,"P31"," ")</f>
        <v xml:space="preserve"> </v>
      </c>
      <c r="BR236" s="108" t="str">
        <f>IF(SUM(COUNTIFS('Planificación 2026-1'!F:F,"HUAURA",'Planificación 2026-1'!W:W,C236,'Planificación 2026-1'!H:H,"IC"))&gt;0,"P32"," ")</f>
        <v xml:space="preserve"> </v>
      </c>
      <c r="BS236" s="108" t="str">
        <f>IF(SUM(COUNTIFS('Planificación 2026-1'!F:F,"HUAURA",'Planificación 2026-1'!W:W,C236,'Planificación 2026-1'!H:H,"AR"))&gt;0,"P34"," ")</f>
        <v xml:space="preserve"> </v>
      </c>
      <c r="BT236" s="108" t="str">
        <f>IF(SUM(COUNTIFS('Planificación 2026-1'!F:F,"HUAURA",'Planificación 2026-1'!W:W,C236,'Planificación 2026-1'!H:H,"T1"))&gt;0,"P35"," ")</f>
        <v xml:space="preserve"> </v>
      </c>
      <c r="BU236" s="108" t="str">
        <f>IF(SUM(COUNTIFS('Planificación 2026-1'!F:F,"HUAURA",'Planificación 2026-1'!W:W,C236,'Planificación 2026-1'!H:H,"T3"))&gt;0,"P36"," ")</f>
        <v xml:space="preserve"> </v>
      </c>
      <c r="BV236" s="108" t="str">
        <f>IF(SUM(COUNTIFS('Planificación 2026-1'!F:F,"HUAURA",'Planificación 2026-1'!W:W,C236,'Planificación 2026-1'!H:H,"T2"))&gt;0,"P37"," ")</f>
        <v xml:space="preserve"> </v>
      </c>
      <c r="BW236" s="108" t="str">
        <f>IF(SUM(COUNTIFS('Planificación 2026-1'!F:F,"HUAURA",'Planificación 2026-1'!W:W,C236,'Planificación 2026-1'!H:H,"AE"))&gt;0,"P38"," ")</f>
        <v xml:space="preserve"> </v>
      </c>
      <c r="BX236" s="108" t="str">
        <f>IF(SUM(COUNTIFS('Planificación 2026-1'!F:F,"HUAURA",'Planificación 2026-1'!W:W,C236,'Planificación 2026-1'!H:H,"T4"))&gt;0,"P55"," ")</f>
        <v xml:space="preserve"> </v>
      </c>
      <c r="BY236" s="109">
        <f>SUMIFS('Planificación 2026-1'!R:R,'Planificación 2026-1'!W:W,C236,'Planificación 2026-1'!H:H,"AF",'Planificación 2026-1'!I:I,"&gt;2")</f>
        <v>0</v>
      </c>
      <c r="BZ236" s="109">
        <f>SUMIFS('Planificación 2026-1'!R:R,'Planificación 2026-1'!W:W,C236,'Planificación 2026-1'!H:H,"EN",'Planificación 2026-1'!I:I,"&gt;2")</f>
        <v>0</v>
      </c>
      <c r="CA236" s="109">
        <f>SUMIFS('Planificación 2026-1'!R:R,'Planificación 2026-1'!W:W,C236,'Planificación 2026-1'!H:H,"IS",'Planificación 2026-1'!I:I,"&gt;2")</f>
        <v>5</v>
      </c>
      <c r="CB236" s="109">
        <f>SUMIFS('Planificación 2026-1'!R:R,'Planificación 2026-1'!W:W,C236,'Planificación 2026-1'!H:H,"PS",'Planificación 2026-1'!I:I,"&gt;2")</f>
        <v>0</v>
      </c>
      <c r="CC236" s="109">
        <f>SUMIFS('Planificación 2026-1'!R:R,'Planificación 2026-1'!W:W,C236,'Planificación 2026-1'!H:H,"IN",'Planificación 2026-1'!I:I,"&gt;2")</f>
        <v>8</v>
      </c>
      <c r="CD236" s="109">
        <f>SUMIFS('Planificación 2026-1'!R:R,'Planificación 2026-1'!W:W,C236,'Planificación 2026-1'!H:H,"CA",'Planificación 2026-1'!I:I,"&gt;2")</f>
        <v>0</v>
      </c>
      <c r="CE236" s="109">
        <f>SUMIFS('Planificación 2026-1'!R:R,'Planificación 2026-1'!W:W,C236,'Planificación 2026-1'!H:H,"DE",'Planificación 2026-1'!I:I,"&gt;2")</f>
        <v>0</v>
      </c>
      <c r="CF236" s="109">
        <f>SUMIFS('Planificación 2026-1'!R:R,'Planificación 2026-1'!W:W,C236,'Planificación 2026-1'!H:H,"OB",'Planificación 2026-1'!I:I,"&gt;2")</f>
        <v>0</v>
      </c>
      <c r="CG236" s="109">
        <f>SUMIFS('Planificación 2026-1'!R:R,'Planificación 2026-1'!W:W,C236,'Planificación 2026-1'!H:H,"MH",'Planificación 2026-1'!I:I,"&gt;2")</f>
        <v>0</v>
      </c>
      <c r="CH236" s="109">
        <f>SUMIFS('Planificación 2026-1'!R:R,'Planificación 2026-1'!W:W,C236,'Planificación 2026-1'!H:H,"IC",'Planificación 2026-1'!I:I,"&gt;2")</f>
        <v>0</v>
      </c>
      <c r="CI236" s="109">
        <f>SUMIFS('Planificación 2026-1'!R:R,'Planificación 2026-1'!W:W,C236,'Planificación 2026-1'!H:H,"AR",'Planificación 2026-1'!I:I,"&gt;2")</f>
        <v>0</v>
      </c>
      <c r="CJ236" s="109">
        <f>SUMIFS('Planificación 2026-1'!R:R,'Planificación 2026-1'!W:W,C236,'Planificación 2026-1'!H:H,"T1",'Planificación 2026-1'!I:I,"&gt;2")</f>
        <v>0</v>
      </c>
      <c r="CK236" s="109">
        <f>SUMIFS('Planificación 2026-1'!R:R,'Planificación 2026-1'!W:W,C236,'Planificación 2026-1'!H:H,"T3",'Planificación 2026-1'!I:I,"&gt;2")</f>
        <v>0</v>
      </c>
      <c r="CL236" s="109">
        <f>SUMIFS('Planificación 2026-1'!R:R,'Planificación 2026-1'!W:W,C236,'Planificación 2026-1'!H:H,"T2",'Planificación 2026-1'!I:I,"&gt;2")</f>
        <v>0</v>
      </c>
      <c r="CM236" s="109">
        <f>SUMIFS('Planificación 2026-1'!R:R,'Planificación 2026-1'!W:W,C236,'Planificación 2026-1'!H:H,"AE",'Planificación 2026-1'!I:I,"&gt;2")</f>
        <v>0</v>
      </c>
      <c r="CN236" s="109">
        <f>SUMIFS('Planificación 2026-1'!R:R,'Planificación 2026-1'!W:W,C236,'Planificación 2026-1'!H:H,"T4",'Planificación 2026-1'!I:I,"&gt;2")</f>
        <v>0</v>
      </c>
      <c r="CO236" s="109">
        <f>SUMIFS('Planificación 2026-1'!R:R,'Planificación 2026-1'!W:W,C236,'Planificación 2026-1'!H:H,"AF",'Planificación 2026-1'!I:I,"&lt;3")</f>
        <v>0</v>
      </c>
      <c r="CP236" s="109">
        <f>SUMIFS('Planificación 2026-1'!R:R,'Planificación 2026-1'!W:W,C236,'Planificación 2026-1'!H:H,"EN",'Planificación 2026-1'!I:I,"&lt;3")</f>
        <v>0</v>
      </c>
      <c r="CQ236" s="109">
        <f>SUMIFS('Planificación 2026-1'!R:R,'Planificación 2026-1'!W:W,C236,'Planificación 2026-1'!H:H,"IS",'Planificación 2026-1'!I:I,"&lt;3")</f>
        <v>0</v>
      </c>
      <c r="CR236" s="109">
        <f>SUMIFS('Planificación 2026-1'!R:R,'Planificación 2026-1'!W:W,C236,'Planificación 2026-1'!H:H,"PS",'Planificación 2026-1'!I:I,"&lt;3")</f>
        <v>0</v>
      </c>
      <c r="CS236" s="109">
        <f>SUMIFS('Planificación 2026-1'!R:R,'Planificación 2026-1'!W:W,C236,'Planificación 2026-1'!H:H,"IN",'Planificación 2026-1'!I:I,"&lt;3")</f>
        <v>0</v>
      </c>
      <c r="CT236" s="109">
        <f>SUMIFS('Planificación 2026-1'!R:R,'Planificación 2026-1'!W:W,C236,'Planificación 2026-1'!H:H,"CA",'Planificación 2026-1'!I:I,"&lt;3")</f>
        <v>0</v>
      </c>
      <c r="CU236" s="109">
        <f>SUMIFS('Planificación 2026-1'!R:R,'Planificación 2026-1'!W:W,C236,'Planificación 2026-1'!H:H,"DE",'Planificación 2026-1'!I:I,"&lt;3")</f>
        <v>0</v>
      </c>
      <c r="CV236" s="109">
        <f>SUMIFS('Planificación 2026-1'!R:R,'Planificación 2026-1'!W:W,C236,'Planificación 2026-1'!H:H,"OB",'Planificación 2026-1'!I:I,"&lt;3")</f>
        <v>0</v>
      </c>
      <c r="CW236" s="109">
        <f>SUMIFS('Planificación 2026-1'!R:R,'Planificación 2026-1'!W:W,C236,'Planificación 2026-1'!H:H,"MH",'Planificación 2026-1'!I:I,"&lt;3")</f>
        <v>0</v>
      </c>
      <c r="CX236" s="109">
        <f>SUMIFS('Planificación 2026-1'!R:R,'Planificación 2026-1'!W:W,C236,'Planificación 2026-1'!H:H,"IC",'Planificación 2026-1'!I:I,"&lt;3")</f>
        <v>0</v>
      </c>
      <c r="CY236" s="109">
        <f>SUMIFS('Planificación 2026-1'!R:R,'Planificación 2026-1'!W:W,C236,'Planificación 2026-1'!H:H,"AR",'Planificación 2026-1'!I:I,"&lt;3")</f>
        <v>0</v>
      </c>
      <c r="CZ236" s="109">
        <f>SUMIFS('Planificación 2026-1'!R:R,'Planificación 2026-1'!W:W,C236,'Planificación 2026-1'!H:H,"T1",'Planificación 2026-1'!I:I,"&lt;3")</f>
        <v>0</v>
      </c>
      <c r="DA236" s="109">
        <f>SUMIFS('Planificación 2026-1'!R:R,'Planificación 2026-1'!W:W,C236,'Planificación 2026-1'!H:H,"T3",'Planificación 2026-1'!I:I,"&lt;3")</f>
        <v>0</v>
      </c>
      <c r="DB236" s="109">
        <f>SUMIFS('Planificación 2026-1'!R:R,'Planificación 2026-1'!W:W,C236,'Planificación 2026-1'!H:H,"T2",'Planificación 2026-1'!I:I,"&lt;3")</f>
        <v>0</v>
      </c>
      <c r="DC236" s="109">
        <f>SUMIFS('Planificación 2026-1'!R:R,'Planificación 2026-1'!W:W,C236,'Planificación 2026-1'!H:H,"AE",'Planificación 2026-1'!I:I,"&lt;3")</f>
        <v>0</v>
      </c>
      <c r="DD236" s="109">
        <f>SUMIFS('Planificación 2026-1'!R:R,'Planificación 2026-1'!W:W,C236,'Planificación 2026-1'!H:H,"T4",'Planificación 2026-1'!I:I,"&lt;3")</f>
        <v>0</v>
      </c>
      <c r="DE236" s="108" t="str">
        <f t="shared" si="36"/>
        <v>P03 P06</v>
      </c>
      <c r="DF236" s="41">
        <f>IF(C236="","",SUMIFS('Planificación 2026-1'!R:R,'Planificación 2026-1'!W:W,C236,'Planificación 2026-1'!F:F,"PRINCIPAL",'Planificación 2026-1'!X:X,"VIRTUAL"))</f>
        <v>13</v>
      </c>
      <c r="DG236" s="41">
        <f>IF(C236="","",SUMIFS('Planificación 2026-1'!R:R,'Planificación 2026-1'!W:W,C236,'Planificación 2026-1'!F:F,"PRINCIPAL",'Planificación 2026-1'!X:X,"PRESENCIAL"))</f>
        <v>0</v>
      </c>
      <c r="DH236" s="41">
        <f>IF(C236="","",SUMIFS('Planificación 2026-1'!R:R,'Planificación 2026-1'!W:W,C236,'Planificación 2026-1'!F:F,"PRINCIPAL",'Planificación 2026-1'!X:X,"HIBRIDO PRESENCIAL"))</f>
        <v>0</v>
      </c>
      <c r="DI236" s="108" t="str">
        <f t="shared" si="37"/>
        <v/>
      </c>
      <c r="DJ236" s="108">
        <f>IF(C236="","",SUMIFS('Planificación 2026-1'!R:R,'Planificación 2026-1'!W:W,C236,'Planificación 2026-1'!F:F,"FILIAL",'Planificación 2026-1'!X:X,"VIRTUAL"))</f>
        <v>0</v>
      </c>
      <c r="DK236" s="110">
        <f>IF(C236="","",SUMIFS('Planificación 2026-1'!R:R,'Planificación 2026-1'!W:W,C236,'Planificación 2026-1'!F:F,"FILIAL",'Planificación 2026-1'!X:X,"PRESENCIAL"))</f>
        <v>0</v>
      </c>
      <c r="DL236" s="61">
        <f>IF(C236="","",SUMIFS('Planificación 2026-1'!R:R,'Planificación 2026-1'!W:W,C236,'Planificación 2026-1'!F:F,"FILIAL",'Planificación 2026-1'!X:X,"HIBRIDO PRESENCIAL"))</f>
        <v>0</v>
      </c>
      <c r="DM236" s="111" t="str">
        <f t="shared" si="38"/>
        <v/>
      </c>
      <c r="DN236" s="108">
        <f>IF(C236="","",SUMIFS('Planificación 2026-1'!R:R,'Planificación 2026-1'!W:W,C236,'Planificación 2026-1'!F:F,"SUNAMPE",'Planificación 2026-1'!X:X,"VIRTUAL"))</f>
        <v>0</v>
      </c>
      <c r="DO236" s="61">
        <f>IF(C236="","",SUMIFS('Planificación 2026-1'!R:R,'Planificación 2026-1'!W:W,C236,'Planificación 2026-1'!F:F,"SUNAMPE",'Planificación 2026-1'!X:X,"PRESENCIAL"))</f>
        <v>0</v>
      </c>
      <c r="DP236" s="111" t="str">
        <f t="shared" si="39"/>
        <v/>
      </c>
      <c r="DQ236" s="108">
        <f>IF(C236="","",SUMIFS('Planificación 2026-1'!R:R,'Planificación 2026-1'!W:W,C236,'Planificación 2026-1'!F:F,"HUAURA",'Planificación 2026-1'!X:X,"VIRTUAL"))</f>
        <v>0</v>
      </c>
      <c r="DR236" s="61">
        <f>IF(C236="","",SUMIFS('Planificación 2026-1'!R:R,'Planificación 2026-1'!W:W,C236,'Planificación 2026-1'!F:F,"HUAURA",'Planificación 2026-1'!X:X,"PRESENCIAL"))</f>
        <v>0</v>
      </c>
      <c r="DS236" s="76">
        <f>SUMIFS('Planificación 2026-1'!R:R,'Planificación 2026-1'!W:W,C236,'Planificación 2026-1'!F:F,"PRINCIPAL",'Planificación 2026-1'!X:X,"VIRTUAL",'Planificación 2026-1'!I:I,"&gt;2")</f>
        <v>13</v>
      </c>
      <c r="DT236" s="76">
        <f>SUMIFS('Planificación 2026-1'!R:R,'Planificación 2026-1'!W:W,C236,'Planificación 2026-1'!F:F,"PRINCIPAL",'Planificación 2026-1'!X:X,"&lt;&gt;VIRTUAL",'Planificación 2026-1'!I:I,"&gt;2")</f>
        <v>0</v>
      </c>
      <c r="DU236" s="76">
        <f>SUMIFS('Planificación 2026-1'!R:R,'Planificación 2026-1'!W:W,C236,'Planificación 2026-1'!F:F,"SUNAMPE",'Planificación 2026-1'!X:X,"VIRTUAL",'Planificación 2026-1'!I:I,"&gt;2")</f>
        <v>0</v>
      </c>
      <c r="DV236" s="76">
        <f>SUMIFS('Planificación 2026-1'!R:R,'Planificación 2026-1'!W:W,C236,'Planificación 2026-1'!F:F,"SUNAMPE",'Planificación 2026-1'!X:X,"&lt;&gt;VIRTUAL",'Planificación 2026-1'!I:I,"&gt;2")</f>
        <v>0</v>
      </c>
      <c r="DW236" s="76">
        <f>SUMIFS('Planificación 2026-1'!R:R,'Planificación 2026-1'!W:W,C236,'Planificación 2026-1'!F:F,"FILIAL",'Planificación 2026-1'!X:X,"VIRTUAL",'Planificación 2026-1'!I:I,"&gt;2")</f>
        <v>0</v>
      </c>
      <c r="DX236" s="76">
        <f>SUMIFS('Planificación 2026-1'!R:R,'Planificación 2026-1'!W:W,C236,'Planificación 2026-1'!F:F,"FILIAL",'Planificación 2026-1'!X:X,"&lt;&gt;VIRTUAL",'Planificación 2026-1'!I:I,"&gt;2")</f>
        <v>0</v>
      </c>
      <c r="DY236" s="76">
        <f>SUMIFS('Planificación 2026-1'!R:R,'Planificación 2026-1'!W:W,C236,'Planificación 2026-1'!F:F,"PORUMA",'Planificación 2026-1'!X:X,"VIRTUAL",'Planificación 2026-1'!I:I,"&gt;2")</f>
        <v>0</v>
      </c>
      <c r="DZ236" s="76">
        <f>SUMIFS('Planificación 2026-1'!R:R,'Planificación 2026-1'!W:W,C236,'Planificación 2026-1'!F:F,"PORUMA",'Planificación 2026-1'!X:X,"&lt;&gt;VIRTUAL",'Planificación 2026-1'!I:I,"&gt;2")</f>
        <v>0</v>
      </c>
      <c r="EA236" s="76">
        <f>SUMIFS('Planificación 2026-1'!R:R,'Planificación 2026-1'!W:W,C236,'Planificación 2026-1'!F:F,"HUAURA",'Planificación 2026-1'!X:X,"VIRTUAL",'Planificación 2026-1'!I:I,"&gt;2")</f>
        <v>0</v>
      </c>
      <c r="EB236" s="76">
        <f>SUMIFS('Planificación 2026-1'!R:R,'Planificación 2026-1'!W:W,C236,'Planificación 2026-1'!F:F,"HUAURA",'Planificación 2026-1'!X:X,"&lt;&gt;VIRTUAL",'Planificación 2026-1'!I:I,"&gt;2")</f>
        <v>0</v>
      </c>
      <c r="EC236" s="76">
        <f>SUMIFS('Planificación 2026-1'!R:R,'Planificación 2026-1'!W:W,C236,'Planificación 2026-1'!F:F,"PRINCIPAL",'Planificación 2026-1'!X:X,"VIRTUAL",'Planificación 2026-1'!I:I,"&lt;3")</f>
        <v>0</v>
      </c>
      <c r="ED236" s="76">
        <f>SUMIFS('Planificación 2026-1'!R:R,'Planificación 2026-1'!W:W,C236,'Planificación 2026-1'!F:F,"PRINCIPAL",'Planificación 2026-1'!X:X,"&lt;&gt;VIRTUAL",'Planificación 2026-1'!I:I,"&lt;3")</f>
        <v>0</v>
      </c>
      <c r="EE236" s="76">
        <f>SUMIFS('Planificación 2026-1'!R:R,'Planificación 2026-1'!W:W,C236,'Planificación 2026-1'!F:F,"SUNAMPE",'Planificación 2026-1'!X:X,"VIRTUAL",'Planificación 2026-1'!I:I,"&lt;3")</f>
        <v>0</v>
      </c>
      <c r="EF236" s="76">
        <f>SUMIFS('Planificación 2026-1'!R:R,'Planificación 2026-1'!W:W,C236,'Planificación 2026-1'!F:F,"SUNAMPE",'Planificación 2026-1'!X:X,"&lt;&gt;VIRTUAL",'Planificación 2026-1'!I:I,"&lt;3")</f>
        <v>0</v>
      </c>
      <c r="EG236" s="76">
        <f>SUMIFS('Planificación 2026-1'!R:R,'Planificación 2026-1'!W:W,C236,'Planificación 2026-1'!F:F,"FILIAL",'Planificación 2026-1'!X:X,"VIRTUAL",'Planificación 2026-1'!I:I,"&lt;3")</f>
        <v>0</v>
      </c>
      <c r="EH236" s="76">
        <f>SUMIFS('Planificación 2026-1'!R:R,'Planificación 2026-1'!W:W,C236,'Planificación 2026-1'!F:F,"FILIAL",'Planificación 2026-1'!X:X,"&lt;&gt;VIRTUAL",'Planificación 2026-1'!I:I,"&lt;3")</f>
        <v>0</v>
      </c>
      <c r="EI236" s="76">
        <f>SUMIFS('Planificación 2026-1'!R:R,'Planificación 2026-1'!W:W,C236,'Planificación 2026-1'!F:F,"PORUMA",'Planificación 2026-1'!X:X,"VIRTUAL",'Planificación 2026-1'!I:I,"&lt;3")</f>
        <v>0</v>
      </c>
      <c r="EJ236" s="76">
        <f>SUMIFS('Planificación 2026-1'!R:R,'Planificación 2026-1'!W:W,C236,'Planificación 2026-1'!F:F,"PORUMA",'Planificación 2026-1'!X:X,"&lt;&gt;VIRTUAL",'Planificación 2026-1'!I:I,"&lt;3")</f>
        <v>0</v>
      </c>
      <c r="EK236" s="76">
        <f>SUMIFS('Planificación 2026-1'!R:R,'Planificación 2026-1'!W:W,C236,'Planificación 2026-1'!F:F,"HUAURA",'Planificación 2026-1'!X:X,"VIRTUAL",'Planificación 2026-1'!I:I,"&lt;3")</f>
        <v>0</v>
      </c>
      <c r="EL236" s="76">
        <f>SUMIFS('Planificación 2026-1'!R:R,'Planificación 2026-1'!W:W,C236,'Planificación 2026-1'!F:F,"HUAURA",'Planificación 2026-1'!X:X,"&lt;&gt;VIRTUAL",'Planificación 2026-1'!I:I,"&lt;3")</f>
        <v>0</v>
      </c>
      <c r="EM236" s="76"/>
      <c r="EN236" s="76">
        <f t="shared" si="32"/>
        <v>13</v>
      </c>
      <c r="EO236" s="76">
        <f t="shared" si="33"/>
        <v>0</v>
      </c>
      <c r="EP236" s="76" t="b">
        <f t="shared" si="34"/>
        <v>1</v>
      </c>
      <c r="EQ236" s="76" t="str">
        <f t="shared" si="35"/>
        <v/>
      </c>
      <c r="ER236" s="76" t="str">
        <f t="shared" si="40"/>
        <v>VIRTUAL</v>
      </c>
    </row>
    <row r="237" spans="1:148" hidden="1">
      <c r="A237" s="83"/>
      <c r="B237" s="119">
        <v>234</v>
      </c>
      <c r="C237" s="115" t="s">
        <v>410</v>
      </c>
      <c r="D237" s="112">
        <f>SUMIF('Planificación 2026-1'!W:W,C237,'Planificación 2026-1'!R:R)</f>
        <v>8</v>
      </c>
      <c r="E237" s="114" t="s">
        <v>170</v>
      </c>
      <c r="F237" s="115" t="s">
        <v>171</v>
      </c>
      <c r="G237" s="115" t="s">
        <v>13</v>
      </c>
      <c r="H237" s="115" t="s">
        <v>145</v>
      </c>
      <c r="I237" s="107" t="str">
        <f>IF(SUM(COUNTIFS('Planificación 2026-1'!F:F,"PRINCIPAL",'Planificación 2026-1'!W:W,C237,'Planificación 2026-1'!H:H,"AF"))&gt;0,"P01"," ")</f>
        <v xml:space="preserve"> </v>
      </c>
      <c r="J237" s="108" t="str">
        <f>IF(SUM(COUNTIFS('Planificación 2026-1'!F:F,"PRINCIPAL",'Planificación 2026-1'!W:W,C237,'Planificación 2026-1'!H:H,"EN"))&gt;0,"P02"," ")</f>
        <v xml:space="preserve"> </v>
      </c>
      <c r="K237" s="108" t="str">
        <f>IF(SUM(COUNTIFS('Planificación 2026-1'!F:F,"PRINCIPAL",'Planificación 2026-1'!W:W,C237,'Planificación 2026-1'!H:H,"IS"))&gt;0,"P03"," ")</f>
        <v xml:space="preserve"> </v>
      </c>
      <c r="L237" s="108" t="str">
        <f>IF(SUM(COUNTIFS('Planificación 2026-1'!F:F,"PRINCIPAL",'Planificación 2026-1'!W:W,C237,'Planificación 2026-1'!H:H,"PS"))&gt;0,"P04"," ")</f>
        <v xml:space="preserve"> </v>
      </c>
      <c r="M237" s="108"/>
      <c r="N237" s="108" t="str">
        <f>IF(SUM(COUNTIFS('Planificación 2026-1'!F:F,"PRINCIPAL",'Planificación 2026-1'!W:W,C237,'Planificación 2026-1'!H:H,"IN"))&gt;0,"P06"," ")</f>
        <v xml:space="preserve"> </v>
      </c>
      <c r="O237" s="108" t="str">
        <f>IF(SUM(COUNTIFS('Planificación 2026-1'!F:F,"PRINCIPAL",'Planificación 2026-1'!W:W,C237,'Planificación 2026-1'!H:H,"CA"))&gt;0,"P07"," ")</f>
        <v xml:space="preserve"> </v>
      </c>
      <c r="P237" s="108" t="str">
        <f>IF(SUM(COUNTIFS('Planificación 2026-1'!F:F,"PRINCIPAL",'Planificación 2026-1'!W:W,C237,'Planificación 2026-1'!H:H,"DE"))&gt;0,"P08"," ")</f>
        <v xml:space="preserve"> </v>
      </c>
      <c r="Q237" s="108" t="str">
        <f>IF(SUM(COUNTIFS('Planificación 2026-1'!F:F,"PRINCIPAL",'Planificación 2026-1'!W:W,C237,'Planificación 2026-1'!H:H,"OB"))&gt;0,"P09"," ")</f>
        <v xml:space="preserve"> </v>
      </c>
      <c r="R237" s="108" t="str">
        <f>IF(SUM(COUNTIFS('Planificación 2026-1'!F:F,"PRINCIPAL",'Planificación 2026-1'!W:W,C237,'Planificación 2026-1'!H:H,"MH"))&gt;0,"P31"," ")</f>
        <v xml:space="preserve"> </v>
      </c>
      <c r="S237" s="108" t="str">
        <f>IF(SUM(COUNTIFS('Planificación 2026-1'!F:F,"PRINCIPAL",'Planificación 2026-1'!W:W,C237,'Planificación 2026-1'!H:H,"IC"))&gt;0,"P32"," ")</f>
        <v xml:space="preserve"> </v>
      </c>
      <c r="T237" s="108" t="str">
        <f>IF(SUM(COUNTIFS('Planificación 2026-1'!F:F,"PRINCIPAL",'Planificación 2026-1'!W:W,C237,'Planificación 2026-1'!H:H,"AR"))&gt;0,"P34"," ")</f>
        <v xml:space="preserve"> </v>
      </c>
      <c r="U237" s="108" t="str">
        <f>IF(SUM(COUNTIFS('Planificación 2026-1'!F:F,"PRINCIPAL",'Planificación 2026-1'!W:W,C237,'Planificación 2026-1'!H:H,"T1"))&gt;0,"P35"," ")</f>
        <v xml:space="preserve"> </v>
      </c>
      <c r="V237" s="108" t="str">
        <f>IF(SUM(COUNTIFS('Planificación 2026-1'!F:F,"PRINCIPAL",'Planificación 2026-1'!W:W,C237,'Planificación 2026-1'!H:H,"T3"))&gt;0,"P36"," ")</f>
        <v xml:space="preserve"> </v>
      </c>
      <c r="W237" s="108" t="str">
        <f>IF(SUM(COUNTIFS('Planificación 2026-1'!F:F,"PRINCIPAL",'Planificación 2026-1'!W:W,C237,'Planificación 2026-1'!H:H,"T2"))&gt;0,"P37"," ")</f>
        <v xml:space="preserve"> </v>
      </c>
      <c r="X237" s="108" t="str">
        <f>IF(SUM(COUNTIFS('Planificación 2026-1'!F:F,"PRINCIPAL",'Planificación 2026-1'!W:W,C237,'Planificación 2026-1'!H:H,"AE"))&gt;0,"P38"," ")</f>
        <v xml:space="preserve"> </v>
      </c>
      <c r="Y237" s="108" t="str">
        <f>IF(SUM(COUNTIFS('Planificación 2026-1'!F:F,"PRINCIPAL",'Planificación 2026-1'!W:W,C237,'Planificación 2026-1'!H:H,"T4"))&gt;0,"P55"," ")</f>
        <v xml:space="preserve"> </v>
      </c>
      <c r="Z237" s="108" t="str">
        <f>IF(SUM(COUNTIFS('Planificación 2026-1'!F:F,"FILIAL",'Planificación 2026-1'!W:W,C237,'Planificación 2026-1'!H:H,"AF"))&gt;0," P01"," ")</f>
        <v xml:space="preserve"> </v>
      </c>
      <c r="AA237" s="108" t="str">
        <f>IF(SUM(COUNTIFS('Planificación 2026-1'!F:F,"FILIAL",'Planificación 2026-1'!W:W,C237,'Planificación 2026-1'!H:H,"EN"))&gt;0,"P02"," ")</f>
        <v xml:space="preserve"> </v>
      </c>
      <c r="AB237" s="108" t="str">
        <f>IF(SUM(COUNTIFS('Planificación 2026-1'!F:F,"FILIAL",'Planificación 2026-1'!W:W,C237,'Planificación 2026-1'!H:H,"IS"))&gt;0,"P03"," ")</f>
        <v xml:space="preserve"> </v>
      </c>
      <c r="AC237" s="108" t="str">
        <f>IF(SUM(COUNTIFS('Planificación 2026-1'!F:F,"FILIAL",'Planificación 2026-1'!W:W,C237,'Planificación 2026-1'!H:H,"PS"))&gt;0,"P04"," ")</f>
        <v xml:space="preserve"> </v>
      </c>
      <c r="AD237" s="108"/>
      <c r="AE237" s="108" t="str">
        <f>IF(SUM(COUNTIFS('Planificación 2026-1'!F:F,"FILIAL",'Planificación 2026-1'!W:W,C237,'Planificación 2026-1'!H:H,"IN"))&gt;0,"P06"," ")</f>
        <v xml:space="preserve"> </v>
      </c>
      <c r="AF237" s="108" t="str">
        <f>IF(SUM(COUNTIFS('Planificación 2026-1'!F:F,"FILIAL",'Planificación 2026-1'!W:W,C237,'Planificación 2026-1'!H:H,"CA"))&gt;0,"P07"," ")</f>
        <v xml:space="preserve"> </v>
      </c>
      <c r="AG237" s="108" t="str">
        <f>IF(SUM(COUNTIFS('Planificación 2026-1'!F:F,"FILIAL",'Planificación 2026-1'!W:W,C237,'Planificación 2026-1'!H:H,"DE"))&gt;0,"P08"," ")</f>
        <v>P08</v>
      </c>
      <c r="AH237" s="108" t="str">
        <f>IF(SUM(COUNTIFS('Planificación 2026-1'!F:F,"FILIAL",'Planificación 2026-1'!W:W,C237,'Planificación 2026-1'!H:H,"OB"))&gt;0,"P09"," ")</f>
        <v xml:space="preserve"> </v>
      </c>
      <c r="AI237" s="108" t="str">
        <f>IF(SUM(COUNTIFS('Planificación 2026-1'!F:F,"FILIAL",'Planificación 2026-1'!W:W,C237,'Planificación 2026-1'!H:H,"MH"))&gt;0,"P31"," ")</f>
        <v xml:space="preserve"> </v>
      </c>
      <c r="AJ237" s="108" t="str">
        <f>IF(SUM(COUNTIFS('Planificación 2026-1'!F:F,"FILIAL",'Planificación 2026-1'!W:W,C237,'Planificación 2026-1'!H:H,"IC"))&gt;0,"P32"," ")</f>
        <v xml:space="preserve"> </v>
      </c>
      <c r="AK237" s="108" t="str">
        <f>IF(SUM(COUNTIFS('Planificación 2026-1'!F:F,"FILIAL",'Planificación 2026-1'!W:W,C237,'Planificación 2026-1'!H:H,"AR"))&gt;0,"P34"," ")</f>
        <v xml:space="preserve"> </v>
      </c>
      <c r="AL237" s="108" t="str">
        <f>IF(SUM(COUNTIFS('Planificación 2026-1'!F:F,"FILIAL",'Planificación 2026-1'!W:W,C237,'Planificación 2026-1'!H:H,"T1"))&gt;0,"P35"," ")</f>
        <v xml:space="preserve"> </v>
      </c>
      <c r="AM237" s="108" t="str">
        <f>IF(SUM(COUNTIFS('Planificación 2026-1'!F:F,"FILIAL",'Planificación 2026-1'!W:W,C237,'Planificación 2026-1'!H:H,"T3"))&gt;0,"P36"," ")</f>
        <v xml:space="preserve"> </v>
      </c>
      <c r="AN237" s="108" t="str">
        <f>IF(SUM(COUNTIFS('Planificación 2026-1'!F:F,"FILIAL",'Planificación 2026-1'!W:W,C237,'Planificación 2026-1'!H:H,"T2"))&gt;0,"P37"," ")</f>
        <v xml:space="preserve"> </v>
      </c>
      <c r="AO237" s="108" t="str">
        <f>IF(SUM(COUNTIFS('Planificación 2026-1'!F:F,"FILIAL",'Planificación 2026-1'!W:W,C237,'Planificación 2026-1'!H:H,"AE"))&gt;0,"P38"," ")</f>
        <v xml:space="preserve"> </v>
      </c>
      <c r="AP237" s="108" t="str">
        <f>IF(SUM(COUNTIFS('Planificación 2026-1'!F:F,"FILIAL",'Planificación 2026-1'!W:W,C237,'Planificación 2026-1'!H:H,"T4"))&gt;0,"P55"," ")</f>
        <v xml:space="preserve"> </v>
      </c>
      <c r="AQ237" s="108" t="str">
        <f>IF(SUM(COUNTIFS('Planificación 2026-1'!F:F,"SUNAMPE",'Planificación 2026-1'!W:W,C237,'Planificación 2026-1'!H:H,"AF"))&gt;0," P01"," ")</f>
        <v xml:space="preserve"> </v>
      </c>
      <c r="AR237" s="108" t="str">
        <f>IF(SUM(COUNTIFS('Planificación 2026-1'!F:F,"SUNAMPE",'Planificación 2026-1'!W:W,C237,'Planificación 2026-1'!H:H,"EN"))&gt;0,"P02"," ")</f>
        <v xml:space="preserve"> </v>
      </c>
      <c r="AS237" s="108" t="str">
        <f>IF(SUM(COUNTIFS('Planificación 2026-1'!F:F,"SUNAMPE",'Planificación 2026-1'!W:W,C237,'Planificación 2026-1'!H:H,"IS"))&gt;0,"P03"," ")</f>
        <v xml:space="preserve"> </v>
      </c>
      <c r="AT237" s="108" t="str">
        <f>IF(SUM(COUNTIFS('Planificación 2026-1'!F:F,"SUNAMPE",'Planificación 2026-1'!W:W,C237,'Planificación 2026-1'!H:H,"PS"))&gt;0,"P04"," ")</f>
        <v xml:space="preserve"> </v>
      </c>
      <c r="AU237" s="108"/>
      <c r="AV237" s="108" t="str">
        <f>IF(SUM(COUNTIFS('Planificación 2026-1'!F:F,"SUNAMPE",'Planificación 2026-1'!W:W,C237,'Planificación 2026-1'!H:H,"IN"))&gt;0,"P06"," ")</f>
        <v xml:space="preserve"> </v>
      </c>
      <c r="AW237" s="108" t="str">
        <f>IF(SUM(COUNTIFS('Planificación 2026-1'!F:F,"SUNAMPE",'Planificación 2026-1'!W:W,C237,'Planificación 2026-1'!H:H,"CA"))&gt;0,"P07"," ")</f>
        <v xml:space="preserve"> </v>
      </c>
      <c r="AX237" s="108" t="str">
        <f>IF(SUM(COUNTIFS('Planificación 2026-1'!F:F,"SUNAMPE",'Planificación 2026-1'!W:W,C237,'Planificación 2026-1'!H:H,"DE"))&gt;0,"P08"," ")</f>
        <v xml:space="preserve"> </v>
      </c>
      <c r="AY237" s="108" t="str">
        <f>IF(SUM(COUNTIFS('Planificación 2026-1'!F:F,"SUNAMPE",'Planificación 2026-1'!W:W,C237,'Planificación 2026-1'!H:H,"OB"))&gt;0,"P09"," ")</f>
        <v xml:space="preserve"> </v>
      </c>
      <c r="AZ237" s="108" t="str">
        <f>IF(SUM(COUNTIFS('Planificación 2026-1'!F:F,"SUNAMPE",'Planificación 2026-1'!W:W,C237,'Planificación 2026-1'!H:H,"MH"))&gt;0,"P31"," ")</f>
        <v xml:space="preserve"> </v>
      </c>
      <c r="BA237" s="108" t="str">
        <f>IF(SUM(COUNTIFS('Planificación 2026-1'!F:F,"SUNAMPE",'Planificación 2026-1'!W:W,C237,'Planificación 2026-1'!H:H,"IC"))&gt;0,"P32"," ")</f>
        <v xml:space="preserve"> </v>
      </c>
      <c r="BB237" s="108" t="str">
        <f>IF(SUM(COUNTIFS('Planificación 2026-1'!F:F,"SUNAMPE",'Planificación 2026-1'!W:W,C237,'Planificación 2026-1'!H:H,"AR"))&gt;0,"P34"," ")</f>
        <v xml:space="preserve"> </v>
      </c>
      <c r="BC237" s="108" t="str">
        <f>IF(SUM(COUNTIFS('Planificación 2026-1'!F:F,"SUNAMPE",'Planificación 2026-1'!W:W,C237,'Planificación 2026-1'!H:H,"T1"))&gt;0,"P35"," ")</f>
        <v xml:space="preserve"> </v>
      </c>
      <c r="BD237" s="108" t="str">
        <f>IF(SUM(COUNTIFS('Planificación 2026-1'!F:F,"SUNAMPE",'Planificación 2026-1'!W:W,C237,'Planificación 2026-1'!H:H,"T3"))&gt;0,"P36"," ")</f>
        <v xml:space="preserve"> </v>
      </c>
      <c r="BE237" s="108" t="str">
        <f>IF(SUM(COUNTIFS('Planificación 2026-1'!F:F,"SUNAMPE",'Planificación 2026-1'!W:W,C237,'Planificación 2026-1'!H:H,"T2"))&gt;0,"P37"," ")</f>
        <v xml:space="preserve"> </v>
      </c>
      <c r="BF237" s="108" t="str">
        <f>IF(SUM(COUNTIFS('Planificación 2026-1'!F:F,"SUNAMPE",'Planificación 2026-1'!W:W,C237,'Planificación 2026-1'!H:H,"AE"))&gt;0,"P38"," ")</f>
        <v xml:space="preserve"> </v>
      </c>
      <c r="BG237" s="108" t="str">
        <f>IF(SUM(COUNTIFS('Planificación 2026-1'!F:F,"SUNAMPE",'Planificación 2026-1'!W:W,C237,'Planificación 2026-1'!H:H,"T4"))&gt;0,"P55"," ")</f>
        <v xml:space="preserve"> </v>
      </c>
      <c r="BH237" s="108" t="str">
        <f>IF(SUM(COUNTIFS('Planificación 2026-1'!F:F,"HUAURA",'Planificación 2026-1'!W:W,C237,'Planificación 2026-1'!H:H,"AF"))&gt;0," P01"," ")</f>
        <v xml:space="preserve"> </v>
      </c>
      <c r="BI237" s="108" t="str">
        <f>IF(SUM(COUNTIFS('Planificación 2026-1'!F:F,"HUAURA",'Planificación 2026-1'!W:W,C237,'Planificación 2026-1'!H:H,"EN"))&gt;0,"P02"," ")</f>
        <v xml:space="preserve"> </v>
      </c>
      <c r="BJ237" s="108" t="str">
        <f>IF(SUM(COUNTIFS('Planificación 2026-1'!F:F,"HUAURA",'Planificación 2026-1'!W:W,C237,'Planificación 2026-1'!H:H,"IS"))&gt;0,"P03"," ")</f>
        <v xml:space="preserve"> </v>
      </c>
      <c r="BK237" s="108" t="str">
        <f>IF(SUM(COUNTIFS('Planificación 2026-1'!F:F,"HUAURA",'Planificación 2026-1'!W:W,C237,'Planificación 2026-1'!H:H,"PS"))&gt;0,"P04"," ")</f>
        <v xml:space="preserve"> </v>
      </c>
      <c r="BL237" s="108"/>
      <c r="BM237" s="108" t="str">
        <f>IF(SUM(COUNTIFS('Planificación 2026-1'!F:F,"HUAURA",'Planificación 2026-1'!W:W,C237,'Planificación 2026-1'!H:H,"IN"))&gt;0,"P06"," ")</f>
        <v xml:space="preserve"> </v>
      </c>
      <c r="BN237" s="108" t="str">
        <f>IF(SUM(COUNTIFS('Planificación 2026-1'!F:F,"HUAURA",'Planificación 2026-1'!W:W,C237,'Planificación 2026-1'!H:H,"CA"))&gt;0,"P07"," ")</f>
        <v xml:space="preserve"> </v>
      </c>
      <c r="BO237" s="108" t="str">
        <f>IF(SUM(COUNTIFS('Planificación 2026-1'!F:F,"HUAURA",'Planificación 2026-1'!W:W,C237,'Planificación 2026-1'!H:H,"DE"))&gt;0,"P08"," ")</f>
        <v xml:space="preserve"> </v>
      </c>
      <c r="BP237" s="108" t="str">
        <f>IF(SUM(COUNTIFS('Planificación 2026-1'!F:F,"HUAURA",'Planificación 2026-1'!W:W,C237,'Planificación 2026-1'!H:H,"OB"))&gt;0,"P09"," ")</f>
        <v xml:space="preserve"> </v>
      </c>
      <c r="BQ237" s="108" t="str">
        <f>IF(SUM(COUNTIFS('Planificación 2026-1'!F:F,"HUAURA",'Planificación 2026-1'!W:W,C237,'Planificación 2026-1'!H:H,"MH"))&gt;0,"P31"," ")</f>
        <v xml:space="preserve"> </v>
      </c>
      <c r="BR237" s="108" t="str">
        <f>IF(SUM(COUNTIFS('Planificación 2026-1'!F:F,"HUAURA",'Planificación 2026-1'!W:W,C237,'Planificación 2026-1'!H:H,"IC"))&gt;0,"P32"," ")</f>
        <v xml:space="preserve"> </v>
      </c>
      <c r="BS237" s="108" t="str">
        <f>IF(SUM(COUNTIFS('Planificación 2026-1'!F:F,"HUAURA",'Planificación 2026-1'!W:W,C237,'Planificación 2026-1'!H:H,"AR"))&gt;0,"P34"," ")</f>
        <v xml:space="preserve"> </v>
      </c>
      <c r="BT237" s="108" t="str">
        <f>IF(SUM(COUNTIFS('Planificación 2026-1'!F:F,"HUAURA",'Planificación 2026-1'!W:W,C237,'Planificación 2026-1'!H:H,"T1"))&gt;0,"P35"," ")</f>
        <v xml:space="preserve"> </v>
      </c>
      <c r="BU237" s="108" t="str">
        <f>IF(SUM(COUNTIFS('Planificación 2026-1'!F:F,"HUAURA",'Planificación 2026-1'!W:W,C237,'Planificación 2026-1'!H:H,"T3"))&gt;0,"P36"," ")</f>
        <v xml:space="preserve"> </v>
      </c>
      <c r="BV237" s="108" t="str">
        <f>IF(SUM(COUNTIFS('Planificación 2026-1'!F:F,"HUAURA",'Planificación 2026-1'!W:W,C237,'Planificación 2026-1'!H:H,"T2"))&gt;0,"P37"," ")</f>
        <v xml:space="preserve"> </v>
      </c>
      <c r="BW237" s="108" t="str">
        <f>IF(SUM(COUNTIFS('Planificación 2026-1'!F:F,"HUAURA",'Planificación 2026-1'!W:W,C237,'Planificación 2026-1'!H:H,"AE"))&gt;0,"P38"," ")</f>
        <v xml:space="preserve"> </v>
      </c>
      <c r="BX237" s="108" t="str">
        <f>IF(SUM(COUNTIFS('Planificación 2026-1'!F:F,"HUAURA",'Planificación 2026-1'!W:W,C237,'Planificación 2026-1'!H:H,"T4"))&gt;0,"P55"," ")</f>
        <v xml:space="preserve"> </v>
      </c>
      <c r="BY237" s="109">
        <f>SUMIFS('Planificación 2026-1'!R:R,'Planificación 2026-1'!W:W,C237,'Planificación 2026-1'!H:H,"AF",'Planificación 2026-1'!I:I,"&gt;2")</f>
        <v>0</v>
      </c>
      <c r="BZ237" s="109">
        <f>SUMIFS('Planificación 2026-1'!R:R,'Planificación 2026-1'!W:W,C237,'Planificación 2026-1'!H:H,"EN",'Planificación 2026-1'!I:I,"&gt;2")</f>
        <v>0</v>
      </c>
      <c r="CA237" s="109">
        <f>SUMIFS('Planificación 2026-1'!R:R,'Planificación 2026-1'!W:W,C237,'Planificación 2026-1'!H:H,"IS",'Planificación 2026-1'!I:I,"&gt;2")</f>
        <v>0</v>
      </c>
      <c r="CB237" s="109">
        <f>SUMIFS('Planificación 2026-1'!R:R,'Planificación 2026-1'!W:W,C237,'Planificación 2026-1'!H:H,"PS",'Planificación 2026-1'!I:I,"&gt;2")</f>
        <v>0</v>
      </c>
      <c r="CC237" s="109">
        <f>SUMIFS('Planificación 2026-1'!R:R,'Planificación 2026-1'!W:W,C237,'Planificación 2026-1'!H:H,"IN",'Planificación 2026-1'!I:I,"&gt;2")</f>
        <v>0</v>
      </c>
      <c r="CD237" s="109">
        <f>SUMIFS('Planificación 2026-1'!R:R,'Planificación 2026-1'!W:W,C237,'Planificación 2026-1'!H:H,"CA",'Planificación 2026-1'!I:I,"&gt;2")</f>
        <v>0</v>
      </c>
      <c r="CE237" s="109">
        <f>SUMIFS('Planificación 2026-1'!R:R,'Planificación 2026-1'!W:W,C237,'Planificación 2026-1'!H:H,"DE",'Planificación 2026-1'!I:I,"&gt;2")</f>
        <v>0</v>
      </c>
      <c r="CF237" s="109">
        <f>SUMIFS('Planificación 2026-1'!R:R,'Planificación 2026-1'!W:W,C237,'Planificación 2026-1'!H:H,"OB",'Planificación 2026-1'!I:I,"&gt;2")</f>
        <v>0</v>
      </c>
      <c r="CG237" s="109">
        <f>SUMIFS('Planificación 2026-1'!R:R,'Planificación 2026-1'!W:W,C237,'Planificación 2026-1'!H:H,"MH",'Planificación 2026-1'!I:I,"&gt;2")</f>
        <v>0</v>
      </c>
      <c r="CH237" s="109">
        <f>SUMIFS('Planificación 2026-1'!R:R,'Planificación 2026-1'!W:W,C237,'Planificación 2026-1'!H:H,"IC",'Planificación 2026-1'!I:I,"&gt;2")</f>
        <v>0</v>
      </c>
      <c r="CI237" s="109">
        <f>SUMIFS('Planificación 2026-1'!R:R,'Planificación 2026-1'!W:W,C237,'Planificación 2026-1'!H:H,"AR",'Planificación 2026-1'!I:I,"&gt;2")</f>
        <v>0</v>
      </c>
      <c r="CJ237" s="109">
        <f>SUMIFS('Planificación 2026-1'!R:R,'Planificación 2026-1'!W:W,C237,'Planificación 2026-1'!H:H,"T1",'Planificación 2026-1'!I:I,"&gt;2")</f>
        <v>0</v>
      </c>
      <c r="CK237" s="109">
        <f>SUMIFS('Planificación 2026-1'!R:R,'Planificación 2026-1'!W:W,C237,'Planificación 2026-1'!H:H,"T3",'Planificación 2026-1'!I:I,"&gt;2")</f>
        <v>0</v>
      </c>
      <c r="CL237" s="109">
        <f>SUMIFS('Planificación 2026-1'!R:R,'Planificación 2026-1'!W:W,C237,'Planificación 2026-1'!H:H,"T2",'Planificación 2026-1'!I:I,"&gt;2")</f>
        <v>0</v>
      </c>
      <c r="CM237" s="109">
        <f>SUMIFS('Planificación 2026-1'!R:R,'Planificación 2026-1'!W:W,C237,'Planificación 2026-1'!H:H,"AE",'Planificación 2026-1'!I:I,"&gt;2")</f>
        <v>0</v>
      </c>
      <c r="CN237" s="109">
        <f>SUMIFS('Planificación 2026-1'!R:R,'Planificación 2026-1'!W:W,C237,'Planificación 2026-1'!H:H,"T4",'Planificación 2026-1'!I:I,"&gt;2")</f>
        <v>0</v>
      </c>
      <c r="CO237" s="109">
        <f>SUMIFS('Planificación 2026-1'!R:R,'Planificación 2026-1'!W:W,C237,'Planificación 2026-1'!H:H,"AF",'Planificación 2026-1'!I:I,"&lt;3")</f>
        <v>0</v>
      </c>
      <c r="CP237" s="109">
        <f>SUMIFS('Planificación 2026-1'!R:R,'Planificación 2026-1'!W:W,C237,'Planificación 2026-1'!H:H,"EN",'Planificación 2026-1'!I:I,"&lt;3")</f>
        <v>0</v>
      </c>
      <c r="CQ237" s="109">
        <f>SUMIFS('Planificación 2026-1'!R:R,'Planificación 2026-1'!W:W,C237,'Planificación 2026-1'!H:H,"IS",'Planificación 2026-1'!I:I,"&lt;3")</f>
        <v>0</v>
      </c>
      <c r="CR237" s="109">
        <f>SUMIFS('Planificación 2026-1'!R:R,'Planificación 2026-1'!W:W,C237,'Planificación 2026-1'!H:H,"PS",'Planificación 2026-1'!I:I,"&lt;3")</f>
        <v>0</v>
      </c>
      <c r="CS237" s="109">
        <f>SUMIFS('Planificación 2026-1'!R:R,'Planificación 2026-1'!W:W,C237,'Planificación 2026-1'!H:H,"IN",'Planificación 2026-1'!I:I,"&lt;3")</f>
        <v>0</v>
      </c>
      <c r="CT237" s="109">
        <f>SUMIFS('Planificación 2026-1'!R:R,'Planificación 2026-1'!W:W,C237,'Planificación 2026-1'!H:H,"CA",'Planificación 2026-1'!I:I,"&lt;3")</f>
        <v>0</v>
      </c>
      <c r="CU237" s="109">
        <f>SUMIFS('Planificación 2026-1'!R:R,'Planificación 2026-1'!W:W,C237,'Planificación 2026-1'!H:H,"DE",'Planificación 2026-1'!I:I,"&lt;3")</f>
        <v>8</v>
      </c>
      <c r="CV237" s="109">
        <f>SUMIFS('Planificación 2026-1'!R:R,'Planificación 2026-1'!W:W,C237,'Planificación 2026-1'!H:H,"OB",'Planificación 2026-1'!I:I,"&lt;3")</f>
        <v>0</v>
      </c>
      <c r="CW237" s="109">
        <f>SUMIFS('Planificación 2026-1'!R:R,'Planificación 2026-1'!W:W,C237,'Planificación 2026-1'!H:H,"MH",'Planificación 2026-1'!I:I,"&lt;3")</f>
        <v>0</v>
      </c>
      <c r="CX237" s="109">
        <f>SUMIFS('Planificación 2026-1'!R:R,'Planificación 2026-1'!W:W,C237,'Planificación 2026-1'!H:H,"IC",'Planificación 2026-1'!I:I,"&lt;3")</f>
        <v>0</v>
      </c>
      <c r="CY237" s="109">
        <f>SUMIFS('Planificación 2026-1'!R:R,'Planificación 2026-1'!W:W,C237,'Planificación 2026-1'!H:H,"AR",'Planificación 2026-1'!I:I,"&lt;3")</f>
        <v>0</v>
      </c>
      <c r="CZ237" s="109">
        <f>SUMIFS('Planificación 2026-1'!R:R,'Planificación 2026-1'!W:W,C237,'Planificación 2026-1'!H:H,"T1",'Planificación 2026-1'!I:I,"&lt;3")</f>
        <v>0</v>
      </c>
      <c r="DA237" s="109">
        <f>SUMIFS('Planificación 2026-1'!R:R,'Planificación 2026-1'!W:W,C237,'Planificación 2026-1'!H:H,"T3",'Planificación 2026-1'!I:I,"&lt;3")</f>
        <v>0</v>
      </c>
      <c r="DB237" s="109">
        <f>SUMIFS('Planificación 2026-1'!R:R,'Planificación 2026-1'!W:W,C237,'Planificación 2026-1'!H:H,"T2",'Planificación 2026-1'!I:I,"&lt;3")</f>
        <v>0</v>
      </c>
      <c r="DC237" s="109">
        <f>SUMIFS('Planificación 2026-1'!R:R,'Planificación 2026-1'!W:W,C237,'Planificación 2026-1'!H:H,"AE",'Planificación 2026-1'!I:I,"&lt;3")</f>
        <v>0</v>
      </c>
      <c r="DD237" s="109">
        <f>SUMIFS('Planificación 2026-1'!R:R,'Planificación 2026-1'!W:W,C237,'Planificación 2026-1'!H:H,"T4",'Planificación 2026-1'!I:I,"&lt;3")</f>
        <v>0</v>
      </c>
      <c r="DE237" s="108" t="str">
        <f t="shared" si="36"/>
        <v/>
      </c>
      <c r="DF237" s="41">
        <f>IF(C237="","",SUMIFS('Planificación 2026-1'!R:R,'Planificación 2026-1'!W:W,C237,'Planificación 2026-1'!F:F,"PRINCIPAL",'Planificación 2026-1'!X:X,"VIRTUAL"))</f>
        <v>0</v>
      </c>
      <c r="DG237" s="41">
        <f>IF(C237="","",SUMIFS('Planificación 2026-1'!R:R,'Planificación 2026-1'!W:W,C237,'Planificación 2026-1'!F:F,"PRINCIPAL",'Planificación 2026-1'!X:X,"PRESENCIAL"))</f>
        <v>0</v>
      </c>
      <c r="DH237" s="41">
        <f>IF(C237="","",SUMIFS('Planificación 2026-1'!R:R,'Planificación 2026-1'!W:W,C237,'Planificación 2026-1'!F:F,"PRINCIPAL",'Planificación 2026-1'!X:X,"HIBRIDO PRESENCIAL"))</f>
        <v>0</v>
      </c>
      <c r="DI237" s="108" t="str">
        <f t="shared" si="37"/>
        <v>P08</v>
      </c>
      <c r="DJ237" s="108">
        <f>IF(C237="","",SUMIFS('Planificación 2026-1'!R:R,'Planificación 2026-1'!W:W,C237,'Planificación 2026-1'!F:F,"FILIAL",'Planificación 2026-1'!X:X,"VIRTUAL"))</f>
        <v>0</v>
      </c>
      <c r="DK237" s="110">
        <f>IF(C237="","",SUMIFS('Planificación 2026-1'!R:R,'Planificación 2026-1'!W:W,C237,'Planificación 2026-1'!F:F,"FILIAL",'Planificación 2026-1'!X:X,"PRESENCIAL"))</f>
        <v>8</v>
      </c>
      <c r="DL237" s="61">
        <f>IF(C237="","",SUMIFS('Planificación 2026-1'!R:R,'Planificación 2026-1'!W:W,C237,'Planificación 2026-1'!F:F,"FILIAL",'Planificación 2026-1'!X:X,"HIBRIDO PRESENCIAL"))</f>
        <v>0</v>
      </c>
      <c r="DM237" s="111" t="str">
        <f t="shared" si="38"/>
        <v/>
      </c>
      <c r="DN237" s="108">
        <f>IF(C237="","",SUMIFS('Planificación 2026-1'!R:R,'Planificación 2026-1'!W:W,C237,'Planificación 2026-1'!F:F,"SUNAMPE",'Planificación 2026-1'!X:X,"VIRTUAL"))</f>
        <v>0</v>
      </c>
      <c r="DO237" s="61">
        <f>IF(C237="","",SUMIFS('Planificación 2026-1'!R:R,'Planificación 2026-1'!W:W,C237,'Planificación 2026-1'!F:F,"SUNAMPE",'Planificación 2026-1'!X:X,"PRESENCIAL"))</f>
        <v>0</v>
      </c>
      <c r="DP237" s="111" t="str">
        <f t="shared" si="39"/>
        <v/>
      </c>
      <c r="DQ237" s="108">
        <f>IF(C237="","",SUMIFS('Planificación 2026-1'!R:R,'Planificación 2026-1'!W:W,C237,'Planificación 2026-1'!F:F,"HUAURA",'Planificación 2026-1'!X:X,"VIRTUAL"))</f>
        <v>0</v>
      </c>
      <c r="DR237" s="61">
        <f>IF(C237="","",SUMIFS('Planificación 2026-1'!R:R,'Planificación 2026-1'!W:W,C237,'Planificación 2026-1'!F:F,"HUAURA",'Planificación 2026-1'!X:X,"PRESENCIAL"))</f>
        <v>0</v>
      </c>
      <c r="DS237" s="76">
        <f>SUMIFS('Planificación 2026-1'!R:R,'Planificación 2026-1'!W:W,C237,'Planificación 2026-1'!F:F,"PRINCIPAL",'Planificación 2026-1'!X:X,"VIRTUAL",'Planificación 2026-1'!I:I,"&gt;2")</f>
        <v>0</v>
      </c>
      <c r="DT237" s="76">
        <f>SUMIFS('Planificación 2026-1'!R:R,'Planificación 2026-1'!W:W,C237,'Planificación 2026-1'!F:F,"PRINCIPAL",'Planificación 2026-1'!X:X,"&lt;&gt;VIRTUAL",'Planificación 2026-1'!I:I,"&gt;2")</f>
        <v>0</v>
      </c>
      <c r="DU237" s="76">
        <f>SUMIFS('Planificación 2026-1'!R:R,'Planificación 2026-1'!W:W,C237,'Planificación 2026-1'!F:F,"SUNAMPE",'Planificación 2026-1'!X:X,"VIRTUAL",'Planificación 2026-1'!I:I,"&gt;2")</f>
        <v>0</v>
      </c>
      <c r="DV237" s="76">
        <f>SUMIFS('Planificación 2026-1'!R:R,'Planificación 2026-1'!W:W,C237,'Planificación 2026-1'!F:F,"SUNAMPE",'Planificación 2026-1'!X:X,"&lt;&gt;VIRTUAL",'Planificación 2026-1'!I:I,"&gt;2")</f>
        <v>0</v>
      </c>
      <c r="DW237" s="76">
        <f>SUMIFS('Planificación 2026-1'!R:R,'Planificación 2026-1'!W:W,C237,'Planificación 2026-1'!F:F,"FILIAL",'Planificación 2026-1'!X:X,"VIRTUAL",'Planificación 2026-1'!I:I,"&gt;2")</f>
        <v>0</v>
      </c>
      <c r="DX237" s="76">
        <f>SUMIFS('Planificación 2026-1'!R:R,'Planificación 2026-1'!W:W,C237,'Planificación 2026-1'!F:F,"FILIAL",'Planificación 2026-1'!X:X,"&lt;&gt;VIRTUAL",'Planificación 2026-1'!I:I,"&gt;2")</f>
        <v>0</v>
      </c>
      <c r="DY237" s="76">
        <f>SUMIFS('Planificación 2026-1'!R:R,'Planificación 2026-1'!W:W,C237,'Planificación 2026-1'!F:F,"PORUMA",'Planificación 2026-1'!X:X,"VIRTUAL",'Planificación 2026-1'!I:I,"&gt;2")</f>
        <v>0</v>
      </c>
      <c r="DZ237" s="76">
        <f>SUMIFS('Planificación 2026-1'!R:R,'Planificación 2026-1'!W:W,C237,'Planificación 2026-1'!F:F,"PORUMA",'Planificación 2026-1'!X:X,"&lt;&gt;VIRTUAL",'Planificación 2026-1'!I:I,"&gt;2")</f>
        <v>0</v>
      </c>
      <c r="EA237" s="76">
        <f>SUMIFS('Planificación 2026-1'!R:R,'Planificación 2026-1'!W:W,C237,'Planificación 2026-1'!F:F,"HUAURA",'Planificación 2026-1'!X:X,"VIRTUAL",'Planificación 2026-1'!I:I,"&gt;2")</f>
        <v>0</v>
      </c>
      <c r="EB237" s="76">
        <f>SUMIFS('Planificación 2026-1'!R:R,'Planificación 2026-1'!W:W,C237,'Planificación 2026-1'!F:F,"HUAURA",'Planificación 2026-1'!X:X,"&lt;&gt;VIRTUAL",'Planificación 2026-1'!I:I,"&gt;2")</f>
        <v>0</v>
      </c>
      <c r="EC237" s="76">
        <f>SUMIFS('Planificación 2026-1'!R:R,'Planificación 2026-1'!W:W,C237,'Planificación 2026-1'!F:F,"PRINCIPAL",'Planificación 2026-1'!X:X,"VIRTUAL",'Planificación 2026-1'!I:I,"&lt;3")</f>
        <v>0</v>
      </c>
      <c r="ED237" s="76">
        <f>SUMIFS('Planificación 2026-1'!R:R,'Planificación 2026-1'!W:W,C237,'Planificación 2026-1'!F:F,"PRINCIPAL",'Planificación 2026-1'!X:X,"&lt;&gt;VIRTUAL",'Planificación 2026-1'!I:I,"&lt;3")</f>
        <v>0</v>
      </c>
      <c r="EE237" s="76">
        <f>SUMIFS('Planificación 2026-1'!R:R,'Planificación 2026-1'!W:W,C237,'Planificación 2026-1'!F:F,"SUNAMPE",'Planificación 2026-1'!X:X,"VIRTUAL",'Planificación 2026-1'!I:I,"&lt;3")</f>
        <v>0</v>
      </c>
      <c r="EF237" s="76">
        <f>SUMIFS('Planificación 2026-1'!R:R,'Planificación 2026-1'!W:W,C237,'Planificación 2026-1'!F:F,"SUNAMPE",'Planificación 2026-1'!X:X,"&lt;&gt;VIRTUAL",'Planificación 2026-1'!I:I,"&lt;3")</f>
        <v>0</v>
      </c>
      <c r="EG237" s="76">
        <f>SUMIFS('Planificación 2026-1'!R:R,'Planificación 2026-1'!W:W,C237,'Planificación 2026-1'!F:F,"FILIAL",'Planificación 2026-1'!X:X,"VIRTUAL",'Planificación 2026-1'!I:I,"&lt;3")</f>
        <v>0</v>
      </c>
      <c r="EH237" s="76">
        <f>SUMIFS('Planificación 2026-1'!R:R,'Planificación 2026-1'!W:W,C237,'Planificación 2026-1'!F:F,"FILIAL",'Planificación 2026-1'!X:X,"&lt;&gt;VIRTUAL",'Planificación 2026-1'!I:I,"&lt;3")</f>
        <v>8</v>
      </c>
      <c r="EI237" s="76">
        <f>SUMIFS('Planificación 2026-1'!R:R,'Planificación 2026-1'!W:W,C237,'Planificación 2026-1'!F:F,"PORUMA",'Planificación 2026-1'!X:X,"VIRTUAL",'Planificación 2026-1'!I:I,"&lt;3")</f>
        <v>0</v>
      </c>
      <c r="EJ237" s="76">
        <f>SUMIFS('Planificación 2026-1'!R:R,'Planificación 2026-1'!W:W,C237,'Planificación 2026-1'!F:F,"PORUMA",'Planificación 2026-1'!X:X,"&lt;&gt;VIRTUAL",'Planificación 2026-1'!I:I,"&lt;3")</f>
        <v>0</v>
      </c>
      <c r="EK237" s="76">
        <f>SUMIFS('Planificación 2026-1'!R:R,'Planificación 2026-1'!W:W,C237,'Planificación 2026-1'!F:F,"HUAURA",'Planificación 2026-1'!X:X,"VIRTUAL",'Planificación 2026-1'!I:I,"&lt;3")</f>
        <v>0</v>
      </c>
      <c r="EL237" s="76">
        <f>SUMIFS('Planificación 2026-1'!R:R,'Planificación 2026-1'!W:W,C237,'Planificación 2026-1'!F:F,"HUAURA",'Planificación 2026-1'!X:X,"&lt;&gt;VIRTUAL",'Planificación 2026-1'!I:I,"&lt;3")</f>
        <v>0</v>
      </c>
      <c r="EM237" s="76"/>
      <c r="EN237" s="76">
        <f t="shared" si="32"/>
        <v>0</v>
      </c>
      <c r="EO237" s="76">
        <f t="shared" si="33"/>
        <v>8</v>
      </c>
      <c r="EP237" s="76" t="b">
        <f t="shared" si="34"/>
        <v>1</v>
      </c>
      <c r="EQ237" s="76" t="str">
        <f t="shared" si="35"/>
        <v/>
      </c>
      <c r="ER237" s="76" t="str">
        <f t="shared" si="40"/>
        <v>PRESENCIAL</v>
      </c>
    </row>
    <row r="238" spans="1:148" hidden="1">
      <c r="A238" s="83"/>
      <c r="B238" s="119">
        <v>235</v>
      </c>
      <c r="C238" s="115" t="s">
        <v>411</v>
      </c>
      <c r="D238" s="112">
        <f>SUMIF('Planificación 2026-1'!W:W,C238,'Planificación 2026-1'!R:R)</f>
        <v>0</v>
      </c>
      <c r="E238" s="114" t="s">
        <v>170</v>
      </c>
      <c r="F238" s="115" t="s">
        <v>171</v>
      </c>
      <c r="G238" s="115" t="s">
        <v>13</v>
      </c>
      <c r="H238" s="115" t="s">
        <v>125</v>
      </c>
      <c r="I238" s="107" t="str">
        <f>IF(SUM(COUNTIFS('Planificación 2026-1'!F:F,"PRINCIPAL",'Planificación 2026-1'!W:W,C238,'Planificación 2026-1'!H:H,"AF"))&gt;0,"P01"," ")</f>
        <v xml:space="preserve"> </v>
      </c>
      <c r="J238" s="108" t="str">
        <f>IF(SUM(COUNTIFS('Planificación 2026-1'!F:F,"PRINCIPAL",'Planificación 2026-1'!W:W,C238,'Planificación 2026-1'!H:H,"EN"))&gt;0,"P02"," ")</f>
        <v xml:space="preserve"> </v>
      </c>
      <c r="K238" s="108" t="str">
        <f>IF(SUM(COUNTIFS('Planificación 2026-1'!F:F,"PRINCIPAL",'Planificación 2026-1'!W:W,C238,'Planificación 2026-1'!H:H,"IS"))&gt;0,"P03"," ")</f>
        <v xml:space="preserve"> </v>
      </c>
      <c r="L238" s="108" t="str">
        <f>IF(SUM(COUNTIFS('Planificación 2026-1'!F:F,"PRINCIPAL",'Planificación 2026-1'!W:W,C238,'Planificación 2026-1'!H:H,"PS"))&gt;0,"P04"," ")</f>
        <v xml:space="preserve"> </v>
      </c>
      <c r="M238" s="108"/>
      <c r="N238" s="108" t="str">
        <f>IF(SUM(COUNTIFS('Planificación 2026-1'!F:F,"PRINCIPAL",'Planificación 2026-1'!W:W,C238,'Planificación 2026-1'!H:H,"IN"))&gt;0,"P06"," ")</f>
        <v xml:space="preserve"> </v>
      </c>
      <c r="O238" s="108" t="str">
        <f>IF(SUM(COUNTIFS('Planificación 2026-1'!F:F,"PRINCIPAL",'Planificación 2026-1'!W:W,C238,'Planificación 2026-1'!H:H,"CA"))&gt;0,"P07"," ")</f>
        <v xml:space="preserve"> </v>
      </c>
      <c r="P238" s="108" t="str">
        <f>IF(SUM(COUNTIFS('Planificación 2026-1'!F:F,"PRINCIPAL",'Planificación 2026-1'!W:W,C238,'Planificación 2026-1'!H:H,"DE"))&gt;0,"P08"," ")</f>
        <v xml:space="preserve"> </v>
      </c>
      <c r="Q238" s="108" t="str">
        <f>IF(SUM(COUNTIFS('Planificación 2026-1'!F:F,"PRINCIPAL",'Planificación 2026-1'!W:W,C238,'Planificación 2026-1'!H:H,"OB"))&gt;0,"P09"," ")</f>
        <v xml:space="preserve"> </v>
      </c>
      <c r="R238" s="108" t="str">
        <f>IF(SUM(COUNTIFS('Planificación 2026-1'!F:F,"PRINCIPAL",'Planificación 2026-1'!W:W,C238,'Planificación 2026-1'!H:H,"MH"))&gt;0,"P31"," ")</f>
        <v xml:space="preserve"> </v>
      </c>
      <c r="S238" s="108" t="str">
        <f>IF(SUM(COUNTIFS('Planificación 2026-1'!F:F,"PRINCIPAL",'Planificación 2026-1'!W:W,C238,'Planificación 2026-1'!H:H,"IC"))&gt;0,"P32"," ")</f>
        <v xml:space="preserve"> </v>
      </c>
      <c r="T238" s="108" t="str">
        <f>IF(SUM(COUNTIFS('Planificación 2026-1'!F:F,"PRINCIPAL",'Planificación 2026-1'!W:W,C238,'Planificación 2026-1'!H:H,"AR"))&gt;0,"P34"," ")</f>
        <v xml:space="preserve"> </v>
      </c>
      <c r="U238" s="108" t="str">
        <f>IF(SUM(COUNTIFS('Planificación 2026-1'!F:F,"PRINCIPAL",'Planificación 2026-1'!W:W,C238,'Planificación 2026-1'!H:H,"T1"))&gt;0,"P35"," ")</f>
        <v xml:space="preserve"> </v>
      </c>
      <c r="V238" s="108" t="str">
        <f>IF(SUM(COUNTIFS('Planificación 2026-1'!F:F,"PRINCIPAL",'Planificación 2026-1'!W:W,C238,'Planificación 2026-1'!H:H,"T3"))&gt;0,"P36"," ")</f>
        <v xml:space="preserve"> </v>
      </c>
      <c r="W238" s="108" t="str">
        <f>IF(SUM(COUNTIFS('Planificación 2026-1'!F:F,"PRINCIPAL",'Planificación 2026-1'!W:W,C238,'Planificación 2026-1'!H:H,"T2"))&gt;0,"P37"," ")</f>
        <v xml:space="preserve"> </v>
      </c>
      <c r="X238" s="108" t="str">
        <f>IF(SUM(COUNTIFS('Planificación 2026-1'!F:F,"PRINCIPAL",'Planificación 2026-1'!W:W,C238,'Planificación 2026-1'!H:H,"AE"))&gt;0,"P38"," ")</f>
        <v xml:space="preserve"> </v>
      </c>
      <c r="Y238" s="108" t="str">
        <f>IF(SUM(COUNTIFS('Planificación 2026-1'!F:F,"PRINCIPAL",'Planificación 2026-1'!W:W,C238,'Planificación 2026-1'!H:H,"T4"))&gt;0,"P55"," ")</f>
        <v xml:space="preserve"> </v>
      </c>
      <c r="Z238" s="108" t="str">
        <f>IF(SUM(COUNTIFS('Planificación 2026-1'!F:F,"FILIAL",'Planificación 2026-1'!W:W,C238,'Planificación 2026-1'!H:H,"AF"))&gt;0," P01"," ")</f>
        <v xml:space="preserve"> </v>
      </c>
      <c r="AA238" s="108" t="str">
        <f>IF(SUM(COUNTIFS('Planificación 2026-1'!F:F,"FILIAL",'Planificación 2026-1'!W:W,C238,'Planificación 2026-1'!H:H,"EN"))&gt;0,"P02"," ")</f>
        <v xml:space="preserve"> </v>
      </c>
      <c r="AB238" s="108" t="str">
        <f>IF(SUM(COUNTIFS('Planificación 2026-1'!F:F,"FILIAL",'Planificación 2026-1'!W:W,C238,'Planificación 2026-1'!H:H,"IS"))&gt;0,"P03"," ")</f>
        <v xml:space="preserve"> </v>
      </c>
      <c r="AC238" s="108" t="str">
        <f>IF(SUM(COUNTIFS('Planificación 2026-1'!F:F,"FILIAL",'Planificación 2026-1'!W:W,C238,'Planificación 2026-1'!H:H,"PS"))&gt;0,"P04"," ")</f>
        <v xml:space="preserve"> </v>
      </c>
      <c r="AD238" s="108"/>
      <c r="AE238" s="108" t="str">
        <f>IF(SUM(COUNTIFS('Planificación 2026-1'!F:F,"FILIAL",'Planificación 2026-1'!W:W,C238,'Planificación 2026-1'!H:H,"IN"))&gt;0,"P06"," ")</f>
        <v xml:space="preserve"> </v>
      </c>
      <c r="AF238" s="108" t="str">
        <f>IF(SUM(COUNTIFS('Planificación 2026-1'!F:F,"FILIAL",'Planificación 2026-1'!W:W,C238,'Planificación 2026-1'!H:H,"CA"))&gt;0,"P07"," ")</f>
        <v xml:space="preserve"> </v>
      </c>
      <c r="AG238" s="108" t="str">
        <f>IF(SUM(COUNTIFS('Planificación 2026-1'!F:F,"FILIAL",'Planificación 2026-1'!W:W,C238,'Planificación 2026-1'!H:H,"DE"))&gt;0,"P08"," ")</f>
        <v xml:space="preserve"> </v>
      </c>
      <c r="AH238" s="108" t="str">
        <f>IF(SUM(COUNTIFS('Planificación 2026-1'!F:F,"FILIAL",'Planificación 2026-1'!W:W,C238,'Planificación 2026-1'!H:H,"OB"))&gt;0,"P09"," ")</f>
        <v xml:space="preserve"> </v>
      </c>
      <c r="AI238" s="108" t="str">
        <f>IF(SUM(COUNTIFS('Planificación 2026-1'!F:F,"FILIAL",'Planificación 2026-1'!W:W,C238,'Planificación 2026-1'!H:H,"MH"))&gt;0,"P31"," ")</f>
        <v xml:space="preserve"> </v>
      </c>
      <c r="AJ238" s="108" t="str">
        <f>IF(SUM(COUNTIFS('Planificación 2026-1'!F:F,"FILIAL",'Planificación 2026-1'!W:W,C238,'Planificación 2026-1'!H:H,"IC"))&gt;0,"P32"," ")</f>
        <v xml:space="preserve"> </v>
      </c>
      <c r="AK238" s="108" t="str">
        <f>IF(SUM(COUNTIFS('Planificación 2026-1'!F:F,"FILIAL",'Planificación 2026-1'!W:W,C238,'Planificación 2026-1'!H:H,"AR"))&gt;0,"P34"," ")</f>
        <v xml:space="preserve"> </v>
      </c>
      <c r="AL238" s="108" t="str">
        <f>IF(SUM(COUNTIFS('Planificación 2026-1'!F:F,"FILIAL",'Planificación 2026-1'!W:W,C238,'Planificación 2026-1'!H:H,"T1"))&gt;0,"P35"," ")</f>
        <v xml:space="preserve"> </v>
      </c>
      <c r="AM238" s="108" t="str">
        <f>IF(SUM(COUNTIFS('Planificación 2026-1'!F:F,"FILIAL",'Planificación 2026-1'!W:W,C238,'Planificación 2026-1'!H:H,"T3"))&gt;0,"P36"," ")</f>
        <v xml:space="preserve"> </v>
      </c>
      <c r="AN238" s="108" t="str">
        <f>IF(SUM(COUNTIFS('Planificación 2026-1'!F:F,"FILIAL",'Planificación 2026-1'!W:W,C238,'Planificación 2026-1'!H:H,"T2"))&gt;0,"P37"," ")</f>
        <v xml:space="preserve"> </v>
      </c>
      <c r="AO238" s="108" t="str">
        <f>IF(SUM(COUNTIFS('Planificación 2026-1'!F:F,"FILIAL",'Planificación 2026-1'!W:W,C238,'Planificación 2026-1'!H:H,"AE"))&gt;0,"P38"," ")</f>
        <v xml:space="preserve"> </v>
      </c>
      <c r="AP238" s="108" t="str">
        <f>IF(SUM(COUNTIFS('Planificación 2026-1'!F:F,"FILIAL",'Planificación 2026-1'!W:W,C238,'Planificación 2026-1'!H:H,"T4"))&gt;0,"P55"," ")</f>
        <v xml:space="preserve"> </v>
      </c>
      <c r="AQ238" s="108" t="str">
        <f>IF(SUM(COUNTIFS('Planificación 2026-1'!F:F,"SUNAMPE",'Planificación 2026-1'!W:W,C238,'Planificación 2026-1'!H:H,"AF"))&gt;0," P01"," ")</f>
        <v xml:space="preserve"> </v>
      </c>
      <c r="AR238" s="108" t="str">
        <f>IF(SUM(COUNTIFS('Planificación 2026-1'!F:F,"SUNAMPE",'Planificación 2026-1'!W:W,C238,'Planificación 2026-1'!H:H,"EN"))&gt;0,"P02"," ")</f>
        <v xml:space="preserve"> </v>
      </c>
      <c r="AS238" s="108" t="str">
        <f>IF(SUM(COUNTIFS('Planificación 2026-1'!F:F,"SUNAMPE",'Planificación 2026-1'!W:W,C238,'Planificación 2026-1'!H:H,"IS"))&gt;0,"P03"," ")</f>
        <v xml:space="preserve"> </v>
      </c>
      <c r="AT238" s="108" t="str">
        <f>IF(SUM(COUNTIFS('Planificación 2026-1'!F:F,"SUNAMPE",'Planificación 2026-1'!W:W,C238,'Planificación 2026-1'!H:H,"PS"))&gt;0,"P04"," ")</f>
        <v xml:space="preserve"> </v>
      </c>
      <c r="AU238" s="108"/>
      <c r="AV238" s="108" t="str">
        <f>IF(SUM(COUNTIFS('Planificación 2026-1'!F:F,"SUNAMPE",'Planificación 2026-1'!W:W,C238,'Planificación 2026-1'!H:H,"IN"))&gt;0,"P06"," ")</f>
        <v xml:space="preserve"> </v>
      </c>
      <c r="AW238" s="108" t="str">
        <f>IF(SUM(COUNTIFS('Planificación 2026-1'!F:F,"SUNAMPE",'Planificación 2026-1'!W:W,C238,'Planificación 2026-1'!H:H,"CA"))&gt;0,"P07"," ")</f>
        <v xml:space="preserve"> </v>
      </c>
      <c r="AX238" s="108" t="str">
        <f>IF(SUM(COUNTIFS('Planificación 2026-1'!F:F,"SUNAMPE",'Planificación 2026-1'!W:W,C238,'Planificación 2026-1'!H:H,"DE"))&gt;0,"P08"," ")</f>
        <v xml:space="preserve"> </v>
      </c>
      <c r="AY238" s="108" t="str">
        <f>IF(SUM(COUNTIFS('Planificación 2026-1'!F:F,"SUNAMPE",'Planificación 2026-1'!W:W,C238,'Planificación 2026-1'!H:H,"OB"))&gt;0,"P09"," ")</f>
        <v xml:space="preserve"> </v>
      </c>
      <c r="AZ238" s="108" t="str">
        <f>IF(SUM(COUNTIFS('Planificación 2026-1'!F:F,"SUNAMPE",'Planificación 2026-1'!W:W,C238,'Planificación 2026-1'!H:H,"MH"))&gt;0,"P31"," ")</f>
        <v xml:space="preserve"> </v>
      </c>
      <c r="BA238" s="108" t="str">
        <f>IF(SUM(COUNTIFS('Planificación 2026-1'!F:F,"SUNAMPE",'Planificación 2026-1'!W:W,C238,'Planificación 2026-1'!H:H,"IC"))&gt;0,"P32"," ")</f>
        <v xml:space="preserve"> </v>
      </c>
      <c r="BB238" s="108" t="str">
        <f>IF(SUM(COUNTIFS('Planificación 2026-1'!F:F,"SUNAMPE",'Planificación 2026-1'!W:W,C238,'Planificación 2026-1'!H:H,"AR"))&gt;0,"P34"," ")</f>
        <v xml:space="preserve"> </v>
      </c>
      <c r="BC238" s="108" t="str">
        <f>IF(SUM(COUNTIFS('Planificación 2026-1'!F:F,"SUNAMPE",'Planificación 2026-1'!W:W,C238,'Planificación 2026-1'!H:H,"T1"))&gt;0,"P35"," ")</f>
        <v xml:space="preserve"> </v>
      </c>
      <c r="BD238" s="108" t="str">
        <f>IF(SUM(COUNTIFS('Planificación 2026-1'!F:F,"SUNAMPE",'Planificación 2026-1'!W:W,C238,'Planificación 2026-1'!H:H,"T3"))&gt;0,"P36"," ")</f>
        <v xml:space="preserve"> </v>
      </c>
      <c r="BE238" s="108" t="str">
        <f>IF(SUM(COUNTIFS('Planificación 2026-1'!F:F,"SUNAMPE",'Planificación 2026-1'!W:W,C238,'Planificación 2026-1'!H:H,"T2"))&gt;0,"P37"," ")</f>
        <v xml:space="preserve"> </v>
      </c>
      <c r="BF238" s="108" t="str">
        <f>IF(SUM(COUNTIFS('Planificación 2026-1'!F:F,"SUNAMPE",'Planificación 2026-1'!W:W,C238,'Planificación 2026-1'!H:H,"AE"))&gt;0,"P38"," ")</f>
        <v xml:space="preserve"> </v>
      </c>
      <c r="BG238" s="108" t="str">
        <f>IF(SUM(COUNTIFS('Planificación 2026-1'!F:F,"SUNAMPE",'Planificación 2026-1'!W:W,C238,'Planificación 2026-1'!H:H,"T4"))&gt;0,"P55"," ")</f>
        <v xml:space="preserve"> </v>
      </c>
      <c r="BH238" s="108" t="str">
        <f>IF(SUM(COUNTIFS('Planificación 2026-1'!F:F,"HUAURA",'Planificación 2026-1'!W:W,C238,'Planificación 2026-1'!H:H,"AF"))&gt;0," P01"," ")</f>
        <v xml:space="preserve"> </v>
      </c>
      <c r="BI238" s="108" t="str">
        <f>IF(SUM(COUNTIFS('Planificación 2026-1'!F:F,"HUAURA",'Planificación 2026-1'!W:W,C238,'Planificación 2026-1'!H:H,"EN"))&gt;0,"P02"," ")</f>
        <v xml:space="preserve"> </v>
      </c>
      <c r="BJ238" s="108" t="str">
        <f>IF(SUM(COUNTIFS('Planificación 2026-1'!F:F,"HUAURA",'Planificación 2026-1'!W:W,C238,'Planificación 2026-1'!H:H,"IS"))&gt;0,"P03"," ")</f>
        <v xml:space="preserve"> </v>
      </c>
      <c r="BK238" s="108" t="str">
        <f>IF(SUM(COUNTIFS('Planificación 2026-1'!F:F,"HUAURA",'Planificación 2026-1'!W:W,C238,'Planificación 2026-1'!H:H,"PS"))&gt;0,"P04"," ")</f>
        <v xml:space="preserve"> </v>
      </c>
      <c r="BL238" s="108"/>
      <c r="BM238" s="108" t="str">
        <f>IF(SUM(COUNTIFS('Planificación 2026-1'!F:F,"HUAURA",'Planificación 2026-1'!W:W,C238,'Planificación 2026-1'!H:H,"IN"))&gt;0,"P06"," ")</f>
        <v xml:space="preserve"> </v>
      </c>
      <c r="BN238" s="108" t="str">
        <f>IF(SUM(COUNTIFS('Planificación 2026-1'!F:F,"HUAURA",'Planificación 2026-1'!W:W,C238,'Planificación 2026-1'!H:H,"CA"))&gt;0,"P07"," ")</f>
        <v xml:space="preserve"> </v>
      </c>
      <c r="BO238" s="108" t="str">
        <f>IF(SUM(COUNTIFS('Planificación 2026-1'!F:F,"HUAURA",'Planificación 2026-1'!W:W,C238,'Planificación 2026-1'!H:H,"DE"))&gt;0,"P08"," ")</f>
        <v xml:space="preserve"> </v>
      </c>
      <c r="BP238" s="108" t="str">
        <f>IF(SUM(COUNTIFS('Planificación 2026-1'!F:F,"HUAURA",'Planificación 2026-1'!W:W,C238,'Planificación 2026-1'!H:H,"OB"))&gt;0,"P09"," ")</f>
        <v xml:space="preserve"> </v>
      </c>
      <c r="BQ238" s="108" t="str">
        <f>IF(SUM(COUNTIFS('Planificación 2026-1'!F:F,"HUAURA",'Planificación 2026-1'!W:W,C238,'Planificación 2026-1'!H:H,"MH"))&gt;0,"P31"," ")</f>
        <v xml:space="preserve"> </v>
      </c>
      <c r="BR238" s="108" t="str">
        <f>IF(SUM(COUNTIFS('Planificación 2026-1'!F:F,"HUAURA",'Planificación 2026-1'!W:W,C238,'Planificación 2026-1'!H:H,"IC"))&gt;0,"P32"," ")</f>
        <v xml:space="preserve"> </v>
      </c>
      <c r="BS238" s="108" t="str">
        <f>IF(SUM(COUNTIFS('Planificación 2026-1'!F:F,"HUAURA",'Planificación 2026-1'!W:W,C238,'Planificación 2026-1'!H:H,"AR"))&gt;0,"P34"," ")</f>
        <v xml:space="preserve"> </v>
      </c>
      <c r="BT238" s="108" t="str">
        <f>IF(SUM(COUNTIFS('Planificación 2026-1'!F:F,"HUAURA",'Planificación 2026-1'!W:W,C238,'Planificación 2026-1'!H:H,"T1"))&gt;0,"P35"," ")</f>
        <v xml:space="preserve"> </v>
      </c>
      <c r="BU238" s="108" t="str">
        <f>IF(SUM(COUNTIFS('Planificación 2026-1'!F:F,"HUAURA",'Planificación 2026-1'!W:W,C238,'Planificación 2026-1'!H:H,"T3"))&gt;0,"P36"," ")</f>
        <v xml:space="preserve"> </v>
      </c>
      <c r="BV238" s="108" t="str">
        <f>IF(SUM(COUNTIFS('Planificación 2026-1'!F:F,"HUAURA",'Planificación 2026-1'!W:W,C238,'Planificación 2026-1'!H:H,"T2"))&gt;0,"P37"," ")</f>
        <v xml:space="preserve"> </v>
      </c>
      <c r="BW238" s="108" t="str">
        <f>IF(SUM(COUNTIFS('Planificación 2026-1'!F:F,"HUAURA",'Planificación 2026-1'!W:W,C238,'Planificación 2026-1'!H:H,"AE"))&gt;0,"P38"," ")</f>
        <v xml:space="preserve"> </v>
      </c>
      <c r="BX238" s="108" t="str">
        <f>IF(SUM(COUNTIFS('Planificación 2026-1'!F:F,"HUAURA",'Planificación 2026-1'!W:W,C238,'Planificación 2026-1'!H:H,"T4"))&gt;0,"P55"," ")</f>
        <v xml:space="preserve"> </v>
      </c>
      <c r="BY238" s="109">
        <f>SUMIFS('Planificación 2026-1'!R:R,'Planificación 2026-1'!W:W,C238,'Planificación 2026-1'!H:H,"AF",'Planificación 2026-1'!I:I,"&gt;2")</f>
        <v>0</v>
      </c>
      <c r="BZ238" s="109">
        <f>SUMIFS('Planificación 2026-1'!R:R,'Planificación 2026-1'!W:W,C238,'Planificación 2026-1'!H:H,"EN",'Planificación 2026-1'!I:I,"&gt;2")</f>
        <v>0</v>
      </c>
      <c r="CA238" s="109">
        <f>SUMIFS('Planificación 2026-1'!R:R,'Planificación 2026-1'!W:W,C238,'Planificación 2026-1'!H:H,"IS",'Planificación 2026-1'!I:I,"&gt;2")</f>
        <v>0</v>
      </c>
      <c r="CB238" s="109">
        <f>SUMIFS('Planificación 2026-1'!R:R,'Planificación 2026-1'!W:W,C238,'Planificación 2026-1'!H:H,"PS",'Planificación 2026-1'!I:I,"&gt;2")</f>
        <v>0</v>
      </c>
      <c r="CC238" s="109">
        <f>SUMIFS('Planificación 2026-1'!R:R,'Planificación 2026-1'!W:W,C238,'Planificación 2026-1'!H:H,"IN",'Planificación 2026-1'!I:I,"&gt;2")</f>
        <v>0</v>
      </c>
      <c r="CD238" s="109">
        <f>SUMIFS('Planificación 2026-1'!R:R,'Planificación 2026-1'!W:W,C238,'Planificación 2026-1'!H:H,"CA",'Planificación 2026-1'!I:I,"&gt;2")</f>
        <v>0</v>
      </c>
      <c r="CE238" s="109">
        <f>SUMIFS('Planificación 2026-1'!R:R,'Planificación 2026-1'!W:W,C238,'Planificación 2026-1'!H:H,"DE",'Planificación 2026-1'!I:I,"&gt;2")</f>
        <v>0</v>
      </c>
      <c r="CF238" s="109">
        <f>SUMIFS('Planificación 2026-1'!R:R,'Planificación 2026-1'!W:W,C238,'Planificación 2026-1'!H:H,"OB",'Planificación 2026-1'!I:I,"&gt;2")</f>
        <v>0</v>
      </c>
      <c r="CG238" s="109">
        <f>SUMIFS('Planificación 2026-1'!R:R,'Planificación 2026-1'!W:W,C238,'Planificación 2026-1'!H:H,"MH",'Planificación 2026-1'!I:I,"&gt;2")</f>
        <v>0</v>
      </c>
      <c r="CH238" s="109">
        <f>SUMIFS('Planificación 2026-1'!R:R,'Planificación 2026-1'!W:W,C238,'Planificación 2026-1'!H:H,"IC",'Planificación 2026-1'!I:I,"&gt;2")</f>
        <v>0</v>
      </c>
      <c r="CI238" s="109">
        <f>SUMIFS('Planificación 2026-1'!R:R,'Planificación 2026-1'!W:W,C238,'Planificación 2026-1'!H:H,"AR",'Planificación 2026-1'!I:I,"&gt;2")</f>
        <v>0</v>
      </c>
      <c r="CJ238" s="109">
        <f>SUMIFS('Planificación 2026-1'!R:R,'Planificación 2026-1'!W:W,C238,'Planificación 2026-1'!H:H,"T1",'Planificación 2026-1'!I:I,"&gt;2")</f>
        <v>0</v>
      </c>
      <c r="CK238" s="109">
        <f>SUMIFS('Planificación 2026-1'!R:R,'Planificación 2026-1'!W:W,C238,'Planificación 2026-1'!H:H,"T3",'Planificación 2026-1'!I:I,"&gt;2")</f>
        <v>0</v>
      </c>
      <c r="CL238" s="109">
        <f>SUMIFS('Planificación 2026-1'!R:R,'Planificación 2026-1'!W:W,C238,'Planificación 2026-1'!H:H,"T2",'Planificación 2026-1'!I:I,"&gt;2")</f>
        <v>0</v>
      </c>
      <c r="CM238" s="109">
        <f>SUMIFS('Planificación 2026-1'!R:R,'Planificación 2026-1'!W:W,C238,'Planificación 2026-1'!H:H,"AE",'Planificación 2026-1'!I:I,"&gt;2")</f>
        <v>0</v>
      </c>
      <c r="CN238" s="109">
        <f>SUMIFS('Planificación 2026-1'!R:R,'Planificación 2026-1'!W:W,C238,'Planificación 2026-1'!H:H,"T4",'Planificación 2026-1'!I:I,"&gt;2")</f>
        <v>0</v>
      </c>
      <c r="CO238" s="109">
        <f>SUMIFS('Planificación 2026-1'!R:R,'Planificación 2026-1'!W:W,C238,'Planificación 2026-1'!H:H,"AF",'Planificación 2026-1'!I:I,"&lt;3")</f>
        <v>0</v>
      </c>
      <c r="CP238" s="109">
        <f>SUMIFS('Planificación 2026-1'!R:R,'Planificación 2026-1'!W:W,C238,'Planificación 2026-1'!H:H,"EN",'Planificación 2026-1'!I:I,"&lt;3")</f>
        <v>0</v>
      </c>
      <c r="CQ238" s="109">
        <f>SUMIFS('Planificación 2026-1'!R:R,'Planificación 2026-1'!W:W,C238,'Planificación 2026-1'!H:H,"IS",'Planificación 2026-1'!I:I,"&lt;3")</f>
        <v>0</v>
      </c>
      <c r="CR238" s="109">
        <f>SUMIFS('Planificación 2026-1'!R:R,'Planificación 2026-1'!W:W,C238,'Planificación 2026-1'!H:H,"PS",'Planificación 2026-1'!I:I,"&lt;3")</f>
        <v>0</v>
      </c>
      <c r="CS238" s="109">
        <f>SUMIFS('Planificación 2026-1'!R:R,'Planificación 2026-1'!W:W,C238,'Planificación 2026-1'!H:H,"IN",'Planificación 2026-1'!I:I,"&lt;3")</f>
        <v>0</v>
      </c>
      <c r="CT238" s="109">
        <f>SUMIFS('Planificación 2026-1'!R:R,'Planificación 2026-1'!W:W,C238,'Planificación 2026-1'!H:H,"CA",'Planificación 2026-1'!I:I,"&lt;3")</f>
        <v>0</v>
      </c>
      <c r="CU238" s="109">
        <f>SUMIFS('Planificación 2026-1'!R:R,'Planificación 2026-1'!W:W,C238,'Planificación 2026-1'!H:H,"DE",'Planificación 2026-1'!I:I,"&lt;3")</f>
        <v>0</v>
      </c>
      <c r="CV238" s="109">
        <f>SUMIFS('Planificación 2026-1'!R:R,'Planificación 2026-1'!W:W,C238,'Planificación 2026-1'!H:H,"OB",'Planificación 2026-1'!I:I,"&lt;3")</f>
        <v>0</v>
      </c>
      <c r="CW238" s="109">
        <f>SUMIFS('Planificación 2026-1'!R:R,'Planificación 2026-1'!W:W,C238,'Planificación 2026-1'!H:H,"MH",'Planificación 2026-1'!I:I,"&lt;3")</f>
        <v>0</v>
      </c>
      <c r="CX238" s="109">
        <f>SUMIFS('Planificación 2026-1'!R:R,'Planificación 2026-1'!W:W,C238,'Planificación 2026-1'!H:H,"IC",'Planificación 2026-1'!I:I,"&lt;3")</f>
        <v>0</v>
      </c>
      <c r="CY238" s="109">
        <f>SUMIFS('Planificación 2026-1'!R:R,'Planificación 2026-1'!W:W,C238,'Planificación 2026-1'!H:H,"AR",'Planificación 2026-1'!I:I,"&lt;3")</f>
        <v>0</v>
      </c>
      <c r="CZ238" s="109">
        <f>SUMIFS('Planificación 2026-1'!R:R,'Planificación 2026-1'!W:W,C238,'Planificación 2026-1'!H:H,"T1",'Planificación 2026-1'!I:I,"&lt;3")</f>
        <v>0</v>
      </c>
      <c r="DA238" s="109">
        <f>SUMIFS('Planificación 2026-1'!R:R,'Planificación 2026-1'!W:W,C238,'Planificación 2026-1'!H:H,"T3",'Planificación 2026-1'!I:I,"&lt;3")</f>
        <v>0</v>
      </c>
      <c r="DB238" s="109">
        <f>SUMIFS('Planificación 2026-1'!R:R,'Planificación 2026-1'!W:W,C238,'Planificación 2026-1'!H:H,"T2",'Planificación 2026-1'!I:I,"&lt;3")</f>
        <v>0</v>
      </c>
      <c r="DC238" s="109">
        <f>SUMIFS('Planificación 2026-1'!R:R,'Planificación 2026-1'!W:W,C238,'Planificación 2026-1'!H:H,"AE",'Planificación 2026-1'!I:I,"&lt;3")</f>
        <v>0</v>
      </c>
      <c r="DD238" s="109">
        <f>SUMIFS('Planificación 2026-1'!R:R,'Planificación 2026-1'!W:W,C238,'Planificación 2026-1'!H:H,"T4",'Planificación 2026-1'!I:I,"&lt;3")</f>
        <v>0</v>
      </c>
      <c r="DE238" s="108" t="str">
        <f t="shared" si="36"/>
        <v/>
      </c>
      <c r="DF238" s="41">
        <f>IF(C238="","",SUMIFS('Planificación 2026-1'!R:R,'Planificación 2026-1'!W:W,C238,'Planificación 2026-1'!F:F,"PRINCIPAL",'Planificación 2026-1'!X:X,"VIRTUAL"))</f>
        <v>0</v>
      </c>
      <c r="DG238" s="41">
        <f>IF(C238="","",SUMIFS('Planificación 2026-1'!R:R,'Planificación 2026-1'!W:W,C238,'Planificación 2026-1'!F:F,"PRINCIPAL",'Planificación 2026-1'!X:X,"PRESENCIAL"))</f>
        <v>0</v>
      </c>
      <c r="DH238" s="41">
        <f>IF(C238="","",SUMIFS('Planificación 2026-1'!R:R,'Planificación 2026-1'!W:W,C238,'Planificación 2026-1'!F:F,"PRINCIPAL",'Planificación 2026-1'!X:X,"HIBRIDO PRESENCIAL"))</f>
        <v>0</v>
      </c>
      <c r="DI238" s="108" t="str">
        <f t="shared" si="37"/>
        <v/>
      </c>
      <c r="DJ238" s="108">
        <f>IF(C238="","",SUMIFS('Planificación 2026-1'!R:R,'Planificación 2026-1'!W:W,C238,'Planificación 2026-1'!F:F,"FILIAL",'Planificación 2026-1'!X:X,"VIRTUAL"))</f>
        <v>0</v>
      </c>
      <c r="DK238" s="110">
        <f>IF(C238="","",SUMIFS('Planificación 2026-1'!R:R,'Planificación 2026-1'!W:W,C238,'Planificación 2026-1'!F:F,"FILIAL",'Planificación 2026-1'!X:X,"PRESENCIAL"))</f>
        <v>0</v>
      </c>
      <c r="DL238" s="61">
        <f>IF(C238="","",SUMIFS('Planificación 2026-1'!R:R,'Planificación 2026-1'!W:W,C238,'Planificación 2026-1'!F:F,"FILIAL",'Planificación 2026-1'!X:X,"HIBRIDO PRESENCIAL"))</f>
        <v>0</v>
      </c>
      <c r="DM238" s="111" t="str">
        <f t="shared" si="38"/>
        <v/>
      </c>
      <c r="DN238" s="108">
        <f>IF(C238="","",SUMIFS('Planificación 2026-1'!R:R,'Planificación 2026-1'!W:W,C238,'Planificación 2026-1'!F:F,"SUNAMPE",'Planificación 2026-1'!X:X,"VIRTUAL"))</f>
        <v>0</v>
      </c>
      <c r="DO238" s="61">
        <f>IF(C238="","",SUMIFS('Planificación 2026-1'!R:R,'Planificación 2026-1'!W:W,C238,'Planificación 2026-1'!F:F,"SUNAMPE",'Planificación 2026-1'!X:X,"PRESENCIAL"))</f>
        <v>0</v>
      </c>
      <c r="DP238" s="111" t="str">
        <f t="shared" si="39"/>
        <v/>
      </c>
      <c r="DQ238" s="108">
        <f>IF(C238="","",SUMIFS('Planificación 2026-1'!R:R,'Planificación 2026-1'!W:W,C238,'Planificación 2026-1'!F:F,"HUAURA",'Planificación 2026-1'!X:X,"VIRTUAL"))</f>
        <v>0</v>
      </c>
      <c r="DR238" s="61">
        <f>IF(C238="","",SUMIFS('Planificación 2026-1'!R:R,'Planificación 2026-1'!W:W,C238,'Planificación 2026-1'!F:F,"HUAURA",'Planificación 2026-1'!X:X,"PRESENCIAL"))</f>
        <v>0</v>
      </c>
      <c r="DS238" s="76">
        <f>SUMIFS('Planificación 2026-1'!R:R,'Planificación 2026-1'!W:W,C238,'Planificación 2026-1'!F:F,"PRINCIPAL",'Planificación 2026-1'!X:X,"VIRTUAL",'Planificación 2026-1'!I:I,"&gt;2")</f>
        <v>0</v>
      </c>
      <c r="DT238" s="76">
        <f>SUMIFS('Planificación 2026-1'!R:R,'Planificación 2026-1'!W:W,C238,'Planificación 2026-1'!F:F,"PRINCIPAL",'Planificación 2026-1'!X:X,"&lt;&gt;VIRTUAL",'Planificación 2026-1'!I:I,"&gt;2")</f>
        <v>0</v>
      </c>
      <c r="DU238" s="76">
        <f>SUMIFS('Planificación 2026-1'!R:R,'Planificación 2026-1'!W:W,C238,'Planificación 2026-1'!F:F,"SUNAMPE",'Planificación 2026-1'!X:X,"VIRTUAL",'Planificación 2026-1'!I:I,"&gt;2")</f>
        <v>0</v>
      </c>
      <c r="DV238" s="76">
        <f>SUMIFS('Planificación 2026-1'!R:R,'Planificación 2026-1'!W:W,C238,'Planificación 2026-1'!F:F,"SUNAMPE",'Planificación 2026-1'!X:X,"&lt;&gt;VIRTUAL",'Planificación 2026-1'!I:I,"&gt;2")</f>
        <v>0</v>
      </c>
      <c r="DW238" s="76">
        <f>SUMIFS('Planificación 2026-1'!R:R,'Planificación 2026-1'!W:W,C238,'Planificación 2026-1'!F:F,"FILIAL",'Planificación 2026-1'!X:X,"VIRTUAL",'Planificación 2026-1'!I:I,"&gt;2")</f>
        <v>0</v>
      </c>
      <c r="DX238" s="76">
        <f>SUMIFS('Planificación 2026-1'!R:R,'Planificación 2026-1'!W:W,C238,'Planificación 2026-1'!F:F,"FILIAL",'Planificación 2026-1'!X:X,"&lt;&gt;VIRTUAL",'Planificación 2026-1'!I:I,"&gt;2")</f>
        <v>0</v>
      </c>
      <c r="DY238" s="76">
        <f>SUMIFS('Planificación 2026-1'!R:R,'Planificación 2026-1'!W:W,C238,'Planificación 2026-1'!F:F,"PORUMA",'Planificación 2026-1'!X:X,"VIRTUAL",'Planificación 2026-1'!I:I,"&gt;2")</f>
        <v>0</v>
      </c>
      <c r="DZ238" s="76">
        <f>SUMIFS('Planificación 2026-1'!R:R,'Planificación 2026-1'!W:W,C238,'Planificación 2026-1'!F:F,"PORUMA",'Planificación 2026-1'!X:X,"&lt;&gt;VIRTUAL",'Planificación 2026-1'!I:I,"&gt;2")</f>
        <v>0</v>
      </c>
      <c r="EA238" s="76">
        <f>SUMIFS('Planificación 2026-1'!R:R,'Planificación 2026-1'!W:W,C238,'Planificación 2026-1'!F:F,"HUAURA",'Planificación 2026-1'!X:X,"VIRTUAL",'Planificación 2026-1'!I:I,"&gt;2")</f>
        <v>0</v>
      </c>
      <c r="EB238" s="76">
        <f>SUMIFS('Planificación 2026-1'!R:R,'Planificación 2026-1'!W:W,C238,'Planificación 2026-1'!F:F,"HUAURA",'Planificación 2026-1'!X:X,"&lt;&gt;VIRTUAL",'Planificación 2026-1'!I:I,"&gt;2")</f>
        <v>0</v>
      </c>
      <c r="EC238" s="76">
        <f>SUMIFS('Planificación 2026-1'!R:R,'Planificación 2026-1'!W:W,C238,'Planificación 2026-1'!F:F,"PRINCIPAL",'Planificación 2026-1'!X:X,"VIRTUAL",'Planificación 2026-1'!I:I,"&lt;3")</f>
        <v>0</v>
      </c>
      <c r="ED238" s="76">
        <f>SUMIFS('Planificación 2026-1'!R:R,'Planificación 2026-1'!W:W,C238,'Planificación 2026-1'!F:F,"PRINCIPAL",'Planificación 2026-1'!X:X,"&lt;&gt;VIRTUAL",'Planificación 2026-1'!I:I,"&lt;3")</f>
        <v>0</v>
      </c>
      <c r="EE238" s="76">
        <f>SUMIFS('Planificación 2026-1'!R:R,'Planificación 2026-1'!W:W,C238,'Planificación 2026-1'!F:F,"SUNAMPE",'Planificación 2026-1'!X:X,"VIRTUAL",'Planificación 2026-1'!I:I,"&lt;3")</f>
        <v>0</v>
      </c>
      <c r="EF238" s="76">
        <f>SUMIFS('Planificación 2026-1'!R:R,'Planificación 2026-1'!W:W,C238,'Planificación 2026-1'!F:F,"SUNAMPE",'Planificación 2026-1'!X:X,"&lt;&gt;VIRTUAL",'Planificación 2026-1'!I:I,"&lt;3")</f>
        <v>0</v>
      </c>
      <c r="EG238" s="76">
        <f>SUMIFS('Planificación 2026-1'!R:R,'Planificación 2026-1'!W:W,C238,'Planificación 2026-1'!F:F,"FILIAL",'Planificación 2026-1'!X:X,"VIRTUAL",'Planificación 2026-1'!I:I,"&lt;3")</f>
        <v>0</v>
      </c>
      <c r="EH238" s="76">
        <f>SUMIFS('Planificación 2026-1'!R:R,'Planificación 2026-1'!W:W,C238,'Planificación 2026-1'!F:F,"FILIAL",'Planificación 2026-1'!X:X,"&lt;&gt;VIRTUAL",'Planificación 2026-1'!I:I,"&lt;3")</f>
        <v>0</v>
      </c>
      <c r="EI238" s="76">
        <f>SUMIFS('Planificación 2026-1'!R:R,'Planificación 2026-1'!W:W,C238,'Planificación 2026-1'!F:F,"PORUMA",'Planificación 2026-1'!X:X,"VIRTUAL",'Planificación 2026-1'!I:I,"&lt;3")</f>
        <v>0</v>
      </c>
      <c r="EJ238" s="76">
        <f>SUMIFS('Planificación 2026-1'!R:R,'Planificación 2026-1'!W:W,C238,'Planificación 2026-1'!F:F,"PORUMA",'Planificación 2026-1'!X:X,"&lt;&gt;VIRTUAL",'Planificación 2026-1'!I:I,"&lt;3")</f>
        <v>0</v>
      </c>
      <c r="EK238" s="76">
        <f>SUMIFS('Planificación 2026-1'!R:R,'Planificación 2026-1'!W:W,C238,'Planificación 2026-1'!F:F,"HUAURA",'Planificación 2026-1'!X:X,"VIRTUAL",'Planificación 2026-1'!I:I,"&lt;3")</f>
        <v>0</v>
      </c>
      <c r="EL238" s="76">
        <f>SUMIFS('Planificación 2026-1'!R:R,'Planificación 2026-1'!W:W,C238,'Planificación 2026-1'!F:F,"HUAURA",'Planificación 2026-1'!X:X,"&lt;&gt;VIRTUAL",'Planificación 2026-1'!I:I,"&lt;3")</f>
        <v>0</v>
      </c>
      <c r="EM238" s="76"/>
      <c r="EN238" s="76">
        <f t="shared" si="32"/>
        <v>0</v>
      </c>
      <c r="EO238" s="76">
        <f t="shared" si="33"/>
        <v>0</v>
      </c>
      <c r="EP238" s="76" t="b">
        <f t="shared" si="34"/>
        <v>1</v>
      </c>
      <c r="EQ238" s="76" t="str">
        <f t="shared" si="35"/>
        <v/>
      </c>
      <c r="ER238" s="76" t="str">
        <f t="shared" si="40"/>
        <v>PRESENCIAL</v>
      </c>
    </row>
    <row r="239" spans="1:148" hidden="1">
      <c r="A239" s="83"/>
      <c r="B239" s="119">
        <v>236</v>
      </c>
      <c r="C239" s="115" t="s">
        <v>412</v>
      </c>
      <c r="D239" s="112">
        <f>SUMIF('Planificación 2026-1'!W:W,C239,'Planificación 2026-1'!R:R)</f>
        <v>0</v>
      </c>
      <c r="E239" s="114" t="s">
        <v>170</v>
      </c>
      <c r="F239" s="115" t="s">
        <v>171</v>
      </c>
      <c r="G239" s="115" t="s">
        <v>13</v>
      </c>
      <c r="H239" s="115" t="s">
        <v>122</v>
      </c>
      <c r="I239" s="107" t="str">
        <f>IF(SUM(COUNTIFS('Planificación 2026-1'!F:F,"PRINCIPAL",'Planificación 2026-1'!W:W,C239,'Planificación 2026-1'!H:H,"AF"))&gt;0,"P01"," ")</f>
        <v xml:space="preserve"> </v>
      </c>
      <c r="J239" s="108" t="str">
        <f>IF(SUM(COUNTIFS('Planificación 2026-1'!F:F,"PRINCIPAL",'Planificación 2026-1'!W:W,C239,'Planificación 2026-1'!H:H,"EN"))&gt;0,"P02"," ")</f>
        <v xml:space="preserve"> </v>
      </c>
      <c r="K239" s="108" t="str">
        <f>IF(SUM(COUNTIFS('Planificación 2026-1'!F:F,"PRINCIPAL",'Planificación 2026-1'!W:W,C239,'Planificación 2026-1'!H:H,"IS"))&gt;0,"P03"," ")</f>
        <v xml:space="preserve"> </v>
      </c>
      <c r="L239" s="108" t="str">
        <f>IF(SUM(COUNTIFS('Planificación 2026-1'!F:F,"PRINCIPAL",'Planificación 2026-1'!W:W,C239,'Planificación 2026-1'!H:H,"PS"))&gt;0,"P04"," ")</f>
        <v xml:space="preserve"> </v>
      </c>
      <c r="M239" s="108"/>
      <c r="N239" s="108" t="str">
        <f>IF(SUM(COUNTIFS('Planificación 2026-1'!F:F,"PRINCIPAL",'Planificación 2026-1'!W:W,C239,'Planificación 2026-1'!H:H,"IN"))&gt;0,"P06"," ")</f>
        <v xml:space="preserve"> </v>
      </c>
      <c r="O239" s="108" t="str">
        <f>IF(SUM(COUNTIFS('Planificación 2026-1'!F:F,"PRINCIPAL",'Planificación 2026-1'!W:W,C239,'Planificación 2026-1'!H:H,"CA"))&gt;0,"P07"," ")</f>
        <v xml:space="preserve"> </v>
      </c>
      <c r="P239" s="108" t="str">
        <f>IF(SUM(COUNTIFS('Planificación 2026-1'!F:F,"PRINCIPAL",'Planificación 2026-1'!W:W,C239,'Planificación 2026-1'!H:H,"DE"))&gt;0,"P08"," ")</f>
        <v xml:space="preserve"> </v>
      </c>
      <c r="Q239" s="108" t="str">
        <f>IF(SUM(COUNTIFS('Planificación 2026-1'!F:F,"PRINCIPAL",'Planificación 2026-1'!W:W,C239,'Planificación 2026-1'!H:H,"OB"))&gt;0,"P09"," ")</f>
        <v xml:space="preserve"> </v>
      </c>
      <c r="R239" s="108" t="str">
        <f>IF(SUM(COUNTIFS('Planificación 2026-1'!F:F,"PRINCIPAL",'Planificación 2026-1'!W:W,C239,'Planificación 2026-1'!H:H,"MH"))&gt;0,"P31"," ")</f>
        <v xml:space="preserve"> </v>
      </c>
      <c r="S239" s="108" t="str">
        <f>IF(SUM(COUNTIFS('Planificación 2026-1'!F:F,"PRINCIPAL",'Planificación 2026-1'!W:W,C239,'Planificación 2026-1'!H:H,"IC"))&gt;0,"P32"," ")</f>
        <v xml:space="preserve"> </v>
      </c>
      <c r="T239" s="108" t="str">
        <f>IF(SUM(COUNTIFS('Planificación 2026-1'!F:F,"PRINCIPAL",'Planificación 2026-1'!W:W,C239,'Planificación 2026-1'!H:H,"AR"))&gt;0,"P34"," ")</f>
        <v xml:space="preserve"> </v>
      </c>
      <c r="U239" s="108" t="str">
        <f>IF(SUM(COUNTIFS('Planificación 2026-1'!F:F,"PRINCIPAL",'Planificación 2026-1'!W:W,C239,'Planificación 2026-1'!H:H,"T1"))&gt;0,"P35"," ")</f>
        <v xml:space="preserve"> </v>
      </c>
      <c r="V239" s="108" t="str">
        <f>IF(SUM(COUNTIFS('Planificación 2026-1'!F:F,"PRINCIPAL",'Planificación 2026-1'!W:W,C239,'Planificación 2026-1'!H:H,"T3"))&gt;0,"P36"," ")</f>
        <v xml:space="preserve"> </v>
      </c>
      <c r="W239" s="108" t="str">
        <f>IF(SUM(COUNTIFS('Planificación 2026-1'!F:F,"PRINCIPAL",'Planificación 2026-1'!W:W,C239,'Planificación 2026-1'!H:H,"T2"))&gt;0,"P37"," ")</f>
        <v xml:space="preserve"> </v>
      </c>
      <c r="X239" s="108" t="str">
        <f>IF(SUM(COUNTIFS('Planificación 2026-1'!F:F,"PRINCIPAL",'Planificación 2026-1'!W:W,C239,'Planificación 2026-1'!H:H,"AE"))&gt;0,"P38"," ")</f>
        <v xml:space="preserve"> </v>
      </c>
      <c r="Y239" s="108" t="str">
        <f>IF(SUM(COUNTIFS('Planificación 2026-1'!F:F,"PRINCIPAL",'Planificación 2026-1'!W:W,C239,'Planificación 2026-1'!H:H,"T4"))&gt;0,"P55"," ")</f>
        <v xml:space="preserve"> </v>
      </c>
      <c r="Z239" s="108" t="str">
        <f>IF(SUM(COUNTIFS('Planificación 2026-1'!F:F,"FILIAL",'Planificación 2026-1'!W:W,C239,'Planificación 2026-1'!H:H,"AF"))&gt;0," P01"," ")</f>
        <v xml:space="preserve"> </v>
      </c>
      <c r="AA239" s="108" t="str">
        <f>IF(SUM(COUNTIFS('Planificación 2026-1'!F:F,"FILIAL",'Planificación 2026-1'!W:W,C239,'Planificación 2026-1'!H:H,"EN"))&gt;0,"P02"," ")</f>
        <v xml:space="preserve"> </v>
      </c>
      <c r="AB239" s="108" t="str">
        <f>IF(SUM(COUNTIFS('Planificación 2026-1'!F:F,"FILIAL",'Planificación 2026-1'!W:W,C239,'Planificación 2026-1'!H:H,"IS"))&gt;0,"P03"," ")</f>
        <v xml:space="preserve"> </v>
      </c>
      <c r="AC239" s="108" t="str">
        <f>IF(SUM(COUNTIFS('Planificación 2026-1'!F:F,"FILIAL",'Planificación 2026-1'!W:W,C239,'Planificación 2026-1'!H:H,"PS"))&gt;0,"P04"," ")</f>
        <v xml:space="preserve"> </v>
      </c>
      <c r="AD239" s="108"/>
      <c r="AE239" s="108" t="str">
        <f>IF(SUM(COUNTIFS('Planificación 2026-1'!F:F,"FILIAL",'Planificación 2026-1'!W:W,C239,'Planificación 2026-1'!H:H,"IN"))&gt;0,"P06"," ")</f>
        <v xml:space="preserve"> </v>
      </c>
      <c r="AF239" s="108" t="str">
        <f>IF(SUM(COUNTIFS('Planificación 2026-1'!F:F,"FILIAL",'Planificación 2026-1'!W:W,C239,'Planificación 2026-1'!H:H,"CA"))&gt;0,"P07"," ")</f>
        <v xml:space="preserve"> </v>
      </c>
      <c r="AG239" s="108" t="str">
        <f>IF(SUM(COUNTIFS('Planificación 2026-1'!F:F,"FILIAL",'Planificación 2026-1'!W:W,C239,'Planificación 2026-1'!H:H,"DE"))&gt;0,"P08"," ")</f>
        <v xml:space="preserve"> </v>
      </c>
      <c r="AH239" s="108" t="str">
        <f>IF(SUM(COUNTIFS('Planificación 2026-1'!F:F,"FILIAL",'Planificación 2026-1'!W:W,C239,'Planificación 2026-1'!H:H,"OB"))&gt;0,"P09"," ")</f>
        <v xml:space="preserve"> </v>
      </c>
      <c r="AI239" s="108" t="str">
        <f>IF(SUM(COUNTIFS('Planificación 2026-1'!F:F,"FILIAL",'Planificación 2026-1'!W:W,C239,'Planificación 2026-1'!H:H,"MH"))&gt;0,"P31"," ")</f>
        <v xml:space="preserve"> </v>
      </c>
      <c r="AJ239" s="108" t="str">
        <f>IF(SUM(COUNTIFS('Planificación 2026-1'!F:F,"FILIAL",'Planificación 2026-1'!W:W,C239,'Planificación 2026-1'!H:H,"IC"))&gt;0,"P32"," ")</f>
        <v xml:space="preserve"> </v>
      </c>
      <c r="AK239" s="108" t="str">
        <f>IF(SUM(COUNTIFS('Planificación 2026-1'!F:F,"FILIAL",'Planificación 2026-1'!W:W,C239,'Planificación 2026-1'!H:H,"AR"))&gt;0,"P34"," ")</f>
        <v xml:space="preserve"> </v>
      </c>
      <c r="AL239" s="108" t="str">
        <f>IF(SUM(COUNTIFS('Planificación 2026-1'!F:F,"FILIAL",'Planificación 2026-1'!W:W,C239,'Planificación 2026-1'!H:H,"T1"))&gt;0,"P35"," ")</f>
        <v xml:space="preserve"> </v>
      </c>
      <c r="AM239" s="108" t="str">
        <f>IF(SUM(COUNTIFS('Planificación 2026-1'!F:F,"FILIAL",'Planificación 2026-1'!W:W,C239,'Planificación 2026-1'!H:H,"T3"))&gt;0,"P36"," ")</f>
        <v xml:space="preserve"> </v>
      </c>
      <c r="AN239" s="108" t="str">
        <f>IF(SUM(COUNTIFS('Planificación 2026-1'!F:F,"FILIAL",'Planificación 2026-1'!W:W,C239,'Planificación 2026-1'!H:H,"T2"))&gt;0,"P37"," ")</f>
        <v xml:space="preserve"> </v>
      </c>
      <c r="AO239" s="108" t="str">
        <f>IF(SUM(COUNTIFS('Planificación 2026-1'!F:F,"FILIAL",'Planificación 2026-1'!W:W,C239,'Planificación 2026-1'!H:H,"AE"))&gt;0,"P38"," ")</f>
        <v xml:space="preserve"> </v>
      </c>
      <c r="AP239" s="108" t="str">
        <f>IF(SUM(COUNTIFS('Planificación 2026-1'!F:F,"FILIAL",'Planificación 2026-1'!W:W,C239,'Planificación 2026-1'!H:H,"T4"))&gt;0,"P55"," ")</f>
        <v xml:space="preserve"> </v>
      </c>
      <c r="AQ239" s="108" t="str">
        <f>IF(SUM(COUNTIFS('Planificación 2026-1'!F:F,"SUNAMPE",'Planificación 2026-1'!W:W,C239,'Planificación 2026-1'!H:H,"AF"))&gt;0," P01"," ")</f>
        <v xml:space="preserve"> </v>
      </c>
      <c r="AR239" s="108" t="str">
        <f>IF(SUM(COUNTIFS('Planificación 2026-1'!F:F,"SUNAMPE",'Planificación 2026-1'!W:W,C239,'Planificación 2026-1'!H:H,"EN"))&gt;0,"P02"," ")</f>
        <v xml:space="preserve"> </v>
      </c>
      <c r="AS239" s="108" t="str">
        <f>IF(SUM(COUNTIFS('Planificación 2026-1'!F:F,"SUNAMPE",'Planificación 2026-1'!W:W,C239,'Planificación 2026-1'!H:H,"IS"))&gt;0,"P03"," ")</f>
        <v xml:space="preserve"> </v>
      </c>
      <c r="AT239" s="108" t="str">
        <f>IF(SUM(COUNTIFS('Planificación 2026-1'!F:F,"SUNAMPE",'Planificación 2026-1'!W:W,C239,'Planificación 2026-1'!H:H,"PS"))&gt;0,"P04"," ")</f>
        <v xml:space="preserve"> </v>
      </c>
      <c r="AU239" s="108"/>
      <c r="AV239" s="108" t="str">
        <f>IF(SUM(COUNTIFS('Planificación 2026-1'!F:F,"SUNAMPE",'Planificación 2026-1'!W:W,C239,'Planificación 2026-1'!H:H,"IN"))&gt;0,"P06"," ")</f>
        <v xml:space="preserve"> </v>
      </c>
      <c r="AW239" s="108" t="str">
        <f>IF(SUM(COUNTIFS('Planificación 2026-1'!F:F,"SUNAMPE",'Planificación 2026-1'!W:W,C239,'Planificación 2026-1'!H:H,"CA"))&gt;0,"P07"," ")</f>
        <v xml:space="preserve"> </v>
      </c>
      <c r="AX239" s="108" t="str">
        <f>IF(SUM(COUNTIFS('Planificación 2026-1'!F:F,"SUNAMPE",'Planificación 2026-1'!W:W,C239,'Planificación 2026-1'!H:H,"DE"))&gt;0,"P08"," ")</f>
        <v xml:space="preserve"> </v>
      </c>
      <c r="AY239" s="108" t="str">
        <f>IF(SUM(COUNTIFS('Planificación 2026-1'!F:F,"SUNAMPE",'Planificación 2026-1'!W:W,C239,'Planificación 2026-1'!H:H,"OB"))&gt;0,"P09"," ")</f>
        <v xml:space="preserve"> </v>
      </c>
      <c r="AZ239" s="108" t="str">
        <f>IF(SUM(COUNTIFS('Planificación 2026-1'!F:F,"SUNAMPE",'Planificación 2026-1'!W:W,C239,'Planificación 2026-1'!H:H,"MH"))&gt;0,"P31"," ")</f>
        <v xml:space="preserve"> </v>
      </c>
      <c r="BA239" s="108" t="str">
        <f>IF(SUM(COUNTIFS('Planificación 2026-1'!F:F,"SUNAMPE",'Planificación 2026-1'!W:W,C239,'Planificación 2026-1'!H:H,"IC"))&gt;0,"P32"," ")</f>
        <v xml:space="preserve"> </v>
      </c>
      <c r="BB239" s="108" t="str">
        <f>IF(SUM(COUNTIFS('Planificación 2026-1'!F:F,"SUNAMPE",'Planificación 2026-1'!W:W,C239,'Planificación 2026-1'!H:H,"AR"))&gt;0,"P34"," ")</f>
        <v xml:space="preserve"> </v>
      </c>
      <c r="BC239" s="108" t="str">
        <f>IF(SUM(COUNTIFS('Planificación 2026-1'!F:F,"SUNAMPE",'Planificación 2026-1'!W:W,C239,'Planificación 2026-1'!H:H,"T1"))&gt;0,"P35"," ")</f>
        <v xml:space="preserve"> </v>
      </c>
      <c r="BD239" s="108" t="str">
        <f>IF(SUM(COUNTIFS('Planificación 2026-1'!F:F,"SUNAMPE",'Planificación 2026-1'!W:W,C239,'Planificación 2026-1'!H:H,"T3"))&gt;0,"P36"," ")</f>
        <v xml:space="preserve"> </v>
      </c>
      <c r="BE239" s="108" t="str">
        <f>IF(SUM(COUNTIFS('Planificación 2026-1'!F:F,"SUNAMPE",'Planificación 2026-1'!W:W,C239,'Planificación 2026-1'!H:H,"T2"))&gt;0,"P37"," ")</f>
        <v xml:space="preserve"> </v>
      </c>
      <c r="BF239" s="108" t="str">
        <f>IF(SUM(COUNTIFS('Planificación 2026-1'!F:F,"SUNAMPE",'Planificación 2026-1'!W:W,C239,'Planificación 2026-1'!H:H,"AE"))&gt;0,"P38"," ")</f>
        <v xml:space="preserve"> </v>
      </c>
      <c r="BG239" s="108" t="str">
        <f>IF(SUM(COUNTIFS('Planificación 2026-1'!F:F,"SUNAMPE",'Planificación 2026-1'!W:W,C239,'Planificación 2026-1'!H:H,"T4"))&gt;0,"P55"," ")</f>
        <v xml:space="preserve"> </v>
      </c>
      <c r="BH239" s="108" t="str">
        <f>IF(SUM(COUNTIFS('Planificación 2026-1'!F:F,"HUAURA",'Planificación 2026-1'!W:W,C239,'Planificación 2026-1'!H:H,"AF"))&gt;0," P01"," ")</f>
        <v xml:space="preserve"> </v>
      </c>
      <c r="BI239" s="108" t="str">
        <f>IF(SUM(COUNTIFS('Planificación 2026-1'!F:F,"HUAURA",'Planificación 2026-1'!W:W,C239,'Planificación 2026-1'!H:H,"EN"))&gt;0,"P02"," ")</f>
        <v xml:space="preserve"> </v>
      </c>
      <c r="BJ239" s="108" t="str">
        <f>IF(SUM(COUNTIFS('Planificación 2026-1'!F:F,"HUAURA",'Planificación 2026-1'!W:W,C239,'Planificación 2026-1'!H:H,"IS"))&gt;0,"P03"," ")</f>
        <v xml:space="preserve"> </v>
      </c>
      <c r="BK239" s="108" t="str">
        <f>IF(SUM(COUNTIFS('Planificación 2026-1'!F:F,"HUAURA",'Planificación 2026-1'!W:W,C239,'Planificación 2026-1'!H:H,"PS"))&gt;0,"P04"," ")</f>
        <v xml:space="preserve"> </v>
      </c>
      <c r="BL239" s="108"/>
      <c r="BM239" s="108" t="str">
        <f>IF(SUM(COUNTIFS('Planificación 2026-1'!F:F,"HUAURA",'Planificación 2026-1'!W:W,C239,'Planificación 2026-1'!H:H,"IN"))&gt;0,"P06"," ")</f>
        <v xml:space="preserve"> </v>
      </c>
      <c r="BN239" s="108" t="str">
        <f>IF(SUM(COUNTIFS('Planificación 2026-1'!F:F,"HUAURA",'Planificación 2026-1'!W:W,C239,'Planificación 2026-1'!H:H,"CA"))&gt;0,"P07"," ")</f>
        <v xml:space="preserve"> </v>
      </c>
      <c r="BO239" s="108" t="str">
        <f>IF(SUM(COUNTIFS('Planificación 2026-1'!F:F,"HUAURA",'Planificación 2026-1'!W:W,C239,'Planificación 2026-1'!H:H,"DE"))&gt;0,"P08"," ")</f>
        <v xml:space="preserve"> </v>
      </c>
      <c r="BP239" s="108" t="str">
        <f>IF(SUM(COUNTIFS('Planificación 2026-1'!F:F,"HUAURA",'Planificación 2026-1'!W:W,C239,'Planificación 2026-1'!H:H,"OB"))&gt;0,"P09"," ")</f>
        <v xml:space="preserve"> </v>
      </c>
      <c r="BQ239" s="108" t="str">
        <f>IF(SUM(COUNTIFS('Planificación 2026-1'!F:F,"HUAURA",'Planificación 2026-1'!W:W,C239,'Planificación 2026-1'!H:H,"MH"))&gt;0,"P31"," ")</f>
        <v xml:space="preserve"> </v>
      </c>
      <c r="BR239" s="108" t="str">
        <f>IF(SUM(COUNTIFS('Planificación 2026-1'!F:F,"HUAURA",'Planificación 2026-1'!W:W,C239,'Planificación 2026-1'!H:H,"IC"))&gt;0,"P32"," ")</f>
        <v xml:space="preserve"> </v>
      </c>
      <c r="BS239" s="108" t="str">
        <f>IF(SUM(COUNTIFS('Planificación 2026-1'!F:F,"HUAURA",'Planificación 2026-1'!W:W,C239,'Planificación 2026-1'!H:H,"AR"))&gt;0,"P34"," ")</f>
        <v xml:space="preserve"> </v>
      </c>
      <c r="BT239" s="108" t="str">
        <f>IF(SUM(COUNTIFS('Planificación 2026-1'!F:F,"HUAURA",'Planificación 2026-1'!W:W,C239,'Planificación 2026-1'!H:H,"T1"))&gt;0,"P35"," ")</f>
        <v xml:space="preserve"> </v>
      </c>
      <c r="BU239" s="108" t="str">
        <f>IF(SUM(COUNTIFS('Planificación 2026-1'!F:F,"HUAURA",'Planificación 2026-1'!W:W,C239,'Planificación 2026-1'!H:H,"T3"))&gt;0,"P36"," ")</f>
        <v xml:space="preserve"> </v>
      </c>
      <c r="BV239" s="108" t="str">
        <f>IF(SUM(COUNTIFS('Planificación 2026-1'!F:F,"HUAURA",'Planificación 2026-1'!W:W,C239,'Planificación 2026-1'!H:H,"T2"))&gt;0,"P37"," ")</f>
        <v xml:space="preserve"> </v>
      </c>
      <c r="BW239" s="108" t="str">
        <f>IF(SUM(COUNTIFS('Planificación 2026-1'!F:F,"HUAURA",'Planificación 2026-1'!W:W,C239,'Planificación 2026-1'!H:H,"AE"))&gt;0,"P38"," ")</f>
        <v xml:space="preserve"> </v>
      </c>
      <c r="BX239" s="108" t="str">
        <f>IF(SUM(COUNTIFS('Planificación 2026-1'!F:F,"HUAURA",'Planificación 2026-1'!W:W,C239,'Planificación 2026-1'!H:H,"T4"))&gt;0,"P55"," ")</f>
        <v xml:space="preserve"> </v>
      </c>
      <c r="BY239" s="109">
        <f>SUMIFS('Planificación 2026-1'!R:R,'Planificación 2026-1'!W:W,C239,'Planificación 2026-1'!H:H,"AF",'Planificación 2026-1'!I:I,"&gt;2")</f>
        <v>0</v>
      </c>
      <c r="BZ239" s="109">
        <f>SUMIFS('Planificación 2026-1'!R:R,'Planificación 2026-1'!W:W,C239,'Planificación 2026-1'!H:H,"EN",'Planificación 2026-1'!I:I,"&gt;2")</f>
        <v>0</v>
      </c>
      <c r="CA239" s="109">
        <f>SUMIFS('Planificación 2026-1'!R:R,'Planificación 2026-1'!W:W,C239,'Planificación 2026-1'!H:H,"IS",'Planificación 2026-1'!I:I,"&gt;2")</f>
        <v>0</v>
      </c>
      <c r="CB239" s="109">
        <f>SUMIFS('Planificación 2026-1'!R:R,'Planificación 2026-1'!W:W,C239,'Planificación 2026-1'!H:H,"PS",'Planificación 2026-1'!I:I,"&gt;2")</f>
        <v>0</v>
      </c>
      <c r="CC239" s="109">
        <f>SUMIFS('Planificación 2026-1'!R:R,'Planificación 2026-1'!W:W,C239,'Planificación 2026-1'!H:H,"IN",'Planificación 2026-1'!I:I,"&gt;2")</f>
        <v>0</v>
      </c>
      <c r="CD239" s="109">
        <f>SUMIFS('Planificación 2026-1'!R:R,'Planificación 2026-1'!W:W,C239,'Planificación 2026-1'!H:H,"CA",'Planificación 2026-1'!I:I,"&gt;2")</f>
        <v>0</v>
      </c>
      <c r="CE239" s="109">
        <f>SUMIFS('Planificación 2026-1'!R:R,'Planificación 2026-1'!W:W,C239,'Planificación 2026-1'!H:H,"DE",'Planificación 2026-1'!I:I,"&gt;2")</f>
        <v>0</v>
      </c>
      <c r="CF239" s="109">
        <f>SUMIFS('Planificación 2026-1'!R:R,'Planificación 2026-1'!W:W,C239,'Planificación 2026-1'!H:H,"OB",'Planificación 2026-1'!I:I,"&gt;2")</f>
        <v>0</v>
      </c>
      <c r="CG239" s="109">
        <f>SUMIFS('Planificación 2026-1'!R:R,'Planificación 2026-1'!W:W,C239,'Planificación 2026-1'!H:H,"MH",'Planificación 2026-1'!I:I,"&gt;2")</f>
        <v>0</v>
      </c>
      <c r="CH239" s="109">
        <f>SUMIFS('Planificación 2026-1'!R:R,'Planificación 2026-1'!W:W,C239,'Planificación 2026-1'!H:H,"IC",'Planificación 2026-1'!I:I,"&gt;2")</f>
        <v>0</v>
      </c>
      <c r="CI239" s="109">
        <f>SUMIFS('Planificación 2026-1'!R:R,'Planificación 2026-1'!W:W,C239,'Planificación 2026-1'!H:H,"AR",'Planificación 2026-1'!I:I,"&gt;2")</f>
        <v>0</v>
      </c>
      <c r="CJ239" s="109">
        <f>SUMIFS('Planificación 2026-1'!R:R,'Planificación 2026-1'!W:W,C239,'Planificación 2026-1'!H:H,"T1",'Planificación 2026-1'!I:I,"&gt;2")</f>
        <v>0</v>
      </c>
      <c r="CK239" s="109">
        <f>SUMIFS('Planificación 2026-1'!R:R,'Planificación 2026-1'!W:W,C239,'Planificación 2026-1'!H:H,"T3",'Planificación 2026-1'!I:I,"&gt;2")</f>
        <v>0</v>
      </c>
      <c r="CL239" s="109">
        <f>SUMIFS('Planificación 2026-1'!R:R,'Planificación 2026-1'!W:W,C239,'Planificación 2026-1'!H:H,"T2",'Planificación 2026-1'!I:I,"&gt;2")</f>
        <v>0</v>
      </c>
      <c r="CM239" s="109">
        <f>SUMIFS('Planificación 2026-1'!R:R,'Planificación 2026-1'!W:W,C239,'Planificación 2026-1'!H:H,"AE",'Planificación 2026-1'!I:I,"&gt;2")</f>
        <v>0</v>
      </c>
      <c r="CN239" s="109">
        <f>SUMIFS('Planificación 2026-1'!R:R,'Planificación 2026-1'!W:W,C239,'Planificación 2026-1'!H:H,"T4",'Planificación 2026-1'!I:I,"&gt;2")</f>
        <v>0</v>
      </c>
      <c r="CO239" s="109">
        <f>SUMIFS('Planificación 2026-1'!R:R,'Planificación 2026-1'!W:W,C239,'Planificación 2026-1'!H:H,"AF",'Planificación 2026-1'!I:I,"&lt;3")</f>
        <v>0</v>
      </c>
      <c r="CP239" s="109">
        <f>SUMIFS('Planificación 2026-1'!R:R,'Planificación 2026-1'!W:W,C239,'Planificación 2026-1'!H:H,"EN",'Planificación 2026-1'!I:I,"&lt;3")</f>
        <v>0</v>
      </c>
      <c r="CQ239" s="109">
        <f>SUMIFS('Planificación 2026-1'!R:R,'Planificación 2026-1'!W:W,C239,'Planificación 2026-1'!H:H,"IS",'Planificación 2026-1'!I:I,"&lt;3")</f>
        <v>0</v>
      </c>
      <c r="CR239" s="109">
        <f>SUMIFS('Planificación 2026-1'!R:R,'Planificación 2026-1'!W:W,C239,'Planificación 2026-1'!H:H,"PS",'Planificación 2026-1'!I:I,"&lt;3")</f>
        <v>0</v>
      </c>
      <c r="CS239" s="109">
        <f>SUMIFS('Planificación 2026-1'!R:R,'Planificación 2026-1'!W:W,C239,'Planificación 2026-1'!H:H,"IN",'Planificación 2026-1'!I:I,"&lt;3")</f>
        <v>0</v>
      </c>
      <c r="CT239" s="109">
        <f>SUMIFS('Planificación 2026-1'!R:R,'Planificación 2026-1'!W:W,C239,'Planificación 2026-1'!H:H,"CA",'Planificación 2026-1'!I:I,"&lt;3")</f>
        <v>0</v>
      </c>
      <c r="CU239" s="109">
        <f>SUMIFS('Planificación 2026-1'!R:R,'Planificación 2026-1'!W:W,C239,'Planificación 2026-1'!H:H,"DE",'Planificación 2026-1'!I:I,"&lt;3")</f>
        <v>0</v>
      </c>
      <c r="CV239" s="109">
        <f>SUMIFS('Planificación 2026-1'!R:R,'Planificación 2026-1'!W:W,C239,'Planificación 2026-1'!H:H,"OB",'Planificación 2026-1'!I:I,"&lt;3")</f>
        <v>0</v>
      </c>
      <c r="CW239" s="109">
        <f>SUMIFS('Planificación 2026-1'!R:R,'Planificación 2026-1'!W:W,C239,'Planificación 2026-1'!H:H,"MH",'Planificación 2026-1'!I:I,"&lt;3")</f>
        <v>0</v>
      </c>
      <c r="CX239" s="109">
        <f>SUMIFS('Planificación 2026-1'!R:R,'Planificación 2026-1'!W:W,C239,'Planificación 2026-1'!H:H,"IC",'Planificación 2026-1'!I:I,"&lt;3")</f>
        <v>0</v>
      </c>
      <c r="CY239" s="109">
        <f>SUMIFS('Planificación 2026-1'!R:R,'Planificación 2026-1'!W:W,C239,'Planificación 2026-1'!H:H,"AR",'Planificación 2026-1'!I:I,"&lt;3")</f>
        <v>0</v>
      </c>
      <c r="CZ239" s="109">
        <f>SUMIFS('Planificación 2026-1'!R:R,'Planificación 2026-1'!W:W,C239,'Planificación 2026-1'!H:H,"T1",'Planificación 2026-1'!I:I,"&lt;3")</f>
        <v>0</v>
      </c>
      <c r="DA239" s="109">
        <f>SUMIFS('Planificación 2026-1'!R:R,'Planificación 2026-1'!W:W,C239,'Planificación 2026-1'!H:H,"T3",'Planificación 2026-1'!I:I,"&lt;3")</f>
        <v>0</v>
      </c>
      <c r="DB239" s="109">
        <f>SUMIFS('Planificación 2026-1'!R:R,'Planificación 2026-1'!W:W,C239,'Planificación 2026-1'!H:H,"T2",'Planificación 2026-1'!I:I,"&lt;3")</f>
        <v>0</v>
      </c>
      <c r="DC239" s="109">
        <f>SUMIFS('Planificación 2026-1'!R:R,'Planificación 2026-1'!W:W,C239,'Planificación 2026-1'!H:H,"AE",'Planificación 2026-1'!I:I,"&lt;3")</f>
        <v>0</v>
      </c>
      <c r="DD239" s="109">
        <f>SUMIFS('Planificación 2026-1'!R:R,'Planificación 2026-1'!W:W,C239,'Planificación 2026-1'!H:H,"T4",'Planificación 2026-1'!I:I,"&lt;3")</f>
        <v>0</v>
      </c>
      <c r="DE239" s="108" t="str">
        <f t="shared" si="36"/>
        <v/>
      </c>
      <c r="DF239" s="41">
        <f>IF(C239="","",SUMIFS('Planificación 2026-1'!R:R,'Planificación 2026-1'!W:W,C239,'Planificación 2026-1'!F:F,"PRINCIPAL",'Planificación 2026-1'!X:X,"VIRTUAL"))</f>
        <v>0</v>
      </c>
      <c r="DG239" s="41">
        <f>IF(C239="","",SUMIFS('Planificación 2026-1'!R:R,'Planificación 2026-1'!W:W,C239,'Planificación 2026-1'!F:F,"PRINCIPAL",'Planificación 2026-1'!X:X,"PRESENCIAL"))</f>
        <v>0</v>
      </c>
      <c r="DH239" s="41">
        <f>IF(C239="","",SUMIFS('Planificación 2026-1'!R:R,'Planificación 2026-1'!W:W,C239,'Planificación 2026-1'!F:F,"PRINCIPAL",'Planificación 2026-1'!X:X,"HIBRIDO PRESENCIAL"))</f>
        <v>0</v>
      </c>
      <c r="DI239" s="108" t="str">
        <f t="shared" si="37"/>
        <v/>
      </c>
      <c r="DJ239" s="108">
        <f>IF(C239="","",SUMIFS('Planificación 2026-1'!R:R,'Planificación 2026-1'!W:W,C239,'Planificación 2026-1'!F:F,"FILIAL",'Planificación 2026-1'!X:X,"VIRTUAL"))</f>
        <v>0</v>
      </c>
      <c r="DK239" s="110">
        <f>IF(C239="","",SUMIFS('Planificación 2026-1'!R:R,'Planificación 2026-1'!W:W,C239,'Planificación 2026-1'!F:F,"FILIAL",'Planificación 2026-1'!X:X,"PRESENCIAL"))</f>
        <v>0</v>
      </c>
      <c r="DL239" s="61">
        <f>IF(C239="","",SUMIFS('Planificación 2026-1'!R:R,'Planificación 2026-1'!W:W,C239,'Planificación 2026-1'!F:F,"FILIAL",'Planificación 2026-1'!X:X,"HIBRIDO PRESENCIAL"))</f>
        <v>0</v>
      </c>
      <c r="DM239" s="111" t="str">
        <f t="shared" si="38"/>
        <v/>
      </c>
      <c r="DN239" s="108">
        <f>IF(C239="","",SUMIFS('Planificación 2026-1'!R:R,'Planificación 2026-1'!W:W,C239,'Planificación 2026-1'!F:F,"SUNAMPE",'Planificación 2026-1'!X:X,"VIRTUAL"))</f>
        <v>0</v>
      </c>
      <c r="DO239" s="61">
        <f>IF(C239="","",SUMIFS('Planificación 2026-1'!R:R,'Planificación 2026-1'!W:W,C239,'Planificación 2026-1'!F:F,"SUNAMPE",'Planificación 2026-1'!X:X,"PRESENCIAL"))</f>
        <v>0</v>
      </c>
      <c r="DP239" s="111" t="str">
        <f t="shared" si="39"/>
        <v/>
      </c>
      <c r="DQ239" s="108">
        <f>IF(C239="","",SUMIFS('Planificación 2026-1'!R:R,'Planificación 2026-1'!W:W,C239,'Planificación 2026-1'!F:F,"HUAURA",'Planificación 2026-1'!X:X,"VIRTUAL"))</f>
        <v>0</v>
      </c>
      <c r="DR239" s="61">
        <f>IF(C239="","",SUMIFS('Planificación 2026-1'!R:R,'Planificación 2026-1'!W:W,C239,'Planificación 2026-1'!F:F,"HUAURA",'Planificación 2026-1'!X:X,"PRESENCIAL"))</f>
        <v>0</v>
      </c>
      <c r="DS239" s="76">
        <f>SUMIFS('Planificación 2026-1'!R:R,'Planificación 2026-1'!W:W,C239,'Planificación 2026-1'!F:F,"PRINCIPAL",'Planificación 2026-1'!X:X,"VIRTUAL",'Planificación 2026-1'!I:I,"&gt;2")</f>
        <v>0</v>
      </c>
      <c r="DT239" s="76">
        <f>SUMIFS('Planificación 2026-1'!R:R,'Planificación 2026-1'!W:W,C239,'Planificación 2026-1'!F:F,"PRINCIPAL",'Planificación 2026-1'!X:X,"&lt;&gt;VIRTUAL",'Planificación 2026-1'!I:I,"&gt;2")</f>
        <v>0</v>
      </c>
      <c r="DU239" s="76">
        <f>SUMIFS('Planificación 2026-1'!R:R,'Planificación 2026-1'!W:W,C239,'Planificación 2026-1'!F:F,"SUNAMPE",'Planificación 2026-1'!X:X,"VIRTUAL",'Planificación 2026-1'!I:I,"&gt;2")</f>
        <v>0</v>
      </c>
      <c r="DV239" s="76">
        <f>SUMIFS('Planificación 2026-1'!R:R,'Planificación 2026-1'!W:W,C239,'Planificación 2026-1'!F:F,"SUNAMPE",'Planificación 2026-1'!X:X,"&lt;&gt;VIRTUAL",'Planificación 2026-1'!I:I,"&gt;2")</f>
        <v>0</v>
      </c>
      <c r="DW239" s="76">
        <f>SUMIFS('Planificación 2026-1'!R:R,'Planificación 2026-1'!W:W,C239,'Planificación 2026-1'!F:F,"FILIAL",'Planificación 2026-1'!X:X,"VIRTUAL",'Planificación 2026-1'!I:I,"&gt;2")</f>
        <v>0</v>
      </c>
      <c r="DX239" s="76">
        <f>SUMIFS('Planificación 2026-1'!R:R,'Planificación 2026-1'!W:W,C239,'Planificación 2026-1'!F:F,"FILIAL",'Planificación 2026-1'!X:X,"&lt;&gt;VIRTUAL",'Planificación 2026-1'!I:I,"&gt;2")</f>
        <v>0</v>
      </c>
      <c r="DY239" s="76">
        <f>SUMIFS('Planificación 2026-1'!R:R,'Planificación 2026-1'!W:W,C239,'Planificación 2026-1'!F:F,"PORUMA",'Planificación 2026-1'!X:X,"VIRTUAL",'Planificación 2026-1'!I:I,"&gt;2")</f>
        <v>0</v>
      </c>
      <c r="DZ239" s="76">
        <f>SUMIFS('Planificación 2026-1'!R:R,'Planificación 2026-1'!W:W,C239,'Planificación 2026-1'!F:F,"PORUMA",'Planificación 2026-1'!X:X,"&lt;&gt;VIRTUAL",'Planificación 2026-1'!I:I,"&gt;2")</f>
        <v>0</v>
      </c>
      <c r="EA239" s="76">
        <f>SUMIFS('Planificación 2026-1'!R:R,'Planificación 2026-1'!W:W,C239,'Planificación 2026-1'!F:F,"HUAURA",'Planificación 2026-1'!X:X,"VIRTUAL",'Planificación 2026-1'!I:I,"&gt;2")</f>
        <v>0</v>
      </c>
      <c r="EB239" s="76">
        <f>SUMIFS('Planificación 2026-1'!R:R,'Planificación 2026-1'!W:W,C239,'Planificación 2026-1'!F:F,"HUAURA",'Planificación 2026-1'!X:X,"&lt;&gt;VIRTUAL",'Planificación 2026-1'!I:I,"&gt;2")</f>
        <v>0</v>
      </c>
      <c r="EC239" s="76">
        <f>SUMIFS('Planificación 2026-1'!R:R,'Planificación 2026-1'!W:W,C239,'Planificación 2026-1'!F:F,"PRINCIPAL",'Planificación 2026-1'!X:X,"VIRTUAL",'Planificación 2026-1'!I:I,"&lt;3")</f>
        <v>0</v>
      </c>
      <c r="ED239" s="76">
        <f>SUMIFS('Planificación 2026-1'!R:R,'Planificación 2026-1'!W:W,C239,'Planificación 2026-1'!F:F,"PRINCIPAL",'Planificación 2026-1'!X:X,"&lt;&gt;VIRTUAL",'Planificación 2026-1'!I:I,"&lt;3")</f>
        <v>0</v>
      </c>
      <c r="EE239" s="76">
        <f>SUMIFS('Planificación 2026-1'!R:R,'Planificación 2026-1'!W:W,C239,'Planificación 2026-1'!F:F,"SUNAMPE",'Planificación 2026-1'!X:X,"VIRTUAL",'Planificación 2026-1'!I:I,"&lt;3")</f>
        <v>0</v>
      </c>
      <c r="EF239" s="76">
        <f>SUMIFS('Planificación 2026-1'!R:R,'Planificación 2026-1'!W:W,C239,'Planificación 2026-1'!F:F,"SUNAMPE",'Planificación 2026-1'!X:X,"&lt;&gt;VIRTUAL",'Planificación 2026-1'!I:I,"&lt;3")</f>
        <v>0</v>
      </c>
      <c r="EG239" s="76">
        <f>SUMIFS('Planificación 2026-1'!R:R,'Planificación 2026-1'!W:W,C239,'Planificación 2026-1'!F:F,"FILIAL",'Planificación 2026-1'!X:X,"VIRTUAL",'Planificación 2026-1'!I:I,"&lt;3")</f>
        <v>0</v>
      </c>
      <c r="EH239" s="76">
        <f>SUMIFS('Planificación 2026-1'!R:R,'Planificación 2026-1'!W:W,C239,'Planificación 2026-1'!F:F,"FILIAL",'Planificación 2026-1'!X:X,"&lt;&gt;VIRTUAL",'Planificación 2026-1'!I:I,"&lt;3")</f>
        <v>0</v>
      </c>
      <c r="EI239" s="76">
        <f>SUMIFS('Planificación 2026-1'!R:R,'Planificación 2026-1'!W:W,C239,'Planificación 2026-1'!F:F,"PORUMA",'Planificación 2026-1'!X:X,"VIRTUAL",'Planificación 2026-1'!I:I,"&lt;3")</f>
        <v>0</v>
      </c>
      <c r="EJ239" s="76">
        <f>SUMIFS('Planificación 2026-1'!R:R,'Planificación 2026-1'!W:W,C239,'Planificación 2026-1'!F:F,"PORUMA",'Planificación 2026-1'!X:X,"&lt;&gt;VIRTUAL",'Planificación 2026-1'!I:I,"&lt;3")</f>
        <v>0</v>
      </c>
      <c r="EK239" s="76">
        <f>SUMIFS('Planificación 2026-1'!R:R,'Planificación 2026-1'!W:W,C239,'Planificación 2026-1'!F:F,"HUAURA",'Planificación 2026-1'!X:X,"VIRTUAL",'Planificación 2026-1'!I:I,"&lt;3")</f>
        <v>0</v>
      </c>
      <c r="EL239" s="76">
        <f>SUMIFS('Planificación 2026-1'!R:R,'Planificación 2026-1'!W:W,C239,'Planificación 2026-1'!F:F,"HUAURA",'Planificación 2026-1'!X:X,"&lt;&gt;VIRTUAL",'Planificación 2026-1'!I:I,"&lt;3")</f>
        <v>0</v>
      </c>
      <c r="EM239" s="76"/>
      <c r="EN239" s="76">
        <f t="shared" si="32"/>
        <v>0</v>
      </c>
      <c r="EO239" s="76">
        <f t="shared" si="33"/>
        <v>0</v>
      </c>
      <c r="EP239" s="76" t="b">
        <f t="shared" si="34"/>
        <v>1</v>
      </c>
      <c r="EQ239" s="76" t="str">
        <f t="shared" si="35"/>
        <v/>
      </c>
      <c r="ER239" s="76" t="str">
        <f t="shared" si="40"/>
        <v>PRESENCIAL</v>
      </c>
    </row>
    <row r="240" spans="1:148" hidden="1">
      <c r="A240" s="83"/>
      <c r="B240" s="119">
        <v>237</v>
      </c>
      <c r="C240" s="115" t="s">
        <v>413</v>
      </c>
      <c r="D240" s="112">
        <f>SUMIF('Planificación 2026-1'!W:W,C240,'Planificación 2026-1'!R:R)</f>
        <v>0</v>
      </c>
      <c r="E240" s="114" t="s">
        <v>173</v>
      </c>
      <c r="F240" s="115" t="s">
        <v>171</v>
      </c>
      <c r="G240" s="115" t="s">
        <v>153</v>
      </c>
      <c r="H240" s="115" t="s">
        <v>122</v>
      </c>
      <c r="I240" s="107" t="str">
        <f>IF(SUM(COUNTIFS('Planificación 2026-1'!F:F,"PRINCIPAL",'Planificación 2026-1'!W:W,C240,'Planificación 2026-1'!H:H,"AF"))&gt;0,"P01"," ")</f>
        <v xml:space="preserve"> </v>
      </c>
      <c r="J240" s="108" t="str">
        <f>IF(SUM(COUNTIFS('Planificación 2026-1'!F:F,"PRINCIPAL",'Planificación 2026-1'!W:W,C240,'Planificación 2026-1'!H:H,"EN"))&gt;0,"P02"," ")</f>
        <v xml:space="preserve"> </v>
      </c>
      <c r="K240" s="108" t="str">
        <f>IF(SUM(COUNTIFS('Planificación 2026-1'!F:F,"PRINCIPAL",'Planificación 2026-1'!W:W,C240,'Planificación 2026-1'!H:H,"IS"))&gt;0,"P03"," ")</f>
        <v xml:space="preserve"> </v>
      </c>
      <c r="L240" s="108" t="str">
        <f>IF(SUM(COUNTIFS('Planificación 2026-1'!F:F,"PRINCIPAL",'Planificación 2026-1'!W:W,C240,'Planificación 2026-1'!H:H,"PS"))&gt;0,"P04"," ")</f>
        <v xml:space="preserve"> </v>
      </c>
      <c r="M240" s="108"/>
      <c r="N240" s="108" t="str">
        <f>IF(SUM(COUNTIFS('Planificación 2026-1'!F:F,"PRINCIPAL",'Planificación 2026-1'!W:W,C240,'Planificación 2026-1'!H:H,"IN"))&gt;0,"P06"," ")</f>
        <v xml:space="preserve"> </v>
      </c>
      <c r="O240" s="108" t="str">
        <f>IF(SUM(COUNTIFS('Planificación 2026-1'!F:F,"PRINCIPAL",'Planificación 2026-1'!W:W,C240,'Planificación 2026-1'!H:H,"CA"))&gt;0,"P07"," ")</f>
        <v xml:space="preserve"> </v>
      </c>
      <c r="P240" s="108" t="str">
        <f>IF(SUM(COUNTIFS('Planificación 2026-1'!F:F,"PRINCIPAL",'Planificación 2026-1'!W:W,C240,'Planificación 2026-1'!H:H,"DE"))&gt;0,"P08"," ")</f>
        <v xml:space="preserve"> </v>
      </c>
      <c r="Q240" s="108" t="str">
        <f>IF(SUM(COUNTIFS('Planificación 2026-1'!F:F,"PRINCIPAL",'Planificación 2026-1'!W:W,C240,'Planificación 2026-1'!H:H,"OB"))&gt;0,"P09"," ")</f>
        <v xml:space="preserve"> </v>
      </c>
      <c r="R240" s="108" t="str">
        <f>IF(SUM(COUNTIFS('Planificación 2026-1'!F:F,"PRINCIPAL",'Planificación 2026-1'!W:W,C240,'Planificación 2026-1'!H:H,"MH"))&gt;0,"P31"," ")</f>
        <v xml:space="preserve"> </v>
      </c>
      <c r="S240" s="108" t="str">
        <f>IF(SUM(COUNTIFS('Planificación 2026-1'!F:F,"PRINCIPAL",'Planificación 2026-1'!W:W,C240,'Planificación 2026-1'!H:H,"IC"))&gt;0,"P32"," ")</f>
        <v xml:space="preserve"> </v>
      </c>
      <c r="T240" s="108" t="str">
        <f>IF(SUM(COUNTIFS('Planificación 2026-1'!F:F,"PRINCIPAL",'Planificación 2026-1'!W:W,C240,'Planificación 2026-1'!H:H,"AR"))&gt;0,"P34"," ")</f>
        <v xml:space="preserve"> </v>
      </c>
      <c r="U240" s="108" t="str">
        <f>IF(SUM(COUNTIFS('Planificación 2026-1'!F:F,"PRINCIPAL",'Planificación 2026-1'!W:W,C240,'Planificación 2026-1'!H:H,"T1"))&gt;0,"P35"," ")</f>
        <v xml:space="preserve"> </v>
      </c>
      <c r="V240" s="108" t="str">
        <f>IF(SUM(COUNTIFS('Planificación 2026-1'!F:F,"PRINCIPAL",'Planificación 2026-1'!W:W,C240,'Planificación 2026-1'!H:H,"T3"))&gt;0,"P36"," ")</f>
        <v xml:space="preserve"> </v>
      </c>
      <c r="W240" s="108" t="str">
        <f>IF(SUM(COUNTIFS('Planificación 2026-1'!F:F,"PRINCIPAL",'Planificación 2026-1'!W:W,C240,'Planificación 2026-1'!H:H,"T2"))&gt;0,"P37"," ")</f>
        <v xml:space="preserve"> </v>
      </c>
      <c r="X240" s="108" t="str">
        <f>IF(SUM(COUNTIFS('Planificación 2026-1'!F:F,"PRINCIPAL",'Planificación 2026-1'!W:W,C240,'Planificación 2026-1'!H:H,"AE"))&gt;0,"P38"," ")</f>
        <v xml:space="preserve"> </v>
      </c>
      <c r="Y240" s="108" t="str">
        <f>IF(SUM(COUNTIFS('Planificación 2026-1'!F:F,"PRINCIPAL",'Planificación 2026-1'!W:W,C240,'Planificación 2026-1'!H:H,"T4"))&gt;0,"P55"," ")</f>
        <v xml:space="preserve"> </v>
      </c>
      <c r="Z240" s="108" t="str">
        <f>IF(SUM(COUNTIFS('Planificación 2026-1'!F:F,"FILIAL",'Planificación 2026-1'!W:W,C240,'Planificación 2026-1'!H:H,"AF"))&gt;0," P01"," ")</f>
        <v xml:space="preserve"> </v>
      </c>
      <c r="AA240" s="108" t="str">
        <f>IF(SUM(COUNTIFS('Planificación 2026-1'!F:F,"FILIAL",'Planificación 2026-1'!W:W,C240,'Planificación 2026-1'!H:H,"EN"))&gt;0,"P02"," ")</f>
        <v xml:space="preserve"> </v>
      </c>
      <c r="AB240" s="108" t="str">
        <f>IF(SUM(COUNTIFS('Planificación 2026-1'!F:F,"FILIAL",'Planificación 2026-1'!W:W,C240,'Planificación 2026-1'!H:H,"IS"))&gt;0,"P03"," ")</f>
        <v xml:space="preserve"> </v>
      </c>
      <c r="AC240" s="108" t="str">
        <f>IF(SUM(COUNTIFS('Planificación 2026-1'!F:F,"FILIAL",'Planificación 2026-1'!W:W,C240,'Planificación 2026-1'!H:H,"PS"))&gt;0,"P04"," ")</f>
        <v xml:space="preserve"> </v>
      </c>
      <c r="AD240" s="108"/>
      <c r="AE240" s="108" t="str">
        <f>IF(SUM(COUNTIFS('Planificación 2026-1'!F:F,"FILIAL",'Planificación 2026-1'!W:W,C240,'Planificación 2026-1'!H:H,"IN"))&gt;0,"P06"," ")</f>
        <v xml:space="preserve"> </v>
      </c>
      <c r="AF240" s="108" t="str">
        <f>IF(SUM(COUNTIFS('Planificación 2026-1'!F:F,"FILIAL",'Planificación 2026-1'!W:W,C240,'Planificación 2026-1'!H:H,"CA"))&gt;0,"P07"," ")</f>
        <v xml:space="preserve"> </v>
      </c>
      <c r="AG240" s="108" t="str">
        <f>IF(SUM(COUNTIFS('Planificación 2026-1'!F:F,"FILIAL",'Planificación 2026-1'!W:W,C240,'Planificación 2026-1'!H:H,"DE"))&gt;0,"P08"," ")</f>
        <v xml:space="preserve"> </v>
      </c>
      <c r="AH240" s="108" t="str">
        <f>IF(SUM(COUNTIFS('Planificación 2026-1'!F:F,"FILIAL",'Planificación 2026-1'!W:W,C240,'Planificación 2026-1'!H:H,"OB"))&gt;0,"P09"," ")</f>
        <v xml:space="preserve"> </v>
      </c>
      <c r="AI240" s="108" t="str">
        <f>IF(SUM(COUNTIFS('Planificación 2026-1'!F:F,"FILIAL",'Planificación 2026-1'!W:W,C240,'Planificación 2026-1'!H:H,"MH"))&gt;0,"P31"," ")</f>
        <v xml:space="preserve"> </v>
      </c>
      <c r="AJ240" s="108" t="str">
        <f>IF(SUM(COUNTIFS('Planificación 2026-1'!F:F,"FILIAL",'Planificación 2026-1'!W:W,C240,'Planificación 2026-1'!H:H,"IC"))&gt;0,"P32"," ")</f>
        <v xml:space="preserve"> </v>
      </c>
      <c r="AK240" s="108" t="str">
        <f>IF(SUM(COUNTIFS('Planificación 2026-1'!F:F,"FILIAL",'Planificación 2026-1'!W:W,C240,'Planificación 2026-1'!H:H,"AR"))&gt;0,"P34"," ")</f>
        <v xml:space="preserve"> </v>
      </c>
      <c r="AL240" s="108" t="str">
        <f>IF(SUM(COUNTIFS('Planificación 2026-1'!F:F,"FILIAL",'Planificación 2026-1'!W:W,C240,'Planificación 2026-1'!H:H,"T1"))&gt;0,"P35"," ")</f>
        <v xml:space="preserve"> </v>
      </c>
      <c r="AM240" s="108" t="str">
        <f>IF(SUM(COUNTIFS('Planificación 2026-1'!F:F,"FILIAL",'Planificación 2026-1'!W:W,C240,'Planificación 2026-1'!H:H,"T3"))&gt;0,"P36"," ")</f>
        <v xml:space="preserve"> </v>
      </c>
      <c r="AN240" s="108" t="str">
        <f>IF(SUM(COUNTIFS('Planificación 2026-1'!F:F,"FILIAL",'Planificación 2026-1'!W:W,C240,'Planificación 2026-1'!H:H,"T2"))&gt;0,"P37"," ")</f>
        <v xml:space="preserve"> </v>
      </c>
      <c r="AO240" s="108" t="str">
        <f>IF(SUM(COUNTIFS('Planificación 2026-1'!F:F,"FILIAL",'Planificación 2026-1'!W:W,C240,'Planificación 2026-1'!H:H,"AE"))&gt;0,"P38"," ")</f>
        <v xml:space="preserve"> </v>
      </c>
      <c r="AP240" s="108" t="str">
        <f>IF(SUM(COUNTIFS('Planificación 2026-1'!F:F,"FILIAL",'Planificación 2026-1'!W:W,C240,'Planificación 2026-1'!H:H,"T4"))&gt;0,"P55"," ")</f>
        <v xml:space="preserve"> </v>
      </c>
      <c r="AQ240" s="108" t="str">
        <f>IF(SUM(COUNTIFS('Planificación 2026-1'!F:F,"SUNAMPE",'Planificación 2026-1'!W:W,C240,'Planificación 2026-1'!H:H,"AF"))&gt;0," P01"," ")</f>
        <v xml:space="preserve"> </v>
      </c>
      <c r="AR240" s="108" t="str">
        <f>IF(SUM(COUNTIFS('Planificación 2026-1'!F:F,"SUNAMPE",'Planificación 2026-1'!W:W,C240,'Planificación 2026-1'!H:H,"EN"))&gt;0,"P02"," ")</f>
        <v xml:space="preserve"> </v>
      </c>
      <c r="AS240" s="108" t="str">
        <f>IF(SUM(COUNTIFS('Planificación 2026-1'!F:F,"SUNAMPE",'Planificación 2026-1'!W:W,C240,'Planificación 2026-1'!H:H,"IS"))&gt;0,"P03"," ")</f>
        <v xml:space="preserve"> </v>
      </c>
      <c r="AT240" s="108" t="str">
        <f>IF(SUM(COUNTIFS('Planificación 2026-1'!F:F,"SUNAMPE",'Planificación 2026-1'!W:W,C240,'Planificación 2026-1'!H:H,"PS"))&gt;0,"P04"," ")</f>
        <v xml:space="preserve"> </v>
      </c>
      <c r="AU240" s="108"/>
      <c r="AV240" s="108" t="str">
        <f>IF(SUM(COUNTIFS('Planificación 2026-1'!F:F,"SUNAMPE",'Planificación 2026-1'!W:W,C240,'Planificación 2026-1'!H:H,"IN"))&gt;0,"P06"," ")</f>
        <v xml:space="preserve"> </v>
      </c>
      <c r="AW240" s="108" t="str">
        <f>IF(SUM(COUNTIFS('Planificación 2026-1'!F:F,"SUNAMPE",'Planificación 2026-1'!W:W,C240,'Planificación 2026-1'!H:H,"CA"))&gt;0,"P07"," ")</f>
        <v xml:space="preserve"> </v>
      </c>
      <c r="AX240" s="108" t="str">
        <f>IF(SUM(COUNTIFS('Planificación 2026-1'!F:F,"SUNAMPE",'Planificación 2026-1'!W:W,C240,'Planificación 2026-1'!H:H,"DE"))&gt;0,"P08"," ")</f>
        <v xml:space="preserve"> </v>
      </c>
      <c r="AY240" s="108" t="str">
        <f>IF(SUM(COUNTIFS('Planificación 2026-1'!F:F,"SUNAMPE",'Planificación 2026-1'!W:W,C240,'Planificación 2026-1'!H:H,"OB"))&gt;0,"P09"," ")</f>
        <v xml:space="preserve"> </v>
      </c>
      <c r="AZ240" s="108" t="str">
        <f>IF(SUM(COUNTIFS('Planificación 2026-1'!F:F,"SUNAMPE",'Planificación 2026-1'!W:W,C240,'Planificación 2026-1'!H:H,"MH"))&gt;0,"P31"," ")</f>
        <v xml:space="preserve"> </v>
      </c>
      <c r="BA240" s="108" t="str">
        <f>IF(SUM(COUNTIFS('Planificación 2026-1'!F:F,"SUNAMPE",'Planificación 2026-1'!W:W,C240,'Planificación 2026-1'!H:H,"IC"))&gt;0,"P32"," ")</f>
        <v xml:space="preserve"> </v>
      </c>
      <c r="BB240" s="108" t="str">
        <f>IF(SUM(COUNTIFS('Planificación 2026-1'!F:F,"SUNAMPE",'Planificación 2026-1'!W:W,C240,'Planificación 2026-1'!H:H,"AR"))&gt;0,"P34"," ")</f>
        <v xml:space="preserve"> </v>
      </c>
      <c r="BC240" s="108" t="str">
        <f>IF(SUM(COUNTIFS('Planificación 2026-1'!F:F,"SUNAMPE",'Planificación 2026-1'!W:W,C240,'Planificación 2026-1'!H:H,"T1"))&gt;0,"P35"," ")</f>
        <v xml:space="preserve"> </v>
      </c>
      <c r="BD240" s="108" t="str">
        <f>IF(SUM(COUNTIFS('Planificación 2026-1'!F:F,"SUNAMPE",'Planificación 2026-1'!W:W,C240,'Planificación 2026-1'!H:H,"T3"))&gt;0,"P36"," ")</f>
        <v xml:space="preserve"> </v>
      </c>
      <c r="BE240" s="108" t="str">
        <f>IF(SUM(COUNTIFS('Planificación 2026-1'!F:F,"SUNAMPE",'Planificación 2026-1'!W:W,C240,'Planificación 2026-1'!H:H,"T2"))&gt;0,"P37"," ")</f>
        <v xml:space="preserve"> </v>
      </c>
      <c r="BF240" s="108" t="str">
        <f>IF(SUM(COUNTIFS('Planificación 2026-1'!F:F,"SUNAMPE",'Planificación 2026-1'!W:W,C240,'Planificación 2026-1'!H:H,"AE"))&gt;0,"P38"," ")</f>
        <v xml:space="preserve"> </v>
      </c>
      <c r="BG240" s="108" t="str">
        <f>IF(SUM(COUNTIFS('Planificación 2026-1'!F:F,"SUNAMPE",'Planificación 2026-1'!W:W,C240,'Planificación 2026-1'!H:H,"T4"))&gt;0,"P55"," ")</f>
        <v xml:space="preserve"> </v>
      </c>
      <c r="BH240" s="108" t="str">
        <f>IF(SUM(COUNTIFS('Planificación 2026-1'!F:F,"HUAURA",'Planificación 2026-1'!W:W,C240,'Planificación 2026-1'!H:H,"AF"))&gt;0," P01"," ")</f>
        <v xml:space="preserve"> </v>
      </c>
      <c r="BI240" s="108" t="str">
        <f>IF(SUM(COUNTIFS('Planificación 2026-1'!F:F,"HUAURA",'Planificación 2026-1'!W:W,C240,'Planificación 2026-1'!H:H,"EN"))&gt;0,"P02"," ")</f>
        <v xml:space="preserve"> </v>
      </c>
      <c r="BJ240" s="108" t="str">
        <f>IF(SUM(COUNTIFS('Planificación 2026-1'!F:F,"HUAURA",'Planificación 2026-1'!W:W,C240,'Planificación 2026-1'!H:H,"IS"))&gt;0,"P03"," ")</f>
        <v xml:space="preserve"> </v>
      </c>
      <c r="BK240" s="108" t="str">
        <f>IF(SUM(COUNTIFS('Planificación 2026-1'!F:F,"HUAURA",'Planificación 2026-1'!W:W,C240,'Planificación 2026-1'!H:H,"PS"))&gt;0,"P04"," ")</f>
        <v xml:space="preserve"> </v>
      </c>
      <c r="BL240" s="108"/>
      <c r="BM240" s="108" t="str">
        <f>IF(SUM(COUNTIFS('Planificación 2026-1'!F:F,"HUAURA",'Planificación 2026-1'!W:W,C240,'Planificación 2026-1'!H:H,"IN"))&gt;0,"P06"," ")</f>
        <v xml:space="preserve"> </v>
      </c>
      <c r="BN240" s="108" t="str">
        <f>IF(SUM(COUNTIFS('Planificación 2026-1'!F:F,"HUAURA",'Planificación 2026-1'!W:W,C240,'Planificación 2026-1'!H:H,"CA"))&gt;0,"P07"," ")</f>
        <v xml:space="preserve"> </v>
      </c>
      <c r="BO240" s="108" t="str">
        <f>IF(SUM(COUNTIFS('Planificación 2026-1'!F:F,"HUAURA",'Planificación 2026-1'!W:W,C240,'Planificación 2026-1'!H:H,"DE"))&gt;0,"P08"," ")</f>
        <v xml:space="preserve"> </v>
      </c>
      <c r="BP240" s="108" t="str">
        <f>IF(SUM(COUNTIFS('Planificación 2026-1'!F:F,"HUAURA",'Planificación 2026-1'!W:W,C240,'Planificación 2026-1'!H:H,"OB"))&gt;0,"P09"," ")</f>
        <v xml:space="preserve"> </v>
      </c>
      <c r="BQ240" s="108" t="str">
        <f>IF(SUM(COUNTIFS('Planificación 2026-1'!F:F,"HUAURA",'Planificación 2026-1'!W:W,C240,'Planificación 2026-1'!H:H,"MH"))&gt;0,"P31"," ")</f>
        <v xml:space="preserve"> </v>
      </c>
      <c r="BR240" s="108" t="str">
        <f>IF(SUM(COUNTIFS('Planificación 2026-1'!F:F,"HUAURA",'Planificación 2026-1'!W:W,C240,'Planificación 2026-1'!H:H,"IC"))&gt;0,"P32"," ")</f>
        <v xml:space="preserve"> </v>
      </c>
      <c r="BS240" s="108" t="str">
        <f>IF(SUM(COUNTIFS('Planificación 2026-1'!F:F,"HUAURA",'Planificación 2026-1'!W:W,C240,'Planificación 2026-1'!H:H,"AR"))&gt;0,"P34"," ")</f>
        <v xml:space="preserve"> </v>
      </c>
      <c r="BT240" s="108" t="str">
        <f>IF(SUM(COUNTIFS('Planificación 2026-1'!F:F,"HUAURA",'Planificación 2026-1'!W:W,C240,'Planificación 2026-1'!H:H,"T1"))&gt;0,"P35"," ")</f>
        <v xml:space="preserve"> </v>
      </c>
      <c r="BU240" s="108" t="str">
        <f>IF(SUM(COUNTIFS('Planificación 2026-1'!F:F,"HUAURA",'Planificación 2026-1'!W:W,C240,'Planificación 2026-1'!H:H,"T3"))&gt;0,"P36"," ")</f>
        <v xml:space="preserve"> </v>
      </c>
      <c r="BV240" s="108" t="str">
        <f>IF(SUM(COUNTIFS('Planificación 2026-1'!F:F,"HUAURA",'Planificación 2026-1'!W:W,C240,'Planificación 2026-1'!H:H,"T2"))&gt;0,"P37"," ")</f>
        <v xml:space="preserve"> </v>
      </c>
      <c r="BW240" s="108" t="str">
        <f>IF(SUM(COUNTIFS('Planificación 2026-1'!F:F,"HUAURA",'Planificación 2026-1'!W:W,C240,'Planificación 2026-1'!H:H,"AE"))&gt;0,"P38"," ")</f>
        <v xml:space="preserve"> </v>
      </c>
      <c r="BX240" s="108" t="str">
        <f>IF(SUM(COUNTIFS('Planificación 2026-1'!F:F,"HUAURA",'Planificación 2026-1'!W:W,C240,'Planificación 2026-1'!H:H,"T4"))&gt;0,"P55"," ")</f>
        <v xml:space="preserve"> </v>
      </c>
      <c r="BY240" s="109">
        <f>SUMIFS('Planificación 2026-1'!R:R,'Planificación 2026-1'!W:W,C240,'Planificación 2026-1'!H:H,"AF",'Planificación 2026-1'!I:I,"&gt;2")</f>
        <v>0</v>
      </c>
      <c r="BZ240" s="109">
        <f>SUMIFS('Planificación 2026-1'!R:R,'Planificación 2026-1'!W:W,C240,'Planificación 2026-1'!H:H,"EN",'Planificación 2026-1'!I:I,"&gt;2")</f>
        <v>0</v>
      </c>
      <c r="CA240" s="109">
        <f>SUMIFS('Planificación 2026-1'!R:R,'Planificación 2026-1'!W:W,C240,'Planificación 2026-1'!H:H,"IS",'Planificación 2026-1'!I:I,"&gt;2")</f>
        <v>0</v>
      </c>
      <c r="CB240" s="109">
        <f>SUMIFS('Planificación 2026-1'!R:R,'Planificación 2026-1'!W:W,C240,'Planificación 2026-1'!H:H,"PS",'Planificación 2026-1'!I:I,"&gt;2")</f>
        <v>0</v>
      </c>
      <c r="CC240" s="109">
        <f>SUMIFS('Planificación 2026-1'!R:R,'Planificación 2026-1'!W:W,C240,'Planificación 2026-1'!H:H,"IN",'Planificación 2026-1'!I:I,"&gt;2")</f>
        <v>0</v>
      </c>
      <c r="CD240" s="109">
        <f>SUMIFS('Planificación 2026-1'!R:R,'Planificación 2026-1'!W:W,C240,'Planificación 2026-1'!H:H,"CA",'Planificación 2026-1'!I:I,"&gt;2")</f>
        <v>0</v>
      </c>
      <c r="CE240" s="109">
        <f>SUMIFS('Planificación 2026-1'!R:R,'Planificación 2026-1'!W:W,C240,'Planificación 2026-1'!H:H,"DE",'Planificación 2026-1'!I:I,"&gt;2")</f>
        <v>0</v>
      </c>
      <c r="CF240" s="109">
        <f>SUMIFS('Planificación 2026-1'!R:R,'Planificación 2026-1'!W:W,C240,'Planificación 2026-1'!H:H,"OB",'Planificación 2026-1'!I:I,"&gt;2")</f>
        <v>0</v>
      </c>
      <c r="CG240" s="109">
        <f>SUMIFS('Planificación 2026-1'!R:R,'Planificación 2026-1'!W:W,C240,'Planificación 2026-1'!H:H,"MH",'Planificación 2026-1'!I:I,"&gt;2")</f>
        <v>0</v>
      </c>
      <c r="CH240" s="109">
        <f>SUMIFS('Planificación 2026-1'!R:R,'Planificación 2026-1'!W:W,C240,'Planificación 2026-1'!H:H,"IC",'Planificación 2026-1'!I:I,"&gt;2")</f>
        <v>0</v>
      </c>
      <c r="CI240" s="109">
        <f>SUMIFS('Planificación 2026-1'!R:R,'Planificación 2026-1'!W:W,C240,'Planificación 2026-1'!H:H,"AR",'Planificación 2026-1'!I:I,"&gt;2")</f>
        <v>0</v>
      </c>
      <c r="CJ240" s="109">
        <f>SUMIFS('Planificación 2026-1'!R:R,'Planificación 2026-1'!W:W,C240,'Planificación 2026-1'!H:H,"T1",'Planificación 2026-1'!I:I,"&gt;2")</f>
        <v>0</v>
      </c>
      <c r="CK240" s="109">
        <f>SUMIFS('Planificación 2026-1'!R:R,'Planificación 2026-1'!W:W,C240,'Planificación 2026-1'!H:H,"T3",'Planificación 2026-1'!I:I,"&gt;2")</f>
        <v>0</v>
      </c>
      <c r="CL240" s="109">
        <f>SUMIFS('Planificación 2026-1'!R:R,'Planificación 2026-1'!W:W,C240,'Planificación 2026-1'!H:H,"T2",'Planificación 2026-1'!I:I,"&gt;2")</f>
        <v>0</v>
      </c>
      <c r="CM240" s="109">
        <f>SUMIFS('Planificación 2026-1'!R:R,'Planificación 2026-1'!W:W,C240,'Planificación 2026-1'!H:H,"AE",'Planificación 2026-1'!I:I,"&gt;2")</f>
        <v>0</v>
      </c>
      <c r="CN240" s="109">
        <f>SUMIFS('Planificación 2026-1'!R:R,'Planificación 2026-1'!W:W,C240,'Planificación 2026-1'!H:H,"T4",'Planificación 2026-1'!I:I,"&gt;2")</f>
        <v>0</v>
      </c>
      <c r="CO240" s="109">
        <f>SUMIFS('Planificación 2026-1'!R:R,'Planificación 2026-1'!W:W,C240,'Planificación 2026-1'!H:H,"AF",'Planificación 2026-1'!I:I,"&lt;3")</f>
        <v>0</v>
      </c>
      <c r="CP240" s="109">
        <f>SUMIFS('Planificación 2026-1'!R:R,'Planificación 2026-1'!W:W,C240,'Planificación 2026-1'!H:H,"EN",'Planificación 2026-1'!I:I,"&lt;3")</f>
        <v>0</v>
      </c>
      <c r="CQ240" s="109">
        <f>SUMIFS('Planificación 2026-1'!R:R,'Planificación 2026-1'!W:W,C240,'Planificación 2026-1'!H:H,"IS",'Planificación 2026-1'!I:I,"&lt;3")</f>
        <v>0</v>
      </c>
      <c r="CR240" s="109">
        <f>SUMIFS('Planificación 2026-1'!R:R,'Planificación 2026-1'!W:W,C240,'Planificación 2026-1'!H:H,"PS",'Planificación 2026-1'!I:I,"&lt;3")</f>
        <v>0</v>
      </c>
      <c r="CS240" s="109">
        <f>SUMIFS('Planificación 2026-1'!R:R,'Planificación 2026-1'!W:W,C240,'Planificación 2026-1'!H:H,"IN",'Planificación 2026-1'!I:I,"&lt;3")</f>
        <v>0</v>
      </c>
      <c r="CT240" s="109">
        <f>SUMIFS('Planificación 2026-1'!R:R,'Planificación 2026-1'!W:W,C240,'Planificación 2026-1'!H:H,"CA",'Planificación 2026-1'!I:I,"&lt;3")</f>
        <v>0</v>
      </c>
      <c r="CU240" s="109">
        <f>SUMIFS('Planificación 2026-1'!R:R,'Planificación 2026-1'!W:W,C240,'Planificación 2026-1'!H:H,"DE",'Planificación 2026-1'!I:I,"&lt;3")</f>
        <v>0</v>
      </c>
      <c r="CV240" s="109">
        <f>SUMIFS('Planificación 2026-1'!R:R,'Planificación 2026-1'!W:W,C240,'Planificación 2026-1'!H:H,"OB",'Planificación 2026-1'!I:I,"&lt;3")</f>
        <v>0</v>
      </c>
      <c r="CW240" s="109">
        <f>SUMIFS('Planificación 2026-1'!R:R,'Planificación 2026-1'!W:W,C240,'Planificación 2026-1'!H:H,"MH",'Planificación 2026-1'!I:I,"&lt;3")</f>
        <v>0</v>
      </c>
      <c r="CX240" s="109">
        <f>SUMIFS('Planificación 2026-1'!R:R,'Planificación 2026-1'!W:W,C240,'Planificación 2026-1'!H:H,"IC",'Planificación 2026-1'!I:I,"&lt;3")</f>
        <v>0</v>
      </c>
      <c r="CY240" s="109">
        <f>SUMIFS('Planificación 2026-1'!R:R,'Planificación 2026-1'!W:W,C240,'Planificación 2026-1'!H:H,"AR",'Planificación 2026-1'!I:I,"&lt;3")</f>
        <v>0</v>
      </c>
      <c r="CZ240" s="109">
        <f>SUMIFS('Planificación 2026-1'!R:R,'Planificación 2026-1'!W:W,C240,'Planificación 2026-1'!H:H,"T1",'Planificación 2026-1'!I:I,"&lt;3")</f>
        <v>0</v>
      </c>
      <c r="DA240" s="109">
        <f>SUMIFS('Planificación 2026-1'!R:R,'Planificación 2026-1'!W:W,C240,'Planificación 2026-1'!H:H,"T3",'Planificación 2026-1'!I:I,"&lt;3")</f>
        <v>0</v>
      </c>
      <c r="DB240" s="109">
        <f>SUMIFS('Planificación 2026-1'!R:R,'Planificación 2026-1'!W:W,C240,'Planificación 2026-1'!H:H,"T2",'Planificación 2026-1'!I:I,"&lt;3")</f>
        <v>0</v>
      </c>
      <c r="DC240" s="109">
        <f>SUMIFS('Planificación 2026-1'!R:R,'Planificación 2026-1'!W:W,C240,'Planificación 2026-1'!H:H,"AE",'Planificación 2026-1'!I:I,"&lt;3")</f>
        <v>0</v>
      </c>
      <c r="DD240" s="109">
        <f>SUMIFS('Planificación 2026-1'!R:R,'Planificación 2026-1'!W:W,C240,'Planificación 2026-1'!H:H,"T4",'Planificación 2026-1'!I:I,"&lt;3")</f>
        <v>0</v>
      </c>
      <c r="DE240" s="108" t="str">
        <f t="shared" si="36"/>
        <v/>
      </c>
      <c r="DF240" s="41">
        <f>IF(C240="","",SUMIFS('Planificación 2026-1'!R:R,'Planificación 2026-1'!W:W,C240,'Planificación 2026-1'!F:F,"PRINCIPAL",'Planificación 2026-1'!X:X,"VIRTUAL"))</f>
        <v>0</v>
      </c>
      <c r="DG240" s="41">
        <f>IF(C240="","",SUMIFS('Planificación 2026-1'!R:R,'Planificación 2026-1'!W:W,C240,'Planificación 2026-1'!F:F,"PRINCIPAL",'Planificación 2026-1'!X:X,"PRESENCIAL"))</f>
        <v>0</v>
      </c>
      <c r="DH240" s="41">
        <f>IF(C240="","",SUMIFS('Planificación 2026-1'!R:R,'Planificación 2026-1'!W:W,C240,'Planificación 2026-1'!F:F,"PRINCIPAL",'Planificación 2026-1'!X:X,"HIBRIDO PRESENCIAL"))</f>
        <v>0</v>
      </c>
      <c r="DI240" s="108" t="str">
        <f t="shared" si="37"/>
        <v/>
      </c>
      <c r="DJ240" s="108">
        <f>IF(C240="","",SUMIFS('Planificación 2026-1'!R:R,'Planificación 2026-1'!W:W,C240,'Planificación 2026-1'!F:F,"FILIAL",'Planificación 2026-1'!X:X,"VIRTUAL"))</f>
        <v>0</v>
      </c>
      <c r="DK240" s="110">
        <f>IF(C240="","",SUMIFS('Planificación 2026-1'!R:R,'Planificación 2026-1'!W:W,C240,'Planificación 2026-1'!F:F,"FILIAL",'Planificación 2026-1'!X:X,"PRESENCIAL"))</f>
        <v>0</v>
      </c>
      <c r="DL240" s="61">
        <f>IF(C240="","",SUMIFS('Planificación 2026-1'!R:R,'Planificación 2026-1'!W:W,C240,'Planificación 2026-1'!F:F,"FILIAL",'Planificación 2026-1'!X:X,"HIBRIDO PRESENCIAL"))</f>
        <v>0</v>
      </c>
      <c r="DM240" s="111" t="str">
        <f t="shared" si="38"/>
        <v/>
      </c>
      <c r="DN240" s="108">
        <f>IF(C240="","",SUMIFS('Planificación 2026-1'!R:R,'Planificación 2026-1'!W:W,C240,'Planificación 2026-1'!F:F,"SUNAMPE",'Planificación 2026-1'!X:X,"VIRTUAL"))</f>
        <v>0</v>
      </c>
      <c r="DO240" s="61">
        <f>IF(C240="","",SUMIFS('Planificación 2026-1'!R:R,'Planificación 2026-1'!W:W,C240,'Planificación 2026-1'!F:F,"SUNAMPE",'Planificación 2026-1'!X:X,"PRESENCIAL"))</f>
        <v>0</v>
      </c>
      <c r="DP240" s="111" t="str">
        <f t="shared" si="39"/>
        <v/>
      </c>
      <c r="DQ240" s="108">
        <f>IF(C240="","",SUMIFS('Planificación 2026-1'!R:R,'Planificación 2026-1'!W:W,C240,'Planificación 2026-1'!F:F,"HUAURA",'Planificación 2026-1'!X:X,"VIRTUAL"))</f>
        <v>0</v>
      </c>
      <c r="DR240" s="61">
        <f>IF(C240="","",SUMIFS('Planificación 2026-1'!R:R,'Planificación 2026-1'!W:W,C240,'Planificación 2026-1'!F:F,"HUAURA",'Planificación 2026-1'!X:X,"PRESENCIAL"))</f>
        <v>0</v>
      </c>
      <c r="DS240" s="76">
        <f>SUMIFS('Planificación 2026-1'!R:R,'Planificación 2026-1'!W:W,C240,'Planificación 2026-1'!F:F,"PRINCIPAL",'Planificación 2026-1'!X:X,"VIRTUAL",'Planificación 2026-1'!I:I,"&gt;2")</f>
        <v>0</v>
      </c>
      <c r="DT240" s="76">
        <f>SUMIFS('Planificación 2026-1'!R:R,'Planificación 2026-1'!W:W,C240,'Planificación 2026-1'!F:F,"PRINCIPAL",'Planificación 2026-1'!X:X,"&lt;&gt;VIRTUAL",'Planificación 2026-1'!I:I,"&gt;2")</f>
        <v>0</v>
      </c>
      <c r="DU240" s="76">
        <f>SUMIFS('Planificación 2026-1'!R:R,'Planificación 2026-1'!W:W,C240,'Planificación 2026-1'!F:F,"SUNAMPE",'Planificación 2026-1'!X:X,"VIRTUAL",'Planificación 2026-1'!I:I,"&gt;2")</f>
        <v>0</v>
      </c>
      <c r="DV240" s="76">
        <f>SUMIFS('Planificación 2026-1'!R:R,'Planificación 2026-1'!W:W,C240,'Planificación 2026-1'!F:F,"SUNAMPE",'Planificación 2026-1'!X:X,"&lt;&gt;VIRTUAL",'Planificación 2026-1'!I:I,"&gt;2")</f>
        <v>0</v>
      </c>
      <c r="DW240" s="76">
        <f>SUMIFS('Planificación 2026-1'!R:R,'Planificación 2026-1'!W:W,C240,'Planificación 2026-1'!F:F,"FILIAL",'Planificación 2026-1'!X:X,"VIRTUAL",'Planificación 2026-1'!I:I,"&gt;2")</f>
        <v>0</v>
      </c>
      <c r="DX240" s="76">
        <f>SUMIFS('Planificación 2026-1'!R:R,'Planificación 2026-1'!W:W,C240,'Planificación 2026-1'!F:F,"FILIAL",'Planificación 2026-1'!X:X,"&lt;&gt;VIRTUAL",'Planificación 2026-1'!I:I,"&gt;2")</f>
        <v>0</v>
      </c>
      <c r="DY240" s="76">
        <f>SUMIFS('Planificación 2026-1'!R:R,'Planificación 2026-1'!W:W,C240,'Planificación 2026-1'!F:F,"PORUMA",'Planificación 2026-1'!X:X,"VIRTUAL",'Planificación 2026-1'!I:I,"&gt;2")</f>
        <v>0</v>
      </c>
      <c r="DZ240" s="76">
        <f>SUMIFS('Planificación 2026-1'!R:R,'Planificación 2026-1'!W:W,C240,'Planificación 2026-1'!F:F,"PORUMA",'Planificación 2026-1'!X:X,"&lt;&gt;VIRTUAL",'Planificación 2026-1'!I:I,"&gt;2")</f>
        <v>0</v>
      </c>
      <c r="EA240" s="76">
        <f>SUMIFS('Planificación 2026-1'!R:R,'Planificación 2026-1'!W:W,C240,'Planificación 2026-1'!F:F,"HUAURA",'Planificación 2026-1'!X:X,"VIRTUAL",'Planificación 2026-1'!I:I,"&gt;2")</f>
        <v>0</v>
      </c>
      <c r="EB240" s="76">
        <f>SUMIFS('Planificación 2026-1'!R:R,'Planificación 2026-1'!W:W,C240,'Planificación 2026-1'!F:F,"HUAURA",'Planificación 2026-1'!X:X,"&lt;&gt;VIRTUAL",'Planificación 2026-1'!I:I,"&gt;2")</f>
        <v>0</v>
      </c>
      <c r="EC240" s="76">
        <f>SUMIFS('Planificación 2026-1'!R:R,'Planificación 2026-1'!W:W,C240,'Planificación 2026-1'!F:F,"PRINCIPAL",'Planificación 2026-1'!X:X,"VIRTUAL",'Planificación 2026-1'!I:I,"&lt;3")</f>
        <v>0</v>
      </c>
      <c r="ED240" s="76">
        <f>SUMIFS('Planificación 2026-1'!R:R,'Planificación 2026-1'!W:W,C240,'Planificación 2026-1'!F:F,"PRINCIPAL",'Planificación 2026-1'!X:X,"&lt;&gt;VIRTUAL",'Planificación 2026-1'!I:I,"&lt;3")</f>
        <v>0</v>
      </c>
      <c r="EE240" s="76">
        <f>SUMIFS('Planificación 2026-1'!R:R,'Planificación 2026-1'!W:W,C240,'Planificación 2026-1'!F:F,"SUNAMPE",'Planificación 2026-1'!X:X,"VIRTUAL",'Planificación 2026-1'!I:I,"&lt;3")</f>
        <v>0</v>
      </c>
      <c r="EF240" s="76">
        <f>SUMIFS('Planificación 2026-1'!R:R,'Planificación 2026-1'!W:W,C240,'Planificación 2026-1'!F:F,"SUNAMPE",'Planificación 2026-1'!X:X,"&lt;&gt;VIRTUAL",'Planificación 2026-1'!I:I,"&lt;3")</f>
        <v>0</v>
      </c>
      <c r="EG240" s="76">
        <f>SUMIFS('Planificación 2026-1'!R:R,'Planificación 2026-1'!W:W,C240,'Planificación 2026-1'!F:F,"FILIAL",'Planificación 2026-1'!X:X,"VIRTUAL",'Planificación 2026-1'!I:I,"&lt;3")</f>
        <v>0</v>
      </c>
      <c r="EH240" s="76">
        <f>SUMIFS('Planificación 2026-1'!R:R,'Planificación 2026-1'!W:W,C240,'Planificación 2026-1'!F:F,"FILIAL",'Planificación 2026-1'!X:X,"&lt;&gt;VIRTUAL",'Planificación 2026-1'!I:I,"&lt;3")</f>
        <v>0</v>
      </c>
      <c r="EI240" s="76">
        <f>SUMIFS('Planificación 2026-1'!R:R,'Planificación 2026-1'!W:W,C240,'Planificación 2026-1'!F:F,"PORUMA",'Planificación 2026-1'!X:X,"VIRTUAL",'Planificación 2026-1'!I:I,"&lt;3")</f>
        <v>0</v>
      </c>
      <c r="EJ240" s="76">
        <f>SUMIFS('Planificación 2026-1'!R:R,'Planificación 2026-1'!W:W,C240,'Planificación 2026-1'!F:F,"PORUMA",'Planificación 2026-1'!X:X,"&lt;&gt;VIRTUAL",'Planificación 2026-1'!I:I,"&lt;3")</f>
        <v>0</v>
      </c>
      <c r="EK240" s="76">
        <f>SUMIFS('Planificación 2026-1'!R:R,'Planificación 2026-1'!W:W,C240,'Planificación 2026-1'!F:F,"HUAURA",'Planificación 2026-1'!X:X,"VIRTUAL",'Planificación 2026-1'!I:I,"&lt;3")</f>
        <v>0</v>
      </c>
      <c r="EL240" s="76">
        <f>SUMIFS('Planificación 2026-1'!R:R,'Planificación 2026-1'!W:W,C240,'Planificación 2026-1'!F:F,"HUAURA",'Planificación 2026-1'!X:X,"&lt;&gt;VIRTUAL",'Planificación 2026-1'!I:I,"&lt;3")</f>
        <v>0</v>
      </c>
      <c r="EM240" s="76"/>
      <c r="EN240" s="76">
        <f t="shared" si="32"/>
        <v>0</v>
      </c>
      <c r="EO240" s="76">
        <f t="shared" si="33"/>
        <v>0</v>
      </c>
      <c r="EP240" s="76" t="b">
        <f t="shared" si="34"/>
        <v>1</v>
      </c>
      <c r="EQ240" s="76" t="str">
        <f t="shared" si="35"/>
        <v/>
      </c>
      <c r="ER240" s="76" t="str">
        <f t="shared" si="40"/>
        <v>PRESENCIAL</v>
      </c>
    </row>
    <row r="241" spans="1:148" hidden="1">
      <c r="A241" s="83"/>
      <c r="B241" s="119">
        <v>238</v>
      </c>
      <c r="C241" s="115" t="s">
        <v>414</v>
      </c>
      <c r="D241" s="112">
        <f>SUMIF('Planificación 2026-1'!W:W,C241,'Planificación 2026-1'!R:R)</f>
        <v>28</v>
      </c>
      <c r="E241" s="114" t="s">
        <v>173</v>
      </c>
      <c r="F241" s="115" t="s">
        <v>171</v>
      </c>
      <c r="G241" s="115" t="s">
        <v>153</v>
      </c>
      <c r="H241" s="115" t="s">
        <v>146</v>
      </c>
      <c r="I241" s="107" t="str">
        <f>IF(SUM(COUNTIFS('Planificación 2026-1'!F:F,"PRINCIPAL",'Planificación 2026-1'!W:W,C241,'Planificación 2026-1'!H:H,"AF"))&gt;0,"P01"," ")</f>
        <v xml:space="preserve"> </v>
      </c>
      <c r="J241" s="108" t="str">
        <f>IF(SUM(COUNTIFS('Planificación 2026-1'!F:F,"PRINCIPAL",'Planificación 2026-1'!W:W,C241,'Planificación 2026-1'!H:H,"EN"))&gt;0,"P02"," ")</f>
        <v xml:space="preserve"> </v>
      </c>
      <c r="K241" s="108" t="str">
        <f>IF(SUM(COUNTIFS('Planificación 2026-1'!F:F,"PRINCIPAL",'Planificación 2026-1'!W:W,C241,'Planificación 2026-1'!H:H,"IS"))&gt;0,"P03"," ")</f>
        <v>P03</v>
      </c>
      <c r="L241" s="108" t="str">
        <f>IF(SUM(COUNTIFS('Planificación 2026-1'!F:F,"PRINCIPAL",'Planificación 2026-1'!W:W,C241,'Planificación 2026-1'!H:H,"PS"))&gt;0,"P04"," ")</f>
        <v xml:space="preserve"> </v>
      </c>
      <c r="M241" s="108"/>
      <c r="N241" s="108" t="str">
        <f>IF(SUM(COUNTIFS('Planificación 2026-1'!F:F,"PRINCIPAL",'Planificación 2026-1'!W:W,C241,'Planificación 2026-1'!H:H,"IN"))&gt;0,"P06"," ")</f>
        <v>P06</v>
      </c>
      <c r="O241" s="108" t="str">
        <f>IF(SUM(COUNTIFS('Planificación 2026-1'!F:F,"PRINCIPAL",'Planificación 2026-1'!W:W,C241,'Planificación 2026-1'!H:H,"CA"))&gt;0,"P07"," ")</f>
        <v xml:space="preserve"> </v>
      </c>
      <c r="P241" s="108" t="str">
        <f>IF(SUM(COUNTIFS('Planificación 2026-1'!F:F,"PRINCIPAL",'Planificación 2026-1'!W:W,C241,'Planificación 2026-1'!H:H,"DE"))&gt;0,"P08"," ")</f>
        <v xml:space="preserve"> </v>
      </c>
      <c r="Q241" s="108" t="str">
        <f>IF(SUM(COUNTIFS('Planificación 2026-1'!F:F,"PRINCIPAL",'Planificación 2026-1'!W:W,C241,'Planificación 2026-1'!H:H,"OB"))&gt;0,"P09"," ")</f>
        <v xml:space="preserve"> </v>
      </c>
      <c r="R241" s="108" t="str">
        <f>IF(SUM(COUNTIFS('Planificación 2026-1'!F:F,"PRINCIPAL",'Planificación 2026-1'!W:W,C241,'Planificación 2026-1'!H:H,"MH"))&gt;0,"P31"," ")</f>
        <v xml:space="preserve"> </v>
      </c>
      <c r="S241" s="108" t="str">
        <f>IF(SUM(COUNTIFS('Planificación 2026-1'!F:F,"PRINCIPAL",'Planificación 2026-1'!W:W,C241,'Planificación 2026-1'!H:H,"IC"))&gt;0,"P32"," ")</f>
        <v xml:space="preserve"> </v>
      </c>
      <c r="T241" s="108" t="str">
        <f>IF(SUM(COUNTIFS('Planificación 2026-1'!F:F,"PRINCIPAL",'Planificación 2026-1'!W:W,C241,'Planificación 2026-1'!H:H,"AR"))&gt;0,"P34"," ")</f>
        <v xml:space="preserve"> </v>
      </c>
      <c r="U241" s="108" t="str">
        <f>IF(SUM(COUNTIFS('Planificación 2026-1'!F:F,"PRINCIPAL",'Planificación 2026-1'!W:W,C241,'Planificación 2026-1'!H:H,"T1"))&gt;0,"P35"," ")</f>
        <v xml:space="preserve"> </v>
      </c>
      <c r="V241" s="108" t="str">
        <f>IF(SUM(COUNTIFS('Planificación 2026-1'!F:F,"PRINCIPAL",'Planificación 2026-1'!W:W,C241,'Planificación 2026-1'!H:H,"T3"))&gt;0,"P36"," ")</f>
        <v xml:space="preserve"> </v>
      </c>
      <c r="W241" s="108" t="str">
        <f>IF(SUM(COUNTIFS('Planificación 2026-1'!F:F,"PRINCIPAL",'Planificación 2026-1'!W:W,C241,'Planificación 2026-1'!H:H,"T2"))&gt;0,"P37"," ")</f>
        <v xml:space="preserve"> </v>
      </c>
      <c r="X241" s="108" t="str">
        <f>IF(SUM(COUNTIFS('Planificación 2026-1'!F:F,"PRINCIPAL",'Planificación 2026-1'!W:W,C241,'Planificación 2026-1'!H:H,"AE"))&gt;0,"P38"," ")</f>
        <v>P38</v>
      </c>
      <c r="Y241" s="108" t="str">
        <f>IF(SUM(COUNTIFS('Planificación 2026-1'!F:F,"PRINCIPAL",'Planificación 2026-1'!W:W,C241,'Planificación 2026-1'!H:H,"T4"))&gt;0,"P55"," ")</f>
        <v xml:space="preserve"> </v>
      </c>
      <c r="Z241" s="108" t="str">
        <f>IF(SUM(COUNTIFS('Planificación 2026-1'!F:F,"FILIAL",'Planificación 2026-1'!W:W,C241,'Planificación 2026-1'!H:H,"AF"))&gt;0," P01"," ")</f>
        <v xml:space="preserve"> </v>
      </c>
      <c r="AA241" s="108" t="str">
        <f>IF(SUM(COUNTIFS('Planificación 2026-1'!F:F,"FILIAL",'Planificación 2026-1'!W:W,C241,'Planificación 2026-1'!H:H,"EN"))&gt;0,"P02"," ")</f>
        <v xml:space="preserve"> </v>
      </c>
      <c r="AB241" s="108" t="str">
        <f>IF(SUM(COUNTIFS('Planificación 2026-1'!F:F,"FILIAL",'Planificación 2026-1'!W:W,C241,'Planificación 2026-1'!H:H,"IS"))&gt;0,"P03"," ")</f>
        <v xml:space="preserve"> </v>
      </c>
      <c r="AC241" s="108" t="str">
        <f>IF(SUM(COUNTIFS('Planificación 2026-1'!F:F,"FILIAL",'Planificación 2026-1'!W:W,C241,'Planificación 2026-1'!H:H,"PS"))&gt;0,"P04"," ")</f>
        <v xml:space="preserve"> </v>
      </c>
      <c r="AD241" s="108"/>
      <c r="AE241" s="108" t="str">
        <f>IF(SUM(COUNTIFS('Planificación 2026-1'!F:F,"FILIAL",'Planificación 2026-1'!W:W,C241,'Planificación 2026-1'!H:H,"IN"))&gt;0,"P06"," ")</f>
        <v xml:space="preserve"> </v>
      </c>
      <c r="AF241" s="108" t="str">
        <f>IF(SUM(COUNTIFS('Planificación 2026-1'!F:F,"FILIAL",'Planificación 2026-1'!W:W,C241,'Planificación 2026-1'!H:H,"CA"))&gt;0,"P07"," ")</f>
        <v xml:space="preserve"> </v>
      </c>
      <c r="AG241" s="108" t="str">
        <f>IF(SUM(COUNTIFS('Planificación 2026-1'!F:F,"FILIAL",'Planificación 2026-1'!W:W,C241,'Planificación 2026-1'!H:H,"DE"))&gt;0,"P08"," ")</f>
        <v xml:space="preserve"> </v>
      </c>
      <c r="AH241" s="108" t="str">
        <f>IF(SUM(COUNTIFS('Planificación 2026-1'!F:F,"FILIAL",'Planificación 2026-1'!W:W,C241,'Planificación 2026-1'!H:H,"OB"))&gt;0,"P09"," ")</f>
        <v xml:space="preserve"> </v>
      </c>
      <c r="AI241" s="108" t="str">
        <f>IF(SUM(COUNTIFS('Planificación 2026-1'!F:F,"FILIAL",'Planificación 2026-1'!W:W,C241,'Planificación 2026-1'!H:H,"MH"))&gt;0,"P31"," ")</f>
        <v xml:space="preserve"> </v>
      </c>
      <c r="AJ241" s="108" t="str">
        <f>IF(SUM(COUNTIFS('Planificación 2026-1'!F:F,"FILIAL",'Planificación 2026-1'!W:W,C241,'Planificación 2026-1'!H:H,"IC"))&gt;0,"P32"," ")</f>
        <v xml:space="preserve"> </v>
      </c>
      <c r="AK241" s="108" t="str">
        <f>IF(SUM(COUNTIFS('Planificación 2026-1'!F:F,"FILIAL",'Planificación 2026-1'!W:W,C241,'Planificación 2026-1'!H:H,"AR"))&gt;0,"P34"," ")</f>
        <v xml:space="preserve"> </v>
      </c>
      <c r="AL241" s="108" t="str">
        <f>IF(SUM(COUNTIFS('Planificación 2026-1'!F:F,"FILIAL",'Planificación 2026-1'!W:W,C241,'Planificación 2026-1'!H:H,"T1"))&gt;0,"P35"," ")</f>
        <v xml:space="preserve"> </v>
      </c>
      <c r="AM241" s="108" t="str">
        <f>IF(SUM(COUNTIFS('Planificación 2026-1'!F:F,"FILIAL",'Planificación 2026-1'!W:W,C241,'Planificación 2026-1'!H:H,"T3"))&gt;0,"P36"," ")</f>
        <v xml:space="preserve"> </v>
      </c>
      <c r="AN241" s="108" t="str">
        <f>IF(SUM(COUNTIFS('Planificación 2026-1'!F:F,"FILIAL",'Planificación 2026-1'!W:W,C241,'Planificación 2026-1'!H:H,"T2"))&gt;0,"P37"," ")</f>
        <v xml:space="preserve"> </v>
      </c>
      <c r="AO241" s="108" t="str">
        <f>IF(SUM(COUNTIFS('Planificación 2026-1'!F:F,"FILIAL",'Planificación 2026-1'!W:W,C241,'Planificación 2026-1'!H:H,"AE"))&gt;0,"P38"," ")</f>
        <v xml:space="preserve"> </v>
      </c>
      <c r="AP241" s="108" t="str">
        <f>IF(SUM(COUNTIFS('Planificación 2026-1'!F:F,"FILIAL",'Planificación 2026-1'!W:W,C241,'Planificación 2026-1'!H:H,"T4"))&gt;0,"P55"," ")</f>
        <v xml:space="preserve"> </v>
      </c>
      <c r="AQ241" s="108" t="str">
        <f>IF(SUM(COUNTIFS('Planificación 2026-1'!F:F,"SUNAMPE",'Planificación 2026-1'!W:W,C241,'Planificación 2026-1'!H:H,"AF"))&gt;0," P01"," ")</f>
        <v xml:space="preserve"> </v>
      </c>
      <c r="AR241" s="108" t="str">
        <f>IF(SUM(COUNTIFS('Planificación 2026-1'!F:F,"SUNAMPE",'Planificación 2026-1'!W:W,C241,'Planificación 2026-1'!H:H,"EN"))&gt;0,"P02"," ")</f>
        <v xml:space="preserve"> </v>
      </c>
      <c r="AS241" s="108" t="str">
        <f>IF(SUM(COUNTIFS('Planificación 2026-1'!F:F,"SUNAMPE",'Planificación 2026-1'!W:W,C241,'Planificación 2026-1'!H:H,"IS"))&gt;0,"P03"," ")</f>
        <v xml:space="preserve"> </v>
      </c>
      <c r="AT241" s="108" t="str">
        <f>IF(SUM(COUNTIFS('Planificación 2026-1'!F:F,"SUNAMPE",'Planificación 2026-1'!W:W,C241,'Planificación 2026-1'!H:H,"PS"))&gt;0,"P04"," ")</f>
        <v xml:space="preserve"> </v>
      </c>
      <c r="AU241" s="108"/>
      <c r="AV241" s="108" t="str">
        <f>IF(SUM(COUNTIFS('Planificación 2026-1'!F:F,"SUNAMPE",'Planificación 2026-1'!W:W,C241,'Planificación 2026-1'!H:H,"IN"))&gt;0,"P06"," ")</f>
        <v xml:space="preserve"> </v>
      </c>
      <c r="AW241" s="108" t="str">
        <f>IF(SUM(COUNTIFS('Planificación 2026-1'!F:F,"SUNAMPE",'Planificación 2026-1'!W:W,C241,'Planificación 2026-1'!H:H,"CA"))&gt;0,"P07"," ")</f>
        <v xml:space="preserve"> </v>
      </c>
      <c r="AX241" s="108" t="str">
        <f>IF(SUM(COUNTIFS('Planificación 2026-1'!F:F,"SUNAMPE",'Planificación 2026-1'!W:W,C241,'Planificación 2026-1'!H:H,"DE"))&gt;0,"P08"," ")</f>
        <v xml:space="preserve"> </v>
      </c>
      <c r="AY241" s="108" t="str">
        <f>IF(SUM(COUNTIFS('Planificación 2026-1'!F:F,"SUNAMPE",'Planificación 2026-1'!W:W,C241,'Planificación 2026-1'!H:H,"OB"))&gt;0,"P09"," ")</f>
        <v xml:space="preserve"> </v>
      </c>
      <c r="AZ241" s="108" t="str">
        <f>IF(SUM(COUNTIFS('Planificación 2026-1'!F:F,"SUNAMPE",'Planificación 2026-1'!W:W,C241,'Planificación 2026-1'!H:H,"MH"))&gt;0,"P31"," ")</f>
        <v xml:space="preserve"> </v>
      </c>
      <c r="BA241" s="108" t="str">
        <f>IF(SUM(COUNTIFS('Planificación 2026-1'!F:F,"SUNAMPE",'Planificación 2026-1'!W:W,C241,'Planificación 2026-1'!H:H,"IC"))&gt;0,"P32"," ")</f>
        <v xml:space="preserve"> </v>
      </c>
      <c r="BB241" s="108" t="str">
        <f>IF(SUM(COUNTIFS('Planificación 2026-1'!F:F,"SUNAMPE",'Planificación 2026-1'!W:W,C241,'Planificación 2026-1'!H:H,"AR"))&gt;0,"P34"," ")</f>
        <v xml:space="preserve"> </v>
      </c>
      <c r="BC241" s="108" t="str">
        <f>IF(SUM(COUNTIFS('Planificación 2026-1'!F:F,"SUNAMPE",'Planificación 2026-1'!W:W,C241,'Planificación 2026-1'!H:H,"T1"))&gt;0,"P35"," ")</f>
        <v xml:space="preserve"> </v>
      </c>
      <c r="BD241" s="108" t="str">
        <f>IF(SUM(COUNTIFS('Planificación 2026-1'!F:F,"SUNAMPE",'Planificación 2026-1'!W:W,C241,'Planificación 2026-1'!H:H,"T3"))&gt;0,"P36"," ")</f>
        <v xml:space="preserve"> </v>
      </c>
      <c r="BE241" s="108" t="str">
        <f>IF(SUM(COUNTIFS('Planificación 2026-1'!F:F,"SUNAMPE",'Planificación 2026-1'!W:W,C241,'Planificación 2026-1'!H:H,"T2"))&gt;0,"P37"," ")</f>
        <v xml:space="preserve"> </v>
      </c>
      <c r="BF241" s="108" t="str">
        <f>IF(SUM(COUNTIFS('Planificación 2026-1'!F:F,"SUNAMPE",'Planificación 2026-1'!W:W,C241,'Planificación 2026-1'!H:H,"AE"))&gt;0,"P38"," ")</f>
        <v xml:space="preserve"> </v>
      </c>
      <c r="BG241" s="108" t="str">
        <f>IF(SUM(COUNTIFS('Planificación 2026-1'!F:F,"SUNAMPE",'Planificación 2026-1'!W:W,C241,'Planificación 2026-1'!H:H,"T4"))&gt;0,"P55"," ")</f>
        <v xml:space="preserve"> </v>
      </c>
      <c r="BH241" s="108" t="str">
        <f>IF(SUM(COUNTIFS('Planificación 2026-1'!F:F,"HUAURA",'Planificación 2026-1'!W:W,C241,'Planificación 2026-1'!H:H,"AF"))&gt;0," P01"," ")</f>
        <v xml:space="preserve"> </v>
      </c>
      <c r="BI241" s="108" t="str">
        <f>IF(SUM(COUNTIFS('Planificación 2026-1'!F:F,"HUAURA",'Planificación 2026-1'!W:W,C241,'Planificación 2026-1'!H:H,"EN"))&gt;0,"P02"," ")</f>
        <v xml:space="preserve"> </v>
      </c>
      <c r="BJ241" s="108" t="str">
        <f>IF(SUM(COUNTIFS('Planificación 2026-1'!F:F,"HUAURA",'Planificación 2026-1'!W:W,C241,'Planificación 2026-1'!H:H,"IS"))&gt;0,"P03"," ")</f>
        <v xml:space="preserve"> </v>
      </c>
      <c r="BK241" s="108" t="str">
        <f>IF(SUM(COUNTIFS('Planificación 2026-1'!F:F,"HUAURA",'Planificación 2026-1'!W:W,C241,'Planificación 2026-1'!H:H,"PS"))&gt;0,"P04"," ")</f>
        <v xml:space="preserve"> </v>
      </c>
      <c r="BL241" s="108"/>
      <c r="BM241" s="108" t="str">
        <f>IF(SUM(COUNTIFS('Planificación 2026-1'!F:F,"HUAURA",'Planificación 2026-1'!W:W,C241,'Planificación 2026-1'!H:H,"IN"))&gt;0,"P06"," ")</f>
        <v xml:space="preserve"> </v>
      </c>
      <c r="BN241" s="108" t="str">
        <f>IF(SUM(COUNTIFS('Planificación 2026-1'!F:F,"HUAURA",'Planificación 2026-1'!W:W,C241,'Planificación 2026-1'!H:H,"CA"))&gt;0,"P07"," ")</f>
        <v xml:space="preserve"> </v>
      </c>
      <c r="BO241" s="108" t="str">
        <f>IF(SUM(COUNTIFS('Planificación 2026-1'!F:F,"HUAURA",'Planificación 2026-1'!W:W,C241,'Planificación 2026-1'!H:H,"DE"))&gt;0,"P08"," ")</f>
        <v xml:space="preserve"> </v>
      </c>
      <c r="BP241" s="108" t="str">
        <f>IF(SUM(COUNTIFS('Planificación 2026-1'!F:F,"HUAURA",'Planificación 2026-1'!W:W,C241,'Planificación 2026-1'!H:H,"OB"))&gt;0,"P09"," ")</f>
        <v xml:space="preserve"> </v>
      </c>
      <c r="BQ241" s="108" t="str">
        <f>IF(SUM(COUNTIFS('Planificación 2026-1'!F:F,"HUAURA",'Planificación 2026-1'!W:W,C241,'Planificación 2026-1'!H:H,"MH"))&gt;0,"P31"," ")</f>
        <v xml:space="preserve"> </v>
      </c>
      <c r="BR241" s="108" t="str">
        <f>IF(SUM(COUNTIFS('Planificación 2026-1'!F:F,"HUAURA",'Planificación 2026-1'!W:W,C241,'Planificación 2026-1'!H:H,"IC"))&gt;0,"P32"," ")</f>
        <v xml:space="preserve"> </v>
      </c>
      <c r="BS241" s="108" t="str">
        <f>IF(SUM(COUNTIFS('Planificación 2026-1'!F:F,"HUAURA",'Planificación 2026-1'!W:W,C241,'Planificación 2026-1'!H:H,"AR"))&gt;0,"P34"," ")</f>
        <v xml:space="preserve"> </v>
      </c>
      <c r="BT241" s="108" t="str">
        <f>IF(SUM(COUNTIFS('Planificación 2026-1'!F:F,"HUAURA",'Planificación 2026-1'!W:W,C241,'Planificación 2026-1'!H:H,"T1"))&gt;0,"P35"," ")</f>
        <v xml:space="preserve"> </v>
      </c>
      <c r="BU241" s="108" t="str">
        <f>IF(SUM(COUNTIFS('Planificación 2026-1'!F:F,"HUAURA",'Planificación 2026-1'!W:W,C241,'Planificación 2026-1'!H:H,"T3"))&gt;0,"P36"," ")</f>
        <v xml:space="preserve"> </v>
      </c>
      <c r="BV241" s="108" t="str">
        <f>IF(SUM(COUNTIFS('Planificación 2026-1'!F:F,"HUAURA",'Planificación 2026-1'!W:W,C241,'Planificación 2026-1'!H:H,"T2"))&gt;0,"P37"," ")</f>
        <v xml:space="preserve"> </v>
      </c>
      <c r="BW241" s="108" t="str">
        <f>IF(SUM(COUNTIFS('Planificación 2026-1'!F:F,"HUAURA",'Planificación 2026-1'!W:W,C241,'Planificación 2026-1'!H:H,"AE"))&gt;0,"P38"," ")</f>
        <v xml:space="preserve"> </v>
      </c>
      <c r="BX241" s="108" t="str">
        <f>IF(SUM(COUNTIFS('Planificación 2026-1'!F:F,"HUAURA",'Planificación 2026-1'!W:W,C241,'Planificación 2026-1'!H:H,"T4"))&gt;0,"P55"," ")</f>
        <v xml:space="preserve"> </v>
      </c>
      <c r="BY241" s="109">
        <f>SUMIFS('Planificación 2026-1'!R:R,'Planificación 2026-1'!W:W,C241,'Planificación 2026-1'!H:H,"AF",'Planificación 2026-1'!I:I,"&gt;2")</f>
        <v>0</v>
      </c>
      <c r="BZ241" s="109">
        <f>SUMIFS('Planificación 2026-1'!R:R,'Planificación 2026-1'!W:W,C241,'Planificación 2026-1'!H:H,"EN",'Planificación 2026-1'!I:I,"&gt;2")</f>
        <v>0</v>
      </c>
      <c r="CA241" s="109">
        <f>SUMIFS('Planificación 2026-1'!R:R,'Planificación 2026-1'!W:W,C241,'Planificación 2026-1'!H:H,"IS",'Planificación 2026-1'!I:I,"&gt;2")</f>
        <v>0</v>
      </c>
      <c r="CB241" s="109">
        <f>SUMIFS('Planificación 2026-1'!R:R,'Planificación 2026-1'!W:W,C241,'Planificación 2026-1'!H:H,"PS",'Planificación 2026-1'!I:I,"&gt;2")</f>
        <v>0</v>
      </c>
      <c r="CC241" s="109">
        <f>SUMIFS('Planificación 2026-1'!R:R,'Planificación 2026-1'!W:W,C241,'Planificación 2026-1'!H:H,"IN",'Planificación 2026-1'!I:I,"&gt;2")</f>
        <v>0</v>
      </c>
      <c r="CD241" s="109">
        <f>SUMIFS('Planificación 2026-1'!R:R,'Planificación 2026-1'!W:W,C241,'Planificación 2026-1'!H:H,"CA",'Planificación 2026-1'!I:I,"&gt;2")</f>
        <v>0</v>
      </c>
      <c r="CE241" s="109">
        <f>SUMIFS('Planificación 2026-1'!R:R,'Planificación 2026-1'!W:W,C241,'Planificación 2026-1'!H:H,"DE",'Planificación 2026-1'!I:I,"&gt;2")</f>
        <v>0</v>
      </c>
      <c r="CF241" s="109">
        <f>SUMIFS('Planificación 2026-1'!R:R,'Planificación 2026-1'!W:W,C241,'Planificación 2026-1'!H:H,"OB",'Planificación 2026-1'!I:I,"&gt;2")</f>
        <v>0</v>
      </c>
      <c r="CG241" s="109">
        <f>SUMIFS('Planificación 2026-1'!R:R,'Planificación 2026-1'!W:W,C241,'Planificación 2026-1'!H:H,"MH",'Planificación 2026-1'!I:I,"&gt;2")</f>
        <v>0</v>
      </c>
      <c r="CH241" s="109">
        <f>SUMIFS('Planificación 2026-1'!R:R,'Planificación 2026-1'!W:W,C241,'Planificación 2026-1'!H:H,"IC",'Planificación 2026-1'!I:I,"&gt;2")</f>
        <v>0</v>
      </c>
      <c r="CI241" s="109">
        <f>SUMIFS('Planificación 2026-1'!R:R,'Planificación 2026-1'!W:W,C241,'Planificación 2026-1'!H:H,"AR",'Planificación 2026-1'!I:I,"&gt;2")</f>
        <v>0</v>
      </c>
      <c r="CJ241" s="109">
        <f>SUMIFS('Planificación 2026-1'!R:R,'Planificación 2026-1'!W:W,C241,'Planificación 2026-1'!H:H,"T1",'Planificación 2026-1'!I:I,"&gt;2")</f>
        <v>0</v>
      </c>
      <c r="CK241" s="109">
        <f>SUMIFS('Planificación 2026-1'!R:R,'Planificación 2026-1'!W:W,C241,'Planificación 2026-1'!H:H,"T3",'Planificación 2026-1'!I:I,"&gt;2")</f>
        <v>0</v>
      </c>
      <c r="CL241" s="109">
        <f>SUMIFS('Planificación 2026-1'!R:R,'Planificación 2026-1'!W:W,C241,'Planificación 2026-1'!H:H,"T2",'Planificación 2026-1'!I:I,"&gt;2")</f>
        <v>0</v>
      </c>
      <c r="CM241" s="109">
        <f>SUMIFS('Planificación 2026-1'!R:R,'Planificación 2026-1'!W:W,C241,'Planificación 2026-1'!H:H,"AE",'Planificación 2026-1'!I:I,"&gt;2")</f>
        <v>0</v>
      </c>
      <c r="CN241" s="109">
        <f>SUMIFS('Planificación 2026-1'!R:R,'Planificación 2026-1'!W:W,C241,'Planificación 2026-1'!H:H,"T4",'Planificación 2026-1'!I:I,"&gt;2")</f>
        <v>0</v>
      </c>
      <c r="CO241" s="109">
        <f>SUMIFS('Planificación 2026-1'!R:R,'Planificación 2026-1'!W:W,C241,'Planificación 2026-1'!H:H,"AF",'Planificación 2026-1'!I:I,"&lt;3")</f>
        <v>0</v>
      </c>
      <c r="CP241" s="109">
        <f>SUMIFS('Planificación 2026-1'!R:R,'Planificación 2026-1'!W:W,C241,'Planificación 2026-1'!H:H,"EN",'Planificación 2026-1'!I:I,"&lt;3")</f>
        <v>0</v>
      </c>
      <c r="CQ241" s="109">
        <f>SUMIFS('Planificación 2026-1'!R:R,'Planificación 2026-1'!W:W,C241,'Planificación 2026-1'!H:H,"IS",'Planificación 2026-1'!I:I,"&lt;3")</f>
        <v>4</v>
      </c>
      <c r="CR241" s="109">
        <f>SUMIFS('Planificación 2026-1'!R:R,'Planificación 2026-1'!W:W,C241,'Planificación 2026-1'!H:H,"PS",'Planificación 2026-1'!I:I,"&lt;3")</f>
        <v>0</v>
      </c>
      <c r="CS241" s="109">
        <f>SUMIFS('Planificación 2026-1'!R:R,'Planificación 2026-1'!W:W,C241,'Planificación 2026-1'!H:H,"IN",'Planificación 2026-1'!I:I,"&lt;3")</f>
        <v>16</v>
      </c>
      <c r="CT241" s="109">
        <f>SUMIFS('Planificación 2026-1'!R:R,'Planificación 2026-1'!W:W,C241,'Planificación 2026-1'!H:H,"CA",'Planificación 2026-1'!I:I,"&lt;3")</f>
        <v>0</v>
      </c>
      <c r="CU241" s="109">
        <f>SUMIFS('Planificación 2026-1'!R:R,'Planificación 2026-1'!W:W,C241,'Planificación 2026-1'!H:H,"DE",'Planificación 2026-1'!I:I,"&lt;3")</f>
        <v>0</v>
      </c>
      <c r="CV241" s="109">
        <f>SUMIFS('Planificación 2026-1'!R:R,'Planificación 2026-1'!W:W,C241,'Planificación 2026-1'!H:H,"OB",'Planificación 2026-1'!I:I,"&lt;3")</f>
        <v>0</v>
      </c>
      <c r="CW241" s="109">
        <f>SUMIFS('Planificación 2026-1'!R:R,'Planificación 2026-1'!W:W,C241,'Planificación 2026-1'!H:H,"MH",'Planificación 2026-1'!I:I,"&lt;3")</f>
        <v>0</v>
      </c>
      <c r="CX241" s="109">
        <f>SUMIFS('Planificación 2026-1'!R:R,'Planificación 2026-1'!W:W,C241,'Planificación 2026-1'!H:H,"IC",'Planificación 2026-1'!I:I,"&lt;3")</f>
        <v>0</v>
      </c>
      <c r="CY241" s="109">
        <f>SUMIFS('Planificación 2026-1'!R:R,'Planificación 2026-1'!W:W,C241,'Planificación 2026-1'!H:H,"AR",'Planificación 2026-1'!I:I,"&lt;3")</f>
        <v>0</v>
      </c>
      <c r="CZ241" s="109">
        <f>SUMIFS('Planificación 2026-1'!R:R,'Planificación 2026-1'!W:W,C241,'Planificación 2026-1'!H:H,"T1",'Planificación 2026-1'!I:I,"&lt;3")</f>
        <v>0</v>
      </c>
      <c r="DA241" s="109">
        <f>SUMIFS('Planificación 2026-1'!R:R,'Planificación 2026-1'!W:W,C241,'Planificación 2026-1'!H:H,"T3",'Planificación 2026-1'!I:I,"&lt;3")</f>
        <v>0</v>
      </c>
      <c r="DB241" s="109">
        <f>SUMIFS('Planificación 2026-1'!R:R,'Planificación 2026-1'!W:W,C241,'Planificación 2026-1'!H:H,"T2",'Planificación 2026-1'!I:I,"&lt;3")</f>
        <v>0</v>
      </c>
      <c r="DC241" s="109">
        <f>SUMIFS('Planificación 2026-1'!R:R,'Planificación 2026-1'!W:W,C241,'Planificación 2026-1'!H:H,"AE",'Planificación 2026-1'!I:I,"&lt;3")</f>
        <v>8</v>
      </c>
      <c r="DD241" s="109">
        <f>SUMIFS('Planificación 2026-1'!R:R,'Planificación 2026-1'!W:W,C241,'Planificación 2026-1'!H:H,"T4",'Planificación 2026-1'!I:I,"&lt;3")</f>
        <v>0</v>
      </c>
      <c r="DE241" s="108" t="str">
        <f t="shared" si="36"/>
        <v>P03 P06 P38</v>
      </c>
      <c r="DF241" s="41">
        <f>IF(C241="","",SUMIFS('Planificación 2026-1'!R:R,'Planificación 2026-1'!W:W,C241,'Planificación 2026-1'!F:F,"PRINCIPAL",'Planificación 2026-1'!X:X,"VIRTUAL"))</f>
        <v>4</v>
      </c>
      <c r="DG241" s="41">
        <f>IF(C241="","",SUMIFS('Planificación 2026-1'!R:R,'Planificación 2026-1'!W:W,C241,'Planificación 2026-1'!F:F,"PRINCIPAL",'Planificación 2026-1'!X:X,"PRESENCIAL"))</f>
        <v>4</v>
      </c>
      <c r="DH241" s="41">
        <f>IF(C241="","",SUMIFS('Planificación 2026-1'!R:R,'Planificación 2026-1'!W:W,C241,'Planificación 2026-1'!F:F,"PRINCIPAL",'Planificación 2026-1'!X:X,"HIBRIDO PRESENCIAL"))</f>
        <v>8</v>
      </c>
      <c r="DI241" s="108" t="str">
        <f t="shared" si="37"/>
        <v/>
      </c>
      <c r="DJ241" s="108">
        <f>IF(C241="","",SUMIFS('Planificación 2026-1'!R:R,'Planificación 2026-1'!W:W,C241,'Planificación 2026-1'!F:F,"FILIAL",'Planificación 2026-1'!X:X,"VIRTUAL"))</f>
        <v>0</v>
      </c>
      <c r="DK241" s="110">
        <f>IF(C241="","",SUMIFS('Planificación 2026-1'!R:R,'Planificación 2026-1'!W:W,C241,'Planificación 2026-1'!F:F,"FILIAL",'Planificación 2026-1'!X:X,"PRESENCIAL"))</f>
        <v>0</v>
      </c>
      <c r="DL241" s="61">
        <f>IF(C241="","",SUMIFS('Planificación 2026-1'!R:R,'Planificación 2026-1'!W:W,C241,'Planificación 2026-1'!F:F,"FILIAL",'Planificación 2026-1'!X:X,"HIBRIDO PRESENCIAL"))</f>
        <v>0</v>
      </c>
      <c r="DM241" s="111" t="str">
        <f t="shared" si="38"/>
        <v/>
      </c>
      <c r="DN241" s="108">
        <f>IF(C241="","",SUMIFS('Planificación 2026-1'!R:R,'Planificación 2026-1'!W:W,C241,'Planificación 2026-1'!F:F,"SUNAMPE",'Planificación 2026-1'!X:X,"VIRTUAL"))</f>
        <v>0</v>
      </c>
      <c r="DO241" s="61">
        <f>IF(C241="","",SUMIFS('Planificación 2026-1'!R:R,'Planificación 2026-1'!W:W,C241,'Planificación 2026-1'!F:F,"SUNAMPE",'Planificación 2026-1'!X:X,"PRESENCIAL"))</f>
        <v>0</v>
      </c>
      <c r="DP241" s="111" t="str">
        <f t="shared" si="39"/>
        <v/>
      </c>
      <c r="DQ241" s="108">
        <f>IF(C241="","",SUMIFS('Planificación 2026-1'!R:R,'Planificación 2026-1'!W:W,C241,'Planificación 2026-1'!F:F,"HUAURA",'Planificación 2026-1'!X:X,"VIRTUAL"))</f>
        <v>0</v>
      </c>
      <c r="DR241" s="61">
        <f>IF(C241="","",SUMIFS('Planificación 2026-1'!R:R,'Planificación 2026-1'!W:W,C241,'Planificación 2026-1'!F:F,"HUAURA",'Planificación 2026-1'!X:X,"PRESENCIAL"))</f>
        <v>0</v>
      </c>
      <c r="DS241" s="76">
        <f>SUMIFS('Planificación 2026-1'!R:R,'Planificación 2026-1'!W:W,C241,'Planificación 2026-1'!F:F,"PRINCIPAL",'Planificación 2026-1'!X:X,"VIRTUAL",'Planificación 2026-1'!I:I,"&gt;2")</f>
        <v>0</v>
      </c>
      <c r="DT241" s="76">
        <f>SUMIFS('Planificación 2026-1'!R:R,'Planificación 2026-1'!W:W,C241,'Planificación 2026-1'!F:F,"PRINCIPAL",'Planificación 2026-1'!X:X,"&lt;&gt;VIRTUAL",'Planificación 2026-1'!I:I,"&gt;2")</f>
        <v>0</v>
      </c>
      <c r="DU241" s="76">
        <f>SUMIFS('Planificación 2026-1'!R:R,'Planificación 2026-1'!W:W,C241,'Planificación 2026-1'!F:F,"SUNAMPE",'Planificación 2026-1'!X:X,"VIRTUAL",'Planificación 2026-1'!I:I,"&gt;2")</f>
        <v>0</v>
      </c>
      <c r="DV241" s="76">
        <f>SUMIFS('Planificación 2026-1'!R:R,'Planificación 2026-1'!W:W,C241,'Planificación 2026-1'!F:F,"SUNAMPE",'Planificación 2026-1'!X:X,"&lt;&gt;VIRTUAL",'Planificación 2026-1'!I:I,"&gt;2")</f>
        <v>0</v>
      </c>
      <c r="DW241" s="76">
        <f>SUMIFS('Planificación 2026-1'!R:R,'Planificación 2026-1'!W:W,C241,'Planificación 2026-1'!F:F,"FILIAL",'Planificación 2026-1'!X:X,"VIRTUAL",'Planificación 2026-1'!I:I,"&gt;2")</f>
        <v>0</v>
      </c>
      <c r="DX241" s="76">
        <f>SUMIFS('Planificación 2026-1'!R:R,'Planificación 2026-1'!W:W,C241,'Planificación 2026-1'!F:F,"FILIAL",'Planificación 2026-1'!X:X,"&lt;&gt;VIRTUAL",'Planificación 2026-1'!I:I,"&gt;2")</f>
        <v>0</v>
      </c>
      <c r="DY241" s="76">
        <f>SUMIFS('Planificación 2026-1'!R:R,'Planificación 2026-1'!W:W,C241,'Planificación 2026-1'!F:F,"PORUMA",'Planificación 2026-1'!X:X,"VIRTUAL",'Planificación 2026-1'!I:I,"&gt;2")</f>
        <v>0</v>
      </c>
      <c r="DZ241" s="76">
        <f>SUMIFS('Planificación 2026-1'!R:R,'Planificación 2026-1'!W:W,C241,'Planificación 2026-1'!F:F,"PORUMA",'Planificación 2026-1'!X:X,"&lt;&gt;VIRTUAL",'Planificación 2026-1'!I:I,"&gt;2")</f>
        <v>0</v>
      </c>
      <c r="EA241" s="76">
        <f>SUMIFS('Planificación 2026-1'!R:R,'Planificación 2026-1'!W:W,C241,'Planificación 2026-1'!F:F,"HUAURA",'Planificación 2026-1'!X:X,"VIRTUAL",'Planificación 2026-1'!I:I,"&gt;2")</f>
        <v>0</v>
      </c>
      <c r="EB241" s="76">
        <f>SUMIFS('Planificación 2026-1'!R:R,'Planificación 2026-1'!W:W,C241,'Planificación 2026-1'!F:F,"HUAURA",'Planificación 2026-1'!X:X,"&lt;&gt;VIRTUAL",'Planificación 2026-1'!I:I,"&gt;2")</f>
        <v>0</v>
      </c>
      <c r="EC241" s="76">
        <f>SUMIFS('Planificación 2026-1'!R:R,'Planificación 2026-1'!W:W,C241,'Planificación 2026-1'!F:F,"PRINCIPAL",'Planificación 2026-1'!X:X,"VIRTUAL",'Planificación 2026-1'!I:I,"&lt;3")</f>
        <v>4</v>
      </c>
      <c r="ED241" s="76">
        <f>SUMIFS('Planificación 2026-1'!R:R,'Planificación 2026-1'!W:W,C241,'Planificación 2026-1'!F:F,"PRINCIPAL",'Planificación 2026-1'!X:X,"&lt;&gt;VIRTUAL",'Planificación 2026-1'!I:I,"&lt;3")</f>
        <v>24</v>
      </c>
      <c r="EE241" s="76">
        <f>SUMIFS('Planificación 2026-1'!R:R,'Planificación 2026-1'!W:W,C241,'Planificación 2026-1'!F:F,"SUNAMPE",'Planificación 2026-1'!X:X,"VIRTUAL",'Planificación 2026-1'!I:I,"&lt;3")</f>
        <v>0</v>
      </c>
      <c r="EF241" s="76">
        <f>SUMIFS('Planificación 2026-1'!R:R,'Planificación 2026-1'!W:W,C241,'Planificación 2026-1'!F:F,"SUNAMPE",'Planificación 2026-1'!X:X,"&lt;&gt;VIRTUAL",'Planificación 2026-1'!I:I,"&lt;3")</f>
        <v>0</v>
      </c>
      <c r="EG241" s="76">
        <f>SUMIFS('Planificación 2026-1'!R:R,'Planificación 2026-1'!W:W,C241,'Planificación 2026-1'!F:F,"FILIAL",'Planificación 2026-1'!X:X,"VIRTUAL",'Planificación 2026-1'!I:I,"&lt;3")</f>
        <v>0</v>
      </c>
      <c r="EH241" s="76">
        <f>SUMIFS('Planificación 2026-1'!R:R,'Planificación 2026-1'!W:W,C241,'Planificación 2026-1'!F:F,"FILIAL",'Planificación 2026-1'!X:X,"&lt;&gt;VIRTUAL",'Planificación 2026-1'!I:I,"&lt;3")</f>
        <v>0</v>
      </c>
      <c r="EI241" s="76">
        <f>SUMIFS('Planificación 2026-1'!R:R,'Planificación 2026-1'!W:W,C241,'Planificación 2026-1'!F:F,"PORUMA",'Planificación 2026-1'!X:X,"VIRTUAL",'Planificación 2026-1'!I:I,"&lt;3")</f>
        <v>0</v>
      </c>
      <c r="EJ241" s="76">
        <f>SUMIFS('Planificación 2026-1'!R:R,'Planificación 2026-1'!W:W,C241,'Planificación 2026-1'!F:F,"PORUMA",'Planificación 2026-1'!X:X,"&lt;&gt;VIRTUAL",'Planificación 2026-1'!I:I,"&lt;3")</f>
        <v>0</v>
      </c>
      <c r="EK241" s="76">
        <f>SUMIFS('Planificación 2026-1'!R:R,'Planificación 2026-1'!W:W,C241,'Planificación 2026-1'!F:F,"HUAURA",'Planificación 2026-1'!X:X,"VIRTUAL",'Planificación 2026-1'!I:I,"&lt;3")</f>
        <v>0</v>
      </c>
      <c r="EL241" s="76">
        <f>SUMIFS('Planificación 2026-1'!R:R,'Planificación 2026-1'!W:W,C241,'Planificación 2026-1'!F:F,"HUAURA",'Planificación 2026-1'!X:X,"&lt;&gt;VIRTUAL",'Planificación 2026-1'!I:I,"&lt;3")</f>
        <v>0</v>
      </c>
      <c r="EM241" s="76"/>
      <c r="EN241" s="76">
        <f t="shared" si="32"/>
        <v>4</v>
      </c>
      <c r="EO241" s="76">
        <f t="shared" si="33"/>
        <v>24</v>
      </c>
      <c r="EP241" s="76" t="b">
        <f t="shared" si="34"/>
        <v>1</v>
      </c>
      <c r="EQ241" s="76" t="str">
        <f t="shared" si="35"/>
        <v/>
      </c>
      <c r="ER241" s="76" t="str">
        <f t="shared" si="40"/>
        <v>MAS PRESENCIAL</v>
      </c>
    </row>
    <row r="242" spans="1:148" hidden="1">
      <c r="A242" s="83"/>
      <c r="B242" s="119">
        <v>239</v>
      </c>
      <c r="C242" s="115" t="s">
        <v>415</v>
      </c>
      <c r="D242" s="112">
        <f>SUMIF('Planificación 2026-1'!W:W,C242,'Planificación 2026-1'!R:R)</f>
        <v>10</v>
      </c>
      <c r="E242" s="114" t="s">
        <v>170</v>
      </c>
      <c r="F242" s="115" t="s">
        <v>171</v>
      </c>
      <c r="G242" s="115" t="s">
        <v>153</v>
      </c>
      <c r="H242" s="115" t="s">
        <v>143</v>
      </c>
      <c r="I242" s="107" t="str">
        <f>IF(SUM(COUNTIFS('Planificación 2026-1'!F:F,"PRINCIPAL",'Planificación 2026-1'!W:W,C242,'Planificación 2026-1'!H:H,"AF"))&gt;0,"P01"," ")</f>
        <v xml:space="preserve"> </v>
      </c>
      <c r="J242" s="108" t="str">
        <f>IF(SUM(COUNTIFS('Planificación 2026-1'!F:F,"PRINCIPAL",'Planificación 2026-1'!W:W,C242,'Planificación 2026-1'!H:H,"EN"))&gt;0,"P02"," ")</f>
        <v xml:space="preserve"> </v>
      </c>
      <c r="K242" s="108" t="str">
        <f>IF(SUM(COUNTIFS('Planificación 2026-1'!F:F,"PRINCIPAL",'Planificación 2026-1'!W:W,C242,'Planificación 2026-1'!H:H,"IS"))&gt;0,"P03"," ")</f>
        <v xml:space="preserve"> </v>
      </c>
      <c r="L242" s="108" t="str">
        <f>IF(SUM(COUNTIFS('Planificación 2026-1'!F:F,"PRINCIPAL",'Planificación 2026-1'!W:W,C242,'Planificación 2026-1'!H:H,"PS"))&gt;0,"P04"," ")</f>
        <v xml:space="preserve"> </v>
      </c>
      <c r="M242" s="108"/>
      <c r="N242" s="108" t="str">
        <f>IF(SUM(COUNTIFS('Planificación 2026-1'!F:F,"PRINCIPAL",'Planificación 2026-1'!W:W,C242,'Planificación 2026-1'!H:H,"IN"))&gt;0,"P06"," ")</f>
        <v xml:space="preserve"> </v>
      </c>
      <c r="O242" s="108" t="str">
        <f>IF(SUM(COUNTIFS('Planificación 2026-1'!F:F,"PRINCIPAL",'Planificación 2026-1'!W:W,C242,'Planificación 2026-1'!H:H,"CA"))&gt;0,"P07"," ")</f>
        <v xml:space="preserve"> </v>
      </c>
      <c r="P242" s="108" t="str">
        <f>IF(SUM(COUNTIFS('Planificación 2026-1'!F:F,"PRINCIPAL",'Planificación 2026-1'!W:W,C242,'Planificación 2026-1'!H:H,"DE"))&gt;0,"P08"," ")</f>
        <v>P08</v>
      </c>
      <c r="Q242" s="108" t="str">
        <f>IF(SUM(COUNTIFS('Planificación 2026-1'!F:F,"PRINCIPAL",'Planificación 2026-1'!W:W,C242,'Planificación 2026-1'!H:H,"OB"))&gt;0,"P09"," ")</f>
        <v xml:space="preserve"> </v>
      </c>
      <c r="R242" s="108" t="str">
        <f>IF(SUM(COUNTIFS('Planificación 2026-1'!F:F,"PRINCIPAL",'Planificación 2026-1'!W:W,C242,'Planificación 2026-1'!H:H,"MH"))&gt;0,"P31"," ")</f>
        <v xml:space="preserve"> </v>
      </c>
      <c r="S242" s="108" t="str">
        <f>IF(SUM(COUNTIFS('Planificación 2026-1'!F:F,"PRINCIPAL",'Planificación 2026-1'!W:W,C242,'Planificación 2026-1'!H:H,"IC"))&gt;0,"P32"," ")</f>
        <v xml:space="preserve"> </v>
      </c>
      <c r="T242" s="108" t="str">
        <f>IF(SUM(COUNTIFS('Planificación 2026-1'!F:F,"PRINCIPAL",'Planificación 2026-1'!W:W,C242,'Planificación 2026-1'!H:H,"AR"))&gt;0,"P34"," ")</f>
        <v xml:space="preserve"> </v>
      </c>
      <c r="U242" s="108" t="str">
        <f>IF(SUM(COUNTIFS('Planificación 2026-1'!F:F,"PRINCIPAL",'Planificación 2026-1'!W:W,C242,'Planificación 2026-1'!H:H,"T1"))&gt;0,"P35"," ")</f>
        <v xml:space="preserve"> </v>
      </c>
      <c r="V242" s="108" t="str">
        <f>IF(SUM(COUNTIFS('Planificación 2026-1'!F:F,"PRINCIPAL",'Planificación 2026-1'!W:W,C242,'Planificación 2026-1'!H:H,"T3"))&gt;0,"P36"," ")</f>
        <v xml:space="preserve"> </v>
      </c>
      <c r="W242" s="108" t="str">
        <f>IF(SUM(COUNTIFS('Planificación 2026-1'!F:F,"PRINCIPAL",'Planificación 2026-1'!W:W,C242,'Planificación 2026-1'!H:H,"T2"))&gt;0,"P37"," ")</f>
        <v xml:space="preserve"> </v>
      </c>
      <c r="X242" s="108" t="str">
        <f>IF(SUM(COUNTIFS('Planificación 2026-1'!F:F,"PRINCIPAL",'Planificación 2026-1'!W:W,C242,'Planificación 2026-1'!H:H,"AE"))&gt;0,"P38"," ")</f>
        <v xml:space="preserve"> </v>
      </c>
      <c r="Y242" s="108" t="str">
        <f>IF(SUM(COUNTIFS('Planificación 2026-1'!F:F,"PRINCIPAL",'Planificación 2026-1'!W:W,C242,'Planificación 2026-1'!H:H,"T4"))&gt;0,"P55"," ")</f>
        <v xml:space="preserve"> </v>
      </c>
      <c r="Z242" s="108" t="str">
        <f>IF(SUM(COUNTIFS('Planificación 2026-1'!F:F,"FILIAL",'Planificación 2026-1'!W:W,C242,'Planificación 2026-1'!H:H,"AF"))&gt;0," P01"," ")</f>
        <v xml:space="preserve"> </v>
      </c>
      <c r="AA242" s="108" t="str">
        <f>IF(SUM(COUNTIFS('Planificación 2026-1'!F:F,"FILIAL",'Planificación 2026-1'!W:W,C242,'Planificación 2026-1'!H:H,"EN"))&gt;0,"P02"," ")</f>
        <v xml:space="preserve"> </v>
      </c>
      <c r="AB242" s="108" t="str">
        <f>IF(SUM(COUNTIFS('Planificación 2026-1'!F:F,"FILIAL",'Planificación 2026-1'!W:W,C242,'Planificación 2026-1'!H:H,"IS"))&gt;0,"P03"," ")</f>
        <v xml:space="preserve"> </v>
      </c>
      <c r="AC242" s="108" t="str">
        <f>IF(SUM(COUNTIFS('Planificación 2026-1'!F:F,"FILIAL",'Planificación 2026-1'!W:W,C242,'Planificación 2026-1'!H:H,"PS"))&gt;0,"P04"," ")</f>
        <v xml:space="preserve"> </v>
      </c>
      <c r="AD242" s="108"/>
      <c r="AE242" s="108" t="str">
        <f>IF(SUM(COUNTIFS('Planificación 2026-1'!F:F,"FILIAL",'Planificación 2026-1'!W:W,C242,'Planificación 2026-1'!H:H,"IN"))&gt;0,"P06"," ")</f>
        <v xml:space="preserve"> </v>
      </c>
      <c r="AF242" s="108" t="str">
        <f>IF(SUM(COUNTIFS('Planificación 2026-1'!F:F,"FILIAL",'Planificación 2026-1'!W:W,C242,'Planificación 2026-1'!H:H,"CA"))&gt;0,"P07"," ")</f>
        <v xml:space="preserve"> </v>
      </c>
      <c r="AG242" s="108" t="str">
        <f>IF(SUM(COUNTIFS('Planificación 2026-1'!F:F,"FILIAL",'Planificación 2026-1'!W:W,C242,'Planificación 2026-1'!H:H,"DE"))&gt;0,"P08"," ")</f>
        <v xml:space="preserve"> </v>
      </c>
      <c r="AH242" s="108" t="str">
        <f>IF(SUM(COUNTIFS('Planificación 2026-1'!F:F,"FILIAL",'Planificación 2026-1'!W:W,C242,'Planificación 2026-1'!H:H,"OB"))&gt;0,"P09"," ")</f>
        <v xml:space="preserve"> </v>
      </c>
      <c r="AI242" s="108" t="str">
        <f>IF(SUM(COUNTIFS('Planificación 2026-1'!F:F,"FILIAL",'Planificación 2026-1'!W:W,C242,'Planificación 2026-1'!H:H,"MH"))&gt;0,"P31"," ")</f>
        <v xml:space="preserve"> </v>
      </c>
      <c r="AJ242" s="108" t="str">
        <f>IF(SUM(COUNTIFS('Planificación 2026-1'!F:F,"FILIAL",'Planificación 2026-1'!W:W,C242,'Planificación 2026-1'!H:H,"IC"))&gt;0,"P32"," ")</f>
        <v xml:space="preserve"> </v>
      </c>
      <c r="AK242" s="108" t="str">
        <f>IF(SUM(COUNTIFS('Planificación 2026-1'!F:F,"FILIAL",'Planificación 2026-1'!W:W,C242,'Planificación 2026-1'!H:H,"AR"))&gt;0,"P34"," ")</f>
        <v xml:space="preserve"> </v>
      </c>
      <c r="AL242" s="108" t="str">
        <f>IF(SUM(COUNTIFS('Planificación 2026-1'!F:F,"FILIAL",'Planificación 2026-1'!W:W,C242,'Planificación 2026-1'!H:H,"T1"))&gt;0,"P35"," ")</f>
        <v xml:space="preserve"> </v>
      </c>
      <c r="AM242" s="108" t="str">
        <f>IF(SUM(COUNTIFS('Planificación 2026-1'!F:F,"FILIAL",'Planificación 2026-1'!W:W,C242,'Planificación 2026-1'!H:H,"T3"))&gt;0,"P36"," ")</f>
        <v xml:space="preserve"> </v>
      </c>
      <c r="AN242" s="108" t="str">
        <f>IF(SUM(COUNTIFS('Planificación 2026-1'!F:F,"FILIAL",'Planificación 2026-1'!W:W,C242,'Planificación 2026-1'!H:H,"T2"))&gt;0,"P37"," ")</f>
        <v xml:space="preserve"> </v>
      </c>
      <c r="AO242" s="108" t="str">
        <f>IF(SUM(COUNTIFS('Planificación 2026-1'!F:F,"FILIAL",'Planificación 2026-1'!W:W,C242,'Planificación 2026-1'!H:H,"AE"))&gt;0,"P38"," ")</f>
        <v xml:space="preserve"> </v>
      </c>
      <c r="AP242" s="108" t="str">
        <f>IF(SUM(COUNTIFS('Planificación 2026-1'!F:F,"FILIAL",'Planificación 2026-1'!W:W,C242,'Planificación 2026-1'!H:H,"T4"))&gt;0,"P55"," ")</f>
        <v xml:space="preserve"> </v>
      </c>
      <c r="AQ242" s="108" t="str">
        <f>IF(SUM(COUNTIFS('Planificación 2026-1'!F:F,"SUNAMPE",'Planificación 2026-1'!W:W,C242,'Planificación 2026-1'!H:H,"AF"))&gt;0," P01"," ")</f>
        <v xml:space="preserve"> </v>
      </c>
      <c r="AR242" s="108" t="str">
        <f>IF(SUM(COUNTIFS('Planificación 2026-1'!F:F,"SUNAMPE",'Planificación 2026-1'!W:W,C242,'Planificación 2026-1'!H:H,"EN"))&gt;0,"P02"," ")</f>
        <v xml:space="preserve"> </v>
      </c>
      <c r="AS242" s="108" t="str">
        <f>IF(SUM(COUNTIFS('Planificación 2026-1'!F:F,"SUNAMPE",'Planificación 2026-1'!W:W,C242,'Planificación 2026-1'!H:H,"IS"))&gt;0,"P03"," ")</f>
        <v xml:space="preserve"> </v>
      </c>
      <c r="AT242" s="108" t="str">
        <f>IF(SUM(COUNTIFS('Planificación 2026-1'!F:F,"SUNAMPE",'Planificación 2026-1'!W:W,C242,'Planificación 2026-1'!H:H,"PS"))&gt;0,"P04"," ")</f>
        <v xml:space="preserve"> </v>
      </c>
      <c r="AU242" s="108"/>
      <c r="AV242" s="108" t="str">
        <f>IF(SUM(COUNTIFS('Planificación 2026-1'!F:F,"SUNAMPE",'Planificación 2026-1'!W:W,C242,'Planificación 2026-1'!H:H,"IN"))&gt;0,"P06"," ")</f>
        <v xml:space="preserve"> </v>
      </c>
      <c r="AW242" s="108" t="str">
        <f>IF(SUM(COUNTIFS('Planificación 2026-1'!F:F,"SUNAMPE",'Planificación 2026-1'!W:W,C242,'Planificación 2026-1'!H:H,"CA"))&gt;0,"P07"," ")</f>
        <v xml:space="preserve"> </v>
      </c>
      <c r="AX242" s="108" t="str">
        <f>IF(SUM(COUNTIFS('Planificación 2026-1'!F:F,"SUNAMPE",'Planificación 2026-1'!W:W,C242,'Planificación 2026-1'!H:H,"DE"))&gt;0,"P08"," ")</f>
        <v xml:space="preserve"> </v>
      </c>
      <c r="AY242" s="108" t="str">
        <f>IF(SUM(COUNTIFS('Planificación 2026-1'!F:F,"SUNAMPE",'Planificación 2026-1'!W:W,C242,'Planificación 2026-1'!H:H,"OB"))&gt;0,"P09"," ")</f>
        <v xml:space="preserve"> </v>
      </c>
      <c r="AZ242" s="108" t="str">
        <f>IF(SUM(COUNTIFS('Planificación 2026-1'!F:F,"SUNAMPE",'Planificación 2026-1'!W:W,C242,'Planificación 2026-1'!H:H,"MH"))&gt;0,"P31"," ")</f>
        <v xml:space="preserve"> </v>
      </c>
      <c r="BA242" s="108" t="str">
        <f>IF(SUM(COUNTIFS('Planificación 2026-1'!F:F,"SUNAMPE",'Planificación 2026-1'!W:W,C242,'Planificación 2026-1'!H:H,"IC"))&gt;0,"P32"," ")</f>
        <v xml:space="preserve"> </v>
      </c>
      <c r="BB242" s="108" t="str">
        <f>IF(SUM(COUNTIFS('Planificación 2026-1'!F:F,"SUNAMPE",'Planificación 2026-1'!W:W,C242,'Planificación 2026-1'!H:H,"AR"))&gt;0,"P34"," ")</f>
        <v xml:space="preserve"> </v>
      </c>
      <c r="BC242" s="108" t="str">
        <f>IF(SUM(COUNTIFS('Planificación 2026-1'!F:F,"SUNAMPE",'Planificación 2026-1'!W:W,C242,'Planificación 2026-1'!H:H,"T1"))&gt;0,"P35"," ")</f>
        <v xml:space="preserve"> </v>
      </c>
      <c r="BD242" s="108" t="str">
        <f>IF(SUM(COUNTIFS('Planificación 2026-1'!F:F,"SUNAMPE",'Planificación 2026-1'!W:W,C242,'Planificación 2026-1'!H:H,"T3"))&gt;0,"P36"," ")</f>
        <v xml:space="preserve"> </v>
      </c>
      <c r="BE242" s="108" t="str">
        <f>IF(SUM(COUNTIFS('Planificación 2026-1'!F:F,"SUNAMPE",'Planificación 2026-1'!W:W,C242,'Planificación 2026-1'!H:H,"T2"))&gt;0,"P37"," ")</f>
        <v xml:space="preserve"> </v>
      </c>
      <c r="BF242" s="108" t="str">
        <f>IF(SUM(COUNTIFS('Planificación 2026-1'!F:F,"SUNAMPE",'Planificación 2026-1'!W:W,C242,'Planificación 2026-1'!H:H,"AE"))&gt;0,"P38"," ")</f>
        <v xml:space="preserve"> </v>
      </c>
      <c r="BG242" s="108" t="str">
        <f>IF(SUM(COUNTIFS('Planificación 2026-1'!F:F,"SUNAMPE",'Planificación 2026-1'!W:W,C242,'Planificación 2026-1'!H:H,"T4"))&gt;0,"P55"," ")</f>
        <v xml:space="preserve"> </v>
      </c>
      <c r="BH242" s="108" t="str">
        <f>IF(SUM(COUNTIFS('Planificación 2026-1'!F:F,"HUAURA",'Planificación 2026-1'!W:W,C242,'Planificación 2026-1'!H:H,"AF"))&gt;0," P01"," ")</f>
        <v xml:space="preserve"> </v>
      </c>
      <c r="BI242" s="108" t="str">
        <f>IF(SUM(COUNTIFS('Planificación 2026-1'!F:F,"HUAURA",'Planificación 2026-1'!W:W,C242,'Planificación 2026-1'!H:H,"EN"))&gt;0,"P02"," ")</f>
        <v xml:space="preserve"> </v>
      </c>
      <c r="BJ242" s="108" t="str">
        <f>IF(SUM(COUNTIFS('Planificación 2026-1'!F:F,"HUAURA",'Planificación 2026-1'!W:W,C242,'Planificación 2026-1'!H:H,"IS"))&gt;0,"P03"," ")</f>
        <v xml:space="preserve"> </v>
      </c>
      <c r="BK242" s="108" t="str">
        <f>IF(SUM(COUNTIFS('Planificación 2026-1'!F:F,"HUAURA",'Planificación 2026-1'!W:W,C242,'Planificación 2026-1'!H:H,"PS"))&gt;0,"P04"," ")</f>
        <v xml:space="preserve"> </v>
      </c>
      <c r="BL242" s="108"/>
      <c r="BM242" s="108" t="str">
        <f>IF(SUM(COUNTIFS('Planificación 2026-1'!F:F,"HUAURA",'Planificación 2026-1'!W:W,C242,'Planificación 2026-1'!H:H,"IN"))&gt;0,"P06"," ")</f>
        <v xml:space="preserve"> </v>
      </c>
      <c r="BN242" s="108" t="str">
        <f>IF(SUM(COUNTIFS('Planificación 2026-1'!F:F,"HUAURA",'Planificación 2026-1'!W:W,C242,'Planificación 2026-1'!H:H,"CA"))&gt;0,"P07"," ")</f>
        <v xml:space="preserve"> </v>
      </c>
      <c r="BO242" s="108" t="str">
        <f>IF(SUM(COUNTIFS('Planificación 2026-1'!F:F,"HUAURA",'Planificación 2026-1'!W:W,C242,'Planificación 2026-1'!H:H,"DE"))&gt;0,"P08"," ")</f>
        <v xml:space="preserve"> </v>
      </c>
      <c r="BP242" s="108" t="str">
        <f>IF(SUM(COUNTIFS('Planificación 2026-1'!F:F,"HUAURA",'Planificación 2026-1'!W:W,C242,'Planificación 2026-1'!H:H,"OB"))&gt;0,"P09"," ")</f>
        <v xml:space="preserve"> </v>
      </c>
      <c r="BQ242" s="108" t="str">
        <f>IF(SUM(COUNTIFS('Planificación 2026-1'!F:F,"HUAURA",'Planificación 2026-1'!W:W,C242,'Planificación 2026-1'!H:H,"MH"))&gt;0,"P31"," ")</f>
        <v xml:space="preserve"> </v>
      </c>
      <c r="BR242" s="108" t="str">
        <f>IF(SUM(COUNTIFS('Planificación 2026-1'!F:F,"HUAURA",'Planificación 2026-1'!W:W,C242,'Planificación 2026-1'!H:H,"IC"))&gt;0,"P32"," ")</f>
        <v xml:space="preserve"> </v>
      </c>
      <c r="BS242" s="108" t="str">
        <f>IF(SUM(COUNTIFS('Planificación 2026-1'!F:F,"HUAURA",'Planificación 2026-1'!W:W,C242,'Planificación 2026-1'!H:H,"AR"))&gt;0,"P34"," ")</f>
        <v xml:space="preserve"> </v>
      </c>
      <c r="BT242" s="108" t="str">
        <f>IF(SUM(COUNTIFS('Planificación 2026-1'!F:F,"HUAURA",'Planificación 2026-1'!W:W,C242,'Planificación 2026-1'!H:H,"T1"))&gt;0,"P35"," ")</f>
        <v xml:space="preserve"> </v>
      </c>
      <c r="BU242" s="108" t="str">
        <f>IF(SUM(COUNTIFS('Planificación 2026-1'!F:F,"HUAURA",'Planificación 2026-1'!W:W,C242,'Planificación 2026-1'!H:H,"T3"))&gt;0,"P36"," ")</f>
        <v xml:space="preserve"> </v>
      </c>
      <c r="BV242" s="108" t="str">
        <f>IF(SUM(COUNTIFS('Planificación 2026-1'!F:F,"HUAURA",'Planificación 2026-1'!W:W,C242,'Planificación 2026-1'!H:H,"T2"))&gt;0,"P37"," ")</f>
        <v xml:space="preserve"> </v>
      </c>
      <c r="BW242" s="108" t="str">
        <f>IF(SUM(COUNTIFS('Planificación 2026-1'!F:F,"HUAURA",'Planificación 2026-1'!W:W,C242,'Planificación 2026-1'!H:H,"AE"))&gt;0,"P38"," ")</f>
        <v xml:space="preserve"> </v>
      </c>
      <c r="BX242" s="108" t="str">
        <f>IF(SUM(COUNTIFS('Planificación 2026-1'!F:F,"HUAURA",'Planificación 2026-1'!W:W,C242,'Planificación 2026-1'!H:H,"T4"))&gt;0,"P55"," ")</f>
        <v xml:space="preserve"> </v>
      </c>
      <c r="BY242" s="109">
        <f>SUMIFS('Planificación 2026-1'!R:R,'Planificación 2026-1'!W:W,C242,'Planificación 2026-1'!H:H,"AF",'Planificación 2026-1'!I:I,"&gt;2")</f>
        <v>0</v>
      </c>
      <c r="BZ242" s="109">
        <f>SUMIFS('Planificación 2026-1'!R:R,'Planificación 2026-1'!W:W,C242,'Planificación 2026-1'!H:H,"EN",'Planificación 2026-1'!I:I,"&gt;2")</f>
        <v>0</v>
      </c>
      <c r="CA242" s="109">
        <f>SUMIFS('Planificación 2026-1'!R:R,'Planificación 2026-1'!W:W,C242,'Planificación 2026-1'!H:H,"IS",'Planificación 2026-1'!I:I,"&gt;2")</f>
        <v>0</v>
      </c>
      <c r="CB242" s="109">
        <f>SUMIFS('Planificación 2026-1'!R:R,'Planificación 2026-1'!W:W,C242,'Planificación 2026-1'!H:H,"PS",'Planificación 2026-1'!I:I,"&gt;2")</f>
        <v>0</v>
      </c>
      <c r="CC242" s="109">
        <f>SUMIFS('Planificación 2026-1'!R:R,'Planificación 2026-1'!W:W,C242,'Planificación 2026-1'!H:H,"IN",'Planificación 2026-1'!I:I,"&gt;2")</f>
        <v>0</v>
      </c>
      <c r="CD242" s="109">
        <f>SUMIFS('Planificación 2026-1'!R:R,'Planificación 2026-1'!W:W,C242,'Planificación 2026-1'!H:H,"CA",'Planificación 2026-1'!I:I,"&gt;2")</f>
        <v>0</v>
      </c>
      <c r="CE242" s="109">
        <f>SUMIFS('Planificación 2026-1'!R:R,'Planificación 2026-1'!W:W,C242,'Planificación 2026-1'!H:H,"DE",'Planificación 2026-1'!I:I,"&gt;2")</f>
        <v>0</v>
      </c>
      <c r="CF242" s="109">
        <f>SUMIFS('Planificación 2026-1'!R:R,'Planificación 2026-1'!W:W,C242,'Planificación 2026-1'!H:H,"OB",'Planificación 2026-1'!I:I,"&gt;2")</f>
        <v>0</v>
      </c>
      <c r="CG242" s="109">
        <f>SUMIFS('Planificación 2026-1'!R:R,'Planificación 2026-1'!W:W,C242,'Planificación 2026-1'!H:H,"MH",'Planificación 2026-1'!I:I,"&gt;2")</f>
        <v>0</v>
      </c>
      <c r="CH242" s="109">
        <f>SUMIFS('Planificación 2026-1'!R:R,'Planificación 2026-1'!W:W,C242,'Planificación 2026-1'!H:H,"IC",'Planificación 2026-1'!I:I,"&gt;2")</f>
        <v>0</v>
      </c>
      <c r="CI242" s="109">
        <f>SUMIFS('Planificación 2026-1'!R:R,'Planificación 2026-1'!W:W,C242,'Planificación 2026-1'!H:H,"AR",'Planificación 2026-1'!I:I,"&gt;2")</f>
        <v>0</v>
      </c>
      <c r="CJ242" s="109">
        <f>SUMIFS('Planificación 2026-1'!R:R,'Planificación 2026-1'!W:W,C242,'Planificación 2026-1'!H:H,"T1",'Planificación 2026-1'!I:I,"&gt;2")</f>
        <v>0</v>
      </c>
      <c r="CK242" s="109">
        <f>SUMIFS('Planificación 2026-1'!R:R,'Planificación 2026-1'!W:W,C242,'Planificación 2026-1'!H:H,"T3",'Planificación 2026-1'!I:I,"&gt;2")</f>
        <v>0</v>
      </c>
      <c r="CL242" s="109">
        <f>SUMIFS('Planificación 2026-1'!R:R,'Planificación 2026-1'!W:W,C242,'Planificación 2026-1'!H:H,"T2",'Planificación 2026-1'!I:I,"&gt;2")</f>
        <v>0</v>
      </c>
      <c r="CM242" s="109">
        <f>SUMIFS('Planificación 2026-1'!R:R,'Planificación 2026-1'!W:W,C242,'Planificación 2026-1'!H:H,"AE",'Planificación 2026-1'!I:I,"&gt;2")</f>
        <v>0</v>
      </c>
      <c r="CN242" s="109">
        <f>SUMIFS('Planificación 2026-1'!R:R,'Planificación 2026-1'!W:W,C242,'Planificación 2026-1'!H:H,"T4",'Planificación 2026-1'!I:I,"&gt;2")</f>
        <v>0</v>
      </c>
      <c r="CO242" s="109">
        <f>SUMIFS('Planificación 2026-1'!R:R,'Planificación 2026-1'!W:W,C242,'Planificación 2026-1'!H:H,"AF",'Planificación 2026-1'!I:I,"&lt;3")</f>
        <v>0</v>
      </c>
      <c r="CP242" s="109">
        <f>SUMIFS('Planificación 2026-1'!R:R,'Planificación 2026-1'!W:W,C242,'Planificación 2026-1'!H:H,"EN",'Planificación 2026-1'!I:I,"&lt;3")</f>
        <v>0</v>
      </c>
      <c r="CQ242" s="109">
        <f>SUMIFS('Planificación 2026-1'!R:R,'Planificación 2026-1'!W:W,C242,'Planificación 2026-1'!H:H,"IS",'Planificación 2026-1'!I:I,"&lt;3")</f>
        <v>0</v>
      </c>
      <c r="CR242" s="109">
        <f>SUMIFS('Planificación 2026-1'!R:R,'Planificación 2026-1'!W:W,C242,'Planificación 2026-1'!H:H,"PS",'Planificación 2026-1'!I:I,"&lt;3")</f>
        <v>0</v>
      </c>
      <c r="CS242" s="109">
        <f>SUMIFS('Planificación 2026-1'!R:R,'Planificación 2026-1'!W:W,C242,'Planificación 2026-1'!H:H,"IN",'Planificación 2026-1'!I:I,"&lt;3")</f>
        <v>0</v>
      </c>
      <c r="CT242" s="109">
        <f>SUMIFS('Planificación 2026-1'!R:R,'Planificación 2026-1'!W:W,C242,'Planificación 2026-1'!H:H,"CA",'Planificación 2026-1'!I:I,"&lt;3")</f>
        <v>0</v>
      </c>
      <c r="CU242" s="109">
        <f>SUMIFS('Planificación 2026-1'!R:R,'Planificación 2026-1'!W:W,C242,'Planificación 2026-1'!H:H,"DE",'Planificación 2026-1'!I:I,"&lt;3")</f>
        <v>10</v>
      </c>
      <c r="CV242" s="109">
        <f>SUMIFS('Planificación 2026-1'!R:R,'Planificación 2026-1'!W:W,C242,'Planificación 2026-1'!H:H,"OB",'Planificación 2026-1'!I:I,"&lt;3")</f>
        <v>0</v>
      </c>
      <c r="CW242" s="109">
        <f>SUMIFS('Planificación 2026-1'!R:R,'Planificación 2026-1'!W:W,C242,'Planificación 2026-1'!H:H,"MH",'Planificación 2026-1'!I:I,"&lt;3")</f>
        <v>0</v>
      </c>
      <c r="CX242" s="109">
        <f>SUMIFS('Planificación 2026-1'!R:R,'Planificación 2026-1'!W:W,C242,'Planificación 2026-1'!H:H,"IC",'Planificación 2026-1'!I:I,"&lt;3")</f>
        <v>0</v>
      </c>
      <c r="CY242" s="109">
        <f>SUMIFS('Planificación 2026-1'!R:R,'Planificación 2026-1'!W:W,C242,'Planificación 2026-1'!H:H,"AR",'Planificación 2026-1'!I:I,"&lt;3")</f>
        <v>0</v>
      </c>
      <c r="CZ242" s="109">
        <f>SUMIFS('Planificación 2026-1'!R:R,'Planificación 2026-1'!W:W,C242,'Planificación 2026-1'!H:H,"T1",'Planificación 2026-1'!I:I,"&lt;3")</f>
        <v>0</v>
      </c>
      <c r="DA242" s="109">
        <f>SUMIFS('Planificación 2026-1'!R:R,'Planificación 2026-1'!W:W,C242,'Planificación 2026-1'!H:H,"T3",'Planificación 2026-1'!I:I,"&lt;3")</f>
        <v>0</v>
      </c>
      <c r="DB242" s="109">
        <f>SUMIFS('Planificación 2026-1'!R:R,'Planificación 2026-1'!W:W,C242,'Planificación 2026-1'!H:H,"T2",'Planificación 2026-1'!I:I,"&lt;3")</f>
        <v>0</v>
      </c>
      <c r="DC242" s="109">
        <f>SUMIFS('Planificación 2026-1'!R:R,'Planificación 2026-1'!W:W,C242,'Planificación 2026-1'!H:H,"AE",'Planificación 2026-1'!I:I,"&lt;3")</f>
        <v>0</v>
      </c>
      <c r="DD242" s="109">
        <f>SUMIFS('Planificación 2026-1'!R:R,'Planificación 2026-1'!W:W,C242,'Planificación 2026-1'!H:H,"T4",'Planificación 2026-1'!I:I,"&lt;3")</f>
        <v>0</v>
      </c>
      <c r="DE242" s="108" t="str">
        <f t="shared" si="36"/>
        <v>P08</v>
      </c>
      <c r="DF242" s="41">
        <f>IF(C242="","",SUMIFS('Planificación 2026-1'!R:R,'Planificación 2026-1'!W:W,C242,'Planificación 2026-1'!F:F,"PRINCIPAL",'Planificación 2026-1'!X:X,"VIRTUAL"))</f>
        <v>10</v>
      </c>
      <c r="DG242" s="41">
        <f>IF(C242="","",SUMIFS('Planificación 2026-1'!R:R,'Planificación 2026-1'!W:W,C242,'Planificación 2026-1'!F:F,"PRINCIPAL",'Planificación 2026-1'!X:X,"PRESENCIAL"))</f>
        <v>0</v>
      </c>
      <c r="DH242" s="41">
        <f>IF(C242="","",SUMIFS('Planificación 2026-1'!R:R,'Planificación 2026-1'!W:W,C242,'Planificación 2026-1'!F:F,"PRINCIPAL",'Planificación 2026-1'!X:X,"HIBRIDO PRESENCIAL"))</f>
        <v>0</v>
      </c>
      <c r="DI242" s="108" t="str">
        <f t="shared" si="37"/>
        <v/>
      </c>
      <c r="DJ242" s="108">
        <f>IF(C242="","",SUMIFS('Planificación 2026-1'!R:R,'Planificación 2026-1'!W:W,C242,'Planificación 2026-1'!F:F,"FILIAL",'Planificación 2026-1'!X:X,"VIRTUAL"))</f>
        <v>0</v>
      </c>
      <c r="DK242" s="110">
        <f>IF(C242="","",SUMIFS('Planificación 2026-1'!R:R,'Planificación 2026-1'!W:W,C242,'Planificación 2026-1'!F:F,"FILIAL",'Planificación 2026-1'!X:X,"PRESENCIAL"))</f>
        <v>0</v>
      </c>
      <c r="DL242" s="61">
        <f>IF(C242="","",SUMIFS('Planificación 2026-1'!R:R,'Planificación 2026-1'!W:W,C242,'Planificación 2026-1'!F:F,"FILIAL",'Planificación 2026-1'!X:X,"HIBRIDO PRESENCIAL"))</f>
        <v>0</v>
      </c>
      <c r="DM242" s="111" t="str">
        <f t="shared" si="38"/>
        <v/>
      </c>
      <c r="DN242" s="108">
        <f>IF(C242="","",SUMIFS('Planificación 2026-1'!R:R,'Planificación 2026-1'!W:W,C242,'Planificación 2026-1'!F:F,"SUNAMPE",'Planificación 2026-1'!X:X,"VIRTUAL"))</f>
        <v>0</v>
      </c>
      <c r="DO242" s="61">
        <f>IF(C242="","",SUMIFS('Planificación 2026-1'!R:R,'Planificación 2026-1'!W:W,C242,'Planificación 2026-1'!F:F,"SUNAMPE",'Planificación 2026-1'!X:X,"PRESENCIAL"))</f>
        <v>0</v>
      </c>
      <c r="DP242" s="111" t="str">
        <f t="shared" si="39"/>
        <v/>
      </c>
      <c r="DQ242" s="108">
        <f>IF(C242="","",SUMIFS('Planificación 2026-1'!R:R,'Planificación 2026-1'!W:W,C242,'Planificación 2026-1'!F:F,"HUAURA",'Planificación 2026-1'!X:X,"VIRTUAL"))</f>
        <v>0</v>
      </c>
      <c r="DR242" s="61">
        <f>IF(C242="","",SUMIFS('Planificación 2026-1'!R:R,'Planificación 2026-1'!W:W,C242,'Planificación 2026-1'!F:F,"HUAURA",'Planificación 2026-1'!X:X,"PRESENCIAL"))</f>
        <v>0</v>
      </c>
      <c r="DS242" s="76">
        <f>SUMIFS('Planificación 2026-1'!R:R,'Planificación 2026-1'!W:W,C242,'Planificación 2026-1'!F:F,"PRINCIPAL",'Planificación 2026-1'!X:X,"VIRTUAL",'Planificación 2026-1'!I:I,"&gt;2")</f>
        <v>0</v>
      </c>
      <c r="DT242" s="76">
        <f>SUMIFS('Planificación 2026-1'!R:R,'Planificación 2026-1'!W:W,C242,'Planificación 2026-1'!F:F,"PRINCIPAL",'Planificación 2026-1'!X:X,"&lt;&gt;VIRTUAL",'Planificación 2026-1'!I:I,"&gt;2")</f>
        <v>0</v>
      </c>
      <c r="DU242" s="76">
        <f>SUMIFS('Planificación 2026-1'!R:R,'Planificación 2026-1'!W:W,C242,'Planificación 2026-1'!F:F,"SUNAMPE",'Planificación 2026-1'!X:X,"VIRTUAL",'Planificación 2026-1'!I:I,"&gt;2")</f>
        <v>0</v>
      </c>
      <c r="DV242" s="76">
        <f>SUMIFS('Planificación 2026-1'!R:R,'Planificación 2026-1'!W:W,C242,'Planificación 2026-1'!F:F,"SUNAMPE",'Planificación 2026-1'!X:X,"&lt;&gt;VIRTUAL",'Planificación 2026-1'!I:I,"&gt;2")</f>
        <v>0</v>
      </c>
      <c r="DW242" s="76">
        <f>SUMIFS('Planificación 2026-1'!R:R,'Planificación 2026-1'!W:W,C242,'Planificación 2026-1'!F:F,"FILIAL",'Planificación 2026-1'!X:X,"VIRTUAL",'Planificación 2026-1'!I:I,"&gt;2")</f>
        <v>0</v>
      </c>
      <c r="DX242" s="76">
        <f>SUMIFS('Planificación 2026-1'!R:R,'Planificación 2026-1'!W:W,C242,'Planificación 2026-1'!F:F,"FILIAL",'Planificación 2026-1'!X:X,"&lt;&gt;VIRTUAL",'Planificación 2026-1'!I:I,"&gt;2")</f>
        <v>0</v>
      </c>
      <c r="DY242" s="76">
        <f>SUMIFS('Planificación 2026-1'!R:R,'Planificación 2026-1'!W:W,C242,'Planificación 2026-1'!F:F,"PORUMA",'Planificación 2026-1'!X:X,"VIRTUAL",'Planificación 2026-1'!I:I,"&gt;2")</f>
        <v>0</v>
      </c>
      <c r="DZ242" s="76">
        <f>SUMIFS('Planificación 2026-1'!R:R,'Planificación 2026-1'!W:W,C242,'Planificación 2026-1'!F:F,"PORUMA",'Planificación 2026-1'!X:X,"&lt;&gt;VIRTUAL",'Planificación 2026-1'!I:I,"&gt;2")</f>
        <v>0</v>
      </c>
      <c r="EA242" s="76">
        <f>SUMIFS('Planificación 2026-1'!R:R,'Planificación 2026-1'!W:W,C242,'Planificación 2026-1'!F:F,"HUAURA",'Planificación 2026-1'!X:X,"VIRTUAL",'Planificación 2026-1'!I:I,"&gt;2")</f>
        <v>0</v>
      </c>
      <c r="EB242" s="76">
        <f>SUMIFS('Planificación 2026-1'!R:R,'Planificación 2026-1'!W:W,C242,'Planificación 2026-1'!F:F,"HUAURA",'Planificación 2026-1'!X:X,"&lt;&gt;VIRTUAL",'Planificación 2026-1'!I:I,"&gt;2")</f>
        <v>0</v>
      </c>
      <c r="EC242" s="76">
        <f>SUMIFS('Planificación 2026-1'!R:R,'Planificación 2026-1'!W:W,C242,'Planificación 2026-1'!F:F,"PRINCIPAL",'Planificación 2026-1'!X:X,"VIRTUAL",'Planificación 2026-1'!I:I,"&lt;3")</f>
        <v>10</v>
      </c>
      <c r="ED242" s="76">
        <f>SUMIFS('Planificación 2026-1'!R:R,'Planificación 2026-1'!W:W,C242,'Planificación 2026-1'!F:F,"PRINCIPAL",'Planificación 2026-1'!X:X,"&lt;&gt;VIRTUAL",'Planificación 2026-1'!I:I,"&lt;3")</f>
        <v>0</v>
      </c>
      <c r="EE242" s="76">
        <f>SUMIFS('Planificación 2026-1'!R:R,'Planificación 2026-1'!W:W,C242,'Planificación 2026-1'!F:F,"SUNAMPE",'Planificación 2026-1'!X:X,"VIRTUAL",'Planificación 2026-1'!I:I,"&lt;3")</f>
        <v>0</v>
      </c>
      <c r="EF242" s="76">
        <f>SUMIFS('Planificación 2026-1'!R:R,'Planificación 2026-1'!W:W,C242,'Planificación 2026-1'!F:F,"SUNAMPE",'Planificación 2026-1'!X:X,"&lt;&gt;VIRTUAL",'Planificación 2026-1'!I:I,"&lt;3")</f>
        <v>0</v>
      </c>
      <c r="EG242" s="76">
        <f>SUMIFS('Planificación 2026-1'!R:R,'Planificación 2026-1'!W:W,C242,'Planificación 2026-1'!F:F,"FILIAL",'Planificación 2026-1'!X:X,"VIRTUAL",'Planificación 2026-1'!I:I,"&lt;3")</f>
        <v>0</v>
      </c>
      <c r="EH242" s="76">
        <f>SUMIFS('Planificación 2026-1'!R:R,'Planificación 2026-1'!W:W,C242,'Planificación 2026-1'!F:F,"FILIAL",'Planificación 2026-1'!X:X,"&lt;&gt;VIRTUAL",'Planificación 2026-1'!I:I,"&lt;3")</f>
        <v>0</v>
      </c>
      <c r="EI242" s="76">
        <f>SUMIFS('Planificación 2026-1'!R:R,'Planificación 2026-1'!W:W,C242,'Planificación 2026-1'!F:F,"PORUMA",'Planificación 2026-1'!X:X,"VIRTUAL",'Planificación 2026-1'!I:I,"&lt;3")</f>
        <v>0</v>
      </c>
      <c r="EJ242" s="76">
        <f>SUMIFS('Planificación 2026-1'!R:R,'Planificación 2026-1'!W:W,C242,'Planificación 2026-1'!F:F,"PORUMA",'Planificación 2026-1'!X:X,"&lt;&gt;VIRTUAL",'Planificación 2026-1'!I:I,"&lt;3")</f>
        <v>0</v>
      </c>
      <c r="EK242" s="76">
        <f>SUMIFS('Planificación 2026-1'!R:R,'Planificación 2026-1'!W:W,C242,'Planificación 2026-1'!F:F,"HUAURA",'Planificación 2026-1'!X:X,"VIRTUAL",'Planificación 2026-1'!I:I,"&lt;3")</f>
        <v>0</v>
      </c>
      <c r="EL242" s="76">
        <f>SUMIFS('Planificación 2026-1'!R:R,'Planificación 2026-1'!W:W,C242,'Planificación 2026-1'!F:F,"HUAURA",'Planificación 2026-1'!X:X,"&lt;&gt;VIRTUAL",'Planificación 2026-1'!I:I,"&lt;3")</f>
        <v>0</v>
      </c>
      <c r="EM242" s="76"/>
      <c r="EN242" s="76">
        <f t="shared" si="32"/>
        <v>10</v>
      </c>
      <c r="EO242" s="76">
        <f t="shared" si="33"/>
        <v>0</v>
      </c>
      <c r="EP242" s="76" t="b">
        <f t="shared" si="34"/>
        <v>1</v>
      </c>
      <c r="EQ242" s="76" t="str">
        <f t="shared" si="35"/>
        <v/>
      </c>
      <c r="ER242" s="76" t="str">
        <f t="shared" si="40"/>
        <v>VIRTUAL</v>
      </c>
    </row>
    <row r="243" spans="1:148" hidden="1">
      <c r="A243" s="83"/>
      <c r="B243" s="119">
        <v>240</v>
      </c>
      <c r="C243" s="115" t="s">
        <v>416</v>
      </c>
      <c r="D243" s="112">
        <f>SUMIF('Planificación 2026-1'!W:W,C243,'Planificación 2026-1'!R:R)</f>
        <v>0</v>
      </c>
      <c r="E243" s="114" t="s">
        <v>170</v>
      </c>
      <c r="F243" s="115" t="s">
        <v>171</v>
      </c>
      <c r="G243" s="115" t="s">
        <v>13</v>
      </c>
      <c r="H243" s="115" t="s">
        <v>129</v>
      </c>
      <c r="I243" s="107" t="str">
        <f>IF(SUM(COUNTIFS('Planificación 2026-1'!F:F,"PRINCIPAL",'Planificación 2026-1'!W:W,C243,'Planificación 2026-1'!H:H,"AF"))&gt;0,"P01"," ")</f>
        <v xml:space="preserve"> </v>
      </c>
      <c r="J243" s="108" t="str">
        <f>IF(SUM(COUNTIFS('Planificación 2026-1'!F:F,"PRINCIPAL",'Planificación 2026-1'!W:W,C243,'Planificación 2026-1'!H:H,"EN"))&gt;0,"P02"," ")</f>
        <v xml:space="preserve"> </v>
      </c>
      <c r="K243" s="108" t="str">
        <f>IF(SUM(COUNTIFS('Planificación 2026-1'!F:F,"PRINCIPAL",'Planificación 2026-1'!W:W,C243,'Planificación 2026-1'!H:H,"IS"))&gt;0,"P03"," ")</f>
        <v xml:space="preserve"> </v>
      </c>
      <c r="L243" s="108" t="str">
        <f>IF(SUM(COUNTIFS('Planificación 2026-1'!F:F,"PRINCIPAL",'Planificación 2026-1'!W:W,C243,'Planificación 2026-1'!H:H,"PS"))&gt;0,"P04"," ")</f>
        <v xml:space="preserve"> </v>
      </c>
      <c r="M243" s="108"/>
      <c r="N243" s="108" t="str">
        <f>IF(SUM(COUNTIFS('Planificación 2026-1'!F:F,"PRINCIPAL",'Planificación 2026-1'!W:W,C243,'Planificación 2026-1'!H:H,"IN"))&gt;0,"P06"," ")</f>
        <v xml:space="preserve"> </v>
      </c>
      <c r="O243" s="108" t="str">
        <f>IF(SUM(COUNTIFS('Planificación 2026-1'!F:F,"PRINCIPAL",'Planificación 2026-1'!W:W,C243,'Planificación 2026-1'!H:H,"CA"))&gt;0,"P07"," ")</f>
        <v xml:space="preserve"> </v>
      </c>
      <c r="P243" s="108" t="str">
        <f>IF(SUM(COUNTIFS('Planificación 2026-1'!F:F,"PRINCIPAL",'Planificación 2026-1'!W:W,C243,'Planificación 2026-1'!H:H,"DE"))&gt;0,"P08"," ")</f>
        <v xml:space="preserve"> </v>
      </c>
      <c r="Q243" s="108" t="str">
        <f>IF(SUM(COUNTIFS('Planificación 2026-1'!F:F,"PRINCIPAL",'Planificación 2026-1'!W:W,C243,'Planificación 2026-1'!H:H,"OB"))&gt;0,"P09"," ")</f>
        <v xml:space="preserve"> </v>
      </c>
      <c r="R243" s="108" t="str">
        <f>IF(SUM(COUNTIFS('Planificación 2026-1'!F:F,"PRINCIPAL",'Planificación 2026-1'!W:W,C243,'Planificación 2026-1'!H:H,"MH"))&gt;0,"P31"," ")</f>
        <v xml:space="preserve"> </v>
      </c>
      <c r="S243" s="108" t="str">
        <f>IF(SUM(COUNTIFS('Planificación 2026-1'!F:F,"PRINCIPAL",'Planificación 2026-1'!W:W,C243,'Planificación 2026-1'!H:H,"IC"))&gt;0,"P32"," ")</f>
        <v xml:space="preserve"> </v>
      </c>
      <c r="T243" s="108" t="str">
        <f>IF(SUM(COUNTIFS('Planificación 2026-1'!F:F,"PRINCIPAL",'Planificación 2026-1'!W:W,C243,'Planificación 2026-1'!H:H,"AR"))&gt;0,"P34"," ")</f>
        <v xml:space="preserve"> </v>
      </c>
      <c r="U243" s="108" t="str">
        <f>IF(SUM(COUNTIFS('Planificación 2026-1'!F:F,"PRINCIPAL",'Planificación 2026-1'!W:W,C243,'Planificación 2026-1'!H:H,"T1"))&gt;0,"P35"," ")</f>
        <v xml:space="preserve"> </v>
      </c>
      <c r="V243" s="108" t="str">
        <f>IF(SUM(COUNTIFS('Planificación 2026-1'!F:F,"PRINCIPAL",'Planificación 2026-1'!W:W,C243,'Planificación 2026-1'!H:H,"T3"))&gt;0,"P36"," ")</f>
        <v xml:space="preserve"> </v>
      </c>
      <c r="W243" s="108" t="str">
        <f>IF(SUM(COUNTIFS('Planificación 2026-1'!F:F,"PRINCIPAL",'Planificación 2026-1'!W:W,C243,'Planificación 2026-1'!H:H,"T2"))&gt;0,"P37"," ")</f>
        <v xml:space="preserve"> </v>
      </c>
      <c r="X243" s="108" t="str">
        <f>IF(SUM(COUNTIFS('Planificación 2026-1'!F:F,"PRINCIPAL",'Planificación 2026-1'!W:W,C243,'Planificación 2026-1'!H:H,"AE"))&gt;0,"P38"," ")</f>
        <v xml:space="preserve"> </v>
      </c>
      <c r="Y243" s="108" t="str">
        <f>IF(SUM(COUNTIFS('Planificación 2026-1'!F:F,"PRINCIPAL",'Planificación 2026-1'!W:W,C243,'Planificación 2026-1'!H:H,"T4"))&gt;0,"P55"," ")</f>
        <v xml:space="preserve"> </v>
      </c>
      <c r="Z243" s="108" t="str">
        <f>IF(SUM(COUNTIFS('Planificación 2026-1'!F:F,"FILIAL",'Planificación 2026-1'!W:W,C243,'Planificación 2026-1'!H:H,"AF"))&gt;0," P01"," ")</f>
        <v xml:space="preserve"> </v>
      </c>
      <c r="AA243" s="108" t="str">
        <f>IF(SUM(COUNTIFS('Planificación 2026-1'!F:F,"FILIAL",'Planificación 2026-1'!W:W,C243,'Planificación 2026-1'!H:H,"EN"))&gt;0,"P02"," ")</f>
        <v xml:space="preserve"> </v>
      </c>
      <c r="AB243" s="108" t="str">
        <f>IF(SUM(COUNTIFS('Planificación 2026-1'!F:F,"FILIAL",'Planificación 2026-1'!W:W,C243,'Planificación 2026-1'!H:H,"IS"))&gt;0,"P03"," ")</f>
        <v xml:space="preserve"> </v>
      </c>
      <c r="AC243" s="108" t="str">
        <f>IF(SUM(COUNTIFS('Planificación 2026-1'!F:F,"FILIAL",'Planificación 2026-1'!W:W,C243,'Planificación 2026-1'!H:H,"PS"))&gt;0,"P04"," ")</f>
        <v xml:space="preserve"> </v>
      </c>
      <c r="AD243" s="108"/>
      <c r="AE243" s="108" t="str">
        <f>IF(SUM(COUNTIFS('Planificación 2026-1'!F:F,"FILIAL",'Planificación 2026-1'!W:W,C243,'Planificación 2026-1'!H:H,"IN"))&gt;0,"P06"," ")</f>
        <v xml:space="preserve"> </v>
      </c>
      <c r="AF243" s="108" t="str">
        <f>IF(SUM(COUNTIFS('Planificación 2026-1'!F:F,"FILIAL",'Planificación 2026-1'!W:W,C243,'Planificación 2026-1'!H:H,"CA"))&gt;0,"P07"," ")</f>
        <v xml:space="preserve"> </v>
      </c>
      <c r="AG243" s="108" t="str">
        <f>IF(SUM(COUNTIFS('Planificación 2026-1'!F:F,"FILIAL",'Planificación 2026-1'!W:W,C243,'Planificación 2026-1'!H:H,"DE"))&gt;0,"P08"," ")</f>
        <v xml:space="preserve"> </v>
      </c>
      <c r="AH243" s="108" t="str">
        <f>IF(SUM(COUNTIFS('Planificación 2026-1'!F:F,"FILIAL",'Planificación 2026-1'!W:W,C243,'Planificación 2026-1'!H:H,"OB"))&gt;0,"P09"," ")</f>
        <v xml:space="preserve"> </v>
      </c>
      <c r="AI243" s="108" t="str">
        <f>IF(SUM(COUNTIFS('Planificación 2026-1'!F:F,"FILIAL",'Planificación 2026-1'!W:W,C243,'Planificación 2026-1'!H:H,"MH"))&gt;0,"P31"," ")</f>
        <v xml:space="preserve"> </v>
      </c>
      <c r="AJ243" s="108" t="str">
        <f>IF(SUM(COUNTIFS('Planificación 2026-1'!F:F,"FILIAL",'Planificación 2026-1'!W:W,C243,'Planificación 2026-1'!H:H,"IC"))&gt;0,"P32"," ")</f>
        <v xml:space="preserve"> </v>
      </c>
      <c r="AK243" s="108" t="str">
        <f>IF(SUM(COUNTIFS('Planificación 2026-1'!F:F,"FILIAL",'Planificación 2026-1'!W:W,C243,'Planificación 2026-1'!H:H,"AR"))&gt;0,"P34"," ")</f>
        <v xml:space="preserve"> </v>
      </c>
      <c r="AL243" s="108" t="str">
        <f>IF(SUM(COUNTIFS('Planificación 2026-1'!F:F,"FILIAL",'Planificación 2026-1'!W:W,C243,'Planificación 2026-1'!H:H,"T1"))&gt;0,"P35"," ")</f>
        <v xml:space="preserve"> </v>
      </c>
      <c r="AM243" s="108" t="str">
        <f>IF(SUM(COUNTIFS('Planificación 2026-1'!F:F,"FILIAL",'Planificación 2026-1'!W:W,C243,'Planificación 2026-1'!H:H,"T3"))&gt;0,"P36"," ")</f>
        <v xml:space="preserve"> </v>
      </c>
      <c r="AN243" s="108" t="str">
        <f>IF(SUM(COUNTIFS('Planificación 2026-1'!F:F,"FILIAL",'Planificación 2026-1'!W:W,C243,'Planificación 2026-1'!H:H,"T2"))&gt;0,"P37"," ")</f>
        <v xml:space="preserve"> </v>
      </c>
      <c r="AO243" s="108" t="str">
        <f>IF(SUM(COUNTIFS('Planificación 2026-1'!F:F,"FILIAL",'Planificación 2026-1'!W:W,C243,'Planificación 2026-1'!H:H,"AE"))&gt;0,"P38"," ")</f>
        <v xml:space="preserve"> </v>
      </c>
      <c r="AP243" s="108" t="str">
        <f>IF(SUM(COUNTIFS('Planificación 2026-1'!F:F,"FILIAL",'Planificación 2026-1'!W:W,C243,'Planificación 2026-1'!H:H,"T4"))&gt;0,"P55"," ")</f>
        <v xml:space="preserve"> </v>
      </c>
      <c r="AQ243" s="108" t="str">
        <f>IF(SUM(COUNTIFS('Planificación 2026-1'!F:F,"SUNAMPE",'Planificación 2026-1'!W:W,C243,'Planificación 2026-1'!H:H,"AF"))&gt;0," P01"," ")</f>
        <v xml:space="preserve"> </v>
      </c>
      <c r="AR243" s="108" t="str">
        <f>IF(SUM(COUNTIFS('Planificación 2026-1'!F:F,"SUNAMPE",'Planificación 2026-1'!W:W,C243,'Planificación 2026-1'!H:H,"EN"))&gt;0,"P02"," ")</f>
        <v xml:space="preserve"> </v>
      </c>
      <c r="AS243" s="108" t="str">
        <f>IF(SUM(COUNTIFS('Planificación 2026-1'!F:F,"SUNAMPE",'Planificación 2026-1'!W:W,C243,'Planificación 2026-1'!H:H,"IS"))&gt;0,"P03"," ")</f>
        <v xml:space="preserve"> </v>
      </c>
      <c r="AT243" s="108" t="str">
        <f>IF(SUM(COUNTIFS('Planificación 2026-1'!F:F,"SUNAMPE",'Planificación 2026-1'!W:W,C243,'Planificación 2026-1'!H:H,"PS"))&gt;0,"P04"," ")</f>
        <v xml:space="preserve"> </v>
      </c>
      <c r="AU243" s="108"/>
      <c r="AV243" s="108" t="str">
        <f>IF(SUM(COUNTIFS('Planificación 2026-1'!F:F,"SUNAMPE",'Planificación 2026-1'!W:W,C243,'Planificación 2026-1'!H:H,"IN"))&gt;0,"P06"," ")</f>
        <v xml:space="preserve"> </v>
      </c>
      <c r="AW243" s="108" t="str">
        <f>IF(SUM(COUNTIFS('Planificación 2026-1'!F:F,"SUNAMPE",'Planificación 2026-1'!W:W,C243,'Planificación 2026-1'!H:H,"CA"))&gt;0,"P07"," ")</f>
        <v xml:space="preserve"> </v>
      </c>
      <c r="AX243" s="108" t="str">
        <f>IF(SUM(COUNTIFS('Planificación 2026-1'!F:F,"SUNAMPE",'Planificación 2026-1'!W:W,C243,'Planificación 2026-1'!H:H,"DE"))&gt;0,"P08"," ")</f>
        <v xml:space="preserve"> </v>
      </c>
      <c r="AY243" s="108" t="str">
        <f>IF(SUM(COUNTIFS('Planificación 2026-1'!F:F,"SUNAMPE",'Planificación 2026-1'!W:W,C243,'Planificación 2026-1'!H:H,"OB"))&gt;0,"P09"," ")</f>
        <v xml:space="preserve"> </v>
      </c>
      <c r="AZ243" s="108" t="str">
        <f>IF(SUM(COUNTIFS('Planificación 2026-1'!F:F,"SUNAMPE",'Planificación 2026-1'!W:W,C243,'Planificación 2026-1'!H:H,"MH"))&gt;0,"P31"," ")</f>
        <v xml:space="preserve"> </v>
      </c>
      <c r="BA243" s="108" t="str">
        <f>IF(SUM(COUNTIFS('Planificación 2026-1'!F:F,"SUNAMPE",'Planificación 2026-1'!W:W,C243,'Planificación 2026-1'!H:H,"IC"))&gt;0,"P32"," ")</f>
        <v xml:space="preserve"> </v>
      </c>
      <c r="BB243" s="108" t="str">
        <f>IF(SUM(COUNTIFS('Planificación 2026-1'!F:F,"SUNAMPE",'Planificación 2026-1'!W:W,C243,'Planificación 2026-1'!H:H,"AR"))&gt;0,"P34"," ")</f>
        <v xml:space="preserve"> </v>
      </c>
      <c r="BC243" s="108" t="str">
        <f>IF(SUM(COUNTIFS('Planificación 2026-1'!F:F,"SUNAMPE",'Planificación 2026-1'!W:W,C243,'Planificación 2026-1'!H:H,"T1"))&gt;0,"P35"," ")</f>
        <v xml:space="preserve"> </v>
      </c>
      <c r="BD243" s="108" t="str">
        <f>IF(SUM(COUNTIFS('Planificación 2026-1'!F:F,"SUNAMPE",'Planificación 2026-1'!W:W,C243,'Planificación 2026-1'!H:H,"T3"))&gt;0,"P36"," ")</f>
        <v xml:space="preserve"> </v>
      </c>
      <c r="BE243" s="108" t="str">
        <f>IF(SUM(COUNTIFS('Planificación 2026-1'!F:F,"SUNAMPE",'Planificación 2026-1'!W:W,C243,'Planificación 2026-1'!H:H,"T2"))&gt;0,"P37"," ")</f>
        <v xml:space="preserve"> </v>
      </c>
      <c r="BF243" s="108" t="str">
        <f>IF(SUM(COUNTIFS('Planificación 2026-1'!F:F,"SUNAMPE",'Planificación 2026-1'!W:W,C243,'Planificación 2026-1'!H:H,"AE"))&gt;0,"P38"," ")</f>
        <v xml:space="preserve"> </v>
      </c>
      <c r="BG243" s="108" t="str">
        <f>IF(SUM(COUNTIFS('Planificación 2026-1'!F:F,"SUNAMPE",'Planificación 2026-1'!W:W,C243,'Planificación 2026-1'!H:H,"T4"))&gt;0,"P55"," ")</f>
        <v xml:space="preserve"> </v>
      </c>
      <c r="BH243" s="108" t="str">
        <f>IF(SUM(COUNTIFS('Planificación 2026-1'!F:F,"HUAURA",'Planificación 2026-1'!W:W,C243,'Planificación 2026-1'!H:H,"AF"))&gt;0," P01"," ")</f>
        <v xml:space="preserve"> </v>
      </c>
      <c r="BI243" s="108" t="str">
        <f>IF(SUM(COUNTIFS('Planificación 2026-1'!F:F,"HUAURA",'Planificación 2026-1'!W:W,C243,'Planificación 2026-1'!H:H,"EN"))&gt;0,"P02"," ")</f>
        <v xml:space="preserve"> </v>
      </c>
      <c r="BJ243" s="108" t="str">
        <f>IF(SUM(COUNTIFS('Planificación 2026-1'!F:F,"HUAURA",'Planificación 2026-1'!W:W,C243,'Planificación 2026-1'!H:H,"IS"))&gt;0,"P03"," ")</f>
        <v xml:space="preserve"> </v>
      </c>
      <c r="BK243" s="108" t="str">
        <f>IF(SUM(COUNTIFS('Planificación 2026-1'!F:F,"HUAURA",'Planificación 2026-1'!W:W,C243,'Planificación 2026-1'!H:H,"PS"))&gt;0,"P04"," ")</f>
        <v xml:space="preserve"> </v>
      </c>
      <c r="BL243" s="108"/>
      <c r="BM243" s="108" t="str">
        <f>IF(SUM(COUNTIFS('Planificación 2026-1'!F:F,"HUAURA",'Planificación 2026-1'!W:W,C243,'Planificación 2026-1'!H:H,"IN"))&gt;0,"P06"," ")</f>
        <v xml:space="preserve"> </v>
      </c>
      <c r="BN243" s="108" t="str">
        <f>IF(SUM(COUNTIFS('Planificación 2026-1'!F:F,"HUAURA",'Planificación 2026-1'!W:W,C243,'Planificación 2026-1'!H:H,"CA"))&gt;0,"P07"," ")</f>
        <v xml:space="preserve"> </v>
      </c>
      <c r="BO243" s="108" t="str">
        <f>IF(SUM(COUNTIFS('Planificación 2026-1'!F:F,"HUAURA",'Planificación 2026-1'!W:W,C243,'Planificación 2026-1'!H:H,"DE"))&gt;0,"P08"," ")</f>
        <v xml:space="preserve"> </v>
      </c>
      <c r="BP243" s="108" t="str">
        <f>IF(SUM(COUNTIFS('Planificación 2026-1'!F:F,"HUAURA",'Planificación 2026-1'!W:W,C243,'Planificación 2026-1'!H:H,"OB"))&gt;0,"P09"," ")</f>
        <v xml:space="preserve"> </v>
      </c>
      <c r="BQ243" s="108" t="str">
        <f>IF(SUM(COUNTIFS('Planificación 2026-1'!F:F,"HUAURA",'Planificación 2026-1'!W:W,C243,'Planificación 2026-1'!H:H,"MH"))&gt;0,"P31"," ")</f>
        <v xml:space="preserve"> </v>
      </c>
      <c r="BR243" s="108" t="str">
        <f>IF(SUM(COUNTIFS('Planificación 2026-1'!F:F,"HUAURA",'Planificación 2026-1'!W:W,C243,'Planificación 2026-1'!H:H,"IC"))&gt;0,"P32"," ")</f>
        <v xml:space="preserve"> </v>
      </c>
      <c r="BS243" s="108" t="str">
        <f>IF(SUM(COUNTIFS('Planificación 2026-1'!F:F,"HUAURA",'Planificación 2026-1'!W:W,C243,'Planificación 2026-1'!H:H,"AR"))&gt;0,"P34"," ")</f>
        <v xml:space="preserve"> </v>
      </c>
      <c r="BT243" s="108" t="str">
        <f>IF(SUM(COUNTIFS('Planificación 2026-1'!F:F,"HUAURA",'Planificación 2026-1'!W:W,C243,'Planificación 2026-1'!H:H,"T1"))&gt;0,"P35"," ")</f>
        <v xml:space="preserve"> </v>
      </c>
      <c r="BU243" s="108" t="str">
        <f>IF(SUM(COUNTIFS('Planificación 2026-1'!F:F,"HUAURA",'Planificación 2026-1'!W:W,C243,'Planificación 2026-1'!H:H,"T3"))&gt;0,"P36"," ")</f>
        <v xml:space="preserve"> </v>
      </c>
      <c r="BV243" s="108" t="str">
        <f>IF(SUM(COUNTIFS('Planificación 2026-1'!F:F,"HUAURA",'Planificación 2026-1'!W:W,C243,'Planificación 2026-1'!H:H,"T2"))&gt;0,"P37"," ")</f>
        <v xml:space="preserve"> </v>
      </c>
      <c r="BW243" s="108" t="str">
        <f>IF(SUM(COUNTIFS('Planificación 2026-1'!F:F,"HUAURA",'Planificación 2026-1'!W:W,C243,'Planificación 2026-1'!H:H,"AE"))&gt;0,"P38"," ")</f>
        <v xml:space="preserve"> </v>
      </c>
      <c r="BX243" s="108" t="str">
        <f>IF(SUM(COUNTIFS('Planificación 2026-1'!F:F,"HUAURA",'Planificación 2026-1'!W:W,C243,'Planificación 2026-1'!H:H,"T4"))&gt;0,"P55"," ")</f>
        <v xml:space="preserve"> </v>
      </c>
      <c r="BY243" s="109">
        <f>SUMIFS('Planificación 2026-1'!R:R,'Planificación 2026-1'!W:W,C243,'Planificación 2026-1'!H:H,"AF",'Planificación 2026-1'!I:I,"&gt;2")</f>
        <v>0</v>
      </c>
      <c r="BZ243" s="109">
        <f>SUMIFS('Planificación 2026-1'!R:R,'Planificación 2026-1'!W:W,C243,'Planificación 2026-1'!H:H,"EN",'Planificación 2026-1'!I:I,"&gt;2")</f>
        <v>0</v>
      </c>
      <c r="CA243" s="109">
        <f>SUMIFS('Planificación 2026-1'!R:R,'Planificación 2026-1'!W:W,C243,'Planificación 2026-1'!H:H,"IS",'Planificación 2026-1'!I:I,"&gt;2")</f>
        <v>0</v>
      </c>
      <c r="CB243" s="109">
        <f>SUMIFS('Planificación 2026-1'!R:R,'Planificación 2026-1'!W:W,C243,'Planificación 2026-1'!H:H,"PS",'Planificación 2026-1'!I:I,"&gt;2")</f>
        <v>0</v>
      </c>
      <c r="CC243" s="109">
        <f>SUMIFS('Planificación 2026-1'!R:R,'Planificación 2026-1'!W:W,C243,'Planificación 2026-1'!H:H,"IN",'Planificación 2026-1'!I:I,"&gt;2")</f>
        <v>0</v>
      </c>
      <c r="CD243" s="109">
        <f>SUMIFS('Planificación 2026-1'!R:R,'Planificación 2026-1'!W:W,C243,'Planificación 2026-1'!H:H,"CA",'Planificación 2026-1'!I:I,"&gt;2")</f>
        <v>0</v>
      </c>
      <c r="CE243" s="109">
        <f>SUMIFS('Planificación 2026-1'!R:R,'Planificación 2026-1'!W:W,C243,'Planificación 2026-1'!H:H,"DE",'Planificación 2026-1'!I:I,"&gt;2")</f>
        <v>0</v>
      </c>
      <c r="CF243" s="109">
        <f>SUMIFS('Planificación 2026-1'!R:R,'Planificación 2026-1'!W:W,C243,'Planificación 2026-1'!H:H,"OB",'Planificación 2026-1'!I:I,"&gt;2")</f>
        <v>0</v>
      </c>
      <c r="CG243" s="109">
        <f>SUMIFS('Planificación 2026-1'!R:R,'Planificación 2026-1'!W:W,C243,'Planificación 2026-1'!H:H,"MH",'Planificación 2026-1'!I:I,"&gt;2")</f>
        <v>0</v>
      </c>
      <c r="CH243" s="109">
        <f>SUMIFS('Planificación 2026-1'!R:R,'Planificación 2026-1'!W:W,C243,'Planificación 2026-1'!H:H,"IC",'Planificación 2026-1'!I:I,"&gt;2")</f>
        <v>0</v>
      </c>
      <c r="CI243" s="109">
        <f>SUMIFS('Planificación 2026-1'!R:R,'Planificación 2026-1'!W:W,C243,'Planificación 2026-1'!H:H,"AR",'Planificación 2026-1'!I:I,"&gt;2")</f>
        <v>0</v>
      </c>
      <c r="CJ243" s="109">
        <f>SUMIFS('Planificación 2026-1'!R:R,'Planificación 2026-1'!W:W,C243,'Planificación 2026-1'!H:H,"T1",'Planificación 2026-1'!I:I,"&gt;2")</f>
        <v>0</v>
      </c>
      <c r="CK243" s="109">
        <f>SUMIFS('Planificación 2026-1'!R:R,'Planificación 2026-1'!W:W,C243,'Planificación 2026-1'!H:H,"T3",'Planificación 2026-1'!I:I,"&gt;2")</f>
        <v>0</v>
      </c>
      <c r="CL243" s="109">
        <f>SUMIFS('Planificación 2026-1'!R:R,'Planificación 2026-1'!W:W,C243,'Planificación 2026-1'!H:H,"T2",'Planificación 2026-1'!I:I,"&gt;2")</f>
        <v>0</v>
      </c>
      <c r="CM243" s="109">
        <f>SUMIFS('Planificación 2026-1'!R:R,'Planificación 2026-1'!W:W,C243,'Planificación 2026-1'!H:H,"AE",'Planificación 2026-1'!I:I,"&gt;2")</f>
        <v>0</v>
      </c>
      <c r="CN243" s="109">
        <f>SUMIFS('Planificación 2026-1'!R:R,'Planificación 2026-1'!W:W,C243,'Planificación 2026-1'!H:H,"T4",'Planificación 2026-1'!I:I,"&gt;2")</f>
        <v>0</v>
      </c>
      <c r="CO243" s="109">
        <f>SUMIFS('Planificación 2026-1'!R:R,'Planificación 2026-1'!W:W,C243,'Planificación 2026-1'!H:H,"AF",'Planificación 2026-1'!I:I,"&lt;3")</f>
        <v>0</v>
      </c>
      <c r="CP243" s="109">
        <f>SUMIFS('Planificación 2026-1'!R:R,'Planificación 2026-1'!W:W,C243,'Planificación 2026-1'!H:H,"EN",'Planificación 2026-1'!I:I,"&lt;3")</f>
        <v>0</v>
      </c>
      <c r="CQ243" s="109">
        <f>SUMIFS('Planificación 2026-1'!R:R,'Planificación 2026-1'!W:W,C243,'Planificación 2026-1'!H:H,"IS",'Planificación 2026-1'!I:I,"&lt;3")</f>
        <v>0</v>
      </c>
      <c r="CR243" s="109">
        <f>SUMIFS('Planificación 2026-1'!R:R,'Planificación 2026-1'!W:W,C243,'Planificación 2026-1'!H:H,"PS",'Planificación 2026-1'!I:I,"&lt;3")</f>
        <v>0</v>
      </c>
      <c r="CS243" s="109">
        <f>SUMIFS('Planificación 2026-1'!R:R,'Planificación 2026-1'!W:W,C243,'Planificación 2026-1'!H:H,"IN",'Planificación 2026-1'!I:I,"&lt;3")</f>
        <v>0</v>
      </c>
      <c r="CT243" s="109">
        <f>SUMIFS('Planificación 2026-1'!R:R,'Planificación 2026-1'!W:W,C243,'Planificación 2026-1'!H:H,"CA",'Planificación 2026-1'!I:I,"&lt;3")</f>
        <v>0</v>
      </c>
      <c r="CU243" s="109">
        <f>SUMIFS('Planificación 2026-1'!R:R,'Planificación 2026-1'!W:W,C243,'Planificación 2026-1'!H:H,"DE",'Planificación 2026-1'!I:I,"&lt;3")</f>
        <v>0</v>
      </c>
      <c r="CV243" s="109">
        <f>SUMIFS('Planificación 2026-1'!R:R,'Planificación 2026-1'!W:W,C243,'Planificación 2026-1'!H:H,"OB",'Planificación 2026-1'!I:I,"&lt;3")</f>
        <v>0</v>
      </c>
      <c r="CW243" s="109">
        <f>SUMIFS('Planificación 2026-1'!R:R,'Planificación 2026-1'!W:W,C243,'Planificación 2026-1'!H:H,"MH",'Planificación 2026-1'!I:I,"&lt;3")</f>
        <v>0</v>
      </c>
      <c r="CX243" s="109">
        <f>SUMIFS('Planificación 2026-1'!R:R,'Planificación 2026-1'!W:W,C243,'Planificación 2026-1'!H:H,"IC",'Planificación 2026-1'!I:I,"&lt;3")</f>
        <v>0</v>
      </c>
      <c r="CY243" s="109">
        <f>SUMIFS('Planificación 2026-1'!R:R,'Planificación 2026-1'!W:W,C243,'Planificación 2026-1'!H:H,"AR",'Planificación 2026-1'!I:I,"&lt;3")</f>
        <v>0</v>
      </c>
      <c r="CZ243" s="109">
        <f>SUMIFS('Planificación 2026-1'!R:R,'Planificación 2026-1'!W:W,C243,'Planificación 2026-1'!H:H,"T1",'Planificación 2026-1'!I:I,"&lt;3")</f>
        <v>0</v>
      </c>
      <c r="DA243" s="109">
        <f>SUMIFS('Planificación 2026-1'!R:R,'Planificación 2026-1'!W:W,C243,'Planificación 2026-1'!H:H,"T3",'Planificación 2026-1'!I:I,"&lt;3")</f>
        <v>0</v>
      </c>
      <c r="DB243" s="109">
        <f>SUMIFS('Planificación 2026-1'!R:R,'Planificación 2026-1'!W:W,C243,'Planificación 2026-1'!H:H,"T2",'Planificación 2026-1'!I:I,"&lt;3")</f>
        <v>0</v>
      </c>
      <c r="DC243" s="109">
        <f>SUMIFS('Planificación 2026-1'!R:R,'Planificación 2026-1'!W:W,C243,'Planificación 2026-1'!H:H,"AE",'Planificación 2026-1'!I:I,"&lt;3")</f>
        <v>0</v>
      </c>
      <c r="DD243" s="109">
        <f>SUMIFS('Planificación 2026-1'!R:R,'Planificación 2026-1'!W:W,C243,'Planificación 2026-1'!H:H,"T4",'Planificación 2026-1'!I:I,"&lt;3")</f>
        <v>0</v>
      </c>
      <c r="DE243" s="108" t="str">
        <f t="shared" si="36"/>
        <v/>
      </c>
      <c r="DF243" s="41">
        <f>IF(C243="","",SUMIFS('Planificación 2026-1'!R:R,'Planificación 2026-1'!W:W,C243,'Planificación 2026-1'!F:F,"PRINCIPAL",'Planificación 2026-1'!X:X,"VIRTUAL"))</f>
        <v>0</v>
      </c>
      <c r="DG243" s="41">
        <f>IF(C243="","",SUMIFS('Planificación 2026-1'!R:R,'Planificación 2026-1'!W:W,C243,'Planificación 2026-1'!F:F,"PRINCIPAL",'Planificación 2026-1'!X:X,"PRESENCIAL"))</f>
        <v>0</v>
      </c>
      <c r="DH243" s="41">
        <f>IF(C243="","",SUMIFS('Planificación 2026-1'!R:R,'Planificación 2026-1'!W:W,C243,'Planificación 2026-1'!F:F,"PRINCIPAL",'Planificación 2026-1'!X:X,"HIBRIDO PRESENCIAL"))</f>
        <v>0</v>
      </c>
      <c r="DI243" s="108" t="str">
        <f t="shared" si="37"/>
        <v/>
      </c>
      <c r="DJ243" s="108">
        <f>IF(C243="","",SUMIFS('Planificación 2026-1'!R:R,'Planificación 2026-1'!W:W,C243,'Planificación 2026-1'!F:F,"FILIAL",'Planificación 2026-1'!X:X,"VIRTUAL"))</f>
        <v>0</v>
      </c>
      <c r="DK243" s="110">
        <f>IF(C243="","",SUMIFS('Planificación 2026-1'!R:R,'Planificación 2026-1'!W:W,C243,'Planificación 2026-1'!F:F,"FILIAL",'Planificación 2026-1'!X:X,"PRESENCIAL"))</f>
        <v>0</v>
      </c>
      <c r="DL243" s="61">
        <f>IF(C243="","",SUMIFS('Planificación 2026-1'!R:R,'Planificación 2026-1'!W:W,C243,'Planificación 2026-1'!F:F,"FILIAL",'Planificación 2026-1'!X:X,"HIBRIDO PRESENCIAL"))</f>
        <v>0</v>
      </c>
      <c r="DM243" s="111" t="str">
        <f t="shared" si="38"/>
        <v/>
      </c>
      <c r="DN243" s="108">
        <f>IF(C243="","",SUMIFS('Planificación 2026-1'!R:R,'Planificación 2026-1'!W:W,C243,'Planificación 2026-1'!F:F,"SUNAMPE",'Planificación 2026-1'!X:X,"VIRTUAL"))</f>
        <v>0</v>
      </c>
      <c r="DO243" s="61">
        <f>IF(C243="","",SUMIFS('Planificación 2026-1'!R:R,'Planificación 2026-1'!W:W,C243,'Planificación 2026-1'!F:F,"SUNAMPE",'Planificación 2026-1'!X:X,"PRESENCIAL"))</f>
        <v>0</v>
      </c>
      <c r="DP243" s="111" t="str">
        <f t="shared" si="39"/>
        <v/>
      </c>
      <c r="DQ243" s="108">
        <f>IF(C243="","",SUMIFS('Planificación 2026-1'!R:R,'Planificación 2026-1'!W:W,C243,'Planificación 2026-1'!F:F,"HUAURA",'Planificación 2026-1'!X:X,"VIRTUAL"))</f>
        <v>0</v>
      </c>
      <c r="DR243" s="61">
        <f>IF(C243="","",SUMIFS('Planificación 2026-1'!R:R,'Planificación 2026-1'!W:W,C243,'Planificación 2026-1'!F:F,"HUAURA",'Planificación 2026-1'!X:X,"PRESENCIAL"))</f>
        <v>0</v>
      </c>
      <c r="DS243" s="76">
        <f>SUMIFS('Planificación 2026-1'!R:R,'Planificación 2026-1'!W:W,C243,'Planificación 2026-1'!F:F,"PRINCIPAL",'Planificación 2026-1'!X:X,"VIRTUAL",'Planificación 2026-1'!I:I,"&gt;2")</f>
        <v>0</v>
      </c>
      <c r="DT243" s="76">
        <f>SUMIFS('Planificación 2026-1'!R:R,'Planificación 2026-1'!W:W,C243,'Planificación 2026-1'!F:F,"PRINCIPAL",'Planificación 2026-1'!X:X,"&lt;&gt;VIRTUAL",'Planificación 2026-1'!I:I,"&gt;2")</f>
        <v>0</v>
      </c>
      <c r="DU243" s="76">
        <f>SUMIFS('Planificación 2026-1'!R:R,'Planificación 2026-1'!W:W,C243,'Planificación 2026-1'!F:F,"SUNAMPE",'Planificación 2026-1'!X:X,"VIRTUAL",'Planificación 2026-1'!I:I,"&gt;2")</f>
        <v>0</v>
      </c>
      <c r="DV243" s="76">
        <f>SUMIFS('Planificación 2026-1'!R:R,'Planificación 2026-1'!W:W,C243,'Planificación 2026-1'!F:F,"SUNAMPE",'Planificación 2026-1'!X:X,"&lt;&gt;VIRTUAL",'Planificación 2026-1'!I:I,"&gt;2")</f>
        <v>0</v>
      </c>
      <c r="DW243" s="76">
        <f>SUMIFS('Planificación 2026-1'!R:R,'Planificación 2026-1'!W:W,C243,'Planificación 2026-1'!F:F,"FILIAL",'Planificación 2026-1'!X:X,"VIRTUAL",'Planificación 2026-1'!I:I,"&gt;2")</f>
        <v>0</v>
      </c>
      <c r="DX243" s="76">
        <f>SUMIFS('Planificación 2026-1'!R:R,'Planificación 2026-1'!W:W,C243,'Planificación 2026-1'!F:F,"FILIAL",'Planificación 2026-1'!X:X,"&lt;&gt;VIRTUAL",'Planificación 2026-1'!I:I,"&gt;2")</f>
        <v>0</v>
      </c>
      <c r="DY243" s="76">
        <f>SUMIFS('Planificación 2026-1'!R:R,'Planificación 2026-1'!W:W,C243,'Planificación 2026-1'!F:F,"PORUMA",'Planificación 2026-1'!X:X,"VIRTUAL",'Planificación 2026-1'!I:I,"&gt;2")</f>
        <v>0</v>
      </c>
      <c r="DZ243" s="76">
        <f>SUMIFS('Planificación 2026-1'!R:R,'Planificación 2026-1'!W:W,C243,'Planificación 2026-1'!F:F,"PORUMA",'Planificación 2026-1'!X:X,"&lt;&gt;VIRTUAL",'Planificación 2026-1'!I:I,"&gt;2")</f>
        <v>0</v>
      </c>
      <c r="EA243" s="76">
        <f>SUMIFS('Planificación 2026-1'!R:R,'Planificación 2026-1'!W:W,C243,'Planificación 2026-1'!F:F,"HUAURA",'Planificación 2026-1'!X:X,"VIRTUAL",'Planificación 2026-1'!I:I,"&gt;2")</f>
        <v>0</v>
      </c>
      <c r="EB243" s="76">
        <f>SUMIFS('Planificación 2026-1'!R:R,'Planificación 2026-1'!W:W,C243,'Planificación 2026-1'!F:F,"HUAURA",'Planificación 2026-1'!X:X,"&lt;&gt;VIRTUAL",'Planificación 2026-1'!I:I,"&gt;2")</f>
        <v>0</v>
      </c>
      <c r="EC243" s="76">
        <f>SUMIFS('Planificación 2026-1'!R:R,'Planificación 2026-1'!W:W,C243,'Planificación 2026-1'!F:F,"PRINCIPAL",'Planificación 2026-1'!X:X,"VIRTUAL",'Planificación 2026-1'!I:I,"&lt;3")</f>
        <v>0</v>
      </c>
      <c r="ED243" s="76">
        <f>SUMIFS('Planificación 2026-1'!R:R,'Planificación 2026-1'!W:W,C243,'Planificación 2026-1'!F:F,"PRINCIPAL",'Planificación 2026-1'!X:X,"&lt;&gt;VIRTUAL",'Planificación 2026-1'!I:I,"&lt;3")</f>
        <v>0</v>
      </c>
      <c r="EE243" s="76">
        <f>SUMIFS('Planificación 2026-1'!R:R,'Planificación 2026-1'!W:W,C243,'Planificación 2026-1'!F:F,"SUNAMPE",'Planificación 2026-1'!X:X,"VIRTUAL",'Planificación 2026-1'!I:I,"&lt;3")</f>
        <v>0</v>
      </c>
      <c r="EF243" s="76">
        <f>SUMIFS('Planificación 2026-1'!R:R,'Planificación 2026-1'!W:W,C243,'Planificación 2026-1'!F:F,"SUNAMPE",'Planificación 2026-1'!X:X,"&lt;&gt;VIRTUAL",'Planificación 2026-1'!I:I,"&lt;3")</f>
        <v>0</v>
      </c>
      <c r="EG243" s="76">
        <f>SUMIFS('Planificación 2026-1'!R:R,'Planificación 2026-1'!W:W,C243,'Planificación 2026-1'!F:F,"FILIAL",'Planificación 2026-1'!X:X,"VIRTUAL",'Planificación 2026-1'!I:I,"&lt;3")</f>
        <v>0</v>
      </c>
      <c r="EH243" s="76">
        <f>SUMIFS('Planificación 2026-1'!R:R,'Planificación 2026-1'!W:W,C243,'Planificación 2026-1'!F:F,"FILIAL",'Planificación 2026-1'!X:X,"&lt;&gt;VIRTUAL",'Planificación 2026-1'!I:I,"&lt;3")</f>
        <v>0</v>
      </c>
      <c r="EI243" s="76">
        <f>SUMIFS('Planificación 2026-1'!R:R,'Planificación 2026-1'!W:W,C243,'Planificación 2026-1'!F:F,"PORUMA",'Planificación 2026-1'!X:X,"VIRTUAL",'Planificación 2026-1'!I:I,"&lt;3")</f>
        <v>0</v>
      </c>
      <c r="EJ243" s="76">
        <f>SUMIFS('Planificación 2026-1'!R:R,'Planificación 2026-1'!W:W,C243,'Planificación 2026-1'!F:F,"PORUMA",'Planificación 2026-1'!X:X,"&lt;&gt;VIRTUAL",'Planificación 2026-1'!I:I,"&lt;3")</f>
        <v>0</v>
      </c>
      <c r="EK243" s="76">
        <f>SUMIFS('Planificación 2026-1'!R:R,'Planificación 2026-1'!W:W,C243,'Planificación 2026-1'!F:F,"HUAURA",'Planificación 2026-1'!X:X,"VIRTUAL",'Planificación 2026-1'!I:I,"&lt;3")</f>
        <v>0</v>
      </c>
      <c r="EL243" s="76">
        <f>SUMIFS('Planificación 2026-1'!R:R,'Planificación 2026-1'!W:W,C243,'Planificación 2026-1'!F:F,"HUAURA",'Planificación 2026-1'!X:X,"&lt;&gt;VIRTUAL",'Planificación 2026-1'!I:I,"&lt;3")</f>
        <v>0</v>
      </c>
      <c r="EM243" s="76"/>
      <c r="EN243" s="76">
        <f t="shared" si="32"/>
        <v>0</v>
      </c>
      <c r="EO243" s="76">
        <f t="shared" si="33"/>
        <v>0</v>
      </c>
      <c r="EP243" s="76" t="b">
        <f t="shared" si="34"/>
        <v>1</v>
      </c>
      <c r="EQ243" s="76" t="str">
        <f t="shared" si="35"/>
        <v/>
      </c>
      <c r="ER243" s="76" t="str">
        <f t="shared" si="40"/>
        <v>PRESENCIAL</v>
      </c>
    </row>
    <row r="244" spans="1:148" hidden="1">
      <c r="A244" s="83"/>
      <c r="B244" s="119">
        <v>241</v>
      </c>
      <c r="C244" s="115" t="s">
        <v>417</v>
      </c>
      <c r="D244" s="112">
        <f>SUMIF('Planificación 2026-1'!W:W,C244,'Planificación 2026-1'!R:R)</f>
        <v>12</v>
      </c>
      <c r="E244" s="114" t="s">
        <v>170</v>
      </c>
      <c r="F244" s="115" t="s">
        <v>171</v>
      </c>
      <c r="G244" s="115" t="s">
        <v>153</v>
      </c>
      <c r="H244" s="115" t="s">
        <v>143</v>
      </c>
      <c r="I244" s="107" t="str">
        <f>IF(SUM(COUNTIFS('Planificación 2026-1'!F:F,"PRINCIPAL",'Planificación 2026-1'!W:W,C244,'Planificación 2026-1'!H:H,"AF"))&gt;0,"P01"," ")</f>
        <v xml:space="preserve"> </v>
      </c>
      <c r="J244" s="108" t="str">
        <f>IF(SUM(COUNTIFS('Planificación 2026-1'!F:F,"PRINCIPAL",'Planificación 2026-1'!W:W,C244,'Planificación 2026-1'!H:H,"EN"))&gt;0,"P02"," ")</f>
        <v xml:space="preserve"> </v>
      </c>
      <c r="K244" s="108" t="str">
        <f>IF(SUM(COUNTIFS('Planificación 2026-1'!F:F,"PRINCIPAL",'Planificación 2026-1'!W:W,C244,'Planificación 2026-1'!H:H,"IS"))&gt;0,"P03"," ")</f>
        <v xml:space="preserve"> </v>
      </c>
      <c r="L244" s="108" t="str">
        <f>IF(SUM(COUNTIFS('Planificación 2026-1'!F:F,"PRINCIPAL",'Planificación 2026-1'!W:W,C244,'Planificación 2026-1'!H:H,"PS"))&gt;0,"P04"," ")</f>
        <v xml:space="preserve"> </v>
      </c>
      <c r="M244" s="108"/>
      <c r="N244" s="108" t="str">
        <f>IF(SUM(COUNTIFS('Planificación 2026-1'!F:F,"PRINCIPAL",'Planificación 2026-1'!W:W,C244,'Planificación 2026-1'!H:H,"IN"))&gt;0,"P06"," ")</f>
        <v>P06</v>
      </c>
      <c r="O244" s="108" t="str">
        <f>IF(SUM(COUNTIFS('Planificación 2026-1'!F:F,"PRINCIPAL",'Planificación 2026-1'!W:W,C244,'Planificación 2026-1'!H:H,"CA"))&gt;0,"P07"," ")</f>
        <v xml:space="preserve"> </v>
      </c>
      <c r="P244" s="108" t="str">
        <f>IF(SUM(COUNTIFS('Planificación 2026-1'!F:F,"PRINCIPAL",'Planificación 2026-1'!W:W,C244,'Planificación 2026-1'!H:H,"DE"))&gt;0,"P08"," ")</f>
        <v xml:space="preserve"> </v>
      </c>
      <c r="Q244" s="108" t="str">
        <f>IF(SUM(COUNTIFS('Planificación 2026-1'!F:F,"PRINCIPAL",'Planificación 2026-1'!W:W,C244,'Planificación 2026-1'!H:H,"OB"))&gt;0,"P09"," ")</f>
        <v xml:space="preserve"> </v>
      </c>
      <c r="R244" s="108" t="str">
        <f>IF(SUM(COUNTIFS('Planificación 2026-1'!F:F,"PRINCIPAL",'Planificación 2026-1'!W:W,C244,'Planificación 2026-1'!H:H,"MH"))&gt;0,"P31"," ")</f>
        <v xml:space="preserve"> </v>
      </c>
      <c r="S244" s="108" t="str">
        <f>IF(SUM(COUNTIFS('Planificación 2026-1'!F:F,"PRINCIPAL",'Planificación 2026-1'!W:W,C244,'Planificación 2026-1'!H:H,"IC"))&gt;0,"P32"," ")</f>
        <v xml:space="preserve"> </v>
      </c>
      <c r="T244" s="108" t="str">
        <f>IF(SUM(COUNTIFS('Planificación 2026-1'!F:F,"PRINCIPAL",'Planificación 2026-1'!W:W,C244,'Planificación 2026-1'!H:H,"AR"))&gt;0,"P34"," ")</f>
        <v xml:space="preserve"> </v>
      </c>
      <c r="U244" s="108" t="str">
        <f>IF(SUM(COUNTIFS('Planificación 2026-1'!F:F,"PRINCIPAL",'Planificación 2026-1'!W:W,C244,'Planificación 2026-1'!H:H,"T1"))&gt;0,"P35"," ")</f>
        <v xml:space="preserve"> </v>
      </c>
      <c r="V244" s="108" t="str">
        <f>IF(SUM(COUNTIFS('Planificación 2026-1'!F:F,"PRINCIPAL",'Planificación 2026-1'!W:W,C244,'Planificación 2026-1'!H:H,"T3"))&gt;0,"P36"," ")</f>
        <v xml:space="preserve"> </v>
      </c>
      <c r="W244" s="108" t="str">
        <f>IF(SUM(COUNTIFS('Planificación 2026-1'!F:F,"PRINCIPAL",'Planificación 2026-1'!W:W,C244,'Planificación 2026-1'!H:H,"T2"))&gt;0,"P37"," ")</f>
        <v xml:space="preserve"> </v>
      </c>
      <c r="X244" s="108" t="str">
        <f>IF(SUM(COUNTIFS('Planificación 2026-1'!F:F,"PRINCIPAL",'Planificación 2026-1'!W:W,C244,'Planificación 2026-1'!H:H,"AE"))&gt;0,"P38"," ")</f>
        <v xml:space="preserve"> </v>
      </c>
      <c r="Y244" s="108" t="str">
        <f>IF(SUM(COUNTIFS('Planificación 2026-1'!F:F,"PRINCIPAL",'Planificación 2026-1'!W:W,C244,'Planificación 2026-1'!H:H,"T4"))&gt;0,"P55"," ")</f>
        <v xml:space="preserve"> </v>
      </c>
      <c r="Z244" s="108" t="str">
        <f>IF(SUM(COUNTIFS('Planificación 2026-1'!F:F,"FILIAL",'Planificación 2026-1'!W:W,C244,'Planificación 2026-1'!H:H,"AF"))&gt;0," P01"," ")</f>
        <v xml:space="preserve"> </v>
      </c>
      <c r="AA244" s="108" t="str">
        <f>IF(SUM(COUNTIFS('Planificación 2026-1'!F:F,"FILIAL",'Planificación 2026-1'!W:W,C244,'Planificación 2026-1'!H:H,"EN"))&gt;0,"P02"," ")</f>
        <v xml:space="preserve"> </v>
      </c>
      <c r="AB244" s="108" t="str">
        <f>IF(SUM(COUNTIFS('Planificación 2026-1'!F:F,"FILIAL",'Planificación 2026-1'!W:W,C244,'Planificación 2026-1'!H:H,"IS"))&gt;0,"P03"," ")</f>
        <v xml:space="preserve"> </v>
      </c>
      <c r="AC244" s="108" t="str">
        <f>IF(SUM(COUNTIFS('Planificación 2026-1'!F:F,"FILIAL",'Planificación 2026-1'!W:W,C244,'Planificación 2026-1'!H:H,"PS"))&gt;0,"P04"," ")</f>
        <v xml:space="preserve"> </v>
      </c>
      <c r="AD244" s="108"/>
      <c r="AE244" s="108" t="str">
        <f>IF(SUM(COUNTIFS('Planificación 2026-1'!F:F,"FILIAL",'Planificación 2026-1'!W:W,C244,'Planificación 2026-1'!H:H,"IN"))&gt;0,"P06"," ")</f>
        <v xml:space="preserve"> </v>
      </c>
      <c r="AF244" s="108" t="str">
        <f>IF(SUM(COUNTIFS('Planificación 2026-1'!F:F,"FILIAL",'Planificación 2026-1'!W:W,C244,'Planificación 2026-1'!H:H,"CA"))&gt;0,"P07"," ")</f>
        <v xml:space="preserve"> </v>
      </c>
      <c r="AG244" s="108" t="str">
        <f>IF(SUM(COUNTIFS('Planificación 2026-1'!F:F,"FILIAL",'Planificación 2026-1'!W:W,C244,'Planificación 2026-1'!H:H,"DE"))&gt;0,"P08"," ")</f>
        <v xml:space="preserve"> </v>
      </c>
      <c r="AH244" s="108" t="str">
        <f>IF(SUM(COUNTIFS('Planificación 2026-1'!F:F,"FILIAL",'Planificación 2026-1'!W:W,C244,'Planificación 2026-1'!H:H,"OB"))&gt;0,"P09"," ")</f>
        <v xml:space="preserve"> </v>
      </c>
      <c r="AI244" s="108" t="str">
        <f>IF(SUM(COUNTIFS('Planificación 2026-1'!F:F,"FILIAL",'Planificación 2026-1'!W:W,C244,'Planificación 2026-1'!H:H,"MH"))&gt;0,"P31"," ")</f>
        <v xml:space="preserve"> </v>
      </c>
      <c r="AJ244" s="108" t="str">
        <f>IF(SUM(COUNTIFS('Planificación 2026-1'!F:F,"FILIAL",'Planificación 2026-1'!W:W,C244,'Planificación 2026-1'!H:H,"IC"))&gt;0,"P32"," ")</f>
        <v xml:space="preserve"> </v>
      </c>
      <c r="AK244" s="108" t="str">
        <f>IF(SUM(COUNTIFS('Planificación 2026-1'!F:F,"FILIAL",'Planificación 2026-1'!W:W,C244,'Planificación 2026-1'!H:H,"AR"))&gt;0,"P34"," ")</f>
        <v xml:space="preserve"> </v>
      </c>
      <c r="AL244" s="108" t="str">
        <f>IF(SUM(COUNTIFS('Planificación 2026-1'!F:F,"FILIAL",'Planificación 2026-1'!W:W,C244,'Planificación 2026-1'!H:H,"T1"))&gt;0,"P35"," ")</f>
        <v xml:space="preserve"> </v>
      </c>
      <c r="AM244" s="108" t="str">
        <f>IF(SUM(COUNTIFS('Planificación 2026-1'!F:F,"FILIAL",'Planificación 2026-1'!W:W,C244,'Planificación 2026-1'!H:H,"T3"))&gt;0,"P36"," ")</f>
        <v xml:space="preserve"> </v>
      </c>
      <c r="AN244" s="108" t="str">
        <f>IF(SUM(COUNTIFS('Planificación 2026-1'!F:F,"FILIAL",'Planificación 2026-1'!W:W,C244,'Planificación 2026-1'!H:H,"T2"))&gt;0,"P37"," ")</f>
        <v xml:space="preserve"> </v>
      </c>
      <c r="AO244" s="108" t="str">
        <f>IF(SUM(COUNTIFS('Planificación 2026-1'!F:F,"FILIAL",'Planificación 2026-1'!W:W,C244,'Planificación 2026-1'!H:H,"AE"))&gt;0,"P38"," ")</f>
        <v xml:space="preserve"> </v>
      </c>
      <c r="AP244" s="108" t="str">
        <f>IF(SUM(COUNTIFS('Planificación 2026-1'!F:F,"FILIAL",'Planificación 2026-1'!W:W,C244,'Planificación 2026-1'!H:H,"T4"))&gt;0,"P55"," ")</f>
        <v xml:space="preserve"> </v>
      </c>
      <c r="AQ244" s="108" t="str">
        <f>IF(SUM(COUNTIFS('Planificación 2026-1'!F:F,"SUNAMPE",'Planificación 2026-1'!W:W,C244,'Planificación 2026-1'!H:H,"AF"))&gt;0," P01"," ")</f>
        <v xml:space="preserve"> </v>
      </c>
      <c r="AR244" s="108" t="str">
        <f>IF(SUM(COUNTIFS('Planificación 2026-1'!F:F,"SUNAMPE",'Planificación 2026-1'!W:W,C244,'Planificación 2026-1'!H:H,"EN"))&gt;0,"P02"," ")</f>
        <v xml:space="preserve"> </v>
      </c>
      <c r="AS244" s="108" t="str">
        <f>IF(SUM(COUNTIFS('Planificación 2026-1'!F:F,"SUNAMPE",'Planificación 2026-1'!W:W,C244,'Planificación 2026-1'!H:H,"IS"))&gt;0,"P03"," ")</f>
        <v xml:space="preserve"> </v>
      </c>
      <c r="AT244" s="108" t="str">
        <f>IF(SUM(COUNTIFS('Planificación 2026-1'!F:F,"SUNAMPE",'Planificación 2026-1'!W:W,C244,'Planificación 2026-1'!H:H,"PS"))&gt;0,"P04"," ")</f>
        <v xml:space="preserve"> </v>
      </c>
      <c r="AU244" s="108"/>
      <c r="AV244" s="108" t="str">
        <f>IF(SUM(COUNTIFS('Planificación 2026-1'!F:F,"SUNAMPE",'Planificación 2026-1'!W:W,C244,'Planificación 2026-1'!H:H,"IN"))&gt;0,"P06"," ")</f>
        <v xml:space="preserve"> </v>
      </c>
      <c r="AW244" s="108" t="str">
        <f>IF(SUM(COUNTIFS('Planificación 2026-1'!F:F,"SUNAMPE",'Planificación 2026-1'!W:W,C244,'Planificación 2026-1'!H:H,"CA"))&gt;0,"P07"," ")</f>
        <v xml:space="preserve"> </v>
      </c>
      <c r="AX244" s="108" t="str">
        <f>IF(SUM(COUNTIFS('Planificación 2026-1'!F:F,"SUNAMPE",'Planificación 2026-1'!W:W,C244,'Planificación 2026-1'!H:H,"DE"))&gt;0,"P08"," ")</f>
        <v xml:space="preserve"> </v>
      </c>
      <c r="AY244" s="108" t="str">
        <f>IF(SUM(COUNTIFS('Planificación 2026-1'!F:F,"SUNAMPE",'Planificación 2026-1'!W:W,C244,'Planificación 2026-1'!H:H,"OB"))&gt;0,"P09"," ")</f>
        <v xml:space="preserve"> </v>
      </c>
      <c r="AZ244" s="108" t="str">
        <f>IF(SUM(COUNTIFS('Planificación 2026-1'!F:F,"SUNAMPE",'Planificación 2026-1'!W:W,C244,'Planificación 2026-1'!H:H,"MH"))&gt;0,"P31"," ")</f>
        <v xml:space="preserve"> </v>
      </c>
      <c r="BA244" s="108" t="str">
        <f>IF(SUM(COUNTIFS('Planificación 2026-1'!F:F,"SUNAMPE",'Planificación 2026-1'!W:W,C244,'Planificación 2026-1'!H:H,"IC"))&gt;0,"P32"," ")</f>
        <v xml:space="preserve"> </v>
      </c>
      <c r="BB244" s="108" t="str">
        <f>IF(SUM(COUNTIFS('Planificación 2026-1'!F:F,"SUNAMPE",'Planificación 2026-1'!W:W,C244,'Planificación 2026-1'!H:H,"AR"))&gt;0,"P34"," ")</f>
        <v xml:space="preserve"> </v>
      </c>
      <c r="BC244" s="108" t="str">
        <f>IF(SUM(COUNTIFS('Planificación 2026-1'!F:F,"SUNAMPE",'Planificación 2026-1'!W:W,C244,'Planificación 2026-1'!H:H,"T1"))&gt;0,"P35"," ")</f>
        <v xml:space="preserve"> </v>
      </c>
      <c r="BD244" s="108" t="str">
        <f>IF(SUM(COUNTIFS('Planificación 2026-1'!F:F,"SUNAMPE",'Planificación 2026-1'!W:W,C244,'Planificación 2026-1'!H:H,"T3"))&gt;0,"P36"," ")</f>
        <v xml:space="preserve"> </v>
      </c>
      <c r="BE244" s="108" t="str">
        <f>IF(SUM(COUNTIFS('Planificación 2026-1'!F:F,"SUNAMPE",'Planificación 2026-1'!W:W,C244,'Planificación 2026-1'!H:H,"T2"))&gt;0,"P37"," ")</f>
        <v xml:space="preserve"> </v>
      </c>
      <c r="BF244" s="108" t="str">
        <f>IF(SUM(COUNTIFS('Planificación 2026-1'!F:F,"SUNAMPE",'Planificación 2026-1'!W:W,C244,'Planificación 2026-1'!H:H,"AE"))&gt;0,"P38"," ")</f>
        <v xml:space="preserve"> </v>
      </c>
      <c r="BG244" s="108" t="str">
        <f>IF(SUM(COUNTIFS('Planificación 2026-1'!F:F,"SUNAMPE",'Planificación 2026-1'!W:W,C244,'Planificación 2026-1'!H:H,"T4"))&gt;0,"P55"," ")</f>
        <v xml:space="preserve"> </v>
      </c>
      <c r="BH244" s="108" t="str">
        <f>IF(SUM(COUNTIFS('Planificación 2026-1'!F:F,"HUAURA",'Planificación 2026-1'!W:W,C244,'Planificación 2026-1'!H:H,"AF"))&gt;0," P01"," ")</f>
        <v xml:space="preserve"> </v>
      </c>
      <c r="BI244" s="108" t="str">
        <f>IF(SUM(COUNTIFS('Planificación 2026-1'!F:F,"HUAURA",'Planificación 2026-1'!W:W,C244,'Planificación 2026-1'!H:H,"EN"))&gt;0,"P02"," ")</f>
        <v xml:space="preserve"> </v>
      </c>
      <c r="BJ244" s="108" t="str">
        <f>IF(SUM(COUNTIFS('Planificación 2026-1'!F:F,"HUAURA",'Planificación 2026-1'!W:W,C244,'Planificación 2026-1'!H:H,"IS"))&gt;0,"P03"," ")</f>
        <v xml:space="preserve"> </v>
      </c>
      <c r="BK244" s="108" t="str">
        <f>IF(SUM(COUNTIFS('Planificación 2026-1'!F:F,"HUAURA",'Planificación 2026-1'!W:W,C244,'Planificación 2026-1'!H:H,"PS"))&gt;0,"P04"," ")</f>
        <v xml:space="preserve"> </v>
      </c>
      <c r="BL244" s="108"/>
      <c r="BM244" s="108" t="str">
        <f>IF(SUM(COUNTIFS('Planificación 2026-1'!F:F,"HUAURA",'Planificación 2026-1'!W:W,C244,'Planificación 2026-1'!H:H,"IN"))&gt;0,"P06"," ")</f>
        <v xml:space="preserve"> </v>
      </c>
      <c r="BN244" s="108" t="str">
        <f>IF(SUM(COUNTIFS('Planificación 2026-1'!F:F,"HUAURA",'Planificación 2026-1'!W:W,C244,'Planificación 2026-1'!H:H,"CA"))&gt;0,"P07"," ")</f>
        <v xml:space="preserve"> </v>
      </c>
      <c r="BO244" s="108" t="str">
        <f>IF(SUM(COUNTIFS('Planificación 2026-1'!F:F,"HUAURA",'Planificación 2026-1'!W:W,C244,'Planificación 2026-1'!H:H,"DE"))&gt;0,"P08"," ")</f>
        <v xml:space="preserve"> </v>
      </c>
      <c r="BP244" s="108" t="str">
        <f>IF(SUM(COUNTIFS('Planificación 2026-1'!F:F,"HUAURA",'Planificación 2026-1'!W:W,C244,'Planificación 2026-1'!H:H,"OB"))&gt;0,"P09"," ")</f>
        <v xml:space="preserve"> </v>
      </c>
      <c r="BQ244" s="108" t="str">
        <f>IF(SUM(COUNTIFS('Planificación 2026-1'!F:F,"HUAURA",'Planificación 2026-1'!W:W,C244,'Planificación 2026-1'!H:H,"MH"))&gt;0,"P31"," ")</f>
        <v xml:space="preserve"> </v>
      </c>
      <c r="BR244" s="108" t="str">
        <f>IF(SUM(COUNTIFS('Planificación 2026-1'!F:F,"HUAURA",'Planificación 2026-1'!W:W,C244,'Planificación 2026-1'!H:H,"IC"))&gt;0,"P32"," ")</f>
        <v xml:space="preserve"> </v>
      </c>
      <c r="BS244" s="108" t="str">
        <f>IF(SUM(COUNTIFS('Planificación 2026-1'!F:F,"HUAURA",'Planificación 2026-1'!W:W,C244,'Planificación 2026-1'!H:H,"AR"))&gt;0,"P34"," ")</f>
        <v xml:space="preserve"> </v>
      </c>
      <c r="BT244" s="108" t="str">
        <f>IF(SUM(COUNTIFS('Planificación 2026-1'!F:F,"HUAURA",'Planificación 2026-1'!W:W,C244,'Planificación 2026-1'!H:H,"T1"))&gt;0,"P35"," ")</f>
        <v xml:space="preserve"> </v>
      </c>
      <c r="BU244" s="108" t="str">
        <f>IF(SUM(COUNTIFS('Planificación 2026-1'!F:F,"HUAURA",'Planificación 2026-1'!W:W,C244,'Planificación 2026-1'!H:H,"T3"))&gt;0,"P36"," ")</f>
        <v xml:space="preserve"> </v>
      </c>
      <c r="BV244" s="108" t="str">
        <f>IF(SUM(COUNTIFS('Planificación 2026-1'!F:F,"HUAURA",'Planificación 2026-1'!W:W,C244,'Planificación 2026-1'!H:H,"T2"))&gt;0,"P37"," ")</f>
        <v xml:space="preserve"> </v>
      </c>
      <c r="BW244" s="108" t="str">
        <f>IF(SUM(COUNTIFS('Planificación 2026-1'!F:F,"HUAURA",'Planificación 2026-1'!W:W,C244,'Planificación 2026-1'!H:H,"AE"))&gt;0,"P38"," ")</f>
        <v xml:space="preserve"> </v>
      </c>
      <c r="BX244" s="108" t="str">
        <f>IF(SUM(COUNTIFS('Planificación 2026-1'!F:F,"HUAURA",'Planificación 2026-1'!W:W,C244,'Planificación 2026-1'!H:H,"T4"))&gt;0,"P55"," ")</f>
        <v xml:space="preserve"> </v>
      </c>
      <c r="BY244" s="109">
        <f>SUMIFS('Planificación 2026-1'!R:R,'Planificación 2026-1'!W:W,C244,'Planificación 2026-1'!H:H,"AF",'Planificación 2026-1'!I:I,"&gt;2")</f>
        <v>0</v>
      </c>
      <c r="BZ244" s="109">
        <f>SUMIFS('Planificación 2026-1'!R:R,'Planificación 2026-1'!W:W,C244,'Planificación 2026-1'!H:H,"EN",'Planificación 2026-1'!I:I,"&gt;2")</f>
        <v>0</v>
      </c>
      <c r="CA244" s="109">
        <f>SUMIFS('Planificación 2026-1'!R:R,'Planificación 2026-1'!W:W,C244,'Planificación 2026-1'!H:H,"IS",'Planificación 2026-1'!I:I,"&gt;2")</f>
        <v>0</v>
      </c>
      <c r="CB244" s="109">
        <f>SUMIFS('Planificación 2026-1'!R:R,'Planificación 2026-1'!W:W,C244,'Planificación 2026-1'!H:H,"PS",'Planificación 2026-1'!I:I,"&gt;2")</f>
        <v>0</v>
      </c>
      <c r="CC244" s="109">
        <f>SUMIFS('Planificación 2026-1'!R:R,'Planificación 2026-1'!W:W,C244,'Planificación 2026-1'!H:H,"IN",'Planificación 2026-1'!I:I,"&gt;2")</f>
        <v>0</v>
      </c>
      <c r="CD244" s="109">
        <f>SUMIFS('Planificación 2026-1'!R:R,'Planificación 2026-1'!W:W,C244,'Planificación 2026-1'!H:H,"CA",'Planificación 2026-1'!I:I,"&gt;2")</f>
        <v>0</v>
      </c>
      <c r="CE244" s="109">
        <f>SUMIFS('Planificación 2026-1'!R:R,'Planificación 2026-1'!W:W,C244,'Planificación 2026-1'!H:H,"DE",'Planificación 2026-1'!I:I,"&gt;2")</f>
        <v>0</v>
      </c>
      <c r="CF244" s="109">
        <f>SUMIFS('Planificación 2026-1'!R:R,'Planificación 2026-1'!W:W,C244,'Planificación 2026-1'!H:H,"OB",'Planificación 2026-1'!I:I,"&gt;2")</f>
        <v>0</v>
      </c>
      <c r="CG244" s="109">
        <f>SUMIFS('Planificación 2026-1'!R:R,'Planificación 2026-1'!W:W,C244,'Planificación 2026-1'!H:H,"MH",'Planificación 2026-1'!I:I,"&gt;2")</f>
        <v>0</v>
      </c>
      <c r="CH244" s="109">
        <f>SUMIFS('Planificación 2026-1'!R:R,'Planificación 2026-1'!W:W,C244,'Planificación 2026-1'!H:H,"IC",'Planificación 2026-1'!I:I,"&gt;2")</f>
        <v>0</v>
      </c>
      <c r="CI244" s="109">
        <f>SUMIFS('Planificación 2026-1'!R:R,'Planificación 2026-1'!W:W,C244,'Planificación 2026-1'!H:H,"AR",'Planificación 2026-1'!I:I,"&gt;2")</f>
        <v>0</v>
      </c>
      <c r="CJ244" s="109">
        <f>SUMIFS('Planificación 2026-1'!R:R,'Planificación 2026-1'!W:W,C244,'Planificación 2026-1'!H:H,"T1",'Planificación 2026-1'!I:I,"&gt;2")</f>
        <v>0</v>
      </c>
      <c r="CK244" s="109">
        <f>SUMIFS('Planificación 2026-1'!R:R,'Planificación 2026-1'!W:W,C244,'Planificación 2026-1'!H:H,"T3",'Planificación 2026-1'!I:I,"&gt;2")</f>
        <v>0</v>
      </c>
      <c r="CL244" s="109">
        <f>SUMIFS('Planificación 2026-1'!R:R,'Planificación 2026-1'!W:W,C244,'Planificación 2026-1'!H:H,"T2",'Planificación 2026-1'!I:I,"&gt;2")</f>
        <v>0</v>
      </c>
      <c r="CM244" s="109">
        <f>SUMIFS('Planificación 2026-1'!R:R,'Planificación 2026-1'!W:W,C244,'Planificación 2026-1'!H:H,"AE",'Planificación 2026-1'!I:I,"&gt;2")</f>
        <v>0</v>
      </c>
      <c r="CN244" s="109">
        <f>SUMIFS('Planificación 2026-1'!R:R,'Planificación 2026-1'!W:W,C244,'Planificación 2026-1'!H:H,"T4",'Planificación 2026-1'!I:I,"&gt;2")</f>
        <v>0</v>
      </c>
      <c r="CO244" s="109">
        <f>SUMIFS('Planificación 2026-1'!R:R,'Planificación 2026-1'!W:W,C244,'Planificación 2026-1'!H:H,"AF",'Planificación 2026-1'!I:I,"&lt;3")</f>
        <v>0</v>
      </c>
      <c r="CP244" s="109">
        <f>SUMIFS('Planificación 2026-1'!R:R,'Planificación 2026-1'!W:W,C244,'Planificación 2026-1'!H:H,"EN",'Planificación 2026-1'!I:I,"&lt;3")</f>
        <v>0</v>
      </c>
      <c r="CQ244" s="109">
        <f>SUMIFS('Planificación 2026-1'!R:R,'Planificación 2026-1'!W:W,C244,'Planificación 2026-1'!H:H,"IS",'Planificación 2026-1'!I:I,"&lt;3")</f>
        <v>0</v>
      </c>
      <c r="CR244" s="109">
        <f>SUMIFS('Planificación 2026-1'!R:R,'Planificación 2026-1'!W:W,C244,'Planificación 2026-1'!H:H,"PS",'Planificación 2026-1'!I:I,"&lt;3")</f>
        <v>0</v>
      </c>
      <c r="CS244" s="109">
        <f>SUMIFS('Planificación 2026-1'!R:R,'Planificación 2026-1'!W:W,C244,'Planificación 2026-1'!H:H,"IN",'Planificación 2026-1'!I:I,"&lt;3")</f>
        <v>12</v>
      </c>
      <c r="CT244" s="109">
        <f>SUMIFS('Planificación 2026-1'!R:R,'Planificación 2026-1'!W:W,C244,'Planificación 2026-1'!H:H,"CA",'Planificación 2026-1'!I:I,"&lt;3")</f>
        <v>0</v>
      </c>
      <c r="CU244" s="109">
        <f>SUMIFS('Planificación 2026-1'!R:R,'Planificación 2026-1'!W:W,C244,'Planificación 2026-1'!H:H,"DE",'Planificación 2026-1'!I:I,"&lt;3")</f>
        <v>0</v>
      </c>
      <c r="CV244" s="109">
        <f>SUMIFS('Planificación 2026-1'!R:R,'Planificación 2026-1'!W:W,C244,'Planificación 2026-1'!H:H,"OB",'Planificación 2026-1'!I:I,"&lt;3")</f>
        <v>0</v>
      </c>
      <c r="CW244" s="109">
        <f>SUMIFS('Planificación 2026-1'!R:R,'Planificación 2026-1'!W:W,C244,'Planificación 2026-1'!H:H,"MH",'Planificación 2026-1'!I:I,"&lt;3")</f>
        <v>0</v>
      </c>
      <c r="CX244" s="109">
        <f>SUMIFS('Planificación 2026-1'!R:R,'Planificación 2026-1'!W:W,C244,'Planificación 2026-1'!H:H,"IC",'Planificación 2026-1'!I:I,"&lt;3")</f>
        <v>0</v>
      </c>
      <c r="CY244" s="109">
        <f>SUMIFS('Planificación 2026-1'!R:R,'Planificación 2026-1'!W:W,C244,'Planificación 2026-1'!H:H,"AR",'Planificación 2026-1'!I:I,"&lt;3")</f>
        <v>0</v>
      </c>
      <c r="CZ244" s="109">
        <f>SUMIFS('Planificación 2026-1'!R:R,'Planificación 2026-1'!W:W,C244,'Planificación 2026-1'!H:H,"T1",'Planificación 2026-1'!I:I,"&lt;3")</f>
        <v>0</v>
      </c>
      <c r="DA244" s="109">
        <f>SUMIFS('Planificación 2026-1'!R:R,'Planificación 2026-1'!W:W,C244,'Planificación 2026-1'!H:H,"T3",'Planificación 2026-1'!I:I,"&lt;3")</f>
        <v>0</v>
      </c>
      <c r="DB244" s="109">
        <f>SUMIFS('Planificación 2026-1'!R:R,'Planificación 2026-1'!W:W,C244,'Planificación 2026-1'!H:H,"T2",'Planificación 2026-1'!I:I,"&lt;3")</f>
        <v>0</v>
      </c>
      <c r="DC244" s="109">
        <f>SUMIFS('Planificación 2026-1'!R:R,'Planificación 2026-1'!W:W,C244,'Planificación 2026-1'!H:H,"AE",'Planificación 2026-1'!I:I,"&lt;3")</f>
        <v>0</v>
      </c>
      <c r="DD244" s="109">
        <f>SUMIFS('Planificación 2026-1'!R:R,'Planificación 2026-1'!W:W,C244,'Planificación 2026-1'!H:H,"T4",'Planificación 2026-1'!I:I,"&lt;3")</f>
        <v>0</v>
      </c>
      <c r="DE244" s="108" t="str">
        <f t="shared" si="36"/>
        <v>P06</v>
      </c>
      <c r="DF244" s="41">
        <f>IF(C244="","",SUMIFS('Planificación 2026-1'!R:R,'Planificación 2026-1'!W:W,C244,'Planificación 2026-1'!F:F,"PRINCIPAL",'Planificación 2026-1'!X:X,"VIRTUAL"))</f>
        <v>0</v>
      </c>
      <c r="DG244" s="41">
        <f>IF(C244="","",SUMIFS('Planificación 2026-1'!R:R,'Planificación 2026-1'!W:W,C244,'Planificación 2026-1'!F:F,"PRINCIPAL",'Planificación 2026-1'!X:X,"PRESENCIAL"))</f>
        <v>0</v>
      </c>
      <c r="DH244" s="41">
        <f>IF(C244="","",SUMIFS('Planificación 2026-1'!R:R,'Planificación 2026-1'!W:W,C244,'Planificación 2026-1'!F:F,"PRINCIPAL",'Planificación 2026-1'!X:X,"HIBRIDO PRESENCIAL"))</f>
        <v>12</v>
      </c>
      <c r="DI244" s="108" t="str">
        <f t="shared" si="37"/>
        <v/>
      </c>
      <c r="DJ244" s="108">
        <f>IF(C244="","",SUMIFS('Planificación 2026-1'!R:R,'Planificación 2026-1'!W:W,C244,'Planificación 2026-1'!F:F,"FILIAL",'Planificación 2026-1'!X:X,"VIRTUAL"))</f>
        <v>0</v>
      </c>
      <c r="DK244" s="110">
        <f>IF(C244="","",SUMIFS('Planificación 2026-1'!R:R,'Planificación 2026-1'!W:W,C244,'Planificación 2026-1'!F:F,"FILIAL",'Planificación 2026-1'!X:X,"PRESENCIAL"))</f>
        <v>0</v>
      </c>
      <c r="DL244" s="61">
        <f>IF(C244="","",SUMIFS('Planificación 2026-1'!R:R,'Planificación 2026-1'!W:W,C244,'Planificación 2026-1'!F:F,"FILIAL",'Planificación 2026-1'!X:X,"HIBRIDO PRESENCIAL"))</f>
        <v>0</v>
      </c>
      <c r="DM244" s="111" t="str">
        <f t="shared" si="38"/>
        <v/>
      </c>
      <c r="DN244" s="108">
        <f>IF(C244="","",SUMIFS('Planificación 2026-1'!R:R,'Planificación 2026-1'!W:W,C244,'Planificación 2026-1'!F:F,"SUNAMPE",'Planificación 2026-1'!X:X,"VIRTUAL"))</f>
        <v>0</v>
      </c>
      <c r="DO244" s="61">
        <f>IF(C244="","",SUMIFS('Planificación 2026-1'!R:R,'Planificación 2026-1'!W:W,C244,'Planificación 2026-1'!F:F,"SUNAMPE",'Planificación 2026-1'!X:X,"PRESENCIAL"))</f>
        <v>0</v>
      </c>
      <c r="DP244" s="111" t="str">
        <f t="shared" si="39"/>
        <v/>
      </c>
      <c r="DQ244" s="108">
        <f>IF(C244="","",SUMIFS('Planificación 2026-1'!R:R,'Planificación 2026-1'!W:W,C244,'Planificación 2026-1'!F:F,"HUAURA",'Planificación 2026-1'!X:X,"VIRTUAL"))</f>
        <v>0</v>
      </c>
      <c r="DR244" s="61">
        <f>IF(C244="","",SUMIFS('Planificación 2026-1'!R:R,'Planificación 2026-1'!W:W,C244,'Planificación 2026-1'!F:F,"HUAURA",'Planificación 2026-1'!X:X,"PRESENCIAL"))</f>
        <v>0</v>
      </c>
      <c r="DS244" s="76">
        <f>SUMIFS('Planificación 2026-1'!R:R,'Planificación 2026-1'!W:W,C244,'Planificación 2026-1'!F:F,"PRINCIPAL",'Planificación 2026-1'!X:X,"VIRTUAL",'Planificación 2026-1'!I:I,"&gt;2")</f>
        <v>0</v>
      </c>
      <c r="DT244" s="76">
        <f>SUMIFS('Planificación 2026-1'!R:R,'Planificación 2026-1'!W:W,C244,'Planificación 2026-1'!F:F,"PRINCIPAL",'Planificación 2026-1'!X:X,"&lt;&gt;VIRTUAL",'Planificación 2026-1'!I:I,"&gt;2")</f>
        <v>0</v>
      </c>
      <c r="DU244" s="76">
        <f>SUMIFS('Planificación 2026-1'!R:R,'Planificación 2026-1'!W:W,C244,'Planificación 2026-1'!F:F,"SUNAMPE",'Planificación 2026-1'!X:X,"VIRTUAL",'Planificación 2026-1'!I:I,"&gt;2")</f>
        <v>0</v>
      </c>
      <c r="DV244" s="76">
        <f>SUMIFS('Planificación 2026-1'!R:R,'Planificación 2026-1'!W:W,C244,'Planificación 2026-1'!F:F,"SUNAMPE",'Planificación 2026-1'!X:X,"&lt;&gt;VIRTUAL",'Planificación 2026-1'!I:I,"&gt;2")</f>
        <v>0</v>
      </c>
      <c r="DW244" s="76">
        <f>SUMIFS('Planificación 2026-1'!R:R,'Planificación 2026-1'!W:W,C244,'Planificación 2026-1'!F:F,"FILIAL",'Planificación 2026-1'!X:X,"VIRTUAL",'Planificación 2026-1'!I:I,"&gt;2")</f>
        <v>0</v>
      </c>
      <c r="DX244" s="76">
        <f>SUMIFS('Planificación 2026-1'!R:R,'Planificación 2026-1'!W:W,C244,'Planificación 2026-1'!F:F,"FILIAL",'Planificación 2026-1'!X:X,"&lt;&gt;VIRTUAL",'Planificación 2026-1'!I:I,"&gt;2")</f>
        <v>0</v>
      </c>
      <c r="DY244" s="76">
        <f>SUMIFS('Planificación 2026-1'!R:R,'Planificación 2026-1'!W:W,C244,'Planificación 2026-1'!F:F,"PORUMA",'Planificación 2026-1'!X:X,"VIRTUAL",'Planificación 2026-1'!I:I,"&gt;2")</f>
        <v>0</v>
      </c>
      <c r="DZ244" s="76">
        <f>SUMIFS('Planificación 2026-1'!R:R,'Planificación 2026-1'!W:W,C244,'Planificación 2026-1'!F:F,"PORUMA",'Planificación 2026-1'!X:X,"&lt;&gt;VIRTUAL",'Planificación 2026-1'!I:I,"&gt;2")</f>
        <v>0</v>
      </c>
      <c r="EA244" s="76">
        <f>SUMIFS('Planificación 2026-1'!R:R,'Planificación 2026-1'!W:W,C244,'Planificación 2026-1'!F:F,"HUAURA",'Planificación 2026-1'!X:X,"VIRTUAL",'Planificación 2026-1'!I:I,"&gt;2")</f>
        <v>0</v>
      </c>
      <c r="EB244" s="76">
        <f>SUMIFS('Planificación 2026-1'!R:R,'Planificación 2026-1'!W:W,C244,'Planificación 2026-1'!F:F,"HUAURA",'Planificación 2026-1'!X:X,"&lt;&gt;VIRTUAL",'Planificación 2026-1'!I:I,"&gt;2")</f>
        <v>0</v>
      </c>
      <c r="EC244" s="76">
        <f>SUMIFS('Planificación 2026-1'!R:R,'Planificación 2026-1'!W:W,C244,'Planificación 2026-1'!F:F,"PRINCIPAL",'Planificación 2026-1'!X:X,"VIRTUAL",'Planificación 2026-1'!I:I,"&lt;3")</f>
        <v>0</v>
      </c>
      <c r="ED244" s="76">
        <f>SUMIFS('Planificación 2026-1'!R:R,'Planificación 2026-1'!W:W,C244,'Planificación 2026-1'!F:F,"PRINCIPAL",'Planificación 2026-1'!X:X,"&lt;&gt;VIRTUAL",'Planificación 2026-1'!I:I,"&lt;3")</f>
        <v>12</v>
      </c>
      <c r="EE244" s="76">
        <f>SUMIFS('Planificación 2026-1'!R:R,'Planificación 2026-1'!W:W,C244,'Planificación 2026-1'!F:F,"SUNAMPE",'Planificación 2026-1'!X:X,"VIRTUAL",'Planificación 2026-1'!I:I,"&lt;3")</f>
        <v>0</v>
      </c>
      <c r="EF244" s="76">
        <f>SUMIFS('Planificación 2026-1'!R:R,'Planificación 2026-1'!W:W,C244,'Planificación 2026-1'!F:F,"SUNAMPE",'Planificación 2026-1'!X:X,"&lt;&gt;VIRTUAL",'Planificación 2026-1'!I:I,"&lt;3")</f>
        <v>0</v>
      </c>
      <c r="EG244" s="76">
        <f>SUMIFS('Planificación 2026-1'!R:R,'Planificación 2026-1'!W:W,C244,'Planificación 2026-1'!F:F,"FILIAL",'Planificación 2026-1'!X:X,"VIRTUAL",'Planificación 2026-1'!I:I,"&lt;3")</f>
        <v>0</v>
      </c>
      <c r="EH244" s="76">
        <f>SUMIFS('Planificación 2026-1'!R:R,'Planificación 2026-1'!W:W,C244,'Planificación 2026-1'!F:F,"FILIAL",'Planificación 2026-1'!X:X,"&lt;&gt;VIRTUAL",'Planificación 2026-1'!I:I,"&lt;3")</f>
        <v>0</v>
      </c>
      <c r="EI244" s="76">
        <f>SUMIFS('Planificación 2026-1'!R:R,'Planificación 2026-1'!W:W,C244,'Planificación 2026-1'!F:F,"PORUMA",'Planificación 2026-1'!X:X,"VIRTUAL",'Planificación 2026-1'!I:I,"&lt;3")</f>
        <v>0</v>
      </c>
      <c r="EJ244" s="76">
        <f>SUMIFS('Planificación 2026-1'!R:R,'Planificación 2026-1'!W:W,C244,'Planificación 2026-1'!F:F,"PORUMA",'Planificación 2026-1'!X:X,"&lt;&gt;VIRTUAL",'Planificación 2026-1'!I:I,"&lt;3")</f>
        <v>0</v>
      </c>
      <c r="EK244" s="76">
        <f>SUMIFS('Planificación 2026-1'!R:R,'Planificación 2026-1'!W:W,C244,'Planificación 2026-1'!F:F,"HUAURA",'Planificación 2026-1'!X:X,"VIRTUAL",'Planificación 2026-1'!I:I,"&lt;3")</f>
        <v>0</v>
      </c>
      <c r="EL244" s="76">
        <f>SUMIFS('Planificación 2026-1'!R:R,'Planificación 2026-1'!W:W,C244,'Planificación 2026-1'!F:F,"HUAURA",'Planificación 2026-1'!X:X,"&lt;&gt;VIRTUAL",'Planificación 2026-1'!I:I,"&lt;3")</f>
        <v>0</v>
      </c>
      <c r="EM244" s="76"/>
      <c r="EN244" s="76">
        <f t="shared" si="32"/>
        <v>0</v>
      </c>
      <c r="EO244" s="76">
        <f t="shared" si="33"/>
        <v>12</v>
      </c>
      <c r="EP244" s="76" t="b">
        <f t="shared" si="34"/>
        <v>1</v>
      </c>
      <c r="EQ244" s="76" t="str">
        <f t="shared" si="35"/>
        <v/>
      </c>
      <c r="ER244" s="76" t="str">
        <f t="shared" si="40"/>
        <v>PRESENCIAL</v>
      </c>
    </row>
    <row r="245" spans="1:148" hidden="1">
      <c r="A245" s="83"/>
      <c r="B245" s="119">
        <v>242</v>
      </c>
      <c r="C245" s="115" t="s">
        <v>418</v>
      </c>
      <c r="D245" s="112">
        <f>SUMIF('Planificación 2026-1'!W:W,C245,'Planificación 2026-1'!R:R)</f>
        <v>32</v>
      </c>
      <c r="E245" s="114" t="s">
        <v>173</v>
      </c>
      <c r="F245" s="115" t="s">
        <v>347</v>
      </c>
      <c r="G245" s="115" t="s">
        <v>153</v>
      </c>
      <c r="H245" s="115" t="s">
        <v>125</v>
      </c>
      <c r="I245" s="107" t="str">
        <f>IF(SUM(COUNTIFS('Planificación 2026-1'!F:F,"PRINCIPAL",'Planificación 2026-1'!W:W,C245,'Planificación 2026-1'!H:H,"AF"))&gt;0,"P01"," ")</f>
        <v xml:space="preserve"> </v>
      </c>
      <c r="J245" s="108" t="str">
        <f>IF(SUM(COUNTIFS('Planificación 2026-1'!F:F,"PRINCIPAL",'Planificación 2026-1'!W:W,C245,'Planificación 2026-1'!H:H,"EN"))&gt;0,"P02"," ")</f>
        <v xml:space="preserve"> </v>
      </c>
      <c r="K245" s="108" t="str">
        <f>IF(SUM(COUNTIFS('Planificación 2026-1'!F:F,"PRINCIPAL",'Planificación 2026-1'!W:W,C245,'Planificación 2026-1'!H:H,"IS"))&gt;0,"P03"," ")</f>
        <v xml:space="preserve"> </v>
      </c>
      <c r="L245" s="108" t="str">
        <f>IF(SUM(COUNTIFS('Planificación 2026-1'!F:F,"PRINCIPAL",'Planificación 2026-1'!W:W,C245,'Planificación 2026-1'!H:H,"PS"))&gt;0,"P04"," ")</f>
        <v xml:space="preserve"> </v>
      </c>
      <c r="M245" s="108"/>
      <c r="N245" s="108" t="str">
        <f>IF(SUM(COUNTIFS('Planificación 2026-1'!F:F,"PRINCIPAL",'Planificación 2026-1'!W:W,C245,'Planificación 2026-1'!H:H,"IN"))&gt;0,"P06"," ")</f>
        <v>P06</v>
      </c>
      <c r="O245" s="108" t="str">
        <f>IF(SUM(COUNTIFS('Planificación 2026-1'!F:F,"PRINCIPAL",'Planificación 2026-1'!W:W,C245,'Planificación 2026-1'!H:H,"CA"))&gt;0,"P07"," ")</f>
        <v xml:space="preserve"> </v>
      </c>
      <c r="P245" s="108" t="str">
        <f>IF(SUM(COUNTIFS('Planificación 2026-1'!F:F,"PRINCIPAL",'Planificación 2026-1'!W:W,C245,'Planificación 2026-1'!H:H,"DE"))&gt;0,"P08"," ")</f>
        <v xml:space="preserve"> </v>
      </c>
      <c r="Q245" s="108" t="str">
        <f>IF(SUM(COUNTIFS('Planificación 2026-1'!F:F,"PRINCIPAL",'Planificación 2026-1'!W:W,C245,'Planificación 2026-1'!H:H,"OB"))&gt;0,"P09"," ")</f>
        <v xml:space="preserve"> </v>
      </c>
      <c r="R245" s="108" t="str">
        <f>IF(SUM(COUNTIFS('Planificación 2026-1'!F:F,"PRINCIPAL",'Planificación 2026-1'!W:W,C245,'Planificación 2026-1'!H:H,"MH"))&gt;0,"P31"," ")</f>
        <v xml:space="preserve"> </v>
      </c>
      <c r="S245" s="108" t="str">
        <f>IF(SUM(COUNTIFS('Planificación 2026-1'!F:F,"PRINCIPAL",'Planificación 2026-1'!W:W,C245,'Planificación 2026-1'!H:H,"IC"))&gt;0,"P32"," ")</f>
        <v xml:space="preserve"> </v>
      </c>
      <c r="T245" s="108" t="str">
        <f>IF(SUM(COUNTIFS('Planificación 2026-1'!F:F,"PRINCIPAL",'Planificación 2026-1'!W:W,C245,'Planificación 2026-1'!H:H,"AR"))&gt;0,"P34"," ")</f>
        <v xml:space="preserve"> </v>
      </c>
      <c r="U245" s="108" t="str">
        <f>IF(SUM(COUNTIFS('Planificación 2026-1'!F:F,"PRINCIPAL",'Planificación 2026-1'!W:W,C245,'Planificación 2026-1'!H:H,"T1"))&gt;0,"P35"," ")</f>
        <v xml:space="preserve"> </v>
      </c>
      <c r="V245" s="108" t="str">
        <f>IF(SUM(COUNTIFS('Planificación 2026-1'!F:F,"PRINCIPAL",'Planificación 2026-1'!W:W,C245,'Planificación 2026-1'!H:H,"T3"))&gt;0,"P36"," ")</f>
        <v xml:space="preserve"> </v>
      </c>
      <c r="W245" s="108" t="str">
        <f>IF(SUM(COUNTIFS('Planificación 2026-1'!F:F,"PRINCIPAL",'Planificación 2026-1'!W:W,C245,'Planificación 2026-1'!H:H,"T2"))&gt;0,"P37"," ")</f>
        <v xml:space="preserve"> </v>
      </c>
      <c r="X245" s="108" t="str">
        <f>IF(SUM(COUNTIFS('Planificación 2026-1'!F:F,"PRINCIPAL",'Planificación 2026-1'!W:W,C245,'Planificación 2026-1'!H:H,"AE"))&gt;0,"P38"," ")</f>
        <v xml:space="preserve"> </v>
      </c>
      <c r="Y245" s="108" t="str">
        <f>IF(SUM(COUNTIFS('Planificación 2026-1'!F:F,"PRINCIPAL",'Planificación 2026-1'!W:W,C245,'Planificación 2026-1'!H:H,"T4"))&gt;0,"P55"," ")</f>
        <v xml:space="preserve"> </v>
      </c>
      <c r="Z245" s="108" t="str">
        <f>IF(SUM(COUNTIFS('Planificación 2026-1'!F:F,"FILIAL",'Planificación 2026-1'!W:W,C245,'Planificación 2026-1'!H:H,"AF"))&gt;0," P01"," ")</f>
        <v xml:space="preserve"> </v>
      </c>
      <c r="AA245" s="108" t="str">
        <f>IF(SUM(COUNTIFS('Planificación 2026-1'!F:F,"FILIAL",'Planificación 2026-1'!W:W,C245,'Planificación 2026-1'!H:H,"EN"))&gt;0,"P02"," ")</f>
        <v xml:space="preserve"> </v>
      </c>
      <c r="AB245" s="108" t="str">
        <f>IF(SUM(COUNTIFS('Planificación 2026-1'!F:F,"FILIAL",'Planificación 2026-1'!W:W,C245,'Planificación 2026-1'!H:H,"IS"))&gt;0,"P03"," ")</f>
        <v xml:space="preserve"> </v>
      </c>
      <c r="AC245" s="108" t="str">
        <f>IF(SUM(COUNTIFS('Planificación 2026-1'!F:F,"FILIAL",'Planificación 2026-1'!W:W,C245,'Planificación 2026-1'!H:H,"PS"))&gt;0,"P04"," ")</f>
        <v xml:space="preserve"> </v>
      </c>
      <c r="AD245" s="108"/>
      <c r="AE245" s="108" t="str">
        <f>IF(SUM(COUNTIFS('Planificación 2026-1'!F:F,"FILIAL",'Planificación 2026-1'!W:W,C245,'Planificación 2026-1'!H:H,"IN"))&gt;0,"P06"," ")</f>
        <v xml:space="preserve"> </v>
      </c>
      <c r="AF245" s="108" t="str">
        <f>IF(SUM(COUNTIFS('Planificación 2026-1'!F:F,"FILIAL",'Planificación 2026-1'!W:W,C245,'Planificación 2026-1'!H:H,"CA"))&gt;0,"P07"," ")</f>
        <v xml:space="preserve"> </v>
      </c>
      <c r="AG245" s="108" t="str">
        <f>IF(SUM(COUNTIFS('Planificación 2026-1'!F:F,"FILIAL",'Planificación 2026-1'!W:W,C245,'Planificación 2026-1'!H:H,"DE"))&gt;0,"P08"," ")</f>
        <v xml:space="preserve"> </v>
      </c>
      <c r="AH245" s="108" t="str">
        <f>IF(SUM(COUNTIFS('Planificación 2026-1'!F:F,"FILIAL",'Planificación 2026-1'!W:W,C245,'Planificación 2026-1'!H:H,"OB"))&gt;0,"P09"," ")</f>
        <v xml:space="preserve"> </v>
      </c>
      <c r="AI245" s="108" t="str">
        <f>IF(SUM(COUNTIFS('Planificación 2026-1'!F:F,"FILIAL",'Planificación 2026-1'!W:W,C245,'Planificación 2026-1'!H:H,"MH"))&gt;0,"P31"," ")</f>
        <v xml:space="preserve"> </v>
      </c>
      <c r="AJ245" s="108" t="str">
        <f>IF(SUM(COUNTIFS('Planificación 2026-1'!F:F,"FILIAL",'Planificación 2026-1'!W:W,C245,'Planificación 2026-1'!H:H,"IC"))&gt;0,"P32"," ")</f>
        <v xml:space="preserve"> </v>
      </c>
      <c r="AK245" s="108" t="str">
        <f>IF(SUM(COUNTIFS('Planificación 2026-1'!F:F,"FILIAL",'Planificación 2026-1'!W:W,C245,'Planificación 2026-1'!H:H,"AR"))&gt;0,"P34"," ")</f>
        <v xml:space="preserve"> </v>
      </c>
      <c r="AL245" s="108" t="str">
        <f>IF(SUM(COUNTIFS('Planificación 2026-1'!F:F,"FILIAL",'Planificación 2026-1'!W:W,C245,'Planificación 2026-1'!H:H,"T1"))&gt;0,"P35"," ")</f>
        <v xml:space="preserve"> </v>
      </c>
      <c r="AM245" s="108" t="str">
        <f>IF(SUM(COUNTIFS('Planificación 2026-1'!F:F,"FILIAL",'Planificación 2026-1'!W:W,C245,'Planificación 2026-1'!H:H,"T3"))&gt;0,"P36"," ")</f>
        <v xml:space="preserve"> </v>
      </c>
      <c r="AN245" s="108" t="str">
        <f>IF(SUM(COUNTIFS('Planificación 2026-1'!F:F,"FILIAL",'Planificación 2026-1'!W:W,C245,'Planificación 2026-1'!H:H,"T2"))&gt;0,"P37"," ")</f>
        <v xml:space="preserve"> </v>
      </c>
      <c r="AO245" s="108" t="str">
        <f>IF(SUM(COUNTIFS('Planificación 2026-1'!F:F,"FILIAL",'Planificación 2026-1'!W:W,C245,'Planificación 2026-1'!H:H,"AE"))&gt;0,"P38"," ")</f>
        <v xml:space="preserve"> </v>
      </c>
      <c r="AP245" s="108" t="str">
        <f>IF(SUM(COUNTIFS('Planificación 2026-1'!F:F,"FILIAL",'Planificación 2026-1'!W:W,C245,'Planificación 2026-1'!H:H,"T4"))&gt;0,"P55"," ")</f>
        <v xml:space="preserve"> </v>
      </c>
      <c r="AQ245" s="108" t="str">
        <f>IF(SUM(COUNTIFS('Planificación 2026-1'!F:F,"SUNAMPE",'Planificación 2026-1'!W:W,C245,'Planificación 2026-1'!H:H,"AF"))&gt;0," P01"," ")</f>
        <v xml:space="preserve"> </v>
      </c>
      <c r="AR245" s="108" t="str">
        <f>IF(SUM(COUNTIFS('Planificación 2026-1'!F:F,"SUNAMPE",'Planificación 2026-1'!W:W,C245,'Planificación 2026-1'!H:H,"EN"))&gt;0,"P02"," ")</f>
        <v xml:space="preserve"> </v>
      </c>
      <c r="AS245" s="108" t="str">
        <f>IF(SUM(COUNTIFS('Planificación 2026-1'!F:F,"SUNAMPE",'Planificación 2026-1'!W:W,C245,'Planificación 2026-1'!H:H,"IS"))&gt;0,"P03"," ")</f>
        <v xml:space="preserve"> </v>
      </c>
      <c r="AT245" s="108" t="str">
        <f>IF(SUM(COUNTIFS('Planificación 2026-1'!F:F,"SUNAMPE",'Planificación 2026-1'!W:W,C245,'Planificación 2026-1'!H:H,"PS"))&gt;0,"P04"," ")</f>
        <v xml:space="preserve"> </v>
      </c>
      <c r="AU245" s="108"/>
      <c r="AV245" s="108" t="str">
        <f>IF(SUM(COUNTIFS('Planificación 2026-1'!F:F,"SUNAMPE",'Planificación 2026-1'!W:W,C245,'Planificación 2026-1'!H:H,"IN"))&gt;0,"P06"," ")</f>
        <v xml:space="preserve"> </v>
      </c>
      <c r="AW245" s="108" t="str">
        <f>IF(SUM(COUNTIFS('Planificación 2026-1'!F:F,"SUNAMPE",'Planificación 2026-1'!W:W,C245,'Planificación 2026-1'!H:H,"CA"))&gt;0,"P07"," ")</f>
        <v xml:space="preserve"> </v>
      </c>
      <c r="AX245" s="108" t="str">
        <f>IF(SUM(COUNTIFS('Planificación 2026-1'!F:F,"SUNAMPE",'Planificación 2026-1'!W:W,C245,'Planificación 2026-1'!H:H,"DE"))&gt;0,"P08"," ")</f>
        <v xml:space="preserve"> </v>
      </c>
      <c r="AY245" s="108" t="str">
        <f>IF(SUM(COUNTIFS('Planificación 2026-1'!F:F,"SUNAMPE",'Planificación 2026-1'!W:W,C245,'Planificación 2026-1'!H:H,"OB"))&gt;0,"P09"," ")</f>
        <v xml:space="preserve"> </v>
      </c>
      <c r="AZ245" s="108" t="str">
        <f>IF(SUM(COUNTIFS('Planificación 2026-1'!F:F,"SUNAMPE",'Planificación 2026-1'!W:W,C245,'Planificación 2026-1'!H:H,"MH"))&gt;0,"P31"," ")</f>
        <v xml:space="preserve"> </v>
      </c>
      <c r="BA245" s="108" t="str">
        <f>IF(SUM(COUNTIFS('Planificación 2026-1'!F:F,"SUNAMPE",'Planificación 2026-1'!W:W,C245,'Planificación 2026-1'!H:H,"IC"))&gt;0,"P32"," ")</f>
        <v xml:space="preserve"> </v>
      </c>
      <c r="BB245" s="108" t="str">
        <f>IF(SUM(COUNTIFS('Planificación 2026-1'!F:F,"SUNAMPE",'Planificación 2026-1'!W:W,C245,'Planificación 2026-1'!H:H,"AR"))&gt;0,"P34"," ")</f>
        <v xml:space="preserve"> </v>
      </c>
      <c r="BC245" s="108" t="str">
        <f>IF(SUM(COUNTIFS('Planificación 2026-1'!F:F,"SUNAMPE",'Planificación 2026-1'!W:W,C245,'Planificación 2026-1'!H:H,"T1"))&gt;0,"P35"," ")</f>
        <v xml:space="preserve"> </v>
      </c>
      <c r="BD245" s="108" t="str">
        <f>IF(SUM(COUNTIFS('Planificación 2026-1'!F:F,"SUNAMPE",'Planificación 2026-1'!W:W,C245,'Planificación 2026-1'!H:H,"T3"))&gt;0,"P36"," ")</f>
        <v xml:space="preserve"> </v>
      </c>
      <c r="BE245" s="108" t="str">
        <f>IF(SUM(COUNTIFS('Planificación 2026-1'!F:F,"SUNAMPE",'Planificación 2026-1'!W:W,C245,'Planificación 2026-1'!H:H,"T2"))&gt;0,"P37"," ")</f>
        <v xml:space="preserve"> </v>
      </c>
      <c r="BF245" s="108" t="str">
        <f>IF(SUM(COUNTIFS('Planificación 2026-1'!F:F,"SUNAMPE",'Planificación 2026-1'!W:W,C245,'Planificación 2026-1'!H:H,"AE"))&gt;0,"P38"," ")</f>
        <v xml:space="preserve"> </v>
      </c>
      <c r="BG245" s="108" t="str">
        <f>IF(SUM(COUNTIFS('Planificación 2026-1'!F:F,"SUNAMPE",'Planificación 2026-1'!W:W,C245,'Planificación 2026-1'!H:H,"T4"))&gt;0,"P55"," ")</f>
        <v xml:space="preserve"> </v>
      </c>
      <c r="BH245" s="108" t="str">
        <f>IF(SUM(COUNTIFS('Planificación 2026-1'!F:F,"HUAURA",'Planificación 2026-1'!W:W,C245,'Planificación 2026-1'!H:H,"AF"))&gt;0," P01"," ")</f>
        <v xml:space="preserve"> </v>
      </c>
      <c r="BI245" s="108" t="str">
        <f>IF(SUM(COUNTIFS('Planificación 2026-1'!F:F,"HUAURA",'Planificación 2026-1'!W:W,C245,'Planificación 2026-1'!H:H,"EN"))&gt;0,"P02"," ")</f>
        <v xml:space="preserve"> </v>
      </c>
      <c r="BJ245" s="108" t="str">
        <f>IF(SUM(COUNTIFS('Planificación 2026-1'!F:F,"HUAURA",'Planificación 2026-1'!W:W,C245,'Planificación 2026-1'!H:H,"IS"))&gt;0,"P03"," ")</f>
        <v xml:space="preserve"> </v>
      </c>
      <c r="BK245" s="108" t="str">
        <f>IF(SUM(COUNTIFS('Planificación 2026-1'!F:F,"HUAURA",'Planificación 2026-1'!W:W,C245,'Planificación 2026-1'!H:H,"PS"))&gt;0,"P04"," ")</f>
        <v xml:space="preserve"> </v>
      </c>
      <c r="BL245" s="108"/>
      <c r="BM245" s="108" t="str">
        <f>IF(SUM(COUNTIFS('Planificación 2026-1'!F:F,"HUAURA",'Planificación 2026-1'!W:W,C245,'Planificación 2026-1'!H:H,"IN"))&gt;0,"P06"," ")</f>
        <v xml:space="preserve"> </v>
      </c>
      <c r="BN245" s="108" t="str">
        <f>IF(SUM(COUNTIFS('Planificación 2026-1'!F:F,"HUAURA",'Planificación 2026-1'!W:W,C245,'Planificación 2026-1'!H:H,"CA"))&gt;0,"P07"," ")</f>
        <v xml:space="preserve"> </v>
      </c>
      <c r="BO245" s="108" t="str">
        <f>IF(SUM(COUNTIFS('Planificación 2026-1'!F:F,"HUAURA",'Planificación 2026-1'!W:W,C245,'Planificación 2026-1'!H:H,"DE"))&gt;0,"P08"," ")</f>
        <v xml:space="preserve"> </v>
      </c>
      <c r="BP245" s="108" t="str">
        <f>IF(SUM(COUNTIFS('Planificación 2026-1'!F:F,"HUAURA",'Planificación 2026-1'!W:W,C245,'Planificación 2026-1'!H:H,"OB"))&gt;0,"P09"," ")</f>
        <v xml:space="preserve"> </v>
      </c>
      <c r="BQ245" s="108" t="str">
        <f>IF(SUM(COUNTIFS('Planificación 2026-1'!F:F,"HUAURA",'Planificación 2026-1'!W:W,C245,'Planificación 2026-1'!H:H,"MH"))&gt;0,"P31"," ")</f>
        <v xml:space="preserve"> </v>
      </c>
      <c r="BR245" s="108" t="str">
        <f>IF(SUM(COUNTIFS('Planificación 2026-1'!F:F,"HUAURA",'Planificación 2026-1'!W:W,C245,'Planificación 2026-1'!H:H,"IC"))&gt;0,"P32"," ")</f>
        <v xml:space="preserve"> </v>
      </c>
      <c r="BS245" s="108" t="str">
        <f>IF(SUM(COUNTIFS('Planificación 2026-1'!F:F,"HUAURA",'Planificación 2026-1'!W:W,C245,'Planificación 2026-1'!H:H,"AR"))&gt;0,"P34"," ")</f>
        <v xml:space="preserve"> </v>
      </c>
      <c r="BT245" s="108" t="str">
        <f>IF(SUM(COUNTIFS('Planificación 2026-1'!F:F,"HUAURA",'Planificación 2026-1'!W:W,C245,'Planificación 2026-1'!H:H,"T1"))&gt;0,"P35"," ")</f>
        <v xml:space="preserve"> </v>
      </c>
      <c r="BU245" s="108" t="str">
        <f>IF(SUM(COUNTIFS('Planificación 2026-1'!F:F,"HUAURA",'Planificación 2026-1'!W:W,C245,'Planificación 2026-1'!H:H,"T3"))&gt;0,"P36"," ")</f>
        <v xml:space="preserve"> </v>
      </c>
      <c r="BV245" s="108" t="str">
        <f>IF(SUM(COUNTIFS('Planificación 2026-1'!F:F,"HUAURA",'Planificación 2026-1'!W:W,C245,'Planificación 2026-1'!H:H,"T2"))&gt;0,"P37"," ")</f>
        <v xml:space="preserve"> </v>
      </c>
      <c r="BW245" s="108" t="str">
        <f>IF(SUM(COUNTIFS('Planificación 2026-1'!F:F,"HUAURA",'Planificación 2026-1'!W:W,C245,'Planificación 2026-1'!H:H,"AE"))&gt;0,"P38"," ")</f>
        <v xml:space="preserve"> </v>
      </c>
      <c r="BX245" s="108" t="str">
        <f>IF(SUM(COUNTIFS('Planificación 2026-1'!F:F,"HUAURA",'Planificación 2026-1'!W:W,C245,'Planificación 2026-1'!H:H,"T4"))&gt;0,"P55"," ")</f>
        <v xml:space="preserve"> </v>
      </c>
      <c r="BY245" s="109">
        <f>SUMIFS('Planificación 2026-1'!R:R,'Planificación 2026-1'!W:W,C245,'Planificación 2026-1'!H:H,"AF",'Planificación 2026-1'!I:I,"&gt;2")</f>
        <v>0</v>
      </c>
      <c r="BZ245" s="109">
        <f>SUMIFS('Planificación 2026-1'!R:R,'Planificación 2026-1'!W:W,C245,'Planificación 2026-1'!H:H,"EN",'Planificación 2026-1'!I:I,"&gt;2")</f>
        <v>0</v>
      </c>
      <c r="CA245" s="109">
        <f>SUMIFS('Planificación 2026-1'!R:R,'Planificación 2026-1'!W:W,C245,'Planificación 2026-1'!H:H,"IS",'Planificación 2026-1'!I:I,"&gt;2")</f>
        <v>0</v>
      </c>
      <c r="CB245" s="109">
        <f>SUMIFS('Planificación 2026-1'!R:R,'Planificación 2026-1'!W:W,C245,'Planificación 2026-1'!H:H,"PS",'Planificación 2026-1'!I:I,"&gt;2")</f>
        <v>0</v>
      </c>
      <c r="CC245" s="109">
        <f>SUMIFS('Planificación 2026-1'!R:R,'Planificación 2026-1'!W:W,C245,'Planificación 2026-1'!H:H,"IN",'Planificación 2026-1'!I:I,"&gt;2")</f>
        <v>32</v>
      </c>
      <c r="CD245" s="109">
        <f>SUMIFS('Planificación 2026-1'!R:R,'Planificación 2026-1'!W:W,C245,'Planificación 2026-1'!H:H,"CA",'Planificación 2026-1'!I:I,"&gt;2")</f>
        <v>0</v>
      </c>
      <c r="CE245" s="109">
        <f>SUMIFS('Planificación 2026-1'!R:R,'Planificación 2026-1'!W:W,C245,'Planificación 2026-1'!H:H,"DE",'Planificación 2026-1'!I:I,"&gt;2")</f>
        <v>0</v>
      </c>
      <c r="CF245" s="109">
        <f>SUMIFS('Planificación 2026-1'!R:R,'Planificación 2026-1'!W:W,C245,'Planificación 2026-1'!H:H,"OB",'Planificación 2026-1'!I:I,"&gt;2")</f>
        <v>0</v>
      </c>
      <c r="CG245" s="109">
        <f>SUMIFS('Planificación 2026-1'!R:R,'Planificación 2026-1'!W:W,C245,'Planificación 2026-1'!H:H,"MH",'Planificación 2026-1'!I:I,"&gt;2")</f>
        <v>0</v>
      </c>
      <c r="CH245" s="109">
        <f>SUMIFS('Planificación 2026-1'!R:R,'Planificación 2026-1'!W:W,C245,'Planificación 2026-1'!H:H,"IC",'Planificación 2026-1'!I:I,"&gt;2")</f>
        <v>0</v>
      </c>
      <c r="CI245" s="109">
        <f>SUMIFS('Planificación 2026-1'!R:R,'Planificación 2026-1'!W:W,C245,'Planificación 2026-1'!H:H,"AR",'Planificación 2026-1'!I:I,"&gt;2")</f>
        <v>0</v>
      </c>
      <c r="CJ245" s="109">
        <f>SUMIFS('Planificación 2026-1'!R:R,'Planificación 2026-1'!W:W,C245,'Planificación 2026-1'!H:H,"T1",'Planificación 2026-1'!I:I,"&gt;2")</f>
        <v>0</v>
      </c>
      <c r="CK245" s="109">
        <f>SUMIFS('Planificación 2026-1'!R:R,'Planificación 2026-1'!W:W,C245,'Planificación 2026-1'!H:H,"T3",'Planificación 2026-1'!I:I,"&gt;2")</f>
        <v>0</v>
      </c>
      <c r="CL245" s="109">
        <f>SUMIFS('Planificación 2026-1'!R:R,'Planificación 2026-1'!W:W,C245,'Planificación 2026-1'!H:H,"T2",'Planificación 2026-1'!I:I,"&gt;2")</f>
        <v>0</v>
      </c>
      <c r="CM245" s="109">
        <f>SUMIFS('Planificación 2026-1'!R:R,'Planificación 2026-1'!W:W,C245,'Planificación 2026-1'!H:H,"AE",'Planificación 2026-1'!I:I,"&gt;2")</f>
        <v>0</v>
      </c>
      <c r="CN245" s="109">
        <f>SUMIFS('Planificación 2026-1'!R:R,'Planificación 2026-1'!W:W,C245,'Planificación 2026-1'!H:H,"T4",'Planificación 2026-1'!I:I,"&gt;2")</f>
        <v>0</v>
      </c>
      <c r="CO245" s="109">
        <f>SUMIFS('Planificación 2026-1'!R:R,'Planificación 2026-1'!W:W,C245,'Planificación 2026-1'!H:H,"AF",'Planificación 2026-1'!I:I,"&lt;3")</f>
        <v>0</v>
      </c>
      <c r="CP245" s="109">
        <f>SUMIFS('Planificación 2026-1'!R:R,'Planificación 2026-1'!W:W,C245,'Planificación 2026-1'!H:H,"EN",'Planificación 2026-1'!I:I,"&lt;3")</f>
        <v>0</v>
      </c>
      <c r="CQ245" s="109">
        <f>SUMIFS('Planificación 2026-1'!R:R,'Planificación 2026-1'!W:W,C245,'Planificación 2026-1'!H:H,"IS",'Planificación 2026-1'!I:I,"&lt;3")</f>
        <v>0</v>
      </c>
      <c r="CR245" s="109">
        <f>SUMIFS('Planificación 2026-1'!R:R,'Planificación 2026-1'!W:W,C245,'Planificación 2026-1'!H:H,"PS",'Planificación 2026-1'!I:I,"&lt;3")</f>
        <v>0</v>
      </c>
      <c r="CS245" s="109">
        <f>SUMIFS('Planificación 2026-1'!R:R,'Planificación 2026-1'!W:W,C245,'Planificación 2026-1'!H:H,"IN",'Planificación 2026-1'!I:I,"&lt;3")</f>
        <v>0</v>
      </c>
      <c r="CT245" s="109">
        <f>SUMIFS('Planificación 2026-1'!R:R,'Planificación 2026-1'!W:W,C245,'Planificación 2026-1'!H:H,"CA",'Planificación 2026-1'!I:I,"&lt;3")</f>
        <v>0</v>
      </c>
      <c r="CU245" s="109">
        <f>SUMIFS('Planificación 2026-1'!R:R,'Planificación 2026-1'!W:W,C245,'Planificación 2026-1'!H:H,"DE",'Planificación 2026-1'!I:I,"&lt;3")</f>
        <v>0</v>
      </c>
      <c r="CV245" s="109">
        <f>SUMIFS('Planificación 2026-1'!R:R,'Planificación 2026-1'!W:W,C245,'Planificación 2026-1'!H:H,"OB",'Planificación 2026-1'!I:I,"&lt;3")</f>
        <v>0</v>
      </c>
      <c r="CW245" s="109">
        <f>SUMIFS('Planificación 2026-1'!R:R,'Planificación 2026-1'!W:W,C245,'Planificación 2026-1'!H:H,"MH",'Planificación 2026-1'!I:I,"&lt;3")</f>
        <v>0</v>
      </c>
      <c r="CX245" s="109">
        <f>SUMIFS('Planificación 2026-1'!R:R,'Planificación 2026-1'!W:W,C245,'Planificación 2026-1'!H:H,"IC",'Planificación 2026-1'!I:I,"&lt;3")</f>
        <v>0</v>
      </c>
      <c r="CY245" s="109">
        <f>SUMIFS('Planificación 2026-1'!R:R,'Planificación 2026-1'!W:W,C245,'Planificación 2026-1'!H:H,"AR",'Planificación 2026-1'!I:I,"&lt;3")</f>
        <v>0</v>
      </c>
      <c r="CZ245" s="109">
        <f>SUMIFS('Planificación 2026-1'!R:R,'Planificación 2026-1'!W:W,C245,'Planificación 2026-1'!H:H,"T1",'Planificación 2026-1'!I:I,"&lt;3")</f>
        <v>0</v>
      </c>
      <c r="DA245" s="109">
        <f>SUMIFS('Planificación 2026-1'!R:R,'Planificación 2026-1'!W:W,C245,'Planificación 2026-1'!H:H,"T3",'Planificación 2026-1'!I:I,"&lt;3")</f>
        <v>0</v>
      </c>
      <c r="DB245" s="109">
        <f>SUMIFS('Planificación 2026-1'!R:R,'Planificación 2026-1'!W:W,C245,'Planificación 2026-1'!H:H,"T2",'Planificación 2026-1'!I:I,"&lt;3")</f>
        <v>0</v>
      </c>
      <c r="DC245" s="109">
        <f>SUMIFS('Planificación 2026-1'!R:R,'Planificación 2026-1'!W:W,C245,'Planificación 2026-1'!H:H,"AE",'Planificación 2026-1'!I:I,"&lt;3")</f>
        <v>0</v>
      </c>
      <c r="DD245" s="109">
        <f>SUMIFS('Planificación 2026-1'!R:R,'Planificación 2026-1'!W:W,C245,'Planificación 2026-1'!H:H,"T4",'Planificación 2026-1'!I:I,"&lt;3")</f>
        <v>0</v>
      </c>
      <c r="DE245" s="108" t="str">
        <f t="shared" si="36"/>
        <v>P06</v>
      </c>
      <c r="DF245" s="41">
        <f>IF(C245="","",SUMIFS('Planificación 2026-1'!R:R,'Planificación 2026-1'!W:W,C245,'Planificación 2026-1'!F:F,"PRINCIPAL",'Planificación 2026-1'!X:X,"VIRTUAL"))</f>
        <v>6</v>
      </c>
      <c r="DG245" s="41">
        <f>IF(C245="","",SUMIFS('Planificación 2026-1'!R:R,'Planificación 2026-1'!W:W,C245,'Planificación 2026-1'!F:F,"PRINCIPAL",'Planificación 2026-1'!X:X,"PRESENCIAL"))</f>
        <v>21</v>
      </c>
      <c r="DH245" s="41">
        <f>IF(C245="","",SUMIFS('Planificación 2026-1'!R:R,'Planificación 2026-1'!W:W,C245,'Planificación 2026-1'!F:F,"PRINCIPAL",'Planificación 2026-1'!X:X,"HIBRIDO PRESENCIAL"))</f>
        <v>0</v>
      </c>
      <c r="DI245" s="108" t="str">
        <f t="shared" si="37"/>
        <v/>
      </c>
      <c r="DJ245" s="108">
        <f>IF(C245="","",SUMIFS('Planificación 2026-1'!R:R,'Planificación 2026-1'!W:W,C245,'Planificación 2026-1'!F:F,"FILIAL",'Planificación 2026-1'!X:X,"VIRTUAL"))</f>
        <v>0</v>
      </c>
      <c r="DK245" s="110">
        <f>IF(C245="","",SUMIFS('Planificación 2026-1'!R:R,'Planificación 2026-1'!W:W,C245,'Planificación 2026-1'!F:F,"FILIAL",'Planificación 2026-1'!X:X,"PRESENCIAL"))</f>
        <v>0</v>
      </c>
      <c r="DL245" s="61">
        <f>IF(C245="","",SUMIFS('Planificación 2026-1'!R:R,'Planificación 2026-1'!W:W,C245,'Planificación 2026-1'!F:F,"FILIAL",'Planificación 2026-1'!X:X,"HIBRIDO PRESENCIAL"))</f>
        <v>0</v>
      </c>
      <c r="DM245" s="111" t="str">
        <f t="shared" si="38"/>
        <v/>
      </c>
      <c r="DN245" s="108">
        <f>IF(C245="","",SUMIFS('Planificación 2026-1'!R:R,'Planificación 2026-1'!W:W,C245,'Planificación 2026-1'!F:F,"SUNAMPE",'Planificación 2026-1'!X:X,"VIRTUAL"))</f>
        <v>0</v>
      </c>
      <c r="DO245" s="61">
        <f>IF(C245="","",SUMIFS('Planificación 2026-1'!R:R,'Planificación 2026-1'!W:W,C245,'Planificación 2026-1'!F:F,"SUNAMPE",'Planificación 2026-1'!X:X,"PRESENCIAL"))</f>
        <v>0</v>
      </c>
      <c r="DP245" s="111" t="str">
        <f t="shared" si="39"/>
        <v/>
      </c>
      <c r="DQ245" s="108">
        <f>IF(C245="","",SUMIFS('Planificación 2026-1'!R:R,'Planificación 2026-1'!W:W,C245,'Planificación 2026-1'!F:F,"HUAURA",'Planificación 2026-1'!X:X,"VIRTUAL"))</f>
        <v>0</v>
      </c>
      <c r="DR245" s="61">
        <f>IF(C245="","",SUMIFS('Planificación 2026-1'!R:R,'Planificación 2026-1'!W:W,C245,'Planificación 2026-1'!F:F,"HUAURA",'Planificación 2026-1'!X:X,"PRESENCIAL"))</f>
        <v>0</v>
      </c>
      <c r="DS245" s="76">
        <f>SUMIFS('Planificación 2026-1'!R:R,'Planificación 2026-1'!W:W,C245,'Planificación 2026-1'!F:F,"PRINCIPAL",'Planificación 2026-1'!X:X,"VIRTUAL",'Planificación 2026-1'!I:I,"&gt;2")</f>
        <v>6</v>
      </c>
      <c r="DT245" s="76">
        <f>SUMIFS('Planificación 2026-1'!R:R,'Planificación 2026-1'!W:W,C245,'Planificación 2026-1'!F:F,"PRINCIPAL",'Planificación 2026-1'!X:X,"&lt;&gt;VIRTUAL",'Planificación 2026-1'!I:I,"&gt;2")</f>
        <v>26</v>
      </c>
      <c r="DU245" s="76">
        <f>SUMIFS('Planificación 2026-1'!R:R,'Planificación 2026-1'!W:W,C245,'Planificación 2026-1'!F:F,"SUNAMPE",'Planificación 2026-1'!X:X,"VIRTUAL",'Planificación 2026-1'!I:I,"&gt;2")</f>
        <v>0</v>
      </c>
      <c r="DV245" s="76">
        <f>SUMIFS('Planificación 2026-1'!R:R,'Planificación 2026-1'!W:W,C245,'Planificación 2026-1'!F:F,"SUNAMPE",'Planificación 2026-1'!X:X,"&lt;&gt;VIRTUAL",'Planificación 2026-1'!I:I,"&gt;2")</f>
        <v>0</v>
      </c>
      <c r="DW245" s="76">
        <f>SUMIFS('Planificación 2026-1'!R:R,'Planificación 2026-1'!W:W,C245,'Planificación 2026-1'!F:F,"FILIAL",'Planificación 2026-1'!X:X,"VIRTUAL",'Planificación 2026-1'!I:I,"&gt;2")</f>
        <v>0</v>
      </c>
      <c r="DX245" s="76">
        <f>SUMIFS('Planificación 2026-1'!R:R,'Planificación 2026-1'!W:W,C245,'Planificación 2026-1'!F:F,"FILIAL",'Planificación 2026-1'!X:X,"&lt;&gt;VIRTUAL",'Planificación 2026-1'!I:I,"&gt;2")</f>
        <v>0</v>
      </c>
      <c r="DY245" s="76">
        <f>SUMIFS('Planificación 2026-1'!R:R,'Planificación 2026-1'!W:W,C245,'Planificación 2026-1'!F:F,"PORUMA",'Planificación 2026-1'!X:X,"VIRTUAL",'Planificación 2026-1'!I:I,"&gt;2")</f>
        <v>0</v>
      </c>
      <c r="DZ245" s="76">
        <f>SUMIFS('Planificación 2026-1'!R:R,'Planificación 2026-1'!W:W,C245,'Planificación 2026-1'!F:F,"PORUMA",'Planificación 2026-1'!X:X,"&lt;&gt;VIRTUAL",'Planificación 2026-1'!I:I,"&gt;2")</f>
        <v>0</v>
      </c>
      <c r="EA245" s="76">
        <f>SUMIFS('Planificación 2026-1'!R:R,'Planificación 2026-1'!W:W,C245,'Planificación 2026-1'!F:F,"HUAURA",'Planificación 2026-1'!X:X,"VIRTUAL",'Planificación 2026-1'!I:I,"&gt;2")</f>
        <v>0</v>
      </c>
      <c r="EB245" s="76">
        <f>SUMIFS('Planificación 2026-1'!R:R,'Planificación 2026-1'!W:W,C245,'Planificación 2026-1'!F:F,"HUAURA",'Planificación 2026-1'!X:X,"&lt;&gt;VIRTUAL",'Planificación 2026-1'!I:I,"&gt;2")</f>
        <v>0</v>
      </c>
      <c r="EC245" s="76">
        <f>SUMIFS('Planificación 2026-1'!R:R,'Planificación 2026-1'!W:W,C245,'Planificación 2026-1'!F:F,"PRINCIPAL",'Planificación 2026-1'!X:X,"VIRTUAL",'Planificación 2026-1'!I:I,"&lt;3")</f>
        <v>0</v>
      </c>
      <c r="ED245" s="76">
        <f>SUMIFS('Planificación 2026-1'!R:R,'Planificación 2026-1'!W:W,C245,'Planificación 2026-1'!F:F,"PRINCIPAL",'Planificación 2026-1'!X:X,"&lt;&gt;VIRTUAL",'Planificación 2026-1'!I:I,"&lt;3")</f>
        <v>0</v>
      </c>
      <c r="EE245" s="76">
        <f>SUMIFS('Planificación 2026-1'!R:R,'Planificación 2026-1'!W:W,C245,'Planificación 2026-1'!F:F,"SUNAMPE",'Planificación 2026-1'!X:X,"VIRTUAL",'Planificación 2026-1'!I:I,"&lt;3")</f>
        <v>0</v>
      </c>
      <c r="EF245" s="76">
        <f>SUMIFS('Planificación 2026-1'!R:R,'Planificación 2026-1'!W:W,C245,'Planificación 2026-1'!F:F,"SUNAMPE",'Planificación 2026-1'!X:X,"&lt;&gt;VIRTUAL",'Planificación 2026-1'!I:I,"&lt;3")</f>
        <v>0</v>
      </c>
      <c r="EG245" s="76">
        <f>SUMIFS('Planificación 2026-1'!R:R,'Planificación 2026-1'!W:W,C245,'Planificación 2026-1'!F:F,"FILIAL",'Planificación 2026-1'!X:X,"VIRTUAL",'Planificación 2026-1'!I:I,"&lt;3")</f>
        <v>0</v>
      </c>
      <c r="EH245" s="76">
        <f>SUMIFS('Planificación 2026-1'!R:R,'Planificación 2026-1'!W:W,C245,'Planificación 2026-1'!F:F,"FILIAL",'Planificación 2026-1'!X:X,"&lt;&gt;VIRTUAL",'Planificación 2026-1'!I:I,"&lt;3")</f>
        <v>0</v>
      </c>
      <c r="EI245" s="76">
        <f>SUMIFS('Planificación 2026-1'!R:R,'Planificación 2026-1'!W:W,C245,'Planificación 2026-1'!F:F,"PORUMA",'Planificación 2026-1'!X:X,"VIRTUAL",'Planificación 2026-1'!I:I,"&lt;3")</f>
        <v>0</v>
      </c>
      <c r="EJ245" s="76">
        <f>SUMIFS('Planificación 2026-1'!R:R,'Planificación 2026-1'!W:W,C245,'Planificación 2026-1'!F:F,"PORUMA",'Planificación 2026-1'!X:X,"&lt;&gt;VIRTUAL",'Planificación 2026-1'!I:I,"&lt;3")</f>
        <v>0</v>
      </c>
      <c r="EK245" s="76">
        <f>SUMIFS('Planificación 2026-1'!R:R,'Planificación 2026-1'!W:W,C245,'Planificación 2026-1'!F:F,"HUAURA",'Planificación 2026-1'!X:X,"VIRTUAL",'Planificación 2026-1'!I:I,"&lt;3")</f>
        <v>0</v>
      </c>
      <c r="EL245" s="76">
        <f>SUMIFS('Planificación 2026-1'!R:R,'Planificación 2026-1'!W:W,C245,'Planificación 2026-1'!F:F,"HUAURA",'Planificación 2026-1'!X:X,"&lt;&gt;VIRTUAL",'Planificación 2026-1'!I:I,"&lt;3")</f>
        <v>0</v>
      </c>
      <c r="EM245" s="76"/>
      <c r="EN245" s="76">
        <f t="shared" si="32"/>
        <v>6</v>
      </c>
      <c r="EO245" s="76">
        <f t="shared" si="33"/>
        <v>26</v>
      </c>
      <c r="EP245" s="76" t="b">
        <f t="shared" si="34"/>
        <v>1</v>
      </c>
      <c r="EQ245" s="76" t="str">
        <f t="shared" si="35"/>
        <v>SEDE</v>
      </c>
      <c r="ER245" s="76" t="str">
        <f t="shared" si="40"/>
        <v>MAS PRESENCIAL</v>
      </c>
    </row>
    <row r="246" spans="1:148" hidden="1">
      <c r="A246" s="83"/>
      <c r="B246" s="119">
        <v>243</v>
      </c>
      <c r="C246" s="115" t="s">
        <v>419</v>
      </c>
      <c r="D246" s="112">
        <f>SUMIF('Planificación 2026-1'!W:W,C246,'Planificación 2026-1'!R:R)</f>
        <v>9</v>
      </c>
      <c r="E246" s="114" t="s">
        <v>170</v>
      </c>
      <c r="F246" s="115" t="s">
        <v>171</v>
      </c>
      <c r="G246" s="115" t="s">
        <v>13</v>
      </c>
      <c r="H246" s="115" t="s">
        <v>137</v>
      </c>
      <c r="I246" s="107" t="str">
        <f>IF(SUM(COUNTIFS('Planificación 2026-1'!F:F,"PRINCIPAL",'Planificación 2026-1'!W:W,C246,'Planificación 2026-1'!H:H,"AF"))&gt;0,"P01"," ")</f>
        <v xml:space="preserve"> </v>
      </c>
      <c r="J246" s="108" t="str">
        <f>IF(SUM(COUNTIFS('Planificación 2026-1'!F:F,"PRINCIPAL",'Planificación 2026-1'!W:W,C246,'Planificación 2026-1'!H:H,"EN"))&gt;0,"P02"," ")</f>
        <v xml:space="preserve"> </v>
      </c>
      <c r="K246" s="108" t="str">
        <f>IF(SUM(COUNTIFS('Planificación 2026-1'!F:F,"PRINCIPAL",'Planificación 2026-1'!W:W,C246,'Planificación 2026-1'!H:H,"IS"))&gt;0,"P03"," ")</f>
        <v xml:space="preserve"> </v>
      </c>
      <c r="L246" s="108" t="str">
        <f>IF(SUM(COUNTIFS('Planificación 2026-1'!F:F,"PRINCIPAL",'Planificación 2026-1'!W:W,C246,'Planificación 2026-1'!H:H,"PS"))&gt;0,"P04"," ")</f>
        <v xml:space="preserve"> </v>
      </c>
      <c r="M246" s="108"/>
      <c r="N246" s="108" t="str">
        <f>IF(SUM(COUNTIFS('Planificación 2026-1'!F:F,"PRINCIPAL",'Planificación 2026-1'!W:W,C246,'Planificación 2026-1'!H:H,"IN"))&gt;0,"P06"," ")</f>
        <v xml:space="preserve"> </v>
      </c>
      <c r="O246" s="108" t="str">
        <f>IF(SUM(COUNTIFS('Planificación 2026-1'!F:F,"PRINCIPAL",'Planificación 2026-1'!W:W,C246,'Planificación 2026-1'!H:H,"CA"))&gt;0,"P07"," ")</f>
        <v xml:space="preserve"> </v>
      </c>
      <c r="P246" s="108" t="str">
        <f>IF(SUM(COUNTIFS('Planificación 2026-1'!F:F,"PRINCIPAL",'Planificación 2026-1'!W:W,C246,'Planificación 2026-1'!H:H,"DE"))&gt;0,"P08"," ")</f>
        <v xml:space="preserve"> </v>
      </c>
      <c r="Q246" s="108" t="str">
        <f>IF(SUM(COUNTIFS('Planificación 2026-1'!F:F,"PRINCIPAL",'Planificación 2026-1'!W:W,C246,'Planificación 2026-1'!H:H,"OB"))&gt;0,"P09"," ")</f>
        <v xml:space="preserve"> </v>
      </c>
      <c r="R246" s="108" t="str">
        <f>IF(SUM(COUNTIFS('Planificación 2026-1'!F:F,"PRINCIPAL",'Planificación 2026-1'!W:W,C246,'Planificación 2026-1'!H:H,"MH"))&gt;0,"P31"," ")</f>
        <v xml:space="preserve"> </v>
      </c>
      <c r="S246" s="108" t="str">
        <f>IF(SUM(COUNTIFS('Planificación 2026-1'!F:F,"PRINCIPAL",'Planificación 2026-1'!W:W,C246,'Planificación 2026-1'!H:H,"IC"))&gt;0,"P32"," ")</f>
        <v xml:space="preserve"> </v>
      </c>
      <c r="T246" s="108" t="str">
        <f>IF(SUM(COUNTIFS('Planificación 2026-1'!F:F,"PRINCIPAL",'Planificación 2026-1'!W:W,C246,'Planificación 2026-1'!H:H,"AR"))&gt;0,"P34"," ")</f>
        <v xml:space="preserve"> </v>
      </c>
      <c r="U246" s="108" t="str">
        <f>IF(SUM(COUNTIFS('Planificación 2026-1'!F:F,"PRINCIPAL",'Planificación 2026-1'!W:W,C246,'Planificación 2026-1'!H:H,"T1"))&gt;0,"P35"," ")</f>
        <v xml:space="preserve"> </v>
      </c>
      <c r="V246" s="108" t="str">
        <f>IF(SUM(COUNTIFS('Planificación 2026-1'!F:F,"PRINCIPAL",'Planificación 2026-1'!W:W,C246,'Planificación 2026-1'!H:H,"T3"))&gt;0,"P36"," ")</f>
        <v xml:space="preserve"> </v>
      </c>
      <c r="W246" s="108" t="str">
        <f>IF(SUM(COUNTIFS('Planificación 2026-1'!F:F,"PRINCIPAL",'Planificación 2026-1'!W:W,C246,'Planificación 2026-1'!H:H,"T2"))&gt;0,"P37"," ")</f>
        <v xml:space="preserve"> </v>
      </c>
      <c r="X246" s="108" t="str">
        <f>IF(SUM(COUNTIFS('Planificación 2026-1'!F:F,"PRINCIPAL",'Planificación 2026-1'!W:W,C246,'Planificación 2026-1'!H:H,"AE"))&gt;0,"P38"," ")</f>
        <v xml:space="preserve"> </v>
      </c>
      <c r="Y246" s="108" t="str">
        <f>IF(SUM(COUNTIFS('Planificación 2026-1'!F:F,"PRINCIPAL",'Planificación 2026-1'!W:W,C246,'Planificación 2026-1'!H:H,"T4"))&gt;0,"P55"," ")</f>
        <v xml:space="preserve"> </v>
      </c>
      <c r="Z246" s="108" t="str">
        <f>IF(SUM(COUNTIFS('Planificación 2026-1'!F:F,"FILIAL",'Planificación 2026-1'!W:W,C246,'Planificación 2026-1'!H:H,"AF"))&gt;0," P01"," ")</f>
        <v xml:space="preserve"> </v>
      </c>
      <c r="AA246" s="108" t="str">
        <f>IF(SUM(COUNTIFS('Planificación 2026-1'!F:F,"FILIAL",'Planificación 2026-1'!W:W,C246,'Planificación 2026-1'!H:H,"EN"))&gt;0,"P02"," ")</f>
        <v xml:space="preserve"> </v>
      </c>
      <c r="AB246" s="108" t="str">
        <f>IF(SUM(COUNTIFS('Planificación 2026-1'!F:F,"FILIAL",'Planificación 2026-1'!W:W,C246,'Planificación 2026-1'!H:H,"IS"))&gt;0,"P03"," ")</f>
        <v xml:space="preserve"> </v>
      </c>
      <c r="AC246" s="108" t="str">
        <f>IF(SUM(COUNTIFS('Planificación 2026-1'!F:F,"FILIAL",'Planificación 2026-1'!W:W,C246,'Planificación 2026-1'!H:H,"PS"))&gt;0,"P04"," ")</f>
        <v xml:space="preserve"> </v>
      </c>
      <c r="AD246" s="108"/>
      <c r="AE246" s="108" t="str">
        <f>IF(SUM(COUNTIFS('Planificación 2026-1'!F:F,"FILIAL",'Planificación 2026-1'!W:W,C246,'Planificación 2026-1'!H:H,"IN"))&gt;0,"P06"," ")</f>
        <v xml:space="preserve"> </v>
      </c>
      <c r="AF246" s="108" t="str">
        <f>IF(SUM(COUNTIFS('Planificación 2026-1'!F:F,"FILIAL",'Planificación 2026-1'!W:W,C246,'Planificación 2026-1'!H:H,"CA"))&gt;0,"P07"," ")</f>
        <v>P07</v>
      </c>
      <c r="AG246" s="108" t="str">
        <f>IF(SUM(COUNTIFS('Planificación 2026-1'!F:F,"FILIAL",'Planificación 2026-1'!W:W,C246,'Planificación 2026-1'!H:H,"DE"))&gt;0,"P08"," ")</f>
        <v xml:space="preserve"> </v>
      </c>
      <c r="AH246" s="108" t="str">
        <f>IF(SUM(COUNTIFS('Planificación 2026-1'!F:F,"FILIAL",'Planificación 2026-1'!W:W,C246,'Planificación 2026-1'!H:H,"OB"))&gt;0,"P09"," ")</f>
        <v xml:space="preserve"> </v>
      </c>
      <c r="AI246" s="108" t="str">
        <f>IF(SUM(COUNTIFS('Planificación 2026-1'!F:F,"FILIAL",'Planificación 2026-1'!W:W,C246,'Planificación 2026-1'!H:H,"MH"))&gt;0,"P31"," ")</f>
        <v xml:space="preserve"> </v>
      </c>
      <c r="AJ246" s="108" t="str">
        <f>IF(SUM(COUNTIFS('Planificación 2026-1'!F:F,"FILIAL",'Planificación 2026-1'!W:W,C246,'Planificación 2026-1'!H:H,"IC"))&gt;0,"P32"," ")</f>
        <v xml:space="preserve"> </v>
      </c>
      <c r="AK246" s="108" t="str">
        <f>IF(SUM(COUNTIFS('Planificación 2026-1'!F:F,"FILIAL",'Planificación 2026-1'!W:W,C246,'Planificación 2026-1'!H:H,"AR"))&gt;0,"P34"," ")</f>
        <v xml:space="preserve"> </v>
      </c>
      <c r="AL246" s="108" t="str">
        <f>IF(SUM(COUNTIFS('Planificación 2026-1'!F:F,"FILIAL",'Planificación 2026-1'!W:W,C246,'Planificación 2026-1'!H:H,"T1"))&gt;0,"P35"," ")</f>
        <v xml:space="preserve"> </v>
      </c>
      <c r="AM246" s="108" t="str">
        <f>IF(SUM(COUNTIFS('Planificación 2026-1'!F:F,"FILIAL",'Planificación 2026-1'!W:W,C246,'Planificación 2026-1'!H:H,"T3"))&gt;0,"P36"," ")</f>
        <v xml:space="preserve"> </v>
      </c>
      <c r="AN246" s="108" t="str">
        <f>IF(SUM(COUNTIFS('Planificación 2026-1'!F:F,"FILIAL",'Planificación 2026-1'!W:W,C246,'Planificación 2026-1'!H:H,"T2"))&gt;0,"P37"," ")</f>
        <v xml:space="preserve"> </v>
      </c>
      <c r="AO246" s="108" t="str">
        <f>IF(SUM(COUNTIFS('Planificación 2026-1'!F:F,"FILIAL",'Planificación 2026-1'!W:W,C246,'Planificación 2026-1'!H:H,"AE"))&gt;0,"P38"," ")</f>
        <v xml:space="preserve"> </v>
      </c>
      <c r="AP246" s="108" t="str">
        <f>IF(SUM(COUNTIFS('Planificación 2026-1'!F:F,"FILIAL",'Planificación 2026-1'!W:W,C246,'Planificación 2026-1'!H:H,"T4"))&gt;0,"P55"," ")</f>
        <v xml:space="preserve"> </v>
      </c>
      <c r="AQ246" s="108" t="str">
        <f>IF(SUM(COUNTIFS('Planificación 2026-1'!F:F,"SUNAMPE",'Planificación 2026-1'!W:W,C246,'Planificación 2026-1'!H:H,"AF"))&gt;0," P01"," ")</f>
        <v xml:space="preserve"> </v>
      </c>
      <c r="AR246" s="108" t="str">
        <f>IF(SUM(COUNTIFS('Planificación 2026-1'!F:F,"SUNAMPE",'Planificación 2026-1'!W:W,C246,'Planificación 2026-1'!H:H,"EN"))&gt;0,"P02"," ")</f>
        <v xml:space="preserve"> </v>
      </c>
      <c r="AS246" s="108" t="str">
        <f>IF(SUM(COUNTIFS('Planificación 2026-1'!F:F,"SUNAMPE",'Planificación 2026-1'!W:W,C246,'Planificación 2026-1'!H:H,"IS"))&gt;0,"P03"," ")</f>
        <v xml:space="preserve"> </v>
      </c>
      <c r="AT246" s="108" t="str">
        <f>IF(SUM(COUNTIFS('Planificación 2026-1'!F:F,"SUNAMPE",'Planificación 2026-1'!W:W,C246,'Planificación 2026-1'!H:H,"PS"))&gt;0,"P04"," ")</f>
        <v xml:space="preserve"> </v>
      </c>
      <c r="AU246" s="108"/>
      <c r="AV246" s="108" t="str">
        <f>IF(SUM(COUNTIFS('Planificación 2026-1'!F:F,"SUNAMPE",'Planificación 2026-1'!W:W,C246,'Planificación 2026-1'!H:H,"IN"))&gt;0,"P06"," ")</f>
        <v xml:space="preserve"> </v>
      </c>
      <c r="AW246" s="108" t="str">
        <f>IF(SUM(COUNTIFS('Planificación 2026-1'!F:F,"SUNAMPE",'Planificación 2026-1'!W:W,C246,'Planificación 2026-1'!H:H,"CA"))&gt;0,"P07"," ")</f>
        <v xml:space="preserve"> </v>
      </c>
      <c r="AX246" s="108" t="str">
        <f>IF(SUM(COUNTIFS('Planificación 2026-1'!F:F,"SUNAMPE",'Planificación 2026-1'!W:W,C246,'Planificación 2026-1'!H:H,"DE"))&gt;0,"P08"," ")</f>
        <v xml:space="preserve"> </v>
      </c>
      <c r="AY246" s="108" t="str">
        <f>IF(SUM(COUNTIFS('Planificación 2026-1'!F:F,"SUNAMPE",'Planificación 2026-1'!W:W,C246,'Planificación 2026-1'!H:H,"OB"))&gt;0,"P09"," ")</f>
        <v xml:space="preserve"> </v>
      </c>
      <c r="AZ246" s="108" t="str">
        <f>IF(SUM(COUNTIFS('Planificación 2026-1'!F:F,"SUNAMPE",'Planificación 2026-1'!W:W,C246,'Planificación 2026-1'!H:H,"MH"))&gt;0,"P31"," ")</f>
        <v xml:space="preserve"> </v>
      </c>
      <c r="BA246" s="108" t="str">
        <f>IF(SUM(COUNTIFS('Planificación 2026-1'!F:F,"SUNAMPE",'Planificación 2026-1'!W:W,C246,'Planificación 2026-1'!H:H,"IC"))&gt;0,"P32"," ")</f>
        <v xml:space="preserve"> </v>
      </c>
      <c r="BB246" s="108" t="str">
        <f>IF(SUM(COUNTIFS('Planificación 2026-1'!F:F,"SUNAMPE",'Planificación 2026-1'!W:W,C246,'Planificación 2026-1'!H:H,"AR"))&gt;0,"P34"," ")</f>
        <v xml:space="preserve"> </v>
      </c>
      <c r="BC246" s="108" t="str">
        <f>IF(SUM(COUNTIFS('Planificación 2026-1'!F:F,"SUNAMPE",'Planificación 2026-1'!W:W,C246,'Planificación 2026-1'!H:H,"T1"))&gt;0,"P35"," ")</f>
        <v xml:space="preserve"> </v>
      </c>
      <c r="BD246" s="108" t="str">
        <f>IF(SUM(COUNTIFS('Planificación 2026-1'!F:F,"SUNAMPE",'Planificación 2026-1'!W:W,C246,'Planificación 2026-1'!H:H,"T3"))&gt;0,"P36"," ")</f>
        <v xml:space="preserve"> </v>
      </c>
      <c r="BE246" s="108" t="str">
        <f>IF(SUM(COUNTIFS('Planificación 2026-1'!F:F,"SUNAMPE",'Planificación 2026-1'!W:W,C246,'Planificación 2026-1'!H:H,"T2"))&gt;0,"P37"," ")</f>
        <v xml:space="preserve"> </v>
      </c>
      <c r="BF246" s="108" t="str">
        <f>IF(SUM(COUNTIFS('Planificación 2026-1'!F:F,"SUNAMPE",'Planificación 2026-1'!W:W,C246,'Planificación 2026-1'!H:H,"AE"))&gt;0,"P38"," ")</f>
        <v xml:space="preserve"> </v>
      </c>
      <c r="BG246" s="108" t="str">
        <f>IF(SUM(COUNTIFS('Planificación 2026-1'!F:F,"SUNAMPE",'Planificación 2026-1'!W:W,C246,'Planificación 2026-1'!H:H,"T4"))&gt;0,"P55"," ")</f>
        <v xml:space="preserve"> </v>
      </c>
      <c r="BH246" s="108" t="str">
        <f>IF(SUM(COUNTIFS('Planificación 2026-1'!F:F,"HUAURA",'Planificación 2026-1'!W:W,C246,'Planificación 2026-1'!H:H,"AF"))&gt;0," P01"," ")</f>
        <v xml:space="preserve"> </v>
      </c>
      <c r="BI246" s="108" t="str">
        <f>IF(SUM(COUNTIFS('Planificación 2026-1'!F:F,"HUAURA",'Planificación 2026-1'!W:W,C246,'Planificación 2026-1'!H:H,"EN"))&gt;0,"P02"," ")</f>
        <v xml:space="preserve"> </v>
      </c>
      <c r="BJ246" s="108" t="str">
        <f>IF(SUM(COUNTIFS('Planificación 2026-1'!F:F,"HUAURA",'Planificación 2026-1'!W:W,C246,'Planificación 2026-1'!H:H,"IS"))&gt;0,"P03"," ")</f>
        <v xml:space="preserve"> </v>
      </c>
      <c r="BK246" s="108" t="str">
        <f>IF(SUM(COUNTIFS('Planificación 2026-1'!F:F,"HUAURA",'Planificación 2026-1'!W:W,C246,'Planificación 2026-1'!H:H,"PS"))&gt;0,"P04"," ")</f>
        <v xml:space="preserve"> </v>
      </c>
      <c r="BL246" s="108"/>
      <c r="BM246" s="108" t="str">
        <f>IF(SUM(COUNTIFS('Planificación 2026-1'!F:F,"HUAURA",'Planificación 2026-1'!W:W,C246,'Planificación 2026-1'!H:H,"IN"))&gt;0,"P06"," ")</f>
        <v xml:space="preserve"> </v>
      </c>
      <c r="BN246" s="108" t="str">
        <f>IF(SUM(COUNTIFS('Planificación 2026-1'!F:F,"HUAURA",'Planificación 2026-1'!W:W,C246,'Planificación 2026-1'!H:H,"CA"))&gt;0,"P07"," ")</f>
        <v xml:space="preserve"> </v>
      </c>
      <c r="BO246" s="108" t="str">
        <f>IF(SUM(COUNTIFS('Planificación 2026-1'!F:F,"HUAURA",'Planificación 2026-1'!W:W,C246,'Planificación 2026-1'!H:H,"DE"))&gt;0,"P08"," ")</f>
        <v xml:space="preserve"> </v>
      </c>
      <c r="BP246" s="108" t="str">
        <f>IF(SUM(COUNTIFS('Planificación 2026-1'!F:F,"HUAURA",'Planificación 2026-1'!W:W,C246,'Planificación 2026-1'!H:H,"OB"))&gt;0,"P09"," ")</f>
        <v xml:space="preserve"> </v>
      </c>
      <c r="BQ246" s="108" t="str">
        <f>IF(SUM(COUNTIFS('Planificación 2026-1'!F:F,"HUAURA",'Planificación 2026-1'!W:W,C246,'Planificación 2026-1'!H:H,"MH"))&gt;0,"P31"," ")</f>
        <v xml:space="preserve"> </v>
      </c>
      <c r="BR246" s="108" t="str">
        <f>IF(SUM(COUNTIFS('Planificación 2026-1'!F:F,"HUAURA",'Planificación 2026-1'!W:W,C246,'Planificación 2026-1'!H:H,"IC"))&gt;0,"P32"," ")</f>
        <v xml:space="preserve"> </v>
      </c>
      <c r="BS246" s="108" t="str">
        <f>IF(SUM(COUNTIFS('Planificación 2026-1'!F:F,"HUAURA",'Planificación 2026-1'!W:W,C246,'Planificación 2026-1'!H:H,"AR"))&gt;0,"P34"," ")</f>
        <v xml:space="preserve"> </v>
      </c>
      <c r="BT246" s="108" t="str">
        <f>IF(SUM(COUNTIFS('Planificación 2026-1'!F:F,"HUAURA",'Planificación 2026-1'!W:W,C246,'Planificación 2026-1'!H:H,"T1"))&gt;0,"P35"," ")</f>
        <v xml:space="preserve"> </v>
      </c>
      <c r="BU246" s="108" t="str">
        <f>IF(SUM(COUNTIFS('Planificación 2026-1'!F:F,"HUAURA",'Planificación 2026-1'!W:W,C246,'Planificación 2026-1'!H:H,"T3"))&gt;0,"P36"," ")</f>
        <v xml:space="preserve"> </v>
      </c>
      <c r="BV246" s="108" t="str">
        <f>IF(SUM(COUNTIFS('Planificación 2026-1'!F:F,"HUAURA",'Planificación 2026-1'!W:W,C246,'Planificación 2026-1'!H:H,"T2"))&gt;0,"P37"," ")</f>
        <v xml:space="preserve"> </v>
      </c>
      <c r="BW246" s="108" t="str">
        <f>IF(SUM(COUNTIFS('Planificación 2026-1'!F:F,"HUAURA",'Planificación 2026-1'!W:W,C246,'Planificación 2026-1'!H:H,"AE"))&gt;0,"P38"," ")</f>
        <v xml:space="preserve"> </v>
      </c>
      <c r="BX246" s="108" t="str">
        <f>IF(SUM(COUNTIFS('Planificación 2026-1'!F:F,"HUAURA",'Planificación 2026-1'!W:W,C246,'Planificación 2026-1'!H:H,"T4"))&gt;0,"P55"," ")</f>
        <v xml:space="preserve"> </v>
      </c>
      <c r="BY246" s="109">
        <f>SUMIFS('Planificación 2026-1'!R:R,'Planificación 2026-1'!W:W,C246,'Planificación 2026-1'!H:H,"AF",'Planificación 2026-1'!I:I,"&gt;2")</f>
        <v>0</v>
      </c>
      <c r="BZ246" s="109">
        <f>SUMIFS('Planificación 2026-1'!R:R,'Planificación 2026-1'!W:W,C246,'Planificación 2026-1'!H:H,"EN",'Planificación 2026-1'!I:I,"&gt;2")</f>
        <v>0</v>
      </c>
      <c r="CA246" s="109">
        <f>SUMIFS('Planificación 2026-1'!R:R,'Planificación 2026-1'!W:W,C246,'Planificación 2026-1'!H:H,"IS",'Planificación 2026-1'!I:I,"&gt;2")</f>
        <v>0</v>
      </c>
      <c r="CB246" s="109">
        <f>SUMIFS('Planificación 2026-1'!R:R,'Planificación 2026-1'!W:W,C246,'Planificación 2026-1'!H:H,"PS",'Planificación 2026-1'!I:I,"&gt;2")</f>
        <v>0</v>
      </c>
      <c r="CC246" s="109">
        <f>SUMIFS('Planificación 2026-1'!R:R,'Planificación 2026-1'!W:W,C246,'Planificación 2026-1'!H:H,"IN",'Planificación 2026-1'!I:I,"&gt;2")</f>
        <v>0</v>
      </c>
      <c r="CD246" s="109">
        <f>SUMIFS('Planificación 2026-1'!R:R,'Planificación 2026-1'!W:W,C246,'Planificación 2026-1'!H:H,"CA",'Planificación 2026-1'!I:I,"&gt;2")</f>
        <v>0</v>
      </c>
      <c r="CE246" s="109">
        <f>SUMIFS('Planificación 2026-1'!R:R,'Planificación 2026-1'!W:W,C246,'Planificación 2026-1'!H:H,"DE",'Planificación 2026-1'!I:I,"&gt;2")</f>
        <v>0</v>
      </c>
      <c r="CF246" s="109">
        <f>SUMIFS('Planificación 2026-1'!R:R,'Planificación 2026-1'!W:W,C246,'Planificación 2026-1'!H:H,"OB",'Planificación 2026-1'!I:I,"&gt;2")</f>
        <v>0</v>
      </c>
      <c r="CG246" s="109">
        <f>SUMIFS('Planificación 2026-1'!R:R,'Planificación 2026-1'!W:W,C246,'Planificación 2026-1'!H:H,"MH",'Planificación 2026-1'!I:I,"&gt;2")</f>
        <v>0</v>
      </c>
      <c r="CH246" s="109">
        <f>SUMIFS('Planificación 2026-1'!R:R,'Planificación 2026-1'!W:W,C246,'Planificación 2026-1'!H:H,"IC",'Planificación 2026-1'!I:I,"&gt;2")</f>
        <v>0</v>
      </c>
      <c r="CI246" s="109">
        <f>SUMIFS('Planificación 2026-1'!R:R,'Planificación 2026-1'!W:W,C246,'Planificación 2026-1'!H:H,"AR",'Planificación 2026-1'!I:I,"&gt;2")</f>
        <v>0</v>
      </c>
      <c r="CJ246" s="109">
        <f>SUMIFS('Planificación 2026-1'!R:R,'Planificación 2026-1'!W:W,C246,'Planificación 2026-1'!H:H,"T1",'Planificación 2026-1'!I:I,"&gt;2")</f>
        <v>0</v>
      </c>
      <c r="CK246" s="109">
        <f>SUMIFS('Planificación 2026-1'!R:R,'Planificación 2026-1'!W:W,C246,'Planificación 2026-1'!H:H,"T3",'Planificación 2026-1'!I:I,"&gt;2")</f>
        <v>0</v>
      </c>
      <c r="CL246" s="109">
        <f>SUMIFS('Planificación 2026-1'!R:R,'Planificación 2026-1'!W:W,C246,'Planificación 2026-1'!H:H,"T2",'Planificación 2026-1'!I:I,"&gt;2")</f>
        <v>0</v>
      </c>
      <c r="CM246" s="109">
        <f>SUMIFS('Planificación 2026-1'!R:R,'Planificación 2026-1'!W:W,C246,'Planificación 2026-1'!H:H,"AE",'Planificación 2026-1'!I:I,"&gt;2")</f>
        <v>0</v>
      </c>
      <c r="CN246" s="109">
        <f>SUMIFS('Planificación 2026-1'!R:R,'Planificación 2026-1'!W:W,C246,'Planificación 2026-1'!H:H,"T4",'Planificación 2026-1'!I:I,"&gt;2")</f>
        <v>0</v>
      </c>
      <c r="CO246" s="109">
        <f>SUMIFS('Planificación 2026-1'!R:R,'Planificación 2026-1'!W:W,C246,'Planificación 2026-1'!H:H,"AF",'Planificación 2026-1'!I:I,"&lt;3")</f>
        <v>0</v>
      </c>
      <c r="CP246" s="109">
        <f>SUMIFS('Planificación 2026-1'!R:R,'Planificación 2026-1'!W:W,C246,'Planificación 2026-1'!H:H,"EN",'Planificación 2026-1'!I:I,"&lt;3")</f>
        <v>0</v>
      </c>
      <c r="CQ246" s="109">
        <f>SUMIFS('Planificación 2026-1'!R:R,'Planificación 2026-1'!W:W,C246,'Planificación 2026-1'!H:H,"IS",'Planificación 2026-1'!I:I,"&lt;3")</f>
        <v>0</v>
      </c>
      <c r="CR246" s="109">
        <f>SUMIFS('Planificación 2026-1'!R:R,'Planificación 2026-1'!W:W,C246,'Planificación 2026-1'!H:H,"PS",'Planificación 2026-1'!I:I,"&lt;3")</f>
        <v>0</v>
      </c>
      <c r="CS246" s="109">
        <f>SUMIFS('Planificación 2026-1'!R:R,'Planificación 2026-1'!W:W,C246,'Planificación 2026-1'!H:H,"IN",'Planificación 2026-1'!I:I,"&lt;3")</f>
        <v>0</v>
      </c>
      <c r="CT246" s="109">
        <f>SUMIFS('Planificación 2026-1'!R:R,'Planificación 2026-1'!W:W,C246,'Planificación 2026-1'!H:H,"CA",'Planificación 2026-1'!I:I,"&lt;3")</f>
        <v>9</v>
      </c>
      <c r="CU246" s="109">
        <f>SUMIFS('Planificación 2026-1'!R:R,'Planificación 2026-1'!W:W,C246,'Planificación 2026-1'!H:H,"DE",'Planificación 2026-1'!I:I,"&lt;3")</f>
        <v>0</v>
      </c>
      <c r="CV246" s="109">
        <f>SUMIFS('Planificación 2026-1'!R:R,'Planificación 2026-1'!W:W,C246,'Planificación 2026-1'!H:H,"OB",'Planificación 2026-1'!I:I,"&lt;3")</f>
        <v>0</v>
      </c>
      <c r="CW246" s="109">
        <f>SUMIFS('Planificación 2026-1'!R:R,'Planificación 2026-1'!W:W,C246,'Planificación 2026-1'!H:H,"MH",'Planificación 2026-1'!I:I,"&lt;3")</f>
        <v>0</v>
      </c>
      <c r="CX246" s="109">
        <f>SUMIFS('Planificación 2026-1'!R:R,'Planificación 2026-1'!W:W,C246,'Planificación 2026-1'!H:H,"IC",'Planificación 2026-1'!I:I,"&lt;3")</f>
        <v>0</v>
      </c>
      <c r="CY246" s="109">
        <f>SUMIFS('Planificación 2026-1'!R:R,'Planificación 2026-1'!W:W,C246,'Planificación 2026-1'!H:H,"AR",'Planificación 2026-1'!I:I,"&lt;3")</f>
        <v>0</v>
      </c>
      <c r="CZ246" s="109">
        <f>SUMIFS('Planificación 2026-1'!R:R,'Planificación 2026-1'!W:W,C246,'Planificación 2026-1'!H:H,"T1",'Planificación 2026-1'!I:I,"&lt;3")</f>
        <v>0</v>
      </c>
      <c r="DA246" s="109">
        <f>SUMIFS('Planificación 2026-1'!R:R,'Planificación 2026-1'!W:W,C246,'Planificación 2026-1'!H:H,"T3",'Planificación 2026-1'!I:I,"&lt;3")</f>
        <v>0</v>
      </c>
      <c r="DB246" s="109">
        <f>SUMIFS('Planificación 2026-1'!R:R,'Planificación 2026-1'!W:W,C246,'Planificación 2026-1'!H:H,"T2",'Planificación 2026-1'!I:I,"&lt;3")</f>
        <v>0</v>
      </c>
      <c r="DC246" s="109">
        <f>SUMIFS('Planificación 2026-1'!R:R,'Planificación 2026-1'!W:W,C246,'Planificación 2026-1'!H:H,"AE",'Planificación 2026-1'!I:I,"&lt;3")</f>
        <v>0</v>
      </c>
      <c r="DD246" s="109">
        <f>SUMIFS('Planificación 2026-1'!R:R,'Planificación 2026-1'!W:W,C246,'Planificación 2026-1'!H:H,"T4",'Planificación 2026-1'!I:I,"&lt;3")</f>
        <v>0</v>
      </c>
      <c r="DE246" s="108" t="str">
        <f t="shared" si="36"/>
        <v/>
      </c>
      <c r="DF246" s="41">
        <f>IF(C246="","",SUMIFS('Planificación 2026-1'!R:R,'Planificación 2026-1'!W:W,C246,'Planificación 2026-1'!F:F,"PRINCIPAL",'Planificación 2026-1'!X:X,"VIRTUAL"))</f>
        <v>0</v>
      </c>
      <c r="DG246" s="41">
        <f>IF(C246="","",SUMIFS('Planificación 2026-1'!R:R,'Planificación 2026-1'!W:W,C246,'Planificación 2026-1'!F:F,"PRINCIPAL",'Planificación 2026-1'!X:X,"PRESENCIAL"))</f>
        <v>0</v>
      </c>
      <c r="DH246" s="41">
        <f>IF(C246="","",SUMIFS('Planificación 2026-1'!R:R,'Planificación 2026-1'!W:W,C246,'Planificación 2026-1'!F:F,"PRINCIPAL",'Planificación 2026-1'!X:X,"HIBRIDO PRESENCIAL"))</f>
        <v>0</v>
      </c>
      <c r="DI246" s="108" t="str">
        <f t="shared" si="37"/>
        <v>P07</v>
      </c>
      <c r="DJ246" s="108">
        <f>IF(C246="","",SUMIFS('Planificación 2026-1'!R:R,'Planificación 2026-1'!W:W,C246,'Planificación 2026-1'!F:F,"FILIAL",'Planificación 2026-1'!X:X,"VIRTUAL"))</f>
        <v>9</v>
      </c>
      <c r="DK246" s="110">
        <f>IF(C246="","",SUMIFS('Planificación 2026-1'!R:R,'Planificación 2026-1'!W:W,C246,'Planificación 2026-1'!F:F,"FILIAL",'Planificación 2026-1'!X:X,"PRESENCIAL"))</f>
        <v>0</v>
      </c>
      <c r="DL246" s="61">
        <f>IF(C246="","",SUMIFS('Planificación 2026-1'!R:R,'Planificación 2026-1'!W:W,C246,'Planificación 2026-1'!F:F,"FILIAL",'Planificación 2026-1'!X:X,"HIBRIDO PRESENCIAL"))</f>
        <v>0</v>
      </c>
      <c r="DM246" s="111" t="str">
        <f t="shared" si="38"/>
        <v/>
      </c>
      <c r="DN246" s="108">
        <f>IF(C246="","",SUMIFS('Planificación 2026-1'!R:R,'Planificación 2026-1'!W:W,C246,'Planificación 2026-1'!F:F,"SUNAMPE",'Planificación 2026-1'!X:X,"VIRTUAL"))</f>
        <v>0</v>
      </c>
      <c r="DO246" s="61">
        <f>IF(C246="","",SUMIFS('Planificación 2026-1'!R:R,'Planificación 2026-1'!W:W,C246,'Planificación 2026-1'!F:F,"SUNAMPE",'Planificación 2026-1'!X:X,"PRESENCIAL"))</f>
        <v>0</v>
      </c>
      <c r="DP246" s="111" t="str">
        <f t="shared" si="39"/>
        <v/>
      </c>
      <c r="DQ246" s="108">
        <f>IF(C246="","",SUMIFS('Planificación 2026-1'!R:R,'Planificación 2026-1'!W:W,C246,'Planificación 2026-1'!F:F,"HUAURA",'Planificación 2026-1'!X:X,"VIRTUAL"))</f>
        <v>0</v>
      </c>
      <c r="DR246" s="61">
        <f>IF(C246="","",SUMIFS('Planificación 2026-1'!R:R,'Planificación 2026-1'!W:W,C246,'Planificación 2026-1'!F:F,"HUAURA",'Planificación 2026-1'!X:X,"PRESENCIAL"))</f>
        <v>0</v>
      </c>
      <c r="DS246" s="76">
        <f>SUMIFS('Planificación 2026-1'!R:R,'Planificación 2026-1'!W:W,C246,'Planificación 2026-1'!F:F,"PRINCIPAL",'Planificación 2026-1'!X:X,"VIRTUAL",'Planificación 2026-1'!I:I,"&gt;2")</f>
        <v>0</v>
      </c>
      <c r="DT246" s="76">
        <f>SUMIFS('Planificación 2026-1'!R:R,'Planificación 2026-1'!W:W,C246,'Planificación 2026-1'!F:F,"PRINCIPAL",'Planificación 2026-1'!X:X,"&lt;&gt;VIRTUAL",'Planificación 2026-1'!I:I,"&gt;2")</f>
        <v>0</v>
      </c>
      <c r="DU246" s="76">
        <f>SUMIFS('Planificación 2026-1'!R:R,'Planificación 2026-1'!W:W,C246,'Planificación 2026-1'!F:F,"SUNAMPE",'Planificación 2026-1'!X:X,"VIRTUAL",'Planificación 2026-1'!I:I,"&gt;2")</f>
        <v>0</v>
      </c>
      <c r="DV246" s="76">
        <f>SUMIFS('Planificación 2026-1'!R:R,'Planificación 2026-1'!W:W,C246,'Planificación 2026-1'!F:F,"SUNAMPE",'Planificación 2026-1'!X:X,"&lt;&gt;VIRTUAL",'Planificación 2026-1'!I:I,"&gt;2")</f>
        <v>0</v>
      </c>
      <c r="DW246" s="76">
        <f>SUMIFS('Planificación 2026-1'!R:R,'Planificación 2026-1'!W:W,C246,'Planificación 2026-1'!F:F,"FILIAL",'Planificación 2026-1'!X:X,"VIRTUAL",'Planificación 2026-1'!I:I,"&gt;2")</f>
        <v>0</v>
      </c>
      <c r="DX246" s="76">
        <f>SUMIFS('Planificación 2026-1'!R:R,'Planificación 2026-1'!W:W,C246,'Planificación 2026-1'!F:F,"FILIAL",'Planificación 2026-1'!X:X,"&lt;&gt;VIRTUAL",'Planificación 2026-1'!I:I,"&gt;2")</f>
        <v>0</v>
      </c>
      <c r="DY246" s="76">
        <f>SUMIFS('Planificación 2026-1'!R:R,'Planificación 2026-1'!W:W,C246,'Planificación 2026-1'!F:F,"PORUMA",'Planificación 2026-1'!X:X,"VIRTUAL",'Planificación 2026-1'!I:I,"&gt;2")</f>
        <v>0</v>
      </c>
      <c r="DZ246" s="76">
        <f>SUMIFS('Planificación 2026-1'!R:R,'Planificación 2026-1'!W:W,C246,'Planificación 2026-1'!F:F,"PORUMA",'Planificación 2026-1'!X:X,"&lt;&gt;VIRTUAL",'Planificación 2026-1'!I:I,"&gt;2")</f>
        <v>0</v>
      </c>
      <c r="EA246" s="76">
        <f>SUMIFS('Planificación 2026-1'!R:R,'Planificación 2026-1'!W:W,C246,'Planificación 2026-1'!F:F,"HUAURA",'Planificación 2026-1'!X:X,"VIRTUAL",'Planificación 2026-1'!I:I,"&gt;2")</f>
        <v>0</v>
      </c>
      <c r="EB246" s="76">
        <f>SUMIFS('Planificación 2026-1'!R:R,'Planificación 2026-1'!W:W,C246,'Planificación 2026-1'!F:F,"HUAURA",'Planificación 2026-1'!X:X,"&lt;&gt;VIRTUAL",'Planificación 2026-1'!I:I,"&gt;2")</f>
        <v>0</v>
      </c>
      <c r="EC246" s="76">
        <f>SUMIFS('Planificación 2026-1'!R:R,'Planificación 2026-1'!W:W,C246,'Planificación 2026-1'!F:F,"PRINCIPAL",'Planificación 2026-1'!X:X,"VIRTUAL",'Planificación 2026-1'!I:I,"&lt;3")</f>
        <v>0</v>
      </c>
      <c r="ED246" s="76">
        <f>SUMIFS('Planificación 2026-1'!R:R,'Planificación 2026-1'!W:W,C246,'Planificación 2026-1'!F:F,"PRINCIPAL",'Planificación 2026-1'!X:X,"&lt;&gt;VIRTUAL",'Planificación 2026-1'!I:I,"&lt;3")</f>
        <v>0</v>
      </c>
      <c r="EE246" s="76">
        <f>SUMIFS('Planificación 2026-1'!R:R,'Planificación 2026-1'!W:W,C246,'Planificación 2026-1'!F:F,"SUNAMPE",'Planificación 2026-1'!X:X,"VIRTUAL",'Planificación 2026-1'!I:I,"&lt;3")</f>
        <v>0</v>
      </c>
      <c r="EF246" s="76">
        <f>SUMIFS('Planificación 2026-1'!R:R,'Planificación 2026-1'!W:W,C246,'Planificación 2026-1'!F:F,"SUNAMPE",'Planificación 2026-1'!X:X,"&lt;&gt;VIRTUAL",'Planificación 2026-1'!I:I,"&lt;3")</f>
        <v>0</v>
      </c>
      <c r="EG246" s="76">
        <f>SUMIFS('Planificación 2026-1'!R:R,'Planificación 2026-1'!W:W,C246,'Planificación 2026-1'!F:F,"FILIAL",'Planificación 2026-1'!X:X,"VIRTUAL",'Planificación 2026-1'!I:I,"&lt;3")</f>
        <v>9</v>
      </c>
      <c r="EH246" s="76">
        <f>SUMIFS('Planificación 2026-1'!R:R,'Planificación 2026-1'!W:W,C246,'Planificación 2026-1'!F:F,"FILIAL",'Planificación 2026-1'!X:X,"&lt;&gt;VIRTUAL",'Planificación 2026-1'!I:I,"&lt;3")</f>
        <v>0</v>
      </c>
      <c r="EI246" s="76">
        <f>SUMIFS('Planificación 2026-1'!R:R,'Planificación 2026-1'!W:W,C246,'Planificación 2026-1'!F:F,"PORUMA",'Planificación 2026-1'!X:X,"VIRTUAL",'Planificación 2026-1'!I:I,"&lt;3")</f>
        <v>0</v>
      </c>
      <c r="EJ246" s="76">
        <f>SUMIFS('Planificación 2026-1'!R:R,'Planificación 2026-1'!W:W,C246,'Planificación 2026-1'!F:F,"PORUMA",'Planificación 2026-1'!X:X,"&lt;&gt;VIRTUAL",'Planificación 2026-1'!I:I,"&lt;3")</f>
        <v>0</v>
      </c>
      <c r="EK246" s="76">
        <f>SUMIFS('Planificación 2026-1'!R:R,'Planificación 2026-1'!W:W,C246,'Planificación 2026-1'!F:F,"HUAURA",'Planificación 2026-1'!X:X,"VIRTUAL",'Planificación 2026-1'!I:I,"&lt;3")</f>
        <v>0</v>
      </c>
      <c r="EL246" s="76">
        <f>SUMIFS('Planificación 2026-1'!R:R,'Planificación 2026-1'!W:W,C246,'Planificación 2026-1'!F:F,"HUAURA",'Planificación 2026-1'!X:X,"&lt;&gt;VIRTUAL",'Planificación 2026-1'!I:I,"&lt;3")</f>
        <v>0</v>
      </c>
      <c r="EM246" s="76"/>
      <c r="EN246" s="76">
        <f t="shared" si="32"/>
        <v>9</v>
      </c>
      <c r="EO246" s="76">
        <f t="shared" si="33"/>
        <v>0</v>
      </c>
      <c r="EP246" s="76" t="b">
        <f t="shared" si="34"/>
        <v>1</v>
      </c>
      <c r="EQ246" s="76" t="str">
        <f t="shared" si="35"/>
        <v/>
      </c>
      <c r="ER246" s="76" t="str">
        <f t="shared" si="40"/>
        <v>VIRTUAL</v>
      </c>
    </row>
    <row r="247" spans="1:148" hidden="1">
      <c r="A247" s="83"/>
      <c r="B247" s="119">
        <v>244</v>
      </c>
      <c r="C247" s="115" t="s">
        <v>420</v>
      </c>
      <c r="D247" s="112">
        <f>SUMIF('Planificación 2026-1'!W:W,C247,'Planificación 2026-1'!R:R)</f>
        <v>17</v>
      </c>
      <c r="E247" s="114" t="s">
        <v>170</v>
      </c>
      <c r="F247" s="115" t="s">
        <v>171</v>
      </c>
      <c r="G247" s="115" t="s">
        <v>153</v>
      </c>
      <c r="H247" s="115" t="s">
        <v>125</v>
      </c>
      <c r="I247" s="107" t="str">
        <f>IF(SUM(COUNTIFS('Planificación 2026-1'!F:F,"PRINCIPAL",'Planificación 2026-1'!W:W,C247,'Planificación 2026-1'!H:H,"AF"))&gt;0,"P01"," ")</f>
        <v xml:space="preserve"> </v>
      </c>
      <c r="J247" s="108" t="str">
        <f>IF(SUM(COUNTIFS('Planificación 2026-1'!F:F,"PRINCIPAL",'Planificación 2026-1'!W:W,C247,'Planificación 2026-1'!H:H,"EN"))&gt;0,"P02"," ")</f>
        <v xml:space="preserve"> </v>
      </c>
      <c r="K247" s="108" t="str">
        <f>IF(SUM(COUNTIFS('Planificación 2026-1'!F:F,"PRINCIPAL",'Planificación 2026-1'!W:W,C247,'Planificación 2026-1'!H:H,"IS"))&gt;0,"P03"," ")</f>
        <v xml:space="preserve"> </v>
      </c>
      <c r="L247" s="108" t="str">
        <f>IF(SUM(COUNTIFS('Planificación 2026-1'!F:F,"PRINCIPAL",'Planificación 2026-1'!W:W,C247,'Planificación 2026-1'!H:H,"PS"))&gt;0,"P04"," ")</f>
        <v xml:space="preserve"> </v>
      </c>
      <c r="M247" s="108"/>
      <c r="N247" s="108" t="str">
        <f>IF(SUM(COUNTIFS('Planificación 2026-1'!F:F,"PRINCIPAL",'Planificación 2026-1'!W:W,C247,'Planificación 2026-1'!H:H,"IN"))&gt;0,"P06"," ")</f>
        <v>P06</v>
      </c>
      <c r="O247" s="108" t="str">
        <f>IF(SUM(COUNTIFS('Planificación 2026-1'!F:F,"PRINCIPAL",'Planificación 2026-1'!W:W,C247,'Planificación 2026-1'!H:H,"CA"))&gt;0,"P07"," ")</f>
        <v xml:space="preserve"> </v>
      </c>
      <c r="P247" s="108" t="str">
        <f>IF(SUM(COUNTIFS('Planificación 2026-1'!F:F,"PRINCIPAL",'Planificación 2026-1'!W:W,C247,'Planificación 2026-1'!H:H,"DE"))&gt;0,"P08"," ")</f>
        <v xml:space="preserve"> </v>
      </c>
      <c r="Q247" s="108" t="str">
        <f>IF(SUM(COUNTIFS('Planificación 2026-1'!F:F,"PRINCIPAL",'Planificación 2026-1'!W:W,C247,'Planificación 2026-1'!H:H,"OB"))&gt;0,"P09"," ")</f>
        <v xml:space="preserve"> </v>
      </c>
      <c r="R247" s="108" t="str">
        <f>IF(SUM(COUNTIFS('Planificación 2026-1'!F:F,"PRINCIPAL",'Planificación 2026-1'!W:W,C247,'Planificación 2026-1'!H:H,"MH"))&gt;0,"P31"," ")</f>
        <v xml:space="preserve"> </v>
      </c>
      <c r="S247" s="108" t="str">
        <f>IF(SUM(COUNTIFS('Planificación 2026-1'!F:F,"PRINCIPAL",'Planificación 2026-1'!W:W,C247,'Planificación 2026-1'!H:H,"IC"))&gt;0,"P32"," ")</f>
        <v xml:space="preserve"> </v>
      </c>
      <c r="T247" s="108" t="str">
        <f>IF(SUM(COUNTIFS('Planificación 2026-1'!F:F,"PRINCIPAL",'Planificación 2026-1'!W:W,C247,'Planificación 2026-1'!H:H,"AR"))&gt;0,"P34"," ")</f>
        <v xml:space="preserve"> </v>
      </c>
      <c r="U247" s="108" t="str">
        <f>IF(SUM(COUNTIFS('Planificación 2026-1'!F:F,"PRINCIPAL",'Planificación 2026-1'!W:W,C247,'Planificación 2026-1'!H:H,"T1"))&gt;0,"P35"," ")</f>
        <v xml:space="preserve"> </v>
      </c>
      <c r="V247" s="108" t="str">
        <f>IF(SUM(COUNTIFS('Planificación 2026-1'!F:F,"PRINCIPAL",'Planificación 2026-1'!W:W,C247,'Planificación 2026-1'!H:H,"T3"))&gt;0,"P36"," ")</f>
        <v xml:space="preserve"> </v>
      </c>
      <c r="W247" s="108" t="str">
        <f>IF(SUM(COUNTIFS('Planificación 2026-1'!F:F,"PRINCIPAL",'Planificación 2026-1'!W:W,C247,'Planificación 2026-1'!H:H,"T2"))&gt;0,"P37"," ")</f>
        <v xml:space="preserve"> </v>
      </c>
      <c r="X247" s="108" t="str">
        <f>IF(SUM(COUNTIFS('Planificación 2026-1'!F:F,"PRINCIPAL",'Planificación 2026-1'!W:W,C247,'Planificación 2026-1'!H:H,"AE"))&gt;0,"P38"," ")</f>
        <v xml:space="preserve"> </v>
      </c>
      <c r="Y247" s="108" t="str">
        <f>IF(SUM(COUNTIFS('Planificación 2026-1'!F:F,"PRINCIPAL",'Planificación 2026-1'!W:W,C247,'Planificación 2026-1'!H:H,"T4"))&gt;0,"P55"," ")</f>
        <v xml:space="preserve"> </v>
      </c>
      <c r="Z247" s="108" t="str">
        <f>IF(SUM(COUNTIFS('Planificación 2026-1'!F:F,"FILIAL",'Planificación 2026-1'!W:W,C247,'Planificación 2026-1'!H:H,"AF"))&gt;0," P01"," ")</f>
        <v xml:space="preserve"> </v>
      </c>
      <c r="AA247" s="108" t="str">
        <f>IF(SUM(COUNTIFS('Planificación 2026-1'!F:F,"FILIAL",'Planificación 2026-1'!W:W,C247,'Planificación 2026-1'!H:H,"EN"))&gt;0,"P02"," ")</f>
        <v xml:space="preserve"> </v>
      </c>
      <c r="AB247" s="108" t="str">
        <f>IF(SUM(COUNTIFS('Planificación 2026-1'!F:F,"FILIAL",'Planificación 2026-1'!W:W,C247,'Planificación 2026-1'!H:H,"IS"))&gt;0,"P03"," ")</f>
        <v xml:space="preserve"> </v>
      </c>
      <c r="AC247" s="108" t="str">
        <f>IF(SUM(COUNTIFS('Planificación 2026-1'!F:F,"FILIAL",'Planificación 2026-1'!W:W,C247,'Planificación 2026-1'!H:H,"PS"))&gt;0,"P04"," ")</f>
        <v xml:space="preserve"> </v>
      </c>
      <c r="AD247" s="108"/>
      <c r="AE247" s="108" t="str">
        <f>IF(SUM(COUNTIFS('Planificación 2026-1'!F:F,"FILIAL",'Planificación 2026-1'!W:W,C247,'Planificación 2026-1'!H:H,"IN"))&gt;0,"P06"," ")</f>
        <v>P06</v>
      </c>
      <c r="AF247" s="108" t="str">
        <f>IF(SUM(COUNTIFS('Planificación 2026-1'!F:F,"FILIAL",'Planificación 2026-1'!W:W,C247,'Planificación 2026-1'!H:H,"CA"))&gt;0,"P07"," ")</f>
        <v xml:space="preserve"> </v>
      </c>
      <c r="AG247" s="108" t="str">
        <f>IF(SUM(COUNTIFS('Planificación 2026-1'!F:F,"FILIAL",'Planificación 2026-1'!W:W,C247,'Planificación 2026-1'!H:H,"DE"))&gt;0,"P08"," ")</f>
        <v xml:space="preserve"> </v>
      </c>
      <c r="AH247" s="108" t="str">
        <f>IF(SUM(COUNTIFS('Planificación 2026-1'!F:F,"FILIAL",'Planificación 2026-1'!W:W,C247,'Planificación 2026-1'!H:H,"OB"))&gt;0,"P09"," ")</f>
        <v xml:space="preserve"> </v>
      </c>
      <c r="AI247" s="108" t="str">
        <f>IF(SUM(COUNTIFS('Planificación 2026-1'!F:F,"FILIAL",'Planificación 2026-1'!W:W,C247,'Planificación 2026-1'!H:H,"MH"))&gt;0,"P31"," ")</f>
        <v xml:space="preserve"> </v>
      </c>
      <c r="AJ247" s="108" t="str">
        <f>IF(SUM(COUNTIFS('Planificación 2026-1'!F:F,"FILIAL",'Planificación 2026-1'!W:W,C247,'Planificación 2026-1'!H:H,"IC"))&gt;0,"P32"," ")</f>
        <v xml:space="preserve"> </v>
      </c>
      <c r="AK247" s="108" t="str">
        <f>IF(SUM(COUNTIFS('Planificación 2026-1'!F:F,"FILIAL",'Planificación 2026-1'!W:W,C247,'Planificación 2026-1'!H:H,"AR"))&gt;0,"P34"," ")</f>
        <v xml:space="preserve"> </v>
      </c>
      <c r="AL247" s="108" t="str">
        <f>IF(SUM(COUNTIFS('Planificación 2026-1'!F:F,"FILIAL",'Planificación 2026-1'!W:W,C247,'Planificación 2026-1'!H:H,"T1"))&gt;0,"P35"," ")</f>
        <v xml:space="preserve"> </v>
      </c>
      <c r="AM247" s="108" t="str">
        <f>IF(SUM(COUNTIFS('Planificación 2026-1'!F:F,"FILIAL",'Planificación 2026-1'!W:W,C247,'Planificación 2026-1'!H:H,"T3"))&gt;0,"P36"," ")</f>
        <v xml:space="preserve"> </v>
      </c>
      <c r="AN247" s="108" t="str">
        <f>IF(SUM(COUNTIFS('Planificación 2026-1'!F:F,"FILIAL",'Planificación 2026-1'!W:W,C247,'Planificación 2026-1'!H:H,"T2"))&gt;0,"P37"," ")</f>
        <v xml:space="preserve"> </v>
      </c>
      <c r="AO247" s="108" t="str">
        <f>IF(SUM(COUNTIFS('Planificación 2026-1'!F:F,"FILIAL",'Planificación 2026-1'!W:W,C247,'Planificación 2026-1'!H:H,"AE"))&gt;0,"P38"," ")</f>
        <v xml:space="preserve"> </v>
      </c>
      <c r="AP247" s="108" t="str">
        <f>IF(SUM(COUNTIFS('Planificación 2026-1'!F:F,"FILIAL",'Planificación 2026-1'!W:W,C247,'Planificación 2026-1'!H:H,"T4"))&gt;0,"P55"," ")</f>
        <v xml:space="preserve"> </v>
      </c>
      <c r="AQ247" s="108" t="str">
        <f>IF(SUM(COUNTIFS('Planificación 2026-1'!F:F,"SUNAMPE",'Planificación 2026-1'!W:W,C247,'Planificación 2026-1'!H:H,"AF"))&gt;0," P01"," ")</f>
        <v xml:space="preserve"> </v>
      </c>
      <c r="AR247" s="108" t="str">
        <f>IF(SUM(COUNTIFS('Planificación 2026-1'!F:F,"SUNAMPE",'Planificación 2026-1'!W:W,C247,'Planificación 2026-1'!H:H,"EN"))&gt;0,"P02"," ")</f>
        <v xml:space="preserve"> </v>
      </c>
      <c r="AS247" s="108" t="str">
        <f>IF(SUM(COUNTIFS('Planificación 2026-1'!F:F,"SUNAMPE",'Planificación 2026-1'!W:W,C247,'Planificación 2026-1'!H:H,"IS"))&gt;0,"P03"," ")</f>
        <v xml:space="preserve"> </v>
      </c>
      <c r="AT247" s="108" t="str">
        <f>IF(SUM(COUNTIFS('Planificación 2026-1'!F:F,"SUNAMPE",'Planificación 2026-1'!W:W,C247,'Planificación 2026-1'!H:H,"PS"))&gt;0,"P04"," ")</f>
        <v xml:space="preserve"> </v>
      </c>
      <c r="AU247" s="108"/>
      <c r="AV247" s="108" t="str">
        <f>IF(SUM(COUNTIFS('Planificación 2026-1'!F:F,"SUNAMPE",'Planificación 2026-1'!W:W,C247,'Planificación 2026-1'!H:H,"IN"))&gt;0,"P06"," ")</f>
        <v xml:space="preserve"> </v>
      </c>
      <c r="AW247" s="108" t="str">
        <f>IF(SUM(COUNTIFS('Planificación 2026-1'!F:F,"SUNAMPE",'Planificación 2026-1'!W:W,C247,'Planificación 2026-1'!H:H,"CA"))&gt;0,"P07"," ")</f>
        <v xml:space="preserve"> </v>
      </c>
      <c r="AX247" s="108" t="str">
        <f>IF(SUM(COUNTIFS('Planificación 2026-1'!F:F,"SUNAMPE",'Planificación 2026-1'!W:W,C247,'Planificación 2026-1'!H:H,"DE"))&gt;0,"P08"," ")</f>
        <v xml:space="preserve"> </v>
      </c>
      <c r="AY247" s="108" t="str">
        <f>IF(SUM(COUNTIFS('Planificación 2026-1'!F:F,"SUNAMPE",'Planificación 2026-1'!W:W,C247,'Planificación 2026-1'!H:H,"OB"))&gt;0,"P09"," ")</f>
        <v xml:space="preserve"> </v>
      </c>
      <c r="AZ247" s="108" t="str">
        <f>IF(SUM(COUNTIFS('Planificación 2026-1'!F:F,"SUNAMPE",'Planificación 2026-1'!W:W,C247,'Planificación 2026-1'!H:H,"MH"))&gt;0,"P31"," ")</f>
        <v xml:space="preserve"> </v>
      </c>
      <c r="BA247" s="108" t="str">
        <f>IF(SUM(COUNTIFS('Planificación 2026-1'!F:F,"SUNAMPE",'Planificación 2026-1'!W:W,C247,'Planificación 2026-1'!H:H,"IC"))&gt;0,"P32"," ")</f>
        <v xml:space="preserve"> </v>
      </c>
      <c r="BB247" s="108" t="str">
        <f>IF(SUM(COUNTIFS('Planificación 2026-1'!F:F,"SUNAMPE",'Planificación 2026-1'!W:W,C247,'Planificación 2026-1'!H:H,"AR"))&gt;0,"P34"," ")</f>
        <v xml:space="preserve"> </v>
      </c>
      <c r="BC247" s="108" t="str">
        <f>IF(SUM(COUNTIFS('Planificación 2026-1'!F:F,"SUNAMPE",'Planificación 2026-1'!W:W,C247,'Planificación 2026-1'!H:H,"T1"))&gt;0,"P35"," ")</f>
        <v xml:space="preserve"> </v>
      </c>
      <c r="BD247" s="108" t="str">
        <f>IF(SUM(COUNTIFS('Planificación 2026-1'!F:F,"SUNAMPE",'Planificación 2026-1'!W:W,C247,'Planificación 2026-1'!H:H,"T3"))&gt;0,"P36"," ")</f>
        <v xml:space="preserve"> </v>
      </c>
      <c r="BE247" s="108" t="str">
        <f>IF(SUM(COUNTIFS('Planificación 2026-1'!F:F,"SUNAMPE",'Planificación 2026-1'!W:W,C247,'Planificación 2026-1'!H:H,"T2"))&gt;0,"P37"," ")</f>
        <v xml:space="preserve"> </v>
      </c>
      <c r="BF247" s="108" t="str">
        <f>IF(SUM(COUNTIFS('Planificación 2026-1'!F:F,"SUNAMPE",'Planificación 2026-1'!W:W,C247,'Planificación 2026-1'!H:H,"AE"))&gt;0,"P38"," ")</f>
        <v xml:space="preserve"> </v>
      </c>
      <c r="BG247" s="108" t="str">
        <f>IF(SUM(COUNTIFS('Planificación 2026-1'!F:F,"SUNAMPE",'Planificación 2026-1'!W:W,C247,'Planificación 2026-1'!H:H,"T4"))&gt;0,"P55"," ")</f>
        <v xml:space="preserve"> </v>
      </c>
      <c r="BH247" s="108" t="str">
        <f>IF(SUM(COUNTIFS('Planificación 2026-1'!F:F,"HUAURA",'Planificación 2026-1'!W:W,C247,'Planificación 2026-1'!H:H,"AF"))&gt;0," P01"," ")</f>
        <v xml:space="preserve"> </v>
      </c>
      <c r="BI247" s="108" t="str">
        <f>IF(SUM(COUNTIFS('Planificación 2026-1'!F:F,"HUAURA",'Planificación 2026-1'!W:W,C247,'Planificación 2026-1'!H:H,"EN"))&gt;0,"P02"," ")</f>
        <v xml:space="preserve"> </v>
      </c>
      <c r="BJ247" s="108" t="str">
        <f>IF(SUM(COUNTIFS('Planificación 2026-1'!F:F,"HUAURA",'Planificación 2026-1'!W:W,C247,'Planificación 2026-1'!H:H,"IS"))&gt;0,"P03"," ")</f>
        <v xml:space="preserve"> </v>
      </c>
      <c r="BK247" s="108" t="str">
        <f>IF(SUM(COUNTIFS('Planificación 2026-1'!F:F,"HUAURA",'Planificación 2026-1'!W:W,C247,'Planificación 2026-1'!H:H,"PS"))&gt;0,"P04"," ")</f>
        <v xml:space="preserve"> </v>
      </c>
      <c r="BL247" s="108"/>
      <c r="BM247" s="108" t="str">
        <f>IF(SUM(COUNTIFS('Planificación 2026-1'!F:F,"HUAURA",'Planificación 2026-1'!W:W,C247,'Planificación 2026-1'!H:H,"IN"))&gt;0,"P06"," ")</f>
        <v xml:space="preserve"> </v>
      </c>
      <c r="BN247" s="108" t="str">
        <f>IF(SUM(COUNTIFS('Planificación 2026-1'!F:F,"HUAURA",'Planificación 2026-1'!W:W,C247,'Planificación 2026-1'!H:H,"CA"))&gt;0,"P07"," ")</f>
        <v xml:space="preserve"> </v>
      </c>
      <c r="BO247" s="108" t="str">
        <f>IF(SUM(COUNTIFS('Planificación 2026-1'!F:F,"HUAURA",'Planificación 2026-1'!W:W,C247,'Planificación 2026-1'!H:H,"DE"))&gt;0,"P08"," ")</f>
        <v xml:space="preserve"> </v>
      </c>
      <c r="BP247" s="108" t="str">
        <f>IF(SUM(COUNTIFS('Planificación 2026-1'!F:F,"HUAURA",'Planificación 2026-1'!W:W,C247,'Planificación 2026-1'!H:H,"OB"))&gt;0,"P09"," ")</f>
        <v xml:space="preserve"> </v>
      </c>
      <c r="BQ247" s="108" t="str">
        <f>IF(SUM(COUNTIFS('Planificación 2026-1'!F:F,"HUAURA",'Planificación 2026-1'!W:W,C247,'Planificación 2026-1'!H:H,"MH"))&gt;0,"P31"," ")</f>
        <v xml:space="preserve"> </v>
      </c>
      <c r="BR247" s="108" t="str">
        <f>IF(SUM(COUNTIFS('Planificación 2026-1'!F:F,"HUAURA",'Planificación 2026-1'!W:W,C247,'Planificación 2026-1'!H:H,"IC"))&gt;0,"P32"," ")</f>
        <v xml:space="preserve"> </v>
      </c>
      <c r="BS247" s="108" t="str">
        <f>IF(SUM(COUNTIFS('Planificación 2026-1'!F:F,"HUAURA",'Planificación 2026-1'!W:W,C247,'Planificación 2026-1'!H:H,"AR"))&gt;0,"P34"," ")</f>
        <v xml:space="preserve"> </v>
      </c>
      <c r="BT247" s="108" t="str">
        <f>IF(SUM(COUNTIFS('Planificación 2026-1'!F:F,"HUAURA",'Planificación 2026-1'!W:W,C247,'Planificación 2026-1'!H:H,"T1"))&gt;0,"P35"," ")</f>
        <v xml:space="preserve"> </v>
      </c>
      <c r="BU247" s="108" t="str">
        <f>IF(SUM(COUNTIFS('Planificación 2026-1'!F:F,"HUAURA",'Planificación 2026-1'!W:W,C247,'Planificación 2026-1'!H:H,"T3"))&gt;0,"P36"," ")</f>
        <v xml:space="preserve"> </v>
      </c>
      <c r="BV247" s="108" t="str">
        <f>IF(SUM(COUNTIFS('Planificación 2026-1'!F:F,"HUAURA",'Planificación 2026-1'!W:W,C247,'Planificación 2026-1'!H:H,"T2"))&gt;0,"P37"," ")</f>
        <v xml:space="preserve"> </v>
      </c>
      <c r="BW247" s="108" t="str">
        <f>IF(SUM(COUNTIFS('Planificación 2026-1'!F:F,"HUAURA",'Planificación 2026-1'!W:W,C247,'Planificación 2026-1'!H:H,"AE"))&gt;0,"P38"," ")</f>
        <v xml:space="preserve"> </v>
      </c>
      <c r="BX247" s="108" t="str">
        <f>IF(SUM(COUNTIFS('Planificación 2026-1'!F:F,"HUAURA",'Planificación 2026-1'!W:W,C247,'Planificación 2026-1'!H:H,"T4"))&gt;0,"P55"," ")</f>
        <v xml:space="preserve"> </v>
      </c>
      <c r="BY247" s="109">
        <f>SUMIFS('Planificación 2026-1'!R:R,'Planificación 2026-1'!W:W,C247,'Planificación 2026-1'!H:H,"AF",'Planificación 2026-1'!I:I,"&gt;2")</f>
        <v>0</v>
      </c>
      <c r="BZ247" s="109">
        <f>SUMIFS('Planificación 2026-1'!R:R,'Planificación 2026-1'!W:W,C247,'Planificación 2026-1'!H:H,"EN",'Planificación 2026-1'!I:I,"&gt;2")</f>
        <v>0</v>
      </c>
      <c r="CA247" s="109">
        <f>SUMIFS('Planificación 2026-1'!R:R,'Planificación 2026-1'!W:W,C247,'Planificación 2026-1'!H:H,"IS",'Planificación 2026-1'!I:I,"&gt;2")</f>
        <v>0</v>
      </c>
      <c r="CB247" s="109">
        <f>SUMIFS('Planificación 2026-1'!R:R,'Planificación 2026-1'!W:W,C247,'Planificación 2026-1'!H:H,"PS",'Planificación 2026-1'!I:I,"&gt;2")</f>
        <v>0</v>
      </c>
      <c r="CC247" s="109">
        <f>SUMIFS('Planificación 2026-1'!R:R,'Planificación 2026-1'!W:W,C247,'Planificación 2026-1'!H:H,"IN",'Planificación 2026-1'!I:I,"&gt;2")</f>
        <v>17</v>
      </c>
      <c r="CD247" s="109">
        <f>SUMIFS('Planificación 2026-1'!R:R,'Planificación 2026-1'!W:W,C247,'Planificación 2026-1'!H:H,"CA",'Planificación 2026-1'!I:I,"&gt;2")</f>
        <v>0</v>
      </c>
      <c r="CE247" s="109">
        <f>SUMIFS('Planificación 2026-1'!R:R,'Planificación 2026-1'!W:W,C247,'Planificación 2026-1'!H:H,"DE",'Planificación 2026-1'!I:I,"&gt;2")</f>
        <v>0</v>
      </c>
      <c r="CF247" s="109">
        <f>SUMIFS('Planificación 2026-1'!R:R,'Planificación 2026-1'!W:W,C247,'Planificación 2026-1'!H:H,"OB",'Planificación 2026-1'!I:I,"&gt;2")</f>
        <v>0</v>
      </c>
      <c r="CG247" s="109">
        <f>SUMIFS('Planificación 2026-1'!R:R,'Planificación 2026-1'!W:W,C247,'Planificación 2026-1'!H:H,"MH",'Planificación 2026-1'!I:I,"&gt;2")</f>
        <v>0</v>
      </c>
      <c r="CH247" s="109">
        <f>SUMIFS('Planificación 2026-1'!R:R,'Planificación 2026-1'!W:W,C247,'Planificación 2026-1'!H:H,"IC",'Planificación 2026-1'!I:I,"&gt;2")</f>
        <v>0</v>
      </c>
      <c r="CI247" s="109">
        <f>SUMIFS('Planificación 2026-1'!R:R,'Planificación 2026-1'!W:W,C247,'Planificación 2026-1'!H:H,"AR",'Planificación 2026-1'!I:I,"&gt;2")</f>
        <v>0</v>
      </c>
      <c r="CJ247" s="109">
        <f>SUMIFS('Planificación 2026-1'!R:R,'Planificación 2026-1'!W:W,C247,'Planificación 2026-1'!H:H,"T1",'Planificación 2026-1'!I:I,"&gt;2")</f>
        <v>0</v>
      </c>
      <c r="CK247" s="109">
        <f>SUMIFS('Planificación 2026-1'!R:R,'Planificación 2026-1'!W:W,C247,'Planificación 2026-1'!H:H,"T3",'Planificación 2026-1'!I:I,"&gt;2")</f>
        <v>0</v>
      </c>
      <c r="CL247" s="109">
        <f>SUMIFS('Planificación 2026-1'!R:R,'Planificación 2026-1'!W:W,C247,'Planificación 2026-1'!H:H,"T2",'Planificación 2026-1'!I:I,"&gt;2")</f>
        <v>0</v>
      </c>
      <c r="CM247" s="109">
        <f>SUMIFS('Planificación 2026-1'!R:R,'Planificación 2026-1'!W:W,C247,'Planificación 2026-1'!H:H,"AE",'Planificación 2026-1'!I:I,"&gt;2")</f>
        <v>0</v>
      </c>
      <c r="CN247" s="109">
        <f>SUMIFS('Planificación 2026-1'!R:R,'Planificación 2026-1'!W:W,C247,'Planificación 2026-1'!H:H,"T4",'Planificación 2026-1'!I:I,"&gt;2")</f>
        <v>0</v>
      </c>
      <c r="CO247" s="109">
        <f>SUMIFS('Planificación 2026-1'!R:R,'Planificación 2026-1'!W:W,C247,'Planificación 2026-1'!H:H,"AF",'Planificación 2026-1'!I:I,"&lt;3")</f>
        <v>0</v>
      </c>
      <c r="CP247" s="109">
        <f>SUMIFS('Planificación 2026-1'!R:R,'Planificación 2026-1'!W:W,C247,'Planificación 2026-1'!H:H,"EN",'Planificación 2026-1'!I:I,"&lt;3")</f>
        <v>0</v>
      </c>
      <c r="CQ247" s="109">
        <f>SUMIFS('Planificación 2026-1'!R:R,'Planificación 2026-1'!W:W,C247,'Planificación 2026-1'!H:H,"IS",'Planificación 2026-1'!I:I,"&lt;3")</f>
        <v>0</v>
      </c>
      <c r="CR247" s="109">
        <f>SUMIFS('Planificación 2026-1'!R:R,'Planificación 2026-1'!W:W,C247,'Planificación 2026-1'!H:H,"PS",'Planificación 2026-1'!I:I,"&lt;3")</f>
        <v>0</v>
      </c>
      <c r="CS247" s="109">
        <f>SUMIFS('Planificación 2026-1'!R:R,'Planificación 2026-1'!W:W,C247,'Planificación 2026-1'!H:H,"IN",'Planificación 2026-1'!I:I,"&lt;3")</f>
        <v>0</v>
      </c>
      <c r="CT247" s="109">
        <f>SUMIFS('Planificación 2026-1'!R:R,'Planificación 2026-1'!W:W,C247,'Planificación 2026-1'!H:H,"CA",'Planificación 2026-1'!I:I,"&lt;3")</f>
        <v>0</v>
      </c>
      <c r="CU247" s="109">
        <f>SUMIFS('Planificación 2026-1'!R:R,'Planificación 2026-1'!W:W,C247,'Planificación 2026-1'!H:H,"DE",'Planificación 2026-1'!I:I,"&lt;3")</f>
        <v>0</v>
      </c>
      <c r="CV247" s="109">
        <f>SUMIFS('Planificación 2026-1'!R:R,'Planificación 2026-1'!W:W,C247,'Planificación 2026-1'!H:H,"OB",'Planificación 2026-1'!I:I,"&lt;3")</f>
        <v>0</v>
      </c>
      <c r="CW247" s="109">
        <f>SUMIFS('Planificación 2026-1'!R:R,'Planificación 2026-1'!W:W,C247,'Planificación 2026-1'!H:H,"MH",'Planificación 2026-1'!I:I,"&lt;3")</f>
        <v>0</v>
      </c>
      <c r="CX247" s="109">
        <f>SUMIFS('Planificación 2026-1'!R:R,'Planificación 2026-1'!W:W,C247,'Planificación 2026-1'!H:H,"IC",'Planificación 2026-1'!I:I,"&lt;3")</f>
        <v>0</v>
      </c>
      <c r="CY247" s="109">
        <f>SUMIFS('Planificación 2026-1'!R:R,'Planificación 2026-1'!W:W,C247,'Planificación 2026-1'!H:H,"AR",'Planificación 2026-1'!I:I,"&lt;3")</f>
        <v>0</v>
      </c>
      <c r="CZ247" s="109">
        <f>SUMIFS('Planificación 2026-1'!R:R,'Planificación 2026-1'!W:W,C247,'Planificación 2026-1'!H:H,"T1",'Planificación 2026-1'!I:I,"&lt;3")</f>
        <v>0</v>
      </c>
      <c r="DA247" s="109">
        <f>SUMIFS('Planificación 2026-1'!R:R,'Planificación 2026-1'!W:W,C247,'Planificación 2026-1'!H:H,"T3",'Planificación 2026-1'!I:I,"&lt;3")</f>
        <v>0</v>
      </c>
      <c r="DB247" s="109">
        <f>SUMIFS('Planificación 2026-1'!R:R,'Planificación 2026-1'!W:W,C247,'Planificación 2026-1'!H:H,"T2",'Planificación 2026-1'!I:I,"&lt;3")</f>
        <v>0</v>
      </c>
      <c r="DC247" s="109">
        <f>SUMIFS('Planificación 2026-1'!R:R,'Planificación 2026-1'!W:W,C247,'Planificación 2026-1'!H:H,"AE",'Planificación 2026-1'!I:I,"&lt;3")</f>
        <v>0</v>
      </c>
      <c r="DD247" s="109">
        <f>SUMIFS('Planificación 2026-1'!R:R,'Planificación 2026-1'!W:W,C247,'Planificación 2026-1'!H:H,"T4",'Planificación 2026-1'!I:I,"&lt;3")</f>
        <v>0</v>
      </c>
      <c r="DE247" s="108" t="str">
        <f t="shared" si="36"/>
        <v>P06</v>
      </c>
      <c r="DF247" s="41">
        <f>IF(C247="","",SUMIFS('Planificación 2026-1'!R:R,'Planificación 2026-1'!W:W,C247,'Planificación 2026-1'!F:F,"PRINCIPAL",'Planificación 2026-1'!X:X,"VIRTUAL"))</f>
        <v>6</v>
      </c>
      <c r="DG247" s="41">
        <f>IF(C247="","",SUMIFS('Planificación 2026-1'!R:R,'Planificación 2026-1'!W:W,C247,'Planificación 2026-1'!F:F,"PRINCIPAL",'Planificación 2026-1'!X:X,"PRESENCIAL"))</f>
        <v>5</v>
      </c>
      <c r="DH247" s="41">
        <f>IF(C247="","",SUMIFS('Planificación 2026-1'!R:R,'Planificación 2026-1'!W:W,C247,'Planificación 2026-1'!F:F,"PRINCIPAL",'Planificación 2026-1'!X:X,"HIBRIDO PRESENCIAL"))</f>
        <v>0</v>
      </c>
      <c r="DI247" s="108" t="str">
        <f t="shared" si="37"/>
        <v>P06</v>
      </c>
      <c r="DJ247" s="108">
        <f>IF(C247="","",SUMIFS('Planificación 2026-1'!R:R,'Planificación 2026-1'!W:W,C247,'Planificación 2026-1'!F:F,"FILIAL",'Planificación 2026-1'!X:X,"VIRTUAL"))</f>
        <v>6</v>
      </c>
      <c r="DK247" s="110">
        <f>IF(C247="","",SUMIFS('Planificación 2026-1'!R:R,'Planificación 2026-1'!W:W,C247,'Planificación 2026-1'!F:F,"FILIAL",'Planificación 2026-1'!X:X,"PRESENCIAL"))</f>
        <v>0</v>
      </c>
      <c r="DL247" s="61">
        <f>IF(C247="","",SUMIFS('Planificación 2026-1'!R:R,'Planificación 2026-1'!W:W,C247,'Planificación 2026-1'!F:F,"FILIAL",'Planificación 2026-1'!X:X,"HIBRIDO PRESENCIAL"))</f>
        <v>0</v>
      </c>
      <c r="DM247" s="111" t="str">
        <f t="shared" si="38"/>
        <v/>
      </c>
      <c r="DN247" s="108">
        <f>IF(C247="","",SUMIFS('Planificación 2026-1'!R:R,'Planificación 2026-1'!W:W,C247,'Planificación 2026-1'!F:F,"SUNAMPE",'Planificación 2026-1'!X:X,"VIRTUAL"))</f>
        <v>0</v>
      </c>
      <c r="DO247" s="61">
        <f>IF(C247="","",SUMIFS('Planificación 2026-1'!R:R,'Planificación 2026-1'!W:W,C247,'Planificación 2026-1'!F:F,"SUNAMPE",'Planificación 2026-1'!X:X,"PRESENCIAL"))</f>
        <v>0</v>
      </c>
      <c r="DP247" s="111" t="str">
        <f t="shared" si="39"/>
        <v/>
      </c>
      <c r="DQ247" s="108">
        <f>IF(C247="","",SUMIFS('Planificación 2026-1'!R:R,'Planificación 2026-1'!W:W,C247,'Planificación 2026-1'!F:F,"HUAURA",'Planificación 2026-1'!X:X,"VIRTUAL"))</f>
        <v>0</v>
      </c>
      <c r="DR247" s="61">
        <f>IF(C247="","",SUMIFS('Planificación 2026-1'!R:R,'Planificación 2026-1'!W:W,C247,'Planificación 2026-1'!F:F,"HUAURA",'Planificación 2026-1'!X:X,"PRESENCIAL"))</f>
        <v>0</v>
      </c>
      <c r="DS247" s="76">
        <f>SUMIFS('Planificación 2026-1'!R:R,'Planificación 2026-1'!W:W,C247,'Planificación 2026-1'!F:F,"PRINCIPAL",'Planificación 2026-1'!X:X,"VIRTUAL",'Planificación 2026-1'!I:I,"&gt;2")</f>
        <v>6</v>
      </c>
      <c r="DT247" s="76">
        <f>SUMIFS('Planificación 2026-1'!R:R,'Planificación 2026-1'!W:W,C247,'Planificación 2026-1'!F:F,"PRINCIPAL",'Planificación 2026-1'!X:X,"&lt;&gt;VIRTUAL",'Planificación 2026-1'!I:I,"&gt;2")</f>
        <v>5</v>
      </c>
      <c r="DU247" s="76">
        <f>SUMIFS('Planificación 2026-1'!R:R,'Planificación 2026-1'!W:W,C247,'Planificación 2026-1'!F:F,"SUNAMPE",'Planificación 2026-1'!X:X,"VIRTUAL",'Planificación 2026-1'!I:I,"&gt;2")</f>
        <v>0</v>
      </c>
      <c r="DV247" s="76">
        <f>SUMIFS('Planificación 2026-1'!R:R,'Planificación 2026-1'!W:W,C247,'Planificación 2026-1'!F:F,"SUNAMPE",'Planificación 2026-1'!X:X,"&lt;&gt;VIRTUAL",'Planificación 2026-1'!I:I,"&gt;2")</f>
        <v>0</v>
      </c>
      <c r="DW247" s="76">
        <f>SUMIFS('Planificación 2026-1'!R:R,'Planificación 2026-1'!W:W,C247,'Planificación 2026-1'!F:F,"FILIAL",'Planificación 2026-1'!X:X,"VIRTUAL",'Planificación 2026-1'!I:I,"&gt;2")</f>
        <v>6</v>
      </c>
      <c r="DX247" s="76">
        <f>SUMIFS('Planificación 2026-1'!R:R,'Planificación 2026-1'!W:W,C247,'Planificación 2026-1'!F:F,"FILIAL",'Planificación 2026-1'!X:X,"&lt;&gt;VIRTUAL",'Planificación 2026-1'!I:I,"&gt;2")</f>
        <v>0</v>
      </c>
      <c r="DY247" s="76">
        <f>SUMIFS('Planificación 2026-1'!R:R,'Planificación 2026-1'!W:W,C247,'Planificación 2026-1'!F:F,"PORUMA",'Planificación 2026-1'!X:X,"VIRTUAL",'Planificación 2026-1'!I:I,"&gt;2")</f>
        <v>0</v>
      </c>
      <c r="DZ247" s="76">
        <f>SUMIFS('Planificación 2026-1'!R:R,'Planificación 2026-1'!W:W,C247,'Planificación 2026-1'!F:F,"PORUMA",'Planificación 2026-1'!X:X,"&lt;&gt;VIRTUAL",'Planificación 2026-1'!I:I,"&gt;2")</f>
        <v>0</v>
      </c>
      <c r="EA247" s="76">
        <f>SUMIFS('Planificación 2026-1'!R:R,'Planificación 2026-1'!W:W,C247,'Planificación 2026-1'!F:F,"HUAURA",'Planificación 2026-1'!X:X,"VIRTUAL",'Planificación 2026-1'!I:I,"&gt;2")</f>
        <v>0</v>
      </c>
      <c r="EB247" s="76">
        <f>SUMIFS('Planificación 2026-1'!R:R,'Planificación 2026-1'!W:W,C247,'Planificación 2026-1'!F:F,"HUAURA",'Planificación 2026-1'!X:X,"&lt;&gt;VIRTUAL",'Planificación 2026-1'!I:I,"&gt;2")</f>
        <v>0</v>
      </c>
      <c r="EC247" s="76">
        <f>SUMIFS('Planificación 2026-1'!R:R,'Planificación 2026-1'!W:W,C247,'Planificación 2026-1'!F:F,"PRINCIPAL",'Planificación 2026-1'!X:X,"VIRTUAL",'Planificación 2026-1'!I:I,"&lt;3")</f>
        <v>0</v>
      </c>
      <c r="ED247" s="76">
        <f>SUMIFS('Planificación 2026-1'!R:R,'Planificación 2026-1'!W:W,C247,'Planificación 2026-1'!F:F,"PRINCIPAL",'Planificación 2026-1'!X:X,"&lt;&gt;VIRTUAL",'Planificación 2026-1'!I:I,"&lt;3")</f>
        <v>0</v>
      </c>
      <c r="EE247" s="76">
        <f>SUMIFS('Planificación 2026-1'!R:R,'Planificación 2026-1'!W:W,C247,'Planificación 2026-1'!F:F,"SUNAMPE",'Planificación 2026-1'!X:X,"VIRTUAL",'Planificación 2026-1'!I:I,"&lt;3")</f>
        <v>0</v>
      </c>
      <c r="EF247" s="76">
        <f>SUMIFS('Planificación 2026-1'!R:R,'Planificación 2026-1'!W:W,C247,'Planificación 2026-1'!F:F,"SUNAMPE",'Planificación 2026-1'!X:X,"&lt;&gt;VIRTUAL",'Planificación 2026-1'!I:I,"&lt;3")</f>
        <v>0</v>
      </c>
      <c r="EG247" s="76">
        <f>SUMIFS('Planificación 2026-1'!R:R,'Planificación 2026-1'!W:W,C247,'Planificación 2026-1'!F:F,"FILIAL",'Planificación 2026-1'!X:X,"VIRTUAL",'Planificación 2026-1'!I:I,"&lt;3")</f>
        <v>0</v>
      </c>
      <c r="EH247" s="76">
        <f>SUMIFS('Planificación 2026-1'!R:R,'Planificación 2026-1'!W:W,C247,'Planificación 2026-1'!F:F,"FILIAL",'Planificación 2026-1'!X:X,"&lt;&gt;VIRTUAL",'Planificación 2026-1'!I:I,"&lt;3")</f>
        <v>0</v>
      </c>
      <c r="EI247" s="76">
        <f>SUMIFS('Planificación 2026-1'!R:R,'Planificación 2026-1'!W:W,C247,'Planificación 2026-1'!F:F,"PORUMA",'Planificación 2026-1'!X:X,"VIRTUAL",'Planificación 2026-1'!I:I,"&lt;3")</f>
        <v>0</v>
      </c>
      <c r="EJ247" s="76">
        <f>SUMIFS('Planificación 2026-1'!R:R,'Planificación 2026-1'!W:W,C247,'Planificación 2026-1'!F:F,"PORUMA",'Planificación 2026-1'!X:X,"&lt;&gt;VIRTUAL",'Planificación 2026-1'!I:I,"&lt;3")</f>
        <v>0</v>
      </c>
      <c r="EK247" s="76">
        <f>SUMIFS('Planificación 2026-1'!R:R,'Planificación 2026-1'!W:W,C247,'Planificación 2026-1'!F:F,"HUAURA",'Planificación 2026-1'!X:X,"VIRTUAL",'Planificación 2026-1'!I:I,"&lt;3")</f>
        <v>0</v>
      </c>
      <c r="EL247" s="76">
        <f>SUMIFS('Planificación 2026-1'!R:R,'Planificación 2026-1'!W:W,C247,'Planificación 2026-1'!F:F,"HUAURA",'Planificación 2026-1'!X:X,"&lt;&gt;VIRTUAL",'Planificación 2026-1'!I:I,"&lt;3")</f>
        <v>0</v>
      </c>
      <c r="EM247" s="76"/>
      <c r="EN247" s="76">
        <f t="shared" si="32"/>
        <v>12</v>
      </c>
      <c r="EO247" s="76">
        <f t="shared" si="33"/>
        <v>5</v>
      </c>
      <c r="EP247" s="76" t="b">
        <f t="shared" si="34"/>
        <v>1</v>
      </c>
      <c r="EQ247" s="76" t="str">
        <f t="shared" si="35"/>
        <v>FILIAL-HUAURA</v>
      </c>
      <c r="ER247" s="76" t="str">
        <f t="shared" si="40"/>
        <v>MAS VIRTUAL</v>
      </c>
    </row>
    <row r="248" spans="1:148" hidden="1">
      <c r="A248" s="83"/>
      <c r="B248" s="119">
        <v>245</v>
      </c>
      <c r="C248" s="115" t="s">
        <v>421</v>
      </c>
      <c r="D248" s="112">
        <f>SUMIF('Planificación 2026-1'!W:W,C248,'Planificación 2026-1'!R:R)</f>
        <v>0</v>
      </c>
      <c r="E248" s="114" t="s">
        <v>170</v>
      </c>
      <c r="F248" s="115" t="s">
        <v>171</v>
      </c>
      <c r="G248" s="115" t="s">
        <v>153</v>
      </c>
      <c r="H248" s="115" t="s">
        <v>138</v>
      </c>
      <c r="I248" s="107" t="str">
        <f>IF(SUM(COUNTIFS('Planificación 2026-1'!F:F,"PRINCIPAL",'Planificación 2026-1'!W:W,C248,'Planificación 2026-1'!H:H,"AF"))&gt;0,"P01"," ")</f>
        <v xml:space="preserve"> </v>
      </c>
      <c r="J248" s="108" t="str">
        <f>IF(SUM(COUNTIFS('Planificación 2026-1'!F:F,"PRINCIPAL",'Planificación 2026-1'!W:W,C248,'Planificación 2026-1'!H:H,"EN"))&gt;0,"P02"," ")</f>
        <v xml:space="preserve"> </v>
      </c>
      <c r="K248" s="108" t="str">
        <f>IF(SUM(COUNTIFS('Planificación 2026-1'!F:F,"PRINCIPAL",'Planificación 2026-1'!W:W,C248,'Planificación 2026-1'!H:H,"IS"))&gt;0,"P03"," ")</f>
        <v xml:space="preserve"> </v>
      </c>
      <c r="L248" s="108" t="str">
        <f>IF(SUM(COUNTIFS('Planificación 2026-1'!F:F,"PRINCIPAL",'Planificación 2026-1'!W:W,C248,'Planificación 2026-1'!H:H,"PS"))&gt;0,"P04"," ")</f>
        <v xml:space="preserve"> </v>
      </c>
      <c r="M248" s="108"/>
      <c r="N248" s="108" t="str">
        <f>IF(SUM(COUNTIFS('Planificación 2026-1'!F:F,"PRINCIPAL",'Planificación 2026-1'!W:W,C248,'Planificación 2026-1'!H:H,"IN"))&gt;0,"P06"," ")</f>
        <v xml:space="preserve"> </v>
      </c>
      <c r="O248" s="108" t="str">
        <f>IF(SUM(COUNTIFS('Planificación 2026-1'!F:F,"PRINCIPAL",'Planificación 2026-1'!W:W,C248,'Planificación 2026-1'!H:H,"CA"))&gt;0,"P07"," ")</f>
        <v xml:space="preserve"> </v>
      </c>
      <c r="P248" s="108" t="str">
        <f>IF(SUM(COUNTIFS('Planificación 2026-1'!F:F,"PRINCIPAL",'Planificación 2026-1'!W:W,C248,'Planificación 2026-1'!H:H,"DE"))&gt;0,"P08"," ")</f>
        <v xml:space="preserve"> </v>
      </c>
      <c r="Q248" s="108" t="str">
        <f>IF(SUM(COUNTIFS('Planificación 2026-1'!F:F,"PRINCIPAL",'Planificación 2026-1'!W:W,C248,'Planificación 2026-1'!H:H,"OB"))&gt;0,"P09"," ")</f>
        <v xml:space="preserve"> </v>
      </c>
      <c r="R248" s="108" t="str">
        <f>IF(SUM(COUNTIFS('Planificación 2026-1'!F:F,"PRINCIPAL",'Planificación 2026-1'!W:W,C248,'Planificación 2026-1'!H:H,"MH"))&gt;0,"P31"," ")</f>
        <v xml:space="preserve"> </v>
      </c>
      <c r="S248" s="108" t="str">
        <f>IF(SUM(COUNTIFS('Planificación 2026-1'!F:F,"PRINCIPAL",'Planificación 2026-1'!W:W,C248,'Planificación 2026-1'!H:H,"IC"))&gt;0,"P32"," ")</f>
        <v xml:space="preserve"> </v>
      </c>
      <c r="T248" s="108" t="str">
        <f>IF(SUM(COUNTIFS('Planificación 2026-1'!F:F,"PRINCIPAL",'Planificación 2026-1'!W:W,C248,'Planificación 2026-1'!H:H,"AR"))&gt;0,"P34"," ")</f>
        <v xml:space="preserve"> </v>
      </c>
      <c r="U248" s="108" t="str">
        <f>IF(SUM(COUNTIFS('Planificación 2026-1'!F:F,"PRINCIPAL",'Planificación 2026-1'!W:W,C248,'Planificación 2026-1'!H:H,"T1"))&gt;0,"P35"," ")</f>
        <v xml:space="preserve"> </v>
      </c>
      <c r="V248" s="108" t="str">
        <f>IF(SUM(COUNTIFS('Planificación 2026-1'!F:F,"PRINCIPAL",'Planificación 2026-1'!W:W,C248,'Planificación 2026-1'!H:H,"T3"))&gt;0,"P36"," ")</f>
        <v xml:space="preserve"> </v>
      </c>
      <c r="W248" s="108" t="str">
        <f>IF(SUM(COUNTIFS('Planificación 2026-1'!F:F,"PRINCIPAL",'Planificación 2026-1'!W:W,C248,'Planificación 2026-1'!H:H,"T2"))&gt;0,"P37"," ")</f>
        <v xml:space="preserve"> </v>
      </c>
      <c r="X248" s="108" t="str">
        <f>IF(SUM(COUNTIFS('Planificación 2026-1'!F:F,"PRINCIPAL",'Planificación 2026-1'!W:W,C248,'Planificación 2026-1'!H:H,"AE"))&gt;0,"P38"," ")</f>
        <v xml:space="preserve"> </v>
      </c>
      <c r="Y248" s="108" t="str">
        <f>IF(SUM(COUNTIFS('Planificación 2026-1'!F:F,"PRINCIPAL",'Planificación 2026-1'!W:W,C248,'Planificación 2026-1'!H:H,"T4"))&gt;0,"P55"," ")</f>
        <v xml:space="preserve"> </v>
      </c>
      <c r="Z248" s="108" t="str">
        <f>IF(SUM(COUNTIFS('Planificación 2026-1'!F:F,"FILIAL",'Planificación 2026-1'!W:W,C248,'Planificación 2026-1'!H:H,"AF"))&gt;0," P01"," ")</f>
        <v xml:space="preserve"> </v>
      </c>
      <c r="AA248" s="108" t="str">
        <f>IF(SUM(COUNTIFS('Planificación 2026-1'!F:F,"FILIAL",'Planificación 2026-1'!W:W,C248,'Planificación 2026-1'!H:H,"EN"))&gt;0,"P02"," ")</f>
        <v xml:space="preserve"> </v>
      </c>
      <c r="AB248" s="108" t="str">
        <f>IF(SUM(COUNTIFS('Planificación 2026-1'!F:F,"FILIAL",'Planificación 2026-1'!W:W,C248,'Planificación 2026-1'!H:H,"IS"))&gt;0,"P03"," ")</f>
        <v xml:space="preserve"> </v>
      </c>
      <c r="AC248" s="108" t="str">
        <f>IF(SUM(COUNTIFS('Planificación 2026-1'!F:F,"FILIAL",'Planificación 2026-1'!W:W,C248,'Planificación 2026-1'!H:H,"PS"))&gt;0,"P04"," ")</f>
        <v xml:space="preserve"> </v>
      </c>
      <c r="AD248" s="108"/>
      <c r="AE248" s="108" t="str">
        <f>IF(SUM(COUNTIFS('Planificación 2026-1'!F:F,"FILIAL",'Planificación 2026-1'!W:W,C248,'Planificación 2026-1'!H:H,"IN"))&gt;0,"P06"," ")</f>
        <v xml:space="preserve"> </v>
      </c>
      <c r="AF248" s="108" t="str">
        <f>IF(SUM(COUNTIFS('Planificación 2026-1'!F:F,"FILIAL",'Planificación 2026-1'!W:W,C248,'Planificación 2026-1'!H:H,"CA"))&gt;0,"P07"," ")</f>
        <v xml:space="preserve"> </v>
      </c>
      <c r="AG248" s="108" t="str">
        <f>IF(SUM(COUNTIFS('Planificación 2026-1'!F:F,"FILIAL",'Planificación 2026-1'!W:W,C248,'Planificación 2026-1'!H:H,"DE"))&gt;0,"P08"," ")</f>
        <v xml:space="preserve"> </v>
      </c>
      <c r="AH248" s="108" t="str">
        <f>IF(SUM(COUNTIFS('Planificación 2026-1'!F:F,"FILIAL",'Planificación 2026-1'!W:W,C248,'Planificación 2026-1'!H:H,"OB"))&gt;0,"P09"," ")</f>
        <v xml:space="preserve"> </v>
      </c>
      <c r="AI248" s="108" t="str">
        <f>IF(SUM(COUNTIFS('Planificación 2026-1'!F:F,"FILIAL",'Planificación 2026-1'!W:W,C248,'Planificación 2026-1'!H:H,"MH"))&gt;0,"P31"," ")</f>
        <v xml:space="preserve"> </v>
      </c>
      <c r="AJ248" s="108" t="str">
        <f>IF(SUM(COUNTIFS('Planificación 2026-1'!F:F,"FILIAL",'Planificación 2026-1'!W:W,C248,'Planificación 2026-1'!H:H,"IC"))&gt;0,"P32"," ")</f>
        <v xml:space="preserve"> </v>
      </c>
      <c r="AK248" s="108" t="str">
        <f>IF(SUM(COUNTIFS('Planificación 2026-1'!F:F,"FILIAL",'Planificación 2026-1'!W:W,C248,'Planificación 2026-1'!H:H,"AR"))&gt;0,"P34"," ")</f>
        <v xml:space="preserve"> </v>
      </c>
      <c r="AL248" s="108" t="str">
        <f>IF(SUM(COUNTIFS('Planificación 2026-1'!F:F,"FILIAL",'Planificación 2026-1'!W:W,C248,'Planificación 2026-1'!H:H,"T1"))&gt;0,"P35"," ")</f>
        <v xml:space="preserve"> </v>
      </c>
      <c r="AM248" s="108" t="str">
        <f>IF(SUM(COUNTIFS('Planificación 2026-1'!F:F,"FILIAL",'Planificación 2026-1'!W:W,C248,'Planificación 2026-1'!H:H,"T3"))&gt;0,"P36"," ")</f>
        <v xml:space="preserve"> </v>
      </c>
      <c r="AN248" s="108" t="str">
        <f>IF(SUM(COUNTIFS('Planificación 2026-1'!F:F,"FILIAL",'Planificación 2026-1'!W:W,C248,'Planificación 2026-1'!H:H,"T2"))&gt;0,"P37"," ")</f>
        <v xml:space="preserve"> </v>
      </c>
      <c r="AO248" s="108" t="str">
        <f>IF(SUM(COUNTIFS('Planificación 2026-1'!F:F,"FILIAL",'Planificación 2026-1'!W:W,C248,'Planificación 2026-1'!H:H,"AE"))&gt;0,"P38"," ")</f>
        <v xml:space="preserve"> </v>
      </c>
      <c r="AP248" s="108" t="str">
        <f>IF(SUM(COUNTIFS('Planificación 2026-1'!F:F,"FILIAL",'Planificación 2026-1'!W:W,C248,'Planificación 2026-1'!H:H,"T4"))&gt;0,"P55"," ")</f>
        <v xml:space="preserve"> </v>
      </c>
      <c r="AQ248" s="108" t="str">
        <f>IF(SUM(COUNTIFS('Planificación 2026-1'!F:F,"SUNAMPE",'Planificación 2026-1'!W:W,C248,'Planificación 2026-1'!H:H,"AF"))&gt;0," P01"," ")</f>
        <v xml:space="preserve"> </v>
      </c>
      <c r="AR248" s="108" t="str">
        <f>IF(SUM(COUNTIFS('Planificación 2026-1'!F:F,"SUNAMPE",'Planificación 2026-1'!W:W,C248,'Planificación 2026-1'!H:H,"EN"))&gt;0,"P02"," ")</f>
        <v xml:space="preserve"> </v>
      </c>
      <c r="AS248" s="108" t="str">
        <f>IF(SUM(COUNTIFS('Planificación 2026-1'!F:F,"SUNAMPE",'Planificación 2026-1'!W:W,C248,'Planificación 2026-1'!H:H,"IS"))&gt;0,"P03"," ")</f>
        <v xml:space="preserve"> </v>
      </c>
      <c r="AT248" s="108" t="str">
        <f>IF(SUM(COUNTIFS('Planificación 2026-1'!F:F,"SUNAMPE",'Planificación 2026-1'!W:W,C248,'Planificación 2026-1'!H:H,"PS"))&gt;0,"P04"," ")</f>
        <v xml:space="preserve"> </v>
      </c>
      <c r="AU248" s="108"/>
      <c r="AV248" s="108" t="str">
        <f>IF(SUM(COUNTIFS('Planificación 2026-1'!F:F,"SUNAMPE",'Planificación 2026-1'!W:W,C248,'Planificación 2026-1'!H:H,"IN"))&gt;0,"P06"," ")</f>
        <v xml:space="preserve"> </v>
      </c>
      <c r="AW248" s="108" t="str">
        <f>IF(SUM(COUNTIFS('Planificación 2026-1'!F:F,"SUNAMPE",'Planificación 2026-1'!W:W,C248,'Planificación 2026-1'!H:H,"CA"))&gt;0,"P07"," ")</f>
        <v xml:space="preserve"> </v>
      </c>
      <c r="AX248" s="108" t="str">
        <f>IF(SUM(COUNTIFS('Planificación 2026-1'!F:F,"SUNAMPE",'Planificación 2026-1'!W:W,C248,'Planificación 2026-1'!H:H,"DE"))&gt;0,"P08"," ")</f>
        <v xml:space="preserve"> </v>
      </c>
      <c r="AY248" s="108" t="str">
        <f>IF(SUM(COUNTIFS('Planificación 2026-1'!F:F,"SUNAMPE",'Planificación 2026-1'!W:W,C248,'Planificación 2026-1'!H:H,"OB"))&gt;0,"P09"," ")</f>
        <v xml:space="preserve"> </v>
      </c>
      <c r="AZ248" s="108" t="str">
        <f>IF(SUM(COUNTIFS('Planificación 2026-1'!F:F,"SUNAMPE",'Planificación 2026-1'!W:W,C248,'Planificación 2026-1'!H:H,"MH"))&gt;0,"P31"," ")</f>
        <v xml:space="preserve"> </v>
      </c>
      <c r="BA248" s="108" t="str">
        <f>IF(SUM(COUNTIFS('Planificación 2026-1'!F:F,"SUNAMPE",'Planificación 2026-1'!W:W,C248,'Planificación 2026-1'!H:H,"IC"))&gt;0,"P32"," ")</f>
        <v xml:space="preserve"> </v>
      </c>
      <c r="BB248" s="108" t="str">
        <f>IF(SUM(COUNTIFS('Planificación 2026-1'!F:F,"SUNAMPE",'Planificación 2026-1'!W:W,C248,'Planificación 2026-1'!H:H,"AR"))&gt;0,"P34"," ")</f>
        <v xml:space="preserve"> </v>
      </c>
      <c r="BC248" s="108" t="str">
        <f>IF(SUM(COUNTIFS('Planificación 2026-1'!F:F,"SUNAMPE",'Planificación 2026-1'!W:W,C248,'Planificación 2026-1'!H:H,"T1"))&gt;0,"P35"," ")</f>
        <v xml:space="preserve"> </v>
      </c>
      <c r="BD248" s="108" t="str">
        <f>IF(SUM(COUNTIFS('Planificación 2026-1'!F:F,"SUNAMPE",'Planificación 2026-1'!W:W,C248,'Planificación 2026-1'!H:H,"T3"))&gt;0,"P36"," ")</f>
        <v xml:space="preserve"> </v>
      </c>
      <c r="BE248" s="108" t="str">
        <f>IF(SUM(COUNTIFS('Planificación 2026-1'!F:F,"SUNAMPE",'Planificación 2026-1'!W:W,C248,'Planificación 2026-1'!H:H,"T2"))&gt;0,"P37"," ")</f>
        <v xml:space="preserve"> </v>
      </c>
      <c r="BF248" s="108" t="str">
        <f>IF(SUM(COUNTIFS('Planificación 2026-1'!F:F,"SUNAMPE",'Planificación 2026-1'!W:W,C248,'Planificación 2026-1'!H:H,"AE"))&gt;0,"P38"," ")</f>
        <v xml:space="preserve"> </v>
      </c>
      <c r="BG248" s="108" t="str">
        <f>IF(SUM(COUNTIFS('Planificación 2026-1'!F:F,"SUNAMPE",'Planificación 2026-1'!W:W,C248,'Planificación 2026-1'!H:H,"T4"))&gt;0,"P55"," ")</f>
        <v xml:space="preserve"> </v>
      </c>
      <c r="BH248" s="108" t="str">
        <f>IF(SUM(COUNTIFS('Planificación 2026-1'!F:F,"HUAURA",'Planificación 2026-1'!W:W,C248,'Planificación 2026-1'!H:H,"AF"))&gt;0," P01"," ")</f>
        <v xml:space="preserve"> </v>
      </c>
      <c r="BI248" s="108" t="str">
        <f>IF(SUM(COUNTIFS('Planificación 2026-1'!F:F,"HUAURA",'Planificación 2026-1'!W:W,C248,'Planificación 2026-1'!H:H,"EN"))&gt;0,"P02"," ")</f>
        <v xml:space="preserve"> </v>
      </c>
      <c r="BJ248" s="108" t="str">
        <f>IF(SUM(COUNTIFS('Planificación 2026-1'!F:F,"HUAURA",'Planificación 2026-1'!W:W,C248,'Planificación 2026-1'!H:H,"IS"))&gt;0,"P03"," ")</f>
        <v xml:space="preserve"> </v>
      </c>
      <c r="BK248" s="108" t="str">
        <f>IF(SUM(COUNTIFS('Planificación 2026-1'!F:F,"HUAURA",'Planificación 2026-1'!W:W,C248,'Planificación 2026-1'!H:H,"PS"))&gt;0,"P04"," ")</f>
        <v xml:space="preserve"> </v>
      </c>
      <c r="BL248" s="108"/>
      <c r="BM248" s="108" t="str">
        <f>IF(SUM(COUNTIFS('Planificación 2026-1'!F:F,"HUAURA",'Planificación 2026-1'!W:W,C248,'Planificación 2026-1'!H:H,"IN"))&gt;0,"P06"," ")</f>
        <v xml:space="preserve"> </v>
      </c>
      <c r="BN248" s="108" t="str">
        <f>IF(SUM(COUNTIFS('Planificación 2026-1'!F:F,"HUAURA",'Planificación 2026-1'!W:W,C248,'Planificación 2026-1'!H:H,"CA"))&gt;0,"P07"," ")</f>
        <v xml:space="preserve"> </v>
      </c>
      <c r="BO248" s="108" t="str">
        <f>IF(SUM(COUNTIFS('Planificación 2026-1'!F:F,"HUAURA",'Planificación 2026-1'!W:W,C248,'Planificación 2026-1'!H:H,"DE"))&gt;0,"P08"," ")</f>
        <v xml:space="preserve"> </v>
      </c>
      <c r="BP248" s="108" t="str">
        <f>IF(SUM(COUNTIFS('Planificación 2026-1'!F:F,"HUAURA",'Planificación 2026-1'!W:W,C248,'Planificación 2026-1'!H:H,"OB"))&gt;0,"P09"," ")</f>
        <v xml:space="preserve"> </v>
      </c>
      <c r="BQ248" s="108" t="str">
        <f>IF(SUM(COUNTIFS('Planificación 2026-1'!F:F,"HUAURA",'Planificación 2026-1'!W:W,C248,'Planificación 2026-1'!H:H,"MH"))&gt;0,"P31"," ")</f>
        <v xml:space="preserve"> </v>
      </c>
      <c r="BR248" s="108" t="str">
        <f>IF(SUM(COUNTIFS('Planificación 2026-1'!F:F,"HUAURA",'Planificación 2026-1'!W:W,C248,'Planificación 2026-1'!H:H,"IC"))&gt;0,"P32"," ")</f>
        <v xml:space="preserve"> </v>
      </c>
      <c r="BS248" s="108" t="str">
        <f>IF(SUM(COUNTIFS('Planificación 2026-1'!F:F,"HUAURA",'Planificación 2026-1'!W:W,C248,'Planificación 2026-1'!H:H,"AR"))&gt;0,"P34"," ")</f>
        <v xml:space="preserve"> </v>
      </c>
      <c r="BT248" s="108" t="str">
        <f>IF(SUM(COUNTIFS('Planificación 2026-1'!F:F,"HUAURA",'Planificación 2026-1'!W:W,C248,'Planificación 2026-1'!H:H,"T1"))&gt;0,"P35"," ")</f>
        <v xml:space="preserve"> </v>
      </c>
      <c r="BU248" s="108" t="str">
        <f>IF(SUM(COUNTIFS('Planificación 2026-1'!F:F,"HUAURA",'Planificación 2026-1'!W:W,C248,'Planificación 2026-1'!H:H,"T3"))&gt;0,"P36"," ")</f>
        <v xml:space="preserve"> </v>
      </c>
      <c r="BV248" s="108" t="str">
        <f>IF(SUM(COUNTIFS('Planificación 2026-1'!F:F,"HUAURA",'Planificación 2026-1'!W:W,C248,'Planificación 2026-1'!H:H,"T2"))&gt;0,"P37"," ")</f>
        <v xml:space="preserve"> </v>
      </c>
      <c r="BW248" s="108" t="str">
        <f>IF(SUM(COUNTIFS('Planificación 2026-1'!F:F,"HUAURA",'Planificación 2026-1'!W:W,C248,'Planificación 2026-1'!H:H,"AE"))&gt;0,"P38"," ")</f>
        <v xml:space="preserve"> </v>
      </c>
      <c r="BX248" s="108" t="str">
        <f>IF(SUM(COUNTIFS('Planificación 2026-1'!F:F,"HUAURA",'Planificación 2026-1'!W:W,C248,'Planificación 2026-1'!H:H,"T4"))&gt;0,"P55"," ")</f>
        <v xml:space="preserve"> </v>
      </c>
      <c r="BY248" s="109">
        <f>SUMIFS('Planificación 2026-1'!R:R,'Planificación 2026-1'!W:W,C248,'Planificación 2026-1'!H:H,"AF",'Planificación 2026-1'!I:I,"&gt;2")</f>
        <v>0</v>
      </c>
      <c r="BZ248" s="109">
        <f>SUMIFS('Planificación 2026-1'!R:R,'Planificación 2026-1'!W:W,C248,'Planificación 2026-1'!H:H,"EN",'Planificación 2026-1'!I:I,"&gt;2")</f>
        <v>0</v>
      </c>
      <c r="CA248" s="109">
        <f>SUMIFS('Planificación 2026-1'!R:R,'Planificación 2026-1'!W:W,C248,'Planificación 2026-1'!H:H,"IS",'Planificación 2026-1'!I:I,"&gt;2")</f>
        <v>0</v>
      </c>
      <c r="CB248" s="109">
        <f>SUMIFS('Planificación 2026-1'!R:R,'Planificación 2026-1'!W:W,C248,'Planificación 2026-1'!H:H,"PS",'Planificación 2026-1'!I:I,"&gt;2")</f>
        <v>0</v>
      </c>
      <c r="CC248" s="109">
        <f>SUMIFS('Planificación 2026-1'!R:R,'Planificación 2026-1'!W:W,C248,'Planificación 2026-1'!H:H,"IN",'Planificación 2026-1'!I:I,"&gt;2")</f>
        <v>0</v>
      </c>
      <c r="CD248" s="109">
        <f>SUMIFS('Planificación 2026-1'!R:R,'Planificación 2026-1'!W:W,C248,'Planificación 2026-1'!H:H,"CA",'Planificación 2026-1'!I:I,"&gt;2")</f>
        <v>0</v>
      </c>
      <c r="CE248" s="109">
        <f>SUMIFS('Planificación 2026-1'!R:R,'Planificación 2026-1'!W:W,C248,'Planificación 2026-1'!H:H,"DE",'Planificación 2026-1'!I:I,"&gt;2")</f>
        <v>0</v>
      </c>
      <c r="CF248" s="109">
        <f>SUMIFS('Planificación 2026-1'!R:R,'Planificación 2026-1'!W:W,C248,'Planificación 2026-1'!H:H,"OB",'Planificación 2026-1'!I:I,"&gt;2")</f>
        <v>0</v>
      </c>
      <c r="CG248" s="109">
        <f>SUMIFS('Planificación 2026-1'!R:R,'Planificación 2026-1'!W:W,C248,'Planificación 2026-1'!H:H,"MH",'Planificación 2026-1'!I:I,"&gt;2")</f>
        <v>0</v>
      </c>
      <c r="CH248" s="109">
        <f>SUMIFS('Planificación 2026-1'!R:R,'Planificación 2026-1'!W:W,C248,'Planificación 2026-1'!H:H,"IC",'Planificación 2026-1'!I:I,"&gt;2")</f>
        <v>0</v>
      </c>
      <c r="CI248" s="109">
        <f>SUMIFS('Planificación 2026-1'!R:R,'Planificación 2026-1'!W:W,C248,'Planificación 2026-1'!H:H,"AR",'Planificación 2026-1'!I:I,"&gt;2")</f>
        <v>0</v>
      </c>
      <c r="CJ248" s="109">
        <f>SUMIFS('Planificación 2026-1'!R:R,'Planificación 2026-1'!W:W,C248,'Planificación 2026-1'!H:H,"T1",'Planificación 2026-1'!I:I,"&gt;2")</f>
        <v>0</v>
      </c>
      <c r="CK248" s="109">
        <f>SUMIFS('Planificación 2026-1'!R:R,'Planificación 2026-1'!W:W,C248,'Planificación 2026-1'!H:H,"T3",'Planificación 2026-1'!I:I,"&gt;2")</f>
        <v>0</v>
      </c>
      <c r="CL248" s="109">
        <f>SUMIFS('Planificación 2026-1'!R:R,'Planificación 2026-1'!W:W,C248,'Planificación 2026-1'!H:H,"T2",'Planificación 2026-1'!I:I,"&gt;2")</f>
        <v>0</v>
      </c>
      <c r="CM248" s="109">
        <f>SUMIFS('Planificación 2026-1'!R:R,'Planificación 2026-1'!W:W,C248,'Planificación 2026-1'!H:H,"AE",'Planificación 2026-1'!I:I,"&gt;2")</f>
        <v>0</v>
      </c>
      <c r="CN248" s="109">
        <f>SUMIFS('Planificación 2026-1'!R:R,'Planificación 2026-1'!W:W,C248,'Planificación 2026-1'!H:H,"T4",'Planificación 2026-1'!I:I,"&gt;2")</f>
        <v>0</v>
      </c>
      <c r="CO248" s="109">
        <f>SUMIFS('Planificación 2026-1'!R:R,'Planificación 2026-1'!W:W,C248,'Planificación 2026-1'!H:H,"AF",'Planificación 2026-1'!I:I,"&lt;3")</f>
        <v>0</v>
      </c>
      <c r="CP248" s="109">
        <f>SUMIFS('Planificación 2026-1'!R:R,'Planificación 2026-1'!W:W,C248,'Planificación 2026-1'!H:H,"EN",'Planificación 2026-1'!I:I,"&lt;3")</f>
        <v>0</v>
      </c>
      <c r="CQ248" s="109">
        <f>SUMIFS('Planificación 2026-1'!R:R,'Planificación 2026-1'!W:W,C248,'Planificación 2026-1'!H:H,"IS",'Planificación 2026-1'!I:I,"&lt;3")</f>
        <v>0</v>
      </c>
      <c r="CR248" s="109">
        <f>SUMIFS('Planificación 2026-1'!R:R,'Planificación 2026-1'!W:W,C248,'Planificación 2026-1'!H:H,"PS",'Planificación 2026-1'!I:I,"&lt;3")</f>
        <v>0</v>
      </c>
      <c r="CS248" s="109">
        <f>SUMIFS('Planificación 2026-1'!R:R,'Planificación 2026-1'!W:W,C248,'Planificación 2026-1'!H:H,"IN",'Planificación 2026-1'!I:I,"&lt;3")</f>
        <v>0</v>
      </c>
      <c r="CT248" s="109">
        <f>SUMIFS('Planificación 2026-1'!R:R,'Planificación 2026-1'!W:W,C248,'Planificación 2026-1'!H:H,"CA",'Planificación 2026-1'!I:I,"&lt;3")</f>
        <v>0</v>
      </c>
      <c r="CU248" s="109">
        <f>SUMIFS('Planificación 2026-1'!R:R,'Planificación 2026-1'!W:W,C248,'Planificación 2026-1'!H:H,"DE",'Planificación 2026-1'!I:I,"&lt;3")</f>
        <v>0</v>
      </c>
      <c r="CV248" s="109">
        <f>SUMIFS('Planificación 2026-1'!R:R,'Planificación 2026-1'!W:W,C248,'Planificación 2026-1'!H:H,"OB",'Planificación 2026-1'!I:I,"&lt;3")</f>
        <v>0</v>
      </c>
      <c r="CW248" s="109">
        <f>SUMIFS('Planificación 2026-1'!R:R,'Planificación 2026-1'!W:W,C248,'Planificación 2026-1'!H:H,"MH",'Planificación 2026-1'!I:I,"&lt;3")</f>
        <v>0</v>
      </c>
      <c r="CX248" s="109">
        <f>SUMIFS('Planificación 2026-1'!R:R,'Planificación 2026-1'!W:W,C248,'Planificación 2026-1'!H:H,"IC",'Planificación 2026-1'!I:I,"&lt;3")</f>
        <v>0</v>
      </c>
      <c r="CY248" s="109">
        <f>SUMIFS('Planificación 2026-1'!R:R,'Planificación 2026-1'!W:W,C248,'Planificación 2026-1'!H:H,"AR",'Planificación 2026-1'!I:I,"&lt;3")</f>
        <v>0</v>
      </c>
      <c r="CZ248" s="109">
        <f>SUMIFS('Planificación 2026-1'!R:R,'Planificación 2026-1'!W:W,C248,'Planificación 2026-1'!H:H,"T1",'Planificación 2026-1'!I:I,"&lt;3")</f>
        <v>0</v>
      </c>
      <c r="DA248" s="109">
        <f>SUMIFS('Planificación 2026-1'!R:R,'Planificación 2026-1'!W:W,C248,'Planificación 2026-1'!H:H,"T3",'Planificación 2026-1'!I:I,"&lt;3")</f>
        <v>0</v>
      </c>
      <c r="DB248" s="109">
        <f>SUMIFS('Planificación 2026-1'!R:R,'Planificación 2026-1'!W:W,C248,'Planificación 2026-1'!H:H,"T2",'Planificación 2026-1'!I:I,"&lt;3")</f>
        <v>0</v>
      </c>
      <c r="DC248" s="109">
        <f>SUMIFS('Planificación 2026-1'!R:R,'Planificación 2026-1'!W:W,C248,'Planificación 2026-1'!H:H,"AE",'Planificación 2026-1'!I:I,"&lt;3")</f>
        <v>0</v>
      </c>
      <c r="DD248" s="109">
        <f>SUMIFS('Planificación 2026-1'!R:R,'Planificación 2026-1'!W:W,C248,'Planificación 2026-1'!H:H,"T4",'Planificación 2026-1'!I:I,"&lt;3")</f>
        <v>0</v>
      </c>
      <c r="DE248" s="108" t="str">
        <f t="shared" si="36"/>
        <v/>
      </c>
      <c r="DF248" s="41">
        <f>IF(C248="","",SUMIFS('Planificación 2026-1'!R:R,'Planificación 2026-1'!W:W,C248,'Planificación 2026-1'!F:F,"PRINCIPAL",'Planificación 2026-1'!X:X,"VIRTUAL"))</f>
        <v>0</v>
      </c>
      <c r="DG248" s="41">
        <f>IF(C248="","",SUMIFS('Planificación 2026-1'!R:R,'Planificación 2026-1'!W:W,C248,'Planificación 2026-1'!F:F,"PRINCIPAL",'Planificación 2026-1'!X:X,"PRESENCIAL"))</f>
        <v>0</v>
      </c>
      <c r="DH248" s="41">
        <f>IF(C248="","",SUMIFS('Planificación 2026-1'!R:R,'Planificación 2026-1'!W:W,C248,'Planificación 2026-1'!F:F,"PRINCIPAL",'Planificación 2026-1'!X:X,"HIBRIDO PRESENCIAL"))</f>
        <v>0</v>
      </c>
      <c r="DI248" s="108" t="str">
        <f t="shared" si="37"/>
        <v/>
      </c>
      <c r="DJ248" s="108">
        <f>IF(C248="","",SUMIFS('Planificación 2026-1'!R:R,'Planificación 2026-1'!W:W,C248,'Planificación 2026-1'!F:F,"FILIAL",'Planificación 2026-1'!X:X,"VIRTUAL"))</f>
        <v>0</v>
      </c>
      <c r="DK248" s="110">
        <f>IF(C248="","",SUMIFS('Planificación 2026-1'!R:R,'Planificación 2026-1'!W:W,C248,'Planificación 2026-1'!F:F,"FILIAL",'Planificación 2026-1'!X:X,"PRESENCIAL"))</f>
        <v>0</v>
      </c>
      <c r="DL248" s="61">
        <f>IF(C248="","",SUMIFS('Planificación 2026-1'!R:R,'Planificación 2026-1'!W:W,C248,'Planificación 2026-1'!F:F,"FILIAL",'Planificación 2026-1'!X:X,"HIBRIDO PRESENCIAL"))</f>
        <v>0</v>
      </c>
      <c r="DM248" s="111" t="str">
        <f t="shared" si="38"/>
        <v/>
      </c>
      <c r="DN248" s="108">
        <f>IF(C248="","",SUMIFS('Planificación 2026-1'!R:R,'Planificación 2026-1'!W:W,C248,'Planificación 2026-1'!F:F,"SUNAMPE",'Planificación 2026-1'!X:X,"VIRTUAL"))</f>
        <v>0</v>
      </c>
      <c r="DO248" s="61">
        <f>IF(C248="","",SUMIFS('Planificación 2026-1'!R:R,'Planificación 2026-1'!W:W,C248,'Planificación 2026-1'!F:F,"SUNAMPE",'Planificación 2026-1'!X:X,"PRESENCIAL"))</f>
        <v>0</v>
      </c>
      <c r="DP248" s="111" t="str">
        <f t="shared" si="39"/>
        <v/>
      </c>
      <c r="DQ248" s="108">
        <f>IF(C248="","",SUMIFS('Planificación 2026-1'!R:R,'Planificación 2026-1'!W:W,C248,'Planificación 2026-1'!F:F,"HUAURA",'Planificación 2026-1'!X:X,"VIRTUAL"))</f>
        <v>0</v>
      </c>
      <c r="DR248" s="61">
        <f>IF(C248="","",SUMIFS('Planificación 2026-1'!R:R,'Planificación 2026-1'!W:W,C248,'Planificación 2026-1'!F:F,"HUAURA",'Planificación 2026-1'!X:X,"PRESENCIAL"))</f>
        <v>0</v>
      </c>
      <c r="DS248" s="76">
        <f>SUMIFS('Planificación 2026-1'!R:R,'Planificación 2026-1'!W:W,C248,'Planificación 2026-1'!F:F,"PRINCIPAL",'Planificación 2026-1'!X:X,"VIRTUAL",'Planificación 2026-1'!I:I,"&gt;2")</f>
        <v>0</v>
      </c>
      <c r="DT248" s="76">
        <f>SUMIFS('Planificación 2026-1'!R:R,'Planificación 2026-1'!W:W,C248,'Planificación 2026-1'!F:F,"PRINCIPAL",'Planificación 2026-1'!X:X,"&lt;&gt;VIRTUAL",'Planificación 2026-1'!I:I,"&gt;2")</f>
        <v>0</v>
      </c>
      <c r="DU248" s="76">
        <f>SUMIFS('Planificación 2026-1'!R:R,'Planificación 2026-1'!W:W,C248,'Planificación 2026-1'!F:F,"SUNAMPE",'Planificación 2026-1'!X:X,"VIRTUAL",'Planificación 2026-1'!I:I,"&gt;2")</f>
        <v>0</v>
      </c>
      <c r="DV248" s="76">
        <f>SUMIFS('Planificación 2026-1'!R:R,'Planificación 2026-1'!W:W,C248,'Planificación 2026-1'!F:F,"SUNAMPE",'Planificación 2026-1'!X:X,"&lt;&gt;VIRTUAL",'Planificación 2026-1'!I:I,"&gt;2")</f>
        <v>0</v>
      </c>
      <c r="DW248" s="76">
        <f>SUMIFS('Planificación 2026-1'!R:R,'Planificación 2026-1'!W:W,C248,'Planificación 2026-1'!F:F,"FILIAL",'Planificación 2026-1'!X:X,"VIRTUAL",'Planificación 2026-1'!I:I,"&gt;2")</f>
        <v>0</v>
      </c>
      <c r="DX248" s="76">
        <f>SUMIFS('Planificación 2026-1'!R:R,'Planificación 2026-1'!W:W,C248,'Planificación 2026-1'!F:F,"FILIAL",'Planificación 2026-1'!X:X,"&lt;&gt;VIRTUAL",'Planificación 2026-1'!I:I,"&gt;2")</f>
        <v>0</v>
      </c>
      <c r="DY248" s="76">
        <f>SUMIFS('Planificación 2026-1'!R:R,'Planificación 2026-1'!W:W,C248,'Planificación 2026-1'!F:F,"PORUMA",'Planificación 2026-1'!X:X,"VIRTUAL",'Planificación 2026-1'!I:I,"&gt;2")</f>
        <v>0</v>
      </c>
      <c r="DZ248" s="76">
        <f>SUMIFS('Planificación 2026-1'!R:R,'Planificación 2026-1'!W:W,C248,'Planificación 2026-1'!F:F,"PORUMA",'Planificación 2026-1'!X:X,"&lt;&gt;VIRTUAL",'Planificación 2026-1'!I:I,"&gt;2")</f>
        <v>0</v>
      </c>
      <c r="EA248" s="76">
        <f>SUMIFS('Planificación 2026-1'!R:R,'Planificación 2026-1'!W:W,C248,'Planificación 2026-1'!F:F,"HUAURA",'Planificación 2026-1'!X:X,"VIRTUAL",'Planificación 2026-1'!I:I,"&gt;2")</f>
        <v>0</v>
      </c>
      <c r="EB248" s="76">
        <f>SUMIFS('Planificación 2026-1'!R:R,'Planificación 2026-1'!W:W,C248,'Planificación 2026-1'!F:F,"HUAURA",'Planificación 2026-1'!X:X,"&lt;&gt;VIRTUAL",'Planificación 2026-1'!I:I,"&gt;2")</f>
        <v>0</v>
      </c>
      <c r="EC248" s="76">
        <f>SUMIFS('Planificación 2026-1'!R:R,'Planificación 2026-1'!W:W,C248,'Planificación 2026-1'!F:F,"PRINCIPAL",'Planificación 2026-1'!X:X,"VIRTUAL",'Planificación 2026-1'!I:I,"&lt;3")</f>
        <v>0</v>
      </c>
      <c r="ED248" s="76">
        <f>SUMIFS('Planificación 2026-1'!R:R,'Planificación 2026-1'!W:W,C248,'Planificación 2026-1'!F:F,"PRINCIPAL",'Planificación 2026-1'!X:X,"&lt;&gt;VIRTUAL",'Planificación 2026-1'!I:I,"&lt;3")</f>
        <v>0</v>
      </c>
      <c r="EE248" s="76">
        <f>SUMIFS('Planificación 2026-1'!R:R,'Planificación 2026-1'!W:W,C248,'Planificación 2026-1'!F:F,"SUNAMPE",'Planificación 2026-1'!X:X,"VIRTUAL",'Planificación 2026-1'!I:I,"&lt;3")</f>
        <v>0</v>
      </c>
      <c r="EF248" s="76">
        <f>SUMIFS('Planificación 2026-1'!R:R,'Planificación 2026-1'!W:W,C248,'Planificación 2026-1'!F:F,"SUNAMPE",'Planificación 2026-1'!X:X,"&lt;&gt;VIRTUAL",'Planificación 2026-1'!I:I,"&lt;3")</f>
        <v>0</v>
      </c>
      <c r="EG248" s="76">
        <f>SUMIFS('Planificación 2026-1'!R:R,'Planificación 2026-1'!W:W,C248,'Planificación 2026-1'!F:F,"FILIAL",'Planificación 2026-1'!X:X,"VIRTUAL",'Planificación 2026-1'!I:I,"&lt;3")</f>
        <v>0</v>
      </c>
      <c r="EH248" s="76">
        <f>SUMIFS('Planificación 2026-1'!R:R,'Planificación 2026-1'!W:W,C248,'Planificación 2026-1'!F:F,"FILIAL",'Planificación 2026-1'!X:X,"&lt;&gt;VIRTUAL",'Planificación 2026-1'!I:I,"&lt;3")</f>
        <v>0</v>
      </c>
      <c r="EI248" s="76">
        <f>SUMIFS('Planificación 2026-1'!R:R,'Planificación 2026-1'!W:W,C248,'Planificación 2026-1'!F:F,"PORUMA",'Planificación 2026-1'!X:X,"VIRTUAL",'Planificación 2026-1'!I:I,"&lt;3")</f>
        <v>0</v>
      </c>
      <c r="EJ248" s="76">
        <f>SUMIFS('Planificación 2026-1'!R:R,'Planificación 2026-1'!W:W,C248,'Planificación 2026-1'!F:F,"PORUMA",'Planificación 2026-1'!X:X,"&lt;&gt;VIRTUAL",'Planificación 2026-1'!I:I,"&lt;3")</f>
        <v>0</v>
      </c>
      <c r="EK248" s="76">
        <f>SUMIFS('Planificación 2026-1'!R:R,'Planificación 2026-1'!W:W,C248,'Planificación 2026-1'!F:F,"HUAURA",'Planificación 2026-1'!X:X,"VIRTUAL",'Planificación 2026-1'!I:I,"&lt;3")</f>
        <v>0</v>
      </c>
      <c r="EL248" s="76">
        <f>SUMIFS('Planificación 2026-1'!R:R,'Planificación 2026-1'!W:W,C248,'Planificación 2026-1'!F:F,"HUAURA",'Planificación 2026-1'!X:X,"&lt;&gt;VIRTUAL",'Planificación 2026-1'!I:I,"&lt;3")</f>
        <v>0</v>
      </c>
      <c r="EM248" s="76"/>
      <c r="EN248" s="76">
        <f t="shared" si="32"/>
        <v>0</v>
      </c>
      <c r="EO248" s="76">
        <f t="shared" si="33"/>
        <v>0</v>
      </c>
      <c r="EP248" s="76" t="b">
        <f t="shared" si="34"/>
        <v>1</v>
      </c>
      <c r="EQ248" s="76" t="str">
        <f t="shared" si="35"/>
        <v/>
      </c>
      <c r="ER248" s="76" t="str">
        <f t="shared" si="40"/>
        <v>PRESENCIAL</v>
      </c>
    </row>
    <row r="249" spans="1:148" hidden="1">
      <c r="A249" s="83"/>
      <c r="B249" s="119">
        <v>246</v>
      </c>
      <c r="C249" s="115" t="s">
        <v>422</v>
      </c>
      <c r="D249" s="112">
        <f>SUMIF('Planificación 2026-1'!W:W,C249,'Planificación 2026-1'!R:R)</f>
        <v>4</v>
      </c>
      <c r="E249" s="114" t="s">
        <v>170</v>
      </c>
      <c r="F249" s="115" t="s">
        <v>171</v>
      </c>
      <c r="G249" s="115" t="s">
        <v>153</v>
      </c>
      <c r="H249" s="115" t="s">
        <v>141</v>
      </c>
      <c r="I249" s="107" t="str">
        <f>IF(SUM(COUNTIFS('Planificación 2026-1'!F:F,"PRINCIPAL",'Planificación 2026-1'!W:W,C249,'Planificación 2026-1'!H:H,"AF"))&gt;0,"P01"," ")</f>
        <v xml:space="preserve"> </v>
      </c>
      <c r="J249" s="108" t="str">
        <f>IF(SUM(COUNTIFS('Planificación 2026-1'!F:F,"PRINCIPAL",'Planificación 2026-1'!W:W,C249,'Planificación 2026-1'!H:H,"EN"))&gt;0,"P02"," ")</f>
        <v xml:space="preserve"> </v>
      </c>
      <c r="K249" s="108" t="str">
        <f>IF(SUM(COUNTIFS('Planificación 2026-1'!F:F,"PRINCIPAL",'Planificación 2026-1'!W:W,C249,'Planificación 2026-1'!H:H,"IS"))&gt;0,"P03"," ")</f>
        <v xml:space="preserve"> </v>
      </c>
      <c r="L249" s="108" t="str">
        <f>IF(SUM(COUNTIFS('Planificación 2026-1'!F:F,"PRINCIPAL",'Planificación 2026-1'!W:W,C249,'Planificación 2026-1'!H:H,"PS"))&gt;0,"P04"," ")</f>
        <v xml:space="preserve"> </v>
      </c>
      <c r="M249" s="108"/>
      <c r="N249" s="108" t="str">
        <f>IF(SUM(COUNTIFS('Planificación 2026-1'!F:F,"PRINCIPAL",'Planificación 2026-1'!W:W,C249,'Planificación 2026-1'!H:H,"IN"))&gt;0,"P06"," ")</f>
        <v xml:space="preserve"> </v>
      </c>
      <c r="O249" s="108" t="str">
        <f>IF(SUM(COUNTIFS('Planificación 2026-1'!F:F,"PRINCIPAL",'Planificación 2026-1'!W:W,C249,'Planificación 2026-1'!H:H,"CA"))&gt;0,"P07"," ")</f>
        <v xml:space="preserve"> </v>
      </c>
      <c r="P249" s="108" t="str">
        <f>IF(SUM(COUNTIFS('Planificación 2026-1'!F:F,"PRINCIPAL",'Planificación 2026-1'!W:W,C249,'Planificación 2026-1'!H:H,"DE"))&gt;0,"P08"," ")</f>
        <v xml:space="preserve"> </v>
      </c>
      <c r="Q249" s="108" t="str">
        <f>IF(SUM(COUNTIFS('Planificación 2026-1'!F:F,"PRINCIPAL",'Planificación 2026-1'!W:W,C249,'Planificación 2026-1'!H:H,"OB"))&gt;0,"P09"," ")</f>
        <v xml:space="preserve"> </v>
      </c>
      <c r="R249" s="108" t="str">
        <f>IF(SUM(COUNTIFS('Planificación 2026-1'!F:F,"PRINCIPAL",'Planificación 2026-1'!W:W,C249,'Planificación 2026-1'!H:H,"MH"))&gt;0,"P31"," ")</f>
        <v xml:space="preserve"> </v>
      </c>
      <c r="S249" s="108" t="str">
        <f>IF(SUM(COUNTIFS('Planificación 2026-1'!F:F,"PRINCIPAL",'Planificación 2026-1'!W:W,C249,'Planificación 2026-1'!H:H,"IC"))&gt;0,"P32"," ")</f>
        <v>P32</v>
      </c>
      <c r="T249" s="108" t="str">
        <f>IF(SUM(COUNTIFS('Planificación 2026-1'!F:F,"PRINCIPAL",'Planificación 2026-1'!W:W,C249,'Planificación 2026-1'!H:H,"AR"))&gt;0,"P34"," ")</f>
        <v xml:space="preserve"> </v>
      </c>
      <c r="U249" s="108" t="str">
        <f>IF(SUM(COUNTIFS('Planificación 2026-1'!F:F,"PRINCIPAL",'Planificación 2026-1'!W:W,C249,'Planificación 2026-1'!H:H,"T1"))&gt;0,"P35"," ")</f>
        <v xml:space="preserve"> </v>
      </c>
      <c r="V249" s="108" t="str">
        <f>IF(SUM(COUNTIFS('Planificación 2026-1'!F:F,"PRINCIPAL",'Planificación 2026-1'!W:W,C249,'Planificación 2026-1'!H:H,"T3"))&gt;0,"P36"," ")</f>
        <v xml:space="preserve"> </v>
      </c>
      <c r="W249" s="108" t="str">
        <f>IF(SUM(COUNTIFS('Planificación 2026-1'!F:F,"PRINCIPAL",'Planificación 2026-1'!W:W,C249,'Planificación 2026-1'!H:H,"T2"))&gt;0,"P37"," ")</f>
        <v xml:space="preserve"> </v>
      </c>
      <c r="X249" s="108" t="str">
        <f>IF(SUM(COUNTIFS('Planificación 2026-1'!F:F,"PRINCIPAL",'Planificación 2026-1'!W:W,C249,'Planificación 2026-1'!H:H,"AE"))&gt;0,"P38"," ")</f>
        <v xml:space="preserve"> </v>
      </c>
      <c r="Y249" s="108" t="str">
        <f>IF(SUM(COUNTIFS('Planificación 2026-1'!F:F,"PRINCIPAL",'Planificación 2026-1'!W:W,C249,'Planificación 2026-1'!H:H,"T4"))&gt;0,"P55"," ")</f>
        <v xml:space="preserve"> </v>
      </c>
      <c r="Z249" s="108" t="str">
        <f>IF(SUM(COUNTIFS('Planificación 2026-1'!F:F,"FILIAL",'Planificación 2026-1'!W:W,C249,'Planificación 2026-1'!H:H,"AF"))&gt;0," P01"," ")</f>
        <v xml:space="preserve"> </v>
      </c>
      <c r="AA249" s="108" t="str">
        <f>IF(SUM(COUNTIFS('Planificación 2026-1'!F:F,"FILIAL",'Planificación 2026-1'!W:W,C249,'Planificación 2026-1'!H:H,"EN"))&gt;0,"P02"," ")</f>
        <v xml:space="preserve"> </v>
      </c>
      <c r="AB249" s="108" t="str">
        <f>IF(SUM(COUNTIFS('Planificación 2026-1'!F:F,"FILIAL",'Planificación 2026-1'!W:W,C249,'Planificación 2026-1'!H:H,"IS"))&gt;0,"P03"," ")</f>
        <v xml:space="preserve"> </v>
      </c>
      <c r="AC249" s="108" t="str">
        <f>IF(SUM(COUNTIFS('Planificación 2026-1'!F:F,"FILIAL",'Planificación 2026-1'!W:W,C249,'Planificación 2026-1'!H:H,"PS"))&gt;0,"P04"," ")</f>
        <v xml:space="preserve"> </v>
      </c>
      <c r="AD249" s="108"/>
      <c r="AE249" s="108" t="str">
        <f>IF(SUM(COUNTIFS('Planificación 2026-1'!F:F,"FILIAL",'Planificación 2026-1'!W:W,C249,'Planificación 2026-1'!H:H,"IN"))&gt;0,"P06"," ")</f>
        <v xml:space="preserve"> </v>
      </c>
      <c r="AF249" s="108" t="str">
        <f>IF(SUM(COUNTIFS('Planificación 2026-1'!F:F,"FILIAL",'Planificación 2026-1'!W:W,C249,'Planificación 2026-1'!H:H,"CA"))&gt;0,"P07"," ")</f>
        <v xml:space="preserve"> </v>
      </c>
      <c r="AG249" s="108" t="str">
        <f>IF(SUM(COUNTIFS('Planificación 2026-1'!F:F,"FILIAL",'Planificación 2026-1'!W:W,C249,'Planificación 2026-1'!H:H,"DE"))&gt;0,"P08"," ")</f>
        <v xml:space="preserve"> </v>
      </c>
      <c r="AH249" s="108" t="str">
        <f>IF(SUM(COUNTIFS('Planificación 2026-1'!F:F,"FILIAL",'Planificación 2026-1'!W:W,C249,'Planificación 2026-1'!H:H,"OB"))&gt;0,"P09"," ")</f>
        <v xml:space="preserve"> </v>
      </c>
      <c r="AI249" s="108" t="str">
        <f>IF(SUM(COUNTIFS('Planificación 2026-1'!F:F,"FILIAL",'Planificación 2026-1'!W:W,C249,'Planificación 2026-1'!H:H,"MH"))&gt;0,"P31"," ")</f>
        <v xml:space="preserve"> </v>
      </c>
      <c r="AJ249" s="108" t="str">
        <f>IF(SUM(COUNTIFS('Planificación 2026-1'!F:F,"FILIAL",'Planificación 2026-1'!W:W,C249,'Planificación 2026-1'!H:H,"IC"))&gt;0,"P32"," ")</f>
        <v xml:space="preserve"> </v>
      </c>
      <c r="AK249" s="108" t="str">
        <f>IF(SUM(COUNTIFS('Planificación 2026-1'!F:F,"FILIAL",'Planificación 2026-1'!W:W,C249,'Planificación 2026-1'!H:H,"AR"))&gt;0,"P34"," ")</f>
        <v xml:space="preserve"> </v>
      </c>
      <c r="AL249" s="108" t="str">
        <f>IF(SUM(COUNTIFS('Planificación 2026-1'!F:F,"FILIAL",'Planificación 2026-1'!W:W,C249,'Planificación 2026-1'!H:H,"T1"))&gt;0,"P35"," ")</f>
        <v xml:space="preserve"> </v>
      </c>
      <c r="AM249" s="108" t="str">
        <f>IF(SUM(COUNTIFS('Planificación 2026-1'!F:F,"FILIAL",'Planificación 2026-1'!W:W,C249,'Planificación 2026-1'!H:H,"T3"))&gt;0,"P36"," ")</f>
        <v xml:space="preserve"> </v>
      </c>
      <c r="AN249" s="108" t="str">
        <f>IF(SUM(COUNTIFS('Planificación 2026-1'!F:F,"FILIAL",'Planificación 2026-1'!W:W,C249,'Planificación 2026-1'!H:H,"T2"))&gt;0,"P37"," ")</f>
        <v xml:space="preserve"> </v>
      </c>
      <c r="AO249" s="108" t="str">
        <f>IF(SUM(COUNTIFS('Planificación 2026-1'!F:F,"FILIAL",'Planificación 2026-1'!W:W,C249,'Planificación 2026-1'!H:H,"AE"))&gt;0,"P38"," ")</f>
        <v xml:space="preserve"> </v>
      </c>
      <c r="AP249" s="108" t="str">
        <f>IF(SUM(COUNTIFS('Planificación 2026-1'!F:F,"FILIAL",'Planificación 2026-1'!W:W,C249,'Planificación 2026-1'!H:H,"T4"))&gt;0,"P55"," ")</f>
        <v xml:space="preserve"> </v>
      </c>
      <c r="AQ249" s="108" t="str">
        <f>IF(SUM(COUNTIFS('Planificación 2026-1'!F:F,"SUNAMPE",'Planificación 2026-1'!W:W,C249,'Planificación 2026-1'!H:H,"AF"))&gt;0," P01"," ")</f>
        <v xml:space="preserve"> </v>
      </c>
      <c r="AR249" s="108" t="str">
        <f>IF(SUM(COUNTIFS('Planificación 2026-1'!F:F,"SUNAMPE",'Planificación 2026-1'!W:W,C249,'Planificación 2026-1'!H:H,"EN"))&gt;0,"P02"," ")</f>
        <v xml:space="preserve"> </v>
      </c>
      <c r="AS249" s="108" t="str">
        <f>IF(SUM(COUNTIFS('Planificación 2026-1'!F:F,"SUNAMPE",'Planificación 2026-1'!W:W,C249,'Planificación 2026-1'!H:H,"IS"))&gt;0,"P03"," ")</f>
        <v xml:space="preserve"> </v>
      </c>
      <c r="AT249" s="108" t="str">
        <f>IF(SUM(COUNTIFS('Planificación 2026-1'!F:F,"SUNAMPE",'Planificación 2026-1'!W:W,C249,'Planificación 2026-1'!H:H,"PS"))&gt;0,"P04"," ")</f>
        <v xml:space="preserve"> </v>
      </c>
      <c r="AU249" s="108"/>
      <c r="AV249" s="108" t="str">
        <f>IF(SUM(COUNTIFS('Planificación 2026-1'!F:F,"SUNAMPE",'Planificación 2026-1'!W:W,C249,'Planificación 2026-1'!H:H,"IN"))&gt;0,"P06"," ")</f>
        <v xml:space="preserve"> </v>
      </c>
      <c r="AW249" s="108" t="str">
        <f>IF(SUM(COUNTIFS('Planificación 2026-1'!F:F,"SUNAMPE",'Planificación 2026-1'!W:W,C249,'Planificación 2026-1'!H:H,"CA"))&gt;0,"P07"," ")</f>
        <v xml:space="preserve"> </v>
      </c>
      <c r="AX249" s="108" t="str">
        <f>IF(SUM(COUNTIFS('Planificación 2026-1'!F:F,"SUNAMPE",'Planificación 2026-1'!W:W,C249,'Planificación 2026-1'!H:H,"DE"))&gt;0,"P08"," ")</f>
        <v xml:space="preserve"> </v>
      </c>
      <c r="AY249" s="108" t="str">
        <f>IF(SUM(COUNTIFS('Planificación 2026-1'!F:F,"SUNAMPE",'Planificación 2026-1'!W:W,C249,'Planificación 2026-1'!H:H,"OB"))&gt;0,"P09"," ")</f>
        <v xml:space="preserve"> </v>
      </c>
      <c r="AZ249" s="108" t="str">
        <f>IF(SUM(COUNTIFS('Planificación 2026-1'!F:F,"SUNAMPE",'Planificación 2026-1'!W:W,C249,'Planificación 2026-1'!H:H,"MH"))&gt;0,"P31"," ")</f>
        <v xml:space="preserve"> </v>
      </c>
      <c r="BA249" s="108" t="str">
        <f>IF(SUM(COUNTIFS('Planificación 2026-1'!F:F,"SUNAMPE",'Planificación 2026-1'!W:W,C249,'Planificación 2026-1'!H:H,"IC"))&gt;0,"P32"," ")</f>
        <v xml:space="preserve"> </v>
      </c>
      <c r="BB249" s="108" t="str">
        <f>IF(SUM(COUNTIFS('Planificación 2026-1'!F:F,"SUNAMPE",'Planificación 2026-1'!W:W,C249,'Planificación 2026-1'!H:H,"AR"))&gt;0,"P34"," ")</f>
        <v xml:space="preserve"> </v>
      </c>
      <c r="BC249" s="108" t="str">
        <f>IF(SUM(COUNTIFS('Planificación 2026-1'!F:F,"SUNAMPE",'Planificación 2026-1'!W:W,C249,'Planificación 2026-1'!H:H,"T1"))&gt;0,"P35"," ")</f>
        <v xml:space="preserve"> </v>
      </c>
      <c r="BD249" s="108" t="str">
        <f>IF(SUM(COUNTIFS('Planificación 2026-1'!F:F,"SUNAMPE",'Planificación 2026-1'!W:W,C249,'Planificación 2026-1'!H:H,"T3"))&gt;0,"P36"," ")</f>
        <v xml:space="preserve"> </v>
      </c>
      <c r="BE249" s="108" t="str">
        <f>IF(SUM(COUNTIFS('Planificación 2026-1'!F:F,"SUNAMPE",'Planificación 2026-1'!W:W,C249,'Planificación 2026-1'!H:H,"T2"))&gt;0,"P37"," ")</f>
        <v xml:space="preserve"> </v>
      </c>
      <c r="BF249" s="108" t="str">
        <f>IF(SUM(COUNTIFS('Planificación 2026-1'!F:F,"SUNAMPE",'Planificación 2026-1'!W:W,C249,'Planificación 2026-1'!H:H,"AE"))&gt;0,"P38"," ")</f>
        <v xml:space="preserve"> </v>
      </c>
      <c r="BG249" s="108" t="str">
        <f>IF(SUM(COUNTIFS('Planificación 2026-1'!F:F,"SUNAMPE",'Planificación 2026-1'!W:W,C249,'Planificación 2026-1'!H:H,"T4"))&gt;0,"P55"," ")</f>
        <v xml:space="preserve"> </v>
      </c>
      <c r="BH249" s="108" t="str">
        <f>IF(SUM(COUNTIFS('Planificación 2026-1'!F:F,"HUAURA",'Planificación 2026-1'!W:W,C249,'Planificación 2026-1'!H:H,"AF"))&gt;0," P01"," ")</f>
        <v xml:space="preserve"> </v>
      </c>
      <c r="BI249" s="108" t="str">
        <f>IF(SUM(COUNTIFS('Planificación 2026-1'!F:F,"HUAURA",'Planificación 2026-1'!W:W,C249,'Planificación 2026-1'!H:H,"EN"))&gt;0,"P02"," ")</f>
        <v xml:space="preserve"> </v>
      </c>
      <c r="BJ249" s="108" t="str">
        <f>IF(SUM(COUNTIFS('Planificación 2026-1'!F:F,"HUAURA",'Planificación 2026-1'!W:W,C249,'Planificación 2026-1'!H:H,"IS"))&gt;0,"P03"," ")</f>
        <v xml:space="preserve"> </v>
      </c>
      <c r="BK249" s="108" t="str">
        <f>IF(SUM(COUNTIFS('Planificación 2026-1'!F:F,"HUAURA",'Planificación 2026-1'!W:W,C249,'Planificación 2026-1'!H:H,"PS"))&gt;0,"P04"," ")</f>
        <v xml:space="preserve"> </v>
      </c>
      <c r="BL249" s="108"/>
      <c r="BM249" s="108" t="str">
        <f>IF(SUM(COUNTIFS('Planificación 2026-1'!F:F,"HUAURA",'Planificación 2026-1'!W:W,C249,'Planificación 2026-1'!H:H,"IN"))&gt;0,"P06"," ")</f>
        <v xml:space="preserve"> </v>
      </c>
      <c r="BN249" s="108" t="str">
        <f>IF(SUM(COUNTIFS('Planificación 2026-1'!F:F,"HUAURA",'Planificación 2026-1'!W:W,C249,'Planificación 2026-1'!H:H,"CA"))&gt;0,"P07"," ")</f>
        <v xml:space="preserve"> </v>
      </c>
      <c r="BO249" s="108" t="str">
        <f>IF(SUM(COUNTIFS('Planificación 2026-1'!F:F,"HUAURA",'Planificación 2026-1'!W:W,C249,'Planificación 2026-1'!H:H,"DE"))&gt;0,"P08"," ")</f>
        <v xml:space="preserve"> </v>
      </c>
      <c r="BP249" s="108" t="str">
        <f>IF(SUM(COUNTIFS('Planificación 2026-1'!F:F,"HUAURA",'Planificación 2026-1'!W:W,C249,'Planificación 2026-1'!H:H,"OB"))&gt;0,"P09"," ")</f>
        <v xml:space="preserve"> </v>
      </c>
      <c r="BQ249" s="108" t="str">
        <f>IF(SUM(COUNTIFS('Planificación 2026-1'!F:F,"HUAURA",'Planificación 2026-1'!W:W,C249,'Planificación 2026-1'!H:H,"MH"))&gt;0,"P31"," ")</f>
        <v xml:space="preserve"> </v>
      </c>
      <c r="BR249" s="108" t="str">
        <f>IF(SUM(COUNTIFS('Planificación 2026-1'!F:F,"HUAURA",'Planificación 2026-1'!W:W,C249,'Planificación 2026-1'!H:H,"IC"))&gt;0,"P32"," ")</f>
        <v xml:space="preserve"> </v>
      </c>
      <c r="BS249" s="108" t="str">
        <f>IF(SUM(COUNTIFS('Planificación 2026-1'!F:F,"HUAURA",'Planificación 2026-1'!W:W,C249,'Planificación 2026-1'!H:H,"AR"))&gt;0,"P34"," ")</f>
        <v xml:space="preserve"> </v>
      </c>
      <c r="BT249" s="108" t="str">
        <f>IF(SUM(COUNTIFS('Planificación 2026-1'!F:F,"HUAURA",'Planificación 2026-1'!W:W,C249,'Planificación 2026-1'!H:H,"T1"))&gt;0,"P35"," ")</f>
        <v xml:space="preserve"> </v>
      </c>
      <c r="BU249" s="108" t="str">
        <f>IF(SUM(COUNTIFS('Planificación 2026-1'!F:F,"HUAURA",'Planificación 2026-1'!W:W,C249,'Planificación 2026-1'!H:H,"T3"))&gt;0,"P36"," ")</f>
        <v xml:space="preserve"> </v>
      </c>
      <c r="BV249" s="108" t="str">
        <f>IF(SUM(COUNTIFS('Planificación 2026-1'!F:F,"HUAURA",'Planificación 2026-1'!W:W,C249,'Planificación 2026-1'!H:H,"T2"))&gt;0,"P37"," ")</f>
        <v xml:space="preserve"> </v>
      </c>
      <c r="BW249" s="108" t="str">
        <f>IF(SUM(COUNTIFS('Planificación 2026-1'!F:F,"HUAURA",'Planificación 2026-1'!W:W,C249,'Planificación 2026-1'!H:H,"AE"))&gt;0,"P38"," ")</f>
        <v xml:space="preserve"> </v>
      </c>
      <c r="BX249" s="108" t="str">
        <f>IF(SUM(COUNTIFS('Planificación 2026-1'!F:F,"HUAURA",'Planificación 2026-1'!W:W,C249,'Planificación 2026-1'!H:H,"T4"))&gt;0,"P55"," ")</f>
        <v xml:space="preserve"> </v>
      </c>
      <c r="BY249" s="109">
        <f>SUMIFS('Planificación 2026-1'!R:R,'Planificación 2026-1'!W:W,C249,'Planificación 2026-1'!H:H,"AF",'Planificación 2026-1'!I:I,"&gt;2")</f>
        <v>0</v>
      </c>
      <c r="BZ249" s="109">
        <f>SUMIFS('Planificación 2026-1'!R:R,'Planificación 2026-1'!W:W,C249,'Planificación 2026-1'!H:H,"EN",'Planificación 2026-1'!I:I,"&gt;2")</f>
        <v>0</v>
      </c>
      <c r="CA249" s="109">
        <f>SUMIFS('Planificación 2026-1'!R:R,'Planificación 2026-1'!W:W,C249,'Planificación 2026-1'!H:H,"IS",'Planificación 2026-1'!I:I,"&gt;2")</f>
        <v>0</v>
      </c>
      <c r="CB249" s="109">
        <f>SUMIFS('Planificación 2026-1'!R:R,'Planificación 2026-1'!W:W,C249,'Planificación 2026-1'!H:H,"PS",'Planificación 2026-1'!I:I,"&gt;2")</f>
        <v>0</v>
      </c>
      <c r="CC249" s="109">
        <f>SUMIFS('Planificación 2026-1'!R:R,'Planificación 2026-1'!W:W,C249,'Planificación 2026-1'!H:H,"IN",'Planificación 2026-1'!I:I,"&gt;2")</f>
        <v>0</v>
      </c>
      <c r="CD249" s="109">
        <f>SUMIFS('Planificación 2026-1'!R:R,'Planificación 2026-1'!W:W,C249,'Planificación 2026-1'!H:H,"CA",'Planificación 2026-1'!I:I,"&gt;2")</f>
        <v>0</v>
      </c>
      <c r="CE249" s="109">
        <f>SUMIFS('Planificación 2026-1'!R:R,'Planificación 2026-1'!W:W,C249,'Planificación 2026-1'!H:H,"DE",'Planificación 2026-1'!I:I,"&gt;2")</f>
        <v>0</v>
      </c>
      <c r="CF249" s="109">
        <f>SUMIFS('Planificación 2026-1'!R:R,'Planificación 2026-1'!W:W,C249,'Planificación 2026-1'!H:H,"OB",'Planificación 2026-1'!I:I,"&gt;2")</f>
        <v>0</v>
      </c>
      <c r="CG249" s="109">
        <f>SUMIFS('Planificación 2026-1'!R:R,'Planificación 2026-1'!W:W,C249,'Planificación 2026-1'!H:H,"MH",'Planificación 2026-1'!I:I,"&gt;2")</f>
        <v>0</v>
      </c>
      <c r="CH249" s="109">
        <f>SUMIFS('Planificación 2026-1'!R:R,'Planificación 2026-1'!W:W,C249,'Planificación 2026-1'!H:H,"IC",'Planificación 2026-1'!I:I,"&gt;2")</f>
        <v>0</v>
      </c>
      <c r="CI249" s="109">
        <f>SUMIFS('Planificación 2026-1'!R:R,'Planificación 2026-1'!W:W,C249,'Planificación 2026-1'!H:H,"AR",'Planificación 2026-1'!I:I,"&gt;2")</f>
        <v>0</v>
      </c>
      <c r="CJ249" s="109">
        <f>SUMIFS('Planificación 2026-1'!R:R,'Planificación 2026-1'!W:W,C249,'Planificación 2026-1'!H:H,"T1",'Planificación 2026-1'!I:I,"&gt;2")</f>
        <v>0</v>
      </c>
      <c r="CK249" s="109">
        <f>SUMIFS('Planificación 2026-1'!R:R,'Planificación 2026-1'!W:W,C249,'Planificación 2026-1'!H:H,"T3",'Planificación 2026-1'!I:I,"&gt;2")</f>
        <v>0</v>
      </c>
      <c r="CL249" s="109">
        <f>SUMIFS('Planificación 2026-1'!R:R,'Planificación 2026-1'!W:W,C249,'Planificación 2026-1'!H:H,"T2",'Planificación 2026-1'!I:I,"&gt;2")</f>
        <v>0</v>
      </c>
      <c r="CM249" s="109">
        <f>SUMIFS('Planificación 2026-1'!R:R,'Planificación 2026-1'!W:W,C249,'Planificación 2026-1'!H:H,"AE",'Planificación 2026-1'!I:I,"&gt;2")</f>
        <v>0</v>
      </c>
      <c r="CN249" s="109">
        <f>SUMIFS('Planificación 2026-1'!R:R,'Planificación 2026-1'!W:W,C249,'Planificación 2026-1'!H:H,"T4",'Planificación 2026-1'!I:I,"&gt;2")</f>
        <v>0</v>
      </c>
      <c r="CO249" s="109">
        <f>SUMIFS('Planificación 2026-1'!R:R,'Planificación 2026-1'!W:W,C249,'Planificación 2026-1'!H:H,"AF",'Planificación 2026-1'!I:I,"&lt;3")</f>
        <v>0</v>
      </c>
      <c r="CP249" s="109">
        <f>SUMIFS('Planificación 2026-1'!R:R,'Planificación 2026-1'!W:W,C249,'Planificación 2026-1'!H:H,"EN",'Planificación 2026-1'!I:I,"&lt;3")</f>
        <v>0</v>
      </c>
      <c r="CQ249" s="109">
        <f>SUMIFS('Planificación 2026-1'!R:R,'Planificación 2026-1'!W:W,C249,'Planificación 2026-1'!H:H,"IS",'Planificación 2026-1'!I:I,"&lt;3")</f>
        <v>0</v>
      </c>
      <c r="CR249" s="109">
        <f>SUMIFS('Planificación 2026-1'!R:R,'Planificación 2026-1'!W:W,C249,'Planificación 2026-1'!H:H,"PS",'Planificación 2026-1'!I:I,"&lt;3")</f>
        <v>0</v>
      </c>
      <c r="CS249" s="109">
        <f>SUMIFS('Planificación 2026-1'!R:R,'Planificación 2026-1'!W:W,C249,'Planificación 2026-1'!H:H,"IN",'Planificación 2026-1'!I:I,"&lt;3")</f>
        <v>0</v>
      </c>
      <c r="CT249" s="109">
        <f>SUMIFS('Planificación 2026-1'!R:R,'Planificación 2026-1'!W:W,C249,'Planificación 2026-1'!H:H,"CA",'Planificación 2026-1'!I:I,"&lt;3")</f>
        <v>0</v>
      </c>
      <c r="CU249" s="109">
        <f>SUMIFS('Planificación 2026-1'!R:R,'Planificación 2026-1'!W:W,C249,'Planificación 2026-1'!H:H,"DE",'Planificación 2026-1'!I:I,"&lt;3")</f>
        <v>0</v>
      </c>
      <c r="CV249" s="109">
        <f>SUMIFS('Planificación 2026-1'!R:R,'Planificación 2026-1'!W:W,C249,'Planificación 2026-1'!H:H,"OB",'Planificación 2026-1'!I:I,"&lt;3")</f>
        <v>0</v>
      </c>
      <c r="CW249" s="109">
        <f>SUMIFS('Planificación 2026-1'!R:R,'Planificación 2026-1'!W:W,C249,'Planificación 2026-1'!H:H,"MH",'Planificación 2026-1'!I:I,"&lt;3")</f>
        <v>0</v>
      </c>
      <c r="CX249" s="109">
        <f>SUMIFS('Planificación 2026-1'!R:R,'Planificación 2026-1'!W:W,C249,'Planificación 2026-1'!H:H,"IC",'Planificación 2026-1'!I:I,"&lt;3")</f>
        <v>4</v>
      </c>
      <c r="CY249" s="109">
        <f>SUMIFS('Planificación 2026-1'!R:R,'Planificación 2026-1'!W:W,C249,'Planificación 2026-1'!H:H,"AR",'Planificación 2026-1'!I:I,"&lt;3")</f>
        <v>0</v>
      </c>
      <c r="CZ249" s="109">
        <f>SUMIFS('Planificación 2026-1'!R:R,'Planificación 2026-1'!W:W,C249,'Planificación 2026-1'!H:H,"T1",'Planificación 2026-1'!I:I,"&lt;3")</f>
        <v>0</v>
      </c>
      <c r="DA249" s="109">
        <f>SUMIFS('Planificación 2026-1'!R:R,'Planificación 2026-1'!W:W,C249,'Planificación 2026-1'!H:H,"T3",'Planificación 2026-1'!I:I,"&lt;3")</f>
        <v>0</v>
      </c>
      <c r="DB249" s="109">
        <f>SUMIFS('Planificación 2026-1'!R:R,'Planificación 2026-1'!W:W,C249,'Planificación 2026-1'!H:H,"T2",'Planificación 2026-1'!I:I,"&lt;3")</f>
        <v>0</v>
      </c>
      <c r="DC249" s="109">
        <f>SUMIFS('Planificación 2026-1'!R:R,'Planificación 2026-1'!W:W,C249,'Planificación 2026-1'!H:H,"AE",'Planificación 2026-1'!I:I,"&lt;3")</f>
        <v>0</v>
      </c>
      <c r="DD249" s="109">
        <f>SUMIFS('Planificación 2026-1'!R:R,'Planificación 2026-1'!W:W,C249,'Planificación 2026-1'!H:H,"T4",'Planificación 2026-1'!I:I,"&lt;3")</f>
        <v>0</v>
      </c>
      <c r="DE249" s="108" t="str">
        <f t="shared" si="36"/>
        <v>P32</v>
      </c>
      <c r="DF249" s="41">
        <f>IF(C249="","",SUMIFS('Planificación 2026-1'!R:R,'Planificación 2026-1'!W:W,C249,'Planificación 2026-1'!F:F,"PRINCIPAL",'Planificación 2026-1'!X:X,"VIRTUAL"))</f>
        <v>0</v>
      </c>
      <c r="DG249" s="41">
        <f>IF(C249="","",SUMIFS('Planificación 2026-1'!R:R,'Planificación 2026-1'!W:W,C249,'Planificación 2026-1'!F:F,"PRINCIPAL",'Planificación 2026-1'!X:X,"PRESENCIAL"))</f>
        <v>4</v>
      </c>
      <c r="DH249" s="41">
        <f>IF(C249="","",SUMIFS('Planificación 2026-1'!R:R,'Planificación 2026-1'!W:W,C249,'Planificación 2026-1'!F:F,"PRINCIPAL",'Planificación 2026-1'!X:X,"HIBRIDO PRESENCIAL"))</f>
        <v>0</v>
      </c>
      <c r="DI249" s="108" t="str">
        <f t="shared" si="37"/>
        <v/>
      </c>
      <c r="DJ249" s="108">
        <f>IF(C249="","",SUMIFS('Planificación 2026-1'!R:R,'Planificación 2026-1'!W:W,C249,'Planificación 2026-1'!F:F,"FILIAL",'Planificación 2026-1'!X:X,"VIRTUAL"))</f>
        <v>0</v>
      </c>
      <c r="DK249" s="110">
        <f>IF(C249="","",SUMIFS('Planificación 2026-1'!R:R,'Planificación 2026-1'!W:W,C249,'Planificación 2026-1'!F:F,"FILIAL",'Planificación 2026-1'!X:X,"PRESENCIAL"))</f>
        <v>0</v>
      </c>
      <c r="DL249" s="61">
        <f>IF(C249="","",SUMIFS('Planificación 2026-1'!R:R,'Planificación 2026-1'!W:W,C249,'Planificación 2026-1'!F:F,"FILIAL",'Planificación 2026-1'!X:X,"HIBRIDO PRESENCIAL"))</f>
        <v>0</v>
      </c>
      <c r="DM249" s="111" t="str">
        <f t="shared" si="38"/>
        <v/>
      </c>
      <c r="DN249" s="108">
        <f>IF(C249="","",SUMIFS('Planificación 2026-1'!R:R,'Planificación 2026-1'!W:W,C249,'Planificación 2026-1'!F:F,"SUNAMPE",'Planificación 2026-1'!X:X,"VIRTUAL"))</f>
        <v>0</v>
      </c>
      <c r="DO249" s="61">
        <f>IF(C249="","",SUMIFS('Planificación 2026-1'!R:R,'Planificación 2026-1'!W:W,C249,'Planificación 2026-1'!F:F,"SUNAMPE",'Planificación 2026-1'!X:X,"PRESENCIAL"))</f>
        <v>0</v>
      </c>
      <c r="DP249" s="111" t="str">
        <f t="shared" si="39"/>
        <v/>
      </c>
      <c r="DQ249" s="108">
        <f>IF(C249="","",SUMIFS('Planificación 2026-1'!R:R,'Planificación 2026-1'!W:W,C249,'Planificación 2026-1'!F:F,"HUAURA",'Planificación 2026-1'!X:X,"VIRTUAL"))</f>
        <v>0</v>
      </c>
      <c r="DR249" s="61">
        <f>IF(C249="","",SUMIFS('Planificación 2026-1'!R:R,'Planificación 2026-1'!W:W,C249,'Planificación 2026-1'!F:F,"HUAURA",'Planificación 2026-1'!X:X,"PRESENCIAL"))</f>
        <v>0</v>
      </c>
      <c r="DS249" s="76">
        <f>SUMIFS('Planificación 2026-1'!R:R,'Planificación 2026-1'!W:W,C249,'Planificación 2026-1'!F:F,"PRINCIPAL",'Planificación 2026-1'!X:X,"VIRTUAL",'Planificación 2026-1'!I:I,"&gt;2")</f>
        <v>0</v>
      </c>
      <c r="DT249" s="76">
        <f>SUMIFS('Planificación 2026-1'!R:R,'Planificación 2026-1'!W:W,C249,'Planificación 2026-1'!F:F,"PRINCIPAL",'Planificación 2026-1'!X:X,"&lt;&gt;VIRTUAL",'Planificación 2026-1'!I:I,"&gt;2")</f>
        <v>0</v>
      </c>
      <c r="DU249" s="76">
        <f>SUMIFS('Planificación 2026-1'!R:R,'Planificación 2026-1'!W:W,C249,'Planificación 2026-1'!F:F,"SUNAMPE",'Planificación 2026-1'!X:X,"VIRTUAL",'Planificación 2026-1'!I:I,"&gt;2")</f>
        <v>0</v>
      </c>
      <c r="DV249" s="76">
        <f>SUMIFS('Planificación 2026-1'!R:R,'Planificación 2026-1'!W:W,C249,'Planificación 2026-1'!F:F,"SUNAMPE",'Planificación 2026-1'!X:X,"&lt;&gt;VIRTUAL",'Planificación 2026-1'!I:I,"&gt;2")</f>
        <v>0</v>
      </c>
      <c r="DW249" s="76">
        <f>SUMIFS('Planificación 2026-1'!R:R,'Planificación 2026-1'!W:W,C249,'Planificación 2026-1'!F:F,"FILIAL",'Planificación 2026-1'!X:X,"VIRTUAL",'Planificación 2026-1'!I:I,"&gt;2")</f>
        <v>0</v>
      </c>
      <c r="DX249" s="76">
        <f>SUMIFS('Planificación 2026-1'!R:R,'Planificación 2026-1'!W:W,C249,'Planificación 2026-1'!F:F,"FILIAL",'Planificación 2026-1'!X:X,"&lt;&gt;VIRTUAL",'Planificación 2026-1'!I:I,"&gt;2")</f>
        <v>0</v>
      </c>
      <c r="DY249" s="76">
        <f>SUMIFS('Planificación 2026-1'!R:R,'Planificación 2026-1'!W:W,C249,'Planificación 2026-1'!F:F,"PORUMA",'Planificación 2026-1'!X:X,"VIRTUAL",'Planificación 2026-1'!I:I,"&gt;2")</f>
        <v>0</v>
      </c>
      <c r="DZ249" s="76">
        <f>SUMIFS('Planificación 2026-1'!R:R,'Planificación 2026-1'!W:W,C249,'Planificación 2026-1'!F:F,"PORUMA",'Planificación 2026-1'!X:X,"&lt;&gt;VIRTUAL",'Planificación 2026-1'!I:I,"&gt;2")</f>
        <v>0</v>
      </c>
      <c r="EA249" s="76">
        <f>SUMIFS('Planificación 2026-1'!R:R,'Planificación 2026-1'!W:W,C249,'Planificación 2026-1'!F:F,"HUAURA",'Planificación 2026-1'!X:X,"VIRTUAL",'Planificación 2026-1'!I:I,"&gt;2")</f>
        <v>0</v>
      </c>
      <c r="EB249" s="76">
        <f>SUMIFS('Planificación 2026-1'!R:R,'Planificación 2026-1'!W:W,C249,'Planificación 2026-1'!F:F,"HUAURA",'Planificación 2026-1'!X:X,"&lt;&gt;VIRTUAL",'Planificación 2026-1'!I:I,"&gt;2")</f>
        <v>0</v>
      </c>
      <c r="EC249" s="76">
        <f>SUMIFS('Planificación 2026-1'!R:R,'Planificación 2026-1'!W:W,C249,'Planificación 2026-1'!F:F,"PRINCIPAL",'Planificación 2026-1'!X:X,"VIRTUAL",'Planificación 2026-1'!I:I,"&lt;3")</f>
        <v>0</v>
      </c>
      <c r="ED249" s="76">
        <f>SUMIFS('Planificación 2026-1'!R:R,'Planificación 2026-1'!W:W,C249,'Planificación 2026-1'!F:F,"PRINCIPAL",'Planificación 2026-1'!X:X,"&lt;&gt;VIRTUAL",'Planificación 2026-1'!I:I,"&lt;3")</f>
        <v>4</v>
      </c>
      <c r="EE249" s="76">
        <f>SUMIFS('Planificación 2026-1'!R:R,'Planificación 2026-1'!W:W,C249,'Planificación 2026-1'!F:F,"SUNAMPE",'Planificación 2026-1'!X:X,"VIRTUAL",'Planificación 2026-1'!I:I,"&lt;3")</f>
        <v>0</v>
      </c>
      <c r="EF249" s="76">
        <f>SUMIFS('Planificación 2026-1'!R:R,'Planificación 2026-1'!W:W,C249,'Planificación 2026-1'!F:F,"SUNAMPE",'Planificación 2026-1'!X:X,"&lt;&gt;VIRTUAL",'Planificación 2026-1'!I:I,"&lt;3")</f>
        <v>0</v>
      </c>
      <c r="EG249" s="76">
        <f>SUMIFS('Planificación 2026-1'!R:R,'Planificación 2026-1'!W:W,C249,'Planificación 2026-1'!F:F,"FILIAL",'Planificación 2026-1'!X:X,"VIRTUAL",'Planificación 2026-1'!I:I,"&lt;3")</f>
        <v>0</v>
      </c>
      <c r="EH249" s="76">
        <f>SUMIFS('Planificación 2026-1'!R:R,'Planificación 2026-1'!W:W,C249,'Planificación 2026-1'!F:F,"FILIAL",'Planificación 2026-1'!X:X,"&lt;&gt;VIRTUAL",'Planificación 2026-1'!I:I,"&lt;3")</f>
        <v>0</v>
      </c>
      <c r="EI249" s="76">
        <f>SUMIFS('Planificación 2026-1'!R:R,'Planificación 2026-1'!W:W,C249,'Planificación 2026-1'!F:F,"PORUMA",'Planificación 2026-1'!X:X,"VIRTUAL",'Planificación 2026-1'!I:I,"&lt;3")</f>
        <v>0</v>
      </c>
      <c r="EJ249" s="76">
        <f>SUMIFS('Planificación 2026-1'!R:R,'Planificación 2026-1'!W:W,C249,'Planificación 2026-1'!F:F,"PORUMA",'Planificación 2026-1'!X:X,"&lt;&gt;VIRTUAL",'Planificación 2026-1'!I:I,"&lt;3")</f>
        <v>0</v>
      </c>
      <c r="EK249" s="76">
        <f>SUMIFS('Planificación 2026-1'!R:R,'Planificación 2026-1'!W:W,C249,'Planificación 2026-1'!F:F,"HUAURA",'Planificación 2026-1'!X:X,"VIRTUAL",'Planificación 2026-1'!I:I,"&lt;3")</f>
        <v>0</v>
      </c>
      <c r="EL249" s="76">
        <f>SUMIFS('Planificación 2026-1'!R:R,'Planificación 2026-1'!W:W,C249,'Planificación 2026-1'!F:F,"HUAURA",'Planificación 2026-1'!X:X,"&lt;&gt;VIRTUAL",'Planificación 2026-1'!I:I,"&lt;3")</f>
        <v>0</v>
      </c>
      <c r="EM249" s="76"/>
      <c r="EN249" s="76">
        <f t="shared" si="32"/>
        <v>0</v>
      </c>
      <c r="EO249" s="76">
        <f t="shared" si="33"/>
        <v>4</v>
      </c>
      <c r="EP249" s="76" t="b">
        <f t="shared" si="34"/>
        <v>1</v>
      </c>
      <c r="EQ249" s="76" t="str">
        <f t="shared" si="35"/>
        <v/>
      </c>
      <c r="ER249" s="76" t="str">
        <f t="shared" si="40"/>
        <v>PRESENCIAL</v>
      </c>
    </row>
    <row r="250" spans="1:148" hidden="1">
      <c r="A250" s="83"/>
      <c r="B250" s="119">
        <v>247</v>
      </c>
      <c r="C250" s="115" t="s">
        <v>423</v>
      </c>
      <c r="D250" s="112">
        <f>SUMIF('Planificación 2026-1'!W:W,C250,'Planificación 2026-1'!R:R)</f>
        <v>0</v>
      </c>
      <c r="E250" s="114" t="s">
        <v>173</v>
      </c>
      <c r="F250" s="115" t="s">
        <v>171</v>
      </c>
      <c r="G250" s="115" t="s">
        <v>153</v>
      </c>
      <c r="H250" s="115" t="s">
        <v>122</v>
      </c>
      <c r="I250" s="107" t="str">
        <f>IF(SUM(COUNTIFS('Planificación 2026-1'!F:F,"PRINCIPAL",'Planificación 2026-1'!W:W,C250,'Planificación 2026-1'!H:H,"AF"))&gt;0,"P01"," ")</f>
        <v xml:space="preserve"> </v>
      </c>
      <c r="J250" s="108" t="str">
        <f>IF(SUM(COUNTIFS('Planificación 2026-1'!F:F,"PRINCIPAL",'Planificación 2026-1'!W:W,C250,'Planificación 2026-1'!H:H,"EN"))&gt;0,"P02"," ")</f>
        <v xml:space="preserve"> </v>
      </c>
      <c r="K250" s="108" t="str">
        <f>IF(SUM(COUNTIFS('Planificación 2026-1'!F:F,"PRINCIPAL",'Planificación 2026-1'!W:W,C250,'Planificación 2026-1'!H:H,"IS"))&gt;0,"P03"," ")</f>
        <v xml:space="preserve"> </v>
      </c>
      <c r="L250" s="108" t="str">
        <f>IF(SUM(COUNTIFS('Planificación 2026-1'!F:F,"PRINCIPAL",'Planificación 2026-1'!W:W,C250,'Planificación 2026-1'!H:H,"PS"))&gt;0,"P04"," ")</f>
        <v xml:space="preserve"> </v>
      </c>
      <c r="M250" s="108"/>
      <c r="N250" s="108" t="str">
        <f>IF(SUM(COUNTIFS('Planificación 2026-1'!F:F,"PRINCIPAL",'Planificación 2026-1'!W:W,C250,'Planificación 2026-1'!H:H,"IN"))&gt;0,"P06"," ")</f>
        <v xml:space="preserve"> </v>
      </c>
      <c r="O250" s="108" t="str">
        <f>IF(SUM(COUNTIFS('Planificación 2026-1'!F:F,"PRINCIPAL",'Planificación 2026-1'!W:W,C250,'Planificación 2026-1'!H:H,"CA"))&gt;0,"P07"," ")</f>
        <v xml:space="preserve"> </v>
      </c>
      <c r="P250" s="108" t="str">
        <f>IF(SUM(COUNTIFS('Planificación 2026-1'!F:F,"PRINCIPAL",'Planificación 2026-1'!W:W,C250,'Planificación 2026-1'!H:H,"DE"))&gt;0,"P08"," ")</f>
        <v xml:space="preserve"> </v>
      </c>
      <c r="Q250" s="108" t="str">
        <f>IF(SUM(COUNTIFS('Planificación 2026-1'!F:F,"PRINCIPAL",'Planificación 2026-1'!W:W,C250,'Planificación 2026-1'!H:H,"OB"))&gt;0,"P09"," ")</f>
        <v xml:space="preserve"> </v>
      </c>
      <c r="R250" s="108" t="str">
        <f>IF(SUM(COUNTIFS('Planificación 2026-1'!F:F,"PRINCIPAL",'Planificación 2026-1'!W:W,C250,'Planificación 2026-1'!H:H,"MH"))&gt;0,"P31"," ")</f>
        <v xml:space="preserve"> </v>
      </c>
      <c r="S250" s="108" t="str">
        <f>IF(SUM(COUNTIFS('Planificación 2026-1'!F:F,"PRINCIPAL",'Planificación 2026-1'!W:W,C250,'Planificación 2026-1'!H:H,"IC"))&gt;0,"P32"," ")</f>
        <v xml:space="preserve"> </v>
      </c>
      <c r="T250" s="108" t="str">
        <f>IF(SUM(COUNTIFS('Planificación 2026-1'!F:F,"PRINCIPAL",'Planificación 2026-1'!W:W,C250,'Planificación 2026-1'!H:H,"AR"))&gt;0,"P34"," ")</f>
        <v xml:space="preserve"> </v>
      </c>
      <c r="U250" s="108" t="str">
        <f>IF(SUM(COUNTIFS('Planificación 2026-1'!F:F,"PRINCIPAL",'Planificación 2026-1'!W:W,C250,'Planificación 2026-1'!H:H,"T1"))&gt;0,"P35"," ")</f>
        <v xml:space="preserve"> </v>
      </c>
      <c r="V250" s="108" t="str">
        <f>IF(SUM(COUNTIFS('Planificación 2026-1'!F:F,"PRINCIPAL",'Planificación 2026-1'!W:W,C250,'Planificación 2026-1'!H:H,"T3"))&gt;0,"P36"," ")</f>
        <v xml:space="preserve"> </v>
      </c>
      <c r="W250" s="108" t="str">
        <f>IF(SUM(COUNTIFS('Planificación 2026-1'!F:F,"PRINCIPAL",'Planificación 2026-1'!W:W,C250,'Planificación 2026-1'!H:H,"T2"))&gt;0,"P37"," ")</f>
        <v xml:space="preserve"> </v>
      </c>
      <c r="X250" s="108" t="str">
        <f>IF(SUM(COUNTIFS('Planificación 2026-1'!F:F,"PRINCIPAL",'Planificación 2026-1'!W:W,C250,'Planificación 2026-1'!H:H,"AE"))&gt;0,"P38"," ")</f>
        <v xml:space="preserve"> </v>
      </c>
      <c r="Y250" s="108" t="str">
        <f>IF(SUM(COUNTIFS('Planificación 2026-1'!F:F,"PRINCIPAL",'Planificación 2026-1'!W:W,C250,'Planificación 2026-1'!H:H,"T4"))&gt;0,"P55"," ")</f>
        <v xml:space="preserve"> </v>
      </c>
      <c r="Z250" s="108" t="str">
        <f>IF(SUM(COUNTIFS('Planificación 2026-1'!F:F,"FILIAL",'Planificación 2026-1'!W:W,C250,'Planificación 2026-1'!H:H,"AF"))&gt;0," P01"," ")</f>
        <v xml:space="preserve"> </v>
      </c>
      <c r="AA250" s="108" t="str">
        <f>IF(SUM(COUNTIFS('Planificación 2026-1'!F:F,"FILIAL",'Planificación 2026-1'!W:W,C250,'Planificación 2026-1'!H:H,"EN"))&gt;0,"P02"," ")</f>
        <v xml:space="preserve"> </v>
      </c>
      <c r="AB250" s="108" t="str">
        <f>IF(SUM(COUNTIFS('Planificación 2026-1'!F:F,"FILIAL",'Planificación 2026-1'!W:W,C250,'Planificación 2026-1'!H:H,"IS"))&gt;0,"P03"," ")</f>
        <v xml:space="preserve"> </v>
      </c>
      <c r="AC250" s="108" t="str">
        <f>IF(SUM(COUNTIFS('Planificación 2026-1'!F:F,"FILIAL",'Planificación 2026-1'!W:W,C250,'Planificación 2026-1'!H:H,"PS"))&gt;0,"P04"," ")</f>
        <v xml:space="preserve"> </v>
      </c>
      <c r="AD250" s="108"/>
      <c r="AE250" s="108" t="str">
        <f>IF(SUM(COUNTIFS('Planificación 2026-1'!F:F,"FILIAL",'Planificación 2026-1'!W:W,C250,'Planificación 2026-1'!H:H,"IN"))&gt;0,"P06"," ")</f>
        <v xml:space="preserve"> </v>
      </c>
      <c r="AF250" s="108" t="str">
        <f>IF(SUM(COUNTIFS('Planificación 2026-1'!F:F,"FILIAL",'Planificación 2026-1'!W:W,C250,'Planificación 2026-1'!H:H,"CA"))&gt;0,"P07"," ")</f>
        <v xml:space="preserve"> </v>
      </c>
      <c r="AG250" s="108" t="str">
        <f>IF(SUM(COUNTIFS('Planificación 2026-1'!F:F,"FILIAL",'Planificación 2026-1'!W:W,C250,'Planificación 2026-1'!H:H,"DE"))&gt;0,"P08"," ")</f>
        <v xml:space="preserve"> </v>
      </c>
      <c r="AH250" s="108" t="str">
        <f>IF(SUM(COUNTIFS('Planificación 2026-1'!F:F,"FILIAL",'Planificación 2026-1'!W:W,C250,'Planificación 2026-1'!H:H,"OB"))&gt;0,"P09"," ")</f>
        <v xml:space="preserve"> </v>
      </c>
      <c r="AI250" s="108" t="str">
        <f>IF(SUM(COUNTIFS('Planificación 2026-1'!F:F,"FILIAL",'Planificación 2026-1'!W:W,C250,'Planificación 2026-1'!H:H,"MH"))&gt;0,"P31"," ")</f>
        <v xml:space="preserve"> </v>
      </c>
      <c r="AJ250" s="108" t="str">
        <f>IF(SUM(COUNTIFS('Planificación 2026-1'!F:F,"FILIAL",'Planificación 2026-1'!W:W,C250,'Planificación 2026-1'!H:H,"IC"))&gt;0,"P32"," ")</f>
        <v xml:space="preserve"> </v>
      </c>
      <c r="AK250" s="108" t="str">
        <f>IF(SUM(COUNTIFS('Planificación 2026-1'!F:F,"FILIAL",'Planificación 2026-1'!W:W,C250,'Planificación 2026-1'!H:H,"AR"))&gt;0,"P34"," ")</f>
        <v xml:space="preserve"> </v>
      </c>
      <c r="AL250" s="108" t="str">
        <f>IF(SUM(COUNTIFS('Planificación 2026-1'!F:F,"FILIAL",'Planificación 2026-1'!W:W,C250,'Planificación 2026-1'!H:H,"T1"))&gt;0,"P35"," ")</f>
        <v xml:space="preserve"> </v>
      </c>
      <c r="AM250" s="108" t="str">
        <f>IF(SUM(COUNTIFS('Planificación 2026-1'!F:F,"FILIAL",'Planificación 2026-1'!W:W,C250,'Planificación 2026-1'!H:H,"T3"))&gt;0,"P36"," ")</f>
        <v xml:space="preserve"> </v>
      </c>
      <c r="AN250" s="108" t="str">
        <f>IF(SUM(COUNTIFS('Planificación 2026-1'!F:F,"FILIAL",'Planificación 2026-1'!W:W,C250,'Planificación 2026-1'!H:H,"T2"))&gt;0,"P37"," ")</f>
        <v xml:space="preserve"> </v>
      </c>
      <c r="AO250" s="108" t="str">
        <f>IF(SUM(COUNTIFS('Planificación 2026-1'!F:F,"FILIAL",'Planificación 2026-1'!W:W,C250,'Planificación 2026-1'!H:H,"AE"))&gt;0,"P38"," ")</f>
        <v xml:space="preserve"> </v>
      </c>
      <c r="AP250" s="108" t="str">
        <f>IF(SUM(COUNTIFS('Planificación 2026-1'!F:F,"FILIAL",'Planificación 2026-1'!W:W,C250,'Planificación 2026-1'!H:H,"T4"))&gt;0,"P55"," ")</f>
        <v xml:space="preserve"> </v>
      </c>
      <c r="AQ250" s="108" t="str">
        <f>IF(SUM(COUNTIFS('Planificación 2026-1'!F:F,"SUNAMPE",'Planificación 2026-1'!W:W,C250,'Planificación 2026-1'!H:H,"AF"))&gt;0," P01"," ")</f>
        <v xml:space="preserve"> </v>
      </c>
      <c r="AR250" s="108" t="str">
        <f>IF(SUM(COUNTIFS('Planificación 2026-1'!F:F,"SUNAMPE",'Planificación 2026-1'!W:W,C250,'Planificación 2026-1'!H:H,"EN"))&gt;0,"P02"," ")</f>
        <v xml:space="preserve"> </v>
      </c>
      <c r="AS250" s="108" t="str">
        <f>IF(SUM(COUNTIFS('Planificación 2026-1'!F:F,"SUNAMPE",'Planificación 2026-1'!W:W,C250,'Planificación 2026-1'!H:H,"IS"))&gt;0,"P03"," ")</f>
        <v xml:space="preserve"> </v>
      </c>
      <c r="AT250" s="108" t="str">
        <f>IF(SUM(COUNTIFS('Planificación 2026-1'!F:F,"SUNAMPE",'Planificación 2026-1'!W:W,C250,'Planificación 2026-1'!H:H,"PS"))&gt;0,"P04"," ")</f>
        <v xml:space="preserve"> </v>
      </c>
      <c r="AU250" s="108"/>
      <c r="AV250" s="108" t="str">
        <f>IF(SUM(COUNTIFS('Planificación 2026-1'!F:F,"SUNAMPE",'Planificación 2026-1'!W:W,C250,'Planificación 2026-1'!H:H,"IN"))&gt;0,"P06"," ")</f>
        <v xml:space="preserve"> </v>
      </c>
      <c r="AW250" s="108" t="str">
        <f>IF(SUM(COUNTIFS('Planificación 2026-1'!F:F,"SUNAMPE",'Planificación 2026-1'!W:W,C250,'Planificación 2026-1'!H:H,"CA"))&gt;0,"P07"," ")</f>
        <v xml:space="preserve"> </v>
      </c>
      <c r="AX250" s="108" t="str">
        <f>IF(SUM(COUNTIFS('Planificación 2026-1'!F:F,"SUNAMPE",'Planificación 2026-1'!W:W,C250,'Planificación 2026-1'!H:H,"DE"))&gt;0,"P08"," ")</f>
        <v xml:space="preserve"> </v>
      </c>
      <c r="AY250" s="108" t="str">
        <f>IF(SUM(COUNTIFS('Planificación 2026-1'!F:F,"SUNAMPE",'Planificación 2026-1'!W:W,C250,'Planificación 2026-1'!H:H,"OB"))&gt;0,"P09"," ")</f>
        <v xml:space="preserve"> </v>
      </c>
      <c r="AZ250" s="108" t="str">
        <f>IF(SUM(COUNTIFS('Planificación 2026-1'!F:F,"SUNAMPE",'Planificación 2026-1'!W:W,C250,'Planificación 2026-1'!H:H,"MH"))&gt;0,"P31"," ")</f>
        <v xml:space="preserve"> </v>
      </c>
      <c r="BA250" s="108" t="str">
        <f>IF(SUM(COUNTIFS('Planificación 2026-1'!F:F,"SUNAMPE",'Planificación 2026-1'!W:W,C250,'Planificación 2026-1'!H:H,"IC"))&gt;0,"P32"," ")</f>
        <v xml:space="preserve"> </v>
      </c>
      <c r="BB250" s="108" t="str">
        <f>IF(SUM(COUNTIFS('Planificación 2026-1'!F:F,"SUNAMPE",'Planificación 2026-1'!W:W,C250,'Planificación 2026-1'!H:H,"AR"))&gt;0,"P34"," ")</f>
        <v xml:space="preserve"> </v>
      </c>
      <c r="BC250" s="108" t="str">
        <f>IF(SUM(COUNTIFS('Planificación 2026-1'!F:F,"SUNAMPE",'Planificación 2026-1'!W:W,C250,'Planificación 2026-1'!H:H,"T1"))&gt;0,"P35"," ")</f>
        <v xml:space="preserve"> </v>
      </c>
      <c r="BD250" s="108" t="str">
        <f>IF(SUM(COUNTIFS('Planificación 2026-1'!F:F,"SUNAMPE",'Planificación 2026-1'!W:W,C250,'Planificación 2026-1'!H:H,"T3"))&gt;0,"P36"," ")</f>
        <v xml:space="preserve"> </v>
      </c>
      <c r="BE250" s="108" t="str">
        <f>IF(SUM(COUNTIFS('Planificación 2026-1'!F:F,"SUNAMPE",'Planificación 2026-1'!W:W,C250,'Planificación 2026-1'!H:H,"T2"))&gt;0,"P37"," ")</f>
        <v xml:space="preserve"> </v>
      </c>
      <c r="BF250" s="108" t="str">
        <f>IF(SUM(COUNTIFS('Planificación 2026-1'!F:F,"SUNAMPE",'Planificación 2026-1'!W:W,C250,'Planificación 2026-1'!H:H,"AE"))&gt;0,"P38"," ")</f>
        <v xml:space="preserve"> </v>
      </c>
      <c r="BG250" s="108" t="str">
        <f>IF(SUM(COUNTIFS('Planificación 2026-1'!F:F,"SUNAMPE",'Planificación 2026-1'!W:W,C250,'Planificación 2026-1'!H:H,"T4"))&gt;0,"P55"," ")</f>
        <v xml:space="preserve"> </v>
      </c>
      <c r="BH250" s="108" t="str">
        <f>IF(SUM(COUNTIFS('Planificación 2026-1'!F:F,"HUAURA",'Planificación 2026-1'!W:W,C250,'Planificación 2026-1'!H:H,"AF"))&gt;0," P01"," ")</f>
        <v xml:space="preserve"> </v>
      </c>
      <c r="BI250" s="108" t="str">
        <f>IF(SUM(COUNTIFS('Planificación 2026-1'!F:F,"HUAURA",'Planificación 2026-1'!W:W,C250,'Planificación 2026-1'!H:H,"EN"))&gt;0,"P02"," ")</f>
        <v xml:space="preserve"> </v>
      </c>
      <c r="BJ250" s="108" t="str">
        <f>IF(SUM(COUNTIFS('Planificación 2026-1'!F:F,"HUAURA",'Planificación 2026-1'!W:W,C250,'Planificación 2026-1'!H:H,"IS"))&gt;0,"P03"," ")</f>
        <v xml:space="preserve"> </v>
      </c>
      <c r="BK250" s="108" t="str">
        <f>IF(SUM(COUNTIFS('Planificación 2026-1'!F:F,"HUAURA",'Planificación 2026-1'!W:W,C250,'Planificación 2026-1'!H:H,"PS"))&gt;0,"P04"," ")</f>
        <v xml:space="preserve"> </v>
      </c>
      <c r="BL250" s="108"/>
      <c r="BM250" s="108" t="str">
        <f>IF(SUM(COUNTIFS('Planificación 2026-1'!F:F,"HUAURA",'Planificación 2026-1'!W:W,C250,'Planificación 2026-1'!H:H,"IN"))&gt;0,"P06"," ")</f>
        <v xml:space="preserve"> </v>
      </c>
      <c r="BN250" s="108" t="str">
        <f>IF(SUM(COUNTIFS('Planificación 2026-1'!F:F,"HUAURA",'Planificación 2026-1'!W:W,C250,'Planificación 2026-1'!H:H,"CA"))&gt;0,"P07"," ")</f>
        <v xml:space="preserve"> </v>
      </c>
      <c r="BO250" s="108" t="str">
        <f>IF(SUM(COUNTIFS('Planificación 2026-1'!F:F,"HUAURA",'Planificación 2026-1'!W:W,C250,'Planificación 2026-1'!H:H,"DE"))&gt;0,"P08"," ")</f>
        <v xml:space="preserve"> </v>
      </c>
      <c r="BP250" s="108" t="str">
        <f>IF(SUM(COUNTIFS('Planificación 2026-1'!F:F,"HUAURA",'Planificación 2026-1'!W:W,C250,'Planificación 2026-1'!H:H,"OB"))&gt;0,"P09"," ")</f>
        <v xml:space="preserve"> </v>
      </c>
      <c r="BQ250" s="108" t="str">
        <f>IF(SUM(COUNTIFS('Planificación 2026-1'!F:F,"HUAURA",'Planificación 2026-1'!W:W,C250,'Planificación 2026-1'!H:H,"MH"))&gt;0,"P31"," ")</f>
        <v xml:space="preserve"> </v>
      </c>
      <c r="BR250" s="108" t="str">
        <f>IF(SUM(COUNTIFS('Planificación 2026-1'!F:F,"HUAURA",'Planificación 2026-1'!W:W,C250,'Planificación 2026-1'!H:H,"IC"))&gt;0,"P32"," ")</f>
        <v xml:space="preserve"> </v>
      </c>
      <c r="BS250" s="108" t="str">
        <f>IF(SUM(COUNTIFS('Planificación 2026-1'!F:F,"HUAURA",'Planificación 2026-1'!W:W,C250,'Planificación 2026-1'!H:H,"AR"))&gt;0,"P34"," ")</f>
        <v xml:space="preserve"> </v>
      </c>
      <c r="BT250" s="108" t="str">
        <f>IF(SUM(COUNTIFS('Planificación 2026-1'!F:F,"HUAURA",'Planificación 2026-1'!W:W,C250,'Planificación 2026-1'!H:H,"T1"))&gt;0,"P35"," ")</f>
        <v xml:space="preserve"> </v>
      </c>
      <c r="BU250" s="108" t="str">
        <f>IF(SUM(COUNTIFS('Planificación 2026-1'!F:F,"HUAURA",'Planificación 2026-1'!W:W,C250,'Planificación 2026-1'!H:H,"T3"))&gt;0,"P36"," ")</f>
        <v xml:space="preserve"> </v>
      </c>
      <c r="BV250" s="108" t="str">
        <f>IF(SUM(COUNTIFS('Planificación 2026-1'!F:F,"HUAURA",'Planificación 2026-1'!W:W,C250,'Planificación 2026-1'!H:H,"T2"))&gt;0,"P37"," ")</f>
        <v xml:space="preserve"> </v>
      </c>
      <c r="BW250" s="108" t="str">
        <f>IF(SUM(COUNTIFS('Planificación 2026-1'!F:F,"HUAURA",'Planificación 2026-1'!W:W,C250,'Planificación 2026-1'!H:H,"AE"))&gt;0,"P38"," ")</f>
        <v xml:space="preserve"> </v>
      </c>
      <c r="BX250" s="108" t="str">
        <f>IF(SUM(COUNTIFS('Planificación 2026-1'!F:F,"HUAURA",'Planificación 2026-1'!W:W,C250,'Planificación 2026-1'!H:H,"T4"))&gt;0,"P55"," ")</f>
        <v xml:space="preserve"> </v>
      </c>
      <c r="BY250" s="109">
        <f>SUMIFS('Planificación 2026-1'!R:R,'Planificación 2026-1'!W:W,C250,'Planificación 2026-1'!H:H,"AF",'Planificación 2026-1'!I:I,"&gt;2")</f>
        <v>0</v>
      </c>
      <c r="BZ250" s="109">
        <f>SUMIFS('Planificación 2026-1'!R:R,'Planificación 2026-1'!W:W,C250,'Planificación 2026-1'!H:H,"EN",'Planificación 2026-1'!I:I,"&gt;2")</f>
        <v>0</v>
      </c>
      <c r="CA250" s="109">
        <f>SUMIFS('Planificación 2026-1'!R:R,'Planificación 2026-1'!W:W,C250,'Planificación 2026-1'!H:H,"IS",'Planificación 2026-1'!I:I,"&gt;2")</f>
        <v>0</v>
      </c>
      <c r="CB250" s="109">
        <f>SUMIFS('Planificación 2026-1'!R:R,'Planificación 2026-1'!W:W,C250,'Planificación 2026-1'!H:H,"PS",'Planificación 2026-1'!I:I,"&gt;2")</f>
        <v>0</v>
      </c>
      <c r="CC250" s="109">
        <f>SUMIFS('Planificación 2026-1'!R:R,'Planificación 2026-1'!W:W,C250,'Planificación 2026-1'!H:H,"IN",'Planificación 2026-1'!I:I,"&gt;2")</f>
        <v>0</v>
      </c>
      <c r="CD250" s="109">
        <f>SUMIFS('Planificación 2026-1'!R:R,'Planificación 2026-1'!W:W,C250,'Planificación 2026-1'!H:H,"CA",'Planificación 2026-1'!I:I,"&gt;2")</f>
        <v>0</v>
      </c>
      <c r="CE250" s="109">
        <f>SUMIFS('Planificación 2026-1'!R:R,'Planificación 2026-1'!W:W,C250,'Planificación 2026-1'!H:H,"DE",'Planificación 2026-1'!I:I,"&gt;2")</f>
        <v>0</v>
      </c>
      <c r="CF250" s="109">
        <f>SUMIFS('Planificación 2026-1'!R:R,'Planificación 2026-1'!W:W,C250,'Planificación 2026-1'!H:H,"OB",'Planificación 2026-1'!I:I,"&gt;2")</f>
        <v>0</v>
      </c>
      <c r="CG250" s="109">
        <f>SUMIFS('Planificación 2026-1'!R:R,'Planificación 2026-1'!W:W,C250,'Planificación 2026-1'!H:H,"MH",'Planificación 2026-1'!I:I,"&gt;2")</f>
        <v>0</v>
      </c>
      <c r="CH250" s="109">
        <f>SUMIFS('Planificación 2026-1'!R:R,'Planificación 2026-1'!W:W,C250,'Planificación 2026-1'!H:H,"IC",'Planificación 2026-1'!I:I,"&gt;2")</f>
        <v>0</v>
      </c>
      <c r="CI250" s="109">
        <f>SUMIFS('Planificación 2026-1'!R:R,'Planificación 2026-1'!W:W,C250,'Planificación 2026-1'!H:H,"AR",'Planificación 2026-1'!I:I,"&gt;2")</f>
        <v>0</v>
      </c>
      <c r="CJ250" s="109">
        <f>SUMIFS('Planificación 2026-1'!R:R,'Planificación 2026-1'!W:W,C250,'Planificación 2026-1'!H:H,"T1",'Planificación 2026-1'!I:I,"&gt;2")</f>
        <v>0</v>
      </c>
      <c r="CK250" s="109">
        <f>SUMIFS('Planificación 2026-1'!R:R,'Planificación 2026-1'!W:W,C250,'Planificación 2026-1'!H:H,"T3",'Planificación 2026-1'!I:I,"&gt;2")</f>
        <v>0</v>
      </c>
      <c r="CL250" s="109">
        <f>SUMIFS('Planificación 2026-1'!R:R,'Planificación 2026-1'!W:W,C250,'Planificación 2026-1'!H:H,"T2",'Planificación 2026-1'!I:I,"&gt;2")</f>
        <v>0</v>
      </c>
      <c r="CM250" s="109">
        <f>SUMIFS('Planificación 2026-1'!R:R,'Planificación 2026-1'!W:W,C250,'Planificación 2026-1'!H:H,"AE",'Planificación 2026-1'!I:I,"&gt;2")</f>
        <v>0</v>
      </c>
      <c r="CN250" s="109">
        <f>SUMIFS('Planificación 2026-1'!R:R,'Planificación 2026-1'!W:W,C250,'Planificación 2026-1'!H:H,"T4",'Planificación 2026-1'!I:I,"&gt;2")</f>
        <v>0</v>
      </c>
      <c r="CO250" s="109">
        <f>SUMIFS('Planificación 2026-1'!R:R,'Planificación 2026-1'!W:W,C250,'Planificación 2026-1'!H:H,"AF",'Planificación 2026-1'!I:I,"&lt;3")</f>
        <v>0</v>
      </c>
      <c r="CP250" s="109">
        <f>SUMIFS('Planificación 2026-1'!R:R,'Planificación 2026-1'!W:W,C250,'Planificación 2026-1'!H:H,"EN",'Planificación 2026-1'!I:I,"&lt;3")</f>
        <v>0</v>
      </c>
      <c r="CQ250" s="109">
        <f>SUMIFS('Planificación 2026-1'!R:R,'Planificación 2026-1'!W:W,C250,'Planificación 2026-1'!H:H,"IS",'Planificación 2026-1'!I:I,"&lt;3")</f>
        <v>0</v>
      </c>
      <c r="CR250" s="109">
        <f>SUMIFS('Planificación 2026-1'!R:R,'Planificación 2026-1'!W:W,C250,'Planificación 2026-1'!H:H,"PS",'Planificación 2026-1'!I:I,"&lt;3")</f>
        <v>0</v>
      </c>
      <c r="CS250" s="109">
        <f>SUMIFS('Planificación 2026-1'!R:R,'Planificación 2026-1'!W:W,C250,'Planificación 2026-1'!H:H,"IN",'Planificación 2026-1'!I:I,"&lt;3")</f>
        <v>0</v>
      </c>
      <c r="CT250" s="109">
        <f>SUMIFS('Planificación 2026-1'!R:R,'Planificación 2026-1'!W:W,C250,'Planificación 2026-1'!H:H,"CA",'Planificación 2026-1'!I:I,"&lt;3")</f>
        <v>0</v>
      </c>
      <c r="CU250" s="109">
        <f>SUMIFS('Planificación 2026-1'!R:R,'Planificación 2026-1'!W:W,C250,'Planificación 2026-1'!H:H,"DE",'Planificación 2026-1'!I:I,"&lt;3")</f>
        <v>0</v>
      </c>
      <c r="CV250" s="109">
        <f>SUMIFS('Planificación 2026-1'!R:R,'Planificación 2026-1'!W:W,C250,'Planificación 2026-1'!H:H,"OB",'Planificación 2026-1'!I:I,"&lt;3")</f>
        <v>0</v>
      </c>
      <c r="CW250" s="109">
        <f>SUMIFS('Planificación 2026-1'!R:R,'Planificación 2026-1'!W:W,C250,'Planificación 2026-1'!H:H,"MH",'Planificación 2026-1'!I:I,"&lt;3")</f>
        <v>0</v>
      </c>
      <c r="CX250" s="109">
        <f>SUMIFS('Planificación 2026-1'!R:R,'Planificación 2026-1'!W:W,C250,'Planificación 2026-1'!H:H,"IC",'Planificación 2026-1'!I:I,"&lt;3")</f>
        <v>0</v>
      </c>
      <c r="CY250" s="109">
        <f>SUMIFS('Planificación 2026-1'!R:R,'Planificación 2026-1'!W:W,C250,'Planificación 2026-1'!H:H,"AR",'Planificación 2026-1'!I:I,"&lt;3")</f>
        <v>0</v>
      </c>
      <c r="CZ250" s="109">
        <f>SUMIFS('Planificación 2026-1'!R:R,'Planificación 2026-1'!W:W,C250,'Planificación 2026-1'!H:H,"T1",'Planificación 2026-1'!I:I,"&lt;3")</f>
        <v>0</v>
      </c>
      <c r="DA250" s="109">
        <f>SUMIFS('Planificación 2026-1'!R:R,'Planificación 2026-1'!W:W,C250,'Planificación 2026-1'!H:H,"T3",'Planificación 2026-1'!I:I,"&lt;3")</f>
        <v>0</v>
      </c>
      <c r="DB250" s="109">
        <f>SUMIFS('Planificación 2026-1'!R:R,'Planificación 2026-1'!W:W,C250,'Planificación 2026-1'!H:H,"T2",'Planificación 2026-1'!I:I,"&lt;3")</f>
        <v>0</v>
      </c>
      <c r="DC250" s="109">
        <f>SUMIFS('Planificación 2026-1'!R:R,'Planificación 2026-1'!W:W,C250,'Planificación 2026-1'!H:H,"AE",'Planificación 2026-1'!I:I,"&lt;3")</f>
        <v>0</v>
      </c>
      <c r="DD250" s="109">
        <f>SUMIFS('Planificación 2026-1'!R:R,'Planificación 2026-1'!W:W,C250,'Planificación 2026-1'!H:H,"T4",'Planificación 2026-1'!I:I,"&lt;3")</f>
        <v>0</v>
      </c>
      <c r="DE250" s="108" t="str">
        <f t="shared" si="36"/>
        <v/>
      </c>
      <c r="DF250" s="41">
        <f>IF(C250="","",SUMIFS('Planificación 2026-1'!R:R,'Planificación 2026-1'!W:W,C250,'Planificación 2026-1'!F:F,"PRINCIPAL",'Planificación 2026-1'!X:X,"VIRTUAL"))</f>
        <v>0</v>
      </c>
      <c r="DG250" s="41">
        <f>IF(C250="","",SUMIFS('Planificación 2026-1'!R:R,'Planificación 2026-1'!W:W,C250,'Planificación 2026-1'!F:F,"PRINCIPAL",'Planificación 2026-1'!X:X,"PRESENCIAL"))</f>
        <v>0</v>
      </c>
      <c r="DH250" s="41">
        <f>IF(C250="","",SUMIFS('Planificación 2026-1'!R:R,'Planificación 2026-1'!W:W,C250,'Planificación 2026-1'!F:F,"PRINCIPAL",'Planificación 2026-1'!X:X,"HIBRIDO PRESENCIAL"))</f>
        <v>0</v>
      </c>
      <c r="DI250" s="108" t="str">
        <f t="shared" si="37"/>
        <v/>
      </c>
      <c r="DJ250" s="108">
        <f>IF(C250="","",SUMIFS('Planificación 2026-1'!R:R,'Planificación 2026-1'!W:W,C250,'Planificación 2026-1'!F:F,"FILIAL",'Planificación 2026-1'!X:X,"VIRTUAL"))</f>
        <v>0</v>
      </c>
      <c r="DK250" s="110">
        <f>IF(C250="","",SUMIFS('Planificación 2026-1'!R:R,'Planificación 2026-1'!W:W,C250,'Planificación 2026-1'!F:F,"FILIAL",'Planificación 2026-1'!X:X,"PRESENCIAL"))</f>
        <v>0</v>
      </c>
      <c r="DL250" s="61">
        <f>IF(C250="","",SUMIFS('Planificación 2026-1'!R:R,'Planificación 2026-1'!W:W,C250,'Planificación 2026-1'!F:F,"FILIAL",'Planificación 2026-1'!X:X,"HIBRIDO PRESENCIAL"))</f>
        <v>0</v>
      </c>
      <c r="DM250" s="111" t="str">
        <f t="shared" si="38"/>
        <v/>
      </c>
      <c r="DN250" s="108">
        <f>IF(C250="","",SUMIFS('Planificación 2026-1'!R:R,'Planificación 2026-1'!W:W,C250,'Planificación 2026-1'!F:F,"SUNAMPE",'Planificación 2026-1'!X:X,"VIRTUAL"))</f>
        <v>0</v>
      </c>
      <c r="DO250" s="61">
        <f>IF(C250="","",SUMIFS('Planificación 2026-1'!R:R,'Planificación 2026-1'!W:W,C250,'Planificación 2026-1'!F:F,"SUNAMPE",'Planificación 2026-1'!X:X,"PRESENCIAL"))</f>
        <v>0</v>
      </c>
      <c r="DP250" s="111" t="str">
        <f t="shared" si="39"/>
        <v/>
      </c>
      <c r="DQ250" s="108">
        <f>IF(C250="","",SUMIFS('Planificación 2026-1'!R:R,'Planificación 2026-1'!W:W,C250,'Planificación 2026-1'!F:F,"HUAURA",'Planificación 2026-1'!X:X,"VIRTUAL"))</f>
        <v>0</v>
      </c>
      <c r="DR250" s="61">
        <f>IF(C250="","",SUMIFS('Planificación 2026-1'!R:R,'Planificación 2026-1'!W:W,C250,'Planificación 2026-1'!F:F,"HUAURA",'Planificación 2026-1'!X:X,"PRESENCIAL"))</f>
        <v>0</v>
      </c>
      <c r="DS250" s="76">
        <f>SUMIFS('Planificación 2026-1'!R:R,'Planificación 2026-1'!W:W,C250,'Planificación 2026-1'!F:F,"PRINCIPAL",'Planificación 2026-1'!X:X,"VIRTUAL",'Planificación 2026-1'!I:I,"&gt;2")</f>
        <v>0</v>
      </c>
      <c r="DT250" s="76">
        <f>SUMIFS('Planificación 2026-1'!R:R,'Planificación 2026-1'!W:W,C250,'Planificación 2026-1'!F:F,"PRINCIPAL",'Planificación 2026-1'!X:X,"&lt;&gt;VIRTUAL",'Planificación 2026-1'!I:I,"&gt;2")</f>
        <v>0</v>
      </c>
      <c r="DU250" s="76">
        <f>SUMIFS('Planificación 2026-1'!R:R,'Planificación 2026-1'!W:W,C250,'Planificación 2026-1'!F:F,"SUNAMPE",'Planificación 2026-1'!X:X,"VIRTUAL",'Planificación 2026-1'!I:I,"&gt;2")</f>
        <v>0</v>
      </c>
      <c r="DV250" s="76">
        <f>SUMIFS('Planificación 2026-1'!R:R,'Planificación 2026-1'!W:W,C250,'Planificación 2026-1'!F:F,"SUNAMPE",'Planificación 2026-1'!X:X,"&lt;&gt;VIRTUAL",'Planificación 2026-1'!I:I,"&gt;2")</f>
        <v>0</v>
      </c>
      <c r="DW250" s="76">
        <f>SUMIFS('Planificación 2026-1'!R:R,'Planificación 2026-1'!W:W,C250,'Planificación 2026-1'!F:F,"FILIAL",'Planificación 2026-1'!X:X,"VIRTUAL",'Planificación 2026-1'!I:I,"&gt;2")</f>
        <v>0</v>
      </c>
      <c r="DX250" s="76">
        <f>SUMIFS('Planificación 2026-1'!R:R,'Planificación 2026-1'!W:W,C250,'Planificación 2026-1'!F:F,"FILIAL",'Planificación 2026-1'!X:X,"&lt;&gt;VIRTUAL",'Planificación 2026-1'!I:I,"&gt;2")</f>
        <v>0</v>
      </c>
      <c r="DY250" s="76">
        <f>SUMIFS('Planificación 2026-1'!R:R,'Planificación 2026-1'!W:W,C250,'Planificación 2026-1'!F:F,"PORUMA",'Planificación 2026-1'!X:X,"VIRTUAL",'Planificación 2026-1'!I:I,"&gt;2")</f>
        <v>0</v>
      </c>
      <c r="DZ250" s="76">
        <f>SUMIFS('Planificación 2026-1'!R:R,'Planificación 2026-1'!W:W,C250,'Planificación 2026-1'!F:F,"PORUMA",'Planificación 2026-1'!X:X,"&lt;&gt;VIRTUAL",'Planificación 2026-1'!I:I,"&gt;2")</f>
        <v>0</v>
      </c>
      <c r="EA250" s="76">
        <f>SUMIFS('Planificación 2026-1'!R:R,'Planificación 2026-1'!W:W,C250,'Planificación 2026-1'!F:F,"HUAURA",'Planificación 2026-1'!X:X,"VIRTUAL",'Planificación 2026-1'!I:I,"&gt;2")</f>
        <v>0</v>
      </c>
      <c r="EB250" s="76">
        <f>SUMIFS('Planificación 2026-1'!R:R,'Planificación 2026-1'!W:W,C250,'Planificación 2026-1'!F:F,"HUAURA",'Planificación 2026-1'!X:X,"&lt;&gt;VIRTUAL",'Planificación 2026-1'!I:I,"&gt;2")</f>
        <v>0</v>
      </c>
      <c r="EC250" s="76">
        <f>SUMIFS('Planificación 2026-1'!R:R,'Planificación 2026-1'!W:W,C250,'Planificación 2026-1'!F:F,"PRINCIPAL",'Planificación 2026-1'!X:X,"VIRTUAL",'Planificación 2026-1'!I:I,"&lt;3")</f>
        <v>0</v>
      </c>
      <c r="ED250" s="76">
        <f>SUMIFS('Planificación 2026-1'!R:R,'Planificación 2026-1'!W:W,C250,'Planificación 2026-1'!F:F,"PRINCIPAL",'Planificación 2026-1'!X:X,"&lt;&gt;VIRTUAL",'Planificación 2026-1'!I:I,"&lt;3")</f>
        <v>0</v>
      </c>
      <c r="EE250" s="76">
        <f>SUMIFS('Planificación 2026-1'!R:R,'Planificación 2026-1'!W:W,C250,'Planificación 2026-1'!F:F,"SUNAMPE",'Planificación 2026-1'!X:X,"VIRTUAL",'Planificación 2026-1'!I:I,"&lt;3")</f>
        <v>0</v>
      </c>
      <c r="EF250" s="76">
        <f>SUMIFS('Planificación 2026-1'!R:R,'Planificación 2026-1'!W:W,C250,'Planificación 2026-1'!F:F,"SUNAMPE",'Planificación 2026-1'!X:X,"&lt;&gt;VIRTUAL",'Planificación 2026-1'!I:I,"&lt;3")</f>
        <v>0</v>
      </c>
      <c r="EG250" s="76">
        <f>SUMIFS('Planificación 2026-1'!R:R,'Planificación 2026-1'!W:W,C250,'Planificación 2026-1'!F:F,"FILIAL",'Planificación 2026-1'!X:X,"VIRTUAL",'Planificación 2026-1'!I:I,"&lt;3")</f>
        <v>0</v>
      </c>
      <c r="EH250" s="76">
        <f>SUMIFS('Planificación 2026-1'!R:R,'Planificación 2026-1'!W:W,C250,'Planificación 2026-1'!F:F,"FILIAL",'Planificación 2026-1'!X:X,"&lt;&gt;VIRTUAL",'Planificación 2026-1'!I:I,"&lt;3")</f>
        <v>0</v>
      </c>
      <c r="EI250" s="76">
        <f>SUMIFS('Planificación 2026-1'!R:R,'Planificación 2026-1'!W:W,C250,'Planificación 2026-1'!F:F,"PORUMA",'Planificación 2026-1'!X:X,"VIRTUAL",'Planificación 2026-1'!I:I,"&lt;3")</f>
        <v>0</v>
      </c>
      <c r="EJ250" s="76">
        <f>SUMIFS('Planificación 2026-1'!R:R,'Planificación 2026-1'!W:W,C250,'Planificación 2026-1'!F:F,"PORUMA",'Planificación 2026-1'!X:X,"&lt;&gt;VIRTUAL",'Planificación 2026-1'!I:I,"&lt;3")</f>
        <v>0</v>
      </c>
      <c r="EK250" s="76">
        <f>SUMIFS('Planificación 2026-1'!R:R,'Planificación 2026-1'!W:W,C250,'Planificación 2026-1'!F:F,"HUAURA",'Planificación 2026-1'!X:X,"VIRTUAL",'Planificación 2026-1'!I:I,"&lt;3")</f>
        <v>0</v>
      </c>
      <c r="EL250" s="76">
        <f>SUMIFS('Planificación 2026-1'!R:R,'Planificación 2026-1'!W:W,C250,'Planificación 2026-1'!F:F,"HUAURA",'Planificación 2026-1'!X:X,"&lt;&gt;VIRTUAL",'Planificación 2026-1'!I:I,"&lt;3")</f>
        <v>0</v>
      </c>
      <c r="EM250" s="76"/>
      <c r="EN250" s="76">
        <f t="shared" si="32"/>
        <v>0</v>
      </c>
      <c r="EO250" s="76">
        <f t="shared" si="33"/>
        <v>0</v>
      </c>
      <c r="EP250" s="76" t="b">
        <f t="shared" si="34"/>
        <v>1</v>
      </c>
      <c r="EQ250" s="76" t="str">
        <f t="shared" si="35"/>
        <v/>
      </c>
      <c r="ER250" s="76" t="str">
        <f t="shared" si="40"/>
        <v>PRESENCIAL</v>
      </c>
    </row>
    <row r="251" spans="1:148" hidden="1">
      <c r="A251" s="83"/>
      <c r="B251" s="119">
        <v>248</v>
      </c>
      <c r="C251" s="115" t="s">
        <v>424</v>
      </c>
      <c r="D251" s="112">
        <f>SUMIF('Planificación 2026-1'!W:W,C251,'Planificación 2026-1'!R:R)</f>
        <v>0</v>
      </c>
      <c r="E251" s="114" t="s">
        <v>173</v>
      </c>
      <c r="F251" s="115" t="s">
        <v>171</v>
      </c>
      <c r="G251" s="115" t="s">
        <v>153</v>
      </c>
      <c r="H251" s="115" t="s">
        <v>122</v>
      </c>
      <c r="I251" s="107" t="str">
        <f>IF(SUM(COUNTIFS('Planificación 2026-1'!F:F,"PRINCIPAL",'Planificación 2026-1'!W:W,C251,'Planificación 2026-1'!H:H,"AF"))&gt;0,"P01"," ")</f>
        <v xml:space="preserve"> </v>
      </c>
      <c r="J251" s="108" t="str">
        <f>IF(SUM(COUNTIFS('Planificación 2026-1'!F:F,"PRINCIPAL",'Planificación 2026-1'!W:W,C251,'Planificación 2026-1'!H:H,"EN"))&gt;0,"P02"," ")</f>
        <v xml:space="preserve"> </v>
      </c>
      <c r="K251" s="108" t="str">
        <f>IF(SUM(COUNTIFS('Planificación 2026-1'!F:F,"PRINCIPAL",'Planificación 2026-1'!W:W,C251,'Planificación 2026-1'!H:H,"IS"))&gt;0,"P03"," ")</f>
        <v xml:space="preserve"> </v>
      </c>
      <c r="L251" s="108" t="str">
        <f>IF(SUM(COUNTIFS('Planificación 2026-1'!F:F,"PRINCIPAL",'Planificación 2026-1'!W:W,C251,'Planificación 2026-1'!H:H,"PS"))&gt;0,"P04"," ")</f>
        <v xml:space="preserve"> </v>
      </c>
      <c r="M251" s="108"/>
      <c r="N251" s="108" t="str">
        <f>IF(SUM(COUNTIFS('Planificación 2026-1'!F:F,"PRINCIPAL",'Planificación 2026-1'!W:W,C251,'Planificación 2026-1'!H:H,"IN"))&gt;0,"P06"," ")</f>
        <v xml:space="preserve"> </v>
      </c>
      <c r="O251" s="108" t="str">
        <f>IF(SUM(COUNTIFS('Planificación 2026-1'!F:F,"PRINCIPAL",'Planificación 2026-1'!W:W,C251,'Planificación 2026-1'!H:H,"CA"))&gt;0,"P07"," ")</f>
        <v xml:space="preserve"> </v>
      </c>
      <c r="P251" s="108" t="str">
        <f>IF(SUM(COUNTIFS('Planificación 2026-1'!F:F,"PRINCIPAL",'Planificación 2026-1'!W:W,C251,'Planificación 2026-1'!H:H,"DE"))&gt;0,"P08"," ")</f>
        <v xml:space="preserve"> </v>
      </c>
      <c r="Q251" s="108" t="str">
        <f>IF(SUM(COUNTIFS('Planificación 2026-1'!F:F,"PRINCIPAL",'Planificación 2026-1'!W:W,C251,'Planificación 2026-1'!H:H,"OB"))&gt;0,"P09"," ")</f>
        <v xml:space="preserve"> </v>
      </c>
      <c r="R251" s="108" t="str">
        <f>IF(SUM(COUNTIFS('Planificación 2026-1'!F:F,"PRINCIPAL",'Planificación 2026-1'!W:W,C251,'Planificación 2026-1'!H:H,"MH"))&gt;0,"P31"," ")</f>
        <v xml:space="preserve"> </v>
      </c>
      <c r="S251" s="108" t="str">
        <f>IF(SUM(COUNTIFS('Planificación 2026-1'!F:F,"PRINCIPAL",'Planificación 2026-1'!W:W,C251,'Planificación 2026-1'!H:H,"IC"))&gt;0,"P32"," ")</f>
        <v xml:space="preserve"> </v>
      </c>
      <c r="T251" s="108" t="str">
        <f>IF(SUM(COUNTIFS('Planificación 2026-1'!F:F,"PRINCIPAL",'Planificación 2026-1'!W:W,C251,'Planificación 2026-1'!H:H,"AR"))&gt;0,"P34"," ")</f>
        <v xml:space="preserve"> </v>
      </c>
      <c r="U251" s="108" t="str">
        <f>IF(SUM(COUNTIFS('Planificación 2026-1'!F:F,"PRINCIPAL",'Planificación 2026-1'!W:W,C251,'Planificación 2026-1'!H:H,"T1"))&gt;0,"P35"," ")</f>
        <v xml:space="preserve"> </v>
      </c>
      <c r="V251" s="108" t="str">
        <f>IF(SUM(COUNTIFS('Planificación 2026-1'!F:F,"PRINCIPAL",'Planificación 2026-1'!W:W,C251,'Planificación 2026-1'!H:H,"T3"))&gt;0,"P36"," ")</f>
        <v xml:space="preserve"> </v>
      </c>
      <c r="W251" s="108" t="str">
        <f>IF(SUM(COUNTIFS('Planificación 2026-1'!F:F,"PRINCIPAL",'Planificación 2026-1'!W:W,C251,'Planificación 2026-1'!H:H,"T2"))&gt;0,"P37"," ")</f>
        <v xml:space="preserve"> </v>
      </c>
      <c r="X251" s="108" t="str">
        <f>IF(SUM(COUNTIFS('Planificación 2026-1'!F:F,"PRINCIPAL",'Planificación 2026-1'!W:W,C251,'Planificación 2026-1'!H:H,"AE"))&gt;0,"P38"," ")</f>
        <v xml:space="preserve"> </v>
      </c>
      <c r="Y251" s="108" t="str">
        <f>IF(SUM(COUNTIFS('Planificación 2026-1'!F:F,"PRINCIPAL",'Planificación 2026-1'!W:W,C251,'Planificación 2026-1'!H:H,"T4"))&gt;0,"P55"," ")</f>
        <v xml:space="preserve"> </v>
      </c>
      <c r="Z251" s="108" t="str">
        <f>IF(SUM(COUNTIFS('Planificación 2026-1'!F:F,"FILIAL",'Planificación 2026-1'!W:W,C251,'Planificación 2026-1'!H:H,"AF"))&gt;0," P01"," ")</f>
        <v xml:space="preserve"> </v>
      </c>
      <c r="AA251" s="108" t="str">
        <f>IF(SUM(COUNTIFS('Planificación 2026-1'!F:F,"FILIAL",'Planificación 2026-1'!W:W,C251,'Planificación 2026-1'!H:H,"EN"))&gt;0,"P02"," ")</f>
        <v xml:space="preserve"> </v>
      </c>
      <c r="AB251" s="108" t="str">
        <f>IF(SUM(COUNTIFS('Planificación 2026-1'!F:F,"FILIAL",'Planificación 2026-1'!W:W,C251,'Planificación 2026-1'!H:H,"IS"))&gt;0,"P03"," ")</f>
        <v xml:space="preserve"> </v>
      </c>
      <c r="AC251" s="108" t="str">
        <f>IF(SUM(COUNTIFS('Planificación 2026-1'!F:F,"FILIAL",'Planificación 2026-1'!W:W,C251,'Planificación 2026-1'!H:H,"PS"))&gt;0,"P04"," ")</f>
        <v xml:space="preserve"> </v>
      </c>
      <c r="AD251" s="108"/>
      <c r="AE251" s="108" t="str">
        <f>IF(SUM(COUNTIFS('Planificación 2026-1'!F:F,"FILIAL",'Planificación 2026-1'!W:W,C251,'Planificación 2026-1'!H:H,"IN"))&gt;0,"P06"," ")</f>
        <v xml:space="preserve"> </v>
      </c>
      <c r="AF251" s="108" t="str">
        <f>IF(SUM(COUNTIFS('Planificación 2026-1'!F:F,"FILIAL",'Planificación 2026-1'!W:W,C251,'Planificación 2026-1'!H:H,"CA"))&gt;0,"P07"," ")</f>
        <v xml:space="preserve"> </v>
      </c>
      <c r="AG251" s="108" t="str">
        <f>IF(SUM(COUNTIFS('Planificación 2026-1'!F:F,"FILIAL",'Planificación 2026-1'!W:W,C251,'Planificación 2026-1'!H:H,"DE"))&gt;0,"P08"," ")</f>
        <v xml:space="preserve"> </v>
      </c>
      <c r="AH251" s="108" t="str">
        <f>IF(SUM(COUNTIFS('Planificación 2026-1'!F:F,"FILIAL",'Planificación 2026-1'!W:W,C251,'Planificación 2026-1'!H:H,"OB"))&gt;0,"P09"," ")</f>
        <v xml:space="preserve"> </v>
      </c>
      <c r="AI251" s="108" t="str">
        <f>IF(SUM(COUNTIFS('Planificación 2026-1'!F:F,"FILIAL",'Planificación 2026-1'!W:W,C251,'Planificación 2026-1'!H:H,"MH"))&gt;0,"P31"," ")</f>
        <v xml:space="preserve"> </v>
      </c>
      <c r="AJ251" s="108" t="str">
        <f>IF(SUM(COUNTIFS('Planificación 2026-1'!F:F,"FILIAL",'Planificación 2026-1'!W:W,C251,'Planificación 2026-1'!H:H,"IC"))&gt;0,"P32"," ")</f>
        <v xml:space="preserve"> </v>
      </c>
      <c r="AK251" s="108" t="str">
        <f>IF(SUM(COUNTIFS('Planificación 2026-1'!F:F,"FILIAL",'Planificación 2026-1'!W:W,C251,'Planificación 2026-1'!H:H,"AR"))&gt;0,"P34"," ")</f>
        <v xml:space="preserve"> </v>
      </c>
      <c r="AL251" s="108" t="str">
        <f>IF(SUM(COUNTIFS('Planificación 2026-1'!F:F,"FILIAL",'Planificación 2026-1'!W:W,C251,'Planificación 2026-1'!H:H,"T1"))&gt;0,"P35"," ")</f>
        <v xml:space="preserve"> </v>
      </c>
      <c r="AM251" s="108" t="str">
        <f>IF(SUM(COUNTIFS('Planificación 2026-1'!F:F,"FILIAL",'Planificación 2026-1'!W:W,C251,'Planificación 2026-1'!H:H,"T3"))&gt;0,"P36"," ")</f>
        <v xml:space="preserve"> </v>
      </c>
      <c r="AN251" s="108" t="str">
        <f>IF(SUM(COUNTIFS('Planificación 2026-1'!F:F,"FILIAL",'Planificación 2026-1'!W:W,C251,'Planificación 2026-1'!H:H,"T2"))&gt;0,"P37"," ")</f>
        <v xml:space="preserve"> </v>
      </c>
      <c r="AO251" s="108" t="str">
        <f>IF(SUM(COUNTIFS('Planificación 2026-1'!F:F,"FILIAL",'Planificación 2026-1'!W:W,C251,'Planificación 2026-1'!H:H,"AE"))&gt;0,"P38"," ")</f>
        <v xml:space="preserve"> </v>
      </c>
      <c r="AP251" s="108" t="str">
        <f>IF(SUM(COUNTIFS('Planificación 2026-1'!F:F,"FILIAL",'Planificación 2026-1'!W:W,C251,'Planificación 2026-1'!H:H,"T4"))&gt;0,"P55"," ")</f>
        <v xml:space="preserve"> </v>
      </c>
      <c r="AQ251" s="108" t="str">
        <f>IF(SUM(COUNTIFS('Planificación 2026-1'!F:F,"SUNAMPE",'Planificación 2026-1'!W:W,C251,'Planificación 2026-1'!H:H,"AF"))&gt;0," P01"," ")</f>
        <v xml:space="preserve"> </v>
      </c>
      <c r="AR251" s="108" t="str">
        <f>IF(SUM(COUNTIFS('Planificación 2026-1'!F:F,"SUNAMPE",'Planificación 2026-1'!W:W,C251,'Planificación 2026-1'!H:H,"EN"))&gt;0,"P02"," ")</f>
        <v xml:space="preserve"> </v>
      </c>
      <c r="AS251" s="108" t="str">
        <f>IF(SUM(COUNTIFS('Planificación 2026-1'!F:F,"SUNAMPE",'Planificación 2026-1'!W:W,C251,'Planificación 2026-1'!H:H,"IS"))&gt;0,"P03"," ")</f>
        <v xml:space="preserve"> </v>
      </c>
      <c r="AT251" s="108" t="str">
        <f>IF(SUM(COUNTIFS('Planificación 2026-1'!F:F,"SUNAMPE",'Planificación 2026-1'!W:W,C251,'Planificación 2026-1'!H:H,"PS"))&gt;0,"P04"," ")</f>
        <v xml:space="preserve"> </v>
      </c>
      <c r="AU251" s="108"/>
      <c r="AV251" s="108" t="str">
        <f>IF(SUM(COUNTIFS('Planificación 2026-1'!F:F,"SUNAMPE",'Planificación 2026-1'!W:W,C251,'Planificación 2026-1'!H:H,"IN"))&gt;0,"P06"," ")</f>
        <v xml:space="preserve"> </v>
      </c>
      <c r="AW251" s="108" t="str">
        <f>IF(SUM(COUNTIFS('Planificación 2026-1'!F:F,"SUNAMPE",'Planificación 2026-1'!W:W,C251,'Planificación 2026-1'!H:H,"CA"))&gt;0,"P07"," ")</f>
        <v xml:space="preserve"> </v>
      </c>
      <c r="AX251" s="108" t="str">
        <f>IF(SUM(COUNTIFS('Planificación 2026-1'!F:F,"SUNAMPE",'Planificación 2026-1'!W:W,C251,'Planificación 2026-1'!H:H,"DE"))&gt;0,"P08"," ")</f>
        <v xml:space="preserve"> </v>
      </c>
      <c r="AY251" s="108" t="str">
        <f>IF(SUM(COUNTIFS('Planificación 2026-1'!F:F,"SUNAMPE",'Planificación 2026-1'!W:W,C251,'Planificación 2026-1'!H:H,"OB"))&gt;0,"P09"," ")</f>
        <v xml:space="preserve"> </v>
      </c>
      <c r="AZ251" s="108" t="str">
        <f>IF(SUM(COUNTIFS('Planificación 2026-1'!F:F,"SUNAMPE",'Planificación 2026-1'!W:W,C251,'Planificación 2026-1'!H:H,"MH"))&gt;0,"P31"," ")</f>
        <v xml:space="preserve"> </v>
      </c>
      <c r="BA251" s="108" t="str">
        <f>IF(SUM(COUNTIFS('Planificación 2026-1'!F:F,"SUNAMPE",'Planificación 2026-1'!W:W,C251,'Planificación 2026-1'!H:H,"IC"))&gt;0,"P32"," ")</f>
        <v xml:space="preserve"> </v>
      </c>
      <c r="BB251" s="108" t="str">
        <f>IF(SUM(COUNTIFS('Planificación 2026-1'!F:F,"SUNAMPE",'Planificación 2026-1'!W:W,C251,'Planificación 2026-1'!H:H,"AR"))&gt;0,"P34"," ")</f>
        <v xml:space="preserve"> </v>
      </c>
      <c r="BC251" s="108" t="str">
        <f>IF(SUM(COUNTIFS('Planificación 2026-1'!F:F,"SUNAMPE",'Planificación 2026-1'!W:W,C251,'Planificación 2026-1'!H:H,"T1"))&gt;0,"P35"," ")</f>
        <v xml:space="preserve"> </v>
      </c>
      <c r="BD251" s="108" t="str">
        <f>IF(SUM(COUNTIFS('Planificación 2026-1'!F:F,"SUNAMPE",'Planificación 2026-1'!W:W,C251,'Planificación 2026-1'!H:H,"T3"))&gt;0,"P36"," ")</f>
        <v xml:space="preserve"> </v>
      </c>
      <c r="BE251" s="108" t="str">
        <f>IF(SUM(COUNTIFS('Planificación 2026-1'!F:F,"SUNAMPE",'Planificación 2026-1'!W:W,C251,'Planificación 2026-1'!H:H,"T2"))&gt;0,"P37"," ")</f>
        <v xml:space="preserve"> </v>
      </c>
      <c r="BF251" s="108" t="str">
        <f>IF(SUM(COUNTIFS('Planificación 2026-1'!F:F,"SUNAMPE",'Planificación 2026-1'!W:W,C251,'Planificación 2026-1'!H:H,"AE"))&gt;0,"P38"," ")</f>
        <v xml:space="preserve"> </v>
      </c>
      <c r="BG251" s="108" t="str">
        <f>IF(SUM(COUNTIFS('Planificación 2026-1'!F:F,"SUNAMPE",'Planificación 2026-1'!W:W,C251,'Planificación 2026-1'!H:H,"T4"))&gt;0,"P55"," ")</f>
        <v xml:space="preserve"> </v>
      </c>
      <c r="BH251" s="108" t="str">
        <f>IF(SUM(COUNTIFS('Planificación 2026-1'!F:F,"HUAURA",'Planificación 2026-1'!W:W,C251,'Planificación 2026-1'!H:H,"AF"))&gt;0," P01"," ")</f>
        <v xml:space="preserve"> </v>
      </c>
      <c r="BI251" s="108" t="str">
        <f>IF(SUM(COUNTIFS('Planificación 2026-1'!F:F,"HUAURA",'Planificación 2026-1'!W:W,C251,'Planificación 2026-1'!H:H,"EN"))&gt;0,"P02"," ")</f>
        <v xml:space="preserve"> </v>
      </c>
      <c r="BJ251" s="108" t="str">
        <f>IF(SUM(COUNTIFS('Planificación 2026-1'!F:F,"HUAURA",'Planificación 2026-1'!W:W,C251,'Planificación 2026-1'!H:H,"IS"))&gt;0,"P03"," ")</f>
        <v xml:space="preserve"> </v>
      </c>
      <c r="BK251" s="108" t="str">
        <f>IF(SUM(COUNTIFS('Planificación 2026-1'!F:F,"HUAURA",'Planificación 2026-1'!W:W,C251,'Planificación 2026-1'!H:H,"PS"))&gt;0,"P04"," ")</f>
        <v xml:space="preserve"> </v>
      </c>
      <c r="BL251" s="108"/>
      <c r="BM251" s="108" t="str">
        <f>IF(SUM(COUNTIFS('Planificación 2026-1'!F:F,"HUAURA",'Planificación 2026-1'!W:W,C251,'Planificación 2026-1'!H:H,"IN"))&gt;0,"P06"," ")</f>
        <v xml:space="preserve"> </v>
      </c>
      <c r="BN251" s="108" t="str">
        <f>IF(SUM(COUNTIFS('Planificación 2026-1'!F:F,"HUAURA",'Planificación 2026-1'!W:W,C251,'Planificación 2026-1'!H:H,"CA"))&gt;0,"P07"," ")</f>
        <v xml:space="preserve"> </v>
      </c>
      <c r="BO251" s="108" t="str">
        <f>IF(SUM(COUNTIFS('Planificación 2026-1'!F:F,"HUAURA",'Planificación 2026-1'!W:W,C251,'Planificación 2026-1'!H:H,"DE"))&gt;0,"P08"," ")</f>
        <v xml:space="preserve"> </v>
      </c>
      <c r="BP251" s="108" t="str">
        <f>IF(SUM(COUNTIFS('Planificación 2026-1'!F:F,"HUAURA",'Planificación 2026-1'!W:W,C251,'Planificación 2026-1'!H:H,"OB"))&gt;0,"P09"," ")</f>
        <v xml:space="preserve"> </v>
      </c>
      <c r="BQ251" s="108" t="str">
        <f>IF(SUM(COUNTIFS('Planificación 2026-1'!F:F,"HUAURA",'Planificación 2026-1'!W:W,C251,'Planificación 2026-1'!H:H,"MH"))&gt;0,"P31"," ")</f>
        <v xml:space="preserve"> </v>
      </c>
      <c r="BR251" s="108" t="str">
        <f>IF(SUM(COUNTIFS('Planificación 2026-1'!F:F,"HUAURA",'Planificación 2026-1'!W:W,C251,'Planificación 2026-1'!H:H,"IC"))&gt;0,"P32"," ")</f>
        <v xml:space="preserve"> </v>
      </c>
      <c r="BS251" s="108" t="str">
        <f>IF(SUM(COUNTIFS('Planificación 2026-1'!F:F,"HUAURA",'Planificación 2026-1'!W:W,C251,'Planificación 2026-1'!H:H,"AR"))&gt;0,"P34"," ")</f>
        <v xml:space="preserve"> </v>
      </c>
      <c r="BT251" s="108" t="str">
        <f>IF(SUM(COUNTIFS('Planificación 2026-1'!F:F,"HUAURA",'Planificación 2026-1'!W:W,C251,'Planificación 2026-1'!H:H,"T1"))&gt;0,"P35"," ")</f>
        <v xml:space="preserve"> </v>
      </c>
      <c r="BU251" s="108" t="str">
        <f>IF(SUM(COUNTIFS('Planificación 2026-1'!F:F,"HUAURA",'Planificación 2026-1'!W:W,C251,'Planificación 2026-1'!H:H,"T3"))&gt;0,"P36"," ")</f>
        <v xml:space="preserve"> </v>
      </c>
      <c r="BV251" s="108" t="str">
        <f>IF(SUM(COUNTIFS('Planificación 2026-1'!F:F,"HUAURA",'Planificación 2026-1'!W:W,C251,'Planificación 2026-1'!H:H,"T2"))&gt;0,"P37"," ")</f>
        <v xml:space="preserve"> </v>
      </c>
      <c r="BW251" s="108" t="str">
        <f>IF(SUM(COUNTIFS('Planificación 2026-1'!F:F,"HUAURA",'Planificación 2026-1'!W:W,C251,'Planificación 2026-1'!H:H,"AE"))&gt;0,"P38"," ")</f>
        <v xml:space="preserve"> </v>
      </c>
      <c r="BX251" s="108" t="str">
        <f>IF(SUM(COUNTIFS('Planificación 2026-1'!F:F,"HUAURA",'Planificación 2026-1'!W:W,C251,'Planificación 2026-1'!H:H,"T4"))&gt;0,"P55"," ")</f>
        <v xml:space="preserve"> </v>
      </c>
      <c r="BY251" s="109">
        <f>SUMIFS('Planificación 2026-1'!R:R,'Planificación 2026-1'!W:W,C251,'Planificación 2026-1'!H:H,"AF",'Planificación 2026-1'!I:I,"&gt;2")</f>
        <v>0</v>
      </c>
      <c r="BZ251" s="109">
        <f>SUMIFS('Planificación 2026-1'!R:R,'Planificación 2026-1'!W:W,C251,'Planificación 2026-1'!H:H,"EN",'Planificación 2026-1'!I:I,"&gt;2")</f>
        <v>0</v>
      </c>
      <c r="CA251" s="109">
        <f>SUMIFS('Planificación 2026-1'!R:R,'Planificación 2026-1'!W:W,C251,'Planificación 2026-1'!H:H,"IS",'Planificación 2026-1'!I:I,"&gt;2")</f>
        <v>0</v>
      </c>
      <c r="CB251" s="109">
        <f>SUMIFS('Planificación 2026-1'!R:R,'Planificación 2026-1'!W:W,C251,'Planificación 2026-1'!H:H,"PS",'Planificación 2026-1'!I:I,"&gt;2")</f>
        <v>0</v>
      </c>
      <c r="CC251" s="109">
        <f>SUMIFS('Planificación 2026-1'!R:R,'Planificación 2026-1'!W:W,C251,'Planificación 2026-1'!H:H,"IN",'Planificación 2026-1'!I:I,"&gt;2")</f>
        <v>0</v>
      </c>
      <c r="CD251" s="109">
        <f>SUMIFS('Planificación 2026-1'!R:R,'Planificación 2026-1'!W:W,C251,'Planificación 2026-1'!H:H,"CA",'Planificación 2026-1'!I:I,"&gt;2")</f>
        <v>0</v>
      </c>
      <c r="CE251" s="109">
        <f>SUMIFS('Planificación 2026-1'!R:R,'Planificación 2026-1'!W:W,C251,'Planificación 2026-1'!H:H,"DE",'Planificación 2026-1'!I:I,"&gt;2")</f>
        <v>0</v>
      </c>
      <c r="CF251" s="109">
        <f>SUMIFS('Planificación 2026-1'!R:R,'Planificación 2026-1'!W:W,C251,'Planificación 2026-1'!H:H,"OB",'Planificación 2026-1'!I:I,"&gt;2")</f>
        <v>0</v>
      </c>
      <c r="CG251" s="109">
        <f>SUMIFS('Planificación 2026-1'!R:R,'Planificación 2026-1'!W:W,C251,'Planificación 2026-1'!H:H,"MH",'Planificación 2026-1'!I:I,"&gt;2")</f>
        <v>0</v>
      </c>
      <c r="CH251" s="109">
        <f>SUMIFS('Planificación 2026-1'!R:R,'Planificación 2026-1'!W:W,C251,'Planificación 2026-1'!H:H,"IC",'Planificación 2026-1'!I:I,"&gt;2")</f>
        <v>0</v>
      </c>
      <c r="CI251" s="109">
        <f>SUMIFS('Planificación 2026-1'!R:R,'Planificación 2026-1'!W:W,C251,'Planificación 2026-1'!H:H,"AR",'Planificación 2026-1'!I:I,"&gt;2")</f>
        <v>0</v>
      </c>
      <c r="CJ251" s="109">
        <f>SUMIFS('Planificación 2026-1'!R:R,'Planificación 2026-1'!W:W,C251,'Planificación 2026-1'!H:H,"T1",'Planificación 2026-1'!I:I,"&gt;2")</f>
        <v>0</v>
      </c>
      <c r="CK251" s="109">
        <f>SUMIFS('Planificación 2026-1'!R:R,'Planificación 2026-1'!W:W,C251,'Planificación 2026-1'!H:H,"T3",'Planificación 2026-1'!I:I,"&gt;2")</f>
        <v>0</v>
      </c>
      <c r="CL251" s="109">
        <f>SUMIFS('Planificación 2026-1'!R:R,'Planificación 2026-1'!W:W,C251,'Planificación 2026-1'!H:H,"T2",'Planificación 2026-1'!I:I,"&gt;2")</f>
        <v>0</v>
      </c>
      <c r="CM251" s="109">
        <f>SUMIFS('Planificación 2026-1'!R:R,'Planificación 2026-1'!W:W,C251,'Planificación 2026-1'!H:H,"AE",'Planificación 2026-1'!I:I,"&gt;2")</f>
        <v>0</v>
      </c>
      <c r="CN251" s="109">
        <f>SUMIFS('Planificación 2026-1'!R:R,'Planificación 2026-1'!W:W,C251,'Planificación 2026-1'!H:H,"T4",'Planificación 2026-1'!I:I,"&gt;2")</f>
        <v>0</v>
      </c>
      <c r="CO251" s="109">
        <f>SUMIFS('Planificación 2026-1'!R:R,'Planificación 2026-1'!W:W,C251,'Planificación 2026-1'!H:H,"AF",'Planificación 2026-1'!I:I,"&lt;3")</f>
        <v>0</v>
      </c>
      <c r="CP251" s="109">
        <f>SUMIFS('Planificación 2026-1'!R:R,'Planificación 2026-1'!W:W,C251,'Planificación 2026-1'!H:H,"EN",'Planificación 2026-1'!I:I,"&lt;3")</f>
        <v>0</v>
      </c>
      <c r="CQ251" s="109">
        <f>SUMIFS('Planificación 2026-1'!R:R,'Planificación 2026-1'!W:W,C251,'Planificación 2026-1'!H:H,"IS",'Planificación 2026-1'!I:I,"&lt;3")</f>
        <v>0</v>
      </c>
      <c r="CR251" s="109">
        <f>SUMIFS('Planificación 2026-1'!R:R,'Planificación 2026-1'!W:W,C251,'Planificación 2026-1'!H:H,"PS",'Planificación 2026-1'!I:I,"&lt;3")</f>
        <v>0</v>
      </c>
      <c r="CS251" s="109">
        <f>SUMIFS('Planificación 2026-1'!R:R,'Planificación 2026-1'!W:W,C251,'Planificación 2026-1'!H:H,"IN",'Planificación 2026-1'!I:I,"&lt;3")</f>
        <v>0</v>
      </c>
      <c r="CT251" s="109">
        <f>SUMIFS('Planificación 2026-1'!R:R,'Planificación 2026-1'!W:W,C251,'Planificación 2026-1'!H:H,"CA",'Planificación 2026-1'!I:I,"&lt;3")</f>
        <v>0</v>
      </c>
      <c r="CU251" s="109">
        <f>SUMIFS('Planificación 2026-1'!R:R,'Planificación 2026-1'!W:W,C251,'Planificación 2026-1'!H:H,"DE",'Planificación 2026-1'!I:I,"&lt;3")</f>
        <v>0</v>
      </c>
      <c r="CV251" s="109">
        <f>SUMIFS('Planificación 2026-1'!R:R,'Planificación 2026-1'!W:W,C251,'Planificación 2026-1'!H:H,"OB",'Planificación 2026-1'!I:I,"&lt;3")</f>
        <v>0</v>
      </c>
      <c r="CW251" s="109">
        <f>SUMIFS('Planificación 2026-1'!R:R,'Planificación 2026-1'!W:W,C251,'Planificación 2026-1'!H:H,"MH",'Planificación 2026-1'!I:I,"&lt;3")</f>
        <v>0</v>
      </c>
      <c r="CX251" s="109">
        <f>SUMIFS('Planificación 2026-1'!R:R,'Planificación 2026-1'!W:W,C251,'Planificación 2026-1'!H:H,"IC",'Planificación 2026-1'!I:I,"&lt;3")</f>
        <v>0</v>
      </c>
      <c r="CY251" s="109">
        <f>SUMIFS('Planificación 2026-1'!R:R,'Planificación 2026-1'!W:W,C251,'Planificación 2026-1'!H:H,"AR",'Planificación 2026-1'!I:I,"&lt;3")</f>
        <v>0</v>
      </c>
      <c r="CZ251" s="109">
        <f>SUMIFS('Planificación 2026-1'!R:R,'Planificación 2026-1'!W:W,C251,'Planificación 2026-1'!H:H,"T1",'Planificación 2026-1'!I:I,"&lt;3")</f>
        <v>0</v>
      </c>
      <c r="DA251" s="109">
        <f>SUMIFS('Planificación 2026-1'!R:R,'Planificación 2026-1'!W:W,C251,'Planificación 2026-1'!H:H,"T3",'Planificación 2026-1'!I:I,"&lt;3")</f>
        <v>0</v>
      </c>
      <c r="DB251" s="109">
        <f>SUMIFS('Planificación 2026-1'!R:R,'Planificación 2026-1'!W:W,C251,'Planificación 2026-1'!H:H,"T2",'Planificación 2026-1'!I:I,"&lt;3")</f>
        <v>0</v>
      </c>
      <c r="DC251" s="109">
        <f>SUMIFS('Planificación 2026-1'!R:R,'Planificación 2026-1'!W:W,C251,'Planificación 2026-1'!H:H,"AE",'Planificación 2026-1'!I:I,"&lt;3")</f>
        <v>0</v>
      </c>
      <c r="DD251" s="109">
        <f>SUMIFS('Planificación 2026-1'!R:R,'Planificación 2026-1'!W:W,C251,'Planificación 2026-1'!H:H,"T4",'Planificación 2026-1'!I:I,"&lt;3")</f>
        <v>0</v>
      </c>
      <c r="DE251" s="108" t="str">
        <f t="shared" si="36"/>
        <v/>
      </c>
      <c r="DF251" s="41">
        <f>IF(C251="","",SUMIFS('Planificación 2026-1'!R:R,'Planificación 2026-1'!W:W,C251,'Planificación 2026-1'!F:F,"PRINCIPAL",'Planificación 2026-1'!X:X,"VIRTUAL"))</f>
        <v>0</v>
      </c>
      <c r="DG251" s="41">
        <f>IF(C251="","",SUMIFS('Planificación 2026-1'!R:R,'Planificación 2026-1'!W:W,C251,'Planificación 2026-1'!F:F,"PRINCIPAL",'Planificación 2026-1'!X:X,"PRESENCIAL"))</f>
        <v>0</v>
      </c>
      <c r="DH251" s="41">
        <f>IF(C251="","",SUMIFS('Planificación 2026-1'!R:R,'Planificación 2026-1'!W:W,C251,'Planificación 2026-1'!F:F,"PRINCIPAL",'Planificación 2026-1'!X:X,"HIBRIDO PRESENCIAL"))</f>
        <v>0</v>
      </c>
      <c r="DI251" s="108" t="str">
        <f t="shared" si="37"/>
        <v/>
      </c>
      <c r="DJ251" s="108">
        <f>IF(C251="","",SUMIFS('Planificación 2026-1'!R:R,'Planificación 2026-1'!W:W,C251,'Planificación 2026-1'!F:F,"FILIAL",'Planificación 2026-1'!X:X,"VIRTUAL"))</f>
        <v>0</v>
      </c>
      <c r="DK251" s="110">
        <f>IF(C251="","",SUMIFS('Planificación 2026-1'!R:R,'Planificación 2026-1'!W:W,C251,'Planificación 2026-1'!F:F,"FILIAL",'Planificación 2026-1'!X:X,"PRESENCIAL"))</f>
        <v>0</v>
      </c>
      <c r="DL251" s="61">
        <f>IF(C251="","",SUMIFS('Planificación 2026-1'!R:R,'Planificación 2026-1'!W:W,C251,'Planificación 2026-1'!F:F,"FILIAL",'Planificación 2026-1'!X:X,"HIBRIDO PRESENCIAL"))</f>
        <v>0</v>
      </c>
      <c r="DM251" s="111" t="str">
        <f t="shared" si="38"/>
        <v/>
      </c>
      <c r="DN251" s="108">
        <f>IF(C251="","",SUMIFS('Planificación 2026-1'!R:R,'Planificación 2026-1'!W:W,C251,'Planificación 2026-1'!F:F,"SUNAMPE",'Planificación 2026-1'!X:X,"VIRTUAL"))</f>
        <v>0</v>
      </c>
      <c r="DO251" s="61">
        <f>IF(C251="","",SUMIFS('Planificación 2026-1'!R:R,'Planificación 2026-1'!W:W,C251,'Planificación 2026-1'!F:F,"SUNAMPE",'Planificación 2026-1'!X:X,"PRESENCIAL"))</f>
        <v>0</v>
      </c>
      <c r="DP251" s="111" t="str">
        <f t="shared" si="39"/>
        <v/>
      </c>
      <c r="DQ251" s="108">
        <f>IF(C251="","",SUMIFS('Planificación 2026-1'!R:R,'Planificación 2026-1'!W:W,C251,'Planificación 2026-1'!F:F,"HUAURA",'Planificación 2026-1'!X:X,"VIRTUAL"))</f>
        <v>0</v>
      </c>
      <c r="DR251" s="61">
        <f>IF(C251="","",SUMIFS('Planificación 2026-1'!R:R,'Planificación 2026-1'!W:W,C251,'Planificación 2026-1'!F:F,"HUAURA",'Planificación 2026-1'!X:X,"PRESENCIAL"))</f>
        <v>0</v>
      </c>
      <c r="DS251" s="76">
        <f>SUMIFS('Planificación 2026-1'!R:R,'Planificación 2026-1'!W:W,C251,'Planificación 2026-1'!F:F,"PRINCIPAL",'Planificación 2026-1'!X:X,"VIRTUAL",'Planificación 2026-1'!I:I,"&gt;2")</f>
        <v>0</v>
      </c>
      <c r="DT251" s="76">
        <f>SUMIFS('Planificación 2026-1'!R:R,'Planificación 2026-1'!W:W,C251,'Planificación 2026-1'!F:F,"PRINCIPAL",'Planificación 2026-1'!X:X,"&lt;&gt;VIRTUAL",'Planificación 2026-1'!I:I,"&gt;2")</f>
        <v>0</v>
      </c>
      <c r="DU251" s="76">
        <f>SUMIFS('Planificación 2026-1'!R:R,'Planificación 2026-1'!W:W,C251,'Planificación 2026-1'!F:F,"SUNAMPE",'Planificación 2026-1'!X:X,"VIRTUAL",'Planificación 2026-1'!I:I,"&gt;2")</f>
        <v>0</v>
      </c>
      <c r="DV251" s="76">
        <f>SUMIFS('Planificación 2026-1'!R:R,'Planificación 2026-1'!W:W,C251,'Planificación 2026-1'!F:F,"SUNAMPE",'Planificación 2026-1'!X:X,"&lt;&gt;VIRTUAL",'Planificación 2026-1'!I:I,"&gt;2")</f>
        <v>0</v>
      </c>
      <c r="DW251" s="76">
        <f>SUMIFS('Planificación 2026-1'!R:R,'Planificación 2026-1'!W:W,C251,'Planificación 2026-1'!F:F,"FILIAL",'Planificación 2026-1'!X:X,"VIRTUAL",'Planificación 2026-1'!I:I,"&gt;2")</f>
        <v>0</v>
      </c>
      <c r="DX251" s="76">
        <f>SUMIFS('Planificación 2026-1'!R:R,'Planificación 2026-1'!W:W,C251,'Planificación 2026-1'!F:F,"FILIAL",'Planificación 2026-1'!X:X,"&lt;&gt;VIRTUAL",'Planificación 2026-1'!I:I,"&gt;2")</f>
        <v>0</v>
      </c>
      <c r="DY251" s="76">
        <f>SUMIFS('Planificación 2026-1'!R:R,'Planificación 2026-1'!W:W,C251,'Planificación 2026-1'!F:F,"PORUMA",'Planificación 2026-1'!X:X,"VIRTUAL",'Planificación 2026-1'!I:I,"&gt;2")</f>
        <v>0</v>
      </c>
      <c r="DZ251" s="76">
        <f>SUMIFS('Planificación 2026-1'!R:R,'Planificación 2026-1'!W:W,C251,'Planificación 2026-1'!F:F,"PORUMA",'Planificación 2026-1'!X:X,"&lt;&gt;VIRTUAL",'Planificación 2026-1'!I:I,"&gt;2")</f>
        <v>0</v>
      </c>
      <c r="EA251" s="76">
        <f>SUMIFS('Planificación 2026-1'!R:R,'Planificación 2026-1'!W:W,C251,'Planificación 2026-1'!F:F,"HUAURA",'Planificación 2026-1'!X:X,"VIRTUAL",'Planificación 2026-1'!I:I,"&gt;2")</f>
        <v>0</v>
      </c>
      <c r="EB251" s="76">
        <f>SUMIFS('Planificación 2026-1'!R:R,'Planificación 2026-1'!W:W,C251,'Planificación 2026-1'!F:F,"HUAURA",'Planificación 2026-1'!X:X,"&lt;&gt;VIRTUAL",'Planificación 2026-1'!I:I,"&gt;2")</f>
        <v>0</v>
      </c>
      <c r="EC251" s="76">
        <f>SUMIFS('Planificación 2026-1'!R:R,'Planificación 2026-1'!W:W,C251,'Planificación 2026-1'!F:F,"PRINCIPAL",'Planificación 2026-1'!X:X,"VIRTUAL",'Planificación 2026-1'!I:I,"&lt;3")</f>
        <v>0</v>
      </c>
      <c r="ED251" s="76">
        <f>SUMIFS('Planificación 2026-1'!R:R,'Planificación 2026-1'!W:W,C251,'Planificación 2026-1'!F:F,"PRINCIPAL",'Planificación 2026-1'!X:X,"&lt;&gt;VIRTUAL",'Planificación 2026-1'!I:I,"&lt;3")</f>
        <v>0</v>
      </c>
      <c r="EE251" s="76">
        <f>SUMIFS('Planificación 2026-1'!R:R,'Planificación 2026-1'!W:W,C251,'Planificación 2026-1'!F:F,"SUNAMPE",'Planificación 2026-1'!X:X,"VIRTUAL",'Planificación 2026-1'!I:I,"&lt;3")</f>
        <v>0</v>
      </c>
      <c r="EF251" s="76">
        <f>SUMIFS('Planificación 2026-1'!R:R,'Planificación 2026-1'!W:W,C251,'Planificación 2026-1'!F:F,"SUNAMPE",'Planificación 2026-1'!X:X,"&lt;&gt;VIRTUAL",'Planificación 2026-1'!I:I,"&lt;3")</f>
        <v>0</v>
      </c>
      <c r="EG251" s="76">
        <f>SUMIFS('Planificación 2026-1'!R:R,'Planificación 2026-1'!W:W,C251,'Planificación 2026-1'!F:F,"FILIAL",'Planificación 2026-1'!X:X,"VIRTUAL",'Planificación 2026-1'!I:I,"&lt;3")</f>
        <v>0</v>
      </c>
      <c r="EH251" s="76">
        <f>SUMIFS('Planificación 2026-1'!R:R,'Planificación 2026-1'!W:W,C251,'Planificación 2026-1'!F:F,"FILIAL",'Planificación 2026-1'!X:X,"&lt;&gt;VIRTUAL",'Planificación 2026-1'!I:I,"&lt;3")</f>
        <v>0</v>
      </c>
      <c r="EI251" s="76">
        <f>SUMIFS('Planificación 2026-1'!R:R,'Planificación 2026-1'!W:W,C251,'Planificación 2026-1'!F:F,"PORUMA",'Planificación 2026-1'!X:X,"VIRTUAL",'Planificación 2026-1'!I:I,"&lt;3")</f>
        <v>0</v>
      </c>
      <c r="EJ251" s="76">
        <f>SUMIFS('Planificación 2026-1'!R:R,'Planificación 2026-1'!W:W,C251,'Planificación 2026-1'!F:F,"PORUMA",'Planificación 2026-1'!X:X,"&lt;&gt;VIRTUAL",'Planificación 2026-1'!I:I,"&lt;3")</f>
        <v>0</v>
      </c>
      <c r="EK251" s="76">
        <f>SUMIFS('Planificación 2026-1'!R:R,'Planificación 2026-1'!W:W,C251,'Planificación 2026-1'!F:F,"HUAURA",'Planificación 2026-1'!X:X,"VIRTUAL",'Planificación 2026-1'!I:I,"&lt;3")</f>
        <v>0</v>
      </c>
      <c r="EL251" s="76">
        <f>SUMIFS('Planificación 2026-1'!R:R,'Planificación 2026-1'!W:W,C251,'Planificación 2026-1'!F:F,"HUAURA",'Planificación 2026-1'!X:X,"&lt;&gt;VIRTUAL",'Planificación 2026-1'!I:I,"&lt;3")</f>
        <v>0</v>
      </c>
      <c r="EM251" s="76"/>
      <c r="EN251" s="76">
        <f t="shared" si="32"/>
        <v>0</v>
      </c>
      <c r="EO251" s="76">
        <f t="shared" si="33"/>
        <v>0</v>
      </c>
      <c r="EP251" s="76" t="b">
        <f t="shared" si="34"/>
        <v>1</v>
      </c>
      <c r="EQ251" s="76" t="str">
        <f t="shared" si="35"/>
        <v/>
      </c>
      <c r="ER251" s="76" t="str">
        <f t="shared" si="40"/>
        <v>PRESENCIAL</v>
      </c>
    </row>
    <row r="252" spans="1:148" hidden="1">
      <c r="A252" s="83"/>
      <c r="B252" s="119">
        <v>249</v>
      </c>
      <c r="C252" s="115" t="s">
        <v>425</v>
      </c>
      <c r="D252" s="112">
        <f>SUMIF('Planificación 2026-1'!W:W,C252,'Planificación 2026-1'!R:R)</f>
        <v>0</v>
      </c>
      <c r="E252" s="114" t="s">
        <v>173</v>
      </c>
      <c r="F252" s="115" t="s">
        <v>171</v>
      </c>
      <c r="G252" s="115" t="s">
        <v>13</v>
      </c>
      <c r="H252" s="115" t="s">
        <v>122</v>
      </c>
      <c r="I252" s="107" t="str">
        <f>IF(SUM(COUNTIFS('Planificación 2026-1'!F:F,"PRINCIPAL",'Planificación 2026-1'!W:W,C252,'Planificación 2026-1'!H:H,"AF"))&gt;0,"P01"," ")</f>
        <v xml:space="preserve"> </v>
      </c>
      <c r="J252" s="108" t="str">
        <f>IF(SUM(COUNTIFS('Planificación 2026-1'!F:F,"PRINCIPAL",'Planificación 2026-1'!W:W,C252,'Planificación 2026-1'!H:H,"EN"))&gt;0,"P02"," ")</f>
        <v xml:space="preserve"> </v>
      </c>
      <c r="K252" s="108" t="str">
        <f>IF(SUM(COUNTIFS('Planificación 2026-1'!F:F,"PRINCIPAL",'Planificación 2026-1'!W:W,C252,'Planificación 2026-1'!H:H,"IS"))&gt;0,"P03"," ")</f>
        <v xml:space="preserve"> </v>
      </c>
      <c r="L252" s="108" t="str">
        <f>IF(SUM(COUNTIFS('Planificación 2026-1'!F:F,"PRINCIPAL",'Planificación 2026-1'!W:W,C252,'Planificación 2026-1'!H:H,"PS"))&gt;0,"P04"," ")</f>
        <v xml:space="preserve"> </v>
      </c>
      <c r="M252" s="108"/>
      <c r="N252" s="108" t="str">
        <f>IF(SUM(COUNTIFS('Planificación 2026-1'!F:F,"PRINCIPAL",'Planificación 2026-1'!W:W,C252,'Planificación 2026-1'!H:H,"IN"))&gt;0,"P06"," ")</f>
        <v xml:space="preserve"> </v>
      </c>
      <c r="O252" s="108" t="str">
        <f>IF(SUM(COUNTIFS('Planificación 2026-1'!F:F,"PRINCIPAL",'Planificación 2026-1'!W:W,C252,'Planificación 2026-1'!H:H,"CA"))&gt;0,"P07"," ")</f>
        <v xml:space="preserve"> </v>
      </c>
      <c r="P252" s="108" t="str">
        <f>IF(SUM(COUNTIFS('Planificación 2026-1'!F:F,"PRINCIPAL",'Planificación 2026-1'!W:W,C252,'Planificación 2026-1'!H:H,"DE"))&gt;0,"P08"," ")</f>
        <v xml:space="preserve"> </v>
      </c>
      <c r="Q252" s="108" t="str">
        <f>IF(SUM(COUNTIFS('Planificación 2026-1'!F:F,"PRINCIPAL",'Planificación 2026-1'!W:W,C252,'Planificación 2026-1'!H:H,"OB"))&gt;0,"P09"," ")</f>
        <v xml:space="preserve"> </v>
      </c>
      <c r="R252" s="108" t="str">
        <f>IF(SUM(COUNTIFS('Planificación 2026-1'!F:F,"PRINCIPAL",'Planificación 2026-1'!W:W,C252,'Planificación 2026-1'!H:H,"MH"))&gt;0,"P31"," ")</f>
        <v xml:space="preserve"> </v>
      </c>
      <c r="S252" s="108" t="str">
        <f>IF(SUM(COUNTIFS('Planificación 2026-1'!F:F,"PRINCIPAL",'Planificación 2026-1'!W:W,C252,'Planificación 2026-1'!H:H,"IC"))&gt;0,"P32"," ")</f>
        <v xml:space="preserve"> </v>
      </c>
      <c r="T252" s="108" t="str">
        <f>IF(SUM(COUNTIFS('Planificación 2026-1'!F:F,"PRINCIPAL",'Planificación 2026-1'!W:W,C252,'Planificación 2026-1'!H:H,"AR"))&gt;0,"P34"," ")</f>
        <v xml:space="preserve"> </v>
      </c>
      <c r="U252" s="108" t="str">
        <f>IF(SUM(COUNTIFS('Planificación 2026-1'!F:F,"PRINCIPAL",'Planificación 2026-1'!W:W,C252,'Planificación 2026-1'!H:H,"T1"))&gt;0,"P35"," ")</f>
        <v xml:space="preserve"> </v>
      </c>
      <c r="V252" s="108" t="str">
        <f>IF(SUM(COUNTIFS('Planificación 2026-1'!F:F,"PRINCIPAL",'Planificación 2026-1'!W:W,C252,'Planificación 2026-1'!H:H,"T3"))&gt;0,"P36"," ")</f>
        <v xml:space="preserve"> </v>
      </c>
      <c r="W252" s="108" t="str">
        <f>IF(SUM(COUNTIFS('Planificación 2026-1'!F:F,"PRINCIPAL",'Planificación 2026-1'!W:W,C252,'Planificación 2026-1'!H:H,"T2"))&gt;0,"P37"," ")</f>
        <v xml:space="preserve"> </v>
      </c>
      <c r="X252" s="108" t="str">
        <f>IF(SUM(COUNTIFS('Planificación 2026-1'!F:F,"PRINCIPAL",'Planificación 2026-1'!W:W,C252,'Planificación 2026-1'!H:H,"AE"))&gt;0,"P38"," ")</f>
        <v xml:space="preserve"> </v>
      </c>
      <c r="Y252" s="108" t="str">
        <f>IF(SUM(COUNTIFS('Planificación 2026-1'!F:F,"PRINCIPAL",'Planificación 2026-1'!W:W,C252,'Planificación 2026-1'!H:H,"T4"))&gt;0,"P55"," ")</f>
        <v xml:space="preserve"> </v>
      </c>
      <c r="Z252" s="108" t="str">
        <f>IF(SUM(COUNTIFS('Planificación 2026-1'!F:F,"FILIAL",'Planificación 2026-1'!W:W,C252,'Planificación 2026-1'!H:H,"AF"))&gt;0," P01"," ")</f>
        <v xml:space="preserve"> </v>
      </c>
      <c r="AA252" s="108" t="str">
        <f>IF(SUM(COUNTIFS('Planificación 2026-1'!F:F,"FILIAL",'Planificación 2026-1'!W:W,C252,'Planificación 2026-1'!H:H,"EN"))&gt;0,"P02"," ")</f>
        <v xml:space="preserve"> </v>
      </c>
      <c r="AB252" s="108" t="str">
        <f>IF(SUM(COUNTIFS('Planificación 2026-1'!F:F,"FILIAL",'Planificación 2026-1'!W:W,C252,'Planificación 2026-1'!H:H,"IS"))&gt;0,"P03"," ")</f>
        <v xml:space="preserve"> </v>
      </c>
      <c r="AC252" s="108" t="str">
        <f>IF(SUM(COUNTIFS('Planificación 2026-1'!F:F,"FILIAL",'Planificación 2026-1'!W:W,C252,'Planificación 2026-1'!H:H,"PS"))&gt;0,"P04"," ")</f>
        <v xml:space="preserve"> </v>
      </c>
      <c r="AD252" s="108"/>
      <c r="AE252" s="108" t="str">
        <f>IF(SUM(COUNTIFS('Planificación 2026-1'!F:F,"FILIAL",'Planificación 2026-1'!W:W,C252,'Planificación 2026-1'!H:H,"IN"))&gt;0,"P06"," ")</f>
        <v xml:space="preserve"> </v>
      </c>
      <c r="AF252" s="108" t="str">
        <f>IF(SUM(COUNTIFS('Planificación 2026-1'!F:F,"FILIAL",'Planificación 2026-1'!W:W,C252,'Planificación 2026-1'!H:H,"CA"))&gt;0,"P07"," ")</f>
        <v xml:space="preserve"> </v>
      </c>
      <c r="AG252" s="108" t="str">
        <f>IF(SUM(COUNTIFS('Planificación 2026-1'!F:F,"FILIAL",'Planificación 2026-1'!W:W,C252,'Planificación 2026-1'!H:H,"DE"))&gt;0,"P08"," ")</f>
        <v xml:space="preserve"> </v>
      </c>
      <c r="AH252" s="108" t="str">
        <f>IF(SUM(COUNTIFS('Planificación 2026-1'!F:F,"FILIAL",'Planificación 2026-1'!W:W,C252,'Planificación 2026-1'!H:H,"OB"))&gt;0,"P09"," ")</f>
        <v xml:space="preserve"> </v>
      </c>
      <c r="AI252" s="108" t="str">
        <f>IF(SUM(COUNTIFS('Planificación 2026-1'!F:F,"FILIAL",'Planificación 2026-1'!W:W,C252,'Planificación 2026-1'!H:H,"MH"))&gt;0,"P31"," ")</f>
        <v xml:space="preserve"> </v>
      </c>
      <c r="AJ252" s="108" t="str">
        <f>IF(SUM(COUNTIFS('Planificación 2026-1'!F:F,"FILIAL",'Planificación 2026-1'!W:W,C252,'Planificación 2026-1'!H:H,"IC"))&gt;0,"P32"," ")</f>
        <v xml:space="preserve"> </v>
      </c>
      <c r="AK252" s="108" t="str">
        <f>IF(SUM(COUNTIFS('Planificación 2026-1'!F:F,"FILIAL",'Planificación 2026-1'!W:W,C252,'Planificación 2026-1'!H:H,"AR"))&gt;0,"P34"," ")</f>
        <v xml:space="preserve"> </v>
      </c>
      <c r="AL252" s="108" t="str">
        <f>IF(SUM(COUNTIFS('Planificación 2026-1'!F:F,"FILIAL",'Planificación 2026-1'!W:W,C252,'Planificación 2026-1'!H:H,"T1"))&gt;0,"P35"," ")</f>
        <v xml:space="preserve"> </v>
      </c>
      <c r="AM252" s="108" t="str">
        <f>IF(SUM(COUNTIFS('Planificación 2026-1'!F:F,"FILIAL",'Planificación 2026-1'!W:W,C252,'Planificación 2026-1'!H:H,"T3"))&gt;0,"P36"," ")</f>
        <v xml:space="preserve"> </v>
      </c>
      <c r="AN252" s="108" t="str">
        <f>IF(SUM(COUNTIFS('Planificación 2026-1'!F:F,"FILIAL",'Planificación 2026-1'!W:W,C252,'Planificación 2026-1'!H:H,"T2"))&gt;0,"P37"," ")</f>
        <v xml:space="preserve"> </v>
      </c>
      <c r="AO252" s="108" t="str">
        <f>IF(SUM(COUNTIFS('Planificación 2026-1'!F:F,"FILIAL",'Planificación 2026-1'!W:W,C252,'Planificación 2026-1'!H:H,"AE"))&gt;0,"P38"," ")</f>
        <v xml:space="preserve"> </v>
      </c>
      <c r="AP252" s="108" t="str">
        <f>IF(SUM(COUNTIFS('Planificación 2026-1'!F:F,"FILIAL",'Planificación 2026-1'!W:W,C252,'Planificación 2026-1'!H:H,"T4"))&gt;0,"P55"," ")</f>
        <v xml:space="preserve"> </v>
      </c>
      <c r="AQ252" s="108" t="str">
        <f>IF(SUM(COUNTIFS('Planificación 2026-1'!F:F,"SUNAMPE",'Planificación 2026-1'!W:W,C252,'Planificación 2026-1'!H:H,"AF"))&gt;0," P01"," ")</f>
        <v xml:space="preserve"> </v>
      </c>
      <c r="AR252" s="108" t="str">
        <f>IF(SUM(COUNTIFS('Planificación 2026-1'!F:F,"SUNAMPE",'Planificación 2026-1'!W:W,C252,'Planificación 2026-1'!H:H,"EN"))&gt;0,"P02"," ")</f>
        <v xml:space="preserve"> </v>
      </c>
      <c r="AS252" s="108" t="str">
        <f>IF(SUM(COUNTIFS('Planificación 2026-1'!F:F,"SUNAMPE",'Planificación 2026-1'!W:W,C252,'Planificación 2026-1'!H:H,"IS"))&gt;0,"P03"," ")</f>
        <v xml:space="preserve"> </v>
      </c>
      <c r="AT252" s="108" t="str">
        <f>IF(SUM(COUNTIFS('Planificación 2026-1'!F:F,"SUNAMPE",'Planificación 2026-1'!W:W,C252,'Planificación 2026-1'!H:H,"PS"))&gt;0,"P04"," ")</f>
        <v xml:space="preserve"> </v>
      </c>
      <c r="AU252" s="108"/>
      <c r="AV252" s="108" t="str">
        <f>IF(SUM(COUNTIFS('Planificación 2026-1'!F:F,"SUNAMPE",'Planificación 2026-1'!W:W,C252,'Planificación 2026-1'!H:H,"IN"))&gt;0,"P06"," ")</f>
        <v xml:space="preserve"> </v>
      </c>
      <c r="AW252" s="108" t="str">
        <f>IF(SUM(COUNTIFS('Planificación 2026-1'!F:F,"SUNAMPE",'Planificación 2026-1'!W:W,C252,'Planificación 2026-1'!H:H,"CA"))&gt;0,"P07"," ")</f>
        <v xml:space="preserve"> </v>
      </c>
      <c r="AX252" s="108" t="str">
        <f>IF(SUM(COUNTIFS('Planificación 2026-1'!F:F,"SUNAMPE",'Planificación 2026-1'!W:W,C252,'Planificación 2026-1'!H:H,"DE"))&gt;0,"P08"," ")</f>
        <v xml:space="preserve"> </v>
      </c>
      <c r="AY252" s="108" t="str">
        <f>IF(SUM(COUNTIFS('Planificación 2026-1'!F:F,"SUNAMPE",'Planificación 2026-1'!W:W,C252,'Planificación 2026-1'!H:H,"OB"))&gt;0,"P09"," ")</f>
        <v xml:space="preserve"> </v>
      </c>
      <c r="AZ252" s="108" t="str">
        <f>IF(SUM(COUNTIFS('Planificación 2026-1'!F:F,"SUNAMPE",'Planificación 2026-1'!W:W,C252,'Planificación 2026-1'!H:H,"MH"))&gt;0,"P31"," ")</f>
        <v xml:space="preserve"> </v>
      </c>
      <c r="BA252" s="108" t="str">
        <f>IF(SUM(COUNTIFS('Planificación 2026-1'!F:F,"SUNAMPE",'Planificación 2026-1'!W:W,C252,'Planificación 2026-1'!H:H,"IC"))&gt;0,"P32"," ")</f>
        <v xml:space="preserve"> </v>
      </c>
      <c r="BB252" s="108" t="str">
        <f>IF(SUM(COUNTIFS('Planificación 2026-1'!F:F,"SUNAMPE",'Planificación 2026-1'!W:W,C252,'Planificación 2026-1'!H:H,"AR"))&gt;0,"P34"," ")</f>
        <v xml:space="preserve"> </v>
      </c>
      <c r="BC252" s="108" t="str">
        <f>IF(SUM(COUNTIFS('Planificación 2026-1'!F:F,"SUNAMPE",'Planificación 2026-1'!W:W,C252,'Planificación 2026-1'!H:H,"T1"))&gt;0,"P35"," ")</f>
        <v xml:space="preserve"> </v>
      </c>
      <c r="BD252" s="108" t="str">
        <f>IF(SUM(COUNTIFS('Planificación 2026-1'!F:F,"SUNAMPE",'Planificación 2026-1'!W:W,C252,'Planificación 2026-1'!H:H,"T3"))&gt;0,"P36"," ")</f>
        <v xml:space="preserve"> </v>
      </c>
      <c r="BE252" s="108" t="str">
        <f>IF(SUM(COUNTIFS('Planificación 2026-1'!F:F,"SUNAMPE",'Planificación 2026-1'!W:W,C252,'Planificación 2026-1'!H:H,"T2"))&gt;0,"P37"," ")</f>
        <v xml:space="preserve"> </v>
      </c>
      <c r="BF252" s="108" t="str">
        <f>IF(SUM(COUNTIFS('Planificación 2026-1'!F:F,"SUNAMPE",'Planificación 2026-1'!W:W,C252,'Planificación 2026-1'!H:H,"AE"))&gt;0,"P38"," ")</f>
        <v xml:space="preserve"> </v>
      </c>
      <c r="BG252" s="108" t="str">
        <f>IF(SUM(COUNTIFS('Planificación 2026-1'!F:F,"SUNAMPE",'Planificación 2026-1'!W:W,C252,'Planificación 2026-1'!H:H,"T4"))&gt;0,"P55"," ")</f>
        <v xml:space="preserve"> </v>
      </c>
      <c r="BH252" s="108" t="str">
        <f>IF(SUM(COUNTIFS('Planificación 2026-1'!F:F,"HUAURA",'Planificación 2026-1'!W:W,C252,'Planificación 2026-1'!H:H,"AF"))&gt;0," P01"," ")</f>
        <v xml:space="preserve"> </v>
      </c>
      <c r="BI252" s="108" t="str">
        <f>IF(SUM(COUNTIFS('Planificación 2026-1'!F:F,"HUAURA",'Planificación 2026-1'!W:W,C252,'Planificación 2026-1'!H:H,"EN"))&gt;0,"P02"," ")</f>
        <v xml:space="preserve"> </v>
      </c>
      <c r="BJ252" s="108" t="str">
        <f>IF(SUM(COUNTIFS('Planificación 2026-1'!F:F,"HUAURA",'Planificación 2026-1'!W:W,C252,'Planificación 2026-1'!H:H,"IS"))&gt;0,"P03"," ")</f>
        <v xml:space="preserve"> </v>
      </c>
      <c r="BK252" s="108" t="str">
        <f>IF(SUM(COUNTIFS('Planificación 2026-1'!F:F,"HUAURA",'Planificación 2026-1'!W:W,C252,'Planificación 2026-1'!H:H,"PS"))&gt;0,"P04"," ")</f>
        <v xml:space="preserve"> </v>
      </c>
      <c r="BL252" s="108"/>
      <c r="BM252" s="108" t="str">
        <f>IF(SUM(COUNTIFS('Planificación 2026-1'!F:F,"HUAURA",'Planificación 2026-1'!W:W,C252,'Planificación 2026-1'!H:H,"IN"))&gt;0,"P06"," ")</f>
        <v xml:space="preserve"> </v>
      </c>
      <c r="BN252" s="108" t="str">
        <f>IF(SUM(COUNTIFS('Planificación 2026-1'!F:F,"HUAURA",'Planificación 2026-1'!W:W,C252,'Planificación 2026-1'!H:H,"CA"))&gt;0,"P07"," ")</f>
        <v xml:space="preserve"> </v>
      </c>
      <c r="BO252" s="108" t="str">
        <f>IF(SUM(COUNTIFS('Planificación 2026-1'!F:F,"HUAURA",'Planificación 2026-1'!W:W,C252,'Planificación 2026-1'!H:H,"DE"))&gt;0,"P08"," ")</f>
        <v xml:space="preserve"> </v>
      </c>
      <c r="BP252" s="108" t="str">
        <f>IF(SUM(COUNTIFS('Planificación 2026-1'!F:F,"HUAURA",'Planificación 2026-1'!W:W,C252,'Planificación 2026-1'!H:H,"OB"))&gt;0,"P09"," ")</f>
        <v xml:space="preserve"> </v>
      </c>
      <c r="BQ252" s="108" t="str">
        <f>IF(SUM(COUNTIFS('Planificación 2026-1'!F:F,"HUAURA",'Planificación 2026-1'!W:W,C252,'Planificación 2026-1'!H:H,"MH"))&gt;0,"P31"," ")</f>
        <v xml:space="preserve"> </v>
      </c>
      <c r="BR252" s="108" t="str">
        <f>IF(SUM(COUNTIFS('Planificación 2026-1'!F:F,"HUAURA",'Planificación 2026-1'!W:W,C252,'Planificación 2026-1'!H:H,"IC"))&gt;0,"P32"," ")</f>
        <v xml:space="preserve"> </v>
      </c>
      <c r="BS252" s="108" t="str">
        <f>IF(SUM(COUNTIFS('Planificación 2026-1'!F:F,"HUAURA",'Planificación 2026-1'!W:W,C252,'Planificación 2026-1'!H:H,"AR"))&gt;0,"P34"," ")</f>
        <v xml:space="preserve"> </v>
      </c>
      <c r="BT252" s="108" t="str">
        <f>IF(SUM(COUNTIFS('Planificación 2026-1'!F:F,"HUAURA",'Planificación 2026-1'!W:W,C252,'Planificación 2026-1'!H:H,"T1"))&gt;0,"P35"," ")</f>
        <v xml:space="preserve"> </v>
      </c>
      <c r="BU252" s="108" t="str">
        <f>IF(SUM(COUNTIFS('Planificación 2026-1'!F:F,"HUAURA",'Planificación 2026-1'!W:W,C252,'Planificación 2026-1'!H:H,"T3"))&gt;0,"P36"," ")</f>
        <v xml:space="preserve"> </v>
      </c>
      <c r="BV252" s="108" t="str">
        <f>IF(SUM(COUNTIFS('Planificación 2026-1'!F:F,"HUAURA",'Planificación 2026-1'!W:W,C252,'Planificación 2026-1'!H:H,"T2"))&gt;0,"P37"," ")</f>
        <v xml:space="preserve"> </v>
      </c>
      <c r="BW252" s="108" t="str">
        <f>IF(SUM(COUNTIFS('Planificación 2026-1'!F:F,"HUAURA",'Planificación 2026-1'!W:W,C252,'Planificación 2026-1'!H:H,"AE"))&gt;0,"P38"," ")</f>
        <v xml:space="preserve"> </v>
      </c>
      <c r="BX252" s="108" t="str">
        <f>IF(SUM(COUNTIFS('Planificación 2026-1'!F:F,"HUAURA",'Planificación 2026-1'!W:W,C252,'Planificación 2026-1'!H:H,"T4"))&gt;0,"P55"," ")</f>
        <v xml:space="preserve"> </v>
      </c>
      <c r="BY252" s="109">
        <f>SUMIFS('Planificación 2026-1'!R:R,'Planificación 2026-1'!W:W,C252,'Planificación 2026-1'!H:H,"AF",'Planificación 2026-1'!I:I,"&gt;2")</f>
        <v>0</v>
      </c>
      <c r="BZ252" s="109">
        <f>SUMIFS('Planificación 2026-1'!R:R,'Planificación 2026-1'!W:W,C252,'Planificación 2026-1'!H:H,"EN",'Planificación 2026-1'!I:I,"&gt;2")</f>
        <v>0</v>
      </c>
      <c r="CA252" s="109">
        <f>SUMIFS('Planificación 2026-1'!R:R,'Planificación 2026-1'!W:W,C252,'Planificación 2026-1'!H:H,"IS",'Planificación 2026-1'!I:I,"&gt;2")</f>
        <v>0</v>
      </c>
      <c r="CB252" s="109">
        <f>SUMIFS('Planificación 2026-1'!R:R,'Planificación 2026-1'!W:W,C252,'Planificación 2026-1'!H:H,"PS",'Planificación 2026-1'!I:I,"&gt;2")</f>
        <v>0</v>
      </c>
      <c r="CC252" s="109">
        <f>SUMIFS('Planificación 2026-1'!R:R,'Planificación 2026-1'!W:W,C252,'Planificación 2026-1'!H:H,"IN",'Planificación 2026-1'!I:I,"&gt;2")</f>
        <v>0</v>
      </c>
      <c r="CD252" s="109">
        <f>SUMIFS('Planificación 2026-1'!R:R,'Planificación 2026-1'!W:W,C252,'Planificación 2026-1'!H:H,"CA",'Planificación 2026-1'!I:I,"&gt;2")</f>
        <v>0</v>
      </c>
      <c r="CE252" s="109">
        <f>SUMIFS('Planificación 2026-1'!R:R,'Planificación 2026-1'!W:W,C252,'Planificación 2026-1'!H:H,"DE",'Planificación 2026-1'!I:I,"&gt;2")</f>
        <v>0</v>
      </c>
      <c r="CF252" s="109">
        <f>SUMIFS('Planificación 2026-1'!R:R,'Planificación 2026-1'!W:W,C252,'Planificación 2026-1'!H:H,"OB",'Planificación 2026-1'!I:I,"&gt;2")</f>
        <v>0</v>
      </c>
      <c r="CG252" s="109">
        <f>SUMIFS('Planificación 2026-1'!R:R,'Planificación 2026-1'!W:W,C252,'Planificación 2026-1'!H:H,"MH",'Planificación 2026-1'!I:I,"&gt;2")</f>
        <v>0</v>
      </c>
      <c r="CH252" s="109">
        <f>SUMIFS('Planificación 2026-1'!R:R,'Planificación 2026-1'!W:W,C252,'Planificación 2026-1'!H:H,"IC",'Planificación 2026-1'!I:I,"&gt;2")</f>
        <v>0</v>
      </c>
      <c r="CI252" s="109">
        <f>SUMIFS('Planificación 2026-1'!R:R,'Planificación 2026-1'!W:W,C252,'Planificación 2026-1'!H:H,"AR",'Planificación 2026-1'!I:I,"&gt;2")</f>
        <v>0</v>
      </c>
      <c r="CJ252" s="109">
        <f>SUMIFS('Planificación 2026-1'!R:R,'Planificación 2026-1'!W:W,C252,'Planificación 2026-1'!H:H,"T1",'Planificación 2026-1'!I:I,"&gt;2")</f>
        <v>0</v>
      </c>
      <c r="CK252" s="109">
        <f>SUMIFS('Planificación 2026-1'!R:R,'Planificación 2026-1'!W:W,C252,'Planificación 2026-1'!H:H,"T3",'Planificación 2026-1'!I:I,"&gt;2")</f>
        <v>0</v>
      </c>
      <c r="CL252" s="109">
        <f>SUMIFS('Planificación 2026-1'!R:R,'Planificación 2026-1'!W:W,C252,'Planificación 2026-1'!H:H,"T2",'Planificación 2026-1'!I:I,"&gt;2")</f>
        <v>0</v>
      </c>
      <c r="CM252" s="109">
        <f>SUMIFS('Planificación 2026-1'!R:R,'Planificación 2026-1'!W:W,C252,'Planificación 2026-1'!H:H,"AE",'Planificación 2026-1'!I:I,"&gt;2")</f>
        <v>0</v>
      </c>
      <c r="CN252" s="109">
        <f>SUMIFS('Planificación 2026-1'!R:R,'Planificación 2026-1'!W:W,C252,'Planificación 2026-1'!H:H,"T4",'Planificación 2026-1'!I:I,"&gt;2")</f>
        <v>0</v>
      </c>
      <c r="CO252" s="109">
        <f>SUMIFS('Planificación 2026-1'!R:R,'Planificación 2026-1'!W:W,C252,'Planificación 2026-1'!H:H,"AF",'Planificación 2026-1'!I:I,"&lt;3")</f>
        <v>0</v>
      </c>
      <c r="CP252" s="109">
        <f>SUMIFS('Planificación 2026-1'!R:R,'Planificación 2026-1'!W:W,C252,'Planificación 2026-1'!H:H,"EN",'Planificación 2026-1'!I:I,"&lt;3")</f>
        <v>0</v>
      </c>
      <c r="CQ252" s="109">
        <f>SUMIFS('Planificación 2026-1'!R:R,'Planificación 2026-1'!W:W,C252,'Planificación 2026-1'!H:H,"IS",'Planificación 2026-1'!I:I,"&lt;3")</f>
        <v>0</v>
      </c>
      <c r="CR252" s="109">
        <f>SUMIFS('Planificación 2026-1'!R:R,'Planificación 2026-1'!W:W,C252,'Planificación 2026-1'!H:H,"PS",'Planificación 2026-1'!I:I,"&lt;3")</f>
        <v>0</v>
      </c>
      <c r="CS252" s="109">
        <f>SUMIFS('Planificación 2026-1'!R:R,'Planificación 2026-1'!W:W,C252,'Planificación 2026-1'!H:H,"IN",'Planificación 2026-1'!I:I,"&lt;3")</f>
        <v>0</v>
      </c>
      <c r="CT252" s="109">
        <f>SUMIFS('Planificación 2026-1'!R:R,'Planificación 2026-1'!W:W,C252,'Planificación 2026-1'!H:H,"CA",'Planificación 2026-1'!I:I,"&lt;3")</f>
        <v>0</v>
      </c>
      <c r="CU252" s="109">
        <f>SUMIFS('Planificación 2026-1'!R:R,'Planificación 2026-1'!W:W,C252,'Planificación 2026-1'!H:H,"DE",'Planificación 2026-1'!I:I,"&lt;3")</f>
        <v>0</v>
      </c>
      <c r="CV252" s="109">
        <f>SUMIFS('Planificación 2026-1'!R:R,'Planificación 2026-1'!W:W,C252,'Planificación 2026-1'!H:H,"OB",'Planificación 2026-1'!I:I,"&lt;3")</f>
        <v>0</v>
      </c>
      <c r="CW252" s="109">
        <f>SUMIFS('Planificación 2026-1'!R:R,'Planificación 2026-1'!W:W,C252,'Planificación 2026-1'!H:H,"MH",'Planificación 2026-1'!I:I,"&lt;3")</f>
        <v>0</v>
      </c>
      <c r="CX252" s="109">
        <f>SUMIFS('Planificación 2026-1'!R:R,'Planificación 2026-1'!W:W,C252,'Planificación 2026-1'!H:H,"IC",'Planificación 2026-1'!I:I,"&lt;3")</f>
        <v>0</v>
      </c>
      <c r="CY252" s="109">
        <f>SUMIFS('Planificación 2026-1'!R:R,'Planificación 2026-1'!W:W,C252,'Planificación 2026-1'!H:H,"AR",'Planificación 2026-1'!I:I,"&lt;3")</f>
        <v>0</v>
      </c>
      <c r="CZ252" s="109">
        <f>SUMIFS('Planificación 2026-1'!R:R,'Planificación 2026-1'!W:W,C252,'Planificación 2026-1'!H:H,"T1",'Planificación 2026-1'!I:I,"&lt;3")</f>
        <v>0</v>
      </c>
      <c r="DA252" s="109">
        <f>SUMIFS('Planificación 2026-1'!R:R,'Planificación 2026-1'!W:W,C252,'Planificación 2026-1'!H:H,"T3",'Planificación 2026-1'!I:I,"&lt;3")</f>
        <v>0</v>
      </c>
      <c r="DB252" s="109">
        <f>SUMIFS('Planificación 2026-1'!R:R,'Planificación 2026-1'!W:W,C252,'Planificación 2026-1'!H:H,"T2",'Planificación 2026-1'!I:I,"&lt;3")</f>
        <v>0</v>
      </c>
      <c r="DC252" s="109">
        <f>SUMIFS('Planificación 2026-1'!R:R,'Planificación 2026-1'!W:W,C252,'Planificación 2026-1'!H:H,"AE",'Planificación 2026-1'!I:I,"&lt;3")</f>
        <v>0</v>
      </c>
      <c r="DD252" s="109">
        <f>SUMIFS('Planificación 2026-1'!R:R,'Planificación 2026-1'!W:W,C252,'Planificación 2026-1'!H:H,"T4",'Planificación 2026-1'!I:I,"&lt;3")</f>
        <v>0</v>
      </c>
      <c r="DE252" s="108" t="str">
        <f t="shared" si="36"/>
        <v/>
      </c>
      <c r="DF252" s="41">
        <f>IF(C252="","",SUMIFS('Planificación 2026-1'!R:R,'Planificación 2026-1'!W:W,C252,'Planificación 2026-1'!F:F,"PRINCIPAL",'Planificación 2026-1'!X:X,"VIRTUAL"))</f>
        <v>0</v>
      </c>
      <c r="DG252" s="41">
        <f>IF(C252="","",SUMIFS('Planificación 2026-1'!R:R,'Planificación 2026-1'!W:W,C252,'Planificación 2026-1'!F:F,"PRINCIPAL",'Planificación 2026-1'!X:X,"PRESENCIAL"))</f>
        <v>0</v>
      </c>
      <c r="DH252" s="41">
        <f>IF(C252="","",SUMIFS('Planificación 2026-1'!R:R,'Planificación 2026-1'!W:W,C252,'Planificación 2026-1'!F:F,"PRINCIPAL",'Planificación 2026-1'!X:X,"HIBRIDO PRESENCIAL"))</f>
        <v>0</v>
      </c>
      <c r="DI252" s="108" t="str">
        <f t="shared" si="37"/>
        <v/>
      </c>
      <c r="DJ252" s="108">
        <f>IF(C252="","",SUMIFS('Planificación 2026-1'!R:R,'Planificación 2026-1'!W:W,C252,'Planificación 2026-1'!F:F,"FILIAL",'Planificación 2026-1'!X:X,"VIRTUAL"))</f>
        <v>0</v>
      </c>
      <c r="DK252" s="110">
        <f>IF(C252="","",SUMIFS('Planificación 2026-1'!R:R,'Planificación 2026-1'!W:W,C252,'Planificación 2026-1'!F:F,"FILIAL",'Planificación 2026-1'!X:X,"PRESENCIAL"))</f>
        <v>0</v>
      </c>
      <c r="DL252" s="61">
        <f>IF(C252="","",SUMIFS('Planificación 2026-1'!R:R,'Planificación 2026-1'!W:W,C252,'Planificación 2026-1'!F:F,"FILIAL",'Planificación 2026-1'!X:X,"HIBRIDO PRESENCIAL"))</f>
        <v>0</v>
      </c>
      <c r="DM252" s="111" t="str">
        <f t="shared" si="38"/>
        <v/>
      </c>
      <c r="DN252" s="108">
        <f>IF(C252="","",SUMIFS('Planificación 2026-1'!R:R,'Planificación 2026-1'!W:W,C252,'Planificación 2026-1'!F:F,"SUNAMPE",'Planificación 2026-1'!X:X,"VIRTUAL"))</f>
        <v>0</v>
      </c>
      <c r="DO252" s="61">
        <f>IF(C252="","",SUMIFS('Planificación 2026-1'!R:R,'Planificación 2026-1'!W:W,C252,'Planificación 2026-1'!F:F,"SUNAMPE",'Planificación 2026-1'!X:X,"PRESENCIAL"))</f>
        <v>0</v>
      </c>
      <c r="DP252" s="111" t="str">
        <f t="shared" si="39"/>
        <v/>
      </c>
      <c r="DQ252" s="108">
        <f>IF(C252="","",SUMIFS('Planificación 2026-1'!R:R,'Planificación 2026-1'!W:W,C252,'Planificación 2026-1'!F:F,"HUAURA",'Planificación 2026-1'!X:X,"VIRTUAL"))</f>
        <v>0</v>
      </c>
      <c r="DR252" s="61">
        <f>IF(C252="","",SUMIFS('Planificación 2026-1'!R:R,'Planificación 2026-1'!W:W,C252,'Planificación 2026-1'!F:F,"HUAURA",'Planificación 2026-1'!X:X,"PRESENCIAL"))</f>
        <v>0</v>
      </c>
      <c r="DS252" s="76">
        <f>SUMIFS('Planificación 2026-1'!R:R,'Planificación 2026-1'!W:W,C252,'Planificación 2026-1'!F:F,"PRINCIPAL",'Planificación 2026-1'!X:X,"VIRTUAL",'Planificación 2026-1'!I:I,"&gt;2")</f>
        <v>0</v>
      </c>
      <c r="DT252" s="76">
        <f>SUMIFS('Planificación 2026-1'!R:R,'Planificación 2026-1'!W:W,C252,'Planificación 2026-1'!F:F,"PRINCIPAL",'Planificación 2026-1'!X:X,"&lt;&gt;VIRTUAL",'Planificación 2026-1'!I:I,"&gt;2")</f>
        <v>0</v>
      </c>
      <c r="DU252" s="76">
        <f>SUMIFS('Planificación 2026-1'!R:R,'Planificación 2026-1'!W:W,C252,'Planificación 2026-1'!F:F,"SUNAMPE",'Planificación 2026-1'!X:X,"VIRTUAL",'Planificación 2026-1'!I:I,"&gt;2")</f>
        <v>0</v>
      </c>
      <c r="DV252" s="76">
        <f>SUMIFS('Planificación 2026-1'!R:R,'Planificación 2026-1'!W:W,C252,'Planificación 2026-1'!F:F,"SUNAMPE",'Planificación 2026-1'!X:X,"&lt;&gt;VIRTUAL",'Planificación 2026-1'!I:I,"&gt;2")</f>
        <v>0</v>
      </c>
      <c r="DW252" s="76">
        <f>SUMIFS('Planificación 2026-1'!R:R,'Planificación 2026-1'!W:W,C252,'Planificación 2026-1'!F:F,"FILIAL",'Planificación 2026-1'!X:X,"VIRTUAL",'Planificación 2026-1'!I:I,"&gt;2")</f>
        <v>0</v>
      </c>
      <c r="DX252" s="76">
        <f>SUMIFS('Planificación 2026-1'!R:R,'Planificación 2026-1'!W:W,C252,'Planificación 2026-1'!F:F,"FILIAL",'Planificación 2026-1'!X:X,"&lt;&gt;VIRTUAL",'Planificación 2026-1'!I:I,"&gt;2")</f>
        <v>0</v>
      </c>
      <c r="DY252" s="76">
        <f>SUMIFS('Planificación 2026-1'!R:R,'Planificación 2026-1'!W:W,C252,'Planificación 2026-1'!F:F,"PORUMA",'Planificación 2026-1'!X:X,"VIRTUAL",'Planificación 2026-1'!I:I,"&gt;2")</f>
        <v>0</v>
      </c>
      <c r="DZ252" s="76">
        <f>SUMIFS('Planificación 2026-1'!R:R,'Planificación 2026-1'!W:W,C252,'Planificación 2026-1'!F:F,"PORUMA",'Planificación 2026-1'!X:X,"&lt;&gt;VIRTUAL",'Planificación 2026-1'!I:I,"&gt;2")</f>
        <v>0</v>
      </c>
      <c r="EA252" s="76">
        <f>SUMIFS('Planificación 2026-1'!R:R,'Planificación 2026-1'!W:W,C252,'Planificación 2026-1'!F:F,"HUAURA",'Planificación 2026-1'!X:X,"VIRTUAL",'Planificación 2026-1'!I:I,"&gt;2")</f>
        <v>0</v>
      </c>
      <c r="EB252" s="76">
        <f>SUMIFS('Planificación 2026-1'!R:R,'Planificación 2026-1'!W:W,C252,'Planificación 2026-1'!F:F,"HUAURA",'Planificación 2026-1'!X:X,"&lt;&gt;VIRTUAL",'Planificación 2026-1'!I:I,"&gt;2")</f>
        <v>0</v>
      </c>
      <c r="EC252" s="76">
        <f>SUMIFS('Planificación 2026-1'!R:R,'Planificación 2026-1'!W:W,C252,'Planificación 2026-1'!F:F,"PRINCIPAL",'Planificación 2026-1'!X:X,"VIRTUAL",'Planificación 2026-1'!I:I,"&lt;3")</f>
        <v>0</v>
      </c>
      <c r="ED252" s="76">
        <f>SUMIFS('Planificación 2026-1'!R:R,'Planificación 2026-1'!W:W,C252,'Planificación 2026-1'!F:F,"PRINCIPAL",'Planificación 2026-1'!X:X,"&lt;&gt;VIRTUAL",'Planificación 2026-1'!I:I,"&lt;3")</f>
        <v>0</v>
      </c>
      <c r="EE252" s="76">
        <f>SUMIFS('Planificación 2026-1'!R:R,'Planificación 2026-1'!W:W,C252,'Planificación 2026-1'!F:F,"SUNAMPE",'Planificación 2026-1'!X:X,"VIRTUAL",'Planificación 2026-1'!I:I,"&lt;3")</f>
        <v>0</v>
      </c>
      <c r="EF252" s="76">
        <f>SUMIFS('Planificación 2026-1'!R:R,'Planificación 2026-1'!W:W,C252,'Planificación 2026-1'!F:F,"SUNAMPE",'Planificación 2026-1'!X:X,"&lt;&gt;VIRTUAL",'Planificación 2026-1'!I:I,"&lt;3")</f>
        <v>0</v>
      </c>
      <c r="EG252" s="76">
        <f>SUMIFS('Planificación 2026-1'!R:R,'Planificación 2026-1'!W:W,C252,'Planificación 2026-1'!F:F,"FILIAL",'Planificación 2026-1'!X:X,"VIRTUAL",'Planificación 2026-1'!I:I,"&lt;3")</f>
        <v>0</v>
      </c>
      <c r="EH252" s="76">
        <f>SUMIFS('Planificación 2026-1'!R:R,'Planificación 2026-1'!W:W,C252,'Planificación 2026-1'!F:F,"FILIAL",'Planificación 2026-1'!X:X,"&lt;&gt;VIRTUAL",'Planificación 2026-1'!I:I,"&lt;3")</f>
        <v>0</v>
      </c>
      <c r="EI252" s="76">
        <f>SUMIFS('Planificación 2026-1'!R:R,'Planificación 2026-1'!W:W,C252,'Planificación 2026-1'!F:F,"PORUMA",'Planificación 2026-1'!X:X,"VIRTUAL",'Planificación 2026-1'!I:I,"&lt;3")</f>
        <v>0</v>
      </c>
      <c r="EJ252" s="76">
        <f>SUMIFS('Planificación 2026-1'!R:R,'Planificación 2026-1'!W:W,C252,'Planificación 2026-1'!F:F,"PORUMA",'Planificación 2026-1'!X:X,"&lt;&gt;VIRTUAL",'Planificación 2026-1'!I:I,"&lt;3")</f>
        <v>0</v>
      </c>
      <c r="EK252" s="76">
        <f>SUMIFS('Planificación 2026-1'!R:R,'Planificación 2026-1'!W:W,C252,'Planificación 2026-1'!F:F,"HUAURA",'Planificación 2026-1'!X:X,"VIRTUAL",'Planificación 2026-1'!I:I,"&lt;3")</f>
        <v>0</v>
      </c>
      <c r="EL252" s="76">
        <f>SUMIFS('Planificación 2026-1'!R:R,'Planificación 2026-1'!W:W,C252,'Planificación 2026-1'!F:F,"HUAURA",'Planificación 2026-1'!X:X,"&lt;&gt;VIRTUAL",'Planificación 2026-1'!I:I,"&lt;3")</f>
        <v>0</v>
      </c>
      <c r="EM252" s="76"/>
      <c r="EN252" s="76">
        <f t="shared" si="32"/>
        <v>0</v>
      </c>
      <c r="EO252" s="76">
        <f t="shared" si="33"/>
        <v>0</v>
      </c>
      <c r="EP252" s="76" t="b">
        <f t="shared" si="34"/>
        <v>1</v>
      </c>
      <c r="EQ252" s="76" t="str">
        <f t="shared" si="35"/>
        <v/>
      </c>
      <c r="ER252" s="76" t="str">
        <f t="shared" si="40"/>
        <v>PRESENCIAL</v>
      </c>
    </row>
    <row r="253" spans="1:148" hidden="1">
      <c r="A253" s="83"/>
      <c r="B253" s="119">
        <v>250</v>
      </c>
      <c r="C253" s="115" t="s">
        <v>426</v>
      </c>
      <c r="D253" s="112">
        <f>SUMIF('Planificación 2026-1'!W:W,C253,'Planificación 2026-1'!R:R)</f>
        <v>0</v>
      </c>
      <c r="E253" s="114" t="s">
        <v>173</v>
      </c>
      <c r="F253" s="115" t="s">
        <v>171</v>
      </c>
      <c r="G253" s="115" t="s">
        <v>13</v>
      </c>
      <c r="H253" s="115" t="s">
        <v>122</v>
      </c>
      <c r="I253" s="107" t="str">
        <f>IF(SUM(COUNTIFS('Planificación 2026-1'!F:F,"PRINCIPAL",'Planificación 2026-1'!W:W,C253,'Planificación 2026-1'!H:H,"AF"))&gt;0,"P01"," ")</f>
        <v xml:space="preserve"> </v>
      </c>
      <c r="J253" s="108" t="str">
        <f>IF(SUM(COUNTIFS('Planificación 2026-1'!F:F,"PRINCIPAL",'Planificación 2026-1'!W:W,C253,'Planificación 2026-1'!H:H,"EN"))&gt;0,"P02"," ")</f>
        <v xml:space="preserve"> </v>
      </c>
      <c r="K253" s="108" t="str">
        <f>IF(SUM(COUNTIFS('Planificación 2026-1'!F:F,"PRINCIPAL",'Planificación 2026-1'!W:W,C253,'Planificación 2026-1'!H:H,"IS"))&gt;0,"P03"," ")</f>
        <v xml:space="preserve"> </v>
      </c>
      <c r="L253" s="108" t="str">
        <f>IF(SUM(COUNTIFS('Planificación 2026-1'!F:F,"PRINCIPAL",'Planificación 2026-1'!W:W,C253,'Planificación 2026-1'!H:H,"PS"))&gt;0,"P04"," ")</f>
        <v xml:space="preserve"> </v>
      </c>
      <c r="M253" s="108"/>
      <c r="N253" s="108" t="str">
        <f>IF(SUM(COUNTIFS('Planificación 2026-1'!F:F,"PRINCIPAL",'Planificación 2026-1'!W:W,C253,'Planificación 2026-1'!H:H,"IN"))&gt;0,"P06"," ")</f>
        <v xml:space="preserve"> </v>
      </c>
      <c r="O253" s="108" t="str">
        <f>IF(SUM(COUNTIFS('Planificación 2026-1'!F:F,"PRINCIPAL",'Planificación 2026-1'!W:W,C253,'Planificación 2026-1'!H:H,"CA"))&gt;0,"P07"," ")</f>
        <v xml:space="preserve"> </v>
      </c>
      <c r="P253" s="108" t="str">
        <f>IF(SUM(COUNTIFS('Planificación 2026-1'!F:F,"PRINCIPAL",'Planificación 2026-1'!W:W,C253,'Planificación 2026-1'!H:H,"DE"))&gt;0,"P08"," ")</f>
        <v xml:space="preserve"> </v>
      </c>
      <c r="Q253" s="108" t="str">
        <f>IF(SUM(COUNTIFS('Planificación 2026-1'!F:F,"PRINCIPAL",'Planificación 2026-1'!W:W,C253,'Planificación 2026-1'!H:H,"OB"))&gt;0,"P09"," ")</f>
        <v xml:space="preserve"> </v>
      </c>
      <c r="R253" s="108" t="str">
        <f>IF(SUM(COUNTIFS('Planificación 2026-1'!F:F,"PRINCIPAL",'Planificación 2026-1'!W:W,C253,'Planificación 2026-1'!H:H,"MH"))&gt;0,"P31"," ")</f>
        <v xml:space="preserve"> </v>
      </c>
      <c r="S253" s="108" t="str">
        <f>IF(SUM(COUNTIFS('Planificación 2026-1'!F:F,"PRINCIPAL",'Planificación 2026-1'!W:W,C253,'Planificación 2026-1'!H:H,"IC"))&gt;0,"P32"," ")</f>
        <v xml:space="preserve"> </v>
      </c>
      <c r="T253" s="108" t="str">
        <f>IF(SUM(COUNTIFS('Planificación 2026-1'!F:F,"PRINCIPAL",'Planificación 2026-1'!W:W,C253,'Planificación 2026-1'!H:H,"AR"))&gt;0,"P34"," ")</f>
        <v xml:space="preserve"> </v>
      </c>
      <c r="U253" s="108" t="str">
        <f>IF(SUM(COUNTIFS('Planificación 2026-1'!F:F,"PRINCIPAL",'Planificación 2026-1'!W:W,C253,'Planificación 2026-1'!H:H,"T1"))&gt;0,"P35"," ")</f>
        <v xml:space="preserve"> </v>
      </c>
      <c r="V253" s="108" t="str">
        <f>IF(SUM(COUNTIFS('Planificación 2026-1'!F:F,"PRINCIPAL",'Planificación 2026-1'!W:W,C253,'Planificación 2026-1'!H:H,"T3"))&gt;0,"P36"," ")</f>
        <v xml:space="preserve"> </v>
      </c>
      <c r="W253" s="108" t="str">
        <f>IF(SUM(COUNTIFS('Planificación 2026-1'!F:F,"PRINCIPAL",'Planificación 2026-1'!W:W,C253,'Planificación 2026-1'!H:H,"T2"))&gt;0,"P37"," ")</f>
        <v xml:space="preserve"> </v>
      </c>
      <c r="X253" s="108" t="str">
        <f>IF(SUM(COUNTIFS('Planificación 2026-1'!F:F,"PRINCIPAL",'Planificación 2026-1'!W:W,C253,'Planificación 2026-1'!H:H,"AE"))&gt;0,"P38"," ")</f>
        <v xml:space="preserve"> </v>
      </c>
      <c r="Y253" s="108" t="str">
        <f>IF(SUM(COUNTIFS('Planificación 2026-1'!F:F,"PRINCIPAL",'Planificación 2026-1'!W:W,C253,'Planificación 2026-1'!H:H,"T4"))&gt;0,"P55"," ")</f>
        <v xml:space="preserve"> </v>
      </c>
      <c r="Z253" s="108" t="str">
        <f>IF(SUM(COUNTIFS('Planificación 2026-1'!F:F,"FILIAL",'Planificación 2026-1'!W:W,C253,'Planificación 2026-1'!H:H,"AF"))&gt;0," P01"," ")</f>
        <v xml:space="preserve"> </v>
      </c>
      <c r="AA253" s="108" t="str">
        <f>IF(SUM(COUNTIFS('Planificación 2026-1'!F:F,"FILIAL",'Planificación 2026-1'!W:W,C253,'Planificación 2026-1'!H:H,"EN"))&gt;0,"P02"," ")</f>
        <v xml:space="preserve"> </v>
      </c>
      <c r="AB253" s="108" t="str">
        <f>IF(SUM(COUNTIFS('Planificación 2026-1'!F:F,"FILIAL",'Planificación 2026-1'!W:W,C253,'Planificación 2026-1'!H:H,"IS"))&gt;0,"P03"," ")</f>
        <v xml:space="preserve"> </v>
      </c>
      <c r="AC253" s="108" t="str">
        <f>IF(SUM(COUNTIFS('Planificación 2026-1'!F:F,"FILIAL",'Planificación 2026-1'!W:W,C253,'Planificación 2026-1'!H:H,"PS"))&gt;0,"P04"," ")</f>
        <v xml:space="preserve"> </v>
      </c>
      <c r="AD253" s="108"/>
      <c r="AE253" s="108" t="str">
        <f>IF(SUM(COUNTIFS('Planificación 2026-1'!F:F,"FILIAL",'Planificación 2026-1'!W:W,C253,'Planificación 2026-1'!H:H,"IN"))&gt;0,"P06"," ")</f>
        <v xml:space="preserve"> </v>
      </c>
      <c r="AF253" s="108" t="str">
        <f>IF(SUM(COUNTIFS('Planificación 2026-1'!F:F,"FILIAL",'Planificación 2026-1'!W:W,C253,'Planificación 2026-1'!H:H,"CA"))&gt;0,"P07"," ")</f>
        <v xml:space="preserve"> </v>
      </c>
      <c r="AG253" s="108" t="str">
        <f>IF(SUM(COUNTIFS('Planificación 2026-1'!F:F,"FILIAL",'Planificación 2026-1'!W:W,C253,'Planificación 2026-1'!H:H,"DE"))&gt;0,"P08"," ")</f>
        <v xml:space="preserve"> </v>
      </c>
      <c r="AH253" s="108" t="str">
        <f>IF(SUM(COUNTIFS('Planificación 2026-1'!F:F,"FILIAL",'Planificación 2026-1'!W:W,C253,'Planificación 2026-1'!H:H,"OB"))&gt;0,"P09"," ")</f>
        <v xml:space="preserve"> </v>
      </c>
      <c r="AI253" s="108" t="str">
        <f>IF(SUM(COUNTIFS('Planificación 2026-1'!F:F,"FILIAL",'Planificación 2026-1'!W:W,C253,'Planificación 2026-1'!H:H,"MH"))&gt;0,"P31"," ")</f>
        <v xml:space="preserve"> </v>
      </c>
      <c r="AJ253" s="108" t="str">
        <f>IF(SUM(COUNTIFS('Planificación 2026-1'!F:F,"FILIAL",'Planificación 2026-1'!W:W,C253,'Planificación 2026-1'!H:H,"IC"))&gt;0,"P32"," ")</f>
        <v xml:space="preserve"> </v>
      </c>
      <c r="AK253" s="108" t="str">
        <f>IF(SUM(COUNTIFS('Planificación 2026-1'!F:F,"FILIAL",'Planificación 2026-1'!W:W,C253,'Planificación 2026-1'!H:H,"AR"))&gt;0,"P34"," ")</f>
        <v xml:space="preserve"> </v>
      </c>
      <c r="AL253" s="108" t="str">
        <f>IF(SUM(COUNTIFS('Planificación 2026-1'!F:F,"FILIAL",'Planificación 2026-1'!W:W,C253,'Planificación 2026-1'!H:H,"T1"))&gt;0,"P35"," ")</f>
        <v xml:space="preserve"> </v>
      </c>
      <c r="AM253" s="108" t="str">
        <f>IF(SUM(COUNTIFS('Planificación 2026-1'!F:F,"FILIAL",'Planificación 2026-1'!W:W,C253,'Planificación 2026-1'!H:H,"T3"))&gt;0,"P36"," ")</f>
        <v xml:space="preserve"> </v>
      </c>
      <c r="AN253" s="108" t="str">
        <f>IF(SUM(COUNTIFS('Planificación 2026-1'!F:F,"FILIAL",'Planificación 2026-1'!W:W,C253,'Planificación 2026-1'!H:H,"T2"))&gt;0,"P37"," ")</f>
        <v xml:space="preserve"> </v>
      </c>
      <c r="AO253" s="108" t="str">
        <f>IF(SUM(COUNTIFS('Planificación 2026-1'!F:F,"FILIAL",'Planificación 2026-1'!W:W,C253,'Planificación 2026-1'!H:H,"AE"))&gt;0,"P38"," ")</f>
        <v xml:space="preserve"> </v>
      </c>
      <c r="AP253" s="108" t="str">
        <f>IF(SUM(COUNTIFS('Planificación 2026-1'!F:F,"FILIAL",'Planificación 2026-1'!W:W,C253,'Planificación 2026-1'!H:H,"T4"))&gt;0,"P55"," ")</f>
        <v xml:space="preserve"> </v>
      </c>
      <c r="AQ253" s="108" t="str">
        <f>IF(SUM(COUNTIFS('Planificación 2026-1'!F:F,"SUNAMPE",'Planificación 2026-1'!W:W,C253,'Planificación 2026-1'!H:H,"AF"))&gt;0," P01"," ")</f>
        <v xml:space="preserve"> </v>
      </c>
      <c r="AR253" s="108" t="str">
        <f>IF(SUM(COUNTIFS('Planificación 2026-1'!F:F,"SUNAMPE",'Planificación 2026-1'!W:W,C253,'Planificación 2026-1'!H:H,"EN"))&gt;0,"P02"," ")</f>
        <v xml:space="preserve"> </v>
      </c>
      <c r="AS253" s="108" t="str">
        <f>IF(SUM(COUNTIFS('Planificación 2026-1'!F:F,"SUNAMPE",'Planificación 2026-1'!W:W,C253,'Planificación 2026-1'!H:H,"IS"))&gt;0,"P03"," ")</f>
        <v xml:space="preserve"> </v>
      </c>
      <c r="AT253" s="108" t="str">
        <f>IF(SUM(COUNTIFS('Planificación 2026-1'!F:F,"SUNAMPE",'Planificación 2026-1'!W:W,C253,'Planificación 2026-1'!H:H,"PS"))&gt;0,"P04"," ")</f>
        <v xml:space="preserve"> </v>
      </c>
      <c r="AU253" s="108"/>
      <c r="AV253" s="108" t="str">
        <f>IF(SUM(COUNTIFS('Planificación 2026-1'!F:F,"SUNAMPE",'Planificación 2026-1'!W:W,C253,'Planificación 2026-1'!H:H,"IN"))&gt;0,"P06"," ")</f>
        <v xml:space="preserve"> </v>
      </c>
      <c r="AW253" s="108" t="str">
        <f>IF(SUM(COUNTIFS('Planificación 2026-1'!F:F,"SUNAMPE",'Planificación 2026-1'!W:W,C253,'Planificación 2026-1'!H:H,"CA"))&gt;0,"P07"," ")</f>
        <v xml:space="preserve"> </v>
      </c>
      <c r="AX253" s="108" t="str">
        <f>IF(SUM(COUNTIFS('Planificación 2026-1'!F:F,"SUNAMPE",'Planificación 2026-1'!W:W,C253,'Planificación 2026-1'!H:H,"DE"))&gt;0,"P08"," ")</f>
        <v xml:space="preserve"> </v>
      </c>
      <c r="AY253" s="108" t="str">
        <f>IF(SUM(COUNTIFS('Planificación 2026-1'!F:F,"SUNAMPE",'Planificación 2026-1'!W:W,C253,'Planificación 2026-1'!H:H,"OB"))&gt;0,"P09"," ")</f>
        <v xml:space="preserve"> </v>
      </c>
      <c r="AZ253" s="108" t="str">
        <f>IF(SUM(COUNTIFS('Planificación 2026-1'!F:F,"SUNAMPE",'Planificación 2026-1'!W:W,C253,'Planificación 2026-1'!H:H,"MH"))&gt;0,"P31"," ")</f>
        <v xml:space="preserve"> </v>
      </c>
      <c r="BA253" s="108" t="str">
        <f>IF(SUM(COUNTIFS('Planificación 2026-1'!F:F,"SUNAMPE",'Planificación 2026-1'!W:W,C253,'Planificación 2026-1'!H:H,"IC"))&gt;0,"P32"," ")</f>
        <v xml:space="preserve"> </v>
      </c>
      <c r="BB253" s="108" t="str">
        <f>IF(SUM(COUNTIFS('Planificación 2026-1'!F:F,"SUNAMPE",'Planificación 2026-1'!W:W,C253,'Planificación 2026-1'!H:H,"AR"))&gt;0,"P34"," ")</f>
        <v xml:space="preserve"> </v>
      </c>
      <c r="BC253" s="108" t="str">
        <f>IF(SUM(COUNTIFS('Planificación 2026-1'!F:F,"SUNAMPE",'Planificación 2026-1'!W:W,C253,'Planificación 2026-1'!H:H,"T1"))&gt;0,"P35"," ")</f>
        <v xml:space="preserve"> </v>
      </c>
      <c r="BD253" s="108" t="str">
        <f>IF(SUM(COUNTIFS('Planificación 2026-1'!F:F,"SUNAMPE",'Planificación 2026-1'!W:W,C253,'Planificación 2026-1'!H:H,"T3"))&gt;0,"P36"," ")</f>
        <v xml:space="preserve"> </v>
      </c>
      <c r="BE253" s="108" t="str">
        <f>IF(SUM(COUNTIFS('Planificación 2026-1'!F:F,"SUNAMPE",'Planificación 2026-1'!W:W,C253,'Planificación 2026-1'!H:H,"T2"))&gt;0,"P37"," ")</f>
        <v xml:space="preserve"> </v>
      </c>
      <c r="BF253" s="108" t="str">
        <f>IF(SUM(COUNTIFS('Planificación 2026-1'!F:F,"SUNAMPE",'Planificación 2026-1'!W:W,C253,'Planificación 2026-1'!H:H,"AE"))&gt;0,"P38"," ")</f>
        <v xml:space="preserve"> </v>
      </c>
      <c r="BG253" s="108" t="str">
        <f>IF(SUM(COUNTIFS('Planificación 2026-1'!F:F,"SUNAMPE",'Planificación 2026-1'!W:W,C253,'Planificación 2026-1'!H:H,"T4"))&gt;0,"P55"," ")</f>
        <v xml:space="preserve"> </v>
      </c>
      <c r="BH253" s="108" t="str">
        <f>IF(SUM(COUNTIFS('Planificación 2026-1'!F:F,"HUAURA",'Planificación 2026-1'!W:W,C253,'Planificación 2026-1'!H:H,"AF"))&gt;0," P01"," ")</f>
        <v xml:space="preserve"> </v>
      </c>
      <c r="BI253" s="108" t="str">
        <f>IF(SUM(COUNTIFS('Planificación 2026-1'!F:F,"HUAURA",'Planificación 2026-1'!W:W,C253,'Planificación 2026-1'!H:H,"EN"))&gt;0,"P02"," ")</f>
        <v xml:space="preserve"> </v>
      </c>
      <c r="BJ253" s="108" t="str">
        <f>IF(SUM(COUNTIFS('Planificación 2026-1'!F:F,"HUAURA",'Planificación 2026-1'!W:W,C253,'Planificación 2026-1'!H:H,"IS"))&gt;0,"P03"," ")</f>
        <v xml:space="preserve"> </v>
      </c>
      <c r="BK253" s="108" t="str">
        <f>IF(SUM(COUNTIFS('Planificación 2026-1'!F:F,"HUAURA",'Planificación 2026-1'!W:W,C253,'Planificación 2026-1'!H:H,"PS"))&gt;0,"P04"," ")</f>
        <v xml:space="preserve"> </v>
      </c>
      <c r="BL253" s="108"/>
      <c r="BM253" s="108" t="str">
        <f>IF(SUM(COUNTIFS('Planificación 2026-1'!F:F,"HUAURA",'Planificación 2026-1'!W:W,C253,'Planificación 2026-1'!H:H,"IN"))&gt;0,"P06"," ")</f>
        <v xml:space="preserve"> </v>
      </c>
      <c r="BN253" s="108" t="str">
        <f>IF(SUM(COUNTIFS('Planificación 2026-1'!F:F,"HUAURA",'Planificación 2026-1'!W:W,C253,'Planificación 2026-1'!H:H,"CA"))&gt;0,"P07"," ")</f>
        <v xml:space="preserve"> </v>
      </c>
      <c r="BO253" s="108" t="str">
        <f>IF(SUM(COUNTIFS('Planificación 2026-1'!F:F,"HUAURA",'Planificación 2026-1'!W:W,C253,'Planificación 2026-1'!H:H,"DE"))&gt;0,"P08"," ")</f>
        <v xml:space="preserve"> </v>
      </c>
      <c r="BP253" s="108" t="str">
        <f>IF(SUM(COUNTIFS('Planificación 2026-1'!F:F,"HUAURA",'Planificación 2026-1'!W:W,C253,'Planificación 2026-1'!H:H,"OB"))&gt;0,"P09"," ")</f>
        <v xml:space="preserve"> </v>
      </c>
      <c r="BQ253" s="108" t="str">
        <f>IF(SUM(COUNTIFS('Planificación 2026-1'!F:F,"HUAURA",'Planificación 2026-1'!W:W,C253,'Planificación 2026-1'!H:H,"MH"))&gt;0,"P31"," ")</f>
        <v xml:space="preserve"> </v>
      </c>
      <c r="BR253" s="108" t="str">
        <f>IF(SUM(COUNTIFS('Planificación 2026-1'!F:F,"HUAURA",'Planificación 2026-1'!W:W,C253,'Planificación 2026-1'!H:H,"IC"))&gt;0,"P32"," ")</f>
        <v xml:space="preserve"> </v>
      </c>
      <c r="BS253" s="108" t="str">
        <f>IF(SUM(COUNTIFS('Planificación 2026-1'!F:F,"HUAURA",'Planificación 2026-1'!W:W,C253,'Planificación 2026-1'!H:H,"AR"))&gt;0,"P34"," ")</f>
        <v xml:space="preserve"> </v>
      </c>
      <c r="BT253" s="108" t="str">
        <f>IF(SUM(COUNTIFS('Planificación 2026-1'!F:F,"HUAURA",'Planificación 2026-1'!W:W,C253,'Planificación 2026-1'!H:H,"T1"))&gt;0,"P35"," ")</f>
        <v xml:space="preserve"> </v>
      </c>
      <c r="BU253" s="108" t="str">
        <f>IF(SUM(COUNTIFS('Planificación 2026-1'!F:F,"HUAURA",'Planificación 2026-1'!W:W,C253,'Planificación 2026-1'!H:H,"T3"))&gt;0,"P36"," ")</f>
        <v xml:space="preserve"> </v>
      </c>
      <c r="BV253" s="108" t="str">
        <f>IF(SUM(COUNTIFS('Planificación 2026-1'!F:F,"HUAURA",'Planificación 2026-1'!W:W,C253,'Planificación 2026-1'!H:H,"T2"))&gt;0,"P37"," ")</f>
        <v xml:space="preserve"> </v>
      </c>
      <c r="BW253" s="108" t="str">
        <f>IF(SUM(COUNTIFS('Planificación 2026-1'!F:F,"HUAURA",'Planificación 2026-1'!W:W,C253,'Planificación 2026-1'!H:H,"AE"))&gt;0,"P38"," ")</f>
        <v xml:space="preserve"> </v>
      </c>
      <c r="BX253" s="108" t="str">
        <f>IF(SUM(COUNTIFS('Planificación 2026-1'!F:F,"HUAURA",'Planificación 2026-1'!W:W,C253,'Planificación 2026-1'!H:H,"T4"))&gt;0,"P55"," ")</f>
        <v xml:space="preserve"> </v>
      </c>
      <c r="BY253" s="109">
        <f>SUMIFS('Planificación 2026-1'!R:R,'Planificación 2026-1'!W:W,C253,'Planificación 2026-1'!H:H,"AF",'Planificación 2026-1'!I:I,"&gt;2")</f>
        <v>0</v>
      </c>
      <c r="BZ253" s="109">
        <f>SUMIFS('Planificación 2026-1'!R:R,'Planificación 2026-1'!W:W,C253,'Planificación 2026-1'!H:H,"EN",'Planificación 2026-1'!I:I,"&gt;2")</f>
        <v>0</v>
      </c>
      <c r="CA253" s="109">
        <f>SUMIFS('Planificación 2026-1'!R:R,'Planificación 2026-1'!W:W,C253,'Planificación 2026-1'!H:H,"IS",'Planificación 2026-1'!I:I,"&gt;2")</f>
        <v>0</v>
      </c>
      <c r="CB253" s="109">
        <f>SUMIFS('Planificación 2026-1'!R:R,'Planificación 2026-1'!W:W,C253,'Planificación 2026-1'!H:H,"PS",'Planificación 2026-1'!I:I,"&gt;2")</f>
        <v>0</v>
      </c>
      <c r="CC253" s="109">
        <f>SUMIFS('Planificación 2026-1'!R:R,'Planificación 2026-1'!W:W,C253,'Planificación 2026-1'!H:H,"IN",'Planificación 2026-1'!I:I,"&gt;2")</f>
        <v>0</v>
      </c>
      <c r="CD253" s="109">
        <f>SUMIFS('Planificación 2026-1'!R:R,'Planificación 2026-1'!W:W,C253,'Planificación 2026-1'!H:H,"CA",'Planificación 2026-1'!I:I,"&gt;2")</f>
        <v>0</v>
      </c>
      <c r="CE253" s="109">
        <f>SUMIFS('Planificación 2026-1'!R:R,'Planificación 2026-1'!W:W,C253,'Planificación 2026-1'!H:H,"DE",'Planificación 2026-1'!I:I,"&gt;2")</f>
        <v>0</v>
      </c>
      <c r="CF253" s="109">
        <f>SUMIFS('Planificación 2026-1'!R:R,'Planificación 2026-1'!W:W,C253,'Planificación 2026-1'!H:H,"OB",'Planificación 2026-1'!I:I,"&gt;2")</f>
        <v>0</v>
      </c>
      <c r="CG253" s="109">
        <f>SUMIFS('Planificación 2026-1'!R:R,'Planificación 2026-1'!W:W,C253,'Planificación 2026-1'!H:H,"MH",'Planificación 2026-1'!I:I,"&gt;2")</f>
        <v>0</v>
      </c>
      <c r="CH253" s="109">
        <f>SUMIFS('Planificación 2026-1'!R:R,'Planificación 2026-1'!W:W,C253,'Planificación 2026-1'!H:H,"IC",'Planificación 2026-1'!I:I,"&gt;2")</f>
        <v>0</v>
      </c>
      <c r="CI253" s="109">
        <f>SUMIFS('Planificación 2026-1'!R:R,'Planificación 2026-1'!W:W,C253,'Planificación 2026-1'!H:H,"AR",'Planificación 2026-1'!I:I,"&gt;2")</f>
        <v>0</v>
      </c>
      <c r="CJ253" s="109">
        <f>SUMIFS('Planificación 2026-1'!R:R,'Planificación 2026-1'!W:W,C253,'Planificación 2026-1'!H:H,"T1",'Planificación 2026-1'!I:I,"&gt;2")</f>
        <v>0</v>
      </c>
      <c r="CK253" s="109">
        <f>SUMIFS('Planificación 2026-1'!R:R,'Planificación 2026-1'!W:W,C253,'Planificación 2026-1'!H:H,"T3",'Planificación 2026-1'!I:I,"&gt;2")</f>
        <v>0</v>
      </c>
      <c r="CL253" s="109">
        <f>SUMIFS('Planificación 2026-1'!R:R,'Planificación 2026-1'!W:W,C253,'Planificación 2026-1'!H:H,"T2",'Planificación 2026-1'!I:I,"&gt;2")</f>
        <v>0</v>
      </c>
      <c r="CM253" s="109">
        <f>SUMIFS('Planificación 2026-1'!R:R,'Planificación 2026-1'!W:W,C253,'Planificación 2026-1'!H:H,"AE",'Planificación 2026-1'!I:I,"&gt;2")</f>
        <v>0</v>
      </c>
      <c r="CN253" s="109">
        <f>SUMIFS('Planificación 2026-1'!R:R,'Planificación 2026-1'!W:W,C253,'Planificación 2026-1'!H:H,"T4",'Planificación 2026-1'!I:I,"&gt;2")</f>
        <v>0</v>
      </c>
      <c r="CO253" s="109">
        <f>SUMIFS('Planificación 2026-1'!R:R,'Planificación 2026-1'!W:W,C253,'Planificación 2026-1'!H:H,"AF",'Planificación 2026-1'!I:I,"&lt;3")</f>
        <v>0</v>
      </c>
      <c r="CP253" s="109">
        <f>SUMIFS('Planificación 2026-1'!R:R,'Planificación 2026-1'!W:W,C253,'Planificación 2026-1'!H:H,"EN",'Planificación 2026-1'!I:I,"&lt;3")</f>
        <v>0</v>
      </c>
      <c r="CQ253" s="109">
        <f>SUMIFS('Planificación 2026-1'!R:R,'Planificación 2026-1'!W:W,C253,'Planificación 2026-1'!H:H,"IS",'Planificación 2026-1'!I:I,"&lt;3")</f>
        <v>0</v>
      </c>
      <c r="CR253" s="109">
        <f>SUMIFS('Planificación 2026-1'!R:R,'Planificación 2026-1'!W:W,C253,'Planificación 2026-1'!H:H,"PS",'Planificación 2026-1'!I:I,"&lt;3")</f>
        <v>0</v>
      </c>
      <c r="CS253" s="109">
        <f>SUMIFS('Planificación 2026-1'!R:R,'Planificación 2026-1'!W:W,C253,'Planificación 2026-1'!H:H,"IN",'Planificación 2026-1'!I:I,"&lt;3")</f>
        <v>0</v>
      </c>
      <c r="CT253" s="109">
        <f>SUMIFS('Planificación 2026-1'!R:R,'Planificación 2026-1'!W:W,C253,'Planificación 2026-1'!H:H,"CA",'Planificación 2026-1'!I:I,"&lt;3")</f>
        <v>0</v>
      </c>
      <c r="CU253" s="109">
        <f>SUMIFS('Planificación 2026-1'!R:R,'Planificación 2026-1'!W:W,C253,'Planificación 2026-1'!H:H,"DE",'Planificación 2026-1'!I:I,"&lt;3")</f>
        <v>0</v>
      </c>
      <c r="CV253" s="109">
        <f>SUMIFS('Planificación 2026-1'!R:R,'Planificación 2026-1'!W:W,C253,'Planificación 2026-1'!H:H,"OB",'Planificación 2026-1'!I:I,"&lt;3")</f>
        <v>0</v>
      </c>
      <c r="CW253" s="109">
        <f>SUMIFS('Planificación 2026-1'!R:R,'Planificación 2026-1'!W:W,C253,'Planificación 2026-1'!H:H,"MH",'Planificación 2026-1'!I:I,"&lt;3")</f>
        <v>0</v>
      </c>
      <c r="CX253" s="109">
        <f>SUMIFS('Planificación 2026-1'!R:R,'Planificación 2026-1'!W:W,C253,'Planificación 2026-1'!H:H,"IC",'Planificación 2026-1'!I:I,"&lt;3")</f>
        <v>0</v>
      </c>
      <c r="CY253" s="109">
        <f>SUMIFS('Planificación 2026-1'!R:R,'Planificación 2026-1'!W:W,C253,'Planificación 2026-1'!H:H,"AR",'Planificación 2026-1'!I:I,"&lt;3")</f>
        <v>0</v>
      </c>
      <c r="CZ253" s="109">
        <f>SUMIFS('Planificación 2026-1'!R:R,'Planificación 2026-1'!W:W,C253,'Planificación 2026-1'!H:H,"T1",'Planificación 2026-1'!I:I,"&lt;3")</f>
        <v>0</v>
      </c>
      <c r="DA253" s="109">
        <f>SUMIFS('Planificación 2026-1'!R:R,'Planificación 2026-1'!W:W,C253,'Planificación 2026-1'!H:H,"T3",'Planificación 2026-1'!I:I,"&lt;3")</f>
        <v>0</v>
      </c>
      <c r="DB253" s="109">
        <f>SUMIFS('Planificación 2026-1'!R:R,'Planificación 2026-1'!W:W,C253,'Planificación 2026-1'!H:H,"T2",'Planificación 2026-1'!I:I,"&lt;3")</f>
        <v>0</v>
      </c>
      <c r="DC253" s="109">
        <f>SUMIFS('Planificación 2026-1'!R:R,'Planificación 2026-1'!W:W,C253,'Planificación 2026-1'!H:H,"AE",'Planificación 2026-1'!I:I,"&lt;3")</f>
        <v>0</v>
      </c>
      <c r="DD253" s="109">
        <f>SUMIFS('Planificación 2026-1'!R:R,'Planificación 2026-1'!W:W,C253,'Planificación 2026-1'!H:H,"T4",'Planificación 2026-1'!I:I,"&lt;3")</f>
        <v>0</v>
      </c>
      <c r="DE253" s="108" t="str">
        <f t="shared" si="36"/>
        <v/>
      </c>
      <c r="DF253" s="41">
        <f>IF(C253="","",SUMIFS('Planificación 2026-1'!R:R,'Planificación 2026-1'!W:W,C253,'Planificación 2026-1'!F:F,"PRINCIPAL",'Planificación 2026-1'!X:X,"VIRTUAL"))</f>
        <v>0</v>
      </c>
      <c r="DG253" s="41">
        <f>IF(C253="","",SUMIFS('Planificación 2026-1'!R:R,'Planificación 2026-1'!W:W,C253,'Planificación 2026-1'!F:F,"PRINCIPAL",'Planificación 2026-1'!X:X,"PRESENCIAL"))</f>
        <v>0</v>
      </c>
      <c r="DH253" s="41">
        <f>IF(C253="","",SUMIFS('Planificación 2026-1'!R:R,'Planificación 2026-1'!W:W,C253,'Planificación 2026-1'!F:F,"PRINCIPAL",'Planificación 2026-1'!X:X,"HIBRIDO PRESENCIAL"))</f>
        <v>0</v>
      </c>
      <c r="DI253" s="108" t="str">
        <f t="shared" si="37"/>
        <v/>
      </c>
      <c r="DJ253" s="108">
        <f>IF(C253="","",SUMIFS('Planificación 2026-1'!R:R,'Planificación 2026-1'!W:W,C253,'Planificación 2026-1'!F:F,"FILIAL",'Planificación 2026-1'!X:X,"VIRTUAL"))</f>
        <v>0</v>
      </c>
      <c r="DK253" s="110">
        <f>IF(C253="","",SUMIFS('Planificación 2026-1'!R:R,'Planificación 2026-1'!W:W,C253,'Planificación 2026-1'!F:F,"FILIAL",'Planificación 2026-1'!X:X,"PRESENCIAL"))</f>
        <v>0</v>
      </c>
      <c r="DL253" s="61">
        <f>IF(C253="","",SUMIFS('Planificación 2026-1'!R:R,'Planificación 2026-1'!W:W,C253,'Planificación 2026-1'!F:F,"FILIAL",'Planificación 2026-1'!X:X,"HIBRIDO PRESENCIAL"))</f>
        <v>0</v>
      </c>
      <c r="DM253" s="111" t="str">
        <f t="shared" si="38"/>
        <v/>
      </c>
      <c r="DN253" s="108">
        <f>IF(C253="","",SUMIFS('Planificación 2026-1'!R:R,'Planificación 2026-1'!W:W,C253,'Planificación 2026-1'!F:F,"SUNAMPE",'Planificación 2026-1'!X:X,"VIRTUAL"))</f>
        <v>0</v>
      </c>
      <c r="DO253" s="61">
        <f>IF(C253="","",SUMIFS('Planificación 2026-1'!R:R,'Planificación 2026-1'!W:W,C253,'Planificación 2026-1'!F:F,"SUNAMPE",'Planificación 2026-1'!X:X,"PRESENCIAL"))</f>
        <v>0</v>
      </c>
      <c r="DP253" s="111" t="str">
        <f t="shared" si="39"/>
        <v/>
      </c>
      <c r="DQ253" s="108">
        <f>IF(C253="","",SUMIFS('Planificación 2026-1'!R:R,'Planificación 2026-1'!W:W,C253,'Planificación 2026-1'!F:F,"HUAURA",'Planificación 2026-1'!X:X,"VIRTUAL"))</f>
        <v>0</v>
      </c>
      <c r="DR253" s="61">
        <f>IF(C253="","",SUMIFS('Planificación 2026-1'!R:R,'Planificación 2026-1'!W:W,C253,'Planificación 2026-1'!F:F,"HUAURA",'Planificación 2026-1'!X:X,"PRESENCIAL"))</f>
        <v>0</v>
      </c>
      <c r="DS253" s="76">
        <f>SUMIFS('Planificación 2026-1'!R:R,'Planificación 2026-1'!W:W,C253,'Planificación 2026-1'!F:F,"PRINCIPAL",'Planificación 2026-1'!X:X,"VIRTUAL",'Planificación 2026-1'!I:I,"&gt;2")</f>
        <v>0</v>
      </c>
      <c r="DT253" s="76">
        <f>SUMIFS('Planificación 2026-1'!R:R,'Planificación 2026-1'!W:W,C253,'Planificación 2026-1'!F:F,"PRINCIPAL",'Planificación 2026-1'!X:X,"&lt;&gt;VIRTUAL",'Planificación 2026-1'!I:I,"&gt;2")</f>
        <v>0</v>
      </c>
      <c r="DU253" s="76">
        <f>SUMIFS('Planificación 2026-1'!R:R,'Planificación 2026-1'!W:W,C253,'Planificación 2026-1'!F:F,"SUNAMPE",'Planificación 2026-1'!X:X,"VIRTUAL",'Planificación 2026-1'!I:I,"&gt;2")</f>
        <v>0</v>
      </c>
      <c r="DV253" s="76">
        <f>SUMIFS('Planificación 2026-1'!R:R,'Planificación 2026-1'!W:W,C253,'Planificación 2026-1'!F:F,"SUNAMPE",'Planificación 2026-1'!X:X,"&lt;&gt;VIRTUAL",'Planificación 2026-1'!I:I,"&gt;2")</f>
        <v>0</v>
      </c>
      <c r="DW253" s="76">
        <f>SUMIFS('Planificación 2026-1'!R:R,'Planificación 2026-1'!W:W,C253,'Planificación 2026-1'!F:F,"FILIAL",'Planificación 2026-1'!X:X,"VIRTUAL",'Planificación 2026-1'!I:I,"&gt;2")</f>
        <v>0</v>
      </c>
      <c r="DX253" s="76">
        <f>SUMIFS('Planificación 2026-1'!R:R,'Planificación 2026-1'!W:W,C253,'Planificación 2026-1'!F:F,"FILIAL",'Planificación 2026-1'!X:X,"&lt;&gt;VIRTUAL",'Planificación 2026-1'!I:I,"&gt;2")</f>
        <v>0</v>
      </c>
      <c r="DY253" s="76">
        <f>SUMIFS('Planificación 2026-1'!R:R,'Planificación 2026-1'!W:W,C253,'Planificación 2026-1'!F:F,"PORUMA",'Planificación 2026-1'!X:X,"VIRTUAL",'Planificación 2026-1'!I:I,"&gt;2")</f>
        <v>0</v>
      </c>
      <c r="DZ253" s="76">
        <f>SUMIFS('Planificación 2026-1'!R:R,'Planificación 2026-1'!W:W,C253,'Planificación 2026-1'!F:F,"PORUMA",'Planificación 2026-1'!X:X,"&lt;&gt;VIRTUAL",'Planificación 2026-1'!I:I,"&gt;2")</f>
        <v>0</v>
      </c>
      <c r="EA253" s="76">
        <f>SUMIFS('Planificación 2026-1'!R:R,'Planificación 2026-1'!W:W,C253,'Planificación 2026-1'!F:F,"HUAURA",'Planificación 2026-1'!X:X,"VIRTUAL",'Planificación 2026-1'!I:I,"&gt;2")</f>
        <v>0</v>
      </c>
      <c r="EB253" s="76">
        <f>SUMIFS('Planificación 2026-1'!R:R,'Planificación 2026-1'!W:W,C253,'Planificación 2026-1'!F:F,"HUAURA",'Planificación 2026-1'!X:X,"&lt;&gt;VIRTUAL",'Planificación 2026-1'!I:I,"&gt;2")</f>
        <v>0</v>
      </c>
      <c r="EC253" s="76">
        <f>SUMIFS('Planificación 2026-1'!R:R,'Planificación 2026-1'!W:W,C253,'Planificación 2026-1'!F:F,"PRINCIPAL",'Planificación 2026-1'!X:X,"VIRTUAL",'Planificación 2026-1'!I:I,"&lt;3")</f>
        <v>0</v>
      </c>
      <c r="ED253" s="76">
        <f>SUMIFS('Planificación 2026-1'!R:R,'Planificación 2026-1'!W:W,C253,'Planificación 2026-1'!F:F,"PRINCIPAL",'Planificación 2026-1'!X:X,"&lt;&gt;VIRTUAL",'Planificación 2026-1'!I:I,"&lt;3")</f>
        <v>0</v>
      </c>
      <c r="EE253" s="76">
        <f>SUMIFS('Planificación 2026-1'!R:R,'Planificación 2026-1'!W:W,C253,'Planificación 2026-1'!F:F,"SUNAMPE",'Planificación 2026-1'!X:X,"VIRTUAL",'Planificación 2026-1'!I:I,"&lt;3")</f>
        <v>0</v>
      </c>
      <c r="EF253" s="76">
        <f>SUMIFS('Planificación 2026-1'!R:R,'Planificación 2026-1'!W:W,C253,'Planificación 2026-1'!F:F,"SUNAMPE",'Planificación 2026-1'!X:X,"&lt;&gt;VIRTUAL",'Planificación 2026-1'!I:I,"&lt;3")</f>
        <v>0</v>
      </c>
      <c r="EG253" s="76">
        <f>SUMIFS('Planificación 2026-1'!R:R,'Planificación 2026-1'!W:W,C253,'Planificación 2026-1'!F:F,"FILIAL",'Planificación 2026-1'!X:X,"VIRTUAL",'Planificación 2026-1'!I:I,"&lt;3")</f>
        <v>0</v>
      </c>
      <c r="EH253" s="76">
        <f>SUMIFS('Planificación 2026-1'!R:R,'Planificación 2026-1'!W:W,C253,'Planificación 2026-1'!F:F,"FILIAL",'Planificación 2026-1'!X:X,"&lt;&gt;VIRTUAL",'Planificación 2026-1'!I:I,"&lt;3")</f>
        <v>0</v>
      </c>
      <c r="EI253" s="76">
        <f>SUMIFS('Planificación 2026-1'!R:R,'Planificación 2026-1'!W:W,C253,'Planificación 2026-1'!F:F,"PORUMA",'Planificación 2026-1'!X:X,"VIRTUAL",'Planificación 2026-1'!I:I,"&lt;3")</f>
        <v>0</v>
      </c>
      <c r="EJ253" s="76">
        <f>SUMIFS('Planificación 2026-1'!R:R,'Planificación 2026-1'!W:W,C253,'Planificación 2026-1'!F:F,"PORUMA",'Planificación 2026-1'!X:X,"&lt;&gt;VIRTUAL",'Planificación 2026-1'!I:I,"&lt;3")</f>
        <v>0</v>
      </c>
      <c r="EK253" s="76">
        <f>SUMIFS('Planificación 2026-1'!R:R,'Planificación 2026-1'!W:W,C253,'Planificación 2026-1'!F:F,"HUAURA",'Planificación 2026-1'!X:X,"VIRTUAL",'Planificación 2026-1'!I:I,"&lt;3")</f>
        <v>0</v>
      </c>
      <c r="EL253" s="76">
        <f>SUMIFS('Planificación 2026-1'!R:R,'Planificación 2026-1'!W:W,C253,'Planificación 2026-1'!F:F,"HUAURA",'Planificación 2026-1'!X:X,"&lt;&gt;VIRTUAL",'Planificación 2026-1'!I:I,"&lt;3")</f>
        <v>0</v>
      </c>
      <c r="EM253" s="76"/>
      <c r="EN253" s="76">
        <f t="shared" si="32"/>
        <v>0</v>
      </c>
      <c r="EO253" s="76">
        <f t="shared" si="33"/>
        <v>0</v>
      </c>
      <c r="EP253" s="76" t="b">
        <f t="shared" si="34"/>
        <v>1</v>
      </c>
      <c r="EQ253" s="76" t="str">
        <f t="shared" si="35"/>
        <v/>
      </c>
      <c r="ER253" s="76" t="str">
        <f t="shared" si="40"/>
        <v>PRESENCIAL</v>
      </c>
    </row>
    <row r="254" spans="1:148" hidden="1">
      <c r="A254" s="83"/>
      <c r="B254" s="119">
        <v>251</v>
      </c>
      <c r="C254" s="115" t="s">
        <v>427</v>
      </c>
      <c r="D254" s="112">
        <f>SUMIF('Planificación 2026-1'!W:W,C254,'Planificación 2026-1'!R:R)</f>
        <v>37</v>
      </c>
      <c r="E254" s="114" t="s">
        <v>173</v>
      </c>
      <c r="F254" s="115" t="s">
        <v>171</v>
      </c>
      <c r="G254" s="115" t="s">
        <v>153</v>
      </c>
      <c r="H254" s="115" t="s">
        <v>151</v>
      </c>
      <c r="I254" s="107" t="str">
        <f>IF(SUM(COUNTIFS('Planificación 2026-1'!F:F,"PRINCIPAL",'Planificación 2026-1'!W:W,C254,'Planificación 2026-1'!H:H,"AF"))&gt;0,"P01"," ")</f>
        <v xml:space="preserve"> </v>
      </c>
      <c r="J254" s="108" t="str">
        <f>IF(SUM(COUNTIFS('Planificación 2026-1'!F:F,"PRINCIPAL",'Planificación 2026-1'!W:W,C254,'Planificación 2026-1'!H:H,"EN"))&gt;0,"P02"," ")</f>
        <v xml:space="preserve"> </v>
      </c>
      <c r="K254" s="108" t="str">
        <f>IF(SUM(COUNTIFS('Planificación 2026-1'!F:F,"PRINCIPAL",'Planificación 2026-1'!W:W,C254,'Planificación 2026-1'!H:H,"IS"))&gt;0,"P03"," ")</f>
        <v>P03</v>
      </c>
      <c r="L254" s="108" t="str">
        <f>IF(SUM(COUNTIFS('Planificación 2026-1'!F:F,"PRINCIPAL",'Planificación 2026-1'!W:W,C254,'Planificación 2026-1'!H:H,"PS"))&gt;0,"P04"," ")</f>
        <v xml:space="preserve"> </v>
      </c>
      <c r="M254" s="108"/>
      <c r="N254" s="108" t="str">
        <f>IF(SUM(COUNTIFS('Planificación 2026-1'!F:F,"PRINCIPAL",'Planificación 2026-1'!W:W,C254,'Planificación 2026-1'!H:H,"IN"))&gt;0,"P06"," ")</f>
        <v xml:space="preserve"> </v>
      </c>
      <c r="O254" s="108" t="str">
        <f>IF(SUM(COUNTIFS('Planificación 2026-1'!F:F,"PRINCIPAL",'Planificación 2026-1'!W:W,C254,'Planificación 2026-1'!H:H,"CA"))&gt;0,"P07"," ")</f>
        <v xml:space="preserve"> </v>
      </c>
      <c r="P254" s="108" t="str">
        <f>IF(SUM(COUNTIFS('Planificación 2026-1'!F:F,"PRINCIPAL",'Planificación 2026-1'!W:W,C254,'Planificación 2026-1'!H:H,"DE"))&gt;0,"P08"," ")</f>
        <v>P08</v>
      </c>
      <c r="Q254" s="108" t="str">
        <f>IF(SUM(COUNTIFS('Planificación 2026-1'!F:F,"PRINCIPAL",'Planificación 2026-1'!W:W,C254,'Planificación 2026-1'!H:H,"OB"))&gt;0,"P09"," ")</f>
        <v xml:space="preserve"> </v>
      </c>
      <c r="R254" s="108" t="str">
        <f>IF(SUM(COUNTIFS('Planificación 2026-1'!F:F,"PRINCIPAL",'Planificación 2026-1'!W:W,C254,'Planificación 2026-1'!H:H,"MH"))&gt;0,"P31"," ")</f>
        <v xml:space="preserve"> </v>
      </c>
      <c r="S254" s="108" t="str">
        <f>IF(SUM(COUNTIFS('Planificación 2026-1'!F:F,"PRINCIPAL",'Planificación 2026-1'!W:W,C254,'Planificación 2026-1'!H:H,"IC"))&gt;0,"P32"," ")</f>
        <v xml:space="preserve"> </v>
      </c>
      <c r="T254" s="108" t="str">
        <f>IF(SUM(COUNTIFS('Planificación 2026-1'!F:F,"PRINCIPAL",'Planificación 2026-1'!W:W,C254,'Planificación 2026-1'!H:H,"AR"))&gt;0,"P34"," ")</f>
        <v>P34</v>
      </c>
      <c r="U254" s="108" t="str">
        <f>IF(SUM(COUNTIFS('Planificación 2026-1'!F:F,"PRINCIPAL",'Planificación 2026-1'!W:W,C254,'Planificación 2026-1'!H:H,"T1"))&gt;0,"P35"," ")</f>
        <v xml:space="preserve"> </v>
      </c>
      <c r="V254" s="108" t="str">
        <f>IF(SUM(COUNTIFS('Planificación 2026-1'!F:F,"PRINCIPAL",'Planificación 2026-1'!W:W,C254,'Planificación 2026-1'!H:H,"T3"))&gt;0,"P36"," ")</f>
        <v xml:space="preserve"> </v>
      </c>
      <c r="W254" s="108" t="str">
        <f>IF(SUM(COUNTIFS('Planificación 2026-1'!F:F,"PRINCIPAL",'Planificación 2026-1'!W:W,C254,'Planificación 2026-1'!H:H,"T2"))&gt;0,"P37"," ")</f>
        <v xml:space="preserve"> </v>
      </c>
      <c r="X254" s="108" t="str">
        <f>IF(SUM(COUNTIFS('Planificación 2026-1'!F:F,"PRINCIPAL",'Planificación 2026-1'!W:W,C254,'Planificación 2026-1'!H:H,"AE"))&gt;0,"P38"," ")</f>
        <v>P38</v>
      </c>
      <c r="Y254" s="108" t="str">
        <f>IF(SUM(COUNTIFS('Planificación 2026-1'!F:F,"PRINCIPAL",'Planificación 2026-1'!W:W,C254,'Planificación 2026-1'!H:H,"T4"))&gt;0,"P55"," ")</f>
        <v xml:space="preserve"> </v>
      </c>
      <c r="Z254" s="108" t="str">
        <f>IF(SUM(COUNTIFS('Planificación 2026-1'!F:F,"FILIAL",'Planificación 2026-1'!W:W,C254,'Planificación 2026-1'!H:H,"AF"))&gt;0," P01"," ")</f>
        <v xml:space="preserve"> </v>
      </c>
      <c r="AA254" s="108" t="str">
        <f>IF(SUM(COUNTIFS('Planificación 2026-1'!F:F,"FILIAL",'Planificación 2026-1'!W:W,C254,'Planificación 2026-1'!H:H,"EN"))&gt;0,"P02"," ")</f>
        <v xml:space="preserve"> </v>
      </c>
      <c r="AB254" s="108" t="str">
        <f>IF(SUM(COUNTIFS('Planificación 2026-1'!F:F,"FILIAL",'Planificación 2026-1'!W:W,C254,'Planificación 2026-1'!H:H,"IS"))&gt;0,"P03"," ")</f>
        <v xml:space="preserve"> </v>
      </c>
      <c r="AC254" s="108" t="str">
        <f>IF(SUM(COUNTIFS('Planificación 2026-1'!F:F,"FILIAL",'Planificación 2026-1'!W:W,C254,'Planificación 2026-1'!H:H,"PS"))&gt;0,"P04"," ")</f>
        <v xml:space="preserve"> </v>
      </c>
      <c r="AD254" s="108"/>
      <c r="AE254" s="108" t="str">
        <f>IF(SUM(COUNTIFS('Planificación 2026-1'!F:F,"FILIAL",'Planificación 2026-1'!W:W,C254,'Planificación 2026-1'!H:H,"IN"))&gt;0,"P06"," ")</f>
        <v xml:space="preserve"> </v>
      </c>
      <c r="AF254" s="108" t="str">
        <f>IF(SUM(COUNTIFS('Planificación 2026-1'!F:F,"FILIAL",'Planificación 2026-1'!W:W,C254,'Planificación 2026-1'!H:H,"CA"))&gt;0,"P07"," ")</f>
        <v xml:space="preserve"> </v>
      </c>
      <c r="AG254" s="108" t="str">
        <f>IF(SUM(COUNTIFS('Planificación 2026-1'!F:F,"FILIAL",'Planificación 2026-1'!W:W,C254,'Planificación 2026-1'!H:H,"DE"))&gt;0,"P08"," ")</f>
        <v xml:space="preserve"> </v>
      </c>
      <c r="AH254" s="108" t="str">
        <f>IF(SUM(COUNTIFS('Planificación 2026-1'!F:F,"FILIAL",'Planificación 2026-1'!W:W,C254,'Planificación 2026-1'!H:H,"OB"))&gt;0,"P09"," ")</f>
        <v xml:space="preserve"> </v>
      </c>
      <c r="AI254" s="108" t="str">
        <f>IF(SUM(COUNTIFS('Planificación 2026-1'!F:F,"FILIAL",'Planificación 2026-1'!W:W,C254,'Planificación 2026-1'!H:H,"MH"))&gt;0,"P31"," ")</f>
        <v xml:space="preserve"> </v>
      </c>
      <c r="AJ254" s="108" t="str">
        <f>IF(SUM(COUNTIFS('Planificación 2026-1'!F:F,"FILIAL",'Planificación 2026-1'!W:W,C254,'Planificación 2026-1'!H:H,"IC"))&gt;0,"P32"," ")</f>
        <v xml:space="preserve"> </v>
      </c>
      <c r="AK254" s="108" t="str">
        <f>IF(SUM(COUNTIFS('Planificación 2026-1'!F:F,"FILIAL",'Planificación 2026-1'!W:W,C254,'Planificación 2026-1'!H:H,"AR"))&gt;0,"P34"," ")</f>
        <v xml:space="preserve"> </v>
      </c>
      <c r="AL254" s="108" t="str">
        <f>IF(SUM(COUNTIFS('Planificación 2026-1'!F:F,"FILIAL",'Planificación 2026-1'!W:W,C254,'Planificación 2026-1'!H:H,"T1"))&gt;0,"P35"," ")</f>
        <v xml:space="preserve"> </v>
      </c>
      <c r="AM254" s="108" t="str">
        <f>IF(SUM(COUNTIFS('Planificación 2026-1'!F:F,"FILIAL",'Planificación 2026-1'!W:W,C254,'Planificación 2026-1'!H:H,"T3"))&gt;0,"P36"," ")</f>
        <v xml:space="preserve"> </v>
      </c>
      <c r="AN254" s="108" t="str">
        <f>IF(SUM(COUNTIFS('Planificación 2026-1'!F:F,"FILIAL",'Planificación 2026-1'!W:W,C254,'Planificación 2026-1'!H:H,"T2"))&gt;0,"P37"," ")</f>
        <v xml:space="preserve"> </v>
      </c>
      <c r="AO254" s="108" t="str">
        <f>IF(SUM(COUNTIFS('Planificación 2026-1'!F:F,"FILIAL",'Planificación 2026-1'!W:W,C254,'Planificación 2026-1'!H:H,"AE"))&gt;0,"P38"," ")</f>
        <v xml:space="preserve"> </v>
      </c>
      <c r="AP254" s="108" t="str">
        <f>IF(SUM(COUNTIFS('Planificación 2026-1'!F:F,"FILIAL",'Planificación 2026-1'!W:W,C254,'Planificación 2026-1'!H:H,"T4"))&gt;0,"P55"," ")</f>
        <v xml:space="preserve"> </v>
      </c>
      <c r="AQ254" s="108" t="str">
        <f>IF(SUM(COUNTIFS('Planificación 2026-1'!F:F,"SUNAMPE",'Planificación 2026-1'!W:W,C254,'Planificación 2026-1'!H:H,"AF"))&gt;0," P01"," ")</f>
        <v xml:space="preserve"> </v>
      </c>
      <c r="AR254" s="108" t="str">
        <f>IF(SUM(COUNTIFS('Planificación 2026-1'!F:F,"SUNAMPE",'Planificación 2026-1'!W:W,C254,'Planificación 2026-1'!H:H,"EN"))&gt;0,"P02"," ")</f>
        <v xml:space="preserve"> </v>
      </c>
      <c r="AS254" s="108" t="str">
        <f>IF(SUM(COUNTIFS('Planificación 2026-1'!F:F,"SUNAMPE",'Planificación 2026-1'!W:W,C254,'Planificación 2026-1'!H:H,"IS"))&gt;0,"P03"," ")</f>
        <v xml:space="preserve"> </v>
      </c>
      <c r="AT254" s="108" t="str">
        <f>IF(SUM(COUNTIFS('Planificación 2026-1'!F:F,"SUNAMPE",'Planificación 2026-1'!W:W,C254,'Planificación 2026-1'!H:H,"PS"))&gt;0,"P04"," ")</f>
        <v xml:space="preserve"> </v>
      </c>
      <c r="AU254" s="108"/>
      <c r="AV254" s="108" t="str">
        <f>IF(SUM(COUNTIFS('Planificación 2026-1'!F:F,"SUNAMPE",'Planificación 2026-1'!W:W,C254,'Planificación 2026-1'!H:H,"IN"))&gt;0,"P06"," ")</f>
        <v xml:space="preserve"> </v>
      </c>
      <c r="AW254" s="108" t="str">
        <f>IF(SUM(COUNTIFS('Planificación 2026-1'!F:F,"SUNAMPE",'Planificación 2026-1'!W:W,C254,'Planificación 2026-1'!H:H,"CA"))&gt;0,"P07"," ")</f>
        <v xml:space="preserve"> </v>
      </c>
      <c r="AX254" s="108" t="str">
        <f>IF(SUM(COUNTIFS('Planificación 2026-1'!F:F,"SUNAMPE",'Planificación 2026-1'!W:W,C254,'Planificación 2026-1'!H:H,"DE"))&gt;0,"P08"," ")</f>
        <v xml:space="preserve"> </v>
      </c>
      <c r="AY254" s="108" t="str">
        <f>IF(SUM(COUNTIFS('Planificación 2026-1'!F:F,"SUNAMPE",'Planificación 2026-1'!W:W,C254,'Planificación 2026-1'!H:H,"OB"))&gt;0,"P09"," ")</f>
        <v xml:space="preserve"> </v>
      </c>
      <c r="AZ254" s="108" t="str">
        <f>IF(SUM(COUNTIFS('Planificación 2026-1'!F:F,"SUNAMPE",'Planificación 2026-1'!W:W,C254,'Planificación 2026-1'!H:H,"MH"))&gt;0,"P31"," ")</f>
        <v xml:space="preserve"> </v>
      </c>
      <c r="BA254" s="108" t="str">
        <f>IF(SUM(COUNTIFS('Planificación 2026-1'!F:F,"SUNAMPE",'Planificación 2026-1'!W:W,C254,'Planificación 2026-1'!H:H,"IC"))&gt;0,"P32"," ")</f>
        <v xml:space="preserve"> </v>
      </c>
      <c r="BB254" s="108" t="str">
        <f>IF(SUM(COUNTIFS('Planificación 2026-1'!F:F,"SUNAMPE",'Planificación 2026-1'!W:W,C254,'Planificación 2026-1'!H:H,"AR"))&gt;0,"P34"," ")</f>
        <v xml:space="preserve"> </v>
      </c>
      <c r="BC254" s="108" t="str">
        <f>IF(SUM(COUNTIFS('Planificación 2026-1'!F:F,"SUNAMPE",'Planificación 2026-1'!W:W,C254,'Planificación 2026-1'!H:H,"T1"))&gt;0,"P35"," ")</f>
        <v xml:space="preserve"> </v>
      </c>
      <c r="BD254" s="108" t="str">
        <f>IF(SUM(COUNTIFS('Planificación 2026-1'!F:F,"SUNAMPE",'Planificación 2026-1'!W:W,C254,'Planificación 2026-1'!H:H,"T3"))&gt;0,"P36"," ")</f>
        <v xml:space="preserve"> </v>
      </c>
      <c r="BE254" s="108" t="str">
        <f>IF(SUM(COUNTIFS('Planificación 2026-1'!F:F,"SUNAMPE",'Planificación 2026-1'!W:W,C254,'Planificación 2026-1'!H:H,"T2"))&gt;0,"P37"," ")</f>
        <v xml:space="preserve"> </v>
      </c>
      <c r="BF254" s="108" t="str">
        <f>IF(SUM(COUNTIFS('Planificación 2026-1'!F:F,"SUNAMPE",'Planificación 2026-1'!W:W,C254,'Planificación 2026-1'!H:H,"AE"))&gt;0,"P38"," ")</f>
        <v xml:space="preserve"> </v>
      </c>
      <c r="BG254" s="108" t="str">
        <f>IF(SUM(COUNTIFS('Planificación 2026-1'!F:F,"SUNAMPE",'Planificación 2026-1'!W:W,C254,'Planificación 2026-1'!H:H,"T4"))&gt;0,"P55"," ")</f>
        <v xml:space="preserve"> </v>
      </c>
      <c r="BH254" s="108" t="str">
        <f>IF(SUM(COUNTIFS('Planificación 2026-1'!F:F,"HUAURA",'Planificación 2026-1'!W:W,C254,'Planificación 2026-1'!H:H,"AF"))&gt;0," P01"," ")</f>
        <v xml:space="preserve"> </v>
      </c>
      <c r="BI254" s="108" t="str">
        <f>IF(SUM(COUNTIFS('Planificación 2026-1'!F:F,"HUAURA",'Planificación 2026-1'!W:W,C254,'Planificación 2026-1'!H:H,"EN"))&gt;0,"P02"," ")</f>
        <v xml:space="preserve"> </v>
      </c>
      <c r="BJ254" s="108" t="str">
        <f>IF(SUM(COUNTIFS('Planificación 2026-1'!F:F,"HUAURA",'Planificación 2026-1'!W:W,C254,'Planificación 2026-1'!H:H,"IS"))&gt;0,"P03"," ")</f>
        <v xml:space="preserve"> </v>
      </c>
      <c r="BK254" s="108" t="str">
        <f>IF(SUM(COUNTIFS('Planificación 2026-1'!F:F,"HUAURA",'Planificación 2026-1'!W:W,C254,'Planificación 2026-1'!H:H,"PS"))&gt;0,"P04"," ")</f>
        <v xml:space="preserve"> </v>
      </c>
      <c r="BL254" s="108"/>
      <c r="BM254" s="108" t="str">
        <f>IF(SUM(COUNTIFS('Planificación 2026-1'!F:F,"HUAURA",'Planificación 2026-1'!W:W,C254,'Planificación 2026-1'!H:H,"IN"))&gt;0,"P06"," ")</f>
        <v xml:space="preserve"> </v>
      </c>
      <c r="BN254" s="108" t="str">
        <f>IF(SUM(COUNTIFS('Planificación 2026-1'!F:F,"HUAURA",'Planificación 2026-1'!W:W,C254,'Planificación 2026-1'!H:H,"CA"))&gt;0,"P07"," ")</f>
        <v xml:space="preserve"> </v>
      </c>
      <c r="BO254" s="108" t="str">
        <f>IF(SUM(COUNTIFS('Planificación 2026-1'!F:F,"HUAURA",'Planificación 2026-1'!W:W,C254,'Planificación 2026-1'!H:H,"DE"))&gt;0,"P08"," ")</f>
        <v xml:space="preserve"> </v>
      </c>
      <c r="BP254" s="108" t="str">
        <f>IF(SUM(COUNTIFS('Planificación 2026-1'!F:F,"HUAURA",'Planificación 2026-1'!W:W,C254,'Planificación 2026-1'!H:H,"OB"))&gt;0,"P09"," ")</f>
        <v xml:space="preserve"> </v>
      </c>
      <c r="BQ254" s="108" t="str">
        <f>IF(SUM(COUNTIFS('Planificación 2026-1'!F:F,"HUAURA",'Planificación 2026-1'!W:W,C254,'Planificación 2026-1'!H:H,"MH"))&gt;0,"P31"," ")</f>
        <v xml:space="preserve"> </v>
      </c>
      <c r="BR254" s="108" t="str">
        <f>IF(SUM(COUNTIFS('Planificación 2026-1'!F:F,"HUAURA",'Planificación 2026-1'!W:W,C254,'Planificación 2026-1'!H:H,"IC"))&gt;0,"P32"," ")</f>
        <v xml:space="preserve"> </v>
      </c>
      <c r="BS254" s="108" t="str">
        <f>IF(SUM(COUNTIFS('Planificación 2026-1'!F:F,"HUAURA",'Planificación 2026-1'!W:W,C254,'Planificación 2026-1'!H:H,"AR"))&gt;0,"P34"," ")</f>
        <v xml:space="preserve"> </v>
      </c>
      <c r="BT254" s="108" t="str">
        <f>IF(SUM(COUNTIFS('Planificación 2026-1'!F:F,"HUAURA",'Planificación 2026-1'!W:W,C254,'Planificación 2026-1'!H:H,"T1"))&gt;0,"P35"," ")</f>
        <v xml:space="preserve"> </v>
      </c>
      <c r="BU254" s="108" t="str">
        <f>IF(SUM(COUNTIFS('Planificación 2026-1'!F:F,"HUAURA",'Planificación 2026-1'!W:W,C254,'Planificación 2026-1'!H:H,"T3"))&gt;0,"P36"," ")</f>
        <v xml:space="preserve"> </v>
      </c>
      <c r="BV254" s="108" t="str">
        <f>IF(SUM(COUNTIFS('Planificación 2026-1'!F:F,"HUAURA",'Planificación 2026-1'!W:W,C254,'Planificación 2026-1'!H:H,"T2"))&gt;0,"P37"," ")</f>
        <v xml:space="preserve"> </v>
      </c>
      <c r="BW254" s="108" t="str">
        <f>IF(SUM(COUNTIFS('Planificación 2026-1'!F:F,"HUAURA",'Planificación 2026-1'!W:W,C254,'Planificación 2026-1'!H:H,"AE"))&gt;0,"P38"," ")</f>
        <v xml:space="preserve"> </v>
      </c>
      <c r="BX254" s="108" t="str">
        <f>IF(SUM(COUNTIFS('Planificación 2026-1'!F:F,"HUAURA",'Planificación 2026-1'!W:W,C254,'Planificación 2026-1'!H:H,"T4"))&gt;0,"P55"," ")</f>
        <v xml:space="preserve"> </v>
      </c>
      <c r="BY254" s="109">
        <f>SUMIFS('Planificación 2026-1'!R:R,'Planificación 2026-1'!W:W,C254,'Planificación 2026-1'!H:H,"AF",'Planificación 2026-1'!I:I,"&gt;2")</f>
        <v>0</v>
      </c>
      <c r="BZ254" s="109">
        <f>SUMIFS('Planificación 2026-1'!R:R,'Planificación 2026-1'!W:W,C254,'Planificación 2026-1'!H:H,"EN",'Planificación 2026-1'!I:I,"&gt;2")</f>
        <v>0</v>
      </c>
      <c r="CA254" s="109">
        <f>SUMIFS('Planificación 2026-1'!R:R,'Planificación 2026-1'!W:W,C254,'Planificación 2026-1'!H:H,"IS",'Planificación 2026-1'!I:I,"&gt;2")</f>
        <v>0</v>
      </c>
      <c r="CB254" s="109">
        <f>SUMIFS('Planificación 2026-1'!R:R,'Planificación 2026-1'!W:W,C254,'Planificación 2026-1'!H:H,"PS",'Planificación 2026-1'!I:I,"&gt;2")</f>
        <v>0</v>
      </c>
      <c r="CC254" s="109">
        <f>SUMIFS('Planificación 2026-1'!R:R,'Planificación 2026-1'!W:W,C254,'Planificación 2026-1'!H:H,"IN",'Planificación 2026-1'!I:I,"&gt;2")</f>
        <v>0</v>
      </c>
      <c r="CD254" s="109">
        <f>SUMIFS('Planificación 2026-1'!R:R,'Planificación 2026-1'!W:W,C254,'Planificación 2026-1'!H:H,"CA",'Planificación 2026-1'!I:I,"&gt;2")</f>
        <v>0</v>
      </c>
      <c r="CE254" s="109">
        <f>SUMIFS('Planificación 2026-1'!R:R,'Planificación 2026-1'!W:W,C254,'Planificación 2026-1'!H:H,"DE",'Planificación 2026-1'!I:I,"&gt;2")</f>
        <v>0</v>
      </c>
      <c r="CF254" s="109">
        <f>SUMIFS('Planificación 2026-1'!R:R,'Planificación 2026-1'!W:W,C254,'Planificación 2026-1'!H:H,"OB",'Planificación 2026-1'!I:I,"&gt;2")</f>
        <v>0</v>
      </c>
      <c r="CG254" s="109">
        <f>SUMIFS('Planificación 2026-1'!R:R,'Planificación 2026-1'!W:W,C254,'Planificación 2026-1'!H:H,"MH",'Planificación 2026-1'!I:I,"&gt;2")</f>
        <v>0</v>
      </c>
      <c r="CH254" s="109">
        <f>SUMIFS('Planificación 2026-1'!R:R,'Planificación 2026-1'!W:W,C254,'Planificación 2026-1'!H:H,"IC",'Planificación 2026-1'!I:I,"&gt;2")</f>
        <v>0</v>
      </c>
      <c r="CI254" s="109">
        <f>SUMIFS('Planificación 2026-1'!R:R,'Planificación 2026-1'!W:W,C254,'Planificación 2026-1'!H:H,"AR",'Planificación 2026-1'!I:I,"&gt;2")</f>
        <v>0</v>
      </c>
      <c r="CJ254" s="109">
        <f>SUMIFS('Planificación 2026-1'!R:R,'Planificación 2026-1'!W:W,C254,'Planificación 2026-1'!H:H,"T1",'Planificación 2026-1'!I:I,"&gt;2")</f>
        <v>0</v>
      </c>
      <c r="CK254" s="109">
        <f>SUMIFS('Planificación 2026-1'!R:R,'Planificación 2026-1'!W:W,C254,'Planificación 2026-1'!H:H,"T3",'Planificación 2026-1'!I:I,"&gt;2")</f>
        <v>0</v>
      </c>
      <c r="CL254" s="109">
        <f>SUMIFS('Planificación 2026-1'!R:R,'Planificación 2026-1'!W:W,C254,'Planificación 2026-1'!H:H,"T2",'Planificación 2026-1'!I:I,"&gt;2")</f>
        <v>0</v>
      </c>
      <c r="CM254" s="109">
        <f>SUMIFS('Planificación 2026-1'!R:R,'Planificación 2026-1'!W:W,C254,'Planificación 2026-1'!H:H,"AE",'Planificación 2026-1'!I:I,"&gt;2")</f>
        <v>0</v>
      </c>
      <c r="CN254" s="109">
        <f>SUMIFS('Planificación 2026-1'!R:R,'Planificación 2026-1'!W:W,C254,'Planificación 2026-1'!H:H,"T4",'Planificación 2026-1'!I:I,"&gt;2")</f>
        <v>0</v>
      </c>
      <c r="CO254" s="109">
        <f>SUMIFS('Planificación 2026-1'!R:R,'Planificación 2026-1'!W:W,C254,'Planificación 2026-1'!H:H,"AF",'Planificación 2026-1'!I:I,"&lt;3")</f>
        <v>0</v>
      </c>
      <c r="CP254" s="109">
        <f>SUMIFS('Planificación 2026-1'!R:R,'Planificación 2026-1'!W:W,C254,'Planificación 2026-1'!H:H,"EN",'Planificación 2026-1'!I:I,"&lt;3")</f>
        <v>0</v>
      </c>
      <c r="CQ254" s="109">
        <f>SUMIFS('Planificación 2026-1'!R:R,'Planificación 2026-1'!W:W,C254,'Planificación 2026-1'!H:H,"IS",'Planificación 2026-1'!I:I,"&lt;3")</f>
        <v>4</v>
      </c>
      <c r="CR254" s="109">
        <f>SUMIFS('Planificación 2026-1'!R:R,'Planificación 2026-1'!W:W,C254,'Planificación 2026-1'!H:H,"PS",'Planificación 2026-1'!I:I,"&lt;3")</f>
        <v>0</v>
      </c>
      <c r="CS254" s="109">
        <f>SUMIFS('Planificación 2026-1'!R:R,'Planificación 2026-1'!W:W,C254,'Planificación 2026-1'!H:H,"IN",'Planificación 2026-1'!I:I,"&lt;3")</f>
        <v>0</v>
      </c>
      <c r="CT254" s="109">
        <f>SUMIFS('Planificación 2026-1'!R:R,'Planificación 2026-1'!W:W,C254,'Planificación 2026-1'!H:H,"CA",'Planificación 2026-1'!I:I,"&lt;3")</f>
        <v>0</v>
      </c>
      <c r="CU254" s="109">
        <f>SUMIFS('Planificación 2026-1'!R:R,'Planificación 2026-1'!W:W,C254,'Planificación 2026-1'!H:H,"DE",'Planificación 2026-1'!I:I,"&lt;3")</f>
        <v>19</v>
      </c>
      <c r="CV254" s="109">
        <f>SUMIFS('Planificación 2026-1'!R:R,'Planificación 2026-1'!W:W,C254,'Planificación 2026-1'!H:H,"OB",'Planificación 2026-1'!I:I,"&lt;3")</f>
        <v>0</v>
      </c>
      <c r="CW254" s="109">
        <f>SUMIFS('Planificación 2026-1'!R:R,'Planificación 2026-1'!W:W,C254,'Planificación 2026-1'!H:H,"MH",'Planificación 2026-1'!I:I,"&lt;3")</f>
        <v>0</v>
      </c>
      <c r="CX254" s="109">
        <f>SUMIFS('Planificación 2026-1'!R:R,'Planificación 2026-1'!W:W,C254,'Planificación 2026-1'!H:H,"IC",'Planificación 2026-1'!I:I,"&lt;3")</f>
        <v>0</v>
      </c>
      <c r="CY254" s="109">
        <f>SUMIFS('Planificación 2026-1'!R:R,'Planificación 2026-1'!W:W,C254,'Planificación 2026-1'!H:H,"AR",'Planificación 2026-1'!I:I,"&lt;3")</f>
        <v>5</v>
      </c>
      <c r="CZ254" s="109">
        <f>SUMIFS('Planificación 2026-1'!R:R,'Planificación 2026-1'!W:W,C254,'Planificación 2026-1'!H:H,"T1",'Planificación 2026-1'!I:I,"&lt;3")</f>
        <v>0</v>
      </c>
      <c r="DA254" s="109">
        <f>SUMIFS('Planificación 2026-1'!R:R,'Planificación 2026-1'!W:W,C254,'Planificación 2026-1'!H:H,"T3",'Planificación 2026-1'!I:I,"&lt;3")</f>
        <v>0</v>
      </c>
      <c r="DB254" s="109">
        <f>SUMIFS('Planificación 2026-1'!R:R,'Planificación 2026-1'!W:W,C254,'Planificación 2026-1'!H:H,"T2",'Planificación 2026-1'!I:I,"&lt;3")</f>
        <v>0</v>
      </c>
      <c r="DC254" s="109">
        <f>SUMIFS('Planificación 2026-1'!R:R,'Planificación 2026-1'!W:W,C254,'Planificación 2026-1'!H:H,"AE",'Planificación 2026-1'!I:I,"&lt;3")</f>
        <v>9</v>
      </c>
      <c r="DD254" s="109">
        <f>SUMIFS('Planificación 2026-1'!R:R,'Planificación 2026-1'!W:W,C254,'Planificación 2026-1'!H:H,"T4",'Planificación 2026-1'!I:I,"&lt;3")</f>
        <v>0</v>
      </c>
      <c r="DE254" s="108" t="str">
        <f t="shared" si="36"/>
        <v>P03 P08 P34 P38</v>
      </c>
      <c r="DF254" s="41">
        <f>IF(C254="","",SUMIFS('Planificación 2026-1'!R:R,'Planificación 2026-1'!W:W,C254,'Planificación 2026-1'!F:F,"PRINCIPAL",'Planificación 2026-1'!X:X,"VIRTUAL"))</f>
        <v>5</v>
      </c>
      <c r="DG254" s="41">
        <f>IF(C254="","",SUMIFS('Planificación 2026-1'!R:R,'Planificación 2026-1'!W:W,C254,'Planificación 2026-1'!F:F,"PRINCIPAL",'Planificación 2026-1'!X:X,"PRESENCIAL"))</f>
        <v>23</v>
      </c>
      <c r="DH254" s="41">
        <f>IF(C254="","",SUMIFS('Planificación 2026-1'!R:R,'Planificación 2026-1'!W:W,C254,'Planificación 2026-1'!F:F,"PRINCIPAL",'Planificación 2026-1'!X:X,"HIBRIDO PRESENCIAL"))</f>
        <v>0</v>
      </c>
      <c r="DI254" s="108" t="str">
        <f t="shared" si="37"/>
        <v/>
      </c>
      <c r="DJ254" s="108">
        <f>IF(C254="","",SUMIFS('Planificación 2026-1'!R:R,'Planificación 2026-1'!W:W,C254,'Planificación 2026-1'!F:F,"FILIAL",'Planificación 2026-1'!X:X,"VIRTUAL"))</f>
        <v>0</v>
      </c>
      <c r="DK254" s="110">
        <f>IF(C254="","",SUMIFS('Planificación 2026-1'!R:R,'Planificación 2026-1'!W:W,C254,'Planificación 2026-1'!F:F,"FILIAL",'Planificación 2026-1'!X:X,"PRESENCIAL"))</f>
        <v>0</v>
      </c>
      <c r="DL254" s="61">
        <f>IF(C254="","",SUMIFS('Planificación 2026-1'!R:R,'Planificación 2026-1'!W:W,C254,'Planificación 2026-1'!F:F,"FILIAL",'Planificación 2026-1'!X:X,"HIBRIDO PRESENCIAL"))</f>
        <v>0</v>
      </c>
      <c r="DM254" s="111" t="str">
        <f t="shared" si="38"/>
        <v/>
      </c>
      <c r="DN254" s="108">
        <f>IF(C254="","",SUMIFS('Planificación 2026-1'!R:R,'Planificación 2026-1'!W:W,C254,'Planificación 2026-1'!F:F,"SUNAMPE",'Planificación 2026-1'!X:X,"VIRTUAL"))</f>
        <v>0</v>
      </c>
      <c r="DO254" s="61">
        <f>IF(C254="","",SUMIFS('Planificación 2026-1'!R:R,'Planificación 2026-1'!W:W,C254,'Planificación 2026-1'!F:F,"SUNAMPE",'Planificación 2026-1'!X:X,"PRESENCIAL"))</f>
        <v>0</v>
      </c>
      <c r="DP254" s="111" t="str">
        <f t="shared" si="39"/>
        <v/>
      </c>
      <c r="DQ254" s="108">
        <f>IF(C254="","",SUMIFS('Planificación 2026-1'!R:R,'Planificación 2026-1'!W:W,C254,'Planificación 2026-1'!F:F,"HUAURA",'Planificación 2026-1'!X:X,"VIRTUAL"))</f>
        <v>0</v>
      </c>
      <c r="DR254" s="61">
        <f>IF(C254="","",SUMIFS('Planificación 2026-1'!R:R,'Planificación 2026-1'!W:W,C254,'Planificación 2026-1'!F:F,"HUAURA",'Planificación 2026-1'!X:X,"PRESENCIAL"))</f>
        <v>0</v>
      </c>
      <c r="DS254" s="76">
        <f>SUMIFS('Planificación 2026-1'!R:R,'Planificación 2026-1'!W:W,C254,'Planificación 2026-1'!F:F,"PRINCIPAL",'Planificación 2026-1'!X:X,"VIRTUAL",'Planificación 2026-1'!I:I,"&gt;2")</f>
        <v>0</v>
      </c>
      <c r="DT254" s="76">
        <f>SUMIFS('Planificación 2026-1'!R:R,'Planificación 2026-1'!W:W,C254,'Planificación 2026-1'!F:F,"PRINCIPAL",'Planificación 2026-1'!X:X,"&lt;&gt;VIRTUAL",'Planificación 2026-1'!I:I,"&gt;2")</f>
        <v>0</v>
      </c>
      <c r="DU254" s="76">
        <f>SUMIFS('Planificación 2026-1'!R:R,'Planificación 2026-1'!W:W,C254,'Planificación 2026-1'!F:F,"SUNAMPE",'Planificación 2026-1'!X:X,"VIRTUAL",'Planificación 2026-1'!I:I,"&gt;2")</f>
        <v>0</v>
      </c>
      <c r="DV254" s="76">
        <f>SUMIFS('Planificación 2026-1'!R:R,'Planificación 2026-1'!W:W,C254,'Planificación 2026-1'!F:F,"SUNAMPE",'Planificación 2026-1'!X:X,"&lt;&gt;VIRTUAL",'Planificación 2026-1'!I:I,"&gt;2")</f>
        <v>0</v>
      </c>
      <c r="DW254" s="76">
        <f>SUMIFS('Planificación 2026-1'!R:R,'Planificación 2026-1'!W:W,C254,'Planificación 2026-1'!F:F,"FILIAL",'Planificación 2026-1'!X:X,"VIRTUAL",'Planificación 2026-1'!I:I,"&gt;2")</f>
        <v>0</v>
      </c>
      <c r="DX254" s="76">
        <f>SUMIFS('Planificación 2026-1'!R:R,'Planificación 2026-1'!W:W,C254,'Planificación 2026-1'!F:F,"FILIAL",'Planificación 2026-1'!X:X,"&lt;&gt;VIRTUAL",'Planificación 2026-1'!I:I,"&gt;2")</f>
        <v>0</v>
      </c>
      <c r="DY254" s="76">
        <f>SUMIFS('Planificación 2026-1'!R:R,'Planificación 2026-1'!W:W,C254,'Planificación 2026-1'!F:F,"PORUMA",'Planificación 2026-1'!X:X,"VIRTUAL",'Planificación 2026-1'!I:I,"&gt;2")</f>
        <v>0</v>
      </c>
      <c r="DZ254" s="76">
        <f>SUMIFS('Planificación 2026-1'!R:R,'Planificación 2026-1'!W:W,C254,'Planificación 2026-1'!F:F,"PORUMA",'Planificación 2026-1'!X:X,"&lt;&gt;VIRTUAL",'Planificación 2026-1'!I:I,"&gt;2")</f>
        <v>0</v>
      </c>
      <c r="EA254" s="76">
        <f>SUMIFS('Planificación 2026-1'!R:R,'Planificación 2026-1'!W:W,C254,'Planificación 2026-1'!F:F,"HUAURA",'Planificación 2026-1'!X:X,"VIRTUAL",'Planificación 2026-1'!I:I,"&gt;2")</f>
        <v>0</v>
      </c>
      <c r="EB254" s="76">
        <f>SUMIFS('Planificación 2026-1'!R:R,'Planificación 2026-1'!W:W,C254,'Planificación 2026-1'!F:F,"HUAURA",'Planificación 2026-1'!X:X,"&lt;&gt;VIRTUAL",'Planificación 2026-1'!I:I,"&gt;2")</f>
        <v>0</v>
      </c>
      <c r="EC254" s="76">
        <f>SUMIFS('Planificación 2026-1'!R:R,'Planificación 2026-1'!W:W,C254,'Planificación 2026-1'!F:F,"PRINCIPAL",'Planificación 2026-1'!X:X,"VIRTUAL",'Planificación 2026-1'!I:I,"&lt;3")</f>
        <v>5</v>
      </c>
      <c r="ED254" s="76">
        <f>SUMIFS('Planificación 2026-1'!R:R,'Planificación 2026-1'!W:W,C254,'Planificación 2026-1'!F:F,"PRINCIPAL",'Planificación 2026-1'!X:X,"&lt;&gt;VIRTUAL",'Planificación 2026-1'!I:I,"&lt;3")</f>
        <v>32</v>
      </c>
      <c r="EE254" s="76">
        <f>SUMIFS('Planificación 2026-1'!R:R,'Planificación 2026-1'!W:W,C254,'Planificación 2026-1'!F:F,"SUNAMPE",'Planificación 2026-1'!X:X,"VIRTUAL",'Planificación 2026-1'!I:I,"&lt;3")</f>
        <v>0</v>
      </c>
      <c r="EF254" s="76">
        <f>SUMIFS('Planificación 2026-1'!R:R,'Planificación 2026-1'!W:W,C254,'Planificación 2026-1'!F:F,"SUNAMPE",'Planificación 2026-1'!X:X,"&lt;&gt;VIRTUAL",'Planificación 2026-1'!I:I,"&lt;3")</f>
        <v>0</v>
      </c>
      <c r="EG254" s="76">
        <f>SUMIFS('Planificación 2026-1'!R:R,'Planificación 2026-1'!W:W,C254,'Planificación 2026-1'!F:F,"FILIAL",'Planificación 2026-1'!X:X,"VIRTUAL",'Planificación 2026-1'!I:I,"&lt;3")</f>
        <v>0</v>
      </c>
      <c r="EH254" s="76">
        <f>SUMIFS('Planificación 2026-1'!R:R,'Planificación 2026-1'!W:W,C254,'Planificación 2026-1'!F:F,"FILIAL",'Planificación 2026-1'!X:X,"&lt;&gt;VIRTUAL",'Planificación 2026-1'!I:I,"&lt;3")</f>
        <v>0</v>
      </c>
      <c r="EI254" s="76">
        <f>SUMIFS('Planificación 2026-1'!R:R,'Planificación 2026-1'!W:W,C254,'Planificación 2026-1'!F:F,"PORUMA",'Planificación 2026-1'!X:X,"VIRTUAL",'Planificación 2026-1'!I:I,"&lt;3")</f>
        <v>0</v>
      </c>
      <c r="EJ254" s="76">
        <f>SUMIFS('Planificación 2026-1'!R:R,'Planificación 2026-1'!W:W,C254,'Planificación 2026-1'!F:F,"PORUMA",'Planificación 2026-1'!X:X,"&lt;&gt;VIRTUAL",'Planificación 2026-1'!I:I,"&lt;3")</f>
        <v>0</v>
      </c>
      <c r="EK254" s="76">
        <f>SUMIFS('Planificación 2026-1'!R:R,'Planificación 2026-1'!W:W,C254,'Planificación 2026-1'!F:F,"HUAURA",'Planificación 2026-1'!X:X,"VIRTUAL",'Planificación 2026-1'!I:I,"&lt;3")</f>
        <v>0</v>
      </c>
      <c r="EL254" s="76">
        <f>SUMIFS('Planificación 2026-1'!R:R,'Planificación 2026-1'!W:W,C254,'Planificación 2026-1'!F:F,"HUAURA",'Planificación 2026-1'!X:X,"&lt;&gt;VIRTUAL",'Planificación 2026-1'!I:I,"&lt;3")</f>
        <v>0</v>
      </c>
      <c r="EM254" s="76"/>
      <c r="EN254" s="76">
        <f t="shared" si="32"/>
        <v>5</v>
      </c>
      <c r="EO254" s="76">
        <f t="shared" si="33"/>
        <v>32</v>
      </c>
      <c r="EP254" s="76" t="b">
        <f t="shared" si="34"/>
        <v>1</v>
      </c>
      <c r="EQ254" s="76" t="str">
        <f t="shared" si="35"/>
        <v/>
      </c>
      <c r="ER254" s="76" t="str">
        <f t="shared" si="40"/>
        <v>MAS PRESENCIAL</v>
      </c>
    </row>
    <row r="255" spans="1:148" hidden="1">
      <c r="A255" s="83"/>
      <c r="B255" s="119">
        <v>252</v>
      </c>
      <c r="C255" s="115" t="s">
        <v>428</v>
      </c>
      <c r="D255" s="112">
        <f>SUMIF('Planificación 2026-1'!W:W,C255,'Planificación 2026-1'!R:R)</f>
        <v>10</v>
      </c>
      <c r="E255" s="114" t="s">
        <v>170</v>
      </c>
      <c r="F255" s="115" t="s">
        <v>171</v>
      </c>
      <c r="G255" s="115" t="s">
        <v>13</v>
      </c>
      <c r="H255" s="115" t="s">
        <v>138</v>
      </c>
      <c r="I255" s="107" t="str">
        <f>IF(SUM(COUNTIFS('Planificación 2026-1'!F:F,"PRINCIPAL",'Planificación 2026-1'!W:W,C255,'Planificación 2026-1'!H:H,"AF"))&gt;0,"P01"," ")</f>
        <v xml:space="preserve"> </v>
      </c>
      <c r="J255" s="108" t="str">
        <f>IF(SUM(COUNTIFS('Planificación 2026-1'!F:F,"PRINCIPAL",'Planificación 2026-1'!W:W,C255,'Planificación 2026-1'!H:H,"EN"))&gt;0,"P02"," ")</f>
        <v xml:space="preserve"> </v>
      </c>
      <c r="K255" s="108" t="str">
        <f>IF(SUM(COUNTIFS('Planificación 2026-1'!F:F,"PRINCIPAL",'Planificación 2026-1'!W:W,C255,'Planificación 2026-1'!H:H,"IS"))&gt;0,"P03"," ")</f>
        <v xml:space="preserve"> </v>
      </c>
      <c r="L255" s="108" t="str">
        <f>IF(SUM(COUNTIFS('Planificación 2026-1'!F:F,"PRINCIPAL",'Planificación 2026-1'!W:W,C255,'Planificación 2026-1'!H:H,"PS"))&gt;0,"P04"," ")</f>
        <v xml:space="preserve"> </v>
      </c>
      <c r="M255" s="108"/>
      <c r="N255" s="108" t="str">
        <f>IF(SUM(COUNTIFS('Planificación 2026-1'!F:F,"PRINCIPAL",'Planificación 2026-1'!W:W,C255,'Planificación 2026-1'!H:H,"IN"))&gt;0,"P06"," ")</f>
        <v xml:space="preserve"> </v>
      </c>
      <c r="O255" s="108" t="str">
        <f>IF(SUM(COUNTIFS('Planificación 2026-1'!F:F,"PRINCIPAL",'Planificación 2026-1'!W:W,C255,'Planificación 2026-1'!H:H,"CA"))&gt;0,"P07"," ")</f>
        <v xml:space="preserve"> </v>
      </c>
      <c r="P255" s="108" t="str">
        <f>IF(SUM(COUNTIFS('Planificación 2026-1'!F:F,"PRINCIPAL",'Planificación 2026-1'!W:W,C255,'Planificación 2026-1'!H:H,"DE"))&gt;0,"P08"," ")</f>
        <v xml:space="preserve"> </v>
      </c>
      <c r="Q255" s="108" t="str">
        <f>IF(SUM(COUNTIFS('Planificación 2026-1'!F:F,"PRINCIPAL",'Planificación 2026-1'!W:W,C255,'Planificación 2026-1'!H:H,"OB"))&gt;0,"P09"," ")</f>
        <v xml:space="preserve"> </v>
      </c>
      <c r="R255" s="108" t="str">
        <f>IF(SUM(COUNTIFS('Planificación 2026-1'!F:F,"PRINCIPAL",'Planificación 2026-1'!W:W,C255,'Planificación 2026-1'!H:H,"MH"))&gt;0,"P31"," ")</f>
        <v xml:space="preserve"> </v>
      </c>
      <c r="S255" s="108" t="str">
        <f>IF(SUM(COUNTIFS('Planificación 2026-1'!F:F,"PRINCIPAL",'Planificación 2026-1'!W:W,C255,'Planificación 2026-1'!H:H,"IC"))&gt;0,"P32"," ")</f>
        <v xml:space="preserve"> </v>
      </c>
      <c r="T255" s="108" t="str">
        <f>IF(SUM(COUNTIFS('Planificación 2026-1'!F:F,"PRINCIPAL",'Planificación 2026-1'!W:W,C255,'Planificación 2026-1'!H:H,"AR"))&gt;0,"P34"," ")</f>
        <v xml:space="preserve"> </v>
      </c>
      <c r="U255" s="108" t="str">
        <f>IF(SUM(COUNTIFS('Planificación 2026-1'!F:F,"PRINCIPAL",'Planificación 2026-1'!W:W,C255,'Planificación 2026-1'!H:H,"T1"))&gt;0,"P35"," ")</f>
        <v xml:space="preserve"> </v>
      </c>
      <c r="V255" s="108" t="str">
        <f>IF(SUM(COUNTIFS('Planificación 2026-1'!F:F,"PRINCIPAL",'Planificación 2026-1'!W:W,C255,'Planificación 2026-1'!H:H,"T3"))&gt;0,"P36"," ")</f>
        <v xml:space="preserve"> </v>
      </c>
      <c r="W255" s="108" t="str">
        <f>IF(SUM(COUNTIFS('Planificación 2026-1'!F:F,"PRINCIPAL",'Planificación 2026-1'!W:W,C255,'Planificación 2026-1'!H:H,"T2"))&gt;0,"P37"," ")</f>
        <v xml:space="preserve"> </v>
      </c>
      <c r="X255" s="108" t="str">
        <f>IF(SUM(COUNTIFS('Planificación 2026-1'!F:F,"PRINCIPAL",'Planificación 2026-1'!W:W,C255,'Planificación 2026-1'!H:H,"AE"))&gt;0,"P38"," ")</f>
        <v xml:space="preserve"> </v>
      </c>
      <c r="Y255" s="108" t="str">
        <f>IF(SUM(COUNTIFS('Planificación 2026-1'!F:F,"PRINCIPAL",'Planificación 2026-1'!W:W,C255,'Planificación 2026-1'!H:H,"T4"))&gt;0,"P55"," ")</f>
        <v xml:space="preserve"> </v>
      </c>
      <c r="Z255" s="108" t="str">
        <f>IF(SUM(COUNTIFS('Planificación 2026-1'!F:F,"FILIAL",'Planificación 2026-1'!W:W,C255,'Planificación 2026-1'!H:H,"AF"))&gt;0," P01"," ")</f>
        <v xml:space="preserve"> </v>
      </c>
      <c r="AA255" s="108" t="str">
        <f>IF(SUM(COUNTIFS('Planificación 2026-1'!F:F,"FILIAL",'Planificación 2026-1'!W:W,C255,'Planificación 2026-1'!H:H,"EN"))&gt;0,"P02"," ")</f>
        <v xml:space="preserve"> </v>
      </c>
      <c r="AB255" s="108" t="str">
        <f>IF(SUM(COUNTIFS('Planificación 2026-1'!F:F,"FILIAL",'Planificación 2026-1'!W:W,C255,'Planificación 2026-1'!H:H,"IS"))&gt;0,"P03"," ")</f>
        <v xml:space="preserve"> </v>
      </c>
      <c r="AC255" s="108" t="str">
        <f>IF(SUM(COUNTIFS('Planificación 2026-1'!F:F,"FILIAL",'Planificación 2026-1'!W:W,C255,'Planificación 2026-1'!H:H,"PS"))&gt;0,"P04"," ")</f>
        <v xml:space="preserve"> </v>
      </c>
      <c r="AD255" s="108"/>
      <c r="AE255" s="108" t="str">
        <f>IF(SUM(COUNTIFS('Planificación 2026-1'!F:F,"FILIAL",'Planificación 2026-1'!W:W,C255,'Planificación 2026-1'!H:H,"IN"))&gt;0,"P06"," ")</f>
        <v xml:space="preserve"> </v>
      </c>
      <c r="AF255" s="108" t="str">
        <f>IF(SUM(COUNTIFS('Planificación 2026-1'!F:F,"FILIAL",'Planificación 2026-1'!W:W,C255,'Planificación 2026-1'!H:H,"CA"))&gt;0,"P07"," ")</f>
        <v>P07</v>
      </c>
      <c r="AG255" s="108" t="str">
        <f>IF(SUM(COUNTIFS('Planificación 2026-1'!F:F,"FILIAL",'Planificación 2026-1'!W:W,C255,'Planificación 2026-1'!H:H,"DE"))&gt;0,"P08"," ")</f>
        <v xml:space="preserve"> </v>
      </c>
      <c r="AH255" s="108" t="str">
        <f>IF(SUM(COUNTIFS('Planificación 2026-1'!F:F,"FILIAL",'Planificación 2026-1'!W:W,C255,'Planificación 2026-1'!H:H,"OB"))&gt;0,"P09"," ")</f>
        <v xml:space="preserve"> </v>
      </c>
      <c r="AI255" s="108" t="str">
        <f>IF(SUM(COUNTIFS('Planificación 2026-1'!F:F,"FILIAL",'Planificación 2026-1'!W:W,C255,'Planificación 2026-1'!H:H,"MH"))&gt;0,"P31"," ")</f>
        <v xml:space="preserve"> </v>
      </c>
      <c r="AJ255" s="108" t="str">
        <f>IF(SUM(COUNTIFS('Planificación 2026-1'!F:F,"FILIAL",'Planificación 2026-1'!W:W,C255,'Planificación 2026-1'!H:H,"IC"))&gt;0,"P32"," ")</f>
        <v>P32</v>
      </c>
      <c r="AK255" s="108" t="str">
        <f>IF(SUM(COUNTIFS('Planificación 2026-1'!F:F,"FILIAL",'Planificación 2026-1'!W:W,C255,'Planificación 2026-1'!H:H,"AR"))&gt;0,"P34"," ")</f>
        <v xml:space="preserve"> </v>
      </c>
      <c r="AL255" s="108" t="str">
        <f>IF(SUM(COUNTIFS('Planificación 2026-1'!F:F,"FILIAL",'Planificación 2026-1'!W:W,C255,'Planificación 2026-1'!H:H,"T1"))&gt;0,"P35"," ")</f>
        <v xml:space="preserve"> </v>
      </c>
      <c r="AM255" s="108" t="str">
        <f>IF(SUM(COUNTIFS('Planificación 2026-1'!F:F,"FILIAL",'Planificación 2026-1'!W:W,C255,'Planificación 2026-1'!H:H,"T3"))&gt;0,"P36"," ")</f>
        <v xml:space="preserve"> </v>
      </c>
      <c r="AN255" s="108" t="str">
        <f>IF(SUM(COUNTIFS('Planificación 2026-1'!F:F,"FILIAL",'Planificación 2026-1'!W:W,C255,'Planificación 2026-1'!H:H,"T2"))&gt;0,"P37"," ")</f>
        <v xml:space="preserve"> </v>
      </c>
      <c r="AO255" s="108" t="str">
        <f>IF(SUM(COUNTIFS('Planificación 2026-1'!F:F,"FILIAL",'Planificación 2026-1'!W:W,C255,'Planificación 2026-1'!H:H,"AE"))&gt;0,"P38"," ")</f>
        <v xml:space="preserve"> </v>
      </c>
      <c r="AP255" s="108" t="str">
        <f>IF(SUM(COUNTIFS('Planificación 2026-1'!F:F,"FILIAL",'Planificación 2026-1'!W:W,C255,'Planificación 2026-1'!H:H,"T4"))&gt;0,"P55"," ")</f>
        <v xml:space="preserve"> </v>
      </c>
      <c r="AQ255" s="108" t="str">
        <f>IF(SUM(COUNTIFS('Planificación 2026-1'!F:F,"SUNAMPE",'Planificación 2026-1'!W:W,C255,'Planificación 2026-1'!H:H,"AF"))&gt;0," P01"," ")</f>
        <v xml:space="preserve"> </v>
      </c>
      <c r="AR255" s="108" t="str">
        <f>IF(SUM(COUNTIFS('Planificación 2026-1'!F:F,"SUNAMPE",'Planificación 2026-1'!W:W,C255,'Planificación 2026-1'!H:H,"EN"))&gt;0,"P02"," ")</f>
        <v xml:space="preserve"> </v>
      </c>
      <c r="AS255" s="108" t="str">
        <f>IF(SUM(COUNTIFS('Planificación 2026-1'!F:F,"SUNAMPE",'Planificación 2026-1'!W:W,C255,'Planificación 2026-1'!H:H,"IS"))&gt;0,"P03"," ")</f>
        <v xml:space="preserve"> </v>
      </c>
      <c r="AT255" s="108" t="str">
        <f>IF(SUM(COUNTIFS('Planificación 2026-1'!F:F,"SUNAMPE",'Planificación 2026-1'!W:W,C255,'Planificación 2026-1'!H:H,"PS"))&gt;0,"P04"," ")</f>
        <v xml:space="preserve"> </v>
      </c>
      <c r="AU255" s="108"/>
      <c r="AV255" s="108" t="str">
        <f>IF(SUM(COUNTIFS('Planificación 2026-1'!F:F,"SUNAMPE",'Planificación 2026-1'!W:W,C255,'Planificación 2026-1'!H:H,"IN"))&gt;0,"P06"," ")</f>
        <v xml:space="preserve"> </v>
      </c>
      <c r="AW255" s="108" t="str">
        <f>IF(SUM(COUNTIFS('Planificación 2026-1'!F:F,"SUNAMPE",'Planificación 2026-1'!W:W,C255,'Planificación 2026-1'!H:H,"CA"))&gt;0,"P07"," ")</f>
        <v xml:space="preserve"> </v>
      </c>
      <c r="AX255" s="108" t="str">
        <f>IF(SUM(COUNTIFS('Planificación 2026-1'!F:F,"SUNAMPE",'Planificación 2026-1'!W:W,C255,'Planificación 2026-1'!H:H,"DE"))&gt;0,"P08"," ")</f>
        <v xml:space="preserve"> </v>
      </c>
      <c r="AY255" s="108" t="str">
        <f>IF(SUM(COUNTIFS('Planificación 2026-1'!F:F,"SUNAMPE",'Planificación 2026-1'!W:W,C255,'Planificación 2026-1'!H:H,"OB"))&gt;0,"P09"," ")</f>
        <v xml:space="preserve"> </v>
      </c>
      <c r="AZ255" s="108" t="str">
        <f>IF(SUM(COUNTIFS('Planificación 2026-1'!F:F,"SUNAMPE",'Planificación 2026-1'!W:W,C255,'Planificación 2026-1'!H:H,"MH"))&gt;0,"P31"," ")</f>
        <v xml:space="preserve"> </v>
      </c>
      <c r="BA255" s="108" t="str">
        <f>IF(SUM(COUNTIFS('Planificación 2026-1'!F:F,"SUNAMPE",'Planificación 2026-1'!W:W,C255,'Planificación 2026-1'!H:H,"IC"))&gt;0,"P32"," ")</f>
        <v xml:space="preserve"> </v>
      </c>
      <c r="BB255" s="108" t="str">
        <f>IF(SUM(COUNTIFS('Planificación 2026-1'!F:F,"SUNAMPE",'Planificación 2026-1'!W:W,C255,'Planificación 2026-1'!H:H,"AR"))&gt;0,"P34"," ")</f>
        <v xml:space="preserve"> </v>
      </c>
      <c r="BC255" s="108" t="str">
        <f>IF(SUM(COUNTIFS('Planificación 2026-1'!F:F,"SUNAMPE",'Planificación 2026-1'!W:W,C255,'Planificación 2026-1'!H:H,"T1"))&gt;0,"P35"," ")</f>
        <v xml:space="preserve"> </v>
      </c>
      <c r="BD255" s="108" t="str">
        <f>IF(SUM(COUNTIFS('Planificación 2026-1'!F:F,"SUNAMPE",'Planificación 2026-1'!W:W,C255,'Planificación 2026-1'!H:H,"T3"))&gt;0,"P36"," ")</f>
        <v xml:space="preserve"> </v>
      </c>
      <c r="BE255" s="108" t="str">
        <f>IF(SUM(COUNTIFS('Planificación 2026-1'!F:F,"SUNAMPE",'Planificación 2026-1'!W:W,C255,'Planificación 2026-1'!H:H,"T2"))&gt;0,"P37"," ")</f>
        <v xml:space="preserve"> </v>
      </c>
      <c r="BF255" s="108" t="str">
        <f>IF(SUM(COUNTIFS('Planificación 2026-1'!F:F,"SUNAMPE",'Planificación 2026-1'!W:W,C255,'Planificación 2026-1'!H:H,"AE"))&gt;0,"P38"," ")</f>
        <v xml:space="preserve"> </v>
      </c>
      <c r="BG255" s="108" t="str">
        <f>IF(SUM(COUNTIFS('Planificación 2026-1'!F:F,"SUNAMPE",'Planificación 2026-1'!W:W,C255,'Planificación 2026-1'!H:H,"T4"))&gt;0,"P55"," ")</f>
        <v xml:space="preserve"> </v>
      </c>
      <c r="BH255" s="108" t="str">
        <f>IF(SUM(COUNTIFS('Planificación 2026-1'!F:F,"HUAURA",'Planificación 2026-1'!W:W,C255,'Planificación 2026-1'!H:H,"AF"))&gt;0," P01"," ")</f>
        <v xml:space="preserve"> </v>
      </c>
      <c r="BI255" s="108" t="str">
        <f>IF(SUM(COUNTIFS('Planificación 2026-1'!F:F,"HUAURA",'Planificación 2026-1'!W:W,C255,'Planificación 2026-1'!H:H,"EN"))&gt;0,"P02"," ")</f>
        <v xml:space="preserve"> </v>
      </c>
      <c r="BJ255" s="108" t="str">
        <f>IF(SUM(COUNTIFS('Planificación 2026-1'!F:F,"HUAURA",'Planificación 2026-1'!W:W,C255,'Planificación 2026-1'!H:H,"IS"))&gt;0,"P03"," ")</f>
        <v xml:space="preserve"> </v>
      </c>
      <c r="BK255" s="108" t="str">
        <f>IF(SUM(COUNTIFS('Planificación 2026-1'!F:F,"HUAURA",'Planificación 2026-1'!W:W,C255,'Planificación 2026-1'!H:H,"PS"))&gt;0,"P04"," ")</f>
        <v xml:space="preserve"> </v>
      </c>
      <c r="BL255" s="108"/>
      <c r="BM255" s="108" t="str">
        <f>IF(SUM(COUNTIFS('Planificación 2026-1'!F:F,"HUAURA",'Planificación 2026-1'!W:W,C255,'Planificación 2026-1'!H:H,"IN"))&gt;0,"P06"," ")</f>
        <v xml:space="preserve"> </v>
      </c>
      <c r="BN255" s="108" t="str">
        <f>IF(SUM(COUNTIFS('Planificación 2026-1'!F:F,"HUAURA",'Planificación 2026-1'!W:W,C255,'Planificación 2026-1'!H:H,"CA"))&gt;0,"P07"," ")</f>
        <v xml:space="preserve"> </v>
      </c>
      <c r="BO255" s="108" t="str">
        <f>IF(SUM(COUNTIFS('Planificación 2026-1'!F:F,"HUAURA",'Planificación 2026-1'!W:W,C255,'Planificación 2026-1'!H:H,"DE"))&gt;0,"P08"," ")</f>
        <v xml:space="preserve"> </v>
      </c>
      <c r="BP255" s="108" t="str">
        <f>IF(SUM(COUNTIFS('Planificación 2026-1'!F:F,"HUAURA",'Planificación 2026-1'!W:W,C255,'Planificación 2026-1'!H:H,"OB"))&gt;0,"P09"," ")</f>
        <v xml:space="preserve"> </v>
      </c>
      <c r="BQ255" s="108" t="str">
        <f>IF(SUM(COUNTIFS('Planificación 2026-1'!F:F,"HUAURA",'Planificación 2026-1'!W:W,C255,'Planificación 2026-1'!H:H,"MH"))&gt;0,"P31"," ")</f>
        <v xml:space="preserve"> </v>
      </c>
      <c r="BR255" s="108" t="str">
        <f>IF(SUM(COUNTIFS('Planificación 2026-1'!F:F,"HUAURA",'Planificación 2026-1'!W:W,C255,'Planificación 2026-1'!H:H,"IC"))&gt;0,"P32"," ")</f>
        <v xml:space="preserve"> </v>
      </c>
      <c r="BS255" s="108" t="str">
        <f>IF(SUM(COUNTIFS('Planificación 2026-1'!F:F,"HUAURA",'Planificación 2026-1'!W:W,C255,'Planificación 2026-1'!H:H,"AR"))&gt;0,"P34"," ")</f>
        <v xml:space="preserve"> </v>
      </c>
      <c r="BT255" s="108" t="str">
        <f>IF(SUM(COUNTIFS('Planificación 2026-1'!F:F,"HUAURA",'Planificación 2026-1'!W:W,C255,'Planificación 2026-1'!H:H,"T1"))&gt;0,"P35"," ")</f>
        <v xml:space="preserve"> </v>
      </c>
      <c r="BU255" s="108" t="str">
        <f>IF(SUM(COUNTIFS('Planificación 2026-1'!F:F,"HUAURA",'Planificación 2026-1'!W:W,C255,'Planificación 2026-1'!H:H,"T3"))&gt;0,"P36"," ")</f>
        <v xml:space="preserve"> </v>
      </c>
      <c r="BV255" s="108" t="str">
        <f>IF(SUM(COUNTIFS('Planificación 2026-1'!F:F,"HUAURA",'Planificación 2026-1'!W:W,C255,'Planificación 2026-1'!H:H,"T2"))&gt;0,"P37"," ")</f>
        <v xml:space="preserve"> </v>
      </c>
      <c r="BW255" s="108" t="str">
        <f>IF(SUM(COUNTIFS('Planificación 2026-1'!F:F,"HUAURA",'Planificación 2026-1'!W:W,C255,'Planificación 2026-1'!H:H,"AE"))&gt;0,"P38"," ")</f>
        <v xml:space="preserve"> </v>
      </c>
      <c r="BX255" s="108" t="str">
        <f>IF(SUM(COUNTIFS('Planificación 2026-1'!F:F,"HUAURA",'Planificación 2026-1'!W:W,C255,'Planificación 2026-1'!H:H,"T4"))&gt;0,"P55"," ")</f>
        <v xml:space="preserve"> </v>
      </c>
      <c r="BY255" s="109">
        <f>SUMIFS('Planificación 2026-1'!R:R,'Planificación 2026-1'!W:W,C255,'Planificación 2026-1'!H:H,"AF",'Planificación 2026-1'!I:I,"&gt;2")</f>
        <v>0</v>
      </c>
      <c r="BZ255" s="109">
        <f>SUMIFS('Planificación 2026-1'!R:R,'Planificación 2026-1'!W:W,C255,'Planificación 2026-1'!H:H,"EN",'Planificación 2026-1'!I:I,"&gt;2")</f>
        <v>0</v>
      </c>
      <c r="CA255" s="109">
        <f>SUMIFS('Planificación 2026-1'!R:R,'Planificación 2026-1'!W:W,C255,'Planificación 2026-1'!H:H,"IS",'Planificación 2026-1'!I:I,"&gt;2")</f>
        <v>0</v>
      </c>
      <c r="CB255" s="109">
        <f>SUMIFS('Planificación 2026-1'!R:R,'Planificación 2026-1'!W:W,C255,'Planificación 2026-1'!H:H,"PS",'Planificación 2026-1'!I:I,"&gt;2")</f>
        <v>0</v>
      </c>
      <c r="CC255" s="109">
        <f>SUMIFS('Planificación 2026-1'!R:R,'Planificación 2026-1'!W:W,C255,'Planificación 2026-1'!H:H,"IN",'Planificación 2026-1'!I:I,"&gt;2")</f>
        <v>0</v>
      </c>
      <c r="CD255" s="109">
        <f>SUMIFS('Planificación 2026-1'!R:R,'Planificación 2026-1'!W:W,C255,'Planificación 2026-1'!H:H,"CA",'Planificación 2026-1'!I:I,"&gt;2")</f>
        <v>0</v>
      </c>
      <c r="CE255" s="109">
        <f>SUMIFS('Planificación 2026-1'!R:R,'Planificación 2026-1'!W:W,C255,'Planificación 2026-1'!H:H,"DE",'Planificación 2026-1'!I:I,"&gt;2")</f>
        <v>0</v>
      </c>
      <c r="CF255" s="109">
        <f>SUMIFS('Planificación 2026-1'!R:R,'Planificación 2026-1'!W:W,C255,'Planificación 2026-1'!H:H,"OB",'Planificación 2026-1'!I:I,"&gt;2")</f>
        <v>0</v>
      </c>
      <c r="CG255" s="109">
        <f>SUMIFS('Planificación 2026-1'!R:R,'Planificación 2026-1'!W:W,C255,'Planificación 2026-1'!H:H,"MH",'Planificación 2026-1'!I:I,"&gt;2")</f>
        <v>0</v>
      </c>
      <c r="CH255" s="109">
        <f>SUMIFS('Planificación 2026-1'!R:R,'Planificación 2026-1'!W:W,C255,'Planificación 2026-1'!H:H,"IC",'Planificación 2026-1'!I:I,"&gt;2")</f>
        <v>0</v>
      </c>
      <c r="CI255" s="109">
        <f>SUMIFS('Planificación 2026-1'!R:R,'Planificación 2026-1'!W:W,C255,'Planificación 2026-1'!H:H,"AR",'Planificación 2026-1'!I:I,"&gt;2")</f>
        <v>0</v>
      </c>
      <c r="CJ255" s="109">
        <f>SUMIFS('Planificación 2026-1'!R:R,'Planificación 2026-1'!W:W,C255,'Planificación 2026-1'!H:H,"T1",'Planificación 2026-1'!I:I,"&gt;2")</f>
        <v>0</v>
      </c>
      <c r="CK255" s="109">
        <f>SUMIFS('Planificación 2026-1'!R:R,'Planificación 2026-1'!W:W,C255,'Planificación 2026-1'!H:H,"T3",'Planificación 2026-1'!I:I,"&gt;2")</f>
        <v>0</v>
      </c>
      <c r="CL255" s="109">
        <f>SUMIFS('Planificación 2026-1'!R:R,'Planificación 2026-1'!W:W,C255,'Planificación 2026-1'!H:H,"T2",'Planificación 2026-1'!I:I,"&gt;2")</f>
        <v>0</v>
      </c>
      <c r="CM255" s="109">
        <f>SUMIFS('Planificación 2026-1'!R:R,'Planificación 2026-1'!W:W,C255,'Planificación 2026-1'!H:H,"AE",'Planificación 2026-1'!I:I,"&gt;2")</f>
        <v>0</v>
      </c>
      <c r="CN255" s="109">
        <f>SUMIFS('Planificación 2026-1'!R:R,'Planificación 2026-1'!W:W,C255,'Planificación 2026-1'!H:H,"T4",'Planificación 2026-1'!I:I,"&gt;2")</f>
        <v>0</v>
      </c>
      <c r="CO255" s="109">
        <f>SUMIFS('Planificación 2026-1'!R:R,'Planificación 2026-1'!W:W,C255,'Planificación 2026-1'!H:H,"AF",'Planificación 2026-1'!I:I,"&lt;3")</f>
        <v>0</v>
      </c>
      <c r="CP255" s="109">
        <f>SUMIFS('Planificación 2026-1'!R:R,'Planificación 2026-1'!W:W,C255,'Planificación 2026-1'!H:H,"EN",'Planificación 2026-1'!I:I,"&lt;3")</f>
        <v>0</v>
      </c>
      <c r="CQ255" s="109">
        <f>SUMIFS('Planificación 2026-1'!R:R,'Planificación 2026-1'!W:W,C255,'Planificación 2026-1'!H:H,"IS",'Planificación 2026-1'!I:I,"&lt;3")</f>
        <v>0</v>
      </c>
      <c r="CR255" s="109">
        <f>SUMIFS('Planificación 2026-1'!R:R,'Planificación 2026-1'!W:W,C255,'Planificación 2026-1'!H:H,"PS",'Planificación 2026-1'!I:I,"&lt;3")</f>
        <v>0</v>
      </c>
      <c r="CS255" s="109">
        <f>SUMIFS('Planificación 2026-1'!R:R,'Planificación 2026-1'!W:W,C255,'Planificación 2026-1'!H:H,"IN",'Planificación 2026-1'!I:I,"&lt;3")</f>
        <v>0</v>
      </c>
      <c r="CT255" s="109">
        <f>SUMIFS('Planificación 2026-1'!R:R,'Planificación 2026-1'!W:W,C255,'Planificación 2026-1'!H:H,"CA",'Planificación 2026-1'!I:I,"&lt;3")</f>
        <v>5</v>
      </c>
      <c r="CU255" s="109">
        <f>SUMIFS('Planificación 2026-1'!R:R,'Planificación 2026-1'!W:W,C255,'Planificación 2026-1'!H:H,"DE",'Planificación 2026-1'!I:I,"&lt;3")</f>
        <v>0</v>
      </c>
      <c r="CV255" s="109">
        <f>SUMIFS('Planificación 2026-1'!R:R,'Planificación 2026-1'!W:W,C255,'Planificación 2026-1'!H:H,"OB",'Planificación 2026-1'!I:I,"&lt;3")</f>
        <v>0</v>
      </c>
      <c r="CW255" s="109">
        <f>SUMIFS('Planificación 2026-1'!R:R,'Planificación 2026-1'!W:W,C255,'Planificación 2026-1'!H:H,"MH",'Planificación 2026-1'!I:I,"&lt;3")</f>
        <v>0</v>
      </c>
      <c r="CX255" s="109">
        <f>SUMIFS('Planificación 2026-1'!R:R,'Planificación 2026-1'!W:W,C255,'Planificación 2026-1'!H:H,"IC",'Planificación 2026-1'!I:I,"&lt;3")</f>
        <v>5</v>
      </c>
      <c r="CY255" s="109">
        <f>SUMIFS('Planificación 2026-1'!R:R,'Planificación 2026-1'!W:W,C255,'Planificación 2026-1'!H:H,"AR",'Planificación 2026-1'!I:I,"&lt;3")</f>
        <v>0</v>
      </c>
      <c r="CZ255" s="109">
        <f>SUMIFS('Planificación 2026-1'!R:R,'Planificación 2026-1'!W:W,C255,'Planificación 2026-1'!H:H,"T1",'Planificación 2026-1'!I:I,"&lt;3")</f>
        <v>0</v>
      </c>
      <c r="DA255" s="109">
        <f>SUMIFS('Planificación 2026-1'!R:R,'Planificación 2026-1'!W:W,C255,'Planificación 2026-1'!H:H,"T3",'Planificación 2026-1'!I:I,"&lt;3")</f>
        <v>0</v>
      </c>
      <c r="DB255" s="109">
        <f>SUMIFS('Planificación 2026-1'!R:R,'Planificación 2026-1'!W:W,C255,'Planificación 2026-1'!H:H,"T2",'Planificación 2026-1'!I:I,"&lt;3")</f>
        <v>0</v>
      </c>
      <c r="DC255" s="109">
        <f>SUMIFS('Planificación 2026-1'!R:R,'Planificación 2026-1'!W:W,C255,'Planificación 2026-1'!H:H,"AE",'Planificación 2026-1'!I:I,"&lt;3")</f>
        <v>0</v>
      </c>
      <c r="DD255" s="109">
        <f>SUMIFS('Planificación 2026-1'!R:R,'Planificación 2026-1'!W:W,C255,'Planificación 2026-1'!H:H,"T4",'Planificación 2026-1'!I:I,"&lt;3")</f>
        <v>0</v>
      </c>
      <c r="DE255" s="108" t="str">
        <f t="shared" si="36"/>
        <v/>
      </c>
      <c r="DF255" s="41">
        <f>IF(C255="","",SUMIFS('Planificación 2026-1'!R:R,'Planificación 2026-1'!W:W,C255,'Planificación 2026-1'!F:F,"PRINCIPAL",'Planificación 2026-1'!X:X,"VIRTUAL"))</f>
        <v>0</v>
      </c>
      <c r="DG255" s="41">
        <f>IF(C255="","",SUMIFS('Planificación 2026-1'!R:R,'Planificación 2026-1'!W:W,C255,'Planificación 2026-1'!F:F,"PRINCIPAL",'Planificación 2026-1'!X:X,"PRESENCIAL"))</f>
        <v>0</v>
      </c>
      <c r="DH255" s="41">
        <f>IF(C255="","",SUMIFS('Planificación 2026-1'!R:R,'Planificación 2026-1'!W:W,C255,'Planificación 2026-1'!F:F,"PRINCIPAL",'Planificación 2026-1'!X:X,"HIBRIDO PRESENCIAL"))</f>
        <v>0</v>
      </c>
      <c r="DI255" s="108" t="str">
        <f t="shared" si="37"/>
        <v>P07 P32</v>
      </c>
      <c r="DJ255" s="108">
        <f>IF(C255="","",SUMIFS('Planificación 2026-1'!R:R,'Planificación 2026-1'!W:W,C255,'Planificación 2026-1'!F:F,"FILIAL",'Planificación 2026-1'!X:X,"VIRTUAL"))</f>
        <v>5</v>
      </c>
      <c r="DK255" s="110">
        <f>IF(C255="","",SUMIFS('Planificación 2026-1'!R:R,'Planificación 2026-1'!W:W,C255,'Planificación 2026-1'!F:F,"FILIAL",'Planificación 2026-1'!X:X,"PRESENCIAL"))</f>
        <v>5</v>
      </c>
      <c r="DL255" s="61">
        <f>IF(C255="","",SUMIFS('Planificación 2026-1'!R:R,'Planificación 2026-1'!W:W,C255,'Planificación 2026-1'!F:F,"FILIAL",'Planificación 2026-1'!X:X,"HIBRIDO PRESENCIAL"))</f>
        <v>0</v>
      </c>
      <c r="DM255" s="111" t="str">
        <f t="shared" si="38"/>
        <v/>
      </c>
      <c r="DN255" s="108">
        <f>IF(C255="","",SUMIFS('Planificación 2026-1'!R:R,'Planificación 2026-1'!W:W,C255,'Planificación 2026-1'!F:F,"SUNAMPE",'Planificación 2026-1'!X:X,"VIRTUAL"))</f>
        <v>0</v>
      </c>
      <c r="DO255" s="61">
        <f>IF(C255="","",SUMIFS('Planificación 2026-1'!R:R,'Planificación 2026-1'!W:W,C255,'Planificación 2026-1'!F:F,"SUNAMPE",'Planificación 2026-1'!X:X,"PRESENCIAL"))</f>
        <v>0</v>
      </c>
      <c r="DP255" s="111" t="str">
        <f t="shared" si="39"/>
        <v/>
      </c>
      <c r="DQ255" s="108">
        <f>IF(C255="","",SUMIFS('Planificación 2026-1'!R:R,'Planificación 2026-1'!W:W,C255,'Planificación 2026-1'!F:F,"HUAURA",'Planificación 2026-1'!X:X,"VIRTUAL"))</f>
        <v>0</v>
      </c>
      <c r="DR255" s="61">
        <f>IF(C255="","",SUMIFS('Planificación 2026-1'!R:R,'Planificación 2026-1'!W:W,C255,'Planificación 2026-1'!F:F,"HUAURA",'Planificación 2026-1'!X:X,"PRESENCIAL"))</f>
        <v>0</v>
      </c>
      <c r="DS255" s="76">
        <f>SUMIFS('Planificación 2026-1'!R:R,'Planificación 2026-1'!W:W,C255,'Planificación 2026-1'!F:F,"PRINCIPAL",'Planificación 2026-1'!X:X,"VIRTUAL",'Planificación 2026-1'!I:I,"&gt;2")</f>
        <v>0</v>
      </c>
      <c r="DT255" s="76">
        <f>SUMIFS('Planificación 2026-1'!R:R,'Planificación 2026-1'!W:W,C255,'Planificación 2026-1'!F:F,"PRINCIPAL",'Planificación 2026-1'!X:X,"&lt;&gt;VIRTUAL",'Planificación 2026-1'!I:I,"&gt;2")</f>
        <v>0</v>
      </c>
      <c r="DU255" s="76">
        <f>SUMIFS('Planificación 2026-1'!R:R,'Planificación 2026-1'!W:W,C255,'Planificación 2026-1'!F:F,"SUNAMPE",'Planificación 2026-1'!X:X,"VIRTUAL",'Planificación 2026-1'!I:I,"&gt;2")</f>
        <v>0</v>
      </c>
      <c r="DV255" s="76">
        <f>SUMIFS('Planificación 2026-1'!R:R,'Planificación 2026-1'!W:W,C255,'Planificación 2026-1'!F:F,"SUNAMPE",'Planificación 2026-1'!X:X,"&lt;&gt;VIRTUAL",'Planificación 2026-1'!I:I,"&gt;2")</f>
        <v>0</v>
      </c>
      <c r="DW255" s="76">
        <f>SUMIFS('Planificación 2026-1'!R:R,'Planificación 2026-1'!W:W,C255,'Planificación 2026-1'!F:F,"FILIAL",'Planificación 2026-1'!X:X,"VIRTUAL",'Planificación 2026-1'!I:I,"&gt;2")</f>
        <v>0</v>
      </c>
      <c r="DX255" s="76">
        <f>SUMIFS('Planificación 2026-1'!R:R,'Planificación 2026-1'!W:W,C255,'Planificación 2026-1'!F:F,"FILIAL",'Planificación 2026-1'!X:X,"&lt;&gt;VIRTUAL",'Planificación 2026-1'!I:I,"&gt;2")</f>
        <v>0</v>
      </c>
      <c r="DY255" s="76">
        <f>SUMIFS('Planificación 2026-1'!R:R,'Planificación 2026-1'!W:W,C255,'Planificación 2026-1'!F:F,"PORUMA",'Planificación 2026-1'!X:X,"VIRTUAL",'Planificación 2026-1'!I:I,"&gt;2")</f>
        <v>0</v>
      </c>
      <c r="DZ255" s="76">
        <f>SUMIFS('Planificación 2026-1'!R:R,'Planificación 2026-1'!W:W,C255,'Planificación 2026-1'!F:F,"PORUMA",'Planificación 2026-1'!X:X,"&lt;&gt;VIRTUAL",'Planificación 2026-1'!I:I,"&gt;2")</f>
        <v>0</v>
      </c>
      <c r="EA255" s="76">
        <f>SUMIFS('Planificación 2026-1'!R:R,'Planificación 2026-1'!W:W,C255,'Planificación 2026-1'!F:F,"HUAURA",'Planificación 2026-1'!X:X,"VIRTUAL",'Planificación 2026-1'!I:I,"&gt;2")</f>
        <v>0</v>
      </c>
      <c r="EB255" s="76">
        <f>SUMIFS('Planificación 2026-1'!R:R,'Planificación 2026-1'!W:W,C255,'Planificación 2026-1'!F:F,"HUAURA",'Planificación 2026-1'!X:X,"&lt;&gt;VIRTUAL",'Planificación 2026-1'!I:I,"&gt;2")</f>
        <v>0</v>
      </c>
      <c r="EC255" s="76">
        <f>SUMIFS('Planificación 2026-1'!R:R,'Planificación 2026-1'!W:W,C255,'Planificación 2026-1'!F:F,"PRINCIPAL",'Planificación 2026-1'!X:X,"VIRTUAL",'Planificación 2026-1'!I:I,"&lt;3")</f>
        <v>0</v>
      </c>
      <c r="ED255" s="76">
        <f>SUMIFS('Planificación 2026-1'!R:R,'Planificación 2026-1'!W:W,C255,'Planificación 2026-1'!F:F,"PRINCIPAL",'Planificación 2026-1'!X:X,"&lt;&gt;VIRTUAL",'Planificación 2026-1'!I:I,"&lt;3")</f>
        <v>0</v>
      </c>
      <c r="EE255" s="76">
        <f>SUMIFS('Planificación 2026-1'!R:R,'Planificación 2026-1'!W:W,C255,'Planificación 2026-1'!F:F,"SUNAMPE",'Planificación 2026-1'!X:X,"VIRTUAL",'Planificación 2026-1'!I:I,"&lt;3")</f>
        <v>0</v>
      </c>
      <c r="EF255" s="76">
        <f>SUMIFS('Planificación 2026-1'!R:R,'Planificación 2026-1'!W:W,C255,'Planificación 2026-1'!F:F,"SUNAMPE",'Planificación 2026-1'!X:X,"&lt;&gt;VIRTUAL",'Planificación 2026-1'!I:I,"&lt;3")</f>
        <v>0</v>
      </c>
      <c r="EG255" s="76">
        <f>SUMIFS('Planificación 2026-1'!R:R,'Planificación 2026-1'!W:W,C255,'Planificación 2026-1'!F:F,"FILIAL",'Planificación 2026-1'!X:X,"VIRTUAL",'Planificación 2026-1'!I:I,"&lt;3")</f>
        <v>5</v>
      </c>
      <c r="EH255" s="76">
        <f>SUMIFS('Planificación 2026-1'!R:R,'Planificación 2026-1'!W:W,C255,'Planificación 2026-1'!F:F,"FILIAL",'Planificación 2026-1'!X:X,"&lt;&gt;VIRTUAL",'Planificación 2026-1'!I:I,"&lt;3")</f>
        <v>5</v>
      </c>
      <c r="EI255" s="76">
        <f>SUMIFS('Planificación 2026-1'!R:R,'Planificación 2026-1'!W:W,C255,'Planificación 2026-1'!F:F,"PORUMA",'Planificación 2026-1'!X:X,"VIRTUAL",'Planificación 2026-1'!I:I,"&lt;3")</f>
        <v>0</v>
      </c>
      <c r="EJ255" s="76">
        <f>SUMIFS('Planificación 2026-1'!R:R,'Planificación 2026-1'!W:W,C255,'Planificación 2026-1'!F:F,"PORUMA",'Planificación 2026-1'!X:X,"&lt;&gt;VIRTUAL",'Planificación 2026-1'!I:I,"&lt;3")</f>
        <v>0</v>
      </c>
      <c r="EK255" s="76">
        <f>SUMIFS('Planificación 2026-1'!R:R,'Planificación 2026-1'!W:W,C255,'Planificación 2026-1'!F:F,"HUAURA",'Planificación 2026-1'!X:X,"VIRTUAL",'Planificación 2026-1'!I:I,"&lt;3")</f>
        <v>0</v>
      </c>
      <c r="EL255" s="76">
        <f>SUMIFS('Planificación 2026-1'!R:R,'Planificación 2026-1'!W:W,C255,'Planificación 2026-1'!F:F,"HUAURA",'Planificación 2026-1'!X:X,"&lt;&gt;VIRTUAL",'Planificación 2026-1'!I:I,"&lt;3")</f>
        <v>0</v>
      </c>
      <c r="EM255" s="76"/>
      <c r="EN255" s="76">
        <f t="shared" si="32"/>
        <v>5</v>
      </c>
      <c r="EO255" s="76">
        <f t="shared" si="33"/>
        <v>5</v>
      </c>
      <c r="EP255" s="76" t="b">
        <f t="shared" si="34"/>
        <v>1</v>
      </c>
      <c r="EQ255" s="76" t="str">
        <f t="shared" si="35"/>
        <v/>
      </c>
      <c r="ER255" s="76" t="str">
        <f t="shared" si="40"/>
        <v>AMBOS</v>
      </c>
    </row>
    <row r="256" spans="1:148" hidden="1">
      <c r="A256" s="83"/>
      <c r="B256" s="119">
        <v>253</v>
      </c>
      <c r="C256" s="115" t="s">
        <v>429</v>
      </c>
      <c r="D256" s="112">
        <f>SUMIF('Planificación 2026-1'!W:W,C256,'Planificación 2026-1'!R:R)</f>
        <v>14</v>
      </c>
      <c r="E256" s="114" t="s">
        <v>170</v>
      </c>
      <c r="F256" s="115" t="s">
        <v>171</v>
      </c>
      <c r="G256" s="115" t="s">
        <v>153</v>
      </c>
      <c r="H256" s="115" t="s">
        <v>125</v>
      </c>
      <c r="I256" s="107" t="str">
        <f>IF(SUM(COUNTIFS('Planificación 2026-1'!F:F,"PRINCIPAL",'Planificación 2026-1'!W:W,C256,'Planificación 2026-1'!H:H,"AF"))&gt;0,"P01"," ")</f>
        <v xml:space="preserve"> </v>
      </c>
      <c r="J256" s="108" t="str">
        <f>IF(SUM(COUNTIFS('Planificación 2026-1'!F:F,"PRINCIPAL",'Planificación 2026-1'!W:W,C256,'Planificación 2026-1'!H:H,"EN"))&gt;0,"P02"," ")</f>
        <v xml:space="preserve"> </v>
      </c>
      <c r="K256" s="108" t="str">
        <f>IF(SUM(COUNTIFS('Planificación 2026-1'!F:F,"PRINCIPAL",'Planificación 2026-1'!W:W,C256,'Planificación 2026-1'!H:H,"IS"))&gt;0,"P03"," ")</f>
        <v xml:space="preserve"> </v>
      </c>
      <c r="L256" s="108" t="str">
        <f>IF(SUM(COUNTIFS('Planificación 2026-1'!F:F,"PRINCIPAL",'Planificación 2026-1'!W:W,C256,'Planificación 2026-1'!H:H,"PS"))&gt;0,"P04"," ")</f>
        <v xml:space="preserve"> </v>
      </c>
      <c r="M256" s="108"/>
      <c r="N256" s="108" t="str">
        <f>IF(SUM(COUNTIFS('Planificación 2026-1'!F:F,"PRINCIPAL",'Planificación 2026-1'!W:W,C256,'Planificación 2026-1'!H:H,"IN"))&gt;0,"P06"," ")</f>
        <v>P06</v>
      </c>
      <c r="O256" s="108" t="str">
        <f>IF(SUM(COUNTIFS('Planificación 2026-1'!F:F,"PRINCIPAL",'Planificación 2026-1'!W:W,C256,'Planificación 2026-1'!H:H,"CA"))&gt;0,"P07"," ")</f>
        <v xml:space="preserve"> </v>
      </c>
      <c r="P256" s="108" t="str">
        <f>IF(SUM(COUNTIFS('Planificación 2026-1'!F:F,"PRINCIPAL",'Planificación 2026-1'!W:W,C256,'Planificación 2026-1'!H:H,"DE"))&gt;0,"P08"," ")</f>
        <v xml:space="preserve"> </v>
      </c>
      <c r="Q256" s="108" t="str">
        <f>IF(SUM(COUNTIFS('Planificación 2026-1'!F:F,"PRINCIPAL",'Planificación 2026-1'!W:W,C256,'Planificación 2026-1'!H:H,"OB"))&gt;0,"P09"," ")</f>
        <v xml:space="preserve"> </v>
      </c>
      <c r="R256" s="108" t="str">
        <f>IF(SUM(COUNTIFS('Planificación 2026-1'!F:F,"PRINCIPAL",'Planificación 2026-1'!W:W,C256,'Planificación 2026-1'!H:H,"MH"))&gt;0,"P31"," ")</f>
        <v xml:space="preserve"> </v>
      </c>
      <c r="S256" s="108" t="str">
        <f>IF(SUM(COUNTIFS('Planificación 2026-1'!F:F,"PRINCIPAL",'Planificación 2026-1'!W:W,C256,'Planificación 2026-1'!H:H,"IC"))&gt;0,"P32"," ")</f>
        <v xml:space="preserve"> </v>
      </c>
      <c r="T256" s="108" t="str">
        <f>IF(SUM(COUNTIFS('Planificación 2026-1'!F:F,"PRINCIPAL",'Planificación 2026-1'!W:W,C256,'Planificación 2026-1'!H:H,"AR"))&gt;0,"P34"," ")</f>
        <v xml:space="preserve"> </v>
      </c>
      <c r="U256" s="108" t="str">
        <f>IF(SUM(COUNTIFS('Planificación 2026-1'!F:F,"PRINCIPAL",'Planificación 2026-1'!W:W,C256,'Planificación 2026-1'!H:H,"T1"))&gt;0,"P35"," ")</f>
        <v xml:space="preserve"> </v>
      </c>
      <c r="V256" s="108" t="str">
        <f>IF(SUM(COUNTIFS('Planificación 2026-1'!F:F,"PRINCIPAL",'Planificación 2026-1'!W:W,C256,'Planificación 2026-1'!H:H,"T3"))&gt;0,"P36"," ")</f>
        <v xml:space="preserve"> </v>
      </c>
      <c r="W256" s="108" t="str">
        <f>IF(SUM(COUNTIFS('Planificación 2026-1'!F:F,"PRINCIPAL",'Planificación 2026-1'!W:W,C256,'Planificación 2026-1'!H:H,"T2"))&gt;0,"P37"," ")</f>
        <v xml:space="preserve"> </v>
      </c>
      <c r="X256" s="108" t="str">
        <f>IF(SUM(COUNTIFS('Planificación 2026-1'!F:F,"PRINCIPAL",'Planificación 2026-1'!W:W,C256,'Planificación 2026-1'!H:H,"AE"))&gt;0,"P38"," ")</f>
        <v xml:space="preserve"> </v>
      </c>
      <c r="Y256" s="108" t="str">
        <f>IF(SUM(COUNTIFS('Planificación 2026-1'!F:F,"PRINCIPAL",'Planificación 2026-1'!W:W,C256,'Planificación 2026-1'!H:H,"T4"))&gt;0,"P55"," ")</f>
        <v xml:space="preserve"> </v>
      </c>
      <c r="Z256" s="108" t="str">
        <f>IF(SUM(COUNTIFS('Planificación 2026-1'!F:F,"FILIAL",'Planificación 2026-1'!W:W,C256,'Planificación 2026-1'!H:H,"AF"))&gt;0," P01"," ")</f>
        <v xml:space="preserve"> </v>
      </c>
      <c r="AA256" s="108" t="str">
        <f>IF(SUM(COUNTIFS('Planificación 2026-1'!F:F,"FILIAL",'Planificación 2026-1'!W:W,C256,'Planificación 2026-1'!H:H,"EN"))&gt;0,"P02"," ")</f>
        <v xml:space="preserve"> </v>
      </c>
      <c r="AB256" s="108" t="str">
        <f>IF(SUM(COUNTIFS('Planificación 2026-1'!F:F,"FILIAL",'Planificación 2026-1'!W:W,C256,'Planificación 2026-1'!H:H,"IS"))&gt;0,"P03"," ")</f>
        <v xml:space="preserve"> </v>
      </c>
      <c r="AC256" s="108" t="str">
        <f>IF(SUM(COUNTIFS('Planificación 2026-1'!F:F,"FILIAL",'Planificación 2026-1'!W:W,C256,'Planificación 2026-1'!H:H,"PS"))&gt;0,"P04"," ")</f>
        <v xml:space="preserve"> </v>
      </c>
      <c r="AD256" s="108"/>
      <c r="AE256" s="108" t="str">
        <f>IF(SUM(COUNTIFS('Planificación 2026-1'!F:F,"FILIAL",'Planificación 2026-1'!W:W,C256,'Planificación 2026-1'!H:H,"IN"))&gt;0,"P06"," ")</f>
        <v xml:space="preserve"> </v>
      </c>
      <c r="AF256" s="108" t="str">
        <f>IF(SUM(COUNTIFS('Planificación 2026-1'!F:F,"FILIAL",'Planificación 2026-1'!W:W,C256,'Planificación 2026-1'!H:H,"CA"))&gt;0,"P07"," ")</f>
        <v xml:space="preserve"> </v>
      </c>
      <c r="AG256" s="108" t="str">
        <f>IF(SUM(COUNTIFS('Planificación 2026-1'!F:F,"FILIAL",'Planificación 2026-1'!W:W,C256,'Planificación 2026-1'!H:H,"DE"))&gt;0,"P08"," ")</f>
        <v xml:space="preserve"> </v>
      </c>
      <c r="AH256" s="108" t="str">
        <f>IF(SUM(COUNTIFS('Planificación 2026-1'!F:F,"FILIAL",'Planificación 2026-1'!W:W,C256,'Planificación 2026-1'!H:H,"OB"))&gt;0,"P09"," ")</f>
        <v xml:space="preserve"> </v>
      </c>
      <c r="AI256" s="108" t="str">
        <f>IF(SUM(COUNTIFS('Planificación 2026-1'!F:F,"FILIAL",'Planificación 2026-1'!W:W,C256,'Planificación 2026-1'!H:H,"MH"))&gt;0,"P31"," ")</f>
        <v xml:space="preserve"> </v>
      </c>
      <c r="AJ256" s="108" t="str">
        <f>IF(SUM(COUNTIFS('Planificación 2026-1'!F:F,"FILIAL",'Planificación 2026-1'!W:W,C256,'Planificación 2026-1'!H:H,"IC"))&gt;0,"P32"," ")</f>
        <v xml:space="preserve"> </v>
      </c>
      <c r="AK256" s="108" t="str">
        <f>IF(SUM(COUNTIFS('Planificación 2026-1'!F:F,"FILIAL",'Planificación 2026-1'!W:W,C256,'Planificación 2026-1'!H:H,"AR"))&gt;0,"P34"," ")</f>
        <v xml:space="preserve"> </v>
      </c>
      <c r="AL256" s="108" t="str">
        <f>IF(SUM(COUNTIFS('Planificación 2026-1'!F:F,"FILIAL",'Planificación 2026-1'!W:W,C256,'Planificación 2026-1'!H:H,"T1"))&gt;0,"P35"," ")</f>
        <v xml:space="preserve"> </v>
      </c>
      <c r="AM256" s="108" t="str">
        <f>IF(SUM(COUNTIFS('Planificación 2026-1'!F:F,"FILIAL",'Planificación 2026-1'!W:W,C256,'Planificación 2026-1'!H:H,"T3"))&gt;0,"P36"," ")</f>
        <v xml:space="preserve"> </v>
      </c>
      <c r="AN256" s="108" t="str">
        <f>IF(SUM(COUNTIFS('Planificación 2026-1'!F:F,"FILIAL",'Planificación 2026-1'!W:W,C256,'Planificación 2026-1'!H:H,"T2"))&gt;0,"P37"," ")</f>
        <v xml:space="preserve"> </v>
      </c>
      <c r="AO256" s="108" t="str">
        <f>IF(SUM(COUNTIFS('Planificación 2026-1'!F:F,"FILIAL",'Planificación 2026-1'!W:W,C256,'Planificación 2026-1'!H:H,"AE"))&gt;0,"P38"," ")</f>
        <v xml:space="preserve"> </v>
      </c>
      <c r="AP256" s="108" t="str">
        <f>IF(SUM(COUNTIFS('Planificación 2026-1'!F:F,"FILIAL",'Planificación 2026-1'!W:W,C256,'Planificación 2026-1'!H:H,"T4"))&gt;0,"P55"," ")</f>
        <v xml:space="preserve"> </v>
      </c>
      <c r="AQ256" s="108" t="str">
        <f>IF(SUM(COUNTIFS('Planificación 2026-1'!F:F,"SUNAMPE",'Planificación 2026-1'!W:W,C256,'Planificación 2026-1'!H:H,"AF"))&gt;0," P01"," ")</f>
        <v xml:space="preserve"> </v>
      </c>
      <c r="AR256" s="108" t="str">
        <f>IF(SUM(COUNTIFS('Planificación 2026-1'!F:F,"SUNAMPE",'Planificación 2026-1'!W:W,C256,'Planificación 2026-1'!H:H,"EN"))&gt;0,"P02"," ")</f>
        <v xml:space="preserve"> </v>
      </c>
      <c r="AS256" s="108" t="str">
        <f>IF(SUM(COUNTIFS('Planificación 2026-1'!F:F,"SUNAMPE",'Planificación 2026-1'!W:W,C256,'Planificación 2026-1'!H:H,"IS"))&gt;0,"P03"," ")</f>
        <v xml:space="preserve"> </v>
      </c>
      <c r="AT256" s="108" t="str">
        <f>IF(SUM(COUNTIFS('Planificación 2026-1'!F:F,"SUNAMPE",'Planificación 2026-1'!W:W,C256,'Planificación 2026-1'!H:H,"PS"))&gt;0,"P04"," ")</f>
        <v xml:space="preserve"> </v>
      </c>
      <c r="AU256" s="108"/>
      <c r="AV256" s="108" t="str">
        <f>IF(SUM(COUNTIFS('Planificación 2026-1'!F:F,"SUNAMPE",'Planificación 2026-1'!W:W,C256,'Planificación 2026-1'!H:H,"IN"))&gt;0,"P06"," ")</f>
        <v xml:space="preserve"> </v>
      </c>
      <c r="AW256" s="108" t="str">
        <f>IF(SUM(COUNTIFS('Planificación 2026-1'!F:F,"SUNAMPE",'Planificación 2026-1'!W:W,C256,'Planificación 2026-1'!H:H,"CA"))&gt;0,"P07"," ")</f>
        <v xml:space="preserve"> </v>
      </c>
      <c r="AX256" s="108" t="str">
        <f>IF(SUM(COUNTIFS('Planificación 2026-1'!F:F,"SUNAMPE",'Planificación 2026-1'!W:W,C256,'Planificación 2026-1'!H:H,"DE"))&gt;0,"P08"," ")</f>
        <v xml:space="preserve"> </v>
      </c>
      <c r="AY256" s="108" t="str">
        <f>IF(SUM(COUNTIFS('Planificación 2026-1'!F:F,"SUNAMPE",'Planificación 2026-1'!W:W,C256,'Planificación 2026-1'!H:H,"OB"))&gt;0,"P09"," ")</f>
        <v xml:space="preserve"> </v>
      </c>
      <c r="AZ256" s="108" t="str">
        <f>IF(SUM(COUNTIFS('Planificación 2026-1'!F:F,"SUNAMPE",'Planificación 2026-1'!W:W,C256,'Planificación 2026-1'!H:H,"MH"))&gt;0,"P31"," ")</f>
        <v xml:space="preserve"> </v>
      </c>
      <c r="BA256" s="108" t="str">
        <f>IF(SUM(COUNTIFS('Planificación 2026-1'!F:F,"SUNAMPE",'Planificación 2026-1'!W:W,C256,'Planificación 2026-1'!H:H,"IC"))&gt;0,"P32"," ")</f>
        <v xml:space="preserve"> </v>
      </c>
      <c r="BB256" s="108" t="str">
        <f>IF(SUM(COUNTIFS('Planificación 2026-1'!F:F,"SUNAMPE",'Planificación 2026-1'!W:W,C256,'Planificación 2026-1'!H:H,"AR"))&gt;0,"P34"," ")</f>
        <v xml:space="preserve"> </v>
      </c>
      <c r="BC256" s="108" t="str">
        <f>IF(SUM(COUNTIFS('Planificación 2026-1'!F:F,"SUNAMPE",'Planificación 2026-1'!W:W,C256,'Planificación 2026-1'!H:H,"T1"))&gt;0,"P35"," ")</f>
        <v xml:space="preserve"> </v>
      </c>
      <c r="BD256" s="108" t="str">
        <f>IF(SUM(COUNTIFS('Planificación 2026-1'!F:F,"SUNAMPE",'Planificación 2026-1'!W:W,C256,'Planificación 2026-1'!H:H,"T3"))&gt;0,"P36"," ")</f>
        <v xml:space="preserve"> </v>
      </c>
      <c r="BE256" s="108" t="str">
        <f>IF(SUM(COUNTIFS('Planificación 2026-1'!F:F,"SUNAMPE",'Planificación 2026-1'!W:W,C256,'Planificación 2026-1'!H:H,"T2"))&gt;0,"P37"," ")</f>
        <v xml:space="preserve"> </v>
      </c>
      <c r="BF256" s="108" t="str">
        <f>IF(SUM(COUNTIFS('Planificación 2026-1'!F:F,"SUNAMPE",'Planificación 2026-1'!W:W,C256,'Planificación 2026-1'!H:H,"AE"))&gt;0,"P38"," ")</f>
        <v xml:space="preserve"> </v>
      </c>
      <c r="BG256" s="108" t="str">
        <f>IF(SUM(COUNTIFS('Planificación 2026-1'!F:F,"SUNAMPE",'Planificación 2026-1'!W:W,C256,'Planificación 2026-1'!H:H,"T4"))&gt;0,"P55"," ")</f>
        <v xml:space="preserve"> </v>
      </c>
      <c r="BH256" s="108" t="str">
        <f>IF(SUM(COUNTIFS('Planificación 2026-1'!F:F,"HUAURA",'Planificación 2026-1'!W:W,C256,'Planificación 2026-1'!H:H,"AF"))&gt;0," P01"," ")</f>
        <v xml:space="preserve"> </v>
      </c>
      <c r="BI256" s="108" t="str">
        <f>IF(SUM(COUNTIFS('Planificación 2026-1'!F:F,"HUAURA",'Planificación 2026-1'!W:W,C256,'Planificación 2026-1'!H:H,"EN"))&gt;0,"P02"," ")</f>
        <v xml:space="preserve"> </v>
      </c>
      <c r="BJ256" s="108" t="str">
        <f>IF(SUM(COUNTIFS('Planificación 2026-1'!F:F,"HUAURA",'Planificación 2026-1'!W:W,C256,'Planificación 2026-1'!H:H,"IS"))&gt;0,"P03"," ")</f>
        <v xml:space="preserve"> </v>
      </c>
      <c r="BK256" s="108" t="str">
        <f>IF(SUM(COUNTIFS('Planificación 2026-1'!F:F,"HUAURA",'Planificación 2026-1'!W:W,C256,'Planificación 2026-1'!H:H,"PS"))&gt;0,"P04"," ")</f>
        <v xml:space="preserve"> </v>
      </c>
      <c r="BL256" s="108"/>
      <c r="BM256" s="108" t="str">
        <f>IF(SUM(COUNTIFS('Planificación 2026-1'!F:F,"HUAURA",'Planificación 2026-1'!W:W,C256,'Planificación 2026-1'!H:H,"IN"))&gt;0,"P06"," ")</f>
        <v xml:space="preserve"> </v>
      </c>
      <c r="BN256" s="108" t="str">
        <f>IF(SUM(COUNTIFS('Planificación 2026-1'!F:F,"HUAURA",'Planificación 2026-1'!W:W,C256,'Planificación 2026-1'!H:H,"CA"))&gt;0,"P07"," ")</f>
        <v xml:space="preserve"> </v>
      </c>
      <c r="BO256" s="108" t="str">
        <f>IF(SUM(COUNTIFS('Planificación 2026-1'!F:F,"HUAURA",'Planificación 2026-1'!W:W,C256,'Planificación 2026-1'!H:H,"DE"))&gt;0,"P08"," ")</f>
        <v xml:space="preserve"> </v>
      </c>
      <c r="BP256" s="108" t="str">
        <f>IF(SUM(COUNTIFS('Planificación 2026-1'!F:F,"HUAURA",'Planificación 2026-1'!W:W,C256,'Planificación 2026-1'!H:H,"OB"))&gt;0,"P09"," ")</f>
        <v xml:space="preserve"> </v>
      </c>
      <c r="BQ256" s="108" t="str">
        <f>IF(SUM(COUNTIFS('Planificación 2026-1'!F:F,"HUAURA",'Planificación 2026-1'!W:W,C256,'Planificación 2026-1'!H:H,"MH"))&gt;0,"P31"," ")</f>
        <v xml:space="preserve"> </v>
      </c>
      <c r="BR256" s="108" t="str">
        <f>IF(SUM(COUNTIFS('Planificación 2026-1'!F:F,"HUAURA",'Planificación 2026-1'!W:W,C256,'Planificación 2026-1'!H:H,"IC"))&gt;0,"P32"," ")</f>
        <v xml:space="preserve"> </v>
      </c>
      <c r="BS256" s="108" t="str">
        <f>IF(SUM(COUNTIFS('Planificación 2026-1'!F:F,"HUAURA",'Planificación 2026-1'!W:W,C256,'Planificación 2026-1'!H:H,"AR"))&gt;0,"P34"," ")</f>
        <v xml:space="preserve"> </v>
      </c>
      <c r="BT256" s="108" t="str">
        <f>IF(SUM(COUNTIFS('Planificación 2026-1'!F:F,"HUAURA",'Planificación 2026-1'!W:W,C256,'Planificación 2026-1'!H:H,"T1"))&gt;0,"P35"," ")</f>
        <v xml:space="preserve"> </v>
      </c>
      <c r="BU256" s="108" t="str">
        <f>IF(SUM(COUNTIFS('Planificación 2026-1'!F:F,"HUAURA",'Planificación 2026-1'!W:W,C256,'Planificación 2026-1'!H:H,"T3"))&gt;0,"P36"," ")</f>
        <v xml:space="preserve"> </v>
      </c>
      <c r="BV256" s="108" t="str">
        <f>IF(SUM(COUNTIFS('Planificación 2026-1'!F:F,"HUAURA",'Planificación 2026-1'!W:W,C256,'Planificación 2026-1'!H:H,"T2"))&gt;0,"P37"," ")</f>
        <v xml:space="preserve"> </v>
      </c>
      <c r="BW256" s="108" t="str">
        <f>IF(SUM(COUNTIFS('Planificación 2026-1'!F:F,"HUAURA",'Planificación 2026-1'!W:W,C256,'Planificación 2026-1'!H:H,"AE"))&gt;0,"P38"," ")</f>
        <v xml:space="preserve"> </v>
      </c>
      <c r="BX256" s="108" t="str">
        <f>IF(SUM(COUNTIFS('Planificación 2026-1'!F:F,"HUAURA",'Planificación 2026-1'!W:W,C256,'Planificación 2026-1'!H:H,"T4"))&gt;0,"P55"," ")</f>
        <v xml:space="preserve"> </v>
      </c>
      <c r="BY256" s="109">
        <f>SUMIFS('Planificación 2026-1'!R:R,'Planificación 2026-1'!W:W,C256,'Planificación 2026-1'!H:H,"AF",'Planificación 2026-1'!I:I,"&gt;2")</f>
        <v>0</v>
      </c>
      <c r="BZ256" s="109">
        <f>SUMIFS('Planificación 2026-1'!R:R,'Planificación 2026-1'!W:W,C256,'Planificación 2026-1'!H:H,"EN",'Planificación 2026-1'!I:I,"&gt;2")</f>
        <v>0</v>
      </c>
      <c r="CA256" s="109">
        <f>SUMIFS('Planificación 2026-1'!R:R,'Planificación 2026-1'!W:W,C256,'Planificación 2026-1'!H:H,"IS",'Planificación 2026-1'!I:I,"&gt;2")</f>
        <v>0</v>
      </c>
      <c r="CB256" s="109">
        <f>SUMIFS('Planificación 2026-1'!R:R,'Planificación 2026-1'!W:W,C256,'Planificación 2026-1'!H:H,"PS",'Planificación 2026-1'!I:I,"&gt;2")</f>
        <v>0</v>
      </c>
      <c r="CC256" s="109">
        <f>SUMIFS('Planificación 2026-1'!R:R,'Planificación 2026-1'!W:W,C256,'Planificación 2026-1'!H:H,"IN",'Planificación 2026-1'!I:I,"&gt;2")</f>
        <v>14</v>
      </c>
      <c r="CD256" s="109">
        <f>SUMIFS('Planificación 2026-1'!R:R,'Planificación 2026-1'!W:W,C256,'Planificación 2026-1'!H:H,"CA",'Planificación 2026-1'!I:I,"&gt;2")</f>
        <v>0</v>
      </c>
      <c r="CE256" s="109">
        <f>SUMIFS('Planificación 2026-1'!R:R,'Planificación 2026-1'!W:W,C256,'Planificación 2026-1'!H:H,"DE",'Planificación 2026-1'!I:I,"&gt;2")</f>
        <v>0</v>
      </c>
      <c r="CF256" s="109">
        <f>SUMIFS('Planificación 2026-1'!R:R,'Planificación 2026-1'!W:W,C256,'Planificación 2026-1'!H:H,"OB",'Planificación 2026-1'!I:I,"&gt;2")</f>
        <v>0</v>
      </c>
      <c r="CG256" s="109">
        <f>SUMIFS('Planificación 2026-1'!R:R,'Planificación 2026-1'!W:W,C256,'Planificación 2026-1'!H:H,"MH",'Planificación 2026-1'!I:I,"&gt;2")</f>
        <v>0</v>
      </c>
      <c r="CH256" s="109">
        <f>SUMIFS('Planificación 2026-1'!R:R,'Planificación 2026-1'!W:W,C256,'Planificación 2026-1'!H:H,"IC",'Planificación 2026-1'!I:I,"&gt;2")</f>
        <v>0</v>
      </c>
      <c r="CI256" s="109">
        <f>SUMIFS('Planificación 2026-1'!R:R,'Planificación 2026-1'!W:W,C256,'Planificación 2026-1'!H:H,"AR",'Planificación 2026-1'!I:I,"&gt;2")</f>
        <v>0</v>
      </c>
      <c r="CJ256" s="109">
        <f>SUMIFS('Planificación 2026-1'!R:R,'Planificación 2026-1'!W:W,C256,'Planificación 2026-1'!H:H,"T1",'Planificación 2026-1'!I:I,"&gt;2")</f>
        <v>0</v>
      </c>
      <c r="CK256" s="109">
        <f>SUMIFS('Planificación 2026-1'!R:R,'Planificación 2026-1'!W:W,C256,'Planificación 2026-1'!H:H,"T3",'Planificación 2026-1'!I:I,"&gt;2")</f>
        <v>0</v>
      </c>
      <c r="CL256" s="109">
        <f>SUMIFS('Planificación 2026-1'!R:R,'Planificación 2026-1'!W:W,C256,'Planificación 2026-1'!H:H,"T2",'Planificación 2026-1'!I:I,"&gt;2")</f>
        <v>0</v>
      </c>
      <c r="CM256" s="109">
        <f>SUMIFS('Planificación 2026-1'!R:R,'Planificación 2026-1'!W:W,C256,'Planificación 2026-1'!H:H,"AE",'Planificación 2026-1'!I:I,"&gt;2")</f>
        <v>0</v>
      </c>
      <c r="CN256" s="109">
        <f>SUMIFS('Planificación 2026-1'!R:R,'Planificación 2026-1'!W:W,C256,'Planificación 2026-1'!H:H,"T4",'Planificación 2026-1'!I:I,"&gt;2")</f>
        <v>0</v>
      </c>
      <c r="CO256" s="109">
        <f>SUMIFS('Planificación 2026-1'!R:R,'Planificación 2026-1'!W:W,C256,'Planificación 2026-1'!H:H,"AF",'Planificación 2026-1'!I:I,"&lt;3")</f>
        <v>0</v>
      </c>
      <c r="CP256" s="109">
        <f>SUMIFS('Planificación 2026-1'!R:R,'Planificación 2026-1'!W:W,C256,'Planificación 2026-1'!H:H,"EN",'Planificación 2026-1'!I:I,"&lt;3")</f>
        <v>0</v>
      </c>
      <c r="CQ256" s="109">
        <f>SUMIFS('Planificación 2026-1'!R:R,'Planificación 2026-1'!W:W,C256,'Planificación 2026-1'!H:H,"IS",'Planificación 2026-1'!I:I,"&lt;3")</f>
        <v>0</v>
      </c>
      <c r="CR256" s="109">
        <f>SUMIFS('Planificación 2026-1'!R:R,'Planificación 2026-1'!W:W,C256,'Planificación 2026-1'!H:H,"PS",'Planificación 2026-1'!I:I,"&lt;3")</f>
        <v>0</v>
      </c>
      <c r="CS256" s="109">
        <f>SUMIFS('Planificación 2026-1'!R:R,'Planificación 2026-1'!W:W,C256,'Planificación 2026-1'!H:H,"IN",'Planificación 2026-1'!I:I,"&lt;3")</f>
        <v>0</v>
      </c>
      <c r="CT256" s="109">
        <f>SUMIFS('Planificación 2026-1'!R:R,'Planificación 2026-1'!W:W,C256,'Planificación 2026-1'!H:H,"CA",'Planificación 2026-1'!I:I,"&lt;3")</f>
        <v>0</v>
      </c>
      <c r="CU256" s="109">
        <f>SUMIFS('Planificación 2026-1'!R:R,'Planificación 2026-1'!W:W,C256,'Planificación 2026-1'!H:H,"DE",'Planificación 2026-1'!I:I,"&lt;3")</f>
        <v>0</v>
      </c>
      <c r="CV256" s="109">
        <f>SUMIFS('Planificación 2026-1'!R:R,'Planificación 2026-1'!W:W,C256,'Planificación 2026-1'!H:H,"OB",'Planificación 2026-1'!I:I,"&lt;3")</f>
        <v>0</v>
      </c>
      <c r="CW256" s="109">
        <f>SUMIFS('Planificación 2026-1'!R:R,'Planificación 2026-1'!W:W,C256,'Planificación 2026-1'!H:H,"MH",'Planificación 2026-1'!I:I,"&lt;3")</f>
        <v>0</v>
      </c>
      <c r="CX256" s="109">
        <f>SUMIFS('Planificación 2026-1'!R:R,'Planificación 2026-1'!W:W,C256,'Planificación 2026-1'!H:H,"IC",'Planificación 2026-1'!I:I,"&lt;3")</f>
        <v>0</v>
      </c>
      <c r="CY256" s="109">
        <f>SUMIFS('Planificación 2026-1'!R:R,'Planificación 2026-1'!W:W,C256,'Planificación 2026-1'!H:H,"AR",'Planificación 2026-1'!I:I,"&lt;3")</f>
        <v>0</v>
      </c>
      <c r="CZ256" s="109">
        <f>SUMIFS('Planificación 2026-1'!R:R,'Planificación 2026-1'!W:W,C256,'Planificación 2026-1'!H:H,"T1",'Planificación 2026-1'!I:I,"&lt;3")</f>
        <v>0</v>
      </c>
      <c r="DA256" s="109">
        <f>SUMIFS('Planificación 2026-1'!R:R,'Planificación 2026-1'!W:W,C256,'Planificación 2026-1'!H:H,"T3",'Planificación 2026-1'!I:I,"&lt;3")</f>
        <v>0</v>
      </c>
      <c r="DB256" s="109">
        <f>SUMIFS('Planificación 2026-1'!R:R,'Planificación 2026-1'!W:W,C256,'Planificación 2026-1'!H:H,"T2",'Planificación 2026-1'!I:I,"&lt;3")</f>
        <v>0</v>
      </c>
      <c r="DC256" s="109">
        <f>SUMIFS('Planificación 2026-1'!R:R,'Planificación 2026-1'!W:W,C256,'Planificación 2026-1'!H:H,"AE",'Planificación 2026-1'!I:I,"&lt;3")</f>
        <v>0</v>
      </c>
      <c r="DD256" s="109">
        <f>SUMIFS('Planificación 2026-1'!R:R,'Planificación 2026-1'!W:W,C256,'Planificación 2026-1'!H:H,"T4",'Planificación 2026-1'!I:I,"&lt;3")</f>
        <v>0</v>
      </c>
      <c r="DE256" s="108" t="str">
        <f t="shared" si="36"/>
        <v>P06</v>
      </c>
      <c r="DF256" s="41">
        <f>IF(C256="","",SUMIFS('Planificación 2026-1'!R:R,'Planificación 2026-1'!W:W,C256,'Planificación 2026-1'!F:F,"PRINCIPAL",'Planificación 2026-1'!X:X,"VIRTUAL"))</f>
        <v>0</v>
      </c>
      <c r="DG256" s="41">
        <f>IF(C256="","",SUMIFS('Planificación 2026-1'!R:R,'Planificación 2026-1'!W:W,C256,'Planificación 2026-1'!F:F,"PRINCIPAL",'Planificación 2026-1'!X:X,"PRESENCIAL"))</f>
        <v>7</v>
      </c>
      <c r="DH256" s="41">
        <f>IF(C256="","",SUMIFS('Planificación 2026-1'!R:R,'Planificación 2026-1'!W:W,C256,'Planificación 2026-1'!F:F,"PRINCIPAL",'Planificación 2026-1'!X:X,"HIBRIDO PRESENCIAL"))</f>
        <v>0</v>
      </c>
      <c r="DI256" s="108" t="str">
        <f t="shared" si="37"/>
        <v/>
      </c>
      <c r="DJ256" s="108">
        <f>IF(C256="","",SUMIFS('Planificación 2026-1'!R:R,'Planificación 2026-1'!W:W,C256,'Planificación 2026-1'!F:F,"FILIAL",'Planificación 2026-1'!X:X,"VIRTUAL"))</f>
        <v>0</v>
      </c>
      <c r="DK256" s="110">
        <f>IF(C256="","",SUMIFS('Planificación 2026-1'!R:R,'Planificación 2026-1'!W:W,C256,'Planificación 2026-1'!F:F,"FILIAL",'Planificación 2026-1'!X:X,"PRESENCIAL"))</f>
        <v>0</v>
      </c>
      <c r="DL256" s="61">
        <f>IF(C256="","",SUMIFS('Planificación 2026-1'!R:R,'Planificación 2026-1'!W:W,C256,'Planificación 2026-1'!F:F,"FILIAL",'Planificación 2026-1'!X:X,"HIBRIDO PRESENCIAL"))</f>
        <v>0</v>
      </c>
      <c r="DM256" s="111" t="str">
        <f t="shared" si="38"/>
        <v/>
      </c>
      <c r="DN256" s="108">
        <f>IF(C256="","",SUMIFS('Planificación 2026-1'!R:R,'Planificación 2026-1'!W:W,C256,'Planificación 2026-1'!F:F,"SUNAMPE",'Planificación 2026-1'!X:X,"VIRTUAL"))</f>
        <v>0</v>
      </c>
      <c r="DO256" s="61">
        <f>IF(C256="","",SUMIFS('Planificación 2026-1'!R:R,'Planificación 2026-1'!W:W,C256,'Planificación 2026-1'!F:F,"SUNAMPE",'Planificación 2026-1'!X:X,"PRESENCIAL"))</f>
        <v>0</v>
      </c>
      <c r="DP256" s="111" t="str">
        <f t="shared" si="39"/>
        <v/>
      </c>
      <c r="DQ256" s="108">
        <f>IF(C256="","",SUMIFS('Planificación 2026-1'!R:R,'Planificación 2026-1'!W:W,C256,'Planificación 2026-1'!F:F,"HUAURA",'Planificación 2026-1'!X:X,"VIRTUAL"))</f>
        <v>0</v>
      </c>
      <c r="DR256" s="61">
        <f>IF(C256="","",SUMIFS('Planificación 2026-1'!R:R,'Planificación 2026-1'!W:W,C256,'Planificación 2026-1'!F:F,"HUAURA",'Planificación 2026-1'!X:X,"PRESENCIAL"))</f>
        <v>0</v>
      </c>
      <c r="DS256" s="76">
        <f>SUMIFS('Planificación 2026-1'!R:R,'Planificación 2026-1'!W:W,C256,'Planificación 2026-1'!F:F,"PRINCIPAL",'Planificación 2026-1'!X:X,"VIRTUAL",'Planificación 2026-1'!I:I,"&gt;2")</f>
        <v>0</v>
      </c>
      <c r="DT256" s="76">
        <f>SUMIFS('Planificación 2026-1'!R:R,'Planificación 2026-1'!W:W,C256,'Planificación 2026-1'!F:F,"PRINCIPAL",'Planificación 2026-1'!X:X,"&lt;&gt;VIRTUAL",'Planificación 2026-1'!I:I,"&gt;2")</f>
        <v>14</v>
      </c>
      <c r="DU256" s="76">
        <f>SUMIFS('Planificación 2026-1'!R:R,'Planificación 2026-1'!W:W,C256,'Planificación 2026-1'!F:F,"SUNAMPE",'Planificación 2026-1'!X:X,"VIRTUAL",'Planificación 2026-1'!I:I,"&gt;2")</f>
        <v>0</v>
      </c>
      <c r="DV256" s="76">
        <f>SUMIFS('Planificación 2026-1'!R:R,'Planificación 2026-1'!W:W,C256,'Planificación 2026-1'!F:F,"SUNAMPE",'Planificación 2026-1'!X:X,"&lt;&gt;VIRTUAL",'Planificación 2026-1'!I:I,"&gt;2")</f>
        <v>0</v>
      </c>
      <c r="DW256" s="76">
        <f>SUMIFS('Planificación 2026-1'!R:R,'Planificación 2026-1'!W:W,C256,'Planificación 2026-1'!F:F,"FILIAL",'Planificación 2026-1'!X:X,"VIRTUAL",'Planificación 2026-1'!I:I,"&gt;2")</f>
        <v>0</v>
      </c>
      <c r="DX256" s="76">
        <f>SUMIFS('Planificación 2026-1'!R:R,'Planificación 2026-1'!W:W,C256,'Planificación 2026-1'!F:F,"FILIAL",'Planificación 2026-1'!X:X,"&lt;&gt;VIRTUAL",'Planificación 2026-1'!I:I,"&gt;2")</f>
        <v>0</v>
      </c>
      <c r="DY256" s="76">
        <f>SUMIFS('Planificación 2026-1'!R:R,'Planificación 2026-1'!W:W,C256,'Planificación 2026-1'!F:F,"PORUMA",'Planificación 2026-1'!X:X,"VIRTUAL",'Planificación 2026-1'!I:I,"&gt;2")</f>
        <v>0</v>
      </c>
      <c r="DZ256" s="76">
        <f>SUMIFS('Planificación 2026-1'!R:R,'Planificación 2026-1'!W:W,C256,'Planificación 2026-1'!F:F,"PORUMA",'Planificación 2026-1'!X:X,"&lt;&gt;VIRTUAL",'Planificación 2026-1'!I:I,"&gt;2")</f>
        <v>0</v>
      </c>
      <c r="EA256" s="76">
        <f>SUMIFS('Planificación 2026-1'!R:R,'Planificación 2026-1'!W:W,C256,'Planificación 2026-1'!F:F,"HUAURA",'Planificación 2026-1'!X:X,"VIRTUAL",'Planificación 2026-1'!I:I,"&gt;2")</f>
        <v>0</v>
      </c>
      <c r="EB256" s="76">
        <f>SUMIFS('Planificación 2026-1'!R:R,'Planificación 2026-1'!W:W,C256,'Planificación 2026-1'!F:F,"HUAURA",'Planificación 2026-1'!X:X,"&lt;&gt;VIRTUAL",'Planificación 2026-1'!I:I,"&gt;2")</f>
        <v>0</v>
      </c>
      <c r="EC256" s="76">
        <f>SUMIFS('Planificación 2026-1'!R:R,'Planificación 2026-1'!W:W,C256,'Planificación 2026-1'!F:F,"PRINCIPAL",'Planificación 2026-1'!X:X,"VIRTUAL",'Planificación 2026-1'!I:I,"&lt;3")</f>
        <v>0</v>
      </c>
      <c r="ED256" s="76">
        <f>SUMIFS('Planificación 2026-1'!R:R,'Planificación 2026-1'!W:W,C256,'Planificación 2026-1'!F:F,"PRINCIPAL",'Planificación 2026-1'!X:X,"&lt;&gt;VIRTUAL",'Planificación 2026-1'!I:I,"&lt;3")</f>
        <v>0</v>
      </c>
      <c r="EE256" s="76">
        <f>SUMIFS('Planificación 2026-1'!R:R,'Planificación 2026-1'!W:W,C256,'Planificación 2026-1'!F:F,"SUNAMPE",'Planificación 2026-1'!X:X,"VIRTUAL",'Planificación 2026-1'!I:I,"&lt;3")</f>
        <v>0</v>
      </c>
      <c r="EF256" s="76">
        <f>SUMIFS('Planificación 2026-1'!R:R,'Planificación 2026-1'!W:W,C256,'Planificación 2026-1'!F:F,"SUNAMPE",'Planificación 2026-1'!X:X,"&lt;&gt;VIRTUAL",'Planificación 2026-1'!I:I,"&lt;3")</f>
        <v>0</v>
      </c>
      <c r="EG256" s="76">
        <f>SUMIFS('Planificación 2026-1'!R:R,'Planificación 2026-1'!W:W,C256,'Planificación 2026-1'!F:F,"FILIAL",'Planificación 2026-1'!X:X,"VIRTUAL",'Planificación 2026-1'!I:I,"&lt;3")</f>
        <v>0</v>
      </c>
      <c r="EH256" s="76">
        <f>SUMIFS('Planificación 2026-1'!R:R,'Planificación 2026-1'!W:W,C256,'Planificación 2026-1'!F:F,"FILIAL",'Planificación 2026-1'!X:X,"&lt;&gt;VIRTUAL",'Planificación 2026-1'!I:I,"&lt;3")</f>
        <v>0</v>
      </c>
      <c r="EI256" s="76">
        <f>SUMIFS('Planificación 2026-1'!R:R,'Planificación 2026-1'!W:W,C256,'Planificación 2026-1'!F:F,"PORUMA",'Planificación 2026-1'!X:X,"VIRTUAL",'Planificación 2026-1'!I:I,"&lt;3")</f>
        <v>0</v>
      </c>
      <c r="EJ256" s="76">
        <f>SUMIFS('Planificación 2026-1'!R:R,'Planificación 2026-1'!W:W,C256,'Planificación 2026-1'!F:F,"PORUMA",'Planificación 2026-1'!X:X,"&lt;&gt;VIRTUAL",'Planificación 2026-1'!I:I,"&lt;3")</f>
        <v>0</v>
      </c>
      <c r="EK256" s="76">
        <f>SUMIFS('Planificación 2026-1'!R:R,'Planificación 2026-1'!W:W,C256,'Planificación 2026-1'!F:F,"HUAURA",'Planificación 2026-1'!X:X,"VIRTUAL",'Planificación 2026-1'!I:I,"&lt;3")</f>
        <v>0</v>
      </c>
      <c r="EL256" s="76">
        <f>SUMIFS('Planificación 2026-1'!R:R,'Planificación 2026-1'!W:W,C256,'Planificación 2026-1'!F:F,"HUAURA",'Planificación 2026-1'!X:X,"&lt;&gt;VIRTUAL",'Planificación 2026-1'!I:I,"&lt;3")</f>
        <v>0</v>
      </c>
      <c r="EM256" s="76"/>
      <c r="EN256" s="76">
        <f t="shared" si="32"/>
        <v>0</v>
      </c>
      <c r="EO256" s="76">
        <f t="shared" si="33"/>
        <v>14</v>
      </c>
      <c r="EP256" s="76" t="b">
        <f t="shared" si="34"/>
        <v>1</v>
      </c>
      <c r="EQ256" s="76" t="str">
        <f t="shared" si="35"/>
        <v>SEDE</v>
      </c>
      <c r="ER256" s="76" t="str">
        <f t="shared" si="40"/>
        <v>PRESENCIAL</v>
      </c>
    </row>
    <row r="257" spans="1:148" hidden="1">
      <c r="A257" s="83"/>
      <c r="B257" s="119">
        <v>254</v>
      </c>
      <c r="C257" s="115" t="s">
        <v>430</v>
      </c>
      <c r="D257" s="112">
        <f>SUMIF('Planificación 2026-1'!W:W,C257,'Planificación 2026-1'!R:R)</f>
        <v>0</v>
      </c>
      <c r="E257" s="114" t="s">
        <v>170</v>
      </c>
      <c r="F257" s="115" t="s">
        <v>171</v>
      </c>
      <c r="G257" s="115" t="s">
        <v>19</v>
      </c>
      <c r="H257" s="115" t="s">
        <v>138</v>
      </c>
      <c r="I257" s="107" t="str">
        <f>IF(SUM(COUNTIFS('Planificación 2026-1'!F:F,"PRINCIPAL",'Planificación 2026-1'!W:W,C257,'Planificación 2026-1'!H:H,"AF"))&gt;0,"P01"," ")</f>
        <v xml:space="preserve"> </v>
      </c>
      <c r="J257" s="108" t="str">
        <f>IF(SUM(COUNTIFS('Planificación 2026-1'!F:F,"PRINCIPAL",'Planificación 2026-1'!W:W,C257,'Planificación 2026-1'!H:H,"EN"))&gt;0,"P02"," ")</f>
        <v xml:space="preserve"> </v>
      </c>
      <c r="K257" s="108" t="str">
        <f>IF(SUM(COUNTIFS('Planificación 2026-1'!F:F,"PRINCIPAL",'Planificación 2026-1'!W:W,C257,'Planificación 2026-1'!H:H,"IS"))&gt;0,"P03"," ")</f>
        <v xml:space="preserve"> </v>
      </c>
      <c r="L257" s="108" t="str">
        <f>IF(SUM(COUNTIFS('Planificación 2026-1'!F:F,"PRINCIPAL",'Planificación 2026-1'!W:W,C257,'Planificación 2026-1'!H:H,"PS"))&gt;0,"P04"," ")</f>
        <v xml:space="preserve"> </v>
      </c>
      <c r="M257" s="108"/>
      <c r="N257" s="108" t="str">
        <f>IF(SUM(COUNTIFS('Planificación 2026-1'!F:F,"PRINCIPAL",'Planificación 2026-1'!W:W,C257,'Planificación 2026-1'!H:H,"IN"))&gt;0,"P06"," ")</f>
        <v xml:space="preserve"> </v>
      </c>
      <c r="O257" s="108" t="str">
        <f>IF(SUM(COUNTIFS('Planificación 2026-1'!F:F,"PRINCIPAL",'Planificación 2026-1'!W:W,C257,'Planificación 2026-1'!H:H,"CA"))&gt;0,"P07"," ")</f>
        <v xml:space="preserve"> </v>
      </c>
      <c r="P257" s="108" t="str">
        <f>IF(SUM(COUNTIFS('Planificación 2026-1'!F:F,"PRINCIPAL",'Planificación 2026-1'!W:W,C257,'Planificación 2026-1'!H:H,"DE"))&gt;0,"P08"," ")</f>
        <v xml:space="preserve"> </v>
      </c>
      <c r="Q257" s="108" t="str">
        <f>IF(SUM(COUNTIFS('Planificación 2026-1'!F:F,"PRINCIPAL",'Planificación 2026-1'!W:W,C257,'Planificación 2026-1'!H:H,"OB"))&gt;0,"P09"," ")</f>
        <v xml:space="preserve"> </v>
      </c>
      <c r="R257" s="108" t="str">
        <f>IF(SUM(COUNTIFS('Planificación 2026-1'!F:F,"PRINCIPAL",'Planificación 2026-1'!W:W,C257,'Planificación 2026-1'!H:H,"MH"))&gt;0,"P31"," ")</f>
        <v xml:space="preserve"> </v>
      </c>
      <c r="S257" s="108" t="str">
        <f>IF(SUM(COUNTIFS('Planificación 2026-1'!F:F,"PRINCIPAL",'Planificación 2026-1'!W:W,C257,'Planificación 2026-1'!H:H,"IC"))&gt;0,"P32"," ")</f>
        <v xml:space="preserve"> </v>
      </c>
      <c r="T257" s="108" t="str">
        <f>IF(SUM(COUNTIFS('Planificación 2026-1'!F:F,"PRINCIPAL",'Planificación 2026-1'!W:W,C257,'Planificación 2026-1'!H:H,"AR"))&gt;0,"P34"," ")</f>
        <v xml:space="preserve"> </v>
      </c>
      <c r="U257" s="108" t="str">
        <f>IF(SUM(COUNTIFS('Planificación 2026-1'!F:F,"PRINCIPAL",'Planificación 2026-1'!W:W,C257,'Planificación 2026-1'!H:H,"T1"))&gt;0,"P35"," ")</f>
        <v xml:space="preserve"> </v>
      </c>
      <c r="V257" s="108" t="str">
        <f>IF(SUM(COUNTIFS('Planificación 2026-1'!F:F,"PRINCIPAL",'Planificación 2026-1'!W:W,C257,'Planificación 2026-1'!H:H,"T3"))&gt;0,"P36"," ")</f>
        <v xml:space="preserve"> </v>
      </c>
      <c r="W257" s="108" t="str">
        <f>IF(SUM(COUNTIFS('Planificación 2026-1'!F:F,"PRINCIPAL",'Planificación 2026-1'!W:W,C257,'Planificación 2026-1'!H:H,"T2"))&gt;0,"P37"," ")</f>
        <v xml:space="preserve"> </v>
      </c>
      <c r="X257" s="108" t="str">
        <f>IF(SUM(COUNTIFS('Planificación 2026-1'!F:F,"PRINCIPAL",'Planificación 2026-1'!W:W,C257,'Planificación 2026-1'!H:H,"AE"))&gt;0,"P38"," ")</f>
        <v xml:space="preserve"> </v>
      </c>
      <c r="Y257" s="108" t="str">
        <f>IF(SUM(COUNTIFS('Planificación 2026-1'!F:F,"PRINCIPAL",'Planificación 2026-1'!W:W,C257,'Planificación 2026-1'!H:H,"T4"))&gt;0,"P55"," ")</f>
        <v xml:space="preserve"> </v>
      </c>
      <c r="Z257" s="108" t="str">
        <f>IF(SUM(COUNTIFS('Planificación 2026-1'!F:F,"FILIAL",'Planificación 2026-1'!W:W,C257,'Planificación 2026-1'!H:H,"AF"))&gt;0," P01"," ")</f>
        <v xml:space="preserve"> </v>
      </c>
      <c r="AA257" s="108" t="str">
        <f>IF(SUM(COUNTIFS('Planificación 2026-1'!F:F,"FILIAL",'Planificación 2026-1'!W:W,C257,'Planificación 2026-1'!H:H,"EN"))&gt;0,"P02"," ")</f>
        <v xml:space="preserve"> </v>
      </c>
      <c r="AB257" s="108" t="str">
        <f>IF(SUM(COUNTIFS('Planificación 2026-1'!F:F,"FILIAL",'Planificación 2026-1'!W:W,C257,'Planificación 2026-1'!H:H,"IS"))&gt;0,"P03"," ")</f>
        <v xml:space="preserve"> </v>
      </c>
      <c r="AC257" s="108" t="str">
        <f>IF(SUM(COUNTIFS('Planificación 2026-1'!F:F,"FILIAL",'Planificación 2026-1'!W:W,C257,'Planificación 2026-1'!H:H,"PS"))&gt;0,"P04"," ")</f>
        <v xml:space="preserve"> </v>
      </c>
      <c r="AD257" s="108"/>
      <c r="AE257" s="108" t="str">
        <f>IF(SUM(COUNTIFS('Planificación 2026-1'!F:F,"FILIAL",'Planificación 2026-1'!W:W,C257,'Planificación 2026-1'!H:H,"IN"))&gt;0,"P06"," ")</f>
        <v xml:space="preserve"> </v>
      </c>
      <c r="AF257" s="108" t="str">
        <f>IF(SUM(COUNTIFS('Planificación 2026-1'!F:F,"FILIAL",'Planificación 2026-1'!W:W,C257,'Planificación 2026-1'!H:H,"CA"))&gt;0,"P07"," ")</f>
        <v xml:space="preserve"> </v>
      </c>
      <c r="AG257" s="108" t="str">
        <f>IF(SUM(COUNTIFS('Planificación 2026-1'!F:F,"FILIAL",'Planificación 2026-1'!W:W,C257,'Planificación 2026-1'!H:H,"DE"))&gt;0,"P08"," ")</f>
        <v xml:space="preserve"> </v>
      </c>
      <c r="AH257" s="108" t="str">
        <f>IF(SUM(COUNTIFS('Planificación 2026-1'!F:F,"FILIAL",'Planificación 2026-1'!W:W,C257,'Planificación 2026-1'!H:H,"OB"))&gt;0,"P09"," ")</f>
        <v xml:space="preserve"> </v>
      </c>
      <c r="AI257" s="108" t="str">
        <f>IF(SUM(COUNTIFS('Planificación 2026-1'!F:F,"FILIAL",'Planificación 2026-1'!W:W,C257,'Planificación 2026-1'!H:H,"MH"))&gt;0,"P31"," ")</f>
        <v xml:space="preserve"> </v>
      </c>
      <c r="AJ257" s="108" t="str">
        <f>IF(SUM(COUNTIFS('Planificación 2026-1'!F:F,"FILIAL",'Planificación 2026-1'!W:W,C257,'Planificación 2026-1'!H:H,"IC"))&gt;0,"P32"," ")</f>
        <v xml:space="preserve"> </v>
      </c>
      <c r="AK257" s="108" t="str">
        <f>IF(SUM(COUNTIFS('Planificación 2026-1'!F:F,"FILIAL",'Planificación 2026-1'!W:W,C257,'Planificación 2026-1'!H:H,"AR"))&gt;0,"P34"," ")</f>
        <v xml:space="preserve"> </v>
      </c>
      <c r="AL257" s="108" t="str">
        <f>IF(SUM(COUNTIFS('Planificación 2026-1'!F:F,"FILIAL",'Planificación 2026-1'!W:W,C257,'Planificación 2026-1'!H:H,"T1"))&gt;0,"P35"," ")</f>
        <v xml:space="preserve"> </v>
      </c>
      <c r="AM257" s="108" t="str">
        <f>IF(SUM(COUNTIFS('Planificación 2026-1'!F:F,"FILIAL",'Planificación 2026-1'!W:W,C257,'Planificación 2026-1'!H:H,"T3"))&gt;0,"P36"," ")</f>
        <v xml:space="preserve"> </v>
      </c>
      <c r="AN257" s="108" t="str">
        <f>IF(SUM(COUNTIFS('Planificación 2026-1'!F:F,"FILIAL",'Planificación 2026-1'!W:W,C257,'Planificación 2026-1'!H:H,"T2"))&gt;0,"P37"," ")</f>
        <v xml:space="preserve"> </v>
      </c>
      <c r="AO257" s="108" t="str">
        <f>IF(SUM(COUNTIFS('Planificación 2026-1'!F:F,"FILIAL",'Planificación 2026-1'!W:W,C257,'Planificación 2026-1'!H:H,"AE"))&gt;0,"P38"," ")</f>
        <v xml:space="preserve"> </v>
      </c>
      <c r="AP257" s="108" t="str">
        <f>IF(SUM(COUNTIFS('Planificación 2026-1'!F:F,"FILIAL",'Planificación 2026-1'!W:W,C257,'Planificación 2026-1'!H:H,"T4"))&gt;0,"P55"," ")</f>
        <v xml:space="preserve"> </v>
      </c>
      <c r="AQ257" s="108" t="str">
        <f>IF(SUM(COUNTIFS('Planificación 2026-1'!F:F,"SUNAMPE",'Planificación 2026-1'!W:W,C257,'Planificación 2026-1'!H:H,"AF"))&gt;0," P01"," ")</f>
        <v xml:space="preserve"> </v>
      </c>
      <c r="AR257" s="108" t="str">
        <f>IF(SUM(COUNTIFS('Planificación 2026-1'!F:F,"SUNAMPE",'Planificación 2026-1'!W:W,C257,'Planificación 2026-1'!H:H,"EN"))&gt;0,"P02"," ")</f>
        <v xml:space="preserve"> </v>
      </c>
      <c r="AS257" s="108" t="str">
        <f>IF(SUM(COUNTIFS('Planificación 2026-1'!F:F,"SUNAMPE",'Planificación 2026-1'!W:W,C257,'Planificación 2026-1'!H:H,"IS"))&gt;0,"P03"," ")</f>
        <v xml:space="preserve"> </v>
      </c>
      <c r="AT257" s="108" t="str">
        <f>IF(SUM(COUNTIFS('Planificación 2026-1'!F:F,"SUNAMPE",'Planificación 2026-1'!W:W,C257,'Planificación 2026-1'!H:H,"PS"))&gt;0,"P04"," ")</f>
        <v xml:space="preserve"> </v>
      </c>
      <c r="AU257" s="108"/>
      <c r="AV257" s="108" t="str">
        <f>IF(SUM(COUNTIFS('Planificación 2026-1'!F:F,"SUNAMPE",'Planificación 2026-1'!W:W,C257,'Planificación 2026-1'!H:H,"IN"))&gt;0,"P06"," ")</f>
        <v xml:space="preserve"> </v>
      </c>
      <c r="AW257" s="108" t="str">
        <f>IF(SUM(COUNTIFS('Planificación 2026-1'!F:F,"SUNAMPE",'Planificación 2026-1'!W:W,C257,'Planificación 2026-1'!H:H,"CA"))&gt;0,"P07"," ")</f>
        <v xml:space="preserve"> </v>
      </c>
      <c r="AX257" s="108" t="str">
        <f>IF(SUM(COUNTIFS('Planificación 2026-1'!F:F,"SUNAMPE",'Planificación 2026-1'!W:W,C257,'Planificación 2026-1'!H:H,"DE"))&gt;0,"P08"," ")</f>
        <v xml:space="preserve"> </v>
      </c>
      <c r="AY257" s="108" t="str">
        <f>IF(SUM(COUNTIFS('Planificación 2026-1'!F:F,"SUNAMPE",'Planificación 2026-1'!W:W,C257,'Planificación 2026-1'!H:H,"OB"))&gt;0,"P09"," ")</f>
        <v xml:space="preserve"> </v>
      </c>
      <c r="AZ257" s="108" t="str">
        <f>IF(SUM(COUNTIFS('Planificación 2026-1'!F:F,"SUNAMPE",'Planificación 2026-1'!W:W,C257,'Planificación 2026-1'!H:H,"MH"))&gt;0,"P31"," ")</f>
        <v xml:space="preserve"> </v>
      </c>
      <c r="BA257" s="108" t="str">
        <f>IF(SUM(COUNTIFS('Planificación 2026-1'!F:F,"SUNAMPE",'Planificación 2026-1'!W:W,C257,'Planificación 2026-1'!H:H,"IC"))&gt;0,"P32"," ")</f>
        <v xml:space="preserve"> </v>
      </c>
      <c r="BB257" s="108" t="str">
        <f>IF(SUM(COUNTIFS('Planificación 2026-1'!F:F,"SUNAMPE",'Planificación 2026-1'!W:W,C257,'Planificación 2026-1'!H:H,"AR"))&gt;0,"P34"," ")</f>
        <v xml:space="preserve"> </v>
      </c>
      <c r="BC257" s="108" t="str">
        <f>IF(SUM(COUNTIFS('Planificación 2026-1'!F:F,"SUNAMPE",'Planificación 2026-1'!W:W,C257,'Planificación 2026-1'!H:H,"T1"))&gt;0,"P35"," ")</f>
        <v xml:space="preserve"> </v>
      </c>
      <c r="BD257" s="108" t="str">
        <f>IF(SUM(COUNTIFS('Planificación 2026-1'!F:F,"SUNAMPE",'Planificación 2026-1'!W:W,C257,'Planificación 2026-1'!H:H,"T3"))&gt;0,"P36"," ")</f>
        <v xml:space="preserve"> </v>
      </c>
      <c r="BE257" s="108" t="str">
        <f>IF(SUM(COUNTIFS('Planificación 2026-1'!F:F,"SUNAMPE",'Planificación 2026-1'!W:W,C257,'Planificación 2026-1'!H:H,"T2"))&gt;0,"P37"," ")</f>
        <v xml:space="preserve"> </v>
      </c>
      <c r="BF257" s="108" t="str">
        <f>IF(SUM(COUNTIFS('Planificación 2026-1'!F:F,"SUNAMPE",'Planificación 2026-1'!W:W,C257,'Planificación 2026-1'!H:H,"AE"))&gt;0,"P38"," ")</f>
        <v xml:space="preserve"> </v>
      </c>
      <c r="BG257" s="108" t="str">
        <f>IF(SUM(COUNTIFS('Planificación 2026-1'!F:F,"SUNAMPE",'Planificación 2026-1'!W:W,C257,'Planificación 2026-1'!H:H,"T4"))&gt;0,"P55"," ")</f>
        <v xml:space="preserve"> </v>
      </c>
      <c r="BH257" s="108" t="str">
        <f>IF(SUM(COUNTIFS('Planificación 2026-1'!F:F,"HUAURA",'Planificación 2026-1'!W:W,C257,'Planificación 2026-1'!H:H,"AF"))&gt;0," P01"," ")</f>
        <v xml:space="preserve"> </v>
      </c>
      <c r="BI257" s="108" t="str">
        <f>IF(SUM(COUNTIFS('Planificación 2026-1'!F:F,"HUAURA",'Planificación 2026-1'!W:W,C257,'Planificación 2026-1'!H:H,"EN"))&gt;0,"P02"," ")</f>
        <v xml:space="preserve"> </v>
      </c>
      <c r="BJ257" s="108" t="str">
        <f>IF(SUM(COUNTIFS('Planificación 2026-1'!F:F,"HUAURA",'Planificación 2026-1'!W:W,C257,'Planificación 2026-1'!H:H,"IS"))&gt;0,"P03"," ")</f>
        <v xml:space="preserve"> </v>
      </c>
      <c r="BK257" s="108" t="str">
        <f>IF(SUM(COUNTIFS('Planificación 2026-1'!F:F,"HUAURA",'Planificación 2026-1'!W:W,C257,'Planificación 2026-1'!H:H,"PS"))&gt;0,"P04"," ")</f>
        <v xml:space="preserve"> </v>
      </c>
      <c r="BL257" s="108"/>
      <c r="BM257" s="108" t="str">
        <f>IF(SUM(COUNTIFS('Planificación 2026-1'!F:F,"HUAURA",'Planificación 2026-1'!W:W,C257,'Planificación 2026-1'!H:H,"IN"))&gt;0,"P06"," ")</f>
        <v xml:space="preserve"> </v>
      </c>
      <c r="BN257" s="108" t="str">
        <f>IF(SUM(COUNTIFS('Planificación 2026-1'!F:F,"HUAURA",'Planificación 2026-1'!W:W,C257,'Planificación 2026-1'!H:H,"CA"))&gt;0,"P07"," ")</f>
        <v xml:space="preserve"> </v>
      </c>
      <c r="BO257" s="108" t="str">
        <f>IF(SUM(COUNTIFS('Planificación 2026-1'!F:F,"HUAURA",'Planificación 2026-1'!W:W,C257,'Planificación 2026-1'!H:H,"DE"))&gt;0,"P08"," ")</f>
        <v xml:space="preserve"> </v>
      </c>
      <c r="BP257" s="108" t="str">
        <f>IF(SUM(COUNTIFS('Planificación 2026-1'!F:F,"HUAURA",'Planificación 2026-1'!W:W,C257,'Planificación 2026-1'!H:H,"OB"))&gt;0,"P09"," ")</f>
        <v xml:space="preserve"> </v>
      </c>
      <c r="BQ257" s="108" t="str">
        <f>IF(SUM(COUNTIFS('Planificación 2026-1'!F:F,"HUAURA",'Planificación 2026-1'!W:W,C257,'Planificación 2026-1'!H:H,"MH"))&gt;0,"P31"," ")</f>
        <v xml:space="preserve"> </v>
      </c>
      <c r="BR257" s="108" t="str">
        <f>IF(SUM(COUNTIFS('Planificación 2026-1'!F:F,"HUAURA",'Planificación 2026-1'!W:W,C257,'Planificación 2026-1'!H:H,"IC"))&gt;0,"P32"," ")</f>
        <v xml:space="preserve"> </v>
      </c>
      <c r="BS257" s="108" t="str">
        <f>IF(SUM(COUNTIFS('Planificación 2026-1'!F:F,"HUAURA",'Planificación 2026-1'!W:W,C257,'Planificación 2026-1'!H:H,"AR"))&gt;0,"P34"," ")</f>
        <v xml:space="preserve"> </v>
      </c>
      <c r="BT257" s="108" t="str">
        <f>IF(SUM(COUNTIFS('Planificación 2026-1'!F:F,"HUAURA",'Planificación 2026-1'!W:W,C257,'Planificación 2026-1'!H:H,"T1"))&gt;0,"P35"," ")</f>
        <v xml:space="preserve"> </v>
      </c>
      <c r="BU257" s="108" t="str">
        <f>IF(SUM(COUNTIFS('Planificación 2026-1'!F:F,"HUAURA",'Planificación 2026-1'!W:W,C257,'Planificación 2026-1'!H:H,"T3"))&gt;0,"P36"," ")</f>
        <v xml:space="preserve"> </v>
      </c>
      <c r="BV257" s="108" t="str">
        <f>IF(SUM(COUNTIFS('Planificación 2026-1'!F:F,"HUAURA",'Planificación 2026-1'!W:W,C257,'Planificación 2026-1'!H:H,"T2"))&gt;0,"P37"," ")</f>
        <v xml:space="preserve"> </v>
      </c>
      <c r="BW257" s="108" t="str">
        <f>IF(SUM(COUNTIFS('Planificación 2026-1'!F:F,"HUAURA",'Planificación 2026-1'!W:W,C257,'Planificación 2026-1'!H:H,"AE"))&gt;0,"P38"," ")</f>
        <v xml:space="preserve"> </v>
      </c>
      <c r="BX257" s="108" t="str">
        <f>IF(SUM(COUNTIFS('Planificación 2026-1'!F:F,"HUAURA",'Planificación 2026-1'!W:W,C257,'Planificación 2026-1'!H:H,"T4"))&gt;0,"P55"," ")</f>
        <v xml:space="preserve"> </v>
      </c>
      <c r="BY257" s="109">
        <f>SUMIFS('Planificación 2026-1'!R:R,'Planificación 2026-1'!W:W,C257,'Planificación 2026-1'!H:H,"AF",'Planificación 2026-1'!I:I,"&gt;2")</f>
        <v>0</v>
      </c>
      <c r="BZ257" s="109">
        <f>SUMIFS('Planificación 2026-1'!R:R,'Planificación 2026-1'!W:W,C257,'Planificación 2026-1'!H:H,"EN",'Planificación 2026-1'!I:I,"&gt;2")</f>
        <v>0</v>
      </c>
      <c r="CA257" s="109">
        <f>SUMIFS('Planificación 2026-1'!R:R,'Planificación 2026-1'!W:W,C257,'Planificación 2026-1'!H:H,"IS",'Planificación 2026-1'!I:I,"&gt;2")</f>
        <v>0</v>
      </c>
      <c r="CB257" s="109">
        <f>SUMIFS('Planificación 2026-1'!R:R,'Planificación 2026-1'!W:W,C257,'Planificación 2026-1'!H:H,"PS",'Planificación 2026-1'!I:I,"&gt;2")</f>
        <v>0</v>
      </c>
      <c r="CC257" s="109">
        <f>SUMIFS('Planificación 2026-1'!R:R,'Planificación 2026-1'!W:W,C257,'Planificación 2026-1'!H:H,"IN",'Planificación 2026-1'!I:I,"&gt;2")</f>
        <v>0</v>
      </c>
      <c r="CD257" s="109">
        <f>SUMIFS('Planificación 2026-1'!R:R,'Planificación 2026-1'!W:W,C257,'Planificación 2026-1'!H:H,"CA",'Planificación 2026-1'!I:I,"&gt;2")</f>
        <v>0</v>
      </c>
      <c r="CE257" s="109">
        <f>SUMIFS('Planificación 2026-1'!R:R,'Planificación 2026-1'!W:W,C257,'Planificación 2026-1'!H:H,"DE",'Planificación 2026-1'!I:I,"&gt;2")</f>
        <v>0</v>
      </c>
      <c r="CF257" s="109">
        <f>SUMIFS('Planificación 2026-1'!R:R,'Planificación 2026-1'!W:W,C257,'Planificación 2026-1'!H:H,"OB",'Planificación 2026-1'!I:I,"&gt;2")</f>
        <v>0</v>
      </c>
      <c r="CG257" s="109">
        <f>SUMIFS('Planificación 2026-1'!R:R,'Planificación 2026-1'!W:W,C257,'Planificación 2026-1'!H:H,"MH",'Planificación 2026-1'!I:I,"&gt;2")</f>
        <v>0</v>
      </c>
      <c r="CH257" s="109">
        <f>SUMIFS('Planificación 2026-1'!R:R,'Planificación 2026-1'!W:W,C257,'Planificación 2026-1'!H:H,"IC",'Planificación 2026-1'!I:I,"&gt;2")</f>
        <v>0</v>
      </c>
      <c r="CI257" s="109">
        <f>SUMIFS('Planificación 2026-1'!R:R,'Planificación 2026-1'!W:W,C257,'Planificación 2026-1'!H:H,"AR",'Planificación 2026-1'!I:I,"&gt;2")</f>
        <v>0</v>
      </c>
      <c r="CJ257" s="109">
        <f>SUMIFS('Planificación 2026-1'!R:R,'Planificación 2026-1'!W:W,C257,'Planificación 2026-1'!H:H,"T1",'Planificación 2026-1'!I:I,"&gt;2")</f>
        <v>0</v>
      </c>
      <c r="CK257" s="109">
        <f>SUMIFS('Planificación 2026-1'!R:R,'Planificación 2026-1'!W:W,C257,'Planificación 2026-1'!H:H,"T3",'Planificación 2026-1'!I:I,"&gt;2")</f>
        <v>0</v>
      </c>
      <c r="CL257" s="109">
        <f>SUMIFS('Planificación 2026-1'!R:R,'Planificación 2026-1'!W:W,C257,'Planificación 2026-1'!H:H,"T2",'Planificación 2026-1'!I:I,"&gt;2")</f>
        <v>0</v>
      </c>
      <c r="CM257" s="109">
        <f>SUMIFS('Planificación 2026-1'!R:R,'Planificación 2026-1'!W:W,C257,'Planificación 2026-1'!H:H,"AE",'Planificación 2026-1'!I:I,"&gt;2")</f>
        <v>0</v>
      </c>
      <c r="CN257" s="109">
        <f>SUMIFS('Planificación 2026-1'!R:R,'Planificación 2026-1'!W:W,C257,'Planificación 2026-1'!H:H,"T4",'Planificación 2026-1'!I:I,"&gt;2")</f>
        <v>0</v>
      </c>
      <c r="CO257" s="109">
        <f>SUMIFS('Planificación 2026-1'!R:R,'Planificación 2026-1'!W:W,C257,'Planificación 2026-1'!H:H,"AF",'Planificación 2026-1'!I:I,"&lt;3")</f>
        <v>0</v>
      </c>
      <c r="CP257" s="109">
        <f>SUMIFS('Planificación 2026-1'!R:R,'Planificación 2026-1'!W:W,C257,'Planificación 2026-1'!H:H,"EN",'Planificación 2026-1'!I:I,"&lt;3")</f>
        <v>0</v>
      </c>
      <c r="CQ257" s="109">
        <f>SUMIFS('Planificación 2026-1'!R:R,'Planificación 2026-1'!W:W,C257,'Planificación 2026-1'!H:H,"IS",'Planificación 2026-1'!I:I,"&lt;3")</f>
        <v>0</v>
      </c>
      <c r="CR257" s="109">
        <f>SUMIFS('Planificación 2026-1'!R:R,'Planificación 2026-1'!W:W,C257,'Planificación 2026-1'!H:H,"PS",'Planificación 2026-1'!I:I,"&lt;3")</f>
        <v>0</v>
      </c>
      <c r="CS257" s="109">
        <f>SUMIFS('Planificación 2026-1'!R:R,'Planificación 2026-1'!W:W,C257,'Planificación 2026-1'!H:H,"IN",'Planificación 2026-1'!I:I,"&lt;3")</f>
        <v>0</v>
      </c>
      <c r="CT257" s="109">
        <f>SUMIFS('Planificación 2026-1'!R:R,'Planificación 2026-1'!W:W,C257,'Planificación 2026-1'!H:H,"CA",'Planificación 2026-1'!I:I,"&lt;3")</f>
        <v>0</v>
      </c>
      <c r="CU257" s="109">
        <f>SUMIFS('Planificación 2026-1'!R:R,'Planificación 2026-1'!W:W,C257,'Planificación 2026-1'!H:H,"DE",'Planificación 2026-1'!I:I,"&lt;3")</f>
        <v>0</v>
      </c>
      <c r="CV257" s="109">
        <f>SUMIFS('Planificación 2026-1'!R:R,'Planificación 2026-1'!W:W,C257,'Planificación 2026-1'!H:H,"OB",'Planificación 2026-1'!I:I,"&lt;3")</f>
        <v>0</v>
      </c>
      <c r="CW257" s="109">
        <f>SUMIFS('Planificación 2026-1'!R:R,'Planificación 2026-1'!W:W,C257,'Planificación 2026-1'!H:H,"MH",'Planificación 2026-1'!I:I,"&lt;3")</f>
        <v>0</v>
      </c>
      <c r="CX257" s="109">
        <f>SUMIFS('Planificación 2026-1'!R:R,'Planificación 2026-1'!W:W,C257,'Planificación 2026-1'!H:H,"IC",'Planificación 2026-1'!I:I,"&lt;3")</f>
        <v>0</v>
      </c>
      <c r="CY257" s="109">
        <f>SUMIFS('Planificación 2026-1'!R:R,'Planificación 2026-1'!W:W,C257,'Planificación 2026-1'!H:H,"AR",'Planificación 2026-1'!I:I,"&lt;3")</f>
        <v>0</v>
      </c>
      <c r="CZ257" s="109">
        <f>SUMIFS('Planificación 2026-1'!R:R,'Planificación 2026-1'!W:W,C257,'Planificación 2026-1'!H:H,"T1",'Planificación 2026-1'!I:I,"&lt;3")</f>
        <v>0</v>
      </c>
      <c r="DA257" s="109">
        <f>SUMIFS('Planificación 2026-1'!R:R,'Planificación 2026-1'!W:W,C257,'Planificación 2026-1'!H:H,"T3",'Planificación 2026-1'!I:I,"&lt;3")</f>
        <v>0</v>
      </c>
      <c r="DB257" s="109">
        <f>SUMIFS('Planificación 2026-1'!R:R,'Planificación 2026-1'!W:W,C257,'Planificación 2026-1'!H:H,"T2",'Planificación 2026-1'!I:I,"&lt;3")</f>
        <v>0</v>
      </c>
      <c r="DC257" s="109">
        <f>SUMIFS('Planificación 2026-1'!R:R,'Planificación 2026-1'!W:W,C257,'Planificación 2026-1'!H:H,"AE",'Planificación 2026-1'!I:I,"&lt;3")</f>
        <v>0</v>
      </c>
      <c r="DD257" s="109">
        <f>SUMIFS('Planificación 2026-1'!R:R,'Planificación 2026-1'!W:W,C257,'Planificación 2026-1'!H:H,"T4",'Planificación 2026-1'!I:I,"&lt;3")</f>
        <v>0</v>
      </c>
      <c r="DE257" s="108" t="str">
        <f t="shared" si="36"/>
        <v/>
      </c>
      <c r="DF257" s="41">
        <f>IF(C257="","",SUMIFS('Planificación 2026-1'!R:R,'Planificación 2026-1'!W:W,C257,'Planificación 2026-1'!F:F,"PRINCIPAL",'Planificación 2026-1'!X:X,"VIRTUAL"))</f>
        <v>0</v>
      </c>
      <c r="DG257" s="41">
        <f>IF(C257="","",SUMIFS('Planificación 2026-1'!R:R,'Planificación 2026-1'!W:W,C257,'Planificación 2026-1'!F:F,"PRINCIPAL",'Planificación 2026-1'!X:X,"PRESENCIAL"))</f>
        <v>0</v>
      </c>
      <c r="DH257" s="41">
        <f>IF(C257="","",SUMIFS('Planificación 2026-1'!R:R,'Planificación 2026-1'!W:W,C257,'Planificación 2026-1'!F:F,"PRINCIPAL",'Planificación 2026-1'!X:X,"HIBRIDO PRESENCIAL"))</f>
        <v>0</v>
      </c>
      <c r="DI257" s="108" t="str">
        <f t="shared" si="37"/>
        <v/>
      </c>
      <c r="DJ257" s="108">
        <f>IF(C257="","",SUMIFS('Planificación 2026-1'!R:R,'Planificación 2026-1'!W:W,C257,'Planificación 2026-1'!F:F,"FILIAL",'Planificación 2026-1'!X:X,"VIRTUAL"))</f>
        <v>0</v>
      </c>
      <c r="DK257" s="110">
        <f>IF(C257="","",SUMIFS('Planificación 2026-1'!R:R,'Planificación 2026-1'!W:W,C257,'Planificación 2026-1'!F:F,"FILIAL",'Planificación 2026-1'!X:X,"PRESENCIAL"))</f>
        <v>0</v>
      </c>
      <c r="DL257" s="61">
        <f>IF(C257="","",SUMIFS('Planificación 2026-1'!R:R,'Planificación 2026-1'!W:W,C257,'Planificación 2026-1'!F:F,"FILIAL",'Planificación 2026-1'!X:X,"HIBRIDO PRESENCIAL"))</f>
        <v>0</v>
      </c>
      <c r="DM257" s="111" t="str">
        <f t="shared" si="38"/>
        <v/>
      </c>
      <c r="DN257" s="108">
        <f>IF(C257="","",SUMIFS('Planificación 2026-1'!R:R,'Planificación 2026-1'!W:W,C257,'Planificación 2026-1'!F:F,"SUNAMPE",'Planificación 2026-1'!X:X,"VIRTUAL"))</f>
        <v>0</v>
      </c>
      <c r="DO257" s="61">
        <f>IF(C257="","",SUMIFS('Planificación 2026-1'!R:R,'Planificación 2026-1'!W:W,C257,'Planificación 2026-1'!F:F,"SUNAMPE",'Planificación 2026-1'!X:X,"PRESENCIAL"))</f>
        <v>0</v>
      </c>
      <c r="DP257" s="111" t="str">
        <f t="shared" si="39"/>
        <v/>
      </c>
      <c r="DQ257" s="108">
        <f>IF(C257="","",SUMIFS('Planificación 2026-1'!R:R,'Planificación 2026-1'!W:W,C257,'Planificación 2026-1'!F:F,"HUAURA",'Planificación 2026-1'!X:X,"VIRTUAL"))</f>
        <v>0</v>
      </c>
      <c r="DR257" s="61">
        <f>IF(C257="","",SUMIFS('Planificación 2026-1'!R:R,'Planificación 2026-1'!W:W,C257,'Planificación 2026-1'!F:F,"HUAURA",'Planificación 2026-1'!X:X,"PRESENCIAL"))</f>
        <v>0</v>
      </c>
      <c r="DS257" s="76">
        <f>SUMIFS('Planificación 2026-1'!R:R,'Planificación 2026-1'!W:W,C257,'Planificación 2026-1'!F:F,"PRINCIPAL",'Planificación 2026-1'!X:X,"VIRTUAL",'Planificación 2026-1'!I:I,"&gt;2")</f>
        <v>0</v>
      </c>
      <c r="DT257" s="76">
        <f>SUMIFS('Planificación 2026-1'!R:R,'Planificación 2026-1'!W:W,C257,'Planificación 2026-1'!F:F,"PRINCIPAL",'Planificación 2026-1'!X:X,"&lt;&gt;VIRTUAL",'Planificación 2026-1'!I:I,"&gt;2")</f>
        <v>0</v>
      </c>
      <c r="DU257" s="76">
        <f>SUMIFS('Planificación 2026-1'!R:R,'Planificación 2026-1'!W:W,C257,'Planificación 2026-1'!F:F,"SUNAMPE",'Planificación 2026-1'!X:X,"VIRTUAL",'Planificación 2026-1'!I:I,"&gt;2")</f>
        <v>0</v>
      </c>
      <c r="DV257" s="76">
        <f>SUMIFS('Planificación 2026-1'!R:R,'Planificación 2026-1'!W:W,C257,'Planificación 2026-1'!F:F,"SUNAMPE",'Planificación 2026-1'!X:X,"&lt;&gt;VIRTUAL",'Planificación 2026-1'!I:I,"&gt;2")</f>
        <v>0</v>
      </c>
      <c r="DW257" s="76">
        <f>SUMIFS('Planificación 2026-1'!R:R,'Planificación 2026-1'!W:W,C257,'Planificación 2026-1'!F:F,"FILIAL",'Planificación 2026-1'!X:X,"VIRTUAL",'Planificación 2026-1'!I:I,"&gt;2")</f>
        <v>0</v>
      </c>
      <c r="DX257" s="76">
        <f>SUMIFS('Planificación 2026-1'!R:R,'Planificación 2026-1'!W:W,C257,'Planificación 2026-1'!F:F,"FILIAL",'Planificación 2026-1'!X:X,"&lt;&gt;VIRTUAL",'Planificación 2026-1'!I:I,"&gt;2")</f>
        <v>0</v>
      </c>
      <c r="DY257" s="76">
        <f>SUMIFS('Planificación 2026-1'!R:R,'Planificación 2026-1'!W:W,C257,'Planificación 2026-1'!F:F,"PORUMA",'Planificación 2026-1'!X:X,"VIRTUAL",'Planificación 2026-1'!I:I,"&gt;2")</f>
        <v>0</v>
      </c>
      <c r="DZ257" s="76">
        <f>SUMIFS('Planificación 2026-1'!R:R,'Planificación 2026-1'!W:W,C257,'Planificación 2026-1'!F:F,"PORUMA",'Planificación 2026-1'!X:X,"&lt;&gt;VIRTUAL",'Planificación 2026-1'!I:I,"&gt;2")</f>
        <v>0</v>
      </c>
      <c r="EA257" s="76">
        <f>SUMIFS('Planificación 2026-1'!R:R,'Planificación 2026-1'!W:W,C257,'Planificación 2026-1'!F:F,"HUAURA",'Planificación 2026-1'!X:X,"VIRTUAL",'Planificación 2026-1'!I:I,"&gt;2")</f>
        <v>0</v>
      </c>
      <c r="EB257" s="76">
        <f>SUMIFS('Planificación 2026-1'!R:R,'Planificación 2026-1'!W:W,C257,'Planificación 2026-1'!F:F,"HUAURA",'Planificación 2026-1'!X:X,"&lt;&gt;VIRTUAL",'Planificación 2026-1'!I:I,"&gt;2")</f>
        <v>0</v>
      </c>
      <c r="EC257" s="76">
        <f>SUMIFS('Planificación 2026-1'!R:R,'Planificación 2026-1'!W:W,C257,'Planificación 2026-1'!F:F,"PRINCIPAL",'Planificación 2026-1'!X:X,"VIRTUAL",'Planificación 2026-1'!I:I,"&lt;3")</f>
        <v>0</v>
      </c>
      <c r="ED257" s="76">
        <f>SUMIFS('Planificación 2026-1'!R:R,'Planificación 2026-1'!W:W,C257,'Planificación 2026-1'!F:F,"PRINCIPAL",'Planificación 2026-1'!X:X,"&lt;&gt;VIRTUAL",'Planificación 2026-1'!I:I,"&lt;3")</f>
        <v>0</v>
      </c>
      <c r="EE257" s="76">
        <f>SUMIFS('Planificación 2026-1'!R:R,'Planificación 2026-1'!W:W,C257,'Planificación 2026-1'!F:F,"SUNAMPE",'Planificación 2026-1'!X:X,"VIRTUAL",'Planificación 2026-1'!I:I,"&lt;3")</f>
        <v>0</v>
      </c>
      <c r="EF257" s="76">
        <f>SUMIFS('Planificación 2026-1'!R:R,'Planificación 2026-1'!W:W,C257,'Planificación 2026-1'!F:F,"SUNAMPE",'Planificación 2026-1'!X:X,"&lt;&gt;VIRTUAL",'Planificación 2026-1'!I:I,"&lt;3")</f>
        <v>0</v>
      </c>
      <c r="EG257" s="76">
        <f>SUMIFS('Planificación 2026-1'!R:R,'Planificación 2026-1'!W:W,C257,'Planificación 2026-1'!F:F,"FILIAL",'Planificación 2026-1'!X:X,"VIRTUAL",'Planificación 2026-1'!I:I,"&lt;3")</f>
        <v>0</v>
      </c>
      <c r="EH257" s="76">
        <f>SUMIFS('Planificación 2026-1'!R:R,'Planificación 2026-1'!W:W,C257,'Planificación 2026-1'!F:F,"FILIAL",'Planificación 2026-1'!X:X,"&lt;&gt;VIRTUAL",'Planificación 2026-1'!I:I,"&lt;3")</f>
        <v>0</v>
      </c>
      <c r="EI257" s="76">
        <f>SUMIFS('Planificación 2026-1'!R:R,'Planificación 2026-1'!W:W,C257,'Planificación 2026-1'!F:F,"PORUMA",'Planificación 2026-1'!X:X,"VIRTUAL",'Planificación 2026-1'!I:I,"&lt;3")</f>
        <v>0</v>
      </c>
      <c r="EJ257" s="76">
        <f>SUMIFS('Planificación 2026-1'!R:R,'Planificación 2026-1'!W:W,C257,'Planificación 2026-1'!F:F,"PORUMA",'Planificación 2026-1'!X:X,"&lt;&gt;VIRTUAL",'Planificación 2026-1'!I:I,"&lt;3")</f>
        <v>0</v>
      </c>
      <c r="EK257" s="76">
        <f>SUMIFS('Planificación 2026-1'!R:R,'Planificación 2026-1'!W:W,C257,'Planificación 2026-1'!F:F,"HUAURA",'Planificación 2026-1'!X:X,"VIRTUAL",'Planificación 2026-1'!I:I,"&lt;3")</f>
        <v>0</v>
      </c>
      <c r="EL257" s="76">
        <f>SUMIFS('Planificación 2026-1'!R:R,'Planificación 2026-1'!W:W,C257,'Planificación 2026-1'!F:F,"HUAURA",'Planificación 2026-1'!X:X,"&lt;&gt;VIRTUAL",'Planificación 2026-1'!I:I,"&lt;3")</f>
        <v>0</v>
      </c>
      <c r="EM257" s="76"/>
      <c r="EN257" s="76">
        <f t="shared" si="32"/>
        <v>0</v>
      </c>
      <c r="EO257" s="76">
        <f t="shared" si="33"/>
        <v>0</v>
      </c>
      <c r="EP257" s="76" t="b">
        <f t="shared" si="34"/>
        <v>1</v>
      </c>
      <c r="EQ257" s="76" t="str">
        <f t="shared" si="35"/>
        <v/>
      </c>
      <c r="ER257" s="76" t="str">
        <f t="shared" si="40"/>
        <v>PRESENCIAL</v>
      </c>
    </row>
    <row r="258" spans="1:148" hidden="1">
      <c r="A258" s="83"/>
      <c r="B258" s="119">
        <v>255</v>
      </c>
      <c r="C258" s="115" t="s">
        <v>431</v>
      </c>
      <c r="D258" s="112">
        <f>SUMIF('Planificación 2026-1'!W:W,C258,'Planificación 2026-1'!R:R)</f>
        <v>0</v>
      </c>
      <c r="E258" s="114" t="s">
        <v>173</v>
      </c>
      <c r="F258" s="115" t="s">
        <v>171</v>
      </c>
      <c r="G258" s="115" t="s">
        <v>153</v>
      </c>
      <c r="H258" s="115" t="s">
        <v>122</v>
      </c>
      <c r="I258" s="107" t="str">
        <f>IF(SUM(COUNTIFS('Planificación 2026-1'!F:F,"PRINCIPAL",'Planificación 2026-1'!W:W,C258,'Planificación 2026-1'!H:H,"AF"))&gt;0,"P01"," ")</f>
        <v xml:space="preserve"> </v>
      </c>
      <c r="J258" s="108" t="str">
        <f>IF(SUM(COUNTIFS('Planificación 2026-1'!F:F,"PRINCIPAL",'Planificación 2026-1'!W:W,C258,'Planificación 2026-1'!H:H,"EN"))&gt;0,"P02"," ")</f>
        <v xml:space="preserve"> </v>
      </c>
      <c r="K258" s="108" t="str">
        <f>IF(SUM(COUNTIFS('Planificación 2026-1'!F:F,"PRINCIPAL",'Planificación 2026-1'!W:W,C258,'Planificación 2026-1'!H:H,"IS"))&gt;0,"P03"," ")</f>
        <v xml:space="preserve"> </v>
      </c>
      <c r="L258" s="108" t="str">
        <f>IF(SUM(COUNTIFS('Planificación 2026-1'!F:F,"PRINCIPAL",'Planificación 2026-1'!W:W,C258,'Planificación 2026-1'!H:H,"PS"))&gt;0,"P04"," ")</f>
        <v xml:space="preserve"> </v>
      </c>
      <c r="M258" s="108"/>
      <c r="N258" s="108" t="str">
        <f>IF(SUM(COUNTIFS('Planificación 2026-1'!F:F,"PRINCIPAL",'Planificación 2026-1'!W:W,C258,'Planificación 2026-1'!H:H,"IN"))&gt;0,"P06"," ")</f>
        <v xml:space="preserve"> </v>
      </c>
      <c r="O258" s="108" t="str">
        <f>IF(SUM(COUNTIFS('Planificación 2026-1'!F:F,"PRINCIPAL",'Planificación 2026-1'!W:W,C258,'Planificación 2026-1'!H:H,"CA"))&gt;0,"P07"," ")</f>
        <v xml:space="preserve"> </v>
      </c>
      <c r="P258" s="108" t="str">
        <f>IF(SUM(COUNTIFS('Planificación 2026-1'!F:F,"PRINCIPAL",'Planificación 2026-1'!W:W,C258,'Planificación 2026-1'!H:H,"DE"))&gt;0,"P08"," ")</f>
        <v xml:space="preserve"> </v>
      </c>
      <c r="Q258" s="108" t="str">
        <f>IF(SUM(COUNTIFS('Planificación 2026-1'!F:F,"PRINCIPAL",'Planificación 2026-1'!W:W,C258,'Planificación 2026-1'!H:H,"OB"))&gt;0,"P09"," ")</f>
        <v xml:space="preserve"> </v>
      </c>
      <c r="R258" s="108" t="str">
        <f>IF(SUM(COUNTIFS('Planificación 2026-1'!F:F,"PRINCIPAL",'Planificación 2026-1'!W:W,C258,'Planificación 2026-1'!H:H,"MH"))&gt;0,"P31"," ")</f>
        <v xml:space="preserve"> </v>
      </c>
      <c r="S258" s="108" t="str">
        <f>IF(SUM(COUNTIFS('Planificación 2026-1'!F:F,"PRINCIPAL",'Planificación 2026-1'!W:W,C258,'Planificación 2026-1'!H:H,"IC"))&gt;0,"P32"," ")</f>
        <v xml:space="preserve"> </v>
      </c>
      <c r="T258" s="108" t="str">
        <f>IF(SUM(COUNTIFS('Planificación 2026-1'!F:F,"PRINCIPAL",'Planificación 2026-1'!W:W,C258,'Planificación 2026-1'!H:H,"AR"))&gt;0,"P34"," ")</f>
        <v xml:space="preserve"> </v>
      </c>
      <c r="U258" s="108" t="str">
        <f>IF(SUM(COUNTIFS('Planificación 2026-1'!F:F,"PRINCIPAL",'Planificación 2026-1'!W:W,C258,'Planificación 2026-1'!H:H,"T1"))&gt;0,"P35"," ")</f>
        <v xml:space="preserve"> </v>
      </c>
      <c r="V258" s="108" t="str">
        <f>IF(SUM(COUNTIFS('Planificación 2026-1'!F:F,"PRINCIPAL",'Planificación 2026-1'!W:W,C258,'Planificación 2026-1'!H:H,"T3"))&gt;0,"P36"," ")</f>
        <v xml:space="preserve"> </v>
      </c>
      <c r="W258" s="108" t="str">
        <f>IF(SUM(COUNTIFS('Planificación 2026-1'!F:F,"PRINCIPAL",'Planificación 2026-1'!W:W,C258,'Planificación 2026-1'!H:H,"T2"))&gt;0,"P37"," ")</f>
        <v xml:space="preserve"> </v>
      </c>
      <c r="X258" s="108" t="str">
        <f>IF(SUM(COUNTIFS('Planificación 2026-1'!F:F,"PRINCIPAL",'Planificación 2026-1'!W:W,C258,'Planificación 2026-1'!H:H,"AE"))&gt;0,"P38"," ")</f>
        <v xml:space="preserve"> </v>
      </c>
      <c r="Y258" s="108" t="str">
        <f>IF(SUM(COUNTIFS('Planificación 2026-1'!F:F,"PRINCIPAL",'Planificación 2026-1'!W:W,C258,'Planificación 2026-1'!H:H,"T4"))&gt;0,"P55"," ")</f>
        <v xml:space="preserve"> </v>
      </c>
      <c r="Z258" s="108" t="str">
        <f>IF(SUM(COUNTIFS('Planificación 2026-1'!F:F,"FILIAL",'Planificación 2026-1'!W:W,C258,'Planificación 2026-1'!H:H,"AF"))&gt;0," P01"," ")</f>
        <v xml:space="preserve"> </v>
      </c>
      <c r="AA258" s="108" t="str">
        <f>IF(SUM(COUNTIFS('Planificación 2026-1'!F:F,"FILIAL",'Planificación 2026-1'!W:W,C258,'Planificación 2026-1'!H:H,"EN"))&gt;0,"P02"," ")</f>
        <v xml:space="preserve"> </v>
      </c>
      <c r="AB258" s="108" t="str">
        <f>IF(SUM(COUNTIFS('Planificación 2026-1'!F:F,"FILIAL",'Planificación 2026-1'!W:W,C258,'Planificación 2026-1'!H:H,"IS"))&gt;0,"P03"," ")</f>
        <v xml:space="preserve"> </v>
      </c>
      <c r="AC258" s="108" t="str">
        <f>IF(SUM(COUNTIFS('Planificación 2026-1'!F:F,"FILIAL",'Planificación 2026-1'!W:W,C258,'Planificación 2026-1'!H:H,"PS"))&gt;0,"P04"," ")</f>
        <v xml:space="preserve"> </v>
      </c>
      <c r="AD258" s="108"/>
      <c r="AE258" s="108" t="str">
        <f>IF(SUM(COUNTIFS('Planificación 2026-1'!F:F,"FILIAL",'Planificación 2026-1'!W:W,C258,'Planificación 2026-1'!H:H,"IN"))&gt;0,"P06"," ")</f>
        <v xml:space="preserve"> </v>
      </c>
      <c r="AF258" s="108" t="str">
        <f>IF(SUM(COUNTIFS('Planificación 2026-1'!F:F,"FILIAL",'Planificación 2026-1'!W:W,C258,'Planificación 2026-1'!H:H,"CA"))&gt;0,"P07"," ")</f>
        <v xml:space="preserve"> </v>
      </c>
      <c r="AG258" s="108" t="str">
        <f>IF(SUM(COUNTIFS('Planificación 2026-1'!F:F,"FILIAL",'Planificación 2026-1'!W:W,C258,'Planificación 2026-1'!H:H,"DE"))&gt;0,"P08"," ")</f>
        <v xml:space="preserve"> </v>
      </c>
      <c r="AH258" s="108" t="str">
        <f>IF(SUM(COUNTIFS('Planificación 2026-1'!F:F,"FILIAL",'Planificación 2026-1'!W:W,C258,'Planificación 2026-1'!H:H,"OB"))&gt;0,"P09"," ")</f>
        <v xml:space="preserve"> </v>
      </c>
      <c r="AI258" s="108" t="str">
        <f>IF(SUM(COUNTIFS('Planificación 2026-1'!F:F,"FILIAL",'Planificación 2026-1'!W:W,C258,'Planificación 2026-1'!H:H,"MH"))&gt;0,"P31"," ")</f>
        <v xml:space="preserve"> </v>
      </c>
      <c r="AJ258" s="108" t="str">
        <f>IF(SUM(COUNTIFS('Planificación 2026-1'!F:F,"FILIAL",'Planificación 2026-1'!W:W,C258,'Planificación 2026-1'!H:H,"IC"))&gt;0,"P32"," ")</f>
        <v xml:space="preserve"> </v>
      </c>
      <c r="AK258" s="108" t="str">
        <f>IF(SUM(COUNTIFS('Planificación 2026-1'!F:F,"FILIAL",'Planificación 2026-1'!W:W,C258,'Planificación 2026-1'!H:H,"AR"))&gt;0,"P34"," ")</f>
        <v xml:space="preserve"> </v>
      </c>
      <c r="AL258" s="108" t="str">
        <f>IF(SUM(COUNTIFS('Planificación 2026-1'!F:F,"FILIAL",'Planificación 2026-1'!W:W,C258,'Planificación 2026-1'!H:H,"T1"))&gt;0,"P35"," ")</f>
        <v xml:space="preserve"> </v>
      </c>
      <c r="AM258" s="108" t="str">
        <f>IF(SUM(COUNTIFS('Planificación 2026-1'!F:F,"FILIAL",'Planificación 2026-1'!W:W,C258,'Planificación 2026-1'!H:H,"T3"))&gt;0,"P36"," ")</f>
        <v xml:space="preserve"> </v>
      </c>
      <c r="AN258" s="108" t="str">
        <f>IF(SUM(COUNTIFS('Planificación 2026-1'!F:F,"FILIAL",'Planificación 2026-1'!W:W,C258,'Planificación 2026-1'!H:H,"T2"))&gt;0,"P37"," ")</f>
        <v xml:space="preserve"> </v>
      </c>
      <c r="AO258" s="108" t="str">
        <f>IF(SUM(COUNTIFS('Planificación 2026-1'!F:F,"FILIAL",'Planificación 2026-1'!W:W,C258,'Planificación 2026-1'!H:H,"AE"))&gt;0,"P38"," ")</f>
        <v xml:space="preserve"> </v>
      </c>
      <c r="AP258" s="108" t="str">
        <f>IF(SUM(COUNTIFS('Planificación 2026-1'!F:F,"FILIAL",'Planificación 2026-1'!W:W,C258,'Planificación 2026-1'!H:H,"T4"))&gt;0,"P55"," ")</f>
        <v xml:space="preserve"> </v>
      </c>
      <c r="AQ258" s="108" t="str">
        <f>IF(SUM(COUNTIFS('Planificación 2026-1'!F:F,"SUNAMPE",'Planificación 2026-1'!W:W,C258,'Planificación 2026-1'!H:H,"AF"))&gt;0," P01"," ")</f>
        <v xml:space="preserve"> </v>
      </c>
      <c r="AR258" s="108" t="str">
        <f>IF(SUM(COUNTIFS('Planificación 2026-1'!F:F,"SUNAMPE",'Planificación 2026-1'!W:W,C258,'Planificación 2026-1'!H:H,"EN"))&gt;0,"P02"," ")</f>
        <v xml:space="preserve"> </v>
      </c>
      <c r="AS258" s="108" t="str">
        <f>IF(SUM(COUNTIFS('Planificación 2026-1'!F:F,"SUNAMPE",'Planificación 2026-1'!W:W,C258,'Planificación 2026-1'!H:H,"IS"))&gt;0,"P03"," ")</f>
        <v xml:space="preserve"> </v>
      </c>
      <c r="AT258" s="108" t="str">
        <f>IF(SUM(COUNTIFS('Planificación 2026-1'!F:F,"SUNAMPE",'Planificación 2026-1'!W:W,C258,'Planificación 2026-1'!H:H,"PS"))&gt;0,"P04"," ")</f>
        <v xml:space="preserve"> </v>
      </c>
      <c r="AU258" s="108"/>
      <c r="AV258" s="108" t="str">
        <f>IF(SUM(COUNTIFS('Planificación 2026-1'!F:F,"SUNAMPE",'Planificación 2026-1'!W:W,C258,'Planificación 2026-1'!H:H,"IN"))&gt;0,"P06"," ")</f>
        <v xml:space="preserve"> </v>
      </c>
      <c r="AW258" s="108" t="str">
        <f>IF(SUM(COUNTIFS('Planificación 2026-1'!F:F,"SUNAMPE",'Planificación 2026-1'!W:W,C258,'Planificación 2026-1'!H:H,"CA"))&gt;0,"P07"," ")</f>
        <v xml:space="preserve"> </v>
      </c>
      <c r="AX258" s="108" t="str">
        <f>IF(SUM(COUNTIFS('Planificación 2026-1'!F:F,"SUNAMPE",'Planificación 2026-1'!W:W,C258,'Planificación 2026-1'!H:H,"DE"))&gt;0,"P08"," ")</f>
        <v xml:space="preserve"> </v>
      </c>
      <c r="AY258" s="108" t="str">
        <f>IF(SUM(COUNTIFS('Planificación 2026-1'!F:F,"SUNAMPE",'Planificación 2026-1'!W:W,C258,'Planificación 2026-1'!H:H,"OB"))&gt;0,"P09"," ")</f>
        <v xml:space="preserve"> </v>
      </c>
      <c r="AZ258" s="108" t="str">
        <f>IF(SUM(COUNTIFS('Planificación 2026-1'!F:F,"SUNAMPE",'Planificación 2026-1'!W:W,C258,'Planificación 2026-1'!H:H,"MH"))&gt;0,"P31"," ")</f>
        <v xml:space="preserve"> </v>
      </c>
      <c r="BA258" s="108" t="str">
        <f>IF(SUM(COUNTIFS('Planificación 2026-1'!F:F,"SUNAMPE",'Planificación 2026-1'!W:W,C258,'Planificación 2026-1'!H:H,"IC"))&gt;0,"P32"," ")</f>
        <v xml:space="preserve"> </v>
      </c>
      <c r="BB258" s="108" t="str">
        <f>IF(SUM(COUNTIFS('Planificación 2026-1'!F:F,"SUNAMPE",'Planificación 2026-1'!W:W,C258,'Planificación 2026-1'!H:H,"AR"))&gt;0,"P34"," ")</f>
        <v xml:space="preserve"> </v>
      </c>
      <c r="BC258" s="108" t="str">
        <f>IF(SUM(COUNTIFS('Planificación 2026-1'!F:F,"SUNAMPE",'Planificación 2026-1'!W:W,C258,'Planificación 2026-1'!H:H,"T1"))&gt;0,"P35"," ")</f>
        <v xml:space="preserve"> </v>
      </c>
      <c r="BD258" s="108" t="str">
        <f>IF(SUM(COUNTIFS('Planificación 2026-1'!F:F,"SUNAMPE",'Planificación 2026-1'!W:W,C258,'Planificación 2026-1'!H:H,"T3"))&gt;0,"P36"," ")</f>
        <v xml:space="preserve"> </v>
      </c>
      <c r="BE258" s="108" t="str">
        <f>IF(SUM(COUNTIFS('Planificación 2026-1'!F:F,"SUNAMPE",'Planificación 2026-1'!W:W,C258,'Planificación 2026-1'!H:H,"T2"))&gt;0,"P37"," ")</f>
        <v xml:space="preserve"> </v>
      </c>
      <c r="BF258" s="108" t="str">
        <f>IF(SUM(COUNTIFS('Planificación 2026-1'!F:F,"SUNAMPE",'Planificación 2026-1'!W:W,C258,'Planificación 2026-1'!H:H,"AE"))&gt;0,"P38"," ")</f>
        <v xml:space="preserve"> </v>
      </c>
      <c r="BG258" s="108" t="str">
        <f>IF(SUM(COUNTIFS('Planificación 2026-1'!F:F,"SUNAMPE",'Planificación 2026-1'!W:W,C258,'Planificación 2026-1'!H:H,"T4"))&gt;0,"P55"," ")</f>
        <v xml:space="preserve"> </v>
      </c>
      <c r="BH258" s="108" t="str">
        <f>IF(SUM(COUNTIFS('Planificación 2026-1'!F:F,"HUAURA",'Planificación 2026-1'!W:W,C258,'Planificación 2026-1'!H:H,"AF"))&gt;0," P01"," ")</f>
        <v xml:space="preserve"> </v>
      </c>
      <c r="BI258" s="108" t="str">
        <f>IF(SUM(COUNTIFS('Planificación 2026-1'!F:F,"HUAURA",'Planificación 2026-1'!W:W,C258,'Planificación 2026-1'!H:H,"EN"))&gt;0,"P02"," ")</f>
        <v xml:space="preserve"> </v>
      </c>
      <c r="BJ258" s="108" t="str">
        <f>IF(SUM(COUNTIFS('Planificación 2026-1'!F:F,"HUAURA",'Planificación 2026-1'!W:W,C258,'Planificación 2026-1'!H:H,"IS"))&gt;0,"P03"," ")</f>
        <v xml:space="preserve"> </v>
      </c>
      <c r="BK258" s="108" t="str">
        <f>IF(SUM(COUNTIFS('Planificación 2026-1'!F:F,"HUAURA",'Planificación 2026-1'!W:W,C258,'Planificación 2026-1'!H:H,"PS"))&gt;0,"P04"," ")</f>
        <v xml:space="preserve"> </v>
      </c>
      <c r="BL258" s="108"/>
      <c r="BM258" s="108" t="str">
        <f>IF(SUM(COUNTIFS('Planificación 2026-1'!F:F,"HUAURA",'Planificación 2026-1'!W:W,C258,'Planificación 2026-1'!H:H,"IN"))&gt;0,"P06"," ")</f>
        <v xml:space="preserve"> </v>
      </c>
      <c r="BN258" s="108" t="str">
        <f>IF(SUM(COUNTIFS('Planificación 2026-1'!F:F,"HUAURA",'Planificación 2026-1'!W:W,C258,'Planificación 2026-1'!H:H,"CA"))&gt;0,"P07"," ")</f>
        <v xml:space="preserve"> </v>
      </c>
      <c r="BO258" s="108" t="str">
        <f>IF(SUM(COUNTIFS('Planificación 2026-1'!F:F,"HUAURA",'Planificación 2026-1'!W:W,C258,'Planificación 2026-1'!H:H,"DE"))&gt;0,"P08"," ")</f>
        <v xml:space="preserve"> </v>
      </c>
      <c r="BP258" s="108" t="str">
        <f>IF(SUM(COUNTIFS('Planificación 2026-1'!F:F,"HUAURA",'Planificación 2026-1'!W:W,C258,'Planificación 2026-1'!H:H,"OB"))&gt;0,"P09"," ")</f>
        <v xml:space="preserve"> </v>
      </c>
      <c r="BQ258" s="108" t="str">
        <f>IF(SUM(COUNTIFS('Planificación 2026-1'!F:F,"HUAURA",'Planificación 2026-1'!W:W,C258,'Planificación 2026-1'!H:H,"MH"))&gt;0,"P31"," ")</f>
        <v xml:space="preserve"> </v>
      </c>
      <c r="BR258" s="108" t="str">
        <f>IF(SUM(COUNTIFS('Planificación 2026-1'!F:F,"HUAURA",'Planificación 2026-1'!W:W,C258,'Planificación 2026-1'!H:H,"IC"))&gt;0,"P32"," ")</f>
        <v xml:space="preserve"> </v>
      </c>
      <c r="BS258" s="108" t="str">
        <f>IF(SUM(COUNTIFS('Planificación 2026-1'!F:F,"HUAURA",'Planificación 2026-1'!W:W,C258,'Planificación 2026-1'!H:H,"AR"))&gt;0,"P34"," ")</f>
        <v xml:space="preserve"> </v>
      </c>
      <c r="BT258" s="108" t="str">
        <f>IF(SUM(COUNTIFS('Planificación 2026-1'!F:F,"HUAURA",'Planificación 2026-1'!W:W,C258,'Planificación 2026-1'!H:H,"T1"))&gt;0,"P35"," ")</f>
        <v xml:space="preserve"> </v>
      </c>
      <c r="BU258" s="108" t="str">
        <f>IF(SUM(COUNTIFS('Planificación 2026-1'!F:F,"HUAURA",'Planificación 2026-1'!W:W,C258,'Planificación 2026-1'!H:H,"T3"))&gt;0,"P36"," ")</f>
        <v xml:space="preserve"> </v>
      </c>
      <c r="BV258" s="108" t="str">
        <f>IF(SUM(COUNTIFS('Planificación 2026-1'!F:F,"HUAURA",'Planificación 2026-1'!W:W,C258,'Planificación 2026-1'!H:H,"T2"))&gt;0,"P37"," ")</f>
        <v xml:space="preserve"> </v>
      </c>
      <c r="BW258" s="108" t="str">
        <f>IF(SUM(COUNTIFS('Planificación 2026-1'!F:F,"HUAURA",'Planificación 2026-1'!W:W,C258,'Planificación 2026-1'!H:H,"AE"))&gt;0,"P38"," ")</f>
        <v xml:space="preserve"> </v>
      </c>
      <c r="BX258" s="108" t="str">
        <f>IF(SUM(COUNTIFS('Planificación 2026-1'!F:F,"HUAURA",'Planificación 2026-1'!W:W,C258,'Planificación 2026-1'!H:H,"T4"))&gt;0,"P55"," ")</f>
        <v xml:space="preserve"> </v>
      </c>
      <c r="BY258" s="109">
        <f>SUMIFS('Planificación 2026-1'!R:R,'Planificación 2026-1'!W:W,C258,'Planificación 2026-1'!H:H,"AF",'Planificación 2026-1'!I:I,"&gt;2")</f>
        <v>0</v>
      </c>
      <c r="BZ258" s="109">
        <f>SUMIFS('Planificación 2026-1'!R:R,'Planificación 2026-1'!W:W,C258,'Planificación 2026-1'!H:H,"EN",'Planificación 2026-1'!I:I,"&gt;2")</f>
        <v>0</v>
      </c>
      <c r="CA258" s="109">
        <f>SUMIFS('Planificación 2026-1'!R:R,'Planificación 2026-1'!W:W,C258,'Planificación 2026-1'!H:H,"IS",'Planificación 2026-1'!I:I,"&gt;2")</f>
        <v>0</v>
      </c>
      <c r="CB258" s="109">
        <f>SUMIFS('Planificación 2026-1'!R:R,'Planificación 2026-1'!W:W,C258,'Planificación 2026-1'!H:H,"PS",'Planificación 2026-1'!I:I,"&gt;2")</f>
        <v>0</v>
      </c>
      <c r="CC258" s="109">
        <f>SUMIFS('Planificación 2026-1'!R:R,'Planificación 2026-1'!W:W,C258,'Planificación 2026-1'!H:H,"IN",'Planificación 2026-1'!I:I,"&gt;2")</f>
        <v>0</v>
      </c>
      <c r="CD258" s="109">
        <f>SUMIFS('Planificación 2026-1'!R:R,'Planificación 2026-1'!W:W,C258,'Planificación 2026-1'!H:H,"CA",'Planificación 2026-1'!I:I,"&gt;2")</f>
        <v>0</v>
      </c>
      <c r="CE258" s="109">
        <f>SUMIFS('Planificación 2026-1'!R:R,'Planificación 2026-1'!W:W,C258,'Planificación 2026-1'!H:H,"DE",'Planificación 2026-1'!I:I,"&gt;2")</f>
        <v>0</v>
      </c>
      <c r="CF258" s="109">
        <f>SUMIFS('Planificación 2026-1'!R:R,'Planificación 2026-1'!W:W,C258,'Planificación 2026-1'!H:H,"OB",'Planificación 2026-1'!I:I,"&gt;2")</f>
        <v>0</v>
      </c>
      <c r="CG258" s="109">
        <f>SUMIFS('Planificación 2026-1'!R:R,'Planificación 2026-1'!W:W,C258,'Planificación 2026-1'!H:H,"MH",'Planificación 2026-1'!I:I,"&gt;2")</f>
        <v>0</v>
      </c>
      <c r="CH258" s="109">
        <f>SUMIFS('Planificación 2026-1'!R:R,'Planificación 2026-1'!W:W,C258,'Planificación 2026-1'!H:H,"IC",'Planificación 2026-1'!I:I,"&gt;2")</f>
        <v>0</v>
      </c>
      <c r="CI258" s="109">
        <f>SUMIFS('Planificación 2026-1'!R:R,'Planificación 2026-1'!W:W,C258,'Planificación 2026-1'!H:H,"AR",'Planificación 2026-1'!I:I,"&gt;2")</f>
        <v>0</v>
      </c>
      <c r="CJ258" s="109">
        <f>SUMIFS('Planificación 2026-1'!R:R,'Planificación 2026-1'!W:W,C258,'Planificación 2026-1'!H:H,"T1",'Planificación 2026-1'!I:I,"&gt;2")</f>
        <v>0</v>
      </c>
      <c r="CK258" s="109">
        <f>SUMIFS('Planificación 2026-1'!R:R,'Planificación 2026-1'!W:W,C258,'Planificación 2026-1'!H:H,"T3",'Planificación 2026-1'!I:I,"&gt;2")</f>
        <v>0</v>
      </c>
      <c r="CL258" s="109">
        <f>SUMIFS('Planificación 2026-1'!R:R,'Planificación 2026-1'!W:W,C258,'Planificación 2026-1'!H:H,"T2",'Planificación 2026-1'!I:I,"&gt;2")</f>
        <v>0</v>
      </c>
      <c r="CM258" s="109">
        <f>SUMIFS('Planificación 2026-1'!R:R,'Planificación 2026-1'!W:W,C258,'Planificación 2026-1'!H:H,"AE",'Planificación 2026-1'!I:I,"&gt;2")</f>
        <v>0</v>
      </c>
      <c r="CN258" s="109">
        <f>SUMIFS('Planificación 2026-1'!R:R,'Planificación 2026-1'!W:W,C258,'Planificación 2026-1'!H:H,"T4",'Planificación 2026-1'!I:I,"&gt;2")</f>
        <v>0</v>
      </c>
      <c r="CO258" s="109">
        <f>SUMIFS('Planificación 2026-1'!R:R,'Planificación 2026-1'!W:W,C258,'Planificación 2026-1'!H:H,"AF",'Planificación 2026-1'!I:I,"&lt;3")</f>
        <v>0</v>
      </c>
      <c r="CP258" s="109">
        <f>SUMIFS('Planificación 2026-1'!R:R,'Planificación 2026-1'!W:W,C258,'Planificación 2026-1'!H:H,"EN",'Planificación 2026-1'!I:I,"&lt;3")</f>
        <v>0</v>
      </c>
      <c r="CQ258" s="109">
        <f>SUMIFS('Planificación 2026-1'!R:R,'Planificación 2026-1'!W:W,C258,'Planificación 2026-1'!H:H,"IS",'Planificación 2026-1'!I:I,"&lt;3")</f>
        <v>0</v>
      </c>
      <c r="CR258" s="109">
        <f>SUMIFS('Planificación 2026-1'!R:R,'Planificación 2026-1'!W:W,C258,'Planificación 2026-1'!H:H,"PS",'Planificación 2026-1'!I:I,"&lt;3")</f>
        <v>0</v>
      </c>
      <c r="CS258" s="109">
        <f>SUMIFS('Planificación 2026-1'!R:R,'Planificación 2026-1'!W:W,C258,'Planificación 2026-1'!H:H,"IN",'Planificación 2026-1'!I:I,"&lt;3")</f>
        <v>0</v>
      </c>
      <c r="CT258" s="109">
        <f>SUMIFS('Planificación 2026-1'!R:R,'Planificación 2026-1'!W:W,C258,'Planificación 2026-1'!H:H,"CA",'Planificación 2026-1'!I:I,"&lt;3")</f>
        <v>0</v>
      </c>
      <c r="CU258" s="109">
        <f>SUMIFS('Planificación 2026-1'!R:R,'Planificación 2026-1'!W:W,C258,'Planificación 2026-1'!H:H,"DE",'Planificación 2026-1'!I:I,"&lt;3")</f>
        <v>0</v>
      </c>
      <c r="CV258" s="109">
        <f>SUMIFS('Planificación 2026-1'!R:R,'Planificación 2026-1'!W:W,C258,'Planificación 2026-1'!H:H,"OB",'Planificación 2026-1'!I:I,"&lt;3")</f>
        <v>0</v>
      </c>
      <c r="CW258" s="109">
        <f>SUMIFS('Planificación 2026-1'!R:R,'Planificación 2026-1'!W:W,C258,'Planificación 2026-1'!H:H,"MH",'Planificación 2026-1'!I:I,"&lt;3")</f>
        <v>0</v>
      </c>
      <c r="CX258" s="109">
        <f>SUMIFS('Planificación 2026-1'!R:R,'Planificación 2026-1'!W:W,C258,'Planificación 2026-1'!H:H,"IC",'Planificación 2026-1'!I:I,"&lt;3")</f>
        <v>0</v>
      </c>
      <c r="CY258" s="109">
        <f>SUMIFS('Planificación 2026-1'!R:R,'Planificación 2026-1'!W:W,C258,'Planificación 2026-1'!H:H,"AR",'Planificación 2026-1'!I:I,"&lt;3")</f>
        <v>0</v>
      </c>
      <c r="CZ258" s="109">
        <f>SUMIFS('Planificación 2026-1'!R:R,'Planificación 2026-1'!W:W,C258,'Planificación 2026-1'!H:H,"T1",'Planificación 2026-1'!I:I,"&lt;3")</f>
        <v>0</v>
      </c>
      <c r="DA258" s="109">
        <f>SUMIFS('Planificación 2026-1'!R:R,'Planificación 2026-1'!W:W,C258,'Planificación 2026-1'!H:H,"T3",'Planificación 2026-1'!I:I,"&lt;3")</f>
        <v>0</v>
      </c>
      <c r="DB258" s="109">
        <f>SUMIFS('Planificación 2026-1'!R:R,'Planificación 2026-1'!W:W,C258,'Planificación 2026-1'!H:H,"T2",'Planificación 2026-1'!I:I,"&lt;3")</f>
        <v>0</v>
      </c>
      <c r="DC258" s="109">
        <f>SUMIFS('Planificación 2026-1'!R:R,'Planificación 2026-1'!W:W,C258,'Planificación 2026-1'!H:H,"AE",'Planificación 2026-1'!I:I,"&lt;3")</f>
        <v>0</v>
      </c>
      <c r="DD258" s="109">
        <f>SUMIFS('Planificación 2026-1'!R:R,'Planificación 2026-1'!W:W,C258,'Planificación 2026-1'!H:H,"T4",'Planificación 2026-1'!I:I,"&lt;3")</f>
        <v>0</v>
      </c>
      <c r="DE258" s="108" t="str">
        <f t="shared" si="36"/>
        <v/>
      </c>
      <c r="DF258" s="41">
        <f>IF(C258="","",SUMIFS('Planificación 2026-1'!R:R,'Planificación 2026-1'!W:W,C258,'Planificación 2026-1'!F:F,"PRINCIPAL",'Planificación 2026-1'!X:X,"VIRTUAL"))</f>
        <v>0</v>
      </c>
      <c r="DG258" s="41">
        <f>IF(C258="","",SUMIFS('Planificación 2026-1'!R:R,'Planificación 2026-1'!W:W,C258,'Planificación 2026-1'!F:F,"PRINCIPAL",'Planificación 2026-1'!X:X,"PRESENCIAL"))</f>
        <v>0</v>
      </c>
      <c r="DH258" s="41">
        <f>IF(C258="","",SUMIFS('Planificación 2026-1'!R:R,'Planificación 2026-1'!W:W,C258,'Planificación 2026-1'!F:F,"PRINCIPAL",'Planificación 2026-1'!X:X,"HIBRIDO PRESENCIAL"))</f>
        <v>0</v>
      </c>
      <c r="DI258" s="108" t="str">
        <f t="shared" si="37"/>
        <v/>
      </c>
      <c r="DJ258" s="108">
        <f>IF(C258="","",SUMIFS('Planificación 2026-1'!R:R,'Planificación 2026-1'!W:W,C258,'Planificación 2026-1'!F:F,"FILIAL",'Planificación 2026-1'!X:X,"VIRTUAL"))</f>
        <v>0</v>
      </c>
      <c r="DK258" s="110">
        <f>IF(C258="","",SUMIFS('Planificación 2026-1'!R:R,'Planificación 2026-1'!W:W,C258,'Planificación 2026-1'!F:F,"FILIAL",'Planificación 2026-1'!X:X,"PRESENCIAL"))</f>
        <v>0</v>
      </c>
      <c r="DL258" s="61">
        <f>IF(C258="","",SUMIFS('Planificación 2026-1'!R:R,'Planificación 2026-1'!W:W,C258,'Planificación 2026-1'!F:F,"FILIAL",'Planificación 2026-1'!X:X,"HIBRIDO PRESENCIAL"))</f>
        <v>0</v>
      </c>
      <c r="DM258" s="111" t="str">
        <f t="shared" si="38"/>
        <v/>
      </c>
      <c r="DN258" s="108">
        <f>IF(C258="","",SUMIFS('Planificación 2026-1'!R:R,'Planificación 2026-1'!W:W,C258,'Planificación 2026-1'!F:F,"SUNAMPE",'Planificación 2026-1'!X:X,"VIRTUAL"))</f>
        <v>0</v>
      </c>
      <c r="DO258" s="61">
        <f>IF(C258="","",SUMIFS('Planificación 2026-1'!R:R,'Planificación 2026-1'!W:W,C258,'Planificación 2026-1'!F:F,"SUNAMPE",'Planificación 2026-1'!X:X,"PRESENCIAL"))</f>
        <v>0</v>
      </c>
      <c r="DP258" s="111" t="str">
        <f t="shared" si="39"/>
        <v/>
      </c>
      <c r="DQ258" s="108">
        <f>IF(C258="","",SUMIFS('Planificación 2026-1'!R:R,'Planificación 2026-1'!W:W,C258,'Planificación 2026-1'!F:F,"HUAURA",'Planificación 2026-1'!X:X,"VIRTUAL"))</f>
        <v>0</v>
      </c>
      <c r="DR258" s="61">
        <f>IF(C258="","",SUMIFS('Planificación 2026-1'!R:R,'Planificación 2026-1'!W:W,C258,'Planificación 2026-1'!F:F,"HUAURA",'Planificación 2026-1'!X:X,"PRESENCIAL"))</f>
        <v>0</v>
      </c>
      <c r="DS258" s="76">
        <f>SUMIFS('Planificación 2026-1'!R:R,'Planificación 2026-1'!W:W,C258,'Planificación 2026-1'!F:F,"PRINCIPAL",'Planificación 2026-1'!X:X,"VIRTUAL",'Planificación 2026-1'!I:I,"&gt;2")</f>
        <v>0</v>
      </c>
      <c r="DT258" s="76">
        <f>SUMIFS('Planificación 2026-1'!R:R,'Planificación 2026-1'!W:W,C258,'Planificación 2026-1'!F:F,"PRINCIPAL",'Planificación 2026-1'!X:X,"&lt;&gt;VIRTUAL",'Planificación 2026-1'!I:I,"&gt;2")</f>
        <v>0</v>
      </c>
      <c r="DU258" s="76">
        <f>SUMIFS('Planificación 2026-1'!R:R,'Planificación 2026-1'!W:W,C258,'Planificación 2026-1'!F:F,"SUNAMPE",'Planificación 2026-1'!X:X,"VIRTUAL",'Planificación 2026-1'!I:I,"&gt;2")</f>
        <v>0</v>
      </c>
      <c r="DV258" s="76">
        <f>SUMIFS('Planificación 2026-1'!R:R,'Planificación 2026-1'!W:W,C258,'Planificación 2026-1'!F:F,"SUNAMPE",'Planificación 2026-1'!X:X,"&lt;&gt;VIRTUAL",'Planificación 2026-1'!I:I,"&gt;2")</f>
        <v>0</v>
      </c>
      <c r="DW258" s="76">
        <f>SUMIFS('Planificación 2026-1'!R:R,'Planificación 2026-1'!W:W,C258,'Planificación 2026-1'!F:F,"FILIAL",'Planificación 2026-1'!X:X,"VIRTUAL",'Planificación 2026-1'!I:I,"&gt;2")</f>
        <v>0</v>
      </c>
      <c r="DX258" s="76">
        <f>SUMIFS('Planificación 2026-1'!R:R,'Planificación 2026-1'!W:W,C258,'Planificación 2026-1'!F:F,"FILIAL",'Planificación 2026-1'!X:X,"&lt;&gt;VIRTUAL",'Planificación 2026-1'!I:I,"&gt;2")</f>
        <v>0</v>
      </c>
      <c r="DY258" s="76">
        <f>SUMIFS('Planificación 2026-1'!R:R,'Planificación 2026-1'!W:W,C258,'Planificación 2026-1'!F:F,"PORUMA",'Planificación 2026-1'!X:X,"VIRTUAL",'Planificación 2026-1'!I:I,"&gt;2")</f>
        <v>0</v>
      </c>
      <c r="DZ258" s="76">
        <f>SUMIFS('Planificación 2026-1'!R:R,'Planificación 2026-1'!W:W,C258,'Planificación 2026-1'!F:F,"PORUMA",'Planificación 2026-1'!X:X,"&lt;&gt;VIRTUAL",'Planificación 2026-1'!I:I,"&gt;2")</f>
        <v>0</v>
      </c>
      <c r="EA258" s="76">
        <f>SUMIFS('Planificación 2026-1'!R:R,'Planificación 2026-1'!W:W,C258,'Planificación 2026-1'!F:F,"HUAURA",'Planificación 2026-1'!X:X,"VIRTUAL",'Planificación 2026-1'!I:I,"&gt;2")</f>
        <v>0</v>
      </c>
      <c r="EB258" s="76">
        <f>SUMIFS('Planificación 2026-1'!R:R,'Planificación 2026-1'!W:W,C258,'Planificación 2026-1'!F:F,"HUAURA",'Planificación 2026-1'!X:X,"&lt;&gt;VIRTUAL",'Planificación 2026-1'!I:I,"&gt;2")</f>
        <v>0</v>
      </c>
      <c r="EC258" s="76">
        <f>SUMIFS('Planificación 2026-1'!R:R,'Planificación 2026-1'!W:W,C258,'Planificación 2026-1'!F:F,"PRINCIPAL",'Planificación 2026-1'!X:X,"VIRTUAL",'Planificación 2026-1'!I:I,"&lt;3")</f>
        <v>0</v>
      </c>
      <c r="ED258" s="76">
        <f>SUMIFS('Planificación 2026-1'!R:R,'Planificación 2026-1'!W:W,C258,'Planificación 2026-1'!F:F,"PRINCIPAL",'Planificación 2026-1'!X:X,"&lt;&gt;VIRTUAL",'Planificación 2026-1'!I:I,"&lt;3")</f>
        <v>0</v>
      </c>
      <c r="EE258" s="76">
        <f>SUMIFS('Planificación 2026-1'!R:R,'Planificación 2026-1'!W:W,C258,'Planificación 2026-1'!F:F,"SUNAMPE",'Planificación 2026-1'!X:X,"VIRTUAL",'Planificación 2026-1'!I:I,"&lt;3")</f>
        <v>0</v>
      </c>
      <c r="EF258" s="76">
        <f>SUMIFS('Planificación 2026-1'!R:R,'Planificación 2026-1'!W:W,C258,'Planificación 2026-1'!F:F,"SUNAMPE",'Planificación 2026-1'!X:X,"&lt;&gt;VIRTUAL",'Planificación 2026-1'!I:I,"&lt;3")</f>
        <v>0</v>
      </c>
      <c r="EG258" s="76">
        <f>SUMIFS('Planificación 2026-1'!R:R,'Planificación 2026-1'!W:W,C258,'Planificación 2026-1'!F:F,"FILIAL",'Planificación 2026-1'!X:X,"VIRTUAL",'Planificación 2026-1'!I:I,"&lt;3")</f>
        <v>0</v>
      </c>
      <c r="EH258" s="76">
        <f>SUMIFS('Planificación 2026-1'!R:R,'Planificación 2026-1'!W:W,C258,'Planificación 2026-1'!F:F,"FILIAL",'Planificación 2026-1'!X:X,"&lt;&gt;VIRTUAL",'Planificación 2026-1'!I:I,"&lt;3")</f>
        <v>0</v>
      </c>
      <c r="EI258" s="76">
        <f>SUMIFS('Planificación 2026-1'!R:R,'Planificación 2026-1'!W:W,C258,'Planificación 2026-1'!F:F,"PORUMA",'Planificación 2026-1'!X:X,"VIRTUAL",'Planificación 2026-1'!I:I,"&lt;3")</f>
        <v>0</v>
      </c>
      <c r="EJ258" s="76">
        <f>SUMIFS('Planificación 2026-1'!R:R,'Planificación 2026-1'!W:W,C258,'Planificación 2026-1'!F:F,"PORUMA",'Planificación 2026-1'!X:X,"&lt;&gt;VIRTUAL",'Planificación 2026-1'!I:I,"&lt;3")</f>
        <v>0</v>
      </c>
      <c r="EK258" s="76">
        <f>SUMIFS('Planificación 2026-1'!R:R,'Planificación 2026-1'!W:W,C258,'Planificación 2026-1'!F:F,"HUAURA",'Planificación 2026-1'!X:X,"VIRTUAL",'Planificación 2026-1'!I:I,"&lt;3")</f>
        <v>0</v>
      </c>
      <c r="EL258" s="76">
        <f>SUMIFS('Planificación 2026-1'!R:R,'Planificación 2026-1'!W:W,C258,'Planificación 2026-1'!F:F,"HUAURA",'Planificación 2026-1'!X:X,"&lt;&gt;VIRTUAL",'Planificación 2026-1'!I:I,"&lt;3")</f>
        <v>0</v>
      </c>
      <c r="EM258" s="76"/>
      <c r="EN258" s="76">
        <f t="shared" si="32"/>
        <v>0</v>
      </c>
      <c r="EO258" s="76">
        <f t="shared" si="33"/>
        <v>0</v>
      </c>
      <c r="EP258" s="76" t="b">
        <f t="shared" si="34"/>
        <v>1</v>
      </c>
      <c r="EQ258" s="76" t="str">
        <f t="shared" si="35"/>
        <v/>
      </c>
      <c r="ER258" s="76" t="str">
        <f t="shared" si="40"/>
        <v>PRESENCIAL</v>
      </c>
    </row>
    <row r="259" spans="1:148" hidden="1">
      <c r="A259" s="83"/>
      <c r="B259" s="119">
        <v>256</v>
      </c>
      <c r="C259" s="115" t="s">
        <v>432</v>
      </c>
      <c r="D259" s="112">
        <f>SUMIF('Planificación 2026-1'!W:W,C259,'Planificación 2026-1'!R:R)</f>
        <v>19</v>
      </c>
      <c r="E259" s="114" t="s">
        <v>170</v>
      </c>
      <c r="F259" s="115" t="s">
        <v>171</v>
      </c>
      <c r="G259" s="115" t="s">
        <v>153</v>
      </c>
      <c r="H259" s="115" t="s">
        <v>125</v>
      </c>
      <c r="I259" s="107" t="str">
        <f>IF(SUM(COUNTIFS('Planificación 2026-1'!F:F,"PRINCIPAL",'Planificación 2026-1'!W:W,C259,'Planificación 2026-1'!H:H,"AF"))&gt;0,"P01"," ")</f>
        <v xml:space="preserve"> </v>
      </c>
      <c r="J259" s="108" t="str">
        <f>IF(SUM(COUNTIFS('Planificación 2026-1'!F:F,"PRINCIPAL",'Planificación 2026-1'!W:W,C259,'Planificación 2026-1'!H:H,"EN"))&gt;0,"P02"," ")</f>
        <v xml:space="preserve"> </v>
      </c>
      <c r="K259" s="108" t="str">
        <f>IF(SUM(COUNTIFS('Planificación 2026-1'!F:F,"PRINCIPAL",'Planificación 2026-1'!W:W,C259,'Planificación 2026-1'!H:H,"IS"))&gt;0,"P03"," ")</f>
        <v xml:space="preserve"> </v>
      </c>
      <c r="L259" s="108" t="str">
        <f>IF(SUM(COUNTIFS('Planificación 2026-1'!F:F,"PRINCIPAL",'Planificación 2026-1'!W:W,C259,'Planificación 2026-1'!H:H,"PS"))&gt;0,"P04"," ")</f>
        <v xml:space="preserve"> </v>
      </c>
      <c r="M259" s="108"/>
      <c r="N259" s="108" t="str">
        <f>IF(SUM(COUNTIFS('Planificación 2026-1'!F:F,"PRINCIPAL",'Planificación 2026-1'!W:W,C259,'Planificación 2026-1'!H:H,"IN"))&gt;0,"P06"," ")</f>
        <v>P06</v>
      </c>
      <c r="O259" s="108" t="str">
        <f>IF(SUM(COUNTIFS('Planificación 2026-1'!F:F,"PRINCIPAL",'Planificación 2026-1'!W:W,C259,'Planificación 2026-1'!H:H,"CA"))&gt;0,"P07"," ")</f>
        <v xml:space="preserve"> </v>
      </c>
      <c r="P259" s="108" t="str">
        <f>IF(SUM(COUNTIFS('Planificación 2026-1'!F:F,"PRINCIPAL",'Planificación 2026-1'!W:W,C259,'Planificación 2026-1'!H:H,"DE"))&gt;0,"P08"," ")</f>
        <v xml:space="preserve"> </v>
      </c>
      <c r="Q259" s="108" t="str">
        <f>IF(SUM(COUNTIFS('Planificación 2026-1'!F:F,"PRINCIPAL",'Planificación 2026-1'!W:W,C259,'Planificación 2026-1'!H:H,"OB"))&gt;0,"P09"," ")</f>
        <v xml:space="preserve"> </v>
      </c>
      <c r="R259" s="108" t="str">
        <f>IF(SUM(COUNTIFS('Planificación 2026-1'!F:F,"PRINCIPAL",'Planificación 2026-1'!W:W,C259,'Planificación 2026-1'!H:H,"MH"))&gt;0,"P31"," ")</f>
        <v xml:space="preserve"> </v>
      </c>
      <c r="S259" s="108" t="str">
        <f>IF(SUM(COUNTIFS('Planificación 2026-1'!F:F,"PRINCIPAL",'Planificación 2026-1'!W:W,C259,'Planificación 2026-1'!H:H,"IC"))&gt;0,"P32"," ")</f>
        <v xml:space="preserve"> </v>
      </c>
      <c r="T259" s="108" t="str">
        <f>IF(SUM(COUNTIFS('Planificación 2026-1'!F:F,"PRINCIPAL",'Planificación 2026-1'!W:W,C259,'Planificación 2026-1'!H:H,"AR"))&gt;0,"P34"," ")</f>
        <v xml:space="preserve"> </v>
      </c>
      <c r="U259" s="108" t="str">
        <f>IF(SUM(COUNTIFS('Planificación 2026-1'!F:F,"PRINCIPAL",'Planificación 2026-1'!W:W,C259,'Planificación 2026-1'!H:H,"T1"))&gt;0,"P35"," ")</f>
        <v xml:space="preserve"> </v>
      </c>
      <c r="V259" s="108" t="str">
        <f>IF(SUM(COUNTIFS('Planificación 2026-1'!F:F,"PRINCIPAL",'Planificación 2026-1'!W:W,C259,'Planificación 2026-1'!H:H,"T3"))&gt;0,"P36"," ")</f>
        <v xml:space="preserve"> </v>
      </c>
      <c r="W259" s="108" t="str">
        <f>IF(SUM(COUNTIFS('Planificación 2026-1'!F:F,"PRINCIPAL",'Planificación 2026-1'!W:W,C259,'Planificación 2026-1'!H:H,"T2"))&gt;0,"P37"," ")</f>
        <v xml:space="preserve"> </v>
      </c>
      <c r="X259" s="108" t="str">
        <f>IF(SUM(COUNTIFS('Planificación 2026-1'!F:F,"PRINCIPAL",'Planificación 2026-1'!W:W,C259,'Planificación 2026-1'!H:H,"AE"))&gt;0,"P38"," ")</f>
        <v xml:space="preserve"> </v>
      </c>
      <c r="Y259" s="108" t="str">
        <f>IF(SUM(COUNTIFS('Planificación 2026-1'!F:F,"PRINCIPAL",'Planificación 2026-1'!W:W,C259,'Planificación 2026-1'!H:H,"T4"))&gt;0,"P55"," ")</f>
        <v xml:space="preserve"> </v>
      </c>
      <c r="Z259" s="108" t="str">
        <f>IF(SUM(COUNTIFS('Planificación 2026-1'!F:F,"FILIAL",'Planificación 2026-1'!W:W,C259,'Planificación 2026-1'!H:H,"AF"))&gt;0," P01"," ")</f>
        <v xml:space="preserve"> </v>
      </c>
      <c r="AA259" s="108" t="str">
        <f>IF(SUM(COUNTIFS('Planificación 2026-1'!F:F,"FILIAL",'Planificación 2026-1'!W:W,C259,'Planificación 2026-1'!H:H,"EN"))&gt;0,"P02"," ")</f>
        <v xml:space="preserve"> </v>
      </c>
      <c r="AB259" s="108" t="str">
        <f>IF(SUM(COUNTIFS('Planificación 2026-1'!F:F,"FILIAL",'Planificación 2026-1'!W:W,C259,'Planificación 2026-1'!H:H,"IS"))&gt;0,"P03"," ")</f>
        <v xml:space="preserve"> </v>
      </c>
      <c r="AC259" s="108" t="str">
        <f>IF(SUM(COUNTIFS('Planificación 2026-1'!F:F,"FILIAL",'Planificación 2026-1'!W:W,C259,'Planificación 2026-1'!H:H,"PS"))&gt;0,"P04"," ")</f>
        <v xml:space="preserve"> </v>
      </c>
      <c r="AD259" s="108"/>
      <c r="AE259" s="108" t="str">
        <f>IF(SUM(COUNTIFS('Planificación 2026-1'!F:F,"FILIAL",'Planificación 2026-1'!W:W,C259,'Planificación 2026-1'!H:H,"IN"))&gt;0,"P06"," ")</f>
        <v xml:space="preserve"> </v>
      </c>
      <c r="AF259" s="108" t="str">
        <f>IF(SUM(COUNTIFS('Planificación 2026-1'!F:F,"FILIAL",'Planificación 2026-1'!W:W,C259,'Planificación 2026-1'!H:H,"CA"))&gt;0,"P07"," ")</f>
        <v xml:space="preserve"> </v>
      </c>
      <c r="AG259" s="108" t="str">
        <f>IF(SUM(COUNTIFS('Planificación 2026-1'!F:F,"FILIAL",'Planificación 2026-1'!W:W,C259,'Planificación 2026-1'!H:H,"DE"))&gt;0,"P08"," ")</f>
        <v xml:space="preserve"> </v>
      </c>
      <c r="AH259" s="108" t="str">
        <f>IF(SUM(COUNTIFS('Planificación 2026-1'!F:F,"FILIAL",'Planificación 2026-1'!W:W,C259,'Planificación 2026-1'!H:H,"OB"))&gt;0,"P09"," ")</f>
        <v xml:space="preserve"> </v>
      </c>
      <c r="AI259" s="108" t="str">
        <f>IF(SUM(COUNTIFS('Planificación 2026-1'!F:F,"FILIAL",'Planificación 2026-1'!W:W,C259,'Planificación 2026-1'!H:H,"MH"))&gt;0,"P31"," ")</f>
        <v xml:space="preserve"> </v>
      </c>
      <c r="AJ259" s="108" t="str">
        <f>IF(SUM(COUNTIFS('Planificación 2026-1'!F:F,"FILIAL",'Planificación 2026-1'!W:W,C259,'Planificación 2026-1'!H:H,"IC"))&gt;0,"P32"," ")</f>
        <v xml:space="preserve"> </v>
      </c>
      <c r="AK259" s="108" t="str">
        <f>IF(SUM(COUNTIFS('Planificación 2026-1'!F:F,"FILIAL",'Planificación 2026-1'!W:W,C259,'Planificación 2026-1'!H:H,"AR"))&gt;0,"P34"," ")</f>
        <v xml:space="preserve"> </v>
      </c>
      <c r="AL259" s="108" t="str">
        <f>IF(SUM(COUNTIFS('Planificación 2026-1'!F:F,"FILIAL",'Planificación 2026-1'!W:W,C259,'Planificación 2026-1'!H:H,"T1"))&gt;0,"P35"," ")</f>
        <v xml:space="preserve"> </v>
      </c>
      <c r="AM259" s="108" t="str">
        <f>IF(SUM(COUNTIFS('Planificación 2026-1'!F:F,"FILIAL",'Planificación 2026-1'!W:W,C259,'Planificación 2026-1'!H:H,"T3"))&gt;0,"P36"," ")</f>
        <v xml:space="preserve"> </v>
      </c>
      <c r="AN259" s="108" t="str">
        <f>IF(SUM(COUNTIFS('Planificación 2026-1'!F:F,"FILIAL",'Planificación 2026-1'!W:W,C259,'Planificación 2026-1'!H:H,"T2"))&gt;0,"P37"," ")</f>
        <v xml:space="preserve"> </v>
      </c>
      <c r="AO259" s="108" t="str">
        <f>IF(SUM(COUNTIFS('Planificación 2026-1'!F:F,"FILIAL",'Planificación 2026-1'!W:W,C259,'Planificación 2026-1'!H:H,"AE"))&gt;0,"P38"," ")</f>
        <v xml:space="preserve"> </v>
      </c>
      <c r="AP259" s="108" t="str">
        <f>IF(SUM(COUNTIFS('Planificación 2026-1'!F:F,"FILIAL",'Planificación 2026-1'!W:W,C259,'Planificación 2026-1'!H:H,"T4"))&gt;0,"P55"," ")</f>
        <v xml:space="preserve"> </v>
      </c>
      <c r="AQ259" s="108" t="str">
        <f>IF(SUM(COUNTIFS('Planificación 2026-1'!F:F,"SUNAMPE",'Planificación 2026-1'!W:W,C259,'Planificación 2026-1'!H:H,"AF"))&gt;0," P01"," ")</f>
        <v xml:space="preserve"> </v>
      </c>
      <c r="AR259" s="108" t="str">
        <f>IF(SUM(COUNTIFS('Planificación 2026-1'!F:F,"SUNAMPE",'Planificación 2026-1'!W:W,C259,'Planificación 2026-1'!H:H,"EN"))&gt;0,"P02"," ")</f>
        <v xml:space="preserve"> </v>
      </c>
      <c r="AS259" s="108" t="str">
        <f>IF(SUM(COUNTIFS('Planificación 2026-1'!F:F,"SUNAMPE",'Planificación 2026-1'!W:W,C259,'Planificación 2026-1'!H:H,"IS"))&gt;0,"P03"," ")</f>
        <v xml:space="preserve"> </v>
      </c>
      <c r="AT259" s="108" t="str">
        <f>IF(SUM(COUNTIFS('Planificación 2026-1'!F:F,"SUNAMPE",'Planificación 2026-1'!W:W,C259,'Planificación 2026-1'!H:H,"PS"))&gt;0,"P04"," ")</f>
        <v xml:space="preserve"> </v>
      </c>
      <c r="AU259" s="108"/>
      <c r="AV259" s="108" t="str">
        <f>IF(SUM(COUNTIFS('Planificación 2026-1'!F:F,"SUNAMPE",'Planificación 2026-1'!W:W,C259,'Planificación 2026-1'!H:H,"IN"))&gt;0,"P06"," ")</f>
        <v xml:space="preserve"> </v>
      </c>
      <c r="AW259" s="108" t="str">
        <f>IF(SUM(COUNTIFS('Planificación 2026-1'!F:F,"SUNAMPE",'Planificación 2026-1'!W:W,C259,'Planificación 2026-1'!H:H,"CA"))&gt;0,"P07"," ")</f>
        <v xml:space="preserve"> </v>
      </c>
      <c r="AX259" s="108" t="str">
        <f>IF(SUM(COUNTIFS('Planificación 2026-1'!F:F,"SUNAMPE",'Planificación 2026-1'!W:W,C259,'Planificación 2026-1'!H:H,"DE"))&gt;0,"P08"," ")</f>
        <v xml:space="preserve"> </v>
      </c>
      <c r="AY259" s="108" t="str">
        <f>IF(SUM(COUNTIFS('Planificación 2026-1'!F:F,"SUNAMPE",'Planificación 2026-1'!W:W,C259,'Planificación 2026-1'!H:H,"OB"))&gt;0,"P09"," ")</f>
        <v xml:space="preserve"> </v>
      </c>
      <c r="AZ259" s="108" t="str">
        <f>IF(SUM(COUNTIFS('Planificación 2026-1'!F:F,"SUNAMPE",'Planificación 2026-1'!W:W,C259,'Planificación 2026-1'!H:H,"MH"))&gt;0,"P31"," ")</f>
        <v xml:space="preserve"> </v>
      </c>
      <c r="BA259" s="108" t="str">
        <f>IF(SUM(COUNTIFS('Planificación 2026-1'!F:F,"SUNAMPE",'Planificación 2026-1'!W:W,C259,'Planificación 2026-1'!H:H,"IC"))&gt;0,"P32"," ")</f>
        <v xml:space="preserve"> </v>
      </c>
      <c r="BB259" s="108" t="str">
        <f>IF(SUM(COUNTIFS('Planificación 2026-1'!F:F,"SUNAMPE",'Planificación 2026-1'!W:W,C259,'Planificación 2026-1'!H:H,"AR"))&gt;0,"P34"," ")</f>
        <v xml:space="preserve"> </v>
      </c>
      <c r="BC259" s="108" t="str">
        <f>IF(SUM(COUNTIFS('Planificación 2026-1'!F:F,"SUNAMPE",'Planificación 2026-1'!W:W,C259,'Planificación 2026-1'!H:H,"T1"))&gt;0,"P35"," ")</f>
        <v xml:space="preserve"> </v>
      </c>
      <c r="BD259" s="108" t="str">
        <f>IF(SUM(COUNTIFS('Planificación 2026-1'!F:F,"SUNAMPE",'Planificación 2026-1'!W:W,C259,'Planificación 2026-1'!H:H,"T3"))&gt;0,"P36"," ")</f>
        <v xml:space="preserve"> </v>
      </c>
      <c r="BE259" s="108" t="str">
        <f>IF(SUM(COUNTIFS('Planificación 2026-1'!F:F,"SUNAMPE",'Planificación 2026-1'!W:W,C259,'Planificación 2026-1'!H:H,"T2"))&gt;0,"P37"," ")</f>
        <v xml:space="preserve"> </v>
      </c>
      <c r="BF259" s="108" t="str">
        <f>IF(SUM(COUNTIFS('Planificación 2026-1'!F:F,"SUNAMPE",'Planificación 2026-1'!W:W,C259,'Planificación 2026-1'!H:H,"AE"))&gt;0,"P38"," ")</f>
        <v xml:space="preserve"> </v>
      </c>
      <c r="BG259" s="108" t="str">
        <f>IF(SUM(COUNTIFS('Planificación 2026-1'!F:F,"SUNAMPE",'Planificación 2026-1'!W:W,C259,'Planificación 2026-1'!H:H,"T4"))&gt;0,"P55"," ")</f>
        <v xml:space="preserve"> </v>
      </c>
      <c r="BH259" s="108" t="str">
        <f>IF(SUM(COUNTIFS('Planificación 2026-1'!F:F,"HUAURA",'Planificación 2026-1'!W:W,C259,'Planificación 2026-1'!H:H,"AF"))&gt;0," P01"," ")</f>
        <v xml:space="preserve"> </v>
      </c>
      <c r="BI259" s="108" t="str">
        <f>IF(SUM(COUNTIFS('Planificación 2026-1'!F:F,"HUAURA",'Planificación 2026-1'!W:W,C259,'Planificación 2026-1'!H:H,"EN"))&gt;0,"P02"," ")</f>
        <v xml:space="preserve"> </v>
      </c>
      <c r="BJ259" s="108" t="str">
        <f>IF(SUM(COUNTIFS('Planificación 2026-1'!F:F,"HUAURA",'Planificación 2026-1'!W:W,C259,'Planificación 2026-1'!H:H,"IS"))&gt;0,"P03"," ")</f>
        <v xml:space="preserve"> </v>
      </c>
      <c r="BK259" s="108" t="str">
        <f>IF(SUM(COUNTIFS('Planificación 2026-1'!F:F,"HUAURA",'Planificación 2026-1'!W:W,C259,'Planificación 2026-1'!H:H,"PS"))&gt;0,"P04"," ")</f>
        <v xml:space="preserve"> </v>
      </c>
      <c r="BL259" s="108"/>
      <c r="BM259" s="108" t="str">
        <f>IF(SUM(COUNTIFS('Planificación 2026-1'!F:F,"HUAURA",'Planificación 2026-1'!W:W,C259,'Planificación 2026-1'!H:H,"IN"))&gt;0,"P06"," ")</f>
        <v xml:space="preserve"> </v>
      </c>
      <c r="BN259" s="108" t="str">
        <f>IF(SUM(COUNTIFS('Planificación 2026-1'!F:F,"HUAURA",'Planificación 2026-1'!W:W,C259,'Planificación 2026-1'!H:H,"CA"))&gt;0,"P07"," ")</f>
        <v xml:space="preserve"> </v>
      </c>
      <c r="BO259" s="108" t="str">
        <f>IF(SUM(COUNTIFS('Planificación 2026-1'!F:F,"HUAURA",'Planificación 2026-1'!W:W,C259,'Planificación 2026-1'!H:H,"DE"))&gt;0,"P08"," ")</f>
        <v xml:space="preserve"> </v>
      </c>
      <c r="BP259" s="108" t="str">
        <f>IF(SUM(COUNTIFS('Planificación 2026-1'!F:F,"HUAURA",'Planificación 2026-1'!W:W,C259,'Planificación 2026-1'!H:H,"OB"))&gt;0,"P09"," ")</f>
        <v xml:space="preserve"> </v>
      </c>
      <c r="BQ259" s="108" t="str">
        <f>IF(SUM(COUNTIFS('Planificación 2026-1'!F:F,"HUAURA",'Planificación 2026-1'!W:W,C259,'Planificación 2026-1'!H:H,"MH"))&gt;0,"P31"," ")</f>
        <v xml:space="preserve"> </v>
      </c>
      <c r="BR259" s="108" t="str">
        <f>IF(SUM(COUNTIFS('Planificación 2026-1'!F:F,"HUAURA",'Planificación 2026-1'!W:W,C259,'Planificación 2026-1'!H:H,"IC"))&gt;0,"P32"," ")</f>
        <v xml:space="preserve"> </v>
      </c>
      <c r="BS259" s="108" t="str">
        <f>IF(SUM(COUNTIFS('Planificación 2026-1'!F:F,"HUAURA",'Planificación 2026-1'!W:W,C259,'Planificación 2026-1'!H:H,"AR"))&gt;0,"P34"," ")</f>
        <v xml:space="preserve"> </v>
      </c>
      <c r="BT259" s="108" t="str">
        <f>IF(SUM(COUNTIFS('Planificación 2026-1'!F:F,"HUAURA",'Planificación 2026-1'!W:W,C259,'Planificación 2026-1'!H:H,"T1"))&gt;0,"P35"," ")</f>
        <v xml:space="preserve"> </v>
      </c>
      <c r="BU259" s="108" t="str">
        <f>IF(SUM(COUNTIFS('Planificación 2026-1'!F:F,"HUAURA",'Planificación 2026-1'!W:W,C259,'Planificación 2026-1'!H:H,"T3"))&gt;0,"P36"," ")</f>
        <v xml:space="preserve"> </v>
      </c>
      <c r="BV259" s="108" t="str">
        <f>IF(SUM(COUNTIFS('Planificación 2026-1'!F:F,"HUAURA",'Planificación 2026-1'!W:W,C259,'Planificación 2026-1'!H:H,"T2"))&gt;0,"P37"," ")</f>
        <v xml:space="preserve"> </v>
      </c>
      <c r="BW259" s="108" t="str">
        <f>IF(SUM(COUNTIFS('Planificación 2026-1'!F:F,"HUAURA",'Planificación 2026-1'!W:W,C259,'Planificación 2026-1'!H:H,"AE"))&gt;0,"P38"," ")</f>
        <v xml:space="preserve"> </v>
      </c>
      <c r="BX259" s="108" t="str">
        <f>IF(SUM(COUNTIFS('Planificación 2026-1'!F:F,"HUAURA",'Planificación 2026-1'!W:W,C259,'Planificación 2026-1'!H:H,"T4"))&gt;0,"P55"," ")</f>
        <v xml:space="preserve"> </v>
      </c>
      <c r="BY259" s="109">
        <f>SUMIFS('Planificación 2026-1'!R:R,'Planificación 2026-1'!W:W,C259,'Planificación 2026-1'!H:H,"AF",'Planificación 2026-1'!I:I,"&gt;2")</f>
        <v>0</v>
      </c>
      <c r="BZ259" s="109">
        <f>SUMIFS('Planificación 2026-1'!R:R,'Planificación 2026-1'!W:W,C259,'Planificación 2026-1'!H:H,"EN",'Planificación 2026-1'!I:I,"&gt;2")</f>
        <v>0</v>
      </c>
      <c r="CA259" s="109">
        <f>SUMIFS('Planificación 2026-1'!R:R,'Planificación 2026-1'!W:W,C259,'Planificación 2026-1'!H:H,"IS",'Planificación 2026-1'!I:I,"&gt;2")</f>
        <v>0</v>
      </c>
      <c r="CB259" s="109">
        <f>SUMIFS('Planificación 2026-1'!R:R,'Planificación 2026-1'!W:W,C259,'Planificación 2026-1'!H:H,"PS",'Planificación 2026-1'!I:I,"&gt;2")</f>
        <v>0</v>
      </c>
      <c r="CC259" s="109">
        <f>SUMIFS('Planificación 2026-1'!R:R,'Planificación 2026-1'!W:W,C259,'Planificación 2026-1'!H:H,"IN",'Planificación 2026-1'!I:I,"&gt;2")</f>
        <v>19</v>
      </c>
      <c r="CD259" s="109">
        <f>SUMIFS('Planificación 2026-1'!R:R,'Planificación 2026-1'!W:W,C259,'Planificación 2026-1'!H:H,"CA",'Planificación 2026-1'!I:I,"&gt;2")</f>
        <v>0</v>
      </c>
      <c r="CE259" s="109">
        <f>SUMIFS('Planificación 2026-1'!R:R,'Planificación 2026-1'!W:W,C259,'Planificación 2026-1'!H:H,"DE",'Planificación 2026-1'!I:I,"&gt;2")</f>
        <v>0</v>
      </c>
      <c r="CF259" s="109">
        <f>SUMIFS('Planificación 2026-1'!R:R,'Planificación 2026-1'!W:W,C259,'Planificación 2026-1'!H:H,"OB",'Planificación 2026-1'!I:I,"&gt;2")</f>
        <v>0</v>
      </c>
      <c r="CG259" s="109">
        <f>SUMIFS('Planificación 2026-1'!R:R,'Planificación 2026-1'!W:W,C259,'Planificación 2026-1'!H:H,"MH",'Planificación 2026-1'!I:I,"&gt;2")</f>
        <v>0</v>
      </c>
      <c r="CH259" s="109">
        <f>SUMIFS('Planificación 2026-1'!R:R,'Planificación 2026-1'!W:W,C259,'Planificación 2026-1'!H:H,"IC",'Planificación 2026-1'!I:I,"&gt;2")</f>
        <v>0</v>
      </c>
      <c r="CI259" s="109">
        <f>SUMIFS('Planificación 2026-1'!R:R,'Planificación 2026-1'!W:W,C259,'Planificación 2026-1'!H:H,"AR",'Planificación 2026-1'!I:I,"&gt;2")</f>
        <v>0</v>
      </c>
      <c r="CJ259" s="109">
        <f>SUMIFS('Planificación 2026-1'!R:R,'Planificación 2026-1'!W:W,C259,'Planificación 2026-1'!H:H,"T1",'Planificación 2026-1'!I:I,"&gt;2")</f>
        <v>0</v>
      </c>
      <c r="CK259" s="109">
        <f>SUMIFS('Planificación 2026-1'!R:R,'Planificación 2026-1'!W:W,C259,'Planificación 2026-1'!H:H,"T3",'Planificación 2026-1'!I:I,"&gt;2")</f>
        <v>0</v>
      </c>
      <c r="CL259" s="109">
        <f>SUMIFS('Planificación 2026-1'!R:R,'Planificación 2026-1'!W:W,C259,'Planificación 2026-1'!H:H,"T2",'Planificación 2026-1'!I:I,"&gt;2")</f>
        <v>0</v>
      </c>
      <c r="CM259" s="109">
        <f>SUMIFS('Planificación 2026-1'!R:R,'Planificación 2026-1'!W:W,C259,'Planificación 2026-1'!H:H,"AE",'Planificación 2026-1'!I:I,"&gt;2")</f>
        <v>0</v>
      </c>
      <c r="CN259" s="109">
        <f>SUMIFS('Planificación 2026-1'!R:R,'Planificación 2026-1'!W:W,C259,'Planificación 2026-1'!H:H,"T4",'Planificación 2026-1'!I:I,"&gt;2")</f>
        <v>0</v>
      </c>
      <c r="CO259" s="109">
        <f>SUMIFS('Planificación 2026-1'!R:R,'Planificación 2026-1'!W:W,C259,'Planificación 2026-1'!H:H,"AF",'Planificación 2026-1'!I:I,"&lt;3")</f>
        <v>0</v>
      </c>
      <c r="CP259" s="109">
        <f>SUMIFS('Planificación 2026-1'!R:R,'Planificación 2026-1'!W:W,C259,'Planificación 2026-1'!H:H,"EN",'Planificación 2026-1'!I:I,"&lt;3")</f>
        <v>0</v>
      </c>
      <c r="CQ259" s="109">
        <f>SUMIFS('Planificación 2026-1'!R:R,'Planificación 2026-1'!W:W,C259,'Planificación 2026-1'!H:H,"IS",'Planificación 2026-1'!I:I,"&lt;3")</f>
        <v>0</v>
      </c>
      <c r="CR259" s="109">
        <f>SUMIFS('Planificación 2026-1'!R:R,'Planificación 2026-1'!W:W,C259,'Planificación 2026-1'!H:H,"PS",'Planificación 2026-1'!I:I,"&lt;3")</f>
        <v>0</v>
      </c>
      <c r="CS259" s="109">
        <f>SUMIFS('Planificación 2026-1'!R:R,'Planificación 2026-1'!W:W,C259,'Planificación 2026-1'!H:H,"IN",'Planificación 2026-1'!I:I,"&lt;3")</f>
        <v>0</v>
      </c>
      <c r="CT259" s="109">
        <f>SUMIFS('Planificación 2026-1'!R:R,'Planificación 2026-1'!W:W,C259,'Planificación 2026-1'!H:H,"CA",'Planificación 2026-1'!I:I,"&lt;3")</f>
        <v>0</v>
      </c>
      <c r="CU259" s="109">
        <f>SUMIFS('Planificación 2026-1'!R:R,'Planificación 2026-1'!W:W,C259,'Planificación 2026-1'!H:H,"DE",'Planificación 2026-1'!I:I,"&lt;3")</f>
        <v>0</v>
      </c>
      <c r="CV259" s="109">
        <f>SUMIFS('Planificación 2026-1'!R:R,'Planificación 2026-1'!W:W,C259,'Planificación 2026-1'!H:H,"OB",'Planificación 2026-1'!I:I,"&lt;3")</f>
        <v>0</v>
      </c>
      <c r="CW259" s="109">
        <f>SUMIFS('Planificación 2026-1'!R:R,'Planificación 2026-1'!W:W,C259,'Planificación 2026-1'!H:H,"MH",'Planificación 2026-1'!I:I,"&lt;3")</f>
        <v>0</v>
      </c>
      <c r="CX259" s="109">
        <f>SUMIFS('Planificación 2026-1'!R:R,'Planificación 2026-1'!W:W,C259,'Planificación 2026-1'!H:H,"IC",'Planificación 2026-1'!I:I,"&lt;3")</f>
        <v>0</v>
      </c>
      <c r="CY259" s="109">
        <f>SUMIFS('Planificación 2026-1'!R:R,'Planificación 2026-1'!W:W,C259,'Planificación 2026-1'!H:H,"AR",'Planificación 2026-1'!I:I,"&lt;3")</f>
        <v>0</v>
      </c>
      <c r="CZ259" s="109">
        <f>SUMIFS('Planificación 2026-1'!R:R,'Planificación 2026-1'!W:W,C259,'Planificación 2026-1'!H:H,"T1",'Planificación 2026-1'!I:I,"&lt;3")</f>
        <v>0</v>
      </c>
      <c r="DA259" s="109">
        <f>SUMIFS('Planificación 2026-1'!R:R,'Planificación 2026-1'!W:W,C259,'Planificación 2026-1'!H:H,"T3",'Planificación 2026-1'!I:I,"&lt;3")</f>
        <v>0</v>
      </c>
      <c r="DB259" s="109">
        <f>SUMIFS('Planificación 2026-1'!R:R,'Planificación 2026-1'!W:W,C259,'Planificación 2026-1'!H:H,"T2",'Planificación 2026-1'!I:I,"&lt;3")</f>
        <v>0</v>
      </c>
      <c r="DC259" s="109">
        <f>SUMIFS('Planificación 2026-1'!R:R,'Planificación 2026-1'!W:W,C259,'Planificación 2026-1'!H:H,"AE",'Planificación 2026-1'!I:I,"&lt;3")</f>
        <v>0</v>
      </c>
      <c r="DD259" s="109">
        <f>SUMIFS('Planificación 2026-1'!R:R,'Planificación 2026-1'!W:W,C259,'Planificación 2026-1'!H:H,"T4",'Planificación 2026-1'!I:I,"&lt;3")</f>
        <v>0</v>
      </c>
      <c r="DE259" s="108" t="str">
        <f t="shared" si="36"/>
        <v>P06</v>
      </c>
      <c r="DF259" s="41">
        <f>IF(C259="","",SUMIFS('Planificación 2026-1'!R:R,'Planificación 2026-1'!W:W,C259,'Planificación 2026-1'!F:F,"PRINCIPAL",'Planificación 2026-1'!X:X,"VIRTUAL"))</f>
        <v>5</v>
      </c>
      <c r="DG259" s="41">
        <f>IF(C259="","",SUMIFS('Planificación 2026-1'!R:R,'Planificación 2026-1'!W:W,C259,'Planificación 2026-1'!F:F,"PRINCIPAL",'Planificación 2026-1'!X:X,"PRESENCIAL"))</f>
        <v>14</v>
      </c>
      <c r="DH259" s="41">
        <f>IF(C259="","",SUMIFS('Planificación 2026-1'!R:R,'Planificación 2026-1'!W:W,C259,'Planificación 2026-1'!F:F,"PRINCIPAL",'Planificación 2026-1'!X:X,"HIBRIDO PRESENCIAL"))</f>
        <v>0</v>
      </c>
      <c r="DI259" s="108" t="str">
        <f t="shared" si="37"/>
        <v/>
      </c>
      <c r="DJ259" s="108">
        <f>IF(C259="","",SUMIFS('Planificación 2026-1'!R:R,'Planificación 2026-1'!W:W,C259,'Planificación 2026-1'!F:F,"FILIAL",'Planificación 2026-1'!X:X,"VIRTUAL"))</f>
        <v>0</v>
      </c>
      <c r="DK259" s="110">
        <f>IF(C259="","",SUMIFS('Planificación 2026-1'!R:R,'Planificación 2026-1'!W:W,C259,'Planificación 2026-1'!F:F,"FILIAL",'Planificación 2026-1'!X:X,"PRESENCIAL"))</f>
        <v>0</v>
      </c>
      <c r="DL259" s="61">
        <f>IF(C259="","",SUMIFS('Planificación 2026-1'!R:R,'Planificación 2026-1'!W:W,C259,'Planificación 2026-1'!F:F,"FILIAL",'Planificación 2026-1'!X:X,"HIBRIDO PRESENCIAL"))</f>
        <v>0</v>
      </c>
      <c r="DM259" s="111" t="str">
        <f t="shared" si="38"/>
        <v/>
      </c>
      <c r="DN259" s="108">
        <f>IF(C259="","",SUMIFS('Planificación 2026-1'!R:R,'Planificación 2026-1'!W:W,C259,'Planificación 2026-1'!F:F,"SUNAMPE",'Planificación 2026-1'!X:X,"VIRTUAL"))</f>
        <v>0</v>
      </c>
      <c r="DO259" s="61">
        <f>IF(C259="","",SUMIFS('Planificación 2026-1'!R:R,'Planificación 2026-1'!W:W,C259,'Planificación 2026-1'!F:F,"SUNAMPE",'Planificación 2026-1'!X:X,"PRESENCIAL"))</f>
        <v>0</v>
      </c>
      <c r="DP259" s="111" t="str">
        <f t="shared" si="39"/>
        <v/>
      </c>
      <c r="DQ259" s="108">
        <f>IF(C259="","",SUMIFS('Planificación 2026-1'!R:R,'Planificación 2026-1'!W:W,C259,'Planificación 2026-1'!F:F,"HUAURA",'Planificación 2026-1'!X:X,"VIRTUAL"))</f>
        <v>0</v>
      </c>
      <c r="DR259" s="61">
        <f>IF(C259="","",SUMIFS('Planificación 2026-1'!R:R,'Planificación 2026-1'!W:W,C259,'Planificación 2026-1'!F:F,"HUAURA",'Planificación 2026-1'!X:X,"PRESENCIAL"))</f>
        <v>0</v>
      </c>
      <c r="DS259" s="76">
        <f>SUMIFS('Planificación 2026-1'!R:R,'Planificación 2026-1'!W:W,C259,'Planificación 2026-1'!F:F,"PRINCIPAL",'Planificación 2026-1'!X:X,"VIRTUAL",'Planificación 2026-1'!I:I,"&gt;2")</f>
        <v>5</v>
      </c>
      <c r="DT259" s="76">
        <f>SUMIFS('Planificación 2026-1'!R:R,'Planificación 2026-1'!W:W,C259,'Planificación 2026-1'!F:F,"PRINCIPAL",'Planificación 2026-1'!X:X,"&lt;&gt;VIRTUAL",'Planificación 2026-1'!I:I,"&gt;2")</f>
        <v>14</v>
      </c>
      <c r="DU259" s="76">
        <f>SUMIFS('Planificación 2026-1'!R:R,'Planificación 2026-1'!W:W,C259,'Planificación 2026-1'!F:F,"SUNAMPE",'Planificación 2026-1'!X:X,"VIRTUAL",'Planificación 2026-1'!I:I,"&gt;2")</f>
        <v>0</v>
      </c>
      <c r="DV259" s="76">
        <f>SUMIFS('Planificación 2026-1'!R:R,'Planificación 2026-1'!W:W,C259,'Planificación 2026-1'!F:F,"SUNAMPE",'Planificación 2026-1'!X:X,"&lt;&gt;VIRTUAL",'Planificación 2026-1'!I:I,"&gt;2")</f>
        <v>0</v>
      </c>
      <c r="DW259" s="76">
        <f>SUMIFS('Planificación 2026-1'!R:R,'Planificación 2026-1'!W:W,C259,'Planificación 2026-1'!F:F,"FILIAL",'Planificación 2026-1'!X:X,"VIRTUAL",'Planificación 2026-1'!I:I,"&gt;2")</f>
        <v>0</v>
      </c>
      <c r="DX259" s="76">
        <f>SUMIFS('Planificación 2026-1'!R:R,'Planificación 2026-1'!W:W,C259,'Planificación 2026-1'!F:F,"FILIAL",'Planificación 2026-1'!X:X,"&lt;&gt;VIRTUAL",'Planificación 2026-1'!I:I,"&gt;2")</f>
        <v>0</v>
      </c>
      <c r="DY259" s="76">
        <f>SUMIFS('Planificación 2026-1'!R:R,'Planificación 2026-1'!W:W,C259,'Planificación 2026-1'!F:F,"PORUMA",'Planificación 2026-1'!X:X,"VIRTUAL",'Planificación 2026-1'!I:I,"&gt;2")</f>
        <v>0</v>
      </c>
      <c r="DZ259" s="76">
        <f>SUMIFS('Planificación 2026-1'!R:R,'Planificación 2026-1'!W:W,C259,'Planificación 2026-1'!F:F,"PORUMA",'Planificación 2026-1'!X:X,"&lt;&gt;VIRTUAL",'Planificación 2026-1'!I:I,"&gt;2")</f>
        <v>0</v>
      </c>
      <c r="EA259" s="76">
        <f>SUMIFS('Planificación 2026-1'!R:R,'Planificación 2026-1'!W:W,C259,'Planificación 2026-1'!F:F,"HUAURA",'Planificación 2026-1'!X:X,"VIRTUAL",'Planificación 2026-1'!I:I,"&gt;2")</f>
        <v>0</v>
      </c>
      <c r="EB259" s="76">
        <f>SUMIFS('Planificación 2026-1'!R:R,'Planificación 2026-1'!W:W,C259,'Planificación 2026-1'!F:F,"HUAURA",'Planificación 2026-1'!X:X,"&lt;&gt;VIRTUAL",'Planificación 2026-1'!I:I,"&gt;2")</f>
        <v>0</v>
      </c>
      <c r="EC259" s="76">
        <f>SUMIFS('Planificación 2026-1'!R:R,'Planificación 2026-1'!W:W,C259,'Planificación 2026-1'!F:F,"PRINCIPAL",'Planificación 2026-1'!X:X,"VIRTUAL",'Planificación 2026-1'!I:I,"&lt;3")</f>
        <v>0</v>
      </c>
      <c r="ED259" s="76">
        <f>SUMIFS('Planificación 2026-1'!R:R,'Planificación 2026-1'!W:W,C259,'Planificación 2026-1'!F:F,"PRINCIPAL",'Planificación 2026-1'!X:X,"&lt;&gt;VIRTUAL",'Planificación 2026-1'!I:I,"&lt;3")</f>
        <v>0</v>
      </c>
      <c r="EE259" s="76">
        <f>SUMIFS('Planificación 2026-1'!R:R,'Planificación 2026-1'!W:W,C259,'Planificación 2026-1'!F:F,"SUNAMPE",'Planificación 2026-1'!X:X,"VIRTUAL",'Planificación 2026-1'!I:I,"&lt;3")</f>
        <v>0</v>
      </c>
      <c r="EF259" s="76">
        <f>SUMIFS('Planificación 2026-1'!R:R,'Planificación 2026-1'!W:W,C259,'Planificación 2026-1'!F:F,"SUNAMPE",'Planificación 2026-1'!X:X,"&lt;&gt;VIRTUAL",'Planificación 2026-1'!I:I,"&lt;3")</f>
        <v>0</v>
      </c>
      <c r="EG259" s="76">
        <f>SUMIFS('Planificación 2026-1'!R:R,'Planificación 2026-1'!W:W,C259,'Planificación 2026-1'!F:F,"FILIAL",'Planificación 2026-1'!X:X,"VIRTUAL",'Planificación 2026-1'!I:I,"&lt;3")</f>
        <v>0</v>
      </c>
      <c r="EH259" s="76">
        <f>SUMIFS('Planificación 2026-1'!R:R,'Planificación 2026-1'!W:W,C259,'Planificación 2026-1'!F:F,"FILIAL",'Planificación 2026-1'!X:X,"&lt;&gt;VIRTUAL",'Planificación 2026-1'!I:I,"&lt;3")</f>
        <v>0</v>
      </c>
      <c r="EI259" s="76">
        <f>SUMIFS('Planificación 2026-1'!R:R,'Planificación 2026-1'!W:W,C259,'Planificación 2026-1'!F:F,"PORUMA",'Planificación 2026-1'!X:X,"VIRTUAL",'Planificación 2026-1'!I:I,"&lt;3")</f>
        <v>0</v>
      </c>
      <c r="EJ259" s="76">
        <f>SUMIFS('Planificación 2026-1'!R:R,'Planificación 2026-1'!W:W,C259,'Planificación 2026-1'!F:F,"PORUMA",'Planificación 2026-1'!X:X,"&lt;&gt;VIRTUAL",'Planificación 2026-1'!I:I,"&lt;3")</f>
        <v>0</v>
      </c>
      <c r="EK259" s="76">
        <f>SUMIFS('Planificación 2026-1'!R:R,'Planificación 2026-1'!W:W,C259,'Planificación 2026-1'!F:F,"HUAURA",'Planificación 2026-1'!X:X,"VIRTUAL",'Planificación 2026-1'!I:I,"&lt;3")</f>
        <v>0</v>
      </c>
      <c r="EL259" s="76">
        <f>SUMIFS('Planificación 2026-1'!R:R,'Planificación 2026-1'!W:W,C259,'Planificación 2026-1'!F:F,"HUAURA",'Planificación 2026-1'!X:X,"&lt;&gt;VIRTUAL",'Planificación 2026-1'!I:I,"&lt;3")</f>
        <v>0</v>
      </c>
      <c r="EM259" s="76"/>
      <c r="EN259" s="76">
        <f t="shared" si="32"/>
        <v>5</v>
      </c>
      <c r="EO259" s="76">
        <f t="shared" si="33"/>
        <v>14</v>
      </c>
      <c r="EP259" s="76" t="b">
        <f t="shared" si="34"/>
        <v>1</v>
      </c>
      <c r="EQ259" s="76" t="str">
        <f t="shared" si="35"/>
        <v>SEDE</v>
      </c>
      <c r="ER259" s="76" t="str">
        <f t="shared" si="40"/>
        <v>MAS PRESENCIAL</v>
      </c>
    </row>
    <row r="260" spans="1:148" hidden="1">
      <c r="A260" s="83"/>
      <c r="B260" s="119">
        <v>257</v>
      </c>
      <c r="C260" s="115" t="s">
        <v>433</v>
      </c>
      <c r="D260" s="112">
        <f>SUMIF('Planificación 2026-1'!W:W,C260,'Planificación 2026-1'!R:R)</f>
        <v>0</v>
      </c>
      <c r="E260" s="114" t="s">
        <v>170</v>
      </c>
      <c r="F260" s="115" t="s">
        <v>171</v>
      </c>
      <c r="G260" s="115" t="s">
        <v>153</v>
      </c>
      <c r="H260" s="115" t="s">
        <v>128</v>
      </c>
      <c r="I260" s="107" t="str">
        <f>IF(SUM(COUNTIFS('Planificación 2026-1'!F:F,"PRINCIPAL",'Planificación 2026-1'!W:W,C260,'Planificación 2026-1'!H:H,"AF"))&gt;0,"P01"," ")</f>
        <v xml:space="preserve"> </v>
      </c>
      <c r="J260" s="108" t="str">
        <f>IF(SUM(COUNTIFS('Planificación 2026-1'!F:F,"PRINCIPAL",'Planificación 2026-1'!W:W,C260,'Planificación 2026-1'!H:H,"EN"))&gt;0,"P02"," ")</f>
        <v xml:space="preserve"> </v>
      </c>
      <c r="K260" s="108" t="str">
        <f>IF(SUM(COUNTIFS('Planificación 2026-1'!F:F,"PRINCIPAL",'Planificación 2026-1'!W:W,C260,'Planificación 2026-1'!H:H,"IS"))&gt;0,"P03"," ")</f>
        <v xml:space="preserve"> </v>
      </c>
      <c r="L260" s="108" t="str">
        <f>IF(SUM(COUNTIFS('Planificación 2026-1'!F:F,"PRINCIPAL",'Planificación 2026-1'!W:W,C260,'Planificación 2026-1'!H:H,"PS"))&gt;0,"P04"," ")</f>
        <v xml:space="preserve"> </v>
      </c>
      <c r="M260" s="108"/>
      <c r="N260" s="108" t="str">
        <f>IF(SUM(COUNTIFS('Planificación 2026-1'!F:F,"PRINCIPAL",'Planificación 2026-1'!W:W,C260,'Planificación 2026-1'!H:H,"IN"))&gt;0,"P06"," ")</f>
        <v xml:space="preserve"> </v>
      </c>
      <c r="O260" s="108" t="str">
        <f>IF(SUM(COUNTIFS('Planificación 2026-1'!F:F,"PRINCIPAL",'Planificación 2026-1'!W:W,C260,'Planificación 2026-1'!H:H,"CA"))&gt;0,"P07"," ")</f>
        <v xml:space="preserve"> </v>
      </c>
      <c r="P260" s="108" t="str">
        <f>IF(SUM(COUNTIFS('Planificación 2026-1'!F:F,"PRINCIPAL",'Planificación 2026-1'!W:W,C260,'Planificación 2026-1'!H:H,"DE"))&gt;0,"P08"," ")</f>
        <v xml:space="preserve"> </v>
      </c>
      <c r="Q260" s="108" t="str">
        <f>IF(SUM(COUNTIFS('Planificación 2026-1'!F:F,"PRINCIPAL",'Planificación 2026-1'!W:W,C260,'Planificación 2026-1'!H:H,"OB"))&gt;0,"P09"," ")</f>
        <v xml:space="preserve"> </v>
      </c>
      <c r="R260" s="108" t="str">
        <f>IF(SUM(COUNTIFS('Planificación 2026-1'!F:F,"PRINCIPAL",'Planificación 2026-1'!W:W,C260,'Planificación 2026-1'!H:H,"MH"))&gt;0,"P31"," ")</f>
        <v xml:space="preserve"> </v>
      </c>
      <c r="S260" s="108" t="str">
        <f>IF(SUM(COUNTIFS('Planificación 2026-1'!F:F,"PRINCIPAL",'Planificación 2026-1'!W:W,C260,'Planificación 2026-1'!H:H,"IC"))&gt;0,"P32"," ")</f>
        <v xml:space="preserve"> </v>
      </c>
      <c r="T260" s="108" t="str">
        <f>IF(SUM(COUNTIFS('Planificación 2026-1'!F:F,"PRINCIPAL",'Planificación 2026-1'!W:W,C260,'Planificación 2026-1'!H:H,"AR"))&gt;0,"P34"," ")</f>
        <v xml:space="preserve"> </v>
      </c>
      <c r="U260" s="108" t="str">
        <f>IF(SUM(COUNTIFS('Planificación 2026-1'!F:F,"PRINCIPAL",'Planificación 2026-1'!W:W,C260,'Planificación 2026-1'!H:H,"T1"))&gt;0,"P35"," ")</f>
        <v xml:space="preserve"> </v>
      </c>
      <c r="V260" s="108" t="str">
        <f>IF(SUM(COUNTIFS('Planificación 2026-1'!F:F,"PRINCIPAL",'Planificación 2026-1'!W:W,C260,'Planificación 2026-1'!H:H,"T3"))&gt;0,"P36"," ")</f>
        <v xml:space="preserve"> </v>
      </c>
      <c r="W260" s="108" t="str">
        <f>IF(SUM(COUNTIFS('Planificación 2026-1'!F:F,"PRINCIPAL",'Planificación 2026-1'!W:W,C260,'Planificación 2026-1'!H:H,"T2"))&gt;0,"P37"," ")</f>
        <v xml:space="preserve"> </v>
      </c>
      <c r="X260" s="108" t="str">
        <f>IF(SUM(COUNTIFS('Planificación 2026-1'!F:F,"PRINCIPAL",'Planificación 2026-1'!W:W,C260,'Planificación 2026-1'!H:H,"AE"))&gt;0,"P38"," ")</f>
        <v xml:space="preserve"> </v>
      </c>
      <c r="Y260" s="108" t="str">
        <f>IF(SUM(COUNTIFS('Planificación 2026-1'!F:F,"PRINCIPAL",'Planificación 2026-1'!W:W,C260,'Planificación 2026-1'!H:H,"T4"))&gt;0,"P55"," ")</f>
        <v xml:space="preserve"> </v>
      </c>
      <c r="Z260" s="108" t="str">
        <f>IF(SUM(COUNTIFS('Planificación 2026-1'!F:F,"FILIAL",'Planificación 2026-1'!W:W,C260,'Planificación 2026-1'!H:H,"AF"))&gt;0," P01"," ")</f>
        <v xml:space="preserve"> </v>
      </c>
      <c r="AA260" s="108" t="str">
        <f>IF(SUM(COUNTIFS('Planificación 2026-1'!F:F,"FILIAL",'Planificación 2026-1'!W:W,C260,'Planificación 2026-1'!H:H,"EN"))&gt;0,"P02"," ")</f>
        <v xml:space="preserve"> </v>
      </c>
      <c r="AB260" s="108" t="str">
        <f>IF(SUM(COUNTIFS('Planificación 2026-1'!F:F,"FILIAL",'Planificación 2026-1'!W:W,C260,'Planificación 2026-1'!H:H,"IS"))&gt;0,"P03"," ")</f>
        <v xml:space="preserve"> </v>
      </c>
      <c r="AC260" s="108" t="str">
        <f>IF(SUM(COUNTIFS('Planificación 2026-1'!F:F,"FILIAL",'Planificación 2026-1'!W:W,C260,'Planificación 2026-1'!H:H,"PS"))&gt;0,"P04"," ")</f>
        <v xml:space="preserve"> </v>
      </c>
      <c r="AD260" s="108"/>
      <c r="AE260" s="108" t="str">
        <f>IF(SUM(COUNTIFS('Planificación 2026-1'!F:F,"FILIAL",'Planificación 2026-1'!W:W,C260,'Planificación 2026-1'!H:H,"IN"))&gt;0,"P06"," ")</f>
        <v xml:space="preserve"> </v>
      </c>
      <c r="AF260" s="108" t="str">
        <f>IF(SUM(COUNTIFS('Planificación 2026-1'!F:F,"FILIAL",'Planificación 2026-1'!W:W,C260,'Planificación 2026-1'!H:H,"CA"))&gt;0,"P07"," ")</f>
        <v xml:space="preserve"> </v>
      </c>
      <c r="AG260" s="108" t="str">
        <f>IF(SUM(COUNTIFS('Planificación 2026-1'!F:F,"FILIAL",'Planificación 2026-1'!W:W,C260,'Planificación 2026-1'!H:H,"DE"))&gt;0,"P08"," ")</f>
        <v xml:space="preserve"> </v>
      </c>
      <c r="AH260" s="108" t="str">
        <f>IF(SUM(COUNTIFS('Planificación 2026-1'!F:F,"FILIAL",'Planificación 2026-1'!W:W,C260,'Planificación 2026-1'!H:H,"OB"))&gt;0,"P09"," ")</f>
        <v xml:space="preserve"> </v>
      </c>
      <c r="AI260" s="108" t="str">
        <f>IF(SUM(COUNTIFS('Planificación 2026-1'!F:F,"FILIAL",'Planificación 2026-1'!W:W,C260,'Planificación 2026-1'!H:H,"MH"))&gt;0,"P31"," ")</f>
        <v xml:space="preserve"> </v>
      </c>
      <c r="AJ260" s="108" t="str">
        <f>IF(SUM(COUNTIFS('Planificación 2026-1'!F:F,"FILIAL",'Planificación 2026-1'!W:W,C260,'Planificación 2026-1'!H:H,"IC"))&gt;0,"P32"," ")</f>
        <v xml:space="preserve"> </v>
      </c>
      <c r="AK260" s="108" t="str">
        <f>IF(SUM(COUNTIFS('Planificación 2026-1'!F:F,"FILIAL",'Planificación 2026-1'!W:W,C260,'Planificación 2026-1'!H:H,"AR"))&gt;0,"P34"," ")</f>
        <v xml:space="preserve"> </v>
      </c>
      <c r="AL260" s="108" t="str">
        <f>IF(SUM(COUNTIFS('Planificación 2026-1'!F:F,"FILIAL",'Planificación 2026-1'!W:W,C260,'Planificación 2026-1'!H:H,"T1"))&gt;0,"P35"," ")</f>
        <v xml:space="preserve"> </v>
      </c>
      <c r="AM260" s="108" t="str">
        <f>IF(SUM(COUNTIFS('Planificación 2026-1'!F:F,"FILIAL",'Planificación 2026-1'!W:W,C260,'Planificación 2026-1'!H:H,"T3"))&gt;0,"P36"," ")</f>
        <v xml:space="preserve"> </v>
      </c>
      <c r="AN260" s="108" t="str">
        <f>IF(SUM(COUNTIFS('Planificación 2026-1'!F:F,"FILIAL",'Planificación 2026-1'!W:W,C260,'Planificación 2026-1'!H:H,"T2"))&gt;0,"P37"," ")</f>
        <v xml:space="preserve"> </v>
      </c>
      <c r="AO260" s="108" t="str">
        <f>IF(SUM(COUNTIFS('Planificación 2026-1'!F:F,"FILIAL",'Planificación 2026-1'!W:W,C260,'Planificación 2026-1'!H:H,"AE"))&gt;0,"P38"," ")</f>
        <v xml:space="preserve"> </v>
      </c>
      <c r="AP260" s="108" t="str">
        <f>IF(SUM(COUNTIFS('Planificación 2026-1'!F:F,"FILIAL",'Planificación 2026-1'!W:W,C260,'Planificación 2026-1'!H:H,"T4"))&gt;0,"P55"," ")</f>
        <v xml:space="preserve"> </v>
      </c>
      <c r="AQ260" s="108" t="str">
        <f>IF(SUM(COUNTIFS('Planificación 2026-1'!F:F,"SUNAMPE",'Planificación 2026-1'!W:W,C260,'Planificación 2026-1'!H:H,"AF"))&gt;0," P01"," ")</f>
        <v xml:space="preserve"> </v>
      </c>
      <c r="AR260" s="108" t="str">
        <f>IF(SUM(COUNTIFS('Planificación 2026-1'!F:F,"SUNAMPE",'Planificación 2026-1'!W:W,C260,'Planificación 2026-1'!H:H,"EN"))&gt;0,"P02"," ")</f>
        <v xml:space="preserve"> </v>
      </c>
      <c r="AS260" s="108" t="str">
        <f>IF(SUM(COUNTIFS('Planificación 2026-1'!F:F,"SUNAMPE",'Planificación 2026-1'!W:W,C260,'Planificación 2026-1'!H:H,"IS"))&gt;0,"P03"," ")</f>
        <v xml:space="preserve"> </v>
      </c>
      <c r="AT260" s="108" t="str">
        <f>IF(SUM(COUNTIFS('Planificación 2026-1'!F:F,"SUNAMPE",'Planificación 2026-1'!W:W,C260,'Planificación 2026-1'!H:H,"PS"))&gt;0,"P04"," ")</f>
        <v xml:space="preserve"> </v>
      </c>
      <c r="AU260" s="108"/>
      <c r="AV260" s="108" t="str">
        <f>IF(SUM(COUNTIFS('Planificación 2026-1'!F:F,"SUNAMPE",'Planificación 2026-1'!W:W,C260,'Planificación 2026-1'!H:H,"IN"))&gt;0,"P06"," ")</f>
        <v xml:space="preserve"> </v>
      </c>
      <c r="AW260" s="108" t="str">
        <f>IF(SUM(COUNTIFS('Planificación 2026-1'!F:F,"SUNAMPE",'Planificación 2026-1'!W:W,C260,'Planificación 2026-1'!H:H,"CA"))&gt;0,"P07"," ")</f>
        <v xml:space="preserve"> </v>
      </c>
      <c r="AX260" s="108" t="str">
        <f>IF(SUM(COUNTIFS('Planificación 2026-1'!F:F,"SUNAMPE",'Planificación 2026-1'!W:W,C260,'Planificación 2026-1'!H:H,"DE"))&gt;0,"P08"," ")</f>
        <v xml:space="preserve"> </v>
      </c>
      <c r="AY260" s="108" t="str">
        <f>IF(SUM(COUNTIFS('Planificación 2026-1'!F:F,"SUNAMPE",'Planificación 2026-1'!W:W,C260,'Planificación 2026-1'!H:H,"OB"))&gt;0,"P09"," ")</f>
        <v xml:space="preserve"> </v>
      </c>
      <c r="AZ260" s="108" t="str">
        <f>IF(SUM(COUNTIFS('Planificación 2026-1'!F:F,"SUNAMPE",'Planificación 2026-1'!W:W,C260,'Planificación 2026-1'!H:H,"MH"))&gt;0,"P31"," ")</f>
        <v xml:space="preserve"> </v>
      </c>
      <c r="BA260" s="108" t="str">
        <f>IF(SUM(COUNTIFS('Planificación 2026-1'!F:F,"SUNAMPE",'Planificación 2026-1'!W:W,C260,'Planificación 2026-1'!H:H,"IC"))&gt;0,"P32"," ")</f>
        <v xml:space="preserve"> </v>
      </c>
      <c r="BB260" s="108" t="str">
        <f>IF(SUM(COUNTIFS('Planificación 2026-1'!F:F,"SUNAMPE",'Planificación 2026-1'!W:W,C260,'Planificación 2026-1'!H:H,"AR"))&gt;0,"P34"," ")</f>
        <v xml:space="preserve"> </v>
      </c>
      <c r="BC260" s="108" t="str">
        <f>IF(SUM(COUNTIFS('Planificación 2026-1'!F:F,"SUNAMPE",'Planificación 2026-1'!W:W,C260,'Planificación 2026-1'!H:H,"T1"))&gt;0,"P35"," ")</f>
        <v xml:space="preserve"> </v>
      </c>
      <c r="BD260" s="108" t="str">
        <f>IF(SUM(COUNTIFS('Planificación 2026-1'!F:F,"SUNAMPE",'Planificación 2026-1'!W:W,C260,'Planificación 2026-1'!H:H,"T3"))&gt;0,"P36"," ")</f>
        <v xml:space="preserve"> </v>
      </c>
      <c r="BE260" s="108" t="str">
        <f>IF(SUM(COUNTIFS('Planificación 2026-1'!F:F,"SUNAMPE",'Planificación 2026-1'!W:W,C260,'Planificación 2026-1'!H:H,"T2"))&gt;0,"P37"," ")</f>
        <v xml:space="preserve"> </v>
      </c>
      <c r="BF260" s="108" t="str">
        <f>IF(SUM(COUNTIFS('Planificación 2026-1'!F:F,"SUNAMPE",'Planificación 2026-1'!W:W,C260,'Planificación 2026-1'!H:H,"AE"))&gt;0,"P38"," ")</f>
        <v xml:space="preserve"> </v>
      </c>
      <c r="BG260" s="108" t="str">
        <f>IF(SUM(COUNTIFS('Planificación 2026-1'!F:F,"SUNAMPE",'Planificación 2026-1'!W:W,C260,'Planificación 2026-1'!H:H,"T4"))&gt;0,"P55"," ")</f>
        <v xml:space="preserve"> </v>
      </c>
      <c r="BH260" s="108" t="str">
        <f>IF(SUM(COUNTIFS('Planificación 2026-1'!F:F,"HUAURA",'Planificación 2026-1'!W:W,C260,'Planificación 2026-1'!H:H,"AF"))&gt;0," P01"," ")</f>
        <v xml:space="preserve"> </v>
      </c>
      <c r="BI260" s="108" t="str">
        <f>IF(SUM(COUNTIFS('Planificación 2026-1'!F:F,"HUAURA",'Planificación 2026-1'!W:W,C260,'Planificación 2026-1'!H:H,"EN"))&gt;0,"P02"," ")</f>
        <v xml:space="preserve"> </v>
      </c>
      <c r="BJ260" s="108" t="str">
        <f>IF(SUM(COUNTIFS('Planificación 2026-1'!F:F,"HUAURA",'Planificación 2026-1'!W:W,C260,'Planificación 2026-1'!H:H,"IS"))&gt;0,"P03"," ")</f>
        <v xml:space="preserve"> </v>
      </c>
      <c r="BK260" s="108" t="str">
        <f>IF(SUM(COUNTIFS('Planificación 2026-1'!F:F,"HUAURA",'Planificación 2026-1'!W:W,C260,'Planificación 2026-1'!H:H,"PS"))&gt;0,"P04"," ")</f>
        <v xml:space="preserve"> </v>
      </c>
      <c r="BL260" s="108"/>
      <c r="BM260" s="108" t="str">
        <f>IF(SUM(COUNTIFS('Planificación 2026-1'!F:F,"HUAURA",'Planificación 2026-1'!W:W,C260,'Planificación 2026-1'!H:H,"IN"))&gt;0,"P06"," ")</f>
        <v xml:space="preserve"> </v>
      </c>
      <c r="BN260" s="108" t="str">
        <f>IF(SUM(COUNTIFS('Planificación 2026-1'!F:F,"HUAURA",'Planificación 2026-1'!W:W,C260,'Planificación 2026-1'!H:H,"CA"))&gt;0,"P07"," ")</f>
        <v xml:space="preserve"> </v>
      </c>
      <c r="BO260" s="108" t="str">
        <f>IF(SUM(COUNTIFS('Planificación 2026-1'!F:F,"HUAURA",'Planificación 2026-1'!W:W,C260,'Planificación 2026-1'!H:H,"DE"))&gt;0,"P08"," ")</f>
        <v xml:space="preserve"> </v>
      </c>
      <c r="BP260" s="108" t="str">
        <f>IF(SUM(COUNTIFS('Planificación 2026-1'!F:F,"HUAURA",'Planificación 2026-1'!W:W,C260,'Planificación 2026-1'!H:H,"OB"))&gt;0,"P09"," ")</f>
        <v xml:space="preserve"> </v>
      </c>
      <c r="BQ260" s="108" t="str">
        <f>IF(SUM(COUNTIFS('Planificación 2026-1'!F:F,"HUAURA",'Planificación 2026-1'!W:W,C260,'Planificación 2026-1'!H:H,"MH"))&gt;0,"P31"," ")</f>
        <v xml:space="preserve"> </v>
      </c>
      <c r="BR260" s="108" t="str">
        <f>IF(SUM(COUNTIFS('Planificación 2026-1'!F:F,"HUAURA",'Planificación 2026-1'!W:W,C260,'Planificación 2026-1'!H:H,"IC"))&gt;0,"P32"," ")</f>
        <v xml:space="preserve"> </v>
      </c>
      <c r="BS260" s="108" t="str">
        <f>IF(SUM(COUNTIFS('Planificación 2026-1'!F:F,"HUAURA",'Planificación 2026-1'!W:W,C260,'Planificación 2026-1'!H:H,"AR"))&gt;0,"P34"," ")</f>
        <v xml:space="preserve"> </v>
      </c>
      <c r="BT260" s="108" t="str">
        <f>IF(SUM(COUNTIFS('Planificación 2026-1'!F:F,"HUAURA",'Planificación 2026-1'!W:W,C260,'Planificación 2026-1'!H:H,"T1"))&gt;0,"P35"," ")</f>
        <v xml:space="preserve"> </v>
      </c>
      <c r="BU260" s="108" t="str">
        <f>IF(SUM(COUNTIFS('Planificación 2026-1'!F:F,"HUAURA",'Planificación 2026-1'!W:W,C260,'Planificación 2026-1'!H:H,"T3"))&gt;0,"P36"," ")</f>
        <v xml:space="preserve"> </v>
      </c>
      <c r="BV260" s="108" t="str">
        <f>IF(SUM(COUNTIFS('Planificación 2026-1'!F:F,"HUAURA",'Planificación 2026-1'!W:W,C260,'Planificación 2026-1'!H:H,"T2"))&gt;0,"P37"," ")</f>
        <v xml:space="preserve"> </v>
      </c>
      <c r="BW260" s="108" t="str">
        <f>IF(SUM(COUNTIFS('Planificación 2026-1'!F:F,"HUAURA",'Planificación 2026-1'!W:W,C260,'Planificación 2026-1'!H:H,"AE"))&gt;0,"P38"," ")</f>
        <v xml:space="preserve"> </v>
      </c>
      <c r="BX260" s="108" t="str">
        <f>IF(SUM(COUNTIFS('Planificación 2026-1'!F:F,"HUAURA",'Planificación 2026-1'!W:W,C260,'Planificación 2026-1'!H:H,"T4"))&gt;0,"P55"," ")</f>
        <v xml:space="preserve"> </v>
      </c>
      <c r="BY260" s="109">
        <f>SUMIFS('Planificación 2026-1'!R:R,'Planificación 2026-1'!W:W,C260,'Planificación 2026-1'!H:H,"AF",'Planificación 2026-1'!I:I,"&gt;2")</f>
        <v>0</v>
      </c>
      <c r="BZ260" s="109">
        <f>SUMIFS('Planificación 2026-1'!R:R,'Planificación 2026-1'!W:W,C260,'Planificación 2026-1'!H:H,"EN",'Planificación 2026-1'!I:I,"&gt;2")</f>
        <v>0</v>
      </c>
      <c r="CA260" s="109">
        <f>SUMIFS('Planificación 2026-1'!R:R,'Planificación 2026-1'!W:W,C260,'Planificación 2026-1'!H:H,"IS",'Planificación 2026-1'!I:I,"&gt;2")</f>
        <v>0</v>
      </c>
      <c r="CB260" s="109">
        <f>SUMIFS('Planificación 2026-1'!R:R,'Planificación 2026-1'!W:W,C260,'Planificación 2026-1'!H:H,"PS",'Planificación 2026-1'!I:I,"&gt;2")</f>
        <v>0</v>
      </c>
      <c r="CC260" s="109">
        <f>SUMIFS('Planificación 2026-1'!R:R,'Planificación 2026-1'!W:W,C260,'Planificación 2026-1'!H:H,"IN",'Planificación 2026-1'!I:I,"&gt;2")</f>
        <v>0</v>
      </c>
      <c r="CD260" s="109">
        <f>SUMIFS('Planificación 2026-1'!R:R,'Planificación 2026-1'!W:W,C260,'Planificación 2026-1'!H:H,"CA",'Planificación 2026-1'!I:I,"&gt;2")</f>
        <v>0</v>
      </c>
      <c r="CE260" s="109">
        <f>SUMIFS('Planificación 2026-1'!R:R,'Planificación 2026-1'!W:W,C260,'Planificación 2026-1'!H:H,"DE",'Planificación 2026-1'!I:I,"&gt;2")</f>
        <v>0</v>
      </c>
      <c r="CF260" s="109">
        <f>SUMIFS('Planificación 2026-1'!R:R,'Planificación 2026-1'!W:W,C260,'Planificación 2026-1'!H:H,"OB",'Planificación 2026-1'!I:I,"&gt;2")</f>
        <v>0</v>
      </c>
      <c r="CG260" s="109">
        <f>SUMIFS('Planificación 2026-1'!R:R,'Planificación 2026-1'!W:W,C260,'Planificación 2026-1'!H:H,"MH",'Planificación 2026-1'!I:I,"&gt;2")</f>
        <v>0</v>
      </c>
      <c r="CH260" s="109">
        <f>SUMIFS('Planificación 2026-1'!R:R,'Planificación 2026-1'!W:W,C260,'Planificación 2026-1'!H:H,"IC",'Planificación 2026-1'!I:I,"&gt;2")</f>
        <v>0</v>
      </c>
      <c r="CI260" s="109">
        <f>SUMIFS('Planificación 2026-1'!R:R,'Planificación 2026-1'!W:W,C260,'Planificación 2026-1'!H:H,"AR",'Planificación 2026-1'!I:I,"&gt;2")</f>
        <v>0</v>
      </c>
      <c r="CJ260" s="109">
        <f>SUMIFS('Planificación 2026-1'!R:R,'Planificación 2026-1'!W:W,C260,'Planificación 2026-1'!H:H,"T1",'Planificación 2026-1'!I:I,"&gt;2")</f>
        <v>0</v>
      </c>
      <c r="CK260" s="109">
        <f>SUMIFS('Planificación 2026-1'!R:R,'Planificación 2026-1'!W:W,C260,'Planificación 2026-1'!H:H,"T3",'Planificación 2026-1'!I:I,"&gt;2")</f>
        <v>0</v>
      </c>
      <c r="CL260" s="109">
        <f>SUMIFS('Planificación 2026-1'!R:R,'Planificación 2026-1'!W:W,C260,'Planificación 2026-1'!H:H,"T2",'Planificación 2026-1'!I:I,"&gt;2")</f>
        <v>0</v>
      </c>
      <c r="CM260" s="109">
        <f>SUMIFS('Planificación 2026-1'!R:R,'Planificación 2026-1'!W:W,C260,'Planificación 2026-1'!H:H,"AE",'Planificación 2026-1'!I:I,"&gt;2")</f>
        <v>0</v>
      </c>
      <c r="CN260" s="109">
        <f>SUMIFS('Planificación 2026-1'!R:R,'Planificación 2026-1'!W:W,C260,'Planificación 2026-1'!H:H,"T4",'Planificación 2026-1'!I:I,"&gt;2")</f>
        <v>0</v>
      </c>
      <c r="CO260" s="109">
        <f>SUMIFS('Planificación 2026-1'!R:R,'Planificación 2026-1'!W:W,C260,'Planificación 2026-1'!H:H,"AF",'Planificación 2026-1'!I:I,"&lt;3")</f>
        <v>0</v>
      </c>
      <c r="CP260" s="109">
        <f>SUMIFS('Planificación 2026-1'!R:R,'Planificación 2026-1'!W:W,C260,'Planificación 2026-1'!H:H,"EN",'Planificación 2026-1'!I:I,"&lt;3")</f>
        <v>0</v>
      </c>
      <c r="CQ260" s="109">
        <f>SUMIFS('Planificación 2026-1'!R:R,'Planificación 2026-1'!W:W,C260,'Planificación 2026-1'!H:H,"IS",'Planificación 2026-1'!I:I,"&lt;3")</f>
        <v>0</v>
      </c>
      <c r="CR260" s="109">
        <f>SUMIFS('Planificación 2026-1'!R:R,'Planificación 2026-1'!W:W,C260,'Planificación 2026-1'!H:H,"PS",'Planificación 2026-1'!I:I,"&lt;3")</f>
        <v>0</v>
      </c>
      <c r="CS260" s="109">
        <f>SUMIFS('Planificación 2026-1'!R:R,'Planificación 2026-1'!W:W,C260,'Planificación 2026-1'!H:H,"IN",'Planificación 2026-1'!I:I,"&lt;3")</f>
        <v>0</v>
      </c>
      <c r="CT260" s="109">
        <f>SUMIFS('Planificación 2026-1'!R:R,'Planificación 2026-1'!W:W,C260,'Planificación 2026-1'!H:H,"CA",'Planificación 2026-1'!I:I,"&lt;3")</f>
        <v>0</v>
      </c>
      <c r="CU260" s="109">
        <f>SUMIFS('Planificación 2026-1'!R:R,'Planificación 2026-1'!W:W,C260,'Planificación 2026-1'!H:H,"DE",'Planificación 2026-1'!I:I,"&lt;3")</f>
        <v>0</v>
      </c>
      <c r="CV260" s="109">
        <f>SUMIFS('Planificación 2026-1'!R:R,'Planificación 2026-1'!W:W,C260,'Planificación 2026-1'!H:H,"OB",'Planificación 2026-1'!I:I,"&lt;3")</f>
        <v>0</v>
      </c>
      <c r="CW260" s="109">
        <f>SUMIFS('Planificación 2026-1'!R:R,'Planificación 2026-1'!W:W,C260,'Planificación 2026-1'!H:H,"MH",'Planificación 2026-1'!I:I,"&lt;3")</f>
        <v>0</v>
      </c>
      <c r="CX260" s="109">
        <f>SUMIFS('Planificación 2026-1'!R:R,'Planificación 2026-1'!W:W,C260,'Planificación 2026-1'!H:H,"IC",'Planificación 2026-1'!I:I,"&lt;3")</f>
        <v>0</v>
      </c>
      <c r="CY260" s="109">
        <f>SUMIFS('Planificación 2026-1'!R:R,'Planificación 2026-1'!W:W,C260,'Planificación 2026-1'!H:H,"AR",'Planificación 2026-1'!I:I,"&lt;3")</f>
        <v>0</v>
      </c>
      <c r="CZ260" s="109">
        <f>SUMIFS('Planificación 2026-1'!R:R,'Planificación 2026-1'!W:W,C260,'Planificación 2026-1'!H:H,"T1",'Planificación 2026-1'!I:I,"&lt;3")</f>
        <v>0</v>
      </c>
      <c r="DA260" s="109">
        <f>SUMIFS('Planificación 2026-1'!R:R,'Planificación 2026-1'!W:W,C260,'Planificación 2026-1'!H:H,"T3",'Planificación 2026-1'!I:I,"&lt;3")</f>
        <v>0</v>
      </c>
      <c r="DB260" s="109">
        <f>SUMIFS('Planificación 2026-1'!R:R,'Planificación 2026-1'!W:W,C260,'Planificación 2026-1'!H:H,"T2",'Planificación 2026-1'!I:I,"&lt;3")</f>
        <v>0</v>
      </c>
      <c r="DC260" s="109">
        <f>SUMIFS('Planificación 2026-1'!R:R,'Planificación 2026-1'!W:W,C260,'Planificación 2026-1'!H:H,"AE",'Planificación 2026-1'!I:I,"&lt;3")</f>
        <v>0</v>
      </c>
      <c r="DD260" s="109">
        <f>SUMIFS('Planificación 2026-1'!R:R,'Planificación 2026-1'!W:W,C260,'Planificación 2026-1'!H:H,"T4",'Planificación 2026-1'!I:I,"&lt;3")</f>
        <v>0</v>
      </c>
      <c r="DE260" s="108" t="str">
        <f t="shared" si="36"/>
        <v/>
      </c>
      <c r="DF260" s="41">
        <f>IF(C260="","",SUMIFS('Planificación 2026-1'!R:R,'Planificación 2026-1'!W:W,C260,'Planificación 2026-1'!F:F,"PRINCIPAL",'Planificación 2026-1'!X:X,"VIRTUAL"))</f>
        <v>0</v>
      </c>
      <c r="DG260" s="41">
        <f>IF(C260="","",SUMIFS('Planificación 2026-1'!R:R,'Planificación 2026-1'!W:W,C260,'Planificación 2026-1'!F:F,"PRINCIPAL",'Planificación 2026-1'!X:X,"PRESENCIAL"))</f>
        <v>0</v>
      </c>
      <c r="DH260" s="41">
        <f>IF(C260="","",SUMIFS('Planificación 2026-1'!R:R,'Planificación 2026-1'!W:W,C260,'Planificación 2026-1'!F:F,"PRINCIPAL",'Planificación 2026-1'!X:X,"HIBRIDO PRESENCIAL"))</f>
        <v>0</v>
      </c>
      <c r="DI260" s="108" t="str">
        <f t="shared" si="37"/>
        <v/>
      </c>
      <c r="DJ260" s="108">
        <f>IF(C260="","",SUMIFS('Planificación 2026-1'!R:R,'Planificación 2026-1'!W:W,C260,'Planificación 2026-1'!F:F,"FILIAL",'Planificación 2026-1'!X:X,"VIRTUAL"))</f>
        <v>0</v>
      </c>
      <c r="DK260" s="110">
        <f>IF(C260="","",SUMIFS('Planificación 2026-1'!R:R,'Planificación 2026-1'!W:W,C260,'Planificación 2026-1'!F:F,"FILIAL",'Planificación 2026-1'!X:X,"PRESENCIAL"))</f>
        <v>0</v>
      </c>
      <c r="DL260" s="61">
        <f>IF(C260="","",SUMIFS('Planificación 2026-1'!R:R,'Planificación 2026-1'!W:W,C260,'Planificación 2026-1'!F:F,"FILIAL",'Planificación 2026-1'!X:X,"HIBRIDO PRESENCIAL"))</f>
        <v>0</v>
      </c>
      <c r="DM260" s="111" t="str">
        <f t="shared" si="38"/>
        <v/>
      </c>
      <c r="DN260" s="108">
        <f>IF(C260="","",SUMIFS('Planificación 2026-1'!R:R,'Planificación 2026-1'!W:W,C260,'Planificación 2026-1'!F:F,"SUNAMPE",'Planificación 2026-1'!X:X,"VIRTUAL"))</f>
        <v>0</v>
      </c>
      <c r="DO260" s="61">
        <f>IF(C260="","",SUMIFS('Planificación 2026-1'!R:R,'Planificación 2026-1'!W:W,C260,'Planificación 2026-1'!F:F,"SUNAMPE",'Planificación 2026-1'!X:X,"PRESENCIAL"))</f>
        <v>0</v>
      </c>
      <c r="DP260" s="111" t="str">
        <f t="shared" si="39"/>
        <v/>
      </c>
      <c r="DQ260" s="108">
        <f>IF(C260="","",SUMIFS('Planificación 2026-1'!R:R,'Planificación 2026-1'!W:W,C260,'Planificación 2026-1'!F:F,"HUAURA",'Planificación 2026-1'!X:X,"VIRTUAL"))</f>
        <v>0</v>
      </c>
      <c r="DR260" s="61">
        <f>IF(C260="","",SUMIFS('Planificación 2026-1'!R:R,'Planificación 2026-1'!W:W,C260,'Planificación 2026-1'!F:F,"HUAURA",'Planificación 2026-1'!X:X,"PRESENCIAL"))</f>
        <v>0</v>
      </c>
      <c r="DS260" s="76">
        <f>SUMIFS('Planificación 2026-1'!R:R,'Planificación 2026-1'!W:W,C260,'Planificación 2026-1'!F:F,"PRINCIPAL",'Planificación 2026-1'!X:X,"VIRTUAL",'Planificación 2026-1'!I:I,"&gt;2")</f>
        <v>0</v>
      </c>
      <c r="DT260" s="76">
        <f>SUMIFS('Planificación 2026-1'!R:R,'Planificación 2026-1'!W:W,C260,'Planificación 2026-1'!F:F,"PRINCIPAL",'Planificación 2026-1'!X:X,"&lt;&gt;VIRTUAL",'Planificación 2026-1'!I:I,"&gt;2")</f>
        <v>0</v>
      </c>
      <c r="DU260" s="76">
        <f>SUMIFS('Planificación 2026-1'!R:R,'Planificación 2026-1'!W:W,C260,'Planificación 2026-1'!F:F,"SUNAMPE",'Planificación 2026-1'!X:X,"VIRTUAL",'Planificación 2026-1'!I:I,"&gt;2")</f>
        <v>0</v>
      </c>
      <c r="DV260" s="76">
        <f>SUMIFS('Planificación 2026-1'!R:R,'Planificación 2026-1'!W:W,C260,'Planificación 2026-1'!F:F,"SUNAMPE",'Planificación 2026-1'!X:X,"&lt;&gt;VIRTUAL",'Planificación 2026-1'!I:I,"&gt;2")</f>
        <v>0</v>
      </c>
      <c r="DW260" s="76">
        <f>SUMIFS('Planificación 2026-1'!R:R,'Planificación 2026-1'!W:W,C260,'Planificación 2026-1'!F:F,"FILIAL",'Planificación 2026-1'!X:X,"VIRTUAL",'Planificación 2026-1'!I:I,"&gt;2")</f>
        <v>0</v>
      </c>
      <c r="DX260" s="76">
        <f>SUMIFS('Planificación 2026-1'!R:R,'Planificación 2026-1'!W:W,C260,'Planificación 2026-1'!F:F,"FILIAL",'Planificación 2026-1'!X:X,"&lt;&gt;VIRTUAL",'Planificación 2026-1'!I:I,"&gt;2")</f>
        <v>0</v>
      </c>
      <c r="DY260" s="76">
        <f>SUMIFS('Planificación 2026-1'!R:R,'Planificación 2026-1'!W:W,C260,'Planificación 2026-1'!F:F,"PORUMA",'Planificación 2026-1'!X:X,"VIRTUAL",'Planificación 2026-1'!I:I,"&gt;2")</f>
        <v>0</v>
      </c>
      <c r="DZ260" s="76">
        <f>SUMIFS('Planificación 2026-1'!R:R,'Planificación 2026-1'!W:W,C260,'Planificación 2026-1'!F:F,"PORUMA",'Planificación 2026-1'!X:X,"&lt;&gt;VIRTUAL",'Planificación 2026-1'!I:I,"&gt;2")</f>
        <v>0</v>
      </c>
      <c r="EA260" s="76">
        <f>SUMIFS('Planificación 2026-1'!R:R,'Planificación 2026-1'!W:W,C260,'Planificación 2026-1'!F:F,"HUAURA",'Planificación 2026-1'!X:X,"VIRTUAL",'Planificación 2026-1'!I:I,"&gt;2")</f>
        <v>0</v>
      </c>
      <c r="EB260" s="76">
        <f>SUMIFS('Planificación 2026-1'!R:R,'Planificación 2026-1'!W:W,C260,'Planificación 2026-1'!F:F,"HUAURA",'Planificación 2026-1'!X:X,"&lt;&gt;VIRTUAL",'Planificación 2026-1'!I:I,"&gt;2")</f>
        <v>0</v>
      </c>
      <c r="EC260" s="76">
        <f>SUMIFS('Planificación 2026-1'!R:R,'Planificación 2026-1'!W:W,C260,'Planificación 2026-1'!F:F,"PRINCIPAL",'Planificación 2026-1'!X:X,"VIRTUAL",'Planificación 2026-1'!I:I,"&lt;3")</f>
        <v>0</v>
      </c>
      <c r="ED260" s="76">
        <f>SUMIFS('Planificación 2026-1'!R:R,'Planificación 2026-1'!W:W,C260,'Planificación 2026-1'!F:F,"PRINCIPAL",'Planificación 2026-1'!X:X,"&lt;&gt;VIRTUAL",'Planificación 2026-1'!I:I,"&lt;3")</f>
        <v>0</v>
      </c>
      <c r="EE260" s="76">
        <f>SUMIFS('Planificación 2026-1'!R:R,'Planificación 2026-1'!W:W,C260,'Planificación 2026-1'!F:F,"SUNAMPE",'Planificación 2026-1'!X:X,"VIRTUAL",'Planificación 2026-1'!I:I,"&lt;3")</f>
        <v>0</v>
      </c>
      <c r="EF260" s="76">
        <f>SUMIFS('Planificación 2026-1'!R:R,'Planificación 2026-1'!W:W,C260,'Planificación 2026-1'!F:F,"SUNAMPE",'Planificación 2026-1'!X:X,"&lt;&gt;VIRTUAL",'Planificación 2026-1'!I:I,"&lt;3")</f>
        <v>0</v>
      </c>
      <c r="EG260" s="76">
        <f>SUMIFS('Planificación 2026-1'!R:R,'Planificación 2026-1'!W:W,C260,'Planificación 2026-1'!F:F,"FILIAL",'Planificación 2026-1'!X:X,"VIRTUAL",'Planificación 2026-1'!I:I,"&lt;3")</f>
        <v>0</v>
      </c>
      <c r="EH260" s="76">
        <f>SUMIFS('Planificación 2026-1'!R:R,'Planificación 2026-1'!W:W,C260,'Planificación 2026-1'!F:F,"FILIAL",'Planificación 2026-1'!X:X,"&lt;&gt;VIRTUAL",'Planificación 2026-1'!I:I,"&lt;3")</f>
        <v>0</v>
      </c>
      <c r="EI260" s="76">
        <f>SUMIFS('Planificación 2026-1'!R:R,'Planificación 2026-1'!W:W,C260,'Planificación 2026-1'!F:F,"PORUMA",'Planificación 2026-1'!X:X,"VIRTUAL",'Planificación 2026-1'!I:I,"&lt;3")</f>
        <v>0</v>
      </c>
      <c r="EJ260" s="76">
        <f>SUMIFS('Planificación 2026-1'!R:R,'Planificación 2026-1'!W:W,C260,'Planificación 2026-1'!F:F,"PORUMA",'Planificación 2026-1'!X:X,"&lt;&gt;VIRTUAL",'Planificación 2026-1'!I:I,"&lt;3")</f>
        <v>0</v>
      </c>
      <c r="EK260" s="76">
        <f>SUMIFS('Planificación 2026-1'!R:R,'Planificación 2026-1'!W:W,C260,'Planificación 2026-1'!F:F,"HUAURA",'Planificación 2026-1'!X:X,"VIRTUAL",'Planificación 2026-1'!I:I,"&lt;3")</f>
        <v>0</v>
      </c>
      <c r="EL260" s="76">
        <f>SUMIFS('Planificación 2026-1'!R:R,'Planificación 2026-1'!W:W,C260,'Planificación 2026-1'!F:F,"HUAURA",'Planificación 2026-1'!X:X,"&lt;&gt;VIRTUAL",'Planificación 2026-1'!I:I,"&lt;3")</f>
        <v>0</v>
      </c>
      <c r="EM260" s="76"/>
      <c r="EN260" s="76">
        <f t="shared" ref="EN260:EN323" si="41">DS260+DW260+EA260+EC260+EG260+EK260+DU260+EE260</f>
        <v>0</v>
      </c>
      <c r="EO260" s="76">
        <f t="shared" ref="EO260:EO323" si="42">DT260+DX260+EB260+ED260+EH260+EL260+DV260+EF260</f>
        <v>0</v>
      </c>
      <c r="EP260" s="76" t="b">
        <f t="shared" ref="EP260:EP323" si="43">EXACT(SUM(EN260:EO260),D260)</f>
        <v>1</v>
      </c>
      <c r="EQ260" s="76" t="str">
        <f t="shared" ref="EQ260:EQ323" si="44">IF(AND(DT260=0,DX260=0,EB260=0),"",IF(COUNTIF(DT260:EB260,"&gt;0")=1,IF(DT260&gt;0,"SEDE",IF(DX260&gt;0,"FILIAL","HUAURA")),IF(COUNTIF(DT260:EB260,"&gt;0")=2,IF(AND(DT260&gt;0,DX260&gt;0),"SEDE-FILIAL",IF(AND(DT260&gt;0,EB260&gt;0),"SEDE-HUAURA","FILIAL-HUAURA")),"SEDE-FILIAL-HUAURA")))</f>
        <v/>
      </c>
      <c r="ER260" s="76" t="str">
        <f t="shared" si="40"/>
        <v>PRESENCIAL</v>
      </c>
    </row>
    <row r="261" spans="1:148" hidden="1">
      <c r="A261" s="83"/>
      <c r="B261" s="119">
        <v>258</v>
      </c>
      <c r="C261" s="115" t="s">
        <v>434</v>
      </c>
      <c r="D261" s="112">
        <f>SUMIF('Planificación 2026-1'!W:W,C261,'Planificación 2026-1'!R:R)</f>
        <v>0</v>
      </c>
      <c r="E261" s="114" t="s">
        <v>173</v>
      </c>
      <c r="F261" s="115" t="s">
        <v>171</v>
      </c>
      <c r="G261" s="115" t="s">
        <v>86</v>
      </c>
      <c r="H261" s="115" t="s">
        <v>145</v>
      </c>
      <c r="I261" s="107" t="str">
        <f>IF(SUM(COUNTIFS('Planificación 2026-1'!F:F,"PRINCIPAL",'Planificación 2026-1'!W:W,C261,'Planificación 2026-1'!H:H,"AF"))&gt;0,"P01"," ")</f>
        <v xml:space="preserve"> </v>
      </c>
      <c r="J261" s="108" t="str">
        <f>IF(SUM(COUNTIFS('Planificación 2026-1'!F:F,"PRINCIPAL",'Planificación 2026-1'!W:W,C261,'Planificación 2026-1'!H:H,"EN"))&gt;0,"P02"," ")</f>
        <v xml:space="preserve"> </v>
      </c>
      <c r="K261" s="108" t="str">
        <f>IF(SUM(COUNTIFS('Planificación 2026-1'!F:F,"PRINCIPAL",'Planificación 2026-1'!W:W,C261,'Planificación 2026-1'!H:H,"IS"))&gt;0,"P03"," ")</f>
        <v xml:space="preserve"> </v>
      </c>
      <c r="L261" s="108" t="str">
        <f>IF(SUM(COUNTIFS('Planificación 2026-1'!F:F,"PRINCIPAL",'Planificación 2026-1'!W:W,C261,'Planificación 2026-1'!H:H,"PS"))&gt;0,"P04"," ")</f>
        <v xml:space="preserve"> </v>
      </c>
      <c r="M261" s="108"/>
      <c r="N261" s="108" t="str">
        <f>IF(SUM(COUNTIFS('Planificación 2026-1'!F:F,"PRINCIPAL",'Planificación 2026-1'!W:W,C261,'Planificación 2026-1'!H:H,"IN"))&gt;0,"P06"," ")</f>
        <v xml:space="preserve"> </v>
      </c>
      <c r="O261" s="108" t="str">
        <f>IF(SUM(COUNTIFS('Planificación 2026-1'!F:F,"PRINCIPAL",'Planificación 2026-1'!W:W,C261,'Planificación 2026-1'!H:H,"CA"))&gt;0,"P07"," ")</f>
        <v xml:space="preserve"> </v>
      </c>
      <c r="P261" s="108" t="str">
        <f>IF(SUM(COUNTIFS('Planificación 2026-1'!F:F,"PRINCIPAL",'Planificación 2026-1'!W:W,C261,'Planificación 2026-1'!H:H,"DE"))&gt;0,"P08"," ")</f>
        <v xml:space="preserve"> </v>
      </c>
      <c r="Q261" s="108" t="str">
        <f>IF(SUM(COUNTIFS('Planificación 2026-1'!F:F,"PRINCIPAL",'Planificación 2026-1'!W:W,C261,'Planificación 2026-1'!H:H,"OB"))&gt;0,"P09"," ")</f>
        <v xml:space="preserve"> </v>
      </c>
      <c r="R261" s="108" t="str">
        <f>IF(SUM(COUNTIFS('Planificación 2026-1'!F:F,"PRINCIPAL",'Planificación 2026-1'!W:W,C261,'Planificación 2026-1'!H:H,"MH"))&gt;0,"P31"," ")</f>
        <v xml:space="preserve"> </v>
      </c>
      <c r="S261" s="108" t="str">
        <f>IF(SUM(COUNTIFS('Planificación 2026-1'!F:F,"PRINCIPAL",'Planificación 2026-1'!W:W,C261,'Planificación 2026-1'!H:H,"IC"))&gt;0,"P32"," ")</f>
        <v xml:space="preserve"> </v>
      </c>
      <c r="T261" s="108" t="str">
        <f>IF(SUM(COUNTIFS('Planificación 2026-1'!F:F,"PRINCIPAL",'Planificación 2026-1'!W:W,C261,'Planificación 2026-1'!H:H,"AR"))&gt;0,"P34"," ")</f>
        <v xml:space="preserve"> </v>
      </c>
      <c r="U261" s="108" t="str">
        <f>IF(SUM(COUNTIFS('Planificación 2026-1'!F:F,"PRINCIPAL",'Planificación 2026-1'!W:W,C261,'Planificación 2026-1'!H:H,"T1"))&gt;0,"P35"," ")</f>
        <v xml:space="preserve"> </v>
      </c>
      <c r="V261" s="108" t="str">
        <f>IF(SUM(COUNTIFS('Planificación 2026-1'!F:F,"PRINCIPAL",'Planificación 2026-1'!W:W,C261,'Planificación 2026-1'!H:H,"T3"))&gt;0,"P36"," ")</f>
        <v xml:space="preserve"> </v>
      </c>
      <c r="W261" s="108" t="str">
        <f>IF(SUM(COUNTIFS('Planificación 2026-1'!F:F,"PRINCIPAL",'Planificación 2026-1'!W:W,C261,'Planificación 2026-1'!H:H,"T2"))&gt;0,"P37"," ")</f>
        <v xml:space="preserve"> </v>
      </c>
      <c r="X261" s="108" t="str">
        <f>IF(SUM(COUNTIFS('Planificación 2026-1'!F:F,"PRINCIPAL",'Planificación 2026-1'!W:W,C261,'Planificación 2026-1'!H:H,"AE"))&gt;0,"P38"," ")</f>
        <v xml:space="preserve"> </v>
      </c>
      <c r="Y261" s="108" t="str">
        <f>IF(SUM(COUNTIFS('Planificación 2026-1'!F:F,"PRINCIPAL",'Planificación 2026-1'!W:W,C261,'Planificación 2026-1'!H:H,"T4"))&gt;0,"P55"," ")</f>
        <v xml:space="preserve"> </v>
      </c>
      <c r="Z261" s="108" t="str">
        <f>IF(SUM(COUNTIFS('Planificación 2026-1'!F:F,"FILIAL",'Planificación 2026-1'!W:W,C261,'Planificación 2026-1'!H:H,"AF"))&gt;0," P01"," ")</f>
        <v xml:space="preserve"> </v>
      </c>
      <c r="AA261" s="108" t="str">
        <f>IF(SUM(COUNTIFS('Planificación 2026-1'!F:F,"FILIAL",'Planificación 2026-1'!W:W,C261,'Planificación 2026-1'!H:H,"EN"))&gt;0,"P02"," ")</f>
        <v xml:space="preserve"> </v>
      </c>
      <c r="AB261" s="108" t="str">
        <f>IF(SUM(COUNTIFS('Planificación 2026-1'!F:F,"FILIAL",'Planificación 2026-1'!W:W,C261,'Planificación 2026-1'!H:H,"IS"))&gt;0,"P03"," ")</f>
        <v xml:space="preserve"> </v>
      </c>
      <c r="AC261" s="108" t="str">
        <f>IF(SUM(COUNTIFS('Planificación 2026-1'!F:F,"FILIAL",'Planificación 2026-1'!W:W,C261,'Planificación 2026-1'!H:H,"PS"))&gt;0,"P04"," ")</f>
        <v xml:space="preserve"> </v>
      </c>
      <c r="AD261" s="108"/>
      <c r="AE261" s="108" t="str">
        <f>IF(SUM(COUNTIFS('Planificación 2026-1'!F:F,"FILIAL",'Planificación 2026-1'!W:W,C261,'Planificación 2026-1'!H:H,"IN"))&gt;0,"P06"," ")</f>
        <v xml:space="preserve"> </v>
      </c>
      <c r="AF261" s="108" t="str">
        <f>IF(SUM(COUNTIFS('Planificación 2026-1'!F:F,"FILIAL",'Planificación 2026-1'!W:W,C261,'Planificación 2026-1'!H:H,"CA"))&gt;0,"P07"," ")</f>
        <v xml:space="preserve"> </v>
      </c>
      <c r="AG261" s="108" t="str">
        <f>IF(SUM(COUNTIFS('Planificación 2026-1'!F:F,"FILIAL",'Planificación 2026-1'!W:W,C261,'Planificación 2026-1'!H:H,"DE"))&gt;0,"P08"," ")</f>
        <v xml:space="preserve"> </v>
      </c>
      <c r="AH261" s="108" t="str">
        <f>IF(SUM(COUNTIFS('Planificación 2026-1'!F:F,"FILIAL",'Planificación 2026-1'!W:W,C261,'Planificación 2026-1'!H:H,"OB"))&gt;0,"P09"," ")</f>
        <v xml:space="preserve"> </v>
      </c>
      <c r="AI261" s="108" t="str">
        <f>IF(SUM(COUNTIFS('Planificación 2026-1'!F:F,"FILIAL",'Planificación 2026-1'!W:W,C261,'Planificación 2026-1'!H:H,"MH"))&gt;0,"P31"," ")</f>
        <v xml:space="preserve"> </v>
      </c>
      <c r="AJ261" s="108" t="str">
        <f>IF(SUM(COUNTIFS('Planificación 2026-1'!F:F,"FILIAL",'Planificación 2026-1'!W:W,C261,'Planificación 2026-1'!H:H,"IC"))&gt;0,"P32"," ")</f>
        <v xml:space="preserve"> </v>
      </c>
      <c r="AK261" s="108" t="str">
        <f>IF(SUM(COUNTIFS('Planificación 2026-1'!F:F,"FILIAL",'Planificación 2026-1'!W:W,C261,'Planificación 2026-1'!H:H,"AR"))&gt;0,"P34"," ")</f>
        <v xml:space="preserve"> </v>
      </c>
      <c r="AL261" s="108" t="str">
        <f>IF(SUM(COUNTIFS('Planificación 2026-1'!F:F,"FILIAL",'Planificación 2026-1'!W:W,C261,'Planificación 2026-1'!H:H,"T1"))&gt;0,"P35"," ")</f>
        <v xml:space="preserve"> </v>
      </c>
      <c r="AM261" s="108" t="str">
        <f>IF(SUM(COUNTIFS('Planificación 2026-1'!F:F,"FILIAL",'Planificación 2026-1'!W:W,C261,'Planificación 2026-1'!H:H,"T3"))&gt;0,"P36"," ")</f>
        <v xml:space="preserve"> </v>
      </c>
      <c r="AN261" s="108" t="str">
        <f>IF(SUM(COUNTIFS('Planificación 2026-1'!F:F,"FILIAL",'Planificación 2026-1'!W:W,C261,'Planificación 2026-1'!H:H,"T2"))&gt;0,"P37"," ")</f>
        <v xml:space="preserve"> </v>
      </c>
      <c r="AO261" s="108" t="str">
        <f>IF(SUM(COUNTIFS('Planificación 2026-1'!F:F,"FILIAL",'Planificación 2026-1'!W:W,C261,'Planificación 2026-1'!H:H,"AE"))&gt;0,"P38"," ")</f>
        <v xml:space="preserve"> </v>
      </c>
      <c r="AP261" s="108" t="str">
        <f>IF(SUM(COUNTIFS('Planificación 2026-1'!F:F,"FILIAL",'Planificación 2026-1'!W:W,C261,'Planificación 2026-1'!H:H,"T4"))&gt;0,"P55"," ")</f>
        <v xml:space="preserve"> </v>
      </c>
      <c r="AQ261" s="108" t="str">
        <f>IF(SUM(COUNTIFS('Planificación 2026-1'!F:F,"SUNAMPE",'Planificación 2026-1'!W:W,C261,'Planificación 2026-1'!H:H,"AF"))&gt;0," P01"," ")</f>
        <v xml:space="preserve"> </v>
      </c>
      <c r="AR261" s="108" t="str">
        <f>IF(SUM(COUNTIFS('Planificación 2026-1'!F:F,"SUNAMPE",'Planificación 2026-1'!W:W,C261,'Planificación 2026-1'!H:H,"EN"))&gt;0,"P02"," ")</f>
        <v xml:space="preserve"> </v>
      </c>
      <c r="AS261" s="108" t="str">
        <f>IF(SUM(COUNTIFS('Planificación 2026-1'!F:F,"SUNAMPE",'Planificación 2026-1'!W:W,C261,'Planificación 2026-1'!H:H,"IS"))&gt;0,"P03"," ")</f>
        <v xml:space="preserve"> </v>
      </c>
      <c r="AT261" s="108" t="str">
        <f>IF(SUM(COUNTIFS('Planificación 2026-1'!F:F,"SUNAMPE",'Planificación 2026-1'!W:W,C261,'Planificación 2026-1'!H:H,"PS"))&gt;0,"P04"," ")</f>
        <v xml:space="preserve"> </v>
      </c>
      <c r="AU261" s="108"/>
      <c r="AV261" s="108" t="str">
        <f>IF(SUM(COUNTIFS('Planificación 2026-1'!F:F,"SUNAMPE",'Planificación 2026-1'!W:W,C261,'Planificación 2026-1'!H:H,"IN"))&gt;0,"P06"," ")</f>
        <v xml:space="preserve"> </v>
      </c>
      <c r="AW261" s="108" t="str">
        <f>IF(SUM(COUNTIFS('Planificación 2026-1'!F:F,"SUNAMPE",'Planificación 2026-1'!W:W,C261,'Planificación 2026-1'!H:H,"CA"))&gt;0,"P07"," ")</f>
        <v xml:space="preserve"> </v>
      </c>
      <c r="AX261" s="108" t="str">
        <f>IF(SUM(COUNTIFS('Planificación 2026-1'!F:F,"SUNAMPE",'Planificación 2026-1'!W:W,C261,'Planificación 2026-1'!H:H,"DE"))&gt;0,"P08"," ")</f>
        <v xml:space="preserve"> </v>
      </c>
      <c r="AY261" s="108" t="str">
        <f>IF(SUM(COUNTIFS('Planificación 2026-1'!F:F,"SUNAMPE",'Planificación 2026-1'!W:W,C261,'Planificación 2026-1'!H:H,"OB"))&gt;0,"P09"," ")</f>
        <v xml:space="preserve"> </v>
      </c>
      <c r="AZ261" s="108" t="str">
        <f>IF(SUM(COUNTIFS('Planificación 2026-1'!F:F,"SUNAMPE",'Planificación 2026-1'!W:W,C261,'Planificación 2026-1'!H:H,"MH"))&gt;0,"P31"," ")</f>
        <v xml:space="preserve"> </v>
      </c>
      <c r="BA261" s="108" t="str">
        <f>IF(SUM(COUNTIFS('Planificación 2026-1'!F:F,"SUNAMPE",'Planificación 2026-1'!W:W,C261,'Planificación 2026-1'!H:H,"IC"))&gt;0,"P32"," ")</f>
        <v xml:space="preserve"> </v>
      </c>
      <c r="BB261" s="108" t="str">
        <f>IF(SUM(COUNTIFS('Planificación 2026-1'!F:F,"SUNAMPE",'Planificación 2026-1'!W:W,C261,'Planificación 2026-1'!H:H,"AR"))&gt;0,"P34"," ")</f>
        <v xml:space="preserve"> </v>
      </c>
      <c r="BC261" s="108" t="str">
        <f>IF(SUM(COUNTIFS('Planificación 2026-1'!F:F,"SUNAMPE",'Planificación 2026-1'!W:W,C261,'Planificación 2026-1'!H:H,"T1"))&gt;0,"P35"," ")</f>
        <v xml:space="preserve"> </v>
      </c>
      <c r="BD261" s="108" t="str">
        <f>IF(SUM(COUNTIFS('Planificación 2026-1'!F:F,"SUNAMPE",'Planificación 2026-1'!W:W,C261,'Planificación 2026-1'!H:H,"T3"))&gt;0,"P36"," ")</f>
        <v xml:space="preserve"> </v>
      </c>
      <c r="BE261" s="108" t="str">
        <f>IF(SUM(COUNTIFS('Planificación 2026-1'!F:F,"SUNAMPE",'Planificación 2026-1'!W:W,C261,'Planificación 2026-1'!H:H,"T2"))&gt;0,"P37"," ")</f>
        <v xml:space="preserve"> </v>
      </c>
      <c r="BF261" s="108" t="str">
        <f>IF(SUM(COUNTIFS('Planificación 2026-1'!F:F,"SUNAMPE",'Planificación 2026-1'!W:W,C261,'Planificación 2026-1'!H:H,"AE"))&gt;0,"P38"," ")</f>
        <v xml:space="preserve"> </v>
      </c>
      <c r="BG261" s="108" t="str">
        <f>IF(SUM(COUNTIFS('Planificación 2026-1'!F:F,"SUNAMPE",'Planificación 2026-1'!W:W,C261,'Planificación 2026-1'!H:H,"T4"))&gt;0,"P55"," ")</f>
        <v xml:space="preserve"> </v>
      </c>
      <c r="BH261" s="108" t="str">
        <f>IF(SUM(COUNTIFS('Planificación 2026-1'!F:F,"HUAURA",'Planificación 2026-1'!W:W,C261,'Planificación 2026-1'!H:H,"AF"))&gt;0," P01"," ")</f>
        <v xml:space="preserve"> </v>
      </c>
      <c r="BI261" s="108" t="str">
        <f>IF(SUM(COUNTIFS('Planificación 2026-1'!F:F,"HUAURA",'Planificación 2026-1'!W:W,C261,'Planificación 2026-1'!H:H,"EN"))&gt;0,"P02"," ")</f>
        <v xml:space="preserve"> </v>
      </c>
      <c r="BJ261" s="108" t="str">
        <f>IF(SUM(COUNTIFS('Planificación 2026-1'!F:F,"HUAURA",'Planificación 2026-1'!W:W,C261,'Planificación 2026-1'!H:H,"IS"))&gt;0,"P03"," ")</f>
        <v xml:space="preserve"> </v>
      </c>
      <c r="BK261" s="108" t="str">
        <f>IF(SUM(COUNTIFS('Planificación 2026-1'!F:F,"HUAURA",'Planificación 2026-1'!W:W,C261,'Planificación 2026-1'!H:H,"PS"))&gt;0,"P04"," ")</f>
        <v xml:space="preserve"> </v>
      </c>
      <c r="BL261" s="108"/>
      <c r="BM261" s="108" t="str">
        <f>IF(SUM(COUNTIFS('Planificación 2026-1'!F:F,"HUAURA",'Planificación 2026-1'!W:W,C261,'Planificación 2026-1'!H:H,"IN"))&gt;0,"P06"," ")</f>
        <v xml:space="preserve"> </v>
      </c>
      <c r="BN261" s="108" t="str">
        <f>IF(SUM(COUNTIFS('Planificación 2026-1'!F:F,"HUAURA",'Planificación 2026-1'!W:W,C261,'Planificación 2026-1'!H:H,"CA"))&gt;0,"P07"," ")</f>
        <v xml:space="preserve"> </v>
      </c>
      <c r="BO261" s="108" t="str">
        <f>IF(SUM(COUNTIFS('Planificación 2026-1'!F:F,"HUAURA",'Planificación 2026-1'!W:W,C261,'Planificación 2026-1'!H:H,"DE"))&gt;0,"P08"," ")</f>
        <v xml:space="preserve"> </v>
      </c>
      <c r="BP261" s="108" t="str">
        <f>IF(SUM(COUNTIFS('Planificación 2026-1'!F:F,"HUAURA",'Planificación 2026-1'!W:W,C261,'Planificación 2026-1'!H:H,"OB"))&gt;0,"P09"," ")</f>
        <v xml:space="preserve"> </v>
      </c>
      <c r="BQ261" s="108" t="str">
        <f>IF(SUM(COUNTIFS('Planificación 2026-1'!F:F,"HUAURA",'Planificación 2026-1'!W:W,C261,'Planificación 2026-1'!H:H,"MH"))&gt;0,"P31"," ")</f>
        <v xml:space="preserve"> </v>
      </c>
      <c r="BR261" s="108" t="str">
        <f>IF(SUM(COUNTIFS('Planificación 2026-1'!F:F,"HUAURA",'Planificación 2026-1'!W:W,C261,'Planificación 2026-1'!H:H,"IC"))&gt;0,"P32"," ")</f>
        <v xml:space="preserve"> </v>
      </c>
      <c r="BS261" s="108" t="str">
        <f>IF(SUM(COUNTIFS('Planificación 2026-1'!F:F,"HUAURA",'Planificación 2026-1'!W:W,C261,'Planificación 2026-1'!H:H,"AR"))&gt;0,"P34"," ")</f>
        <v xml:space="preserve"> </v>
      </c>
      <c r="BT261" s="108" t="str">
        <f>IF(SUM(COUNTIFS('Planificación 2026-1'!F:F,"HUAURA",'Planificación 2026-1'!W:W,C261,'Planificación 2026-1'!H:H,"T1"))&gt;0,"P35"," ")</f>
        <v xml:space="preserve"> </v>
      </c>
      <c r="BU261" s="108" t="str">
        <f>IF(SUM(COUNTIFS('Planificación 2026-1'!F:F,"HUAURA",'Planificación 2026-1'!W:W,C261,'Planificación 2026-1'!H:H,"T3"))&gt;0,"P36"," ")</f>
        <v xml:space="preserve"> </v>
      </c>
      <c r="BV261" s="108" t="str">
        <f>IF(SUM(COUNTIFS('Planificación 2026-1'!F:F,"HUAURA",'Planificación 2026-1'!W:W,C261,'Planificación 2026-1'!H:H,"T2"))&gt;0,"P37"," ")</f>
        <v xml:space="preserve"> </v>
      </c>
      <c r="BW261" s="108" t="str">
        <f>IF(SUM(COUNTIFS('Planificación 2026-1'!F:F,"HUAURA",'Planificación 2026-1'!W:W,C261,'Planificación 2026-1'!H:H,"AE"))&gt;0,"P38"," ")</f>
        <v xml:space="preserve"> </v>
      </c>
      <c r="BX261" s="108" t="str">
        <f>IF(SUM(COUNTIFS('Planificación 2026-1'!F:F,"HUAURA",'Planificación 2026-1'!W:W,C261,'Planificación 2026-1'!H:H,"T4"))&gt;0,"P55"," ")</f>
        <v xml:space="preserve"> </v>
      </c>
      <c r="BY261" s="109">
        <f>SUMIFS('Planificación 2026-1'!R:R,'Planificación 2026-1'!W:W,C261,'Planificación 2026-1'!H:H,"AF",'Planificación 2026-1'!I:I,"&gt;2")</f>
        <v>0</v>
      </c>
      <c r="BZ261" s="109">
        <f>SUMIFS('Planificación 2026-1'!R:R,'Planificación 2026-1'!W:W,C261,'Planificación 2026-1'!H:H,"EN",'Planificación 2026-1'!I:I,"&gt;2")</f>
        <v>0</v>
      </c>
      <c r="CA261" s="109">
        <f>SUMIFS('Planificación 2026-1'!R:R,'Planificación 2026-1'!W:W,C261,'Planificación 2026-1'!H:H,"IS",'Planificación 2026-1'!I:I,"&gt;2")</f>
        <v>0</v>
      </c>
      <c r="CB261" s="109">
        <f>SUMIFS('Planificación 2026-1'!R:R,'Planificación 2026-1'!W:W,C261,'Planificación 2026-1'!H:H,"PS",'Planificación 2026-1'!I:I,"&gt;2")</f>
        <v>0</v>
      </c>
      <c r="CC261" s="109">
        <f>SUMIFS('Planificación 2026-1'!R:R,'Planificación 2026-1'!W:W,C261,'Planificación 2026-1'!H:H,"IN",'Planificación 2026-1'!I:I,"&gt;2")</f>
        <v>0</v>
      </c>
      <c r="CD261" s="109">
        <f>SUMIFS('Planificación 2026-1'!R:R,'Planificación 2026-1'!W:W,C261,'Planificación 2026-1'!H:H,"CA",'Planificación 2026-1'!I:I,"&gt;2")</f>
        <v>0</v>
      </c>
      <c r="CE261" s="109">
        <f>SUMIFS('Planificación 2026-1'!R:R,'Planificación 2026-1'!W:W,C261,'Planificación 2026-1'!H:H,"DE",'Planificación 2026-1'!I:I,"&gt;2")</f>
        <v>0</v>
      </c>
      <c r="CF261" s="109">
        <f>SUMIFS('Planificación 2026-1'!R:R,'Planificación 2026-1'!W:W,C261,'Planificación 2026-1'!H:H,"OB",'Planificación 2026-1'!I:I,"&gt;2")</f>
        <v>0</v>
      </c>
      <c r="CG261" s="109">
        <f>SUMIFS('Planificación 2026-1'!R:R,'Planificación 2026-1'!W:W,C261,'Planificación 2026-1'!H:H,"MH",'Planificación 2026-1'!I:I,"&gt;2")</f>
        <v>0</v>
      </c>
      <c r="CH261" s="109">
        <f>SUMIFS('Planificación 2026-1'!R:R,'Planificación 2026-1'!W:W,C261,'Planificación 2026-1'!H:H,"IC",'Planificación 2026-1'!I:I,"&gt;2")</f>
        <v>0</v>
      </c>
      <c r="CI261" s="109">
        <f>SUMIFS('Planificación 2026-1'!R:R,'Planificación 2026-1'!W:W,C261,'Planificación 2026-1'!H:H,"AR",'Planificación 2026-1'!I:I,"&gt;2")</f>
        <v>0</v>
      </c>
      <c r="CJ261" s="109">
        <f>SUMIFS('Planificación 2026-1'!R:R,'Planificación 2026-1'!W:W,C261,'Planificación 2026-1'!H:H,"T1",'Planificación 2026-1'!I:I,"&gt;2")</f>
        <v>0</v>
      </c>
      <c r="CK261" s="109">
        <f>SUMIFS('Planificación 2026-1'!R:R,'Planificación 2026-1'!W:W,C261,'Planificación 2026-1'!H:H,"T3",'Planificación 2026-1'!I:I,"&gt;2")</f>
        <v>0</v>
      </c>
      <c r="CL261" s="109">
        <f>SUMIFS('Planificación 2026-1'!R:R,'Planificación 2026-1'!W:W,C261,'Planificación 2026-1'!H:H,"T2",'Planificación 2026-1'!I:I,"&gt;2")</f>
        <v>0</v>
      </c>
      <c r="CM261" s="109">
        <f>SUMIFS('Planificación 2026-1'!R:R,'Planificación 2026-1'!W:W,C261,'Planificación 2026-1'!H:H,"AE",'Planificación 2026-1'!I:I,"&gt;2")</f>
        <v>0</v>
      </c>
      <c r="CN261" s="109">
        <f>SUMIFS('Planificación 2026-1'!R:R,'Planificación 2026-1'!W:W,C261,'Planificación 2026-1'!H:H,"T4",'Planificación 2026-1'!I:I,"&gt;2")</f>
        <v>0</v>
      </c>
      <c r="CO261" s="109">
        <f>SUMIFS('Planificación 2026-1'!R:R,'Planificación 2026-1'!W:W,C261,'Planificación 2026-1'!H:H,"AF",'Planificación 2026-1'!I:I,"&lt;3")</f>
        <v>0</v>
      </c>
      <c r="CP261" s="109">
        <f>SUMIFS('Planificación 2026-1'!R:R,'Planificación 2026-1'!W:W,C261,'Planificación 2026-1'!H:H,"EN",'Planificación 2026-1'!I:I,"&lt;3")</f>
        <v>0</v>
      </c>
      <c r="CQ261" s="109">
        <f>SUMIFS('Planificación 2026-1'!R:R,'Planificación 2026-1'!W:W,C261,'Planificación 2026-1'!H:H,"IS",'Planificación 2026-1'!I:I,"&lt;3")</f>
        <v>0</v>
      </c>
      <c r="CR261" s="109">
        <f>SUMIFS('Planificación 2026-1'!R:R,'Planificación 2026-1'!W:W,C261,'Planificación 2026-1'!H:H,"PS",'Planificación 2026-1'!I:I,"&lt;3")</f>
        <v>0</v>
      </c>
      <c r="CS261" s="109">
        <f>SUMIFS('Planificación 2026-1'!R:R,'Planificación 2026-1'!W:W,C261,'Planificación 2026-1'!H:H,"IN",'Planificación 2026-1'!I:I,"&lt;3")</f>
        <v>0</v>
      </c>
      <c r="CT261" s="109">
        <f>SUMIFS('Planificación 2026-1'!R:R,'Planificación 2026-1'!W:W,C261,'Planificación 2026-1'!H:H,"CA",'Planificación 2026-1'!I:I,"&lt;3")</f>
        <v>0</v>
      </c>
      <c r="CU261" s="109">
        <f>SUMIFS('Planificación 2026-1'!R:R,'Planificación 2026-1'!W:W,C261,'Planificación 2026-1'!H:H,"DE",'Planificación 2026-1'!I:I,"&lt;3")</f>
        <v>0</v>
      </c>
      <c r="CV261" s="109">
        <f>SUMIFS('Planificación 2026-1'!R:R,'Planificación 2026-1'!W:W,C261,'Planificación 2026-1'!H:H,"OB",'Planificación 2026-1'!I:I,"&lt;3")</f>
        <v>0</v>
      </c>
      <c r="CW261" s="109">
        <f>SUMIFS('Planificación 2026-1'!R:R,'Planificación 2026-1'!W:W,C261,'Planificación 2026-1'!H:H,"MH",'Planificación 2026-1'!I:I,"&lt;3")</f>
        <v>0</v>
      </c>
      <c r="CX261" s="109">
        <f>SUMIFS('Planificación 2026-1'!R:R,'Planificación 2026-1'!W:W,C261,'Planificación 2026-1'!H:H,"IC",'Planificación 2026-1'!I:I,"&lt;3")</f>
        <v>0</v>
      </c>
      <c r="CY261" s="109">
        <f>SUMIFS('Planificación 2026-1'!R:R,'Planificación 2026-1'!W:W,C261,'Planificación 2026-1'!H:H,"AR",'Planificación 2026-1'!I:I,"&lt;3")</f>
        <v>0</v>
      </c>
      <c r="CZ261" s="109">
        <f>SUMIFS('Planificación 2026-1'!R:R,'Planificación 2026-1'!W:W,C261,'Planificación 2026-1'!H:H,"T1",'Planificación 2026-1'!I:I,"&lt;3")</f>
        <v>0</v>
      </c>
      <c r="DA261" s="109">
        <f>SUMIFS('Planificación 2026-1'!R:R,'Planificación 2026-1'!W:W,C261,'Planificación 2026-1'!H:H,"T3",'Planificación 2026-1'!I:I,"&lt;3")</f>
        <v>0</v>
      </c>
      <c r="DB261" s="109">
        <f>SUMIFS('Planificación 2026-1'!R:R,'Planificación 2026-1'!W:W,C261,'Planificación 2026-1'!H:H,"T2",'Planificación 2026-1'!I:I,"&lt;3")</f>
        <v>0</v>
      </c>
      <c r="DC261" s="109">
        <f>SUMIFS('Planificación 2026-1'!R:R,'Planificación 2026-1'!W:W,C261,'Planificación 2026-1'!H:H,"AE",'Planificación 2026-1'!I:I,"&lt;3")</f>
        <v>0</v>
      </c>
      <c r="DD261" s="109">
        <f>SUMIFS('Planificación 2026-1'!R:R,'Planificación 2026-1'!W:W,C261,'Planificación 2026-1'!H:H,"T4",'Planificación 2026-1'!I:I,"&lt;3")</f>
        <v>0</v>
      </c>
      <c r="DE261" s="108" t="str">
        <f t="shared" si="36"/>
        <v/>
      </c>
      <c r="DF261" s="41">
        <f>IF(C261="","",SUMIFS('Planificación 2026-1'!R:R,'Planificación 2026-1'!W:W,C261,'Planificación 2026-1'!F:F,"PRINCIPAL",'Planificación 2026-1'!X:X,"VIRTUAL"))</f>
        <v>0</v>
      </c>
      <c r="DG261" s="41">
        <f>IF(C261="","",SUMIFS('Planificación 2026-1'!R:R,'Planificación 2026-1'!W:W,C261,'Planificación 2026-1'!F:F,"PRINCIPAL",'Planificación 2026-1'!X:X,"PRESENCIAL"))</f>
        <v>0</v>
      </c>
      <c r="DH261" s="41">
        <f>IF(C261="","",SUMIFS('Planificación 2026-1'!R:R,'Planificación 2026-1'!W:W,C261,'Planificación 2026-1'!F:F,"PRINCIPAL",'Planificación 2026-1'!X:X,"HIBRIDO PRESENCIAL"))</f>
        <v>0</v>
      </c>
      <c r="DI261" s="108" t="str">
        <f t="shared" si="37"/>
        <v/>
      </c>
      <c r="DJ261" s="108">
        <f>IF(C261="","",SUMIFS('Planificación 2026-1'!R:R,'Planificación 2026-1'!W:W,C261,'Planificación 2026-1'!F:F,"FILIAL",'Planificación 2026-1'!X:X,"VIRTUAL"))</f>
        <v>0</v>
      </c>
      <c r="DK261" s="110">
        <f>IF(C261="","",SUMIFS('Planificación 2026-1'!R:R,'Planificación 2026-1'!W:W,C261,'Planificación 2026-1'!F:F,"FILIAL",'Planificación 2026-1'!X:X,"PRESENCIAL"))</f>
        <v>0</v>
      </c>
      <c r="DL261" s="61">
        <f>IF(C261="","",SUMIFS('Planificación 2026-1'!R:R,'Planificación 2026-1'!W:W,C261,'Planificación 2026-1'!F:F,"FILIAL",'Planificación 2026-1'!X:X,"HIBRIDO PRESENCIAL"))</f>
        <v>0</v>
      </c>
      <c r="DM261" s="111" t="str">
        <f t="shared" si="38"/>
        <v/>
      </c>
      <c r="DN261" s="108">
        <f>IF(C261="","",SUMIFS('Planificación 2026-1'!R:R,'Planificación 2026-1'!W:W,C261,'Planificación 2026-1'!F:F,"SUNAMPE",'Planificación 2026-1'!X:X,"VIRTUAL"))</f>
        <v>0</v>
      </c>
      <c r="DO261" s="61">
        <f>IF(C261="","",SUMIFS('Planificación 2026-1'!R:R,'Planificación 2026-1'!W:W,C261,'Planificación 2026-1'!F:F,"SUNAMPE",'Planificación 2026-1'!X:X,"PRESENCIAL"))</f>
        <v>0</v>
      </c>
      <c r="DP261" s="111" t="str">
        <f t="shared" si="39"/>
        <v/>
      </c>
      <c r="DQ261" s="108">
        <f>IF(C261="","",SUMIFS('Planificación 2026-1'!R:R,'Planificación 2026-1'!W:W,C261,'Planificación 2026-1'!F:F,"HUAURA",'Planificación 2026-1'!X:X,"VIRTUAL"))</f>
        <v>0</v>
      </c>
      <c r="DR261" s="61">
        <f>IF(C261="","",SUMIFS('Planificación 2026-1'!R:R,'Planificación 2026-1'!W:W,C261,'Planificación 2026-1'!F:F,"HUAURA",'Planificación 2026-1'!X:X,"PRESENCIAL"))</f>
        <v>0</v>
      </c>
      <c r="DS261" s="76">
        <f>SUMIFS('Planificación 2026-1'!R:R,'Planificación 2026-1'!W:W,C261,'Planificación 2026-1'!F:F,"PRINCIPAL",'Planificación 2026-1'!X:X,"VIRTUAL",'Planificación 2026-1'!I:I,"&gt;2")</f>
        <v>0</v>
      </c>
      <c r="DT261" s="76">
        <f>SUMIFS('Planificación 2026-1'!R:R,'Planificación 2026-1'!W:W,C261,'Planificación 2026-1'!F:F,"PRINCIPAL",'Planificación 2026-1'!X:X,"&lt;&gt;VIRTUAL",'Planificación 2026-1'!I:I,"&gt;2")</f>
        <v>0</v>
      </c>
      <c r="DU261" s="76">
        <f>SUMIFS('Planificación 2026-1'!R:R,'Planificación 2026-1'!W:W,C261,'Planificación 2026-1'!F:F,"SUNAMPE",'Planificación 2026-1'!X:X,"VIRTUAL",'Planificación 2026-1'!I:I,"&gt;2")</f>
        <v>0</v>
      </c>
      <c r="DV261" s="76">
        <f>SUMIFS('Planificación 2026-1'!R:R,'Planificación 2026-1'!W:W,C261,'Planificación 2026-1'!F:F,"SUNAMPE",'Planificación 2026-1'!X:X,"&lt;&gt;VIRTUAL",'Planificación 2026-1'!I:I,"&gt;2")</f>
        <v>0</v>
      </c>
      <c r="DW261" s="76">
        <f>SUMIFS('Planificación 2026-1'!R:R,'Planificación 2026-1'!W:W,C261,'Planificación 2026-1'!F:F,"FILIAL",'Planificación 2026-1'!X:X,"VIRTUAL",'Planificación 2026-1'!I:I,"&gt;2")</f>
        <v>0</v>
      </c>
      <c r="DX261" s="76">
        <f>SUMIFS('Planificación 2026-1'!R:R,'Planificación 2026-1'!W:W,C261,'Planificación 2026-1'!F:F,"FILIAL",'Planificación 2026-1'!X:X,"&lt;&gt;VIRTUAL",'Planificación 2026-1'!I:I,"&gt;2")</f>
        <v>0</v>
      </c>
      <c r="DY261" s="76">
        <f>SUMIFS('Planificación 2026-1'!R:R,'Planificación 2026-1'!W:W,C261,'Planificación 2026-1'!F:F,"PORUMA",'Planificación 2026-1'!X:X,"VIRTUAL",'Planificación 2026-1'!I:I,"&gt;2")</f>
        <v>0</v>
      </c>
      <c r="DZ261" s="76">
        <f>SUMIFS('Planificación 2026-1'!R:R,'Planificación 2026-1'!W:W,C261,'Planificación 2026-1'!F:F,"PORUMA",'Planificación 2026-1'!X:X,"&lt;&gt;VIRTUAL",'Planificación 2026-1'!I:I,"&gt;2")</f>
        <v>0</v>
      </c>
      <c r="EA261" s="76">
        <f>SUMIFS('Planificación 2026-1'!R:R,'Planificación 2026-1'!W:W,C261,'Planificación 2026-1'!F:F,"HUAURA",'Planificación 2026-1'!X:X,"VIRTUAL",'Planificación 2026-1'!I:I,"&gt;2")</f>
        <v>0</v>
      </c>
      <c r="EB261" s="76">
        <f>SUMIFS('Planificación 2026-1'!R:R,'Planificación 2026-1'!W:W,C261,'Planificación 2026-1'!F:F,"HUAURA",'Planificación 2026-1'!X:X,"&lt;&gt;VIRTUAL",'Planificación 2026-1'!I:I,"&gt;2")</f>
        <v>0</v>
      </c>
      <c r="EC261" s="76">
        <f>SUMIFS('Planificación 2026-1'!R:R,'Planificación 2026-1'!W:W,C261,'Planificación 2026-1'!F:F,"PRINCIPAL",'Planificación 2026-1'!X:X,"VIRTUAL",'Planificación 2026-1'!I:I,"&lt;3")</f>
        <v>0</v>
      </c>
      <c r="ED261" s="76">
        <f>SUMIFS('Planificación 2026-1'!R:R,'Planificación 2026-1'!W:W,C261,'Planificación 2026-1'!F:F,"PRINCIPAL",'Planificación 2026-1'!X:X,"&lt;&gt;VIRTUAL",'Planificación 2026-1'!I:I,"&lt;3")</f>
        <v>0</v>
      </c>
      <c r="EE261" s="76">
        <f>SUMIFS('Planificación 2026-1'!R:R,'Planificación 2026-1'!W:W,C261,'Planificación 2026-1'!F:F,"SUNAMPE",'Planificación 2026-1'!X:X,"VIRTUAL",'Planificación 2026-1'!I:I,"&lt;3")</f>
        <v>0</v>
      </c>
      <c r="EF261" s="76">
        <f>SUMIFS('Planificación 2026-1'!R:R,'Planificación 2026-1'!W:W,C261,'Planificación 2026-1'!F:F,"SUNAMPE",'Planificación 2026-1'!X:X,"&lt;&gt;VIRTUAL",'Planificación 2026-1'!I:I,"&lt;3")</f>
        <v>0</v>
      </c>
      <c r="EG261" s="76">
        <f>SUMIFS('Planificación 2026-1'!R:R,'Planificación 2026-1'!W:W,C261,'Planificación 2026-1'!F:F,"FILIAL",'Planificación 2026-1'!X:X,"VIRTUAL",'Planificación 2026-1'!I:I,"&lt;3")</f>
        <v>0</v>
      </c>
      <c r="EH261" s="76">
        <f>SUMIFS('Planificación 2026-1'!R:R,'Planificación 2026-1'!W:W,C261,'Planificación 2026-1'!F:F,"FILIAL",'Planificación 2026-1'!X:X,"&lt;&gt;VIRTUAL",'Planificación 2026-1'!I:I,"&lt;3")</f>
        <v>0</v>
      </c>
      <c r="EI261" s="76">
        <f>SUMIFS('Planificación 2026-1'!R:R,'Planificación 2026-1'!W:W,C261,'Planificación 2026-1'!F:F,"PORUMA",'Planificación 2026-1'!X:X,"VIRTUAL",'Planificación 2026-1'!I:I,"&lt;3")</f>
        <v>0</v>
      </c>
      <c r="EJ261" s="76">
        <f>SUMIFS('Planificación 2026-1'!R:R,'Planificación 2026-1'!W:W,C261,'Planificación 2026-1'!F:F,"PORUMA",'Planificación 2026-1'!X:X,"&lt;&gt;VIRTUAL",'Planificación 2026-1'!I:I,"&lt;3")</f>
        <v>0</v>
      </c>
      <c r="EK261" s="76">
        <f>SUMIFS('Planificación 2026-1'!R:R,'Planificación 2026-1'!W:W,C261,'Planificación 2026-1'!F:F,"HUAURA",'Planificación 2026-1'!X:X,"VIRTUAL",'Planificación 2026-1'!I:I,"&lt;3")</f>
        <v>0</v>
      </c>
      <c r="EL261" s="76">
        <f>SUMIFS('Planificación 2026-1'!R:R,'Planificación 2026-1'!W:W,C261,'Planificación 2026-1'!F:F,"HUAURA",'Planificación 2026-1'!X:X,"&lt;&gt;VIRTUAL",'Planificación 2026-1'!I:I,"&lt;3")</f>
        <v>0</v>
      </c>
      <c r="EM261" s="76"/>
      <c r="EN261" s="76">
        <f t="shared" si="41"/>
        <v>0</v>
      </c>
      <c r="EO261" s="76">
        <f t="shared" si="42"/>
        <v>0</v>
      </c>
      <c r="EP261" s="76" t="b">
        <f t="shared" si="43"/>
        <v>1</v>
      </c>
      <c r="EQ261" s="76" t="str">
        <f t="shared" si="44"/>
        <v/>
      </c>
      <c r="ER261" s="76" t="str">
        <f t="shared" si="40"/>
        <v>PRESENCIAL</v>
      </c>
    </row>
    <row r="262" spans="1:148" hidden="1">
      <c r="A262" s="83"/>
      <c r="B262" s="119">
        <v>259</v>
      </c>
      <c r="C262" s="115" t="s">
        <v>435</v>
      </c>
      <c r="D262" s="112">
        <f>SUMIF('Planificación 2026-1'!W:W,C262,'Planificación 2026-1'!R:R)</f>
        <v>0</v>
      </c>
      <c r="E262" s="114" t="s">
        <v>170</v>
      </c>
      <c r="F262" s="115" t="s">
        <v>171</v>
      </c>
      <c r="G262" s="115" t="s">
        <v>153</v>
      </c>
      <c r="H262" s="115" t="s">
        <v>140</v>
      </c>
      <c r="I262" s="107" t="str">
        <f>IF(SUM(COUNTIFS('Planificación 2026-1'!F:F,"PRINCIPAL",'Planificación 2026-1'!W:W,C262,'Planificación 2026-1'!H:H,"AF"))&gt;0,"P01"," ")</f>
        <v xml:space="preserve"> </v>
      </c>
      <c r="J262" s="108" t="str">
        <f>IF(SUM(COUNTIFS('Planificación 2026-1'!F:F,"PRINCIPAL",'Planificación 2026-1'!W:W,C262,'Planificación 2026-1'!H:H,"EN"))&gt;0,"P02"," ")</f>
        <v xml:space="preserve"> </v>
      </c>
      <c r="K262" s="108" t="str">
        <f>IF(SUM(COUNTIFS('Planificación 2026-1'!F:F,"PRINCIPAL",'Planificación 2026-1'!W:W,C262,'Planificación 2026-1'!H:H,"IS"))&gt;0,"P03"," ")</f>
        <v xml:space="preserve"> </v>
      </c>
      <c r="L262" s="108" t="str">
        <f>IF(SUM(COUNTIFS('Planificación 2026-1'!F:F,"PRINCIPAL",'Planificación 2026-1'!W:W,C262,'Planificación 2026-1'!H:H,"PS"))&gt;0,"P04"," ")</f>
        <v xml:space="preserve"> </v>
      </c>
      <c r="M262" s="108"/>
      <c r="N262" s="108" t="str">
        <f>IF(SUM(COUNTIFS('Planificación 2026-1'!F:F,"PRINCIPAL",'Planificación 2026-1'!W:W,C262,'Planificación 2026-1'!H:H,"IN"))&gt;0,"P06"," ")</f>
        <v xml:space="preserve"> </v>
      </c>
      <c r="O262" s="108" t="str">
        <f>IF(SUM(COUNTIFS('Planificación 2026-1'!F:F,"PRINCIPAL",'Planificación 2026-1'!W:W,C262,'Planificación 2026-1'!H:H,"CA"))&gt;0,"P07"," ")</f>
        <v xml:space="preserve"> </v>
      </c>
      <c r="P262" s="108" t="str">
        <f>IF(SUM(COUNTIFS('Planificación 2026-1'!F:F,"PRINCIPAL",'Planificación 2026-1'!W:W,C262,'Planificación 2026-1'!H:H,"DE"))&gt;0,"P08"," ")</f>
        <v xml:space="preserve"> </v>
      </c>
      <c r="Q262" s="108" t="str">
        <f>IF(SUM(COUNTIFS('Planificación 2026-1'!F:F,"PRINCIPAL",'Planificación 2026-1'!W:W,C262,'Planificación 2026-1'!H:H,"OB"))&gt;0,"P09"," ")</f>
        <v xml:space="preserve"> </v>
      </c>
      <c r="R262" s="108" t="str">
        <f>IF(SUM(COUNTIFS('Planificación 2026-1'!F:F,"PRINCIPAL",'Planificación 2026-1'!W:W,C262,'Planificación 2026-1'!H:H,"MH"))&gt;0,"P31"," ")</f>
        <v xml:space="preserve"> </v>
      </c>
      <c r="S262" s="108" t="str">
        <f>IF(SUM(COUNTIFS('Planificación 2026-1'!F:F,"PRINCIPAL",'Planificación 2026-1'!W:W,C262,'Planificación 2026-1'!H:H,"IC"))&gt;0,"P32"," ")</f>
        <v xml:space="preserve"> </v>
      </c>
      <c r="T262" s="108" t="str">
        <f>IF(SUM(COUNTIFS('Planificación 2026-1'!F:F,"PRINCIPAL",'Planificación 2026-1'!W:W,C262,'Planificación 2026-1'!H:H,"AR"))&gt;0,"P34"," ")</f>
        <v xml:space="preserve"> </v>
      </c>
      <c r="U262" s="108" t="str">
        <f>IF(SUM(COUNTIFS('Planificación 2026-1'!F:F,"PRINCIPAL",'Planificación 2026-1'!W:W,C262,'Planificación 2026-1'!H:H,"T1"))&gt;0,"P35"," ")</f>
        <v xml:space="preserve"> </v>
      </c>
      <c r="V262" s="108" t="str">
        <f>IF(SUM(COUNTIFS('Planificación 2026-1'!F:F,"PRINCIPAL",'Planificación 2026-1'!W:W,C262,'Planificación 2026-1'!H:H,"T3"))&gt;0,"P36"," ")</f>
        <v xml:space="preserve"> </v>
      </c>
      <c r="W262" s="108" t="str">
        <f>IF(SUM(COUNTIFS('Planificación 2026-1'!F:F,"PRINCIPAL",'Planificación 2026-1'!W:W,C262,'Planificación 2026-1'!H:H,"T2"))&gt;0,"P37"," ")</f>
        <v xml:space="preserve"> </v>
      </c>
      <c r="X262" s="108" t="str">
        <f>IF(SUM(COUNTIFS('Planificación 2026-1'!F:F,"PRINCIPAL",'Planificación 2026-1'!W:W,C262,'Planificación 2026-1'!H:H,"AE"))&gt;0,"P38"," ")</f>
        <v xml:space="preserve"> </v>
      </c>
      <c r="Y262" s="108" t="str">
        <f>IF(SUM(COUNTIFS('Planificación 2026-1'!F:F,"PRINCIPAL",'Planificación 2026-1'!W:W,C262,'Planificación 2026-1'!H:H,"T4"))&gt;0,"P55"," ")</f>
        <v xml:space="preserve"> </v>
      </c>
      <c r="Z262" s="108" t="str">
        <f>IF(SUM(COUNTIFS('Planificación 2026-1'!F:F,"FILIAL",'Planificación 2026-1'!W:W,C262,'Planificación 2026-1'!H:H,"AF"))&gt;0," P01"," ")</f>
        <v xml:space="preserve"> </v>
      </c>
      <c r="AA262" s="108" t="str">
        <f>IF(SUM(COUNTIFS('Planificación 2026-1'!F:F,"FILIAL",'Planificación 2026-1'!W:W,C262,'Planificación 2026-1'!H:H,"EN"))&gt;0,"P02"," ")</f>
        <v xml:space="preserve"> </v>
      </c>
      <c r="AB262" s="108" t="str">
        <f>IF(SUM(COUNTIFS('Planificación 2026-1'!F:F,"FILIAL",'Planificación 2026-1'!W:W,C262,'Planificación 2026-1'!H:H,"IS"))&gt;0,"P03"," ")</f>
        <v xml:space="preserve"> </v>
      </c>
      <c r="AC262" s="108" t="str">
        <f>IF(SUM(COUNTIFS('Planificación 2026-1'!F:F,"FILIAL",'Planificación 2026-1'!W:W,C262,'Planificación 2026-1'!H:H,"PS"))&gt;0,"P04"," ")</f>
        <v xml:space="preserve"> </v>
      </c>
      <c r="AD262" s="108"/>
      <c r="AE262" s="108" t="str">
        <f>IF(SUM(COUNTIFS('Planificación 2026-1'!F:F,"FILIAL",'Planificación 2026-1'!W:W,C262,'Planificación 2026-1'!H:H,"IN"))&gt;0,"P06"," ")</f>
        <v xml:space="preserve"> </v>
      </c>
      <c r="AF262" s="108" t="str">
        <f>IF(SUM(COUNTIFS('Planificación 2026-1'!F:F,"FILIAL",'Planificación 2026-1'!W:W,C262,'Planificación 2026-1'!H:H,"CA"))&gt;0,"P07"," ")</f>
        <v xml:space="preserve"> </v>
      </c>
      <c r="AG262" s="108" t="str">
        <f>IF(SUM(COUNTIFS('Planificación 2026-1'!F:F,"FILIAL",'Planificación 2026-1'!W:W,C262,'Planificación 2026-1'!H:H,"DE"))&gt;0,"P08"," ")</f>
        <v xml:space="preserve"> </v>
      </c>
      <c r="AH262" s="108" t="str">
        <f>IF(SUM(COUNTIFS('Planificación 2026-1'!F:F,"FILIAL",'Planificación 2026-1'!W:W,C262,'Planificación 2026-1'!H:H,"OB"))&gt;0,"P09"," ")</f>
        <v xml:space="preserve"> </v>
      </c>
      <c r="AI262" s="108" t="str">
        <f>IF(SUM(COUNTIFS('Planificación 2026-1'!F:F,"FILIAL",'Planificación 2026-1'!W:W,C262,'Planificación 2026-1'!H:H,"MH"))&gt;0,"P31"," ")</f>
        <v xml:space="preserve"> </v>
      </c>
      <c r="AJ262" s="108" t="str">
        <f>IF(SUM(COUNTIFS('Planificación 2026-1'!F:F,"FILIAL",'Planificación 2026-1'!W:W,C262,'Planificación 2026-1'!H:H,"IC"))&gt;0,"P32"," ")</f>
        <v xml:space="preserve"> </v>
      </c>
      <c r="AK262" s="108" t="str">
        <f>IF(SUM(COUNTIFS('Planificación 2026-1'!F:F,"FILIAL",'Planificación 2026-1'!W:W,C262,'Planificación 2026-1'!H:H,"AR"))&gt;0,"P34"," ")</f>
        <v xml:space="preserve"> </v>
      </c>
      <c r="AL262" s="108" t="str">
        <f>IF(SUM(COUNTIFS('Planificación 2026-1'!F:F,"FILIAL",'Planificación 2026-1'!W:W,C262,'Planificación 2026-1'!H:H,"T1"))&gt;0,"P35"," ")</f>
        <v xml:space="preserve"> </v>
      </c>
      <c r="AM262" s="108" t="str">
        <f>IF(SUM(COUNTIFS('Planificación 2026-1'!F:F,"FILIAL",'Planificación 2026-1'!W:W,C262,'Planificación 2026-1'!H:H,"T3"))&gt;0,"P36"," ")</f>
        <v xml:space="preserve"> </v>
      </c>
      <c r="AN262" s="108" t="str">
        <f>IF(SUM(COUNTIFS('Planificación 2026-1'!F:F,"FILIAL",'Planificación 2026-1'!W:W,C262,'Planificación 2026-1'!H:H,"T2"))&gt;0,"P37"," ")</f>
        <v xml:space="preserve"> </v>
      </c>
      <c r="AO262" s="108" t="str">
        <f>IF(SUM(COUNTIFS('Planificación 2026-1'!F:F,"FILIAL",'Planificación 2026-1'!W:W,C262,'Planificación 2026-1'!H:H,"AE"))&gt;0,"P38"," ")</f>
        <v xml:space="preserve"> </v>
      </c>
      <c r="AP262" s="108" t="str">
        <f>IF(SUM(COUNTIFS('Planificación 2026-1'!F:F,"FILIAL",'Planificación 2026-1'!W:W,C262,'Planificación 2026-1'!H:H,"T4"))&gt;0,"P55"," ")</f>
        <v xml:space="preserve"> </v>
      </c>
      <c r="AQ262" s="108" t="str">
        <f>IF(SUM(COUNTIFS('Planificación 2026-1'!F:F,"SUNAMPE",'Planificación 2026-1'!W:W,C262,'Planificación 2026-1'!H:H,"AF"))&gt;0," P01"," ")</f>
        <v xml:space="preserve"> </v>
      </c>
      <c r="AR262" s="108" t="str">
        <f>IF(SUM(COUNTIFS('Planificación 2026-1'!F:F,"SUNAMPE",'Planificación 2026-1'!W:W,C262,'Planificación 2026-1'!H:H,"EN"))&gt;0,"P02"," ")</f>
        <v xml:space="preserve"> </v>
      </c>
      <c r="AS262" s="108" t="str">
        <f>IF(SUM(COUNTIFS('Planificación 2026-1'!F:F,"SUNAMPE",'Planificación 2026-1'!W:W,C262,'Planificación 2026-1'!H:H,"IS"))&gt;0,"P03"," ")</f>
        <v xml:space="preserve"> </v>
      </c>
      <c r="AT262" s="108" t="str">
        <f>IF(SUM(COUNTIFS('Planificación 2026-1'!F:F,"SUNAMPE",'Planificación 2026-1'!W:W,C262,'Planificación 2026-1'!H:H,"PS"))&gt;0,"P04"," ")</f>
        <v xml:space="preserve"> </v>
      </c>
      <c r="AU262" s="108"/>
      <c r="AV262" s="108" t="str">
        <f>IF(SUM(COUNTIFS('Planificación 2026-1'!F:F,"SUNAMPE",'Planificación 2026-1'!W:W,C262,'Planificación 2026-1'!H:H,"IN"))&gt;0,"P06"," ")</f>
        <v xml:space="preserve"> </v>
      </c>
      <c r="AW262" s="108" t="str">
        <f>IF(SUM(COUNTIFS('Planificación 2026-1'!F:F,"SUNAMPE",'Planificación 2026-1'!W:W,C262,'Planificación 2026-1'!H:H,"CA"))&gt;0,"P07"," ")</f>
        <v xml:space="preserve"> </v>
      </c>
      <c r="AX262" s="108" t="str">
        <f>IF(SUM(COUNTIFS('Planificación 2026-1'!F:F,"SUNAMPE",'Planificación 2026-1'!W:W,C262,'Planificación 2026-1'!H:H,"DE"))&gt;0,"P08"," ")</f>
        <v xml:space="preserve"> </v>
      </c>
      <c r="AY262" s="108" t="str">
        <f>IF(SUM(COUNTIFS('Planificación 2026-1'!F:F,"SUNAMPE",'Planificación 2026-1'!W:W,C262,'Planificación 2026-1'!H:H,"OB"))&gt;0,"P09"," ")</f>
        <v xml:space="preserve"> </v>
      </c>
      <c r="AZ262" s="108" t="str">
        <f>IF(SUM(COUNTIFS('Planificación 2026-1'!F:F,"SUNAMPE",'Planificación 2026-1'!W:W,C262,'Planificación 2026-1'!H:H,"MH"))&gt;0,"P31"," ")</f>
        <v xml:space="preserve"> </v>
      </c>
      <c r="BA262" s="108" t="str">
        <f>IF(SUM(COUNTIFS('Planificación 2026-1'!F:F,"SUNAMPE",'Planificación 2026-1'!W:W,C262,'Planificación 2026-1'!H:H,"IC"))&gt;0,"P32"," ")</f>
        <v xml:space="preserve"> </v>
      </c>
      <c r="BB262" s="108" t="str">
        <f>IF(SUM(COUNTIFS('Planificación 2026-1'!F:F,"SUNAMPE",'Planificación 2026-1'!W:W,C262,'Planificación 2026-1'!H:H,"AR"))&gt;0,"P34"," ")</f>
        <v xml:space="preserve"> </v>
      </c>
      <c r="BC262" s="108" t="str">
        <f>IF(SUM(COUNTIFS('Planificación 2026-1'!F:F,"SUNAMPE",'Planificación 2026-1'!W:W,C262,'Planificación 2026-1'!H:H,"T1"))&gt;0,"P35"," ")</f>
        <v xml:space="preserve"> </v>
      </c>
      <c r="BD262" s="108" t="str">
        <f>IF(SUM(COUNTIFS('Planificación 2026-1'!F:F,"SUNAMPE",'Planificación 2026-1'!W:W,C262,'Planificación 2026-1'!H:H,"T3"))&gt;0,"P36"," ")</f>
        <v xml:space="preserve"> </v>
      </c>
      <c r="BE262" s="108" t="str">
        <f>IF(SUM(COUNTIFS('Planificación 2026-1'!F:F,"SUNAMPE",'Planificación 2026-1'!W:W,C262,'Planificación 2026-1'!H:H,"T2"))&gt;0,"P37"," ")</f>
        <v xml:space="preserve"> </v>
      </c>
      <c r="BF262" s="108" t="str">
        <f>IF(SUM(COUNTIFS('Planificación 2026-1'!F:F,"SUNAMPE",'Planificación 2026-1'!W:W,C262,'Planificación 2026-1'!H:H,"AE"))&gt;0,"P38"," ")</f>
        <v xml:space="preserve"> </v>
      </c>
      <c r="BG262" s="108" t="str">
        <f>IF(SUM(COUNTIFS('Planificación 2026-1'!F:F,"SUNAMPE",'Planificación 2026-1'!W:W,C262,'Planificación 2026-1'!H:H,"T4"))&gt;0,"P55"," ")</f>
        <v xml:space="preserve"> </v>
      </c>
      <c r="BH262" s="108" t="str">
        <f>IF(SUM(COUNTIFS('Planificación 2026-1'!F:F,"HUAURA",'Planificación 2026-1'!W:W,C262,'Planificación 2026-1'!H:H,"AF"))&gt;0," P01"," ")</f>
        <v xml:space="preserve"> </v>
      </c>
      <c r="BI262" s="108" t="str">
        <f>IF(SUM(COUNTIFS('Planificación 2026-1'!F:F,"HUAURA",'Planificación 2026-1'!W:W,C262,'Planificación 2026-1'!H:H,"EN"))&gt;0,"P02"," ")</f>
        <v xml:space="preserve"> </v>
      </c>
      <c r="BJ262" s="108" t="str">
        <f>IF(SUM(COUNTIFS('Planificación 2026-1'!F:F,"HUAURA",'Planificación 2026-1'!W:W,C262,'Planificación 2026-1'!H:H,"IS"))&gt;0,"P03"," ")</f>
        <v xml:space="preserve"> </v>
      </c>
      <c r="BK262" s="108" t="str">
        <f>IF(SUM(COUNTIFS('Planificación 2026-1'!F:F,"HUAURA",'Planificación 2026-1'!W:W,C262,'Planificación 2026-1'!H:H,"PS"))&gt;0,"P04"," ")</f>
        <v xml:space="preserve"> </v>
      </c>
      <c r="BL262" s="108"/>
      <c r="BM262" s="108" t="str">
        <f>IF(SUM(COUNTIFS('Planificación 2026-1'!F:F,"HUAURA",'Planificación 2026-1'!W:W,C262,'Planificación 2026-1'!H:H,"IN"))&gt;0,"P06"," ")</f>
        <v xml:space="preserve"> </v>
      </c>
      <c r="BN262" s="108" t="str">
        <f>IF(SUM(COUNTIFS('Planificación 2026-1'!F:F,"HUAURA",'Planificación 2026-1'!W:W,C262,'Planificación 2026-1'!H:H,"CA"))&gt;0,"P07"," ")</f>
        <v xml:space="preserve"> </v>
      </c>
      <c r="BO262" s="108" t="str">
        <f>IF(SUM(COUNTIFS('Planificación 2026-1'!F:F,"HUAURA",'Planificación 2026-1'!W:W,C262,'Planificación 2026-1'!H:H,"DE"))&gt;0,"P08"," ")</f>
        <v xml:space="preserve"> </v>
      </c>
      <c r="BP262" s="108" t="str">
        <f>IF(SUM(COUNTIFS('Planificación 2026-1'!F:F,"HUAURA",'Planificación 2026-1'!W:W,C262,'Planificación 2026-1'!H:H,"OB"))&gt;0,"P09"," ")</f>
        <v xml:space="preserve"> </v>
      </c>
      <c r="BQ262" s="108" t="str">
        <f>IF(SUM(COUNTIFS('Planificación 2026-1'!F:F,"HUAURA",'Planificación 2026-1'!W:W,C262,'Planificación 2026-1'!H:H,"MH"))&gt;0,"P31"," ")</f>
        <v xml:space="preserve"> </v>
      </c>
      <c r="BR262" s="108" t="str">
        <f>IF(SUM(COUNTIFS('Planificación 2026-1'!F:F,"HUAURA",'Planificación 2026-1'!W:W,C262,'Planificación 2026-1'!H:H,"IC"))&gt;0,"P32"," ")</f>
        <v xml:space="preserve"> </v>
      </c>
      <c r="BS262" s="108" t="str">
        <f>IF(SUM(COUNTIFS('Planificación 2026-1'!F:F,"HUAURA",'Planificación 2026-1'!W:W,C262,'Planificación 2026-1'!H:H,"AR"))&gt;0,"P34"," ")</f>
        <v xml:space="preserve"> </v>
      </c>
      <c r="BT262" s="108" t="str">
        <f>IF(SUM(COUNTIFS('Planificación 2026-1'!F:F,"HUAURA",'Planificación 2026-1'!W:W,C262,'Planificación 2026-1'!H:H,"T1"))&gt;0,"P35"," ")</f>
        <v xml:space="preserve"> </v>
      </c>
      <c r="BU262" s="108" t="str">
        <f>IF(SUM(COUNTIFS('Planificación 2026-1'!F:F,"HUAURA",'Planificación 2026-1'!W:W,C262,'Planificación 2026-1'!H:H,"T3"))&gt;0,"P36"," ")</f>
        <v xml:space="preserve"> </v>
      </c>
      <c r="BV262" s="108" t="str">
        <f>IF(SUM(COUNTIFS('Planificación 2026-1'!F:F,"HUAURA",'Planificación 2026-1'!W:W,C262,'Planificación 2026-1'!H:H,"T2"))&gt;0,"P37"," ")</f>
        <v xml:space="preserve"> </v>
      </c>
      <c r="BW262" s="108" t="str">
        <f>IF(SUM(COUNTIFS('Planificación 2026-1'!F:F,"HUAURA",'Planificación 2026-1'!W:W,C262,'Planificación 2026-1'!H:H,"AE"))&gt;0,"P38"," ")</f>
        <v xml:space="preserve"> </v>
      </c>
      <c r="BX262" s="108" t="str">
        <f>IF(SUM(COUNTIFS('Planificación 2026-1'!F:F,"HUAURA",'Planificación 2026-1'!W:W,C262,'Planificación 2026-1'!H:H,"T4"))&gt;0,"P55"," ")</f>
        <v xml:space="preserve"> </v>
      </c>
      <c r="BY262" s="109">
        <f>SUMIFS('Planificación 2026-1'!R:R,'Planificación 2026-1'!W:W,C262,'Planificación 2026-1'!H:H,"AF",'Planificación 2026-1'!I:I,"&gt;2")</f>
        <v>0</v>
      </c>
      <c r="BZ262" s="109">
        <f>SUMIFS('Planificación 2026-1'!R:R,'Planificación 2026-1'!W:W,C262,'Planificación 2026-1'!H:H,"EN",'Planificación 2026-1'!I:I,"&gt;2")</f>
        <v>0</v>
      </c>
      <c r="CA262" s="109">
        <f>SUMIFS('Planificación 2026-1'!R:R,'Planificación 2026-1'!W:W,C262,'Planificación 2026-1'!H:H,"IS",'Planificación 2026-1'!I:I,"&gt;2")</f>
        <v>0</v>
      </c>
      <c r="CB262" s="109">
        <f>SUMIFS('Planificación 2026-1'!R:R,'Planificación 2026-1'!W:W,C262,'Planificación 2026-1'!H:H,"PS",'Planificación 2026-1'!I:I,"&gt;2")</f>
        <v>0</v>
      </c>
      <c r="CC262" s="109">
        <f>SUMIFS('Planificación 2026-1'!R:R,'Planificación 2026-1'!W:W,C262,'Planificación 2026-1'!H:H,"IN",'Planificación 2026-1'!I:I,"&gt;2")</f>
        <v>0</v>
      </c>
      <c r="CD262" s="109">
        <f>SUMIFS('Planificación 2026-1'!R:R,'Planificación 2026-1'!W:W,C262,'Planificación 2026-1'!H:H,"CA",'Planificación 2026-1'!I:I,"&gt;2")</f>
        <v>0</v>
      </c>
      <c r="CE262" s="109">
        <f>SUMIFS('Planificación 2026-1'!R:R,'Planificación 2026-1'!W:W,C262,'Planificación 2026-1'!H:H,"DE",'Planificación 2026-1'!I:I,"&gt;2")</f>
        <v>0</v>
      </c>
      <c r="CF262" s="109">
        <f>SUMIFS('Planificación 2026-1'!R:R,'Planificación 2026-1'!W:W,C262,'Planificación 2026-1'!H:H,"OB",'Planificación 2026-1'!I:I,"&gt;2")</f>
        <v>0</v>
      </c>
      <c r="CG262" s="109">
        <f>SUMIFS('Planificación 2026-1'!R:R,'Planificación 2026-1'!W:W,C262,'Planificación 2026-1'!H:H,"MH",'Planificación 2026-1'!I:I,"&gt;2")</f>
        <v>0</v>
      </c>
      <c r="CH262" s="109">
        <f>SUMIFS('Planificación 2026-1'!R:R,'Planificación 2026-1'!W:W,C262,'Planificación 2026-1'!H:H,"IC",'Planificación 2026-1'!I:I,"&gt;2")</f>
        <v>0</v>
      </c>
      <c r="CI262" s="109">
        <f>SUMIFS('Planificación 2026-1'!R:R,'Planificación 2026-1'!W:W,C262,'Planificación 2026-1'!H:H,"AR",'Planificación 2026-1'!I:I,"&gt;2")</f>
        <v>0</v>
      </c>
      <c r="CJ262" s="109">
        <f>SUMIFS('Planificación 2026-1'!R:R,'Planificación 2026-1'!W:W,C262,'Planificación 2026-1'!H:H,"T1",'Planificación 2026-1'!I:I,"&gt;2")</f>
        <v>0</v>
      </c>
      <c r="CK262" s="109">
        <f>SUMIFS('Planificación 2026-1'!R:R,'Planificación 2026-1'!W:W,C262,'Planificación 2026-1'!H:H,"T3",'Planificación 2026-1'!I:I,"&gt;2")</f>
        <v>0</v>
      </c>
      <c r="CL262" s="109">
        <f>SUMIFS('Planificación 2026-1'!R:R,'Planificación 2026-1'!W:W,C262,'Planificación 2026-1'!H:H,"T2",'Planificación 2026-1'!I:I,"&gt;2")</f>
        <v>0</v>
      </c>
      <c r="CM262" s="109">
        <f>SUMIFS('Planificación 2026-1'!R:R,'Planificación 2026-1'!W:W,C262,'Planificación 2026-1'!H:H,"AE",'Planificación 2026-1'!I:I,"&gt;2")</f>
        <v>0</v>
      </c>
      <c r="CN262" s="109">
        <f>SUMIFS('Planificación 2026-1'!R:R,'Planificación 2026-1'!W:W,C262,'Planificación 2026-1'!H:H,"T4",'Planificación 2026-1'!I:I,"&gt;2")</f>
        <v>0</v>
      </c>
      <c r="CO262" s="109">
        <f>SUMIFS('Planificación 2026-1'!R:R,'Planificación 2026-1'!W:W,C262,'Planificación 2026-1'!H:H,"AF",'Planificación 2026-1'!I:I,"&lt;3")</f>
        <v>0</v>
      </c>
      <c r="CP262" s="109">
        <f>SUMIFS('Planificación 2026-1'!R:R,'Planificación 2026-1'!W:W,C262,'Planificación 2026-1'!H:H,"EN",'Planificación 2026-1'!I:I,"&lt;3")</f>
        <v>0</v>
      </c>
      <c r="CQ262" s="109">
        <f>SUMIFS('Planificación 2026-1'!R:R,'Planificación 2026-1'!W:W,C262,'Planificación 2026-1'!H:H,"IS",'Planificación 2026-1'!I:I,"&lt;3")</f>
        <v>0</v>
      </c>
      <c r="CR262" s="109">
        <f>SUMIFS('Planificación 2026-1'!R:R,'Planificación 2026-1'!W:W,C262,'Planificación 2026-1'!H:H,"PS",'Planificación 2026-1'!I:I,"&lt;3")</f>
        <v>0</v>
      </c>
      <c r="CS262" s="109">
        <f>SUMIFS('Planificación 2026-1'!R:R,'Planificación 2026-1'!W:W,C262,'Planificación 2026-1'!H:H,"IN",'Planificación 2026-1'!I:I,"&lt;3")</f>
        <v>0</v>
      </c>
      <c r="CT262" s="109">
        <f>SUMIFS('Planificación 2026-1'!R:R,'Planificación 2026-1'!W:W,C262,'Planificación 2026-1'!H:H,"CA",'Planificación 2026-1'!I:I,"&lt;3")</f>
        <v>0</v>
      </c>
      <c r="CU262" s="109">
        <f>SUMIFS('Planificación 2026-1'!R:R,'Planificación 2026-1'!W:W,C262,'Planificación 2026-1'!H:H,"DE",'Planificación 2026-1'!I:I,"&lt;3")</f>
        <v>0</v>
      </c>
      <c r="CV262" s="109">
        <f>SUMIFS('Planificación 2026-1'!R:R,'Planificación 2026-1'!W:W,C262,'Planificación 2026-1'!H:H,"OB",'Planificación 2026-1'!I:I,"&lt;3")</f>
        <v>0</v>
      </c>
      <c r="CW262" s="109">
        <f>SUMIFS('Planificación 2026-1'!R:R,'Planificación 2026-1'!W:W,C262,'Planificación 2026-1'!H:H,"MH",'Planificación 2026-1'!I:I,"&lt;3")</f>
        <v>0</v>
      </c>
      <c r="CX262" s="109">
        <f>SUMIFS('Planificación 2026-1'!R:R,'Planificación 2026-1'!W:W,C262,'Planificación 2026-1'!H:H,"IC",'Planificación 2026-1'!I:I,"&lt;3")</f>
        <v>0</v>
      </c>
      <c r="CY262" s="109">
        <f>SUMIFS('Planificación 2026-1'!R:R,'Planificación 2026-1'!W:W,C262,'Planificación 2026-1'!H:H,"AR",'Planificación 2026-1'!I:I,"&lt;3")</f>
        <v>0</v>
      </c>
      <c r="CZ262" s="109">
        <f>SUMIFS('Planificación 2026-1'!R:R,'Planificación 2026-1'!W:W,C262,'Planificación 2026-1'!H:H,"T1",'Planificación 2026-1'!I:I,"&lt;3")</f>
        <v>0</v>
      </c>
      <c r="DA262" s="109">
        <f>SUMIFS('Planificación 2026-1'!R:R,'Planificación 2026-1'!W:W,C262,'Planificación 2026-1'!H:H,"T3",'Planificación 2026-1'!I:I,"&lt;3")</f>
        <v>0</v>
      </c>
      <c r="DB262" s="109">
        <f>SUMIFS('Planificación 2026-1'!R:R,'Planificación 2026-1'!W:W,C262,'Planificación 2026-1'!H:H,"T2",'Planificación 2026-1'!I:I,"&lt;3")</f>
        <v>0</v>
      </c>
      <c r="DC262" s="109">
        <f>SUMIFS('Planificación 2026-1'!R:R,'Planificación 2026-1'!W:W,C262,'Planificación 2026-1'!H:H,"AE",'Planificación 2026-1'!I:I,"&lt;3")</f>
        <v>0</v>
      </c>
      <c r="DD262" s="109">
        <f>SUMIFS('Planificación 2026-1'!R:R,'Planificación 2026-1'!W:W,C262,'Planificación 2026-1'!H:H,"T4",'Planificación 2026-1'!I:I,"&lt;3")</f>
        <v>0</v>
      </c>
      <c r="DE262" s="108" t="str">
        <f t="shared" ref="DE262:DE325" si="45">TRIM(CONCATENATE(I262,J262,K262,L262,M262,N262,O262,P262,Q262,R262,S262,T262,U262,V262,W262,X262,Y262))</f>
        <v/>
      </c>
      <c r="DF262" s="41">
        <f>IF(C262="","",SUMIFS('Planificación 2026-1'!R:R,'Planificación 2026-1'!W:W,C262,'Planificación 2026-1'!F:F,"PRINCIPAL",'Planificación 2026-1'!X:X,"VIRTUAL"))</f>
        <v>0</v>
      </c>
      <c r="DG262" s="41">
        <f>IF(C262="","",SUMIFS('Planificación 2026-1'!R:R,'Planificación 2026-1'!W:W,C262,'Planificación 2026-1'!F:F,"PRINCIPAL",'Planificación 2026-1'!X:X,"PRESENCIAL"))</f>
        <v>0</v>
      </c>
      <c r="DH262" s="41">
        <f>IF(C262="","",SUMIFS('Planificación 2026-1'!R:R,'Planificación 2026-1'!W:W,C262,'Planificación 2026-1'!F:F,"PRINCIPAL",'Planificación 2026-1'!X:X,"HIBRIDO PRESENCIAL"))</f>
        <v>0</v>
      </c>
      <c r="DI262" s="108" t="str">
        <f t="shared" ref="DI262:DI325" si="46">TRIM(CONCATENATE(Z262,AA262,AB262,AC262,AD262,AE262,AF262,AG262,AH262,AI262,AJ262,AK262,AL262,AM262,AN262,AO262,AP262))</f>
        <v/>
      </c>
      <c r="DJ262" s="108">
        <f>IF(C262="","",SUMIFS('Planificación 2026-1'!R:R,'Planificación 2026-1'!W:W,C262,'Planificación 2026-1'!F:F,"FILIAL",'Planificación 2026-1'!X:X,"VIRTUAL"))</f>
        <v>0</v>
      </c>
      <c r="DK262" s="110">
        <f>IF(C262="","",SUMIFS('Planificación 2026-1'!R:R,'Planificación 2026-1'!W:W,C262,'Planificación 2026-1'!F:F,"FILIAL",'Planificación 2026-1'!X:X,"PRESENCIAL"))</f>
        <v>0</v>
      </c>
      <c r="DL262" s="61">
        <f>IF(C262="","",SUMIFS('Planificación 2026-1'!R:R,'Planificación 2026-1'!W:W,C262,'Planificación 2026-1'!F:F,"FILIAL",'Planificación 2026-1'!X:X,"HIBRIDO PRESENCIAL"))</f>
        <v>0</v>
      </c>
      <c r="DM262" s="111" t="str">
        <f t="shared" ref="DM262:DM325" si="47">TRIM(CONCATENATE(AQ262,AR262,AS262,AT262,AU262,AV262,AW262,AX262,AY262,AZ262,BA262,BB262,BC262,BD262,BE262,BF262,BG262))</f>
        <v/>
      </c>
      <c r="DN262" s="108">
        <f>IF(C262="","",SUMIFS('Planificación 2026-1'!R:R,'Planificación 2026-1'!W:W,C262,'Planificación 2026-1'!F:F,"SUNAMPE",'Planificación 2026-1'!X:X,"VIRTUAL"))</f>
        <v>0</v>
      </c>
      <c r="DO262" s="61">
        <f>IF(C262="","",SUMIFS('Planificación 2026-1'!R:R,'Planificación 2026-1'!W:W,C262,'Planificación 2026-1'!F:F,"SUNAMPE",'Planificación 2026-1'!X:X,"PRESENCIAL"))</f>
        <v>0</v>
      </c>
      <c r="DP262" s="111" t="str">
        <f t="shared" ref="DP262:DP325" si="48">TRIM(CONCATENATE(BH262,BI262,BJ262,BK262,BL262,BM262,BN262,BO262,BP262,BQ262,BR262,BS262,BT262,BU262,BV262,BW262,BX262))</f>
        <v/>
      </c>
      <c r="DQ262" s="108">
        <f>IF(C262="","",SUMIFS('Planificación 2026-1'!R:R,'Planificación 2026-1'!W:W,C262,'Planificación 2026-1'!F:F,"HUAURA",'Planificación 2026-1'!X:X,"VIRTUAL"))</f>
        <v>0</v>
      </c>
      <c r="DR262" s="61">
        <f>IF(C262="","",SUMIFS('Planificación 2026-1'!R:R,'Planificación 2026-1'!W:W,C262,'Planificación 2026-1'!F:F,"HUAURA",'Planificación 2026-1'!X:X,"PRESENCIAL"))</f>
        <v>0</v>
      </c>
      <c r="DS262" s="76">
        <f>SUMIFS('Planificación 2026-1'!R:R,'Planificación 2026-1'!W:W,C262,'Planificación 2026-1'!F:F,"PRINCIPAL",'Planificación 2026-1'!X:X,"VIRTUAL",'Planificación 2026-1'!I:I,"&gt;2")</f>
        <v>0</v>
      </c>
      <c r="DT262" s="76">
        <f>SUMIFS('Planificación 2026-1'!R:R,'Planificación 2026-1'!W:W,C262,'Planificación 2026-1'!F:F,"PRINCIPAL",'Planificación 2026-1'!X:X,"&lt;&gt;VIRTUAL",'Planificación 2026-1'!I:I,"&gt;2")</f>
        <v>0</v>
      </c>
      <c r="DU262" s="76">
        <f>SUMIFS('Planificación 2026-1'!R:R,'Planificación 2026-1'!W:W,C262,'Planificación 2026-1'!F:F,"SUNAMPE",'Planificación 2026-1'!X:X,"VIRTUAL",'Planificación 2026-1'!I:I,"&gt;2")</f>
        <v>0</v>
      </c>
      <c r="DV262" s="76">
        <f>SUMIFS('Planificación 2026-1'!R:R,'Planificación 2026-1'!W:W,C262,'Planificación 2026-1'!F:F,"SUNAMPE",'Planificación 2026-1'!X:X,"&lt;&gt;VIRTUAL",'Planificación 2026-1'!I:I,"&gt;2")</f>
        <v>0</v>
      </c>
      <c r="DW262" s="76">
        <f>SUMIFS('Planificación 2026-1'!R:R,'Planificación 2026-1'!W:W,C262,'Planificación 2026-1'!F:F,"FILIAL",'Planificación 2026-1'!X:X,"VIRTUAL",'Planificación 2026-1'!I:I,"&gt;2")</f>
        <v>0</v>
      </c>
      <c r="DX262" s="76">
        <f>SUMIFS('Planificación 2026-1'!R:R,'Planificación 2026-1'!W:W,C262,'Planificación 2026-1'!F:F,"FILIAL",'Planificación 2026-1'!X:X,"&lt;&gt;VIRTUAL",'Planificación 2026-1'!I:I,"&gt;2")</f>
        <v>0</v>
      </c>
      <c r="DY262" s="76">
        <f>SUMIFS('Planificación 2026-1'!R:R,'Planificación 2026-1'!W:W,C262,'Planificación 2026-1'!F:F,"PORUMA",'Planificación 2026-1'!X:X,"VIRTUAL",'Planificación 2026-1'!I:I,"&gt;2")</f>
        <v>0</v>
      </c>
      <c r="DZ262" s="76">
        <f>SUMIFS('Planificación 2026-1'!R:R,'Planificación 2026-1'!W:W,C262,'Planificación 2026-1'!F:F,"PORUMA",'Planificación 2026-1'!X:X,"&lt;&gt;VIRTUAL",'Planificación 2026-1'!I:I,"&gt;2")</f>
        <v>0</v>
      </c>
      <c r="EA262" s="76">
        <f>SUMIFS('Planificación 2026-1'!R:R,'Planificación 2026-1'!W:W,C262,'Planificación 2026-1'!F:F,"HUAURA",'Planificación 2026-1'!X:X,"VIRTUAL",'Planificación 2026-1'!I:I,"&gt;2")</f>
        <v>0</v>
      </c>
      <c r="EB262" s="76">
        <f>SUMIFS('Planificación 2026-1'!R:R,'Planificación 2026-1'!W:W,C262,'Planificación 2026-1'!F:F,"HUAURA",'Planificación 2026-1'!X:X,"&lt;&gt;VIRTUAL",'Planificación 2026-1'!I:I,"&gt;2")</f>
        <v>0</v>
      </c>
      <c r="EC262" s="76">
        <f>SUMIFS('Planificación 2026-1'!R:R,'Planificación 2026-1'!W:W,C262,'Planificación 2026-1'!F:F,"PRINCIPAL",'Planificación 2026-1'!X:X,"VIRTUAL",'Planificación 2026-1'!I:I,"&lt;3")</f>
        <v>0</v>
      </c>
      <c r="ED262" s="76">
        <f>SUMIFS('Planificación 2026-1'!R:R,'Planificación 2026-1'!W:W,C262,'Planificación 2026-1'!F:F,"PRINCIPAL",'Planificación 2026-1'!X:X,"&lt;&gt;VIRTUAL",'Planificación 2026-1'!I:I,"&lt;3")</f>
        <v>0</v>
      </c>
      <c r="EE262" s="76">
        <f>SUMIFS('Planificación 2026-1'!R:R,'Planificación 2026-1'!W:W,C262,'Planificación 2026-1'!F:F,"SUNAMPE",'Planificación 2026-1'!X:X,"VIRTUAL",'Planificación 2026-1'!I:I,"&lt;3")</f>
        <v>0</v>
      </c>
      <c r="EF262" s="76">
        <f>SUMIFS('Planificación 2026-1'!R:R,'Planificación 2026-1'!W:W,C262,'Planificación 2026-1'!F:F,"SUNAMPE",'Planificación 2026-1'!X:X,"&lt;&gt;VIRTUAL",'Planificación 2026-1'!I:I,"&lt;3")</f>
        <v>0</v>
      </c>
      <c r="EG262" s="76">
        <f>SUMIFS('Planificación 2026-1'!R:R,'Planificación 2026-1'!W:W,C262,'Planificación 2026-1'!F:F,"FILIAL",'Planificación 2026-1'!X:X,"VIRTUAL",'Planificación 2026-1'!I:I,"&lt;3")</f>
        <v>0</v>
      </c>
      <c r="EH262" s="76">
        <f>SUMIFS('Planificación 2026-1'!R:R,'Planificación 2026-1'!W:W,C262,'Planificación 2026-1'!F:F,"FILIAL",'Planificación 2026-1'!X:X,"&lt;&gt;VIRTUAL",'Planificación 2026-1'!I:I,"&lt;3")</f>
        <v>0</v>
      </c>
      <c r="EI262" s="76">
        <f>SUMIFS('Planificación 2026-1'!R:R,'Planificación 2026-1'!W:W,C262,'Planificación 2026-1'!F:F,"PORUMA",'Planificación 2026-1'!X:X,"VIRTUAL",'Planificación 2026-1'!I:I,"&lt;3")</f>
        <v>0</v>
      </c>
      <c r="EJ262" s="76">
        <f>SUMIFS('Planificación 2026-1'!R:R,'Planificación 2026-1'!W:W,C262,'Planificación 2026-1'!F:F,"PORUMA",'Planificación 2026-1'!X:X,"&lt;&gt;VIRTUAL",'Planificación 2026-1'!I:I,"&lt;3")</f>
        <v>0</v>
      </c>
      <c r="EK262" s="76">
        <f>SUMIFS('Planificación 2026-1'!R:R,'Planificación 2026-1'!W:W,C262,'Planificación 2026-1'!F:F,"HUAURA",'Planificación 2026-1'!X:X,"VIRTUAL",'Planificación 2026-1'!I:I,"&lt;3")</f>
        <v>0</v>
      </c>
      <c r="EL262" s="76">
        <f>SUMIFS('Planificación 2026-1'!R:R,'Planificación 2026-1'!W:W,C262,'Planificación 2026-1'!F:F,"HUAURA",'Planificación 2026-1'!X:X,"&lt;&gt;VIRTUAL",'Planificación 2026-1'!I:I,"&lt;3")</f>
        <v>0</v>
      </c>
      <c r="EM262" s="76"/>
      <c r="EN262" s="76">
        <f t="shared" si="41"/>
        <v>0</v>
      </c>
      <c r="EO262" s="76">
        <f t="shared" si="42"/>
        <v>0</v>
      </c>
      <c r="EP262" s="76" t="b">
        <f t="shared" si="43"/>
        <v>1</v>
      </c>
      <c r="EQ262" s="76" t="str">
        <f t="shared" si="44"/>
        <v/>
      </c>
      <c r="ER262" s="76" t="str">
        <f t="shared" ref="ER262:ER325" si="49">IF(EN262=0,"PRESENCIAL",IF(EO262=0,"VIRTUAL",IF(EN262&gt;EO262,"MAS VIRTUAL",IF(EO262&gt;EN262,"MAS PRESENCIAL","AMBOS"))))</f>
        <v>PRESENCIAL</v>
      </c>
    </row>
    <row r="263" spans="1:148" hidden="1">
      <c r="A263" s="83"/>
      <c r="B263" s="119">
        <v>260</v>
      </c>
      <c r="C263" s="115" t="s">
        <v>436</v>
      </c>
      <c r="D263" s="112">
        <f>SUMIF('Planificación 2026-1'!W:W,C263,'Planificación 2026-1'!R:R)</f>
        <v>0</v>
      </c>
      <c r="E263" s="114" t="s">
        <v>173</v>
      </c>
      <c r="F263" s="115" t="s">
        <v>171</v>
      </c>
      <c r="G263" s="115" t="s">
        <v>153</v>
      </c>
      <c r="H263" s="115" t="s">
        <v>123</v>
      </c>
      <c r="I263" s="107" t="str">
        <f>IF(SUM(COUNTIFS('Planificación 2026-1'!F:F,"PRINCIPAL",'Planificación 2026-1'!W:W,C263,'Planificación 2026-1'!H:H,"AF"))&gt;0,"P01"," ")</f>
        <v xml:space="preserve"> </v>
      </c>
      <c r="J263" s="108" t="str">
        <f>IF(SUM(COUNTIFS('Planificación 2026-1'!F:F,"PRINCIPAL",'Planificación 2026-1'!W:W,C263,'Planificación 2026-1'!H:H,"EN"))&gt;0,"P02"," ")</f>
        <v xml:space="preserve"> </v>
      </c>
      <c r="K263" s="108" t="str">
        <f>IF(SUM(COUNTIFS('Planificación 2026-1'!F:F,"PRINCIPAL",'Planificación 2026-1'!W:W,C263,'Planificación 2026-1'!H:H,"IS"))&gt;0,"P03"," ")</f>
        <v xml:space="preserve"> </v>
      </c>
      <c r="L263" s="108" t="str">
        <f>IF(SUM(COUNTIFS('Planificación 2026-1'!F:F,"PRINCIPAL",'Planificación 2026-1'!W:W,C263,'Planificación 2026-1'!H:H,"PS"))&gt;0,"P04"," ")</f>
        <v xml:space="preserve"> </v>
      </c>
      <c r="M263" s="108"/>
      <c r="N263" s="108" t="str">
        <f>IF(SUM(COUNTIFS('Planificación 2026-1'!F:F,"PRINCIPAL",'Planificación 2026-1'!W:W,C263,'Planificación 2026-1'!H:H,"IN"))&gt;0,"P06"," ")</f>
        <v xml:space="preserve"> </v>
      </c>
      <c r="O263" s="108" t="str">
        <f>IF(SUM(COUNTIFS('Planificación 2026-1'!F:F,"PRINCIPAL",'Planificación 2026-1'!W:W,C263,'Planificación 2026-1'!H:H,"CA"))&gt;0,"P07"," ")</f>
        <v xml:space="preserve"> </v>
      </c>
      <c r="P263" s="108" t="str">
        <f>IF(SUM(COUNTIFS('Planificación 2026-1'!F:F,"PRINCIPAL",'Planificación 2026-1'!W:W,C263,'Planificación 2026-1'!H:H,"DE"))&gt;0,"P08"," ")</f>
        <v xml:space="preserve"> </v>
      </c>
      <c r="Q263" s="108" t="str">
        <f>IF(SUM(COUNTIFS('Planificación 2026-1'!F:F,"PRINCIPAL",'Planificación 2026-1'!W:W,C263,'Planificación 2026-1'!H:H,"OB"))&gt;0,"P09"," ")</f>
        <v xml:space="preserve"> </v>
      </c>
      <c r="R263" s="108" t="str">
        <f>IF(SUM(COUNTIFS('Planificación 2026-1'!F:F,"PRINCIPAL",'Planificación 2026-1'!W:W,C263,'Planificación 2026-1'!H:H,"MH"))&gt;0,"P31"," ")</f>
        <v xml:space="preserve"> </v>
      </c>
      <c r="S263" s="108" t="str">
        <f>IF(SUM(COUNTIFS('Planificación 2026-1'!F:F,"PRINCIPAL",'Planificación 2026-1'!W:W,C263,'Planificación 2026-1'!H:H,"IC"))&gt;0,"P32"," ")</f>
        <v xml:space="preserve"> </v>
      </c>
      <c r="T263" s="108" t="str">
        <f>IF(SUM(COUNTIFS('Planificación 2026-1'!F:F,"PRINCIPAL",'Planificación 2026-1'!W:W,C263,'Planificación 2026-1'!H:H,"AR"))&gt;0,"P34"," ")</f>
        <v xml:space="preserve"> </v>
      </c>
      <c r="U263" s="108" t="str">
        <f>IF(SUM(COUNTIFS('Planificación 2026-1'!F:F,"PRINCIPAL",'Planificación 2026-1'!W:W,C263,'Planificación 2026-1'!H:H,"T1"))&gt;0,"P35"," ")</f>
        <v xml:space="preserve"> </v>
      </c>
      <c r="V263" s="108" t="str">
        <f>IF(SUM(COUNTIFS('Planificación 2026-1'!F:F,"PRINCIPAL",'Planificación 2026-1'!W:W,C263,'Planificación 2026-1'!H:H,"T3"))&gt;0,"P36"," ")</f>
        <v xml:space="preserve"> </v>
      </c>
      <c r="W263" s="108" t="str">
        <f>IF(SUM(COUNTIFS('Planificación 2026-1'!F:F,"PRINCIPAL",'Planificación 2026-1'!W:W,C263,'Planificación 2026-1'!H:H,"T2"))&gt;0,"P37"," ")</f>
        <v xml:space="preserve"> </v>
      </c>
      <c r="X263" s="108" t="str">
        <f>IF(SUM(COUNTIFS('Planificación 2026-1'!F:F,"PRINCIPAL",'Planificación 2026-1'!W:W,C263,'Planificación 2026-1'!H:H,"AE"))&gt;0,"P38"," ")</f>
        <v xml:space="preserve"> </v>
      </c>
      <c r="Y263" s="108" t="str">
        <f>IF(SUM(COUNTIFS('Planificación 2026-1'!F:F,"PRINCIPAL",'Planificación 2026-1'!W:W,C263,'Planificación 2026-1'!H:H,"T4"))&gt;0,"P55"," ")</f>
        <v xml:space="preserve"> </v>
      </c>
      <c r="Z263" s="108" t="str">
        <f>IF(SUM(COUNTIFS('Planificación 2026-1'!F:F,"FILIAL",'Planificación 2026-1'!W:W,C263,'Planificación 2026-1'!H:H,"AF"))&gt;0," P01"," ")</f>
        <v xml:space="preserve"> </v>
      </c>
      <c r="AA263" s="108" t="str">
        <f>IF(SUM(COUNTIFS('Planificación 2026-1'!F:F,"FILIAL",'Planificación 2026-1'!W:W,C263,'Planificación 2026-1'!H:H,"EN"))&gt;0,"P02"," ")</f>
        <v xml:space="preserve"> </v>
      </c>
      <c r="AB263" s="108" t="str">
        <f>IF(SUM(COUNTIFS('Planificación 2026-1'!F:F,"FILIAL",'Planificación 2026-1'!W:W,C263,'Planificación 2026-1'!H:H,"IS"))&gt;0,"P03"," ")</f>
        <v xml:space="preserve"> </v>
      </c>
      <c r="AC263" s="108" t="str">
        <f>IF(SUM(COUNTIFS('Planificación 2026-1'!F:F,"FILIAL",'Planificación 2026-1'!W:W,C263,'Planificación 2026-1'!H:H,"PS"))&gt;0,"P04"," ")</f>
        <v xml:space="preserve"> </v>
      </c>
      <c r="AD263" s="108"/>
      <c r="AE263" s="108" t="str">
        <f>IF(SUM(COUNTIFS('Planificación 2026-1'!F:F,"FILIAL",'Planificación 2026-1'!W:W,C263,'Planificación 2026-1'!H:H,"IN"))&gt;0,"P06"," ")</f>
        <v xml:space="preserve"> </v>
      </c>
      <c r="AF263" s="108" t="str">
        <f>IF(SUM(COUNTIFS('Planificación 2026-1'!F:F,"FILIAL",'Planificación 2026-1'!W:W,C263,'Planificación 2026-1'!H:H,"CA"))&gt;0,"P07"," ")</f>
        <v xml:space="preserve"> </v>
      </c>
      <c r="AG263" s="108" t="str">
        <f>IF(SUM(COUNTIFS('Planificación 2026-1'!F:F,"FILIAL",'Planificación 2026-1'!W:W,C263,'Planificación 2026-1'!H:H,"DE"))&gt;0,"P08"," ")</f>
        <v xml:space="preserve"> </v>
      </c>
      <c r="AH263" s="108" t="str">
        <f>IF(SUM(COUNTIFS('Planificación 2026-1'!F:F,"FILIAL",'Planificación 2026-1'!W:W,C263,'Planificación 2026-1'!H:H,"OB"))&gt;0,"P09"," ")</f>
        <v xml:space="preserve"> </v>
      </c>
      <c r="AI263" s="108" t="str">
        <f>IF(SUM(COUNTIFS('Planificación 2026-1'!F:F,"FILIAL",'Planificación 2026-1'!W:W,C263,'Planificación 2026-1'!H:H,"MH"))&gt;0,"P31"," ")</f>
        <v xml:space="preserve"> </v>
      </c>
      <c r="AJ263" s="108" t="str">
        <f>IF(SUM(COUNTIFS('Planificación 2026-1'!F:F,"FILIAL",'Planificación 2026-1'!W:W,C263,'Planificación 2026-1'!H:H,"IC"))&gt;0,"P32"," ")</f>
        <v xml:space="preserve"> </v>
      </c>
      <c r="AK263" s="108" t="str">
        <f>IF(SUM(COUNTIFS('Planificación 2026-1'!F:F,"FILIAL",'Planificación 2026-1'!W:W,C263,'Planificación 2026-1'!H:H,"AR"))&gt;0,"P34"," ")</f>
        <v xml:space="preserve"> </v>
      </c>
      <c r="AL263" s="108" t="str">
        <f>IF(SUM(COUNTIFS('Planificación 2026-1'!F:F,"FILIAL",'Planificación 2026-1'!W:W,C263,'Planificación 2026-1'!H:H,"T1"))&gt;0,"P35"," ")</f>
        <v xml:space="preserve"> </v>
      </c>
      <c r="AM263" s="108" t="str">
        <f>IF(SUM(COUNTIFS('Planificación 2026-1'!F:F,"FILIAL",'Planificación 2026-1'!W:W,C263,'Planificación 2026-1'!H:H,"T3"))&gt;0,"P36"," ")</f>
        <v xml:space="preserve"> </v>
      </c>
      <c r="AN263" s="108" t="str">
        <f>IF(SUM(COUNTIFS('Planificación 2026-1'!F:F,"FILIAL",'Planificación 2026-1'!W:W,C263,'Planificación 2026-1'!H:H,"T2"))&gt;0,"P37"," ")</f>
        <v xml:space="preserve"> </v>
      </c>
      <c r="AO263" s="108" t="str">
        <f>IF(SUM(COUNTIFS('Planificación 2026-1'!F:F,"FILIAL",'Planificación 2026-1'!W:W,C263,'Planificación 2026-1'!H:H,"AE"))&gt;0,"P38"," ")</f>
        <v xml:space="preserve"> </v>
      </c>
      <c r="AP263" s="108" t="str">
        <f>IF(SUM(COUNTIFS('Planificación 2026-1'!F:F,"FILIAL",'Planificación 2026-1'!W:W,C263,'Planificación 2026-1'!H:H,"T4"))&gt;0,"P55"," ")</f>
        <v xml:space="preserve"> </v>
      </c>
      <c r="AQ263" s="108" t="str">
        <f>IF(SUM(COUNTIFS('Planificación 2026-1'!F:F,"SUNAMPE",'Planificación 2026-1'!W:W,C263,'Planificación 2026-1'!H:H,"AF"))&gt;0," P01"," ")</f>
        <v xml:space="preserve"> </v>
      </c>
      <c r="AR263" s="108" t="str">
        <f>IF(SUM(COUNTIFS('Planificación 2026-1'!F:F,"SUNAMPE",'Planificación 2026-1'!W:W,C263,'Planificación 2026-1'!H:H,"EN"))&gt;0,"P02"," ")</f>
        <v xml:space="preserve"> </v>
      </c>
      <c r="AS263" s="108" t="str">
        <f>IF(SUM(COUNTIFS('Planificación 2026-1'!F:F,"SUNAMPE",'Planificación 2026-1'!W:W,C263,'Planificación 2026-1'!H:H,"IS"))&gt;0,"P03"," ")</f>
        <v xml:space="preserve"> </v>
      </c>
      <c r="AT263" s="108" t="str">
        <f>IF(SUM(COUNTIFS('Planificación 2026-1'!F:F,"SUNAMPE",'Planificación 2026-1'!W:W,C263,'Planificación 2026-1'!H:H,"PS"))&gt;0,"P04"," ")</f>
        <v xml:space="preserve"> </v>
      </c>
      <c r="AU263" s="108"/>
      <c r="AV263" s="108" t="str">
        <f>IF(SUM(COUNTIFS('Planificación 2026-1'!F:F,"SUNAMPE",'Planificación 2026-1'!W:W,C263,'Planificación 2026-1'!H:H,"IN"))&gt;0,"P06"," ")</f>
        <v xml:space="preserve"> </v>
      </c>
      <c r="AW263" s="108" t="str">
        <f>IF(SUM(COUNTIFS('Planificación 2026-1'!F:F,"SUNAMPE",'Planificación 2026-1'!W:W,C263,'Planificación 2026-1'!H:H,"CA"))&gt;0,"P07"," ")</f>
        <v xml:space="preserve"> </v>
      </c>
      <c r="AX263" s="108" t="str">
        <f>IF(SUM(COUNTIFS('Planificación 2026-1'!F:F,"SUNAMPE",'Planificación 2026-1'!W:W,C263,'Planificación 2026-1'!H:H,"DE"))&gt;0,"P08"," ")</f>
        <v xml:space="preserve"> </v>
      </c>
      <c r="AY263" s="108" t="str">
        <f>IF(SUM(COUNTIFS('Planificación 2026-1'!F:F,"SUNAMPE",'Planificación 2026-1'!W:W,C263,'Planificación 2026-1'!H:H,"OB"))&gt;0,"P09"," ")</f>
        <v xml:space="preserve"> </v>
      </c>
      <c r="AZ263" s="108" t="str">
        <f>IF(SUM(COUNTIFS('Planificación 2026-1'!F:F,"SUNAMPE",'Planificación 2026-1'!W:W,C263,'Planificación 2026-1'!H:H,"MH"))&gt;0,"P31"," ")</f>
        <v xml:space="preserve"> </v>
      </c>
      <c r="BA263" s="108" t="str">
        <f>IF(SUM(COUNTIFS('Planificación 2026-1'!F:F,"SUNAMPE",'Planificación 2026-1'!W:W,C263,'Planificación 2026-1'!H:H,"IC"))&gt;0,"P32"," ")</f>
        <v xml:space="preserve"> </v>
      </c>
      <c r="BB263" s="108" t="str">
        <f>IF(SUM(COUNTIFS('Planificación 2026-1'!F:F,"SUNAMPE",'Planificación 2026-1'!W:W,C263,'Planificación 2026-1'!H:H,"AR"))&gt;0,"P34"," ")</f>
        <v xml:space="preserve"> </v>
      </c>
      <c r="BC263" s="108" t="str">
        <f>IF(SUM(COUNTIFS('Planificación 2026-1'!F:F,"SUNAMPE",'Planificación 2026-1'!W:W,C263,'Planificación 2026-1'!H:H,"T1"))&gt;0,"P35"," ")</f>
        <v xml:space="preserve"> </v>
      </c>
      <c r="BD263" s="108" t="str">
        <f>IF(SUM(COUNTIFS('Planificación 2026-1'!F:F,"SUNAMPE",'Planificación 2026-1'!W:W,C263,'Planificación 2026-1'!H:H,"T3"))&gt;0,"P36"," ")</f>
        <v xml:space="preserve"> </v>
      </c>
      <c r="BE263" s="108" t="str">
        <f>IF(SUM(COUNTIFS('Planificación 2026-1'!F:F,"SUNAMPE",'Planificación 2026-1'!W:W,C263,'Planificación 2026-1'!H:H,"T2"))&gt;0,"P37"," ")</f>
        <v xml:space="preserve"> </v>
      </c>
      <c r="BF263" s="108" t="str">
        <f>IF(SUM(COUNTIFS('Planificación 2026-1'!F:F,"SUNAMPE",'Planificación 2026-1'!W:W,C263,'Planificación 2026-1'!H:H,"AE"))&gt;0,"P38"," ")</f>
        <v xml:space="preserve"> </v>
      </c>
      <c r="BG263" s="108" t="str">
        <f>IF(SUM(COUNTIFS('Planificación 2026-1'!F:F,"SUNAMPE",'Planificación 2026-1'!W:W,C263,'Planificación 2026-1'!H:H,"T4"))&gt;0,"P55"," ")</f>
        <v xml:space="preserve"> </v>
      </c>
      <c r="BH263" s="108" t="str">
        <f>IF(SUM(COUNTIFS('Planificación 2026-1'!F:F,"HUAURA",'Planificación 2026-1'!W:W,C263,'Planificación 2026-1'!H:H,"AF"))&gt;0," P01"," ")</f>
        <v xml:space="preserve"> </v>
      </c>
      <c r="BI263" s="108" t="str">
        <f>IF(SUM(COUNTIFS('Planificación 2026-1'!F:F,"HUAURA",'Planificación 2026-1'!W:W,C263,'Planificación 2026-1'!H:H,"EN"))&gt;0,"P02"," ")</f>
        <v xml:space="preserve"> </v>
      </c>
      <c r="BJ263" s="108" t="str">
        <f>IF(SUM(COUNTIFS('Planificación 2026-1'!F:F,"HUAURA",'Planificación 2026-1'!W:W,C263,'Planificación 2026-1'!H:H,"IS"))&gt;0,"P03"," ")</f>
        <v xml:space="preserve"> </v>
      </c>
      <c r="BK263" s="108" t="str">
        <f>IF(SUM(COUNTIFS('Planificación 2026-1'!F:F,"HUAURA",'Planificación 2026-1'!W:W,C263,'Planificación 2026-1'!H:H,"PS"))&gt;0,"P04"," ")</f>
        <v xml:space="preserve"> </v>
      </c>
      <c r="BL263" s="108"/>
      <c r="BM263" s="108" t="str">
        <f>IF(SUM(COUNTIFS('Planificación 2026-1'!F:F,"HUAURA",'Planificación 2026-1'!W:W,C263,'Planificación 2026-1'!H:H,"IN"))&gt;0,"P06"," ")</f>
        <v xml:space="preserve"> </v>
      </c>
      <c r="BN263" s="108" t="str">
        <f>IF(SUM(COUNTIFS('Planificación 2026-1'!F:F,"HUAURA",'Planificación 2026-1'!W:W,C263,'Planificación 2026-1'!H:H,"CA"))&gt;0,"P07"," ")</f>
        <v xml:space="preserve"> </v>
      </c>
      <c r="BO263" s="108" t="str">
        <f>IF(SUM(COUNTIFS('Planificación 2026-1'!F:F,"HUAURA",'Planificación 2026-1'!W:W,C263,'Planificación 2026-1'!H:H,"DE"))&gt;0,"P08"," ")</f>
        <v xml:space="preserve"> </v>
      </c>
      <c r="BP263" s="108" t="str">
        <f>IF(SUM(COUNTIFS('Planificación 2026-1'!F:F,"HUAURA",'Planificación 2026-1'!W:W,C263,'Planificación 2026-1'!H:H,"OB"))&gt;0,"P09"," ")</f>
        <v xml:space="preserve"> </v>
      </c>
      <c r="BQ263" s="108" t="str">
        <f>IF(SUM(COUNTIFS('Planificación 2026-1'!F:F,"HUAURA",'Planificación 2026-1'!W:W,C263,'Planificación 2026-1'!H:H,"MH"))&gt;0,"P31"," ")</f>
        <v xml:space="preserve"> </v>
      </c>
      <c r="BR263" s="108" t="str">
        <f>IF(SUM(COUNTIFS('Planificación 2026-1'!F:F,"HUAURA",'Planificación 2026-1'!W:W,C263,'Planificación 2026-1'!H:H,"IC"))&gt;0,"P32"," ")</f>
        <v xml:space="preserve"> </v>
      </c>
      <c r="BS263" s="108" t="str">
        <f>IF(SUM(COUNTIFS('Planificación 2026-1'!F:F,"HUAURA",'Planificación 2026-1'!W:W,C263,'Planificación 2026-1'!H:H,"AR"))&gt;0,"P34"," ")</f>
        <v xml:space="preserve"> </v>
      </c>
      <c r="BT263" s="108" t="str">
        <f>IF(SUM(COUNTIFS('Planificación 2026-1'!F:F,"HUAURA",'Planificación 2026-1'!W:W,C263,'Planificación 2026-1'!H:H,"T1"))&gt;0,"P35"," ")</f>
        <v xml:space="preserve"> </v>
      </c>
      <c r="BU263" s="108" t="str">
        <f>IF(SUM(COUNTIFS('Planificación 2026-1'!F:F,"HUAURA",'Planificación 2026-1'!W:W,C263,'Planificación 2026-1'!H:H,"T3"))&gt;0,"P36"," ")</f>
        <v xml:space="preserve"> </v>
      </c>
      <c r="BV263" s="108" t="str">
        <f>IF(SUM(COUNTIFS('Planificación 2026-1'!F:F,"HUAURA",'Planificación 2026-1'!W:W,C263,'Planificación 2026-1'!H:H,"T2"))&gt;0,"P37"," ")</f>
        <v xml:space="preserve"> </v>
      </c>
      <c r="BW263" s="108" t="str">
        <f>IF(SUM(COUNTIFS('Planificación 2026-1'!F:F,"HUAURA",'Planificación 2026-1'!W:W,C263,'Planificación 2026-1'!H:H,"AE"))&gt;0,"P38"," ")</f>
        <v xml:space="preserve"> </v>
      </c>
      <c r="BX263" s="108" t="str">
        <f>IF(SUM(COUNTIFS('Planificación 2026-1'!F:F,"HUAURA",'Planificación 2026-1'!W:W,C263,'Planificación 2026-1'!H:H,"T4"))&gt;0,"P55"," ")</f>
        <v xml:space="preserve"> </v>
      </c>
      <c r="BY263" s="109">
        <f>SUMIFS('Planificación 2026-1'!R:R,'Planificación 2026-1'!W:W,C263,'Planificación 2026-1'!H:H,"AF",'Planificación 2026-1'!I:I,"&gt;2")</f>
        <v>0</v>
      </c>
      <c r="BZ263" s="109">
        <f>SUMIFS('Planificación 2026-1'!R:R,'Planificación 2026-1'!W:W,C263,'Planificación 2026-1'!H:H,"EN",'Planificación 2026-1'!I:I,"&gt;2")</f>
        <v>0</v>
      </c>
      <c r="CA263" s="109">
        <f>SUMIFS('Planificación 2026-1'!R:R,'Planificación 2026-1'!W:W,C263,'Planificación 2026-1'!H:H,"IS",'Planificación 2026-1'!I:I,"&gt;2")</f>
        <v>0</v>
      </c>
      <c r="CB263" s="109">
        <f>SUMIFS('Planificación 2026-1'!R:R,'Planificación 2026-1'!W:W,C263,'Planificación 2026-1'!H:H,"PS",'Planificación 2026-1'!I:I,"&gt;2")</f>
        <v>0</v>
      </c>
      <c r="CC263" s="109">
        <f>SUMIFS('Planificación 2026-1'!R:R,'Planificación 2026-1'!W:W,C263,'Planificación 2026-1'!H:H,"IN",'Planificación 2026-1'!I:I,"&gt;2")</f>
        <v>0</v>
      </c>
      <c r="CD263" s="109">
        <f>SUMIFS('Planificación 2026-1'!R:R,'Planificación 2026-1'!W:W,C263,'Planificación 2026-1'!H:H,"CA",'Planificación 2026-1'!I:I,"&gt;2")</f>
        <v>0</v>
      </c>
      <c r="CE263" s="109">
        <f>SUMIFS('Planificación 2026-1'!R:R,'Planificación 2026-1'!W:W,C263,'Planificación 2026-1'!H:H,"DE",'Planificación 2026-1'!I:I,"&gt;2")</f>
        <v>0</v>
      </c>
      <c r="CF263" s="109">
        <f>SUMIFS('Planificación 2026-1'!R:R,'Planificación 2026-1'!W:W,C263,'Planificación 2026-1'!H:H,"OB",'Planificación 2026-1'!I:I,"&gt;2")</f>
        <v>0</v>
      </c>
      <c r="CG263" s="109">
        <f>SUMIFS('Planificación 2026-1'!R:R,'Planificación 2026-1'!W:W,C263,'Planificación 2026-1'!H:H,"MH",'Planificación 2026-1'!I:I,"&gt;2")</f>
        <v>0</v>
      </c>
      <c r="CH263" s="109">
        <f>SUMIFS('Planificación 2026-1'!R:R,'Planificación 2026-1'!W:W,C263,'Planificación 2026-1'!H:H,"IC",'Planificación 2026-1'!I:I,"&gt;2")</f>
        <v>0</v>
      </c>
      <c r="CI263" s="109">
        <f>SUMIFS('Planificación 2026-1'!R:R,'Planificación 2026-1'!W:W,C263,'Planificación 2026-1'!H:H,"AR",'Planificación 2026-1'!I:I,"&gt;2")</f>
        <v>0</v>
      </c>
      <c r="CJ263" s="109">
        <f>SUMIFS('Planificación 2026-1'!R:R,'Planificación 2026-1'!W:W,C263,'Planificación 2026-1'!H:H,"T1",'Planificación 2026-1'!I:I,"&gt;2")</f>
        <v>0</v>
      </c>
      <c r="CK263" s="109">
        <f>SUMIFS('Planificación 2026-1'!R:R,'Planificación 2026-1'!W:W,C263,'Planificación 2026-1'!H:H,"T3",'Planificación 2026-1'!I:I,"&gt;2")</f>
        <v>0</v>
      </c>
      <c r="CL263" s="109">
        <f>SUMIFS('Planificación 2026-1'!R:R,'Planificación 2026-1'!W:W,C263,'Planificación 2026-1'!H:H,"T2",'Planificación 2026-1'!I:I,"&gt;2")</f>
        <v>0</v>
      </c>
      <c r="CM263" s="109">
        <f>SUMIFS('Planificación 2026-1'!R:R,'Planificación 2026-1'!W:W,C263,'Planificación 2026-1'!H:H,"AE",'Planificación 2026-1'!I:I,"&gt;2")</f>
        <v>0</v>
      </c>
      <c r="CN263" s="109">
        <f>SUMIFS('Planificación 2026-1'!R:R,'Planificación 2026-1'!W:W,C263,'Planificación 2026-1'!H:H,"T4",'Planificación 2026-1'!I:I,"&gt;2")</f>
        <v>0</v>
      </c>
      <c r="CO263" s="109">
        <f>SUMIFS('Planificación 2026-1'!R:R,'Planificación 2026-1'!W:W,C263,'Planificación 2026-1'!H:H,"AF",'Planificación 2026-1'!I:I,"&lt;3")</f>
        <v>0</v>
      </c>
      <c r="CP263" s="109">
        <f>SUMIFS('Planificación 2026-1'!R:R,'Planificación 2026-1'!W:W,C263,'Planificación 2026-1'!H:H,"EN",'Planificación 2026-1'!I:I,"&lt;3")</f>
        <v>0</v>
      </c>
      <c r="CQ263" s="109">
        <f>SUMIFS('Planificación 2026-1'!R:R,'Planificación 2026-1'!W:W,C263,'Planificación 2026-1'!H:H,"IS",'Planificación 2026-1'!I:I,"&lt;3")</f>
        <v>0</v>
      </c>
      <c r="CR263" s="109">
        <f>SUMIFS('Planificación 2026-1'!R:R,'Planificación 2026-1'!W:W,C263,'Planificación 2026-1'!H:H,"PS",'Planificación 2026-1'!I:I,"&lt;3")</f>
        <v>0</v>
      </c>
      <c r="CS263" s="109">
        <f>SUMIFS('Planificación 2026-1'!R:R,'Planificación 2026-1'!W:W,C263,'Planificación 2026-1'!H:H,"IN",'Planificación 2026-1'!I:I,"&lt;3")</f>
        <v>0</v>
      </c>
      <c r="CT263" s="109">
        <f>SUMIFS('Planificación 2026-1'!R:R,'Planificación 2026-1'!W:W,C263,'Planificación 2026-1'!H:H,"CA",'Planificación 2026-1'!I:I,"&lt;3")</f>
        <v>0</v>
      </c>
      <c r="CU263" s="109">
        <f>SUMIFS('Planificación 2026-1'!R:R,'Planificación 2026-1'!W:W,C263,'Planificación 2026-1'!H:H,"DE",'Planificación 2026-1'!I:I,"&lt;3")</f>
        <v>0</v>
      </c>
      <c r="CV263" s="109">
        <f>SUMIFS('Planificación 2026-1'!R:R,'Planificación 2026-1'!W:W,C263,'Planificación 2026-1'!H:H,"OB",'Planificación 2026-1'!I:I,"&lt;3")</f>
        <v>0</v>
      </c>
      <c r="CW263" s="109">
        <f>SUMIFS('Planificación 2026-1'!R:R,'Planificación 2026-1'!W:W,C263,'Planificación 2026-1'!H:H,"MH",'Planificación 2026-1'!I:I,"&lt;3")</f>
        <v>0</v>
      </c>
      <c r="CX263" s="109">
        <f>SUMIFS('Planificación 2026-1'!R:R,'Planificación 2026-1'!W:W,C263,'Planificación 2026-1'!H:H,"IC",'Planificación 2026-1'!I:I,"&lt;3")</f>
        <v>0</v>
      </c>
      <c r="CY263" s="109">
        <f>SUMIFS('Planificación 2026-1'!R:R,'Planificación 2026-1'!W:W,C263,'Planificación 2026-1'!H:H,"AR",'Planificación 2026-1'!I:I,"&lt;3")</f>
        <v>0</v>
      </c>
      <c r="CZ263" s="109">
        <f>SUMIFS('Planificación 2026-1'!R:R,'Planificación 2026-1'!W:W,C263,'Planificación 2026-1'!H:H,"T1",'Planificación 2026-1'!I:I,"&lt;3")</f>
        <v>0</v>
      </c>
      <c r="DA263" s="109">
        <f>SUMIFS('Planificación 2026-1'!R:R,'Planificación 2026-1'!W:W,C263,'Planificación 2026-1'!H:H,"T3",'Planificación 2026-1'!I:I,"&lt;3")</f>
        <v>0</v>
      </c>
      <c r="DB263" s="109">
        <f>SUMIFS('Planificación 2026-1'!R:R,'Planificación 2026-1'!W:W,C263,'Planificación 2026-1'!H:H,"T2",'Planificación 2026-1'!I:I,"&lt;3")</f>
        <v>0</v>
      </c>
      <c r="DC263" s="109">
        <f>SUMIFS('Planificación 2026-1'!R:R,'Planificación 2026-1'!W:W,C263,'Planificación 2026-1'!H:H,"AE",'Planificación 2026-1'!I:I,"&lt;3")</f>
        <v>0</v>
      </c>
      <c r="DD263" s="109">
        <f>SUMIFS('Planificación 2026-1'!R:R,'Planificación 2026-1'!W:W,C263,'Planificación 2026-1'!H:H,"T4",'Planificación 2026-1'!I:I,"&lt;3")</f>
        <v>0</v>
      </c>
      <c r="DE263" s="108" t="str">
        <f t="shared" si="45"/>
        <v/>
      </c>
      <c r="DF263" s="41">
        <f>IF(C263="","",SUMIFS('Planificación 2026-1'!R:R,'Planificación 2026-1'!W:W,C263,'Planificación 2026-1'!F:F,"PRINCIPAL",'Planificación 2026-1'!X:X,"VIRTUAL"))</f>
        <v>0</v>
      </c>
      <c r="DG263" s="41">
        <f>IF(C263="","",SUMIFS('Planificación 2026-1'!R:R,'Planificación 2026-1'!W:W,C263,'Planificación 2026-1'!F:F,"PRINCIPAL",'Planificación 2026-1'!X:X,"PRESENCIAL"))</f>
        <v>0</v>
      </c>
      <c r="DH263" s="41">
        <f>IF(C263="","",SUMIFS('Planificación 2026-1'!R:R,'Planificación 2026-1'!W:W,C263,'Planificación 2026-1'!F:F,"PRINCIPAL",'Planificación 2026-1'!X:X,"HIBRIDO PRESENCIAL"))</f>
        <v>0</v>
      </c>
      <c r="DI263" s="108" t="str">
        <f t="shared" si="46"/>
        <v/>
      </c>
      <c r="DJ263" s="108">
        <f>IF(C263="","",SUMIFS('Planificación 2026-1'!R:R,'Planificación 2026-1'!W:W,C263,'Planificación 2026-1'!F:F,"FILIAL",'Planificación 2026-1'!X:X,"VIRTUAL"))</f>
        <v>0</v>
      </c>
      <c r="DK263" s="110">
        <f>IF(C263="","",SUMIFS('Planificación 2026-1'!R:R,'Planificación 2026-1'!W:W,C263,'Planificación 2026-1'!F:F,"FILIAL",'Planificación 2026-1'!X:X,"PRESENCIAL"))</f>
        <v>0</v>
      </c>
      <c r="DL263" s="61">
        <f>IF(C263="","",SUMIFS('Planificación 2026-1'!R:R,'Planificación 2026-1'!W:W,C263,'Planificación 2026-1'!F:F,"FILIAL",'Planificación 2026-1'!X:X,"HIBRIDO PRESENCIAL"))</f>
        <v>0</v>
      </c>
      <c r="DM263" s="111" t="str">
        <f t="shared" si="47"/>
        <v/>
      </c>
      <c r="DN263" s="108">
        <f>IF(C263="","",SUMIFS('Planificación 2026-1'!R:R,'Planificación 2026-1'!W:W,C263,'Planificación 2026-1'!F:F,"SUNAMPE",'Planificación 2026-1'!X:X,"VIRTUAL"))</f>
        <v>0</v>
      </c>
      <c r="DO263" s="61">
        <f>IF(C263="","",SUMIFS('Planificación 2026-1'!R:R,'Planificación 2026-1'!W:W,C263,'Planificación 2026-1'!F:F,"SUNAMPE",'Planificación 2026-1'!X:X,"PRESENCIAL"))</f>
        <v>0</v>
      </c>
      <c r="DP263" s="111" t="str">
        <f t="shared" si="48"/>
        <v/>
      </c>
      <c r="DQ263" s="108">
        <f>IF(C263="","",SUMIFS('Planificación 2026-1'!R:R,'Planificación 2026-1'!W:W,C263,'Planificación 2026-1'!F:F,"HUAURA",'Planificación 2026-1'!X:X,"VIRTUAL"))</f>
        <v>0</v>
      </c>
      <c r="DR263" s="61">
        <f>IF(C263="","",SUMIFS('Planificación 2026-1'!R:R,'Planificación 2026-1'!W:W,C263,'Planificación 2026-1'!F:F,"HUAURA",'Planificación 2026-1'!X:X,"PRESENCIAL"))</f>
        <v>0</v>
      </c>
      <c r="DS263" s="76">
        <f>SUMIFS('Planificación 2026-1'!R:R,'Planificación 2026-1'!W:W,C263,'Planificación 2026-1'!F:F,"PRINCIPAL",'Planificación 2026-1'!X:X,"VIRTUAL",'Planificación 2026-1'!I:I,"&gt;2")</f>
        <v>0</v>
      </c>
      <c r="DT263" s="76">
        <f>SUMIFS('Planificación 2026-1'!R:R,'Planificación 2026-1'!W:W,C263,'Planificación 2026-1'!F:F,"PRINCIPAL",'Planificación 2026-1'!X:X,"&lt;&gt;VIRTUAL",'Planificación 2026-1'!I:I,"&gt;2")</f>
        <v>0</v>
      </c>
      <c r="DU263" s="76">
        <f>SUMIFS('Planificación 2026-1'!R:R,'Planificación 2026-1'!W:W,C263,'Planificación 2026-1'!F:F,"SUNAMPE",'Planificación 2026-1'!X:X,"VIRTUAL",'Planificación 2026-1'!I:I,"&gt;2")</f>
        <v>0</v>
      </c>
      <c r="DV263" s="76">
        <f>SUMIFS('Planificación 2026-1'!R:R,'Planificación 2026-1'!W:W,C263,'Planificación 2026-1'!F:F,"SUNAMPE",'Planificación 2026-1'!X:X,"&lt;&gt;VIRTUAL",'Planificación 2026-1'!I:I,"&gt;2")</f>
        <v>0</v>
      </c>
      <c r="DW263" s="76">
        <f>SUMIFS('Planificación 2026-1'!R:R,'Planificación 2026-1'!W:W,C263,'Planificación 2026-1'!F:F,"FILIAL",'Planificación 2026-1'!X:X,"VIRTUAL",'Planificación 2026-1'!I:I,"&gt;2")</f>
        <v>0</v>
      </c>
      <c r="DX263" s="76">
        <f>SUMIFS('Planificación 2026-1'!R:R,'Planificación 2026-1'!W:W,C263,'Planificación 2026-1'!F:F,"FILIAL",'Planificación 2026-1'!X:X,"&lt;&gt;VIRTUAL",'Planificación 2026-1'!I:I,"&gt;2")</f>
        <v>0</v>
      </c>
      <c r="DY263" s="76">
        <f>SUMIFS('Planificación 2026-1'!R:R,'Planificación 2026-1'!W:W,C263,'Planificación 2026-1'!F:F,"PORUMA",'Planificación 2026-1'!X:X,"VIRTUAL",'Planificación 2026-1'!I:I,"&gt;2")</f>
        <v>0</v>
      </c>
      <c r="DZ263" s="76">
        <f>SUMIFS('Planificación 2026-1'!R:R,'Planificación 2026-1'!W:W,C263,'Planificación 2026-1'!F:F,"PORUMA",'Planificación 2026-1'!X:X,"&lt;&gt;VIRTUAL",'Planificación 2026-1'!I:I,"&gt;2")</f>
        <v>0</v>
      </c>
      <c r="EA263" s="76">
        <f>SUMIFS('Planificación 2026-1'!R:R,'Planificación 2026-1'!W:W,C263,'Planificación 2026-1'!F:F,"HUAURA",'Planificación 2026-1'!X:X,"VIRTUAL",'Planificación 2026-1'!I:I,"&gt;2")</f>
        <v>0</v>
      </c>
      <c r="EB263" s="76">
        <f>SUMIFS('Planificación 2026-1'!R:R,'Planificación 2026-1'!W:W,C263,'Planificación 2026-1'!F:F,"HUAURA",'Planificación 2026-1'!X:X,"&lt;&gt;VIRTUAL",'Planificación 2026-1'!I:I,"&gt;2")</f>
        <v>0</v>
      </c>
      <c r="EC263" s="76">
        <f>SUMIFS('Planificación 2026-1'!R:R,'Planificación 2026-1'!W:W,C263,'Planificación 2026-1'!F:F,"PRINCIPAL",'Planificación 2026-1'!X:X,"VIRTUAL",'Planificación 2026-1'!I:I,"&lt;3")</f>
        <v>0</v>
      </c>
      <c r="ED263" s="76">
        <f>SUMIFS('Planificación 2026-1'!R:R,'Planificación 2026-1'!W:W,C263,'Planificación 2026-1'!F:F,"PRINCIPAL",'Planificación 2026-1'!X:X,"&lt;&gt;VIRTUAL",'Planificación 2026-1'!I:I,"&lt;3")</f>
        <v>0</v>
      </c>
      <c r="EE263" s="76">
        <f>SUMIFS('Planificación 2026-1'!R:R,'Planificación 2026-1'!W:W,C263,'Planificación 2026-1'!F:F,"SUNAMPE",'Planificación 2026-1'!X:X,"VIRTUAL",'Planificación 2026-1'!I:I,"&lt;3")</f>
        <v>0</v>
      </c>
      <c r="EF263" s="76">
        <f>SUMIFS('Planificación 2026-1'!R:R,'Planificación 2026-1'!W:W,C263,'Planificación 2026-1'!F:F,"SUNAMPE",'Planificación 2026-1'!X:X,"&lt;&gt;VIRTUAL",'Planificación 2026-1'!I:I,"&lt;3")</f>
        <v>0</v>
      </c>
      <c r="EG263" s="76">
        <f>SUMIFS('Planificación 2026-1'!R:R,'Planificación 2026-1'!W:W,C263,'Planificación 2026-1'!F:F,"FILIAL",'Planificación 2026-1'!X:X,"VIRTUAL",'Planificación 2026-1'!I:I,"&lt;3")</f>
        <v>0</v>
      </c>
      <c r="EH263" s="76">
        <f>SUMIFS('Planificación 2026-1'!R:R,'Planificación 2026-1'!W:W,C263,'Planificación 2026-1'!F:F,"FILIAL",'Planificación 2026-1'!X:X,"&lt;&gt;VIRTUAL",'Planificación 2026-1'!I:I,"&lt;3")</f>
        <v>0</v>
      </c>
      <c r="EI263" s="76">
        <f>SUMIFS('Planificación 2026-1'!R:R,'Planificación 2026-1'!W:W,C263,'Planificación 2026-1'!F:F,"PORUMA",'Planificación 2026-1'!X:X,"VIRTUAL",'Planificación 2026-1'!I:I,"&lt;3")</f>
        <v>0</v>
      </c>
      <c r="EJ263" s="76">
        <f>SUMIFS('Planificación 2026-1'!R:R,'Planificación 2026-1'!W:W,C263,'Planificación 2026-1'!F:F,"PORUMA",'Planificación 2026-1'!X:X,"&lt;&gt;VIRTUAL",'Planificación 2026-1'!I:I,"&lt;3")</f>
        <v>0</v>
      </c>
      <c r="EK263" s="76">
        <f>SUMIFS('Planificación 2026-1'!R:R,'Planificación 2026-1'!W:W,C263,'Planificación 2026-1'!F:F,"HUAURA",'Planificación 2026-1'!X:X,"VIRTUAL",'Planificación 2026-1'!I:I,"&lt;3")</f>
        <v>0</v>
      </c>
      <c r="EL263" s="76">
        <f>SUMIFS('Planificación 2026-1'!R:R,'Planificación 2026-1'!W:W,C263,'Planificación 2026-1'!F:F,"HUAURA",'Planificación 2026-1'!X:X,"&lt;&gt;VIRTUAL",'Planificación 2026-1'!I:I,"&lt;3")</f>
        <v>0</v>
      </c>
      <c r="EM263" s="76"/>
      <c r="EN263" s="76">
        <f t="shared" si="41"/>
        <v>0</v>
      </c>
      <c r="EO263" s="76">
        <f t="shared" si="42"/>
        <v>0</v>
      </c>
      <c r="EP263" s="76" t="b">
        <f t="shared" si="43"/>
        <v>1</v>
      </c>
      <c r="EQ263" s="76" t="str">
        <f t="shared" si="44"/>
        <v/>
      </c>
      <c r="ER263" s="76" t="str">
        <f t="shared" si="49"/>
        <v>PRESENCIAL</v>
      </c>
    </row>
    <row r="264" spans="1:148" hidden="1">
      <c r="A264" s="83"/>
      <c r="B264" s="119">
        <v>261</v>
      </c>
      <c r="C264" s="115" t="s">
        <v>437</v>
      </c>
      <c r="D264" s="112">
        <f>SUMIF('Planificación 2026-1'!W:W,C264,'Planificación 2026-1'!R:R)</f>
        <v>16</v>
      </c>
      <c r="E264" s="114" t="s">
        <v>170</v>
      </c>
      <c r="F264" s="115" t="s">
        <v>171</v>
      </c>
      <c r="G264" s="115" t="s">
        <v>19</v>
      </c>
      <c r="H264" s="115" t="s">
        <v>138</v>
      </c>
      <c r="I264" s="107" t="str">
        <f>IF(SUM(COUNTIFS('Planificación 2026-1'!F:F,"PRINCIPAL",'Planificación 2026-1'!W:W,C264,'Planificación 2026-1'!H:H,"AF"))&gt;0,"P01"," ")</f>
        <v xml:space="preserve"> </v>
      </c>
      <c r="J264" s="108" t="str">
        <f>IF(SUM(COUNTIFS('Planificación 2026-1'!F:F,"PRINCIPAL",'Planificación 2026-1'!W:W,C264,'Planificación 2026-1'!H:H,"EN"))&gt;0,"P02"," ")</f>
        <v xml:space="preserve"> </v>
      </c>
      <c r="K264" s="108" t="str">
        <f>IF(SUM(COUNTIFS('Planificación 2026-1'!F:F,"PRINCIPAL",'Planificación 2026-1'!W:W,C264,'Planificación 2026-1'!H:H,"IS"))&gt;0,"P03"," ")</f>
        <v xml:space="preserve"> </v>
      </c>
      <c r="L264" s="108" t="str">
        <f>IF(SUM(COUNTIFS('Planificación 2026-1'!F:F,"PRINCIPAL",'Planificación 2026-1'!W:W,C264,'Planificación 2026-1'!H:H,"PS"))&gt;0,"P04"," ")</f>
        <v xml:space="preserve"> </v>
      </c>
      <c r="M264" s="108"/>
      <c r="N264" s="108" t="str">
        <f>IF(SUM(COUNTIFS('Planificación 2026-1'!F:F,"PRINCIPAL",'Planificación 2026-1'!W:W,C264,'Planificación 2026-1'!H:H,"IN"))&gt;0,"P06"," ")</f>
        <v xml:space="preserve"> </v>
      </c>
      <c r="O264" s="108" t="str">
        <f>IF(SUM(COUNTIFS('Planificación 2026-1'!F:F,"PRINCIPAL",'Planificación 2026-1'!W:W,C264,'Planificación 2026-1'!H:H,"CA"))&gt;0,"P07"," ")</f>
        <v xml:space="preserve"> </v>
      </c>
      <c r="P264" s="108" t="str">
        <f>IF(SUM(COUNTIFS('Planificación 2026-1'!F:F,"PRINCIPAL",'Planificación 2026-1'!W:W,C264,'Planificación 2026-1'!H:H,"DE"))&gt;0,"P08"," ")</f>
        <v xml:space="preserve"> </v>
      </c>
      <c r="Q264" s="108" t="str">
        <f>IF(SUM(COUNTIFS('Planificación 2026-1'!F:F,"PRINCIPAL",'Planificación 2026-1'!W:W,C264,'Planificación 2026-1'!H:H,"OB"))&gt;0,"P09"," ")</f>
        <v xml:space="preserve"> </v>
      </c>
      <c r="R264" s="108" t="str">
        <f>IF(SUM(COUNTIFS('Planificación 2026-1'!F:F,"PRINCIPAL",'Planificación 2026-1'!W:W,C264,'Planificación 2026-1'!H:H,"MH"))&gt;0,"P31"," ")</f>
        <v xml:space="preserve"> </v>
      </c>
      <c r="S264" s="108" t="str">
        <f>IF(SUM(COUNTIFS('Planificación 2026-1'!F:F,"PRINCIPAL",'Planificación 2026-1'!W:W,C264,'Planificación 2026-1'!H:H,"IC"))&gt;0,"P32"," ")</f>
        <v xml:space="preserve"> </v>
      </c>
      <c r="T264" s="108" t="str">
        <f>IF(SUM(COUNTIFS('Planificación 2026-1'!F:F,"PRINCIPAL",'Planificación 2026-1'!W:W,C264,'Planificación 2026-1'!H:H,"AR"))&gt;0,"P34"," ")</f>
        <v xml:space="preserve"> </v>
      </c>
      <c r="U264" s="108" t="str">
        <f>IF(SUM(COUNTIFS('Planificación 2026-1'!F:F,"PRINCIPAL",'Planificación 2026-1'!W:W,C264,'Planificación 2026-1'!H:H,"T1"))&gt;0,"P35"," ")</f>
        <v xml:space="preserve"> </v>
      </c>
      <c r="V264" s="108" t="str">
        <f>IF(SUM(COUNTIFS('Planificación 2026-1'!F:F,"PRINCIPAL",'Planificación 2026-1'!W:W,C264,'Planificación 2026-1'!H:H,"T3"))&gt;0,"P36"," ")</f>
        <v xml:space="preserve"> </v>
      </c>
      <c r="W264" s="108" t="str">
        <f>IF(SUM(COUNTIFS('Planificación 2026-1'!F:F,"PRINCIPAL",'Planificación 2026-1'!W:W,C264,'Planificación 2026-1'!H:H,"T2"))&gt;0,"P37"," ")</f>
        <v xml:space="preserve"> </v>
      </c>
      <c r="X264" s="108" t="str">
        <f>IF(SUM(COUNTIFS('Planificación 2026-1'!F:F,"PRINCIPAL",'Planificación 2026-1'!W:W,C264,'Planificación 2026-1'!H:H,"AE"))&gt;0,"P38"," ")</f>
        <v xml:space="preserve"> </v>
      </c>
      <c r="Y264" s="108" t="str">
        <f>IF(SUM(COUNTIFS('Planificación 2026-1'!F:F,"PRINCIPAL",'Planificación 2026-1'!W:W,C264,'Planificación 2026-1'!H:H,"T4"))&gt;0,"P55"," ")</f>
        <v xml:space="preserve"> </v>
      </c>
      <c r="Z264" s="108" t="str">
        <f>IF(SUM(COUNTIFS('Planificación 2026-1'!F:F,"FILIAL",'Planificación 2026-1'!W:W,C264,'Planificación 2026-1'!H:H,"AF"))&gt;0," P01"," ")</f>
        <v xml:space="preserve"> </v>
      </c>
      <c r="AA264" s="108" t="str">
        <f>IF(SUM(COUNTIFS('Planificación 2026-1'!F:F,"FILIAL",'Planificación 2026-1'!W:W,C264,'Planificación 2026-1'!H:H,"EN"))&gt;0,"P02"," ")</f>
        <v xml:space="preserve"> </v>
      </c>
      <c r="AB264" s="108" t="str">
        <f>IF(SUM(COUNTIFS('Planificación 2026-1'!F:F,"FILIAL",'Planificación 2026-1'!W:W,C264,'Planificación 2026-1'!H:H,"IS"))&gt;0,"P03"," ")</f>
        <v xml:space="preserve"> </v>
      </c>
      <c r="AC264" s="108" t="str">
        <f>IF(SUM(COUNTIFS('Planificación 2026-1'!F:F,"FILIAL",'Planificación 2026-1'!W:W,C264,'Planificación 2026-1'!H:H,"PS"))&gt;0,"P04"," ")</f>
        <v xml:space="preserve"> </v>
      </c>
      <c r="AD264" s="108"/>
      <c r="AE264" s="108" t="str">
        <f>IF(SUM(COUNTIFS('Planificación 2026-1'!F:F,"FILIAL",'Planificación 2026-1'!W:W,C264,'Planificación 2026-1'!H:H,"IN"))&gt;0,"P06"," ")</f>
        <v xml:space="preserve"> </v>
      </c>
      <c r="AF264" s="108" t="str">
        <f>IF(SUM(COUNTIFS('Planificación 2026-1'!F:F,"FILIAL",'Planificación 2026-1'!W:W,C264,'Planificación 2026-1'!H:H,"CA"))&gt;0,"P07"," ")</f>
        <v xml:space="preserve"> </v>
      </c>
      <c r="AG264" s="108" t="str">
        <f>IF(SUM(COUNTIFS('Planificación 2026-1'!F:F,"FILIAL",'Planificación 2026-1'!W:W,C264,'Planificación 2026-1'!H:H,"DE"))&gt;0,"P08"," ")</f>
        <v xml:space="preserve"> </v>
      </c>
      <c r="AH264" s="108" t="str">
        <f>IF(SUM(COUNTIFS('Planificación 2026-1'!F:F,"FILIAL",'Planificación 2026-1'!W:W,C264,'Planificación 2026-1'!H:H,"OB"))&gt;0,"P09"," ")</f>
        <v xml:space="preserve"> </v>
      </c>
      <c r="AI264" s="108" t="str">
        <f>IF(SUM(COUNTIFS('Planificación 2026-1'!F:F,"FILIAL",'Planificación 2026-1'!W:W,C264,'Planificación 2026-1'!H:H,"MH"))&gt;0,"P31"," ")</f>
        <v xml:space="preserve"> </v>
      </c>
      <c r="AJ264" s="108" t="str">
        <f>IF(SUM(COUNTIFS('Planificación 2026-1'!F:F,"FILIAL",'Planificación 2026-1'!W:W,C264,'Planificación 2026-1'!H:H,"IC"))&gt;0,"P32"," ")</f>
        <v xml:space="preserve"> </v>
      </c>
      <c r="AK264" s="108" t="str">
        <f>IF(SUM(COUNTIFS('Planificación 2026-1'!F:F,"FILIAL",'Planificación 2026-1'!W:W,C264,'Planificación 2026-1'!H:H,"AR"))&gt;0,"P34"," ")</f>
        <v xml:space="preserve"> </v>
      </c>
      <c r="AL264" s="108" t="str">
        <f>IF(SUM(COUNTIFS('Planificación 2026-1'!F:F,"FILIAL",'Planificación 2026-1'!W:W,C264,'Planificación 2026-1'!H:H,"T1"))&gt;0,"P35"," ")</f>
        <v xml:space="preserve"> </v>
      </c>
      <c r="AM264" s="108" t="str">
        <f>IF(SUM(COUNTIFS('Planificación 2026-1'!F:F,"FILIAL",'Planificación 2026-1'!W:W,C264,'Planificación 2026-1'!H:H,"T3"))&gt;0,"P36"," ")</f>
        <v xml:space="preserve"> </v>
      </c>
      <c r="AN264" s="108" t="str">
        <f>IF(SUM(COUNTIFS('Planificación 2026-1'!F:F,"FILIAL",'Planificación 2026-1'!W:W,C264,'Planificación 2026-1'!H:H,"T2"))&gt;0,"P37"," ")</f>
        <v xml:space="preserve"> </v>
      </c>
      <c r="AO264" s="108" t="str">
        <f>IF(SUM(COUNTIFS('Planificación 2026-1'!F:F,"FILIAL",'Planificación 2026-1'!W:W,C264,'Planificación 2026-1'!H:H,"AE"))&gt;0,"P38"," ")</f>
        <v xml:space="preserve"> </v>
      </c>
      <c r="AP264" s="108" t="str">
        <f>IF(SUM(COUNTIFS('Planificación 2026-1'!F:F,"FILIAL",'Planificación 2026-1'!W:W,C264,'Planificación 2026-1'!H:H,"T4"))&gt;0,"P55"," ")</f>
        <v xml:space="preserve"> </v>
      </c>
      <c r="AQ264" s="108" t="str">
        <f>IF(SUM(COUNTIFS('Planificación 2026-1'!F:F,"SUNAMPE",'Planificación 2026-1'!W:W,C264,'Planificación 2026-1'!H:H,"AF"))&gt;0," P01"," ")</f>
        <v xml:space="preserve"> </v>
      </c>
      <c r="AR264" s="108" t="str">
        <f>IF(SUM(COUNTIFS('Planificación 2026-1'!F:F,"SUNAMPE",'Planificación 2026-1'!W:W,C264,'Planificación 2026-1'!H:H,"EN"))&gt;0,"P02"," ")</f>
        <v xml:space="preserve"> </v>
      </c>
      <c r="AS264" s="108" t="str">
        <f>IF(SUM(COUNTIFS('Planificación 2026-1'!F:F,"SUNAMPE",'Planificación 2026-1'!W:W,C264,'Planificación 2026-1'!H:H,"IS"))&gt;0,"P03"," ")</f>
        <v xml:space="preserve"> </v>
      </c>
      <c r="AT264" s="108" t="str">
        <f>IF(SUM(COUNTIFS('Planificación 2026-1'!F:F,"SUNAMPE",'Planificación 2026-1'!W:W,C264,'Planificación 2026-1'!H:H,"PS"))&gt;0,"P04"," ")</f>
        <v xml:space="preserve"> </v>
      </c>
      <c r="AU264" s="108"/>
      <c r="AV264" s="108" t="str">
        <f>IF(SUM(COUNTIFS('Planificación 2026-1'!F:F,"SUNAMPE",'Planificación 2026-1'!W:W,C264,'Planificación 2026-1'!H:H,"IN"))&gt;0,"P06"," ")</f>
        <v xml:space="preserve"> </v>
      </c>
      <c r="AW264" s="108" t="str">
        <f>IF(SUM(COUNTIFS('Planificación 2026-1'!F:F,"SUNAMPE",'Planificación 2026-1'!W:W,C264,'Planificación 2026-1'!H:H,"CA"))&gt;0,"P07"," ")</f>
        <v xml:space="preserve"> </v>
      </c>
      <c r="AX264" s="108" t="str">
        <f>IF(SUM(COUNTIFS('Planificación 2026-1'!F:F,"SUNAMPE",'Planificación 2026-1'!W:W,C264,'Planificación 2026-1'!H:H,"DE"))&gt;0,"P08"," ")</f>
        <v xml:space="preserve"> </v>
      </c>
      <c r="AY264" s="108" t="str">
        <f>IF(SUM(COUNTIFS('Planificación 2026-1'!F:F,"SUNAMPE",'Planificación 2026-1'!W:W,C264,'Planificación 2026-1'!H:H,"OB"))&gt;0,"P09"," ")</f>
        <v xml:space="preserve"> </v>
      </c>
      <c r="AZ264" s="108" t="str">
        <f>IF(SUM(COUNTIFS('Planificación 2026-1'!F:F,"SUNAMPE",'Planificación 2026-1'!W:W,C264,'Planificación 2026-1'!H:H,"MH"))&gt;0,"P31"," ")</f>
        <v xml:space="preserve"> </v>
      </c>
      <c r="BA264" s="108" t="str">
        <f>IF(SUM(COUNTIFS('Planificación 2026-1'!F:F,"SUNAMPE",'Planificación 2026-1'!W:W,C264,'Planificación 2026-1'!H:H,"IC"))&gt;0,"P32"," ")</f>
        <v xml:space="preserve"> </v>
      </c>
      <c r="BB264" s="108" t="str">
        <f>IF(SUM(COUNTIFS('Planificación 2026-1'!F:F,"SUNAMPE",'Planificación 2026-1'!W:W,C264,'Planificación 2026-1'!H:H,"AR"))&gt;0,"P34"," ")</f>
        <v xml:space="preserve"> </v>
      </c>
      <c r="BC264" s="108" t="str">
        <f>IF(SUM(COUNTIFS('Planificación 2026-1'!F:F,"SUNAMPE",'Planificación 2026-1'!W:W,C264,'Planificación 2026-1'!H:H,"T1"))&gt;0,"P35"," ")</f>
        <v xml:space="preserve"> </v>
      </c>
      <c r="BD264" s="108" t="str">
        <f>IF(SUM(COUNTIFS('Planificación 2026-1'!F:F,"SUNAMPE",'Planificación 2026-1'!W:W,C264,'Planificación 2026-1'!H:H,"T3"))&gt;0,"P36"," ")</f>
        <v xml:space="preserve"> </v>
      </c>
      <c r="BE264" s="108" t="str">
        <f>IF(SUM(COUNTIFS('Planificación 2026-1'!F:F,"SUNAMPE",'Planificación 2026-1'!W:W,C264,'Planificación 2026-1'!H:H,"T2"))&gt;0,"P37"," ")</f>
        <v xml:space="preserve"> </v>
      </c>
      <c r="BF264" s="108" t="str">
        <f>IF(SUM(COUNTIFS('Planificación 2026-1'!F:F,"SUNAMPE",'Planificación 2026-1'!W:W,C264,'Planificación 2026-1'!H:H,"AE"))&gt;0,"P38"," ")</f>
        <v xml:space="preserve"> </v>
      </c>
      <c r="BG264" s="108" t="str">
        <f>IF(SUM(COUNTIFS('Planificación 2026-1'!F:F,"SUNAMPE",'Planificación 2026-1'!W:W,C264,'Planificación 2026-1'!H:H,"T4"))&gt;0,"P55"," ")</f>
        <v xml:space="preserve"> </v>
      </c>
      <c r="BH264" s="108" t="str">
        <f>IF(SUM(COUNTIFS('Planificación 2026-1'!F:F,"HUAURA",'Planificación 2026-1'!W:W,C264,'Planificación 2026-1'!H:H,"AF"))&gt;0," P01"," ")</f>
        <v xml:space="preserve"> </v>
      </c>
      <c r="BI264" s="108" t="str">
        <f>IF(SUM(COUNTIFS('Planificación 2026-1'!F:F,"HUAURA",'Planificación 2026-1'!W:W,C264,'Planificación 2026-1'!H:H,"EN"))&gt;0,"P02"," ")</f>
        <v xml:space="preserve"> </v>
      </c>
      <c r="BJ264" s="108" t="str">
        <f>IF(SUM(COUNTIFS('Planificación 2026-1'!F:F,"HUAURA",'Planificación 2026-1'!W:W,C264,'Planificación 2026-1'!H:H,"IS"))&gt;0,"P03"," ")</f>
        <v xml:space="preserve"> </v>
      </c>
      <c r="BK264" s="108" t="str">
        <f>IF(SUM(COUNTIFS('Planificación 2026-1'!F:F,"HUAURA",'Planificación 2026-1'!W:W,C264,'Planificación 2026-1'!H:H,"PS"))&gt;0,"P04"," ")</f>
        <v xml:space="preserve"> </v>
      </c>
      <c r="BL264" s="108"/>
      <c r="BM264" s="108" t="str">
        <f>IF(SUM(COUNTIFS('Planificación 2026-1'!F:F,"HUAURA",'Planificación 2026-1'!W:W,C264,'Planificación 2026-1'!H:H,"IN"))&gt;0,"P06"," ")</f>
        <v xml:space="preserve"> </v>
      </c>
      <c r="BN264" s="108" t="str">
        <f>IF(SUM(COUNTIFS('Planificación 2026-1'!F:F,"HUAURA",'Planificación 2026-1'!W:W,C264,'Planificación 2026-1'!H:H,"CA"))&gt;0,"P07"," ")</f>
        <v xml:space="preserve"> </v>
      </c>
      <c r="BO264" s="108" t="str">
        <f>IF(SUM(COUNTIFS('Planificación 2026-1'!F:F,"HUAURA",'Planificación 2026-1'!W:W,C264,'Planificación 2026-1'!H:H,"DE"))&gt;0,"P08"," ")</f>
        <v>P08</v>
      </c>
      <c r="BP264" s="108" t="str">
        <f>IF(SUM(COUNTIFS('Planificación 2026-1'!F:F,"HUAURA",'Planificación 2026-1'!W:W,C264,'Planificación 2026-1'!H:H,"OB"))&gt;0,"P09"," ")</f>
        <v xml:space="preserve"> </v>
      </c>
      <c r="BQ264" s="108" t="str">
        <f>IF(SUM(COUNTIFS('Planificación 2026-1'!F:F,"HUAURA",'Planificación 2026-1'!W:W,C264,'Planificación 2026-1'!H:H,"MH"))&gt;0,"P31"," ")</f>
        <v xml:space="preserve"> </v>
      </c>
      <c r="BR264" s="108" t="str">
        <f>IF(SUM(COUNTIFS('Planificación 2026-1'!F:F,"HUAURA",'Planificación 2026-1'!W:W,C264,'Planificación 2026-1'!H:H,"IC"))&gt;0,"P32"," ")</f>
        <v xml:space="preserve"> </v>
      </c>
      <c r="BS264" s="108" t="str">
        <f>IF(SUM(COUNTIFS('Planificación 2026-1'!F:F,"HUAURA",'Planificación 2026-1'!W:W,C264,'Planificación 2026-1'!H:H,"AR"))&gt;0,"P34"," ")</f>
        <v xml:space="preserve"> </v>
      </c>
      <c r="BT264" s="108" t="str">
        <f>IF(SUM(COUNTIFS('Planificación 2026-1'!F:F,"HUAURA",'Planificación 2026-1'!W:W,C264,'Planificación 2026-1'!H:H,"T1"))&gt;0,"P35"," ")</f>
        <v xml:space="preserve"> </v>
      </c>
      <c r="BU264" s="108" t="str">
        <f>IF(SUM(COUNTIFS('Planificación 2026-1'!F:F,"HUAURA",'Planificación 2026-1'!W:W,C264,'Planificación 2026-1'!H:H,"T3"))&gt;0,"P36"," ")</f>
        <v xml:space="preserve"> </v>
      </c>
      <c r="BV264" s="108" t="str">
        <f>IF(SUM(COUNTIFS('Planificación 2026-1'!F:F,"HUAURA",'Planificación 2026-1'!W:W,C264,'Planificación 2026-1'!H:H,"T2"))&gt;0,"P37"," ")</f>
        <v xml:space="preserve"> </v>
      </c>
      <c r="BW264" s="108" t="str">
        <f>IF(SUM(COUNTIFS('Planificación 2026-1'!F:F,"HUAURA",'Planificación 2026-1'!W:W,C264,'Planificación 2026-1'!H:H,"AE"))&gt;0,"P38"," ")</f>
        <v>P38</v>
      </c>
      <c r="BX264" s="108" t="str">
        <f>IF(SUM(COUNTIFS('Planificación 2026-1'!F:F,"HUAURA",'Planificación 2026-1'!W:W,C264,'Planificación 2026-1'!H:H,"T4"))&gt;0,"P55"," ")</f>
        <v xml:space="preserve"> </v>
      </c>
      <c r="BY264" s="109">
        <f>SUMIFS('Planificación 2026-1'!R:R,'Planificación 2026-1'!W:W,C264,'Planificación 2026-1'!H:H,"AF",'Planificación 2026-1'!I:I,"&gt;2")</f>
        <v>0</v>
      </c>
      <c r="BZ264" s="109">
        <f>SUMIFS('Planificación 2026-1'!R:R,'Planificación 2026-1'!W:W,C264,'Planificación 2026-1'!H:H,"EN",'Planificación 2026-1'!I:I,"&gt;2")</f>
        <v>0</v>
      </c>
      <c r="CA264" s="109">
        <f>SUMIFS('Planificación 2026-1'!R:R,'Planificación 2026-1'!W:W,C264,'Planificación 2026-1'!H:H,"IS",'Planificación 2026-1'!I:I,"&gt;2")</f>
        <v>0</v>
      </c>
      <c r="CB264" s="109">
        <f>SUMIFS('Planificación 2026-1'!R:R,'Planificación 2026-1'!W:W,C264,'Planificación 2026-1'!H:H,"PS",'Planificación 2026-1'!I:I,"&gt;2")</f>
        <v>0</v>
      </c>
      <c r="CC264" s="109">
        <f>SUMIFS('Planificación 2026-1'!R:R,'Planificación 2026-1'!W:W,C264,'Planificación 2026-1'!H:H,"IN",'Planificación 2026-1'!I:I,"&gt;2")</f>
        <v>0</v>
      </c>
      <c r="CD264" s="109">
        <f>SUMIFS('Planificación 2026-1'!R:R,'Planificación 2026-1'!W:W,C264,'Planificación 2026-1'!H:H,"CA",'Planificación 2026-1'!I:I,"&gt;2")</f>
        <v>0</v>
      </c>
      <c r="CE264" s="109">
        <f>SUMIFS('Planificación 2026-1'!R:R,'Planificación 2026-1'!W:W,C264,'Planificación 2026-1'!H:H,"DE",'Planificación 2026-1'!I:I,"&gt;2")</f>
        <v>0</v>
      </c>
      <c r="CF264" s="109">
        <f>SUMIFS('Planificación 2026-1'!R:R,'Planificación 2026-1'!W:W,C264,'Planificación 2026-1'!H:H,"OB",'Planificación 2026-1'!I:I,"&gt;2")</f>
        <v>0</v>
      </c>
      <c r="CG264" s="109">
        <f>SUMIFS('Planificación 2026-1'!R:R,'Planificación 2026-1'!W:W,C264,'Planificación 2026-1'!H:H,"MH",'Planificación 2026-1'!I:I,"&gt;2")</f>
        <v>0</v>
      </c>
      <c r="CH264" s="109">
        <f>SUMIFS('Planificación 2026-1'!R:R,'Planificación 2026-1'!W:W,C264,'Planificación 2026-1'!H:H,"IC",'Planificación 2026-1'!I:I,"&gt;2")</f>
        <v>0</v>
      </c>
      <c r="CI264" s="109">
        <f>SUMIFS('Planificación 2026-1'!R:R,'Planificación 2026-1'!W:W,C264,'Planificación 2026-1'!H:H,"AR",'Planificación 2026-1'!I:I,"&gt;2")</f>
        <v>0</v>
      </c>
      <c r="CJ264" s="109">
        <f>SUMIFS('Planificación 2026-1'!R:R,'Planificación 2026-1'!W:W,C264,'Planificación 2026-1'!H:H,"T1",'Planificación 2026-1'!I:I,"&gt;2")</f>
        <v>0</v>
      </c>
      <c r="CK264" s="109">
        <f>SUMIFS('Planificación 2026-1'!R:R,'Planificación 2026-1'!W:W,C264,'Planificación 2026-1'!H:H,"T3",'Planificación 2026-1'!I:I,"&gt;2")</f>
        <v>0</v>
      </c>
      <c r="CL264" s="109">
        <f>SUMIFS('Planificación 2026-1'!R:R,'Planificación 2026-1'!W:W,C264,'Planificación 2026-1'!H:H,"T2",'Planificación 2026-1'!I:I,"&gt;2")</f>
        <v>0</v>
      </c>
      <c r="CM264" s="109">
        <f>SUMIFS('Planificación 2026-1'!R:R,'Planificación 2026-1'!W:W,C264,'Planificación 2026-1'!H:H,"AE",'Planificación 2026-1'!I:I,"&gt;2")</f>
        <v>0</v>
      </c>
      <c r="CN264" s="109">
        <f>SUMIFS('Planificación 2026-1'!R:R,'Planificación 2026-1'!W:W,C264,'Planificación 2026-1'!H:H,"T4",'Planificación 2026-1'!I:I,"&gt;2")</f>
        <v>0</v>
      </c>
      <c r="CO264" s="109">
        <f>SUMIFS('Planificación 2026-1'!R:R,'Planificación 2026-1'!W:W,C264,'Planificación 2026-1'!H:H,"AF",'Planificación 2026-1'!I:I,"&lt;3")</f>
        <v>0</v>
      </c>
      <c r="CP264" s="109">
        <f>SUMIFS('Planificación 2026-1'!R:R,'Planificación 2026-1'!W:W,C264,'Planificación 2026-1'!H:H,"EN",'Planificación 2026-1'!I:I,"&lt;3")</f>
        <v>0</v>
      </c>
      <c r="CQ264" s="109">
        <f>SUMIFS('Planificación 2026-1'!R:R,'Planificación 2026-1'!W:W,C264,'Planificación 2026-1'!H:H,"IS",'Planificación 2026-1'!I:I,"&lt;3")</f>
        <v>0</v>
      </c>
      <c r="CR264" s="109">
        <f>SUMIFS('Planificación 2026-1'!R:R,'Planificación 2026-1'!W:W,C264,'Planificación 2026-1'!H:H,"PS",'Planificación 2026-1'!I:I,"&lt;3")</f>
        <v>0</v>
      </c>
      <c r="CS264" s="109">
        <f>SUMIFS('Planificación 2026-1'!R:R,'Planificación 2026-1'!W:W,C264,'Planificación 2026-1'!H:H,"IN",'Planificación 2026-1'!I:I,"&lt;3")</f>
        <v>0</v>
      </c>
      <c r="CT264" s="109">
        <f>SUMIFS('Planificación 2026-1'!R:R,'Planificación 2026-1'!W:W,C264,'Planificación 2026-1'!H:H,"CA",'Planificación 2026-1'!I:I,"&lt;3")</f>
        <v>0</v>
      </c>
      <c r="CU264" s="109">
        <f>SUMIFS('Planificación 2026-1'!R:R,'Planificación 2026-1'!W:W,C264,'Planificación 2026-1'!H:H,"DE",'Planificación 2026-1'!I:I,"&lt;3")</f>
        <v>8</v>
      </c>
      <c r="CV264" s="109">
        <f>SUMIFS('Planificación 2026-1'!R:R,'Planificación 2026-1'!W:W,C264,'Planificación 2026-1'!H:H,"OB",'Planificación 2026-1'!I:I,"&lt;3")</f>
        <v>0</v>
      </c>
      <c r="CW264" s="109">
        <f>SUMIFS('Planificación 2026-1'!R:R,'Planificación 2026-1'!W:W,C264,'Planificación 2026-1'!H:H,"MH",'Planificación 2026-1'!I:I,"&lt;3")</f>
        <v>0</v>
      </c>
      <c r="CX264" s="109">
        <f>SUMIFS('Planificación 2026-1'!R:R,'Planificación 2026-1'!W:W,C264,'Planificación 2026-1'!H:H,"IC",'Planificación 2026-1'!I:I,"&lt;3")</f>
        <v>0</v>
      </c>
      <c r="CY264" s="109">
        <f>SUMIFS('Planificación 2026-1'!R:R,'Planificación 2026-1'!W:W,C264,'Planificación 2026-1'!H:H,"AR",'Planificación 2026-1'!I:I,"&lt;3")</f>
        <v>0</v>
      </c>
      <c r="CZ264" s="109">
        <f>SUMIFS('Planificación 2026-1'!R:R,'Planificación 2026-1'!W:W,C264,'Planificación 2026-1'!H:H,"T1",'Planificación 2026-1'!I:I,"&lt;3")</f>
        <v>0</v>
      </c>
      <c r="DA264" s="109">
        <f>SUMIFS('Planificación 2026-1'!R:R,'Planificación 2026-1'!W:W,C264,'Planificación 2026-1'!H:H,"T3",'Planificación 2026-1'!I:I,"&lt;3")</f>
        <v>0</v>
      </c>
      <c r="DB264" s="109">
        <f>SUMIFS('Planificación 2026-1'!R:R,'Planificación 2026-1'!W:W,C264,'Planificación 2026-1'!H:H,"T2",'Planificación 2026-1'!I:I,"&lt;3")</f>
        <v>0</v>
      </c>
      <c r="DC264" s="109">
        <f>SUMIFS('Planificación 2026-1'!R:R,'Planificación 2026-1'!W:W,C264,'Planificación 2026-1'!H:H,"AE",'Planificación 2026-1'!I:I,"&lt;3")</f>
        <v>8</v>
      </c>
      <c r="DD264" s="109">
        <f>SUMIFS('Planificación 2026-1'!R:R,'Planificación 2026-1'!W:W,C264,'Planificación 2026-1'!H:H,"T4",'Planificación 2026-1'!I:I,"&lt;3")</f>
        <v>0</v>
      </c>
      <c r="DE264" s="108" t="str">
        <f t="shared" si="45"/>
        <v/>
      </c>
      <c r="DF264" s="41">
        <f>IF(C264="","",SUMIFS('Planificación 2026-1'!R:R,'Planificación 2026-1'!W:W,C264,'Planificación 2026-1'!F:F,"PRINCIPAL",'Planificación 2026-1'!X:X,"VIRTUAL"))</f>
        <v>0</v>
      </c>
      <c r="DG264" s="41">
        <f>IF(C264="","",SUMIFS('Planificación 2026-1'!R:R,'Planificación 2026-1'!W:W,C264,'Planificación 2026-1'!F:F,"PRINCIPAL",'Planificación 2026-1'!X:X,"PRESENCIAL"))</f>
        <v>0</v>
      </c>
      <c r="DH264" s="41">
        <f>IF(C264="","",SUMIFS('Planificación 2026-1'!R:R,'Planificación 2026-1'!W:W,C264,'Planificación 2026-1'!F:F,"PRINCIPAL",'Planificación 2026-1'!X:X,"HIBRIDO PRESENCIAL"))</f>
        <v>0</v>
      </c>
      <c r="DI264" s="108" t="str">
        <f t="shared" si="46"/>
        <v/>
      </c>
      <c r="DJ264" s="108">
        <f>IF(C264="","",SUMIFS('Planificación 2026-1'!R:R,'Planificación 2026-1'!W:W,C264,'Planificación 2026-1'!F:F,"FILIAL",'Planificación 2026-1'!X:X,"VIRTUAL"))</f>
        <v>0</v>
      </c>
      <c r="DK264" s="110">
        <f>IF(C264="","",SUMIFS('Planificación 2026-1'!R:R,'Planificación 2026-1'!W:W,C264,'Planificación 2026-1'!F:F,"FILIAL",'Planificación 2026-1'!X:X,"PRESENCIAL"))</f>
        <v>0</v>
      </c>
      <c r="DL264" s="61">
        <f>IF(C264="","",SUMIFS('Planificación 2026-1'!R:R,'Planificación 2026-1'!W:W,C264,'Planificación 2026-1'!F:F,"FILIAL",'Planificación 2026-1'!X:X,"HIBRIDO PRESENCIAL"))</f>
        <v>0</v>
      </c>
      <c r="DM264" s="111" t="str">
        <f t="shared" si="47"/>
        <v/>
      </c>
      <c r="DN264" s="108">
        <f>IF(C264="","",SUMIFS('Planificación 2026-1'!R:R,'Planificación 2026-1'!W:W,C264,'Planificación 2026-1'!F:F,"SUNAMPE",'Planificación 2026-1'!X:X,"VIRTUAL"))</f>
        <v>0</v>
      </c>
      <c r="DO264" s="61">
        <f>IF(C264="","",SUMIFS('Planificación 2026-1'!R:R,'Planificación 2026-1'!W:W,C264,'Planificación 2026-1'!F:F,"SUNAMPE",'Planificación 2026-1'!X:X,"PRESENCIAL"))</f>
        <v>0</v>
      </c>
      <c r="DP264" s="111" t="str">
        <f t="shared" si="48"/>
        <v>P08 P38</v>
      </c>
      <c r="DQ264" s="108">
        <f>IF(C264="","",SUMIFS('Planificación 2026-1'!R:R,'Planificación 2026-1'!W:W,C264,'Planificación 2026-1'!F:F,"HUAURA",'Planificación 2026-1'!X:X,"VIRTUAL"))</f>
        <v>0</v>
      </c>
      <c r="DR264" s="61">
        <f>IF(C264="","",SUMIFS('Planificación 2026-1'!R:R,'Planificación 2026-1'!W:W,C264,'Planificación 2026-1'!F:F,"HUAURA",'Planificación 2026-1'!X:X,"PRESENCIAL"))</f>
        <v>0</v>
      </c>
      <c r="DS264" s="76">
        <f>SUMIFS('Planificación 2026-1'!R:R,'Planificación 2026-1'!W:W,C264,'Planificación 2026-1'!F:F,"PRINCIPAL",'Planificación 2026-1'!X:X,"VIRTUAL",'Planificación 2026-1'!I:I,"&gt;2")</f>
        <v>0</v>
      </c>
      <c r="DT264" s="76">
        <f>SUMIFS('Planificación 2026-1'!R:R,'Planificación 2026-1'!W:W,C264,'Planificación 2026-1'!F:F,"PRINCIPAL",'Planificación 2026-1'!X:X,"&lt;&gt;VIRTUAL",'Planificación 2026-1'!I:I,"&gt;2")</f>
        <v>0</v>
      </c>
      <c r="DU264" s="76">
        <f>SUMIFS('Planificación 2026-1'!R:R,'Planificación 2026-1'!W:W,C264,'Planificación 2026-1'!F:F,"SUNAMPE",'Planificación 2026-1'!X:X,"VIRTUAL",'Planificación 2026-1'!I:I,"&gt;2")</f>
        <v>0</v>
      </c>
      <c r="DV264" s="76">
        <f>SUMIFS('Planificación 2026-1'!R:R,'Planificación 2026-1'!W:W,C264,'Planificación 2026-1'!F:F,"SUNAMPE",'Planificación 2026-1'!X:X,"&lt;&gt;VIRTUAL",'Planificación 2026-1'!I:I,"&gt;2")</f>
        <v>0</v>
      </c>
      <c r="DW264" s="76">
        <f>SUMIFS('Planificación 2026-1'!R:R,'Planificación 2026-1'!W:W,C264,'Planificación 2026-1'!F:F,"FILIAL",'Planificación 2026-1'!X:X,"VIRTUAL",'Planificación 2026-1'!I:I,"&gt;2")</f>
        <v>0</v>
      </c>
      <c r="DX264" s="76">
        <f>SUMIFS('Planificación 2026-1'!R:R,'Planificación 2026-1'!W:W,C264,'Planificación 2026-1'!F:F,"FILIAL",'Planificación 2026-1'!X:X,"&lt;&gt;VIRTUAL",'Planificación 2026-1'!I:I,"&gt;2")</f>
        <v>0</v>
      </c>
      <c r="DY264" s="76">
        <f>SUMIFS('Planificación 2026-1'!R:R,'Planificación 2026-1'!W:W,C264,'Planificación 2026-1'!F:F,"PORUMA",'Planificación 2026-1'!X:X,"VIRTUAL",'Planificación 2026-1'!I:I,"&gt;2")</f>
        <v>0</v>
      </c>
      <c r="DZ264" s="76">
        <f>SUMIFS('Planificación 2026-1'!R:R,'Planificación 2026-1'!W:W,C264,'Planificación 2026-1'!F:F,"PORUMA",'Planificación 2026-1'!X:X,"&lt;&gt;VIRTUAL",'Planificación 2026-1'!I:I,"&gt;2")</f>
        <v>0</v>
      </c>
      <c r="EA264" s="76">
        <f>SUMIFS('Planificación 2026-1'!R:R,'Planificación 2026-1'!W:W,C264,'Planificación 2026-1'!F:F,"HUAURA",'Planificación 2026-1'!X:X,"VIRTUAL",'Planificación 2026-1'!I:I,"&gt;2")</f>
        <v>0</v>
      </c>
      <c r="EB264" s="76">
        <f>SUMIFS('Planificación 2026-1'!R:R,'Planificación 2026-1'!W:W,C264,'Planificación 2026-1'!F:F,"HUAURA",'Planificación 2026-1'!X:X,"&lt;&gt;VIRTUAL",'Planificación 2026-1'!I:I,"&gt;2")</f>
        <v>0</v>
      </c>
      <c r="EC264" s="76">
        <f>SUMIFS('Planificación 2026-1'!R:R,'Planificación 2026-1'!W:W,C264,'Planificación 2026-1'!F:F,"PRINCIPAL",'Planificación 2026-1'!X:X,"VIRTUAL",'Planificación 2026-1'!I:I,"&lt;3")</f>
        <v>0</v>
      </c>
      <c r="ED264" s="76">
        <f>SUMIFS('Planificación 2026-1'!R:R,'Planificación 2026-1'!W:W,C264,'Planificación 2026-1'!F:F,"PRINCIPAL",'Planificación 2026-1'!X:X,"&lt;&gt;VIRTUAL",'Planificación 2026-1'!I:I,"&lt;3")</f>
        <v>0</v>
      </c>
      <c r="EE264" s="76">
        <f>SUMIFS('Planificación 2026-1'!R:R,'Planificación 2026-1'!W:W,C264,'Planificación 2026-1'!F:F,"SUNAMPE",'Planificación 2026-1'!X:X,"VIRTUAL",'Planificación 2026-1'!I:I,"&lt;3")</f>
        <v>0</v>
      </c>
      <c r="EF264" s="76">
        <f>SUMIFS('Planificación 2026-1'!R:R,'Planificación 2026-1'!W:W,C264,'Planificación 2026-1'!F:F,"SUNAMPE",'Planificación 2026-1'!X:X,"&lt;&gt;VIRTUAL",'Planificación 2026-1'!I:I,"&lt;3")</f>
        <v>0</v>
      </c>
      <c r="EG264" s="76">
        <f>SUMIFS('Planificación 2026-1'!R:R,'Planificación 2026-1'!W:W,C264,'Planificación 2026-1'!F:F,"FILIAL",'Planificación 2026-1'!X:X,"VIRTUAL",'Planificación 2026-1'!I:I,"&lt;3")</f>
        <v>0</v>
      </c>
      <c r="EH264" s="76">
        <f>SUMIFS('Planificación 2026-1'!R:R,'Planificación 2026-1'!W:W,C264,'Planificación 2026-1'!F:F,"FILIAL",'Planificación 2026-1'!X:X,"&lt;&gt;VIRTUAL",'Planificación 2026-1'!I:I,"&lt;3")</f>
        <v>0</v>
      </c>
      <c r="EI264" s="76">
        <f>SUMIFS('Planificación 2026-1'!R:R,'Planificación 2026-1'!W:W,C264,'Planificación 2026-1'!F:F,"PORUMA",'Planificación 2026-1'!X:X,"VIRTUAL",'Planificación 2026-1'!I:I,"&lt;3")</f>
        <v>0</v>
      </c>
      <c r="EJ264" s="76">
        <f>SUMIFS('Planificación 2026-1'!R:R,'Planificación 2026-1'!W:W,C264,'Planificación 2026-1'!F:F,"PORUMA",'Planificación 2026-1'!X:X,"&lt;&gt;VIRTUAL",'Planificación 2026-1'!I:I,"&lt;3")</f>
        <v>0</v>
      </c>
      <c r="EK264" s="76">
        <f>SUMIFS('Planificación 2026-1'!R:R,'Planificación 2026-1'!W:W,C264,'Planificación 2026-1'!F:F,"HUAURA",'Planificación 2026-1'!X:X,"VIRTUAL",'Planificación 2026-1'!I:I,"&lt;3")</f>
        <v>0</v>
      </c>
      <c r="EL264" s="76">
        <f>SUMIFS('Planificación 2026-1'!R:R,'Planificación 2026-1'!W:W,C264,'Planificación 2026-1'!F:F,"HUAURA",'Planificación 2026-1'!X:X,"&lt;&gt;VIRTUAL",'Planificación 2026-1'!I:I,"&lt;3")</f>
        <v>16</v>
      </c>
      <c r="EM264" s="76"/>
      <c r="EN264" s="76">
        <f t="shared" si="41"/>
        <v>0</v>
      </c>
      <c r="EO264" s="76">
        <f t="shared" si="42"/>
        <v>16</v>
      </c>
      <c r="EP264" s="76" t="b">
        <f t="shared" si="43"/>
        <v>1</v>
      </c>
      <c r="EQ264" s="76" t="str">
        <f t="shared" si="44"/>
        <v/>
      </c>
      <c r="ER264" s="76" t="str">
        <f t="shared" si="49"/>
        <v>PRESENCIAL</v>
      </c>
    </row>
    <row r="265" spans="1:148" hidden="1">
      <c r="A265" s="83"/>
      <c r="B265" s="119">
        <v>262</v>
      </c>
      <c r="C265" s="115" t="s">
        <v>438</v>
      </c>
      <c r="D265" s="112">
        <f>SUMIF('Planificación 2026-1'!W:W,C265,'Planificación 2026-1'!R:R)</f>
        <v>0</v>
      </c>
      <c r="E265" s="114" t="s">
        <v>170</v>
      </c>
      <c r="F265" s="115" t="s">
        <v>171</v>
      </c>
      <c r="G265" s="115" t="s">
        <v>13</v>
      </c>
      <c r="H265" s="115" t="s">
        <v>122</v>
      </c>
      <c r="I265" s="107" t="str">
        <f>IF(SUM(COUNTIFS('Planificación 2026-1'!F:F,"PRINCIPAL",'Planificación 2026-1'!W:W,C265,'Planificación 2026-1'!H:H,"AF"))&gt;0,"P01"," ")</f>
        <v xml:space="preserve"> </v>
      </c>
      <c r="J265" s="108" t="str">
        <f>IF(SUM(COUNTIFS('Planificación 2026-1'!F:F,"PRINCIPAL",'Planificación 2026-1'!W:W,C265,'Planificación 2026-1'!H:H,"EN"))&gt;0,"P02"," ")</f>
        <v xml:space="preserve"> </v>
      </c>
      <c r="K265" s="108" t="str">
        <f>IF(SUM(COUNTIFS('Planificación 2026-1'!F:F,"PRINCIPAL",'Planificación 2026-1'!W:W,C265,'Planificación 2026-1'!H:H,"IS"))&gt;0,"P03"," ")</f>
        <v xml:space="preserve"> </v>
      </c>
      <c r="L265" s="108" t="str">
        <f>IF(SUM(COUNTIFS('Planificación 2026-1'!F:F,"PRINCIPAL",'Planificación 2026-1'!W:W,C265,'Planificación 2026-1'!H:H,"PS"))&gt;0,"P04"," ")</f>
        <v xml:space="preserve"> </v>
      </c>
      <c r="M265" s="108"/>
      <c r="N265" s="108" t="str">
        <f>IF(SUM(COUNTIFS('Planificación 2026-1'!F:F,"PRINCIPAL",'Planificación 2026-1'!W:W,C265,'Planificación 2026-1'!H:H,"IN"))&gt;0,"P06"," ")</f>
        <v xml:space="preserve"> </v>
      </c>
      <c r="O265" s="108" t="str">
        <f>IF(SUM(COUNTIFS('Planificación 2026-1'!F:F,"PRINCIPAL",'Planificación 2026-1'!W:W,C265,'Planificación 2026-1'!H:H,"CA"))&gt;0,"P07"," ")</f>
        <v xml:space="preserve"> </v>
      </c>
      <c r="P265" s="108" t="str">
        <f>IF(SUM(COUNTIFS('Planificación 2026-1'!F:F,"PRINCIPAL",'Planificación 2026-1'!W:W,C265,'Planificación 2026-1'!H:H,"DE"))&gt;0,"P08"," ")</f>
        <v xml:space="preserve"> </v>
      </c>
      <c r="Q265" s="108" t="str">
        <f>IF(SUM(COUNTIFS('Planificación 2026-1'!F:F,"PRINCIPAL",'Planificación 2026-1'!W:W,C265,'Planificación 2026-1'!H:H,"OB"))&gt;0,"P09"," ")</f>
        <v xml:space="preserve"> </v>
      </c>
      <c r="R265" s="108" t="str">
        <f>IF(SUM(COUNTIFS('Planificación 2026-1'!F:F,"PRINCIPAL",'Planificación 2026-1'!W:W,C265,'Planificación 2026-1'!H:H,"MH"))&gt;0,"P31"," ")</f>
        <v xml:space="preserve"> </v>
      </c>
      <c r="S265" s="108" t="str">
        <f>IF(SUM(COUNTIFS('Planificación 2026-1'!F:F,"PRINCIPAL",'Planificación 2026-1'!W:W,C265,'Planificación 2026-1'!H:H,"IC"))&gt;0,"P32"," ")</f>
        <v xml:space="preserve"> </v>
      </c>
      <c r="T265" s="108" t="str">
        <f>IF(SUM(COUNTIFS('Planificación 2026-1'!F:F,"PRINCIPAL",'Planificación 2026-1'!W:W,C265,'Planificación 2026-1'!H:H,"AR"))&gt;0,"P34"," ")</f>
        <v xml:space="preserve"> </v>
      </c>
      <c r="U265" s="108" t="str">
        <f>IF(SUM(COUNTIFS('Planificación 2026-1'!F:F,"PRINCIPAL",'Planificación 2026-1'!W:W,C265,'Planificación 2026-1'!H:H,"T1"))&gt;0,"P35"," ")</f>
        <v xml:space="preserve"> </v>
      </c>
      <c r="V265" s="108" t="str">
        <f>IF(SUM(COUNTIFS('Planificación 2026-1'!F:F,"PRINCIPAL",'Planificación 2026-1'!W:W,C265,'Planificación 2026-1'!H:H,"T3"))&gt;0,"P36"," ")</f>
        <v xml:space="preserve"> </v>
      </c>
      <c r="W265" s="108" t="str">
        <f>IF(SUM(COUNTIFS('Planificación 2026-1'!F:F,"PRINCIPAL",'Planificación 2026-1'!W:W,C265,'Planificación 2026-1'!H:H,"T2"))&gt;0,"P37"," ")</f>
        <v xml:space="preserve"> </v>
      </c>
      <c r="X265" s="108" t="str">
        <f>IF(SUM(COUNTIFS('Planificación 2026-1'!F:F,"PRINCIPAL",'Planificación 2026-1'!W:W,C265,'Planificación 2026-1'!H:H,"AE"))&gt;0,"P38"," ")</f>
        <v xml:space="preserve"> </v>
      </c>
      <c r="Y265" s="108" t="str">
        <f>IF(SUM(COUNTIFS('Planificación 2026-1'!F:F,"PRINCIPAL",'Planificación 2026-1'!W:W,C265,'Planificación 2026-1'!H:H,"T4"))&gt;0,"P55"," ")</f>
        <v xml:space="preserve"> </v>
      </c>
      <c r="Z265" s="108" t="str">
        <f>IF(SUM(COUNTIFS('Planificación 2026-1'!F:F,"FILIAL",'Planificación 2026-1'!W:W,C265,'Planificación 2026-1'!H:H,"AF"))&gt;0," P01"," ")</f>
        <v xml:space="preserve"> </v>
      </c>
      <c r="AA265" s="108" t="str">
        <f>IF(SUM(COUNTIFS('Planificación 2026-1'!F:F,"FILIAL",'Planificación 2026-1'!W:W,C265,'Planificación 2026-1'!H:H,"EN"))&gt;0,"P02"," ")</f>
        <v xml:space="preserve"> </v>
      </c>
      <c r="AB265" s="108" t="str">
        <f>IF(SUM(COUNTIFS('Planificación 2026-1'!F:F,"FILIAL",'Planificación 2026-1'!W:W,C265,'Planificación 2026-1'!H:H,"IS"))&gt;0,"P03"," ")</f>
        <v xml:space="preserve"> </v>
      </c>
      <c r="AC265" s="108" t="str">
        <f>IF(SUM(COUNTIFS('Planificación 2026-1'!F:F,"FILIAL",'Planificación 2026-1'!W:W,C265,'Planificación 2026-1'!H:H,"PS"))&gt;0,"P04"," ")</f>
        <v xml:space="preserve"> </v>
      </c>
      <c r="AD265" s="108"/>
      <c r="AE265" s="108" t="str">
        <f>IF(SUM(COUNTIFS('Planificación 2026-1'!F:F,"FILIAL",'Planificación 2026-1'!W:W,C265,'Planificación 2026-1'!H:H,"IN"))&gt;0,"P06"," ")</f>
        <v xml:space="preserve"> </v>
      </c>
      <c r="AF265" s="108" t="str">
        <f>IF(SUM(COUNTIFS('Planificación 2026-1'!F:F,"FILIAL",'Planificación 2026-1'!W:W,C265,'Planificación 2026-1'!H:H,"CA"))&gt;0,"P07"," ")</f>
        <v xml:space="preserve"> </v>
      </c>
      <c r="AG265" s="108" t="str">
        <f>IF(SUM(COUNTIFS('Planificación 2026-1'!F:F,"FILIAL",'Planificación 2026-1'!W:W,C265,'Planificación 2026-1'!H:H,"DE"))&gt;0,"P08"," ")</f>
        <v xml:space="preserve"> </v>
      </c>
      <c r="AH265" s="108" t="str">
        <f>IF(SUM(COUNTIFS('Planificación 2026-1'!F:F,"FILIAL",'Planificación 2026-1'!W:W,C265,'Planificación 2026-1'!H:H,"OB"))&gt;0,"P09"," ")</f>
        <v xml:space="preserve"> </v>
      </c>
      <c r="AI265" s="108" t="str">
        <f>IF(SUM(COUNTIFS('Planificación 2026-1'!F:F,"FILIAL",'Planificación 2026-1'!W:W,C265,'Planificación 2026-1'!H:H,"MH"))&gt;0,"P31"," ")</f>
        <v xml:space="preserve"> </v>
      </c>
      <c r="AJ265" s="108" t="str">
        <f>IF(SUM(COUNTIFS('Planificación 2026-1'!F:F,"FILIAL",'Planificación 2026-1'!W:W,C265,'Planificación 2026-1'!H:H,"IC"))&gt;0,"P32"," ")</f>
        <v xml:space="preserve"> </v>
      </c>
      <c r="AK265" s="108" t="str">
        <f>IF(SUM(COUNTIFS('Planificación 2026-1'!F:F,"FILIAL",'Planificación 2026-1'!W:W,C265,'Planificación 2026-1'!H:H,"AR"))&gt;0,"P34"," ")</f>
        <v xml:space="preserve"> </v>
      </c>
      <c r="AL265" s="108" t="str">
        <f>IF(SUM(COUNTIFS('Planificación 2026-1'!F:F,"FILIAL",'Planificación 2026-1'!W:W,C265,'Planificación 2026-1'!H:H,"T1"))&gt;0,"P35"," ")</f>
        <v xml:space="preserve"> </v>
      </c>
      <c r="AM265" s="108" t="str">
        <f>IF(SUM(COUNTIFS('Planificación 2026-1'!F:F,"FILIAL",'Planificación 2026-1'!W:W,C265,'Planificación 2026-1'!H:H,"T3"))&gt;0,"P36"," ")</f>
        <v xml:space="preserve"> </v>
      </c>
      <c r="AN265" s="108" t="str">
        <f>IF(SUM(COUNTIFS('Planificación 2026-1'!F:F,"FILIAL",'Planificación 2026-1'!W:W,C265,'Planificación 2026-1'!H:H,"T2"))&gt;0,"P37"," ")</f>
        <v xml:space="preserve"> </v>
      </c>
      <c r="AO265" s="108" t="str">
        <f>IF(SUM(COUNTIFS('Planificación 2026-1'!F:F,"FILIAL",'Planificación 2026-1'!W:W,C265,'Planificación 2026-1'!H:H,"AE"))&gt;0,"P38"," ")</f>
        <v xml:space="preserve"> </v>
      </c>
      <c r="AP265" s="108" t="str">
        <f>IF(SUM(COUNTIFS('Planificación 2026-1'!F:F,"FILIAL",'Planificación 2026-1'!W:W,C265,'Planificación 2026-1'!H:H,"T4"))&gt;0,"P55"," ")</f>
        <v xml:space="preserve"> </v>
      </c>
      <c r="AQ265" s="108" t="str">
        <f>IF(SUM(COUNTIFS('Planificación 2026-1'!F:F,"SUNAMPE",'Planificación 2026-1'!W:W,C265,'Planificación 2026-1'!H:H,"AF"))&gt;0," P01"," ")</f>
        <v xml:space="preserve"> </v>
      </c>
      <c r="AR265" s="108" t="str">
        <f>IF(SUM(COUNTIFS('Planificación 2026-1'!F:F,"SUNAMPE",'Planificación 2026-1'!W:W,C265,'Planificación 2026-1'!H:H,"EN"))&gt;0,"P02"," ")</f>
        <v xml:space="preserve"> </v>
      </c>
      <c r="AS265" s="108" t="str">
        <f>IF(SUM(COUNTIFS('Planificación 2026-1'!F:F,"SUNAMPE",'Planificación 2026-1'!W:W,C265,'Planificación 2026-1'!H:H,"IS"))&gt;0,"P03"," ")</f>
        <v xml:space="preserve"> </v>
      </c>
      <c r="AT265" s="108" t="str">
        <f>IF(SUM(COUNTIFS('Planificación 2026-1'!F:F,"SUNAMPE",'Planificación 2026-1'!W:W,C265,'Planificación 2026-1'!H:H,"PS"))&gt;0,"P04"," ")</f>
        <v xml:space="preserve"> </v>
      </c>
      <c r="AU265" s="108"/>
      <c r="AV265" s="108" t="str">
        <f>IF(SUM(COUNTIFS('Planificación 2026-1'!F:F,"SUNAMPE",'Planificación 2026-1'!W:W,C265,'Planificación 2026-1'!H:H,"IN"))&gt;0,"P06"," ")</f>
        <v xml:space="preserve"> </v>
      </c>
      <c r="AW265" s="108" t="str">
        <f>IF(SUM(COUNTIFS('Planificación 2026-1'!F:F,"SUNAMPE",'Planificación 2026-1'!W:W,C265,'Planificación 2026-1'!H:H,"CA"))&gt;0,"P07"," ")</f>
        <v xml:space="preserve"> </v>
      </c>
      <c r="AX265" s="108" t="str">
        <f>IF(SUM(COUNTIFS('Planificación 2026-1'!F:F,"SUNAMPE",'Planificación 2026-1'!W:W,C265,'Planificación 2026-1'!H:H,"DE"))&gt;0,"P08"," ")</f>
        <v xml:space="preserve"> </v>
      </c>
      <c r="AY265" s="108" t="str">
        <f>IF(SUM(COUNTIFS('Planificación 2026-1'!F:F,"SUNAMPE",'Planificación 2026-1'!W:W,C265,'Planificación 2026-1'!H:H,"OB"))&gt;0,"P09"," ")</f>
        <v xml:space="preserve"> </v>
      </c>
      <c r="AZ265" s="108" t="str">
        <f>IF(SUM(COUNTIFS('Planificación 2026-1'!F:F,"SUNAMPE",'Planificación 2026-1'!W:W,C265,'Planificación 2026-1'!H:H,"MH"))&gt;0,"P31"," ")</f>
        <v xml:space="preserve"> </v>
      </c>
      <c r="BA265" s="108" t="str">
        <f>IF(SUM(COUNTIFS('Planificación 2026-1'!F:F,"SUNAMPE",'Planificación 2026-1'!W:W,C265,'Planificación 2026-1'!H:H,"IC"))&gt;0,"P32"," ")</f>
        <v xml:space="preserve"> </v>
      </c>
      <c r="BB265" s="108" t="str">
        <f>IF(SUM(COUNTIFS('Planificación 2026-1'!F:F,"SUNAMPE",'Planificación 2026-1'!W:W,C265,'Planificación 2026-1'!H:H,"AR"))&gt;0,"P34"," ")</f>
        <v xml:space="preserve"> </v>
      </c>
      <c r="BC265" s="108" t="str">
        <f>IF(SUM(COUNTIFS('Planificación 2026-1'!F:F,"SUNAMPE",'Planificación 2026-1'!W:W,C265,'Planificación 2026-1'!H:H,"T1"))&gt;0,"P35"," ")</f>
        <v xml:space="preserve"> </v>
      </c>
      <c r="BD265" s="108" t="str">
        <f>IF(SUM(COUNTIFS('Planificación 2026-1'!F:F,"SUNAMPE",'Planificación 2026-1'!W:W,C265,'Planificación 2026-1'!H:H,"T3"))&gt;0,"P36"," ")</f>
        <v xml:space="preserve"> </v>
      </c>
      <c r="BE265" s="108" t="str">
        <f>IF(SUM(COUNTIFS('Planificación 2026-1'!F:F,"SUNAMPE",'Planificación 2026-1'!W:W,C265,'Planificación 2026-1'!H:H,"T2"))&gt;0,"P37"," ")</f>
        <v xml:space="preserve"> </v>
      </c>
      <c r="BF265" s="108" t="str">
        <f>IF(SUM(COUNTIFS('Planificación 2026-1'!F:F,"SUNAMPE",'Planificación 2026-1'!W:W,C265,'Planificación 2026-1'!H:H,"AE"))&gt;0,"P38"," ")</f>
        <v xml:space="preserve"> </v>
      </c>
      <c r="BG265" s="108" t="str">
        <f>IF(SUM(COUNTIFS('Planificación 2026-1'!F:F,"SUNAMPE",'Planificación 2026-1'!W:W,C265,'Planificación 2026-1'!H:H,"T4"))&gt;0,"P55"," ")</f>
        <v xml:space="preserve"> </v>
      </c>
      <c r="BH265" s="108" t="str">
        <f>IF(SUM(COUNTIFS('Planificación 2026-1'!F:F,"HUAURA",'Planificación 2026-1'!W:W,C265,'Planificación 2026-1'!H:H,"AF"))&gt;0," P01"," ")</f>
        <v xml:space="preserve"> </v>
      </c>
      <c r="BI265" s="108" t="str">
        <f>IF(SUM(COUNTIFS('Planificación 2026-1'!F:F,"HUAURA",'Planificación 2026-1'!W:W,C265,'Planificación 2026-1'!H:H,"EN"))&gt;0,"P02"," ")</f>
        <v xml:space="preserve"> </v>
      </c>
      <c r="BJ265" s="108" t="str">
        <f>IF(SUM(COUNTIFS('Planificación 2026-1'!F:F,"HUAURA",'Planificación 2026-1'!W:W,C265,'Planificación 2026-1'!H:H,"IS"))&gt;0,"P03"," ")</f>
        <v xml:space="preserve"> </v>
      </c>
      <c r="BK265" s="108" t="str">
        <f>IF(SUM(COUNTIFS('Planificación 2026-1'!F:F,"HUAURA",'Planificación 2026-1'!W:W,C265,'Planificación 2026-1'!H:H,"PS"))&gt;0,"P04"," ")</f>
        <v xml:space="preserve"> </v>
      </c>
      <c r="BL265" s="108"/>
      <c r="BM265" s="108" t="str">
        <f>IF(SUM(COUNTIFS('Planificación 2026-1'!F:F,"HUAURA",'Planificación 2026-1'!W:W,C265,'Planificación 2026-1'!H:H,"IN"))&gt;0,"P06"," ")</f>
        <v xml:space="preserve"> </v>
      </c>
      <c r="BN265" s="108" t="str">
        <f>IF(SUM(COUNTIFS('Planificación 2026-1'!F:F,"HUAURA",'Planificación 2026-1'!W:W,C265,'Planificación 2026-1'!H:H,"CA"))&gt;0,"P07"," ")</f>
        <v xml:space="preserve"> </v>
      </c>
      <c r="BO265" s="108" t="str">
        <f>IF(SUM(COUNTIFS('Planificación 2026-1'!F:F,"HUAURA",'Planificación 2026-1'!W:W,C265,'Planificación 2026-1'!H:H,"DE"))&gt;0,"P08"," ")</f>
        <v xml:space="preserve"> </v>
      </c>
      <c r="BP265" s="108" t="str">
        <f>IF(SUM(COUNTIFS('Planificación 2026-1'!F:F,"HUAURA",'Planificación 2026-1'!W:W,C265,'Planificación 2026-1'!H:H,"OB"))&gt;0,"P09"," ")</f>
        <v xml:space="preserve"> </v>
      </c>
      <c r="BQ265" s="108" t="str">
        <f>IF(SUM(COUNTIFS('Planificación 2026-1'!F:F,"HUAURA",'Planificación 2026-1'!W:W,C265,'Planificación 2026-1'!H:H,"MH"))&gt;0,"P31"," ")</f>
        <v xml:space="preserve"> </v>
      </c>
      <c r="BR265" s="108" t="str">
        <f>IF(SUM(COUNTIFS('Planificación 2026-1'!F:F,"HUAURA",'Planificación 2026-1'!W:W,C265,'Planificación 2026-1'!H:H,"IC"))&gt;0,"P32"," ")</f>
        <v xml:space="preserve"> </v>
      </c>
      <c r="BS265" s="108" t="str">
        <f>IF(SUM(COUNTIFS('Planificación 2026-1'!F:F,"HUAURA",'Planificación 2026-1'!W:W,C265,'Planificación 2026-1'!H:H,"AR"))&gt;0,"P34"," ")</f>
        <v xml:space="preserve"> </v>
      </c>
      <c r="BT265" s="108" t="str">
        <f>IF(SUM(COUNTIFS('Planificación 2026-1'!F:F,"HUAURA",'Planificación 2026-1'!W:W,C265,'Planificación 2026-1'!H:H,"T1"))&gt;0,"P35"," ")</f>
        <v xml:space="preserve"> </v>
      </c>
      <c r="BU265" s="108" t="str">
        <f>IF(SUM(COUNTIFS('Planificación 2026-1'!F:F,"HUAURA",'Planificación 2026-1'!W:W,C265,'Planificación 2026-1'!H:H,"T3"))&gt;0,"P36"," ")</f>
        <v xml:space="preserve"> </v>
      </c>
      <c r="BV265" s="108" t="str">
        <f>IF(SUM(COUNTIFS('Planificación 2026-1'!F:F,"HUAURA",'Planificación 2026-1'!W:W,C265,'Planificación 2026-1'!H:H,"T2"))&gt;0,"P37"," ")</f>
        <v xml:space="preserve"> </v>
      </c>
      <c r="BW265" s="108" t="str">
        <f>IF(SUM(COUNTIFS('Planificación 2026-1'!F:F,"HUAURA",'Planificación 2026-1'!W:W,C265,'Planificación 2026-1'!H:H,"AE"))&gt;0,"P38"," ")</f>
        <v xml:space="preserve"> </v>
      </c>
      <c r="BX265" s="108" t="str">
        <f>IF(SUM(COUNTIFS('Planificación 2026-1'!F:F,"HUAURA",'Planificación 2026-1'!W:W,C265,'Planificación 2026-1'!H:H,"T4"))&gt;0,"P55"," ")</f>
        <v xml:space="preserve"> </v>
      </c>
      <c r="BY265" s="109">
        <f>SUMIFS('Planificación 2026-1'!R:R,'Planificación 2026-1'!W:W,C265,'Planificación 2026-1'!H:H,"AF",'Planificación 2026-1'!I:I,"&gt;2")</f>
        <v>0</v>
      </c>
      <c r="BZ265" s="109">
        <f>SUMIFS('Planificación 2026-1'!R:R,'Planificación 2026-1'!W:W,C265,'Planificación 2026-1'!H:H,"EN",'Planificación 2026-1'!I:I,"&gt;2")</f>
        <v>0</v>
      </c>
      <c r="CA265" s="109">
        <f>SUMIFS('Planificación 2026-1'!R:R,'Planificación 2026-1'!W:W,C265,'Planificación 2026-1'!H:H,"IS",'Planificación 2026-1'!I:I,"&gt;2")</f>
        <v>0</v>
      </c>
      <c r="CB265" s="109">
        <f>SUMIFS('Planificación 2026-1'!R:R,'Planificación 2026-1'!W:W,C265,'Planificación 2026-1'!H:H,"PS",'Planificación 2026-1'!I:I,"&gt;2")</f>
        <v>0</v>
      </c>
      <c r="CC265" s="109">
        <f>SUMIFS('Planificación 2026-1'!R:R,'Planificación 2026-1'!W:W,C265,'Planificación 2026-1'!H:H,"IN",'Planificación 2026-1'!I:I,"&gt;2")</f>
        <v>0</v>
      </c>
      <c r="CD265" s="109">
        <f>SUMIFS('Planificación 2026-1'!R:R,'Planificación 2026-1'!W:W,C265,'Planificación 2026-1'!H:H,"CA",'Planificación 2026-1'!I:I,"&gt;2")</f>
        <v>0</v>
      </c>
      <c r="CE265" s="109">
        <f>SUMIFS('Planificación 2026-1'!R:R,'Planificación 2026-1'!W:W,C265,'Planificación 2026-1'!H:H,"DE",'Planificación 2026-1'!I:I,"&gt;2")</f>
        <v>0</v>
      </c>
      <c r="CF265" s="109">
        <f>SUMIFS('Planificación 2026-1'!R:R,'Planificación 2026-1'!W:W,C265,'Planificación 2026-1'!H:H,"OB",'Planificación 2026-1'!I:I,"&gt;2")</f>
        <v>0</v>
      </c>
      <c r="CG265" s="109">
        <f>SUMIFS('Planificación 2026-1'!R:R,'Planificación 2026-1'!W:W,C265,'Planificación 2026-1'!H:H,"MH",'Planificación 2026-1'!I:I,"&gt;2")</f>
        <v>0</v>
      </c>
      <c r="CH265" s="109">
        <f>SUMIFS('Planificación 2026-1'!R:R,'Planificación 2026-1'!W:W,C265,'Planificación 2026-1'!H:H,"IC",'Planificación 2026-1'!I:I,"&gt;2")</f>
        <v>0</v>
      </c>
      <c r="CI265" s="109">
        <f>SUMIFS('Planificación 2026-1'!R:R,'Planificación 2026-1'!W:W,C265,'Planificación 2026-1'!H:H,"AR",'Planificación 2026-1'!I:I,"&gt;2")</f>
        <v>0</v>
      </c>
      <c r="CJ265" s="109">
        <f>SUMIFS('Planificación 2026-1'!R:R,'Planificación 2026-1'!W:W,C265,'Planificación 2026-1'!H:H,"T1",'Planificación 2026-1'!I:I,"&gt;2")</f>
        <v>0</v>
      </c>
      <c r="CK265" s="109">
        <f>SUMIFS('Planificación 2026-1'!R:R,'Planificación 2026-1'!W:W,C265,'Planificación 2026-1'!H:H,"T3",'Planificación 2026-1'!I:I,"&gt;2")</f>
        <v>0</v>
      </c>
      <c r="CL265" s="109">
        <f>SUMIFS('Planificación 2026-1'!R:R,'Planificación 2026-1'!W:W,C265,'Planificación 2026-1'!H:H,"T2",'Planificación 2026-1'!I:I,"&gt;2")</f>
        <v>0</v>
      </c>
      <c r="CM265" s="109">
        <f>SUMIFS('Planificación 2026-1'!R:R,'Planificación 2026-1'!W:W,C265,'Planificación 2026-1'!H:H,"AE",'Planificación 2026-1'!I:I,"&gt;2")</f>
        <v>0</v>
      </c>
      <c r="CN265" s="109">
        <f>SUMIFS('Planificación 2026-1'!R:R,'Planificación 2026-1'!W:W,C265,'Planificación 2026-1'!H:H,"T4",'Planificación 2026-1'!I:I,"&gt;2")</f>
        <v>0</v>
      </c>
      <c r="CO265" s="109">
        <f>SUMIFS('Planificación 2026-1'!R:R,'Planificación 2026-1'!W:W,C265,'Planificación 2026-1'!H:H,"AF",'Planificación 2026-1'!I:I,"&lt;3")</f>
        <v>0</v>
      </c>
      <c r="CP265" s="109">
        <f>SUMIFS('Planificación 2026-1'!R:R,'Planificación 2026-1'!W:W,C265,'Planificación 2026-1'!H:H,"EN",'Planificación 2026-1'!I:I,"&lt;3")</f>
        <v>0</v>
      </c>
      <c r="CQ265" s="109">
        <f>SUMIFS('Planificación 2026-1'!R:R,'Planificación 2026-1'!W:W,C265,'Planificación 2026-1'!H:H,"IS",'Planificación 2026-1'!I:I,"&lt;3")</f>
        <v>0</v>
      </c>
      <c r="CR265" s="109">
        <f>SUMIFS('Planificación 2026-1'!R:R,'Planificación 2026-1'!W:W,C265,'Planificación 2026-1'!H:H,"PS",'Planificación 2026-1'!I:I,"&lt;3")</f>
        <v>0</v>
      </c>
      <c r="CS265" s="109">
        <f>SUMIFS('Planificación 2026-1'!R:R,'Planificación 2026-1'!W:W,C265,'Planificación 2026-1'!H:H,"IN",'Planificación 2026-1'!I:I,"&lt;3")</f>
        <v>0</v>
      </c>
      <c r="CT265" s="109">
        <f>SUMIFS('Planificación 2026-1'!R:R,'Planificación 2026-1'!W:W,C265,'Planificación 2026-1'!H:H,"CA",'Planificación 2026-1'!I:I,"&lt;3")</f>
        <v>0</v>
      </c>
      <c r="CU265" s="109">
        <f>SUMIFS('Planificación 2026-1'!R:R,'Planificación 2026-1'!W:W,C265,'Planificación 2026-1'!H:H,"DE",'Planificación 2026-1'!I:I,"&lt;3")</f>
        <v>0</v>
      </c>
      <c r="CV265" s="109">
        <f>SUMIFS('Planificación 2026-1'!R:R,'Planificación 2026-1'!W:W,C265,'Planificación 2026-1'!H:H,"OB",'Planificación 2026-1'!I:I,"&lt;3")</f>
        <v>0</v>
      </c>
      <c r="CW265" s="109">
        <f>SUMIFS('Planificación 2026-1'!R:R,'Planificación 2026-1'!W:W,C265,'Planificación 2026-1'!H:H,"MH",'Planificación 2026-1'!I:I,"&lt;3")</f>
        <v>0</v>
      </c>
      <c r="CX265" s="109">
        <f>SUMIFS('Planificación 2026-1'!R:R,'Planificación 2026-1'!W:W,C265,'Planificación 2026-1'!H:H,"IC",'Planificación 2026-1'!I:I,"&lt;3")</f>
        <v>0</v>
      </c>
      <c r="CY265" s="109">
        <f>SUMIFS('Planificación 2026-1'!R:R,'Planificación 2026-1'!W:W,C265,'Planificación 2026-1'!H:H,"AR",'Planificación 2026-1'!I:I,"&lt;3")</f>
        <v>0</v>
      </c>
      <c r="CZ265" s="109">
        <f>SUMIFS('Planificación 2026-1'!R:R,'Planificación 2026-1'!W:W,C265,'Planificación 2026-1'!H:H,"T1",'Planificación 2026-1'!I:I,"&lt;3")</f>
        <v>0</v>
      </c>
      <c r="DA265" s="109">
        <f>SUMIFS('Planificación 2026-1'!R:R,'Planificación 2026-1'!W:W,C265,'Planificación 2026-1'!H:H,"T3",'Planificación 2026-1'!I:I,"&lt;3")</f>
        <v>0</v>
      </c>
      <c r="DB265" s="109">
        <f>SUMIFS('Planificación 2026-1'!R:R,'Planificación 2026-1'!W:W,C265,'Planificación 2026-1'!H:H,"T2",'Planificación 2026-1'!I:I,"&lt;3")</f>
        <v>0</v>
      </c>
      <c r="DC265" s="109">
        <f>SUMIFS('Planificación 2026-1'!R:R,'Planificación 2026-1'!W:W,C265,'Planificación 2026-1'!H:H,"AE",'Planificación 2026-1'!I:I,"&lt;3")</f>
        <v>0</v>
      </c>
      <c r="DD265" s="109">
        <f>SUMIFS('Planificación 2026-1'!R:R,'Planificación 2026-1'!W:W,C265,'Planificación 2026-1'!H:H,"T4",'Planificación 2026-1'!I:I,"&lt;3")</f>
        <v>0</v>
      </c>
      <c r="DE265" s="108" t="str">
        <f t="shared" si="45"/>
        <v/>
      </c>
      <c r="DF265" s="41">
        <f>IF(C265="","",SUMIFS('Planificación 2026-1'!R:R,'Planificación 2026-1'!W:W,C265,'Planificación 2026-1'!F:F,"PRINCIPAL",'Planificación 2026-1'!X:X,"VIRTUAL"))</f>
        <v>0</v>
      </c>
      <c r="DG265" s="41">
        <f>IF(C265="","",SUMIFS('Planificación 2026-1'!R:R,'Planificación 2026-1'!W:W,C265,'Planificación 2026-1'!F:F,"PRINCIPAL",'Planificación 2026-1'!X:X,"PRESENCIAL"))</f>
        <v>0</v>
      </c>
      <c r="DH265" s="41">
        <f>IF(C265="","",SUMIFS('Planificación 2026-1'!R:R,'Planificación 2026-1'!W:W,C265,'Planificación 2026-1'!F:F,"PRINCIPAL",'Planificación 2026-1'!X:X,"HIBRIDO PRESENCIAL"))</f>
        <v>0</v>
      </c>
      <c r="DI265" s="108" t="str">
        <f t="shared" si="46"/>
        <v/>
      </c>
      <c r="DJ265" s="108">
        <f>IF(C265="","",SUMIFS('Planificación 2026-1'!R:R,'Planificación 2026-1'!W:W,C265,'Planificación 2026-1'!F:F,"FILIAL",'Planificación 2026-1'!X:X,"VIRTUAL"))</f>
        <v>0</v>
      </c>
      <c r="DK265" s="110">
        <f>IF(C265="","",SUMIFS('Planificación 2026-1'!R:R,'Planificación 2026-1'!W:W,C265,'Planificación 2026-1'!F:F,"FILIAL",'Planificación 2026-1'!X:X,"PRESENCIAL"))</f>
        <v>0</v>
      </c>
      <c r="DL265" s="61">
        <f>IF(C265="","",SUMIFS('Planificación 2026-1'!R:R,'Planificación 2026-1'!W:W,C265,'Planificación 2026-1'!F:F,"FILIAL",'Planificación 2026-1'!X:X,"HIBRIDO PRESENCIAL"))</f>
        <v>0</v>
      </c>
      <c r="DM265" s="111" t="str">
        <f t="shared" si="47"/>
        <v/>
      </c>
      <c r="DN265" s="108">
        <f>IF(C265="","",SUMIFS('Planificación 2026-1'!R:R,'Planificación 2026-1'!W:W,C265,'Planificación 2026-1'!F:F,"SUNAMPE",'Planificación 2026-1'!X:X,"VIRTUAL"))</f>
        <v>0</v>
      </c>
      <c r="DO265" s="61">
        <f>IF(C265="","",SUMIFS('Planificación 2026-1'!R:R,'Planificación 2026-1'!W:W,C265,'Planificación 2026-1'!F:F,"SUNAMPE",'Planificación 2026-1'!X:X,"PRESENCIAL"))</f>
        <v>0</v>
      </c>
      <c r="DP265" s="111" t="str">
        <f t="shared" si="48"/>
        <v/>
      </c>
      <c r="DQ265" s="108">
        <f>IF(C265="","",SUMIFS('Planificación 2026-1'!R:R,'Planificación 2026-1'!W:W,C265,'Planificación 2026-1'!F:F,"HUAURA",'Planificación 2026-1'!X:X,"VIRTUAL"))</f>
        <v>0</v>
      </c>
      <c r="DR265" s="61">
        <f>IF(C265="","",SUMIFS('Planificación 2026-1'!R:R,'Planificación 2026-1'!W:W,C265,'Planificación 2026-1'!F:F,"HUAURA",'Planificación 2026-1'!X:X,"PRESENCIAL"))</f>
        <v>0</v>
      </c>
      <c r="DS265" s="76">
        <f>SUMIFS('Planificación 2026-1'!R:R,'Planificación 2026-1'!W:W,C265,'Planificación 2026-1'!F:F,"PRINCIPAL",'Planificación 2026-1'!X:X,"VIRTUAL",'Planificación 2026-1'!I:I,"&gt;2")</f>
        <v>0</v>
      </c>
      <c r="DT265" s="76">
        <f>SUMIFS('Planificación 2026-1'!R:R,'Planificación 2026-1'!W:W,C265,'Planificación 2026-1'!F:F,"PRINCIPAL",'Planificación 2026-1'!X:X,"&lt;&gt;VIRTUAL",'Planificación 2026-1'!I:I,"&gt;2")</f>
        <v>0</v>
      </c>
      <c r="DU265" s="76">
        <f>SUMIFS('Planificación 2026-1'!R:R,'Planificación 2026-1'!W:W,C265,'Planificación 2026-1'!F:F,"SUNAMPE",'Planificación 2026-1'!X:X,"VIRTUAL",'Planificación 2026-1'!I:I,"&gt;2")</f>
        <v>0</v>
      </c>
      <c r="DV265" s="76">
        <f>SUMIFS('Planificación 2026-1'!R:R,'Planificación 2026-1'!W:W,C265,'Planificación 2026-1'!F:F,"SUNAMPE",'Planificación 2026-1'!X:X,"&lt;&gt;VIRTUAL",'Planificación 2026-1'!I:I,"&gt;2")</f>
        <v>0</v>
      </c>
      <c r="DW265" s="76">
        <f>SUMIFS('Planificación 2026-1'!R:R,'Planificación 2026-1'!W:W,C265,'Planificación 2026-1'!F:F,"FILIAL",'Planificación 2026-1'!X:X,"VIRTUAL",'Planificación 2026-1'!I:I,"&gt;2")</f>
        <v>0</v>
      </c>
      <c r="DX265" s="76">
        <f>SUMIFS('Planificación 2026-1'!R:R,'Planificación 2026-1'!W:W,C265,'Planificación 2026-1'!F:F,"FILIAL",'Planificación 2026-1'!X:X,"&lt;&gt;VIRTUAL",'Planificación 2026-1'!I:I,"&gt;2")</f>
        <v>0</v>
      </c>
      <c r="DY265" s="76">
        <f>SUMIFS('Planificación 2026-1'!R:R,'Planificación 2026-1'!W:W,C265,'Planificación 2026-1'!F:F,"PORUMA",'Planificación 2026-1'!X:X,"VIRTUAL",'Planificación 2026-1'!I:I,"&gt;2")</f>
        <v>0</v>
      </c>
      <c r="DZ265" s="76">
        <f>SUMIFS('Planificación 2026-1'!R:R,'Planificación 2026-1'!W:W,C265,'Planificación 2026-1'!F:F,"PORUMA",'Planificación 2026-1'!X:X,"&lt;&gt;VIRTUAL",'Planificación 2026-1'!I:I,"&gt;2")</f>
        <v>0</v>
      </c>
      <c r="EA265" s="76">
        <f>SUMIFS('Planificación 2026-1'!R:R,'Planificación 2026-1'!W:W,C265,'Planificación 2026-1'!F:F,"HUAURA",'Planificación 2026-1'!X:X,"VIRTUAL",'Planificación 2026-1'!I:I,"&gt;2")</f>
        <v>0</v>
      </c>
      <c r="EB265" s="76">
        <f>SUMIFS('Planificación 2026-1'!R:R,'Planificación 2026-1'!W:W,C265,'Planificación 2026-1'!F:F,"HUAURA",'Planificación 2026-1'!X:X,"&lt;&gt;VIRTUAL",'Planificación 2026-1'!I:I,"&gt;2")</f>
        <v>0</v>
      </c>
      <c r="EC265" s="76">
        <f>SUMIFS('Planificación 2026-1'!R:R,'Planificación 2026-1'!W:W,C265,'Planificación 2026-1'!F:F,"PRINCIPAL",'Planificación 2026-1'!X:X,"VIRTUAL",'Planificación 2026-1'!I:I,"&lt;3")</f>
        <v>0</v>
      </c>
      <c r="ED265" s="76">
        <f>SUMIFS('Planificación 2026-1'!R:R,'Planificación 2026-1'!W:W,C265,'Planificación 2026-1'!F:F,"PRINCIPAL",'Planificación 2026-1'!X:X,"&lt;&gt;VIRTUAL",'Planificación 2026-1'!I:I,"&lt;3")</f>
        <v>0</v>
      </c>
      <c r="EE265" s="76">
        <f>SUMIFS('Planificación 2026-1'!R:R,'Planificación 2026-1'!W:W,C265,'Planificación 2026-1'!F:F,"SUNAMPE",'Planificación 2026-1'!X:X,"VIRTUAL",'Planificación 2026-1'!I:I,"&lt;3")</f>
        <v>0</v>
      </c>
      <c r="EF265" s="76">
        <f>SUMIFS('Planificación 2026-1'!R:R,'Planificación 2026-1'!W:W,C265,'Planificación 2026-1'!F:F,"SUNAMPE",'Planificación 2026-1'!X:X,"&lt;&gt;VIRTUAL",'Planificación 2026-1'!I:I,"&lt;3")</f>
        <v>0</v>
      </c>
      <c r="EG265" s="76">
        <f>SUMIFS('Planificación 2026-1'!R:R,'Planificación 2026-1'!W:W,C265,'Planificación 2026-1'!F:F,"FILIAL",'Planificación 2026-1'!X:X,"VIRTUAL",'Planificación 2026-1'!I:I,"&lt;3")</f>
        <v>0</v>
      </c>
      <c r="EH265" s="76">
        <f>SUMIFS('Planificación 2026-1'!R:R,'Planificación 2026-1'!W:W,C265,'Planificación 2026-1'!F:F,"FILIAL",'Planificación 2026-1'!X:X,"&lt;&gt;VIRTUAL",'Planificación 2026-1'!I:I,"&lt;3")</f>
        <v>0</v>
      </c>
      <c r="EI265" s="76">
        <f>SUMIFS('Planificación 2026-1'!R:R,'Planificación 2026-1'!W:W,C265,'Planificación 2026-1'!F:F,"PORUMA",'Planificación 2026-1'!X:X,"VIRTUAL",'Planificación 2026-1'!I:I,"&lt;3")</f>
        <v>0</v>
      </c>
      <c r="EJ265" s="76">
        <f>SUMIFS('Planificación 2026-1'!R:R,'Planificación 2026-1'!W:W,C265,'Planificación 2026-1'!F:F,"PORUMA",'Planificación 2026-1'!X:X,"&lt;&gt;VIRTUAL",'Planificación 2026-1'!I:I,"&lt;3")</f>
        <v>0</v>
      </c>
      <c r="EK265" s="76">
        <f>SUMIFS('Planificación 2026-1'!R:R,'Planificación 2026-1'!W:W,C265,'Planificación 2026-1'!F:F,"HUAURA",'Planificación 2026-1'!X:X,"VIRTUAL",'Planificación 2026-1'!I:I,"&lt;3")</f>
        <v>0</v>
      </c>
      <c r="EL265" s="76">
        <f>SUMIFS('Planificación 2026-1'!R:R,'Planificación 2026-1'!W:W,C265,'Planificación 2026-1'!F:F,"HUAURA",'Planificación 2026-1'!X:X,"&lt;&gt;VIRTUAL",'Planificación 2026-1'!I:I,"&lt;3")</f>
        <v>0</v>
      </c>
      <c r="EM265" s="76"/>
      <c r="EN265" s="76">
        <f t="shared" si="41"/>
        <v>0</v>
      </c>
      <c r="EO265" s="76">
        <f t="shared" si="42"/>
        <v>0</v>
      </c>
      <c r="EP265" s="76" t="b">
        <f t="shared" si="43"/>
        <v>1</v>
      </c>
      <c r="EQ265" s="76" t="str">
        <f t="shared" si="44"/>
        <v/>
      </c>
      <c r="ER265" s="76" t="str">
        <f t="shared" si="49"/>
        <v>PRESENCIAL</v>
      </c>
    </row>
    <row r="266" spans="1:148" hidden="1">
      <c r="A266" s="83"/>
      <c r="B266" s="119">
        <v>263</v>
      </c>
      <c r="C266" s="115" t="s">
        <v>439</v>
      </c>
      <c r="D266" s="112">
        <f>SUMIF('Planificación 2026-1'!W:W,C266,'Planificación 2026-1'!R:R)</f>
        <v>0</v>
      </c>
      <c r="E266" s="114" t="s">
        <v>170</v>
      </c>
      <c r="F266" s="115" t="s">
        <v>171</v>
      </c>
      <c r="G266" s="115" t="s">
        <v>13</v>
      </c>
      <c r="H266" s="115" t="s">
        <v>138</v>
      </c>
      <c r="I266" s="107" t="str">
        <f>IF(SUM(COUNTIFS('Planificación 2026-1'!F:F,"PRINCIPAL",'Planificación 2026-1'!W:W,C266,'Planificación 2026-1'!H:H,"AF"))&gt;0,"P01"," ")</f>
        <v xml:space="preserve"> </v>
      </c>
      <c r="J266" s="108" t="str">
        <f>IF(SUM(COUNTIFS('Planificación 2026-1'!F:F,"PRINCIPAL",'Planificación 2026-1'!W:W,C266,'Planificación 2026-1'!H:H,"EN"))&gt;0,"P02"," ")</f>
        <v xml:space="preserve"> </v>
      </c>
      <c r="K266" s="108" t="str">
        <f>IF(SUM(COUNTIFS('Planificación 2026-1'!F:F,"PRINCIPAL",'Planificación 2026-1'!W:W,C266,'Planificación 2026-1'!H:H,"IS"))&gt;0,"P03"," ")</f>
        <v xml:space="preserve"> </v>
      </c>
      <c r="L266" s="108" t="str">
        <f>IF(SUM(COUNTIFS('Planificación 2026-1'!F:F,"PRINCIPAL",'Planificación 2026-1'!W:W,C266,'Planificación 2026-1'!H:H,"PS"))&gt;0,"P04"," ")</f>
        <v xml:space="preserve"> </v>
      </c>
      <c r="M266" s="108"/>
      <c r="N266" s="108" t="str">
        <f>IF(SUM(COUNTIFS('Planificación 2026-1'!F:F,"PRINCIPAL",'Planificación 2026-1'!W:W,C266,'Planificación 2026-1'!H:H,"IN"))&gt;0,"P06"," ")</f>
        <v xml:space="preserve"> </v>
      </c>
      <c r="O266" s="108" t="str">
        <f>IF(SUM(COUNTIFS('Planificación 2026-1'!F:F,"PRINCIPAL",'Planificación 2026-1'!W:W,C266,'Planificación 2026-1'!H:H,"CA"))&gt;0,"P07"," ")</f>
        <v xml:space="preserve"> </v>
      </c>
      <c r="P266" s="108" t="str">
        <f>IF(SUM(COUNTIFS('Planificación 2026-1'!F:F,"PRINCIPAL",'Planificación 2026-1'!W:W,C266,'Planificación 2026-1'!H:H,"DE"))&gt;0,"P08"," ")</f>
        <v xml:space="preserve"> </v>
      </c>
      <c r="Q266" s="108" t="str">
        <f>IF(SUM(COUNTIFS('Planificación 2026-1'!F:F,"PRINCIPAL",'Planificación 2026-1'!W:W,C266,'Planificación 2026-1'!H:H,"OB"))&gt;0,"P09"," ")</f>
        <v xml:space="preserve"> </v>
      </c>
      <c r="R266" s="108" t="str">
        <f>IF(SUM(COUNTIFS('Planificación 2026-1'!F:F,"PRINCIPAL",'Planificación 2026-1'!W:W,C266,'Planificación 2026-1'!H:H,"MH"))&gt;0,"P31"," ")</f>
        <v xml:space="preserve"> </v>
      </c>
      <c r="S266" s="108" t="str">
        <f>IF(SUM(COUNTIFS('Planificación 2026-1'!F:F,"PRINCIPAL",'Planificación 2026-1'!W:W,C266,'Planificación 2026-1'!H:H,"IC"))&gt;0,"P32"," ")</f>
        <v xml:space="preserve"> </v>
      </c>
      <c r="T266" s="108" t="str">
        <f>IF(SUM(COUNTIFS('Planificación 2026-1'!F:F,"PRINCIPAL",'Planificación 2026-1'!W:W,C266,'Planificación 2026-1'!H:H,"AR"))&gt;0,"P34"," ")</f>
        <v xml:space="preserve"> </v>
      </c>
      <c r="U266" s="108" t="str">
        <f>IF(SUM(COUNTIFS('Planificación 2026-1'!F:F,"PRINCIPAL",'Planificación 2026-1'!W:W,C266,'Planificación 2026-1'!H:H,"T1"))&gt;0,"P35"," ")</f>
        <v xml:space="preserve"> </v>
      </c>
      <c r="V266" s="108" t="str">
        <f>IF(SUM(COUNTIFS('Planificación 2026-1'!F:F,"PRINCIPAL",'Planificación 2026-1'!W:W,C266,'Planificación 2026-1'!H:H,"T3"))&gt;0,"P36"," ")</f>
        <v xml:space="preserve"> </v>
      </c>
      <c r="W266" s="108" t="str">
        <f>IF(SUM(COUNTIFS('Planificación 2026-1'!F:F,"PRINCIPAL",'Planificación 2026-1'!W:W,C266,'Planificación 2026-1'!H:H,"T2"))&gt;0,"P37"," ")</f>
        <v xml:space="preserve"> </v>
      </c>
      <c r="X266" s="108" t="str">
        <f>IF(SUM(COUNTIFS('Planificación 2026-1'!F:F,"PRINCIPAL",'Planificación 2026-1'!W:W,C266,'Planificación 2026-1'!H:H,"AE"))&gt;0,"P38"," ")</f>
        <v xml:space="preserve"> </v>
      </c>
      <c r="Y266" s="108" t="str">
        <f>IF(SUM(COUNTIFS('Planificación 2026-1'!F:F,"PRINCIPAL",'Planificación 2026-1'!W:W,C266,'Planificación 2026-1'!H:H,"T4"))&gt;0,"P55"," ")</f>
        <v xml:space="preserve"> </v>
      </c>
      <c r="Z266" s="108" t="str">
        <f>IF(SUM(COUNTIFS('Planificación 2026-1'!F:F,"FILIAL",'Planificación 2026-1'!W:W,C266,'Planificación 2026-1'!H:H,"AF"))&gt;0," P01"," ")</f>
        <v xml:space="preserve"> </v>
      </c>
      <c r="AA266" s="108" t="str">
        <f>IF(SUM(COUNTIFS('Planificación 2026-1'!F:F,"FILIAL",'Planificación 2026-1'!W:W,C266,'Planificación 2026-1'!H:H,"EN"))&gt;0,"P02"," ")</f>
        <v xml:space="preserve"> </v>
      </c>
      <c r="AB266" s="108" t="str">
        <f>IF(SUM(COUNTIFS('Planificación 2026-1'!F:F,"FILIAL",'Planificación 2026-1'!W:W,C266,'Planificación 2026-1'!H:H,"IS"))&gt;0,"P03"," ")</f>
        <v xml:space="preserve"> </v>
      </c>
      <c r="AC266" s="108" t="str">
        <f>IF(SUM(COUNTIFS('Planificación 2026-1'!F:F,"FILIAL",'Planificación 2026-1'!W:W,C266,'Planificación 2026-1'!H:H,"PS"))&gt;0,"P04"," ")</f>
        <v xml:space="preserve"> </v>
      </c>
      <c r="AD266" s="108"/>
      <c r="AE266" s="108" t="str">
        <f>IF(SUM(COUNTIFS('Planificación 2026-1'!F:F,"FILIAL",'Planificación 2026-1'!W:W,C266,'Planificación 2026-1'!H:H,"IN"))&gt;0,"P06"," ")</f>
        <v xml:space="preserve"> </v>
      </c>
      <c r="AF266" s="108" t="str">
        <f>IF(SUM(COUNTIFS('Planificación 2026-1'!F:F,"FILIAL",'Planificación 2026-1'!W:W,C266,'Planificación 2026-1'!H:H,"CA"))&gt;0,"P07"," ")</f>
        <v xml:space="preserve"> </v>
      </c>
      <c r="AG266" s="108" t="str">
        <f>IF(SUM(COUNTIFS('Planificación 2026-1'!F:F,"FILIAL",'Planificación 2026-1'!W:W,C266,'Planificación 2026-1'!H:H,"DE"))&gt;0,"P08"," ")</f>
        <v xml:space="preserve"> </v>
      </c>
      <c r="AH266" s="108" t="str">
        <f>IF(SUM(COUNTIFS('Planificación 2026-1'!F:F,"FILIAL",'Planificación 2026-1'!W:W,C266,'Planificación 2026-1'!H:H,"OB"))&gt;0,"P09"," ")</f>
        <v xml:space="preserve"> </v>
      </c>
      <c r="AI266" s="108" t="str">
        <f>IF(SUM(COUNTIFS('Planificación 2026-1'!F:F,"FILIAL",'Planificación 2026-1'!W:W,C266,'Planificación 2026-1'!H:H,"MH"))&gt;0,"P31"," ")</f>
        <v xml:space="preserve"> </v>
      </c>
      <c r="AJ266" s="108" t="str">
        <f>IF(SUM(COUNTIFS('Planificación 2026-1'!F:F,"FILIAL",'Planificación 2026-1'!W:W,C266,'Planificación 2026-1'!H:H,"IC"))&gt;0,"P32"," ")</f>
        <v xml:space="preserve"> </v>
      </c>
      <c r="AK266" s="108" t="str">
        <f>IF(SUM(COUNTIFS('Planificación 2026-1'!F:F,"FILIAL",'Planificación 2026-1'!W:W,C266,'Planificación 2026-1'!H:H,"AR"))&gt;0,"P34"," ")</f>
        <v xml:space="preserve"> </v>
      </c>
      <c r="AL266" s="108" t="str">
        <f>IF(SUM(COUNTIFS('Planificación 2026-1'!F:F,"FILIAL",'Planificación 2026-1'!W:W,C266,'Planificación 2026-1'!H:H,"T1"))&gt;0,"P35"," ")</f>
        <v xml:space="preserve"> </v>
      </c>
      <c r="AM266" s="108" t="str">
        <f>IF(SUM(COUNTIFS('Planificación 2026-1'!F:F,"FILIAL",'Planificación 2026-1'!W:W,C266,'Planificación 2026-1'!H:H,"T3"))&gt;0,"P36"," ")</f>
        <v xml:space="preserve"> </v>
      </c>
      <c r="AN266" s="108" t="str">
        <f>IF(SUM(COUNTIFS('Planificación 2026-1'!F:F,"FILIAL",'Planificación 2026-1'!W:W,C266,'Planificación 2026-1'!H:H,"T2"))&gt;0,"P37"," ")</f>
        <v xml:space="preserve"> </v>
      </c>
      <c r="AO266" s="108" t="str">
        <f>IF(SUM(COUNTIFS('Planificación 2026-1'!F:F,"FILIAL",'Planificación 2026-1'!W:W,C266,'Planificación 2026-1'!H:H,"AE"))&gt;0,"P38"," ")</f>
        <v xml:space="preserve"> </v>
      </c>
      <c r="AP266" s="108" t="str">
        <f>IF(SUM(COUNTIFS('Planificación 2026-1'!F:F,"FILIAL",'Planificación 2026-1'!W:W,C266,'Planificación 2026-1'!H:H,"T4"))&gt;0,"P55"," ")</f>
        <v xml:space="preserve"> </v>
      </c>
      <c r="AQ266" s="108" t="str">
        <f>IF(SUM(COUNTIFS('Planificación 2026-1'!F:F,"SUNAMPE",'Planificación 2026-1'!W:W,C266,'Planificación 2026-1'!H:H,"AF"))&gt;0," P01"," ")</f>
        <v xml:space="preserve"> </v>
      </c>
      <c r="AR266" s="108" t="str">
        <f>IF(SUM(COUNTIFS('Planificación 2026-1'!F:F,"SUNAMPE",'Planificación 2026-1'!W:W,C266,'Planificación 2026-1'!H:H,"EN"))&gt;0,"P02"," ")</f>
        <v xml:space="preserve"> </v>
      </c>
      <c r="AS266" s="108" t="str">
        <f>IF(SUM(COUNTIFS('Planificación 2026-1'!F:F,"SUNAMPE",'Planificación 2026-1'!W:W,C266,'Planificación 2026-1'!H:H,"IS"))&gt;0,"P03"," ")</f>
        <v xml:space="preserve"> </v>
      </c>
      <c r="AT266" s="108" t="str">
        <f>IF(SUM(COUNTIFS('Planificación 2026-1'!F:F,"SUNAMPE",'Planificación 2026-1'!W:W,C266,'Planificación 2026-1'!H:H,"PS"))&gt;0,"P04"," ")</f>
        <v xml:space="preserve"> </v>
      </c>
      <c r="AU266" s="108"/>
      <c r="AV266" s="108" t="str">
        <f>IF(SUM(COUNTIFS('Planificación 2026-1'!F:F,"SUNAMPE",'Planificación 2026-1'!W:W,C266,'Planificación 2026-1'!H:H,"IN"))&gt;0,"P06"," ")</f>
        <v xml:space="preserve"> </v>
      </c>
      <c r="AW266" s="108" t="str">
        <f>IF(SUM(COUNTIFS('Planificación 2026-1'!F:F,"SUNAMPE",'Planificación 2026-1'!W:W,C266,'Planificación 2026-1'!H:H,"CA"))&gt;0,"P07"," ")</f>
        <v xml:space="preserve"> </v>
      </c>
      <c r="AX266" s="108" t="str">
        <f>IF(SUM(COUNTIFS('Planificación 2026-1'!F:F,"SUNAMPE",'Planificación 2026-1'!W:W,C266,'Planificación 2026-1'!H:H,"DE"))&gt;0,"P08"," ")</f>
        <v xml:space="preserve"> </v>
      </c>
      <c r="AY266" s="108" t="str">
        <f>IF(SUM(COUNTIFS('Planificación 2026-1'!F:F,"SUNAMPE",'Planificación 2026-1'!W:W,C266,'Planificación 2026-1'!H:H,"OB"))&gt;0,"P09"," ")</f>
        <v xml:space="preserve"> </v>
      </c>
      <c r="AZ266" s="108" t="str">
        <f>IF(SUM(COUNTIFS('Planificación 2026-1'!F:F,"SUNAMPE",'Planificación 2026-1'!W:W,C266,'Planificación 2026-1'!H:H,"MH"))&gt;0,"P31"," ")</f>
        <v xml:space="preserve"> </v>
      </c>
      <c r="BA266" s="108" t="str">
        <f>IF(SUM(COUNTIFS('Planificación 2026-1'!F:F,"SUNAMPE",'Planificación 2026-1'!W:W,C266,'Planificación 2026-1'!H:H,"IC"))&gt;0,"P32"," ")</f>
        <v xml:space="preserve"> </v>
      </c>
      <c r="BB266" s="108" t="str">
        <f>IF(SUM(COUNTIFS('Planificación 2026-1'!F:F,"SUNAMPE",'Planificación 2026-1'!W:W,C266,'Planificación 2026-1'!H:H,"AR"))&gt;0,"P34"," ")</f>
        <v xml:space="preserve"> </v>
      </c>
      <c r="BC266" s="108" t="str">
        <f>IF(SUM(COUNTIFS('Planificación 2026-1'!F:F,"SUNAMPE",'Planificación 2026-1'!W:W,C266,'Planificación 2026-1'!H:H,"T1"))&gt;0,"P35"," ")</f>
        <v xml:space="preserve"> </v>
      </c>
      <c r="BD266" s="108" t="str">
        <f>IF(SUM(COUNTIFS('Planificación 2026-1'!F:F,"SUNAMPE",'Planificación 2026-1'!W:W,C266,'Planificación 2026-1'!H:H,"T3"))&gt;0,"P36"," ")</f>
        <v xml:space="preserve"> </v>
      </c>
      <c r="BE266" s="108" t="str">
        <f>IF(SUM(COUNTIFS('Planificación 2026-1'!F:F,"SUNAMPE",'Planificación 2026-1'!W:W,C266,'Planificación 2026-1'!H:H,"T2"))&gt;0,"P37"," ")</f>
        <v xml:space="preserve"> </v>
      </c>
      <c r="BF266" s="108" t="str">
        <f>IF(SUM(COUNTIFS('Planificación 2026-1'!F:F,"SUNAMPE",'Planificación 2026-1'!W:W,C266,'Planificación 2026-1'!H:H,"AE"))&gt;0,"P38"," ")</f>
        <v xml:space="preserve"> </v>
      </c>
      <c r="BG266" s="108" t="str">
        <f>IF(SUM(COUNTIFS('Planificación 2026-1'!F:F,"SUNAMPE",'Planificación 2026-1'!W:W,C266,'Planificación 2026-1'!H:H,"T4"))&gt;0,"P55"," ")</f>
        <v xml:space="preserve"> </v>
      </c>
      <c r="BH266" s="108" t="str">
        <f>IF(SUM(COUNTIFS('Planificación 2026-1'!F:F,"HUAURA",'Planificación 2026-1'!W:W,C266,'Planificación 2026-1'!H:H,"AF"))&gt;0," P01"," ")</f>
        <v xml:space="preserve"> </v>
      </c>
      <c r="BI266" s="108" t="str">
        <f>IF(SUM(COUNTIFS('Planificación 2026-1'!F:F,"HUAURA",'Planificación 2026-1'!W:W,C266,'Planificación 2026-1'!H:H,"EN"))&gt;0,"P02"," ")</f>
        <v xml:space="preserve"> </v>
      </c>
      <c r="BJ266" s="108" t="str">
        <f>IF(SUM(COUNTIFS('Planificación 2026-1'!F:F,"HUAURA",'Planificación 2026-1'!W:W,C266,'Planificación 2026-1'!H:H,"IS"))&gt;0,"P03"," ")</f>
        <v xml:space="preserve"> </v>
      </c>
      <c r="BK266" s="108" t="str">
        <f>IF(SUM(COUNTIFS('Planificación 2026-1'!F:F,"HUAURA",'Planificación 2026-1'!W:W,C266,'Planificación 2026-1'!H:H,"PS"))&gt;0,"P04"," ")</f>
        <v xml:space="preserve"> </v>
      </c>
      <c r="BL266" s="108"/>
      <c r="BM266" s="108" t="str">
        <f>IF(SUM(COUNTIFS('Planificación 2026-1'!F:F,"HUAURA",'Planificación 2026-1'!W:W,C266,'Planificación 2026-1'!H:H,"IN"))&gt;0,"P06"," ")</f>
        <v xml:space="preserve"> </v>
      </c>
      <c r="BN266" s="108" t="str">
        <f>IF(SUM(COUNTIFS('Planificación 2026-1'!F:F,"HUAURA",'Planificación 2026-1'!W:W,C266,'Planificación 2026-1'!H:H,"CA"))&gt;0,"P07"," ")</f>
        <v xml:space="preserve"> </v>
      </c>
      <c r="BO266" s="108" t="str">
        <f>IF(SUM(COUNTIFS('Planificación 2026-1'!F:F,"HUAURA",'Planificación 2026-1'!W:W,C266,'Planificación 2026-1'!H:H,"DE"))&gt;0,"P08"," ")</f>
        <v xml:space="preserve"> </v>
      </c>
      <c r="BP266" s="108" t="str">
        <f>IF(SUM(COUNTIFS('Planificación 2026-1'!F:F,"HUAURA",'Planificación 2026-1'!W:W,C266,'Planificación 2026-1'!H:H,"OB"))&gt;0,"P09"," ")</f>
        <v xml:space="preserve"> </v>
      </c>
      <c r="BQ266" s="108" t="str">
        <f>IF(SUM(COUNTIFS('Planificación 2026-1'!F:F,"HUAURA",'Planificación 2026-1'!W:W,C266,'Planificación 2026-1'!H:H,"MH"))&gt;0,"P31"," ")</f>
        <v xml:space="preserve"> </v>
      </c>
      <c r="BR266" s="108" t="str">
        <f>IF(SUM(COUNTIFS('Planificación 2026-1'!F:F,"HUAURA",'Planificación 2026-1'!W:W,C266,'Planificación 2026-1'!H:H,"IC"))&gt;0,"P32"," ")</f>
        <v xml:space="preserve"> </v>
      </c>
      <c r="BS266" s="108" t="str">
        <f>IF(SUM(COUNTIFS('Planificación 2026-1'!F:F,"HUAURA",'Planificación 2026-1'!W:W,C266,'Planificación 2026-1'!H:H,"AR"))&gt;0,"P34"," ")</f>
        <v xml:space="preserve"> </v>
      </c>
      <c r="BT266" s="108" t="str">
        <f>IF(SUM(COUNTIFS('Planificación 2026-1'!F:F,"HUAURA",'Planificación 2026-1'!W:W,C266,'Planificación 2026-1'!H:H,"T1"))&gt;0,"P35"," ")</f>
        <v xml:space="preserve"> </v>
      </c>
      <c r="BU266" s="108" t="str">
        <f>IF(SUM(COUNTIFS('Planificación 2026-1'!F:F,"HUAURA",'Planificación 2026-1'!W:W,C266,'Planificación 2026-1'!H:H,"T3"))&gt;0,"P36"," ")</f>
        <v xml:space="preserve"> </v>
      </c>
      <c r="BV266" s="108" t="str">
        <f>IF(SUM(COUNTIFS('Planificación 2026-1'!F:F,"HUAURA",'Planificación 2026-1'!W:W,C266,'Planificación 2026-1'!H:H,"T2"))&gt;0,"P37"," ")</f>
        <v xml:space="preserve"> </v>
      </c>
      <c r="BW266" s="108" t="str">
        <f>IF(SUM(COUNTIFS('Planificación 2026-1'!F:F,"HUAURA",'Planificación 2026-1'!W:W,C266,'Planificación 2026-1'!H:H,"AE"))&gt;0,"P38"," ")</f>
        <v xml:space="preserve"> </v>
      </c>
      <c r="BX266" s="108" t="str">
        <f>IF(SUM(COUNTIFS('Planificación 2026-1'!F:F,"HUAURA",'Planificación 2026-1'!W:W,C266,'Planificación 2026-1'!H:H,"T4"))&gt;0,"P55"," ")</f>
        <v xml:space="preserve"> </v>
      </c>
      <c r="BY266" s="109">
        <f>SUMIFS('Planificación 2026-1'!R:R,'Planificación 2026-1'!W:W,C266,'Planificación 2026-1'!H:H,"AF",'Planificación 2026-1'!I:I,"&gt;2")</f>
        <v>0</v>
      </c>
      <c r="BZ266" s="109">
        <f>SUMIFS('Planificación 2026-1'!R:R,'Planificación 2026-1'!W:W,C266,'Planificación 2026-1'!H:H,"EN",'Planificación 2026-1'!I:I,"&gt;2")</f>
        <v>0</v>
      </c>
      <c r="CA266" s="109">
        <f>SUMIFS('Planificación 2026-1'!R:R,'Planificación 2026-1'!W:W,C266,'Planificación 2026-1'!H:H,"IS",'Planificación 2026-1'!I:I,"&gt;2")</f>
        <v>0</v>
      </c>
      <c r="CB266" s="109">
        <f>SUMIFS('Planificación 2026-1'!R:R,'Planificación 2026-1'!W:W,C266,'Planificación 2026-1'!H:H,"PS",'Planificación 2026-1'!I:I,"&gt;2")</f>
        <v>0</v>
      </c>
      <c r="CC266" s="109">
        <f>SUMIFS('Planificación 2026-1'!R:R,'Planificación 2026-1'!W:W,C266,'Planificación 2026-1'!H:H,"IN",'Planificación 2026-1'!I:I,"&gt;2")</f>
        <v>0</v>
      </c>
      <c r="CD266" s="109">
        <f>SUMIFS('Planificación 2026-1'!R:R,'Planificación 2026-1'!W:W,C266,'Planificación 2026-1'!H:H,"CA",'Planificación 2026-1'!I:I,"&gt;2")</f>
        <v>0</v>
      </c>
      <c r="CE266" s="109">
        <f>SUMIFS('Planificación 2026-1'!R:R,'Planificación 2026-1'!W:W,C266,'Planificación 2026-1'!H:H,"DE",'Planificación 2026-1'!I:I,"&gt;2")</f>
        <v>0</v>
      </c>
      <c r="CF266" s="109">
        <f>SUMIFS('Planificación 2026-1'!R:R,'Planificación 2026-1'!W:W,C266,'Planificación 2026-1'!H:H,"OB",'Planificación 2026-1'!I:I,"&gt;2")</f>
        <v>0</v>
      </c>
      <c r="CG266" s="109">
        <f>SUMIFS('Planificación 2026-1'!R:R,'Planificación 2026-1'!W:W,C266,'Planificación 2026-1'!H:H,"MH",'Planificación 2026-1'!I:I,"&gt;2")</f>
        <v>0</v>
      </c>
      <c r="CH266" s="109">
        <f>SUMIFS('Planificación 2026-1'!R:R,'Planificación 2026-1'!W:W,C266,'Planificación 2026-1'!H:H,"IC",'Planificación 2026-1'!I:I,"&gt;2")</f>
        <v>0</v>
      </c>
      <c r="CI266" s="109">
        <f>SUMIFS('Planificación 2026-1'!R:R,'Planificación 2026-1'!W:W,C266,'Planificación 2026-1'!H:H,"AR",'Planificación 2026-1'!I:I,"&gt;2")</f>
        <v>0</v>
      </c>
      <c r="CJ266" s="109">
        <f>SUMIFS('Planificación 2026-1'!R:R,'Planificación 2026-1'!W:W,C266,'Planificación 2026-1'!H:H,"T1",'Planificación 2026-1'!I:I,"&gt;2")</f>
        <v>0</v>
      </c>
      <c r="CK266" s="109">
        <f>SUMIFS('Planificación 2026-1'!R:R,'Planificación 2026-1'!W:W,C266,'Planificación 2026-1'!H:H,"T3",'Planificación 2026-1'!I:I,"&gt;2")</f>
        <v>0</v>
      </c>
      <c r="CL266" s="109">
        <f>SUMIFS('Planificación 2026-1'!R:R,'Planificación 2026-1'!W:W,C266,'Planificación 2026-1'!H:H,"T2",'Planificación 2026-1'!I:I,"&gt;2")</f>
        <v>0</v>
      </c>
      <c r="CM266" s="109">
        <f>SUMIFS('Planificación 2026-1'!R:R,'Planificación 2026-1'!W:W,C266,'Planificación 2026-1'!H:H,"AE",'Planificación 2026-1'!I:I,"&gt;2")</f>
        <v>0</v>
      </c>
      <c r="CN266" s="109">
        <f>SUMIFS('Planificación 2026-1'!R:R,'Planificación 2026-1'!W:W,C266,'Planificación 2026-1'!H:H,"T4",'Planificación 2026-1'!I:I,"&gt;2")</f>
        <v>0</v>
      </c>
      <c r="CO266" s="109">
        <f>SUMIFS('Planificación 2026-1'!R:R,'Planificación 2026-1'!W:W,C266,'Planificación 2026-1'!H:H,"AF",'Planificación 2026-1'!I:I,"&lt;3")</f>
        <v>0</v>
      </c>
      <c r="CP266" s="109">
        <f>SUMIFS('Planificación 2026-1'!R:R,'Planificación 2026-1'!W:W,C266,'Planificación 2026-1'!H:H,"EN",'Planificación 2026-1'!I:I,"&lt;3")</f>
        <v>0</v>
      </c>
      <c r="CQ266" s="109">
        <f>SUMIFS('Planificación 2026-1'!R:R,'Planificación 2026-1'!W:W,C266,'Planificación 2026-1'!H:H,"IS",'Planificación 2026-1'!I:I,"&lt;3")</f>
        <v>0</v>
      </c>
      <c r="CR266" s="109">
        <f>SUMIFS('Planificación 2026-1'!R:R,'Planificación 2026-1'!W:W,C266,'Planificación 2026-1'!H:H,"PS",'Planificación 2026-1'!I:I,"&lt;3")</f>
        <v>0</v>
      </c>
      <c r="CS266" s="109">
        <f>SUMIFS('Planificación 2026-1'!R:R,'Planificación 2026-1'!W:W,C266,'Planificación 2026-1'!H:H,"IN",'Planificación 2026-1'!I:I,"&lt;3")</f>
        <v>0</v>
      </c>
      <c r="CT266" s="109">
        <f>SUMIFS('Planificación 2026-1'!R:R,'Planificación 2026-1'!W:W,C266,'Planificación 2026-1'!H:H,"CA",'Planificación 2026-1'!I:I,"&lt;3")</f>
        <v>0</v>
      </c>
      <c r="CU266" s="109">
        <f>SUMIFS('Planificación 2026-1'!R:R,'Planificación 2026-1'!W:W,C266,'Planificación 2026-1'!H:H,"DE",'Planificación 2026-1'!I:I,"&lt;3")</f>
        <v>0</v>
      </c>
      <c r="CV266" s="109">
        <f>SUMIFS('Planificación 2026-1'!R:R,'Planificación 2026-1'!W:W,C266,'Planificación 2026-1'!H:H,"OB",'Planificación 2026-1'!I:I,"&lt;3")</f>
        <v>0</v>
      </c>
      <c r="CW266" s="109">
        <f>SUMIFS('Planificación 2026-1'!R:R,'Planificación 2026-1'!W:W,C266,'Planificación 2026-1'!H:H,"MH",'Planificación 2026-1'!I:I,"&lt;3")</f>
        <v>0</v>
      </c>
      <c r="CX266" s="109">
        <f>SUMIFS('Planificación 2026-1'!R:R,'Planificación 2026-1'!W:W,C266,'Planificación 2026-1'!H:H,"IC",'Planificación 2026-1'!I:I,"&lt;3")</f>
        <v>0</v>
      </c>
      <c r="CY266" s="109">
        <f>SUMIFS('Planificación 2026-1'!R:R,'Planificación 2026-1'!W:W,C266,'Planificación 2026-1'!H:H,"AR",'Planificación 2026-1'!I:I,"&lt;3")</f>
        <v>0</v>
      </c>
      <c r="CZ266" s="109">
        <f>SUMIFS('Planificación 2026-1'!R:R,'Planificación 2026-1'!W:W,C266,'Planificación 2026-1'!H:H,"T1",'Planificación 2026-1'!I:I,"&lt;3")</f>
        <v>0</v>
      </c>
      <c r="DA266" s="109">
        <f>SUMIFS('Planificación 2026-1'!R:R,'Planificación 2026-1'!W:W,C266,'Planificación 2026-1'!H:H,"T3",'Planificación 2026-1'!I:I,"&lt;3")</f>
        <v>0</v>
      </c>
      <c r="DB266" s="109">
        <f>SUMIFS('Planificación 2026-1'!R:R,'Planificación 2026-1'!W:W,C266,'Planificación 2026-1'!H:H,"T2",'Planificación 2026-1'!I:I,"&lt;3")</f>
        <v>0</v>
      </c>
      <c r="DC266" s="109">
        <f>SUMIFS('Planificación 2026-1'!R:R,'Planificación 2026-1'!W:W,C266,'Planificación 2026-1'!H:H,"AE",'Planificación 2026-1'!I:I,"&lt;3")</f>
        <v>0</v>
      </c>
      <c r="DD266" s="109">
        <f>SUMIFS('Planificación 2026-1'!R:R,'Planificación 2026-1'!W:W,C266,'Planificación 2026-1'!H:H,"T4",'Planificación 2026-1'!I:I,"&lt;3")</f>
        <v>0</v>
      </c>
      <c r="DE266" s="108" t="str">
        <f t="shared" si="45"/>
        <v/>
      </c>
      <c r="DF266" s="41">
        <f>IF(C266="","",SUMIFS('Planificación 2026-1'!R:R,'Planificación 2026-1'!W:W,C266,'Planificación 2026-1'!F:F,"PRINCIPAL",'Planificación 2026-1'!X:X,"VIRTUAL"))</f>
        <v>0</v>
      </c>
      <c r="DG266" s="41">
        <f>IF(C266="","",SUMIFS('Planificación 2026-1'!R:R,'Planificación 2026-1'!W:W,C266,'Planificación 2026-1'!F:F,"PRINCIPAL",'Planificación 2026-1'!X:X,"PRESENCIAL"))</f>
        <v>0</v>
      </c>
      <c r="DH266" s="41">
        <f>IF(C266="","",SUMIFS('Planificación 2026-1'!R:R,'Planificación 2026-1'!W:W,C266,'Planificación 2026-1'!F:F,"PRINCIPAL",'Planificación 2026-1'!X:X,"HIBRIDO PRESENCIAL"))</f>
        <v>0</v>
      </c>
      <c r="DI266" s="108" t="str">
        <f t="shared" si="46"/>
        <v/>
      </c>
      <c r="DJ266" s="108">
        <f>IF(C266="","",SUMIFS('Planificación 2026-1'!R:R,'Planificación 2026-1'!W:W,C266,'Planificación 2026-1'!F:F,"FILIAL",'Planificación 2026-1'!X:X,"VIRTUAL"))</f>
        <v>0</v>
      </c>
      <c r="DK266" s="110">
        <f>IF(C266="","",SUMIFS('Planificación 2026-1'!R:R,'Planificación 2026-1'!W:W,C266,'Planificación 2026-1'!F:F,"FILIAL",'Planificación 2026-1'!X:X,"PRESENCIAL"))</f>
        <v>0</v>
      </c>
      <c r="DL266" s="61">
        <f>IF(C266="","",SUMIFS('Planificación 2026-1'!R:R,'Planificación 2026-1'!W:W,C266,'Planificación 2026-1'!F:F,"FILIAL",'Planificación 2026-1'!X:X,"HIBRIDO PRESENCIAL"))</f>
        <v>0</v>
      </c>
      <c r="DM266" s="111" t="str">
        <f t="shared" si="47"/>
        <v/>
      </c>
      <c r="DN266" s="108">
        <f>IF(C266="","",SUMIFS('Planificación 2026-1'!R:R,'Planificación 2026-1'!W:W,C266,'Planificación 2026-1'!F:F,"SUNAMPE",'Planificación 2026-1'!X:X,"VIRTUAL"))</f>
        <v>0</v>
      </c>
      <c r="DO266" s="61">
        <f>IF(C266="","",SUMIFS('Planificación 2026-1'!R:R,'Planificación 2026-1'!W:W,C266,'Planificación 2026-1'!F:F,"SUNAMPE",'Planificación 2026-1'!X:X,"PRESENCIAL"))</f>
        <v>0</v>
      </c>
      <c r="DP266" s="111" t="str">
        <f t="shared" si="48"/>
        <v/>
      </c>
      <c r="DQ266" s="108">
        <f>IF(C266="","",SUMIFS('Planificación 2026-1'!R:R,'Planificación 2026-1'!W:W,C266,'Planificación 2026-1'!F:F,"HUAURA",'Planificación 2026-1'!X:X,"VIRTUAL"))</f>
        <v>0</v>
      </c>
      <c r="DR266" s="61">
        <f>IF(C266="","",SUMIFS('Planificación 2026-1'!R:R,'Planificación 2026-1'!W:W,C266,'Planificación 2026-1'!F:F,"HUAURA",'Planificación 2026-1'!X:X,"PRESENCIAL"))</f>
        <v>0</v>
      </c>
      <c r="DS266" s="76">
        <f>SUMIFS('Planificación 2026-1'!R:R,'Planificación 2026-1'!W:W,C266,'Planificación 2026-1'!F:F,"PRINCIPAL",'Planificación 2026-1'!X:X,"VIRTUAL",'Planificación 2026-1'!I:I,"&gt;2")</f>
        <v>0</v>
      </c>
      <c r="DT266" s="76">
        <f>SUMIFS('Planificación 2026-1'!R:R,'Planificación 2026-1'!W:W,C266,'Planificación 2026-1'!F:F,"PRINCIPAL",'Planificación 2026-1'!X:X,"&lt;&gt;VIRTUAL",'Planificación 2026-1'!I:I,"&gt;2")</f>
        <v>0</v>
      </c>
      <c r="DU266" s="76">
        <f>SUMIFS('Planificación 2026-1'!R:R,'Planificación 2026-1'!W:W,C266,'Planificación 2026-1'!F:F,"SUNAMPE",'Planificación 2026-1'!X:X,"VIRTUAL",'Planificación 2026-1'!I:I,"&gt;2")</f>
        <v>0</v>
      </c>
      <c r="DV266" s="76">
        <f>SUMIFS('Planificación 2026-1'!R:R,'Planificación 2026-1'!W:W,C266,'Planificación 2026-1'!F:F,"SUNAMPE",'Planificación 2026-1'!X:X,"&lt;&gt;VIRTUAL",'Planificación 2026-1'!I:I,"&gt;2")</f>
        <v>0</v>
      </c>
      <c r="DW266" s="76">
        <f>SUMIFS('Planificación 2026-1'!R:R,'Planificación 2026-1'!W:W,C266,'Planificación 2026-1'!F:F,"FILIAL",'Planificación 2026-1'!X:X,"VIRTUAL",'Planificación 2026-1'!I:I,"&gt;2")</f>
        <v>0</v>
      </c>
      <c r="DX266" s="76">
        <f>SUMIFS('Planificación 2026-1'!R:R,'Planificación 2026-1'!W:W,C266,'Planificación 2026-1'!F:F,"FILIAL",'Planificación 2026-1'!X:X,"&lt;&gt;VIRTUAL",'Planificación 2026-1'!I:I,"&gt;2")</f>
        <v>0</v>
      </c>
      <c r="DY266" s="76">
        <f>SUMIFS('Planificación 2026-1'!R:R,'Planificación 2026-1'!W:W,C266,'Planificación 2026-1'!F:F,"PORUMA",'Planificación 2026-1'!X:X,"VIRTUAL",'Planificación 2026-1'!I:I,"&gt;2")</f>
        <v>0</v>
      </c>
      <c r="DZ266" s="76">
        <f>SUMIFS('Planificación 2026-1'!R:R,'Planificación 2026-1'!W:W,C266,'Planificación 2026-1'!F:F,"PORUMA",'Planificación 2026-1'!X:X,"&lt;&gt;VIRTUAL",'Planificación 2026-1'!I:I,"&gt;2")</f>
        <v>0</v>
      </c>
      <c r="EA266" s="76">
        <f>SUMIFS('Planificación 2026-1'!R:R,'Planificación 2026-1'!W:W,C266,'Planificación 2026-1'!F:F,"HUAURA",'Planificación 2026-1'!X:X,"VIRTUAL",'Planificación 2026-1'!I:I,"&gt;2")</f>
        <v>0</v>
      </c>
      <c r="EB266" s="76">
        <f>SUMIFS('Planificación 2026-1'!R:R,'Planificación 2026-1'!W:W,C266,'Planificación 2026-1'!F:F,"HUAURA",'Planificación 2026-1'!X:X,"&lt;&gt;VIRTUAL",'Planificación 2026-1'!I:I,"&gt;2")</f>
        <v>0</v>
      </c>
      <c r="EC266" s="76">
        <f>SUMIFS('Planificación 2026-1'!R:R,'Planificación 2026-1'!W:W,C266,'Planificación 2026-1'!F:F,"PRINCIPAL",'Planificación 2026-1'!X:X,"VIRTUAL",'Planificación 2026-1'!I:I,"&lt;3")</f>
        <v>0</v>
      </c>
      <c r="ED266" s="76">
        <f>SUMIFS('Planificación 2026-1'!R:R,'Planificación 2026-1'!W:W,C266,'Planificación 2026-1'!F:F,"PRINCIPAL",'Planificación 2026-1'!X:X,"&lt;&gt;VIRTUAL",'Planificación 2026-1'!I:I,"&lt;3")</f>
        <v>0</v>
      </c>
      <c r="EE266" s="76">
        <f>SUMIFS('Planificación 2026-1'!R:R,'Planificación 2026-1'!W:W,C266,'Planificación 2026-1'!F:F,"SUNAMPE",'Planificación 2026-1'!X:X,"VIRTUAL",'Planificación 2026-1'!I:I,"&lt;3")</f>
        <v>0</v>
      </c>
      <c r="EF266" s="76">
        <f>SUMIFS('Planificación 2026-1'!R:R,'Planificación 2026-1'!W:W,C266,'Planificación 2026-1'!F:F,"SUNAMPE",'Planificación 2026-1'!X:X,"&lt;&gt;VIRTUAL",'Planificación 2026-1'!I:I,"&lt;3")</f>
        <v>0</v>
      </c>
      <c r="EG266" s="76">
        <f>SUMIFS('Planificación 2026-1'!R:R,'Planificación 2026-1'!W:W,C266,'Planificación 2026-1'!F:F,"FILIAL",'Planificación 2026-1'!X:X,"VIRTUAL",'Planificación 2026-1'!I:I,"&lt;3")</f>
        <v>0</v>
      </c>
      <c r="EH266" s="76">
        <f>SUMIFS('Planificación 2026-1'!R:R,'Planificación 2026-1'!W:W,C266,'Planificación 2026-1'!F:F,"FILIAL",'Planificación 2026-1'!X:X,"&lt;&gt;VIRTUAL",'Planificación 2026-1'!I:I,"&lt;3")</f>
        <v>0</v>
      </c>
      <c r="EI266" s="76">
        <f>SUMIFS('Planificación 2026-1'!R:R,'Planificación 2026-1'!W:W,C266,'Planificación 2026-1'!F:F,"PORUMA",'Planificación 2026-1'!X:X,"VIRTUAL",'Planificación 2026-1'!I:I,"&lt;3")</f>
        <v>0</v>
      </c>
      <c r="EJ266" s="76">
        <f>SUMIFS('Planificación 2026-1'!R:R,'Planificación 2026-1'!W:W,C266,'Planificación 2026-1'!F:F,"PORUMA",'Planificación 2026-1'!X:X,"&lt;&gt;VIRTUAL",'Planificación 2026-1'!I:I,"&lt;3")</f>
        <v>0</v>
      </c>
      <c r="EK266" s="76">
        <f>SUMIFS('Planificación 2026-1'!R:R,'Planificación 2026-1'!W:W,C266,'Planificación 2026-1'!F:F,"HUAURA",'Planificación 2026-1'!X:X,"VIRTUAL",'Planificación 2026-1'!I:I,"&lt;3")</f>
        <v>0</v>
      </c>
      <c r="EL266" s="76">
        <f>SUMIFS('Planificación 2026-1'!R:R,'Planificación 2026-1'!W:W,C266,'Planificación 2026-1'!F:F,"HUAURA",'Planificación 2026-1'!X:X,"&lt;&gt;VIRTUAL",'Planificación 2026-1'!I:I,"&lt;3")</f>
        <v>0</v>
      </c>
      <c r="EM266" s="76"/>
      <c r="EN266" s="76">
        <f t="shared" si="41"/>
        <v>0</v>
      </c>
      <c r="EO266" s="76">
        <f t="shared" si="42"/>
        <v>0</v>
      </c>
      <c r="EP266" s="76" t="b">
        <f t="shared" si="43"/>
        <v>1</v>
      </c>
      <c r="EQ266" s="76" t="str">
        <f t="shared" si="44"/>
        <v/>
      </c>
      <c r="ER266" s="76" t="str">
        <f t="shared" si="49"/>
        <v>PRESENCIAL</v>
      </c>
    </row>
    <row r="267" spans="1:148" hidden="1">
      <c r="A267" s="83"/>
      <c r="B267" s="119">
        <v>264</v>
      </c>
      <c r="C267" s="115" t="s">
        <v>440</v>
      </c>
      <c r="D267" s="112">
        <f>SUMIF('Planificación 2026-1'!W:W,C267,'Planificación 2026-1'!R:R)</f>
        <v>12</v>
      </c>
      <c r="E267" s="114" t="s">
        <v>170</v>
      </c>
      <c r="F267" s="115" t="s">
        <v>171</v>
      </c>
      <c r="G267" s="115" t="s">
        <v>153</v>
      </c>
      <c r="H267" s="115" t="s">
        <v>125</v>
      </c>
      <c r="I267" s="107" t="str">
        <f>IF(SUM(COUNTIFS('Planificación 2026-1'!F:F,"PRINCIPAL",'Planificación 2026-1'!W:W,C267,'Planificación 2026-1'!H:H,"AF"))&gt;0,"P01"," ")</f>
        <v xml:space="preserve"> </v>
      </c>
      <c r="J267" s="108" t="str">
        <f>IF(SUM(COUNTIFS('Planificación 2026-1'!F:F,"PRINCIPAL",'Planificación 2026-1'!W:W,C267,'Planificación 2026-1'!H:H,"EN"))&gt;0,"P02"," ")</f>
        <v xml:space="preserve"> </v>
      </c>
      <c r="K267" s="108" t="str">
        <f>IF(SUM(COUNTIFS('Planificación 2026-1'!F:F,"PRINCIPAL",'Planificación 2026-1'!W:W,C267,'Planificación 2026-1'!H:H,"IS"))&gt;0,"P03"," ")</f>
        <v xml:space="preserve"> </v>
      </c>
      <c r="L267" s="108" t="str">
        <f>IF(SUM(COUNTIFS('Planificación 2026-1'!F:F,"PRINCIPAL",'Planificación 2026-1'!W:W,C267,'Planificación 2026-1'!H:H,"PS"))&gt;0,"P04"," ")</f>
        <v xml:space="preserve"> </v>
      </c>
      <c r="M267" s="108"/>
      <c r="N267" s="108" t="str">
        <f>IF(SUM(COUNTIFS('Planificación 2026-1'!F:F,"PRINCIPAL",'Planificación 2026-1'!W:W,C267,'Planificación 2026-1'!H:H,"IN"))&gt;0,"P06"," ")</f>
        <v>P06</v>
      </c>
      <c r="O267" s="108" t="str">
        <f>IF(SUM(COUNTIFS('Planificación 2026-1'!F:F,"PRINCIPAL",'Planificación 2026-1'!W:W,C267,'Planificación 2026-1'!H:H,"CA"))&gt;0,"P07"," ")</f>
        <v xml:space="preserve"> </v>
      </c>
      <c r="P267" s="108" t="str">
        <f>IF(SUM(COUNTIFS('Planificación 2026-1'!F:F,"PRINCIPAL",'Planificación 2026-1'!W:W,C267,'Planificación 2026-1'!H:H,"DE"))&gt;0,"P08"," ")</f>
        <v xml:space="preserve"> </v>
      </c>
      <c r="Q267" s="108" t="str">
        <f>IF(SUM(COUNTIFS('Planificación 2026-1'!F:F,"PRINCIPAL",'Planificación 2026-1'!W:W,C267,'Planificación 2026-1'!H:H,"OB"))&gt;0,"P09"," ")</f>
        <v xml:space="preserve"> </v>
      </c>
      <c r="R267" s="108" t="str">
        <f>IF(SUM(COUNTIFS('Planificación 2026-1'!F:F,"PRINCIPAL",'Planificación 2026-1'!W:W,C267,'Planificación 2026-1'!H:H,"MH"))&gt;0,"P31"," ")</f>
        <v xml:space="preserve"> </v>
      </c>
      <c r="S267" s="108" t="str">
        <f>IF(SUM(COUNTIFS('Planificación 2026-1'!F:F,"PRINCIPAL",'Planificación 2026-1'!W:W,C267,'Planificación 2026-1'!H:H,"IC"))&gt;0,"P32"," ")</f>
        <v xml:space="preserve"> </v>
      </c>
      <c r="T267" s="108" t="str">
        <f>IF(SUM(COUNTIFS('Planificación 2026-1'!F:F,"PRINCIPAL",'Planificación 2026-1'!W:W,C267,'Planificación 2026-1'!H:H,"AR"))&gt;0,"P34"," ")</f>
        <v xml:space="preserve"> </v>
      </c>
      <c r="U267" s="108" t="str">
        <f>IF(SUM(COUNTIFS('Planificación 2026-1'!F:F,"PRINCIPAL",'Planificación 2026-1'!W:W,C267,'Planificación 2026-1'!H:H,"T1"))&gt;0,"P35"," ")</f>
        <v xml:space="preserve"> </v>
      </c>
      <c r="V267" s="108" t="str">
        <f>IF(SUM(COUNTIFS('Planificación 2026-1'!F:F,"PRINCIPAL",'Planificación 2026-1'!W:W,C267,'Planificación 2026-1'!H:H,"T3"))&gt;0,"P36"," ")</f>
        <v xml:space="preserve"> </v>
      </c>
      <c r="W267" s="108" t="str">
        <f>IF(SUM(COUNTIFS('Planificación 2026-1'!F:F,"PRINCIPAL",'Planificación 2026-1'!W:W,C267,'Planificación 2026-1'!H:H,"T2"))&gt;0,"P37"," ")</f>
        <v xml:space="preserve"> </v>
      </c>
      <c r="X267" s="108" t="str">
        <f>IF(SUM(COUNTIFS('Planificación 2026-1'!F:F,"PRINCIPAL",'Planificación 2026-1'!W:W,C267,'Planificación 2026-1'!H:H,"AE"))&gt;0,"P38"," ")</f>
        <v xml:space="preserve"> </v>
      </c>
      <c r="Y267" s="108" t="str">
        <f>IF(SUM(COUNTIFS('Planificación 2026-1'!F:F,"PRINCIPAL",'Planificación 2026-1'!W:W,C267,'Planificación 2026-1'!H:H,"T4"))&gt;0,"P55"," ")</f>
        <v xml:space="preserve"> </v>
      </c>
      <c r="Z267" s="108" t="str">
        <f>IF(SUM(COUNTIFS('Planificación 2026-1'!F:F,"FILIAL",'Planificación 2026-1'!W:W,C267,'Planificación 2026-1'!H:H,"AF"))&gt;0," P01"," ")</f>
        <v xml:space="preserve"> </v>
      </c>
      <c r="AA267" s="108" t="str">
        <f>IF(SUM(COUNTIFS('Planificación 2026-1'!F:F,"FILIAL",'Planificación 2026-1'!W:W,C267,'Planificación 2026-1'!H:H,"EN"))&gt;0,"P02"," ")</f>
        <v xml:space="preserve"> </v>
      </c>
      <c r="AB267" s="108" t="str">
        <f>IF(SUM(COUNTIFS('Planificación 2026-1'!F:F,"FILIAL",'Planificación 2026-1'!W:W,C267,'Planificación 2026-1'!H:H,"IS"))&gt;0,"P03"," ")</f>
        <v xml:space="preserve"> </v>
      </c>
      <c r="AC267" s="108" t="str">
        <f>IF(SUM(COUNTIFS('Planificación 2026-1'!F:F,"FILIAL",'Planificación 2026-1'!W:W,C267,'Planificación 2026-1'!H:H,"PS"))&gt;0,"P04"," ")</f>
        <v xml:space="preserve"> </v>
      </c>
      <c r="AD267" s="108"/>
      <c r="AE267" s="108" t="str">
        <f>IF(SUM(COUNTIFS('Planificación 2026-1'!F:F,"FILIAL",'Planificación 2026-1'!W:W,C267,'Planificación 2026-1'!H:H,"IN"))&gt;0,"P06"," ")</f>
        <v xml:space="preserve"> </v>
      </c>
      <c r="AF267" s="108" t="str">
        <f>IF(SUM(COUNTIFS('Planificación 2026-1'!F:F,"FILIAL",'Planificación 2026-1'!W:W,C267,'Planificación 2026-1'!H:H,"CA"))&gt;0,"P07"," ")</f>
        <v xml:space="preserve"> </v>
      </c>
      <c r="AG267" s="108" t="str">
        <f>IF(SUM(COUNTIFS('Planificación 2026-1'!F:F,"FILIAL",'Planificación 2026-1'!W:W,C267,'Planificación 2026-1'!H:H,"DE"))&gt;0,"P08"," ")</f>
        <v xml:space="preserve"> </v>
      </c>
      <c r="AH267" s="108" t="str">
        <f>IF(SUM(COUNTIFS('Planificación 2026-1'!F:F,"FILIAL",'Planificación 2026-1'!W:W,C267,'Planificación 2026-1'!H:H,"OB"))&gt;0,"P09"," ")</f>
        <v xml:space="preserve"> </v>
      </c>
      <c r="AI267" s="108" t="str">
        <f>IF(SUM(COUNTIFS('Planificación 2026-1'!F:F,"FILIAL",'Planificación 2026-1'!W:W,C267,'Planificación 2026-1'!H:H,"MH"))&gt;0,"P31"," ")</f>
        <v xml:space="preserve"> </v>
      </c>
      <c r="AJ267" s="108" t="str">
        <f>IF(SUM(COUNTIFS('Planificación 2026-1'!F:F,"FILIAL",'Planificación 2026-1'!W:W,C267,'Planificación 2026-1'!H:H,"IC"))&gt;0,"P32"," ")</f>
        <v xml:space="preserve"> </v>
      </c>
      <c r="AK267" s="108" t="str">
        <f>IF(SUM(COUNTIFS('Planificación 2026-1'!F:F,"FILIAL",'Planificación 2026-1'!W:W,C267,'Planificación 2026-1'!H:H,"AR"))&gt;0,"P34"," ")</f>
        <v xml:space="preserve"> </v>
      </c>
      <c r="AL267" s="108" t="str">
        <f>IF(SUM(COUNTIFS('Planificación 2026-1'!F:F,"FILIAL",'Planificación 2026-1'!W:W,C267,'Planificación 2026-1'!H:H,"T1"))&gt;0,"P35"," ")</f>
        <v xml:space="preserve"> </v>
      </c>
      <c r="AM267" s="108" t="str">
        <f>IF(SUM(COUNTIFS('Planificación 2026-1'!F:F,"FILIAL",'Planificación 2026-1'!W:W,C267,'Planificación 2026-1'!H:H,"T3"))&gt;0,"P36"," ")</f>
        <v xml:space="preserve"> </v>
      </c>
      <c r="AN267" s="108" t="str">
        <f>IF(SUM(COUNTIFS('Planificación 2026-1'!F:F,"FILIAL",'Planificación 2026-1'!W:W,C267,'Planificación 2026-1'!H:H,"T2"))&gt;0,"P37"," ")</f>
        <v xml:space="preserve"> </v>
      </c>
      <c r="AO267" s="108" t="str">
        <f>IF(SUM(COUNTIFS('Planificación 2026-1'!F:F,"FILIAL",'Planificación 2026-1'!W:W,C267,'Planificación 2026-1'!H:H,"AE"))&gt;0,"P38"," ")</f>
        <v xml:space="preserve"> </v>
      </c>
      <c r="AP267" s="108" t="str">
        <f>IF(SUM(COUNTIFS('Planificación 2026-1'!F:F,"FILIAL",'Planificación 2026-1'!W:W,C267,'Planificación 2026-1'!H:H,"T4"))&gt;0,"P55"," ")</f>
        <v xml:space="preserve"> </v>
      </c>
      <c r="AQ267" s="108" t="str">
        <f>IF(SUM(COUNTIFS('Planificación 2026-1'!F:F,"SUNAMPE",'Planificación 2026-1'!W:W,C267,'Planificación 2026-1'!H:H,"AF"))&gt;0," P01"," ")</f>
        <v xml:space="preserve"> </v>
      </c>
      <c r="AR267" s="108" t="str">
        <f>IF(SUM(COUNTIFS('Planificación 2026-1'!F:F,"SUNAMPE",'Planificación 2026-1'!W:W,C267,'Planificación 2026-1'!H:H,"EN"))&gt;0,"P02"," ")</f>
        <v xml:space="preserve"> </v>
      </c>
      <c r="AS267" s="108" t="str">
        <f>IF(SUM(COUNTIFS('Planificación 2026-1'!F:F,"SUNAMPE",'Planificación 2026-1'!W:W,C267,'Planificación 2026-1'!H:H,"IS"))&gt;0,"P03"," ")</f>
        <v xml:space="preserve"> </v>
      </c>
      <c r="AT267" s="108" t="str">
        <f>IF(SUM(COUNTIFS('Planificación 2026-1'!F:F,"SUNAMPE",'Planificación 2026-1'!W:W,C267,'Planificación 2026-1'!H:H,"PS"))&gt;0,"P04"," ")</f>
        <v xml:space="preserve"> </v>
      </c>
      <c r="AU267" s="108"/>
      <c r="AV267" s="108" t="str">
        <f>IF(SUM(COUNTIFS('Planificación 2026-1'!F:F,"SUNAMPE",'Planificación 2026-1'!W:W,C267,'Planificación 2026-1'!H:H,"IN"))&gt;0,"P06"," ")</f>
        <v xml:space="preserve"> </v>
      </c>
      <c r="AW267" s="108" t="str">
        <f>IF(SUM(COUNTIFS('Planificación 2026-1'!F:F,"SUNAMPE",'Planificación 2026-1'!W:W,C267,'Planificación 2026-1'!H:H,"CA"))&gt;0,"P07"," ")</f>
        <v xml:space="preserve"> </v>
      </c>
      <c r="AX267" s="108" t="str">
        <f>IF(SUM(COUNTIFS('Planificación 2026-1'!F:F,"SUNAMPE",'Planificación 2026-1'!W:W,C267,'Planificación 2026-1'!H:H,"DE"))&gt;0,"P08"," ")</f>
        <v xml:space="preserve"> </v>
      </c>
      <c r="AY267" s="108" t="str">
        <f>IF(SUM(COUNTIFS('Planificación 2026-1'!F:F,"SUNAMPE",'Planificación 2026-1'!W:W,C267,'Planificación 2026-1'!H:H,"OB"))&gt;0,"P09"," ")</f>
        <v xml:space="preserve"> </v>
      </c>
      <c r="AZ267" s="108" t="str">
        <f>IF(SUM(COUNTIFS('Planificación 2026-1'!F:F,"SUNAMPE",'Planificación 2026-1'!W:W,C267,'Planificación 2026-1'!H:H,"MH"))&gt;0,"P31"," ")</f>
        <v xml:space="preserve"> </v>
      </c>
      <c r="BA267" s="108" t="str">
        <f>IF(SUM(COUNTIFS('Planificación 2026-1'!F:F,"SUNAMPE",'Planificación 2026-1'!W:W,C267,'Planificación 2026-1'!H:H,"IC"))&gt;0,"P32"," ")</f>
        <v xml:space="preserve"> </v>
      </c>
      <c r="BB267" s="108" t="str">
        <f>IF(SUM(COUNTIFS('Planificación 2026-1'!F:F,"SUNAMPE",'Planificación 2026-1'!W:W,C267,'Planificación 2026-1'!H:H,"AR"))&gt;0,"P34"," ")</f>
        <v xml:space="preserve"> </v>
      </c>
      <c r="BC267" s="108" t="str">
        <f>IF(SUM(COUNTIFS('Planificación 2026-1'!F:F,"SUNAMPE",'Planificación 2026-1'!W:W,C267,'Planificación 2026-1'!H:H,"T1"))&gt;0,"P35"," ")</f>
        <v xml:space="preserve"> </v>
      </c>
      <c r="BD267" s="108" t="str">
        <f>IF(SUM(COUNTIFS('Planificación 2026-1'!F:F,"SUNAMPE",'Planificación 2026-1'!W:W,C267,'Planificación 2026-1'!H:H,"T3"))&gt;0,"P36"," ")</f>
        <v xml:space="preserve"> </v>
      </c>
      <c r="BE267" s="108" t="str">
        <f>IF(SUM(COUNTIFS('Planificación 2026-1'!F:F,"SUNAMPE",'Planificación 2026-1'!W:W,C267,'Planificación 2026-1'!H:H,"T2"))&gt;0,"P37"," ")</f>
        <v xml:space="preserve"> </v>
      </c>
      <c r="BF267" s="108" t="str">
        <f>IF(SUM(COUNTIFS('Planificación 2026-1'!F:F,"SUNAMPE",'Planificación 2026-1'!W:W,C267,'Planificación 2026-1'!H:H,"AE"))&gt;0,"P38"," ")</f>
        <v xml:space="preserve"> </v>
      </c>
      <c r="BG267" s="108" t="str">
        <f>IF(SUM(COUNTIFS('Planificación 2026-1'!F:F,"SUNAMPE",'Planificación 2026-1'!W:W,C267,'Planificación 2026-1'!H:H,"T4"))&gt;0,"P55"," ")</f>
        <v xml:space="preserve"> </v>
      </c>
      <c r="BH267" s="108" t="str">
        <f>IF(SUM(COUNTIFS('Planificación 2026-1'!F:F,"HUAURA",'Planificación 2026-1'!W:W,C267,'Planificación 2026-1'!H:H,"AF"))&gt;0," P01"," ")</f>
        <v xml:space="preserve"> </v>
      </c>
      <c r="BI267" s="108" t="str">
        <f>IF(SUM(COUNTIFS('Planificación 2026-1'!F:F,"HUAURA",'Planificación 2026-1'!W:W,C267,'Planificación 2026-1'!H:H,"EN"))&gt;0,"P02"," ")</f>
        <v xml:space="preserve"> </v>
      </c>
      <c r="BJ267" s="108" t="str">
        <f>IF(SUM(COUNTIFS('Planificación 2026-1'!F:F,"HUAURA",'Planificación 2026-1'!W:W,C267,'Planificación 2026-1'!H:H,"IS"))&gt;0,"P03"," ")</f>
        <v xml:space="preserve"> </v>
      </c>
      <c r="BK267" s="108" t="str">
        <f>IF(SUM(COUNTIFS('Planificación 2026-1'!F:F,"HUAURA",'Planificación 2026-1'!W:W,C267,'Planificación 2026-1'!H:H,"PS"))&gt;0,"P04"," ")</f>
        <v xml:space="preserve"> </v>
      </c>
      <c r="BL267" s="108"/>
      <c r="BM267" s="108" t="str">
        <f>IF(SUM(COUNTIFS('Planificación 2026-1'!F:F,"HUAURA",'Planificación 2026-1'!W:W,C267,'Planificación 2026-1'!H:H,"IN"))&gt;0,"P06"," ")</f>
        <v xml:space="preserve"> </v>
      </c>
      <c r="BN267" s="108" t="str">
        <f>IF(SUM(COUNTIFS('Planificación 2026-1'!F:F,"HUAURA",'Planificación 2026-1'!W:W,C267,'Planificación 2026-1'!H:H,"CA"))&gt;0,"P07"," ")</f>
        <v xml:space="preserve"> </v>
      </c>
      <c r="BO267" s="108" t="str">
        <f>IF(SUM(COUNTIFS('Planificación 2026-1'!F:F,"HUAURA",'Planificación 2026-1'!W:W,C267,'Planificación 2026-1'!H:H,"DE"))&gt;0,"P08"," ")</f>
        <v xml:space="preserve"> </v>
      </c>
      <c r="BP267" s="108" t="str">
        <f>IF(SUM(COUNTIFS('Planificación 2026-1'!F:F,"HUAURA",'Planificación 2026-1'!W:W,C267,'Planificación 2026-1'!H:H,"OB"))&gt;0,"P09"," ")</f>
        <v xml:space="preserve"> </v>
      </c>
      <c r="BQ267" s="108" t="str">
        <f>IF(SUM(COUNTIFS('Planificación 2026-1'!F:F,"HUAURA",'Planificación 2026-1'!W:W,C267,'Planificación 2026-1'!H:H,"MH"))&gt;0,"P31"," ")</f>
        <v xml:space="preserve"> </v>
      </c>
      <c r="BR267" s="108" t="str">
        <f>IF(SUM(COUNTIFS('Planificación 2026-1'!F:F,"HUAURA",'Planificación 2026-1'!W:W,C267,'Planificación 2026-1'!H:H,"IC"))&gt;0,"P32"," ")</f>
        <v xml:space="preserve"> </v>
      </c>
      <c r="BS267" s="108" t="str">
        <f>IF(SUM(COUNTIFS('Planificación 2026-1'!F:F,"HUAURA",'Planificación 2026-1'!W:W,C267,'Planificación 2026-1'!H:H,"AR"))&gt;0,"P34"," ")</f>
        <v xml:space="preserve"> </v>
      </c>
      <c r="BT267" s="108" t="str">
        <f>IF(SUM(COUNTIFS('Planificación 2026-1'!F:F,"HUAURA",'Planificación 2026-1'!W:W,C267,'Planificación 2026-1'!H:H,"T1"))&gt;0,"P35"," ")</f>
        <v xml:space="preserve"> </v>
      </c>
      <c r="BU267" s="108" t="str">
        <f>IF(SUM(COUNTIFS('Planificación 2026-1'!F:F,"HUAURA",'Planificación 2026-1'!W:W,C267,'Planificación 2026-1'!H:H,"T3"))&gt;0,"P36"," ")</f>
        <v xml:space="preserve"> </v>
      </c>
      <c r="BV267" s="108" t="str">
        <f>IF(SUM(COUNTIFS('Planificación 2026-1'!F:F,"HUAURA",'Planificación 2026-1'!W:W,C267,'Planificación 2026-1'!H:H,"T2"))&gt;0,"P37"," ")</f>
        <v xml:space="preserve"> </v>
      </c>
      <c r="BW267" s="108" t="str">
        <f>IF(SUM(COUNTIFS('Planificación 2026-1'!F:F,"HUAURA",'Planificación 2026-1'!W:W,C267,'Planificación 2026-1'!H:H,"AE"))&gt;0,"P38"," ")</f>
        <v xml:space="preserve"> </v>
      </c>
      <c r="BX267" s="108" t="str">
        <f>IF(SUM(COUNTIFS('Planificación 2026-1'!F:F,"HUAURA",'Planificación 2026-1'!W:W,C267,'Planificación 2026-1'!H:H,"T4"))&gt;0,"P55"," ")</f>
        <v xml:space="preserve"> </v>
      </c>
      <c r="BY267" s="109">
        <f>SUMIFS('Planificación 2026-1'!R:R,'Planificación 2026-1'!W:W,C267,'Planificación 2026-1'!H:H,"AF",'Planificación 2026-1'!I:I,"&gt;2")</f>
        <v>0</v>
      </c>
      <c r="BZ267" s="109">
        <f>SUMIFS('Planificación 2026-1'!R:R,'Planificación 2026-1'!W:W,C267,'Planificación 2026-1'!H:H,"EN",'Planificación 2026-1'!I:I,"&gt;2")</f>
        <v>0</v>
      </c>
      <c r="CA267" s="109">
        <f>SUMIFS('Planificación 2026-1'!R:R,'Planificación 2026-1'!W:W,C267,'Planificación 2026-1'!H:H,"IS",'Planificación 2026-1'!I:I,"&gt;2")</f>
        <v>0</v>
      </c>
      <c r="CB267" s="109">
        <f>SUMIFS('Planificación 2026-1'!R:R,'Planificación 2026-1'!W:W,C267,'Planificación 2026-1'!H:H,"PS",'Planificación 2026-1'!I:I,"&gt;2")</f>
        <v>0</v>
      </c>
      <c r="CC267" s="109">
        <f>SUMIFS('Planificación 2026-1'!R:R,'Planificación 2026-1'!W:W,C267,'Planificación 2026-1'!H:H,"IN",'Planificación 2026-1'!I:I,"&gt;2")</f>
        <v>12</v>
      </c>
      <c r="CD267" s="109">
        <f>SUMIFS('Planificación 2026-1'!R:R,'Planificación 2026-1'!W:W,C267,'Planificación 2026-1'!H:H,"CA",'Planificación 2026-1'!I:I,"&gt;2")</f>
        <v>0</v>
      </c>
      <c r="CE267" s="109">
        <f>SUMIFS('Planificación 2026-1'!R:R,'Planificación 2026-1'!W:W,C267,'Planificación 2026-1'!H:H,"DE",'Planificación 2026-1'!I:I,"&gt;2")</f>
        <v>0</v>
      </c>
      <c r="CF267" s="109">
        <f>SUMIFS('Planificación 2026-1'!R:R,'Planificación 2026-1'!W:W,C267,'Planificación 2026-1'!H:H,"OB",'Planificación 2026-1'!I:I,"&gt;2")</f>
        <v>0</v>
      </c>
      <c r="CG267" s="109">
        <f>SUMIFS('Planificación 2026-1'!R:R,'Planificación 2026-1'!W:W,C267,'Planificación 2026-1'!H:H,"MH",'Planificación 2026-1'!I:I,"&gt;2")</f>
        <v>0</v>
      </c>
      <c r="CH267" s="109">
        <f>SUMIFS('Planificación 2026-1'!R:R,'Planificación 2026-1'!W:W,C267,'Planificación 2026-1'!H:H,"IC",'Planificación 2026-1'!I:I,"&gt;2")</f>
        <v>0</v>
      </c>
      <c r="CI267" s="109">
        <f>SUMIFS('Planificación 2026-1'!R:R,'Planificación 2026-1'!W:W,C267,'Planificación 2026-1'!H:H,"AR",'Planificación 2026-1'!I:I,"&gt;2")</f>
        <v>0</v>
      </c>
      <c r="CJ267" s="109">
        <f>SUMIFS('Planificación 2026-1'!R:R,'Planificación 2026-1'!W:W,C267,'Planificación 2026-1'!H:H,"T1",'Planificación 2026-1'!I:I,"&gt;2")</f>
        <v>0</v>
      </c>
      <c r="CK267" s="109">
        <f>SUMIFS('Planificación 2026-1'!R:R,'Planificación 2026-1'!W:W,C267,'Planificación 2026-1'!H:H,"T3",'Planificación 2026-1'!I:I,"&gt;2")</f>
        <v>0</v>
      </c>
      <c r="CL267" s="109">
        <f>SUMIFS('Planificación 2026-1'!R:R,'Planificación 2026-1'!W:W,C267,'Planificación 2026-1'!H:H,"T2",'Planificación 2026-1'!I:I,"&gt;2")</f>
        <v>0</v>
      </c>
      <c r="CM267" s="109">
        <f>SUMIFS('Planificación 2026-1'!R:R,'Planificación 2026-1'!W:W,C267,'Planificación 2026-1'!H:H,"AE",'Planificación 2026-1'!I:I,"&gt;2")</f>
        <v>0</v>
      </c>
      <c r="CN267" s="109">
        <f>SUMIFS('Planificación 2026-1'!R:R,'Planificación 2026-1'!W:W,C267,'Planificación 2026-1'!H:H,"T4",'Planificación 2026-1'!I:I,"&gt;2")</f>
        <v>0</v>
      </c>
      <c r="CO267" s="109">
        <f>SUMIFS('Planificación 2026-1'!R:R,'Planificación 2026-1'!W:W,C267,'Planificación 2026-1'!H:H,"AF",'Planificación 2026-1'!I:I,"&lt;3")</f>
        <v>0</v>
      </c>
      <c r="CP267" s="109">
        <f>SUMIFS('Planificación 2026-1'!R:R,'Planificación 2026-1'!W:W,C267,'Planificación 2026-1'!H:H,"EN",'Planificación 2026-1'!I:I,"&lt;3")</f>
        <v>0</v>
      </c>
      <c r="CQ267" s="109">
        <f>SUMIFS('Planificación 2026-1'!R:R,'Planificación 2026-1'!W:W,C267,'Planificación 2026-1'!H:H,"IS",'Planificación 2026-1'!I:I,"&lt;3")</f>
        <v>0</v>
      </c>
      <c r="CR267" s="109">
        <f>SUMIFS('Planificación 2026-1'!R:R,'Planificación 2026-1'!W:W,C267,'Planificación 2026-1'!H:H,"PS",'Planificación 2026-1'!I:I,"&lt;3")</f>
        <v>0</v>
      </c>
      <c r="CS267" s="109">
        <f>SUMIFS('Planificación 2026-1'!R:R,'Planificación 2026-1'!W:W,C267,'Planificación 2026-1'!H:H,"IN",'Planificación 2026-1'!I:I,"&lt;3")</f>
        <v>0</v>
      </c>
      <c r="CT267" s="109">
        <f>SUMIFS('Planificación 2026-1'!R:R,'Planificación 2026-1'!W:W,C267,'Planificación 2026-1'!H:H,"CA",'Planificación 2026-1'!I:I,"&lt;3")</f>
        <v>0</v>
      </c>
      <c r="CU267" s="109">
        <f>SUMIFS('Planificación 2026-1'!R:R,'Planificación 2026-1'!W:W,C267,'Planificación 2026-1'!H:H,"DE",'Planificación 2026-1'!I:I,"&lt;3")</f>
        <v>0</v>
      </c>
      <c r="CV267" s="109">
        <f>SUMIFS('Planificación 2026-1'!R:R,'Planificación 2026-1'!W:W,C267,'Planificación 2026-1'!H:H,"OB",'Planificación 2026-1'!I:I,"&lt;3")</f>
        <v>0</v>
      </c>
      <c r="CW267" s="109">
        <f>SUMIFS('Planificación 2026-1'!R:R,'Planificación 2026-1'!W:W,C267,'Planificación 2026-1'!H:H,"MH",'Planificación 2026-1'!I:I,"&lt;3")</f>
        <v>0</v>
      </c>
      <c r="CX267" s="109">
        <f>SUMIFS('Planificación 2026-1'!R:R,'Planificación 2026-1'!W:W,C267,'Planificación 2026-1'!H:H,"IC",'Planificación 2026-1'!I:I,"&lt;3")</f>
        <v>0</v>
      </c>
      <c r="CY267" s="109">
        <f>SUMIFS('Planificación 2026-1'!R:R,'Planificación 2026-1'!W:W,C267,'Planificación 2026-1'!H:H,"AR",'Planificación 2026-1'!I:I,"&lt;3")</f>
        <v>0</v>
      </c>
      <c r="CZ267" s="109">
        <f>SUMIFS('Planificación 2026-1'!R:R,'Planificación 2026-1'!W:W,C267,'Planificación 2026-1'!H:H,"T1",'Planificación 2026-1'!I:I,"&lt;3")</f>
        <v>0</v>
      </c>
      <c r="DA267" s="109">
        <f>SUMIFS('Planificación 2026-1'!R:R,'Planificación 2026-1'!W:W,C267,'Planificación 2026-1'!H:H,"T3",'Planificación 2026-1'!I:I,"&lt;3")</f>
        <v>0</v>
      </c>
      <c r="DB267" s="109">
        <f>SUMIFS('Planificación 2026-1'!R:R,'Planificación 2026-1'!W:W,C267,'Planificación 2026-1'!H:H,"T2",'Planificación 2026-1'!I:I,"&lt;3")</f>
        <v>0</v>
      </c>
      <c r="DC267" s="109">
        <f>SUMIFS('Planificación 2026-1'!R:R,'Planificación 2026-1'!W:W,C267,'Planificación 2026-1'!H:H,"AE",'Planificación 2026-1'!I:I,"&lt;3")</f>
        <v>0</v>
      </c>
      <c r="DD267" s="109">
        <f>SUMIFS('Planificación 2026-1'!R:R,'Planificación 2026-1'!W:W,C267,'Planificación 2026-1'!H:H,"T4",'Planificación 2026-1'!I:I,"&lt;3")</f>
        <v>0</v>
      </c>
      <c r="DE267" s="108" t="str">
        <f t="shared" si="45"/>
        <v>P06</v>
      </c>
      <c r="DF267" s="41">
        <f>IF(C267="","",SUMIFS('Planificación 2026-1'!R:R,'Planificación 2026-1'!W:W,C267,'Planificación 2026-1'!F:F,"PRINCIPAL",'Planificación 2026-1'!X:X,"VIRTUAL"))</f>
        <v>12</v>
      </c>
      <c r="DG267" s="41">
        <f>IF(C267="","",SUMIFS('Planificación 2026-1'!R:R,'Planificación 2026-1'!W:W,C267,'Planificación 2026-1'!F:F,"PRINCIPAL",'Planificación 2026-1'!X:X,"PRESENCIAL"))</f>
        <v>0</v>
      </c>
      <c r="DH267" s="41">
        <f>IF(C267="","",SUMIFS('Planificación 2026-1'!R:R,'Planificación 2026-1'!W:W,C267,'Planificación 2026-1'!F:F,"PRINCIPAL",'Planificación 2026-1'!X:X,"HIBRIDO PRESENCIAL"))</f>
        <v>0</v>
      </c>
      <c r="DI267" s="108" t="str">
        <f t="shared" si="46"/>
        <v/>
      </c>
      <c r="DJ267" s="108">
        <f>IF(C267="","",SUMIFS('Planificación 2026-1'!R:R,'Planificación 2026-1'!W:W,C267,'Planificación 2026-1'!F:F,"FILIAL",'Planificación 2026-1'!X:X,"VIRTUAL"))</f>
        <v>0</v>
      </c>
      <c r="DK267" s="110">
        <f>IF(C267="","",SUMIFS('Planificación 2026-1'!R:R,'Planificación 2026-1'!W:W,C267,'Planificación 2026-1'!F:F,"FILIAL",'Planificación 2026-1'!X:X,"PRESENCIAL"))</f>
        <v>0</v>
      </c>
      <c r="DL267" s="61">
        <f>IF(C267="","",SUMIFS('Planificación 2026-1'!R:R,'Planificación 2026-1'!W:W,C267,'Planificación 2026-1'!F:F,"FILIAL",'Planificación 2026-1'!X:X,"HIBRIDO PRESENCIAL"))</f>
        <v>0</v>
      </c>
      <c r="DM267" s="111" t="str">
        <f t="shared" si="47"/>
        <v/>
      </c>
      <c r="DN267" s="108">
        <f>IF(C267="","",SUMIFS('Planificación 2026-1'!R:R,'Planificación 2026-1'!W:W,C267,'Planificación 2026-1'!F:F,"SUNAMPE",'Planificación 2026-1'!X:X,"VIRTUAL"))</f>
        <v>0</v>
      </c>
      <c r="DO267" s="61">
        <f>IF(C267="","",SUMIFS('Planificación 2026-1'!R:R,'Planificación 2026-1'!W:W,C267,'Planificación 2026-1'!F:F,"SUNAMPE",'Planificación 2026-1'!X:X,"PRESENCIAL"))</f>
        <v>0</v>
      </c>
      <c r="DP267" s="111" t="str">
        <f t="shared" si="48"/>
        <v/>
      </c>
      <c r="DQ267" s="108">
        <f>IF(C267="","",SUMIFS('Planificación 2026-1'!R:R,'Planificación 2026-1'!W:W,C267,'Planificación 2026-1'!F:F,"HUAURA",'Planificación 2026-1'!X:X,"VIRTUAL"))</f>
        <v>0</v>
      </c>
      <c r="DR267" s="61">
        <f>IF(C267="","",SUMIFS('Planificación 2026-1'!R:R,'Planificación 2026-1'!W:W,C267,'Planificación 2026-1'!F:F,"HUAURA",'Planificación 2026-1'!X:X,"PRESENCIAL"))</f>
        <v>0</v>
      </c>
      <c r="DS267" s="76">
        <f>SUMIFS('Planificación 2026-1'!R:R,'Planificación 2026-1'!W:W,C267,'Planificación 2026-1'!F:F,"PRINCIPAL",'Planificación 2026-1'!X:X,"VIRTUAL",'Planificación 2026-1'!I:I,"&gt;2")</f>
        <v>12</v>
      </c>
      <c r="DT267" s="76">
        <f>SUMIFS('Planificación 2026-1'!R:R,'Planificación 2026-1'!W:W,C267,'Planificación 2026-1'!F:F,"PRINCIPAL",'Planificación 2026-1'!X:X,"&lt;&gt;VIRTUAL",'Planificación 2026-1'!I:I,"&gt;2")</f>
        <v>0</v>
      </c>
      <c r="DU267" s="76">
        <f>SUMIFS('Planificación 2026-1'!R:R,'Planificación 2026-1'!W:W,C267,'Planificación 2026-1'!F:F,"SUNAMPE",'Planificación 2026-1'!X:X,"VIRTUAL",'Planificación 2026-1'!I:I,"&gt;2")</f>
        <v>0</v>
      </c>
      <c r="DV267" s="76">
        <f>SUMIFS('Planificación 2026-1'!R:R,'Planificación 2026-1'!W:W,C267,'Planificación 2026-1'!F:F,"SUNAMPE",'Planificación 2026-1'!X:X,"&lt;&gt;VIRTUAL",'Planificación 2026-1'!I:I,"&gt;2")</f>
        <v>0</v>
      </c>
      <c r="DW267" s="76">
        <f>SUMIFS('Planificación 2026-1'!R:R,'Planificación 2026-1'!W:W,C267,'Planificación 2026-1'!F:F,"FILIAL",'Planificación 2026-1'!X:X,"VIRTUAL",'Planificación 2026-1'!I:I,"&gt;2")</f>
        <v>0</v>
      </c>
      <c r="DX267" s="76">
        <f>SUMIFS('Planificación 2026-1'!R:R,'Planificación 2026-1'!W:W,C267,'Planificación 2026-1'!F:F,"FILIAL",'Planificación 2026-1'!X:X,"&lt;&gt;VIRTUAL",'Planificación 2026-1'!I:I,"&gt;2")</f>
        <v>0</v>
      </c>
      <c r="DY267" s="76">
        <f>SUMIFS('Planificación 2026-1'!R:R,'Planificación 2026-1'!W:W,C267,'Planificación 2026-1'!F:F,"PORUMA",'Planificación 2026-1'!X:X,"VIRTUAL",'Planificación 2026-1'!I:I,"&gt;2")</f>
        <v>0</v>
      </c>
      <c r="DZ267" s="76">
        <f>SUMIFS('Planificación 2026-1'!R:R,'Planificación 2026-1'!W:W,C267,'Planificación 2026-1'!F:F,"PORUMA",'Planificación 2026-1'!X:X,"&lt;&gt;VIRTUAL",'Planificación 2026-1'!I:I,"&gt;2")</f>
        <v>0</v>
      </c>
      <c r="EA267" s="76">
        <f>SUMIFS('Planificación 2026-1'!R:R,'Planificación 2026-1'!W:W,C267,'Planificación 2026-1'!F:F,"HUAURA",'Planificación 2026-1'!X:X,"VIRTUAL",'Planificación 2026-1'!I:I,"&gt;2")</f>
        <v>0</v>
      </c>
      <c r="EB267" s="76">
        <f>SUMIFS('Planificación 2026-1'!R:R,'Planificación 2026-1'!W:W,C267,'Planificación 2026-1'!F:F,"HUAURA",'Planificación 2026-1'!X:X,"&lt;&gt;VIRTUAL",'Planificación 2026-1'!I:I,"&gt;2")</f>
        <v>0</v>
      </c>
      <c r="EC267" s="76">
        <f>SUMIFS('Planificación 2026-1'!R:R,'Planificación 2026-1'!W:W,C267,'Planificación 2026-1'!F:F,"PRINCIPAL",'Planificación 2026-1'!X:X,"VIRTUAL",'Planificación 2026-1'!I:I,"&lt;3")</f>
        <v>0</v>
      </c>
      <c r="ED267" s="76">
        <f>SUMIFS('Planificación 2026-1'!R:R,'Planificación 2026-1'!W:W,C267,'Planificación 2026-1'!F:F,"PRINCIPAL",'Planificación 2026-1'!X:X,"&lt;&gt;VIRTUAL",'Planificación 2026-1'!I:I,"&lt;3")</f>
        <v>0</v>
      </c>
      <c r="EE267" s="76">
        <f>SUMIFS('Planificación 2026-1'!R:R,'Planificación 2026-1'!W:W,C267,'Planificación 2026-1'!F:F,"SUNAMPE",'Planificación 2026-1'!X:X,"VIRTUAL",'Planificación 2026-1'!I:I,"&lt;3")</f>
        <v>0</v>
      </c>
      <c r="EF267" s="76">
        <f>SUMIFS('Planificación 2026-1'!R:R,'Planificación 2026-1'!W:W,C267,'Planificación 2026-1'!F:F,"SUNAMPE",'Planificación 2026-1'!X:X,"&lt;&gt;VIRTUAL",'Planificación 2026-1'!I:I,"&lt;3")</f>
        <v>0</v>
      </c>
      <c r="EG267" s="76">
        <f>SUMIFS('Planificación 2026-1'!R:R,'Planificación 2026-1'!W:W,C267,'Planificación 2026-1'!F:F,"FILIAL",'Planificación 2026-1'!X:X,"VIRTUAL",'Planificación 2026-1'!I:I,"&lt;3")</f>
        <v>0</v>
      </c>
      <c r="EH267" s="76">
        <f>SUMIFS('Planificación 2026-1'!R:R,'Planificación 2026-1'!W:W,C267,'Planificación 2026-1'!F:F,"FILIAL",'Planificación 2026-1'!X:X,"&lt;&gt;VIRTUAL",'Planificación 2026-1'!I:I,"&lt;3")</f>
        <v>0</v>
      </c>
      <c r="EI267" s="76">
        <f>SUMIFS('Planificación 2026-1'!R:R,'Planificación 2026-1'!W:W,C267,'Planificación 2026-1'!F:F,"PORUMA",'Planificación 2026-1'!X:X,"VIRTUAL",'Planificación 2026-1'!I:I,"&lt;3")</f>
        <v>0</v>
      </c>
      <c r="EJ267" s="76">
        <f>SUMIFS('Planificación 2026-1'!R:R,'Planificación 2026-1'!W:W,C267,'Planificación 2026-1'!F:F,"PORUMA",'Planificación 2026-1'!X:X,"&lt;&gt;VIRTUAL",'Planificación 2026-1'!I:I,"&lt;3")</f>
        <v>0</v>
      </c>
      <c r="EK267" s="76">
        <f>SUMIFS('Planificación 2026-1'!R:R,'Planificación 2026-1'!W:W,C267,'Planificación 2026-1'!F:F,"HUAURA",'Planificación 2026-1'!X:X,"VIRTUAL",'Planificación 2026-1'!I:I,"&lt;3")</f>
        <v>0</v>
      </c>
      <c r="EL267" s="76">
        <f>SUMIFS('Planificación 2026-1'!R:R,'Planificación 2026-1'!W:W,C267,'Planificación 2026-1'!F:F,"HUAURA",'Planificación 2026-1'!X:X,"&lt;&gt;VIRTUAL",'Planificación 2026-1'!I:I,"&lt;3")</f>
        <v>0</v>
      </c>
      <c r="EM267" s="76"/>
      <c r="EN267" s="76">
        <f t="shared" si="41"/>
        <v>12</v>
      </c>
      <c r="EO267" s="76">
        <f t="shared" si="42"/>
        <v>0</v>
      </c>
      <c r="EP267" s="76" t="b">
        <f t="shared" si="43"/>
        <v>1</v>
      </c>
      <c r="EQ267" s="76" t="str">
        <f t="shared" si="44"/>
        <v/>
      </c>
      <c r="ER267" s="76" t="str">
        <f t="shared" si="49"/>
        <v>VIRTUAL</v>
      </c>
    </row>
    <row r="268" spans="1:148" hidden="1">
      <c r="A268" s="83"/>
      <c r="B268" s="119">
        <v>265</v>
      </c>
      <c r="C268" s="115" t="s">
        <v>441</v>
      </c>
      <c r="D268" s="112">
        <f>SUMIF('Planificación 2026-1'!W:W,C268,'Planificación 2026-1'!R:R)</f>
        <v>18</v>
      </c>
      <c r="E268" s="114" t="s">
        <v>170</v>
      </c>
      <c r="F268" s="115" t="s">
        <v>171</v>
      </c>
      <c r="G268" s="115" t="s">
        <v>153</v>
      </c>
      <c r="H268" s="115" t="s">
        <v>121</v>
      </c>
      <c r="I268" s="107" t="str">
        <f>IF(SUM(COUNTIFS('Planificación 2026-1'!F:F,"PRINCIPAL",'Planificación 2026-1'!W:W,C268,'Planificación 2026-1'!H:H,"AF"))&gt;0,"P01"," ")</f>
        <v>P01</v>
      </c>
      <c r="J268" s="108" t="str">
        <f>IF(SUM(COUNTIFS('Planificación 2026-1'!F:F,"PRINCIPAL",'Planificación 2026-1'!W:W,C268,'Planificación 2026-1'!H:H,"EN"))&gt;0,"P02"," ")</f>
        <v xml:space="preserve"> </v>
      </c>
      <c r="K268" s="108" t="str">
        <f>IF(SUM(COUNTIFS('Planificación 2026-1'!F:F,"PRINCIPAL",'Planificación 2026-1'!W:W,C268,'Planificación 2026-1'!H:H,"IS"))&gt;0,"P03"," ")</f>
        <v xml:space="preserve"> </v>
      </c>
      <c r="L268" s="108" t="str">
        <f>IF(SUM(COUNTIFS('Planificación 2026-1'!F:F,"PRINCIPAL",'Planificación 2026-1'!W:W,C268,'Planificación 2026-1'!H:H,"PS"))&gt;0,"P04"," ")</f>
        <v xml:space="preserve"> </v>
      </c>
      <c r="M268" s="108"/>
      <c r="N268" s="108" t="str">
        <f>IF(SUM(COUNTIFS('Planificación 2026-1'!F:F,"PRINCIPAL",'Planificación 2026-1'!W:W,C268,'Planificación 2026-1'!H:H,"IN"))&gt;0,"P06"," ")</f>
        <v xml:space="preserve"> </v>
      </c>
      <c r="O268" s="108" t="str">
        <f>IF(SUM(COUNTIFS('Planificación 2026-1'!F:F,"PRINCIPAL",'Planificación 2026-1'!W:W,C268,'Planificación 2026-1'!H:H,"CA"))&gt;0,"P07"," ")</f>
        <v xml:space="preserve"> </v>
      </c>
      <c r="P268" s="108" t="str">
        <f>IF(SUM(COUNTIFS('Planificación 2026-1'!F:F,"PRINCIPAL",'Planificación 2026-1'!W:W,C268,'Planificación 2026-1'!H:H,"DE"))&gt;0,"P08"," ")</f>
        <v xml:space="preserve"> </v>
      </c>
      <c r="Q268" s="108" t="str">
        <f>IF(SUM(COUNTIFS('Planificación 2026-1'!F:F,"PRINCIPAL",'Planificación 2026-1'!W:W,C268,'Planificación 2026-1'!H:H,"OB"))&gt;0,"P09"," ")</f>
        <v xml:space="preserve"> </v>
      </c>
      <c r="R268" s="108" t="str">
        <f>IF(SUM(COUNTIFS('Planificación 2026-1'!F:F,"PRINCIPAL",'Planificación 2026-1'!W:W,C268,'Planificación 2026-1'!H:H,"MH"))&gt;0,"P31"," ")</f>
        <v xml:space="preserve"> </v>
      </c>
      <c r="S268" s="108" t="str">
        <f>IF(SUM(COUNTIFS('Planificación 2026-1'!F:F,"PRINCIPAL",'Planificación 2026-1'!W:W,C268,'Planificación 2026-1'!H:H,"IC"))&gt;0,"P32"," ")</f>
        <v xml:space="preserve"> </v>
      </c>
      <c r="T268" s="108" t="str">
        <f>IF(SUM(COUNTIFS('Planificación 2026-1'!F:F,"PRINCIPAL",'Planificación 2026-1'!W:W,C268,'Planificación 2026-1'!H:H,"AR"))&gt;0,"P34"," ")</f>
        <v xml:space="preserve"> </v>
      </c>
      <c r="U268" s="108" t="str">
        <f>IF(SUM(COUNTIFS('Planificación 2026-1'!F:F,"PRINCIPAL",'Planificación 2026-1'!W:W,C268,'Planificación 2026-1'!H:H,"T1"))&gt;0,"P35"," ")</f>
        <v xml:space="preserve"> </v>
      </c>
      <c r="V268" s="108" t="str">
        <f>IF(SUM(COUNTIFS('Planificación 2026-1'!F:F,"PRINCIPAL",'Planificación 2026-1'!W:W,C268,'Planificación 2026-1'!H:H,"T3"))&gt;0,"P36"," ")</f>
        <v xml:space="preserve"> </v>
      </c>
      <c r="W268" s="108" t="str">
        <f>IF(SUM(COUNTIFS('Planificación 2026-1'!F:F,"PRINCIPAL",'Planificación 2026-1'!W:W,C268,'Planificación 2026-1'!H:H,"T2"))&gt;0,"P37"," ")</f>
        <v xml:space="preserve"> </v>
      </c>
      <c r="X268" s="108" t="str">
        <f>IF(SUM(COUNTIFS('Planificación 2026-1'!F:F,"PRINCIPAL",'Planificación 2026-1'!W:W,C268,'Planificación 2026-1'!H:H,"AE"))&gt;0,"P38"," ")</f>
        <v xml:space="preserve"> </v>
      </c>
      <c r="Y268" s="108" t="str">
        <f>IF(SUM(COUNTIFS('Planificación 2026-1'!F:F,"PRINCIPAL",'Planificación 2026-1'!W:W,C268,'Planificación 2026-1'!H:H,"T4"))&gt;0,"P55"," ")</f>
        <v xml:space="preserve"> </v>
      </c>
      <c r="Z268" s="108" t="str">
        <f>IF(SUM(COUNTIFS('Planificación 2026-1'!F:F,"FILIAL",'Planificación 2026-1'!W:W,C268,'Planificación 2026-1'!H:H,"AF"))&gt;0," P01"," ")</f>
        <v xml:space="preserve"> P01</v>
      </c>
      <c r="AA268" s="108" t="str">
        <f>IF(SUM(COUNTIFS('Planificación 2026-1'!F:F,"FILIAL",'Planificación 2026-1'!W:W,C268,'Planificación 2026-1'!H:H,"EN"))&gt;0,"P02"," ")</f>
        <v xml:space="preserve"> </v>
      </c>
      <c r="AB268" s="108" t="str">
        <f>IF(SUM(COUNTIFS('Planificación 2026-1'!F:F,"FILIAL",'Planificación 2026-1'!W:W,C268,'Planificación 2026-1'!H:H,"IS"))&gt;0,"P03"," ")</f>
        <v xml:space="preserve"> </v>
      </c>
      <c r="AC268" s="108" t="str">
        <f>IF(SUM(COUNTIFS('Planificación 2026-1'!F:F,"FILIAL",'Planificación 2026-1'!W:W,C268,'Planificación 2026-1'!H:H,"PS"))&gt;0,"P04"," ")</f>
        <v xml:space="preserve"> </v>
      </c>
      <c r="AD268" s="108"/>
      <c r="AE268" s="108" t="str">
        <f>IF(SUM(COUNTIFS('Planificación 2026-1'!F:F,"FILIAL",'Planificación 2026-1'!W:W,C268,'Planificación 2026-1'!H:H,"IN"))&gt;0,"P06"," ")</f>
        <v xml:space="preserve"> </v>
      </c>
      <c r="AF268" s="108" t="str">
        <f>IF(SUM(COUNTIFS('Planificación 2026-1'!F:F,"FILIAL",'Planificación 2026-1'!W:W,C268,'Planificación 2026-1'!H:H,"CA"))&gt;0,"P07"," ")</f>
        <v xml:space="preserve"> </v>
      </c>
      <c r="AG268" s="108" t="str">
        <f>IF(SUM(COUNTIFS('Planificación 2026-1'!F:F,"FILIAL",'Planificación 2026-1'!W:W,C268,'Planificación 2026-1'!H:H,"DE"))&gt;0,"P08"," ")</f>
        <v xml:space="preserve"> </v>
      </c>
      <c r="AH268" s="108" t="str">
        <f>IF(SUM(COUNTIFS('Planificación 2026-1'!F:F,"FILIAL",'Planificación 2026-1'!W:W,C268,'Planificación 2026-1'!H:H,"OB"))&gt;0,"P09"," ")</f>
        <v xml:space="preserve"> </v>
      </c>
      <c r="AI268" s="108" t="str">
        <f>IF(SUM(COUNTIFS('Planificación 2026-1'!F:F,"FILIAL",'Planificación 2026-1'!W:W,C268,'Planificación 2026-1'!H:H,"MH"))&gt;0,"P31"," ")</f>
        <v xml:space="preserve"> </v>
      </c>
      <c r="AJ268" s="108" t="str">
        <f>IF(SUM(COUNTIFS('Planificación 2026-1'!F:F,"FILIAL",'Planificación 2026-1'!W:W,C268,'Planificación 2026-1'!H:H,"IC"))&gt;0,"P32"," ")</f>
        <v xml:space="preserve"> </v>
      </c>
      <c r="AK268" s="108" t="str">
        <f>IF(SUM(COUNTIFS('Planificación 2026-1'!F:F,"FILIAL",'Planificación 2026-1'!W:W,C268,'Planificación 2026-1'!H:H,"AR"))&gt;0,"P34"," ")</f>
        <v xml:space="preserve"> </v>
      </c>
      <c r="AL268" s="108" t="str">
        <f>IF(SUM(COUNTIFS('Planificación 2026-1'!F:F,"FILIAL",'Planificación 2026-1'!W:W,C268,'Planificación 2026-1'!H:H,"T1"))&gt;0,"P35"," ")</f>
        <v xml:space="preserve"> </v>
      </c>
      <c r="AM268" s="108" t="str">
        <f>IF(SUM(COUNTIFS('Planificación 2026-1'!F:F,"FILIAL",'Planificación 2026-1'!W:W,C268,'Planificación 2026-1'!H:H,"T3"))&gt;0,"P36"," ")</f>
        <v xml:space="preserve"> </v>
      </c>
      <c r="AN268" s="108" t="str">
        <f>IF(SUM(COUNTIFS('Planificación 2026-1'!F:F,"FILIAL",'Planificación 2026-1'!W:W,C268,'Planificación 2026-1'!H:H,"T2"))&gt;0,"P37"," ")</f>
        <v xml:space="preserve"> </v>
      </c>
      <c r="AO268" s="108" t="str">
        <f>IF(SUM(COUNTIFS('Planificación 2026-1'!F:F,"FILIAL",'Planificación 2026-1'!W:W,C268,'Planificación 2026-1'!H:H,"AE"))&gt;0,"P38"," ")</f>
        <v xml:space="preserve"> </v>
      </c>
      <c r="AP268" s="108" t="str">
        <f>IF(SUM(COUNTIFS('Planificación 2026-1'!F:F,"FILIAL",'Planificación 2026-1'!W:W,C268,'Planificación 2026-1'!H:H,"T4"))&gt;0,"P55"," ")</f>
        <v xml:space="preserve"> </v>
      </c>
      <c r="AQ268" s="108" t="str">
        <f>IF(SUM(COUNTIFS('Planificación 2026-1'!F:F,"SUNAMPE",'Planificación 2026-1'!W:W,C268,'Planificación 2026-1'!H:H,"AF"))&gt;0," P01"," ")</f>
        <v xml:space="preserve"> </v>
      </c>
      <c r="AR268" s="108" t="str">
        <f>IF(SUM(COUNTIFS('Planificación 2026-1'!F:F,"SUNAMPE",'Planificación 2026-1'!W:W,C268,'Planificación 2026-1'!H:H,"EN"))&gt;0,"P02"," ")</f>
        <v xml:space="preserve"> </v>
      </c>
      <c r="AS268" s="108" t="str">
        <f>IF(SUM(COUNTIFS('Planificación 2026-1'!F:F,"SUNAMPE",'Planificación 2026-1'!W:W,C268,'Planificación 2026-1'!H:H,"IS"))&gt;0,"P03"," ")</f>
        <v xml:space="preserve"> </v>
      </c>
      <c r="AT268" s="108" t="str">
        <f>IF(SUM(COUNTIFS('Planificación 2026-1'!F:F,"SUNAMPE",'Planificación 2026-1'!W:W,C268,'Planificación 2026-1'!H:H,"PS"))&gt;0,"P04"," ")</f>
        <v xml:space="preserve"> </v>
      </c>
      <c r="AU268" s="108"/>
      <c r="AV268" s="108" t="str">
        <f>IF(SUM(COUNTIFS('Planificación 2026-1'!F:F,"SUNAMPE",'Planificación 2026-1'!W:W,C268,'Planificación 2026-1'!H:H,"IN"))&gt;0,"P06"," ")</f>
        <v xml:space="preserve"> </v>
      </c>
      <c r="AW268" s="108" t="str">
        <f>IF(SUM(COUNTIFS('Planificación 2026-1'!F:F,"SUNAMPE",'Planificación 2026-1'!W:W,C268,'Planificación 2026-1'!H:H,"CA"))&gt;0,"P07"," ")</f>
        <v xml:space="preserve"> </v>
      </c>
      <c r="AX268" s="108" t="str">
        <f>IF(SUM(COUNTIFS('Planificación 2026-1'!F:F,"SUNAMPE",'Planificación 2026-1'!W:W,C268,'Planificación 2026-1'!H:H,"DE"))&gt;0,"P08"," ")</f>
        <v xml:space="preserve"> </v>
      </c>
      <c r="AY268" s="108" t="str">
        <f>IF(SUM(COUNTIFS('Planificación 2026-1'!F:F,"SUNAMPE",'Planificación 2026-1'!W:W,C268,'Planificación 2026-1'!H:H,"OB"))&gt;0,"P09"," ")</f>
        <v xml:space="preserve"> </v>
      </c>
      <c r="AZ268" s="108" t="str">
        <f>IF(SUM(COUNTIFS('Planificación 2026-1'!F:F,"SUNAMPE",'Planificación 2026-1'!W:W,C268,'Planificación 2026-1'!H:H,"MH"))&gt;0,"P31"," ")</f>
        <v xml:space="preserve"> </v>
      </c>
      <c r="BA268" s="108" t="str">
        <f>IF(SUM(COUNTIFS('Planificación 2026-1'!F:F,"SUNAMPE",'Planificación 2026-1'!W:W,C268,'Planificación 2026-1'!H:H,"IC"))&gt;0,"P32"," ")</f>
        <v xml:space="preserve"> </v>
      </c>
      <c r="BB268" s="108" t="str">
        <f>IF(SUM(COUNTIFS('Planificación 2026-1'!F:F,"SUNAMPE",'Planificación 2026-1'!W:W,C268,'Planificación 2026-1'!H:H,"AR"))&gt;0,"P34"," ")</f>
        <v xml:space="preserve"> </v>
      </c>
      <c r="BC268" s="108" t="str">
        <f>IF(SUM(COUNTIFS('Planificación 2026-1'!F:F,"SUNAMPE",'Planificación 2026-1'!W:W,C268,'Planificación 2026-1'!H:H,"T1"))&gt;0,"P35"," ")</f>
        <v xml:space="preserve"> </v>
      </c>
      <c r="BD268" s="108" t="str">
        <f>IF(SUM(COUNTIFS('Planificación 2026-1'!F:F,"SUNAMPE",'Planificación 2026-1'!W:W,C268,'Planificación 2026-1'!H:H,"T3"))&gt;0,"P36"," ")</f>
        <v xml:space="preserve"> </v>
      </c>
      <c r="BE268" s="108" t="str">
        <f>IF(SUM(COUNTIFS('Planificación 2026-1'!F:F,"SUNAMPE",'Planificación 2026-1'!W:W,C268,'Planificación 2026-1'!H:H,"T2"))&gt;0,"P37"," ")</f>
        <v xml:space="preserve"> </v>
      </c>
      <c r="BF268" s="108" t="str">
        <f>IF(SUM(COUNTIFS('Planificación 2026-1'!F:F,"SUNAMPE",'Planificación 2026-1'!W:W,C268,'Planificación 2026-1'!H:H,"AE"))&gt;0,"P38"," ")</f>
        <v xml:space="preserve"> </v>
      </c>
      <c r="BG268" s="108" t="str">
        <f>IF(SUM(COUNTIFS('Planificación 2026-1'!F:F,"SUNAMPE",'Planificación 2026-1'!W:W,C268,'Planificación 2026-1'!H:H,"T4"))&gt;0,"P55"," ")</f>
        <v xml:space="preserve"> </v>
      </c>
      <c r="BH268" s="108" t="str">
        <f>IF(SUM(COUNTIFS('Planificación 2026-1'!F:F,"HUAURA",'Planificación 2026-1'!W:W,C268,'Planificación 2026-1'!H:H,"AF"))&gt;0," P01"," ")</f>
        <v xml:space="preserve"> </v>
      </c>
      <c r="BI268" s="108" t="str">
        <f>IF(SUM(COUNTIFS('Planificación 2026-1'!F:F,"HUAURA",'Planificación 2026-1'!W:W,C268,'Planificación 2026-1'!H:H,"EN"))&gt;0,"P02"," ")</f>
        <v xml:space="preserve"> </v>
      </c>
      <c r="BJ268" s="108" t="str">
        <f>IF(SUM(COUNTIFS('Planificación 2026-1'!F:F,"HUAURA",'Planificación 2026-1'!W:W,C268,'Planificación 2026-1'!H:H,"IS"))&gt;0,"P03"," ")</f>
        <v xml:space="preserve"> </v>
      </c>
      <c r="BK268" s="108" t="str">
        <f>IF(SUM(COUNTIFS('Planificación 2026-1'!F:F,"HUAURA",'Planificación 2026-1'!W:W,C268,'Planificación 2026-1'!H:H,"PS"))&gt;0,"P04"," ")</f>
        <v xml:space="preserve"> </v>
      </c>
      <c r="BL268" s="108"/>
      <c r="BM268" s="108" t="str">
        <f>IF(SUM(COUNTIFS('Planificación 2026-1'!F:F,"HUAURA",'Planificación 2026-1'!W:W,C268,'Planificación 2026-1'!H:H,"IN"))&gt;0,"P06"," ")</f>
        <v xml:space="preserve"> </v>
      </c>
      <c r="BN268" s="108" t="str">
        <f>IF(SUM(COUNTIFS('Planificación 2026-1'!F:F,"HUAURA",'Planificación 2026-1'!W:W,C268,'Planificación 2026-1'!H:H,"CA"))&gt;0,"P07"," ")</f>
        <v xml:space="preserve"> </v>
      </c>
      <c r="BO268" s="108" t="str">
        <f>IF(SUM(COUNTIFS('Planificación 2026-1'!F:F,"HUAURA",'Planificación 2026-1'!W:W,C268,'Planificación 2026-1'!H:H,"DE"))&gt;0,"P08"," ")</f>
        <v xml:space="preserve"> </v>
      </c>
      <c r="BP268" s="108" t="str">
        <f>IF(SUM(COUNTIFS('Planificación 2026-1'!F:F,"HUAURA",'Planificación 2026-1'!W:W,C268,'Planificación 2026-1'!H:H,"OB"))&gt;0,"P09"," ")</f>
        <v xml:space="preserve"> </v>
      </c>
      <c r="BQ268" s="108" t="str">
        <f>IF(SUM(COUNTIFS('Planificación 2026-1'!F:F,"HUAURA",'Planificación 2026-1'!W:W,C268,'Planificación 2026-1'!H:H,"MH"))&gt;0,"P31"," ")</f>
        <v xml:space="preserve"> </v>
      </c>
      <c r="BR268" s="108" t="str">
        <f>IF(SUM(COUNTIFS('Planificación 2026-1'!F:F,"HUAURA",'Planificación 2026-1'!W:W,C268,'Planificación 2026-1'!H:H,"IC"))&gt;0,"P32"," ")</f>
        <v xml:space="preserve"> </v>
      </c>
      <c r="BS268" s="108" t="str">
        <f>IF(SUM(COUNTIFS('Planificación 2026-1'!F:F,"HUAURA",'Planificación 2026-1'!W:W,C268,'Planificación 2026-1'!H:H,"AR"))&gt;0,"P34"," ")</f>
        <v xml:space="preserve"> </v>
      </c>
      <c r="BT268" s="108" t="str">
        <f>IF(SUM(COUNTIFS('Planificación 2026-1'!F:F,"HUAURA",'Planificación 2026-1'!W:W,C268,'Planificación 2026-1'!H:H,"T1"))&gt;0,"P35"," ")</f>
        <v xml:space="preserve"> </v>
      </c>
      <c r="BU268" s="108" t="str">
        <f>IF(SUM(COUNTIFS('Planificación 2026-1'!F:F,"HUAURA",'Planificación 2026-1'!W:W,C268,'Planificación 2026-1'!H:H,"T3"))&gt;0,"P36"," ")</f>
        <v xml:space="preserve"> </v>
      </c>
      <c r="BV268" s="108" t="str">
        <f>IF(SUM(COUNTIFS('Planificación 2026-1'!F:F,"HUAURA",'Planificación 2026-1'!W:W,C268,'Planificación 2026-1'!H:H,"T2"))&gt;0,"P37"," ")</f>
        <v xml:space="preserve"> </v>
      </c>
      <c r="BW268" s="108" t="str">
        <f>IF(SUM(COUNTIFS('Planificación 2026-1'!F:F,"HUAURA",'Planificación 2026-1'!W:W,C268,'Planificación 2026-1'!H:H,"AE"))&gt;0,"P38"," ")</f>
        <v xml:space="preserve"> </v>
      </c>
      <c r="BX268" s="108" t="str">
        <f>IF(SUM(COUNTIFS('Planificación 2026-1'!F:F,"HUAURA",'Planificación 2026-1'!W:W,C268,'Planificación 2026-1'!H:H,"T4"))&gt;0,"P55"," ")</f>
        <v xml:space="preserve"> </v>
      </c>
      <c r="BY268" s="109">
        <f>SUMIFS('Planificación 2026-1'!R:R,'Planificación 2026-1'!W:W,C268,'Planificación 2026-1'!H:H,"AF",'Planificación 2026-1'!I:I,"&gt;2")</f>
        <v>18</v>
      </c>
      <c r="BZ268" s="109">
        <f>SUMIFS('Planificación 2026-1'!R:R,'Planificación 2026-1'!W:W,C268,'Planificación 2026-1'!H:H,"EN",'Planificación 2026-1'!I:I,"&gt;2")</f>
        <v>0</v>
      </c>
      <c r="CA268" s="109">
        <f>SUMIFS('Planificación 2026-1'!R:R,'Planificación 2026-1'!W:W,C268,'Planificación 2026-1'!H:H,"IS",'Planificación 2026-1'!I:I,"&gt;2")</f>
        <v>0</v>
      </c>
      <c r="CB268" s="109">
        <f>SUMIFS('Planificación 2026-1'!R:R,'Planificación 2026-1'!W:W,C268,'Planificación 2026-1'!H:H,"PS",'Planificación 2026-1'!I:I,"&gt;2")</f>
        <v>0</v>
      </c>
      <c r="CC268" s="109">
        <f>SUMIFS('Planificación 2026-1'!R:R,'Planificación 2026-1'!W:W,C268,'Planificación 2026-1'!H:H,"IN",'Planificación 2026-1'!I:I,"&gt;2")</f>
        <v>0</v>
      </c>
      <c r="CD268" s="109">
        <f>SUMIFS('Planificación 2026-1'!R:R,'Planificación 2026-1'!W:W,C268,'Planificación 2026-1'!H:H,"CA",'Planificación 2026-1'!I:I,"&gt;2")</f>
        <v>0</v>
      </c>
      <c r="CE268" s="109">
        <f>SUMIFS('Planificación 2026-1'!R:R,'Planificación 2026-1'!W:W,C268,'Planificación 2026-1'!H:H,"DE",'Planificación 2026-1'!I:I,"&gt;2")</f>
        <v>0</v>
      </c>
      <c r="CF268" s="109">
        <f>SUMIFS('Planificación 2026-1'!R:R,'Planificación 2026-1'!W:W,C268,'Planificación 2026-1'!H:H,"OB",'Planificación 2026-1'!I:I,"&gt;2")</f>
        <v>0</v>
      </c>
      <c r="CG268" s="109">
        <f>SUMIFS('Planificación 2026-1'!R:R,'Planificación 2026-1'!W:W,C268,'Planificación 2026-1'!H:H,"MH",'Planificación 2026-1'!I:I,"&gt;2")</f>
        <v>0</v>
      </c>
      <c r="CH268" s="109">
        <f>SUMIFS('Planificación 2026-1'!R:R,'Planificación 2026-1'!W:W,C268,'Planificación 2026-1'!H:H,"IC",'Planificación 2026-1'!I:I,"&gt;2")</f>
        <v>0</v>
      </c>
      <c r="CI268" s="109">
        <f>SUMIFS('Planificación 2026-1'!R:R,'Planificación 2026-1'!W:W,C268,'Planificación 2026-1'!H:H,"AR",'Planificación 2026-1'!I:I,"&gt;2")</f>
        <v>0</v>
      </c>
      <c r="CJ268" s="109">
        <f>SUMIFS('Planificación 2026-1'!R:R,'Planificación 2026-1'!W:W,C268,'Planificación 2026-1'!H:H,"T1",'Planificación 2026-1'!I:I,"&gt;2")</f>
        <v>0</v>
      </c>
      <c r="CK268" s="109">
        <f>SUMIFS('Planificación 2026-1'!R:R,'Planificación 2026-1'!W:W,C268,'Planificación 2026-1'!H:H,"T3",'Planificación 2026-1'!I:I,"&gt;2")</f>
        <v>0</v>
      </c>
      <c r="CL268" s="109">
        <f>SUMIFS('Planificación 2026-1'!R:R,'Planificación 2026-1'!W:W,C268,'Planificación 2026-1'!H:H,"T2",'Planificación 2026-1'!I:I,"&gt;2")</f>
        <v>0</v>
      </c>
      <c r="CM268" s="109">
        <f>SUMIFS('Planificación 2026-1'!R:R,'Planificación 2026-1'!W:W,C268,'Planificación 2026-1'!H:H,"AE",'Planificación 2026-1'!I:I,"&gt;2")</f>
        <v>0</v>
      </c>
      <c r="CN268" s="109">
        <f>SUMIFS('Planificación 2026-1'!R:R,'Planificación 2026-1'!W:W,C268,'Planificación 2026-1'!H:H,"T4",'Planificación 2026-1'!I:I,"&gt;2")</f>
        <v>0</v>
      </c>
      <c r="CO268" s="109">
        <f>SUMIFS('Planificación 2026-1'!R:R,'Planificación 2026-1'!W:W,C268,'Planificación 2026-1'!H:H,"AF",'Planificación 2026-1'!I:I,"&lt;3")</f>
        <v>0</v>
      </c>
      <c r="CP268" s="109">
        <f>SUMIFS('Planificación 2026-1'!R:R,'Planificación 2026-1'!W:W,C268,'Planificación 2026-1'!H:H,"EN",'Planificación 2026-1'!I:I,"&lt;3")</f>
        <v>0</v>
      </c>
      <c r="CQ268" s="109">
        <f>SUMIFS('Planificación 2026-1'!R:R,'Planificación 2026-1'!W:W,C268,'Planificación 2026-1'!H:H,"IS",'Planificación 2026-1'!I:I,"&lt;3")</f>
        <v>0</v>
      </c>
      <c r="CR268" s="109">
        <f>SUMIFS('Planificación 2026-1'!R:R,'Planificación 2026-1'!W:W,C268,'Planificación 2026-1'!H:H,"PS",'Planificación 2026-1'!I:I,"&lt;3")</f>
        <v>0</v>
      </c>
      <c r="CS268" s="109">
        <f>SUMIFS('Planificación 2026-1'!R:R,'Planificación 2026-1'!W:W,C268,'Planificación 2026-1'!H:H,"IN",'Planificación 2026-1'!I:I,"&lt;3")</f>
        <v>0</v>
      </c>
      <c r="CT268" s="109">
        <f>SUMIFS('Planificación 2026-1'!R:R,'Planificación 2026-1'!W:W,C268,'Planificación 2026-1'!H:H,"CA",'Planificación 2026-1'!I:I,"&lt;3")</f>
        <v>0</v>
      </c>
      <c r="CU268" s="109">
        <f>SUMIFS('Planificación 2026-1'!R:R,'Planificación 2026-1'!W:W,C268,'Planificación 2026-1'!H:H,"DE",'Planificación 2026-1'!I:I,"&lt;3")</f>
        <v>0</v>
      </c>
      <c r="CV268" s="109">
        <f>SUMIFS('Planificación 2026-1'!R:R,'Planificación 2026-1'!W:W,C268,'Planificación 2026-1'!H:H,"OB",'Planificación 2026-1'!I:I,"&lt;3")</f>
        <v>0</v>
      </c>
      <c r="CW268" s="109">
        <f>SUMIFS('Planificación 2026-1'!R:R,'Planificación 2026-1'!W:W,C268,'Planificación 2026-1'!H:H,"MH",'Planificación 2026-1'!I:I,"&lt;3")</f>
        <v>0</v>
      </c>
      <c r="CX268" s="109">
        <f>SUMIFS('Planificación 2026-1'!R:R,'Planificación 2026-1'!W:W,C268,'Planificación 2026-1'!H:H,"IC",'Planificación 2026-1'!I:I,"&lt;3")</f>
        <v>0</v>
      </c>
      <c r="CY268" s="109">
        <f>SUMIFS('Planificación 2026-1'!R:R,'Planificación 2026-1'!W:W,C268,'Planificación 2026-1'!H:H,"AR",'Planificación 2026-1'!I:I,"&lt;3")</f>
        <v>0</v>
      </c>
      <c r="CZ268" s="109">
        <f>SUMIFS('Planificación 2026-1'!R:R,'Planificación 2026-1'!W:W,C268,'Planificación 2026-1'!H:H,"T1",'Planificación 2026-1'!I:I,"&lt;3")</f>
        <v>0</v>
      </c>
      <c r="DA268" s="109">
        <f>SUMIFS('Planificación 2026-1'!R:R,'Planificación 2026-1'!W:W,C268,'Planificación 2026-1'!H:H,"T3",'Planificación 2026-1'!I:I,"&lt;3")</f>
        <v>0</v>
      </c>
      <c r="DB268" s="109">
        <f>SUMIFS('Planificación 2026-1'!R:R,'Planificación 2026-1'!W:W,C268,'Planificación 2026-1'!H:H,"T2",'Planificación 2026-1'!I:I,"&lt;3")</f>
        <v>0</v>
      </c>
      <c r="DC268" s="109">
        <f>SUMIFS('Planificación 2026-1'!R:R,'Planificación 2026-1'!W:W,C268,'Planificación 2026-1'!H:H,"AE",'Planificación 2026-1'!I:I,"&lt;3")</f>
        <v>0</v>
      </c>
      <c r="DD268" s="109">
        <f>SUMIFS('Planificación 2026-1'!R:R,'Planificación 2026-1'!W:W,C268,'Planificación 2026-1'!H:H,"T4",'Planificación 2026-1'!I:I,"&lt;3")</f>
        <v>0</v>
      </c>
      <c r="DE268" s="108" t="str">
        <f t="shared" si="45"/>
        <v>P01</v>
      </c>
      <c r="DF268" s="41">
        <f>IF(C268="","",SUMIFS('Planificación 2026-1'!R:R,'Planificación 2026-1'!W:W,C268,'Planificación 2026-1'!F:F,"PRINCIPAL",'Planificación 2026-1'!X:X,"VIRTUAL"))</f>
        <v>10</v>
      </c>
      <c r="DG268" s="41">
        <f>IF(C268="","",SUMIFS('Planificación 2026-1'!R:R,'Planificación 2026-1'!W:W,C268,'Planificación 2026-1'!F:F,"PRINCIPAL",'Planificación 2026-1'!X:X,"PRESENCIAL"))</f>
        <v>0</v>
      </c>
      <c r="DH268" s="41">
        <f>IF(C268="","",SUMIFS('Planificación 2026-1'!R:R,'Planificación 2026-1'!W:W,C268,'Planificación 2026-1'!F:F,"PRINCIPAL",'Planificación 2026-1'!X:X,"HIBRIDO PRESENCIAL"))</f>
        <v>0</v>
      </c>
      <c r="DI268" s="108" t="str">
        <f t="shared" si="46"/>
        <v>P01</v>
      </c>
      <c r="DJ268" s="108">
        <f>IF(C268="","",SUMIFS('Planificación 2026-1'!R:R,'Planificación 2026-1'!W:W,C268,'Planificación 2026-1'!F:F,"FILIAL",'Planificación 2026-1'!X:X,"VIRTUAL"))</f>
        <v>8</v>
      </c>
      <c r="DK268" s="110">
        <f>IF(C268="","",SUMIFS('Planificación 2026-1'!R:R,'Planificación 2026-1'!W:W,C268,'Planificación 2026-1'!F:F,"FILIAL",'Planificación 2026-1'!X:X,"PRESENCIAL"))</f>
        <v>0</v>
      </c>
      <c r="DL268" s="61">
        <f>IF(C268="","",SUMIFS('Planificación 2026-1'!R:R,'Planificación 2026-1'!W:W,C268,'Planificación 2026-1'!F:F,"FILIAL",'Planificación 2026-1'!X:X,"HIBRIDO PRESENCIAL"))</f>
        <v>0</v>
      </c>
      <c r="DM268" s="111" t="str">
        <f t="shared" si="47"/>
        <v/>
      </c>
      <c r="DN268" s="108">
        <f>IF(C268="","",SUMIFS('Planificación 2026-1'!R:R,'Planificación 2026-1'!W:W,C268,'Planificación 2026-1'!F:F,"SUNAMPE",'Planificación 2026-1'!X:X,"VIRTUAL"))</f>
        <v>0</v>
      </c>
      <c r="DO268" s="61">
        <f>IF(C268="","",SUMIFS('Planificación 2026-1'!R:R,'Planificación 2026-1'!W:W,C268,'Planificación 2026-1'!F:F,"SUNAMPE",'Planificación 2026-1'!X:X,"PRESENCIAL"))</f>
        <v>0</v>
      </c>
      <c r="DP268" s="111" t="str">
        <f t="shared" si="48"/>
        <v/>
      </c>
      <c r="DQ268" s="108">
        <f>IF(C268="","",SUMIFS('Planificación 2026-1'!R:R,'Planificación 2026-1'!W:W,C268,'Planificación 2026-1'!F:F,"HUAURA",'Planificación 2026-1'!X:X,"VIRTUAL"))</f>
        <v>0</v>
      </c>
      <c r="DR268" s="61">
        <f>IF(C268="","",SUMIFS('Planificación 2026-1'!R:R,'Planificación 2026-1'!W:W,C268,'Planificación 2026-1'!F:F,"HUAURA",'Planificación 2026-1'!X:X,"PRESENCIAL"))</f>
        <v>0</v>
      </c>
      <c r="DS268" s="76">
        <f>SUMIFS('Planificación 2026-1'!R:R,'Planificación 2026-1'!W:W,C268,'Planificación 2026-1'!F:F,"PRINCIPAL",'Planificación 2026-1'!X:X,"VIRTUAL",'Planificación 2026-1'!I:I,"&gt;2")</f>
        <v>10</v>
      </c>
      <c r="DT268" s="76">
        <f>SUMIFS('Planificación 2026-1'!R:R,'Planificación 2026-1'!W:W,C268,'Planificación 2026-1'!F:F,"PRINCIPAL",'Planificación 2026-1'!X:X,"&lt;&gt;VIRTUAL",'Planificación 2026-1'!I:I,"&gt;2")</f>
        <v>0</v>
      </c>
      <c r="DU268" s="76">
        <f>SUMIFS('Planificación 2026-1'!R:R,'Planificación 2026-1'!W:W,C268,'Planificación 2026-1'!F:F,"SUNAMPE",'Planificación 2026-1'!X:X,"VIRTUAL",'Planificación 2026-1'!I:I,"&gt;2")</f>
        <v>0</v>
      </c>
      <c r="DV268" s="76">
        <f>SUMIFS('Planificación 2026-1'!R:R,'Planificación 2026-1'!W:W,C268,'Planificación 2026-1'!F:F,"SUNAMPE",'Planificación 2026-1'!X:X,"&lt;&gt;VIRTUAL",'Planificación 2026-1'!I:I,"&gt;2")</f>
        <v>0</v>
      </c>
      <c r="DW268" s="76">
        <f>SUMIFS('Planificación 2026-1'!R:R,'Planificación 2026-1'!W:W,C268,'Planificación 2026-1'!F:F,"FILIAL",'Planificación 2026-1'!X:X,"VIRTUAL",'Planificación 2026-1'!I:I,"&gt;2")</f>
        <v>8</v>
      </c>
      <c r="DX268" s="76">
        <f>SUMIFS('Planificación 2026-1'!R:R,'Planificación 2026-1'!W:W,C268,'Planificación 2026-1'!F:F,"FILIAL",'Planificación 2026-1'!X:X,"&lt;&gt;VIRTUAL",'Planificación 2026-1'!I:I,"&gt;2")</f>
        <v>0</v>
      </c>
      <c r="DY268" s="76">
        <f>SUMIFS('Planificación 2026-1'!R:R,'Planificación 2026-1'!W:W,C268,'Planificación 2026-1'!F:F,"PORUMA",'Planificación 2026-1'!X:X,"VIRTUAL",'Planificación 2026-1'!I:I,"&gt;2")</f>
        <v>0</v>
      </c>
      <c r="DZ268" s="76">
        <f>SUMIFS('Planificación 2026-1'!R:R,'Planificación 2026-1'!W:W,C268,'Planificación 2026-1'!F:F,"PORUMA",'Planificación 2026-1'!X:X,"&lt;&gt;VIRTUAL",'Planificación 2026-1'!I:I,"&gt;2")</f>
        <v>0</v>
      </c>
      <c r="EA268" s="76">
        <f>SUMIFS('Planificación 2026-1'!R:R,'Planificación 2026-1'!W:W,C268,'Planificación 2026-1'!F:F,"HUAURA",'Planificación 2026-1'!X:X,"VIRTUAL",'Planificación 2026-1'!I:I,"&gt;2")</f>
        <v>0</v>
      </c>
      <c r="EB268" s="76">
        <f>SUMIFS('Planificación 2026-1'!R:R,'Planificación 2026-1'!W:W,C268,'Planificación 2026-1'!F:F,"HUAURA",'Planificación 2026-1'!X:X,"&lt;&gt;VIRTUAL",'Planificación 2026-1'!I:I,"&gt;2")</f>
        <v>0</v>
      </c>
      <c r="EC268" s="76">
        <f>SUMIFS('Planificación 2026-1'!R:R,'Planificación 2026-1'!W:W,C268,'Planificación 2026-1'!F:F,"PRINCIPAL",'Planificación 2026-1'!X:X,"VIRTUAL",'Planificación 2026-1'!I:I,"&lt;3")</f>
        <v>0</v>
      </c>
      <c r="ED268" s="76">
        <f>SUMIFS('Planificación 2026-1'!R:R,'Planificación 2026-1'!W:W,C268,'Planificación 2026-1'!F:F,"PRINCIPAL",'Planificación 2026-1'!X:X,"&lt;&gt;VIRTUAL",'Planificación 2026-1'!I:I,"&lt;3")</f>
        <v>0</v>
      </c>
      <c r="EE268" s="76">
        <f>SUMIFS('Planificación 2026-1'!R:R,'Planificación 2026-1'!W:W,C268,'Planificación 2026-1'!F:F,"SUNAMPE",'Planificación 2026-1'!X:X,"VIRTUAL",'Planificación 2026-1'!I:I,"&lt;3")</f>
        <v>0</v>
      </c>
      <c r="EF268" s="76">
        <f>SUMIFS('Planificación 2026-1'!R:R,'Planificación 2026-1'!W:W,C268,'Planificación 2026-1'!F:F,"SUNAMPE",'Planificación 2026-1'!X:X,"&lt;&gt;VIRTUAL",'Planificación 2026-1'!I:I,"&lt;3")</f>
        <v>0</v>
      </c>
      <c r="EG268" s="76">
        <f>SUMIFS('Planificación 2026-1'!R:R,'Planificación 2026-1'!W:W,C268,'Planificación 2026-1'!F:F,"FILIAL",'Planificación 2026-1'!X:X,"VIRTUAL",'Planificación 2026-1'!I:I,"&lt;3")</f>
        <v>0</v>
      </c>
      <c r="EH268" s="76">
        <f>SUMIFS('Planificación 2026-1'!R:R,'Planificación 2026-1'!W:W,C268,'Planificación 2026-1'!F:F,"FILIAL",'Planificación 2026-1'!X:X,"&lt;&gt;VIRTUAL",'Planificación 2026-1'!I:I,"&lt;3")</f>
        <v>0</v>
      </c>
      <c r="EI268" s="76">
        <f>SUMIFS('Planificación 2026-1'!R:R,'Planificación 2026-1'!W:W,C268,'Planificación 2026-1'!F:F,"PORUMA",'Planificación 2026-1'!X:X,"VIRTUAL",'Planificación 2026-1'!I:I,"&lt;3")</f>
        <v>0</v>
      </c>
      <c r="EJ268" s="76">
        <f>SUMIFS('Planificación 2026-1'!R:R,'Planificación 2026-1'!W:W,C268,'Planificación 2026-1'!F:F,"PORUMA",'Planificación 2026-1'!X:X,"&lt;&gt;VIRTUAL",'Planificación 2026-1'!I:I,"&lt;3")</f>
        <v>0</v>
      </c>
      <c r="EK268" s="76">
        <f>SUMIFS('Planificación 2026-1'!R:R,'Planificación 2026-1'!W:W,C268,'Planificación 2026-1'!F:F,"HUAURA",'Planificación 2026-1'!X:X,"VIRTUAL",'Planificación 2026-1'!I:I,"&lt;3")</f>
        <v>0</v>
      </c>
      <c r="EL268" s="76">
        <f>SUMIFS('Planificación 2026-1'!R:R,'Planificación 2026-1'!W:W,C268,'Planificación 2026-1'!F:F,"HUAURA",'Planificación 2026-1'!X:X,"&lt;&gt;VIRTUAL",'Planificación 2026-1'!I:I,"&lt;3")</f>
        <v>0</v>
      </c>
      <c r="EM268" s="76"/>
      <c r="EN268" s="76">
        <f t="shared" si="41"/>
        <v>18</v>
      </c>
      <c r="EO268" s="76">
        <f t="shared" si="42"/>
        <v>0</v>
      </c>
      <c r="EP268" s="76" t="b">
        <f t="shared" si="43"/>
        <v>1</v>
      </c>
      <c r="EQ268" s="76" t="str">
        <f t="shared" si="44"/>
        <v/>
      </c>
      <c r="ER268" s="76" t="str">
        <f t="shared" si="49"/>
        <v>VIRTUAL</v>
      </c>
    </row>
    <row r="269" spans="1:148" hidden="1">
      <c r="A269" s="83"/>
      <c r="B269" s="119">
        <v>266</v>
      </c>
      <c r="C269" s="115" t="s">
        <v>442</v>
      </c>
      <c r="D269" s="112">
        <f>SUMIF('Planificación 2026-1'!W:W,C269,'Planificación 2026-1'!R:R)</f>
        <v>5</v>
      </c>
      <c r="E269" s="114" t="s">
        <v>170</v>
      </c>
      <c r="F269" s="115" t="s">
        <v>171</v>
      </c>
      <c r="G269" s="115" t="s">
        <v>13</v>
      </c>
      <c r="H269" s="115" t="s">
        <v>127</v>
      </c>
      <c r="I269" s="107" t="str">
        <f>IF(SUM(COUNTIFS('Planificación 2026-1'!F:F,"PRINCIPAL",'Planificación 2026-1'!W:W,C269,'Planificación 2026-1'!H:H,"AF"))&gt;0,"P01"," ")</f>
        <v xml:space="preserve"> </v>
      </c>
      <c r="J269" s="108" t="str">
        <f>IF(SUM(COUNTIFS('Planificación 2026-1'!F:F,"PRINCIPAL",'Planificación 2026-1'!W:W,C269,'Planificación 2026-1'!H:H,"EN"))&gt;0,"P02"," ")</f>
        <v xml:space="preserve"> </v>
      </c>
      <c r="K269" s="108" t="str">
        <f>IF(SUM(COUNTIFS('Planificación 2026-1'!F:F,"PRINCIPAL",'Planificación 2026-1'!W:W,C269,'Planificación 2026-1'!H:H,"IS"))&gt;0,"P03"," ")</f>
        <v xml:space="preserve"> </v>
      </c>
      <c r="L269" s="108" t="str">
        <f>IF(SUM(COUNTIFS('Planificación 2026-1'!F:F,"PRINCIPAL",'Planificación 2026-1'!W:W,C269,'Planificación 2026-1'!H:H,"PS"))&gt;0,"P04"," ")</f>
        <v xml:space="preserve"> </v>
      </c>
      <c r="M269" s="108"/>
      <c r="N269" s="108" t="str">
        <f>IF(SUM(COUNTIFS('Planificación 2026-1'!F:F,"PRINCIPAL",'Planificación 2026-1'!W:W,C269,'Planificación 2026-1'!H:H,"IN"))&gt;0,"P06"," ")</f>
        <v xml:space="preserve"> </v>
      </c>
      <c r="O269" s="108" t="str">
        <f>IF(SUM(COUNTIFS('Planificación 2026-1'!F:F,"PRINCIPAL",'Planificación 2026-1'!W:W,C269,'Planificación 2026-1'!H:H,"CA"))&gt;0,"P07"," ")</f>
        <v xml:space="preserve"> </v>
      </c>
      <c r="P269" s="108" t="str">
        <f>IF(SUM(COUNTIFS('Planificación 2026-1'!F:F,"PRINCIPAL",'Planificación 2026-1'!W:W,C269,'Planificación 2026-1'!H:H,"DE"))&gt;0,"P08"," ")</f>
        <v xml:space="preserve"> </v>
      </c>
      <c r="Q269" s="108" t="str">
        <f>IF(SUM(COUNTIFS('Planificación 2026-1'!F:F,"PRINCIPAL",'Planificación 2026-1'!W:W,C269,'Planificación 2026-1'!H:H,"OB"))&gt;0,"P09"," ")</f>
        <v xml:space="preserve"> </v>
      </c>
      <c r="R269" s="108" t="str">
        <f>IF(SUM(COUNTIFS('Planificación 2026-1'!F:F,"PRINCIPAL",'Planificación 2026-1'!W:W,C269,'Planificación 2026-1'!H:H,"MH"))&gt;0,"P31"," ")</f>
        <v xml:space="preserve"> </v>
      </c>
      <c r="S269" s="108" t="str">
        <f>IF(SUM(COUNTIFS('Planificación 2026-1'!F:F,"PRINCIPAL",'Planificación 2026-1'!W:W,C269,'Planificación 2026-1'!H:H,"IC"))&gt;0,"P32"," ")</f>
        <v xml:space="preserve"> </v>
      </c>
      <c r="T269" s="108" t="str">
        <f>IF(SUM(COUNTIFS('Planificación 2026-1'!F:F,"PRINCIPAL",'Planificación 2026-1'!W:W,C269,'Planificación 2026-1'!H:H,"AR"))&gt;0,"P34"," ")</f>
        <v xml:space="preserve"> </v>
      </c>
      <c r="U269" s="108" t="str">
        <f>IF(SUM(COUNTIFS('Planificación 2026-1'!F:F,"PRINCIPAL",'Planificación 2026-1'!W:W,C269,'Planificación 2026-1'!H:H,"T1"))&gt;0,"P35"," ")</f>
        <v xml:space="preserve"> </v>
      </c>
      <c r="V269" s="108" t="str">
        <f>IF(SUM(COUNTIFS('Planificación 2026-1'!F:F,"PRINCIPAL",'Planificación 2026-1'!W:W,C269,'Planificación 2026-1'!H:H,"T3"))&gt;0,"P36"," ")</f>
        <v xml:space="preserve"> </v>
      </c>
      <c r="W269" s="108" t="str">
        <f>IF(SUM(COUNTIFS('Planificación 2026-1'!F:F,"PRINCIPAL",'Planificación 2026-1'!W:W,C269,'Planificación 2026-1'!H:H,"T2"))&gt;0,"P37"," ")</f>
        <v xml:space="preserve"> </v>
      </c>
      <c r="X269" s="108" t="str">
        <f>IF(SUM(COUNTIFS('Planificación 2026-1'!F:F,"PRINCIPAL",'Planificación 2026-1'!W:W,C269,'Planificación 2026-1'!H:H,"AE"))&gt;0,"P38"," ")</f>
        <v xml:space="preserve"> </v>
      </c>
      <c r="Y269" s="108" t="str">
        <f>IF(SUM(COUNTIFS('Planificación 2026-1'!F:F,"PRINCIPAL",'Planificación 2026-1'!W:W,C269,'Planificación 2026-1'!H:H,"T4"))&gt;0,"P55"," ")</f>
        <v xml:space="preserve"> </v>
      </c>
      <c r="Z269" s="108" t="str">
        <f>IF(SUM(COUNTIFS('Planificación 2026-1'!F:F,"FILIAL",'Planificación 2026-1'!W:W,C269,'Planificación 2026-1'!H:H,"AF"))&gt;0," P01"," ")</f>
        <v xml:space="preserve"> </v>
      </c>
      <c r="AA269" s="108" t="str">
        <f>IF(SUM(COUNTIFS('Planificación 2026-1'!F:F,"FILIAL",'Planificación 2026-1'!W:W,C269,'Planificación 2026-1'!H:H,"EN"))&gt;0,"P02"," ")</f>
        <v xml:space="preserve"> </v>
      </c>
      <c r="AB269" s="108" t="str">
        <f>IF(SUM(COUNTIFS('Planificación 2026-1'!F:F,"FILIAL",'Planificación 2026-1'!W:W,C269,'Planificación 2026-1'!H:H,"IS"))&gt;0,"P03"," ")</f>
        <v xml:space="preserve"> </v>
      </c>
      <c r="AC269" s="108" t="str">
        <f>IF(SUM(COUNTIFS('Planificación 2026-1'!F:F,"FILIAL",'Planificación 2026-1'!W:W,C269,'Planificación 2026-1'!H:H,"PS"))&gt;0,"P04"," ")</f>
        <v xml:space="preserve"> </v>
      </c>
      <c r="AD269" s="108"/>
      <c r="AE269" s="108" t="str">
        <f>IF(SUM(COUNTIFS('Planificación 2026-1'!F:F,"FILIAL",'Planificación 2026-1'!W:W,C269,'Planificación 2026-1'!H:H,"IN"))&gt;0,"P06"," ")</f>
        <v xml:space="preserve"> </v>
      </c>
      <c r="AF269" s="108" t="str">
        <f>IF(SUM(COUNTIFS('Planificación 2026-1'!F:F,"FILIAL",'Planificación 2026-1'!W:W,C269,'Planificación 2026-1'!H:H,"CA"))&gt;0,"P07"," ")</f>
        <v xml:space="preserve"> </v>
      </c>
      <c r="AG269" s="108" t="str">
        <f>IF(SUM(COUNTIFS('Planificación 2026-1'!F:F,"FILIAL",'Planificación 2026-1'!W:W,C269,'Planificación 2026-1'!H:H,"DE"))&gt;0,"P08"," ")</f>
        <v>P08</v>
      </c>
      <c r="AH269" s="108" t="str">
        <f>IF(SUM(COUNTIFS('Planificación 2026-1'!F:F,"FILIAL",'Planificación 2026-1'!W:W,C269,'Planificación 2026-1'!H:H,"OB"))&gt;0,"P09"," ")</f>
        <v xml:space="preserve"> </v>
      </c>
      <c r="AI269" s="108" t="str">
        <f>IF(SUM(COUNTIFS('Planificación 2026-1'!F:F,"FILIAL",'Planificación 2026-1'!W:W,C269,'Planificación 2026-1'!H:H,"MH"))&gt;0,"P31"," ")</f>
        <v xml:space="preserve"> </v>
      </c>
      <c r="AJ269" s="108" t="str">
        <f>IF(SUM(COUNTIFS('Planificación 2026-1'!F:F,"FILIAL",'Planificación 2026-1'!W:W,C269,'Planificación 2026-1'!H:H,"IC"))&gt;0,"P32"," ")</f>
        <v xml:space="preserve"> </v>
      </c>
      <c r="AK269" s="108" t="str">
        <f>IF(SUM(COUNTIFS('Planificación 2026-1'!F:F,"FILIAL",'Planificación 2026-1'!W:W,C269,'Planificación 2026-1'!H:H,"AR"))&gt;0,"P34"," ")</f>
        <v xml:space="preserve"> </v>
      </c>
      <c r="AL269" s="108" t="str">
        <f>IF(SUM(COUNTIFS('Planificación 2026-1'!F:F,"FILIAL",'Planificación 2026-1'!W:W,C269,'Planificación 2026-1'!H:H,"T1"))&gt;0,"P35"," ")</f>
        <v xml:space="preserve"> </v>
      </c>
      <c r="AM269" s="108" t="str">
        <f>IF(SUM(COUNTIFS('Planificación 2026-1'!F:F,"FILIAL",'Planificación 2026-1'!W:W,C269,'Planificación 2026-1'!H:H,"T3"))&gt;0,"P36"," ")</f>
        <v xml:space="preserve"> </v>
      </c>
      <c r="AN269" s="108" t="str">
        <f>IF(SUM(COUNTIFS('Planificación 2026-1'!F:F,"FILIAL",'Planificación 2026-1'!W:W,C269,'Planificación 2026-1'!H:H,"T2"))&gt;0,"P37"," ")</f>
        <v xml:space="preserve"> </v>
      </c>
      <c r="AO269" s="108" t="str">
        <f>IF(SUM(COUNTIFS('Planificación 2026-1'!F:F,"FILIAL",'Planificación 2026-1'!W:W,C269,'Planificación 2026-1'!H:H,"AE"))&gt;0,"P38"," ")</f>
        <v xml:space="preserve"> </v>
      </c>
      <c r="AP269" s="108" t="str">
        <f>IF(SUM(COUNTIFS('Planificación 2026-1'!F:F,"FILIAL",'Planificación 2026-1'!W:W,C269,'Planificación 2026-1'!H:H,"T4"))&gt;0,"P55"," ")</f>
        <v xml:space="preserve"> </v>
      </c>
      <c r="AQ269" s="108" t="str">
        <f>IF(SUM(COUNTIFS('Planificación 2026-1'!F:F,"SUNAMPE",'Planificación 2026-1'!W:W,C269,'Planificación 2026-1'!H:H,"AF"))&gt;0," P01"," ")</f>
        <v xml:space="preserve"> </v>
      </c>
      <c r="AR269" s="108" t="str">
        <f>IF(SUM(COUNTIFS('Planificación 2026-1'!F:F,"SUNAMPE",'Planificación 2026-1'!W:W,C269,'Planificación 2026-1'!H:H,"EN"))&gt;0,"P02"," ")</f>
        <v xml:space="preserve"> </v>
      </c>
      <c r="AS269" s="108" t="str">
        <f>IF(SUM(COUNTIFS('Planificación 2026-1'!F:F,"SUNAMPE",'Planificación 2026-1'!W:W,C269,'Planificación 2026-1'!H:H,"IS"))&gt;0,"P03"," ")</f>
        <v xml:space="preserve"> </v>
      </c>
      <c r="AT269" s="108" t="str">
        <f>IF(SUM(COUNTIFS('Planificación 2026-1'!F:F,"SUNAMPE",'Planificación 2026-1'!W:W,C269,'Planificación 2026-1'!H:H,"PS"))&gt;0,"P04"," ")</f>
        <v xml:space="preserve"> </v>
      </c>
      <c r="AU269" s="108"/>
      <c r="AV269" s="108" t="str">
        <f>IF(SUM(COUNTIFS('Planificación 2026-1'!F:F,"SUNAMPE",'Planificación 2026-1'!W:W,C269,'Planificación 2026-1'!H:H,"IN"))&gt;0,"P06"," ")</f>
        <v xml:space="preserve"> </v>
      </c>
      <c r="AW269" s="108" t="str">
        <f>IF(SUM(COUNTIFS('Planificación 2026-1'!F:F,"SUNAMPE",'Planificación 2026-1'!W:W,C269,'Planificación 2026-1'!H:H,"CA"))&gt;0,"P07"," ")</f>
        <v xml:space="preserve"> </v>
      </c>
      <c r="AX269" s="108" t="str">
        <f>IF(SUM(COUNTIFS('Planificación 2026-1'!F:F,"SUNAMPE",'Planificación 2026-1'!W:W,C269,'Planificación 2026-1'!H:H,"DE"))&gt;0,"P08"," ")</f>
        <v xml:space="preserve"> </v>
      </c>
      <c r="AY269" s="108" t="str">
        <f>IF(SUM(COUNTIFS('Planificación 2026-1'!F:F,"SUNAMPE",'Planificación 2026-1'!W:W,C269,'Planificación 2026-1'!H:H,"OB"))&gt;0,"P09"," ")</f>
        <v xml:space="preserve"> </v>
      </c>
      <c r="AZ269" s="108" t="str">
        <f>IF(SUM(COUNTIFS('Planificación 2026-1'!F:F,"SUNAMPE",'Planificación 2026-1'!W:W,C269,'Planificación 2026-1'!H:H,"MH"))&gt;0,"P31"," ")</f>
        <v xml:space="preserve"> </v>
      </c>
      <c r="BA269" s="108" t="str">
        <f>IF(SUM(COUNTIFS('Planificación 2026-1'!F:F,"SUNAMPE",'Planificación 2026-1'!W:W,C269,'Planificación 2026-1'!H:H,"IC"))&gt;0,"P32"," ")</f>
        <v xml:space="preserve"> </v>
      </c>
      <c r="BB269" s="108" t="str">
        <f>IF(SUM(COUNTIFS('Planificación 2026-1'!F:F,"SUNAMPE",'Planificación 2026-1'!W:W,C269,'Planificación 2026-1'!H:H,"AR"))&gt;0,"P34"," ")</f>
        <v xml:space="preserve"> </v>
      </c>
      <c r="BC269" s="108" t="str">
        <f>IF(SUM(COUNTIFS('Planificación 2026-1'!F:F,"SUNAMPE",'Planificación 2026-1'!W:W,C269,'Planificación 2026-1'!H:H,"T1"))&gt;0,"P35"," ")</f>
        <v xml:space="preserve"> </v>
      </c>
      <c r="BD269" s="108" t="str">
        <f>IF(SUM(COUNTIFS('Planificación 2026-1'!F:F,"SUNAMPE",'Planificación 2026-1'!W:W,C269,'Planificación 2026-1'!H:H,"T3"))&gt;0,"P36"," ")</f>
        <v xml:space="preserve"> </v>
      </c>
      <c r="BE269" s="108" t="str">
        <f>IF(SUM(COUNTIFS('Planificación 2026-1'!F:F,"SUNAMPE",'Planificación 2026-1'!W:W,C269,'Planificación 2026-1'!H:H,"T2"))&gt;0,"P37"," ")</f>
        <v xml:space="preserve"> </v>
      </c>
      <c r="BF269" s="108" t="str">
        <f>IF(SUM(COUNTIFS('Planificación 2026-1'!F:F,"SUNAMPE",'Planificación 2026-1'!W:W,C269,'Planificación 2026-1'!H:H,"AE"))&gt;0,"P38"," ")</f>
        <v xml:space="preserve"> </v>
      </c>
      <c r="BG269" s="108" t="str">
        <f>IF(SUM(COUNTIFS('Planificación 2026-1'!F:F,"SUNAMPE",'Planificación 2026-1'!W:W,C269,'Planificación 2026-1'!H:H,"T4"))&gt;0,"P55"," ")</f>
        <v xml:space="preserve"> </v>
      </c>
      <c r="BH269" s="108" t="str">
        <f>IF(SUM(COUNTIFS('Planificación 2026-1'!F:F,"HUAURA",'Planificación 2026-1'!W:W,C269,'Planificación 2026-1'!H:H,"AF"))&gt;0," P01"," ")</f>
        <v xml:space="preserve"> </v>
      </c>
      <c r="BI269" s="108" t="str">
        <f>IF(SUM(COUNTIFS('Planificación 2026-1'!F:F,"HUAURA",'Planificación 2026-1'!W:W,C269,'Planificación 2026-1'!H:H,"EN"))&gt;0,"P02"," ")</f>
        <v xml:space="preserve"> </v>
      </c>
      <c r="BJ269" s="108" t="str">
        <f>IF(SUM(COUNTIFS('Planificación 2026-1'!F:F,"HUAURA",'Planificación 2026-1'!W:W,C269,'Planificación 2026-1'!H:H,"IS"))&gt;0,"P03"," ")</f>
        <v xml:space="preserve"> </v>
      </c>
      <c r="BK269" s="108" t="str">
        <f>IF(SUM(COUNTIFS('Planificación 2026-1'!F:F,"HUAURA",'Planificación 2026-1'!W:W,C269,'Planificación 2026-1'!H:H,"PS"))&gt;0,"P04"," ")</f>
        <v xml:space="preserve"> </v>
      </c>
      <c r="BL269" s="108"/>
      <c r="BM269" s="108" t="str">
        <f>IF(SUM(COUNTIFS('Planificación 2026-1'!F:F,"HUAURA",'Planificación 2026-1'!W:W,C269,'Planificación 2026-1'!H:H,"IN"))&gt;0,"P06"," ")</f>
        <v xml:space="preserve"> </v>
      </c>
      <c r="BN269" s="108" t="str">
        <f>IF(SUM(COUNTIFS('Planificación 2026-1'!F:F,"HUAURA",'Planificación 2026-1'!W:W,C269,'Planificación 2026-1'!H:H,"CA"))&gt;0,"P07"," ")</f>
        <v xml:space="preserve"> </v>
      </c>
      <c r="BO269" s="108" t="str">
        <f>IF(SUM(COUNTIFS('Planificación 2026-1'!F:F,"HUAURA",'Planificación 2026-1'!W:W,C269,'Planificación 2026-1'!H:H,"DE"))&gt;0,"P08"," ")</f>
        <v xml:space="preserve"> </v>
      </c>
      <c r="BP269" s="108" t="str">
        <f>IF(SUM(COUNTIFS('Planificación 2026-1'!F:F,"HUAURA",'Planificación 2026-1'!W:W,C269,'Planificación 2026-1'!H:H,"OB"))&gt;0,"P09"," ")</f>
        <v xml:space="preserve"> </v>
      </c>
      <c r="BQ269" s="108" t="str">
        <f>IF(SUM(COUNTIFS('Planificación 2026-1'!F:F,"HUAURA",'Planificación 2026-1'!W:W,C269,'Planificación 2026-1'!H:H,"MH"))&gt;0,"P31"," ")</f>
        <v xml:space="preserve"> </v>
      </c>
      <c r="BR269" s="108" t="str">
        <f>IF(SUM(COUNTIFS('Planificación 2026-1'!F:F,"HUAURA",'Planificación 2026-1'!W:W,C269,'Planificación 2026-1'!H:H,"IC"))&gt;0,"P32"," ")</f>
        <v xml:space="preserve"> </v>
      </c>
      <c r="BS269" s="108" t="str">
        <f>IF(SUM(COUNTIFS('Planificación 2026-1'!F:F,"HUAURA",'Planificación 2026-1'!W:W,C269,'Planificación 2026-1'!H:H,"AR"))&gt;0,"P34"," ")</f>
        <v xml:space="preserve"> </v>
      </c>
      <c r="BT269" s="108" t="str">
        <f>IF(SUM(COUNTIFS('Planificación 2026-1'!F:F,"HUAURA",'Planificación 2026-1'!W:W,C269,'Planificación 2026-1'!H:H,"T1"))&gt;0,"P35"," ")</f>
        <v xml:space="preserve"> </v>
      </c>
      <c r="BU269" s="108" t="str">
        <f>IF(SUM(COUNTIFS('Planificación 2026-1'!F:F,"HUAURA",'Planificación 2026-1'!W:W,C269,'Planificación 2026-1'!H:H,"T3"))&gt;0,"P36"," ")</f>
        <v xml:space="preserve"> </v>
      </c>
      <c r="BV269" s="108" t="str">
        <f>IF(SUM(COUNTIFS('Planificación 2026-1'!F:F,"HUAURA",'Planificación 2026-1'!W:W,C269,'Planificación 2026-1'!H:H,"T2"))&gt;0,"P37"," ")</f>
        <v xml:space="preserve"> </v>
      </c>
      <c r="BW269" s="108" t="str">
        <f>IF(SUM(COUNTIFS('Planificación 2026-1'!F:F,"HUAURA",'Planificación 2026-1'!W:W,C269,'Planificación 2026-1'!H:H,"AE"))&gt;0,"P38"," ")</f>
        <v xml:space="preserve"> </v>
      </c>
      <c r="BX269" s="108" t="str">
        <f>IF(SUM(COUNTIFS('Planificación 2026-1'!F:F,"HUAURA",'Planificación 2026-1'!W:W,C269,'Planificación 2026-1'!H:H,"T4"))&gt;0,"P55"," ")</f>
        <v xml:space="preserve"> </v>
      </c>
      <c r="BY269" s="109">
        <f>SUMIFS('Planificación 2026-1'!R:R,'Planificación 2026-1'!W:W,C269,'Planificación 2026-1'!H:H,"AF",'Planificación 2026-1'!I:I,"&gt;2")</f>
        <v>0</v>
      </c>
      <c r="BZ269" s="109">
        <f>SUMIFS('Planificación 2026-1'!R:R,'Planificación 2026-1'!W:W,C269,'Planificación 2026-1'!H:H,"EN",'Planificación 2026-1'!I:I,"&gt;2")</f>
        <v>0</v>
      </c>
      <c r="CA269" s="109">
        <f>SUMIFS('Planificación 2026-1'!R:R,'Planificación 2026-1'!W:W,C269,'Planificación 2026-1'!H:H,"IS",'Planificación 2026-1'!I:I,"&gt;2")</f>
        <v>0</v>
      </c>
      <c r="CB269" s="109">
        <f>SUMIFS('Planificación 2026-1'!R:R,'Planificación 2026-1'!W:W,C269,'Planificación 2026-1'!H:H,"PS",'Planificación 2026-1'!I:I,"&gt;2")</f>
        <v>0</v>
      </c>
      <c r="CC269" s="109">
        <f>SUMIFS('Planificación 2026-1'!R:R,'Planificación 2026-1'!W:W,C269,'Planificación 2026-1'!H:H,"IN",'Planificación 2026-1'!I:I,"&gt;2")</f>
        <v>0</v>
      </c>
      <c r="CD269" s="109">
        <f>SUMIFS('Planificación 2026-1'!R:R,'Planificación 2026-1'!W:W,C269,'Planificación 2026-1'!H:H,"CA",'Planificación 2026-1'!I:I,"&gt;2")</f>
        <v>0</v>
      </c>
      <c r="CE269" s="109">
        <f>SUMIFS('Planificación 2026-1'!R:R,'Planificación 2026-1'!W:W,C269,'Planificación 2026-1'!H:H,"DE",'Planificación 2026-1'!I:I,"&gt;2")</f>
        <v>5</v>
      </c>
      <c r="CF269" s="109">
        <f>SUMIFS('Planificación 2026-1'!R:R,'Planificación 2026-1'!W:W,C269,'Planificación 2026-1'!H:H,"OB",'Planificación 2026-1'!I:I,"&gt;2")</f>
        <v>0</v>
      </c>
      <c r="CG269" s="109">
        <f>SUMIFS('Planificación 2026-1'!R:R,'Planificación 2026-1'!W:W,C269,'Planificación 2026-1'!H:H,"MH",'Planificación 2026-1'!I:I,"&gt;2")</f>
        <v>0</v>
      </c>
      <c r="CH269" s="109">
        <f>SUMIFS('Planificación 2026-1'!R:R,'Planificación 2026-1'!W:W,C269,'Planificación 2026-1'!H:H,"IC",'Planificación 2026-1'!I:I,"&gt;2")</f>
        <v>0</v>
      </c>
      <c r="CI269" s="109">
        <f>SUMIFS('Planificación 2026-1'!R:R,'Planificación 2026-1'!W:W,C269,'Planificación 2026-1'!H:H,"AR",'Planificación 2026-1'!I:I,"&gt;2")</f>
        <v>0</v>
      </c>
      <c r="CJ269" s="109">
        <f>SUMIFS('Planificación 2026-1'!R:R,'Planificación 2026-1'!W:W,C269,'Planificación 2026-1'!H:H,"T1",'Planificación 2026-1'!I:I,"&gt;2")</f>
        <v>0</v>
      </c>
      <c r="CK269" s="109">
        <f>SUMIFS('Planificación 2026-1'!R:R,'Planificación 2026-1'!W:W,C269,'Planificación 2026-1'!H:H,"T3",'Planificación 2026-1'!I:I,"&gt;2")</f>
        <v>0</v>
      </c>
      <c r="CL269" s="109">
        <f>SUMIFS('Planificación 2026-1'!R:R,'Planificación 2026-1'!W:W,C269,'Planificación 2026-1'!H:H,"T2",'Planificación 2026-1'!I:I,"&gt;2")</f>
        <v>0</v>
      </c>
      <c r="CM269" s="109">
        <f>SUMIFS('Planificación 2026-1'!R:R,'Planificación 2026-1'!W:W,C269,'Planificación 2026-1'!H:H,"AE",'Planificación 2026-1'!I:I,"&gt;2")</f>
        <v>0</v>
      </c>
      <c r="CN269" s="109">
        <f>SUMIFS('Planificación 2026-1'!R:R,'Planificación 2026-1'!W:W,C269,'Planificación 2026-1'!H:H,"T4",'Planificación 2026-1'!I:I,"&gt;2")</f>
        <v>0</v>
      </c>
      <c r="CO269" s="109">
        <f>SUMIFS('Planificación 2026-1'!R:R,'Planificación 2026-1'!W:W,C269,'Planificación 2026-1'!H:H,"AF",'Planificación 2026-1'!I:I,"&lt;3")</f>
        <v>0</v>
      </c>
      <c r="CP269" s="109">
        <f>SUMIFS('Planificación 2026-1'!R:R,'Planificación 2026-1'!W:W,C269,'Planificación 2026-1'!H:H,"EN",'Planificación 2026-1'!I:I,"&lt;3")</f>
        <v>0</v>
      </c>
      <c r="CQ269" s="109">
        <f>SUMIFS('Planificación 2026-1'!R:R,'Planificación 2026-1'!W:W,C269,'Planificación 2026-1'!H:H,"IS",'Planificación 2026-1'!I:I,"&lt;3")</f>
        <v>0</v>
      </c>
      <c r="CR269" s="109">
        <f>SUMIFS('Planificación 2026-1'!R:R,'Planificación 2026-1'!W:W,C269,'Planificación 2026-1'!H:H,"PS",'Planificación 2026-1'!I:I,"&lt;3")</f>
        <v>0</v>
      </c>
      <c r="CS269" s="109">
        <f>SUMIFS('Planificación 2026-1'!R:R,'Planificación 2026-1'!W:W,C269,'Planificación 2026-1'!H:H,"IN",'Planificación 2026-1'!I:I,"&lt;3")</f>
        <v>0</v>
      </c>
      <c r="CT269" s="109">
        <f>SUMIFS('Planificación 2026-1'!R:R,'Planificación 2026-1'!W:W,C269,'Planificación 2026-1'!H:H,"CA",'Planificación 2026-1'!I:I,"&lt;3")</f>
        <v>0</v>
      </c>
      <c r="CU269" s="109">
        <f>SUMIFS('Planificación 2026-1'!R:R,'Planificación 2026-1'!W:W,C269,'Planificación 2026-1'!H:H,"DE",'Planificación 2026-1'!I:I,"&lt;3")</f>
        <v>0</v>
      </c>
      <c r="CV269" s="109">
        <f>SUMIFS('Planificación 2026-1'!R:R,'Planificación 2026-1'!W:W,C269,'Planificación 2026-1'!H:H,"OB",'Planificación 2026-1'!I:I,"&lt;3")</f>
        <v>0</v>
      </c>
      <c r="CW269" s="109">
        <f>SUMIFS('Planificación 2026-1'!R:R,'Planificación 2026-1'!W:W,C269,'Planificación 2026-1'!H:H,"MH",'Planificación 2026-1'!I:I,"&lt;3")</f>
        <v>0</v>
      </c>
      <c r="CX269" s="109">
        <f>SUMIFS('Planificación 2026-1'!R:R,'Planificación 2026-1'!W:W,C269,'Planificación 2026-1'!H:H,"IC",'Planificación 2026-1'!I:I,"&lt;3")</f>
        <v>0</v>
      </c>
      <c r="CY269" s="109">
        <f>SUMIFS('Planificación 2026-1'!R:R,'Planificación 2026-1'!W:W,C269,'Planificación 2026-1'!H:H,"AR",'Planificación 2026-1'!I:I,"&lt;3")</f>
        <v>0</v>
      </c>
      <c r="CZ269" s="109">
        <f>SUMIFS('Planificación 2026-1'!R:R,'Planificación 2026-1'!W:W,C269,'Planificación 2026-1'!H:H,"T1",'Planificación 2026-1'!I:I,"&lt;3")</f>
        <v>0</v>
      </c>
      <c r="DA269" s="109">
        <f>SUMIFS('Planificación 2026-1'!R:R,'Planificación 2026-1'!W:W,C269,'Planificación 2026-1'!H:H,"T3",'Planificación 2026-1'!I:I,"&lt;3")</f>
        <v>0</v>
      </c>
      <c r="DB269" s="109">
        <f>SUMIFS('Planificación 2026-1'!R:R,'Planificación 2026-1'!W:W,C269,'Planificación 2026-1'!H:H,"T2",'Planificación 2026-1'!I:I,"&lt;3")</f>
        <v>0</v>
      </c>
      <c r="DC269" s="109">
        <f>SUMIFS('Planificación 2026-1'!R:R,'Planificación 2026-1'!W:W,C269,'Planificación 2026-1'!H:H,"AE",'Planificación 2026-1'!I:I,"&lt;3")</f>
        <v>0</v>
      </c>
      <c r="DD269" s="109">
        <f>SUMIFS('Planificación 2026-1'!R:R,'Planificación 2026-1'!W:W,C269,'Planificación 2026-1'!H:H,"T4",'Planificación 2026-1'!I:I,"&lt;3")</f>
        <v>0</v>
      </c>
      <c r="DE269" s="108" t="str">
        <f t="shared" si="45"/>
        <v/>
      </c>
      <c r="DF269" s="41">
        <f>IF(C269="","",SUMIFS('Planificación 2026-1'!R:R,'Planificación 2026-1'!W:W,C269,'Planificación 2026-1'!F:F,"PRINCIPAL",'Planificación 2026-1'!X:X,"VIRTUAL"))</f>
        <v>0</v>
      </c>
      <c r="DG269" s="41">
        <f>IF(C269="","",SUMIFS('Planificación 2026-1'!R:R,'Planificación 2026-1'!W:W,C269,'Planificación 2026-1'!F:F,"PRINCIPAL",'Planificación 2026-1'!X:X,"PRESENCIAL"))</f>
        <v>0</v>
      </c>
      <c r="DH269" s="41">
        <f>IF(C269="","",SUMIFS('Planificación 2026-1'!R:R,'Planificación 2026-1'!W:W,C269,'Planificación 2026-1'!F:F,"PRINCIPAL",'Planificación 2026-1'!X:X,"HIBRIDO PRESENCIAL"))</f>
        <v>0</v>
      </c>
      <c r="DI269" s="108" t="str">
        <f t="shared" si="46"/>
        <v>P08</v>
      </c>
      <c r="DJ269" s="108">
        <f>IF(C269="","",SUMIFS('Planificación 2026-1'!R:R,'Planificación 2026-1'!W:W,C269,'Planificación 2026-1'!F:F,"FILIAL",'Planificación 2026-1'!X:X,"VIRTUAL"))</f>
        <v>0</v>
      </c>
      <c r="DK269" s="110">
        <f>IF(C269="","",SUMIFS('Planificación 2026-1'!R:R,'Planificación 2026-1'!W:W,C269,'Planificación 2026-1'!F:F,"FILIAL",'Planificación 2026-1'!X:X,"PRESENCIAL"))</f>
        <v>5</v>
      </c>
      <c r="DL269" s="61">
        <f>IF(C269="","",SUMIFS('Planificación 2026-1'!R:R,'Planificación 2026-1'!W:W,C269,'Planificación 2026-1'!F:F,"FILIAL",'Planificación 2026-1'!X:X,"HIBRIDO PRESENCIAL"))</f>
        <v>0</v>
      </c>
      <c r="DM269" s="111" t="str">
        <f t="shared" si="47"/>
        <v/>
      </c>
      <c r="DN269" s="108">
        <f>IF(C269="","",SUMIFS('Planificación 2026-1'!R:R,'Planificación 2026-1'!W:W,C269,'Planificación 2026-1'!F:F,"SUNAMPE",'Planificación 2026-1'!X:X,"VIRTUAL"))</f>
        <v>0</v>
      </c>
      <c r="DO269" s="61">
        <f>IF(C269="","",SUMIFS('Planificación 2026-1'!R:R,'Planificación 2026-1'!W:W,C269,'Planificación 2026-1'!F:F,"SUNAMPE",'Planificación 2026-1'!X:X,"PRESENCIAL"))</f>
        <v>0</v>
      </c>
      <c r="DP269" s="111" t="str">
        <f t="shared" si="48"/>
        <v/>
      </c>
      <c r="DQ269" s="108">
        <f>IF(C269="","",SUMIFS('Planificación 2026-1'!R:R,'Planificación 2026-1'!W:W,C269,'Planificación 2026-1'!F:F,"HUAURA",'Planificación 2026-1'!X:X,"VIRTUAL"))</f>
        <v>0</v>
      </c>
      <c r="DR269" s="61">
        <f>IF(C269="","",SUMIFS('Planificación 2026-1'!R:R,'Planificación 2026-1'!W:W,C269,'Planificación 2026-1'!F:F,"HUAURA",'Planificación 2026-1'!X:X,"PRESENCIAL"))</f>
        <v>0</v>
      </c>
      <c r="DS269" s="76">
        <f>SUMIFS('Planificación 2026-1'!R:R,'Planificación 2026-1'!W:W,C269,'Planificación 2026-1'!F:F,"PRINCIPAL",'Planificación 2026-1'!X:X,"VIRTUAL",'Planificación 2026-1'!I:I,"&gt;2")</f>
        <v>0</v>
      </c>
      <c r="DT269" s="76">
        <f>SUMIFS('Planificación 2026-1'!R:R,'Planificación 2026-1'!W:W,C269,'Planificación 2026-1'!F:F,"PRINCIPAL",'Planificación 2026-1'!X:X,"&lt;&gt;VIRTUAL",'Planificación 2026-1'!I:I,"&gt;2")</f>
        <v>0</v>
      </c>
      <c r="DU269" s="76">
        <f>SUMIFS('Planificación 2026-1'!R:R,'Planificación 2026-1'!W:W,C269,'Planificación 2026-1'!F:F,"SUNAMPE",'Planificación 2026-1'!X:X,"VIRTUAL",'Planificación 2026-1'!I:I,"&gt;2")</f>
        <v>0</v>
      </c>
      <c r="DV269" s="76">
        <f>SUMIFS('Planificación 2026-1'!R:R,'Planificación 2026-1'!W:W,C269,'Planificación 2026-1'!F:F,"SUNAMPE",'Planificación 2026-1'!X:X,"&lt;&gt;VIRTUAL",'Planificación 2026-1'!I:I,"&gt;2")</f>
        <v>0</v>
      </c>
      <c r="DW269" s="76">
        <f>SUMIFS('Planificación 2026-1'!R:R,'Planificación 2026-1'!W:W,C269,'Planificación 2026-1'!F:F,"FILIAL",'Planificación 2026-1'!X:X,"VIRTUAL",'Planificación 2026-1'!I:I,"&gt;2")</f>
        <v>0</v>
      </c>
      <c r="DX269" s="76">
        <f>SUMIFS('Planificación 2026-1'!R:R,'Planificación 2026-1'!W:W,C269,'Planificación 2026-1'!F:F,"FILIAL",'Planificación 2026-1'!X:X,"&lt;&gt;VIRTUAL",'Planificación 2026-1'!I:I,"&gt;2")</f>
        <v>5</v>
      </c>
      <c r="DY269" s="76">
        <f>SUMIFS('Planificación 2026-1'!R:R,'Planificación 2026-1'!W:W,C269,'Planificación 2026-1'!F:F,"PORUMA",'Planificación 2026-1'!X:X,"VIRTUAL",'Planificación 2026-1'!I:I,"&gt;2")</f>
        <v>0</v>
      </c>
      <c r="DZ269" s="76">
        <f>SUMIFS('Planificación 2026-1'!R:R,'Planificación 2026-1'!W:W,C269,'Planificación 2026-1'!F:F,"PORUMA",'Planificación 2026-1'!X:X,"&lt;&gt;VIRTUAL",'Planificación 2026-1'!I:I,"&gt;2")</f>
        <v>0</v>
      </c>
      <c r="EA269" s="76">
        <f>SUMIFS('Planificación 2026-1'!R:R,'Planificación 2026-1'!W:W,C269,'Planificación 2026-1'!F:F,"HUAURA",'Planificación 2026-1'!X:X,"VIRTUAL",'Planificación 2026-1'!I:I,"&gt;2")</f>
        <v>0</v>
      </c>
      <c r="EB269" s="76">
        <f>SUMIFS('Planificación 2026-1'!R:R,'Planificación 2026-1'!W:W,C269,'Planificación 2026-1'!F:F,"HUAURA",'Planificación 2026-1'!X:X,"&lt;&gt;VIRTUAL",'Planificación 2026-1'!I:I,"&gt;2")</f>
        <v>0</v>
      </c>
      <c r="EC269" s="76">
        <f>SUMIFS('Planificación 2026-1'!R:R,'Planificación 2026-1'!W:W,C269,'Planificación 2026-1'!F:F,"PRINCIPAL",'Planificación 2026-1'!X:X,"VIRTUAL",'Planificación 2026-1'!I:I,"&lt;3")</f>
        <v>0</v>
      </c>
      <c r="ED269" s="76">
        <f>SUMIFS('Planificación 2026-1'!R:R,'Planificación 2026-1'!W:W,C269,'Planificación 2026-1'!F:F,"PRINCIPAL",'Planificación 2026-1'!X:X,"&lt;&gt;VIRTUAL",'Planificación 2026-1'!I:I,"&lt;3")</f>
        <v>0</v>
      </c>
      <c r="EE269" s="76">
        <f>SUMIFS('Planificación 2026-1'!R:R,'Planificación 2026-1'!W:W,C269,'Planificación 2026-1'!F:F,"SUNAMPE",'Planificación 2026-1'!X:X,"VIRTUAL",'Planificación 2026-1'!I:I,"&lt;3")</f>
        <v>0</v>
      </c>
      <c r="EF269" s="76">
        <f>SUMIFS('Planificación 2026-1'!R:R,'Planificación 2026-1'!W:W,C269,'Planificación 2026-1'!F:F,"SUNAMPE",'Planificación 2026-1'!X:X,"&lt;&gt;VIRTUAL",'Planificación 2026-1'!I:I,"&lt;3")</f>
        <v>0</v>
      </c>
      <c r="EG269" s="76">
        <f>SUMIFS('Planificación 2026-1'!R:R,'Planificación 2026-1'!W:W,C269,'Planificación 2026-1'!F:F,"FILIAL",'Planificación 2026-1'!X:X,"VIRTUAL",'Planificación 2026-1'!I:I,"&lt;3")</f>
        <v>0</v>
      </c>
      <c r="EH269" s="76">
        <f>SUMIFS('Planificación 2026-1'!R:R,'Planificación 2026-1'!W:W,C269,'Planificación 2026-1'!F:F,"FILIAL",'Planificación 2026-1'!X:X,"&lt;&gt;VIRTUAL",'Planificación 2026-1'!I:I,"&lt;3")</f>
        <v>0</v>
      </c>
      <c r="EI269" s="76">
        <f>SUMIFS('Planificación 2026-1'!R:R,'Planificación 2026-1'!W:W,C269,'Planificación 2026-1'!F:F,"PORUMA",'Planificación 2026-1'!X:X,"VIRTUAL",'Planificación 2026-1'!I:I,"&lt;3")</f>
        <v>0</v>
      </c>
      <c r="EJ269" s="76">
        <f>SUMIFS('Planificación 2026-1'!R:R,'Planificación 2026-1'!W:W,C269,'Planificación 2026-1'!F:F,"PORUMA",'Planificación 2026-1'!X:X,"&lt;&gt;VIRTUAL",'Planificación 2026-1'!I:I,"&lt;3")</f>
        <v>0</v>
      </c>
      <c r="EK269" s="76">
        <f>SUMIFS('Planificación 2026-1'!R:R,'Planificación 2026-1'!W:W,C269,'Planificación 2026-1'!F:F,"HUAURA",'Planificación 2026-1'!X:X,"VIRTUAL",'Planificación 2026-1'!I:I,"&lt;3")</f>
        <v>0</v>
      </c>
      <c r="EL269" s="76">
        <f>SUMIFS('Planificación 2026-1'!R:R,'Planificación 2026-1'!W:W,C269,'Planificación 2026-1'!F:F,"HUAURA",'Planificación 2026-1'!X:X,"&lt;&gt;VIRTUAL",'Planificación 2026-1'!I:I,"&lt;3")</f>
        <v>0</v>
      </c>
      <c r="EM269" s="76"/>
      <c r="EN269" s="76">
        <f t="shared" si="41"/>
        <v>0</v>
      </c>
      <c r="EO269" s="76">
        <f t="shared" si="42"/>
        <v>5</v>
      </c>
      <c r="EP269" s="76" t="b">
        <f t="shared" si="43"/>
        <v>1</v>
      </c>
      <c r="EQ269" s="76" t="str">
        <f t="shared" si="44"/>
        <v>FILIAL</v>
      </c>
      <c r="ER269" s="76" t="str">
        <f t="shared" si="49"/>
        <v>PRESENCIAL</v>
      </c>
    </row>
    <row r="270" spans="1:148" hidden="1">
      <c r="A270" s="83"/>
      <c r="B270" s="119">
        <v>267</v>
      </c>
      <c r="C270" s="115" t="s">
        <v>443</v>
      </c>
      <c r="D270" s="112">
        <f>SUMIF('Planificación 2026-1'!W:W,C270,'Planificación 2026-1'!R:R)</f>
        <v>10</v>
      </c>
      <c r="E270" s="114" t="s">
        <v>170</v>
      </c>
      <c r="F270" s="115" t="s">
        <v>171</v>
      </c>
      <c r="G270" s="115" t="s">
        <v>19</v>
      </c>
      <c r="H270" s="115" t="s">
        <v>138</v>
      </c>
      <c r="I270" s="107" t="str">
        <f>IF(SUM(COUNTIFS('Planificación 2026-1'!F:F,"PRINCIPAL",'Planificación 2026-1'!W:W,C270,'Planificación 2026-1'!H:H,"AF"))&gt;0,"P01"," ")</f>
        <v xml:space="preserve"> </v>
      </c>
      <c r="J270" s="108" t="str">
        <f>IF(SUM(COUNTIFS('Planificación 2026-1'!F:F,"PRINCIPAL",'Planificación 2026-1'!W:W,C270,'Planificación 2026-1'!H:H,"EN"))&gt;0,"P02"," ")</f>
        <v xml:space="preserve"> </v>
      </c>
      <c r="K270" s="108" t="str">
        <f>IF(SUM(COUNTIFS('Planificación 2026-1'!F:F,"PRINCIPAL",'Planificación 2026-1'!W:W,C270,'Planificación 2026-1'!H:H,"IS"))&gt;0,"P03"," ")</f>
        <v xml:space="preserve"> </v>
      </c>
      <c r="L270" s="108" t="str">
        <f>IF(SUM(COUNTIFS('Planificación 2026-1'!F:F,"PRINCIPAL",'Planificación 2026-1'!W:W,C270,'Planificación 2026-1'!H:H,"PS"))&gt;0,"P04"," ")</f>
        <v xml:space="preserve"> </v>
      </c>
      <c r="M270" s="108"/>
      <c r="N270" s="108" t="str">
        <f>IF(SUM(COUNTIFS('Planificación 2026-1'!F:F,"PRINCIPAL",'Planificación 2026-1'!W:W,C270,'Planificación 2026-1'!H:H,"IN"))&gt;0,"P06"," ")</f>
        <v xml:space="preserve"> </v>
      </c>
      <c r="O270" s="108" t="str">
        <f>IF(SUM(COUNTIFS('Planificación 2026-1'!F:F,"PRINCIPAL",'Planificación 2026-1'!W:W,C270,'Planificación 2026-1'!H:H,"CA"))&gt;0,"P07"," ")</f>
        <v xml:space="preserve"> </v>
      </c>
      <c r="P270" s="108" t="str">
        <f>IF(SUM(COUNTIFS('Planificación 2026-1'!F:F,"PRINCIPAL",'Planificación 2026-1'!W:W,C270,'Planificación 2026-1'!H:H,"DE"))&gt;0,"P08"," ")</f>
        <v xml:space="preserve"> </v>
      </c>
      <c r="Q270" s="108" t="str">
        <f>IF(SUM(COUNTIFS('Planificación 2026-1'!F:F,"PRINCIPAL",'Planificación 2026-1'!W:W,C270,'Planificación 2026-1'!H:H,"OB"))&gt;0,"P09"," ")</f>
        <v xml:space="preserve"> </v>
      </c>
      <c r="R270" s="108" t="str">
        <f>IF(SUM(COUNTIFS('Planificación 2026-1'!F:F,"PRINCIPAL",'Planificación 2026-1'!W:W,C270,'Planificación 2026-1'!H:H,"MH"))&gt;0,"P31"," ")</f>
        <v xml:space="preserve"> </v>
      </c>
      <c r="S270" s="108" t="str">
        <f>IF(SUM(COUNTIFS('Planificación 2026-1'!F:F,"PRINCIPAL",'Planificación 2026-1'!W:W,C270,'Planificación 2026-1'!H:H,"IC"))&gt;0,"P32"," ")</f>
        <v xml:space="preserve"> </v>
      </c>
      <c r="T270" s="108" t="str">
        <f>IF(SUM(COUNTIFS('Planificación 2026-1'!F:F,"PRINCIPAL",'Planificación 2026-1'!W:W,C270,'Planificación 2026-1'!H:H,"AR"))&gt;0,"P34"," ")</f>
        <v xml:space="preserve"> </v>
      </c>
      <c r="U270" s="108" t="str">
        <f>IF(SUM(COUNTIFS('Planificación 2026-1'!F:F,"PRINCIPAL",'Planificación 2026-1'!W:W,C270,'Planificación 2026-1'!H:H,"T1"))&gt;0,"P35"," ")</f>
        <v xml:space="preserve"> </v>
      </c>
      <c r="V270" s="108" t="str">
        <f>IF(SUM(COUNTIFS('Planificación 2026-1'!F:F,"PRINCIPAL",'Planificación 2026-1'!W:W,C270,'Planificación 2026-1'!H:H,"T3"))&gt;0,"P36"," ")</f>
        <v xml:space="preserve"> </v>
      </c>
      <c r="W270" s="108" t="str">
        <f>IF(SUM(COUNTIFS('Planificación 2026-1'!F:F,"PRINCIPAL",'Planificación 2026-1'!W:W,C270,'Planificación 2026-1'!H:H,"T2"))&gt;0,"P37"," ")</f>
        <v xml:space="preserve"> </v>
      </c>
      <c r="X270" s="108" t="str">
        <f>IF(SUM(COUNTIFS('Planificación 2026-1'!F:F,"PRINCIPAL",'Planificación 2026-1'!W:W,C270,'Planificación 2026-1'!H:H,"AE"))&gt;0,"P38"," ")</f>
        <v xml:space="preserve"> </v>
      </c>
      <c r="Y270" s="108" t="str">
        <f>IF(SUM(COUNTIFS('Planificación 2026-1'!F:F,"PRINCIPAL",'Planificación 2026-1'!W:W,C270,'Planificación 2026-1'!H:H,"T4"))&gt;0,"P55"," ")</f>
        <v xml:space="preserve"> </v>
      </c>
      <c r="Z270" s="108" t="str">
        <f>IF(SUM(COUNTIFS('Planificación 2026-1'!F:F,"FILIAL",'Planificación 2026-1'!W:W,C270,'Planificación 2026-1'!H:H,"AF"))&gt;0," P01"," ")</f>
        <v xml:space="preserve"> </v>
      </c>
      <c r="AA270" s="108" t="str">
        <f>IF(SUM(COUNTIFS('Planificación 2026-1'!F:F,"FILIAL",'Planificación 2026-1'!W:W,C270,'Planificación 2026-1'!H:H,"EN"))&gt;0,"P02"," ")</f>
        <v xml:space="preserve"> </v>
      </c>
      <c r="AB270" s="108" t="str">
        <f>IF(SUM(COUNTIFS('Planificación 2026-1'!F:F,"FILIAL",'Planificación 2026-1'!W:W,C270,'Planificación 2026-1'!H:H,"IS"))&gt;0,"P03"," ")</f>
        <v xml:space="preserve"> </v>
      </c>
      <c r="AC270" s="108" t="str">
        <f>IF(SUM(COUNTIFS('Planificación 2026-1'!F:F,"FILIAL",'Planificación 2026-1'!W:W,C270,'Planificación 2026-1'!H:H,"PS"))&gt;0,"P04"," ")</f>
        <v xml:space="preserve"> </v>
      </c>
      <c r="AD270" s="108"/>
      <c r="AE270" s="108" t="str">
        <f>IF(SUM(COUNTIFS('Planificación 2026-1'!F:F,"FILIAL",'Planificación 2026-1'!W:W,C270,'Planificación 2026-1'!H:H,"IN"))&gt;0,"P06"," ")</f>
        <v xml:space="preserve"> </v>
      </c>
      <c r="AF270" s="108" t="str">
        <f>IF(SUM(COUNTIFS('Planificación 2026-1'!F:F,"FILIAL",'Planificación 2026-1'!W:W,C270,'Planificación 2026-1'!H:H,"CA"))&gt;0,"P07"," ")</f>
        <v xml:space="preserve"> </v>
      </c>
      <c r="AG270" s="108" t="str">
        <f>IF(SUM(COUNTIFS('Planificación 2026-1'!F:F,"FILIAL",'Planificación 2026-1'!W:W,C270,'Planificación 2026-1'!H:H,"DE"))&gt;0,"P08"," ")</f>
        <v xml:space="preserve"> </v>
      </c>
      <c r="AH270" s="108" t="str">
        <f>IF(SUM(COUNTIFS('Planificación 2026-1'!F:F,"FILIAL",'Planificación 2026-1'!W:W,C270,'Planificación 2026-1'!H:H,"OB"))&gt;0,"P09"," ")</f>
        <v xml:space="preserve"> </v>
      </c>
      <c r="AI270" s="108" t="str">
        <f>IF(SUM(COUNTIFS('Planificación 2026-1'!F:F,"FILIAL",'Planificación 2026-1'!W:W,C270,'Planificación 2026-1'!H:H,"MH"))&gt;0,"P31"," ")</f>
        <v xml:space="preserve"> </v>
      </c>
      <c r="AJ270" s="108" t="str">
        <f>IF(SUM(COUNTIFS('Planificación 2026-1'!F:F,"FILIAL",'Planificación 2026-1'!W:W,C270,'Planificación 2026-1'!H:H,"IC"))&gt;0,"P32"," ")</f>
        <v xml:space="preserve"> </v>
      </c>
      <c r="AK270" s="108" t="str">
        <f>IF(SUM(COUNTIFS('Planificación 2026-1'!F:F,"FILIAL",'Planificación 2026-1'!W:W,C270,'Planificación 2026-1'!H:H,"AR"))&gt;0,"P34"," ")</f>
        <v xml:space="preserve"> </v>
      </c>
      <c r="AL270" s="108" t="str">
        <f>IF(SUM(COUNTIFS('Planificación 2026-1'!F:F,"FILIAL",'Planificación 2026-1'!W:W,C270,'Planificación 2026-1'!H:H,"T1"))&gt;0,"P35"," ")</f>
        <v xml:space="preserve"> </v>
      </c>
      <c r="AM270" s="108" t="str">
        <f>IF(SUM(COUNTIFS('Planificación 2026-1'!F:F,"FILIAL",'Planificación 2026-1'!W:W,C270,'Planificación 2026-1'!H:H,"T3"))&gt;0,"P36"," ")</f>
        <v xml:space="preserve"> </v>
      </c>
      <c r="AN270" s="108" t="str">
        <f>IF(SUM(COUNTIFS('Planificación 2026-1'!F:F,"FILIAL",'Planificación 2026-1'!W:W,C270,'Planificación 2026-1'!H:H,"T2"))&gt;0,"P37"," ")</f>
        <v xml:space="preserve"> </v>
      </c>
      <c r="AO270" s="108" t="str">
        <f>IF(SUM(COUNTIFS('Planificación 2026-1'!F:F,"FILIAL",'Planificación 2026-1'!W:W,C270,'Planificación 2026-1'!H:H,"AE"))&gt;0,"P38"," ")</f>
        <v xml:space="preserve"> </v>
      </c>
      <c r="AP270" s="108" t="str">
        <f>IF(SUM(COUNTIFS('Planificación 2026-1'!F:F,"FILIAL",'Planificación 2026-1'!W:W,C270,'Planificación 2026-1'!H:H,"T4"))&gt;0,"P55"," ")</f>
        <v xml:space="preserve"> </v>
      </c>
      <c r="AQ270" s="108" t="str">
        <f>IF(SUM(COUNTIFS('Planificación 2026-1'!F:F,"SUNAMPE",'Planificación 2026-1'!W:W,C270,'Planificación 2026-1'!H:H,"AF"))&gt;0," P01"," ")</f>
        <v xml:space="preserve"> </v>
      </c>
      <c r="AR270" s="108" t="str">
        <f>IF(SUM(COUNTIFS('Planificación 2026-1'!F:F,"SUNAMPE",'Planificación 2026-1'!W:W,C270,'Planificación 2026-1'!H:H,"EN"))&gt;0,"P02"," ")</f>
        <v xml:space="preserve"> </v>
      </c>
      <c r="AS270" s="108" t="str">
        <f>IF(SUM(COUNTIFS('Planificación 2026-1'!F:F,"SUNAMPE",'Planificación 2026-1'!W:W,C270,'Planificación 2026-1'!H:H,"IS"))&gt;0,"P03"," ")</f>
        <v xml:space="preserve"> </v>
      </c>
      <c r="AT270" s="108" t="str">
        <f>IF(SUM(COUNTIFS('Planificación 2026-1'!F:F,"SUNAMPE",'Planificación 2026-1'!W:W,C270,'Planificación 2026-1'!H:H,"PS"))&gt;0,"P04"," ")</f>
        <v xml:space="preserve"> </v>
      </c>
      <c r="AU270" s="108"/>
      <c r="AV270" s="108" t="str">
        <f>IF(SUM(COUNTIFS('Planificación 2026-1'!F:F,"SUNAMPE",'Planificación 2026-1'!W:W,C270,'Planificación 2026-1'!H:H,"IN"))&gt;0,"P06"," ")</f>
        <v xml:space="preserve"> </v>
      </c>
      <c r="AW270" s="108" t="str">
        <f>IF(SUM(COUNTIFS('Planificación 2026-1'!F:F,"SUNAMPE",'Planificación 2026-1'!W:W,C270,'Planificación 2026-1'!H:H,"CA"))&gt;0,"P07"," ")</f>
        <v xml:space="preserve"> </v>
      </c>
      <c r="AX270" s="108" t="str">
        <f>IF(SUM(COUNTIFS('Planificación 2026-1'!F:F,"SUNAMPE",'Planificación 2026-1'!W:W,C270,'Planificación 2026-1'!H:H,"DE"))&gt;0,"P08"," ")</f>
        <v xml:space="preserve"> </v>
      </c>
      <c r="AY270" s="108" t="str">
        <f>IF(SUM(COUNTIFS('Planificación 2026-1'!F:F,"SUNAMPE",'Planificación 2026-1'!W:W,C270,'Planificación 2026-1'!H:H,"OB"))&gt;0,"P09"," ")</f>
        <v xml:space="preserve"> </v>
      </c>
      <c r="AZ270" s="108" t="str">
        <f>IF(SUM(COUNTIFS('Planificación 2026-1'!F:F,"SUNAMPE",'Planificación 2026-1'!W:W,C270,'Planificación 2026-1'!H:H,"MH"))&gt;0,"P31"," ")</f>
        <v xml:space="preserve"> </v>
      </c>
      <c r="BA270" s="108" t="str">
        <f>IF(SUM(COUNTIFS('Planificación 2026-1'!F:F,"SUNAMPE",'Planificación 2026-1'!W:W,C270,'Planificación 2026-1'!H:H,"IC"))&gt;0,"P32"," ")</f>
        <v xml:space="preserve"> </v>
      </c>
      <c r="BB270" s="108" t="str">
        <f>IF(SUM(COUNTIFS('Planificación 2026-1'!F:F,"SUNAMPE",'Planificación 2026-1'!W:W,C270,'Planificación 2026-1'!H:H,"AR"))&gt;0,"P34"," ")</f>
        <v xml:space="preserve"> </v>
      </c>
      <c r="BC270" s="108" t="str">
        <f>IF(SUM(COUNTIFS('Planificación 2026-1'!F:F,"SUNAMPE",'Planificación 2026-1'!W:W,C270,'Planificación 2026-1'!H:H,"T1"))&gt;0,"P35"," ")</f>
        <v xml:space="preserve"> </v>
      </c>
      <c r="BD270" s="108" t="str">
        <f>IF(SUM(COUNTIFS('Planificación 2026-1'!F:F,"SUNAMPE",'Planificación 2026-1'!W:W,C270,'Planificación 2026-1'!H:H,"T3"))&gt;0,"P36"," ")</f>
        <v xml:space="preserve"> </v>
      </c>
      <c r="BE270" s="108" t="str">
        <f>IF(SUM(COUNTIFS('Planificación 2026-1'!F:F,"SUNAMPE",'Planificación 2026-1'!W:W,C270,'Planificación 2026-1'!H:H,"T2"))&gt;0,"P37"," ")</f>
        <v xml:space="preserve"> </v>
      </c>
      <c r="BF270" s="108" t="str">
        <f>IF(SUM(COUNTIFS('Planificación 2026-1'!F:F,"SUNAMPE",'Planificación 2026-1'!W:W,C270,'Planificación 2026-1'!H:H,"AE"))&gt;0,"P38"," ")</f>
        <v xml:space="preserve"> </v>
      </c>
      <c r="BG270" s="108" t="str">
        <f>IF(SUM(COUNTIFS('Planificación 2026-1'!F:F,"SUNAMPE",'Planificación 2026-1'!W:W,C270,'Planificación 2026-1'!H:H,"T4"))&gt;0,"P55"," ")</f>
        <v xml:space="preserve"> </v>
      </c>
      <c r="BH270" s="108" t="str">
        <f>IF(SUM(COUNTIFS('Planificación 2026-1'!F:F,"HUAURA",'Planificación 2026-1'!W:W,C270,'Planificación 2026-1'!H:H,"AF"))&gt;0," P01"," ")</f>
        <v xml:space="preserve"> </v>
      </c>
      <c r="BI270" s="108" t="str">
        <f>IF(SUM(COUNTIFS('Planificación 2026-1'!F:F,"HUAURA",'Planificación 2026-1'!W:W,C270,'Planificación 2026-1'!H:H,"EN"))&gt;0,"P02"," ")</f>
        <v xml:space="preserve"> </v>
      </c>
      <c r="BJ270" s="108" t="str">
        <f>IF(SUM(COUNTIFS('Planificación 2026-1'!F:F,"HUAURA",'Planificación 2026-1'!W:W,C270,'Planificación 2026-1'!H:H,"IS"))&gt;0,"P03"," ")</f>
        <v xml:space="preserve"> </v>
      </c>
      <c r="BK270" s="108" t="str">
        <f>IF(SUM(COUNTIFS('Planificación 2026-1'!F:F,"HUAURA",'Planificación 2026-1'!W:W,C270,'Planificación 2026-1'!H:H,"PS"))&gt;0,"P04"," ")</f>
        <v xml:space="preserve"> </v>
      </c>
      <c r="BL270" s="108"/>
      <c r="BM270" s="108" t="str">
        <f>IF(SUM(COUNTIFS('Planificación 2026-1'!F:F,"HUAURA",'Planificación 2026-1'!W:W,C270,'Planificación 2026-1'!H:H,"IN"))&gt;0,"P06"," ")</f>
        <v xml:space="preserve"> </v>
      </c>
      <c r="BN270" s="108" t="str">
        <f>IF(SUM(COUNTIFS('Planificación 2026-1'!F:F,"HUAURA",'Planificación 2026-1'!W:W,C270,'Planificación 2026-1'!H:H,"CA"))&gt;0,"P07"," ")</f>
        <v xml:space="preserve"> </v>
      </c>
      <c r="BO270" s="108" t="str">
        <f>IF(SUM(COUNTIFS('Planificación 2026-1'!F:F,"HUAURA",'Planificación 2026-1'!W:W,C270,'Planificación 2026-1'!H:H,"DE"))&gt;0,"P08"," ")</f>
        <v xml:space="preserve"> </v>
      </c>
      <c r="BP270" s="108" t="str">
        <f>IF(SUM(COUNTIFS('Planificación 2026-1'!F:F,"HUAURA",'Planificación 2026-1'!W:W,C270,'Planificación 2026-1'!H:H,"OB"))&gt;0,"P09"," ")</f>
        <v xml:space="preserve"> </v>
      </c>
      <c r="BQ270" s="108" t="str">
        <f>IF(SUM(COUNTIFS('Planificación 2026-1'!F:F,"HUAURA",'Planificación 2026-1'!W:W,C270,'Planificación 2026-1'!H:H,"MH"))&gt;0,"P31"," ")</f>
        <v xml:space="preserve"> </v>
      </c>
      <c r="BR270" s="108" t="str">
        <f>IF(SUM(COUNTIFS('Planificación 2026-1'!F:F,"HUAURA",'Planificación 2026-1'!W:W,C270,'Planificación 2026-1'!H:H,"IC"))&gt;0,"P32"," ")</f>
        <v xml:space="preserve"> </v>
      </c>
      <c r="BS270" s="108" t="str">
        <f>IF(SUM(COUNTIFS('Planificación 2026-1'!F:F,"HUAURA",'Planificación 2026-1'!W:W,C270,'Planificación 2026-1'!H:H,"AR"))&gt;0,"P34"," ")</f>
        <v xml:space="preserve"> </v>
      </c>
      <c r="BT270" s="108" t="str">
        <f>IF(SUM(COUNTIFS('Planificación 2026-1'!F:F,"HUAURA",'Planificación 2026-1'!W:W,C270,'Planificación 2026-1'!H:H,"T1"))&gt;0,"P35"," ")</f>
        <v xml:space="preserve"> </v>
      </c>
      <c r="BU270" s="108" t="str">
        <f>IF(SUM(COUNTIFS('Planificación 2026-1'!F:F,"HUAURA",'Planificación 2026-1'!W:W,C270,'Planificación 2026-1'!H:H,"T3"))&gt;0,"P36"," ")</f>
        <v xml:space="preserve"> </v>
      </c>
      <c r="BV270" s="108" t="str">
        <f>IF(SUM(COUNTIFS('Planificación 2026-1'!F:F,"HUAURA",'Planificación 2026-1'!W:W,C270,'Planificación 2026-1'!H:H,"T2"))&gt;0,"P37"," ")</f>
        <v xml:space="preserve"> </v>
      </c>
      <c r="BW270" s="108" t="str">
        <f>IF(SUM(COUNTIFS('Planificación 2026-1'!F:F,"HUAURA",'Planificación 2026-1'!W:W,C270,'Planificación 2026-1'!H:H,"AE"))&gt;0,"P38"," ")</f>
        <v>P38</v>
      </c>
      <c r="BX270" s="108" t="str">
        <f>IF(SUM(COUNTIFS('Planificación 2026-1'!F:F,"HUAURA",'Planificación 2026-1'!W:W,C270,'Planificación 2026-1'!H:H,"T4"))&gt;0,"P55"," ")</f>
        <v xml:space="preserve"> </v>
      </c>
      <c r="BY270" s="109">
        <f>SUMIFS('Planificación 2026-1'!R:R,'Planificación 2026-1'!W:W,C270,'Planificación 2026-1'!H:H,"AF",'Planificación 2026-1'!I:I,"&gt;2")</f>
        <v>0</v>
      </c>
      <c r="BZ270" s="109">
        <f>SUMIFS('Planificación 2026-1'!R:R,'Planificación 2026-1'!W:W,C270,'Planificación 2026-1'!H:H,"EN",'Planificación 2026-1'!I:I,"&gt;2")</f>
        <v>0</v>
      </c>
      <c r="CA270" s="109">
        <f>SUMIFS('Planificación 2026-1'!R:R,'Planificación 2026-1'!W:W,C270,'Planificación 2026-1'!H:H,"IS",'Planificación 2026-1'!I:I,"&gt;2")</f>
        <v>0</v>
      </c>
      <c r="CB270" s="109">
        <f>SUMIFS('Planificación 2026-1'!R:R,'Planificación 2026-1'!W:W,C270,'Planificación 2026-1'!H:H,"PS",'Planificación 2026-1'!I:I,"&gt;2")</f>
        <v>0</v>
      </c>
      <c r="CC270" s="109">
        <f>SUMIFS('Planificación 2026-1'!R:R,'Planificación 2026-1'!W:W,C270,'Planificación 2026-1'!H:H,"IN",'Planificación 2026-1'!I:I,"&gt;2")</f>
        <v>0</v>
      </c>
      <c r="CD270" s="109">
        <f>SUMIFS('Planificación 2026-1'!R:R,'Planificación 2026-1'!W:W,C270,'Planificación 2026-1'!H:H,"CA",'Planificación 2026-1'!I:I,"&gt;2")</f>
        <v>0</v>
      </c>
      <c r="CE270" s="109">
        <f>SUMIFS('Planificación 2026-1'!R:R,'Planificación 2026-1'!W:W,C270,'Planificación 2026-1'!H:H,"DE",'Planificación 2026-1'!I:I,"&gt;2")</f>
        <v>0</v>
      </c>
      <c r="CF270" s="109">
        <f>SUMIFS('Planificación 2026-1'!R:R,'Planificación 2026-1'!W:W,C270,'Planificación 2026-1'!H:H,"OB",'Planificación 2026-1'!I:I,"&gt;2")</f>
        <v>0</v>
      </c>
      <c r="CG270" s="109">
        <f>SUMIFS('Planificación 2026-1'!R:R,'Planificación 2026-1'!W:W,C270,'Planificación 2026-1'!H:H,"MH",'Planificación 2026-1'!I:I,"&gt;2")</f>
        <v>0</v>
      </c>
      <c r="CH270" s="109">
        <f>SUMIFS('Planificación 2026-1'!R:R,'Planificación 2026-1'!W:W,C270,'Planificación 2026-1'!H:H,"IC",'Planificación 2026-1'!I:I,"&gt;2")</f>
        <v>0</v>
      </c>
      <c r="CI270" s="109">
        <f>SUMIFS('Planificación 2026-1'!R:R,'Planificación 2026-1'!W:W,C270,'Planificación 2026-1'!H:H,"AR",'Planificación 2026-1'!I:I,"&gt;2")</f>
        <v>0</v>
      </c>
      <c r="CJ270" s="109">
        <f>SUMIFS('Planificación 2026-1'!R:R,'Planificación 2026-1'!W:W,C270,'Planificación 2026-1'!H:H,"T1",'Planificación 2026-1'!I:I,"&gt;2")</f>
        <v>0</v>
      </c>
      <c r="CK270" s="109">
        <f>SUMIFS('Planificación 2026-1'!R:R,'Planificación 2026-1'!W:W,C270,'Planificación 2026-1'!H:H,"T3",'Planificación 2026-1'!I:I,"&gt;2")</f>
        <v>0</v>
      </c>
      <c r="CL270" s="109">
        <f>SUMIFS('Planificación 2026-1'!R:R,'Planificación 2026-1'!W:W,C270,'Planificación 2026-1'!H:H,"T2",'Planificación 2026-1'!I:I,"&gt;2")</f>
        <v>0</v>
      </c>
      <c r="CM270" s="109">
        <f>SUMIFS('Planificación 2026-1'!R:R,'Planificación 2026-1'!W:W,C270,'Planificación 2026-1'!H:H,"AE",'Planificación 2026-1'!I:I,"&gt;2")</f>
        <v>0</v>
      </c>
      <c r="CN270" s="109">
        <f>SUMIFS('Planificación 2026-1'!R:R,'Planificación 2026-1'!W:W,C270,'Planificación 2026-1'!H:H,"T4",'Planificación 2026-1'!I:I,"&gt;2")</f>
        <v>0</v>
      </c>
      <c r="CO270" s="109">
        <f>SUMIFS('Planificación 2026-1'!R:R,'Planificación 2026-1'!W:W,C270,'Planificación 2026-1'!H:H,"AF",'Planificación 2026-1'!I:I,"&lt;3")</f>
        <v>0</v>
      </c>
      <c r="CP270" s="109">
        <f>SUMIFS('Planificación 2026-1'!R:R,'Planificación 2026-1'!W:W,C270,'Planificación 2026-1'!H:H,"EN",'Planificación 2026-1'!I:I,"&lt;3")</f>
        <v>0</v>
      </c>
      <c r="CQ270" s="109">
        <f>SUMIFS('Planificación 2026-1'!R:R,'Planificación 2026-1'!W:W,C270,'Planificación 2026-1'!H:H,"IS",'Planificación 2026-1'!I:I,"&lt;3")</f>
        <v>0</v>
      </c>
      <c r="CR270" s="109">
        <f>SUMIFS('Planificación 2026-1'!R:R,'Planificación 2026-1'!W:W,C270,'Planificación 2026-1'!H:H,"PS",'Planificación 2026-1'!I:I,"&lt;3")</f>
        <v>0</v>
      </c>
      <c r="CS270" s="109">
        <f>SUMIFS('Planificación 2026-1'!R:R,'Planificación 2026-1'!W:W,C270,'Planificación 2026-1'!H:H,"IN",'Planificación 2026-1'!I:I,"&lt;3")</f>
        <v>0</v>
      </c>
      <c r="CT270" s="109">
        <f>SUMIFS('Planificación 2026-1'!R:R,'Planificación 2026-1'!W:W,C270,'Planificación 2026-1'!H:H,"CA",'Planificación 2026-1'!I:I,"&lt;3")</f>
        <v>0</v>
      </c>
      <c r="CU270" s="109">
        <f>SUMIFS('Planificación 2026-1'!R:R,'Planificación 2026-1'!W:W,C270,'Planificación 2026-1'!H:H,"DE",'Planificación 2026-1'!I:I,"&lt;3")</f>
        <v>0</v>
      </c>
      <c r="CV270" s="109">
        <f>SUMIFS('Planificación 2026-1'!R:R,'Planificación 2026-1'!W:W,C270,'Planificación 2026-1'!H:H,"OB",'Planificación 2026-1'!I:I,"&lt;3")</f>
        <v>0</v>
      </c>
      <c r="CW270" s="109">
        <f>SUMIFS('Planificación 2026-1'!R:R,'Planificación 2026-1'!W:W,C270,'Planificación 2026-1'!H:H,"MH",'Planificación 2026-1'!I:I,"&lt;3")</f>
        <v>0</v>
      </c>
      <c r="CX270" s="109">
        <f>SUMIFS('Planificación 2026-1'!R:R,'Planificación 2026-1'!W:W,C270,'Planificación 2026-1'!H:H,"IC",'Planificación 2026-1'!I:I,"&lt;3")</f>
        <v>0</v>
      </c>
      <c r="CY270" s="109">
        <f>SUMIFS('Planificación 2026-1'!R:R,'Planificación 2026-1'!W:W,C270,'Planificación 2026-1'!H:H,"AR",'Planificación 2026-1'!I:I,"&lt;3")</f>
        <v>0</v>
      </c>
      <c r="CZ270" s="109">
        <f>SUMIFS('Planificación 2026-1'!R:R,'Planificación 2026-1'!W:W,C270,'Planificación 2026-1'!H:H,"T1",'Planificación 2026-1'!I:I,"&lt;3")</f>
        <v>0</v>
      </c>
      <c r="DA270" s="109">
        <f>SUMIFS('Planificación 2026-1'!R:R,'Planificación 2026-1'!W:W,C270,'Planificación 2026-1'!H:H,"T3",'Planificación 2026-1'!I:I,"&lt;3")</f>
        <v>0</v>
      </c>
      <c r="DB270" s="109">
        <f>SUMIFS('Planificación 2026-1'!R:R,'Planificación 2026-1'!W:W,C270,'Planificación 2026-1'!H:H,"T2",'Planificación 2026-1'!I:I,"&lt;3")</f>
        <v>0</v>
      </c>
      <c r="DC270" s="109">
        <f>SUMIFS('Planificación 2026-1'!R:R,'Planificación 2026-1'!W:W,C270,'Planificación 2026-1'!H:H,"AE",'Planificación 2026-1'!I:I,"&lt;3")</f>
        <v>10</v>
      </c>
      <c r="DD270" s="109">
        <f>SUMIFS('Planificación 2026-1'!R:R,'Planificación 2026-1'!W:W,C270,'Planificación 2026-1'!H:H,"T4",'Planificación 2026-1'!I:I,"&lt;3")</f>
        <v>0</v>
      </c>
      <c r="DE270" s="108" t="str">
        <f t="shared" si="45"/>
        <v/>
      </c>
      <c r="DF270" s="41">
        <f>IF(C270="","",SUMIFS('Planificación 2026-1'!R:R,'Planificación 2026-1'!W:W,C270,'Planificación 2026-1'!F:F,"PRINCIPAL",'Planificación 2026-1'!X:X,"VIRTUAL"))</f>
        <v>0</v>
      </c>
      <c r="DG270" s="41">
        <f>IF(C270="","",SUMIFS('Planificación 2026-1'!R:R,'Planificación 2026-1'!W:W,C270,'Planificación 2026-1'!F:F,"PRINCIPAL",'Planificación 2026-1'!X:X,"PRESENCIAL"))</f>
        <v>0</v>
      </c>
      <c r="DH270" s="41">
        <f>IF(C270="","",SUMIFS('Planificación 2026-1'!R:R,'Planificación 2026-1'!W:W,C270,'Planificación 2026-1'!F:F,"PRINCIPAL",'Planificación 2026-1'!X:X,"HIBRIDO PRESENCIAL"))</f>
        <v>0</v>
      </c>
      <c r="DI270" s="108" t="str">
        <f t="shared" si="46"/>
        <v/>
      </c>
      <c r="DJ270" s="108">
        <f>IF(C270="","",SUMIFS('Planificación 2026-1'!R:R,'Planificación 2026-1'!W:W,C270,'Planificación 2026-1'!F:F,"FILIAL",'Planificación 2026-1'!X:X,"VIRTUAL"))</f>
        <v>0</v>
      </c>
      <c r="DK270" s="110">
        <f>IF(C270="","",SUMIFS('Planificación 2026-1'!R:R,'Planificación 2026-1'!W:W,C270,'Planificación 2026-1'!F:F,"FILIAL",'Planificación 2026-1'!X:X,"PRESENCIAL"))</f>
        <v>0</v>
      </c>
      <c r="DL270" s="61">
        <f>IF(C270="","",SUMIFS('Planificación 2026-1'!R:R,'Planificación 2026-1'!W:W,C270,'Planificación 2026-1'!F:F,"FILIAL",'Planificación 2026-1'!X:X,"HIBRIDO PRESENCIAL"))</f>
        <v>0</v>
      </c>
      <c r="DM270" s="111" t="str">
        <f t="shared" si="47"/>
        <v/>
      </c>
      <c r="DN270" s="108">
        <f>IF(C270="","",SUMIFS('Planificación 2026-1'!R:R,'Planificación 2026-1'!W:W,C270,'Planificación 2026-1'!F:F,"SUNAMPE",'Planificación 2026-1'!X:X,"VIRTUAL"))</f>
        <v>0</v>
      </c>
      <c r="DO270" s="61">
        <f>IF(C270="","",SUMIFS('Planificación 2026-1'!R:R,'Planificación 2026-1'!W:W,C270,'Planificación 2026-1'!F:F,"SUNAMPE",'Planificación 2026-1'!X:X,"PRESENCIAL"))</f>
        <v>0</v>
      </c>
      <c r="DP270" s="111" t="str">
        <f t="shared" si="48"/>
        <v>P38</v>
      </c>
      <c r="DQ270" s="108">
        <f>IF(C270="","",SUMIFS('Planificación 2026-1'!R:R,'Planificación 2026-1'!W:W,C270,'Planificación 2026-1'!F:F,"HUAURA",'Planificación 2026-1'!X:X,"VIRTUAL"))</f>
        <v>0</v>
      </c>
      <c r="DR270" s="61">
        <f>IF(C270="","",SUMIFS('Planificación 2026-1'!R:R,'Planificación 2026-1'!W:W,C270,'Planificación 2026-1'!F:F,"HUAURA",'Planificación 2026-1'!X:X,"PRESENCIAL"))</f>
        <v>0</v>
      </c>
      <c r="DS270" s="76">
        <f>SUMIFS('Planificación 2026-1'!R:R,'Planificación 2026-1'!W:W,C270,'Planificación 2026-1'!F:F,"PRINCIPAL",'Planificación 2026-1'!X:X,"VIRTUAL",'Planificación 2026-1'!I:I,"&gt;2")</f>
        <v>0</v>
      </c>
      <c r="DT270" s="76">
        <f>SUMIFS('Planificación 2026-1'!R:R,'Planificación 2026-1'!W:W,C270,'Planificación 2026-1'!F:F,"PRINCIPAL",'Planificación 2026-1'!X:X,"&lt;&gt;VIRTUAL",'Planificación 2026-1'!I:I,"&gt;2")</f>
        <v>0</v>
      </c>
      <c r="DU270" s="76">
        <f>SUMIFS('Planificación 2026-1'!R:R,'Planificación 2026-1'!W:W,C270,'Planificación 2026-1'!F:F,"SUNAMPE",'Planificación 2026-1'!X:X,"VIRTUAL",'Planificación 2026-1'!I:I,"&gt;2")</f>
        <v>0</v>
      </c>
      <c r="DV270" s="76">
        <f>SUMIFS('Planificación 2026-1'!R:R,'Planificación 2026-1'!W:W,C270,'Planificación 2026-1'!F:F,"SUNAMPE",'Planificación 2026-1'!X:X,"&lt;&gt;VIRTUAL",'Planificación 2026-1'!I:I,"&gt;2")</f>
        <v>0</v>
      </c>
      <c r="DW270" s="76">
        <f>SUMIFS('Planificación 2026-1'!R:R,'Planificación 2026-1'!W:W,C270,'Planificación 2026-1'!F:F,"FILIAL",'Planificación 2026-1'!X:X,"VIRTUAL",'Planificación 2026-1'!I:I,"&gt;2")</f>
        <v>0</v>
      </c>
      <c r="DX270" s="76">
        <f>SUMIFS('Planificación 2026-1'!R:R,'Planificación 2026-1'!W:W,C270,'Planificación 2026-1'!F:F,"FILIAL",'Planificación 2026-1'!X:X,"&lt;&gt;VIRTUAL",'Planificación 2026-1'!I:I,"&gt;2")</f>
        <v>0</v>
      </c>
      <c r="DY270" s="76">
        <f>SUMIFS('Planificación 2026-1'!R:R,'Planificación 2026-1'!W:W,C270,'Planificación 2026-1'!F:F,"PORUMA",'Planificación 2026-1'!X:X,"VIRTUAL",'Planificación 2026-1'!I:I,"&gt;2")</f>
        <v>0</v>
      </c>
      <c r="DZ270" s="76">
        <f>SUMIFS('Planificación 2026-1'!R:R,'Planificación 2026-1'!W:W,C270,'Planificación 2026-1'!F:F,"PORUMA",'Planificación 2026-1'!X:X,"&lt;&gt;VIRTUAL",'Planificación 2026-1'!I:I,"&gt;2")</f>
        <v>0</v>
      </c>
      <c r="EA270" s="76">
        <f>SUMIFS('Planificación 2026-1'!R:R,'Planificación 2026-1'!W:W,C270,'Planificación 2026-1'!F:F,"HUAURA",'Planificación 2026-1'!X:X,"VIRTUAL",'Planificación 2026-1'!I:I,"&gt;2")</f>
        <v>0</v>
      </c>
      <c r="EB270" s="76">
        <f>SUMIFS('Planificación 2026-1'!R:R,'Planificación 2026-1'!W:W,C270,'Planificación 2026-1'!F:F,"HUAURA",'Planificación 2026-1'!X:X,"&lt;&gt;VIRTUAL",'Planificación 2026-1'!I:I,"&gt;2")</f>
        <v>0</v>
      </c>
      <c r="EC270" s="76">
        <f>SUMIFS('Planificación 2026-1'!R:R,'Planificación 2026-1'!W:W,C270,'Planificación 2026-1'!F:F,"PRINCIPAL",'Planificación 2026-1'!X:X,"VIRTUAL",'Planificación 2026-1'!I:I,"&lt;3")</f>
        <v>0</v>
      </c>
      <c r="ED270" s="76">
        <f>SUMIFS('Planificación 2026-1'!R:R,'Planificación 2026-1'!W:W,C270,'Planificación 2026-1'!F:F,"PRINCIPAL",'Planificación 2026-1'!X:X,"&lt;&gt;VIRTUAL",'Planificación 2026-1'!I:I,"&lt;3")</f>
        <v>0</v>
      </c>
      <c r="EE270" s="76">
        <f>SUMIFS('Planificación 2026-1'!R:R,'Planificación 2026-1'!W:W,C270,'Planificación 2026-1'!F:F,"SUNAMPE",'Planificación 2026-1'!X:X,"VIRTUAL",'Planificación 2026-1'!I:I,"&lt;3")</f>
        <v>0</v>
      </c>
      <c r="EF270" s="76">
        <f>SUMIFS('Planificación 2026-1'!R:R,'Planificación 2026-1'!W:W,C270,'Planificación 2026-1'!F:F,"SUNAMPE",'Planificación 2026-1'!X:X,"&lt;&gt;VIRTUAL",'Planificación 2026-1'!I:I,"&lt;3")</f>
        <v>0</v>
      </c>
      <c r="EG270" s="76">
        <f>SUMIFS('Planificación 2026-1'!R:R,'Planificación 2026-1'!W:W,C270,'Planificación 2026-1'!F:F,"FILIAL",'Planificación 2026-1'!X:X,"VIRTUAL",'Planificación 2026-1'!I:I,"&lt;3")</f>
        <v>0</v>
      </c>
      <c r="EH270" s="76">
        <f>SUMIFS('Planificación 2026-1'!R:R,'Planificación 2026-1'!W:W,C270,'Planificación 2026-1'!F:F,"FILIAL",'Planificación 2026-1'!X:X,"&lt;&gt;VIRTUAL",'Planificación 2026-1'!I:I,"&lt;3")</f>
        <v>0</v>
      </c>
      <c r="EI270" s="76">
        <f>SUMIFS('Planificación 2026-1'!R:R,'Planificación 2026-1'!W:W,C270,'Planificación 2026-1'!F:F,"PORUMA",'Planificación 2026-1'!X:X,"VIRTUAL",'Planificación 2026-1'!I:I,"&lt;3")</f>
        <v>0</v>
      </c>
      <c r="EJ270" s="76">
        <f>SUMIFS('Planificación 2026-1'!R:R,'Planificación 2026-1'!W:W,C270,'Planificación 2026-1'!F:F,"PORUMA",'Planificación 2026-1'!X:X,"&lt;&gt;VIRTUAL",'Planificación 2026-1'!I:I,"&lt;3")</f>
        <v>0</v>
      </c>
      <c r="EK270" s="76">
        <f>SUMIFS('Planificación 2026-1'!R:R,'Planificación 2026-1'!W:W,C270,'Planificación 2026-1'!F:F,"HUAURA",'Planificación 2026-1'!X:X,"VIRTUAL",'Planificación 2026-1'!I:I,"&lt;3")</f>
        <v>0</v>
      </c>
      <c r="EL270" s="76">
        <f>SUMIFS('Planificación 2026-1'!R:R,'Planificación 2026-1'!W:W,C270,'Planificación 2026-1'!F:F,"HUAURA",'Planificación 2026-1'!X:X,"&lt;&gt;VIRTUAL",'Planificación 2026-1'!I:I,"&lt;3")</f>
        <v>10</v>
      </c>
      <c r="EM270" s="76"/>
      <c r="EN270" s="76">
        <f t="shared" si="41"/>
        <v>0</v>
      </c>
      <c r="EO270" s="76">
        <f t="shared" si="42"/>
        <v>10</v>
      </c>
      <c r="EP270" s="76" t="b">
        <f t="shared" si="43"/>
        <v>1</v>
      </c>
      <c r="EQ270" s="76" t="str">
        <f t="shared" si="44"/>
        <v/>
      </c>
      <c r="ER270" s="76" t="str">
        <f t="shared" si="49"/>
        <v>PRESENCIAL</v>
      </c>
    </row>
    <row r="271" spans="1:148" hidden="1">
      <c r="A271" s="83"/>
      <c r="B271" s="119">
        <v>268</v>
      </c>
      <c r="C271" s="115" t="s">
        <v>444</v>
      </c>
      <c r="D271" s="112">
        <f>SUMIF('Planificación 2026-1'!W:W,C271,'Planificación 2026-1'!R:R)</f>
        <v>0</v>
      </c>
      <c r="E271" s="114" t="s">
        <v>173</v>
      </c>
      <c r="F271" s="115" t="s">
        <v>171</v>
      </c>
      <c r="G271" s="115" t="s">
        <v>153</v>
      </c>
      <c r="H271" s="115" t="s">
        <v>124</v>
      </c>
      <c r="I271" s="107" t="str">
        <f>IF(SUM(COUNTIFS('Planificación 2026-1'!F:F,"PRINCIPAL",'Planificación 2026-1'!W:W,C271,'Planificación 2026-1'!H:H,"AF"))&gt;0,"P01"," ")</f>
        <v xml:space="preserve"> </v>
      </c>
      <c r="J271" s="108" t="str">
        <f>IF(SUM(COUNTIFS('Planificación 2026-1'!F:F,"PRINCIPAL",'Planificación 2026-1'!W:W,C271,'Planificación 2026-1'!H:H,"EN"))&gt;0,"P02"," ")</f>
        <v xml:space="preserve"> </v>
      </c>
      <c r="K271" s="108" t="str">
        <f>IF(SUM(COUNTIFS('Planificación 2026-1'!F:F,"PRINCIPAL",'Planificación 2026-1'!W:W,C271,'Planificación 2026-1'!H:H,"IS"))&gt;0,"P03"," ")</f>
        <v xml:space="preserve"> </v>
      </c>
      <c r="L271" s="108" t="str">
        <f>IF(SUM(COUNTIFS('Planificación 2026-1'!F:F,"PRINCIPAL",'Planificación 2026-1'!W:W,C271,'Planificación 2026-1'!H:H,"PS"))&gt;0,"P04"," ")</f>
        <v xml:space="preserve"> </v>
      </c>
      <c r="M271" s="108"/>
      <c r="N271" s="108" t="str">
        <f>IF(SUM(COUNTIFS('Planificación 2026-1'!F:F,"PRINCIPAL",'Planificación 2026-1'!W:W,C271,'Planificación 2026-1'!H:H,"IN"))&gt;0,"P06"," ")</f>
        <v xml:space="preserve"> </v>
      </c>
      <c r="O271" s="108" t="str">
        <f>IF(SUM(COUNTIFS('Planificación 2026-1'!F:F,"PRINCIPAL",'Planificación 2026-1'!W:W,C271,'Planificación 2026-1'!H:H,"CA"))&gt;0,"P07"," ")</f>
        <v xml:space="preserve"> </v>
      </c>
      <c r="P271" s="108" t="str">
        <f>IF(SUM(COUNTIFS('Planificación 2026-1'!F:F,"PRINCIPAL",'Planificación 2026-1'!W:W,C271,'Planificación 2026-1'!H:H,"DE"))&gt;0,"P08"," ")</f>
        <v xml:space="preserve"> </v>
      </c>
      <c r="Q271" s="108" t="str">
        <f>IF(SUM(COUNTIFS('Planificación 2026-1'!F:F,"PRINCIPAL",'Planificación 2026-1'!W:W,C271,'Planificación 2026-1'!H:H,"OB"))&gt;0,"P09"," ")</f>
        <v xml:space="preserve"> </v>
      </c>
      <c r="R271" s="108" t="str">
        <f>IF(SUM(COUNTIFS('Planificación 2026-1'!F:F,"PRINCIPAL",'Planificación 2026-1'!W:W,C271,'Planificación 2026-1'!H:H,"MH"))&gt;0,"P31"," ")</f>
        <v xml:space="preserve"> </v>
      </c>
      <c r="S271" s="108" t="str">
        <f>IF(SUM(COUNTIFS('Planificación 2026-1'!F:F,"PRINCIPAL",'Planificación 2026-1'!W:W,C271,'Planificación 2026-1'!H:H,"IC"))&gt;0,"P32"," ")</f>
        <v xml:space="preserve"> </v>
      </c>
      <c r="T271" s="108" t="str">
        <f>IF(SUM(COUNTIFS('Planificación 2026-1'!F:F,"PRINCIPAL",'Planificación 2026-1'!W:W,C271,'Planificación 2026-1'!H:H,"AR"))&gt;0,"P34"," ")</f>
        <v xml:space="preserve"> </v>
      </c>
      <c r="U271" s="108" t="str">
        <f>IF(SUM(COUNTIFS('Planificación 2026-1'!F:F,"PRINCIPAL",'Planificación 2026-1'!W:W,C271,'Planificación 2026-1'!H:H,"T1"))&gt;0,"P35"," ")</f>
        <v xml:space="preserve"> </v>
      </c>
      <c r="V271" s="108" t="str">
        <f>IF(SUM(COUNTIFS('Planificación 2026-1'!F:F,"PRINCIPAL",'Planificación 2026-1'!W:W,C271,'Planificación 2026-1'!H:H,"T3"))&gt;0,"P36"," ")</f>
        <v xml:space="preserve"> </v>
      </c>
      <c r="W271" s="108" t="str">
        <f>IF(SUM(COUNTIFS('Planificación 2026-1'!F:F,"PRINCIPAL",'Planificación 2026-1'!W:W,C271,'Planificación 2026-1'!H:H,"T2"))&gt;0,"P37"," ")</f>
        <v xml:space="preserve"> </v>
      </c>
      <c r="X271" s="108" t="str">
        <f>IF(SUM(COUNTIFS('Planificación 2026-1'!F:F,"PRINCIPAL",'Planificación 2026-1'!W:W,C271,'Planificación 2026-1'!H:H,"AE"))&gt;0,"P38"," ")</f>
        <v xml:space="preserve"> </v>
      </c>
      <c r="Y271" s="108" t="str">
        <f>IF(SUM(COUNTIFS('Planificación 2026-1'!F:F,"PRINCIPAL",'Planificación 2026-1'!W:W,C271,'Planificación 2026-1'!H:H,"T4"))&gt;0,"P55"," ")</f>
        <v xml:space="preserve"> </v>
      </c>
      <c r="Z271" s="108" t="str">
        <f>IF(SUM(COUNTIFS('Planificación 2026-1'!F:F,"FILIAL",'Planificación 2026-1'!W:W,C271,'Planificación 2026-1'!H:H,"AF"))&gt;0," P01"," ")</f>
        <v xml:space="preserve"> </v>
      </c>
      <c r="AA271" s="108" t="str">
        <f>IF(SUM(COUNTIFS('Planificación 2026-1'!F:F,"FILIAL",'Planificación 2026-1'!W:W,C271,'Planificación 2026-1'!H:H,"EN"))&gt;0,"P02"," ")</f>
        <v xml:space="preserve"> </v>
      </c>
      <c r="AB271" s="108" t="str">
        <f>IF(SUM(COUNTIFS('Planificación 2026-1'!F:F,"FILIAL",'Planificación 2026-1'!W:W,C271,'Planificación 2026-1'!H:H,"IS"))&gt;0,"P03"," ")</f>
        <v xml:space="preserve"> </v>
      </c>
      <c r="AC271" s="108" t="str">
        <f>IF(SUM(COUNTIFS('Planificación 2026-1'!F:F,"FILIAL",'Planificación 2026-1'!W:W,C271,'Planificación 2026-1'!H:H,"PS"))&gt;0,"P04"," ")</f>
        <v xml:space="preserve"> </v>
      </c>
      <c r="AD271" s="108"/>
      <c r="AE271" s="108" t="str">
        <f>IF(SUM(COUNTIFS('Planificación 2026-1'!F:F,"FILIAL",'Planificación 2026-1'!W:W,C271,'Planificación 2026-1'!H:H,"IN"))&gt;0,"P06"," ")</f>
        <v xml:space="preserve"> </v>
      </c>
      <c r="AF271" s="108" t="str">
        <f>IF(SUM(COUNTIFS('Planificación 2026-1'!F:F,"FILIAL",'Planificación 2026-1'!W:W,C271,'Planificación 2026-1'!H:H,"CA"))&gt;0,"P07"," ")</f>
        <v xml:space="preserve"> </v>
      </c>
      <c r="AG271" s="108" t="str">
        <f>IF(SUM(COUNTIFS('Planificación 2026-1'!F:F,"FILIAL",'Planificación 2026-1'!W:W,C271,'Planificación 2026-1'!H:H,"DE"))&gt;0,"P08"," ")</f>
        <v xml:space="preserve"> </v>
      </c>
      <c r="AH271" s="108" t="str">
        <f>IF(SUM(COUNTIFS('Planificación 2026-1'!F:F,"FILIAL",'Planificación 2026-1'!W:W,C271,'Planificación 2026-1'!H:H,"OB"))&gt;0,"P09"," ")</f>
        <v xml:space="preserve"> </v>
      </c>
      <c r="AI271" s="108" t="str">
        <f>IF(SUM(COUNTIFS('Planificación 2026-1'!F:F,"FILIAL",'Planificación 2026-1'!W:W,C271,'Planificación 2026-1'!H:H,"MH"))&gt;0,"P31"," ")</f>
        <v xml:space="preserve"> </v>
      </c>
      <c r="AJ271" s="108" t="str">
        <f>IF(SUM(COUNTIFS('Planificación 2026-1'!F:F,"FILIAL",'Planificación 2026-1'!W:W,C271,'Planificación 2026-1'!H:H,"IC"))&gt;0,"P32"," ")</f>
        <v xml:space="preserve"> </v>
      </c>
      <c r="AK271" s="108" t="str">
        <f>IF(SUM(COUNTIFS('Planificación 2026-1'!F:F,"FILIAL",'Planificación 2026-1'!W:W,C271,'Planificación 2026-1'!H:H,"AR"))&gt;0,"P34"," ")</f>
        <v xml:space="preserve"> </v>
      </c>
      <c r="AL271" s="108" t="str">
        <f>IF(SUM(COUNTIFS('Planificación 2026-1'!F:F,"FILIAL",'Planificación 2026-1'!W:W,C271,'Planificación 2026-1'!H:H,"T1"))&gt;0,"P35"," ")</f>
        <v xml:space="preserve"> </v>
      </c>
      <c r="AM271" s="108" t="str">
        <f>IF(SUM(COUNTIFS('Planificación 2026-1'!F:F,"FILIAL",'Planificación 2026-1'!W:W,C271,'Planificación 2026-1'!H:H,"T3"))&gt;0,"P36"," ")</f>
        <v xml:space="preserve"> </v>
      </c>
      <c r="AN271" s="108" t="str">
        <f>IF(SUM(COUNTIFS('Planificación 2026-1'!F:F,"FILIAL",'Planificación 2026-1'!W:W,C271,'Planificación 2026-1'!H:H,"T2"))&gt;0,"P37"," ")</f>
        <v xml:space="preserve"> </v>
      </c>
      <c r="AO271" s="108" t="str">
        <f>IF(SUM(COUNTIFS('Planificación 2026-1'!F:F,"FILIAL",'Planificación 2026-1'!W:W,C271,'Planificación 2026-1'!H:H,"AE"))&gt;0,"P38"," ")</f>
        <v xml:space="preserve"> </v>
      </c>
      <c r="AP271" s="108" t="str">
        <f>IF(SUM(COUNTIFS('Planificación 2026-1'!F:F,"FILIAL",'Planificación 2026-1'!W:W,C271,'Planificación 2026-1'!H:H,"T4"))&gt;0,"P55"," ")</f>
        <v xml:space="preserve"> </v>
      </c>
      <c r="AQ271" s="108" t="str">
        <f>IF(SUM(COUNTIFS('Planificación 2026-1'!F:F,"SUNAMPE",'Planificación 2026-1'!W:W,C271,'Planificación 2026-1'!H:H,"AF"))&gt;0," P01"," ")</f>
        <v xml:space="preserve"> </v>
      </c>
      <c r="AR271" s="108" t="str">
        <f>IF(SUM(COUNTIFS('Planificación 2026-1'!F:F,"SUNAMPE",'Planificación 2026-1'!W:W,C271,'Planificación 2026-1'!H:H,"EN"))&gt;0,"P02"," ")</f>
        <v xml:space="preserve"> </v>
      </c>
      <c r="AS271" s="108" t="str">
        <f>IF(SUM(COUNTIFS('Planificación 2026-1'!F:F,"SUNAMPE",'Planificación 2026-1'!W:W,C271,'Planificación 2026-1'!H:H,"IS"))&gt;0,"P03"," ")</f>
        <v xml:space="preserve"> </v>
      </c>
      <c r="AT271" s="108" t="str">
        <f>IF(SUM(COUNTIFS('Planificación 2026-1'!F:F,"SUNAMPE",'Planificación 2026-1'!W:W,C271,'Planificación 2026-1'!H:H,"PS"))&gt;0,"P04"," ")</f>
        <v xml:space="preserve"> </v>
      </c>
      <c r="AU271" s="108"/>
      <c r="AV271" s="108" t="str">
        <f>IF(SUM(COUNTIFS('Planificación 2026-1'!F:F,"SUNAMPE",'Planificación 2026-1'!W:W,C271,'Planificación 2026-1'!H:H,"IN"))&gt;0,"P06"," ")</f>
        <v xml:space="preserve"> </v>
      </c>
      <c r="AW271" s="108" t="str">
        <f>IF(SUM(COUNTIFS('Planificación 2026-1'!F:F,"SUNAMPE",'Planificación 2026-1'!W:W,C271,'Planificación 2026-1'!H:H,"CA"))&gt;0,"P07"," ")</f>
        <v xml:space="preserve"> </v>
      </c>
      <c r="AX271" s="108" t="str">
        <f>IF(SUM(COUNTIFS('Planificación 2026-1'!F:F,"SUNAMPE",'Planificación 2026-1'!W:W,C271,'Planificación 2026-1'!H:H,"DE"))&gt;0,"P08"," ")</f>
        <v xml:space="preserve"> </v>
      </c>
      <c r="AY271" s="108" t="str">
        <f>IF(SUM(COUNTIFS('Planificación 2026-1'!F:F,"SUNAMPE",'Planificación 2026-1'!W:W,C271,'Planificación 2026-1'!H:H,"OB"))&gt;0,"P09"," ")</f>
        <v xml:space="preserve"> </v>
      </c>
      <c r="AZ271" s="108" t="str">
        <f>IF(SUM(COUNTIFS('Planificación 2026-1'!F:F,"SUNAMPE",'Planificación 2026-1'!W:W,C271,'Planificación 2026-1'!H:H,"MH"))&gt;0,"P31"," ")</f>
        <v xml:space="preserve"> </v>
      </c>
      <c r="BA271" s="108" t="str">
        <f>IF(SUM(COUNTIFS('Planificación 2026-1'!F:F,"SUNAMPE",'Planificación 2026-1'!W:W,C271,'Planificación 2026-1'!H:H,"IC"))&gt;0,"P32"," ")</f>
        <v xml:space="preserve"> </v>
      </c>
      <c r="BB271" s="108" t="str">
        <f>IF(SUM(COUNTIFS('Planificación 2026-1'!F:F,"SUNAMPE",'Planificación 2026-1'!W:W,C271,'Planificación 2026-1'!H:H,"AR"))&gt;0,"P34"," ")</f>
        <v xml:space="preserve"> </v>
      </c>
      <c r="BC271" s="108" t="str">
        <f>IF(SUM(COUNTIFS('Planificación 2026-1'!F:F,"SUNAMPE",'Planificación 2026-1'!W:W,C271,'Planificación 2026-1'!H:H,"T1"))&gt;0,"P35"," ")</f>
        <v xml:space="preserve"> </v>
      </c>
      <c r="BD271" s="108" t="str">
        <f>IF(SUM(COUNTIFS('Planificación 2026-1'!F:F,"SUNAMPE",'Planificación 2026-1'!W:W,C271,'Planificación 2026-1'!H:H,"T3"))&gt;0,"P36"," ")</f>
        <v xml:space="preserve"> </v>
      </c>
      <c r="BE271" s="108" t="str">
        <f>IF(SUM(COUNTIFS('Planificación 2026-1'!F:F,"SUNAMPE",'Planificación 2026-1'!W:W,C271,'Planificación 2026-1'!H:H,"T2"))&gt;0,"P37"," ")</f>
        <v xml:space="preserve"> </v>
      </c>
      <c r="BF271" s="108" t="str">
        <f>IF(SUM(COUNTIFS('Planificación 2026-1'!F:F,"SUNAMPE",'Planificación 2026-1'!W:W,C271,'Planificación 2026-1'!H:H,"AE"))&gt;0,"P38"," ")</f>
        <v xml:space="preserve"> </v>
      </c>
      <c r="BG271" s="108" t="str">
        <f>IF(SUM(COUNTIFS('Planificación 2026-1'!F:F,"SUNAMPE",'Planificación 2026-1'!W:W,C271,'Planificación 2026-1'!H:H,"T4"))&gt;0,"P55"," ")</f>
        <v xml:space="preserve"> </v>
      </c>
      <c r="BH271" s="108" t="str">
        <f>IF(SUM(COUNTIFS('Planificación 2026-1'!F:F,"HUAURA",'Planificación 2026-1'!W:W,C271,'Planificación 2026-1'!H:H,"AF"))&gt;0," P01"," ")</f>
        <v xml:space="preserve"> </v>
      </c>
      <c r="BI271" s="108" t="str">
        <f>IF(SUM(COUNTIFS('Planificación 2026-1'!F:F,"HUAURA",'Planificación 2026-1'!W:W,C271,'Planificación 2026-1'!H:H,"EN"))&gt;0,"P02"," ")</f>
        <v xml:space="preserve"> </v>
      </c>
      <c r="BJ271" s="108" t="str">
        <f>IF(SUM(COUNTIFS('Planificación 2026-1'!F:F,"HUAURA",'Planificación 2026-1'!W:W,C271,'Planificación 2026-1'!H:H,"IS"))&gt;0,"P03"," ")</f>
        <v xml:space="preserve"> </v>
      </c>
      <c r="BK271" s="108" t="str">
        <f>IF(SUM(COUNTIFS('Planificación 2026-1'!F:F,"HUAURA",'Planificación 2026-1'!W:W,C271,'Planificación 2026-1'!H:H,"PS"))&gt;0,"P04"," ")</f>
        <v xml:space="preserve"> </v>
      </c>
      <c r="BL271" s="108"/>
      <c r="BM271" s="108" t="str">
        <f>IF(SUM(COUNTIFS('Planificación 2026-1'!F:F,"HUAURA",'Planificación 2026-1'!W:W,C271,'Planificación 2026-1'!H:H,"IN"))&gt;0,"P06"," ")</f>
        <v xml:space="preserve"> </v>
      </c>
      <c r="BN271" s="108" t="str">
        <f>IF(SUM(COUNTIFS('Planificación 2026-1'!F:F,"HUAURA",'Planificación 2026-1'!W:W,C271,'Planificación 2026-1'!H:H,"CA"))&gt;0,"P07"," ")</f>
        <v xml:space="preserve"> </v>
      </c>
      <c r="BO271" s="108" t="str">
        <f>IF(SUM(COUNTIFS('Planificación 2026-1'!F:F,"HUAURA",'Planificación 2026-1'!W:W,C271,'Planificación 2026-1'!H:H,"DE"))&gt;0,"P08"," ")</f>
        <v xml:space="preserve"> </v>
      </c>
      <c r="BP271" s="108" t="str">
        <f>IF(SUM(COUNTIFS('Planificación 2026-1'!F:F,"HUAURA",'Planificación 2026-1'!W:W,C271,'Planificación 2026-1'!H:H,"OB"))&gt;0,"P09"," ")</f>
        <v xml:space="preserve"> </v>
      </c>
      <c r="BQ271" s="108" t="str">
        <f>IF(SUM(COUNTIFS('Planificación 2026-1'!F:F,"HUAURA",'Planificación 2026-1'!W:W,C271,'Planificación 2026-1'!H:H,"MH"))&gt;0,"P31"," ")</f>
        <v xml:space="preserve"> </v>
      </c>
      <c r="BR271" s="108" t="str">
        <f>IF(SUM(COUNTIFS('Planificación 2026-1'!F:F,"HUAURA",'Planificación 2026-1'!W:W,C271,'Planificación 2026-1'!H:H,"IC"))&gt;0,"P32"," ")</f>
        <v xml:space="preserve"> </v>
      </c>
      <c r="BS271" s="108" t="str">
        <f>IF(SUM(COUNTIFS('Planificación 2026-1'!F:F,"HUAURA",'Planificación 2026-1'!W:W,C271,'Planificación 2026-1'!H:H,"AR"))&gt;0,"P34"," ")</f>
        <v xml:space="preserve"> </v>
      </c>
      <c r="BT271" s="108" t="str">
        <f>IF(SUM(COUNTIFS('Planificación 2026-1'!F:F,"HUAURA",'Planificación 2026-1'!W:W,C271,'Planificación 2026-1'!H:H,"T1"))&gt;0,"P35"," ")</f>
        <v xml:space="preserve"> </v>
      </c>
      <c r="BU271" s="108" t="str">
        <f>IF(SUM(COUNTIFS('Planificación 2026-1'!F:F,"HUAURA",'Planificación 2026-1'!W:W,C271,'Planificación 2026-1'!H:H,"T3"))&gt;0,"P36"," ")</f>
        <v xml:space="preserve"> </v>
      </c>
      <c r="BV271" s="108" t="str">
        <f>IF(SUM(COUNTIFS('Planificación 2026-1'!F:F,"HUAURA",'Planificación 2026-1'!W:W,C271,'Planificación 2026-1'!H:H,"T2"))&gt;0,"P37"," ")</f>
        <v xml:space="preserve"> </v>
      </c>
      <c r="BW271" s="108" t="str">
        <f>IF(SUM(COUNTIFS('Planificación 2026-1'!F:F,"HUAURA",'Planificación 2026-1'!W:W,C271,'Planificación 2026-1'!H:H,"AE"))&gt;0,"P38"," ")</f>
        <v xml:space="preserve"> </v>
      </c>
      <c r="BX271" s="108" t="str">
        <f>IF(SUM(COUNTIFS('Planificación 2026-1'!F:F,"HUAURA",'Planificación 2026-1'!W:W,C271,'Planificación 2026-1'!H:H,"T4"))&gt;0,"P55"," ")</f>
        <v xml:space="preserve"> </v>
      </c>
      <c r="BY271" s="109">
        <f>SUMIFS('Planificación 2026-1'!R:R,'Planificación 2026-1'!W:W,C271,'Planificación 2026-1'!H:H,"AF",'Planificación 2026-1'!I:I,"&gt;2")</f>
        <v>0</v>
      </c>
      <c r="BZ271" s="109">
        <f>SUMIFS('Planificación 2026-1'!R:R,'Planificación 2026-1'!W:W,C271,'Planificación 2026-1'!H:H,"EN",'Planificación 2026-1'!I:I,"&gt;2")</f>
        <v>0</v>
      </c>
      <c r="CA271" s="109">
        <f>SUMIFS('Planificación 2026-1'!R:R,'Planificación 2026-1'!W:W,C271,'Planificación 2026-1'!H:H,"IS",'Planificación 2026-1'!I:I,"&gt;2")</f>
        <v>0</v>
      </c>
      <c r="CB271" s="109">
        <f>SUMIFS('Planificación 2026-1'!R:R,'Planificación 2026-1'!W:W,C271,'Planificación 2026-1'!H:H,"PS",'Planificación 2026-1'!I:I,"&gt;2")</f>
        <v>0</v>
      </c>
      <c r="CC271" s="109">
        <f>SUMIFS('Planificación 2026-1'!R:R,'Planificación 2026-1'!W:W,C271,'Planificación 2026-1'!H:H,"IN",'Planificación 2026-1'!I:I,"&gt;2")</f>
        <v>0</v>
      </c>
      <c r="CD271" s="109">
        <f>SUMIFS('Planificación 2026-1'!R:R,'Planificación 2026-1'!W:W,C271,'Planificación 2026-1'!H:H,"CA",'Planificación 2026-1'!I:I,"&gt;2")</f>
        <v>0</v>
      </c>
      <c r="CE271" s="109">
        <f>SUMIFS('Planificación 2026-1'!R:R,'Planificación 2026-1'!W:W,C271,'Planificación 2026-1'!H:H,"DE",'Planificación 2026-1'!I:I,"&gt;2")</f>
        <v>0</v>
      </c>
      <c r="CF271" s="109">
        <f>SUMIFS('Planificación 2026-1'!R:R,'Planificación 2026-1'!W:W,C271,'Planificación 2026-1'!H:H,"OB",'Planificación 2026-1'!I:I,"&gt;2")</f>
        <v>0</v>
      </c>
      <c r="CG271" s="109">
        <f>SUMIFS('Planificación 2026-1'!R:R,'Planificación 2026-1'!W:W,C271,'Planificación 2026-1'!H:H,"MH",'Planificación 2026-1'!I:I,"&gt;2")</f>
        <v>0</v>
      </c>
      <c r="CH271" s="109">
        <f>SUMIFS('Planificación 2026-1'!R:R,'Planificación 2026-1'!W:W,C271,'Planificación 2026-1'!H:H,"IC",'Planificación 2026-1'!I:I,"&gt;2")</f>
        <v>0</v>
      </c>
      <c r="CI271" s="109">
        <f>SUMIFS('Planificación 2026-1'!R:R,'Planificación 2026-1'!W:W,C271,'Planificación 2026-1'!H:H,"AR",'Planificación 2026-1'!I:I,"&gt;2")</f>
        <v>0</v>
      </c>
      <c r="CJ271" s="109">
        <f>SUMIFS('Planificación 2026-1'!R:R,'Planificación 2026-1'!W:W,C271,'Planificación 2026-1'!H:H,"T1",'Planificación 2026-1'!I:I,"&gt;2")</f>
        <v>0</v>
      </c>
      <c r="CK271" s="109">
        <f>SUMIFS('Planificación 2026-1'!R:R,'Planificación 2026-1'!W:W,C271,'Planificación 2026-1'!H:H,"T3",'Planificación 2026-1'!I:I,"&gt;2")</f>
        <v>0</v>
      </c>
      <c r="CL271" s="109">
        <f>SUMIFS('Planificación 2026-1'!R:R,'Planificación 2026-1'!W:W,C271,'Planificación 2026-1'!H:H,"T2",'Planificación 2026-1'!I:I,"&gt;2")</f>
        <v>0</v>
      </c>
      <c r="CM271" s="109">
        <f>SUMIFS('Planificación 2026-1'!R:R,'Planificación 2026-1'!W:W,C271,'Planificación 2026-1'!H:H,"AE",'Planificación 2026-1'!I:I,"&gt;2")</f>
        <v>0</v>
      </c>
      <c r="CN271" s="109">
        <f>SUMIFS('Planificación 2026-1'!R:R,'Planificación 2026-1'!W:W,C271,'Planificación 2026-1'!H:H,"T4",'Planificación 2026-1'!I:I,"&gt;2")</f>
        <v>0</v>
      </c>
      <c r="CO271" s="109">
        <f>SUMIFS('Planificación 2026-1'!R:R,'Planificación 2026-1'!W:W,C271,'Planificación 2026-1'!H:H,"AF",'Planificación 2026-1'!I:I,"&lt;3")</f>
        <v>0</v>
      </c>
      <c r="CP271" s="109">
        <f>SUMIFS('Planificación 2026-1'!R:R,'Planificación 2026-1'!W:W,C271,'Planificación 2026-1'!H:H,"EN",'Planificación 2026-1'!I:I,"&lt;3")</f>
        <v>0</v>
      </c>
      <c r="CQ271" s="109">
        <f>SUMIFS('Planificación 2026-1'!R:R,'Planificación 2026-1'!W:W,C271,'Planificación 2026-1'!H:H,"IS",'Planificación 2026-1'!I:I,"&lt;3")</f>
        <v>0</v>
      </c>
      <c r="CR271" s="109">
        <f>SUMIFS('Planificación 2026-1'!R:R,'Planificación 2026-1'!W:W,C271,'Planificación 2026-1'!H:H,"PS",'Planificación 2026-1'!I:I,"&lt;3")</f>
        <v>0</v>
      </c>
      <c r="CS271" s="109">
        <f>SUMIFS('Planificación 2026-1'!R:R,'Planificación 2026-1'!W:W,C271,'Planificación 2026-1'!H:H,"IN",'Planificación 2026-1'!I:I,"&lt;3")</f>
        <v>0</v>
      </c>
      <c r="CT271" s="109">
        <f>SUMIFS('Planificación 2026-1'!R:R,'Planificación 2026-1'!W:W,C271,'Planificación 2026-1'!H:H,"CA",'Planificación 2026-1'!I:I,"&lt;3")</f>
        <v>0</v>
      </c>
      <c r="CU271" s="109">
        <f>SUMIFS('Planificación 2026-1'!R:R,'Planificación 2026-1'!W:W,C271,'Planificación 2026-1'!H:H,"DE",'Planificación 2026-1'!I:I,"&lt;3")</f>
        <v>0</v>
      </c>
      <c r="CV271" s="109">
        <f>SUMIFS('Planificación 2026-1'!R:R,'Planificación 2026-1'!W:W,C271,'Planificación 2026-1'!H:H,"OB",'Planificación 2026-1'!I:I,"&lt;3")</f>
        <v>0</v>
      </c>
      <c r="CW271" s="109">
        <f>SUMIFS('Planificación 2026-1'!R:R,'Planificación 2026-1'!W:W,C271,'Planificación 2026-1'!H:H,"MH",'Planificación 2026-1'!I:I,"&lt;3")</f>
        <v>0</v>
      </c>
      <c r="CX271" s="109">
        <f>SUMIFS('Planificación 2026-1'!R:R,'Planificación 2026-1'!W:W,C271,'Planificación 2026-1'!H:H,"IC",'Planificación 2026-1'!I:I,"&lt;3")</f>
        <v>0</v>
      </c>
      <c r="CY271" s="109">
        <f>SUMIFS('Planificación 2026-1'!R:R,'Planificación 2026-1'!W:W,C271,'Planificación 2026-1'!H:H,"AR",'Planificación 2026-1'!I:I,"&lt;3")</f>
        <v>0</v>
      </c>
      <c r="CZ271" s="109">
        <f>SUMIFS('Planificación 2026-1'!R:R,'Planificación 2026-1'!W:W,C271,'Planificación 2026-1'!H:H,"T1",'Planificación 2026-1'!I:I,"&lt;3")</f>
        <v>0</v>
      </c>
      <c r="DA271" s="109">
        <f>SUMIFS('Planificación 2026-1'!R:R,'Planificación 2026-1'!W:W,C271,'Planificación 2026-1'!H:H,"T3",'Planificación 2026-1'!I:I,"&lt;3")</f>
        <v>0</v>
      </c>
      <c r="DB271" s="109">
        <f>SUMIFS('Planificación 2026-1'!R:R,'Planificación 2026-1'!W:W,C271,'Planificación 2026-1'!H:H,"T2",'Planificación 2026-1'!I:I,"&lt;3")</f>
        <v>0</v>
      </c>
      <c r="DC271" s="109">
        <f>SUMIFS('Planificación 2026-1'!R:R,'Planificación 2026-1'!W:W,C271,'Planificación 2026-1'!H:H,"AE",'Planificación 2026-1'!I:I,"&lt;3")</f>
        <v>0</v>
      </c>
      <c r="DD271" s="109">
        <f>SUMIFS('Planificación 2026-1'!R:R,'Planificación 2026-1'!W:W,C271,'Planificación 2026-1'!H:H,"T4",'Planificación 2026-1'!I:I,"&lt;3")</f>
        <v>0</v>
      </c>
      <c r="DE271" s="108" t="str">
        <f t="shared" si="45"/>
        <v/>
      </c>
      <c r="DF271" s="41">
        <f>IF(C271="","",SUMIFS('Planificación 2026-1'!R:R,'Planificación 2026-1'!W:W,C271,'Planificación 2026-1'!F:F,"PRINCIPAL",'Planificación 2026-1'!X:X,"VIRTUAL"))</f>
        <v>0</v>
      </c>
      <c r="DG271" s="41">
        <f>IF(C271="","",SUMIFS('Planificación 2026-1'!R:R,'Planificación 2026-1'!W:W,C271,'Planificación 2026-1'!F:F,"PRINCIPAL",'Planificación 2026-1'!X:X,"PRESENCIAL"))</f>
        <v>0</v>
      </c>
      <c r="DH271" s="41">
        <f>IF(C271="","",SUMIFS('Planificación 2026-1'!R:R,'Planificación 2026-1'!W:W,C271,'Planificación 2026-1'!F:F,"PRINCIPAL",'Planificación 2026-1'!X:X,"HIBRIDO PRESENCIAL"))</f>
        <v>0</v>
      </c>
      <c r="DI271" s="108" t="str">
        <f t="shared" si="46"/>
        <v/>
      </c>
      <c r="DJ271" s="108">
        <f>IF(C271="","",SUMIFS('Planificación 2026-1'!R:R,'Planificación 2026-1'!W:W,C271,'Planificación 2026-1'!F:F,"FILIAL",'Planificación 2026-1'!X:X,"VIRTUAL"))</f>
        <v>0</v>
      </c>
      <c r="DK271" s="110">
        <f>IF(C271="","",SUMIFS('Planificación 2026-1'!R:R,'Planificación 2026-1'!W:W,C271,'Planificación 2026-1'!F:F,"FILIAL",'Planificación 2026-1'!X:X,"PRESENCIAL"))</f>
        <v>0</v>
      </c>
      <c r="DL271" s="61">
        <f>IF(C271="","",SUMIFS('Planificación 2026-1'!R:R,'Planificación 2026-1'!W:W,C271,'Planificación 2026-1'!F:F,"FILIAL",'Planificación 2026-1'!X:X,"HIBRIDO PRESENCIAL"))</f>
        <v>0</v>
      </c>
      <c r="DM271" s="111" t="str">
        <f t="shared" si="47"/>
        <v/>
      </c>
      <c r="DN271" s="108">
        <f>IF(C271="","",SUMIFS('Planificación 2026-1'!R:R,'Planificación 2026-1'!W:W,C271,'Planificación 2026-1'!F:F,"SUNAMPE",'Planificación 2026-1'!X:X,"VIRTUAL"))</f>
        <v>0</v>
      </c>
      <c r="DO271" s="61">
        <f>IF(C271="","",SUMIFS('Planificación 2026-1'!R:R,'Planificación 2026-1'!W:W,C271,'Planificación 2026-1'!F:F,"SUNAMPE",'Planificación 2026-1'!X:X,"PRESENCIAL"))</f>
        <v>0</v>
      </c>
      <c r="DP271" s="111" t="str">
        <f t="shared" si="48"/>
        <v/>
      </c>
      <c r="DQ271" s="108">
        <f>IF(C271="","",SUMIFS('Planificación 2026-1'!R:R,'Planificación 2026-1'!W:W,C271,'Planificación 2026-1'!F:F,"HUAURA",'Planificación 2026-1'!X:X,"VIRTUAL"))</f>
        <v>0</v>
      </c>
      <c r="DR271" s="61">
        <f>IF(C271="","",SUMIFS('Planificación 2026-1'!R:R,'Planificación 2026-1'!W:W,C271,'Planificación 2026-1'!F:F,"HUAURA",'Planificación 2026-1'!X:X,"PRESENCIAL"))</f>
        <v>0</v>
      </c>
      <c r="DS271" s="76">
        <f>SUMIFS('Planificación 2026-1'!R:R,'Planificación 2026-1'!W:W,C271,'Planificación 2026-1'!F:F,"PRINCIPAL",'Planificación 2026-1'!X:X,"VIRTUAL",'Planificación 2026-1'!I:I,"&gt;2")</f>
        <v>0</v>
      </c>
      <c r="DT271" s="76">
        <f>SUMIFS('Planificación 2026-1'!R:R,'Planificación 2026-1'!W:W,C271,'Planificación 2026-1'!F:F,"PRINCIPAL",'Planificación 2026-1'!X:X,"&lt;&gt;VIRTUAL",'Planificación 2026-1'!I:I,"&gt;2")</f>
        <v>0</v>
      </c>
      <c r="DU271" s="76">
        <f>SUMIFS('Planificación 2026-1'!R:R,'Planificación 2026-1'!W:W,C271,'Planificación 2026-1'!F:F,"SUNAMPE",'Planificación 2026-1'!X:X,"VIRTUAL",'Planificación 2026-1'!I:I,"&gt;2")</f>
        <v>0</v>
      </c>
      <c r="DV271" s="76">
        <f>SUMIFS('Planificación 2026-1'!R:R,'Planificación 2026-1'!W:W,C271,'Planificación 2026-1'!F:F,"SUNAMPE",'Planificación 2026-1'!X:X,"&lt;&gt;VIRTUAL",'Planificación 2026-1'!I:I,"&gt;2")</f>
        <v>0</v>
      </c>
      <c r="DW271" s="76">
        <f>SUMIFS('Planificación 2026-1'!R:R,'Planificación 2026-1'!W:W,C271,'Planificación 2026-1'!F:F,"FILIAL",'Planificación 2026-1'!X:X,"VIRTUAL",'Planificación 2026-1'!I:I,"&gt;2")</f>
        <v>0</v>
      </c>
      <c r="DX271" s="76">
        <f>SUMIFS('Planificación 2026-1'!R:R,'Planificación 2026-1'!W:W,C271,'Planificación 2026-1'!F:F,"FILIAL",'Planificación 2026-1'!X:X,"&lt;&gt;VIRTUAL",'Planificación 2026-1'!I:I,"&gt;2")</f>
        <v>0</v>
      </c>
      <c r="DY271" s="76">
        <f>SUMIFS('Planificación 2026-1'!R:R,'Planificación 2026-1'!W:W,C271,'Planificación 2026-1'!F:F,"PORUMA",'Planificación 2026-1'!X:X,"VIRTUAL",'Planificación 2026-1'!I:I,"&gt;2")</f>
        <v>0</v>
      </c>
      <c r="DZ271" s="76">
        <f>SUMIFS('Planificación 2026-1'!R:R,'Planificación 2026-1'!W:W,C271,'Planificación 2026-1'!F:F,"PORUMA",'Planificación 2026-1'!X:X,"&lt;&gt;VIRTUAL",'Planificación 2026-1'!I:I,"&gt;2")</f>
        <v>0</v>
      </c>
      <c r="EA271" s="76">
        <f>SUMIFS('Planificación 2026-1'!R:R,'Planificación 2026-1'!W:W,C271,'Planificación 2026-1'!F:F,"HUAURA",'Planificación 2026-1'!X:X,"VIRTUAL",'Planificación 2026-1'!I:I,"&gt;2")</f>
        <v>0</v>
      </c>
      <c r="EB271" s="76">
        <f>SUMIFS('Planificación 2026-1'!R:R,'Planificación 2026-1'!W:W,C271,'Planificación 2026-1'!F:F,"HUAURA",'Planificación 2026-1'!X:X,"&lt;&gt;VIRTUAL",'Planificación 2026-1'!I:I,"&gt;2")</f>
        <v>0</v>
      </c>
      <c r="EC271" s="76">
        <f>SUMIFS('Planificación 2026-1'!R:R,'Planificación 2026-1'!W:W,C271,'Planificación 2026-1'!F:F,"PRINCIPAL",'Planificación 2026-1'!X:X,"VIRTUAL",'Planificación 2026-1'!I:I,"&lt;3")</f>
        <v>0</v>
      </c>
      <c r="ED271" s="76">
        <f>SUMIFS('Planificación 2026-1'!R:R,'Planificación 2026-1'!W:W,C271,'Planificación 2026-1'!F:F,"PRINCIPAL",'Planificación 2026-1'!X:X,"&lt;&gt;VIRTUAL",'Planificación 2026-1'!I:I,"&lt;3")</f>
        <v>0</v>
      </c>
      <c r="EE271" s="76">
        <f>SUMIFS('Planificación 2026-1'!R:R,'Planificación 2026-1'!W:W,C271,'Planificación 2026-1'!F:F,"SUNAMPE",'Planificación 2026-1'!X:X,"VIRTUAL",'Planificación 2026-1'!I:I,"&lt;3")</f>
        <v>0</v>
      </c>
      <c r="EF271" s="76">
        <f>SUMIFS('Planificación 2026-1'!R:R,'Planificación 2026-1'!W:W,C271,'Planificación 2026-1'!F:F,"SUNAMPE",'Planificación 2026-1'!X:X,"&lt;&gt;VIRTUAL",'Planificación 2026-1'!I:I,"&lt;3")</f>
        <v>0</v>
      </c>
      <c r="EG271" s="76">
        <f>SUMIFS('Planificación 2026-1'!R:R,'Planificación 2026-1'!W:W,C271,'Planificación 2026-1'!F:F,"FILIAL",'Planificación 2026-1'!X:X,"VIRTUAL",'Planificación 2026-1'!I:I,"&lt;3")</f>
        <v>0</v>
      </c>
      <c r="EH271" s="76">
        <f>SUMIFS('Planificación 2026-1'!R:R,'Planificación 2026-1'!W:W,C271,'Planificación 2026-1'!F:F,"FILIAL",'Planificación 2026-1'!X:X,"&lt;&gt;VIRTUAL",'Planificación 2026-1'!I:I,"&lt;3")</f>
        <v>0</v>
      </c>
      <c r="EI271" s="76">
        <f>SUMIFS('Planificación 2026-1'!R:R,'Planificación 2026-1'!W:W,C271,'Planificación 2026-1'!F:F,"PORUMA",'Planificación 2026-1'!X:X,"VIRTUAL",'Planificación 2026-1'!I:I,"&lt;3")</f>
        <v>0</v>
      </c>
      <c r="EJ271" s="76">
        <f>SUMIFS('Planificación 2026-1'!R:R,'Planificación 2026-1'!W:W,C271,'Planificación 2026-1'!F:F,"PORUMA",'Planificación 2026-1'!X:X,"&lt;&gt;VIRTUAL",'Planificación 2026-1'!I:I,"&lt;3")</f>
        <v>0</v>
      </c>
      <c r="EK271" s="76">
        <f>SUMIFS('Planificación 2026-1'!R:R,'Planificación 2026-1'!W:W,C271,'Planificación 2026-1'!F:F,"HUAURA",'Planificación 2026-1'!X:X,"VIRTUAL",'Planificación 2026-1'!I:I,"&lt;3")</f>
        <v>0</v>
      </c>
      <c r="EL271" s="76">
        <f>SUMIFS('Planificación 2026-1'!R:R,'Planificación 2026-1'!W:W,C271,'Planificación 2026-1'!F:F,"HUAURA",'Planificación 2026-1'!X:X,"&lt;&gt;VIRTUAL",'Planificación 2026-1'!I:I,"&lt;3")</f>
        <v>0</v>
      </c>
      <c r="EM271" s="76"/>
      <c r="EN271" s="76">
        <f t="shared" si="41"/>
        <v>0</v>
      </c>
      <c r="EO271" s="76">
        <f t="shared" si="42"/>
        <v>0</v>
      </c>
      <c r="EP271" s="76" t="b">
        <f t="shared" si="43"/>
        <v>1</v>
      </c>
      <c r="EQ271" s="76" t="str">
        <f t="shared" si="44"/>
        <v/>
      </c>
      <c r="ER271" s="76" t="str">
        <f t="shared" si="49"/>
        <v>PRESENCIAL</v>
      </c>
    </row>
    <row r="272" spans="1:148" hidden="1">
      <c r="A272" s="83"/>
      <c r="B272" s="119">
        <v>269</v>
      </c>
      <c r="C272" s="115" t="s">
        <v>445</v>
      </c>
      <c r="D272" s="112">
        <f>SUMIF('Planificación 2026-1'!W:W,C272,'Planificación 2026-1'!R:R)</f>
        <v>17</v>
      </c>
      <c r="E272" s="114" t="s">
        <v>170</v>
      </c>
      <c r="F272" s="115" t="s">
        <v>171</v>
      </c>
      <c r="G272" s="115" t="s">
        <v>153</v>
      </c>
      <c r="H272" s="115" t="s">
        <v>123</v>
      </c>
      <c r="I272" s="107" t="str">
        <f>IF(SUM(COUNTIFS('Planificación 2026-1'!F:F,"PRINCIPAL",'Planificación 2026-1'!W:W,C272,'Planificación 2026-1'!H:H,"AF"))&gt;0,"P01"," ")</f>
        <v xml:space="preserve"> </v>
      </c>
      <c r="J272" s="108" t="str">
        <f>IF(SUM(COUNTIFS('Planificación 2026-1'!F:F,"PRINCIPAL",'Planificación 2026-1'!W:W,C272,'Planificación 2026-1'!H:H,"EN"))&gt;0,"P02"," ")</f>
        <v xml:space="preserve"> </v>
      </c>
      <c r="K272" s="108" t="str">
        <f>IF(SUM(COUNTIFS('Planificación 2026-1'!F:F,"PRINCIPAL",'Planificación 2026-1'!W:W,C272,'Planificación 2026-1'!H:H,"IS"))&gt;0,"P03"," ")</f>
        <v>P03</v>
      </c>
      <c r="L272" s="108" t="str">
        <f>IF(SUM(COUNTIFS('Planificación 2026-1'!F:F,"PRINCIPAL",'Planificación 2026-1'!W:W,C272,'Planificación 2026-1'!H:H,"PS"))&gt;0,"P04"," ")</f>
        <v xml:space="preserve"> </v>
      </c>
      <c r="M272" s="108"/>
      <c r="N272" s="108" t="str">
        <f>IF(SUM(COUNTIFS('Planificación 2026-1'!F:F,"PRINCIPAL",'Planificación 2026-1'!W:W,C272,'Planificación 2026-1'!H:H,"IN"))&gt;0,"P06"," ")</f>
        <v>P06</v>
      </c>
      <c r="O272" s="108" t="str">
        <f>IF(SUM(COUNTIFS('Planificación 2026-1'!F:F,"PRINCIPAL",'Planificación 2026-1'!W:W,C272,'Planificación 2026-1'!H:H,"CA"))&gt;0,"P07"," ")</f>
        <v xml:space="preserve"> </v>
      </c>
      <c r="P272" s="108" t="str">
        <f>IF(SUM(COUNTIFS('Planificación 2026-1'!F:F,"PRINCIPAL",'Planificación 2026-1'!W:W,C272,'Planificación 2026-1'!H:H,"DE"))&gt;0,"P08"," ")</f>
        <v xml:space="preserve"> </v>
      </c>
      <c r="Q272" s="108" t="str">
        <f>IF(SUM(COUNTIFS('Planificación 2026-1'!F:F,"PRINCIPAL",'Planificación 2026-1'!W:W,C272,'Planificación 2026-1'!H:H,"OB"))&gt;0,"P09"," ")</f>
        <v xml:space="preserve"> </v>
      </c>
      <c r="R272" s="108" t="str">
        <f>IF(SUM(COUNTIFS('Planificación 2026-1'!F:F,"PRINCIPAL",'Planificación 2026-1'!W:W,C272,'Planificación 2026-1'!H:H,"MH"))&gt;0,"P31"," ")</f>
        <v xml:space="preserve"> </v>
      </c>
      <c r="S272" s="108" t="str">
        <f>IF(SUM(COUNTIFS('Planificación 2026-1'!F:F,"PRINCIPAL",'Planificación 2026-1'!W:W,C272,'Planificación 2026-1'!H:H,"IC"))&gt;0,"P32"," ")</f>
        <v xml:space="preserve"> </v>
      </c>
      <c r="T272" s="108" t="str">
        <f>IF(SUM(COUNTIFS('Planificación 2026-1'!F:F,"PRINCIPAL",'Planificación 2026-1'!W:W,C272,'Planificación 2026-1'!H:H,"AR"))&gt;0,"P34"," ")</f>
        <v xml:space="preserve"> </v>
      </c>
      <c r="U272" s="108" t="str">
        <f>IF(SUM(COUNTIFS('Planificación 2026-1'!F:F,"PRINCIPAL",'Planificación 2026-1'!W:W,C272,'Planificación 2026-1'!H:H,"T1"))&gt;0,"P35"," ")</f>
        <v xml:space="preserve"> </v>
      </c>
      <c r="V272" s="108" t="str">
        <f>IF(SUM(COUNTIFS('Planificación 2026-1'!F:F,"PRINCIPAL",'Planificación 2026-1'!W:W,C272,'Planificación 2026-1'!H:H,"T3"))&gt;0,"P36"," ")</f>
        <v xml:space="preserve"> </v>
      </c>
      <c r="W272" s="108" t="str">
        <f>IF(SUM(COUNTIFS('Planificación 2026-1'!F:F,"PRINCIPAL",'Planificación 2026-1'!W:W,C272,'Planificación 2026-1'!H:H,"T2"))&gt;0,"P37"," ")</f>
        <v xml:space="preserve"> </v>
      </c>
      <c r="X272" s="108" t="str">
        <f>IF(SUM(COUNTIFS('Planificación 2026-1'!F:F,"PRINCIPAL",'Planificación 2026-1'!W:W,C272,'Planificación 2026-1'!H:H,"AE"))&gt;0,"P38"," ")</f>
        <v xml:space="preserve"> </v>
      </c>
      <c r="Y272" s="108" t="str">
        <f>IF(SUM(COUNTIFS('Planificación 2026-1'!F:F,"PRINCIPAL",'Planificación 2026-1'!W:W,C272,'Planificación 2026-1'!H:H,"T4"))&gt;0,"P55"," ")</f>
        <v xml:space="preserve"> </v>
      </c>
      <c r="Z272" s="108" t="str">
        <f>IF(SUM(COUNTIFS('Planificación 2026-1'!F:F,"FILIAL",'Planificación 2026-1'!W:W,C272,'Planificación 2026-1'!H:H,"AF"))&gt;0," P01"," ")</f>
        <v xml:space="preserve"> </v>
      </c>
      <c r="AA272" s="108" t="str">
        <f>IF(SUM(COUNTIFS('Planificación 2026-1'!F:F,"FILIAL",'Planificación 2026-1'!W:W,C272,'Planificación 2026-1'!H:H,"EN"))&gt;0,"P02"," ")</f>
        <v xml:space="preserve"> </v>
      </c>
      <c r="AB272" s="108" t="str">
        <f>IF(SUM(COUNTIFS('Planificación 2026-1'!F:F,"FILIAL",'Planificación 2026-1'!W:W,C272,'Planificación 2026-1'!H:H,"IS"))&gt;0,"P03"," ")</f>
        <v xml:space="preserve"> </v>
      </c>
      <c r="AC272" s="108" t="str">
        <f>IF(SUM(COUNTIFS('Planificación 2026-1'!F:F,"FILIAL",'Planificación 2026-1'!W:W,C272,'Planificación 2026-1'!H:H,"PS"))&gt;0,"P04"," ")</f>
        <v xml:space="preserve"> </v>
      </c>
      <c r="AD272" s="108"/>
      <c r="AE272" s="108" t="str">
        <f>IF(SUM(COUNTIFS('Planificación 2026-1'!F:F,"FILIAL",'Planificación 2026-1'!W:W,C272,'Planificación 2026-1'!H:H,"IN"))&gt;0,"P06"," ")</f>
        <v xml:space="preserve"> </v>
      </c>
      <c r="AF272" s="108" t="str">
        <f>IF(SUM(COUNTIFS('Planificación 2026-1'!F:F,"FILIAL",'Planificación 2026-1'!W:W,C272,'Planificación 2026-1'!H:H,"CA"))&gt;0,"P07"," ")</f>
        <v xml:space="preserve"> </v>
      </c>
      <c r="AG272" s="108" t="str">
        <f>IF(SUM(COUNTIFS('Planificación 2026-1'!F:F,"FILIAL",'Planificación 2026-1'!W:W,C272,'Planificación 2026-1'!H:H,"DE"))&gt;0,"P08"," ")</f>
        <v xml:space="preserve"> </v>
      </c>
      <c r="AH272" s="108" t="str">
        <f>IF(SUM(COUNTIFS('Planificación 2026-1'!F:F,"FILIAL",'Planificación 2026-1'!W:W,C272,'Planificación 2026-1'!H:H,"OB"))&gt;0,"P09"," ")</f>
        <v xml:space="preserve"> </v>
      </c>
      <c r="AI272" s="108" t="str">
        <f>IF(SUM(COUNTIFS('Planificación 2026-1'!F:F,"FILIAL",'Planificación 2026-1'!W:W,C272,'Planificación 2026-1'!H:H,"MH"))&gt;0,"P31"," ")</f>
        <v xml:space="preserve"> </v>
      </c>
      <c r="AJ272" s="108" t="str">
        <f>IF(SUM(COUNTIFS('Planificación 2026-1'!F:F,"FILIAL",'Planificación 2026-1'!W:W,C272,'Planificación 2026-1'!H:H,"IC"))&gt;0,"P32"," ")</f>
        <v xml:space="preserve"> </v>
      </c>
      <c r="AK272" s="108" t="str">
        <f>IF(SUM(COUNTIFS('Planificación 2026-1'!F:F,"FILIAL",'Planificación 2026-1'!W:W,C272,'Planificación 2026-1'!H:H,"AR"))&gt;0,"P34"," ")</f>
        <v xml:space="preserve"> </v>
      </c>
      <c r="AL272" s="108" t="str">
        <f>IF(SUM(COUNTIFS('Planificación 2026-1'!F:F,"FILIAL",'Planificación 2026-1'!W:W,C272,'Planificación 2026-1'!H:H,"T1"))&gt;0,"P35"," ")</f>
        <v xml:space="preserve"> </v>
      </c>
      <c r="AM272" s="108" t="str">
        <f>IF(SUM(COUNTIFS('Planificación 2026-1'!F:F,"FILIAL",'Planificación 2026-1'!W:W,C272,'Planificación 2026-1'!H:H,"T3"))&gt;0,"P36"," ")</f>
        <v xml:space="preserve"> </v>
      </c>
      <c r="AN272" s="108" t="str">
        <f>IF(SUM(COUNTIFS('Planificación 2026-1'!F:F,"FILIAL",'Planificación 2026-1'!W:W,C272,'Planificación 2026-1'!H:H,"T2"))&gt;0,"P37"," ")</f>
        <v xml:space="preserve"> </v>
      </c>
      <c r="AO272" s="108" t="str">
        <f>IF(SUM(COUNTIFS('Planificación 2026-1'!F:F,"FILIAL",'Planificación 2026-1'!W:W,C272,'Planificación 2026-1'!H:H,"AE"))&gt;0,"P38"," ")</f>
        <v xml:space="preserve"> </v>
      </c>
      <c r="AP272" s="108" t="str">
        <f>IF(SUM(COUNTIFS('Planificación 2026-1'!F:F,"FILIAL",'Planificación 2026-1'!W:W,C272,'Planificación 2026-1'!H:H,"T4"))&gt;0,"P55"," ")</f>
        <v xml:space="preserve"> </v>
      </c>
      <c r="AQ272" s="108" t="str">
        <f>IF(SUM(COUNTIFS('Planificación 2026-1'!F:F,"SUNAMPE",'Planificación 2026-1'!W:W,C272,'Planificación 2026-1'!H:H,"AF"))&gt;0," P01"," ")</f>
        <v xml:space="preserve"> </v>
      </c>
      <c r="AR272" s="108" t="str">
        <f>IF(SUM(COUNTIFS('Planificación 2026-1'!F:F,"SUNAMPE",'Planificación 2026-1'!W:W,C272,'Planificación 2026-1'!H:H,"EN"))&gt;0,"P02"," ")</f>
        <v xml:space="preserve"> </v>
      </c>
      <c r="AS272" s="108" t="str">
        <f>IF(SUM(COUNTIFS('Planificación 2026-1'!F:F,"SUNAMPE",'Planificación 2026-1'!W:W,C272,'Planificación 2026-1'!H:H,"IS"))&gt;0,"P03"," ")</f>
        <v xml:space="preserve"> </v>
      </c>
      <c r="AT272" s="108" t="str">
        <f>IF(SUM(COUNTIFS('Planificación 2026-1'!F:F,"SUNAMPE",'Planificación 2026-1'!W:W,C272,'Planificación 2026-1'!H:H,"PS"))&gt;0,"P04"," ")</f>
        <v xml:space="preserve"> </v>
      </c>
      <c r="AU272" s="108"/>
      <c r="AV272" s="108" t="str">
        <f>IF(SUM(COUNTIFS('Planificación 2026-1'!F:F,"SUNAMPE",'Planificación 2026-1'!W:W,C272,'Planificación 2026-1'!H:H,"IN"))&gt;0,"P06"," ")</f>
        <v xml:space="preserve"> </v>
      </c>
      <c r="AW272" s="108" t="str">
        <f>IF(SUM(COUNTIFS('Planificación 2026-1'!F:F,"SUNAMPE",'Planificación 2026-1'!W:W,C272,'Planificación 2026-1'!H:H,"CA"))&gt;0,"P07"," ")</f>
        <v xml:space="preserve"> </v>
      </c>
      <c r="AX272" s="108" t="str">
        <f>IF(SUM(COUNTIFS('Planificación 2026-1'!F:F,"SUNAMPE",'Planificación 2026-1'!W:W,C272,'Planificación 2026-1'!H:H,"DE"))&gt;0,"P08"," ")</f>
        <v xml:space="preserve"> </v>
      </c>
      <c r="AY272" s="108" t="str">
        <f>IF(SUM(COUNTIFS('Planificación 2026-1'!F:F,"SUNAMPE",'Planificación 2026-1'!W:W,C272,'Planificación 2026-1'!H:H,"OB"))&gt;0,"P09"," ")</f>
        <v xml:space="preserve"> </v>
      </c>
      <c r="AZ272" s="108" t="str">
        <f>IF(SUM(COUNTIFS('Planificación 2026-1'!F:F,"SUNAMPE",'Planificación 2026-1'!W:W,C272,'Planificación 2026-1'!H:H,"MH"))&gt;0,"P31"," ")</f>
        <v xml:space="preserve"> </v>
      </c>
      <c r="BA272" s="108" t="str">
        <f>IF(SUM(COUNTIFS('Planificación 2026-1'!F:F,"SUNAMPE",'Planificación 2026-1'!W:W,C272,'Planificación 2026-1'!H:H,"IC"))&gt;0,"P32"," ")</f>
        <v xml:space="preserve"> </v>
      </c>
      <c r="BB272" s="108" t="str">
        <f>IF(SUM(COUNTIFS('Planificación 2026-1'!F:F,"SUNAMPE",'Planificación 2026-1'!W:W,C272,'Planificación 2026-1'!H:H,"AR"))&gt;0,"P34"," ")</f>
        <v xml:space="preserve"> </v>
      </c>
      <c r="BC272" s="108" t="str">
        <f>IF(SUM(COUNTIFS('Planificación 2026-1'!F:F,"SUNAMPE",'Planificación 2026-1'!W:W,C272,'Planificación 2026-1'!H:H,"T1"))&gt;0,"P35"," ")</f>
        <v xml:space="preserve"> </v>
      </c>
      <c r="BD272" s="108" t="str">
        <f>IF(SUM(COUNTIFS('Planificación 2026-1'!F:F,"SUNAMPE",'Planificación 2026-1'!W:W,C272,'Planificación 2026-1'!H:H,"T3"))&gt;0,"P36"," ")</f>
        <v xml:space="preserve"> </v>
      </c>
      <c r="BE272" s="108" t="str">
        <f>IF(SUM(COUNTIFS('Planificación 2026-1'!F:F,"SUNAMPE",'Planificación 2026-1'!W:W,C272,'Planificación 2026-1'!H:H,"T2"))&gt;0,"P37"," ")</f>
        <v xml:space="preserve"> </v>
      </c>
      <c r="BF272" s="108" t="str">
        <f>IF(SUM(COUNTIFS('Planificación 2026-1'!F:F,"SUNAMPE",'Planificación 2026-1'!W:W,C272,'Planificación 2026-1'!H:H,"AE"))&gt;0,"P38"," ")</f>
        <v xml:space="preserve"> </v>
      </c>
      <c r="BG272" s="108" t="str">
        <f>IF(SUM(COUNTIFS('Planificación 2026-1'!F:F,"SUNAMPE",'Planificación 2026-1'!W:W,C272,'Planificación 2026-1'!H:H,"T4"))&gt;0,"P55"," ")</f>
        <v xml:space="preserve"> </v>
      </c>
      <c r="BH272" s="108" t="str">
        <f>IF(SUM(COUNTIFS('Planificación 2026-1'!F:F,"HUAURA",'Planificación 2026-1'!W:W,C272,'Planificación 2026-1'!H:H,"AF"))&gt;0," P01"," ")</f>
        <v xml:space="preserve"> </v>
      </c>
      <c r="BI272" s="108" t="str">
        <f>IF(SUM(COUNTIFS('Planificación 2026-1'!F:F,"HUAURA",'Planificación 2026-1'!W:W,C272,'Planificación 2026-1'!H:H,"EN"))&gt;0,"P02"," ")</f>
        <v xml:space="preserve"> </v>
      </c>
      <c r="BJ272" s="108" t="str">
        <f>IF(SUM(COUNTIFS('Planificación 2026-1'!F:F,"HUAURA",'Planificación 2026-1'!W:W,C272,'Planificación 2026-1'!H:H,"IS"))&gt;0,"P03"," ")</f>
        <v xml:space="preserve"> </v>
      </c>
      <c r="BK272" s="108" t="str">
        <f>IF(SUM(COUNTIFS('Planificación 2026-1'!F:F,"HUAURA",'Planificación 2026-1'!W:W,C272,'Planificación 2026-1'!H:H,"PS"))&gt;0,"P04"," ")</f>
        <v xml:space="preserve"> </v>
      </c>
      <c r="BL272" s="108"/>
      <c r="BM272" s="108" t="str">
        <f>IF(SUM(COUNTIFS('Planificación 2026-1'!F:F,"HUAURA",'Planificación 2026-1'!W:W,C272,'Planificación 2026-1'!H:H,"IN"))&gt;0,"P06"," ")</f>
        <v xml:space="preserve"> </v>
      </c>
      <c r="BN272" s="108" t="str">
        <f>IF(SUM(COUNTIFS('Planificación 2026-1'!F:F,"HUAURA",'Planificación 2026-1'!W:W,C272,'Planificación 2026-1'!H:H,"CA"))&gt;0,"P07"," ")</f>
        <v xml:space="preserve"> </v>
      </c>
      <c r="BO272" s="108" t="str">
        <f>IF(SUM(COUNTIFS('Planificación 2026-1'!F:F,"HUAURA",'Planificación 2026-1'!W:W,C272,'Planificación 2026-1'!H:H,"DE"))&gt;0,"P08"," ")</f>
        <v xml:space="preserve"> </v>
      </c>
      <c r="BP272" s="108" t="str">
        <f>IF(SUM(COUNTIFS('Planificación 2026-1'!F:F,"HUAURA",'Planificación 2026-1'!W:W,C272,'Planificación 2026-1'!H:H,"OB"))&gt;0,"P09"," ")</f>
        <v xml:space="preserve"> </v>
      </c>
      <c r="BQ272" s="108" t="str">
        <f>IF(SUM(COUNTIFS('Planificación 2026-1'!F:F,"HUAURA",'Planificación 2026-1'!W:W,C272,'Planificación 2026-1'!H:H,"MH"))&gt;0,"P31"," ")</f>
        <v xml:space="preserve"> </v>
      </c>
      <c r="BR272" s="108" t="str">
        <f>IF(SUM(COUNTIFS('Planificación 2026-1'!F:F,"HUAURA",'Planificación 2026-1'!W:W,C272,'Planificación 2026-1'!H:H,"IC"))&gt;0,"P32"," ")</f>
        <v xml:space="preserve"> </v>
      </c>
      <c r="BS272" s="108" t="str">
        <f>IF(SUM(COUNTIFS('Planificación 2026-1'!F:F,"HUAURA",'Planificación 2026-1'!W:W,C272,'Planificación 2026-1'!H:H,"AR"))&gt;0,"P34"," ")</f>
        <v xml:space="preserve"> </v>
      </c>
      <c r="BT272" s="108" t="str">
        <f>IF(SUM(COUNTIFS('Planificación 2026-1'!F:F,"HUAURA",'Planificación 2026-1'!W:W,C272,'Planificación 2026-1'!H:H,"T1"))&gt;0,"P35"," ")</f>
        <v xml:space="preserve"> </v>
      </c>
      <c r="BU272" s="108" t="str">
        <f>IF(SUM(COUNTIFS('Planificación 2026-1'!F:F,"HUAURA",'Planificación 2026-1'!W:W,C272,'Planificación 2026-1'!H:H,"T3"))&gt;0,"P36"," ")</f>
        <v xml:space="preserve"> </v>
      </c>
      <c r="BV272" s="108" t="str">
        <f>IF(SUM(COUNTIFS('Planificación 2026-1'!F:F,"HUAURA",'Planificación 2026-1'!W:W,C272,'Planificación 2026-1'!H:H,"T2"))&gt;0,"P37"," ")</f>
        <v xml:space="preserve"> </v>
      </c>
      <c r="BW272" s="108" t="str">
        <f>IF(SUM(COUNTIFS('Planificación 2026-1'!F:F,"HUAURA",'Planificación 2026-1'!W:W,C272,'Planificación 2026-1'!H:H,"AE"))&gt;0,"P38"," ")</f>
        <v xml:space="preserve"> </v>
      </c>
      <c r="BX272" s="108" t="str">
        <f>IF(SUM(COUNTIFS('Planificación 2026-1'!F:F,"HUAURA",'Planificación 2026-1'!W:W,C272,'Planificación 2026-1'!H:H,"T4"))&gt;0,"P55"," ")</f>
        <v xml:space="preserve"> </v>
      </c>
      <c r="BY272" s="109">
        <f>SUMIFS('Planificación 2026-1'!R:R,'Planificación 2026-1'!W:W,C272,'Planificación 2026-1'!H:H,"AF",'Planificación 2026-1'!I:I,"&gt;2")</f>
        <v>0</v>
      </c>
      <c r="BZ272" s="109">
        <f>SUMIFS('Planificación 2026-1'!R:R,'Planificación 2026-1'!W:W,C272,'Planificación 2026-1'!H:H,"EN",'Planificación 2026-1'!I:I,"&gt;2")</f>
        <v>0</v>
      </c>
      <c r="CA272" s="109">
        <f>SUMIFS('Planificación 2026-1'!R:R,'Planificación 2026-1'!W:W,C272,'Planificación 2026-1'!H:H,"IS",'Planificación 2026-1'!I:I,"&gt;2")</f>
        <v>12</v>
      </c>
      <c r="CB272" s="109">
        <f>SUMIFS('Planificación 2026-1'!R:R,'Planificación 2026-1'!W:W,C272,'Planificación 2026-1'!H:H,"PS",'Planificación 2026-1'!I:I,"&gt;2")</f>
        <v>0</v>
      </c>
      <c r="CC272" s="109">
        <f>SUMIFS('Planificación 2026-1'!R:R,'Planificación 2026-1'!W:W,C272,'Planificación 2026-1'!H:H,"IN",'Planificación 2026-1'!I:I,"&gt;2")</f>
        <v>5</v>
      </c>
      <c r="CD272" s="109">
        <f>SUMIFS('Planificación 2026-1'!R:R,'Planificación 2026-1'!W:W,C272,'Planificación 2026-1'!H:H,"CA",'Planificación 2026-1'!I:I,"&gt;2")</f>
        <v>0</v>
      </c>
      <c r="CE272" s="109">
        <f>SUMIFS('Planificación 2026-1'!R:R,'Planificación 2026-1'!W:W,C272,'Planificación 2026-1'!H:H,"DE",'Planificación 2026-1'!I:I,"&gt;2")</f>
        <v>0</v>
      </c>
      <c r="CF272" s="109">
        <f>SUMIFS('Planificación 2026-1'!R:R,'Planificación 2026-1'!W:W,C272,'Planificación 2026-1'!H:H,"OB",'Planificación 2026-1'!I:I,"&gt;2")</f>
        <v>0</v>
      </c>
      <c r="CG272" s="109">
        <f>SUMIFS('Planificación 2026-1'!R:R,'Planificación 2026-1'!W:W,C272,'Planificación 2026-1'!H:H,"MH",'Planificación 2026-1'!I:I,"&gt;2")</f>
        <v>0</v>
      </c>
      <c r="CH272" s="109">
        <f>SUMIFS('Planificación 2026-1'!R:R,'Planificación 2026-1'!W:W,C272,'Planificación 2026-1'!H:H,"IC",'Planificación 2026-1'!I:I,"&gt;2")</f>
        <v>0</v>
      </c>
      <c r="CI272" s="109">
        <f>SUMIFS('Planificación 2026-1'!R:R,'Planificación 2026-1'!W:W,C272,'Planificación 2026-1'!H:H,"AR",'Planificación 2026-1'!I:I,"&gt;2")</f>
        <v>0</v>
      </c>
      <c r="CJ272" s="109">
        <f>SUMIFS('Planificación 2026-1'!R:R,'Planificación 2026-1'!W:W,C272,'Planificación 2026-1'!H:H,"T1",'Planificación 2026-1'!I:I,"&gt;2")</f>
        <v>0</v>
      </c>
      <c r="CK272" s="109">
        <f>SUMIFS('Planificación 2026-1'!R:R,'Planificación 2026-1'!W:W,C272,'Planificación 2026-1'!H:H,"T3",'Planificación 2026-1'!I:I,"&gt;2")</f>
        <v>0</v>
      </c>
      <c r="CL272" s="109">
        <f>SUMIFS('Planificación 2026-1'!R:R,'Planificación 2026-1'!W:W,C272,'Planificación 2026-1'!H:H,"T2",'Planificación 2026-1'!I:I,"&gt;2")</f>
        <v>0</v>
      </c>
      <c r="CM272" s="109">
        <f>SUMIFS('Planificación 2026-1'!R:R,'Planificación 2026-1'!W:W,C272,'Planificación 2026-1'!H:H,"AE",'Planificación 2026-1'!I:I,"&gt;2")</f>
        <v>0</v>
      </c>
      <c r="CN272" s="109">
        <f>SUMIFS('Planificación 2026-1'!R:R,'Planificación 2026-1'!W:W,C272,'Planificación 2026-1'!H:H,"T4",'Planificación 2026-1'!I:I,"&gt;2")</f>
        <v>0</v>
      </c>
      <c r="CO272" s="109">
        <f>SUMIFS('Planificación 2026-1'!R:R,'Planificación 2026-1'!W:W,C272,'Planificación 2026-1'!H:H,"AF",'Planificación 2026-1'!I:I,"&lt;3")</f>
        <v>0</v>
      </c>
      <c r="CP272" s="109">
        <f>SUMIFS('Planificación 2026-1'!R:R,'Planificación 2026-1'!W:W,C272,'Planificación 2026-1'!H:H,"EN",'Planificación 2026-1'!I:I,"&lt;3")</f>
        <v>0</v>
      </c>
      <c r="CQ272" s="109">
        <f>SUMIFS('Planificación 2026-1'!R:R,'Planificación 2026-1'!W:W,C272,'Planificación 2026-1'!H:H,"IS",'Planificación 2026-1'!I:I,"&lt;3")</f>
        <v>0</v>
      </c>
      <c r="CR272" s="109">
        <f>SUMIFS('Planificación 2026-1'!R:R,'Planificación 2026-1'!W:W,C272,'Planificación 2026-1'!H:H,"PS",'Planificación 2026-1'!I:I,"&lt;3")</f>
        <v>0</v>
      </c>
      <c r="CS272" s="109">
        <f>SUMIFS('Planificación 2026-1'!R:R,'Planificación 2026-1'!W:W,C272,'Planificación 2026-1'!H:H,"IN",'Planificación 2026-1'!I:I,"&lt;3")</f>
        <v>0</v>
      </c>
      <c r="CT272" s="109">
        <f>SUMIFS('Planificación 2026-1'!R:R,'Planificación 2026-1'!W:W,C272,'Planificación 2026-1'!H:H,"CA",'Planificación 2026-1'!I:I,"&lt;3")</f>
        <v>0</v>
      </c>
      <c r="CU272" s="109">
        <f>SUMIFS('Planificación 2026-1'!R:R,'Planificación 2026-1'!W:W,C272,'Planificación 2026-1'!H:H,"DE",'Planificación 2026-1'!I:I,"&lt;3")</f>
        <v>0</v>
      </c>
      <c r="CV272" s="109">
        <f>SUMIFS('Planificación 2026-1'!R:R,'Planificación 2026-1'!W:W,C272,'Planificación 2026-1'!H:H,"OB",'Planificación 2026-1'!I:I,"&lt;3")</f>
        <v>0</v>
      </c>
      <c r="CW272" s="109">
        <f>SUMIFS('Planificación 2026-1'!R:R,'Planificación 2026-1'!W:W,C272,'Planificación 2026-1'!H:H,"MH",'Planificación 2026-1'!I:I,"&lt;3")</f>
        <v>0</v>
      </c>
      <c r="CX272" s="109">
        <f>SUMIFS('Planificación 2026-1'!R:R,'Planificación 2026-1'!W:W,C272,'Planificación 2026-1'!H:H,"IC",'Planificación 2026-1'!I:I,"&lt;3")</f>
        <v>0</v>
      </c>
      <c r="CY272" s="109">
        <f>SUMIFS('Planificación 2026-1'!R:R,'Planificación 2026-1'!W:W,C272,'Planificación 2026-1'!H:H,"AR",'Planificación 2026-1'!I:I,"&lt;3")</f>
        <v>0</v>
      </c>
      <c r="CZ272" s="109">
        <f>SUMIFS('Planificación 2026-1'!R:R,'Planificación 2026-1'!W:W,C272,'Planificación 2026-1'!H:H,"T1",'Planificación 2026-1'!I:I,"&lt;3")</f>
        <v>0</v>
      </c>
      <c r="DA272" s="109">
        <f>SUMIFS('Planificación 2026-1'!R:R,'Planificación 2026-1'!W:W,C272,'Planificación 2026-1'!H:H,"T3",'Planificación 2026-1'!I:I,"&lt;3")</f>
        <v>0</v>
      </c>
      <c r="DB272" s="109">
        <f>SUMIFS('Planificación 2026-1'!R:R,'Planificación 2026-1'!W:W,C272,'Planificación 2026-1'!H:H,"T2",'Planificación 2026-1'!I:I,"&lt;3")</f>
        <v>0</v>
      </c>
      <c r="DC272" s="109">
        <f>SUMIFS('Planificación 2026-1'!R:R,'Planificación 2026-1'!W:W,C272,'Planificación 2026-1'!H:H,"AE",'Planificación 2026-1'!I:I,"&lt;3")</f>
        <v>0</v>
      </c>
      <c r="DD272" s="109">
        <f>SUMIFS('Planificación 2026-1'!R:R,'Planificación 2026-1'!W:W,C272,'Planificación 2026-1'!H:H,"T4",'Planificación 2026-1'!I:I,"&lt;3")</f>
        <v>0</v>
      </c>
      <c r="DE272" s="108" t="str">
        <f t="shared" si="45"/>
        <v>P03 P06</v>
      </c>
      <c r="DF272" s="41">
        <f>IF(C272="","",SUMIFS('Planificación 2026-1'!R:R,'Planificación 2026-1'!W:W,C272,'Planificación 2026-1'!F:F,"PRINCIPAL",'Planificación 2026-1'!X:X,"VIRTUAL"))</f>
        <v>8</v>
      </c>
      <c r="DG272" s="41">
        <f>IF(C272="","",SUMIFS('Planificación 2026-1'!R:R,'Planificación 2026-1'!W:W,C272,'Planificación 2026-1'!F:F,"PRINCIPAL",'Planificación 2026-1'!X:X,"PRESENCIAL"))</f>
        <v>9</v>
      </c>
      <c r="DH272" s="41">
        <f>IF(C272="","",SUMIFS('Planificación 2026-1'!R:R,'Planificación 2026-1'!W:W,C272,'Planificación 2026-1'!F:F,"PRINCIPAL",'Planificación 2026-1'!X:X,"HIBRIDO PRESENCIAL"))</f>
        <v>0</v>
      </c>
      <c r="DI272" s="108" t="str">
        <f t="shared" si="46"/>
        <v/>
      </c>
      <c r="DJ272" s="108">
        <f>IF(C272="","",SUMIFS('Planificación 2026-1'!R:R,'Planificación 2026-1'!W:W,C272,'Planificación 2026-1'!F:F,"FILIAL",'Planificación 2026-1'!X:X,"VIRTUAL"))</f>
        <v>0</v>
      </c>
      <c r="DK272" s="110">
        <f>IF(C272="","",SUMIFS('Planificación 2026-1'!R:R,'Planificación 2026-1'!W:W,C272,'Planificación 2026-1'!F:F,"FILIAL",'Planificación 2026-1'!X:X,"PRESENCIAL"))</f>
        <v>0</v>
      </c>
      <c r="DL272" s="61">
        <f>IF(C272="","",SUMIFS('Planificación 2026-1'!R:R,'Planificación 2026-1'!W:W,C272,'Planificación 2026-1'!F:F,"FILIAL",'Planificación 2026-1'!X:X,"HIBRIDO PRESENCIAL"))</f>
        <v>0</v>
      </c>
      <c r="DM272" s="111" t="str">
        <f t="shared" si="47"/>
        <v/>
      </c>
      <c r="DN272" s="108">
        <f>IF(C272="","",SUMIFS('Planificación 2026-1'!R:R,'Planificación 2026-1'!W:W,C272,'Planificación 2026-1'!F:F,"SUNAMPE",'Planificación 2026-1'!X:X,"VIRTUAL"))</f>
        <v>0</v>
      </c>
      <c r="DO272" s="61">
        <f>IF(C272="","",SUMIFS('Planificación 2026-1'!R:R,'Planificación 2026-1'!W:W,C272,'Planificación 2026-1'!F:F,"SUNAMPE",'Planificación 2026-1'!X:X,"PRESENCIAL"))</f>
        <v>0</v>
      </c>
      <c r="DP272" s="111" t="str">
        <f t="shared" si="48"/>
        <v/>
      </c>
      <c r="DQ272" s="108">
        <f>IF(C272="","",SUMIFS('Planificación 2026-1'!R:R,'Planificación 2026-1'!W:W,C272,'Planificación 2026-1'!F:F,"HUAURA",'Planificación 2026-1'!X:X,"VIRTUAL"))</f>
        <v>0</v>
      </c>
      <c r="DR272" s="61">
        <f>IF(C272="","",SUMIFS('Planificación 2026-1'!R:R,'Planificación 2026-1'!W:W,C272,'Planificación 2026-1'!F:F,"HUAURA",'Planificación 2026-1'!X:X,"PRESENCIAL"))</f>
        <v>0</v>
      </c>
      <c r="DS272" s="76">
        <f>SUMIFS('Planificación 2026-1'!R:R,'Planificación 2026-1'!W:W,C272,'Planificación 2026-1'!F:F,"PRINCIPAL",'Planificación 2026-1'!X:X,"VIRTUAL",'Planificación 2026-1'!I:I,"&gt;2")</f>
        <v>8</v>
      </c>
      <c r="DT272" s="76">
        <f>SUMIFS('Planificación 2026-1'!R:R,'Planificación 2026-1'!W:W,C272,'Planificación 2026-1'!F:F,"PRINCIPAL",'Planificación 2026-1'!X:X,"&lt;&gt;VIRTUAL",'Planificación 2026-1'!I:I,"&gt;2")</f>
        <v>9</v>
      </c>
      <c r="DU272" s="76">
        <f>SUMIFS('Planificación 2026-1'!R:R,'Planificación 2026-1'!W:W,C272,'Planificación 2026-1'!F:F,"SUNAMPE",'Planificación 2026-1'!X:X,"VIRTUAL",'Planificación 2026-1'!I:I,"&gt;2")</f>
        <v>0</v>
      </c>
      <c r="DV272" s="76">
        <f>SUMIFS('Planificación 2026-1'!R:R,'Planificación 2026-1'!W:W,C272,'Planificación 2026-1'!F:F,"SUNAMPE",'Planificación 2026-1'!X:X,"&lt;&gt;VIRTUAL",'Planificación 2026-1'!I:I,"&gt;2")</f>
        <v>0</v>
      </c>
      <c r="DW272" s="76">
        <f>SUMIFS('Planificación 2026-1'!R:R,'Planificación 2026-1'!W:W,C272,'Planificación 2026-1'!F:F,"FILIAL",'Planificación 2026-1'!X:X,"VIRTUAL",'Planificación 2026-1'!I:I,"&gt;2")</f>
        <v>0</v>
      </c>
      <c r="DX272" s="76">
        <f>SUMIFS('Planificación 2026-1'!R:R,'Planificación 2026-1'!W:W,C272,'Planificación 2026-1'!F:F,"FILIAL",'Planificación 2026-1'!X:X,"&lt;&gt;VIRTUAL",'Planificación 2026-1'!I:I,"&gt;2")</f>
        <v>0</v>
      </c>
      <c r="DY272" s="76">
        <f>SUMIFS('Planificación 2026-1'!R:R,'Planificación 2026-1'!W:W,C272,'Planificación 2026-1'!F:F,"PORUMA",'Planificación 2026-1'!X:X,"VIRTUAL",'Planificación 2026-1'!I:I,"&gt;2")</f>
        <v>0</v>
      </c>
      <c r="DZ272" s="76">
        <f>SUMIFS('Planificación 2026-1'!R:R,'Planificación 2026-1'!W:W,C272,'Planificación 2026-1'!F:F,"PORUMA",'Planificación 2026-1'!X:X,"&lt;&gt;VIRTUAL",'Planificación 2026-1'!I:I,"&gt;2")</f>
        <v>0</v>
      </c>
      <c r="EA272" s="76">
        <f>SUMIFS('Planificación 2026-1'!R:R,'Planificación 2026-1'!W:W,C272,'Planificación 2026-1'!F:F,"HUAURA",'Planificación 2026-1'!X:X,"VIRTUAL",'Planificación 2026-1'!I:I,"&gt;2")</f>
        <v>0</v>
      </c>
      <c r="EB272" s="76">
        <f>SUMIFS('Planificación 2026-1'!R:R,'Planificación 2026-1'!W:W,C272,'Planificación 2026-1'!F:F,"HUAURA",'Planificación 2026-1'!X:X,"&lt;&gt;VIRTUAL",'Planificación 2026-1'!I:I,"&gt;2")</f>
        <v>0</v>
      </c>
      <c r="EC272" s="76">
        <f>SUMIFS('Planificación 2026-1'!R:R,'Planificación 2026-1'!W:W,C272,'Planificación 2026-1'!F:F,"PRINCIPAL",'Planificación 2026-1'!X:X,"VIRTUAL",'Planificación 2026-1'!I:I,"&lt;3")</f>
        <v>0</v>
      </c>
      <c r="ED272" s="76">
        <f>SUMIFS('Planificación 2026-1'!R:R,'Planificación 2026-1'!W:W,C272,'Planificación 2026-1'!F:F,"PRINCIPAL",'Planificación 2026-1'!X:X,"&lt;&gt;VIRTUAL",'Planificación 2026-1'!I:I,"&lt;3")</f>
        <v>0</v>
      </c>
      <c r="EE272" s="76">
        <f>SUMIFS('Planificación 2026-1'!R:R,'Planificación 2026-1'!W:W,C272,'Planificación 2026-1'!F:F,"SUNAMPE",'Planificación 2026-1'!X:X,"VIRTUAL",'Planificación 2026-1'!I:I,"&lt;3")</f>
        <v>0</v>
      </c>
      <c r="EF272" s="76">
        <f>SUMIFS('Planificación 2026-1'!R:R,'Planificación 2026-1'!W:W,C272,'Planificación 2026-1'!F:F,"SUNAMPE",'Planificación 2026-1'!X:X,"&lt;&gt;VIRTUAL",'Planificación 2026-1'!I:I,"&lt;3")</f>
        <v>0</v>
      </c>
      <c r="EG272" s="76">
        <f>SUMIFS('Planificación 2026-1'!R:R,'Planificación 2026-1'!W:W,C272,'Planificación 2026-1'!F:F,"FILIAL",'Planificación 2026-1'!X:X,"VIRTUAL",'Planificación 2026-1'!I:I,"&lt;3")</f>
        <v>0</v>
      </c>
      <c r="EH272" s="76">
        <f>SUMIFS('Planificación 2026-1'!R:R,'Planificación 2026-1'!W:W,C272,'Planificación 2026-1'!F:F,"FILIAL",'Planificación 2026-1'!X:X,"&lt;&gt;VIRTUAL",'Planificación 2026-1'!I:I,"&lt;3")</f>
        <v>0</v>
      </c>
      <c r="EI272" s="76">
        <f>SUMIFS('Planificación 2026-1'!R:R,'Planificación 2026-1'!W:W,C272,'Planificación 2026-1'!F:F,"PORUMA",'Planificación 2026-1'!X:X,"VIRTUAL",'Planificación 2026-1'!I:I,"&lt;3")</f>
        <v>0</v>
      </c>
      <c r="EJ272" s="76">
        <f>SUMIFS('Planificación 2026-1'!R:R,'Planificación 2026-1'!W:W,C272,'Planificación 2026-1'!F:F,"PORUMA",'Planificación 2026-1'!X:X,"&lt;&gt;VIRTUAL",'Planificación 2026-1'!I:I,"&lt;3")</f>
        <v>0</v>
      </c>
      <c r="EK272" s="76">
        <f>SUMIFS('Planificación 2026-1'!R:R,'Planificación 2026-1'!W:W,C272,'Planificación 2026-1'!F:F,"HUAURA",'Planificación 2026-1'!X:X,"VIRTUAL",'Planificación 2026-1'!I:I,"&lt;3")</f>
        <v>0</v>
      </c>
      <c r="EL272" s="76">
        <f>SUMIFS('Planificación 2026-1'!R:R,'Planificación 2026-1'!W:W,C272,'Planificación 2026-1'!F:F,"HUAURA",'Planificación 2026-1'!X:X,"&lt;&gt;VIRTUAL",'Planificación 2026-1'!I:I,"&lt;3")</f>
        <v>0</v>
      </c>
      <c r="EM272" s="76"/>
      <c r="EN272" s="76">
        <f t="shared" si="41"/>
        <v>8</v>
      </c>
      <c r="EO272" s="76">
        <f t="shared" si="42"/>
        <v>9</v>
      </c>
      <c r="EP272" s="76" t="b">
        <f t="shared" si="43"/>
        <v>1</v>
      </c>
      <c r="EQ272" s="76" t="str">
        <f t="shared" si="44"/>
        <v>SEDE</v>
      </c>
      <c r="ER272" s="76" t="str">
        <f t="shared" si="49"/>
        <v>MAS PRESENCIAL</v>
      </c>
    </row>
    <row r="273" spans="1:148" hidden="1">
      <c r="A273" s="83"/>
      <c r="B273" s="119">
        <v>270</v>
      </c>
      <c r="C273" s="115" t="s">
        <v>446</v>
      </c>
      <c r="D273" s="112">
        <f>SUMIF('Planificación 2026-1'!W:W,C273,'Planificación 2026-1'!R:R)</f>
        <v>17</v>
      </c>
      <c r="E273" s="114" t="s">
        <v>170</v>
      </c>
      <c r="F273" s="115" t="s">
        <v>171</v>
      </c>
      <c r="G273" s="115" t="s">
        <v>153</v>
      </c>
      <c r="H273" s="115" t="s">
        <v>127</v>
      </c>
      <c r="I273" s="107" t="str">
        <f>IF(SUM(COUNTIFS('Planificación 2026-1'!F:F,"PRINCIPAL",'Planificación 2026-1'!W:W,C273,'Planificación 2026-1'!H:H,"AF"))&gt;0,"P01"," ")</f>
        <v xml:space="preserve"> </v>
      </c>
      <c r="J273" s="108" t="str">
        <f>IF(SUM(COUNTIFS('Planificación 2026-1'!F:F,"PRINCIPAL",'Planificación 2026-1'!W:W,C273,'Planificación 2026-1'!H:H,"EN"))&gt;0,"P02"," ")</f>
        <v xml:space="preserve"> </v>
      </c>
      <c r="K273" s="108" t="str">
        <f>IF(SUM(COUNTIFS('Planificación 2026-1'!F:F,"PRINCIPAL",'Planificación 2026-1'!W:W,C273,'Planificación 2026-1'!H:H,"IS"))&gt;0,"P03"," ")</f>
        <v xml:space="preserve"> </v>
      </c>
      <c r="L273" s="108" t="str">
        <f>IF(SUM(COUNTIFS('Planificación 2026-1'!F:F,"PRINCIPAL",'Planificación 2026-1'!W:W,C273,'Planificación 2026-1'!H:H,"PS"))&gt;0,"P04"," ")</f>
        <v xml:space="preserve"> </v>
      </c>
      <c r="M273" s="108"/>
      <c r="N273" s="108" t="str">
        <f>IF(SUM(COUNTIFS('Planificación 2026-1'!F:F,"PRINCIPAL",'Planificación 2026-1'!W:W,C273,'Planificación 2026-1'!H:H,"IN"))&gt;0,"P06"," ")</f>
        <v xml:space="preserve"> </v>
      </c>
      <c r="O273" s="108" t="str">
        <f>IF(SUM(COUNTIFS('Planificación 2026-1'!F:F,"PRINCIPAL",'Planificación 2026-1'!W:W,C273,'Planificación 2026-1'!H:H,"CA"))&gt;0,"P07"," ")</f>
        <v xml:space="preserve"> </v>
      </c>
      <c r="P273" s="108" t="str">
        <f>IF(SUM(COUNTIFS('Planificación 2026-1'!F:F,"PRINCIPAL",'Planificación 2026-1'!W:W,C273,'Planificación 2026-1'!H:H,"DE"))&gt;0,"P08"," ")</f>
        <v>P08</v>
      </c>
      <c r="Q273" s="108" t="str">
        <f>IF(SUM(COUNTIFS('Planificación 2026-1'!F:F,"PRINCIPAL",'Planificación 2026-1'!W:W,C273,'Planificación 2026-1'!H:H,"OB"))&gt;0,"P09"," ")</f>
        <v xml:space="preserve"> </v>
      </c>
      <c r="R273" s="108" t="str">
        <f>IF(SUM(COUNTIFS('Planificación 2026-1'!F:F,"PRINCIPAL",'Planificación 2026-1'!W:W,C273,'Planificación 2026-1'!H:H,"MH"))&gt;0,"P31"," ")</f>
        <v xml:space="preserve"> </v>
      </c>
      <c r="S273" s="108" t="str">
        <f>IF(SUM(COUNTIFS('Planificación 2026-1'!F:F,"PRINCIPAL",'Planificación 2026-1'!W:W,C273,'Planificación 2026-1'!H:H,"IC"))&gt;0,"P32"," ")</f>
        <v xml:space="preserve"> </v>
      </c>
      <c r="T273" s="108" t="str">
        <f>IF(SUM(COUNTIFS('Planificación 2026-1'!F:F,"PRINCIPAL",'Planificación 2026-1'!W:W,C273,'Planificación 2026-1'!H:H,"AR"))&gt;0,"P34"," ")</f>
        <v xml:space="preserve"> </v>
      </c>
      <c r="U273" s="108" t="str">
        <f>IF(SUM(COUNTIFS('Planificación 2026-1'!F:F,"PRINCIPAL",'Planificación 2026-1'!W:W,C273,'Planificación 2026-1'!H:H,"T1"))&gt;0,"P35"," ")</f>
        <v xml:space="preserve"> </v>
      </c>
      <c r="V273" s="108" t="str">
        <f>IF(SUM(COUNTIFS('Planificación 2026-1'!F:F,"PRINCIPAL",'Planificación 2026-1'!W:W,C273,'Planificación 2026-1'!H:H,"T3"))&gt;0,"P36"," ")</f>
        <v xml:space="preserve"> </v>
      </c>
      <c r="W273" s="108" t="str">
        <f>IF(SUM(COUNTIFS('Planificación 2026-1'!F:F,"PRINCIPAL",'Planificación 2026-1'!W:W,C273,'Planificación 2026-1'!H:H,"T2"))&gt;0,"P37"," ")</f>
        <v xml:space="preserve"> </v>
      </c>
      <c r="X273" s="108" t="str">
        <f>IF(SUM(COUNTIFS('Planificación 2026-1'!F:F,"PRINCIPAL",'Planificación 2026-1'!W:W,C273,'Planificación 2026-1'!H:H,"AE"))&gt;0,"P38"," ")</f>
        <v xml:space="preserve"> </v>
      </c>
      <c r="Y273" s="108" t="str">
        <f>IF(SUM(COUNTIFS('Planificación 2026-1'!F:F,"PRINCIPAL",'Planificación 2026-1'!W:W,C273,'Planificación 2026-1'!H:H,"T4"))&gt;0,"P55"," ")</f>
        <v xml:space="preserve"> </v>
      </c>
      <c r="Z273" s="108" t="str">
        <f>IF(SUM(COUNTIFS('Planificación 2026-1'!F:F,"FILIAL",'Planificación 2026-1'!W:W,C273,'Planificación 2026-1'!H:H,"AF"))&gt;0," P01"," ")</f>
        <v xml:space="preserve"> </v>
      </c>
      <c r="AA273" s="108" t="str">
        <f>IF(SUM(COUNTIFS('Planificación 2026-1'!F:F,"FILIAL",'Planificación 2026-1'!W:W,C273,'Planificación 2026-1'!H:H,"EN"))&gt;0,"P02"," ")</f>
        <v xml:space="preserve"> </v>
      </c>
      <c r="AB273" s="108" t="str">
        <f>IF(SUM(COUNTIFS('Planificación 2026-1'!F:F,"FILIAL",'Planificación 2026-1'!W:W,C273,'Planificación 2026-1'!H:H,"IS"))&gt;0,"P03"," ")</f>
        <v xml:space="preserve"> </v>
      </c>
      <c r="AC273" s="108" t="str">
        <f>IF(SUM(COUNTIFS('Planificación 2026-1'!F:F,"FILIAL",'Planificación 2026-1'!W:W,C273,'Planificación 2026-1'!H:H,"PS"))&gt;0,"P04"," ")</f>
        <v xml:space="preserve"> </v>
      </c>
      <c r="AD273" s="108"/>
      <c r="AE273" s="108" t="str">
        <f>IF(SUM(COUNTIFS('Planificación 2026-1'!F:F,"FILIAL",'Planificación 2026-1'!W:W,C273,'Planificación 2026-1'!H:H,"IN"))&gt;0,"P06"," ")</f>
        <v xml:space="preserve"> </v>
      </c>
      <c r="AF273" s="108" t="str">
        <f>IF(SUM(COUNTIFS('Planificación 2026-1'!F:F,"FILIAL",'Planificación 2026-1'!W:W,C273,'Planificación 2026-1'!H:H,"CA"))&gt;0,"P07"," ")</f>
        <v xml:space="preserve"> </v>
      </c>
      <c r="AG273" s="108" t="str">
        <f>IF(SUM(COUNTIFS('Planificación 2026-1'!F:F,"FILIAL",'Planificación 2026-1'!W:W,C273,'Planificación 2026-1'!H:H,"DE"))&gt;0,"P08"," ")</f>
        <v xml:space="preserve"> </v>
      </c>
      <c r="AH273" s="108" t="str">
        <f>IF(SUM(COUNTIFS('Planificación 2026-1'!F:F,"FILIAL",'Planificación 2026-1'!W:W,C273,'Planificación 2026-1'!H:H,"OB"))&gt;0,"P09"," ")</f>
        <v xml:space="preserve"> </v>
      </c>
      <c r="AI273" s="108" t="str">
        <f>IF(SUM(COUNTIFS('Planificación 2026-1'!F:F,"FILIAL",'Planificación 2026-1'!W:W,C273,'Planificación 2026-1'!H:H,"MH"))&gt;0,"P31"," ")</f>
        <v xml:space="preserve"> </v>
      </c>
      <c r="AJ273" s="108" t="str">
        <f>IF(SUM(COUNTIFS('Planificación 2026-1'!F:F,"FILIAL",'Planificación 2026-1'!W:W,C273,'Planificación 2026-1'!H:H,"IC"))&gt;0,"P32"," ")</f>
        <v xml:space="preserve"> </v>
      </c>
      <c r="AK273" s="108" t="str">
        <f>IF(SUM(COUNTIFS('Planificación 2026-1'!F:F,"FILIAL",'Planificación 2026-1'!W:W,C273,'Planificación 2026-1'!H:H,"AR"))&gt;0,"P34"," ")</f>
        <v xml:space="preserve"> </v>
      </c>
      <c r="AL273" s="108" t="str">
        <f>IF(SUM(COUNTIFS('Planificación 2026-1'!F:F,"FILIAL",'Planificación 2026-1'!W:W,C273,'Planificación 2026-1'!H:H,"T1"))&gt;0,"P35"," ")</f>
        <v xml:space="preserve"> </v>
      </c>
      <c r="AM273" s="108" t="str">
        <f>IF(SUM(COUNTIFS('Planificación 2026-1'!F:F,"FILIAL",'Planificación 2026-1'!W:W,C273,'Planificación 2026-1'!H:H,"T3"))&gt;0,"P36"," ")</f>
        <v xml:space="preserve"> </v>
      </c>
      <c r="AN273" s="108" t="str">
        <f>IF(SUM(COUNTIFS('Planificación 2026-1'!F:F,"FILIAL",'Planificación 2026-1'!W:W,C273,'Planificación 2026-1'!H:H,"T2"))&gt;0,"P37"," ")</f>
        <v xml:space="preserve"> </v>
      </c>
      <c r="AO273" s="108" t="str">
        <f>IF(SUM(COUNTIFS('Planificación 2026-1'!F:F,"FILIAL",'Planificación 2026-1'!W:W,C273,'Planificación 2026-1'!H:H,"AE"))&gt;0,"P38"," ")</f>
        <v xml:space="preserve"> </v>
      </c>
      <c r="AP273" s="108" t="str">
        <f>IF(SUM(COUNTIFS('Planificación 2026-1'!F:F,"FILIAL",'Planificación 2026-1'!W:W,C273,'Planificación 2026-1'!H:H,"T4"))&gt;0,"P55"," ")</f>
        <v xml:space="preserve"> </v>
      </c>
      <c r="AQ273" s="108" t="str">
        <f>IF(SUM(COUNTIFS('Planificación 2026-1'!F:F,"SUNAMPE",'Planificación 2026-1'!W:W,C273,'Planificación 2026-1'!H:H,"AF"))&gt;0," P01"," ")</f>
        <v xml:space="preserve"> </v>
      </c>
      <c r="AR273" s="108" t="str">
        <f>IF(SUM(COUNTIFS('Planificación 2026-1'!F:F,"SUNAMPE",'Planificación 2026-1'!W:W,C273,'Planificación 2026-1'!H:H,"EN"))&gt;0,"P02"," ")</f>
        <v xml:space="preserve"> </v>
      </c>
      <c r="AS273" s="108" t="str">
        <f>IF(SUM(COUNTIFS('Planificación 2026-1'!F:F,"SUNAMPE",'Planificación 2026-1'!W:W,C273,'Planificación 2026-1'!H:H,"IS"))&gt;0,"P03"," ")</f>
        <v xml:space="preserve"> </v>
      </c>
      <c r="AT273" s="108" t="str">
        <f>IF(SUM(COUNTIFS('Planificación 2026-1'!F:F,"SUNAMPE",'Planificación 2026-1'!W:W,C273,'Planificación 2026-1'!H:H,"PS"))&gt;0,"P04"," ")</f>
        <v xml:space="preserve"> </v>
      </c>
      <c r="AU273" s="108"/>
      <c r="AV273" s="108" t="str">
        <f>IF(SUM(COUNTIFS('Planificación 2026-1'!F:F,"SUNAMPE",'Planificación 2026-1'!W:W,C273,'Planificación 2026-1'!H:H,"IN"))&gt;0,"P06"," ")</f>
        <v xml:space="preserve"> </v>
      </c>
      <c r="AW273" s="108" t="str">
        <f>IF(SUM(COUNTIFS('Planificación 2026-1'!F:F,"SUNAMPE",'Planificación 2026-1'!W:W,C273,'Planificación 2026-1'!H:H,"CA"))&gt;0,"P07"," ")</f>
        <v xml:space="preserve"> </v>
      </c>
      <c r="AX273" s="108" t="str">
        <f>IF(SUM(COUNTIFS('Planificación 2026-1'!F:F,"SUNAMPE",'Planificación 2026-1'!W:W,C273,'Planificación 2026-1'!H:H,"DE"))&gt;0,"P08"," ")</f>
        <v xml:space="preserve"> </v>
      </c>
      <c r="AY273" s="108" t="str">
        <f>IF(SUM(COUNTIFS('Planificación 2026-1'!F:F,"SUNAMPE",'Planificación 2026-1'!W:W,C273,'Planificación 2026-1'!H:H,"OB"))&gt;0,"P09"," ")</f>
        <v xml:space="preserve"> </v>
      </c>
      <c r="AZ273" s="108" t="str">
        <f>IF(SUM(COUNTIFS('Planificación 2026-1'!F:F,"SUNAMPE",'Planificación 2026-1'!W:W,C273,'Planificación 2026-1'!H:H,"MH"))&gt;0,"P31"," ")</f>
        <v xml:space="preserve"> </v>
      </c>
      <c r="BA273" s="108" t="str">
        <f>IF(SUM(COUNTIFS('Planificación 2026-1'!F:F,"SUNAMPE",'Planificación 2026-1'!W:W,C273,'Planificación 2026-1'!H:H,"IC"))&gt;0,"P32"," ")</f>
        <v xml:space="preserve"> </v>
      </c>
      <c r="BB273" s="108" t="str">
        <f>IF(SUM(COUNTIFS('Planificación 2026-1'!F:F,"SUNAMPE",'Planificación 2026-1'!W:W,C273,'Planificación 2026-1'!H:H,"AR"))&gt;0,"P34"," ")</f>
        <v xml:space="preserve"> </v>
      </c>
      <c r="BC273" s="108" t="str">
        <f>IF(SUM(COUNTIFS('Planificación 2026-1'!F:F,"SUNAMPE",'Planificación 2026-1'!W:W,C273,'Planificación 2026-1'!H:H,"T1"))&gt;0,"P35"," ")</f>
        <v xml:space="preserve"> </v>
      </c>
      <c r="BD273" s="108" t="str">
        <f>IF(SUM(COUNTIFS('Planificación 2026-1'!F:F,"SUNAMPE",'Planificación 2026-1'!W:W,C273,'Planificación 2026-1'!H:H,"T3"))&gt;0,"P36"," ")</f>
        <v xml:space="preserve"> </v>
      </c>
      <c r="BE273" s="108" t="str">
        <f>IF(SUM(COUNTIFS('Planificación 2026-1'!F:F,"SUNAMPE",'Planificación 2026-1'!W:W,C273,'Planificación 2026-1'!H:H,"T2"))&gt;0,"P37"," ")</f>
        <v xml:space="preserve"> </v>
      </c>
      <c r="BF273" s="108" t="str">
        <f>IF(SUM(COUNTIFS('Planificación 2026-1'!F:F,"SUNAMPE",'Planificación 2026-1'!W:W,C273,'Planificación 2026-1'!H:H,"AE"))&gt;0,"P38"," ")</f>
        <v xml:space="preserve"> </v>
      </c>
      <c r="BG273" s="108" t="str">
        <f>IF(SUM(COUNTIFS('Planificación 2026-1'!F:F,"SUNAMPE",'Planificación 2026-1'!W:W,C273,'Planificación 2026-1'!H:H,"T4"))&gt;0,"P55"," ")</f>
        <v xml:space="preserve"> </v>
      </c>
      <c r="BH273" s="108" t="str">
        <f>IF(SUM(COUNTIFS('Planificación 2026-1'!F:F,"HUAURA",'Planificación 2026-1'!W:W,C273,'Planificación 2026-1'!H:H,"AF"))&gt;0," P01"," ")</f>
        <v xml:space="preserve"> </v>
      </c>
      <c r="BI273" s="108" t="str">
        <f>IF(SUM(COUNTIFS('Planificación 2026-1'!F:F,"HUAURA",'Planificación 2026-1'!W:W,C273,'Planificación 2026-1'!H:H,"EN"))&gt;0,"P02"," ")</f>
        <v xml:space="preserve"> </v>
      </c>
      <c r="BJ273" s="108" t="str">
        <f>IF(SUM(COUNTIFS('Planificación 2026-1'!F:F,"HUAURA",'Planificación 2026-1'!W:W,C273,'Planificación 2026-1'!H:H,"IS"))&gt;0,"P03"," ")</f>
        <v xml:space="preserve"> </v>
      </c>
      <c r="BK273" s="108" t="str">
        <f>IF(SUM(COUNTIFS('Planificación 2026-1'!F:F,"HUAURA",'Planificación 2026-1'!W:W,C273,'Planificación 2026-1'!H:H,"PS"))&gt;0,"P04"," ")</f>
        <v xml:space="preserve"> </v>
      </c>
      <c r="BL273" s="108"/>
      <c r="BM273" s="108" t="str">
        <f>IF(SUM(COUNTIFS('Planificación 2026-1'!F:F,"HUAURA",'Planificación 2026-1'!W:W,C273,'Planificación 2026-1'!H:H,"IN"))&gt;0,"P06"," ")</f>
        <v xml:space="preserve"> </v>
      </c>
      <c r="BN273" s="108" t="str">
        <f>IF(SUM(COUNTIFS('Planificación 2026-1'!F:F,"HUAURA",'Planificación 2026-1'!W:W,C273,'Planificación 2026-1'!H:H,"CA"))&gt;0,"P07"," ")</f>
        <v xml:space="preserve"> </v>
      </c>
      <c r="BO273" s="108" t="str">
        <f>IF(SUM(COUNTIFS('Planificación 2026-1'!F:F,"HUAURA",'Planificación 2026-1'!W:W,C273,'Planificación 2026-1'!H:H,"DE"))&gt;0,"P08"," ")</f>
        <v xml:space="preserve"> </v>
      </c>
      <c r="BP273" s="108" t="str">
        <f>IF(SUM(COUNTIFS('Planificación 2026-1'!F:F,"HUAURA",'Planificación 2026-1'!W:W,C273,'Planificación 2026-1'!H:H,"OB"))&gt;0,"P09"," ")</f>
        <v xml:space="preserve"> </v>
      </c>
      <c r="BQ273" s="108" t="str">
        <f>IF(SUM(COUNTIFS('Planificación 2026-1'!F:F,"HUAURA",'Planificación 2026-1'!W:W,C273,'Planificación 2026-1'!H:H,"MH"))&gt;0,"P31"," ")</f>
        <v xml:space="preserve"> </v>
      </c>
      <c r="BR273" s="108" t="str">
        <f>IF(SUM(COUNTIFS('Planificación 2026-1'!F:F,"HUAURA",'Planificación 2026-1'!W:W,C273,'Planificación 2026-1'!H:H,"IC"))&gt;0,"P32"," ")</f>
        <v xml:space="preserve"> </v>
      </c>
      <c r="BS273" s="108" t="str">
        <f>IF(SUM(COUNTIFS('Planificación 2026-1'!F:F,"HUAURA",'Planificación 2026-1'!W:W,C273,'Planificación 2026-1'!H:H,"AR"))&gt;0,"P34"," ")</f>
        <v xml:space="preserve"> </v>
      </c>
      <c r="BT273" s="108" t="str">
        <f>IF(SUM(COUNTIFS('Planificación 2026-1'!F:F,"HUAURA",'Planificación 2026-1'!W:W,C273,'Planificación 2026-1'!H:H,"T1"))&gt;0,"P35"," ")</f>
        <v xml:space="preserve"> </v>
      </c>
      <c r="BU273" s="108" t="str">
        <f>IF(SUM(COUNTIFS('Planificación 2026-1'!F:F,"HUAURA",'Planificación 2026-1'!W:W,C273,'Planificación 2026-1'!H:H,"T3"))&gt;0,"P36"," ")</f>
        <v xml:space="preserve"> </v>
      </c>
      <c r="BV273" s="108" t="str">
        <f>IF(SUM(COUNTIFS('Planificación 2026-1'!F:F,"HUAURA",'Planificación 2026-1'!W:W,C273,'Planificación 2026-1'!H:H,"T2"))&gt;0,"P37"," ")</f>
        <v xml:space="preserve"> </v>
      </c>
      <c r="BW273" s="108" t="str">
        <f>IF(SUM(COUNTIFS('Planificación 2026-1'!F:F,"HUAURA",'Planificación 2026-1'!W:W,C273,'Planificación 2026-1'!H:H,"AE"))&gt;0,"P38"," ")</f>
        <v xml:space="preserve"> </v>
      </c>
      <c r="BX273" s="108" t="str">
        <f>IF(SUM(COUNTIFS('Planificación 2026-1'!F:F,"HUAURA",'Planificación 2026-1'!W:W,C273,'Planificación 2026-1'!H:H,"T4"))&gt;0,"P55"," ")</f>
        <v xml:space="preserve"> </v>
      </c>
      <c r="BY273" s="109">
        <f>SUMIFS('Planificación 2026-1'!R:R,'Planificación 2026-1'!W:W,C273,'Planificación 2026-1'!H:H,"AF",'Planificación 2026-1'!I:I,"&gt;2")</f>
        <v>0</v>
      </c>
      <c r="BZ273" s="109">
        <f>SUMIFS('Planificación 2026-1'!R:R,'Planificación 2026-1'!W:W,C273,'Planificación 2026-1'!H:H,"EN",'Planificación 2026-1'!I:I,"&gt;2")</f>
        <v>0</v>
      </c>
      <c r="CA273" s="109">
        <f>SUMIFS('Planificación 2026-1'!R:R,'Planificación 2026-1'!W:W,C273,'Planificación 2026-1'!H:H,"IS",'Planificación 2026-1'!I:I,"&gt;2")</f>
        <v>0</v>
      </c>
      <c r="CB273" s="109">
        <f>SUMIFS('Planificación 2026-1'!R:R,'Planificación 2026-1'!W:W,C273,'Planificación 2026-1'!H:H,"PS",'Planificación 2026-1'!I:I,"&gt;2")</f>
        <v>0</v>
      </c>
      <c r="CC273" s="109">
        <f>SUMIFS('Planificación 2026-1'!R:R,'Planificación 2026-1'!W:W,C273,'Planificación 2026-1'!H:H,"IN",'Planificación 2026-1'!I:I,"&gt;2")</f>
        <v>0</v>
      </c>
      <c r="CD273" s="109">
        <f>SUMIFS('Planificación 2026-1'!R:R,'Planificación 2026-1'!W:W,C273,'Planificación 2026-1'!H:H,"CA",'Planificación 2026-1'!I:I,"&gt;2")</f>
        <v>0</v>
      </c>
      <c r="CE273" s="109">
        <f>SUMIFS('Planificación 2026-1'!R:R,'Planificación 2026-1'!W:W,C273,'Planificación 2026-1'!H:H,"DE",'Planificación 2026-1'!I:I,"&gt;2")</f>
        <v>17</v>
      </c>
      <c r="CF273" s="109">
        <f>SUMIFS('Planificación 2026-1'!R:R,'Planificación 2026-1'!W:W,C273,'Planificación 2026-1'!H:H,"OB",'Planificación 2026-1'!I:I,"&gt;2")</f>
        <v>0</v>
      </c>
      <c r="CG273" s="109">
        <f>SUMIFS('Planificación 2026-1'!R:R,'Planificación 2026-1'!W:W,C273,'Planificación 2026-1'!H:H,"MH",'Planificación 2026-1'!I:I,"&gt;2")</f>
        <v>0</v>
      </c>
      <c r="CH273" s="109">
        <f>SUMIFS('Planificación 2026-1'!R:R,'Planificación 2026-1'!W:W,C273,'Planificación 2026-1'!H:H,"IC",'Planificación 2026-1'!I:I,"&gt;2")</f>
        <v>0</v>
      </c>
      <c r="CI273" s="109">
        <f>SUMIFS('Planificación 2026-1'!R:R,'Planificación 2026-1'!W:W,C273,'Planificación 2026-1'!H:H,"AR",'Planificación 2026-1'!I:I,"&gt;2")</f>
        <v>0</v>
      </c>
      <c r="CJ273" s="109">
        <f>SUMIFS('Planificación 2026-1'!R:R,'Planificación 2026-1'!W:W,C273,'Planificación 2026-1'!H:H,"T1",'Planificación 2026-1'!I:I,"&gt;2")</f>
        <v>0</v>
      </c>
      <c r="CK273" s="109">
        <f>SUMIFS('Planificación 2026-1'!R:R,'Planificación 2026-1'!W:W,C273,'Planificación 2026-1'!H:H,"T3",'Planificación 2026-1'!I:I,"&gt;2")</f>
        <v>0</v>
      </c>
      <c r="CL273" s="109">
        <f>SUMIFS('Planificación 2026-1'!R:R,'Planificación 2026-1'!W:W,C273,'Planificación 2026-1'!H:H,"T2",'Planificación 2026-1'!I:I,"&gt;2")</f>
        <v>0</v>
      </c>
      <c r="CM273" s="109">
        <f>SUMIFS('Planificación 2026-1'!R:R,'Planificación 2026-1'!W:W,C273,'Planificación 2026-1'!H:H,"AE",'Planificación 2026-1'!I:I,"&gt;2")</f>
        <v>0</v>
      </c>
      <c r="CN273" s="109">
        <f>SUMIFS('Planificación 2026-1'!R:R,'Planificación 2026-1'!W:W,C273,'Planificación 2026-1'!H:H,"T4",'Planificación 2026-1'!I:I,"&gt;2")</f>
        <v>0</v>
      </c>
      <c r="CO273" s="109">
        <f>SUMIFS('Planificación 2026-1'!R:R,'Planificación 2026-1'!W:W,C273,'Planificación 2026-1'!H:H,"AF",'Planificación 2026-1'!I:I,"&lt;3")</f>
        <v>0</v>
      </c>
      <c r="CP273" s="109">
        <f>SUMIFS('Planificación 2026-1'!R:R,'Planificación 2026-1'!W:W,C273,'Planificación 2026-1'!H:H,"EN",'Planificación 2026-1'!I:I,"&lt;3")</f>
        <v>0</v>
      </c>
      <c r="CQ273" s="109">
        <f>SUMIFS('Planificación 2026-1'!R:R,'Planificación 2026-1'!W:W,C273,'Planificación 2026-1'!H:H,"IS",'Planificación 2026-1'!I:I,"&lt;3")</f>
        <v>0</v>
      </c>
      <c r="CR273" s="109">
        <f>SUMIFS('Planificación 2026-1'!R:R,'Planificación 2026-1'!W:W,C273,'Planificación 2026-1'!H:H,"PS",'Planificación 2026-1'!I:I,"&lt;3")</f>
        <v>0</v>
      </c>
      <c r="CS273" s="109">
        <f>SUMIFS('Planificación 2026-1'!R:R,'Planificación 2026-1'!W:W,C273,'Planificación 2026-1'!H:H,"IN",'Planificación 2026-1'!I:I,"&lt;3")</f>
        <v>0</v>
      </c>
      <c r="CT273" s="109">
        <f>SUMIFS('Planificación 2026-1'!R:R,'Planificación 2026-1'!W:W,C273,'Planificación 2026-1'!H:H,"CA",'Planificación 2026-1'!I:I,"&lt;3")</f>
        <v>0</v>
      </c>
      <c r="CU273" s="109">
        <f>SUMIFS('Planificación 2026-1'!R:R,'Planificación 2026-1'!W:W,C273,'Planificación 2026-1'!H:H,"DE",'Planificación 2026-1'!I:I,"&lt;3")</f>
        <v>0</v>
      </c>
      <c r="CV273" s="109">
        <f>SUMIFS('Planificación 2026-1'!R:R,'Planificación 2026-1'!W:W,C273,'Planificación 2026-1'!H:H,"OB",'Planificación 2026-1'!I:I,"&lt;3")</f>
        <v>0</v>
      </c>
      <c r="CW273" s="109">
        <f>SUMIFS('Planificación 2026-1'!R:R,'Planificación 2026-1'!W:W,C273,'Planificación 2026-1'!H:H,"MH",'Planificación 2026-1'!I:I,"&lt;3")</f>
        <v>0</v>
      </c>
      <c r="CX273" s="109">
        <f>SUMIFS('Planificación 2026-1'!R:R,'Planificación 2026-1'!W:W,C273,'Planificación 2026-1'!H:H,"IC",'Planificación 2026-1'!I:I,"&lt;3")</f>
        <v>0</v>
      </c>
      <c r="CY273" s="109">
        <f>SUMIFS('Planificación 2026-1'!R:R,'Planificación 2026-1'!W:W,C273,'Planificación 2026-1'!H:H,"AR",'Planificación 2026-1'!I:I,"&lt;3")</f>
        <v>0</v>
      </c>
      <c r="CZ273" s="109">
        <f>SUMIFS('Planificación 2026-1'!R:R,'Planificación 2026-1'!W:W,C273,'Planificación 2026-1'!H:H,"T1",'Planificación 2026-1'!I:I,"&lt;3")</f>
        <v>0</v>
      </c>
      <c r="DA273" s="109">
        <f>SUMIFS('Planificación 2026-1'!R:R,'Planificación 2026-1'!W:W,C273,'Planificación 2026-1'!H:H,"T3",'Planificación 2026-1'!I:I,"&lt;3")</f>
        <v>0</v>
      </c>
      <c r="DB273" s="109">
        <f>SUMIFS('Planificación 2026-1'!R:R,'Planificación 2026-1'!W:W,C273,'Planificación 2026-1'!H:H,"T2",'Planificación 2026-1'!I:I,"&lt;3")</f>
        <v>0</v>
      </c>
      <c r="DC273" s="109">
        <f>SUMIFS('Planificación 2026-1'!R:R,'Planificación 2026-1'!W:W,C273,'Planificación 2026-1'!H:H,"AE",'Planificación 2026-1'!I:I,"&lt;3")</f>
        <v>0</v>
      </c>
      <c r="DD273" s="109">
        <f>SUMIFS('Planificación 2026-1'!R:R,'Planificación 2026-1'!W:W,C273,'Planificación 2026-1'!H:H,"T4",'Planificación 2026-1'!I:I,"&lt;3")</f>
        <v>0</v>
      </c>
      <c r="DE273" s="108" t="str">
        <f t="shared" si="45"/>
        <v>P08</v>
      </c>
      <c r="DF273" s="41">
        <f>IF(C273="","",SUMIFS('Planificación 2026-1'!R:R,'Planificación 2026-1'!W:W,C273,'Planificación 2026-1'!F:F,"PRINCIPAL",'Planificación 2026-1'!X:X,"VIRTUAL"))</f>
        <v>0</v>
      </c>
      <c r="DG273" s="41">
        <f>IF(C273="","",SUMIFS('Planificación 2026-1'!R:R,'Planificación 2026-1'!W:W,C273,'Planificación 2026-1'!F:F,"PRINCIPAL",'Planificación 2026-1'!X:X,"PRESENCIAL"))</f>
        <v>17</v>
      </c>
      <c r="DH273" s="41">
        <f>IF(C273="","",SUMIFS('Planificación 2026-1'!R:R,'Planificación 2026-1'!W:W,C273,'Planificación 2026-1'!F:F,"PRINCIPAL",'Planificación 2026-1'!X:X,"HIBRIDO PRESENCIAL"))</f>
        <v>0</v>
      </c>
      <c r="DI273" s="108" t="str">
        <f t="shared" si="46"/>
        <v/>
      </c>
      <c r="DJ273" s="108">
        <f>IF(C273="","",SUMIFS('Planificación 2026-1'!R:R,'Planificación 2026-1'!W:W,C273,'Planificación 2026-1'!F:F,"FILIAL",'Planificación 2026-1'!X:X,"VIRTUAL"))</f>
        <v>0</v>
      </c>
      <c r="DK273" s="110">
        <f>IF(C273="","",SUMIFS('Planificación 2026-1'!R:R,'Planificación 2026-1'!W:W,C273,'Planificación 2026-1'!F:F,"FILIAL",'Planificación 2026-1'!X:X,"PRESENCIAL"))</f>
        <v>0</v>
      </c>
      <c r="DL273" s="61">
        <f>IF(C273="","",SUMIFS('Planificación 2026-1'!R:R,'Planificación 2026-1'!W:W,C273,'Planificación 2026-1'!F:F,"FILIAL",'Planificación 2026-1'!X:X,"HIBRIDO PRESENCIAL"))</f>
        <v>0</v>
      </c>
      <c r="DM273" s="111" t="str">
        <f t="shared" si="47"/>
        <v/>
      </c>
      <c r="DN273" s="108">
        <f>IF(C273="","",SUMIFS('Planificación 2026-1'!R:R,'Planificación 2026-1'!W:W,C273,'Planificación 2026-1'!F:F,"SUNAMPE",'Planificación 2026-1'!X:X,"VIRTUAL"))</f>
        <v>0</v>
      </c>
      <c r="DO273" s="61">
        <f>IF(C273="","",SUMIFS('Planificación 2026-1'!R:R,'Planificación 2026-1'!W:W,C273,'Planificación 2026-1'!F:F,"SUNAMPE",'Planificación 2026-1'!X:X,"PRESENCIAL"))</f>
        <v>0</v>
      </c>
      <c r="DP273" s="111" t="str">
        <f t="shared" si="48"/>
        <v/>
      </c>
      <c r="DQ273" s="108">
        <f>IF(C273="","",SUMIFS('Planificación 2026-1'!R:R,'Planificación 2026-1'!W:W,C273,'Planificación 2026-1'!F:F,"HUAURA",'Planificación 2026-1'!X:X,"VIRTUAL"))</f>
        <v>0</v>
      </c>
      <c r="DR273" s="61">
        <f>IF(C273="","",SUMIFS('Planificación 2026-1'!R:R,'Planificación 2026-1'!W:W,C273,'Planificación 2026-1'!F:F,"HUAURA",'Planificación 2026-1'!X:X,"PRESENCIAL"))</f>
        <v>0</v>
      </c>
      <c r="DS273" s="76">
        <f>SUMIFS('Planificación 2026-1'!R:R,'Planificación 2026-1'!W:W,C273,'Planificación 2026-1'!F:F,"PRINCIPAL",'Planificación 2026-1'!X:X,"VIRTUAL",'Planificación 2026-1'!I:I,"&gt;2")</f>
        <v>0</v>
      </c>
      <c r="DT273" s="76">
        <f>SUMIFS('Planificación 2026-1'!R:R,'Planificación 2026-1'!W:W,C273,'Planificación 2026-1'!F:F,"PRINCIPAL",'Planificación 2026-1'!X:X,"&lt;&gt;VIRTUAL",'Planificación 2026-1'!I:I,"&gt;2")</f>
        <v>17</v>
      </c>
      <c r="DU273" s="76">
        <f>SUMIFS('Planificación 2026-1'!R:R,'Planificación 2026-1'!W:W,C273,'Planificación 2026-1'!F:F,"SUNAMPE",'Planificación 2026-1'!X:X,"VIRTUAL",'Planificación 2026-1'!I:I,"&gt;2")</f>
        <v>0</v>
      </c>
      <c r="DV273" s="76">
        <f>SUMIFS('Planificación 2026-1'!R:R,'Planificación 2026-1'!W:W,C273,'Planificación 2026-1'!F:F,"SUNAMPE",'Planificación 2026-1'!X:X,"&lt;&gt;VIRTUAL",'Planificación 2026-1'!I:I,"&gt;2")</f>
        <v>0</v>
      </c>
      <c r="DW273" s="76">
        <f>SUMIFS('Planificación 2026-1'!R:R,'Planificación 2026-1'!W:W,C273,'Planificación 2026-1'!F:F,"FILIAL",'Planificación 2026-1'!X:X,"VIRTUAL",'Planificación 2026-1'!I:I,"&gt;2")</f>
        <v>0</v>
      </c>
      <c r="DX273" s="76">
        <f>SUMIFS('Planificación 2026-1'!R:R,'Planificación 2026-1'!W:W,C273,'Planificación 2026-1'!F:F,"FILIAL",'Planificación 2026-1'!X:X,"&lt;&gt;VIRTUAL",'Planificación 2026-1'!I:I,"&gt;2")</f>
        <v>0</v>
      </c>
      <c r="DY273" s="76">
        <f>SUMIFS('Planificación 2026-1'!R:R,'Planificación 2026-1'!W:W,C273,'Planificación 2026-1'!F:F,"PORUMA",'Planificación 2026-1'!X:X,"VIRTUAL",'Planificación 2026-1'!I:I,"&gt;2")</f>
        <v>0</v>
      </c>
      <c r="DZ273" s="76">
        <f>SUMIFS('Planificación 2026-1'!R:R,'Planificación 2026-1'!W:W,C273,'Planificación 2026-1'!F:F,"PORUMA",'Planificación 2026-1'!X:X,"&lt;&gt;VIRTUAL",'Planificación 2026-1'!I:I,"&gt;2")</f>
        <v>0</v>
      </c>
      <c r="EA273" s="76">
        <f>SUMIFS('Planificación 2026-1'!R:R,'Planificación 2026-1'!W:W,C273,'Planificación 2026-1'!F:F,"HUAURA",'Planificación 2026-1'!X:X,"VIRTUAL",'Planificación 2026-1'!I:I,"&gt;2")</f>
        <v>0</v>
      </c>
      <c r="EB273" s="76">
        <f>SUMIFS('Planificación 2026-1'!R:R,'Planificación 2026-1'!W:W,C273,'Planificación 2026-1'!F:F,"HUAURA",'Planificación 2026-1'!X:X,"&lt;&gt;VIRTUAL",'Planificación 2026-1'!I:I,"&gt;2")</f>
        <v>0</v>
      </c>
      <c r="EC273" s="76">
        <f>SUMIFS('Planificación 2026-1'!R:R,'Planificación 2026-1'!W:W,C273,'Planificación 2026-1'!F:F,"PRINCIPAL",'Planificación 2026-1'!X:X,"VIRTUAL",'Planificación 2026-1'!I:I,"&lt;3")</f>
        <v>0</v>
      </c>
      <c r="ED273" s="76">
        <f>SUMIFS('Planificación 2026-1'!R:R,'Planificación 2026-1'!W:W,C273,'Planificación 2026-1'!F:F,"PRINCIPAL",'Planificación 2026-1'!X:X,"&lt;&gt;VIRTUAL",'Planificación 2026-1'!I:I,"&lt;3")</f>
        <v>0</v>
      </c>
      <c r="EE273" s="76">
        <f>SUMIFS('Planificación 2026-1'!R:R,'Planificación 2026-1'!W:W,C273,'Planificación 2026-1'!F:F,"SUNAMPE",'Planificación 2026-1'!X:X,"VIRTUAL",'Planificación 2026-1'!I:I,"&lt;3")</f>
        <v>0</v>
      </c>
      <c r="EF273" s="76">
        <f>SUMIFS('Planificación 2026-1'!R:R,'Planificación 2026-1'!W:W,C273,'Planificación 2026-1'!F:F,"SUNAMPE",'Planificación 2026-1'!X:X,"&lt;&gt;VIRTUAL",'Planificación 2026-1'!I:I,"&lt;3")</f>
        <v>0</v>
      </c>
      <c r="EG273" s="76">
        <f>SUMIFS('Planificación 2026-1'!R:R,'Planificación 2026-1'!W:W,C273,'Planificación 2026-1'!F:F,"FILIAL",'Planificación 2026-1'!X:X,"VIRTUAL",'Planificación 2026-1'!I:I,"&lt;3")</f>
        <v>0</v>
      </c>
      <c r="EH273" s="76">
        <f>SUMIFS('Planificación 2026-1'!R:R,'Planificación 2026-1'!W:W,C273,'Planificación 2026-1'!F:F,"FILIAL",'Planificación 2026-1'!X:X,"&lt;&gt;VIRTUAL",'Planificación 2026-1'!I:I,"&lt;3")</f>
        <v>0</v>
      </c>
      <c r="EI273" s="76">
        <f>SUMIFS('Planificación 2026-1'!R:R,'Planificación 2026-1'!W:W,C273,'Planificación 2026-1'!F:F,"PORUMA",'Planificación 2026-1'!X:X,"VIRTUAL",'Planificación 2026-1'!I:I,"&lt;3")</f>
        <v>0</v>
      </c>
      <c r="EJ273" s="76">
        <f>SUMIFS('Planificación 2026-1'!R:R,'Planificación 2026-1'!W:W,C273,'Planificación 2026-1'!F:F,"PORUMA",'Planificación 2026-1'!X:X,"&lt;&gt;VIRTUAL",'Planificación 2026-1'!I:I,"&lt;3")</f>
        <v>0</v>
      </c>
      <c r="EK273" s="76">
        <f>SUMIFS('Planificación 2026-1'!R:R,'Planificación 2026-1'!W:W,C273,'Planificación 2026-1'!F:F,"HUAURA",'Planificación 2026-1'!X:X,"VIRTUAL",'Planificación 2026-1'!I:I,"&lt;3")</f>
        <v>0</v>
      </c>
      <c r="EL273" s="76">
        <f>SUMIFS('Planificación 2026-1'!R:R,'Planificación 2026-1'!W:W,C273,'Planificación 2026-1'!F:F,"HUAURA",'Planificación 2026-1'!X:X,"&lt;&gt;VIRTUAL",'Planificación 2026-1'!I:I,"&lt;3")</f>
        <v>0</v>
      </c>
      <c r="EM273" s="76"/>
      <c r="EN273" s="76">
        <f t="shared" si="41"/>
        <v>0</v>
      </c>
      <c r="EO273" s="76">
        <f t="shared" si="42"/>
        <v>17</v>
      </c>
      <c r="EP273" s="76" t="b">
        <f t="shared" si="43"/>
        <v>1</v>
      </c>
      <c r="EQ273" s="76" t="str">
        <f t="shared" si="44"/>
        <v>SEDE</v>
      </c>
      <c r="ER273" s="76" t="str">
        <f t="shared" si="49"/>
        <v>PRESENCIAL</v>
      </c>
    </row>
    <row r="274" spans="1:148" hidden="1">
      <c r="A274" s="83"/>
      <c r="B274" s="119">
        <v>271</v>
      </c>
      <c r="C274" s="115" t="s">
        <v>447</v>
      </c>
      <c r="D274" s="112">
        <f>SUMIF('Planificación 2026-1'!W:W,C274,'Planificación 2026-1'!R:R)</f>
        <v>0</v>
      </c>
      <c r="E274" s="114" t="s">
        <v>170</v>
      </c>
      <c r="F274" s="115" t="s">
        <v>171</v>
      </c>
      <c r="G274" s="115" t="s">
        <v>13</v>
      </c>
      <c r="H274" s="115" t="s">
        <v>129</v>
      </c>
      <c r="I274" s="107" t="str">
        <f>IF(SUM(COUNTIFS('Planificación 2026-1'!F:F,"PRINCIPAL",'Planificación 2026-1'!W:W,C274,'Planificación 2026-1'!H:H,"AF"))&gt;0,"P01"," ")</f>
        <v xml:space="preserve"> </v>
      </c>
      <c r="J274" s="108" t="str">
        <f>IF(SUM(COUNTIFS('Planificación 2026-1'!F:F,"PRINCIPAL",'Planificación 2026-1'!W:W,C274,'Planificación 2026-1'!H:H,"EN"))&gt;0,"P02"," ")</f>
        <v xml:space="preserve"> </v>
      </c>
      <c r="K274" s="108" t="str">
        <f>IF(SUM(COUNTIFS('Planificación 2026-1'!F:F,"PRINCIPAL",'Planificación 2026-1'!W:W,C274,'Planificación 2026-1'!H:H,"IS"))&gt;0,"P03"," ")</f>
        <v xml:space="preserve"> </v>
      </c>
      <c r="L274" s="108" t="str">
        <f>IF(SUM(COUNTIFS('Planificación 2026-1'!F:F,"PRINCIPAL",'Planificación 2026-1'!W:W,C274,'Planificación 2026-1'!H:H,"PS"))&gt;0,"P04"," ")</f>
        <v xml:space="preserve"> </v>
      </c>
      <c r="M274" s="108"/>
      <c r="N274" s="108" t="str">
        <f>IF(SUM(COUNTIFS('Planificación 2026-1'!F:F,"PRINCIPAL",'Planificación 2026-1'!W:W,C274,'Planificación 2026-1'!H:H,"IN"))&gt;0,"P06"," ")</f>
        <v xml:space="preserve"> </v>
      </c>
      <c r="O274" s="108" t="str">
        <f>IF(SUM(COUNTIFS('Planificación 2026-1'!F:F,"PRINCIPAL",'Planificación 2026-1'!W:W,C274,'Planificación 2026-1'!H:H,"CA"))&gt;0,"P07"," ")</f>
        <v xml:space="preserve"> </v>
      </c>
      <c r="P274" s="108" t="str">
        <f>IF(SUM(COUNTIFS('Planificación 2026-1'!F:F,"PRINCIPAL",'Planificación 2026-1'!W:W,C274,'Planificación 2026-1'!H:H,"DE"))&gt;0,"P08"," ")</f>
        <v xml:space="preserve"> </v>
      </c>
      <c r="Q274" s="108" t="str">
        <f>IF(SUM(COUNTIFS('Planificación 2026-1'!F:F,"PRINCIPAL",'Planificación 2026-1'!W:W,C274,'Planificación 2026-1'!H:H,"OB"))&gt;0,"P09"," ")</f>
        <v xml:space="preserve"> </v>
      </c>
      <c r="R274" s="108" t="str">
        <f>IF(SUM(COUNTIFS('Planificación 2026-1'!F:F,"PRINCIPAL",'Planificación 2026-1'!W:W,C274,'Planificación 2026-1'!H:H,"MH"))&gt;0,"P31"," ")</f>
        <v xml:space="preserve"> </v>
      </c>
      <c r="S274" s="108" t="str">
        <f>IF(SUM(COUNTIFS('Planificación 2026-1'!F:F,"PRINCIPAL",'Planificación 2026-1'!W:W,C274,'Planificación 2026-1'!H:H,"IC"))&gt;0,"P32"," ")</f>
        <v xml:space="preserve"> </v>
      </c>
      <c r="T274" s="108" t="str">
        <f>IF(SUM(COUNTIFS('Planificación 2026-1'!F:F,"PRINCIPAL",'Planificación 2026-1'!W:W,C274,'Planificación 2026-1'!H:H,"AR"))&gt;0,"P34"," ")</f>
        <v xml:space="preserve"> </v>
      </c>
      <c r="U274" s="108" t="str">
        <f>IF(SUM(COUNTIFS('Planificación 2026-1'!F:F,"PRINCIPAL",'Planificación 2026-1'!W:W,C274,'Planificación 2026-1'!H:H,"T1"))&gt;0,"P35"," ")</f>
        <v xml:space="preserve"> </v>
      </c>
      <c r="V274" s="108" t="str">
        <f>IF(SUM(COUNTIFS('Planificación 2026-1'!F:F,"PRINCIPAL",'Planificación 2026-1'!W:W,C274,'Planificación 2026-1'!H:H,"T3"))&gt;0,"P36"," ")</f>
        <v xml:space="preserve"> </v>
      </c>
      <c r="W274" s="108" t="str">
        <f>IF(SUM(COUNTIFS('Planificación 2026-1'!F:F,"PRINCIPAL",'Planificación 2026-1'!W:W,C274,'Planificación 2026-1'!H:H,"T2"))&gt;0,"P37"," ")</f>
        <v xml:space="preserve"> </v>
      </c>
      <c r="X274" s="108" t="str">
        <f>IF(SUM(COUNTIFS('Planificación 2026-1'!F:F,"PRINCIPAL",'Planificación 2026-1'!W:W,C274,'Planificación 2026-1'!H:H,"AE"))&gt;0,"P38"," ")</f>
        <v xml:space="preserve"> </v>
      </c>
      <c r="Y274" s="108" t="str">
        <f>IF(SUM(COUNTIFS('Planificación 2026-1'!F:F,"PRINCIPAL",'Planificación 2026-1'!W:W,C274,'Planificación 2026-1'!H:H,"T4"))&gt;0,"P55"," ")</f>
        <v xml:space="preserve"> </v>
      </c>
      <c r="Z274" s="108" t="str">
        <f>IF(SUM(COUNTIFS('Planificación 2026-1'!F:F,"FILIAL",'Planificación 2026-1'!W:W,C274,'Planificación 2026-1'!H:H,"AF"))&gt;0," P01"," ")</f>
        <v xml:space="preserve"> </v>
      </c>
      <c r="AA274" s="108" t="str">
        <f>IF(SUM(COUNTIFS('Planificación 2026-1'!F:F,"FILIAL",'Planificación 2026-1'!W:W,C274,'Planificación 2026-1'!H:H,"EN"))&gt;0,"P02"," ")</f>
        <v xml:space="preserve"> </v>
      </c>
      <c r="AB274" s="108" t="str">
        <f>IF(SUM(COUNTIFS('Planificación 2026-1'!F:F,"FILIAL",'Planificación 2026-1'!W:W,C274,'Planificación 2026-1'!H:H,"IS"))&gt;0,"P03"," ")</f>
        <v xml:space="preserve"> </v>
      </c>
      <c r="AC274" s="108" t="str">
        <f>IF(SUM(COUNTIFS('Planificación 2026-1'!F:F,"FILIAL",'Planificación 2026-1'!W:W,C274,'Planificación 2026-1'!H:H,"PS"))&gt;0,"P04"," ")</f>
        <v xml:space="preserve"> </v>
      </c>
      <c r="AD274" s="108"/>
      <c r="AE274" s="108" t="str">
        <f>IF(SUM(COUNTIFS('Planificación 2026-1'!F:F,"FILIAL",'Planificación 2026-1'!W:W,C274,'Planificación 2026-1'!H:H,"IN"))&gt;0,"P06"," ")</f>
        <v xml:space="preserve"> </v>
      </c>
      <c r="AF274" s="108" t="str">
        <f>IF(SUM(COUNTIFS('Planificación 2026-1'!F:F,"FILIAL",'Planificación 2026-1'!W:W,C274,'Planificación 2026-1'!H:H,"CA"))&gt;0,"P07"," ")</f>
        <v xml:space="preserve"> </v>
      </c>
      <c r="AG274" s="108" t="str">
        <f>IF(SUM(COUNTIFS('Planificación 2026-1'!F:F,"FILIAL",'Planificación 2026-1'!W:W,C274,'Planificación 2026-1'!H:H,"DE"))&gt;0,"P08"," ")</f>
        <v xml:space="preserve"> </v>
      </c>
      <c r="AH274" s="108" t="str">
        <f>IF(SUM(COUNTIFS('Planificación 2026-1'!F:F,"FILIAL",'Planificación 2026-1'!W:W,C274,'Planificación 2026-1'!H:H,"OB"))&gt;0,"P09"," ")</f>
        <v xml:space="preserve"> </v>
      </c>
      <c r="AI274" s="108" t="str">
        <f>IF(SUM(COUNTIFS('Planificación 2026-1'!F:F,"FILIAL",'Planificación 2026-1'!W:W,C274,'Planificación 2026-1'!H:H,"MH"))&gt;0,"P31"," ")</f>
        <v xml:space="preserve"> </v>
      </c>
      <c r="AJ274" s="108" t="str">
        <f>IF(SUM(COUNTIFS('Planificación 2026-1'!F:F,"FILIAL",'Planificación 2026-1'!W:W,C274,'Planificación 2026-1'!H:H,"IC"))&gt;0,"P32"," ")</f>
        <v xml:space="preserve"> </v>
      </c>
      <c r="AK274" s="108" t="str">
        <f>IF(SUM(COUNTIFS('Planificación 2026-1'!F:F,"FILIAL",'Planificación 2026-1'!W:W,C274,'Planificación 2026-1'!H:H,"AR"))&gt;0,"P34"," ")</f>
        <v xml:space="preserve"> </v>
      </c>
      <c r="AL274" s="108" t="str">
        <f>IF(SUM(COUNTIFS('Planificación 2026-1'!F:F,"FILIAL",'Planificación 2026-1'!W:W,C274,'Planificación 2026-1'!H:H,"T1"))&gt;0,"P35"," ")</f>
        <v xml:space="preserve"> </v>
      </c>
      <c r="AM274" s="108" t="str">
        <f>IF(SUM(COUNTIFS('Planificación 2026-1'!F:F,"FILIAL",'Planificación 2026-1'!W:W,C274,'Planificación 2026-1'!H:H,"T3"))&gt;0,"P36"," ")</f>
        <v xml:space="preserve"> </v>
      </c>
      <c r="AN274" s="108" t="str">
        <f>IF(SUM(COUNTIFS('Planificación 2026-1'!F:F,"FILIAL",'Planificación 2026-1'!W:W,C274,'Planificación 2026-1'!H:H,"T2"))&gt;0,"P37"," ")</f>
        <v xml:space="preserve"> </v>
      </c>
      <c r="AO274" s="108" t="str">
        <f>IF(SUM(COUNTIFS('Planificación 2026-1'!F:F,"FILIAL",'Planificación 2026-1'!W:W,C274,'Planificación 2026-1'!H:H,"AE"))&gt;0,"P38"," ")</f>
        <v xml:space="preserve"> </v>
      </c>
      <c r="AP274" s="108" t="str">
        <f>IF(SUM(COUNTIFS('Planificación 2026-1'!F:F,"FILIAL",'Planificación 2026-1'!W:W,C274,'Planificación 2026-1'!H:H,"T4"))&gt;0,"P55"," ")</f>
        <v xml:space="preserve"> </v>
      </c>
      <c r="AQ274" s="108" t="str">
        <f>IF(SUM(COUNTIFS('Planificación 2026-1'!F:F,"SUNAMPE",'Planificación 2026-1'!W:W,C274,'Planificación 2026-1'!H:H,"AF"))&gt;0," P01"," ")</f>
        <v xml:space="preserve"> </v>
      </c>
      <c r="AR274" s="108" t="str">
        <f>IF(SUM(COUNTIFS('Planificación 2026-1'!F:F,"SUNAMPE",'Planificación 2026-1'!W:W,C274,'Planificación 2026-1'!H:H,"EN"))&gt;0,"P02"," ")</f>
        <v xml:space="preserve"> </v>
      </c>
      <c r="AS274" s="108" t="str">
        <f>IF(SUM(COUNTIFS('Planificación 2026-1'!F:F,"SUNAMPE",'Planificación 2026-1'!W:W,C274,'Planificación 2026-1'!H:H,"IS"))&gt;0,"P03"," ")</f>
        <v xml:space="preserve"> </v>
      </c>
      <c r="AT274" s="108" t="str">
        <f>IF(SUM(COUNTIFS('Planificación 2026-1'!F:F,"SUNAMPE",'Planificación 2026-1'!W:W,C274,'Planificación 2026-1'!H:H,"PS"))&gt;0,"P04"," ")</f>
        <v xml:space="preserve"> </v>
      </c>
      <c r="AU274" s="108"/>
      <c r="AV274" s="108" t="str">
        <f>IF(SUM(COUNTIFS('Planificación 2026-1'!F:F,"SUNAMPE",'Planificación 2026-1'!W:W,C274,'Planificación 2026-1'!H:H,"IN"))&gt;0,"P06"," ")</f>
        <v xml:space="preserve"> </v>
      </c>
      <c r="AW274" s="108" t="str">
        <f>IF(SUM(COUNTIFS('Planificación 2026-1'!F:F,"SUNAMPE",'Planificación 2026-1'!W:W,C274,'Planificación 2026-1'!H:H,"CA"))&gt;0,"P07"," ")</f>
        <v xml:space="preserve"> </v>
      </c>
      <c r="AX274" s="108" t="str">
        <f>IF(SUM(COUNTIFS('Planificación 2026-1'!F:F,"SUNAMPE",'Planificación 2026-1'!W:W,C274,'Planificación 2026-1'!H:H,"DE"))&gt;0,"P08"," ")</f>
        <v xml:space="preserve"> </v>
      </c>
      <c r="AY274" s="108" t="str">
        <f>IF(SUM(COUNTIFS('Planificación 2026-1'!F:F,"SUNAMPE",'Planificación 2026-1'!W:W,C274,'Planificación 2026-1'!H:H,"OB"))&gt;0,"P09"," ")</f>
        <v xml:space="preserve"> </v>
      </c>
      <c r="AZ274" s="108" t="str">
        <f>IF(SUM(COUNTIFS('Planificación 2026-1'!F:F,"SUNAMPE",'Planificación 2026-1'!W:W,C274,'Planificación 2026-1'!H:H,"MH"))&gt;0,"P31"," ")</f>
        <v xml:space="preserve"> </v>
      </c>
      <c r="BA274" s="108" t="str">
        <f>IF(SUM(COUNTIFS('Planificación 2026-1'!F:F,"SUNAMPE",'Planificación 2026-1'!W:W,C274,'Planificación 2026-1'!H:H,"IC"))&gt;0,"P32"," ")</f>
        <v xml:space="preserve"> </v>
      </c>
      <c r="BB274" s="108" t="str">
        <f>IF(SUM(COUNTIFS('Planificación 2026-1'!F:F,"SUNAMPE",'Planificación 2026-1'!W:W,C274,'Planificación 2026-1'!H:H,"AR"))&gt;0,"P34"," ")</f>
        <v xml:space="preserve"> </v>
      </c>
      <c r="BC274" s="108" t="str">
        <f>IF(SUM(COUNTIFS('Planificación 2026-1'!F:F,"SUNAMPE",'Planificación 2026-1'!W:W,C274,'Planificación 2026-1'!H:H,"T1"))&gt;0,"P35"," ")</f>
        <v xml:space="preserve"> </v>
      </c>
      <c r="BD274" s="108" t="str">
        <f>IF(SUM(COUNTIFS('Planificación 2026-1'!F:F,"SUNAMPE",'Planificación 2026-1'!W:W,C274,'Planificación 2026-1'!H:H,"T3"))&gt;0,"P36"," ")</f>
        <v xml:space="preserve"> </v>
      </c>
      <c r="BE274" s="108" t="str">
        <f>IF(SUM(COUNTIFS('Planificación 2026-1'!F:F,"SUNAMPE",'Planificación 2026-1'!W:W,C274,'Planificación 2026-1'!H:H,"T2"))&gt;0,"P37"," ")</f>
        <v xml:space="preserve"> </v>
      </c>
      <c r="BF274" s="108" t="str">
        <f>IF(SUM(COUNTIFS('Planificación 2026-1'!F:F,"SUNAMPE",'Planificación 2026-1'!W:W,C274,'Planificación 2026-1'!H:H,"AE"))&gt;0,"P38"," ")</f>
        <v xml:space="preserve"> </v>
      </c>
      <c r="BG274" s="108" t="str">
        <f>IF(SUM(COUNTIFS('Planificación 2026-1'!F:F,"SUNAMPE",'Planificación 2026-1'!W:W,C274,'Planificación 2026-1'!H:H,"T4"))&gt;0,"P55"," ")</f>
        <v xml:space="preserve"> </v>
      </c>
      <c r="BH274" s="108" t="str">
        <f>IF(SUM(COUNTIFS('Planificación 2026-1'!F:F,"HUAURA",'Planificación 2026-1'!W:W,C274,'Planificación 2026-1'!H:H,"AF"))&gt;0," P01"," ")</f>
        <v xml:space="preserve"> </v>
      </c>
      <c r="BI274" s="108" t="str">
        <f>IF(SUM(COUNTIFS('Planificación 2026-1'!F:F,"HUAURA",'Planificación 2026-1'!W:W,C274,'Planificación 2026-1'!H:H,"EN"))&gt;0,"P02"," ")</f>
        <v xml:space="preserve"> </v>
      </c>
      <c r="BJ274" s="108" t="str">
        <f>IF(SUM(COUNTIFS('Planificación 2026-1'!F:F,"HUAURA",'Planificación 2026-1'!W:W,C274,'Planificación 2026-1'!H:H,"IS"))&gt;0,"P03"," ")</f>
        <v xml:space="preserve"> </v>
      </c>
      <c r="BK274" s="108" t="str">
        <f>IF(SUM(COUNTIFS('Planificación 2026-1'!F:F,"HUAURA",'Planificación 2026-1'!W:W,C274,'Planificación 2026-1'!H:H,"PS"))&gt;0,"P04"," ")</f>
        <v xml:space="preserve"> </v>
      </c>
      <c r="BL274" s="108"/>
      <c r="BM274" s="108" t="str">
        <f>IF(SUM(COUNTIFS('Planificación 2026-1'!F:F,"HUAURA",'Planificación 2026-1'!W:W,C274,'Planificación 2026-1'!H:H,"IN"))&gt;0,"P06"," ")</f>
        <v xml:space="preserve"> </v>
      </c>
      <c r="BN274" s="108" t="str">
        <f>IF(SUM(COUNTIFS('Planificación 2026-1'!F:F,"HUAURA",'Planificación 2026-1'!W:W,C274,'Planificación 2026-1'!H:H,"CA"))&gt;0,"P07"," ")</f>
        <v xml:space="preserve"> </v>
      </c>
      <c r="BO274" s="108" t="str">
        <f>IF(SUM(COUNTIFS('Planificación 2026-1'!F:F,"HUAURA",'Planificación 2026-1'!W:W,C274,'Planificación 2026-1'!H:H,"DE"))&gt;0,"P08"," ")</f>
        <v xml:space="preserve"> </v>
      </c>
      <c r="BP274" s="108" t="str">
        <f>IF(SUM(COUNTIFS('Planificación 2026-1'!F:F,"HUAURA",'Planificación 2026-1'!W:W,C274,'Planificación 2026-1'!H:H,"OB"))&gt;0,"P09"," ")</f>
        <v xml:space="preserve"> </v>
      </c>
      <c r="BQ274" s="108" t="str">
        <f>IF(SUM(COUNTIFS('Planificación 2026-1'!F:F,"HUAURA",'Planificación 2026-1'!W:W,C274,'Planificación 2026-1'!H:H,"MH"))&gt;0,"P31"," ")</f>
        <v xml:space="preserve"> </v>
      </c>
      <c r="BR274" s="108" t="str">
        <f>IF(SUM(COUNTIFS('Planificación 2026-1'!F:F,"HUAURA",'Planificación 2026-1'!W:W,C274,'Planificación 2026-1'!H:H,"IC"))&gt;0,"P32"," ")</f>
        <v xml:space="preserve"> </v>
      </c>
      <c r="BS274" s="108" t="str">
        <f>IF(SUM(COUNTIFS('Planificación 2026-1'!F:F,"HUAURA",'Planificación 2026-1'!W:W,C274,'Planificación 2026-1'!H:H,"AR"))&gt;0,"P34"," ")</f>
        <v xml:space="preserve"> </v>
      </c>
      <c r="BT274" s="108" t="str">
        <f>IF(SUM(COUNTIFS('Planificación 2026-1'!F:F,"HUAURA",'Planificación 2026-1'!W:W,C274,'Planificación 2026-1'!H:H,"T1"))&gt;0,"P35"," ")</f>
        <v xml:space="preserve"> </v>
      </c>
      <c r="BU274" s="108" t="str">
        <f>IF(SUM(COUNTIFS('Planificación 2026-1'!F:F,"HUAURA",'Planificación 2026-1'!W:W,C274,'Planificación 2026-1'!H:H,"T3"))&gt;0,"P36"," ")</f>
        <v xml:space="preserve"> </v>
      </c>
      <c r="BV274" s="108" t="str">
        <f>IF(SUM(COUNTIFS('Planificación 2026-1'!F:F,"HUAURA",'Planificación 2026-1'!W:W,C274,'Planificación 2026-1'!H:H,"T2"))&gt;0,"P37"," ")</f>
        <v xml:space="preserve"> </v>
      </c>
      <c r="BW274" s="108" t="str">
        <f>IF(SUM(COUNTIFS('Planificación 2026-1'!F:F,"HUAURA",'Planificación 2026-1'!W:W,C274,'Planificación 2026-1'!H:H,"AE"))&gt;0,"P38"," ")</f>
        <v xml:space="preserve"> </v>
      </c>
      <c r="BX274" s="108" t="str">
        <f>IF(SUM(COUNTIFS('Planificación 2026-1'!F:F,"HUAURA",'Planificación 2026-1'!W:W,C274,'Planificación 2026-1'!H:H,"T4"))&gt;0,"P55"," ")</f>
        <v xml:space="preserve"> </v>
      </c>
      <c r="BY274" s="109">
        <f>SUMIFS('Planificación 2026-1'!R:R,'Planificación 2026-1'!W:W,C274,'Planificación 2026-1'!H:H,"AF",'Planificación 2026-1'!I:I,"&gt;2")</f>
        <v>0</v>
      </c>
      <c r="BZ274" s="109">
        <f>SUMIFS('Planificación 2026-1'!R:R,'Planificación 2026-1'!W:W,C274,'Planificación 2026-1'!H:H,"EN",'Planificación 2026-1'!I:I,"&gt;2")</f>
        <v>0</v>
      </c>
      <c r="CA274" s="109">
        <f>SUMIFS('Planificación 2026-1'!R:R,'Planificación 2026-1'!W:W,C274,'Planificación 2026-1'!H:H,"IS",'Planificación 2026-1'!I:I,"&gt;2")</f>
        <v>0</v>
      </c>
      <c r="CB274" s="109">
        <f>SUMIFS('Planificación 2026-1'!R:R,'Planificación 2026-1'!W:W,C274,'Planificación 2026-1'!H:H,"PS",'Planificación 2026-1'!I:I,"&gt;2")</f>
        <v>0</v>
      </c>
      <c r="CC274" s="109">
        <f>SUMIFS('Planificación 2026-1'!R:R,'Planificación 2026-1'!W:W,C274,'Planificación 2026-1'!H:H,"IN",'Planificación 2026-1'!I:I,"&gt;2")</f>
        <v>0</v>
      </c>
      <c r="CD274" s="109">
        <f>SUMIFS('Planificación 2026-1'!R:R,'Planificación 2026-1'!W:W,C274,'Planificación 2026-1'!H:H,"CA",'Planificación 2026-1'!I:I,"&gt;2")</f>
        <v>0</v>
      </c>
      <c r="CE274" s="109">
        <f>SUMIFS('Planificación 2026-1'!R:R,'Planificación 2026-1'!W:W,C274,'Planificación 2026-1'!H:H,"DE",'Planificación 2026-1'!I:I,"&gt;2")</f>
        <v>0</v>
      </c>
      <c r="CF274" s="109">
        <f>SUMIFS('Planificación 2026-1'!R:R,'Planificación 2026-1'!W:W,C274,'Planificación 2026-1'!H:H,"OB",'Planificación 2026-1'!I:I,"&gt;2")</f>
        <v>0</v>
      </c>
      <c r="CG274" s="109">
        <f>SUMIFS('Planificación 2026-1'!R:R,'Planificación 2026-1'!W:W,C274,'Planificación 2026-1'!H:H,"MH",'Planificación 2026-1'!I:I,"&gt;2")</f>
        <v>0</v>
      </c>
      <c r="CH274" s="109">
        <f>SUMIFS('Planificación 2026-1'!R:R,'Planificación 2026-1'!W:W,C274,'Planificación 2026-1'!H:H,"IC",'Planificación 2026-1'!I:I,"&gt;2")</f>
        <v>0</v>
      </c>
      <c r="CI274" s="109">
        <f>SUMIFS('Planificación 2026-1'!R:R,'Planificación 2026-1'!W:W,C274,'Planificación 2026-1'!H:H,"AR",'Planificación 2026-1'!I:I,"&gt;2")</f>
        <v>0</v>
      </c>
      <c r="CJ274" s="109">
        <f>SUMIFS('Planificación 2026-1'!R:R,'Planificación 2026-1'!W:W,C274,'Planificación 2026-1'!H:H,"T1",'Planificación 2026-1'!I:I,"&gt;2")</f>
        <v>0</v>
      </c>
      <c r="CK274" s="109">
        <f>SUMIFS('Planificación 2026-1'!R:R,'Planificación 2026-1'!W:W,C274,'Planificación 2026-1'!H:H,"T3",'Planificación 2026-1'!I:I,"&gt;2")</f>
        <v>0</v>
      </c>
      <c r="CL274" s="109">
        <f>SUMIFS('Planificación 2026-1'!R:R,'Planificación 2026-1'!W:W,C274,'Planificación 2026-1'!H:H,"T2",'Planificación 2026-1'!I:I,"&gt;2")</f>
        <v>0</v>
      </c>
      <c r="CM274" s="109">
        <f>SUMIFS('Planificación 2026-1'!R:R,'Planificación 2026-1'!W:W,C274,'Planificación 2026-1'!H:H,"AE",'Planificación 2026-1'!I:I,"&gt;2")</f>
        <v>0</v>
      </c>
      <c r="CN274" s="109">
        <f>SUMIFS('Planificación 2026-1'!R:R,'Planificación 2026-1'!W:W,C274,'Planificación 2026-1'!H:H,"T4",'Planificación 2026-1'!I:I,"&gt;2")</f>
        <v>0</v>
      </c>
      <c r="CO274" s="109">
        <f>SUMIFS('Planificación 2026-1'!R:R,'Planificación 2026-1'!W:W,C274,'Planificación 2026-1'!H:H,"AF",'Planificación 2026-1'!I:I,"&lt;3")</f>
        <v>0</v>
      </c>
      <c r="CP274" s="109">
        <f>SUMIFS('Planificación 2026-1'!R:R,'Planificación 2026-1'!W:W,C274,'Planificación 2026-1'!H:H,"EN",'Planificación 2026-1'!I:I,"&lt;3")</f>
        <v>0</v>
      </c>
      <c r="CQ274" s="109">
        <f>SUMIFS('Planificación 2026-1'!R:R,'Planificación 2026-1'!W:W,C274,'Planificación 2026-1'!H:H,"IS",'Planificación 2026-1'!I:I,"&lt;3")</f>
        <v>0</v>
      </c>
      <c r="CR274" s="109">
        <f>SUMIFS('Planificación 2026-1'!R:R,'Planificación 2026-1'!W:W,C274,'Planificación 2026-1'!H:H,"PS",'Planificación 2026-1'!I:I,"&lt;3")</f>
        <v>0</v>
      </c>
      <c r="CS274" s="109">
        <f>SUMIFS('Planificación 2026-1'!R:R,'Planificación 2026-1'!W:W,C274,'Planificación 2026-1'!H:H,"IN",'Planificación 2026-1'!I:I,"&lt;3")</f>
        <v>0</v>
      </c>
      <c r="CT274" s="109">
        <f>SUMIFS('Planificación 2026-1'!R:R,'Planificación 2026-1'!W:W,C274,'Planificación 2026-1'!H:H,"CA",'Planificación 2026-1'!I:I,"&lt;3")</f>
        <v>0</v>
      </c>
      <c r="CU274" s="109">
        <f>SUMIFS('Planificación 2026-1'!R:R,'Planificación 2026-1'!W:W,C274,'Planificación 2026-1'!H:H,"DE",'Planificación 2026-1'!I:I,"&lt;3")</f>
        <v>0</v>
      </c>
      <c r="CV274" s="109">
        <f>SUMIFS('Planificación 2026-1'!R:R,'Planificación 2026-1'!W:W,C274,'Planificación 2026-1'!H:H,"OB",'Planificación 2026-1'!I:I,"&lt;3")</f>
        <v>0</v>
      </c>
      <c r="CW274" s="109">
        <f>SUMIFS('Planificación 2026-1'!R:R,'Planificación 2026-1'!W:W,C274,'Planificación 2026-1'!H:H,"MH",'Planificación 2026-1'!I:I,"&lt;3")</f>
        <v>0</v>
      </c>
      <c r="CX274" s="109">
        <f>SUMIFS('Planificación 2026-1'!R:R,'Planificación 2026-1'!W:W,C274,'Planificación 2026-1'!H:H,"IC",'Planificación 2026-1'!I:I,"&lt;3")</f>
        <v>0</v>
      </c>
      <c r="CY274" s="109">
        <f>SUMIFS('Planificación 2026-1'!R:R,'Planificación 2026-1'!W:W,C274,'Planificación 2026-1'!H:H,"AR",'Planificación 2026-1'!I:I,"&lt;3")</f>
        <v>0</v>
      </c>
      <c r="CZ274" s="109">
        <f>SUMIFS('Planificación 2026-1'!R:R,'Planificación 2026-1'!W:W,C274,'Planificación 2026-1'!H:H,"T1",'Planificación 2026-1'!I:I,"&lt;3")</f>
        <v>0</v>
      </c>
      <c r="DA274" s="109">
        <f>SUMIFS('Planificación 2026-1'!R:R,'Planificación 2026-1'!W:W,C274,'Planificación 2026-1'!H:H,"T3",'Planificación 2026-1'!I:I,"&lt;3")</f>
        <v>0</v>
      </c>
      <c r="DB274" s="109">
        <f>SUMIFS('Planificación 2026-1'!R:R,'Planificación 2026-1'!W:W,C274,'Planificación 2026-1'!H:H,"T2",'Planificación 2026-1'!I:I,"&lt;3")</f>
        <v>0</v>
      </c>
      <c r="DC274" s="109">
        <f>SUMIFS('Planificación 2026-1'!R:R,'Planificación 2026-1'!W:W,C274,'Planificación 2026-1'!H:H,"AE",'Planificación 2026-1'!I:I,"&lt;3")</f>
        <v>0</v>
      </c>
      <c r="DD274" s="109">
        <f>SUMIFS('Planificación 2026-1'!R:R,'Planificación 2026-1'!W:W,C274,'Planificación 2026-1'!H:H,"T4",'Planificación 2026-1'!I:I,"&lt;3")</f>
        <v>0</v>
      </c>
      <c r="DE274" s="108" t="str">
        <f t="shared" si="45"/>
        <v/>
      </c>
      <c r="DF274" s="41">
        <f>IF(C274="","",SUMIFS('Planificación 2026-1'!R:R,'Planificación 2026-1'!W:W,C274,'Planificación 2026-1'!F:F,"PRINCIPAL",'Planificación 2026-1'!X:X,"VIRTUAL"))</f>
        <v>0</v>
      </c>
      <c r="DG274" s="41">
        <f>IF(C274="","",SUMIFS('Planificación 2026-1'!R:R,'Planificación 2026-1'!W:W,C274,'Planificación 2026-1'!F:F,"PRINCIPAL",'Planificación 2026-1'!X:X,"PRESENCIAL"))</f>
        <v>0</v>
      </c>
      <c r="DH274" s="41">
        <f>IF(C274="","",SUMIFS('Planificación 2026-1'!R:R,'Planificación 2026-1'!W:W,C274,'Planificación 2026-1'!F:F,"PRINCIPAL",'Planificación 2026-1'!X:X,"HIBRIDO PRESENCIAL"))</f>
        <v>0</v>
      </c>
      <c r="DI274" s="108" t="str">
        <f t="shared" si="46"/>
        <v/>
      </c>
      <c r="DJ274" s="108">
        <f>IF(C274="","",SUMIFS('Planificación 2026-1'!R:R,'Planificación 2026-1'!W:W,C274,'Planificación 2026-1'!F:F,"FILIAL",'Planificación 2026-1'!X:X,"VIRTUAL"))</f>
        <v>0</v>
      </c>
      <c r="DK274" s="110">
        <f>IF(C274="","",SUMIFS('Planificación 2026-1'!R:R,'Planificación 2026-1'!W:W,C274,'Planificación 2026-1'!F:F,"FILIAL",'Planificación 2026-1'!X:X,"PRESENCIAL"))</f>
        <v>0</v>
      </c>
      <c r="DL274" s="61">
        <f>IF(C274="","",SUMIFS('Planificación 2026-1'!R:R,'Planificación 2026-1'!W:W,C274,'Planificación 2026-1'!F:F,"FILIAL",'Planificación 2026-1'!X:X,"HIBRIDO PRESENCIAL"))</f>
        <v>0</v>
      </c>
      <c r="DM274" s="111" t="str">
        <f t="shared" si="47"/>
        <v/>
      </c>
      <c r="DN274" s="108">
        <f>IF(C274="","",SUMIFS('Planificación 2026-1'!R:R,'Planificación 2026-1'!W:W,C274,'Planificación 2026-1'!F:F,"SUNAMPE",'Planificación 2026-1'!X:X,"VIRTUAL"))</f>
        <v>0</v>
      </c>
      <c r="DO274" s="61">
        <f>IF(C274="","",SUMIFS('Planificación 2026-1'!R:R,'Planificación 2026-1'!W:W,C274,'Planificación 2026-1'!F:F,"SUNAMPE",'Planificación 2026-1'!X:X,"PRESENCIAL"))</f>
        <v>0</v>
      </c>
      <c r="DP274" s="111" t="str">
        <f t="shared" si="48"/>
        <v/>
      </c>
      <c r="DQ274" s="108">
        <f>IF(C274="","",SUMIFS('Planificación 2026-1'!R:R,'Planificación 2026-1'!W:W,C274,'Planificación 2026-1'!F:F,"HUAURA",'Planificación 2026-1'!X:X,"VIRTUAL"))</f>
        <v>0</v>
      </c>
      <c r="DR274" s="61">
        <f>IF(C274="","",SUMIFS('Planificación 2026-1'!R:R,'Planificación 2026-1'!W:W,C274,'Planificación 2026-1'!F:F,"HUAURA",'Planificación 2026-1'!X:X,"PRESENCIAL"))</f>
        <v>0</v>
      </c>
      <c r="DS274" s="76">
        <f>SUMIFS('Planificación 2026-1'!R:R,'Planificación 2026-1'!W:W,C274,'Planificación 2026-1'!F:F,"PRINCIPAL",'Planificación 2026-1'!X:X,"VIRTUAL",'Planificación 2026-1'!I:I,"&gt;2")</f>
        <v>0</v>
      </c>
      <c r="DT274" s="76">
        <f>SUMIFS('Planificación 2026-1'!R:R,'Planificación 2026-1'!W:W,C274,'Planificación 2026-1'!F:F,"PRINCIPAL",'Planificación 2026-1'!X:X,"&lt;&gt;VIRTUAL",'Planificación 2026-1'!I:I,"&gt;2")</f>
        <v>0</v>
      </c>
      <c r="DU274" s="76">
        <f>SUMIFS('Planificación 2026-1'!R:R,'Planificación 2026-1'!W:W,C274,'Planificación 2026-1'!F:F,"SUNAMPE",'Planificación 2026-1'!X:X,"VIRTUAL",'Planificación 2026-1'!I:I,"&gt;2")</f>
        <v>0</v>
      </c>
      <c r="DV274" s="76">
        <f>SUMIFS('Planificación 2026-1'!R:R,'Planificación 2026-1'!W:W,C274,'Planificación 2026-1'!F:F,"SUNAMPE",'Planificación 2026-1'!X:X,"&lt;&gt;VIRTUAL",'Planificación 2026-1'!I:I,"&gt;2")</f>
        <v>0</v>
      </c>
      <c r="DW274" s="76">
        <f>SUMIFS('Planificación 2026-1'!R:R,'Planificación 2026-1'!W:W,C274,'Planificación 2026-1'!F:F,"FILIAL",'Planificación 2026-1'!X:X,"VIRTUAL",'Planificación 2026-1'!I:I,"&gt;2")</f>
        <v>0</v>
      </c>
      <c r="DX274" s="76">
        <f>SUMIFS('Planificación 2026-1'!R:R,'Planificación 2026-1'!W:W,C274,'Planificación 2026-1'!F:F,"FILIAL",'Planificación 2026-1'!X:X,"&lt;&gt;VIRTUAL",'Planificación 2026-1'!I:I,"&gt;2")</f>
        <v>0</v>
      </c>
      <c r="DY274" s="76">
        <f>SUMIFS('Planificación 2026-1'!R:R,'Planificación 2026-1'!W:W,C274,'Planificación 2026-1'!F:F,"PORUMA",'Planificación 2026-1'!X:X,"VIRTUAL",'Planificación 2026-1'!I:I,"&gt;2")</f>
        <v>0</v>
      </c>
      <c r="DZ274" s="76">
        <f>SUMIFS('Planificación 2026-1'!R:R,'Planificación 2026-1'!W:W,C274,'Planificación 2026-1'!F:F,"PORUMA",'Planificación 2026-1'!X:X,"&lt;&gt;VIRTUAL",'Planificación 2026-1'!I:I,"&gt;2")</f>
        <v>0</v>
      </c>
      <c r="EA274" s="76">
        <f>SUMIFS('Planificación 2026-1'!R:R,'Planificación 2026-1'!W:W,C274,'Planificación 2026-1'!F:F,"HUAURA",'Planificación 2026-1'!X:X,"VIRTUAL",'Planificación 2026-1'!I:I,"&gt;2")</f>
        <v>0</v>
      </c>
      <c r="EB274" s="76">
        <f>SUMIFS('Planificación 2026-1'!R:R,'Planificación 2026-1'!W:W,C274,'Planificación 2026-1'!F:F,"HUAURA",'Planificación 2026-1'!X:X,"&lt;&gt;VIRTUAL",'Planificación 2026-1'!I:I,"&gt;2")</f>
        <v>0</v>
      </c>
      <c r="EC274" s="76">
        <f>SUMIFS('Planificación 2026-1'!R:R,'Planificación 2026-1'!W:W,C274,'Planificación 2026-1'!F:F,"PRINCIPAL",'Planificación 2026-1'!X:X,"VIRTUAL",'Planificación 2026-1'!I:I,"&lt;3")</f>
        <v>0</v>
      </c>
      <c r="ED274" s="76">
        <f>SUMIFS('Planificación 2026-1'!R:R,'Planificación 2026-1'!W:W,C274,'Planificación 2026-1'!F:F,"PRINCIPAL",'Planificación 2026-1'!X:X,"&lt;&gt;VIRTUAL",'Planificación 2026-1'!I:I,"&lt;3")</f>
        <v>0</v>
      </c>
      <c r="EE274" s="76">
        <f>SUMIFS('Planificación 2026-1'!R:R,'Planificación 2026-1'!W:W,C274,'Planificación 2026-1'!F:F,"SUNAMPE",'Planificación 2026-1'!X:X,"VIRTUAL",'Planificación 2026-1'!I:I,"&lt;3")</f>
        <v>0</v>
      </c>
      <c r="EF274" s="76">
        <f>SUMIFS('Planificación 2026-1'!R:R,'Planificación 2026-1'!W:W,C274,'Planificación 2026-1'!F:F,"SUNAMPE",'Planificación 2026-1'!X:X,"&lt;&gt;VIRTUAL",'Planificación 2026-1'!I:I,"&lt;3")</f>
        <v>0</v>
      </c>
      <c r="EG274" s="76">
        <f>SUMIFS('Planificación 2026-1'!R:R,'Planificación 2026-1'!W:W,C274,'Planificación 2026-1'!F:F,"FILIAL",'Planificación 2026-1'!X:X,"VIRTUAL",'Planificación 2026-1'!I:I,"&lt;3")</f>
        <v>0</v>
      </c>
      <c r="EH274" s="76">
        <f>SUMIFS('Planificación 2026-1'!R:R,'Planificación 2026-1'!W:W,C274,'Planificación 2026-1'!F:F,"FILIAL",'Planificación 2026-1'!X:X,"&lt;&gt;VIRTUAL",'Planificación 2026-1'!I:I,"&lt;3")</f>
        <v>0</v>
      </c>
      <c r="EI274" s="76">
        <f>SUMIFS('Planificación 2026-1'!R:R,'Planificación 2026-1'!W:W,C274,'Planificación 2026-1'!F:F,"PORUMA",'Planificación 2026-1'!X:X,"VIRTUAL",'Planificación 2026-1'!I:I,"&lt;3")</f>
        <v>0</v>
      </c>
      <c r="EJ274" s="76">
        <f>SUMIFS('Planificación 2026-1'!R:R,'Planificación 2026-1'!W:W,C274,'Planificación 2026-1'!F:F,"PORUMA",'Planificación 2026-1'!X:X,"&lt;&gt;VIRTUAL",'Planificación 2026-1'!I:I,"&lt;3")</f>
        <v>0</v>
      </c>
      <c r="EK274" s="76">
        <f>SUMIFS('Planificación 2026-1'!R:R,'Planificación 2026-1'!W:W,C274,'Planificación 2026-1'!F:F,"HUAURA",'Planificación 2026-1'!X:X,"VIRTUAL",'Planificación 2026-1'!I:I,"&lt;3")</f>
        <v>0</v>
      </c>
      <c r="EL274" s="76">
        <f>SUMIFS('Planificación 2026-1'!R:R,'Planificación 2026-1'!W:W,C274,'Planificación 2026-1'!F:F,"HUAURA",'Planificación 2026-1'!X:X,"&lt;&gt;VIRTUAL",'Planificación 2026-1'!I:I,"&lt;3")</f>
        <v>0</v>
      </c>
      <c r="EM274" s="76"/>
      <c r="EN274" s="76">
        <f t="shared" si="41"/>
        <v>0</v>
      </c>
      <c r="EO274" s="76">
        <f t="shared" si="42"/>
        <v>0</v>
      </c>
      <c r="EP274" s="76" t="b">
        <f t="shared" si="43"/>
        <v>1</v>
      </c>
      <c r="EQ274" s="76" t="str">
        <f t="shared" si="44"/>
        <v/>
      </c>
      <c r="ER274" s="76" t="str">
        <f t="shared" si="49"/>
        <v>PRESENCIAL</v>
      </c>
    </row>
    <row r="275" spans="1:148" hidden="1">
      <c r="A275" s="83"/>
      <c r="B275" s="119">
        <v>272</v>
      </c>
      <c r="C275" s="115" t="s">
        <v>448</v>
      </c>
      <c r="D275" s="112">
        <f>SUMIF('Planificación 2026-1'!W:W,C275,'Planificación 2026-1'!R:R)</f>
        <v>0</v>
      </c>
      <c r="E275" s="114" t="s">
        <v>173</v>
      </c>
      <c r="F275" s="115" t="s">
        <v>171</v>
      </c>
      <c r="G275" s="115" t="s">
        <v>13</v>
      </c>
      <c r="H275" s="115" t="s">
        <v>129</v>
      </c>
      <c r="I275" s="107" t="str">
        <f>IF(SUM(COUNTIFS('Planificación 2026-1'!F:F,"PRINCIPAL",'Planificación 2026-1'!W:W,C275,'Planificación 2026-1'!H:H,"AF"))&gt;0,"P01"," ")</f>
        <v xml:space="preserve"> </v>
      </c>
      <c r="J275" s="108" t="str">
        <f>IF(SUM(COUNTIFS('Planificación 2026-1'!F:F,"PRINCIPAL",'Planificación 2026-1'!W:W,C275,'Planificación 2026-1'!H:H,"EN"))&gt;0,"P02"," ")</f>
        <v xml:space="preserve"> </v>
      </c>
      <c r="K275" s="108" t="str">
        <f>IF(SUM(COUNTIFS('Planificación 2026-1'!F:F,"PRINCIPAL",'Planificación 2026-1'!W:W,C275,'Planificación 2026-1'!H:H,"IS"))&gt;0,"P03"," ")</f>
        <v xml:space="preserve"> </v>
      </c>
      <c r="L275" s="108" t="str">
        <f>IF(SUM(COUNTIFS('Planificación 2026-1'!F:F,"PRINCIPAL",'Planificación 2026-1'!W:W,C275,'Planificación 2026-1'!H:H,"PS"))&gt;0,"P04"," ")</f>
        <v xml:space="preserve"> </v>
      </c>
      <c r="M275" s="108"/>
      <c r="N275" s="108" t="str">
        <f>IF(SUM(COUNTIFS('Planificación 2026-1'!F:F,"PRINCIPAL",'Planificación 2026-1'!W:W,C275,'Planificación 2026-1'!H:H,"IN"))&gt;0,"P06"," ")</f>
        <v xml:space="preserve"> </v>
      </c>
      <c r="O275" s="108" t="str">
        <f>IF(SUM(COUNTIFS('Planificación 2026-1'!F:F,"PRINCIPAL",'Planificación 2026-1'!W:W,C275,'Planificación 2026-1'!H:H,"CA"))&gt;0,"P07"," ")</f>
        <v xml:space="preserve"> </v>
      </c>
      <c r="P275" s="108" t="str">
        <f>IF(SUM(COUNTIFS('Planificación 2026-1'!F:F,"PRINCIPAL",'Planificación 2026-1'!W:W,C275,'Planificación 2026-1'!H:H,"DE"))&gt;0,"P08"," ")</f>
        <v xml:space="preserve"> </v>
      </c>
      <c r="Q275" s="108" t="str">
        <f>IF(SUM(COUNTIFS('Planificación 2026-1'!F:F,"PRINCIPAL",'Planificación 2026-1'!W:W,C275,'Planificación 2026-1'!H:H,"OB"))&gt;0,"P09"," ")</f>
        <v xml:space="preserve"> </v>
      </c>
      <c r="R275" s="108" t="str">
        <f>IF(SUM(COUNTIFS('Planificación 2026-1'!F:F,"PRINCIPAL",'Planificación 2026-1'!W:W,C275,'Planificación 2026-1'!H:H,"MH"))&gt;0,"P31"," ")</f>
        <v xml:space="preserve"> </v>
      </c>
      <c r="S275" s="108" t="str">
        <f>IF(SUM(COUNTIFS('Planificación 2026-1'!F:F,"PRINCIPAL",'Planificación 2026-1'!W:W,C275,'Planificación 2026-1'!H:H,"IC"))&gt;0,"P32"," ")</f>
        <v xml:space="preserve"> </v>
      </c>
      <c r="T275" s="108" t="str">
        <f>IF(SUM(COUNTIFS('Planificación 2026-1'!F:F,"PRINCIPAL",'Planificación 2026-1'!W:W,C275,'Planificación 2026-1'!H:H,"AR"))&gt;0,"P34"," ")</f>
        <v xml:space="preserve"> </v>
      </c>
      <c r="U275" s="108" t="str">
        <f>IF(SUM(COUNTIFS('Planificación 2026-1'!F:F,"PRINCIPAL",'Planificación 2026-1'!W:W,C275,'Planificación 2026-1'!H:H,"T1"))&gt;0,"P35"," ")</f>
        <v xml:space="preserve"> </v>
      </c>
      <c r="V275" s="108" t="str">
        <f>IF(SUM(COUNTIFS('Planificación 2026-1'!F:F,"PRINCIPAL",'Planificación 2026-1'!W:W,C275,'Planificación 2026-1'!H:H,"T3"))&gt;0,"P36"," ")</f>
        <v xml:space="preserve"> </v>
      </c>
      <c r="W275" s="108" t="str">
        <f>IF(SUM(COUNTIFS('Planificación 2026-1'!F:F,"PRINCIPAL",'Planificación 2026-1'!W:W,C275,'Planificación 2026-1'!H:H,"T2"))&gt;0,"P37"," ")</f>
        <v xml:space="preserve"> </v>
      </c>
      <c r="X275" s="108" t="str">
        <f>IF(SUM(COUNTIFS('Planificación 2026-1'!F:F,"PRINCIPAL",'Planificación 2026-1'!W:W,C275,'Planificación 2026-1'!H:H,"AE"))&gt;0,"P38"," ")</f>
        <v xml:space="preserve"> </v>
      </c>
      <c r="Y275" s="108" t="str">
        <f>IF(SUM(COUNTIFS('Planificación 2026-1'!F:F,"PRINCIPAL",'Planificación 2026-1'!W:W,C275,'Planificación 2026-1'!H:H,"T4"))&gt;0,"P55"," ")</f>
        <v xml:space="preserve"> </v>
      </c>
      <c r="Z275" s="108" t="str">
        <f>IF(SUM(COUNTIFS('Planificación 2026-1'!F:F,"FILIAL",'Planificación 2026-1'!W:W,C275,'Planificación 2026-1'!H:H,"AF"))&gt;0," P01"," ")</f>
        <v xml:space="preserve"> </v>
      </c>
      <c r="AA275" s="108" t="str">
        <f>IF(SUM(COUNTIFS('Planificación 2026-1'!F:F,"FILIAL",'Planificación 2026-1'!W:W,C275,'Planificación 2026-1'!H:H,"EN"))&gt;0,"P02"," ")</f>
        <v xml:space="preserve"> </v>
      </c>
      <c r="AB275" s="108" t="str">
        <f>IF(SUM(COUNTIFS('Planificación 2026-1'!F:F,"FILIAL",'Planificación 2026-1'!W:W,C275,'Planificación 2026-1'!H:H,"IS"))&gt;0,"P03"," ")</f>
        <v xml:space="preserve"> </v>
      </c>
      <c r="AC275" s="108" t="str">
        <f>IF(SUM(COUNTIFS('Planificación 2026-1'!F:F,"FILIAL",'Planificación 2026-1'!W:W,C275,'Planificación 2026-1'!H:H,"PS"))&gt;0,"P04"," ")</f>
        <v xml:space="preserve"> </v>
      </c>
      <c r="AD275" s="108"/>
      <c r="AE275" s="108" t="str">
        <f>IF(SUM(COUNTIFS('Planificación 2026-1'!F:F,"FILIAL",'Planificación 2026-1'!W:W,C275,'Planificación 2026-1'!H:H,"IN"))&gt;0,"P06"," ")</f>
        <v xml:space="preserve"> </v>
      </c>
      <c r="AF275" s="108" t="str">
        <f>IF(SUM(COUNTIFS('Planificación 2026-1'!F:F,"FILIAL",'Planificación 2026-1'!W:W,C275,'Planificación 2026-1'!H:H,"CA"))&gt;0,"P07"," ")</f>
        <v xml:space="preserve"> </v>
      </c>
      <c r="AG275" s="108" t="str">
        <f>IF(SUM(COUNTIFS('Planificación 2026-1'!F:F,"FILIAL",'Planificación 2026-1'!W:W,C275,'Planificación 2026-1'!H:H,"DE"))&gt;0,"P08"," ")</f>
        <v xml:space="preserve"> </v>
      </c>
      <c r="AH275" s="108" t="str">
        <f>IF(SUM(COUNTIFS('Planificación 2026-1'!F:F,"FILIAL",'Planificación 2026-1'!W:W,C275,'Planificación 2026-1'!H:H,"OB"))&gt;0,"P09"," ")</f>
        <v xml:space="preserve"> </v>
      </c>
      <c r="AI275" s="108" t="str">
        <f>IF(SUM(COUNTIFS('Planificación 2026-1'!F:F,"FILIAL",'Planificación 2026-1'!W:W,C275,'Planificación 2026-1'!H:H,"MH"))&gt;0,"P31"," ")</f>
        <v xml:space="preserve"> </v>
      </c>
      <c r="AJ275" s="108" t="str">
        <f>IF(SUM(COUNTIFS('Planificación 2026-1'!F:F,"FILIAL",'Planificación 2026-1'!W:W,C275,'Planificación 2026-1'!H:H,"IC"))&gt;0,"P32"," ")</f>
        <v xml:space="preserve"> </v>
      </c>
      <c r="AK275" s="108" t="str">
        <f>IF(SUM(COUNTIFS('Planificación 2026-1'!F:F,"FILIAL",'Planificación 2026-1'!W:W,C275,'Planificación 2026-1'!H:H,"AR"))&gt;0,"P34"," ")</f>
        <v xml:space="preserve"> </v>
      </c>
      <c r="AL275" s="108" t="str">
        <f>IF(SUM(COUNTIFS('Planificación 2026-1'!F:F,"FILIAL",'Planificación 2026-1'!W:W,C275,'Planificación 2026-1'!H:H,"T1"))&gt;0,"P35"," ")</f>
        <v xml:space="preserve"> </v>
      </c>
      <c r="AM275" s="108" t="str">
        <f>IF(SUM(COUNTIFS('Planificación 2026-1'!F:F,"FILIAL",'Planificación 2026-1'!W:W,C275,'Planificación 2026-1'!H:H,"T3"))&gt;0,"P36"," ")</f>
        <v xml:space="preserve"> </v>
      </c>
      <c r="AN275" s="108" t="str">
        <f>IF(SUM(COUNTIFS('Planificación 2026-1'!F:F,"FILIAL",'Planificación 2026-1'!W:W,C275,'Planificación 2026-1'!H:H,"T2"))&gt;0,"P37"," ")</f>
        <v xml:space="preserve"> </v>
      </c>
      <c r="AO275" s="108" t="str">
        <f>IF(SUM(COUNTIFS('Planificación 2026-1'!F:F,"FILIAL",'Planificación 2026-1'!W:W,C275,'Planificación 2026-1'!H:H,"AE"))&gt;0,"P38"," ")</f>
        <v xml:space="preserve"> </v>
      </c>
      <c r="AP275" s="108" t="str">
        <f>IF(SUM(COUNTIFS('Planificación 2026-1'!F:F,"FILIAL",'Planificación 2026-1'!W:W,C275,'Planificación 2026-1'!H:H,"T4"))&gt;0,"P55"," ")</f>
        <v xml:space="preserve"> </v>
      </c>
      <c r="AQ275" s="108" t="str">
        <f>IF(SUM(COUNTIFS('Planificación 2026-1'!F:F,"SUNAMPE",'Planificación 2026-1'!W:W,C275,'Planificación 2026-1'!H:H,"AF"))&gt;0," P01"," ")</f>
        <v xml:space="preserve"> </v>
      </c>
      <c r="AR275" s="108" t="str">
        <f>IF(SUM(COUNTIFS('Planificación 2026-1'!F:F,"SUNAMPE",'Planificación 2026-1'!W:W,C275,'Planificación 2026-1'!H:H,"EN"))&gt;0,"P02"," ")</f>
        <v xml:space="preserve"> </v>
      </c>
      <c r="AS275" s="108" t="str">
        <f>IF(SUM(COUNTIFS('Planificación 2026-1'!F:F,"SUNAMPE",'Planificación 2026-1'!W:W,C275,'Planificación 2026-1'!H:H,"IS"))&gt;0,"P03"," ")</f>
        <v xml:space="preserve"> </v>
      </c>
      <c r="AT275" s="108" t="str">
        <f>IF(SUM(COUNTIFS('Planificación 2026-1'!F:F,"SUNAMPE",'Planificación 2026-1'!W:W,C275,'Planificación 2026-1'!H:H,"PS"))&gt;0,"P04"," ")</f>
        <v xml:space="preserve"> </v>
      </c>
      <c r="AU275" s="108"/>
      <c r="AV275" s="108" t="str">
        <f>IF(SUM(COUNTIFS('Planificación 2026-1'!F:F,"SUNAMPE",'Planificación 2026-1'!W:W,C275,'Planificación 2026-1'!H:H,"IN"))&gt;0,"P06"," ")</f>
        <v xml:space="preserve"> </v>
      </c>
      <c r="AW275" s="108" t="str">
        <f>IF(SUM(COUNTIFS('Planificación 2026-1'!F:F,"SUNAMPE",'Planificación 2026-1'!W:W,C275,'Planificación 2026-1'!H:H,"CA"))&gt;0,"P07"," ")</f>
        <v xml:space="preserve"> </v>
      </c>
      <c r="AX275" s="108" t="str">
        <f>IF(SUM(COUNTIFS('Planificación 2026-1'!F:F,"SUNAMPE",'Planificación 2026-1'!W:W,C275,'Planificación 2026-1'!H:H,"DE"))&gt;0,"P08"," ")</f>
        <v xml:space="preserve"> </v>
      </c>
      <c r="AY275" s="108" t="str">
        <f>IF(SUM(COUNTIFS('Planificación 2026-1'!F:F,"SUNAMPE",'Planificación 2026-1'!W:W,C275,'Planificación 2026-1'!H:H,"OB"))&gt;0,"P09"," ")</f>
        <v xml:space="preserve"> </v>
      </c>
      <c r="AZ275" s="108" t="str">
        <f>IF(SUM(COUNTIFS('Planificación 2026-1'!F:F,"SUNAMPE",'Planificación 2026-1'!W:W,C275,'Planificación 2026-1'!H:H,"MH"))&gt;0,"P31"," ")</f>
        <v xml:space="preserve"> </v>
      </c>
      <c r="BA275" s="108" t="str">
        <f>IF(SUM(COUNTIFS('Planificación 2026-1'!F:F,"SUNAMPE",'Planificación 2026-1'!W:W,C275,'Planificación 2026-1'!H:H,"IC"))&gt;0,"P32"," ")</f>
        <v xml:space="preserve"> </v>
      </c>
      <c r="BB275" s="108" t="str">
        <f>IF(SUM(COUNTIFS('Planificación 2026-1'!F:F,"SUNAMPE",'Planificación 2026-1'!W:W,C275,'Planificación 2026-1'!H:H,"AR"))&gt;0,"P34"," ")</f>
        <v xml:space="preserve"> </v>
      </c>
      <c r="BC275" s="108" t="str">
        <f>IF(SUM(COUNTIFS('Planificación 2026-1'!F:F,"SUNAMPE",'Planificación 2026-1'!W:W,C275,'Planificación 2026-1'!H:H,"T1"))&gt;0,"P35"," ")</f>
        <v xml:space="preserve"> </v>
      </c>
      <c r="BD275" s="108" t="str">
        <f>IF(SUM(COUNTIFS('Planificación 2026-1'!F:F,"SUNAMPE",'Planificación 2026-1'!W:W,C275,'Planificación 2026-1'!H:H,"T3"))&gt;0,"P36"," ")</f>
        <v xml:space="preserve"> </v>
      </c>
      <c r="BE275" s="108" t="str">
        <f>IF(SUM(COUNTIFS('Planificación 2026-1'!F:F,"SUNAMPE",'Planificación 2026-1'!W:W,C275,'Planificación 2026-1'!H:H,"T2"))&gt;0,"P37"," ")</f>
        <v xml:space="preserve"> </v>
      </c>
      <c r="BF275" s="108" t="str">
        <f>IF(SUM(COUNTIFS('Planificación 2026-1'!F:F,"SUNAMPE",'Planificación 2026-1'!W:W,C275,'Planificación 2026-1'!H:H,"AE"))&gt;0,"P38"," ")</f>
        <v xml:space="preserve"> </v>
      </c>
      <c r="BG275" s="108" t="str">
        <f>IF(SUM(COUNTIFS('Planificación 2026-1'!F:F,"SUNAMPE",'Planificación 2026-1'!W:W,C275,'Planificación 2026-1'!H:H,"T4"))&gt;0,"P55"," ")</f>
        <v xml:space="preserve"> </v>
      </c>
      <c r="BH275" s="108" t="str">
        <f>IF(SUM(COUNTIFS('Planificación 2026-1'!F:F,"HUAURA",'Planificación 2026-1'!W:W,C275,'Planificación 2026-1'!H:H,"AF"))&gt;0," P01"," ")</f>
        <v xml:space="preserve"> </v>
      </c>
      <c r="BI275" s="108" t="str">
        <f>IF(SUM(COUNTIFS('Planificación 2026-1'!F:F,"HUAURA",'Planificación 2026-1'!W:W,C275,'Planificación 2026-1'!H:H,"EN"))&gt;0,"P02"," ")</f>
        <v xml:space="preserve"> </v>
      </c>
      <c r="BJ275" s="108" t="str">
        <f>IF(SUM(COUNTIFS('Planificación 2026-1'!F:F,"HUAURA",'Planificación 2026-1'!W:W,C275,'Planificación 2026-1'!H:H,"IS"))&gt;0,"P03"," ")</f>
        <v xml:space="preserve"> </v>
      </c>
      <c r="BK275" s="108" t="str">
        <f>IF(SUM(COUNTIFS('Planificación 2026-1'!F:F,"HUAURA",'Planificación 2026-1'!W:W,C275,'Planificación 2026-1'!H:H,"PS"))&gt;0,"P04"," ")</f>
        <v xml:space="preserve"> </v>
      </c>
      <c r="BL275" s="108"/>
      <c r="BM275" s="108" t="str">
        <f>IF(SUM(COUNTIFS('Planificación 2026-1'!F:F,"HUAURA",'Planificación 2026-1'!W:W,C275,'Planificación 2026-1'!H:H,"IN"))&gt;0,"P06"," ")</f>
        <v xml:space="preserve"> </v>
      </c>
      <c r="BN275" s="108" t="str">
        <f>IF(SUM(COUNTIFS('Planificación 2026-1'!F:F,"HUAURA",'Planificación 2026-1'!W:W,C275,'Planificación 2026-1'!H:H,"CA"))&gt;0,"P07"," ")</f>
        <v xml:space="preserve"> </v>
      </c>
      <c r="BO275" s="108" t="str">
        <f>IF(SUM(COUNTIFS('Planificación 2026-1'!F:F,"HUAURA",'Planificación 2026-1'!W:W,C275,'Planificación 2026-1'!H:H,"DE"))&gt;0,"P08"," ")</f>
        <v xml:space="preserve"> </v>
      </c>
      <c r="BP275" s="108" t="str">
        <f>IF(SUM(COUNTIFS('Planificación 2026-1'!F:F,"HUAURA",'Planificación 2026-1'!W:W,C275,'Planificación 2026-1'!H:H,"OB"))&gt;0,"P09"," ")</f>
        <v xml:space="preserve"> </v>
      </c>
      <c r="BQ275" s="108" t="str">
        <f>IF(SUM(COUNTIFS('Planificación 2026-1'!F:F,"HUAURA",'Planificación 2026-1'!W:W,C275,'Planificación 2026-1'!H:H,"MH"))&gt;0,"P31"," ")</f>
        <v xml:space="preserve"> </v>
      </c>
      <c r="BR275" s="108" t="str">
        <f>IF(SUM(COUNTIFS('Planificación 2026-1'!F:F,"HUAURA",'Planificación 2026-1'!W:W,C275,'Planificación 2026-1'!H:H,"IC"))&gt;0,"P32"," ")</f>
        <v xml:space="preserve"> </v>
      </c>
      <c r="BS275" s="108" t="str">
        <f>IF(SUM(COUNTIFS('Planificación 2026-1'!F:F,"HUAURA",'Planificación 2026-1'!W:W,C275,'Planificación 2026-1'!H:H,"AR"))&gt;0,"P34"," ")</f>
        <v xml:space="preserve"> </v>
      </c>
      <c r="BT275" s="108" t="str">
        <f>IF(SUM(COUNTIFS('Planificación 2026-1'!F:F,"HUAURA",'Planificación 2026-1'!W:W,C275,'Planificación 2026-1'!H:H,"T1"))&gt;0,"P35"," ")</f>
        <v xml:space="preserve"> </v>
      </c>
      <c r="BU275" s="108" t="str">
        <f>IF(SUM(COUNTIFS('Planificación 2026-1'!F:F,"HUAURA",'Planificación 2026-1'!W:W,C275,'Planificación 2026-1'!H:H,"T3"))&gt;0,"P36"," ")</f>
        <v xml:space="preserve"> </v>
      </c>
      <c r="BV275" s="108" t="str">
        <f>IF(SUM(COUNTIFS('Planificación 2026-1'!F:F,"HUAURA",'Planificación 2026-1'!W:W,C275,'Planificación 2026-1'!H:H,"T2"))&gt;0,"P37"," ")</f>
        <v xml:space="preserve"> </v>
      </c>
      <c r="BW275" s="108" t="str">
        <f>IF(SUM(COUNTIFS('Planificación 2026-1'!F:F,"HUAURA",'Planificación 2026-1'!W:W,C275,'Planificación 2026-1'!H:H,"AE"))&gt;0,"P38"," ")</f>
        <v xml:space="preserve"> </v>
      </c>
      <c r="BX275" s="108" t="str">
        <f>IF(SUM(COUNTIFS('Planificación 2026-1'!F:F,"HUAURA",'Planificación 2026-1'!W:W,C275,'Planificación 2026-1'!H:H,"T4"))&gt;0,"P55"," ")</f>
        <v xml:space="preserve"> </v>
      </c>
      <c r="BY275" s="109">
        <f>SUMIFS('Planificación 2026-1'!R:R,'Planificación 2026-1'!W:W,C275,'Planificación 2026-1'!H:H,"AF",'Planificación 2026-1'!I:I,"&gt;2")</f>
        <v>0</v>
      </c>
      <c r="BZ275" s="109">
        <f>SUMIFS('Planificación 2026-1'!R:R,'Planificación 2026-1'!W:W,C275,'Planificación 2026-1'!H:H,"EN",'Planificación 2026-1'!I:I,"&gt;2")</f>
        <v>0</v>
      </c>
      <c r="CA275" s="109">
        <f>SUMIFS('Planificación 2026-1'!R:R,'Planificación 2026-1'!W:W,C275,'Planificación 2026-1'!H:H,"IS",'Planificación 2026-1'!I:I,"&gt;2")</f>
        <v>0</v>
      </c>
      <c r="CB275" s="109">
        <f>SUMIFS('Planificación 2026-1'!R:R,'Planificación 2026-1'!W:W,C275,'Planificación 2026-1'!H:H,"PS",'Planificación 2026-1'!I:I,"&gt;2")</f>
        <v>0</v>
      </c>
      <c r="CC275" s="109">
        <f>SUMIFS('Planificación 2026-1'!R:R,'Planificación 2026-1'!W:W,C275,'Planificación 2026-1'!H:H,"IN",'Planificación 2026-1'!I:I,"&gt;2")</f>
        <v>0</v>
      </c>
      <c r="CD275" s="109">
        <f>SUMIFS('Planificación 2026-1'!R:R,'Planificación 2026-1'!W:W,C275,'Planificación 2026-1'!H:H,"CA",'Planificación 2026-1'!I:I,"&gt;2")</f>
        <v>0</v>
      </c>
      <c r="CE275" s="109">
        <f>SUMIFS('Planificación 2026-1'!R:R,'Planificación 2026-1'!W:W,C275,'Planificación 2026-1'!H:H,"DE",'Planificación 2026-1'!I:I,"&gt;2")</f>
        <v>0</v>
      </c>
      <c r="CF275" s="109">
        <f>SUMIFS('Planificación 2026-1'!R:R,'Planificación 2026-1'!W:W,C275,'Planificación 2026-1'!H:H,"OB",'Planificación 2026-1'!I:I,"&gt;2")</f>
        <v>0</v>
      </c>
      <c r="CG275" s="109">
        <f>SUMIFS('Planificación 2026-1'!R:R,'Planificación 2026-1'!W:W,C275,'Planificación 2026-1'!H:H,"MH",'Planificación 2026-1'!I:I,"&gt;2")</f>
        <v>0</v>
      </c>
      <c r="CH275" s="109">
        <f>SUMIFS('Planificación 2026-1'!R:R,'Planificación 2026-1'!W:W,C275,'Planificación 2026-1'!H:H,"IC",'Planificación 2026-1'!I:I,"&gt;2")</f>
        <v>0</v>
      </c>
      <c r="CI275" s="109">
        <f>SUMIFS('Planificación 2026-1'!R:R,'Planificación 2026-1'!W:W,C275,'Planificación 2026-1'!H:H,"AR",'Planificación 2026-1'!I:I,"&gt;2")</f>
        <v>0</v>
      </c>
      <c r="CJ275" s="109">
        <f>SUMIFS('Planificación 2026-1'!R:R,'Planificación 2026-1'!W:W,C275,'Planificación 2026-1'!H:H,"T1",'Planificación 2026-1'!I:I,"&gt;2")</f>
        <v>0</v>
      </c>
      <c r="CK275" s="109">
        <f>SUMIFS('Planificación 2026-1'!R:R,'Planificación 2026-1'!W:W,C275,'Planificación 2026-1'!H:H,"T3",'Planificación 2026-1'!I:I,"&gt;2")</f>
        <v>0</v>
      </c>
      <c r="CL275" s="109">
        <f>SUMIFS('Planificación 2026-1'!R:R,'Planificación 2026-1'!W:W,C275,'Planificación 2026-1'!H:H,"T2",'Planificación 2026-1'!I:I,"&gt;2")</f>
        <v>0</v>
      </c>
      <c r="CM275" s="109">
        <f>SUMIFS('Planificación 2026-1'!R:R,'Planificación 2026-1'!W:W,C275,'Planificación 2026-1'!H:H,"AE",'Planificación 2026-1'!I:I,"&gt;2")</f>
        <v>0</v>
      </c>
      <c r="CN275" s="109">
        <f>SUMIFS('Planificación 2026-1'!R:R,'Planificación 2026-1'!W:W,C275,'Planificación 2026-1'!H:H,"T4",'Planificación 2026-1'!I:I,"&gt;2")</f>
        <v>0</v>
      </c>
      <c r="CO275" s="109">
        <f>SUMIFS('Planificación 2026-1'!R:R,'Planificación 2026-1'!W:W,C275,'Planificación 2026-1'!H:H,"AF",'Planificación 2026-1'!I:I,"&lt;3")</f>
        <v>0</v>
      </c>
      <c r="CP275" s="109">
        <f>SUMIFS('Planificación 2026-1'!R:R,'Planificación 2026-1'!W:W,C275,'Planificación 2026-1'!H:H,"EN",'Planificación 2026-1'!I:I,"&lt;3")</f>
        <v>0</v>
      </c>
      <c r="CQ275" s="109">
        <f>SUMIFS('Planificación 2026-1'!R:R,'Planificación 2026-1'!W:W,C275,'Planificación 2026-1'!H:H,"IS",'Planificación 2026-1'!I:I,"&lt;3")</f>
        <v>0</v>
      </c>
      <c r="CR275" s="109">
        <f>SUMIFS('Planificación 2026-1'!R:R,'Planificación 2026-1'!W:W,C275,'Planificación 2026-1'!H:H,"PS",'Planificación 2026-1'!I:I,"&lt;3")</f>
        <v>0</v>
      </c>
      <c r="CS275" s="109">
        <f>SUMIFS('Planificación 2026-1'!R:R,'Planificación 2026-1'!W:W,C275,'Planificación 2026-1'!H:H,"IN",'Planificación 2026-1'!I:I,"&lt;3")</f>
        <v>0</v>
      </c>
      <c r="CT275" s="109">
        <f>SUMIFS('Planificación 2026-1'!R:R,'Planificación 2026-1'!W:W,C275,'Planificación 2026-1'!H:H,"CA",'Planificación 2026-1'!I:I,"&lt;3")</f>
        <v>0</v>
      </c>
      <c r="CU275" s="109">
        <f>SUMIFS('Planificación 2026-1'!R:R,'Planificación 2026-1'!W:W,C275,'Planificación 2026-1'!H:H,"DE",'Planificación 2026-1'!I:I,"&lt;3")</f>
        <v>0</v>
      </c>
      <c r="CV275" s="109">
        <f>SUMIFS('Planificación 2026-1'!R:R,'Planificación 2026-1'!W:W,C275,'Planificación 2026-1'!H:H,"OB",'Planificación 2026-1'!I:I,"&lt;3")</f>
        <v>0</v>
      </c>
      <c r="CW275" s="109">
        <f>SUMIFS('Planificación 2026-1'!R:R,'Planificación 2026-1'!W:W,C275,'Planificación 2026-1'!H:H,"MH",'Planificación 2026-1'!I:I,"&lt;3")</f>
        <v>0</v>
      </c>
      <c r="CX275" s="109">
        <f>SUMIFS('Planificación 2026-1'!R:R,'Planificación 2026-1'!W:W,C275,'Planificación 2026-1'!H:H,"IC",'Planificación 2026-1'!I:I,"&lt;3")</f>
        <v>0</v>
      </c>
      <c r="CY275" s="109">
        <f>SUMIFS('Planificación 2026-1'!R:R,'Planificación 2026-1'!W:W,C275,'Planificación 2026-1'!H:H,"AR",'Planificación 2026-1'!I:I,"&lt;3")</f>
        <v>0</v>
      </c>
      <c r="CZ275" s="109">
        <f>SUMIFS('Planificación 2026-1'!R:R,'Planificación 2026-1'!W:W,C275,'Planificación 2026-1'!H:H,"T1",'Planificación 2026-1'!I:I,"&lt;3")</f>
        <v>0</v>
      </c>
      <c r="DA275" s="109">
        <f>SUMIFS('Planificación 2026-1'!R:R,'Planificación 2026-1'!W:W,C275,'Planificación 2026-1'!H:H,"T3",'Planificación 2026-1'!I:I,"&lt;3")</f>
        <v>0</v>
      </c>
      <c r="DB275" s="109">
        <f>SUMIFS('Planificación 2026-1'!R:R,'Planificación 2026-1'!W:W,C275,'Planificación 2026-1'!H:H,"T2",'Planificación 2026-1'!I:I,"&lt;3")</f>
        <v>0</v>
      </c>
      <c r="DC275" s="109">
        <f>SUMIFS('Planificación 2026-1'!R:R,'Planificación 2026-1'!W:W,C275,'Planificación 2026-1'!H:H,"AE",'Planificación 2026-1'!I:I,"&lt;3")</f>
        <v>0</v>
      </c>
      <c r="DD275" s="109">
        <f>SUMIFS('Planificación 2026-1'!R:R,'Planificación 2026-1'!W:W,C275,'Planificación 2026-1'!H:H,"T4",'Planificación 2026-1'!I:I,"&lt;3")</f>
        <v>0</v>
      </c>
      <c r="DE275" s="108" t="str">
        <f t="shared" si="45"/>
        <v/>
      </c>
      <c r="DF275" s="41">
        <f>IF(C275="","",SUMIFS('Planificación 2026-1'!R:R,'Planificación 2026-1'!W:W,C275,'Planificación 2026-1'!F:F,"PRINCIPAL",'Planificación 2026-1'!X:X,"VIRTUAL"))</f>
        <v>0</v>
      </c>
      <c r="DG275" s="41">
        <f>IF(C275="","",SUMIFS('Planificación 2026-1'!R:R,'Planificación 2026-1'!W:W,C275,'Planificación 2026-1'!F:F,"PRINCIPAL",'Planificación 2026-1'!X:X,"PRESENCIAL"))</f>
        <v>0</v>
      </c>
      <c r="DH275" s="41">
        <f>IF(C275="","",SUMIFS('Planificación 2026-1'!R:R,'Planificación 2026-1'!W:W,C275,'Planificación 2026-1'!F:F,"PRINCIPAL",'Planificación 2026-1'!X:X,"HIBRIDO PRESENCIAL"))</f>
        <v>0</v>
      </c>
      <c r="DI275" s="108" t="str">
        <f t="shared" si="46"/>
        <v/>
      </c>
      <c r="DJ275" s="108">
        <f>IF(C275="","",SUMIFS('Planificación 2026-1'!R:R,'Planificación 2026-1'!W:W,C275,'Planificación 2026-1'!F:F,"FILIAL",'Planificación 2026-1'!X:X,"VIRTUAL"))</f>
        <v>0</v>
      </c>
      <c r="DK275" s="110">
        <f>IF(C275="","",SUMIFS('Planificación 2026-1'!R:R,'Planificación 2026-1'!W:W,C275,'Planificación 2026-1'!F:F,"FILIAL",'Planificación 2026-1'!X:X,"PRESENCIAL"))</f>
        <v>0</v>
      </c>
      <c r="DL275" s="61">
        <f>IF(C275="","",SUMIFS('Planificación 2026-1'!R:R,'Planificación 2026-1'!W:W,C275,'Planificación 2026-1'!F:F,"FILIAL",'Planificación 2026-1'!X:X,"HIBRIDO PRESENCIAL"))</f>
        <v>0</v>
      </c>
      <c r="DM275" s="111" t="str">
        <f t="shared" si="47"/>
        <v/>
      </c>
      <c r="DN275" s="108">
        <f>IF(C275="","",SUMIFS('Planificación 2026-1'!R:R,'Planificación 2026-1'!W:W,C275,'Planificación 2026-1'!F:F,"SUNAMPE",'Planificación 2026-1'!X:X,"VIRTUAL"))</f>
        <v>0</v>
      </c>
      <c r="DO275" s="61">
        <f>IF(C275="","",SUMIFS('Planificación 2026-1'!R:R,'Planificación 2026-1'!W:W,C275,'Planificación 2026-1'!F:F,"SUNAMPE",'Planificación 2026-1'!X:X,"PRESENCIAL"))</f>
        <v>0</v>
      </c>
      <c r="DP275" s="111" t="str">
        <f t="shared" si="48"/>
        <v/>
      </c>
      <c r="DQ275" s="108">
        <f>IF(C275="","",SUMIFS('Planificación 2026-1'!R:R,'Planificación 2026-1'!W:W,C275,'Planificación 2026-1'!F:F,"HUAURA",'Planificación 2026-1'!X:X,"VIRTUAL"))</f>
        <v>0</v>
      </c>
      <c r="DR275" s="61">
        <f>IF(C275="","",SUMIFS('Planificación 2026-1'!R:R,'Planificación 2026-1'!W:W,C275,'Planificación 2026-1'!F:F,"HUAURA",'Planificación 2026-1'!X:X,"PRESENCIAL"))</f>
        <v>0</v>
      </c>
      <c r="DS275" s="76">
        <f>SUMIFS('Planificación 2026-1'!R:R,'Planificación 2026-1'!W:W,C275,'Planificación 2026-1'!F:F,"PRINCIPAL",'Planificación 2026-1'!X:X,"VIRTUAL",'Planificación 2026-1'!I:I,"&gt;2")</f>
        <v>0</v>
      </c>
      <c r="DT275" s="76">
        <f>SUMIFS('Planificación 2026-1'!R:R,'Planificación 2026-1'!W:W,C275,'Planificación 2026-1'!F:F,"PRINCIPAL",'Planificación 2026-1'!X:X,"&lt;&gt;VIRTUAL",'Planificación 2026-1'!I:I,"&gt;2")</f>
        <v>0</v>
      </c>
      <c r="DU275" s="76">
        <f>SUMIFS('Planificación 2026-1'!R:R,'Planificación 2026-1'!W:W,C275,'Planificación 2026-1'!F:F,"SUNAMPE",'Planificación 2026-1'!X:X,"VIRTUAL",'Planificación 2026-1'!I:I,"&gt;2")</f>
        <v>0</v>
      </c>
      <c r="DV275" s="76">
        <f>SUMIFS('Planificación 2026-1'!R:R,'Planificación 2026-1'!W:W,C275,'Planificación 2026-1'!F:F,"SUNAMPE",'Planificación 2026-1'!X:X,"&lt;&gt;VIRTUAL",'Planificación 2026-1'!I:I,"&gt;2")</f>
        <v>0</v>
      </c>
      <c r="DW275" s="76">
        <f>SUMIFS('Planificación 2026-1'!R:R,'Planificación 2026-1'!W:W,C275,'Planificación 2026-1'!F:F,"FILIAL",'Planificación 2026-1'!X:X,"VIRTUAL",'Planificación 2026-1'!I:I,"&gt;2")</f>
        <v>0</v>
      </c>
      <c r="DX275" s="76">
        <f>SUMIFS('Planificación 2026-1'!R:R,'Planificación 2026-1'!W:W,C275,'Planificación 2026-1'!F:F,"FILIAL",'Planificación 2026-1'!X:X,"&lt;&gt;VIRTUAL",'Planificación 2026-1'!I:I,"&gt;2")</f>
        <v>0</v>
      </c>
      <c r="DY275" s="76">
        <f>SUMIFS('Planificación 2026-1'!R:R,'Planificación 2026-1'!W:W,C275,'Planificación 2026-1'!F:F,"PORUMA",'Planificación 2026-1'!X:X,"VIRTUAL",'Planificación 2026-1'!I:I,"&gt;2")</f>
        <v>0</v>
      </c>
      <c r="DZ275" s="76">
        <f>SUMIFS('Planificación 2026-1'!R:R,'Planificación 2026-1'!W:W,C275,'Planificación 2026-1'!F:F,"PORUMA",'Planificación 2026-1'!X:X,"&lt;&gt;VIRTUAL",'Planificación 2026-1'!I:I,"&gt;2")</f>
        <v>0</v>
      </c>
      <c r="EA275" s="76">
        <f>SUMIFS('Planificación 2026-1'!R:R,'Planificación 2026-1'!W:W,C275,'Planificación 2026-1'!F:F,"HUAURA",'Planificación 2026-1'!X:X,"VIRTUAL",'Planificación 2026-1'!I:I,"&gt;2")</f>
        <v>0</v>
      </c>
      <c r="EB275" s="76">
        <f>SUMIFS('Planificación 2026-1'!R:R,'Planificación 2026-1'!W:W,C275,'Planificación 2026-1'!F:F,"HUAURA",'Planificación 2026-1'!X:X,"&lt;&gt;VIRTUAL",'Planificación 2026-1'!I:I,"&gt;2")</f>
        <v>0</v>
      </c>
      <c r="EC275" s="76">
        <f>SUMIFS('Planificación 2026-1'!R:R,'Planificación 2026-1'!W:W,C275,'Planificación 2026-1'!F:F,"PRINCIPAL",'Planificación 2026-1'!X:X,"VIRTUAL",'Planificación 2026-1'!I:I,"&lt;3")</f>
        <v>0</v>
      </c>
      <c r="ED275" s="76">
        <f>SUMIFS('Planificación 2026-1'!R:R,'Planificación 2026-1'!W:W,C275,'Planificación 2026-1'!F:F,"PRINCIPAL",'Planificación 2026-1'!X:X,"&lt;&gt;VIRTUAL",'Planificación 2026-1'!I:I,"&lt;3")</f>
        <v>0</v>
      </c>
      <c r="EE275" s="76">
        <f>SUMIFS('Planificación 2026-1'!R:R,'Planificación 2026-1'!W:W,C275,'Planificación 2026-1'!F:F,"SUNAMPE",'Planificación 2026-1'!X:X,"VIRTUAL",'Planificación 2026-1'!I:I,"&lt;3")</f>
        <v>0</v>
      </c>
      <c r="EF275" s="76">
        <f>SUMIFS('Planificación 2026-1'!R:R,'Planificación 2026-1'!W:W,C275,'Planificación 2026-1'!F:F,"SUNAMPE",'Planificación 2026-1'!X:X,"&lt;&gt;VIRTUAL",'Planificación 2026-1'!I:I,"&lt;3")</f>
        <v>0</v>
      </c>
      <c r="EG275" s="76">
        <f>SUMIFS('Planificación 2026-1'!R:R,'Planificación 2026-1'!W:W,C275,'Planificación 2026-1'!F:F,"FILIAL",'Planificación 2026-1'!X:X,"VIRTUAL",'Planificación 2026-1'!I:I,"&lt;3")</f>
        <v>0</v>
      </c>
      <c r="EH275" s="76">
        <f>SUMIFS('Planificación 2026-1'!R:R,'Planificación 2026-1'!W:W,C275,'Planificación 2026-1'!F:F,"FILIAL",'Planificación 2026-1'!X:X,"&lt;&gt;VIRTUAL",'Planificación 2026-1'!I:I,"&lt;3")</f>
        <v>0</v>
      </c>
      <c r="EI275" s="76">
        <f>SUMIFS('Planificación 2026-1'!R:R,'Planificación 2026-1'!W:W,C275,'Planificación 2026-1'!F:F,"PORUMA",'Planificación 2026-1'!X:X,"VIRTUAL",'Planificación 2026-1'!I:I,"&lt;3")</f>
        <v>0</v>
      </c>
      <c r="EJ275" s="76">
        <f>SUMIFS('Planificación 2026-1'!R:R,'Planificación 2026-1'!W:W,C275,'Planificación 2026-1'!F:F,"PORUMA",'Planificación 2026-1'!X:X,"&lt;&gt;VIRTUAL",'Planificación 2026-1'!I:I,"&lt;3")</f>
        <v>0</v>
      </c>
      <c r="EK275" s="76">
        <f>SUMIFS('Planificación 2026-1'!R:R,'Planificación 2026-1'!W:W,C275,'Planificación 2026-1'!F:F,"HUAURA",'Planificación 2026-1'!X:X,"VIRTUAL",'Planificación 2026-1'!I:I,"&lt;3")</f>
        <v>0</v>
      </c>
      <c r="EL275" s="76">
        <f>SUMIFS('Planificación 2026-1'!R:R,'Planificación 2026-1'!W:W,C275,'Planificación 2026-1'!F:F,"HUAURA",'Planificación 2026-1'!X:X,"&lt;&gt;VIRTUAL",'Planificación 2026-1'!I:I,"&lt;3")</f>
        <v>0</v>
      </c>
      <c r="EM275" s="76"/>
      <c r="EN275" s="76">
        <f t="shared" si="41"/>
        <v>0</v>
      </c>
      <c r="EO275" s="76">
        <f t="shared" si="42"/>
        <v>0</v>
      </c>
      <c r="EP275" s="76" t="b">
        <f t="shared" si="43"/>
        <v>1</v>
      </c>
      <c r="EQ275" s="76" t="str">
        <f t="shared" si="44"/>
        <v/>
      </c>
      <c r="ER275" s="76" t="str">
        <f t="shared" si="49"/>
        <v>PRESENCIAL</v>
      </c>
    </row>
    <row r="276" spans="1:148" hidden="1">
      <c r="A276" s="83"/>
      <c r="B276" s="119">
        <v>273</v>
      </c>
      <c r="C276" s="115" t="s">
        <v>449</v>
      </c>
      <c r="D276" s="112">
        <f>SUMIF('Planificación 2026-1'!W:W,C276,'Planificación 2026-1'!R:R)</f>
        <v>17</v>
      </c>
      <c r="E276" s="114" t="s">
        <v>170</v>
      </c>
      <c r="F276" s="115" t="s">
        <v>171</v>
      </c>
      <c r="G276" s="115" t="s">
        <v>153</v>
      </c>
      <c r="H276" s="115" t="s">
        <v>125</v>
      </c>
      <c r="I276" s="107" t="str">
        <f>IF(SUM(COUNTIFS('Planificación 2026-1'!F:F,"PRINCIPAL",'Planificación 2026-1'!W:W,C276,'Planificación 2026-1'!H:H,"AF"))&gt;0,"P01"," ")</f>
        <v xml:space="preserve"> </v>
      </c>
      <c r="J276" s="108" t="str">
        <f>IF(SUM(COUNTIFS('Planificación 2026-1'!F:F,"PRINCIPAL",'Planificación 2026-1'!W:W,C276,'Planificación 2026-1'!H:H,"EN"))&gt;0,"P02"," ")</f>
        <v xml:space="preserve"> </v>
      </c>
      <c r="K276" s="108" t="str">
        <f>IF(SUM(COUNTIFS('Planificación 2026-1'!F:F,"PRINCIPAL",'Planificación 2026-1'!W:W,C276,'Planificación 2026-1'!H:H,"IS"))&gt;0,"P03"," ")</f>
        <v>P03</v>
      </c>
      <c r="L276" s="108" t="str">
        <f>IF(SUM(COUNTIFS('Planificación 2026-1'!F:F,"PRINCIPAL",'Planificación 2026-1'!W:W,C276,'Planificación 2026-1'!H:H,"PS"))&gt;0,"P04"," ")</f>
        <v xml:space="preserve"> </v>
      </c>
      <c r="M276" s="108"/>
      <c r="N276" s="108" t="str">
        <f>IF(SUM(COUNTIFS('Planificación 2026-1'!F:F,"PRINCIPAL",'Planificación 2026-1'!W:W,C276,'Planificación 2026-1'!H:H,"IN"))&gt;0,"P06"," ")</f>
        <v>P06</v>
      </c>
      <c r="O276" s="108" t="str">
        <f>IF(SUM(COUNTIFS('Planificación 2026-1'!F:F,"PRINCIPAL",'Planificación 2026-1'!W:W,C276,'Planificación 2026-1'!H:H,"CA"))&gt;0,"P07"," ")</f>
        <v xml:space="preserve"> </v>
      </c>
      <c r="P276" s="108" t="str">
        <f>IF(SUM(COUNTIFS('Planificación 2026-1'!F:F,"PRINCIPAL",'Planificación 2026-1'!W:W,C276,'Planificación 2026-1'!H:H,"DE"))&gt;0,"P08"," ")</f>
        <v xml:space="preserve"> </v>
      </c>
      <c r="Q276" s="108" t="str">
        <f>IF(SUM(COUNTIFS('Planificación 2026-1'!F:F,"PRINCIPAL",'Planificación 2026-1'!W:W,C276,'Planificación 2026-1'!H:H,"OB"))&gt;0,"P09"," ")</f>
        <v xml:space="preserve"> </v>
      </c>
      <c r="R276" s="108" t="str">
        <f>IF(SUM(COUNTIFS('Planificación 2026-1'!F:F,"PRINCIPAL",'Planificación 2026-1'!W:W,C276,'Planificación 2026-1'!H:H,"MH"))&gt;0,"P31"," ")</f>
        <v xml:space="preserve"> </v>
      </c>
      <c r="S276" s="108" t="str">
        <f>IF(SUM(COUNTIFS('Planificación 2026-1'!F:F,"PRINCIPAL",'Planificación 2026-1'!W:W,C276,'Planificación 2026-1'!H:H,"IC"))&gt;0,"P32"," ")</f>
        <v xml:space="preserve"> </v>
      </c>
      <c r="T276" s="108" t="str">
        <f>IF(SUM(COUNTIFS('Planificación 2026-1'!F:F,"PRINCIPAL",'Planificación 2026-1'!W:W,C276,'Planificación 2026-1'!H:H,"AR"))&gt;0,"P34"," ")</f>
        <v xml:space="preserve"> </v>
      </c>
      <c r="U276" s="108" t="str">
        <f>IF(SUM(COUNTIFS('Planificación 2026-1'!F:F,"PRINCIPAL",'Planificación 2026-1'!W:W,C276,'Planificación 2026-1'!H:H,"T1"))&gt;0,"P35"," ")</f>
        <v xml:space="preserve"> </v>
      </c>
      <c r="V276" s="108" t="str">
        <f>IF(SUM(COUNTIFS('Planificación 2026-1'!F:F,"PRINCIPAL",'Planificación 2026-1'!W:W,C276,'Planificación 2026-1'!H:H,"T3"))&gt;0,"P36"," ")</f>
        <v xml:space="preserve"> </v>
      </c>
      <c r="W276" s="108" t="str">
        <f>IF(SUM(COUNTIFS('Planificación 2026-1'!F:F,"PRINCIPAL",'Planificación 2026-1'!W:W,C276,'Planificación 2026-1'!H:H,"T2"))&gt;0,"P37"," ")</f>
        <v xml:space="preserve"> </v>
      </c>
      <c r="X276" s="108" t="str">
        <f>IF(SUM(COUNTIFS('Planificación 2026-1'!F:F,"PRINCIPAL",'Planificación 2026-1'!W:W,C276,'Planificación 2026-1'!H:H,"AE"))&gt;0,"P38"," ")</f>
        <v xml:space="preserve"> </v>
      </c>
      <c r="Y276" s="108" t="str">
        <f>IF(SUM(COUNTIFS('Planificación 2026-1'!F:F,"PRINCIPAL",'Planificación 2026-1'!W:W,C276,'Planificación 2026-1'!H:H,"T4"))&gt;0,"P55"," ")</f>
        <v xml:space="preserve"> </v>
      </c>
      <c r="Z276" s="108" t="str">
        <f>IF(SUM(COUNTIFS('Planificación 2026-1'!F:F,"FILIAL",'Planificación 2026-1'!W:W,C276,'Planificación 2026-1'!H:H,"AF"))&gt;0," P01"," ")</f>
        <v xml:space="preserve"> </v>
      </c>
      <c r="AA276" s="108" t="str">
        <f>IF(SUM(COUNTIFS('Planificación 2026-1'!F:F,"FILIAL",'Planificación 2026-1'!W:W,C276,'Planificación 2026-1'!H:H,"EN"))&gt;0,"P02"," ")</f>
        <v xml:space="preserve"> </v>
      </c>
      <c r="AB276" s="108" t="str">
        <f>IF(SUM(COUNTIFS('Planificación 2026-1'!F:F,"FILIAL",'Planificación 2026-1'!W:W,C276,'Planificación 2026-1'!H:H,"IS"))&gt;0,"P03"," ")</f>
        <v xml:space="preserve"> </v>
      </c>
      <c r="AC276" s="108" t="str">
        <f>IF(SUM(COUNTIFS('Planificación 2026-1'!F:F,"FILIAL",'Planificación 2026-1'!W:W,C276,'Planificación 2026-1'!H:H,"PS"))&gt;0,"P04"," ")</f>
        <v xml:space="preserve"> </v>
      </c>
      <c r="AD276" s="108"/>
      <c r="AE276" s="108" t="str">
        <f>IF(SUM(COUNTIFS('Planificación 2026-1'!F:F,"FILIAL",'Planificación 2026-1'!W:W,C276,'Planificación 2026-1'!H:H,"IN"))&gt;0,"P06"," ")</f>
        <v xml:space="preserve"> </v>
      </c>
      <c r="AF276" s="108" t="str">
        <f>IF(SUM(COUNTIFS('Planificación 2026-1'!F:F,"FILIAL",'Planificación 2026-1'!W:W,C276,'Planificación 2026-1'!H:H,"CA"))&gt;0,"P07"," ")</f>
        <v xml:space="preserve"> </v>
      </c>
      <c r="AG276" s="108" t="str">
        <f>IF(SUM(COUNTIFS('Planificación 2026-1'!F:F,"FILIAL",'Planificación 2026-1'!W:W,C276,'Planificación 2026-1'!H:H,"DE"))&gt;0,"P08"," ")</f>
        <v xml:space="preserve"> </v>
      </c>
      <c r="AH276" s="108" t="str">
        <f>IF(SUM(COUNTIFS('Planificación 2026-1'!F:F,"FILIAL",'Planificación 2026-1'!W:W,C276,'Planificación 2026-1'!H:H,"OB"))&gt;0,"P09"," ")</f>
        <v xml:space="preserve"> </v>
      </c>
      <c r="AI276" s="108" t="str">
        <f>IF(SUM(COUNTIFS('Planificación 2026-1'!F:F,"FILIAL",'Planificación 2026-1'!W:W,C276,'Planificación 2026-1'!H:H,"MH"))&gt;0,"P31"," ")</f>
        <v xml:space="preserve"> </v>
      </c>
      <c r="AJ276" s="108" t="str">
        <f>IF(SUM(COUNTIFS('Planificación 2026-1'!F:F,"FILIAL",'Planificación 2026-1'!W:W,C276,'Planificación 2026-1'!H:H,"IC"))&gt;0,"P32"," ")</f>
        <v xml:space="preserve"> </v>
      </c>
      <c r="AK276" s="108" t="str">
        <f>IF(SUM(COUNTIFS('Planificación 2026-1'!F:F,"FILIAL",'Planificación 2026-1'!W:W,C276,'Planificación 2026-1'!H:H,"AR"))&gt;0,"P34"," ")</f>
        <v xml:space="preserve"> </v>
      </c>
      <c r="AL276" s="108" t="str">
        <f>IF(SUM(COUNTIFS('Planificación 2026-1'!F:F,"FILIAL",'Planificación 2026-1'!W:W,C276,'Planificación 2026-1'!H:H,"T1"))&gt;0,"P35"," ")</f>
        <v xml:space="preserve"> </v>
      </c>
      <c r="AM276" s="108" t="str">
        <f>IF(SUM(COUNTIFS('Planificación 2026-1'!F:F,"FILIAL",'Planificación 2026-1'!W:W,C276,'Planificación 2026-1'!H:H,"T3"))&gt;0,"P36"," ")</f>
        <v xml:space="preserve"> </v>
      </c>
      <c r="AN276" s="108" t="str">
        <f>IF(SUM(COUNTIFS('Planificación 2026-1'!F:F,"FILIAL",'Planificación 2026-1'!W:W,C276,'Planificación 2026-1'!H:H,"T2"))&gt;0,"P37"," ")</f>
        <v xml:space="preserve"> </v>
      </c>
      <c r="AO276" s="108" t="str">
        <f>IF(SUM(COUNTIFS('Planificación 2026-1'!F:F,"FILIAL",'Planificación 2026-1'!W:W,C276,'Planificación 2026-1'!H:H,"AE"))&gt;0,"P38"," ")</f>
        <v xml:space="preserve"> </v>
      </c>
      <c r="AP276" s="108" t="str">
        <f>IF(SUM(COUNTIFS('Planificación 2026-1'!F:F,"FILIAL",'Planificación 2026-1'!W:W,C276,'Planificación 2026-1'!H:H,"T4"))&gt;0,"P55"," ")</f>
        <v xml:space="preserve"> </v>
      </c>
      <c r="AQ276" s="108" t="str">
        <f>IF(SUM(COUNTIFS('Planificación 2026-1'!F:F,"SUNAMPE",'Planificación 2026-1'!W:W,C276,'Planificación 2026-1'!H:H,"AF"))&gt;0," P01"," ")</f>
        <v xml:space="preserve"> </v>
      </c>
      <c r="AR276" s="108" t="str">
        <f>IF(SUM(COUNTIFS('Planificación 2026-1'!F:F,"SUNAMPE",'Planificación 2026-1'!W:W,C276,'Planificación 2026-1'!H:H,"EN"))&gt;0,"P02"," ")</f>
        <v xml:space="preserve"> </v>
      </c>
      <c r="AS276" s="108" t="str">
        <f>IF(SUM(COUNTIFS('Planificación 2026-1'!F:F,"SUNAMPE",'Planificación 2026-1'!W:W,C276,'Planificación 2026-1'!H:H,"IS"))&gt;0,"P03"," ")</f>
        <v xml:space="preserve"> </v>
      </c>
      <c r="AT276" s="108" t="str">
        <f>IF(SUM(COUNTIFS('Planificación 2026-1'!F:F,"SUNAMPE",'Planificación 2026-1'!W:W,C276,'Planificación 2026-1'!H:H,"PS"))&gt;0,"P04"," ")</f>
        <v xml:space="preserve"> </v>
      </c>
      <c r="AU276" s="108"/>
      <c r="AV276" s="108" t="str">
        <f>IF(SUM(COUNTIFS('Planificación 2026-1'!F:F,"SUNAMPE",'Planificación 2026-1'!W:W,C276,'Planificación 2026-1'!H:H,"IN"))&gt;0,"P06"," ")</f>
        <v xml:space="preserve"> </v>
      </c>
      <c r="AW276" s="108" t="str">
        <f>IF(SUM(COUNTIFS('Planificación 2026-1'!F:F,"SUNAMPE",'Planificación 2026-1'!W:W,C276,'Planificación 2026-1'!H:H,"CA"))&gt;0,"P07"," ")</f>
        <v xml:space="preserve"> </v>
      </c>
      <c r="AX276" s="108" t="str">
        <f>IF(SUM(COUNTIFS('Planificación 2026-1'!F:F,"SUNAMPE",'Planificación 2026-1'!W:W,C276,'Planificación 2026-1'!H:H,"DE"))&gt;0,"P08"," ")</f>
        <v xml:space="preserve"> </v>
      </c>
      <c r="AY276" s="108" t="str">
        <f>IF(SUM(COUNTIFS('Planificación 2026-1'!F:F,"SUNAMPE",'Planificación 2026-1'!W:W,C276,'Planificación 2026-1'!H:H,"OB"))&gt;0,"P09"," ")</f>
        <v xml:space="preserve"> </v>
      </c>
      <c r="AZ276" s="108" t="str">
        <f>IF(SUM(COUNTIFS('Planificación 2026-1'!F:F,"SUNAMPE",'Planificación 2026-1'!W:W,C276,'Planificación 2026-1'!H:H,"MH"))&gt;0,"P31"," ")</f>
        <v xml:space="preserve"> </v>
      </c>
      <c r="BA276" s="108" t="str">
        <f>IF(SUM(COUNTIFS('Planificación 2026-1'!F:F,"SUNAMPE",'Planificación 2026-1'!W:W,C276,'Planificación 2026-1'!H:H,"IC"))&gt;0,"P32"," ")</f>
        <v xml:space="preserve"> </v>
      </c>
      <c r="BB276" s="108" t="str">
        <f>IF(SUM(COUNTIFS('Planificación 2026-1'!F:F,"SUNAMPE",'Planificación 2026-1'!W:W,C276,'Planificación 2026-1'!H:H,"AR"))&gt;0,"P34"," ")</f>
        <v xml:space="preserve"> </v>
      </c>
      <c r="BC276" s="108" t="str">
        <f>IF(SUM(COUNTIFS('Planificación 2026-1'!F:F,"SUNAMPE",'Planificación 2026-1'!W:W,C276,'Planificación 2026-1'!H:H,"T1"))&gt;0,"P35"," ")</f>
        <v xml:space="preserve"> </v>
      </c>
      <c r="BD276" s="108" t="str">
        <f>IF(SUM(COUNTIFS('Planificación 2026-1'!F:F,"SUNAMPE",'Planificación 2026-1'!W:W,C276,'Planificación 2026-1'!H:H,"T3"))&gt;0,"P36"," ")</f>
        <v xml:space="preserve"> </v>
      </c>
      <c r="BE276" s="108" t="str">
        <f>IF(SUM(COUNTIFS('Planificación 2026-1'!F:F,"SUNAMPE",'Planificación 2026-1'!W:W,C276,'Planificación 2026-1'!H:H,"T2"))&gt;0,"P37"," ")</f>
        <v xml:space="preserve"> </v>
      </c>
      <c r="BF276" s="108" t="str">
        <f>IF(SUM(COUNTIFS('Planificación 2026-1'!F:F,"SUNAMPE",'Planificación 2026-1'!W:W,C276,'Planificación 2026-1'!H:H,"AE"))&gt;0,"P38"," ")</f>
        <v xml:space="preserve"> </v>
      </c>
      <c r="BG276" s="108" t="str">
        <f>IF(SUM(COUNTIFS('Planificación 2026-1'!F:F,"SUNAMPE",'Planificación 2026-1'!W:W,C276,'Planificación 2026-1'!H:H,"T4"))&gt;0,"P55"," ")</f>
        <v xml:space="preserve"> </v>
      </c>
      <c r="BH276" s="108" t="str">
        <f>IF(SUM(COUNTIFS('Planificación 2026-1'!F:F,"HUAURA",'Planificación 2026-1'!W:W,C276,'Planificación 2026-1'!H:H,"AF"))&gt;0," P01"," ")</f>
        <v xml:space="preserve"> </v>
      </c>
      <c r="BI276" s="108" t="str">
        <f>IF(SUM(COUNTIFS('Planificación 2026-1'!F:F,"HUAURA",'Planificación 2026-1'!W:W,C276,'Planificación 2026-1'!H:H,"EN"))&gt;0,"P02"," ")</f>
        <v xml:space="preserve"> </v>
      </c>
      <c r="BJ276" s="108" t="str">
        <f>IF(SUM(COUNTIFS('Planificación 2026-1'!F:F,"HUAURA",'Planificación 2026-1'!W:W,C276,'Planificación 2026-1'!H:H,"IS"))&gt;0,"P03"," ")</f>
        <v xml:space="preserve"> </v>
      </c>
      <c r="BK276" s="108" t="str">
        <f>IF(SUM(COUNTIFS('Planificación 2026-1'!F:F,"HUAURA",'Planificación 2026-1'!W:W,C276,'Planificación 2026-1'!H:H,"PS"))&gt;0,"P04"," ")</f>
        <v xml:space="preserve"> </v>
      </c>
      <c r="BL276" s="108"/>
      <c r="BM276" s="108" t="str">
        <f>IF(SUM(COUNTIFS('Planificación 2026-1'!F:F,"HUAURA",'Planificación 2026-1'!W:W,C276,'Planificación 2026-1'!H:H,"IN"))&gt;0,"P06"," ")</f>
        <v xml:space="preserve"> </v>
      </c>
      <c r="BN276" s="108" t="str">
        <f>IF(SUM(COUNTIFS('Planificación 2026-1'!F:F,"HUAURA",'Planificación 2026-1'!W:W,C276,'Planificación 2026-1'!H:H,"CA"))&gt;0,"P07"," ")</f>
        <v xml:space="preserve"> </v>
      </c>
      <c r="BO276" s="108" t="str">
        <f>IF(SUM(COUNTIFS('Planificación 2026-1'!F:F,"HUAURA",'Planificación 2026-1'!W:W,C276,'Planificación 2026-1'!H:H,"DE"))&gt;0,"P08"," ")</f>
        <v xml:space="preserve"> </v>
      </c>
      <c r="BP276" s="108" t="str">
        <f>IF(SUM(COUNTIFS('Planificación 2026-1'!F:F,"HUAURA",'Planificación 2026-1'!W:W,C276,'Planificación 2026-1'!H:H,"OB"))&gt;0,"P09"," ")</f>
        <v xml:space="preserve"> </v>
      </c>
      <c r="BQ276" s="108" t="str">
        <f>IF(SUM(COUNTIFS('Planificación 2026-1'!F:F,"HUAURA",'Planificación 2026-1'!W:W,C276,'Planificación 2026-1'!H:H,"MH"))&gt;0,"P31"," ")</f>
        <v xml:space="preserve"> </v>
      </c>
      <c r="BR276" s="108" t="str">
        <f>IF(SUM(COUNTIFS('Planificación 2026-1'!F:F,"HUAURA",'Planificación 2026-1'!W:W,C276,'Planificación 2026-1'!H:H,"IC"))&gt;0,"P32"," ")</f>
        <v xml:space="preserve"> </v>
      </c>
      <c r="BS276" s="108" t="str">
        <f>IF(SUM(COUNTIFS('Planificación 2026-1'!F:F,"HUAURA",'Planificación 2026-1'!W:W,C276,'Planificación 2026-1'!H:H,"AR"))&gt;0,"P34"," ")</f>
        <v xml:space="preserve"> </v>
      </c>
      <c r="BT276" s="108" t="str">
        <f>IF(SUM(COUNTIFS('Planificación 2026-1'!F:F,"HUAURA",'Planificación 2026-1'!W:W,C276,'Planificación 2026-1'!H:H,"T1"))&gt;0,"P35"," ")</f>
        <v xml:space="preserve"> </v>
      </c>
      <c r="BU276" s="108" t="str">
        <f>IF(SUM(COUNTIFS('Planificación 2026-1'!F:F,"HUAURA",'Planificación 2026-1'!W:W,C276,'Planificación 2026-1'!H:H,"T3"))&gt;0,"P36"," ")</f>
        <v xml:space="preserve"> </v>
      </c>
      <c r="BV276" s="108" t="str">
        <f>IF(SUM(COUNTIFS('Planificación 2026-1'!F:F,"HUAURA",'Planificación 2026-1'!W:W,C276,'Planificación 2026-1'!H:H,"T2"))&gt;0,"P37"," ")</f>
        <v xml:space="preserve"> </v>
      </c>
      <c r="BW276" s="108" t="str">
        <f>IF(SUM(COUNTIFS('Planificación 2026-1'!F:F,"HUAURA",'Planificación 2026-1'!W:W,C276,'Planificación 2026-1'!H:H,"AE"))&gt;0,"P38"," ")</f>
        <v xml:space="preserve"> </v>
      </c>
      <c r="BX276" s="108" t="str">
        <f>IF(SUM(COUNTIFS('Planificación 2026-1'!F:F,"HUAURA",'Planificación 2026-1'!W:W,C276,'Planificación 2026-1'!H:H,"T4"))&gt;0,"P55"," ")</f>
        <v xml:space="preserve"> </v>
      </c>
      <c r="BY276" s="109">
        <f>SUMIFS('Planificación 2026-1'!R:R,'Planificación 2026-1'!W:W,C276,'Planificación 2026-1'!H:H,"AF",'Planificación 2026-1'!I:I,"&gt;2")</f>
        <v>0</v>
      </c>
      <c r="BZ276" s="109">
        <f>SUMIFS('Planificación 2026-1'!R:R,'Planificación 2026-1'!W:W,C276,'Planificación 2026-1'!H:H,"EN",'Planificación 2026-1'!I:I,"&gt;2")</f>
        <v>0</v>
      </c>
      <c r="CA276" s="109">
        <f>SUMIFS('Planificación 2026-1'!R:R,'Planificación 2026-1'!W:W,C276,'Planificación 2026-1'!H:H,"IS",'Planificación 2026-1'!I:I,"&gt;2")</f>
        <v>5</v>
      </c>
      <c r="CB276" s="109">
        <f>SUMIFS('Planificación 2026-1'!R:R,'Planificación 2026-1'!W:W,C276,'Planificación 2026-1'!H:H,"PS",'Planificación 2026-1'!I:I,"&gt;2")</f>
        <v>0</v>
      </c>
      <c r="CC276" s="109">
        <f>SUMIFS('Planificación 2026-1'!R:R,'Planificación 2026-1'!W:W,C276,'Planificación 2026-1'!H:H,"IN",'Planificación 2026-1'!I:I,"&gt;2")</f>
        <v>12</v>
      </c>
      <c r="CD276" s="109">
        <f>SUMIFS('Planificación 2026-1'!R:R,'Planificación 2026-1'!W:W,C276,'Planificación 2026-1'!H:H,"CA",'Planificación 2026-1'!I:I,"&gt;2")</f>
        <v>0</v>
      </c>
      <c r="CE276" s="109">
        <f>SUMIFS('Planificación 2026-1'!R:R,'Planificación 2026-1'!W:W,C276,'Planificación 2026-1'!H:H,"DE",'Planificación 2026-1'!I:I,"&gt;2")</f>
        <v>0</v>
      </c>
      <c r="CF276" s="109">
        <f>SUMIFS('Planificación 2026-1'!R:R,'Planificación 2026-1'!W:W,C276,'Planificación 2026-1'!H:H,"OB",'Planificación 2026-1'!I:I,"&gt;2")</f>
        <v>0</v>
      </c>
      <c r="CG276" s="109">
        <f>SUMIFS('Planificación 2026-1'!R:R,'Planificación 2026-1'!W:W,C276,'Planificación 2026-1'!H:H,"MH",'Planificación 2026-1'!I:I,"&gt;2")</f>
        <v>0</v>
      </c>
      <c r="CH276" s="109">
        <f>SUMIFS('Planificación 2026-1'!R:R,'Planificación 2026-1'!W:W,C276,'Planificación 2026-1'!H:H,"IC",'Planificación 2026-1'!I:I,"&gt;2")</f>
        <v>0</v>
      </c>
      <c r="CI276" s="109">
        <f>SUMIFS('Planificación 2026-1'!R:R,'Planificación 2026-1'!W:W,C276,'Planificación 2026-1'!H:H,"AR",'Planificación 2026-1'!I:I,"&gt;2")</f>
        <v>0</v>
      </c>
      <c r="CJ276" s="109">
        <f>SUMIFS('Planificación 2026-1'!R:R,'Planificación 2026-1'!W:W,C276,'Planificación 2026-1'!H:H,"T1",'Planificación 2026-1'!I:I,"&gt;2")</f>
        <v>0</v>
      </c>
      <c r="CK276" s="109">
        <f>SUMIFS('Planificación 2026-1'!R:R,'Planificación 2026-1'!W:W,C276,'Planificación 2026-1'!H:H,"T3",'Planificación 2026-1'!I:I,"&gt;2")</f>
        <v>0</v>
      </c>
      <c r="CL276" s="109">
        <f>SUMIFS('Planificación 2026-1'!R:R,'Planificación 2026-1'!W:W,C276,'Planificación 2026-1'!H:H,"T2",'Planificación 2026-1'!I:I,"&gt;2")</f>
        <v>0</v>
      </c>
      <c r="CM276" s="109">
        <f>SUMIFS('Planificación 2026-1'!R:R,'Planificación 2026-1'!W:W,C276,'Planificación 2026-1'!H:H,"AE",'Planificación 2026-1'!I:I,"&gt;2")</f>
        <v>0</v>
      </c>
      <c r="CN276" s="109">
        <f>SUMIFS('Planificación 2026-1'!R:R,'Planificación 2026-1'!W:W,C276,'Planificación 2026-1'!H:H,"T4",'Planificación 2026-1'!I:I,"&gt;2")</f>
        <v>0</v>
      </c>
      <c r="CO276" s="109">
        <f>SUMIFS('Planificación 2026-1'!R:R,'Planificación 2026-1'!W:W,C276,'Planificación 2026-1'!H:H,"AF",'Planificación 2026-1'!I:I,"&lt;3")</f>
        <v>0</v>
      </c>
      <c r="CP276" s="109">
        <f>SUMIFS('Planificación 2026-1'!R:R,'Planificación 2026-1'!W:W,C276,'Planificación 2026-1'!H:H,"EN",'Planificación 2026-1'!I:I,"&lt;3")</f>
        <v>0</v>
      </c>
      <c r="CQ276" s="109">
        <f>SUMIFS('Planificación 2026-1'!R:R,'Planificación 2026-1'!W:W,C276,'Planificación 2026-1'!H:H,"IS",'Planificación 2026-1'!I:I,"&lt;3")</f>
        <v>0</v>
      </c>
      <c r="CR276" s="109">
        <f>SUMIFS('Planificación 2026-1'!R:R,'Planificación 2026-1'!W:W,C276,'Planificación 2026-1'!H:H,"PS",'Planificación 2026-1'!I:I,"&lt;3")</f>
        <v>0</v>
      </c>
      <c r="CS276" s="109">
        <f>SUMIFS('Planificación 2026-1'!R:R,'Planificación 2026-1'!W:W,C276,'Planificación 2026-1'!H:H,"IN",'Planificación 2026-1'!I:I,"&lt;3")</f>
        <v>0</v>
      </c>
      <c r="CT276" s="109">
        <f>SUMIFS('Planificación 2026-1'!R:R,'Planificación 2026-1'!W:W,C276,'Planificación 2026-1'!H:H,"CA",'Planificación 2026-1'!I:I,"&lt;3")</f>
        <v>0</v>
      </c>
      <c r="CU276" s="109">
        <f>SUMIFS('Planificación 2026-1'!R:R,'Planificación 2026-1'!W:W,C276,'Planificación 2026-1'!H:H,"DE",'Planificación 2026-1'!I:I,"&lt;3")</f>
        <v>0</v>
      </c>
      <c r="CV276" s="109">
        <f>SUMIFS('Planificación 2026-1'!R:R,'Planificación 2026-1'!W:W,C276,'Planificación 2026-1'!H:H,"OB",'Planificación 2026-1'!I:I,"&lt;3")</f>
        <v>0</v>
      </c>
      <c r="CW276" s="109">
        <f>SUMIFS('Planificación 2026-1'!R:R,'Planificación 2026-1'!W:W,C276,'Planificación 2026-1'!H:H,"MH",'Planificación 2026-1'!I:I,"&lt;3")</f>
        <v>0</v>
      </c>
      <c r="CX276" s="109">
        <f>SUMIFS('Planificación 2026-1'!R:R,'Planificación 2026-1'!W:W,C276,'Planificación 2026-1'!H:H,"IC",'Planificación 2026-1'!I:I,"&lt;3")</f>
        <v>0</v>
      </c>
      <c r="CY276" s="109">
        <f>SUMIFS('Planificación 2026-1'!R:R,'Planificación 2026-1'!W:W,C276,'Planificación 2026-1'!H:H,"AR",'Planificación 2026-1'!I:I,"&lt;3")</f>
        <v>0</v>
      </c>
      <c r="CZ276" s="109">
        <f>SUMIFS('Planificación 2026-1'!R:R,'Planificación 2026-1'!W:W,C276,'Planificación 2026-1'!H:H,"T1",'Planificación 2026-1'!I:I,"&lt;3")</f>
        <v>0</v>
      </c>
      <c r="DA276" s="109">
        <f>SUMIFS('Planificación 2026-1'!R:R,'Planificación 2026-1'!W:W,C276,'Planificación 2026-1'!H:H,"T3",'Planificación 2026-1'!I:I,"&lt;3")</f>
        <v>0</v>
      </c>
      <c r="DB276" s="109">
        <f>SUMIFS('Planificación 2026-1'!R:R,'Planificación 2026-1'!W:W,C276,'Planificación 2026-1'!H:H,"T2",'Planificación 2026-1'!I:I,"&lt;3")</f>
        <v>0</v>
      </c>
      <c r="DC276" s="109">
        <f>SUMIFS('Planificación 2026-1'!R:R,'Planificación 2026-1'!W:W,C276,'Planificación 2026-1'!H:H,"AE",'Planificación 2026-1'!I:I,"&lt;3")</f>
        <v>0</v>
      </c>
      <c r="DD276" s="109">
        <f>SUMIFS('Planificación 2026-1'!R:R,'Planificación 2026-1'!W:W,C276,'Planificación 2026-1'!H:H,"T4",'Planificación 2026-1'!I:I,"&lt;3")</f>
        <v>0</v>
      </c>
      <c r="DE276" s="108" t="str">
        <f t="shared" si="45"/>
        <v>P03 P06</v>
      </c>
      <c r="DF276" s="41">
        <f>IF(C276="","",SUMIFS('Planificación 2026-1'!R:R,'Planificación 2026-1'!W:W,C276,'Planificación 2026-1'!F:F,"PRINCIPAL",'Planificación 2026-1'!X:X,"VIRTUAL"))</f>
        <v>17</v>
      </c>
      <c r="DG276" s="41">
        <f>IF(C276="","",SUMIFS('Planificación 2026-1'!R:R,'Planificación 2026-1'!W:W,C276,'Planificación 2026-1'!F:F,"PRINCIPAL",'Planificación 2026-1'!X:X,"PRESENCIAL"))</f>
        <v>0</v>
      </c>
      <c r="DH276" s="41">
        <f>IF(C276="","",SUMIFS('Planificación 2026-1'!R:R,'Planificación 2026-1'!W:W,C276,'Planificación 2026-1'!F:F,"PRINCIPAL",'Planificación 2026-1'!X:X,"HIBRIDO PRESENCIAL"))</f>
        <v>0</v>
      </c>
      <c r="DI276" s="108" t="str">
        <f t="shared" si="46"/>
        <v/>
      </c>
      <c r="DJ276" s="108">
        <f>IF(C276="","",SUMIFS('Planificación 2026-1'!R:R,'Planificación 2026-1'!W:W,C276,'Planificación 2026-1'!F:F,"FILIAL",'Planificación 2026-1'!X:X,"VIRTUAL"))</f>
        <v>0</v>
      </c>
      <c r="DK276" s="110">
        <f>IF(C276="","",SUMIFS('Planificación 2026-1'!R:R,'Planificación 2026-1'!W:W,C276,'Planificación 2026-1'!F:F,"FILIAL",'Planificación 2026-1'!X:X,"PRESENCIAL"))</f>
        <v>0</v>
      </c>
      <c r="DL276" s="61">
        <f>IF(C276="","",SUMIFS('Planificación 2026-1'!R:R,'Planificación 2026-1'!W:W,C276,'Planificación 2026-1'!F:F,"FILIAL",'Planificación 2026-1'!X:X,"HIBRIDO PRESENCIAL"))</f>
        <v>0</v>
      </c>
      <c r="DM276" s="111" t="str">
        <f t="shared" si="47"/>
        <v/>
      </c>
      <c r="DN276" s="108">
        <f>IF(C276="","",SUMIFS('Planificación 2026-1'!R:R,'Planificación 2026-1'!W:W,C276,'Planificación 2026-1'!F:F,"SUNAMPE",'Planificación 2026-1'!X:X,"VIRTUAL"))</f>
        <v>0</v>
      </c>
      <c r="DO276" s="61">
        <f>IF(C276="","",SUMIFS('Planificación 2026-1'!R:R,'Planificación 2026-1'!W:W,C276,'Planificación 2026-1'!F:F,"SUNAMPE",'Planificación 2026-1'!X:X,"PRESENCIAL"))</f>
        <v>0</v>
      </c>
      <c r="DP276" s="111" t="str">
        <f t="shared" si="48"/>
        <v/>
      </c>
      <c r="DQ276" s="108">
        <f>IF(C276="","",SUMIFS('Planificación 2026-1'!R:R,'Planificación 2026-1'!W:W,C276,'Planificación 2026-1'!F:F,"HUAURA",'Planificación 2026-1'!X:X,"VIRTUAL"))</f>
        <v>0</v>
      </c>
      <c r="DR276" s="61">
        <f>IF(C276="","",SUMIFS('Planificación 2026-1'!R:R,'Planificación 2026-1'!W:W,C276,'Planificación 2026-1'!F:F,"HUAURA",'Planificación 2026-1'!X:X,"PRESENCIAL"))</f>
        <v>0</v>
      </c>
      <c r="DS276" s="76">
        <f>SUMIFS('Planificación 2026-1'!R:R,'Planificación 2026-1'!W:W,C276,'Planificación 2026-1'!F:F,"PRINCIPAL",'Planificación 2026-1'!X:X,"VIRTUAL",'Planificación 2026-1'!I:I,"&gt;2")</f>
        <v>17</v>
      </c>
      <c r="DT276" s="76">
        <f>SUMIFS('Planificación 2026-1'!R:R,'Planificación 2026-1'!W:W,C276,'Planificación 2026-1'!F:F,"PRINCIPAL",'Planificación 2026-1'!X:X,"&lt;&gt;VIRTUAL",'Planificación 2026-1'!I:I,"&gt;2")</f>
        <v>0</v>
      </c>
      <c r="DU276" s="76">
        <f>SUMIFS('Planificación 2026-1'!R:R,'Planificación 2026-1'!W:W,C276,'Planificación 2026-1'!F:F,"SUNAMPE",'Planificación 2026-1'!X:X,"VIRTUAL",'Planificación 2026-1'!I:I,"&gt;2")</f>
        <v>0</v>
      </c>
      <c r="DV276" s="76">
        <f>SUMIFS('Planificación 2026-1'!R:R,'Planificación 2026-1'!W:W,C276,'Planificación 2026-1'!F:F,"SUNAMPE",'Planificación 2026-1'!X:X,"&lt;&gt;VIRTUAL",'Planificación 2026-1'!I:I,"&gt;2")</f>
        <v>0</v>
      </c>
      <c r="DW276" s="76">
        <f>SUMIFS('Planificación 2026-1'!R:R,'Planificación 2026-1'!W:W,C276,'Planificación 2026-1'!F:F,"FILIAL",'Planificación 2026-1'!X:X,"VIRTUAL",'Planificación 2026-1'!I:I,"&gt;2")</f>
        <v>0</v>
      </c>
      <c r="DX276" s="76">
        <f>SUMIFS('Planificación 2026-1'!R:R,'Planificación 2026-1'!W:W,C276,'Planificación 2026-1'!F:F,"FILIAL",'Planificación 2026-1'!X:X,"&lt;&gt;VIRTUAL",'Planificación 2026-1'!I:I,"&gt;2")</f>
        <v>0</v>
      </c>
      <c r="DY276" s="76">
        <f>SUMIFS('Planificación 2026-1'!R:R,'Planificación 2026-1'!W:W,C276,'Planificación 2026-1'!F:F,"PORUMA",'Planificación 2026-1'!X:X,"VIRTUAL",'Planificación 2026-1'!I:I,"&gt;2")</f>
        <v>0</v>
      </c>
      <c r="DZ276" s="76">
        <f>SUMIFS('Planificación 2026-1'!R:R,'Planificación 2026-1'!W:W,C276,'Planificación 2026-1'!F:F,"PORUMA",'Planificación 2026-1'!X:X,"&lt;&gt;VIRTUAL",'Planificación 2026-1'!I:I,"&gt;2")</f>
        <v>0</v>
      </c>
      <c r="EA276" s="76">
        <f>SUMIFS('Planificación 2026-1'!R:R,'Planificación 2026-1'!W:W,C276,'Planificación 2026-1'!F:F,"HUAURA",'Planificación 2026-1'!X:X,"VIRTUAL",'Planificación 2026-1'!I:I,"&gt;2")</f>
        <v>0</v>
      </c>
      <c r="EB276" s="76">
        <f>SUMIFS('Planificación 2026-1'!R:R,'Planificación 2026-1'!W:W,C276,'Planificación 2026-1'!F:F,"HUAURA",'Planificación 2026-1'!X:X,"&lt;&gt;VIRTUAL",'Planificación 2026-1'!I:I,"&gt;2")</f>
        <v>0</v>
      </c>
      <c r="EC276" s="76">
        <f>SUMIFS('Planificación 2026-1'!R:R,'Planificación 2026-1'!W:W,C276,'Planificación 2026-1'!F:F,"PRINCIPAL",'Planificación 2026-1'!X:X,"VIRTUAL",'Planificación 2026-1'!I:I,"&lt;3")</f>
        <v>0</v>
      </c>
      <c r="ED276" s="76">
        <f>SUMIFS('Planificación 2026-1'!R:R,'Planificación 2026-1'!W:W,C276,'Planificación 2026-1'!F:F,"PRINCIPAL",'Planificación 2026-1'!X:X,"&lt;&gt;VIRTUAL",'Planificación 2026-1'!I:I,"&lt;3")</f>
        <v>0</v>
      </c>
      <c r="EE276" s="76">
        <f>SUMIFS('Planificación 2026-1'!R:R,'Planificación 2026-1'!W:W,C276,'Planificación 2026-1'!F:F,"SUNAMPE",'Planificación 2026-1'!X:X,"VIRTUAL",'Planificación 2026-1'!I:I,"&lt;3")</f>
        <v>0</v>
      </c>
      <c r="EF276" s="76">
        <f>SUMIFS('Planificación 2026-1'!R:R,'Planificación 2026-1'!W:W,C276,'Planificación 2026-1'!F:F,"SUNAMPE",'Planificación 2026-1'!X:X,"&lt;&gt;VIRTUAL",'Planificación 2026-1'!I:I,"&lt;3")</f>
        <v>0</v>
      </c>
      <c r="EG276" s="76">
        <f>SUMIFS('Planificación 2026-1'!R:R,'Planificación 2026-1'!W:W,C276,'Planificación 2026-1'!F:F,"FILIAL",'Planificación 2026-1'!X:X,"VIRTUAL",'Planificación 2026-1'!I:I,"&lt;3")</f>
        <v>0</v>
      </c>
      <c r="EH276" s="76">
        <f>SUMIFS('Planificación 2026-1'!R:R,'Planificación 2026-1'!W:W,C276,'Planificación 2026-1'!F:F,"FILIAL",'Planificación 2026-1'!X:X,"&lt;&gt;VIRTUAL",'Planificación 2026-1'!I:I,"&lt;3")</f>
        <v>0</v>
      </c>
      <c r="EI276" s="76">
        <f>SUMIFS('Planificación 2026-1'!R:R,'Planificación 2026-1'!W:W,C276,'Planificación 2026-1'!F:F,"PORUMA",'Planificación 2026-1'!X:X,"VIRTUAL",'Planificación 2026-1'!I:I,"&lt;3")</f>
        <v>0</v>
      </c>
      <c r="EJ276" s="76">
        <f>SUMIFS('Planificación 2026-1'!R:R,'Planificación 2026-1'!W:W,C276,'Planificación 2026-1'!F:F,"PORUMA",'Planificación 2026-1'!X:X,"&lt;&gt;VIRTUAL",'Planificación 2026-1'!I:I,"&lt;3")</f>
        <v>0</v>
      </c>
      <c r="EK276" s="76">
        <f>SUMIFS('Planificación 2026-1'!R:R,'Planificación 2026-1'!W:W,C276,'Planificación 2026-1'!F:F,"HUAURA",'Planificación 2026-1'!X:X,"VIRTUAL",'Planificación 2026-1'!I:I,"&lt;3")</f>
        <v>0</v>
      </c>
      <c r="EL276" s="76">
        <f>SUMIFS('Planificación 2026-1'!R:R,'Planificación 2026-1'!W:W,C276,'Planificación 2026-1'!F:F,"HUAURA",'Planificación 2026-1'!X:X,"&lt;&gt;VIRTUAL",'Planificación 2026-1'!I:I,"&lt;3")</f>
        <v>0</v>
      </c>
      <c r="EM276" s="76"/>
      <c r="EN276" s="76">
        <f t="shared" si="41"/>
        <v>17</v>
      </c>
      <c r="EO276" s="76">
        <f t="shared" si="42"/>
        <v>0</v>
      </c>
      <c r="EP276" s="76" t="b">
        <f t="shared" si="43"/>
        <v>1</v>
      </c>
      <c r="EQ276" s="76" t="str">
        <f t="shared" si="44"/>
        <v/>
      </c>
      <c r="ER276" s="76" t="str">
        <f t="shared" si="49"/>
        <v>VIRTUAL</v>
      </c>
    </row>
    <row r="277" spans="1:148" hidden="1">
      <c r="A277" s="83"/>
      <c r="B277" s="119">
        <v>274</v>
      </c>
      <c r="C277" s="115" t="s">
        <v>450</v>
      </c>
      <c r="D277" s="112">
        <f>SUMIF('Planificación 2026-1'!W:W,C277,'Planificación 2026-1'!R:R)</f>
        <v>0</v>
      </c>
      <c r="E277" s="114" t="s">
        <v>173</v>
      </c>
      <c r="F277" s="115" t="s">
        <v>171</v>
      </c>
      <c r="G277" s="115" t="s">
        <v>13</v>
      </c>
      <c r="H277" s="115" t="s">
        <v>124</v>
      </c>
      <c r="I277" s="107" t="str">
        <f>IF(SUM(COUNTIFS('Planificación 2026-1'!F:F,"PRINCIPAL",'Planificación 2026-1'!W:W,C277,'Planificación 2026-1'!H:H,"AF"))&gt;0,"P01"," ")</f>
        <v xml:space="preserve"> </v>
      </c>
      <c r="J277" s="108" t="str">
        <f>IF(SUM(COUNTIFS('Planificación 2026-1'!F:F,"PRINCIPAL",'Planificación 2026-1'!W:W,C277,'Planificación 2026-1'!H:H,"EN"))&gt;0,"P02"," ")</f>
        <v xml:space="preserve"> </v>
      </c>
      <c r="K277" s="108" t="str">
        <f>IF(SUM(COUNTIFS('Planificación 2026-1'!F:F,"PRINCIPAL",'Planificación 2026-1'!W:W,C277,'Planificación 2026-1'!H:H,"IS"))&gt;0,"P03"," ")</f>
        <v xml:space="preserve"> </v>
      </c>
      <c r="L277" s="108" t="str">
        <f>IF(SUM(COUNTIFS('Planificación 2026-1'!F:F,"PRINCIPAL",'Planificación 2026-1'!W:W,C277,'Planificación 2026-1'!H:H,"PS"))&gt;0,"P04"," ")</f>
        <v xml:space="preserve"> </v>
      </c>
      <c r="M277" s="108"/>
      <c r="N277" s="108" t="str">
        <f>IF(SUM(COUNTIFS('Planificación 2026-1'!F:F,"PRINCIPAL",'Planificación 2026-1'!W:W,C277,'Planificación 2026-1'!H:H,"IN"))&gt;0,"P06"," ")</f>
        <v xml:space="preserve"> </v>
      </c>
      <c r="O277" s="108" t="str">
        <f>IF(SUM(COUNTIFS('Planificación 2026-1'!F:F,"PRINCIPAL",'Planificación 2026-1'!W:W,C277,'Planificación 2026-1'!H:H,"CA"))&gt;0,"P07"," ")</f>
        <v xml:space="preserve"> </v>
      </c>
      <c r="P277" s="108" t="str">
        <f>IF(SUM(COUNTIFS('Planificación 2026-1'!F:F,"PRINCIPAL",'Planificación 2026-1'!W:W,C277,'Planificación 2026-1'!H:H,"DE"))&gt;0,"P08"," ")</f>
        <v xml:space="preserve"> </v>
      </c>
      <c r="Q277" s="108" t="str">
        <f>IF(SUM(COUNTIFS('Planificación 2026-1'!F:F,"PRINCIPAL",'Planificación 2026-1'!W:W,C277,'Planificación 2026-1'!H:H,"OB"))&gt;0,"P09"," ")</f>
        <v xml:space="preserve"> </v>
      </c>
      <c r="R277" s="108" t="str">
        <f>IF(SUM(COUNTIFS('Planificación 2026-1'!F:F,"PRINCIPAL",'Planificación 2026-1'!W:W,C277,'Planificación 2026-1'!H:H,"MH"))&gt;0,"P31"," ")</f>
        <v xml:space="preserve"> </v>
      </c>
      <c r="S277" s="108" t="str">
        <f>IF(SUM(COUNTIFS('Planificación 2026-1'!F:F,"PRINCIPAL",'Planificación 2026-1'!W:W,C277,'Planificación 2026-1'!H:H,"IC"))&gt;0,"P32"," ")</f>
        <v xml:space="preserve"> </v>
      </c>
      <c r="T277" s="108" t="str">
        <f>IF(SUM(COUNTIFS('Planificación 2026-1'!F:F,"PRINCIPAL",'Planificación 2026-1'!W:W,C277,'Planificación 2026-1'!H:H,"AR"))&gt;0,"P34"," ")</f>
        <v xml:space="preserve"> </v>
      </c>
      <c r="U277" s="108" t="str">
        <f>IF(SUM(COUNTIFS('Planificación 2026-1'!F:F,"PRINCIPAL",'Planificación 2026-1'!W:W,C277,'Planificación 2026-1'!H:H,"T1"))&gt;0,"P35"," ")</f>
        <v xml:space="preserve"> </v>
      </c>
      <c r="V277" s="108" t="str">
        <f>IF(SUM(COUNTIFS('Planificación 2026-1'!F:F,"PRINCIPAL",'Planificación 2026-1'!W:W,C277,'Planificación 2026-1'!H:H,"T3"))&gt;0,"P36"," ")</f>
        <v xml:space="preserve"> </v>
      </c>
      <c r="W277" s="108" t="str">
        <f>IF(SUM(COUNTIFS('Planificación 2026-1'!F:F,"PRINCIPAL",'Planificación 2026-1'!W:W,C277,'Planificación 2026-1'!H:H,"T2"))&gt;0,"P37"," ")</f>
        <v xml:space="preserve"> </v>
      </c>
      <c r="X277" s="108" t="str">
        <f>IF(SUM(COUNTIFS('Planificación 2026-1'!F:F,"PRINCIPAL",'Planificación 2026-1'!W:W,C277,'Planificación 2026-1'!H:H,"AE"))&gt;0,"P38"," ")</f>
        <v xml:space="preserve"> </v>
      </c>
      <c r="Y277" s="108" t="str">
        <f>IF(SUM(COUNTIFS('Planificación 2026-1'!F:F,"PRINCIPAL",'Planificación 2026-1'!W:W,C277,'Planificación 2026-1'!H:H,"T4"))&gt;0,"P55"," ")</f>
        <v xml:space="preserve"> </v>
      </c>
      <c r="Z277" s="108" t="str">
        <f>IF(SUM(COUNTIFS('Planificación 2026-1'!F:F,"FILIAL",'Planificación 2026-1'!W:W,C277,'Planificación 2026-1'!H:H,"AF"))&gt;0," P01"," ")</f>
        <v xml:space="preserve"> </v>
      </c>
      <c r="AA277" s="108" t="str">
        <f>IF(SUM(COUNTIFS('Planificación 2026-1'!F:F,"FILIAL",'Planificación 2026-1'!W:W,C277,'Planificación 2026-1'!H:H,"EN"))&gt;0,"P02"," ")</f>
        <v xml:space="preserve"> </v>
      </c>
      <c r="AB277" s="108" t="str">
        <f>IF(SUM(COUNTIFS('Planificación 2026-1'!F:F,"FILIAL",'Planificación 2026-1'!W:W,C277,'Planificación 2026-1'!H:H,"IS"))&gt;0,"P03"," ")</f>
        <v xml:space="preserve"> </v>
      </c>
      <c r="AC277" s="108" t="str">
        <f>IF(SUM(COUNTIFS('Planificación 2026-1'!F:F,"FILIAL",'Planificación 2026-1'!W:W,C277,'Planificación 2026-1'!H:H,"PS"))&gt;0,"P04"," ")</f>
        <v xml:space="preserve"> </v>
      </c>
      <c r="AD277" s="108"/>
      <c r="AE277" s="108" t="str">
        <f>IF(SUM(COUNTIFS('Planificación 2026-1'!F:F,"FILIAL",'Planificación 2026-1'!W:W,C277,'Planificación 2026-1'!H:H,"IN"))&gt;0,"P06"," ")</f>
        <v xml:space="preserve"> </v>
      </c>
      <c r="AF277" s="108" t="str">
        <f>IF(SUM(COUNTIFS('Planificación 2026-1'!F:F,"FILIAL",'Planificación 2026-1'!W:W,C277,'Planificación 2026-1'!H:H,"CA"))&gt;0,"P07"," ")</f>
        <v xml:space="preserve"> </v>
      </c>
      <c r="AG277" s="108" t="str">
        <f>IF(SUM(COUNTIFS('Planificación 2026-1'!F:F,"FILIAL",'Planificación 2026-1'!W:W,C277,'Planificación 2026-1'!H:H,"DE"))&gt;0,"P08"," ")</f>
        <v xml:space="preserve"> </v>
      </c>
      <c r="AH277" s="108" t="str">
        <f>IF(SUM(COUNTIFS('Planificación 2026-1'!F:F,"FILIAL",'Planificación 2026-1'!W:W,C277,'Planificación 2026-1'!H:H,"OB"))&gt;0,"P09"," ")</f>
        <v xml:space="preserve"> </v>
      </c>
      <c r="AI277" s="108" t="str">
        <f>IF(SUM(COUNTIFS('Planificación 2026-1'!F:F,"FILIAL",'Planificación 2026-1'!W:W,C277,'Planificación 2026-1'!H:H,"MH"))&gt;0,"P31"," ")</f>
        <v xml:space="preserve"> </v>
      </c>
      <c r="AJ277" s="108" t="str">
        <f>IF(SUM(COUNTIFS('Planificación 2026-1'!F:F,"FILIAL",'Planificación 2026-1'!W:W,C277,'Planificación 2026-1'!H:H,"IC"))&gt;0,"P32"," ")</f>
        <v xml:space="preserve"> </v>
      </c>
      <c r="AK277" s="108" t="str">
        <f>IF(SUM(COUNTIFS('Planificación 2026-1'!F:F,"FILIAL",'Planificación 2026-1'!W:W,C277,'Planificación 2026-1'!H:H,"AR"))&gt;0,"P34"," ")</f>
        <v xml:space="preserve"> </v>
      </c>
      <c r="AL277" s="108" t="str">
        <f>IF(SUM(COUNTIFS('Planificación 2026-1'!F:F,"FILIAL",'Planificación 2026-1'!W:W,C277,'Planificación 2026-1'!H:H,"T1"))&gt;0,"P35"," ")</f>
        <v xml:space="preserve"> </v>
      </c>
      <c r="AM277" s="108" t="str">
        <f>IF(SUM(COUNTIFS('Planificación 2026-1'!F:F,"FILIAL",'Planificación 2026-1'!W:W,C277,'Planificación 2026-1'!H:H,"T3"))&gt;0,"P36"," ")</f>
        <v xml:space="preserve"> </v>
      </c>
      <c r="AN277" s="108" t="str">
        <f>IF(SUM(COUNTIFS('Planificación 2026-1'!F:F,"FILIAL",'Planificación 2026-1'!W:W,C277,'Planificación 2026-1'!H:H,"T2"))&gt;0,"P37"," ")</f>
        <v xml:space="preserve"> </v>
      </c>
      <c r="AO277" s="108" t="str">
        <f>IF(SUM(COUNTIFS('Planificación 2026-1'!F:F,"FILIAL",'Planificación 2026-1'!W:W,C277,'Planificación 2026-1'!H:H,"AE"))&gt;0,"P38"," ")</f>
        <v xml:space="preserve"> </v>
      </c>
      <c r="AP277" s="108" t="str">
        <f>IF(SUM(COUNTIFS('Planificación 2026-1'!F:F,"FILIAL",'Planificación 2026-1'!W:W,C277,'Planificación 2026-1'!H:H,"T4"))&gt;0,"P55"," ")</f>
        <v xml:space="preserve"> </v>
      </c>
      <c r="AQ277" s="108" t="str">
        <f>IF(SUM(COUNTIFS('Planificación 2026-1'!F:F,"SUNAMPE",'Planificación 2026-1'!W:W,C277,'Planificación 2026-1'!H:H,"AF"))&gt;0," P01"," ")</f>
        <v xml:space="preserve"> </v>
      </c>
      <c r="AR277" s="108" t="str">
        <f>IF(SUM(COUNTIFS('Planificación 2026-1'!F:F,"SUNAMPE",'Planificación 2026-1'!W:W,C277,'Planificación 2026-1'!H:H,"EN"))&gt;0,"P02"," ")</f>
        <v xml:space="preserve"> </v>
      </c>
      <c r="AS277" s="108" t="str">
        <f>IF(SUM(COUNTIFS('Planificación 2026-1'!F:F,"SUNAMPE",'Planificación 2026-1'!W:W,C277,'Planificación 2026-1'!H:H,"IS"))&gt;0,"P03"," ")</f>
        <v xml:space="preserve"> </v>
      </c>
      <c r="AT277" s="108" t="str">
        <f>IF(SUM(COUNTIFS('Planificación 2026-1'!F:F,"SUNAMPE",'Planificación 2026-1'!W:W,C277,'Planificación 2026-1'!H:H,"PS"))&gt;0,"P04"," ")</f>
        <v xml:space="preserve"> </v>
      </c>
      <c r="AU277" s="108"/>
      <c r="AV277" s="108" t="str">
        <f>IF(SUM(COUNTIFS('Planificación 2026-1'!F:F,"SUNAMPE",'Planificación 2026-1'!W:W,C277,'Planificación 2026-1'!H:H,"IN"))&gt;0,"P06"," ")</f>
        <v xml:space="preserve"> </v>
      </c>
      <c r="AW277" s="108" t="str">
        <f>IF(SUM(COUNTIFS('Planificación 2026-1'!F:F,"SUNAMPE",'Planificación 2026-1'!W:W,C277,'Planificación 2026-1'!H:H,"CA"))&gt;0,"P07"," ")</f>
        <v xml:space="preserve"> </v>
      </c>
      <c r="AX277" s="108" t="str">
        <f>IF(SUM(COUNTIFS('Planificación 2026-1'!F:F,"SUNAMPE",'Planificación 2026-1'!W:W,C277,'Planificación 2026-1'!H:H,"DE"))&gt;0,"P08"," ")</f>
        <v xml:space="preserve"> </v>
      </c>
      <c r="AY277" s="108" t="str">
        <f>IF(SUM(COUNTIFS('Planificación 2026-1'!F:F,"SUNAMPE",'Planificación 2026-1'!W:W,C277,'Planificación 2026-1'!H:H,"OB"))&gt;0,"P09"," ")</f>
        <v xml:space="preserve"> </v>
      </c>
      <c r="AZ277" s="108" t="str">
        <f>IF(SUM(COUNTIFS('Planificación 2026-1'!F:F,"SUNAMPE",'Planificación 2026-1'!W:W,C277,'Planificación 2026-1'!H:H,"MH"))&gt;0,"P31"," ")</f>
        <v xml:space="preserve"> </v>
      </c>
      <c r="BA277" s="108" t="str">
        <f>IF(SUM(COUNTIFS('Planificación 2026-1'!F:F,"SUNAMPE",'Planificación 2026-1'!W:W,C277,'Planificación 2026-1'!H:H,"IC"))&gt;0,"P32"," ")</f>
        <v xml:space="preserve"> </v>
      </c>
      <c r="BB277" s="108" t="str">
        <f>IF(SUM(COUNTIFS('Planificación 2026-1'!F:F,"SUNAMPE",'Planificación 2026-1'!W:W,C277,'Planificación 2026-1'!H:H,"AR"))&gt;0,"P34"," ")</f>
        <v xml:space="preserve"> </v>
      </c>
      <c r="BC277" s="108" t="str">
        <f>IF(SUM(COUNTIFS('Planificación 2026-1'!F:F,"SUNAMPE",'Planificación 2026-1'!W:W,C277,'Planificación 2026-1'!H:H,"T1"))&gt;0,"P35"," ")</f>
        <v xml:space="preserve"> </v>
      </c>
      <c r="BD277" s="108" t="str">
        <f>IF(SUM(COUNTIFS('Planificación 2026-1'!F:F,"SUNAMPE",'Planificación 2026-1'!W:W,C277,'Planificación 2026-1'!H:H,"T3"))&gt;0,"P36"," ")</f>
        <v xml:space="preserve"> </v>
      </c>
      <c r="BE277" s="108" t="str">
        <f>IF(SUM(COUNTIFS('Planificación 2026-1'!F:F,"SUNAMPE",'Planificación 2026-1'!W:W,C277,'Planificación 2026-1'!H:H,"T2"))&gt;0,"P37"," ")</f>
        <v xml:space="preserve"> </v>
      </c>
      <c r="BF277" s="108" t="str">
        <f>IF(SUM(COUNTIFS('Planificación 2026-1'!F:F,"SUNAMPE",'Planificación 2026-1'!W:W,C277,'Planificación 2026-1'!H:H,"AE"))&gt;0,"P38"," ")</f>
        <v xml:space="preserve"> </v>
      </c>
      <c r="BG277" s="108" t="str">
        <f>IF(SUM(COUNTIFS('Planificación 2026-1'!F:F,"SUNAMPE",'Planificación 2026-1'!W:W,C277,'Planificación 2026-1'!H:H,"T4"))&gt;0,"P55"," ")</f>
        <v xml:space="preserve"> </v>
      </c>
      <c r="BH277" s="108" t="str">
        <f>IF(SUM(COUNTIFS('Planificación 2026-1'!F:F,"HUAURA",'Planificación 2026-1'!W:W,C277,'Planificación 2026-1'!H:H,"AF"))&gt;0," P01"," ")</f>
        <v xml:space="preserve"> </v>
      </c>
      <c r="BI277" s="108" t="str">
        <f>IF(SUM(COUNTIFS('Planificación 2026-1'!F:F,"HUAURA",'Planificación 2026-1'!W:W,C277,'Planificación 2026-1'!H:H,"EN"))&gt;0,"P02"," ")</f>
        <v xml:space="preserve"> </v>
      </c>
      <c r="BJ277" s="108" t="str">
        <f>IF(SUM(COUNTIFS('Planificación 2026-1'!F:F,"HUAURA",'Planificación 2026-1'!W:W,C277,'Planificación 2026-1'!H:H,"IS"))&gt;0,"P03"," ")</f>
        <v xml:space="preserve"> </v>
      </c>
      <c r="BK277" s="108" t="str">
        <f>IF(SUM(COUNTIFS('Planificación 2026-1'!F:F,"HUAURA",'Planificación 2026-1'!W:W,C277,'Planificación 2026-1'!H:H,"PS"))&gt;0,"P04"," ")</f>
        <v xml:space="preserve"> </v>
      </c>
      <c r="BL277" s="108"/>
      <c r="BM277" s="108" t="str">
        <f>IF(SUM(COUNTIFS('Planificación 2026-1'!F:F,"HUAURA",'Planificación 2026-1'!W:W,C277,'Planificación 2026-1'!H:H,"IN"))&gt;0,"P06"," ")</f>
        <v xml:space="preserve"> </v>
      </c>
      <c r="BN277" s="108" t="str">
        <f>IF(SUM(COUNTIFS('Planificación 2026-1'!F:F,"HUAURA",'Planificación 2026-1'!W:W,C277,'Planificación 2026-1'!H:H,"CA"))&gt;0,"P07"," ")</f>
        <v xml:space="preserve"> </v>
      </c>
      <c r="BO277" s="108" t="str">
        <f>IF(SUM(COUNTIFS('Planificación 2026-1'!F:F,"HUAURA",'Planificación 2026-1'!W:W,C277,'Planificación 2026-1'!H:H,"DE"))&gt;0,"P08"," ")</f>
        <v xml:space="preserve"> </v>
      </c>
      <c r="BP277" s="108" t="str">
        <f>IF(SUM(COUNTIFS('Planificación 2026-1'!F:F,"HUAURA",'Planificación 2026-1'!W:W,C277,'Planificación 2026-1'!H:H,"OB"))&gt;0,"P09"," ")</f>
        <v xml:space="preserve"> </v>
      </c>
      <c r="BQ277" s="108" t="str">
        <f>IF(SUM(COUNTIFS('Planificación 2026-1'!F:F,"HUAURA",'Planificación 2026-1'!W:W,C277,'Planificación 2026-1'!H:H,"MH"))&gt;0,"P31"," ")</f>
        <v xml:space="preserve"> </v>
      </c>
      <c r="BR277" s="108" t="str">
        <f>IF(SUM(COUNTIFS('Planificación 2026-1'!F:F,"HUAURA",'Planificación 2026-1'!W:W,C277,'Planificación 2026-1'!H:H,"IC"))&gt;0,"P32"," ")</f>
        <v xml:space="preserve"> </v>
      </c>
      <c r="BS277" s="108" t="str">
        <f>IF(SUM(COUNTIFS('Planificación 2026-1'!F:F,"HUAURA",'Planificación 2026-1'!W:W,C277,'Planificación 2026-1'!H:H,"AR"))&gt;0,"P34"," ")</f>
        <v xml:space="preserve"> </v>
      </c>
      <c r="BT277" s="108" t="str">
        <f>IF(SUM(COUNTIFS('Planificación 2026-1'!F:F,"HUAURA",'Planificación 2026-1'!W:W,C277,'Planificación 2026-1'!H:H,"T1"))&gt;0,"P35"," ")</f>
        <v xml:space="preserve"> </v>
      </c>
      <c r="BU277" s="108" t="str">
        <f>IF(SUM(COUNTIFS('Planificación 2026-1'!F:F,"HUAURA",'Planificación 2026-1'!W:W,C277,'Planificación 2026-1'!H:H,"T3"))&gt;0,"P36"," ")</f>
        <v xml:space="preserve"> </v>
      </c>
      <c r="BV277" s="108" t="str">
        <f>IF(SUM(COUNTIFS('Planificación 2026-1'!F:F,"HUAURA",'Planificación 2026-1'!W:W,C277,'Planificación 2026-1'!H:H,"T2"))&gt;0,"P37"," ")</f>
        <v xml:space="preserve"> </v>
      </c>
      <c r="BW277" s="108" t="str">
        <f>IF(SUM(COUNTIFS('Planificación 2026-1'!F:F,"HUAURA",'Planificación 2026-1'!W:W,C277,'Planificación 2026-1'!H:H,"AE"))&gt;0,"P38"," ")</f>
        <v xml:space="preserve"> </v>
      </c>
      <c r="BX277" s="108" t="str">
        <f>IF(SUM(COUNTIFS('Planificación 2026-1'!F:F,"HUAURA",'Planificación 2026-1'!W:W,C277,'Planificación 2026-1'!H:H,"T4"))&gt;0,"P55"," ")</f>
        <v xml:space="preserve"> </v>
      </c>
      <c r="BY277" s="109">
        <f>SUMIFS('Planificación 2026-1'!R:R,'Planificación 2026-1'!W:W,C277,'Planificación 2026-1'!H:H,"AF",'Planificación 2026-1'!I:I,"&gt;2")</f>
        <v>0</v>
      </c>
      <c r="BZ277" s="109">
        <f>SUMIFS('Planificación 2026-1'!R:R,'Planificación 2026-1'!W:W,C277,'Planificación 2026-1'!H:H,"EN",'Planificación 2026-1'!I:I,"&gt;2")</f>
        <v>0</v>
      </c>
      <c r="CA277" s="109">
        <f>SUMIFS('Planificación 2026-1'!R:R,'Planificación 2026-1'!W:W,C277,'Planificación 2026-1'!H:H,"IS",'Planificación 2026-1'!I:I,"&gt;2")</f>
        <v>0</v>
      </c>
      <c r="CB277" s="109">
        <f>SUMIFS('Planificación 2026-1'!R:R,'Planificación 2026-1'!W:W,C277,'Planificación 2026-1'!H:H,"PS",'Planificación 2026-1'!I:I,"&gt;2")</f>
        <v>0</v>
      </c>
      <c r="CC277" s="109">
        <f>SUMIFS('Planificación 2026-1'!R:R,'Planificación 2026-1'!W:W,C277,'Planificación 2026-1'!H:H,"IN",'Planificación 2026-1'!I:I,"&gt;2")</f>
        <v>0</v>
      </c>
      <c r="CD277" s="109">
        <f>SUMIFS('Planificación 2026-1'!R:R,'Planificación 2026-1'!W:W,C277,'Planificación 2026-1'!H:H,"CA",'Planificación 2026-1'!I:I,"&gt;2")</f>
        <v>0</v>
      </c>
      <c r="CE277" s="109">
        <f>SUMIFS('Planificación 2026-1'!R:R,'Planificación 2026-1'!W:W,C277,'Planificación 2026-1'!H:H,"DE",'Planificación 2026-1'!I:I,"&gt;2")</f>
        <v>0</v>
      </c>
      <c r="CF277" s="109">
        <f>SUMIFS('Planificación 2026-1'!R:R,'Planificación 2026-1'!W:W,C277,'Planificación 2026-1'!H:H,"OB",'Planificación 2026-1'!I:I,"&gt;2")</f>
        <v>0</v>
      </c>
      <c r="CG277" s="109">
        <f>SUMIFS('Planificación 2026-1'!R:R,'Planificación 2026-1'!W:W,C277,'Planificación 2026-1'!H:H,"MH",'Planificación 2026-1'!I:I,"&gt;2")</f>
        <v>0</v>
      </c>
      <c r="CH277" s="109">
        <f>SUMIFS('Planificación 2026-1'!R:R,'Planificación 2026-1'!W:W,C277,'Planificación 2026-1'!H:H,"IC",'Planificación 2026-1'!I:I,"&gt;2")</f>
        <v>0</v>
      </c>
      <c r="CI277" s="109">
        <f>SUMIFS('Planificación 2026-1'!R:R,'Planificación 2026-1'!W:W,C277,'Planificación 2026-1'!H:H,"AR",'Planificación 2026-1'!I:I,"&gt;2")</f>
        <v>0</v>
      </c>
      <c r="CJ277" s="109">
        <f>SUMIFS('Planificación 2026-1'!R:R,'Planificación 2026-1'!W:W,C277,'Planificación 2026-1'!H:H,"T1",'Planificación 2026-1'!I:I,"&gt;2")</f>
        <v>0</v>
      </c>
      <c r="CK277" s="109">
        <f>SUMIFS('Planificación 2026-1'!R:R,'Planificación 2026-1'!W:W,C277,'Planificación 2026-1'!H:H,"T3",'Planificación 2026-1'!I:I,"&gt;2")</f>
        <v>0</v>
      </c>
      <c r="CL277" s="109">
        <f>SUMIFS('Planificación 2026-1'!R:R,'Planificación 2026-1'!W:W,C277,'Planificación 2026-1'!H:H,"T2",'Planificación 2026-1'!I:I,"&gt;2")</f>
        <v>0</v>
      </c>
      <c r="CM277" s="109">
        <f>SUMIFS('Planificación 2026-1'!R:R,'Planificación 2026-1'!W:W,C277,'Planificación 2026-1'!H:H,"AE",'Planificación 2026-1'!I:I,"&gt;2")</f>
        <v>0</v>
      </c>
      <c r="CN277" s="109">
        <f>SUMIFS('Planificación 2026-1'!R:R,'Planificación 2026-1'!W:W,C277,'Planificación 2026-1'!H:H,"T4",'Planificación 2026-1'!I:I,"&gt;2")</f>
        <v>0</v>
      </c>
      <c r="CO277" s="109">
        <f>SUMIFS('Planificación 2026-1'!R:R,'Planificación 2026-1'!W:W,C277,'Planificación 2026-1'!H:H,"AF",'Planificación 2026-1'!I:I,"&lt;3")</f>
        <v>0</v>
      </c>
      <c r="CP277" s="109">
        <f>SUMIFS('Planificación 2026-1'!R:R,'Planificación 2026-1'!W:W,C277,'Planificación 2026-1'!H:H,"EN",'Planificación 2026-1'!I:I,"&lt;3")</f>
        <v>0</v>
      </c>
      <c r="CQ277" s="109">
        <f>SUMIFS('Planificación 2026-1'!R:R,'Planificación 2026-1'!W:W,C277,'Planificación 2026-1'!H:H,"IS",'Planificación 2026-1'!I:I,"&lt;3")</f>
        <v>0</v>
      </c>
      <c r="CR277" s="109">
        <f>SUMIFS('Planificación 2026-1'!R:R,'Planificación 2026-1'!W:W,C277,'Planificación 2026-1'!H:H,"PS",'Planificación 2026-1'!I:I,"&lt;3")</f>
        <v>0</v>
      </c>
      <c r="CS277" s="109">
        <f>SUMIFS('Planificación 2026-1'!R:R,'Planificación 2026-1'!W:W,C277,'Planificación 2026-1'!H:H,"IN",'Planificación 2026-1'!I:I,"&lt;3")</f>
        <v>0</v>
      </c>
      <c r="CT277" s="109">
        <f>SUMIFS('Planificación 2026-1'!R:R,'Planificación 2026-1'!W:W,C277,'Planificación 2026-1'!H:H,"CA",'Planificación 2026-1'!I:I,"&lt;3")</f>
        <v>0</v>
      </c>
      <c r="CU277" s="109">
        <f>SUMIFS('Planificación 2026-1'!R:R,'Planificación 2026-1'!W:W,C277,'Planificación 2026-1'!H:H,"DE",'Planificación 2026-1'!I:I,"&lt;3")</f>
        <v>0</v>
      </c>
      <c r="CV277" s="109">
        <f>SUMIFS('Planificación 2026-1'!R:R,'Planificación 2026-1'!W:W,C277,'Planificación 2026-1'!H:H,"OB",'Planificación 2026-1'!I:I,"&lt;3")</f>
        <v>0</v>
      </c>
      <c r="CW277" s="109">
        <f>SUMIFS('Planificación 2026-1'!R:R,'Planificación 2026-1'!W:W,C277,'Planificación 2026-1'!H:H,"MH",'Planificación 2026-1'!I:I,"&lt;3")</f>
        <v>0</v>
      </c>
      <c r="CX277" s="109">
        <f>SUMIFS('Planificación 2026-1'!R:R,'Planificación 2026-1'!W:W,C277,'Planificación 2026-1'!H:H,"IC",'Planificación 2026-1'!I:I,"&lt;3")</f>
        <v>0</v>
      </c>
      <c r="CY277" s="109">
        <f>SUMIFS('Planificación 2026-1'!R:R,'Planificación 2026-1'!W:W,C277,'Planificación 2026-1'!H:H,"AR",'Planificación 2026-1'!I:I,"&lt;3")</f>
        <v>0</v>
      </c>
      <c r="CZ277" s="109">
        <f>SUMIFS('Planificación 2026-1'!R:R,'Planificación 2026-1'!W:W,C277,'Planificación 2026-1'!H:H,"T1",'Planificación 2026-1'!I:I,"&lt;3")</f>
        <v>0</v>
      </c>
      <c r="DA277" s="109">
        <f>SUMIFS('Planificación 2026-1'!R:R,'Planificación 2026-1'!W:W,C277,'Planificación 2026-1'!H:H,"T3",'Planificación 2026-1'!I:I,"&lt;3")</f>
        <v>0</v>
      </c>
      <c r="DB277" s="109">
        <f>SUMIFS('Planificación 2026-1'!R:R,'Planificación 2026-1'!W:W,C277,'Planificación 2026-1'!H:H,"T2",'Planificación 2026-1'!I:I,"&lt;3")</f>
        <v>0</v>
      </c>
      <c r="DC277" s="109">
        <f>SUMIFS('Planificación 2026-1'!R:R,'Planificación 2026-1'!W:W,C277,'Planificación 2026-1'!H:H,"AE",'Planificación 2026-1'!I:I,"&lt;3")</f>
        <v>0</v>
      </c>
      <c r="DD277" s="109">
        <f>SUMIFS('Planificación 2026-1'!R:R,'Planificación 2026-1'!W:W,C277,'Planificación 2026-1'!H:H,"T4",'Planificación 2026-1'!I:I,"&lt;3")</f>
        <v>0</v>
      </c>
      <c r="DE277" s="108" t="str">
        <f t="shared" si="45"/>
        <v/>
      </c>
      <c r="DF277" s="41">
        <f>IF(C277="","",SUMIFS('Planificación 2026-1'!R:R,'Planificación 2026-1'!W:W,C277,'Planificación 2026-1'!F:F,"PRINCIPAL",'Planificación 2026-1'!X:X,"VIRTUAL"))</f>
        <v>0</v>
      </c>
      <c r="DG277" s="41">
        <f>IF(C277="","",SUMIFS('Planificación 2026-1'!R:R,'Planificación 2026-1'!W:W,C277,'Planificación 2026-1'!F:F,"PRINCIPAL",'Planificación 2026-1'!X:X,"PRESENCIAL"))</f>
        <v>0</v>
      </c>
      <c r="DH277" s="41">
        <f>IF(C277="","",SUMIFS('Planificación 2026-1'!R:R,'Planificación 2026-1'!W:W,C277,'Planificación 2026-1'!F:F,"PRINCIPAL",'Planificación 2026-1'!X:X,"HIBRIDO PRESENCIAL"))</f>
        <v>0</v>
      </c>
      <c r="DI277" s="108" t="str">
        <f t="shared" si="46"/>
        <v/>
      </c>
      <c r="DJ277" s="108">
        <f>IF(C277="","",SUMIFS('Planificación 2026-1'!R:R,'Planificación 2026-1'!W:W,C277,'Planificación 2026-1'!F:F,"FILIAL",'Planificación 2026-1'!X:X,"VIRTUAL"))</f>
        <v>0</v>
      </c>
      <c r="DK277" s="110">
        <f>IF(C277="","",SUMIFS('Planificación 2026-1'!R:R,'Planificación 2026-1'!W:W,C277,'Planificación 2026-1'!F:F,"FILIAL",'Planificación 2026-1'!X:X,"PRESENCIAL"))</f>
        <v>0</v>
      </c>
      <c r="DL277" s="61">
        <f>IF(C277="","",SUMIFS('Planificación 2026-1'!R:R,'Planificación 2026-1'!W:W,C277,'Planificación 2026-1'!F:F,"FILIAL",'Planificación 2026-1'!X:X,"HIBRIDO PRESENCIAL"))</f>
        <v>0</v>
      </c>
      <c r="DM277" s="111" t="str">
        <f t="shared" si="47"/>
        <v/>
      </c>
      <c r="DN277" s="108">
        <f>IF(C277="","",SUMIFS('Planificación 2026-1'!R:R,'Planificación 2026-1'!W:W,C277,'Planificación 2026-1'!F:F,"SUNAMPE",'Planificación 2026-1'!X:X,"VIRTUAL"))</f>
        <v>0</v>
      </c>
      <c r="DO277" s="61">
        <f>IF(C277="","",SUMIFS('Planificación 2026-1'!R:R,'Planificación 2026-1'!W:W,C277,'Planificación 2026-1'!F:F,"SUNAMPE",'Planificación 2026-1'!X:X,"PRESENCIAL"))</f>
        <v>0</v>
      </c>
      <c r="DP277" s="111" t="str">
        <f t="shared" si="48"/>
        <v/>
      </c>
      <c r="DQ277" s="108">
        <f>IF(C277="","",SUMIFS('Planificación 2026-1'!R:R,'Planificación 2026-1'!W:W,C277,'Planificación 2026-1'!F:F,"HUAURA",'Planificación 2026-1'!X:X,"VIRTUAL"))</f>
        <v>0</v>
      </c>
      <c r="DR277" s="61">
        <f>IF(C277="","",SUMIFS('Planificación 2026-1'!R:R,'Planificación 2026-1'!W:W,C277,'Planificación 2026-1'!F:F,"HUAURA",'Planificación 2026-1'!X:X,"PRESENCIAL"))</f>
        <v>0</v>
      </c>
      <c r="DS277" s="76">
        <f>SUMIFS('Planificación 2026-1'!R:R,'Planificación 2026-1'!W:W,C277,'Planificación 2026-1'!F:F,"PRINCIPAL",'Planificación 2026-1'!X:X,"VIRTUAL",'Planificación 2026-1'!I:I,"&gt;2")</f>
        <v>0</v>
      </c>
      <c r="DT277" s="76">
        <f>SUMIFS('Planificación 2026-1'!R:R,'Planificación 2026-1'!W:W,C277,'Planificación 2026-1'!F:F,"PRINCIPAL",'Planificación 2026-1'!X:X,"&lt;&gt;VIRTUAL",'Planificación 2026-1'!I:I,"&gt;2")</f>
        <v>0</v>
      </c>
      <c r="DU277" s="76">
        <f>SUMIFS('Planificación 2026-1'!R:R,'Planificación 2026-1'!W:W,C277,'Planificación 2026-1'!F:F,"SUNAMPE",'Planificación 2026-1'!X:X,"VIRTUAL",'Planificación 2026-1'!I:I,"&gt;2")</f>
        <v>0</v>
      </c>
      <c r="DV277" s="76">
        <f>SUMIFS('Planificación 2026-1'!R:R,'Planificación 2026-1'!W:W,C277,'Planificación 2026-1'!F:F,"SUNAMPE",'Planificación 2026-1'!X:X,"&lt;&gt;VIRTUAL",'Planificación 2026-1'!I:I,"&gt;2")</f>
        <v>0</v>
      </c>
      <c r="DW277" s="76">
        <f>SUMIFS('Planificación 2026-1'!R:R,'Planificación 2026-1'!W:W,C277,'Planificación 2026-1'!F:F,"FILIAL",'Planificación 2026-1'!X:X,"VIRTUAL",'Planificación 2026-1'!I:I,"&gt;2")</f>
        <v>0</v>
      </c>
      <c r="DX277" s="76">
        <f>SUMIFS('Planificación 2026-1'!R:R,'Planificación 2026-1'!W:W,C277,'Planificación 2026-1'!F:F,"FILIAL",'Planificación 2026-1'!X:X,"&lt;&gt;VIRTUAL",'Planificación 2026-1'!I:I,"&gt;2")</f>
        <v>0</v>
      </c>
      <c r="DY277" s="76">
        <f>SUMIFS('Planificación 2026-1'!R:R,'Planificación 2026-1'!W:W,C277,'Planificación 2026-1'!F:F,"PORUMA",'Planificación 2026-1'!X:X,"VIRTUAL",'Planificación 2026-1'!I:I,"&gt;2")</f>
        <v>0</v>
      </c>
      <c r="DZ277" s="76">
        <f>SUMIFS('Planificación 2026-1'!R:R,'Planificación 2026-1'!W:W,C277,'Planificación 2026-1'!F:F,"PORUMA",'Planificación 2026-1'!X:X,"&lt;&gt;VIRTUAL",'Planificación 2026-1'!I:I,"&gt;2")</f>
        <v>0</v>
      </c>
      <c r="EA277" s="76">
        <f>SUMIFS('Planificación 2026-1'!R:R,'Planificación 2026-1'!W:W,C277,'Planificación 2026-1'!F:F,"HUAURA",'Planificación 2026-1'!X:X,"VIRTUAL",'Planificación 2026-1'!I:I,"&gt;2")</f>
        <v>0</v>
      </c>
      <c r="EB277" s="76">
        <f>SUMIFS('Planificación 2026-1'!R:R,'Planificación 2026-1'!W:W,C277,'Planificación 2026-1'!F:F,"HUAURA",'Planificación 2026-1'!X:X,"&lt;&gt;VIRTUAL",'Planificación 2026-1'!I:I,"&gt;2")</f>
        <v>0</v>
      </c>
      <c r="EC277" s="76">
        <f>SUMIFS('Planificación 2026-1'!R:R,'Planificación 2026-1'!W:W,C277,'Planificación 2026-1'!F:F,"PRINCIPAL",'Planificación 2026-1'!X:X,"VIRTUAL",'Planificación 2026-1'!I:I,"&lt;3")</f>
        <v>0</v>
      </c>
      <c r="ED277" s="76">
        <f>SUMIFS('Planificación 2026-1'!R:R,'Planificación 2026-1'!W:W,C277,'Planificación 2026-1'!F:F,"PRINCIPAL",'Planificación 2026-1'!X:X,"&lt;&gt;VIRTUAL",'Planificación 2026-1'!I:I,"&lt;3")</f>
        <v>0</v>
      </c>
      <c r="EE277" s="76">
        <f>SUMIFS('Planificación 2026-1'!R:R,'Planificación 2026-1'!W:W,C277,'Planificación 2026-1'!F:F,"SUNAMPE",'Planificación 2026-1'!X:X,"VIRTUAL",'Planificación 2026-1'!I:I,"&lt;3")</f>
        <v>0</v>
      </c>
      <c r="EF277" s="76">
        <f>SUMIFS('Planificación 2026-1'!R:R,'Planificación 2026-1'!W:W,C277,'Planificación 2026-1'!F:F,"SUNAMPE",'Planificación 2026-1'!X:X,"&lt;&gt;VIRTUAL",'Planificación 2026-1'!I:I,"&lt;3")</f>
        <v>0</v>
      </c>
      <c r="EG277" s="76">
        <f>SUMIFS('Planificación 2026-1'!R:R,'Planificación 2026-1'!W:W,C277,'Planificación 2026-1'!F:F,"FILIAL",'Planificación 2026-1'!X:X,"VIRTUAL",'Planificación 2026-1'!I:I,"&lt;3")</f>
        <v>0</v>
      </c>
      <c r="EH277" s="76">
        <f>SUMIFS('Planificación 2026-1'!R:R,'Planificación 2026-1'!W:W,C277,'Planificación 2026-1'!F:F,"FILIAL",'Planificación 2026-1'!X:X,"&lt;&gt;VIRTUAL",'Planificación 2026-1'!I:I,"&lt;3")</f>
        <v>0</v>
      </c>
      <c r="EI277" s="76">
        <f>SUMIFS('Planificación 2026-1'!R:R,'Planificación 2026-1'!W:W,C277,'Planificación 2026-1'!F:F,"PORUMA",'Planificación 2026-1'!X:X,"VIRTUAL",'Planificación 2026-1'!I:I,"&lt;3")</f>
        <v>0</v>
      </c>
      <c r="EJ277" s="76">
        <f>SUMIFS('Planificación 2026-1'!R:R,'Planificación 2026-1'!W:W,C277,'Planificación 2026-1'!F:F,"PORUMA",'Planificación 2026-1'!X:X,"&lt;&gt;VIRTUAL",'Planificación 2026-1'!I:I,"&lt;3")</f>
        <v>0</v>
      </c>
      <c r="EK277" s="76">
        <f>SUMIFS('Planificación 2026-1'!R:R,'Planificación 2026-1'!W:W,C277,'Planificación 2026-1'!F:F,"HUAURA",'Planificación 2026-1'!X:X,"VIRTUAL",'Planificación 2026-1'!I:I,"&lt;3")</f>
        <v>0</v>
      </c>
      <c r="EL277" s="76">
        <f>SUMIFS('Planificación 2026-1'!R:R,'Planificación 2026-1'!W:W,C277,'Planificación 2026-1'!F:F,"HUAURA",'Planificación 2026-1'!X:X,"&lt;&gt;VIRTUAL",'Planificación 2026-1'!I:I,"&lt;3")</f>
        <v>0</v>
      </c>
      <c r="EM277" s="76"/>
      <c r="EN277" s="76">
        <f t="shared" si="41"/>
        <v>0</v>
      </c>
      <c r="EO277" s="76">
        <f t="shared" si="42"/>
        <v>0</v>
      </c>
      <c r="EP277" s="76" t="b">
        <f t="shared" si="43"/>
        <v>1</v>
      </c>
      <c r="EQ277" s="76" t="str">
        <f t="shared" si="44"/>
        <v/>
      </c>
      <c r="ER277" s="76" t="str">
        <f t="shared" si="49"/>
        <v>PRESENCIAL</v>
      </c>
    </row>
    <row r="278" spans="1:148" hidden="1">
      <c r="A278" s="83"/>
      <c r="B278" s="119">
        <v>275</v>
      </c>
      <c r="C278" s="115" t="s">
        <v>451</v>
      </c>
      <c r="D278" s="112">
        <f>SUMIF('Planificación 2026-1'!W:W,C278,'Planificación 2026-1'!R:R)</f>
        <v>10</v>
      </c>
      <c r="E278" s="114" t="s">
        <v>170</v>
      </c>
      <c r="F278" s="115" t="s">
        <v>171</v>
      </c>
      <c r="G278" s="115" t="s">
        <v>19</v>
      </c>
      <c r="H278" s="115" t="s">
        <v>143</v>
      </c>
      <c r="I278" s="107" t="str">
        <f>IF(SUM(COUNTIFS('Planificación 2026-1'!F:F,"PRINCIPAL",'Planificación 2026-1'!W:W,C278,'Planificación 2026-1'!H:H,"AF"))&gt;0,"P01"," ")</f>
        <v xml:space="preserve"> </v>
      </c>
      <c r="J278" s="108" t="str">
        <f>IF(SUM(COUNTIFS('Planificación 2026-1'!F:F,"PRINCIPAL",'Planificación 2026-1'!W:W,C278,'Planificación 2026-1'!H:H,"EN"))&gt;0,"P02"," ")</f>
        <v xml:space="preserve"> </v>
      </c>
      <c r="K278" s="108" t="str">
        <f>IF(SUM(COUNTIFS('Planificación 2026-1'!F:F,"PRINCIPAL",'Planificación 2026-1'!W:W,C278,'Planificación 2026-1'!H:H,"IS"))&gt;0,"P03"," ")</f>
        <v xml:space="preserve"> </v>
      </c>
      <c r="L278" s="108" t="str">
        <f>IF(SUM(COUNTIFS('Planificación 2026-1'!F:F,"PRINCIPAL",'Planificación 2026-1'!W:W,C278,'Planificación 2026-1'!H:H,"PS"))&gt;0,"P04"," ")</f>
        <v xml:space="preserve"> </v>
      </c>
      <c r="M278" s="108"/>
      <c r="N278" s="108" t="str">
        <f>IF(SUM(COUNTIFS('Planificación 2026-1'!F:F,"PRINCIPAL",'Planificación 2026-1'!W:W,C278,'Planificación 2026-1'!H:H,"IN"))&gt;0,"P06"," ")</f>
        <v xml:space="preserve"> </v>
      </c>
      <c r="O278" s="108" t="str">
        <f>IF(SUM(COUNTIFS('Planificación 2026-1'!F:F,"PRINCIPAL",'Planificación 2026-1'!W:W,C278,'Planificación 2026-1'!H:H,"CA"))&gt;0,"P07"," ")</f>
        <v xml:space="preserve"> </v>
      </c>
      <c r="P278" s="108" t="str">
        <f>IF(SUM(COUNTIFS('Planificación 2026-1'!F:F,"PRINCIPAL",'Planificación 2026-1'!W:W,C278,'Planificación 2026-1'!H:H,"DE"))&gt;0,"P08"," ")</f>
        <v xml:space="preserve"> </v>
      </c>
      <c r="Q278" s="108" t="str">
        <f>IF(SUM(COUNTIFS('Planificación 2026-1'!F:F,"PRINCIPAL",'Planificación 2026-1'!W:W,C278,'Planificación 2026-1'!H:H,"OB"))&gt;0,"P09"," ")</f>
        <v xml:space="preserve"> </v>
      </c>
      <c r="R278" s="108" t="str">
        <f>IF(SUM(COUNTIFS('Planificación 2026-1'!F:F,"PRINCIPAL",'Planificación 2026-1'!W:W,C278,'Planificación 2026-1'!H:H,"MH"))&gt;0,"P31"," ")</f>
        <v xml:space="preserve"> </v>
      </c>
      <c r="S278" s="108" t="str">
        <f>IF(SUM(COUNTIFS('Planificación 2026-1'!F:F,"PRINCIPAL",'Planificación 2026-1'!W:W,C278,'Planificación 2026-1'!H:H,"IC"))&gt;0,"P32"," ")</f>
        <v xml:space="preserve"> </v>
      </c>
      <c r="T278" s="108" t="str">
        <f>IF(SUM(COUNTIFS('Planificación 2026-1'!F:F,"PRINCIPAL",'Planificación 2026-1'!W:W,C278,'Planificación 2026-1'!H:H,"AR"))&gt;0,"P34"," ")</f>
        <v xml:space="preserve"> </v>
      </c>
      <c r="U278" s="108" t="str">
        <f>IF(SUM(COUNTIFS('Planificación 2026-1'!F:F,"PRINCIPAL",'Planificación 2026-1'!W:W,C278,'Planificación 2026-1'!H:H,"T1"))&gt;0,"P35"," ")</f>
        <v xml:space="preserve"> </v>
      </c>
      <c r="V278" s="108" t="str">
        <f>IF(SUM(COUNTIFS('Planificación 2026-1'!F:F,"PRINCIPAL",'Planificación 2026-1'!W:W,C278,'Planificación 2026-1'!H:H,"T3"))&gt;0,"P36"," ")</f>
        <v xml:space="preserve"> </v>
      </c>
      <c r="W278" s="108" t="str">
        <f>IF(SUM(COUNTIFS('Planificación 2026-1'!F:F,"PRINCIPAL",'Planificación 2026-1'!W:W,C278,'Planificación 2026-1'!H:H,"T2"))&gt;0,"P37"," ")</f>
        <v xml:space="preserve"> </v>
      </c>
      <c r="X278" s="108" t="str">
        <f>IF(SUM(COUNTIFS('Planificación 2026-1'!F:F,"PRINCIPAL",'Planificación 2026-1'!W:W,C278,'Planificación 2026-1'!H:H,"AE"))&gt;0,"P38"," ")</f>
        <v xml:space="preserve"> </v>
      </c>
      <c r="Y278" s="108" t="str">
        <f>IF(SUM(COUNTIFS('Planificación 2026-1'!F:F,"PRINCIPAL",'Planificación 2026-1'!W:W,C278,'Planificación 2026-1'!H:H,"T4"))&gt;0,"P55"," ")</f>
        <v xml:space="preserve"> </v>
      </c>
      <c r="Z278" s="108" t="str">
        <f>IF(SUM(COUNTIFS('Planificación 2026-1'!F:F,"FILIAL",'Planificación 2026-1'!W:W,C278,'Planificación 2026-1'!H:H,"AF"))&gt;0," P01"," ")</f>
        <v xml:space="preserve"> </v>
      </c>
      <c r="AA278" s="108" t="str">
        <f>IF(SUM(COUNTIFS('Planificación 2026-1'!F:F,"FILIAL",'Planificación 2026-1'!W:W,C278,'Planificación 2026-1'!H:H,"EN"))&gt;0,"P02"," ")</f>
        <v xml:space="preserve"> </v>
      </c>
      <c r="AB278" s="108" t="str">
        <f>IF(SUM(COUNTIFS('Planificación 2026-1'!F:F,"FILIAL",'Planificación 2026-1'!W:W,C278,'Planificación 2026-1'!H:H,"IS"))&gt;0,"P03"," ")</f>
        <v xml:space="preserve"> </v>
      </c>
      <c r="AC278" s="108" t="str">
        <f>IF(SUM(COUNTIFS('Planificación 2026-1'!F:F,"FILIAL",'Planificación 2026-1'!W:W,C278,'Planificación 2026-1'!H:H,"PS"))&gt;0,"P04"," ")</f>
        <v xml:space="preserve"> </v>
      </c>
      <c r="AD278" s="108"/>
      <c r="AE278" s="108" t="str">
        <f>IF(SUM(COUNTIFS('Planificación 2026-1'!F:F,"FILIAL",'Planificación 2026-1'!W:W,C278,'Planificación 2026-1'!H:H,"IN"))&gt;0,"P06"," ")</f>
        <v xml:space="preserve"> </v>
      </c>
      <c r="AF278" s="108" t="str">
        <f>IF(SUM(COUNTIFS('Planificación 2026-1'!F:F,"FILIAL",'Planificación 2026-1'!W:W,C278,'Planificación 2026-1'!H:H,"CA"))&gt;0,"P07"," ")</f>
        <v xml:space="preserve"> </v>
      </c>
      <c r="AG278" s="108" t="str">
        <f>IF(SUM(COUNTIFS('Planificación 2026-1'!F:F,"FILIAL",'Planificación 2026-1'!W:W,C278,'Planificación 2026-1'!H:H,"DE"))&gt;0,"P08"," ")</f>
        <v xml:space="preserve"> </v>
      </c>
      <c r="AH278" s="108" t="str">
        <f>IF(SUM(COUNTIFS('Planificación 2026-1'!F:F,"FILIAL",'Planificación 2026-1'!W:W,C278,'Planificación 2026-1'!H:H,"OB"))&gt;0,"P09"," ")</f>
        <v xml:space="preserve"> </v>
      </c>
      <c r="AI278" s="108" t="str">
        <f>IF(SUM(COUNTIFS('Planificación 2026-1'!F:F,"FILIAL",'Planificación 2026-1'!W:W,C278,'Planificación 2026-1'!H:H,"MH"))&gt;0,"P31"," ")</f>
        <v xml:space="preserve"> </v>
      </c>
      <c r="AJ278" s="108" t="str">
        <f>IF(SUM(COUNTIFS('Planificación 2026-1'!F:F,"FILIAL",'Planificación 2026-1'!W:W,C278,'Planificación 2026-1'!H:H,"IC"))&gt;0,"P32"," ")</f>
        <v xml:space="preserve"> </v>
      </c>
      <c r="AK278" s="108" t="str">
        <f>IF(SUM(COUNTIFS('Planificación 2026-1'!F:F,"FILIAL",'Planificación 2026-1'!W:W,C278,'Planificación 2026-1'!H:H,"AR"))&gt;0,"P34"," ")</f>
        <v xml:space="preserve"> </v>
      </c>
      <c r="AL278" s="108" t="str">
        <f>IF(SUM(COUNTIFS('Planificación 2026-1'!F:F,"FILIAL",'Planificación 2026-1'!W:W,C278,'Planificación 2026-1'!H:H,"T1"))&gt;0,"P35"," ")</f>
        <v xml:space="preserve"> </v>
      </c>
      <c r="AM278" s="108" t="str">
        <f>IF(SUM(COUNTIFS('Planificación 2026-1'!F:F,"FILIAL",'Planificación 2026-1'!W:W,C278,'Planificación 2026-1'!H:H,"T3"))&gt;0,"P36"," ")</f>
        <v xml:space="preserve"> </v>
      </c>
      <c r="AN278" s="108" t="str">
        <f>IF(SUM(COUNTIFS('Planificación 2026-1'!F:F,"FILIAL",'Planificación 2026-1'!W:W,C278,'Planificación 2026-1'!H:H,"T2"))&gt;0,"P37"," ")</f>
        <v xml:space="preserve"> </v>
      </c>
      <c r="AO278" s="108" t="str">
        <f>IF(SUM(COUNTIFS('Planificación 2026-1'!F:F,"FILIAL",'Planificación 2026-1'!W:W,C278,'Planificación 2026-1'!H:H,"AE"))&gt;0,"P38"," ")</f>
        <v xml:space="preserve"> </v>
      </c>
      <c r="AP278" s="108" t="str">
        <f>IF(SUM(COUNTIFS('Planificación 2026-1'!F:F,"FILIAL",'Planificación 2026-1'!W:W,C278,'Planificación 2026-1'!H:H,"T4"))&gt;0,"P55"," ")</f>
        <v xml:space="preserve"> </v>
      </c>
      <c r="AQ278" s="108" t="str">
        <f>IF(SUM(COUNTIFS('Planificación 2026-1'!F:F,"SUNAMPE",'Planificación 2026-1'!W:W,C278,'Planificación 2026-1'!H:H,"AF"))&gt;0," P01"," ")</f>
        <v xml:space="preserve"> </v>
      </c>
      <c r="AR278" s="108" t="str">
        <f>IF(SUM(COUNTIFS('Planificación 2026-1'!F:F,"SUNAMPE",'Planificación 2026-1'!W:W,C278,'Planificación 2026-1'!H:H,"EN"))&gt;0,"P02"," ")</f>
        <v xml:space="preserve"> </v>
      </c>
      <c r="AS278" s="108" t="str">
        <f>IF(SUM(COUNTIFS('Planificación 2026-1'!F:F,"SUNAMPE",'Planificación 2026-1'!W:W,C278,'Planificación 2026-1'!H:H,"IS"))&gt;0,"P03"," ")</f>
        <v xml:space="preserve"> </v>
      </c>
      <c r="AT278" s="108" t="str">
        <f>IF(SUM(COUNTIFS('Planificación 2026-1'!F:F,"SUNAMPE",'Planificación 2026-1'!W:W,C278,'Planificación 2026-1'!H:H,"PS"))&gt;0,"P04"," ")</f>
        <v xml:space="preserve"> </v>
      </c>
      <c r="AU278" s="108"/>
      <c r="AV278" s="108" t="str">
        <f>IF(SUM(COUNTIFS('Planificación 2026-1'!F:F,"SUNAMPE",'Planificación 2026-1'!W:W,C278,'Planificación 2026-1'!H:H,"IN"))&gt;0,"P06"," ")</f>
        <v xml:space="preserve"> </v>
      </c>
      <c r="AW278" s="108" t="str">
        <f>IF(SUM(COUNTIFS('Planificación 2026-1'!F:F,"SUNAMPE",'Planificación 2026-1'!W:W,C278,'Planificación 2026-1'!H:H,"CA"))&gt;0,"P07"," ")</f>
        <v xml:space="preserve"> </v>
      </c>
      <c r="AX278" s="108" t="str">
        <f>IF(SUM(COUNTIFS('Planificación 2026-1'!F:F,"SUNAMPE",'Planificación 2026-1'!W:W,C278,'Planificación 2026-1'!H:H,"DE"))&gt;0,"P08"," ")</f>
        <v xml:space="preserve"> </v>
      </c>
      <c r="AY278" s="108" t="str">
        <f>IF(SUM(COUNTIFS('Planificación 2026-1'!F:F,"SUNAMPE",'Planificación 2026-1'!W:W,C278,'Planificación 2026-1'!H:H,"OB"))&gt;0,"P09"," ")</f>
        <v xml:space="preserve"> </v>
      </c>
      <c r="AZ278" s="108" t="str">
        <f>IF(SUM(COUNTIFS('Planificación 2026-1'!F:F,"SUNAMPE",'Planificación 2026-1'!W:W,C278,'Planificación 2026-1'!H:H,"MH"))&gt;0,"P31"," ")</f>
        <v xml:space="preserve"> </v>
      </c>
      <c r="BA278" s="108" t="str">
        <f>IF(SUM(COUNTIFS('Planificación 2026-1'!F:F,"SUNAMPE",'Planificación 2026-1'!W:W,C278,'Planificación 2026-1'!H:H,"IC"))&gt;0,"P32"," ")</f>
        <v xml:space="preserve"> </v>
      </c>
      <c r="BB278" s="108" t="str">
        <f>IF(SUM(COUNTIFS('Planificación 2026-1'!F:F,"SUNAMPE",'Planificación 2026-1'!W:W,C278,'Planificación 2026-1'!H:H,"AR"))&gt;0,"P34"," ")</f>
        <v xml:space="preserve"> </v>
      </c>
      <c r="BC278" s="108" t="str">
        <f>IF(SUM(COUNTIFS('Planificación 2026-1'!F:F,"SUNAMPE",'Planificación 2026-1'!W:W,C278,'Planificación 2026-1'!H:H,"T1"))&gt;0,"P35"," ")</f>
        <v xml:space="preserve"> </v>
      </c>
      <c r="BD278" s="108" t="str">
        <f>IF(SUM(COUNTIFS('Planificación 2026-1'!F:F,"SUNAMPE",'Planificación 2026-1'!W:W,C278,'Planificación 2026-1'!H:H,"T3"))&gt;0,"P36"," ")</f>
        <v xml:space="preserve"> </v>
      </c>
      <c r="BE278" s="108" t="str">
        <f>IF(SUM(COUNTIFS('Planificación 2026-1'!F:F,"SUNAMPE",'Planificación 2026-1'!W:W,C278,'Planificación 2026-1'!H:H,"T2"))&gt;0,"P37"," ")</f>
        <v xml:space="preserve"> </v>
      </c>
      <c r="BF278" s="108" t="str">
        <f>IF(SUM(COUNTIFS('Planificación 2026-1'!F:F,"SUNAMPE",'Planificación 2026-1'!W:W,C278,'Planificación 2026-1'!H:H,"AE"))&gt;0,"P38"," ")</f>
        <v xml:space="preserve"> </v>
      </c>
      <c r="BG278" s="108" t="str">
        <f>IF(SUM(COUNTIFS('Planificación 2026-1'!F:F,"SUNAMPE",'Planificación 2026-1'!W:W,C278,'Planificación 2026-1'!H:H,"T4"))&gt;0,"P55"," ")</f>
        <v xml:space="preserve"> </v>
      </c>
      <c r="BH278" s="108" t="str">
        <f>IF(SUM(COUNTIFS('Planificación 2026-1'!F:F,"HUAURA",'Planificación 2026-1'!W:W,C278,'Planificación 2026-1'!H:H,"AF"))&gt;0," P01"," ")</f>
        <v xml:space="preserve"> </v>
      </c>
      <c r="BI278" s="108" t="str">
        <f>IF(SUM(COUNTIFS('Planificación 2026-1'!F:F,"HUAURA",'Planificación 2026-1'!W:W,C278,'Planificación 2026-1'!H:H,"EN"))&gt;0,"P02"," ")</f>
        <v xml:space="preserve"> </v>
      </c>
      <c r="BJ278" s="108" t="str">
        <f>IF(SUM(COUNTIFS('Planificación 2026-1'!F:F,"HUAURA",'Planificación 2026-1'!W:W,C278,'Planificación 2026-1'!H:H,"IS"))&gt;0,"P03"," ")</f>
        <v xml:space="preserve"> </v>
      </c>
      <c r="BK278" s="108" t="str">
        <f>IF(SUM(COUNTIFS('Planificación 2026-1'!F:F,"HUAURA",'Planificación 2026-1'!W:W,C278,'Planificación 2026-1'!H:H,"PS"))&gt;0,"P04"," ")</f>
        <v xml:space="preserve"> </v>
      </c>
      <c r="BL278" s="108"/>
      <c r="BM278" s="108" t="str">
        <f>IF(SUM(COUNTIFS('Planificación 2026-1'!F:F,"HUAURA",'Planificación 2026-1'!W:W,C278,'Planificación 2026-1'!H:H,"IN"))&gt;0,"P06"," ")</f>
        <v xml:space="preserve"> </v>
      </c>
      <c r="BN278" s="108" t="str">
        <f>IF(SUM(COUNTIFS('Planificación 2026-1'!F:F,"HUAURA",'Planificación 2026-1'!W:W,C278,'Planificación 2026-1'!H:H,"CA"))&gt;0,"P07"," ")</f>
        <v xml:space="preserve"> </v>
      </c>
      <c r="BO278" s="108" t="str">
        <f>IF(SUM(COUNTIFS('Planificación 2026-1'!F:F,"HUAURA",'Planificación 2026-1'!W:W,C278,'Planificación 2026-1'!H:H,"DE"))&gt;0,"P08"," ")</f>
        <v>P08</v>
      </c>
      <c r="BP278" s="108" t="str">
        <f>IF(SUM(COUNTIFS('Planificación 2026-1'!F:F,"HUAURA",'Planificación 2026-1'!W:W,C278,'Planificación 2026-1'!H:H,"OB"))&gt;0,"P09"," ")</f>
        <v xml:space="preserve"> </v>
      </c>
      <c r="BQ278" s="108" t="str">
        <f>IF(SUM(COUNTIFS('Planificación 2026-1'!F:F,"HUAURA",'Planificación 2026-1'!W:W,C278,'Planificación 2026-1'!H:H,"MH"))&gt;0,"P31"," ")</f>
        <v xml:space="preserve"> </v>
      </c>
      <c r="BR278" s="108" t="str">
        <f>IF(SUM(COUNTIFS('Planificación 2026-1'!F:F,"HUAURA",'Planificación 2026-1'!W:W,C278,'Planificación 2026-1'!H:H,"IC"))&gt;0,"P32"," ")</f>
        <v xml:space="preserve"> </v>
      </c>
      <c r="BS278" s="108" t="str">
        <f>IF(SUM(COUNTIFS('Planificación 2026-1'!F:F,"HUAURA",'Planificación 2026-1'!W:W,C278,'Planificación 2026-1'!H:H,"AR"))&gt;0,"P34"," ")</f>
        <v xml:space="preserve"> </v>
      </c>
      <c r="BT278" s="108" t="str">
        <f>IF(SUM(COUNTIFS('Planificación 2026-1'!F:F,"HUAURA",'Planificación 2026-1'!W:W,C278,'Planificación 2026-1'!H:H,"T1"))&gt;0,"P35"," ")</f>
        <v xml:space="preserve"> </v>
      </c>
      <c r="BU278" s="108" t="str">
        <f>IF(SUM(COUNTIFS('Planificación 2026-1'!F:F,"HUAURA",'Planificación 2026-1'!W:W,C278,'Planificación 2026-1'!H:H,"T3"))&gt;0,"P36"," ")</f>
        <v xml:space="preserve"> </v>
      </c>
      <c r="BV278" s="108" t="str">
        <f>IF(SUM(COUNTIFS('Planificación 2026-1'!F:F,"HUAURA",'Planificación 2026-1'!W:W,C278,'Planificación 2026-1'!H:H,"T2"))&gt;0,"P37"," ")</f>
        <v xml:space="preserve"> </v>
      </c>
      <c r="BW278" s="108" t="str">
        <f>IF(SUM(COUNTIFS('Planificación 2026-1'!F:F,"HUAURA",'Planificación 2026-1'!W:W,C278,'Planificación 2026-1'!H:H,"AE"))&gt;0,"P38"," ")</f>
        <v xml:space="preserve"> </v>
      </c>
      <c r="BX278" s="108" t="str">
        <f>IF(SUM(COUNTIFS('Planificación 2026-1'!F:F,"HUAURA",'Planificación 2026-1'!W:W,C278,'Planificación 2026-1'!H:H,"T4"))&gt;0,"P55"," ")</f>
        <v xml:space="preserve"> </v>
      </c>
      <c r="BY278" s="109">
        <f>SUMIFS('Planificación 2026-1'!R:R,'Planificación 2026-1'!W:W,C278,'Planificación 2026-1'!H:H,"AF",'Planificación 2026-1'!I:I,"&gt;2")</f>
        <v>0</v>
      </c>
      <c r="BZ278" s="109">
        <f>SUMIFS('Planificación 2026-1'!R:R,'Planificación 2026-1'!W:W,C278,'Planificación 2026-1'!H:H,"EN",'Planificación 2026-1'!I:I,"&gt;2")</f>
        <v>0</v>
      </c>
      <c r="CA278" s="109">
        <f>SUMIFS('Planificación 2026-1'!R:R,'Planificación 2026-1'!W:W,C278,'Planificación 2026-1'!H:H,"IS",'Planificación 2026-1'!I:I,"&gt;2")</f>
        <v>0</v>
      </c>
      <c r="CB278" s="109">
        <f>SUMIFS('Planificación 2026-1'!R:R,'Planificación 2026-1'!W:W,C278,'Planificación 2026-1'!H:H,"PS",'Planificación 2026-1'!I:I,"&gt;2")</f>
        <v>0</v>
      </c>
      <c r="CC278" s="109">
        <f>SUMIFS('Planificación 2026-1'!R:R,'Planificación 2026-1'!W:W,C278,'Planificación 2026-1'!H:H,"IN",'Planificación 2026-1'!I:I,"&gt;2")</f>
        <v>0</v>
      </c>
      <c r="CD278" s="109">
        <f>SUMIFS('Planificación 2026-1'!R:R,'Planificación 2026-1'!W:W,C278,'Planificación 2026-1'!H:H,"CA",'Planificación 2026-1'!I:I,"&gt;2")</f>
        <v>0</v>
      </c>
      <c r="CE278" s="109">
        <f>SUMIFS('Planificación 2026-1'!R:R,'Planificación 2026-1'!W:W,C278,'Planificación 2026-1'!H:H,"DE",'Planificación 2026-1'!I:I,"&gt;2")</f>
        <v>0</v>
      </c>
      <c r="CF278" s="109">
        <f>SUMIFS('Planificación 2026-1'!R:R,'Planificación 2026-1'!W:W,C278,'Planificación 2026-1'!H:H,"OB",'Planificación 2026-1'!I:I,"&gt;2")</f>
        <v>0</v>
      </c>
      <c r="CG278" s="109">
        <f>SUMIFS('Planificación 2026-1'!R:R,'Planificación 2026-1'!W:W,C278,'Planificación 2026-1'!H:H,"MH",'Planificación 2026-1'!I:I,"&gt;2")</f>
        <v>0</v>
      </c>
      <c r="CH278" s="109">
        <f>SUMIFS('Planificación 2026-1'!R:R,'Planificación 2026-1'!W:W,C278,'Planificación 2026-1'!H:H,"IC",'Planificación 2026-1'!I:I,"&gt;2")</f>
        <v>0</v>
      </c>
      <c r="CI278" s="109">
        <f>SUMIFS('Planificación 2026-1'!R:R,'Planificación 2026-1'!W:W,C278,'Planificación 2026-1'!H:H,"AR",'Planificación 2026-1'!I:I,"&gt;2")</f>
        <v>0</v>
      </c>
      <c r="CJ278" s="109">
        <f>SUMIFS('Planificación 2026-1'!R:R,'Planificación 2026-1'!W:W,C278,'Planificación 2026-1'!H:H,"T1",'Planificación 2026-1'!I:I,"&gt;2")</f>
        <v>0</v>
      </c>
      <c r="CK278" s="109">
        <f>SUMIFS('Planificación 2026-1'!R:R,'Planificación 2026-1'!W:W,C278,'Planificación 2026-1'!H:H,"T3",'Planificación 2026-1'!I:I,"&gt;2")</f>
        <v>0</v>
      </c>
      <c r="CL278" s="109">
        <f>SUMIFS('Planificación 2026-1'!R:R,'Planificación 2026-1'!W:W,C278,'Planificación 2026-1'!H:H,"T2",'Planificación 2026-1'!I:I,"&gt;2")</f>
        <v>0</v>
      </c>
      <c r="CM278" s="109">
        <f>SUMIFS('Planificación 2026-1'!R:R,'Planificación 2026-1'!W:W,C278,'Planificación 2026-1'!H:H,"AE",'Planificación 2026-1'!I:I,"&gt;2")</f>
        <v>0</v>
      </c>
      <c r="CN278" s="109">
        <f>SUMIFS('Planificación 2026-1'!R:R,'Planificación 2026-1'!W:W,C278,'Planificación 2026-1'!H:H,"T4",'Planificación 2026-1'!I:I,"&gt;2")</f>
        <v>0</v>
      </c>
      <c r="CO278" s="109">
        <f>SUMIFS('Planificación 2026-1'!R:R,'Planificación 2026-1'!W:W,C278,'Planificación 2026-1'!H:H,"AF",'Planificación 2026-1'!I:I,"&lt;3")</f>
        <v>0</v>
      </c>
      <c r="CP278" s="109">
        <f>SUMIFS('Planificación 2026-1'!R:R,'Planificación 2026-1'!W:W,C278,'Planificación 2026-1'!H:H,"EN",'Planificación 2026-1'!I:I,"&lt;3")</f>
        <v>0</v>
      </c>
      <c r="CQ278" s="109">
        <f>SUMIFS('Planificación 2026-1'!R:R,'Planificación 2026-1'!W:W,C278,'Planificación 2026-1'!H:H,"IS",'Planificación 2026-1'!I:I,"&lt;3")</f>
        <v>0</v>
      </c>
      <c r="CR278" s="109">
        <f>SUMIFS('Planificación 2026-1'!R:R,'Planificación 2026-1'!W:W,C278,'Planificación 2026-1'!H:H,"PS",'Planificación 2026-1'!I:I,"&lt;3")</f>
        <v>0</v>
      </c>
      <c r="CS278" s="109">
        <f>SUMIFS('Planificación 2026-1'!R:R,'Planificación 2026-1'!W:W,C278,'Planificación 2026-1'!H:H,"IN",'Planificación 2026-1'!I:I,"&lt;3")</f>
        <v>0</v>
      </c>
      <c r="CT278" s="109">
        <f>SUMIFS('Planificación 2026-1'!R:R,'Planificación 2026-1'!W:W,C278,'Planificación 2026-1'!H:H,"CA",'Planificación 2026-1'!I:I,"&lt;3")</f>
        <v>0</v>
      </c>
      <c r="CU278" s="109">
        <f>SUMIFS('Planificación 2026-1'!R:R,'Planificación 2026-1'!W:W,C278,'Planificación 2026-1'!H:H,"DE",'Planificación 2026-1'!I:I,"&lt;3")</f>
        <v>10</v>
      </c>
      <c r="CV278" s="109">
        <f>SUMIFS('Planificación 2026-1'!R:R,'Planificación 2026-1'!W:W,C278,'Planificación 2026-1'!H:H,"OB",'Planificación 2026-1'!I:I,"&lt;3")</f>
        <v>0</v>
      </c>
      <c r="CW278" s="109">
        <f>SUMIFS('Planificación 2026-1'!R:R,'Planificación 2026-1'!W:W,C278,'Planificación 2026-1'!H:H,"MH",'Planificación 2026-1'!I:I,"&lt;3")</f>
        <v>0</v>
      </c>
      <c r="CX278" s="109">
        <f>SUMIFS('Planificación 2026-1'!R:R,'Planificación 2026-1'!W:W,C278,'Planificación 2026-1'!H:H,"IC",'Planificación 2026-1'!I:I,"&lt;3")</f>
        <v>0</v>
      </c>
      <c r="CY278" s="109">
        <f>SUMIFS('Planificación 2026-1'!R:R,'Planificación 2026-1'!W:W,C278,'Planificación 2026-1'!H:H,"AR",'Planificación 2026-1'!I:I,"&lt;3")</f>
        <v>0</v>
      </c>
      <c r="CZ278" s="109">
        <f>SUMIFS('Planificación 2026-1'!R:R,'Planificación 2026-1'!W:W,C278,'Planificación 2026-1'!H:H,"T1",'Planificación 2026-1'!I:I,"&lt;3")</f>
        <v>0</v>
      </c>
      <c r="DA278" s="109">
        <f>SUMIFS('Planificación 2026-1'!R:R,'Planificación 2026-1'!W:W,C278,'Planificación 2026-1'!H:H,"T3",'Planificación 2026-1'!I:I,"&lt;3")</f>
        <v>0</v>
      </c>
      <c r="DB278" s="109">
        <f>SUMIFS('Planificación 2026-1'!R:R,'Planificación 2026-1'!W:W,C278,'Planificación 2026-1'!H:H,"T2",'Planificación 2026-1'!I:I,"&lt;3")</f>
        <v>0</v>
      </c>
      <c r="DC278" s="109">
        <f>SUMIFS('Planificación 2026-1'!R:R,'Planificación 2026-1'!W:W,C278,'Planificación 2026-1'!H:H,"AE",'Planificación 2026-1'!I:I,"&lt;3")</f>
        <v>0</v>
      </c>
      <c r="DD278" s="109">
        <f>SUMIFS('Planificación 2026-1'!R:R,'Planificación 2026-1'!W:W,C278,'Planificación 2026-1'!H:H,"T4",'Planificación 2026-1'!I:I,"&lt;3")</f>
        <v>0</v>
      </c>
      <c r="DE278" s="108" t="str">
        <f t="shared" si="45"/>
        <v/>
      </c>
      <c r="DF278" s="41">
        <f>IF(C278="","",SUMIFS('Planificación 2026-1'!R:R,'Planificación 2026-1'!W:W,C278,'Planificación 2026-1'!F:F,"PRINCIPAL",'Planificación 2026-1'!X:X,"VIRTUAL"))</f>
        <v>0</v>
      </c>
      <c r="DG278" s="41">
        <f>IF(C278="","",SUMIFS('Planificación 2026-1'!R:R,'Planificación 2026-1'!W:W,C278,'Planificación 2026-1'!F:F,"PRINCIPAL",'Planificación 2026-1'!X:X,"PRESENCIAL"))</f>
        <v>0</v>
      </c>
      <c r="DH278" s="41">
        <f>IF(C278="","",SUMIFS('Planificación 2026-1'!R:R,'Planificación 2026-1'!W:W,C278,'Planificación 2026-1'!F:F,"PRINCIPAL",'Planificación 2026-1'!X:X,"HIBRIDO PRESENCIAL"))</f>
        <v>0</v>
      </c>
      <c r="DI278" s="108" t="str">
        <f t="shared" si="46"/>
        <v/>
      </c>
      <c r="DJ278" s="108">
        <f>IF(C278="","",SUMIFS('Planificación 2026-1'!R:R,'Planificación 2026-1'!W:W,C278,'Planificación 2026-1'!F:F,"FILIAL",'Planificación 2026-1'!X:X,"VIRTUAL"))</f>
        <v>0</v>
      </c>
      <c r="DK278" s="110">
        <f>IF(C278="","",SUMIFS('Planificación 2026-1'!R:R,'Planificación 2026-1'!W:W,C278,'Planificación 2026-1'!F:F,"FILIAL",'Planificación 2026-1'!X:X,"PRESENCIAL"))</f>
        <v>0</v>
      </c>
      <c r="DL278" s="61">
        <f>IF(C278="","",SUMIFS('Planificación 2026-1'!R:R,'Planificación 2026-1'!W:W,C278,'Planificación 2026-1'!F:F,"FILIAL",'Planificación 2026-1'!X:X,"HIBRIDO PRESENCIAL"))</f>
        <v>0</v>
      </c>
      <c r="DM278" s="111" t="str">
        <f t="shared" si="47"/>
        <v/>
      </c>
      <c r="DN278" s="108">
        <f>IF(C278="","",SUMIFS('Planificación 2026-1'!R:R,'Planificación 2026-1'!W:W,C278,'Planificación 2026-1'!F:F,"SUNAMPE",'Planificación 2026-1'!X:X,"VIRTUAL"))</f>
        <v>0</v>
      </c>
      <c r="DO278" s="61">
        <f>IF(C278="","",SUMIFS('Planificación 2026-1'!R:R,'Planificación 2026-1'!W:W,C278,'Planificación 2026-1'!F:F,"SUNAMPE",'Planificación 2026-1'!X:X,"PRESENCIAL"))</f>
        <v>0</v>
      </c>
      <c r="DP278" s="111" t="str">
        <f t="shared" si="48"/>
        <v>P08</v>
      </c>
      <c r="DQ278" s="108">
        <f>IF(C278="","",SUMIFS('Planificación 2026-1'!R:R,'Planificación 2026-1'!W:W,C278,'Planificación 2026-1'!F:F,"HUAURA",'Planificación 2026-1'!X:X,"VIRTUAL"))</f>
        <v>0</v>
      </c>
      <c r="DR278" s="61">
        <f>IF(C278="","",SUMIFS('Planificación 2026-1'!R:R,'Planificación 2026-1'!W:W,C278,'Planificación 2026-1'!F:F,"HUAURA",'Planificación 2026-1'!X:X,"PRESENCIAL"))</f>
        <v>0</v>
      </c>
      <c r="DS278" s="76">
        <f>SUMIFS('Planificación 2026-1'!R:R,'Planificación 2026-1'!W:W,C278,'Planificación 2026-1'!F:F,"PRINCIPAL",'Planificación 2026-1'!X:X,"VIRTUAL",'Planificación 2026-1'!I:I,"&gt;2")</f>
        <v>0</v>
      </c>
      <c r="DT278" s="76">
        <f>SUMIFS('Planificación 2026-1'!R:R,'Planificación 2026-1'!W:W,C278,'Planificación 2026-1'!F:F,"PRINCIPAL",'Planificación 2026-1'!X:X,"&lt;&gt;VIRTUAL",'Planificación 2026-1'!I:I,"&gt;2")</f>
        <v>0</v>
      </c>
      <c r="DU278" s="76">
        <f>SUMIFS('Planificación 2026-1'!R:R,'Planificación 2026-1'!W:W,C278,'Planificación 2026-1'!F:F,"SUNAMPE",'Planificación 2026-1'!X:X,"VIRTUAL",'Planificación 2026-1'!I:I,"&gt;2")</f>
        <v>0</v>
      </c>
      <c r="DV278" s="76">
        <f>SUMIFS('Planificación 2026-1'!R:R,'Planificación 2026-1'!W:W,C278,'Planificación 2026-1'!F:F,"SUNAMPE",'Planificación 2026-1'!X:X,"&lt;&gt;VIRTUAL",'Planificación 2026-1'!I:I,"&gt;2")</f>
        <v>0</v>
      </c>
      <c r="DW278" s="76">
        <f>SUMIFS('Planificación 2026-1'!R:R,'Planificación 2026-1'!W:W,C278,'Planificación 2026-1'!F:F,"FILIAL",'Planificación 2026-1'!X:X,"VIRTUAL",'Planificación 2026-1'!I:I,"&gt;2")</f>
        <v>0</v>
      </c>
      <c r="DX278" s="76">
        <f>SUMIFS('Planificación 2026-1'!R:R,'Planificación 2026-1'!W:W,C278,'Planificación 2026-1'!F:F,"FILIAL",'Planificación 2026-1'!X:X,"&lt;&gt;VIRTUAL",'Planificación 2026-1'!I:I,"&gt;2")</f>
        <v>0</v>
      </c>
      <c r="DY278" s="76">
        <f>SUMIFS('Planificación 2026-1'!R:R,'Planificación 2026-1'!W:W,C278,'Planificación 2026-1'!F:F,"PORUMA",'Planificación 2026-1'!X:X,"VIRTUAL",'Planificación 2026-1'!I:I,"&gt;2")</f>
        <v>0</v>
      </c>
      <c r="DZ278" s="76">
        <f>SUMIFS('Planificación 2026-1'!R:R,'Planificación 2026-1'!W:W,C278,'Planificación 2026-1'!F:F,"PORUMA",'Planificación 2026-1'!X:X,"&lt;&gt;VIRTUAL",'Planificación 2026-1'!I:I,"&gt;2")</f>
        <v>0</v>
      </c>
      <c r="EA278" s="76">
        <f>SUMIFS('Planificación 2026-1'!R:R,'Planificación 2026-1'!W:W,C278,'Planificación 2026-1'!F:F,"HUAURA",'Planificación 2026-1'!X:X,"VIRTUAL",'Planificación 2026-1'!I:I,"&gt;2")</f>
        <v>0</v>
      </c>
      <c r="EB278" s="76">
        <f>SUMIFS('Planificación 2026-1'!R:R,'Planificación 2026-1'!W:W,C278,'Planificación 2026-1'!F:F,"HUAURA",'Planificación 2026-1'!X:X,"&lt;&gt;VIRTUAL",'Planificación 2026-1'!I:I,"&gt;2")</f>
        <v>0</v>
      </c>
      <c r="EC278" s="76">
        <f>SUMIFS('Planificación 2026-1'!R:R,'Planificación 2026-1'!W:W,C278,'Planificación 2026-1'!F:F,"PRINCIPAL",'Planificación 2026-1'!X:X,"VIRTUAL",'Planificación 2026-1'!I:I,"&lt;3")</f>
        <v>0</v>
      </c>
      <c r="ED278" s="76">
        <f>SUMIFS('Planificación 2026-1'!R:R,'Planificación 2026-1'!W:W,C278,'Planificación 2026-1'!F:F,"PRINCIPAL",'Planificación 2026-1'!X:X,"&lt;&gt;VIRTUAL",'Planificación 2026-1'!I:I,"&lt;3")</f>
        <v>0</v>
      </c>
      <c r="EE278" s="76">
        <f>SUMIFS('Planificación 2026-1'!R:R,'Planificación 2026-1'!W:W,C278,'Planificación 2026-1'!F:F,"SUNAMPE",'Planificación 2026-1'!X:X,"VIRTUAL",'Planificación 2026-1'!I:I,"&lt;3")</f>
        <v>0</v>
      </c>
      <c r="EF278" s="76">
        <f>SUMIFS('Planificación 2026-1'!R:R,'Planificación 2026-1'!W:W,C278,'Planificación 2026-1'!F:F,"SUNAMPE",'Planificación 2026-1'!X:X,"&lt;&gt;VIRTUAL",'Planificación 2026-1'!I:I,"&lt;3")</f>
        <v>0</v>
      </c>
      <c r="EG278" s="76">
        <f>SUMIFS('Planificación 2026-1'!R:R,'Planificación 2026-1'!W:W,C278,'Planificación 2026-1'!F:F,"FILIAL",'Planificación 2026-1'!X:X,"VIRTUAL",'Planificación 2026-1'!I:I,"&lt;3")</f>
        <v>0</v>
      </c>
      <c r="EH278" s="76">
        <f>SUMIFS('Planificación 2026-1'!R:R,'Planificación 2026-1'!W:W,C278,'Planificación 2026-1'!F:F,"FILIAL",'Planificación 2026-1'!X:X,"&lt;&gt;VIRTUAL",'Planificación 2026-1'!I:I,"&lt;3")</f>
        <v>0</v>
      </c>
      <c r="EI278" s="76">
        <f>SUMIFS('Planificación 2026-1'!R:R,'Planificación 2026-1'!W:W,C278,'Planificación 2026-1'!F:F,"PORUMA",'Planificación 2026-1'!X:X,"VIRTUAL",'Planificación 2026-1'!I:I,"&lt;3")</f>
        <v>0</v>
      </c>
      <c r="EJ278" s="76">
        <f>SUMIFS('Planificación 2026-1'!R:R,'Planificación 2026-1'!W:W,C278,'Planificación 2026-1'!F:F,"PORUMA",'Planificación 2026-1'!X:X,"&lt;&gt;VIRTUAL",'Planificación 2026-1'!I:I,"&lt;3")</f>
        <v>0</v>
      </c>
      <c r="EK278" s="76">
        <f>SUMIFS('Planificación 2026-1'!R:R,'Planificación 2026-1'!W:W,C278,'Planificación 2026-1'!F:F,"HUAURA",'Planificación 2026-1'!X:X,"VIRTUAL",'Planificación 2026-1'!I:I,"&lt;3")</f>
        <v>0</v>
      </c>
      <c r="EL278" s="76">
        <f>SUMIFS('Planificación 2026-1'!R:R,'Planificación 2026-1'!W:W,C278,'Planificación 2026-1'!F:F,"HUAURA",'Planificación 2026-1'!X:X,"&lt;&gt;VIRTUAL",'Planificación 2026-1'!I:I,"&lt;3")</f>
        <v>10</v>
      </c>
      <c r="EM278" s="76"/>
      <c r="EN278" s="76">
        <f t="shared" si="41"/>
        <v>0</v>
      </c>
      <c r="EO278" s="76">
        <f t="shared" si="42"/>
        <v>10</v>
      </c>
      <c r="EP278" s="76" t="b">
        <f t="shared" si="43"/>
        <v>1</v>
      </c>
      <c r="EQ278" s="76" t="str">
        <f t="shared" si="44"/>
        <v/>
      </c>
      <c r="ER278" s="76" t="str">
        <f t="shared" si="49"/>
        <v>PRESENCIAL</v>
      </c>
    </row>
    <row r="279" spans="1:148" hidden="1">
      <c r="A279" s="83"/>
      <c r="B279" s="119">
        <v>276</v>
      </c>
      <c r="C279" s="115" t="s">
        <v>452</v>
      </c>
      <c r="D279" s="112">
        <f>SUMIF('Planificación 2026-1'!W:W,C279,'Planificación 2026-1'!R:R)</f>
        <v>32</v>
      </c>
      <c r="E279" s="114" t="s">
        <v>173</v>
      </c>
      <c r="F279" s="115" t="s">
        <v>171</v>
      </c>
      <c r="G279" s="115" t="s">
        <v>19</v>
      </c>
      <c r="H279" s="115" t="s">
        <v>138</v>
      </c>
      <c r="I279" s="107" t="str">
        <f>IF(SUM(COUNTIFS('Planificación 2026-1'!F:F,"PRINCIPAL",'Planificación 2026-1'!W:W,C279,'Planificación 2026-1'!H:H,"AF"))&gt;0,"P01"," ")</f>
        <v xml:space="preserve"> </v>
      </c>
      <c r="J279" s="108" t="str">
        <f>IF(SUM(COUNTIFS('Planificación 2026-1'!F:F,"PRINCIPAL",'Planificación 2026-1'!W:W,C279,'Planificación 2026-1'!H:H,"EN"))&gt;0,"P02"," ")</f>
        <v xml:space="preserve"> </v>
      </c>
      <c r="K279" s="108" t="str">
        <f>IF(SUM(COUNTIFS('Planificación 2026-1'!F:F,"PRINCIPAL",'Planificación 2026-1'!W:W,C279,'Planificación 2026-1'!H:H,"IS"))&gt;0,"P03"," ")</f>
        <v xml:space="preserve"> </v>
      </c>
      <c r="L279" s="108" t="str">
        <f>IF(SUM(COUNTIFS('Planificación 2026-1'!F:F,"PRINCIPAL",'Planificación 2026-1'!W:W,C279,'Planificación 2026-1'!H:H,"PS"))&gt;0,"P04"," ")</f>
        <v xml:space="preserve"> </v>
      </c>
      <c r="M279" s="108"/>
      <c r="N279" s="108" t="str">
        <f>IF(SUM(COUNTIFS('Planificación 2026-1'!F:F,"PRINCIPAL",'Planificación 2026-1'!W:W,C279,'Planificación 2026-1'!H:H,"IN"))&gt;0,"P06"," ")</f>
        <v xml:space="preserve"> </v>
      </c>
      <c r="O279" s="108" t="str">
        <f>IF(SUM(COUNTIFS('Planificación 2026-1'!F:F,"PRINCIPAL",'Planificación 2026-1'!W:W,C279,'Planificación 2026-1'!H:H,"CA"))&gt;0,"P07"," ")</f>
        <v xml:space="preserve"> </v>
      </c>
      <c r="P279" s="108" t="str">
        <f>IF(SUM(COUNTIFS('Planificación 2026-1'!F:F,"PRINCIPAL",'Planificación 2026-1'!W:W,C279,'Planificación 2026-1'!H:H,"DE"))&gt;0,"P08"," ")</f>
        <v xml:space="preserve"> </v>
      </c>
      <c r="Q279" s="108" t="str">
        <f>IF(SUM(COUNTIFS('Planificación 2026-1'!F:F,"PRINCIPAL",'Planificación 2026-1'!W:W,C279,'Planificación 2026-1'!H:H,"OB"))&gt;0,"P09"," ")</f>
        <v xml:space="preserve"> </v>
      </c>
      <c r="R279" s="108" t="str">
        <f>IF(SUM(COUNTIFS('Planificación 2026-1'!F:F,"PRINCIPAL",'Planificación 2026-1'!W:W,C279,'Planificación 2026-1'!H:H,"MH"))&gt;0,"P31"," ")</f>
        <v xml:space="preserve"> </v>
      </c>
      <c r="S279" s="108" t="str">
        <f>IF(SUM(COUNTIFS('Planificación 2026-1'!F:F,"PRINCIPAL",'Planificación 2026-1'!W:W,C279,'Planificación 2026-1'!H:H,"IC"))&gt;0,"P32"," ")</f>
        <v xml:space="preserve"> </v>
      </c>
      <c r="T279" s="108" t="str">
        <f>IF(SUM(COUNTIFS('Planificación 2026-1'!F:F,"PRINCIPAL",'Planificación 2026-1'!W:W,C279,'Planificación 2026-1'!H:H,"AR"))&gt;0,"P34"," ")</f>
        <v xml:space="preserve"> </v>
      </c>
      <c r="U279" s="108" t="str">
        <f>IF(SUM(COUNTIFS('Planificación 2026-1'!F:F,"PRINCIPAL",'Planificación 2026-1'!W:W,C279,'Planificación 2026-1'!H:H,"T1"))&gt;0,"P35"," ")</f>
        <v xml:space="preserve"> </v>
      </c>
      <c r="V279" s="108" t="str">
        <f>IF(SUM(COUNTIFS('Planificación 2026-1'!F:F,"PRINCIPAL",'Planificación 2026-1'!W:W,C279,'Planificación 2026-1'!H:H,"T3"))&gt;0,"P36"," ")</f>
        <v xml:space="preserve"> </v>
      </c>
      <c r="W279" s="108" t="str">
        <f>IF(SUM(COUNTIFS('Planificación 2026-1'!F:F,"PRINCIPAL",'Planificación 2026-1'!W:W,C279,'Planificación 2026-1'!H:H,"T2"))&gt;0,"P37"," ")</f>
        <v xml:space="preserve"> </v>
      </c>
      <c r="X279" s="108" t="str">
        <f>IF(SUM(COUNTIFS('Planificación 2026-1'!F:F,"PRINCIPAL",'Planificación 2026-1'!W:W,C279,'Planificación 2026-1'!H:H,"AE"))&gt;0,"P38"," ")</f>
        <v xml:space="preserve"> </v>
      </c>
      <c r="Y279" s="108" t="str">
        <f>IF(SUM(COUNTIFS('Planificación 2026-1'!F:F,"PRINCIPAL",'Planificación 2026-1'!W:W,C279,'Planificación 2026-1'!H:H,"T4"))&gt;0,"P55"," ")</f>
        <v xml:space="preserve"> </v>
      </c>
      <c r="Z279" s="108" t="str">
        <f>IF(SUM(COUNTIFS('Planificación 2026-1'!F:F,"FILIAL",'Planificación 2026-1'!W:W,C279,'Planificación 2026-1'!H:H,"AF"))&gt;0," P01"," ")</f>
        <v xml:space="preserve"> </v>
      </c>
      <c r="AA279" s="108" t="str">
        <f>IF(SUM(COUNTIFS('Planificación 2026-1'!F:F,"FILIAL",'Planificación 2026-1'!W:W,C279,'Planificación 2026-1'!H:H,"EN"))&gt;0,"P02"," ")</f>
        <v xml:space="preserve"> </v>
      </c>
      <c r="AB279" s="108" t="str">
        <f>IF(SUM(COUNTIFS('Planificación 2026-1'!F:F,"FILIAL",'Planificación 2026-1'!W:W,C279,'Planificación 2026-1'!H:H,"IS"))&gt;0,"P03"," ")</f>
        <v xml:space="preserve"> </v>
      </c>
      <c r="AC279" s="108" t="str">
        <f>IF(SUM(COUNTIFS('Planificación 2026-1'!F:F,"FILIAL",'Planificación 2026-1'!W:W,C279,'Planificación 2026-1'!H:H,"PS"))&gt;0,"P04"," ")</f>
        <v xml:space="preserve"> </v>
      </c>
      <c r="AD279" s="108"/>
      <c r="AE279" s="108" t="str">
        <f>IF(SUM(COUNTIFS('Planificación 2026-1'!F:F,"FILIAL",'Planificación 2026-1'!W:W,C279,'Planificación 2026-1'!H:H,"IN"))&gt;0,"P06"," ")</f>
        <v xml:space="preserve"> </v>
      </c>
      <c r="AF279" s="108" t="str">
        <f>IF(SUM(COUNTIFS('Planificación 2026-1'!F:F,"FILIAL",'Planificación 2026-1'!W:W,C279,'Planificación 2026-1'!H:H,"CA"))&gt;0,"P07"," ")</f>
        <v xml:space="preserve"> </v>
      </c>
      <c r="AG279" s="108" t="str">
        <f>IF(SUM(COUNTIFS('Planificación 2026-1'!F:F,"FILIAL",'Planificación 2026-1'!W:W,C279,'Planificación 2026-1'!H:H,"DE"))&gt;0,"P08"," ")</f>
        <v xml:space="preserve"> </v>
      </c>
      <c r="AH279" s="108" t="str">
        <f>IF(SUM(COUNTIFS('Planificación 2026-1'!F:F,"FILIAL",'Planificación 2026-1'!W:W,C279,'Planificación 2026-1'!H:H,"OB"))&gt;0,"P09"," ")</f>
        <v xml:space="preserve"> </v>
      </c>
      <c r="AI279" s="108" t="str">
        <f>IF(SUM(COUNTIFS('Planificación 2026-1'!F:F,"FILIAL",'Planificación 2026-1'!W:W,C279,'Planificación 2026-1'!H:H,"MH"))&gt;0,"P31"," ")</f>
        <v xml:space="preserve"> </v>
      </c>
      <c r="AJ279" s="108" t="str">
        <f>IF(SUM(COUNTIFS('Planificación 2026-1'!F:F,"FILIAL",'Planificación 2026-1'!W:W,C279,'Planificación 2026-1'!H:H,"IC"))&gt;0,"P32"," ")</f>
        <v xml:space="preserve"> </v>
      </c>
      <c r="AK279" s="108" t="str">
        <f>IF(SUM(COUNTIFS('Planificación 2026-1'!F:F,"FILIAL",'Planificación 2026-1'!W:W,C279,'Planificación 2026-1'!H:H,"AR"))&gt;0,"P34"," ")</f>
        <v xml:space="preserve"> </v>
      </c>
      <c r="AL279" s="108" t="str">
        <f>IF(SUM(COUNTIFS('Planificación 2026-1'!F:F,"FILIAL",'Planificación 2026-1'!W:W,C279,'Planificación 2026-1'!H:H,"T1"))&gt;0,"P35"," ")</f>
        <v xml:space="preserve"> </v>
      </c>
      <c r="AM279" s="108" t="str">
        <f>IF(SUM(COUNTIFS('Planificación 2026-1'!F:F,"FILIAL",'Planificación 2026-1'!W:W,C279,'Planificación 2026-1'!H:H,"T3"))&gt;0,"P36"," ")</f>
        <v xml:space="preserve"> </v>
      </c>
      <c r="AN279" s="108" t="str">
        <f>IF(SUM(COUNTIFS('Planificación 2026-1'!F:F,"FILIAL",'Planificación 2026-1'!W:W,C279,'Planificación 2026-1'!H:H,"T2"))&gt;0,"P37"," ")</f>
        <v xml:space="preserve"> </v>
      </c>
      <c r="AO279" s="108" t="str">
        <f>IF(SUM(COUNTIFS('Planificación 2026-1'!F:F,"FILIAL",'Planificación 2026-1'!W:W,C279,'Planificación 2026-1'!H:H,"AE"))&gt;0,"P38"," ")</f>
        <v xml:space="preserve"> </v>
      </c>
      <c r="AP279" s="108" t="str">
        <f>IF(SUM(COUNTIFS('Planificación 2026-1'!F:F,"FILIAL",'Planificación 2026-1'!W:W,C279,'Planificación 2026-1'!H:H,"T4"))&gt;0,"P55"," ")</f>
        <v xml:space="preserve"> </v>
      </c>
      <c r="AQ279" s="108" t="str">
        <f>IF(SUM(COUNTIFS('Planificación 2026-1'!F:F,"SUNAMPE",'Planificación 2026-1'!W:W,C279,'Planificación 2026-1'!H:H,"AF"))&gt;0," P01"," ")</f>
        <v xml:space="preserve"> </v>
      </c>
      <c r="AR279" s="108" t="str">
        <f>IF(SUM(COUNTIFS('Planificación 2026-1'!F:F,"SUNAMPE",'Planificación 2026-1'!W:W,C279,'Planificación 2026-1'!H:H,"EN"))&gt;0,"P02"," ")</f>
        <v xml:space="preserve"> </v>
      </c>
      <c r="AS279" s="108" t="str">
        <f>IF(SUM(COUNTIFS('Planificación 2026-1'!F:F,"SUNAMPE",'Planificación 2026-1'!W:W,C279,'Planificación 2026-1'!H:H,"IS"))&gt;0,"P03"," ")</f>
        <v xml:space="preserve"> </v>
      </c>
      <c r="AT279" s="108" t="str">
        <f>IF(SUM(COUNTIFS('Planificación 2026-1'!F:F,"SUNAMPE",'Planificación 2026-1'!W:W,C279,'Planificación 2026-1'!H:H,"PS"))&gt;0,"P04"," ")</f>
        <v xml:space="preserve"> </v>
      </c>
      <c r="AU279" s="108"/>
      <c r="AV279" s="108" t="str">
        <f>IF(SUM(COUNTIFS('Planificación 2026-1'!F:F,"SUNAMPE",'Planificación 2026-1'!W:W,C279,'Planificación 2026-1'!H:H,"IN"))&gt;0,"P06"," ")</f>
        <v xml:space="preserve"> </v>
      </c>
      <c r="AW279" s="108" t="str">
        <f>IF(SUM(COUNTIFS('Planificación 2026-1'!F:F,"SUNAMPE",'Planificación 2026-1'!W:W,C279,'Planificación 2026-1'!H:H,"CA"))&gt;0,"P07"," ")</f>
        <v xml:space="preserve"> </v>
      </c>
      <c r="AX279" s="108" t="str">
        <f>IF(SUM(COUNTIFS('Planificación 2026-1'!F:F,"SUNAMPE",'Planificación 2026-1'!W:W,C279,'Planificación 2026-1'!H:H,"DE"))&gt;0,"P08"," ")</f>
        <v xml:space="preserve"> </v>
      </c>
      <c r="AY279" s="108" t="str">
        <f>IF(SUM(COUNTIFS('Planificación 2026-1'!F:F,"SUNAMPE",'Planificación 2026-1'!W:W,C279,'Planificación 2026-1'!H:H,"OB"))&gt;0,"P09"," ")</f>
        <v xml:space="preserve"> </v>
      </c>
      <c r="AZ279" s="108" t="str">
        <f>IF(SUM(COUNTIFS('Planificación 2026-1'!F:F,"SUNAMPE",'Planificación 2026-1'!W:W,C279,'Planificación 2026-1'!H:H,"MH"))&gt;0,"P31"," ")</f>
        <v xml:space="preserve"> </v>
      </c>
      <c r="BA279" s="108" t="str">
        <f>IF(SUM(COUNTIFS('Planificación 2026-1'!F:F,"SUNAMPE",'Planificación 2026-1'!W:W,C279,'Planificación 2026-1'!H:H,"IC"))&gt;0,"P32"," ")</f>
        <v xml:space="preserve"> </v>
      </c>
      <c r="BB279" s="108" t="str">
        <f>IF(SUM(COUNTIFS('Planificación 2026-1'!F:F,"SUNAMPE",'Planificación 2026-1'!W:W,C279,'Planificación 2026-1'!H:H,"AR"))&gt;0,"P34"," ")</f>
        <v xml:space="preserve"> </v>
      </c>
      <c r="BC279" s="108" t="str">
        <f>IF(SUM(COUNTIFS('Planificación 2026-1'!F:F,"SUNAMPE",'Planificación 2026-1'!W:W,C279,'Planificación 2026-1'!H:H,"T1"))&gt;0,"P35"," ")</f>
        <v xml:space="preserve"> </v>
      </c>
      <c r="BD279" s="108" t="str">
        <f>IF(SUM(COUNTIFS('Planificación 2026-1'!F:F,"SUNAMPE",'Planificación 2026-1'!W:W,C279,'Planificación 2026-1'!H:H,"T3"))&gt;0,"P36"," ")</f>
        <v xml:space="preserve"> </v>
      </c>
      <c r="BE279" s="108" t="str">
        <f>IF(SUM(COUNTIFS('Planificación 2026-1'!F:F,"SUNAMPE",'Planificación 2026-1'!W:W,C279,'Planificación 2026-1'!H:H,"T2"))&gt;0,"P37"," ")</f>
        <v xml:space="preserve"> </v>
      </c>
      <c r="BF279" s="108" t="str">
        <f>IF(SUM(COUNTIFS('Planificación 2026-1'!F:F,"SUNAMPE",'Planificación 2026-1'!W:W,C279,'Planificación 2026-1'!H:H,"AE"))&gt;0,"P38"," ")</f>
        <v xml:space="preserve"> </v>
      </c>
      <c r="BG279" s="108" t="str">
        <f>IF(SUM(COUNTIFS('Planificación 2026-1'!F:F,"SUNAMPE",'Planificación 2026-1'!W:W,C279,'Planificación 2026-1'!H:H,"T4"))&gt;0,"P55"," ")</f>
        <v xml:space="preserve"> </v>
      </c>
      <c r="BH279" s="108" t="str">
        <f>IF(SUM(COUNTIFS('Planificación 2026-1'!F:F,"HUAURA",'Planificación 2026-1'!W:W,C279,'Planificación 2026-1'!H:H,"AF"))&gt;0," P01"," ")</f>
        <v xml:space="preserve"> </v>
      </c>
      <c r="BI279" s="108" t="str">
        <f>IF(SUM(COUNTIFS('Planificación 2026-1'!F:F,"HUAURA",'Planificación 2026-1'!W:W,C279,'Planificación 2026-1'!H:H,"EN"))&gt;0,"P02"," ")</f>
        <v xml:space="preserve"> </v>
      </c>
      <c r="BJ279" s="108" t="str">
        <f>IF(SUM(COUNTIFS('Planificación 2026-1'!F:F,"HUAURA",'Planificación 2026-1'!W:W,C279,'Planificación 2026-1'!H:H,"IS"))&gt;0,"P03"," ")</f>
        <v xml:space="preserve"> </v>
      </c>
      <c r="BK279" s="108" t="str">
        <f>IF(SUM(COUNTIFS('Planificación 2026-1'!F:F,"HUAURA",'Planificación 2026-1'!W:W,C279,'Planificación 2026-1'!H:H,"PS"))&gt;0,"P04"," ")</f>
        <v xml:space="preserve"> </v>
      </c>
      <c r="BL279" s="108"/>
      <c r="BM279" s="108" t="str">
        <f>IF(SUM(COUNTIFS('Planificación 2026-1'!F:F,"HUAURA",'Planificación 2026-1'!W:W,C279,'Planificación 2026-1'!H:H,"IN"))&gt;0,"P06"," ")</f>
        <v xml:space="preserve"> </v>
      </c>
      <c r="BN279" s="108" t="str">
        <f>IF(SUM(COUNTIFS('Planificación 2026-1'!F:F,"HUAURA",'Planificación 2026-1'!W:W,C279,'Planificación 2026-1'!H:H,"CA"))&gt;0,"P07"," ")</f>
        <v xml:space="preserve"> </v>
      </c>
      <c r="BO279" s="108" t="str">
        <f>IF(SUM(COUNTIFS('Planificación 2026-1'!F:F,"HUAURA",'Planificación 2026-1'!W:W,C279,'Planificación 2026-1'!H:H,"DE"))&gt;0,"P08"," ")</f>
        <v>P08</v>
      </c>
      <c r="BP279" s="108" t="str">
        <f>IF(SUM(COUNTIFS('Planificación 2026-1'!F:F,"HUAURA",'Planificación 2026-1'!W:W,C279,'Planificación 2026-1'!H:H,"OB"))&gt;0,"P09"," ")</f>
        <v xml:space="preserve"> </v>
      </c>
      <c r="BQ279" s="108" t="str">
        <f>IF(SUM(COUNTIFS('Planificación 2026-1'!F:F,"HUAURA",'Planificación 2026-1'!W:W,C279,'Planificación 2026-1'!H:H,"MH"))&gt;0,"P31"," ")</f>
        <v xml:space="preserve"> </v>
      </c>
      <c r="BR279" s="108" t="str">
        <f>IF(SUM(COUNTIFS('Planificación 2026-1'!F:F,"HUAURA",'Planificación 2026-1'!W:W,C279,'Planificación 2026-1'!H:H,"IC"))&gt;0,"P32"," ")</f>
        <v xml:space="preserve"> </v>
      </c>
      <c r="BS279" s="108" t="str">
        <f>IF(SUM(COUNTIFS('Planificación 2026-1'!F:F,"HUAURA",'Planificación 2026-1'!W:W,C279,'Planificación 2026-1'!H:H,"AR"))&gt;0,"P34"," ")</f>
        <v xml:space="preserve"> </v>
      </c>
      <c r="BT279" s="108" t="str">
        <f>IF(SUM(COUNTIFS('Planificación 2026-1'!F:F,"HUAURA",'Planificación 2026-1'!W:W,C279,'Planificación 2026-1'!H:H,"T1"))&gt;0,"P35"," ")</f>
        <v xml:space="preserve"> </v>
      </c>
      <c r="BU279" s="108" t="str">
        <f>IF(SUM(COUNTIFS('Planificación 2026-1'!F:F,"HUAURA",'Planificación 2026-1'!W:W,C279,'Planificación 2026-1'!H:H,"T3"))&gt;0,"P36"," ")</f>
        <v xml:space="preserve"> </v>
      </c>
      <c r="BV279" s="108" t="str">
        <f>IF(SUM(COUNTIFS('Planificación 2026-1'!F:F,"HUAURA",'Planificación 2026-1'!W:W,C279,'Planificación 2026-1'!H:H,"T2"))&gt;0,"P37"," ")</f>
        <v xml:space="preserve"> </v>
      </c>
      <c r="BW279" s="108" t="str">
        <f>IF(SUM(COUNTIFS('Planificación 2026-1'!F:F,"HUAURA",'Planificación 2026-1'!W:W,C279,'Planificación 2026-1'!H:H,"AE"))&gt;0,"P38"," ")</f>
        <v xml:space="preserve"> </v>
      </c>
      <c r="BX279" s="108" t="str">
        <f>IF(SUM(COUNTIFS('Planificación 2026-1'!F:F,"HUAURA",'Planificación 2026-1'!W:W,C279,'Planificación 2026-1'!H:H,"T4"))&gt;0,"P55"," ")</f>
        <v xml:space="preserve"> </v>
      </c>
      <c r="BY279" s="109">
        <f>SUMIFS('Planificación 2026-1'!R:R,'Planificación 2026-1'!W:W,C279,'Planificación 2026-1'!H:H,"AF",'Planificación 2026-1'!I:I,"&gt;2")</f>
        <v>0</v>
      </c>
      <c r="BZ279" s="109">
        <f>SUMIFS('Planificación 2026-1'!R:R,'Planificación 2026-1'!W:W,C279,'Planificación 2026-1'!H:H,"EN",'Planificación 2026-1'!I:I,"&gt;2")</f>
        <v>0</v>
      </c>
      <c r="CA279" s="109">
        <f>SUMIFS('Planificación 2026-1'!R:R,'Planificación 2026-1'!W:W,C279,'Planificación 2026-1'!H:H,"IS",'Planificación 2026-1'!I:I,"&gt;2")</f>
        <v>0</v>
      </c>
      <c r="CB279" s="109">
        <f>SUMIFS('Planificación 2026-1'!R:R,'Planificación 2026-1'!W:W,C279,'Planificación 2026-1'!H:H,"PS",'Planificación 2026-1'!I:I,"&gt;2")</f>
        <v>0</v>
      </c>
      <c r="CC279" s="109">
        <f>SUMIFS('Planificación 2026-1'!R:R,'Planificación 2026-1'!W:W,C279,'Planificación 2026-1'!H:H,"IN",'Planificación 2026-1'!I:I,"&gt;2")</f>
        <v>0</v>
      </c>
      <c r="CD279" s="109">
        <f>SUMIFS('Planificación 2026-1'!R:R,'Planificación 2026-1'!W:W,C279,'Planificación 2026-1'!H:H,"CA",'Planificación 2026-1'!I:I,"&gt;2")</f>
        <v>0</v>
      </c>
      <c r="CE279" s="109">
        <f>SUMIFS('Planificación 2026-1'!R:R,'Planificación 2026-1'!W:W,C279,'Planificación 2026-1'!H:H,"DE",'Planificación 2026-1'!I:I,"&gt;2")</f>
        <v>0</v>
      </c>
      <c r="CF279" s="109">
        <f>SUMIFS('Planificación 2026-1'!R:R,'Planificación 2026-1'!W:W,C279,'Planificación 2026-1'!H:H,"OB",'Planificación 2026-1'!I:I,"&gt;2")</f>
        <v>0</v>
      </c>
      <c r="CG279" s="109">
        <f>SUMIFS('Planificación 2026-1'!R:R,'Planificación 2026-1'!W:W,C279,'Planificación 2026-1'!H:H,"MH",'Planificación 2026-1'!I:I,"&gt;2")</f>
        <v>0</v>
      </c>
      <c r="CH279" s="109">
        <f>SUMIFS('Planificación 2026-1'!R:R,'Planificación 2026-1'!W:W,C279,'Planificación 2026-1'!H:H,"IC",'Planificación 2026-1'!I:I,"&gt;2")</f>
        <v>0</v>
      </c>
      <c r="CI279" s="109">
        <f>SUMIFS('Planificación 2026-1'!R:R,'Planificación 2026-1'!W:W,C279,'Planificación 2026-1'!H:H,"AR",'Planificación 2026-1'!I:I,"&gt;2")</f>
        <v>0</v>
      </c>
      <c r="CJ279" s="109">
        <f>SUMIFS('Planificación 2026-1'!R:R,'Planificación 2026-1'!W:W,C279,'Planificación 2026-1'!H:H,"T1",'Planificación 2026-1'!I:I,"&gt;2")</f>
        <v>0</v>
      </c>
      <c r="CK279" s="109">
        <f>SUMIFS('Planificación 2026-1'!R:R,'Planificación 2026-1'!W:W,C279,'Planificación 2026-1'!H:H,"T3",'Planificación 2026-1'!I:I,"&gt;2")</f>
        <v>0</v>
      </c>
      <c r="CL279" s="109">
        <f>SUMIFS('Planificación 2026-1'!R:R,'Planificación 2026-1'!W:W,C279,'Planificación 2026-1'!H:H,"T2",'Planificación 2026-1'!I:I,"&gt;2")</f>
        <v>0</v>
      </c>
      <c r="CM279" s="109">
        <f>SUMIFS('Planificación 2026-1'!R:R,'Planificación 2026-1'!W:W,C279,'Planificación 2026-1'!H:H,"AE",'Planificación 2026-1'!I:I,"&gt;2")</f>
        <v>0</v>
      </c>
      <c r="CN279" s="109">
        <f>SUMIFS('Planificación 2026-1'!R:R,'Planificación 2026-1'!W:W,C279,'Planificación 2026-1'!H:H,"T4",'Planificación 2026-1'!I:I,"&gt;2")</f>
        <v>0</v>
      </c>
      <c r="CO279" s="109">
        <f>SUMIFS('Planificación 2026-1'!R:R,'Planificación 2026-1'!W:W,C279,'Planificación 2026-1'!H:H,"AF",'Planificación 2026-1'!I:I,"&lt;3")</f>
        <v>0</v>
      </c>
      <c r="CP279" s="109">
        <f>SUMIFS('Planificación 2026-1'!R:R,'Planificación 2026-1'!W:W,C279,'Planificación 2026-1'!H:H,"EN",'Planificación 2026-1'!I:I,"&lt;3")</f>
        <v>0</v>
      </c>
      <c r="CQ279" s="109">
        <f>SUMIFS('Planificación 2026-1'!R:R,'Planificación 2026-1'!W:W,C279,'Planificación 2026-1'!H:H,"IS",'Planificación 2026-1'!I:I,"&lt;3")</f>
        <v>0</v>
      </c>
      <c r="CR279" s="109">
        <f>SUMIFS('Planificación 2026-1'!R:R,'Planificación 2026-1'!W:W,C279,'Planificación 2026-1'!H:H,"PS",'Planificación 2026-1'!I:I,"&lt;3")</f>
        <v>0</v>
      </c>
      <c r="CS279" s="109">
        <f>SUMIFS('Planificación 2026-1'!R:R,'Planificación 2026-1'!W:W,C279,'Planificación 2026-1'!H:H,"IN",'Planificación 2026-1'!I:I,"&lt;3")</f>
        <v>0</v>
      </c>
      <c r="CT279" s="109">
        <f>SUMIFS('Planificación 2026-1'!R:R,'Planificación 2026-1'!W:W,C279,'Planificación 2026-1'!H:H,"CA",'Planificación 2026-1'!I:I,"&lt;3")</f>
        <v>0</v>
      </c>
      <c r="CU279" s="109">
        <f>SUMIFS('Planificación 2026-1'!R:R,'Planificación 2026-1'!W:W,C279,'Planificación 2026-1'!H:H,"DE",'Planificación 2026-1'!I:I,"&lt;3")</f>
        <v>32</v>
      </c>
      <c r="CV279" s="109">
        <f>SUMIFS('Planificación 2026-1'!R:R,'Planificación 2026-1'!W:W,C279,'Planificación 2026-1'!H:H,"OB",'Planificación 2026-1'!I:I,"&lt;3")</f>
        <v>0</v>
      </c>
      <c r="CW279" s="109">
        <f>SUMIFS('Planificación 2026-1'!R:R,'Planificación 2026-1'!W:W,C279,'Planificación 2026-1'!H:H,"MH",'Planificación 2026-1'!I:I,"&lt;3")</f>
        <v>0</v>
      </c>
      <c r="CX279" s="109">
        <f>SUMIFS('Planificación 2026-1'!R:R,'Planificación 2026-1'!W:W,C279,'Planificación 2026-1'!H:H,"IC",'Planificación 2026-1'!I:I,"&lt;3")</f>
        <v>0</v>
      </c>
      <c r="CY279" s="109">
        <f>SUMIFS('Planificación 2026-1'!R:R,'Planificación 2026-1'!W:W,C279,'Planificación 2026-1'!H:H,"AR",'Planificación 2026-1'!I:I,"&lt;3")</f>
        <v>0</v>
      </c>
      <c r="CZ279" s="109">
        <f>SUMIFS('Planificación 2026-1'!R:R,'Planificación 2026-1'!W:W,C279,'Planificación 2026-1'!H:H,"T1",'Planificación 2026-1'!I:I,"&lt;3")</f>
        <v>0</v>
      </c>
      <c r="DA279" s="109">
        <f>SUMIFS('Planificación 2026-1'!R:R,'Planificación 2026-1'!W:W,C279,'Planificación 2026-1'!H:H,"T3",'Planificación 2026-1'!I:I,"&lt;3")</f>
        <v>0</v>
      </c>
      <c r="DB279" s="109">
        <f>SUMIFS('Planificación 2026-1'!R:R,'Planificación 2026-1'!W:W,C279,'Planificación 2026-1'!H:H,"T2",'Planificación 2026-1'!I:I,"&lt;3")</f>
        <v>0</v>
      </c>
      <c r="DC279" s="109">
        <f>SUMIFS('Planificación 2026-1'!R:R,'Planificación 2026-1'!W:W,C279,'Planificación 2026-1'!H:H,"AE",'Planificación 2026-1'!I:I,"&lt;3")</f>
        <v>0</v>
      </c>
      <c r="DD279" s="109">
        <f>SUMIFS('Planificación 2026-1'!R:R,'Planificación 2026-1'!W:W,C279,'Planificación 2026-1'!H:H,"T4",'Planificación 2026-1'!I:I,"&lt;3")</f>
        <v>0</v>
      </c>
      <c r="DE279" s="108" t="str">
        <f t="shared" si="45"/>
        <v/>
      </c>
      <c r="DF279" s="41">
        <f>IF(C279="","",SUMIFS('Planificación 2026-1'!R:R,'Planificación 2026-1'!W:W,C279,'Planificación 2026-1'!F:F,"PRINCIPAL",'Planificación 2026-1'!X:X,"VIRTUAL"))</f>
        <v>0</v>
      </c>
      <c r="DG279" s="41">
        <f>IF(C279="","",SUMIFS('Planificación 2026-1'!R:R,'Planificación 2026-1'!W:W,C279,'Planificación 2026-1'!F:F,"PRINCIPAL",'Planificación 2026-1'!X:X,"PRESENCIAL"))</f>
        <v>0</v>
      </c>
      <c r="DH279" s="41">
        <f>IF(C279="","",SUMIFS('Planificación 2026-1'!R:R,'Planificación 2026-1'!W:W,C279,'Planificación 2026-1'!F:F,"PRINCIPAL",'Planificación 2026-1'!X:X,"HIBRIDO PRESENCIAL"))</f>
        <v>0</v>
      </c>
      <c r="DI279" s="108" t="str">
        <f t="shared" si="46"/>
        <v/>
      </c>
      <c r="DJ279" s="108">
        <f>IF(C279="","",SUMIFS('Planificación 2026-1'!R:R,'Planificación 2026-1'!W:W,C279,'Planificación 2026-1'!F:F,"FILIAL",'Planificación 2026-1'!X:X,"VIRTUAL"))</f>
        <v>0</v>
      </c>
      <c r="DK279" s="110">
        <f>IF(C279="","",SUMIFS('Planificación 2026-1'!R:R,'Planificación 2026-1'!W:W,C279,'Planificación 2026-1'!F:F,"FILIAL",'Planificación 2026-1'!X:X,"PRESENCIAL"))</f>
        <v>0</v>
      </c>
      <c r="DL279" s="61">
        <f>IF(C279="","",SUMIFS('Planificación 2026-1'!R:R,'Planificación 2026-1'!W:W,C279,'Planificación 2026-1'!F:F,"FILIAL",'Planificación 2026-1'!X:X,"HIBRIDO PRESENCIAL"))</f>
        <v>0</v>
      </c>
      <c r="DM279" s="111" t="str">
        <f t="shared" si="47"/>
        <v/>
      </c>
      <c r="DN279" s="108">
        <f>IF(C279="","",SUMIFS('Planificación 2026-1'!R:R,'Planificación 2026-1'!W:W,C279,'Planificación 2026-1'!F:F,"SUNAMPE",'Planificación 2026-1'!X:X,"VIRTUAL"))</f>
        <v>0</v>
      </c>
      <c r="DO279" s="61">
        <f>IF(C279="","",SUMIFS('Planificación 2026-1'!R:R,'Planificación 2026-1'!W:W,C279,'Planificación 2026-1'!F:F,"SUNAMPE",'Planificación 2026-1'!X:X,"PRESENCIAL"))</f>
        <v>0</v>
      </c>
      <c r="DP279" s="111" t="str">
        <f t="shared" si="48"/>
        <v>P08</v>
      </c>
      <c r="DQ279" s="108">
        <f>IF(C279="","",SUMIFS('Planificación 2026-1'!R:R,'Planificación 2026-1'!W:W,C279,'Planificación 2026-1'!F:F,"HUAURA",'Planificación 2026-1'!X:X,"VIRTUAL"))</f>
        <v>0</v>
      </c>
      <c r="DR279" s="61">
        <f>IF(C279="","",SUMIFS('Planificación 2026-1'!R:R,'Planificación 2026-1'!W:W,C279,'Planificación 2026-1'!F:F,"HUAURA",'Planificación 2026-1'!X:X,"PRESENCIAL"))</f>
        <v>0</v>
      </c>
      <c r="DS279" s="76">
        <f>SUMIFS('Planificación 2026-1'!R:R,'Planificación 2026-1'!W:W,C279,'Planificación 2026-1'!F:F,"PRINCIPAL",'Planificación 2026-1'!X:X,"VIRTUAL",'Planificación 2026-1'!I:I,"&gt;2")</f>
        <v>0</v>
      </c>
      <c r="DT279" s="76">
        <f>SUMIFS('Planificación 2026-1'!R:R,'Planificación 2026-1'!W:W,C279,'Planificación 2026-1'!F:F,"PRINCIPAL",'Planificación 2026-1'!X:X,"&lt;&gt;VIRTUAL",'Planificación 2026-1'!I:I,"&gt;2")</f>
        <v>0</v>
      </c>
      <c r="DU279" s="76">
        <f>SUMIFS('Planificación 2026-1'!R:R,'Planificación 2026-1'!W:W,C279,'Planificación 2026-1'!F:F,"SUNAMPE",'Planificación 2026-1'!X:X,"VIRTUAL",'Planificación 2026-1'!I:I,"&gt;2")</f>
        <v>0</v>
      </c>
      <c r="DV279" s="76">
        <f>SUMIFS('Planificación 2026-1'!R:R,'Planificación 2026-1'!W:W,C279,'Planificación 2026-1'!F:F,"SUNAMPE",'Planificación 2026-1'!X:X,"&lt;&gt;VIRTUAL",'Planificación 2026-1'!I:I,"&gt;2")</f>
        <v>0</v>
      </c>
      <c r="DW279" s="76">
        <f>SUMIFS('Planificación 2026-1'!R:R,'Planificación 2026-1'!W:W,C279,'Planificación 2026-1'!F:F,"FILIAL",'Planificación 2026-1'!X:X,"VIRTUAL",'Planificación 2026-1'!I:I,"&gt;2")</f>
        <v>0</v>
      </c>
      <c r="DX279" s="76">
        <f>SUMIFS('Planificación 2026-1'!R:R,'Planificación 2026-1'!W:W,C279,'Planificación 2026-1'!F:F,"FILIAL",'Planificación 2026-1'!X:X,"&lt;&gt;VIRTUAL",'Planificación 2026-1'!I:I,"&gt;2")</f>
        <v>0</v>
      </c>
      <c r="DY279" s="76">
        <f>SUMIFS('Planificación 2026-1'!R:R,'Planificación 2026-1'!W:W,C279,'Planificación 2026-1'!F:F,"PORUMA",'Planificación 2026-1'!X:X,"VIRTUAL",'Planificación 2026-1'!I:I,"&gt;2")</f>
        <v>0</v>
      </c>
      <c r="DZ279" s="76">
        <f>SUMIFS('Planificación 2026-1'!R:R,'Planificación 2026-1'!W:W,C279,'Planificación 2026-1'!F:F,"PORUMA",'Planificación 2026-1'!X:X,"&lt;&gt;VIRTUAL",'Planificación 2026-1'!I:I,"&gt;2")</f>
        <v>0</v>
      </c>
      <c r="EA279" s="76">
        <f>SUMIFS('Planificación 2026-1'!R:R,'Planificación 2026-1'!W:W,C279,'Planificación 2026-1'!F:F,"HUAURA",'Planificación 2026-1'!X:X,"VIRTUAL",'Planificación 2026-1'!I:I,"&gt;2")</f>
        <v>0</v>
      </c>
      <c r="EB279" s="76">
        <f>SUMIFS('Planificación 2026-1'!R:R,'Planificación 2026-1'!W:W,C279,'Planificación 2026-1'!F:F,"HUAURA",'Planificación 2026-1'!X:X,"&lt;&gt;VIRTUAL",'Planificación 2026-1'!I:I,"&gt;2")</f>
        <v>0</v>
      </c>
      <c r="EC279" s="76">
        <f>SUMIFS('Planificación 2026-1'!R:R,'Planificación 2026-1'!W:W,C279,'Planificación 2026-1'!F:F,"PRINCIPAL",'Planificación 2026-1'!X:X,"VIRTUAL",'Planificación 2026-1'!I:I,"&lt;3")</f>
        <v>0</v>
      </c>
      <c r="ED279" s="76">
        <f>SUMIFS('Planificación 2026-1'!R:R,'Planificación 2026-1'!W:W,C279,'Planificación 2026-1'!F:F,"PRINCIPAL",'Planificación 2026-1'!X:X,"&lt;&gt;VIRTUAL",'Planificación 2026-1'!I:I,"&lt;3")</f>
        <v>0</v>
      </c>
      <c r="EE279" s="76">
        <f>SUMIFS('Planificación 2026-1'!R:R,'Planificación 2026-1'!W:W,C279,'Planificación 2026-1'!F:F,"SUNAMPE",'Planificación 2026-1'!X:X,"VIRTUAL",'Planificación 2026-1'!I:I,"&lt;3")</f>
        <v>0</v>
      </c>
      <c r="EF279" s="76">
        <f>SUMIFS('Planificación 2026-1'!R:R,'Planificación 2026-1'!W:W,C279,'Planificación 2026-1'!F:F,"SUNAMPE",'Planificación 2026-1'!X:X,"&lt;&gt;VIRTUAL",'Planificación 2026-1'!I:I,"&lt;3")</f>
        <v>0</v>
      </c>
      <c r="EG279" s="76">
        <f>SUMIFS('Planificación 2026-1'!R:R,'Planificación 2026-1'!W:W,C279,'Planificación 2026-1'!F:F,"FILIAL",'Planificación 2026-1'!X:X,"VIRTUAL",'Planificación 2026-1'!I:I,"&lt;3")</f>
        <v>0</v>
      </c>
      <c r="EH279" s="76">
        <f>SUMIFS('Planificación 2026-1'!R:R,'Planificación 2026-1'!W:W,C279,'Planificación 2026-1'!F:F,"FILIAL",'Planificación 2026-1'!X:X,"&lt;&gt;VIRTUAL",'Planificación 2026-1'!I:I,"&lt;3")</f>
        <v>0</v>
      </c>
      <c r="EI279" s="76">
        <f>SUMIFS('Planificación 2026-1'!R:R,'Planificación 2026-1'!W:W,C279,'Planificación 2026-1'!F:F,"PORUMA",'Planificación 2026-1'!X:X,"VIRTUAL",'Planificación 2026-1'!I:I,"&lt;3")</f>
        <v>0</v>
      </c>
      <c r="EJ279" s="76">
        <f>SUMIFS('Planificación 2026-1'!R:R,'Planificación 2026-1'!W:W,C279,'Planificación 2026-1'!F:F,"PORUMA",'Planificación 2026-1'!X:X,"&lt;&gt;VIRTUAL",'Planificación 2026-1'!I:I,"&lt;3")</f>
        <v>0</v>
      </c>
      <c r="EK279" s="76">
        <f>SUMIFS('Planificación 2026-1'!R:R,'Planificación 2026-1'!W:W,C279,'Planificación 2026-1'!F:F,"HUAURA",'Planificación 2026-1'!X:X,"VIRTUAL",'Planificación 2026-1'!I:I,"&lt;3")</f>
        <v>0</v>
      </c>
      <c r="EL279" s="76">
        <f>SUMIFS('Planificación 2026-1'!R:R,'Planificación 2026-1'!W:W,C279,'Planificación 2026-1'!F:F,"HUAURA",'Planificación 2026-1'!X:X,"&lt;&gt;VIRTUAL",'Planificación 2026-1'!I:I,"&lt;3")</f>
        <v>32</v>
      </c>
      <c r="EM279" s="76"/>
      <c r="EN279" s="76">
        <f t="shared" si="41"/>
        <v>0</v>
      </c>
      <c r="EO279" s="76">
        <f t="shared" si="42"/>
        <v>32</v>
      </c>
      <c r="EP279" s="76" t="b">
        <f t="shared" si="43"/>
        <v>1</v>
      </c>
      <c r="EQ279" s="76" t="str">
        <f t="shared" si="44"/>
        <v/>
      </c>
      <c r="ER279" s="76" t="str">
        <f t="shared" si="49"/>
        <v>PRESENCIAL</v>
      </c>
    </row>
    <row r="280" spans="1:148" hidden="1">
      <c r="A280" s="83"/>
      <c r="B280" s="119">
        <v>277</v>
      </c>
      <c r="C280" s="115" t="s">
        <v>453</v>
      </c>
      <c r="D280" s="112">
        <f>SUMIF('Planificación 2026-1'!W:W,C280,'Planificación 2026-1'!R:R)</f>
        <v>0</v>
      </c>
      <c r="E280" s="114" t="s">
        <v>170</v>
      </c>
      <c r="F280" s="115" t="s">
        <v>171</v>
      </c>
      <c r="G280" s="115" t="s">
        <v>19</v>
      </c>
      <c r="H280" s="115" t="s">
        <v>151</v>
      </c>
      <c r="I280" s="107" t="str">
        <f>IF(SUM(COUNTIFS('Planificación 2026-1'!F:F,"PRINCIPAL",'Planificación 2026-1'!W:W,C280,'Planificación 2026-1'!H:H,"AF"))&gt;0,"P01"," ")</f>
        <v xml:space="preserve"> </v>
      </c>
      <c r="J280" s="108" t="str">
        <f>IF(SUM(COUNTIFS('Planificación 2026-1'!F:F,"PRINCIPAL",'Planificación 2026-1'!W:W,C280,'Planificación 2026-1'!H:H,"EN"))&gt;0,"P02"," ")</f>
        <v xml:space="preserve"> </v>
      </c>
      <c r="K280" s="108" t="str">
        <f>IF(SUM(COUNTIFS('Planificación 2026-1'!F:F,"PRINCIPAL",'Planificación 2026-1'!W:W,C280,'Planificación 2026-1'!H:H,"IS"))&gt;0,"P03"," ")</f>
        <v xml:space="preserve"> </v>
      </c>
      <c r="L280" s="108" t="str">
        <f>IF(SUM(COUNTIFS('Planificación 2026-1'!F:F,"PRINCIPAL",'Planificación 2026-1'!W:W,C280,'Planificación 2026-1'!H:H,"PS"))&gt;0,"P04"," ")</f>
        <v xml:space="preserve"> </v>
      </c>
      <c r="M280" s="108"/>
      <c r="N280" s="108" t="str">
        <f>IF(SUM(COUNTIFS('Planificación 2026-1'!F:F,"PRINCIPAL",'Planificación 2026-1'!W:W,C280,'Planificación 2026-1'!H:H,"IN"))&gt;0,"P06"," ")</f>
        <v xml:space="preserve"> </v>
      </c>
      <c r="O280" s="108" t="str">
        <f>IF(SUM(COUNTIFS('Planificación 2026-1'!F:F,"PRINCIPAL",'Planificación 2026-1'!W:W,C280,'Planificación 2026-1'!H:H,"CA"))&gt;0,"P07"," ")</f>
        <v xml:space="preserve"> </v>
      </c>
      <c r="P280" s="108" t="str">
        <f>IF(SUM(COUNTIFS('Planificación 2026-1'!F:F,"PRINCIPAL",'Planificación 2026-1'!W:W,C280,'Planificación 2026-1'!H:H,"DE"))&gt;0,"P08"," ")</f>
        <v xml:space="preserve"> </v>
      </c>
      <c r="Q280" s="108" t="str">
        <f>IF(SUM(COUNTIFS('Planificación 2026-1'!F:F,"PRINCIPAL",'Planificación 2026-1'!W:W,C280,'Planificación 2026-1'!H:H,"OB"))&gt;0,"P09"," ")</f>
        <v xml:space="preserve"> </v>
      </c>
      <c r="R280" s="108" t="str">
        <f>IF(SUM(COUNTIFS('Planificación 2026-1'!F:F,"PRINCIPAL",'Planificación 2026-1'!W:W,C280,'Planificación 2026-1'!H:H,"MH"))&gt;0,"P31"," ")</f>
        <v xml:space="preserve"> </v>
      </c>
      <c r="S280" s="108" t="str">
        <f>IF(SUM(COUNTIFS('Planificación 2026-1'!F:F,"PRINCIPAL",'Planificación 2026-1'!W:W,C280,'Planificación 2026-1'!H:H,"IC"))&gt;0,"P32"," ")</f>
        <v xml:space="preserve"> </v>
      </c>
      <c r="T280" s="108" t="str">
        <f>IF(SUM(COUNTIFS('Planificación 2026-1'!F:F,"PRINCIPAL",'Planificación 2026-1'!W:W,C280,'Planificación 2026-1'!H:H,"AR"))&gt;0,"P34"," ")</f>
        <v xml:space="preserve"> </v>
      </c>
      <c r="U280" s="108" t="str">
        <f>IF(SUM(COUNTIFS('Planificación 2026-1'!F:F,"PRINCIPAL",'Planificación 2026-1'!W:W,C280,'Planificación 2026-1'!H:H,"T1"))&gt;0,"P35"," ")</f>
        <v xml:space="preserve"> </v>
      </c>
      <c r="V280" s="108" t="str">
        <f>IF(SUM(COUNTIFS('Planificación 2026-1'!F:F,"PRINCIPAL",'Planificación 2026-1'!W:W,C280,'Planificación 2026-1'!H:H,"T3"))&gt;0,"P36"," ")</f>
        <v xml:space="preserve"> </v>
      </c>
      <c r="W280" s="108" t="str">
        <f>IF(SUM(COUNTIFS('Planificación 2026-1'!F:F,"PRINCIPAL",'Planificación 2026-1'!W:W,C280,'Planificación 2026-1'!H:H,"T2"))&gt;0,"P37"," ")</f>
        <v xml:space="preserve"> </v>
      </c>
      <c r="X280" s="108" t="str">
        <f>IF(SUM(COUNTIFS('Planificación 2026-1'!F:F,"PRINCIPAL",'Planificación 2026-1'!W:W,C280,'Planificación 2026-1'!H:H,"AE"))&gt;0,"P38"," ")</f>
        <v xml:space="preserve"> </v>
      </c>
      <c r="Y280" s="108" t="str">
        <f>IF(SUM(COUNTIFS('Planificación 2026-1'!F:F,"PRINCIPAL",'Planificación 2026-1'!W:W,C280,'Planificación 2026-1'!H:H,"T4"))&gt;0,"P55"," ")</f>
        <v xml:space="preserve"> </v>
      </c>
      <c r="Z280" s="108" t="str">
        <f>IF(SUM(COUNTIFS('Planificación 2026-1'!F:F,"FILIAL",'Planificación 2026-1'!W:W,C280,'Planificación 2026-1'!H:H,"AF"))&gt;0," P01"," ")</f>
        <v xml:space="preserve"> </v>
      </c>
      <c r="AA280" s="108" t="str">
        <f>IF(SUM(COUNTIFS('Planificación 2026-1'!F:F,"FILIAL",'Planificación 2026-1'!W:W,C280,'Planificación 2026-1'!H:H,"EN"))&gt;0,"P02"," ")</f>
        <v xml:space="preserve"> </v>
      </c>
      <c r="AB280" s="108" t="str">
        <f>IF(SUM(COUNTIFS('Planificación 2026-1'!F:F,"FILIAL",'Planificación 2026-1'!W:W,C280,'Planificación 2026-1'!H:H,"IS"))&gt;0,"P03"," ")</f>
        <v xml:space="preserve"> </v>
      </c>
      <c r="AC280" s="108" t="str">
        <f>IF(SUM(COUNTIFS('Planificación 2026-1'!F:F,"FILIAL",'Planificación 2026-1'!W:W,C280,'Planificación 2026-1'!H:H,"PS"))&gt;0,"P04"," ")</f>
        <v xml:space="preserve"> </v>
      </c>
      <c r="AD280" s="108"/>
      <c r="AE280" s="108" t="str">
        <f>IF(SUM(COUNTIFS('Planificación 2026-1'!F:F,"FILIAL",'Planificación 2026-1'!W:W,C280,'Planificación 2026-1'!H:H,"IN"))&gt;0,"P06"," ")</f>
        <v xml:space="preserve"> </v>
      </c>
      <c r="AF280" s="108" t="str">
        <f>IF(SUM(COUNTIFS('Planificación 2026-1'!F:F,"FILIAL",'Planificación 2026-1'!W:W,C280,'Planificación 2026-1'!H:H,"CA"))&gt;0,"P07"," ")</f>
        <v xml:space="preserve"> </v>
      </c>
      <c r="AG280" s="108" t="str">
        <f>IF(SUM(COUNTIFS('Planificación 2026-1'!F:F,"FILIAL",'Planificación 2026-1'!W:W,C280,'Planificación 2026-1'!H:H,"DE"))&gt;0,"P08"," ")</f>
        <v xml:space="preserve"> </v>
      </c>
      <c r="AH280" s="108" t="str">
        <f>IF(SUM(COUNTIFS('Planificación 2026-1'!F:F,"FILIAL",'Planificación 2026-1'!W:W,C280,'Planificación 2026-1'!H:H,"OB"))&gt;0,"P09"," ")</f>
        <v xml:space="preserve"> </v>
      </c>
      <c r="AI280" s="108" t="str">
        <f>IF(SUM(COUNTIFS('Planificación 2026-1'!F:F,"FILIAL",'Planificación 2026-1'!W:W,C280,'Planificación 2026-1'!H:H,"MH"))&gt;0,"P31"," ")</f>
        <v xml:space="preserve"> </v>
      </c>
      <c r="AJ280" s="108" t="str">
        <f>IF(SUM(COUNTIFS('Planificación 2026-1'!F:F,"FILIAL",'Planificación 2026-1'!W:W,C280,'Planificación 2026-1'!H:H,"IC"))&gt;0,"P32"," ")</f>
        <v xml:space="preserve"> </v>
      </c>
      <c r="AK280" s="108" t="str">
        <f>IF(SUM(COUNTIFS('Planificación 2026-1'!F:F,"FILIAL",'Planificación 2026-1'!W:W,C280,'Planificación 2026-1'!H:H,"AR"))&gt;0,"P34"," ")</f>
        <v xml:space="preserve"> </v>
      </c>
      <c r="AL280" s="108" t="str">
        <f>IF(SUM(COUNTIFS('Planificación 2026-1'!F:F,"FILIAL",'Planificación 2026-1'!W:W,C280,'Planificación 2026-1'!H:H,"T1"))&gt;0,"P35"," ")</f>
        <v xml:space="preserve"> </v>
      </c>
      <c r="AM280" s="108" t="str">
        <f>IF(SUM(COUNTIFS('Planificación 2026-1'!F:F,"FILIAL",'Planificación 2026-1'!W:W,C280,'Planificación 2026-1'!H:H,"T3"))&gt;0,"P36"," ")</f>
        <v xml:space="preserve"> </v>
      </c>
      <c r="AN280" s="108" t="str">
        <f>IF(SUM(COUNTIFS('Planificación 2026-1'!F:F,"FILIAL",'Planificación 2026-1'!W:W,C280,'Planificación 2026-1'!H:H,"T2"))&gt;0,"P37"," ")</f>
        <v xml:space="preserve"> </v>
      </c>
      <c r="AO280" s="108" t="str">
        <f>IF(SUM(COUNTIFS('Planificación 2026-1'!F:F,"FILIAL",'Planificación 2026-1'!W:W,C280,'Planificación 2026-1'!H:H,"AE"))&gt;0,"P38"," ")</f>
        <v xml:space="preserve"> </v>
      </c>
      <c r="AP280" s="108" t="str">
        <f>IF(SUM(COUNTIFS('Planificación 2026-1'!F:F,"FILIAL",'Planificación 2026-1'!W:W,C280,'Planificación 2026-1'!H:H,"T4"))&gt;0,"P55"," ")</f>
        <v xml:space="preserve"> </v>
      </c>
      <c r="AQ280" s="108" t="str">
        <f>IF(SUM(COUNTIFS('Planificación 2026-1'!F:F,"SUNAMPE",'Planificación 2026-1'!W:W,C280,'Planificación 2026-1'!H:H,"AF"))&gt;0," P01"," ")</f>
        <v xml:space="preserve"> </v>
      </c>
      <c r="AR280" s="108" t="str">
        <f>IF(SUM(COUNTIFS('Planificación 2026-1'!F:F,"SUNAMPE",'Planificación 2026-1'!W:W,C280,'Planificación 2026-1'!H:H,"EN"))&gt;0,"P02"," ")</f>
        <v xml:space="preserve"> </v>
      </c>
      <c r="AS280" s="108" t="str">
        <f>IF(SUM(COUNTIFS('Planificación 2026-1'!F:F,"SUNAMPE",'Planificación 2026-1'!W:W,C280,'Planificación 2026-1'!H:H,"IS"))&gt;0,"P03"," ")</f>
        <v xml:space="preserve"> </v>
      </c>
      <c r="AT280" s="108" t="str">
        <f>IF(SUM(COUNTIFS('Planificación 2026-1'!F:F,"SUNAMPE",'Planificación 2026-1'!W:W,C280,'Planificación 2026-1'!H:H,"PS"))&gt;0,"P04"," ")</f>
        <v xml:space="preserve"> </v>
      </c>
      <c r="AU280" s="108"/>
      <c r="AV280" s="108" t="str">
        <f>IF(SUM(COUNTIFS('Planificación 2026-1'!F:F,"SUNAMPE",'Planificación 2026-1'!W:W,C280,'Planificación 2026-1'!H:H,"IN"))&gt;0,"P06"," ")</f>
        <v xml:space="preserve"> </v>
      </c>
      <c r="AW280" s="108" t="str">
        <f>IF(SUM(COUNTIFS('Planificación 2026-1'!F:F,"SUNAMPE",'Planificación 2026-1'!W:W,C280,'Planificación 2026-1'!H:H,"CA"))&gt;0,"P07"," ")</f>
        <v xml:space="preserve"> </v>
      </c>
      <c r="AX280" s="108" t="str">
        <f>IF(SUM(COUNTIFS('Planificación 2026-1'!F:F,"SUNAMPE",'Planificación 2026-1'!W:W,C280,'Planificación 2026-1'!H:H,"DE"))&gt;0,"P08"," ")</f>
        <v xml:space="preserve"> </v>
      </c>
      <c r="AY280" s="108" t="str">
        <f>IF(SUM(COUNTIFS('Planificación 2026-1'!F:F,"SUNAMPE",'Planificación 2026-1'!W:W,C280,'Planificación 2026-1'!H:H,"OB"))&gt;0,"P09"," ")</f>
        <v xml:space="preserve"> </v>
      </c>
      <c r="AZ280" s="108" t="str">
        <f>IF(SUM(COUNTIFS('Planificación 2026-1'!F:F,"SUNAMPE",'Planificación 2026-1'!W:W,C280,'Planificación 2026-1'!H:H,"MH"))&gt;0,"P31"," ")</f>
        <v xml:space="preserve"> </v>
      </c>
      <c r="BA280" s="108" t="str">
        <f>IF(SUM(COUNTIFS('Planificación 2026-1'!F:F,"SUNAMPE",'Planificación 2026-1'!W:W,C280,'Planificación 2026-1'!H:H,"IC"))&gt;0,"P32"," ")</f>
        <v xml:space="preserve"> </v>
      </c>
      <c r="BB280" s="108" t="str">
        <f>IF(SUM(COUNTIFS('Planificación 2026-1'!F:F,"SUNAMPE",'Planificación 2026-1'!W:W,C280,'Planificación 2026-1'!H:H,"AR"))&gt;0,"P34"," ")</f>
        <v xml:space="preserve"> </v>
      </c>
      <c r="BC280" s="108" t="str">
        <f>IF(SUM(COUNTIFS('Planificación 2026-1'!F:F,"SUNAMPE",'Planificación 2026-1'!W:W,C280,'Planificación 2026-1'!H:H,"T1"))&gt;0,"P35"," ")</f>
        <v xml:space="preserve"> </v>
      </c>
      <c r="BD280" s="108" t="str">
        <f>IF(SUM(COUNTIFS('Planificación 2026-1'!F:F,"SUNAMPE",'Planificación 2026-1'!W:W,C280,'Planificación 2026-1'!H:H,"T3"))&gt;0,"P36"," ")</f>
        <v xml:space="preserve"> </v>
      </c>
      <c r="BE280" s="108" t="str">
        <f>IF(SUM(COUNTIFS('Planificación 2026-1'!F:F,"SUNAMPE",'Planificación 2026-1'!W:W,C280,'Planificación 2026-1'!H:H,"T2"))&gt;0,"P37"," ")</f>
        <v xml:space="preserve"> </v>
      </c>
      <c r="BF280" s="108" t="str">
        <f>IF(SUM(COUNTIFS('Planificación 2026-1'!F:F,"SUNAMPE",'Planificación 2026-1'!W:W,C280,'Planificación 2026-1'!H:H,"AE"))&gt;0,"P38"," ")</f>
        <v xml:space="preserve"> </v>
      </c>
      <c r="BG280" s="108" t="str">
        <f>IF(SUM(COUNTIFS('Planificación 2026-1'!F:F,"SUNAMPE",'Planificación 2026-1'!W:W,C280,'Planificación 2026-1'!H:H,"T4"))&gt;0,"P55"," ")</f>
        <v xml:space="preserve"> </v>
      </c>
      <c r="BH280" s="108" t="str">
        <f>IF(SUM(COUNTIFS('Planificación 2026-1'!F:F,"HUAURA",'Planificación 2026-1'!W:W,C280,'Planificación 2026-1'!H:H,"AF"))&gt;0," P01"," ")</f>
        <v xml:space="preserve"> </v>
      </c>
      <c r="BI280" s="108" t="str">
        <f>IF(SUM(COUNTIFS('Planificación 2026-1'!F:F,"HUAURA",'Planificación 2026-1'!W:W,C280,'Planificación 2026-1'!H:H,"EN"))&gt;0,"P02"," ")</f>
        <v xml:space="preserve"> </v>
      </c>
      <c r="BJ280" s="108" t="str">
        <f>IF(SUM(COUNTIFS('Planificación 2026-1'!F:F,"HUAURA",'Planificación 2026-1'!W:W,C280,'Planificación 2026-1'!H:H,"IS"))&gt;0,"P03"," ")</f>
        <v xml:space="preserve"> </v>
      </c>
      <c r="BK280" s="108" t="str">
        <f>IF(SUM(COUNTIFS('Planificación 2026-1'!F:F,"HUAURA",'Planificación 2026-1'!W:W,C280,'Planificación 2026-1'!H:H,"PS"))&gt;0,"P04"," ")</f>
        <v xml:space="preserve"> </v>
      </c>
      <c r="BL280" s="108"/>
      <c r="BM280" s="108" t="str">
        <f>IF(SUM(COUNTIFS('Planificación 2026-1'!F:F,"HUAURA",'Planificación 2026-1'!W:W,C280,'Planificación 2026-1'!H:H,"IN"))&gt;0,"P06"," ")</f>
        <v xml:space="preserve"> </v>
      </c>
      <c r="BN280" s="108" t="str">
        <f>IF(SUM(COUNTIFS('Planificación 2026-1'!F:F,"HUAURA",'Planificación 2026-1'!W:W,C280,'Planificación 2026-1'!H:H,"CA"))&gt;0,"P07"," ")</f>
        <v xml:space="preserve"> </v>
      </c>
      <c r="BO280" s="108" t="str">
        <f>IF(SUM(COUNTIFS('Planificación 2026-1'!F:F,"HUAURA",'Planificación 2026-1'!W:W,C280,'Planificación 2026-1'!H:H,"DE"))&gt;0,"P08"," ")</f>
        <v xml:space="preserve"> </v>
      </c>
      <c r="BP280" s="108" t="str">
        <f>IF(SUM(COUNTIFS('Planificación 2026-1'!F:F,"HUAURA",'Planificación 2026-1'!W:W,C280,'Planificación 2026-1'!H:H,"OB"))&gt;0,"P09"," ")</f>
        <v xml:space="preserve"> </v>
      </c>
      <c r="BQ280" s="108" t="str">
        <f>IF(SUM(COUNTIFS('Planificación 2026-1'!F:F,"HUAURA",'Planificación 2026-1'!W:W,C280,'Planificación 2026-1'!H:H,"MH"))&gt;0,"P31"," ")</f>
        <v xml:space="preserve"> </v>
      </c>
      <c r="BR280" s="108" t="str">
        <f>IF(SUM(COUNTIFS('Planificación 2026-1'!F:F,"HUAURA",'Planificación 2026-1'!W:W,C280,'Planificación 2026-1'!H:H,"IC"))&gt;0,"P32"," ")</f>
        <v xml:space="preserve"> </v>
      </c>
      <c r="BS280" s="108" t="str">
        <f>IF(SUM(COUNTIFS('Planificación 2026-1'!F:F,"HUAURA",'Planificación 2026-1'!W:W,C280,'Planificación 2026-1'!H:H,"AR"))&gt;0,"P34"," ")</f>
        <v xml:space="preserve"> </v>
      </c>
      <c r="BT280" s="108" t="str">
        <f>IF(SUM(COUNTIFS('Planificación 2026-1'!F:F,"HUAURA",'Planificación 2026-1'!W:W,C280,'Planificación 2026-1'!H:H,"T1"))&gt;0,"P35"," ")</f>
        <v xml:space="preserve"> </v>
      </c>
      <c r="BU280" s="108" t="str">
        <f>IF(SUM(COUNTIFS('Planificación 2026-1'!F:F,"HUAURA",'Planificación 2026-1'!W:W,C280,'Planificación 2026-1'!H:H,"T3"))&gt;0,"P36"," ")</f>
        <v xml:space="preserve"> </v>
      </c>
      <c r="BV280" s="108" t="str">
        <f>IF(SUM(COUNTIFS('Planificación 2026-1'!F:F,"HUAURA",'Planificación 2026-1'!W:W,C280,'Planificación 2026-1'!H:H,"T2"))&gt;0,"P37"," ")</f>
        <v xml:space="preserve"> </v>
      </c>
      <c r="BW280" s="108" t="str">
        <f>IF(SUM(COUNTIFS('Planificación 2026-1'!F:F,"HUAURA",'Planificación 2026-1'!W:W,C280,'Planificación 2026-1'!H:H,"AE"))&gt;0,"P38"," ")</f>
        <v xml:space="preserve"> </v>
      </c>
      <c r="BX280" s="108" t="str">
        <f>IF(SUM(COUNTIFS('Planificación 2026-1'!F:F,"HUAURA",'Planificación 2026-1'!W:W,C280,'Planificación 2026-1'!H:H,"T4"))&gt;0,"P55"," ")</f>
        <v xml:space="preserve"> </v>
      </c>
      <c r="BY280" s="109">
        <f>SUMIFS('Planificación 2026-1'!R:R,'Planificación 2026-1'!W:W,C280,'Planificación 2026-1'!H:H,"AF",'Planificación 2026-1'!I:I,"&gt;2")</f>
        <v>0</v>
      </c>
      <c r="BZ280" s="109">
        <f>SUMIFS('Planificación 2026-1'!R:R,'Planificación 2026-1'!W:W,C280,'Planificación 2026-1'!H:H,"EN",'Planificación 2026-1'!I:I,"&gt;2")</f>
        <v>0</v>
      </c>
      <c r="CA280" s="109">
        <f>SUMIFS('Planificación 2026-1'!R:R,'Planificación 2026-1'!W:W,C280,'Planificación 2026-1'!H:H,"IS",'Planificación 2026-1'!I:I,"&gt;2")</f>
        <v>0</v>
      </c>
      <c r="CB280" s="109">
        <f>SUMIFS('Planificación 2026-1'!R:R,'Planificación 2026-1'!W:W,C280,'Planificación 2026-1'!H:H,"PS",'Planificación 2026-1'!I:I,"&gt;2")</f>
        <v>0</v>
      </c>
      <c r="CC280" s="109">
        <f>SUMIFS('Planificación 2026-1'!R:R,'Planificación 2026-1'!W:W,C280,'Planificación 2026-1'!H:H,"IN",'Planificación 2026-1'!I:I,"&gt;2")</f>
        <v>0</v>
      </c>
      <c r="CD280" s="109">
        <f>SUMIFS('Planificación 2026-1'!R:R,'Planificación 2026-1'!W:W,C280,'Planificación 2026-1'!H:H,"CA",'Planificación 2026-1'!I:I,"&gt;2")</f>
        <v>0</v>
      </c>
      <c r="CE280" s="109">
        <f>SUMIFS('Planificación 2026-1'!R:R,'Planificación 2026-1'!W:W,C280,'Planificación 2026-1'!H:H,"DE",'Planificación 2026-1'!I:I,"&gt;2")</f>
        <v>0</v>
      </c>
      <c r="CF280" s="109">
        <f>SUMIFS('Planificación 2026-1'!R:R,'Planificación 2026-1'!W:W,C280,'Planificación 2026-1'!H:H,"OB",'Planificación 2026-1'!I:I,"&gt;2")</f>
        <v>0</v>
      </c>
      <c r="CG280" s="109">
        <f>SUMIFS('Planificación 2026-1'!R:R,'Planificación 2026-1'!W:W,C280,'Planificación 2026-1'!H:H,"MH",'Planificación 2026-1'!I:I,"&gt;2")</f>
        <v>0</v>
      </c>
      <c r="CH280" s="109">
        <f>SUMIFS('Planificación 2026-1'!R:R,'Planificación 2026-1'!W:W,C280,'Planificación 2026-1'!H:H,"IC",'Planificación 2026-1'!I:I,"&gt;2")</f>
        <v>0</v>
      </c>
      <c r="CI280" s="109">
        <f>SUMIFS('Planificación 2026-1'!R:R,'Planificación 2026-1'!W:W,C280,'Planificación 2026-1'!H:H,"AR",'Planificación 2026-1'!I:I,"&gt;2")</f>
        <v>0</v>
      </c>
      <c r="CJ280" s="109">
        <f>SUMIFS('Planificación 2026-1'!R:R,'Planificación 2026-1'!W:W,C280,'Planificación 2026-1'!H:H,"T1",'Planificación 2026-1'!I:I,"&gt;2")</f>
        <v>0</v>
      </c>
      <c r="CK280" s="109">
        <f>SUMIFS('Planificación 2026-1'!R:R,'Planificación 2026-1'!W:W,C280,'Planificación 2026-1'!H:H,"T3",'Planificación 2026-1'!I:I,"&gt;2")</f>
        <v>0</v>
      </c>
      <c r="CL280" s="109">
        <f>SUMIFS('Planificación 2026-1'!R:R,'Planificación 2026-1'!W:W,C280,'Planificación 2026-1'!H:H,"T2",'Planificación 2026-1'!I:I,"&gt;2")</f>
        <v>0</v>
      </c>
      <c r="CM280" s="109">
        <f>SUMIFS('Planificación 2026-1'!R:R,'Planificación 2026-1'!W:W,C280,'Planificación 2026-1'!H:H,"AE",'Planificación 2026-1'!I:I,"&gt;2")</f>
        <v>0</v>
      </c>
      <c r="CN280" s="109">
        <f>SUMIFS('Planificación 2026-1'!R:R,'Planificación 2026-1'!W:W,C280,'Planificación 2026-1'!H:H,"T4",'Planificación 2026-1'!I:I,"&gt;2")</f>
        <v>0</v>
      </c>
      <c r="CO280" s="109">
        <f>SUMIFS('Planificación 2026-1'!R:R,'Planificación 2026-1'!W:W,C280,'Planificación 2026-1'!H:H,"AF",'Planificación 2026-1'!I:I,"&lt;3")</f>
        <v>0</v>
      </c>
      <c r="CP280" s="109">
        <f>SUMIFS('Planificación 2026-1'!R:R,'Planificación 2026-1'!W:W,C280,'Planificación 2026-1'!H:H,"EN",'Planificación 2026-1'!I:I,"&lt;3")</f>
        <v>0</v>
      </c>
      <c r="CQ280" s="109">
        <f>SUMIFS('Planificación 2026-1'!R:R,'Planificación 2026-1'!W:W,C280,'Planificación 2026-1'!H:H,"IS",'Planificación 2026-1'!I:I,"&lt;3")</f>
        <v>0</v>
      </c>
      <c r="CR280" s="109">
        <f>SUMIFS('Planificación 2026-1'!R:R,'Planificación 2026-1'!W:W,C280,'Planificación 2026-1'!H:H,"PS",'Planificación 2026-1'!I:I,"&lt;3")</f>
        <v>0</v>
      </c>
      <c r="CS280" s="109">
        <f>SUMIFS('Planificación 2026-1'!R:R,'Planificación 2026-1'!W:W,C280,'Planificación 2026-1'!H:H,"IN",'Planificación 2026-1'!I:I,"&lt;3")</f>
        <v>0</v>
      </c>
      <c r="CT280" s="109">
        <f>SUMIFS('Planificación 2026-1'!R:R,'Planificación 2026-1'!W:W,C280,'Planificación 2026-1'!H:H,"CA",'Planificación 2026-1'!I:I,"&lt;3")</f>
        <v>0</v>
      </c>
      <c r="CU280" s="109">
        <f>SUMIFS('Planificación 2026-1'!R:R,'Planificación 2026-1'!W:W,C280,'Planificación 2026-1'!H:H,"DE",'Planificación 2026-1'!I:I,"&lt;3")</f>
        <v>0</v>
      </c>
      <c r="CV280" s="109">
        <f>SUMIFS('Planificación 2026-1'!R:R,'Planificación 2026-1'!W:W,C280,'Planificación 2026-1'!H:H,"OB",'Planificación 2026-1'!I:I,"&lt;3")</f>
        <v>0</v>
      </c>
      <c r="CW280" s="109">
        <f>SUMIFS('Planificación 2026-1'!R:R,'Planificación 2026-1'!W:W,C280,'Planificación 2026-1'!H:H,"MH",'Planificación 2026-1'!I:I,"&lt;3")</f>
        <v>0</v>
      </c>
      <c r="CX280" s="109">
        <f>SUMIFS('Planificación 2026-1'!R:R,'Planificación 2026-1'!W:W,C280,'Planificación 2026-1'!H:H,"IC",'Planificación 2026-1'!I:I,"&lt;3")</f>
        <v>0</v>
      </c>
      <c r="CY280" s="109">
        <f>SUMIFS('Planificación 2026-1'!R:R,'Planificación 2026-1'!W:W,C280,'Planificación 2026-1'!H:H,"AR",'Planificación 2026-1'!I:I,"&lt;3")</f>
        <v>0</v>
      </c>
      <c r="CZ280" s="109">
        <f>SUMIFS('Planificación 2026-1'!R:R,'Planificación 2026-1'!W:W,C280,'Planificación 2026-1'!H:H,"T1",'Planificación 2026-1'!I:I,"&lt;3")</f>
        <v>0</v>
      </c>
      <c r="DA280" s="109">
        <f>SUMIFS('Planificación 2026-1'!R:R,'Planificación 2026-1'!W:W,C280,'Planificación 2026-1'!H:H,"T3",'Planificación 2026-1'!I:I,"&lt;3")</f>
        <v>0</v>
      </c>
      <c r="DB280" s="109">
        <f>SUMIFS('Planificación 2026-1'!R:R,'Planificación 2026-1'!W:W,C280,'Planificación 2026-1'!H:H,"T2",'Planificación 2026-1'!I:I,"&lt;3")</f>
        <v>0</v>
      </c>
      <c r="DC280" s="109">
        <f>SUMIFS('Planificación 2026-1'!R:R,'Planificación 2026-1'!W:W,C280,'Planificación 2026-1'!H:H,"AE",'Planificación 2026-1'!I:I,"&lt;3")</f>
        <v>0</v>
      </c>
      <c r="DD280" s="109">
        <f>SUMIFS('Planificación 2026-1'!R:R,'Planificación 2026-1'!W:W,C280,'Planificación 2026-1'!H:H,"T4",'Planificación 2026-1'!I:I,"&lt;3")</f>
        <v>0</v>
      </c>
      <c r="DE280" s="108" t="str">
        <f t="shared" si="45"/>
        <v/>
      </c>
      <c r="DF280" s="41">
        <f>IF(C280="","",SUMIFS('Planificación 2026-1'!R:R,'Planificación 2026-1'!W:W,C280,'Planificación 2026-1'!F:F,"PRINCIPAL",'Planificación 2026-1'!X:X,"VIRTUAL"))</f>
        <v>0</v>
      </c>
      <c r="DG280" s="41">
        <f>IF(C280="","",SUMIFS('Planificación 2026-1'!R:R,'Planificación 2026-1'!W:W,C280,'Planificación 2026-1'!F:F,"PRINCIPAL",'Planificación 2026-1'!X:X,"PRESENCIAL"))</f>
        <v>0</v>
      </c>
      <c r="DH280" s="41">
        <f>IF(C280="","",SUMIFS('Planificación 2026-1'!R:R,'Planificación 2026-1'!W:W,C280,'Planificación 2026-1'!F:F,"PRINCIPAL",'Planificación 2026-1'!X:X,"HIBRIDO PRESENCIAL"))</f>
        <v>0</v>
      </c>
      <c r="DI280" s="108" t="str">
        <f t="shared" si="46"/>
        <v/>
      </c>
      <c r="DJ280" s="108">
        <f>IF(C280="","",SUMIFS('Planificación 2026-1'!R:R,'Planificación 2026-1'!W:W,C280,'Planificación 2026-1'!F:F,"FILIAL",'Planificación 2026-1'!X:X,"VIRTUAL"))</f>
        <v>0</v>
      </c>
      <c r="DK280" s="110">
        <f>IF(C280="","",SUMIFS('Planificación 2026-1'!R:R,'Planificación 2026-1'!W:W,C280,'Planificación 2026-1'!F:F,"FILIAL",'Planificación 2026-1'!X:X,"PRESENCIAL"))</f>
        <v>0</v>
      </c>
      <c r="DL280" s="61">
        <f>IF(C280="","",SUMIFS('Planificación 2026-1'!R:R,'Planificación 2026-1'!W:W,C280,'Planificación 2026-1'!F:F,"FILIAL",'Planificación 2026-1'!X:X,"HIBRIDO PRESENCIAL"))</f>
        <v>0</v>
      </c>
      <c r="DM280" s="111" t="str">
        <f t="shared" si="47"/>
        <v/>
      </c>
      <c r="DN280" s="108">
        <f>IF(C280="","",SUMIFS('Planificación 2026-1'!R:R,'Planificación 2026-1'!W:W,C280,'Planificación 2026-1'!F:F,"SUNAMPE",'Planificación 2026-1'!X:X,"VIRTUAL"))</f>
        <v>0</v>
      </c>
      <c r="DO280" s="61">
        <f>IF(C280="","",SUMIFS('Planificación 2026-1'!R:R,'Planificación 2026-1'!W:W,C280,'Planificación 2026-1'!F:F,"SUNAMPE",'Planificación 2026-1'!X:X,"PRESENCIAL"))</f>
        <v>0</v>
      </c>
      <c r="DP280" s="111" t="str">
        <f t="shared" si="48"/>
        <v/>
      </c>
      <c r="DQ280" s="108">
        <f>IF(C280="","",SUMIFS('Planificación 2026-1'!R:R,'Planificación 2026-1'!W:W,C280,'Planificación 2026-1'!F:F,"HUAURA",'Planificación 2026-1'!X:X,"VIRTUAL"))</f>
        <v>0</v>
      </c>
      <c r="DR280" s="61">
        <f>IF(C280="","",SUMIFS('Planificación 2026-1'!R:R,'Planificación 2026-1'!W:W,C280,'Planificación 2026-1'!F:F,"HUAURA",'Planificación 2026-1'!X:X,"PRESENCIAL"))</f>
        <v>0</v>
      </c>
      <c r="DS280" s="76">
        <f>SUMIFS('Planificación 2026-1'!R:R,'Planificación 2026-1'!W:W,C280,'Planificación 2026-1'!F:F,"PRINCIPAL",'Planificación 2026-1'!X:X,"VIRTUAL",'Planificación 2026-1'!I:I,"&gt;2")</f>
        <v>0</v>
      </c>
      <c r="DT280" s="76">
        <f>SUMIFS('Planificación 2026-1'!R:R,'Planificación 2026-1'!W:W,C280,'Planificación 2026-1'!F:F,"PRINCIPAL",'Planificación 2026-1'!X:X,"&lt;&gt;VIRTUAL",'Planificación 2026-1'!I:I,"&gt;2")</f>
        <v>0</v>
      </c>
      <c r="DU280" s="76">
        <f>SUMIFS('Planificación 2026-1'!R:R,'Planificación 2026-1'!W:W,C280,'Planificación 2026-1'!F:F,"SUNAMPE",'Planificación 2026-1'!X:X,"VIRTUAL",'Planificación 2026-1'!I:I,"&gt;2")</f>
        <v>0</v>
      </c>
      <c r="DV280" s="76">
        <f>SUMIFS('Planificación 2026-1'!R:R,'Planificación 2026-1'!W:W,C280,'Planificación 2026-1'!F:F,"SUNAMPE",'Planificación 2026-1'!X:X,"&lt;&gt;VIRTUAL",'Planificación 2026-1'!I:I,"&gt;2")</f>
        <v>0</v>
      </c>
      <c r="DW280" s="76">
        <f>SUMIFS('Planificación 2026-1'!R:R,'Planificación 2026-1'!W:W,C280,'Planificación 2026-1'!F:F,"FILIAL",'Planificación 2026-1'!X:X,"VIRTUAL",'Planificación 2026-1'!I:I,"&gt;2")</f>
        <v>0</v>
      </c>
      <c r="DX280" s="76">
        <f>SUMIFS('Planificación 2026-1'!R:R,'Planificación 2026-1'!W:W,C280,'Planificación 2026-1'!F:F,"FILIAL",'Planificación 2026-1'!X:X,"&lt;&gt;VIRTUAL",'Planificación 2026-1'!I:I,"&gt;2")</f>
        <v>0</v>
      </c>
      <c r="DY280" s="76">
        <f>SUMIFS('Planificación 2026-1'!R:R,'Planificación 2026-1'!W:W,C280,'Planificación 2026-1'!F:F,"PORUMA",'Planificación 2026-1'!X:X,"VIRTUAL",'Planificación 2026-1'!I:I,"&gt;2")</f>
        <v>0</v>
      </c>
      <c r="DZ280" s="76">
        <f>SUMIFS('Planificación 2026-1'!R:R,'Planificación 2026-1'!W:W,C280,'Planificación 2026-1'!F:F,"PORUMA",'Planificación 2026-1'!X:X,"&lt;&gt;VIRTUAL",'Planificación 2026-1'!I:I,"&gt;2")</f>
        <v>0</v>
      </c>
      <c r="EA280" s="76">
        <f>SUMIFS('Planificación 2026-1'!R:R,'Planificación 2026-1'!W:W,C280,'Planificación 2026-1'!F:F,"HUAURA",'Planificación 2026-1'!X:X,"VIRTUAL",'Planificación 2026-1'!I:I,"&gt;2")</f>
        <v>0</v>
      </c>
      <c r="EB280" s="76">
        <f>SUMIFS('Planificación 2026-1'!R:R,'Planificación 2026-1'!W:W,C280,'Planificación 2026-1'!F:F,"HUAURA",'Planificación 2026-1'!X:X,"&lt;&gt;VIRTUAL",'Planificación 2026-1'!I:I,"&gt;2")</f>
        <v>0</v>
      </c>
      <c r="EC280" s="76">
        <f>SUMIFS('Planificación 2026-1'!R:R,'Planificación 2026-1'!W:W,C280,'Planificación 2026-1'!F:F,"PRINCIPAL",'Planificación 2026-1'!X:X,"VIRTUAL",'Planificación 2026-1'!I:I,"&lt;3")</f>
        <v>0</v>
      </c>
      <c r="ED280" s="76">
        <f>SUMIFS('Planificación 2026-1'!R:R,'Planificación 2026-1'!W:W,C280,'Planificación 2026-1'!F:F,"PRINCIPAL",'Planificación 2026-1'!X:X,"&lt;&gt;VIRTUAL",'Planificación 2026-1'!I:I,"&lt;3")</f>
        <v>0</v>
      </c>
      <c r="EE280" s="76">
        <f>SUMIFS('Planificación 2026-1'!R:R,'Planificación 2026-1'!W:W,C280,'Planificación 2026-1'!F:F,"SUNAMPE",'Planificación 2026-1'!X:X,"VIRTUAL",'Planificación 2026-1'!I:I,"&lt;3")</f>
        <v>0</v>
      </c>
      <c r="EF280" s="76">
        <f>SUMIFS('Planificación 2026-1'!R:R,'Planificación 2026-1'!W:W,C280,'Planificación 2026-1'!F:F,"SUNAMPE",'Planificación 2026-1'!X:X,"&lt;&gt;VIRTUAL",'Planificación 2026-1'!I:I,"&lt;3")</f>
        <v>0</v>
      </c>
      <c r="EG280" s="76">
        <f>SUMIFS('Planificación 2026-1'!R:R,'Planificación 2026-1'!W:W,C280,'Planificación 2026-1'!F:F,"FILIAL",'Planificación 2026-1'!X:X,"VIRTUAL",'Planificación 2026-1'!I:I,"&lt;3")</f>
        <v>0</v>
      </c>
      <c r="EH280" s="76">
        <f>SUMIFS('Planificación 2026-1'!R:R,'Planificación 2026-1'!W:W,C280,'Planificación 2026-1'!F:F,"FILIAL",'Planificación 2026-1'!X:X,"&lt;&gt;VIRTUAL",'Planificación 2026-1'!I:I,"&lt;3")</f>
        <v>0</v>
      </c>
      <c r="EI280" s="76">
        <f>SUMIFS('Planificación 2026-1'!R:R,'Planificación 2026-1'!W:W,C280,'Planificación 2026-1'!F:F,"PORUMA",'Planificación 2026-1'!X:X,"VIRTUAL",'Planificación 2026-1'!I:I,"&lt;3")</f>
        <v>0</v>
      </c>
      <c r="EJ280" s="76">
        <f>SUMIFS('Planificación 2026-1'!R:R,'Planificación 2026-1'!W:W,C280,'Planificación 2026-1'!F:F,"PORUMA",'Planificación 2026-1'!X:X,"&lt;&gt;VIRTUAL",'Planificación 2026-1'!I:I,"&lt;3")</f>
        <v>0</v>
      </c>
      <c r="EK280" s="76">
        <f>SUMIFS('Planificación 2026-1'!R:R,'Planificación 2026-1'!W:W,C280,'Planificación 2026-1'!F:F,"HUAURA",'Planificación 2026-1'!X:X,"VIRTUAL",'Planificación 2026-1'!I:I,"&lt;3")</f>
        <v>0</v>
      </c>
      <c r="EL280" s="76">
        <f>SUMIFS('Planificación 2026-1'!R:R,'Planificación 2026-1'!W:W,C280,'Planificación 2026-1'!F:F,"HUAURA",'Planificación 2026-1'!X:X,"&lt;&gt;VIRTUAL",'Planificación 2026-1'!I:I,"&lt;3")</f>
        <v>0</v>
      </c>
      <c r="EM280" s="76"/>
      <c r="EN280" s="76">
        <f t="shared" si="41"/>
        <v>0</v>
      </c>
      <c r="EO280" s="76">
        <f t="shared" si="42"/>
        <v>0</v>
      </c>
      <c r="EP280" s="76" t="b">
        <f t="shared" si="43"/>
        <v>1</v>
      </c>
      <c r="EQ280" s="76" t="str">
        <f t="shared" si="44"/>
        <v/>
      </c>
      <c r="ER280" s="76" t="str">
        <f t="shared" si="49"/>
        <v>PRESENCIAL</v>
      </c>
    </row>
    <row r="281" spans="1:148" hidden="1">
      <c r="A281" s="83"/>
      <c r="B281" s="119">
        <v>278</v>
      </c>
      <c r="C281" s="115" t="s">
        <v>454</v>
      </c>
      <c r="D281" s="112">
        <f>SUMIF('Planificación 2026-1'!W:W,C281,'Planificación 2026-1'!R:R)</f>
        <v>17</v>
      </c>
      <c r="E281" s="114" t="s">
        <v>170</v>
      </c>
      <c r="F281" s="115" t="s">
        <v>171</v>
      </c>
      <c r="G281" s="115" t="s">
        <v>153</v>
      </c>
      <c r="H281" s="115" t="s">
        <v>127</v>
      </c>
      <c r="I281" s="107" t="str">
        <f>IF(SUM(COUNTIFS('Planificación 2026-1'!F:F,"PRINCIPAL",'Planificación 2026-1'!W:W,C281,'Planificación 2026-1'!H:H,"AF"))&gt;0,"P01"," ")</f>
        <v xml:space="preserve"> </v>
      </c>
      <c r="J281" s="108" t="str">
        <f>IF(SUM(COUNTIFS('Planificación 2026-1'!F:F,"PRINCIPAL",'Planificación 2026-1'!W:W,C281,'Planificación 2026-1'!H:H,"EN"))&gt;0,"P02"," ")</f>
        <v xml:space="preserve"> </v>
      </c>
      <c r="K281" s="108" t="str">
        <f>IF(SUM(COUNTIFS('Planificación 2026-1'!F:F,"PRINCIPAL",'Planificación 2026-1'!W:W,C281,'Planificación 2026-1'!H:H,"IS"))&gt;0,"P03"," ")</f>
        <v xml:space="preserve"> </v>
      </c>
      <c r="L281" s="108" t="str">
        <f>IF(SUM(COUNTIFS('Planificación 2026-1'!F:F,"PRINCIPAL",'Planificación 2026-1'!W:W,C281,'Planificación 2026-1'!H:H,"PS"))&gt;0,"P04"," ")</f>
        <v xml:space="preserve"> </v>
      </c>
      <c r="M281" s="108"/>
      <c r="N281" s="108" t="str">
        <f>IF(SUM(COUNTIFS('Planificación 2026-1'!F:F,"PRINCIPAL",'Planificación 2026-1'!W:W,C281,'Planificación 2026-1'!H:H,"IN"))&gt;0,"P06"," ")</f>
        <v xml:space="preserve"> </v>
      </c>
      <c r="O281" s="108" t="str">
        <f>IF(SUM(COUNTIFS('Planificación 2026-1'!F:F,"PRINCIPAL",'Planificación 2026-1'!W:W,C281,'Planificación 2026-1'!H:H,"CA"))&gt;0,"P07"," ")</f>
        <v xml:space="preserve"> </v>
      </c>
      <c r="P281" s="108" t="str">
        <f>IF(SUM(COUNTIFS('Planificación 2026-1'!F:F,"PRINCIPAL",'Planificación 2026-1'!W:W,C281,'Planificación 2026-1'!H:H,"DE"))&gt;0,"P08"," ")</f>
        <v>P08</v>
      </c>
      <c r="Q281" s="108" t="str">
        <f>IF(SUM(COUNTIFS('Planificación 2026-1'!F:F,"PRINCIPAL",'Planificación 2026-1'!W:W,C281,'Planificación 2026-1'!H:H,"OB"))&gt;0,"P09"," ")</f>
        <v xml:space="preserve"> </v>
      </c>
      <c r="R281" s="108" t="str">
        <f>IF(SUM(COUNTIFS('Planificación 2026-1'!F:F,"PRINCIPAL",'Planificación 2026-1'!W:W,C281,'Planificación 2026-1'!H:H,"MH"))&gt;0,"P31"," ")</f>
        <v xml:space="preserve"> </v>
      </c>
      <c r="S281" s="108" t="str">
        <f>IF(SUM(COUNTIFS('Planificación 2026-1'!F:F,"PRINCIPAL",'Planificación 2026-1'!W:W,C281,'Planificación 2026-1'!H:H,"IC"))&gt;0,"P32"," ")</f>
        <v xml:space="preserve"> </v>
      </c>
      <c r="T281" s="108" t="str">
        <f>IF(SUM(COUNTIFS('Planificación 2026-1'!F:F,"PRINCIPAL",'Planificación 2026-1'!W:W,C281,'Planificación 2026-1'!H:H,"AR"))&gt;0,"P34"," ")</f>
        <v xml:space="preserve"> </v>
      </c>
      <c r="U281" s="108" t="str">
        <f>IF(SUM(COUNTIFS('Planificación 2026-1'!F:F,"PRINCIPAL",'Planificación 2026-1'!W:W,C281,'Planificación 2026-1'!H:H,"T1"))&gt;0,"P35"," ")</f>
        <v xml:space="preserve"> </v>
      </c>
      <c r="V281" s="108" t="str">
        <f>IF(SUM(COUNTIFS('Planificación 2026-1'!F:F,"PRINCIPAL",'Planificación 2026-1'!W:W,C281,'Planificación 2026-1'!H:H,"T3"))&gt;0,"P36"," ")</f>
        <v xml:space="preserve"> </v>
      </c>
      <c r="W281" s="108" t="str">
        <f>IF(SUM(COUNTIFS('Planificación 2026-1'!F:F,"PRINCIPAL",'Planificación 2026-1'!W:W,C281,'Planificación 2026-1'!H:H,"T2"))&gt;0,"P37"," ")</f>
        <v xml:space="preserve"> </v>
      </c>
      <c r="X281" s="108" t="str">
        <f>IF(SUM(COUNTIFS('Planificación 2026-1'!F:F,"PRINCIPAL",'Planificación 2026-1'!W:W,C281,'Planificación 2026-1'!H:H,"AE"))&gt;0,"P38"," ")</f>
        <v xml:space="preserve"> </v>
      </c>
      <c r="Y281" s="108" t="str">
        <f>IF(SUM(COUNTIFS('Planificación 2026-1'!F:F,"PRINCIPAL",'Planificación 2026-1'!W:W,C281,'Planificación 2026-1'!H:H,"T4"))&gt;0,"P55"," ")</f>
        <v xml:space="preserve"> </v>
      </c>
      <c r="Z281" s="108" t="str">
        <f>IF(SUM(COUNTIFS('Planificación 2026-1'!F:F,"FILIAL",'Planificación 2026-1'!W:W,C281,'Planificación 2026-1'!H:H,"AF"))&gt;0," P01"," ")</f>
        <v xml:space="preserve"> </v>
      </c>
      <c r="AA281" s="108" t="str">
        <f>IF(SUM(COUNTIFS('Planificación 2026-1'!F:F,"FILIAL",'Planificación 2026-1'!W:W,C281,'Planificación 2026-1'!H:H,"EN"))&gt;0,"P02"," ")</f>
        <v xml:space="preserve"> </v>
      </c>
      <c r="AB281" s="108" t="str">
        <f>IF(SUM(COUNTIFS('Planificación 2026-1'!F:F,"FILIAL",'Planificación 2026-1'!W:W,C281,'Planificación 2026-1'!H:H,"IS"))&gt;0,"P03"," ")</f>
        <v xml:space="preserve"> </v>
      </c>
      <c r="AC281" s="108" t="str">
        <f>IF(SUM(COUNTIFS('Planificación 2026-1'!F:F,"FILIAL",'Planificación 2026-1'!W:W,C281,'Planificación 2026-1'!H:H,"PS"))&gt;0,"P04"," ")</f>
        <v xml:space="preserve"> </v>
      </c>
      <c r="AD281" s="108"/>
      <c r="AE281" s="108" t="str">
        <f>IF(SUM(COUNTIFS('Planificación 2026-1'!F:F,"FILIAL",'Planificación 2026-1'!W:W,C281,'Planificación 2026-1'!H:H,"IN"))&gt;0,"P06"," ")</f>
        <v xml:space="preserve"> </v>
      </c>
      <c r="AF281" s="108" t="str">
        <f>IF(SUM(COUNTIFS('Planificación 2026-1'!F:F,"FILIAL",'Planificación 2026-1'!W:W,C281,'Planificación 2026-1'!H:H,"CA"))&gt;0,"P07"," ")</f>
        <v xml:space="preserve"> </v>
      </c>
      <c r="AG281" s="108" t="str">
        <f>IF(SUM(COUNTIFS('Planificación 2026-1'!F:F,"FILIAL",'Planificación 2026-1'!W:W,C281,'Planificación 2026-1'!H:H,"DE"))&gt;0,"P08"," ")</f>
        <v xml:space="preserve"> </v>
      </c>
      <c r="AH281" s="108" t="str">
        <f>IF(SUM(COUNTIFS('Planificación 2026-1'!F:F,"FILIAL",'Planificación 2026-1'!W:W,C281,'Planificación 2026-1'!H:H,"OB"))&gt;0,"P09"," ")</f>
        <v xml:space="preserve"> </v>
      </c>
      <c r="AI281" s="108" t="str">
        <f>IF(SUM(COUNTIFS('Planificación 2026-1'!F:F,"FILIAL",'Planificación 2026-1'!W:W,C281,'Planificación 2026-1'!H:H,"MH"))&gt;0,"P31"," ")</f>
        <v xml:space="preserve"> </v>
      </c>
      <c r="AJ281" s="108" t="str">
        <f>IF(SUM(COUNTIFS('Planificación 2026-1'!F:F,"FILIAL",'Planificación 2026-1'!W:W,C281,'Planificación 2026-1'!H:H,"IC"))&gt;0,"P32"," ")</f>
        <v xml:space="preserve"> </v>
      </c>
      <c r="AK281" s="108" t="str">
        <f>IF(SUM(COUNTIFS('Planificación 2026-1'!F:F,"FILIAL",'Planificación 2026-1'!W:W,C281,'Planificación 2026-1'!H:H,"AR"))&gt;0,"P34"," ")</f>
        <v xml:space="preserve"> </v>
      </c>
      <c r="AL281" s="108" t="str">
        <f>IF(SUM(COUNTIFS('Planificación 2026-1'!F:F,"FILIAL",'Planificación 2026-1'!W:W,C281,'Planificación 2026-1'!H:H,"T1"))&gt;0,"P35"," ")</f>
        <v xml:space="preserve"> </v>
      </c>
      <c r="AM281" s="108" t="str">
        <f>IF(SUM(COUNTIFS('Planificación 2026-1'!F:F,"FILIAL",'Planificación 2026-1'!W:W,C281,'Planificación 2026-1'!H:H,"T3"))&gt;0,"P36"," ")</f>
        <v xml:space="preserve"> </v>
      </c>
      <c r="AN281" s="108" t="str">
        <f>IF(SUM(COUNTIFS('Planificación 2026-1'!F:F,"FILIAL",'Planificación 2026-1'!W:W,C281,'Planificación 2026-1'!H:H,"T2"))&gt;0,"P37"," ")</f>
        <v xml:space="preserve"> </v>
      </c>
      <c r="AO281" s="108" t="str">
        <f>IF(SUM(COUNTIFS('Planificación 2026-1'!F:F,"FILIAL",'Planificación 2026-1'!W:W,C281,'Planificación 2026-1'!H:H,"AE"))&gt;0,"P38"," ")</f>
        <v xml:space="preserve"> </v>
      </c>
      <c r="AP281" s="108" t="str">
        <f>IF(SUM(COUNTIFS('Planificación 2026-1'!F:F,"FILIAL",'Planificación 2026-1'!W:W,C281,'Planificación 2026-1'!H:H,"T4"))&gt;0,"P55"," ")</f>
        <v xml:space="preserve"> </v>
      </c>
      <c r="AQ281" s="108" t="str">
        <f>IF(SUM(COUNTIFS('Planificación 2026-1'!F:F,"SUNAMPE",'Planificación 2026-1'!W:W,C281,'Planificación 2026-1'!H:H,"AF"))&gt;0," P01"," ")</f>
        <v xml:space="preserve"> </v>
      </c>
      <c r="AR281" s="108" t="str">
        <f>IF(SUM(COUNTIFS('Planificación 2026-1'!F:F,"SUNAMPE",'Planificación 2026-1'!W:W,C281,'Planificación 2026-1'!H:H,"EN"))&gt;0,"P02"," ")</f>
        <v xml:space="preserve"> </v>
      </c>
      <c r="AS281" s="108" t="str">
        <f>IF(SUM(COUNTIFS('Planificación 2026-1'!F:F,"SUNAMPE",'Planificación 2026-1'!W:W,C281,'Planificación 2026-1'!H:H,"IS"))&gt;0,"P03"," ")</f>
        <v xml:space="preserve"> </v>
      </c>
      <c r="AT281" s="108" t="str">
        <f>IF(SUM(COUNTIFS('Planificación 2026-1'!F:F,"SUNAMPE",'Planificación 2026-1'!W:W,C281,'Planificación 2026-1'!H:H,"PS"))&gt;0,"P04"," ")</f>
        <v xml:space="preserve"> </v>
      </c>
      <c r="AU281" s="108"/>
      <c r="AV281" s="108" t="str">
        <f>IF(SUM(COUNTIFS('Planificación 2026-1'!F:F,"SUNAMPE",'Planificación 2026-1'!W:W,C281,'Planificación 2026-1'!H:H,"IN"))&gt;0,"P06"," ")</f>
        <v xml:space="preserve"> </v>
      </c>
      <c r="AW281" s="108" t="str">
        <f>IF(SUM(COUNTIFS('Planificación 2026-1'!F:F,"SUNAMPE",'Planificación 2026-1'!W:W,C281,'Planificación 2026-1'!H:H,"CA"))&gt;0,"P07"," ")</f>
        <v xml:space="preserve"> </v>
      </c>
      <c r="AX281" s="108" t="str">
        <f>IF(SUM(COUNTIFS('Planificación 2026-1'!F:F,"SUNAMPE",'Planificación 2026-1'!W:W,C281,'Planificación 2026-1'!H:H,"DE"))&gt;0,"P08"," ")</f>
        <v xml:space="preserve"> </v>
      </c>
      <c r="AY281" s="108" t="str">
        <f>IF(SUM(COUNTIFS('Planificación 2026-1'!F:F,"SUNAMPE",'Planificación 2026-1'!W:W,C281,'Planificación 2026-1'!H:H,"OB"))&gt;0,"P09"," ")</f>
        <v xml:space="preserve"> </v>
      </c>
      <c r="AZ281" s="108" t="str">
        <f>IF(SUM(COUNTIFS('Planificación 2026-1'!F:F,"SUNAMPE",'Planificación 2026-1'!W:W,C281,'Planificación 2026-1'!H:H,"MH"))&gt;0,"P31"," ")</f>
        <v xml:space="preserve"> </v>
      </c>
      <c r="BA281" s="108" t="str">
        <f>IF(SUM(COUNTIFS('Planificación 2026-1'!F:F,"SUNAMPE",'Planificación 2026-1'!W:W,C281,'Planificación 2026-1'!H:H,"IC"))&gt;0,"P32"," ")</f>
        <v xml:space="preserve"> </v>
      </c>
      <c r="BB281" s="108" t="str">
        <f>IF(SUM(COUNTIFS('Planificación 2026-1'!F:F,"SUNAMPE",'Planificación 2026-1'!W:W,C281,'Planificación 2026-1'!H:H,"AR"))&gt;0,"P34"," ")</f>
        <v xml:space="preserve"> </v>
      </c>
      <c r="BC281" s="108" t="str">
        <f>IF(SUM(COUNTIFS('Planificación 2026-1'!F:F,"SUNAMPE",'Planificación 2026-1'!W:W,C281,'Planificación 2026-1'!H:H,"T1"))&gt;0,"P35"," ")</f>
        <v xml:space="preserve"> </v>
      </c>
      <c r="BD281" s="108" t="str">
        <f>IF(SUM(COUNTIFS('Planificación 2026-1'!F:F,"SUNAMPE",'Planificación 2026-1'!W:W,C281,'Planificación 2026-1'!H:H,"T3"))&gt;0,"P36"," ")</f>
        <v xml:space="preserve"> </v>
      </c>
      <c r="BE281" s="108" t="str">
        <f>IF(SUM(COUNTIFS('Planificación 2026-1'!F:F,"SUNAMPE",'Planificación 2026-1'!W:W,C281,'Planificación 2026-1'!H:H,"T2"))&gt;0,"P37"," ")</f>
        <v xml:space="preserve"> </v>
      </c>
      <c r="BF281" s="108" t="str">
        <f>IF(SUM(COUNTIFS('Planificación 2026-1'!F:F,"SUNAMPE",'Planificación 2026-1'!W:W,C281,'Planificación 2026-1'!H:H,"AE"))&gt;0,"P38"," ")</f>
        <v xml:space="preserve"> </v>
      </c>
      <c r="BG281" s="108" t="str">
        <f>IF(SUM(COUNTIFS('Planificación 2026-1'!F:F,"SUNAMPE",'Planificación 2026-1'!W:W,C281,'Planificación 2026-1'!H:H,"T4"))&gt;0,"P55"," ")</f>
        <v xml:space="preserve"> </v>
      </c>
      <c r="BH281" s="108" t="str">
        <f>IF(SUM(COUNTIFS('Planificación 2026-1'!F:F,"HUAURA",'Planificación 2026-1'!W:W,C281,'Planificación 2026-1'!H:H,"AF"))&gt;0," P01"," ")</f>
        <v xml:space="preserve"> </v>
      </c>
      <c r="BI281" s="108" t="str">
        <f>IF(SUM(COUNTIFS('Planificación 2026-1'!F:F,"HUAURA",'Planificación 2026-1'!W:W,C281,'Planificación 2026-1'!H:H,"EN"))&gt;0,"P02"," ")</f>
        <v xml:space="preserve"> </v>
      </c>
      <c r="BJ281" s="108" t="str">
        <f>IF(SUM(COUNTIFS('Planificación 2026-1'!F:F,"HUAURA",'Planificación 2026-1'!W:W,C281,'Planificación 2026-1'!H:H,"IS"))&gt;0,"P03"," ")</f>
        <v xml:space="preserve"> </v>
      </c>
      <c r="BK281" s="108" t="str">
        <f>IF(SUM(COUNTIFS('Planificación 2026-1'!F:F,"HUAURA",'Planificación 2026-1'!W:W,C281,'Planificación 2026-1'!H:H,"PS"))&gt;0,"P04"," ")</f>
        <v xml:space="preserve"> </v>
      </c>
      <c r="BL281" s="108"/>
      <c r="BM281" s="108" t="str">
        <f>IF(SUM(COUNTIFS('Planificación 2026-1'!F:F,"HUAURA",'Planificación 2026-1'!W:W,C281,'Planificación 2026-1'!H:H,"IN"))&gt;0,"P06"," ")</f>
        <v xml:space="preserve"> </v>
      </c>
      <c r="BN281" s="108" t="str">
        <f>IF(SUM(COUNTIFS('Planificación 2026-1'!F:F,"HUAURA",'Planificación 2026-1'!W:W,C281,'Planificación 2026-1'!H:H,"CA"))&gt;0,"P07"," ")</f>
        <v xml:space="preserve"> </v>
      </c>
      <c r="BO281" s="108" t="str">
        <f>IF(SUM(COUNTIFS('Planificación 2026-1'!F:F,"HUAURA",'Planificación 2026-1'!W:W,C281,'Planificación 2026-1'!H:H,"DE"))&gt;0,"P08"," ")</f>
        <v xml:space="preserve"> </v>
      </c>
      <c r="BP281" s="108" t="str">
        <f>IF(SUM(COUNTIFS('Planificación 2026-1'!F:F,"HUAURA",'Planificación 2026-1'!W:W,C281,'Planificación 2026-1'!H:H,"OB"))&gt;0,"P09"," ")</f>
        <v xml:space="preserve"> </v>
      </c>
      <c r="BQ281" s="108" t="str">
        <f>IF(SUM(COUNTIFS('Planificación 2026-1'!F:F,"HUAURA",'Planificación 2026-1'!W:W,C281,'Planificación 2026-1'!H:H,"MH"))&gt;0,"P31"," ")</f>
        <v xml:space="preserve"> </v>
      </c>
      <c r="BR281" s="108" t="str">
        <f>IF(SUM(COUNTIFS('Planificación 2026-1'!F:F,"HUAURA",'Planificación 2026-1'!W:W,C281,'Planificación 2026-1'!H:H,"IC"))&gt;0,"P32"," ")</f>
        <v xml:space="preserve"> </v>
      </c>
      <c r="BS281" s="108" t="str">
        <f>IF(SUM(COUNTIFS('Planificación 2026-1'!F:F,"HUAURA",'Planificación 2026-1'!W:W,C281,'Planificación 2026-1'!H:H,"AR"))&gt;0,"P34"," ")</f>
        <v xml:space="preserve"> </v>
      </c>
      <c r="BT281" s="108" t="str">
        <f>IF(SUM(COUNTIFS('Planificación 2026-1'!F:F,"HUAURA",'Planificación 2026-1'!W:W,C281,'Planificación 2026-1'!H:H,"T1"))&gt;0,"P35"," ")</f>
        <v xml:space="preserve"> </v>
      </c>
      <c r="BU281" s="108" t="str">
        <f>IF(SUM(COUNTIFS('Planificación 2026-1'!F:F,"HUAURA",'Planificación 2026-1'!W:W,C281,'Planificación 2026-1'!H:H,"T3"))&gt;0,"P36"," ")</f>
        <v xml:space="preserve"> </v>
      </c>
      <c r="BV281" s="108" t="str">
        <f>IF(SUM(COUNTIFS('Planificación 2026-1'!F:F,"HUAURA",'Planificación 2026-1'!W:W,C281,'Planificación 2026-1'!H:H,"T2"))&gt;0,"P37"," ")</f>
        <v xml:space="preserve"> </v>
      </c>
      <c r="BW281" s="108" t="str">
        <f>IF(SUM(COUNTIFS('Planificación 2026-1'!F:F,"HUAURA",'Planificación 2026-1'!W:W,C281,'Planificación 2026-1'!H:H,"AE"))&gt;0,"P38"," ")</f>
        <v xml:space="preserve"> </v>
      </c>
      <c r="BX281" s="108" t="str">
        <f>IF(SUM(COUNTIFS('Planificación 2026-1'!F:F,"HUAURA",'Planificación 2026-1'!W:W,C281,'Planificación 2026-1'!H:H,"T4"))&gt;0,"P55"," ")</f>
        <v xml:space="preserve"> </v>
      </c>
      <c r="BY281" s="109">
        <f>SUMIFS('Planificación 2026-1'!R:R,'Planificación 2026-1'!W:W,C281,'Planificación 2026-1'!H:H,"AF",'Planificación 2026-1'!I:I,"&gt;2")</f>
        <v>0</v>
      </c>
      <c r="BZ281" s="109">
        <f>SUMIFS('Planificación 2026-1'!R:R,'Planificación 2026-1'!W:W,C281,'Planificación 2026-1'!H:H,"EN",'Planificación 2026-1'!I:I,"&gt;2")</f>
        <v>0</v>
      </c>
      <c r="CA281" s="109">
        <f>SUMIFS('Planificación 2026-1'!R:R,'Planificación 2026-1'!W:W,C281,'Planificación 2026-1'!H:H,"IS",'Planificación 2026-1'!I:I,"&gt;2")</f>
        <v>0</v>
      </c>
      <c r="CB281" s="109">
        <f>SUMIFS('Planificación 2026-1'!R:R,'Planificación 2026-1'!W:W,C281,'Planificación 2026-1'!H:H,"PS",'Planificación 2026-1'!I:I,"&gt;2")</f>
        <v>0</v>
      </c>
      <c r="CC281" s="109">
        <f>SUMIFS('Planificación 2026-1'!R:R,'Planificación 2026-1'!W:W,C281,'Planificación 2026-1'!H:H,"IN",'Planificación 2026-1'!I:I,"&gt;2")</f>
        <v>0</v>
      </c>
      <c r="CD281" s="109">
        <f>SUMIFS('Planificación 2026-1'!R:R,'Planificación 2026-1'!W:W,C281,'Planificación 2026-1'!H:H,"CA",'Planificación 2026-1'!I:I,"&gt;2")</f>
        <v>0</v>
      </c>
      <c r="CE281" s="109">
        <f>SUMIFS('Planificación 2026-1'!R:R,'Planificación 2026-1'!W:W,C281,'Planificación 2026-1'!H:H,"DE",'Planificación 2026-1'!I:I,"&gt;2")</f>
        <v>17</v>
      </c>
      <c r="CF281" s="109">
        <f>SUMIFS('Planificación 2026-1'!R:R,'Planificación 2026-1'!W:W,C281,'Planificación 2026-1'!H:H,"OB",'Planificación 2026-1'!I:I,"&gt;2")</f>
        <v>0</v>
      </c>
      <c r="CG281" s="109">
        <f>SUMIFS('Planificación 2026-1'!R:R,'Planificación 2026-1'!W:W,C281,'Planificación 2026-1'!H:H,"MH",'Planificación 2026-1'!I:I,"&gt;2")</f>
        <v>0</v>
      </c>
      <c r="CH281" s="109">
        <f>SUMIFS('Planificación 2026-1'!R:R,'Planificación 2026-1'!W:W,C281,'Planificación 2026-1'!H:H,"IC",'Planificación 2026-1'!I:I,"&gt;2")</f>
        <v>0</v>
      </c>
      <c r="CI281" s="109">
        <f>SUMIFS('Planificación 2026-1'!R:R,'Planificación 2026-1'!W:W,C281,'Planificación 2026-1'!H:H,"AR",'Planificación 2026-1'!I:I,"&gt;2")</f>
        <v>0</v>
      </c>
      <c r="CJ281" s="109">
        <f>SUMIFS('Planificación 2026-1'!R:R,'Planificación 2026-1'!W:W,C281,'Planificación 2026-1'!H:H,"T1",'Planificación 2026-1'!I:I,"&gt;2")</f>
        <v>0</v>
      </c>
      <c r="CK281" s="109">
        <f>SUMIFS('Planificación 2026-1'!R:R,'Planificación 2026-1'!W:W,C281,'Planificación 2026-1'!H:H,"T3",'Planificación 2026-1'!I:I,"&gt;2")</f>
        <v>0</v>
      </c>
      <c r="CL281" s="109">
        <f>SUMIFS('Planificación 2026-1'!R:R,'Planificación 2026-1'!W:W,C281,'Planificación 2026-1'!H:H,"T2",'Planificación 2026-1'!I:I,"&gt;2")</f>
        <v>0</v>
      </c>
      <c r="CM281" s="109">
        <f>SUMIFS('Planificación 2026-1'!R:R,'Planificación 2026-1'!W:W,C281,'Planificación 2026-1'!H:H,"AE",'Planificación 2026-1'!I:I,"&gt;2")</f>
        <v>0</v>
      </c>
      <c r="CN281" s="109">
        <f>SUMIFS('Planificación 2026-1'!R:R,'Planificación 2026-1'!W:W,C281,'Planificación 2026-1'!H:H,"T4",'Planificación 2026-1'!I:I,"&gt;2")</f>
        <v>0</v>
      </c>
      <c r="CO281" s="109">
        <f>SUMIFS('Planificación 2026-1'!R:R,'Planificación 2026-1'!W:W,C281,'Planificación 2026-1'!H:H,"AF",'Planificación 2026-1'!I:I,"&lt;3")</f>
        <v>0</v>
      </c>
      <c r="CP281" s="109">
        <f>SUMIFS('Planificación 2026-1'!R:R,'Planificación 2026-1'!W:W,C281,'Planificación 2026-1'!H:H,"EN",'Planificación 2026-1'!I:I,"&lt;3")</f>
        <v>0</v>
      </c>
      <c r="CQ281" s="109">
        <f>SUMIFS('Planificación 2026-1'!R:R,'Planificación 2026-1'!W:W,C281,'Planificación 2026-1'!H:H,"IS",'Planificación 2026-1'!I:I,"&lt;3")</f>
        <v>0</v>
      </c>
      <c r="CR281" s="109">
        <f>SUMIFS('Planificación 2026-1'!R:R,'Planificación 2026-1'!W:W,C281,'Planificación 2026-1'!H:H,"PS",'Planificación 2026-1'!I:I,"&lt;3")</f>
        <v>0</v>
      </c>
      <c r="CS281" s="109">
        <f>SUMIFS('Planificación 2026-1'!R:R,'Planificación 2026-1'!W:W,C281,'Planificación 2026-1'!H:H,"IN",'Planificación 2026-1'!I:I,"&lt;3")</f>
        <v>0</v>
      </c>
      <c r="CT281" s="109">
        <f>SUMIFS('Planificación 2026-1'!R:R,'Planificación 2026-1'!W:W,C281,'Planificación 2026-1'!H:H,"CA",'Planificación 2026-1'!I:I,"&lt;3")</f>
        <v>0</v>
      </c>
      <c r="CU281" s="109">
        <f>SUMIFS('Planificación 2026-1'!R:R,'Planificación 2026-1'!W:W,C281,'Planificación 2026-1'!H:H,"DE",'Planificación 2026-1'!I:I,"&lt;3")</f>
        <v>0</v>
      </c>
      <c r="CV281" s="109">
        <f>SUMIFS('Planificación 2026-1'!R:R,'Planificación 2026-1'!W:W,C281,'Planificación 2026-1'!H:H,"OB",'Planificación 2026-1'!I:I,"&lt;3")</f>
        <v>0</v>
      </c>
      <c r="CW281" s="109">
        <f>SUMIFS('Planificación 2026-1'!R:R,'Planificación 2026-1'!W:W,C281,'Planificación 2026-1'!H:H,"MH",'Planificación 2026-1'!I:I,"&lt;3")</f>
        <v>0</v>
      </c>
      <c r="CX281" s="109">
        <f>SUMIFS('Planificación 2026-1'!R:R,'Planificación 2026-1'!W:W,C281,'Planificación 2026-1'!H:H,"IC",'Planificación 2026-1'!I:I,"&lt;3")</f>
        <v>0</v>
      </c>
      <c r="CY281" s="109">
        <f>SUMIFS('Planificación 2026-1'!R:R,'Planificación 2026-1'!W:W,C281,'Planificación 2026-1'!H:H,"AR",'Planificación 2026-1'!I:I,"&lt;3")</f>
        <v>0</v>
      </c>
      <c r="CZ281" s="109">
        <f>SUMIFS('Planificación 2026-1'!R:R,'Planificación 2026-1'!W:W,C281,'Planificación 2026-1'!H:H,"T1",'Planificación 2026-1'!I:I,"&lt;3")</f>
        <v>0</v>
      </c>
      <c r="DA281" s="109">
        <f>SUMIFS('Planificación 2026-1'!R:R,'Planificación 2026-1'!W:W,C281,'Planificación 2026-1'!H:H,"T3",'Planificación 2026-1'!I:I,"&lt;3")</f>
        <v>0</v>
      </c>
      <c r="DB281" s="109">
        <f>SUMIFS('Planificación 2026-1'!R:R,'Planificación 2026-1'!W:W,C281,'Planificación 2026-1'!H:H,"T2",'Planificación 2026-1'!I:I,"&lt;3")</f>
        <v>0</v>
      </c>
      <c r="DC281" s="109">
        <f>SUMIFS('Planificación 2026-1'!R:R,'Planificación 2026-1'!W:W,C281,'Planificación 2026-1'!H:H,"AE",'Planificación 2026-1'!I:I,"&lt;3")</f>
        <v>0</v>
      </c>
      <c r="DD281" s="109">
        <f>SUMIFS('Planificación 2026-1'!R:R,'Planificación 2026-1'!W:W,C281,'Planificación 2026-1'!H:H,"T4",'Planificación 2026-1'!I:I,"&lt;3")</f>
        <v>0</v>
      </c>
      <c r="DE281" s="108" t="str">
        <f t="shared" si="45"/>
        <v>P08</v>
      </c>
      <c r="DF281" s="41">
        <f>IF(C281="","",SUMIFS('Planificación 2026-1'!R:R,'Planificación 2026-1'!W:W,C281,'Planificación 2026-1'!F:F,"PRINCIPAL",'Planificación 2026-1'!X:X,"VIRTUAL"))</f>
        <v>9</v>
      </c>
      <c r="DG281" s="41">
        <f>IF(C281="","",SUMIFS('Planificación 2026-1'!R:R,'Planificación 2026-1'!W:W,C281,'Planificación 2026-1'!F:F,"PRINCIPAL",'Planificación 2026-1'!X:X,"PRESENCIAL"))</f>
        <v>8</v>
      </c>
      <c r="DH281" s="41">
        <f>IF(C281="","",SUMIFS('Planificación 2026-1'!R:R,'Planificación 2026-1'!W:W,C281,'Planificación 2026-1'!F:F,"PRINCIPAL",'Planificación 2026-1'!X:X,"HIBRIDO PRESENCIAL"))</f>
        <v>0</v>
      </c>
      <c r="DI281" s="108" t="str">
        <f t="shared" si="46"/>
        <v/>
      </c>
      <c r="DJ281" s="108">
        <f>IF(C281="","",SUMIFS('Planificación 2026-1'!R:R,'Planificación 2026-1'!W:W,C281,'Planificación 2026-1'!F:F,"FILIAL",'Planificación 2026-1'!X:X,"VIRTUAL"))</f>
        <v>0</v>
      </c>
      <c r="DK281" s="110">
        <f>IF(C281="","",SUMIFS('Planificación 2026-1'!R:R,'Planificación 2026-1'!W:W,C281,'Planificación 2026-1'!F:F,"FILIAL",'Planificación 2026-1'!X:X,"PRESENCIAL"))</f>
        <v>0</v>
      </c>
      <c r="DL281" s="61">
        <f>IF(C281="","",SUMIFS('Planificación 2026-1'!R:R,'Planificación 2026-1'!W:W,C281,'Planificación 2026-1'!F:F,"FILIAL",'Planificación 2026-1'!X:X,"HIBRIDO PRESENCIAL"))</f>
        <v>0</v>
      </c>
      <c r="DM281" s="111" t="str">
        <f t="shared" si="47"/>
        <v/>
      </c>
      <c r="DN281" s="108">
        <f>IF(C281="","",SUMIFS('Planificación 2026-1'!R:R,'Planificación 2026-1'!W:W,C281,'Planificación 2026-1'!F:F,"SUNAMPE",'Planificación 2026-1'!X:X,"VIRTUAL"))</f>
        <v>0</v>
      </c>
      <c r="DO281" s="61">
        <f>IF(C281="","",SUMIFS('Planificación 2026-1'!R:R,'Planificación 2026-1'!W:W,C281,'Planificación 2026-1'!F:F,"SUNAMPE",'Planificación 2026-1'!X:X,"PRESENCIAL"))</f>
        <v>0</v>
      </c>
      <c r="DP281" s="111" t="str">
        <f t="shared" si="48"/>
        <v/>
      </c>
      <c r="DQ281" s="108">
        <f>IF(C281="","",SUMIFS('Planificación 2026-1'!R:R,'Planificación 2026-1'!W:W,C281,'Planificación 2026-1'!F:F,"HUAURA",'Planificación 2026-1'!X:X,"VIRTUAL"))</f>
        <v>0</v>
      </c>
      <c r="DR281" s="61">
        <f>IF(C281="","",SUMIFS('Planificación 2026-1'!R:R,'Planificación 2026-1'!W:W,C281,'Planificación 2026-1'!F:F,"HUAURA",'Planificación 2026-1'!X:X,"PRESENCIAL"))</f>
        <v>0</v>
      </c>
      <c r="DS281" s="76">
        <f>SUMIFS('Planificación 2026-1'!R:R,'Planificación 2026-1'!W:W,C281,'Planificación 2026-1'!F:F,"PRINCIPAL",'Planificación 2026-1'!X:X,"VIRTUAL",'Planificación 2026-1'!I:I,"&gt;2")</f>
        <v>9</v>
      </c>
      <c r="DT281" s="76">
        <f>SUMIFS('Planificación 2026-1'!R:R,'Planificación 2026-1'!W:W,C281,'Planificación 2026-1'!F:F,"PRINCIPAL",'Planificación 2026-1'!X:X,"&lt;&gt;VIRTUAL",'Planificación 2026-1'!I:I,"&gt;2")</f>
        <v>8</v>
      </c>
      <c r="DU281" s="76">
        <f>SUMIFS('Planificación 2026-1'!R:R,'Planificación 2026-1'!W:W,C281,'Planificación 2026-1'!F:F,"SUNAMPE",'Planificación 2026-1'!X:X,"VIRTUAL",'Planificación 2026-1'!I:I,"&gt;2")</f>
        <v>0</v>
      </c>
      <c r="DV281" s="76">
        <f>SUMIFS('Planificación 2026-1'!R:R,'Planificación 2026-1'!W:W,C281,'Planificación 2026-1'!F:F,"SUNAMPE",'Planificación 2026-1'!X:X,"&lt;&gt;VIRTUAL",'Planificación 2026-1'!I:I,"&gt;2")</f>
        <v>0</v>
      </c>
      <c r="DW281" s="76">
        <f>SUMIFS('Planificación 2026-1'!R:R,'Planificación 2026-1'!W:W,C281,'Planificación 2026-1'!F:F,"FILIAL",'Planificación 2026-1'!X:X,"VIRTUAL",'Planificación 2026-1'!I:I,"&gt;2")</f>
        <v>0</v>
      </c>
      <c r="DX281" s="76">
        <f>SUMIFS('Planificación 2026-1'!R:R,'Planificación 2026-1'!W:W,C281,'Planificación 2026-1'!F:F,"FILIAL",'Planificación 2026-1'!X:X,"&lt;&gt;VIRTUAL",'Planificación 2026-1'!I:I,"&gt;2")</f>
        <v>0</v>
      </c>
      <c r="DY281" s="76">
        <f>SUMIFS('Planificación 2026-1'!R:R,'Planificación 2026-1'!W:W,C281,'Planificación 2026-1'!F:F,"PORUMA",'Planificación 2026-1'!X:X,"VIRTUAL",'Planificación 2026-1'!I:I,"&gt;2")</f>
        <v>0</v>
      </c>
      <c r="DZ281" s="76">
        <f>SUMIFS('Planificación 2026-1'!R:R,'Planificación 2026-1'!W:W,C281,'Planificación 2026-1'!F:F,"PORUMA",'Planificación 2026-1'!X:X,"&lt;&gt;VIRTUAL",'Planificación 2026-1'!I:I,"&gt;2")</f>
        <v>0</v>
      </c>
      <c r="EA281" s="76">
        <f>SUMIFS('Planificación 2026-1'!R:R,'Planificación 2026-1'!W:W,C281,'Planificación 2026-1'!F:F,"HUAURA",'Planificación 2026-1'!X:X,"VIRTUAL",'Planificación 2026-1'!I:I,"&gt;2")</f>
        <v>0</v>
      </c>
      <c r="EB281" s="76">
        <f>SUMIFS('Planificación 2026-1'!R:R,'Planificación 2026-1'!W:W,C281,'Planificación 2026-1'!F:F,"HUAURA",'Planificación 2026-1'!X:X,"&lt;&gt;VIRTUAL",'Planificación 2026-1'!I:I,"&gt;2")</f>
        <v>0</v>
      </c>
      <c r="EC281" s="76">
        <f>SUMIFS('Planificación 2026-1'!R:R,'Planificación 2026-1'!W:W,C281,'Planificación 2026-1'!F:F,"PRINCIPAL",'Planificación 2026-1'!X:X,"VIRTUAL",'Planificación 2026-1'!I:I,"&lt;3")</f>
        <v>0</v>
      </c>
      <c r="ED281" s="76">
        <f>SUMIFS('Planificación 2026-1'!R:R,'Planificación 2026-1'!W:W,C281,'Planificación 2026-1'!F:F,"PRINCIPAL",'Planificación 2026-1'!X:X,"&lt;&gt;VIRTUAL",'Planificación 2026-1'!I:I,"&lt;3")</f>
        <v>0</v>
      </c>
      <c r="EE281" s="76">
        <f>SUMIFS('Planificación 2026-1'!R:R,'Planificación 2026-1'!W:W,C281,'Planificación 2026-1'!F:F,"SUNAMPE",'Planificación 2026-1'!X:X,"VIRTUAL",'Planificación 2026-1'!I:I,"&lt;3")</f>
        <v>0</v>
      </c>
      <c r="EF281" s="76">
        <f>SUMIFS('Planificación 2026-1'!R:R,'Planificación 2026-1'!W:W,C281,'Planificación 2026-1'!F:F,"SUNAMPE",'Planificación 2026-1'!X:X,"&lt;&gt;VIRTUAL",'Planificación 2026-1'!I:I,"&lt;3")</f>
        <v>0</v>
      </c>
      <c r="EG281" s="76">
        <f>SUMIFS('Planificación 2026-1'!R:R,'Planificación 2026-1'!W:W,C281,'Planificación 2026-1'!F:F,"FILIAL",'Planificación 2026-1'!X:X,"VIRTUAL",'Planificación 2026-1'!I:I,"&lt;3")</f>
        <v>0</v>
      </c>
      <c r="EH281" s="76">
        <f>SUMIFS('Planificación 2026-1'!R:R,'Planificación 2026-1'!W:W,C281,'Planificación 2026-1'!F:F,"FILIAL",'Planificación 2026-1'!X:X,"&lt;&gt;VIRTUAL",'Planificación 2026-1'!I:I,"&lt;3")</f>
        <v>0</v>
      </c>
      <c r="EI281" s="76">
        <f>SUMIFS('Planificación 2026-1'!R:R,'Planificación 2026-1'!W:W,C281,'Planificación 2026-1'!F:F,"PORUMA",'Planificación 2026-1'!X:X,"VIRTUAL",'Planificación 2026-1'!I:I,"&lt;3")</f>
        <v>0</v>
      </c>
      <c r="EJ281" s="76">
        <f>SUMIFS('Planificación 2026-1'!R:R,'Planificación 2026-1'!W:W,C281,'Planificación 2026-1'!F:F,"PORUMA",'Planificación 2026-1'!X:X,"&lt;&gt;VIRTUAL",'Planificación 2026-1'!I:I,"&lt;3")</f>
        <v>0</v>
      </c>
      <c r="EK281" s="76">
        <f>SUMIFS('Planificación 2026-1'!R:R,'Planificación 2026-1'!W:W,C281,'Planificación 2026-1'!F:F,"HUAURA",'Planificación 2026-1'!X:X,"VIRTUAL",'Planificación 2026-1'!I:I,"&lt;3")</f>
        <v>0</v>
      </c>
      <c r="EL281" s="76">
        <f>SUMIFS('Planificación 2026-1'!R:R,'Planificación 2026-1'!W:W,C281,'Planificación 2026-1'!F:F,"HUAURA",'Planificación 2026-1'!X:X,"&lt;&gt;VIRTUAL",'Planificación 2026-1'!I:I,"&lt;3")</f>
        <v>0</v>
      </c>
      <c r="EM281" s="76"/>
      <c r="EN281" s="76">
        <f t="shared" si="41"/>
        <v>9</v>
      </c>
      <c r="EO281" s="76">
        <f t="shared" si="42"/>
        <v>8</v>
      </c>
      <c r="EP281" s="76" t="b">
        <f t="shared" si="43"/>
        <v>1</v>
      </c>
      <c r="EQ281" s="76" t="str">
        <f t="shared" si="44"/>
        <v>SEDE</v>
      </c>
      <c r="ER281" s="76" t="str">
        <f t="shared" si="49"/>
        <v>MAS VIRTUAL</v>
      </c>
    </row>
    <row r="282" spans="1:148" hidden="1">
      <c r="A282" s="83"/>
      <c r="B282" s="119">
        <v>279</v>
      </c>
      <c r="C282" s="115" t="s">
        <v>455</v>
      </c>
      <c r="D282" s="112">
        <f>SUMIF('Planificación 2026-1'!W:W,C282,'Planificación 2026-1'!R:R)</f>
        <v>0</v>
      </c>
      <c r="E282" s="114" t="s">
        <v>173</v>
      </c>
      <c r="F282" s="115" t="s">
        <v>347</v>
      </c>
      <c r="G282" s="115" t="s">
        <v>153</v>
      </c>
      <c r="H282" s="115" t="s">
        <v>121</v>
      </c>
      <c r="I282" s="107" t="str">
        <f>IF(SUM(COUNTIFS('Planificación 2026-1'!F:F,"PRINCIPAL",'Planificación 2026-1'!W:W,C282,'Planificación 2026-1'!H:H,"AF"))&gt;0,"P01"," ")</f>
        <v xml:space="preserve"> </v>
      </c>
      <c r="J282" s="108" t="str">
        <f>IF(SUM(COUNTIFS('Planificación 2026-1'!F:F,"PRINCIPAL",'Planificación 2026-1'!W:W,C282,'Planificación 2026-1'!H:H,"EN"))&gt;0,"P02"," ")</f>
        <v xml:space="preserve"> </v>
      </c>
      <c r="K282" s="108" t="str">
        <f>IF(SUM(COUNTIFS('Planificación 2026-1'!F:F,"PRINCIPAL",'Planificación 2026-1'!W:W,C282,'Planificación 2026-1'!H:H,"IS"))&gt;0,"P03"," ")</f>
        <v xml:space="preserve"> </v>
      </c>
      <c r="L282" s="108" t="str">
        <f>IF(SUM(COUNTIFS('Planificación 2026-1'!F:F,"PRINCIPAL",'Planificación 2026-1'!W:W,C282,'Planificación 2026-1'!H:H,"PS"))&gt;0,"P04"," ")</f>
        <v xml:space="preserve"> </v>
      </c>
      <c r="M282" s="108"/>
      <c r="N282" s="108" t="str">
        <f>IF(SUM(COUNTIFS('Planificación 2026-1'!F:F,"PRINCIPAL",'Planificación 2026-1'!W:W,C282,'Planificación 2026-1'!H:H,"IN"))&gt;0,"P06"," ")</f>
        <v xml:space="preserve"> </v>
      </c>
      <c r="O282" s="108" t="str">
        <f>IF(SUM(COUNTIFS('Planificación 2026-1'!F:F,"PRINCIPAL",'Planificación 2026-1'!W:W,C282,'Planificación 2026-1'!H:H,"CA"))&gt;0,"P07"," ")</f>
        <v xml:space="preserve"> </v>
      </c>
      <c r="P282" s="108" t="str">
        <f>IF(SUM(COUNTIFS('Planificación 2026-1'!F:F,"PRINCIPAL",'Planificación 2026-1'!W:W,C282,'Planificación 2026-1'!H:H,"DE"))&gt;0,"P08"," ")</f>
        <v xml:space="preserve"> </v>
      </c>
      <c r="Q282" s="108" t="str">
        <f>IF(SUM(COUNTIFS('Planificación 2026-1'!F:F,"PRINCIPAL",'Planificación 2026-1'!W:W,C282,'Planificación 2026-1'!H:H,"OB"))&gt;0,"P09"," ")</f>
        <v xml:space="preserve"> </v>
      </c>
      <c r="R282" s="108" t="str">
        <f>IF(SUM(COUNTIFS('Planificación 2026-1'!F:F,"PRINCIPAL",'Planificación 2026-1'!W:W,C282,'Planificación 2026-1'!H:H,"MH"))&gt;0,"P31"," ")</f>
        <v xml:space="preserve"> </v>
      </c>
      <c r="S282" s="108" t="str">
        <f>IF(SUM(COUNTIFS('Planificación 2026-1'!F:F,"PRINCIPAL",'Planificación 2026-1'!W:W,C282,'Planificación 2026-1'!H:H,"IC"))&gt;0,"P32"," ")</f>
        <v xml:space="preserve"> </v>
      </c>
      <c r="T282" s="108" t="str">
        <f>IF(SUM(COUNTIFS('Planificación 2026-1'!F:F,"PRINCIPAL",'Planificación 2026-1'!W:W,C282,'Planificación 2026-1'!H:H,"AR"))&gt;0,"P34"," ")</f>
        <v xml:space="preserve"> </v>
      </c>
      <c r="U282" s="108" t="str">
        <f>IF(SUM(COUNTIFS('Planificación 2026-1'!F:F,"PRINCIPAL",'Planificación 2026-1'!W:W,C282,'Planificación 2026-1'!H:H,"T1"))&gt;0,"P35"," ")</f>
        <v xml:space="preserve"> </v>
      </c>
      <c r="V282" s="108" t="str">
        <f>IF(SUM(COUNTIFS('Planificación 2026-1'!F:F,"PRINCIPAL",'Planificación 2026-1'!W:W,C282,'Planificación 2026-1'!H:H,"T3"))&gt;0,"P36"," ")</f>
        <v xml:space="preserve"> </v>
      </c>
      <c r="W282" s="108" t="str">
        <f>IF(SUM(COUNTIFS('Planificación 2026-1'!F:F,"PRINCIPAL",'Planificación 2026-1'!W:W,C282,'Planificación 2026-1'!H:H,"T2"))&gt;0,"P37"," ")</f>
        <v xml:space="preserve"> </v>
      </c>
      <c r="X282" s="108" t="str">
        <f>IF(SUM(COUNTIFS('Planificación 2026-1'!F:F,"PRINCIPAL",'Planificación 2026-1'!W:W,C282,'Planificación 2026-1'!H:H,"AE"))&gt;0,"P38"," ")</f>
        <v xml:space="preserve"> </v>
      </c>
      <c r="Y282" s="108" t="str">
        <f>IF(SUM(COUNTIFS('Planificación 2026-1'!F:F,"PRINCIPAL",'Planificación 2026-1'!W:W,C282,'Planificación 2026-1'!H:H,"T4"))&gt;0,"P55"," ")</f>
        <v xml:space="preserve"> </v>
      </c>
      <c r="Z282" s="108" t="str">
        <f>IF(SUM(COUNTIFS('Planificación 2026-1'!F:F,"FILIAL",'Planificación 2026-1'!W:W,C282,'Planificación 2026-1'!H:H,"AF"))&gt;0," P01"," ")</f>
        <v xml:space="preserve"> </v>
      </c>
      <c r="AA282" s="108" t="str">
        <f>IF(SUM(COUNTIFS('Planificación 2026-1'!F:F,"FILIAL",'Planificación 2026-1'!W:W,C282,'Planificación 2026-1'!H:H,"EN"))&gt;0,"P02"," ")</f>
        <v xml:space="preserve"> </v>
      </c>
      <c r="AB282" s="108" t="str">
        <f>IF(SUM(COUNTIFS('Planificación 2026-1'!F:F,"FILIAL",'Planificación 2026-1'!W:W,C282,'Planificación 2026-1'!H:H,"IS"))&gt;0,"P03"," ")</f>
        <v xml:space="preserve"> </v>
      </c>
      <c r="AC282" s="108" t="str">
        <f>IF(SUM(COUNTIFS('Planificación 2026-1'!F:F,"FILIAL",'Planificación 2026-1'!W:W,C282,'Planificación 2026-1'!H:H,"PS"))&gt;0,"P04"," ")</f>
        <v xml:space="preserve"> </v>
      </c>
      <c r="AD282" s="108"/>
      <c r="AE282" s="108" t="str">
        <f>IF(SUM(COUNTIFS('Planificación 2026-1'!F:F,"FILIAL",'Planificación 2026-1'!W:W,C282,'Planificación 2026-1'!H:H,"IN"))&gt;0,"P06"," ")</f>
        <v xml:space="preserve"> </v>
      </c>
      <c r="AF282" s="108" t="str">
        <f>IF(SUM(COUNTIFS('Planificación 2026-1'!F:F,"FILIAL",'Planificación 2026-1'!W:W,C282,'Planificación 2026-1'!H:H,"CA"))&gt;0,"P07"," ")</f>
        <v xml:space="preserve"> </v>
      </c>
      <c r="AG282" s="108" t="str">
        <f>IF(SUM(COUNTIFS('Planificación 2026-1'!F:F,"FILIAL",'Planificación 2026-1'!W:W,C282,'Planificación 2026-1'!H:H,"DE"))&gt;0,"P08"," ")</f>
        <v xml:space="preserve"> </v>
      </c>
      <c r="AH282" s="108" t="str">
        <f>IF(SUM(COUNTIFS('Planificación 2026-1'!F:F,"FILIAL",'Planificación 2026-1'!W:W,C282,'Planificación 2026-1'!H:H,"OB"))&gt;0,"P09"," ")</f>
        <v xml:space="preserve"> </v>
      </c>
      <c r="AI282" s="108" t="str">
        <f>IF(SUM(COUNTIFS('Planificación 2026-1'!F:F,"FILIAL",'Planificación 2026-1'!W:W,C282,'Planificación 2026-1'!H:H,"MH"))&gt;0,"P31"," ")</f>
        <v xml:space="preserve"> </v>
      </c>
      <c r="AJ282" s="108" t="str">
        <f>IF(SUM(COUNTIFS('Planificación 2026-1'!F:F,"FILIAL",'Planificación 2026-1'!W:W,C282,'Planificación 2026-1'!H:H,"IC"))&gt;0,"P32"," ")</f>
        <v xml:space="preserve"> </v>
      </c>
      <c r="AK282" s="108" t="str">
        <f>IF(SUM(COUNTIFS('Planificación 2026-1'!F:F,"FILIAL",'Planificación 2026-1'!W:W,C282,'Planificación 2026-1'!H:H,"AR"))&gt;0,"P34"," ")</f>
        <v xml:space="preserve"> </v>
      </c>
      <c r="AL282" s="108" t="str">
        <f>IF(SUM(COUNTIFS('Planificación 2026-1'!F:F,"FILIAL",'Planificación 2026-1'!W:W,C282,'Planificación 2026-1'!H:H,"T1"))&gt;0,"P35"," ")</f>
        <v xml:space="preserve"> </v>
      </c>
      <c r="AM282" s="108" t="str">
        <f>IF(SUM(COUNTIFS('Planificación 2026-1'!F:F,"FILIAL",'Planificación 2026-1'!W:W,C282,'Planificación 2026-1'!H:H,"T3"))&gt;0,"P36"," ")</f>
        <v xml:space="preserve"> </v>
      </c>
      <c r="AN282" s="108" t="str">
        <f>IF(SUM(COUNTIFS('Planificación 2026-1'!F:F,"FILIAL",'Planificación 2026-1'!W:W,C282,'Planificación 2026-1'!H:H,"T2"))&gt;0,"P37"," ")</f>
        <v xml:space="preserve"> </v>
      </c>
      <c r="AO282" s="108" t="str">
        <f>IF(SUM(COUNTIFS('Planificación 2026-1'!F:F,"FILIAL",'Planificación 2026-1'!W:W,C282,'Planificación 2026-1'!H:H,"AE"))&gt;0,"P38"," ")</f>
        <v xml:space="preserve"> </v>
      </c>
      <c r="AP282" s="108" t="str">
        <f>IF(SUM(COUNTIFS('Planificación 2026-1'!F:F,"FILIAL",'Planificación 2026-1'!W:W,C282,'Planificación 2026-1'!H:H,"T4"))&gt;0,"P55"," ")</f>
        <v xml:space="preserve"> </v>
      </c>
      <c r="AQ282" s="108" t="str">
        <f>IF(SUM(COUNTIFS('Planificación 2026-1'!F:F,"SUNAMPE",'Planificación 2026-1'!W:W,C282,'Planificación 2026-1'!H:H,"AF"))&gt;0," P01"," ")</f>
        <v xml:space="preserve"> </v>
      </c>
      <c r="AR282" s="108" t="str">
        <f>IF(SUM(COUNTIFS('Planificación 2026-1'!F:F,"SUNAMPE",'Planificación 2026-1'!W:W,C282,'Planificación 2026-1'!H:H,"EN"))&gt;0,"P02"," ")</f>
        <v xml:space="preserve"> </v>
      </c>
      <c r="AS282" s="108" t="str">
        <f>IF(SUM(COUNTIFS('Planificación 2026-1'!F:F,"SUNAMPE",'Planificación 2026-1'!W:W,C282,'Planificación 2026-1'!H:H,"IS"))&gt;0,"P03"," ")</f>
        <v xml:space="preserve"> </v>
      </c>
      <c r="AT282" s="108" t="str">
        <f>IF(SUM(COUNTIFS('Planificación 2026-1'!F:F,"SUNAMPE",'Planificación 2026-1'!W:W,C282,'Planificación 2026-1'!H:H,"PS"))&gt;0,"P04"," ")</f>
        <v xml:space="preserve"> </v>
      </c>
      <c r="AU282" s="108"/>
      <c r="AV282" s="108" t="str">
        <f>IF(SUM(COUNTIFS('Planificación 2026-1'!F:F,"SUNAMPE",'Planificación 2026-1'!W:W,C282,'Planificación 2026-1'!H:H,"IN"))&gt;0,"P06"," ")</f>
        <v xml:space="preserve"> </v>
      </c>
      <c r="AW282" s="108" t="str">
        <f>IF(SUM(COUNTIFS('Planificación 2026-1'!F:F,"SUNAMPE",'Planificación 2026-1'!W:W,C282,'Planificación 2026-1'!H:H,"CA"))&gt;0,"P07"," ")</f>
        <v xml:space="preserve"> </v>
      </c>
      <c r="AX282" s="108" t="str">
        <f>IF(SUM(COUNTIFS('Planificación 2026-1'!F:F,"SUNAMPE",'Planificación 2026-1'!W:W,C282,'Planificación 2026-1'!H:H,"DE"))&gt;0,"P08"," ")</f>
        <v xml:space="preserve"> </v>
      </c>
      <c r="AY282" s="108" t="str">
        <f>IF(SUM(COUNTIFS('Planificación 2026-1'!F:F,"SUNAMPE",'Planificación 2026-1'!W:W,C282,'Planificación 2026-1'!H:H,"OB"))&gt;0,"P09"," ")</f>
        <v xml:space="preserve"> </v>
      </c>
      <c r="AZ282" s="108" t="str">
        <f>IF(SUM(COUNTIFS('Planificación 2026-1'!F:F,"SUNAMPE",'Planificación 2026-1'!W:W,C282,'Planificación 2026-1'!H:H,"MH"))&gt;0,"P31"," ")</f>
        <v xml:space="preserve"> </v>
      </c>
      <c r="BA282" s="108" t="str">
        <f>IF(SUM(COUNTIFS('Planificación 2026-1'!F:F,"SUNAMPE",'Planificación 2026-1'!W:W,C282,'Planificación 2026-1'!H:H,"IC"))&gt;0,"P32"," ")</f>
        <v xml:space="preserve"> </v>
      </c>
      <c r="BB282" s="108" t="str">
        <f>IF(SUM(COUNTIFS('Planificación 2026-1'!F:F,"SUNAMPE",'Planificación 2026-1'!W:W,C282,'Planificación 2026-1'!H:H,"AR"))&gt;0,"P34"," ")</f>
        <v xml:space="preserve"> </v>
      </c>
      <c r="BC282" s="108" t="str">
        <f>IF(SUM(COUNTIFS('Planificación 2026-1'!F:F,"SUNAMPE",'Planificación 2026-1'!W:W,C282,'Planificación 2026-1'!H:H,"T1"))&gt;0,"P35"," ")</f>
        <v xml:space="preserve"> </v>
      </c>
      <c r="BD282" s="108" t="str">
        <f>IF(SUM(COUNTIFS('Planificación 2026-1'!F:F,"SUNAMPE",'Planificación 2026-1'!W:W,C282,'Planificación 2026-1'!H:H,"T3"))&gt;0,"P36"," ")</f>
        <v xml:space="preserve"> </v>
      </c>
      <c r="BE282" s="108" t="str">
        <f>IF(SUM(COUNTIFS('Planificación 2026-1'!F:F,"SUNAMPE",'Planificación 2026-1'!W:W,C282,'Planificación 2026-1'!H:H,"T2"))&gt;0,"P37"," ")</f>
        <v xml:space="preserve"> </v>
      </c>
      <c r="BF282" s="108" t="str">
        <f>IF(SUM(COUNTIFS('Planificación 2026-1'!F:F,"SUNAMPE",'Planificación 2026-1'!W:W,C282,'Planificación 2026-1'!H:H,"AE"))&gt;0,"P38"," ")</f>
        <v xml:space="preserve"> </v>
      </c>
      <c r="BG282" s="108" t="str">
        <f>IF(SUM(COUNTIFS('Planificación 2026-1'!F:F,"SUNAMPE",'Planificación 2026-1'!W:W,C282,'Planificación 2026-1'!H:H,"T4"))&gt;0,"P55"," ")</f>
        <v xml:space="preserve"> </v>
      </c>
      <c r="BH282" s="108" t="str">
        <f>IF(SUM(COUNTIFS('Planificación 2026-1'!F:F,"HUAURA",'Planificación 2026-1'!W:W,C282,'Planificación 2026-1'!H:H,"AF"))&gt;0," P01"," ")</f>
        <v xml:space="preserve"> </v>
      </c>
      <c r="BI282" s="108" t="str">
        <f>IF(SUM(COUNTIFS('Planificación 2026-1'!F:F,"HUAURA",'Planificación 2026-1'!W:W,C282,'Planificación 2026-1'!H:H,"EN"))&gt;0,"P02"," ")</f>
        <v xml:space="preserve"> </v>
      </c>
      <c r="BJ282" s="108" t="str">
        <f>IF(SUM(COUNTIFS('Planificación 2026-1'!F:F,"HUAURA",'Planificación 2026-1'!W:W,C282,'Planificación 2026-1'!H:H,"IS"))&gt;0,"P03"," ")</f>
        <v xml:space="preserve"> </v>
      </c>
      <c r="BK282" s="108" t="str">
        <f>IF(SUM(COUNTIFS('Planificación 2026-1'!F:F,"HUAURA",'Planificación 2026-1'!W:W,C282,'Planificación 2026-1'!H:H,"PS"))&gt;0,"P04"," ")</f>
        <v xml:space="preserve"> </v>
      </c>
      <c r="BL282" s="108"/>
      <c r="BM282" s="108" t="str">
        <f>IF(SUM(COUNTIFS('Planificación 2026-1'!F:F,"HUAURA",'Planificación 2026-1'!W:W,C282,'Planificación 2026-1'!H:H,"IN"))&gt;0,"P06"," ")</f>
        <v xml:space="preserve"> </v>
      </c>
      <c r="BN282" s="108" t="str">
        <f>IF(SUM(COUNTIFS('Planificación 2026-1'!F:F,"HUAURA",'Planificación 2026-1'!W:W,C282,'Planificación 2026-1'!H:H,"CA"))&gt;0,"P07"," ")</f>
        <v xml:space="preserve"> </v>
      </c>
      <c r="BO282" s="108" t="str">
        <f>IF(SUM(COUNTIFS('Planificación 2026-1'!F:F,"HUAURA",'Planificación 2026-1'!W:W,C282,'Planificación 2026-1'!H:H,"DE"))&gt;0,"P08"," ")</f>
        <v xml:space="preserve"> </v>
      </c>
      <c r="BP282" s="108" t="str">
        <f>IF(SUM(COUNTIFS('Planificación 2026-1'!F:F,"HUAURA",'Planificación 2026-1'!W:W,C282,'Planificación 2026-1'!H:H,"OB"))&gt;0,"P09"," ")</f>
        <v xml:space="preserve"> </v>
      </c>
      <c r="BQ282" s="108" t="str">
        <f>IF(SUM(COUNTIFS('Planificación 2026-1'!F:F,"HUAURA",'Planificación 2026-1'!W:W,C282,'Planificación 2026-1'!H:H,"MH"))&gt;0,"P31"," ")</f>
        <v xml:space="preserve"> </v>
      </c>
      <c r="BR282" s="108" t="str">
        <f>IF(SUM(COUNTIFS('Planificación 2026-1'!F:F,"HUAURA",'Planificación 2026-1'!W:W,C282,'Planificación 2026-1'!H:H,"IC"))&gt;0,"P32"," ")</f>
        <v xml:space="preserve"> </v>
      </c>
      <c r="BS282" s="108" t="str">
        <f>IF(SUM(COUNTIFS('Planificación 2026-1'!F:F,"HUAURA",'Planificación 2026-1'!W:W,C282,'Planificación 2026-1'!H:H,"AR"))&gt;0,"P34"," ")</f>
        <v xml:space="preserve"> </v>
      </c>
      <c r="BT282" s="108" t="str">
        <f>IF(SUM(COUNTIFS('Planificación 2026-1'!F:F,"HUAURA",'Planificación 2026-1'!W:W,C282,'Planificación 2026-1'!H:H,"T1"))&gt;0,"P35"," ")</f>
        <v xml:space="preserve"> </v>
      </c>
      <c r="BU282" s="108" t="str">
        <f>IF(SUM(COUNTIFS('Planificación 2026-1'!F:F,"HUAURA",'Planificación 2026-1'!W:W,C282,'Planificación 2026-1'!H:H,"T3"))&gt;0,"P36"," ")</f>
        <v xml:space="preserve"> </v>
      </c>
      <c r="BV282" s="108" t="str">
        <f>IF(SUM(COUNTIFS('Planificación 2026-1'!F:F,"HUAURA",'Planificación 2026-1'!W:W,C282,'Planificación 2026-1'!H:H,"T2"))&gt;0,"P37"," ")</f>
        <v xml:space="preserve"> </v>
      </c>
      <c r="BW282" s="108" t="str">
        <f>IF(SUM(COUNTIFS('Planificación 2026-1'!F:F,"HUAURA",'Planificación 2026-1'!W:W,C282,'Planificación 2026-1'!H:H,"AE"))&gt;0,"P38"," ")</f>
        <v xml:space="preserve"> </v>
      </c>
      <c r="BX282" s="108" t="str">
        <f>IF(SUM(COUNTIFS('Planificación 2026-1'!F:F,"HUAURA",'Planificación 2026-1'!W:W,C282,'Planificación 2026-1'!H:H,"T4"))&gt;0,"P55"," ")</f>
        <v xml:space="preserve"> </v>
      </c>
      <c r="BY282" s="109">
        <f>SUMIFS('Planificación 2026-1'!R:R,'Planificación 2026-1'!W:W,C282,'Planificación 2026-1'!H:H,"AF",'Planificación 2026-1'!I:I,"&gt;2")</f>
        <v>0</v>
      </c>
      <c r="BZ282" s="109">
        <f>SUMIFS('Planificación 2026-1'!R:R,'Planificación 2026-1'!W:W,C282,'Planificación 2026-1'!H:H,"EN",'Planificación 2026-1'!I:I,"&gt;2")</f>
        <v>0</v>
      </c>
      <c r="CA282" s="109">
        <f>SUMIFS('Planificación 2026-1'!R:R,'Planificación 2026-1'!W:W,C282,'Planificación 2026-1'!H:H,"IS",'Planificación 2026-1'!I:I,"&gt;2")</f>
        <v>0</v>
      </c>
      <c r="CB282" s="109">
        <f>SUMIFS('Planificación 2026-1'!R:R,'Planificación 2026-1'!W:W,C282,'Planificación 2026-1'!H:H,"PS",'Planificación 2026-1'!I:I,"&gt;2")</f>
        <v>0</v>
      </c>
      <c r="CC282" s="109">
        <f>SUMIFS('Planificación 2026-1'!R:R,'Planificación 2026-1'!W:W,C282,'Planificación 2026-1'!H:H,"IN",'Planificación 2026-1'!I:I,"&gt;2")</f>
        <v>0</v>
      </c>
      <c r="CD282" s="109">
        <f>SUMIFS('Planificación 2026-1'!R:R,'Planificación 2026-1'!W:W,C282,'Planificación 2026-1'!H:H,"CA",'Planificación 2026-1'!I:I,"&gt;2")</f>
        <v>0</v>
      </c>
      <c r="CE282" s="109">
        <f>SUMIFS('Planificación 2026-1'!R:R,'Planificación 2026-1'!W:W,C282,'Planificación 2026-1'!H:H,"DE",'Planificación 2026-1'!I:I,"&gt;2")</f>
        <v>0</v>
      </c>
      <c r="CF282" s="109">
        <f>SUMIFS('Planificación 2026-1'!R:R,'Planificación 2026-1'!W:W,C282,'Planificación 2026-1'!H:H,"OB",'Planificación 2026-1'!I:I,"&gt;2")</f>
        <v>0</v>
      </c>
      <c r="CG282" s="109">
        <f>SUMIFS('Planificación 2026-1'!R:R,'Planificación 2026-1'!W:W,C282,'Planificación 2026-1'!H:H,"MH",'Planificación 2026-1'!I:I,"&gt;2")</f>
        <v>0</v>
      </c>
      <c r="CH282" s="109">
        <f>SUMIFS('Planificación 2026-1'!R:R,'Planificación 2026-1'!W:W,C282,'Planificación 2026-1'!H:H,"IC",'Planificación 2026-1'!I:I,"&gt;2")</f>
        <v>0</v>
      </c>
      <c r="CI282" s="109">
        <f>SUMIFS('Planificación 2026-1'!R:R,'Planificación 2026-1'!W:W,C282,'Planificación 2026-1'!H:H,"AR",'Planificación 2026-1'!I:I,"&gt;2")</f>
        <v>0</v>
      </c>
      <c r="CJ282" s="109">
        <f>SUMIFS('Planificación 2026-1'!R:R,'Planificación 2026-1'!W:W,C282,'Planificación 2026-1'!H:H,"T1",'Planificación 2026-1'!I:I,"&gt;2")</f>
        <v>0</v>
      </c>
      <c r="CK282" s="109">
        <f>SUMIFS('Planificación 2026-1'!R:R,'Planificación 2026-1'!W:W,C282,'Planificación 2026-1'!H:H,"T3",'Planificación 2026-1'!I:I,"&gt;2")</f>
        <v>0</v>
      </c>
      <c r="CL282" s="109">
        <f>SUMIFS('Planificación 2026-1'!R:R,'Planificación 2026-1'!W:W,C282,'Planificación 2026-1'!H:H,"T2",'Planificación 2026-1'!I:I,"&gt;2")</f>
        <v>0</v>
      </c>
      <c r="CM282" s="109">
        <f>SUMIFS('Planificación 2026-1'!R:R,'Planificación 2026-1'!W:W,C282,'Planificación 2026-1'!H:H,"AE",'Planificación 2026-1'!I:I,"&gt;2")</f>
        <v>0</v>
      </c>
      <c r="CN282" s="109">
        <f>SUMIFS('Planificación 2026-1'!R:R,'Planificación 2026-1'!W:W,C282,'Planificación 2026-1'!H:H,"T4",'Planificación 2026-1'!I:I,"&gt;2")</f>
        <v>0</v>
      </c>
      <c r="CO282" s="109">
        <f>SUMIFS('Planificación 2026-1'!R:R,'Planificación 2026-1'!W:W,C282,'Planificación 2026-1'!H:H,"AF",'Planificación 2026-1'!I:I,"&lt;3")</f>
        <v>0</v>
      </c>
      <c r="CP282" s="109">
        <f>SUMIFS('Planificación 2026-1'!R:R,'Planificación 2026-1'!W:W,C282,'Planificación 2026-1'!H:H,"EN",'Planificación 2026-1'!I:I,"&lt;3")</f>
        <v>0</v>
      </c>
      <c r="CQ282" s="109">
        <f>SUMIFS('Planificación 2026-1'!R:R,'Planificación 2026-1'!W:W,C282,'Planificación 2026-1'!H:H,"IS",'Planificación 2026-1'!I:I,"&lt;3")</f>
        <v>0</v>
      </c>
      <c r="CR282" s="109">
        <f>SUMIFS('Planificación 2026-1'!R:R,'Planificación 2026-1'!W:W,C282,'Planificación 2026-1'!H:H,"PS",'Planificación 2026-1'!I:I,"&lt;3")</f>
        <v>0</v>
      </c>
      <c r="CS282" s="109">
        <f>SUMIFS('Planificación 2026-1'!R:R,'Planificación 2026-1'!W:W,C282,'Planificación 2026-1'!H:H,"IN",'Planificación 2026-1'!I:I,"&lt;3")</f>
        <v>0</v>
      </c>
      <c r="CT282" s="109">
        <f>SUMIFS('Planificación 2026-1'!R:R,'Planificación 2026-1'!W:W,C282,'Planificación 2026-1'!H:H,"CA",'Planificación 2026-1'!I:I,"&lt;3")</f>
        <v>0</v>
      </c>
      <c r="CU282" s="109">
        <f>SUMIFS('Planificación 2026-1'!R:R,'Planificación 2026-1'!W:W,C282,'Planificación 2026-1'!H:H,"DE",'Planificación 2026-1'!I:I,"&lt;3")</f>
        <v>0</v>
      </c>
      <c r="CV282" s="109">
        <f>SUMIFS('Planificación 2026-1'!R:R,'Planificación 2026-1'!W:W,C282,'Planificación 2026-1'!H:H,"OB",'Planificación 2026-1'!I:I,"&lt;3")</f>
        <v>0</v>
      </c>
      <c r="CW282" s="109">
        <f>SUMIFS('Planificación 2026-1'!R:R,'Planificación 2026-1'!W:W,C282,'Planificación 2026-1'!H:H,"MH",'Planificación 2026-1'!I:I,"&lt;3")</f>
        <v>0</v>
      </c>
      <c r="CX282" s="109">
        <f>SUMIFS('Planificación 2026-1'!R:R,'Planificación 2026-1'!W:W,C282,'Planificación 2026-1'!H:H,"IC",'Planificación 2026-1'!I:I,"&lt;3")</f>
        <v>0</v>
      </c>
      <c r="CY282" s="109">
        <f>SUMIFS('Planificación 2026-1'!R:R,'Planificación 2026-1'!W:W,C282,'Planificación 2026-1'!H:H,"AR",'Planificación 2026-1'!I:I,"&lt;3")</f>
        <v>0</v>
      </c>
      <c r="CZ282" s="109">
        <f>SUMIFS('Planificación 2026-1'!R:R,'Planificación 2026-1'!W:W,C282,'Planificación 2026-1'!H:H,"T1",'Planificación 2026-1'!I:I,"&lt;3")</f>
        <v>0</v>
      </c>
      <c r="DA282" s="109">
        <f>SUMIFS('Planificación 2026-1'!R:R,'Planificación 2026-1'!W:W,C282,'Planificación 2026-1'!H:H,"T3",'Planificación 2026-1'!I:I,"&lt;3")</f>
        <v>0</v>
      </c>
      <c r="DB282" s="109">
        <f>SUMIFS('Planificación 2026-1'!R:R,'Planificación 2026-1'!W:W,C282,'Planificación 2026-1'!H:H,"T2",'Planificación 2026-1'!I:I,"&lt;3")</f>
        <v>0</v>
      </c>
      <c r="DC282" s="109">
        <f>SUMIFS('Planificación 2026-1'!R:R,'Planificación 2026-1'!W:W,C282,'Planificación 2026-1'!H:H,"AE",'Planificación 2026-1'!I:I,"&lt;3")</f>
        <v>0</v>
      </c>
      <c r="DD282" s="109">
        <f>SUMIFS('Planificación 2026-1'!R:R,'Planificación 2026-1'!W:W,C282,'Planificación 2026-1'!H:H,"T4",'Planificación 2026-1'!I:I,"&lt;3")</f>
        <v>0</v>
      </c>
      <c r="DE282" s="108" t="str">
        <f t="shared" si="45"/>
        <v/>
      </c>
      <c r="DF282" s="41">
        <f>IF(C282="","",SUMIFS('Planificación 2026-1'!R:R,'Planificación 2026-1'!W:W,C282,'Planificación 2026-1'!F:F,"PRINCIPAL",'Planificación 2026-1'!X:X,"VIRTUAL"))</f>
        <v>0</v>
      </c>
      <c r="DG282" s="41">
        <f>IF(C282="","",SUMIFS('Planificación 2026-1'!R:R,'Planificación 2026-1'!W:W,C282,'Planificación 2026-1'!F:F,"PRINCIPAL",'Planificación 2026-1'!X:X,"PRESENCIAL"))</f>
        <v>0</v>
      </c>
      <c r="DH282" s="41">
        <f>IF(C282="","",SUMIFS('Planificación 2026-1'!R:R,'Planificación 2026-1'!W:W,C282,'Planificación 2026-1'!F:F,"PRINCIPAL",'Planificación 2026-1'!X:X,"HIBRIDO PRESENCIAL"))</f>
        <v>0</v>
      </c>
      <c r="DI282" s="108" t="str">
        <f t="shared" si="46"/>
        <v/>
      </c>
      <c r="DJ282" s="108">
        <f>IF(C282="","",SUMIFS('Planificación 2026-1'!R:R,'Planificación 2026-1'!W:W,C282,'Planificación 2026-1'!F:F,"FILIAL",'Planificación 2026-1'!X:X,"VIRTUAL"))</f>
        <v>0</v>
      </c>
      <c r="DK282" s="110">
        <f>IF(C282="","",SUMIFS('Planificación 2026-1'!R:R,'Planificación 2026-1'!W:W,C282,'Planificación 2026-1'!F:F,"FILIAL",'Planificación 2026-1'!X:X,"PRESENCIAL"))</f>
        <v>0</v>
      </c>
      <c r="DL282" s="61">
        <f>IF(C282="","",SUMIFS('Planificación 2026-1'!R:R,'Planificación 2026-1'!W:W,C282,'Planificación 2026-1'!F:F,"FILIAL",'Planificación 2026-1'!X:X,"HIBRIDO PRESENCIAL"))</f>
        <v>0</v>
      </c>
      <c r="DM282" s="111" t="str">
        <f t="shared" si="47"/>
        <v/>
      </c>
      <c r="DN282" s="108">
        <f>IF(C282="","",SUMIFS('Planificación 2026-1'!R:R,'Planificación 2026-1'!W:W,C282,'Planificación 2026-1'!F:F,"SUNAMPE",'Planificación 2026-1'!X:X,"VIRTUAL"))</f>
        <v>0</v>
      </c>
      <c r="DO282" s="61">
        <f>IF(C282="","",SUMIFS('Planificación 2026-1'!R:R,'Planificación 2026-1'!W:W,C282,'Planificación 2026-1'!F:F,"SUNAMPE",'Planificación 2026-1'!X:X,"PRESENCIAL"))</f>
        <v>0</v>
      </c>
      <c r="DP282" s="111" t="str">
        <f t="shared" si="48"/>
        <v/>
      </c>
      <c r="DQ282" s="108">
        <f>IF(C282="","",SUMIFS('Planificación 2026-1'!R:R,'Planificación 2026-1'!W:W,C282,'Planificación 2026-1'!F:F,"HUAURA",'Planificación 2026-1'!X:X,"VIRTUAL"))</f>
        <v>0</v>
      </c>
      <c r="DR282" s="61">
        <f>IF(C282="","",SUMIFS('Planificación 2026-1'!R:R,'Planificación 2026-1'!W:W,C282,'Planificación 2026-1'!F:F,"HUAURA",'Planificación 2026-1'!X:X,"PRESENCIAL"))</f>
        <v>0</v>
      </c>
      <c r="DS282" s="76">
        <f>SUMIFS('Planificación 2026-1'!R:R,'Planificación 2026-1'!W:W,C282,'Planificación 2026-1'!F:F,"PRINCIPAL",'Planificación 2026-1'!X:X,"VIRTUAL",'Planificación 2026-1'!I:I,"&gt;2")</f>
        <v>0</v>
      </c>
      <c r="DT282" s="76">
        <f>SUMIFS('Planificación 2026-1'!R:R,'Planificación 2026-1'!W:W,C282,'Planificación 2026-1'!F:F,"PRINCIPAL",'Planificación 2026-1'!X:X,"&lt;&gt;VIRTUAL",'Planificación 2026-1'!I:I,"&gt;2")</f>
        <v>0</v>
      </c>
      <c r="DU282" s="76">
        <f>SUMIFS('Planificación 2026-1'!R:R,'Planificación 2026-1'!W:W,C282,'Planificación 2026-1'!F:F,"SUNAMPE",'Planificación 2026-1'!X:X,"VIRTUAL",'Planificación 2026-1'!I:I,"&gt;2")</f>
        <v>0</v>
      </c>
      <c r="DV282" s="76">
        <f>SUMIFS('Planificación 2026-1'!R:R,'Planificación 2026-1'!W:W,C282,'Planificación 2026-1'!F:F,"SUNAMPE",'Planificación 2026-1'!X:X,"&lt;&gt;VIRTUAL",'Planificación 2026-1'!I:I,"&gt;2")</f>
        <v>0</v>
      </c>
      <c r="DW282" s="76">
        <f>SUMIFS('Planificación 2026-1'!R:R,'Planificación 2026-1'!W:W,C282,'Planificación 2026-1'!F:F,"FILIAL",'Planificación 2026-1'!X:X,"VIRTUAL",'Planificación 2026-1'!I:I,"&gt;2")</f>
        <v>0</v>
      </c>
      <c r="DX282" s="76">
        <f>SUMIFS('Planificación 2026-1'!R:R,'Planificación 2026-1'!W:W,C282,'Planificación 2026-1'!F:F,"FILIAL",'Planificación 2026-1'!X:X,"&lt;&gt;VIRTUAL",'Planificación 2026-1'!I:I,"&gt;2")</f>
        <v>0</v>
      </c>
      <c r="DY282" s="76">
        <f>SUMIFS('Planificación 2026-1'!R:R,'Planificación 2026-1'!W:W,C282,'Planificación 2026-1'!F:F,"PORUMA",'Planificación 2026-1'!X:X,"VIRTUAL",'Planificación 2026-1'!I:I,"&gt;2")</f>
        <v>0</v>
      </c>
      <c r="DZ282" s="76">
        <f>SUMIFS('Planificación 2026-1'!R:R,'Planificación 2026-1'!W:W,C282,'Planificación 2026-1'!F:F,"PORUMA",'Planificación 2026-1'!X:X,"&lt;&gt;VIRTUAL",'Planificación 2026-1'!I:I,"&gt;2")</f>
        <v>0</v>
      </c>
      <c r="EA282" s="76">
        <f>SUMIFS('Planificación 2026-1'!R:R,'Planificación 2026-1'!W:W,C282,'Planificación 2026-1'!F:F,"HUAURA",'Planificación 2026-1'!X:X,"VIRTUAL",'Planificación 2026-1'!I:I,"&gt;2")</f>
        <v>0</v>
      </c>
      <c r="EB282" s="76">
        <f>SUMIFS('Planificación 2026-1'!R:R,'Planificación 2026-1'!W:W,C282,'Planificación 2026-1'!F:F,"HUAURA",'Planificación 2026-1'!X:X,"&lt;&gt;VIRTUAL",'Planificación 2026-1'!I:I,"&gt;2")</f>
        <v>0</v>
      </c>
      <c r="EC282" s="76">
        <f>SUMIFS('Planificación 2026-1'!R:R,'Planificación 2026-1'!W:W,C282,'Planificación 2026-1'!F:F,"PRINCIPAL",'Planificación 2026-1'!X:X,"VIRTUAL",'Planificación 2026-1'!I:I,"&lt;3")</f>
        <v>0</v>
      </c>
      <c r="ED282" s="76">
        <f>SUMIFS('Planificación 2026-1'!R:R,'Planificación 2026-1'!W:W,C282,'Planificación 2026-1'!F:F,"PRINCIPAL",'Planificación 2026-1'!X:X,"&lt;&gt;VIRTUAL",'Planificación 2026-1'!I:I,"&lt;3")</f>
        <v>0</v>
      </c>
      <c r="EE282" s="76">
        <f>SUMIFS('Planificación 2026-1'!R:R,'Planificación 2026-1'!W:W,C282,'Planificación 2026-1'!F:F,"SUNAMPE",'Planificación 2026-1'!X:X,"VIRTUAL",'Planificación 2026-1'!I:I,"&lt;3")</f>
        <v>0</v>
      </c>
      <c r="EF282" s="76">
        <f>SUMIFS('Planificación 2026-1'!R:R,'Planificación 2026-1'!W:W,C282,'Planificación 2026-1'!F:F,"SUNAMPE",'Planificación 2026-1'!X:X,"&lt;&gt;VIRTUAL",'Planificación 2026-1'!I:I,"&lt;3")</f>
        <v>0</v>
      </c>
      <c r="EG282" s="76">
        <f>SUMIFS('Planificación 2026-1'!R:R,'Planificación 2026-1'!W:W,C282,'Planificación 2026-1'!F:F,"FILIAL",'Planificación 2026-1'!X:X,"VIRTUAL",'Planificación 2026-1'!I:I,"&lt;3")</f>
        <v>0</v>
      </c>
      <c r="EH282" s="76">
        <f>SUMIFS('Planificación 2026-1'!R:R,'Planificación 2026-1'!W:W,C282,'Planificación 2026-1'!F:F,"FILIAL",'Planificación 2026-1'!X:X,"&lt;&gt;VIRTUAL",'Planificación 2026-1'!I:I,"&lt;3")</f>
        <v>0</v>
      </c>
      <c r="EI282" s="76">
        <f>SUMIFS('Planificación 2026-1'!R:R,'Planificación 2026-1'!W:W,C282,'Planificación 2026-1'!F:F,"PORUMA",'Planificación 2026-1'!X:X,"VIRTUAL",'Planificación 2026-1'!I:I,"&lt;3")</f>
        <v>0</v>
      </c>
      <c r="EJ282" s="76">
        <f>SUMIFS('Planificación 2026-1'!R:R,'Planificación 2026-1'!W:W,C282,'Planificación 2026-1'!F:F,"PORUMA",'Planificación 2026-1'!X:X,"&lt;&gt;VIRTUAL",'Planificación 2026-1'!I:I,"&lt;3")</f>
        <v>0</v>
      </c>
      <c r="EK282" s="76">
        <f>SUMIFS('Planificación 2026-1'!R:R,'Planificación 2026-1'!W:W,C282,'Planificación 2026-1'!F:F,"HUAURA",'Planificación 2026-1'!X:X,"VIRTUAL",'Planificación 2026-1'!I:I,"&lt;3")</f>
        <v>0</v>
      </c>
      <c r="EL282" s="76">
        <f>SUMIFS('Planificación 2026-1'!R:R,'Planificación 2026-1'!W:W,C282,'Planificación 2026-1'!F:F,"HUAURA",'Planificación 2026-1'!X:X,"&lt;&gt;VIRTUAL",'Planificación 2026-1'!I:I,"&lt;3")</f>
        <v>0</v>
      </c>
      <c r="EM282" s="76"/>
      <c r="EN282" s="76">
        <f t="shared" si="41"/>
        <v>0</v>
      </c>
      <c r="EO282" s="76">
        <f t="shared" si="42"/>
        <v>0</v>
      </c>
      <c r="EP282" s="76" t="b">
        <f t="shared" si="43"/>
        <v>1</v>
      </c>
      <c r="EQ282" s="76" t="str">
        <f t="shared" si="44"/>
        <v/>
      </c>
      <c r="ER282" s="76" t="str">
        <f t="shared" si="49"/>
        <v>PRESENCIAL</v>
      </c>
    </row>
    <row r="283" spans="1:148" hidden="1">
      <c r="A283" s="83"/>
      <c r="B283" s="119">
        <v>280</v>
      </c>
      <c r="C283" s="115" t="s">
        <v>456</v>
      </c>
      <c r="D283" s="112">
        <f>SUMIF('Planificación 2026-1'!W:W,C283,'Planificación 2026-1'!R:R)</f>
        <v>0</v>
      </c>
      <c r="E283" s="114" t="s">
        <v>170</v>
      </c>
      <c r="F283" s="115" t="s">
        <v>171</v>
      </c>
      <c r="G283" s="115" t="s">
        <v>153</v>
      </c>
      <c r="H283" s="115" t="s">
        <v>128</v>
      </c>
      <c r="I283" s="107" t="str">
        <f>IF(SUM(COUNTIFS('Planificación 2026-1'!F:F,"PRINCIPAL",'Planificación 2026-1'!W:W,C283,'Planificación 2026-1'!H:H,"AF"))&gt;0,"P01"," ")</f>
        <v xml:space="preserve"> </v>
      </c>
      <c r="J283" s="108" t="str">
        <f>IF(SUM(COUNTIFS('Planificación 2026-1'!F:F,"PRINCIPAL",'Planificación 2026-1'!W:W,C283,'Planificación 2026-1'!H:H,"EN"))&gt;0,"P02"," ")</f>
        <v xml:space="preserve"> </v>
      </c>
      <c r="K283" s="108" t="str">
        <f>IF(SUM(COUNTIFS('Planificación 2026-1'!F:F,"PRINCIPAL",'Planificación 2026-1'!W:W,C283,'Planificación 2026-1'!H:H,"IS"))&gt;0,"P03"," ")</f>
        <v xml:space="preserve"> </v>
      </c>
      <c r="L283" s="108" t="str">
        <f>IF(SUM(COUNTIFS('Planificación 2026-1'!F:F,"PRINCIPAL",'Planificación 2026-1'!W:W,C283,'Planificación 2026-1'!H:H,"PS"))&gt;0,"P04"," ")</f>
        <v xml:space="preserve"> </v>
      </c>
      <c r="M283" s="108"/>
      <c r="N283" s="108" t="str">
        <f>IF(SUM(COUNTIFS('Planificación 2026-1'!F:F,"PRINCIPAL",'Planificación 2026-1'!W:W,C283,'Planificación 2026-1'!H:H,"IN"))&gt;0,"P06"," ")</f>
        <v xml:space="preserve"> </v>
      </c>
      <c r="O283" s="108" t="str">
        <f>IF(SUM(COUNTIFS('Planificación 2026-1'!F:F,"PRINCIPAL",'Planificación 2026-1'!W:W,C283,'Planificación 2026-1'!H:H,"CA"))&gt;0,"P07"," ")</f>
        <v xml:space="preserve"> </v>
      </c>
      <c r="P283" s="108" t="str">
        <f>IF(SUM(COUNTIFS('Planificación 2026-1'!F:F,"PRINCIPAL",'Planificación 2026-1'!W:W,C283,'Planificación 2026-1'!H:H,"DE"))&gt;0,"P08"," ")</f>
        <v xml:space="preserve"> </v>
      </c>
      <c r="Q283" s="108" t="str">
        <f>IF(SUM(COUNTIFS('Planificación 2026-1'!F:F,"PRINCIPAL",'Planificación 2026-1'!W:W,C283,'Planificación 2026-1'!H:H,"OB"))&gt;0,"P09"," ")</f>
        <v xml:space="preserve"> </v>
      </c>
      <c r="R283" s="108" t="str">
        <f>IF(SUM(COUNTIFS('Planificación 2026-1'!F:F,"PRINCIPAL",'Planificación 2026-1'!W:W,C283,'Planificación 2026-1'!H:H,"MH"))&gt;0,"P31"," ")</f>
        <v xml:space="preserve"> </v>
      </c>
      <c r="S283" s="108" t="str">
        <f>IF(SUM(COUNTIFS('Planificación 2026-1'!F:F,"PRINCIPAL",'Planificación 2026-1'!W:W,C283,'Planificación 2026-1'!H:H,"IC"))&gt;0,"P32"," ")</f>
        <v xml:space="preserve"> </v>
      </c>
      <c r="T283" s="108" t="str">
        <f>IF(SUM(COUNTIFS('Planificación 2026-1'!F:F,"PRINCIPAL",'Planificación 2026-1'!W:W,C283,'Planificación 2026-1'!H:H,"AR"))&gt;0,"P34"," ")</f>
        <v xml:space="preserve"> </v>
      </c>
      <c r="U283" s="108" t="str">
        <f>IF(SUM(COUNTIFS('Planificación 2026-1'!F:F,"PRINCIPAL",'Planificación 2026-1'!W:W,C283,'Planificación 2026-1'!H:H,"T1"))&gt;0,"P35"," ")</f>
        <v xml:space="preserve"> </v>
      </c>
      <c r="V283" s="108" t="str">
        <f>IF(SUM(COUNTIFS('Planificación 2026-1'!F:F,"PRINCIPAL",'Planificación 2026-1'!W:W,C283,'Planificación 2026-1'!H:H,"T3"))&gt;0,"P36"," ")</f>
        <v xml:space="preserve"> </v>
      </c>
      <c r="W283" s="108" t="str">
        <f>IF(SUM(COUNTIFS('Planificación 2026-1'!F:F,"PRINCIPAL",'Planificación 2026-1'!W:W,C283,'Planificación 2026-1'!H:H,"T2"))&gt;0,"P37"," ")</f>
        <v xml:space="preserve"> </v>
      </c>
      <c r="X283" s="108" t="str">
        <f>IF(SUM(COUNTIFS('Planificación 2026-1'!F:F,"PRINCIPAL",'Planificación 2026-1'!W:W,C283,'Planificación 2026-1'!H:H,"AE"))&gt;0,"P38"," ")</f>
        <v xml:space="preserve"> </v>
      </c>
      <c r="Y283" s="108" t="str">
        <f>IF(SUM(COUNTIFS('Planificación 2026-1'!F:F,"PRINCIPAL",'Planificación 2026-1'!W:W,C283,'Planificación 2026-1'!H:H,"T4"))&gt;0,"P55"," ")</f>
        <v xml:space="preserve"> </v>
      </c>
      <c r="Z283" s="108" t="str">
        <f>IF(SUM(COUNTIFS('Planificación 2026-1'!F:F,"FILIAL",'Planificación 2026-1'!W:W,C283,'Planificación 2026-1'!H:H,"AF"))&gt;0," P01"," ")</f>
        <v xml:space="preserve"> </v>
      </c>
      <c r="AA283" s="108" t="str">
        <f>IF(SUM(COUNTIFS('Planificación 2026-1'!F:F,"FILIAL",'Planificación 2026-1'!W:W,C283,'Planificación 2026-1'!H:H,"EN"))&gt;0,"P02"," ")</f>
        <v xml:space="preserve"> </v>
      </c>
      <c r="AB283" s="108" t="str">
        <f>IF(SUM(COUNTIFS('Planificación 2026-1'!F:F,"FILIAL",'Planificación 2026-1'!W:W,C283,'Planificación 2026-1'!H:H,"IS"))&gt;0,"P03"," ")</f>
        <v xml:space="preserve"> </v>
      </c>
      <c r="AC283" s="108" t="str">
        <f>IF(SUM(COUNTIFS('Planificación 2026-1'!F:F,"FILIAL",'Planificación 2026-1'!W:W,C283,'Planificación 2026-1'!H:H,"PS"))&gt;0,"P04"," ")</f>
        <v xml:space="preserve"> </v>
      </c>
      <c r="AD283" s="108"/>
      <c r="AE283" s="108" t="str">
        <f>IF(SUM(COUNTIFS('Planificación 2026-1'!F:F,"FILIAL",'Planificación 2026-1'!W:W,C283,'Planificación 2026-1'!H:H,"IN"))&gt;0,"P06"," ")</f>
        <v xml:space="preserve"> </v>
      </c>
      <c r="AF283" s="108" t="str">
        <f>IF(SUM(COUNTIFS('Planificación 2026-1'!F:F,"FILIAL",'Planificación 2026-1'!W:W,C283,'Planificación 2026-1'!H:H,"CA"))&gt;0,"P07"," ")</f>
        <v xml:space="preserve"> </v>
      </c>
      <c r="AG283" s="108" t="str">
        <f>IF(SUM(COUNTIFS('Planificación 2026-1'!F:F,"FILIAL",'Planificación 2026-1'!W:W,C283,'Planificación 2026-1'!H:H,"DE"))&gt;0,"P08"," ")</f>
        <v xml:space="preserve"> </v>
      </c>
      <c r="AH283" s="108" t="str">
        <f>IF(SUM(COUNTIFS('Planificación 2026-1'!F:F,"FILIAL",'Planificación 2026-1'!W:W,C283,'Planificación 2026-1'!H:H,"OB"))&gt;0,"P09"," ")</f>
        <v xml:space="preserve"> </v>
      </c>
      <c r="AI283" s="108" t="str">
        <f>IF(SUM(COUNTIFS('Planificación 2026-1'!F:F,"FILIAL",'Planificación 2026-1'!W:W,C283,'Planificación 2026-1'!H:H,"MH"))&gt;0,"P31"," ")</f>
        <v xml:space="preserve"> </v>
      </c>
      <c r="AJ283" s="108" t="str">
        <f>IF(SUM(COUNTIFS('Planificación 2026-1'!F:F,"FILIAL",'Planificación 2026-1'!W:W,C283,'Planificación 2026-1'!H:H,"IC"))&gt;0,"P32"," ")</f>
        <v xml:space="preserve"> </v>
      </c>
      <c r="AK283" s="108" t="str">
        <f>IF(SUM(COUNTIFS('Planificación 2026-1'!F:F,"FILIAL",'Planificación 2026-1'!W:W,C283,'Planificación 2026-1'!H:H,"AR"))&gt;0,"P34"," ")</f>
        <v xml:space="preserve"> </v>
      </c>
      <c r="AL283" s="108" t="str">
        <f>IF(SUM(COUNTIFS('Planificación 2026-1'!F:F,"FILIAL",'Planificación 2026-1'!W:W,C283,'Planificación 2026-1'!H:H,"T1"))&gt;0,"P35"," ")</f>
        <v xml:space="preserve"> </v>
      </c>
      <c r="AM283" s="108" t="str">
        <f>IF(SUM(COUNTIFS('Planificación 2026-1'!F:F,"FILIAL",'Planificación 2026-1'!W:W,C283,'Planificación 2026-1'!H:H,"T3"))&gt;0,"P36"," ")</f>
        <v xml:space="preserve"> </v>
      </c>
      <c r="AN283" s="108" t="str">
        <f>IF(SUM(COUNTIFS('Planificación 2026-1'!F:F,"FILIAL",'Planificación 2026-1'!W:W,C283,'Planificación 2026-1'!H:H,"T2"))&gt;0,"P37"," ")</f>
        <v xml:space="preserve"> </v>
      </c>
      <c r="AO283" s="108" t="str">
        <f>IF(SUM(COUNTIFS('Planificación 2026-1'!F:F,"FILIAL",'Planificación 2026-1'!W:W,C283,'Planificación 2026-1'!H:H,"AE"))&gt;0,"P38"," ")</f>
        <v xml:space="preserve"> </v>
      </c>
      <c r="AP283" s="108" t="str">
        <f>IF(SUM(COUNTIFS('Planificación 2026-1'!F:F,"FILIAL",'Planificación 2026-1'!W:W,C283,'Planificación 2026-1'!H:H,"T4"))&gt;0,"P55"," ")</f>
        <v xml:space="preserve"> </v>
      </c>
      <c r="AQ283" s="108" t="str">
        <f>IF(SUM(COUNTIFS('Planificación 2026-1'!F:F,"SUNAMPE",'Planificación 2026-1'!W:W,C283,'Planificación 2026-1'!H:H,"AF"))&gt;0," P01"," ")</f>
        <v xml:space="preserve"> </v>
      </c>
      <c r="AR283" s="108" t="str">
        <f>IF(SUM(COUNTIFS('Planificación 2026-1'!F:F,"SUNAMPE",'Planificación 2026-1'!W:W,C283,'Planificación 2026-1'!H:H,"EN"))&gt;0,"P02"," ")</f>
        <v xml:space="preserve"> </v>
      </c>
      <c r="AS283" s="108" t="str">
        <f>IF(SUM(COUNTIFS('Planificación 2026-1'!F:F,"SUNAMPE",'Planificación 2026-1'!W:W,C283,'Planificación 2026-1'!H:H,"IS"))&gt;0,"P03"," ")</f>
        <v xml:space="preserve"> </v>
      </c>
      <c r="AT283" s="108" t="str">
        <f>IF(SUM(COUNTIFS('Planificación 2026-1'!F:F,"SUNAMPE",'Planificación 2026-1'!W:W,C283,'Planificación 2026-1'!H:H,"PS"))&gt;0,"P04"," ")</f>
        <v xml:space="preserve"> </v>
      </c>
      <c r="AU283" s="108"/>
      <c r="AV283" s="108" t="str">
        <f>IF(SUM(COUNTIFS('Planificación 2026-1'!F:F,"SUNAMPE",'Planificación 2026-1'!W:W,C283,'Planificación 2026-1'!H:H,"IN"))&gt;0,"P06"," ")</f>
        <v xml:space="preserve"> </v>
      </c>
      <c r="AW283" s="108" t="str">
        <f>IF(SUM(COUNTIFS('Planificación 2026-1'!F:F,"SUNAMPE",'Planificación 2026-1'!W:W,C283,'Planificación 2026-1'!H:H,"CA"))&gt;0,"P07"," ")</f>
        <v xml:space="preserve"> </v>
      </c>
      <c r="AX283" s="108" t="str">
        <f>IF(SUM(COUNTIFS('Planificación 2026-1'!F:F,"SUNAMPE",'Planificación 2026-1'!W:W,C283,'Planificación 2026-1'!H:H,"DE"))&gt;0,"P08"," ")</f>
        <v xml:space="preserve"> </v>
      </c>
      <c r="AY283" s="108" t="str">
        <f>IF(SUM(COUNTIFS('Planificación 2026-1'!F:F,"SUNAMPE",'Planificación 2026-1'!W:W,C283,'Planificación 2026-1'!H:H,"OB"))&gt;0,"P09"," ")</f>
        <v xml:space="preserve"> </v>
      </c>
      <c r="AZ283" s="108" t="str">
        <f>IF(SUM(COUNTIFS('Planificación 2026-1'!F:F,"SUNAMPE",'Planificación 2026-1'!W:W,C283,'Planificación 2026-1'!H:H,"MH"))&gt;0,"P31"," ")</f>
        <v xml:space="preserve"> </v>
      </c>
      <c r="BA283" s="108" t="str">
        <f>IF(SUM(COUNTIFS('Planificación 2026-1'!F:F,"SUNAMPE",'Planificación 2026-1'!W:W,C283,'Planificación 2026-1'!H:H,"IC"))&gt;0,"P32"," ")</f>
        <v xml:space="preserve"> </v>
      </c>
      <c r="BB283" s="108" t="str">
        <f>IF(SUM(COUNTIFS('Planificación 2026-1'!F:F,"SUNAMPE",'Planificación 2026-1'!W:W,C283,'Planificación 2026-1'!H:H,"AR"))&gt;0,"P34"," ")</f>
        <v xml:space="preserve"> </v>
      </c>
      <c r="BC283" s="108" t="str">
        <f>IF(SUM(COUNTIFS('Planificación 2026-1'!F:F,"SUNAMPE",'Planificación 2026-1'!W:W,C283,'Planificación 2026-1'!H:H,"T1"))&gt;0,"P35"," ")</f>
        <v xml:space="preserve"> </v>
      </c>
      <c r="BD283" s="108" t="str">
        <f>IF(SUM(COUNTIFS('Planificación 2026-1'!F:F,"SUNAMPE",'Planificación 2026-1'!W:W,C283,'Planificación 2026-1'!H:H,"T3"))&gt;0,"P36"," ")</f>
        <v xml:space="preserve"> </v>
      </c>
      <c r="BE283" s="108" t="str">
        <f>IF(SUM(COUNTIFS('Planificación 2026-1'!F:F,"SUNAMPE",'Planificación 2026-1'!W:W,C283,'Planificación 2026-1'!H:H,"T2"))&gt;0,"P37"," ")</f>
        <v xml:space="preserve"> </v>
      </c>
      <c r="BF283" s="108" t="str">
        <f>IF(SUM(COUNTIFS('Planificación 2026-1'!F:F,"SUNAMPE",'Planificación 2026-1'!W:W,C283,'Planificación 2026-1'!H:H,"AE"))&gt;0,"P38"," ")</f>
        <v xml:space="preserve"> </v>
      </c>
      <c r="BG283" s="108" t="str">
        <f>IF(SUM(COUNTIFS('Planificación 2026-1'!F:F,"SUNAMPE",'Planificación 2026-1'!W:W,C283,'Planificación 2026-1'!H:H,"T4"))&gt;0,"P55"," ")</f>
        <v xml:space="preserve"> </v>
      </c>
      <c r="BH283" s="108" t="str">
        <f>IF(SUM(COUNTIFS('Planificación 2026-1'!F:F,"HUAURA",'Planificación 2026-1'!W:W,C283,'Planificación 2026-1'!H:H,"AF"))&gt;0," P01"," ")</f>
        <v xml:space="preserve"> </v>
      </c>
      <c r="BI283" s="108" t="str">
        <f>IF(SUM(COUNTIFS('Planificación 2026-1'!F:F,"HUAURA",'Planificación 2026-1'!W:W,C283,'Planificación 2026-1'!H:H,"EN"))&gt;0,"P02"," ")</f>
        <v xml:space="preserve"> </v>
      </c>
      <c r="BJ283" s="108" t="str">
        <f>IF(SUM(COUNTIFS('Planificación 2026-1'!F:F,"HUAURA",'Planificación 2026-1'!W:W,C283,'Planificación 2026-1'!H:H,"IS"))&gt;0,"P03"," ")</f>
        <v xml:space="preserve"> </v>
      </c>
      <c r="BK283" s="108" t="str">
        <f>IF(SUM(COUNTIFS('Planificación 2026-1'!F:F,"HUAURA",'Planificación 2026-1'!W:W,C283,'Planificación 2026-1'!H:H,"PS"))&gt;0,"P04"," ")</f>
        <v xml:space="preserve"> </v>
      </c>
      <c r="BL283" s="108"/>
      <c r="BM283" s="108" t="str">
        <f>IF(SUM(COUNTIFS('Planificación 2026-1'!F:F,"HUAURA",'Planificación 2026-1'!W:W,C283,'Planificación 2026-1'!H:H,"IN"))&gt;0,"P06"," ")</f>
        <v xml:space="preserve"> </v>
      </c>
      <c r="BN283" s="108" t="str">
        <f>IF(SUM(COUNTIFS('Planificación 2026-1'!F:F,"HUAURA",'Planificación 2026-1'!W:W,C283,'Planificación 2026-1'!H:H,"CA"))&gt;0,"P07"," ")</f>
        <v xml:space="preserve"> </v>
      </c>
      <c r="BO283" s="108" t="str">
        <f>IF(SUM(COUNTIFS('Planificación 2026-1'!F:F,"HUAURA",'Planificación 2026-1'!W:W,C283,'Planificación 2026-1'!H:H,"DE"))&gt;0,"P08"," ")</f>
        <v xml:space="preserve"> </v>
      </c>
      <c r="BP283" s="108" t="str">
        <f>IF(SUM(COUNTIFS('Planificación 2026-1'!F:F,"HUAURA",'Planificación 2026-1'!W:W,C283,'Planificación 2026-1'!H:H,"OB"))&gt;0,"P09"," ")</f>
        <v xml:space="preserve"> </v>
      </c>
      <c r="BQ283" s="108" t="str">
        <f>IF(SUM(COUNTIFS('Planificación 2026-1'!F:F,"HUAURA",'Planificación 2026-1'!W:W,C283,'Planificación 2026-1'!H:H,"MH"))&gt;0,"P31"," ")</f>
        <v xml:space="preserve"> </v>
      </c>
      <c r="BR283" s="108" t="str">
        <f>IF(SUM(COUNTIFS('Planificación 2026-1'!F:F,"HUAURA",'Planificación 2026-1'!W:W,C283,'Planificación 2026-1'!H:H,"IC"))&gt;0,"P32"," ")</f>
        <v xml:space="preserve"> </v>
      </c>
      <c r="BS283" s="108" t="str">
        <f>IF(SUM(COUNTIFS('Planificación 2026-1'!F:F,"HUAURA",'Planificación 2026-1'!W:W,C283,'Planificación 2026-1'!H:H,"AR"))&gt;0,"P34"," ")</f>
        <v xml:space="preserve"> </v>
      </c>
      <c r="BT283" s="108" t="str">
        <f>IF(SUM(COUNTIFS('Planificación 2026-1'!F:F,"HUAURA",'Planificación 2026-1'!W:W,C283,'Planificación 2026-1'!H:H,"T1"))&gt;0,"P35"," ")</f>
        <v xml:space="preserve"> </v>
      </c>
      <c r="BU283" s="108" t="str">
        <f>IF(SUM(COUNTIFS('Planificación 2026-1'!F:F,"HUAURA",'Planificación 2026-1'!W:W,C283,'Planificación 2026-1'!H:H,"T3"))&gt;0,"P36"," ")</f>
        <v xml:space="preserve"> </v>
      </c>
      <c r="BV283" s="108" t="str">
        <f>IF(SUM(COUNTIFS('Planificación 2026-1'!F:F,"HUAURA",'Planificación 2026-1'!W:W,C283,'Planificación 2026-1'!H:H,"T2"))&gt;0,"P37"," ")</f>
        <v xml:space="preserve"> </v>
      </c>
      <c r="BW283" s="108" t="str">
        <f>IF(SUM(COUNTIFS('Planificación 2026-1'!F:F,"HUAURA",'Planificación 2026-1'!W:W,C283,'Planificación 2026-1'!H:H,"AE"))&gt;0,"P38"," ")</f>
        <v xml:space="preserve"> </v>
      </c>
      <c r="BX283" s="108" t="str">
        <f>IF(SUM(COUNTIFS('Planificación 2026-1'!F:F,"HUAURA",'Planificación 2026-1'!W:W,C283,'Planificación 2026-1'!H:H,"T4"))&gt;0,"P55"," ")</f>
        <v xml:space="preserve"> </v>
      </c>
      <c r="BY283" s="109">
        <f>SUMIFS('Planificación 2026-1'!R:R,'Planificación 2026-1'!W:W,C283,'Planificación 2026-1'!H:H,"AF",'Planificación 2026-1'!I:I,"&gt;2")</f>
        <v>0</v>
      </c>
      <c r="BZ283" s="109">
        <f>SUMIFS('Planificación 2026-1'!R:R,'Planificación 2026-1'!W:W,C283,'Planificación 2026-1'!H:H,"EN",'Planificación 2026-1'!I:I,"&gt;2")</f>
        <v>0</v>
      </c>
      <c r="CA283" s="109">
        <f>SUMIFS('Planificación 2026-1'!R:R,'Planificación 2026-1'!W:W,C283,'Planificación 2026-1'!H:H,"IS",'Planificación 2026-1'!I:I,"&gt;2")</f>
        <v>0</v>
      </c>
      <c r="CB283" s="109">
        <f>SUMIFS('Planificación 2026-1'!R:R,'Planificación 2026-1'!W:W,C283,'Planificación 2026-1'!H:H,"PS",'Planificación 2026-1'!I:I,"&gt;2")</f>
        <v>0</v>
      </c>
      <c r="CC283" s="109">
        <f>SUMIFS('Planificación 2026-1'!R:R,'Planificación 2026-1'!W:W,C283,'Planificación 2026-1'!H:H,"IN",'Planificación 2026-1'!I:I,"&gt;2")</f>
        <v>0</v>
      </c>
      <c r="CD283" s="109">
        <f>SUMIFS('Planificación 2026-1'!R:R,'Planificación 2026-1'!W:W,C283,'Planificación 2026-1'!H:H,"CA",'Planificación 2026-1'!I:I,"&gt;2")</f>
        <v>0</v>
      </c>
      <c r="CE283" s="109">
        <f>SUMIFS('Planificación 2026-1'!R:R,'Planificación 2026-1'!W:W,C283,'Planificación 2026-1'!H:H,"DE",'Planificación 2026-1'!I:I,"&gt;2")</f>
        <v>0</v>
      </c>
      <c r="CF283" s="109">
        <f>SUMIFS('Planificación 2026-1'!R:R,'Planificación 2026-1'!W:W,C283,'Planificación 2026-1'!H:H,"OB",'Planificación 2026-1'!I:I,"&gt;2")</f>
        <v>0</v>
      </c>
      <c r="CG283" s="109">
        <f>SUMIFS('Planificación 2026-1'!R:R,'Planificación 2026-1'!W:W,C283,'Planificación 2026-1'!H:H,"MH",'Planificación 2026-1'!I:I,"&gt;2")</f>
        <v>0</v>
      </c>
      <c r="CH283" s="109">
        <f>SUMIFS('Planificación 2026-1'!R:R,'Planificación 2026-1'!W:W,C283,'Planificación 2026-1'!H:H,"IC",'Planificación 2026-1'!I:I,"&gt;2")</f>
        <v>0</v>
      </c>
      <c r="CI283" s="109">
        <f>SUMIFS('Planificación 2026-1'!R:R,'Planificación 2026-1'!W:W,C283,'Planificación 2026-1'!H:H,"AR",'Planificación 2026-1'!I:I,"&gt;2")</f>
        <v>0</v>
      </c>
      <c r="CJ283" s="109">
        <f>SUMIFS('Planificación 2026-1'!R:R,'Planificación 2026-1'!W:W,C283,'Planificación 2026-1'!H:H,"T1",'Planificación 2026-1'!I:I,"&gt;2")</f>
        <v>0</v>
      </c>
      <c r="CK283" s="109">
        <f>SUMIFS('Planificación 2026-1'!R:R,'Planificación 2026-1'!W:W,C283,'Planificación 2026-1'!H:H,"T3",'Planificación 2026-1'!I:I,"&gt;2")</f>
        <v>0</v>
      </c>
      <c r="CL283" s="109">
        <f>SUMIFS('Planificación 2026-1'!R:R,'Planificación 2026-1'!W:W,C283,'Planificación 2026-1'!H:H,"T2",'Planificación 2026-1'!I:I,"&gt;2")</f>
        <v>0</v>
      </c>
      <c r="CM283" s="109">
        <f>SUMIFS('Planificación 2026-1'!R:R,'Planificación 2026-1'!W:W,C283,'Planificación 2026-1'!H:H,"AE",'Planificación 2026-1'!I:I,"&gt;2")</f>
        <v>0</v>
      </c>
      <c r="CN283" s="109">
        <f>SUMIFS('Planificación 2026-1'!R:R,'Planificación 2026-1'!W:W,C283,'Planificación 2026-1'!H:H,"T4",'Planificación 2026-1'!I:I,"&gt;2")</f>
        <v>0</v>
      </c>
      <c r="CO283" s="109">
        <f>SUMIFS('Planificación 2026-1'!R:R,'Planificación 2026-1'!W:W,C283,'Planificación 2026-1'!H:H,"AF",'Planificación 2026-1'!I:I,"&lt;3")</f>
        <v>0</v>
      </c>
      <c r="CP283" s="109">
        <f>SUMIFS('Planificación 2026-1'!R:R,'Planificación 2026-1'!W:W,C283,'Planificación 2026-1'!H:H,"EN",'Planificación 2026-1'!I:I,"&lt;3")</f>
        <v>0</v>
      </c>
      <c r="CQ283" s="109">
        <f>SUMIFS('Planificación 2026-1'!R:R,'Planificación 2026-1'!W:W,C283,'Planificación 2026-1'!H:H,"IS",'Planificación 2026-1'!I:I,"&lt;3")</f>
        <v>0</v>
      </c>
      <c r="CR283" s="109">
        <f>SUMIFS('Planificación 2026-1'!R:R,'Planificación 2026-1'!W:W,C283,'Planificación 2026-1'!H:H,"PS",'Planificación 2026-1'!I:I,"&lt;3")</f>
        <v>0</v>
      </c>
      <c r="CS283" s="109">
        <f>SUMIFS('Planificación 2026-1'!R:R,'Planificación 2026-1'!W:W,C283,'Planificación 2026-1'!H:H,"IN",'Planificación 2026-1'!I:I,"&lt;3")</f>
        <v>0</v>
      </c>
      <c r="CT283" s="109">
        <f>SUMIFS('Planificación 2026-1'!R:R,'Planificación 2026-1'!W:W,C283,'Planificación 2026-1'!H:H,"CA",'Planificación 2026-1'!I:I,"&lt;3")</f>
        <v>0</v>
      </c>
      <c r="CU283" s="109">
        <f>SUMIFS('Planificación 2026-1'!R:R,'Planificación 2026-1'!W:W,C283,'Planificación 2026-1'!H:H,"DE",'Planificación 2026-1'!I:I,"&lt;3")</f>
        <v>0</v>
      </c>
      <c r="CV283" s="109">
        <f>SUMIFS('Planificación 2026-1'!R:R,'Planificación 2026-1'!W:W,C283,'Planificación 2026-1'!H:H,"OB",'Planificación 2026-1'!I:I,"&lt;3")</f>
        <v>0</v>
      </c>
      <c r="CW283" s="109">
        <f>SUMIFS('Planificación 2026-1'!R:R,'Planificación 2026-1'!W:W,C283,'Planificación 2026-1'!H:H,"MH",'Planificación 2026-1'!I:I,"&lt;3")</f>
        <v>0</v>
      </c>
      <c r="CX283" s="109">
        <f>SUMIFS('Planificación 2026-1'!R:R,'Planificación 2026-1'!W:W,C283,'Planificación 2026-1'!H:H,"IC",'Planificación 2026-1'!I:I,"&lt;3")</f>
        <v>0</v>
      </c>
      <c r="CY283" s="109">
        <f>SUMIFS('Planificación 2026-1'!R:R,'Planificación 2026-1'!W:W,C283,'Planificación 2026-1'!H:H,"AR",'Planificación 2026-1'!I:I,"&lt;3")</f>
        <v>0</v>
      </c>
      <c r="CZ283" s="109">
        <f>SUMIFS('Planificación 2026-1'!R:R,'Planificación 2026-1'!W:W,C283,'Planificación 2026-1'!H:H,"T1",'Planificación 2026-1'!I:I,"&lt;3")</f>
        <v>0</v>
      </c>
      <c r="DA283" s="109">
        <f>SUMIFS('Planificación 2026-1'!R:R,'Planificación 2026-1'!W:W,C283,'Planificación 2026-1'!H:H,"T3",'Planificación 2026-1'!I:I,"&lt;3")</f>
        <v>0</v>
      </c>
      <c r="DB283" s="109">
        <f>SUMIFS('Planificación 2026-1'!R:R,'Planificación 2026-1'!W:W,C283,'Planificación 2026-1'!H:H,"T2",'Planificación 2026-1'!I:I,"&lt;3")</f>
        <v>0</v>
      </c>
      <c r="DC283" s="109">
        <f>SUMIFS('Planificación 2026-1'!R:R,'Planificación 2026-1'!W:W,C283,'Planificación 2026-1'!H:H,"AE",'Planificación 2026-1'!I:I,"&lt;3")</f>
        <v>0</v>
      </c>
      <c r="DD283" s="109">
        <f>SUMIFS('Planificación 2026-1'!R:R,'Planificación 2026-1'!W:W,C283,'Planificación 2026-1'!H:H,"T4",'Planificación 2026-1'!I:I,"&lt;3")</f>
        <v>0</v>
      </c>
      <c r="DE283" s="108" t="str">
        <f t="shared" si="45"/>
        <v/>
      </c>
      <c r="DF283" s="41">
        <f>IF(C283="","",SUMIFS('Planificación 2026-1'!R:R,'Planificación 2026-1'!W:W,C283,'Planificación 2026-1'!F:F,"PRINCIPAL",'Planificación 2026-1'!X:X,"VIRTUAL"))</f>
        <v>0</v>
      </c>
      <c r="DG283" s="41">
        <f>IF(C283="","",SUMIFS('Planificación 2026-1'!R:R,'Planificación 2026-1'!W:W,C283,'Planificación 2026-1'!F:F,"PRINCIPAL",'Planificación 2026-1'!X:X,"PRESENCIAL"))</f>
        <v>0</v>
      </c>
      <c r="DH283" s="41">
        <f>IF(C283="","",SUMIFS('Planificación 2026-1'!R:R,'Planificación 2026-1'!W:W,C283,'Planificación 2026-1'!F:F,"PRINCIPAL",'Planificación 2026-1'!X:X,"HIBRIDO PRESENCIAL"))</f>
        <v>0</v>
      </c>
      <c r="DI283" s="108" t="str">
        <f t="shared" si="46"/>
        <v/>
      </c>
      <c r="DJ283" s="108">
        <f>IF(C283="","",SUMIFS('Planificación 2026-1'!R:R,'Planificación 2026-1'!W:W,C283,'Planificación 2026-1'!F:F,"FILIAL",'Planificación 2026-1'!X:X,"VIRTUAL"))</f>
        <v>0</v>
      </c>
      <c r="DK283" s="110">
        <f>IF(C283="","",SUMIFS('Planificación 2026-1'!R:R,'Planificación 2026-1'!W:W,C283,'Planificación 2026-1'!F:F,"FILIAL",'Planificación 2026-1'!X:X,"PRESENCIAL"))</f>
        <v>0</v>
      </c>
      <c r="DL283" s="61">
        <f>IF(C283="","",SUMIFS('Planificación 2026-1'!R:R,'Planificación 2026-1'!W:W,C283,'Planificación 2026-1'!F:F,"FILIAL",'Planificación 2026-1'!X:X,"HIBRIDO PRESENCIAL"))</f>
        <v>0</v>
      </c>
      <c r="DM283" s="111" t="str">
        <f t="shared" si="47"/>
        <v/>
      </c>
      <c r="DN283" s="108">
        <f>IF(C283="","",SUMIFS('Planificación 2026-1'!R:R,'Planificación 2026-1'!W:W,C283,'Planificación 2026-1'!F:F,"SUNAMPE",'Planificación 2026-1'!X:X,"VIRTUAL"))</f>
        <v>0</v>
      </c>
      <c r="DO283" s="61">
        <f>IF(C283="","",SUMIFS('Planificación 2026-1'!R:R,'Planificación 2026-1'!W:W,C283,'Planificación 2026-1'!F:F,"SUNAMPE",'Planificación 2026-1'!X:X,"PRESENCIAL"))</f>
        <v>0</v>
      </c>
      <c r="DP283" s="111" t="str">
        <f t="shared" si="48"/>
        <v/>
      </c>
      <c r="DQ283" s="108">
        <f>IF(C283="","",SUMIFS('Planificación 2026-1'!R:R,'Planificación 2026-1'!W:W,C283,'Planificación 2026-1'!F:F,"HUAURA",'Planificación 2026-1'!X:X,"VIRTUAL"))</f>
        <v>0</v>
      </c>
      <c r="DR283" s="61">
        <f>IF(C283="","",SUMIFS('Planificación 2026-1'!R:R,'Planificación 2026-1'!W:W,C283,'Planificación 2026-1'!F:F,"HUAURA",'Planificación 2026-1'!X:X,"PRESENCIAL"))</f>
        <v>0</v>
      </c>
      <c r="DS283" s="76">
        <f>SUMIFS('Planificación 2026-1'!R:R,'Planificación 2026-1'!W:W,C283,'Planificación 2026-1'!F:F,"PRINCIPAL",'Planificación 2026-1'!X:X,"VIRTUAL",'Planificación 2026-1'!I:I,"&gt;2")</f>
        <v>0</v>
      </c>
      <c r="DT283" s="76">
        <f>SUMIFS('Planificación 2026-1'!R:R,'Planificación 2026-1'!W:W,C283,'Planificación 2026-1'!F:F,"PRINCIPAL",'Planificación 2026-1'!X:X,"&lt;&gt;VIRTUAL",'Planificación 2026-1'!I:I,"&gt;2")</f>
        <v>0</v>
      </c>
      <c r="DU283" s="76">
        <f>SUMIFS('Planificación 2026-1'!R:R,'Planificación 2026-1'!W:W,C283,'Planificación 2026-1'!F:F,"SUNAMPE",'Planificación 2026-1'!X:X,"VIRTUAL",'Planificación 2026-1'!I:I,"&gt;2")</f>
        <v>0</v>
      </c>
      <c r="DV283" s="76">
        <f>SUMIFS('Planificación 2026-1'!R:R,'Planificación 2026-1'!W:W,C283,'Planificación 2026-1'!F:F,"SUNAMPE",'Planificación 2026-1'!X:X,"&lt;&gt;VIRTUAL",'Planificación 2026-1'!I:I,"&gt;2")</f>
        <v>0</v>
      </c>
      <c r="DW283" s="76">
        <f>SUMIFS('Planificación 2026-1'!R:R,'Planificación 2026-1'!W:W,C283,'Planificación 2026-1'!F:F,"FILIAL",'Planificación 2026-1'!X:X,"VIRTUAL",'Planificación 2026-1'!I:I,"&gt;2")</f>
        <v>0</v>
      </c>
      <c r="DX283" s="76">
        <f>SUMIFS('Planificación 2026-1'!R:R,'Planificación 2026-1'!W:W,C283,'Planificación 2026-1'!F:F,"FILIAL",'Planificación 2026-1'!X:X,"&lt;&gt;VIRTUAL",'Planificación 2026-1'!I:I,"&gt;2")</f>
        <v>0</v>
      </c>
      <c r="DY283" s="76">
        <f>SUMIFS('Planificación 2026-1'!R:R,'Planificación 2026-1'!W:W,C283,'Planificación 2026-1'!F:F,"PORUMA",'Planificación 2026-1'!X:X,"VIRTUAL",'Planificación 2026-1'!I:I,"&gt;2")</f>
        <v>0</v>
      </c>
      <c r="DZ283" s="76">
        <f>SUMIFS('Planificación 2026-1'!R:R,'Planificación 2026-1'!W:W,C283,'Planificación 2026-1'!F:F,"PORUMA",'Planificación 2026-1'!X:X,"&lt;&gt;VIRTUAL",'Planificación 2026-1'!I:I,"&gt;2")</f>
        <v>0</v>
      </c>
      <c r="EA283" s="76">
        <f>SUMIFS('Planificación 2026-1'!R:R,'Planificación 2026-1'!W:W,C283,'Planificación 2026-1'!F:F,"HUAURA",'Planificación 2026-1'!X:X,"VIRTUAL",'Planificación 2026-1'!I:I,"&gt;2")</f>
        <v>0</v>
      </c>
      <c r="EB283" s="76">
        <f>SUMIFS('Planificación 2026-1'!R:R,'Planificación 2026-1'!W:W,C283,'Planificación 2026-1'!F:F,"HUAURA",'Planificación 2026-1'!X:X,"&lt;&gt;VIRTUAL",'Planificación 2026-1'!I:I,"&gt;2")</f>
        <v>0</v>
      </c>
      <c r="EC283" s="76">
        <f>SUMIFS('Planificación 2026-1'!R:R,'Planificación 2026-1'!W:W,C283,'Planificación 2026-1'!F:F,"PRINCIPAL",'Planificación 2026-1'!X:X,"VIRTUAL",'Planificación 2026-1'!I:I,"&lt;3")</f>
        <v>0</v>
      </c>
      <c r="ED283" s="76">
        <f>SUMIFS('Planificación 2026-1'!R:R,'Planificación 2026-1'!W:W,C283,'Planificación 2026-1'!F:F,"PRINCIPAL",'Planificación 2026-1'!X:X,"&lt;&gt;VIRTUAL",'Planificación 2026-1'!I:I,"&lt;3")</f>
        <v>0</v>
      </c>
      <c r="EE283" s="76">
        <f>SUMIFS('Planificación 2026-1'!R:R,'Planificación 2026-1'!W:W,C283,'Planificación 2026-1'!F:F,"SUNAMPE",'Planificación 2026-1'!X:X,"VIRTUAL",'Planificación 2026-1'!I:I,"&lt;3")</f>
        <v>0</v>
      </c>
      <c r="EF283" s="76">
        <f>SUMIFS('Planificación 2026-1'!R:R,'Planificación 2026-1'!W:W,C283,'Planificación 2026-1'!F:F,"SUNAMPE",'Planificación 2026-1'!X:X,"&lt;&gt;VIRTUAL",'Planificación 2026-1'!I:I,"&lt;3")</f>
        <v>0</v>
      </c>
      <c r="EG283" s="76">
        <f>SUMIFS('Planificación 2026-1'!R:R,'Planificación 2026-1'!W:W,C283,'Planificación 2026-1'!F:F,"FILIAL",'Planificación 2026-1'!X:X,"VIRTUAL",'Planificación 2026-1'!I:I,"&lt;3")</f>
        <v>0</v>
      </c>
      <c r="EH283" s="76">
        <f>SUMIFS('Planificación 2026-1'!R:R,'Planificación 2026-1'!W:W,C283,'Planificación 2026-1'!F:F,"FILIAL",'Planificación 2026-1'!X:X,"&lt;&gt;VIRTUAL",'Planificación 2026-1'!I:I,"&lt;3")</f>
        <v>0</v>
      </c>
      <c r="EI283" s="76">
        <f>SUMIFS('Planificación 2026-1'!R:R,'Planificación 2026-1'!W:W,C283,'Planificación 2026-1'!F:F,"PORUMA",'Planificación 2026-1'!X:X,"VIRTUAL",'Planificación 2026-1'!I:I,"&lt;3")</f>
        <v>0</v>
      </c>
      <c r="EJ283" s="76">
        <f>SUMIFS('Planificación 2026-1'!R:R,'Planificación 2026-1'!W:W,C283,'Planificación 2026-1'!F:F,"PORUMA",'Planificación 2026-1'!X:X,"&lt;&gt;VIRTUAL",'Planificación 2026-1'!I:I,"&lt;3")</f>
        <v>0</v>
      </c>
      <c r="EK283" s="76">
        <f>SUMIFS('Planificación 2026-1'!R:R,'Planificación 2026-1'!W:W,C283,'Planificación 2026-1'!F:F,"HUAURA",'Planificación 2026-1'!X:X,"VIRTUAL",'Planificación 2026-1'!I:I,"&lt;3")</f>
        <v>0</v>
      </c>
      <c r="EL283" s="76">
        <f>SUMIFS('Planificación 2026-1'!R:R,'Planificación 2026-1'!W:W,C283,'Planificación 2026-1'!F:F,"HUAURA",'Planificación 2026-1'!X:X,"&lt;&gt;VIRTUAL",'Planificación 2026-1'!I:I,"&lt;3")</f>
        <v>0</v>
      </c>
      <c r="EM283" s="76"/>
      <c r="EN283" s="76">
        <f t="shared" si="41"/>
        <v>0</v>
      </c>
      <c r="EO283" s="76">
        <f t="shared" si="42"/>
        <v>0</v>
      </c>
      <c r="EP283" s="76" t="b">
        <f t="shared" si="43"/>
        <v>1</v>
      </c>
      <c r="EQ283" s="76" t="str">
        <f t="shared" si="44"/>
        <v/>
      </c>
      <c r="ER283" s="76" t="str">
        <f t="shared" si="49"/>
        <v>PRESENCIAL</v>
      </c>
    </row>
    <row r="284" spans="1:148" hidden="1">
      <c r="A284" s="83"/>
      <c r="B284" s="119">
        <v>281</v>
      </c>
      <c r="C284" s="115" t="s">
        <v>457</v>
      </c>
      <c r="D284" s="112">
        <f>SUMIF('Planificación 2026-1'!W:W,C284,'Planificación 2026-1'!R:R)</f>
        <v>0</v>
      </c>
      <c r="E284" s="114" t="s">
        <v>173</v>
      </c>
      <c r="F284" s="115" t="s">
        <v>171</v>
      </c>
      <c r="G284" s="115" t="s">
        <v>153</v>
      </c>
      <c r="H284" s="115" t="s">
        <v>122</v>
      </c>
      <c r="I284" s="107" t="str">
        <f>IF(SUM(COUNTIFS('Planificación 2026-1'!F:F,"PRINCIPAL",'Planificación 2026-1'!W:W,C284,'Planificación 2026-1'!H:H,"AF"))&gt;0,"P01"," ")</f>
        <v xml:space="preserve"> </v>
      </c>
      <c r="J284" s="108" t="str">
        <f>IF(SUM(COUNTIFS('Planificación 2026-1'!F:F,"PRINCIPAL",'Planificación 2026-1'!W:W,C284,'Planificación 2026-1'!H:H,"EN"))&gt;0,"P02"," ")</f>
        <v xml:space="preserve"> </v>
      </c>
      <c r="K284" s="108" t="str">
        <f>IF(SUM(COUNTIFS('Planificación 2026-1'!F:F,"PRINCIPAL",'Planificación 2026-1'!W:W,C284,'Planificación 2026-1'!H:H,"IS"))&gt;0,"P03"," ")</f>
        <v xml:space="preserve"> </v>
      </c>
      <c r="L284" s="108" t="str">
        <f>IF(SUM(COUNTIFS('Planificación 2026-1'!F:F,"PRINCIPAL",'Planificación 2026-1'!W:W,C284,'Planificación 2026-1'!H:H,"PS"))&gt;0,"P04"," ")</f>
        <v xml:space="preserve"> </v>
      </c>
      <c r="M284" s="108"/>
      <c r="N284" s="108" t="str">
        <f>IF(SUM(COUNTIFS('Planificación 2026-1'!F:F,"PRINCIPAL",'Planificación 2026-1'!W:W,C284,'Planificación 2026-1'!H:H,"IN"))&gt;0,"P06"," ")</f>
        <v xml:space="preserve"> </v>
      </c>
      <c r="O284" s="108" t="str">
        <f>IF(SUM(COUNTIFS('Planificación 2026-1'!F:F,"PRINCIPAL",'Planificación 2026-1'!W:W,C284,'Planificación 2026-1'!H:H,"CA"))&gt;0,"P07"," ")</f>
        <v xml:space="preserve"> </v>
      </c>
      <c r="P284" s="108" t="str">
        <f>IF(SUM(COUNTIFS('Planificación 2026-1'!F:F,"PRINCIPAL",'Planificación 2026-1'!W:W,C284,'Planificación 2026-1'!H:H,"DE"))&gt;0,"P08"," ")</f>
        <v xml:space="preserve"> </v>
      </c>
      <c r="Q284" s="108" t="str">
        <f>IF(SUM(COUNTIFS('Planificación 2026-1'!F:F,"PRINCIPAL",'Planificación 2026-1'!W:W,C284,'Planificación 2026-1'!H:H,"OB"))&gt;0,"P09"," ")</f>
        <v xml:space="preserve"> </v>
      </c>
      <c r="R284" s="108" t="str">
        <f>IF(SUM(COUNTIFS('Planificación 2026-1'!F:F,"PRINCIPAL",'Planificación 2026-1'!W:W,C284,'Planificación 2026-1'!H:H,"MH"))&gt;0,"P31"," ")</f>
        <v xml:space="preserve"> </v>
      </c>
      <c r="S284" s="108" t="str">
        <f>IF(SUM(COUNTIFS('Planificación 2026-1'!F:F,"PRINCIPAL",'Planificación 2026-1'!W:W,C284,'Planificación 2026-1'!H:H,"IC"))&gt;0,"P32"," ")</f>
        <v xml:space="preserve"> </v>
      </c>
      <c r="T284" s="108" t="str">
        <f>IF(SUM(COUNTIFS('Planificación 2026-1'!F:F,"PRINCIPAL",'Planificación 2026-1'!W:W,C284,'Planificación 2026-1'!H:H,"AR"))&gt;0,"P34"," ")</f>
        <v xml:space="preserve"> </v>
      </c>
      <c r="U284" s="108" t="str">
        <f>IF(SUM(COUNTIFS('Planificación 2026-1'!F:F,"PRINCIPAL",'Planificación 2026-1'!W:W,C284,'Planificación 2026-1'!H:H,"T1"))&gt;0,"P35"," ")</f>
        <v xml:space="preserve"> </v>
      </c>
      <c r="V284" s="108" t="str">
        <f>IF(SUM(COUNTIFS('Planificación 2026-1'!F:F,"PRINCIPAL",'Planificación 2026-1'!W:W,C284,'Planificación 2026-1'!H:H,"T3"))&gt;0,"P36"," ")</f>
        <v xml:space="preserve"> </v>
      </c>
      <c r="W284" s="108" t="str">
        <f>IF(SUM(COUNTIFS('Planificación 2026-1'!F:F,"PRINCIPAL",'Planificación 2026-1'!W:W,C284,'Planificación 2026-1'!H:H,"T2"))&gt;0,"P37"," ")</f>
        <v xml:space="preserve"> </v>
      </c>
      <c r="X284" s="108" t="str">
        <f>IF(SUM(COUNTIFS('Planificación 2026-1'!F:F,"PRINCIPAL",'Planificación 2026-1'!W:W,C284,'Planificación 2026-1'!H:H,"AE"))&gt;0,"P38"," ")</f>
        <v xml:space="preserve"> </v>
      </c>
      <c r="Y284" s="108" t="str">
        <f>IF(SUM(COUNTIFS('Planificación 2026-1'!F:F,"PRINCIPAL",'Planificación 2026-1'!W:W,C284,'Planificación 2026-1'!H:H,"T4"))&gt;0,"P55"," ")</f>
        <v xml:space="preserve"> </v>
      </c>
      <c r="Z284" s="108" t="str">
        <f>IF(SUM(COUNTIFS('Planificación 2026-1'!F:F,"FILIAL",'Planificación 2026-1'!W:W,C284,'Planificación 2026-1'!H:H,"AF"))&gt;0," P01"," ")</f>
        <v xml:space="preserve"> </v>
      </c>
      <c r="AA284" s="108" t="str">
        <f>IF(SUM(COUNTIFS('Planificación 2026-1'!F:F,"FILIAL",'Planificación 2026-1'!W:W,C284,'Planificación 2026-1'!H:H,"EN"))&gt;0,"P02"," ")</f>
        <v xml:space="preserve"> </v>
      </c>
      <c r="AB284" s="108" t="str">
        <f>IF(SUM(COUNTIFS('Planificación 2026-1'!F:F,"FILIAL",'Planificación 2026-1'!W:W,C284,'Planificación 2026-1'!H:H,"IS"))&gt;0,"P03"," ")</f>
        <v xml:space="preserve"> </v>
      </c>
      <c r="AC284" s="108" t="str">
        <f>IF(SUM(COUNTIFS('Planificación 2026-1'!F:F,"FILIAL",'Planificación 2026-1'!W:W,C284,'Planificación 2026-1'!H:H,"PS"))&gt;0,"P04"," ")</f>
        <v xml:space="preserve"> </v>
      </c>
      <c r="AD284" s="108"/>
      <c r="AE284" s="108" t="str">
        <f>IF(SUM(COUNTIFS('Planificación 2026-1'!F:F,"FILIAL",'Planificación 2026-1'!W:W,C284,'Planificación 2026-1'!H:H,"IN"))&gt;0,"P06"," ")</f>
        <v xml:space="preserve"> </v>
      </c>
      <c r="AF284" s="108" t="str">
        <f>IF(SUM(COUNTIFS('Planificación 2026-1'!F:F,"FILIAL",'Planificación 2026-1'!W:W,C284,'Planificación 2026-1'!H:H,"CA"))&gt;0,"P07"," ")</f>
        <v xml:space="preserve"> </v>
      </c>
      <c r="AG284" s="108" t="str">
        <f>IF(SUM(COUNTIFS('Planificación 2026-1'!F:F,"FILIAL",'Planificación 2026-1'!W:W,C284,'Planificación 2026-1'!H:H,"DE"))&gt;0,"P08"," ")</f>
        <v xml:space="preserve"> </v>
      </c>
      <c r="AH284" s="108" t="str">
        <f>IF(SUM(COUNTIFS('Planificación 2026-1'!F:F,"FILIAL",'Planificación 2026-1'!W:W,C284,'Planificación 2026-1'!H:H,"OB"))&gt;0,"P09"," ")</f>
        <v xml:space="preserve"> </v>
      </c>
      <c r="AI284" s="108" t="str">
        <f>IF(SUM(COUNTIFS('Planificación 2026-1'!F:F,"FILIAL",'Planificación 2026-1'!W:W,C284,'Planificación 2026-1'!H:H,"MH"))&gt;0,"P31"," ")</f>
        <v xml:space="preserve"> </v>
      </c>
      <c r="AJ284" s="108" t="str">
        <f>IF(SUM(COUNTIFS('Planificación 2026-1'!F:F,"FILIAL",'Planificación 2026-1'!W:W,C284,'Planificación 2026-1'!H:H,"IC"))&gt;0,"P32"," ")</f>
        <v xml:space="preserve"> </v>
      </c>
      <c r="AK284" s="108" t="str">
        <f>IF(SUM(COUNTIFS('Planificación 2026-1'!F:F,"FILIAL",'Planificación 2026-1'!W:W,C284,'Planificación 2026-1'!H:H,"AR"))&gt;0,"P34"," ")</f>
        <v xml:space="preserve"> </v>
      </c>
      <c r="AL284" s="108" t="str">
        <f>IF(SUM(COUNTIFS('Planificación 2026-1'!F:F,"FILIAL",'Planificación 2026-1'!W:W,C284,'Planificación 2026-1'!H:H,"T1"))&gt;0,"P35"," ")</f>
        <v xml:space="preserve"> </v>
      </c>
      <c r="AM284" s="108" t="str">
        <f>IF(SUM(COUNTIFS('Planificación 2026-1'!F:F,"FILIAL",'Planificación 2026-1'!W:W,C284,'Planificación 2026-1'!H:H,"T3"))&gt;0,"P36"," ")</f>
        <v xml:space="preserve"> </v>
      </c>
      <c r="AN284" s="108" t="str">
        <f>IF(SUM(COUNTIFS('Planificación 2026-1'!F:F,"FILIAL",'Planificación 2026-1'!W:W,C284,'Planificación 2026-1'!H:H,"T2"))&gt;0,"P37"," ")</f>
        <v xml:space="preserve"> </v>
      </c>
      <c r="AO284" s="108" t="str">
        <f>IF(SUM(COUNTIFS('Planificación 2026-1'!F:F,"FILIAL",'Planificación 2026-1'!W:W,C284,'Planificación 2026-1'!H:H,"AE"))&gt;0,"P38"," ")</f>
        <v xml:space="preserve"> </v>
      </c>
      <c r="AP284" s="108" t="str">
        <f>IF(SUM(COUNTIFS('Planificación 2026-1'!F:F,"FILIAL",'Planificación 2026-1'!W:W,C284,'Planificación 2026-1'!H:H,"T4"))&gt;0,"P55"," ")</f>
        <v xml:space="preserve"> </v>
      </c>
      <c r="AQ284" s="108" t="str">
        <f>IF(SUM(COUNTIFS('Planificación 2026-1'!F:F,"SUNAMPE",'Planificación 2026-1'!W:W,C284,'Planificación 2026-1'!H:H,"AF"))&gt;0," P01"," ")</f>
        <v xml:space="preserve"> </v>
      </c>
      <c r="AR284" s="108" t="str">
        <f>IF(SUM(COUNTIFS('Planificación 2026-1'!F:F,"SUNAMPE",'Planificación 2026-1'!W:W,C284,'Planificación 2026-1'!H:H,"EN"))&gt;0,"P02"," ")</f>
        <v xml:space="preserve"> </v>
      </c>
      <c r="AS284" s="108" t="str">
        <f>IF(SUM(COUNTIFS('Planificación 2026-1'!F:F,"SUNAMPE",'Planificación 2026-1'!W:W,C284,'Planificación 2026-1'!H:H,"IS"))&gt;0,"P03"," ")</f>
        <v xml:space="preserve"> </v>
      </c>
      <c r="AT284" s="108" t="str">
        <f>IF(SUM(COUNTIFS('Planificación 2026-1'!F:F,"SUNAMPE",'Planificación 2026-1'!W:W,C284,'Planificación 2026-1'!H:H,"PS"))&gt;0,"P04"," ")</f>
        <v xml:space="preserve"> </v>
      </c>
      <c r="AU284" s="108"/>
      <c r="AV284" s="108" t="str">
        <f>IF(SUM(COUNTIFS('Planificación 2026-1'!F:F,"SUNAMPE",'Planificación 2026-1'!W:W,C284,'Planificación 2026-1'!H:H,"IN"))&gt;0,"P06"," ")</f>
        <v xml:space="preserve"> </v>
      </c>
      <c r="AW284" s="108" t="str">
        <f>IF(SUM(COUNTIFS('Planificación 2026-1'!F:F,"SUNAMPE",'Planificación 2026-1'!W:W,C284,'Planificación 2026-1'!H:H,"CA"))&gt;0,"P07"," ")</f>
        <v xml:space="preserve"> </v>
      </c>
      <c r="AX284" s="108" t="str">
        <f>IF(SUM(COUNTIFS('Planificación 2026-1'!F:F,"SUNAMPE",'Planificación 2026-1'!W:W,C284,'Planificación 2026-1'!H:H,"DE"))&gt;0,"P08"," ")</f>
        <v xml:space="preserve"> </v>
      </c>
      <c r="AY284" s="108" t="str">
        <f>IF(SUM(COUNTIFS('Planificación 2026-1'!F:F,"SUNAMPE",'Planificación 2026-1'!W:W,C284,'Planificación 2026-1'!H:H,"OB"))&gt;0,"P09"," ")</f>
        <v xml:space="preserve"> </v>
      </c>
      <c r="AZ284" s="108" t="str">
        <f>IF(SUM(COUNTIFS('Planificación 2026-1'!F:F,"SUNAMPE",'Planificación 2026-1'!W:W,C284,'Planificación 2026-1'!H:H,"MH"))&gt;0,"P31"," ")</f>
        <v xml:space="preserve"> </v>
      </c>
      <c r="BA284" s="108" t="str">
        <f>IF(SUM(COUNTIFS('Planificación 2026-1'!F:F,"SUNAMPE",'Planificación 2026-1'!W:W,C284,'Planificación 2026-1'!H:H,"IC"))&gt;0,"P32"," ")</f>
        <v xml:space="preserve"> </v>
      </c>
      <c r="BB284" s="108" t="str">
        <f>IF(SUM(COUNTIFS('Planificación 2026-1'!F:F,"SUNAMPE",'Planificación 2026-1'!W:W,C284,'Planificación 2026-1'!H:H,"AR"))&gt;0,"P34"," ")</f>
        <v xml:space="preserve"> </v>
      </c>
      <c r="BC284" s="108" t="str">
        <f>IF(SUM(COUNTIFS('Planificación 2026-1'!F:F,"SUNAMPE",'Planificación 2026-1'!W:W,C284,'Planificación 2026-1'!H:H,"T1"))&gt;0,"P35"," ")</f>
        <v xml:space="preserve"> </v>
      </c>
      <c r="BD284" s="108" t="str">
        <f>IF(SUM(COUNTIFS('Planificación 2026-1'!F:F,"SUNAMPE",'Planificación 2026-1'!W:W,C284,'Planificación 2026-1'!H:H,"T3"))&gt;0,"P36"," ")</f>
        <v xml:space="preserve"> </v>
      </c>
      <c r="BE284" s="108" t="str">
        <f>IF(SUM(COUNTIFS('Planificación 2026-1'!F:F,"SUNAMPE",'Planificación 2026-1'!W:W,C284,'Planificación 2026-1'!H:H,"T2"))&gt;0,"P37"," ")</f>
        <v xml:space="preserve"> </v>
      </c>
      <c r="BF284" s="108" t="str">
        <f>IF(SUM(COUNTIFS('Planificación 2026-1'!F:F,"SUNAMPE",'Planificación 2026-1'!W:W,C284,'Planificación 2026-1'!H:H,"AE"))&gt;0,"P38"," ")</f>
        <v xml:space="preserve"> </v>
      </c>
      <c r="BG284" s="108" t="str">
        <f>IF(SUM(COUNTIFS('Planificación 2026-1'!F:F,"SUNAMPE",'Planificación 2026-1'!W:W,C284,'Planificación 2026-1'!H:H,"T4"))&gt;0,"P55"," ")</f>
        <v xml:space="preserve"> </v>
      </c>
      <c r="BH284" s="108" t="str">
        <f>IF(SUM(COUNTIFS('Planificación 2026-1'!F:F,"HUAURA",'Planificación 2026-1'!W:W,C284,'Planificación 2026-1'!H:H,"AF"))&gt;0," P01"," ")</f>
        <v xml:space="preserve"> </v>
      </c>
      <c r="BI284" s="108" t="str">
        <f>IF(SUM(COUNTIFS('Planificación 2026-1'!F:F,"HUAURA",'Planificación 2026-1'!W:W,C284,'Planificación 2026-1'!H:H,"EN"))&gt;0,"P02"," ")</f>
        <v xml:space="preserve"> </v>
      </c>
      <c r="BJ284" s="108" t="str">
        <f>IF(SUM(COUNTIFS('Planificación 2026-1'!F:F,"HUAURA",'Planificación 2026-1'!W:W,C284,'Planificación 2026-1'!H:H,"IS"))&gt;0,"P03"," ")</f>
        <v xml:space="preserve"> </v>
      </c>
      <c r="BK284" s="108" t="str">
        <f>IF(SUM(COUNTIFS('Planificación 2026-1'!F:F,"HUAURA",'Planificación 2026-1'!W:W,C284,'Planificación 2026-1'!H:H,"PS"))&gt;0,"P04"," ")</f>
        <v xml:space="preserve"> </v>
      </c>
      <c r="BL284" s="108"/>
      <c r="BM284" s="108" t="str">
        <f>IF(SUM(COUNTIFS('Planificación 2026-1'!F:F,"HUAURA",'Planificación 2026-1'!W:W,C284,'Planificación 2026-1'!H:H,"IN"))&gt;0,"P06"," ")</f>
        <v xml:space="preserve"> </v>
      </c>
      <c r="BN284" s="108" t="str">
        <f>IF(SUM(COUNTIFS('Planificación 2026-1'!F:F,"HUAURA",'Planificación 2026-1'!W:W,C284,'Planificación 2026-1'!H:H,"CA"))&gt;0,"P07"," ")</f>
        <v xml:space="preserve"> </v>
      </c>
      <c r="BO284" s="108" t="str">
        <f>IF(SUM(COUNTIFS('Planificación 2026-1'!F:F,"HUAURA",'Planificación 2026-1'!W:W,C284,'Planificación 2026-1'!H:H,"DE"))&gt;0,"P08"," ")</f>
        <v xml:space="preserve"> </v>
      </c>
      <c r="BP284" s="108" t="str">
        <f>IF(SUM(COUNTIFS('Planificación 2026-1'!F:F,"HUAURA",'Planificación 2026-1'!W:W,C284,'Planificación 2026-1'!H:H,"OB"))&gt;0,"P09"," ")</f>
        <v xml:space="preserve"> </v>
      </c>
      <c r="BQ284" s="108" t="str">
        <f>IF(SUM(COUNTIFS('Planificación 2026-1'!F:F,"HUAURA",'Planificación 2026-1'!W:W,C284,'Planificación 2026-1'!H:H,"MH"))&gt;0,"P31"," ")</f>
        <v xml:space="preserve"> </v>
      </c>
      <c r="BR284" s="108" t="str">
        <f>IF(SUM(COUNTIFS('Planificación 2026-1'!F:F,"HUAURA",'Planificación 2026-1'!W:W,C284,'Planificación 2026-1'!H:H,"IC"))&gt;0,"P32"," ")</f>
        <v xml:space="preserve"> </v>
      </c>
      <c r="BS284" s="108" t="str">
        <f>IF(SUM(COUNTIFS('Planificación 2026-1'!F:F,"HUAURA",'Planificación 2026-1'!W:W,C284,'Planificación 2026-1'!H:H,"AR"))&gt;0,"P34"," ")</f>
        <v xml:space="preserve"> </v>
      </c>
      <c r="BT284" s="108" t="str">
        <f>IF(SUM(COUNTIFS('Planificación 2026-1'!F:F,"HUAURA",'Planificación 2026-1'!W:W,C284,'Planificación 2026-1'!H:H,"T1"))&gt;0,"P35"," ")</f>
        <v xml:space="preserve"> </v>
      </c>
      <c r="BU284" s="108" t="str">
        <f>IF(SUM(COUNTIFS('Planificación 2026-1'!F:F,"HUAURA",'Planificación 2026-1'!W:W,C284,'Planificación 2026-1'!H:H,"T3"))&gt;0,"P36"," ")</f>
        <v xml:space="preserve"> </v>
      </c>
      <c r="BV284" s="108" t="str">
        <f>IF(SUM(COUNTIFS('Planificación 2026-1'!F:F,"HUAURA",'Planificación 2026-1'!W:W,C284,'Planificación 2026-1'!H:H,"T2"))&gt;0,"P37"," ")</f>
        <v xml:space="preserve"> </v>
      </c>
      <c r="BW284" s="108" t="str">
        <f>IF(SUM(COUNTIFS('Planificación 2026-1'!F:F,"HUAURA",'Planificación 2026-1'!W:W,C284,'Planificación 2026-1'!H:H,"AE"))&gt;0,"P38"," ")</f>
        <v xml:space="preserve"> </v>
      </c>
      <c r="BX284" s="108" t="str">
        <f>IF(SUM(COUNTIFS('Planificación 2026-1'!F:F,"HUAURA",'Planificación 2026-1'!W:W,C284,'Planificación 2026-1'!H:H,"T4"))&gt;0,"P55"," ")</f>
        <v xml:space="preserve"> </v>
      </c>
      <c r="BY284" s="109">
        <f>SUMIFS('Planificación 2026-1'!R:R,'Planificación 2026-1'!W:W,C284,'Planificación 2026-1'!H:H,"AF",'Planificación 2026-1'!I:I,"&gt;2")</f>
        <v>0</v>
      </c>
      <c r="BZ284" s="109">
        <f>SUMIFS('Planificación 2026-1'!R:R,'Planificación 2026-1'!W:W,C284,'Planificación 2026-1'!H:H,"EN",'Planificación 2026-1'!I:I,"&gt;2")</f>
        <v>0</v>
      </c>
      <c r="CA284" s="109">
        <f>SUMIFS('Planificación 2026-1'!R:R,'Planificación 2026-1'!W:W,C284,'Planificación 2026-1'!H:H,"IS",'Planificación 2026-1'!I:I,"&gt;2")</f>
        <v>0</v>
      </c>
      <c r="CB284" s="109">
        <f>SUMIFS('Planificación 2026-1'!R:R,'Planificación 2026-1'!W:W,C284,'Planificación 2026-1'!H:H,"PS",'Planificación 2026-1'!I:I,"&gt;2")</f>
        <v>0</v>
      </c>
      <c r="CC284" s="109">
        <f>SUMIFS('Planificación 2026-1'!R:R,'Planificación 2026-1'!W:W,C284,'Planificación 2026-1'!H:H,"IN",'Planificación 2026-1'!I:I,"&gt;2")</f>
        <v>0</v>
      </c>
      <c r="CD284" s="109">
        <f>SUMIFS('Planificación 2026-1'!R:R,'Planificación 2026-1'!W:W,C284,'Planificación 2026-1'!H:H,"CA",'Planificación 2026-1'!I:I,"&gt;2")</f>
        <v>0</v>
      </c>
      <c r="CE284" s="109">
        <f>SUMIFS('Planificación 2026-1'!R:R,'Planificación 2026-1'!W:W,C284,'Planificación 2026-1'!H:H,"DE",'Planificación 2026-1'!I:I,"&gt;2")</f>
        <v>0</v>
      </c>
      <c r="CF284" s="109">
        <f>SUMIFS('Planificación 2026-1'!R:R,'Planificación 2026-1'!W:W,C284,'Planificación 2026-1'!H:H,"OB",'Planificación 2026-1'!I:I,"&gt;2")</f>
        <v>0</v>
      </c>
      <c r="CG284" s="109">
        <f>SUMIFS('Planificación 2026-1'!R:R,'Planificación 2026-1'!W:W,C284,'Planificación 2026-1'!H:H,"MH",'Planificación 2026-1'!I:I,"&gt;2")</f>
        <v>0</v>
      </c>
      <c r="CH284" s="109">
        <f>SUMIFS('Planificación 2026-1'!R:R,'Planificación 2026-1'!W:W,C284,'Planificación 2026-1'!H:H,"IC",'Planificación 2026-1'!I:I,"&gt;2")</f>
        <v>0</v>
      </c>
      <c r="CI284" s="109">
        <f>SUMIFS('Planificación 2026-1'!R:R,'Planificación 2026-1'!W:W,C284,'Planificación 2026-1'!H:H,"AR",'Planificación 2026-1'!I:I,"&gt;2")</f>
        <v>0</v>
      </c>
      <c r="CJ284" s="109">
        <f>SUMIFS('Planificación 2026-1'!R:R,'Planificación 2026-1'!W:W,C284,'Planificación 2026-1'!H:H,"T1",'Planificación 2026-1'!I:I,"&gt;2")</f>
        <v>0</v>
      </c>
      <c r="CK284" s="109">
        <f>SUMIFS('Planificación 2026-1'!R:R,'Planificación 2026-1'!W:W,C284,'Planificación 2026-1'!H:H,"T3",'Planificación 2026-1'!I:I,"&gt;2")</f>
        <v>0</v>
      </c>
      <c r="CL284" s="109">
        <f>SUMIFS('Planificación 2026-1'!R:R,'Planificación 2026-1'!W:W,C284,'Planificación 2026-1'!H:H,"T2",'Planificación 2026-1'!I:I,"&gt;2")</f>
        <v>0</v>
      </c>
      <c r="CM284" s="109">
        <f>SUMIFS('Planificación 2026-1'!R:R,'Planificación 2026-1'!W:W,C284,'Planificación 2026-1'!H:H,"AE",'Planificación 2026-1'!I:I,"&gt;2")</f>
        <v>0</v>
      </c>
      <c r="CN284" s="109">
        <f>SUMIFS('Planificación 2026-1'!R:R,'Planificación 2026-1'!W:W,C284,'Planificación 2026-1'!H:H,"T4",'Planificación 2026-1'!I:I,"&gt;2")</f>
        <v>0</v>
      </c>
      <c r="CO284" s="109">
        <f>SUMIFS('Planificación 2026-1'!R:R,'Planificación 2026-1'!W:W,C284,'Planificación 2026-1'!H:H,"AF",'Planificación 2026-1'!I:I,"&lt;3")</f>
        <v>0</v>
      </c>
      <c r="CP284" s="109">
        <f>SUMIFS('Planificación 2026-1'!R:R,'Planificación 2026-1'!W:W,C284,'Planificación 2026-1'!H:H,"EN",'Planificación 2026-1'!I:I,"&lt;3")</f>
        <v>0</v>
      </c>
      <c r="CQ284" s="109">
        <f>SUMIFS('Planificación 2026-1'!R:R,'Planificación 2026-1'!W:W,C284,'Planificación 2026-1'!H:H,"IS",'Planificación 2026-1'!I:I,"&lt;3")</f>
        <v>0</v>
      </c>
      <c r="CR284" s="109">
        <f>SUMIFS('Planificación 2026-1'!R:R,'Planificación 2026-1'!W:W,C284,'Planificación 2026-1'!H:H,"PS",'Planificación 2026-1'!I:I,"&lt;3")</f>
        <v>0</v>
      </c>
      <c r="CS284" s="109">
        <f>SUMIFS('Planificación 2026-1'!R:R,'Planificación 2026-1'!W:W,C284,'Planificación 2026-1'!H:H,"IN",'Planificación 2026-1'!I:I,"&lt;3")</f>
        <v>0</v>
      </c>
      <c r="CT284" s="109">
        <f>SUMIFS('Planificación 2026-1'!R:R,'Planificación 2026-1'!W:W,C284,'Planificación 2026-1'!H:H,"CA",'Planificación 2026-1'!I:I,"&lt;3")</f>
        <v>0</v>
      </c>
      <c r="CU284" s="109">
        <f>SUMIFS('Planificación 2026-1'!R:R,'Planificación 2026-1'!W:W,C284,'Planificación 2026-1'!H:H,"DE",'Planificación 2026-1'!I:I,"&lt;3")</f>
        <v>0</v>
      </c>
      <c r="CV284" s="109">
        <f>SUMIFS('Planificación 2026-1'!R:R,'Planificación 2026-1'!W:W,C284,'Planificación 2026-1'!H:H,"OB",'Planificación 2026-1'!I:I,"&lt;3")</f>
        <v>0</v>
      </c>
      <c r="CW284" s="109">
        <f>SUMIFS('Planificación 2026-1'!R:R,'Planificación 2026-1'!W:W,C284,'Planificación 2026-1'!H:H,"MH",'Planificación 2026-1'!I:I,"&lt;3")</f>
        <v>0</v>
      </c>
      <c r="CX284" s="109">
        <f>SUMIFS('Planificación 2026-1'!R:R,'Planificación 2026-1'!W:W,C284,'Planificación 2026-1'!H:H,"IC",'Planificación 2026-1'!I:I,"&lt;3")</f>
        <v>0</v>
      </c>
      <c r="CY284" s="109">
        <f>SUMIFS('Planificación 2026-1'!R:R,'Planificación 2026-1'!W:W,C284,'Planificación 2026-1'!H:H,"AR",'Planificación 2026-1'!I:I,"&lt;3")</f>
        <v>0</v>
      </c>
      <c r="CZ284" s="109">
        <f>SUMIFS('Planificación 2026-1'!R:R,'Planificación 2026-1'!W:W,C284,'Planificación 2026-1'!H:H,"T1",'Planificación 2026-1'!I:I,"&lt;3")</f>
        <v>0</v>
      </c>
      <c r="DA284" s="109">
        <f>SUMIFS('Planificación 2026-1'!R:R,'Planificación 2026-1'!W:W,C284,'Planificación 2026-1'!H:H,"T3",'Planificación 2026-1'!I:I,"&lt;3")</f>
        <v>0</v>
      </c>
      <c r="DB284" s="109">
        <f>SUMIFS('Planificación 2026-1'!R:R,'Planificación 2026-1'!W:W,C284,'Planificación 2026-1'!H:H,"T2",'Planificación 2026-1'!I:I,"&lt;3")</f>
        <v>0</v>
      </c>
      <c r="DC284" s="109">
        <f>SUMIFS('Planificación 2026-1'!R:R,'Planificación 2026-1'!W:W,C284,'Planificación 2026-1'!H:H,"AE",'Planificación 2026-1'!I:I,"&lt;3")</f>
        <v>0</v>
      </c>
      <c r="DD284" s="109">
        <f>SUMIFS('Planificación 2026-1'!R:R,'Planificación 2026-1'!W:W,C284,'Planificación 2026-1'!H:H,"T4",'Planificación 2026-1'!I:I,"&lt;3")</f>
        <v>0</v>
      </c>
      <c r="DE284" s="108" t="str">
        <f t="shared" si="45"/>
        <v/>
      </c>
      <c r="DF284" s="41">
        <f>IF(C284="","",SUMIFS('Planificación 2026-1'!R:R,'Planificación 2026-1'!W:W,C284,'Planificación 2026-1'!F:F,"PRINCIPAL",'Planificación 2026-1'!X:X,"VIRTUAL"))</f>
        <v>0</v>
      </c>
      <c r="DG284" s="41">
        <f>IF(C284="","",SUMIFS('Planificación 2026-1'!R:R,'Planificación 2026-1'!W:W,C284,'Planificación 2026-1'!F:F,"PRINCIPAL",'Planificación 2026-1'!X:X,"PRESENCIAL"))</f>
        <v>0</v>
      </c>
      <c r="DH284" s="41">
        <f>IF(C284="","",SUMIFS('Planificación 2026-1'!R:R,'Planificación 2026-1'!W:W,C284,'Planificación 2026-1'!F:F,"PRINCIPAL",'Planificación 2026-1'!X:X,"HIBRIDO PRESENCIAL"))</f>
        <v>0</v>
      </c>
      <c r="DI284" s="108" t="str">
        <f t="shared" si="46"/>
        <v/>
      </c>
      <c r="DJ284" s="108">
        <f>IF(C284="","",SUMIFS('Planificación 2026-1'!R:R,'Planificación 2026-1'!W:W,C284,'Planificación 2026-1'!F:F,"FILIAL",'Planificación 2026-1'!X:X,"VIRTUAL"))</f>
        <v>0</v>
      </c>
      <c r="DK284" s="110">
        <f>IF(C284="","",SUMIFS('Planificación 2026-1'!R:R,'Planificación 2026-1'!W:W,C284,'Planificación 2026-1'!F:F,"FILIAL",'Planificación 2026-1'!X:X,"PRESENCIAL"))</f>
        <v>0</v>
      </c>
      <c r="DL284" s="61">
        <f>IF(C284="","",SUMIFS('Planificación 2026-1'!R:R,'Planificación 2026-1'!W:W,C284,'Planificación 2026-1'!F:F,"FILIAL",'Planificación 2026-1'!X:X,"HIBRIDO PRESENCIAL"))</f>
        <v>0</v>
      </c>
      <c r="DM284" s="111" t="str">
        <f t="shared" si="47"/>
        <v/>
      </c>
      <c r="DN284" s="108">
        <f>IF(C284="","",SUMIFS('Planificación 2026-1'!R:R,'Planificación 2026-1'!W:W,C284,'Planificación 2026-1'!F:F,"SUNAMPE",'Planificación 2026-1'!X:X,"VIRTUAL"))</f>
        <v>0</v>
      </c>
      <c r="DO284" s="61">
        <f>IF(C284="","",SUMIFS('Planificación 2026-1'!R:R,'Planificación 2026-1'!W:W,C284,'Planificación 2026-1'!F:F,"SUNAMPE",'Planificación 2026-1'!X:X,"PRESENCIAL"))</f>
        <v>0</v>
      </c>
      <c r="DP284" s="111" t="str">
        <f t="shared" si="48"/>
        <v/>
      </c>
      <c r="DQ284" s="108">
        <f>IF(C284="","",SUMIFS('Planificación 2026-1'!R:R,'Planificación 2026-1'!W:W,C284,'Planificación 2026-1'!F:F,"HUAURA",'Planificación 2026-1'!X:X,"VIRTUAL"))</f>
        <v>0</v>
      </c>
      <c r="DR284" s="61">
        <f>IF(C284="","",SUMIFS('Planificación 2026-1'!R:R,'Planificación 2026-1'!W:W,C284,'Planificación 2026-1'!F:F,"HUAURA",'Planificación 2026-1'!X:X,"PRESENCIAL"))</f>
        <v>0</v>
      </c>
      <c r="DS284" s="76">
        <f>SUMIFS('Planificación 2026-1'!R:R,'Planificación 2026-1'!W:W,C284,'Planificación 2026-1'!F:F,"PRINCIPAL",'Planificación 2026-1'!X:X,"VIRTUAL",'Planificación 2026-1'!I:I,"&gt;2")</f>
        <v>0</v>
      </c>
      <c r="DT284" s="76">
        <f>SUMIFS('Planificación 2026-1'!R:R,'Planificación 2026-1'!W:W,C284,'Planificación 2026-1'!F:F,"PRINCIPAL",'Planificación 2026-1'!X:X,"&lt;&gt;VIRTUAL",'Planificación 2026-1'!I:I,"&gt;2")</f>
        <v>0</v>
      </c>
      <c r="DU284" s="76">
        <f>SUMIFS('Planificación 2026-1'!R:R,'Planificación 2026-1'!W:W,C284,'Planificación 2026-1'!F:F,"SUNAMPE",'Planificación 2026-1'!X:X,"VIRTUAL",'Planificación 2026-1'!I:I,"&gt;2")</f>
        <v>0</v>
      </c>
      <c r="DV284" s="76">
        <f>SUMIFS('Planificación 2026-1'!R:R,'Planificación 2026-1'!W:W,C284,'Planificación 2026-1'!F:F,"SUNAMPE",'Planificación 2026-1'!X:X,"&lt;&gt;VIRTUAL",'Planificación 2026-1'!I:I,"&gt;2")</f>
        <v>0</v>
      </c>
      <c r="DW284" s="76">
        <f>SUMIFS('Planificación 2026-1'!R:R,'Planificación 2026-1'!W:W,C284,'Planificación 2026-1'!F:F,"FILIAL",'Planificación 2026-1'!X:X,"VIRTUAL",'Planificación 2026-1'!I:I,"&gt;2")</f>
        <v>0</v>
      </c>
      <c r="DX284" s="76">
        <f>SUMIFS('Planificación 2026-1'!R:R,'Planificación 2026-1'!W:W,C284,'Planificación 2026-1'!F:F,"FILIAL",'Planificación 2026-1'!X:X,"&lt;&gt;VIRTUAL",'Planificación 2026-1'!I:I,"&gt;2")</f>
        <v>0</v>
      </c>
      <c r="DY284" s="76">
        <f>SUMIFS('Planificación 2026-1'!R:R,'Planificación 2026-1'!W:W,C284,'Planificación 2026-1'!F:F,"PORUMA",'Planificación 2026-1'!X:X,"VIRTUAL",'Planificación 2026-1'!I:I,"&gt;2")</f>
        <v>0</v>
      </c>
      <c r="DZ284" s="76">
        <f>SUMIFS('Planificación 2026-1'!R:R,'Planificación 2026-1'!W:W,C284,'Planificación 2026-1'!F:F,"PORUMA",'Planificación 2026-1'!X:X,"&lt;&gt;VIRTUAL",'Planificación 2026-1'!I:I,"&gt;2")</f>
        <v>0</v>
      </c>
      <c r="EA284" s="76">
        <f>SUMIFS('Planificación 2026-1'!R:R,'Planificación 2026-1'!W:W,C284,'Planificación 2026-1'!F:F,"HUAURA",'Planificación 2026-1'!X:X,"VIRTUAL",'Planificación 2026-1'!I:I,"&gt;2")</f>
        <v>0</v>
      </c>
      <c r="EB284" s="76">
        <f>SUMIFS('Planificación 2026-1'!R:R,'Planificación 2026-1'!W:W,C284,'Planificación 2026-1'!F:F,"HUAURA",'Planificación 2026-1'!X:X,"&lt;&gt;VIRTUAL",'Planificación 2026-1'!I:I,"&gt;2")</f>
        <v>0</v>
      </c>
      <c r="EC284" s="76">
        <f>SUMIFS('Planificación 2026-1'!R:R,'Planificación 2026-1'!W:W,C284,'Planificación 2026-1'!F:F,"PRINCIPAL",'Planificación 2026-1'!X:X,"VIRTUAL",'Planificación 2026-1'!I:I,"&lt;3")</f>
        <v>0</v>
      </c>
      <c r="ED284" s="76">
        <f>SUMIFS('Planificación 2026-1'!R:R,'Planificación 2026-1'!W:W,C284,'Planificación 2026-1'!F:F,"PRINCIPAL",'Planificación 2026-1'!X:X,"&lt;&gt;VIRTUAL",'Planificación 2026-1'!I:I,"&lt;3")</f>
        <v>0</v>
      </c>
      <c r="EE284" s="76">
        <f>SUMIFS('Planificación 2026-1'!R:R,'Planificación 2026-1'!W:W,C284,'Planificación 2026-1'!F:F,"SUNAMPE",'Planificación 2026-1'!X:X,"VIRTUAL",'Planificación 2026-1'!I:I,"&lt;3")</f>
        <v>0</v>
      </c>
      <c r="EF284" s="76">
        <f>SUMIFS('Planificación 2026-1'!R:R,'Planificación 2026-1'!W:W,C284,'Planificación 2026-1'!F:F,"SUNAMPE",'Planificación 2026-1'!X:X,"&lt;&gt;VIRTUAL",'Planificación 2026-1'!I:I,"&lt;3")</f>
        <v>0</v>
      </c>
      <c r="EG284" s="76">
        <f>SUMIFS('Planificación 2026-1'!R:R,'Planificación 2026-1'!W:W,C284,'Planificación 2026-1'!F:F,"FILIAL",'Planificación 2026-1'!X:X,"VIRTUAL",'Planificación 2026-1'!I:I,"&lt;3")</f>
        <v>0</v>
      </c>
      <c r="EH284" s="76">
        <f>SUMIFS('Planificación 2026-1'!R:R,'Planificación 2026-1'!W:W,C284,'Planificación 2026-1'!F:F,"FILIAL",'Planificación 2026-1'!X:X,"&lt;&gt;VIRTUAL",'Planificación 2026-1'!I:I,"&lt;3")</f>
        <v>0</v>
      </c>
      <c r="EI284" s="76">
        <f>SUMIFS('Planificación 2026-1'!R:R,'Planificación 2026-1'!W:W,C284,'Planificación 2026-1'!F:F,"PORUMA",'Planificación 2026-1'!X:X,"VIRTUAL",'Planificación 2026-1'!I:I,"&lt;3")</f>
        <v>0</v>
      </c>
      <c r="EJ284" s="76">
        <f>SUMIFS('Planificación 2026-1'!R:R,'Planificación 2026-1'!W:W,C284,'Planificación 2026-1'!F:F,"PORUMA",'Planificación 2026-1'!X:X,"&lt;&gt;VIRTUAL",'Planificación 2026-1'!I:I,"&lt;3")</f>
        <v>0</v>
      </c>
      <c r="EK284" s="76">
        <f>SUMIFS('Planificación 2026-1'!R:R,'Planificación 2026-1'!W:W,C284,'Planificación 2026-1'!F:F,"HUAURA",'Planificación 2026-1'!X:X,"VIRTUAL",'Planificación 2026-1'!I:I,"&lt;3")</f>
        <v>0</v>
      </c>
      <c r="EL284" s="76">
        <f>SUMIFS('Planificación 2026-1'!R:R,'Planificación 2026-1'!W:W,C284,'Planificación 2026-1'!F:F,"HUAURA",'Planificación 2026-1'!X:X,"&lt;&gt;VIRTUAL",'Planificación 2026-1'!I:I,"&lt;3")</f>
        <v>0</v>
      </c>
      <c r="EM284" s="76"/>
      <c r="EN284" s="76">
        <f t="shared" si="41"/>
        <v>0</v>
      </c>
      <c r="EO284" s="76">
        <f t="shared" si="42"/>
        <v>0</v>
      </c>
      <c r="EP284" s="76" t="b">
        <f t="shared" si="43"/>
        <v>1</v>
      </c>
      <c r="EQ284" s="76" t="str">
        <f t="shared" si="44"/>
        <v/>
      </c>
      <c r="ER284" s="76" t="str">
        <f t="shared" si="49"/>
        <v>PRESENCIAL</v>
      </c>
    </row>
    <row r="285" spans="1:148" hidden="1">
      <c r="A285" s="83"/>
      <c r="B285" s="119">
        <v>282</v>
      </c>
      <c r="C285" s="115" t="s">
        <v>458</v>
      </c>
      <c r="D285" s="112">
        <f>SUMIF('Planificación 2026-1'!W:W,C285,'Planificación 2026-1'!R:R)</f>
        <v>33</v>
      </c>
      <c r="E285" s="114" t="s">
        <v>173</v>
      </c>
      <c r="F285" s="115" t="s">
        <v>171</v>
      </c>
      <c r="G285" s="115" t="s">
        <v>153</v>
      </c>
      <c r="H285" s="115" t="s">
        <v>123</v>
      </c>
      <c r="I285" s="107" t="str">
        <f>IF(SUM(COUNTIFS('Planificación 2026-1'!F:F,"PRINCIPAL",'Planificación 2026-1'!W:W,C285,'Planificación 2026-1'!H:H,"AF"))&gt;0,"P01"," ")</f>
        <v xml:space="preserve"> </v>
      </c>
      <c r="J285" s="108" t="str">
        <f>IF(SUM(COUNTIFS('Planificación 2026-1'!F:F,"PRINCIPAL",'Planificación 2026-1'!W:W,C285,'Planificación 2026-1'!H:H,"EN"))&gt;0,"P02"," ")</f>
        <v xml:space="preserve"> </v>
      </c>
      <c r="K285" s="108" t="str">
        <f>IF(SUM(COUNTIFS('Planificación 2026-1'!F:F,"PRINCIPAL",'Planificación 2026-1'!W:W,C285,'Planificación 2026-1'!H:H,"IS"))&gt;0,"P03"," ")</f>
        <v>P03</v>
      </c>
      <c r="L285" s="108" t="str">
        <f>IF(SUM(COUNTIFS('Planificación 2026-1'!F:F,"PRINCIPAL",'Planificación 2026-1'!W:W,C285,'Planificación 2026-1'!H:H,"PS"))&gt;0,"P04"," ")</f>
        <v xml:space="preserve"> </v>
      </c>
      <c r="M285" s="108"/>
      <c r="N285" s="108" t="str">
        <f>IF(SUM(COUNTIFS('Planificación 2026-1'!F:F,"PRINCIPAL",'Planificación 2026-1'!W:W,C285,'Planificación 2026-1'!H:H,"IN"))&gt;0,"P06"," ")</f>
        <v xml:space="preserve"> </v>
      </c>
      <c r="O285" s="108" t="str">
        <f>IF(SUM(COUNTIFS('Planificación 2026-1'!F:F,"PRINCIPAL",'Planificación 2026-1'!W:W,C285,'Planificación 2026-1'!H:H,"CA"))&gt;0,"P07"," ")</f>
        <v xml:space="preserve"> </v>
      </c>
      <c r="P285" s="108" t="str">
        <f>IF(SUM(COUNTIFS('Planificación 2026-1'!F:F,"PRINCIPAL",'Planificación 2026-1'!W:W,C285,'Planificación 2026-1'!H:H,"DE"))&gt;0,"P08"," ")</f>
        <v xml:space="preserve"> </v>
      </c>
      <c r="Q285" s="108" t="str">
        <f>IF(SUM(COUNTIFS('Planificación 2026-1'!F:F,"PRINCIPAL",'Planificación 2026-1'!W:W,C285,'Planificación 2026-1'!H:H,"OB"))&gt;0,"P09"," ")</f>
        <v xml:space="preserve"> </v>
      </c>
      <c r="R285" s="108" t="str">
        <f>IF(SUM(COUNTIFS('Planificación 2026-1'!F:F,"PRINCIPAL",'Planificación 2026-1'!W:W,C285,'Planificación 2026-1'!H:H,"MH"))&gt;0,"P31"," ")</f>
        <v xml:space="preserve"> </v>
      </c>
      <c r="S285" s="108" t="str">
        <f>IF(SUM(COUNTIFS('Planificación 2026-1'!F:F,"PRINCIPAL",'Planificación 2026-1'!W:W,C285,'Planificación 2026-1'!H:H,"IC"))&gt;0,"P32"," ")</f>
        <v xml:space="preserve"> </v>
      </c>
      <c r="T285" s="108" t="str">
        <f>IF(SUM(COUNTIFS('Planificación 2026-1'!F:F,"PRINCIPAL",'Planificación 2026-1'!W:W,C285,'Planificación 2026-1'!H:H,"AR"))&gt;0,"P34"," ")</f>
        <v>P34</v>
      </c>
      <c r="U285" s="108" t="str">
        <f>IF(SUM(COUNTIFS('Planificación 2026-1'!F:F,"PRINCIPAL",'Planificación 2026-1'!W:W,C285,'Planificación 2026-1'!H:H,"T1"))&gt;0,"P35"," ")</f>
        <v xml:space="preserve"> </v>
      </c>
      <c r="V285" s="108" t="str">
        <f>IF(SUM(COUNTIFS('Planificación 2026-1'!F:F,"PRINCIPAL",'Planificación 2026-1'!W:W,C285,'Planificación 2026-1'!H:H,"T3"))&gt;0,"P36"," ")</f>
        <v xml:space="preserve"> </v>
      </c>
      <c r="W285" s="108" t="str">
        <f>IF(SUM(COUNTIFS('Planificación 2026-1'!F:F,"PRINCIPAL",'Planificación 2026-1'!W:W,C285,'Planificación 2026-1'!H:H,"T2"))&gt;0,"P37"," ")</f>
        <v xml:space="preserve"> </v>
      </c>
      <c r="X285" s="108" t="str">
        <f>IF(SUM(COUNTIFS('Planificación 2026-1'!F:F,"PRINCIPAL",'Planificación 2026-1'!W:W,C285,'Planificación 2026-1'!H:H,"AE"))&gt;0,"P38"," ")</f>
        <v xml:space="preserve"> </v>
      </c>
      <c r="Y285" s="108" t="str">
        <f>IF(SUM(COUNTIFS('Planificación 2026-1'!F:F,"PRINCIPAL",'Planificación 2026-1'!W:W,C285,'Planificación 2026-1'!H:H,"T4"))&gt;0,"P55"," ")</f>
        <v xml:space="preserve"> </v>
      </c>
      <c r="Z285" s="108" t="str">
        <f>IF(SUM(COUNTIFS('Planificación 2026-1'!F:F,"FILIAL",'Planificación 2026-1'!W:W,C285,'Planificación 2026-1'!H:H,"AF"))&gt;0," P01"," ")</f>
        <v xml:space="preserve"> </v>
      </c>
      <c r="AA285" s="108" t="str">
        <f>IF(SUM(COUNTIFS('Planificación 2026-1'!F:F,"FILIAL",'Planificación 2026-1'!W:W,C285,'Planificación 2026-1'!H:H,"EN"))&gt;0,"P02"," ")</f>
        <v xml:space="preserve"> </v>
      </c>
      <c r="AB285" s="108" t="str">
        <f>IF(SUM(COUNTIFS('Planificación 2026-1'!F:F,"FILIAL",'Planificación 2026-1'!W:W,C285,'Planificación 2026-1'!H:H,"IS"))&gt;0,"P03"," ")</f>
        <v xml:space="preserve"> </v>
      </c>
      <c r="AC285" s="108" t="str">
        <f>IF(SUM(COUNTIFS('Planificación 2026-1'!F:F,"FILIAL",'Planificación 2026-1'!W:W,C285,'Planificación 2026-1'!H:H,"PS"))&gt;0,"P04"," ")</f>
        <v xml:space="preserve"> </v>
      </c>
      <c r="AD285" s="108"/>
      <c r="AE285" s="108" t="str">
        <f>IF(SUM(COUNTIFS('Planificación 2026-1'!F:F,"FILIAL",'Planificación 2026-1'!W:W,C285,'Planificación 2026-1'!H:H,"IN"))&gt;0,"P06"," ")</f>
        <v xml:space="preserve"> </v>
      </c>
      <c r="AF285" s="108" t="str">
        <f>IF(SUM(COUNTIFS('Planificación 2026-1'!F:F,"FILIAL",'Planificación 2026-1'!W:W,C285,'Planificación 2026-1'!H:H,"CA"))&gt;0,"P07"," ")</f>
        <v xml:space="preserve"> </v>
      </c>
      <c r="AG285" s="108" t="str">
        <f>IF(SUM(COUNTIFS('Planificación 2026-1'!F:F,"FILIAL",'Planificación 2026-1'!W:W,C285,'Planificación 2026-1'!H:H,"DE"))&gt;0,"P08"," ")</f>
        <v xml:space="preserve"> </v>
      </c>
      <c r="AH285" s="108" t="str">
        <f>IF(SUM(COUNTIFS('Planificación 2026-1'!F:F,"FILIAL",'Planificación 2026-1'!W:W,C285,'Planificación 2026-1'!H:H,"OB"))&gt;0,"P09"," ")</f>
        <v xml:space="preserve"> </v>
      </c>
      <c r="AI285" s="108" t="str">
        <f>IF(SUM(COUNTIFS('Planificación 2026-1'!F:F,"FILIAL",'Planificación 2026-1'!W:W,C285,'Planificación 2026-1'!H:H,"MH"))&gt;0,"P31"," ")</f>
        <v xml:space="preserve"> </v>
      </c>
      <c r="AJ285" s="108" t="str">
        <f>IF(SUM(COUNTIFS('Planificación 2026-1'!F:F,"FILIAL",'Planificación 2026-1'!W:W,C285,'Planificación 2026-1'!H:H,"IC"))&gt;0,"P32"," ")</f>
        <v xml:space="preserve"> </v>
      </c>
      <c r="AK285" s="108" t="str">
        <f>IF(SUM(COUNTIFS('Planificación 2026-1'!F:F,"FILIAL",'Planificación 2026-1'!W:W,C285,'Planificación 2026-1'!H:H,"AR"))&gt;0,"P34"," ")</f>
        <v xml:space="preserve"> </v>
      </c>
      <c r="AL285" s="108" t="str">
        <f>IF(SUM(COUNTIFS('Planificación 2026-1'!F:F,"FILIAL",'Planificación 2026-1'!W:W,C285,'Planificación 2026-1'!H:H,"T1"))&gt;0,"P35"," ")</f>
        <v xml:space="preserve"> </v>
      </c>
      <c r="AM285" s="108" t="str">
        <f>IF(SUM(COUNTIFS('Planificación 2026-1'!F:F,"FILIAL",'Planificación 2026-1'!W:W,C285,'Planificación 2026-1'!H:H,"T3"))&gt;0,"P36"," ")</f>
        <v xml:space="preserve"> </v>
      </c>
      <c r="AN285" s="108" t="str">
        <f>IF(SUM(COUNTIFS('Planificación 2026-1'!F:F,"FILIAL",'Planificación 2026-1'!W:W,C285,'Planificación 2026-1'!H:H,"T2"))&gt;0,"P37"," ")</f>
        <v xml:space="preserve"> </v>
      </c>
      <c r="AO285" s="108" t="str">
        <f>IF(SUM(COUNTIFS('Planificación 2026-1'!F:F,"FILIAL",'Planificación 2026-1'!W:W,C285,'Planificación 2026-1'!H:H,"AE"))&gt;0,"P38"," ")</f>
        <v xml:space="preserve"> </v>
      </c>
      <c r="AP285" s="108" t="str">
        <f>IF(SUM(COUNTIFS('Planificación 2026-1'!F:F,"FILIAL",'Planificación 2026-1'!W:W,C285,'Planificación 2026-1'!H:H,"T4"))&gt;0,"P55"," ")</f>
        <v xml:space="preserve"> </v>
      </c>
      <c r="AQ285" s="108" t="str">
        <f>IF(SUM(COUNTIFS('Planificación 2026-1'!F:F,"SUNAMPE",'Planificación 2026-1'!W:W,C285,'Planificación 2026-1'!H:H,"AF"))&gt;0," P01"," ")</f>
        <v xml:space="preserve"> </v>
      </c>
      <c r="AR285" s="108" t="str">
        <f>IF(SUM(COUNTIFS('Planificación 2026-1'!F:F,"SUNAMPE",'Planificación 2026-1'!W:W,C285,'Planificación 2026-1'!H:H,"EN"))&gt;0,"P02"," ")</f>
        <v xml:space="preserve"> </v>
      </c>
      <c r="AS285" s="108" t="str">
        <f>IF(SUM(COUNTIFS('Planificación 2026-1'!F:F,"SUNAMPE",'Planificación 2026-1'!W:W,C285,'Planificación 2026-1'!H:H,"IS"))&gt;0,"P03"," ")</f>
        <v xml:space="preserve"> </v>
      </c>
      <c r="AT285" s="108" t="str">
        <f>IF(SUM(COUNTIFS('Planificación 2026-1'!F:F,"SUNAMPE",'Planificación 2026-1'!W:W,C285,'Planificación 2026-1'!H:H,"PS"))&gt;0,"P04"," ")</f>
        <v xml:space="preserve"> </v>
      </c>
      <c r="AU285" s="108"/>
      <c r="AV285" s="108" t="str">
        <f>IF(SUM(COUNTIFS('Planificación 2026-1'!F:F,"SUNAMPE",'Planificación 2026-1'!W:W,C285,'Planificación 2026-1'!H:H,"IN"))&gt;0,"P06"," ")</f>
        <v xml:space="preserve"> </v>
      </c>
      <c r="AW285" s="108" t="str">
        <f>IF(SUM(COUNTIFS('Planificación 2026-1'!F:F,"SUNAMPE",'Planificación 2026-1'!W:W,C285,'Planificación 2026-1'!H:H,"CA"))&gt;0,"P07"," ")</f>
        <v xml:space="preserve"> </v>
      </c>
      <c r="AX285" s="108" t="str">
        <f>IF(SUM(COUNTIFS('Planificación 2026-1'!F:F,"SUNAMPE",'Planificación 2026-1'!W:W,C285,'Planificación 2026-1'!H:H,"DE"))&gt;0,"P08"," ")</f>
        <v xml:space="preserve"> </v>
      </c>
      <c r="AY285" s="108" t="str">
        <f>IF(SUM(COUNTIFS('Planificación 2026-1'!F:F,"SUNAMPE",'Planificación 2026-1'!W:W,C285,'Planificación 2026-1'!H:H,"OB"))&gt;0,"P09"," ")</f>
        <v xml:space="preserve"> </v>
      </c>
      <c r="AZ285" s="108" t="str">
        <f>IF(SUM(COUNTIFS('Planificación 2026-1'!F:F,"SUNAMPE",'Planificación 2026-1'!W:W,C285,'Planificación 2026-1'!H:H,"MH"))&gt;0,"P31"," ")</f>
        <v xml:space="preserve"> </v>
      </c>
      <c r="BA285" s="108" t="str">
        <f>IF(SUM(COUNTIFS('Planificación 2026-1'!F:F,"SUNAMPE",'Planificación 2026-1'!W:W,C285,'Planificación 2026-1'!H:H,"IC"))&gt;0,"P32"," ")</f>
        <v xml:space="preserve"> </v>
      </c>
      <c r="BB285" s="108" t="str">
        <f>IF(SUM(COUNTIFS('Planificación 2026-1'!F:F,"SUNAMPE",'Planificación 2026-1'!W:W,C285,'Planificación 2026-1'!H:H,"AR"))&gt;0,"P34"," ")</f>
        <v xml:space="preserve"> </v>
      </c>
      <c r="BC285" s="108" t="str">
        <f>IF(SUM(COUNTIFS('Planificación 2026-1'!F:F,"SUNAMPE",'Planificación 2026-1'!W:W,C285,'Planificación 2026-1'!H:H,"T1"))&gt;0,"P35"," ")</f>
        <v xml:space="preserve"> </v>
      </c>
      <c r="BD285" s="108" t="str">
        <f>IF(SUM(COUNTIFS('Planificación 2026-1'!F:F,"SUNAMPE",'Planificación 2026-1'!W:W,C285,'Planificación 2026-1'!H:H,"T3"))&gt;0,"P36"," ")</f>
        <v xml:space="preserve"> </v>
      </c>
      <c r="BE285" s="108" t="str">
        <f>IF(SUM(COUNTIFS('Planificación 2026-1'!F:F,"SUNAMPE",'Planificación 2026-1'!W:W,C285,'Planificación 2026-1'!H:H,"T2"))&gt;0,"P37"," ")</f>
        <v xml:space="preserve"> </v>
      </c>
      <c r="BF285" s="108" t="str">
        <f>IF(SUM(COUNTIFS('Planificación 2026-1'!F:F,"SUNAMPE",'Planificación 2026-1'!W:W,C285,'Planificación 2026-1'!H:H,"AE"))&gt;0,"P38"," ")</f>
        <v xml:space="preserve"> </v>
      </c>
      <c r="BG285" s="108" t="str">
        <f>IF(SUM(COUNTIFS('Planificación 2026-1'!F:F,"SUNAMPE",'Planificación 2026-1'!W:W,C285,'Planificación 2026-1'!H:H,"T4"))&gt;0,"P55"," ")</f>
        <v xml:space="preserve"> </v>
      </c>
      <c r="BH285" s="108" t="str">
        <f>IF(SUM(COUNTIFS('Planificación 2026-1'!F:F,"HUAURA",'Planificación 2026-1'!W:W,C285,'Planificación 2026-1'!H:H,"AF"))&gt;0," P01"," ")</f>
        <v xml:space="preserve"> </v>
      </c>
      <c r="BI285" s="108" t="str">
        <f>IF(SUM(COUNTIFS('Planificación 2026-1'!F:F,"HUAURA",'Planificación 2026-1'!W:W,C285,'Planificación 2026-1'!H:H,"EN"))&gt;0,"P02"," ")</f>
        <v xml:space="preserve"> </v>
      </c>
      <c r="BJ285" s="108" t="str">
        <f>IF(SUM(COUNTIFS('Planificación 2026-1'!F:F,"HUAURA",'Planificación 2026-1'!W:W,C285,'Planificación 2026-1'!H:H,"IS"))&gt;0,"P03"," ")</f>
        <v xml:space="preserve"> </v>
      </c>
      <c r="BK285" s="108" t="str">
        <f>IF(SUM(COUNTIFS('Planificación 2026-1'!F:F,"HUAURA",'Planificación 2026-1'!W:W,C285,'Planificación 2026-1'!H:H,"PS"))&gt;0,"P04"," ")</f>
        <v xml:space="preserve"> </v>
      </c>
      <c r="BL285" s="108"/>
      <c r="BM285" s="108" t="str">
        <f>IF(SUM(COUNTIFS('Planificación 2026-1'!F:F,"HUAURA",'Planificación 2026-1'!W:W,C285,'Planificación 2026-1'!H:H,"IN"))&gt;0,"P06"," ")</f>
        <v xml:space="preserve"> </v>
      </c>
      <c r="BN285" s="108" t="str">
        <f>IF(SUM(COUNTIFS('Planificación 2026-1'!F:F,"HUAURA",'Planificación 2026-1'!W:W,C285,'Planificación 2026-1'!H:H,"CA"))&gt;0,"P07"," ")</f>
        <v xml:space="preserve"> </v>
      </c>
      <c r="BO285" s="108" t="str">
        <f>IF(SUM(COUNTIFS('Planificación 2026-1'!F:F,"HUAURA",'Planificación 2026-1'!W:W,C285,'Planificación 2026-1'!H:H,"DE"))&gt;0,"P08"," ")</f>
        <v xml:space="preserve"> </v>
      </c>
      <c r="BP285" s="108" t="str">
        <f>IF(SUM(COUNTIFS('Planificación 2026-1'!F:F,"HUAURA",'Planificación 2026-1'!W:W,C285,'Planificación 2026-1'!H:H,"OB"))&gt;0,"P09"," ")</f>
        <v xml:space="preserve"> </v>
      </c>
      <c r="BQ285" s="108" t="str">
        <f>IF(SUM(COUNTIFS('Planificación 2026-1'!F:F,"HUAURA",'Planificación 2026-1'!W:W,C285,'Planificación 2026-1'!H:H,"MH"))&gt;0,"P31"," ")</f>
        <v xml:space="preserve"> </v>
      </c>
      <c r="BR285" s="108" t="str">
        <f>IF(SUM(COUNTIFS('Planificación 2026-1'!F:F,"HUAURA",'Planificación 2026-1'!W:W,C285,'Planificación 2026-1'!H:H,"IC"))&gt;0,"P32"," ")</f>
        <v xml:space="preserve"> </v>
      </c>
      <c r="BS285" s="108" t="str">
        <f>IF(SUM(COUNTIFS('Planificación 2026-1'!F:F,"HUAURA",'Planificación 2026-1'!W:W,C285,'Planificación 2026-1'!H:H,"AR"))&gt;0,"P34"," ")</f>
        <v xml:space="preserve"> </v>
      </c>
      <c r="BT285" s="108" t="str">
        <f>IF(SUM(COUNTIFS('Planificación 2026-1'!F:F,"HUAURA",'Planificación 2026-1'!W:W,C285,'Planificación 2026-1'!H:H,"T1"))&gt;0,"P35"," ")</f>
        <v xml:space="preserve"> </v>
      </c>
      <c r="BU285" s="108" t="str">
        <f>IF(SUM(COUNTIFS('Planificación 2026-1'!F:F,"HUAURA",'Planificación 2026-1'!W:W,C285,'Planificación 2026-1'!H:H,"T3"))&gt;0,"P36"," ")</f>
        <v xml:space="preserve"> </v>
      </c>
      <c r="BV285" s="108" t="str">
        <f>IF(SUM(COUNTIFS('Planificación 2026-1'!F:F,"HUAURA",'Planificación 2026-1'!W:W,C285,'Planificación 2026-1'!H:H,"T2"))&gt;0,"P37"," ")</f>
        <v xml:space="preserve"> </v>
      </c>
      <c r="BW285" s="108" t="str">
        <f>IF(SUM(COUNTIFS('Planificación 2026-1'!F:F,"HUAURA",'Planificación 2026-1'!W:W,C285,'Planificación 2026-1'!H:H,"AE"))&gt;0,"P38"," ")</f>
        <v xml:space="preserve"> </v>
      </c>
      <c r="BX285" s="108" t="str">
        <f>IF(SUM(COUNTIFS('Planificación 2026-1'!F:F,"HUAURA",'Planificación 2026-1'!W:W,C285,'Planificación 2026-1'!H:H,"T4"))&gt;0,"P55"," ")</f>
        <v xml:space="preserve"> </v>
      </c>
      <c r="BY285" s="109">
        <f>SUMIFS('Planificación 2026-1'!R:R,'Planificación 2026-1'!W:W,C285,'Planificación 2026-1'!H:H,"AF",'Planificación 2026-1'!I:I,"&gt;2")</f>
        <v>0</v>
      </c>
      <c r="BZ285" s="109">
        <f>SUMIFS('Planificación 2026-1'!R:R,'Planificación 2026-1'!W:W,C285,'Planificación 2026-1'!H:H,"EN",'Planificación 2026-1'!I:I,"&gt;2")</f>
        <v>0</v>
      </c>
      <c r="CA285" s="109">
        <f>SUMIFS('Planificación 2026-1'!R:R,'Planificación 2026-1'!W:W,C285,'Planificación 2026-1'!H:H,"IS",'Planificación 2026-1'!I:I,"&gt;2")</f>
        <v>23</v>
      </c>
      <c r="CB285" s="109">
        <f>SUMIFS('Planificación 2026-1'!R:R,'Planificación 2026-1'!W:W,C285,'Planificación 2026-1'!H:H,"PS",'Planificación 2026-1'!I:I,"&gt;2")</f>
        <v>0</v>
      </c>
      <c r="CC285" s="109">
        <f>SUMIFS('Planificación 2026-1'!R:R,'Planificación 2026-1'!W:W,C285,'Planificación 2026-1'!H:H,"IN",'Planificación 2026-1'!I:I,"&gt;2")</f>
        <v>0</v>
      </c>
      <c r="CD285" s="109">
        <f>SUMIFS('Planificación 2026-1'!R:R,'Planificación 2026-1'!W:W,C285,'Planificación 2026-1'!H:H,"CA",'Planificación 2026-1'!I:I,"&gt;2")</f>
        <v>0</v>
      </c>
      <c r="CE285" s="109">
        <f>SUMIFS('Planificación 2026-1'!R:R,'Planificación 2026-1'!W:W,C285,'Planificación 2026-1'!H:H,"DE",'Planificación 2026-1'!I:I,"&gt;2")</f>
        <v>0</v>
      </c>
      <c r="CF285" s="109">
        <f>SUMIFS('Planificación 2026-1'!R:R,'Planificación 2026-1'!W:W,C285,'Planificación 2026-1'!H:H,"OB",'Planificación 2026-1'!I:I,"&gt;2")</f>
        <v>0</v>
      </c>
      <c r="CG285" s="109">
        <f>SUMIFS('Planificación 2026-1'!R:R,'Planificación 2026-1'!W:W,C285,'Planificación 2026-1'!H:H,"MH",'Planificación 2026-1'!I:I,"&gt;2")</f>
        <v>0</v>
      </c>
      <c r="CH285" s="109">
        <f>SUMIFS('Planificación 2026-1'!R:R,'Planificación 2026-1'!W:W,C285,'Planificación 2026-1'!H:H,"IC",'Planificación 2026-1'!I:I,"&gt;2")</f>
        <v>0</v>
      </c>
      <c r="CI285" s="109">
        <f>SUMIFS('Planificación 2026-1'!R:R,'Planificación 2026-1'!W:W,C285,'Planificación 2026-1'!H:H,"AR",'Planificación 2026-1'!I:I,"&gt;2")</f>
        <v>10</v>
      </c>
      <c r="CJ285" s="109">
        <f>SUMIFS('Planificación 2026-1'!R:R,'Planificación 2026-1'!W:W,C285,'Planificación 2026-1'!H:H,"T1",'Planificación 2026-1'!I:I,"&gt;2")</f>
        <v>0</v>
      </c>
      <c r="CK285" s="109">
        <f>SUMIFS('Planificación 2026-1'!R:R,'Planificación 2026-1'!W:W,C285,'Planificación 2026-1'!H:H,"T3",'Planificación 2026-1'!I:I,"&gt;2")</f>
        <v>0</v>
      </c>
      <c r="CL285" s="109">
        <f>SUMIFS('Planificación 2026-1'!R:R,'Planificación 2026-1'!W:W,C285,'Planificación 2026-1'!H:H,"T2",'Planificación 2026-1'!I:I,"&gt;2")</f>
        <v>0</v>
      </c>
      <c r="CM285" s="109">
        <f>SUMIFS('Planificación 2026-1'!R:R,'Planificación 2026-1'!W:W,C285,'Planificación 2026-1'!H:H,"AE",'Planificación 2026-1'!I:I,"&gt;2")</f>
        <v>0</v>
      </c>
      <c r="CN285" s="109">
        <f>SUMIFS('Planificación 2026-1'!R:R,'Planificación 2026-1'!W:W,C285,'Planificación 2026-1'!H:H,"T4",'Planificación 2026-1'!I:I,"&gt;2")</f>
        <v>0</v>
      </c>
      <c r="CO285" s="109">
        <f>SUMIFS('Planificación 2026-1'!R:R,'Planificación 2026-1'!W:W,C285,'Planificación 2026-1'!H:H,"AF",'Planificación 2026-1'!I:I,"&lt;3")</f>
        <v>0</v>
      </c>
      <c r="CP285" s="109">
        <f>SUMIFS('Planificación 2026-1'!R:R,'Planificación 2026-1'!W:W,C285,'Planificación 2026-1'!H:H,"EN",'Planificación 2026-1'!I:I,"&lt;3")</f>
        <v>0</v>
      </c>
      <c r="CQ285" s="109">
        <f>SUMIFS('Planificación 2026-1'!R:R,'Planificación 2026-1'!W:W,C285,'Planificación 2026-1'!H:H,"IS",'Planificación 2026-1'!I:I,"&lt;3")</f>
        <v>0</v>
      </c>
      <c r="CR285" s="109">
        <f>SUMIFS('Planificación 2026-1'!R:R,'Planificación 2026-1'!W:W,C285,'Planificación 2026-1'!H:H,"PS",'Planificación 2026-1'!I:I,"&lt;3")</f>
        <v>0</v>
      </c>
      <c r="CS285" s="109">
        <f>SUMIFS('Planificación 2026-1'!R:R,'Planificación 2026-1'!W:W,C285,'Planificación 2026-1'!H:H,"IN",'Planificación 2026-1'!I:I,"&lt;3")</f>
        <v>0</v>
      </c>
      <c r="CT285" s="109">
        <f>SUMIFS('Planificación 2026-1'!R:R,'Planificación 2026-1'!W:W,C285,'Planificación 2026-1'!H:H,"CA",'Planificación 2026-1'!I:I,"&lt;3")</f>
        <v>0</v>
      </c>
      <c r="CU285" s="109">
        <f>SUMIFS('Planificación 2026-1'!R:R,'Planificación 2026-1'!W:W,C285,'Planificación 2026-1'!H:H,"DE",'Planificación 2026-1'!I:I,"&lt;3")</f>
        <v>0</v>
      </c>
      <c r="CV285" s="109">
        <f>SUMIFS('Planificación 2026-1'!R:R,'Planificación 2026-1'!W:W,C285,'Planificación 2026-1'!H:H,"OB",'Planificación 2026-1'!I:I,"&lt;3")</f>
        <v>0</v>
      </c>
      <c r="CW285" s="109">
        <f>SUMIFS('Planificación 2026-1'!R:R,'Planificación 2026-1'!W:W,C285,'Planificación 2026-1'!H:H,"MH",'Planificación 2026-1'!I:I,"&lt;3")</f>
        <v>0</v>
      </c>
      <c r="CX285" s="109">
        <f>SUMIFS('Planificación 2026-1'!R:R,'Planificación 2026-1'!W:W,C285,'Planificación 2026-1'!H:H,"IC",'Planificación 2026-1'!I:I,"&lt;3")</f>
        <v>0</v>
      </c>
      <c r="CY285" s="109">
        <f>SUMIFS('Planificación 2026-1'!R:R,'Planificación 2026-1'!W:W,C285,'Planificación 2026-1'!H:H,"AR",'Planificación 2026-1'!I:I,"&lt;3")</f>
        <v>0</v>
      </c>
      <c r="CZ285" s="109">
        <f>SUMIFS('Planificación 2026-1'!R:R,'Planificación 2026-1'!W:W,C285,'Planificación 2026-1'!H:H,"T1",'Planificación 2026-1'!I:I,"&lt;3")</f>
        <v>0</v>
      </c>
      <c r="DA285" s="109">
        <f>SUMIFS('Planificación 2026-1'!R:R,'Planificación 2026-1'!W:W,C285,'Planificación 2026-1'!H:H,"T3",'Planificación 2026-1'!I:I,"&lt;3")</f>
        <v>0</v>
      </c>
      <c r="DB285" s="109">
        <f>SUMIFS('Planificación 2026-1'!R:R,'Planificación 2026-1'!W:W,C285,'Planificación 2026-1'!H:H,"T2",'Planificación 2026-1'!I:I,"&lt;3")</f>
        <v>0</v>
      </c>
      <c r="DC285" s="109">
        <f>SUMIFS('Planificación 2026-1'!R:R,'Planificación 2026-1'!W:W,C285,'Planificación 2026-1'!H:H,"AE",'Planificación 2026-1'!I:I,"&lt;3")</f>
        <v>0</v>
      </c>
      <c r="DD285" s="109">
        <f>SUMIFS('Planificación 2026-1'!R:R,'Planificación 2026-1'!W:W,C285,'Planificación 2026-1'!H:H,"T4",'Planificación 2026-1'!I:I,"&lt;3")</f>
        <v>0</v>
      </c>
      <c r="DE285" s="108" t="str">
        <f t="shared" si="45"/>
        <v>P03 P34</v>
      </c>
      <c r="DF285" s="41">
        <f>IF(C285="","",SUMIFS('Planificación 2026-1'!R:R,'Planificación 2026-1'!W:W,C285,'Planificación 2026-1'!F:F,"PRINCIPAL",'Planificación 2026-1'!X:X,"VIRTUAL"))</f>
        <v>0</v>
      </c>
      <c r="DG285" s="41">
        <f>IF(C285="","",SUMIFS('Planificación 2026-1'!R:R,'Planificación 2026-1'!W:W,C285,'Planificación 2026-1'!F:F,"PRINCIPAL",'Planificación 2026-1'!X:X,"PRESENCIAL"))</f>
        <v>33</v>
      </c>
      <c r="DH285" s="41">
        <f>IF(C285="","",SUMIFS('Planificación 2026-1'!R:R,'Planificación 2026-1'!W:W,C285,'Planificación 2026-1'!F:F,"PRINCIPAL",'Planificación 2026-1'!X:X,"HIBRIDO PRESENCIAL"))</f>
        <v>0</v>
      </c>
      <c r="DI285" s="108" t="str">
        <f t="shared" si="46"/>
        <v/>
      </c>
      <c r="DJ285" s="108">
        <f>IF(C285="","",SUMIFS('Planificación 2026-1'!R:R,'Planificación 2026-1'!W:W,C285,'Planificación 2026-1'!F:F,"FILIAL",'Planificación 2026-1'!X:X,"VIRTUAL"))</f>
        <v>0</v>
      </c>
      <c r="DK285" s="110">
        <f>IF(C285="","",SUMIFS('Planificación 2026-1'!R:R,'Planificación 2026-1'!W:W,C285,'Planificación 2026-1'!F:F,"FILIAL",'Planificación 2026-1'!X:X,"PRESENCIAL"))</f>
        <v>0</v>
      </c>
      <c r="DL285" s="61">
        <f>IF(C285="","",SUMIFS('Planificación 2026-1'!R:R,'Planificación 2026-1'!W:W,C285,'Planificación 2026-1'!F:F,"FILIAL",'Planificación 2026-1'!X:X,"HIBRIDO PRESENCIAL"))</f>
        <v>0</v>
      </c>
      <c r="DM285" s="111" t="str">
        <f t="shared" si="47"/>
        <v/>
      </c>
      <c r="DN285" s="108">
        <f>IF(C285="","",SUMIFS('Planificación 2026-1'!R:R,'Planificación 2026-1'!W:W,C285,'Planificación 2026-1'!F:F,"SUNAMPE",'Planificación 2026-1'!X:X,"VIRTUAL"))</f>
        <v>0</v>
      </c>
      <c r="DO285" s="61">
        <f>IF(C285="","",SUMIFS('Planificación 2026-1'!R:R,'Planificación 2026-1'!W:W,C285,'Planificación 2026-1'!F:F,"SUNAMPE",'Planificación 2026-1'!X:X,"PRESENCIAL"))</f>
        <v>0</v>
      </c>
      <c r="DP285" s="111" t="str">
        <f t="shared" si="48"/>
        <v/>
      </c>
      <c r="DQ285" s="108">
        <f>IF(C285="","",SUMIFS('Planificación 2026-1'!R:R,'Planificación 2026-1'!W:W,C285,'Planificación 2026-1'!F:F,"HUAURA",'Planificación 2026-1'!X:X,"VIRTUAL"))</f>
        <v>0</v>
      </c>
      <c r="DR285" s="61">
        <f>IF(C285="","",SUMIFS('Planificación 2026-1'!R:R,'Planificación 2026-1'!W:W,C285,'Planificación 2026-1'!F:F,"HUAURA",'Planificación 2026-1'!X:X,"PRESENCIAL"))</f>
        <v>0</v>
      </c>
      <c r="DS285" s="76">
        <f>SUMIFS('Planificación 2026-1'!R:R,'Planificación 2026-1'!W:W,C285,'Planificación 2026-1'!F:F,"PRINCIPAL",'Planificación 2026-1'!X:X,"VIRTUAL",'Planificación 2026-1'!I:I,"&gt;2")</f>
        <v>0</v>
      </c>
      <c r="DT285" s="76">
        <f>SUMIFS('Planificación 2026-1'!R:R,'Planificación 2026-1'!W:W,C285,'Planificación 2026-1'!F:F,"PRINCIPAL",'Planificación 2026-1'!X:X,"&lt;&gt;VIRTUAL",'Planificación 2026-1'!I:I,"&gt;2")</f>
        <v>33</v>
      </c>
      <c r="DU285" s="76">
        <f>SUMIFS('Planificación 2026-1'!R:R,'Planificación 2026-1'!W:W,C285,'Planificación 2026-1'!F:F,"SUNAMPE",'Planificación 2026-1'!X:X,"VIRTUAL",'Planificación 2026-1'!I:I,"&gt;2")</f>
        <v>0</v>
      </c>
      <c r="DV285" s="76">
        <f>SUMIFS('Planificación 2026-1'!R:R,'Planificación 2026-1'!W:W,C285,'Planificación 2026-1'!F:F,"SUNAMPE",'Planificación 2026-1'!X:X,"&lt;&gt;VIRTUAL",'Planificación 2026-1'!I:I,"&gt;2")</f>
        <v>0</v>
      </c>
      <c r="DW285" s="76">
        <f>SUMIFS('Planificación 2026-1'!R:R,'Planificación 2026-1'!W:W,C285,'Planificación 2026-1'!F:F,"FILIAL",'Planificación 2026-1'!X:X,"VIRTUAL",'Planificación 2026-1'!I:I,"&gt;2")</f>
        <v>0</v>
      </c>
      <c r="DX285" s="76">
        <f>SUMIFS('Planificación 2026-1'!R:R,'Planificación 2026-1'!W:W,C285,'Planificación 2026-1'!F:F,"FILIAL",'Planificación 2026-1'!X:X,"&lt;&gt;VIRTUAL",'Planificación 2026-1'!I:I,"&gt;2")</f>
        <v>0</v>
      </c>
      <c r="DY285" s="76">
        <f>SUMIFS('Planificación 2026-1'!R:R,'Planificación 2026-1'!W:W,C285,'Planificación 2026-1'!F:F,"PORUMA",'Planificación 2026-1'!X:X,"VIRTUAL",'Planificación 2026-1'!I:I,"&gt;2")</f>
        <v>0</v>
      </c>
      <c r="DZ285" s="76">
        <f>SUMIFS('Planificación 2026-1'!R:R,'Planificación 2026-1'!W:W,C285,'Planificación 2026-1'!F:F,"PORUMA",'Planificación 2026-1'!X:X,"&lt;&gt;VIRTUAL",'Planificación 2026-1'!I:I,"&gt;2")</f>
        <v>0</v>
      </c>
      <c r="EA285" s="76">
        <f>SUMIFS('Planificación 2026-1'!R:R,'Planificación 2026-1'!W:W,C285,'Planificación 2026-1'!F:F,"HUAURA",'Planificación 2026-1'!X:X,"VIRTUAL",'Planificación 2026-1'!I:I,"&gt;2")</f>
        <v>0</v>
      </c>
      <c r="EB285" s="76">
        <f>SUMIFS('Planificación 2026-1'!R:R,'Planificación 2026-1'!W:W,C285,'Planificación 2026-1'!F:F,"HUAURA",'Planificación 2026-1'!X:X,"&lt;&gt;VIRTUAL",'Planificación 2026-1'!I:I,"&gt;2")</f>
        <v>0</v>
      </c>
      <c r="EC285" s="76">
        <f>SUMIFS('Planificación 2026-1'!R:R,'Planificación 2026-1'!W:W,C285,'Planificación 2026-1'!F:F,"PRINCIPAL",'Planificación 2026-1'!X:X,"VIRTUAL",'Planificación 2026-1'!I:I,"&lt;3")</f>
        <v>0</v>
      </c>
      <c r="ED285" s="76">
        <f>SUMIFS('Planificación 2026-1'!R:R,'Planificación 2026-1'!W:W,C285,'Planificación 2026-1'!F:F,"PRINCIPAL",'Planificación 2026-1'!X:X,"&lt;&gt;VIRTUAL",'Planificación 2026-1'!I:I,"&lt;3")</f>
        <v>0</v>
      </c>
      <c r="EE285" s="76">
        <f>SUMIFS('Planificación 2026-1'!R:R,'Planificación 2026-1'!W:W,C285,'Planificación 2026-1'!F:F,"SUNAMPE",'Planificación 2026-1'!X:X,"VIRTUAL",'Planificación 2026-1'!I:I,"&lt;3")</f>
        <v>0</v>
      </c>
      <c r="EF285" s="76">
        <f>SUMIFS('Planificación 2026-1'!R:R,'Planificación 2026-1'!W:W,C285,'Planificación 2026-1'!F:F,"SUNAMPE",'Planificación 2026-1'!X:X,"&lt;&gt;VIRTUAL",'Planificación 2026-1'!I:I,"&lt;3")</f>
        <v>0</v>
      </c>
      <c r="EG285" s="76">
        <f>SUMIFS('Planificación 2026-1'!R:R,'Planificación 2026-1'!W:W,C285,'Planificación 2026-1'!F:F,"FILIAL",'Planificación 2026-1'!X:X,"VIRTUAL",'Planificación 2026-1'!I:I,"&lt;3")</f>
        <v>0</v>
      </c>
      <c r="EH285" s="76">
        <f>SUMIFS('Planificación 2026-1'!R:R,'Planificación 2026-1'!W:W,C285,'Planificación 2026-1'!F:F,"FILIAL",'Planificación 2026-1'!X:X,"&lt;&gt;VIRTUAL",'Planificación 2026-1'!I:I,"&lt;3")</f>
        <v>0</v>
      </c>
      <c r="EI285" s="76">
        <f>SUMIFS('Planificación 2026-1'!R:R,'Planificación 2026-1'!W:W,C285,'Planificación 2026-1'!F:F,"PORUMA",'Planificación 2026-1'!X:X,"VIRTUAL",'Planificación 2026-1'!I:I,"&lt;3")</f>
        <v>0</v>
      </c>
      <c r="EJ285" s="76">
        <f>SUMIFS('Planificación 2026-1'!R:R,'Planificación 2026-1'!W:W,C285,'Planificación 2026-1'!F:F,"PORUMA",'Planificación 2026-1'!X:X,"&lt;&gt;VIRTUAL",'Planificación 2026-1'!I:I,"&lt;3")</f>
        <v>0</v>
      </c>
      <c r="EK285" s="76">
        <f>SUMIFS('Planificación 2026-1'!R:R,'Planificación 2026-1'!W:W,C285,'Planificación 2026-1'!F:F,"HUAURA",'Planificación 2026-1'!X:X,"VIRTUAL",'Planificación 2026-1'!I:I,"&lt;3")</f>
        <v>0</v>
      </c>
      <c r="EL285" s="76">
        <f>SUMIFS('Planificación 2026-1'!R:R,'Planificación 2026-1'!W:W,C285,'Planificación 2026-1'!F:F,"HUAURA",'Planificación 2026-1'!X:X,"&lt;&gt;VIRTUAL",'Planificación 2026-1'!I:I,"&lt;3")</f>
        <v>0</v>
      </c>
      <c r="EM285" s="76"/>
      <c r="EN285" s="76">
        <f t="shared" si="41"/>
        <v>0</v>
      </c>
      <c r="EO285" s="76">
        <f t="shared" si="42"/>
        <v>33</v>
      </c>
      <c r="EP285" s="76" t="b">
        <f t="shared" si="43"/>
        <v>1</v>
      </c>
      <c r="EQ285" s="76" t="str">
        <f t="shared" si="44"/>
        <v>SEDE</v>
      </c>
      <c r="ER285" s="76" t="str">
        <f t="shared" si="49"/>
        <v>PRESENCIAL</v>
      </c>
    </row>
    <row r="286" spans="1:148" hidden="1">
      <c r="A286" s="83"/>
      <c r="B286" s="119">
        <v>283</v>
      </c>
      <c r="C286" s="115" t="s">
        <v>459</v>
      </c>
      <c r="D286" s="112">
        <f>SUMIF('Planificación 2026-1'!W:W,C286,'Planificación 2026-1'!R:R)</f>
        <v>38</v>
      </c>
      <c r="E286" s="114" t="s">
        <v>173</v>
      </c>
      <c r="F286" s="115" t="s">
        <v>171</v>
      </c>
      <c r="G286" s="115" t="s">
        <v>153</v>
      </c>
      <c r="H286" s="115" t="s">
        <v>125</v>
      </c>
      <c r="I286" s="107" t="str">
        <f>IF(SUM(COUNTIFS('Planificación 2026-1'!F:F,"PRINCIPAL",'Planificación 2026-1'!W:W,C286,'Planificación 2026-1'!H:H,"AF"))&gt;0,"P01"," ")</f>
        <v xml:space="preserve"> </v>
      </c>
      <c r="J286" s="108" t="str">
        <f>IF(SUM(COUNTIFS('Planificación 2026-1'!F:F,"PRINCIPAL",'Planificación 2026-1'!W:W,C286,'Planificación 2026-1'!H:H,"EN"))&gt;0,"P02"," ")</f>
        <v xml:space="preserve"> </v>
      </c>
      <c r="K286" s="108" t="str">
        <f>IF(SUM(COUNTIFS('Planificación 2026-1'!F:F,"PRINCIPAL",'Planificación 2026-1'!W:W,C286,'Planificación 2026-1'!H:H,"IS"))&gt;0,"P03"," ")</f>
        <v xml:space="preserve"> </v>
      </c>
      <c r="L286" s="108" t="str">
        <f>IF(SUM(COUNTIFS('Planificación 2026-1'!F:F,"PRINCIPAL",'Planificación 2026-1'!W:W,C286,'Planificación 2026-1'!H:H,"PS"))&gt;0,"P04"," ")</f>
        <v xml:space="preserve"> </v>
      </c>
      <c r="M286" s="108"/>
      <c r="N286" s="108" t="str">
        <f>IF(SUM(COUNTIFS('Planificación 2026-1'!F:F,"PRINCIPAL",'Planificación 2026-1'!W:W,C286,'Planificación 2026-1'!H:H,"IN"))&gt;0,"P06"," ")</f>
        <v>P06</v>
      </c>
      <c r="O286" s="108" t="str">
        <f>IF(SUM(COUNTIFS('Planificación 2026-1'!F:F,"PRINCIPAL",'Planificación 2026-1'!W:W,C286,'Planificación 2026-1'!H:H,"CA"))&gt;0,"P07"," ")</f>
        <v xml:space="preserve"> </v>
      </c>
      <c r="P286" s="108" t="str">
        <f>IF(SUM(COUNTIFS('Planificación 2026-1'!F:F,"PRINCIPAL",'Planificación 2026-1'!W:W,C286,'Planificación 2026-1'!H:H,"DE"))&gt;0,"P08"," ")</f>
        <v xml:space="preserve"> </v>
      </c>
      <c r="Q286" s="108" t="str">
        <f>IF(SUM(COUNTIFS('Planificación 2026-1'!F:F,"PRINCIPAL",'Planificación 2026-1'!W:W,C286,'Planificación 2026-1'!H:H,"OB"))&gt;0,"P09"," ")</f>
        <v xml:space="preserve"> </v>
      </c>
      <c r="R286" s="108" t="str">
        <f>IF(SUM(COUNTIFS('Planificación 2026-1'!F:F,"PRINCIPAL",'Planificación 2026-1'!W:W,C286,'Planificación 2026-1'!H:H,"MH"))&gt;0,"P31"," ")</f>
        <v xml:space="preserve"> </v>
      </c>
      <c r="S286" s="108" t="str">
        <f>IF(SUM(COUNTIFS('Planificación 2026-1'!F:F,"PRINCIPAL",'Planificación 2026-1'!W:W,C286,'Planificación 2026-1'!H:H,"IC"))&gt;0,"P32"," ")</f>
        <v xml:space="preserve"> </v>
      </c>
      <c r="T286" s="108" t="str">
        <f>IF(SUM(COUNTIFS('Planificación 2026-1'!F:F,"PRINCIPAL",'Planificación 2026-1'!W:W,C286,'Planificación 2026-1'!H:H,"AR"))&gt;0,"P34"," ")</f>
        <v xml:space="preserve"> </v>
      </c>
      <c r="U286" s="108" t="str">
        <f>IF(SUM(COUNTIFS('Planificación 2026-1'!F:F,"PRINCIPAL",'Planificación 2026-1'!W:W,C286,'Planificación 2026-1'!H:H,"T1"))&gt;0,"P35"," ")</f>
        <v xml:space="preserve"> </v>
      </c>
      <c r="V286" s="108" t="str">
        <f>IF(SUM(COUNTIFS('Planificación 2026-1'!F:F,"PRINCIPAL",'Planificación 2026-1'!W:W,C286,'Planificación 2026-1'!H:H,"T3"))&gt;0,"P36"," ")</f>
        <v xml:space="preserve"> </v>
      </c>
      <c r="W286" s="108" t="str">
        <f>IF(SUM(COUNTIFS('Planificación 2026-1'!F:F,"PRINCIPAL",'Planificación 2026-1'!W:W,C286,'Planificación 2026-1'!H:H,"T2"))&gt;0,"P37"," ")</f>
        <v xml:space="preserve"> </v>
      </c>
      <c r="X286" s="108" t="str">
        <f>IF(SUM(COUNTIFS('Planificación 2026-1'!F:F,"PRINCIPAL",'Planificación 2026-1'!W:W,C286,'Planificación 2026-1'!H:H,"AE"))&gt;0,"P38"," ")</f>
        <v xml:space="preserve"> </v>
      </c>
      <c r="Y286" s="108" t="str">
        <f>IF(SUM(COUNTIFS('Planificación 2026-1'!F:F,"PRINCIPAL",'Planificación 2026-1'!W:W,C286,'Planificación 2026-1'!H:H,"T4"))&gt;0,"P55"," ")</f>
        <v xml:space="preserve"> </v>
      </c>
      <c r="Z286" s="108" t="str">
        <f>IF(SUM(COUNTIFS('Planificación 2026-1'!F:F,"FILIAL",'Planificación 2026-1'!W:W,C286,'Planificación 2026-1'!H:H,"AF"))&gt;0," P01"," ")</f>
        <v xml:space="preserve"> </v>
      </c>
      <c r="AA286" s="108" t="str">
        <f>IF(SUM(COUNTIFS('Planificación 2026-1'!F:F,"FILIAL",'Planificación 2026-1'!W:W,C286,'Planificación 2026-1'!H:H,"EN"))&gt;0,"P02"," ")</f>
        <v xml:space="preserve"> </v>
      </c>
      <c r="AB286" s="108" t="str">
        <f>IF(SUM(COUNTIFS('Planificación 2026-1'!F:F,"FILIAL",'Planificación 2026-1'!W:W,C286,'Planificación 2026-1'!H:H,"IS"))&gt;0,"P03"," ")</f>
        <v xml:space="preserve"> </v>
      </c>
      <c r="AC286" s="108" t="str">
        <f>IF(SUM(COUNTIFS('Planificación 2026-1'!F:F,"FILIAL",'Planificación 2026-1'!W:W,C286,'Planificación 2026-1'!H:H,"PS"))&gt;0,"P04"," ")</f>
        <v xml:space="preserve"> </v>
      </c>
      <c r="AD286" s="108"/>
      <c r="AE286" s="108" t="str">
        <f>IF(SUM(COUNTIFS('Planificación 2026-1'!F:F,"FILIAL",'Planificación 2026-1'!W:W,C286,'Planificación 2026-1'!H:H,"IN"))&gt;0,"P06"," ")</f>
        <v xml:space="preserve"> </v>
      </c>
      <c r="AF286" s="108" t="str">
        <f>IF(SUM(COUNTIFS('Planificación 2026-1'!F:F,"FILIAL",'Planificación 2026-1'!W:W,C286,'Planificación 2026-1'!H:H,"CA"))&gt;0,"P07"," ")</f>
        <v xml:space="preserve"> </v>
      </c>
      <c r="AG286" s="108" t="str">
        <f>IF(SUM(COUNTIFS('Planificación 2026-1'!F:F,"FILIAL",'Planificación 2026-1'!W:W,C286,'Planificación 2026-1'!H:H,"DE"))&gt;0,"P08"," ")</f>
        <v xml:space="preserve"> </v>
      </c>
      <c r="AH286" s="108" t="str">
        <f>IF(SUM(COUNTIFS('Planificación 2026-1'!F:F,"FILIAL",'Planificación 2026-1'!W:W,C286,'Planificación 2026-1'!H:H,"OB"))&gt;0,"P09"," ")</f>
        <v xml:space="preserve"> </v>
      </c>
      <c r="AI286" s="108" t="str">
        <f>IF(SUM(COUNTIFS('Planificación 2026-1'!F:F,"FILIAL",'Planificación 2026-1'!W:W,C286,'Planificación 2026-1'!H:H,"MH"))&gt;0,"P31"," ")</f>
        <v xml:space="preserve"> </v>
      </c>
      <c r="AJ286" s="108" t="str">
        <f>IF(SUM(COUNTIFS('Planificación 2026-1'!F:F,"FILIAL",'Planificación 2026-1'!W:W,C286,'Planificación 2026-1'!H:H,"IC"))&gt;0,"P32"," ")</f>
        <v xml:space="preserve"> </v>
      </c>
      <c r="AK286" s="108" t="str">
        <f>IF(SUM(COUNTIFS('Planificación 2026-1'!F:F,"FILIAL",'Planificación 2026-1'!W:W,C286,'Planificación 2026-1'!H:H,"AR"))&gt;0,"P34"," ")</f>
        <v xml:space="preserve"> </v>
      </c>
      <c r="AL286" s="108" t="str">
        <f>IF(SUM(COUNTIFS('Planificación 2026-1'!F:F,"FILIAL",'Planificación 2026-1'!W:W,C286,'Planificación 2026-1'!H:H,"T1"))&gt;0,"P35"," ")</f>
        <v xml:space="preserve"> </v>
      </c>
      <c r="AM286" s="108" t="str">
        <f>IF(SUM(COUNTIFS('Planificación 2026-1'!F:F,"FILIAL",'Planificación 2026-1'!W:W,C286,'Planificación 2026-1'!H:H,"T3"))&gt;0,"P36"," ")</f>
        <v xml:space="preserve"> </v>
      </c>
      <c r="AN286" s="108" t="str">
        <f>IF(SUM(COUNTIFS('Planificación 2026-1'!F:F,"FILIAL",'Planificación 2026-1'!W:W,C286,'Planificación 2026-1'!H:H,"T2"))&gt;0,"P37"," ")</f>
        <v xml:space="preserve"> </v>
      </c>
      <c r="AO286" s="108" t="str">
        <f>IF(SUM(COUNTIFS('Planificación 2026-1'!F:F,"FILIAL",'Planificación 2026-1'!W:W,C286,'Planificación 2026-1'!H:H,"AE"))&gt;0,"P38"," ")</f>
        <v xml:space="preserve"> </v>
      </c>
      <c r="AP286" s="108" t="str">
        <f>IF(SUM(COUNTIFS('Planificación 2026-1'!F:F,"FILIAL",'Planificación 2026-1'!W:W,C286,'Planificación 2026-1'!H:H,"T4"))&gt;0,"P55"," ")</f>
        <v xml:space="preserve"> </v>
      </c>
      <c r="AQ286" s="108" t="str">
        <f>IF(SUM(COUNTIFS('Planificación 2026-1'!F:F,"SUNAMPE",'Planificación 2026-1'!W:W,C286,'Planificación 2026-1'!H:H,"AF"))&gt;0," P01"," ")</f>
        <v xml:space="preserve"> </v>
      </c>
      <c r="AR286" s="108" t="str">
        <f>IF(SUM(COUNTIFS('Planificación 2026-1'!F:F,"SUNAMPE",'Planificación 2026-1'!W:W,C286,'Planificación 2026-1'!H:H,"EN"))&gt;0,"P02"," ")</f>
        <v xml:space="preserve"> </v>
      </c>
      <c r="AS286" s="108" t="str">
        <f>IF(SUM(COUNTIFS('Planificación 2026-1'!F:F,"SUNAMPE",'Planificación 2026-1'!W:W,C286,'Planificación 2026-1'!H:H,"IS"))&gt;0,"P03"," ")</f>
        <v xml:space="preserve"> </v>
      </c>
      <c r="AT286" s="108" t="str">
        <f>IF(SUM(COUNTIFS('Planificación 2026-1'!F:F,"SUNAMPE",'Planificación 2026-1'!W:W,C286,'Planificación 2026-1'!H:H,"PS"))&gt;0,"P04"," ")</f>
        <v xml:space="preserve"> </v>
      </c>
      <c r="AU286" s="108"/>
      <c r="AV286" s="108" t="str">
        <f>IF(SUM(COUNTIFS('Planificación 2026-1'!F:F,"SUNAMPE",'Planificación 2026-1'!W:W,C286,'Planificación 2026-1'!H:H,"IN"))&gt;0,"P06"," ")</f>
        <v xml:space="preserve"> </v>
      </c>
      <c r="AW286" s="108" t="str">
        <f>IF(SUM(COUNTIFS('Planificación 2026-1'!F:F,"SUNAMPE",'Planificación 2026-1'!W:W,C286,'Planificación 2026-1'!H:H,"CA"))&gt;0,"P07"," ")</f>
        <v xml:space="preserve"> </v>
      </c>
      <c r="AX286" s="108" t="str">
        <f>IF(SUM(COUNTIFS('Planificación 2026-1'!F:F,"SUNAMPE",'Planificación 2026-1'!W:W,C286,'Planificación 2026-1'!H:H,"DE"))&gt;0,"P08"," ")</f>
        <v xml:space="preserve"> </v>
      </c>
      <c r="AY286" s="108" t="str">
        <f>IF(SUM(COUNTIFS('Planificación 2026-1'!F:F,"SUNAMPE",'Planificación 2026-1'!W:W,C286,'Planificación 2026-1'!H:H,"OB"))&gt;0,"P09"," ")</f>
        <v xml:space="preserve"> </v>
      </c>
      <c r="AZ286" s="108" t="str">
        <f>IF(SUM(COUNTIFS('Planificación 2026-1'!F:F,"SUNAMPE",'Planificación 2026-1'!W:W,C286,'Planificación 2026-1'!H:H,"MH"))&gt;0,"P31"," ")</f>
        <v xml:space="preserve"> </v>
      </c>
      <c r="BA286" s="108" t="str">
        <f>IF(SUM(COUNTIFS('Planificación 2026-1'!F:F,"SUNAMPE",'Planificación 2026-1'!W:W,C286,'Planificación 2026-1'!H:H,"IC"))&gt;0,"P32"," ")</f>
        <v xml:space="preserve"> </v>
      </c>
      <c r="BB286" s="108" t="str">
        <f>IF(SUM(COUNTIFS('Planificación 2026-1'!F:F,"SUNAMPE",'Planificación 2026-1'!W:W,C286,'Planificación 2026-1'!H:H,"AR"))&gt;0,"P34"," ")</f>
        <v xml:space="preserve"> </v>
      </c>
      <c r="BC286" s="108" t="str">
        <f>IF(SUM(COUNTIFS('Planificación 2026-1'!F:F,"SUNAMPE",'Planificación 2026-1'!W:W,C286,'Planificación 2026-1'!H:H,"T1"))&gt;0,"P35"," ")</f>
        <v xml:space="preserve"> </v>
      </c>
      <c r="BD286" s="108" t="str">
        <f>IF(SUM(COUNTIFS('Planificación 2026-1'!F:F,"SUNAMPE",'Planificación 2026-1'!W:W,C286,'Planificación 2026-1'!H:H,"T3"))&gt;0,"P36"," ")</f>
        <v xml:space="preserve"> </v>
      </c>
      <c r="BE286" s="108" t="str">
        <f>IF(SUM(COUNTIFS('Planificación 2026-1'!F:F,"SUNAMPE",'Planificación 2026-1'!W:W,C286,'Planificación 2026-1'!H:H,"T2"))&gt;0,"P37"," ")</f>
        <v xml:space="preserve"> </v>
      </c>
      <c r="BF286" s="108" t="str">
        <f>IF(SUM(COUNTIFS('Planificación 2026-1'!F:F,"SUNAMPE",'Planificación 2026-1'!W:W,C286,'Planificación 2026-1'!H:H,"AE"))&gt;0,"P38"," ")</f>
        <v xml:space="preserve"> </v>
      </c>
      <c r="BG286" s="108" t="str">
        <f>IF(SUM(COUNTIFS('Planificación 2026-1'!F:F,"SUNAMPE",'Planificación 2026-1'!W:W,C286,'Planificación 2026-1'!H:H,"T4"))&gt;0,"P55"," ")</f>
        <v xml:space="preserve"> </v>
      </c>
      <c r="BH286" s="108" t="str">
        <f>IF(SUM(COUNTIFS('Planificación 2026-1'!F:F,"HUAURA",'Planificación 2026-1'!W:W,C286,'Planificación 2026-1'!H:H,"AF"))&gt;0," P01"," ")</f>
        <v xml:space="preserve"> </v>
      </c>
      <c r="BI286" s="108" t="str">
        <f>IF(SUM(COUNTIFS('Planificación 2026-1'!F:F,"HUAURA",'Planificación 2026-1'!W:W,C286,'Planificación 2026-1'!H:H,"EN"))&gt;0,"P02"," ")</f>
        <v xml:space="preserve"> </v>
      </c>
      <c r="BJ286" s="108" t="str">
        <f>IF(SUM(COUNTIFS('Planificación 2026-1'!F:F,"HUAURA",'Planificación 2026-1'!W:W,C286,'Planificación 2026-1'!H:H,"IS"))&gt;0,"P03"," ")</f>
        <v xml:space="preserve"> </v>
      </c>
      <c r="BK286" s="108" t="str">
        <f>IF(SUM(COUNTIFS('Planificación 2026-1'!F:F,"HUAURA",'Planificación 2026-1'!W:W,C286,'Planificación 2026-1'!H:H,"PS"))&gt;0,"P04"," ")</f>
        <v xml:space="preserve"> </v>
      </c>
      <c r="BL286" s="108"/>
      <c r="BM286" s="108" t="str">
        <f>IF(SUM(COUNTIFS('Planificación 2026-1'!F:F,"HUAURA",'Planificación 2026-1'!W:W,C286,'Planificación 2026-1'!H:H,"IN"))&gt;0,"P06"," ")</f>
        <v xml:space="preserve"> </v>
      </c>
      <c r="BN286" s="108" t="str">
        <f>IF(SUM(COUNTIFS('Planificación 2026-1'!F:F,"HUAURA",'Planificación 2026-1'!W:W,C286,'Planificación 2026-1'!H:H,"CA"))&gt;0,"P07"," ")</f>
        <v xml:space="preserve"> </v>
      </c>
      <c r="BO286" s="108" t="str">
        <f>IF(SUM(COUNTIFS('Planificación 2026-1'!F:F,"HUAURA",'Planificación 2026-1'!W:W,C286,'Planificación 2026-1'!H:H,"DE"))&gt;0,"P08"," ")</f>
        <v xml:space="preserve"> </v>
      </c>
      <c r="BP286" s="108" t="str">
        <f>IF(SUM(COUNTIFS('Planificación 2026-1'!F:F,"HUAURA",'Planificación 2026-1'!W:W,C286,'Planificación 2026-1'!H:H,"OB"))&gt;0,"P09"," ")</f>
        <v xml:space="preserve"> </v>
      </c>
      <c r="BQ286" s="108" t="str">
        <f>IF(SUM(COUNTIFS('Planificación 2026-1'!F:F,"HUAURA",'Planificación 2026-1'!W:W,C286,'Planificación 2026-1'!H:H,"MH"))&gt;0,"P31"," ")</f>
        <v xml:space="preserve"> </v>
      </c>
      <c r="BR286" s="108" t="str">
        <f>IF(SUM(COUNTIFS('Planificación 2026-1'!F:F,"HUAURA",'Planificación 2026-1'!W:W,C286,'Planificación 2026-1'!H:H,"IC"))&gt;0,"P32"," ")</f>
        <v xml:space="preserve"> </v>
      </c>
      <c r="BS286" s="108" t="str">
        <f>IF(SUM(COUNTIFS('Planificación 2026-1'!F:F,"HUAURA",'Planificación 2026-1'!W:W,C286,'Planificación 2026-1'!H:H,"AR"))&gt;0,"P34"," ")</f>
        <v xml:space="preserve"> </v>
      </c>
      <c r="BT286" s="108" t="str">
        <f>IF(SUM(COUNTIFS('Planificación 2026-1'!F:F,"HUAURA",'Planificación 2026-1'!W:W,C286,'Planificación 2026-1'!H:H,"T1"))&gt;0,"P35"," ")</f>
        <v xml:space="preserve"> </v>
      </c>
      <c r="BU286" s="108" t="str">
        <f>IF(SUM(COUNTIFS('Planificación 2026-1'!F:F,"HUAURA",'Planificación 2026-1'!W:W,C286,'Planificación 2026-1'!H:H,"T3"))&gt;0,"P36"," ")</f>
        <v xml:space="preserve"> </v>
      </c>
      <c r="BV286" s="108" t="str">
        <f>IF(SUM(COUNTIFS('Planificación 2026-1'!F:F,"HUAURA",'Planificación 2026-1'!W:W,C286,'Planificación 2026-1'!H:H,"T2"))&gt;0,"P37"," ")</f>
        <v xml:space="preserve"> </v>
      </c>
      <c r="BW286" s="108" t="str">
        <f>IF(SUM(COUNTIFS('Planificación 2026-1'!F:F,"HUAURA",'Planificación 2026-1'!W:W,C286,'Planificación 2026-1'!H:H,"AE"))&gt;0,"P38"," ")</f>
        <v xml:space="preserve"> </v>
      </c>
      <c r="BX286" s="108" t="str">
        <f>IF(SUM(COUNTIFS('Planificación 2026-1'!F:F,"HUAURA",'Planificación 2026-1'!W:W,C286,'Planificación 2026-1'!H:H,"T4"))&gt;0,"P55"," ")</f>
        <v xml:space="preserve"> </v>
      </c>
      <c r="BY286" s="109">
        <f>SUMIFS('Planificación 2026-1'!R:R,'Planificación 2026-1'!W:W,C286,'Planificación 2026-1'!H:H,"AF",'Planificación 2026-1'!I:I,"&gt;2")</f>
        <v>0</v>
      </c>
      <c r="BZ286" s="109">
        <f>SUMIFS('Planificación 2026-1'!R:R,'Planificación 2026-1'!W:W,C286,'Planificación 2026-1'!H:H,"EN",'Planificación 2026-1'!I:I,"&gt;2")</f>
        <v>0</v>
      </c>
      <c r="CA286" s="109">
        <f>SUMIFS('Planificación 2026-1'!R:R,'Planificación 2026-1'!W:W,C286,'Planificación 2026-1'!H:H,"IS",'Planificación 2026-1'!I:I,"&gt;2")</f>
        <v>0</v>
      </c>
      <c r="CB286" s="109">
        <f>SUMIFS('Planificación 2026-1'!R:R,'Planificación 2026-1'!W:W,C286,'Planificación 2026-1'!H:H,"PS",'Planificación 2026-1'!I:I,"&gt;2")</f>
        <v>0</v>
      </c>
      <c r="CC286" s="109">
        <f>SUMIFS('Planificación 2026-1'!R:R,'Planificación 2026-1'!W:W,C286,'Planificación 2026-1'!H:H,"IN",'Planificación 2026-1'!I:I,"&gt;2")</f>
        <v>38</v>
      </c>
      <c r="CD286" s="109">
        <f>SUMIFS('Planificación 2026-1'!R:R,'Planificación 2026-1'!W:W,C286,'Planificación 2026-1'!H:H,"CA",'Planificación 2026-1'!I:I,"&gt;2")</f>
        <v>0</v>
      </c>
      <c r="CE286" s="109">
        <f>SUMIFS('Planificación 2026-1'!R:R,'Planificación 2026-1'!W:W,C286,'Planificación 2026-1'!H:H,"DE",'Planificación 2026-1'!I:I,"&gt;2")</f>
        <v>0</v>
      </c>
      <c r="CF286" s="109">
        <f>SUMIFS('Planificación 2026-1'!R:R,'Planificación 2026-1'!W:W,C286,'Planificación 2026-1'!H:H,"OB",'Planificación 2026-1'!I:I,"&gt;2")</f>
        <v>0</v>
      </c>
      <c r="CG286" s="109">
        <f>SUMIFS('Planificación 2026-1'!R:R,'Planificación 2026-1'!W:W,C286,'Planificación 2026-1'!H:H,"MH",'Planificación 2026-1'!I:I,"&gt;2")</f>
        <v>0</v>
      </c>
      <c r="CH286" s="109">
        <f>SUMIFS('Planificación 2026-1'!R:R,'Planificación 2026-1'!W:W,C286,'Planificación 2026-1'!H:H,"IC",'Planificación 2026-1'!I:I,"&gt;2")</f>
        <v>0</v>
      </c>
      <c r="CI286" s="109">
        <f>SUMIFS('Planificación 2026-1'!R:R,'Planificación 2026-1'!W:W,C286,'Planificación 2026-1'!H:H,"AR",'Planificación 2026-1'!I:I,"&gt;2")</f>
        <v>0</v>
      </c>
      <c r="CJ286" s="109">
        <f>SUMIFS('Planificación 2026-1'!R:R,'Planificación 2026-1'!W:W,C286,'Planificación 2026-1'!H:H,"T1",'Planificación 2026-1'!I:I,"&gt;2")</f>
        <v>0</v>
      </c>
      <c r="CK286" s="109">
        <f>SUMIFS('Planificación 2026-1'!R:R,'Planificación 2026-1'!W:W,C286,'Planificación 2026-1'!H:H,"T3",'Planificación 2026-1'!I:I,"&gt;2")</f>
        <v>0</v>
      </c>
      <c r="CL286" s="109">
        <f>SUMIFS('Planificación 2026-1'!R:R,'Planificación 2026-1'!W:W,C286,'Planificación 2026-1'!H:H,"T2",'Planificación 2026-1'!I:I,"&gt;2")</f>
        <v>0</v>
      </c>
      <c r="CM286" s="109">
        <f>SUMIFS('Planificación 2026-1'!R:R,'Planificación 2026-1'!W:W,C286,'Planificación 2026-1'!H:H,"AE",'Planificación 2026-1'!I:I,"&gt;2")</f>
        <v>0</v>
      </c>
      <c r="CN286" s="109">
        <f>SUMIFS('Planificación 2026-1'!R:R,'Planificación 2026-1'!W:W,C286,'Planificación 2026-1'!H:H,"T4",'Planificación 2026-1'!I:I,"&gt;2")</f>
        <v>0</v>
      </c>
      <c r="CO286" s="109">
        <f>SUMIFS('Planificación 2026-1'!R:R,'Planificación 2026-1'!W:W,C286,'Planificación 2026-1'!H:H,"AF",'Planificación 2026-1'!I:I,"&lt;3")</f>
        <v>0</v>
      </c>
      <c r="CP286" s="109">
        <f>SUMIFS('Planificación 2026-1'!R:R,'Planificación 2026-1'!W:W,C286,'Planificación 2026-1'!H:H,"EN",'Planificación 2026-1'!I:I,"&lt;3")</f>
        <v>0</v>
      </c>
      <c r="CQ286" s="109">
        <f>SUMIFS('Planificación 2026-1'!R:R,'Planificación 2026-1'!W:W,C286,'Planificación 2026-1'!H:H,"IS",'Planificación 2026-1'!I:I,"&lt;3")</f>
        <v>0</v>
      </c>
      <c r="CR286" s="109">
        <f>SUMIFS('Planificación 2026-1'!R:R,'Planificación 2026-1'!W:W,C286,'Planificación 2026-1'!H:H,"PS",'Planificación 2026-1'!I:I,"&lt;3")</f>
        <v>0</v>
      </c>
      <c r="CS286" s="109">
        <f>SUMIFS('Planificación 2026-1'!R:R,'Planificación 2026-1'!W:W,C286,'Planificación 2026-1'!H:H,"IN",'Planificación 2026-1'!I:I,"&lt;3")</f>
        <v>0</v>
      </c>
      <c r="CT286" s="109">
        <f>SUMIFS('Planificación 2026-1'!R:R,'Planificación 2026-1'!W:W,C286,'Planificación 2026-1'!H:H,"CA",'Planificación 2026-1'!I:I,"&lt;3")</f>
        <v>0</v>
      </c>
      <c r="CU286" s="109">
        <f>SUMIFS('Planificación 2026-1'!R:R,'Planificación 2026-1'!W:W,C286,'Planificación 2026-1'!H:H,"DE",'Planificación 2026-1'!I:I,"&lt;3")</f>
        <v>0</v>
      </c>
      <c r="CV286" s="109">
        <f>SUMIFS('Planificación 2026-1'!R:R,'Planificación 2026-1'!W:W,C286,'Planificación 2026-1'!H:H,"OB",'Planificación 2026-1'!I:I,"&lt;3")</f>
        <v>0</v>
      </c>
      <c r="CW286" s="109">
        <f>SUMIFS('Planificación 2026-1'!R:R,'Planificación 2026-1'!W:W,C286,'Planificación 2026-1'!H:H,"MH",'Planificación 2026-1'!I:I,"&lt;3")</f>
        <v>0</v>
      </c>
      <c r="CX286" s="109">
        <f>SUMIFS('Planificación 2026-1'!R:R,'Planificación 2026-1'!W:W,C286,'Planificación 2026-1'!H:H,"IC",'Planificación 2026-1'!I:I,"&lt;3")</f>
        <v>0</v>
      </c>
      <c r="CY286" s="109">
        <f>SUMIFS('Planificación 2026-1'!R:R,'Planificación 2026-1'!W:W,C286,'Planificación 2026-1'!H:H,"AR",'Planificación 2026-1'!I:I,"&lt;3")</f>
        <v>0</v>
      </c>
      <c r="CZ286" s="109">
        <f>SUMIFS('Planificación 2026-1'!R:R,'Planificación 2026-1'!W:W,C286,'Planificación 2026-1'!H:H,"T1",'Planificación 2026-1'!I:I,"&lt;3")</f>
        <v>0</v>
      </c>
      <c r="DA286" s="109">
        <f>SUMIFS('Planificación 2026-1'!R:R,'Planificación 2026-1'!W:W,C286,'Planificación 2026-1'!H:H,"T3",'Planificación 2026-1'!I:I,"&lt;3")</f>
        <v>0</v>
      </c>
      <c r="DB286" s="109">
        <f>SUMIFS('Planificación 2026-1'!R:R,'Planificación 2026-1'!W:W,C286,'Planificación 2026-1'!H:H,"T2",'Planificación 2026-1'!I:I,"&lt;3")</f>
        <v>0</v>
      </c>
      <c r="DC286" s="109">
        <f>SUMIFS('Planificación 2026-1'!R:R,'Planificación 2026-1'!W:W,C286,'Planificación 2026-1'!H:H,"AE",'Planificación 2026-1'!I:I,"&lt;3")</f>
        <v>0</v>
      </c>
      <c r="DD286" s="109">
        <f>SUMIFS('Planificación 2026-1'!R:R,'Planificación 2026-1'!W:W,C286,'Planificación 2026-1'!H:H,"T4",'Planificación 2026-1'!I:I,"&lt;3")</f>
        <v>0</v>
      </c>
      <c r="DE286" s="108" t="str">
        <f t="shared" si="45"/>
        <v>P06</v>
      </c>
      <c r="DF286" s="41">
        <f>IF(C286="","",SUMIFS('Planificación 2026-1'!R:R,'Planificación 2026-1'!W:W,C286,'Planificación 2026-1'!F:F,"PRINCIPAL",'Planificación 2026-1'!X:X,"VIRTUAL"))</f>
        <v>0</v>
      </c>
      <c r="DG286" s="41">
        <f>IF(C286="","",SUMIFS('Planificación 2026-1'!R:R,'Planificación 2026-1'!W:W,C286,'Planificación 2026-1'!F:F,"PRINCIPAL",'Planificación 2026-1'!X:X,"PRESENCIAL"))</f>
        <v>22</v>
      </c>
      <c r="DH286" s="41">
        <f>IF(C286="","",SUMIFS('Planificación 2026-1'!R:R,'Planificación 2026-1'!W:W,C286,'Planificación 2026-1'!F:F,"PRINCIPAL",'Planificación 2026-1'!X:X,"HIBRIDO PRESENCIAL"))</f>
        <v>0</v>
      </c>
      <c r="DI286" s="108" t="str">
        <f t="shared" si="46"/>
        <v/>
      </c>
      <c r="DJ286" s="108">
        <f>IF(C286="","",SUMIFS('Planificación 2026-1'!R:R,'Planificación 2026-1'!W:W,C286,'Planificación 2026-1'!F:F,"FILIAL",'Planificación 2026-1'!X:X,"VIRTUAL"))</f>
        <v>0</v>
      </c>
      <c r="DK286" s="110">
        <f>IF(C286="","",SUMIFS('Planificación 2026-1'!R:R,'Planificación 2026-1'!W:W,C286,'Planificación 2026-1'!F:F,"FILIAL",'Planificación 2026-1'!X:X,"PRESENCIAL"))</f>
        <v>0</v>
      </c>
      <c r="DL286" s="61">
        <f>IF(C286="","",SUMIFS('Planificación 2026-1'!R:R,'Planificación 2026-1'!W:W,C286,'Planificación 2026-1'!F:F,"FILIAL",'Planificación 2026-1'!X:X,"HIBRIDO PRESENCIAL"))</f>
        <v>0</v>
      </c>
      <c r="DM286" s="111" t="str">
        <f t="shared" si="47"/>
        <v/>
      </c>
      <c r="DN286" s="108">
        <f>IF(C286="","",SUMIFS('Planificación 2026-1'!R:R,'Planificación 2026-1'!W:W,C286,'Planificación 2026-1'!F:F,"SUNAMPE",'Planificación 2026-1'!X:X,"VIRTUAL"))</f>
        <v>0</v>
      </c>
      <c r="DO286" s="61">
        <f>IF(C286="","",SUMIFS('Planificación 2026-1'!R:R,'Planificación 2026-1'!W:W,C286,'Planificación 2026-1'!F:F,"SUNAMPE",'Planificación 2026-1'!X:X,"PRESENCIAL"))</f>
        <v>0</v>
      </c>
      <c r="DP286" s="111" t="str">
        <f t="shared" si="48"/>
        <v/>
      </c>
      <c r="DQ286" s="108">
        <f>IF(C286="","",SUMIFS('Planificación 2026-1'!R:R,'Planificación 2026-1'!W:W,C286,'Planificación 2026-1'!F:F,"HUAURA",'Planificación 2026-1'!X:X,"VIRTUAL"))</f>
        <v>0</v>
      </c>
      <c r="DR286" s="61">
        <f>IF(C286="","",SUMIFS('Planificación 2026-1'!R:R,'Planificación 2026-1'!W:W,C286,'Planificación 2026-1'!F:F,"HUAURA",'Planificación 2026-1'!X:X,"PRESENCIAL"))</f>
        <v>0</v>
      </c>
      <c r="DS286" s="76">
        <f>SUMIFS('Planificación 2026-1'!R:R,'Planificación 2026-1'!W:W,C286,'Planificación 2026-1'!F:F,"PRINCIPAL",'Planificación 2026-1'!X:X,"VIRTUAL",'Planificación 2026-1'!I:I,"&gt;2")</f>
        <v>0</v>
      </c>
      <c r="DT286" s="76">
        <f>SUMIFS('Planificación 2026-1'!R:R,'Planificación 2026-1'!W:W,C286,'Planificación 2026-1'!F:F,"PRINCIPAL",'Planificación 2026-1'!X:X,"&lt;&gt;VIRTUAL",'Planificación 2026-1'!I:I,"&gt;2")</f>
        <v>38</v>
      </c>
      <c r="DU286" s="76">
        <f>SUMIFS('Planificación 2026-1'!R:R,'Planificación 2026-1'!W:W,C286,'Planificación 2026-1'!F:F,"SUNAMPE",'Planificación 2026-1'!X:X,"VIRTUAL",'Planificación 2026-1'!I:I,"&gt;2")</f>
        <v>0</v>
      </c>
      <c r="DV286" s="76">
        <f>SUMIFS('Planificación 2026-1'!R:R,'Planificación 2026-1'!W:W,C286,'Planificación 2026-1'!F:F,"SUNAMPE",'Planificación 2026-1'!X:X,"&lt;&gt;VIRTUAL",'Planificación 2026-1'!I:I,"&gt;2")</f>
        <v>0</v>
      </c>
      <c r="DW286" s="76">
        <f>SUMIFS('Planificación 2026-1'!R:R,'Planificación 2026-1'!W:W,C286,'Planificación 2026-1'!F:F,"FILIAL",'Planificación 2026-1'!X:X,"VIRTUAL",'Planificación 2026-1'!I:I,"&gt;2")</f>
        <v>0</v>
      </c>
      <c r="DX286" s="76">
        <f>SUMIFS('Planificación 2026-1'!R:R,'Planificación 2026-1'!W:W,C286,'Planificación 2026-1'!F:F,"FILIAL",'Planificación 2026-1'!X:X,"&lt;&gt;VIRTUAL",'Planificación 2026-1'!I:I,"&gt;2")</f>
        <v>0</v>
      </c>
      <c r="DY286" s="76">
        <f>SUMIFS('Planificación 2026-1'!R:R,'Planificación 2026-1'!W:W,C286,'Planificación 2026-1'!F:F,"PORUMA",'Planificación 2026-1'!X:X,"VIRTUAL",'Planificación 2026-1'!I:I,"&gt;2")</f>
        <v>0</v>
      </c>
      <c r="DZ286" s="76">
        <f>SUMIFS('Planificación 2026-1'!R:R,'Planificación 2026-1'!W:W,C286,'Planificación 2026-1'!F:F,"PORUMA",'Planificación 2026-1'!X:X,"&lt;&gt;VIRTUAL",'Planificación 2026-1'!I:I,"&gt;2")</f>
        <v>0</v>
      </c>
      <c r="EA286" s="76">
        <f>SUMIFS('Planificación 2026-1'!R:R,'Planificación 2026-1'!W:W,C286,'Planificación 2026-1'!F:F,"HUAURA",'Planificación 2026-1'!X:X,"VIRTUAL",'Planificación 2026-1'!I:I,"&gt;2")</f>
        <v>0</v>
      </c>
      <c r="EB286" s="76">
        <f>SUMIFS('Planificación 2026-1'!R:R,'Planificación 2026-1'!W:W,C286,'Planificación 2026-1'!F:F,"HUAURA",'Planificación 2026-1'!X:X,"&lt;&gt;VIRTUAL",'Planificación 2026-1'!I:I,"&gt;2")</f>
        <v>0</v>
      </c>
      <c r="EC286" s="76">
        <f>SUMIFS('Planificación 2026-1'!R:R,'Planificación 2026-1'!W:W,C286,'Planificación 2026-1'!F:F,"PRINCIPAL",'Planificación 2026-1'!X:X,"VIRTUAL",'Planificación 2026-1'!I:I,"&lt;3")</f>
        <v>0</v>
      </c>
      <c r="ED286" s="76">
        <f>SUMIFS('Planificación 2026-1'!R:R,'Planificación 2026-1'!W:W,C286,'Planificación 2026-1'!F:F,"PRINCIPAL",'Planificación 2026-1'!X:X,"&lt;&gt;VIRTUAL",'Planificación 2026-1'!I:I,"&lt;3")</f>
        <v>0</v>
      </c>
      <c r="EE286" s="76">
        <f>SUMIFS('Planificación 2026-1'!R:R,'Planificación 2026-1'!W:W,C286,'Planificación 2026-1'!F:F,"SUNAMPE",'Planificación 2026-1'!X:X,"VIRTUAL",'Planificación 2026-1'!I:I,"&lt;3")</f>
        <v>0</v>
      </c>
      <c r="EF286" s="76">
        <f>SUMIFS('Planificación 2026-1'!R:R,'Planificación 2026-1'!W:W,C286,'Planificación 2026-1'!F:F,"SUNAMPE",'Planificación 2026-1'!X:X,"&lt;&gt;VIRTUAL",'Planificación 2026-1'!I:I,"&lt;3")</f>
        <v>0</v>
      </c>
      <c r="EG286" s="76">
        <f>SUMIFS('Planificación 2026-1'!R:R,'Planificación 2026-1'!W:W,C286,'Planificación 2026-1'!F:F,"FILIAL",'Planificación 2026-1'!X:X,"VIRTUAL",'Planificación 2026-1'!I:I,"&lt;3")</f>
        <v>0</v>
      </c>
      <c r="EH286" s="76">
        <f>SUMIFS('Planificación 2026-1'!R:R,'Planificación 2026-1'!W:W,C286,'Planificación 2026-1'!F:F,"FILIAL",'Planificación 2026-1'!X:X,"&lt;&gt;VIRTUAL",'Planificación 2026-1'!I:I,"&lt;3")</f>
        <v>0</v>
      </c>
      <c r="EI286" s="76">
        <f>SUMIFS('Planificación 2026-1'!R:R,'Planificación 2026-1'!W:W,C286,'Planificación 2026-1'!F:F,"PORUMA",'Planificación 2026-1'!X:X,"VIRTUAL",'Planificación 2026-1'!I:I,"&lt;3")</f>
        <v>0</v>
      </c>
      <c r="EJ286" s="76">
        <f>SUMIFS('Planificación 2026-1'!R:R,'Planificación 2026-1'!W:W,C286,'Planificación 2026-1'!F:F,"PORUMA",'Planificación 2026-1'!X:X,"&lt;&gt;VIRTUAL",'Planificación 2026-1'!I:I,"&lt;3")</f>
        <v>0</v>
      </c>
      <c r="EK286" s="76">
        <f>SUMIFS('Planificación 2026-1'!R:R,'Planificación 2026-1'!W:W,C286,'Planificación 2026-1'!F:F,"HUAURA",'Planificación 2026-1'!X:X,"VIRTUAL",'Planificación 2026-1'!I:I,"&lt;3")</f>
        <v>0</v>
      </c>
      <c r="EL286" s="76">
        <f>SUMIFS('Planificación 2026-1'!R:R,'Planificación 2026-1'!W:W,C286,'Planificación 2026-1'!F:F,"HUAURA",'Planificación 2026-1'!X:X,"&lt;&gt;VIRTUAL",'Planificación 2026-1'!I:I,"&lt;3")</f>
        <v>0</v>
      </c>
      <c r="EM286" s="76"/>
      <c r="EN286" s="76">
        <f t="shared" si="41"/>
        <v>0</v>
      </c>
      <c r="EO286" s="76">
        <f t="shared" si="42"/>
        <v>38</v>
      </c>
      <c r="EP286" s="76" t="b">
        <f t="shared" si="43"/>
        <v>1</v>
      </c>
      <c r="EQ286" s="76" t="str">
        <f t="shared" si="44"/>
        <v>SEDE</v>
      </c>
      <c r="ER286" s="76" t="str">
        <f t="shared" si="49"/>
        <v>PRESENCIAL</v>
      </c>
    </row>
    <row r="287" spans="1:148" hidden="1">
      <c r="A287" s="83"/>
      <c r="B287" s="119">
        <v>284</v>
      </c>
      <c r="C287" s="115" t="s">
        <v>460</v>
      </c>
      <c r="D287" s="112">
        <f>SUMIF('Planificación 2026-1'!W:W,C287,'Planificación 2026-1'!R:R)</f>
        <v>0</v>
      </c>
      <c r="E287" s="114" t="s">
        <v>170</v>
      </c>
      <c r="F287" s="115" t="s">
        <v>171</v>
      </c>
      <c r="G287" s="115" t="s">
        <v>153</v>
      </c>
      <c r="H287" s="115" t="s">
        <v>124</v>
      </c>
      <c r="I287" s="107" t="str">
        <f>IF(SUM(COUNTIFS('Planificación 2026-1'!F:F,"PRINCIPAL",'Planificación 2026-1'!W:W,C287,'Planificación 2026-1'!H:H,"AF"))&gt;0,"P01"," ")</f>
        <v xml:space="preserve"> </v>
      </c>
      <c r="J287" s="108" t="str">
        <f>IF(SUM(COUNTIFS('Planificación 2026-1'!F:F,"PRINCIPAL",'Planificación 2026-1'!W:W,C287,'Planificación 2026-1'!H:H,"EN"))&gt;0,"P02"," ")</f>
        <v xml:space="preserve"> </v>
      </c>
      <c r="K287" s="108" t="str">
        <f>IF(SUM(COUNTIFS('Planificación 2026-1'!F:F,"PRINCIPAL",'Planificación 2026-1'!W:W,C287,'Planificación 2026-1'!H:H,"IS"))&gt;0,"P03"," ")</f>
        <v xml:space="preserve"> </v>
      </c>
      <c r="L287" s="108" t="str">
        <f>IF(SUM(COUNTIFS('Planificación 2026-1'!F:F,"PRINCIPAL",'Planificación 2026-1'!W:W,C287,'Planificación 2026-1'!H:H,"PS"))&gt;0,"P04"," ")</f>
        <v xml:space="preserve"> </v>
      </c>
      <c r="M287" s="108"/>
      <c r="N287" s="108" t="str">
        <f>IF(SUM(COUNTIFS('Planificación 2026-1'!F:F,"PRINCIPAL",'Planificación 2026-1'!W:W,C287,'Planificación 2026-1'!H:H,"IN"))&gt;0,"P06"," ")</f>
        <v xml:space="preserve"> </v>
      </c>
      <c r="O287" s="108" t="str">
        <f>IF(SUM(COUNTIFS('Planificación 2026-1'!F:F,"PRINCIPAL",'Planificación 2026-1'!W:W,C287,'Planificación 2026-1'!H:H,"CA"))&gt;0,"P07"," ")</f>
        <v xml:space="preserve"> </v>
      </c>
      <c r="P287" s="108" t="str">
        <f>IF(SUM(COUNTIFS('Planificación 2026-1'!F:F,"PRINCIPAL",'Planificación 2026-1'!W:W,C287,'Planificación 2026-1'!H:H,"DE"))&gt;0,"P08"," ")</f>
        <v xml:space="preserve"> </v>
      </c>
      <c r="Q287" s="108" t="str">
        <f>IF(SUM(COUNTIFS('Planificación 2026-1'!F:F,"PRINCIPAL",'Planificación 2026-1'!W:W,C287,'Planificación 2026-1'!H:H,"OB"))&gt;0,"P09"," ")</f>
        <v xml:space="preserve"> </v>
      </c>
      <c r="R287" s="108" t="str">
        <f>IF(SUM(COUNTIFS('Planificación 2026-1'!F:F,"PRINCIPAL",'Planificación 2026-1'!W:W,C287,'Planificación 2026-1'!H:H,"MH"))&gt;0,"P31"," ")</f>
        <v xml:space="preserve"> </v>
      </c>
      <c r="S287" s="108" t="str">
        <f>IF(SUM(COUNTIFS('Planificación 2026-1'!F:F,"PRINCIPAL",'Planificación 2026-1'!W:W,C287,'Planificación 2026-1'!H:H,"IC"))&gt;0,"P32"," ")</f>
        <v xml:space="preserve"> </v>
      </c>
      <c r="T287" s="108" t="str">
        <f>IF(SUM(COUNTIFS('Planificación 2026-1'!F:F,"PRINCIPAL",'Planificación 2026-1'!W:W,C287,'Planificación 2026-1'!H:H,"AR"))&gt;0,"P34"," ")</f>
        <v xml:space="preserve"> </v>
      </c>
      <c r="U287" s="108" t="str">
        <f>IF(SUM(COUNTIFS('Planificación 2026-1'!F:F,"PRINCIPAL",'Planificación 2026-1'!W:W,C287,'Planificación 2026-1'!H:H,"T1"))&gt;0,"P35"," ")</f>
        <v xml:space="preserve"> </v>
      </c>
      <c r="V287" s="108" t="str">
        <f>IF(SUM(COUNTIFS('Planificación 2026-1'!F:F,"PRINCIPAL",'Planificación 2026-1'!W:W,C287,'Planificación 2026-1'!H:H,"T3"))&gt;0,"P36"," ")</f>
        <v xml:space="preserve"> </v>
      </c>
      <c r="W287" s="108" t="str">
        <f>IF(SUM(COUNTIFS('Planificación 2026-1'!F:F,"PRINCIPAL",'Planificación 2026-1'!W:W,C287,'Planificación 2026-1'!H:H,"T2"))&gt;0,"P37"," ")</f>
        <v xml:space="preserve"> </v>
      </c>
      <c r="X287" s="108" t="str">
        <f>IF(SUM(COUNTIFS('Planificación 2026-1'!F:F,"PRINCIPAL",'Planificación 2026-1'!W:W,C287,'Planificación 2026-1'!H:H,"AE"))&gt;0,"P38"," ")</f>
        <v xml:space="preserve"> </v>
      </c>
      <c r="Y287" s="108" t="str">
        <f>IF(SUM(COUNTIFS('Planificación 2026-1'!F:F,"PRINCIPAL",'Planificación 2026-1'!W:W,C287,'Planificación 2026-1'!H:H,"T4"))&gt;0,"P55"," ")</f>
        <v xml:space="preserve"> </v>
      </c>
      <c r="Z287" s="108" t="str">
        <f>IF(SUM(COUNTIFS('Planificación 2026-1'!F:F,"FILIAL",'Planificación 2026-1'!W:W,C287,'Planificación 2026-1'!H:H,"AF"))&gt;0," P01"," ")</f>
        <v xml:space="preserve"> </v>
      </c>
      <c r="AA287" s="108" t="str">
        <f>IF(SUM(COUNTIFS('Planificación 2026-1'!F:F,"FILIAL",'Planificación 2026-1'!W:W,C287,'Planificación 2026-1'!H:H,"EN"))&gt;0,"P02"," ")</f>
        <v xml:space="preserve"> </v>
      </c>
      <c r="AB287" s="108" t="str">
        <f>IF(SUM(COUNTIFS('Planificación 2026-1'!F:F,"FILIAL",'Planificación 2026-1'!W:W,C287,'Planificación 2026-1'!H:H,"IS"))&gt;0,"P03"," ")</f>
        <v xml:space="preserve"> </v>
      </c>
      <c r="AC287" s="108" t="str">
        <f>IF(SUM(COUNTIFS('Planificación 2026-1'!F:F,"FILIAL",'Planificación 2026-1'!W:W,C287,'Planificación 2026-1'!H:H,"PS"))&gt;0,"P04"," ")</f>
        <v xml:space="preserve"> </v>
      </c>
      <c r="AD287" s="108"/>
      <c r="AE287" s="108" t="str">
        <f>IF(SUM(COUNTIFS('Planificación 2026-1'!F:F,"FILIAL",'Planificación 2026-1'!W:W,C287,'Planificación 2026-1'!H:H,"IN"))&gt;0,"P06"," ")</f>
        <v xml:space="preserve"> </v>
      </c>
      <c r="AF287" s="108" t="str">
        <f>IF(SUM(COUNTIFS('Planificación 2026-1'!F:F,"FILIAL",'Planificación 2026-1'!W:W,C287,'Planificación 2026-1'!H:H,"CA"))&gt;0,"P07"," ")</f>
        <v xml:space="preserve"> </v>
      </c>
      <c r="AG287" s="108" t="str">
        <f>IF(SUM(COUNTIFS('Planificación 2026-1'!F:F,"FILIAL",'Planificación 2026-1'!W:W,C287,'Planificación 2026-1'!H:H,"DE"))&gt;0,"P08"," ")</f>
        <v xml:space="preserve"> </v>
      </c>
      <c r="AH287" s="108" t="str">
        <f>IF(SUM(COUNTIFS('Planificación 2026-1'!F:F,"FILIAL",'Planificación 2026-1'!W:W,C287,'Planificación 2026-1'!H:H,"OB"))&gt;0,"P09"," ")</f>
        <v xml:space="preserve"> </v>
      </c>
      <c r="AI287" s="108" t="str">
        <f>IF(SUM(COUNTIFS('Planificación 2026-1'!F:F,"FILIAL",'Planificación 2026-1'!W:W,C287,'Planificación 2026-1'!H:H,"MH"))&gt;0,"P31"," ")</f>
        <v xml:space="preserve"> </v>
      </c>
      <c r="AJ287" s="108" t="str">
        <f>IF(SUM(COUNTIFS('Planificación 2026-1'!F:F,"FILIAL",'Planificación 2026-1'!W:W,C287,'Planificación 2026-1'!H:H,"IC"))&gt;0,"P32"," ")</f>
        <v xml:space="preserve"> </v>
      </c>
      <c r="AK287" s="108" t="str">
        <f>IF(SUM(COUNTIFS('Planificación 2026-1'!F:F,"FILIAL",'Planificación 2026-1'!W:W,C287,'Planificación 2026-1'!H:H,"AR"))&gt;0,"P34"," ")</f>
        <v xml:space="preserve"> </v>
      </c>
      <c r="AL287" s="108" t="str">
        <f>IF(SUM(COUNTIFS('Planificación 2026-1'!F:F,"FILIAL",'Planificación 2026-1'!W:W,C287,'Planificación 2026-1'!H:H,"T1"))&gt;0,"P35"," ")</f>
        <v xml:space="preserve"> </v>
      </c>
      <c r="AM287" s="108" t="str">
        <f>IF(SUM(COUNTIFS('Planificación 2026-1'!F:F,"FILIAL",'Planificación 2026-1'!W:W,C287,'Planificación 2026-1'!H:H,"T3"))&gt;0,"P36"," ")</f>
        <v xml:space="preserve"> </v>
      </c>
      <c r="AN287" s="108" t="str">
        <f>IF(SUM(COUNTIFS('Planificación 2026-1'!F:F,"FILIAL",'Planificación 2026-1'!W:W,C287,'Planificación 2026-1'!H:H,"T2"))&gt;0,"P37"," ")</f>
        <v xml:space="preserve"> </v>
      </c>
      <c r="AO287" s="108" t="str">
        <f>IF(SUM(COUNTIFS('Planificación 2026-1'!F:F,"FILIAL",'Planificación 2026-1'!W:W,C287,'Planificación 2026-1'!H:H,"AE"))&gt;0,"P38"," ")</f>
        <v xml:space="preserve"> </v>
      </c>
      <c r="AP287" s="108" t="str">
        <f>IF(SUM(COUNTIFS('Planificación 2026-1'!F:F,"FILIAL",'Planificación 2026-1'!W:W,C287,'Planificación 2026-1'!H:H,"T4"))&gt;0,"P55"," ")</f>
        <v xml:space="preserve"> </v>
      </c>
      <c r="AQ287" s="108" t="str">
        <f>IF(SUM(COUNTIFS('Planificación 2026-1'!F:F,"SUNAMPE",'Planificación 2026-1'!W:W,C287,'Planificación 2026-1'!H:H,"AF"))&gt;0," P01"," ")</f>
        <v xml:space="preserve"> </v>
      </c>
      <c r="AR287" s="108" t="str">
        <f>IF(SUM(COUNTIFS('Planificación 2026-1'!F:F,"SUNAMPE",'Planificación 2026-1'!W:W,C287,'Planificación 2026-1'!H:H,"EN"))&gt;0,"P02"," ")</f>
        <v xml:space="preserve"> </v>
      </c>
      <c r="AS287" s="108" t="str">
        <f>IF(SUM(COUNTIFS('Planificación 2026-1'!F:F,"SUNAMPE",'Planificación 2026-1'!W:W,C287,'Planificación 2026-1'!H:H,"IS"))&gt;0,"P03"," ")</f>
        <v xml:space="preserve"> </v>
      </c>
      <c r="AT287" s="108" t="str">
        <f>IF(SUM(COUNTIFS('Planificación 2026-1'!F:F,"SUNAMPE",'Planificación 2026-1'!W:W,C287,'Planificación 2026-1'!H:H,"PS"))&gt;0,"P04"," ")</f>
        <v xml:space="preserve"> </v>
      </c>
      <c r="AU287" s="108"/>
      <c r="AV287" s="108" t="str">
        <f>IF(SUM(COUNTIFS('Planificación 2026-1'!F:F,"SUNAMPE",'Planificación 2026-1'!W:W,C287,'Planificación 2026-1'!H:H,"IN"))&gt;0,"P06"," ")</f>
        <v xml:space="preserve"> </v>
      </c>
      <c r="AW287" s="108" t="str">
        <f>IF(SUM(COUNTIFS('Planificación 2026-1'!F:F,"SUNAMPE",'Planificación 2026-1'!W:W,C287,'Planificación 2026-1'!H:H,"CA"))&gt;0,"P07"," ")</f>
        <v xml:space="preserve"> </v>
      </c>
      <c r="AX287" s="108" t="str">
        <f>IF(SUM(COUNTIFS('Planificación 2026-1'!F:F,"SUNAMPE",'Planificación 2026-1'!W:W,C287,'Planificación 2026-1'!H:H,"DE"))&gt;0,"P08"," ")</f>
        <v xml:space="preserve"> </v>
      </c>
      <c r="AY287" s="108" t="str">
        <f>IF(SUM(COUNTIFS('Planificación 2026-1'!F:F,"SUNAMPE",'Planificación 2026-1'!W:W,C287,'Planificación 2026-1'!H:H,"OB"))&gt;0,"P09"," ")</f>
        <v xml:space="preserve"> </v>
      </c>
      <c r="AZ287" s="108" t="str">
        <f>IF(SUM(COUNTIFS('Planificación 2026-1'!F:F,"SUNAMPE",'Planificación 2026-1'!W:W,C287,'Planificación 2026-1'!H:H,"MH"))&gt;0,"P31"," ")</f>
        <v xml:space="preserve"> </v>
      </c>
      <c r="BA287" s="108" t="str">
        <f>IF(SUM(COUNTIFS('Planificación 2026-1'!F:F,"SUNAMPE",'Planificación 2026-1'!W:W,C287,'Planificación 2026-1'!H:H,"IC"))&gt;0,"P32"," ")</f>
        <v xml:space="preserve"> </v>
      </c>
      <c r="BB287" s="108" t="str">
        <f>IF(SUM(COUNTIFS('Planificación 2026-1'!F:F,"SUNAMPE",'Planificación 2026-1'!W:W,C287,'Planificación 2026-1'!H:H,"AR"))&gt;0,"P34"," ")</f>
        <v xml:space="preserve"> </v>
      </c>
      <c r="BC287" s="108" t="str">
        <f>IF(SUM(COUNTIFS('Planificación 2026-1'!F:F,"SUNAMPE",'Planificación 2026-1'!W:W,C287,'Planificación 2026-1'!H:H,"T1"))&gt;0,"P35"," ")</f>
        <v xml:space="preserve"> </v>
      </c>
      <c r="BD287" s="108" t="str">
        <f>IF(SUM(COUNTIFS('Planificación 2026-1'!F:F,"SUNAMPE",'Planificación 2026-1'!W:W,C287,'Planificación 2026-1'!H:H,"T3"))&gt;0,"P36"," ")</f>
        <v xml:space="preserve"> </v>
      </c>
      <c r="BE287" s="108" t="str">
        <f>IF(SUM(COUNTIFS('Planificación 2026-1'!F:F,"SUNAMPE",'Planificación 2026-1'!W:W,C287,'Planificación 2026-1'!H:H,"T2"))&gt;0,"P37"," ")</f>
        <v xml:space="preserve"> </v>
      </c>
      <c r="BF287" s="108" t="str">
        <f>IF(SUM(COUNTIFS('Planificación 2026-1'!F:F,"SUNAMPE",'Planificación 2026-1'!W:W,C287,'Planificación 2026-1'!H:H,"AE"))&gt;0,"P38"," ")</f>
        <v xml:space="preserve"> </v>
      </c>
      <c r="BG287" s="108" t="str">
        <f>IF(SUM(COUNTIFS('Planificación 2026-1'!F:F,"SUNAMPE",'Planificación 2026-1'!W:W,C287,'Planificación 2026-1'!H:H,"T4"))&gt;0,"P55"," ")</f>
        <v xml:space="preserve"> </v>
      </c>
      <c r="BH287" s="108" t="str">
        <f>IF(SUM(COUNTIFS('Planificación 2026-1'!F:F,"HUAURA",'Planificación 2026-1'!W:W,C287,'Planificación 2026-1'!H:H,"AF"))&gt;0," P01"," ")</f>
        <v xml:space="preserve"> </v>
      </c>
      <c r="BI287" s="108" t="str">
        <f>IF(SUM(COUNTIFS('Planificación 2026-1'!F:F,"HUAURA",'Planificación 2026-1'!W:W,C287,'Planificación 2026-1'!H:H,"EN"))&gt;0,"P02"," ")</f>
        <v xml:space="preserve"> </v>
      </c>
      <c r="BJ287" s="108" t="str">
        <f>IF(SUM(COUNTIFS('Planificación 2026-1'!F:F,"HUAURA",'Planificación 2026-1'!W:W,C287,'Planificación 2026-1'!H:H,"IS"))&gt;0,"P03"," ")</f>
        <v xml:space="preserve"> </v>
      </c>
      <c r="BK287" s="108" t="str">
        <f>IF(SUM(COUNTIFS('Planificación 2026-1'!F:F,"HUAURA",'Planificación 2026-1'!W:W,C287,'Planificación 2026-1'!H:H,"PS"))&gt;0,"P04"," ")</f>
        <v xml:space="preserve"> </v>
      </c>
      <c r="BL287" s="108"/>
      <c r="BM287" s="108" t="str">
        <f>IF(SUM(COUNTIFS('Planificación 2026-1'!F:F,"HUAURA",'Planificación 2026-1'!W:W,C287,'Planificación 2026-1'!H:H,"IN"))&gt;0,"P06"," ")</f>
        <v xml:space="preserve"> </v>
      </c>
      <c r="BN287" s="108" t="str">
        <f>IF(SUM(COUNTIFS('Planificación 2026-1'!F:F,"HUAURA",'Planificación 2026-1'!W:W,C287,'Planificación 2026-1'!H:H,"CA"))&gt;0,"P07"," ")</f>
        <v xml:space="preserve"> </v>
      </c>
      <c r="BO287" s="108" t="str">
        <f>IF(SUM(COUNTIFS('Planificación 2026-1'!F:F,"HUAURA",'Planificación 2026-1'!W:W,C287,'Planificación 2026-1'!H:H,"DE"))&gt;0,"P08"," ")</f>
        <v xml:space="preserve"> </v>
      </c>
      <c r="BP287" s="108" t="str">
        <f>IF(SUM(COUNTIFS('Planificación 2026-1'!F:F,"HUAURA",'Planificación 2026-1'!W:W,C287,'Planificación 2026-1'!H:H,"OB"))&gt;0,"P09"," ")</f>
        <v xml:space="preserve"> </v>
      </c>
      <c r="BQ287" s="108" t="str">
        <f>IF(SUM(COUNTIFS('Planificación 2026-1'!F:F,"HUAURA",'Planificación 2026-1'!W:W,C287,'Planificación 2026-1'!H:H,"MH"))&gt;0,"P31"," ")</f>
        <v xml:space="preserve"> </v>
      </c>
      <c r="BR287" s="108" t="str">
        <f>IF(SUM(COUNTIFS('Planificación 2026-1'!F:F,"HUAURA",'Planificación 2026-1'!W:W,C287,'Planificación 2026-1'!H:H,"IC"))&gt;0,"P32"," ")</f>
        <v xml:space="preserve"> </v>
      </c>
      <c r="BS287" s="108" t="str">
        <f>IF(SUM(COUNTIFS('Planificación 2026-1'!F:F,"HUAURA",'Planificación 2026-1'!W:W,C287,'Planificación 2026-1'!H:H,"AR"))&gt;0,"P34"," ")</f>
        <v xml:space="preserve"> </v>
      </c>
      <c r="BT287" s="108" t="str">
        <f>IF(SUM(COUNTIFS('Planificación 2026-1'!F:F,"HUAURA",'Planificación 2026-1'!W:W,C287,'Planificación 2026-1'!H:H,"T1"))&gt;0,"P35"," ")</f>
        <v xml:space="preserve"> </v>
      </c>
      <c r="BU287" s="108" t="str">
        <f>IF(SUM(COUNTIFS('Planificación 2026-1'!F:F,"HUAURA",'Planificación 2026-1'!W:W,C287,'Planificación 2026-1'!H:H,"T3"))&gt;0,"P36"," ")</f>
        <v xml:space="preserve"> </v>
      </c>
      <c r="BV287" s="108" t="str">
        <f>IF(SUM(COUNTIFS('Planificación 2026-1'!F:F,"HUAURA",'Planificación 2026-1'!W:W,C287,'Planificación 2026-1'!H:H,"T2"))&gt;0,"P37"," ")</f>
        <v xml:space="preserve"> </v>
      </c>
      <c r="BW287" s="108" t="str">
        <f>IF(SUM(COUNTIFS('Planificación 2026-1'!F:F,"HUAURA",'Planificación 2026-1'!W:W,C287,'Planificación 2026-1'!H:H,"AE"))&gt;0,"P38"," ")</f>
        <v xml:space="preserve"> </v>
      </c>
      <c r="BX287" s="108" t="str">
        <f>IF(SUM(COUNTIFS('Planificación 2026-1'!F:F,"HUAURA",'Planificación 2026-1'!W:W,C287,'Planificación 2026-1'!H:H,"T4"))&gt;0,"P55"," ")</f>
        <v xml:space="preserve"> </v>
      </c>
      <c r="BY287" s="109">
        <f>SUMIFS('Planificación 2026-1'!R:R,'Planificación 2026-1'!W:W,C287,'Planificación 2026-1'!H:H,"AF",'Planificación 2026-1'!I:I,"&gt;2")</f>
        <v>0</v>
      </c>
      <c r="BZ287" s="109">
        <f>SUMIFS('Planificación 2026-1'!R:R,'Planificación 2026-1'!W:W,C287,'Planificación 2026-1'!H:H,"EN",'Planificación 2026-1'!I:I,"&gt;2")</f>
        <v>0</v>
      </c>
      <c r="CA287" s="109">
        <f>SUMIFS('Planificación 2026-1'!R:R,'Planificación 2026-1'!W:W,C287,'Planificación 2026-1'!H:H,"IS",'Planificación 2026-1'!I:I,"&gt;2")</f>
        <v>0</v>
      </c>
      <c r="CB287" s="109">
        <f>SUMIFS('Planificación 2026-1'!R:R,'Planificación 2026-1'!W:W,C287,'Planificación 2026-1'!H:H,"PS",'Planificación 2026-1'!I:I,"&gt;2")</f>
        <v>0</v>
      </c>
      <c r="CC287" s="109">
        <f>SUMIFS('Planificación 2026-1'!R:R,'Planificación 2026-1'!W:W,C287,'Planificación 2026-1'!H:H,"IN",'Planificación 2026-1'!I:I,"&gt;2")</f>
        <v>0</v>
      </c>
      <c r="CD287" s="109">
        <f>SUMIFS('Planificación 2026-1'!R:R,'Planificación 2026-1'!W:W,C287,'Planificación 2026-1'!H:H,"CA",'Planificación 2026-1'!I:I,"&gt;2")</f>
        <v>0</v>
      </c>
      <c r="CE287" s="109">
        <f>SUMIFS('Planificación 2026-1'!R:R,'Planificación 2026-1'!W:W,C287,'Planificación 2026-1'!H:H,"DE",'Planificación 2026-1'!I:I,"&gt;2")</f>
        <v>0</v>
      </c>
      <c r="CF287" s="109">
        <f>SUMIFS('Planificación 2026-1'!R:R,'Planificación 2026-1'!W:W,C287,'Planificación 2026-1'!H:H,"OB",'Planificación 2026-1'!I:I,"&gt;2")</f>
        <v>0</v>
      </c>
      <c r="CG287" s="109">
        <f>SUMIFS('Planificación 2026-1'!R:R,'Planificación 2026-1'!W:W,C287,'Planificación 2026-1'!H:H,"MH",'Planificación 2026-1'!I:I,"&gt;2")</f>
        <v>0</v>
      </c>
      <c r="CH287" s="109">
        <f>SUMIFS('Planificación 2026-1'!R:R,'Planificación 2026-1'!W:W,C287,'Planificación 2026-1'!H:H,"IC",'Planificación 2026-1'!I:I,"&gt;2")</f>
        <v>0</v>
      </c>
      <c r="CI287" s="109">
        <f>SUMIFS('Planificación 2026-1'!R:R,'Planificación 2026-1'!W:W,C287,'Planificación 2026-1'!H:H,"AR",'Planificación 2026-1'!I:I,"&gt;2")</f>
        <v>0</v>
      </c>
      <c r="CJ287" s="109">
        <f>SUMIFS('Planificación 2026-1'!R:R,'Planificación 2026-1'!W:W,C287,'Planificación 2026-1'!H:H,"T1",'Planificación 2026-1'!I:I,"&gt;2")</f>
        <v>0</v>
      </c>
      <c r="CK287" s="109">
        <f>SUMIFS('Planificación 2026-1'!R:R,'Planificación 2026-1'!W:W,C287,'Planificación 2026-1'!H:H,"T3",'Planificación 2026-1'!I:I,"&gt;2")</f>
        <v>0</v>
      </c>
      <c r="CL287" s="109">
        <f>SUMIFS('Planificación 2026-1'!R:R,'Planificación 2026-1'!W:W,C287,'Planificación 2026-1'!H:H,"T2",'Planificación 2026-1'!I:I,"&gt;2")</f>
        <v>0</v>
      </c>
      <c r="CM287" s="109">
        <f>SUMIFS('Planificación 2026-1'!R:R,'Planificación 2026-1'!W:W,C287,'Planificación 2026-1'!H:H,"AE",'Planificación 2026-1'!I:I,"&gt;2")</f>
        <v>0</v>
      </c>
      <c r="CN287" s="109">
        <f>SUMIFS('Planificación 2026-1'!R:R,'Planificación 2026-1'!W:W,C287,'Planificación 2026-1'!H:H,"T4",'Planificación 2026-1'!I:I,"&gt;2")</f>
        <v>0</v>
      </c>
      <c r="CO287" s="109">
        <f>SUMIFS('Planificación 2026-1'!R:R,'Planificación 2026-1'!W:W,C287,'Planificación 2026-1'!H:H,"AF",'Planificación 2026-1'!I:I,"&lt;3")</f>
        <v>0</v>
      </c>
      <c r="CP287" s="109">
        <f>SUMIFS('Planificación 2026-1'!R:R,'Planificación 2026-1'!W:W,C287,'Planificación 2026-1'!H:H,"EN",'Planificación 2026-1'!I:I,"&lt;3")</f>
        <v>0</v>
      </c>
      <c r="CQ287" s="109">
        <f>SUMIFS('Planificación 2026-1'!R:R,'Planificación 2026-1'!W:W,C287,'Planificación 2026-1'!H:H,"IS",'Planificación 2026-1'!I:I,"&lt;3")</f>
        <v>0</v>
      </c>
      <c r="CR287" s="109">
        <f>SUMIFS('Planificación 2026-1'!R:R,'Planificación 2026-1'!W:W,C287,'Planificación 2026-1'!H:H,"PS",'Planificación 2026-1'!I:I,"&lt;3")</f>
        <v>0</v>
      </c>
      <c r="CS287" s="109">
        <f>SUMIFS('Planificación 2026-1'!R:R,'Planificación 2026-1'!W:W,C287,'Planificación 2026-1'!H:H,"IN",'Planificación 2026-1'!I:I,"&lt;3")</f>
        <v>0</v>
      </c>
      <c r="CT287" s="109">
        <f>SUMIFS('Planificación 2026-1'!R:R,'Planificación 2026-1'!W:W,C287,'Planificación 2026-1'!H:H,"CA",'Planificación 2026-1'!I:I,"&lt;3")</f>
        <v>0</v>
      </c>
      <c r="CU287" s="109">
        <f>SUMIFS('Planificación 2026-1'!R:R,'Planificación 2026-1'!W:W,C287,'Planificación 2026-1'!H:H,"DE",'Planificación 2026-1'!I:I,"&lt;3")</f>
        <v>0</v>
      </c>
      <c r="CV287" s="109">
        <f>SUMIFS('Planificación 2026-1'!R:R,'Planificación 2026-1'!W:W,C287,'Planificación 2026-1'!H:H,"OB",'Planificación 2026-1'!I:I,"&lt;3")</f>
        <v>0</v>
      </c>
      <c r="CW287" s="109">
        <f>SUMIFS('Planificación 2026-1'!R:R,'Planificación 2026-1'!W:W,C287,'Planificación 2026-1'!H:H,"MH",'Planificación 2026-1'!I:I,"&lt;3")</f>
        <v>0</v>
      </c>
      <c r="CX287" s="109">
        <f>SUMIFS('Planificación 2026-1'!R:R,'Planificación 2026-1'!W:W,C287,'Planificación 2026-1'!H:H,"IC",'Planificación 2026-1'!I:I,"&lt;3")</f>
        <v>0</v>
      </c>
      <c r="CY287" s="109">
        <f>SUMIFS('Planificación 2026-1'!R:R,'Planificación 2026-1'!W:W,C287,'Planificación 2026-1'!H:H,"AR",'Planificación 2026-1'!I:I,"&lt;3")</f>
        <v>0</v>
      </c>
      <c r="CZ287" s="109">
        <f>SUMIFS('Planificación 2026-1'!R:R,'Planificación 2026-1'!W:W,C287,'Planificación 2026-1'!H:H,"T1",'Planificación 2026-1'!I:I,"&lt;3")</f>
        <v>0</v>
      </c>
      <c r="DA287" s="109">
        <f>SUMIFS('Planificación 2026-1'!R:R,'Planificación 2026-1'!W:W,C287,'Planificación 2026-1'!H:H,"T3",'Planificación 2026-1'!I:I,"&lt;3")</f>
        <v>0</v>
      </c>
      <c r="DB287" s="109">
        <f>SUMIFS('Planificación 2026-1'!R:R,'Planificación 2026-1'!W:W,C287,'Planificación 2026-1'!H:H,"T2",'Planificación 2026-1'!I:I,"&lt;3")</f>
        <v>0</v>
      </c>
      <c r="DC287" s="109">
        <f>SUMIFS('Planificación 2026-1'!R:R,'Planificación 2026-1'!W:W,C287,'Planificación 2026-1'!H:H,"AE",'Planificación 2026-1'!I:I,"&lt;3")</f>
        <v>0</v>
      </c>
      <c r="DD287" s="109">
        <f>SUMIFS('Planificación 2026-1'!R:R,'Planificación 2026-1'!W:W,C287,'Planificación 2026-1'!H:H,"T4",'Planificación 2026-1'!I:I,"&lt;3")</f>
        <v>0</v>
      </c>
      <c r="DE287" s="108" t="str">
        <f t="shared" si="45"/>
        <v/>
      </c>
      <c r="DF287" s="41">
        <f>IF(C287="","",SUMIFS('Planificación 2026-1'!R:R,'Planificación 2026-1'!W:W,C287,'Planificación 2026-1'!F:F,"PRINCIPAL",'Planificación 2026-1'!X:X,"VIRTUAL"))</f>
        <v>0</v>
      </c>
      <c r="DG287" s="41">
        <f>IF(C287="","",SUMIFS('Planificación 2026-1'!R:R,'Planificación 2026-1'!W:W,C287,'Planificación 2026-1'!F:F,"PRINCIPAL",'Planificación 2026-1'!X:X,"PRESENCIAL"))</f>
        <v>0</v>
      </c>
      <c r="DH287" s="41">
        <f>IF(C287="","",SUMIFS('Planificación 2026-1'!R:R,'Planificación 2026-1'!W:W,C287,'Planificación 2026-1'!F:F,"PRINCIPAL",'Planificación 2026-1'!X:X,"HIBRIDO PRESENCIAL"))</f>
        <v>0</v>
      </c>
      <c r="DI287" s="108" t="str">
        <f t="shared" si="46"/>
        <v/>
      </c>
      <c r="DJ287" s="108">
        <f>IF(C287="","",SUMIFS('Planificación 2026-1'!R:R,'Planificación 2026-1'!W:W,C287,'Planificación 2026-1'!F:F,"FILIAL",'Planificación 2026-1'!X:X,"VIRTUAL"))</f>
        <v>0</v>
      </c>
      <c r="DK287" s="110">
        <f>IF(C287="","",SUMIFS('Planificación 2026-1'!R:R,'Planificación 2026-1'!W:W,C287,'Planificación 2026-1'!F:F,"FILIAL",'Planificación 2026-1'!X:X,"PRESENCIAL"))</f>
        <v>0</v>
      </c>
      <c r="DL287" s="61">
        <f>IF(C287="","",SUMIFS('Planificación 2026-1'!R:R,'Planificación 2026-1'!W:W,C287,'Planificación 2026-1'!F:F,"FILIAL",'Planificación 2026-1'!X:X,"HIBRIDO PRESENCIAL"))</f>
        <v>0</v>
      </c>
      <c r="DM287" s="111" t="str">
        <f t="shared" si="47"/>
        <v/>
      </c>
      <c r="DN287" s="108">
        <f>IF(C287="","",SUMIFS('Planificación 2026-1'!R:R,'Planificación 2026-1'!W:W,C287,'Planificación 2026-1'!F:F,"SUNAMPE",'Planificación 2026-1'!X:X,"VIRTUAL"))</f>
        <v>0</v>
      </c>
      <c r="DO287" s="61">
        <f>IF(C287="","",SUMIFS('Planificación 2026-1'!R:R,'Planificación 2026-1'!W:W,C287,'Planificación 2026-1'!F:F,"SUNAMPE",'Planificación 2026-1'!X:X,"PRESENCIAL"))</f>
        <v>0</v>
      </c>
      <c r="DP287" s="111" t="str">
        <f t="shared" si="48"/>
        <v/>
      </c>
      <c r="DQ287" s="108">
        <f>IF(C287="","",SUMIFS('Planificación 2026-1'!R:R,'Planificación 2026-1'!W:W,C287,'Planificación 2026-1'!F:F,"HUAURA",'Planificación 2026-1'!X:X,"VIRTUAL"))</f>
        <v>0</v>
      </c>
      <c r="DR287" s="61">
        <f>IF(C287="","",SUMIFS('Planificación 2026-1'!R:R,'Planificación 2026-1'!W:W,C287,'Planificación 2026-1'!F:F,"HUAURA",'Planificación 2026-1'!X:X,"PRESENCIAL"))</f>
        <v>0</v>
      </c>
      <c r="DS287" s="76">
        <f>SUMIFS('Planificación 2026-1'!R:R,'Planificación 2026-1'!W:W,C287,'Planificación 2026-1'!F:F,"PRINCIPAL",'Planificación 2026-1'!X:X,"VIRTUAL",'Planificación 2026-1'!I:I,"&gt;2")</f>
        <v>0</v>
      </c>
      <c r="DT287" s="76">
        <f>SUMIFS('Planificación 2026-1'!R:R,'Planificación 2026-1'!W:W,C287,'Planificación 2026-1'!F:F,"PRINCIPAL",'Planificación 2026-1'!X:X,"&lt;&gt;VIRTUAL",'Planificación 2026-1'!I:I,"&gt;2")</f>
        <v>0</v>
      </c>
      <c r="DU287" s="76">
        <f>SUMIFS('Planificación 2026-1'!R:R,'Planificación 2026-1'!W:W,C287,'Planificación 2026-1'!F:F,"SUNAMPE",'Planificación 2026-1'!X:X,"VIRTUAL",'Planificación 2026-1'!I:I,"&gt;2")</f>
        <v>0</v>
      </c>
      <c r="DV287" s="76">
        <f>SUMIFS('Planificación 2026-1'!R:R,'Planificación 2026-1'!W:W,C287,'Planificación 2026-1'!F:F,"SUNAMPE",'Planificación 2026-1'!X:X,"&lt;&gt;VIRTUAL",'Planificación 2026-1'!I:I,"&gt;2")</f>
        <v>0</v>
      </c>
      <c r="DW287" s="76">
        <f>SUMIFS('Planificación 2026-1'!R:R,'Planificación 2026-1'!W:W,C287,'Planificación 2026-1'!F:F,"FILIAL",'Planificación 2026-1'!X:X,"VIRTUAL",'Planificación 2026-1'!I:I,"&gt;2")</f>
        <v>0</v>
      </c>
      <c r="DX287" s="76">
        <f>SUMIFS('Planificación 2026-1'!R:R,'Planificación 2026-1'!W:W,C287,'Planificación 2026-1'!F:F,"FILIAL",'Planificación 2026-1'!X:X,"&lt;&gt;VIRTUAL",'Planificación 2026-1'!I:I,"&gt;2")</f>
        <v>0</v>
      </c>
      <c r="DY287" s="76">
        <f>SUMIFS('Planificación 2026-1'!R:R,'Planificación 2026-1'!W:W,C287,'Planificación 2026-1'!F:F,"PORUMA",'Planificación 2026-1'!X:X,"VIRTUAL",'Planificación 2026-1'!I:I,"&gt;2")</f>
        <v>0</v>
      </c>
      <c r="DZ287" s="76">
        <f>SUMIFS('Planificación 2026-1'!R:R,'Planificación 2026-1'!W:W,C287,'Planificación 2026-1'!F:F,"PORUMA",'Planificación 2026-1'!X:X,"&lt;&gt;VIRTUAL",'Planificación 2026-1'!I:I,"&gt;2")</f>
        <v>0</v>
      </c>
      <c r="EA287" s="76">
        <f>SUMIFS('Planificación 2026-1'!R:R,'Planificación 2026-1'!W:W,C287,'Planificación 2026-1'!F:F,"HUAURA",'Planificación 2026-1'!X:X,"VIRTUAL",'Planificación 2026-1'!I:I,"&gt;2")</f>
        <v>0</v>
      </c>
      <c r="EB287" s="76">
        <f>SUMIFS('Planificación 2026-1'!R:R,'Planificación 2026-1'!W:W,C287,'Planificación 2026-1'!F:F,"HUAURA",'Planificación 2026-1'!X:X,"&lt;&gt;VIRTUAL",'Planificación 2026-1'!I:I,"&gt;2")</f>
        <v>0</v>
      </c>
      <c r="EC287" s="76">
        <f>SUMIFS('Planificación 2026-1'!R:R,'Planificación 2026-1'!W:W,C287,'Planificación 2026-1'!F:F,"PRINCIPAL",'Planificación 2026-1'!X:X,"VIRTUAL",'Planificación 2026-1'!I:I,"&lt;3")</f>
        <v>0</v>
      </c>
      <c r="ED287" s="76">
        <f>SUMIFS('Planificación 2026-1'!R:R,'Planificación 2026-1'!W:W,C287,'Planificación 2026-1'!F:F,"PRINCIPAL",'Planificación 2026-1'!X:X,"&lt;&gt;VIRTUAL",'Planificación 2026-1'!I:I,"&lt;3")</f>
        <v>0</v>
      </c>
      <c r="EE287" s="76">
        <f>SUMIFS('Planificación 2026-1'!R:R,'Planificación 2026-1'!W:W,C287,'Planificación 2026-1'!F:F,"SUNAMPE",'Planificación 2026-1'!X:X,"VIRTUAL",'Planificación 2026-1'!I:I,"&lt;3")</f>
        <v>0</v>
      </c>
      <c r="EF287" s="76">
        <f>SUMIFS('Planificación 2026-1'!R:R,'Planificación 2026-1'!W:W,C287,'Planificación 2026-1'!F:F,"SUNAMPE",'Planificación 2026-1'!X:X,"&lt;&gt;VIRTUAL",'Planificación 2026-1'!I:I,"&lt;3")</f>
        <v>0</v>
      </c>
      <c r="EG287" s="76">
        <f>SUMIFS('Planificación 2026-1'!R:R,'Planificación 2026-1'!W:W,C287,'Planificación 2026-1'!F:F,"FILIAL",'Planificación 2026-1'!X:X,"VIRTUAL",'Planificación 2026-1'!I:I,"&lt;3")</f>
        <v>0</v>
      </c>
      <c r="EH287" s="76">
        <f>SUMIFS('Planificación 2026-1'!R:R,'Planificación 2026-1'!W:W,C287,'Planificación 2026-1'!F:F,"FILIAL",'Planificación 2026-1'!X:X,"&lt;&gt;VIRTUAL",'Planificación 2026-1'!I:I,"&lt;3")</f>
        <v>0</v>
      </c>
      <c r="EI287" s="76">
        <f>SUMIFS('Planificación 2026-1'!R:R,'Planificación 2026-1'!W:W,C287,'Planificación 2026-1'!F:F,"PORUMA",'Planificación 2026-1'!X:X,"VIRTUAL",'Planificación 2026-1'!I:I,"&lt;3")</f>
        <v>0</v>
      </c>
      <c r="EJ287" s="76">
        <f>SUMIFS('Planificación 2026-1'!R:R,'Planificación 2026-1'!W:W,C287,'Planificación 2026-1'!F:F,"PORUMA",'Planificación 2026-1'!X:X,"&lt;&gt;VIRTUAL",'Planificación 2026-1'!I:I,"&lt;3")</f>
        <v>0</v>
      </c>
      <c r="EK287" s="76">
        <f>SUMIFS('Planificación 2026-1'!R:R,'Planificación 2026-1'!W:W,C287,'Planificación 2026-1'!F:F,"HUAURA",'Planificación 2026-1'!X:X,"VIRTUAL",'Planificación 2026-1'!I:I,"&lt;3")</f>
        <v>0</v>
      </c>
      <c r="EL287" s="76">
        <f>SUMIFS('Planificación 2026-1'!R:R,'Planificación 2026-1'!W:W,C287,'Planificación 2026-1'!F:F,"HUAURA",'Planificación 2026-1'!X:X,"&lt;&gt;VIRTUAL",'Planificación 2026-1'!I:I,"&lt;3")</f>
        <v>0</v>
      </c>
      <c r="EM287" s="76"/>
      <c r="EN287" s="76">
        <f t="shared" si="41"/>
        <v>0</v>
      </c>
      <c r="EO287" s="76">
        <f t="shared" si="42"/>
        <v>0</v>
      </c>
      <c r="EP287" s="76" t="b">
        <f t="shared" si="43"/>
        <v>1</v>
      </c>
      <c r="EQ287" s="76" t="str">
        <f t="shared" si="44"/>
        <v/>
      </c>
      <c r="ER287" s="76" t="str">
        <f t="shared" si="49"/>
        <v>PRESENCIAL</v>
      </c>
    </row>
    <row r="288" spans="1:148" hidden="1">
      <c r="A288" s="83"/>
      <c r="B288" s="119">
        <v>285</v>
      </c>
      <c r="C288" s="115" t="s">
        <v>461</v>
      </c>
      <c r="D288" s="112">
        <f>SUMIF('Planificación 2026-1'!W:W,C288,'Planificación 2026-1'!R:R)</f>
        <v>10</v>
      </c>
      <c r="E288" s="114" t="s">
        <v>170</v>
      </c>
      <c r="F288" s="115" t="s">
        <v>171</v>
      </c>
      <c r="G288" s="115" t="s">
        <v>13</v>
      </c>
      <c r="H288" s="115" t="s">
        <v>146</v>
      </c>
      <c r="I288" s="107" t="str">
        <f>IF(SUM(COUNTIFS('Planificación 2026-1'!F:F,"PRINCIPAL",'Planificación 2026-1'!W:W,C288,'Planificación 2026-1'!H:H,"AF"))&gt;0,"P01"," ")</f>
        <v xml:space="preserve"> </v>
      </c>
      <c r="J288" s="108" t="str">
        <f>IF(SUM(COUNTIFS('Planificación 2026-1'!F:F,"PRINCIPAL",'Planificación 2026-1'!W:W,C288,'Planificación 2026-1'!H:H,"EN"))&gt;0,"P02"," ")</f>
        <v xml:space="preserve"> </v>
      </c>
      <c r="K288" s="108" t="str">
        <f>IF(SUM(COUNTIFS('Planificación 2026-1'!F:F,"PRINCIPAL",'Planificación 2026-1'!W:W,C288,'Planificación 2026-1'!H:H,"IS"))&gt;0,"P03"," ")</f>
        <v xml:space="preserve"> </v>
      </c>
      <c r="L288" s="108" t="str">
        <f>IF(SUM(COUNTIFS('Planificación 2026-1'!F:F,"PRINCIPAL",'Planificación 2026-1'!W:W,C288,'Planificación 2026-1'!H:H,"PS"))&gt;0,"P04"," ")</f>
        <v xml:space="preserve"> </v>
      </c>
      <c r="M288" s="108"/>
      <c r="N288" s="108" t="str">
        <f>IF(SUM(COUNTIFS('Planificación 2026-1'!F:F,"PRINCIPAL",'Planificación 2026-1'!W:W,C288,'Planificación 2026-1'!H:H,"IN"))&gt;0,"P06"," ")</f>
        <v xml:space="preserve"> </v>
      </c>
      <c r="O288" s="108" t="str">
        <f>IF(SUM(COUNTIFS('Planificación 2026-1'!F:F,"PRINCIPAL",'Planificación 2026-1'!W:W,C288,'Planificación 2026-1'!H:H,"CA"))&gt;0,"P07"," ")</f>
        <v xml:space="preserve"> </v>
      </c>
      <c r="P288" s="108" t="str">
        <f>IF(SUM(COUNTIFS('Planificación 2026-1'!F:F,"PRINCIPAL",'Planificación 2026-1'!W:W,C288,'Planificación 2026-1'!H:H,"DE"))&gt;0,"P08"," ")</f>
        <v xml:space="preserve"> </v>
      </c>
      <c r="Q288" s="108" t="str">
        <f>IF(SUM(COUNTIFS('Planificación 2026-1'!F:F,"PRINCIPAL",'Planificación 2026-1'!W:W,C288,'Planificación 2026-1'!H:H,"OB"))&gt;0,"P09"," ")</f>
        <v xml:space="preserve"> </v>
      </c>
      <c r="R288" s="108" t="str">
        <f>IF(SUM(COUNTIFS('Planificación 2026-1'!F:F,"PRINCIPAL",'Planificación 2026-1'!W:W,C288,'Planificación 2026-1'!H:H,"MH"))&gt;0,"P31"," ")</f>
        <v xml:space="preserve"> </v>
      </c>
      <c r="S288" s="108" t="str">
        <f>IF(SUM(COUNTIFS('Planificación 2026-1'!F:F,"PRINCIPAL",'Planificación 2026-1'!W:W,C288,'Planificación 2026-1'!H:H,"IC"))&gt;0,"P32"," ")</f>
        <v xml:space="preserve"> </v>
      </c>
      <c r="T288" s="108" t="str">
        <f>IF(SUM(COUNTIFS('Planificación 2026-1'!F:F,"PRINCIPAL",'Planificación 2026-1'!W:W,C288,'Planificación 2026-1'!H:H,"AR"))&gt;0,"P34"," ")</f>
        <v xml:space="preserve"> </v>
      </c>
      <c r="U288" s="108" t="str">
        <f>IF(SUM(COUNTIFS('Planificación 2026-1'!F:F,"PRINCIPAL",'Planificación 2026-1'!W:W,C288,'Planificación 2026-1'!H:H,"T1"))&gt;0,"P35"," ")</f>
        <v xml:space="preserve"> </v>
      </c>
      <c r="V288" s="108" t="str">
        <f>IF(SUM(COUNTIFS('Planificación 2026-1'!F:F,"PRINCIPAL",'Planificación 2026-1'!W:W,C288,'Planificación 2026-1'!H:H,"T3"))&gt;0,"P36"," ")</f>
        <v xml:space="preserve"> </v>
      </c>
      <c r="W288" s="108" t="str">
        <f>IF(SUM(COUNTIFS('Planificación 2026-1'!F:F,"PRINCIPAL",'Planificación 2026-1'!W:W,C288,'Planificación 2026-1'!H:H,"T2"))&gt;0,"P37"," ")</f>
        <v xml:space="preserve"> </v>
      </c>
      <c r="X288" s="108" t="str">
        <f>IF(SUM(COUNTIFS('Planificación 2026-1'!F:F,"PRINCIPAL",'Planificación 2026-1'!W:W,C288,'Planificación 2026-1'!H:H,"AE"))&gt;0,"P38"," ")</f>
        <v xml:space="preserve"> </v>
      </c>
      <c r="Y288" s="108" t="str">
        <f>IF(SUM(COUNTIFS('Planificación 2026-1'!F:F,"PRINCIPAL",'Planificación 2026-1'!W:W,C288,'Planificación 2026-1'!H:H,"T4"))&gt;0,"P55"," ")</f>
        <v xml:space="preserve"> </v>
      </c>
      <c r="Z288" s="108" t="str">
        <f>IF(SUM(COUNTIFS('Planificación 2026-1'!F:F,"FILIAL",'Planificación 2026-1'!W:W,C288,'Planificación 2026-1'!H:H,"AF"))&gt;0," P01"," ")</f>
        <v xml:space="preserve"> </v>
      </c>
      <c r="AA288" s="108" t="str">
        <f>IF(SUM(COUNTIFS('Planificación 2026-1'!F:F,"FILIAL",'Planificación 2026-1'!W:W,C288,'Planificación 2026-1'!H:H,"EN"))&gt;0,"P02"," ")</f>
        <v xml:space="preserve"> </v>
      </c>
      <c r="AB288" s="108" t="str">
        <f>IF(SUM(COUNTIFS('Planificación 2026-1'!F:F,"FILIAL",'Planificación 2026-1'!W:W,C288,'Planificación 2026-1'!H:H,"IS"))&gt;0,"P03"," ")</f>
        <v xml:space="preserve"> </v>
      </c>
      <c r="AC288" s="108" t="str">
        <f>IF(SUM(COUNTIFS('Planificación 2026-1'!F:F,"FILIAL",'Planificación 2026-1'!W:W,C288,'Planificación 2026-1'!H:H,"PS"))&gt;0,"P04"," ")</f>
        <v xml:space="preserve"> </v>
      </c>
      <c r="AD288" s="108"/>
      <c r="AE288" s="108" t="str">
        <f>IF(SUM(COUNTIFS('Planificación 2026-1'!F:F,"FILIAL",'Planificación 2026-1'!W:W,C288,'Planificación 2026-1'!H:H,"IN"))&gt;0,"P06"," ")</f>
        <v xml:space="preserve"> </v>
      </c>
      <c r="AF288" s="108" t="str">
        <f>IF(SUM(COUNTIFS('Planificación 2026-1'!F:F,"FILIAL",'Planificación 2026-1'!W:W,C288,'Planificación 2026-1'!H:H,"CA"))&gt;0,"P07"," ")</f>
        <v xml:space="preserve"> </v>
      </c>
      <c r="AG288" s="108" t="str">
        <f>IF(SUM(COUNTIFS('Planificación 2026-1'!F:F,"FILIAL",'Planificación 2026-1'!W:W,C288,'Planificación 2026-1'!H:H,"DE"))&gt;0,"P08"," ")</f>
        <v>P08</v>
      </c>
      <c r="AH288" s="108" t="str">
        <f>IF(SUM(COUNTIFS('Planificación 2026-1'!F:F,"FILIAL",'Planificación 2026-1'!W:W,C288,'Planificación 2026-1'!H:H,"OB"))&gt;0,"P09"," ")</f>
        <v xml:space="preserve"> </v>
      </c>
      <c r="AI288" s="108" t="str">
        <f>IF(SUM(COUNTIFS('Planificación 2026-1'!F:F,"FILIAL",'Planificación 2026-1'!W:W,C288,'Planificación 2026-1'!H:H,"MH"))&gt;0,"P31"," ")</f>
        <v xml:space="preserve"> </v>
      </c>
      <c r="AJ288" s="108" t="str">
        <f>IF(SUM(COUNTIFS('Planificación 2026-1'!F:F,"FILIAL",'Planificación 2026-1'!W:W,C288,'Planificación 2026-1'!H:H,"IC"))&gt;0,"P32"," ")</f>
        <v>P32</v>
      </c>
      <c r="AK288" s="108" t="str">
        <f>IF(SUM(COUNTIFS('Planificación 2026-1'!F:F,"FILIAL",'Planificación 2026-1'!W:W,C288,'Planificación 2026-1'!H:H,"AR"))&gt;0,"P34"," ")</f>
        <v xml:space="preserve"> </v>
      </c>
      <c r="AL288" s="108" t="str">
        <f>IF(SUM(COUNTIFS('Planificación 2026-1'!F:F,"FILIAL",'Planificación 2026-1'!W:W,C288,'Planificación 2026-1'!H:H,"T1"))&gt;0,"P35"," ")</f>
        <v xml:space="preserve"> </v>
      </c>
      <c r="AM288" s="108" t="str">
        <f>IF(SUM(COUNTIFS('Planificación 2026-1'!F:F,"FILIAL",'Planificación 2026-1'!W:W,C288,'Planificación 2026-1'!H:H,"T3"))&gt;0,"P36"," ")</f>
        <v xml:space="preserve"> </v>
      </c>
      <c r="AN288" s="108" t="str">
        <f>IF(SUM(COUNTIFS('Planificación 2026-1'!F:F,"FILIAL",'Planificación 2026-1'!W:W,C288,'Planificación 2026-1'!H:H,"T2"))&gt;0,"P37"," ")</f>
        <v xml:space="preserve"> </v>
      </c>
      <c r="AO288" s="108" t="str">
        <f>IF(SUM(COUNTIFS('Planificación 2026-1'!F:F,"FILIAL",'Planificación 2026-1'!W:W,C288,'Planificación 2026-1'!H:H,"AE"))&gt;0,"P38"," ")</f>
        <v xml:space="preserve"> </v>
      </c>
      <c r="AP288" s="108" t="str">
        <f>IF(SUM(COUNTIFS('Planificación 2026-1'!F:F,"FILIAL",'Planificación 2026-1'!W:W,C288,'Planificación 2026-1'!H:H,"T4"))&gt;0,"P55"," ")</f>
        <v xml:space="preserve"> </v>
      </c>
      <c r="AQ288" s="108" t="str">
        <f>IF(SUM(COUNTIFS('Planificación 2026-1'!F:F,"SUNAMPE",'Planificación 2026-1'!W:W,C288,'Planificación 2026-1'!H:H,"AF"))&gt;0," P01"," ")</f>
        <v xml:space="preserve"> </v>
      </c>
      <c r="AR288" s="108" t="str">
        <f>IF(SUM(COUNTIFS('Planificación 2026-1'!F:F,"SUNAMPE",'Planificación 2026-1'!W:W,C288,'Planificación 2026-1'!H:H,"EN"))&gt;0,"P02"," ")</f>
        <v xml:space="preserve"> </v>
      </c>
      <c r="AS288" s="108" t="str">
        <f>IF(SUM(COUNTIFS('Planificación 2026-1'!F:F,"SUNAMPE",'Planificación 2026-1'!W:W,C288,'Planificación 2026-1'!H:H,"IS"))&gt;0,"P03"," ")</f>
        <v xml:space="preserve"> </v>
      </c>
      <c r="AT288" s="108" t="str">
        <f>IF(SUM(COUNTIFS('Planificación 2026-1'!F:F,"SUNAMPE",'Planificación 2026-1'!W:W,C288,'Planificación 2026-1'!H:H,"PS"))&gt;0,"P04"," ")</f>
        <v xml:space="preserve"> </v>
      </c>
      <c r="AU288" s="108"/>
      <c r="AV288" s="108" t="str">
        <f>IF(SUM(COUNTIFS('Planificación 2026-1'!F:F,"SUNAMPE",'Planificación 2026-1'!W:W,C288,'Planificación 2026-1'!H:H,"IN"))&gt;0,"P06"," ")</f>
        <v xml:space="preserve"> </v>
      </c>
      <c r="AW288" s="108" t="str">
        <f>IF(SUM(COUNTIFS('Planificación 2026-1'!F:F,"SUNAMPE",'Planificación 2026-1'!W:W,C288,'Planificación 2026-1'!H:H,"CA"))&gt;0,"P07"," ")</f>
        <v xml:space="preserve"> </v>
      </c>
      <c r="AX288" s="108" t="str">
        <f>IF(SUM(COUNTIFS('Planificación 2026-1'!F:F,"SUNAMPE",'Planificación 2026-1'!W:W,C288,'Planificación 2026-1'!H:H,"DE"))&gt;0,"P08"," ")</f>
        <v xml:space="preserve"> </v>
      </c>
      <c r="AY288" s="108" t="str">
        <f>IF(SUM(COUNTIFS('Planificación 2026-1'!F:F,"SUNAMPE",'Planificación 2026-1'!W:W,C288,'Planificación 2026-1'!H:H,"OB"))&gt;0,"P09"," ")</f>
        <v xml:space="preserve"> </v>
      </c>
      <c r="AZ288" s="108" t="str">
        <f>IF(SUM(COUNTIFS('Planificación 2026-1'!F:F,"SUNAMPE",'Planificación 2026-1'!W:W,C288,'Planificación 2026-1'!H:H,"MH"))&gt;0,"P31"," ")</f>
        <v xml:space="preserve"> </v>
      </c>
      <c r="BA288" s="108" t="str">
        <f>IF(SUM(COUNTIFS('Planificación 2026-1'!F:F,"SUNAMPE",'Planificación 2026-1'!W:W,C288,'Planificación 2026-1'!H:H,"IC"))&gt;0,"P32"," ")</f>
        <v xml:space="preserve"> </v>
      </c>
      <c r="BB288" s="108" t="str">
        <f>IF(SUM(COUNTIFS('Planificación 2026-1'!F:F,"SUNAMPE",'Planificación 2026-1'!W:W,C288,'Planificación 2026-1'!H:H,"AR"))&gt;0,"P34"," ")</f>
        <v xml:space="preserve"> </v>
      </c>
      <c r="BC288" s="108" t="str">
        <f>IF(SUM(COUNTIFS('Planificación 2026-1'!F:F,"SUNAMPE",'Planificación 2026-1'!W:W,C288,'Planificación 2026-1'!H:H,"T1"))&gt;0,"P35"," ")</f>
        <v xml:space="preserve"> </v>
      </c>
      <c r="BD288" s="108" t="str">
        <f>IF(SUM(COUNTIFS('Planificación 2026-1'!F:F,"SUNAMPE",'Planificación 2026-1'!W:W,C288,'Planificación 2026-1'!H:H,"T3"))&gt;0,"P36"," ")</f>
        <v xml:space="preserve"> </v>
      </c>
      <c r="BE288" s="108" t="str">
        <f>IF(SUM(COUNTIFS('Planificación 2026-1'!F:F,"SUNAMPE",'Planificación 2026-1'!W:W,C288,'Planificación 2026-1'!H:H,"T2"))&gt;0,"P37"," ")</f>
        <v xml:space="preserve"> </v>
      </c>
      <c r="BF288" s="108" t="str">
        <f>IF(SUM(COUNTIFS('Planificación 2026-1'!F:F,"SUNAMPE",'Planificación 2026-1'!W:W,C288,'Planificación 2026-1'!H:H,"AE"))&gt;0,"P38"," ")</f>
        <v xml:space="preserve"> </v>
      </c>
      <c r="BG288" s="108" t="str">
        <f>IF(SUM(COUNTIFS('Planificación 2026-1'!F:F,"SUNAMPE",'Planificación 2026-1'!W:W,C288,'Planificación 2026-1'!H:H,"T4"))&gt;0,"P55"," ")</f>
        <v xml:space="preserve"> </v>
      </c>
      <c r="BH288" s="108" t="str">
        <f>IF(SUM(COUNTIFS('Planificación 2026-1'!F:F,"HUAURA",'Planificación 2026-1'!W:W,C288,'Planificación 2026-1'!H:H,"AF"))&gt;0," P01"," ")</f>
        <v xml:space="preserve"> </v>
      </c>
      <c r="BI288" s="108" t="str">
        <f>IF(SUM(COUNTIFS('Planificación 2026-1'!F:F,"HUAURA",'Planificación 2026-1'!W:W,C288,'Planificación 2026-1'!H:H,"EN"))&gt;0,"P02"," ")</f>
        <v xml:space="preserve"> </v>
      </c>
      <c r="BJ288" s="108" t="str">
        <f>IF(SUM(COUNTIFS('Planificación 2026-1'!F:F,"HUAURA",'Planificación 2026-1'!W:W,C288,'Planificación 2026-1'!H:H,"IS"))&gt;0,"P03"," ")</f>
        <v xml:space="preserve"> </v>
      </c>
      <c r="BK288" s="108" t="str">
        <f>IF(SUM(COUNTIFS('Planificación 2026-1'!F:F,"HUAURA",'Planificación 2026-1'!W:W,C288,'Planificación 2026-1'!H:H,"PS"))&gt;0,"P04"," ")</f>
        <v xml:space="preserve"> </v>
      </c>
      <c r="BL288" s="108"/>
      <c r="BM288" s="108" t="str">
        <f>IF(SUM(COUNTIFS('Planificación 2026-1'!F:F,"HUAURA",'Planificación 2026-1'!W:W,C288,'Planificación 2026-1'!H:H,"IN"))&gt;0,"P06"," ")</f>
        <v xml:space="preserve"> </v>
      </c>
      <c r="BN288" s="108" t="str">
        <f>IF(SUM(COUNTIFS('Planificación 2026-1'!F:F,"HUAURA",'Planificación 2026-1'!W:W,C288,'Planificación 2026-1'!H:H,"CA"))&gt;0,"P07"," ")</f>
        <v xml:space="preserve"> </v>
      </c>
      <c r="BO288" s="108" t="str">
        <f>IF(SUM(COUNTIFS('Planificación 2026-1'!F:F,"HUAURA",'Planificación 2026-1'!W:W,C288,'Planificación 2026-1'!H:H,"DE"))&gt;0,"P08"," ")</f>
        <v xml:space="preserve"> </v>
      </c>
      <c r="BP288" s="108" t="str">
        <f>IF(SUM(COUNTIFS('Planificación 2026-1'!F:F,"HUAURA",'Planificación 2026-1'!W:W,C288,'Planificación 2026-1'!H:H,"OB"))&gt;0,"P09"," ")</f>
        <v xml:space="preserve"> </v>
      </c>
      <c r="BQ288" s="108" t="str">
        <f>IF(SUM(COUNTIFS('Planificación 2026-1'!F:F,"HUAURA",'Planificación 2026-1'!W:W,C288,'Planificación 2026-1'!H:H,"MH"))&gt;0,"P31"," ")</f>
        <v xml:space="preserve"> </v>
      </c>
      <c r="BR288" s="108" t="str">
        <f>IF(SUM(COUNTIFS('Planificación 2026-1'!F:F,"HUAURA",'Planificación 2026-1'!W:W,C288,'Planificación 2026-1'!H:H,"IC"))&gt;0,"P32"," ")</f>
        <v xml:space="preserve"> </v>
      </c>
      <c r="BS288" s="108" t="str">
        <f>IF(SUM(COUNTIFS('Planificación 2026-1'!F:F,"HUAURA",'Planificación 2026-1'!W:W,C288,'Planificación 2026-1'!H:H,"AR"))&gt;0,"P34"," ")</f>
        <v xml:space="preserve"> </v>
      </c>
      <c r="BT288" s="108" t="str">
        <f>IF(SUM(COUNTIFS('Planificación 2026-1'!F:F,"HUAURA",'Planificación 2026-1'!W:W,C288,'Planificación 2026-1'!H:H,"T1"))&gt;0,"P35"," ")</f>
        <v xml:space="preserve"> </v>
      </c>
      <c r="BU288" s="108" t="str">
        <f>IF(SUM(COUNTIFS('Planificación 2026-1'!F:F,"HUAURA",'Planificación 2026-1'!W:W,C288,'Planificación 2026-1'!H:H,"T3"))&gt;0,"P36"," ")</f>
        <v xml:space="preserve"> </v>
      </c>
      <c r="BV288" s="108" t="str">
        <f>IF(SUM(COUNTIFS('Planificación 2026-1'!F:F,"HUAURA",'Planificación 2026-1'!W:W,C288,'Planificación 2026-1'!H:H,"T2"))&gt;0,"P37"," ")</f>
        <v xml:space="preserve"> </v>
      </c>
      <c r="BW288" s="108" t="str">
        <f>IF(SUM(COUNTIFS('Planificación 2026-1'!F:F,"HUAURA",'Planificación 2026-1'!W:W,C288,'Planificación 2026-1'!H:H,"AE"))&gt;0,"P38"," ")</f>
        <v xml:space="preserve"> </v>
      </c>
      <c r="BX288" s="108" t="str">
        <f>IF(SUM(COUNTIFS('Planificación 2026-1'!F:F,"HUAURA",'Planificación 2026-1'!W:W,C288,'Planificación 2026-1'!H:H,"T4"))&gt;0,"P55"," ")</f>
        <v xml:space="preserve"> </v>
      </c>
      <c r="BY288" s="109">
        <f>SUMIFS('Planificación 2026-1'!R:R,'Planificación 2026-1'!W:W,C288,'Planificación 2026-1'!H:H,"AF",'Planificación 2026-1'!I:I,"&gt;2")</f>
        <v>0</v>
      </c>
      <c r="BZ288" s="109">
        <f>SUMIFS('Planificación 2026-1'!R:R,'Planificación 2026-1'!W:W,C288,'Planificación 2026-1'!H:H,"EN",'Planificación 2026-1'!I:I,"&gt;2")</f>
        <v>0</v>
      </c>
      <c r="CA288" s="109">
        <f>SUMIFS('Planificación 2026-1'!R:R,'Planificación 2026-1'!W:W,C288,'Planificación 2026-1'!H:H,"IS",'Planificación 2026-1'!I:I,"&gt;2")</f>
        <v>0</v>
      </c>
      <c r="CB288" s="109">
        <f>SUMIFS('Planificación 2026-1'!R:R,'Planificación 2026-1'!W:W,C288,'Planificación 2026-1'!H:H,"PS",'Planificación 2026-1'!I:I,"&gt;2")</f>
        <v>0</v>
      </c>
      <c r="CC288" s="109">
        <f>SUMIFS('Planificación 2026-1'!R:R,'Planificación 2026-1'!W:W,C288,'Planificación 2026-1'!H:H,"IN",'Planificación 2026-1'!I:I,"&gt;2")</f>
        <v>0</v>
      </c>
      <c r="CD288" s="109">
        <f>SUMIFS('Planificación 2026-1'!R:R,'Planificación 2026-1'!W:W,C288,'Planificación 2026-1'!H:H,"CA",'Planificación 2026-1'!I:I,"&gt;2")</f>
        <v>0</v>
      </c>
      <c r="CE288" s="109">
        <f>SUMIFS('Planificación 2026-1'!R:R,'Planificación 2026-1'!W:W,C288,'Planificación 2026-1'!H:H,"DE",'Planificación 2026-1'!I:I,"&gt;2")</f>
        <v>0</v>
      </c>
      <c r="CF288" s="109">
        <f>SUMIFS('Planificación 2026-1'!R:R,'Planificación 2026-1'!W:W,C288,'Planificación 2026-1'!H:H,"OB",'Planificación 2026-1'!I:I,"&gt;2")</f>
        <v>0</v>
      </c>
      <c r="CG288" s="109">
        <f>SUMIFS('Planificación 2026-1'!R:R,'Planificación 2026-1'!W:W,C288,'Planificación 2026-1'!H:H,"MH",'Planificación 2026-1'!I:I,"&gt;2")</f>
        <v>0</v>
      </c>
      <c r="CH288" s="109">
        <f>SUMIFS('Planificación 2026-1'!R:R,'Planificación 2026-1'!W:W,C288,'Planificación 2026-1'!H:H,"IC",'Planificación 2026-1'!I:I,"&gt;2")</f>
        <v>0</v>
      </c>
      <c r="CI288" s="109">
        <f>SUMIFS('Planificación 2026-1'!R:R,'Planificación 2026-1'!W:W,C288,'Planificación 2026-1'!H:H,"AR",'Planificación 2026-1'!I:I,"&gt;2")</f>
        <v>0</v>
      </c>
      <c r="CJ288" s="109">
        <f>SUMIFS('Planificación 2026-1'!R:R,'Planificación 2026-1'!W:W,C288,'Planificación 2026-1'!H:H,"T1",'Planificación 2026-1'!I:I,"&gt;2")</f>
        <v>0</v>
      </c>
      <c r="CK288" s="109">
        <f>SUMIFS('Planificación 2026-1'!R:R,'Planificación 2026-1'!W:W,C288,'Planificación 2026-1'!H:H,"T3",'Planificación 2026-1'!I:I,"&gt;2")</f>
        <v>0</v>
      </c>
      <c r="CL288" s="109">
        <f>SUMIFS('Planificación 2026-1'!R:R,'Planificación 2026-1'!W:W,C288,'Planificación 2026-1'!H:H,"T2",'Planificación 2026-1'!I:I,"&gt;2")</f>
        <v>0</v>
      </c>
      <c r="CM288" s="109">
        <f>SUMIFS('Planificación 2026-1'!R:R,'Planificación 2026-1'!W:W,C288,'Planificación 2026-1'!H:H,"AE",'Planificación 2026-1'!I:I,"&gt;2")</f>
        <v>0</v>
      </c>
      <c r="CN288" s="109">
        <f>SUMIFS('Planificación 2026-1'!R:R,'Planificación 2026-1'!W:W,C288,'Planificación 2026-1'!H:H,"T4",'Planificación 2026-1'!I:I,"&gt;2")</f>
        <v>0</v>
      </c>
      <c r="CO288" s="109">
        <f>SUMIFS('Planificación 2026-1'!R:R,'Planificación 2026-1'!W:W,C288,'Planificación 2026-1'!H:H,"AF",'Planificación 2026-1'!I:I,"&lt;3")</f>
        <v>0</v>
      </c>
      <c r="CP288" s="109">
        <f>SUMIFS('Planificación 2026-1'!R:R,'Planificación 2026-1'!W:W,C288,'Planificación 2026-1'!H:H,"EN",'Planificación 2026-1'!I:I,"&lt;3")</f>
        <v>0</v>
      </c>
      <c r="CQ288" s="109">
        <f>SUMIFS('Planificación 2026-1'!R:R,'Planificación 2026-1'!W:W,C288,'Planificación 2026-1'!H:H,"IS",'Planificación 2026-1'!I:I,"&lt;3")</f>
        <v>0</v>
      </c>
      <c r="CR288" s="109">
        <f>SUMIFS('Planificación 2026-1'!R:R,'Planificación 2026-1'!W:W,C288,'Planificación 2026-1'!H:H,"PS",'Planificación 2026-1'!I:I,"&lt;3")</f>
        <v>0</v>
      </c>
      <c r="CS288" s="109">
        <f>SUMIFS('Planificación 2026-1'!R:R,'Planificación 2026-1'!W:W,C288,'Planificación 2026-1'!H:H,"IN",'Planificación 2026-1'!I:I,"&lt;3")</f>
        <v>0</v>
      </c>
      <c r="CT288" s="109">
        <f>SUMIFS('Planificación 2026-1'!R:R,'Planificación 2026-1'!W:W,C288,'Planificación 2026-1'!H:H,"CA",'Planificación 2026-1'!I:I,"&lt;3")</f>
        <v>0</v>
      </c>
      <c r="CU288" s="109">
        <f>SUMIFS('Planificación 2026-1'!R:R,'Planificación 2026-1'!W:W,C288,'Planificación 2026-1'!H:H,"DE",'Planificación 2026-1'!I:I,"&lt;3")</f>
        <v>5</v>
      </c>
      <c r="CV288" s="109">
        <f>SUMIFS('Planificación 2026-1'!R:R,'Planificación 2026-1'!W:W,C288,'Planificación 2026-1'!H:H,"OB",'Planificación 2026-1'!I:I,"&lt;3")</f>
        <v>0</v>
      </c>
      <c r="CW288" s="109">
        <f>SUMIFS('Planificación 2026-1'!R:R,'Planificación 2026-1'!W:W,C288,'Planificación 2026-1'!H:H,"MH",'Planificación 2026-1'!I:I,"&lt;3")</f>
        <v>0</v>
      </c>
      <c r="CX288" s="109">
        <f>SUMIFS('Planificación 2026-1'!R:R,'Planificación 2026-1'!W:W,C288,'Planificación 2026-1'!H:H,"IC",'Planificación 2026-1'!I:I,"&lt;3")</f>
        <v>5</v>
      </c>
      <c r="CY288" s="109">
        <f>SUMIFS('Planificación 2026-1'!R:R,'Planificación 2026-1'!W:W,C288,'Planificación 2026-1'!H:H,"AR",'Planificación 2026-1'!I:I,"&lt;3")</f>
        <v>0</v>
      </c>
      <c r="CZ288" s="109">
        <f>SUMIFS('Planificación 2026-1'!R:R,'Planificación 2026-1'!W:W,C288,'Planificación 2026-1'!H:H,"T1",'Planificación 2026-1'!I:I,"&lt;3")</f>
        <v>0</v>
      </c>
      <c r="DA288" s="109">
        <f>SUMIFS('Planificación 2026-1'!R:R,'Planificación 2026-1'!W:W,C288,'Planificación 2026-1'!H:H,"T3",'Planificación 2026-1'!I:I,"&lt;3")</f>
        <v>0</v>
      </c>
      <c r="DB288" s="109">
        <f>SUMIFS('Planificación 2026-1'!R:R,'Planificación 2026-1'!W:W,C288,'Planificación 2026-1'!H:H,"T2",'Planificación 2026-1'!I:I,"&lt;3")</f>
        <v>0</v>
      </c>
      <c r="DC288" s="109">
        <f>SUMIFS('Planificación 2026-1'!R:R,'Planificación 2026-1'!W:W,C288,'Planificación 2026-1'!H:H,"AE",'Planificación 2026-1'!I:I,"&lt;3")</f>
        <v>0</v>
      </c>
      <c r="DD288" s="109">
        <f>SUMIFS('Planificación 2026-1'!R:R,'Planificación 2026-1'!W:W,C288,'Planificación 2026-1'!H:H,"T4",'Planificación 2026-1'!I:I,"&lt;3")</f>
        <v>0</v>
      </c>
      <c r="DE288" s="108" t="str">
        <f t="shared" si="45"/>
        <v/>
      </c>
      <c r="DF288" s="41">
        <f>IF(C288="","",SUMIFS('Planificación 2026-1'!R:R,'Planificación 2026-1'!W:W,C288,'Planificación 2026-1'!F:F,"PRINCIPAL",'Planificación 2026-1'!X:X,"VIRTUAL"))</f>
        <v>0</v>
      </c>
      <c r="DG288" s="41">
        <f>IF(C288="","",SUMIFS('Planificación 2026-1'!R:R,'Planificación 2026-1'!W:W,C288,'Planificación 2026-1'!F:F,"PRINCIPAL",'Planificación 2026-1'!X:X,"PRESENCIAL"))</f>
        <v>0</v>
      </c>
      <c r="DH288" s="41">
        <f>IF(C288="","",SUMIFS('Planificación 2026-1'!R:R,'Planificación 2026-1'!W:W,C288,'Planificación 2026-1'!F:F,"PRINCIPAL",'Planificación 2026-1'!X:X,"HIBRIDO PRESENCIAL"))</f>
        <v>0</v>
      </c>
      <c r="DI288" s="108" t="str">
        <f t="shared" si="46"/>
        <v>P08 P32</v>
      </c>
      <c r="DJ288" s="108">
        <f>IF(C288="","",SUMIFS('Planificación 2026-1'!R:R,'Planificación 2026-1'!W:W,C288,'Planificación 2026-1'!F:F,"FILIAL",'Planificación 2026-1'!X:X,"VIRTUAL"))</f>
        <v>5</v>
      </c>
      <c r="DK288" s="110">
        <f>IF(C288="","",SUMIFS('Planificación 2026-1'!R:R,'Planificación 2026-1'!W:W,C288,'Planificación 2026-1'!F:F,"FILIAL",'Planificación 2026-1'!X:X,"PRESENCIAL"))</f>
        <v>5</v>
      </c>
      <c r="DL288" s="61">
        <f>IF(C288="","",SUMIFS('Planificación 2026-1'!R:R,'Planificación 2026-1'!W:W,C288,'Planificación 2026-1'!F:F,"FILIAL",'Planificación 2026-1'!X:X,"HIBRIDO PRESENCIAL"))</f>
        <v>0</v>
      </c>
      <c r="DM288" s="111" t="str">
        <f t="shared" si="47"/>
        <v/>
      </c>
      <c r="DN288" s="108">
        <f>IF(C288="","",SUMIFS('Planificación 2026-1'!R:R,'Planificación 2026-1'!W:W,C288,'Planificación 2026-1'!F:F,"SUNAMPE",'Planificación 2026-1'!X:X,"VIRTUAL"))</f>
        <v>0</v>
      </c>
      <c r="DO288" s="61">
        <f>IF(C288="","",SUMIFS('Planificación 2026-1'!R:R,'Planificación 2026-1'!W:W,C288,'Planificación 2026-1'!F:F,"SUNAMPE",'Planificación 2026-1'!X:X,"PRESENCIAL"))</f>
        <v>0</v>
      </c>
      <c r="DP288" s="111" t="str">
        <f t="shared" si="48"/>
        <v/>
      </c>
      <c r="DQ288" s="108">
        <f>IF(C288="","",SUMIFS('Planificación 2026-1'!R:R,'Planificación 2026-1'!W:W,C288,'Planificación 2026-1'!F:F,"HUAURA",'Planificación 2026-1'!X:X,"VIRTUAL"))</f>
        <v>0</v>
      </c>
      <c r="DR288" s="61">
        <f>IF(C288="","",SUMIFS('Planificación 2026-1'!R:R,'Planificación 2026-1'!W:W,C288,'Planificación 2026-1'!F:F,"HUAURA",'Planificación 2026-1'!X:X,"PRESENCIAL"))</f>
        <v>0</v>
      </c>
      <c r="DS288" s="76">
        <f>SUMIFS('Planificación 2026-1'!R:R,'Planificación 2026-1'!W:W,C288,'Planificación 2026-1'!F:F,"PRINCIPAL",'Planificación 2026-1'!X:X,"VIRTUAL",'Planificación 2026-1'!I:I,"&gt;2")</f>
        <v>0</v>
      </c>
      <c r="DT288" s="76">
        <f>SUMIFS('Planificación 2026-1'!R:R,'Planificación 2026-1'!W:W,C288,'Planificación 2026-1'!F:F,"PRINCIPAL",'Planificación 2026-1'!X:X,"&lt;&gt;VIRTUAL",'Planificación 2026-1'!I:I,"&gt;2")</f>
        <v>0</v>
      </c>
      <c r="DU288" s="76">
        <f>SUMIFS('Planificación 2026-1'!R:R,'Planificación 2026-1'!W:W,C288,'Planificación 2026-1'!F:F,"SUNAMPE",'Planificación 2026-1'!X:X,"VIRTUAL",'Planificación 2026-1'!I:I,"&gt;2")</f>
        <v>0</v>
      </c>
      <c r="DV288" s="76">
        <f>SUMIFS('Planificación 2026-1'!R:R,'Planificación 2026-1'!W:W,C288,'Planificación 2026-1'!F:F,"SUNAMPE",'Planificación 2026-1'!X:X,"&lt;&gt;VIRTUAL",'Planificación 2026-1'!I:I,"&gt;2")</f>
        <v>0</v>
      </c>
      <c r="DW288" s="76">
        <f>SUMIFS('Planificación 2026-1'!R:R,'Planificación 2026-1'!W:W,C288,'Planificación 2026-1'!F:F,"FILIAL",'Planificación 2026-1'!X:X,"VIRTUAL",'Planificación 2026-1'!I:I,"&gt;2")</f>
        <v>0</v>
      </c>
      <c r="DX288" s="76">
        <f>SUMIFS('Planificación 2026-1'!R:R,'Planificación 2026-1'!W:W,C288,'Planificación 2026-1'!F:F,"FILIAL",'Planificación 2026-1'!X:X,"&lt;&gt;VIRTUAL",'Planificación 2026-1'!I:I,"&gt;2")</f>
        <v>0</v>
      </c>
      <c r="DY288" s="76">
        <f>SUMIFS('Planificación 2026-1'!R:R,'Planificación 2026-1'!W:W,C288,'Planificación 2026-1'!F:F,"PORUMA",'Planificación 2026-1'!X:X,"VIRTUAL",'Planificación 2026-1'!I:I,"&gt;2")</f>
        <v>0</v>
      </c>
      <c r="DZ288" s="76">
        <f>SUMIFS('Planificación 2026-1'!R:R,'Planificación 2026-1'!W:W,C288,'Planificación 2026-1'!F:F,"PORUMA",'Planificación 2026-1'!X:X,"&lt;&gt;VIRTUAL",'Planificación 2026-1'!I:I,"&gt;2")</f>
        <v>0</v>
      </c>
      <c r="EA288" s="76">
        <f>SUMIFS('Planificación 2026-1'!R:R,'Planificación 2026-1'!W:W,C288,'Planificación 2026-1'!F:F,"HUAURA",'Planificación 2026-1'!X:X,"VIRTUAL",'Planificación 2026-1'!I:I,"&gt;2")</f>
        <v>0</v>
      </c>
      <c r="EB288" s="76">
        <f>SUMIFS('Planificación 2026-1'!R:R,'Planificación 2026-1'!W:W,C288,'Planificación 2026-1'!F:F,"HUAURA",'Planificación 2026-1'!X:X,"&lt;&gt;VIRTUAL",'Planificación 2026-1'!I:I,"&gt;2")</f>
        <v>0</v>
      </c>
      <c r="EC288" s="76">
        <f>SUMIFS('Planificación 2026-1'!R:R,'Planificación 2026-1'!W:W,C288,'Planificación 2026-1'!F:F,"PRINCIPAL",'Planificación 2026-1'!X:X,"VIRTUAL",'Planificación 2026-1'!I:I,"&lt;3")</f>
        <v>0</v>
      </c>
      <c r="ED288" s="76">
        <f>SUMIFS('Planificación 2026-1'!R:R,'Planificación 2026-1'!W:W,C288,'Planificación 2026-1'!F:F,"PRINCIPAL",'Planificación 2026-1'!X:X,"&lt;&gt;VIRTUAL",'Planificación 2026-1'!I:I,"&lt;3")</f>
        <v>0</v>
      </c>
      <c r="EE288" s="76">
        <f>SUMIFS('Planificación 2026-1'!R:R,'Planificación 2026-1'!W:W,C288,'Planificación 2026-1'!F:F,"SUNAMPE",'Planificación 2026-1'!X:X,"VIRTUAL",'Planificación 2026-1'!I:I,"&lt;3")</f>
        <v>0</v>
      </c>
      <c r="EF288" s="76">
        <f>SUMIFS('Planificación 2026-1'!R:R,'Planificación 2026-1'!W:W,C288,'Planificación 2026-1'!F:F,"SUNAMPE",'Planificación 2026-1'!X:X,"&lt;&gt;VIRTUAL",'Planificación 2026-1'!I:I,"&lt;3")</f>
        <v>0</v>
      </c>
      <c r="EG288" s="76">
        <f>SUMIFS('Planificación 2026-1'!R:R,'Planificación 2026-1'!W:W,C288,'Planificación 2026-1'!F:F,"FILIAL",'Planificación 2026-1'!X:X,"VIRTUAL",'Planificación 2026-1'!I:I,"&lt;3")</f>
        <v>5</v>
      </c>
      <c r="EH288" s="76">
        <f>SUMIFS('Planificación 2026-1'!R:R,'Planificación 2026-1'!W:W,C288,'Planificación 2026-1'!F:F,"FILIAL",'Planificación 2026-1'!X:X,"&lt;&gt;VIRTUAL",'Planificación 2026-1'!I:I,"&lt;3")</f>
        <v>5</v>
      </c>
      <c r="EI288" s="76">
        <f>SUMIFS('Planificación 2026-1'!R:R,'Planificación 2026-1'!W:W,C288,'Planificación 2026-1'!F:F,"PORUMA",'Planificación 2026-1'!X:X,"VIRTUAL",'Planificación 2026-1'!I:I,"&lt;3")</f>
        <v>0</v>
      </c>
      <c r="EJ288" s="76">
        <f>SUMIFS('Planificación 2026-1'!R:R,'Planificación 2026-1'!W:W,C288,'Planificación 2026-1'!F:F,"PORUMA",'Planificación 2026-1'!X:X,"&lt;&gt;VIRTUAL",'Planificación 2026-1'!I:I,"&lt;3")</f>
        <v>0</v>
      </c>
      <c r="EK288" s="76">
        <f>SUMIFS('Planificación 2026-1'!R:R,'Planificación 2026-1'!W:W,C288,'Planificación 2026-1'!F:F,"HUAURA",'Planificación 2026-1'!X:X,"VIRTUAL",'Planificación 2026-1'!I:I,"&lt;3")</f>
        <v>0</v>
      </c>
      <c r="EL288" s="76">
        <f>SUMIFS('Planificación 2026-1'!R:R,'Planificación 2026-1'!W:W,C288,'Planificación 2026-1'!F:F,"HUAURA",'Planificación 2026-1'!X:X,"&lt;&gt;VIRTUAL",'Planificación 2026-1'!I:I,"&lt;3")</f>
        <v>0</v>
      </c>
      <c r="EM288" s="76"/>
      <c r="EN288" s="76">
        <f t="shared" si="41"/>
        <v>5</v>
      </c>
      <c r="EO288" s="76">
        <f t="shared" si="42"/>
        <v>5</v>
      </c>
      <c r="EP288" s="76" t="b">
        <f t="shared" si="43"/>
        <v>1</v>
      </c>
      <c r="EQ288" s="76" t="str">
        <f t="shared" si="44"/>
        <v/>
      </c>
      <c r="ER288" s="76" t="str">
        <f t="shared" si="49"/>
        <v>AMBOS</v>
      </c>
    </row>
    <row r="289" spans="1:148" hidden="1">
      <c r="A289" s="83"/>
      <c r="B289" s="119">
        <v>286</v>
      </c>
      <c r="C289" s="115" t="s">
        <v>462</v>
      </c>
      <c r="D289" s="112">
        <f>SUMIF('Planificación 2026-1'!W:W,C289,'Planificación 2026-1'!R:R)</f>
        <v>20</v>
      </c>
      <c r="E289" s="114" t="s">
        <v>170</v>
      </c>
      <c r="F289" s="115" t="s">
        <v>171</v>
      </c>
      <c r="G289" s="115" t="s">
        <v>153</v>
      </c>
      <c r="H289" s="115" t="s">
        <v>123</v>
      </c>
      <c r="I289" s="107" t="str">
        <f>IF(SUM(COUNTIFS('Planificación 2026-1'!F:F,"PRINCIPAL",'Planificación 2026-1'!W:W,C289,'Planificación 2026-1'!H:H,"AF"))&gt;0,"P01"," ")</f>
        <v xml:space="preserve"> </v>
      </c>
      <c r="J289" s="108" t="str">
        <f>IF(SUM(COUNTIFS('Planificación 2026-1'!F:F,"PRINCIPAL",'Planificación 2026-1'!W:W,C289,'Planificación 2026-1'!H:H,"EN"))&gt;0,"P02"," ")</f>
        <v xml:space="preserve"> </v>
      </c>
      <c r="K289" s="108" t="str">
        <f>IF(SUM(COUNTIFS('Planificación 2026-1'!F:F,"PRINCIPAL",'Planificación 2026-1'!W:W,C289,'Planificación 2026-1'!H:H,"IS"))&gt;0,"P03"," ")</f>
        <v>P03</v>
      </c>
      <c r="L289" s="108" t="str">
        <f>IF(SUM(COUNTIFS('Planificación 2026-1'!F:F,"PRINCIPAL",'Planificación 2026-1'!W:W,C289,'Planificación 2026-1'!H:H,"PS"))&gt;0,"P04"," ")</f>
        <v xml:space="preserve"> </v>
      </c>
      <c r="M289" s="108"/>
      <c r="N289" s="108" t="str">
        <f>IF(SUM(COUNTIFS('Planificación 2026-1'!F:F,"PRINCIPAL",'Planificación 2026-1'!W:W,C289,'Planificación 2026-1'!H:H,"IN"))&gt;0,"P06"," ")</f>
        <v>P06</v>
      </c>
      <c r="O289" s="108" t="str">
        <f>IF(SUM(COUNTIFS('Planificación 2026-1'!F:F,"PRINCIPAL",'Planificación 2026-1'!W:W,C289,'Planificación 2026-1'!H:H,"CA"))&gt;0,"P07"," ")</f>
        <v xml:space="preserve"> </v>
      </c>
      <c r="P289" s="108" t="str">
        <f>IF(SUM(COUNTIFS('Planificación 2026-1'!F:F,"PRINCIPAL",'Planificación 2026-1'!W:W,C289,'Planificación 2026-1'!H:H,"DE"))&gt;0,"P08"," ")</f>
        <v xml:space="preserve"> </v>
      </c>
      <c r="Q289" s="108" t="str">
        <f>IF(SUM(COUNTIFS('Planificación 2026-1'!F:F,"PRINCIPAL",'Planificación 2026-1'!W:W,C289,'Planificación 2026-1'!H:H,"OB"))&gt;0,"P09"," ")</f>
        <v xml:space="preserve"> </v>
      </c>
      <c r="R289" s="108" t="str">
        <f>IF(SUM(COUNTIFS('Planificación 2026-1'!F:F,"PRINCIPAL",'Planificación 2026-1'!W:W,C289,'Planificación 2026-1'!H:H,"MH"))&gt;0,"P31"," ")</f>
        <v xml:space="preserve"> </v>
      </c>
      <c r="S289" s="108" t="str">
        <f>IF(SUM(COUNTIFS('Planificación 2026-1'!F:F,"PRINCIPAL",'Planificación 2026-1'!W:W,C289,'Planificación 2026-1'!H:H,"IC"))&gt;0,"P32"," ")</f>
        <v xml:space="preserve"> </v>
      </c>
      <c r="T289" s="108" t="str">
        <f>IF(SUM(COUNTIFS('Planificación 2026-1'!F:F,"PRINCIPAL",'Planificación 2026-1'!W:W,C289,'Planificación 2026-1'!H:H,"AR"))&gt;0,"P34"," ")</f>
        <v xml:space="preserve"> </v>
      </c>
      <c r="U289" s="108" t="str">
        <f>IF(SUM(COUNTIFS('Planificación 2026-1'!F:F,"PRINCIPAL",'Planificación 2026-1'!W:W,C289,'Planificación 2026-1'!H:H,"T1"))&gt;0,"P35"," ")</f>
        <v xml:space="preserve"> </v>
      </c>
      <c r="V289" s="108" t="str">
        <f>IF(SUM(COUNTIFS('Planificación 2026-1'!F:F,"PRINCIPAL",'Planificación 2026-1'!W:W,C289,'Planificación 2026-1'!H:H,"T3"))&gt;0,"P36"," ")</f>
        <v xml:space="preserve"> </v>
      </c>
      <c r="W289" s="108" t="str">
        <f>IF(SUM(COUNTIFS('Planificación 2026-1'!F:F,"PRINCIPAL",'Planificación 2026-1'!W:W,C289,'Planificación 2026-1'!H:H,"T2"))&gt;0,"P37"," ")</f>
        <v xml:space="preserve"> </v>
      </c>
      <c r="X289" s="108" t="str">
        <f>IF(SUM(COUNTIFS('Planificación 2026-1'!F:F,"PRINCIPAL",'Planificación 2026-1'!W:W,C289,'Planificación 2026-1'!H:H,"AE"))&gt;0,"P38"," ")</f>
        <v xml:space="preserve"> </v>
      </c>
      <c r="Y289" s="108" t="str">
        <f>IF(SUM(COUNTIFS('Planificación 2026-1'!F:F,"PRINCIPAL",'Planificación 2026-1'!W:W,C289,'Planificación 2026-1'!H:H,"T4"))&gt;0,"P55"," ")</f>
        <v xml:space="preserve"> </v>
      </c>
      <c r="Z289" s="108" t="str">
        <f>IF(SUM(COUNTIFS('Planificación 2026-1'!F:F,"FILIAL",'Planificación 2026-1'!W:W,C289,'Planificación 2026-1'!H:H,"AF"))&gt;0," P01"," ")</f>
        <v xml:space="preserve"> </v>
      </c>
      <c r="AA289" s="108" t="str">
        <f>IF(SUM(COUNTIFS('Planificación 2026-1'!F:F,"FILIAL",'Planificación 2026-1'!W:W,C289,'Planificación 2026-1'!H:H,"EN"))&gt;0,"P02"," ")</f>
        <v xml:space="preserve"> </v>
      </c>
      <c r="AB289" s="108" t="str">
        <f>IF(SUM(COUNTIFS('Planificación 2026-1'!F:F,"FILIAL",'Planificación 2026-1'!W:W,C289,'Planificación 2026-1'!H:H,"IS"))&gt;0,"P03"," ")</f>
        <v xml:space="preserve"> </v>
      </c>
      <c r="AC289" s="108" t="str">
        <f>IF(SUM(COUNTIFS('Planificación 2026-1'!F:F,"FILIAL",'Planificación 2026-1'!W:W,C289,'Planificación 2026-1'!H:H,"PS"))&gt;0,"P04"," ")</f>
        <v xml:space="preserve"> </v>
      </c>
      <c r="AD289" s="108"/>
      <c r="AE289" s="108" t="str">
        <f>IF(SUM(COUNTIFS('Planificación 2026-1'!F:F,"FILIAL",'Planificación 2026-1'!W:W,C289,'Planificación 2026-1'!H:H,"IN"))&gt;0,"P06"," ")</f>
        <v xml:space="preserve"> </v>
      </c>
      <c r="AF289" s="108" t="str">
        <f>IF(SUM(COUNTIFS('Planificación 2026-1'!F:F,"FILIAL",'Planificación 2026-1'!W:W,C289,'Planificación 2026-1'!H:H,"CA"))&gt;0,"P07"," ")</f>
        <v xml:space="preserve"> </v>
      </c>
      <c r="AG289" s="108" t="str">
        <f>IF(SUM(COUNTIFS('Planificación 2026-1'!F:F,"FILIAL",'Planificación 2026-1'!W:W,C289,'Planificación 2026-1'!H:H,"DE"))&gt;0,"P08"," ")</f>
        <v xml:space="preserve"> </v>
      </c>
      <c r="AH289" s="108" t="str">
        <f>IF(SUM(COUNTIFS('Planificación 2026-1'!F:F,"FILIAL",'Planificación 2026-1'!W:W,C289,'Planificación 2026-1'!H:H,"OB"))&gt;0,"P09"," ")</f>
        <v xml:space="preserve"> </v>
      </c>
      <c r="AI289" s="108" t="str">
        <f>IF(SUM(COUNTIFS('Planificación 2026-1'!F:F,"FILIAL",'Planificación 2026-1'!W:W,C289,'Planificación 2026-1'!H:H,"MH"))&gt;0,"P31"," ")</f>
        <v xml:space="preserve"> </v>
      </c>
      <c r="AJ289" s="108" t="str">
        <f>IF(SUM(COUNTIFS('Planificación 2026-1'!F:F,"FILIAL",'Planificación 2026-1'!W:W,C289,'Planificación 2026-1'!H:H,"IC"))&gt;0,"P32"," ")</f>
        <v xml:space="preserve"> </v>
      </c>
      <c r="AK289" s="108" t="str">
        <f>IF(SUM(COUNTIFS('Planificación 2026-1'!F:F,"FILIAL",'Planificación 2026-1'!W:W,C289,'Planificación 2026-1'!H:H,"AR"))&gt;0,"P34"," ")</f>
        <v xml:space="preserve"> </v>
      </c>
      <c r="AL289" s="108" t="str">
        <f>IF(SUM(COUNTIFS('Planificación 2026-1'!F:F,"FILIAL",'Planificación 2026-1'!W:W,C289,'Planificación 2026-1'!H:H,"T1"))&gt;0,"P35"," ")</f>
        <v xml:space="preserve"> </v>
      </c>
      <c r="AM289" s="108" t="str">
        <f>IF(SUM(COUNTIFS('Planificación 2026-1'!F:F,"FILIAL",'Planificación 2026-1'!W:W,C289,'Planificación 2026-1'!H:H,"T3"))&gt;0,"P36"," ")</f>
        <v xml:space="preserve"> </v>
      </c>
      <c r="AN289" s="108" t="str">
        <f>IF(SUM(COUNTIFS('Planificación 2026-1'!F:F,"FILIAL",'Planificación 2026-1'!W:W,C289,'Planificación 2026-1'!H:H,"T2"))&gt;0,"P37"," ")</f>
        <v xml:space="preserve"> </v>
      </c>
      <c r="AO289" s="108" t="str">
        <f>IF(SUM(COUNTIFS('Planificación 2026-1'!F:F,"FILIAL",'Planificación 2026-1'!W:W,C289,'Planificación 2026-1'!H:H,"AE"))&gt;0,"P38"," ")</f>
        <v xml:space="preserve"> </v>
      </c>
      <c r="AP289" s="108" t="str">
        <f>IF(SUM(COUNTIFS('Planificación 2026-1'!F:F,"FILIAL",'Planificación 2026-1'!W:W,C289,'Planificación 2026-1'!H:H,"T4"))&gt;0,"P55"," ")</f>
        <v xml:space="preserve"> </v>
      </c>
      <c r="AQ289" s="108" t="str">
        <f>IF(SUM(COUNTIFS('Planificación 2026-1'!F:F,"SUNAMPE",'Planificación 2026-1'!W:W,C289,'Planificación 2026-1'!H:H,"AF"))&gt;0," P01"," ")</f>
        <v xml:space="preserve"> </v>
      </c>
      <c r="AR289" s="108" t="str">
        <f>IF(SUM(COUNTIFS('Planificación 2026-1'!F:F,"SUNAMPE",'Planificación 2026-1'!W:W,C289,'Planificación 2026-1'!H:H,"EN"))&gt;0,"P02"," ")</f>
        <v xml:space="preserve"> </v>
      </c>
      <c r="AS289" s="108" t="str">
        <f>IF(SUM(COUNTIFS('Planificación 2026-1'!F:F,"SUNAMPE",'Planificación 2026-1'!W:W,C289,'Planificación 2026-1'!H:H,"IS"))&gt;0,"P03"," ")</f>
        <v xml:space="preserve"> </v>
      </c>
      <c r="AT289" s="108" t="str">
        <f>IF(SUM(COUNTIFS('Planificación 2026-1'!F:F,"SUNAMPE",'Planificación 2026-1'!W:W,C289,'Planificación 2026-1'!H:H,"PS"))&gt;0,"P04"," ")</f>
        <v xml:space="preserve"> </v>
      </c>
      <c r="AU289" s="108"/>
      <c r="AV289" s="108" t="str">
        <f>IF(SUM(COUNTIFS('Planificación 2026-1'!F:F,"SUNAMPE",'Planificación 2026-1'!W:W,C289,'Planificación 2026-1'!H:H,"IN"))&gt;0,"P06"," ")</f>
        <v xml:space="preserve"> </v>
      </c>
      <c r="AW289" s="108" t="str">
        <f>IF(SUM(COUNTIFS('Planificación 2026-1'!F:F,"SUNAMPE",'Planificación 2026-1'!W:W,C289,'Planificación 2026-1'!H:H,"CA"))&gt;0,"P07"," ")</f>
        <v xml:space="preserve"> </v>
      </c>
      <c r="AX289" s="108" t="str">
        <f>IF(SUM(COUNTIFS('Planificación 2026-1'!F:F,"SUNAMPE",'Planificación 2026-1'!W:W,C289,'Planificación 2026-1'!H:H,"DE"))&gt;0,"P08"," ")</f>
        <v xml:space="preserve"> </v>
      </c>
      <c r="AY289" s="108" t="str">
        <f>IF(SUM(COUNTIFS('Planificación 2026-1'!F:F,"SUNAMPE",'Planificación 2026-1'!W:W,C289,'Planificación 2026-1'!H:H,"OB"))&gt;0,"P09"," ")</f>
        <v xml:space="preserve"> </v>
      </c>
      <c r="AZ289" s="108" t="str">
        <f>IF(SUM(COUNTIFS('Planificación 2026-1'!F:F,"SUNAMPE",'Planificación 2026-1'!W:W,C289,'Planificación 2026-1'!H:H,"MH"))&gt;0,"P31"," ")</f>
        <v xml:space="preserve"> </v>
      </c>
      <c r="BA289" s="108" t="str">
        <f>IF(SUM(COUNTIFS('Planificación 2026-1'!F:F,"SUNAMPE",'Planificación 2026-1'!W:W,C289,'Planificación 2026-1'!H:H,"IC"))&gt;0,"P32"," ")</f>
        <v xml:space="preserve"> </v>
      </c>
      <c r="BB289" s="108" t="str">
        <f>IF(SUM(COUNTIFS('Planificación 2026-1'!F:F,"SUNAMPE",'Planificación 2026-1'!W:W,C289,'Planificación 2026-1'!H:H,"AR"))&gt;0,"P34"," ")</f>
        <v xml:space="preserve"> </v>
      </c>
      <c r="BC289" s="108" t="str">
        <f>IF(SUM(COUNTIFS('Planificación 2026-1'!F:F,"SUNAMPE",'Planificación 2026-1'!W:W,C289,'Planificación 2026-1'!H:H,"T1"))&gt;0,"P35"," ")</f>
        <v xml:space="preserve"> </v>
      </c>
      <c r="BD289" s="108" t="str">
        <f>IF(SUM(COUNTIFS('Planificación 2026-1'!F:F,"SUNAMPE",'Planificación 2026-1'!W:W,C289,'Planificación 2026-1'!H:H,"T3"))&gt;0,"P36"," ")</f>
        <v xml:space="preserve"> </v>
      </c>
      <c r="BE289" s="108" t="str">
        <f>IF(SUM(COUNTIFS('Planificación 2026-1'!F:F,"SUNAMPE",'Planificación 2026-1'!W:W,C289,'Planificación 2026-1'!H:H,"T2"))&gt;0,"P37"," ")</f>
        <v xml:space="preserve"> </v>
      </c>
      <c r="BF289" s="108" t="str">
        <f>IF(SUM(COUNTIFS('Planificación 2026-1'!F:F,"SUNAMPE",'Planificación 2026-1'!W:W,C289,'Planificación 2026-1'!H:H,"AE"))&gt;0,"P38"," ")</f>
        <v xml:space="preserve"> </v>
      </c>
      <c r="BG289" s="108" t="str">
        <f>IF(SUM(COUNTIFS('Planificación 2026-1'!F:F,"SUNAMPE",'Planificación 2026-1'!W:W,C289,'Planificación 2026-1'!H:H,"T4"))&gt;0,"P55"," ")</f>
        <v xml:space="preserve"> </v>
      </c>
      <c r="BH289" s="108" t="str">
        <f>IF(SUM(COUNTIFS('Planificación 2026-1'!F:F,"HUAURA",'Planificación 2026-1'!W:W,C289,'Planificación 2026-1'!H:H,"AF"))&gt;0," P01"," ")</f>
        <v xml:space="preserve"> </v>
      </c>
      <c r="BI289" s="108" t="str">
        <f>IF(SUM(COUNTIFS('Planificación 2026-1'!F:F,"HUAURA",'Planificación 2026-1'!W:W,C289,'Planificación 2026-1'!H:H,"EN"))&gt;0,"P02"," ")</f>
        <v xml:space="preserve"> </v>
      </c>
      <c r="BJ289" s="108" t="str">
        <f>IF(SUM(COUNTIFS('Planificación 2026-1'!F:F,"HUAURA",'Planificación 2026-1'!W:W,C289,'Planificación 2026-1'!H:H,"IS"))&gt;0,"P03"," ")</f>
        <v xml:space="preserve"> </v>
      </c>
      <c r="BK289" s="108" t="str">
        <f>IF(SUM(COUNTIFS('Planificación 2026-1'!F:F,"HUAURA",'Planificación 2026-1'!W:W,C289,'Planificación 2026-1'!H:H,"PS"))&gt;0,"P04"," ")</f>
        <v xml:space="preserve"> </v>
      </c>
      <c r="BL289" s="108"/>
      <c r="BM289" s="108" t="str">
        <f>IF(SUM(COUNTIFS('Planificación 2026-1'!F:F,"HUAURA",'Planificación 2026-1'!W:W,C289,'Planificación 2026-1'!H:H,"IN"))&gt;0,"P06"," ")</f>
        <v xml:space="preserve"> </v>
      </c>
      <c r="BN289" s="108" t="str">
        <f>IF(SUM(COUNTIFS('Planificación 2026-1'!F:F,"HUAURA",'Planificación 2026-1'!W:W,C289,'Planificación 2026-1'!H:H,"CA"))&gt;0,"P07"," ")</f>
        <v xml:space="preserve"> </v>
      </c>
      <c r="BO289" s="108" t="str">
        <f>IF(SUM(COUNTIFS('Planificación 2026-1'!F:F,"HUAURA",'Planificación 2026-1'!W:W,C289,'Planificación 2026-1'!H:H,"DE"))&gt;0,"P08"," ")</f>
        <v xml:space="preserve"> </v>
      </c>
      <c r="BP289" s="108" t="str">
        <f>IF(SUM(COUNTIFS('Planificación 2026-1'!F:F,"HUAURA",'Planificación 2026-1'!W:W,C289,'Planificación 2026-1'!H:H,"OB"))&gt;0,"P09"," ")</f>
        <v xml:space="preserve"> </v>
      </c>
      <c r="BQ289" s="108" t="str">
        <f>IF(SUM(COUNTIFS('Planificación 2026-1'!F:F,"HUAURA",'Planificación 2026-1'!W:W,C289,'Planificación 2026-1'!H:H,"MH"))&gt;0,"P31"," ")</f>
        <v xml:space="preserve"> </v>
      </c>
      <c r="BR289" s="108" t="str">
        <f>IF(SUM(COUNTIFS('Planificación 2026-1'!F:F,"HUAURA",'Planificación 2026-1'!W:W,C289,'Planificación 2026-1'!H:H,"IC"))&gt;0,"P32"," ")</f>
        <v xml:space="preserve"> </v>
      </c>
      <c r="BS289" s="108" t="str">
        <f>IF(SUM(COUNTIFS('Planificación 2026-1'!F:F,"HUAURA",'Planificación 2026-1'!W:W,C289,'Planificación 2026-1'!H:H,"AR"))&gt;0,"P34"," ")</f>
        <v xml:space="preserve"> </v>
      </c>
      <c r="BT289" s="108" t="str">
        <f>IF(SUM(COUNTIFS('Planificación 2026-1'!F:F,"HUAURA",'Planificación 2026-1'!W:W,C289,'Planificación 2026-1'!H:H,"T1"))&gt;0,"P35"," ")</f>
        <v xml:space="preserve"> </v>
      </c>
      <c r="BU289" s="108" t="str">
        <f>IF(SUM(COUNTIFS('Planificación 2026-1'!F:F,"HUAURA",'Planificación 2026-1'!W:W,C289,'Planificación 2026-1'!H:H,"T3"))&gt;0,"P36"," ")</f>
        <v xml:space="preserve"> </v>
      </c>
      <c r="BV289" s="108" t="str">
        <f>IF(SUM(COUNTIFS('Planificación 2026-1'!F:F,"HUAURA",'Planificación 2026-1'!W:W,C289,'Planificación 2026-1'!H:H,"T2"))&gt;0,"P37"," ")</f>
        <v xml:space="preserve"> </v>
      </c>
      <c r="BW289" s="108" t="str">
        <f>IF(SUM(COUNTIFS('Planificación 2026-1'!F:F,"HUAURA",'Planificación 2026-1'!W:W,C289,'Planificación 2026-1'!H:H,"AE"))&gt;0,"P38"," ")</f>
        <v xml:space="preserve"> </v>
      </c>
      <c r="BX289" s="108" t="str">
        <f>IF(SUM(COUNTIFS('Planificación 2026-1'!F:F,"HUAURA",'Planificación 2026-1'!W:W,C289,'Planificación 2026-1'!H:H,"T4"))&gt;0,"P55"," ")</f>
        <v xml:space="preserve"> </v>
      </c>
      <c r="BY289" s="109">
        <f>SUMIFS('Planificación 2026-1'!R:R,'Planificación 2026-1'!W:W,C289,'Planificación 2026-1'!H:H,"AF",'Planificación 2026-1'!I:I,"&gt;2")</f>
        <v>0</v>
      </c>
      <c r="BZ289" s="109">
        <f>SUMIFS('Planificación 2026-1'!R:R,'Planificación 2026-1'!W:W,C289,'Planificación 2026-1'!H:H,"EN",'Planificación 2026-1'!I:I,"&gt;2")</f>
        <v>0</v>
      </c>
      <c r="CA289" s="109">
        <f>SUMIFS('Planificación 2026-1'!R:R,'Planificación 2026-1'!W:W,C289,'Planificación 2026-1'!H:H,"IS",'Planificación 2026-1'!I:I,"&gt;2")</f>
        <v>10</v>
      </c>
      <c r="CB289" s="109">
        <f>SUMIFS('Planificación 2026-1'!R:R,'Planificación 2026-1'!W:W,C289,'Planificación 2026-1'!H:H,"PS",'Planificación 2026-1'!I:I,"&gt;2")</f>
        <v>0</v>
      </c>
      <c r="CC289" s="109">
        <f>SUMIFS('Planificación 2026-1'!R:R,'Planificación 2026-1'!W:W,C289,'Planificación 2026-1'!H:H,"IN",'Planificación 2026-1'!I:I,"&gt;2")</f>
        <v>10</v>
      </c>
      <c r="CD289" s="109">
        <f>SUMIFS('Planificación 2026-1'!R:R,'Planificación 2026-1'!W:W,C289,'Planificación 2026-1'!H:H,"CA",'Planificación 2026-1'!I:I,"&gt;2")</f>
        <v>0</v>
      </c>
      <c r="CE289" s="109">
        <f>SUMIFS('Planificación 2026-1'!R:R,'Planificación 2026-1'!W:W,C289,'Planificación 2026-1'!H:H,"DE",'Planificación 2026-1'!I:I,"&gt;2")</f>
        <v>0</v>
      </c>
      <c r="CF289" s="109">
        <f>SUMIFS('Planificación 2026-1'!R:R,'Planificación 2026-1'!W:W,C289,'Planificación 2026-1'!H:H,"OB",'Planificación 2026-1'!I:I,"&gt;2")</f>
        <v>0</v>
      </c>
      <c r="CG289" s="109">
        <f>SUMIFS('Planificación 2026-1'!R:R,'Planificación 2026-1'!W:W,C289,'Planificación 2026-1'!H:H,"MH",'Planificación 2026-1'!I:I,"&gt;2")</f>
        <v>0</v>
      </c>
      <c r="CH289" s="109">
        <f>SUMIFS('Planificación 2026-1'!R:R,'Planificación 2026-1'!W:W,C289,'Planificación 2026-1'!H:H,"IC",'Planificación 2026-1'!I:I,"&gt;2")</f>
        <v>0</v>
      </c>
      <c r="CI289" s="109">
        <f>SUMIFS('Planificación 2026-1'!R:R,'Planificación 2026-1'!W:W,C289,'Planificación 2026-1'!H:H,"AR",'Planificación 2026-1'!I:I,"&gt;2")</f>
        <v>0</v>
      </c>
      <c r="CJ289" s="109">
        <f>SUMIFS('Planificación 2026-1'!R:R,'Planificación 2026-1'!W:W,C289,'Planificación 2026-1'!H:H,"T1",'Planificación 2026-1'!I:I,"&gt;2")</f>
        <v>0</v>
      </c>
      <c r="CK289" s="109">
        <f>SUMIFS('Planificación 2026-1'!R:R,'Planificación 2026-1'!W:W,C289,'Planificación 2026-1'!H:H,"T3",'Planificación 2026-1'!I:I,"&gt;2")</f>
        <v>0</v>
      </c>
      <c r="CL289" s="109">
        <f>SUMIFS('Planificación 2026-1'!R:R,'Planificación 2026-1'!W:W,C289,'Planificación 2026-1'!H:H,"T2",'Planificación 2026-1'!I:I,"&gt;2")</f>
        <v>0</v>
      </c>
      <c r="CM289" s="109">
        <f>SUMIFS('Planificación 2026-1'!R:R,'Planificación 2026-1'!W:W,C289,'Planificación 2026-1'!H:H,"AE",'Planificación 2026-1'!I:I,"&gt;2")</f>
        <v>0</v>
      </c>
      <c r="CN289" s="109">
        <f>SUMIFS('Planificación 2026-1'!R:R,'Planificación 2026-1'!W:W,C289,'Planificación 2026-1'!H:H,"T4",'Planificación 2026-1'!I:I,"&gt;2")</f>
        <v>0</v>
      </c>
      <c r="CO289" s="109">
        <f>SUMIFS('Planificación 2026-1'!R:R,'Planificación 2026-1'!W:W,C289,'Planificación 2026-1'!H:H,"AF",'Planificación 2026-1'!I:I,"&lt;3")</f>
        <v>0</v>
      </c>
      <c r="CP289" s="109">
        <f>SUMIFS('Planificación 2026-1'!R:R,'Planificación 2026-1'!W:W,C289,'Planificación 2026-1'!H:H,"EN",'Planificación 2026-1'!I:I,"&lt;3")</f>
        <v>0</v>
      </c>
      <c r="CQ289" s="109">
        <f>SUMIFS('Planificación 2026-1'!R:R,'Planificación 2026-1'!W:W,C289,'Planificación 2026-1'!H:H,"IS",'Planificación 2026-1'!I:I,"&lt;3")</f>
        <v>0</v>
      </c>
      <c r="CR289" s="109">
        <f>SUMIFS('Planificación 2026-1'!R:R,'Planificación 2026-1'!W:W,C289,'Planificación 2026-1'!H:H,"PS",'Planificación 2026-1'!I:I,"&lt;3")</f>
        <v>0</v>
      </c>
      <c r="CS289" s="109">
        <f>SUMIFS('Planificación 2026-1'!R:R,'Planificación 2026-1'!W:W,C289,'Planificación 2026-1'!H:H,"IN",'Planificación 2026-1'!I:I,"&lt;3")</f>
        <v>0</v>
      </c>
      <c r="CT289" s="109">
        <f>SUMIFS('Planificación 2026-1'!R:R,'Planificación 2026-1'!W:W,C289,'Planificación 2026-1'!H:H,"CA",'Planificación 2026-1'!I:I,"&lt;3")</f>
        <v>0</v>
      </c>
      <c r="CU289" s="109">
        <f>SUMIFS('Planificación 2026-1'!R:R,'Planificación 2026-1'!W:W,C289,'Planificación 2026-1'!H:H,"DE",'Planificación 2026-1'!I:I,"&lt;3")</f>
        <v>0</v>
      </c>
      <c r="CV289" s="109">
        <f>SUMIFS('Planificación 2026-1'!R:R,'Planificación 2026-1'!W:W,C289,'Planificación 2026-1'!H:H,"OB",'Planificación 2026-1'!I:I,"&lt;3")</f>
        <v>0</v>
      </c>
      <c r="CW289" s="109">
        <f>SUMIFS('Planificación 2026-1'!R:R,'Planificación 2026-1'!W:W,C289,'Planificación 2026-1'!H:H,"MH",'Planificación 2026-1'!I:I,"&lt;3")</f>
        <v>0</v>
      </c>
      <c r="CX289" s="109">
        <f>SUMIFS('Planificación 2026-1'!R:R,'Planificación 2026-1'!W:W,C289,'Planificación 2026-1'!H:H,"IC",'Planificación 2026-1'!I:I,"&lt;3")</f>
        <v>0</v>
      </c>
      <c r="CY289" s="109">
        <f>SUMIFS('Planificación 2026-1'!R:R,'Planificación 2026-1'!W:W,C289,'Planificación 2026-1'!H:H,"AR",'Planificación 2026-1'!I:I,"&lt;3")</f>
        <v>0</v>
      </c>
      <c r="CZ289" s="109">
        <f>SUMIFS('Planificación 2026-1'!R:R,'Planificación 2026-1'!W:W,C289,'Planificación 2026-1'!H:H,"T1",'Planificación 2026-1'!I:I,"&lt;3")</f>
        <v>0</v>
      </c>
      <c r="DA289" s="109">
        <f>SUMIFS('Planificación 2026-1'!R:R,'Planificación 2026-1'!W:W,C289,'Planificación 2026-1'!H:H,"T3",'Planificación 2026-1'!I:I,"&lt;3")</f>
        <v>0</v>
      </c>
      <c r="DB289" s="109">
        <f>SUMIFS('Planificación 2026-1'!R:R,'Planificación 2026-1'!W:W,C289,'Planificación 2026-1'!H:H,"T2",'Planificación 2026-1'!I:I,"&lt;3")</f>
        <v>0</v>
      </c>
      <c r="DC289" s="109">
        <f>SUMIFS('Planificación 2026-1'!R:R,'Planificación 2026-1'!W:W,C289,'Planificación 2026-1'!H:H,"AE",'Planificación 2026-1'!I:I,"&lt;3")</f>
        <v>0</v>
      </c>
      <c r="DD289" s="109">
        <f>SUMIFS('Planificación 2026-1'!R:R,'Planificación 2026-1'!W:W,C289,'Planificación 2026-1'!H:H,"T4",'Planificación 2026-1'!I:I,"&lt;3")</f>
        <v>0</v>
      </c>
      <c r="DE289" s="108" t="str">
        <f t="shared" si="45"/>
        <v>P03 P06</v>
      </c>
      <c r="DF289" s="41">
        <f>IF(C289="","",SUMIFS('Planificación 2026-1'!R:R,'Planificación 2026-1'!W:W,C289,'Planificación 2026-1'!F:F,"PRINCIPAL",'Planificación 2026-1'!X:X,"VIRTUAL"))</f>
        <v>5</v>
      </c>
      <c r="DG289" s="41">
        <f>IF(C289="","",SUMIFS('Planificación 2026-1'!R:R,'Planificación 2026-1'!W:W,C289,'Planificación 2026-1'!F:F,"PRINCIPAL",'Planificación 2026-1'!X:X,"PRESENCIAL"))</f>
        <v>15</v>
      </c>
      <c r="DH289" s="41">
        <f>IF(C289="","",SUMIFS('Planificación 2026-1'!R:R,'Planificación 2026-1'!W:W,C289,'Planificación 2026-1'!F:F,"PRINCIPAL",'Planificación 2026-1'!X:X,"HIBRIDO PRESENCIAL"))</f>
        <v>0</v>
      </c>
      <c r="DI289" s="108" t="str">
        <f t="shared" si="46"/>
        <v/>
      </c>
      <c r="DJ289" s="108">
        <f>IF(C289="","",SUMIFS('Planificación 2026-1'!R:R,'Planificación 2026-1'!W:W,C289,'Planificación 2026-1'!F:F,"FILIAL",'Planificación 2026-1'!X:X,"VIRTUAL"))</f>
        <v>0</v>
      </c>
      <c r="DK289" s="110">
        <f>IF(C289="","",SUMIFS('Planificación 2026-1'!R:R,'Planificación 2026-1'!W:W,C289,'Planificación 2026-1'!F:F,"FILIAL",'Planificación 2026-1'!X:X,"PRESENCIAL"))</f>
        <v>0</v>
      </c>
      <c r="DL289" s="61">
        <f>IF(C289="","",SUMIFS('Planificación 2026-1'!R:R,'Planificación 2026-1'!W:W,C289,'Planificación 2026-1'!F:F,"FILIAL",'Planificación 2026-1'!X:X,"HIBRIDO PRESENCIAL"))</f>
        <v>0</v>
      </c>
      <c r="DM289" s="111" t="str">
        <f t="shared" si="47"/>
        <v/>
      </c>
      <c r="DN289" s="108">
        <f>IF(C289="","",SUMIFS('Planificación 2026-1'!R:R,'Planificación 2026-1'!W:W,C289,'Planificación 2026-1'!F:F,"SUNAMPE",'Planificación 2026-1'!X:X,"VIRTUAL"))</f>
        <v>0</v>
      </c>
      <c r="DO289" s="61">
        <f>IF(C289="","",SUMIFS('Planificación 2026-1'!R:R,'Planificación 2026-1'!W:W,C289,'Planificación 2026-1'!F:F,"SUNAMPE",'Planificación 2026-1'!X:X,"PRESENCIAL"))</f>
        <v>0</v>
      </c>
      <c r="DP289" s="111" t="str">
        <f t="shared" si="48"/>
        <v/>
      </c>
      <c r="DQ289" s="108">
        <f>IF(C289="","",SUMIFS('Planificación 2026-1'!R:R,'Planificación 2026-1'!W:W,C289,'Planificación 2026-1'!F:F,"HUAURA",'Planificación 2026-1'!X:X,"VIRTUAL"))</f>
        <v>0</v>
      </c>
      <c r="DR289" s="61">
        <f>IF(C289="","",SUMIFS('Planificación 2026-1'!R:R,'Planificación 2026-1'!W:W,C289,'Planificación 2026-1'!F:F,"HUAURA",'Planificación 2026-1'!X:X,"PRESENCIAL"))</f>
        <v>0</v>
      </c>
      <c r="DS289" s="76">
        <f>SUMIFS('Planificación 2026-1'!R:R,'Planificación 2026-1'!W:W,C289,'Planificación 2026-1'!F:F,"PRINCIPAL",'Planificación 2026-1'!X:X,"VIRTUAL",'Planificación 2026-1'!I:I,"&gt;2")</f>
        <v>5</v>
      </c>
      <c r="DT289" s="76">
        <f>SUMIFS('Planificación 2026-1'!R:R,'Planificación 2026-1'!W:W,C289,'Planificación 2026-1'!F:F,"PRINCIPAL",'Planificación 2026-1'!X:X,"&lt;&gt;VIRTUAL",'Planificación 2026-1'!I:I,"&gt;2")</f>
        <v>15</v>
      </c>
      <c r="DU289" s="76">
        <f>SUMIFS('Planificación 2026-1'!R:R,'Planificación 2026-1'!W:W,C289,'Planificación 2026-1'!F:F,"SUNAMPE",'Planificación 2026-1'!X:X,"VIRTUAL",'Planificación 2026-1'!I:I,"&gt;2")</f>
        <v>0</v>
      </c>
      <c r="DV289" s="76">
        <f>SUMIFS('Planificación 2026-1'!R:R,'Planificación 2026-1'!W:W,C289,'Planificación 2026-1'!F:F,"SUNAMPE",'Planificación 2026-1'!X:X,"&lt;&gt;VIRTUAL",'Planificación 2026-1'!I:I,"&gt;2")</f>
        <v>0</v>
      </c>
      <c r="DW289" s="76">
        <f>SUMIFS('Planificación 2026-1'!R:R,'Planificación 2026-1'!W:W,C289,'Planificación 2026-1'!F:F,"FILIAL",'Planificación 2026-1'!X:X,"VIRTUAL",'Planificación 2026-1'!I:I,"&gt;2")</f>
        <v>0</v>
      </c>
      <c r="DX289" s="76">
        <f>SUMIFS('Planificación 2026-1'!R:R,'Planificación 2026-1'!W:W,C289,'Planificación 2026-1'!F:F,"FILIAL",'Planificación 2026-1'!X:X,"&lt;&gt;VIRTUAL",'Planificación 2026-1'!I:I,"&gt;2")</f>
        <v>0</v>
      </c>
      <c r="DY289" s="76">
        <f>SUMIFS('Planificación 2026-1'!R:R,'Planificación 2026-1'!W:W,C289,'Planificación 2026-1'!F:F,"PORUMA",'Planificación 2026-1'!X:X,"VIRTUAL",'Planificación 2026-1'!I:I,"&gt;2")</f>
        <v>0</v>
      </c>
      <c r="DZ289" s="76">
        <f>SUMIFS('Planificación 2026-1'!R:R,'Planificación 2026-1'!W:W,C289,'Planificación 2026-1'!F:F,"PORUMA",'Planificación 2026-1'!X:X,"&lt;&gt;VIRTUAL",'Planificación 2026-1'!I:I,"&gt;2")</f>
        <v>0</v>
      </c>
      <c r="EA289" s="76">
        <f>SUMIFS('Planificación 2026-1'!R:R,'Planificación 2026-1'!W:W,C289,'Planificación 2026-1'!F:F,"HUAURA",'Planificación 2026-1'!X:X,"VIRTUAL",'Planificación 2026-1'!I:I,"&gt;2")</f>
        <v>0</v>
      </c>
      <c r="EB289" s="76">
        <f>SUMIFS('Planificación 2026-1'!R:R,'Planificación 2026-1'!W:W,C289,'Planificación 2026-1'!F:F,"HUAURA",'Planificación 2026-1'!X:X,"&lt;&gt;VIRTUAL",'Planificación 2026-1'!I:I,"&gt;2")</f>
        <v>0</v>
      </c>
      <c r="EC289" s="76">
        <f>SUMIFS('Planificación 2026-1'!R:R,'Planificación 2026-1'!W:W,C289,'Planificación 2026-1'!F:F,"PRINCIPAL",'Planificación 2026-1'!X:X,"VIRTUAL",'Planificación 2026-1'!I:I,"&lt;3")</f>
        <v>0</v>
      </c>
      <c r="ED289" s="76">
        <f>SUMIFS('Planificación 2026-1'!R:R,'Planificación 2026-1'!W:W,C289,'Planificación 2026-1'!F:F,"PRINCIPAL",'Planificación 2026-1'!X:X,"&lt;&gt;VIRTUAL",'Planificación 2026-1'!I:I,"&lt;3")</f>
        <v>0</v>
      </c>
      <c r="EE289" s="76">
        <f>SUMIFS('Planificación 2026-1'!R:R,'Planificación 2026-1'!W:W,C289,'Planificación 2026-1'!F:F,"SUNAMPE",'Planificación 2026-1'!X:X,"VIRTUAL",'Planificación 2026-1'!I:I,"&lt;3")</f>
        <v>0</v>
      </c>
      <c r="EF289" s="76">
        <f>SUMIFS('Planificación 2026-1'!R:R,'Planificación 2026-1'!W:W,C289,'Planificación 2026-1'!F:F,"SUNAMPE",'Planificación 2026-1'!X:X,"&lt;&gt;VIRTUAL",'Planificación 2026-1'!I:I,"&lt;3")</f>
        <v>0</v>
      </c>
      <c r="EG289" s="76">
        <f>SUMIFS('Planificación 2026-1'!R:R,'Planificación 2026-1'!W:W,C289,'Planificación 2026-1'!F:F,"FILIAL",'Planificación 2026-1'!X:X,"VIRTUAL",'Planificación 2026-1'!I:I,"&lt;3")</f>
        <v>0</v>
      </c>
      <c r="EH289" s="76">
        <f>SUMIFS('Planificación 2026-1'!R:R,'Planificación 2026-1'!W:W,C289,'Planificación 2026-1'!F:F,"FILIAL",'Planificación 2026-1'!X:X,"&lt;&gt;VIRTUAL",'Planificación 2026-1'!I:I,"&lt;3")</f>
        <v>0</v>
      </c>
      <c r="EI289" s="76">
        <f>SUMIFS('Planificación 2026-1'!R:R,'Planificación 2026-1'!W:W,C289,'Planificación 2026-1'!F:F,"PORUMA",'Planificación 2026-1'!X:X,"VIRTUAL",'Planificación 2026-1'!I:I,"&lt;3")</f>
        <v>0</v>
      </c>
      <c r="EJ289" s="76">
        <f>SUMIFS('Planificación 2026-1'!R:R,'Planificación 2026-1'!W:W,C289,'Planificación 2026-1'!F:F,"PORUMA",'Planificación 2026-1'!X:X,"&lt;&gt;VIRTUAL",'Planificación 2026-1'!I:I,"&lt;3")</f>
        <v>0</v>
      </c>
      <c r="EK289" s="76">
        <f>SUMIFS('Planificación 2026-1'!R:R,'Planificación 2026-1'!W:W,C289,'Planificación 2026-1'!F:F,"HUAURA",'Planificación 2026-1'!X:X,"VIRTUAL",'Planificación 2026-1'!I:I,"&lt;3")</f>
        <v>0</v>
      </c>
      <c r="EL289" s="76">
        <f>SUMIFS('Planificación 2026-1'!R:R,'Planificación 2026-1'!W:W,C289,'Planificación 2026-1'!F:F,"HUAURA",'Planificación 2026-1'!X:X,"&lt;&gt;VIRTUAL",'Planificación 2026-1'!I:I,"&lt;3")</f>
        <v>0</v>
      </c>
      <c r="EM289" s="76"/>
      <c r="EN289" s="76">
        <f t="shared" si="41"/>
        <v>5</v>
      </c>
      <c r="EO289" s="76">
        <f t="shared" si="42"/>
        <v>15</v>
      </c>
      <c r="EP289" s="76" t="b">
        <f t="shared" si="43"/>
        <v>1</v>
      </c>
      <c r="EQ289" s="76" t="str">
        <f t="shared" si="44"/>
        <v>SEDE</v>
      </c>
      <c r="ER289" s="76" t="str">
        <f t="shared" si="49"/>
        <v>MAS PRESENCIAL</v>
      </c>
    </row>
    <row r="290" spans="1:148" hidden="1">
      <c r="A290" s="83"/>
      <c r="B290" s="119">
        <v>287</v>
      </c>
      <c r="C290" s="115" t="s">
        <v>463</v>
      </c>
      <c r="D290" s="112">
        <f>SUMIF('Planificación 2026-1'!W:W,C290,'Planificación 2026-1'!R:R)</f>
        <v>0</v>
      </c>
      <c r="E290" s="114" t="s">
        <v>173</v>
      </c>
      <c r="F290" s="115" t="s">
        <v>171</v>
      </c>
      <c r="G290" s="115" t="s">
        <v>153</v>
      </c>
      <c r="H290" s="115" t="s">
        <v>140</v>
      </c>
      <c r="I290" s="107" t="str">
        <f>IF(SUM(COUNTIFS('Planificación 2026-1'!F:F,"PRINCIPAL",'Planificación 2026-1'!W:W,C290,'Planificación 2026-1'!H:H,"AF"))&gt;0,"P01"," ")</f>
        <v xml:space="preserve"> </v>
      </c>
      <c r="J290" s="108" t="str">
        <f>IF(SUM(COUNTIFS('Planificación 2026-1'!F:F,"PRINCIPAL",'Planificación 2026-1'!W:W,C290,'Planificación 2026-1'!H:H,"EN"))&gt;0,"P02"," ")</f>
        <v xml:space="preserve"> </v>
      </c>
      <c r="K290" s="108" t="str">
        <f>IF(SUM(COUNTIFS('Planificación 2026-1'!F:F,"PRINCIPAL",'Planificación 2026-1'!W:W,C290,'Planificación 2026-1'!H:H,"IS"))&gt;0,"P03"," ")</f>
        <v xml:space="preserve"> </v>
      </c>
      <c r="L290" s="108" t="str">
        <f>IF(SUM(COUNTIFS('Planificación 2026-1'!F:F,"PRINCIPAL",'Planificación 2026-1'!W:W,C290,'Planificación 2026-1'!H:H,"PS"))&gt;0,"P04"," ")</f>
        <v xml:space="preserve"> </v>
      </c>
      <c r="M290" s="108"/>
      <c r="N290" s="108" t="str">
        <f>IF(SUM(COUNTIFS('Planificación 2026-1'!F:F,"PRINCIPAL",'Planificación 2026-1'!W:W,C290,'Planificación 2026-1'!H:H,"IN"))&gt;0,"P06"," ")</f>
        <v xml:space="preserve"> </v>
      </c>
      <c r="O290" s="108" t="str">
        <f>IF(SUM(COUNTIFS('Planificación 2026-1'!F:F,"PRINCIPAL",'Planificación 2026-1'!W:W,C290,'Planificación 2026-1'!H:H,"CA"))&gt;0,"P07"," ")</f>
        <v xml:space="preserve"> </v>
      </c>
      <c r="P290" s="108" t="str">
        <f>IF(SUM(COUNTIFS('Planificación 2026-1'!F:F,"PRINCIPAL",'Planificación 2026-1'!W:W,C290,'Planificación 2026-1'!H:H,"DE"))&gt;0,"P08"," ")</f>
        <v xml:space="preserve"> </v>
      </c>
      <c r="Q290" s="108" t="str">
        <f>IF(SUM(COUNTIFS('Planificación 2026-1'!F:F,"PRINCIPAL",'Planificación 2026-1'!W:W,C290,'Planificación 2026-1'!H:H,"OB"))&gt;0,"P09"," ")</f>
        <v xml:space="preserve"> </v>
      </c>
      <c r="R290" s="108" t="str">
        <f>IF(SUM(COUNTIFS('Planificación 2026-1'!F:F,"PRINCIPAL",'Planificación 2026-1'!W:W,C290,'Planificación 2026-1'!H:H,"MH"))&gt;0,"P31"," ")</f>
        <v xml:space="preserve"> </v>
      </c>
      <c r="S290" s="108" t="str">
        <f>IF(SUM(COUNTIFS('Planificación 2026-1'!F:F,"PRINCIPAL",'Planificación 2026-1'!W:W,C290,'Planificación 2026-1'!H:H,"IC"))&gt;0,"P32"," ")</f>
        <v xml:space="preserve"> </v>
      </c>
      <c r="T290" s="108" t="str">
        <f>IF(SUM(COUNTIFS('Planificación 2026-1'!F:F,"PRINCIPAL",'Planificación 2026-1'!W:W,C290,'Planificación 2026-1'!H:H,"AR"))&gt;0,"P34"," ")</f>
        <v xml:space="preserve"> </v>
      </c>
      <c r="U290" s="108" t="str">
        <f>IF(SUM(COUNTIFS('Planificación 2026-1'!F:F,"PRINCIPAL",'Planificación 2026-1'!W:W,C290,'Planificación 2026-1'!H:H,"T1"))&gt;0,"P35"," ")</f>
        <v xml:space="preserve"> </v>
      </c>
      <c r="V290" s="108" t="str">
        <f>IF(SUM(COUNTIFS('Planificación 2026-1'!F:F,"PRINCIPAL",'Planificación 2026-1'!W:W,C290,'Planificación 2026-1'!H:H,"T3"))&gt;0,"P36"," ")</f>
        <v xml:space="preserve"> </v>
      </c>
      <c r="W290" s="108" t="str">
        <f>IF(SUM(COUNTIFS('Planificación 2026-1'!F:F,"PRINCIPAL",'Planificación 2026-1'!W:W,C290,'Planificación 2026-1'!H:H,"T2"))&gt;0,"P37"," ")</f>
        <v xml:space="preserve"> </v>
      </c>
      <c r="X290" s="108" t="str">
        <f>IF(SUM(COUNTIFS('Planificación 2026-1'!F:F,"PRINCIPAL",'Planificación 2026-1'!W:W,C290,'Planificación 2026-1'!H:H,"AE"))&gt;0,"P38"," ")</f>
        <v xml:space="preserve"> </v>
      </c>
      <c r="Y290" s="108" t="str">
        <f>IF(SUM(COUNTIFS('Planificación 2026-1'!F:F,"PRINCIPAL",'Planificación 2026-1'!W:W,C290,'Planificación 2026-1'!H:H,"T4"))&gt;0,"P55"," ")</f>
        <v xml:space="preserve"> </v>
      </c>
      <c r="Z290" s="108" t="str">
        <f>IF(SUM(COUNTIFS('Planificación 2026-1'!F:F,"FILIAL",'Planificación 2026-1'!W:W,C290,'Planificación 2026-1'!H:H,"AF"))&gt;0," P01"," ")</f>
        <v xml:space="preserve"> </v>
      </c>
      <c r="AA290" s="108" t="str">
        <f>IF(SUM(COUNTIFS('Planificación 2026-1'!F:F,"FILIAL",'Planificación 2026-1'!W:W,C290,'Planificación 2026-1'!H:H,"EN"))&gt;0,"P02"," ")</f>
        <v xml:space="preserve"> </v>
      </c>
      <c r="AB290" s="108" t="str">
        <f>IF(SUM(COUNTIFS('Planificación 2026-1'!F:F,"FILIAL",'Planificación 2026-1'!W:W,C290,'Planificación 2026-1'!H:H,"IS"))&gt;0,"P03"," ")</f>
        <v xml:space="preserve"> </v>
      </c>
      <c r="AC290" s="108" t="str">
        <f>IF(SUM(COUNTIFS('Planificación 2026-1'!F:F,"FILIAL",'Planificación 2026-1'!W:W,C290,'Planificación 2026-1'!H:H,"PS"))&gt;0,"P04"," ")</f>
        <v xml:space="preserve"> </v>
      </c>
      <c r="AD290" s="108"/>
      <c r="AE290" s="108" t="str">
        <f>IF(SUM(COUNTIFS('Planificación 2026-1'!F:F,"FILIAL",'Planificación 2026-1'!W:W,C290,'Planificación 2026-1'!H:H,"IN"))&gt;0,"P06"," ")</f>
        <v xml:space="preserve"> </v>
      </c>
      <c r="AF290" s="108" t="str">
        <f>IF(SUM(COUNTIFS('Planificación 2026-1'!F:F,"FILIAL",'Planificación 2026-1'!W:W,C290,'Planificación 2026-1'!H:H,"CA"))&gt;0,"P07"," ")</f>
        <v xml:space="preserve"> </v>
      </c>
      <c r="AG290" s="108" t="str">
        <f>IF(SUM(COUNTIFS('Planificación 2026-1'!F:F,"FILIAL",'Planificación 2026-1'!W:W,C290,'Planificación 2026-1'!H:H,"DE"))&gt;0,"P08"," ")</f>
        <v xml:space="preserve"> </v>
      </c>
      <c r="AH290" s="108" t="str">
        <f>IF(SUM(COUNTIFS('Planificación 2026-1'!F:F,"FILIAL",'Planificación 2026-1'!W:W,C290,'Planificación 2026-1'!H:H,"OB"))&gt;0,"P09"," ")</f>
        <v xml:space="preserve"> </v>
      </c>
      <c r="AI290" s="108" t="str">
        <f>IF(SUM(COUNTIFS('Planificación 2026-1'!F:F,"FILIAL",'Planificación 2026-1'!W:W,C290,'Planificación 2026-1'!H:H,"MH"))&gt;0,"P31"," ")</f>
        <v xml:space="preserve"> </v>
      </c>
      <c r="AJ290" s="108" t="str">
        <f>IF(SUM(COUNTIFS('Planificación 2026-1'!F:F,"FILIAL",'Planificación 2026-1'!W:W,C290,'Planificación 2026-1'!H:H,"IC"))&gt;0,"P32"," ")</f>
        <v xml:space="preserve"> </v>
      </c>
      <c r="AK290" s="108" t="str">
        <f>IF(SUM(COUNTIFS('Planificación 2026-1'!F:F,"FILIAL",'Planificación 2026-1'!W:W,C290,'Planificación 2026-1'!H:H,"AR"))&gt;0,"P34"," ")</f>
        <v xml:space="preserve"> </v>
      </c>
      <c r="AL290" s="108" t="str">
        <f>IF(SUM(COUNTIFS('Planificación 2026-1'!F:F,"FILIAL",'Planificación 2026-1'!W:W,C290,'Planificación 2026-1'!H:H,"T1"))&gt;0,"P35"," ")</f>
        <v xml:space="preserve"> </v>
      </c>
      <c r="AM290" s="108" t="str">
        <f>IF(SUM(COUNTIFS('Planificación 2026-1'!F:F,"FILIAL",'Planificación 2026-1'!W:W,C290,'Planificación 2026-1'!H:H,"T3"))&gt;0,"P36"," ")</f>
        <v xml:space="preserve"> </v>
      </c>
      <c r="AN290" s="108" t="str">
        <f>IF(SUM(COUNTIFS('Planificación 2026-1'!F:F,"FILIAL",'Planificación 2026-1'!W:W,C290,'Planificación 2026-1'!H:H,"T2"))&gt;0,"P37"," ")</f>
        <v xml:space="preserve"> </v>
      </c>
      <c r="AO290" s="108" t="str">
        <f>IF(SUM(COUNTIFS('Planificación 2026-1'!F:F,"FILIAL",'Planificación 2026-1'!W:W,C290,'Planificación 2026-1'!H:H,"AE"))&gt;0,"P38"," ")</f>
        <v xml:space="preserve"> </v>
      </c>
      <c r="AP290" s="108" t="str">
        <f>IF(SUM(COUNTIFS('Planificación 2026-1'!F:F,"FILIAL",'Planificación 2026-1'!W:W,C290,'Planificación 2026-1'!H:H,"T4"))&gt;0,"P55"," ")</f>
        <v xml:space="preserve"> </v>
      </c>
      <c r="AQ290" s="108" t="str">
        <f>IF(SUM(COUNTIFS('Planificación 2026-1'!F:F,"SUNAMPE",'Planificación 2026-1'!W:W,C290,'Planificación 2026-1'!H:H,"AF"))&gt;0," P01"," ")</f>
        <v xml:space="preserve"> </v>
      </c>
      <c r="AR290" s="108" t="str">
        <f>IF(SUM(COUNTIFS('Planificación 2026-1'!F:F,"SUNAMPE",'Planificación 2026-1'!W:W,C290,'Planificación 2026-1'!H:H,"EN"))&gt;0,"P02"," ")</f>
        <v xml:space="preserve"> </v>
      </c>
      <c r="AS290" s="108" t="str">
        <f>IF(SUM(COUNTIFS('Planificación 2026-1'!F:F,"SUNAMPE",'Planificación 2026-1'!W:W,C290,'Planificación 2026-1'!H:H,"IS"))&gt;0,"P03"," ")</f>
        <v xml:space="preserve"> </v>
      </c>
      <c r="AT290" s="108" t="str">
        <f>IF(SUM(COUNTIFS('Planificación 2026-1'!F:F,"SUNAMPE",'Planificación 2026-1'!W:W,C290,'Planificación 2026-1'!H:H,"PS"))&gt;0,"P04"," ")</f>
        <v xml:space="preserve"> </v>
      </c>
      <c r="AU290" s="108"/>
      <c r="AV290" s="108" t="str">
        <f>IF(SUM(COUNTIFS('Planificación 2026-1'!F:F,"SUNAMPE",'Planificación 2026-1'!W:W,C290,'Planificación 2026-1'!H:H,"IN"))&gt;0,"P06"," ")</f>
        <v xml:space="preserve"> </v>
      </c>
      <c r="AW290" s="108" t="str">
        <f>IF(SUM(COUNTIFS('Planificación 2026-1'!F:F,"SUNAMPE",'Planificación 2026-1'!W:W,C290,'Planificación 2026-1'!H:H,"CA"))&gt;0,"P07"," ")</f>
        <v xml:space="preserve"> </v>
      </c>
      <c r="AX290" s="108" t="str">
        <f>IF(SUM(COUNTIFS('Planificación 2026-1'!F:F,"SUNAMPE",'Planificación 2026-1'!W:W,C290,'Planificación 2026-1'!H:H,"DE"))&gt;0,"P08"," ")</f>
        <v xml:space="preserve"> </v>
      </c>
      <c r="AY290" s="108" t="str">
        <f>IF(SUM(COUNTIFS('Planificación 2026-1'!F:F,"SUNAMPE",'Planificación 2026-1'!W:W,C290,'Planificación 2026-1'!H:H,"OB"))&gt;0,"P09"," ")</f>
        <v xml:space="preserve"> </v>
      </c>
      <c r="AZ290" s="108" t="str">
        <f>IF(SUM(COUNTIFS('Planificación 2026-1'!F:F,"SUNAMPE",'Planificación 2026-1'!W:W,C290,'Planificación 2026-1'!H:H,"MH"))&gt;0,"P31"," ")</f>
        <v xml:space="preserve"> </v>
      </c>
      <c r="BA290" s="108" t="str">
        <f>IF(SUM(COUNTIFS('Planificación 2026-1'!F:F,"SUNAMPE",'Planificación 2026-1'!W:W,C290,'Planificación 2026-1'!H:H,"IC"))&gt;0,"P32"," ")</f>
        <v xml:space="preserve"> </v>
      </c>
      <c r="BB290" s="108" t="str">
        <f>IF(SUM(COUNTIFS('Planificación 2026-1'!F:F,"SUNAMPE",'Planificación 2026-1'!W:W,C290,'Planificación 2026-1'!H:H,"AR"))&gt;0,"P34"," ")</f>
        <v xml:space="preserve"> </v>
      </c>
      <c r="BC290" s="108" t="str">
        <f>IF(SUM(COUNTIFS('Planificación 2026-1'!F:F,"SUNAMPE",'Planificación 2026-1'!W:W,C290,'Planificación 2026-1'!H:H,"T1"))&gt;0,"P35"," ")</f>
        <v xml:space="preserve"> </v>
      </c>
      <c r="BD290" s="108" t="str">
        <f>IF(SUM(COUNTIFS('Planificación 2026-1'!F:F,"SUNAMPE",'Planificación 2026-1'!W:W,C290,'Planificación 2026-1'!H:H,"T3"))&gt;0,"P36"," ")</f>
        <v xml:space="preserve"> </v>
      </c>
      <c r="BE290" s="108" t="str">
        <f>IF(SUM(COUNTIFS('Planificación 2026-1'!F:F,"SUNAMPE",'Planificación 2026-1'!W:W,C290,'Planificación 2026-1'!H:H,"T2"))&gt;0,"P37"," ")</f>
        <v xml:space="preserve"> </v>
      </c>
      <c r="BF290" s="108" t="str">
        <f>IF(SUM(COUNTIFS('Planificación 2026-1'!F:F,"SUNAMPE",'Planificación 2026-1'!W:W,C290,'Planificación 2026-1'!H:H,"AE"))&gt;0,"P38"," ")</f>
        <v xml:space="preserve"> </v>
      </c>
      <c r="BG290" s="108" t="str">
        <f>IF(SUM(COUNTIFS('Planificación 2026-1'!F:F,"SUNAMPE",'Planificación 2026-1'!W:W,C290,'Planificación 2026-1'!H:H,"T4"))&gt;0,"P55"," ")</f>
        <v xml:space="preserve"> </v>
      </c>
      <c r="BH290" s="108" t="str">
        <f>IF(SUM(COUNTIFS('Planificación 2026-1'!F:F,"HUAURA",'Planificación 2026-1'!W:W,C290,'Planificación 2026-1'!H:H,"AF"))&gt;0," P01"," ")</f>
        <v xml:space="preserve"> </v>
      </c>
      <c r="BI290" s="108" t="str">
        <f>IF(SUM(COUNTIFS('Planificación 2026-1'!F:F,"HUAURA",'Planificación 2026-1'!W:W,C290,'Planificación 2026-1'!H:H,"EN"))&gt;0,"P02"," ")</f>
        <v xml:space="preserve"> </v>
      </c>
      <c r="BJ290" s="108" t="str">
        <f>IF(SUM(COUNTIFS('Planificación 2026-1'!F:F,"HUAURA",'Planificación 2026-1'!W:W,C290,'Planificación 2026-1'!H:H,"IS"))&gt;0,"P03"," ")</f>
        <v xml:space="preserve"> </v>
      </c>
      <c r="BK290" s="108" t="str">
        <f>IF(SUM(COUNTIFS('Planificación 2026-1'!F:F,"HUAURA",'Planificación 2026-1'!W:W,C290,'Planificación 2026-1'!H:H,"PS"))&gt;0,"P04"," ")</f>
        <v xml:space="preserve"> </v>
      </c>
      <c r="BL290" s="108"/>
      <c r="BM290" s="108" t="str">
        <f>IF(SUM(COUNTIFS('Planificación 2026-1'!F:F,"HUAURA",'Planificación 2026-1'!W:W,C290,'Planificación 2026-1'!H:H,"IN"))&gt;0,"P06"," ")</f>
        <v xml:space="preserve"> </v>
      </c>
      <c r="BN290" s="108" t="str">
        <f>IF(SUM(COUNTIFS('Planificación 2026-1'!F:F,"HUAURA",'Planificación 2026-1'!W:W,C290,'Planificación 2026-1'!H:H,"CA"))&gt;0,"P07"," ")</f>
        <v xml:space="preserve"> </v>
      </c>
      <c r="BO290" s="108" t="str">
        <f>IF(SUM(COUNTIFS('Planificación 2026-1'!F:F,"HUAURA",'Planificación 2026-1'!W:W,C290,'Planificación 2026-1'!H:H,"DE"))&gt;0,"P08"," ")</f>
        <v xml:space="preserve"> </v>
      </c>
      <c r="BP290" s="108" t="str">
        <f>IF(SUM(COUNTIFS('Planificación 2026-1'!F:F,"HUAURA",'Planificación 2026-1'!W:W,C290,'Planificación 2026-1'!H:H,"OB"))&gt;0,"P09"," ")</f>
        <v xml:space="preserve"> </v>
      </c>
      <c r="BQ290" s="108" t="str">
        <f>IF(SUM(COUNTIFS('Planificación 2026-1'!F:F,"HUAURA",'Planificación 2026-1'!W:W,C290,'Planificación 2026-1'!H:H,"MH"))&gt;0,"P31"," ")</f>
        <v xml:space="preserve"> </v>
      </c>
      <c r="BR290" s="108" t="str">
        <f>IF(SUM(COUNTIFS('Planificación 2026-1'!F:F,"HUAURA",'Planificación 2026-1'!W:W,C290,'Planificación 2026-1'!H:H,"IC"))&gt;0,"P32"," ")</f>
        <v xml:space="preserve"> </v>
      </c>
      <c r="BS290" s="108" t="str">
        <f>IF(SUM(COUNTIFS('Planificación 2026-1'!F:F,"HUAURA",'Planificación 2026-1'!W:W,C290,'Planificación 2026-1'!H:H,"AR"))&gt;0,"P34"," ")</f>
        <v xml:space="preserve"> </v>
      </c>
      <c r="BT290" s="108" t="str">
        <f>IF(SUM(COUNTIFS('Planificación 2026-1'!F:F,"HUAURA",'Planificación 2026-1'!W:W,C290,'Planificación 2026-1'!H:H,"T1"))&gt;0,"P35"," ")</f>
        <v xml:space="preserve"> </v>
      </c>
      <c r="BU290" s="108" t="str">
        <f>IF(SUM(COUNTIFS('Planificación 2026-1'!F:F,"HUAURA",'Planificación 2026-1'!W:W,C290,'Planificación 2026-1'!H:H,"T3"))&gt;0,"P36"," ")</f>
        <v xml:space="preserve"> </v>
      </c>
      <c r="BV290" s="108" t="str">
        <f>IF(SUM(COUNTIFS('Planificación 2026-1'!F:F,"HUAURA",'Planificación 2026-1'!W:W,C290,'Planificación 2026-1'!H:H,"T2"))&gt;0,"P37"," ")</f>
        <v xml:space="preserve"> </v>
      </c>
      <c r="BW290" s="108" t="str">
        <f>IF(SUM(COUNTIFS('Planificación 2026-1'!F:F,"HUAURA",'Planificación 2026-1'!W:W,C290,'Planificación 2026-1'!H:H,"AE"))&gt;0,"P38"," ")</f>
        <v xml:space="preserve"> </v>
      </c>
      <c r="BX290" s="108" t="str">
        <f>IF(SUM(COUNTIFS('Planificación 2026-1'!F:F,"HUAURA",'Planificación 2026-1'!W:W,C290,'Planificación 2026-1'!H:H,"T4"))&gt;0,"P55"," ")</f>
        <v xml:space="preserve"> </v>
      </c>
      <c r="BY290" s="109">
        <f>SUMIFS('Planificación 2026-1'!R:R,'Planificación 2026-1'!W:W,C290,'Planificación 2026-1'!H:H,"AF",'Planificación 2026-1'!I:I,"&gt;2")</f>
        <v>0</v>
      </c>
      <c r="BZ290" s="109">
        <f>SUMIFS('Planificación 2026-1'!R:R,'Planificación 2026-1'!W:W,C290,'Planificación 2026-1'!H:H,"EN",'Planificación 2026-1'!I:I,"&gt;2")</f>
        <v>0</v>
      </c>
      <c r="CA290" s="109">
        <f>SUMIFS('Planificación 2026-1'!R:R,'Planificación 2026-1'!W:W,C290,'Planificación 2026-1'!H:H,"IS",'Planificación 2026-1'!I:I,"&gt;2")</f>
        <v>0</v>
      </c>
      <c r="CB290" s="109">
        <f>SUMIFS('Planificación 2026-1'!R:R,'Planificación 2026-1'!W:W,C290,'Planificación 2026-1'!H:H,"PS",'Planificación 2026-1'!I:I,"&gt;2")</f>
        <v>0</v>
      </c>
      <c r="CC290" s="109">
        <f>SUMIFS('Planificación 2026-1'!R:R,'Planificación 2026-1'!W:W,C290,'Planificación 2026-1'!H:H,"IN",'Planificación 2026-1'!I:I,"&gt;2")</f>
        <v>0</v>
      </c>
      <c r="CD290" s="109">
        <f>SUMIFS('Planificación 2026-1'!R:R,'Planificación 2026-1'!W:W,C290,'Planificación 2026-1'!H:H,"CA",'Planificación 2026-1'!I:I,"&gt;2")</f>
        <v>0</v>
      </c>
      <c r="CE290" s="109">
        <f>SUMIFS('Planificación 2026-1'!R:R,'Planificación 2026-1'!W:W,C290,'Planificación 2026-1'!H:H,"DE",'Planificación 2026-1'!I:I,"&gt;2")</f>
        <v>0</v>
      </c>
      <c r="CF290" s="109">
        <f>SUMIFS('Planificación 2026-1'!R:R,'Planificación 2026-1'!W:W,C290,'Planificación 2026-1'!H:H,"OB",'Planificación 2026-1'!I:I,"&gt;2")</f>
        <v>0</v>
      </c>
      <c r="CG290" s="109">
        <f>SUMIFS('Planificación 2026-1'!R:R,'Planificación 2026-1'!W:W,C290,'Planificación 2026-1'!H:H,"MH",'Planificación 2026-1'!I:I,"&gt;2")</f>
        <v>0</v>
      </c>
      <c r="CH290" s="109">
        <f>SUMIFS('Planificación 2026-1'!R:R,'Planificación 2026-1'!W:W,C290,'Planificación 2026-1'!H:H,"IC",'Planificación 2026-1'!I:I,"&gt;2")</f>
        <v>0</v>
      </c>
      <c r="CI290" s="109">
        <f>SUMIFS('Planificación 2026-1'!R:R,'Planificación 2026-1'!W:W,C290,'Planificación 2026-1'!H:H,"AR",'Planificación 2026-1'!I:I,"&gt;2")</f>
        <v>0</v>
      </c>
      <c r="CJ290" s="109">
        <f>SUMIFS('Planificación 2026-1'!R:R,'Planificación 2026-1'!W:W,C290,'Planificación 2026-1'!H:H,"T1",'Planificación 2026-1'!I:I,"&gt;2")</f>
        <v>0</v>
      </c>
      <c r="CK290" s="109">
        <f>SUMIFS('Planificación 2026-1'!R:R,'Planificación 2026-1'!W:W,C290,'Planificación 2026-1'!H:H,"T3",'Planificación 2026-1'!I:I,"&gt;2")</f>
        <v>0</v>
      </c>
      <c r="CL290" s="109">
        <f>SUMIFS('Planificación 2026-1'!R:R,'Planificación 2026-1'!W:W,C290,'Planificación 2026-1'!H:H,"T2",'Planificación 2026-1'!I:I,"&gt;2")</f>
        <v>0</v>
      </c>
      <c r="CM290" s="109">
        <f>SUMIFS('Planificación 2026-1'!R:R,'Planificación 2026-1'!W:W,C290,'Planificación 2026-1'!H:H,"AE",'Planificación 2026-1'!I:I,"&gt;2")</f>
        <v>0</v>
      </c>
      <c r="CN290" s="109">
        <f>SUMIFS('Planificación 2026-1'!R:R,'Planificación 2026-1'!W:W,C290,'Planificación 2026-1'!H:H,"T4",'Planificación 2026-1'!I:I,"&gt;2")</f>
        <v>0</v>
      </c>
      <c r="CO290" s="109">
        <f>SUMIFS('Planificación 2026-1'!R:R,'Planificación 2026-1'!W:W,C290,'Planificación 2026-1'!H:H,"AF",'Planificación 2026-1'!I:I,"&lt;3")</f>
        <v>0</v>
      </c>
      <c r="CP290" s="109">
        <f>SUMIFS('Planificación 2026-1'!R:R,'Planificación 2026-1'!W:W,C290,'Planificación 2026-1'!H:H,"EN",'Planificación 2026-1'!I:I,"&lt;3")</f>
        <v>0</v>
      </c>
      <c r="CQ290" s="109">
        <f>SUMIFS('Planificación 2026-1'!R:R,'Planificación 2026-1'!W:W,C290,'Planificación 2026-1'!H:H,"IS",'Planificación 2026-1'!I:I,"&lt;3")</f>
        <v>0</v>
      </c>
      <c r="CR290" s="109">
        <f>SUMIFS('Planificación 2026-1'!R:R,'Planificación 2026-1'!W:W,C290,'Planificación 2026-1'!H:H,"PS",'Planificación 2026-1'!I:I,"&lt;3")</f>
        <v>0</v>
      </c>
      <c r="CS290" s="109">
        <f>SUMIFS('Planificación 2026-1'!R:R,'Planificación 2026-1'!W:W,C290,'Planificación 2026-1'!H:H,"IN",'Planificación 2026-1'!I:I,"&lt;3")</f>
        <v>0</v>
      </c>
      <c r="CT290" s="109">
        <f>SUMIFS('Planificación 2026-1'!R:R,'Planificación 2026-1'!W:W,C290,'Planificación 2026-1'!H:H,"CA",'Planificación 2026-1'!I:I,"&lt;3")</f>
        <v>0</v>
      </c>
      <c r="CU290" s="109">
        <f>SUMIFS('Planificación 2026-1'!R:R,'Planificación 2026-1'!W:W,C290,'Planificación 2026-1'!H:H,"DE",'Planificación 2026-1'!I:I,"&lt;3")</f>
        <v>0</v>
      </c>
      <c r="CV290" s="109">
        <f>SUMIFS('Planificación 2026-1'!R:R,'Planificación 2026-1'!W:W,C290,'Planificación 2026-1'!H:H,"OB",'Planificación 2026-1'!I:I,"&lt;3")</f>
        <v>0</v>
      </c>
      <c r="CW290" s="109">
        <f>SUMIFS('Planificación 2026-1'!R:R,'Planificación 2026-1'!W:W,C290,'Planificación 2026-1'!H:H,"MH",'Planificación 2026-1'!I:I,"&lt;3")</f>
        <v>0</v>
      </c>
      <c r="CX290" s="109">
        <f>SUMIFS('Planificación 2026-1'!R:R,'Planificación 2026-1'!W:W,C290,'Planificación 2026-1'!H:H,"IC",'Planificación 2026-1'!I:I,"&lt;3")</f>
        <v>0</v>
      </c>
      <c r="CY290" s="109">
        <f>SUMIFS('Planificación 2026-1'!R:R,'Planificación 2026-1'!W:W,C290,'Planificación 2026-1'!H:H,"AR",'Planificación 2026-1'!I:I,"&lt;3")</f>
        <v>0</v>
      </c>
      <c r="CZ290" s="109">
        <f>SUMIFS('Planificación 2026-1'!R:R,'Planificación 2026-1'!W:W,C290,'Planificación 2026-1'!H:H,"T1",'Planificación 2026-1'!I:I,"&lt;3")</f>
        <v>0</v>
      </c>
      <c r="DA290" s="109">
        <f>SUMIFS('Planificación 2026-1'!R:R,'Planificación 2026-1'!W:W,C290,'Planificación 2026-1'!H:H,"T3",'Planificación 2026-1'!I:I,"&lt;3")</f>
        <v>0</v>
      </c>
      <c r="DB290" s="109">
        <f>SUMIFS('Planificación 2026-1'!R:R,'Planificación 2026-1'!W:W,C290,'Planificación 2026-1'!H:H,"T2",'Planificación 2026-1'!I:I,"&lt;3")</f>
        <v>0</v>
      </c>
      <c r="DC290" s="109">
        <f>SUMIFS('Planificación 2026-1'!R:R,'Planificación 2026-1'!W:W,C290,'Planificación 2026-1'!H:H,"AE",'Planificación 2026-1'!I:I,"&lt;3")</f>
        <v>0</v>
      </c>
      <c r="DD290" s="109">
        <f>SUMIFS('Planificación 2026-1'!R:R,'Planificación 2026-1'!W:W,C290,'Planificación 2026-1'!H:H,"T4",'Planificación 2026-1'!I:I,"&lt;3")</f>
        <v>0</v>
      </c>
      <c r="DE290" s="108" t="str">
        <f t="shared" si="45"/>
        <v/>
      </c>
      <c r="DF290" s="41">
        <f>IF(C290="","",SUMIFS('Planificación 2026-1'!R:R,'Planificación 2026-1'!W:W,C290,'Planificación 2026-1'!F:F,"PRINCIPAL",'Planificación 2026-1'!X:X,"VIRTUAL"))</f>
        <v>0</v>
      </c>
      <c r="DG290" s="41">
        <f>IF(C290="","",SUMIFS('Planificación 2026-1'!R:R,'Planificación 2026-1'!W:W,C290,'Planificación 2026-1'!F:F,"PRINCIPAL",'Planificación 2026-1'!X:X,"PRESENCIAL"))</f>
        <v>0</v>
      </c>
      <c r="DH290" s="41">
        <f>IF(C290="","",SUMIFS('Planificación 2026-1'!R:R,'Planificación 2026-1'!W:W,C290,'Planificación 2026-1'!F:F,"PRINCIPAL",'Planificación 2026-1'!X:X,"HIBRIDO PRESENCIAL"))</f>
        <v>0</v>
      </c>
      <c r="DI290" s="108" t="str">
        <f t="shared" si="46"/>
        <v/>
      </c>
      <c r="DJ290" s="108">
        <f>IF(C290="","",SUMIFS('Planificación 2026-1'!R:R,'Planificación 2026-1'!W:W,C290,'Planificación 2026-1'!F:F,"FILIAL",'Planificación 2026-1'!X:X,"VIRTUAL"))</f>
        <v>0</v>
      </c>
      <c r="DK290" s="110">
        <f>IF(C290="","",SUMIFS('Planificación 2026-1'!R:R,'Planificación 2026-1'!W:W,C290,'Planificación 2026-1'!F:F,"FILIAL",'Planificación 2026-1'!X:X,"PRESENCIAL"))</f>
        <v>0</v>
      </c>
      <c r="DL290" s="61">
        <f>IF(C290="","",SUMIFS('Planificación 2026-1'!R:R,'Planificación 2026-1'!W:W,C290,'Planificación 2026-1'!F:F,"FILIAL",'Planificación 2026-1'!X:X,"HIBRIDO PRESENCIAL"))</f>
        <v>0</v>
      </c>
      <c r="DM290" s="111" t="str">
        <f t="shared" si="47"/>
        <v/>
      </c>
      <c r="DN290" s="108">
        <f>IF(C290="","",SUMIFS('Planificación 2026-1'!R:R,'Planificación 2026-1'!W:W,C290,'Planificación 2026-1'!F:F,"SUNAMPE",'Planificación 2026-1'!X:X,"VIRTUAL"))</f>
        <v>0</v>
      </c>
      <c r="DO290" s="61">
        <f>IF(C290="","",SUMIFS('Planificación 2026-1'!R:R,'Planificación 2026-1'!W:W,C290,'Planificación 2026-1'!F:F,"SUNAMPE",'Planificación 2026-1'!X:X,"PRESENCIAL"))</f>
        <v>0</v>
      </c>
      <c r="DP290" s="111" t="str">
        <f t="shared" si="48"/>
        <v/>
      </c>
      <c r="DQ290" s="108">
        <f>IF(C290="","",SUMIFS('Planificación 2026-1'!R:R,'Planificación 2026-1'!W:W,C290,'Planificación 2026-1'!F:F,"HUAURA",'Planificación 2026-1'!X:X,"VIRTUAL"))</f>
        <v>0</v>
      </c>
      <c r="DR290" s="61">
        <f>IF(C290="","",SUMIFS('Planificación 2026-1'!R:R,'Planificación 2026-1'!W:W,C290,'Planificación 2026-1'!F:F,"HUAURA",'Planificación 2026-1'!X:X,"PRESENCIAL"))</f>
        <v>0</v>
      </c>
      <c r="DS290" s="76">
        <f>SUMIFS('Planificación 2026-1'!R:R,'Planificación 2026-1'!W:W,C290,'Planificación 2026-1'!F:F,"PRINCIPAL",'Planificación 2026-1'!X:X,"VIRTUAL",'Planificación 2026-1'!I:I,"&gt;2")</f>
        <v>0</v>
      </c>
      <c r="DT290" s="76">
        <f>SUMIFS('Planificación 2026-1'!R:R,'Planificación 2026-1'!W:W,C290,'Planificación 2026-1'!F:F,"PRINCIPAL",'Planificación 2026-1'!X:X,"&lt;&gt;VIRTUAL",'Planificación 2026-1'!I:I,"&gt;2")</f>
        <v>0</v>
      </c>
      <c r="DU290" s="76">
        <f>SUMIFS('Planificación 2026-1'!R:R,'Planificación 2026-1'!W:W,C290,'Planificación 2026-1'!F:F,"SUNAMPE",'Planificación 2026-1'!X:X,"VIRTUAL",'Planificación 2026-1'!I:I,"&gt;2")</f>
        <v>0</v>
      </c>
      <c r="DV290" s="76">
        <f>SUMIFS('Planificación 2026-1'!R:R,'Planificación 2026-1'!W:W,C290,'Planificación 2026-1'!F:F,"SUNAMPE",'Planificación 2026-1'!X:X,"&lt;&gt;VIRTUAL",'Planificación 2026-1'!I:I,"&gt;2")</f>
        <v>0</v>
      </c>
      <c r="DW290" s="76">
        <f>SUMIFS('Planificación 2026-1'!R:R,'Planificación 2026-1'!W:W,C290,'Planificación 2026-1'!F:F,"FILIAL",'Planificación 2026-1'!X:X,"VIRTUAL",'Planificación 2026-1'!I:I,"&gt;2")</f>
        <v>0</v>
      </c>
      <c r="DX290" s="76">
        <f>SUMIFS('Planificación 2026-1'!R:R,'Planificación 2026-1'!W:W,C290,'Planificación 2026-1'!F:F,"FILIAL",'Planificación 2026-1'!X:X,"&lt;&gt;VIRTUAL",'Planificación 2026-1'!I:I,"&gt;2")</f>
        <v>0</v>
      </c>
      <c r="DY290" s="76">
        <f>SUMIFS('Planificación 2026-1'!R:R,'Planificación 2026-1'!W:W,C290,'Planificación 2026-1'!F:F,"PORUMA",'Planificación 2026-1'!X:X,"VIRTUAL",'Planificación 2026-1'!I:I,"&gt;2")</f>
        <v>0</v>
      </c>
      <c r="DZ290" s="76">
        <f>SUMIFS('Planificación 2026-1'!R:R,'Planificación 2026-1'!W:W,C290,'Planificación 2026-1'!F:F,"PORUMA",'Planificación 2026-1'!X:X,"&lt;&gt;VIRTUAL",'Planificación 2026-1'!I:I,"&gt;2")</f>
        <v>0</v>
      </c>
      <c r="EA290" s="76">
        <f>SUMIFS('Planificación 2026-1'!R:R,'Planificación 2026-1'!W:W,C290,'Planificación 2026-1'!F:F,"HUAURA",'Planificación 2026-1'!X:X,"VIRTUAL",'Planificación 2026-1'!I:I,"&gt;2")</f>
        <v>0</v>
      </c>
      <c r="EB290" s="76">
        <f>SUMIFS('Planificación 2026-1'!R:R,'Planificación 2026-1'!W:W,C290,'Planificación 2026-1'!F:F,"HUAURA",'Planificación 2026-1'!X:X,"&lt;&gt;VIRTUAL",'Planificación 2026-1'!I:I,"&gt;2")</f>
        <v>0</v>
      </c>
      <c r="EC290" s="76">
        <f>SUMIFS('Planificación 2026-1'!R:R,'Planificación 2026-1'!W:W,C290,'Planificación 2026-1'!F:F,"PRINCIPAL",'Planificación 2026-1'!X:X,"VIRTUAL",'Planificación 2026-1'!I:I,"&lt;3")</f>
        <v>0</v>
      </c>
      <c r="ED290" s="76">
        <f>SUMIFS('Planificación 2026-1'!R:R,'Planificación 2026-1'!W:W,C290,'Planificación 2026-1'!F:F,"PRINCIPAL",'Planificación 2026-1'!X:X,"&lt;&gt;VIRTUAL",'Planificación 2026-1'!I:I,"&lt;3")</f>
        <v>0</v>
      </c>
      <c r="EE290" s="76">
        <f>SUMIFS('Planificación 2026-1'!R:R,'Planificación 2026-1'!W:W,C290,'Planificación 2026-1'!F:F,"SUNAMPE",'Planificación 2026-1'!X:X,"VIRTUAL",'Planificación 2026-1'!I:I,"&lt;3")</f>
        <v>0</v>
      </c>
      <c r="EF290" s="76">
        <f>SUMIFS('Planificación 2026-1'!R:R,'Planificación 2026-1'!W:W,C290,'Planificación 2026-1'!F:F,"SUNAMPE",'Planificación 2026-1'!X:X,"&lt;&gt;VIRTUAL",'Planificación 2026-1'!I:I,"&lt;3")</f>
        <v>0</v>
      </c>
      <c r="EG290" s="76">
        <f>SUMIFS('Planificación 2026-1'!R:R,'Planificación 2026-1'!W:W,C290,'Planificación 2026-1'!F:F,"FILIAL",'Planificación 2026-1'!X:X,"VIRTUAL",'Planificación 2026-1'!I:I,"&lt;3")</f>
        <v>0</v>
      </c>
      <c r="EH290" s="76">
        <f>SUMIFS('Planificación 2026-1'!R:R,'Planificación 2026-1'!W:W,C290,'Planificación 2026-1'!F:F,"FILIAL",'Planificación 2026-1'!X:X,"&lt;&gt;VIRTUAL",'Planificación 2026-1'!I:I,"&lt;3")</f>
        <v>0</v>
      </c>
      <c r="EI290" s="76">
        <f>SUMIFS('Planificación 2026-1'!R:R,'Planificación 2026-1'!W:W,C290,'Planificación 2026-1'!F:F,"PORUMA",'Planificación 2026-1'!X:X,"VIRTUAL",'Planificación 2026-1'!I:I,"&lt;3")</f>
        <v>0</v>
      </c>
      <c r="EJ290" s="76">
        <f>SUMIFS('Planificación 2026-1'!R:R,'Planificación 2026-1'!W:W,C290,'Planificación 2026-1'!F:F,"PORUMA",'Planificación 2026-1'!X:X,"&lt;&gt;VIRTUAL",'Planificación 2026-1'!I:I,"&lt;3")</f>
        <v>0</v>
      </c>
      <c r="EK290" s="76">
        <f>SUMIFS('Planificación 2026-1'!R:R,'Planificación 2026-1'!W:W,C290,'Planificación 2026-1'!F:F,"HUAURA",'Planificación 2026-1'!X:X,"VIRTUAL",'Planificación 2026-1'!I:I,"&lt;3")</f>
        <v>0</v>
      </c>
      <c r="EL290" s="76">
        <f>SUMIFS('Planificación 2026-1'!R:R,'Planificación 2026-1'!W:W,C290,'Planificación 2026-1'!F:F,"HUAURA",'Planificación 2026-1'!X:X,"&lt;&gt;VIRTUAL",'Planificación 2026-1'!I:I,"&lt;3")</f>
        <v>0</v>
      </c>
      <c r="EM290" s="76"/>
      <c r="EN290" s="76">
        <f t="shared" si="41"/>
        <v>0</v>
      </c>
      <c r="EO290" s="76">
        <f t="shared" si="42"/>
        <v>0</v>
      </c>
      <c r="EP290" s="76" t="b">
        <f t="shared" si="43"/>
        <v>1</v>
      </c>
      <c r="EQ290" s="76" t="str">
        <f t="shared" si="44"/>
        <v/>
      </c>
      <c r="ER290" s="76" t="str">
        <f t="shared" si="49"/>
        <v>PRESENCIAL</v>
      </c>
    </row>
    <row r="291" spans="1:148" hidden="1">
      <c r="A291" s="83"/>
      <c r="B291" s="119">
        <v>288</v>
      </c>
      <c r="C291" s="115" t="s">
        <v>464</v>
      </c>
      <c r="D291" s="112">
        <f>SUMIF('Planificación 2026-1'!W:W,C291,'Planificación 2026-1'!R:R)</f>
        <v>0</v>
      </c>
      <c r="E291" s="114" t="s">
        <v>173</v>
      </c>
      <c r="F291" s="115" t="s">
        <v>171</v>
      </c>
      <c r="G291" s="115" t="s">
        <v>13</v>
      </c>
      <c r="H291" s="115" t="s">
        <v>128</v>
      </c>
      <c r="I291" s="107" t="str">
        <f>IF(SUM(COUNTIFS('Planificación 2026-1'!F:F,"PRINCIPAL",'Planificación 2026-1'!W:W,C291,'Planificación 2026-1'!H:H,"AF"))&gt;0,"P01"," ")</f>
        <v xml:space="preserve"> </v>
      </c>
      <c r="J291" s="108" t="str">
        <f>IF(SUM(COUNTIFS('Planificación 2026-1'!F:F,"PRINCIPAL",'Planificación 2026-1'!W:W,C291,'Planificación 2026-1'!H:H,"EN"))&gt;0,"P02"," ")</f>
        <v xml:space="preserve"> </v>
      </c>
      <c r="K291" s="108" t="str">
        <f>IF(SUM(COUNTIFS('Planificación 2026-1'!F:F,"PRINCIPAL",'Planificación 2026-1'!W:W,C291,'Planificación 2026-1'!H:H,"IS"))&gt;0,"P03"," ")</f>
        <v xml:space="preserve"> </v>
      </c>
      <c r="L291" s="108" t="str">
        <f>IF(SUM(COUNTIFS('Planificación 2026-1'!F:F,"PRINCIPAL",'Planificación 2026-1'!W:W,C291,'Planificación 2026-1'!H:H,"PS"))&gt;0,"P04"," ")</f>
        <v xml:space="preserve"> </v>
      </c>
      <c r="M291" s="108"/>
      <c r="N291" s="108" t="str">
        <f>IF(SUM(COUNTIFS('Planificación 2026-1'!F:F,"PRINCIPAL",'Planificación 2026-1'!W:W,C291,'Planificación 2026-1'!H:H,"IN"))&gt;0,"P06"," ")</f>
        <v xml:space="preserve"> </v>
      </c>
      <c r="O291" s="108" t="str">
        <f>IF(SUM(COUNTIFS('Planificación 2026-1'!F:F,"PRINCIPAL",'Planificación 2026-1'!W:W,C291,'Planificación 2026-1'!H:H,"CA"))&gt;0,"P07"," ")</f>
        <v xml:space="preserve"> </v>
      </c>
      <c r="P291" s="108" t="str">
        <f>IF(SUM(COUNTIFS('Planificación 2026-1'!F:F,"PRINCIPAL",'Planificación 2026-1'!W:W,C291,'Planificación 2026-1'!H:H,"DE"))&gt;0,"P08"," ")</f>
        <v xml:space="preserve"> </v>
      </c>
      <c r="Q291" s="108" t="str">
        <f>IF(SUM(COUNTIFS('Planificación 2026-1'!F:F,"PRINCIPAL",'Planificación 2026-1'!W:W,C291,'Planificación 2026-1'!H:H,"OB"))&gt;0,"P09"," ")</f>
        <v xml:space="preserve"> </v>
      </c>
      <c r="R291" s="108" t="str">
        <f>IF(SUM(COUNTIFS('Planificación 2026-1'!F:F,"PRINCIPAL",'Planificación 2026-1'!W:W,C291,'Planificación 2026-1'!H:H,"MH"))&gt;0,"P31"," ")</f>
        <v xml:space="preserve"> </v>
      </c>
      <c r="S291" s="108" t="str">
        <f>IF(SUM(COUNTIFS('Planificación 2026-1'!F:F,"PRINCIPAL",'Planificación 2026-1'!W:W,C291,'Planificación 2026-1'!H:H,"IC"))&gt;0,"P32"," ")</f>
        <v xml:space="preserve"> </v>
      </c>
      <c r="T291" s="108" t="str">
        <f>IF(SUM(COUNTIFS('Planificación 2026-1'!F:F,"PRINCIPAL",'Planificación 2026-1'!W:W,C291,'Planificación 2026-1'!H:H,"AR"))&gt;0,"P34"," ")</f>
        <v xml:space="preserve"> </v>
      </c>
      <c r="U291" s="108" t="str">
        <f>IF(SUM(COUNTIFS('Planificación 2026-1'!F:F,"PRINCIPAL",'Planificación 2026-1'!W:W,C291,'Planificación 2026-1'!H:H,"T1"))&gt;0,"P35"," ")</f>
        <v xml:space="preserve"> </v>
      </c>
      <c r="V291" s="108" t="str">
        <f>IF(SUM(COUNTIFS('Planificación 2026-1'!F:F,"PRINCIPAL",'Planificación 2026-1'!W:W,C291,'Planificación 2026-1'!H:H,"T3"))&gt;0,"P36"," ")</f>
        <v xml:space="preserve"> </v>
      </c>
      <c r="W291" s="108" t="str">
        <f>IF(SUM(COUNTIFS('Planificación 2026-1'!F:F,"PRINCIPAL",'Planificación 2026-1'!W:W,C291,'Planificación 2026-1'!H:H,"T2"))&gt;0,"P37"," ")</f>
        <v xml:space="preserve"> </v>
      </c>
      <c r="X291" s="108" t="str">
        <f>IF(SUM(COUNTIFS('Planificación 2026-1'!F:F,"PRINCIPAL",'Planificación 2026-1'!W:W,C291,'Planificación 2026-1'!H:H,"AE"))&gt;0,"P38"," ")</f>
        <v xml:space="preserve"> </v>
      </c>
      <c r="Y291" s="108" t="str">
        <f>IF(SUM(COUNTIFS('Planificación 2026-1'!F:F,"PRINCIPAL",'Planificación 2026-1'!W:W,C291,'Planificación 2026-1'!H:H,"T4"))&gt;0,"P55"," ")</f>
        <v xml:space="preserve"> </v>
      </c>
      <c r="Z291" s="108" t="str">
        <f>IF(SUM(COUNTIFS('Planificación 2026-1'!F:F,"FILIAL",'Planificación 2026-1'!W:W,C291,'Planificación 2026-1'!H:H,"AF"))&gt;0," P01"," ")</f>
        <v xml:space="preserve"> </v>
      </c>
      <c r="AA291" s="108" t="str">
        <f>IF(SUM(COUNTIFS('Planificación 2026-1'!F:F,"FILIAL",'Planificación 2026-1'!W:W,C291,'Planificación 2026-1'!H:H,"EN"))&gt;0,"P02"," ")</f>
        <v xml:space="preserve"> </v>
      </c>
      <c r="AB291" s="108" t="str">
        <f>IF(SUM(COUNTIFS('Planificación 2026-1'!F:F,"FILIAL",'Planificación 2026-1'!W:W,C291,'Planificación 2026-1'!H:H,"IS"))&gt;0,"P03"," ")</f>
        <v xml:space="preserve"> </v>
      </c>
      <c r="AC291" s="108" t="str">
        <f>IF(SUM(COUNTIFS('Planificación 2026-1'!F:F,"FILIAL",'Planificación 2026-1'!W:W,C291,'Planificación 2026-1'!H:H,"PS"))&gt;0,"P04"," ")</f>
        <v xml:space="preserve"> </v>
      </c>
      <c r="AD291" s="108"/>
      <c r="AE291" s="108" t="str">
        <f>IF(SUM(COUNTIFS('Planificación 2026-1'!F:F,"FILIAL",'Planificación 2026-1'!W:W,C291,'Planificación 2026-1'!H:H,"IN"))&gt;0,"P06"," ")</f>
        <v xml:space="preserve"> </v>
      </c>
      <c r="AF291" s="108" t="str">
        <f>IF(SUM(COUNTIFS('Planificación 2026-1'!F:F,"FILIAL",'Planificación 2026-1'!W:W,C291,'Planificación 2026-1'!H:H,"CA"))&gt;0,"P07"," ")</f>
        <v xml:space="preserve"> </v>
      </c>
      <c r="AG291" s="108" t="str">
        <f>IF(SUM(COUNTIFS('Planificación 2026-1'!F:F,"FILIAL",'Planificación 2026-1'!W:W,C291,'Planificación 2026-1'!H:H,"DE"))&gt;0,"P08"," ")</f>
        <v xml:space="preserve"> </v>
      </c>
      <c r="AH291" s="108" t="str">
        <f>IF(SUM(COUNTIFS('Planificación 2026-1'!F:F,"FILIAL",'Planificación 2026-1'!W:W,C291,'Planificación 2026-1'!H:H,"OB"))&gt;0,"P09"," ")</f>
        <v xml:space="preserve"> </v>
      </c>
      <c r="AI291" s="108" t="str">
        <f>IF(SUM(COUNTIFS('Planificación 2026-1'!F:F,"FILIAL",'Planificación 2026-1'!W:W,C291,'Planificación 2026-1'!H:H,"MH"))&gt;0,"P31"," ")</f>
        <v xml:space="preserve"> </v>
      </c>
      <c r="AJ291" s="108" t="str">
        <f>IF(SUM(COUNTIFS('Planificación 2026-1'!F:F,"FILIAL",'Planificación 2026-1'!W:W,C291,'Planificación 2026-1'!H:H,"IC"))&gt;0,"P32"," ")</f>
        <v xml:space="preserve"> </v>
      </c>
      <c r="AK291" s="108" t="str">
        <f>IF(SUM(COUNTIFS('Planificación 2026-1'!F:F,"FILIAL",'Planificación 2026-1'!W:W,C291,'Planificación 2026-1'!H:H,"AR"))&gt;0,"P34"," ")</f>
        <v xml:space="preserve"> </v>
      </c>
      <c r="AL291" s="108" t="str">
        <f>IF(SUM(COUNTIFS('Planificación 2026-1'!F:F,"FILIAL",'Planificación 2026-1'!W:W,C291,'Planificación 2026-1'!H:H,"T1"))&gt;0,"P35"," ")</f>
        <v xml:space="preserve"> </v>
      </c>
      <c r="AM291" s="108" t="str">
        <f>IF(SUM(COUNTIFS('Planificación 2026-1'!F:F,"FILIAL",'Planificación 2026-1'!W:W,C291,'Planificación 2026-1'!H:H,"T3"))&gt;0,"P36"," ")</f>
        <v xml:space="preserve"> </v>
      </c>
      <c r="AN291" s="108" t="str">
        <f>IF(SUM(COUNTIFS('Planificación 2026-1'!F:F,"FILIAL",'Planificación 2026-1'!W:W,C291,'Planificación 2026-1'!H:H,"T2"))&gt;0,"P37"," ")</f>
        <v xml:space="preserve"> </v>
      </c>
      <c r="AO291" s="108" t="str">
        <f>IF(SUM(COUNTIFS('Planificación 2026-1'!F:F,"FILIAL",'Planificación 2026-1'!W:W,C291,'Planificación 2026-1'!H:H,"AE"))&gt;0,"P38"," ")</f>
        <v xml:space="preserve"> </v>
      </c>
      <c r="AP291" s="108" t="str">
        <f>IF(SUM(COUNTIFS('Planificación 2026-1'!F:F,"FILIAL",'Planificación 2026-1'!W:W,C291,'Planificación 2026-1'!H:H,"T4"))&gt;0,"P55"," ")</f>
        <v xml:space="preserve"> </v>
      </c>
      <c r="AQ291" s="108" t="str">
        <f>IF(SUM(COUNTIFS('Planificación 2026-1'!F:F,"SUNAMPE",'Planificación 2026-1'!W:W,C291,'Planificación 2026-1'!H:H,"AF"))&gt;0," P01"," ")</f>
        <v xml:space="preserve"> </v>
      </c>
      <c r="AR291" s="108" t="str">
        <f>IF(SUM(COUNTIFS('Planificación 2026-1'!F:F,"SUNAMPE",'Planificación 2026-1'!W:W,C291,'Planificación 2026-1'!H:H,"EN"))&gt;0,"P02"," ")</f>
        <v xml:space="preserve"> </v>
      </c>
      <c r="AS291" s="108" t="str">
        <f>IF(SUM(COUNTIFS('Planificación 2026-1'!F:F,"SUNAMPE",'Planificación 2026-1'!W:W,C291,'Planificación 2026-1'!H:H,"IS"))&gt;0,"P03"," ")</f>
        <v xml:space="preserve"> </v>
      </c>
      <c r="AT291" s="108" t="str">
        <f>IF(SUM(COUNTIFS('Planificación 2026-1'!F:F,"SUNAMPE",'Planificación 2026-1'!W:W,C291,'Planificación 2026-1'!H:H,"PS"))&gt;0,"P04"," ")</f>
        <v xml:space="preserve"> </v>
      </c>
      <c r="AU291" s="108"/>
      <c r="AV291" s="108" t="str">
        <f>IF(SUM(COUNTIFS('Planificación 2026-1'!F:F,"SUNAMPE",'Planificación 2026-1'!W:W,C291,'Planificación 2026-1'!H:H,"IN"))&gt;0,"P06"," ")</f>
        <v xml:space="preserve"> </v>
      </c>
      <c r="AW291" s="108" t="str">
        <f>IF(SUM(COUNTIFS('Planificación 2026-1'!F:F,"SUNAMPE",'Planificación 2026-1'!W:W,C291,'Planificación 2026-1'!H:H,"CA"))&gt;0,"P07"," ")</f>
        <v xml:space="preserve"> </v>
      </c>
      <c r="AX291" s="108" t="str">
        <f>IF(SUM(COUNTIFS('Planificación 2026-1'!F:F,"SUNAMPE",'Planificación 2026-1'!W:W,C291,'Planificación 2026-1'!H:H,"DE"))&gt;0,"P08"," ")</f>
        <v xml:space="preserve"> </v>
      </c>
      <c r="AY291" s="108" t="str">
        <f>IF(SUM(COUNTIFS('Planificación 2026-1'!F:F,"SUNAMPE",'Planificación 2026-1'!W:W,C291,'Planificación 2026-1'!H:H,"OB"))&gt;0,"P09"," ")</f>
        <v xml:space="preserve"> </v>
      </c>
      <c r="AZ291" s="108" t="str">
        <f>IF(SUM(COUNTIFS('Planificación 2026-1'!F:F,"SUNAMPE",'Planificación 2026-1'!W:W,C291,'Planificación 2026-1'!H:H,"MH"))&gt;0,"P31"," ")</f>
        <v xml:space="preserve"> </v>
      </c>
      <c r="BA291" s="108" t="str">
        <f>IF(SUM(COUNTIFS('Planificación 2026-1'!F:F,"SUNAMPE",'Planificación 2026-1'!W:W,C291,'Planificación 2026-1'!H:H,"IC"))&gt;0,"P32"," ")</f>
        <v xml:space="preserve"> </v>
      </c>
      <c r="BB291" s="108" t="str">
        <f>IF(SUM(COUNTIFS('Planificación 2026-1'!F:F,"SUNAMPE",'Planificación 2026-1'!W:W,C291,'Planificación 2026-1'!H:H,"AR"))&gt;0,"P34"," ")</f>
        <v xml:space="preserve"> </v>
      </c>
      <c r="BC291" s="108" t="str">
        <f>IF(SUM(COUNTIFS('Planificación 2026-1'!F:F,"SUNAMPE",'Planificación 2026-1'!W:W,C291,'Planificación 2026-1'!H:H,"T1"))&gt;0,"P35"," ")</f>
        <v xml:space="preserve"> </v>
      </c>
      <c r="BD291" s="108" t="str">
        <f>IF(SUM(COUNTIFS('Planificación 2026-1'!F:F,"SUNAMPE",'Planificación 2026-1'!W:W,C291,'Planificación 2026-1'!H:H,"T3"))&gt;0,"P36"," ")</f>
        <v xml:space="preserve"> </v>
      </c>
      <c r="BE291" s="108" t="str">
        <f>IF(SUM(COUNTIFS('Planificación 2026-1'!F:F,"SUNAMPE",'Planificación 2026-1'!W:W,C291,'Planificación 2026-1'!H:H,"T2"))&gt;0,"P37"," ")</f>
        <v xml:space="preserve"> </v>
      </c>
      <c r="BF291" s="108" t="str">
        <f>IF(SUM(COUNTIFS('Planificación 2026-1'!F:F,"SUNAMPE",'Planificación 2026-1'!W:W,C291,'Planificación 2026-1'!H:H,"AE"))&gt;0,"P38"," ")</f>
        <v xml:space="preserve"> </v>
      </c>
      <c r="BG291" s="108" t="str">
        <f>IF(SUM(COUNTIFS('Planificación 2026-1'!F:F,"SUNAMPE",'Planificación 2026-1'!W:W,C291,'Planificación 2026-1'!H:H,"T4"))&gt;0,"P55"," ")</f>
        <v xml:space="preserve"> </v>
      </c>
      <c r="BH291" s="108" t="str">
        <f>IF(SUM(COUNTIFS('Planificación 2026-1'!F:F,"HUAURA",'Planificación 2026-1'!W:W,C291,'Planificación 2026-1'!H:H,"AF"))&gt;0," P01"," ")</f>
        <v xml:space="preserve"> </v>
      </c>
      <c r="BI291" s="108" t="str">
        <f>IF(SUM(COUNTIFS('Planificación 2026-1'!F:F,"HUAURA",'Planificación 2026-1'!W:W,C291,'Planificación 2026-1'!H:H,"EN"))&gt;0,"P02"," ")</f>
        <v xml:space="preserve"> </v>
      </c>
      <c r="BJ291" s="108" t="str">
        <f>IF(SUM(COUNTIFS('Planificación 2026-1'!F:F,"HUAURA",'Planificación 2026-1'!W:W,C291,'Planificación 2026-1'!H:H,"IS"))&gt;0,"P03"," ")</f>
        <v xml:space="preserve"> </v>
      </c>
      <c r="BK291" s="108" t="str">
        <f>IF(SUM(COUNTIFS('Planificación 2026-1'!F:F,"HUAURA",'Planificación 2026-1'!W:W,C291,'Planificación 2026-1'!H:H,"PS"))&gt;0,"P04"," ")</f>
        <v xml:space="preserve"> </v>
      </c>
      <c r="BL291" s="108"/>
      <c r="BM291" s="108" t="str">
        <f>IF(SUM(COUNTIFS('Planificación 2026-1'!F:F,"HUAURA",'Planificación 2026-1'!W:W,C291,'Planificación 2026-1'!H:H,"IN"))&gt;0,"P06"," ")</f>
        <v xml:space="preserve"> </v>
      </c>
      <c r="BN291" s="108" t="str">
        <f>IF(SUM(COUNTIFS('Planificación 2026-1'!F:F,"HUAURA",'Planificación 2026-1'!W:W,C291,'Planificación 2026-1'!H:H,"CA"))&gt;0,"P07"," ")</f>
        <v xml:space="preserve"> </v>
      </c>
      <c r="BO291" s="108" t="str">
        <f>IF(SUM(COUNTIFS('Planificación 2026-1'!F:F,"HUAURA",'Planificación 2026-1'!W:W,C291,'Planificación 2026-1'!H:H,"DE"))&gt;0,"P08"," ")</f>
        <v xml:space="preserve"> </v>
      </c>
      <c r="BP291" s="108" t="str">
        <f>IF(SUM(COUNTIFS('Planificación 2026-1'!F:F,"HUAURA",'Planificación 2026-1'!W:W,C291,'Planificación 2026-1'!H:H,"OB"))&gt;0,"P09"," ")</f>
        <v xml:space="preserve"> </v>
      </c>
      <c r="BQ291" s="108" t="str">
        <f>IF(SUM(COUNTIFS('Planificación 2026-1'!F:F,"HUAURA",'Planificación 2026-1'!W:W,C291,'Planificación 2026-1'!H:H,"MH"))&gt;0,"P31"," ")</f>
        <v xml:space="preserve"> </v>
      </c>
      <c r="BR291" s="108" t="str">
        <f>IF(SUM(COUNTIFS('Planificación 2026-1'!F:F,"HUAURA",'Planificación 2026-1'!W:W,C291,'Planificación 2026-1'!H:H,"IC"))&gt;0,"P32"," ")</f>
        <v xml:space="preserve"> </v>
      </c>
      <c r="BS291" s="108" t="str">
        <f>IF(SUM(COUNTIFS('Planificación 2026-1'!F:F,"HUAURA",'Planificación 2026-1'!W:W,C291,'Planificación 2026-1'!H:H,"AR"))&gt;0,"P34"," ")</f>
        <v xml:space="preserve"> </v>
      </c>
      <c r="BT291" s="108" t="str">
        <f>IF(SUM(COUNTIFS('Planificación 2026-1'!F:F,"HUAURA",'Planificación 2026-1'!W:W,C291,'Planificación 2026-1'!H:H,"T1"))&gt;0,"P35"," ")</f>
        <v xml:space="preserve"> </v>
      </c>
      <c r="BU291" s="108" t="str">
        <f>IF(SUM(COUNTIFS('Planificación 2026-1'!F:F,"HUAURA",'Planificación 2026-1'!W:W,C291,'Planificación 2026-1'!H:H,"T3"))&gt;0,"P36"," ")</f>
        <v xml:space="preserve"> </v>
      </c>
      <c r="BV291" s="108" t="str">
        <f>IF(SUM(COUNTIFS('Planificación 2026-1'!F:F,"HUAURA",'Planificación 2026-1'!W:W,C291,'Planificación 2026-1'!H:H,"T2"))&gt;0,"P37"," ")</f>
        <v xml:space="preserve"> </v>
      </c>
      <c r="BW291" s="108" t="str">
        <f>IF(SUM(COUNTIFS('Planificación 2026-1'!F:F,"HUAURA",'Planificación 2026-1'!W:W,C291,'Planificación 2026-1'!H:H,"AE"))&gt;0,"P38"," ")</f>
        <v xml:space="preserve"> </v>
      </c>
      <c r="BX291" s="108" t="str">
        <f>IF(SUM(COUNTIFS('Planificación 2026-1'!F:F,"HUAURA",'Planificación 2026-1'!W:W,C291,'Planificación 2026-1'!H:H,"T4"))&gt;0,"P55"," ")</f>
        <v xml:space="preserve"> </v>
      </c>
      <c r="BY291" s="109">
        <f>SUMIFS('Planificación 2026-1'!R:R,'Planificación 2026-1'!W:W,C291,'Planificación 2026-1'!H:H,"AF",'Planificación 2026-1'!I:I,"&gt;2")</f>
        <v>0</v>
      </c>
      <c r="BZ291" s="109">
        <f>SUMIFS('Planificación 2026-1'!R:R,'Planificación 2026-1'!W:W,C291,'Planificación 2026-1'!H:H,"EN",'Planificación 2026-1'!I:I,"&gt;2")</f>
        <v>0</v>
      </c>
      <c r="CA291" s="109">
        <f>SUMIFS('Planificación 2026-1'!R:R,'Planificación 2026-1'!W:W,C291,'Planificación 2026-1'!H:H,"IS",'Planificación 2026-1'!I:I,"&gt;2")</f>
        <v>0</v>
      </c>
      <c r="CB291" s="109">
        <f>SUMIFS('Planificación 2026-1'!R:R,'Planificación 2026-1'!W:W,C291,'Planificación 2026-1'!H:H,"PS",'Planificación 2026-1'!I:I,"&gt;2")</f>
        <v>0</v>
      </c>
      <c r="CC291" s="109">
        <f>SUMIFS('Planificación 2026-1'!R:R,'Planificación 2026-1'!W:W,C291,'Planificación 2026-1'!H:H,"IN",'Planificación 2026-1'!I:I,"&gt;2")</f>
        <v>0</v>
      </c>
      <c r="CD291" s="109">
        <f>SUMIFS('Planificación 2026-1'!R:R,'Planificación 2026-1'!W:W,C291,'Planificación 2026-1'!H:H,"CA",'Planificación 2026-1'!I:I,"&gt;2")</f>
        <v>0</v>
      </c>
      <c r="CE291" s="109">
        <f>SUMIFS('Planificación 2026-1'!R:R,'Planificación 2026-1'!W:W,C291,'Planificación 2026-1'!H:H,"DE",'Planificación 2026-1'!I:I,"&gt;2")</f>
        <v>0</v>
      </c>
      <c r="CF291" s="109">
        <f>SUMIFS('Planificación 2026-1'!R:R,'Planificación 2026-1'!W:W,C291,'Planificación 2026-1'!H:H,"OB",'Planificación 2026-1'!I:I,"&gt;2")</f>
        <v>0</v>
      </c>
      <c r="CG291" s="109">
        <f>SUMIFS('Planificación 2026-1'!R:R,'Planificación 2026-1'!W:W,C291,'Planificación 2026-1'!H:H,"MH",'Planificación 2026-1'!I:I,"&gt;2")</f>
        <v>0</v>
      </c>
      <c r="CH291" s="109">
        <f>SUMIFS('Planificación 2026-1'!R:R,'Planificación 2026-1'!W:W,C291,'Planificación 2026-1'!H:H,"IC",'Planificación 2026-1'!I:I,"&gt;2")</f>
        <v>0</v>
      </c>
      <c r="CI291" s="109">
        <f>SUMIFS('Planificación 2026-1'!R:R,'Planificación 2026-1'!W:W,C291,'Planificación 2026-1'!H:H,"AR",'Planificación 2026-1'!I:I,"&gt;2")</f>
        <v>0</v>
      </c>
      <c r="CJ291" s="109">
        <f>SUMIFS('Planificación 2026-1'!R:R,'Planificación 2026-1'!W:W,C291,'Planificación 2026-1'!H:H,"T1",'Planificación 2026-1'!I:I,"&gt;2")</f>
        <v>0</v>
      </c>
      <c r="CK291" s="109">
        <f>SUMIFS('Planificación 2026-1'!R:R,'Planificación 2026-1'!W:W,C291,'Planificación 2026-1'!H:H,"T3",'Planificación 2026-1'!I:I,"&gt;2")</f>
        <v>0</v>
      </c>
      <c r="CL291" s="109">
        <f>SUMIFS('Planificación 2026-1'!R:R,'Planificación 2026-1'!W:W,C291,'Planificación 2026-1'!H:H,"T2",'Planificación 2026-1'!I:I,"&gt;2")</f>
        <v>0</v>
      </c>
      <c r="CM291" s="109">
        <f>SUMIFS('Planificación 2026-1'!R:R,'Planificación 2026-1'!W:W,C291,'Planificación 2026-1'!H:H,"AE",'Planificación 2026-1'!I:I,"&gt;2")</f>
        <v>0</v>
      </c>
      <c r="CN291" s="109">
        <f>SUMIFS('Planificación 2026-1'!R:R,'Planificación 2026-1'!W:W,C291,'Planificación 2026-1'!H:H,"T4",'Planificación 2026-1'!I:I,"&gt;2")</f>
        <v>0</v>
      </c>
      <c r="CO291" s="109">
        <f>SUMIFS('Planificación 2026-1'!R:R,'Planificación 2026-1'!W:W,C291,'Planificación 2026-1'!H:H,"AF",'Planificación 2026-1'!I:I,"&lt;3")</f>
        <v>0</v>
      </c>
      <c r="CP291" s="109">
        <f>SUMIFS('Planificación 2026-1'!R:R,'Planificación 2026-1'!W:W,C291,'Planificación 2026-1'!H:H,"EN",'Planificación 2026-1'!I:I,"&lt;3")</f>
        <v>0</v>
      </c>
      <c r="CQ291" s="109">
        <f>SUMIFS('Planificación 2026-1'!R:R,'Planificación 2026-1'!W:W,C291,'Planificación 2026-1'!H:H,"IS",'Planificación 2026-1'!I:I,"&lt;3")</f>
        <v>0</v>
      </c>
      <c r="CR291" s="109">
        <f>SUMIFS('Planificación 2026-1'!R:R,'Planificación 2026-1'!W:W,C291,'Planificación 2026-1'!H:H,"PS",'Planificación 2026-1'!I:I,"&lt;3")</f>
        <v>0</v>
      </c>
      <c r="CS291" s="109">
        <f>SUMIFS('Planificación 2026-1'!R:R,'Planificación 2026-1'!W:W,C291,'Planificación 2026-1'!H:H,"IN",'Planificación 2026-1'!I:I,"&lt;3")</f>
        <v>0</v>
      </c>
      <c r="CT291" s="109">
        <f>SUMIFS('Planificación 2026-1'!R:R,'Planificación 2026-1'!W:W,C291,'Planificación 2026-1'!H:H,"CA",'Planificación 2026-1'!I:I,"&lt;3")</f>
        <v>0</v>
      </c>
      <c r="CU291" s="109">
        <f>SUMIFS('Planificación 2026-1'!R:R,'Planificación 2026-1'!W:W,C291,'Planificación 2026-1'!H:H,"DE",'Planificación 2026-1'!I:I,"&lt;3")</f>
        <v>0</v>
      </c>
      <c r="CV291" s="109">
        <f>SUMIFS('Planificación 2026-1'!R:R,'Planificación 2026-1'!W:W,C291,'Planificación 2026-1'!H:H,"OB",'Planificación 2026-1'!I:I,"&lt;3")</f>
        <v>0</v>
      </c>
      <c r="CW291" s="109">
        <f>SUMIFS('Planificación 2026-1'!R:R,'Planificación 2026-1'!W:W,C291,'Planificación 2026-1'!H:H,"MH",'Planificación 2026-1'!I:I,"&lt;3")</f>
        <v>0</v>
      </c>
      <c r="CX291" s="109">
        <f>SUMIFS('Planificación 2026-1'!R:R,'Planificación 2026-1'!W:W,C291,'Planificación 2026-1'!H:H,"IC",'Planificación 2026-1'!I:I,"&lt;3")</f>
        <v>0</v>
      </c>
      <c r="CY291" s="109">
        <f>SUMIFS('Planificación 2026-1'!R:R,'Planificación 2026-1'!W:W,C291,'Planificación 2026-1'!H:H,"AR",'Planificación 2026-1'!I:I,"&lt;3")</f>
        <v>0</v>
      </c>
      <c r="CZ291" s="109">
        <f>SUMIFS('Planificación 2026-1'!R:R,'Planificación 2026-1'!W:W,C291,'Planificación 2026-1'!H:H,"T1",'Planificación 2026-1'!I:I,"&lt;3")</f>
        <v>0</v>
      </c>
      <c r="DA291" s="109">
        <f>SUMIFS('Planificación 2026-1'!R:R,'Planificación 2026-1'!W:W,C291,'Planificación 2026-1'!H:H,"T3",'Planificación 2026-1'!I:I,"&lt;3")</f>
        <v>0</v>
      </c>
      <c r="DB291" s="109">
        <f>SUMIFS('Planificación 2026-1'!R:R,'Planificación 2026-1'!W:W,C291,'Planificación 2026-1'!H:H,"T2",'Planificación 2026-1'!I:I,"&lt;3")</f>
        <v>0</v>
      </c>
      <c r="DC291" s="109">
        <f>SUMIFS('Planificación 2026-1'!R:R,'Planificación 2026-1'!W:W,C291,'Planificación 2026-1'!H:H,"AE",'Planificación 2026-1'!I:I,"&lt;3")</f>
        <v>0</v>
      </c>
      <c r="DD291" s="109">
        <f>SUMIFS('Planificación 2026-1'!R:R,'Planificación 2026-1'!W:W,C291,'Planificación 2026-1'!H:H,"T4",'Planificación 2026-1'!I:I,"&lt;3")</f>
        <v>0</v>
      </c>
      <c r="DE291" s="108" t="str">
        <f t="shared" si="45"/>
        <v/>
      </c>
      <c r="DF291" s="41">
        <f>IF(C291="","",SUMIFS('Planificación 2026-1'!R:R,'Planificación 2026-1'!W:W,C291,'Planificación 2026-1'!F:F,"PRINCIPAL",'Planificación 2026-1'!X:X,"VIRTUAL"))</f>
        <v>0</v>
      </c>
      <c r="DG291" s="41">
        <f>IF(C291="","",SUMIFS('Planificación 2026-1'!R:R,'Planificación 2026-1'!W:W,C291,'Planificación 2026-1'!F:F,"PRINCIPAL",'Planificación 2026-1'!X:X,"PRESENCIAL"))</f>
        <v>0</v>
      </c>
      <c r="DH291" s="41">
        <f>IF(C291="","",SUMIFS('Planificación 2026-1'!R:R,'Planificación 2026-1'!W:W,C291,'Planificación 2026-1'!F:F,"PRINCIPAL",'Planificación 2026-1'!X:X,"HIBRIDO PRESENCIAL"))</f>
        <v>0</v>
      </c>
      <c r="DI291" s="108" t="str">
        <f t="shared" si="46"/>
        <v/>
      </c>
      <c r="DJ291" s="108">
        <f>IF(C291="","",SUMIFS('Planificación 2026-1'!R:R,'Planificación 2026-1'!W:W,C291,'Planificación 2026-1'!F:F,"FILIAL",'Planificación 2026-1'!X:X,"VIRTUAL"))</f>
        <v>0</v>
      </c>
      <c r="DK291" s="110">
        <f>IF(C291="","",SUMIFS('Planificación 2026-1'!R:R,'Planificación 2026-1'!W:W,C291,'Planificación 2026-1'!F:F,"FILIAL",'Planificación 2026-1'!X:X,"PRESENCIAL"))</f>
        <v>0</v>
      </c>
      <c r="DL291" s="61">
        <f>IF(C291="","",SUMIFS('Planificación 2026-1'!R:R,'Planificación 2026-1'!W:W,C291,'Planificación 2026-1'!F:F,"FILIAL",'Planificación 2026-1'!X:X,"HIBRIDO PRESENCIAL"))</f>
        <v>0</v>
      </c>
      <c r="DM291" s="111" t="str">
        <f t="shared" si="47"/>
        <v/>
      </c>
      <c r="DN291" s="108">
        <f>IF(C291="","",SUMIFS('Planificación 2026-1'!R:R,'Planificación 2026-1'!W:W,C291,'Planificación 2026-1'!F:F,"SUNAMPE",'Planificación 2026-1'!X:X,"VIRTUAL"))</f>
        <v>0</v>
      </c>
      <c r="DO291" s="61">
        <f>IF(C291="","",SUMIFS('Planificación 2026-1'!R:R,'Planificación 2026-1'!W:W,C291,'Planificación 2026-1'!F:F,"SUNAMPE",'Planificación 2026-1'!X:X,"PRESENCIAL"))</f>
        <v>0</v>
      </c>
      <c r="DP291" s="111" t="str">
        <f t="shared" si="48"/>
        <v/>
      </c>
      <c r="DQ291" s="108">
        <f>IF(C291="","",SUMIFS('Planificación 2026-1'!R:R,'Planificación 2026-1'!W:W,C291,'Planificación 2026-1'!F:F,"HUAURA",'Planificación 2026-1'!X:X,"VIRTUAL"))</f>
        <v>0</v>
      </c>
      <c r="DR291" s="61">
        <f>IF(C291="","",SUMIFS('Planificación 2026-1'!R:R,'Planificación 2026-1'!W:W,C291,'Planificación 2026-1'!F:F,"HUAURA",'Planificación 2026-1'!X:X,"PRESENCIAL"))</f>
        <v>0</v>
      </c>
      <c r="DS291" s="76">
        <f>SUMIFS('Planificación 2026-1'!R:R,'Planificación 2026-1'!W:W,C291,'Planificación 2026-1'!F:F,"PRINCIPAL",'Planificación 2026-1'!X:X,"VIRTUAL",'Planificación 2026-1'!I:I,"&gt;2")</f>
        <v>0</v>
      </c>
      <c r="DT291" s="76">
        <f>SUMIFS('Planificación 2026-1'!R:R,'Planificación 2026-1'!W:W,C291,'Planificación 2026-1'!F:F,"PRINCIPAL",'Planificación 2026-1'!X:X,"&lt;&gt;VIRTUAL",'Planificación 2026-1'!I:I,"&gt;2")</f>
        <v>0</v>
      </c>
      <c r="DU291" s="76">
        <f>SUMIFS('Planificación 2026-1'!R:R,'Planificación 2026-1'!W:W,C291,'Planificación 2026-1'!F:F,"SUNAMPE",'Planificación 2026-1'!X:X,"VIRTUAL",'Planificación 2026-1'!I:I,"&gt;2")</f>
        <v>0</v>
      </c>
      <c r="DV291" s="76">
        <f>SUMIFS('Planificación 2026-1'!R:R,'Planificación 2026-1'!W:W,C291,'Planificación 2026-1'!F:F,"SUNAMPE",'Planificación 2026-1'!X:X,"&lt;&gt;VIRTUAL",'Planificación 2026-1'!I:I,"&gt;2")</f>
        <v>0</v>
      </c>
      <c r="DW291" s="76">
        <f>SUMIFS('Planificación 2026-1'!R:R,'Planificación 2026-1'!W:W,C291,'Planificación 2026-1'!F:F,"FILIAL",'Planificación 2026-1'!X:X,"VIRTUAL",'Planificación 2026-1'!I:I,"&gt;2")</f>
        <v>0</v>
      </c>
      <c r="DX291" s="76">
        <f>SUMIFS('Planificación 2026-1'!R:R,'Planificación 2026-1'!W:W,C291,'Planificación 2026-1'!F:F,"FILIAL",'Planificación 2026-1'!X:X,"&lt;&gt;VIRTUAL",'Planificación 2026-1'!I:I,"&gt;2")</f>
        <v>0</v>
      </c>
      <c r="DY291" s="76">
        <f>SUMIFS('Planificación 2026-1'!R:R,'Planificación 2026-1'!W:W,C291,'Planificación 2026-1'!F:F,"PORUMA",'Planificación 2026-1'!X:X,"VIRTUAL",'Planificación 2026-1'!I:I,"&gt;2")</f>
        <v>0</v>
      </c>
      <c r="DZ291" s="76">
        <f>SUMIFS('Planificación 2026-1'!R:R,'Planificación 2026-1'!W:W,C291,'Planificación 2026-1'!F:F,"PORUMA",'Planificación 2026-1'!X:X,"&lt;&gt;VIRTUAL",'Planificación 2026-1'!I:I,"&gt;2")</f>
        <v>0</v>
      </c>
      <c r="EA291" s="76">
        <f>SUMIFS('Planificación 2026-1'!R:R,'Planificación 2026-1'!W:W,C291,'Planificación 2026-1'!F:F,"HUAURA",'Planificación 2026-1'!X:X,"VIRTUAL",'Planificación 2026-1'!I:I,"&gt;2")</f>
        <v>0</v>
      </c>
      <c r="EB291" s="76">
        <f>SUMIFS('Planificación 2026-1'!R:R,'Planificación 2026-1'!W:W,C291,'Planificación 2026-1'!F:F,"HUAURA",'Planificación 2026-1'!X:X,"&lt;&gt;VIRTUAL",'Planificación 2026-1'!I:I,"&gt;2")</f>
        <v>0</v>
      </c>
      <c r="EC291" s="76">
        <f>SUMIFS('Planificación 2026-1'!R:R,'Planificación 2026-1'!W:W,C291,'Planificación 2026-1'!F:F,"PRINCIPAL",'Planificación 2026-1'!X:X,"VIRTUAL",'Planificación 2026-1'!I:I,"&lt;3")</f>
        <v>0</v>
      </c>
      <c r="ED291" s="76">
        <f>SUMIFS('Planificación 2026-1'!R:R,'Planificación 2026-1'!W:W,C291,'Planificación 2026-1'!F:F,"PRINCIPAL",'Planificación 2026-1'!X:X,"&lt;&gt;VIRTUAL",'Planificación 2026-1'!I:I,"&lt;3")</f>
        <v>0</v>
      </c>
      <c r="EE291" s="76">
        <f>SUMIFS('Planificación 2026-1'!R:R,'Planificación 2026-1'!W:W,C291,'Planificación 2026-1'!F:F,"SUNAMPE",'Planificación 2026-1'!X:X,"VIRTUAL",'Planificación 2026-1'!I:I,"&lt;3")</f>
        <v>0</v>
      </c>
      <c r="EF291" s="76">
        <f>SUMIFS('Planificación 2026-1'!R:R,'Planificación 2026-1'!W:W,C291,'Planificación 2026-1'!F:F,"SUNAMPE",'Planificación 2026-1'!X:X,"&lt;&gt;VIRTUAL",'Planificación 2026-1'!I:I,"&lt;3")</f>
        <v>0</v>
      </c>
      <c r="EG291" s="76">
        <f>SUMIFS('Planificación 2026-1'!R:R,'Planificación 2026-1'!W:W,C291,'Planificación 2026-1'!F:F,"FILIAL",'Planificación 2026-1'!X:X,"VIRTUAL",'Planificación 2026-1'!I:I,"&lt;3")</f>
        <v>0</v>
      </c>
      <c r="EH291" s="76">
        <f>SUMIFS('Planificación 2026-1'!R:R,'Planificación 2026-1'!W:W,C291,'Planificación 2026-1'!F:F,"FILIAL",'Planificación 2026-1'!X:X,"&lt;&gt;VIRTUAL",'Planificación 2026-1'!I:I,"&lt;3")</f>
        <v>0</v>
      </c>
      <c r="EI291" s="76">
        <f>SUMIFS('Planificación 2026-1'!R:R,'Planificación 2026-1'!W:W,C291,'Planificación 2026-1'!F:F,"PORUMA",'Planificación 2026-1'!X:X,"VIRTUAL",'Planificación 2026-1'!I:I,"&lt;3")</f>
        <v>0</v>
      </c>
      <c r="EJ291" s="76">
        <f>SUMIFS('Planificación 2026-1'!R:R,'Planificación 2026-1'!W:W,C291,'Planificación 2026-1'!F:F,"PORUMA",'Planificación 2026-1'!X:X,"&lt;&gt;VIRTUAL",'Planificación 2026-1'!I:I,"&lt;3")</f>
        <v>0</v>
      </c>
      <c r="EK291" s="76">
        <f>SUMIFS('Planificación 2026-1'!R:R,'Planificación 2026-1'!W:W,C291,'Planificación 2026-1'!F:F,"HUAURA",'Planificación 2026-1'!X:X,"VIRTUAL",'Planificación 2026-1'!I:I,"&lt;3")</f>
        <v>0</v>
      </c>
      <c r="EL291" s="76">
        <f>SUMIFS('Planificación 2026-1'!R:R,'Planificación 2026-1'!W:W,C291,'Planificación 2026-1'!F:F,"HUAURA",'Planificación 2026-1'!X:X,"&lt;&gt;VIRTUAL",'Planificación 2026-1'!I:I,"&lt;3")</f>
        <v>0</v>
      </c>
      <c r="EM291" s="76"/>
      <c r="EN291" s="76">
        <f t="shared" si="41"/>
        <v>0</v>
      </c>
      <c r="EO291" s="76">
        <f t="shared" si="42"/>
        <v>0</v>
      </c>
      <c r="EP291" s="76" t="b">
        <f t="shared" si="43"/>
        <v>1</v>
      </c>
      <c r="EQ291" s="76" t="str">
        <f t="shared" si="44"/>
        <v/>
      </c>
      <c r="ER291" s="76" t="str">
        <f t="shared" si="49"/>
        <v>PRESENCIAL</v>
      </c>
    </row>
    <row r="292" spans="1:148" hidden="1">
      <c r="A292" s="83"/>
      <c r="B292" s="119">
        <v>289</v>
      </c>
      <c r="C292" s="115" t="s">
        <v>465</v>
      </c>
      <c r="D292" s="112">
        <f>SUMIF('Planificación 2026-1'!W:W,C292,'Planificación 2026-1'!R:R)</f>
        <v>0</v>
      </c>
      <c r="E292" s="114" t="s">
        <v>170</v>
      </c>
      <c r="F292" s="115" t="s">
        <v>171</v>
      </c>
      <c r="G292" s="115" t="s">
        <v>153</v>
      </c>
      <c r="H292" s="115" t="s">
        <v>138</v>
      </c>
      <c r="I292" s="107" t="str">
        <f>IF(SUM(COUNTIFS('Planificación 2026-1'!F:F,"PRINCIPAL",'Planificación 2026-1'!W:W,C292,'Planificación 2026-1'!H:H,"AF"))&gt;0,"P01"," ")</f>
        <v xml:space="preserve"> </v>
      </c>
      <c r="J292" s="108" t="str">
        <f>IF(SUM(COUNTIFS('Planificación 2026-1'!F:F,"PRINCIPAL",'Planificación 2026-1'!W:W,C292,'Planificación 2026-1'!H:H,"EN"))&gt;0,"P02"," ")</f>
        <v xml:space="preserve"> </v>
      </c>
      <c r="K292" s="108" t="str">
        <f>IF(SUM(COUNTIFS('Planificación 2026-1'!F:F,"PRINCIPAL",'Planificación 2026-1'!W:W,C292,'Planificación 2026-1'!H:H,"IS"))&gt;0,"P03"," ")</f>
        <v xml:space="preserve"> </v>
      </c>
      <c r="L292" s="108" t="str">
        <f>IF(SUM(COUNTIFS('Planificación 2026-1'!F:F,"PRINCIPAL",'Planificación 2026-1'!W:W,C292,'Planificación 2026-1'!H:H,"PS"))&gt;0,"P04"," ")</f>
        <v xml:space="preserve"> </v>
      </c>
      <c r="M292" s="108"/>
      <c r="N292" s="108" t="str">
        <f>IF(SUM(COUNTIFS('Planificación 2026-1'!F:F,"PRINCIPAL",'Planificación 2026-1'!W:W,C292,'Planificación 2026-1'!H:H,"IN"))&gt;0,"P06"," ")</f>
        <v xml:space="preserve"> </v>
      </c>
      <c r="O292" s="108" t="str">
        <f>IF(SUM(COUNTIFS('Planificación 2026-1'!F:F,"PRINCIPAL",'Planificación 2026-1'!W:W,C292,'Planificación 2026-1'!H:H,"CA"))&gt;0,"P07"," ")</f>
        <v xml:space="preserve"> </v>
      </c>
      <c r="P292" s="108" t="str">
        <f>IF(SUM(COUNTIFS('Planificación 2026-1'!F:F,"PRINCIPAL",'Planificación 2026-1'!W:W,C292,'Planificación 2026-1'!H:H,"DE"))&gt;0,"P08"," ")</f>
        <v xml:space="preserve"> </v>
      </c>
      <c r="Q292" s="108" t="str">
        <f>IF(SUM(COUNTIFS('Planificación 2026-1'!F:F,"PRINCIPAL",'Planificación 2026-1'!W:W,C292,'Planificación 2026-1'!H:H,"OB"))&gt;0,"P09"," ")</f>
        <v xml:space="preserve"> </v>
      </c>
      <c r="R292" s="108" t="str">
        <f>IF(SUM(COUNTIFS('Planificación 2026-1'!F:F,"PRINCIPAL",'Planificación 2026-1'!W:W,C292,'Planificación 2026-1'!H:H,"MH"))&gt;0,"P31"," ")</f>
        <v xml:space="preserve"> </v>
      </c>
      <c r="S292" s="108" t="str">
        <f>IF(SUM(COUNTIFS('Planificación 2026-1'!F:F,"PRINCIPAL",'Planificación 2026-1'!W:W,C292,'Planificación 2026-1'!H:H,"IC"))&gt;0,"P32"," ")</f>
        <v xml:space="preserve"> </v>
      </c>
      <c r="T292" s="108" t="str">
        <f>IF(SUM(COUNTIFS('Planificación 2026-1'!F:F,"PRINCIPAL",'Planificación 2026-1'!W:W,C292,'Planificación 2026-1'!H:H,"AR"))&gt;0,"P34"," ")</f>
        <v xml:space="preserve"> </v>
      </c>
      <c r="U292" s="108" t="str">
        <f>IF(SUM(COUNTIFS('Planificación 2026-1'!F:F,"PRINCIPAL",'Planificación 2026-1'!W:W,C292,'Planificación 2026-1'!H:H,"T1"))&gt;0,"P35"," ")</f>
        <v xml:space="preserve"> </v>
      </c>
      <c r="V292" s="108" t="str">
        <f>IF(SUM(COUNTIFS('Planificación 2026-1'!F:F,"PRINCIPAL",'Planificación 2026-1'!W:W,C292,'Planificación 2026-1'!H:H,"T3"))&gt;0,"P36"," ")</f>
        <v xml:space="preserve"> </v>
      </c>
      <c r="W292" s="108" t="str">
        <f>IF(SUM(COUNTIFS('Planificación 2026-1'!F:F,"PRINCIPAL",'Planificación 2026-1'!W:W,C292,'Planificación 2026-1'!H:H,"T2"))&gt;0,"P37"," ")</f>
        <v xml:space="preserve"> </v>
      </c>
      <c r="X292" s="108" t="str">
        <f>IF(SUM(COUNTIFS('Planificación 2026-1'!F:F,"PRINCIPAL",'Planificación 2026-1'!W:W,C292,'Planificación 2026-1'!H:H,"AE"))&gt;0,"P38"," ")</f>
        <v xml:space="preserve"> </v>
      </c>
      <c r="Y292" s="108" t="str">
        <f>IF(SUM(COUNTIFS('Planificación 2026-1'!F:F,"PRINCIPAL",'Planificación 2026-1'!W:W,C292,'Planificación 2026-1'!H:H,"T4"))&gt;0,"P55"," ")</f>
        <v xml:space="preserve"> </v>
      </c>
      <c r="Z292" s="108" t="str">
        <f>IF(SUM(COUNTIFS('Planificación 2026-1'!F:F,"FILIAL",'Planificación 2026-1'!W:W,C292,'Planificación 2026-1'!H:H,"AF"))&gt;0," P01"," ")</f>
        <v xml:space="preserve"> </v>
      </c>
      <c r="AA292" s="108" t="str">
        <f>IF(SUM(COUNTIFS('Planificación 2026-1'!F:F,"FILIAL",'Planificación 2026-1'!W:W,C292,'Planificación 2026-1'!H:H,"EN"))&gt;0,"P02"," ")</f>
        <v xml:space="preserve"> </v>
      </c>
      <c r="AB292" s="108" t="str">
        <f>IF(SUM(COUNTIFS('Planificación 2026-1'!F:F,"FILIAL",'Planificación 2026-1'!W:W,C292,'Planificación 2026-1'!H:H,"IS"))&gt;0,"P03"," ")</f>
        <v xml:space="preserve"> </v>
      </c>
      <c r="AC292" s="108" t="str">
        <f>IF(SUM(COUNTIFS('Planificación 2026-1'!F:F,"FILIAL",'Planificación 2026-1'!W:W,C292,'Planificación 2026-1'!H:H,"PS"))&gt;0,"P04"," ")</f>
        <v xml:space="preserve"> </v>
      </c>
      <c r="AD292" s="108"/>
      <c r="AE292" s="108" t="str">
        <f>IF(SUM(COUNTIFS('Planificación 2026-1'!F:F,"FILIAL",'Planificación 2026-1'!W:W,C292,'Planificación 2026-1'!H:H,"IN"))&gt;0,"P06"," ")</f>
        <v xml:space="preserve"> </v>
      </c>
      <c r="AF292" s="108" t="str">
        <f>IF(SUM(COUNTIFS('Planificación 2026-1'!F:F,"FILIAL",'Planificación 2026-1'!W:W,C292,'Planificación 2026-1'!H:H,"CA"))&gt;0,"P07"," ")</f>
        <v xml:space="preserve"> </v>
      </c>
      <c r="AG292" s="108" t="str">
        <f>IF(SUM(COUNTIFS('Planificación 2026-1'!F:F,"FILIAL",'Planificación 2026-1'!W:W,C292,'Planificación 2026-1'!H:H,"DE"))&gt;0,"P08"," ")</f>
        <v xml:space="preserve"> </v>
      </c>
      <c r="AH292" s="108" t="str">
        <f>IF(SUM(COUNTIFS('Planificación 2026-1'!F:F,"FILIAL",'Planificación 2026-1'!W:W,C292,'Planificación 2026-1'!H:H,"OB"))&gt;0,"P09"," ")</f>
        <v xml:space="preserve"> </v>
      </c>
      <c r="AI292" s="108" t="str">
        <f>IF(SUM(COUNTIFS('Planificación 2026-1'!F:F,"FILIAL",'Planificación 2026-1'!W:W,C292,'Planificación 2026-1'!H:H,"MH"))&gt;0,"P31"," ")</f>
        <v xml:space="preserve"> </v>
      </c>
      <c r="AJ292" s="108" t="str">
        <f>IF(SUM(COUNTIFS('Planificación 2026-1'!F:F,"FILIAL",'Planificación 2026-1'!W:W,C292,'Planificación 2026-1'!H:H,"IC"))&gt;0,"P32"," ")</f>
        <v xml:space="preserve"> </v>
      </c>
      <c r="AK292" s="108" t="str">
        <f>IF(SUM(COUNTIFS('Planificación 2026-1'!F:F,"FILIAL",'Planificación 2026-1'!W:W,C292,'Planificación 2026-1'!H:H,"AR"))&gt;0,"P34"," ")</f>
        <v xml:space="preserve"> </v>
      </c>
      <c r="AL292" s="108" t="str">
        <f>IF(SUM(COUNTIFS('Planificación 2026-1'!F:F,"FILIAL",'Planificación 2026-1'!W:W,C292,'Planificación 2026-1'!H:H,"T1"))&gt;0,"P35"," ")</f>
        <v xml:space="preserve"> </v>
      </c>
      <c r="AM292" s="108" t="str">
        <f>IF(SUM(COUNTIFS('Planificación 2026-1'!F:F,"FILIAL",'Planificación 2026-1'!W:W,C292,'Planificación 2026-1'!H:H,"T3"))&gt;0,"P36"," ")</f>
        <v xml:space="preserve"> </v>
      </c>
      <c r="AN292" s="108" t="str">
        <f>IF(SUM(COUNTIFS('Planificación 2026-1'!F:F,"FILIAL",'Planificación 2026-1'!W:W,C292,'Planificación 2026-1'!H:H,"T2"))&gt;0,"P37"," ")</f>
        <v xml:space="preserve"> </v>
      </c>
      <c r="AO292" s="108" t="str">
        <f>IF(SUM(COUNTIFS('Planificación 2026-1'!F:F,"FILIAL",'Planificación 2026-1'!W:W,C292,'Planificación 2026-1'!H:H,"AE"))&gt;0,"P38"," ")</f>
        <v xml:space="preserve"> </v>
      </c>
      <c r="AP292" s="108" t="str">
        <f>IF(SUM(COUNTIFS('Planificación 2026-1'!F:F,"FILIAL",'Planificación 2026-1'!W:W,C292,'Planificación 2026-1'!H:H,"T4"))&gt;0,"P55"," ")</f>
        <v xml:space="preserve"> </v>
      </c>
      <c r="AQ292" s="108" t="str">
        <f>IF(SUM(COUNTIFS('Planificación 2026-1'!F:F,"SUNAMPE",'Planificación 2026-1'!W:W,C292,'Planificación 2026-1'!H:H,"AF"))&gt;0," P01"," ")</f>
        <v xml:space="preserve"> </v>
      </c>
      <c r="AR292" s="108" t="str">
        <f>IF(SUM(COUNTIFS('Planificación 2026-1'!F:F,"SUNAMPE",'Planificación 2026-1'!W:W,C292,'Planificación 2026-1'!H:H,"EN"))&gt;0,"P02"," ")</f>
        <v xml:space="preserve"> </v>
      </c>
      <c r="AS292" s="108" t="str">
        <f>IF(SUM(COUNTIFS('Planificación 2026-1'!F:F,"SUNAMPE",'Planificación 2026-1'!W:W,C292,'Planificación 2026-1'!H:H,"IS"))&gt;0,"P03"," ")</f>
        <v xml:space="preserve"> </v>
      </c>
      <c r="AT292" s="108" t="str">
        <f>IF(SUM(COUNTIFS('Planificación 2026-1'!F:F,"SUNAMPE",'Planificación 2026-1'!W:W,C292,'Planificación 2026-1'!H:H,"PS"))&gt;0,"P04"," ")</f>
        <v xml:space="preserve"> </v>
      </c>
      <c r="AU292" s="108"/>
      <c r="AV292" s="108" t="str">
        <f>IF(SUM(COUNTIFS('Planificación 2026-1'!F:F,"SUNAMPE",'Planificación 2026-1'!W:W,C292,'Planificación 2026-1'!H:H,"IN"))&gt;0,"P06"," ")</f>
        <v xml:space="preserve"> </v>
      </c>
      <c r="AW292" s="108" t="str">
        <f>IF(SUM(COUNTIFS('Planificación 2026-1'!F:F,"SUNAMPE",'Planificación 2026-1'!W:W,C292,'Planificación 2026-1'!H:H,"CA"))&gt;0,"P07"," ")</f>
        <v xml:space="preserve"> </v>
      </c>
      <c r="AX292" s="108" t="str">
        <f>IF(SUM(COUNTIFS('Planificación 2026-1'!F:F,"SUNAMPE",'Planificación 2026-1'!W:W,C292,'Planificación 2026-1'!H:H,"DE"))&gt;0,"P08"," ")</f>
        <v xml:space="preserve"> </v>
      </c>
      <c r="AY292" s="108" t="str">
        <f>IF(SUM(COUNTIFS('Planificación 2026-1'!F:F,"SUNAMPE",'Planificación 2026-1'!W:W,C292,'Planificación 2026-1'!H:H,"OB"))&gt;0,"P09"," ")</f>
        <v xml:space="preserve"> </v>
      </c>
      <c r="AZ292" s="108" t="str">
        <f>IF(SUM(COUNTIFS('Planificación 2026-1'!F:F,"SUNAMPE",'Planificación 2026-1'!W:W,C292,'Planificación 2026-1'!H:H,"MH"))&gt;0,"P31"," ")</f>
        <v xml:space="preserve"> </v>
      </c>
      <c r="BA292" s="108" t="str">
        <f>IF(SUM(COUNTIFS('Planificación 2026-1'!F:F,"SUNAMPE",'Planificación 2026-1'!W:W,C292,'Planificación 2026-1'!H:H,"IC"))&gt;0,"P32"," ")</f>
        <v xml:space="preserve"> </v>
      </c>
      <c r="BB292" s="108" t="str">
        <f>IF(SUM(COUNTIFS('Planificación 2026-1'!F:F,"SUNAMPE",'Planificación 2026-1'!W:W,C292,'Planificación 2026-1'!H:H,"AR"))&gt;0,"P34"," ")</f>
        <v xml:space="preserve"> </v>
      </c>
      <c r="BC292" s="108" t="str">
        <f>IF(SUM(COUNTIFS('Planificación 2026-1'!F:F,"SUNAMPE",'Planificación 2026-1'!W:W,C292,'Planificación 2026-1'!H:H,"T1"))&gt;0,"P35"," ")</f>
        <v xml:space="preserve"> </v>
      </c>
      <c r="BD292" s="108" t="str">
        <f>IF(SUM(COUNTIFS('Planificación 2026-1'!F:F,"SUNAMPE",'Planificación 2026-1'!W:W,C292,'Planificación 2026-1'!H:H,"T3"))&gt;0,"P36"," ")</f>
        <v xml:space="preserve"> </v>
      </c>
      <c r="BE292" s="108" t="str">
        <f>IF(SUM(COUNTIFS('Planificación 2026-1'!F:F,"SUNAMPE",'Planificación 2026-1'!W:W,C292,'Planificación 2026-1'!H:H,"T2"))&gt;0,"P37"," ")</f>
        <v xml:space="preserve"> </v>
      </c>
      <c r="BF292" s="108" t="str">
        <f>IF(SUM(COUNTIFS('Planificación 2026-1'!F:F,"SUNAMPE",'Planificación 2026-1'!W:W,C292,'Planificación 2026-1'!H:H,"AE"))&gt;0,"P38"," ")</f>
        <v xml:space="preserve"> </v>
      </c>
      <c r="BG292" s="108" t="str">
        <f>IF(SUM(COUNTIFS('Planificación 2026-1'!F:F,"SUNAMPE",'Planificación 2026-1'!W:W,C292,'Planificación 2026-1'!H:H,"T4"))&gt;0,"P55"," ")</f>
        <v xml:space="preserve"> </v>
      </c>
      <c r="BH292" s="108" t="str">
        <f>IF(SUM(COUNTIFS('Planificación 2026-1'!F:F,"HUAURA",'Planificación 2026-1'!W:W,C292,'Planificación 2026-1'!H:H,"AF"))&gt;0," P01"," ")</f>
        <v xml:space="preserve"> </v>
      </c>
      <c r="BI292" s="108" t="str">
        <f>IF(SUM(COUNTIFS('Planificación 2026-1'!F:F,"HUAURA",'Planificación 2026-1'!W:W,C292,'Planificación 2026-1'!H:H,"EN"))&gt;0,"P02"," ")</f>
        <v xml:space="preserve"> </v>
      </c>
      <c r="BJ292" s="108" t="str">
        <f>IF(SUM(COUNTIFS('Planificación 2026-1'!F:F,"HUAURA",'Planificación 2026-1'!W:W,C292,'Planificación 2026-1'!H:H,"IS"))&gt;0,"P03"," ")</f>
        <v xml:space="preserve"> </v>
      </c>
      <c r="BK292" s="108" t="str">
        <f>IF(SUM(COUNTIFS('Planificación 2026-1'!F:F,"HUAURA",'Planificación 2026-1'!W:W,C292,'Planificación 2026-1'!H:H,"PS"))&gt;0,"P04"," ")</f>
        <v xml:space="preserve"> </v>
      </c>
      <c r="BL292" s="108"/>
      <c r="BM292" s="108" t="str">
        <f>IF(SUM(COUNTIFS('Planificación 2026-1'!F:F,"HUAURA",'Planificación 2026-1'!W:W,C292,'Planificación 2026-1'!H:H,"IN"))&gt;0,"P06"," ")</f>
        <v xml:space="preserve"> </v>
      </c>
      <c r="BN292" s="108" t="str">
        <f>IF(SUM(COUNTIFS('Planificación 2026-1'!F:F,"HUAURA",'Planificación 2026-1'!W:W,C292,'Planificación 2026-1'!H:H,"CA"))&gt;0,"P07"," ")</f>
        <v xml:space="preserve"> </v>
      </c>
      <c r="BO292" s="108" t="str">
        <f>IF(SUM(COUNTIFS('Planificación 2026-1'!F:F,"HUAURA",'Planificación 2026-1'!W:W,C292,'Planificación 2026-1'!H:H,"DE"))&gt;0,"P08"," ")</f>
        <v xml:space="preserve"> </v>
      </c>
      <c r="BP292" s="108" t="str">
        <f>IF(SUM(COUNTIFS('Planificación 2026-1'!F:F,"HUAURA",'Planificación 2026-1'!W:W,C292,'Planificación 2026-1'!H:H,"OB"))&gt;0,"P09"," ")</f>
        <v xml:space="preserve"> </v>
      </c>
      <c r="BQ292" s="108" t="str">
        <f>IF(SUM(COUNTIFS('Planificación 2026-1'!F:F,"HUAURA",'Planificación 2026-1'!W:W,C292,'Planificación 2026-1'!H:H,"MH"))&gt;0,"P31"," ")</f>
        <v xml:space="preserve"> </v>
      </c>
      <c r="BR292" s="108" t="str">
        <f>IF(SUM(COUNTIFS('Planificación 2026-1'!F:F,"HUAURA",'Planificación 2026-1'!W:W,C292,'Planificación 2026-1'!H:H,"IC"))&gt;0,"P32"," ")</f>
        <v xml:space="preserve"> </v>
      </c>
      <c r="BS292" s="108" t="str">
        <f>IF(SUM(COUNTIFS('Planificación 2026-1'!F:F,"HUAURA",'Planificación 2026-1'!W:W,C292,'Planificación 2026-1'!H:H,"AR"))&gt;0,"P34"," ")</f>
        <v xml:space="preserve"> </v>
      </c>
      <c r="BT292" s="108" t="str">
        <f>IF(SUM(COUNTIFS('Planificación 2026-1'!F:F,"HUAURA",'Planificación 2026-1'!W:W,C292,'Planificación 2026-1'!H:H,"T1"))&gt;0,"P35"," ")</f>
        <v xml:space="preserve"> </v>
      </c>
      <c r="BU292" s="108" t="str">
        <f>IF(SUM(COUNTIFS('Planificación 2026-1'!F:F,"HUAURA",'Planificación 2026-1'!W:W,C292,'Planificación 2026-1'!H:H,"T3"))&gt;0,"P36"," ")</f>
        <v xml:space="preserve"> </v>
      </c>
      <c r="BV292" s="108" t="str">
        <f>IF(SUM(COUNTIFS('Planificación 2026-1'!F:F,"HUAURA",'Planificación 2026-1'!W:W,C292,'Planificación 2026-1'!H:H,"T2"))&gt;0,"P37"," ")</f>
        <v xml:space="preserve"> </v>
      </c>
      <c r="BW292" s="108" t="str">
        <f>IF(SUM(COUNTIFS('Planificación 2026-1'!F:F,"HUAURA",'Planificación 2026-1'!W:W,C292,'Planificación 2026-1'!H:H,"AE"))&gt;0,"P38"," ")</f>
        <v xml:space="preserve"> </v>
      </c>
      <c r="BX292" s="108" t="str">
        <f>IF(SUM(COUNTIFS('Planificación 2026-1'!F:F,"HUAURA",'Planificación 2026-1'!W:W,C292,'Planificación 2026-1'!H:H,"T4"))&gt;0,"P55"," ")</f>
        <v xml:space="preserve"> </v>
      </c>
      <c r="BY292" s="109">
        <f>SUMIFS('Planificación 2026-1'!R:R,'Planificación 2026-1'!W:W,C292,'Planificación 2026-1'!H:H,"AF",'Planificación 2026-1'!I:I,"&gt;2")</f>
        <v>0</v>
      </c>
      <c r="BZ292" s="109">
        <f>SUMIFS('Planificación 2026-1'!R:R,'Planificación 2026-1'!W:W,C292,'Planificación 2026-1'!H:H,"EN",'Planificación 2026-1'!I:I,"&gt;2")</f>
        <v>0</v>
      </c>
      <c r="CA292" s="109">
        <f>SUMIFS('Planificación 2026-1'!R:R,'Planificación 2026-1'!W:W,C292,'Planificación 2026-1'!H:H,"IS",'Planificación 2026-1'!I:I,"&gt;2")</f>
        <v>0</v>
      </c>
      <c r="CB292" s="109">
        <f>SUMIFS('Planificación 2026-1'!R:R,'Planificación 2026-1'!W:W,C292,'Planificación 2026-1'!H:H,"PS",'Planificación 2026-1'!I:I,"&gt;2")</f>
        <v>0</v>
      </c>
      <c r="CC292" s="109">
        <f>SUMIFS('Planificación 2026-1'!R:R,'Planificación 2026-1'!W:W,C292,'Planificación 2026-1'!H:H,"IN",'Planificación 2026-1'!I:I,"&gt;2")</f>
        <v>0</v>
      </c>
      <c r="CD292" s="109">
        <f>SUMIFS('Planificación 2026-1'!R:R,'Planificación 2026-1'!W:W,C292,'Planificación 2026-1'!H:H,"CA",'Planificación 2026-1'!I:I,"&gt;2")</f>
        <v>0</v>
      </c>
      <c r="CE292" s="109">
        <f>SUMIFS('Planificación 2026-1'!R:R,'Planificación 2026-1'!W:W,C292,'Planificación 2026-1'!H:H,"DE",'Planificación 2026-1'!I:I,"&gt;2")</f>
        <v>0</v>
      </c>
      <c r="CF292" s="109">
        <f>SUMIFS('Planificación 2026-1'!R:R,'Planificación 2026-1'!W:W,C292,'Planificación 2026-1'!H:H,"OB",'Planificación 2026-1'!I:I,"&gt;2")</f>
        <v>0</v>
      </c>
      <c r="CG292" s="109">
        <f>SUMIFS('Planificación 2026-1'!R:R,'Planificación 2026-1'!W:W,C292,'Planificación 2026-1'!H:H,"MH",'Planificación 2026-1'!I:I,"&gt;2")</f>
        <v>0</v>
      </c>
      <c r="CH292" s="109">
        <f>SUMIFS('Planificación 2026-1'!R:R,'Planificación 2026-1'!W:W,C292,'Planificación 2026-1'!H:H,"IC",'Planificación 2026-1'!I:I,"&gt;2")</f>
        <v>0</v>
      </c>
      <c r="CI292" s="109">
        <f>SUMIFS('Planificación 2026-1'!R:R,'Planificación 2026-1'!W:W,C292,'Planificación 2026-1'!H:H,"AR",'Planificación 2026-1'!I:I,"&gt;2")</f>
        <v>0</v>
      </c>
      <c r="CJ292" s="109">
        <f>SUMIFS('Planificación 2026-1'!R:R,'Planificación 2026-1'!W:W,C292,'Planificación 2026-1'!H:H,"T1",'Planificación 2026-1'!I:I,"&gt;2")</f>
        <v>0</v>
      </c>
      <c r="CK292" s="109">
        <f>SUMIFS('Planificación 2026-1'!R:R,'Planificación 2026-1'!W:W,C292,'Planificación 2026-1'!H:H,"T3",'Planificación 2026-1'!I:I,"&gt;2")</f>
        <v>0</v>
      </c>
      <c r="CL292" s="109">
        <f>SUMIFS('Planificación 2026-1'!R:R,'Planificación 2026-1'!W:W,C292,'Planificación 2026-1'!H:H,"T2",'Planificación 2026-1'!I:I,"&gt;2")</f>
        <v>0</v>
      </c>
      <c r="CM292" s="109">
        <f>SUMIFS('Planificación 2026-1'!R:R,'Planificación 2026-1'!W:W,C292,'Planificación 2026-1'!H:H,"AE",'Planificación 2026-1'!I:I,"&gt;2")</f>
        <v>0</v>
      </c>
      <c r="CN292" s="109">
        <f>SUMIFS('Planificación 2026-1'!R:R,'Planificación 2026-1'!W:W,C292,'Planificación 2026-1'!H:H,"T4",'Planificación 2026-1'!I:I,"&gt;2")</f>
        <v>0</v>
      </c>
      <c r="CO292" s="109">
        <f>SUMIFS('Planificación 2026-1'!R:R,'Planificación 2026-1'!W:W,C292,'Planificación 2026-1'!H:H,"AF",'Planificación 2026-1'!I:I,"&lt;3")</f>
        <v>0</v>
      </c>
      <c r="CP292" s="109">
        <f>SUMIFS('Planificación 2026-1'!R:R,'Planificación 2026-1'!W:W,C292,'Planificación 2026-1'!H:H,"EN",'Planificación 2026-1'!I:I,"&lt;3")</f>
        <v>0</v>
      </c>
      <c r="CQ292" s="109">
        <f>SUMIFS('Planificación 2026-1'!R:R,'Planificación 2026-1'!W:W,C292,'Planificación 2026-1'!H:H,"IS",'Planificación 2026-1'!I:I,"&lt;3")</f>
        <v>0</v>
      </c>
      <c r="CR292" s="109">
        <f>SUMIFS('Planificación 2026-1'!R:R,'Planificación 2026-1'!W:W,C292,'Planificación 2026-1'!H:H,"PS",'Planificación 2026-1'!I:I,"&lt;3")</f>
        <v>0</v>
      </c>
      <c r="CS292" s="109">
        <f>SUMIFS('Planificación 2026-1'!R:R,'Planificación 2026-1'!W:W,C292,'Planificación 2026-1'!H:H,"IN",'Planificación 2026-1'!I:I,"&lt;3")</f>
        <v>0</v>
      </c>
      <c r="CT292" s="109">
        <f>SUMIFS('Planificación 2026-1'!R:R,'Planificación 2026-1'!W:W,C292,'Planificación 2026-1'!H:H,"CA",'Planificación 2026-1'!I:I,"&lt;3")</f>
        <v>0</v>
      </c>
      <c r="CU292" s="109">
        <f>SUMIFS('Planificación 2026-1'!R:R,'Planificación 2026-1'!W:W,C292,'Planificación 2026-1'!H:H,"DE",'Planificación 2026-1'!I:I,"&lt;3")</f>
        <v>0</v>
      </c>
      <c r="CV292" s="109">
        <f>SUMIFS('Planificación 2026-1'!R:R,'Planificación 2026-1'!W:W,C292,'Planificación 2026-1'!H:H,"OB",'Planificación 2026-1'!I:I,"&lt;3")</f>
        <v>0</v>
      </c>
      <c r="CW292" s="109">
        <f>SUMIFS('Planificación 2026-1'!R:R,'Planificación 2026-1'!W:W,C292,'Planificación 2026-1'!H:H,"MH",'Planificación 2026-1'!I:I,"&lt;3")</f>
        <v>0</v>
      </c>
      <c r="CX292" s="109">
        <f>SUMIFS('Planificación 2026-1'!R:R,'Planificación 2026-1'!W:W,C292,'Planificación 2026-1'!H:H,"IC",'Planificación 2026-1'!I:I,"&lt;3")</f>
        <v>0</v>
      </c>
      <c r="CY292" s="109">
        <f>SUMIFS('Planificación 2026-1'!R:R,'Planificación 2026-1'!W:W,C292,'Planificación 2026-1'!H:H,"AR",'Planificación 2026-1'!I:I,"&lt;3")</f>
        <v>0</v>
      </c>
      <c r="CZ292" s="109">
        <f>SUMIFS('Planificación 2026-1'!R:R,'Planificación 2026-1'!W:W,C292,'Planificación 2026-1'!H:H,"T1",'Planificación 2026-1'!I:I,"&lt;3")</f>
        <v>0</v>
      </c>
      <c r="DA292" s="109">
        <f>SUMIFS('Planificación 2026-1'!R:R,'Planificación 2026-1'!W:W,C292,'Planificación 2026-1'!H:H,"T3",'Planificación 2026-1'!I:I,"&lt;3")</f>
        <v>0</v>
      </c>
      <c r="DB292" s="109">
        <f>SUMIFS('Planificación 2026-1'!R:R,'Planificación 2026-1'!W:W,C292,'Planificación 2026-1'!H:H,"T2",'Planificación 2026-1'!I:I,"&lt;3")</f>
        <v>0</v>
      </c>
      <c r="DC292" s="109">
        <f>SUMIFS('Planificación 2026-1'!R:R,'Planificación 2026-1'!W:W,C292,'Planificación 2026-1'!H:H,"AE",'Planificación 2026-1'!I:I,"&lt;3")</f>
        <v>0</v>
      </c>
      <c r="DD292" s="109">
        <f>SUMIFS('Planificación 2026-1'!R:R,'Planificación 2026-1'!W:W,C292,'Planificación 2026-1'!H:H,"T4",'Planificación 2026-1'!I:I,"&lt;3")</f>
        <v>0</v>
      </c>
      <c r="DE292" s="108" t="str">
        <f t="shared" si="45"/>
        <v/>
      </c>
      <c r="DF292" s="41">
        <f>IF(C292="","",SUMIFS('Planificación 2026-1'!R:R,'Planificación 2026-1'!W:W,C292,'Planificación 2026-1'!F:F,"PRINCIPAL",'Planificación 2026-1'!X:X,"VIRTUAL"))</f>
        <v>0</v>
      </c>
      <c r="DG292" s="41">
        <f>IF(C292="","",SUMIFS('Planificación 2026-1'!R:R,'Planificación 2026-1'!W:W,C292,'Planificación 2026-1'!F:F,"PRINCIPAL",'Planificación 2026-1'!X:X,"PRESENCIAL"))</f>
        <v>0</v>
      </c>
      <c r="DH292" s="41">
        <f>IF(C292="","",SUMIFS('Planificación 2026-1'!R:R,'Planificación 2026-1'!W:W,C292,'Planificación 2026-1'!F:F,"PRINCIPAL",'Planificación 2026-1'!X:X,"HIBRIDO PRESENCIAL"))</f>
        <v>0</v>
      </c>
      <c r="DI292" s="108" t="str">
        <f t="shared" si="46"/>
        <v/>
      </c>
      <c r="DJ292" s="108">
        <f>IF(C292="","",SUMIFS('Planificación 2026-1'!R:R,'Planificación 2026-1'!W:W,C292,'Planificación 2026-1'!F:F,"FILIAL",'Planificación 2026-1'!X:X,"VIRTUAL"))</f>
        <v>0</v>
      </c>
      <c r="DK292" s="110">
        <f>IF(C292="","",SUMIFS('Planificación 2026-1'!R:R,'Planificación 2026-1'!W:W,C292,'Planificación 2026-1'!F:F,"FILIAL",'Planificación 2026-1'!X:X,"PRESENCIAL"))</f>
        <v>0</v>
      </c>
      <c r="DL292" s="61">
        <f>IF(C292="","",SUMIFS('Planificación 2026-1'!R:R,'Planificación 2026-1'!W:W,C292,'Planificación 2026-1'!F:F,"FILIAL",'Planificación 2026-1'!X:X,"HIBRIDO PRESENCIAL"))</f>
        <v>0</v>
      </c>
      <c r="DM292" s="111" t="str">
        <f t="shared" si="47"/>
        <v/>
      </c>
      <c r="DN292" s="108">
        <f>IF(C292="","",SUMIFS('Planificación 2026-1'!R:R,'Planificación 2026-1'!W:W,C292,'Planificación 2026-1'!F:F,"SUNAMPE",'Planificación 2026-1'!X:X,"VIRTUAL"))</f>
        <v>0</v>
      </c>
      <c r="DO292" s="61">
        <f>IF(C292="","",SUMIFS('Planificación 2026-1'!R:R,'Planificación 2026-1'!W:W,C292,'Planificación 2026-1'!F:F,"SUNAMPE",'Planificación 2026-1'!X:X,"PRESENCIAL"))</f>
        <v>0</v>
      </c>
      <c r="DP292" s="111" t="str">
        <f t="shared" si="48"/>
        <v/>
      </c>
      <c r="DQ292" s="108">
        <f>IF(C292="","",SUMIFS('Planificación 2026-1'!R:R,'Planificación 2026-1'!W:W,C292,'Planificación 2026-1'!F:F,"HUAURA",'Planificación 2026-1'!X:X,"VIRTUAL"))</f>
        <v>0</v>
      </c>
      <c r="DR292" s="61">
        <f>IF(C292="","",SUMIFS('Planificación 2026-1'!R:R,'Planificación 2026-1'!W:W,C292,'Planificación 2026-1'!F:F,"HUAURA",'Planificación 2026-1'!X:X,"PRESENCIAL"))</f>
        <v>0</v>
      </c>
      <c r="DS292" s="76">
        <f>SUMIFS('Planificación 2026-1'!R:R,'Planificación 2026-1'!W:W,C292,'Planificación 2026-1'!F:F,"PRINCIPAL",'Planificación 2026-1'!X:X,"VIRTUAL",'Planificación 2026-1'!I:I,"&gt;2")</f>
        <v>0</v>
      </c>
      <c r="DT292" s="76">
        <f>SUMIFS('Planificación 2026-1'!R:R,'Planificación 2026-1'!W:W,C292,'Planificación 2026-1'!F:F,"PRINCIPAL",'Planificación 2026-1'!X:X,"&lt;&gt;VIRTUAL",'Planificación 2026-1'!I:I,"&gt;2")</f>
        <v>0</v>
      </c>
      <c r="DU292" s="76">
        <f>SUMIFS('Planificación 2026-1'!R:R,'Planificación 2026-1'!W:W,C292,'Planificación 2026-1'!F:F,"SUNAMPE",'Planificación 2026-1'!X:X,"VIRTUAL",'Planificación 2026-1'!I:I,"&gt;2")</f>
        <v>0</v>
      </c>
      <c r="DV292" s="76">
        <f>SUMIFS('Planificación 2026-1'!R:R,'Planificación 2026-1'!W:W,C292,'Planificación 2026-1'!F:F,"SUNAMPE",'Planificación 2026-1'!X:X,"&lt;&gt;VIRTUAL",'Planificación 2026-1'!I:I,"&gt;2")</f>
        <v>0</v>
      </c>
      <c r="DW292" s="76">
        <f>SUMIFS('Planificación 2026-1'!R:R,'Planificación 2026-1'!W:W,C292,'Planificación 2026-1'!F:F,"FILIAL",'Planificación 2026-1'!X:X,"VIRTUAL",'Planificación 2026-1'!I:I,"&gt;2")</f>
        <v>0</v>
      </c>
      <c r="DX292" s="76">
        <f>SUMIFS('Planificación 2026-1'!R:R,'Planificación 2026-1'!W:W,C292,'Planificación 2026-1'!F:F,"FILIAL",'Planificación 2026-1'!X:X,"&lt;&gt;VIRTUAL",'Planificación 2026-1'!I:I,"&gt;2")</f>
        <v>0</v>
      </c>
      <c r="DY292" s="76">
        <f>SUMIFS('Planificación 2026-1'!R:R,'Planificación 2026-1'!W:W,C292,'Planificación 2026-1'!F:F,"PORUMA",'Planificación 2026-1'!X:X,"VIRTUAL",'Planificación 2026-1'!I:I,"&gt;2")</f>
        <v>0</v>
      </c>
      <c r="DZ292" s="76">
        <f>SUMIFS('Planificación 2026-1'!R:R,'Planificación 2026-1'!W:W,C292,'Planificación 2026-1'!F:F,"PORUMA",'Planificación 2026-1'!X:X,"&lt;&gt;VIRTUAL",'Planificación 2026-1'!I:I,"&gt;2")</f>
        <v>0</v>
      </c>
      <c r="EA292" s="76">
        <f>SUMIFS('Planificación 2026-1'!R:R,'Planificación 2026-1'!W:W,C292,'Planificación 2026-1'!F:F,"HUAURA",'Planificación 2026-1'!X:X,"VIRTUAL",'Planificación 2026-1'!I:I,"&gt;2")</f>
        <v>0</v>
      </c>
      <c r="EB292" s="76">
        <f>SUMIFS('Planificación 2026-1'!R:R,'Planificación 2026-1'!W:W,C292,'Planificación 2026-1'!F:F,"HUAURA",'Planificación 2026-1'!X:X,"&lt;&gt;VIRTUAL",'Planificación 2026-1'!I:I,"&gt;2")</f>
        <v>0</v>
      </c>
      <c r="EC292" s="76">
        <f>SUMIFS('Planificación 2026-1'!R:R,'Planificación 2026-1'!W:W,C292,'Planificación 2026-1'!F:F,"PRINCIPAL",'Planificación 2026-1'!X:X,"VIRTUAL",'Planificación 2026-1'!I:I,"&lt;3")</f>
        <v>0</v>
      </c>
      <c r="ED292" s="76">
        <f>SUMIFS('Planificación 2026-1'!R:R,'Planificación 2026-1'!W:W,C292,'Planificación 2026-1'!F:F,"PRINCIPAL",'Planificación 2026-1'!X:X,"&lt;&gt;VIRTUAL",'Planificación 2026-1'!I:I,"&lt;3")</f>
        <v>0</v>
      </c>
      <c r="EE292" s="76">
        <f>SUMIFS('Planificación 2026-1'!R:R,'Planificación 2026-1'!W:W,C292,'Planificación 2026-1'!F:F,"SUNAMPE",'Planificación 2026-1'!X:X,"VIRTUAL",'Planificación 2026-1'!I:I,"&lt;3")</f>
        <v>0</v>
      </c>
      <c r="EF292" s="76">
        <f>SUMIFS('Planificación 2026-1'!R:R,'Planificación 2026-1'!W:W,C292,'Planificación 2026-1'!F:F,"SUNAMPE",'Planificación 2026-1'!X:X,"&lt;&gt;VIRTUAL",'Planificación 2026-1'!I:I,"&lt;3")</f>
        <v>0</v>
      </c>
      <c r="EG292" s="76">
        <f>SUMIFS('Planificación 2026-1'!R:R,'Planificación 2026-1'!W:W,C292,'Planificación 2026-1'!F:F,"FILIAL",'Planificación 2026-1'!X:X,"VIRTUAL",'Planificación 2026-1'!I:I,"&lt;3")</f>
        <v>0</v>
      </c>
      <c r="EH292" s="76">
        <f>SUMIFS('Planificación 2026-1'!R:R,'Planificación 2026-1'!W:W,C292,'Planificación 2026-1'!F:F,"FILIAL",'Planificación 2026-1'!X:X,"&lt;&gt;VIRTUAL",'Planificación 2026-1'!I:I,"&lt;3")</f>
        <v>0</v>
      </c>
      <c r="EI292" s="76">
        <f>SUMIFS('Planificación 2026-1'!R:R,'Planificación 2026-1'!W:W,C292,'Planificación 2026-1'!F:F,"PORUMA",'Planificación 2026-1'!X:X,"VIRTUAL",'Planificación 2026-1'!I:I,"&lt;3")</f>
        <v>0</v>
      </c>
      <c r="EJ292" s="76">
        <f>SUMIFS('Planificación 2026-1'!R:R,'Planificación 2026-1'!W:W,C292,'Planificación 2026-1'!F:F,"PORUMA",'Planificación 2026-1'!X:X,"&lt;&gt;VIRTUAL",'Planificación 2026-1'!I:I,"&lt;3")</f>
        <v>0</v>
      </c>
      <c r="EK292" s="76">
        <f>SUMIFS('Planificación 2026-1'!R:R,'Planificación 2026-1'!W:W,C292,'Planificación 2026-1'!F:F,"HUAURA",'Planificación 2026-1'!X:X,"VIRTUAL",'Planificación 2026-1'!I:I,"&lt;3")</f>
        <v>0</v>
      </c>
      <c r="EL292" s="76">
        <f>SUMIFS('Planificación 2026-1'!R:R,'Planificación 2026-1'!W:W,C292,'Planificación 2026-1'!F:F,"HUAURA",'Planificación 2026-1'!X:X,"&lt;&gt;VIRTUAL",'Planificación 2026-1'!I:I,"&lt;3")</f>
        <v>0</v>
      </c>
      <c r="EM292" s="76"/>
      <c r="EN292" s="76">
        <f t="shared" si="41"/>
        <v>0</v>
      </c>
      <c r="EO292" s="76">
        <f t="shared" si="42"/>
        <v>0</v>
      </c>
      <c r="EP292" s="76" t="b">
        <f t="shared" si="43"/>
        <v>1</v>
      </c>
      <c r="EQ292" s="76" t="str">
        <f t="shared" si="44"/>
        <v/>
      </c>
      <c r="ER292" s="76" t="str">
        <f t="shared" si="49"/>
        <v>PRESENCIAL</v>
      </c>
    </row>
    <row r="293" spans="1:148" hidden="1">
      <c r="A293" s="83"/>
      <c r="B293" s="119">
        <v>290</v>
      </c>
      <c r="C293" s="115" t="s">
        <v>466</v>
      </c>
      <c r="D293" s="112">
        <f>SUMIF('Planificación 2026-1'!W:W,C293,'Planificación 2026-1'!R:R)</f>
        <v>0</v>
      </c>
      <c r="E293" s="114" t="s">
        <v>170</v>
      </c>
      <c r="F293" s="115" t="s">
        <v>171</v>
      </c>
      <c r="G293" s="115" t="s">
        <v>153</v>
      </c>
      <c r="H293" s="115" t="s">
        <v>140</v>
      </c>
      <c r="I293" s="107" t="str">
        <f>IF(SUM(COUNTIFS('Planificación 2026-1'!F:F,"PRINCIPAL",'Planificación 2026-1'!W:W,C293,'Planificación 2026-1'!H:H,"AF"))&gt;0,"P01"," ")</f>
        <v xml:space="preserve"> </v>
      </c>
      <c r="J293" s="108" t="str">
        <f>IF(SUM(COUNTIFS('Planificación 2026-1'!F:F,"PRINCIPAL",'Planificación 2026-1'!W:W,C293,'Planificación 2026-1'!H:H,"EN"))&gt;0,"P02"," ")</f>
        <v xml:space="preserve"> </v>
      </c>
      <c r="K293" s="108" t="str">
        <f>IF(SUM(COUNTIFS('Planificación 2026-1'!F:F,"PRINCIPAL",'Planificación 2026-1'!W:W,C293,'Planificación 2026-1'!H:H,"IS"))&gt;0,"P03"," ")</f>
        <v xml:space="preserve"> </v>
      </c>
      <c r="L293" s="108" t="str">
        <f>IF(SUM(COUNTIFS('Planificación 2026-1'!F:F,"PRINCIPAL",'Planificación 2026-1'!W:W,C293,'Planificación 2026-1'!H:H,"PS"))&gt;0,"P04"," ")</f>
        <v xml:space="preserve"> </v>
      </c>
      <c r="M293" s="108"/>
      <c r="N293" s="108" t="str">
        <f>IF(SUM(COUNTIFS('Planificación 2026-1'!F:F,"PRINCIPAL",'Planificación 2026-1'!W:W,C293,'Planificación 2026-1'!H:H,"IN"))&gt;0,"P06"," ")</f>
        <v xml:space="preserve"> </v>
      </c>
      <c r="O293" s="108" t="str">
        <f>IF(SUM(COUNTIFS('Planificación 2026-1'!F:F,"PRINCIPAL",'Planificación 2026-1'!W:W,C293,'Planificación 2026-1'!H:H,"CA"))&gt;0,"P07"," ")</f>
        <v xml:space="preserve"> </v>
      </c>
      <c r="P293" s="108" t="str">
        <f>IF(SUM(COUNTIFS('Planificación 2026-1'!F:F,"PRINCIPAL",'Planificación 2026-1'!W:W,C293,'Planificación 2026-1'!H:H,"DE"))&gt;0,"P08"," ")</f>
        <v xml:space="preserve"> </v>
      </c>
      <c r="Q293" s="108" t="str">
        <f>IF(SUM(COUNTIFS('Planificación 2026-1'!F:F,"PRINCIPAL",'Planificación 2026-1'!W:W,C293,'Planificación 2026-1'!H:H,"OB"))&gt;0,"P09"," ")</f>
        <v xml:space="preserve"> </v>
      </c>
      <c r="R293" s="108" t="str">
        <f>IF(SUM(COUNTIFS('Planificación 2026-1'!F:F,"PRINCIPAL",'Planificación 2026-1'!W:W,C293,'Planificación 2026-1'!H:H,"MH"))&gt;0,"P31"," ")</f>
        <v xml:space="preserve"> </v>
      </c>
      <c r="S293" s="108" t="str">
        <f>IF(SUM(COUNTIFS('Planificación 2026-1'!F:F,"PRINCIPAL",'Planificación 2026-1'!W:W,C293,'Planificación 2026-1'!H:H,"IC"))&gt;0,"P32"," ")</f>
        <v xml:space="preserve"> </v>
      </c>
      <c r="T293" s="108" t="str">
        <f>IF(SUM(COUNTIFS('Planificación 2026-1'!F:F,"PRINCIPAL",'Planificación 2026-1'!W:W,C293,'Planificación 2026-1'!H:H,"AR"))&gt;0,"P34"," ")</f>
        <v xml:space="preserve"> </v>
      </c>
      <c r="U293" s="108" t="str">
        <f>IF(SUM(COUNTIFS('Planificación 2026-1'!F:F,"PRINCIPAL",'Planificación 2026-1'!W:W,C293,'Planificación 2026-1'!H:H,"T1"))&gt;0,"P35"," ")</f>
        <v xml:space="preserve"> </v>
      </c>
      <c r="V293" s="108" t="str">
        <f>IF(SUM(COUNTIFS('Planificación 2026-1'!F:F,"PRINCIPAL",'Planificación 2026-1'!W:W,C293,'Planificación 2026-1'!H:H,"T3"))&gt;0,"P36"," ")</f>
        <v xml:space="preserve"> </v>
      </c>
      <c r="W293" s="108" t="str">
        <f>IF(SUM(COUNTIFS('Planificación 2026-1'!F:F,"PRINCIPAL",'Planificación 2026-1'!W:W,C293,'Planificación 2026-1'!H:H,"T2"))&gt;0,"P37"," ")</f>
        <v xml:space="preserve"> </v>
      </c>
      <c r="X293" s="108" t="str">
        <f>IF(SUM(COUNTIFS('Planificación 2026-1'!F:F,"PRINCIPAL",'Planificación 2026-1'!W:W,C293,'Planificación 2026-1'!H:H,"AE"))&gt;0,"P38"," ")</f>
        <v xml:space="preserve"> </v>
      </c>
      <c r="Y293" s="108" t="str">
        <f>IF(SUM(COUNTIFS('Planificación 2026-1'!F:F,"PRINCIPAL",'Planificación 2026-1'!W:W,C293,'Planificación 2026-1'!H:H,"T4"))&gt;0,"P55"," ")</f>
        <v xml:space="preserve"> </v>
      </c>
      <c r="Z293" s="108" t="str">
        <f>IF(SUM(COUNTIFS('Planificación 2026-1'!F:F,"FILIAL",'Planificación 2026-1'!W:W,C293,'Planificación 2026-1'!H:H,"AF"))&gt;0," P01"," ")</f>
        <v xml:space="preserve"> </v>
      </c>
      <c r="AA293" s="108" t="str">
        <f>IF(SUM(COUNTIFS('Planificación 2026-1'!F:F,"FILIAL",'Planificación 2026-1'!W:W,C293,'Planificación 2026-1'!H:H,"EN"))&gt;0,"P02"," ")</f>
        <v xml:space="preserve"> </v>
      </c>
      <c r="AB293" s="108" t="str">
        <f>IF(SUM(COUNTIFS('Planificación 2026-1'!F:F,"FILIAL",'Planificación 2026-1'!W:W,C293,'Planificación 2026-1'!H:H,"IS"))&gt;0,"P03"," ")</f>
        <v xml:space="preserve"> </v>
      </c>
      <c r="AC293" s="108" t="str">
        <f>IF(SUM(COUNTIFS('Planificación 2026-1'!F:F,"FILIAL",'Planificación 2026-1'!W:W,C293,'Planificación 2026-1'!H:H,"PS"))&gt;0,"P04"," ")</f>
        <v xml:space="preserve"> </v>
      </c>
      <c r="AD293" s="108"/>
      <c r="AE293" s="108" t="str">
        <f>IF(SUM(COUNTIFS('Planificación 2026-1'!F:F,"FILIAL",'Planificación 2026-1'!W:W,C293,'Planificación 2026-1'!H:H,"IN"))&gt;0,"P06"," ")</f>
        <v xml:space="preserve"> </v>
      </c>
      <c r="AF293" s="108" t="str">
        <f>IF(SUM(COUNTIFS('Planificación 2026-1'!F:F,"FILIAL",'Planificación 2026-1'!W:W,C293,'Planificación 2026-1'!H:H,"CA"))&gt;0,"P07"," ")</f>
        <v xml:space="preserve"> </v>
      </c>
      <c r="AG293" s="108" t="str">
        <f>IF(SUM(COUNTIFS('Planificación 2026-1'!F:F,"FILIAL",'Planificación 2026-1'!W:W,C293,'Planificación 2026-1'!H:H,"DE"))&gt;0,"P08"," ")</f>
        <v xml:space="preserve"> </v>
      </c>
      <c r="AH293" s="108" t="str">
        <f>IF(SUM(COUNTIFS('Planificación 2026-1'!F:F,"FILIAL",'Planificación 2026-1'!W:W,C293,'Planificación 2026-1'!H:H,"OB"))&gt;0,"P09"," ")</f>
        <v xml:space="preserve"> </v>
      </c>
      <c r="AI293" s="108" t="str">
        <f>IF(SUM(COUNTIFS('Planificación 2026-1'!F:F,"FILIAL",'Planificación 2026-1'!W:W,C293,'Planificación 2026-1'!H:H,"MH"))&gt;0,"P31"," ")</f>
        <v xml:space="preserve"> </v>
      </c>
      <c r="AJ293" s="108" t="str">
        <f>IF(SUM(COUNTIFS('Planificación 2026-1'!F:F,"FILIAL",'Planificación 2026-1'!W:W,C293,'Planificación 2026-1'!H:H,"IC"))&gt;0,"P32"," ")</f>
        <v xml:space="preserve"> </v>
      </c>
      <c r="AK293" s="108" t="str">
        <f>IF(SUM(COUNTIFS('Planificación 2026-1'!F:F,"FILIAL",'Planificación 2026-1'!W:W,C293,'Planificación 2026-1'!H:H,"AR"))&gt;0,"P34"," ")</f>
        <v xml:space="preserve"> </v>
      </c>
      <c r="AL293" s="108" t="str">
        <f>IF(SUM(COUNTIFS('Planificación 2026-1'!F:F,"FILIAL",'Planificación 2026-1'!W:W,C293,'Planificación 2026-1'!H:H,"T1"))&gt;0,"P35"," ")</f>
        <v xml:space="preserve"> </v>
      </c>
      <c r="AM293" s="108" t="str">
        <f>IF(SUM(COUNTIFS('Planificación 2026-1'!F:F,"FILIAL",'Planificación 2026-1'!W:W,C293,'Planificación 2026-1'!H:H,"T3"))&gt;0,"P36"," ")</f>
        <v xml:space="preserve"> </v>
      </c>
      <c r="AN293" s="108" t="str">
        <f>IF(SUM(COUNTIFS('Planificación 2026-1'!F:F,"FILIAL",'Planificación 2026-1'!W:W,C293,'Planificación 2026-1'!H:H,"T2"))&gt;0,"P37"," ")</f>
        <v xml:space="preserve"> </v>
      </c>
      <c r="AO293" s="108" t="str">
        <f>IF(SUM(COUNTIFS('Planificación 2026-1'!F:F,"FILIAL",'Planificación 2026-1'!W:W,C293,'Planificación 2026-1'!H:H,"AE"))&gt;0,"P38"," ")</f>
        <v xml:space="preserve"> </v>
      </c>
      <c r="AP293" s="108" t="str">
        <f>IF(SUM(COUNTIFS('Planificación 2026-1'!F:F,"FILIAL",'Planificación 2026-1'!W:W,C293,'Planificación 2026-1'!H:H,"T4"))&gt;0,"P55"," ")</f>
        <v xml:space="preserve"> </v>
      </c>
      <c r="AQ293" s="108" t="str">
        <f>IF(SUM(COUNTIFS('Planificación 2026-1'!F:F,"SUNAMPE",'Planificación 2026-1'!W:W,C293,'Planificación 2026-1'!H:H,"AF"))&gt;0," P01"," ")</f>
        <v xml:space="preserve"> </v>
      </c>
      <c r="AR293" s="108" t="str">
        <f>IF(SUM(COUNTIFS('Planificación 2026-1'!F:F,"SUNAMPE",'Planificación 2026-1'!W:W,C293,'Planificación 2026-1'!H:H,"EN"))&gt;0,"P02"," ")</f>
        <v xml:space="preserve"> </v>
      </c>
      <c r="AS293" s="108" t="str">
        <f>IF(SUM(COUNTIFS('Planificación 2026-1'!F:F,"SUNAMPE",'Planificación 2026-1'!W:W,C293,'Planificación 2026-1'!H:H,"IS"))&gt;0,"P03"," ")</f>
        <v xml:space="preserve"> </v>
      </c>
      <c r="AT293" s="108" t="str">
        <f>IF(SUM(COUNTIFS('Planificación 2026-1'!F:F,"SUNAMPE",'Planificación 2026-1'!W:W,C293,'Planificación 2026-1'!H:H,"PS"))&gt;0,"P04"," ")</f>
        <v xml:space="preserve"> </v>
      </c>
      <c r="AU293" s="108"/>
      <c r="AV293" s="108" t="str">
        <f>IF(SUM(COUNTIFS('Planificación 2026-1'!F:F,"SUNAMPE",'Planificación 2026-1'!W:W,C293,'Planificación 2026-1'!H:H,"IN"))&gt;0,"P06"," ")</f>
        <v xml:space="preserve"> </v>
      </c>
      <c r="AW293" s="108" t="str">
        <f>IF(SUM(COUNTIFS('Planificación 2026-1'!F:F,"SUNAMPE",'Planificación 2026-1'!W:W,C293,'Planificación 2026-1'!H:H,"CA"))&gt;0,"P07"," ")</f>
        <v xml:space="preserve"> </v>
      </c>
      <c r="AX293" s="108" t="str">
        <f>IF(SUM(COUNTIFS('Planificación 2026-1'!F:F,"SUNAMPE",'Planificación 2026-1'!W:W,C293,'Planificación 2026-1'!H:H,"DE"))&gt;0,"P08"," ")</f>
        <v xml:space="preserve"> </v>
      </c>
      <c r="AY293" s="108" t="str">
        <f>IF(SUM(COUNTIFS('Planificación 2026-1'!F:F,"SUNAMPE",'Planificación 2026-1'!W:W,C293,'Planificación 2026-1'!H:H,"OB"))&gt;0,"P09"," ")</f>
        <v xml:space="preserve"> </v>
      </c>
      <c r="AZ293" s="108" t="str">
        <f>IF(SUM(COUNTIFS('Planificación 2026-1'!F:F,"SUNAMPE",'Planificación 2026-1'!W:W,C293,'Planificación 2026-1'!H:H,"MH"))&gt;0,"P31"," ")</f>
        <v xml:space="preserve"> </v>
      </c>
      <c r="BA293" s="108" t="str">
        <f>IF(SUM(COUNTIFS('Planificación 2026-1'!F:F,"SUNAMPE",'Planificación 2026-1'!W:W,C293,'Planificación 2026-1'!H:H,"IC"))&gt;0,"P32"," ")</f>
        <v xml:space="preserve"> </v>
      </c>
      <c r="BB293" s="108" t="str">
        <f>IF(SUM(COUNTIFS('Planificación 2026-1'!F:F,"SUNAMPE",'Planificación 2026-1'!W:W,C293,'Planificación 2026-1'!H:H,"AR"))&gt;0,"P34"," ")</f>
        <v xml:space="preserve"> </v>
      </c>
      <c r="BC293" s="108" t="str">
        <f>IF(SUM(COUNTIFS('Planificación 2026-1'!F:F,"SUNAMPE",'Planificación 2026-1'!W:W,C293,'Planificación 2026-1'!H:H,"T1"))&gt;0,"P35"," ")</f>
        <v xml:space="preserve"> </v>
      </c>
      <c r="BD293" s="108" t="str">
        <f>IF(SUM(COUNTIFS('Planificación 2026-1'!F:F,"SUNAMPE",'Planificación 2026-1'!W:W,C293,'Planificación 2026-1'!H:H,"T3"))&gt;0,"P36"," ")</f>
        <v xml:space="preserve"> </v>
      </c>
      <c r="BE293" s="108" t="str">
        <f>IF(SUM(COUNTIFS('Planificación 2026-1'!F:F,"SUNAMPE",'Planificación 2026-1'!W:W,C293,'Planificación 2026-1'!H:H,"T2"))&gt;0,"P37"," ")</f>
        <v xml:space="preserve"> </v>
      </c>
      <c r="BF293" s="108" t="str">
        <f>IF(SUM(COUNTIFS('Planificación 2026-1'!F:F,"SUNAMPE",'Planificación 2026-1'!W:W,C293,'Planificación 2026-1'!H:H,"AE"))&gt;0,"P38"," ")</f>
        <v xml:space="preserve"> </v>
      </c>
      <c r="BG293" s="108" t="str">
        <f>IF(SUM(COUNTIFS('Planificación 2026-1'!F:F,"SUNAMPE",'Planificación 2026-1'!W:W,C293,'Planificación 2026-1'!H:H,"T4"))&gt;0,"P55"," ")</f>
        <v xml:space="preserve"> </v>
      </c>
      <c r="BH293" s="108" t="str">
        <f>IF(SUM(COUNTIFS('Planificación 2026-1'!F:F,"HUAURA",'Planificación 2026-1'!W:W,C293,'Planificación 2026-1'!H:H,"AF"))&gt;0," P01"," ")</f>
        <v xml:space="preserve"> </v>
      </c>
      <c r="BI293" s="108" t="str">
        <f>IF(SUM(COUNTIFS('Planificación 2026-1'!F:F,"HUAURA",'Planificación 2026-1'!W:W,C293,'Planificación 2026-1'!H:H,"EN"))&gt;0,"P02"," ")</f>
        <v xml:space="preserve"> </v>
      </c>
      <c r="BJ293" s="108" t="str">
        <f>IF(SUM(COUNTIFS('Planificación 2026-1'!F:F,"HUAURA",'Planificación 2026-1'!W:W,C293,'Planificación 2026-1'!H:H,"IS"))&gt;0,"P03"," ")</f>
        <v xml:space="preserve"> </v>
      </c>
      <c r="BK293" s="108" t="str">
        <f>IF(SUM(COUNTIFS('Planificación 2026-1'!F:F,"HUAURA",'Planificación 2026-1'!W:W,C293,'Planificación 2026-1'!H:H,"PS"))&gt;0,"P04"," ")</f>
        <v xml:space="preserve"> </v>
      </c>
      <c r="BL293" s="108"/>
      <c r="BM293" s="108" t="str">
        <f>IF(SUM(COUNTIFS('Planificación 2026-1'!F:F,"HUAURA",'Planificación 2026-1'!W:W,C293,'Planificación 2026-1'!H:H,"IN"))&gt;0,"P06"," ")</f>
        <v xml:space="preserve"> </v>
      </c>
      <c r="BN293" s="108" t="str">
        <f>IF(SUM(COUNTIFS('Planificación 2026-1'!F:F,"HUAURA",'Planificación 2026-1'!W:W,C293,'Planificación 2026-1'!H:H,"CA"))&gt;0,"P07"," ")</f>
        <v xml:space="preserve"> </v>
      </c>
      <c r="BO293" s="108" t="str">
        <f>IF(SUM(COUNTIFS('Planificación 2026-1'!F:F,"HUAURA",'Planificación 2026-1'!W:W,C293,'Planificación 2026-1'!H:H,"DE"))&gt;0,"P08"," ")</f>
        <v xml:space="preserve"> </v>
      </c>
      <c r="BP293" s="108" t="str">
        <f>IF(SUM(COUNTIFS('Planificación 2026-1'!F:F,"HUAURA",'Planificación 2026-1'!W:W,C293,'Planificación 2026-1'!H:H,"OB"))&gt;0,"P09"," ")</f>
        <v xml:space="preserve"> </v>
      </c>
      <c r="BQ293" s="108" t="str">
        <f>IF(SUM(COUNTIFS('Planificación 2026-1'!F:F,"HUAURA",'Planificación 2026-1'!W:W,C293,'Planificación 2026-1'!H:H,"MH"))&gt;0,"P31"," ")</f>
        <v xml:space="preserve"> </v>
      </c>
      <c r="BR293" s="108" t="str">
        <f>IF(SUM(COUNTIFS('Planificación 2026-1'!F:F,"HUAURA",'Planificación 2026-1'!W:W,C293,'Planificación 2026-1'!H:H,"IC"))&gt;0,"P32"," ")</f>
        <v xml:space="preserve"> </v>
      </c>
      <c r="BS293" s="108" t="str">
        <f>IF(SUM(COUNTIFS('Planificación 2026-1'!F:F,"HUAURA",'Planificación 2026-1'!W:W,C293,'Planificación 2026-1'!H:H,"AR"))&gt;0,"P34"," ")</f>
        <v xml:space="preserve"> </v>
      </c>
      <c r="BT293" s="108" t="str">
        <f>IF(SUM(COUNTIFS('Planificación 2026-1'!F:F,"HUAURA",'Planificación 2026-1'!W:W,C293,'Planificación 2026-1'!H:H,"T1"))&gt;0,"P35"," ")</f>
        <v xml:space="preserve"> </v>
      </c>
      <c r="BU293" s="108" t="str">
        <f>IF(SUM(COUNTIFS('Planificación 2026-1'!F:F,"HUAURA",'Planificación 2026-1'!W:W,C293,'Planificación 2026-1'!H:H,"T3"))&gt;0,"P36"," ")</f>
        <v xml:space="preserve"> </v>
      </c>
      <c r="BV293" s="108" t="str">
        <f>IF(SUM(COUNTIFS('Planificación 2026-1'!F:F,"HUAURA",'Planificación 2026-1'!W:W,C293,'Planificación 2026-1'!H:H,"T2"))&gt;0,"P37"," ")</f>
        <v xml:space="preserve"> </v>
      </c>
      <c r="BW293" s="108" t="str">
        <f>IF(SUM(COUNTIFS('Planificación 2026-1'!F:F,"HUAURA",'Planificación 2026-1'!W:W,C293,'Planificación 2026-1'!H:H,"AE"))&gt;0,"P38"," ")</f>
        <v xml:space="preserve"> </v>
      </c>
      <c r="BX293" s="108" t="str">
        <f>IF(SUM(COUNTIFS('Planificación 2026-1'!F:F,"HUAURA",'Planificación 2026-1'!W:W,C293,'Planificación 2026-1'!H:H,"T4"))&gt;0,"P55"," ")</f>
        <v xml:space="preserve"> </v>
      </c>
      <c r="BY293" s="109">
        <f>SUMIFS('Planificación 2026-1'!R:R,'Planificación 2026-1'!W:W,C293,'Planificación 2026-1'!H:H,"AF",'Planificación 2026-1'!I:I,"&gt;2")</f>
        <v>0</v>
      </c>
      <c r="BZ293" s="109">
        <f>SUMIFS('Planificación 2026-1'!R:R,'Planificación 2026-1'!W:W,C293,'Planificación 2026-1'!H:H,"EN",'Planificación 2026-1'!I:I,"&gt;2")</f>
        <v>0</v>
      </c>
      <c r="CA293" s="109">
        <f>SUMIFS('Planificación 2026-1'!R:R,'Planificación 2026-1'!W:W,C293,'Planificación 2026-1'!H:H,"IS",'Planificación 2026-1'!I:I,"&gt;2")</f>
        <v>0</v>
      </c>
      <c r="CB293" s="109">
        <f>SUMIFS('Planificación 2026-1'!R:R,'Planificación 2026-1'!W:W,C293,'Planificación 2026-1'!H:H,"PS",'Planificación 2026-1'!I:I,"&gt;2")</f>
        <v>0</v>
      </c>
      <c r="CC293" s="109">
        <f>SUMIFS('Planificación 2026-1'!R:R,'Planificación 2026-1'!W:W,C293,'Planificación 2026-1'!H:H,"IN",'Planificación 2026-1'!I:I,"&gt;2")</f>
        <v>0</v>
      </c>
      <c r="CD293" s="109">
        <f>SUMIFS('Planificación 2026-1'!R:R,'Planificación 2026-1'!W:W,C293,'Planificación 2026-1'!H:H,"CA",'Planificación 2026-1'!I:I,"&gt;2")</f>
        <v>0</v>
      </c>
      <c r="CE293" s="109">
        <f>SUMIFS('Planificación 2026-1'!R:R,'Planificación 2026-1'!W:W,C293,'Planificación 2026-1'!H:H,"DE",'Planificación 2026-1'!I:I,"&gt;2")</f>
        <v>0</v>
      </c>
      <c r="CF293" s="109">
        <f>SUMIFS('Planificación 2026-1'!R:R,'Planificación 2026-1'!W:W,C293,'Planificación 2026-1'!H:H,"OB",'Planificación 2026-1'!I:I,"&gt;2")</f>
        <v>0</v>
      </c>
      <c r="CG293" s="109">
        <f>SUMIFS('Planificación 2026-1'!R:R,'Planificación 2026-1'!W:W,C293,'Planificación 2026-1'!H:H,"MH",'Planificación 2026-1'!I:I,"&gt;2")</f>
        <v>0</v>
      </c>
      <c r="CH293" s="109">
        <f>SUMIFS('Planificación 2026-1'!R:R,'Planificación 2026-1'!W:W,C293,'Planificación 2026-1'!H:H,"IC",'Planificación 2026-1'!I:I,"&gt;2")</f>
        <v>0</v>
      </c>
      <c r="CI293" s="109">
        <f>SUMIFS('Planificación 2026-1'!R:R,'Planificación 2026-1'!W:W,C293,'Planificación 2026-1'!H:H,"AR",'Planificación 2026-1'!I:I,"&gt;2")</f>
        <v>0</v>
      </c>
      <c r="CJ293" s="109">
        <f>SUMIFS('Planificación 2026-1'!R:R,'Planificación 2026-1'!W:W,C293,'Planificación 2026-1'!H:H,"T1",'Planificación 2026-1'!I:I,"&gt;2")</f>
        <v>0</v>
      </c>
      <c r="CK293" s="109">
        <f>SUMIFS('Planificación 2026-1'!R:R,'Planificación 2026-1'!W:W,C293,'Planificación 2026-1'!H:H,"T3",'Planificación 2026-1'!I:I,"&gt;2")</f>
        <v>0</v>
      </c>
      <c r="CL293" s="109">
        <f>SUMIFS('Planificación 2026-1'!R:R,'Planificación 2026-1'!W:W,C293,'Planificación 2026-1'!H:H,"T2",'Planificación 2026-1'!I:I,"&gt;2")</f>
        <v>0</v>
      </c>
      <c r="CM293" s="109">
        <f>SUMIFS('Planificación 2026-1'!R:R,'Planificación 2026-1'!W:W,C293,'Planificación 2026-1'!H:H,"AE",'Planificación 2026-1'!I:I,"&gt;2")</f>
        <v>0</v>
      </c>
      <c r="CN293" s="109">
        <f>SUMIFS('Planificación 2026-1'!R:R,'Planificación 2026-1'!W:W,C293,'Planificación 2026-1'!H:H,"T4",'Planificación 2026-1'!I:I,"&gt;2")</f>
        <v>0</v>
      </c>
      <c r="CO293" s="109">
        <f>SUMIFS('Planificación 2026-1'!R:R,'Planificación 2026-1'!W:W,C293,'Planificación 2026-1'!H:H,"AF",'Planificación 2026-1'!I:I,"&lt;3")</f>
        <v>0</v>
      </c>
      <c r="CP293" s="109">
        <f>SUMIFS('Planificación 2026-1'!R:R,'Planificación 2026-1'!W:W,C293,'Planificación 2026-1'!H:H,"EN",'Planificación 2026-1'!I:I,"&lt;3")</f>
        <v>0</v>
      </c>
      <c r="CQ293" s="109">
        <f>SUMIFS('Planificación 2026-1'!R:R,'Planificación 2026-1'!W:W,C293,'Planificación 2026-1'!H:H,"IS",'Planificación 2026-1'!I:I,"&lt;3")</f>
        <v>0</v>
      </c>
      <c r="CR293" s="109">
        <f>SUMIFS('Planificación 2026-1'!R:R,'Planificación 2026-1'!W:W,C293,'Planificación 2026-1'!H:H,"PS",'Planificación 2026-1'!I:I,"&lt;3")</f>
        <v>0</v>
      </c>
      <c r="CS293" s="109">
        <f>SUMIFS('Planificación 2026-1'!R:R,'Planificación 2026-1'!W:W,C293,'Planificación 2026-1'!H:H,"IN",'Planificación 2026-1'!I:I,"&lt;3")</f>
        <v>0</v>
      </c>
      <c r="CT293" s="109">
        <f>SUMIFS('Planificación 2026-1'!R:R,'Planificación 2026-1'!W:W,C293,'Planificación 2026-1'!H:H,"CA",'Planificación 2026-1'!I:I,"&lt;3")</f>
        <v>0</v>
      </c>
      <c r="CU293" s="109">
        <f>SUMIFS('Planificación 2026-1'!R:R,'Planificación 2026-1'!W:W,C293,'Planificación 2026-1'!H:H,"DE",'Planificación 2026-1'!I:I,"&lt;3")</f>
        <v>0</v>
      </c>
      <c r="CV293" s="109">
        <f>SUMIFS('Planificación 2026-1'!R:R,'Planificación 2026-1'!W:W,C293,'Planificación 2026-1'!H:H,"OB",'Planificación 2026-1'!I:I,"&lt;3")</f>
        <v>0</v>
      </c>
      <c r="CW293" s="109">
        <f>SUMIFS('Planificación 2026-1'!R:R,'Planificación 2026-1'!W:W,C293,'Planificación 2026-1'!H:H,"MH",'Planificación 2026-1'!I:I,"&lt;3")</f>
        <v>0</v>
      </c>
      <c r="CX293" s="109">
        <f>SUMIFS('Planificación 2026-1'!R:R,'Planificación 2026-1'!W:W,C293,'Planificación 2026-1'!H:H,"IC",'Planificación 2026-1'!I:I,"&lt;3")</f>
        <v>0</v>
      </c>
      <c r="CY293" s="109">
        <f>SUMIFS('Planificación 2026-1'!R:R,'Planificación 2026-1'!W:W,C293,'Planificación 2026-1'!H:H,"AR",'Planificación 2026-1'!I:I,"&lt;3")</f>
        <v>0</v>
      </c>
      <c r="CZ293" s="109">
        <f>SUMIFS('Planificación 2026-1'!R:R,'Planificación 2026-1'!W:W,C293,'Planificación 2026-1'!H:H,"T1",'Planificación 2026-1'!I:I,"&lt;3")</f>
        <v>0</v>
      </c>
      <c r="DA293" s="109">
        <f>SUMIFS('Planificación 2026-1'!R:R,'Planificación 2026-1'!W:W,C293,'Planificación 2026-1'!H:H,"T3",'Planificación 2026-1'!I:I,"&lt;3")</f>
        <v>0</v>
      </c>
      <c r="DB293" s="109">
        <f>SUMIFS('Planificación 2026-1'!R:R,'Planificación 2026-1'!W:W,C293,'Planificación 2026-1'!H:H,"T2",'Planificación 2026-1'!I:I,"&lt;3")</f>
        <v>0</v>
      </c>
      <c r="DC293" s="109">
        <f>SUMIFS('Planificación 2026-1'!R:R,'Planificación 2026-1'!W:W,C293,'Planificación 2026-1'!H:H,"AE",'Planificación 2026-1'!I:I,"&lt;3")</f>
        <v>0</v>
      </c>
      <c r="DD293" s="109">
        <f>SUMIFS('Planificación 2026-1'!R:R,'Planificación 2026-1'!W:W,C293,'Planificación 2026-1'!H:H,"T4",'Planificación 2026-1'!I:I,"&lt;3")</f>
        <v>0</v>
      </c>
      <c r="DE293" s="108" t="str">
        <f t="shared" si="45"/>
        <v/>
      </c>
      <c r="DF293" s="41">
        <f>IF(C293="","",SUMIFS('Planificación 2026-1'!R:R,'Planificación 2026-1'!W:W,C293,'Planificación 2026-1'!F:F,"PRINCIPAL",'Planificación 2026-1'!X:X,"VIRTUAL"))</f>
        <v>0</v>
      </c>
      <c r="DG293" s="41">
        <f>IF(C293="","",SUMIFS('Planificación 2026-1'!R:R,'Planificación 2026-1'!W:W,C293,'Planificación 2026-1'!F:F,"PRINCIPAL",'Planificación 2026-1'!X:X,"PRESENCIAL"))</f>
        <v>0</v>
      </c>
      <c r="DH293" s="41">
        <f>IF(C293="","",SUMIFS('Planificación 2026-1'!R:R,'Planificación 2026-1'!W:W,C293,'Planificación 2026-1'!F:F,"PRINCIPAL",'Planificación 2026-1'!X:X,"HIBRIDO PRESENCIAL"))</f>
        <v>0</v>
      </c>
      <c r="DI293" s="108" t="str">
        <f t="shared" si="46"/>
        <v/>
      </c>
      <c r="DJ293" s="108">
        <f>IF(C293="","",SUMIFS('Planificación 2026-1'!R:R,'Planificación 2026-1'!W:W,C293,'Planificación 2026-1'!F:F,"FILIAL",'Planificación 2026-1'!X:X,"VIRTUAL"))</f>
        <v>0</v>
      </c>
      <c r="DK293" s="110">
        <f>IF(C293="","",SUMIFS('Planificación 2026-1'!R:R,'Planificación 2026-1'!W:W,C293,'Planificación 2026-1'!F:F,"FILIAL",'Planificación 2026-1'!X:X,"PRESENCIAL"))</f>
        <v>0</v>
      </c>
      <c r="DL293" s="61">
        <f>IF(C293="","",SUMIFS('Planificación 2026-1'!R:R,'Planificación 2026-1'!W:W,C293,'Planificación 2026-1'!F:F,"FILIAL",'Planificación 2026-1'!X:X,"HIBRIDO PRESENCIAL"))</f>
        <v>0</v>
      </c>
      <c r="DM293" s="111" t="str">
        <f t="shared" si="47"/>
        <v/>
      </c>
      <c r="DN293" s="108">
        <f>IF(C293="","",SUMIFS('Planificación 2026-1'!R:R,'Planificación 2026-1'!W:W,C293,'Planificación 2026-1'!F:F,"SUNAMPE",'Planificación 2026-1'!X:X,"VIRTUAL"))</f>
        <v>0</v>
      </c>
      <c r="DO293" s="61">
        <f>IF(C293="","",SUMIFS('Planificación 2026-1'!R:R,'Planificación 2026-1'!W:W,C293,'Planificación 2026-1'!F:F,"SUNAMPE",'Planificación 2026-1'!X:X,"PRESENCIAL"))</f>
        <v>0</v>
      </c>
      <c r="DP293" s="111" t="str">
        <f t="shared" si="48"/>
        <v/>
      </c>
      <c r="DQ293" s="108">
        <f>IF(C293="","",SUMIFS('Planificación 2026-1'!R:R,'Planificación 2026-1'!W:W,C293,'Planificación 2026-1'!F:F,"HUAURA",'Planificación 2026-1'!X:X,"VIRTUAL"))</f>
        <v>0</v>
      </c>
      <c r="DR293" s="61">
        <f>IF(C293="","",SUMIFS('Planificación 2026-1'!R:R,'Planificación 2026-1'!W:W,C293,'Planificación 2026-1'!F:F,"HUAURA",'Planificación 2026-1'!X:X,"PRESENCIAL"))</f>
        <v>0</v>
      </c>
      <c r="DS293" s="76">
        <f>SUMIFS('Planificación 2026-1'!R:R,'Planificación 2026-1'!W:W,C293,'Planificación 2026-1'!F:F,"PRINCIPAL",'Planificación 2026-1'!X:X,"VIRTUAL",'Planificación 2026-1'!I:I,"&gt;2")</f>
        <v>0</v>
      </c>
      <c r="DT293" s="76">
        <f>SUMIFS('Planificación 2026-1'!R:R,'Planificación 2026-1'!W:W,C293,'Planificación 2026-1'!F:F,"PRINCIPAL",'Planificación 2026-1'!X:X,"&lt;&gt;VIRTUAL",'Planificación 2026-1'!I:I,"&gt;2")</f>
        <v>0</v>
      </c>
      <c r="DU293" s="76">
        <f>SUMIFS('Planificación 2026-1'!R:R,'Planificación 2026-1'!W:W,C293,'Planificación 2026-1'!F:F,"SUNAMPE",'Planificación 2026-1'!X:X,"VIRTUAL",'Planificación 2026-1'!I:I,"&gt;2")</f>
        <v>0</v>
      </c>
      <c r="DV293" s="76">
        <f>SUMIFS('Planificación 2026-1'!R:R,'Planificación 2026-1'!W:W,C293,'Planificación 2026-1'!F:F,"SUNAMPE",'Planificación 2026-1'!X:X,"&lt;&gt;VIRTUAL",'Planificación 2026-1'!I:I,"&gt;2")</f>
        <v>0</v>
      </c>
      <c r="DW293" s="76">
        <f>SUMIFS('Planificación 2026-1'!R:R,'Planificación 2026-1'!W:W,C293,'Planificación 2026-1'!F:F,"FILIAL",'Planificación 2026-1'!X:X,"VIRTUAL",'Planificación 2026-1'!I:I,"&gt;2")</f>
        <v>0</v>
      </c>
      <c r="DX293" s="76">
        <f>SUMIFS('Planificación 2026-1'!R:R,'Planificación 2026-1'!W:W,C293,'Planificación 2026-1'!F:F,"FILIAL",'Planificación 2026-1'!X:X,"&lt;&gt;VIRTUAL",'Planificación 2026-1'!I:I,"&gt;2")</f>
        <v>0</v>
      </c>
      <c r="DY293" s="76">
        <f>SUMIFS('Planificación 2026-1'!R:R,'Planificación 2026-1'!W:W,C293,'Planificación 2026-1'!F:F,"PORUMA",'Planificación 2026-1'!X:X,"VIRTUAL",'Planificación 2026-1'!I:I,"&gt;2")</f>
        <v>0</v>
      </c>
      <c r="DZ293" s="76">
        <f>SUMIFS('Planificación 2026-1'!R:R,'Planificación 2026-1'!W:W,C293,'Planificación 2026-1'!F:F,"PORUMA",'Planificación 2026-1'!X:X,"&lt;&gt;VIRTUAL",'Planificación 2026-1'!I:I,"&gt;2")</f>
        <v>0</v>
      </c>
      <c r="EA293" s="76">
        <f>SUMIFS('Planificación 2026-1'!R:R,'Planificación 2026-1'!W:W,C293,'Planificación 2026-1'!F:F,"HUAURA",'Planificación 2026-1'!X:X,"VIRTUAL",'Planificación 2026-1'!I:I,"&gt;2")</f>
        <v>0</v>
      </c>
      <c r="EB293" s="76">
        <f>SUMIFS('Planificación 2026-1'!R:R,'Planificación 2026-1'!W:W,C293,'Planificación 2026-1'!F:F,"HUAURA",'Planificación 2026-1'!X:X,"&lt;&gt;VIRTUAL",'Planificación 2026-1'!I:I,"&gt;2")</f>
        <v>0</v>
      </c>
      <c r="EC293" s="76">
        <f>SUMIFS('Planificación 2026-1'!R:R,'Planificación 2026-1'!W:W,C293,'Planificación 2026-1'!F:F,"PRINCIPAL",'Planificación 2026-1'!X:X,"VIRTUAL",'Planificación 2026-1'!I:I,"&lt;3")</f>
        <v>0</v>
      </c>
      <c r="ED293" s="76">
        <f>SUMIFS('Planificación 2026-1'!R:R,'Planificación 2026-1'!W:W,C293,'Planificación 2026-1'!F:F,"PRINCIPAL",'Planificación 2026-1'!X:X,"&lt;&gt;VIRTUAL",'Planificación 2026-1'!I:I,"&lt;3")</f>
        <v>0</v>
      </c>
      <c r="EE293" s="76">
        <f>SUMIFS('Planificación 2026-1'!R:R,'Planificación 2026-1'!W:W,C293,'Planificación 2026-1'!F:F,"SUNAMPE",'Planificación 2026-1'!X:X,"VIRTUAL",'Planificación 2026-1'!I:I,"&lt;3")</f>
        <v>0</v>
      </c>
      <c r="EF293" s="76">
        <f>SUMIFS('Planificación 2026-1'!R:R,'Planificación 2026-1'!W:W,C293,'Planificación 2026-1'!F:F,"SUNAMPE",'Planificación 2026-1'!X:X,"&lt;&gt;VIRTUAL",'Planificación 2026-1'!I:I,"&lt;3")</f>
        <v>0</v>
      </c>
      <c r="EG293" s="76">
        <f>SUMIFS('Planificación 2026-1'!R:R,'Planificación 2026-1'!W:W,C293,'Planificación 2026-1'!F:F,"FILIAL",'Planificación 2026-1'!X:X,"VIRTUAL",'Planificación 2026-1'!I:I,"&lt;3")</f>
        <v>0</v>
      </c>
      <c r="EH293" s="76">
        <f>SUMIFS('Planificación 2026-1'!R:R,'Planificación 2026-1'!W:W,C293,'Planificación 2026-1'!F:F,"FILIAL",'Planificación 2026-1'!X:X,"&lt;&gt;VIRTUAL",'Planificación 2026-1'!I:I,"&lt;3")</f>
        <v>0</v>
      </c>
      <c r="EI293" s="76">
        <f>SUMIFS('Planificación 2026-1'!R:R,'Planificación 2026-1'!W:W,C293,'Planificación 2026-1'!F:F,"PORUMA",'Planificación 2026-1'!X:X,"VIRTUAL",'Planificación 2026-1'!I:I,"&lt;3")</f>
        <v>0</v>
      </c>
      <c r="EJ293" s="76">
        <f>SUMIFS('Planificación 2026-1'!R:R,'Planificación 2026-1'!W:W,C293,'Planificación 2026-1'!F:F,"PORUMA",'Planificación 2026-1'!X:X,"&lt;&gt;VIRTUAL",'Planificación 2026-1'!I:I,"&lt;3")</f>
        <v>0</v>
      </c>
      <c r="EK293" s="76">
        <f>SUMIFS('Planificación 2026-1'!R:R,'Planificación 2026-1'!W:W,C293,'Planificación 2026-1'!F:F,"HUAURA",'Planificación 2026-1'!X:X,"VIRTUAL",'Planificación 2026-1'!I:I,"&lt;3")</f>
        <v>0</v>
      </c>
      <c r="EL293" s="76">
        <f>SUMIFS('Planificación 2026-1'!R:R,'Planificación 2026-1'!W:W,C293,'Planificación 2026-1'!F:F,"HUAURA",'Planificación 2026-1'!X:X,"&lt;&gt;VIRTUAL",'Planificación 2026-1'!I:I,"&lt;3")</f>
        <v>0</v>
      </c>
      <c r="EM293" s="76"/>
      <c r="EN293" s="76">
        <f t="shared" si="41"/>
        <v>0</v>
      </c>
      <c r="EO293" s="76">
        <f t="shared" si="42"/>
        <v>0</v>
      </c>
      <c r="EP293" s="76" t="b">
        <f t="shared" si="43"/>
        <v>1</v>
      </c>
      <c r="EQ293" s="76" t="str">
        <f t="shared" si="44"/>
        <v/>
      </c>
      <c r="ER293" s="76" t="str">
        <f t="shared" si="49"/>
        <v>PRESENCIAL</v>
      </c>
    </row>
    <row r="294" spans="1:148" hidden="1">
      <c r="A294" s="83"/>
      <c r="B294" s="119">
        <v>291</v>
      </c>
      <c r="C294" s="115" t="s">
        <v>467</v>
      </c>
      <c r="D294" s="112">
        <f>SUMIF('Planificación 2026-1'!W:W,C294,'Planificación 2026-1'!R:R)</f>
        <v>0</v>
      </c>
      <c r="E294" s="114" t="s">
        <v>173</v>
      </c>
      <c r="F294" s="115" t="s">
        <v>171</v>
      </c>
      <c r="G294" s="115" t="s">
        <v>153</v>
      </c>
      <c r="H294" s="115" t="s">
        <v>122</v>
      </c>
      <c r="I294" s="107" t="str">
        <f>IF(SUM(COUNTIFS('Planificación 2026-1'!F:F,"PRINCIPAL",'Planificación 2026-1'!W:W,C294,'Planificación 2026-1'!H:H,"AF"))&gt;0,"P01"," ")</f>
        <v xml:space="preserve"> </v>
      </c>
      <c r="J294" s="108" t="str">
        <f>IF(SUM(COUNTIFS('Planificación 2026-1'!F:F,"PRINCIPAL",'Planificación 2026-1'!W:W,C294,'Planificación 2026-1'!H:H,"EN"))&gt;0,"P02"," ")</f>
        <v xml:space="preserve"> </v>
      </c>
      <c r="K294" s="108" t="str">
        <f>IF(SUM(COUNTIFS('Planificación 2026-1'!F:F,"PRINCIPAL",'Planificación 2026-1'!W:W,C294,'Planificación 2026-1'!H:H,"IS"))&gt;0,"P03"," ")</f>
        <v xml:space="preserve"> </v>
      </c>
      <c r="L294" s="108" t="str">
        <f>IF(SUM(COUNTIFS('Planificación 2026-1'!F:F,"PRINCIPAL",'Planificación 2026-1'!W:W,C294,'Planificación 2026-1'!H:H,"PS"))&gt;0,"P04"," ")</f>
        <v xml:space="preserve"> </v>
      </c>
      <c r="M294" s="108"/>
      <c r="N294" s="108" t="str">
        <f>IF(SUM(COUNTIFS('Planificación 2026-1'!F:F,"PRINCIPAL",'Planificación 2026-1'!W:W,C294,'Planificación 2026-1'!H:H,"IN"))&gt;0,"P06"," ")</f>
        <v xml:space="preserve"> </v>
      </c>
      <c r="O294" s="108" t="str">
        <f>IF(SUM(COUNTIFS('Planificación 2026-1'!F:F,"PRINCIPAL",'Planificación 2026-1'!W:W,C294,'Planificación 2026-1'!H:H,"CA"))&gt;0,"P07"," ")</f>
        <v xml:space="preserve"> </v>
      </c>
      <c r="P294" s="108" t="str">
        <f>IF(SUM(COUNTIFS('Planificación 2026-1'!F:F,"PRINCIPAL",'Planificación 2026-1'!W:W,C294,'Planificación 2026-1'!H:H,"DE"))&gt;0,"P08"," ")</f>
        <v xml:space="preserve"> </v>
      </c>
      <c r="Q294" s="108" t="str">
        <f>IF(SUM(COUNTIFS('Planificación 2026-1'!F:F,"PRINCIPAL",'Planificación 2026-1'!W:W,C294,'Planificación 2026-1'!H:H,"OB"))&gt;0,"P09"," ")</f>
        <v xml:space="preserve"> </v>
      </c>
      <c r="R294" s="108" t="str">
        <f>IF(SUM(COUNTIFS('Planificación 2026-1'!F:F,"PRINCIPAL",'Planificación 2026-1'!W:W,C294,'Planificación 2026-1'!H:H,"MH"))&gt;0,"P31"," ")</f>
        <v xml:space="preserve"> </v>
      </c>
      <c r="S294" s="108" t="str">
        <f>IF(SUM(COUNTIFS('Planificación 2026-1'!F:F,"PRINCIPAL",'Planificación 2026-1'!W:W,C294,'Planificación 2026-1'!H:H,"IC"))&gt;0,"P32"," ")</f>
        <v xml:space="preserve"> </v>
      </c>
      <c r="T294" s="108" t="str">
        <f>IF(SUM(COUNTIFS('Planificación 2026-1'!F:F,"PRINCIPAL",'Planificación 2026-1'!W:W,C294,'Planificación 2026-1'!H:H,"AR"))&gt;0,"P34"," ")</f>
        <v xml:space="preserve"> </v>
      </c>
      <c r="U294" s="108" t="str">
        <f>IF(SUM(COUNTIFS('Planificación 2026-1'!F:F,"PRINCIPAL",'Planificación 2026-1'!W:W,C294,'Planificación 2026-1'!H:H,"T1"))&gt;0,"P35"," ")</f>
        <v xml:space="preserve"> </v>
      </c>
      <c r="V294" s="108" t="str">
        <f>IF(SUM(COUNTIFS('Planificación 2026-1'!F:F,"PRINCIPAL",'Planificación 2026-1'!W:W,C294,'Planificación 2026-1'!H:H,"T3"))&gt;0,"P36"," ")</f>
        <v xml:space="preserve"> </v>
      </c>
      <c r="W294" s="108" t="str">
        <f>IF(SUM(COUNTIFS('Planificación 2026-1'!F:F,"PRINCIPAL",'Planificación 2026-1'!W:W,C294,'Planificación 2026-1'!H:H,"T2"))&gt;0,"P37"," ")</f>
        <v xml:space="preserve"> </v>
      </c>
      <c r="X294" s="108" t="str">
        <f>IF(SUM(COUNTIFS('Planificación 2026-1'!F:F,"PRINCIPAL",'Planificación 2026-1'!W:W,C294,'Planificación 2026-1'!H:H,"AE"))&gt;0,"P38"," ")</f>
        <v xml:space="preserve"> </v>
      </c>
      <c r="Y294" s="108" t="str">
        <f>IF(SUM(COUNTIFS('Planificación 2026-1'!F:F,"PRINCIPAL",'Planificación 2026-1'!W:W,C294,'Planificación 2026-1'!H:H,"T4"))&gt;0,"P55"," ")</f>
        <v xml:space="preserve"> </v>
      </c>
      <c r="Z294" s="108" t="str">
        <f>IF(SUM(COUNTIFS('Planificación 2026-1'!F:F,"FILIAL",'Planificación 2026-1'!W:W,C294,'Planificación 2026-1'!H:H,"AF"))&gt;0," P01"," ")</f>
        <v xml:space="preserve"> </v>
      </c>
      <c r="AA294" s="108" t="str">
        <f>IF(SUM(COUNTIFS('Planificación 2026-1'!F:F,"FILIAL",'Planificación 2026-1'!W:W,C294,'Planificación 2026-1'!H:H,"EN"))&gt;0,"P02"," ")</f>
        <v xml:space="preserve"> </v>
      </c>
      <c r="AB294" s="108" t="str">
        <f>IF(SUM(COUNTIFS('Planificación 2026-1'!F:F,"FILIAL",'Planificación 2026-1'!W:W,C294,'Planificación 2026-1'!H:H,"IS"))&gt;0,"P03"," ")</f>
        <v xml:space="preserve"> </v>
      </c>
      <c r="AC294" s="108" t="str">
        <f>IF(SUM(COUNTIFS('Planificación 2026-1'!F:F,"FILIAL",'Planificación 2026-1'!W:W,C294,'Planificación 2026-1'!H:H,"PS"))&gt;0,"P04"," ")</f>
        <v xml:space="preserve"> </v>
      </c>
      <c r="AD294" s="108"/>
      <c r="AE294" s="108" t="str">
        <f>IF(SUM(COUNTIFS('Planificación 2026-1'!F:F,"FILIAL",'Planificación 2026-1'!W:W,C294,'Planificación 2026-1'!H:H,"IN"))&gt;0,"P06"," ")</f>
        <v xml:space="preserve"> </v>
      </c>
      <c r="AF294" s="108" t="str">
        <f>IF(SUM(COUNTIFS('Planificación 2026-1'!F:F,"FILIAL",'Planificación 2026-1'!W:W,C294,'Planificación 2026-1'!H:H,"CA"))&gt;0,"P07"," ")</f>
        <v xml:space="preserve"> </v>
      </c>
      <c r="AG294" s="108" t="str">
        <f>IF(SUM(COUNTIFS('Planificación 2026-1'!F:F,"FILIAL",'Planificación 2026-1'!W:W,C294,'Planificación 2026-1'!H:H,"DE"))&gt;0,"P08"," ")</f>
        <v xml:space="preserve"> </v>
      </c>
      <c r="AH294" s="108" t="str">
        <f>IF(SUM(COUNTIFS('Planificación 2026-1'!F:F,"FILIAL",'Planificación 2026-1'!W:W,C294,'Planificación 2026-1'!H:H,"OB"))&gt;0,"P09"," ")</f>
        <v xml:space="preserve"> </v>
      </c>
      <c r="AI294" s="108" t="str">
        <f>IF(SUM(COUNTIFS('Planificación 2026-1'!F:F,"FILIAL",'Planificación 2026-1'!W:W,C294,'Planificación 2026-1'!H:H,"MH"))&gt;0,"P31"," ")</f>
        <v xml:space="preserve"> </v>
      </c>
      <c r="AJ294" s="108" t="str">
        <f>IF(SUM(COUNTIFS('Planificación 2026-1'!F:F,"FILIAL",'Planificación 2026-1'!W:W,C294,'Planificación 2026-1'!H:H,"IC"))&gt;0,"P32"," ")</f>
        <v xml:space="preserve"> </v>
      </c>
      <c r="AK294" s="108" t="str">
        <f>IF(SUM(COUNTIFS('Planificación 2026-1'!F:F,"FILIAL",'Planificación 2026-1'!W:W,C294,'Planificación 2026-1'!H:H,"AR"))&gt;0,"P34"," ")</f>
        <v xml:space="preserve"> </v>
      </c>
      <c r="AL294" s="108" t="str">
        <f>IF(SUM(COUNTIFS('Planificación 2026-1'!F:F,"FILIAL",'Planificación 2026-1'!W:W,C294,'Planificación 2026-1'!H:H,"T1"))&gt;0,"P35"," ")</f>
        <v xml:space="preserve"> </v>
      </c>
      <c r="AM294" s="108" t="str">
        <f>IF(SUM(COUNTIFS('Planificación 2026-1'!F:F,"FILIAL",'Planificación 2026-1'!W:W,C294,'Planificación 2026-1'!H:H,"T3"))&gt;0,"P36"," ")</f>
        <v xml:space="preserve"> </v>
      </c>
      <c r="AN294" s="108" t="str">
        <f>IF(SUM(COUNTIFS('Planificación 2026-1'!F:F,"FILIAL",'Planificación 2026-1'!W:W,C294,'Planificación 2026-1'!H:H,"T2"))&gt;0,"P37"," ")</f>
        <v xml:space="preserve"> </v>
      </c>
      <c r="AO294" s="108" t="str">
        <f>IF(SUM(COUNTIFS('Planificación 2026-1'!F:F,"FILIAL",'Planificación 2026-1'!W:W,C294,'Planificación 2026-1'!H:H,"AE"))&gt;0,"P38"," ")</f>
        <v xml:space="preserve"> </v>
      </c>
      <c r="AP294" s="108" t="str">
        <f>IF(SUM(COUNTIFS('Planificación 2026-1'!F:F,"FILIAL",'Planificación 2026-1'!W:W,C294,'Planificación 2026-1'!H:H,"T4"))&gt;0,"P55"," ")</f>
        <v xml:space="preserve"> </v>
      </c>
      <c r="AQ294" s="108" t="str">
        <f>IF(SUM(COUNTIFS('Planificación 2026-1'!F:F,"SUNAMPE",'Planificación 2026-1'!W:W,C294,'Planificación 2026-1'!H:H,"AF"))&gt;0," P01"," ")</f>
        <v xml:space="preserve"> </v>
      </c>
      <c r="AR294" s="108" t="str">
        <f>IF(SUM(COUNTIFS('Planificación 2026-1'!F:F,"SUNAMPE",'Planificación 2026-1'!W:W,C294,'Planificación 2026-1'!H:H,"EN"))&gt;0,"P02"," ")</f>
        <v xml:space="preserve"> </v>
      </c>
      <c r="AS294" s="108" t="str">
        <f>IF(SUM(COUNTIFS('Planificación 2026-1'!F:F,"SUNAMPE",'Planificación 2026-1'!W:W,C294,'Planificación 2026-1'!H:H,"IS"))&gt;0,"P03"," ")</f>
        <v xml:space="preserve"> </v>
      </c>
      <c r="AT294" s="108" t="str">
        <f>IF(SUM(COUNTIFS('Planificación 2026-1'!F:F,"SUNAMPE",'Planificación 2026-1'!W:W,C294,'Planificación 2026-1'!H:H,"PS"))&gt;0,"P04"," ")</f>
        <v xml:space="preserve"> </v>
      </c>
      <c r="AU294" s="108"/>
      <c r="AV294" s="108" t="str">
        <f>IF(SUM(COUNTIFS('Planificación 2026-1'!F:F,"SUNAMPE",'Planificación 2026-1'!W:W,C294,'Planificación 2026-1'!H:H,"IN"))&gt;0,"P06"," ")</f>
        <v xml:space="preserve"> </v>
      </c>
      <c r="AW294" s="108" t="str">
        <f>IF(SUM(COUNTIFS('Planificación 2026-1'!F:F,"SUNAMPE",'Planificación 2026-1'!W:W,C294,'Planificación 2026-1'!H:H,"CA"))&gt;0,"P07"," ")</f>
        <v xml:space="preserve"> </v>
      </c>
      <c r="AX294" s="108" t="str">
        <f>IF(SUM(COUNTIFS('Planificación 2026-1'!F:F,"SUNAMPE",'Planificación 2026-1'!W:W,C294,'Planificación 2026-1'!H:H,"DE"))&gt;0,"P08"," ")</f>
        <v xml:space="preserve"> </v>
      </c>
      <c r="AY294" s="108" t="str">
        <f>IF(SUM(COUNTIFS('Planificación 2026-1'!F:F,"SUNAMPE",'Planificación 2026-1'!W:W,C294,'Planificación 2026-1'!H:H,"OB"))&gt;0,"P09"," ")</f>
        <v xml:space="preserve"> </v>
      </c>
      <c r="AZ294" s="108" t="str">
        <f>IF(SUM(COUNTIFS('Planificación 2026-1'!F:F,"SUNAMPE",'Planificación 2026-1'!W:W,C294,'Planificación 2026-1'!H:H,"MH"))&gt;0,"P31"," ")</f>
        <v xml:space="preserve"> </v>
      </c>
      <c r="BA294" s="108" t="str">
        <f>IF(SUM(COUNTIFS('Planificación 2026-1'!F:F,"SUNAMPE",'Planificación 2026-1'!W:W,C294,'Planificación 2026-1'!H:H,"IC"))&gt;0,"P32"," ")</f>
        <v xml:space="preserve"> </v>
      </c>
      <c r="BB294" s="108" t="str">
        <f>IF(SUM(COUNTIFS('Planificación 2026-1'!F:F,"SUNAMPE",'Planificación 2026-1'!W:W,C294,'Planificación 2026-1'!H:H,"AR"))&gt;0,"P34"," ")</f>
        <v xml:space="preserve"> </v>
      </c>
      <c r="BC294" s="108" t="str">
        <f>IF(SUM(COUNTIFS('Planificación 2026-1'!F:F,"SUNAMPE",'Planificación 2026-1'!W:W,C294,'Planificación 2026-1'!H:H,"T1"))&gt;0,"P35"," ")</f>
        <v xml:space="preserve"> </v>
      </c>
      <c r="BD294" s="108" t="str">
        <f>IF(SUM(COUNTIFS('Planificación 2026-1'!F:F,"SUNAMPE",'Planificación 2026-1'!W:W,C294,'Planificación 2026-1'!H:H,"T3"))&gt;0,"P36"," ")</f>
        <v xml:space="preserve"> </v>
      </c>
      <c r="BE294" s="108" t="str">
        <f>IF(SUM(COUNTIFS('Planificación 2026-1'!F:F,"SUNAMPE",'Planificación 2026-1'!W:W,C294,'Planificación 2026-1'!H:H,"T2"))&gt;0,"P37"," ")</f>
        <v xml:space="preserve"> </v>
      </c>
      <c r="BF294" s="108" t="str">
        <f>IF(SUM(COUNTIFS('Planificación 2026-1'!F:F,"SUNAMPE",'Planificación 2026-1'!W:W,C294,'Planificación 2026-1'!H:H,"AE"))&gt;0,"P38"," ")</f>
        <v xml:space="preserve"> </v>
      </c>
      <c r="BG294" s="108" t="str">
        <f>IF(SUM(COUNTIFS('Planificación 2026-1'!F:F,"SUNAMPE",'Planificación 2026-1'!W:W,C294,'Planificación 2026-1'!H:H,"T4"))&gt;0,"P55"," ")</f>
        <v xml:space="preserve"> </v>
      </c>
      <c r="BH294" s="108" t="str">
        <f>IF(SUM(COUNTIFS('Planificación 2026-1'!F:F,"HUAURA",'Planificación 2026-1'!W:W,C294,'Planificación 2026-1'!H:H,"AF"))&gt;0," P01"," ")</f>
        <v xml:space="preserve"> </v>
      </c>
      <c r="BI294" s="108" t="str">
        <f>IF(SUM(COUNTIFS('Planificación 2026-1'!F:F,"HUAURA",'Planificación 2026-1'!W:W,C294,'Planificación 2026-1'!H:H,"EN"))&gt;0,"P02"," ")</f>
        <v xml:space="preserve"> </v>
      </c>
      <c r="BJ294" s="108" t="str">
        <f>IF(SUM(COUNTIFS('Planificación 2026-1'!F:F,"HUAURA",'Planificación 2026-1'!W:W,C294,'Planificación 2026-1'!H:H,"IS"))&gt;0,"P03"," ")</f>
        <v xml:space="preserve"> </v>
      </c>
      <c r="BK294" s="108" t="str">
        <f>IF(SUM(COUNTIFS('Planificación 2026-1'!F:F,"HUAURA",'Planificación 2026-1'!W:W,C294,'Planificación 2026-1'!H:H,"PS"))&gt;0,"P04"," ")</f>
        <v xml:space="preserve"> </v>
      </c>
      <c r="BL294" s="108"/>
      <c r="BM294" s="108" t="str">
        <f>IF(SUM(COUNTIFS('Planificación 2026-1'!F:F,"HUAURA",'Planificación 2026-1'!W:W,C294,'Planificación 2026-1'!H:H,"IN"))&gt;0,"P06"," ")</f>
        <v xml:space="preserve"> </v>
      </c>
      <c r="BN294" s="108" t="str">
        <f>IF(SUM(COUNTIFS('Planificación 2026-1'!F:F,"HUAURA",'Planificación 2026-1'!W:W,C294,'Planificación 2026-1'!H:H,"CA"))&gt;0,"P07"," ")</f>
        <v xml:space="preserve"> </v>
      </c>
      <c r="BO294" s="108" t="str">
        <f>IF(SUM(COUNTIFS('Planificación 2026-1'!F:F,"HUAURA",'Planificación 2026-1'!W:W,C294,'Planificación 2026-1'!H:H,"DE"))&gt;0,"P08"," ")</f>
        <v xml:space="preserve"> </v>
      </c>
      <c r="BP294" s="108" t="str">
        <f>IF(SUM(COUNTIFS('Planificación 2026-1'!F:F,"HUAURA",'Planificación 2026-1'!W:W,C294,'Planificación 2026-1'!H:H,"OB"))&gt;0,"P09"," ")</f>
        <v xml:space="preserve"> </v>
      </c>
      <c r="BQ294" s="108" t="str">
        <f>IF(SUM(COUNTIFS('Planificación 2026-1'!F:F,"HUAURA",'Planificación 2026-1'!W:W,C294,'Planificación 2026-1'!H:H,"MH"))&gt;0,"P31"," ")</f>
        <v xml:space="preserve"> </v>
      </c>
      <c r="BR294" s="108" t="str">
        <f>IF(SUM(COUNTIFS('Planificación 2026-1'!F:F,"HUAURA",'Planificación 2026-1'!W:W,C294,'Planificación 2026-1'!H:H,"IC"))&gt;0,"P32"," ")</f>
        <v xml:space="preserve"> </v>
      </c>
      <c r="BS294" s="108" t="str">
        <f>IF(SUM(COUNTIFS('Planificación 2026-1'!F:F,"HUAURA",'Planificación 2026-1'!W:W,C294,'Planificación 2026-1'!H:H,"AR"))&gt;0,"P34"," ")</f>
        <v xml:space="preserve"> </v>
      </c>
      <c r="BT294" s="108" t="str">
        <f>IF(SUM(COUNTIFS('Planificación 2026-1'!F:F,"HUAURA",'Planificación 2026-1'!W:W,C294,'Planificación 2026-1'!H:H,"T1"))&gt;0,"P35"," ")</f>
        <v xml:space="preserve"> </v>
      </c>
      <c r="BU294" s="108" t="str">
        <f>IF(SUM(COUNTIFS('Planificación 2026-1'!F:F,"HUAURA",'Planificación 2026-1'!W:W,C294,'Planificación 2026-1'!H:H,"T3"))&gt;0,"P36"," ")</f>
        <v xml:space="preserve"> </v>
      </c>
      <c r="BV294" s="108" t="str">
        <f>IF(SUM(COUNTIFS('Planificación 2026-1'!F:F,"HUAURA",'Planificación 2026-1'!W:W,C294,'Planificación 2026-1'!H:H,"T2"))&gt;0,"P37"," ")</f>
        <v xml:space="preserve"> </v>
      </c>
      <c r="BW294" s="108" t="str">
        <f>IF(SUM(COUNTIFS('Planificación 2026-1'!F:F,"HUAURA",'Planificación 2026-1'!W:W,C294,'Planificación 2026-1'!H:H,"AE"))&gt;0,"P38"," ")</f>
        <v xml:space="preserve"> </v>
      </c>
      <c r="BX294" s="108" t="str">
        <f>IF(SUM(COUNTIFS('Planificación 2026-1'!F:F,"HUAURA",'Planificación 2026-1'!W:W,C294,'Planificación 2026-1'!H:H,"T4"))&gt;0,"P55"," ")</f>
        <v xml:space="preserve"> </v>
      </c>
      <c r="BY294" s="109">
        <f>SUMIFS('Planificación 2026-1'!R:R,'Planificación 2026-1'!W:W,C294,'Planificación 2026-1'!H:H,"AF",'Planificación 2026-1'!I:I,"&gt;2")</f>
        <v>0</v>
      </c>
      <c r="BZ294" s="109">
        <f>SUMIFS('Planificación 2026-1'!R:R,'Planificación 2026-1'!W:W,C294,'Planificación 2026-1'!H:H,"EN",'Planificación 2026-1'!I:I,"&gt;2")</f>
        <v>0</v>
      </c>
      <c r="CA294" s="109">
        <f>SUMIFS('Planificación 2026-1'!R:R,'Planificación 2026-1'!W:W,C294,'Planificación 2026-1'!H:H,"IS",'Planificación 2026-1'!I:I,"&gt;2")</f>
        <v>0</v>
      </c>
      <c r="CB294" s="109">
        <f>SUMIFS('Planificación 2026-1'!R:R,'Planificación 2026-1'!W:W,C294,'Planificación 2026-1'!H:H,"PS",'Planificación 2026-1'!I:I,"&gt;2")</f>
        <v>0</v>
      </c>
      <c r="CC294" s="109">
        <f>SUMIFS('Planificación 2026-1'!R:R,'Planificación 2026-1'!W:W,C294,'Planificación 2026-1'!H:H,"IN",'Planificación 2026-1'!I:I,"&gt;2")</f>
        <v>0</v>
      </c>
      <c r="CD294" s="109">
        <f>SUMIFS('Planificación 2026-1'!R:R,'Planificación 2026-1'!W:W,C294,'Planificación 2026-1'!H:H,"CA",'Planificación 2026-1'!I:I,"&gt;2")</f>
        <v>0</v>
      </c>
      <c r="CE294" s="109">
        <f>SUMIFS('Planificación 2026-1'!R:R,'Planificación 2026-1'!W:W,C294,'Planificación 2026-1'!H:H,"DE",'Planificación 2026-1'!I:I,"&gt;2")</f>
        <v>0</v>
      </c>
      <c r="CF294" s="109">
        <f>SUMIFS('Planificación 2026-1'!R:R,'Planificación 2026-1'!W:W,C294,'Planificación 2026-1'!H:H,"OB",'Planificación 2026-1'!I:I,"&gt;2")</f>
        <v>0</v>
      </c>
      <c r="CG294" s="109">
        <f>SUMIFS('Planificación 2026-1'!R:R,'Planificación 2026-1'!W:W,C294,'Planificación 2026-1'!H:H,"MH",'Planificación 2026-1'!I:I,"&gt;2")</f>
        <v>0</v>
      </c>
      <c r="CH294" s="109">
        <f>SUMIFS('Planificación 2026-1'!R:R,'Planificación 2026-1'!W:W,C294,'Planificación 2026-1'!H:H,"IC",'Planificación 2026-1'!I:I,"&gt;2")</f>
        <v>0</v>
      </c>
      <c r="CI294" s="109">
        <f>SUMIFS('Planificación 2026-1'!R:R,'Planificación 2026-1'!W:W,C294,'Planificación 2026-1'!H:H,"AR",'Planificación 2026-1'!I:I,"&gt;2")</f>
        <v>0</v>
      </c>
      <c r="CJ294" s="109">
        <f>SUMIFS('Planificación 2026-1'!R:R,'Planificación 2026-1'!W:W,C294,'Planificación 2026-1'!H:H,"T1",'Planificación 2026-1'!I:I,"&gt;2")</f>
        <v>0</v>
      </c>
      <c r="CK294" s="109">
        <f>SUMIFS('Planificación 2026-1'!R:R,'Planificación 2026-1'!W:W,C294,'Planificación 2026-1'!H:H,"T3",'Planificación 2026-1'!I:I,"&gt;2")</f>
        <v>0</v>
      </c>
      <c r="CL294" s="109">
        <f>SUMIFS('Planificación 2026-1'!R:R,'Planificación 2026-1'!W:W,C294,'Planificación 2026-1'!H:H,"T2",'Planificación 2026-1'!I:I,"&gt;2")</f>
        <v>0</v>
      </c>
      <c r="CM294" s="109">
        <f>SUMIFS('Planificación 2026-1'!R:R,'Planificación 2026-1'!W:W,C294,'Planificación 2026-1'!H:H,"AE",'Planificación 2026-1'!I:I,"&gt;2")</f>
        <v>0</v>
      </c>
      <c r="CN294" s="109">
        <f>SUMIFS('Planificación 2026-1'!R:R,'Planificación 2026-1'!W:W,C294,'Planificación 2026-1'!H:H,"T4",'Planificación 2026-1'!I:I,"&gt;2")</f>
        <v>0</v>
      </c>
      <c r="CO294" s="109">
        <f>SUMIFS('Planificación 2026-1'!R:R,'Planificación 2026-1'!W:W,C294,'Planificación 2026-1'!H:H,"AF",'Planificación 2026-1'!I:I,"&lt;3")</f>
        <v>0</v>
      </c>
      <c r="CP294" s="109">
        <f>SUMIFS('Planificación 2026-1'!R:R,'Planificación 2026-1'!W:W,C294,'Planificación 2026-1'!H:H,"EN",'Planificación 2026-1'!I:I,"&lt;3")</f>
        <v>0</v>
      </c>
      <c r="CQ294" s="109">
        <f>SUMIFS('Planificación 2026-1'!R:R,'Planificación 2026-1'!W:W,C294,'Planificación 2026-1'!H:H,"IS",'Planificación 2026-1'!I:I,"&lt;3")</f>
        <v>0</v>
      </c>
      <c r="CR294" s="109">
        <f>SUMIFS('Planificación 2026-1'!R:R,'Planificación 2026-1'!W:W,C294,'Planificación 2026-1'!H:H,"PS",'Planificación 2026-1'!I:I,"&lt;3")</f>
        <v>0</v>
      </c>
      <c r="CS294" s="109">
        <f>SUMIFS('Planificación 2026-1'!R:R,'Planificación 2026-1'!W:W,C294,'Planificación 2026-1'!H:H,"IN",'Planificación 2026-1'!I:I,"&lt;3")</f>
        <v>0</v>
      </c>
      <c r="CT294" s="109">
        <f>SUMIFS('Planificación 2026-1'!R:R,'Planificación 2026-1'!W:W,C294,'Planificación 2026-1'!H:H,"CA",'Planificación 2026-1'!I:I,"&lt;3")</f>
        <v>0</v>
      </c>
      <c r="CU294" s="109">
        <f>SUMIFS('Planificación 2026-1'!R:R,'Planificación 2026-1'!W:W,C294,'Planificación 2026-1'!H:H,"DE",'Planificación 2026-1'!I:I,"&lt;3")</f>
        <v>0</v>
      </c>
      <c r="CV294" s="109">
        <f>SUMIFS('Planificación 2026-1'!R:R,'Planificación 2026-1'!W:W,C294,'Planificación 2026-1'!H:H,"OB",'Planificación 2026-1'!I:I,"&lt;3")</f>
        <v>0</v>
      </c>
      <c r="CW294" s="109">
        <f>SUMIFS('Planificación 2026-1'!R:R,'Planificación 2026-1'!W:W,C294,'Planificación 2026-1'!H:H,"MH",'Planificación 2026-1'!I:I,"&lt;3")</f>
        <v>0</v>
      </c>
      <c r="CX294" s="109">
        <f>SUMIFS('Planificación 2026-1'!R:R,'Planificación 2026-1'!W:W,C294,'Planificación 2026-1'!H:H,"IC",'Planificación 2026-1'!I:I,"&lt;3")</f>
        <v>0</v>
      </c>
      <c r="CY294" s="109">
        <f>SUMIFS('Planificación 2026-1'!R:R,'Planificación 2026-1'!W:W,C294,'Planificación 2026-1'!H:H,"AR",'Planificación 2026-1'!I:I,"&lt;3")</f>
        <v>0</v>
      </c>
      <c r="CZ294" s="109">
        <f>SUMIFS('Planificación 2026-1'!R:R,'Planificación 2026-1'!W:W,C294,'Planificación 2026-1'!H:H,"T1",'Planificación 2026-1'!I:I,"&lt;3")</f>
        <v>0</v>
      </c>
      <c r="DA294" s="109">
        <f>SUMIFS('Planificación 2026-1'!R:R,'Planificación 2026-1'!W:W,C294,'Planificación 2026-1'!H:H,"T3",'Planificación 2026-1'!I:I,"&lt;3")</f>
        <v>0</v>
      </c>
      <c r="DB294" s="109">
        <f>SUMIFS('Planificación 2026-1'!R:R,'Planificación 2026-1'!W:W,C294,'Planificación 2026-1'!H:H,"T2",'Planificación 2026-1'!I:I,"&lt;3")</f>
        <v>0</v>
      </c>
      <c r="DC294" s="109">
        <f>SUMIFS('Planificación 2026-1'!R:R,'Planificación 2026-1'!W:W,C294,'Planificación 2026-1'!H:H,"AE",'Planificación 2026-1'!I:I,"&lt;3")</f>
        <v>0</v>
      </c>
      <c r="DD294" s="109">
        <f>SUMIFS('Planificación 2026-1'!R:R,'Planificación 2026-1'!W:W,C294,'Planificación 2026-1'!H:H,"T4",'Planificación 2026-1'!I:I,"&lt;3")</f>
        <v>0</v>
      </c>
      <c r="DE294" s="108" t="str">
        <f t="shared" si="45"/>
        <v/>
      </c>
      <c r="DF294" s="41">
        <f>IF(C294="","",SUMIFS('Planificación 2026-1'!R:R,'Planificación 2026-1'!W:W,C294,'Planificación 2026-1'!F:F,"PRINCIPAL",'Planificación 2026-1'!X:X,"VIRTUAL"))</f>
        <v>0</v>
      </c>
      <c r="DG294" s="41">
        <f>IF(C294="","",SUMIFS('Planificación 2026-1'!R:R,'Planificación 2026-1'!W:W,C294,'Planificación 2026-1'!F:F,"PRINCIPAL",'Planificación 2026-1'!X:X,"PRESENCIAL"))</f>
        <v>0</v>
      </c>
      <c r="DH294" s="41">
        <f>IF(C294="","",SUMIFS('Planificación 2026-1'!R:R,'Planificación 2026-1'!W:W,C294,'Planificación 2026-1'!F:F,"PRINCIPAL",'Planificación 2026-1'!X:X,"HIBRIDO PRESENCIAL"))</f>
        <v>0</v>
      </c>
      <c r="DI294" s="108" t="str">
        <f t="shared" si="46"/>
        <v/>
      </c>
      <c r="DJ294" s="108">
        <f>IF(C294="","",SUMIFS('Planificación 2026-1'!R:R,'Planificación 2026-1'!W:W,C294,'Planificación 2026-1'!F:F,"FILIAL",'Planificación 2026-1'!X:X,"VIRTUAL"))</f>
        <v>0</v>
      </c>
      <c r="DK294" s="110">
        <f>IF(C294="","",SUMIFS('Planificación 2026-1'!R:R,'Planificación 2026-1'!W:W,C294,'Planificación 2026-1'!F:F,"FILIAL",'Planificación 2026-1'!X:X,"PRESENCIAL"))</f>
        <v>0</v>
      </c>
      <c r="DL294" s="61">
        <f>IF(C294="","",SUMIFS('Planificación 2026-1'!R:R,'Planificación 2026-1'!W:W,C294,'Planificación 2026-1'!F:F,"FILIAL",'Planificación 2026-1'!X:X,"HIBRIDO PRESENCIAL"))</f>
        <v>0</v>
      </c>
      <c r="DM294" s="111" t="str">
        <f t="shared" si="47"/>
        <v/>
      </c>
      <c r="DN294" s="108">
        <f>IF(C294="","",SUMIFS('Planificación 2026-1'!R:R,'Planificación 2026-1'!W:W,C294,'Planificación 2026-1'!F:F,"SUNAMPE",'Planificación 2026-1'!X:X,"VIRTUAL"))</f>
        <v>0</v>
      </c>
      <c r="DO294" s="61">
        <f>IF(C294="","",SUMIFS('Planificación 2026-1'!R:R,'Planificación 2026-1'!W:W,C294,'Planificación 2026-1'!F:F,"SUNAMPE",'Planificación 2026-1'!X:X,"PRESENCIAL"))</f>
        <v>0</v>
      </c>
      <c r="DP294" s="111" t="str">
        <f t="shared" si="48"/>
        <v/>
      </c>
      <c r="DQ294" s="108">
        <f>IF(C294="","",SUMIFS('Planificación 2026-1'!R:R,'Planificación 2026-1'!W:W,C294,'Planificación 2026-1'!F:F,"HUAURA",'Planificación 2026-1'!X:X,"VIRTUAL"))</f>
        <v>0</v>
      </c>
      <c r="DR294" s="61">
        <f>IF(C294="","",SUMIFS('Planificación 2026-1'!R:R,'Planificación 2026-1'!W:W,C294,'Planificación 2026-1'!F:F,"HUAURA",'Planificación 2026-1'!X:X,"PRESENCIAL"))</f>
        <v>0</v>
      </c>
      <c r="DS294" s="76">
        <f>SUMIFS('Planificación 2026-1'!R:R,'Planificación 2026-1'!W:W,C294,'Planificación 2026-1'!F:F,"PRINCIPAL",'Planificación 2026-1'!X:X,"VIRTUAL",'Planificación 2026-1'!I:I,"&gt;2")</f>
        <v>0</v>
      </c>
      <c r="DT294" s="76">
        <f>SUMIFS('Planificación 2026-1'!R:R,'Planificación 2026-1'!W:W,C294,'Planificación 2026-1'!F:F,"PRINCIPAL",'Planificación 2026-1'!X:X,"&lt;&gt;VIRTUAL",'Planificación 2026-1'!I:I,"&gt;2")</f>
        <v>0</v>
      </c>
      <c r="DU294" s="76">
        <f>SUMIFS('Planificación 2026-1'!R:R,'Planificación 2026-1'!W:W,C294,'Planificación 2026-1'!F:F,"SUNAMPE",'Planificación 2026-1'!X:X,"VIRTUAL",'Planificación 2026-1'!I:I,"&gt;2")</f>
        <v>0</v>
      </c>
      <c r="DV294" s="76">
        <f>SUMIFS('Planificación 2026-1'!R:R,'Planificación 2026-1'!W:W,C294,'Planificación 2026-1'!F:F,"SUNAMPE",'Planificación 2026-1'!X:X,"&lt;&gt;VIRTUAL",'Planificación 2026-1'!I:I,"&gt;2")</f>
        <v>0</v>
      </c>
      <c r="DW294" s="76">
        <f>SUMIFS('Planificación 2026-1'!R:R,'Planificación 2026-1'!W:W,C294,'Planificación 2026-1'!F:F,"FILIAL",'Planificación 2026-1'!X:X,"VIRTUAL",'Planificación 2026-1'!I:I,"&gt;2")</f>
        <v>0</v>
      </c>
      <c r="DX294" s="76">
        <f>SUMIFS('Planificación 2026-1'!R:R,'Planificación 2026-1'!W:W,C294,'Planificación 2026-1'!F:F,"FILIAL",'Planificación 2026-1'!X:X,"&lt;&gt;VIRTUAL",'Planificación 2026-1'!I:I,"&gt;2")</f>
        <v>0</v>
      </c>
      <c r="DY294" s="76">
        <f>SUMIFS('Planificación 2026-1'!R:R,'Planificación 2026-1'!W:W,C294,'Planificación 2026-1'!F:F,"PORUMA",'Planificación 2026-1'!X:X,"VIRTUAL",'Planificación 2026-1'!I:I,"&gt;2")</f>
        <v>0</v>
      </c>
      <c r="DZ294" s="76">
        <f>SUMIFS('Planificación 2026-1'!R:R,'Planificación 2026-1'!W:W,C294,'Planificación 2026-1'!F:F,"PORUMA",'Planificación 2026-1'!X:X,"&lt;&gt;VIRTUAL",'Planificación 2026-1'!I:I,"&gt;2")</f>
        <v>0</v>
      </c>
      <c r="EA294" s="76">
        <f>SUMIFS('Planificación 2026-1'!R:R,'Planificación 2026-1'!W:W,C294,'Planificación 2026-1'!F:F,"HUAURA",'Planificación 2026-1'!X:X,"VIRTUAL",'Planificación 2026-1'!I:I,"&gt;2")</f>
        <v>0</v>
      </c>
      <c r="EB294" s="76">
        <f>SUMIFS('Planificación 2026-1'!R:R,'Planificación 2026-1'!W:W,C294,'Planificación 2026-1'!F:F,"HUAURA",'Planificación 2026-1'!X:X,"&lt;&gt;VIRTUAL",'Planificación 2026-1'!I:I,"&gt;2")</f>
        <v>0</v>
      </c>
      <c r="EC294" s="76">
        <f>SUMIFS('Planificación 2026-1'!R:R,'Planificación 2026-1'!W:W,C294,'Planificación 2026-1'!F:F,"PRINCIPAL",'Planificación 2026-1'!X:X,"VIRTUAL",'Planificación 2026-1'!I:I,"&lt;3")</f>
        <v>0</v>
      </c>
      <c r="ED294" s="76">
        <f>SUMIFS('Planificación 2026-1'!R:R,'Planificación 2026-1'!W:W,C294,'Planificación 2026-1'!F:F,"PRINCIPAL",'Planificación 2026-1'!X:X,"&lt;&gt;VIRTUAL",'Planificación 2026-1'!I:I,"&lt;3")</f>
        <v>0</v>
      </c>
      <c r="EE294" s="76">
        <f>SUMIFS('Planificación 2026-1'!R:R,'Planificación 2026-1'!W:W,C294,'Planificación 2026-1'!F:F,"SUNAMPE",'Planificación 2026-1'!X:X,"VIRTUAL",'Planificación 2026-1'!I:I,"&lt;3")</f>
        <v>0</v>
      </c>
      <c r="EF294" s="76">
        <f>SUMIFS('Planificación 2026-1'!R:R,'Planificación 2026-1'!W:W,C294,'Planificación 2026-1'!F:F,"SUNAMPE",'Planificación 2026-1'!X:X,"&lt;&gt;VIRTUAL",'Planificación 2026-1'!I:I,"&lt;3")</f>
        <v>0</v>
      </c>
      <c r="EG294" s="76">
        <f>SUMIFS('Planificación 2026-1'!R:R,'Planificación 2026-1'!W:W,C294,'Planificación 2026-1'!F:F,"FILIAL",'Planificación 2026-1'!X:X,"VIRTUAL",'Planificación 2026-1'!I:I,"&lt;3")</f>
        <v>0</v>
      </c>
      <c r="EH294" s="76">
        <f>SUMIFS('Planificación 2026-1'!R:R,'Planificación 2026-1'!W:W,C294,'Planificación 2026-1'!F:F,"FILIAL",'Planificación 2026-1'!X:X,"&lt;&gt;VIRTUAL",'Planificación 2026-1'!I:I,"&lt;3")</f>
        <v>0</v>
      </c>
      <c r="EI294" s="76">
        <f>SUMIFS('Planificación 2026-1'!R:R,'Planificación 2026-1'!W:W,C294,'Planificación 2026-1'!F:F,"PORUMA",'Planificación 2026-1'!X:X,"VIRTUAL",'Planificación 2026-1'!I:I,"&lt;3")</f>
        <v>0</v>
      </c>
      <c r="EJ294" s="76">
        <f>SUMIFS('Planificación 2026-1'!R:R,'Planificación 2026-1'!W:W,C294,'Planificación 2026-1'!F:F,"PORUMA",'Planificación 2026-1'!X:X,"&lt;&gt;VIRTUAL",'Planificación 2026-1'!I:I,"&lt;3")</f>
        <v>0</v>
      </c>
      <c r="EK294" s="76">
        <f>SUMIFS('Planificación 2026-1'!R:R,'Planificación 2026-1'!W:W,C294,'Planificación 2026-1'!F:F,"HUAURA",'Planificación 2026-1'!X:X,"VIRTUAL",'Planificación 2026-1'!I:I,"&lt;3")</f>
        <v>0</v>
      </c>
      <c r="EL294" s="76">
        <f>SUMIFS('Planificación 2026-1'!R:R,'Planificación 2026-1'!W:W,C294,'Planificación 2026-1'!F:F,"HUAURA",'Planificación 2026-1'!X:X,"&lt;&gt;VIRTUAL",'Planificación 2026-1'!I:I,"&lt;3")</f>
        <v>0</v>
      </c>
      <c r="EM294" s="76"/>
      <c r="EN294" s="76">
        <f t="shared" si="41"/>
        <v>0</v>
      </c>
      <c r="EO294" s="76">
        <f t="shared" si="42"/>
        <v>0</v>
      </c>
      <c r="EP294" s="76" t="b">
        <f t="shared" si="43"/>
        <v>1</v>
      </c>
      <c r="EQ294" s="76" t="str">
        <f t="shared" si="44"/>
        <v/>
      </c>
      <c r="ER294" s="76" t="str">
        <f t="shared" si="49"/>
        <v>PRESENCIAL</v>
      </c>
    </row>
    <row r="295" spans="1:148" hidden="1">
      <c r="A295" s="83"/>
      <c r="B295" s="119">
        <v>292</v>
      </c>
      <c r="C295" s="115" t="s">
        <v>468</v>
      </c>
      <c r="D295" s="112">
        <f>SUMIF('Planificación 2026-1'!W:W,C295,'Planificación 2026-1'!R:R)</f>
        <v>0</v>
      </c>
      <c r="E295" s="114" t="s">
        <v>170</v>
      </c>
      <c r="F295" s="115" t="s">
        <v>171</v>
      </c>
      <c r="G295" s="115" t="s">
        <v>153</v>
      </c>
      <c r="H295" s="115" t="s">
        <v>122</v>
      </c>
      <c r="I295" s="107" t="str">
        <f>IF(SUM(COUNTIFS('Planificación 2026-1'!F:F,"PRINCIPAL",'Planificación 2026-1'!W:W,C295,'Planificación 2026-1'!H:H,"AF"))&gt;0,"P01"," ")</f>
        <v xml:space="preserve"> </v>
      </c>
      <c r="J295" s="108" t="str">
        <f>IF(SUM(COUNTIFS('Planificación 2026-1'!F:F,"PRINCIPAL",'Planificación 2026-1'!W:W,C295,'Planificación 2026-1'!H:H,"EN"))&gt;0,"P02"," ")</f>
        <v xml:space="preserve"> </v>
      </c>
      <c r="K295" s="108" t="str">
        <f>IF(SUM(COUNTIFS('Planificación 2026-1'!F:F,"PRINCIPAL",'Planificación 2026-1'!W:W,C295,'Planificación 2026-1'!H:H,"IS"))&gt;0,"P03"," ")</f>
        <v xml:space="preserve"> </v>
      </c>
      <c r="L295" s="108" t="str">
        <f>IF(SUM(COUNTIFS('Planificación 2026-1'!F:F,"PRINCIPAL",'Planificación 2026-1'!W:W,C295,'Planificación 2026-1'!H:H,"PS"))&gt;0,"P04"," ")</f>
        <v xml:space="preserve"> </v>
      </c>
      <c r="M295" s="108"/>
      <c r="N295" s="108" t="str">
        <f>IF(SUM(COUNTIFS('Planificación 2026-1'!F:F,"PRINCIPAL",'Planificación 2026-1'!W:W,C295,'Planificación 2026-1'!H:H,"IN"))&gt;0,"P06"," ")</f>
        <v xml:space="preserve"> </v>
      </c>
      <c r="O295" s="108" t="str">
        <f>IF(SUM(COUNTIFS('Planificación 2026-1'!F:F,"PRINCIPAL",'Planificación 2026-1'!W:W,C295,'Planificación 2026-1'!H:H,"CA"))&gt;0,"P07"," ")</f>
        <v xml:space="preserve"> </v>
      </c>
      <c r="P295" s="108" t="str">
        <f>IF(SUM(COUNTIFS('Planificación 2026-1'!F:F,"PRINCIPAL",'Planificación 2026-1'!W:W,C295,'Planificación 2026-1'!H:H,"DE"))&gt;0,"P08"," ")</f>
        <v xml:space="preserve"> </v>
      </c>
      <c r="Q295" s="108" t="str">
        <f>IF(SUM(COUNTIFS('Planificación 2026-1'!F:F,"PRINCIPAL",'Planificación 2026-1'!W:W,C295,'Planificación 2026-1'!H:H,"OB"))&gt;0,"P09"," ")</f>
        <v xml:space="preserve"> </v>
      </c>
      <c r="R295" s="108" t="str">
        <f>IF(SUM(COUNTIFS('Planificación 2026-1'!F:F,"PRINCIPAL",'Planificación 2026-1'!W:W,C295,'Planificación 2026-1'!H:H,"MH"))&gt;0,"P31"," ")</f>
        <v xml:space="preserve"> </v>
      </c>
      <c r="S295" s="108" t="str">
        <f>IF(SUM(COUNTIFS('Planificación 2026-1'!F:F,"PRINCIPAL",'Planificación 2026-1'!W:W,C295,'Planificación 2026-1'!H:H,"IC"))&gt;0,"P32"," ")</f>
        <v xml:space="preserve"> </v>
      </c>
      <c r="T295" s="108" t="str">
        <f>IF(SUM(COUNTIFS('Planificación 2026-1'!F:F,"PRINCIPAL",'Planificación 2026-1'!W:W,C295,'Planificación 2026-1'!H:H,"AR"))&gt;0,"P34"," ")</f>
        <v xml:space="preserve"> </v>
      </c>
      <c r="U295" s="108" t="str">
        <f>IF(SUM(COUNTIFS('Planificación 2026-1'!F:F,"PRINCIPAL",'Planificación 2026-1'!W:W,C295,'Planificación 2026-1'!H:H,"T1"))&gt;0,"P35"," ")</f>
        <v xml:space="preserve"> </v>
      </c>
      <c r="V295" s="108" t="str">
        <f>IF(SUM(COUNTIFS('Planificación 2026-1'!F:F,"PRINCIPAL",'Planificación 2026-1'!W:W,C295,'Planificación 2026-1'!H:H,"T3"))&gt;0,"P36"," ")</f>
        <v xml:space="preserve"> </v>
      </c>
      <c r="W295" s="108" t="str">
        <f>IF(SUM(COUNTIFS('Planificación 2026-1'!F:F,"PRINCIPAL",'Planificación 2026-1'!W:W,C295,'Planificación 2026-1'!H:H,"T2"))&gt;0,"P37"," ")</f>
        <v xml:space="preserve"> </v>
      </c>
      <c r="X295" s="108" t="str">
        <f>IF(SUM(COUNTIFS('Planificación 2026-1'!F:F,"PRINCIPAL",'Planificación 2026-1'!W:W,C295,'Planificación 2026-1'!H:H,"AE"))&gt;0,"P38"," ")</f>
        <v xml:space="preserve"> </v>
      </c>
      <c r="Y295" s="108" t="str">
        <f>IF(SUM(COUNTIFS('Planificación 2026-1'!F:F,"PRINCIPAL",'Planificación 2026-1'!W:W,C295,'Planificación 2026-1'!H:H,"T4"))&gt;0,"P55"," ")</f>
        <v xml:space="preserve"> </v>
      </c>
      <c r="Z295" s="108" t="str">
        <f>IF(SUM(COUNTIFS('Planificación 2026-1'!F:F,"FILIAL",'Planificación 2026-1'!W:W,C295,'Planificación 2026-1'!H:H,"AF"))&gt;0," P01"," ")</f>
        <v xml:space="preserve"> </v>
      </c>
      <c r="AA295" s="108" t="str">
        <f>IF(SUM(COUNTIFS('Planificación 2026-1'!F:F,"FILIAL",'Planificación 2026-1'!W:W,C295,'Planificación 2026-1'!H:H,"EN"))&gt;0,"P02"," ")</f>
        <v xml:space="preserve"> </v>
      </c>
      <c r="AB295" s="108" t="str">
        <f>IF(SUM(COUNTIFS('Planificación 2026-1'!F:F,"FILIAL",'Planificación 2026-1'!W:W,C295,'Planificación 2026-1'!H:H,"IS"))&gt;0,"P03"," ")</f>
        <v xml:space="preserve"> </v>
      </c>
      <c r="AC295" s="108" t="str">
        <f>IF(SUM(COUNTIFS('Planificación 2026-1'!F:F,"FILIAL",'Planificación 2026-1'!W:W,C295,'Planificación 2026-1'!H:H,"PS"))&gt;0,"P04"," ")</f>
        <v xml:space="preserve"> </v>
      </c>
      <c r="AD295" s="108"/>
      <c r="AE295" s="108" t="str">
        <f>IF(SUM(COUNTIFS('Planificación 2026-1'!F:F,"FILIAL",'Planificación 2026-1'!W:W,C295,'Planificación 2026-1'!H:H,"IN"))&gt;0,"P06"," ")</f>
        <v xml:space="preserve"> </v>
      </c>
      <c r="AF295" s="108" t="str">
        <f>IF(SUM(COUNTIFS('Planificación 2026-1'!F:F,"FILIAL",'Planificación 2026-1'!W:W,C295,'Planificación 2026-1'!H:H,"CA"))&gt;0,"P07"," ")</f>
        <v xml:space="preserve"> </v>
      </c>
      <c r="AG295" s="108" t="str">
        <f>IF(SUM(COUNTIFS('Planificación 2026-1'!F:F,"FILIAL",'Planificación 2026-1'!W:W,C295,'Planificación 2026-1'!H:H,"DE"))&gt;0,"P08"," ")</f>
        <v xml:space="preserve"> </v>
      </c>
      <c r="AH295" s="108" t="str">
        <f>IF(SUM(COUNTIFS('Planificación 2026-1'!F:F,"FILIAL",'Planificación 2026-1'!W:W,C295,'Planificación 2026-1'!H:H,"OB"))&gt;0,"P09"," ")</f>
        <v xml:space="preserve"> </v>
      </c>
      <c r="AI295" s="108" t="str">
        <f>IF(SUM(COUNTIFS('Planificación 2026-1'!F:F,"FILIAL",'Planificación 2026-1'!W:W,C295,'Planificación 2026-1'!H:H,"MH"))&gt;0,"P31"," ")</f>
        <v xml:space="preserve"> </v>
      </c>
      <c r="AJ295" s="108" t="str">
        <f>IF(SUM(COUNTIFS('Planificación 2026-1'!F:F,"FILIAL",'Planificación 2026-1'!W:W,C295,'Planificación 2026-1'!H:H,"IC"))&gt;0,"P32"," ")</f>
        <v xml:space="preserve"> </v>
      </c>
      <c r="AK295" s="108" t="str">
        <f>IF(SUM(COUNTIFS('Planificación 2026-1'!F:F,"FILIAL",'Planificación 2026-1'!W:W,C295,'Planificación 2026-1'!H:H,"AR"))&gt;0,"P34"," ")</f>
        <v xml:space="preserve"> </v>
      </c>
      <c r="AL295" s="108" t="str">
        <f>IF(SUM(COUNTIFS('Planificación 2026-1'!F:F,"FILIAL",'Planificación 2026-1'!W:W,C295,'Planificación 2026-1'!H:H,"T1"))&gt;0,"P35"," ")</f>
        <v xml:space="preserve"> </v>
      </c>
      <c r="AM295" s="108" t="str">
        <f>IF(SUM(COUNTIFS('Planificación 2026-1'!F:F,"FILIAL",'Planificación 2026-1'!W:W,C295,'Planificación 2026-1'!H:H,"T3"))&gt;0,"P36"," ")</f>
        <v xml:space="preserve"> </v>
      </c>
      <c r="AN295" s="108" t="str">
        <f>IF(SUM(COUNTIFS('Planificación 2026-1'!F:F,"FILIAL",'Planificación 2026-1'!W:W,C295,'Planificación 2026-1'!H:H,"T2"))&gt;0,"P37"," ")</f>
        <v xml:space="preserve"> </v>
      </c>
      <c r="AO295" s="108" t="str">
        <f>IF(SUM(COUNTIFS('Planificación 2026-1'!F:F,"FILIAL",'Planificación 2026-1'!W:W,C295,'Planificación 2026-1'!H:H,"AE"))&gt;0,"P38"," ")</f>
        <v xml:space="preserve"> </v>
      </c>
      <c r="AP295" s="108" t="str">
        <f>IF(SUM(COUNTIFS('Planificación 2026-1'!F:F,"FILIAL",'Planificación 2026-1'!W:W,C295,'Planificación 2026-1'!H:H,"T4"))&gt;0,"P55"," ")</f>
        <v xml:space="preserve"> </v>
      </c>
      <c r="AQ295" s="108" t="str">
        <f>IF(SUM(COUNTIFS('Planificación 2026-1'!F:F,"SUNAMPE",'Planificación 2026-1'!W:W,C295,'Planificación 2026-1'!H:H,"AF"))&gt;0," P01"," ")</f>
        <v xml:space="preserve"> </v>
      </c>
      <c r="AR295" s="108" t="str">
        <f>IF(SUM(COUNTIFS('Planificación 2026-1'!F:F,"SUNAMPE",'Planificación 2026-1'!W:W,C295,'Planificación 2026-1'!H:H,"EN"))&gt;0,"P02"," ")</f>
        <v xml:space="preserve"> </v>
      </c>
      <c r="AS295" s="108" t="str">
        <f>IF(SUM(COUNTIFS('Planificación 2026-1'!F:F,"SUNAMPE",'Planificación 2026-1'!W:W,C295,'Planificación 2026-1'!H:H,"IS"))&gt;0,"P03"," ")</f>
        <v xml:space="preserve"> </v>
      </c>
      <c r="AT295" s="108" t="str">
        <f>IF(SUM(COUNTIFS('Planificación 2026-1'!F:F,"SUNAMPE",'Planificación 2026-1'!W:W,C295,'Planificación 2026-1'!H:H,"PS"))&gt;0,"P04"," ")</f>
        <v xml:space="preserve"> </v>
      </c>
      <c r="AU295" s="108"/>
      <c r="AV295" s="108" t="str">
        <f>IF(SUM(COUNTIFS('Planificación 2026-1'!F:F,"SUNAMPE",'Planificación 2026-1'!W:W,C295,'Planificación 2026-1'!H:H,"IN"))&gt;0,"P06"," ")</f>
        <v xml:space="preserve"> </v>
      </c>
      <c r="AW295" s="108" t="str">
        <f>IF(SUM(COUNTIFS('Planificación 2026-1'!F:F,"SUNAMPE",'Planificación 2026-1'!W:W,C295,'Planificación 2026-1'!H:H,"CA"))&gt;0,"P07"," ")</f>
        <v xml:space="preserve"> </v>
      </c>
      <c r="AX295" s="108" t="str">
        <f>IF(SUM(COUNTIFS('Planificación 2026-1'!F:F,"SUNAMPE",'Planificación 2026-1'!W:W,C295,'Planificación 2026-1'!H:H,"DE"))&gt;0,"P08"," ")</f>
        <v xml:space="preserve"> </v>
      </c>
      <c r="AY295" s="108" t="str">
        <f>IF(SUM(COUNTIFS('Planificación 2026-1'!F:F,"SUNAMPE",'Planificación 2026-1'!W:W,C295,'Planificación 2026-1'!H:H,"OB"))&gt;0,"P09"," ")</f>
        <v xml:space="preserve"> </v>
      </c>
      <c r="AZ295" s="108" t="str">
        <f>IF(SUM(COUNTIFS('Planificación 2026-1'!F:F,"SUNAMPE",'Planificación 2026-1'!W:W,C295,'Planificación 2026-1'!H:H,"MH"))&gt;0,"P31"," ")</f>
        <v xml:space="preserve"> </v>
      </c>
      <c r="BA295" s="108" t="str">
        <f>IF(SUM(COUNTIFS('Planificación 2026-1'!F:F,"SUNAMPE",'Planificación 2026-1'!W:W,C295,'Planificación 2026-1'!H:H,"IC"))&gt;0,"P32"," ")</f>
        <v xml:space="preserve"> </v>
      </c>
      <c r="BB295" s="108" t="str">
        <f>IF(SUM(COUNTIFS('Planificación 2026-1'!F:F,"SUNAMPE",'Planificación 2026-1'!W:W,C295,'Planificación 2026-1'!H:H,"AR"))&gt;0,"P34"," ")</f>
        <v xml:space="preserve"> </v>
      </c>
      <c r="BC295" s="108" t="str">
        <f>IF(SUM(COUNTIFS('Planificación 2026-1'!F:F,"SUNAMPE",'Planificación 2026-1'!W:W,C295,'Planificación 2026-1'!H:H,"T1"))&gt;0,"P35"," ")</f>
        <v xml:space="preserve"> </v>
      </c>
      <c r="BD295" s="108" t="str">
        <f>IF(SUM(COUNTIFS('Planificación 2026-1'!F:F,"SUNAMPE",'Planificación 2026-1'!W:W,C295,'Planificación 2026-1'!H:H,"T3"))&gt;0,"P36"," ")</f>
        <v xml:space="preserve"> </v>
      </c>
      <c r="BE295" s="108" t="str">
        <f>IF(SUM(COUNTIFS('Planificación 2026-1'!F:F,"SUNAMPE",'Planificación 2026-1'!W:W,C295,'Planificación 2026-1'!H:H,"T2"))&gt;0,"P37"," ")</f>
        <v xml:space="preserve"> </v>
      </c>
      <c r="BF295" s="108" t="str">
        <f>IF(SUM(COUNTIFS('Planificación 2026-1'!F:F,"SUNAMPE",'Planificación 2026-1'!W:W,C295,'Planificación 2026-1'!H:H,"AE"))&gt;0,"P38"," ")</f>
        <v xml:space="preserve"> </v>
      </c>
      <c r="BG295" s="108" t="str">
        <f>IF(SUM(COUNTIFS('Planificación 2026-1'!F:F,"SUNAMPE",'Planificación 2026-1'!W:W,C295,'Planificación 2026-1'!H:H,"T4"))&gt;0,"P55"," ")</f>
        <v xml:space="preserve"> </v>
      </c>
      <c r="BH295" s="108" t="str">
        <f>IF(SUM(COUNTIFS('Planificación 2026-1'!F:F,"HUAURA",'Planificación 2026-1'!W:W,C295,'Planificación 2026-1'!H:H,"AF"))&gt;0," P01"," ")</f>
        <v xml:space="preserve"> </v>
      </c>
      <c r="BI295" s="108" t="str">
        <f>IF(SUM(COUNTIFS('Planificación 2026-1'!F:F,"HUAURA",'Planificación 2026-1'!W:W,C295,'Planificación 2026-1'!H:H,"EN"))&gt;0,"P02"," ")</f>
        <v xml:space="preserve"> </v>
      </c>
      <c r="BJ295" s="108" t="str">
        <f>IF(SUM(COUNTIFS('Planificación 2026-1'!F:F,"HUAURA",'Planificación 2026-1'!W:W,C295,'Planificación 2026-1'!H:H,"IS"))&gt;0,"P03"," ")</f>
        <v xml:space="preserve"> </v>
      </c>
      <c r="BK295" s="108" t="str">
        <f>IF(SUM(COUNTIFS('Planificación 2026-1'!F:F,"HUAURA",'Planificación 2026-1'!W:W,C295,'Planificación 2026-1'!H:H,"PS"))&gt;0,"P04"," ")</f>
        <v xml:space="preserve"> </v>
      </c>
      <c r="BL295" s="108"/>
      <c r="BM295" s="108" t="str">
        <f>IF(SUM(COUNTIFS('Planificación 2026-1'!F:F,"HUAURA",'Planificación 2026-1'!W:W,C295,'Planificación 2026-1'!H:H,"IN"))&gt;0,"P06"," ")</f>
        <v xml:space="preserve"> </v>
      </c>
      <c r="BN295" s="108" t="str">
        <f>IF(SUM(COUNTIFS('Planificación 2026-1'!F:F,"HUAURA",'Planificación 2026-1'!W:W,C295,'Planificación 2026-1'!H:H,"CA"))&gt;0,"P07"," ")</f>
        <v xml:space="preserve"> </v>
      </c>
      <c r="BO295" s="108" t="str">
        <f>IF(SUM(COUNTIFS('Planificación 2026-1'!F:F,"HUAURA",'Planificación 2026-1'!W:W,C295,'Planificación 2026-1'!H:H,"DE"))&gt;0,"P08"," ")</f>
        <v xml:space="preserve"> </v>
      </c>
      <c r="BP295" s="108" t="str">
        <f>IF(SUM(COUNTIFS('Planificación 2026-1'!F:F,"HUAURA",'Planificación 2026-1'!W:W,C295,'Planificación 2026-1'!H:H,"OB"))&gt;0,"P09"," ")</f>
        <v xml:space="preserve"> </v>
      </c>
      <c r="BQ295" s="108" t="str">
        <f>IF(SUM(COUNTIFS('Planificación 2026-1'!F:F,"HUAURA",'Planificación 2026-1'!W:W,C295,'Planificación 2026-1'!H:H,"MH"))&gt;0,"P31"," ")</f>
        <v xml:space="preserve"> </v>
      </c>
      <c r="BR295" s="108" t="str">
        <f>IF(SUM(COUNTIFS('Planificación 2026-1'!F:F,"HUAURA",'Planificación 2026-1'!W:W,C295,'Planificación 2026-1'!H:H,"IC"))&gt;0,"P32"," ")</f>
        <v xml:space="preserve"> </v>
      </c>
      <c r="BS295" s="108" t="str">
        <f>IF(SUM(COUNTIFS('Planificación 2026-1'!F:F,"HUAURA",'Planificación 2026-1'!W:W,C295,'Planificación 2026-1'!H:H,"AR"))&gt;0,"P34"," ")</f>
        <v xml:space="preserve"> </v>
      </c>
      <c r="BT295" s="108" t="str">
        <f>IF(SUM(COUNTIFS('Planificación 2026-1'!F:F,"HUAURA",'Planificación 2026-1'!W:W,C295,'Planificación 2026-1'!H:H,"T1"))&gt;0,"P35"," ")</f>
        <v xml:space="preserve"> </v>
      </c>
      <c r="BU295" s="108" t="str">
        <f>IF(SUM(COUNTIFS('Planificación 2026-1'!F:F,"HUAURA",'Planificación 2026-1'!W:W,C295,'Planificación 2026-1'!H:H,"T3"))&gt;0,"P36"," ")</f>
        <v xml:space="preserve"> </v>
      </c>
      <c r="BV295" s="108" t="str">
        <f>IF(SUM(COUNTIFS('Planificación 2026-1'!F:F,"HUAURA",'Planificación 2026-1'!W:W,C295,'Planificación 2026-1'!H:H,"T2"))&gt;0,"P37"," ")</f>
        <v xml:space="preserve"> </v>
      </c>
      <c r="BW295" s="108" t="str">
        <f>IF(SUM(COUNTIFS('Planificación 2026-1'!F:F,"HUAURA",'Planificación 2026-1'!W:W,C295,'Planificación 2026-1'!H:H,"AE"))&gt;0,"P38"," ")</f>
        <v xml:space="preserve"> </v>
      </c>
      <c r="BX295" s="108" t="str">
        <f>IF(SUM(COUNTIFS('Planificación 2026-1'!F:F,"HUAURA",'Planificación 2026-1'!W:W,C295,'Planificación 2026-1'!H:H,"T4"))&gt;0,"P55"," ")</f>
        <v xml:space="preserve"> </v>
      </c>
      <c r="BY295" s="109">
        <f>SUMIFS('Planificación 2026-1'!R:R,'Planificación 2026-1'!W:W,C295,'Planificación 2026-1'!H:H,"AF",'Planificación 2026-1'!I:I,"&gt;2")</f>
        <v>0</v>
      </c>
      <c r="BZ295" s="109">
        <f>SUMIFS('Planificación 2026-1'!R:R,'Planificación 2026-1'!W:W,C295,'Planificación 2026-1'!H:H,"EN",'Planificación 2026-1'!I:I,"&gt;2")</f>
        <v>0</v>
      </c>
      <c r="CA295" s="109">
        <f>SUMIFS('Planificación 2026-1'!R:R,'Planificación 2026-1'!W:W,C295,'Planificación 2026-1'!H:H,"IS",'Planificación 2026-1'!I:I,"&gt;2")</f>
        <v>0</v>
      </c>
      <c r="CB295" s="109">
        <f>SUMIFS('Planificación 2026-1'!R:R,'Planificación 2026-1'!W:W,C295,'Planificación 2026-1'!H:H,"PS",'Planificación 2026-1'!I:I,"&gt;2")</f>
        <v>0</v>
      </c>
      <c r="CC295" s="109">
        <f>SUMIFS('Planificación 2026-1'!R:R,'Planificación 2026-1'!W:W,C295,'Planificación 2026-1'!H:H,"IN",'Planificación 2026-1'!I:I,"&gt;2")</f>
        <v>0</v>
      </c>
      <c r="CD295" s="109">
        <f>SUMIFS('Planificación 2026-1'!R:R,'Planificación 2026-1'!W:W,C295,'Planificación 2026-1'!H:H,"CA",'Planificación 2026-1'!I:I,"&gt;2")</f>
        <v>0</v>
      </c>
      <c r="CE295" s="109">
        <f>SUMIFS('Planificación 2026-1'!R:R,'Planificación 2026-1'!W:W,C295,'Planificación 2026-1'!H:H,"DE",'Planificación 2026-1'!I:I,"&gt;2")</f>
        <v>0</v>
      </c>
      <c r="CF295" s="109">
        <f>SUMIFS('Planificación 2026-1'!R:R,'Planificación 2026-1'!W:W,C295,'Planificación 2026-1'!H:H,"OB",'Planificación 2026-1'!I:I,"&gt;2")</f>
        <v>0</v>
      </c>
      <c r="CG295" s="109">
        <f>SUMIFS('Planificación 2026-1'!R:R,'Planificación 2026-1'!W:W,C295,'Planificación 2026-1'!H:H,"MH",'Planificación 2026-1'!I:I,"&gt;2")</f>
        <v>0</v>
      </c>
      <c r="CH295" s="109">
        <f>SUMIFS('Planificación 2026-1'!R:R,'Planificación 2026-1'!W:W,C295,'Planificación 2026-1'!H:H,"IC",'Planificación 2026-1'!I:I,"&gt;2")</f>
        <v>0</v>
      </c>
      <c r="CI295" s="109">
        <f>SUMIFS('Planificación 2026-1'!R:R,'Planificación 2026-1'!W:W,C295,'Planificación 2026-1'!H:H,"AR",'Planificación 2026-1'!I:I,"&gt;2")</f>
        <v>0</v>
      </c>
      <c r="CJ295" s="109">
        <f>SUMIFS('Planificación 2026-1'!R:R,'Planificación 2026-1'!W:W,C295,'Planificación 2026-1'!H:H,"T1",'Planificación 2026-1'!I:I,"&gt;2")</f>
        <v>0</v>
      </c>
      <c r="CK295" s="109">
        <f>SUMIFS('Planificación 2026-1'!R:R,'Planificación 2026-1'!W:W,C295,'Planificación 2026-1'!H:H,"T3",'Planificación 2026-1'!I:I,"&gt;2")</f>
        <v>0</v>
      </c>
      <c r="CL295" s="109">
        <f>SUMIFS('Planificación 2026-1'!R:R,'Planificación 2026-1'!W:W,C295,'Planificación 2026-1'!H:H,"T2",'Planificación 2026-1'!I:I,"&gt;2")</f>
        <v>0</v>
      </c>
      <c r="CM295" s="109">
        <f>SUMIFS('Planificación 2026-1'!R:R,'Planificación 2026-1'!W:W,C295,'Planificación 2026-1'!H:H,"AE",'Planificación 2026-1'!I:I,"&gt;2")</f>
        <v>0</v>
      </c>
      <c r="CN295" s="109">
        <f>SUMIFS('Planificación 2026-1'!R:R,'Planificación 2026-1'!W:W,C295,'Planificación 2026-1'!H:H,"T4",'Planificación 2026-1'!I:I,"&gt;2")</f>
        <v>0</v>
      </c>
      <c r="CO295" s="109">
        <f>SUMIFS('Planificación 2026-1'!R:R,'Planificación 2026-1'!W:W,C295,'Planificación 2026-1'!H:H,"AF",'Planificación 2026-1'!I:I,"&lt;3")</f>
        <v>0</v>
      </c>
      <c r="CP295" s="109">
        <f>SUMIFS('Planificación 2026-1'!R:R,'Planificación 2026-1'!W:W,C295,'Planificación 2026-1'!H:H,"EN",'Planificación 2026-1'!I:I,"&lt;3")</f>
        <v>0</v>
      </c>
      <c r="CQ295" s="109">
        <f>SUMIFS('Planificación 2026-1'!R:R,'Planificación 2026-1'!W:W,C295,'Planificación 2026-1'!H:H,"IS",'Planificación 2026-1'!I:I,"&lt;3")</f>
        <v>0</v>
      </c>
      <c r="CR295" s="109">
        <f>SUMIFS('Planificación 2026-1'!R:R,'Planificación 2026-1'!W:W,C295,'Planificación 2026-1'!H:H,"PS",'Planificación 2026-1'!I:I,"&lt;3")</f>
        <v>0</v>
      </c>
      <c r="CS295" s="109">
        <f>SUMIFS('Planificación 2026-1'!R:R,'Planificación 2026-1'!W:W,C295,'Planificación 2026-1'!H:H,"IN",'Planificación 2026-1'!I:I,"&lt;3")</f>
        <v>0</v>
      </c>
      <c r="CT295" s="109">
        <f>SUMIFS('Planificación 2026-1'!R:R,'Planificación 2026-1'!W:W,C295,'Planificación 2026-1'!H:H,"CA",'Planificación 2026-1'!I:I,"&lt;3")</f>
        <v>0</v>
      </c>
      <c r="CU295" s="109">
        <f>SUMIFS('Planificación 2026-1'!R:R,'Planificación 2026-1'!W:W,C295,'Planificación 2026-1'!H:H,"DE",'Planificación 2026-1'!I:I,"&lt;3")</f>
        <v>0</v>
      </c>
      <c r="CV295" s="109">
        <f>SUMIFS('Planificación 2026-1'!R:R,'Planificación 2026-1'!W:W,C295,'Planificación 2026-1'!H:H,"OB",'Planificación 2026-1'!I:I,"&lt;3")</f>
        <v>0</v>
      </c>
      <c r="CW295" s="109">
        <f>SUMIFS('Planificación 2026-1'!R:R,'Planificación 2026-1'!W:W,C295,'Planificación 2026-1'!H:H,"MH",'Planificación 2026-1'!I:I,"&lt;3")</f>
        <v>0</v>
      </c>
      <c r="CX295" s="109">
        <f>SUMIFS('Planificación 2026-1'!R:R,'Planificación 2026-1'!W:W,C295,'Planificación 2026-1'!H:H,"IC",'Planificación 2026-1'!I:I,"&lt;3")</f>
        <v>0</v>
      </c>
      <c r="CY295" s="109">
        <f>SUMIFS('Planificación 2026-1'!R:R,'Planificación 2026-1'!W:W,C295,'Planificación 2026-1'!H:H,"AR",'Planificación 2026-1'!I:I,"&lt;3")</f>
        <v>0</v>
      </c>
      <c r="CZ295" s="109">
        <f>SUMIFS('Planificación 2026-1'!R:R,'Planificación 2026-1'!W:W,C295,'Planificación 2026-1'!H:H,"T1",'Planificación 2026-1'!I:I,"&lt;3")</f>
        <v>0</v>
      </c>
      <c r="DA295" s="109">
        <f>SUMIFS('Planificación 2026-1'!R:R,'Planificación 2026-1'!W:W,C295,'Planificación 2026-1'!H:H,"T3",'Planificación 2026-1'!I:I,"&lt;3")</f>
        <v>0</v>
      </c>
      <c r="DB295" s="109">
        <f>SUMIFS('Planificación 2026-1'!R:R,'Planificación 2026-1'!W:W,C295,'Planificación 2026-1'!H:H,"T2",'Planificación 2026-1'!I:I,"&lt;3")</f>
        <v>0</v>
      </c>
      <c r="DC295" s="109">
        <f>SUMIFS('Planificación 2026-1'!R:R,'Planificación 2026-1'!W:W,C295,'Planificación 2026-1'!H:H,"AE",'Planificación 2026-1'!I:I,"&lt;3")</f>
        <v>0</v>
      </c>
      <c r="DD295" s="109">
        <f>SUMIFS('Planificación 2026-1'!R:R,'Planificación 2026-1'!W:W,C295,'Planificación 2026-1'!H:H,"T4",'Planificación 2026-1'!I:I,"&lt;3")</f>
        <v>0</v>
      </c>
      <c r="DE295" s="108" t="str">
        <f t="shared" si="45"/>
        <v/>
      </c>
      <c r="DF295" s="41">
        <f>IF(C295="","",SUMIFS('Planificación 2026-1'!R:R,'Planificación 2026-1'!W:W,C295,'Planificación 2026-1'!F:F,"PRINCIPAL",'Planificación 2026-1'!X:X,"VIRTUAL"))</f>
        <v>0</v>
      </c>
      <c r="DG295" s="41">
        <f>IF(C295="","",SUMIFS('Planificación 2026-1'!R:R,'Planificación 2026-1'!W:W,C295,'Planificación 2026-1'!F:F,"PRINCIPAL",'Planificación 2026-1'!X:X,"PRESENCIAL"))</f>
        <v>0</v>
      </c>
      <c r="DH295" s="41">
        <f>IF(C295="","",SUMIFS('Planificación 2026-1'!R:R,'Planificación 2026-1'!W:W,C295,'Planificación 2026-1'!F:F,"PRINCIPAL",'Planificación 2026-1'!X:X,"HIBRIDO PRESENCIAL"))</f>
        <v>0</v>
      </c>
      <c r="DI295" s="108" t="str">
        <f t="shared" si="46"/>
        <v/>
      </c>
      <c r="DJ295" s="108">
        <f>IF(C295="","",SUMIFS('Planificación 2026-1'!R:R,'Planificación 2026-1'!W:W,C295,'Planificación 2026-1'!F:F,"FILIAL",'Planificación 2026-1'!X:X,"VIRTUAL"))</f>
        <v>0</v>
      </c>
      <c r="DK295" s="110">
        <f>IF(C295="","",SUMIFS('Planificación 2026-1'!R:R,'Planificación 2026-1'!W:W,C295,'Planificación 2026-1'!F:F,"FILIAL",'Planificación 2026-1'!X:X,"PRESENCIAL"))</f>
        <v>0</v>
      </c>
      <c r="DL295" s="61">
        <f>IF(C295="","",SUMIFS('Planificación 2026-1'!R:R,'Planificación 2026-1'!W:W,C295,'Planificación 2026-1'!F:F,"FILIAL",'Planificación 2026-1'!X:X,"HIBRIDO PRESENCIAL"))</f>
        <v>0</v>
      </c>
      <c r="DM295" s="111" t="str">
        <f t="shared" si="47"/>
        <v/>
      </c>
      <c r="DN295" s="108">
        <f>IF(C295="","",SUMIFS('Planificación 2026-1'!R:R,'Planificación 2026-1'!W:W,C295,'Planificación 2026-1'!F:F,"SUNAMPE",'Planificación 2026-1'!X:X,"VIRTUAL"))</f>
        <v>0</v>
      </c>
      <c r="DO295" s="61">
        <f>IF(C295="","",SUMIFS('Planificación 2026-1'!R:R,'Planificación 2026-1'!W:W,C295,'Planificación 2026-1'!F:F,"SUNAMPE",'Planificación 2026-1'!X:X,"PRESENCIAL"))</f>
        <v>0</v>
      </c>
      <c r="DP295" s="111" t="str">
        <f t="shared" si="48"/>
        <v/>
      </c>
      <c r="DQ295" s="108">
        <f>IF(C295="","",SUMIFS('Planificación 2026-1'!R:R,'Planificación 2026-1'!W:W,C295,'Planificación 2026-1'!F:F,"HUAURA",'Planificación 2026-1'!X:X,"VIRTUAL"))</f>
        <v>0</v>
      </c>
      <c r="DR295" s="61">
        <f>IF(C295="","",SUMIFS('Planificación 2026-1'!R:R,'Planificación 2026-1'!W:W,C295,'Planificación 2026-1'!F:F,"HUAURA",'Planificación 2026-1'!X:X,"PRESENCIAL"))</f>
        <v>0</v>
      </c>
      <c r="DS295" s="76">
        <f>SUMIFS('Planificación 2026-1'!R:R,'Planificación 2026-1'!W:W,C295,'Planificación 2026-1'!F:F,"PRINCIPAL",'Planificación 2026-1'!X:X,"VIRTUAL",'Planificación 2026-1'!I:I,"&gt;2")</f>
        <v>0</v>
      </c>
      <c r="DT295" s="76">
        <f>SUMIFS('Planificación 2026-1'!R:R,'Planificación 2026-1'!W:W,C295,'Planificación 2026-1'!F:F,"PRINCIPAL",'Planificación 2026-1'!X:X,"&lt;&gt;VIRTUAL",'Planificación 2026-1'!I:I,"&gt;2")</f>
        <v>0</v>
      </c>
      <c r="DU295" s="76">
        <f>SUMIFS('Planificación 2026-1'!R:R,'Planificación 2026-1'!W:W,C295,'Planificación 2026-1'!F:F,"SUNAMPE",'Planificación 2026-1'!X:X,"VIRTUAL",'Planificación 2026-1'!I:I,"&gt;2")</f>
        <v>0</v>
      </c>
      <c r="DV295" s="76">
        <f>SUMIFS('Planificación 2026-1'!R:R,'Planificación 2026-1'!W:W,C295,'Planificación 2026-1'!F:F,"SUNAMPE",'Planificación 2026-1'!X:X,"&lt;&gt;VIRTUAL",'Planificación 2026-1'!I:I,"&gt;2")</f>
        <v>0</v>
      </c>
      <c r="DW295" s="76">
        <f>SUMIFS('Planificación 2026-1'!R:R,'Planificación 2026-1'!W:W,C295,'Planificación 2026-1'!F:F,"FILIAL",'Planificación 2026-1'!X:X,"VIRTUAL",'Planificación 2026-1'!I:I,"&gt;2")</f>
        <v>0</v>
      </c>
      <c r="DX295" s="76">
        <f>SUMIFS('Planificación 2026-1'!R:R,'Planificación 2026-1'!W:W,C295,'Planificación 2026-1'!F:F,"FILIAL",'Planificación 2026-1'!X:X,"&lt;&gt;VIRTUAL",'Planificación 2026-1'!I:I,"&gt;2")</f>
        <v>0</v>
      </c>
      <c r="DY295" s="76">
        <f>SUMIFS('Planificación 2026-1'!R:R,'Planificación 2026-1'!W:W,C295,'Planificación 2026-1'!F:F,"PORUMA",'Planificación 2026-1'!X:X,"VIRTUAL",'Planificación 2026-1'!I:I,"&gt;2")</f>
        <v>0</v>
      </c>
      <c r="DZ295" s="76">
        <f>SUMIFS('Planificación 2026-1'!R:R,'Planificación 2026-1'!W:W,C295,'Planificación 2026-1'!F:F,"PORUMA",'Planificación 2026-1'!X:X,"&lt;&gt;VIRTUAL",'Planificación 2026-1'!I:I,"&gt;2")</f>
        <v>0</v>
      </c>
      <c r="EA295" s="76">
        <f>SUMIFS('Planificación 2026-1'!R:R,'Planificación 2026-1'!W:W,C295,'Planificación 2026-1'!F:F,"HUAURA",'Planificación 2026-1'!X:X,"VIRTUAL",'Planificación 2026-1'!I:I,"&gt;2")</f>
        <v>0</v>
      </c>
      <c r="EB295" s="76">
        <f>SUMIFS('Planificación 2026-1'!R:R,'Planificación 2026-1'!W:W,C295,'Planificación 2026-1'!F:F,"HUAURA",'Planificación 2026-1'!X:X,"&lt;&gt;VIRTUAL",'Planificación 2026-1'!I:I,"&gt;2")</f>
        <v>0</v>
      </c>
      <c r="EC295" s="76">
        <f>SUMIFS('Planificación 2026-1'!R:R,'Planificación 2026-1'!W:W,C295,'Planificación 2026-1'!F:F,"PRINCIPAL",'Planificación 2026-1'!X:X,"VIRTUAL",'Planificación 2026-1'!I:I,"&lt;3")</f>
        <v>0</v>
      </c>
      <c r="ED295" s="76">
        <f>SUMIFS('Planificación 2026-1'!R:R,'Planificación 2026-1'!W:W,C295,'Planificación 2026-1'!F:F,"PRINCIPAL",'Planificación 2026-1'!X:X,"&lt;&gt;VIRTUAL",'Planificación 2026-1'!I:I,"&lt;3")</f>
        <v>0</v>
      </c>
      <c r="EE295" s="76">
        <f>SUMIFS('Planificación 2026-1'!R:R,'Planificación 2026-1'!W:W,C295,'Planificación 2026-1'!F:F,"SUNAMPE",'Planificación 2026-1'!X:X,"VIRTUAL",'Planificación 2026-1'!I:I,"&lt;3")</f>
        <v>0</v>
      </c>
      <c r="EF295" s="76">
        <f>SUMIFS('Planificación 2026-1'!R:R,'Planificación 2026-1'!W:W,C295,'Planificación 2026-1'!F:F,"SUNAMPE",'Planificación 2026-1'!X:X,"&lt;&gt;VIRTUAL",'Planificación 2026-1'!I:I,"&lt;3")</f>
        <v>0</v>
      </c>
      <c r="EG295" s="76">
        <f>SUMIFS('Planificación 2026-1'!R:R,'Planificación 2026-1'!W:W,C295,'Planificación 2026-1'!F:F,"FILIAL",'Planificación 2026-1'!X:X,"VIRTUAL",'Planificación 2026-1'!I:I,"&lt;3")</f>
        <v>0</v>
      </c>
      <c r="EH295" s="76">
        <f>SUMIFS('Planificación 2026-1'!R:R,'Planificación 2026-1'!W:W,C295,'Planificación 2026-1'!F:F,"FILIAL",'Planificación 2026-1'!X:X,"&lt;&gt;VIRTUAL",'Planificación 2026-1'!I:I,"&lt;3")</f>
        <v>0</v>
      </c>
      <c r="EI295" s="76">
        <f>SUMIFS('Planificación 2026-1'!R:R,'Planificación 2026-1'!W:W,C295,'Planificación 2026-1'!F:F,"PORUMA",'Planificación 2026-1'!X:X,"VIRTUAL",'Planificación 2026-1'!I:I,"&lt;3")</f>
        <v>0</v>
      </c>
      <c r="EJ295" s="76">
        <f>SUMIFS('Planificación 2026-1'!R:R,'Planificación 2026-1'!W:W,C295,'Planificación 2026-1'!F:F,"PORUMA",'Planificación 2026-1'!X:X,"&lt;&gt;VIRTUAL",'Planificación 2026-1'!I:I,"&lt;3")</f>
        <v>0</v>
      </c>
      <c r="EK295" s="76">
        <f>SUMIFS('Planificación 2026-1'!R:R,'Planificación 2026-1'!W:W,C295,'Planificación 2026-1'!F:F,"HUAURA",'Planificación 2026-1'!X:X,"VIRTUAL",'Planificación 2026-1'!I:I,"&lt;3")</f>
        <v>0</v>
      </c>
      <c r="EL295" s="76">
        <f>SUMIFS('Planificación 2026-1'!R:R,'Planificación 2026-1'!W:W,C295,'Planificación 2026-1'!F:F,"HUAURA",'Planificación 2026-1'!X:X,"&lt;&gt;VIRTUAL",'Planificación 2026-1'!I:I,"&lt;3")</f>
        <v>0</v>
      </c>
      <c r="EM295" s="76"/>
      <c r="EN295" s="76">
        <f t="shared" si="41"/>
        <v>0</v>
      </c>
      <c r="EO295" s="76">
        <f t="shared" si="42"/>
        <v>0</v>
      </c>
      <c r="EP295" s="76" t="b">
        <f t="shared" si="43"/>
        <v>1</v>
      </c>
      <c r="EQ295" s="76" t="str">
        <f t="shared" si="44"/>
        <v/>
      </c>
      <c r="ER295" s="76" t="str">
        <f t="shared" si="49"/>
        <v>PRESENCIAL</v>
      </c>
    </row>
    <row r="296" spans="1:148" hidden="1">
      <c r="A296" s="83"/>
      <c r="B296" s="119">
        <v>293</v>
      </c>
      <c r="C296" s="115" t="s">
        <v>469</v>
      </c>
      <c r="D296" s="112">
        <f>SUMIF('Planificación 2026-1'!W:W,C296,'Planificación 2026-1'!R:R)</f>
        <v>17</v>
      </c>
      <c r="E296" s="114" t="s">
        <v>170</v>
      </c>
      <c r="F296" s="115" t="s">
        <v>171</v>
      </c>
      <c r="G296" s="115" t="s">
        <v>153</v>
      </c>
      <c r="H296" s="115" t="s">
        <v>221</v>
      </c>
      <c r="I296" s="107" t="str">
        <f>IF(SUM(COUNTIFS('Planificación 2026-1'!F:F,"PRINCIPAL",'Planificación 2026-1'!W:W,C296,'Planificación 2026-1'!H:H,"AF"))&gt;0,"P01"," ")</f>
        <v xml:space="preserve"> </v>
      </c>
      <c r="J296" s="108" t="str">
        <f>IF(SUM(COUNTIFS('Planificación 2026-1'!F:F,"PRINCIPAL",'Planificación 2026-1'!W:W,C296,'Planificación 2026-1'!H:H,"EN"))&gt;0,"P02"," ")</f>
        <v xml:space="preserve"> </v>
      </c>
      <c r="K296" s="108" t="str">
        <f>IF(SUM(COUNTIFS('Planificación 2026-1'!F:F,"PRINCIPAL",'Planificación 2026-1'!W:W,C296,'Planificación 2026-1'!H:H,"IS"))&gt;0,"P03"," ")</f>
        <v>P03</v>
      </c>
      <c r="L296" s="108" t="str">
        <f>IF(SUM(COUNTIFS('Planificación 2026-1'!F:F,"PRINCIPAL",'Planificación 2026-1'!W:W,C296,'Planificación 2026-1'!H:H,"PS"))&gt;0,"P04"," ")</f>
        <v xml:space="preserve"> </v>
      </c>
      <c r="M296" s="108"/>
      <c r="N296" s="108" t="str">
        <f>IF(SUM(COUNTIFS('Planificación 2026-1'!F:F,"PRINCIPAL",'Planificación 2026-1'!W:W,C296,'Planificación 2026-1'!H:H,"IN"))&gt;0,"P06"," ")</f>
        <v xml:space="preserve"> </v>
      </c>
      <c r="O296" s="108" t="str">
        <f>IF(SUM(COUNTIFS('Planificación 2026-1'!F:F,"PRINCIPAL",'Planificación 2026-1'!W:W,C296,'Planificación 2026-1'!H:H,"CA"))&gt;0,"P07"," ")</f>
        <v xml:space="preserve"> </v>
      </c>
      <c r="P296" s="108" t="str">
        <f>IF(SUM(COUNTIFS('Planificación 2026-1'!F:F,"PRINCIPAL",'Planificación 2026-1'!W:W,C296,'Planificación 2026-1'!H:H,"DE"))&gt;0,"P08"," ")</f>
        <v xml:space="preserve"> </v>
      </c>
      <c r="Q296" s="108" t="str">
        <f>IF(SUM(COUNTIFS('Planificación 2026-1'!F:F,"PRINCIPAL",'Planificación 2026-1'!W:W,C296,'Planificación 2026-1'!H:H,"OB"))&gt;0,"P09"," ")</f>
        <v xml:space="preserve"> </v>
      </c>
      <c r="R296" s="108" t="str">
        <f>IF(SUM(COUNTIFS('Planificación 2026-1'!F:F,"PRINCIPAL",'Planificación 2026-1'!W:W,C296,'Planificación 2026-1'!H:H,"MH"))&gt;0,"P31"," ")</f>
        <v xml:space="preserve"> </v>
      </c>
      <c r="S296" s="108" t="str">
        <f>IF(SUM(COUNTIFS('Planificación 2026-1'!F:F,"PRINCIPAL",'Planificación 2026-1'!W:W,C296,'Planificación 2026-1'!H:H,"IC"))&gt;0,"P32"," ")</f>
        <v>P32</v>
      </c>
      <c r="T296" s="108" t="str">
        <f>IF(SUM(COUNTIFS('Planificación 2026-1'!F:F,"PRINCIPAL",'Planificación 2026-1'!W:W,C296,'Planificación 2026-1'!H:H,"AR"))&gt;0,"P34"," ")</f>
        <v xml:space="preserve"> </v>
      </c>
      <c r="U296" s="108" t="str">
        <f>IF(SUM(COUNTIFS('Planificación 2026-1'!F:F,"PRINCIPAL",'Planificación 2026-1'!W:W,C296,'Planificación 2026-1'!H:H,"T1"))&gt;0,"P35"," ")</f>
        <v xml:space="preserve"> </v>
      </c>
      <c r="V296" s="108" t="str">
        <f>IF(SUM(COUNTIFS('Planificación 2026-1'!F:F,"PRINCIPAL",'Planificación 2026-1'!W:W,C296,'Planificación 2026-1'!H:H,"T3"))&gt;0,"P36"," ")</f>
        <v xml:space="preserve"> </v>
      </c>
      <c r="W296" s="108" t="str">
        <f>IF(SUM(COUNTIFS('Planificación 2026-1'!F:F,"PRINCIPAL",'Planificación 2026-1'!W:W,C296,'Planificación 2026-1'!H:H,"T2"))&gt;0,"P37"," ")</f>
        <v xml:space="preserve"> </v>
      </c>
      <c r="X296" s="108" t="str">
        <f>IF(SUM(COUNTIFS('Planificación 2026-1'!F:F,"PRINCIPAL",'Planificación 2026-1'!W:W,C296,'Planificación 2026-1'!H:H,"AE"))&gt;0,"P38"," ")</f>
        <v xml:space="preserve"> </v>
      </c>
      <c r="Y296" s="108" t="str">
        <f>IF(SUM(COUNTIFS('Planificación 2026-1'!F:F,"PRINCIPAL",'Planificación 2026-1'!W:W,C296,'Planificación 2026-1'!H:H,"T4"))&gt;0,"P55"," ")</f>
        <v xml:space="preserve"> </v>
      </c>
      <c r="Z296" s="108" t="str">
        <f>IF(SUM(COUNTIFS('Planificación 2026-1'!F:F,"FILIAL",'Planificación 2026-1'!W:W,C296,'Planificación 2026-1'!H:H,"AF"))&gt;0," P01"," ")</f>
        <v xml:space="preserve"> </v>
      </c>
      <c r="AA296" s="108" t="str">
        <f>IF(SUM(COUNTIFS('Planificación 2026-1'!F:F,"FILIAL",'Planificación 2026-1'!W:W,C296,'Planificación 2026-1'!H:H,"EN"))&gt;0,"P02"," ")</f>
        <v xml:space="preserve"> </v>
      </c>
      <c r="AB296" s="108" t="str">
        <f>IF(SUM(COUNTIFS('Planificación 2026-1'!F:F,"FILIAL",'Planificación 2026-1'!W:W,C296,'Planificación 2026-1'!H:H,"IS"))&gt;0,"P03"," ")</f>
        <v xml:space="preserve"> </v>
      </c>
      <c r="AC296" s="108" t="str">
        <f>IF(SUM(COUNTIFS('Planificación 2026-1'!F:F,"FILIAL",'Planificación 2026-1'!W:W,C296,'Planificación 2026-1'!H:H,"PS"))&gt;0,"P04"," ")</f>
        <v xml:space="preserve"> </v>
      </c>
      <c r="AD296" s="108"/>
      <c r="AE296" s="108" t="str">
        <f>IF(SUM(COUNTIFS('Planificación 2026-1'!F:F,"FILIAL",'Planificación 2026-1'!W:W,C296,'Planificación 2026-1'!H:H,"IN"))&gt;0,"P06"," ")</f>
        <v xml:space="preserve"> </v>
      </c>
      <c r="AF296" s="108" t="str">
        <f>IF(SUM(COUNTIFS('Planificación 2026-1'!F:F,"FILIAL",'Planificación 2026-1'!W:W,C296,'Planificación 2026-1'!H:H,"CA"))&gt;0,"P07"," ")</f>
        <v xml:space="preserve"> </v>
      </c>
      <c r="AG296" s="108" t="str">
        <f>IF(SUM(COUNTIFS('Planificación 2026-1'!F:F,"FILIAL",'Planificación 2026-1'!W:W,C296,'Planificación 2026-1'!H:H,"DE"))&gt;0,"P08"," ")</f>
        <v xml:space="preserve"> </v>
      </c>
      <c r="AH296" s="108" t="str">
        <f>IF(SUM(COUNTIFS('Planificación 2026-1'!F:F,"FILIAL",'Planificación 2026-1'!W:W,C296,'Planificación 2026-1'!H:H,"OB"))&gt;0,"P09"," ")</f>
        <v xml:space="preserve"> </v>
      </c>
      <c r="AI296" s="108" t="str">
        <f>IF(SUM(COUNTIFS('Planificación 2026-1'!F:F,"FILIAL",'Planificación 2026-1'!W:W,C296,'Planificación 2026-1'!H:H,"MH"))&gt;0,"P31"," ")</f>
        <v xml:space="preserve"> </v>
      </c>
      <c r="AJ296" s="108" t="str">
        <f>IF(SUM(COUNTIFS('Planificación 2026-1'!F:F,"FILIAL",'Planificación 2026-1'!W:W,C296,'Planificación 2026-1'!H:H,"IC"))&gt;0,"P32"," ")</f>
        <v xml:space="preserve"> </v>
      </c>
      <c r="AK296" s="108" t="str">
        <f>IF(SUM(COUNTIFS('Planificación 2026-1'!F:F,"FILIAL",'Planificación 2026-1'!W:W,C296,'Planificación 2026-1'!H:H,"AR"))&gt;0,"P34"," ")</f>
        <v xml:space="preserve"> </v>
      </c>
      <c r="AL296" s="108" t="str">
        <f>IF(SUM(COUNTIFS('Planificación 2026-1'!F:F,"FILIAL",'Planificación 2026-1'!W:W,C296,'Planificación 2026-1'!H:H,"T1"))&gt;0,"P35"," ")</f>
        <v xml:space="preserve"> </v>
      </c>
      <c r="AM296" s="108" t="str">
        <f>IF(SUM(COUNTIFS('Planificación 2026-1'!F:F,"FILIAL",'Planificación 2026-1'!W:W,C296,'Planificación 2026-1'!H:H,"T3"))&gt;0,"P36"," ")</f>
        <v xml:space="preserve"> </v>
      </c>
      <c r="AN296" s="108" t="str">
        <f>IF(SUM(COUNTIFS('Planificación 2026-1'!F:F,"FILIAL",'Planificación 2026-1'!W:W,C296,'Planificación 2026-1'!H:H,"T2"))&gt;0,"P37"," ")</f>
        <v xml:space="preserve"> </v>
      </c>
      <c r="AO296" s="108" t="str">
        <f>IF(SUM(COUNTIFS('Planificación 2026-1'!F:F,"FILIAL",'Planificación 2026-1'!W:W,C296,'Planificación 2026-1'!H:H,"AE"))&gt;0,"P38"," ")</f>
        <v xml:space="preserve"> </v>
      </c>
      <c r="AP296" s="108" t="str">
        <f>IF(SUM(COUNTIFS('Planificación 2026-1'!F:F,"FILIAL",'Planificación 2026-1'!W:W,C296,'Planificación 2026-1'!H:H,"T4"))&gt;0,"P55"," ")</f>
        <v xml:space="preserve"> </v>
      </c>
      <c r="AQ296" s="108" t="str">
        <f>IF(SUM(COUNTIFS('Planificación 2026-1'!F:F,"SUNAMPE",'Planificación 2026-1'!W:W,C296,'Planificación 2026-1'!H:H,"AF"))&gt;0," P01"," ")</f>
        <v xml:space="preserve"> </v>
      </c>
      <c r="AR296" s="108" t="str">
        <f>IF(SUM(COUNTIFS('Planificación 2026-1'!F:F,"SUNAMPE",'Planificación 2026-1'!W:W,C296,'Planificación 2026-1'!H:H,"EN"))&gt;0,"P02"," ")</f>
        <v xml:space="preserve"> </v>
      </c>
      <c r="AS296" s="108" t="str">
        <f>IF(SUM(COUNTIFS('Planificación 2026-1'!F:F,"SUNAMPE",'Planificación 2026-1'!W:W,C296,'Planificación 2026-1'!H:H,"IS"))&gt;0,"P03"," ")</f>
        <v xml:space="preserve"> </v>
      </c>
      <c r="AT296" s="108" t="str">
        <f>IF(SUM(COUNTIFS('Planificación 2026-1'!F:F,"SUNAMPE",'Planificación 2026-1'!W:W,C296,'Planificación 2026-1'!H:H,"PS"))&gt;0,"P04"," ")</f>
        <v xml:space="preserve"> </v>
      </c>
      <c r="AU296" s="108"/>
      <c r="AV296" s="108" t="str">
        <f>IF(SUM(COUNTIFS('Planificación 2026-1'!F:F,"SUNAMPE",'Planificación 2026-1'!W:W,C296,'Planificación 2026-1'!H:H,"IN"))&gt;0,"P06"," ")</f>
        <v xml:space="preserve"> </v>
      </c>
      <c r="AW296" s="108" t="str">
        <f>IF(SUM(COUNTIFS('Planificación 2026-1'!F:F,"SUNAMPE",'Planificación 2026-1'!W:W,C296,'Planificación 2026-1'!H:H,"CA"))&gt;0,"P07"," ")</f>
        <v xml:space="preserve"> </v>
      </c>
      <c r="AX296" s="108" t="str">
        <f>IF(SUM(COUNTIFS('Planificación 2026-1'!F:F,"SUNAMPE",'Planificación 2026-1'!W:W,C296,'Planificación 2026-1'!H:H,"DE"))&gt;0,"P08"," ")</f>
        <v xml:space="preserve"> </v>
      </c>
      <c r="AY296" s="108" t="str">
        <f>IF(SUM(COUNTIFS('Planificación 2026-1'!F:F,"SUNAMPE",'Planificación 2026-1'!W:W,C296,'Planificación 2026-1'!H:H,"OB"))&gt;0,"P09"," ")</f>
        <v xml:space="preserve"> </v>
      </c>
      <c r="AZ296" s="108" t="str">
        <f>IF(SUM(COUNTIFS('Planificación 2026-1'!F:F,"SUNAMPE",'Planificación 2026-1'!W:W,C296,'Planificación 2026-1'!H:H,"MH"))&gt;0,"P31"," ")</f>
        <v xml:space="preserve"> </v>
      </c>
      <c r="BA296" s="108" t="str">
        <f>IF(SUM(COUNTIFS('Planificación 2026-1'!F:F,"SUNAMPE",'Planificación 2026-1'!W:W,C296,'Planificación 2026-1'!H:H,"IC"))&gt;0,"P32"," ")</f>
        <v xml:space="preserve"> </v>
      </c>
      <c r="BB296" s="108" t="str">
        <f>IF(SUM(COUNTIFS('Planificación 2026-1'!F:F,"SUNAMPE",'Planificación 2026-1'!W:W,C296,'Planificación 2026-1'!H:H,"AR"))&gt;0,"P34"," ")</f>
        <v xml:space="preserve"> </v>
      </c>
      <c r="BC296" s="108" t="str">
        <f>IF(SUM(COUNTIFS('Planificación 2026-1'!F:F,"SUNAMPE",'Planificación 2026-1'!W:W,C296,'Planificación 2026-1'!H:H,"T1"))&gt;0,"P35"," ")</f>
        <v xml:space="preserve"> </v>
      </c>
      <c r="BD296" s="108" t="str">
        <f>IF(SUM(COUNTIFS('Planificación 2026-1'!F:F,"SUNAMPE",'Planificación 2026-1'!W:W,C296,'Planificación 2026-1'!H:H,"T3"))&gt;0,"P36"," ")</f>
        <v xml:space="preserve"> </v>
      </c>
      <c r="BE296" s="108" t="str">
        <f>IF(SUM(COUNTIFS('Planificación 2026-1'!F:F,"SUNAMPE",'Planificación 2026-1'!W:W,C296,'Planificación 2026-1'!H:H,"T2"))&gt;0,"P37"," ")</f>
        <v xml:space="preserve"> </v>
      </c>
      <c r="BF296" s="108" t="str">
        <f>IF(SUM(COUNTIFS('Planificación 2026-1'!F:F,"SUNAMPE",'Planificación 2026-1'!W:W,C296,'Planificación 2026-1'!H:H,"AE"))&gt;0,"P38"," ")</f>
        <v xml:space="preserve"> </v>
      </c>
      <c r="BG296" s="108" t="str">
        <f>IF(SUM(COUNTIFS('Planificación 2026-1'!F:F,"SUNAMPE",'Planificación 2026-1'!W:W,C296,'Planificación 2026-1'!H:H,"T4"))&gt;0,"P55"," ")</f>
        <v xml:space="preserve"> </v>
      </c>
      <c r="BH296" s="108" t="str">
        <f>IF(SUM(COUNTIFS('Planificación 2026-1'!F:F,"HUAURA",'Planificación 2026-1'!W:W,C296,'Planificación 2026-1'!H:H,"AF"))&gt;0," P01"," ")</f>
        <v xml:space="preserve"> </v>
      </c>
      <c r="BI296" s="108" t="str">
        <f>IF(SUM(COUNTIFS('Planificación 2026-1'!F:F,"HUAURA",'Planificación 2026-1'!W:W,C296,'Planificación 2026-1'!H:H,"EN"))&gt;0,"P02"," ")</f>
        <v xml:space="preserve"> </v>
      </c>
      <c r="BJ296" s="108" t="str">
        <f>IF(SUM(COUNTIFS('Planificación 2026-1'!F:F,"HUAURA",'Planificación 2026-1'!W:W,C296,'Planificación 2026-1'!H:H,"IS"))&gt;0,"P03"," ")</f>
        <v xml:space="preserve"> </v>
      </c>
      <c r="BK296" s="108" t="str">
        <f>IF(SUM(COUNTIFS('Planificación 2026-1'!F:F,"HUAURA",'Planificación 2026-1'!W:W,C296,'Planificación 2026-1'!H:H,"PS"))&gt;0,"P04"," ")</f>
        <v xml:space="preserve"> </v>
      </c>
      <c r="BL296" s="108"/>
      <c r="BM296" s="108" t="str">
        <f>IF(SUM(COUNTIFS('Planificación 2026-1'!F:F,"HUAURA",'Planificación 2026-1'!W:W,C296,'Planificación 2026-1'!H:H,"IN"))&gt;0,"P06"," ")</f>
        <v xml:space="preserve"> </v>
      </c>
      <c r="BN296" s="108" t="str">
        <f>IF(SUM(COUNTIFS('Planificación 2026-1'!F:F,"HUAURA",'Planificación 2026-1'!W:W,C296,'Planificación 2026-1'!H:H,"CA"))&gt;0,"P07"," ")</f>
        <v xml:space="preserve"> </v>
      </c>
      <c r="BO296" s="108" t="str">
        <f>IF(SUM(COUNTIFS('Planificación 2026-1'!F:F,"HUAURA",'Planificación 2026-1'!W:W,C296,'Planificación 2026-1'!H:H,"DE"))&gt;0,"P08"," ")</f>
        <v xml:space="preserve"> </v>
      </c>
      <c r="BP296" s="108" t="str">
        <f>IF(SUM(COUNTIFS('Planificación 2026-1'!F:F,"HUAURA",'Planificación 2026-1'!W:W,C296,'Planificación 2026-1'!H:H,"OB"))&gt;0,"P09"," ")</f>
        <v xml:space="preserve"> </v>
      </c>
      <c r="BQ296" s="108" t="str">
        <f>IF(SUM(COUNTIFS('Planificación 2026-1'!F:F,"HUAURA",'Planificación 2026-1'!W:W,C296,'Planificación 2026-1'!H:H,"MH"))&gt;0,"P31"," ")</f>
        <v xml:space="preserve"> </v>
      </c>
      <c r="BR296" s="108" t="str">
        <f>IF(SUM(COUNTIFS('Planificación 2026-1'!F:F,"HUAURA",'Planificación 2026-1'!W:W,C296,'Planificación 2026-1'!H:H,"IC"))&gt;0,"P32"," ")</f>
        <v xml:space="preserve"> </v>
      </c>
      <c r="BS296" s="108" t="str">
        <f>IF(SUM(COUNTIFS('Planificación 2026-1'!F:F,"HUAURA",'Planificación 2026-1'!W:W,C296,'Planificación 2026-1'!H:H,"AR"))&gt;0,"P34"," ")</f>
        <v xml:space="preserve"> </v>
      </c>
      <c r="BT296" s="108" t="str">
        <f>IF(SUM(COUNTIFS('Planificación 2026-1'!F:F,"HUAURA",'Planificación 2026-1'!W:W,C296,'Planificación 2026-1'!H:H,"T1"))&gt;0,"P35"," ")</f>
        <v xml:space="preserve"> </v>
      </c>
      <c r="BU296" s="108" t="str">
        <f>IF(SUM(COUNTIFS('Planificación 2026-1'!F:F,"HUAURA",'Planificación 2026-1'!W:W,C296,'Planificación 2026-1'!H:H,"T3"))&gt;0,"P36"," ")</f>
        <v xml:space="preserve"> </v>
      </c>
      <c r="BV296" s="108" t="str">
        <f>IF(SUM(COUNTIFS('Planificación 2026-1'!F:F,"HUAURA",'Planificación 2026-1'!W:W,C296,'Planificación 2026-1'!H:H,"T2"))&gt;0,"P37"," ")</f>
        <v xml:space="preserve"> </v>
      </c>
      <c r="BW296" s="108" t="str">
        <f>IF(SUM(COUNTIFS('Planificación 2026-1'!F:F,"HUAURA",'Planificación 2026-1'!W:W,C296,'Planificación 2026-1'!H:H,"AE"))&gt;0,"P38"," ")</f>
        <v xml:space="preserve"> </v>
      </c>
      <c r="BX296" s="108" t="str">
        <f>IF(SUM(COUNTIFS('Planificación 2026-1'!F:F,"HUAURA",'Planificación 2026-1'!W:W,C296,'Planificación 2026-1'!H:H,"T4"))&gt;0,"P55"," ")</f>
        <v xml:space="preserve"> </v>
      </c>
      <c r="BY296" s="109">
        <f>SUMIFS('Planificación 2026-1'!R:R,'Planificación 2026-1'!W:W,C296,'Planificación 2026-1'!H:H,"AF",'Planificación 2026-1'!I:I,"&gt;2")</f>
        <v>0</v>
      </c>
      <c r="BZ296" s="109">
        <f>SUMIFS('Planificación 2026-1'!R:R,'Planificación 2026-1'!W:W,C296,'Planificación 2026-1'!H:H,"EN",'Planificación 2026-1'!I:I,"&gt;2")</f>
        <v>0</v>
      </c>
      <c r="CA296" s="109">
        <f>SUMIFS('Planificación 2026-1'!R:R,'Planificación 2026-1'!W:W,C296,'Planificación 2026-1'!H:H,"IS",'Planificación 2026-1'!I:I,"&gt;2")</f>
        <v>12</v>
      </c>
      <c r="CB296" s="109">
        <f>SUMIFS('Planificación 2026-1'!R:R,'Planificación 2026-1'!W:W,C296,'Planificación 2026-1'!H:H,"PS",'Planificación 2026-1'!I:I,"&gt;2")</f>
        <v>0</v>
      </c>
      <c r="CC296" s="109">
        <f>SUMIFS('Planificación 2026-1'!R:R,'Planificación 2026-1'!W:W,C296,'Planificación 2026-1'!H:H,"IN",'Planificación 2026-1'!I:I,"&gt;2")</f>
        <v>0</v>
      </c>
      <c r="CD296" s="109">
        <f>SUMIFS('Planificación 2026-1'!R:R,'Planificación 2026-1'!W:W,C296,'Planificación 2026-1'!H:H,"CA",'Planificación 2026-1'!I:I,"&gt;2")</f>
        <v>0</v>
      </c>
      <c r="CE296" s="109">
        <f>SUMIFS('Planificación 2026-1'!R:R,'Planificación 2026-1'!W:W,C296,'Planificación 2026-1'!H:H,"DE",'Planificación 2026-1'!I:I,"&gt;2")</f>
        <v>0</v>
      </c>
      <c r="CF296" s="109">
        <f>SUMIFS('Planificación 2026-1'!R:R,'Planificación 2026-1'!W:W,C296,'Planificación 2026-1'!H:H,"OB",'Planificación 2026-1'!I:I,"&gt;2")</f>
        <v>0</v>
      </c>
      <c r="CG296" s="109">
        <f>SUMIFS('Planificación 2026-1'!R:R,'Planificación 2026-1'!W:W,C296,'Planificación 2026-1'!H:H,"MH",'Planificación 2026-1'!I:I,"&gt;2")</f>
        <v>0</v>
      </c>
      <c r="CH296" s="109">
        <f>SUMIFS('Planificación 2026-1'!R:R,'Planificación 2026-1'!W:W,C296,'Planificación 2026-1'!H:H,"IC",'Planificación 2026-1'!I:I,"&gt;2")</f>
        <v>0</v>
      </c>
      <c r="CI296" s="109">
        <f>SUMIFS('Planificación 2026-1'!R:R,'Planificación 2026-1'!W:W,C296,'Planificación 2026-1'!H:H,"AR",'Planificación 2026-1'!I:I,"&gt;2")</f>
        <v>0</v>
      </c>
      <c r="CJ296" s="109">
        <f>SUMIFS('Planificación 2026-1'!R:R,'Planificación 2026-1'!W:W,C296,'Planificación 2026-1'!H:H,"T1",'Planificación 2026-1'!I:I,"&gt;2")</f>
        <v>0</v>
      </c>
      <c r="CK296" s="109">
        <f>SUMIFS('Planificación 2026-1'!R:R,'Planificación 2026-1'!W:W,C296,'Planificación 2026-1'!H:H,"T3",'Planificación 2026-1'!I:I,"&gt;2")</f>
        <v>0</v>
      </c>
      <c r="CL296" s="109">
        <f>SUMIFS('Planificación 2026-1'!R:R,'Planificación 2026-1'!W:W,C296,'Planificación 2026-1'!H:H,"T2",'Planificación 2026-1'!I:I,"&gt;2")</f>
        <v>0</v>
      </c>
      <c r="CM296" s="109">
        <f>SUMIFS('Planificación 2026-1'!R:R,'Planificación 2026-1'!W:W,C296,'Planificación 2026-1'!H:H,"AE",'Planificación 2026-1'!I:I,"&gt;2")</f>
        <v>0</v>
      </c>
      <c r="CN296" s="109">
        <f>SUMIFS('Planificación 2026-1'!R:R,'Planificación 2026-1'!W:W,C296,'Planificación 2026-1'!H:H,"T4",'Planificación 2026-1'!I:I,"&gt;2")</f>
        <v>0</v>
      </c>
      <c r="CO296" s="109">
        <f>SUMIFS('Planificación 2026-1'!R:R,'Planificación 2026-1'!W:W,C296,'Planificación 2026-1'!H:H,"AF",'Planificación 2026-1'!I:I,"&lt;3")</f>
        <v>0</v>
      </c>
      <c r="CP296" s="109">
        <f>SUMIFS('Planificación 2026-1'!R:R,'Planificación 2026-1'!W:W,C296,'Planificación 2026-1'!H:H,"EN",'Planificación 2026-1'!I:I,"&lt;3")</f>
        <v>0</v>
      </c>
      <c r="CQ296" s="109">
        <f>SUMIFS('Planificación 2026-1'!R:R,'Planificación 2026-1'!W:W,C296,'Planificación 2026-1'!H:H,"IS",'Planificación 2026-1'!I:I,"&lt;3")</f>
        <v>0</v>
      </c>
      <c r="CR296" s="109">
        <f>SUMIFS('Planificación 2026-1'!R:R,'Planificación 2026-1'!W:W,C296,'Planificación 2026-1'!H:H,"PS",'Planificación 2026-1'!I:I,"&lt;3")</f>
        <v>0</v>
      </c>
      <c r="CS296" s="109">
        <f>SUMIFS('Planificación 2026-1'!R:R,'Planificación 2026-1'!W:W,C296,'Planificación 2026-1'!H:H,"IN",'Planificación 2026-1'!I:I,"&lt;3")</f>
        <v>0</v>
      </c>
      <c r="CT296" s="109">
        <f>SUMIFS('Planificación 2026-1'!R:R,'Planificación 2026-1'!W:W,C296,'Planificación 2026-1'!H:H,"CA",'Planificación 2026-1'!I:I,"&lt;3")</f>
        <v>0</v>
      </c>
      <c r="CU296" s="109">
        <f>SUMIFS('Planificación 2026-1'!R:R,'Planificación 2026-1'!W:W,C296,'Planificación 2026-1'!H:H,"DE",'Planificación 2026-1'!I:I,"&lt;3")</f>
        <v>0</v>
      </c>
      <c r="CV296" s="109">
        <f>SUMIFS('Planificación 2026-1'!R:R,'Planificación 2026-1'!W:W,C296,'Planificación 2026-1'!H:H,"OB",'Planificación 2026-1'!I:I,"&lt;3")</f>
        <v>0</v>
      </c>
      <c r="CW296" s="109">
        <f>SUMIFS('Planificación 2026-1'!R:R,'Planificación 2026-1'!W:W,C296,'Planificación 2026-1'!H:H,"MH",'Planificación 2026-1'!I:I,"&lt;3")</f>
        <v>0</v>
      </c>
      <c r="CX296" s="109">
        <f>SUMIFS('Planificación 2026-1'!R:R,'Planificación 2026-1'!W:W,C296,'Planificación 2026-1'!H:H,"IC",'Planificación 2026-1'!I:I,"&lt;3")</f>
        <v>5</v>
      </c>
      <c r="CY296" s="109">
        <f>SUMIFS('Planificación 2026-1'!R:R,'Planificación 2026-1'!W:W,C296,'Planificación 2026-1'!H:H,"AR",'Planificación 2026-1'!I:I,"&lt;3")</f>
        <v>0</v>
      </c>
      <c r="CZ296" s="109">
        <f>SUMIFS('Planificación 2026-1'!R:R,'Planificación 2026-1'!W:W,C296,'Planificación 2026-1'!H:H,"T1",'Planificación 2026-1'!I:I,"&lt;3")</f>
        <v>0</v>
      </c>
      <c r="DA296" s="109">
        <f>SUMIFS('Planificación 2026-1'!R:R,'Planificación 2026-1'!W:W,C296,'Planificación 2026-1'!H:H,"T3",'Planificación 2026-1'!I:I,"&lt;3")</f>
        <v>0</v>
      </c>
      <c r="DB296" s="109">
        <f>SUMIFS('Planificación 2026-1'!R:R,'Planificación 2026-1'!W:W,C296,'Planificación 2026-1'!H:H,"T2",'Planificación 2026-1'!I:I,"&lt;3")</f>
        <v>0</v>
      </c>
      <c r="DC296" s="109">
        <f>SUMIFS('Planificación 2026-1'!R:R,'Planificación 2026-1'!W:W,C296,'Planificación 2026-1'!H:H,"AE",'Planificación 2026-1'!I:I,"&lt;3")</f>
        <v>0</v>
      </c>
      <c r="DD296" s="109">
        <f>SUMIFS('Planificación 2026-1'!R:R,'Planificación 2026-1'!W:W,C296,'Planificación 2026-1'!H:H,"T4",'Planificación 2026-1'!I:I,"&lt;3")</f>
        <v>0</v>
      </c>
      <c r="DE296" s="108" t="str">
        <f t="shared" si="45"/>
        <v>P03 P32</v>
      </c>
      <c r="DF296" s="41">
        <f>IF(C296="","",SUMIFS('Planificación 2026-1'!R:R,'Planificación 2026-1'!W:W,C296,'Planificación 2026-1'!F:F,"PRINCIPAL",'Planificación 2026-1'!X:X,"VIRTUAL"))</f>
        <v>5</v>
      </c>
      <c r="DG296" s="41">
        <f>IF(C296="","",SUMIFS('Planificación 2026-1'!R:R,'Planificación 2026-1'!W:W,C296,'Planificación 2026-1'!F:F,"PRINCIPAL",'Planificación 2026-1'!X:X,"PRESENCIAL"))</f>
        <v>12</v>
      </c>
      <c r="DH296" s="41">
        <f>IF(C296="","",SUMIFS('Planificación 2026-1'!R:R,'Planificación 2026-1'!W:W,C296,'Planificación 2026-1'!F:F,"PRINCIPAL",'Planificación 2026-1'!X:X,"HIBRIDO PRESENCIAL"))</f>
        <v>0</v>
      </c>
      <c r="DI296" s="108" t="str">
        <f t="shared" si="46"/>
        <v/>
      </c>
      <c r="DJ296" s="108">
        <f>IF(C296="","",SUMIFS('Planificación 2026-1'!R:R,'Planificación 2026-1'!W:W,C296,'Planificación 2026-1'!F:F,"FILIAL",'Planificación 2026-1'!X:X,"VIRTUAL"))</f>
        <v>0</v>
      </c>
      <c r="DK296" s="110">
        <f>IF(C296="","",SUMIFS('Planificación 2026-1'!R:R,'Planificación 2026-1'!W:W,C296,'Planificación 2026-1'!F:F,"FILIAL",'Planificación 2026-1'!X:X,"PRESENCIAL"))</f>
        <v>0</v>
      </c>
      <c r="DL296" s="61">
        <f>IF(C296="","",SUMIFS('Planificación 2026-1'!R:R,'Planificación 2026-1'!W:W,C296,'Planificación 2026-1'!F:F,"FILIAL",'Planificación 2026-1'!X:X,"HIBRIDO PRESENCIAL"))</f>
        <v>0</v>
      </c>
      <c r="DM296" s="111" t="str">
        <f t="shared" si="47"/>
        <v/>
      </c>
      <c r="DN296" s="108">
        <f>IF(C296="","",SUMIFS('Planificación 2026-1'!R:R,'Planificación 2026-1'!W:W,C296,'Planificación 2026-1'!F:F,"SUNAMPE",'Planificación 2026-1'!X:X,"VIRTUAL"))</f>
        <v>0</v>
      </c>
      <c r="DO296" s="61">
        <f>IF(C296="","",SUMIFS('Planificación 2026-1'!R:R,'Planificación 2026-1'!W:W,C296,'Planificación 2026-1'!F:F,"SUNAMPE",'Planificación 2026-1'!X:X,"PRESENCIAL"))</f>
        <v>0</v>
      </c>
      <c r="DP296" s="111" t="str">
        <f t="shared" si="48"/>
        <v/>
      </c>
      <c r="DQ296" s="108">
        <f>IF(C296="","",SUMIFS('Planificación 2026-1'!R:R,'Planificación 2026-1'!W:W,C296,'Planificación 2026-1'!F:F,"HUAURA",'Planificación 2026-1'!X:X,"VIRTUAL"))</f>
        <v>0</v>
      </c>
      <c r="DR296" s="61">
        <f>IF(C296="","",SUMIFS('Planificación 2026-1'!R:R,'Planificación 2026-1'!W:W,C296,'Planificación 2026-1'!F:F,"HUAURA",'Planificación 2026-1'!X:X,"PRESENCIAL"))</f>
        <v>0</v>
      </c>
      <c r="DS296" s="76">
        <f>SUMIFS('Planificación 2026-1'!R:R,'Planificación 2026-1'!W:W,C296,'Planificación 2026-1'!F:F,"PRINCIPAL",'Planificación 2026-1'!X:X,"VIRTUAL",'Planificación 2026-1'!I:I,"&gt;2")</f>
        <v>0</v>
      </c>
      <c r="DT296" s="76">
        <f>SUMIFS('Planificación 2026-1'!R:R,'Planificación 2026-1'!W:W,C296,'Planificación 2026-1'!F:F,"PRINCIPAL",'Planificación 2026-1'!X:X,"&lt;&gt;VIRTUAL",'Planificación 2026-1'!I:I,"&gt;2")</f>
        <v>12</v>
      </c>
      <c r="DU296" s="76">
        <f>SUMIFS('Planificación 2026-1'!R:R,'Planificación 2026-1'!W:W,C296,'Planificación 2026-1'!F:F,"SUNAMPE",'Planificación 2026-1'!X:X,"VIRTUAL",'Planificación 2026-1'!I:I,"&gt;2")</f>
        <v>0</v>
      </c>
      <c r="DV296" s="76">
        <f>SUMIFS('Planificación 2026-1'!R:R,'Planificación 2026-1'!W:W,C296,'Planificación 2026-1'!F:F,"SUNAMPE",'Planificación 2026-1'!X:X,"&lt;&gt;VIRTUAL",'Planificación 2026-1'!I:I,"&gt;2")</f>
        <v>0</v>
      </c>
      <c r="DW296" s="76">
        <f>SUMIFS('Planificación 2026-1'!R:R,'Planificación 2026-1'!W:W,C296,'Planificación 2026-1'!F:F,"FILIAL",'Planificación 2026-1'!X:X,"VIRTUAL",'Planificación 2026-1'!I:I,"&gt;2")</f>
        <v>0</v>
      </c>
      <c r="DX296" s="76">
        <f>SUMIFS('Planificación 2026-1'!R:R,'Planificación 2026-1'!W:W,C296,'Planificación 2026-1'!F:F,"FILIAL",'Planificación 2026-1'!X:X,"&lt;&gt;VIRTUAL",'Planificación 2026-1'!I:I,"&gt;2")</f>
        <v>0</v>
      </c>
      <c r="DY296" s="76">
        <f>SUMIFS('Planificación 2026-1'!R:R,'Planificación 2026-1'!W:W,C296,'Planificación 2026-1'!F:F,"PORUMA",'Planificación 2026-1'!X:X,"VIRTUAL",'Planificación 2026-1'!I:I,"&gt;2")</f>
        <v>0</v>
      </c>
      <c r="DZ296" s="76">
        <f>SUMIFS('Planificación 2026-1'!R:R,'Planificación 2026-1'!W:W,C296,'Planificación 2026-1'!F:F,"PORUMA",'Planificación 2026-1'!X:X,"&lt;&gt;VIRTUAL",'Planificación 2026-1'!I:I,"&gt;2")</f>
        <v>0</v>
      </c>
      <c r="EA296" s="76">
        <f>SUMIFS('Planificación 2026-1'!R:R,'Planificación 2026-1'!W:W,C296,'Planificación 2026-1'!F:F,"HUAURA",'Planificación 2026-1'!X:X,"VIRTUAL",'Planificación 2026-1'!I:I,"&gt;2")</f>
        <v>0</v>
      </c>
      <c r="EB296" s="76">
        <f>SUMIFS('Planificación 2026-1'!R:R,'Planificación 2026-1'!W:W,C296,'Planificación 2026-1'!F:F,"HUAURA",'Planificación 2026-1'!X:X,"&lt;&gt;VIRTUAL",'Planificación 2026-1'!I:I,"&gt;2")</f>
        <v>0</v>
      </c>
      <c r="EC296" s="76">
        <f>SUMIFS('Planificación 2026-1'!R:R,'Planificación 2026-1'!W:W,C296,'Planificación 2026-1'!F:F,"PRINCIPAL",'Planificación 2026-1'!X:X,"VIRTUAL",'Planificación 2026-1'!I:I,"&lt;3")</f>
        <v>5</v>
      </c>
      <c r="ED296" s="76">
        <f>SUMIFS('Planificación 2026-1'!R:R,'Planificación 2026-1'!W:W,C296,'Planificación 2026-1'!F:F,"PRINCIPAL",'Planificación 2026-1'!X:X,"&lt;&gt;VIRTUAL",'Planificación 2026-1'!I:I,"&lt;3")</f>
        <v>0</v>
      </c>
      <c r="EE296" s="76">
        <f>SUMIFS('Planificación 2026-1'!R:R,'Planificación 2026-1'!W:W,C296,'Planificación 2026-1'!F:F,"SUNAMPE",'Planificación 2026-1'!X:X,"VIRTUAL",'Planificación 2026-1'!I:I,"&lt;3")</f>
        <v>0</v>
      </c>
      <c r="EF296" s="76">
        <f>SUMIFS('Planificación 2026-1'!R:R,'Planificación 2026-1'!W:W,C296,'Planificación 2026-1'!F:F,"SUNAMPE",'Planificación 2026-1'!X:X,"&lt;&gt;VIRTUAL",'Planificación 2026-1'!I:I,"&lt;3")</f>
        <v>0</v>
      </c>
      <c r="EG296" s="76">
        <f>SUMIFS('Planificación 2026-1'!R:R,'Planificación 2026-1'!W:W,C296,'Planificación 2026-1'!F:F,"FILIAL",'Planificación 2026-1'!X:X,"VIRTUAL",'Planificación 2026-1'!I:I,"&lt;3")</f>
        <v>0</v>
      </c>
      <c r="EH296" s="76">
        <f>SUMIFS('Planificación 2026-1'!R:R,'Planificación 2026-1'!W:W,C296,'Planificación 2026-1'!F:F,"FILIAL",'Planificación 2026-1'!X:X,"&lt;&gt;VIRTUAL",'Planificación 2026-1'!I:I,"&lt;3")</f>
        <v>0</v>
      </c>
      <c r="EI296" s="76">
        <f>SUMIFS('Planificación 2026-1'!R:R,'Planificación 2026-1'!W:W,C296,'Planificación 2026-1'!F:F,"PORUMA",'Planificación 2026-1'!X:X,"VIRTUAL",'Planificación 2026-1'!I:I,"&lt;3")</f>
        <v>0</v>
      </c>
      <c r="EJ296" s="76">
        <f>SUMIFS('Planificación 2026-1'!R:R,'Planificación 2026-1'!W:W,C296,'Planificación 2026-1'!F:F,"PORUMA",'Planificación 2026-1'!X:X,"&lt;&gt;VIRTUAL",'Planificación 2026-1'!I:I,"&lt;3")</f>
        <v>0</v>
      </c>
      <c r="EK296" s="76">
        <f>SUMIFS('Planificación 2026-1'!R:R,'Planificación 2026-1'!W:W,C296,'Planificación 2026-1'!F:F,"HUAURA",'Planificación 2026-1'!X:X,"VIRTUAL",'Planificación 2026-1'!I:I,"&lt;3")</f>
        <v>0</v>
      </c>
      <c r="EL296" s="76">
        <f>SUMIFS('Planificación 2026-1'!R:R,'Planificación 2026-1'!W:W,C296,'Planificación 2026-1'!F:F,"HUAURA",'Planificación 2026-1'!X:X,"&lt;&gt;VIRTUAL",'Planificación 2026-1'!I:I,"&lt;3")</f>
        <v>0</v>
      </c>
      <c r="EM296" s="76"/>
      <c r="EN296" s="76">
        <f t="shared" si="41"/>
        <v>5</v>
      </c>
      <c r="EO296" s="76">
        <f t="shared" si="42"/>
        <v>12</v>
      </c>
      <c r="EP296" s="76" t="b">
        <f t="shared" si="43"/>
        <v>1</v>
      </c>
      <c r="EQ296" s="76" t="str">
        <f t="shared" si="44"/>
        <v>SEDE</v>
      </c>
      <c r="ER296" s="76" t="str">
        <f t="shared" si="49"/>
        <v>MAS PRESENCIAL</v>
      </c>
    </row>
    <row r="297" spans="1:148" hidden="1">
      <c r="A297" s="83"/>
      <c r="B297" s="119">
        <v>294</v>
      </c>
      <c r="C297" s="115" t="s">
        <v>470</v>
      </c>
      <c r="D297" s="112">
        <f>SUMIF('Planificación 2026-1'!W:W,C297,'Planificación 2026-1'!R:R)</f>
        <v>0</v>
      </c>
      <c r="E297" s="114" t="s">
        <v>170</v>
      </c>
      <c r="F297" s="115" t="s">
        <v>171</v>
      </c>
      <c r="G297" s="115" t="s">
        <v>153</v>
      </c>
      <c r="H297" s="115" t="s">
        <v>144</v>
      </c>
      <c r="I297" s="107" t="str">
        <f>IF(SUM(COUNTIFS('Planificación 2026-1'!F:F,"PRINCIPAL",'Planificación 2026-1'!W:W,C297,'Planificación 2026-1'!H:H,"AF"))&gt;0,"P01"," ")</f>
        <v xml:space="preserve"> </v>
      </c>
      <c r="J297" s="108" t="str">
        <f>IF(SUM(COUNTIFS('Planificación 2026-1'!F:F,"PRINCIPAL",'Planificación 2026-1'!W:W,C297,'Planificación 2026-1'!H:H,"EN"))&gt;0,"P02"," ")</f>
        <v xml:space="preserve"> </v>
      </c>
      <c r="K297" s="108" t="str">
        <f>IF(SUM(COUNTIFS('Planificación 2026-1'!F:F,"PRINCIPAL",'Planificación 2026-1'!W:W,C297,'Planificación 2026-1'!H:H,"IS"))&gt;0,"P03"," ")</f>
        <v xml:space="preserve"> </v>
      </c>
      <c r="L297" s="108" t="str">
        <f>IF(SUM(COUNTIFS('Planificación 2026-1'!F:F,"PRINCIPAL",'Planificación 2026-1'!W:W,C297,'Planificación 2026-1'!H:H,"PS"))&gt;0,"P04"," ")</f>
        <v xml:space="preserve"> </v>
      </c>
      <c r="M297" s="108"/>
      <c r="N297" s="108" t="str">
        <f>IF(SUM(COUNTIFS('Planificación 2026-1'!F:F,"PRINCIPAL",'Planificación 2026-1'!W:W,C297,'Planificación 2026-1'!H:H,"IN"))&gt;0,"P06"," ")</f>
        <v xml:space="preserve"> </v>
      </c>
      <c r="O297" s="108" t="str">
        <f>IF(SUM(COUNTIFS('Planificación 2026-1'!F:F,"PRINCIPAL",'Planificación 2026-1'!W:W,C297,'Planificación 2026-1'!H:H,"CA"))&gt;0,"P07"," ")</f>
        <v xml:space="preserve"> </v>
      </c>
      <c r="P297" s="108" t="str">
        <f>IF(SUM(COUNTIFS('Planificación 2026-1'!F:F,"PRINCIPAL",'Planificación 2026-1'!W:W,C297,'Planificación 2026-1'!H:H,"DE"))&gt;0,"P08"," ")</f>
        <v xml:space="preserve"> </v>
      </c>
      <c r="Q297" s="108" t="str">
        <f>IF(SUM(COUNTIFS('Planificación 2026-1'!F:F,"PRINCIPAL",'Planificación 2026-1'!W:W,C297,'Planificación 2026-1'!H:H,"OB"))&gt;0,"P09"," ")</f>
        <v xml:space="preserve"> </v>
      </c>
      <c r="R297" s="108" t="str">
        <f>IF(SUM(COUNTIFS('Planificación 2026-1'!F:F,"PRINCIPAL",'Planificación 2026-1'!W:W,C297,'Planificación 2026-1'!H:H,"MH"))&gt;0,"P31"," ")</f>
        <v xml:space="preserve"> </v>
      </c>
      <c r="S297" s="108" t="str">
        <f>IF(SUM(COUNTIFS('Planificación 2026-1'!F:F,"PRINCIPAL",'Planificación 2026-1'!W:W,C297,'Planificación 2026-1'!H:H,"IC"))&gt;0,"P32"," ")</f>
        <v xml:space="preserve"> </v>
      </c>
      <c r="T297" s="108" t="str">
        <f>IF(SUM(COUNTIFS('Planificación 2026-1'!F:F,"PRINCIPAL",'Planificación 2026-1'!W:W,C297,'Planificación 2026-1'!H:H,"AR"))&gt;0,"P34"," ")</f>
        <v xml:space="preserve"> </v>
      </c>
      <c r="U297" s="108" t="str">
        <f>IF(SUM(COUNTIFS('Planificación 2026-1'!F:F,"PRINCIPAL",'Planificación 2026-1'!W:W,C297,'Planificación 2026-1'!H:H,"T1"))&gt;0,"P35"," ")</f>
        <v xml:space="preserve"> </v>
      </c>
      <c r="V297" s="108" t="str">
        <f>IF(SUM(COUNTIFS('Planificación 2026-1'!F:F,"PRINCIPAL",'Planificación 2026-1'!W:W,C297,'Planificación 2026-1'!H:H,"T3"))&gt;0,"P36"," ")</f>
        <v xml:space="preserve"> </v>
      </c>
      <c r="W297" s="108" t="str">
        <f>IF(SUM(COUNTIFS('Planificación 2026-1'!F:F,"PRINCIPAL",'Planificación 2026-1'!W:W,C297,'Planificación 2026-1'!H:H,"T2"))&gt;0,"P37"," ")</f>
        <v xml:space="preserve"> </v>
      </c>
      <c r="X297" s="108" t="str">
        <f>IF(SUM(COUNTIFS('Planificación 2026-1'!F:F,"PRINCIPAL",'Planificación 2026-1'!W:W,C297,'Planificación 2026-1'!H:H,"AE"))&gt;0,"P38"," ")</f>
        <v xml:space="preserve"> </v>
      </c>
      <c r="Y297" s="108" t="str">
        <f>IF(SUM(COUNTIFS('Planificación 2026-1'!F:F,"PRINCIPAL",'Planificación 2026-1'!W:W,C297,'Planificación 2026-1'!H:H,"T4"))&gt;0,"P55"," ")</f>
        <v xml:space="preserve"> </v>
      </c>
      <c r="Z297" s="108" t="str">
        <f>IF(SUM(COUNTIFS('Planificación 2026-1'!F:F,"FILIAL",'Planificación 2026-1'!W:W,C297,'Planificación 2026-1'!H:H,"AF"))&gt;0," P01"," ")</f>
        <v xml:space="preserve"> </v>
      </c>
      <c r="AA297" s="108" t="str">
        <f>IF(SUM(COUNTIFS('Planificación 2026-1'!F:F,"FILIAL",'Planificación 2026-1'!W:W,C297,'Planificación 2026-1'!H:H,"EN"))&gt;0,"P02"," ")</f>
        <v xml:space="preserve"> </v>
      </c>
      <c r="AB297" s="108" t="str">
        <f>IF(SUM(COUNTIFS('Planificación 2026-1'!F:F,"FILIAL",'Planificación 2026-1'!W:W,C297,'Planificación 2026-1'!H:H,"IS"))&gt;0,"P03"," ")</f>
        <v xml:space="preserve"> </v>
      </c>
      <c r="AC297" s="108" t="str">
        <f>IF(SUM(COUNTIFS('Planificación 2026-1'!F:F,"FILIAL",'Planificación 2026-1'!W:W,C297,'Planificación 2026-1'!H:H,"PS"))&gt;0,"P04"," ")</f>
        <v xml:space="preserve"> </v>
      </c>
      <c r="AD297" s="108"/>
      <c r="AE297" s="108" t="str">
        <f>IF(SUM(COUNTIFS('Planificación 2026-1'!F:F,"FILIAL",'Planificación 2026-1'!W:W,C297,'Planificación 2026-1'!H:H,"IN"))&gt;0,"P06"," ")</f>
        <v xml:space="preserve"> </v>
      </c>
      <c r="AF297" s="108" t="str">
        <f>IF(SUM(COUNTIFS('Planificación 2026-1'!F:F,"FILIAL",'Planificación 2026-1'!W:W,C297,'Planificación 2026-1'!H:H,"CA"))&gt;0,"P07"," ")</f>
        <v xml:space="preserve"> </v>
      </c>
      <c r="AG297" s="108" t="str">
        <f>IF(SUM(COUNTIFS('Planificación 2026-1'!F:F,"FILIAL",'Planificación 2026-1'!W:W,C297,'Planificación 2026-1'!H:H,"DE"))&gt;0,"P08"," ")</f>
        <v xml:space="preserve"> </v>
      </c>
      <c r="AH297" s="108" t="str">
        <f>IF(SUM(COUNTIFS('Planificación 2026-1'!F:F,"FILIAL",'Planificación 2026-1'!W:W,C297,'Planificación 2026-1'!H:H,"OB"))&gt;0,"P09"," ")</f>
        <v xml:space="preserve"> </v>
      </c>
      <c r="AI297" s="108" t="str">
        <f>IF(SUM(COUNTIFS('Planificación 2026-1'!F:F,"FILIAL",'Planificación 2026-1'!W:W,C297,'Planificación 2026-1'!H:H,"MH"))&gt;0,"P31"," ")</f>
        <v xml:space="preserve"> </v>
      </c>
      <c r="AJ297" s="108" t="str">
        <f>IF(SUM(COUNTIFS('Planificación 2026-1'!F:F,"FILIAL",'Planificación 2026-1'!W:W,C297,'Planificación 2026-1'!H:H,"IC"))&gt;0,"P32"," ")</f>
        <v xml:space="preserve"> </v>
      </c>
      <c r="AK297" s="108" t="str">
        <f>IF(SUM(COUNTIFS('Planificación 2026-1'!F:F,"FILIAL",'Planificación 2026-1'!W:W,C297,'Planificación 2026-1'!H:H,"AR"))&gt;0,"P34"," ")</f>
        <v xml:space="preserve"> </v>
      </c>
      <c r="AL297" s="108" t="str">
        <f>IF(SUM(COUNTIFS('Planificación 2026-1'!F:F,"FILIAL",'Planificación 2026-1'!W:W,C297,'Planificación 2026-1'!H:H,"T1"))&gt;0,"P35"," ")</f>
        <v xml:space="preserve"> </v>
      </c>
      <c r="AM297" s="108" t="str">
        <f>IF(SUM(COUNTIFS('Planificación 2026-1'!F:F,"FILIAL",'Planificación 2026-1'!W:W,C297,'Planificación 2026-1'!H:H,"T3"))&gt;0,"P36"," ")</f>
        <v xml:space="preserve"> </v>
      </c>
      <c r="AN297" s="108" t="str">
        <f>IF(SUM(COUNTIFS('Planificación 2026-1'!F:F,"FILIAL",'Planificación 2026-1'!W:W,C297,'Planificación 2026-1'!H:H,"T2"))&gt;0,"P37"," ")</f>
        <v xml:space="preserve"> </v>
      </c>
      <c r="AO297" s="108" t="str">
        <f>IF(SUM(COUNTIFS('Planificación 2026-1'!F:F,"FILIAL",'Planificación 2026-1'!W:W,C297,'Planificación 2026-1'!H:H,"AE"))&gt;0,"P38"," ")</f>
        <v xml:space="preserve"> </v>
      </c>
      <c r="AP297" s="108" t="str">
        <f>IF(SUM(COUNTIFS('Planificación 2026-1'!F:F,"FILIAL",'Planificación 2026-1'!W:W,C297,'Planificación 2026-1'!H:H,"T4"))&gt;0,"P55"," ")</f>
        <v xml:space="preserve"> </v>
      </c>
      <c r="AQ297" s="108" t="str">
        <f>IF(SUM(COUNTIFS('Planificación 2026-1'!F:F,"SUNAMPE",'Planificación 2026-1'!W:W,C297,'Planificación 2026-1'!H:H,"AF"))&gt;0," P01"," ")</f>
        <v xml:space="preserve"> </v>
      </c>
      <c r="AR297" s="108" t="str">
        <f>IF(SUM(COUNTIFS('Planificación 2026-1'!F:F,"SUNAMPE",'Planificación 2026-1'!W:W,C297,'Planificación 2026-1'!H:H,"EN"))&gt;0,"P02"," ")</f>
        <v xml:space="preserve"> </v>
      </c>
      <c r="AS297" s="108" t="str">
        <f>IF(SUM(COUNTIFS('Planificación 2026-1'!F:F,"SUNAMPE",'Planificación 2026-1'!W:W,C297,'Planificación 2026-1'!H:H,"IS"))&gt;0,"P03"," ")</f>
        <v xml:space="preserve"> </v>
      </c>
      <c r="AT297" s="108" t="str">
        <f>IF(SUM(COUNTIFS('Planificación 2026-1'!F:F,"SUNAMPE",'Planificación 2026-1'!W:W,C297,'Planificación 2026-1'!H:H,"PS"))&gt;0,"P04"," ")</f>
        <v xml:space="preserve"> </v>
      </c>
      <c r="AU297" s="108"/>
      <c r="AV297" s="108" t="str">
        <f>IF(SUM(COUNTIFS('Planificación 2026-1'!F:F,"SUNAMPE",'Planificación 2026-1'!W:W,C297,'Planificación 2026-1'!H:H,"IN"))&gt;0,"P06"," ")</f>
        <v xml:space="preserve"> </v>
      </c>
      <c r="AW297" s="108" t="str">
        <f>IF(SUM(COUNTIFS('Planificación 2026-1'!F:F,"SUNAMPE",'Planificación 2026-1'!W:W,C297,'Planificación 2026-1'!H:H,"CA"))&gt;0,"P07"," ")</f>
        <v xml:space="preserve"> </v>
      </c>
      <c r="AX297" s="108" t="str">
        <f>IF(SUM(COUNTIFS('Planificación 2026-1'!F:F,"SUNAMPE",'Planificación 2026-1'!W:W,C297,'Planificación 2026-1'!H:H,"DE"))&gt;0,"P08"," ")</f>
        <v xml:space="preserve"> </v>
      </c>
      <c r="AY297" s="108" t="str">
        <f>IF(SUM(COUNTIFS('Planificación 2026-1'!F:F,"SUNAMPE",'Planificación 2026-1'!W:W,C297,'Planificación 2026-1'!H:H,"OB"))&gt;0,"P09"," ")</f>
        <v xml:space="preserve"> </v>
      </c>
      <c r="AZ297" s="108" t="str">
        <f>IF(SUM(COUNTIFS('Planificación 2026-1'!F:F,"SUNAMPE",'Planificación 2026-1'!W:W,C297,'Planificación 2026-1'!H:H,"MH"))&gt;0,"P31"," ")</f>
        <v xml:space="preserve"> </v>
      </c>
      <c r="BA297" s="108" t="str">
        <f>IF(SUM(COUNTIFS('Planificación 2026-1'!F:F,"SUNAMPE",'Planificación 2026-1'!W:W,C297,'Planificación 2026-1'!H:H,"IC"))&gt;0,"P32"," ")</f>
        <v xml:space="preserve"> </v>
      </c>
      <c r="BB297" s="108" t="str">
        <f>IF(SUM(COUNTIFS('Planificación 2026-1'!F:F,"SUNAMPE",'Planificación 2026-1'!W:W,C297,'Planificación 2026-1'!H:H,"AR"))&gt;0,"P34"," ")</f>
        <v xml:space="preserve"> </v>
      </c>
      <c r="BC297" s="108" t="str">
        <f>IF(SUM(COUNTIFS('Planificación 2026-1'!F:F,"SUNAMPE",'Planificación 2026-1'!W:W,C297,'Planificación 2026-1'!H:H,"T1"))&gt;0,"P35"," ")</f>
        <v xml:space="preserve"> </v>
      </c>
      <c r="BD297" s="108" t="str">
        <f>IF(SUM(COUNTIFS('Planificación 2026-1'!F:F,"SUNAMPE",'Planificación 2026-1'!W:W,C297,'Planificación 2026-1'!H:H,"T3"))&gt;0,"P36"," ")</f>
        <v xml:space="preserve"> </v>
      </c>
      <c r="BE297" s="108" t="str">
        <f>IF(SUM(COUNTIFS('Planificación 2026-1'!F:F,"SUNAMPE",'Planificación 2026-1'!W:W,C297,'Planificación 2026-1'!H:H,"T2"))&gt;0,"P37"," ")</f>
        <v xml:space="preserve"> </v>
      </c>
      <c r="BF297" s="108" t="str">
        <f>IF(SUM(COUNTIFS('Planificación 2026-1'!F:F,"SUNAMPE",'Planificación 2026-1'!W:W,C297,'Planificación 2026-1'!H:H,"AE"))&gt;0,"P38"," ")</f>
        <v xml:space="preserve"> </v>
      </c>
      <c r="BG297" s="108" t="str">
        <f>IF(SUM(COUNTIFS('Planificación 2026-1'!F:F,"SUNAMPE",'Planificación 2026-1'!W:W,C297,'Planificación 2026-1'!H:H,"T4"))&gt;0,"P55"," ")</f>
        <v xml:space="preserve"> </v>
      </c>
      <c r="BH297" s="108" t="str">
        <f>IF(SUM(COUNTIFS('Planificación 2026-1'!F:F,"HUAURA",'Planificación 2026-1'!W:W,C297,'Planificación 2026-1'!H:H,"AF"))&gt;0," P01"," ")</f>
        <v xml:space="preserve"> </v>
      </c>
      <c r="BI297" s="108" t="str">
        <f>IF(SUM(COUNTIFS('Planificación 2026-1'!F:F,"HUAURA",'Planificación 2026-1'!W:W,C297,'Planificación 2026-1'!H:H,"EN"))&gt;0,"P02"," ")</f>
        <v xml:space="preserve"> </v>
      </c>
      <c r="BJ297" s="108" t="str">
        <f>IF(SUM(COUNTIFS('Planificación 2026-1'!F:F,"HUAURA",'Planificación 2026-1'!W:W,C297,'Planificación 2026-1'!H:H,"IS"))&gt;0,"P03"," ")</f>
        <v xml:space="preserve"> </v>
      </c>
      <c r="BK297" s="108" t="str">
        <f>IF(SUM(COUNTIFS('Planificación 2026-1'!F:F,"HUAURA",'Planificación 2026-1'!W:W,C297,'Planificación 2026-1'!H:H,"PS"))&gt;0,"P04"," ")</f>
        <v xml:space="preserve"> </v>
      </c>
      <c r="BL297" s="108"/>
      <c r="BM297" s="108" t="str">
        <f>IF(SUM(COUNTIFS('Planificación 2026-1'!F:F,"HUAURA",'Planificación 2026-1'!W:W,C297,'Planificación 2026-1'!H:H,"IN"))&gt;0,"P06"," ")</f>
        <v xml:space="preserve"> </v>
      </c>
      <c r="BN297" s="108" t="str">
        <f>IF(SUM(COUNTIFS('Planificación 2026-1'!F:F,"HUAURA",'Planificación 2026-1'!W:W,C297,'Planificación 2026-1'!H:H,"CA"))&gt;0,"P07"," ")</f>
        <v xml:space="preserve"> </v>
      </c>
      <c r="BO297" s="108" t="str">
        <f>IF(SUM(COUNTIFS('Planificación 2026-1'!F:F,"HUAURA",'Planificación 2026-1'!W:W,C297,'Planificación 2026-1'!H:H,"DE"))&gt;0,"P08"," ")</f>
        <v xml:space="preserve"> </v>
      </c>
      <c r="BP297" s="108" t="str">
        <f>IF(SUM(COUNTIFS('Planificación 2026-1'!F:F,"HUAURA",'Planificación 2026-1'!W:W,C297,'Planificación 2026-1'!H:H,"OB"))&gt;0,"P09"," ")</f>
        <v xml:space="preserve"> </v>
      </c>
      <c r="BQ297" s="108" t="str">
        <f>IF(SUM(COUNTIFS('Planificación 2026-1'!F:F,"HUAURA",'Planificación 2026-1'!W:W,C297,'Planificación 2026-1'!H:H,"MH"))&gt;0,"P31"," ")</f>
        <v xml:space="preserve"> </v>
      </c>
      <c r="BR297" s="108" t="str">
        <f>IF(SUM(COUNTIFS('Planificación 2026-1'!F:F,"HUAURA",'Planificación 2026-1'!W:W,C297,'Planificación 2026-1'!H:H,"IC"))&gt;0,"P32"," ")</f>
        <v xml:space="preserve"> </v>
      </c>
      <c r="BS297" s="108" t="str">
        <f>IF(SUM(COUNTIFS('Planificación 2026-1'!F:F,"HUAURA",'Planificación 2026-1'!W:W,C297,'Planificación 2026-1'!H:H,"AR"))&gt;0,"P34"," ")</f>
        <v xml:space="preserve"> </v>
      </c>
      <c r="BT297" s="108" t="str">
        <f>IF(SUM(COUNTIFS('Planificación 2026-1'!F:F,"HUAURA",'Planificación 2026-1'!W:W,C297,'Planificación 2026-1'!H:H,"T1"))&gt;0,"P35"," ")</f>
        <v xml:space="preserve"> </v>
      </c>
      <c r="BU297" s="108" t="str">
        <f>IF(SUM(COUNTIFS('Planificación 2026-1'!F:F,"HUAURA",'Planificación 2026-1'!W:W,C297,'Planificación 2026-1'!H:H,"T3"))&gt;0,"P36"," ")</f>
        <v xml:space="preserve"> </v>
      </c>
      <c r="BV297" s="108" t="str">
        <f>IF(SUM(COUNTIFS('Planificación 2026-1'!F:F,"HUAURA",'Planificación 2026-1'!W:W,C297,'Planificación 2026-1'!H:H,"T2"))&gt;0,"P37"," ")</f>
        <v xml:space="preserve"> </v>
      </c>
      <c r="BW297" s="108" t="str">
        <f>IF(SUM(COUNTIFS('Planificación 2026-1'!F:F,"HUAURA",'Planificación 2026-1'!W:W,C297,'Planificación 2026-1'!H:H,"AE"))&gt;0,"P38"," ")</f>
        <v xml:space="preserve"> </v>
      </c>
      <c r="BX297" s="108" t="str">
        <f>IF(SUM(COUNTIFS('Planificación 2026-1'!F:F,"HUAURA",'Planificación 2026-1'!W:W,C297,'Planificación 2026-1'!H:H,"T4"))&gt;0,"P55"," ")</f>
        <v xml:space="preserve"> </v>
      </c>
      <c r="BY297" s="109">
        <f>SUMIFS('Planificación 2026-1'!R:R,'Planificación 2026-1'!W:W,C297,'Planificación 2026-1'!H:H,"AF",'Planificación 2026-1'!I:I,"&gt;2")</f>
        <v>0</v>
      </c>
      <c r="BZ297" s="109">
        <f>SUMIFS('Planificación 2026-1'!R:R,'Planificación 2026-1'!W:W,C297,'Planificación 2026-1'!H:H,"EN",'Planificación 2026-1'!I:I,"&gt;2")</f>
        <v>0</v>
      </c>
      <c r="CA297" s="109">
        <f>SUMIFS('Planificación 2026-1'!R:R,'Planificación 2026-1'!W:W,C297,'Planificación 2026-1'!H:H,"IS",'Planificación 2026-1'!I:I,"&gt;2")</f>
        <v>0</v>
      </c>
      <c r="CB297" s="109">
        <f>SUMIFS('Planificación 2026-1'!R:R,'Planificación 2026-1'!W:W,C297,'Planificación 2026-1'!H:H,"PS",'Planificación 2026-1'!I:I,"&gt;2")</f>
        <v>0</v>
      </c>
      <c r="CC297" s="109">
        <f>SUMIFS('Planificación 2026-1'!R:R,'Planificación 2026-1'!W:W,C297,'Planificación 2026-1'!H:H,"IN",'Planificación 2026-1'!I:I,"&gt;2")</f>
        <v>0</v>
      </c>
      <c r="CD297" s="109">
        <f>SUMIFS('Planificación 2026-1'!R:R,'Planificación 2026-1'!W:W,C297,'Planificación 2026-1'!H:H,"CA",'Planificación 2026-1'!I:I,"&gt;2")</f>
        <v>0</v>
      </c>
      <c r="CE297" s="109">
        <f>SUMIFS('Planificación 2026-1'!R:R,'Planificación 2026-1'!W:W,C297,'Planificación 2026-1'!H:H,"DE",'Planificación 2026-1'!I:I,"&gt;2")</f>
        <v>0</v>
      </c>
      <c r="CF297" s="109">
        <f>SUMIFS('Planificación 2026-1'!R:R,'Planificación 2026-1'!W:W,C297,'Planificación 2026-1'!H:H,"OB",'Planificación 2026-1'!I:I,"&gt;2")</f>
        <v>0</v>
      </c>
      <c r="CG297" s="109">
        <f>SUMIFS('Planificación 2026-1'!R:R,'Planificación 2026-1'!W:W,C297,'Planificación 2026-1'!H:H,"MH",'Planificación 2026-1'!I:I,"&gt;2")</f>
        <v>0</v>
      </c>
      <c r="CH297" s="109">
        <f>SUMIFS('Planificación 2026-1'!R:R,'Planificación 2026-1'!W:W,C297,'Planificación 2026-1'!H:H,"IC",'Planificación 2026-1'!I:I,"&gt;2")</f>
        <v>0</v>
      </c>
      <c r="CI297" s="109">
        <f>SUMIFS('Planificación 2026-1'!R:R,'Planificación 2026-1'!W:W,C297,'Planificación 2026-1'!H:H,"AR",'Planificación 2026-1'!I:I,"&gt;2")</f>
        <v>0</v>
      </c>
      <c r="CJ297" s="109">
        <f>SUMIFS('Planificación 2026-1'!R:R,'Planificación 2026-1'!W:W,C297,'Planificación 2026-1'!H:H,"T1",'Planificación 2026-1'!I:I,"&gt;2")</f>
        <v>0</v>
      </c>
      <c r="CK297" s="109">
        <f>SUMIFS('Planificación 2026-1'!R:R,'Planificación 2026-1'!W:W,C297,'Planificación 2026-1'!H:H,"T3",'Planificación 2026-1'!I:I,"&gt;2")</f>
        <v>0</v>
      </c>
      <c r="CL297" s="109">
        <f>SUMIFS('Planificación 2026-1'!R:R,'Planificación 2026-1'!W:W,C297,'Planificación 2026-1'!H:H,"T2",'Planificación 2026-1'!I:I,"&gt;2")</f>
        <v>0</v>
      </c>
      <c r="CM297" s="109">
        <f>SUMIFS('Planificación 2026-1'!R:R,'Planificación 2026-1'!W:W,C297,'Planificación 2026-1'!H:H,"AE",'Planificación 2026-1'!I:I,"&gt;2")</f>
        <v>0</v>
      </c>
      <c r="CN297" s="109">
        <f>SUMIFS('Planificación 2026-1'!R:R,'Planificación 2026-1'!W:W,C297,'Planificación 2026-1'!H:H,"T4",'Planificación 2026-1'!I:I,"&gt;2")</f>
        <v>0</v>
      </c>
      <c r="CO297" s="109">
        <f>SUMIFS('Planificación 2026-1'!R:R,'Planificación 2026-1'!W:W,C297,'Planificación 2026-1'!H:H,"AF",'Planificación 2026-1'!I:I,"&lt;3")</f>
        <v>0</v>
      </c>
      <c r="CP297" s="109">
        <f>SUMIFS('Planificación 2026-1'!R:R,'Planificación 2026-1'!W:W,C297,'Planificación 2026-1'!H:H,"EN",'Planificación 2026-1'!I:I,"&lt;3")</f>
        <v>0</v>
      </c>
      <c r="CQ297" s="109">
        <f>SUMIFS('Planificación 2026-1'!R:R,'Planificación 2026-1'!W:W,C297,'Planificación 2026-1'!H:H,"IS",'Planificación 2026-1'!I:I,"&lt;3")</f>
        <v>0</v>
      </c>
      <c r="CR297" s="109">
        <f>SUMIFS('Planificación 2026-1'!R:R,'Planificación 2026-1'!W:W,C297,'Planificación 2026-1'!H:H,"PS",'Planificación 2026-1'!I:I,"&lt;3")</f>
        <v>0</v>
      </c>
      <c r="CS297" s="109">
        <f>SUMIFS('Planificación 2026-1'!R:R,'Planificación 2026-1'!W:W,C297,'Planificación 2026-1'!H:H,"IN",'Planificación 2026-1'!I:I,"&lt;3")</f>
        <v>0</v>
      </c>
      <c r="CT297" s="109">
        <f>SUMIFS('Planificación 2026-1'!R:R,'Planificación 2026-1'!W:W,C297,'Planificación 2026-1'!H:H,"CA",'Planificación 2026-1'!I:I,"&lt;3")</f>
        <v>0</v>
      </c>
      <c r="CU297" s="109">
        <f>SUMIFS('Planificación 2026-1'!R:R,'Planificación 2026-1'!W:W,C297,'Planificación 2026-1'!H:H,"DE",'Planificación 2026-1'!I:I,"&lt;3")</f>
        <v>0</v>
      </c>
      <c r="CV297" s="109">
        <f>SUMIFS('Planificación 2026-1'!R:R,'Planificación 2026-1'!W:W,C297,'Planificación 2026-1'!H:H,"OB",'Planificación 2026-1'!I:I,"&lt;3")</f>
        <v>0</v>
      </c>
      <c r="CW297" s="109">
        <f>SUMIFS('Planificación 2026-1'!R:R,'Planificación 2026-1'!W:W,C297,'Planificación 2026-1'!H:H,"MH",'Planificación 2026-1'!I:I,"&lt;3")</f>
        <v>0</v>
      </c>
      <c r="CX297" s="109">
        <f>SUMIFS('Planificación 2026-1'!R:R,'Planificación 2026-1'!W:W,C297,'Planificación 2026-1'!H:H,"IC",'Planificación 2026-1'!I:I,"&lt;3")</f>
        <v>0</v>
      </c>
      <c r="CY297" s="109">
        <f>SUMIFS('Planificación 2026-1'!R:R,'Planificación 2026-1'!W:W,C297,'Planificación 2026-1'!H:H,"AR",'Planificación 2026-1'!I:I,"&lt;3")</f>
        <v>0</v>
      </c>
      <c r="CZ297" s="109">
        <f>SUMIFS('Planificación 2026-1'!R:R,'Planificación 2026-1'!W:W,C297,'Planificación 2026-1'!H:H,"T1",'Planificación 2026-1'!I:I,"&lt;3")</f>
        <v>0</v>
      </c>
      <c r="DA297" s="109">
        <f>SUMIFS('Planificación 2026-1'!R:R,'Planificación 2026-1'!W:W,C297,'Planificación 2026-1'!H:H,"T3",'Planificación 2026-1'!I:I,"&lt;3")</f>
        <v>0</v>
      </c>
      <c r="DB297" s="109">
        <f>SUMIFS('Planificación 2026-1'!R:R,'Planificación 2026-1'!W:W,C297,'Planificación 2026-1'!H:H,"T2",'Planificación 2026-1'!I:I,"&lt;3")</f>
        <v>0</v>
      </c>
      <c r="DC297" s="109">
        <f>SUMIFS('Planificación 2026-1'!R:R,'Planificación 2026-1'!W:W,C297,'Planificación 2026-1'!H:H,"AE",'Planificación 2026-1'!I:I,"&lt;3")</f>
        <v>0</v>
      </c>
      <c r="DD297" s="109">
        <f>SUMIFS('Planificación 2026-1'!R:R,'Planificación 2026-1'!W:W,C297,'Planificación 2026-1'!H:H,"T4",'Planificación 2026-1'!I:I,"&lt;3")</f>
        <v>0</v>
      </c>
      <c r="DE297" s="108" t="str">
        <f t="shared" si="45"/>
        <v/>
      </c>
      <c r="DF297" s="41">
        <f>IF(C297="","",SUMIFS('Planificación 2026-1'!R:R,'Planificación 2026-1'!W:W,C297,'Planificación 2026-1'!F:F,"PRINCIPAL",'Planificación 2026-1'!X:X,"VIRTUAL"))</f>
        <v>0</v>
      </c>
      <c r="DG297" s="41">
        <f>IF(C297="","",SUMIFS('Planificación 2026-1'!R:R,'Planificación 2026-1'!W:W,C297,'Planificación 2026-1'!F:F,"PRINCIPAL",'Planificación 2026-1'!X:X,"PRESENCIAL"))</f>
        <v>0</v>
      </c>
      <c r="DH297" s="41">
        <f>IF(C297="","",SUMIFS('Planificación 2026-1'!R:R,'Planificación 2026-1'!W:W,C297,'Planificación 2026-1'!F:F,"PRINCIPAL",'Planificación 2026-1'!X:X,"HIBRIDO PRESENCIAL"))</f>
        <v>0</v>
      </c>
      <c r="DI297" s="108" t="str">
        <f t="shared" si="46"/>
        <v/>
      </c>
      <c r="DJ297" s="108">
        <f>IF(C297="","",SUMIFS('Planificación 2026-1'!R:R,'Planificación 2026-1'!W:W,C297,'Planificación 2026-1'!F:F,"FILIAL",'Planificación 2026-1'!X:X,"VIRTUAL"))</f>
        <v>0</v>
      </c>
      <c r="DK297" s="110">
        <f>IF(C297="","",SUMIFS('Planificación 2026-1'!R:R,'Planificación 2026-1'!W:W,C297,'Planificación 2026-1'!F:F,"FILIAL",'Planificación 2026-1'!X:X,"PRESENCIAL"))</f>
        <v>0</v>
      </c>
      <c r="DL297" s="61">
        <f>IF(C297="","",SUMIFS('Planificación 2026-1'!R:R,'Planificación 2026-1'!W:W,C297,'Planificación 2026-1'!F:F,"FILIAL",'Planificación 2026-1'!X:X,"HIBRIDO PRESENCIAL"))</f>
        <v>0</v>
      </c>
      <c r="DM297" s="111" t="str">
        <f t="shared" si="47"/>
        <v/>
      </c>
      <c r="DN297" s="108">
        <f>IF(C297="","",SUMIFS('Planificación 2026-1'!R:R,'Planificación 2026-1'!W:W,C297,'Planificación 2026-1'!F:F,"SUNAMPE",'Planificación 2026-1'!X:X,"VIRTUAL"))</f>
        <v>0</v>
      </c>
      <c r="DO297" s="61">
        <f>IF(C297="","",SUMIFS('Planificación 2026-1'!R:R,'Planificación 2026-1'!W:W,C297,'Planificación 2026-1'!F:F,"SUNAMPE",'Planificación 2026-1'!X:X,"PRESENCIAL"))</f>
        <v>0</v>
      </c>
      <c r="DP297" s="111" t="str">
        <f t="shared" si="48"/>
        <v/>
      </c>
      <c r="DQ297" s="108">
        <f>IF(C297="","",SUMIFS('Planificación 2026-1'!R:R,'Planificación 2026-1'!W:W,C297,'Planificación 2026-1'!F:F,"HUAURA",'Planificación 2026-1'!X:X,"VIRTUAL"))</f>
        <v>0</v>
      </c>
      <c r="DR297" s="61">
        <f>IF(C297="","",SUMIFS('Planificación 2026-1'!R:R,'Planificación 2026-1'!W:W,C297,'Planificación 2026-1'!F:F,"HUAURA",'Planificación 2026-1'!X:X,"PRESENCIAL"))</f>
        <v>0</v>
      </c>
      <c r="DS297" s="76">
        <f>SUMIFS('Planificación 2026-1'!R:R,'Planificación 2026-1'!W:W,C297,'Planificación 2026-1'!F:F,"PRINCIPAL",'Planificación 2026-1'!X:X,"VIRTUAL",'Planificación 2026-1'!I:I,"&gt;2")</f>
        <v>0</v>
      </c>
      <c r="DT297" s="76">
        <f>SUMIFS('Planificación 2026-1'!R:R,'Planificación 2026-1'!W:W,C297,'Planificación 2026-1'!F:F,"PRINCIPAL",'Planificación 2026-1'!X:X,"&lt;&gt;VIRTUAL",'Planificación 2026-1'!I:I,"&gt;2")</f>
        <v>0</v>
      </c>
      <c r="DU297" s="76">
        <f>SUMIFS('Planificación 2026-1'!R:R,'Planificación 2026-1'!W:W,C297,'Planificación 2026-1'!F:F,"SUNAMPE",'Planificación 2026-1'!X:X,"VIRTUAL",'Planificación 2026-1'!I:I,"&gt;2")</f>
        <v>0</v>
      </c>
      <c r="DV297" s="76">
        <f>SUMIFS('Planificación 2026-1'!R:R,'Planificación 2026-1'!W:W,C297,'Planificación 2026-1'!F:F,"SUNAMPE",'Planificación 2026-1'!X:X,"&lt;&gt;VIRTUAL",'Planificación 2026-1'!I:I,"&gt;2")</f>
        <v>0</v>
      </c>
      <c r="DW297" s="76">
        <f>SUMIFS('Planificación 2026-1'!R:R,'Planificación 2026-1'!W:W,C297,'Planificación 2026-1'!F:F,"FILIAL",'Planificación 2026-1'!X:X,"VIRTUAL",'Planificación 2026-1'!I:I,"&gt;2")</f>
        <v>0</v>
      </c>
      <c r="DX297" s="76">
        <f>SUMIFS('Planificación 2026-1'!R:R,'Planificación 2026-1'!W:W,C297,'Planificación 2026-1'!F:F,"FILIAL",'Planificación 2026-1'!X:X,"&lt;&gt;VIRTUAL",'Planificación 2026-1'!I:I,"&gt;2")</f>
        <v>0</v>
      </c>
      <c r="DY297" s="76">
        <f>SUMIFS('Planificación 2026-1'!R:R,'Planificación 2026-1'!W:W,C297,'Planificación 2026-1'!F:F,"PORUMA",'Planificación 2026-1'!X:X,"VIRTUAL",'Planificación 2026-1'!I:I,"&gt;2")</f>
        <v>0</v>
      </c>
      <c r="DZ297" s="76">
        <f>SUMIFS('Planificación 2026-1'!R:R,'Planificación 2026-1'!W:W,C297,'Planificación 2026-1'!F:F,"PORUMA",'Planificación 2026-1'!X:X,"&lt;&gt;VIRTUAL",'Planificación 2026-1'!I:I,"&gt;2")</f>
        <v>0</v>
      </c>
      <c r="EA297" s="76">
        <f>SUMIFS('Planificación 2026-1'!R:R,'Planificación 2026-1'!W:W,C297,'Planificación 2026-1'!F:F,"HUAURA",'Planificación 2026-1'!X:X,"VIRTUAL",'Planificación 2026-1'!I:I,"&gt;2")</f>
        <v>0</v>
      </c>
      <c r="EB297" s="76">
        <f>SUMIFS('Planificación 2026-1'!R:R,'Planificación 2026-1'!W:W,C297,'Planificación 2026-1'!F:F,"HUAURA",'Planificación 2026-1'!X:X,"&lt;&gt;VIRTUAL",'Planificación 2026-1'!I:I,"&gt;2")</f>
        <v>0</v>
      </c>
      <c r="EC297" s="76">
        <f>SUMIFS('Planificación 2026-1'!R:R,'Planificación 2026-1'!W:W,C297,'Planificación 2026-1'!F:F,"PRINCIPAL",'Planificación 2026-1'!X:X,"VIRTUAL",'Planificación 2026-1'!I:I,"&lt;3")</f>
        <v>0</v>
      </c>
      <c r="ED297" s="76">
        <f>SUMIFS('Planificación 2026-1'!R:R,'Planificación 2026-1'!W:W,C297,'Planificación 2026-1'!F:F,"PRINCIPAL",'Planificación 2026-1'!X:X,"&lt;&gt;VIRTUAL",'Planificación 2026-1'!I:I,"&lt;3")</f>
        <v>0</v>
      </c>
      <c r="EE297" s="76">
        <f>SUMIFS('Planificación 2026-1'!R:R,'Planificación 2026-1'!W:W,C297,'Planificación 2026-1'!F:F,"SUNAMPE",'Planificación 2026-1'!X:X,"VIRTUAL",'Planificación 2026-1'!I:I,"&lt;3")</f>
        <v>0</v>
      </c>
      <c r="EF297" s="76">
        <f>SUMIFS('Planificación 2026-1'!R:R,'Planificación 2026-1'!W:W,C297,'Planificación 2026-1'!F:F,"SUNAMPE",'Planificación 2026-1'!X:X,"&lt;&gt;VIRTUAL",'Planificación 2026-1'!I:I,"&lt;3")</f>
        <v>0</v>
      </c>
      <c r="EG297" s="76">
        <f>SUMIFS('Planificación 2026-1'!R:R,'Planificación 2026-1'!W:W,C297,'Planificación 2026-1'!F:F,"FILIAL",'Planificación 2026-1'!X:X,"VIRTUAL",'Planificación 2026-1'!I:I,"&lt;3")</f>
        <v>0</v>
      </c>
      <c r="EH297" s="76">
        <f>SUMIFS('Planificación 2026-1'!R:R,'Planificación 2026-1'!W:W,C297,'Planificación 2026-1'!F:F,"FILIAL",'Planificación 2026-1'!X:X,"&lt;&gt;VIRTUAL",'Planificación 2026-1'!I:I,"&lt;3")</f>
        <v>0</v>
      </c>
      <c r="EI297" s="76">
        <f>SUMIFS('Planificación 2026-1'!R:R,'Planificación 2026-1'!W:W,C297,'Planificación 2026-1'!F:F,"PORUMA",'Planificación 2026-1'!X:X,"VIRTUAL",'Planificación 2026-1'!I:I,"&lt;3")</f>
        <v>0</v>
      </c>
      <c r="EJ297" s="76">
        <f>SUMIFS('Planificación 2026-1'!R:R,'Planificación 2026-1'!W:W,C297,'Planificación 2026-1'!F:F,"PORUMA",'Planificación 2026-1'!X:X,"&lt;&gt;VIRTUAL",'Planificación 2026-1'!I:I,"&lt;3")</f>
        <v>0</v>
      </c>
      <c r="EK297" s="76">
        <f>SUMIFS('Planificación 2026-1'!R:R,'Planificación 2026-1'!W:W,C297,'Planificación 2026-1'!F:F,"HUAURA",'Planificación 2026-1'!X:X,"VIRTUAL",'Planificación 2026-1'!I:I,"&lt;3")</f>
        <v>0</v>
      </c>
      <c r="EL297" s="76">
        <f>SUMIFS('Planificación 2026-1'!R:R,'Planificación 2026-1'!W:W,C297,'Planificación 2026-1'!F:F,"HUAURA",'Planificación 2026-1'!X:X,"&lt;&gt;VIRTUAL",'Planificación 2026-1'!I:I,"&lt;3")</f>
        <v>0</v>
      </c>
      <c r="EM297" s="76"/>
      <c r="EN297" s="76">
        <f t="shared" si="41"/>
        <v>0</v>
      </c>
      <c r="EO297" s="76">
        <f t="shared" si="42"/>
        <v>0</v>
      </c>
      <c r="EP297" s="76" t="b">
        <f t="shared" si="43"/>
        <v>1</v>
      </c>
      <c r="EQ297" s="76" t="str">
        <f t="shared" si="44"/>
        <v/>
      </c>
      <c r="ER297" s="76" t="str">
        <f t="shared" si="49"/>
        <v>PRESENCIAL</v>
      </c>
    </row>
    <row r="298" spans="1:148" hidden="1">
      <c r="A298" s="83"/>
      <c r="B298" s="119">
        <v>295</v>
      </c>
      <c r="C298" s="115" t="s">
        <v>471</v>
      </c>
      <c r="D298" s="112">
        <f>SUMIF('Planificación 2026-1'!W:W,C298,'Planificación 2026-1'!R:R)</f>
        <v>0</v>
      </c>
      <c r="E298" s="114" t="s">
        <v>170</v>
      </c>
      <c r="F298" s="115" t="s">
        <v>171</v>
      </c>
      <c r="G298" s="115" t="s">
        <v>153</v>
      </c>
      <c r="H298" s="115" t="s">
        <v>124</v>
      </c>
      <c r="I298" s="107" t="str">
        <f>IF(SUM(COUNTIFS('Planificación 2026-1'!F:F,"PRINCIPAL",'Planificación 2026-1'!W:W,C298,'Planificación 2026-1'!H:H,"AF"))&gt;0,"P01"," ")</f>
        <v xml:space="preserve"> </v>
      </c>
      <c r="J298" s="108" t="str">
        <f>IF(SUM(COUNTIFS('Planificación 2026-1'!F:F,"PRINCIPAL",'Planificación 2026-1'!W:W,C298,'Planificación 2026-1'!H:H,"EN"))&gt;0,"P02"," ")</f>
        <v xml:space="preserve"> </v>
      </c>
      <c r="K298" s="108" t="str">
        <f>IF(SUM(COUNTIFS('Planificación 2026-1'!F:F,"PRINCIPAL",'Planificación 2026-1'!W:W,C298,'Planificación 2026-1'!H:H,"IS"))&gt;0,"P03"," ")</f>
        <v xml:space="preserve"> </v>
      </c>
      <c r="L298" s="108" t="str">
        <f>IF(SUM(COUNTIFS('Planificación 2026-1'!F:F,"PRINCIPAL",'Planificación 2026-1'!W:W,C298,'Planificación 2026-1'!H:H,"PS"))&gt;0,"P04"," ")</f>
        <v xml:space="preserve"> </v>
      </c>
      <c r="M298" s="108"/>
      <c r="N298" s="108" t="str">
        <f>IF(SUM(COUNTIFS('Planificación 2026-1'!F:F,"PRINCIPAL",'Planificación 2026-1'!W:W,C298,'Planificación 2026-1'!H:H,"IN"))&gt;0,"P06"," ")</f>
        <v xml:space="preserve"> </v>
      </c>
      <c r="O298" s="108" t="str">
        <f>IF(SUM(COUNTIFS('Planificación 2026-1'!F:F,"PRINCIPAL",'Planificación 2026-1'!W:W,C298,'Planificación 2026-1'!H:H,"CA"))&gt;0,"P07"," ")</f>
        <v xml:space="preserve"> </v>
      </c>
      <c r="P298" s="108" t="str">
        <f>IF(SUM(COUNTIFS('Planificación 2026-1'!F:F,"PRINCIPAL",'Planificación 2026-1'!W:W,C298,'Planificación 2026-1'!H:H,"DE"))&gt;0,"P08"," ")</f>
        <v xml:space="preserve"> </v>
      </c>
      <c r="Q298" s="108" t="str">
        <f>IF(SUM(COUNTIFS('Planificación 2026-1'!F:F,"PRINCIPAL",'Planificación 2026-1'!W:W,C298,'Planificación 2026-1'!H:H,"OB"))&gt;0,"P09"," ")</f>
        <v xml:space="preserve"> </v>
      </c>
      <c r="R298" s="108" t="str">
        <f>IF(SUM(COUNTIFS('Planificación 2026-1'!F:F,"PRINCIPAL",'Planificación 2026-1'!W:W,C298,'Planificación 2026-1'!H:H,"MH"))&gt;0,"P31"," ")</f>
        <v xml:space="preserve"> </v>
      </c>
      <c r="S298" s="108" t="str">
        <f>IF(SUM(COUNTIFS('Planificación 2026-1'!F:F,"PRINCIPAL",'Planificación 2026-1'!W:W,C298,'Planificación 2026-1'!H:H,"IC"))&gt;0,"P32"," ")</f>
        <v xml:space="preserve"> </v>
      </c>
      <c r="T298" s="108" t="str">
        <f>IF(SUM(COUNTIFS('Planificación 2026-1'!F:F,"PRINCIPAL",'Planificación 2026-1'!W:W,C298,'Planificación 2026-1'!H:H,"AR"))&gt;0,"P34"," ")</f>
        <v xml:space="preserve"> </v>
      </c>
      <c r="U298" s="108" t="str">
        <f>IF(SUM(COUNTIFS('Planificación 2026-1'!F:F,"PRINCIPAL",'Planificación 2026-1'!W:W,C298,'Planificación 2026-1'!H:H,"T1"))&gt;0,"P35"," ")</f>
        <v xml:space="preserve"> </v>
      </c>
      <c r="V298" s="108" t="str">
        <f>IF(SUM(COUNTIFS('Planificación 2026-1'!F:F,"PRINCIPAL",'Planificación 2026-1'!W:W,C298,'Planificación 2026-1'!H:H,"T3"))&gt;0,"P36"," ")</f>
        <v xml:space="preserve"> </v>
      </c>
      <c r="W298" s="108" t="str">
        <f>IF(SUM(COUNTIFS('Planificación 2026-1'!F:F,"PRINCIPAL",'Planificación 2026-1'!W:W,C298,'Planificación 2026-1'!H:H,"T2"))&gt;0,"P37"," ")</f>
        <v xml:space="preserve"> </v>
      </c>
      <c r="X298" s="108" t="str">
        <f>IF(SUM(COUNTIFS('Planificación 2026-1'!F:F,"PRINCIPAL",'Planificación 2026-1'!W:W,C298,'Planificación 2026-1'!H:H,"AE"))&gt;0,"P38"," ")</f>
        <v xml:space="preserve"> </v>
      </c>
      <c r="Y298" s="108" t="str">
        <f>IF(SUM(COUNTIFS('Planificación 2026-1'!F:F,"PRINCIPAL",'Planificación 2026-1'!W:W,C298,'Planificación 2026-1'!H:H,"T4"))&gt;0,"P55"," ")</f>
        <v xml:space="preserve"> </v>
      </c>
      <c r="Z298" s="108" t="str">
        <f>IF(SUM(COUNTIFS('Planificación 2026-1'!F:F,"FILIAL",'Planificación 2026-1'!W:W,C298,'Planificación 2026-1'!H:H,"AF"))&gt;0," P01"," ")</f>
        <v xml:space="preserve"> </v>
      </c>
      <c r="AA298" s="108" t="str">
        <f>IF(SUM(COUNTIFS('Planificación 2026-1'!F:F,"FILIAL",'Planificación 2026-1'!W:W,C298,'Planificación 2026-1'!H:H,"EN"))&gt;0,"P02"," ")</f>
        <v xml:space="preserve"> </v>
      </c>
      <c r="AB298" s="108" t="str">
        <f>IF(SUM(COUNTIFS('Planificación 2026-1'!F:F,"FILIAL",'Planificación 2026-1'!W:W,C298,'Planificación 2026-1'!H:H,"IS"))&gt;0,"P03"," ")</f>
        <v xml:space="preserve"> </v>
      </c>
      <c r="AC298" s="108" t="str">
        <f>IF(SUM(COUNTIFS('Planificación 2026-1'!F:F,"FILIAL",'Planificación 2026-1'!W:W,C298,'Planificación 2026-1'!H:H,"PS"))&gt;0,"P04"," ")</f>
        <v xml:space="preserve"> </v>
      </c>
      <c r="AD298" s="108"/>
      <c r="AE298" s="108" t="str">
        <f>IF(SUM(COUNTIFS('Planificación 2026-1'!F:F,"FILIAL",'Planificación 2026-1'!W:W,C298,'Planificación 2026-1'!H:H,"IN"))&gt;0,"P06"," ")</f>
        <v xml:space="preserve"> </v>
      </c>
      <c r="AF298" s="108" t="str">
        <f>IF(SUM(COUNTIFS('Planificación 2026-1'!F:F,"FILIAL",'Planificación 2026-1'!W:W,C298,'Planificación 2026-1'!H:H,"CA"))&gt;0,"P07"," ")</f>
        <v xml:space="preserve"> </v>
      </c>
      <c r="AG298" s="108" t="str">
        <f>IF(SUM(COUNTIFS('Planificación 2026-1'!F:F,"FILIAL",'Planificación 2026-1'!W:W,C298,'Planificación 2026-1'!H:H,"DE"))&gt;0,"P08"," ")</f>
        <v xml:space="preserve"> </v>
      </c>
      <c r="AH298" s="108" t="str">
        <f>IF(SUM(COUNTIFS('Planificación 2026-1'!F:F,"FILIAL",'Planificación 2026-1'!W:W,C298,'Planificación 2026-1'!H:H,"OB"))&gt;0,"P09"," ")</f>
        <v xml:space="preserve"> </v>
      </c>
      <c r="AI298" s="108" t="str">
        <f>IF(SUM(COUNTIFS('Planificación 2026-1'!F:F,"FILIAL",'Planificación 2026-1'!W:W,C298,'Planificación 2026-1'!H:H,"MH"))&gt;0,"P31"," ")</f>
        <v xml:space="preserve"> </v>
      </c>
      <c r="AJ298" s="108" t="str">
        <f>IF(SUM(COUNTIFS('Planificación 2026-1'!F:F,"FILIAL",'Planificación 2026-1'!W:W,C298,'Planificación 2026-1'!H:H,"IC"))&gt;0,"P32"," ")</f>
        <v xml:space="preserve"> </v>
      </c>
      <c r="AK298" s="108" t="str">
        <f>IF(SUM(COUNTIFS('Planificación 2026-1'!F:F,"FILIAL",'Planificación 2026-1'!W:W,C298,'Planificación 2026-1'!H:H,"AR"))&gt;0,"P34"," ")</f>
        <v xml:space="preserve"> </v>
      </c>
      <c r="AL298" s="108" t="str">
        <f>IF(SUM(COUNTIFS('Planificación 2026-1'!F:F,"FILIAL",'Planificación 2026-1'!W:W,C298,'Planificación 2026-1'!H:H,"T1"))&gt;0,"P35"," ")</f>
        <v xml:space="preserve"> </v>
      </c>
      <c r="AM298" s="108" t="str">
        <f>IF(SUM(COUNTIFS('Planificación 2026-1'!F:F,"FILIAL",'Planificación 2026-1'!W:W,C298,'Planificación 2026-1'!H:H,"T3"))&gt;0,"P36"," ")</f>
        <v xml:space="preserve"> </v>
      </c>
      <c r="AN298" s="108" t="str">
        <f>IF(SUM(COUNTIFS('Planificación 2026-1'!F:F,"FILIAL",'Planificación 2026-1'!W:W,C298,'Planificación 2026-1'!H:H,"T2"))&gt;0,"P37"," ")</f>
        <v xml:space="preserve"> </v>
      </c>
      <c r="AO298" s="108" t="str">
        <f>IF(SUM(COUNTIFS('Planificación 2026-1'!F:F,"FILIAL",'Planificación 2026-1'!W:W,C298,'Planificación 2026-1'!H:H,"AE"))&gt;0,"P38"," ")</f>
        <v xml:space="preserve"> </v>
      </c>
      <c r="AP298" s="108" t="str">
        <f>IF(SUM(COUNTIFS('Planificación 2026-1'!F:F,"FILIAL",'Planificación 2026-1'!W:W,C298,'Planificación 2026-1'!H:H,"T4"))&gt;0,"P55"," ")</f>
        <v xml:space="preserve"> </v>
      </c>
      <c r="AQ298" s="108" t="str">
        <f>IF(SUM(COUNTIFS('Planificación 2026-1'!F:F,"SUNAMPE",'Planificación 2026-1'!W:W,C298,'Planificación 2026-1'!H:H,"AF"))&gt;0," P01"," ")</f>
        <v xml:space="preserve"> </v>
      </c>
      <c r="AR298" s="108" t="str">
        <f>IF(SUM(COUNTIFS('Planificación 2026-1'!F:F,"SUNAMPE",'Planificación 2026-1'!W:W,C298,'Planificación 2026-1'!H:H,"EN"))&gt;0,"P02"," ")</f>
        <v xml:space="preserve"> </v>
      </c>
      <c r="AS298" s="108" t="str">
        <f>IF(SUM(COUNTIFS('Planificación 2026-1'!F:F,"SUNAMPE",'Planificación 2026-1'!W:W,C298,'Planificación 2026-1'!H:H,"IS"))&gt;0,"P03"," ")</f>
        <v xml:space="preserve"> </v>
      </c>
      <c r="AT298" s="108" t="str">
        <f>IF(SUM(COUNTIFS('Planificación 2026-1'!F:F,"SUNAMPE",'Planificación 2026-1'!W:W,C298,'Planificación 2026-1'!H:H,"PS"))&gt;0,"P04"," ")</f>
        <v xml:space="preserve"> </v>
      </c>
      <c r="AU298" s="108"/>
      <c r="AV298" s="108" t="str">
        <f>IF(SUM(COUNTIFS('Planificación 2026-1'!F:F,"SUNAMPE",'Planificación 2026-1'!W:W,C298,'Planificación 2026-1'!H:H,"IN"))&gt;0,"P06"," ")</f>
        <v xml:space="preserve"> </v>
      </c>
      <c r="AW298" s="108" t="str">
        <f>IF(SUM(COUNTIFS('Planificación 2026-1'!F:F,"SUNAMPE",'Planificación 2026-1'!W:W,C298,'Planificación 2026-1'!H:H,"CA"))&gt;0,"P07"," ")</f>
        <v xml:space="preserve"> </v>
      </c>
      <c r="AX298" s="108" t="str">
        <f>IF(SUM(COUNTIFS('Planificación 2026-1'!F:F,"SUNAMPE",'Planificación 2026-1'!W:W,C298,'Planificación 2026-1'!H:H,"DE"))&gt;0,"P08"," ")</f>
        <v xml:space="preserve"> </v>
      </c>
      <c r="AY298" s="108" t="str">
        <f>IF(SUM(COUNTIFS('Planificación 2026-1'!F:F,"SUNAMPE",'Planificación 2026-1'!W:W,C298,'Planificación 2026-1'!H:H,"OB"))&gt;0,"P09"," ")</f>
        <v xml:space="preserve"> </v>
      </c>
      <c r="AZ298" s="108" t="str">
        <f>IF(SUM(COUNTIFS('Planificación 2026-1'!F:F,"SUNAMPE",'Planificación 2026-1'!W:W,C298,'Planificación 2026-1'!H:H,"MH"))&gt;0,"P31"," ")</f>
        <v xml:space="preserve"> </v>
      </c>
      <c r="BA298" s="108" t="str">
        <f>IF(SUM(COUNTIFS('Planificación 2026-1'!F:F,"SUNAMPE",'Planificación 2026-1'!W:W,C298,'Planificación 2026-1'!H:H,"IC"))&gt;0,"P32"," ")</f>
        <v xml:space="preserve"> </v>
      </c>
      <c r="BB298" s="108" t="str">
        <f>IF(SUM(COUNTIFS('Planificación 2026-1'!F:F,"SUNAMPE",'Planificación 2026-1'!W:W,C298,'Planificación 2026-1'!H:H,"AR"))&gt;0,"P34"," ")</f>
        <v xml:space="preserve"> </v>
      </c>
      <c r="BC298" s="108" t="str">
        <f>IF(SUM(COUNTIFS('Planificación 2026-1'!F:F,"SUNAMPE",'Planificación 2026-1'!W:W,C298,'Planificación 2026-1'!H:H,"T1"))&gt;0,"P35"," ")</f>
        <v xml:space="preserve"> </v>
      </c>
      <c r="BD298" s="108" t="str">
        <f>IF(SUM(COUNTIFS('Planificación 2026-1'!F:F,"SUNAMPE",'Planificación 2026-1'!W:W,C298,'Planificación 2026-1'!H:H,"T3"))&gt;0,"P36"," ")</f>
        <v xml:space="preserve"> </v>
      </c>
      <c r="BE298" s="108" t="str">
        <f>IF(SUM(COUNTIFS('Planificación 2026-1'!F:F,"SUNAMPE",'Planificación 2026-1'!W:W,C298,'Planificación 2026-1'!H:H,"T2"))&gt;0,"P37"," ")</f>
        <v xml:space="preserve"> </v>
      </c>
      <c r="BF298" s="108" t="str">
        <f>IF(SUM(COUNTIFS('Planificación 2026-1'!F:F,"SUNAMPE",'Planificación 2026-1'!W:W,C298,'Planificación 2026-1'!H:H,"AE"))&gt;0,"P38"," ")</f>
        <v xml:space="preserve"> </v>
      </c>
      <c r="BG298" s="108" t="str">
        <f>IF(SUM(COUNTIFS('Planificación 2026-1'!F:F,"SUNAMPE",'Planificación 2026-1'!W:W,C298,'Planificación 2026-1'!H:H,"T4"))&gt;0,"P55"," ")</f>
        <v xml:space="preserve"> </v>
      </c>
      <c r="BH298" s="108" t="str">
        <f>IF(SUM(COUNTIFS('Planificación 2026-1'!F:F,"HUAURA",'Planificación 2026-1'!W:W,C298,'Planificación 2026-1'!H:H,"AF"))&gt;0," P01"," ")</f>
        <v xml:space="preserve"> </v>
      </c>
      <c r="BI298" s="108" t="str">
        <f>IF(SUM(COUNTIFS('Planificación 2026-1'!F:F,"HUAURA",'Planificación 2026-1'!W:W,C298,'Planificación 2026-1'!H:H,"EN"))&gt;0,"P02"," ")</f>
        <v xml:space="preserve"> </v>
      </c>
      <c r="BJ298" s="108" t="str">
        <f>IF(SUM(COUNTIFS('Planificación 2026-1'!F:F,"HUAURA",'Planificación 2026-1'!W:W,C298,'Planificación 2026-1'!H:H,"IS"))&gt;0,"P03"," ")</f>
        <v xml:space="preserve"> </v>
      </c>
      <c r="BK298" s="108" t="str">
        <f>IF(SUM(COUNTIFS('Planificación 2026-1'!F:F,"HUAURA",'Planificación 2026-1'!W:W,C298,'Planificación 2026-1'!H:H,"PS"))&gt;0,"P04"," ")</f>
        <v xml:space="preserve"> </v>
      </c>
      <c r="BL298" s="108"/>
      <c r="BM298" s="108" t="str">
        <f>IF(SUM(COUNTIFS('Planificación 2026-1'!F:F,"HUAURA",'Planificación 2026-1'!W:W,C298,'Planificación 2026-1'!H:H,"IN"))&gt;0,"P06"," ")</f>
        <v xml:space="preserve"> </v>
      </c>
      <c r="BN298" s="108" t="str">
        <f>IF(SUM(COUNTIFS('Planificación 2026-1'!F:F,"HUAURA",'Planificación 2026-1'!W:W,C298,'Planificación 2026-1'!H:H,"CA"))&gt;0,"P07"," ")</f>
        <v xml:space="preserve"> </v>
      </c>
      <c r="BO298" s="108" t="str">
        <f>IF(SUM(COUNTIFS('Planificación 2026-1'!F:F,"HUAURA",'Planificación 2026-1'!W:W,C298,'Planificación 2026-1'!H:H,"DE"))&gt;0,"P08"," ")</f>
        <v xml:space="preserve"> </v>
      </c>
      <c r="BP298" s="108" t="str">
        <f>IF(SUM(COUNTIFS('Planificación 2026-1'!F:F,"HUAURA",'Planificación 2026-1'!W:W,C298,'Planificación 2026-1'!H:H,"OB"))&gt;0,"P09"," ")</f>
        <v xml:space="preserve"> </v>
      </c>
      <c r="BQ298" s="108" t="str">
        <f>IF(SUM(COUNTIFS('Planificación 2026-1'!F:F,"HUAURA",'Planificación 2026-1'!W:W,C298,'Planificación 2026-1'!H:H,"MH"))&gt;0,"P31"," ")</f>
        <v xml:space="preserve"> </v>
      </c>
      <c r="BR298" s="108" t="str">
        <f>IF(SUM(COUNTIFS('Planificación 2026-1'!F:F,"HUAURA",'Planificación 2026-1'!W:W,C298,'Planificación 2026-1'!H:H,"IC"))&gt;0,"P32"," ")</f>
        <v xml:space="preserve"> </v>
      </c>
      <c r="BS298" s="108" t="str">
        <f>IF(SUM(COUNTIFS('Planificación 2026-1'!F:F,"HUAURA",'Planificación 2026-1'!W:W,C298,'Planificación 2026-1'!H:H,"AR"))&gt;0,"P34"," ")</f>
        <v xml:space="preserve"> </v>
      </c>
      <c r="BT298" s="108" t="str">
        <f>IF(SUM(COUNTIFS('Planificación 2026-1'!F:F,"HUAURA",'Planificación 2026-1'!W:W,C298,'Planificación 2026-1'!H:H,"T1"))&gt;0,"P35"," ")</f>
        <v xml:space="preserve"> </v>
      </c>
      <c r="BU298" s="108" t="str">
        <f>IF(SUM(COUNTIFS('Planificación 2026-1'!F:F,"HUAURA",'Planificación 2026-1'!W:W,C298,'Planificación 2026-1'!H:H,"T3"))&gt;0,"P36"," ")</f>
        <v xml:space="preserve"> </v>
      </c>
      <c r="BV298" s="108" t="str">
        <f>IF(SUM(COUNTIFS('Planificación 2026-1'!F:F,"HUAURA",'Planificación 2026-1'!W:W,C298,'Planificación 2026-1'!H:H,"T2"))&gt;0,"P37"," ")</f>
        <v xml:space="preserve"> </v>
      </c>
      <c r="BW298" s="108" t="str">
        <f>IF(SUM(COUNTIFS('Planificación 2026-1'!F:F,"HUAURA",'Planificación 2026-1'!W:W,C298,'Planificación 2026-1'!H:H,"AE"))&gt;0,"P38"," ")</f>
        <v xml:space="preserve"> </v>
      </c>
      <c r="BX298" s="108" t="str">
        <f>IF(SUM(COUNTIFS('Planificación 2026-1'!F:F,"HUAURA",'Planificación 2026-1'!W:W,C298,'Planificación 2026-1'!H:H,"T4"))&gt;0,"P55"," ")</f>
        <v xml:space="preserve"> </v>
      </c>
      <c r="BY298" s="109">
        <f>SUMIFS('Planificación 2026-1'!R:R,'Planificación 2026-1'!W:W,C298,'Planificación 2026-1'!H:H,"AF",'Planificación 2026-1'!I:I,"&gt;2")</f>
        <v>0</v>
      </c>
      <c r="BZ298" s="109">
        <f>SUMIFS('Planificación 2026-1'!R:R,'Planificación 2026-1'!W:W,C298,'Planificación 2026-1'!H:H,"EN",'Planificación 2026-1'!I:I,"&gt;2")</f>
        <v>0</v>
      </c>
      <c r="CA298" s="109">
        <f>SUMIFS('Planificación 2026-1'!R:R,'Planificación 2026-1'!W:W,C298,'Planificación 2026-1'!H:H,"IS",'Planificación 2026-1'!I:I,"&gt;2")</f>
        <v>0</v>
      </c>
      <c r="CB298" s="109">
        <f>SUMIFS('Planificación 2026-1'!R:R,'Planificación 2026-1'!W:W,C298,'Planificación 2026-1'!H:H,"PS",'Planificación 2026-1'!I:I,"&gt;2")</f>
        <v>0</v>
      </c>
      <c r="CC298" s="109">
        <f>SUMIFS('Planificación 2026-1'!R:R,'Planificación 2026-1'!W:W,C298,'Planificación 2026-1'!H:H,"IN",'Planificación 2026-1'!I:I,"&gt;2")</f>
        <v>0</v>
      </c>
      <c r="CD298" s="109">
        <f>SUMIFS('Planificación 2026-1'!R:R,'Planificación 2026-1'!W:W,C298,'Planificación 2026-1'!H:H,"CA",'Planificación 2026-1'!I:I,"&gt;2")</f>
        <v>0</v>
      </c>
      <c r="CE298" s="109">
        <f>SUMIFS('Planificación 2026-1'!R:R,'Planificación 2026-1'!W:W,C298,'Planificación 2026-1'!H:H,"DE",'Planificación 2026-1'!I:I,"&gt;2")</f>
        <v>0</v>
      </c>
      <c r="CF298" s="109">
        <f>SUMIFS('Planificación 2026-1'!R:R,'Planificación 2026-1'!W:W,C298,'Planificación 2026-1'!H:H,"OB",'Planificación 2026-1'!I:I,"&gt;2")</f>
        <v>0</v>
      </c>
      <c r="CG298" s="109">
        <f>SUMIFS('Planificación 2026-1'!R:R,'Planificación 2026-1'!W:W,C298,'Planificación 2026-1'!H:H,"MH",'Planificación 2026-1'!I:I,"&gt;2")</f>
        <v>0</v>
      </c>
      <c r="CH298" s="109">
        <f>SUMIFS('Planificación 2026-1'!R:R,'Planificación 2026-1'!W:W,C298,'Planificación 2026-1'!H:H,"IC",'Planificación 2026-1'!I:I,"&gt;2")</f>
        <v>0</v>
      </c>
      <c r="CI298" s="109">
        <f>SUMIFS('Planificación 2026-1'!R:R,'Planificación 2026-1'!W:W,C298,'Planificación 2026-1'!H:H,"AR",'Planificación 2026-1'!I:I,"&gt;2")</f>
        <v>0</v>
      </c>
      <c r="CJ298" s="109">
        <f>SUMIFS('Planificación 2026-1'!R:R,'Planificación 2026-1'!W:W,C298,'Planificación 2026-1'!H:H,"T1",'Planificación 2026-1'!I:I,"&gt;2")</f>
        <v>0</v>
      </c>
      <c r="CK298" s="109">
        <f>SUMIFS('Planificación 2026-1'!R:R,'Planificación 2026-1'!W:W,C298,'Planificación 2026-1'!H:H,"T3",'Planificación 2026-1'!I:I,"&gt;2")</f>
        <v>0</v>
      </c>
      <c r="CL298" s="109">
        <f>SUMIFS('Planificación 2026-1'!R:R,'Planificación 2026-1'!W:W,C298,'Planificación 2026-1'!H:H,"T2",'Planificación 2026-1'!I:I,"&gt;2")</f>
        <v>0</v>
      </c>
      <c r="CM298" s="109">
        <f>SUMIFS('Planificación 2026-1'!R:R,'Planificación 2026-1'!W:W,C298,'Planificación 2026-1'!H:H,"AE",'Planificación 2026-1'!I:I,"&gt;2")</f>
        <v>0</v>
      </c>
      <c r="CN298" s="109">
        <f>SUMIFS('Planificación 2026-1'!R:R,'Planificación 2026-1'!W:W,C298,'Planificación 2026-1'!H:H,"T4",'Planificación 2026-1'!I:I,"&gt;2")</f>
        <v>0</v>
      </c>
      <c r="CO298" s="109">
        <f>SUMIFS('Planificación 2026-1'!R:R,'Planificación 2026-1'!W:W,C298,'Planificación 2026-1'!H:H,"AF",'Planificación 2026-1'!I:I,"&lt;3")</f>
        <v>0</v>
      </c>
      <c r="CP298" s="109">
        <f>SUMIFS('Planificación 2026-1'!R:R,'Planificación 2026-1'!W:W,C298,'Planificación 2026-1'!H:H,"EN",'Planificación 2026-1'!I:I,"&lt;3")</f>
        <v>0</v>
      </c>
      <c r="CQ298" s="109">
        <f>SUMIFS('Planificación 2026-1'!R:R,'Planificación 2026-1'!W:W,C298,'Planificación 2026-1'!H:H,"IS",'Planificación 2026-1'!I:I,"&lt;3")</f>
        <v>0</v>
      </c>
      <c r="CR298" s="109">
        <f>SUMIFS('Planificación 2026-1'!R:R,'Planificación 2026-1'!W:W,C298,'Planificación 2026-1'!H:H,"PS",'Planificación 2026-1'!I:I,"&lt;3")</f>
        <v>0</v>
      </c>
      <c r="CS298" s="109">
        <f>SUMIFS('Planificación 2026-1'!R:R,'Planificación 2026-1'!W:W,C298,'Planificación 2026-1'!H:H,"IN",'Planificación 2026-1'!I:I,"&lt;3")</f>
        <v>0</v>
      </c>
      <c r="CT298" s="109">
        <f>SUMIFS('Planificación 2026-1'!R:R,'Planificación 2026-1'!W:W,C298,'Planificación 2026-1'!H:H,"CA",'Planificación 2026-1'!I:I,"&lt;3")</f>
        <v>0</v>
      </c>
      <c r="CU298" s="109">
        <f>SUMIFS('Planificación 2026-1'!R:R,'Planificación 2026-1'!W:W,C298,'Planificación 2026-1'!H:H,"DE",'Planificación 2026-1'!I:I,"&lt;3")</f>
        <v>0</v>
      </c>
      <c r="CV298" s="109">
        <f>SUMIFS('Planificación 2026-1'!R:R,'Planificación 2026-1'!W:W,C298,'Planificación 2026-1'!H:H,"OB",'Planificación 2026-1'!I:I,"&lt;3")</f>
        <v>0</v>
      </c>
      <c r="CW298" s="109">
        <f>SUMIFS('Planificación 2026-1'!R:R,'Planificación 2026-1'!W:W,C298,'Planificación 2026-1'!H:H,"MH",'Planificación 2026-1'!I:I,"&lt;3")</f>
        <v>0</v>
      </c>
      <c r="CX298" s="109">
        <f>SUMIFS('Planificación 2026-1'!R:R,'Planificación 2026-1'!W:W,C298,'Planificación 2026-1'!H:H,"IC",'Planificación 2026-1'!I:I,"&lt;3")</f>
        <v>0</v>
      </c>
      <c r="CY298" s="109">
        <f>SUMIFS('Planificación 2026-1'!R:R,'Planificación 2026-1'!W:W,C298,'Planificación 2026-1'!H:H,"AR",'Planificación 2026-1'!I:I,"&lt;3")</f>
        <v>0</v>
      </c>
      <c r="CZ298" s="109">
        <f>SUMIFS('Planificación 2026-1'!R:R,'Planificación 2026-1'!W:W,C298,'Planificación 2026-1'!H:H,"T1",'Planificación 2026-1'!I:I,"&lt;3")</f>
        <v>0</v>
      </c>
      <c r="DA298" s="109">
        <f>SUMIFS('Planificación 2026-1'!R:R,'Planificación 2026-1'!W:W,C298,'Planificación 2026-1'!H:H,"T3",'Planificación 2026-1'!I:I,"&lt;3")</f>
        <v>0</v>
      </c>
      <c r="DB298" s="109">
        <f>SUMIFS('Planificación 2026-1'!R:R,'Planificación 2026-1'!W:W,C298,'Planificación 2026-1'!H:H,"T2",'Planificación 2026-1'!I:I,"&lt;3")</f>
        <v>0</v>
      </c>
      <c r="DC298" s="109">
        <f>SUMIFS('Planificación 2026-1'!R:R,'Planificación 2026-1'!W:W,C298,'Planificación 2026-1'!H:H,"AE",'Planificación 2026-1'!I:I,"&lt;3")</f>
        <v>0</v>
      </c>
      <c r="DD298" s="109">
        <f>SUMIFS('Planificación 2026-1'!R:R,'Planificación 2026-1'!W:W,C298,'Planificación 2026-1'!H:H,"T4",'Planificación 2026-1'!I:I,"&lt;3")</f>
        <v>0</v>
      </c>
      <c r="DE298" s="108" t="str">
        <f t="shared" si="45"/>
        <v/>
      </c>
      <c r="DF298" s="41">
        <f>IF(C298="","",SUMIFS('Planificación 2026-1'!R:R,'Planificación 2026-1'!W:W,C298,'Planificación 2026-1'!F:F,"PRINCIPAL",'Planificación 2026-1'!X:X,"VIRTUAL"))</f>
        <v>0</v>
      </c>
      <c r="DG298" s="41">
        <f>IF(C298="","",SUMIFS('Planificación 2026-1'!R:R,'Planificación 2026-1'!W:W,C298,'Planificación 2026-1'!F:F,"PRINCIPAL",'Planificación 2026-1'!X:X,"PRESENCIAL"))</f>
        <v>0</v>
      </c>
      <c r="DH298" s="41">
        <f>IF(C298="","",SUMIFS('Planificación 2026-1'!R:R,'Planificación 2026-1'!W:W,C298,'Planificación 2026-1'!F:F,"PRINCIPAL",'Planificación 2026-1'!X:X,"HIBRIDO PRESENCIAL"))</f>
        <v>0</v>
      </c>
      <c r="DI298" s="108" t="str">
        <f t="shared" si="46"/>
        <v/>
      </c>
      <c r="DJ298" s="108">
        <f>IF(C298="","",SUMIFS('Planificación 2026-1'!R:R,'Planificación 2026-1'!W:W,C298,'Planificación 2026-1'!F:F,"FILIAL",'Planificación 2026-1'!X:X,"VIRTUAL"))</f>
        <v>0</v>
      </c>
      <c r="DK298" s="110">
        <f>IF(C298="","",SUMIFS('Planificación 2026-1'!R:R,'Planificación 2026-1'!W:W,C298,'Planificación 2026-1'!F:F,"FILIAL",'Planificación 2026-1'!X:X,"PRESENCIAL"))</f>
        <v>0</v>
      </c>
      <c r="DL298" s="61">
        <f>IF(C298="","",SUMIFS('Planificación 2026-1'!R:R,'Planificación 2026-1'!W:W,C298,'Planificación 2026-1'!F:F,"FILIAL",'Planificación 2026-1'!X:X,"HIBRIDO PRESENCIAL"))</f>
        <v>0</v>
      </c>
      <c r="DM298" s="111" t="str">
        <f t="shared" si="47"/>
        <v/>
      </c>
      <c r="DN298" s="108">
        <f>IF(C298="","",SUMIFS('Planificación 2026-1'!R:R,'Planificación 2026-1'!W:W,C298,'Planificación 2026-1'!F:F,"SUNAMPE",'Planificación 2026-1'!X:X,"VIRTUAL"))</f>
        <v>0</v>
      </c>
      <c r="DO298" s="61">
        <f>IF(C298="","",SUMIFS('Planificación 2026-1'!R:R,'Planificación 2026-1'!W:W,C298,'Planificación 2026-1'!F:F,"SUNAMPE",'Planificación 2026-1'!X:X,"PRESENCIAL"))</f>
        <v>0</v>
      </c>
      <c r="DP298" s="111" t="str">
        <f t="shared" si="48"/>
        <v/>
      </c>
      <c r="DQ298" s="108">
        <f>IF(C298="","",SUMIFS('Planificación 2026-1'!R:R,'Planificación 2026-1'!W:W,C298,'Planificación 2026-1'!F:F,"HUAURA",'Planificación 2026-1'!X:X,"VIRTUAL"))</f>
        <v>0</v>
      </c>
      <c r="DR298" s="61">
        <f>IF(C298="","",SUMIFS('Planificación 2026-1'!R:R,'Planificación 2026-1'!W:W,C298,'Planificación 2026-1'!F:F,"HUAURA",'Planificación 2026-1'!X:X,"PRESENCIAL"))</f>
        <v>0</v>
      </c>
      <c r="DS298" s="76">
        <f>SUMIFS('Planificación 2026-1'!R:R,'Planificación 2026-1'!W:W,C298,'Planificación 2026-1'!F:F,"PRINCIPAL",'Planificación 2026-1'!X:X,"VIRTUAL",'Planificación 2026-1'!I:I,"&gt;2")</f>
        <v>0</v>
      </c>
      <c r="DT298" s="76">
        <f>SUMIFS('Planificación 2026-1'!R:R,'Planificación 2026-1'!W:W,C298,'Planificación 2026-1'!F:F,"PRINCIPAL",'Planificación 2026-1'!X:X,"&lt;&gt;VIRTUAL",'Planificación 2026-1'!I:I,"&gt;2")</f>
        <v>0</v>
      </c>
      <c r="DU298" s="76">
        <f>SUMIFS('Planificación 2026-1'!R:R,'Planificación 2026-1'!W:W,C298,'Planificación 2026-1'!F:F,"SUNAMPE",'Planificación 2026-1'!X:X,"VIRTUAL",'Planificación 2026-1'!I:I,"&gt;2")</f>
        <v>0</v>
      </c>
      <c r="DV298" s="76">
        <f>SUMIFS('Planificación 2026-1'!R:R,'Planificación 2026-1'!W:W,C298,'Planificación 2026-1'!F:F,"SUNAMPE",'Planificación 2026-1'!X:X,"&lt;&gt;VIRTUAL",'Planificación 2026-1'!I:I,"&gt;2")</f>
        <v>0</v>
      </c>
      <c r="DW298" s="76">
        <f>SUMIFS('Planificación 2026-1'!R:R,'Planificación 2026-1'!W:W,C298,'Planificación 2026-1'!F:F,"FILIAL",'Planificación 2026-1'!X:X,"VIRTUAL",'Planificación 2026-1'!I:I,"&gt;2")</f>
        <v>0</v>
      </c>
      <c r="DX298" s="76">
        <f>SUMIFS('Planificación 2026-1'!R:R,'Planificación 2026-1'!W:W,C298,'Planificación 2026-1'!F:F,"FILIAL",'Planificación 2026-1'!X:X,"&lt;&gt;VIRTUAL",'Planificación 2026-1'!I:I,"&gt;2")</f>
        <v>0</v>
      </c>
      <c r="DY298" s="76">
        <f>SUMIFS('Planificación 2026-1'!R:R,'Planificación 2026-1'!W:W,C298,'Planificación 2026-1'!F:F,"PORUMA",'Planificación 2026-1'!X:X,"VIRTUAL",'Planificación 2026-1'!I:I,"&gt;2")</f>
        <v>0</v>
      </c>
      <c r="DZ298" s="76">
        <f>SUMIFS('Planificación 2026-1'!R:R,'Planificación 2026-1'!W:W,C298,'Planificación 2026-1'!F:F,"PORUMA",'Planificación 2026-1'!X:X,"&lt;&gt;VIRTUAL",'Planificación 2026-1'!I:I,"&gt;2")</f>
        <v>0</v>
      </c>
      <c r="EA298" s="76">
        <f>SUMIFS('Planificación 2026-1'!R:R,'Planificación 2026-1'!W:W,C298,'Planificación 2026-1'!F:F,"HUAURA",'Planificación 2026-1'!X:X,"VIRTUAL",'Planificación 2026-1'!I:I,"&gt;2")</f>
        <v>0</v>
      </c>
      <c r="EB298" s="76">
        <f>SUMIFS('Planificación 2026-1'!R:R,'Planificación 2026-1'!W:W,C298,'Planificación 2026-1'!F:F,"HUAURA",'Planificación 2026-1'!X:X,"&lt;&gt;VIRTUAL",'Planificación 2026-1'!I:I,"&gt;2")</f>
        <v>0</v>
      </c>
      <c r="EC298" s="76">
        <f>SUMIFS('Planificación 2026-1'!R:R,'Planificación 2026-1'!W:W,C298,'Planificación 2026-1'!F:F,"PRINCIPAL",'Planificación 2026-1'!X:X,"VIRTUAL",'Planificación 2026-1'!I:I,"&lt;3")</f>
        <v>0</v>
      </c>
      <c r="ED298" s="76">
        <f>SUMIFS('Planificación 2026-1'!R:R,'Planificación 2026-1'!W:W,C298,'Planificación 2026-1'!F:F,"PRINCIPAL",'Planificación 2026-1'!X:X,"&lt;&gt;VIRTUAL",'Planificación 2026-1'!I:I,"&lt;3")</f>
        <v>0</v>
      </c>
      <c r="EE298" s="76">
        <f>SUMIFS('Planificación 2026-1'!R:R,'Planificación 2026-1'!W:W,C298,'Planificación 2026-1'!F:F,"SUNAMPE",'Planificación 2026-1'!X:X,"VIRTUAL",'Planificación 2026-1'!I:I,"&lt;3")</f>
        <v>0</v>
      </c>
      <c r="EF298" s="76">
        <f>SUMIFS('Planificación 2026-1'!R:R,'Planificación 2026-1'!W:W,C298,'Planificación 2026-1'!F:F,"SUNAMPE",'Planificación 2026-1'!X:X,"&lt;&gt;VIRTUAL",'Planificación 2026-1'!I:I,"&lt;3")</f>
        <v>0</v>
      </c>
      <c r="EG298" s="76">
        <f>SUMIFS('Planificación 2026-1'!R:R,'Planificación 2026-1'!W:W,C298,'Planificación 2026-1'!F:F,"FILIAL",'Planificación 2026-1'!X:X,"VIRTUAL",'Planificación 2026-1'!I:I,"&lt;3")</f>
        <v>0</v>
      </c>
      <c r="EH298" s="76">
        <f>SUMIFS('Planificación 2026-1'!R:R,'Planificación 2026-1'!W:W,C298,'Planificación 2026-1'!F:F,"FILIAL",'Planificación 2026-1'!X:X,"&lt;&gt;VIRTUAL",'Planificación 2026-1'!I:I,"&lt;3")</f>
        <v>0</v>
      </c>
      <c r="EI298" s="76">
        <f>SUMIFS('Planificación 2026-1'!R:R,'Planificación 2026-1'!W:W,C298,'Planificación 2026-1'!F:F,"PORUMA",'Planificación 2026-1'!X:X,"VIRTUAL",'Planificación 2026-1'!I:I,"&lt;3")</f>
        <v>0</v>
      </c>
      <c r="EJ298" s="76">
        <f>SUMIFS('Planificación 2026-1'!R:R,'Planificación 2026-1'!W:W,C298,'Planificación 2026-1'!F:F,"PORUMA",'Planificación 2026-1'!X:X,"&lt;&gt;VIRTUAL",'Planificación 2026-1'!I:I,"&lt;3")</f>
        <v>0</v>
      </c>
      <c r="EK298" s="76">
        <f>SUMIFS('Planificación 2026-1'!R:R,'Planificación 2026-1'!W:W,C298,'Planificación 2026-1'!F:F,"HUAURA",'Planificación 2026-1'!X:X,"VIRTUAL",'Planificación 2026-1'!I:I,"&lt;3")</f>
        <v>0</v>
      </c>
      <c r="EL298" s="76">
        <f>SUMIFS('Planificación 2026-1'!R:R,'Planificación 2026-1'!W:W,C298,'Planificación 2026-1'!F:F,"HUAURA",'Planificación 2026-1'!X:X,"&lt;&gt;VIRTUAL",'Planificación 2026-1'!I:I,"&lt;3")</f>
        <v>0</v>
      </c>
      <c r="EM298" s="76"/>
      <c r="EN298" s="76">
        <f t="shared" si="41"/>
        <v>0</v>
      </c>
      <c r="EO298" s="76">
        <f t="shared" si="42"/>
        <v>0</v>
      </c>
      <c r="EP298" s="76" t="b">
        <f t="shared" si="43"/>
        <v>1</v>
      </c>
      <c r="EQ298" s="76" t="str">
        <f t="shared" si="44"/>
        <v/>
      </c>
      <c r="ER298" s="76" t="str">
        <f t="shared" si="49"/>
        <v>PRESENCIAL</v>
      </c>
    </row>
    <row r="299" spans="1:148" hidden="1">
      <c r="A299" s="83"/>
      <c r="B299" s="119">
        <v>296</v>
      </c>
      <c r="C299" s="115" t="s">
        <v>472</v>
      </c>
      <c r="D299" s="112">
        <f>SUMIF('Planificación 2026-1'!W:W,C299,'Planificación 2026-1'!R:R)</f>
        <v>0</v>
      </c>
      <c r="E299" s="114" t="s">
        <v>173</v>
      </c>
      <c r="F299" s="115" t="s">
        <v>171</v>
      </c>
      <c r="G299" s="115" t="s">
        <v>153</v>
      </c>
      <c r="H299" s="115" t="s">
        <v>122</v>
      </c>
      <c r="I299" s="107" t="str">
        <f>IF(SUM(COUNTIFS('Planificación 2026-1'!F:F,"PRINCIPAL",'Planificación 2026-1'!W:W,C299,'Planificación 2026-1'!H:H,"AF"))&gt;0,"P01"," ")</f>
        <v xml:space="preserve"> </v>
      </c>
      <c r="J299" s="108" t="str">
        <f>IF(SUM(COUNTIFS('Planificación 2026-1'!F:F,"PRINCIPAL",'Planificación 2026-1'!W:W,C299,'Planificación 2026-1'!H:H,"EN"))&gt;0,"P02"," ")</f>
        <v xml:space="preserve"> </v>
      </c>
      <c r="K299" s="108" t="str">
        <f>IF(SUM(COUNTIFS('Planificación 2026-1'!F:F,"PRINCIPAL",'Planificación 2026-1'!W:W,C299,'Planificación 2026-1'!H:H,"IS"))&gt;0,"P03"," ")</f>
        <v xml:space="preserve"> </v>
      </c>
      <c r="L299" s="108" t="str">
        <f>IF(SUM(COUNTIFS('Planificación 2026-1'!F:F,"PRINCIPAL",'Planificación 2026-1'!W:W,C299,'Planificación 2026-1'!H:H,"PS"))&gt;0,"P04"," ")</f>
        <v xml:space="preserve"> </v>
      </c>
      <c r="M299" s="108"/>
      <c r="N299" s="108" t="str">
        <f>IF(SUM(COUNTIFS('Planificación 2026-1'!F:F,"PRINCIPAL",'Planificación 2026-1'!W:W,C299,'Planificación 2026-1'!H:H,"IN"))&gt;0,"P06"," ")</f>
        <v xml:space="preserve"> </v>
      </c>
      <c r="O299" s="108" t="str">
        <f>IF(SUM(COUNTIFS('Planificación 2026-1'!F:F,"PRINCIPAL",'Planificación 2026-1'!W:W,C299,'Planificación 2026-1'!H:H,"CA"))&gt;0,"P07"," ")</f>
        <v xml:space="preserve"> </v>
      </c>
      <c r="P299" s="108" t="str">
        <f>IF(SUM(COUNTIFS('Planificación 2026-1'!F:F,"PRINCIPAL",'Planificación 2026-1'!W:W,C299,'Planificación 2026-1'!H:H,"DE"))&gt;0,"P08"," ")</f>
        <v xml:space="preserve"> </v>
      </c>
      <c r="Q299" s="108" t="str">
        <f>IF(SUM(COUNTIFS('Planificación 2026-1'!F:F,"PRINCIPAL",'Planificación 2026-1'!W:W,C299,'Planificación 2026-1'!H:H,"OB"))&gt;0,"P09"," ")</f>
        <v xml:space="preserve"> </v>
      </c>
      <c r="R299" s="108" t="str">
        <f>IF(SUM(COUNTIFS('Planificación 2026-1'!F:F,"PRINCIPAL",'Planificación 2026-1'!W:W,C299,'Planificación 2026-1'!H:H,"MH"))&gt;0,"P31"," ")</f>
        <v xml:space="preserve"> </v>
      </c>
      <c r="S299" s="108" t="str">
        <f>IF(SUM(COUNTIFS('Planificación 2026-1'!F:F,"PRINCIPAL",'Planificación 2026-1'!W:W,C299,'Planificación 2026-1'!H:H,"IC"))&gt;0,"P32"," ")</f>
        <v xml:space="preserve"> </v>
      </c>
      <c r="T299" s="108" t="str">
        <f>IF(SUM(COUNTIFS('Planificación 2026-1'!F:F,"PRINCIPAL",'Planificación 2026-1'!W:W,C299,'Planificación 2026-1'!H:H,"AR"))&gt;0,"P34"," ")</f>
        <v xml:space="preserve"> </v>
      </c>
      <c r="U299" s="108" t="str">
        <f>IF(SUM(COUNTIFS('Planificación 2026-1'!F:F,"PRINCIPAL",'Planificación 2026-1'!W:W,C299,'Planificación 2026-1'!H:H,"T1"))&gt;0,"P35"," ")</f>
        <v xml:space="preserve"> </v>
      </c>
      <c r="V299" s="108" t="str">
        <f>IF(SUM(COUNTIFS('Planificación 2026-1'!F:F,"PRINCIPAL",'Planificación 2026-1'!W:W,C299,'Planificación 2026-1'!H:H,"T3"))&gt;0,"P36"," ")</f>
        <v xml:space="preserve"> </v>
      </c>
      <c r="W299" s="108" t="str">
        <f>IF(SUM(COUNTIFS('Planificación 2026-1'!F:F,"PRINCIPAL",'Planificación 2026-1'!W:W,C299,'Planificación 2026-1'!H:H,"T2"))&gt;0,"P37"," ")</f>
        <v xml:space="preserve"> </v>
      </c>
      <c r="X299" s="108" t="str">
        <f>IF(SUM(COUNTIFS('Planificación 2026-1'!F:F,"PRINCIPAL",'Planificación 2026-1'!W:W,C299,'Planificación 2026-1'!H:H,"AE"))&gt;0,"P38"," ")</f>
        <v xml:space="preserve"> </v>
      </c>
      <c r="Y299" s="108" t="str">
        <f>IF(SUM(COUNTIFS('Planificación 2026-1'!F:F,"PRINCIPAL",'Planificación 2026-1'!W:W,C299,'Planificación 2026-1'!H:H,"T4"))&gt;0,"P55"," ")</f>
        <v xml:space="preserve"> </v>
      </c>
      <c r="Z299" s="108" t="str">
        <f>IF(SUM(COUNTIFS('Planificación 2026-1'!F:F,"FILIAL",'Planificación 2026-1'!W:W,C299,'Planificación 2026-1'!H:H,"AF"))&gt;0," P01"," ")</f>
        <v xml:space="preserve"> </v>
      </c>
      <c r="AA299" s="108" t="str">
        <f>IF(SUM(COUNTIFS('Planificación 2026-1'!F:F,"FILIAL",'Planificación 2026-1'!W:W,C299,'Planificación 2026-1'!H:H,"EN"))&gt;0,"P02"," ")</f>
        <v xml:space="preserve"> </v>
      </c>
      <c r="AB299" s="108" t="str">
        <f>IF(SUM(COUNTIFS('Planificación 2026-1'!F:F,"FILIAL",'Planificación 2026-1'!W:W,C299,'Planificación 2026-1'!H:H,"IS"))&gt;0,"P03"," ")</f>
        <v xml:space="preserve"> </v>
      </c>
      <c r="AC299" s="108" t="str">
        <f>IF(SUM(COUNTIFS('Planificación 2026-1'!F:F,"FILIAL",'Planificación 2026-1'!W:W,C299,'Planificación 2026-1'!H:H,"PS"))&gt;0,"P04"," ")</f>
        <v xml:space="preserve"> </v>
      </c>
      <c r="AD299" s="108"/>
      <c r="AE299" s="108" t="str">
        <f>IF(SUM(COUNTIFS('Planificación 2026-1'!F:F,"FILIAL",'Planificación 2026-1'!W:W,C299,'Planificación 2026-1'!H:H,"IN"))&gt;0,"P06"," ")</f>
        <v xml:space="preserve"> </v>
      </c>
      <c r="AF299" s="108" t="str">
        <f>IF(SUM(COUNTIFS('Planificación 2026-1'!F:F,"FILIAL",'Planificación 2026-1'!W:W,C299,'Planificación 2026-1'!H:H,"CA"))&gt;0,"P07"," ")</f>
        <v xml:space="preserve"> </v>
      </c>
      <c r="AG299" s="108" t="str">
        <f>IF(SUM(COUNTIFS('Planificación 2026-1'!F:F,"FILIAL",'Planificación 2026-1'!W:W,C299,'Planificación 2026-1'!H:H,"DE"))&gt;0,"P08"," ")</f>
        <v xml:space="preserve"> </v>
      </c>
      <c r="AH299" s="108" t="str">
        <f>IF(SUM(COUNTIFS('Planificación 2026-1'!F:F,"FILIAL",'Planificación 2026-1'!W:W,C299,'Planificación 2026-1'!H:H,"OB"))&gt;0,"P09"," ")</f>
        <v xml:space="preserve"> </v>
      </c>
      <c r="AI299" s="108" t="str">
        <f>IF(SUM(COUNTIFS('Planificación 2026-1'!F:F,"FILIAL",'Planificación 2026-1'!W:W,C299,'Planificación 2026-1'!H:H,"MH"))&gt;0,"P31"," ")</f>
        <v xml:space="preserve"> </v>
      </c>
      <c r="AJ299" s="108" t="str">
        <f>IF(SUM(COUNTIFS('Planificación 2026-1'!F:F,"FILIAL",'Planificación 2026-1'!W:W,C299,'Planificación 2026-1'!H:H,"IC"))&gt;0,"P32"," ")</f>
        <v xml:space="preserve"> </v>
      </c>
      <c r="AK299" s="108" t="str">
        <f>IF(SUM(COUNTIFS('Planificación 2026-1'!F:F,"FILIAL",'Planificación 2026-1'!W:W,C299,'Planificación 2026-1'!H:H,"AR"))&gt;0,"P34"," ")</f>
        <v xml:space="preserve"> </v>
      </c>
      <c r="AL299" s="108" t="str">
        <f>IF(SUM(COUNTIFS('Planificación 2026-1'!F:F,"FILIAL",'Planificación 2026-1'!W:W,C299,'Planificación 2026-1'!H:H,"T1"))&gt;0,"P35"," ")</f>
        <v xml:space="preserve"> </v>
      </c>
      <c r="AM299" s="108" t="str">
        <f>IF(SUM(COUNTIFS('Planificación 2026-1'!F:F,"FILIAL",'Planificación 2026-1'!W:W,C299,'Planificación 2026-1'!H:H,"T3"))&gt;0,"P36"," ")</f>
        <v xml:space="preserve"> </v>
      </c>
      <c r="AN299" s="108" t="str">
        <f>IF(SUM(COUNTIFS('Planificación 2026-1'!F:F,"FILIAL",'Planificación 2026-1'!W:W,C299,'Planificación 2026-1'!H:H,"T2"))&gt;0,"P37"," ")</f>
        <v xml:space="preserve"> </v>
      </c>
      <c r="AO299" s="108" t="str">
        <f>IF(SUM(COUNTIFS('Planificación 2026-1'!F:F,"FILIAL",'Planificación 2026-1'!W:W,C299,'Planificación 2026-1'!H:H,"AE"))&gt;0,"P38"," ")</f>
        <v xml:space="preserve"> </v>
      </c>
      <c r="AP299" s="108" t="str">
        <f>IF(SUM(COUNTIFS('Planificación 2026-1'!F:F,"FILIAL",'Planificación 2026-1'!W:W,C299,'Planificación 2026-1'!H:H,"T4"))&gt;0,"P55"," ")</f>
        <v xml:space="preserve"> </v>
      </c>
      <c r="AQ299" s="108" t="str">
        <f>IF(SUM(COUNTIFS('Planificación 2026-1'!F:F,"SUNAMPE",'Planificación 2026-1'!W:W,C299,'Planificación 2026-1'!H:H,"AF"))&gt;0," P01"," ")</f>
        <v xml:space="preserve"> </v>
      </c>
      <c r="AR299" s="108" t="str">
        <f>IF(SUM(COUNTIFS('Planificación 2026-1'!F:F,"SUNAMPE",'Planificación 2026-1'!W:W,C299,'Planificación 2026-1'!H:H,"EN"))&gt;0,"P02"," ")</f>
        <v xml:space="preserve"> </v>
      </c>
      <c r="AS299" s="108" t="str">
        <f>IF(SUM(COUNTIFS('Planificación 2026-1'!F:F,"SUNAMPE",'Planificación 2026-1'!W:W,C299,'Planificación 2026-1'!H:H,"IS"))&gt;0,"P03"," ")</f>
        <v xml:space="preserve"> </v>
      </c>
      <c r="AT299" s="108" t="str">
        <f>IF(SUM(COUNTIFS('Planificación 2026-1'!F:F,"SUNAMPE",'Planificación 2026-1'!W:W,C299,'Planificación 2026-1'!H:H,"PS"))&gt;0,"P04"," ")</f>
        <v xml:space="preserve"> </v>
      </c>
      <c r="AU299" s="108"/>
      <c r="AV299" s="108" t="str">
        <f>IF(SUM(COUNTIFS('Planificación 2026-1'!F:F,"SUNAMPE",'Planificación 2026-1'!W:W,C299,'Planificación 2026-1'!H:H,"IN"))&gt;0,"P06"," ")</f>
        <v xml:space="preserve"> </v>
      </c>
      <c r="AW299" s="108" t="str">
        <f>IF(SUM(COUNTIFS('Planificación 2026-1'!F:F,"SUNAMPE",'Planificación 2026-1'!W:W,C299,'Planificación 2026-1'!H:H,"CA"))&gt;0,"P07"," ")</f>
        <v xml:space="preserve"> </v>
      </c>
      <c r="AX299" s="108" t="str">
        <f>IF(SUM(COUNTIFS('Planificación 2026-1'!F:F,"SUNAMPE",'Planificación 2026-1'!W:W,C299,'Planificación 2026-1'!H:H,"DE"))&gt;0,"P08"," ")</f>
        <v xml:space="preserve"> </v>
      </c>
      <c r="AY299" s="108" t="str">
        <f>IF(SUM(COUNTIFS('Planificación 2026-1'!F:F,"SUNAMPE",'Planificación 2026-1'!W:W,C299,'Planificación 2026-1'!H:H,"OB"))&gt;0,"P09"," ")</f>
        <v xml:space="preserve"> </v>
      </c>
      <c r="AZ299" s="108" t="str">
        <f>IF(SUM(COUNTIFS('Planificación 2026-1'!F:F,"SUNAMPE",'Planificación 2026-1'!W:W,C299,'Planificación 2026-1'!H:H,"MH"))&gt;0,"P31"," ")</f>
        <v xml:space="preserve"> </v>
      </c>
      <c r="BA299" s="108" t="str">
        <f>IF(SUM(COUNTIFS('Planificación 2026-1'!F:F,"SUNAMPE",'Planificación 2026-1'!W:W,C299,'Planificación 2026-1'!H:H,"IC"))&gt;0,"P32"," ")</f>
        <v xml:space="preserve"> </v>
      </c>
      <c r="BB299" s="108" t="str">
        <f>IF(SUM(COUNTIFS('Planificación 2026-1'!F:F,"SUNAMPE",'Planificación 2026-1'!W:W,C299,'Planificación 2026-1'!H:H,"AR"))&gt;0,"P34"," ")</f>
        <v xml:space="preserve"> </v>
      </c>
      <c r="BC299" s="108" t="str">
        <f>IF(SUM(COUNTIFS('Planificación 2026-1'!F:F,"SUNAMPE",'Planificación 2026-1'!W:W,C299,'Planificación 2026-1'!H:H,"T1"))&gt;0,"P35"," ")</f>
        <v xml:space="preserve"> </v>
      </c>
      <c r="BD299" s="108" t="str">
        <f>IF(SUM(COUNTIFS('Planificación 2026-1'!F:F,"SUNAMPE",'Planificación 2026-1'!W:W,C299,'Planificación 2026-1'!H:H,"T3"))&gt;0,"P36"," ")</f>
        <v xml:space="preserve"> </v>
      </c>
      <c r="BE299" s="108" t="str">
        <f>IF(SUM(COUNTIFS('Planificación 2026-1'!F:F,"SUNAMPE",'Planificación 2026-1'!W:W,C299,'Planificación 2026-1'!H:H,"T2"))&gt;0,"P37"," ")</f>
        <v xml:space="preserve"> </v>
      </c>
      <c r="BF299" s="108" t="str">
        <f>IF(SUM(COUNTIFS('Planificación 2026-1'!F:F,"SUNAMPE",'Planificación 2026-1'!W:W,C299,'Planificación 2026-1'!H:H,"AE"))&gt;0,"P38"," ")</f>
        <v xml:space="preserve"> </v>
      </c>
      <c r="BG299" s="108" t="str">
        <f>IF(SUM(COUNTIFS('Planificación 2026-1'!F:F,"SUNAMPE",'Planificación 2026-1'!W:W,C299,'Planificación 2026-1'!H:H,"T4"))&gt;0,"P55"," ")</f>
        <v xml:space="preserve"> </v>
      </c>
      <c r="BH299" s="108" t="str">
        <f>IF(SUM(COUNTIFS('Planificación 2026-1'!F:F,"HUAURA",'Planificación 2026-1'!W:W,C299,'Planificación 2026-1'!H:H,"AF"))&gt;0," P01"," ")</f>
        <v xml:space="preserve"> </v>
      </c>
      <c r="BI299" s="108" t="str">
        <f>IF(SUM(COUNTIFS('Planificación 2026-1'!F:F,"HUAURA",'Planificación 2026-1'!W:W,C299,'Planificación 2026-1'!H:H,"EN"))&gt;0,"P02"," ")</f>
        <v xml:space="preserve"> </v>
      </c>
      <c r="BJ299" s="108" t="str">
        <f>IF(SUM(COUNTIFS('Planificación 2026-1'!F:F,"HUAURA",'Planificación 2026-1'!W:W,C299,'Planificación 2026-1'!H:H,"IS"))&gt;0,"P03"," ")</f>
        <v xml:space="preserve"> </v>
      </c>
      <c r="BK299" s="108" t="str">
        <f>IF(SUM(COUNTIFS('Planificación 2026-1'!F:F,"HUAURA",'Planificación 2026-1'!W:W,C299,'Planificación 2026-1'!H:H,"PS"))&gt;0,"P04"," ")</f>
        <v xml:space="preserve"> </v>
      </c>
      <c r="BL299" s="108"/>
      <c r="BM299" s="108" t="str">
        <f>IF(SUM(COUNTIFS('Planificación 2026-1'!F:F,"HUAURA",'Planificación 2026-1'!W:W,C299,'Planificación 2026-1'!H:H,"IN"))&gt;0,"P06"," ")</f>
        <v xml:space="preserve"> </v>
      </c>
      <c r="BN299" s="108" t="str">
        <f>IF(SUM(COUNTIFS('Planificación 2026-1'!F:F,"HUAURA",'Planificación 2026-1'!W:W,C299,'Planificación 2026-1'!H:H,"CA"))&gt;0,"P07"," ")</f>
        <v xml:space="preserve"> </v>
      </c>
      <c r="BO299" s="108" t="str">
        <f>IF(SUM(COUNTIFS('Planificación 2026-1'!F:F,"HUAURA",'Planificación 2026-1'!W:W,C299,'Planificación 2026-1'!H:H,"DE"))&gt;0,"P08"," ")</f>
        <v xml:space="preserve"> </v>
      </c>
      <c r="BP299" s="108" t="str">
        <f>IF(SUM(COUNTIFS('Planificación 2026-1'!F:F,"HUAURA",'Planificación 2026-1'!W:W,C299,'Planificación 2026-1'!H:H,"OB"))&gt;0,"P09"," ")</f>
        <v xml:space="preserve"> </v>
      </c>
      <c r="BQ299" s="108" t="str">
        <f>IF(SUM(COUNTIFS('Planificación 2026-1'!F:F,"HUAURA",'Planificación 2026-1'!W:W,C299,'Planificación 2026-1'!H:H,"MH"))&gt;0,"P31"," ")</f>
        <v xml:space="preserve"> </v>
      </c>
      <c r="BR299" s="108" t="str">
        <f>IF(SUM(COUNTIFS('Planificación 2026-1'!F:F,"HUAURA",'Planificación 2026-1'!W:W,C299,'Planificación 2026-1'!H:H,"IC"))&gt;0,"P32"," ")</f>
        <v xml:space="preserve"> </v>
      </c>
      <c r="BS299" s="108" t="str">
        <f>IF(SUM(COUNTIFS('Planificación 2026-1'!F:F,"HUAURA",'Planificación 2026-1'!W:W,C299,'Planificación 2026-1'!H:H,"AR"))&gt;0,"P34"," ")</f>
        <v xml:space="preserve"> </v>
      </c>
      <c r="BT299" s="108" t="str">
        <f>IF(SUM(COUNTIFS('Planificación 2026-1'!F:F,"HUAURA",'Planificación 2026-1'!W:W,C299,'Planificación 2026-1'!H:H,"T1"))&gt;0,"P35"," ")</f>
        <v xml:space="preserve"> </v>
      </c>
      <c r="BU299" s="108" t="str">
        <f>IF(SUM(COUNTIFS('Planificación 2026-1'!F:F,"HUAURA",'Planificación 2026-1'!W:W,C299,'Planificación 2026-1'!H:H,"T3"))&gt;0,"P36"," ")</f>
        <v xml:space="preserve"> </v>
      </c>
      <c r="BV299" s="108" t="str">
        <f>IF(SUM(COUNTIFS('Planificación 2026-1'!F:F,"HUAURA",'Planificación 2026-1'!W:W,C299,'Planificación 2026-1'!H:H,"T2"))&gt;0,"P37"," ")</f>
        <v xml:space="preserve"> </v>
      </c>
      <c r="BW299" s="108" t="str">
        <f>IF(SUM(COUNTIFS('Planificación 2026-1'!F:F,"HUAURA",'Planificación 2026-1'!W:W,C299,'Planificación 2026-1'!H:H,"AE"))&gt;0,"P38"," ")</f>
        <v xml:space="preserve"> </v>
      </c>
      <c r="BX299" s="108" t="str">
        <f>IF(SUM(COUNTIFS('Planificación 2026-1'!F:F,"HUAURA",'Planificación 2026-1'!W:W,C299,'Planificación 2026-1'!H:H,"T4"))&gt;0,"P55"," ")</f>
        <v xml:space="preserve"> </v>
      </c>
      <c r="BY299" s="109">
        <f>SUMIFS('Planificación 2026-1'!R:R,'Planificación 2026-1'!W:W,C299,'Planificación 2026-1'!H:H,"AF",'Planificación 2026-1'!I:I,"&gt;2")</f>
        <v>0</v>
      </c>
      <c r="BZ299" s="109">
        <f>SUMIFS('Planificación 2026-1'!R:R,'Planificación 2026-1'!W:W,C299,'Planificación 2026-1'!H:H,"EN",'Planificación 2026-1'!I:I,"&gt;2")</f>
        <v>0</v>
      </c>
      <c r="CA299" s="109">
        <f>SUMIFS('Planificación 2026-1'!R:R,'Planificación 2026-1'!W:W,C299,'Planificación 2026-1'!H:H,"IS",'Planificación 2026-1'!I:I,"&gt;2")</f>
        <v>0</v>
      </c>
      <c r="CB299" s="109">
        <f>SUMIFS('Planificación 2026-1'!R:R,'Planificación 2026-1'!W:W,C299,'Planificación 2026-1'!H:H,"PS",'Planificación 2026-1'!I:I,"&gt;2")</f>
        <v>0</v>
      </c>
      <c r="CC299" s="109">
        <f>SUMIFS('Planificación 2026-1'!R:R,'Planificación 2026-1'!W:W,C299,'Planificación 2026-1'!H:H,"IN",'Planificación 2026-1'!I:I,"&gt;2")</f>
        <v>0</v>
      </c>
      <c r="CD299" s="109">
        <f>SUMIFS('Planificación 2026-1'!R:R,'Planificación 2026-1'!W:W,C299,'Planificación 2026-1'!H:H,"CA",'Planificación 2026-1'!I:I,"&gt;2")</f>
        <v>0</v>
      </c>
      <c r="CE299" s="109">
        <f>SUMIFS('Planificación 2026-1'!R:R,'Planificación 2026-1'!W:W,C299,'Planificación 2026-1'!H:H,"DE",'Planificación 2026-1'!I:I,"&gt;2")</f>
        <v>0</v>
      </c>
      <c r="CF299" s="109">
        <f>SUMIFS('Planificación 2026-1'!R:R,'Planificación 2026-1'!W:W,C299,'Planificación 2026-1'!H:H,"OB",'Planificación 2026-1'!I:I,"&gt;2")</f>
        <v>0</v>
      </c>
      <c r="CG299" s="109">
        <f>SUMIFS('Planificación 2026-1'!R:R,'Planificación 2026-1'!W:W,C299,'Planificación 2026-1'!H:H,"MH",'Planificación 2026-1'!I:I,"&gt;2")</f>
        <v>0</v>
      </c>
      <c r="CH299" s="109">
        <f>SUMIFS('Planificación 2026-1'!R:R,'Planificación 2026-1'!W:W,C299,'Planificación 2026-1'!H:H,"IC",'Planificación 2026-1'!I:I,"&gt;2")</f>
        <v>0</v>
      </c>
      <c r="CI299" s="109">
        <f>SUMIFS('Planificación 2026-1'!R:R,'Planificación 2026-1'!W:W,C299,'Planificación 2026-1'!H:H,"AR",'Planificación 2026-1'!I:I,"&gt;2")</f>
        <v>0</v>
      </c>
      <c r="CJ299" s="109">
        <f>SUMIFS('Planificación 2026-1'!R:R,'Planificación 2026-1'!W:W,C299,'Planificación 2026-1'!H:H,"T1",'Planificación 2026-1'!I:I,"&gt;2")</f>
        <v>0</v>
      </c>
      <c r="CK299" s="109">
        <f>SUMIFS('Planificación 2026-1'!R:R,'Planificación 2026-1'!W:W,C299,'Planificación 2026-1'!H:H,"T3",'Planificación 2026-1'!I:I,"&gt;2")</f>
        <v>0</v>
      </c>
      <c r="CL299" s="109">
        <f>SUMIFS('Planificación 2026-1'!R:R,'Planificación 2026-1'!W:W,C299,'Planificación 2026-1'!H:H,"T2",'Planificación 2026-1'!I:I,"&gt;2")</f>
        <v>0</v>
      </c>
      <c r="CM299" s="109">
        <f>SUMIFS('Planificación 2026-1'!R:R,'Planificación 2026-1'!W:W,C299,'Planificación 2026-1'!H:H,"AE",'Planificación 2026-1'!I:I,"&gt;2")</f>
        <v>0</v>
      </c>
      <c r="CN299" s="109">
        <f>SUMIFS('Planificación 2026-1'!R:R,'Planificación 2026-1'!W:W,C299,'Planificación 2026-1'!H:H,"T4",'Planificación 2026-1'!I:I,"&gt;2")</f>
        <v>0</v>
      </c>
      <c r="CO299" s="109">
        <f>SUMIFS('Planificación 2026-1'!R:R,'Planificación 2026-1'!W:W,C299,'Planificación 2026-1'!H:H,"AF",'Planificación 2026-1'!I:I,"&lt;3")</f>
        <v>0</v>
      </c>
      <c r="CP299" s="109">
        <f>SUMIFS('Planificación 2026-1'!R:R,'Planificación 2026-1'!W:W,C299,'Planificación 2026-1'!H:H,"EN",'Planificación 2026-1'!I:I,"&lt;3")</f>
        <v>0</v>
      </c>
      <c r="CQ299" s="109">
        <f>SUMIFS('Planificación 2026-1'!R:R,'Planificación 2026-1'!W:W,C299,'Planificación 2026-1'!H:H,"IS",'Planificación 2026-1'!I:I,"&lt;3")</f>
        <v>0</v>
      </c>
      <c r="CR299" s="109">
        <f>SUMIFS('Planificación 2026-1'!R:R,'Planificación 2026-1'!W:W,C299,'Planificación 2026-1'!H:H,"PS",'Planificación 2026-1'!I:I,"&lt;3")</f>
        <v>0</v>
      </c>
      <c r="CS299" s="109">
        <f>SUMIFS('Planificación 2026-1'!R:R,'Planificación 2026-1'!W:W,C299,'Planificación 2026-1'!H:H,"IN",'Planificación 2026-1'!I:I,"&lt;3")</f>
        <v>0</v>
      </c>
      <c r="CT299" s="109">
        <f>SUMIFS('Planificación 2026-1'!R:R,'Planificación 2026-1'!W:W,C299,'Planificación 2026-1'!H:H,"CA",'Planificación 2026-1'!I:I,"&lt;3")</f>
        <v>0</v>
      </c>
      <c r="CU299" s="109">
        <f>SUMIFS('Planificación 2026-1'!R:R,'Planificación 2026-1'!W:W,C299,'Planificación 2026-1'!H:H,"DE",'Planificación 2026-1'!I:I,"&lt;3")</f>
        <v>0</v>
      </c>
      <c r="CV299" s="109">
        <f>SUMIFS('Planificación 2026-1'!R:R,'Planificación 2026-1'!W:W,C299,'Planificación 2026-1'!H:H,"OB",'Planificación 2026-1'!I:I,"&lt;3")</f>
        <v>0</v>
      </c>
      <c r="CW299" s="109">
        <f>SUMIFS('Planificación 2026-1'!R:R,'Planificación 2026-1'!W:W,C299,'Planificación 2026-1'!H:H,"MH",'Planificación 2026-1'!I:I,"&lt;3")</f>
        <v>0</v>
      </c>
      <c r="CX299" s="109">
        <f>SUMIFS('Planificación 2026-1'!R:R,'Planificación 2026-1'!W:W,C299,'Planificación 2026-1'!H:H,"IC",'Planificación 2026-1'!I:I,"&lt;3")</f>
        <v>0</v>
      </c>
      <c r="CY299" s="109">
        <f>SUMIFS('Planificación 2026-1'!R:R,'Planificación 2026-1'!W:W,C299,'Planificación 2026-1'!H:H,"AR",'Planificación 2026-1'!I:I,"&lt;3")</f>
        <v>0</v>
      </c>
      <c r="CZ299" s="109">
        <f>SUMIFS('Planificación 2026-1'!R:R,'Planificación 2026-1'!W:W,C299,'Planificación 2026-1'!H:H,"T1",'Planificación 2026-1'!I:I,"&lt;3")</f>
        <v>0</v>
      </c>
      <c r="DA299" s="109">
        <f>SUMIFS('Planificación 2026-1'!R:R,'Planificación 2026-1'!W:W,C299,'Planificación 2026-1'!H:H,"T3",'Planificación 2026-1'!I:I,"&lt;3")</f>
        <v>0</v>
      </c>
      <c r="DB299" s="109">
        <f>SUMIFS('Planificación 2026-1'!R:R,'Planificación 2026-1'!W:W,C299,'Planificación 2026-1'!H:H,"T2",'Planificación 2026-1'!I:I,"&lt;3")</f>
        <v>0</v>
      </c>
      <c r="DC299" s="109">
        <f>SUMIFS('Planificación 2026-1'!R:R,'Planificación 2026-1'!W:W,C299,'Planificación 2026-1'!H:H,"AE",'Planificación 2026-1'!I:I,"&lt;3")</f>
        <v>0</v>
      </c>
      <c r="DD299" s="109">
        <f>SUMIFS('Planificación 2026-1'!R:R,'Planificación 2026-1'!W:W,C299,'Planificación 2026-1'!H:H,"T4",'Planificación 2026-1'!I:I,"&lt;3")</f>
        <v>0</v>
      </c>
      <c r="DE299" s="108" t="str">
        <f t="shared" si="45"/>
        <v/>
      </c>
      <c r="DF299" s="41">
        <f>IF(C299="","",SUMIFS('Planificación 2026-1'!R:R,'Planificación 2026-1'!W:W,C299,'Planificación 2026-1'!F:F,"PRINCIPAL",'Planificación 2026-1'!X:X,"VIRTUAL"))</f>
        <v>0</v>
      </c>
      <c r="DG299" s="41">
        <f>IF(C299="","",SUMIFS('Planificación 2026-1'!R:R,'Planificación 2026-1'!W:W,C299,'Planificación 2026-1'!F:F,"PRINCIPAL",'Planificación 2026-1'!X:X,"PRESENCIAL"))</f>
        <v>0</v>
      </c>
      <c r="DH299" s="41">
        <f>IF(C299="","",SUMIFS('Planificación 2026-1'!R:R,'Planificación 2026-1'!W:W,C299,'Planificación 2026-1'!F:F,"PRINCIPAL",'Planificación 2026-1'!X:X,"HIBRIDO PRESENCIAL"))</f>
        <v>0</v>
      </c>
      <c r="DI299" s="108" t="str">
        <f t="shared" si="46"/>
        <v/>
      </c>
      <c r="DJ299" s="108">
        <f>IF(C299="","",SUMIFS('Planificación 2026-1'!R:R,'Planificación 2026-1'!W:W,C299,'Planificación 2026-1'!F:F,"FILIAL",'Planificación 2026-1'!X:X,"VIRTUAL"))</f>
        <v>0</v>
      </c>
      <c r="DK299" s="110">
        <f>IF(C299="","",SUMIFS('Planificación 2026-1'!R:R,'Planificación 2026-1'!W:W,C299,'Planificación 2026-1'!F:F,"FILIAL",'Planificación 2026-1'!X:X,"PRESENCIAL"))</f>
        <v>0</v>
      </c>
      <c r="DL299" s="61">
        <f>IF(C299="","",SUMIFS('Planificación 2026-1'!R:R,'Planificación 2026-1'!W:W,C299,'Planificación 2026-1'!F:F,"FILIAL",'Planificación 2026-1'!X:X,"HIBRIDO PRESENCIAL"))</f>
        <v>0</v>
      </c>
      <c r="DM299" s="111" t="str">
        <f t="shared" si="47"/>
        <v/>
      </c>
      <c r="DN299" s="108">
        <f>IF(C299="","",SUMIFS('Planificación 2026-1'!R:R,'Planificación 2026-1'!W:W,C299,'Planificación 2026-1'!F:F,"SUNAMPE",'Planificación 2026-1'!X:X,"VIRTUAL"))</f>
        <v>0</v>
      </c>
      <c r="DO299" s="61">
        <f>IF(C299="","",SUMIFS('Planificación 2026-1'!R:R,'Planificación 2026-1'!W:W,C299,'Planificación 2026-1'!F:F,"SUNAMPE",'Planificación 2026-1'!X:X,"PRESENCIAL"))</f>
        <v>0</v>
      </c>
      <c r="DP299" s="111" t="str">
        <f t="shared" si="48"/>
        <v/>
      </c>
      <c r="DQ299" s="108">
        <f>IF(C299="","",SUMIFS('Planificación 2026-1'!R:R,'Planificación 2026-1'!W:W,C299,'Planificación 2026-1'!F:F,"HUAURA",'Planificación 2026-1'!X:X,"VIRTUAL"))</f>
        <v>0</v>
      </c>
      <c r="DR299" s="61">
        <f>IF(C299="","",SUMIFS('Planificación 2026-1'!R:R,'Planificación 2026-1'!W:W,C299,'Planificación 2026-1'!F:F,"HUAURA",'Planificación 2026-1'!X:X,"PRESENCIAL"))</f>
        <v>0</v>
      </c>
      <c r="DS299" s="76">
        <f>SUMIFS('Planificación 2026-1'!R:R,'Planificación 2026-1'!W:W,C299,'Planificación 2026-1'!F:F,"PRINCIPAL",'Planificación 2026-1'!X:X,"VIRTUAL",'Planificación 2026-1'!I:I,"&gt;2")</f>
        <v>0</v>
      </c>
      <c r="DT299" s="76">
        <f>SUMIFS('Planificación 2026-1'!R:R,'Planificación 2026-1'!W:W,C299,'Planificación 2026-1'!F:F,"PRINCIPAL",'Planificación 2026-1'!X:X,"&lt;&gt;VIRTUAL",'Planificación 2026-1'!I:I,"&gt;2")</f>
        <v>0</v>
      </c>
      <c r="DU299" s="76">
        <f>SUMIFS('Planificación 2026-1'!R:R,'Planificación 2026-1'!W:W,C299,'Planificación 2026-1'!F:F,"SUNAMPE",'Planificación 2026-1'!X:X,"VIRTUAL",'Planificación 2026-1'!I:I,"&gt;2")</f>
        <v>0</v>
      </c>
      <c r="DV299" s="76">
        <f>SUMIFS('Planificación 2026-1'!R:R,'Planificación 2026-1'!W:W,C299,'Planificación 2026-1'!F:F,"SUNAMPE",'Planificación 2026-1'!X:X,"&lt;&gt;VIRTUAL",'Planificación 2026-1'!I:I,"&gt;2")</f>
        <v>0</v>
      </c>
      <c r="DW299" s="76">
        <f>SUMIFS('Planificación 2026-1'!R:R,'Planificación 2026-1'!W:W,C299,'Planificación 2026-1'!F:F,"FILIAL",'Planificación 2026-1'!X:X,"VIRTUAL",'Planificación 2026-1'!I:I,"&gt;2")</f>
        <v>0</v>
      </c>
      <c r="DX299" s="76">
        <f>SUMIFS('Planificación 2026-1'!R:R,'Planificación 2026-1'!W:W,C299,'Planificación 2026-1'!F:F,"FILIAL",'Planificación 2026-1'!X:X,"&lt;&gt;VIRTUAL",'Planificación 2026-1'!I:I,"&gt;2")</f>
        <v>0</v>
      </c>
      <c r="DY299" s="76">
        <f>SUMIFS('Planificación 2026-1'!R:R,'Planificación 2026-1'!W:W,C299,'Planificación 2026-1'!F:F,"PORUMA",'Planificación 2026-1'!X:X,"VIRTUAL",'Planificación 2026-1'!I:I,"&gt;2")</f>
        <v>0</v>
      </c>
      <c r="DZ299" s="76">
        <f>SUMIFS('Planificación 2026-1'!R:R,'Planificación 2026-1'!W:W,C299,'Planificación 2026-1'!F:F,"PORUMA",'Planificación 2026-1'!X:X,"&lt;&gt;VIRTUAL",'Planificación 2026-1'!I:I,"&gt;2")</f>
        <v>0</v>
      </c>
      <c r="EA299" s="76">
        <f>SUMIFS('Planificación 2026-1'!R:R,'Planificación 2026-1'!W:W,C299,'Planificación 2026-1'!F:F,"HUAURA",'Planificación 2026-1'!X:X,"VIRTUAL",'Planificación 2026-1'!I:I,"&gt;2")</f>
        <v>0</v>
      </c>
      <c r="EB299" s="76">
        <f>SUMIFS('Planificación 2026-1'!R:R,'Planificación 2026-1'!W:W,C299,'Planificación 2026-1'!F:F,"HUAURA",'Planificación 2026-1'!X:X,"&lt;&gt;VIRTUAL",'Planificación 2026-1'!I:I,"&gt;2")</f>
        <v>0</v>
      </c>
      <c r="EC299" s="76">
        <f>SUMIFS('Planificación 2026-1'!R:R,'Planificación 2026-1'!W:W,C299,'Planificación 2026-1'!F:F,"PRINCIPAL",'Planificación 2026-1'!X:X,"VIRTUAL",'Planificación 2026-1'!I:I,"&lt;3")</f>
        <v>0</v>
      </c>
      <c r="ED299" s="76">
        <f>SUMIFS('Planificación 2026-1'!R:R,'Planificación 2026-1'!W:W,C299,'Planificación 2026-1'!F:F,"PRINCIPAL",'Planificación 2026-1'!X:X,"&lt;&gt;VIRTUAL",'Planificación 2026-1'!I:I,"&lt;3")</f>
        <v>0</v>
      </c>
      <c r="EE299" s="76">
        <f>SUMIFS('Planificación 2026-1'!R:R,'Planificación 2026-1'!W:W,C299,'Planificación 2026-1'!F:F,"SUNAMPE",'Planificación 2026-1'!X:X,"VIRTUAL",'Planificación 2026-1'!I:I,"&lt;3")</f>
        <v>0</v>
      </c>
      <c r="EF299" s="76">
        <f>SUMIFS('Planificación 2026-1'!R:R,'Planificación 2026-1'!W:W,C299,'Planificación 2026-1'!F:F,"SUNAMPE",'Planificación 2026-1'!X:X,"&lt;&gt;VIRTUAL",'Planificación 2026-1'!I:I,"&lt;3")</f>
        <v>0</v>
      </c>
      <c r="EG299" s="76">
        <f>SUMIFS('Planificación 2026-1'!R:R,'Planificación 2026-1'!W:W,C299,'Planificación 2026-1'!F:F,"FILIAL",'Planificación 2026-1'!X:X,"VIRTUAL",'Planificación 2026-1'!I:I,"&lt;3")</f>
        <v>0</v>
      </c>
      <c r="EH299" s="76">
        <f>SUMIFS('Planificación 2026-1'!R:R,'Planificación 2026-1'!W:W,C299,'Planificación 2026-1'!F:F,"FILIAL",'Planificación 2026-1'!X:X,"&lt;&gt;VIRTUAL",'Planificación 2026-1'!I:I,"&lt;3")</f>
        <v>0</v>
      </c>
      <c r="EI299" s="76">
        <f>SUMIFS('Planificación 2026-1'!R:R,'Planificación 2026-1'!W:W,C299,'Planificación 2026-1'!F:F,"PORUMA",'Planificación 2026-1'!X:X,"VIRTUAL",'Planificación 2026-1'!I:I,"&lt;3")</f>
        <v>0</v>
      </c>
      <c r="EJ299" s="76">
        <f>SUMIFS('Planificación 2026-1'!R:R,'Planificación 2026-1'!W:W,C299,'Planificación 2026-1'!F:F,"PORUMA",'Planificación 2026-1'!X:X,"&lt;&gt;VIRTUAL",'Planificación 2026-1'!I:I,"&lt;3")</f>
        <v>0</v>
      </c>
      <c r="EK299" s="76">
        <f>SUMIFS('Planificación 2026-1'!R:R,'Planificación 2026-1'!W:W,C299,'Planificación 2026-1'!F:F,"HUAURA",'Planificación 2026-1'!X:X,"VIRTUAL",'Planificación 2026-1'!I:I,"&lt;3")</f>
        <v>0</v>
      </c>
      <c r="EL299" s="76">
        <f>SUMIFS('Planificación 2026-1'!R:R,'Planificación 2026-1'!W:W,C299,'Planificación 2026-1'!F:F,"HUAURA",'Planificación 2026-1'!X:X,"&lt;&gt;VIRTUAL",'Planificación 2026-1'!I:I,"&lt;3")</f>
        <v>0</v>
      </c>
      <c r="EM299" s="76"/>
      <c r="EN299" s="76">
        <f t="shared" si="41"/>
        <v>0</v>
      </c>
      <c r="EO299" s="76">
        <f t="shared" si="42"/>
        <v>0</v>
      </c>
      <c r="EP299" s="76" t="b">
        <f t="shared" si="43"/>
        <v>1</v>
      </c>
      <c r="EQ299" s="76" t="str">
        <f t="shared" si="44"/>
        <v/>
      </c>
      <c r="ER299" s="76" t="str">
        <f t="shared" si="49"/>
        <v>PRESENCIAL</v>
      </c>
    </row>
    <row r="300" spans="1:148" hidden="1">
      <c r="A300" s="83"/>
      <c r="B300" s="119">
        <v>297</v>
      </c>
      <c r="C300" s="115" t="s">
        <v>473</v>
      </c>
      <c r="D300" s="112">
        <f>SUMIF('Planificación 2026-1'!W:W,C300,'Planificación 2026-1'!R:R)</f>
        <v>17</v>
      </c>
      <c r="E300" s="114" t="s">
        <v>170</v>
      </c>
      <c r="F300" s="115" t="s">
        <v>171</v>
      </c>
      <c r="G300" s="115" t="s">
        <v>153</v>
      </c>
      <c r="H300" s="115" t="s">
        <v>123</v>
      </c>
      <c r="I300" s="107" t="str">
        <f>IF(SUM(COUNTIFS('Planificación 2026-1'!F:F,"PRINCIPAL",'Planificación 2026-1'!W:W,C300,'Planificación 2026-1'!H:H,"AF"))&gt;0,"P01"," ")</f>
        <v xml:space="preserve"> </v>
      </c>
      <c r="J300" s="108" t="str">
        <f>IF(SUM(COUNTIFS('Planificación 2026-1'!F:F,"PRINCIPAL",'Planificación 2026-1'!W:W,C300,'Planificación 2026-1'!H:H,"EN"))&gt;0,"P02"," ")</f>
        <v xml:space="preserve"> </v>
      </c>
      <c r="K300" s="108" t="str">
        <f>IF(SUM(COUNTIFS('Planificación 2026-1'!F:F,"PRINCIPAL",'Planificación 2026-1'!W:W,C300,'Planificación 2026-1'!H:H,"IS"))&gt;0,"P03"," ")</f>
        <v xml:space="preserve"> </v>
      </c>
      <c r="L300" s="108" t="str">
        <f>IF(SUM(COUNTIFS('Planificación 2026-1'!F:F,"PRINCIPAL",'Planificación 2026-1'!W:W,C300,'Planificación 2026-1'!H:H,"PS"))&gt;0,"P04"," ")</f>
        <v xml:space="preserve"> </v>
      </c>
      <c r="M300" s="108"/>
      <c r="N300" s="108" t="str">
        <f>IF(SUM(COUNTIFS('Planificación 2026-1'!F:F,"PRINCIPAL",'Planificación 2026-1'!W:W,C300,'Planificación 2026-1'!H:H,"IN"))&gt;0,"P06"," ")</f>
        <v>P06</v>
      </c>
      <c r="O300" s="108" t="str">
        <f>IF(SUM(COUNTIFS('Planificación 2026-1'!F:F,"PRINCIPAL",'Planificación 2026-1'!W:W,C300,'Planificación 2026-1'!H:H,"CA"))&gt;0,"P07"," ")</f>
        <v xml:space="preserve"> </v>
      </c>
      <c r="P300" s="108" t="str">
        <f>IF(SUM(COUNTIFS('Planificación 2026-1'!F:F,"PRINCIPAL",'Planificación 2026-1'!W:W,C300,'Planificación 2026-1'!H:H,"DE"))&gt;0,"P08"," ")</f>
        <v xml:space="preserve"> </v>
      </c>
      <c r="Q300" s="108" t="str">
        <f>IF(SUM(COUNTIFS('Planificación 2026-1'!F:F,"PRINCIPAL",'Planificación 2026-1'!W:W,C300,'Planificación 2026-1'!H:H,"OB"))&gt;0,"P09"," ")</f>
        <v xml:space="preserve"> </v>
      </c>
      <c r="R300" s="108" t="str">
        <f>IF(SUM(COUNTIFS('Planificación 2026-1'!F:F,"PRINCIPAL",'Planificación 2026-1'!W:W,C300,'Planificación 2026-1'!H:H,"MH"))&gt;0,"P31"," ")</f>
        <v xml:space="preserve"> </v>
      </c>
      <c r="S300" s="108" t="str">
        <f>IF(SUM(COUNTIFS('Planificación 2026-1'!F:F,"PRINCIPAL",'Planificación 2026-1'!W:W,C300,'Planificación 2026-1'!H:H,"IC"))&gt;0,"P32"," ")</f>
        <v xml:space="preserve"> </v>
      </c>
      <c r="T300" s="108" t="str">
        <f>IF(SUM(COUNTIFS('Planificación 2026-1'!F:F,"PRINCIPAL",'Planificación 2026-1'!W:W,C300,'Planificación 2026-1'!H:H,"AR"))&gt;0,"P34"," ")</f>
        <v xml:space="preserve"> </v>
      </c>
      <c r="U300" s="108" t="str">
        <f>IF(SUM(COUNTIFS('Planificación 2026-1'!F:F,"PRINCIPAL",'Planificación 2026-1'!W:W,C300,'Planificación 2026-1'!H:H,"T1"))&gt;0,"P35"," ")</f>
        <v xml:space="preserve"> </v>
      </c>
      <c r="V300" s="108" t="str">
        <f>IF(SUM(COUNTIFS('Planificación 2026-1'!F:F,"PRINCIPAL",'Planificación 2026-1'!W:W,C300,'Planificación 2026-1'!H:H,"T3"))&gt;0,"P36"," ")</f>
        <v xml:space="preserve"> </v>
      </c>
      <c r="W300" s="108" t="str">
        <f>IF(SUM(COUNTIFS('Planificación 2026-1'!F:F,"PRINCIPAL",'Planificación 2026-1'!W:W,C300,'Planificación 2026-1'!H:H,"T2"))&gt;0,"P37"," ")</f>
        <v xml:space="preserve"> </v>
      </c>
      <c r="X300" s="108" t="str">
        <f>IF(SUM(COUNTIFS('Planificación 2026-1'!F:F,"PRINCIPAL",'Planificación 2026-1'!W:W,C300,'Planificación 2026-1'!H:H,"AE"))&gt;0,"P38"," ")</f>
        <v xml:space="preserve"> </v>
      </c>
      <c r="Y300" s="108" t="str">
        <f>IF(SUM(COUNTIFS('Planificación 2026-1'!F:F,"PRINCIPAL",'Planificación 2026-1'!W:W,C300,'Planificación 2026-1'!H:H,"T4"))&gt;0,"P55"," ")</f>
        <v xml:space="preserve"> </v>
      </c>
      <c r="Z300" s="108" t="str">
        <f>IF(SUM(COUNTIFS('Planificación 2026-1'!F:F,"FILIAL",'Planificación 2026-1'!W:W,C300,'Planificación 2026-1'!H:H,"AF"))&gt;0," P01"," ")</f>
        <v xml:space="preserve"> </v>
      </c>
      <c r="AA300" s="108" t="str">
        <f>IF(SUM(COUNTIFS('Planificación 2026-1'!F:F,"FILIAL",'Planificación 2026-1'!W:W,C300,'Planificación 2026-1'!H:H,"EN"))&gt;0,"P02"," ")</f>
        <v xml:space="preserve"> </v>
      </c>
      <c r="AB300" s="108" t="str">
        <f>IF(SUM(COUNTIFS('Planificación 2026-1'!F:F,"FILIAL",'Planificación 2026-1'!W:W,C300,'Planificación 2026-1'!H:H,"IS"))&gt;0,"P03"," ")</f>
        <v xml:space="preserve"> </v>
      </c>
      <c r="AC300" s="108" t="str">
        <f>IF(SUM(COUNTIFS('Planificación 2026-1'!F:F,"FILIAL",'Planificación 2026-1'!W:W,C300,'Planificación 2026-1'!H:H,"PS"))&gt;0,"P04"," ")</f>
        <v xml:space="preserve"> </v>
      </c>
      <c r="AD300" s="108"/>
      <c r="AE300" s="108" t="str">
        <f>IF(SUM(COUNTIFS('Planificación 2026-1'!F:F,"FILIAL",'Planificación 2026-1'!W:W,C300,'Planificación 2026-1'!H:H,"IN"))&gt;0,"P06"," ")</f>
        <v>P06</v>
      </c>
      <c r="AF300" s="108" t="str">
        <f>IF(SUM(COUNTIFS('Planificación 2026-1'!F:F,"FILIAL",'Planificación 2026-1'!W:W,C300,'Planificación 2026-1'!H:H,"CA"))&gt;0,"P07"," ")</f>
        <v xml:space="preserve"> </v>
      </c>
      <c r="AG300" s="108" t="str">
        <f>IF(SUM(COUNTIFS('Planificación 2026-1'!F:F,"FILIAL",'Planificación 2026-1'!W:W,C300,'Planificación 2026-1'!H:H,"DE"))&gt;0,"P08"," ")</f>
        <v xml:space="preserve"> </v>
      </c>
      <c r="AH300" s="108" t="str">
        <f>IF(SUM(COUNTIFS('Planificación 2026-1'!F:F,"FILIAL",'Planificación 2026-1'!W:W,C300,'Planificación 2026-1'!H:H,"OB"))&gt;0,"P09"," ")</f>
        <v xml:space="preserve"> </v>
      </c>
      <c r="AI300" s="108" t="str">
        <f>IF(SUM(COUNTIFS('Planificación 2026-1'!F:F,"FILIAL",'Planificación 2026-1'!W:W,C300,'Planificación 2026-1'!H:H,"MH"))&gt;0,"P31"," ")</f>
        <v xml:space="preserve"> </v>
      </c>
      <c r="AJ300" s="108" t="str">
        <f>IF(SUM(COUNTIFS('Planificación 2026-1'!F:F,"FILIAL",'Planificación 2026-1'!W:W,C300,'Planificación 2026-1'!H:H,"IC"))&gt;0,"P32"," ")</f>
        <v xml:space="preserve"> </v>
      </c>
      <c r="AK300" s="108" t="str">
        <f>IF(SUM(COUNTIFS('Planificación 2026-1'!F:F,"FILIAL",'Planificación 2026-1'!W:W,C300,'Planificación 2026-1'!H:H,"AR"))&gt;0,"P34"," ")</f>
        <v xml:space="preserve"> </v>
      </c>
      <c r="AL300" s="108" t="str">
        <f>IF(SUM(COUNTIFS('Planificación 2026-1'!F:F,"FILIAL",'Planificación 2026-1'!W:W,C300,'Planificación 2026-1'!H:H,"T1"))&gt;0,"P35"," ")</f>
        <v xml:space="preserve"> </v>
      </c>
      <c r="AM300" s="108" t="str">
        <f>IF(SUM(COUNTIFS('Planificación 2026-1'!F:F,"FILIAL",'Planificación 2026-1'!W:W,C300,'Planificación 2026-1'!H:H,"T3"))&gt;0,"P36"," ")</f>
        <v xml:space="preserve"> </v>
      </c>
      <c r="AN300" s="108" t="str">
        <f>IF(SUM(COUNTIFS('Planificación 2026-1'!F:F,"FILIAL",'Planificación 2026-1'!W:W,C300,'Planificación 2026-1'!H:H,"T2"))&gt;0,"P37"," ")</f>
        <v xml:space="preserve"> </v>
      </c>
      <c r="AO300" s="108" t="str">
        <f>IF(SUM(COUNTIFS('Planificación 2026-1'!F:F,"FILIAL",'Planificación 2026-1'!W:W,C300,'Planificación 2026-1'!H:H,"AE"))&gt;0,"P38"," ")</f>
        <v xml:space="preserve"> </v>
      </c>
      <c r="AP300" s="108" t="str">
        <f>IF(SUM(COUNTIFS('Planificación 2026-1'!F:F,"FILIAL",'Planificación 2026-1'!W:W,C300,'Planificación 2026-1'!H:H,"T4"))&gt;0,"P55"," ")</f>
        <v xml:space="preserve"> </v>
      </c>
      <c r="AQ300" s="108" t="str">
        <f>IF(SUM(COUNTIFS('Planificación 2026-1'!F:F,"SUNAMPE",'Planificación 2026-1'!W:W,C300,'Planificación 2026-1'!H:H,"AF"))&gt;0," P01"," ")</f>
        <v xml:space="preserve"> </v>
      </c>
      <c r="AR300" s="108" t="str">
        <f>IF(SUM(COUNTIFS('Planificación 2026-1'!F:F,"SUNAMPE",'Planificación 2026-1'!W:W,C300,'Planificación 2026-1'!H:H,"EN"))&gt;0,"P02"," ")</f>
        <v xml:space="preserve"> </v>
      </c>
      <c r="AS300" s="108" t="str">
        <f>IF(SUM(COUNTIFS('Planificación 2026-1'!F:F,"SUNAMPE",'Planificación 2026-1'!W:W,C300,'Planificación 2026-1'!H:H,"IS"))&gt;0,"P03"," ")</f>
        <v xml:space="preserve"> </v>
      </c>
      <c r="AT300" s="108" t="str">
        <f>IF(SUM(COUNTIFS('Planificación 2026-1'!F:F,"SUNAMPE",'Planificación 2026-1'!W:W,C300,'Planificación 2026-1'!H:H,"PS"))&gt;0,"P04"," ")</f>
        <v xml:space="preserve"> </v>
      </c>
      <c r="AU300" s="108"/>
      <c r="AV300" s="108" t="str">
        <f>IF(SUM(COUNTIFS('Planificación 2026-1'!F:F,"SUNAMPE",'Planificación 2026-1'!W:W,C300,'Planificación 2026-1'!H:H,"IN"))&gt;0,"P06"," ")</f>
        <v xml:space="preserve"> </v>
      </c>
      <c r="AW300" s="108" t="str">
        <f>IF(SUM(COUNTIFS('Planificación 2026-1'!F:F,"SUNAMPE",'Planificación 2026-1'!W:W,C300,'Planificación 2026-1'!H:H,"CA"))&gt;0,"P07"," ")</f>
        <v xml:space="preserve"> </v>
      </c>
      <c r="AX300" s="108" t="str">
        <f>IF(SUM(COUNTIFS('Planificación 2026-1'!F:F,"SUNAMPE",'Planificación 2026-1'!W:W,C300,'Planificación 2026-1'!H:H,"DE"))&gt;0,"P08"," ")</f>
        <v xml:space="preserve"> </v>
      </c>
      <c r="AY300" s="108" t="str">
        <f>IF(SUM(COUNTIFS('Planificación 2026-1'!F:F,"SUNAMPE",'Planificación 2026-1'!W:W,C300,'Planificación 2026-1'!H:H,"OB"))&gt;0,"P09"," ")</f>
        <v xml:space="preserve"> </v>
      </c>
      <c r="AZ300" s="108" t="str">
        <f>IF(SUM(COUNTIFS('Planificación 2026-1'!F:F,"SUNAMPE",'Planificación 2026-1'!W:W,C300,'Planificación 2026-1'!H:H,"MH"))&gt;0,"P31"," ")</f>
        <v xml:space="preserve"> </v>
      </c>
      <c r="BA300" s="108" t="str">
        <f>IF(SUM(COUNTIFS('Planificación 2026-1'!F:F,"SUNAMPE",'Planificación 2026-1'!W:W,C300,'Planificación 2026-1'!H:H,"IC"))&gt;0,"P32"," ")</f>
        <v xml:space="preserve"> </v>
      </c>
      <c r="BB300" s="108" t="str">
        <f>IF(SUM(COUNTIFS('Planificación 2026-1'!F:F,"SUNAMPE",'Planificación 2026-1'!W:W,C300,'Planificación 2026-1'!H:H,"AR"))&gt;0,"P34"," ")</f>
        <v xml:space="preserve"> </v>
      </c>
      <c r="BC300" s="108" t="str">
        <f>IF(SUM(COUNTIFS('Planificación 2026-1'!F:F,"SUNAMPE",'Planificación 2026-1'!W:W,C300,'Planificación 2026-1'!H:H,"T1"))&gt;0,"P35"," ")</f>
        <v xml:space="preserve"> </v>
      </c>
      <c r="BD300" s="108" t="str">
        <f>IF(SUM(COUNTIFS('Planificación 2026-1'!F:F,"SUNAMPE",'Planificación 2026-1'!W:W,C300,'Planificación 2026-1'!H:H,"T3"))&gt;0,"P36"," ")</f>
        <v xml:space="preserve"> </v>
      </c>
      <c r="BE300" s="108" t="str">
        <f>IF(SUM(COUNTIFS('Planificación 2026-1'!F:F,"SUNAMPE",'Planificación 2026-1'!W:W,C300,'Planificación 2026-1'!H:H,"T2"))&gt;0,"P37"," ")</f>
        <v xml:space="preserve"> </v>
      </c>
      <c r="BF300" s="108" t="str">
        <f>IF(SUM(COUNTIFS('Planificación 2026-1'!F:F,"SUNAMPE",'Planificación 2026-1'!W:W,C300,'Planificación 2026-1'!H:H,"AE"))&gt;0,"P38"," ")</f>
        <v xml:space="preserve"> </v>
      </c>
      <c r="BG300" s="108" t="str">
        <f>IF(SUM(COUNTIFS('Planificación 2026-1'!F:F,"SUNAMPE",'Planificación 2026-1'!W:W,C300,'Planificación 2026-1'!H:H,"T4"))&gt;0,"P55"," ")</f>
        <v xml:space="preserve"> </v>
      </c>
      <c r="BH300" s="108" t="str">
        <f>IF(SUM(COUNTIFS('Planificación 2026-1'!F:F,"HUAURA",'Planificación 2026-1'!W:W,C300,'Planificación 2026-1'!H:H,"AF"))&gt;0," P01"," ")</f>
        <v xml:space="preserve"> </v>
      </c>
      <c r="BI300" s="108" t="str">
        <f>IF(SUM(COUNTIFS('Planificación 2026-1'!F:F,"HUAURA",'Planificación 2026-1'!W:W,C300,'Planificación 2026-1'!H:H,"EN"))&gt;0,"P02"," ")</f>
        <v xml:space="preserve"> </v>
      </c>
      <c r="BJ300" s="108" t="str">
        <f>IF(SUM(COUNTIFS('Planificación 2026-1'!F:F,"HUAURA",'Planificación 2026-1'!W:W,C300,'Planificación 2026-1'!H:H,"IS"))&gt;0,"P03"," ")</f>
        <v xml:space="preserve"> </v>
      </c>
      <c r="BK300" s="108" t="str">
        <f>IF(SUM(COUNTIFS('Planificación 2026-1'!F:F,"HUAURA",'Planificación 2026-1'!W:W,C300,'Planificación 2026-1'!H:H,"PS"))&gt;0,"P04"," ")</f>
        <v xml:space="preserve"> </v>
      </c>
      <c r="BL300" s="108"/>
      <c r="BM300" s="108" t="str">
        <f>IF(SUM(COUNTIFS('Planificación 2026-1'!F:F,"HUAURA",'Planificación 2026-1'!W:W,C300,'Planificación 2026-1'!H:H,"IN"))&gt;0,"P06"," ")</f>
        <v xml:space="preserve"> </v>
      </c>
      <c r="BN300" s="108" t="str">
        <f>IF(SUM(COUNTIFS('Planificación 2026-1'!F:F,"HUAURA",'Planificación 2026-1'!W:W,C300,'Planificación 2026-1'!H:H,"CA"))&gt;0,"P07"," ")</f>
        <v xml:space="preserve"> </v>
      </c>
      <c r="BO300" s="108" t="str">
        <f>IF(SUM(COUNTIFS('Planificación 2026-1'!F:F,"HUAURA",'Planificación 2026-1'!W:W,C300,'Planificación 2026-1'!H:H,"DE"))&gt;0,"P08"," ")</f>
        <v xml:space="preserve"> </v>
      </c>
      <c r="BP300" s="108" t="str">
        <f>IF(SUM(COUNTIFS('Planificación 2026-1'!F:F,"HUAURA",'Planificación 2026-1'!W:W,C300,'Planificación 2026-1'!H:H,"OB"))&gt;0,"P09"," ")</f>
        <v xml:space="preserve"> </v>
      </c>
      <c r="BQ300" s="108" t="str">
        <f>IF(SUM(COUNTIFS('Planificación 2026-1'!F:F,"HUAURA",'Planificación 2026-1'!W:W,C300,'Planificación 2026-1'!H:H,"MH"))&gt;0,"P31"," ")</f>
        <v xml:space="preserve"> </v>
      </c>
      <c r="BR300" s="108" t="str">
        <f>IF(SUM(COUNTIFS('Planificación 2026-1'!F:F,"HUAURA",'Planificación 2026-1'!W:W,C300,'Planificación 2026-1'!H:H,"IC"))&gt;0,"P32"," ")</f>
        <v xml:space="preserve"> </v>
      </c>
      <c r="BS300" s="108" t="str">
        <f>IF(SUM(COUNTIFS('Planificación 2026-1'!F:F,"HUAURA",'Planificación 2026-1'!W:W,C300,'Planificación 2026-1'!H:H,"AR"))&gt;0,"P34"," ")</f>
        <v xml:space="preserve"> </v>
      </c>
      <c r="BT300" s="108" t="str">
        <f>IF(SUM(COUNTIFS('Planificación 2026-1'!F:F,"HUAURA",'Planificación 2026-1'!W:W,C300,'Planificación 2026-1'!H:H,"T1"))&gt;0,"P35"," ")</f>
        <v xml:space="preserve"> </v>
      </c>
      <c r="BU300" s="108" t="str">
        <f>IF(SUM(COUNTIFS('Planificación 2026-1'!F:F,"HUAURA",'Planificación 2026-1'!W:W,C300,'Planificación 2026-1'!H:H,"T3"))&gt;0,"P36"," ")</f>
        <v xml:space="preserve"> </v>
      </c>
      <c r="BV300" s="108" t="str">
        <f>IF(SUM(COUNTIFS('Planificación 2026-1'!F:F,"HUAURA",'Planificación 2026-1'!W:W,C300,'Planificación 2026-1'!H:H,"T2"))&gt;0,"P37"," ")</f>
        <v xml:space="preserve"> </v>
      </c>
      <c r="BW300" s="108" t="str">
        <f>IF(SUM(COUNTIFS('Planificación 2026-1'!F:F,"HUAURA",'Planificación 2026-1'!W:W,C300,'Planificación 2026-1'!H:H,"AE"))&gt;0,"P38"," ")</f>
        <v xml:space="preserve"> </v>
      </c>
      <c r="BX300" s="108" t="str">
        <f>IF(SUM(COUNTIFS('Planificación 2026-1'!F:F,"HUAURA",'Planificación 2026-1'!W:W,C300,'Planificación 2026-1'!H:H,"T4"))&gt;0,"P55"," ")</f>
        <v xml:space="preserve"> </v>
      </c>
      <c r="BY300" s="109">
        <f>SUMIFS('Planificación 2026-1'!R:R,'Planificación 2026-1'!W:W,C300,'Planificación 2026-1'!H:H,"AF",'Planificación 2026-1'!I:I,"&gt;2")</f>
        <v>0</v>
      </c>
      <c r="BZ300" s="109">
        <f>SUMIFS('Planificación 2026-1'!R:R,'Planificación 2026-1'!W:W,C300,'Planificación 2026-1'!H:H,"EN",'Planificación 2026-1'!I:I,"&gt;2")</f>
        <v>0</v>
      </c>
      <c r="CA300" s="109">
        <f>SUMIFS('Planificación 2026-1'!R:R,'Planificación 2026-1'!W:W,C300,'Planificación 2026-1'!H:H,"IS",'Planificación 2026-1'!I:I,"&gt;2")</f>
        <v>0</v>
      </c>
      <c r="CB300" s="109">
        <f>SUMIFS('Planificación 2026-1'!R:R,'Planificación 2026-1'!W:W,C300,'Planificación 2026-1'!H:H,"PS",'Planificación 2026-1'!I:I,"&gt;2")</f>
        <v>0</v>
      </c>
      <c r="CC300" s="109">
        <f>SUMIFS('Planificación 2026-1'!R:R,'Planificación 2026-1'!W:W,C300,'Planificación 2026-1'!H:H,"IN",'Planificación 2026-1'!I:I,"&gt;2")</f>
        <v>17</v>
      </c>
      <c r="CD300" s="109">
        <f>SUMIFS('Planificación 2026-1'!R:R,'Planificación 2026-1'!W:W,C300,'Planificación 2026-1'!H:H,"CA",'Planificación 2026-1'!I:I,"&gt;2")</f>
        <v>0</v>
      </c>
      <c r="CE300" s="109">
        <f>SUMIFS('Planificación 2026-1'!R:R,'Planificación 2026-1'!W:W,C300,'Planificación 2026-1'!H:H,"DE",'Planificación 2026-1'!I:I,"&gt;2")</f>
        <v>0</v>
      </c>
      <c r="CF300" s="109">
        <f>SUMIFS('Planificación 2026-1'!R:R,'Planificación 2026-1'!W:W,C300,'Planificación 2026-1'!H:H,"OB",'Planificación 2026-1'!I:I,"&gt;2")</f>
        <v>0</v>
      </c>
      <c r="CG300" s="109">
        <f>SUMIFS('Planificación 2026-1'!R:R,'Planificación 2026-1'!W:W,C300,'Planificación 2026-1'!H:H,"MH",'Planificación 2026-1'!I:I,"&gt;2")</f>
        <v>0</v>
      </c>
      <c r="CH300" s="109">
        <f>SUMIFS('Planificación 2026-1'!R:R,'Planificación 2026-1'!W:W,C300,'Planificación 2026-1'!H:H,"IC",'Planificación 2026-1'!I:I,"&gt;2")</f>
        <v>0</v>
      </c>
      <c r="CI300" s="109">
        <f>SUMIFS('Planificación 2026-1'!R:R,'Planificación 2026-1'!W:W,C300,'Planificación 2026-1'!H:H,"AR",'Planificación 2026-1'!I:I,"&gt;2")</f>
        <v>0</v>
      </c>
      <c r="CJ300" s="109">
        <f>SUMIFS('Planificación 2026-1'!R:R,'Planificación 2026-1'!W:W,C300,'Planificación 2026-1'!H:H,"T1",'Planificación 2026-1'!I:I,"&gt;2")</f>
        <v>0</v>
      </c>
      <c r="CK300" s="109">
        <f>SUMIFS('Planificación 2026-1'!R:R,'Planificación 2026-1'!W:W,C300,'Planificación 2026-1'!H:H,"T3",'Planificación 2026-1'!I:I,"&gt;2")</f>
        <v>0</v>
      </c>
      <c r="CL300" s="109">
        <f>SUMIFS('Planificación 2026-1'!R:R,'Planificación 2026-1'!W:W,C300,'Planificación 2026-1'!H:H,"T2",'Planificación 2026-1'!I:I,"&gt;2")</f>
        <v>0</v>
      </c>
      <c r="CM300" s="109">
        <f>SUMIFS('Planificación 2026-1'!R:R,'Planificación 2026-1'!W:W,C300,'Planificación 2026-1'!H:H,"AE",'Planificación 2026-1'!I:I,"&gt;2")</f>
        <v>0</v>
      </c>
      <c r="CN300" s="109">
        <f>SUMIFS('Planificación 2026-1'!R:R,'Planificación 2026-1'!W:W,C300,'Planificación 2026-1'!H:H,"T4",'Planificación 2026-1'!I:I,"&gt;2")</f>
        <v>0</v>
      </c>
      <c r="CO300" s="109">
        <f>SUMIFS('Planificación 2026-1'!R:R,'Planificación 2026-1'!W:W,C300,'Planificación 2026-1'!H:H,"AF",'Planificación 2026-1'!I:I,"&lt;3")</f>
        <v>0</v>
      </c>
      <c r="CP300" s="109">
        <f>SUMIFS('Planificación 2026-1'!R:R,'Planificación 2026-1'!W:W,C300,'Planificación 2026-1'!H:H,"EN",'Planificación 2026-1'!I:I,"&lt;3")</f>
        <v>0</v>
      </c>
      <c r="CQ300" s="109">
        <f>SUMIFS('Planificación 2026-1'!R:R,'Planificación 2026-1'!W:W,C300,'Planificación 2026-1'!H:H,"IS",'Planificación 2026-1'!I:I,"&lt;3")</f>
        <v>0</v>
      </c>
      <c r="CR300" s="109">
        <f>SUMIFS('Planificación 2026-1'!R:R,'Planificación 2026-1'!W:W,C300,'Planificación 2026-1'!H:H,"PS",'Planificación 2026-1'!I:I,"&lt;3")</f>
        <v>0</v>
      </c>
      <c r="CS300" s="109">
        <f>SUMIFS('Planificación 2026-1'!R:R,'Planificación 2026-1'!W:W,C300,'Planificación 2026-1'!H:H,"IN",'Planificación 2026-1'!I:I,"&lt;3")</f>
        <v>0</v>
      </c>
      <c r="CT300" s="109">
        <f>SUMIFS('Planificación 2026-1'!R:R,'Planificación 2026-1'!W:W,C300,'Planificación 2026-1'!H:H,"CA",'Planificación 2026-1'!I:I,"&lt;3")</f>
        <v>0</v>
      </c>
      <c r="CU300" s="109">
        <f>SUMIFS('Planificación 2026-1'!R:R,'Planificación 2026-1'!W:W,C300,'Planificación 2026-1'!H:H,"DE",'Planificación 2026-1'!I:I,"&lt;3")</f>
        <v>0</v>
      </c>
      <c r="CV300" s="109">
        <f>SUMIFS('Planificación 2026-1'!R:R,'Planificación 2026-1'!W:W,C300,'Planificación 2026-1'!H:H,"OB",'Planificación 2026-1'!I:I,"&lt;3")</f>
        <v>0</v>
      </c>
      <c r="CW300" s="109">
        <f>SUMIFS('Planificación 2026-1'!R:R,'Planificación 2026-1'!W:W,C300,'Planificación 2026-1'!H:H,"MH",'Planificación 2026-1'!I:I,"&lt;3")</f>
        <v>0</v>
      </c>
      <c r="CX300" s="109">
        <f>SUMIFS('Planificación 2026-1'!R:R,'Planificación 2026-1'!W:W,C300,'Planificación 2026-1'!H:H,"IC",'Planificación 2026-1'!I:I,"&lt;3")</f>
        <v>0</v>
      </c>
      <c r="CY300" s="109">
        <f>SUMIFS('Planificación 2026-1'!R:R,'Planificación 2026-1'!W:W,C300,'Planificación 2026-1'!H:H,"AR",'Planificación 2026-1'!I:I,"&lt;3")</f>
        <v>0</v>
      </c>
      <c r="CZ300" s="109">
        <f>SUMIFS('Planificación 2026-1'!R:R,'Planificación 2026-1'!W:W,C300,'Planificación 2026-1'!H:H,"T1",'Planificación 2026-1'!I:I,"&lt;3")</f>
        <v>0</v>
      </c>
      <c r="DA300" s="109">
        <f>SUMIFS('Planificación 2026-1'!R:R,'Planificación 2026-1'!W:W,C300,'Planificación 2026-1'!H:H,"T3",'Planificación 2026-1'!I:I,"&lt;3")</f>
        <v>0</v>
      </c>
      <c r="DB300" s="109">
        <f>SUMIFS('Planificación 2026-1'!R:R,'Planificación 2026-1'!W:W,C300,'Planificación 2026-1'!H:H,"T2",'Planificación 2026-1'!I:I,"&lt;3")</f>
        <v>0</v>
      </c>
      <c r="DC300" s="109">
        <f>SUMIFS('Planificación 2026-1'!R:R,'Planificación 2026-1'!W:W,C300,'Planificación 2026-1'!H:H,"AE",'Planificación 2026-1'!I:I,"&lt;3")</f>
        <v>0</v>
      </c>
      <c r="DD300" s="109">
        <f>SUMIFS('Planificación 2026-1'!R:R,'Planificación 2026-1'!W:W,C300,'Planificación 2026-1'!H:H,"T4",'Planificación 2026-1'!I:I,"&lt;3")</f>
        <v>0</v>
      </c>
      <c r="DE300" s="108" t="str">
        <f t="shared" si="45"/>
        <v>P06</v>
      </c>
      <c r="DF300" s="41">
        <f>IF(C300="","",SUMIFS('Planificación 2026-1'!R:R,'Planificación 2026-1'!W:W,C300,'Planificación 2026-1'!F:F,"PRINCIPAL",'Planificación 2026-1'!X:X,"VIRTUAL"))</f>
        <v>0</v>
      </c>
      <c r="DG300" s="41">
        <f>IF(C300="","",SUMIFS('Planificación 2026-1'!R:R,'Planificación 2026-1'!W:W,C300,'Planificación 2026-1'!F:F,"PRINCIPAL",'Planificación 2026-1'!X:X,"PRESENCIAL"))</f>
        <v>7</v>
      </c>
      <c r="DH300" s="41">
        <f>IF(C300="","",SUMIFS('Planificación 2026-1'!R:R,'Planificación 2026-1'!W:W,C300,'Planificación 2026-1'!F:F,"PRINCIPAL",'Planificación 2026-1'!X:X,"HIBRIDO PRESENCIAL"))</f>
        <v>0</v>
      </c>
      <c r="DI300" s="108" t="str">
        <f t="shared" si="46"/>
        <v>P06</v>
      </c>
      <c r="DJ300" s="108">
        <f>IF(C300="","",SUMIFS('Planificación 2026-1'!R:R,'Planificación 2026-1'!W:W,C300,'Planificación 2026-1'!F:F,"FILIAL",'Planificación 2026-1'!X:X,"VIRTUAL"))</f>
        <v>0</v>
      </c>
      <c r="DK300" s="110">
        <f>IF(C300="","",SUMIFS('Planificación 2026-1'!R:R,'Planificación 2026-1'!W:W,C300,'Planificación 2026-1'!F:F,"FILIAL",'Planificación 2026-1'!X:X,"PRESENCIAL"))</f>
        <v>10</v>
      </c>
      <c r="DL300" s="61">
        <f>IF(C300="","",SUMIFS('Planificación 2026-1'!R:R,'Planificación 2026-1'!W:W,C300,'Planificación 2026-1'!F:F,"FILIAL",'Planificación 2026-1'!X:X,"HIBRIDO PRESENCIAL"))</f>
        <v>0</v>
      </c>
      <c r="DM300" s="111" t="str">
        <f t="shared" si="47"/>
        <v/>
      </c>
      <c r="DN300" s="108">
        <f>IF(C300="","",SUMIFS('Planificación 2026-1'!R:R,'Planificación 2026-1'!W:W,C300,'Planificación 2026-1'!F:F,"SUNAMPE",'Planificación 2026-1'!X:X,"VIRTUAL"))</f>
        <v>0</v>
      </c>
      <c r="DO300" s="61">
        <f>IF(C300="","",SUMIFS('Planificación 2026-1'!R:R,'Planificación 2026-1'!W:W,C300,'Planificación 2026-1'!F:F,"SUNAMPE",'Planificación 2026-1'!X:X,"PRESENCIAL"))</f>
        <v>0</v>
      </c>
      <c r="DP300" s="111" t="str">
        <f t="shared" si="48"/>
        <v/>
      </c>
      <c r="DQ300" s="108">
        <f>IF(C300="","",SUMIFS('Planificación 2026-1'!R:R,'Planificación 2026-1'!W:W,C300,'Planificación 2026-1'!F:F,"HUAURA",'Planificación 2026-1'!X:X,"VIRTUAL"))</f>
        <v>0</v>
      </c>
      <c r="DR300" s="61">
        <f>IF(C300="","",SUMIFS('Planificación 2026-1'!R:R,'Planificación 2026-1'!W:W,C300,'Planificación 2026-1'!F:F,"HUAURA",'Planificación 2026-1'!X:X,"PRESENCIAL"))</f>
        <v>0</v>
      </c>
      <c r="DS300" s="76">
        <f>SUMIFS('Planificación 2026-1'!R:R,'Planificación 2026-1'!W:W,C300,'Planificación 2026-1'!F:F,"PRINCIPAL",'Planificación 2026-1'!X:X,"VIRTUAL",'Planificación 2026-1'!I:I,"&gt;2")</f>
        <v>0</v>
      </c>
      <c r="DT300" s="76">
        <f>SUMIFS('Planificación 2026-1'!R:R,'Planificación 2026-1'!W:W,C300,'Planificación 2026-1'!F:F,"PRINCIPAL",'Planificación 2026-1'!X:X,"&lt;&gt;VIRTUAL",'Planificación 2026-1'!I:I,"&gt;2")</f>
        <v>7</v>
      </c>
      <c r="DU300" s="76">
        <f>SUMIFS('Planificación 2026-1'!R:R,'Planificación 2026-1'!W:W,C300,'Planificación 2026-1'!F:F,"SUNAMPE",'Planificación 2026-1'!X:X,"VIRTUAL",'Planificación 2026-1'!I:I,"&gt;2")</f>
        <v>0</v>
      </c>
      <c r="DV300" s="76">
        <f>SUMIFS('Planificación 2026-1'!R:R,'Planificación 2026-1'!W:W,C300,'Planificación 2026-1'!F:F,"SUNAMPE",'Planificación 2026-1'!X:X,"&lt;&gt;VIRTUAL",'Planificación 2026-1'!I:I,"&gt;2")</f>
        <v>0</v>
      </c>
      <c r="DW300" s="76">
        <f>SUMIFS('Planificación 2026-1'!R:R,'Planificación 2026-1'!W:W,C300,'Planificación 2026-1'!F:F,"FILIAL",'Planificación 2026-1'!X:X,"VIRTUAL",'Planificación 2026-1'!I:I,"&gt;2")</f>
        <v>0</v>
      </c>
      <c r="DX300" s="76">
        <f>SUMIFS('Planificación 2026-1'!R:R,'Planificación 2026-1'!W:W,C300,'Planificación 2026-1'!F:F,"FILIAL",'Planificación 2026-1'!X:X,"&lt;&gt;VIRTUAL",'Planificación 2026-1'!I:I,"&gt;2")</f>
        <v>10</v>
      </c>
      <c r="DY300" s="76">
        <f>SUMIFS('Planificación 2026-1'!R:R,'Planificación 2026-1'!W:W,C300,'Planificación 2026-1'!F:F,"PORUMA",'Planificación 2026-1'!X:X,"VIRTUAL",'Planificación 2026-1'!I:I,"&gt;2")</f>
        <v>0</v>
      </c>
      <c r="DZ300" s="76">
        <f>SUMIFS('Planificación 2026-1'!R:R,'Planificación 2026-1'!W:W,C300,'Planificación 2026-1'!F:F,"PORUMA",'Planificación 2026-1'!X:X,"&lt;&gt;VIRTUAL",'Planificación 2026-1'!I:I,"&gt;2")</f>
        <v>0</v>
      </c>
      <c r="EA300" s="76">
        <f>SUMIFS('Planificación 2026-1'!R:R,'Planificación 2026-1'!W:W,C300,'Planificación 2026-1'!F:F,"HUAURA",'Planificación 2026-1'!X:X,"VIRTUAL",'Planificación 2026-1'!I:I,"&gt;2")</f>
        <v>0</v>
      </c>
      <c r="EB300" s="76">
        <f>SUMIFS('Planificación 2026-1'!R:R,'Planificación 2026-1'!W:W,C300,'Planificación 2026-1'!F:F,"HUAURA",'Planificación 2026-1'!X:X,"&lt;&gt;VIRTUAL",'Planificación 2026-1'!I:I,"&gt;2")</f>
        <v>0</v>
      </c>
      <c r="EC300" s="76">
        <f>SUMIFS('Planificación 2026-1'!R:R,'Planificación 2026-1'!W:W,C300,'Planificación 2026-1'!F:F,"PRINCIPAL",'Planificación 2026-1'!X:X,"VIRTUAL",'Planificación 2026-1'!I:I,"&lt;3")</f>
        <v>0</v>
      </c>
      <c r="ED300" s="76">
        <f>SUMIFS('Planificación 2026-1'!R:R,'Planificación 2026-1'!W:W,C300,'Planificación 2026-1'!F:F,"PRINCIPAL",'Planificación 2026-1'!X:X,"&lt;&gt;VIRTUAL",'Planificación 2026-1'!I:I,"&lt;3")</f>
        <v>0</v>
      </c>
      <c r="EE300" s="76">
        <f>SUMIFS('Planificación 2026-1'!R:R,'Planificación 2026-1'!W:W,C300,'Planificación 2026-1'!F:F,"SUNAMPE",'Planificación 2026-1'!X:X,"VIRTUAL",'Planificación 2026-1'!I:I,"&lt;3")</f>
        <v>0</v>
      </c>
      <c r="EF300" s="76">
        <f>SUMIFS('Planificación 2026-1'!R:R,'Planificación 2026-1'!W:W,C300,'Planificación 2026-1'!F:F,"SUNAMPE",'Planificación 2026-1'!X:X,"&lt;&gt;VIRTUAL",'Planificación 2026-1'!I:I,"&lt;3")</f>
        <v>0</v>
      </c>
      <c r="EG300" s="76">
        <f>SUMIFS('Planificación 2026-1'!R:R,'Planificación 2026-1'!W:W,C300,'Planificación 2026-1'!F:F,"FILIAL",'Planificación 2026-1'!X:X,"VIRTUAL",'Planificación 2026-1'!I:I,"&lt;3")</f>
        <v>0</v>
      </c>
      <c r="EH300" s="76">
        <f>SUMIFS('Planificación 2026-1'!R:R,'Planificación 2026-1'!W:W,C300,'Planificación 2026-1'!F:F,"FILIAL",'Planificación 2026-1'!X:X,"&lt;&gt;VIRTUAL",'Planificación 2026-1'!I:I,"&lt;3")</f>
        <v>0</v>
      </c>
      <c r="EI300" s="76">
        <f>SUMIFS('Planificación 2026-1'!R:R,'Planificación 2026-1'!W:W,C300,'Planificación 2026-1'!F:F,"PORUMA",'Planificación 2026-1'!X:X,"VIRTUAL",'Planificación 2026-1'!I:I,"&lt;3")</f>
        <v>0</v>
      </c>
      <c r="EJ300" s="76">
        <f>SUMIFS('Planificación 2026-1'!R:R,'Planificación 2026-1'!W:W,C300,'Planificación 2026-1'!F:F,"PORUMA",'Planificación 2026-1'!X:X,"&lt;&gt;VIRTUAL",'Planificación 2026-1'!I:I,"&lt;3")</f>
        <v>0</v>
      </c>
      <c r="EK300" s="76">
        <f>SUMIFS('Planificación 2026-1'!R:R,'Planificación 2026-1'!W:W,C300,'Planificación 2026-1'!F:F,"HUAURA",'Planificación 2026-1'!X:X,"VIRTUAL",'Planificación 2026-1'!I:I,"&lt;3")</f>
        <v>0</v>
      </c>
      <c r="EL300" s="76">
        <f>SUMIFS('Planificación 2026-1'!R:R,'Planificación 2026-1'!W:W,C300,'Planificación 2026-1'!F:F,"HUAURA",'Planificación 2026-1'!X:X,"&lt;&gt;VIRTUAL",'Planificación 2026-1'!I:I,"&lt;3")</f>
        <v>0</v>
      </c>
      <c r="EM300" s="76"/>
      <c r="EN300" s="76">
        <f t="shared" si="41"/>
        <v>0</v>
      </c>
      <c r="EO300" s="76">
        <f t="shared" si="42"/>
        <v>17</v>
      </c>
      <c r="EP300" s="76" t="b">
        <f t="shared" si="43"/>
        <v>1</v>
      </c>
      <c r="EQ300" s="76" t="str">
        <f t="shared" si="44"/>
        <v>SEDE-FILIAL</v>
      </c>
      <c r="ER300" s="76" t="str">
        <f t="shared" si="49"/>
        <v>PRESENCIAL</v>
      </c>
    </row>
    <row r="301" spans="1:148" hidden="1">
      <c r="A301" s="83"/>
      <c r="B301" s="119">
        <v>298</v>
      </c>
      <c r="C301" s="115" t="s">
        <v>474</v>
      </c>
      <c r="D301" s="112">
        <f>SUMIF('Planificación 2026-1'!W:W,C301,'Planificación 2026-1'!R:R)</f>
        <v>0</v>
      </c>
      <c r="E301" s="114" t="s">
        <v>173</v>
      </c>
      <c r="F301" s="115" t="s">
        <v>171</v>
      </c>
      <c r="G301" s="115" t="s">
        <v>86</v>
      </c>
      <c r="H301" s="115" t="s">
        <v>129</v>
      </c>
      <c r="I301" s="107" t="str">
        <f>IF(SUM(COUNTIFS('Planificación 2026-1'!F:F,"PRINCIPAL",'Planificación 2026-1'!W:W,C301,'Planificación 2026-1'!H:H,"AF"))&gt;0,"P01"," ")</f>
        <v xml:space="preserve"> </v>
      </c>
      <c r="J301" s="108" t="str">
        <f>IF(SUM(COUNTIFS('Planificación 2026-1'!F:F,"PRINCIPAL",'Planificación 2026-1'!W:W,C301,'Planificación 2026-1'!H:H,"EN"))&gt;0,"P02"," ")</f>
        <v xml:space="preserve"> </v>
      </c>
      <c r="K301" s="108" t="str">
        <f>IF(SUM(COUNTIFS('Planificación 2026-1'!F:F,"PRINCIPAL",'Planificación 2026-1'!W:W,C301,'Planificación 2026-1'!H:H,"IS"))&gt;0,"P03"," ")</f>
        <v xml:space="preserve"> </v>
      </c>
      <c r="L301" s="108" t="str">
        <f>IF(SUM(COUNTIFS('Planificación 2026-1'!F:F,"PRINCIPAL",'Planificación 2026-1'!W:W,C301,'Planificación 2026-1'!H:H,"PS"))&gt;0,"P04"," ")</f>
        <v xml:space="preserve"> </v>
      </c>
      <c r="M301" s="108"/>
      <c r="N301" s="108" t="str">
        <f>IF(SUM(COUNTIFS('Planificación 2026-1'!F:F,"PRINCIPAL",'Planificación 2026-1'!W:W,C301,'Planificación 2026-1'!H:H,"IN"))&gt;0,"P06"," ")</f>
        <v xml:space="preserve"> </v>
      </c>
      <c r="O301" s="108" t="str">
        <f>IF(SUM(COUNTIFS('Planificación 2026-1'!F:F,"PRINCIPAL",'Planificación 2026-1'!W:W,C301,'Planificación 2026-1'!H:H,"CA"))&gt;0,"P07"," ")</f>
        <v xml:space="preserve"> </v>
      </c>
      <c r="P301" s="108" t="str">
        <f>IF(SUM(COUNTIFS('Planificación 2026-1'!F:F,"PRINCIPAL",'Planificación 2026-1'!W:W,C301,'Planificación 2026-1'!H:H,"DE"))&gt;0,"P08"," ")</f>
        <v xml:space="preserve"> </v>
      </c>
      <c r="Q301" s="108" t="str">
        <f>IF(SUM(COUNTIFS('Planificación 2026-1'!F:F,"PRINCIPAL",'Planificación 2026-1'!W:W,C301,'Planificación 2026-1'!H:H,"OB"))&gt;0,"P09"," ")</f>
        <v xml:space="preserve"> </v>
      </c>
      <c r="R301" s="108" t="str">
        <f>IF(SUM(COUNTIFS('Planificación 2026-1'!F:F,"PRINCIPAL",'Planificación 2026-1'!W:W,C301,'Planificación 2026-1'!H:H,"MH"))&gt;0,"P31"," ")</f>
        <v xml:space="preserve"> </v>
      </c>
      <c r="S301" s="108" t="str">
        <f>IF(SUM(COUNTIFS('Planificación 2026-1'!F:F,"PRINCIPAL",'Planificación 2026-1'!W:W,C301,'Planificación 2026-1'!H:H,"IC"))&gt;0,"P32"," ")</f>
        <v xml:space="preserve"> </v>
      </c>
      <c r="T301" s="108" t="str">
        <f>IF(SUM(COUNTIFS('Planificación 2026-1'!F:F,"PRINCIPAL",'Planificación 2026-1'!W:W,C301,'Planificación 2026-1'!H:H,"AR"))&gt;0,"P34"," ")</f>
        <v xml:space="preserve"> </v>
      </c>
      <c r="U301" s="108" t="str">
        <f>IF(SUM(COUNTIFS('Planificación 2026-1'!F:F,"PRINCIPAL",'Planificación 2026-1'!W:W,C301,'Planificación 2026-1'!H:H,"T1"))&gt;0,"P35"," ")</f>
        <v xml:space="preserve"> </v>
      </c>
      <c r="V301" s="108" t="str">
        <f>IF(SUM(COUNTIFS('Planificación 2026-1'!F:F,"PRINCIPAL",'Planificación 2026-1'!W:W,C301,'Planificación 2026-1'!H:H,"T3"))&gt;0,"P36"," ")</f>
        <v xml:space="preserve"> </v>
      </c>
      <c r="W301" s="108" t="str">
        <f>IF(SUM(COUNTIFS('Planificación 2026-1'!F:F,"PRINCIPAL",'Planificación 2026-1'!W:W,C301,'Planificación 2026-1'!H:H,"T2"))&gt;0,"P37"," ")</f>
        <v xml:space="preserve"> </v>
      </c>
      <c r="X301" s="108" t="str">
        <f>IF(SUM(COUNTIFS('Planificación 2026-1'!F:F,"PRINCIPAL",'Planificación 2026-1'!W:W,C301,'Planificación 2026-1'!H:H,"AE"))&gt;0,"P38"," ")</f>
        <v xml:space="preserve"> </v>
      </c>
      <c r="Y301" s="108" t="str">
        <f>IF(SUM(COUNTIFS('Planificación 2026-1'!F:F,"PRINCIPAL",'Planificación 2026-1'!W:W,C301,'Planificación 2026-1'!H:H,"T4"))&gt;0,"P55"," ")</f>
        <v xml:space="preserve"> </v>
      </c>
      <c r="Z301" s="108" t="str">
        <f>IF(SUM(COUNTIFS('Planificación 2026-1'!F:F,"FILIAL",'Planificación 2026-1'!W:W,C301,'Planificación 2026-1'!H:H,"AF"))&gt;0," P01"," ")</f>
        <v xml:space="preserve"> </v>
      </c>
      <c r="AA301" s="108" t="str">
        <f>IF(SUM(COUNTIFS('Planificación 2026-1'!F:F,"FILIAL",'Planificación 2026-1'!W:W,C301,'Planificación 2026-1'!H:H,"EN"))&gt;0,"P02"," ")</f>
        <v xml:space="preserve"> </v>
      </c>
      <c r="AB301" s="108" t="str">
        <f>IF(SUM(COUNTIFS('Planificación 2026-1'!F:F,"FILIAL",'Planificación 2026-1'!W:W,C301,'Planificación 2026-1'!H:H,"IS"))&gt;0,"P03"," ")</f>
        <v xml:space="preserve"> </v>
      </c>
      <c r="AC301" s="108" t="str">
        <f>IF(SUM(COUNTIFS('Planificación 2026-1'!F:F,"FILIAL",'Planificación 2026-1'!W:W,C301,'Planificación 2026-1'!H:H,"PS"))&gt;0,"P04"," ")</f>
        <v xml:space="preserve"> </v>
      </c>
      <c r="AD301" s="108"/>
      <c r="AE301" s="108" t="str">
        <f>IF(SUM(COUNTIFS('Planificación 2026-1'!F:F,"FILIAL",'Planificación 2026-1'!W:W,C301,'Planificación 2026-1'!H:H,"IN"))&gt;0,"P06"," ")</f>
        <v xml:space="preserve"> </v>
      </c>
      <c r="AF301" s="108" t="str">
        <f>IF(SUM(COUNTIFS('Planificación 2026-1'!F:F,"FILIAL",'Planificación 2026-1'!W:W,C301,'Planificación 2026-1'!H:H,"CA"))&gt;0,"P07"," ")</f>
        <v xml:space="preserve"> </v>
      </c>
      <c r="AG301" s="108" t="str">
        <f>IF(SUM(COUNTIFS('Planificación 2026-1'!F:F,"FILIAL",'Planificación 2026-1'!W:W,C301,'Planificación 2026-1'!H:H,"DE"))&gt;0,"P08"," ")</f>
        <v xml:space="preserve"> </v>
      </c>
      <c r="AH301" s="108" t="str">
        <f>IF(SUM(COUNTIFS('Planificación 2026-1'!F:F,"FILIAL",'Planificación 2026-1'!W:W,C301,'Planificación 2026-1'!H:H,"OB"))&gt;0,"P09"," ")</f>
        <v xml:space="preserve"> </v>
      </c>
      <c r="AI301" s="108" t="str">
        <f>IF(SUM(COUNTIFS('Planificación 2026-1'!F:F,"FILIAL",'Planificación 2026-1'!W:W,C301,'Planificación 2026-1'!H:H,"MH"))&gt;0,"P31"," ")</f>
        <v xml:space="preserve"> </v>
      </c>
      <c r="AJ301" s="108" t="str">
        <f>IF(SUM(COUNTIFS('Planificación 2026-1'!F:F,"FILIAL",'Planificación 2026-1'!W:W,C301,'Planificación 2026-1'!H:H,"IC"))&gt;0,"P32"," ")</f>
        <v xml:space="preserve"> </v>
      </c>
      <c r="AK301" s="108" t="str">
        <f>IF(SUM(COUNTIFS('Planificación 2026-1'!F:F,"FILIAL",'Planificación 2026-1'!W:W,C301,'Planificación 2026-1'!H:H,"AR"))&gt;0,"P34"," ")</f>
        <v xml:space="preserve"> </v>
      </c>
      <c r="AL301" s="108" t="str">
        <f>IF(SUM(COUNTIFS('Planificación 2026-1'!F:F,"FILIAL",'Planificación 2026-1'!W:W,C301,'Planificación 2026-1'!H:H,"T1"))&gt;0,"P35"," ")</f>
        <v xml:space="preserve"> </v>
      </c>
      <c r="AM301" s="108" t="str">
        <f>IF(SUM(COUNTIFS('Planificación 2026-1'!F:F,"FILIAL",'Planificación 2026-1'!W:W,C301,'Planificación 2026-1'!H:H,"T3"))&gt;0,"P36"," ")</f>
        <v xml:space="preserve"> </v>
      </c>
      <c r="AN301" s="108" t="str">
        <f>IF(SUM(COUNTIFS('Planificación 2026-1'!F:F,"FILIAL",'Planificación 2026-1'!W:W,C301,'Planificación 2026-1'!H:H,"T2"))&gt;0,"P37"," ")</f>
        <v xml:space="preserve"> </v>
      </c>
      <c r="AO301" s="108" t="str">
        <f>IF(SUM(COUNTIFS('Planificación 2026-1'!F:F,"FILIAL",'Planificación 2026-1'!W:W,C301,'Planificación 2026-1'!H:H,"AE"))&gt;0,"P38"," ")</f>
        <v xml:space="preserve"> </v>
      </c>
      <c r="AP301" s="108" t="str">
        <f>IF(SUM(COUNTIFS('Planificación 2026-1'!F:F,"FILIAL",'Planificación 2026-1'!W:W,C301,'Planificación 2026-1'!H:H,"T4"))&gt;0,"P55"," ")</f>
        <v xml:space="preserve"> </v>
      </c>
      <c r="AQ301" s="108" t="str">
        <f>IF(SUM(COUNTIFS('Planificación 2026-1'!F:F,"SUNAMPE",'Planificación 2026-1'!W:W,C301,'Planificación 2026-1'!H:H,"AF"))&gt;0," P01"," ")</f>
        <v xml:space="preserve"> </v>
      </c>
      <c r="AR301" s="108" t="str">
        <f>IF(SUM(COUNTIFS('Planificación 2026-1'!F:F,"SUNAMPE",'Planificación 2026-1'!W:W,C301,'Planificación 2026-1'!H:H,"EN"))&gt;0,"P02"," ")</f>
        <v xml:space="preserve"> </v>
      </c>
      <c r="AS301" s="108" t="str">
        <f>IF(SUM(COUNTIFS('Planificación 2026-1'!F:F,"SUNAMPE",'Planificación 2026-1'!W:W,C301,'Planificación 2026-1'!H:H,"IS"))&gt;0,"P03"," ")</f>
        <v xml:space="preserve"> </v>
      </c>
      <c r="AT301" s="108" t="str">
        <f>IF(SUM(COUNTIFS('Planificación 2026-1'!F:F,"SUNAMPE",'Planificación 2026-1'!W:W,C301,'Planificación 2026-1'!H:H,"PS"))&gt;0,"P04"," ")</f>
        <v xml:space="preserve"> </v>
      </c>
      <c r="AU301" s="108"/>
      <c r="AV301" s="108" t="str">
        <f>IF(SUM(COUNTIFS('Planificación 2026-1'!F:F,"SUNAMPE",'Planificación 2026-1'!W:W,C301,'Planificación 2026-1'!H:H,"IN"))&gt;0,"P06"," ")</f>
        <v xml:space="preserve"> </v>
      </c>
      <c r="AW301" s="108" t="str">
        <f>IF(SUM(COUNTIFS('Planificación 2026-1'!F:F,"SUNAMPE",'Planificación 2026-1'!W:W,C301,'Planificación 2026-1'!H:H,"CA"))&gt;0,"P07"," ")</f>
        <v xml:space="preserve"> </v>
      </c>
      <c r="AX301" s="108" t="str">
        <f>IF(SUM(COUNTIFS('Planificación 2026-1'!F:F,"SUNAMPE",'Planificación 2026-1'!W:W,C301,'Planificación 2026-1'!H:H,"DE"))&gt;0,"P08"," ")</f>
        <v xml:space="preserve"> </v>
      </c>
      <c r="AY301" s="108" t="str">
        <f>IF(SUM(COUNTIFS('Planificación 2026-1'!F:F,"SUNAMPE",'Planificación 2026-1'!W:W,C301,'Planificación 2026-1'!H:H,"OB"))&gt;0,"P09"," ")</f>
        <v xml:space="preserve"> </v>
      </c>
      <c r="AZ301" s="108" t="str">
        <f>IF(SUM(COUNTIFS('Planificación 2026-1'!F:F,"SUNAMPE",'Planificación 2026-1'!W:W,C301,'Planificación 2026-1'!H:H,"MH"))&gt;0,"P31"," ")</f>
        <v xml:space="preserve"> </v>
      </c>
      <c r="BA301" s="108" t="str">
        <f>IF(SUM(COUNTIFS('Planificación 2026-1'!F:F,"SUNAMPE",'Planificación 2026-1'!W:W,C301,'Planificación 2026-1'!H:H,"IC"))&gt;0,"P32"," ")</f>
        <v xml:space="preserve"> </v>
      </c>
      <c r="BB301" s="108" t="str">
        <f>IF(SUM(COUNTIFS('Planificación 2026-1'!F:F,"SUNAMPE",'Planificación 2026-1'!W:W,C301,'Planificación 2026-1'!H:H,"AR"))&gt;0,"P34"," ")</f>
        <v xml:space="preserve"> </v>
      </c>
      <c r="BC301" s="108" t="str">
        <f>IF(SUM(COUNTIFS('Planificación 2026-1'!F:F,"SUNAMPE",'Planificación 2026-1'!W:W,C301,'Planificación 2026-1'!H:H,"T1"))&gt;0,"P35"," ")</f>
        <v xml:space="preserve"> </v>
      </c>
      <c r="BD301" s="108" t="str">
        <f>IF(SUM(COUNTIFS('Planificación 2026-1'!F:F,"SUNAMPE",'Planificación 2026-1'!W:W,C301,'Planificación 2026-1'!H:H,"T3"))&gt;0,"P36"," ")</f>
        <v xml:space="preserve"> </v>
      </c>
      <c r="BE301" s="108" t="str">
        <f>IF(SUM(COUNTIFS('Planificación 2026-1'!F:F,"SUNAMPE",'Planificación 2026-1'!W:W,C301,'Planificación 2026-1'!H:H,"T2"))&gt;0,"P37"," ")</f>
        <v xml:space="preserve"> </v>
      </c>
      <c r="BF301" s="108" t="str">
        <f>IF(SUM(COUNTIFS('Planificación 2026-1'!F:F,"SUNAMPE",'Planificación 2026-1'!W:W,C301,'Planificación 2026-1'!H:H,"AE"))&gt;0,"P38"," ")</f>
        <v xml:space="preserve"> </v>
      </c>
      <c r="BG301" s="108" t="str">
        <f>IF(SUM(COUNTIFS('Planificación 2026-1'!F:F,"SUNAMPE",'Planificación 2026-1'!W:W,C301,'Planificación 2026-1'!H:H,"T4"))&gt;0,"P55"," ")</f>
        <v xml:space="preserve"> </v>
      </c>
      <c r="BH301" s="108" t="str">
        <f>IF(SUM(COUNTIFS('Planificación 2026-1'!F:F,"HUAURA",'Planificación 2026-1'!W:W,C301,'Planificación 2026-1'!H:H,"AF"))&gt;0," P01"," ")</f>
        <v xml:space="preserve"> </v>
      </c>
      <c r="BI301" s="108" t="str">
        <f>IF(SUM(COUNTIFS('Planificación 2026-1'!F:F,"HUAURA",'Planificación 2026-1'!W:W,C301,'Planificación 2026-1'!H:H,"EN"))&gt;0,"P02"," ")</f>
        <v xml:space="preserve"> </v>
      </c>
      <c r="BJ301" s="108" t="str">
        <f>IF(SUM(COUNTIFS('Planificación 2026-1'!F:F,"HUAURA",'Planificación 2026-1'!W:W,C301,'Planificación 2026-1'!H:H,"IS"))&gt;0,"P03"," ")</f>
        <v xml:space="preserve"> </v>
      </c>
      <c r="BK301" s="108" t="str">
        <f>IF(SUM(COUNTIFS('Planificación 2026-1'!F:F,"HUAURA",'Planificación 2026-1'!W:W,C301,'Planificación 2026-1'!H:H,"PS"))&gt;0,"P04"," ")</f>
        <v xml:space="preserve"> </v>
      </c>
      <c r="BL301" s="108"/>
      <c r="BM301" s="108" t="str">
        <f>IF(SUM(COUNTIFS('Planificación 2026-1'!F:F,"HUAURA",'Planificación 2026-1'!W:W,C301,'Planificación 2026-1'!H:H,"IN"))&gt;0,"P06"," ")</f>
        <v xml:space="preserve"> </v>
      </c>
      <c r="BN301" s="108" t="str">
        <f>IF(SUM(COUNTIFS('Planificación 2026-1'!F:F,"HUAURA",'Planificación 2026-1'!W:W,C301,'Planificación 2026-1'!H:H,"CA"))&gt;0,"P07"," ")</f>
        <v xml:space="preserve"> </v>
      </c>
      <c r="BO301" s="108" t="str">
        <f>IF(SUM(COUNTIFS('Planificación 2026-1'!F:F,"HUAURA",'Planificación 2026-1'!W:W,C301,'Planificación 2026-1'!H:H,"DE"))&gt;0,"P08"," ")</f>
        <v xml:space="preserve"> </v>
      </c>
      <c r="BP301" s="108" t="str">
        <f>IF(SUM(COUNTIFS('Planificación 2026-1'!F:F,"HUAURA",'Planificación 2026-1'!W:W,C301,'Planificación 2026-1'!H:H,"OB"))&gt;0,"P09"," ")</f>
        <v xml:space="preserve"> </v>
      </c>
      <c r="BQ301" s="108" t="str">
        <f>IF(SUM(COUNTIFS('Planificación 2026-1'!F:F,"HUAURA",'Planificación 2026-1'!W:W,C301,'Planificación 2026-1'!H:H,"MH"))&gt;0,"P31"," ")</f>
        <v xml:space="preserve"> </v>
      </c>
      <c r="BR301" s="108" t="str">
        <f>IF(SUM(COUNTIFS('Planificación 2026-1'!F:F,"HUAURA",'Planificación 2026-1'!W:W,C301,'Planificación 2026-1'!H:H,"IC"))&gt;0,"P32"," ")</f>
        <v xml:space="preserve"> </v>
      </c>
      <c r="BS301" s="108" t="str">
        <f>IF(SUM(COUNTIFS('Planificación 2026-1'!F:F,"HUAURA",'Planificación 2026-1'!W:W,C301,'Planificación 2026-1'!H:H,"AR"))&gt;0,"P34"," ")</f>
        <v xml:space="preserve"> </v>
      </c>
      <c r="BT301" s="108" t="str">
        <f>IF(SUM(COUNTIFS('Planificación 2026-1'!F:F,"HUAURA",'Planificación 2026-1'!W:W,C301,'Planificación 2026-1'!H:H,"T1"))&gt;0,"P35"," ")</f>
        <v xml:space="preserve"> </v>
      </c>
      <c r="BU301" s="108" t="str">
        <f>IF(SUM(COUNTIFS('Planificación 2026-1'!F:F,"HUAURA",'Planificación 2026-1'!W:W,C301,'Planificación 2026-1'!H:H,"T3"))&gt;0,"P36"," ")</f>
        <v xml:space="preserve"> </v>
      </c>
      <c r="BV301" s="108" t="str">
        <f>IF(SUM(COUNTIFS('Planificación 2026-1'!F:F,"HUAURA",'Planificación 2026-1'!W:W,C301,'Planificación 2026-1'!H:H,"T2"))&gt;0,"P37"," ")</f>
        <v xml:space="preserve"> </v>
      </c>
      <c r="BW301" s="108" t="str">
        <f>IF(SUM(COUNTIFS('Planificación 2026-1'!F:F,"HUAURA",'Planificación 2026-1'!W:W,C301,'Planificación 2026-1'!H:H,"AE"))&gt;0,"P38"," ")</f>
        <v xml:space="preserve"> </v>
      </c>
      <c r="BX301" s="108" t="str">
        <f>IF(SUM(COUNTIFS('Planificación 2026-1'!F:F,"HUAURA",'Planificación 2026-1'!W:W,C301,'Planificación 2026-1'!H:H,"T4"))&gt;0,"P55"," ")</f>
        <v xml:space="preserve"> </v>
      </c>
      <c r="BY301" s="109">
        <f>SUMIFS('Planificación 2026-1'!R:R,'Planificación 2026-1'!W:W,C301,'Planificación 2026-1'!H:H,"AF",'Planificación 2026-1'!I:I,"&gt;2")</f>
        <v>0</v>
      </c>
      <c r="BZ301" s="109">
        <f>SUMIFS('Planificación 2026-1'!R:R,'Planificación 2026-1'!W:W,C301,'Planificación 2026-1'!H:H,"EN",'Planificación 2026-1'!I:I,"&gt;2")</f>
        <v>0</v>
      </c>
      <c r="CA301" s="109">
        <f>SUMIFS('Planificación 2026-1'!R:R,'Planificación 2026-1'!W:W,C301,'Planificación 2026-1'!H:H,"IS",'Planificación 2026-1'!I:I,"&gt;2")</f>
        <v>0</v>
      </c>
      <c r="CB301" s="109">
        <f>SUMIFS('Planificación 2026-1'!R:R,'Planificación 2026-1'!W:W,C301,'Planificación 2026-1'!H:H,"PS",'Planificación 2026-1'!I:I,"&gt;2")</f>
        <v>0</v>
      </c>
      <c r="CC301" s="109">
        <f>SUMIFS('Planificación 2026-1'!R:R,'Planificación 2026-1'!W:W,C301,'Planificación 2026-1'!H:H,"IN",'Planificación 2026-1'!I:I,"&gt;2")</f>
        <v>0</v>
      </c>
      <c r="CD301" s="109">
        <f>SUMIFS('Planificación 2026-1'!R:R,'Planificación 2026-1'!W:W,C301,'Planificación 2026-1'!H:H,"CA",'Planificación 2026-1'!I:I,"&gt;2")</f>
        <v>0</v>
      </c>
      <c r="CE301" s="109">
        <f>SUMIFS('Planificación 2026-1'!R:R,'Planificación 2026-1'!W:W,C301,'Planificación 2026-1'!H:H,"DE",'Planificación 2026-1'!I:I,"&gt;2")</f>
        <v>0</v>
      </c>
      <c r="CF301" s="109">
        <f>SUMIFS('Planificación 2026-1'!R:R,'Planificación 2026-1'!W:W,C301,'Planificación 2026-1'!H:H,"OB",'Planificación 2026-1'!I:I,"&gt;2")</f>
        <v>0</v>
      </c>
      <c r="CG301" s="109">
        <f>SUMIFS('Planificación 2026-1'!R:R,'Planificación 2026-1'!W:W,C301,'Planificación 2026-1'!H:H,"MH",'Planificación 2026-1'!I:I,"&gt;2")</f>
        <v>0</v>
      </c>
      <c r="CH301" s="109">
        <f>SUMIFS('Planificación 2026-1'!R:R,'Planificación 2026-1'!W:W,C301,'Planificación 2026-1'!H:H,"IC",'Planificación 2026-1'!I:I,"&gt;2")</f>
        <v>0</v>
      </c>
      <c r="CI301" s="109">
        <f>SUMIFS('Planificación 2026-1'!R:R,'Planificación 2026-1'!W:W,C301,'Planificación 2026-1'!H:H,"AR",'Planificación 2026-1'!I:I,"&gt;2")</f>
        <v>0</v>
      </c>
      <c r="CJ301" s="109">
        <f>SUMIFS('Planificación 2026-1'!R:R,'Planificación 2026-1'!W:W,C301,'Planificación 2026-1'!H:H,"T1",'Planificación 2026-1'!I:I,"&gt;2")</f>
        <v>0</v>
      </c>
      <c r="CK301" s="109">
        <f>SUMIFS('Planificación 2026-1'!R:R,'Planificación 2026-1'!W:W,C301,'Planificación 2026-1'!H:H,"T3",'Planificación 2026-1'!I:I,"&gt;2")</f>
        <v>0</v>
      </c>
      <c r="CL301" s="109">
        <f>SUMIFS('Planificación 2026-1'!R:R,'Planificación 2026-1'!W:W,C301,'Planificación 2026-1'!H:H,"T2",'Planificación 2026-1'!I:I,"&gt;2")</f>
        <v>0</v>
      </c>
      <c r="CM301" s="109">
        <f>SUMIFS('Planificación 2026-1'!R:R,'Planificación 2026-1'!W:W,C301,'Planificación 2026-1'!H:H,"AE",'Planificación 2026-1'!I:I,"&gt;2")</f>
        <v>0</v>
      </c>
      <c r="CN301" s="109">
        <f>SUMIFS('Planificación 2026-1'!R:R,'Planificación 2026-1'!W:W,C301,'Planificación 2026-1'!H:H,"T4",'Planificación 2026-1'!I:I,"&gt;2")</f>
        <v>0</v>
      </c>
      <c r="CO301" s="109">
        <f>SUMIFS('Planificación 2026-1'!R:R,'Planificación 2026-1'!W:W,C301,'Planificación 2026-1'!H:H,"AF",'Planificación 2026-1'!I:I,"&lt;3")</f>
        <v>0</v>
      </c>
      <c r="CP301" s="109">
        <f>SUMIFS('Planificación 2026-1'!R:R,'Planificación 2026-1'!W:W,C301,'Planificación 2026-1'!H:H,"EN",'Planificación 2026-1'!I:I,"&lt;3")</f>
        <v>0</v>
      </c>
      <c r="CQ301" s="109">
        <f>SUMIFS('Planificación 2026-1'!R:R,'Planificación 2026-1'!W:W,C301,'Planificación 2026-1'!H:H,"IS",'Planificación 2026-1'!I:I,"&lt;3")</f>
        <v>0</v>
      </c>
      <c r="CR301" s="109">
        <f>SUMIFS('Planificación 2026-1'!R:R,'Planificación 2026-1'!W:W,C301,'Planificación 2026-1'!H:H,"PS",'Planificación 2026-1'!I:I,"&lt;3")</f>
        <v>0</v>
      </c>
      <c r="CS301" s="109">
        <f>SUMIFS('Planificación 2026-1'!R:R,'Planificación 2026-1'!W:W,C301,'Planificación 2026-1'!H:H,"IN",'Planificación 2026-1'!I:I,"&lt;3")</f>
        <v>0</v>
      </c>
      <c r="CT301" s="109">
        <f>SUMIFS('Planificación 2026-1'!R:R,'Planificación 2026-1'!W:W,C301,'Planificación 2026-1'!H:H,"CA",'Planificación 2026-1'!I:I,"&lt;3")</f>
        <v>0</v>
      </c>
      <c r="CU301" s="109">
        <f>SUMIFS('Planificación 2026-1'!R:R,'Planificación 2026-1'!W:W,C301,'Planificación 2026-1'!H:H,"DE",'Planificación 2026-1'!I:I,"&lt;3")</f>
        <v>0</v>
      </c>
      <c r="CV301" s="109">
        <f>SUMIFS('Planificación 2026-1'!R:R,'Planificación 2026-1'!W:W,C301,'Planificación 2026-1'!H:H,"OB",'Planificación 2026-1'!I:I,"&lt;3")</f>
        <v>0</v>
      </c>
      <c r="CW301" s="109">
        <f>SUMIFS('Planificación 2026-1'!R:R,'Planificación 2026-1'!W:W,C301,'Planificación 2026-1'!H:H,"MH",'Planificación 2026-1'!I:I,"&lt;3")</f>
        <v>0</v>
      </c>
      <c r="CX301" s="109">
        <f>SUMIFS('Planificación 2026-1'!R:R,'Planificación 2026-1'!W:W,C301,'Planificación 2026-1'!H:H,"IC",'Planificación 2026-1'!I:I,"&lt;3")</f>
        <v>0</v>
      </c>
      <c r="CY301" s="109">
        <f>SUMIFS('Planificación 2026-1'!R:R,'Planificación 2026-1'!W:W,C301,'Planificación 2026-1'!H:H,"AR",'Planificación 2026-1'!I:I,"&lt;3")</f>
        <v>0</v>
      </c>
      <c r="CZ301" s="109">
        <f>SUMIFS('Planificación 2026-1'!R:R,'Planificación 2026-1'!W:W,C301,'Planificación 2026-1'!H:H,"T1",'Planificación 2026-1'!I:I,"&lt;3")</f>
        <v>0</v>
      </c>
      <c r="DA301" s="109">
        <f>SUMIFS('Planificación 2026-1'!R:R,'Planificación 2026-1'!W:W,C301,'Planificación 2026-1'!H:H,"T3",'Planificación 2026-1'!I:I,"&lt;3")</f>
        <v>0</v>
      </c>
      <c r="DB301" s="109">
        <f>SUMIFS('Planificación 2026-1'!R:R,'Planificación 2026-1'!W:W,C301,'Planificación 2026-1'!H:H,"T2",'Planificación 2026-1'!I:I,"&lt;3")</f>
        <v>0</v>
      </c>
      <c r="DC301" s="109">
        <f>SUMIFS('Planificación 2026-1'!R:R,'Planificación 2026-1'!W:W,C301,'Planificación 2026-1'!H:H,"AE",'Planificación 2026-1'!I:I,"&lt;3")</f>
        <v>0</v>
      </c>
      <c r="DD301" s="109">
        <f>SUMIFS('Planificación 2026-1'!R:R,'Planificación 2026-1'!W:W,C301,'Planificación 2026-1'!H:H,"T4",'Planificación 2026-1'!I:I,"&lt;3")</f>
        <v>0</v>
      </c>
      <c r="DE301" s="108" t="str">
        <f t="shared" si="45"/>
        <v/>
      </c>
      <c r="DF301" s="41">
        <f>IF(C301="","",SUMIFS('Planificación 2026-1'!R:R,'Planificación 2026-1'!W:W,C301,'Planificación 2026-1'!F:F,"PRINCIPAL",'Planificación 2026-1'!X:X,"VIRTUAL"))</f>
        <v>0</v>
      </c>
      <c r="DG301" s="41">
        <f>IF(C301="","",SUMIFS('Planificación 2026-1'!R:R,'Planificación 2026-1'!W:W,C301,'Planificación 2026-1'!F:F,"PRINCIPAL",'Planificación 2026-1'!X:X,"PRESENCIAL"))</f>
        <v>0</v>
      </c>
      <c r="DH301" s="41">
        <f>IF(C301="","",SUMIFS('Planificación 2026-1'!R:R,'Planificación 2026-1'!W:W,C301,'Planificación 2026-1'!F:F,"PRINCIPAL",'Planificación 2026-1'!X:X,"HIBRIDO PRESENCIAL"))</f>
        <v>0</v>
      </c>
      <c r="DI301" s="108" t="str">
        <f t="shared" si="46"/>
        <v/>
      </c>
      <c r="DJ301" s="108">
        <f>IF(C301="","",SUMIFS('Planificación 2026-1'!R:R,'Planificación 2026-1'!W:W,C301,'Planificación 2026-1'!F:F,"FILIAL",'Planificación 2026-1'!X:X,"VIRTUAL"))</f>
        <v>0</v>
      </c>
      <c r="DK301" s="110">
        <f>IF(C301="","",SUMIFS('Planificación 2026-1'!R:R,'Planificación 2026-1'!W:W,C301,'Planificación 2026-1'!F:F,"FILIAL",'Planificación 2026-1'!X:X,"PRESENCIAL"))</f>
        <v>0</v>
      </c>
      <c r="DL301" s="61">
        <f>IF(C301="","",SUMIFS('Planificación 2026-1'!R:R,'Planificación 2026-1'!W:W,C301,'Planificación 2026-1'!F:F,"FILIAL",'Planificación 2026-1'!X:X,"HIBRIDO PRESENCIAL"))</f>
        <v>0</v>
      </c>
      <c r="DM301" s="111" t="str">
        <f t="shared" si="47"/>
        <v/>
      </c>
      <c r="DN301" s="108">
        <f>IF(C301="","",SUMIFS('Planificación 2026-1'!R:R,'Planificación 2026-1'!W:W,C301,'Planificación 2026-1'!F:F,"SUNAMPE",'Planificación 2026-1'!X:X,"VIRTUAL"))</f>
        <v>0</v>
      </c>
      <c r="DO301" s="61">
        <f>IF(C301="","",SUMIFS('Planificación 2026-1'!R:R,'Planificación 2026-1'!W:W,C301,'Planificación 2026-1'!F:F,"SUNAMPE",'Planificación 2026-1'!X:X,"PRESENCIAL"))</f>
        <v>0</v>
      </c>
      <c r="DP301" s="111" t="str">
        <f t="shared" si="48"/>
        <v/>
      </c>
      <c r="DQ301" s="108">
        <f>IF(C301="","",SUMIFS('Planificación 2026-1'!R:R,'Planificación 2026-1'!W:W,C301,'Planificación 2026-1'!F:F,"HUAURA",'Planificación 2026-1'!X:X,"VIRTUAL"))</f>
        <v>0</v>
      </c>
      <c r="DR301" s="61">
        <f>IF(C301="","",SUMIFS('Planificación 2026-1'!R:R,'Planificación 2026-1'!W:W,C301,'Planificación 2026-1'!F:F,"HUAURA",'Planificación 2026-1'!X:X,"PRESENCIAL"))</f>
        <v>0</v>
      </c>
      <c r="DS301" s="76">
        <f>SUMIFS('Planificación 2026-1'!R:R,'Planificación 2026-1'!W:W,C301,'Planificación 2026-1'!F:F,"PRINCIPAL",'Planificación 2026-1'!X:X,"VIRTUAL",'Planificación 2026-1'!I:I,"&gt;2")</f>
        <v>0</v>
      </c>
      <c r="DT301" s="76">
        <f>SUMIFS('Planificación 2026-1'!R:R,'Planificación 2026-1'!W:W,C301,'Planificación 2026-1'!F:F,"PRINCIPAL",'Planificación 2026-1'!X:X,"&lt;&gt;VIRTUAL",'Planificación 2026-1'!I:I,"&gt;2")</f>
        <v>0</v>
      </c>
      <c r="DU301" s="76">
        <f>SUMIFS('Planificación 2026-1'!R:R,'Planificación 2026-1'!W:W,C301,'Planificación 2026-1'!F:F,"SUNAMPE",'Planificación 2026-1'!X:X,"VIRTUAL",'Planificación 2026-1'!I:I,"&gt;2")</f>
        <v>0</v>
      </c>
      <c r="DV301" s="76">
        <f>SUMIFS('Planificación 2026-1'!R:R,'Planificación 2026-1'!W:W,C301,'Planificación 2026-1'!F:F,"SUNAMPE",'Planificación 2026-1'!X:X,"&lt;&gt;VIRTUAL",'Planificación 2026-1'!I:I,"&gt;2")</f>
        <v>0</v>
      </c>
      <c r="DW301" s="76">
        <f>SUMIFS('Planificación 2026-1'!R:R,'Planificación 2026-1'!W:W,C301,'Planificación 2026-1'!F:F,"FILIAL",'Planificación 2026-1'!X:X,"VIRTUAL",'Planificación 2026-1'!I:I,"&gt;2")</f>
        <v>0</v>
      </c>
      <c r="DX301" s="76">
        <f>SUMIFS('Planificación 2026-1'!R:R,'Planificación 2026-1'!W:W,C301,'Planificación 2026-1'!F:F,"FILIAL",'Planificación 2026-1'!X:X,"&lt;&gt;VIRTUAL",'Planificación 2026-1'!I:I,"&gt;2")</f>
        <v>0</v>
      </c>
      <c r="DY301" s="76">
        <f>SUMIFS('Planificación 2026-1'!R:R,'Planificación 2026-1'!W:W,C301,'Planificación 2026-1'!F:F,"PORUMA",'Planificación 2026-1'!X:X,"VIRTUAL",'Planificación 2026-1'!I:I,"&gt;2")</f>
        <v>0</v>
      </c>
      <c r="DZ301" s="76">
        <f>SUMIFS('Planificación 2026-1'!R:R,'Planificación 2026-1'!W:W,C301,'Planificación 2026-1'!F:F,"PORUMA",'Planificación 2026-1'!X:X,"&lt;&gt;VIRTUAL",'Planificación 2026-1'!I:I,"&gt;2")</f>
        <v>0</v>
      </c>
      <c r="EA301" s="76">
        <f>SUMIFS('Planificación 2026-1'!R:R,'Planificación 2026-1'!W:W,C301,'Planificación 2026-1'!F:F,"HUAURA",'Planificación 2026-1'!X:X,"VIRTUAL",'Planificación 2026-1'!I:I,"&gt;2")</f>
        <v>0</v>
      </c>
      <c r="EB301" s="76">
        <f>SUMIFS('Planificación 2026-1'!R:R,'Planificación 2026-1'!W:W,C301,'Planificación 2026-1'!F:F,"HUAURA",'Planificación 2026-1'!X:X,"&lt;&gt;VIRTUAL",'Planificación 2026-1'!I:I,"&gt;2")</f>
        <v>0</v>
      </c>
      <c r="EC301" s="76">
        <f>SUMIFS('Planificación 2026-1'!R:R,'Planificación 2026-1'!W:W,C301,'Planificación 2026-1'!F:F,"PRINCIPAL",'Planificación 2026-1'!X:X,"VIRTUAL",'Planificación 2026-1'!I:I,"&lt;3")</f>
        <v>0</v>
      </c>
      <c r="ED301" s="76">
        <f>SUMIFS('Planificación 2026-1'!R:R,'Planificación 2026-1'!W:W,C301,'Planificación 2026-1'!F:F,"PRINCIPAL",'Planificación 2026-1'!X:X,"&lt;&gt;VIRTUAL",'Planificación 2026-1'!I:I,"&lt;3")</f>
        <v>0</v>
      </c>
      <c r="EE301" s="76">
        <f>SUMIFS('Planificación 2026-1'!R:R,'Planificación 2026-1'!W:W,C301,'Planificación 2026-1'!F:F,"SUNAMPE",'Planificación 2026-1'!X:X,"VIRTUAL",'Planificación 2026-1'!I:I,"&lt;3")</f>
        <v>0</v>
      </c>
      <c r="EF301" s="76">
        <f>SUMIFS('Planificación 2026-1'!R:R,'Planificación 2026-1'!W:W,C301,'Planificación 2026-1'!F:F,"SUNAMPE",'Planificación 2026-1'!X:X,"&lt;&gt;VIRTUAL",'Planificación 2026-1'!I:I,"&lt;3")</f>
        <v>0</v>
      </c>
      <c r="EG301" s="76">
        <f>SUMIFS('Planificación 2026-1'!R:R,'Planificación 2026-1'!W:W,C301,'Planificación 2026-1'!F:F,"FILIAL",'Planificación 2026-1'!X:X,"VIRTUAL",'Planificación 2026-1'!I:I,"&lt;3")</f>
        <v>0</v>
      </c>
      <c r="EH301" s="76">
        <f>SUMIFS('Planificación 2026-1'!R:R,'Planificación 2026-1'!W:W,C301,'Planificación 2026-1'!F:F,"FILIAL",'Planificación 2026-1'!X:X,"&lt;&gt;VIRTUAL",'Planificación 2026-1'!I:I,"&lt;3")</f>
        <v>0</v>
      </c>
      <c r="EI301" s="76">
        <f>SUMIFS('Planificación 2026-1'!R:R,'Planificación 2026-1'!W:W,C301,'Planificación 2026-1'!F:F,"PORUMA",'Planificación 2026-1'!X:X,"VIRTUAL",'Planificación 2026-1'!I:I,"&lt;3")</f>
        <v>0</v>
      </c>
      <c r="EJ301" s="76">
        <f>SUMIFS('Planificación 2026-1'!R:R,'Planificación 2026-1'!W:W,C301,'Planificación 2026-1'!F:F,"PORUMA",'Planificación 2026-1'!X:X,"&lt;&gt;VIRTUAL",'Planificación 2026-1'!I:I,"&lt;3")</f>
        <v>0</v>
      </c>
      <c r="EK301" s="76">
        <f>SUMIFS('Planificación 2026-1'!R:R,'Planificación 2026-1'!W:W,C301,'Planificación 2026-1'!F:F,"HUAURA",'Planificación 2026-1'!X:X,"VIRTUAL",'Planificación 2026-1'!I:I,"&lt;3")</f>
        <v>0</v>
      </c>
      <c r="EL301" s="76">
        <f>SUMIFS('Planificación 2026-1'!R:R,'Planificación 2026-1'!W:W,C301,'Planificación 2026-1'!F:F,"HUAURA",'Planificación 2026-1'!X:X,"&lt;&gt;VIRTUAL",'Planificación 2026-1'!I:I,"&lt;3")</f>
        <v>0</v>
      </c>
      <c r="EM301" s="76"/>
      <c r="EN301" s="76">
        <f t="shared" si="41"/>
        <v>0</v>
      </c>
      <c r="EO301" s="76">
        <f t="shared" si="42"/>
        <v>0</v>
      </c>
      <c r="EP301" s="76" t="b">
        <f t="shared" si="43"/>
        <v>1</v>
      </c>
      <c r="EQ301" s="76" t="str">
        <f t="shared" si="44"/>
        <v/>
      </c>
      <c r="ER301" s="76" t="str">
        <f t="shared" si="49"/>
        <v>PRESENCIAL</v>
      </c>
    </row>
    <row r="302" spans="1:148" hidden="1">
      <c r="A302" s="83"/>
      <c r="B302" s="119">
        <v>299</v>
      </c>
      <c r="C302" s="115" t="s">
        <v>475</v>
      </c>
      <c r="D302" s="112">
        <f>SUMIF('Planificación 2026-1'!W:W,C302,'Planificación 2026-1'!R:R)</f>
        <v>0</v>
      </c>
      <c r="E302" s="114" t="s">
        <v>170</v>
      </c>
      <c r="F302" s="115" t="s">
        <v>171</v>
      </c>
      <c r="G302" s="115" t="s">
        <v>13</v>
      </c>
      <c r="H302" s="115" t="s">
        <v>128</v>
      </c>
      <c r="I302" s="107" t="str">
        <f>IF(SUM(COUNTIFS('Planificación 2026-1'!F:F,"PRINCIPAL",'Planificación 2026-1'!W:W,C302,'Planificación 2026-1'!H:H,"AF"))&gt;0,"P01"," ")</f>
        <v xml:space="preserve"> </v>
      </c>
      <c r="J302" s="108" t="str">
        <f>IF(SUM(COUNTIFS('Planificación 2026-1'!F:F,"PRINCIPAL",'Planificación 2026-1'!W:W,C302,'Planificación 2026-1'!H:H,"EN"))&gt;0,"P02"," ")</f>
        <v xml:space="preserve"> </v>
      </c>
      <c r="K302" s="108" t="str">
        <f>IF(SUM(COUNTIFS('Planificación 2026-1'!F:F,"PRINCIPAL",'Planificación 2026-1'!W:W,C302,'Planificación 2026-1'!H:H,"IS"))&gt;0,"P03"," ")</f>
        <v xml:space="preserve"> </v>
      </c>
      <c r="L302" s="108" t="str">
        <f>IF(SUM(COUNTIFS('Planificación 2026-1'!F:F,"PRINCIPAL",'Planificación 2026-1'!W:W,C302,'Planificación 2026-1'!H:H,"PS"))&gt;0,"P04"," ")</f>
        <v xml:space="preserve"> </v>
      </c>
      <c r="M302" s="108"/>
      <c r="N302" s="108" t="str">
        <f>IF(SUM(COUNTIFS('Planificación 2026-1'!F:F,"PRINCIPAL",'Planificación 2026-1'!W:W,C302,'Planificación 2026-1'!H:H,"IN"))&gt;0,"P06"," ")</f>
        <v xml:space="preserve"> </v>
      </c>
      <c r="O302" s="108" t="str">
        <f>IF(SUM(COUNTIFS('Planificación 2026-1'!F:F,"PRINCIPAL",'Planificación 2026-1'!W:W,C302,'Planificación 2026-1'!H:H,"CA"))&gt;0,"P07"," ")</f>
        <v xml:space="preserve"> </v>
      </c>
      <c r="P302" s="108" t="str">
        <f>IF(SUM(COUNTIFS('Planificación 2026-1'!F:F,"PRINCIPAL",'Planificación 2026-1'!W:W,C302,'Planificación 2026-1'!H:H,"DE"))&gt;0,"P08"," ")</f>
        <v xml:space="preserve"> </v>
      </c>
      <c r="Q302" s="108" t="str">
        <f>IF(SUM(COUNTIFS('Planificación 2026-1'!F:F,"PRINCIPAL",'Planificación 2026-1'!W:W,C302,'Planificación 2026-1'!H:H,"OB"))&gt;0,"P09"," ")</f>
        <v xml:space="preserve"> </v>
      </c>
      <c r="R302" s="108" t="str">
        <f>IF(SUM(COUNTIFS('Planificación 2026-1'!F:F,"PRINCIPAL",'Planificación 2026-1'!W:W,C302,'Planificación 2026-1'!H:H,"MH"))&gt;0,"P31"," ")</f>
        <v xml:space="preserve"> </v>
      </c>
      <c r="S302" s="108" t="str">
        <f>IF(SUM(COUNTIFS('Planificación 2026-1'!F:F,"PRINCIPAL",'Planificación 2026-1'!W:W,C302,'Planificación 2026-1'!H:H,"IC"))&gt;0,"P32"," ")</f>
        <v xml:space="preserve"> </v>
      </c>
      <c r="T302" s="108" t="str">
        <f>IF(SUM(COUNTIFS('Planificación 2026-1'!F:F,"PRINCIPAL",'Planificación 2026-1'!W:W,C302,'Planificación 2026-1'!H:H,"AR"))&gt;0,"P34"," ")</f>
        <v xml:space="preserve"> </v>
      </c>
      <c r="U302" s="108" t="str">
        <f>IF(SUM(COUNTIFS('Planificación 2026-1'!F:F,"PRINCIPAL",'Planificación 2026-1'!W:W,C302,'Planificación 2026-1'!H:H,"T1"))&gt;0,"P35"," ")</f>
        <v xml:space="preserve"> </v>
      </c>
      <c r="V302" s="108" t="str">
        <f>IF(SUM(COUNTIFS('Planificación 2026-1'!F:F,"PRINCIPAL",'Planificación 2026-1'!W:W,C302,'Planificación 2026-1'!H:H,"T3"))&gt;0,"P36"," ")</f>
        <v xml:space="preserve"> </v>
      </c>
      <c r="W302" s="108" t="str">
        <f>IF(SUM(COUNTIFS('Planificación 2026-1'!F:F,"PRINCIPAL",'Planificación 2026-1'!W:W,C302,'Planificación 2026-1'!H:H,"T2"))&gt;0,"P37"," ")</f>
        <v xml:space="preserve"> </v>
      </c>
      <c r="X302" s="108" t="str">
        <f>IF(SUM(COUNTIFS('Planificación 2026-1'!F:F,"PRINCIPAL",'Planificación 2026-1'!W:W,C302,'Planificación 2026-1'!H:H,"AE"))&gt;0,"P38"," ")</f>
        <v xml:space="preserve"> </v>
      </c>
      <c r="Y302" s="108" t="str">
        <f>IF(SUM(COUNTIFS('Planificación 2026-1'!F:F,"PRINCIPAL",'Planificación 2026-1'!W:W,C302,'Planificación 2026-1'!H:H,"T4"))&gt;0,"P55"," ")</f>
        <v xml:space="preserve"> </v>
      </c>
      <c r="Z302" s="108" t="str">
        <f>IF(SUM(COUNTIFS('Planificación 2026-1'!F:F,"FILIAL",'Planificación 2026-1'!W:W,C302,'Planificación 2026-1'!H:H,"AF"))&gt;0," P01"," ")</f>
        <v xml:space="preserve"> </v>
      </c>
      <c r="AA302" s="108" t="str">
        <f>IF(SUM(COUNTIFS('Planificación 2026-1'!F:F,"FILIAL",'Planificación 2026-1'!W:W,C302,'Planificación 2026-1'!H:H,"EN"))&gt;0,"P02"," ")</f>
        <v xml:space="preserve"> </v>
      </c>
      <c r="AB302" s="108" t="str">
        <f>IF(SUM(COUNTIFS('Planificación 2026-1'!F:F,"FILIAL",'Planificación 2026-1'!W:W,C302,'Planificación 2026-1'!H:H,"IS"))&gt;0,"P03"," ")</f>
        <v xml:space="preserve"> </v>
      </c>
      <c r="AC302" s="108" t="str">
        <f>IF(SUM(COUNTIFS('Planificación 2026-1'!F:F,"FILIAL",'Planificación 2026-1'!W:W,C302,'Planificación 2026-1'!H:H,"PS"))&gt;0,"P04"," ")</f>
        <v xml:space="preserve"> </v>
      </c>
      <c r="AD302" s="108"/>
      <c r="AE302" s="108" t="str">
        <f>IF(SUM(COUNTIFS('Planificación 2026-1'!F:F,"FILIAL",'Planificación 2026-1'!W:W,C302,'Planificación 2026-1'!H:H,"IN"))&gt;0,"P06"," ")</f>
        <v xml:space="preserve"> </v>
      </c>
      <c r="AF302" s="108" t="str">
        <f>IF(SUM(COUNTIFS('Planificación 2026-1'!F:F,"FILIAL",'Planificación 2026-1'!W:W,C302,'Planificación 2026-1'!H:H,"CA"))&gt;0,"P07"," ")</f>
        <v xml:space="preserve"> </v>
      </c>
      <c r="AG302" s="108" t="str">
        <f>IF(SUM(COUNTIFS('Planificación 2026-1'!F:F,"FILIAL",'Planificación 2026-1'!W:W,C302,'Planificación 2026-1'!H:H,"DE"))&gt;0,"P08"," ")</f>
        <v xml:space="preserve"> </v>
      </c>
      <c r="AH302" s="108" t="str">
        <f>IF(SUM(COUNTIFS('Planificación 2026-1'!F:F,"FILIAL",'Planificación 2026-1'!W:W,C302,'Planificación 2026-1'!H:H,"OB"))&gt;0,"P09"," ")</f>
        <v xml:space="preserve"> </v>
      </c>
      <c r="AI302" s="108" t="str">
        <f>IF(SUM(COUNTIFS('Planificación 2026-1'!F:F,"FILIAL",'Planificación 2026-1'!W:W,C302,'Planificación 2026-1'!H:H,"MH"))&gt;0,"P31"," ")</f>
        <v xml:space="preserve"> </v>
      </c>
      <c r="AJ302" s="108" t="str">
        <f>IF(SUM(COUNTIFS('Planificación 2026-1'!F:F,"FILIAL",'Planificación 2026-1'!W:W,C302,'Planificación 2026-1'!H:H,"IC"))&gt;0,"P32"," ")</f>
        <v xml:space="preserve"> </v>
      </c>
      <c r="AK302" s="108" t="str">
        <f>IF(SUM(COUNTIFS('Planificación 2026-1'!F:F,"FILIAL",'Planificación 2026-1'!W:W,C302,'Planificación 2026-1'!H:H,"AR"))&gt;0,"P34"," ")</f>
        <v xml:space="preserve"> </v>
      </c>
      <c r="AL302" s="108" t="str">
        <f>IF(SUM(COUNTIFS('Planificación 2026-1'!F:F,"FILIAL",'Planificación 2026-1'!W:W,C302,'Planificación 2026-1'!H:H,"T1"))&gt;0,"P35"," ")</f>
        <v xml:space="preserve"> </v>
      </c>
      <c r="AM302" s="108" t="str">
        <f>IF(SUM(COUNTIFS('Planificación 2026-1'!F:F,"FILIAL",'Planificación 2026-1'!W:W,C302,'Planificación 2026-1'!H:H,"T3"))&gt;0,"P36"," ")</f>
        <v xml:space="preserve"> </v>
      </c>
      <c r="AN302" s="108" t="str">
        <f>IF(SUM(COUNTIFS('Planificación 2026-1'!F:F,"FILIAL",'Planificación 2026-1'!W:W,C302,'Planificación 2026-1'!H:H,"T2"))&gt;0,"P37"," ")</f>
        <v xml:space="preserve"> </v>
      </c>
      <c r="AO302" s="108" t="str">
        <f>IF(SUM(COUNTIFS('Planificación 2026-1'!F:F,"FILIAL",'Planificación 2026-1'!W:W,C302,'Planificación 2026-1'!H:H,"AE"))&gt;0,"P38"," ")</f>
        <v xml:space="preserve"> </v>
      </c>
      <c r="AP302" s="108" t="str">
        <f>IF(SUM(COUNTIFS('Planificación 2026-1'!F:F,"FILIAL",'Planificación 2026-1'!W:W,C302,'Planificación 2026-1'!H:H,"T4"))&gt;0,"P55"," ")</f>
        <v xml:space="preserve"> </v>
      </c>
      <c r="AQ302" s="108" t="str">
        <f>IF(SUM(COUNTIFS('Planificación 2026-1'!F:F,"SUNAMPE",'Planificación 2026-1'!W:W,C302,'Planificación 2026-1'!H:H,"AF"))&gt;0," P01"," ")</f>
        <v xml:space="preserve"> </v>
      </c>
      <c r="AR302" s="108" t="str">
        <f>IF(SUM(COUNTIFS('Planificación 2026-1'!F:F,"SUNAMPE",'Planificación 2026-1'!W:W,C302,'Planificación 2026-1'!H:H,"EN"))&gt;0,"P02"," ")</f>
        <v xml:space="preserve"> </v>
      </c>
      <c r="AS302" s="108" t="str">
        <f>IF(SUM(COUNTIFS('Planificación 2026-1'!F:F,"SUNAMPE",'Planificación 2026-1'!W:W,C302,'Planificación 2026-1'!H:H,"IS"))&gt;0,"P03"," ")</f>
        <v xml:space="preserve"> </v>
      </c>
      <c r="AT302" s="108" t="str">
        <f>IF(SUM(COUNTIFS('Planificación 2026-1'!F:F,"SUNAMPE",'Planificación 2026-1'!W:W,C302,'Planificación 2026-1'!H:H,"PS"))&gt;0,"P04"," ")</f>
        <v xml:space="preserve"> </v>
      </c>
      <c r="AU302" s="108"/>
      <c r="AV302" s="108" t="str">
        <f>IF(SUM(COUNTIFS('Planificación 2026-1'!F:F,"SUNAMPE",'Planificación 2026-1'!W:W,C302,'Planificación 2026-1'!H:H,"IN"))&gt;0,"P06"," ")</f>
        <v xml:space="preserve"> </v>
      </c>
      <c r="AW302" s="108" t="str">
        <f>IF(SUM(COUNTIFS('Planificación 2026-1'!F:F,"SUNAMPE",'Planificación 2026-1'!W:W,C302,'Planificación 2026-1'!H:H,"CA"))&gt;0,"P07"," ")</f>
        <v xml:space="preserve"> </v>
      </c>
      <c r="AX302" s="108" t="str">
        <f>IF(SUM(COUNTIFS('Planificación 2026-1'!F:F,"SUNAMPE",'Planificación 2026-1'!W:W,C302,'Planificación 2026-1'!H:H,"DE"))&gt;0,"P08"," ")</f>
        <v xml:space="preserve"> </v>
      </c>
      <c r="AY302" s="108" t="str">
        <f>IF(SUM(COUNTIFS('Planificación 2026-1'!F:F,"SUNAMPE",'Planificación 2026-1'!W:W,C302,'Planificación 2026-1'!H:H,"OB"))&gt;0,"P09"," ")</f>
        <v xml:space="preserve"> </v>
      </c>
      <c r="AZ302" s="108" t="str">
        <f>IF(SUM(COUNTIFS('Planificación 2026-1'!F:F,"SUNAMPE",'Planificación 2026-1'!W:W,C302,'Planificación 2026-1'!H:H,"MH"))&gt;0,"P31"," ")</f>
        <v xml:space="preserve"> </v>
      </c>
      <c r="BA302" s="108" t="str">
        <f>IF(SUM(COUNTIFS('Planificación 2026-1'!F:F,"SUNAMPE",'Planificación 2026-1'!W:W,C302,'Planificación 2026-1'!H:H,"IC"))&gt;0,"P32"," ")</f>
        <v xml:space="preserve"> </v>
      </c>
      <c r="BB302" s="108" t="str">
        <f>IF(SUM(COUNTIFS('Planificación 2026-1'!F:F,"SUNAMPE",'Planificación 2026-1'!W:W,C302,'Planificación 2026-1'!H:H,"AR"))&gt;0,"P34"," ")</f>
        <v xml:space="preserve"> </v>
      </c>
      <c r="BC302" s="108" t="str">
        <f>IF(SUM(COUNTIFS('Planificación 2026-1'!F:F,"SUNAMPE",'Planificación 2026-1'!W:W,C302,'Planificación 2026-1'!H:H,"T1"))&gt;0,"P35"," ")</f>
        <v xml:space="preserve"> </v>
      </c>
      <c r="BD302" s="108" t="str">
        <f>IF(SUM(COUNTIFS('Planificación 2026-1'!F:F,"SUNAMPE",'Planificación 2026-1'!W:W,C302,'Planificación 2026-1'!H:H,"T3"))&gt;0,"P36"," ")</f>
        <v xml:space="preserve"> </v>
      </c>
      <c r="BE302" s="108" t="str">
        <f>IF(SUM(COUNTIFS('Planificación 2026-1'!F:F,"SUNAMPE",'Planificación 2026-1'!W:W,C302,'Planificación 2026-1'!H:H,"T2"))&gt;0,"P37"," ")</f>
        <v xml:space="preserve"> </v>
      </c>
      <c r="BF302" s="108" t="str">
        <f>IF(SUM(COUNTIFS('Planificación 2026-1'!F:F,"SUNAMPE",'Planificación 2026-1'!W:W,C302,'Planificación 2026-1'!H:H,"AE"))&gt;0,"P38"," ")</f>
        <v xml:space="preserve"> </v>
      </c>
      <c r="BG302" s="108" t="str">
        <f>IF(SUM(COUNTIFS('Planificación 2026-1'!F:F,"SUNAMPE",'Planificación 2026-1'!W:W,C302,'Planificación 2026-1'!H:H,"T4"))&gt;0,"P55"," ")</f>
        <v xml:space="preserve"> </v>
      </c>
      <c r="BH302" s="108" t="str">
        <f>IF(SUM(COUNTIFS('Planificación 2026-1'!F:F,"HUAURA",'Planificación 2026-1'!W:W,C302,'Planificación 2026-1'!H:H,"AF"))&gt;0," P01"," ")</f>
        <v xml:space="preserve"> </v>
      </c>
      <c r="BI302" s="108" t="str">
        <f>IF(SUM(COUNTIFS('Planificación 2026-1'!F:F,"HUAURA",'Planificación 2026-1'!W:W,C302,'Planificación 2026-1'!H:H,"EN"))&gt;0,"P02"," ")</f>
        <v xml:space="preserve"> </v>
      </c>
      <c r="BJ302" s="108" t="str">
        <f>IF(SUM(COUNTIFS('Planificación 2026-1'!F:F,"HUAURA",'Planificación 2026-1'!W:W,C302,'Planificación 2026-1'!H:H,"IS"))&gt;0,"P03"," ")</f>
        <v xml:space="preserve"> </v>
      </c>
      <c r="BK302" s="108" t="str">
        <f>IF(SUM(COUNTIFS('Planificación 2026-1'!F:F,"HUAURA",'Planificación 2026-1'!W:W,C302,'Planificación 2026-1'!H:H,"PS"))&gt;0,"P04"," ")</f>
        <v xml:space="preserve"> </v>
      </c>
      <c r="BL302" s="108"/>
      <c r="BM302" s="108" t="str">
        <f>IF(SUM(COUNTIFS('Planificación 2026-1'!F:F,"HUAURA",'Planificación 2026-1'!W:W,C302,'Planificación 2026-1'!H:H,"IN"))&gt;0,"P06"," ")</f>
        <v xml:space="preserve"> </v>
      </c>
      <c r="BN302" s="108" t="str">
        <f>IF(SUM(COUNTIFS('Planificación 2026-1'!F:F,"HUAURA",'Planificación 2026-1'!W:W,C302,'Planificación 2026-1'!H:H,"CA"))&gt;0,"P07"," ")</f>
        <v xml:space="preserve"> </v>
      </c>
      <c r="BO302" s="108" t="str">
        <f>IF(SUM(COUNTIFS('Planificación 2026-1'!F:F,"HUAURA",'Planificación 2026-1'!W:W,C302,'Planificación 2026-1'!H:H,"DE"))&gt;0,"P08"," ")</f>
        <v xml:space="preserve"> </v>
      </c>
      <c r="BP302" s="108" t="str">
        <f>IF(SUM(COUNTIFS('Planificación 2026-1'!F:F,"HUAURA",'Planificación 2026-1'!W:W,C302,'Planificación 2026-1'!H:H,"OB"))&gt;0,"P09"," ")</f>
        <v xml:space="preserve"> </v>
      </c>
      <c r="BQ302" s="108" t="str">
        <f>IF(SUM(COUNTIFS('Planificación 2026-1'!F:F,"HUAURA",'Planificación 2026-1'!W:W,C302,'Planificación 2026-1'!H:H,"MH"))&gt;0,"P31"," ")</f>
        <v xml:space="preserve"> </v>
      </c>
      <c r="BR302" s="108" t="str">
        <f>IF(SUM(COUNTIFS('Planificación 2026-1'!F:F,"HUAURA",'Planificación 2026-1'!W:W,C302,'Planificación 2026-1'!H:H,"IC"))&gt;0,"P32"," ")</f>
        <v xml:space="preserve"> </v>
      </c>
      <c r="BS302" s="108" t="str">
        <f>IF(SUM(COUNTIFS('Planificación 2026-1'!F:F,"HUAURA",'Planificación 2026-1'!W:W,C302,'Planificación 2026-1'!H:H,"AR"))&gt;0,"P34"," ")</f>
        <v xml:space="preserve"> </v>
      </c>
      <c r="BT302" s="108" t="str">
        <f>IF(SUM(COUNTIFS('Planificación 2026-1'!F:F,"HUAURA",'Planificación 2026-1'!W:W,C302,'Planificación 2026-1'!H:H,"T1"))&gt;0,"P35"," ")</f>
        <v xml:space="preserve"> </v>
      </c>
      <c r="BU302" s="108" t="str">
        <f>IF(SUM(COUNTIFS('Planificación 2026-1'!F:F,"HUAURA",'Planificación 2026-1'!W:W,C302,'Planificación 2026-1'!H:H,"T3"))&gt;0,"P36"," ")</f>
        <v xml:space="preserve"> </v>
      </c>
      <c r="BV302" s="108" t="str">
        <f>IF(SUM(COUNTIFS('Planificación 2026-1'!F:F,"HUAURA",'Planificación 2026-1'!W:W,C302,'Planificación 2026-1'!H:H,"T2"))&gt;0,"P37"," ")</f>
        <v xml:space="preserve"> </v>
      </c>
      <c r="BW302" s="108" t="str">
        <f>IF(SUM(COUNTIFS('Planificación 2026-1'!F:F,"HUAURA",'Planificación 2026-1'!W:W,C302,'Planificación 2026-1'!H:H,"AE"))&gt;0,"P38"," ")</f>
        <v xml:space="preserve"> </v>
      </c>
      <c r="BX302" s="108" t="str">
        <f>IF(SUM(COUNTIFS('Planificación 2026-1'!F:F,"HUAURA",'Planificación 2026-1'!W:W,C302,'Planificación 2026-1'!H:H,"T4"))&gt;0,"P55"," ")</f>
        <v xml:space="preserve"> </v>
      </c>
      <c r="BY302" s="109">
        <f>SUMIFS('Planificación 2026-1'!R:R,'Planificación 2026-1'!W:W,C302,'Planificación 2026-1'!H:H,"AF",'Planificación 2026-1'!I:I,"&gt;2")</f>
        <v>0</v>
      </c>
      <c r="BZ302" s="109">
        <f>SUMIFS('Planificación 2026-1'!R:R,'Planificación 2026-1'!W:W,C302,'Planificación 2026-1'!H:H,"EN",'Planificación 2026-1'!I:I,"&gt;2")</f>
        <v>0</v>
      </c>
      <c r="CA302" s="109">
        <f>SUMIFS('Planificación 2026-1'!R:R,'Planificación 2026-1'!W:W,C302,'Planificación 2026-1'!H:H,"IS",'Planificación 2026-1'!I:I,"&gt;2")</f>
        <v>0</v>
      </c>
      <c r="CB302" s="109">
        <f>SUMIFS('Planificación 2026-1'!R:R,'Planificación 2026-1'!W:W,C302,'Planificación 2026-1'!H:H,"PS",'Planificación 2026-1'!I:I,"&gt;2")</f>
        <v>0</v>
      </c>
      <c r="CC302" s="109">
        <f>SUMIFS('Planificación 2026-1'!R:R,'Planificación 2026-1'!W:W,C302,'Planificación 2026-1'!H:H,"IN",'Planificación 2026-1'!I:I,"&gt;2")</f>
        <v>0</v>
      </c>
      <c r="CD302" s="109">
        <f>SUMIFS('Planificación 2026-1'!R:R,'Planificación 2026-1'!W:W,C302,'Planificación 2026-1'!H:H,"CA",'Planificación 2026-1'!I:I,"&gt;2")</f>
        <v>0</v>
      </c>
      <c r="CE302" s="109">
        <f>SUMIFS('Planificación 2026-1'!R:R,'Planificación 2026-1'!W:W,C302,'Planificación 2026-1'!H:H,"DE",'Planificación 2026-1'!I:I,"&gt;2")</f>
        <v>0</v>
      </c>
      <c r="CF302" s="109">
        <f>SUMIFS('Planificación 2026-1'!R:R,'Planificación 2026-1'!W:W,C302,'Planificación 2026-1'!H:H,"OB",'Planificación 2026-1'!I:I,"&gt;2")</f>
        <v>0</v>
      </c>
      <c r="CG302" s="109">
        <f>SUMIFS('Planificación 2026-1'!R:R,'Planificación 2026-1'!W:W,C302,'Planificación 2026-1'!H:H,"MH",'Planificación 2026-1'!I:I,"&gt;2")</f>
        <v>0</v>
      </c>
      <c r="CH302" s="109">
        <f>SUMIFS('Planificación 2026-1'!R:R,'Planificación 2026-1'!W:W,C302,'Planificación 2026-1'!H:H,"IC",'Planificación 2026-1'!I:I,"&gt;2")</f>
        <v>0</v>
      </c>
      <c r="CI302" s="109">
        <f>SUMIFS('Planificación 2026-1'!R:R,'Planificación 2026-1'!W:W,C302,'Planificación 2026-1'!H:H,"AR",'Planificación 2026-1'!I:I,"&gt;2")</f>
        <v>0</v>
      </c>
      <c r="CJ302" s="109">
        <f>SUMIFS('Planificación 2026-1'!R:R,'Planificación 2026-1'!W:W,C302,'Planificación 2026-1'!H:H,"T1",'Planificación 2026-1'!I:I,"&gt;2")</f>
        <v>0</v>
      </c>
      <c r="CK302" s="109">
        <f>SUMIFS('Planificación 2026-1'!R:R,'Planificación 2026-1'!W:W,C302,'Planificación 2026-1'!H:H,"T3",'Planificación 2026-1'!I:I,"&gt;2")</f>
        <v>0</v>
      </c>
      <c r="CL302" s="109">
        <f>SUMIFS('Planificación 2026-1'!R:R,'Planificación 2026-1'!W:W,C302,'Planificación 2026-1'!H:H,"T2",'Planificación 2026-1'!I:I,"&gt;2")</f>
        <v>0</v>
      </c>
      <c r="CM302" s="109">
        <f>SUMIFS('Planificación 2026-1'!R:R,'Planificación 2026-1'!W:W,C302,'Planificación 2026-1'!H:H,"AE",'Planificación 2026-1'!I:I,"&gt;2")</f>
        <v>0</v>
      </c>
      <c r="CN302" s="109">
        <f>SUMIFS('Planificación 2026-1'!R:R,'Planificación 2026-1'!W:W,C302,'Planificación 2026-1'!H:H,"T4",'Planificación 2026-1'!I:I,"&gt;2")</f>
        <v>0</v>
      </c>
      <c r="CO302" s="109">
        <f>SUMIFS('Planificación 2026-1'!R:R,'Planificación 2026-1'!W:W,C302,'Planificación 2026-1'!H:H,"AF",'Planificación 2026-1'!I:I,"&lt;3")</f>
        <v>0</v>
      </c>
      <c r="CP302" s="109">
        <f>SUMIFS('Planificación 2026-1'!R:R,'Planificación 2026-1'!W:W,C302,'Planificación 2026-1'!H:H,"EN",'Planificación 2026-1'!I:I,"&lt;3")</f>
        <v>0</v>
      </c>
      <c r="CQ302" s="109">
        <f>SUMIFS('Planificación 2026-1'!R:R,'Planificación 2026-1'!W:W,C302,'Planificación 2026-1'!H:H,"IS",'Planificación 2026-1'!I:I,"&lt;3")</f>
        <v>0</v>
      </c>
      <c r="CR302" s="109">
        <f>SUMIFS('Planificación 2026-1'!R:R,'Planificación 2026-1'!W:W,C302,'Planificación 2026-1'!H:H,"PS",'Planificación 2026-1'!I:I,"&lt;3")</f>
        <v>0</v>
      </c>
      <c r="CS302" s="109">
        <f>SUMIFS('Planificación 2026-1'!R:R,'Planificación 2026-1'!W:W,C302,'Planificación 2026-1'!H:H,"IN",'Planificación 2026-1'!I:I,"&lt;3")</f>
        <v>0</v>
      </c>
      <c r="CT302" s="109">
        <f>SUMIFS('Planificación 2026-1'!R:R,'Planificación 2026-1'!W:W,C302,'Planificación 2026-1'!H:H,"CA",'Planificación 2026-1'!I:I,"&lt;3")</f>
        <v>0</v>
      </c>
      <c r="CU302" s="109">
        <f>SUMIFS('Planificación 2026-1'!R:R,'Planificación 2026-1'!W:W,C302,'Planificación 2026-1'!H:H,"DE",'Planificación 2026-1'!I:I,"&lt;3")</f>
        <v>0</v>
      </c>
      <c r="CV302" s="109">
        <f>SUMIFS('Planificación 2026-1'!R:R,'Planificación 2026-1'!W:W,C302,'Planificación 2026-1'!H:H,"OB",'Planificación 2026-1'!I:I,"&lt;3")</f>
        <v>0</v>
      </c>
      <c r="CW302" s="109">
        <f>SUMIFS('Planificación 2026-1'!R:R,'Planificación 2026-1'!W:W,C302,'Planificación 2026-1'!H:H,"MH",'Planificación 2026-1'!I:I,"&lt;3")</f>
        <v>0</v>
      </c>
      <c r="CX302" s="109">
        <f>SUMIFS('Planificación 2026-1'!R:R,'Planificación 2026-1'!W:W,C302,'Planificación 2026-1'!H:H,"IC",'Planificación 2026-1'!I:I,"&lt;3")</f>
        <v>0</v>
      </c>
      <c r="CY302" s="109">
        <f>SUMIFS('Planificación 2026-1'!R:R,'Planificación 2026-1'!W:W,C302,'Planificación 2026-1'!H:H,"AR",'Planificación 2026-1'!I:I,"&lt;3")</f>
        <v>0</v>
      </c>
      <c r="CZ302" s="109">
        <f>SUMIFS('Planificación 2026-1'!R:R,'Planificación 2026-1'!W:W,C302,'Planificación 2026-1'!H:H,"T1",'Planificación 2026-1'!I:I,"&lt;3")</f>
        <v>0</v>
      </c>
      <c r="DA302" s="109">
        <f>SUMIFS('Planificación 2026-1'!R:R,'Planificación 2026-1'!W:W,C302,'Planificación 2026-1'!H:H,"T3",'Planificación 2026-1'!I:I,"&lt;3")</f>
        <v>0</v>
      </c>
      <c r="DB302" s="109">
        <f>SUMIFS('Planificación 2026-1'!R:R,'Planificación 2026-1'!W:W,C302,'Planificación 2026-1'!H:H,"T2",'Planificación 2026-1'!I:I,"&lt;3")</f>
        <v>0</v>
      </c>
      <c r="DC302" s="109">
        <f>SUMIFS('Planificación 2026-1'!R:R,'Planificación 2026-1'!W:W,C302,'Planificación 2026-1'!H:H,"AE",'Planificación 2026-1'!I:I,"&lt;3")</f>
        <v>0</v>
      </c>
      <c r="DD302" s="109">
        <f>SUMIFS('Planificación 2026-1'!R:R,'Planificación 2026-1'!W:W,C302,'Planificación 2026-1'!H:H,"T4",'Planificación 2026-1'!I:I,"&lt;3")</f>
        <v>0</v>
      </c>
      <c r="DE302" s="108" t="str">
        <f t="shared" si="45"/>
        <v/>
      </c>
      <c r="DF302" s="41">
        <f>IF(C302="","",SUMIFS('Planificación 2026-1'!R:R,'Planificación 2026-1'!W:W,C302,'Planificación 2026-1'!F:F,"PRINCIPAL",'Planificación 2026-1'!X:X,"VIRTUAL"))</f>
        <v>0</v>
      </c>
      <c r="DG302" s="41">
        <f>IF(C302="","",SUMIFS('Planificación 2026-1'!R:R,'Planificación 2026-1'!W:W,C302,'Planificación 2026-1'!F:F,"PRINCIPAL",'Planificación 2026-1'!X:X,"PRESENCIAL"))</f>
        <v>0</v>
      </c>
      <c r="DH302" s="41">
        <f>IF(C302="","",SUMIFS('Planificación 2026-1'!R:R,'Planificación 2026-1'!W:W,C302,'Planificación 2026-1'!F:F,"PRINCIPAL",'Planificación 2026-1'!X:X,"HIBRIDO PRESENCIAL"))</f>
        <v>0</v>
      </c>
      <c r="DI302" s="108" t="str">
        <f t="shared" si="46"/>
        <v/>
      </c>
      <c r="DJ302" s="108">
        <f>IF(C302="","",SUMIFS('Planificación 2026-1'!R:R,'Planificación 2026-1'!W:W,C302,'Planificación 2026-1'!F:F,"FILIAL",'Planificación 2026-1'!X:X,"VIRTUAL"))</f>
        <v>0</v>
      </c>
      <c r="DK302" s="110">
        <f>IF(C302="","",SUMIFS('Planificación 2026-1'!R:R,'Planificación 2026-1'!W:W,C302,'Planificación 2026-1'!F:F,"FILIAL",'Planificación 2026-1'!X:X,"PRESENCIAL"))</f>
        <v>0</v>
      </c>
      <c r="DL302" s="61">
        <f>IF(C302="","",SUMIFS('Planificación 2026-1'!R:R,'Planificación 2026-1'!W:W,C302,'Planificación 2026-1'!F:F,"FILIAL",'Planificación 2026-1'!X:X,"HIBRIDO PRESENCIAL"))</f>
        <v>0</v>
      </c>
      <c r="DM302" s="111" t="str">
        <f t="shared" si="47"/>
        <v/>
      </c>
      <c r="DN302" s="108">
        <f>IF(C302="","",SUMIFS('Planificación 2026-1'!R:R,'Planificación 2026-1'!W:W,C302,'Planificación 2026-1'!F:F,"SUNAMPE",'Planificación 2026-1'!X:X,"VIRTUAL"))</f>
        <v>0</v>
      </c>
      <c r="DO302" s="61">
        <f>IF(C302="","",SUMIFS('Planificación 2026-1'!R:R,'Planificación 2026-1'!W:W,C302,'Planificación 2026-1'!F:F,"SUNAMPE",'Planificación 2026-1'!X:X,"PRESENCIAL"))</f>
        <v>0</v>
      </c>
      <c r="DP302" s="111" t="str">
        <f t="shared" si="48"/>
        <v/>
      </c>
      <c r="DQ302" s="108">
        <f>IF(C302="","",SUMIFS('Planificación 2026-1'!R:R,'Planificación 2026-1'!W:W,C302,'Planificación 2026-1'!F:F,"HUAURA",'Planificación 2026-1'!X:X,"VIRTUAL"))</f>
        <v>0</v>
      </c>
      <c r="DR302" s="61">
        <f>IF(C302="","",SUMIFS('Planificación 2026-1'!R:R,'Planificación 2026-1'!W:W,C302,'Planificación 2026-1'!F:F,"HUAURA",'Planificación 2026-1'!X:X,"PRESENCIAL"))</f>
        <v>0</v>
      </c>
      <c r="DS302" s="76">
        <f>SUMIFS('Planificación 2026-1'!R:R,'Planificación 2026-1'!W:W,C302,'Planificación 2026-1'!F:F,"PRINCIPAL",'Planificación 2026-1'!X:X,"VIRTUAL",'Planificación 2026-1'!I:I,"&gt;2")</f>
        <v>0</v>
      </c>
      <c r="DT302" s="76">
        <f>SUMIFS('Planificación 2026-1'!R:R,'Planificación 2026-1'!W:W,C302,'Planificación 2026-1'!F:F,"PRINCIPAL",'Planificación 2026-1'!X:X,"&lt;&gt;VIRTUAL",'Planificación 2026-1'!I:I,"&gt;2")</f>
        <v>0</v>
      </c>
      <c r="DU302" s="76">
        <f>SUMIFS('Planificación 2026-1'!R:R,'Planificación 2026-1'!W:W,C302,'Planificación 2026-1'!F:F,"SUNAMPE",'Planificación 2026-1'!X:X,"VIRTUAL",'Planificación 2026-1'!I:I,"&gt;2")</f>
        <v>0</v>
      </c>
      <c r="DV302" s="76">
        <f>SUMIFS('Planificación 2026-1'!R:R,'Planificación 2026-1'!W:W,C302,'Planificación 2026-1'!F:F,"SUNAMPE",'Planificación 2026-1'!X:X,"&lt;&gt;VIRTUAL",'Planificación 2026-1'!I:I,"&gt;2")</f>
        <v>0</v>
      </c>
      <c r="DW302" s="76">
        <f>SUMIFS('Planificación 2026-1'!R:R,'Planificación 2026-1'!W:W,C302,'Planificación 2026-1'!F:F,"FILIAL",'Planificación 2026-1'!X:X,"VIRTUAL",'Planificación 2026-1'!I:I,"&gt;2")</f>
        <v>0</v>
      </c>
      <c r="DX302" s="76">
        <f>SUMIFS('Planificación 2026-1'!R:R,'Planificación 2026-1'!W:W,C302,'Planificación 2026-1'!F:F,"FILIAL",'Planificación 2026-1'!X:X,"&lt;&gt;VIRTUAL",'Planificación 2026-1'!I:I,"&gt;2")</f>
        <v>0</v>
      </c>
      <c r="DY302" s="76">
        <f>SUMIFS('Planificación 2026-1'!R:R,'Planificación 2026-1'!W:W,C302,'Planificación 2026-1'!F:F,"PORUMA",'Planificación 2026-1'!X:X,"VIRTUAL",'Planificación 2026-1'!I:I,"&gt;2")</f>
        <v>0</v>
      </c>
      <c r="DZ302" s="76">
        <f>SUMIFS('Planificación 2026-1'!R:R,'Planificación 2026-1'!W:W,C302,'Planificación 2026-1'!F:F,"PORUMA",'Planificación 2026-1'!X:X,"&lt;&gt;VIRTUAL",'Planificación 2026-1'!I:I,"&gt;2")</f>
        <v>0</v>
      </c>
      <c r="EA302" s="76">
        <f>SUMIFS('Planificación 2026-1'!R:R,'Planificación 2026-1'!W:W,C302,'Planificación 2026-1'!F:F,"HUAURA",'Planificación 2026-1'!X:X,"VIRTUAL",'Planificación 2026-1'!I:I,"&gt;2")</f>
        <v>0</v>
      </c>
      <c r="EB302" s="76">
        <f>SUMIFS('Planificación 2026-1'!R:R,'Planificación 2026-1'!W:W,C302,'Planificación 2026-1'!F:F,"HUAURA",'Planificación 2026-1'!X:X,"&lt;&gt;VIRTUAL",'Planificación 2026-1'!I:I,"&gt;2")</f>
        <v>0</v>
      </c>
      <c r="EC302" s="76">
        <f>SUMIFS('Planificación 2026-1'!R:R,'Planificación 2026-1'!W:W,C302,'Planificación 2026-1'!F:F,"PRINCIPAL",'Planificación 2026-1'!X:X,"VIRTUAL",'Planificación 2026-1'!I:I,"&lt;3")</f>
        <v>0</v>
      </c>
      <c r="ED302" s="76">
        <f>SUMIFS('Planificación 2026-1'!R:R,'Planificación 2026-1'!W:W,C302,'Planificación 2026-1'!F:F,"PRINCIPAL",'Planificación 2026-1'!X:X,"&lt;&gt;VIRTUAL",'Planificación 2026-1'!I:I,"&lt;3")</f>
        <v>0</v>
      </c>
      <c r="EE302" s="76">
        <f>SUMIFS('Planificación 2026-1'!R:R,'Planificación 2026-1'!W:W,C302,'Planificación 2026-1'!F:F,"SUNAMPE",'Planificación 2026-1'!X:X,"VIRTUAL",'Planificación 2026-1'!I:I,"&lt;3")</f>
        <v>0</v>
      </c>
      <c r="EF302" s="76">
        <f>SUMIFS('Planificación 2026-1'!R:R,'Planificación 2026-1'!W:W,C302,'Planificación 2026-1'!F:F,"SUNAMPE",'Planificación 2026-1'!X:X,"&lt;&gt;VIRTUAL",'Planificación 2026-1'!I:I,"&lt;3")</f>
        <v>0</v>
      </c>
      <c r="EG302" s="76">
        <f>SUMIFS('Planificación 2026-1'!R:R,'Planificación 2026-1'!W:W,C302,'Planificación 2026-1'!F:F,"FILIAL",'Planificación 2026-1'!X:X,"VIRTUAL",'Planificación 2026-1'!I:I,"&lt;3")</f>
        <v>0</v>
      </c>
      <c r="EH302" s="76">
        <f>SUMIFS('Planificación 2026-1'!R:R,'Planificación 2026-1'!W:W,C302,'Planificación 2026-1'!F:F,"FILIAL",'Planificación 2026-1'!X:X,"&lt;&gt;VIRTUAL",'Planificación 2026-1'!I:I,"&lt;3")</f>
        <v>0</v>
      </c>
      <c r="EI302" s="76">
        <f>SUMIFS('Planificación 2026-1'!R:R,'Planificación 2026-1'!W:W,C302,'Planificación 2026-1'!F:F,"PORUMA",'Planificación 2026-1'!X:X,"VIRTUAL",'Planificación 2026-1'!I:I,"&lt;3")</f>
        <v>0</v>
      </c>
      <c r="EJ302" s="76">
        <f>SUMIFS('Planificación 2026-1'!R:R,'Planificación 2026-1'!W:W,C302,'Planificación 2026-1'!F:F,"PORUMA",'Planificación 2026-1'!X:X,"&lt;&gt;VIRTUAL",'Planificación 2026-1'!I:I,"&lt;3")</f>
        <v>0</v>
      </c>
      <c r="EK302" s="76">
        <f>SUMIFS('Planificación 2026-1'!R:R,'Planificación 2026-1'!W:W,C302,'Planificación 2026-1'!F:F,"HUAURA",'Planificación 2026-1'!X:X,"VIRTUAL",'Planificación 2026-1'!I:I,"&lt;3")</f>
        <v>0</v>
      </c>
      <c r="EL302" s="76">
        <f>SUMIFS('Planificación 2026-1'!R:R,'Planificación 2026-1'!W:W,C302,'Planificación 2026-1'!F:F,"HUAURA",'Planificación 2026-1'!X:X,"&lt;&gt;VIRTUAL",'Planificación 2026-1'!I:I,"&lt;3")</f>
        <v>0</v>
      </c>
      <c r="EM302" s="76"/>
      <c r="EN302" s="76">
        <f t="shared" si="41"/>
        <v>0</v>
      </c>
      <c r="EO302" s="76">
        <f t="shared" si="42"/>
        <v>0</v>
      </c>
      <c r="EP302" s="76" t="b">
        <f t="shared" si="43"/>
        <v>1</v>
      </c>
      <c r="EQ302" s="76" t="str">
        <f t="shared" si="44"/>
        <v/>
      </c>
      <c r="ER302" s="76" t="str">
        <f t="shared" si="49"/>
        <v>PRESENCIAL</v>
      </c>
    </row>
    <row r="303" spans="1:148" hidden="1">
      <c r="A303" s="83"/>
      <c r="B303" s="119">
        <v>300</v>
      </c>
      <c r="C303" s="115" t="s">
        <v>476</v>
      </c>
      <c r="D303" s="112">
        <f>SUMIF('Planificación 2026-1'!W:W,C303,'Planificación 2026-1'!R:R)</f>
        <v>0</v>
      </c>
      <c r="E303" s="114" t="s">
        <v>173</v>
      </c>
      <c r="F303" s="115" t="s">
        <v>171</v>
      </c>
      <c r="G303" s="115" t="s">
        <v>13</v>
      </c>
      <c r="H303" s="115" t="s">
        <v>141</v>
      </c>
      <c r="I303" s="107" t="str">
        <f>IF(SUM(COUNTIFS('Planificación 2026-1'!F:F,"PRINCIPAL",'Planificación 2026-1'!W:W,C303,'Planificación 2026-1'!H:H,"AF"))&gt;0,"P01"," ")</f>
        <v xml:space="preserve"> </v>
      </c>
      <c r="J303" s="108" t="str">
        <f>IF(SUM(COUNTIFS('Planificación 2026-1'!F:F,"PRINCIPAL",'Planificación 2026-1'!W:W,C303,'Planificación 2026-1'!H:H,"EN"))&gt;0,"P02"," ")</f>
        <v xml:space="preserve"> </v>
      </c>
      <c r="K303" s="108" t="str">
        <f>IF(SUM(COUNTIFS('Planificación 2026-1'!F:F,"PRINCIPAL",'Planificación 2026-1'!W:W,C303,'Planificación 2026-1'!H:H,"IS"))&gt;0,"P03"," ")</f>
        <v xml:space="preserve"> </v>
      </c>
      <c r="L303" s="108" t="str">
        <f>IF(SUM(COUNTIFS('Planificación 2026-1'!F:F,"PRINCIPAL",'Planificación 2026-1'!W:W,C303,'Planificación 2026-1'!H:H,"PS"))&gt;0,"P04"," ")</f>
        <v xml:space="preserve"> </v>
      </c>
      <c r="M303" s="108"/>
      <c r="N303" s="108" t="str">
        <f>IF(SUM(COUNTIFS('Planificación 2026-1'!F:F,"PRINCIPAL",'Planificación 2026-1'!W:W,C303,'Planificación 2026-1'!H:H,"IN"))&gt;0,"P06"," ")</f>
        <v xml:space="preserve"> </v>
      </c>
      <c r="O303" s="108" t="str">
        <f>IF(SUM(COUNTIFS('Planificación 2026-1'!F:F,"PRINCIPAL",'Planificación 2026-1'!W:W,C303,'Planificación 2026-1'!H:H,"CA"))&gt;0,"P07"," ")</f>
        <v xml:space="preserve"> </v>
      </c>
      <c r="P303" s="108" t="str">
        <f>IF(SUM(COUNTIFS('Planificación 2026-1'!F:F,"PRINCIPAL",'Planificación 2026-1'!W:W,C303,'Planificación 2026-1'!H:H,"DE"))&gt;0,"P08"," ")</f>
        <v xml:space="preserve"> </v>
      </c>
      <c r="Q303" s="108" t="str">
        <f>IF(SUM(COUNTIFS('Planificación 2026-1'!F:F,"PRINCIPAL",'Planificación 2026-1'!W:W,C303,'Planificación 2026-1'!H:H,"OB"))&gt;0,"P09"," ")</f>
        <v xml:space="preserve"> </v>
      </c>
      <c r="R303" s="108" t="str">
        <f>IF(SUM(COUNTIFS('Planificación 2026-1'!F:F,"PRINCIPAL",'Planificación 2026-1'!W:W,C303,'Planificación 2026-1'!H:H,"MH"))&gt;0,"P31"," ")</f>
        <v xml:space="preserve"> </v>
      </c>
      <c r="S303" s="108" t="str">
        <f>IF(SUM(COUNTIFS('Planificación 2026-1'!F:F,"PRINCIPAL",'Planificación 2026-1'!W:W,C303,'Planificación 2026-1'!H:H,"IC"))&gt;0,"P32"," ")</f>
        <v xml:space="preserve"> </v>
      </c>
      <c r="T303" s="108" t="str">
        <f>IF(SUM(COUNTIFS('Planificación 2026-1'!F:F,"PRINCIPAL",'Planificación 2026-1'!W:W,C303,'Planificación 2026-1'!H:H,"AR"))&gt;0,"P34"," ")</f>
        <v xml:space="preserve"> </v>
      </c>
      <c r="U303" s="108" t="str">
        <f>IF(SUM(COUNTIFS('Planificación 2026-1'!F:F,"PRINCIPAL",'Planificación 2026-1'!W:W,C303,'Planificación 2026-1'!H:H,"T1"))&gt;0,"P35"," ")</f>
        <v xml:space="preserve"> </v>
      </c>
      <c r="V303" s="108" t="str">
        <f>IF(SUM(COUNTIFS('Planificación 2026-1'!F:F,"PRINCIPAL",'Planificación 2026-1'!W:W,C303,'Planificación 2026-1'!H:H,"T3"))&gt;0,"P36"," ")</f>
        <v xml:space="preserve"> </v>
      </c>
      <c r="W303" s="108" t="str">
        <f>IF(SUM(COUNTIFS('Planificación 2026-1'!F:F,"PRINCIPAL",'Planificación 2026-1'!W:W,C303,'Planificación 2026-1'!H:H,"T2"))&gt;0,"P37"," ")</f>
        <v xml:space="preserve"> </v>
      </c>
      <c r="X303" s="108" t="str">
        <f>IF(SUM(COUNTIFS('Planificación 2026-1'!F:F,"PRINCIPAL",'Planificación 2026-1'!W:W,C303,'Planificación 2026-1'!H:H,"AE"))&gt;0,"P38"," ")</f>
        <v xml:space="preserve"> </v>
      </c>
      <c r="Y303" s="108" t="str">
        <f>IF(SUM(COUNTIFS('Planificación 2026-1'!F:F,"PRINCIPAL",'Planificación 2026-1'!W:W,C303,'Planificación 2026-1'!H:H,"T4"))&gt;0,"P55"," ")</f>
        <v xml:space="preserve"> </v>
      </c>
      <c r="Z303" s="108" t="str">
        <f>IF(SUM(COUNTIFS('Planificación 2026-1'!F:F,"FILIAL",'Planificación 2026-1'!W:W,C303,'Planificación 2026-1'!H:H,"AF"))&gt;0," P01"," ")</f>
        <v xml:space="preserve"> </v>
      </c>
      <c r="AA303" s="108" t="str">
        <f>IF(SUM(COUNTIFS('Planificación 2026-1'!F:F,"FILIAL",'Planificación 2026-1'!W:W,C303,'Planificación 2026-1'!H:H,"EN"))&gt;0,"P02"," ")</f>
        <v xml:space="preserve"> </v>
      </c>
      <c r="AB303" s="108" t="str">
        <f>IF(SUM(COUNTIFS('Planificación 2026-1'!F:F,"FILIAL",'Planificación 2026-1'!W:W,C303,'Planificación 2026-1'!H:H,"IS"))&gt;0,"P03"," ")</f>
        <v xml:space="preserve"> </v>
      </c>
      <c r="AC303" s="108" t="str">
        <f>IF(SUM(COUNTIFS('Planificación 2026-1'!F:F,"FILIAL",'Planificación 2026-1'!W:W,C303,'Planificación 2026-1'!H:H,"PS"))&gt;0,"P04"," ")</f>
        <v xml:space="preserve"> </v>
      </c>
      <c r="AD303" s="108"/>
      <c r="AE303" s="108" t="str">
        <f>IF(SUM(COUNTIFS('Planificación 2026-1'!F:F,"FILIAL",'Planificación 2026-1'!W:W,C303,'Planificación 2026-1'!H:H,"IN"))&gt;0,"P06"," ")</f>
        <v xml:space="preserve"> </v>
      </c>
      <c r="AF303" s="108" t="str">
        <f>IF(SUM(COUNTIFS('Planificación 2026-1'!F:F,"FILIAL",'Planificación 2026-1'!W:W,C303,'Planificación 2026-1'!H:H,"CA"))&gt;0,"P07"," ")</f>
        <v xml:space="preserve"> </v>
      </c>
      <c r="AG303" s="108" t="str">
        <f>IF(SUM(COUNTIFS('Planificación 2026-1'!F:F,"FILIAL",'Planificación 2026-1'!W:W,C303,'Planificación 2026-1'!H:H,"DE"))&gt;0,"P08"," ")</f>
        <v xml:space="preserve"> </v>
      </c>
      <c r="AH303" s="108" t="str">
        <f>IF(SUM(COUNTIFS('Planificación 2026-1'!F:F,"FILIAL",'Planificación 2026-1'!W:W,C303,'Planificación 2026-1'!H:H,"OB"))&gt;0,"P09"," ")</f>
        <v xml:space="preserve"> </v>
      </c>
      <c r="AI303" s="108" t="str">
        <f>IF(SUM(COUNTIFS('Planificación 2026-1'!F:F,"FILIAL",'Planificación 2026-1'!W:W,C303,'Planificación 2026-1'!H:H,"MH"))&gt;0,"P31"," ")</f>
        <v xml:space="preserve"> </v>
      </c>
      <c r="AJ303" s="108" t="str">
        <f>IF(SUM(COUNTIFS('Planificación 2026-1'!F:F,"FILIAL",'Planificación 2026-1'!W:W,C303,'Planificación 2026-1'!H:H,"IC"))&gt;0,"P32"," ")</f>
        <v xml:space="preserve"> </v>
      </c>
      <c r="AK303" s="108" t="str">
        <f>IF(SUM(COUNTIFS('Planificación 2026-1'!F:F,"FILIAL",'Planificación 2026-1'!W:W,C303,'Planificación 2026-1'!H:H,"AR"))&gt;0,"P34"," ")</f>
        <v xml:space="preserve"> </v>
      </c>
      <c r="AL303" s="108" t="str">
        <f>IF(SUM(COUNTIFS('Planificación 2026-1'!F:F,"FILIAL",'Planificación 2026-1'!W:W,C303,'Planificación 2026-1'!H:H,"T1"))&gt;0,"P35"," ")</f>
        <v xml:space="preserve"> </v>
      </c>
      <c r="AM303" s="108" t="str">
        <f>IF(SUM(COUNTIFS('Planificación 2026-1'!F:F,"FILIAL",'Planificación 2026-1'!W:W,C303,'Planificación 2026-1'!H:H,"T3"))&gt;0,"P36"," ")</f>
        <v xml:space="preserve"> </v>
      </c>
      <c r="AN303" s="108" t="str">
        <f>IF(SUM(COUNTIFS('Planificación 2026-1'!F:F,"FILIAL",'Planificación 2026-1'!W:W,C303,'Planificación 2026-1'!H:H,"T2"))&gt;0,"P37"," ")</f>
        <v xml:space="preserve"> </v>
      </c>
      <c r="AO303" s="108" t="str">
        <f>IF(SUM(COUNTIFS('Planificación 2026-1'!F:F,"FILIAL",'Planificación 2026-1'!W:W,C303,'Planificación 2026-1'!H:H,"AE"))&gt;0,"P38"," ")</f>
        <v xml:space="preserve"> </v>
      </c>
      <c r="AP303" s="108" t="str">
        <f>IF(SUM(COUNTIFS('Planificación 2026-1'!F:F,"FILIAL",'Planificación 2026-1'!W:W,C303,'Planificación 2026-1'!H:H,"T4"))&gt;0,"P55"," ")</f>
        <v xml:space="preserve"> </v>
      </c>
      <c r="AQ303" s="108" t="str">
        <f>IF(SUM(COUNTIFS('Planificación 2026-1'!F:F,"SUNAMPE",'Planificación 2026-1'!W:W,C303,'Planificación 2026-1'!H:H,"AF"))&gt;0," P01"," ")</f>
        <v xml:space="preserve"> </v>
      </c>
      <c r="AR303" s="108" t="str">
        <f>IF(SUM(COUNTIFS('Planificación 2026-1'!F:F,"SUNAMPE",'Planificación 2026-1'!W:W,C303,'Planificación 2026-1'!H:H,"EN"))&gt;0,"P02"," ")</f>
        <v xml:space="preserve"> </v>
      </c>
      <c r="AS303" s="108" t="str">
        <f>IF(SUM(COUNTIFS('Planificación 2026-1'!F:F,"SUNAMPE",'Planificación 2026-1'!W:W,C303,'Planificación 2026-1'!H:H,"IS"))&gt;0,"P03"," ")</f>
        <v xml:space="preserve"> </v>
      </c>
      <c r="AT303" s="108" t="str">
        <f>IF(SUM(COUNTIFS('Planificación 2026-1'!F:F,"SUNAMPE",'Planificación 2026-1'!W:W,C303,'Planificación 2026-1'!H:H,"PS"))&gt;0,"P04"," ")</f>
        <v xml:space="preserve"> </v>
      </c>
      <c r="AU303" s="108"/>
      <c r="AV303" s="108" t="str">
        <f>IF(SUM(COUNTIFS('Planificación 2026-1'!F:F,"SUNAMPE",'Planificación 2026-1'!W:W,C303,'Planificación 2026-1'!H:H,"IN"))&gt;0,"P06"," ")</f>
        <v xml:space="preserve"> </v>
      </c>
      <c r="AW303" s="108" t="str">
        <f>IF(SUM(COUNTIFS('Planificación 2026-1'!F:F,"SUNAMPE",'Planificación 2026-1'!W:W,C303,'Planificación 2026-1'!H:H,"CA"))&gt;0,"P07"," ")</f>
        <v xml:space="preserve"> </v>
      </c>
      <c r="AX303" s="108" t="str">
        <f>IF(SUM(COUNTIFS('Planificación 2026-1'!F:F,"SUNAMPE",'Planificación 2026-1'!W:W,C303,'Planificación 2026-1'!H:H,"DE"))&gt;0,"P08"," ")</f>
        <v xml:space="preserve"> </v>
      </c>
      <c r="AY303" s="108" t="str">
        <f>IF(SUM(COUNTIFS('Planificación 2026-1'!F:F,"SUNAMPE",'Planificación 2026-1'!W:W,C303,'Planificación 2026-1'!H:H,"OB"))&gt;0,"P09"," ")</f>
        <v xml:space="preserve"> </v>
      </c>
      <c r="AZ303" s="108" t="str">
        <f>IF(SUM(COUNTIFS('Planificación 2026-1'!F:F,"SUNAMPE",'Planificación 2026-1'!W:W,C303,'Planificación 2026-1'!H:H,"MH"))&gt;0,"P31"," ")</f>
        <v xml:space="preserve"> </v>
      </c>
      <c r="BA303" s="108" t="str">
        <f>IF(SUM(COUNTIFS('Planificación 2026-1'!F:F,"SUNAMPE",'Planificación 2026-1'!W:W,C303,'Planificación 2026-1'!H:H,"IC"))&gt;0,"P32"," ")</f>
        <v xml:space="preserve"> </v>
      </c>
      <c r="BB303" s="108" t="str">
        <f>IF(SUM(COUNTIFS('Planificación 2026-1'!F:F,"SUNAMPE",'Planificación 2026-1'!W:W,C303,'Planificación 2026-1'!H:H,"AR"))&gt;0,"P34"," ")</f>
        <v xml:space="preserve"> </v>
      </c>
      <c r="BC303" s="108" t="str">
        <f>IF(SUM(COUNTIFS('Planificación 2026-1'!F:F,"SUNAMPE",'Planificación 2026-1'!W:W,C303,'Planificación 2026-1'!H:H,"T1"))&gt;0,"P35"," ")</f>
        <v xml:space="preserve"> </v>
      </c>
      <c r="BD303" s="108" t="str">
        <f>IF(SUM(COUNTIFS('Planificación 2026-1'!F:F,"SUNAMPE",'Planificación 2026-1'!W:W,C303,'Planificación 2026-1'!H:H,"T3"))&gt;0,"P36"," ")</f>
        <v xml:space="preserve"> </v>
      </c>
      <c r="BE303" s="108" t="str">
        <f>IF(SUM(COUNTIFS('Planificación 2026-1'!F:F,"SUNAMPE",'Planificación 2026-1'!W:W,C303,'Planificación 2026-1'!H:H,"T2"))&gt;0,"P37"," ")</f>
        <v xml:space="preserve"> </v>
      </c>
      <c r="BF303" s="108" t="str">
        <f>IF(SUM(COUNTIFS('Planificación 2026-1'!F:F,"SUNAMPE",'Planificación 2026-1'!W:W,C303,'Planificación 2026-1'!H:H,"AE"))&gt;0,"P38"," ")</f>
        <v xml:space="preserve"> </v>
      </c>
      <c r="BG303" s="108" t="str">
        <f>IF(SUM(COUNTIFS('Planificación 2026-1'!F:F,"SUNAMPE",'Planificación 2026-1'!W:W,C303,'Planificación 2026-1'!H:H,"T4"))&gt;0,"P55"," ")</f>
        <v xml:space="preserve"> </v>
      </c>
      <c r="BH303" s="108" t="str">
        <f>IF(SUM(COUNTIFS('Planificación 2026-1'!F:F,"HUAURA",'Planificación 2026-1'!W:W,C303,'Planificación 2026-1'!H:H,"AF"))&gt;0," P01"," ")</f>
        <v xml:space="preserve"> </v>
      </c>
      <c r="BI303" s="108" t="str">
        <f>IF(SUM(COUNTIFS('Planificación 2026-1'!F:F,"HUAURA",'Planificación 2026-1'!W:W,C303,'Planificación 2026-1'!H:H,"EN"))&gt;0,"P02"," ")</f>
        <v xml:space="preserve"> </v>
      </c>
      <c r="BJ303" s="108" t="str">
        <f>IF(SUM(COUNTIFS('Planificación 2026-1'!F:F,"HUAURA",'Planificación 2026-1'!W:W,C303,'Planificación 2026-1'!H:H,"IS"))&gt;0,"P03"," ")</f>
        <v xml:space="preserve"> </v>
      </c>
      <c r="BK303" s="108" t="str">
        <f>IF(SUM(COUNTIFS('Planificación 2026-1'!F:F,"HUAURA",'Planificación 2026-1'!W:W,C303,'Planificación 2026-1'!H:H,"PS"))&gt;0,"P04"," ")</f>
        <v xml:space="preserve"> </v>
      </c>
      <c r="BL303" s="108"/>
      <c r="BM303" s="108" t="str">
        <f>IF(SUM(COUNTIFS('Planificación 2026-1'!F:F,"HUAURA",'Planificación 2026-1'!W:W,C303,'Planificación 2026-1'!H:H,"IN"))&gt;0,"P06"," ")</f>
        <v xml:space="preserve"> </v>
      </c>
      <c r="BN303" s="108" t="str">
        <f>IF(SUM(COUNTIFS('Planificación 2026-1'!F:F,"HUAURA",'Planificación 2026-1'!W:W,C303,'Planificación 2026-1'!H:H,"CA"))&gt;0,"P07"," ")</f>
        <v xml:space="preserve"> </v>
      </c>
      <c r="BO303" s="108" t="str">
        <f>IF(SUM(COUNTIFS('Planificación 2026-1'!F:F,"HUAURA",'Planificación 2026-1'!W:W,C303,'Planificación 2026-1'!H:H,"DE"))&gt;0,"P08"," ")</f>
        <v xml:space="preserve"> </v>
      </c>
      <c r="BP303" s="108" t="str">
        <f>IF(SUM(COUNTIFS('Planificación 2026-1'!F:F,"HUAURA",'Planificación 2026-1'!W:W,C303,'Planificación 2026-1'!H:H,"OB"))&gt;0,"P09"," ")</f>
        <v xml:space="preserve"> </v>
      </c>
      <c r="BQ303" s="108" t="str">
        <f>IF(SUM(COUNTIFS('Planificación 2026-1'!F:F,"HUAURA",'Planificación 2026-1'!W:W,C303,'Planificación 2026-1'!H:H,"MH"))&gt;0,"P31"," ")</f>
        <v xml:space="preserve"> </v>
      </c>
      <c r="BR303" s="108" t="str">
        <f>IF(SUM(COUNTIFS('Planificación 2026-1'!F:F,"HUAURA",'Planificación 2026-1'!W:W,C303,'Planificación 2026-1'!H:H,"IC"))&gt;0,"P32"," ")</f>
        <v xml:space="preserve"> </v>
      </c>
      <c r="BS303" s="108" t="str">
        <f>IF(SUM(COUNTIFS('Planificación 2026-1'!F:F,"HUAURA",'Planificación 2026-1'!W:W,C303,'Planificación 2026-1'!H:H,"AR"))&gt;0,"P34"," ")</f>
        <v xml:space="preserve"> </v>
      </c>
      <c r="BT303" s="108" t="str">
        <f>IF(SUM(COUNTIFS('Planificación 2026-1'!F:F,"HUAURA",'Planificación 2026-1'!W:W,C303,'Planificación 2026-1'!H:H,"T1"))&gt;0,"P35"," ")</f>
        <v xml:space="preserve"> </v>
      </c>
      <c r="BU303" s="108" t="str">
        <f>IF(SUM(COUNTIFS('Planificación 2026-1'!F:F,"HUAURA",'Planificación 2026-1'!W:W,C303,'Planificación 2026-1'!H:H,"T3"))&gt;0,"P36"," ")</f>
        <v xml:space="preserve"> </v>
      </c>
      <c r="BV303" s="108" t="str">
        <f>IF(SUM(COUNTIFS('Planificación 2026-1'!F:F,"HUAURA",'Planificación 2026-1'!W:W,C303,'Planificación 2026-1'!H:H,"T2"))&gt;0,"P37"," ")</f>
        <v xml:space="preserve"> </v>
      </c>
      <c r="BW303" s="108" t="str">
        <f>IF(SUM(COUNTIFS('Planificación 2026-1'!F:F,"HUAURA",'Planificación 2026-1'!W:W,C303,'Planificación 2026-1'!H:H,"AE"))&gt;0,"P38"," ")</f>
        <v xml:space="preserve"> </v>
      </c>
      <c r="BX303" s="108" t="str">
        <f>IF(SUM(COUNTIFS('Planificación 2026-1'!F:F,"HUAURA",'Planificación 2026-1'!W:W,C303,'Planificación 2026-1'!H:H,"T4"))&gt;0,"P55"," ")</f>
        <v xml:space="preserve"> </v>
      </c>
      <c r="BY303" s="109">
        <f>SUMIFS('Planificación 2026-1'!R:R,'Planificación 2026-1'!W:W,C303,'Planificación 2026-1'!H:H,"AF",'Planificación 2026-1'!I:I,"&gt;2")</f>
        <v>0</v>
      </c>
      <c r="BZ303" s="109">
        <f>SUMIFS('Planificación 2026-1'!R:R,'Planificación 2026-1'!W:W,C303,'Planificación 2026-1'!H:H,"EN",'Planificación 2026-1'!I:I,"&gt;2")</f>
        <v>0</v>
      </c>
      <c r="CA303" s="109">
        <f>SUMIFS('Planificación 2026-1'!R:R,'Planificación 2026-1'!W:W,C303,'Planificación 2026-1'!H:H,"IS",'Planificación 2026-1'!I:I,"&gt;2")</f>
        <v>0</v>
      </c>
      <c r="CB303" s="109">
        <f>SUMIFS('Planificación 2026-1'!R:R,'Planificación 2026-1'!W:W,C303,'Planificación 2026-1'!H:H,"PS",'Planificación 2026-1'!I:I,"&gt;2")</f>
        <v>0</v>
      </c>
      <c r="CC303" s="109">
        <f>SUMIFS('Planificación 2026-1'!R:R,'Planificación 2026-1'!W:W,C303,'Planificación 2026-1'!H:H,"IN",'Planificación 2026-1'!I:I,"&gt;2")</f>
        <v>0</v>
      </c>
      <c r="CD303" s="109">
        <f>SUMIFS('Planificación 2026-1'!R:R,'Planificación 2026-1'!W:W,C303,'Planificación 2026-1'!H:H,"CA",'Planificación 2026-1'!I:I,"&gt;2")</f>
        <v>0</v>
      </c>
      <c r="CE303" s="109">
        <f>SUMIFS('Planificación 2026-1'!R:R,'Planificación 2026-1'!W:W,C303,'Planificación 2026-1'!H:H,"DE",'Planificación 2026-1'!I:I,"&gt;2")</f>
        <v>0</v>
      </c>
      <c r="CF303" s="109">
        <f>SUMIFS('Planificación 2026-1'!R:R,'Planificación 2026-1'!W:W,C303,'Planificación 2026-1'!H:H,"OB",'Planificación 2026-1'!I:I,"&gt;2")</f>
        <v>0</v>
      </c>
      <c r="CG303" s="109">
        <f>SUMIFS('Planificación 2026-1'!R:R,'Planificación 2026-1'!W:W,C303,'Planificación 2026-1'!H:H,"MH",'Planificación 2026-1'!I:I,"&gt;2")</f>
        <v>0</v>
      </c>
      <c r="CH303" s="109">
        <f>SUMIFS('Planificación 2026-1'!R:R,'Planificación 2026-1'!W:W,C303,'Planificación 2026-1'!H:H,"IC",'Planificación 2026-1'!I:I,"&gt;2")</f>
        <v>0</v>
      </c>
      <c r="CI303" s="109">
        <f>SUMIFS('Planificación 2026-1'!R:R,'Planificación 2026-1'!W:W,C303,'Planificación 2026-1'!H:H,"AR",'Planificación 2026-1'!I:I,"&gt;2")</f>
        <v>0</v>
      </c>
      <c r="CJ303" s="109">
        <f>SUMIFS('Planificación 2026-1'!R:R,'Planificación 2026-1'!W:W,C303,'Planificación 2026-1'!H:H,"T1",'Planificación 2026-1'!I:I,"&gt;2")</f>
        <v>0</v>
      </c>
      <c r="CK303" s="109">
        <f>SUMIFS('Planificación 2026-1'!R:R,'Planificación 2026-1'!W:W,C303,'Planificación 2026-1'!H:H,"T3",'Planificación 2026-1'!I:I,"&gt;2")</f>
        <v>0</v>
      </c>
      <c r="CL303" s="109">
        <f>SUMIFS('Planificación 2026-1'!R:R,'Planificación 2026-1'!W:W,C303,'Planificación 2026-1'!H:H,"T2",'Planificación 2026-1'!I:I,"&gt;2")</f>
        <v>0</v>
      </c>
      <c r="CM303" s="109">
        <f>SUMIFS('Planificación 2026-1'!R:R,'Planificación 2026-1'!W:W,C303,'Planificación 2026-1'!H:H,"AE",'Planificación 2026-1'!I:I,"&gt;2")</f>
        <v>0</v>
      </c>
      <c r="CN303" s="109">
        <f>SUMIFS('Planificación 2026-1'!R:R,'Planificación 2026-1'!W:W,C303,'Planificación 2026-1'!H:H,"T4",'Planificación 2026-1'!I:I,"&gt;2")</f>
        <v>0</v>
      </c>
      <c r="CO303" s="109">
        <f>SUMIFS('Planificación 2026-1'!R:R,'Planificación 2026-1'!W:W,C303,'Planificación 2026-1'!H:H,"AF",'Planificación 2026-1'!I:I,"&lt;3")</f>
        <v>0</v>
      </c>
      <c r="CP303" s="109">
        <f>SUMIFS('Planificación 2026-1'!R:R,'Planificación 2026-1'!W:W,C303,'Planificación 2026-1'!H:H,"EN",'Planificación 2026-1'!I:I,"&lt;3")</f>
        <v>0</v>
      </c>
      <c r="CQ303" s="109">
        <f>SUMIFS('Planificación 2026-1'!R:R,'Planificación 2026-1'!W:W,C303,'Planificación 2026-1'!H:H,"IS",'Planificación 2026-1'!I:I,"&lt;3")</f>
        <v>0</v>
      </c>
      <c r="CR303" s="109">
        <f>SUMIFS('Planificación 2026-1'!R:R,'Planificación 2026-1'!W:W,C303,'Planificación 2026-1'!H:H,"PS",'Planificación 2026-1'!I:I,"&lt;3")</f>
        <v>0</v>
      </c>
      <c r="CS303" s="109">
        <f>SUMIFS('Planificación 2026-1'!R:R,'Planificación 2026-1'!W:W,C303,'Planificación 2026-1'!H:H,"IN",'Planificación 2026-1'!I:I,"&lt;3")</f>
        <v>0</v>
      </c>
      <c r="CT303" s="109">
        <f>SUMIFS('Planificación 2026-1'!R:R,'Planificación 2026-1'!W:W,C303,'Planificación 2026-1'!H:H,"CA",'Planificación 2026-1'!I:I,"&lt;3")</f>
        <v>0</v>
      </c>
      <c r="CU303" s="109">
        <f>SUMIFS('Planificación 2026-1'!R:R,'Planificación 2026-1'!W:W,C303,'Planificación 2026-1'!H:H,"DE",'Planificación 2026-1'!I:I,"&lt;3")</f>
        <v>0</v>
      </c>
      <c r="CV303" s="109">
        <f>SUMIFS('Planificación 2026-1'!R:R,'Planificación 2026-1'!W:W,C303,'Planificación 2026-1'!H:H,"OB",'Planificación 2026-1'!I:I,"&lt;3")</f>
        <v>0</v>
      </c>
      <c r="CW303" s="109">
        <f>SUMIFS('Planificación 2026-1'!R:R,'Planificación 2026-1'!W:W,C303,'Planificación 2026-1'!H:H,"MH",'Planificación 2026-1'!I:I,"&lt;3")</f>
        <v>0</v>
      </c>
      <c r="CX303" s="109">
        <f>SUMIFS('Planificación 2026-1'!R:R,'Planificación 2026-1'!W:W,C303,'Planificación 2026-1'!H:H,"IC",'Planificación 2026-1'!I:I,"&lt;3")</f>
        <v>0</v>
      </c>
      <c r="CY303" s="109">
        <f>SUMIFS('Planificación 2026-1'!R:R,'Planificación 2026-1'!W:W,C303,'Planificación 2026-1'!H:H,"AR",'Planificación 2026-1'!I:I,"&lt;3")</f>
        <v>0</v>
      </c>
      <c r="CZ303" s="109">
        <f>SUMIFS('Planificación 2026-1'!R:R,'Planificación 2026-1'!W:W,C303,'Planificación 2026-1'!H:H,"T1",'Planificación 2026-1'!I:I,"&lt;3")</f>
        <v>0</v>
      </c>
      <c r="DA303" s="109">
        <f>SUMIFS('Planificación 2026-1'!R:R,'Planificación 2026-1'!W:W,C303,'Planificación 2026-1'!H:H,"T3",'Planificación 2026-1'!I:I,"&lt;3")</f>
        <v>0</v>
      </c>
      <c r="DB303" s="109">
        <f>SUMIFS('Planificación 2026-1'!R:R,'Planificación 2026-1'!W:W,C303,'Planificación 2026-1'!H:H,"T2",'Planificación 2026-1'!I:I,"&lt;3")</f>
        <v>0</v>
      </c>
      <c r="DC303" s="109">
        <f>SUMIFS('Planificación 2026-1'!R:R,'Planificación 2026-1'!W:W,C303,'Planificación 2026-1'!H:H,"AE",'Planificación 2026-1'!I:I,"&lt;3")</f>
        <v>0</v>
      </c>
      <c r="DD303" s="109">
        <f>SUMIFS('Planificación 2026-1'!R:R,'Planificación 2026-1'!W:W,C303,'Planificación 2026-1'!H:H,"T4",'Planificación 2026-1'!I:I,"&lt;3")</f>
        <v>0</v>
      </c>
      <c r="DE303" s="108" t="str">
        <f t="shared" si="45"/>
        <v/>
      </c>
      <c r="DF303" s="41">
        <f>IF(C303="","",SUMIFS('Planificación 2026-1'!R:R,'Planificación 2026-1'!W:W,C303,'Planificación 2026-1'!F:F,"PRINCIPAL",'Planificación 2026-1'!X:X,"VIRTUAL"))</f>
        <v>0</v>
      </c>
      <c r="DG303" s="41">
        <f>IF(C303="","",SUMIFS('Planificación 2026-1'!R:R,'Planificación 2026-1'!W:W,C303,'Planificación 2026-1'!F:F,"PRINCIPAL",'Planificación 2026-1'!X:X,"PRESENCIAL"))</f>
        <v>0</v>
      </c>
      <c r="DH303" s="41">
        <f>IF(C303="","",SUMIFS('Planificación 2026-1'!R:R,'Planificación 2026-1'!W:W,C303,'Planificación 2026-1'!F:F,"PRINCIPAL",'Planificación 2026-1'!X:X,"HIBRIDO PRESENCIAL"))</f>
        <v>0</v>
      </c>
      <c r="DI303" s="108" t="str">
        <f t="shared" si="46"/>
        <v/>
      </c>
      <c r="DJ303" s="108">
        <f>IF(C303="","",SUMIFS('Planificación 2026-1'!R:R,'Planificación 2026-1'!W:W,C303,'Planificación 2026-1'!F:F,"FILIAL",'Planificación 2026-1'!X:X,"VIRTUAL"))</f>
        <v>0</v>
      </c>
      <c r="DK303" s="110">
        <f>IF(C303="","",SUMIFS('Planificación 2026-1'!R:R,'Planificación 2026-1'!W:W,C303,'Planificación 2026-1'!F:F,"FILIAL",'Planificación 2026-1'!X:X,"PRESENCIAL"))</f>
        <v>0</v>
      </c>
      <c r="DL303" s="61">
        <f>IF(C303="","",SUMIFS('Planificación 2026-1'!R:R,'Planificación 2026-1'!W:W,C303,'Planificación 2026-1'!F:F,"FILIAL",'Planificación 2026-1'!X:X,"HIBRIDO PRESENCIAL"))</f>
        <v>0</v>
      </c>
      <c r="DM303" s="111" t="str">
        <f t="shared" si="47"/>
        <v/>
      </c>
      <c r="DN303" s="108">
        <f>IF(C303="","",SUMIFS('Planificación 2026-1'!R:R,'Planificación 2026-1'!W:W,C303,'Planificación 2026-1'!F:F,"SUNAMPE",'Planificación 2026-1'!X:X,"VIRTUAL"))</f>
        <v>0</v>
      </c>
      <c r="DO303" s="61">
        <f>IF(C303="","",SUMIFS('Planificación 2026-1'!R:R,'Planificación 2026-1'!W:W,C303,'Planificación 2026-1'!F:F,"SUNAMPE",'Planificación 2026-1'!X:X,"PRESENCIAL"))</f>
        <v>0</v>
      </c>
      <c r="DP303" s="111" t="str">
        <f t="shared" si="48"/>
        <v/>
      </c>
      <c r="DQ303" s="108">
        <f>IF(C303="","",SUMIFS('Planificación 2026-1'!R:R,'Planificación 2026-1'!W:W,C303,'Planificación 2026-1'!F:F,"HUAURA",'Planificación 2026-1'!X:X,"VIRTUAL"))</f>
        <v>0</v>
      </c>
      <c r="DR303" s="61">
        <f>IF(C303="","",SUMIFS('Planificación 2026-1'!R:R,'Planificación 2026-1'!W:W,C303,'Planificación 2026-1'!F:F,"HUAURA",'Planificación 2026-1'!X:X,"PRESENCIAL"))</f>
        <v>0</v>
      </c>
      <c r="DS303" s="76">
        <f>SUMIFS('Planificación 2026-1'!R:R,'Planificación 2026-1'!W:W,C303,'Planificación 2026-1'!F:F,"PRINCIPAL",'Planificación 2026-1'!X:X,"VIRTUAL",'Planificación 2026-1'!I:I,"&gt;2")</f>
        <v>0</v>
      </c>
      <c r="DT303" s="76">
        <f>SUMIFS('Planificación 2026-1'!R:R,'Planificación 2026-1'!W:W,C303,'Planificación 2026-1'!F:F,"PRINCIPAL",'Planificación 2026-1'!X:X,"&lt;&gt;VIRTUAL",'Planificación 2026-1'!I:I,"&gt;2")</f>
        <v>0</v>
      </c>
      <c r="DU303" s="76">
        <f>SUMIFS('Planificación 2026-1'!R:R,'Planificación 2026-1'!W:W,C303,'Planificación 2026-1'!F:F,"SUNAMPE",'Planificación 2026-1'!X:X,"VIRTUAL",'Planificación 2026-1'!I:I,"&gt;2")</f>
        <v>0</v>
      </c>
      <c r="DV303" s="76">
        <f>SUMIFS('Planificación 2026-1'!R:R,'Planificación 2026-1'!W:W,C303,'Planificación 2026-1'!F:F,"SUNAMPE",'Planificación 2026-1'!X:X,"&lt;&gt;VIRTUAL",'Planificación 2026-1'!I:I,"&gt;2")</f>
        <v>0</v>
      </c>
      <c r="DW303" s="76">
        <f>SUMIFS('Planificación 2026-1'!R:R,'Planificación 2026-1'!W:W,C303,'Planificación 2026-1'!F:F,"FILIAL",'Planificación 2026-1'!X:X,"VIRTUAL",'Planificación 2026-1'!I:I,"&gt;2")</f>
        <v>0</v>
      </c>
      <c r="DX303" s="76">
        <f>SUMIFS('Planificación 2026-1'!R:R,'Planificación 2026-1'!W:W,C303,'Planificación 2026-1'!F:F,"FILIAL",'Planificación 2026-1'!X:X,"&lt;&gt;VIRTUAL",'Planificación 2026-1'!I:I,"&gt;2")</f>
        <v>0</v>
      </c>
      <c r="DY303" s="76">
        <f>SUMIFS('Planificación 2026-1'!R:R,'Planificación 2026-1'!W:W,C303,'Planificación 2026-1'!F:F,"PORUMA",'Planificación 2026-1'!X:X,"VIRTUAL",'Planificación 2026-1'!I:I,"&gt;2")</f>
        <v>0</v>
      </c>
      <c r="DZ303" s="76">
        <f>SUMIFS('Planificación 2026-1'!R:R,'Planificación 2026-1'!W:W,C303,'Planificación 2026-1'!F:F,"PORUMA",'Planificación 2026-1'!X:X,"&lt;&gt;VIRTUAL",'Planificación 2026-1'!I:I,"&gt;2")</f>
        <v>0</v>
      </c>
      <c r="EA303" s="76">
        <f>SUMIFS('Planificación 2026-1'!R:R,'Planificación 2026-1'!W:W,C303,'Planificación 2026-1'!F:F,"HUAURA",'Planificación 2026-1'!X:X,"VIRTUAL",'Planificación 2026-1'!I:I,"&gt;2")</f>
        <v>0</v>
      </c>
      <c r="EB303" s="76">
        <f>SUMIFS('Planificación 2026-1'!R:R,'Planificación 2026-1'!W:W,C303,'Planificación 2026-1'!F:F,"HUAURA",'Planificación 2026-1'!X:X,"&lt;&gt;VIRTUAL",'Planificación 2026-1'!I:I,"&gt;2")</f>
        <v>0</v>
      </c>
      <c r="EC303" s="76">
        <f>SUMIFS('Planificación 2026-1'!R:R,'Planificación 2026-1'!W:W,C303,'Planificación 2026-1'!F:F,"PRINCIPAL",'Planificación 2026-1'!X:X,"VIRTUAL",'Planificación 2026-1'!I:I,"&lt;3")</f>
        <v>0</v>
      </c>
      <c r="ED303" s="76">
        <f>SUMIFS('Planificación 2026-1'!R:R,'Planificación 2026-1'!W:W,C303,'Planificación 2026-1'!F:F,"PRINCIPAL",'Planificación 2026-1'!X:X,"&lt;&gt;VIRTUAL",'Planificación 2026-1'!I:I,"&lt;3")</f>
        <v>0</v>
      </c>
      <c r="EE303" s="76">
        <f>SUMIFS('Planificación 2026-1'!R:R,'Planificación 2026-1'!W:W,C303,'Planificación 2026-1'!F:F,"SUNAMPE",'Planificación 2026-1'!X:X,"VIRTUAL",'Planificación 2026-1'!I:I,"&lt;3")</f>
        <v>0</v>
      </c>
      <c r="EF303" s="76">
        <f>SUMIFS('Planificación 2026-1'!R:R,'Planificación 2026-1'!W:W,C303,'Planificación 2026-1'!F:F,"SUNAMPE",'Planificación 2026-1'!X:X,"&lt;&gt;VIRTUAL",'Planificación 2026-1'!I:I,"&lt;3")</f>
        <v>0</v>
      </c>
      <c r="EG303" s="76">
        <f>SUMIFS('Planificación 2026-1'!R:R,'Planificación 2026-1'!W:W,C303,'Planificación 2026-1'!F:F,"FILIAL",'Planificación 2026-1'!X:X,"VIRTUAL",'Planificación 2026-1'!I:I,"&lt;3")</f>
        <v>0</v>
      </c>
      <c r="EH303" s="76">
        <f>SUMIFS('Planificación 2026-1'!R:R,'Planificación 2026-1'!W:W,C303,'Planificación 2026-1'!F:F,"FILIAL",'Planificación 2026-1'!X:X,"&lt;&gt;VIRTUAL",'Planificación 2026-1'!I:I,"&lt;3")</f>
        <v>0</v>
      </c>
      <c r="EI303" s="76">
        <f>SUMIFS('Planificación 2026-1'!R:R,'Planificación 2026-1'!W:W,C303,'Planificación 2026-1'!F:F,"PORUMA",'Planificación 2026-1'!X:X,"VIRTUAL",'Planificación 2026-1'!I:I,"&lt;3")</f>
        <v>0</v>
      </c>
      <c r="EJ303" s="76">
        <f>SUMIFS('Planificación 2026-1'!R:R,'Planificación 2026-1'!W:W,C303,'Planificación 2026-1'!F:F,"PORUMA",'Planificación 2026-1'!X:X,"&lt;&gt;VIRTUAL",'Planificación 2026-1'!I:I,"&lt;3")</f>
        <v>0</v>
      </c>
      <c r="EK303" s="76">
        <f>SUMIFS('Planificación 2026-1'!R:R,'Planificación 2026-1'!W:W,C303,'Planificación 2026-1'!F:F,"HUAURA",'Planificación 2026-1'!X:X,"VIRTUAL",'Planificación 2026-1'!I:I,"&lt;3")</f>
        <v>0</v>
      </c>
      <c r="EL303" s="76">
        <f>SUMIFS('Planificación 2026-1'!R:R,'Planificación 2026-1'!W:W,C303,'Planificación 2026-1'!F:F,"HUAURA",'Planificación 2026-1'!X:X,"&lt;&gt;VIRTUAL",'Planificación 2026-1'!I:I,"&lt;3")</f>
        <v>0</v>
      </c>
      <c r="EM303" s="76"/>
      <c r="EN303" s="76">
        <f t="shared" si="41"/>
        <v>0</v>
      </c>
      <c r="EO303" s="76">
        <f t="shared" si="42"/>
        <v>0</v>
      </c>
      <c r="EP303" s="76" t="b">
        <f t="shared" si="43"/>
        <v>1</v>
      </c>
      <c r="EQ303" s="76" t="str">
        <f t="shared" si="44"/>
        <v/>
      </c>
      <c r="ER303" s="76" t="str">
        <f t="shared" si="49"/>
        <v>PRESENCIAL</v>
      </c>
    </row>
    <row r="304" spans="1:148" hidden="1">
      <c r="A304" s="83"/>
      <c r="B304" s="119">
        <v>301</v>
      </c>
      <c r="C304" s="115" t="s">
        <v>477</v>
      </c>
      <c r="D304" s="112">
        <f>SUMIF('Planificación 2026-1'!W:W,C304,'Planificación 2026-1'!R:R)</f>
        <v>12</v>
      </c>
      <c r="E304" s="114" t="s">
        <v>170</v>
      </c>
      <c r="F304" s="115" t="s">
        <v>171</v>
      </c>
      <c r="G304" s="115" t="s">
        <v>153</v>
      </c>
      <c r="H304" s="115" t="s">
        <v>221</v>
      </c>
      <c r="I304" s="107" t="str">
        <f>IF(SUM(COUNTIFS('Planificación 2026-1'!F:F,"PRINCIPAL",'Planificación 2026-1'!W:W,C304,'Planificación 2026-1'!H:H,"AF"))&gt;0,"P01"," ")</f>
        <v xml:space="preserve"> </v>
      </c>
      <c r="J304" s="108" t="str">
        <f>IF(SUM(COUNTIFS('Planificación 2026-1'!F:F,"PRINCIPAL",'Planificación 2026-1'!W:W,C304,'Planificación 2026-1'!H:H,"EN"))&gt;0,"P02"," ")</f>
        <v xml:space="preserve"> </v>
      </c>
      <c r="K304" s="108" t="str">
        <f>IF(SUM(COUNTIFS('Planificación 2026-1'!F:F,"PRINCIPAL",'Planificación 2026-1'!W:W,C304,'Planificación 2026-1'!H:H,"IS"))&gt;0,"P03"," ")</f>
        <v xml:space="preserve"> </v>
      </c>
      <c r="L304" s="108" t="str">
        <f>IF(SUM(COUNTIFS('Planificación 2026-1'!F:F,"PRINCIPAL",'Planificación 2026-1'!W:W,C304,'Planificación 2026-1'!H:H,"PS"))&gt;0,"P04"," ")</f>
        <v xml:space="preserve"> </v>
      </c>
      <c r="M304" s="108"/>
      <c r="N304" s="108" t="str">
        <f>IF(SUM(COUNTIFS('Planificación 2026-1'!F:F,"PRINCIPAL",'Planificación 2026-1'!W:W,C304,'Planificación 2026-1'!H:H,"IN"))&gt;0,"P06"," ")</f>
        <v>P06</v>
      </c>
      <c r="O304" s="108" t="str">
        <f>IF(SUM(COUNTIFS('Planificación 2026-1'!F:F,"PRINCIPAL",'Planificación 2026-1'!W:W,C304,'Planificación 2026-1'!H:H,"CA"))&gt;0,"P07"," ")</f>
        <v xml:space="preserve"> </v>
      </c>
      <c r="P304" s="108" t="str">
        <f>IF(SUM(COUNTIFS('Planificación 2026-1'!F:F,"PRINCIPAL",'Planificación 2026-1'!W:W,C304,'Planificación 2026-1'!H:H,"DE"))&gt;0,"P08"," ")</f>
        <v>P08</v>
      </c>
      <c r="Q304" s="108" t="str">
        <f>IF(SUM(COUNTIFS('Planificación 2026-1'!F:F,"PRINCIPAL",'Planificación 2026-1'!W:W,C304,'Planificación 2026-1'!H:H,"OB"))&gt;0,"P09"," ")</f>
        <v xml:space="preserve"> </v>
      </c>
      <c r="R304" s="108" t="str">
        <f>IF(SUM(COUNTIFS('Planificación 2026-1'!F:F,"PRINCIPAL",'Planificación 2026-1'!W:W,C304,'Planificación 2026-1'!H:H,"MH"))&gt;0,"P31"," ")</f>
        <v xml:space="preserve"> </v>
      </c>
      <c r="S304" s="108" t="str">
        <f>IF(SUM(COUNTIFS('Planificación 2026-1'!F:F,"PRINCIPAL",'Planificación 2026-1'!W:W,C304,'Planificación 2026-1'!H:H,"IC"))&gt;0,"P32"," ")</f>
        <v xml:space="preserve"> </v>
      </c>
      <c r="T304" s="108" t="str">
        <f>IF(SUM(COUNTIFS('Planificación 2026-1'!F:F,"PRINCIPAL",'Planificación 2026-1'!W:W,C304,'Planificación 2026-1'!H:H,"AR"))&gt;0,"P34"," ")</f>
        <v xml:space="preserve"> </v>
      </c>
      <c r="U304" s="108" t="str">
        <f>IF(SUM(COUNTIFS('Planificación 2026-1'!F:F,"PRINCIPAL",'Planificación 2026-1'!W:W,C304,'Planificación 2026-1'!H:H,"T1"))&gt;0,"P35"," ")</f>
        <v xml:space="preserve"> </v>
      </c>
      <c r="V304" s="108" t="str">
        <f>IF(SUM(COUNTIFS('Planificación 2026-1'!F:F,"PRINCIPAL",'Planificación 2026-1'!W:W,C304,'Planificación 2026-1'!H:H,"T3"))&gt;0,"P36"," ")</f>
        <v xml:space="preserve"> </v>
      </c>
      <c r="W304" s="108" t="str">
        <f>IF(SUM(COUNTIFS('Planificación 2026-1'!F:F,"PRINCIPAL",'Planificación 2026-1'!W:W,C304,'Planificación 2026-1'!H:H,"T2"))&gt;0,"P37"," ")</f>
        <v xml:space="preserve"> </v>
      </c>
      <c r="X304" s="108" t="str">
        <f>IF(SUM(COUNTIFS('Planificación 2026-1'!F:F,"PRINCIPAL",'Planificación 2026-1'!W:W,C304,'Planificación 2026-1'!H:H,"AE"))&gt;0,"P38"," ")</f>
        <v xml:space="preserve"> </v>
      </c>
      <c r="Y304" s="108" t="str">
        <f>IF(SUM(COUNTIFS('Planificación 2026-1'!F:F,"PRINCIPAL",'Planificación 2026-1'!W:W,C304,'Planificación 2026-1'!H:H,"T4"))&gt;0,"P55"," ")</f>
        <v xml:space="preserve"> </v>
      </c>
      <c r="Z304" s="108" t="str">
        <f>IF(SUM(COUNTIFS('Planificación 2026-1'!F:F,"FILIAL",'Planificación 2026-1'!W:W,C304,'Planificación 2026-1'!H:H,"AF"))&gt;0," P01"," ")</f>
        <v xml:space="preserve"> </v>
      </c>
      <c r="AA304" s="108" t="str">
        <f>IF(SUM(COUNTIFS('Planificación 2026-1'!F:F,"FILIAL",'Planificación 2026-1'!W:W,C304,'Planificación 2026-1'!H:H,"EN"))&gt;0,"P02"," ")</f>
        <v xml:space="preserve"> </v>
      </c>
      <c r="AB304" s="108" t="str">
        <f>IF(SUM(COUNTIFS('Planificación 2026-1'!F:F,"FILIAL",'Planificación 2026-1'!W:W,C304,'Planificación 2026-1'!H:H,"IS"))&gt;0,"P03"," ")</f>
        <v xml:space="preserve"> </v>
      </c>
      <c r="AC304" s="108" t="str">
        <f>IF(SUM(COUNTIFS('Planificación 2026-1'!F:F,"FILIAL",'Planificación 2026-1'!W:W,C304,'Planificación 2026-1'!H:H,"PS"))&gt;0,"P04"," ")</f>
        <v xml:space="preserve"> </v>
      </c>
      <c r="AD304" s="108"/>
      <c r="AE304" s="108" t="str">
        <f>IF(SUM(COUNTIFS('Planificación 2026-1'!F:F,"FILIAL",'Planificación 2026-1'!W:W,C304,'Planificación 2026-1'!H:H,"IN"))&gt;0,"P06"," ")</f>
        <v xml:space="preserve"> </v>
      </c>
      <c r="AF304" s="108" t="str">
        <f>IF(SUM(COUNTIFS('Planificación 2026-1'!F:F,"FILIAL",'Planificación 2026-1'!W:W,C304,'Planificación 2026-1'!H:H,"CA"))&gt;0,"P07"," ")</f>
        <v xml:space="preserve"> </v>
      </c>
      <c r="AG304" s="108" t="str">
        <f>IF(SUM(COUNTIFS('Planificación 2026-1'!F:F,"FILIAL",'Planificación 2026-1'!W:W,C304,'Planificación 2026-1'!H:H,"DE"))&gt;0,"P08"," ")</f>
        <v xml:space="preserve"> </v>
      </c>
      <c r="AH304" s="108" t="str">
        <f>IF(SUM(COUNTIFS('Planificación 2026-1'!F:F,"FILIAL",'Planificación 2026-1'!W:W,C304,'Planificación 2026-1'!H:H,"OB"))&gt;0,"P09"," ")</f>
        <v xml:space="preserve"> </v>
      </c>
      <c r="AI304" s="108" t="str">
        <f>IF(SUM(COUNTIFS('Planificación 2026-1'!F:F,"FILIAL",'Planificación 2026-1'!W:W,C304,'Planificación 2026-1'!H:H,"MH"))&gt;0,"P31"," ")</f>
        <v xml:space="preserve"> </v>
      </c>
      <c r="AJ304" s="108" t="str">
        <f>IF(SUM(COUNTIFS('Planificación 2026-1'!F:F,"FILIAL",'Planificación 2026-1'!W:W,C304,'Planificación 2026-1'!H:H,"IC"))&gt;0,"P32"," ")</f>
        <v xml:space="preserve"> </v>
      </c>
      <c r="AK304" s="108" t="str">
        <f>IF(SUM(COUNTIFS('Planificación 2026-1'!F:F,"FILIAL",'Planificación 2026-1'!W:W,C304,'Planificación 2026-1'!H:H,"AR"))&gt;0,"P34"," ")</f>
        <v xml:space="preserve"> </v>
      </c>
      <c r="AL304" s="108" t="str">
        <f>IF(SUM(COUNTIFS('Planificación 2026-1'!F:F,"FILIAL",'Planificación 2026-1'!W:W,C304,'Planificación 2026-1'!H:H,"T1"))&gt;0,"P35"," ")</f>
        <v xml:space="preserve"> </v>
      </c>
      <c r="AM304" s="108" t="str">
        <f>IF(SUM(COUNTIFS('Planificación 2026-1'!F:F,"FILIAL",'Planificación 2026-1'!W:W,C304,'Planificación 2026-1'!H:H,"T3"))&gt;0,"P36"," ")</f>
        <v xml:space="preserve"> </v>
      </c>
      <c r="AN304" s="108" t="str">
        <f>IF(SUM(COUNTIFS('Planificación 2026-1'!F:F,"FILIAL",'Planificación 2026-1'!W:W,C304,'Planificación 2026-1'!H:H,"T2"))&gt;0,"P37"," ")</f>
        <v xml:space="preserve"> </v>
      </c>
      <c r="AO304" s="108" t="str">
        <f>IF(SUM(COUNTIFS('Planificación 2026-1'!F:F,"FILIAL",'Planificación 2026-1'!W:W,C304,'Planificación 2026-1'!H:H,"AE"))&gt;0,"P38"," ")</f>
        <v xml:space="preserve"> </v>
      </c>
      <c r="AP304" s="108" t="str">
        <f>IF(SUM(COUNTIFS('Planificación 2026-1'!F:F,"FILIAL",'Planificación 2026-1'!W:W,C304,'Planificación 2026-1'!H:H,"T4"))&gt;0,"P55"," ")</f>
        <v xml:space="preserve"> </v>
      </c>
      <c r="AQ304" s="108" t="str">
        <f>IF(SUM(COUNTIFS('Planificación 2026-1'!F:F,"SUNAMPE",'Planificación 2026-1'!W:W,C304,'Planificación 2026-1'!H:H,"AF"))&gt;0," P01"," ")</f>
        <v xml:space="preserve"> </v>
      </c>
      <c r="AR304" s="108" t="str">
        <f>IF(SUM(COUNTIFS('Planificación 2026-1'!F:F,"SUNAMPE",'Planificación 2026-1'!W:W,C304,'Planificación 2026-1'!H:H,"EN"))&gt;0,"P02"," ")</f>
        <v xml:space="preserve"> </v>
      </c>
      <c r="AS304" s="108" t="str">
        <f>IF(SUM(COUNTIFS('Planificación 2026-1'!F:F,"SUNAMPE",'Planificación 2026-1'!W:W,C304,'Planificación 2026-1'!H:H,"IS"))&gt;0,"P03"," ")</f>
        <v xml:space="preserve"> </v>
      </c>
      <c r="AT304" s="108" t="str">
        <f>IF(SUM(COUNTIFS('Planificación 2026-1'!F:F,"SUNAMPE",'Planificación 2026-1'!W:W,C304,'Planificación 2026-1'!H:H,"PS"))&gt;0,"P04"," ")</f>
        <v xml:space="preserve"> </v>
      </c>
      <c r="AU304" s="108"/>
      <c r="AV304" s="108" t="str">
        <f>IF(SUM(COUNTIFS('Planificación 2026-1'!F:F,"SUNAMPE",'Planificación 2026-1'!W:W,C304,'Planificación 2026-1'!H:H,"IN"))&gt;0,"P06"," ")</f>
        <v xml:space="preserve"> </v>
      </c>
      <c r="AW304" s="108" t="str">
        <f>IF(SUM(COUNTIFS('Planificación 2026-1'!F:F,"SUNAMPE",'Planificación 2026-1'!W:W,C304,'Planificación 2026-1'!H:H,"CA"))&gt;0,"P07"," ")</f>
        <v xml:space="preserve"> </v>
      </c>
      <c r="AX304" s="108" t="str">
        <f>IF(SUM(COUNTIFS('Planificación 2026-1'!F:F,"SUNAMPE",'Planificación 2026-1'!W:W,C304,'Planificación 2026-1'!H:H,"DE"))&gt;0,"P08"," ")</f>
        <v xml:space="preserve"> </v>
      </c>
      <c r="AY304" s="108" t="str">
        <f>IF(SUM(COUNTIFS('Planificación 2026-1'!F:F,"SUNAMPE",'Planificación 2026-1'!W:W,C304,'Planificación 2026-1'!H:H,"OB"))&gt;0,"P09"," ")</f>
        <v xml:space="preserve"> </v>
      </c>
      <c r="AZ304" s="108" t="str">
        <f>IF(SUM(COUNTIFS('Planificación 2026-1'!F:F,"SUNAMPE",'Planificación 2026-1'!W:W,C304,'Planificación 2026-1'!H:H,"MH"))&gt;0,"P31"," ")</f>
        <v xml:space="preserve"> </v>
      </c>
      <c r="BA304" s="108" t="str">
        <f>IF(SUM(COUNTIFS('Planificación 2026-1'!F:F,"SUNAMPE",'Planificación 2026-1'!W:W,C304,'Planificación 2026-1'!H:H,"IC"))&gt;0,"P32"," ")</f>
        <v xml:space="preserve"> </v>
      </c>
      <c r="BB304" s="108" t="str">
        <f>IF(SUM(COUNTIFS('Planificación 2026-1'!F:F,"SUNAMPE",'Planificación 2026-1'!W:W,C304,'Planificación 2026-1'!H:H,"AR"))&gt;0,"P34"," ")</f>
        <v xml:space="preserve"> </v>
      </c>
      <c r="BC304" s="108" t="str">
        <f>IF(SUM(COUNTIFS('Planificación 2026-1'!F:F,"SUNAMPE",'Planificación 2026-1'!W:W,C304,'Planificación 2026-1'!H:H,"T1"))&gt;0,"P35"," ")</f>
        <v xml:space="preserve"> </v>
      </c>
      <c r="BD304" s="108" t="str">
        <f>IF(SUM(COUNTIFS('Planificación 2026-1'!F:F,"SUNAMPE",'Planificación 2026-1'!W:W,C304,'Planificación 2026-1'!H:H,"T3"))&gt;0,"P36"," ")</f>
        <v xml:space="preserve"> </v>
      </c>
      <c r="BE304" s="108" t="str">
        <f>IF(SUM(COUNTIFS('Planificación 2026-1'!F:F,"SUNAMPE",'Planificación 2026-1'!W:W,C304,'Planificación 2026-1'!H:H,"T2"))&gt;0,"P37"," ")</f>
        <v xml:space="preserve"> </v>
      </c>
      <c r="BF304" s="108" t="str">
        <f>IF(SUM(COUNTIFS('Planificación 2026-1'!F:F,"SUNAMPE",'Planificación 2026-1'!W:W,C304,'Planificación 2026-1'!H:H,"AE"))&gt;0,"P38"," ")</f>
        <v xml:space="preserve"> </v>
      </c>
      <c r="BG304" s="108" t="str">
        <f>IF(SUM(COUNTIFS('Planificación 2026-1'!F:F,"SUNAMPE",'Planificación 2026-1'!W:W,C304,'Planificación 2026-1'!H:H,"T4"))&gt;0,"P55"," ")</f>
        <v xml:space="preserve"> </v>
      </c>
      <c r="BH304" s="108" t="str">
        <f>IF(SUM(COUNTIFS('Planificación 2026-1'!F:F,"HUAURA",'Planificación 2026-1'!W:W,C304,'Planificación 2026-1'!H:H,"AF"))&gt;0," P01"," ")</f>
        <v xml:space="preserve"> </v>
      </c>
      <c r="BI304" s="108" t="str">
        <f>IF(SUM(COUNTIFS('Planificación 2026-1'!F:F,"HUAURA",'Planificación 2026-1'!W:W,C304,'Planificación 2026-1'!H:H,"EN"))&gt;0,"P02"," ")</f>
        <v xml:space="preserve"> </v>
      </c>
      <c r="BJ304" s="108" t="str">
        <f>IF(SUM(COUNTIFS('Planificación 2026-1'!F:F,"HUAURA",'Planificación 2026-1'!W:W,C304,'Planificación 2026-1'!H:H,"IS"))&gt;0,"P03"," ")</f>
        <v xml:space="preserve"> </v>
      </c>
      <c r="BK304" s="108" t="str">
        <f>IF(SUM(COUNTIFS('Planificación 2026-1'!F:F,"HUAURA",'Planificación 2026-1'!W:W,C304,'Planificación 2026-1'!H:H,"PS"))&gt;0,"P04"," ")</f>
        <v xml:space="preserve"> </v>
      </c>
      <c r="BL304" s="108"/>
      <c r="BM304" s="108" t="str">
        <f>IF(SUM(COUNTIFS('Planificación 2026-1'!F:F,"HUAURA",'Planificación 2026-1'!W:W,C304,'Planificación 2026-1'!H:H,"IN"))&gt;0,"P06"," ")</f>
        <v xml:space="preserve"> </v>
      </c>
      <c r="BN304" s="108" t="str">
        <f>IF(SUM(COUNTIFS('Planificación 2026-1'!F:F,"HUAURA",'Planificación 2026-1'!W:W,C304,'Planificación 2026-1'!H:H,"CA"))&gt;0,"P07"," ")</f>
        <v xml:space="preserve"> </v>
      </c>
      <c r="BO304" s="108" t="str">
        <f>IF(SUM(COUNTIFS('Planificación 2026-1'!F:F,"HUAURA",'Planificación 2026-1'!W:W,C304,'Planificación 2026-1'!H:H,"DE"))&gt;0,"P08"," ")</f>
        <v xml:space="preserve"> </v>
      </c>
      <c r="BP304" s="108" t="str">
        <f>IF(SUM(COUNTIFS('Planificación 2026-1'!F:F,"HUAURA",'Planificación 2026-1'!W:W,C304,'Planificación 2026-1'!H:H,"OB"))&gt;0,"P09"," ")</f>
        <v xml:space="preserve"> </v>
      </c>
      <c r="BQ304" s="108" t="str">
        <f>IF(SUM(COUNTIFS('Planificación 2026-1'!F:F,"HUAURA",'Planificación 2026-1'!W:W,C304,'Planificación 2026-1'!H:H,"MH"))&gt;0,"P31"," ")</f>
        <v xml:space="preserve"> </v>
      </c>
      <c r="BR304" s="108" t="str">
        <f>IF(SUM(COUNTIFS('Planificación 2026-1'!F:F,"HUAURA",'Planificación 2026-1'!W:W,C304,'Planificación 2026-1'!H:H,"IC"))&gt;0,"P32"," ")</f>
        <v xml:space="preserve"> </v>
      </c>
      <c r="BS304" s="108" t="str">
        <f>IF(SUM(COUNTIFS('Planificación 2026-1'!F:F,"HUAURA",'Planificación 2026-1'!W:W,C304,'Planificación 2026-1'!H:H,"AR"))&gt;0,"P34"," ")</f>
        <v xml:space="preserve"> </v>
      </c>
      <c r="BT304" s="108" t="str">
        <f>IF(SUM(COUNTIFS('Planificación 2026-1'!F:F,"HUAURA",'Planificación 2026-1'!W:W,C304,'Planificación 2026-1'!H:H,"T1"))&gt;0,"P35"," ")</f>
        <v xml:space="preserve"> </v>
      </c>
      <c r="BU304" s="108" t="str">
        <f>IF(SUM(COUNTIFS('Planificación 2026-1'!F:F,"HUAURA",'Planificación 2026-1'!W:W,C304,'Planificación 2026-1'!H:H,"T3"))&gt;0,"P36"," ")</f>
        <v xml:space="preserve"> </v>
      </c>
      <c r="BV304" s="108" t="str">
        <f>IF(SUM(COUNTIFS('Planificación 2026-1'!F:F,"HUAURA",'Planificación 2026-1'!W:W,C304,'Planificación 2026-1'!H:H,"T2"))&gt;0,"P37"," ")</f>
        <v xml:space="preserve"> </v>
      </c>
      <c r="BW304" s="108" t="str">
        <f>IF(SUM(COUNTIFS('Planificación 2026-1'!F:F,"HUAURA",'Planificación 2026-1'!W:W,C304,'Planificación 2026-1'!H:H,"AE"))&gt;0,"P38"," ")</f>
        <v xml:space="preserve"> </v>
      </c>
      <c r="BX304" s="108" t="str">
        <f>IF(SUM(COUNTIFS('Planificación 2026-1'!F:F,"HUAURA",'Planificación 2026-1'!W:W,C304,'Planificación 2026-1'!H:H,"T4"))&gt;0,"P55"," ")</f>
        <v xml:space="preserve"> </v>
      </c>
      <c r="BY304" s="109">
        <f>SUMIFS('Planificación 2026-1'!R:R,'Planificación 2026-1'!W:W,C304,'Planificación 2026-1'!H:H,"AF",'Planificación 2026-1'!I:I,"&gt;2")</f>
        <v>0</v>
      </c>
      <c r="BZ304" s="109">
        <f>SUMIFS('Planificación 2026-1'!R:R,'Planificación 2026-1'!W:W,C304,'Planificación 2026-1'!H:H,"EN",'Planificación 2026-1'!I:I,"&gt;2")</f>
        <v>0</v>
      </c>
      <c r="CA304" s="109">
        <f>SUMIFS('Planificación 2026-1'!R:R,'Planificación 2026-1'!W:W,C304,'Planificación 2026-1'!H:H,"IS",'Planificación 2026-1'!I:I,"&gt;2")</f>
        <v>0</v>
      </c>
      <c r="CB304" s="109">
        <f>SUMIFS('Planificación 2026-1'!R:R,'Planificación 2026-1'!W:W,C304,'Planificación 2026-1'!H:H,"PS",'Planificación 2026-1'!I:I,"&gt;2")</f>
        <v>0</v>
      </c>
      <c r="CC304" s="109">
        <f>SUMIFS('Planificación 2026-1'!R:R,'Planificación 2026-1'!W:W,C304,'Planificación 2026-1'!H:H,"IN",'Planificación 2026-1'!I:I,"&gt;2")</f>
        <v>0</v>
      </c>
      <c r="CD304" s="109">
        <f>SUMIFS('Planificación 2026-1'!R:R,'Planificación 2026-1'!W:W,C304,'Planificación 2026-1'!H:H,"CA",'Planificación 2026-1'!I:I,"&gt;2")</f>
        <v>0</v>
      </c>
      <c r="CE304" s="109">
        <f>SUMIFS('Planificación 2026-1'!R:R,'Planificación 2026-1'!W:W,C304,'Planificación 2026-1'!H:H,"DE",'Planificación 2026-1'!I:I,"&gt;2")</f>
        <v>0</v>
      </c>
      <c r="CF304" s="109">
        <f>SUMIFS('Planificación 2026-1'!R:R,'Planificación 2026-1'!W:W,C304,'Planificación 2026-1'!H:H,"OB",'Planificación 2026-1'!I:I,"&gt;2")</f>
        <v>0</v>
      </c>
      <c r="CG304" s="109">
        <f>SUMIFS('Planificación 2026-1'!R:R,'Planificación 2026-1'!W:W,C304,'Planificación 2026-1'!H:H,"MH",'Planificación 2026-1'!I:I,"&gt;2")</f>
        <v>0</v>
      </c>
      <c r="CH304" s="109">
        <f>SUMIFS('Planificación 2026-1'!R:R,'Planificación 2026-1'!W:W,C304,'Planificación 2026-1'!H:H,"IC",'Planificación 2026-1'!I:I,"&gt;2")</f>
        <v>0</v>
      </c>
      <c r="CI304" s="109">
        <f>SUMIFS('Planificación 2026-1'!R:R,'Planificación 2026-1'!W:W,C304,'Planificación 2026-1'!H:H,"AR",'Planificación 2026-1'!I:I,"&gt;2")</f>
        <v>0</v>
      </c>
      <c r="CJ304" s="109">
        <f>SUMIFS('Planificación 2026-1'!R:R,'Planificación 2026-1'!W:W,C304,'Planificación 2026-1'!H:H,"T1",'Planificación 2026-1'!I:I,"&gt;2")</f>
        <v>0</v>
      </c>
      <c r="CK304" s="109">
        <f>SUMIFS('Planificación 2026-1'!R:R,'Planificación 2026-1'!W:W,C304,'Planificación 2026-1'!H:H,"T3",'Planificación 2026-1'!I:I,"&gt;2")</f>
        <v>0</v>
      </c>
      <c r="CL304" s="109">
        <f>SUMIFS('Planificación 2026-1'!R:R,'Planificación 2026-1'!W:W,C304,'Planificación 2026-1'!H:H,"T2",'Planificación 2026-1'!I:I,"&gt;2")</f>
        <v>0</v>
      </c>
      <c r="CM304" s="109">
        <f>SUMIFS('Planificación 2026-1'!R:R,'Planificación 2026-1'!W:W,C304,'Planificación 2026-1'!H:H,"AE",'Planificación 2026-1'!I:I,"&gt;2")</f>
        <v>0</v>
      </c>
      <c r="CN304" s="109">
        <f>SUMIFS('Planificación 2026-1'!R:R,'Planificación 2026-1'!W:W,C304,'Planificación 2026-1'!H:H,"T4",'Planificación 2026-1'!I:I,"&gt;2")</f>
        <v>0</v>
      </c>
      <c r="CO304" s="109">
        <f>SUMIFS('Planificación 2026-1'!R:R,'Planificación 2026-1'!W:W,C304,'Planificación 2026-1'!H:H,"AF",'Planificación 2026-1'!I:I,"&lt;3")</f>
        <v>0</v>
      </c>
      <c r="CP304" s="109">
        <f>SUMIFS('Planificación 2026-1'!R:R,'Planificación 2026-1'!W:W,C304,'Planificación 2026-1'!H:H,"EN",'Planificación 2026-1'!I:I,"&lt;3")</f>
        <v>0</v>
      </c>
      <c r="CQ304" s="109">
        <f>SUMIFS('Planificación 2026-1'!R:R,'Planificación 2026-1'!W:W,C304,'Planificación 2026-1'!H:H,"IS",'Planificación 2026-1'!I:I,"&lt;3")</f>
        <v>0</v>
      </c>
      <c r="CR304" s="109">
        <f>SUMIFS('Planificación 2026-1'!R:R,'Planificación 2026-1'!W:W,C304,'Planificación 2026-1'!H:H,"PS",'Planificación 2026-1'!I:I,"&lt;3")</f>
        <v>0</v>
      </c>
      <c r="CS304" s="109">
        <f>SUMIFS('Planificación 2026-1'!R:R,'Planificación 2026-1'!W:W,C304,'Planificación 2026-1'!H:H,"IN",'Planificación 2026-1'!I:I,"&lt;3")</f>
        <v>4</v>
      </c>
      <c r="CT304" s="109">
        <f>SUMIFS('Planificación 2026-1'!R:R,'Planificación 2026-1'!W:W,C304,'Planificación 2026-1'!H:H,"CA",'Planificación 2026-1'!I:I,"&lt;3")</f>
        <v>0</v>
      </c>
      <c r="CU304" s="109">
        <f>SUMIFS('Planificación 2026-1'!R:R,'Planificación 2026-1'!W:W,C304,'Planificación 2026-1'!H:H,"DE",'Planificación 2026-1'!I:I,"&lt;3")</f>
        <v>8</v>
      </c>
      <c r="CV304" s="109">
        <f>SUMIFS('Planificación 2026-1'!R:R,'Planificación 2026-1'!W:W,C304,'Planificación 2026-1'!H:H,"OB",'Planificación 2026-1'!I:I,"&lt;3")</f>
        <v>0</v>
      </c>
      <c r="CW304" s="109">
        <f>SUMIFS('Planificación 2026-1'!R:R,'Planificación 2026-1'!W:W,C304,'Planificación 2026-1'!H:H,"MH",'Planificación 2026-1'!I:I,"&lt;3")</f>
        <v>0</v>
      </c>
      <c r="CX304" s="109">
        <f>SUMIFS('Planificación 2026-1'!R:R,'Planificación 2026-1'!W:W,C304,'Planificación 2026-1'!H:H,"IC",'Planificación 2026-1'!I:I,"&lt;3")</f>
        <v>0</v>
      </c>
      <c r="CY304" s="109">
        <f>SUMIFS('Planificación 2026-1'!R:R,'Planificación 2026-1'!W:W,C304,'Planificación 2026-1'!H:H,"AR",'Planificación 2026-1'!I:I,"&lt;3")</f>
        <v>0</v>
      </c>
      <c r="CZ304" s="109">
        <f>SUMIFS('Planificación 2026-1'!R:R,'Planificación 2026-1'!W:W,C304,'Planificación 2026-1'!H:H,"T1",'Planificación 2026-1'!I:I,"&lt;3")</f>
        <v>0</v>
      </c>
      <c r="DA304" s="109">
        <f>SUMIFS('Planificación 2026-1'!R:R,'Planificación 2026-1'!W:W,C304,'Planificación 2026-1'!H:H,"T3",'Planificación 2026-1'!I:I,"&lt;3")</f>
        <v>0</v>
      </c>
      <c r="DB304" s="109">
        <f>SUMIFS('Planificación 2026-1'!R:R,'Planificación 2026-1'!W:W,C304,'Planificación 2026-1'!H:H,"T2",'Planificación 2026-1'!I:I,"&lt;3")</f>
        <v>0</v>
      </c>
      <c r="DC304" s="109">
        <f>SUMIFS('Planificación 2026-1'!R:R,'Planificación 2026-1'!W:W,C304,'Planificación 2026-1'!H:H,"AE",'Planificación 2026-1'!I:I,"&lt;3")</f>
        <v>0</v>
      </c>
      <c r="DD304" s="109">
        <f>SUMIFS('Planificación 2026-1'!R:R,'Planificación 2026-1'!W:W,C304,'Planificación 2026-1'!H:H,"T4",'Planificación 2026-1'!I:I,"&lt;3")</f>
        <v>0</v>
      </c>
      <c r="DE304" s="108" t="str">
        <f t="shared" si="45"/>
        <v>P06 P08</v>
      </c>
      <c r="DF304" s="41">
        <f>IF(C304="","",SUMIFS('Planificación 2026-1'!R:R,'Planificación 2026-1'!W:W,C304,'Planificación 2026-1'!F:F,"PRINCIPAL",'Planificación 2026-1'!X:X,"VIRTUAL"))</f>
        <v>4</v>
      </c>
      <c r="DG304" s="41">
        <f>IF(C304="","",SUMIFS('Planificación 2026-1'!R:R,'Planificación 2026-1'!W:W,C304,'Planificación 2026-1'!F:F,"PRINCIPAL",'Planificación 2026-1'!X:X,"PRESENCIAL"))</f>
        <v>4</v>
      </c>
      <c r="DH304" s="41">
        <f>IF(C304="","",SUMIFS('Planificación 2026-1'!R:R,'Planificación 2026-1'!W:W,C304,'Planificación 2026-1'!F:F,"PRINCIPAL",'Planificación 2026-1'!X:X,"HIBRIDO PRESENCIAL"))</f>
        <v>0</v>
      </c>
      <c r="DI304" s="108" t="str">
        <f t="shared" si="46"/>
        <v/>
      </c>
      <c r="DJ304" s="108">
        <f>IF(C304="","",SUMIFS('Planificación 2026-1'!R:R,'Planificación 2026-1'!W:W,C304,'Planificación 2026-1'!F:F,"FILIAL",'Planificación 2026-1'!X:X,"VIRTUAL"))</f>
        <v>0</v>
      </c>
      <c r="DK304" s="110">
        <f>IF(C304="","",SUMIFS('Planificación 2026-1'!R:R,'Planificación 2026-1'!W:W,C304,'Planificación 2026-1'!F:F,"FILIAL",'Planificación 2026-1'!X:X,"PRESENCIAL"))</f>
        <v>0</v>
      </c>
      <c r="DL304" s="61">
        <f>IF(C304="","",SUMIFS('Planificación 2026-1'!R:R,'Planificación 2026-1'!W:W,C304,'Planificación 2026-1'!F:F,"FILIAL",'Planificación 2026-1'!X:X,"HIBRIDO PRESENCIAL"))</f>
        <v>0</v>
      </c>
      <c r="DM304" s="111" t="str">
        <f t="shared" si="47"/>
        <v/>
      </c>
      <c r="DN304" s="108">
        <f>IF(C304="","",SUMIFS('Planificación 2026-1'!R:R,'Planificación 2026-1'!W:W,C304,'Planificación 2026-1'!F:F,"SUNAMPE",'Planificación 2026-1'!X:X,"VIRTUAL"))</f>
        <v>0</v>
      </c>
      <c r="DO304" s="61">
        <f>IF(C304="","",SUMIFS('Planificación 2026-1'!R:R,'Planificación 2026-1'!W:W,C304,'Planificación 2026-1'!F:F,"SUNAMPE",'Planificación 2026-1'!X:X,"PRESENCIAL"))</f>
        <v>0</v>
      </c>
      <c r="DP304" s="111" t="str">
        <f t="shared" si="48"/>
        <v/>
      </c>
      <c r="DQ304" s="108">
        <f>IF(C304="","",SUMIFS('Planificación 2026-1'!R:R,'Planificación 2026-1'!W:W,C304,'Planificación 2026-1'!F:F,"HUAURA",'Planificación 2026-1'!X:X,"VIRTUAL"))</f>
        <v>0</v>
      </c>
      <c r="DR304" s="61">
        <f>IF(C304="","",SUMIFS('Planificación 2026-1'!R:R,'Planificación 2026-1'!W:W,C304,'Planificación 2026-1'!F:F,"HUAURA",'Planificación 2026-1'!X:X,"PRESENCIAL"))</f>
        <v>0</v>
      </c>
      <c r="DS304" s="76">
        <f>SUMIFS('Planificación 2026-1'!R:R,'Planificación 2026-1'!W:W,C304,'Planificación 2026-1'!F:F,"PRINCIPAL",'Planificación 2026-1'!X:X,"VIRTUAL",'Planificación 2026-1'!I:I,"&gt;2")</f>
        <v>0</v>
      </c>
      <c r="DT304" s="76">
        <f>SUMIFS('Planificación 2026-1'!R:R,'Planificación 2026-1'!W:W,C304,'Planificación 2026-1'!F:F,"PRINCIPAL",'Planificación 2026-1'!X:X,"&lt;&gt;VIRTUAL",'Planificación 2026-1'!I:I,"&gt;2")</f>
        <v>0</v>
      </c>
      <c r="DU304" s="76">
        <f>SUMIFS('Planificación 2026-1'!R:R,'Planificación 2026-1'!W:W,C304,'Planificación 2026-1'!F:F,"SUNAMPE",'Planificación 2026-1'!X:X,"VIRTUAL",'Planificación 2026-1'!I:I,"&gt;2")</f>
        <v>0</v>
      </c>
      <c r="DV304" s="76">
        <f>SUMIFS('Planificación 2026-1'!R:R,'Planificación 2026-1'!W:W,C304,'Planificación 2026-1'!F:F,"SUNAMPE",'Planificación 2026-1'!X:X,"&lt;&gt;VIRTUAL",'Planificación 2026-1'!I:I,"&gt;2")</f>
        <v>0</v>
      </c>
      <c r="DW304" s="76">
        <f>SUMIFS('Planificación 2026-1'!R:R,'Planificación 2026-1'!W:W,C304,'Planificación 2026-1'!F:F,"FILIAL",'Planificación 2026-1'!X:X,"VIRTUAL",'Planificación 2026-1'!I:I,"&gt;2")</f>
        <v>0</v>
      </c>
      <c r="DX304" s="76">
        <f>SUMIFS('Planificación 2026-1'!R:R,'Planificación 2026-1'!W:W,C304,'Planificación 2026-1'!F:F,"FILIAL",'Planificación 2026-1'!X:X,"&lt;&gt;VIRTUAL",'Planificación 2026-1'!I:I,"&gt;2")</f>
        <v>0</v>
      </c>
      <c r="DY304" s="76">
        <f>SUMIFS('Planificación 2026-1'!R:R,'Planificación 2026-1'!W:W,C304,'Planificación 2026-1'!F:F,"PORUMA",'Planificación 2026-1'!X:X,"VIRTUAL",'Planificación 2026-1'!I:I,"&gt;2")</f>
        <v>0</v>
      </c>
      <c r="DZ304" s="76">
        <f>SUMIFS('Planificación 2026-1'!R:R,'Planificación 2026-1'!W:W,C304,'Planificación 2026-1'!F:F,"PORUMA",'Planificación 2026-1'!X:X,"&lt;&gt;VIRTUAL",'Planificación 2026-1'!I:I,"&gt;2")</f>
        <v>0</v>
      </c>
      <c r="EA304" s="76">
        <f>SUMIFS('Planificación 2026-1'!R:R,'Planificación 2026-1'!W:W,C304,'Planificación 2026-1'!F:F,"HUAURA",'Planificación 2026-1'!X:X,"VIRTUAL",'Planificación 2026-1'!I:I,"&gt;2")</f>
        <v>0</v>
      </c>
      <c r="EB304" s="76">
        <f>SUMIFS('Planificación 2026-1'!R:R,'Planificación 2026-1'!W:W,C304,'Planificación 2026-1'!F:F,"HUAURA",'Planificación 2026-1'!X:X,"&lt;&gt;VIRTUAL",'Planificación 2026-1'!I:I,"&gt;2")</f>
        <v>0</v>
      </c>
      <c r="EC304" s="76">
        <f>SUMIFS('Planificación 2026-1'!R:R,'Planificación 2026-1'!W:W,C304,'Planificación 2026-1'!F:F,"PRINCIPAL",'Planificación 2026-1'!X:X,"VIRTUAL",'Planificación 2026-1'!I:I,"&lt;3")</f>
        <v>4</v>
      </c>
      <c r="ED304" s="76">
        <f>SUMIFS('Planificación 2026-1'!R:R,'Planificación 2026-1'!W:W,C304,'Planificación 2026-1'!F:F,"PRINCIPAL",'Planificación 2026-1'!X:X,"&lt;&gt;VIRTUAL",'Planificación 2026-1'!I:I,"&lt;3")</f>
        <v>8</v>
      </c>
      <c r="EE304" s="76">
        <f>SUMIFS('Planificación 2026-1'!R:R,'Planificación 2026-1'!W:W,C304,'Planificación 2026-1'!F:F,"SUNAMPE",'Planificación 2026-1'!X:X,"VIRTUAL",'Planificación 2026-1'!I:I,"&lt;3")</f>
        <v>0</v>
      </c>
      <c r="EF304" s="76">
        <f>SUMIFS('Planificación 2026-1'!R:R,'Planificación 2026-1'!W:W,C304,'Planificación 2026-1'!F:F,"SUNAMPE",'Planificación 2026-1'!X:X,"&lt;&gt;VIRTUAL",'Planificación 2026-1'!I:I,"&lt;3")</f>
        <v>0</v>
      </c>
      <c r="EG304" s="76">
        <f>SUMIFS('Planificación 2026-1'!R:R,'Planificación 2026-1'!W:W,C304,'Planificación 2026-1'!F:F,"FILIAL",'Planificación 2026-1'!X:X,"VIRTUAL",'Planificación 2026-1'!I:I,"&lt;3")</f>
        <v>0</v>
      </c>
      <c r="EH304" s="76">
        <f>SUMIFS('Planificación 2026-1'!R:R,'Planificación 2026-1'!W:W,C304,'Planificación 2026-1'!F:F,"FILIAL",'Planificación 2026-1'!X:X,"&lt;&gt;VIRTUAL",'Planificación 2026-1'!I:I,"&lt;3")</f>
        <v>0</v>
      </c>
      <c r="EI304" s="76">
        <f>SUMIFS('Planificación 2026-1'!R:R,'Planificación 2026-1'!W:W,C304,'Planificación 2026-1'!F:F,"PORUMA",'Planificación 2026-1'!X:X,"VIRTUAL",'Planificación 2026-1'!I:I,"&lt;3")</f>
        <v>0</v>
      </c>
      <c r="EJ304" s="76">
        <f>SUMIFS('Planificación 2026-1'!R:R,'Planificación 2026-1'!W:W,C304,'Planificación 2026-1'!F:F,"PORUMA",'Planificación 2026-1'!X:X,"&lt;&gt;VIRTUAL",'Planificación 2026-1'!I:I,"&lt;3")</f>
        <v>0</v>
      </c>
      <c r="EK304" s="76">
        <f>SUMIFS('Planificación 2026-1'!R:R,'Planificación 2026-1'!W:W,C304,'Planificación 2026-1'!F:F,"HUAURA",'Planificación 2026-1'!X:X,"VIRTUAL",'Planificación 2026-1'!I:I,"&lt;3")</f>
        <v>0</v>
      </c>
      <c r="EL304" s="76">
        <f>SUMIFS('Planificación 2026-1'!R:R,'Planificación 2026-1'!W:W,C304,'Planificación 2026-1'!F:F,"HUAURA",'Planificación 2026-1'!X:X,"&lt;&gt;VIRTUAL",'Planificación 2026-1'!I:I,"&lt;3")</f>
        <v>0</v>
      </c>
      <c r="EM304" s="76"/>
      <c r="EN304" s="76">
        <f t="shared" si="41"/>
        <v>4</v>
      </c>
      <c r="EO304" s="76">
        <f t="shared" si="42"/>
        <v>8</v>
      </c>
      <c r="EP304" s="76" t="b">
        <f t="shared" si="43"/>
        <v>1</v>
      </c>
      <c r="EQ304" s="76" t="str">
        <f t="shared" si="44"/>
        <v/>
      </c>
      <c r="ER304" s="76" t="str">
        <f t="shared" si="49"/>
        <v>MAS PRESENCIAL</v>
      </c>
    </row>
    <row r="305" spans="1:148" hidden="1">
      <c r="A305" s="83"/>
      <c r="B305" s="119">
        <v>302</v>
      </c>
      <c r="C305" s="115" t="s">
        <v>478</v>
      </c>
      <c r="D305" s="112">
        <f>SUMIF('Planificación 2026-1'!W:W,C305,'Planificación 2026-1'!R:R)</f>
        <v>0</v>
      </c>
      <c r="E305" s="114" t="s">
        <v>170</v>
      </c>
      <c r="F305" s="115" t="s">
        <v>171</v>
      </c>
      <c r="G305" s="115" t="s">
        <v>153</v>
      </c>
      <c r="H305" s="115" t="s">
        <v>125</v>
      </c>
      <c r="I305" s="107" t="str">
        <f>IF(SUM(COUNTIFS('Planificación 2026-1'!F:F,"PRINCIPAL",'Planificación 2026-1'!W:W,C305,'Planificación 2026-1'!H:H,"AF"))&gt;0,"P01"," ")</f>
        <v xml:space="preserve"> </v>
      </c>
      <c r="J305" s="108" t="str">
        <f>IF(SUM(COUNTIFS('Planificación 2026-1'!F:F,"PRINCIPAL",'Planificación 2026-1'!W:W,C305,'Planificación 2026-1'!H:H,"EN"))&gt;0,"P02"," ")</f>
        <v xml:space="preserve"> </v>
      </c>
      <c r="K305" s="108" t="str">
        <f>IF(SUM(COUNTIFS('Planificación 2026-1'!F:F,"PRINCIPAL",'Planificación 2026-1'!W:W,C305,'Planificación 2026-1'!H:H,"IS"))&gt;0,"P03"," ")</f>
        <v xml:space="preserve"> </v>
      </c>
      <c r="L305" s="108" t="str">
        <f>IF(SUM(COUNTIFS('Planificación 2026-1'!F:F,"PRINCIPAL",'Planificación 2026-1'!W:W,C305,'Planificación 2026-1'!H:H,"PS"))&gt;0,"P04"," ")</f>
        <v xml:space="preserve"> </v>
      </c>
      <c r="M305" s="108"/>
      <c r="N305" s="108" t="str">
        <f>IF(SUM(COUNTIFS('Planificación 2026-1'!F:F,"PRINCIPAL",'Planificación 2026-1'!W:W,C305,'Planificación 2026-1'!H:H,"IN"))&gt;0,"P06"," ")</f>
        <v xml:space="preserve"> </v>
      </c>
      <c r="O305" s="108" t="str">
        <f>IF(SUM(COUNTIFS('Planificación 2026-1'!F:F,"PRINCIPAL",'Planificación 2026-1'!W:W,C305,'Planificación 2026-1'!H:H,"CA"))&gt;0,"P07"," ")</f>
        <v xml:space="preserve"> </v>
      </c>
      <c r="P305" s="108" t="str">
        <f>IF(SUM(COUNTIFS('Planificación 2026-1'!F:F,"PRINCIPAL",'Planificación 2026-1'!W:W,C305,'Planificación 2026-1'!H:H,"DE"))&gt;0,"P08"," ")</f>
        <v xml:space="preserve"> </v>
      </c>
      <c r="Q305" s="108" t="str">
        <f>IF(SUM(COUNTIFS('Planificación 2026-1'!F:F,"PRINCIPAL",'Planificación 2026-1'!W:W,C305,'Planificación 2026-1'!H:H,"OB"))&gt;0,"P09"," ")</f>
        <v xml:space="preserve"> </v>
      </c>
      <c r="R305" s="108" t="str">
        <f>IF(SUM(COUNTIFS('Planificación 2026-1'!F:F,"PRINCIPAL",'Planificación 2026-1'!W:W,C305,'Planificación 2026-1'!H:H,"MH"))&gt;0,"P31"," ")</f>
        <v xml:space="preserve"> </v>
      </c>
      <c r="S305" s="108" t="str">
        <f>IF(SUM(COUNTIFS('Planificación 2026-1'!F:F,"PRINCIPAL",'Planificación 2026-1'!W:W,C305,'Planificación 2026-1'!H:H,"IC"))&gt;0,"P32"," ")</f>
        <v xml:space="preserve"> </v>
      </c>
      <c r="T305" s="108" t="str">
        <f>IF(SUM(COUNTIFS('Planificación 2026-1'!F:F,"PRINCIPAL",'Planificación 2026-1'!W:W,C305,'Planificación 2026-1'!H:H,"AR"))&gt;0,"P34"," ")</f>
        <v xml:space="preserve"> </v>
      </c>
      <c r="U305" s="108" t="str">
        <f>IF(SUM(COUNTIFS('Planificación 2026-1'!F:F,"PRINCIPAL",'Planificación 2026-1'!W:W,C305,'Planificación 2026-1'!H:H,"T1"))&gt;0,"P35"," ")</f>
        <v xml:space="preserve"> </v>
      </c>
      <c r="V305" s="108" t="str">
        <f>IF(SUM(COUNTIFS('Planificación 2026-1'!F:F,"PRINCIPAL",'Planificación 2026-1'!W:W,C305,'Planificación 2026-1'!H:H,"T3"))&gt;0,"P36"," ")</f>
        <v xml:space="preserve"> </v>
      </c>
      <c r="W305" s="108" t="str">
        <f>IF(SUM(COUNTIFS('Planificación 2026-1'!F:F,"PRINCIPAL",'Planificación 2026-1'!W:W,C305,'Planificación 2026-1'!H:H,"T2"))&gt;0,"P37"," ")</f>
        <v xml:space="preserve"> </v>
      </c>
      <c r="X305" s="108" t="str">
        <f>IF(SUM(COUNTIFS('Planificación 2026-1'!F:F,"PRINCIPAL",'Planificación 2026-1'!W:W,C305,'Planificación 2026-1'!H:H,"AE"))&gt;0,"P38"," ")</f>
        <v xml:space="preserve"> </v>
      </c>
      <c r="Y305" s="108" t="str">
        <f>IF(SUM(COUNTIFS('Planificación 2026-1'!F:F,"PRINCIPAL",'Planificación 2026-1'!W:W,C305,'Planificación 2026-1'!H:H,"T4"))&gt;0,"P55"," ")</f>
        <v xml:space="preserve"> </v>
      </c>
      <c r="Z305" s="108" t="str">
        <f>IF(SUM(COUNTIFS('Planificación 2026-1'!F:F,"FILIAL",'Planificación 2026-1'!W:W,C305,'Planificación 2026-1'!H:H,"AF"))&gt;0," P01"," ")</f>
        <v xml:space="preserve"> </v>
      </c>
      <c r="AA305" s="108" t="str">
        <f>IF(SUM(COUNTIFS('Planificación 2026-1'!F:F,"FILIAL",'Planificación 2026-1'!W:W,C305,'Planificación 2026-1'!H:H,"EN"))&gt;0,"P02"," ")</f>
        <v xml:space="preserve"> </v>
      </c>
      <c r="AB305" s="108" t="str">
        <f>IF(SUM(COUNTIFS('Planificación 2026-1'!F:F,"FILIAL",'Planificación 2026-1'!W:W,C305,'Planificación 2026-1'!H:H,"IS"))&gt;0,"P03"," ")</f>
        <v xml:space="preserve"> </v>
      </c>
      <c r="AC305" s="108" t="str">
        <f>IF(SUM(COUNTIFS('Planificación 2026-1'!F:F,"FILIAL",'Planificación 2026-1'!W:W,C305,'Planificación 2026-1'!H:H,"PS"))&gt;0,"P04"," ")</f>
        <v xml:space="preserve"> </v>
      </c>
      <c r="AD305" s="108"/>
      <c r="AE305" s="108" t="str">
        <f>IF(SUM(COUNTIFS('Planificación 2026-1'!F:F,"FILIAL",'Planificación 2026-1'!W:W,C305,'Planificación 2026-1'!H:H,"IN"))&gt;0,"P06"," ")</f>
        <v xml:space="preserve"> </v>
      </c>
      <c r="AF305" s="108" t="str">
        <f>IF(SUM(COUNTIFS('Planificación 2026-1'!F:F,"FILIAL",'Planificación 2026-1'!W:W,C305,'Planificación 2026-1'!H:H,"CA"))&gt;0,"P07"," ")</f>
        <v xml:space="preserve"> </v>
      </c>
      <c r="AG305" s="108" t="str">
        <f>IF(SUM(COUNTIFS('Planificación 2026-1'!F:F,"FILIAL",'Planificación 2026-1'!W:W,C305,'Planificación 2026-1'!H:H,"DE"))&gt;0,"P08"," ")</f>
        <v xml:space="preserve"> </v>
      </c>
      <c r="AH305" s="108" t="str">
        <f>IF(SUM(COUNTIFS('Planificación 2026-1'!F:F,"FILIAL",'Planificación 2026-1'!W:W,C305,'Planificación 2026-1'!H:H,"OB"))&gt;0,"P09"," ")</f>
        <v xml:space="preserve"> </v>
      </c>
      <c r="AI305" s="108" t="str">
        <f>IF(SUM(COUNTIFS('Planificación 2026-1'!F:F,"FILIAL",'Planificación 2026-1'!W:W,C305,'Planificación 2026-1'!H:H,"MH"))&gt;0,"P31"," ")</f>
        <v xml:space="preserve"> </v>
      </c>
      <c r="AJ305" s="108" t="str">
        <f>IF(SUM(COUNTIFS('Planificación 2026-1'!F:F,"FILIAL",'Planificación 2026-1'!W:W,C305,'Planificación 2026-1'!H:H,"IC"))&gt;0,"P32"," ")</f>
        <v xml:space="preserve"> </v>
      </c>
      <c r="AK305" s="108" t="str">
        <f>IF(SUM(COUNTIFS('Planificación 2026-1'!F:F,"FILIAL",'Planificación 2026-1'!W:W,C305,'Planificación 2026-1'!H:H,"AR"))&gt;0,"P34"," ")</f>
        <v xml:space="preserve"> </v>
      </c>
      <c r="AL305" s="108" t="str">
        <f>IF(SUM(COUNTIFS('Planificación 2026-1'!F:F,"FILIAL",'Planificación 2026-1'!W:W,C305,'Planificación 2026-1'!H:H,"T1"))&gt;0,"P35"," ")</f>
        <v xml:space="preserve"> </v>
      </c>
      <c r="AM305" s="108" t="str">
        <f>IF(SUM(COUNTIFS('Planificación 2026-1'!F:F,"FILIAL",'Planificación 2026-1'!W:W,C305,'Planificación 2026-1'!H:H,"T3"))&gt;0,"P36"," ")</f>
        <v xml:space="preserve"> </v>
      </c>
      <c r="AN305" s="108" t="str">
        <f>IF(SUM(COUNTIFS('Planificación 2026-1'!F:F,"FILIAL",'Planificación 2026-1'!W:W,C305,'Planificación 2026-1'!H:H,"T2"))&gt;0,"P37"," ")</f>
        <v xml:space="preserve"> </v>
      </c>
      <c r="AO305" s="108" t="str">
        <f>IF(SUM(COUNTIFS('Planificación 2026-1'!F:F,"FILIAL",'Planificación 2026-1'!W:W,C305,'Planificación 2026-1'!H:H,"AE"))&gt;0,"P38"," ")</f>
        <v xml:space="preserve"> </v>
      </c>
      <c r="AP305" s="108" t="str">
        <f>IF(SUM(COUNTIFS('Planificación 2026-1'!F:F,"FILIAL",'Planificación 2026-1'!W:W,C305,'Planificación 2026-1'!H:H,"T4"))&gt;0,"P55"," ")</f>
        <v xml:space="preserve"> </v>
      </c>
      <c r="AQ305" s="108" t="str">
        <f>IF(SUM(COUNTIFS('Planificación 2026-1'!F:F,"SUNAMPE",'Planificación 2026-1'!W:W,C305,'Planificación 2026-1'!H:H,"AF"))&gt;0," P01"," ")</f>
        <v xml:space="preserve"> </v>
      </c>
      <c r="AR305" s="108" t="str">
        <f>IF(SUM(COUNTIFS('Planificación 2026-1'!F:F,"SUNAMPE",'Planificación 2026-1'!W:W,C305,'Planificación 2026-1'!H:H,"EN"))&gt;0,"P02"," ")</f>
        <v xml:space="preserve"> </v>
      </c>
      <c r="AS305" s="108" t="str">
        <f>IF(SUM(COUNTIFS('Planificación 2026-1'!F:F,"SUNAMPE",'Planificación 2026-1'!W:W,C305,'Planificación 2026-1'!H:H,"IS"))&gt;0,"P03"," ")</f>
        <v xml:space="preserve"> </v>
      </c>
      <c r="AT305" s="108" t="str">
        <f>IF(SUM(COUNTIFS('Planificación 2026-1'!F:F,"SUNAMPE",'Planificación 2026-1'!W:W,C305,'Planificación 2026-1'!H:H,"PS"))&gt;0,"P04"," ")</f>
        <v xml:space="preserve"> </v>
      </c>
      <c r="AU305" s="108"/>
      <c r="AV305" s="108" t="str">
        <f>IF(SUM(COUNTIFS('Planificación 2026-1'!F:F,"SUNAMPE",'Planificación 2026-1'!W:W,C305,'Planificación 2026-1'!H:H,"IN"))&gt;0,"P06"," ")</f>
        <v xml:space="preserve"> </v>
      </c>
      <c r="AW305" s="108" t="str">
        <f>IF(SUM(COUNTIFS('Planificación 2026-1'!F:F,"SUNAMPE",'Planificación 2026-1'!W:W,C305,'Planificación 2026-1'!H:H,"CA"))&gt;0,"P07"," ")</f>
        <v xml:space="preserve"> </v>
      </c>
      <c r="AX305" s="108" t="str">
        <f>IF(SUM(COUNTIFS('Planificación 2026-1'!F:F,"SUNAMPE",'Planificación 2026-1'!W:W,C305,'Planificación 2026-1'!H:H,"DE"))&gt;0,"P08"," ")</f>
        <v xml:space="preserve"> </v>
      </c>
      <c r="AY305" s="108" t="str">
        <f>IF(SUM(COUNTIFS('Planificación 2026-1'!F:F,"SUNAMPE",'Planificación 2026-1'!W:W,C305,'Planificación 2026-1'!H:H,"OB"))&gt;0,"P09"," ")</f>
        <v xml:space="preserve"> </v>
      </c>
      <c r="AZ305" s="108" t="str">
        <f>IF(SUM(COUNTIFS('Planificación 2026-1'!F:F,"SUNAMPE",'Planificación 2026-1'!W:W,C305,'Planificación 2026-1'!H:H,"MH"))&gt;0,"P31"," ")</f>
        <v xml:space="preserve"> </v>
      </c>
      <c r="BA305" s="108" t="str">
        <f>IF(SUM(COUNTIFS('Planificación 2026-1'!F:F,"SUNAMPE",'Planificación 2026-1'!W:W,C305,'Planificación 2026-1'!H:H,"IC"))&gt;0,"P32"," ")</f>
        <v xml:space="preserve"> </v>
      </c>
      <c r="BB305" s="108" t="str">
        <f>IF(SUM(COUNTIFS('Planificación 2026-1'!F:F,"SUNAMPE",'Planificación 2026-1'!W:W,C305,'Planificación 2026-1'!H:H,"AR"))&gt;0,"P34"," ")</f>
        <v xml:space="preserve"> </v>
      </c>
      <c r="BC305" s="108" t="str">
        <f>IF(SUM(COUNTIFS('Planificación 2026-1'!F:F,"SUNAMPE",'Planificación 2026-1'!W:W,C305,'Planificación 2026-1'!H:H,"T1"))&gt;0,"P35"," ")</f>
        <v xml:space="preserve"> </v>
      </c>
      <c r="BD305" s="108" t="str">
        <f>IF(SUM(COUNTIFS('Planificación 2026-1'!F:F,"SUNAMPE",'Planificación 2026-1'!W:W,C305,'Planificación 2026-1'!H:H,"T3"))&gt;0,"P36"," ")</f>
        <v xml:space="preserve"> </v>
      </c>
      <c r="BE305" s="108" t="str">
        <f>IF(SUM(COUNTIFS('Planificación 2026-1'!F:F,"SUNAMPE",'Planificación 2026-1'!W:W,C305,'Planificación 2026-1'!H:H,"T2"))&gt;0,"P37"," ")</f>
        <v xml:space="preserve"> </v>
      </c>
      <c r="BF305" s="108" t="str">
        <f>IF(SUM(COUNTIFS('Planificación 2026-1'!F:F,"SUNAMPE",'Planificación 2026-1'!W:W,C305,'Planificación 2026-1'!H:H,"AE"))&gt;0,"P38"," ")</f>
        <v xml:space="preserve"> </v>
      </c>
      <c r="BG305" s="108" t="str">
        <f>IF(SUM(COUNTIFS('Planificación 2026-1'!F:F,"SUNAMPE",'Planificación 2026-1'!W:W,C305,'Planificación 2026-1'!H:H,"T4"))&gt;0,"P55"," ")</f>
        <v xml:space="preserve"> </v>
      </c>
      <c r="BH305" s="108" t="str">
        <f>IF(SUM(COUNTIFS('Planificación 2026-1'!F:F,"HUAURA",'Planificación 2026-1'!W:W,C305,'Planificación 2026-1'!H:H,"AF"))&gt;0," P01"," ")</f>
        <v xml:space="preserve"> </v>
      </c>
      <c r="BI305" s="108" t="str">
        <f>IF(SUM(COUNTIFS('Planificación 2026-1'!F:F,"HUAURA",'Planificación 2026-1'!W:W,C305,'Planificación 2026-1'!H:H,"EN"))&gt;0,"P02"," ")</f>
        <v xml:space="preserve"> </v>
      </c>
      <c r="BJ305" s="108" t="str">
        <f>IF(SUM(COUNTIFS('Planificación 2026-1'!F:F,"HUAURA",'Planificación 2026-1'!W:W,C305,'Planificación 2026-1'!H:H,"IS"))&gt;0,"P03"," ")</f>
        <v xml:space="preserve"> </v>
      </c>
      <c r="BK305" s="108" t="str">
        <f>IF(SUM(COUNTIFS('Planificación 2026-1'!F:F,"HUAURA",'Planificación 2026-1'!W:W,C305,'Planificación 2026-1'!H:H,"PS"))&gt;0,"P04"," ")</f>
        <v xml:space="preserve"> </v>
      </c>
      <c r="BL305" s="108"/>
      <c r="BM305" s="108" t="str">
        <f>IF(SUM(COUNTIFS('Planificación 2026-1'!F:F,"HUAURA",'Planificación 2026-1'!W:W,C305,'Planificación 2026-1'!H:H,"IN"))&gt;0,"P06"," ")</f>
        <v xml:space="preserve"> </v>
      </c>
      <c r="BN305" s="108" t="str">
        <f>IF(SUM(COUNTIFS('Planificación 2026-1'!F:F,"HUAURA",'Planificación 2026-1'!W:W,C305,'Planificación 2026-1'!H:H,"CA"))&gt;0,"P07"," ")</f>
        <v xml:space="preserve"> </v>
      </c>
      <c r="BO305" s="108" t="str">
        <f>IF(SUM(COUNTIFS('Planificación 2026-1'!F:F,"HUAURA",'Planificación 2026-1'!W:W,C305,'Planificación 2026-1'!H:H,"DE"))&gt;0,"P08"," ")</f>
        <v xml:space="preserve"> </v>
      </c>
      <c r="BP305" s="108" t="str">
        <f>IF(SUM(COUNTIFS('Planificación 2026-1'!F:F,"HUAURA",'Planificación 2026-1'!W:W,C305,'Planificación 2026-1'!H:H,"OB"))&gt;0,"P09"," ")</f>
        <v xml:space="preserve"> </v>
      </c>
      <c r="BQ305" s="108" t="str">
        <f>IF(SUM(COUNTIFS('Planificación 2026-1'!F:F,"HUAURA",'Planificación 2026-1'!W:W,C305,'Planificación 2026-1'!H:H,"MH"))&gt;0,"P31"," ")</f>
        <v xml:space="preserve"> </v>
      </c>
      <c r="BR305" s="108" t="str">
        <f>IF(SUM(COUNTIFS('Planificación 2026-1'!F:F,"HUAURA",'Planificación 2026-1'!W:W,C305,'Planificación 2026-1'!H:H,"IC"))&gt;0,"P32"," ")</f>
        <v xml:space="preserve"> </v>
      </c>
      <c r="BS305" s="108" t="str">
        <f>IF(SUM(COUNTIFS('Planificación 2026-1'!F:F,"HUAURA",'Planificación 2026-1'!W:W,C305,'Planificación 2026-1'!H:H,"AR"))&gt;0,"P34"," ")</f>
        <v xml:space="preserve"> </v>
      </c>
      <c r="BT305" s="108" t="str">
        <f>IF(SUM(COUNTIFS('Planificación 2026-1'!F:F,"HUAURA",'Planificación 2026-1'!W:W,C305,'Planificación 2026-1'!H:H,"T1"))&gt;0,"P35"," ")</f>
        <v xml:space="preserve"> </v>
      </c>
      <c r="BU305" s="108" t="str">
        <f>IF(SUM(COUNTIFS('Planificación 2026-1'!F:F,"HUAURA",'Planificación 2026-1'!W:W,C305,'Planificación 2026-1'!H:H,"T3"))&gt;0,"P36"," ")</f>
        <v xml:space="preserve"> </v>
      </c>
      <c r="BV305" s="108" t="str">
        <f>IF(SUM(COUNTIFS('Planificación 2026-1'!F:F,"HUAURA",'Planificación 2026-1'!W:W,C305,'Planificación 2026-1'!H:H,"T2"))&gt;0,"P37"," ")</f>
        <v xml:space="preserve"> </v>
      </c>
      <c r="BW305" s="108" t="str">
        <f>IF(SUM(COUNTIFS('Planificación 2026-1'!F:F,"HUAURA",'Planificación 2026-1'!W:W,C305,'Planificación 2026-1'!H:H,"AE"))&gt;0,"P38"," ")</f>
        <v xml:space="preserve"> </v>
      </c>
      <c r="BX305" s="108" t="str">
        <f>IF(SUM(COUNTIFS('Planificación 2026-1'!F:F,"HUAURA",'Planificación 2026-1'!W:W,C305,'Planificación 2026-1'!H:H,"T4"))&gt;0,"P55"," ")</f>
        <v xml:space="preserve"> </v>
      </c>
      <c r="BY305" s="109">
        <f>SUMIFS('Planificación 2026-1'!R:R,'Planificación 2026-1'!W:W,C305,'Planificación 2026-1'!H:H,"AF",'Planificación 2026-1'!I:I,"&gt;2")</f>
        <v>0</v>
      </c>
      <c r="BZ305" s="109">
        <f>SUMIFS('Planificación 2026-1'!R:R,'Planificación 2026-1'!W:W,C305,'Planificación 2026-1'!H:H,"EN",'Planificación 2026-1'!I:I,"&gt;2")</f>
        <v>0</v>
      </c>
      <c r="CA305" s="109">
        <f>SUMIFS('Planificación 2026-1'!R:R,'Planificación 2026-1'!W:W,C305,'Planificación 2026-1'!H:H,"IS",'Planificación 2026-1'!I:I,"&gt;2")</f>
        <v>0</v>
      </c>
      <c r="CB305" s="109">
        <f>SUMIFS('Planificación 2026-1'!R:R,'Planificación 2026-1'!W:W,C305,'Planificación 2026-1'!H:H,"PS",'Planificación 2026-1'!I:I,"&gt;2")</f>
        <v>0</v>
      </c>
      <c r="CC305" s="109">
        <f>SUMIFS('Planificación 2026-1'!R:R,'Planificación 2026-1'!W:W,C305,'Planificación 2026-1'!H:H,"IN",'Planificación 2026-1'!I:I,"&gt;2")</f>
        <v>0</v>
      </c>
      <c r="CD305" s="109">
        <f>SUMIFS('Planificación 2026-1'!R:R,'Planificación 2026-1'!W:W,C305,'Planificación 2026-1'!H:H,"CA",'Planificación 2026-1'!I:I,"&gt;2")</f>
        <v>0</v>
      </c>
      <c r="CE305" s="109">
        <f>SUMIFS('Planificación 2026-1'!R:R,'Planificación 2026-1'!W:W,C305,'Planificación 2026-1'!H:H,"DE",'Planificación 2026-1'!I:I,"&gt;2")</f>
        <v>0</v>
      </c>
      <c r="CF305" s="109">
        <f>SUMIFS('Planificación 2026-1'!R:R,'Planificación 2026-1'!W:W,C305,'Planificación 2026-1'!H:H,"OB",'Planificación 2026-1'!I:I,"&gt;2")</f>
        <v>0</v>
      </c>
      <c r="CG305" s="109">
        <f>SUMIFS('Planificación 2026-1'!R:R,'Planificación 2026-1'!W:W,C305,'Planificación 2026-1'!H:H,"MH",'Planificación 2026-1'!I:I,"&gt;2")</f>
        <v>0</v>
      </c>
      <c r="CH305" s="109">
        <f>SUMIFS('Planificación 2026-1'!R:R,'Planificación 2026-1'!W:W,C305,'Planificación 2026-1'!H:H,"IC",'Planificación 2026-1'!I:I,"&gt;2")</f>
        <v>0</v>
      </c>
      <c r="CI305" s="109">
        <f>SUMIFS('Planificación 2026-1'!R:R,'Planificación 2026-1'!W:W,C305,'Planificación 2026-1'!H:H,"AR",'Planificación 2026-1'!I:I,"&gt;2")</f>
        <v>0</v>
      </c>
      <c r="CJ305" s="109">
        <f>SUMIFS('Planificación 2026-1'!R:R,'Planificación 2026-1'!W:W,C305,'Planificación 2026-1'!H:H,"T1",'Planificación 2026-1'!I:I,"&gt;2")</f>
        <v>0</v>
      </c>
      <c r="CK305" s="109">
        <f>SUMIFS('Planificación 2026-1'!R:R,'Planificación 2026-1'!W:W,C305,'Planificación 2026-1'!H:H,"T3",'Planificación 2026-1'!I:I,"&gt;2")</f>
        <v>0</v>
      </c>
      <c r="CL305" s="109">
        <f>SUMIFS('Planificación 2026-1'!R:R,'Planificación 2026-1'!W:W,C305,'Planificación 2026-1'!H:H,"T2",'Planificación 2026-1'!I:I,"&gt;2")</f>
        <v>0</v>
      </c>
      <c r="CM305" s="109">
        <f>SUMIFS('Planificación 2026-1'!R:R,'Planificación 2026-1'!W:W,C305,'Planificación 2026-1'!H:H,"AE",'Planificación 2026-1'!I:I,"&gt;2")</f>
        <v>0</v>
      </c>
      <c r="CN305" s="109">
        <f>SUMIFS('Planificación 2026-1'!R:R,'Planificación 2026-1'!W:W,C305,'Planificación 2026-1'!H:H,"T4",'Planificación 2026-1'!I:I,"&gt;2")</f>
        <v>0</v>
      </c>
      <c r="CO305" s="109">
        <f>SUMIFS('Planificación 2026-1'!R:R,'Planificación 2026-1'!W:W,C305,'Planificación 2026-1'!H:H,"AF",'Planificación 2026-1'!I:I,"&lt;3")</f>
        <v>0</v>
      </c>
      <c r="CP305" s="109">
        <f>SUMIFS('Planificación 2026-1'!R:R,'Planificación 2026-1'!W:W,C305,'Planificación 2026-1'!H:H,"EN",'Planificación 2026-1'!I:I,"&lt;3")</f>
        <v>0</v>
      </c>
      <c r="CQ305" s="109">
        <f>SUMIFS('Planificación 2026-1'!R:R,'Planificación 2026-1'!W:W,C305,'Planificación 2026-1'!H:H,"IS",'Planificación 2026-1'!I:I,"&lt;3")</f>
        <v>0</v>
      </c>
      <c r="CR305" s="109">
        <f>SUMIFS('Planificación 2026-1'!R:R,'Planificación 2026-1'!W:W,C305,'Planificación 2026-1'!H:H,"PS",'Planificación 2026-1'!I:I,"&lt;3")</f>
        <v>0</v>
      </c>
      <c r="CS305" s="109">
        <f>SUMIFS('Planificación 2026-1'!R:R,'Planificación 2026-1'!W:W,C305,'Planificación 2026-1'!H:H,"IN",'Planificación 2026-1'!I:I,"&lt;3")</f>
        <v>0</v>
      </c>
      <c r="CT305" s="109">
        <f>SUMIFS('Planificación 2026-1'!R:R,'Planificación 2026-1'!W:W,C305,'Planificación 2026-1'!H:H,"CA",'Planificación 2026-1'!I:I,"&lt;3")</f>
        <v>0</v>
      </c>
      <c r="CU305" s="109">
        <f>SUMIFS('Planificación 2026-1'!R:R,'Planificación 2026-1'!W:W,C305,'Planificación 2026-1'!H:H,"DE",'Planificación 2026-1'!I:I,"&lt;3")</f>
        <v>0</v>
      </c>
      <c r="CV305" s="109">
        <f>SUMIFS('Planificación 2026-1'!R:R,'Planificación 2026-1'!W:W,C305,'Planificación 2026-1'!H:H,"OB",'Planificación 2026-1'!I:I,"&lt;3")</f>
        <v>0</v>
      </c>
      <c r="CW305" s="109">
        <f>SUMIFS('Planificación 2026-1'!R:R,'Planificación 2026-1'!W:W,C305,'Planificación 2026-1'!H:H,"MH",'Planificación 2026-1'!I:I,"&lt;3")</f>
        <v>0</v>
      </c>
      <c r="CX305" s="109">
        <f>SUMIFS('Planificación 2026-1'!R:R,'Planificación 2026-1'!W:W,C305,'Planificación 2026-1'!H:H,"IC",'Planificación 2026-1'!I:I,"&lt;3")</f>
        <v>0</v>
      </c>
      <c r="CY305" s="109">
        <f>SUMIFS('Planificación 2026-1'!R:R,'Planificación 2026-1'!W:W,C305,'Planificación 2026-1'!H:H,"AR",'Planificación 2026-1'!I:I,"&lt;3")</f>
        <v>0</v>
      </c>
      <c r="CZ305" s="109">
        <f>SUMIFS('Planificación 2026-1'!R:R,'Planificación 2026-1'!W:W,C305,'Planificación 2026-1'!H:H,"T1",'Planificación 2026-1'!I:I,"&lt;3")</f>
        <v>0</v>
      </c>
      <c r="DA305" s="109">
        <f>SUMIFS('Planificación 2026-1'!R:R,'Planificación 2026-1'!W:W,C305,'Planificación 2026-1'!H:H,"T3",'Planificación 2026-1'!I:I,"&lt;3")</f>
        <v>0</v>
      </c>
      <c r="DB305" s="109">
        <f>SUMIFS('Planificación 2026-1'!R:R,'Planificación 2026-1'!W:W,C305,'Planificación 2026-1'!H:H,"T2",'Planificación 2026-1'!I:I,"&lt;3")</f>
        <v>0</v>
      </c>
      <c r="DC305" s="109">
        <f>SUMIFS('Planificación 2026-1'!R:R,'Planificación 2026-1'!W:W,C305,'Planificación 2026-1'!H:H,"AE",'Planificación 2026-1'!I:I,"&lt;3")</f>
        <v>0</v>
      </c>
      <c r="DD305" s="109">
        <f>SUMIFS('Planificación 2026-1'!R:R,'Planificación 2026-1'!W:W,C305,'Planificación 2026-1'!H:H,"T4",'Planificación 2026-1'!I:I,"&lt;3")</f>
        <v>0</v>
      </c>
      <c r="DE305" s="108" t="str">
        <f t="shared" si="45"/>
        <v/>
      </c>
      <c r="DF305" s="41">
        <f>IF(C305="","",SUMIFS('Planificación 2026-1'!R:R,'Planificación 2026-1'!W:W,C305,'Planificación 2026-1'!F:F,"PRINCIPAL",'Planificación 2026-1'!X:X,"VIRTUAL"))</f>
        <v>0</v>
      </c>
      <c r="DG305" s="41">
        <f>IF(C305="","",SUMIFS('Planificación 2026-1'!R:R,'Planificación 2026-1'!W:W,C305,'Planificación 2026-1'!F:F,"PRINCIPAL",'Planificación 2026-1'!X:X,"PRESENCIAL"))</f>
        <v>0</v>
      </c>
      <c r="DH305" s="41">
        <f>IF(C305="","",SUMIFS('Planificación 2026-1'!R:R,'Planificación 2026-1'!W:W,C305,'Planificación 2026-1'!F:F,"PRINCIPAL",'Planificación 2026-1'!X:X,"HIBRIDO PRESENCIAL"))</f>
        <v>0</v>
      </c>
      <c r="DI305" s="108" t="str">
        <f t="shared" si="46"/>
        <v/>
      </c>
      <c r="DJ305" s="108">
        <f>IF(C305="","",SUMIFS('Planificación 2026-1'!R:R,'Planificación 2026-1'!W:W,C305,'Planificación 2026-1'!F:F,"FILIAL",'Planificación 2026-1'!X:X,"VIRTUAL"))</f>
        <v>0</v>
      </c>
      <c r="DK305" s="110">
        <f>IF(C305="","",SUMIFS('Planificación 2026-1'!R:R,'Planificación 2026-1'!W:W,C305,'Planificación 2026-1'!F:F,"FILIAL",'Planificación 2026-1'!X:X,"PRESENCIAL"))</f>
        <v>0</v>
      </c>
      <c r="DL305" s="61">
        <f>IF(C305="","",SUMIFS('Planificación 2026-1'!R:R,'Planificación 2026-1'!W:W,C305,'Planificación 2026-1'!F:F,"FILIAL",'Planificación 2026-1'!X:X,"HIBRIDO PRESENCIAL"))</f>
        <v>0</v>
      </c>
      <c r="DM305" s="111" t="str">
        <f t="shared" si="47"/>
        <v/>
      </c>
      <c r="DN305" s="108">
        <f>IF(C305="","",SUMIFS('Planificación 2026-1'!R:R,'Planificación 2026-1'!W:W,C305,'Planificación 2026-1'!F:F,"SUNAMPE",'Planificación 2026-1'!X:X,"VIRTUAL"))</f>
        <v>0</v>
      </c>
      <c r="DO305" s="61">
        <f>IF(C305="","",SUMIFS('Planificación 2026-1'!R:R,'Planificación 2026-1'!W:W,C305,'Planificación 2026-1'!F:F,"SUNAMPE",'Planificación 2026-1'!X:X,"PRESENCIAL"))</f>
        <v>0</v>
      </c>
      <c r="DP305" s="111" t="str">
        <f t="shared" si="48"/>
        <v/>
      </c>
      <c r="DQ305" s="108">
        <f>IF(C305="","",SUMIFS('Planificación 2026-1'!R:R,'Planificación 2026-1'!W:W,C305,'Planificación 2026-1'!F:F,"HUAURA",'Planificación 2026-1'!X:X,"VIRTUAL"))</f>
        <v>0</v>
      </c>
      <c r="DR305" s="61">
        <f>IF(C305="","",SUMIFS('Planificación 2026-1'!R:R,'Planificación 2026-1'!W:W,C305,'Planificación 2026-1'!F:F,"HUAURA",'Planificación 2026-1'!X:X,"PRESENCIAL"))</f>
        <v>0</v>
      </c>
      <c r="DS305" s="76">
        <f>SUMIFS('Planificación 2026-1'!R:R,'Planificación 2026-1'!W:W,C305,'Planificación 2026-1'!F:F,"PRINCIPAL",'Planificación 2026-1'!X:X,"VIRTUAL",'Planificación 2026-1'!I:I,"&gt;2")</f>
        <v>0</v>
      </c>
      <c r="DT305" s="76">
        <f>SUMIFS('Planificación 2026-1'!R:R,'Planificación 2026-1'!W:W,C305,'Planificación 2026-1'!F:F,"PRINCIPAL",'Planificación 2026-1'!X:X,"&lt;&gt;VIRTUAL",'Planificación 2026-1'!I:I,"&gt;2")</f>
        <v>0</v>
      </c>
      <c r="DU305" s="76">
        <f>SUMIFS('Planificación 2026-1'!R:R,'Planificación 2026-1'!W:W,C305,'Planificación 2026-1'!F:F,"SUNAMPE",'Planificación 2026-1'!X:X,"VIRTUAL",'Planificación 2026-1'!I:I,"&gt;2")</f>
        <v>0</v>
      </c>
      <c r="DV305" s="76">
        <f>SUMIFS('Planificación 2026-1'!R:R,'Planificación 2026-1'!W:W,C305,'Planificación 2026-1'!F:F,"SUNAMPE",'Planificación 2026-1'!X:X,"&lt;&gt;VIRTUAL",'Planificación 2026-1'!I:I,"&gt;2")</f>
        <v>0</v>
      </c>
      <c r="DW305" s="76">
        <f>SUMIFS('Planificación 2026-1'!R:R,'Planificación 2026-1'!W:W,C305,'Planificación 2026-1'!F:F,"FILIAL",'Planificación 2026-1'!X:X,"VIRTUAL",'Planificación 2026-1'!I:I,"&gt;2")</f>
        <v>0</v>
      </c>
      <c r="DX305" s="76">
        <f>SUMIFS('Planificación 2026-1'!R:R,'Planificación 2026-1'!W:W,C305,'Planificación 2026-1'!F:F,"FILIAL",'Planificación 2026-1'!X:X,"&lt;&gt;VIRTUAL",'Planificación 2026-1'!I:I,"&gt;2")</f>
        <v>0</v>
      </c>
      <c r="DY305" s="76">
        <f>SUMIFS('Planificación 2026-1'!R:R,'Planificación 2026-1'!W:W,C305,'Planificación 2026-1'!F:F,"PORUMA",'Planificación 2026-1'!X:X,"VIRTUAL",'Planificación 2026-1'!I:I,"&gt;2")</f>
        <v>0</v>
      </c>
      <c r="DZ305" s="76">
        <f>SUMIFS('Planificación 2026-1'!R:R,'Planificación 2026-1'!W:W,C305,'Planificación 2026-1'!F:F,"PORUMA",'Planificación 2026-1'!X:X,"&lt;&gt;VIRTUAL",'Planificación 2026-1'!I:I,"&gt;2")</f>
        <v>0</v>
      </c>
      <c r="EA305" s="76">
        <f>SUMIFS('Planificación 2026-1'!R:R,'Planificación 2026-1'!W:W,C305,'Planificación 2026-1'!F:F,"HUAURA",'Planificación 2026-1'!X:X,"VIRTUAL",'Planificación 2026-1'!I:I,"&gt;2")</f>
        <v>0</v>
      </c>
      <c r="EB305" s="76">
        <f>SUMIFS('Planificación 2026-1'!R:R,'Planificación 2026-1'!W:W,C305,'Planificación 2026-1'!F:F,"HUAURA",'Planificación 2026-1'!X:X,"&lt;&gt;VIRTUAL",'Planificación 2026-1'!I:I,"&gt;2")</f>
        <v>0</v>
      </c>
      <c r="EC305" s="76">
        <f>SUMIFS('Planificación 2026-1'!R:R,'Planificación 2026-1'!W:W,C305,'Planificación 2026-1'!F:F,"PRINCIPAL",'Planificación 2026-1'!X:X,"VIRTUAL",'Planificación 2026-1'!I:I,"&lt;3")</f>
        <v>0</v>
      </c>
      <c r="ED305" s="76">
        <f>SUMIFS('Planificación 2026-1'!R:R,'Planificación 2026-1'!W:W,C305,'Planificación 2026-1'!F:F,"PRINCIPAL",'Planificación 2026-1'!X:X,"&lt;&gt;VIRTUAL",'Planificación 2026-1'!I:I,"&lt;3")</f>
        <v>0</v>
      </c>
      <c r="EE305" s="76">
        <f>SUMIFS('Planificación 2026-1'!R:R,'Planificación 2026-1'!W:W,C305,'Planificación 2026-1'!F:F,"SUNAMPE",'Planificación 2026-1'!X:X,"VIRTUAL",'Planificación 2026-1'!I:I,"&lt;3")</f>
        <v>0</v>
      </c>
      <c r="EF305" s="76">
        <f>SUMIFS('Planificación 2026-1'!R:R,'Planificación 2026-1'!W:W,C305,'Planificación 2026-1'!F:F,"SUNAMPE",'Planificación 2026-1'!X:X,"&lt;&gt;VIRTUAL",'Planificación 2026-1'!I:I,"&lt;3")</f>
        <v>0</v>
      </c>
      <c r="EG305" s="76">
        <f>SUMIFS('Planificación 2026-1'!R:R,'Planificación 2026-1'!W:W,C305,'Planificación 2026-1'!F:F,"FILIAL",'Planificación 2026-1'!X:X,"VIRTUAL",'Planificación 2026-1'!I:I,"&lt;3")</f>
        <v>0</v>
      </c>
      <c r="EH305" s="76">
        <f>SUMIFS('Planificación 2026-1'!R:R,'Planificación 2026-1'!W:W,C305,'Planificación 2026-1'!F:F,"FILIAL",'Planificación 2026-1'!X:X,"&lt;&gt;VIRTUAL",'Planificación 2026-1'!I:I,"&lt;3")</f>
        <v>0</v>
      </c>
      <c r="EI305" s="76">
        <f>SUMIFS('Planificación 2026-1'!R:R,'Planificación 2026-1'!W:W,C305,'Planificación 2026-1'!F:F,"PORUMA",'Planificación 2026-1'!X:X,"VIRTUAL",'Planificación 2026-1'!I:I,"&lt;3")</f>
        <v>0</v>
      </c>
      <c r="EJ305" s="76">
        <f>SUMIFS('Planificación 2026-1'!R:R,'Planificación 2026-1'!W:W,C305,'Planificación 2026-1'!F:F,"PORUMA",'Planificación 2026-1'!X:X,"&lt;&gt;VIRTUAL",'Planificación 2026-1'!I:I,"&lt;3")</f>
        <v>0</v>
      </c>
      <c r="EK305" s="76">
        <f>SUMIFS('Planificación 2026-1'!R:R,'Planificación 2026-1'!W:W,C305,'Planificación 2026-1'!F:F,"HUAURA",'Planificación 2026-1'!X:X,"VIRTUAL",'Planificación 2026-1'!I:I,"&lt;3")</f>
        <v>0</v>
      </c>
      <c r="EL305" s="76">
        <f>SUMIFS('Planificación 2026-1'!R:R,'Planificación 2026-1'!W:W,C305,'Planificación 2026-1'!F:F,"HUAURA",'Planificación 2026-1'!X:X,"&lt;&gt;VIRTUAL",'Planificación 2026-1'!I:I,"&lt;3")</f>
        <v>0</v>
      </c>
      <c r="EM305" s="76"/>
      <c r="EN305" s="76">
        <f t="shared" si="41"/>
        <v>0</v>
      </c>
      <c r="EO305" s="76">
        <f t="shared" si="42"/>
        <v>0</v>
      </c>
      <c r="EP305" s="76" t="b">
        <f t="shared" si="43"/>
        <v>1</v>
      </c>
      <c r="EQ305" s="76" t="str">
        <f t="shared" si="44"/>
        <v/>
      </c>
      <c r="ER305" s="76" t="str">
        <f t="shared" si="49"/>
        <v>PRESENCIAL</v>
      </c>
    </row>
    <row r="306" spans="1:148" hidden="1">
      <c r="A306" s="83"/>
      <c r="B306" s="119">
        <v>303</v>
      </c>
      <c r="C306" s="115" t="s">
        <v>479</v>
      </c>
      <c r="D306" s="112">
        <f>SUMIF('Planificación 2026-1'!W:W,C306,'Planificación 2026-1'!R:R)</f>
        <v>0</v>
      </c>
      <c r="E306" s="114" t="s">
        <v>170</v>
      </c>
      <c r="F306" s="116" t="s">
        <v>171</v>
      </c>
      <c r="G306" s="115" t="s">
        <v>13</v>
      </c>
      <c r="H306" s="115" t="s">
        <v>122</v>
      </c>
      <c r="I306" s="107" t="str">
        <f>IF(SUM(COUNTIFS('Planificación 2026-1'!F:F,"PRINCIPAL",'Planificación 2026-1'!W:W,C306,'Planificación 2026-1'!H:H,"AF"))&gt;0,"P01"," ")</f>
        <v xml:space="preserve"> </v>
      </c>
      <c r="J306" s="108" t="str">
        <f>IF(SUM(COUNTIFS('Planificación 2026-1'!F:F,"PRINCIPAL",'Planificación 2026-1'!W:W,C306,'Planificación 2026-1'!H:H,"EN"))&gt;0,"P02"," ")</f>
        <v xml:space="preserve"> </v>
      </c>
      <c r="K306" s="108" t="str">
        <f>IF(SUM(COUNTIFS('Planificación 2026-1'!F:F,"PRINCIPAL",'Planificación 2026-1'!W:W,C306,'Planificación 2026-1'!H:H,"IS"))&gt;0,"P03"," ")</f>
        <v xml:space="preserve"> </v>
      </c>
      <c r="L306" s="108" t="str">
        <f>IF(SUM(COUNTIFS('Planificación 2026-1'!F:F,"PRINCIPAL",'Planificación 2026-1'!W:W,C306,'Planificación 2026-1'!H:H,"PS"))&gt;0,"P04"," ")</f>
        <v xml:space="preserve"> </v>
      </c>
      <c r="M306" s="108"/>
      <c r="N306" s="108" t="str">
        <f>IF(SUM(COUNTIFS('Planificación 2026-1'!F:F,"PRINCIPAL",'Planificación 2026-1'!W:W,C306,'Planificación 2026-1'!H:H,"IN"))&gt;0,"P06"," ")</f>
        <v xml:space="preserve"> </v>
      </c>
      <c r="O306" s="108" t="str">
        <f>IF(SUM(COUNTIFS('Planificación 2026-1'!F:F,"PRINCIPAL",'Planificación 2026-1'!W:W,C306,'Planificación 2026-1'!H:H,"CA"))&gt;0,"P07"," ")</f>
        <v xml:space="preserve"> </v>
      </c>
      <c r="P306" s="108" t="str">
        <f>IF(SUM(COUNTIFS('Planificación 2026-1'!F:F,"PRINCIPAL",'Planificación 2026-1'!W:W,C306,'Planificación 2026-1'!H:H,"DE"))&gt;0,"P08"," ")</f>
        <v xml:space="preserve"> </v>
      </c>
      <c r="Q306" s="108" t="str">
        <f>IF(SUM(COUNTIFS('Planificación 2026-1'!F:F,"PRINCIPAL",'Planificación 2026-1'!W:W,C306,'Planificación 2026-1'!H:H,"OB"))&gt;0,"P09"," ")</f>
        <v xml:space="preserve"> </v>
      </c>
      <c r="R306" s="108" t="str">
        <f>IF(SUM(COUNTIFS('Planificación 2026-1'!F:F,"PRINCIPAL",'Planificación 2026-1'!W:W,C306,'Planificación 2026-1'!H:H,"MH"))&gt;0,"P31"," ")</f>
        <v xml:space="preserve"> </v>
      </c>
      <c r="S306" s="108" t="str">
        <f>IF(SUM(COUNTIFS('Planificación 2026-1'!F:F,"PRINCIPAL",'Planificación 2026-1'!W:W,C306,'Planificación 2026-1'!H:H,"IC"))&gt;0,"P32"," ")</f>
        <v xml:space="preserve"> </v>
      </c>
      <c r="T306" s="108" t="str">
        <f>IF(SUM(COUNTIFS('Planificación 2026-1'!F:F,"PRINCIPAL",'Planificación 2026-1'!W:W,C306,'Planificación 2026-1'!H:H,"AR"))&gt;0,"P34"," ")</f>
        <v xml:space="preserve"> </v>
      </c>
      <c r="U306" s="108" t="str">
        <f>IF(SUM(COUNTIFS('Planificación 2026-1'!F:F,"PRINCIPAL",'Planificación 2026-1'!W:W,C306,'Planificación 2026-1'!H:H,"T1"))&gt;0,"P35"," ")</f>
        <v xml:space="preserve"> </v>
      </c>
      <c r="V306" s="108" t="str">
        <f>IF(SUM(COUNTIFS('Planificación 2026-1'!F:F,"PRINCIPAL",'Planificación 2026-1'!W:W,C306,'Planificación 2026-1'!H:H,"T3"))&gt;0,"P36"," ")</f>
        <v xml:space="preserve"> </v>
      </c>
      <c r="W306" s="108" t="str">
        <f>IF(SUM(COUNTIFS('Planificación 2026-1'!F:F,"PRINCIPAL",'Planificación 2026-1'!W:W,C306,'Planificación 2026-1'!H:H,"T2"))&gt;0,"P37"," ")</f>
        <v xml:space="preserve"> </v>
      </c>
      <c r="X306" s="108" t="str">
        <f>IF(SUM(COUNTIFS('Planificación 2026-1'!F:F,"PRINCIPAL",'Planificación 2026-1'!W:W,C306,'Planificación 2026-1'!H:H,"AE"))&gt;0,"P38"," ")</f>
        <v xml:space="preserve"> </v>
      </c>
      <c r="Y306" s="108" t="str">
        <f>IF(SUM(COUNTIFS('Planificación 2026-1'!F:F,"PRINCIPAL",'Planificación 2026-1'!W:W,C306,'Planificación 2026-1'!H:H,"T4"))&gt;0,"P55"," ")</f>
        <v xml:space="preserve"> </v>
      </c>
      <c r="Z306" s="108" t="str">
        <f>IF(SUM(COUNTIFS('Planificación 2026-1'!F:F,"FILIAL",'Planificación 2026-1'!W:W,C306,'Planificación 2026-1'!H:H,"AF"))&gt;0," P01"," ")</f>
        <v xml:space="preserve"> </v>
      </c>
      <c r="AA306" s="108" t="str">
        <f>IF(SUM(COUNTIFS('Planificación 2026-1'!F:F,"FILIAL",'Planificación 2026-1'!W:W,C306,'Planificación 2026-1'!H:H,"EN"))&gt;0,"P02"," ")</f>
        <v xml:space="preserve"> </v>
      </c>
      <c r="AB306" s="108" t="str">
        <f>IF(SUM(COUNTIFS('Planificación 2026-1'!F:F,"FILIAL",'Planificación 2026-1'!W:W,C306,'Planificación 2026-1'!H:H,"IS"))&gt;0,"P03"," ")</f>
        <v xml:space="preserve"> </v>
      </c>
      <c r="AC306" s="108" t="str">
        <f>IF(SUM(COUNTIFS('Planificación 2026-1'!F:F,"FILIAL",'Planificación 2026-1'!W:W,C306,'Planificación 2026-1'!H:H,"PS"))&gt;0,"P04"," ")</f>
        <v xml:space="preserve"> </v>
      </c>
      <c r="AD306" s="108"/>
      <c r="AE306" s="108" t="str">
        <f>IF(SUM(COUNTIFS('Planificación 2026-1'!F:F,"FILIAL",'Planificación 2026-1'!W:W,C306,'Planificación 2026-1'!H:H,"IN"))&gt;0,"P06"," ")</f>
        <v xml:space="preserve"> </v>
      </c>
      <c r="AF306" s="108" t="str">
        <f>IF(SUM(COUNTIFS('Planificación 2026-1'!F:F,"FILIAL",'Planificación 2026-1'!W:W,C306,'Planificación 2026-1'!H:H,"CA"))&gt;0,"P07"," ")</f>
        <v xml:space="preserve"> </v>
      </c>
      <c r="AG306" s="108" t="str">
        <f>IF(SUM(COUNTIFS('Planificación 2026-1'!F:F,"FILIAL",'Planificación 2026-1'!W:W,C306,'Planificación 2026-1'!H:H,"DE"))&gt;0,"P08"," ")</f>
        <v xml:space="preserve"> </v>
      </c>
      <c r="AH306" s="108" t="str">
        <f>IF(SUM(COUNTIFS('Planificación 2026-1'!F:F,"FILIAL",'Planificación 2026-1'!W:W,C306,'Planificación 2026-1'!H:H,"OB"))&gt;0,"P09"," ")</f>
        <v xml:space="preserve"> </v>
      </c>
      <c r="AI306" s="108" t="str">
        <f>IF(SUM(COUNTIFS('Planificación 2026-1'!F:F,"FILIAL",'Planificación 2026-1'!W:W,C306,'Planificación 2026-1'!H:H,"MH"))&gt;0,"P31"," ")</f>
        <v xml:space="preserve"> </v>
      </c>
      <c r="AJ306" s="108" t="str">
        <f>IF(SUM(COUNTIFS('Planificación 2026-1'!F:F,"FILIAL",'Planificación 2026-1'!W:W,C306,'Planificación 2026-1'!H:H,"IC"))&gt;0,"P32"," ")</f>
        <v xml:space="preserve"> </v>
      </c>
      <c r="AK306" s="108" t="str">
        <f>IF(SUM(COUNTIFS('Planificación 2026-1'!F:F,"FILIAL",'Planificación 2026-1'!W:W,C306,'Planificación 2026-1'!H:H,"AR"))&gt;0,"P34"," ")</f>
        <v xml:space="preserve"> </v>
      </c>
      <c r="AL306" s="108" t="str">
        <f>IF(SUM(COUNTIFS('Planificación 2026-1'!F:F,"FILIAL",'Planificación 2026-1'!W:W,C306,'Planificación 2026-1'!H:H,"T1"))&gt;0,"P35"," ")</f>
        <v xml:space="preserve"> </v>
      </c>
      <c r="AM306" s="108" t="str">
        <f>IF(SUM(COUNTIFS('Planificación 2026-1'!F:F,"FILIAL",'Planificación 2026-1'!W:W,C306,'Planificación 2026-1'!H:H,"T3"))&gt;0,"P36"," ")</f>
        <v xml:space="preserve"> </v>
      </c>
      <c r="AN306" s="108" t="str">
        <f>IF(SUM(COUNTIFS('Planificación 2026-1'!F:F,"FILIAL",'Planificación 2026-1'!W:W,C306,'Planificación 2026-1'!H:H,"T2"))&gt;0,"P37"," ")</f>
        <v xml:space="preserve"> </v>
      </c>
      <c r="AO306" s="108" t="str">
        <f>IF(SUM(COUNTIFS('Planificación 2026-1'!F:F,"FILIAL",'Planificación 2026-1'!W:W,C306,'Planificación 2026-1'!H:H,"AE"))&gt;0,"P38"," ")</f>
        <v xml:space="preserve"> </v>
      </c>
      <c r="AP306" s="108" t="str">
        <f>IF(SUM(COUNTIFS('Planificación 2026-1'!F:F,"FILIAL",'Planificación 2026-1'!W:W,C306,'Planificación 2026-1'!H:H,"T4"))&gt;0,"P55"," ")</f>
        <v xml:space="preserve"> </v>
      </c>
      <c r="AQ306" s="108" t="str">
        <f>IF(SUM(COUNTIFS('Planificación 2026-1'!F:F,"SUNAMPE",'Planificación 2026-1'!W:W,C306,'Planificación 2026-1'!H:H,"AF"))&gt;0," P01"," ")</f>
        <v xml:space="preserve"> </v>
      </c>
      <c r="AR306" s="108" t="str">
        <f>IF(SUM(COUNTIFS('Planificación 2026-1'!F:F,"SUNAMPE",'Planificación 2026-1'!W:W,C306,'Planificación 2026-1'!H:H,"EN"))&gt;0,"P02"," ")</f>
        <v xml:space="preserve"> </v>
      </c>
      <c r="AS306" s="108" t="str">
        <f>IF(SUM(COUNTIFS('Planificación 2026-1'!F:F,"SUNAMPE",'Planificación 2026-1'!W:W,C306,'Planificación 2026-1'!H:H,"IS"))&gt;0,"P03"," ")</f>
        <v xml:space="preserve"> </v>
      </c>
      <c r="AT306" s="108" t="str">
        <f>IF(SUM(COUNTIFS('Planificación 2026-1'!F:F,"SUNAMPE",'Planificación 2026-1'!W:W,C306,'Planificación 2026-1'!H:H,"PS"))&gt;0,"P04"," ")</f>
        <v xml:space="preserve"> </v>
      </c>
      <c r="AU306" s="108"/>
      <c r="AV306" s="108" t="str">
        <f>IF(SUM(COUNTIFS('Planificación 2026-1'!F:F,"SUNAMPE",'Planificación 2026-1'!W:W,C306,'Planificación 2026-1'!H:H,"IN"))&gt;0,"P06"," ")</f>
        <v xml:space="preserve"> </v>
      </c>
      <c r="AW306" s="108" t="str">
        <f>IF(SUM(COUNTIFS('Planificación 2026-1'!F:F,"SUNAMPE",'Planificación 2026-1'!W:W,C306,'Planificación 2026-1'!H:H,"CA"))&gt;0,"P07"," ")</f>
        <v xml:space="preserve"> </v>
      </c>
      <c r="AX306" s="108" t="str">
        <f>IF(SUM(COUNTIFS('Planificación 2026-1'!F:F,"SUNAMPE",'Planificación 2026-1'!W:W,C306,'Planificación 2026-1'!H:H,"DE"))&gt;0,"P08"," ")</f>
        <v xml:space="preserve"> </v>
      </c>
      <c r="AY306" s="108" t="str">
        <f>IF(SUM(COUNTIFS('Planificación 2026-1'!F:F,"SUNAMPE",'Planificación 2026-1'!W:W,C306,'Planificación 2026-1'!H:H,"OB"))&gt;0,"P09"," ")</f>
        <v xml:space="preserve"> </v>
      </c>
      <c r="AZ306" s="108" t="str">
        <f>IF(SUM(COUNTIFS('Planificación 2026-1'!F:F,"SUNAMPE",'Planificación 2026-1'!W:W,C306,'Planificación 2026-1'!H:H,"MH"))&gt;0,"P31"," ")</f>
        <v xml:space="preserve"> </v>
      </c>
      <c r="BA306" s="108" t="str">
        <f>IF(SUM(COUNTIFS('Planificación 2026-1'!F:F,"SUNAMPE",'Planificación 2026-1'!W:W,C306,'Planificación 2026-1'!H:H,"IC"))&gt;0,"P32"," ")</f>
        <v xml:space="preserve"> </v>
      </c>
      <c r="BB306" s="108" t="str">
        <f>IF(SUM(COUNTIFS('Planificación 2026-1'!F:F,"SUNAMPE",'Planificación 2026-1'!W:W,C306,'Planificación 2026-1'!H:H,"AR"))&gt;0,"P34"," ")</f>
        <v xml:space="preserve"> </v>
      </c>
      <c r="BC306" s="108" t="str">
        <f>IF(SUM(COUNTIFS('Planificación 2026-1'!F:F,"SUNAMPE",'Planificación 2026-1'!W:W,C306,'Planificación 2026-1'!H:H,"T1"))&gt;0,"P35"," ")</f>
        <v xml:space="preserve"> </v>
      </c>
      <c r="BD306" s="108" t="str">
        <f>IF(SUM(COUNTIFS('Planificación 2026-1'!F:F,"SUNAMPE",'Planificación 2026-1'!W:W,C306,'Planificación 2026-1'!H:H,"T3"))&gt;0,"P36"," ")</f>
        <v xml:space="preserve"> </v>
      </c>
      <c r="BE306" s="108" t="str">
        <f>IF(SUM(COUNTIFS('Planificación 2026-1'!F:F,"SUNAMPE",'Planificación 2026-1'!W:W,C306,'Planificación 2026-1'!H:H,"T2"))&gt;0,"P37"," ")</f>
        <v xml:space="preserve"> </v>
      </c>
      <c r="BF306" s="108" t="str">
        <f>IF(SUM(COUNTIFS('Planificación 2026-1'!F:F,"SUNAMPE",'Planificación 2026-1'!W:W,C306,'Planificación 2026-1'!H:H,"AE"))&gt;0,"P38"," ")</f>
        <v xml:space="preserve"> </v>
      </c>
      <c r="BG306" s="108" t="str">
        <f>IF(SUM(COUNTIFS('Planificación 2026-1'!F:F,"SUNAMPE",'Planificación 2026-1'!W:W,C306,'Planificación 2026-1'!H:H,"T4"))&gt;0,"P55"," ")</f>
        <v xml:space="preserve"> </v>
      </c>
      <c r="BH306" s="108" t="str">
        <f>IF(SUM(COUNTIFS('Planificación 2026-1'!F:F,"HUAURA",'Planificación 2026-1'!W:W,C306,'Planificación 2026-1'!H:H,"AF"))&gt;0," P01"," ")</f>
        <v xml:space="preserve"> </v>
      </c>
      <c r="BI306" s="108" t="str">
        <f>IF(SUM(COUNTIFS('Planificación 2026-1'!F:F,"HUAURA",'Planificación 2026-1'!W:W,C306,'Planificación 2026-1'!H:H,"EN"))&gt;0,"P02"," ")</f>
        <v xml:space="preserve"> </v>
      </c>
      <c r="BJ306" s="108" t="str">
        <f>IF(SUM(COUNTIFS('Planificación 2026-1'!F:F,"HUAURA",'Planificación 2026-1'!W:W,C306,'Planificación 2026-1'!H:H,"IS"))&gt;0,"P03"," ")</f>
        <v xml:space="preserve"> </v>
      </c>
      <c r="BK306" s="108" t="str">
        <f>IF(SUM(COUNTIFS('Planificación 2026-1'!F:F,"HUAURA",'Planificación 2026-1'!W:W,C306,'Planificación 2026-1'!H:H,"PS"))&gt;0,"P04"," ")</f>
        <v xml:space="preserve"> </v>
      </c>
      <c r="BL306" s="108"/>
      <c r="BM306" s="108" t="str">
        <f>IF(SUM(COUNTIFS('Planificación 2026-1'!F:F,"HUAURA",'Planificación 2026-1'!W:W,C306,'Planificación 2026-1'!H:H,"IN"))&gt;0,"P06"," ")</f>
        <v xml:space="preserve"> </v>
      </c>
      <c r="BN306" s="108" t="str">
        <f>IF(SUM(COUNTIFS('Planificación 2026-1'!F:F,"HUAURA",'Planificación 2026-1'!W:W,C306,'Planificación 2026-1'!H:H,"CA"))&gt;0,"P07"," ")</f>
        <v xml:space="preserve"> </v>
      </c>
      <c r="BO306" s="108" t="str">
        <f>IF(SUM(COUNTIFS('Planificación 2026-1'!F:F,"HUAURA",'Planificación 2026-1'!W:W,C306,'Planificación 2026-1'!H:H,"DE"))&gt;0,"P08"," ")</f>
        <v xml:space="preserve"> </v>
      </c>
      <c r="BP306" s="108" t="str">
        <f>IF(SUM(COUNTIFS('Planificación 2026-1'!F:F,"HUAURA",'Planificación 2026-1'!W:W,C306,'Planificación 2026-1'!H:H,"OB"))&gt;0,"P09"," ")</f>
        <v xml:space="preserve"> </v>
      </c>
      <c r="BQ306" s="108" t="str">
        <f>IF(SUM(COUNTIFS('Planificación 2026-1'!F:F,"HUAURA",'Planificación 2026-1'!W:W,C306,'Planificación 2026-1'!H:H,"MH"))&gt;0,"P31"," ")</f>
        <v xml:space="preserve"> </v>
      </c>
      <c r="BR306" s="108" t="str">
        <f>IF(SUM(COUNTIFS('Planificación 2026-1'!F:F,"HUAURA",'Planificación 2026-1'!W:W,C306,'Planificación 2026-1'!H:H,"IC"))&gt;0,"P32"," ")</f>
        <v xml:space="preserve"> </v>
      </c>
      <c r="BS306" s="108" t="str">
        <f>IF(SUM(COUNTIFS('Planificación 2026-1'!F:F,"HUAURA",'Planificación 2026-1'!W:W,C306,'Planificación 2026-1'!H:H,"AR"))&gt;0,"P34"," ")</f>
        <v xml:space="preserve"> </v>
      </c>
      <c r="BT306" s="108" t="str">
        <f>IF(SUM(COUNTIFS('Planificación 2026-1'!F:F,"HUAURA",'Planificación 2026-1'!W:W,C306,'Planificación 2026-1'!H:H,"T1"))&gt;0,"P35"," ")</f>
        <v xml:space="preserve"> </v>
      </c>
      <c r="BU306" s="108" t="str">
        <f>IF(SUM(COUNTIFS('Planificación 2026-1'!F:F,"HUAURA",'Planificación 2026-1'!W:W,C306,'Planificación 2026-1'!H:H,"T3"))&gt;0,"P36"," ")</f>
        <v xml:space="preserve"> </v>
      </c>
      <c r="BV306" s="108" t="str">
        <f>IF(SUM(COUNTIFS('Planificación 2026-1'!F:F,"HUAURA",'Planificación 2026-1'!W:W,C306,'Planificación 2026-1'!H:H,"T2"))&gt;0,"P37"," ")</f>
        <v xml:space="preserve"> </v>
      </c>
      <c r="BW306" s="108" t="str">
        <f>IF(SUM(COUNTIFS('Planificación 2026-1'!F:F,"HUAURA",'Planificación 2026-1'!W:W,C306,'Planificación 2026-1'!H:H,"AE"))&gt;0,"P38"," ")</f>
        <v xml:space="preserve"> </v>
      </c>
      <c r="BX306" s="108" t="str">
        <f>IF(SUM(COUNTIFS('Planificación 2026-1'!F:F,"HUAURA",'Planificación 2026-1'!W:W,C306,'Planificación 2026-1'!H:H,"T4"))&gt;0,"P55"," ")</f>
        <v xml:space="preserve"> </v>
      </c>
      <c r="BY306" s="109">
        <f>SUMIFS('Planificación 2026-1'!R:R,'Planificación 2026-1'!W:W,C306,'Planificación 2026-1'!H:H,"AF",'Planificación 2026-1'!I:I,"&gt;2")</f>
        <v>0</v>
      </c>
      <c r="BZ306" s="109">
        <f>SUMIFS('Planificación 2026-1'!R:R,'Planificación 2026-1'!W:W,C306,'Planificación 2026-1'!H:H,"EN",'Planificación 2026-1'!I:I,"&gt;2")</f>
        <v>0</v>
      </c>
      <c r="CA306" s="109">
        <f>SUMIFS('Planificación 2026-1'!R:R,'Planificación 2026-1'!W:W,C306,'Planificación 2026-1'!H:H,"IS",'Planificación 2026-1'!I:I,"&gt;2")</f>
        <v>0</v>
      </c>
      <c r="CB306" s="109">
        <f>SUMIFS('Planificación 2026-1'!R:R,'Planificación 2026-1'!W:W,C306,'Planificación 2026-1'!H:H,"PS",'Planificación 2026-1'!I:I,"&gt;2")</f>
        <v>0</v>
      </c>
      <c r="CC306" s="109">
        <f>SUMIFS('Planificación 2026-1'!R:R,'Planificación 2026-1'!W:W,C306,'Planificación 2026-1'!H:H,"IN",'Planificación 2026-1'!I:I,"&gt;2")</f>
        <v>0</v>
      </c>
      <c r="CD306" s="109">
        <f>SUMIFS('Planificación 2026-1'!R:R,'Planificación 2026-1'!W:W,C306,'Planificación 2026-1'!H:H,"CA",'Planificación 2026-1'!I:I,"&gt;2")</f>
        <v>0</v>
      </c>
      <c r="CE306" s="109">
        <f>SUMIFS('Planificación 2026-1'!R:R,'Planificación 2026-1'!W:W,C306,'Planificación 2026-1'!H:H,"DE",'Planificación 2026-1'!I:I,"&gt;2")</f>
        <v>0</v>
      </c>
      <c r="CF306" s="109">
        <f>SUMIFS('Planificación 2026-1'!R:R,'Planificación 2026-1'!W:W,C306,'Planificación 2026-1'!H:H,"OB",'Planificación 2026-1'!I:I,"&gt;2")</f>
        <v>0</v>
      </c>
      <c r="CG306" s="109">
        <f>SUMIFS('Planificación 2026-1'!R:R,'Planificación 2026-1'!W:W,C306,'Planificación 2026-1'!H:H,"MH",'Planificación 2026-1'!I:I,"&gt;2")</f>
        <v>0</v>
      </c>
      <c r="CH306" s="109">
        <f>SUMIFS('Planificación 2026-1'!R:R,'Planificación 2026-1'!W:W,C306,'Planificación 2026-1'!H:H,"IC",'Planificación 2026-1'!I:I,"&gt;2")</f>
        <v>0</v>
      </c>
      <c r="CI306" s="109">
        <f>SUMIFS('Planificación 2026-1'!R:R,'Planificación 2026-1'!W:W,C306,'Planificación 2026-1'!H:H,"AR",'Planificación 2026-1'!I:I,"&gt;2")</f>
        <v>0</v>
      </c>
      <c r="CJ306" s="109">
        <f>SUMIFS('Planificación 2026-1'!R:R,'Planificación 2026-1'!W:W,C306,'Planificación 2026-1'!H:H,"T1",'Planificación 2026-1'!I:I,"&gt;2")</f>
        <v>0</v>
      </c>
      <c r="CK306" s="109">
        <f>SUMIFS('Planificación 2026-1'!R:R,'Planificación 2026-1'!W:W,C306,'Planificación 2026-1'!H:H,"T3",'Planificación 2026-1'!I:I,"&gt;2")</f>
        <v>0</v>
      </c>
      <c r="CL306" s="109">
        <f>SUMIFS('Planificación 2026-1'!R:R,'Planificación 2026-1'!W:W,C306,'Planificación 2026-1'!H:H,"T2",'Planificación 2026-1'!I:I,"&gt;2")</f>
        <v>0</v>
      </c>
      <c r="CM306" s="109">
        <f>SUMIFS('Planificación 2026-1'!R:R,'Planificación 2026-1'!W:W,C306,'Planificación 2026-1'!H:H,"AE",'Planificación 2026-1'!I:I,"&gt;2")</f>
        <v>0</v>
      </c>
      <c r="CN306" s="109">
        <f>SUMIFS('Planificación 2026-1'!R:R,'Planificación 2026-1'!W:W,C306,'Planificación 2026-1'!H:H,"T4",'Planificación 2026-1'!I:I,"&gt;2")</f>
        <v>0</v>
      </c>
      <c r="CO306" s="109">
        <f>SUMIFS('Planificación 2026-1'!R:R,'Planificación 2026-1'!W:W,C306,'Planificación 2026-1'!H:H,"AF",'Planificación 2026-1'!I:I,"&lt;3")</f>
        <v>0</v>
      </c>
      <c r="CP306" s="109">
        <f>SUMIFS('Planificación 2026-1'!R:R,'Planificación 2026-1'!W:W,C306,'Planificación 2026-1'!H:H,"EN",'Planificación 2026-1'!I:I,"&lt;3")</f>
        <v>0</v>
      </c>
      <c r="CQ306" s="109">
        <f>SUMIFS('Planificación 2026-1'!R:R,'Planificación 2026-1'!W:W,C306,'Planificación 2026-1'!H:H,"IS",'Planificación 2026-1'!I:I,"&lt;3")</f>
        <v>0</v>
      </c>
      <c r="CR306" s="109">
        <f>SUMIFS('Planificación 2026-1'!R:R,'Planificación 2026-1'!W:W,C306,'Planificación 2026-1'!H:H,"PS",'Planificación 2026-1'!I:I,"&lt;3")</f>
        <v>0</v>
      </c>
      <c r="CS306" s="109">
        <f>SUMIFS('Planificación 2026-1'!R:R,'Planificación 2026-1'!W:W,C306,'Planificación 2026-1'!H:H,"IN",'Planificación 2026-1'!I:I,"&lt;3")</f>
        <v>0</v>
      </c>
      <c r="CT306" s="109">
        <f>SUMIFS('Planificación 2026-1'!R:R,'Planificación 2026-1'!W:W,C306,'Planificación 2026-1'!H:H,"CA",'Planificación 2026-1'!I:I,"&lt;3")</f>
        <v>0</v>
      </c>
      <c r="CU306" s="109">
        <f>SUMIFS('Planificación 2026-1'!R:R,'Planificación 2026-1'!W:W,C306,'Planificación 2026-1'!H:H,"DE",'Planificación 2026-1'!I:I,"&lt;3")</f>
        <v>0</v>
      </c>
      <c r="CV306" s="109">
        <f>SUMIFS('Planificación 2026-1'!R:R,'Planificación 2026-1'!W:W,C306,'Planificación 2026-1'!H:H,"OB",'Planificación 2026-1'!I:I,"&lt;3")</f>
        <v>0</v>
      </c>
      <c r="CW306" s="109">
        <f>SUMIFS('Planificación 2026-1'!R:R,'Planificación 2026-1'!W:W,C306,'Planificación 2026-1'!H:H,"MH",'Planificación 2026-1'!I:I,"&lt;3")</f>
        <v>0</v>
      </c>
      <c r="CX306" s="109">
        <f>SUMIFS('Planificación 2026-1'!R:R,'Planificación 2026-1'!W:W,C306,'Planificación 2026-1'!H:H,"IC",'Planificación 2026-1'!I:I,"&lt;3")</f>
        <v>0</v>
      </c>
      <c r="CY306" s="109">
        <f>SUMIFS('Planificación 2026-1'!R:R,'Planificación 2026-1'!W:W,C306,'Planificación 2026-1'!H:H,"AR",'Planificación 2026-1'!I:I,"&lt;3")</f>
        <v>0</v>
      </c>
      <c r="CZ306" s="109">
        <f>SUMIFS('Planificación 2026-1'!R:R,'Planificación 2026-1'!W:W,C306,'Planificación 2026-1'!H:H,"T1",'Planificación 2026-1'!I:I,"&lt;3")</f>
        <v>0</v>
      </c>
      <c r="DA306" s="109">
        <f>SUMIFS('Planificación 2026-1'!R:R,'Planificación 2026-1'!W:W,C306,'Planificación 2026-1'!H:H,"T3",'Planificación 2026-1'!I:I,"&lt;3")</f>
        <v>0</v>
      </c>
      <c r="DB306" s="109">
        <f>SUMIFS('Planificación 2026-1'!R:R,'Planificación 2026-1'!W:W,C306,'Planificación 2026-1'!H:H,"T2",'Planificación 2026-1'!I:I,"&lt;3")</f>
        <v>0</v>
      </c>
      <c r="DC306" s="109">
        <f>SUMIFS('Planificación 2026-1'!R:R,'Planificación 2026-1'!W:W,C306,'Planificación 2026-1'!H:H,"AE",'Planificación 2026-1'!I:I,"&lt;3")</f>
        <v>0</v>
      </c>
      <c r="DD306" s="109">
        <f>SUMIFS('Planificación 2026-1'!R:R,'Planificación 2026-1'!W:W,C306,'Planificación 2026-1'!H:H,"T4",'Planificación 2026-1'!I:I,"&lt;3")</f>
        <v>0</v>
      </c>
      <c r="DE306" s="108" t="str">
        <f t="shared" si="45"/>
        <v/>
      </c>
      <c r="DF306" s="41">
        <f>IF(C306="","",SUMIFS('Planificación 2026-1'!R:R,'Planificación 2026-1'!W:W,C306,'Planificación 2026-1'!F:F,"PRINCIPAL",'Planificación 2026-1'!X:X,"VIRTUAL"))</f>
        <v>0</v>
      </c>
      <c r="DG306" s="41">
        <f>IF(C306="","",SUMIFS('Planificación 2026-1'!R:R,'Planificación 2026-1'!W:W,C306,'Planificación 2026-1'!F:F,"PRINCIPAL",'Planificación 2026-1'!X:X,"PRESENCIAL"))</f>
        <v>0</v>
      </c>
      <c r="DH306" s="41">
        <f>IF(C306="","",SUMIFS('Planificación 2026-1'!R:R,'Planificación 2026-1'!W:W,C306,'Planificación 2026-1'!F:F,"PRINCIPAL",'Planificación 2026-1'!X:X,"HIBRIDO PRESENCIAL"))</f>
        <v>0</v>
      </c>
      <c r="DI306" s="108" t="str">
        <f t="shared" si="46"/>
        <v/>
      </c>
      <c r="DJ306" s="108">
        <f>IF(C306="","",SUMIFS('Planificación 2026-1'!R:R,'Planificación 2026-1'!W:W,C306,'Planificación 2026-1'!F:F,"FILIAL",'Planificación 2026-1'!X:X,"VIRTUAL"))</f>
        <v>0</v>
      </c>
      <c r="DK306" s="110">
        <f>IF(C306="","",SUMIFS('Planificación 2026-1'!R:R,'Planificación 2026-1'!W:W,C306,'Planificación 2026-1'!F:F,"FILIAL",'Planificación 2026-1'!X:X,"PRESENCIAL"))</f>
        <v>0</v>
      </c>
      <c r="DL306" s="61">
        <f>IF(C306="","",SUMIFS('Planificación 2026-1'!R:R,'Planificación 2026-1'!W:W,C306,'Planificación 2026-1'!F:F,"FILIAL",'Planificación 2026-1'!X:X,"HIBRIDO PRESENCIAL"))</f>
        <v>0</v>
      </c>
      <c r="DM306" s="111" t="str">
        <f t="shared" si="47"/>
        <v/>
      </c>
      <c r="DN306" s="108">
        <f>IF(C306="","",SUMIFS('Planificación 2026-1'!R:R,'Planificación 2026-1'!W:W,C306,'Planificación 2026-1'!F:F,"SUNAMPE",'Planificación 2026-1'!X:X,"VIRTUAL"))</f>
        <v>0</v>
      </c>
      <c r="DO306" s="61">
        <f>IF(C306="","",SUMIFS('Planificación 2026-1'!R:R,'Planificación 2026-1'!W:W,C306,'Planificación 2026-1'!F:F,"SUNAMPE",'Planificación 2026-1'!X:X,"PRESENCIAL"))</f>
        <v>0</v>
      </c>
      <c r="DP306" s="111" t="str">
        <f t="shared" si="48"/>
        <v/>
      </c>
      <c r="DQ306" s="108">
        <f>IF(C306="","",SUMIFS('Planificación 2026-1'!R:R,'Planificación 2026-1'!W:W,C306,'Planificación 2026-1'!F:F,"HUAURA",'Planificación 2026-1'!X:X,"VIRTUAL"))</f>
        <v>0</v>
      </c>
      <c r="DR306" s="61">
        <f>IF(C306="","",SUMIFS('Planificación 2026-1'!R:R,'Planificación 2026-1'!W:W,C306,'Planificación 2026-1'!F:F,"HUAURA",'Planificación 2026-1'!X:X,"PRESENCIAL"))</f>
        <v>0</v>
      </c>
      <c r="DS306" s="76">
        <f>SUMIFS('Planificación 2026-1'!R:R,'Planificación 2026-1'!W:W,C306,'Planificación 2026-1'!F:F,"PRINCIPAL",'Planificación 2026-1'!X:X,"VIRTUAL",'Planificación 2026-1'!I:I,"&gt;2")</f>
        <v>0</v>
      </c>
      <c r="DT306" s="76">
        <f>SUMIFS('Planificación 2026-1'!R:R,'Planificación 2026-1'!W:W,C306,'Planificación 2026-1'!F:F,"PRINCIPAL",'Planificación 2026-1'!X:X,"&lt;&gt;VIRTUAL",'Planificación 2026-1'!I:I,"&gt;2")</f>
        <v>0</v>
      </c>
      <c r="DU306" s="76">
        <f>SUMIFS('Planificación 2026-1'!R:R,'Planificación 2026-1'!W:W,C306,'Planificación 2026-1'!F:F,"SUNAMPE",'Planificación 2026-1'!X:X,"VIRTUAL",'Planificación 2026-1'!I:I,"&gt;2")</f>
        <v>0</v>
      </c>
      <c r="DV306" s="76">
        <f>SUMIFS('Planificación 2026-1'!R:R,'Planificación 2026-1'!W:W,C306,'Planificación 2026-1'!F:F,"SUNAMPE",'Planificación 2026-1'!X:X,"&lt;&gt;VIRTUAL",'Planificación 2026-1'!I:I,"&gt;2")</f>
        <v>0</v>
      </c>
      <c r="DW306" s="76">
        <f>SUMIFS('Planificación 2026-1'!R:R,'Planificación 2026-1'!W:W,C306,'Planificación 2026-1'!F:F,"FILIAL",'Planificación 2026-1'!X:X,"VIRTUAL",'Planificación 2026-1'!I:I,"&gt;2")</f>
        <v>0</v>
      </c>
      <c r="DX306" s="76">
        <f>SUMIFS('Planificación 2026-1'!R:R,'Planificación 2026-1'!W:W,C306,'Planificación 2026-1'!F:F,"FILIAL",'Planificación 2026-1'!X:X,"&lt;&gt;VIRTUAL",'Planificación 2026-1'!I:I,"&gt;2")</f>
        <v>0</v>
      </c>
      <c r="DY306" s="76">
        <f>SUMIFS('Planificación 2026-1'!R:R,'Planificación 2026-1'!W:W,C306,'Planificación 2026-1'!F:F,"PORUMA",'Planificación 2026-1'!X:X,"VIRTUAL",'Planificación 2026-1'!I:I,"&gt;2")</f>
        <v>0</v>
      </c>
      <c r="DZ306" s="76">
        <f>SUMIFS('Planificación 2026-1'!R:R,'Planificación 2026-1'!W:W,C306,'Planificación 2026-1'!F:F,"PORUMA",'Planificación 2026-1'!X:X,"&lt;&gt;VIRTUAL",'Planificación 2026-1'!I:I,"&gt;2")</f>
        <v>0</v>
      </c>
      <c r="EA306" s="76">
        <f>SUMIFS('Planificación 2026-1'!R:R,'Planificación 2026-1'!W:W,C306,'Planificación 2026-1'!F:F,"HUAURA",'Planificación 2026-1'!X:X,"VIRTUAL",'Planificación 2026-1'!I:I,"&gt;2")</f>
        <v>0</v>
      </c>
      <c r="EB306" s="76">
        <f>SUMIFS('Planificación 2026-1'!R:R,'Planificación 2026-1'!W:W,C306,'Planificación 2026-1'!F:F,"HUAURA",'Planificación 2026-1'!X:X,"&lt;&gt;VIRTUAL",'Planificación 2026-1'!I:I,"&gt;2")</f>
        <v>0</v>
      </c>
      <c r="EC306" s="76">
        <f>SUMIFS('Planificación 2026-1'!R:R,'Planificación 2026-1'!W:W,C306,'Planificación 2026-1'!F:F,"PRINCIPAL",'Planificación 2026-1'!X:X,"VIRTUAL",'Planificación 2026-1'!I:I,"&lt;3")</f>
        <v>0</v>
      </c>
      <c r="ED306" s="76">
        <f>SUMIFS('Planificación 2026-1'!R:R,'Planificación 2026-1'!W:W,C306,'Planificación 2026-1'!F:F,"PRINCIPAL",'Planificación 2026-1'!X:X,"&lt;&gt;VIRTUAL",'Planificación 2026-1'!I:I,"&lt;3")</f>
        <v>0</v>
      </c>
      <c r="EE306" s="76">
        <f>SUMIFS('Planificación 2026-1'!R:R,'Planificación 2026-1'!W:W,C306,'Planificación 2026-1'!F:F,"SUNAMPE",'Planificación 2026-1'!X:X,"VIRTUAL",'Planificación 2026-1'!I:I,"&lt;3")</f>
        <v>0</v>
      </c>
      <c r="EF306" s="76">
        <f>SUMIFS('Planificación 2026-1'!R:R,'Planificación 2026-1'!W:W,C306,'Planificación 2026-1'!F:F,"SUNAMPE",'Planificación 2026-1'!X:X,"&lt;&gt;VIRTUAL",'Planificación 2026-1'!I:I,"&lt;3")</f>
        <v>0</v>
      </c>
      <c r="EG306" s="76">
        <f>SUMIFS('Planificación 2026-1'!R:R,'Planificación 2026-1'!W:W,C306,'Planificación 2026-1'!F:F,"FILIAL",'Planificación 2026-1'!X:X,"VIRTUAL",'Planificación 2026-1'!I:I,"&lt;3")</f>
        <v>0</v>
      </c>
      <c r="EH306" s="76">
        <f>SUMIFS('Planificación 2026-1'!R:R,'Planificación 2026-1'!W:W,C306,'Planificación 2026-1'!F:F,"FILIAL",'Planificación 2026-1'!X:X,"&lt;&gt;VIRTUAL",'Planificación 2026-1'!I:I,"&lt;3")</f>
        <v>0</v>
      </c>
      <c r="EI306" s="76">
        <f>SUMIFS('Planificación 2026-1'!R:R,'Planificación 2026-1'!W:W,C306,'Planificación 2026-1'!F:F,"PORUMA",'Planificación 2026-1'!X:X,"VIRTUAL",'Planificación 2026-1'!I:I,"&lt;3")</f>
        <v>0</v>
      </c>
      <c r="EJ306" s="76">
        <f>SUMIFS('Planificación 2026-1'!R:R,'Planificación 2026-1'!W:W,C306,'Planificación 2026-1'!F:F,"PORUMA",'Planificación 2026-1'!X:X,"&lt;&gt;VIRTUAL",'Planificación 2026-1'!I:I,"&lt;3")</f>
        <v>0</v>
      </c>
      <c r="EK306" s="76">
        <f>SUMIFS('Planificación 2026-1'!R:R,'Planificación 2026-1'!W:W,C306,'Planificación 2026-1'!F:F,"HUAURA",'Planificación 2026-1'!X:X,"VIRTUAL",'Planificación 2026-1'!I:I,"&lt;3")</f>
        <v>0</v>
      </c>
      <c r="EL306" s="76">
        <f>SUMIFS('Planificación 2026-1'!R:R,'Planificación 2026-1'!W:W,C306,'Planificación 2026-1'!F:F,"HUAURA",'Planificación 2026-1'!X:X,"&lt;&gt;VIRTUAL",'Planificación 2026-1'!I:I,"&lt;3")</f>
        <v>0</v>
      </c>
      <c r="EM306" s="76"/>
      <c r="EN306" s="76">
        <f t="shared" si="41"/>
        <v>0</v>
      </c>
      <c r="EO306" s="76">
        <f t="shared" si="42"/>
        <v>0</v>
      </c>
      <c r="EP306" s="76" t="b">
        <f t="shared" si="43"/>
        <v>1</v>
      </c>
      <c r="EQ306" s="76" t="str">
        <f t="shared" si="44"/>
        <v/>
      </c>
      <c r="ER306" s="76" t="str">
        <f t="shared" si="49"/>
        <v>PRESENCIAL</v>
      </c>
    </row>
    <row r="307" spans="1:148" hidden="1">
      <c r="A307" s="83"/>
      <c r="B307" s="119">
        <v>304</v>
      </c>
      <c r="C307" s="115" t="s">
        <v>480</v>
      </c>
      <c r="D307" s="112">
        <f>SUMIF('Planificación 2026-1'!W:W,C307,'Planificación 2026-1'!R:R)</f>
        <v>0</v>
      </c>
      <c r="E307" s="114" t="s">
        <v>170</v>
      </c>
      <c r="F307" s="115" t="s">
        <v>171</v>
      </c>
      <c r="G307" s="115" t="s">
        <v>13</v>
      </c>
      <c r="H307" s="115" t="s">
        <v>140</v>
      </c>
      <c r="I307" s="107" t="str">
        <f>IF(SUM(COUNTIFS('Planificación 2026-1'!F:F,"PRINCIPAL",'Planificación 2026-1'!W:W,C307,'Planificación 2026-1'!H:H,"AF"))&gt;0,"P01"," ")</f>
        <v xml:space="preserve"> </v>
      </c>
      <c r="J307" s="108" t="str">
        <f>IF(SUM(COUNTIFS('Planificación 2026-1'!F:F,"PRINCIPAL",'Planificación 2026-1'!W:W,C307,'Planificación 2026-1'!H:H,"EN"))&gt;0,"P02"," ")</f>
        <v xml:space="preserve"> </v>
      </c>
      <c r="K307" s="108" t="str">
        <f>IF(SUM(COUNTIFS('Planificación 2026-1'!F:F,"PRINCIPAL",'Planificación 2026-1'!W:W,C307,'Planificación 2026-1'!H:H,"IS"))&gt;0,"P03"," ")</f>
        <v xml:space="preserve"> </v>
      </c>
      <c r="L307" s="108" t="str">
        <f>IF(SUM(COUNTIFS('Planificación 2026-1'!F:F,"PRINCIPAL",'Planificación 2026-1'!W:W,C307,'Planificación 2026-1'!H:H,"PS"))&gt;0,"P04"," ")</f>
        <v xml:space="preserve"> </v>
      </c>
      <c r="M307" s="108"/>
      <c r="N307" s="108" t="str">
        <f>IF(SUM(COUNTIFS('Planificación 2026-1'!F:F,"PRINCIPAL",'Planificación 2026-1'!W:W,C307,'Planificación 2026-1'!H:H,"IN"))&gt;0,"P06"," ")</f>
        <v xml:space="preserve"> </v>
      </c>
      <c r="O307" s="108" t="str">
        <f>IF(SUM(COUNTIFS('Planificación 2026-1'!F:F,"PRINCIPAL",'Planificación 2026-1'!W:W,C307,'Planificación 2026-1'!H:H,"CA"))&gt;0,"P07"," ")</f>
        <v xml:space="preserve"> </v>
      </c>
      <c r="P307" s="108" t="str">
        <f>IF(SUM(COUNTIFS('Planificación 2026-1'!F:F,"PRINCIPAL",'Planificación 2026-1'!W:W,C307,'Planificación 2026-1'!H:H,"DE"))&gt;0,"P08"," ")</f>
        <v xml:space="preserve"> </v>
      </c>
      <c r="Q307" s="108" t="str">
        <f>IF(SUM(COUNTIFS('Planificación 2026-1'!F:F,"PRINCIPAL",'Planificación 2026-1'!W:W,C307,'Planificación 2026-1'!H:H,"OB"))&gt;0,"P09"," ")</f>
        <v xml:space="preserve"> </v>
      </c>
      <c r="R307" s="108" t="str">
        <f>IF(SUM(COUNTIFS('Planificación 2026-1'!F:F,"PRINCIPAL",'Planificación 2026-1'!W:W,C307,'Planificación 2026-1'!H:H,"MH"))&gt;0,"P31"," ")</f>
        <v xml:space="preserve"> </v>
      </c>
      <c r="S307" s="108" t="str">
        <f>IF(SUM(COUNTIFS('Planificación 2026-1'!F:F,"PRINCIPAL",'Planificación 2026-1'!W:W,C307,'Planificación 2026-1'!H:H,"IC"))&gt;0,"P32"," ")</f>
        <v xml:space="preserve"> </v>
      </c>
      <c r="T307" s="108" t="str">
        <f>IF(SUM(COUNTIFS('Planificación 2026-1'!F:F,"PRINCIPAL",'Planificación 2026-1'!W:W,C307,'Planificación 2026-1'!H:H,"AR"))&gt;0,"P34"," ")</f>
        <v xml:space="preserve"> </v>
      </c>
      <c r="U307" s="108" t="str">
        <f>IF(SUM(COUNTIFS('Planificación 2026-1'!F:F,"PRINCIPAL",'Planificación 2026-1'!W:W,C307,'Planificación 2026-1'!H:H,"T1"))&gt;0,"P35"," ")</f>
        <v xml:space="preserve"> </v>
      </c>
      <c r="V307" s="108" t="str">
        <f>IF(SUM(COUNTIFS('Planificación 2026-1'!F:F,"PRINCIPAL",'Planificación 2026-1'!W:W,C307,'Planificación 2026-1'!H:H,"T3"))&gt;0,"P36"," ")</f>
        <v xml:space="preserve"> </v>
      </c>
      <c r="W307" s="108" t="str">
        <f>IF(SUM(COUNTIFS('Planificación 2026-1'!F:F,"PRINCIPAL",'Planificación 2026-1'!W:W,C307,'Planificación 2026-1'!H:H,"T2"))&gt;0,"P37"," ")</f>
        <v xml:space="preserve"> </v>
      </c>
      <c r="X307" s="108" t="str">
        <f>IF(SUM(COUNTIFS('Planificación 2026-1'!F:F,"PRINCIPAL",'Planificación 2026-1'!W:W,C307,'Planificación 2026-1'!H:H,"AE"))&gt;0,"P38"," ")</f>
        <v xml:space="preserve"> </v>
      </c>
      <c r="Y307" s="108" t="str">
        <f>IF(SUM(COUNTIFS('Planificación 2026-1'!F:F,"PRINCIPAL",'Planificación 2026-1'!W:W,C307,'Planificación 2026-1'!H:H,"T4"))&gt;0,"P55"," ")</f>
        <v xml:space="preserve"> </v>
      </c>
      <c r="Z307" s="108" t="str">
        <f>IF(SUM(COUNTIFS('Planificación 2026-1'!F:F,"FILIAL",'Planificación 2026-1'!W:W,C307,'Planificación 2026-1'!H:H,"AF"))&gt;0," P01"," ")</f>
        <v xml:space="preserve"> </v>
      </c>
      <c r="AA307" s="108" t="str">
        <f>IF(SUM(COUNTIFS('Planificación 2026-1'!F:F,"FILIAL",'Planificación 2026-1'!W:W,C307,'Planificación 2026-1'!H:H,"EN"))&gt;0,"P02"," ")</f>
        <v xml:space="preserve"> </v>
      </c>
      <c r="AB307" s="108" t="str">
        <f>IF(SUM(COUNTIFS('Planificación 2026-1'!F:F,"FILIAL",'Planificación 2026-1'!W:W,C307,'Planificación 2026-1'!H:H,"IS"))&gt;0,"P03"," ")</f>
        <v xml:space="preserve"> </v>
      </c>
      <c r="AC307" s="108" t="str">
        <f>IF(SUM(COUNTIFS('Planificación 2026-1'!F:F,"FILIAL",'Planificación 2026-1'!W:W,C307,'Planificación 2026-1'!H:H,"PS"))&gt;0,"P04"," ")</f>
        <v xml:space="preserve"> </v>
      </c>
      <c r="AD307" s="108"/>
      <c r="AE307" s="108" t="str">
        <f>IF(SUM(COUNTIFS('Planificación 2026-1'!F:F,"FILIAL",'Planificación 2026-1'!W:W,C307,'Planificación 2026-1'!H:H,"IN"))&gt;0,"P06"," ")</f>
        <v xml:space="preserve"> </v>
      </c>
      <c r="AF307" s="108" t="str">
        <f>IF(SUM(COUNTIFS('Planificación 2026-1'!F:F,"FILIAL",'Planificación 2026-1'!W:W,C307,'Planificación 2026-1'!H:H,"CA"))&gt;0,"P07"," ")</f>
        <v xml:space="preserve"> </v>
      </c>
      <c r="AG307" s="108" t="str">
        <f>IF(SUM(COUNTIFS('Planificación 2026-1'!F:F,"FILIAL",'Planificación 2026-1'!W:W,C307,'Planificación 2026-1'!H:H,"DE"))&gt;0,"P08"," ")</f>
        <v xml:space="preserve"> </v>
      </c>
      <c r="AH307" s="108" t="str">
        <f>IF(SUM(COUNTIFS('Planificación 2026-1'!F:F,"FILIAL",'Planificación 2026-1'!W:W,C307,'Planificación 2026-1'!H:H,"OB"))&gt;0,"P09"," ")</f>
        <v xml:space="preserve"> </v>
      </c>
      <c r="AI307" s="108" t="str">
        <f>IF(SUM(COUNTIFS('Planificación 2026-1'!F:F,"FILIAL",'Planificación 2026-1'!W:W,C307,'Planificación 2026-1'!H:H,"MH"))&gt;0,"P31"," ")</f>
        <v xml:space="preserve"> </v>
      </c>
      <c r="AJ307" s="108" t="str">
        <f>IF(SUM(COUNTIFS('Planificación 2026-1'!F:F,"FILIAL",'Planificación 2026-1'!W:W,C307,'Planificación 2026-1'!H:H,"IC"))&gt;0,"P32"," ")</f>
        <v xml:space="preserve"> </v>
      </c>
      <c r="AK307" s="108" t="str">
        <f>IF(SUM(COUNTIFS('Planificación 2026-1'!F:F,"FILIAL",'Planificación 2026-1'!W:W,C307,'Planificación 2026-1'!H:H,"AR"))&gt;0,"P34"," ")</f>
        <v xml:space="preserve"> </v>
      </c>
      <c r="AL307" s="108" t="str">
        <f>IF(SUM(COUNTIFS('Planificación 2026-1'!F:F,"FILIAL",'Planificación 2026-1'!W:W,C307,'Planificación 2026-1'!H:H,"T1"))&gt;0,"P35"," ")</f>
        <v xml:space="preserve"> </v>
      </c>
      <c r="AM307" s="108" t="str">
        <f>IF(SUM(COUNTIFS('Planificación 2026-1'!F:F,"FILIAL",'Planificación 2026-1'!W:W,C307,'Planificación 2026-1'!H:H,"T3"))&gt;0,"P36"," ")</f>
        <v xml:space="preserve"> </v>
      </c>
      <c r="AN307" s="108" t="str">
        <f>IF(SUM(COUNTIFS('Planificación 2026-1'!F:F,"FILIAL",'Planificación 2026-1'!W:W,C307,'Planificación 2026-1'!H:H,"T2"))&gt;0,"P37"," ")</f>
        <v xml:space="preserve"> </v>
      </c>
      <c r="AO307" s="108" t="str">
        <f>IF(SUM(COUNTIFS('Planificación 2026-1'!F:F,"FILIAL",'Planificación 2026-1'!W:W,C307,'Planificación 2026-1'!H:H,"AE"))&gt;0,"P38"," ")</f>
        <v xml:space="preserve"> </v>
      </c>
      <c r="AP307" s="108" t="str">
        <f>IF(SUM(COUNTIFS('Planificación 2026-1'!F:F,"FILIAL",'Planificación 2026-1'!W:W,C307,'Planificación 2026-1'!H:H,"T4"))&gt;0,"P55"," ")</f>
        <v xml:space="preserve"> </v>
      </c>
      <c r="AQ307" s="108" t="str">
        <f>IF(SUM(COUNTIFS('Planificación 2026-1'!F:F,"SUNAMPE",'Planificación 2026-1'!W:W,C307,'Planificación 2026-1'!H:H,"AF"))&gt;0," P01"," ")</f>
        <v xml:space="preserve"> </v>
      </c>
      <c r="AR307" s="108" t="str">
        <f>IF(SUM(COUNTIFS('Planificación 2026-1'!F:F,"SUNAMPE",'Planificación 2026-1'!W:W,C307,'Planificación 2026-1'!H:H,"EN"))&gt;0,"P02"," ")</f>
        <v xml:space="preserve"> </v>
      </c>
      <c r="AS307" s="108" t="str">
        <f>IF(SUM(COUNTIFS('Planificación 2026-1'!F:F,"SUNAMPE",'Planificación 2026-1'!W:W,C307,'Planificación 2026-1'!H:H,"IS"))&gt;0,"P03"," ")</f>
        <v xml:space="preserve"> </v>
      </c>
      <c r="AT307" s="108" t="str">
        <f>IF(SUM(COUNTIFS('Planificación 2026-1'!F:F,"SUNAMPE",'Planificación 2026-1'!W:W,C307,'Planificación 2026-1'!H:H,"PS"))&gt;0,"P04"," ")</f>
        <v xml:space="preserve"> </v>
      </c>
      <c r="AU307" s="108"/>
      <c r="AV307" s="108" t="str">
        <f>IF(SUM(COUNTIFS('Planificación 2026-1'!F:F,"SUNAMPE",'Planificación 2026-1'!W:W,C307,'Planificación 2026-1'!H:H,"IN"))&gt;0,"P06"," ")</f>
        <v xml:space="preserve"> </v>
      </c>
      <c r="AW307" s="108" t="str">
        <f>IF(SUM(COUNTIFS('Planificación 2026-1'!F:F,"SUNAMPE",'Planificación 2026-1'!W:W,C307,'Planificación 2026-1'!H:H,"CA"))&gt;0,"P07"," ")</f>
        <v xml:space="preserve"> </v>
      </c>
      <c r="AX307" s="108" t="str">
        <f>IF(SUM(COUNTIFS('Planificación 2026-1'!F:F,"SUNAMPE",'Planificación 2026-1'!W:W,C307,'Planificación 2026-1'!H:H,"DE"))&gt;0,"P08"," ")</f>
        <v xml:space="preserve"> </v>
      </c>
      <c r="AY307" s="108" t="str">
        <f>IF(SUM(COUNTIFS('Planificación 2026-1'!F:F,"SUNAMPE",'Planificación 2026-1'!W:W,C307,'Planificación 2026-1'!H:H,"OB"))&gt;0,"P09"," ")</f>
        <v xml:space="preserve"> </v>
      </c>
      <c r="AZ307" s="108" t="str">
        <f>IF(SUM(COUNTIFS('Planificación 2026-1'!F:F,"SUNAMPE",'Planificación 2026-1'!W:W,C307,'Planificación 2026-1'!H:H,"MH"))&gt;0,"P31"," ")</f>
        <v xml:space="preserve"> </v>
      </c>
      <c r="BA307" s="108" t="str">
        <f>IF(SUM(COUNTIFS('Planificación 2026-1'!F:F,"SUNAMPE",'Planificación 2026-1'!W:W,C307,'Planificación 2026-1'!H:H,"IC"))&gt;0,"P32"," ")</f>
        <v xml:space="preserve"> </v>
      </c>
      <c r="BB307" s="108" t="str">
        <f>IF(SUM(COUNTIFS('Planificación 2026-1'!F:F,"SUNAMPE",'Planificación 2026-1'!W:W,C307,'Planificación 2026-1'!H:H,"AR"))&gt;0,"P34"," ")</f>
        <v xml:space="preserve"> </v>
      </c>
      <c r="BC307" s="108" t="str">
        <f>IF(SUM(COUNTIFS('Planificación 2026-1'!F:F,"SUNAMPE",'Planificación 2026-1'!W:W,C307,'Planificación 2026-1'!H:H,"T1"))&gt;0,"P35"," ")</f>
        <v xml:space="preserve"> </v>
      </c>
      <c r="BD307" s="108" t="str">
        <f>IF(SUM(COUNTIFS('Planificación 2026-1'!F:F,"SUNAMPE",'Planificación 2026-1'!W:W,C307,'Planificación 2026-1'!H:H,"T3"))&gt;0,"P36"," ")</f>
        <v xml:space="preserve"> </v>
      </c>
      <c r="BE307" s="108" t="str">
        <f>IF(SUM(COUNTIFS('Planificación 2026-1'!F:F,"SUNAMPE",'Planificación 2026-1'!W:W,C307,'Planificación 2026-1'!H:H,"T2"))&gt;0,"P37"," ")</f>
        <v xml:space="preserve"> </v>
      </c>
      <c r="BF307" s="108" t="str">
        <f>IF(SUM(COUNTIFS('Planificación 2026-1'!F:F,"SUNAMPE",'Planificación 2026-1'!W:W,C307,'Planificación 2026-1'!H:H,"AE"))&gt;0,"P38"," ")</f>
        <v xml:space="preserve"> </v>
      </c>
      <c r="BG307" s="108" t="str">
        <f>IF(SUM(COUNTIFS('Planificación 2026-1'!F:F,"SUNAMPE",'Planificación 2026-1'!W:W,C307,'Planificación 2026-1'!H:H,"T4"))&gt;0,"P55"," ")</f>
        <v xml:space="preserve"> </v>
      </c>
      <c r="BH307" s="108" t="str">
        <f>IF(SUM(COUNTIFS('Planificación 2026-1'!F:F,"HUAURA",'Planificación 2026-1'!W:W,C307,'Planificación 2026-1'!H:H,"AF"))&gt;0," P01"," ")</f>
        <v xml:space="preserve"> </v>
      </c>
      <c r="BI307" s="108" t="str">
        <f>IF(SUM(COUNTIFS('Planificación 2026-1'!F:F,"HUAURA",'Planificación 2026-1'!W:W,C307,'Planificación 2026-1'!H:H,"EN"))&gt;0,"P02"," ")</f>
        <v xml:space="preserve"> </v>
      </c>
      <c r="BJ307" s="108" t="str">
        <f>IF(SUM(COUNTIFS('Planificación 2026-1'!F:F,"HUAURA",'Planificación 2026-1'!W:W,C307,'Planificación 2026-1'!H:H,"IS"))&gt;0,"P03"," ")</f>
        <v xml:space="preserve"> </v>
      </c>
      <c r="BK307" s="108" t="str">
        <f>IF(SUM(COUNTIFS('Planificación 2026-1'!F:F,"HUAURA",'Planificación 2026-1'!W:W,C307,'Planificación 2026-1'!H:H,"PS"))&gt;0,"P04"," ")</f>
        <v xml:space="preserve"> </v>
      </c>
      <c r="BL307" s="108"/>
      <c r="BM307" s="108" t="str">
        <f>IF(SUM(COUNTIFS('Planificación 2026-1'!F:F,"HUAURA",'Planificación 2026-1'!W:W,C307,'Planificación 2026-1'!H:H,"IN"))&gt;0,"P06"," ")</f>
        <v xml:space="preserve"> </v>
      </c>
      <c r="BN307" s="108" t="str">
        <f>IF(SUM(COUNTIFS('Planificación 2026-1'!F:F,"HUAURA",'Planificación 2026-1'!W:W,C307,'Planificación 2026-1'!H:H,"CA"))&gt;0,"P07"," ")</f>
        <v xml:space="preserve"> </v>
      </c>
      <c r="BO307" s="108" t="str">
        <f>IF(SUM(COUNTIFS('Planificación 2026-1'!F:F,"HUAURA",'Planificación 2026-1'!W:W,C307,'Planificación 2026-1'!H:H,"DE"))&gt;0,"P08"," ")</f>
        <v xml:space="preserve"> </v>
      </c>
      <c r="BP307" s="108" t="str">
        <f>IF(SUM(COUNTIFS('Planificación 2026-1'!F:F,"HUAURA",'Planificación 2026-1'!W:W,C307,'Planificación 2026-1'!H:H,"OB"))&gt;0,"P09"," ")</f>
        <v xml:space="preserve"> </v>
      </c>
      <c r="BQ307" s="108" t="str">
        <f>IF(SUM(COUNTIFS('Planificación 2026-1'!F:F,"HUAURA",'Planificación 2026-1'!W:W,C307,'Planificación 2026-1'!H:H,"MH"))&gt;0,"P31"," ")</f>
        <v xml:space="preserve"> </v>
      </c>
      <c r="BR307" s="108" t="str">
        <f>IF(SUM(COUNTIFS('Planificación 2026-1'!F:F,"HUAURA",'Planificación 2026-1'!W:W,C307,'Planificación 2026-1'!H:H,"IC"))&gt;0,"P32"," ")</f>
        <v xml:space="preserve"> </v>
      </c>
      <c r="BS307" s="108" t="str">
        <f>IF(SUM(COUNTIFS('Planificación 2026-1'!F:F,"HUAURA",'Planificación 2026-1'!W:W,C307,'Planificación 2026-1'!H:H,"AR"))&gt;0,"P34"," ")</f>
        <v xml:space="preserve"> </v>
      </c>
      <c r="BT307" s="108" t="str">
        <f>IF(SUM(COUNTIFS('Planificación 2026-1'!F:F,"HUAURA",'Planificación 2026-1'!W:W,C307,'Planificación 2026-1'!H:H,"T1"))&gt;0,"P35"," ")</f>
        <v xml:space="preserve"> </v>
      </c>
      <c r="BU307" s="108" t="str">
        <f>IF(SUM(COUNTIFS('Planificación 2026-1'!F:F,"HUAURA",'Planificación 2026-1'!W:W,C307,'Planificación 2026-1'!H:H,"T3"))&gt;0,"P36"," ")</f>
        <v xml:space="preserve"> </v>
      </c>
      <c r="BV307" s="108" t="str">
        <f>IF(SUM(COUNTIFS('Planificación 2026-1'!F:F,"HUAURA",'Planificación 2026-1'!W:W,C307,'Planificación 2026-1'!H:H,"T2"))&gt;0,"P37"," ")</f>
        <v xml:space="preserve"> </v>
      </c>
      <c r="BW307" s="108" t="str">
        <f>IF(SUM(COUNTIFS('Planificación 2026-1'!F:F,"HUAURA",'Planificación 2026-1'!W:W,C307,'Planificación 2026-1'!H:H,"AE"))&gt;0,"P38"," ")</f>
        <v xml:space="preserve"> </v>
      </c>
      <c r="BX307" s="108" t="str">
        <f>IF(SUM(COUNTIFS('Planificación 2026-1'!F:F,"HUAURA",'Planificación 2026-1'!W:W,C307,'Planificación 2026-1'!H:H,"T4"))&gt;0,"P55"," ")</f>
        <v xml:space="preserve"> </v>
      </c>
      <c r="BY307" s="109">
        <f>SUMIFS('Planificación 2026-1'!R:R,'Planificación 2026-1'!W:W,C307,'Planificación 2026-1'!H:H,"AF",'Planificación 2026-1'!I:I,"&gt;2")</f>
        <v>0</v>
      </c>
      <c r="BZ307" s="109">
        <f>SUMIFS('Planificación 2026-1'!R:R,'Planificación 2026-1'!W:W,C307,'Planificación 2026-1'!H:H,"EN",'Planificación 2026-1'!I:I,"&gt;2")</f>
        <v>0</v>
      </c>
      <c r="CA307" s="109">
        <f>SUMIFS('Planificación 2026-1'!R:R,'Planificación 2026-1'!W:W,C307,'Planificación 2026-1'!H:H,"IS",'Planificación 2026-1'!I:I,"&gt;2")</f>
        <v>0</v>
      </c>
      <c r="CB307" s="109">
        <f>SUMIFS('Planificación 2026-1'!R:R,'Planificación 2026-1'!W:W,C307,'Planificación 2026-1'!H:H,"PS",'Planificación 2026-1'!I:I,"&gt;2")</f>
        <v>0</v>
      </c>
      <c r="CC307" s="109">
        <f>SUMIFS('Planificación 2026-1'!R:R,'Planificación 2026-1'!W:W,C307,'Planificación 2026-1'!H:H,"IN",'Planificación 2026-1'!I:I,"&gt;2")</f>
        <v>0</v>
      </c>
      <c r="CD307" s="109">
        <f>SUMIFS('Planificación 2026-1'!R:R,'Planificación 2026-1'!W:W,C307,'Planificación 2026-1'!H:H,"CA",'Planificación 2026-1'!I:I,"&gt;2")</f>
        <v>0</v>
      </c>
      <c r="CE307" s="109">
        <f>SUMIFS('Planificación 2026-1'!R:R,'Planificación 2026-1'!W:W,C307,'Planificación 2026-1'!H:H,"DE",'Planificación 2026-1'!I:I,"&gt;2")</f>
        <v>0</v>
      </c>
      <c r="CF307" s="109">
        <f>SUMIFS('Planificación 2026-1'!R:R,'Planificación 2026-1'!W:W,C307,'Planificación 2026-1'!H:H,"OB",'Planificación 2026-1'!I:I,"&gt;2")</f>
        <v>0</v>
      </c>
      <c r="CG307" s="109">
        <f>SUMIFS('Planificación 2026-1'!R:R,'Planificación 2026-1'!W:W,C307,'Planificación 2026-1'!H:H,"MH",'Planificación 2026-1'!I:I,"&gt;2")</f>
        <v>0</v>
      </c>
      <c r="CH307" s="109">
        <f>SUMIFS('Planificación 2026-1'!R:R,'Planificación 2026-1'!W:W,C307,'Planificación 2026-1'!H:H,"IC",'Planificación 2026-1'!I:I,"&gt;2")</f>
        <v>0</v>
      </c>
      <c r="CI307" s="109">
        <f>SUMIFS('Planificación 2026-1'!R:R,'Planificación 2026-1'!W:W,C307,'Planificación 2026-1'!H:H,"AR",'Planificación 2026-1'!I:I,"&gt;2")</f>
        <v>0</v>
      </c>
      <c r="CJ307" s="109">
        <f>SUMIFS('Planificación 2026-1'!R:R,'Planificación 2026-1'!W:W,C307,'Planificación 2026-1'!H:H,"T1",'Planificación 2026-1'!I:I,"&gt;2")</f>
        <v>0</v>
      </c>
      <c r="CK307" s="109">
        <f>SUMIFS('Planificación 2026-1'!R:R,'Planificación 2026-1'!W:W,C307,'Planificación 2026-1'!H:H,"T3",'Planificación 2026-1'!I:I,"&gt;2")</f>
        <v>0</v>
      </c>
      <c r="CL307" s="109">
        <f>SUMIFS('Planificación 2026-1'!R:R,'Planificación 2026-1'!W:W,C307,'Planificación 2026-1'!H:H,"T2",'Planificación 2026-1'!I:I,"&gt;2")</f>
        <v>0</v>
      </c>
      <c r="CM307" s="109">
        <f>SUMIFS('Planificación 2026-1'!R:R,'Planificación 2026-1'!W:W,C307,'Planificación 2026-1'!H:H,"AE",'Planificación 2026-1'!I:I,"&gt;2")</f>
        <v>0</v>
      </c>
      <c r="CN307" s="109">
        <f>SUMIFS('Planificación 2026-1'!R:R,'Planificación 2026-1'!W:W,C307,'Planificación 2026-1'!H:H,"T4",'Planificación 2026-1'!I:I,"&gt;2")</f>
        <v>0</v>
      </c>
      <c r="CO307" s="109">
        <f>SUMIFS('Planificación 2026-1'!R:R,'Planificación 2026-1'!W:W,C307,'Planificación 2026-1'!H:H,"AF",'Planificación 2026-1'!I:I,"&lt;3")</f>
        <v>0</v>
      </c>
      <c r="CP307" s="109">
        <f>SUMIFS('Planificación 2026-1'!R:R,'Planificación 2026-1'!W:W,C307,'Planificación 2026-1'!H:H,"EN",'Planificación 2026-1'!I:I,"&lt;3")</f>
        <v>0</v>
      </c>
      <c r="CQ307" s="109">
        <f>SUMIFS('Planificación 2026-1'!R:R,'Planificación 2026-1'!W:W,C307,'Planificación 2026-1'!H:H,"IS",'Planificación 2026-1'!I:I,"&lt;3")</f>
        <v>0</v>
      </c>
      <c r="CR307" s="109">
        <f>SUMIFS('Planificación 2026-1'!R:R,'Planificación 2026-1'!W:W,C307,'Planificación 2026-1'!H:H,"PS",'Planificación 2026-1'!I:I,"&lt;3")</f>
        <v>0</v>
      </c>
      <c r="CS307" s="109">
        <f>SUMIFS('Planificación 2026-1'!R:R,'Planificación 2026-1'!W:W,C307,'Planificación 2026-1'!H:H,"IN",'Planificación 2026-1'!I:I,"&lt;3")</f>
        <v>0</v>
      </c>
      <c r="CT307" s="109">
        <f>SUMIFS('Planificación 2026-1'!R:R,'Planificación 2026-1'!W:W,C307,'Planificación 2026-1'!H:H,"CA",'Planificación 2026-1'!I:I,"&lt;3")</f>
        <v>0</v>
      </c>
      <c r="CU307" s="109">
        <f>SUMIFS('Planificación 2026-1'!R:R,'Planificación 2026-1'!W:W,C307,'Planificación 2026-1'!H:H,"DE",'Planificación 2026-1'!I:I,"&lt;3")</f>
        <v>0</v>
      </c>
      <c r="CV307" s="109">
        <f>SUMIFS('Planificación 2026-1'!R:R,'Planificación 2026-1'!W:W,C307,'Planificación 2026-1'!H:H,"OB",'Planificación 2026-1'!I:I,"&lt;3")</f>
        <v>0</v>
      </c>
      <c r="CW307" s="109">
        <f>SUMIFS('Planificación 2026-1'!R:R,'Planificación 2026-1'!W:W,C307,'Planificación 2026-1'!H:H,"MH",'Planificación 2026-1'!I:I,"&lt;3")</f>
        <v>0</v>
      </c>
      <c r="CX307" s="109">
        <f>SUMIFS('Planificación 2026-1'!R:R,'Planificación 2026-1'!W:W,C307,'Planificación 2026-1'!H:H,"IC",'Planificación 2026-1'!I:I,"&lt;3")</f>
        <v>0</v>
      </c>
      <c r="CY307" s="109">
        <f>SUMIFS('Planificación 2026-1'!R:R,'Planificación 2026-1'!W:W,C307,'Planificación 2026-1'!H:H,"AR",'Planificación 2026-1'!I:I,"&lt;3")</f>
        <v>0</v>
      </c>
      <c r="CZ307" s="109">
        <f>SUMIFS('Planificación 2026-1'!R:R,'Planificación 2026-1'!W:W,C307,'Planificación 2026-1'!H:H,"T1",'Planificación 2026-1'!I:I,"&lt;3")</f>
        <v>0</v>
      </c>
      <c r="DA307" s="109">
        <f>SUMIFS('Planificación 2026-1'!R:R,'Planificación 2026-1'!W:W,C307,'Planificación 2026-1'!H:H,"T3",'Planificación 2026-1'!I:I,"&lt;3")</f>
        <v>0</v>
      </c>
      <c r="DB307" s="109">
        <f>SUMIFS('Planificación 2026-1'!R:R,'Planificación 2026-1'!W:W,C307,'Planificación 2026-1'!H:H,"T2",'Planificación 2026-1'!I:I,"&lt;3")</f>
        <v>0</v>
      </c>
      <c r="DC307" s="109">
        <f>SUMIFS('Planificación 2026-1'!R:R,'Planificación 2026-1'!W:W,C307,'Planificación 2026-1'!H:H,"AE",'Planificación 2026-1'!I:I,"&lt;3")</f>
        <v>0</v>
      </c>
      <c r="DD307" s="109">
        <f>SUMIFS('Planificación 2026-1'!R:R,'Planificación 2026-1'!W:W,C307,'Planificación 2026-1'!H:H,"T4",'Planificación 2026-1'!I:I,"&lt;3")</f>
        <v>0</v>
      </c>
      <c r="DE307" s="108" t="str">
        <f t="shared" si="45"/>
        <v/>
      </c>
      <c r="DF307" s="41">
        <f>IF(C307="","",SUMIFS('Planificación 2026-1'!R:R,'Planificación 2026-1'!W:W,C307,'Planificación 2026-1'!F:F,"PRINCIPAL",'Planificación 2026-1'!X:X,"VIRTUAL"))</f>
        <v>0</v>
      </c>
      <c r="DG307" s="41">
        <f>IF(C307="","",SUMIFS('Planificación 2026-1'!R:R,'Planificación 2026-1'!W:W,C307,'Planificación 2026-1'!F:F,"PRINCIPAL",'Planificación 2026-1'!X:X,"PRESENCIAL"))</f>
        <v>0</v>
      </c>
      <c r="DH307" s="41">
        <f>IF(C307="","",SUMIFS('Planificación 2026-1'!R:R,'Planificación 2026-1'!W:W,C307,'Planificación 2026-1'!F:F,"PRINCIPAL",'Planificación 2026-1'!X:X,"HIBRIDO PRESENCIAL"))</f>
        <v>0</v>
      </c>
      <c r="DI307" s="108" t="str">
        <f t="shared" si="46"/>
        <v/>
      </c>
      <c r="DJ307" s="108">
        <f>IF(C307="","",SUMIFS('Planificación 2026-1'!R:R,'Planificación 2026-1'!W:W,C307,'Planificación 2026-1'!F:F,"FILIAL",'Planificación 2026-1'!X:X,"VIRTUAL"))</f>
        <v>0</v>
      </c>
      <c r="DK307" s="110">
        <f>IF(C307="","",SUMIFS('Planificación 2026-1'!R:R,'Planificación 2026-1'!W:W,C307,'Planificación 2026-1'!F:F,"FILIAL",'Planificación 2026-1'!X:X,"PRESENCIAL"))</f>
        <v>0</v>
      </c>
      <c r="DL307" s="61">
        <f>IF(C307="","",SUMIFS('Planificación 2026-1'!R:R,'Planificación 2026-1'!W:W,C307,'Planificación 2026-1'!F:F,"FILIAL",'Planificación 2026-1'!X:X,"HIBRIDO PRESENCIAL"))</f>
        <v>0</v>
      </c>
      <c r="DM307" s="111" t="str">
        <f t="shared" si="47"/>
        <v/>
      </c>
      <c r="DN307" s="108">
        <f>IF(C307="","",SUMIFS('Planificación 2026-1'!R:R,'Planificación 2026-1'!W:W,C307,'Planificación 2026-1'!F:F,"SUNAMPE",'Planificación 2026-1'!X:X,"VIRTUAL"))</f>
        <v>0</v>
      </c>
      <c r="DO307" s="61">
        <f>IF(C307="","",SUMIFS('Planificación 2026-1'!R:R,'Planificación 2026-1'!W:W,C307,'Planificación 2026-1'!F:F,"SUNAMPE",'Planificación 2026-1'!X:X,"PRESENCIAL"))</f>
        <v>0</v>
      </c>
      <c r="DP307" s="111" t="str">
        <f t="shared" si="48"/>
        <v/>
      </c>
      <c r="DQ307" s="108">
        <f>IF(C307="","",SUMIFS('Planificación 2026-1'!R:R,'Planificación 2026-1'!W:W,C307,'Planificación 2026-1'!F:F,"HUAURA",'Planificación 2026-1'!X:X,"VIRTUAL"))</f>
        <v>0</v>
      </c>
      <c r="DR307" s="61">
        <f>IF(C307="","",SUMIFS('Planificación 2026-1'!R:R,'Planificación 2026-1'!W:W,C307,'Planificación 2026-1'!F:F,"HUAURA",'Planificación 2026-1'!X:X,"PRESENCIAL"))</f>
        <v>0</v>
      </c>
      <c r="DS307" s="76">
        <f>SUMIFS('Planificación 2026-1'!R:R,'Planificación 2026-1'!W:W,C307,'Planificación 2026-1'!F:F,"PRINCIPAL",'Planificación 2026-1'!X:X,"VIRTUAL",'Planificación 2026-1'!I:I,"&gt;2")</f>
        <v>0</v>
      </c>
      <c r="DT307" s="76">
        <f>SUMIFS('Planificación 2026-1'!R:R,'Planificación 2026-1'!W:W,C307,'Planificación 2026-1'!F:F,"PRINCIPAL",'Planificación 2026-1'!X:X,"&lt;&gt;VIRTUAL",'Planificación 2026-1'!I:I,"&gt;2")</f>
        <v>0</v>
      </c>
      <c r="DU307" s="76">
        <f>SUMIFS('Planificación 2026-1'!R:R,'Planificación 2026-1'!W:W,C307,'Planificación 2026-1'!F:F,"SUNAMPE",'Planificación 2026-1'!X:X,"VIRTUAL",'Planificación 2026-1'!I:I,"&gt;2")</f>
        <v>0</v>
      </c>
      <c r="DV307" s="76">
        <f>SUMIFS('Planificación 2026-1'!R:R,'Planificación 2026-1'!W:W,C307,'Planificación 2026-1'!F:F,"SUNAMPE",'Planificación 2026-1'!X:X,"&lt;&gt;VIRTUAL",'Planificación 2026-1'!I:I,"&gt;2")</f>
        <v>0</v>
      </c>
      <c r="DW307" s="76">
        <f>SUMIFS('Planificación 2026-1'!R:R,'Planificación 2026-1'!W:W,C307,'Planificación 2026-1'!F:F,"FILIAL",'Planificación 2026-1'!X:X,"VIRTUAL",'Planificación 2026-1'!I:I,"&gt;2")</f>
        <v>0</v>
      </c>
      <c r="DX307" s="76">
        <f>SUMIFS('Planificación 2026-1'!R:R,'Planificación 2026-1'!W:W,C307,'Planificación 2026-1'!F:F,"FILIAL",'Planificación 2026-1'!X:X,"&lt;&gt;VIRTUAL",'Planificación 2026-1'!I:I,"&gt;2")</f>
        <v>0</v>
      </c>
      <c r="DY307" s="76">
        <f>SUMIFS('Planificación 2026-1'!R:R,'Planificación 2026-1'!W:W,C307,'Planificación 2026-1'!F:F,"PORUMA",'Planificación 2026-1'!X:X,"VIRTUAL",'Planificación 2026-1'!I:I,"&gt;2")</f>
        <v>0</v>
      </c>
      <c r="DZ307" s="76">
        <f>SUMIFS('Planificación 2026-1'!R:R,'Planificación 2026-1'!W:W,C307,'Planificación 2026-1'!F:F,"PORUMA",'Planificación 2026-1'!X:X,"&lt;&gt;VIRTUAL",'Planificación 2026-1'!I:I,"&gt;2")</f>
        <v>0</v>
      </c>
      <c r="EA307" s="76">
        <f>SUMIFS('Planificación 2026-1'!R:R,'Planificación 2026-1'!W:W,C307,'Planificación 2026-1'!F:F,"HUAURA",'Planificación 2026-1'!X:X,"VIRTUAL",'Planificación 2026-1'!I:I,"&gt;2")</f>
        <v>0</v>
      </c>
      <c r="EB307" s="76">
        <f>SUMIFS('Planificación 2026-1'!R:R,'Planificación 2026-1'!W:W,C307,'Planificación 2026-1'!F:F,"HUAURA",'Planificación 2026-1'!X:X,"&lt;&gt;VIRTUAL",'Planificación 2026-1'!I:I,"&gt;2")</f>
        <v>0</v>
      </c>
      <c r="EC307" s="76">
        <f>SUMIFS('Planificación 2026-1'!R:R,'Planificación 2026-1'!W:W,C307,'Planificación 2026-1'!F:F,"PRINCIPAL",'Planificación 2026-1'!X:X,"VIRTUAL",'Planificación 2026-1'!I:I,"&lt;3")</f>
        <v>0</v>
      </c>
      <c r="ED307" s="76">
        <f>SUMIFS('Planificación 2026-1'!R:R,'Planificación 2026-1'!W:W,C307,'Planificación 2026-1'!F:F,"PRINCIPAL",'Planificación 2026-1'!X:X,"&lt;&gt;VIRTUAL",'Planificación 2026-1'!I:I,"&lt;3")</f>
        <v>0</v>
      </c>
      <c r="EE307" s="76">
        <f>SUMIFS('Planificación 2026-1'!R:R,'Planificación 2026-1'!W:W,C307,'Planificación 2026-1'!F:F,"SUNAMPE",'Planificación 2026-1'!X:X,"VIRTUAL",'Planificación 2026-1'!I:I,"&lt;3")</f>
        <v>0</v>
      </c>
      <c r="EF307" s="76">
        <f>SUMIFS('Planificación 2026-1'!R:R,'Planificación 2026-1'!W:W,C307,'Planificación 2026-1'!F:F,"SUNAMPE",'Planificación 2026-1'!X:X,"&lt;&gt;VIRTUAL",'Planificación 2026-1'!I:I,"&lt;3")</f>
        <v>0</v>
      </c>
      <c r="EG307" s="76">
        <f>SUMIFS('Planificación 2026-1'!R:R,'Planificación 2026-1'!W:W,C307,'Planificación 2026-1'!F:F,"FILIAL",'Planificación 2026-1'!X:X,"VIRTUAL",'Planificación 2026-1'!I:I,"&lt;3")</f>
        <v>0</v>
      </c>
      <c r="EH307" s="76">
        <f>SUMIFS('Planificación 2026-1'!R:R,'Planificación 2026-1'!W:W,C307,'Planificación 2026-1'!F:F,"FILIAL",'Planificación 2026-1'!X:X,"&lt;&gt;VIRTUAL",'Planificación 2026-1'!I:I,"&lt;3")</f>
        <v>0</v>
      </c>
      <c r="EI307" s="76">
        <f>SUMIFS('Planificación 2026-1'!R:R,'Planificación 2026-1'!W:W,C307,'Planificación 2026-1'!F:F,"PORUMA",'Planificación 2026-1'!X:X,"VIRTUAL",'Planificación 2026-1'!I:I,"&lt;3")</f>
        <v>0</v>
      </c>
      <c r="EJ307" s="76">
        <f>SUMIFS('Planificación 2026-1'!R:R,'Planificación 2026-1'!W:W,C307,'Planificación 2026-1'!F:F,"PORUMA",'Planificación 2026-1'!X:X,"&lt;&gt;VIRTUAL",'Planificación 2026-1'!I:I,"&lt;3")</f>
        <v>0</v>
      </c>
      <c r="EK307" s="76">
        <f>SUMIFS('Planificación 2026-1'!R:R,'Planificación 2026-1'!W:W,C307,'Planificación 2026-1'!F:F,"HUAURA",'Planificación 2026-1'!X:X,"VIRTUAL",'Planificación 2026-1'!I:I,"&lt;3")</f>
        <v>0</v>
      </c>
      <c r="EL307" s="76">
        <f>SUMIFS('Planificación 2026-1'!R:R,'Planificación 2026-1'!W:W,C307,'Planificación 2026-1'!F:F,"HUAURA",'Planificación 2026-1'!X:X,"&lt;&gt;VIRTUAL",'Planificación 2026-1'!I:I,"&lt;3")</f>
        <v>0</v>
      </c>
      <c r="EM307" s="76"/>
      <c r="EN307" s="76">
        <f t="shared" si="41"/>
        <v>0</v>
      </c>
      <c r="EO307" s="76">
        <f t="shared" si="42"/>
        <v>0</v>
      </c>
      <c r="EP307" s="76" t="b">
        <f t="shared" si="43"/>
        <v>1</v>
      </c>
      <c r="EQ307" s="76" t="str">
        <f t="shared" si="44"/>
        <v/>
      </c>
      <c r="ER307" s="76" t="str">
        <f t="shared" si="49"/>
        <v>PRESENCIAL</v>
      </c>
    </row>
    <row r="308" spans="1:148" hidden="1">
      <c r="A308" s="83"/>
      <c r="B308" s="119">
        <v>305</v>
      </c>
      <c r="C308" s="115" t="s">
        <v>481</v>
      </c>
      <c r="D308" s="112">
        <f>SUMIF('Planificación 2026-1'!W:W,C308,'Planificación 2026-1'!R:R)</f>
        <v>11</v>
      </c>
      <c r="E308" s="114" t="s">
        <v>170</v>
      </c>
      <c r="F308" s="115" t="s">
        <v>171</v>
      </c>
      <c r="G308" s="115" t="s">
        <v>153</v>
      </c>
      <c r="H308" s="115" t="s">
        <v>127</v>
      </c>
      <c r="I308" s="107" t="str">
        <f>IF(SUM(COUNTIFS('Planificación 2026-1'!F:F,"PRINCIPAL",'Planificación 2026-1'!W:W,C308,'Planificación 2026-1'!H:H,"AF"))&gt;0,"P01"," ")</f>
        <v xml:space="preserve"> </v>
      </c>
      <c r="J308" s="108" t="str">
        <f>IF(SUM(COUNTIFS('Planificación 2026-1'!F:F,"PRINCIPAL",'Planificación 2026-1'!W:W,C308,'Planificación 2026-1'!H:H,"EN"))&gt;0,"P02"," ")</f>
        <v xml:space="preserve"> </v>
      </c>
      <c r="K308" s="108" t="str">
        <f>IF(SUM(COUNTIFS('Planificación 2026-1'!F:F,"PRINCIPAL",'Planificación 2026-1'!W:W,C308,'Planificación 2026-1'!H:H,"IS"))&gt;0,"P03"," ")</f>
        <v xml:space="preserve"> </v>
      </c>
      <c r="L308" s="108" t="str">
        <f>IF(SUM(COUNTIFS('Planificación 2026-1'!F:F,"PRINCIPAL",'Planificación 2026-1'!W:W,C308,'Planificación 2026-1'!H:H,"PS"))&gt;0,"P04"," ")</f>
        <v xml:space="preserve"> </v>
      </c>
      <c r="M308" s="108"/>
      <c r="N308" s="108" t="str">
        <f>IF(SUM(COUNTIFS('Planificación 2026-1'!F:F,"PRINCIPAL",'Planificación 2026-1'!W:W,C308,'Planificación 2026-1'!H:H,"IN"))&gt;0,"P06"," ")</f>
        <v xml:space="preserve"> </v>
      </c>
      <c r="O308" s="108" t="str">
        <f>IF(SUM(COUNTIFS('Planificación 2026-1'!F:F,"PRINCIPAL",'Planificación 2026-1'!W:W,C308,'Planificación 2026-1'!H:H,"CA"))&gt;0,"P07"," ")</f>
        <v xml:space="preserve"> </v>
      </c>
      <c r="P308" s="108" t="str">
        <f>IF(SUM(COUNTIFS('Planificación 2026-1'!F:F,"PRINCIPAL",'Planificación 2026-1'!W:W,C308,'Planificación 2026-1'!H:H,"DE"))&gt;0,"P08"," ")</f>
        <v>P08</v>
      </c>
      <c r="Q308" s="108" t="str">
        <f>IF(SUM(COUNTIFS('Planificación 2026-1'!F:F,"PRINCIPAL",'Planificación 2026-1'!W:W,C308,'Planificación 2026-1'!H:H,"OB"))&gt;0,"P09"," ")</f>
        <v xml:space="preserve"> </v>
      </c>
      <c r="R308" s="108" t="str">
        <f>IF(SUM(COUNTIFS('Planificación 2026-1'!F:F,"PRINCIPAL",'Planificación 2026-1'!W:W,C308,'Planificación 2026-1'!H:H,"MH"))&gt;0,"P31"," ")</f>
        <v xml:space="preserve"> </v>
      </c>
      <c r="S308" s="108" t="str">
        <f>IF(SUM(COUNTIFS('Planificación 2026-1'!F:F,"PRINCIPAL",'Planificación 2026-1'!W:W,C308,'Planificación 2026-1'!H:H,"IC"))&gt;0,"P32"," ")</f>
        <v xml:space="preserve"> </v>
      </c>
      <c r="T308" s="108" t="str">
        <f>IF(SUM(COUNTIFS('Planificación 2026-1'!F:F,"PRINCIPAL",'Planificación 2026-1'!W:W,C308,'Planificación 2026-1'!H:H,"AR"))&gt;0,"P34"," ")</f>
        <v xml:space="preserve"> </v>
      </c>
      <c r="U308" s="108" t="str">
        <f>IF(SUM(COUNTIFS('Planificación 2026-1'!F:F,"PRINCIPAL",'Planificación 2026-1'!W:W,C308,'Planificación 2026-1'!H:H,"T1"))&gt;0,"P35"," ")</f>
        <v xml:space="preserve"> </v>
      </c>
      <c r="V308" s="108" t="str">
        <f>IF(SUM(COUNTIFS('Planificación 2026-1'!F:F,"PRINCIPAL",'Planificación 2026-1'!W:W,C308,'Planificación 2026-1'!H:H,"T3"))&gt;0,"P36"," ")</f>
        <v xml:space="preserve"> </v>
      </c>
      <c r="W308" s="108" t="str">
        <f>IF(SUM(COUNTIFS('Planificación 2026-1'!F:F,"PRINCIPAL",'Planificación 2026-1'!W:W,C308,'Planificación 2026-1'!H:H,"T2"))&gt;0,"P37"," ")</f>
        <v xml:space="preserve"> </v>
      </c>
      <c r="X308" s="108" t="str">
        <f>IF(SUM(COUNTIFS('Planificación 2026-1'!F:F,"PRINCIPAL",'Planificación 2026-1'!W:W,C308,'Planificación 2026-1'!H:H,"AE"))&gt;0,"P38"," ")</f>
        <v xml:space="preserve"> </v>
      </c>
      <c r="Y308" s="108" t="str">
        <f>IF(SUM(COUNTIFS('Planificación 2026-1'!F:F,"PRINCIPAL",'Planificación 2026-1'!W:W,C308,'Planificación 2026-1'!H:H,"T4"))&gt;0,"P55"," ")</f>
        <v xml:space="preserve"> </v>
      </c>
      <c r="Z308" s="108" t="str">
        <f>IF(SUM(COUNTIFS('Planificación 2026-1'!F:F,"FILIAL",'Planificación 2026-1'!W:W,C308,'Planificación 2026-1'!H:H,"AF"))&gt;0," P01"," ")</f>
        <v xml:space="preserve"> </v>
      </c>
      <c r="AA308" s="108" t="str">
        <f>IF(SUM(COUNTIFS('Planificación 2026-1'!F:F,"FILIAL",'Planificación 2026-1'!W:W,C308,'Planificación 2026-1'!H:H,"EN"))&gt;0,"P02"," ")</f>
        <v xml:space="preserve"> </v>
      </c>
      <c r="AB308" s="108" t="str">
        <f>IF(SUM(COUNTIFS('Planificación 2026-1'!F:F,"FILIAL",'Planificación 2026-1'!W:W,C308,'Planificación 2026-1'!H:H,"IS"))&gt;0,"P03"," ")</f>
        <v xml:space="preserve"> </v>
      </c>
      <c r="AC308" s="108" t="str">
        <f>IF(SUM(COUNTIFS('Planificación 2026-1'!F:F,"FILIAL",'Planificación 2026-1'!W:W,C308,'Planificación 2026-1'!H:H,"PS"))&gt;0,"P04"," ")</f>
        <v xml:space="preserve"> </v>
      </c>
      <c r="AD308" s="108"/>
      <c r="AE308" s="108" t="str">
        <f>IF(SUM(COUNTIFS('Planificación 2026-1'!F:F,"FILIAL",'Planificación 2026-1'!W:W,C308,'Planificación 2026-1'!H:H,"IN"))&gt;0,"P06"," ")</f>
        <v xml:space="preserve"> </v>
      </c>
      <c r="AF308" s="108" t="str">
        <f>IF(SUM(COUNTIFS('Planificación 2026-1'!F:F,"FILIAL",'Planificación 2026-1'!W:W,C308,'Planificación 2026-1'!H:H,"CA"))&gt;0,"P07"," ")</f>
        <v xml:space="preserve"> </v>
      </c>
      <c r="AG308" s="108" t="str">
        <f>IF(SUM(COUNTIFS('Planificación 2026-1'!F:F,"FILIAL",'Planificación 2026-1'!W:W,C308,'Planificación 2026-1'!H:H,"DE"))&gt;0,"P08"," ")</f>
        <v xml:space="preserve"> </v>
      </c>
      <c r="AH308" s="108" t="str">
        <f>IF(SUM(COUNTIFS('Planificación 2026-1'!F:F,"FILIAL",'Planificación 2026-1'!W:W,C308,'Planificación 2026-1'!H:H,"OB"))&gt;0,"P09"," ")</f>
        <v xml:space="preserve"> </v>
      </c>
      <c r="AI308" s="108" t="str">
        <f>IF(SUM(COUNTIFS('Planificación 2026-1'!F:F,"FILIAL",'Planificación 2026-1'!W:W,C308,'Planificación 2026-1'!H:H,"MH"))&gt;0,"P31"," ")</f>
        <v xml:space="preserve"> </v>
      </c>
      <c r="AJ308" s="108" t="str">
        <f>IF(SUM(COUNTIFS('Planificación 2026-1'!F:F,"FILIAL",'Planificación 2026-1'!W:W,C308,'Planificación 2026-1'!H:H,"IC"))&gt;0,"P32"," ")</f>
        <v xml:space="preserve"> </v>
      </c>
      <c r="AK308" s="108" t="str">
        <f>IF(SUM(COUNTIFS('Planificación 2026-1'!F:F,"FILIAL",'Planificación 2026-1'!W:W,C308,'Planificación 2026-1'!H:H,"AR"))&gt;0,"P34"," ")</f>
        <v xml:space="preserve"> </v>
      </c>
      <c r="AL308" s="108" t="str">
        <f>IF(SUM(COUNTIFS('Planificación 2026-1'!F:F,"FILIAL",'Planificación 2026-1'!W:W,C308,'Planificación 2026-1'!H:H,"T1"))&gt;0,"P35"," ")</f>
        <v xml:space="preserve"> </v>
      </c>
      <c r="AM308" s="108" t="str">
        <f>IF(SUM(COUNTIFS('Planificación 2026-1'!F:F,"FILIAL",'Planificación 2026-1'!W:W,C308,'Planificación 2026-1'!H:H,"T3"))&gt;0,"P36"," ")</f>
        <v xml:space="preserve"> </v>
      </c>
      <c r="AN308" s="108" t="str">
        <f>IF(SUM(COUNTIFS('Planificación 2026-1'!F:F,"FILIAL",'Planificación 2026-1'!W:W,C308,'Planificación 2026-1'!H:H,"T2"))&gt;0,"P37"," ")</f>
        <v xml:space="preserve"> </v>
      </c>
      <c r="AO308" s="108" t="str">
        <f>IF(SUM(COUNTIFS('Planificación 2026-1'!F:F,"FILIAL",'Planificación 2026-1'!W:W,C308,'Planificación 2026-1'!H:H,"AE"))&gt;0,"P38"," ")</f>
        <v xml:space="preserve"> </v>
      </c>
      <c r="AP308" s="108" t="str">
        <f>IF(SUM(COUNTIFS('Planificación 2026-1'!F:F,"FILIAL",'Planificación 2026-1'!W:W,C308,'Planificación 2026-1'!H:H,"T4"))&gt;0,"P55"," ")</f>
        <v xml:space="preserve"> </v>
      </c>
      <c r="AQ308" s="108" t="str">
        <f>IF(SUM(COUNTIFS('Planificación 2026-1'!F:F,"SUNAMPE",'Planificación 2026-1'!W:W,C308,'Planificación 2026-1'!H:H,"AF"))&gt;0," P01"," ")</f>
        <v xml:space="preserve"> </v>
      </c>
      <c r="AR308" s="108" t="str">
        <f>IF(SUM(COUNTIFS('Planificación 2026-1'!F:F,"SUNAMPE",'Planificación 2026-1'!W:W,C308,'Planificación 2026-1'!H:H,"EN"))&gt;0,"P02"," ")</f>
        <v xml:space="preserve"> </v>
      </c>
      <c r="AS308" s="108" t="str">
        <f>IF(SUM(COUNTIFS('Planificación 2026-1'!F:F,"SUNAMPE",'Planificación 2026-1'!W:W,C308,'Planificación 2026-1'!H:H,"IS"))&gt;0,"P03"," ")</f>
        <v xml:space="preserve"> </v>
      </c>
      <c r="AT308" s="108" t="str">
        <f>IF(SUM(COUNTIFS('Planificación 2026-1'!F:F,"SUNAMPE",'Planificación 2026-1'!W:W,C308,'Planificación 2026-1'!H:H,"PS"))&gt;0,"P04"," ")</f>
        <v xml:space="preserve"> </v>
      </c>
      <c r="AU308" s="108"/>
      <c r="AV308" s="108" t="str">
        <f>IF(SUM(COUNTIFS('Planificación 2026-1'!F:F,"SUNAMPE",'Planificación 2026-1'!W:W,C308,'Planificación 2026-1'!H:H,"IN"))&gt;0,"P06"," ")</f>
        <v xml:space="preserve"> </v>
      </c>
      <c r="AW308" s="108" t="str">
        <f>IF(SUM(COUNTIFS('Planificación 2026-1'!F:F,"SUNAMPE",'Planificación 2026-1'!W:W,C308,'Planificación 2026-1'!H:H,"CA"))&gt;0,"P07"," ")</f>
        <v xml:space="preserve"> </v>
      </c>
      <c r="AX308" s="108" t="str">
        <f>IF(SUM(COUNTIFS('Planificación 2026-1'!F:F,"SUNAMPE",'Planificación 2026-1'!W:W,C308,'Planificación 2026-1'!H:H,"DE"))&gt;0,"P08"," ")</f>
        <v xml:space="preserve"> </v>
      </c>
      <c r="AY308" s="108" t="str">
        <f>IF(SUM(COUNTIFS('Planificación 2026-1'!F:F,"SUNAMPE",'Planificación 2026-1'!W:W,C308,'Planificación 2026-1'!H:H,"OB"))&gt;0,"P09"," ")</f>
        <v xml:space="preserve"> </v>
      </c>
      <c r="AZ308" s="108" t="str">
        <f>IF(SUM(COUNTIFS('Planificación 2026-1'!F:F,"SUNAMPE",'Planificación 2026-1'!W:W,C308,'Planificación 2026-1'!H:H,"MH"))&gt;0,"P31"," ")</f>
        <v xml:space="preserve"> </v>
      </c>
      <c r="BA308" s="108" t="str">
        <f>IF(SUM(COUNTIFS('Planificación 2026-1'!F:F,"SUNAMPE",'Planificación 2026-1'!W:W,C308,'Planificación 2026-1'!H:H,"IC"))&gt;0,"P32"," ")</f>
        <v xml:space="preserve"> </v>
      </c>
      <c r="BB308" s="108" t="str">
        <f>IF(SUM(COUNTIFS('Planificación 2026-1'!F:F,"SUNAMPE",'Planificación 2026-1'!W:W,C308,'Planificación 2026-1'!H:H,"AR"))&gt;0,"P34"," ")</f>
        <v xml:space="preserve"> </v>
      </c>
      <c r="BC308" s="108" t="str">
        <f>IF(SUM(COUNTIFS('Planificación 2026-1'!F:F,"SUNAMPE",'Planificación 2026-1'!W:W,C308,'Planificación 2026-1'!H:H,"T1"))&gt;0,"P35"," ")</f>
        <v xml:space="preserve"> </v>
      </c>
      <c r="BD308" s="108" t="str">
        <f>IF(SUM(COUNTIFS('Planificación 2026-1'!F:F,"SUNAMPE",'Planificación 2026-1'!W:W,C308,'Planificación 2026-1'!H:H,"T3"))&gt;0,"P36"," ")</f>
        <v xml:space="preserve"> </v>
      </c>
      <c r="BE308" s="108" t="str">
        <f>IF(SUM(COUNTIFS('Planificación 2026-1'!F:F,"SUNAMPE",'Planificación 2026-1'!W:W,C308,'Planificación 2026-1'!H:H,"T2"))&gt;0,"P37"," ")</f>
        <v xml:space="preserve"> </v>
      </c>
      <c r="BF308" s="108" t="str">
        <f>IF(SUM(COUNTIFS('Planificación 2026-1'!F:F,"SUNAMPE",'Planificación 2026-1'!W:W,C308,'Planificación 2026-1'!H:H,"AE"))&gt;0,"P38"," ")</f>
        <v xml:space="preserve"> </v>
      </c>
      <c r="BG308" s="108" t="str">
        <f>IF(SUM(COUNTIFS('Planificación 2026-1'!F:F,"SUNAMPE",'Planificación 2026-1'!W:W,C308,'Planificación 2026-1'!H:H,"T4"))&gt;0,"P55"," ")</f>
        <v xml:space="preserve"> </v>
      </c>
      <c r="BH308" s="108" t="str">
        <f>IF(SUM(COUNTIFS('Planificación 2026-1'!F:F,"HUAURA",'Planificación 2026-1'!W:W,C308,'Planificación 2026-1'!H:H,"AF"))&gt;0," P01"," ")</f>
        <v xml:space="preserve"> </v>
      </c>
      <c r="BI308" s="108" t="str">
        <f>IF(SUM(COUNTIFS('Planificación 2026-1'!F:F,"HUAURA",'Planificación 2026-1'!W:W,C308,'Planificación 2026-1'!H:H,"EN"))&gt;0,"P02"," ")</f>
        <v xml:space="preserve"> </v>
      </c>
      <c r="BJ308" s="108" t="str">
        <f>IF(SUM(COUNTIFS('Planificación 2026-1'!F:F,"HUAURA",'Planificación 2026-1'!W:W,C308,'Planificación 2026-1'!H:H,"IS"))&gt;0,"P03"," ")</f>
        <v xml:space="preserve"> </v>
      </c>
      <c r="BK308" s="108" t="str">
        <f>IF(SUM(COUNTIFS('Planificación 2026-1'!F:F,"HUAURA",'Planificación 2026-1'!W:W,C308,'Planificación 2026-1'!H:H,"PS"))&gt;0,"P04"," ")</f>
        <v xml:space="preserve"> </v>
      </c>
      <c r="BL308" s="108"/>
      <c r="BM308" s="108" t="str">
        <f>IF(SUM(COUNTIFS('Planificación 2026-1'!F:F,"HUAURA",'Planificación 2026-1'!W:W,C308,'Planificación 2026-1'!H:H,"IN"))&gt;0,"P06"," ")</f>
        <v xml:space="preserve"> </v>
      </c>
      <c r="BN308" s="108" t="str">
        <f>IF(SUM(COUNTIFS('Planificación 2026-1'!F:F,"HUAURA",'Planificación 2026-1'!W:W,C308,'Planificación 2026-1'!H:H,"CA"))&gt;0,"P07"," ")</f>
        <v xml:space="preserve"> </v>
      </c>
      <c r="BO308" s="108" t="str">
        <f>IF(SUM(COUNTIFS('Planificación 2026-1'!F:F,"HUAURA",'Planificación 2026-1'!W:W,C308,'Planificación 2026-1'!H:H,"DE"))&gt;0,"P08"," ")</f>
        <v xml:space="preserve"> </v>
      </c>
      <c r="BP308" s="108" t="str">
        <f>IF(SUM(COUNTIFS('Planificación 2026-1'!F:F,"HUAURA",'Planificación 2026-1'!W:W,C308,'Planificación 2026-1'!H:H,"OB"))&gt;0,"P09"," ")</f>
        <v xml:space="preserve"> </v>
      </c>
      <c r="BQ308" s="108" t="str">
        <f>IF(SUM(COUNTIFS('Planificación 2026-1'!F:F,"HUAURA",'Planificación 2026-1'!W:W,C308,'Planificación 2026-1'!H:H,"MH"))&gt;0,"P31"," ")</f>
        <v xml:space="preserve"> </v>
      </c>
      <c r="BR308" s="108" t="str">
        <f>IF(SUM(COUNTIFS('Planificación 2026-1'!F:F,"HUAURA",'Planificación 2026-1'!W:W,C308,'Planificación 2026-1'!H:H,"IC"))&gt;0,"P32"," ")</f>
        <v xml:space="preserve"> </v>
      </c>
      <c r="BS308" s="108" t="str">
        <f>IF(SUM(COUNTIFS('Planificación 2026-1'!F:F,"HUAURA",'Planificación 2026-1'!W:W,C308,'Planificación 2026-1'!H:H,"AR"))&gt;0,"P34"," ")</f>
        <v xml:space="preserve"> </v>
      </c>
      <c r="BT308" s="108" t="str">
        <f>IF(SUM(COUNTIFS('Planificación 2026-1'!F:F,"HUAURA",'Planificación 2026-1'!W:W,C308,'Planificación 2026-1'!H:H,"T1"))&gt;0,"P35"," ")</f>
        <v xml:space="preserve"> </v>
      </c>
      <c r="BU308" s="108" t="str">
        <f>IF(SUM(COUNTIFS('Planificación 2026-1'!F:F,"HUAURA",'Planificación 2026-1'!W:W,C308,'Planificación 2026-1'!H:H,"T3"))&gt;0,"P36"," ")</f>
        <v xml:space="preserve"> </v>
      </c>
      <c r="BV308" s="108" t="str">
        <f>IF(SUM(COUNTIFS('Planificación 2026-1'!F:F,"HUAURA",'Planificación 2026-1'!W:W,C308,'Planificación 2026-1'!H:H,"T2"))&gt;0,"P37"," ")</f>
        <v xml:space="preserve"> </v>
      </c>
      <c r="BW308" s="108" t="str">
        <f>IF(SUM(COUNTIFS('Planificación 2026-1'!F:F,"HUAURA",'Planificación 2026-1'!W:W,C308,'Planificación 2026-1'!H:H,"AE"))&gt;0,"P38"," ")</f>
        <v xml:space="preserve"> </v>
      </c>
      <c r="BX308" s="108" t="str">
        <f>IF(SUM(COUNTIFS('Planificación 2026-1'!F:F,"HUAURA",'Planificación 2026-1'!W:W,C308,'Planificación 2026-1'!H:H,"T4"))&gt;0,"P55"," ")</f>
        <v xml:space="preserve"> </v>
      </c>
      <c r="BY308" s="109">
        <f>SUMIFS('Planificación 2026-1'!R:R,'Planificación 2026-1'!W:W,C308,'Planificación 2026-1'!H:H,"AF",'Planificación 2026-1'!I:I,"&gt;2")</f>
        <v>0</v>
      </c>
      <c r="BZ308" s="109">
        <f>SUMIFS('Planificación 2026-1'!R:R,'Planificación 2026-1'!W:W,C308,'Planificación 2026-1'!H:H,"EN",'Planificación 2026-1'!I:I,"&gt;2")</f>
        <v>0</v>
      </c>
      <c r="CA308" s="109">
        <f>SUMIFS('Planificación 2026-1'!R:R,'Planificación 2026-1'!W:W,C308,'Planificación 2026-1'!H:H,"IS",'Planificación 2026-1'!I:I,"&gt;2")</f>
        <v>0</v>
      </c>
      <c r="CB308" s="109">
        <f>SUMIFS('Planificación 2026-1'!R:R,'Planificación 2026-1'!W:W,C308,'Planificación 2026-1'!H:H,"PS",'Planificación 2026-1'!I:I,"&gt;2")</f>
        <v>0</v>
      </c>
      <c r="CC308" s="109">
        <f>SUMIFS('Planificación 2026-1'!R:R,'Planificación 2026-1'!W:W,C308,'Planificación 2026-1'!H:H,"IN",'Planificación 2026-1'!I:I,"&gt;2")</f>
        <v>0</v>
      </c>
      <c r="CD308" s="109">
        <f>SUMIFS('Planificación 2026-1'!R:R,'Planificación 2026-1'!W:W,C308,'Planificación 2026-1'!H:H,"CA",'Planificación 2026-1'!I:I,"&gt;2")</f>
        <v>0</v>
      </c>
      <c r="CE308" s="109">
        <f>SUMIFS('Planificación 2026-1'!R:R,'Planificación 2026-1'!W:W,C308,'Planificación 2026-1'!H:H,"DE",'Planificación 2026-1'!I:I,"&gt;2")</f>
        <v>11</v>
      </c>
      <c r="CF308" s="109">
        <f>SUMIFS('Planificación 2026-1'!R:R,'Planificación 2026-1'!W:W,C308,'Planificación 2026-1'!H:H,"OB",'Planificación 2026-1'!I:I,"&gt;2")</f>
        <v>0</v>
      </c>
      <c r="CG308" s="109">
        <f>SUMIFS('Planificación 2026-1'!R:R,'Planificación 2026-1'!W:W,C308,'Planificación 2026-1'!H:H,"MH",'Planificación 2026-1'!I:I,"&gt;2")</f>
        <v>0</v>
      </c>
      <c r="CH308" s="109">
        <f>SUMIFS('Planificación 2026-1'!R:R,'Planificación 2026-1'!W:W,C308,'Planificación 2026-1'!H:H,"IC",'Planificación 2026-1'!I:I,"&gt;2")</f>
        <v>0</v>
      </c>
      <c r="CI308" s="109">
        <f>SUMIFS('Planificación 2026-1'!R:R,'Planificación 2026-1'!W:W,C308,'Planificación 2026-1'!H:H,"AR",'Planificación 2026-1'!I:I,"&gt;2")</f>
        <v>0</v>
      </c>
      <c r="CJ308" s="109">
        <f>SUMIFS('Planificación 2026-1'!R:R,'Planificación 2026-1'!W:W,C308,'Planificación 2026-1'!H:H,"T1",'Planificación 2026-1'!I:I,"&gt;2")</f>
        <v>0</v>
      </c>
      <c r="CK308" s="109">
        <f>SUMIFS('Planificación 2026-1'!R:R,'Planificación 2026-1'!W:W,C308,'Planificación 2026-1'!H:H,"T3",'Planificación 2026-1'!I:I,"&gt;2")</f>
        <v>0</v>
      </c>
      <c r="CL308" s="109">
        <f>SUMIFS('Planificación 2026-1'!R:R,'Planificación 2026-1'!W:W,C308,'Planificación 2026-1'!H:H,"T2",'Planificación 2026-1'!I:I,"&gt;2")</f>
        <v>0</v>
      </c>
      <c r="CM308" s="109">
        <f>SUMIFS('Planificación 2026-1'!R:R,'Planificación 2026-1'!W:W,C308,'Planificación 2026-1'!H:H,"AE",'Planificación 2026-1'!I:I,"&gt;2")</f>
        <v>0</v>
      </c>
      <c r="CN308" s="109">
        <f>SUMIFS('Planificación 2026-1'!R:R,'Planificación 2026-1'!W:W,C308,'Planificación 2026-1'!H:H,"T4",'Planificación 2026-1'!I:I,"&gt;2")</f>
        <v>0</v>
      </c>
      <c r="CO308" s="109">
        <f>SUMIFS('Planificación 2026-1'!R:R,'Planificación 2026-1'!W:W,C308,'Planificación 2026-1'!H:H,"AF",'Planificación 2026-1'!I:I,"&lt;3")</f>
        <v>0</v>
      </c>
      <c r="CP308" s="109">
        <f>SUMIFS('Planificación 2026-1'!R:R,'Planificación 2026-1'!W:W,C308,'Planificación 2026-1'!H:H,"EN",'Planificación 2026-1'!I:I,"&lt;3")</f>
        <v>0</v>
      </c>
      <c r="CQ308" s="109">
        <f>SUMIFS('Planificación 2026-1'!R:R,'Planificación 2026-1'!W:W,C308,'Planificación 2026-1'!H:H,"IS",'Planificación 2026-1'!I:I,"&lt;3")</f>
        <v>0</v>
      </c>
      <c r="CR308" s="109">
        <f>SUMIFS('Planificación 2026-1'!R:R,'Planificación 2026-1'!W:W,C308,'Planificación 2026-1'!H:H,"PS",'Planificación 2026-1'!I:I,"&lt;3")</f>
        <v>0</v>
      </c>
      <c r="CS308" s="109">
        <f>SUMIFS('Planificación 2026-1'!R:R,'Planificación 2026-1'!W:W,C308,'Planificación 2026-1'!H:H,"IN",'Planificación 2026-1'!I:I,"&lt;3")</f>
        <v>0</v>
      </c>
      <c r="CT308" s="109">
        <f>SUMIFS('Planificación 2026-1'!R:R,'Planificación 2026-1'!W:W,C308,'Planificación 2026-1'!H:H,"CA",'Planificación 2026-1'!I:I,"&lt;3")</f>
        <v>0</v>
      </c>
      <c r="CU308" s="109">
        <f>SUMIFS('Planificación 2026-1'!R:R,'Planificación 2026-1'!W:W,C308,'Planificación 2026-1'!H:H,"DE",'Planificación 2026-1'!I:I,"&lt;3")</f>
        <v>0</v>
      </c>
      <c r="CV308" s="109">
        <f>SUMIFS('Planificación 2026-1'!R:R,'Planificación 2026-1'!W:W,C308,'Planificación 2026-1'!H:H,"OB",'Planificación 2026-1'!I:I,"&lt;3")</f>
        <v>0</v>
      </c>
      <c r="CW308" s="109">
        <f>SUMIFS('Planificación 2026-1'!R:R,'Planificación 2026-1'!W:W,C308,'Planificación 2026-1'!H:H,"MH",'Planificación 2026-1'!I:I,"&lt;3")</f>
        <v>0</v>
      </c>
      <c r="CX308" s="109">
        <f>SUMIFS('Planificación 2026-1'!R:R,'Planificación 2026-1'!W:W,C308,'Planificación 2026-1'!H:H,"IC",'Planificación 2026-1'!I:I,"&lt;3")</f>
        <v>0</v>
      </c>
      <c r="CY308" s="109">
        <f>SUMIFS('Planificación 2026-1'!R:R,'Planificación 2026-1'!W:W,C308,'Planificación 2026-1'!H:H,"AR",'Planificación 2026-1'!I:I,"&lt;3")</f>
        <v>0</v>
      </c>
      <c r="CZ308" s="109">
        <f>SUMIFS('Planificación 2026-1'!R:R,'Planificación 2026-1'!W:W,C308,'Planificación 2026-1'!H:H,"T1",'Planificación 2026-1'!I:I,"&lt;3")</f>
        <v>0</v>
      </c>
      <c r="DA308" s="109">
        <f>SUMIFS('Planificación 2026-1'!R:R,'Planificación 2026-1'!W:W,C308,'Planificación 2026-1'!H:H,"T3",'Planificación 2026-1'!I:I,"&lt;3")</f>
        <v>0</v>
      </c>
      <c r="DB308" s="109">
        <f>SUMIFS('Planificación 2026-1'!R:R,'Planificación 2026-1'!W:W,C308,'Planificación 2026-1'!H:H,"T2",'Planificación 2026-1'!I:I,"&lt;3")</f>
        <v>0</v>
      </c>
      <c r="DC308" s="109">
        <f>SUMIFS('Planificación 2026-1'!R:R,'Planificación 2026-1'!W:W,C308,'Planificación 2026-1'!H:H,"AE",'Planificación 2026-1'!I:I,"&lt;3")</f>
        <v>0</v>
      </c>
      <c r="DD308" s="109">
        <f>SUMIFS('Planificación 2026-1'!R:R,'Planificación 2026-1'!W:W,C308,'Planificación 2026-1'!H:H,"T4",'Planificación 2026-1'!I:I,"&lt;3")</f>
        <v>0</v>
      </c>
      <c r="DE308" s="108" t="str">
        <f t="shared" si="45"/>
        <v>P08</v>
      </c>
      <c r="DF308" s="41">
        <f>IF(C308="","",SUMIFS('Planificación 2026-1'!R:R,'Planificación 2026-1'!W:W,C308,'Planificación 2026-1'!F:F,"PRINCIPAL",'Planificación 2026-1'!X:X,"VIRTUAL"))</f>
        <v>0</v>
      </c>
      <c r="DG308" s="41">
        <f>IF(C308="","",SUMIFS('Planificación 2026-1'!R:R,'Planificación 2026-1'!W:W,C308,'Planificación 2026-1'!F:F,"PRINCIPAL",'Planificación 2026-1'!X:X,"PRESENCIAL"))</f>
        <v>11</v>
      </c>
      <c r="DH308" s="41">
        <f>IF(C308="","",SUMIFS('Planificación 2026-1'!R:R,'Planificación 2026-1'!W:W,C308,'Planificación 2026-1'!F:F,"PRINCIPAL",'Planificación 2026-1'!X:X,"HIBRIDO PRESENCIAL"))</f>
        <v>0</v>
      </c>
      <c r="DI308" s="108" t="str">
        <f t="shared" si="46"/>
        <v/>
      </c>
      <c r="DJ308" s="108">
        <f>IF(C308="","",SUMIFS('Planificación 2026-1'!R:R,'Planificación 2026-1'!W:W,C308,'Planificación 2026-1'!F:F,"FILIAL",'Planificación 2026-1'!X:X,"VIRTUAL"))</f>
        <v>0</v>
      </c>
      <c r="DK308" s="110">
        <f>IF(C308="","",SUMIFS('Planificación 2026-1'!R:R,'Planificación 2026-1'!W:W,C308,'Planificación 2026-1'!F:F,"FILIAL",'Planificación 2026-1'!X:X,"PRESENCIAL"))</f>
        <v>0</v>
      </c>
      <c r="DL308" s="61">
        <f>IF(C308="","",SUMIFS('Planificación 2026-1'!R:R,'Planificación 2026-1'!W:W,C308,'Planificación 2026-1'!F:F,"FILIAL",'Planificación 2026-1'!X:X,"HIBRIDO PRESENCIAL"))</f>
        <v>0</v>
      </c>
      <c r="DM308" s="111" t="str">
        <f t="shared" si="47"/>
        <v/>
      </c>
      <c r="DN308" s="108">
        <f>IF(C308="","",SUMIFS('Planificación 2026-1'!R:R,'Planificación 2026-1'!W:W,C308,'Planificación 2026-1'!F:F,"SUNAMPE",'Planificación 2026-1'!X:X,"VIRTUAL"))</f>
        <v>0</v>
      </c>
      <c r="DO308" s="61">
        <f>IF(C308="","",SUMIFS('Planificación 2026-1'!R:R,'Planificación 2026-1'!W:W,C308,'Planificación 2026-1'!F:F,"SUNAMPE",'Planificación 2026-1'!X:X,"PRESENCIAL"))</f>
        <v>0</v>
      </c>
      <c r="DP308" s="111" t="str">
        <f t="shared" si="48"/>
        <v/>
      </c>
      <c r="DQ308" s="108">
        <f>IF(C308="","",SUMIFS('Planificación 2026-1'!R:R,'Planificación 2026-1'!W:W,C308,'Planificación 2026-1'!F:F,"HUAURA",'Planificación 2026-1'!X:X,"VIRTUAL"))</f>
        <v>0</v>
      </c>
      <c r="DR308" s="61">
        <f>IF(C308="","",SUMIFS('Planificación 2026-1'!R:R,'Planificación 2026-1'!W:W,C308,'Planificación 2026-1'!F:F,"HUAURA",'Planificación 2026-1'!X:X,"PRESENCIAL"))</f>
        <v>0</v>
      </c>
      <c r="DS308" s="76">
        <f>SUMIFS('Planificación 2026-1'!R:R,'Planificación 2026-1'!W:W,C308,'Planificación 2026-1'!F:F,"PRINCIPAL",'Planificación 2026-1'!X:X,"VIRTUAL",'Planificación 2026-1'!I:I,"&gt;2")</f>
        <v>0</v>
      </c>
      <c r="DT308" s="76">
        <f>SUMIFS('Planificación 2026-1'!R:R,'Planificación 2026-1'!W:W,C308,'Planificación 2026-1'!F:F,"PRINCIPAL",'Planificación 2026-1'!X:X,"&lt;&gt;VIRTUAL",'Planificación 2026-1'!I:I,"&gt;2")</f>
        <v>11</v>
      </c>
      <c r="DU308" s="76">
        <f>SUMIFS('Planificación 2026-1'!R:R,'Planificación 2026-1'!W:W,C308,'Planificación 2026-1'!F:F,"SUNAMPE",'Planificación 2026-1'!X:X,"VIRTUAL",'Planificación 2026-1'!I:I,"&gt;2")</f>
        <v>0</v>
      </c>
      <c r="DV308" s="76">
        <f>SUMIFS('Planificación 2026-1'!R:R,'Planificación 2026-1'!W:W,C308,'Planificación 2026-1'!F:F,"SUNAMPE",'Planificación 2026-1'!X:X,"&lt;&gt;VIRTUAL",'Planificación 2026-1'!I:I,"&gt;2")</f>
        <v>0</v>
      </c>
      <c r="DW308" s="76">
        <f>SUMIFS('Planificación 2026-1'!R:R,'Planificación 2026-1'!W:W,C308,'Planificación 2026-1'!F:F,"FILIAL",'Planificación 2026-1'!X:X,"VIRTUAL",'Planificación 2026-1'!I:I,"&gt;2")</f>
        <v>0</v>
      </c>
      <c r="DX308" s="76">
        <f>SUMIFS('Planificación 2026-1'!R:R,'Planificación 2026-1'!W:W,C308,'Planificación 2026-1'!F:F,"FILIAL",'Planificación 2026-1'!X:X,"&lt;&gt;VIRTUAL",'Planificación 2026-1'!I:I,"&gt;2")</f>
        <v>0</v>
      </c>
      <c r="DY308" s="76">
        <f>SUMIFS('Planificación 2026-1'!R:R,'Planificación 2026-1'!W:W,C308,'Planificación 2026-1'!F:F,"PORUMA",'Planificación 2026-1'!X:X,"VIRTUAL",'Planificación 2026-1'!I:I,"&gt;2")</f>
        <v>0</v>
      </c>
      <c r="DZ308" s="76">
        <f>SUMIFS('Planificación 2026-1'!R:R,'Planificación 2026-1'!W:W,C308,'Planificación 2026-1'!F:F,"PORUMA",'Planificación 2026-1'!X:X,"&lt;&gt;VIRTUAL",'Planificación 2026-1'!I:I,"&gt;2")</f>
        <v>0</v>
      </c>
      <c r="EA308" s="76">
        <f>SUMIFS('Planificación 2026-1'!R:R,'Planificación 2026-1'!W:W,C308,'Planificación 2026-1'!F:F,"HUAURA",'Planificación 2026-1'!X:X,"VIRTUAL",'Planificación 2026-1'!I:I,"&gt;2")</f>
        <v>0</v>
      </c>
      <c r="EB308" s="76">
        <f>SUMIFS('Planificación 2026-1'!R:R,'Planificación 2026-1'!W:W,C308,'Planificación 2026-1'!F:F,"HUAURA",'Planificación 2026-1'!X:X,"&lt;&gt;VIRTUAL",'Planificación 2026-1'!I:I,"&gt;2")</f>
        <v>0</v>
      </c>
      <c r="EC308" s="76">
        <f>SUMIFS('Planificación 2026-1'!R:R,'Planificación 2026-1'!W:W,C308,'Planificación 2026-1'!F:F,"PRINCIPAL",'Planificación 2026-1'!X:X,"VIRTUAL",'Planificación 2026-1'!I:I,"&lt;3")</f>
        <v>0</v>
      </c>
      <c r="ED308" s="76">
        <f>SUMIFS('Planificación 2026-1'!R:R,'Planificación 2026-1'!W:W,C308,'Planificación 2026-1'!F:F,"PRINCIPAL",'Planificación 2026-1'!X:X,"&lt;&gt;VIRTUAL",'Planificación 2026-1'!I:I,"&lt;3")</f>
        <v>0</v>
      </c>
      <c r="EE308" s="76">
        <f>SUMIFS('Planificación 2026-1'!R:R,'Planificación 2026-1'!W:W,C308,'Planificación 2026-1'!F:F,"SUNAMPE",'Planificación 2026-1'!X:X,"VIRTUAL",'Planificación 2026-1'!I:I,"&lt;3")</f>
        <v>0</v>
      </c>
      <c r="EF308" s="76">
        <f>SUMIFS('Planificación 2026-1'!R:R,'Planificación 2026-1'!W:W,C308,'Planificación 2026-1'!F:F,"SUNAMPE",'Planificación 2026-1'!X:X,"&lt;&gt;VIRTUAL",'Planificación 2026-1'!I:I,"&lt;3")</f>
        <v>0</v>
      </c>
      <c r="EG308" s="76">
        <f>SUMIFS('Planificación 2026-1'!R:R,'Planificación 2026-1'!W:W,C308,'Planificación 2026-1'!F:F,"FILIAL",'Planificación 2026-1'!X:X,"VIRTUAL",'Planificación 2026-1'!I:I,"&lt;3")</f>
        <v>0</v>
      </c>
      <c r="EH308" s="76">
        <f>SUMIFS('Planificación 2026-1'!R:R,'Planificación 2026-1'!W:W,C308,'Planificación 2026-1'!F:F,"FILIAL",'Planificación 2026-1'!X:X,"&lt;&gt;VIRTUAL",'Planificación 2026-1'!I:I,"&lt;3")</f>
        <v>0</v>
      </c>
      <c r="EI308" s="76">
        <f>SUMIFS('Planificación 2026-1'!R:R,'Planificación 2026-1'!W:W,C308,'Planificación 2026-1'!F:F,"PORUMA",'Planificación 2026-1'!X:X,"VIRTUAL",'Planificación 2026-1'!I:I,"&lt;3")</f>
        <v>0</v>
      </c>
      <c r="EJ308" s="76">
        <f>SUMIFS('Planificación 2026-1'!R:R,'Planificación 2026-1'!W:W,C308,'Planificación 2026-1'!F:F,"PORUMA",'Planificación 2026-1'!X:X,"&lt;&gt;VIRTUAL",'Planificación 2026-1'!I:I,"&lt;3")</f>
        <v>0</v>
      </c>
      <c r="EK308" s="76">
        <f>SUMIFS('Planificación 2026-1'!R:R,'Planificación 2026-1'!W:W,C308,'Planificación 2026-1'!F:F,"HUAURA",'Planificación 2026-1'!X:X,"VIRTUAL",'Planificación 2026-1'!I:I,"&lt;3")</f>
        <v>0</v>
      </c>
      <c r="EL308" s="76">
        <f>SUMIFS('Planificación 2026-1'!R:R,'Planificación 2026-1'!W:W,C308,'Planificación 2026-1'!F:F,"HUAURA",'Planificación 2026-1'!X:X,"&lt;&gt;VIRTUAL",'Planificación 2026-1'!I:I,"&lt;3")</f>
        <v>0</v>
      </c>
      <c r="EM308" s="76"/>
      <c r="EN308" s="76">
        <f t="shared" si="41"/>
        <v>0</v>
      </c>
      <c r="EO308" s="76">
        <f t="shared" si="42"/>
        <v>11</v>
      </c>
      <c r="EP308" s="76" t="b">
        <f t="shared" si="43"/>
        <v>1</v>
      </c>
      <c r="EQ308" s="76" t="str">
        <f t="shared" si="44"/>
        <v>SEDE</v>
      </c>
      <c r="ER308" s="76" t="str">
        <f t="shared" si="49"/>
        <v>PRESENCIAL</v>
      </c>
    </row>
    <row r="309" spans="1:148" hidden="1">
      <c r="A309" s="83"/>
      <c r="B309" s="119">
        <v>306</v>
      </c>
      <c r="C309" s="115" t="s">
        <v>482</v>
      </c>
      <c r="D309" s="112">
        <f>SUMIF('Planificación 2026-1'!W:W,C309,'Planificación 2026-1'!R:R)</f>
        <v>0</v>
      </c>
      <c r="E309" s="114" t="s">
        <v>170</v>
      </c>
      <c r="F309" s="115" t="s">
        <v>171</v>
      </c>
      <c r="G309" s="115" t="s">
        <v>13</v>
      </c>
      <c r="H309" s="115" t="s">
        <v>127</v>
      </c>
      <c r="I309" s="107" t="str">
        <f>IF(SUM(COUNTIFS('Planificación 2026-1'!F:F,"PRINCIPAL",'Planificación 2026-1'!W:W,C309,'Planificación 2026-1'!H:H,"AF"))&gt;0,"P01"," ")</f>
        <v xml:space="preserve"> </v>
      </c>
      <c r="J309" s="108" t="str">
        <f>IF(SUM(COUNTIFS('Planificación 2026-1'!F:F,"PRINCIPAL",'Planificación 2026-1'!W:W,C309,'Planificación 2026-1'!H:H,"EN"))&gt;0,"P02"," ")</f>
        <v xml:space="preserve"> </v>
      </c>
      <c r="K309" s="108" t="str">
        <f>IF(SUM(COUNTIFS('Planificación 2026-1'!F:F,"PRINCIPAL",'Planificación 2026-1'!W:W,C309,'Planificación 2026-1'!H:H,"IS"))&gt;0,"P03"," ")</f>
        <v xml:space="preserve"> </v>
      </c>
      <c r="L309" s="108" t="str">
        <f>IF(SUM(COUNTIFS('Planificación 2026-1'!F:F,"PRINCIPAL",'Planificación 2026-1'!W:W,C309,'Planificación 2026-1'!H:H,"PS"))&gt;0,"P04"," ")</f>
        <v xml:space="preserve"> </v>
      </c>
      <c r="M309" s="108"/>
      <c r="N309" s="108" t="str">
        <f>IF(SUM(COUNTIFS('Planificación 2026-1'!F:F,"PRINCIPAL",'Planificación 2026-1'!W:W,C309,'Planificación 2026-1'!H:H,"IN"))&gt;0,"P06"," ")</f>
        <v xml:space="preserve"> </v>
      </c>
      <c r="O309" s="108" t="str">
        <f>IF(SUM(COUNTIFS('Planificación 2026-1'!F:F,"PRINCIPAL",'Planificación 2026-1'!W:W,C309,'Planificación 2026-1'!H:H,"CA"))&gt;0,"P07"," ")</f>
        <v xml:space="preserve"> </v>
      </c>
      <c r="P309" s="108" t="str">
        <f>IF(SUM(COUNTIFS('Planificación 2026-1'!F:F,"PRINCIPAL",'Planificación 2026-1'!W:W,C309,'Planificación 2026-1'!H:H,"DE"))&gt;0,"P08"," ")</f>
        <v xml:space="preserve"> </v>
      </c>
      <c r="Q309" s="108" t="str">
        <f>IF(SUM(COUNTIFS('Planificación 2026-1'!F:F,"PRINCIPAL",'Planificación 2026-1'!W:W,C309,'Planificación 2026-1'!H:H,"OB"))&gt;0,"P09"," ")</f>
        <v xml:space="preserve"> </v>
      </c>
      <c r="R309" s="108" t="str">
        <f>IF(SUM(COUNTIFS('Planificación 2026-1'!F:F,"PRINCIPAL",'Planificación 2026-1'!W:W,C309,'Planificación 2026-1'!H:H,"MH"))&gt;0,"P31"," ")</f>
        <v xml:space="preserve"> </v>
      </c>
      <c r="S309" s="108" t="str">
        <f>IF(SUM(COUNTIFS('Planificación 2026-1'!F:F,"PRINCIPAL",'Planificación 2026-1'!W:W,C309,'Planificación 2026-1'!H:H,"IC"))&gt;0,"P32"," ")</f>
        <v xml:space="preserve"> </v>
      </c>
      <c r="T309" s="108" t="str">
        <f>IF(SUM(COUNTIFS('Planificación 2026-1'!F:F,"PRINCIPAL",'Planificación 2026-1'!W:W,C309,'Planificación 2026-1'!H:H,"AR"))&gt;0,"P34"," ")</f>
        <v xml:space="preserve"> </v>
      </c>
      <c r="U309" s="108" t="str">
        <f>IF(SUM(COUNTIFS('Planificación 2026-1'!F:F,"PRINCIPAL",'Planificación 2026-1'!W:W,C309,'Planificación 2026-1'!H:H,"T1"))&gt;0,"P35"," ")</f>
        <v xml:space="preserve"> </v>
      </c>
      <c r="V309" s="108" t="str">
        <f>IF(SUM(COUNTIFS('Planificación 2026-1'!F:F,"PRINCIPAL",'Planificación 2026-1'!W:W,C309,'Planificación 2026-1'!H:H,"T3"))&gt;0,"P36"," ")</f>
        <v xml:space="preserve"> </v>
      </c>
      <c r="W309" s="108" t="str">
        <f>IF(SUM(COUNTIFS('Planificación 2026-1'!F:F,"PRINCIPAL",'Planificación 2026-1'!W:W,C309,'Planificación 2026-1'!H:H,"T2"))&gt;0,"P37"," ")</f>
        <v xml:space="preserve"> </v>
      </c>
      <c r="X309" s="108" t="str">
        <f>IF(SUM(COUNTIFS('Planificación 2026-1'!F:F,"PRINCIPAL",'Planificación 2026-1'!W:W,C309,'Planificación 2026-1'!H:H,"AE"))&gt;0,"P38"," ")</f>
        <v xml:space="preserve"> </v>
      </c>
      <c r="Y309" s="108" t="str">
        <f>IF(SUM(COUNTIFS('Planificación 2026-1'!F:F,"PRINCIPAL",'Planificación 2026-1'!W:W,C309,'Planificación 2026-1'!H:H,"T4"))&gt;0,"P55"," ")</f>
        <v xml:space="preserve"> </v>
      </c>
      <c r="Z309" s="108" t="str">
        <f>IF(SUM(COUNTIFS('Planificación 2026-1'!F:F,"FILIAL",'Planificación 2026-1'!W:W,C309,'Planificación 2026-1'!H:H,"AF"))&gt;0," P01"," ")</f>
        <v xml:space="preserve"> </v>
      </c>
      <c r="AA309" s="108" t="str">
        <f>IF(SUM(COUNTIFS('Planificación 2026-1'!F:F,"FILIAL",'Planificación 2026-1'!W:W,C309,'Planificación 2026-1'!H:H,"EN"))&gt;0,"P02"," ")</f>
        <v xml:space="preserve"> </v>
      </c>
      <c r="AB309" s="108" t="str">
        <f>IF(SUM(COUNTIFS('Planificación 2026-1'!F:F,"FILIAL",'Planificación 2026-1'!W:W,C309,'Planificación 2026-1'!H:H,"IS"))&gt;0,"P03"," ")</f>
        <v xml:space="preserve"> </v>
      </c>
      <c r="AC309" s="108" t="str">
        <f>IF(SUM(COUNTIFS('Planificación 2026-1'!F:F,"FILIAL",'Planificación 2026-1'!W:W,C309,'Planificación 2026-1'!H:H,"PS"))&gt;0,"P04"," ")</f>
        <v xml:space="preserve"> </v>
      </c>
      <c r="AD309" s="108"/>
      <c r="AE309" s="108" t="str">
        <f>IF(SUM(COUNTIFS('Planificación 2026-1'!F:F,"FILIAL",'Planificación 2026-1'!W:W,C309,'Planificación 2026-1'!H:H,"IN"))&gt;0,"P06"," ")</f>
        <v xml:space="preserve"> </v>
      </c>
      <c r="AF309" s="108" t="str">
        <f>IF(SUM(COUNTIFS('Planificación 2026-1'!F:F,"FILIAL",'Planificación 2026-1'!W:W,C309,'Planificación 2026-1'!H:H,"CA"))&gt;0,"P07"," ")</f>
        <v xml:space="preserve"> </v>
      </c>
      <c r="AG309" s="108" t="str">
        <f>IF(SUM(COUNTIFS('Planificación 2026-1'!F:F,"FILIAL",'Planificación 2026-1'!W:W,C309,'Planificación 2026-1'!H:H,"DE"))&gt;0,"P08"," ")</f>
        <v xml:space="preserve"> </v>
      </c>
      <c r="AH309" s="108" t="str">
        <f>IF(SUM(COUNTIFS('Planificación 2026-1'!F:F,"FILIAL",'Planificación 2026-1'!W:W,C309,'Planificación 2026-1'!H:H,"OB"))&gt;0,"P09"," ")</f>
        <v xml:space="preserve"> </v>
      </c>
      <c r="AI309" s="108" t="str">
        <f>IF(SUM(COUNTIFS('Planificación 2026-1'!F:F,"FILIAL",'Planificación 2026-1'!W:W,C309,'Planificación 2026-1'!H:H,"MH"))&gt;0,"P31"," ")</f>
        <v xml:space="preserve"> </v>
      </c>
      <c r="AJ309" s="108" t="str">
        <f>IF(SUM(COUNTIFS('Planificación 2026-1'!F:F,"FILIAL",'Planificación 2026-1'!W:W,C309,'Planificación 2026-1'!H:H,"IC"))&gt;0,"P32"," ")</f>
        <v xml:space="preserve"> </v>
      </c>
      <c r="AK309" s="108" t="str">
        <f>IF(SUM(COUNTIFS('Planificación 2026-1'!F:F,"FILIAL",'Planificación 2026-1'!W:W,C309,'Planificación 2026-1'!H:H,"AR"))&gt;0,"P34"," ")</f>
        <v xml:space="preserve"> </v>
      </c>
      <c r="AL309" s="108" t="str">
        <f>IF(SUM(COUNTIFS('Planificación 2026-1'!F:F,"FILIAL",'Planificación 2026-1'!W:W,C309,'Planificación 2026-1'!H:H,"T1"))&gt;0,"P35"," ")</f>
        <v xml:space="preserve"> </v>
      </c>
      <c r="AM309" s="108" t="str">
        <f>IF(SUM(COUNTIFS('Planificación 2026-1'!F:F,"FILIAL",'Planificación 2026-1'!W:W,C309,'Planificación 2026-1'!H:H,"T3"))&gt;0,"P36"," ")</f>
        <v xml:space="preserve"> </v>
      </c>
      <c r="AN309" s="108" t="str">
        <f>IF(SUM(COUNTIFS('Planificación 2026-1'!F:F,"FILIAL",'Planificación 2026-1'!W:W,C309,'Planificación 2026-1'!H:H,"T2"))&gt;0,"P37"," ")</f>
        <v xml:space="preserve"> </v>
      </c>
      <c r="AO309" s="108" t="str">
        <f>IF(SUM(COUNTIFS('Planificación 2026-1'!F:F,"FILIAL",'Planificación 2026-1'!W:W,C309,'Planificación 2026-1'!H:H,"AE"))&gt;0,"P38"," ")</f>
        <v xml:space="preserve"> </v>
      </c>
      <c r="AP309" s="108" t="str">
        <f>IF(SUM(COUNTIFS('Planificación 2026-1'!F:F,"FILIAL",'Planificación 2026-1'!W:W,C309,'Planificación 2026-1'!H:H,"T4"))&gt;0,"P55"," ")</f>
        <v xml:space="preserve"> </v>
      </c>
      <c r="AQ309" s="108" t="str">
        <f>IF(SUM(COUNTIFS('Planificación 2026-1'!F:F,"SUNAMPE",'Planificación 2026-1'!W:W,C309,'Planificación 2026-1'!H:H,"AF"))&gt;0," P01"," ")</f>
        <v xml:space="preserve"> </v>
      </c>
      <c r="AR309" s="108" t="str">
        <f>IF(SUM(COUNTIFS('Planificación 2026-1'!F:F,"SUNAMPE",'Planificación 2026-1'!W:W,C309,'Planificación 2026-1'!H:H,"EN"))&gt;0,"P02"," ")</f>
        <v xml:space="preserve"> </v>
      </c>
      <c r="AS309" s="108" t="str">
        <f>IF(SUM(COUNTIFS('Planificación 2026-1'!F:F,"SUNAMPE",'Planificación 2026-1'!W:W,C309,'Planificación 2026-1'!H:H,"IS"))&gt;0,"P03"," ")</f>
        <v xml:space="preserve"> </v>
      </c>
      <c r="AT309" s="108" t="str">
        <f>IF(SUM(COUNTIFS('Planificación 2026-1'!F:F,"SUNAMPE",'Planificación 2026-1'!W:W,C309,'Planificación 2026-1'!H:H,"PS"))&gt;0,"P04"," ")</f>
        <v xml:space="preserve"> </v>
      </c>
      <c r="AU309" s="108"/>
      <c r="AV309" s="108" t="str">
        <f>IF(SUM(COUNTIFS('Planificación 2026-1'!F:F,"SUNAMPE",'Planificación 2026-1'!W:W,C309,'Planificación 2026-1'!H:H,"IN"))&gt;0,"P06"," ")</f>
        <v xml:space="preserve"> </v>
      </c>
      <c r="AW309" s="108" t="str">
        <f>IF(SUM(COUNTIFS('Planificación 2026-1'!F:F,"SUNAMPE",'Planificación 2026-1'!W:W,C309,'Planificación 2026-1'!H:H,"CA"))&gt;0,"P07"," ")</f>
        <v xml:space="preserve"> </v>
      </c>
      <c r="AX309" s="108" t="str">
        <f>IF(SUM(COUNTIFS('Planificación 2026-1'!F:F,"SUNAMPE",'Planificación 2026-1'!W:W,C309,'Planificación 2026-1'!H:H,"DE"))&gt;0,"P08"," ")</f>
        <v xml:space="preserve"> </v>
      </c>
      <c r="AY309" s="108" t="str">
        <f>IF(SUM(COUNTIFS('Planificación 2026-1'!F:F,"SUNAMPE",'Planificación 2026-1'!W:W,C309,'Planificación 2026-1'!H:H,"OB"))&gt;0,"P09"," ")</f>
        <v xml:space="preserve"> </v>
      </c>
      <c r="AZ309" s="108" t="str">
        <f>IF(SUM(COUNTIFS('Planificación 2026-1'!F:F,"SUNAMPE",'Planificación 2026-1'!W:W,C309,'Planificación 2026-1'!H:H,"MH"))&gt;0,"P31"," ")</f>
        <v xml:space="preserve"> </v>
      </c>
      <c r="BA309" s="108" t="str">
        <f>IF(SUM(COUNTIFS('Planificación 2026-1'!F:F,"SUNAMPE",'Planificación 2026-1'!W:W,C309,'Planificación 2026-1'!H:H,"IC"))&gt;0,"P32"," ")</f>
        <v xml:space="preserve"> </v>
      </c>
      <c r="BB309" s="108" t="str">
        <f>IF(SUM(COUNTIFS('Planificación 2026-1'!F:F,"SUNAMPE",'Planificación 2026-1'!W:W,C309,'Planificación 2026-1'!H:H,"AR"))&gt;0,"P34"," ")</f>
        <v xml:space="preserve"> </v>
      </c>
      <c r="BC309" s="108" t="str">
        <f>IF(SUM(COUNTIFS('Planificación 2026-1'!F:F,"SUNAMPE",'Planificación 2026-1'!W:W,C309,'Planificación 2026-1'!H:H,"T1"))&gt;0,"P35"," ")</f>
        <v xml:space="preserve"> </v>
      </c>
      <c r="BD309" s="108" t="str">
        <f>IF(SUM(COUNTIFS('Planificación 2026-1'!F:F,"SUNAMPE",'Planificación 2026-1'!W:W,C309,'Planificación 2026-1'!H:H,"T3"))&gt;0,"P36"," ")</f>
        <v xml:space="preserve"> </v>
      </c>
      <c r="BE309" s="108" t="str">
        <f>IF(SUM(COUNTIFS('Planificación 2026-1'!F:F,"SUNAMPE",'Planificación 2026-1'!W:W,C309,'Planificación 2026-1'!H:H,"T2"))&gt;0,"P37"," ")</f>
        <v xml:space="preserve"> </v>
      </c>
      <c r="BF309" s="108" t="str">
        <f>IF(SUM(COUNTIFS('Planificación 2026-1'!F:F,"SUNAMPE",'Planificación 2026-1'!W:W,C309,'Planificación 2026-1'!H:H,"AE"))&gt;0,"P38"," ")</f>
        <v xml:space="preserve"> </v>
      </c>
      <c r="BG309" s="108" t="str">
        <f>IF(SUM(COUNTIFS('Planificación 2026-1'!F:F,"SUNAMPE",'Planificación 2026-1'!W:W,C309,'Planificación 2026-1'!H:H,"T4"))&gt;0,"P55"," ")</f>
        <v xml:space="preserve"> </v>
      </c>
      <c r="BH309" s="108" t="str">
        <f>IF(SUM(COUNTIFS('Planificación 2026-1'!F:F,"HUAURA",'Planificación 2026-1'!W:W,C309,'Planificación 2026-1'!H:H,"AF"))&gt;0," P01"," ")</f>
        <v xml:space="preserve"> </v>
      </c>
      <c r="BI309" s="108" t="str">
        <f>IF(SUM(COUNTIFS('Planificación 2026-1'!F:F,"HUAURA",'Planificación 2026-1'!W:W,C309,'Planificación 2026-1'!H:H,"EN"))&gt;0,"P02"," ")</f>
        <v xml:space="preserve"> </v>
      </c>
      <c r="BJ309" s="108" t="str">
        <f>IF(SUM(COUNTIFS('Planificación 2026-1'!F:F,"HUAURA",'Planificación 2026-1'!W:W,C309,'Planificación 2026-1'!H:H,"IS"))&gt;0,"P03"," ")</f>
        <v xml:space="preserve"> </v>
      </c>
      <c r="BK309" s="108" t="str">
        <f>IF(SUM(COUNTIFS('Planificación 2026-1'!F:F,"HUAURA",'Planificación 2026-1'!W:W,C309,'Planificación 2026-1'!H:H,"PS"))&gt;0,"P04"," ")</f>
        <v xml:space="preserve"> </v>
      </c>
      <c r="BL309" s="108"/>
      <c r="BM309" s="108" t="str">
        <f>IF(SUM(COUNTIFS('Planificación 2026-1'!F:F,"HUAURA",'Planificación 2026-1'!W:W,C309,'Planificación 2026-1'!H:H,"IN"))&gt;0,"P06"," ")</f>
        <v xml:space="preserve"> </v>
      </c>
      <c r="BN309" s="108" t="str">
        <f>IF(SUM(COUNTIFS('Planificación 2026-1'!F:F,"HUAURA",'Planificación 2026-1'!W:W,C309,'Planificación 2026-1'!H:H,"CA"))&gt;0,"P07"," ")</f>
        <v xml:space="preserve"> </v>
      </c>
      <c r="BO309" s="108" t="str">
        <f>IF(SUM(COUNTIFS('Planificación 2026-1'!F:F,"HUAURA",'Planificación 2026-1'!W:W,C309,'Planificación 2026-1'!H:H,"DE"))&gt;0,"P08"," ")</f>
        <v xml:space="preserve"> </v>
      </c>
      <c r="BP309" s="108" t="str">
        <f>IF(SUM(COUNTIFS('Planificación 2026-1'!F:F,"HUAURA",'Planificación 2026-1'!W:W,C309,'Planificación 2026-1'!H:H,"OB"))&gt;0,"P09"," ")</f>
        <v xml:space="preserve"> </v>
      </c>
      <c r="BQ309" s="108" t="str">
        <f>IF(SUM(COUNTIFS('Planificación 2026-1'!F:F,"HUAURA",'Planificación 2026-1'!W:W,C309,'Planificación 2026-1'!H:H,"MH"))&gt;0,"P31"," ")</f>
        <v xml:space="preserve"> </v>
      </c>
      <c r="BR309" s="108" t="str">
        <f>IF(SUM(COUNTIFS('Planificación 2026-1'!F:F,"HUAURA",'Planificación 2026-1'!W:W,C309,'Planificación 2026-1'!H:H,"IC"))&gt;0,"P32"," ")</f>
        <v xml:space="preserve"> </v>
      </c>
      <c r="BS309" s="108" t="str">
        <f>IF(SUM(COUNTIFS('Planificación 2026-1'!F:F,"HUAURA",'Planificación 2026-1'!W:W,C309,'Planificación 2026-1'!H:H,"AR"))&gt;0,"P34"," ")</f>
        <v xml:space="preserve"> </v>
      </c>
      <c r="BT309" s="108" t="str">
        <f>IF(SUM(COUNTIFS('Planificación 2026-1'!F:F,"HUAURA",'Planificación 2026-1'!W:W,C309,'Planificación 2026-1'!H:H,"T1"))&gt;0,"P35"," ")</f>
        <v xml:space="preserve"> </v>
      </c>
      <c r="BU309" s="108" t="str">
        <f>IF(SUM(COUNTIFS('Planificación 2026-1'!F:F,"HUAURA",'Planificación 2026-1'!W:W,C309,'Planificación 2026-1'!H:H,"T3"))&gt;0,"P36"," ")</f>
        <v xml:space="preserve"> </v>
      </c>
      <c r="BV309" s="108" t="str">
        <f>IF(SUM(COUNTIFS('Planificación 2026-1'!F:F,"HUAURA",'Planificación 2026-1'!W:W,C309,'Planificación 2026-1'!H:H,"T2"))&gt;0,"P37"," ")</f>
        <v xml:space="preserve"> </v>
      </c>
      <c r="BW309" s="108" t="str">
        <f>IF(SUM(COUNTIFS('Planificación 2026-1'!F:F,"HUAURA",'Planificación 2026-1'!W:W,C309,'Planificación 2026-1'!H:H,"AE"))&gt;0,"P38"," ")</f>
        <v xml:space="preserve"> </v>
      </c>
      <c r="BX309" s="108" t="str">
        <f>IF(SUM(COUNTIFS('Planificación 2026-1'!F:F,"HUAURA",'Planificación 2026-1'!W:W,C309,'Planificación 2026-1'!H:H,"T4"))&gt;0,"P55"," ")</f>
        <v xml:space="preserve"> </v>
      </c>
      <c r="BY309" s="109">
        <f>SUMIFS('Planificación 2026-1'!R:R,'Planificación 2026-1'!W:W,C309,'Planificación 2026-1'!H:H,"AF",'Planificación 2026-1'!I:I,"&gt;2")</f>
        <v>0</v>
      </c>
      <c r="BZ309" s="109">
        <f>SUMIFS('Planificación 2026-1'!R:R,'Planificación 2026-1'!W:W,C309,'Planificación 2026-1'!H:H,"EN",'Planificación 2026-1'!I:I,"&gt;2")</f>
        <v>0</v>
      </c>
      <c r="CA309" s="109">
        <f>SUMIFS('Planificación 2026-1'!R:R,'Planificación 2026-1'!W:W,C309,'Planificación 2026-1'!H:H,"IS",'Planificación 2026-1'!I:I,"&gt;2")</f>
        <v>0</v>
      </c>
      <c r="CB309" s="109">
        <f>SUMIFS('Planificación 2026-1'!R:R,'Planificación 2026-1'!W:W,C309,'Planificación 2026-1'!H:H,"PS",'Planificación 2026-1'!I:I,"&gt;2")</f>
        <v>0</v>
      </c>
      <c r="CC309" s="109">
        <f>SUMIFS('Planificación 2026-1'!R:R,'Planificación 2026-1'!W:W,C309,'Planificación 2026-1'!H:H,"IN",'Planificación 2026-1'!I:I,"&gt;2")</f>
        <v>0</v>
      </c>
      <c r="CD309" s="109">
        <f>SUMIFS('Planificación 2026-1'!R:R,'Planificación 2026-1'!W:W,C309,'Planificación 2026-1'!H:H,"CA",'Planificación 2026-1'!I:I,"&gt;2")</f>
        <v>0</v>
      </c>
      <c r="CE309" s="109">
        <f>SUMIFS('Planificación 2026-1'!R:R,'Planificación 2026-1'!W:W,C309,'Planificación 2026-1'!H:H,"DE",'Planificación 2026-1'!I:I,"&gt;2")</f>
        <v>0</v>
      </c>
      <c r="CF309" s="109">
        <f>SUMIFS('Planificación 2026-1'!R:R,'Planificación 2026-1'!W:W,C309,'Planificación 2026-1'!H:H,"OB",'Planificación 2026-1'!I:I,"&gt;2")</f>
        <v>0</v>
      </c>
      <c r="CG309" s="109">
        <f>SUMIFS('Planificación 2026-1'!R:R,'Planificación 2026-1'!W:W,C309,'Planificación 2026-1'!H:H,"MH",'Planificación 2026-1'!I:I,"&gt;2")</f>
        <v>0</v>
      </c>
      <c r="CH309" s="109">
        <f>SUMIFS('Planificación 2026-1'!R:R,'Planificación 2026-1'!W:W,C309,'Planificación 2026-1'!H:H,"IC",'Planificación 2026-1'!I:I,"&gt;2")</f>
        <v>0</v>
      </c>
      <c r="CI309" s="109">
        <f>SUMIFS('Planificación 2026-1'!R:R,'Planificación 2026-1'!W:W,C309,'Planificación 2026-1'!H:H,"AR",'Planificación 2026-1'!I:I,"&gt;2")</f>
        <v>0</v>
      </c>
      <c r="CJ309" s="109">
        <f>SUMIFS('Planificación 2026-1'!R:R,'Planificación 2026-1'!W:W,C309,'Planificación 2026-1'!H:H,"T1",'Planificación 2026-1'!I:I,"&gt;2")</f>
        <v>0</v>
      </c>
      <c r="CK309" s="109">
        <f>SUMIFS('Planificación 2026-1'!R:R,'Planificación 2026-1'!W:W,C309,'Planificación 2026-1'!H:H,"T3",'Planificación 2026-1'!I:I,"&gt;2")</f>
        <v>0</v>
      </c>
      <c r="CL309" s="109">
        <f>SUMIFS('Planificación 2026-1'!R:R,'Planificación 2026-1'!W:W,C309,'Planificación 2026-1'!H:H,"T2",'Planificación 2026-1'!I:I,"&gt;2")</f>
        <v>0</v>
      </c>
      <c r="CM309" s="109">
        <f>SUMIFS('Planificación 2026-1'!R:R,'Planificación 2026-1'!W:W,C309,'Planificación 2026-1'!H:H,"AE",'Planificación 2026-1'!I:I,"&gt;2")</f>
        <v>0</v>
      </c>
      <c r="CN309" s="109">
        <f>SUMIFS('Planificación 2026-1'!R:R,'Planificación 2026-1'!W:W,C309,'Planificación 2026-1'!H:H,"T4",'Planificación 2026-1'!I:I,"&gt;2")</f>
        <v>0</v>
      </c>
      <c r="CO309" s="109">
        <f>SUMIFS('Planificación 2026-1'!R:R,'Planificación 2026-1'!W:W,C309,'Planificación 2026-1'!H:H,"AF",'Planificación 2026-1'!I:I,"&lt;3")</f>
        <v>0</v>
      </c>
      <c r="CP309" s="109">
        <f>SUMIFS('Planificación 2026-1'!R:R,'Planificación 2026-1'!W:W,C309,'Planificación 2026-1'!H:H,"EN",'Planificación 2026-1'!I:I,"&lt;3")</f>
        <v>0</v>
      </c>
      <c r="CQ309" s="109">
        <f>SUMIFS('Planificación 2026-1'!R:R,'Planificación 2026-1'!W:W,C309,'Planificación 2026-1'!H:H,"IS",'Planificación 2026-1'!I:I,"&lt;3")</f>
        <v>0</v>
      </c>
      <c r="CR309" s="109">
        <f>SUMIFS('Planificación 2026-1'!R:R,'Planificación 2026-1'!W:W,C309,'Planificación 2026-1'!H:H,"PS",'Planificación 2026-1'!I:I,"&lt;3")</f>
        <v>0</v>
      </c>
      <c r="CS309" s="109">
        <f>SUMIFS('Planificación 2026-1'!R:R,'Planificación 2026-1'!W:W,C309,'Planificación 2026-1'!H:H,"IN",'Planificación 2026-1'!I:I,"&lt;3")</f>
        <v>0</v>
      </c>
      <c r="CT309" s="109">
        <f>SUMIFS('Planificación 2026-1'!R:R,'Planificación 2026-1'!W:W,C309,'Planificación 2026-1'!H:H,"CA",'Planificación 2026-1'!I:I,"&lt;3")</f>
        <v>0</v>
      </c>
      <c r="CU309" s="109">
        <f>SUMIFS('Planificación 2026-1'!R:R,'Planificación 2026-1'!W:W,C309,'Planificación 2026-1'!H:H,"DE",'Planificación 2026-1'!I:I,"&lt;3")</f>
        <v>0</v>
      </c>
      <c r="CV309" s="109">
        <f>SUMIFS('Planificación 2026-1'!R:R,'Planificación 2026-1'!W:W,C309,'Planificación 2026-1'!H:H,"OB",'Planificación 2026-1'!I:I,"&lt;3")</f>
        <v>0</v>
      </c>
      <c r="CW309" s="109">
        <f>SUMIFS('Planificación 2026-1'!R:R,'Planificación 2026-1'!W:W,C309,'Planificación 2026-1'!H:H,"MH",'Planificación 2026-1'!I:I,"&lt;3")</f>
        <v>0</v>
      </c>
      <c r="CX309" s="109">
        <f>SUMIFS('Planificación 2026-1'!R:R,'Planificación 2026-1'!W:W,C309,'Planificación 2026-1'!H:H,"IC",'Planificación 2026-1'!I:I,"&lt;3")</f>
        <v>0</v>
      </c>
      <c r="CY309" s="109">
        <f>SUMIFS('Planificación 2026-1'!R:R,'Planificación 2026-1'!W:W,C309,'Planificación 2026-1'!H:H,"AR",'Planificación 2026-1'!I:I,"&lt;3")</f>
        <v>0</v>
      </c>
      <c r="CZ309" s="109">
        <f>SUMIFS('Planificación 2026-1'!R:R,'Planificación 2026-1'!W:W,C309,'Planificación 2026-1'!H:H,"T1",'Planificación 2026-1'!I:I,"&lt;3")</f>
        <v>0</v>
      </c>
      <c r="DA309" s="109">
        <f>SUMIFS('Planificación 2026-1'!R:R,'Planificación 2026-1'!W:W,C309,'Planificación 2026-1'!H:H,"T3",'Planificación 2026-1'!I:I,"&lt;3")</f>
        <v>0</v>
      </c>
      <c r="DB309" s="109">
        <f>SUMIFS('Planificación 2026-1'!R:R,'Planificación 2026-1'!W:W,C309,'Planificación 2026-1'!H:H,"T2",'Planificación 2026-1'!I:I,"&lt;3")</f>
        <v>0</v>
      </c>
      <c r="DC309" s="109">
        <f>SUMIFS('Planificación 2026-1'!R:R,'Planificación 2026-1'!W:W,C309,'Planificación 2026-1'!H:H,"AE",'Planificación 2026-1'!I:I,"&lt;3")</f>
        <v>0</v>
      </c>
      <c r="DD309" s="109">
        <f>SUMIFS('Planificación 2026-1'!R:R,'Planificación 2026-1'!W:W,C309,'Planificación 2026-1'!H:H,"T4",'Planificación 2026-1'!I:I,"&lt;3")</f>
        <v>0</v>
      </c>
      <c r="DE309" s="108" t="str">
        <f t="shared" si="45"/>
        <v/>
      </c>
      <c r="DF309" s="41">
        <f>IF(C309="","",SUMIFS('Planificación 2026-1'!R:R,'Planificación 2026-1'!W:W,C309,'Planificación 2026-1'!F:F,"PRINCIPAL",'Planificación 2026-1'!X:X,"VIRTUAL"))</f>
        <v>0</v>
      </c>
      <c r="DG309" s="41">
        <f>IF(C309="","",SUMIFS('Planificación 2026-1'!R:R,'Planificación 2026-1'!W:W,C309,'Planificación 2026-1'!F:F,"PRINCIPAL",'Planificación 2026-1'!X:X,"PRESENCIAL"))</f>
        <v>0</v>
      </c>
      <c r="DH309" s="41">
        <f>IF(C309="","",SUMIFS('Planificación 2026-1'!R:R,'Planificación 2026-1'!W:W,C309,'Planificación 2026-1'!F:F,"PRINCIPAL",'Planificación 2026-1'!X:X,"HIBRIDO PRESENCIAL"))</f>
        <v>0</v>
      </c>
      <c r="DI309" s="108" t="str">
        <f t="shared" si="46"/>
        <v/>
      </c>
      <c r="DJ309" s="108">
        <f>IF(C309="","",SUMIFS('Planificación 2026-1'!R:R,'Planificación 2026-1'!W:W,C309,'Planificación 2026-1'!F:F,"FILIAL",'Planificación 2026-1'!X:X,"VIRTUAL"))</f>
        <v>0</v>
      </c>
      <c r="DK309" s="110">
        <f>IF(C309="","",SUMIFS('Planificación 2026-1'!R:R,'Planificación 2026-1'!W:W,C309,'Planificación 2026-1'!F:F,"FILIAL",'Planificación 2026-1'!X:X,"PRESENCIAL"))</f>
        <v>0</v>
      </c>
      <c r="DL309" s="61">
        <f>IF(C309="","",SUMIFS('Planificación 2026-1'!R:R,'Planificación 2026-1'!W:W,C309,'Planificación 2026-1'!F:F,"FILIAL",'Planificación 2026-1'!X:X,"HIBRIDO PRESENCIAL"))</f>
        <v>0</v>
      </c>
      <c r="DM309" s="111" t="str">
        <f t="shared" si="47"/>
        <v/>
      </c>
      <c r="DN309" s="108">
        <f>IF(C309="","",SUMIFS('Planificación 2026-1'!R:R,'Planificación 2026-1'!W:W,C309,'Planificación 2026-1'!F:F,"SUNAMPE",'Planificación 2026-1'!X:X,"VIRTUAL"))</f>
        <v>0</v>
      </c>
      <c r="DO309" s="61">
        <f>IF(C309="","",SUMIFS('Planificación 2026-1'!R:R,'Planificación 2026-1'!W:W,C309,'Planificación 2026-1'!F:F,"SUNAMPE",'Planificación 2026-1'!X:X,"PRESENCIAL"))</f>
        <v>0</v>
      </c>
      <c r="DP309" s="111" t="str">
        <f t="shared" si="48"/>
        <v/>
      </c>
      <c r="DQ309" s="108">
        <f>IF(C309="","",SUMIFS('Planificación 2026-1'!R:R,'Planificación 2026-1'!W:W,C309,'Planificación 2026-1'!F:F,"HUAURA",'Planificación 2026-1'!X:X,"VIRTUAL"))</f>
        <v>0</v>
      </c>
      <c r="DR309" s="61">
        <f>IF(C309="","",SUMIFS('Planificación 2026-1'!R:R,'Planificación 2026-1'!W:W,C309,'Planificación 2026-1'!F:F,"HUAURA",'Planificación 2026-1'!X:X,"PRESENCIAL"))</f>
        <v>0</v>
      </c>
      <c r="DS309" s="76">
        <f>SUMIFS('Planificación 2026-1'!R:R,'Planificación 2026-1'!W:W,C309,'Planificación 2026-1'!F:F,"PRINCIPAL",'Planificación 2026-1'!X:X,"VIRTUAL",'Planificación 2026-1'!I:I,"&gt;2")</f>
        <v>0</v>
      </c>
      <c r="DT309" s="76">
        <f>SUMIFS('Planificación 2026-1'!R:R,'Planificación 2026-1'!W:W,C309,'Planificación 2026-1'!F:F,"PRINCIPAL",'Planificación 2026-1'!X:X,"&lt;&gt;VIRTUAL",'Planificación 2026-1'!I:I,"&gt;2")</f>
        <v>0</v>
      </c>
      <c r="DU309" s="76">
        <f>SUMIFS('Planificación 2026-1'!R:R,'Planificación 2026-1'!W:W,C309,'Planificación 2026-1'!F:F,"SUNAMPE",'Planificación 2026-1'!X:X,"VIRTUAL",'Planificación 2026-1'!I:I,"&gt;2")</f>
        <v>0</v>
      </c>
      <c r="DV309" s="76">
        <f>SUMIFS('Planificación 2026-1'!R:R,'Planificación 2026-1'!W:W,C309,'Planificación 2026-1'!F:F,"SUNAMPE",'Planificación 2026-1'!X:X,"&lt;&gt;VIRTUAL",'Planificación 2026-1'!I:I,"&gt;2")</f>
        <v>0</v>
      </c>
      <c r="DW309" s="76">
        <f>SUMIFS('Planificación 2026-1'!R:R,'Planificación 2026-1'!W:W,C309,'Planificación 2026-1'!F:F,"FILIAL",'Planificación 2026-1'!X:X,"VIRTUAL",'Planificación 2026-1'!I:I,"&gt;2")</f>
        <v>0</v>
      </c>
      <c r="DX309" s="76">
        <f>SUMIFS('Planificación 2026-1'!R:R,'Planificación 2026-1'!W:W,C309,'Planificación 2026-1'!F:F,"FILIAL",'Planificación 2026-1'!X:X,"&lt;&gt;VIRTUAL",'Planificación 2026-1'!I:I,"&gt;2")</f>
        <v>0</v>
      </c>
      <c r="DY309" s="76">
        <f>SUMIFS('Planificación 2026-1'!R:R,'Planificación 2026-1'!W:W,C309,'Planificación 2026-1'!F:F,"PORUMA",'Planificación 2026-1'!X:X,"VIRTUAL",'Planificación 2026-1'!I:I,"&gt;2")</f>
        <v>0</v>
      </c>
      <c r="DZ309" s="76">
        <f>SUMIFS('Planificación 2026-1'!R:R,'Planificación 2026-1'!W:W,C309,'Planificación 2026-1'!F:F,"PORUMA",'Planificación 2026-1'!X:X,"&lt;&gt;VIRTUAL",'Planificación 2026-1'!I:I,"&gt;2")</f>
        <v>0</v>
      </c>
      <c r="EA309" s="76">
        <f>SUMIFS('Planificación 2026-1'!R:R,'Planificación 2026-1'!W:W,C309,'Planificación 2026-1'!F:F,"HUAURA",'Planificación 2026-1'!X:X,"VIRTUAL",'Planificación 2026-1'!I:I,"&gt;2")</f>
        <v>0</v>
      </c>
      <c r="EB309" s="76">
        <f>SUMIFS('Planificación 2026-1'!R:R,'Planificación 2026-1'!W:W,C309,'Planificación 2026-1'!F:F,"HUAURA",'Planificación 2026-1'!X:X,"&lt;&gt;VIRTUAL",'Planificación 2026-1'!I:I,"&gt;2")</f>
        <v>0</v>
      </c>
      <c r="EC309" s="76">
        <f>SUMIFS('Planificación 2026-1'!R:R,'Planificación 2026-1'!W:W,C309,'Planificación 2026-1'!F:F,"PRINCIPAL",'Planificación 2026-1'!X:X,"VIRTUAL",'Planificación 2026-1'!I:I,"&lt;3")</f>
        <v>0</v>
      </c>
      <c r="ED309" s="76">
        <f>SUMIFS('Planificación 2026-1'!R:R,'Planificación 2026-1'!W:W,C309,'Planificación 2026-1'!F:F,"PRINCIPAL",'Planificación 2026-1'!X:X,"&lt;&gt;VIRTUAL",'Planificación 2026-1'!I:I,"&lt;3")</f>
        <v>0</v>
      </c>
      <c r="EE309" s="76">
        <f>SUMIFS('Planificación 2026-1'!R:R,'Planificación 2026-1'!W:W,C309,'Planificación 2026-1'!F:F,"SUNAMPE",'Planificación 2026-1'!X:X,"VIRTUAL",'Planificación 2026-1'!I:I,"&lt;3")</f>
        <v>0</v>
      </c>
      <c r="EF309" s="76">
        <f>SUMIFS('Planificación 2026-1'!R:R,'Planificación 2026-1'!W:W,C309,'Planificación 2026-1'!F:F,"SUNAMPE",'Planificación 2026-1'!X:X,"&lt;&gt;VIRTUAL",'Planificación 2026-1'!I:I,"&lt;3")</f>
        <v>0</v>
      </c>
      <c r="EG309" s="76">
        <f>SUMIFS('Planificación 2026-1'!R:R,'Planificación 2026-1'!W:W,C309,'Planificación 2026-1'!F:F,"FILIAL",'Planificación 2026-1'!X:X,"VIRTUAL",'Planificación 2026-1'!I:I,"&lt;3")</f>
        <v>0</v>
      </c>
      <c r="EH309" s="76">
        <f>SUMIFS('Planificación 2026-1'!R:R,'Planificación 2026-1'!W:W,C309,'Planificación 2026-1'!F:F,"FILIAL",'Planificación 2026-1'!X:X,"&lt;&gt;VIRTUAL",'Planificación 2026-1'!I:I,"&lt;3")</f>
        <v>0</v>
      </c>
      <c r="EI309" s="76">
        <f>SUMIFS('Planificación 2026-1'!R:R,'Planificación 2026-1'!W:W,C309,'Planificación 2026-1'!F:F,"PORUMA",'Planificación 2026-1'!X:X,"VIRTUAL",'Planificación 2026-1'!I:I,"&lt;3")</f>
        <v>0</v>
      </c>
      <c r="EJ309" s="76">
        <f>SUMIFS('Planificación 2026-1'!R:R,'Planificación 2026-1'!W:W,C309,'Planificación 2026-1'!F:F,"PORUMA",'Planificación 2026-1'!X:X,"&lt;&gt;VIRTUAL",'Planificación 2026-1'!I:I,"&lt;3")</f>
        <v>0</v>
      </c>
      <c r="EK309" s="76">
        <f>SUMIFS('Planificación 2026-1'!R:R,'Planificación 2026-1'!W:W,C309,'Planificación 2026-1'!F:F,"HUAURA",'Planificación 2026-1'!X:X,"VIRTUAL",'Planificación 2026-1'!I:I,"&lt;3")</f>
        <v>0</v>
      </c>
      <c r="EL309" s="76">
        <f>SUMIFS('Planificación 2026-1'!R:R,'Planificación 2026-1'!W:W,C309,'Planificación 2026-1'!F:F,"HUAURA",'Planificación 2026-1'!X:X,"&lt;&gt;VIRTUAL",'Planificación 2026-1'!I:I,"&lt;3")</f>
        <v>0</v>
      </c>
      <c r="EM309" s="76"/>
      <c r="EN309" s="76">
        <f t="shared" si="41"/>
        <v>0</v>
      </c>
      <c r="EO309" s="76">
        <f t="shared" si="42"/>
        <v>0</v>
      </c>
      <c r="EP309" s="76" t="b">
        <f t="shared" si="43"/>
        <v>1</v>
      </c>
      <c r="EQ309" s="76" t="str">
        <f t="shared" si="44"/>
        <v/>
      </c>
      <c r="ER309" s="76" t="str">
        <f t="shared" si="49"/>
        <v>PRESENCIAL</v>
      </c>
    </row>
    <row r="310" spans="1:148" hidden="1">
      <c r="A310" s="83"/>
      <c r="B310" s="119">
        <v>307</v>
      </c>
      <c r="C310" s="115" t="s">
        <v>483</v>
      </c>
      <c r="D310" s="112">
        <f>SUMIF('Planificación 2026-1'!W:W,C310,'Planificación 2026-1'!R:R)</f>
        <v>15</v>
      </c>
      <c r="E310" s="114" t="s">
        <v>170</v>
      </c>
      <c r="F310" s="115" t="s">
        <v>171</v>
      </c>
      <c r="G310" s="115" t="s">
        <v>19</v>
      </c>
      <c r="H310" s="115" t="s">
        <v>143</v>
      </c>
      <c r="I310" s="107" t="str">
        <f>IF(SUM(COUNTIFS('Planificación 2026-1'!F:F,"PRINCIPAL",'Planificación 2026-1'!W:W,C310,'Planificación 2026-1'!H:H,"AF"))&gt;0,"P01"," ")</f>
        <v xml:space="preserve"> </v>
      </c>
      <c r="J310" s="108" t="str">
        <f>IF(SUM(COUNTIFS('Planificación 2026-1'!F:F,"PRINCIPAL",'Planificación 2026-1'!W:W,C310,'Planificación 2026-1'!H:H,"EN"))&gt;0,"P02"," ")</f>
        <v xml:space="preserve"> </v>
      </c>
      <c r="K310" s="108" t="str">
        <f>IF(SUM(COUNTIFS('Planificación 2026-1'!F:F,"PRINCIPAL",'Planificación 2026-1'!W:W,C310,'Planificación 2026-1'!H:H,"IS"))&gt;0,"P03"," ")</f>
        <v xml:space="preserve"> </v>
      </c>
      <c r="L310" s="108" t="str">
        <f>IF(SUM(COUNTIFS('Planificación 2026-1'!F:F,"PRINCIPAL",'Planificación 2026-1'!W:W,C310,'Planificación 2026-1'!H:H,"PS"))&gt;0,"P04"," ")</f>
        <v xml:space="preserve"> </v>
      </c>
      <c r="M310" s="108"/>
      <c r="N310" s="108" t="str">
        <f>IF(SUM(COUNTIFS('Planificación 2026-1'!F:F,"PRINCIPAL",'Planificación 2026-1'!W:W,C310,'Planificación 2026-1'!H:H,"IN"))&gt;0,"P06"," ")</f>
        <v xml:space="preserve"> </v>
      </c>
      <c r="O310" s="108" t="str">
        <f>IF(SUM(COUNTIFS('Planificación 2026-1'!F:F,"PRINCIPAL",'Planificación 2026-1'!W:W,C310,'Planificación 2026-1'!H:H,"CA"))&gt;0,"P07"," ")</f>
        <v xml:space="preserve"> </v>
      </c>
      <c r="P310" s="108" t="str">
        <f>IF(SUM(COUNTIFS('Planificación 2026-1'!F:F,"PRINCIPAL",'Planificación 2026-1'!W:W,C310,'Planificación 2026-1'!H:H,"DE"))&gt;0,"P08"," ")</f>
        <v xml:space="preserve"> </v>
      </c>
      <c r="Q310" s="108" t="str">
        <f>IF(SUM(COUNTIFS('Planificación 2026-1'!F:F,"PRINCIPAL",'Planificación 2026-1'!W:W,C310,'Planificación 2026-1'!H:H,"OB"))&gt;0,"P09"," ")</f>
        <v xml:space="preserve"> </v>
      </c>
      <c r="R310" s="108" t="str">
        <f>IF(SUM(COUNTIFS('Planificación 2026-1'!F:F,"PRINCIPAL",'Planificación 2026-1'!W:W,C310,'Planificación 2026-1'!H:H,"MH"))&gt;0,"P31"," ")</f>
        <v xml:space="preserve"> </v>
      </c>
      <c r="S310" s="108" t="str">
        <f>IF(SUM(COUNTIFS('Planificación 2026-1'!F:F,"PRINCIPAL",'Planificación 2026-1'!W:W,C310,'Planificación 2026-1'!H:H,"IC"))&gt;0,"P32"," ")</f>
        <v xml:space="preserve"> </v>
      </c>
      <c r="T310" s="108" t="str">
        <f>IF(SUM(COUNTIFS('Planificación 2026-1'!F:F,"PRINCIPAL",'Planificación 2026-1'!W:W,C310,'Planificación 2026-1'!H:H,"AR"))&gt;0,"P34"," ")</f>
        <v xml:space="preserve"> </v>
      </c>
      <c r="U310" s="108" t="str">
        <f>IF(SUM(COUNTIFS('Planificación 2026-1'!F:F,"PRINCIPAL",'Planificación 2026-1'!W:W,C310,'Planificación 2026-1'!H:H,"T1"))&gt;0,"P35"," ")</f>
        <v xml:space="preserve"> </v>
      </c>
      <c r="V310" s="108" t="str">
        <f>IF(SUM(COUNTIFS('Planificación 2026-1'!F:F,"PRINCIPAL",'Planificación 2026-1'!W:W,C310,'Planificación 2026-1'!H:H,"T3"))&gt;0,"P36"," ")</f>
        <v xml:space="preserve"> </v>
      </c>
      <c r="W310" s="108" t="str">
        <f>IF(SUM(COUNTIFS('Planificación 2026-1'!F:F,"PRINCIPAL",'Planificación 2026-1'!W:W,C310,'Planificación 2026-1'!H:H,"T2"))&gt;0,"P37"," ")</f>
        <v xml:space="preserve"> </v>
      </c>
      <c r="X310" s="108" t="str">
        <f>IF(SUM(COUNTIFS('Planificación 2026-1'!F:F,"PRINCIPAL",'Planificación 2026-1'!W:W,C310,'Planificación 2026-1'!H:H,"AE"))&gt;0,"P38"," ")</f>
        <v xml:space="preserve"> </v>
      </c>
      <c r="Y310" s="108" t="str">
        <f>IF(SUM(COUNTIFS('Planificación 2026-1'!F:F,"PRINCIPAL",'Planificación 2026-1'!W:W,C310,'Planificación 2026-1'!H:H,"T4"))&gt;0,"P55"," ")</f>
        <v xml:space="preserve"> </v>
      </c>
      <c r="Z310" s="108" t="str">
        <f>IF(SUM(COUNTIFS('Planificación 2026-1'!F:F,"FILIAL",'Planificación 2026-1'!W:W,C310,'Planificación 2026-1'!H:H,"AF"))&gt;0," P01"," ")</f>
        <v xml:space="preserve"> </v>
      </c>
      <c r="AA310" s="108" t="str">
        <f>IF(SUM(COUNTIFS('Planificación 2026-1'!F:F,"FILIAL",'Planificación 2026-1'!W:W,C310,'Planificación 2026-1'!H:H,"EN"))&gt;0,"P02"," ")</f>
        <v xml:space="preserve"> </v>
      </c>
      <c r="AB310" s="108" t="str">
        <f>IF(SUM(COUNTIFS('Planificación 2026-1'!F:F,"FILIAL",'Planificación 2026-1'!W:W,C310,'Planificación 2026-1'!H:H,"IS"))&gt;0,"P03"," ")</f>
        <v xml:space="preserve"> </v>
      </c>
      <c r="AC310" s="108" t="str">
        <f>IF(SUM(COUNTIFS('Planificación 2026-1'!F:F,"FILIAL",'Planificación 2026-1'!W:W,C310,'Planificación 2026-1'!H:H,"PS"))&gt;0,"P04"," ")</f>
        <v xml:space="preserve"> </v>
      </c>
      <c r="AD310" s="108"/>
      <c r="AE310" s="108" t="str">
        <f>IF(SUM(COUNTIFS('Planificación 2026-1'!F:F,"FILIAL",'Planificación 2026-1'!W:W,C310,'Planificación 2026-1'!H:H,"IN"))&gt;0,"P06"," ")</f>
        <v xml:space="preserve"> </v>
      </c>
      <c r="AF310" s="108" t="str">
        <f>IF(SUM(COUNTIFS('Planificación 2026-1'!F:F,"FILIAL",'Planificación 2026-1'!W:W,C310,'Planificación 2026-1'!H:H,"CA"))&gt;0,"P07"," ")</f>
        <v xml:space="preserve"> </v>
      </c>
      <c r="AG310" s="108" t="str">
        <f>IF(SUM(COUNTIFS('Planificación 2026-1'!F:F,"FILIAL",'Planificación 2026-1'!W:W,C310,'Planificación 2026-1'!H:H,"DE"))&gt;0,"P08"," ")</f>
        <v xml:space="preserve"> </v>
      </c>
      <c r="AH310" s="108" t="str">
        <f>IF(SUM(COUNTIFS('Planificación 2026-1'!F:F,"FILIAL",'Planificación 2026-1'!W:W,C310,'Planificación 2026-1'!H:H,"OB"))&gt;0,"P09"," ")</f>
        <v xml:space="preserve"> </v>
      </c>
      <c r="AI310" s="108" t="str">
        <f>IF(SUM(COUNTIFS('Planificación 2026-1'!F:F,"FILIAL",'Planificación 2026-1'!W:W,C310,'Planificación 2026-1'!H:H,"MH"))&gt;0,"P31"," ")</f>
        <v xml:space="preserve"> </v>
      </c>
      <c r="AJ310" s="108" t="str">
        <f>IF(SUM(COUNTIFS('Planificación 2026-1'!F:F,"FILIAL",'Planificación 2026-1'!W:W,C310,'Planificación 2026-1'!H:H,"IC"))&gt;0,"P32"," ")</f>
        <v xml:space="preserve"> </v>
      </c>
      <c r="AK310" s="108" t="str">
        <f>IF(SUM(COUNTIFS('Planificación 2026-1'!F:F,"FILIAL",'Planificación 2026-1'!W:W,C310,'Planificación 2026-1'!H:H,"AR"))&gt;0,"P34"," ")</f>
        <v xml:space="preserve"> </v>
      </c>
      <c r="AL310" s="108" t="str">
        <f>IF(SUM(COUNTIFS('Planificación 2026-1'!F:F,"FILIAL",'Planificación 2026-1'!W:W,C310,'Planificación 2026-1'!H:H,"T1"))&gt;0,"P35"," ")</f>
        <v xml:space="preserve"> </v>
      </c>
      <c r="AM310" s="108" t="str">
        <f>IF(SUM(COUNTIFS('Planificación 2026-1'!F:F,"FILIAL",'Planificación 2026-1'!W:W,C310,'Planificación 2026-1'!H:H,"T3"))&gt;0,"P36"," ")</f>
        <v xml:space="preserve"> </v>
      </c>
      <c r="AN310" s="108" t="str">
        <f>IF(SUM(COUNTIFS('Planificación 2026-1'!F:F,"FILIAL",'Planificación 2026-1'!W:W,C310,'Planificación 2026-1'!H:H,"T2"))&gt;0,"P37"," ")</f>
        <v xml:space="preserve"> </v>
      </c>
      <c r="AO310" s="108" t="str">
        <f>IF(SUM(COUNTIFS('Planificación 2026-1'!F:F,"FILIAL",'Planificación 2026-1'!W:W,C310,'Planificación 2026-1'!H:H,"AE"))&gt;0,"P38"," ")</f>
        <v xml:space="preserve"> </v>
      </c>
      <c r="AP310" s="108" t="str">
        <f>IF(SUM(COUNTIFS('Planificación 2026-1'!F:F,"FILIAL",'Planificación 2026-1'!W:W,C310,'Planificación 2026-1'!H:H,"T4"))&gt;0,"P55"," ")</f>
        <v xml:space="preserve"> </v>
      </c>
      <c r="AQ310" s="108" t="str">
        <f>IF(SUM(COUNTIFS('Planificación 2026-1'!F:F,"SUNAMPE",'Planificación 2026-1'!W:W,C310,'Planificación 2026-1'!H:H,"AF"))&gt;0," P01"," ")</f>
        <v xml:space="preserve"> </v>
      </c>
      <c r="AR310" s="108" t="str">
        <f>IF(SUM(COUNTIFS('Planificación 2026-1'!F:F,"SUNAMPE",'Planificación 2026-1'!W:W,C310,'Planificación 2026-1'!H:H,"EN"))&gt;0,"P02"," ")</f>
        <v xml:space="preserve"> </v>
      </c>
      <c r="AS310" s="108" t="str">
        <f>IF(SUM(COUNTIFS('Planificación 2026-1'!F:F,"SUNAMPE",'Planificación 2026-1'!W:W,C310,'Planificación 2026-1'!H:H,"IS"))&gt;0,"P03"," ")</f>
        <v xml:space="preserve"> </v>
      </c>
      <c r="AT310" s="108" t="str">
        <f>IF(SUM(COUNTIFS('Planificación 2026-1'!F:F,"SUNAMPE",'Planificación 2026-1'!W:W,C310,'Planificación 2026-1'!H:H,"PS"))&gt;0,"P04"," ")</f>
        <v xml:space="preserve"> </v>
      </c>
      <c r="AU310" s="108"/>
      <c r="AV310" s="108" t="str">
        <f>IF(SUM(COUNTIFS('Planificación 2026-1'!F:F,"SUNAMPE",'Planificación 2026-1'!W:W,C310,'Planificación 2026-1'!H:H,"IN"))&gt;0,"P06"," ")</f>
        <v xml:space="preserve"> </v>
      </c>
      <c r="AW310" s="108" t="str">
        <f>IF(SUM(COUNTIFS('Planificación 2026-1'!F:F,"SUNAMPE",'Planificación 2026-1'!W:W,C310,'Planificación 2026-1'!H:H,"CA"))&gt;0,"P07"," ")</f>
        <v xml:space="preserve"> </v>
      </c>
      <c r="AX310" s="108" t="str">
        <f>IF(SUM(COUNTIFS('Planificación 2026-1'!F:F,"SUNAMPE",'Planificación 2026-1'!W:W,C310,'Planificación 2026-1'!H:H,"DE"))&gt;0,"P08"," ")</f>
        <v xml:space="preserve"> </v>
      </c>
      <c r="AY310" s="108" t="str">
        <f>IF(SUM(COUNTIFS('Planificación 2026-1'!F:F,"SUNAMPE",'Planificación 2026-1'!W:W,C310,'Planificación 2026-1'!H:H,"OB"))&gt;0,"P09"," ")</f>
        <v xml:space="preserve"> </v>
      </c>
      <c r="AZ310" s="108" t="str">
        <f>IF(SUM(COUNTIFS('Planificación 2026-1'!F:F,"SUNAMPE",'Planificación 2026-1'!W:W,C310,'Planificación 2026-1'!H:H,"MH"))&gt;0,"P31"," ")</f>
        <v xml:space="preserve"> </v>
      </c>
      <c r="BA310" s="108" t="str">
        <f>IF(SUM(COUNTIFS('Planificación 2026-1'!F:F,"SUNAMPE",'Planificación 2026-1'!W:W,C310,'Planificación 2026-1'!H:H,"IC"))&gt;0,"P32"," ")</f>
        <v xml:space="preserve"> </v>
      </c>
      <c r="BB310" s="108" t="str">
        <f>IF(SUM(COUNTIFS('Planificación 2026-1'!F:F,"SUNAMPE",'Planificación 2026-1'!W:W,C310,'Planificación 2026-1'!H:H,"AR"))&gt;0,"P34"," ")</f>
        <v xml:space="preserve"> </v>
      </c>
      <c r="BC310" s="108" t="str">
        <f>IF(SUM(COUNTIFS('Planificación 2026-1'!F:F,"SUNAMPE",'Planificación 2026-1'!W:W,C310,'Planificación 2026-1'!H:H,"T1"))&gt;0,"P35"," ")</f>
        <v xml:space="preserve"> </v>
      </c>
      <c r="BD310" s="108" t="str">
        <f>IF(SUM(COUNTIFS('Planificación 2026-1'!F:F,"SUNAMPE",'Planificación 2026-1'!W:W,C310,'Planificación 2026-1'!H:H,"T3"))&gt;0,"P36"," ")</f>
        <v xml:space="preserve"> </v>
      </c>
      <c r="BE310" s="108" t="str">
        <f>IF(SUM(COUNTIFS('Planificación 2026-1'!F:F,"SUNAMPE",'Planificación 2026-1'!W:W,C310,'Planificación 2026-1'!H:H,"T2"))&gt;0,"P37"," ")</f>
        <v xml:space="preserve"> </v>
      </c>
      <c r="BF310" s="108" t="str">
        <f>IF(SUM(COUNTIFS('Planificación 2026-1'!F:F,"SUNAMPE",'Planificación 2026-1'!W:W,C310,'Planificación 2026-1'!H:H,"AE"))&gt;0,"P38"," ")</f>
        <v xml:space="preserve"> </v>
      </c>
      <c r="BG310" s="108" t="str">
        <f>IF(SUM(COUNTIFS('Planificación 2026-1'!F:F,"SUNAMPE",'Planificación 2026-1'!W:W,C310,'Planificación 2026-1'!H:H,"T4"))&gt;0,"P55"," ")</f>
        <v xml:space="preserve"> </v>
      </c>
      <c r="BH310" s="108" t="str">
        <f>IF(SUM(COUNTIFS('Planificación 2026-1'!F:F,"HUAURA",'Planificación 2026-1'!W:W,C310,'Planificación 2026-1'!H:H,"AF"))&gt;0," P01"," ")</f>
        <v xml:space="preserve"> </v>
      </c>
      <c r="BI310" s="108" t="str">
        <f>IF(SUM(COUNTIFS('Planificación 2026-1'!F:F,"HUAURA",'Planificación 2026-1'!W:W,C310,'Planificación 2026-1'!H:H,"EN"))&gt;0,"P02"," ")</f>
        <v xml:space="preserve"> </v>
      </c>
      <c r="BJ310" s="108" t="str">
        <f>IF(SUM(COUNTIFS('Planificación 2026-1'!F:F,"HUAURA",'Planificación 2026-1'!W:W,C310,'Planificación 2026-1'!H:H,"IS"))&gt;0,"P03"," ")</f>
        <v xml:space="preserve"> </v>
      </c>
      <c r="BK310" s="108" t="str">
        <f>IF(SUM(COUNTIFS('Planificación 2026-1'!F:F,"HUAURA",'Planificación 2026-1'!W:W,C310,'Planificación 2026-1'!H:H,"PS"))&gt;0,"P04"," ")</f>
        <v xml:space="preserve"> </v>
      </c>
      <c r="BL310" s="108"/>
      <c r="BM310" s="108" t="str">
        <f>IF(SUM(COUNTIFS('Planificación 2026-1'!F:F,"HUAURA",'Planificación 2026-1'!W:W,C310,'Planificación 2026-1'!H:H,"IN"))&gt;0,"P06"," ")</f>
        <v xml:space="preserve"> </v>
      </c>
      <c r="BN310" s="108" t="str">
        <f>IF(SUM(COUNTIFS('Planificación 2026-1'!F:F,"HUAURA",'Planificación 2026-1'!W:W,C310,'Planificación 2026-1'!H:H,"CA"))&gt;0,"P07"," ")</f>
        <v xml:space="preserve"> </v>
      </c>
      <c r="BO310" s="108" t="str">
        <f>IF(SUM(COUNTIFS('Planificación 2026-1'!F:F,"HUAURA",'Planificación 2026-1'!W:W,C310,'Planificación 2026-1'!H:H,"DE"))&gt;0,"P08"," ")</f>
        <v>P08</v>
      </c>
      <c r="BP310" s="108" t="str">
        <f>IF(SUM(COUNTIFS('Planificación 2026-1'!F:F,"HUAURA",'Planificación 2026-1'!W:W,C310,'Planificación 2026-1'!H:H,"OB"))&gt;0,"P09"," ")</f>
        <v xml:space="preserve"> </v>
      </c>
      <c r="BQ310" s="108" t="str">
        <f>IF(SUM(COUNTIFS('Planificación 2026-1'!F:F,"HUAURA",'Planificación 2026-1'!W:W,C310,'Planificación 2026-1'!H:H,"MH"))&gt;0,"P31"," ")</f>
        <v xml:space="preserve"> </v>
      </c>
      <c r="BR310" s="108" t="str">
        <f>IF(SUM(COUNTIFS('Planificación 2026-1'!F:F,"HUAURA",'Planificación 2026-1'!W:W,C310,'Planificación 2026-1'!H:H,"IC"))&gt;0,"P32"," ")</f>
        <v xml:space="preserve"> </v>
      </c>
      <c r="BS310" s="108" t="str">
        <f>IF(SUM(COUNTIFS('Planificación 2026-1'!F:F,"HUAURA",'Planificación 2026-1'!W:W,C310,'Planificación 2026-1'!H:H,"AR"))&gt;0,"P34"," ")</f>
        <v xml:space="preserve"> </v>
      </c>
      <c r="BT310" s="108" t="str">
        <f>IF(SUM(COUNTIFS('Planificación 2026-1'!F:F,"HUAURA",'Planificación 2026-1'!W:W,C310,'Planificación 2026-1'!H:H,"T1"))&gt;0,"P35"," ")</f>
        <v xml:space="preserve"> </v>
      </c>
      <c r="BU310" s="108" t="str">
        <f>IF(SUM(COUNTIFS('Planificación 2026-1'!F:F,"HUAURA",'Planificación 2026-1'!W:W,C310,'Planificación 2026-1'!H:H,"T3"))&gt;0,"P36"," ")</f>
        <v xml:space="preserve"> </v>
      </c>
      <c r="BV310" s="108" t="str">
        <f>IF(SUM(COUNTIFS('Planificación 2026-1'!F:F,"HUAURA",'Planificación 2026-1'!W:W,C310,'Planificación 2026-1'!H:H,"T2"))&gt;0,"P37"," ")</f>
        <v xml:space="preserve"> </v>
      </c>
      <c r="BW310" s="108" t="str">
        <f>IF(SUM(COUNTIFS('Planificación 2026-1'!F:F,"HUAURA",'Planificación 2026-1'!W:W,C310,'Planificación 2026-1'!H:H,"AE"))&gt;0,"P38"," ")</f>
        <v>P38</v>
      </c>
      <c r="BX310" s="108" t="str">
        <f>IF(SUM(COUNTIFS('Planificación 2026-1'!F:F,"HUAURA",'Planificación 2026-1'!W:W,C310,'Planificación 2026-1'!H:H,"T4"))&gt;0,"P55"," ")</f>
        <v xml:space="preserve"> </v>
      </c>
      <c r="BY310" s="109">
        <f>SUMIFS('Planificación 2026-1'!R:R,'Planificación 2026-1'!W:W,C310,'Planificación 2026-1'!H:H,"AF",'Planificación 2026-1'!I:I,"&gt;2")</f>
        <v>0</v>
      </c>
      <c r="BZ310" s="109">
        <f>SUMIFS('Planificación 2026-1'!R:R,'Planificación 2026-1'!W:W,C310,'Planificación 2026-1'!H:H,"EN",'Planificación 2026-1'!I:I,"&gt;2")</f>
        <v>0</v>
      </c>
      <c r="CA310" s="109">
        <f>SUMIFS('Planificación 2026-1'!R:R,'Planificación 2026-1'!W:W,C310,'Planificación 2026-1'!H:H,"IS",'Planificación 2026-1'!I:I,"&gt;2")</f>
        <v>0</v>
      </c>
      <c r="CB310" s="109">
        <f>SUMIFS('Planificación 2026-1'!R:R,'Planificación 2026-1'!W:W,C310,'Planificación 2026-1'!H:H,"PS",'Planificación 2026-1'!I:I,"&gt;2")</f>
        <v>0</v>
      </c>
      <c r="CC310" s="109">
        <f>SUMIFS('Planificación 2026-1'!R:R,'Planificación 2026-1'!W:W,C310,'Planificación 2026-1'!H:H,"IN",'Planificación 2026-1'!I:I,"&gt;2")</f>
        <v>0</v>
      </c>
      <c r="CD310" s="109">
        <f>SUMIFS('Planificación 2026-1'!R:R,'Planificación 2026-1'!W:W,C310,'Planificación 2026-1'!H:H,"CA",'Planificación 2026-1'!I:I,"&gt;2")</f>
        <v>0</v>
      </c>
      <c r="CE310" s="109">
        <f>SUMIFS('Planificación 2026-1'!R:R,'Planificación 2026-1'!W:W,C310,'Planificación 2026-1'!H:H,"DE",'Planificación 2026-1'!I:I,"&gt;2")</f>
        <v>0</v>
      </c>
      <c r="CF310" s="109">
        <f>SUMIFS('Planificación 2026-1'!R:R,'Planificación 2026-1'!W:W,C310,'Planificación 2026-1'!H:H,"OB",'Planificación 2026-1'!I:I,"&gt;2")</f>
        <v>0</v>
      </c>
      <c r="CG310" s="109">
        <f>SUMIFS('Planificación 2026-1'!R:R,'Planificación 2026-1'!W:W,C310,'Planificación 2026-1'!H:H,"MH",'Planificación 2026-1'!I:I,"&gt;2")</f>
        <v>0</v>
      </c>
      <c r="CH310" s="109">
        <f>SUMIFS('Planificación 2026-1'!R:R,'Planificación 2026-1'!W:W,C310,'Planificación 2026-1'!H:H,"IC",'Planificación 2026-1'!I:I,"&gt;2")</f>
        <v>0</v>
      </c>
      <c r="CI310" s="109">
        <f>SUMIFS('Planificación 2026-1'!R:R,'Planificación 2026-1'!W:W,C310,'Planificación 2026-1'!H:H,"AR",'Planificación 2026-1'!I:I,"&gt;2")</f>
        <v>0</v>
      </c>
      <c r="CJ310" s="109">
        <f>SUMIFS('Planificación 2026-1'!R:R,'Planificación 2026-1'!W:W,C310,'Planificación 2026-1'!H:H,"T1",'Planificación 2026-1'!I:I,"&gt;2")</f>
        <v>0</v>
      </c>
      <c r="CK310" s="109">
        <f>SUMIFS('Planificación 2026-1'!R:R,'Planificación 2026-1'!W:W,C310,'Planificación 2026-1'!H:H,"T3",'Planificación 2026-1'!I:I,"&gt;2")</f>
        <v>0</v>
      </c>
      <c r="CL310" s="109">
        <f>SUMIFS('Planificación 2026-1'!R:R,'Planificación 2026-1'!W:W,C310,'Planificación 2026-1'!H:H,"T2",'Planificación 2026-1'!I:I,"&gt;2")</f>
        <v>0</v>
      </c>
      <c r="CM310" s="109">
        <f>SUMIFS('Planificación 2026-1'!R:R,'Planificación 2026-1'!W:W,C310,'Planificación 2026-1'!H:H,"AE",'Planificación 2026-1'!I:I,"&gt;2")</f>
        <v>0</v>
      </c>
      <c r="CN310" s="109">
        <f>SUMIFS('Planificación 2026-1'!R:R,'Planificación 2026-1'!W:W,C310,'Planificación 2026-1'!H:H,"T4",'Planificación 2026-1'!I:I,"&gt;2")</f>
        <v>0</v>
      </c>
      <c r="CO310" s="109">
        <f>SUMIFS('Planificación 2026-1'!R:R,'Planificación 2026-1'!W:W,C310,'Planificación 2026-1'!H:H,"AF",'Planificación 2026-1'!I:I,"&lt;3")</f>
        <v>0</v>
      </c>
      <c r="CP310" s="109">
        <f>SUMIFS('Planificación 2026-1'!R:R,'Planificación 2026-1'!W:W,C310,'Planificación 2026-1'!H:H,"EN",'Planificación 2026-1'!I:I,"&lt;3")</f>
        <v>0</v>
      </c>
      <c r="CQ310" s="109">
        <f>SUMIFS('Planificación 2026-1'!R:R,'Planificación 2026-1'!W:W,C310,'Planificación 2026-1'!H:H,"IS",'Planificación 2026-1'!I:I,"&lt;3")</f>
        <v>0</v>
      </c>
      <c r="CR310" s="109">
        <f>SUMIFS('Planificación 2026-1'!R:R,'Planificación 2026-1'!W:W,C310,'Planificación 2026-1'!H:H,"PS",'Planificación 2026-1'!I:I,"&lt;3")</f>
        <v>0</v>
      </c>
      <c r="CS310" s="109">
        <f>SUMIFS('Planificación 2026-1'!R:R,'Planificación 2026-1'!W:W,C310,'Planificación 2026-1'!H:H,"IN",'Planificación 2026-1'!I:I,"&lt;3")</f>
        <v>0</v>
      </c>
      <c r="CT310" s="109">
        <f>SUMIFS('Planificación 2026-1'!R:R,'Planificación 2026-1'!W:W,C310,'Planificación 2026-1'!H:H,"CA",'Planificación 2026-1'!I:I,"&lt;3")</f>
        <v>0</v>
      </c>
      <c r="CU310" s="109">
        <f>SUMIFS('Planificación 2026-1'!R:R,'Planificación 2026-1'!W:W,C310,'Planificación 2026-1'!H:H,"DE",'Planificación 2026-1'!I:I,"&lt;3")</f>
        <v>5</v>
      </c>
      <c r="CV310" s="109">
        <f>SUMIFS('Planificación 2026-1'!R:R,'Planificación 2026-1'!W:W,C310,'Planificación 2026-1'!H:H,"OB",'Planificación 2026-1'!I:I,"&lt;3")</f>
        <v>0</v>
      </c>
      <c r="CW310" s="109">
        <f>SUMIFS('Planificación 2026-1'!R:R,'Planificación 2026-1'!W:W,C310,'Planificación 2026-1'!H:H,"MH",'Planificación 2026-1'!I:I,"&lt;3")</f>
        <v>0</v>
      </c>
      <c r="CX310" s="109">
        <f>SUMIFS('Planificación 2026-1'!R:R,'Planificación 2026-1'!W:W,C310,'Planificación 2026-1'!H:H,"IC",'Planificación 2026-1'!I:I,"&lt;3")</f>
        <v>0</v>
      </c>
      <c r="CY310" s="109">
        <f>SUMIFS('Planificación 2026-1'!R:R,'Planificación 2026-1'!W:W,C310,'Planificación 2026-1'!H:H,"AR",'Planificación 2026-1'!I:I,"&lt;3")</f>
        <v>0</v>
      </c>
      <c r="CZ310" s="109">
        <f>SUMIFS('Planificación 2026-1'!R:R,'Planificación 2026-1'!W:W,C310,'Planificación 2026-1'!H:H,"T1",'Planificación 2026-1'!I:I,"&lt;3")</f>
        <v>0</v>
      </c>
      <c r="DA310" s="109">
        <f>SUMIFS('Planificación 2026-1'!R:R,'Planificación 2026-1'!W:W,C310,'Planificación 2026-1'!H:H,"T3",'Planificación 2026-1'!I:I,"&lt;3")</f>
        <v>0</v>
      </c>
      <c r="DB310" s="109">
        <f>SUMIFS('Planificación 2026-1'!R:R,'Planificación 2026-1'!W:W,C310,'Planificación 2026-1'!H:H,"T2",'Planificación 2026-1'!I:I,"&lt;3")</f>
        <v>0</v>
      </c>
      <c r="DC310" s="109">
        <f>SUMIFS('Planificación 2026-1'!R:R,'Planificación 2026-1'!W:W,C310,'Planificación 2026-1'!H:H,"AE",'Planificación 2026-1'!I:I,"&lt;3")</f>
        <v>10</v>
      </c>
      <c r="DD310" s="109">
        <f>SUMIFS('Planificación 2026-1'!R:R,'Planificación 2026-1'!W:W,C310,'Planificación 2026-1'!H:H,"T4",'Planificación 2026-1'!I:I,"&lt;3")</f>
        <v>0</v>
      </c>
      <c r="DE310" s="108" t="str">
        <f t="shared" si="45"/>
        <v/>
      </c>
      <c r="DF310" s="41">
        <f>IF(C310="","",SUMIFS('Planificación 2026-1'!R:R,'Planificación 2026-1'!W:W,C310,'Planificación 2026-1'!F:F,"PRINCIPAL",'Planificación 2026-1'!X:X,"VIRTUAL"))</f>
        <v>0</v>
      </c>
      <c r="DG310" s="41">
        <f>IF(C310="","",SUMIFS('Planificación 2026-1'!R:R,'Planificación 2026-1'!W:W,C310,'Planificación 2026-1'!F:F,"PRINCIPAL",'Planificación 2026-1'!X:X,"PRESENCIAL"))</f>
        <v>0</v>
      </c>
      <c r="DH310" s="41">
        <f>IF(C310="","",SUMIFS('Planificación 2026-1'!R:R,'Planificación 2026-1'!W:W,C310,'Planificación 2026-1'!F:F,"PRINCIPAL",'Planificación 2026-1'!X:X,"HIBRIDO PRESENCIAL"))</f>
        <v>0</v>
      </c>
      <c r="DI310" s="108" t="str">
        <f t="shared" si="46"/>
        <v/>
      </c>
      <c r="DJ310" s="108">
        <f>IF(C310="","",SUMIFS('Planificación 2026-1'!R:R,'Planificación 2026-1'!W:W,C310,'Planificación 2026-1'!F:F,"FILIAL",'Planificación 2026-1'!X:X,"VIRTUAL"))</f>
        <v>0</v>
      </c>
      <c r="DK310" s="110">
        <f>IF(C310="","",SUMIFS('Planificación 2026-1'!R:R,'Planificación 2026-1'!W:W,C310,'Planificación 2026-1'!F:F,"FILIAL",'Planificación 2026-1'!X:X,"PRESENCIAL"))</f>
        <v>0</v>
      </c>
      <c r="DL310" s="61">
        <f>IF(C310="","",SUMIFS('Planificación 2026-1'!R:R,'Planificación 2026-1'!W:W,C310,'Planificación 2026-1'!F:F,"FILIAL",'Planificación 2026-1'!X:X,"HIBRIDO PRESENCIAL"))</f>
        <v>0</v>
      </c>
      <c r="DM310" s="111" t="str">
        <f t="shared" si="47"/>
        <v/>
      </c>
      <c r="DN310" s="108">
        <f>IF(C310="","",SUMIFS('Planificación 2026-1'!R:R,'Planificación 2026-1'!W:W,C310,'Planificación 2026-1'!F:F,"SUNAMPE",'Planificación 2026-1'!X:X,"VIRTUAL"))</f>
        <v>0</v>
      </c>
      <c r="DO310" s="61">
        <f>IF(C310="","",SUMIFS('Planificación 2026-1'!R:R,'Planificación 2026-1'!W:W,C310,'Planificación 2026-1'!F:F,"SUNAMPE",'Planificación 2026-1'!X:X,"PRESENCIAL"))</f>
        <v>0</v>
      </c>
      <c r="DP310" s="111" t="str">
        <f t="shared" si="48"/>
        <v>P08 P38</v>
      </c>
      <c r="DQ310" s="108">
        <f>IF(C310="","",SUMIFS('Planificación 2026-1'!R:R,'Planificación 2026-1'!W:W,C310,'Planificación 2026-1'!F:F,"HUAURA",'Planificación 2026-1'!X:X,"VIRTUAL"))</f>
        <v>0</v>
      </c>
      <c r="DR310" s="61">
        <f>IF(C310="","",SUMIFS('Planificación 2026-1'!R:R,'Planificación 2026-1'!W:W,C310,'Planificación 2026-1'!F:F,"HUAURA",'Planificación 2026-1'!X:X,"PRESENCIAL"))</f>
        <v>0</v>
      </c>
      <c r="DS310" s="76">
        <f>SUMIFS('Planificación 2026-1'!R:R,'Planificación 2026-1'!W:W,C310,'Planificación 2026-1'!F:F,"PRINCIPAL",'Planificación 2026-1'!X:X,"VIRTUAL",'Planificación 2026-1'!I:I,"&gt;2")</f>
        <v>0</v>
      </c>
      <c r="DT310" s="76">
        <f>SUMIFS('Planificación 2026-1'!R:R,'Planificación 2026-1'!W:W,C310,'Planificación 2026-1'!F:F,"PRINCIPAL",'Planificación 2026-1'!X:X,"&lt;&gt;VIRTUAL",'Planificación 2026-1'!I:I,"&gt;2")</f>
        <v>0</v>
      </c>
      <c r="DU310" s="76">
        <f>SUMIFS('Planificación 2026-1'!R:R,'Planificación 2026-1'!W:W,C310,'Planificación 2026-1'!F:F,"SUNAMPE",'Planificación 2026-1'!X:X,"VIRTUAL",'Planificación 2026-1'!I:I,"&gt;2")</f>
        <v>0</v>
      </c>
      <c r="DV310" s="76">
        <f>SUMIFS('Planificación 2026-1'!R:R,'Planificación 2026-1'!W:W,C310,'Planificación 2026-1'!F:F,"SUNAMPE",'Planificación 2026-1'!X:X,"&lt;&gt;VIRTUAL",'Planificación 2026-1'!I:I,"&gt;2")</f>
        <v>0</v>
      </c>
      <c r="DW310" s="76">
        <f>SUMIFS('Planificación 2026-1'!R:R,'Planificación 2026-1'!W:W,C310,'Planificación 2026-1'!F:F,"FILIAL",'Planificación 2026-1'!X:X,"VIRTUAL",'Planificación 2026-1'!I:I,"&gt;2")</f>
        <v>0</v>
      </c>
      <c r="DX310" s="76">
        <f>SUMIFS('Planificación 2026-1'!R:R,'Planificación 2026-1'!W:W,C310,'Planificación 2026-1'!F:F,"FILIAL",'Planificación 2026-1'!X:X,"&lt;&gt;VIRTUAL",'Planificación 2026-1'!I:I,"&gt;2")</f>
        <v>0</v>
      </c>
      <c r="DY310" s="76">
        <f>SUMIFS('Planificación 2026-1'!R:R,'Planificación 2026-1'!W:W,C310,'Planificación 2026-1'!F:F,"PORUMA",'Planificación 2026-1'!X:X,"VIRTUAL",'Planificación 2026-1'!I:I,"&gt;2")</f>
        <v>0</v>
      </c>
      <c r="DZ310" s="76">
        <f>SUMIFS('Planificación 2026-1'!R:R,'Planificación 2026-1'!W:W,C310,'Planificación 2026-1'!F:F,"PORUMA",'Planificación 2026-1'!X:X,"&lt;&gt;VIRTUAL",'Planificación 2026-1'!I:I,"&gt;2")</f>
        <v>0</v>
      </c>
      <c r="EA310" s="76">
        <f>SUMIFS('Planificación 2026-1'!R:R,'Planificación 2026-1'!W:W,C310,'Planificación 2026-1'!F:F,"HUAURA",'Planificación 2026-1'!X:X,"VIRTUAL",'Planificación 2026-1'!I:I,"&gt;2")</f>
        <v>0</v>
      </c>
      <c r="EB310" s="76">
        <f>SUMIFS('Planificación 2026-1'!R:R,'Planificación 2026-1'!W:W,C310,'Planificación 2026-1'!F:F,"HUAURA",'Planificación 2026-1'!X:X,"&lt;&gt;VIRTUAL",'Planificación 2026-1'!I:I,"&gt;2")</f>
        <v>0</v>
      </c>
      <c r="EC310" s="76">
        <f>SUMIFS('Planificación 2026-1'!R:R,'Planificación 2026-1'!W:W,C310,'Planificación 2026-1'!F:F,"PRINCIPAL",'Planificación 2026-1'!X:X,"VIRTUAL",'Planificación 2026-1'!I:I,"&lt;3")</f>
        <v>0</v>
      </c>
      <c r="ED310" s="76">
        <f>SUMIFS('Planificación 2026-1'!R:R,'Planificación 2026-1'!W:W,C310,'Planificación 2026-1'!F:F,"PRINCIPAL",'Planificación 2026-1'!X:X,"&lt;&gt;VIRTUAL",'Planificación 2026-1'!I:I,"&lt;3")</f>
        <v>0</v>
      </c>
      <c r="EE310" s="76">
        <f>SUMIFS('Planificación 2026-1'!R:R,'Planificación 2026-1'!W:W,C310,'Planificación 2026-1'!F:F,"SUNAMPE",'Planificación 2026-1'!X:X,"VIRTUAL",'Planificación 2026-1'!I:I,"&lt;3")</f>
        <v>0</v>
      </c>
      <c r="EF310" s="76">
        <f>SUMIFS('Planificación 2026-1'!R:R,'Planificación 2026-1'!W:W,C310,'Planificación 2026-1'!F:F,"SUNAMPE",'Planificación 2026-1'!X:X,"&lt;&gt;VIRTUAL",'Planificación 2026-1'!I:I,"&lt;3")</f>
        <v>0</v>
      </c>
      <c r="EG310" s="76">
        <f>SUMIFS('Planificación 2026-1'!R:R,'Planificación 2026-1'!W:W,C310,'Planificación 2026-1'!F:F,"FILIAL",'Planificación 2026-1'!X:X,"VIRTUAL",'Planificación 2026-1'!I:I,"&lt;3")</f>
        <v>0</v>
      </c>
      <c r="EH310" s="76">
        <f>SUMIFS('Planificación 2026-1'!R:R,'Planificación 2026-1'!W:W,C310,'Planificación 2026-1'!F:F,"FILIAL",'Planificación 2026-1'!X:X,"&lt;&gt;VIRTUAL",'Planificación 2026-1'!I:I,"&lt;3")</f>
        <v>0</v>
      </c>
      <c r="EI310" s="76">
        <f>SUMIFS('Planificación 2026-1'!R:R,'Planificación 2026-1'!W:W,C310,'Planificación 2026-1'!F:F,"PORUMA",'Planificación 2026-1'!X:X,"VIRTUAL",'Planificación 2026-1'!I:I,"&lt;3")</f>
        <v>0</v>
      </c>
      <c r="EJ310" s="76">
        <f>SUMIFS('Planificación 2026-1'!R:R,'Planificación 2026-1'!W:W,C310,'Planificación 2026-1'!F:F,"PORUMA",'Planificación 2026-1'!X:X,"&lt;&gt;VIRTUAL",'Planificación 2026-1'!I:I,"&lt;3")</f>
        <v>0</v>
      </c>
      <c r="EK310" s="76">
        <f>SUMIFS('Planificación 2026-1'!R:R,'Planificación 2026-1'!W:W,C310,'Planificación 2026-1'!F:F,"HUAURA",'Planificación 2026-1'!X:X,"VIRTUAL",'Planificación 2026-1'!I:I,"&lt;3")</f>
        <v>0</v>
      </c>
      <c r="EL310" s="76">
        <f>SUMIFS('Planificación 2026-1'!R:R,'Planificación 2026-1'!W:W,C310,'Planificación 2026-1'!F:F,"HUAURA",'Planificación 2026-1'!X:X,"&lt;&gt;VIRTUAL",'Planificación 2026-1'!I:I,"&lt;3")</f>
        <v>15</v>
      </c>
      <c r="EM310" s="76"/>
      <c r="EN310" s="76">
        <f t="shared" si="41"/>
        <v>0</v>
      </c>
      <c r="EO310" s="76">
        <f t="shared" si="42"/>
        <v>15</v>
      </c>
      <c r="EP310" s="76" t="b">
        <f t="shared" si="43"/>
        <v>1</v>
      </c>
      <c r="EQ310" s="76" t="str">
        <f t="shared" si="44"/>
        <v/>
      </c>
      <c r="ER310" s="76" t="str">
        <f t="shared" si="49"/>
        <v>PRESENCIAL</v>
      </c>
    </row>
    <row r="311" spans="1:148" hidden="1">
      <c r="A311" s="83"/>
      <c r="B311" s="119">
        <v>308</v>
      </c>
      <c r="C311" s="115" t="s">
        <v>484</v>
      </c>
      <c r="D311" s="112">
        <f>SUMIF('Planificación 2026-1'!W:W,C311,'Planificación 2026-1'!R:R)</f>
        <v>8</v>
      </c>
      <c r="E311" s="114" t="s">
        <v>173</v>
      </c>
      <c r="F311" s="115" t="s">
        <v>171</v>
      </c>
      <c r="G311" s="115" t="s">
        <v>153</v>
      </c>
      <c r="H311" s="115" t="s">
        <v>139</v>
      </c>
      <c r="I311" s="107" t="str">
        <f>IF(SUM(COUNTIFS('Planificación 2026-1'!F:F,"PRINCIPAL",'Planificación 2026-1'!W:W,C311,'Planificación 2026-1'!H:H,"AF"))&gt;0,"P01"," ")</f>
        <v xml:space="preserve"> </v>
      </c>
      <c r="J311" s="108" t="str">
        <f>IF(SUM(COUNTIFS('Planificación 2026-1'!F:F,"PRINCIPAL",'Planificación 2026-1'!W:W,C311,'Planificación 2026-1'!H:H,"EN"))&gt;0,"P02"," ")</f>
        <v xml:space="preserve"> </v>
      </c>
      <c r="K311" s="108" t="str">
        <f>IF(SUM(COUNTIFS('Planificación 2026-1'!F:F,"PRINCIPAL",'Planificación 2026-1'!W:W,C311,'Planificación 2026-1'!H:H,"IS"))&gt;0,"P03"," ")</f>
        <v xml:space="preserve"> </v>
      </c>
      <c r="L311" s="108" t="str">
        <f>IF(SUM(COUNTIFS('Planificación 2026-1'!F:F,"PRINCIPAL",'Planificación 2026-1'!W:W,C311,'Planificación 2026-1'!H:H,"PS"))&gt;0,"P04"," ")</f>
        <v xml:space="preserve"> </v>
      </c>
      <c r="M311" s="108"/>
      <c r="N311" s="108" t="str">
        <f>IF(SUM(COUNTIFS('Planificación 2026-1'!F:F,"PRINCIPAL",'Planificación 2026-1'!W:W,C311,'Planificación 2026-1'!H:H,"IN"))&gt;0,"P06"," ")</f>
        <v>P06</v>
      </c>
      <c r="O311" s="108" t="str">
        <f>IF(SUM(COUNTIFS('Planificación 2026-1'!F:F,"PRINCIPAL",'Planificación 2026-1'!W:W,C311,'Planificación 2026-1'!H:H,"CA"))&gt;0,"P07"," ")</f>
        <v xml:space="preserve"> </v>
      </c>
      <c r="P311" s="108" t="str">
        <f>IF(SUM(COUNTIFS('Planificación 2026-1'!F:F,"PRINCIPAL",'Planificación 2026-1'!W:W,C311,'Planificación 2026-1'!H:H,"DE"))&gt;0,"P08"," ")</f>
        <v>P08</v>
      </c>
      <c r="Q311" s="108" t="str">
        <f>IF(SUM(COUNTIFS('Planificación 2026-1'!F:F,"PRINCIPAL",'Planificación 2026-1'!W:W,C311,'Planificación 2026-1'!H:H,"OB"))&gt;0,"P09"," ")</f>
        <v xml:space="preserve"> </v>
      </c>
      <c r="R311" s="108" t="str">
        <f>IF(SUM(COUNTIFS('Planificación 2026-1'!F:F,"PRINCIPAL",'Planificación 2026-1'!W:W,C311,'Planificación 2026-1'!H:H,"MH"))&gt;0,"P31"," ")</f>
        <v xml:space="preserve"> </v>
      </c>
      <c r="S311" s="108" t="str">
        <f>IF(SUM(COUNTIFS('Planificación 2026-1'!F:F,"PRINCIPAL",'Planificación 2026-1'!W:W,C311,'Planificación 2026-1'!H:H,"IC"))&gt;0,"P32"," ")</f>
        <v xml:space="preserve"> </v>
      </c>
      <c r="T311" s="108" t="str">
        <f>IF(SUM(COUNTIFS('Planificación 2026-1'!F:F,"PRINCIPAL",'Planificación 2026-1'!W:W,C311,'Planificación 2026-1'!H:H,"AR"))&gt;0,"P34"," ")</f>
        <v xml:space="preserve"> </v>
      </c>
      <c r="U311" s="108" t="str">
        <f>IF(SUM(COUNTIFS('Planificación 2026-1'!F:F,"PRINCIPAL",'Planificación 2026-1'!W:W,C311,'Planificación 2026-1'!H:H,"T1"))&gt;0,"P35"," ")</f>
        <v xml:space="preserve"> </v>
      </c>
      <c r="V311" s="108" t="str">
        <f>IF(SUM(COUNTIFS('Planificación 2026-1'!F:F,"PRINCIPAL",'Planificación 2026-1'!W:W,C311,'Planificación 2026-1'!H:H,"T3"))&gt;0,"P36"," ")</f>
        <v xml:space="preserve"> </v>
      </c>
      <c r="W311" s="108" t="str">
        <f>IF(SUM(COUNTIFS('Planificación 2026-1'!F:F,"PRINCIPAL",'Planificación 2026-1'!W:W,C311,'Planificación 2026-1'!H:H,"T2"))&gt;0,"P37"," ")</f>
        <v xml:space="preserve"> </v>
      </c>
      <c r="X311" s="108" t="str">
        <f>IF(SUM(COUNTIFS('Planificación 2026-1'!F:F,"PRINCIPAL",'Planificación 2026-1'!W:W,C311,'Planificación 2026-1'!H:H,"AE"))&gt;0,"P38"," ")</f>
        <v xml:space="preserve"> </v>
      </c>
      <c r="Y311" s="108" t="str">
        <f>IF(SUM(COUNTIFS('Planificación 2026-1'!F:F,"PRINCIPAL",'Planificación 2026-1'!W:W,C311,'Planificación 2026-1'!H:H,"T4"))&gt;0,"P55"," ")</f>
        <v xml:space="preserve"> </v>
      </c>
      <c r="Z311" s="108" t="str">
        <f>IF(SUM(COUNTIFS('Planificación 2026-1'!F:F,"FILIAL",'Planificación 2026-1'!W:W,C311,'Planificación 2026-1'!H:H,"AF"))&gt;0," P01"," ")</f>
        <v xml:space="preserve"> </v>
      </c>
      <c r="AA311" s="108" t="str">
        <f>IF(SUM(COUNTIFS('Planificación 2026-1'!F:F,"FILIAL",'Planificación 2026-1'!W:W,C311,'Planificación 2026-1'!H:H,"EN"))&gt;0,"P02"," ")</f>
        <v xml:space="preserve"> </v>
      </c>
      <c r="AB311" s="108" t="str">
        <f>IF(SUM(COUNTIFS('Planificación 2026-1'!F:F,"FILIAL",'Planificación 2026-1'!W:W,C311,'Planificación 2026-1'!H:H,"IS"))&gt;0,"P03"," ")</f>
        <v xml:space="preserve"> </v>
      </c>
      <c r="AC311" s="108" t="str">
        <f>IF(SUM(COUNTIFS('Planificación 2026-1'!F:F,"FILIAL",'Planificación 2026-1'!W:W,C311,'Planificación 2026-1'!H:H,"PS"))&gt;0,"P04"," ")</f>
        <v xml:space="preserve"> </v>
      </c>
      <c r="AD311" s="108"/>
      <c r="AE311" s="108" t="str">
        <f>IF(SUM(COUNTIFS('Planificación 2026-1'!F:F,"FILIAL",'Planificación 2026-1'!W:W,C311,'Planificación 2026-1'!H:H,"IN"))&gt;0,"P06"," ")</f>
        <v xml:space="preserve"> </v>
      </c>
      <c r="AF311" s="108" t="str">
        <f>IF(SUM(COUNTIFS('Planificación 2026-1'!F:F,"FILIAL",'Planificación 2026-1'!W:W,C311,'Planificación 2026-1'!H:H,"CA"))&gt;0,"P07"," ")</f>
        <v xml:space="preserve"> </v>
      </c>
      <c r="AG311" s="108" t="str">
        <f>IF(SUM(COUNTIFS('Planificación 2026-1'!F:F,"FILIAL",'Planificación 2026-1'!W:W,C311,'Planificación 2026-1'!H:H,"DE"))&gt;0,"P08"," ")</f>
        <v xml:space="preserve"> </v>
      </c>
      <c r="AH311" s="108" t="str">
        <f>IF(SUM(COUNTIFS('Planificación 2026-1'!F:F,"FILIAL",'Planificación 2026-1'!W:W,C311,'Planificación 2026-1'!H:H,"OB"))&gt;0,"P09"," ")</f>
        <v xml:space="preserve"> </v>
      </c>
      <c r="AI311" s="108" t="str">
        <f>IF(SUM(COUNTIFS('Planificación 2026-1'!F:F,"FILIAL",'Planificación 2026-1'!W:W,C311,'Planificación 2026-1'!H:H,"MH"))&gt;0,"P31"," ")</f>
        <v xml:space="preserve"> </v>
      </c>
      <c r="AJ311" s="108" t="str">
        <f>IF(SUM(COUNTIFS('Planificación 2026-1'!F:F,"FILIAL",'Planificación 2026-1'!W:W,C311,'Planificación 2026-1'!H:H,"IC"))&gt;0,"P32"," ")</f>
        <v xml:space="preserve"> </v>
      </c>
      <c r="AK311" s="108" t="str">
        <f>IF(SUM(COUNTIFS('Planificación 2026-1'!F:F,"FILIAL",'Planificación 2026-1'!W:W,C311,'Planificación 2026-1'!H:H,"AR"))&gt;0,"P34"," ")</f>
        <v xml:space="preserve"> </v>
      </c>
      <c r="AL311" s="108" t="str">
        <f>IF(SUM(COUNTIFS('Planificación 2026-1'!F:F,"FILIAL",'Planificación 2026-1'!W:W,C311,'Planificación 2026-1'!H:H,"T1"))&gt;0,"P35"," ")</f>
        <v xml:space="preserve"> </v>
      </c>
      <c r="AM311" s="108" t="str">
        <f>IF(SUM(COUNTIFS('Planificación 2026-1'!F:F,"FILIAL",'Planificación 2026-1'!W:W,C311,'Planificación 2026-1'!H:H,"T3"))&gt;0,"P36"," ")</f>
        <v xml:space="preserve"> </v>
      </c>
      <c r="AN311" s="108" t="str">
        <f>IF(SUM(COUNTIFS('Planificación 2026-1'!F:F,"FILIAL",'Planificación 2026-1'!W:W,C311,'Planificación 2026-1'!H:H,"T2"))&gt;0,"P37"," ")</f>
        <v xml:space="preserve"> </v>
      </c>
      <c r="AO311" s="108" t="str">
        <f>IF(SUM(COUNTIFS('Planificación 2026-1'!F:F,"FILIAL",'Planificación 2026-1'!W:W,C311,'Planificación 2026-1'!H:H,"AE"))&gt;0,"P38"," ")</f>
        <v xml:space="preserve"> </v>
      </c>
      <c r="AP311" s="108" t="str">
        <f>IF(SUM(COUNTIFS('Planificación 2026-1'!F:F,"FILIAL",'Planificación 2026-1'!W:W,C311,'Planificación 2026-1'!H:H,"T4"))&gt;0,"P55"," ")</f>
        <v xml:space="preserve"> </v>
      </c>
      <c r="AQ311" s="108" t="str">
        <f>IF(SUM(COUNTIFS('Planificación 2026-1'!F:F,"SUNAMPE",'Planificación 2026-1'!W:W,C311,'Planificación 2026-1'!H:H,"AF"))&gt;0," P01"," ")</f>
        <v xml:space="preserve"> </v>
      </c>
      <c r="AR311" s="108" t="str">
        <f>IF(SUM(COUNTIFS('Planificación 2026-1'!F:F,"SUNAMPE",'Planificación 2026-1'!W:W,C311,'Planificación 2026-1'!H:H,"EN"))&gt;0,"P02"," ")</f>
        <v xml:space="preserve"> </v>
      </c>
      <c r="AS311" s="108" t="str">
        <f>IF(SUM(COUNTIFS('Planificación 2026-1'!F:F,"SUNAMPE",'Planificación 2026-1'!W:W,C311,'Planificación 2026-1'!H:H,"IS"))&gt;0,"P03"," ")</f>
        <v xml:space="preserve"> </v>
      </c>
      <c r="AT311" s="108" t="str">
        <f>IF(SUM(COUNTIFS('Planificación 2026-1'!F:F,"SUNAMPE",'Planificación 2026-1'!W:W,C311,'Planificación 2026-1'!H:H,"PS"))&gt;0,"P04"," ")</f>
        <v xml:space="preserve"> </v>
      </c>
      <c r="AU311" s="108"/>
      <c r="AV311" s="108" t="str">
        <f>IF(SUM(COUNTIFS('Planificación 2026-1'!F:F,"SUNAMPE",'Planificación 2026-1'!W:W,C311,'Planificación 2026-1'!H:H,"IN"))&gt;0,"P06"," ")</f>
        <v xml:space="preserve"> </v>
      </c>
      <c r="AW311" s="108" t="str">
        <f>IF(SUM(COUNTIFS('Planificación 2026-1'!F:F,"SUNAMPE",'Planificación 2026-1'!W:W,C311,'Planificación 2026-1'!H:H,"CA"))&gt;0,"P07"," ")</f>
        <v xml:space="preserve"> </v>
      </c>
      <c r="AX311" s="108" t="str">
        <f>IF(SUM(COUNTIFS('Planificación 2026-1'!F:F,"SUNAMPE",'Planificación 2026-1'!W:W,C311,'Planificación 2026-1'!H:H,"DE"))&gt;0,"P08"," ")</f>
        <v xml:space="preserve"> </v>
      </c>
      <c r="AY311" s="108" t="str">
        <f>IF(SUM(COUNTIFS('Planificación 2026-1'!F:F,"SUNAMPE",'Planificación 2026-1'!W:W,C311,'Planificación 2026-1'!H:H,"OB"))&gt;0,"P09"," ")</f>
        <v xml:space="preserve"> </v>
      </c>
      <c r="AZ311" s="108" t="str">
        <f>IF(SUM(COUNTIFS('Planificación 2026-1'!F:F,"SUNAMPE",'Planificación 2026-1'!W:W,C311,'Planificación 2026-1'!H:H,"MH"))&gt;0,"P31"," ")</f>
        <v xml:space="preserve"> </v>
      </c>
      <c r="BA311" s="108" t="str">
        <f>IF(SUM(COUNTIFS('Planificación 2026-1'!F:F,"SUNAMPE",'Planificación 2026-1'!W:W,C311,'Planificación 2026-1'!H:H,"IC"))&gt;0,"P32"," ")</f>
        <v xml:space="preserve"> </v>
      </c>
      <c r="BB311" s="108" t="str">
        <f>IF(SUM(COUNTIFS('Planificación 2026-1'!F:F,"SUNAMPE",'Planificación 2026-1'!W:W,C311,'Planificación 2026-1'!H:H,"AR"))&gt;0,"P34"," ")</f>
        <v xml:space="preserve"> </v>
      </c>
      <c r="BC311" s="108" t="str">
        <f>IF(SUM(COUNTIFS('Planificación 2026-1'!F:F,"SUNAMPE",'Planificación 2026-1'!W:W,C311,'Planificación 2026-1'!H:H,"T1"))&gt;0,"P35"," ")</f>
        <v xml:space="preserve"> </v>
      </c>
      <c r="BD311" s="108" t="str">
        <f>IF(SUM(COUNTIFS('Planificación 2026-1'!F:F,"SUNAMPE",'Planificación 2026-1'!W:W,C311,'Planificación 2026-1'!H:H,"T3"))&gt;0,"P36"," ")</f>
        <v xml:space="preserve"> </v>
      </c>
      <c r="BE311" s="108" t="str">
        <f>IF(SUM(COUNTIFS('Planificación 2026-1'!F:F,"SUNAMPE",'Planificación 2026-1'!W:W,C311,'Planificación 2026-1'!H:H,"T2"))&gt;0,"P37"," ")</f>
        <v xml:space="preserve"> </v>
      </c>
      <c r="BF311" s="108" t="str">
        <f>IF(SUM(COUNTIFS('Planificación 2026-1'!F:F,"SUNAMPE",'Planificación 2026-1'!W:W,C311,'Planificación 2026-1'!H:H,"AE"))&gt;0,"P38"," ")</f>
        <v xml:space="preserve"> </v>
      </c>
      <c r="BG311" s="108" t="str">
        <f>IF(SUM(COUNTIFS('Planificación 2026-1'!F:F,"SUNAMPE",'Planificación 2026-1'!W:W,C311,'Planificación 2026-1'!H:H,"T4"))&gt;0,"P55"," ")</f>
        <v xml:space="preserve"> </v>
      </c>
      <c r="BH311" s="108" t="str">
        <f>IF(SUM(COUNTIFS('Planificación 2026-1'!F:F,"HUAURA",'Planificación 2026-1'!W:W,C311,'Planificación 2026-1'!H:H,"AF"))&gt;0," P01"," ")</f>
        <v xml:space="preserve"> </v>
      </c>
      <c r="BI311" s="108" t="str">
        <f>IF(SUM(COUNTIFS('Planificación 2026-1'!F:F,"HUAURA",'Planificación 2026-1'!W:W,C311,'Planificación 2026-1'!H:H,"EN"))&gt;0,"P02"," ")</f>
        <v xml:space="preserve"> </v>
      </c>
      <c r="BJ311" s="108" t="str">
        <f>IF(SUM(COUNTIFS('Planificación 2026-1'!F:F,"HUAURA",'Planificación 2026-1'!W:W,C311,'Planificación 2026-1'!H:H,"IS"))&gt;0,"P03"," ")</f>
        <v xml:space="preserve"> </v>
      </c>
      <c r="BK311" s="108" t="str">
        <f>IF(SUM(COUNTIFS('Planificación 2026-1'!F:F,"HUAURA",'Planificación 2026-1'!W:W,C311,'Planificación 2026-1'!H:H,"PS"))&gt;0,"P04"," ")</f>
        <v xml:space="preserve"> </v>
      </c>
      <c r="BL311" s="108"/>
      <c r="BM311" s="108" t="str">
        <f>IF(SUM(COUNTIFS('Planificación 2026-1'!F:F,"HUAURA",'Planificación 2026-1'!W:W,C311,'Planificación 2026-1'!H:H,"IN"))&gt;0,"P06"," ")</f>
        <v xml:space="preserve"> </v>
      </c>
      <c r="BN311" s="108" t="str">
        <f>IF(SUM(COUNTIFS('Planificación 2026-1'!F:F,"HUAURA",'Planificación 2026-1'!W:W,C311,'Planificación 2026-1'!H:H,"CA"))&gt;0,"P07"," ")</f>
        <v xml:space="preserve"> </v>
      </c>
      <c r="BO311" s="108" t="str">
        <f>IF(SUM(COUNTIFS('Planificación 2026-1'!F:F,"HUAURA",'Planificación 2026-1'!W:W,C311,'Planificación 2026-1'!H:H,"DE"))&gt;0,"P08"," ")</f>
        <v xml:space="preserve"> </v>
      </c>
      <c r="BP311" s="108" t="str">
        <f>IF(SUM(COUNTIFS('Planificación 2026-1'!F:F,"HUAURA",'Planificación 2026-1'!W:W,C311,'Planificación 2026-1'!H:H,"OB"))&gt;0,"P09"," ")</f>
        <v xml:space="preserve"> </v>
      </c>
      <c r="BQ311" s="108" t="str">
        <f>IF(SUM(COUNTIFS('Planificación 2026-1'!F:F,"HUAURA",'Planificación 2026-1'!W:W,C311,'Planificación 2026-1'!H:H,"MH"))&gt;0,"P31"," ")</f>
        <v xml:space="preserve"> </v>
      </c>
      <c r="BR311" s="108" t="str">
        <f>IF(SUM(COUNTIFS('Planificación 2026-1'!F:F,"HUAURA",'Planificación 2026-1'!W:W,C311,'Planificación 2026-1'!H:H,"IC"))&gt;0,"P32"," ")</f>
        <v xml:space="preserve"> </v>
      </c>
      <c r="BS311" s="108" t="str">
        <f>IF(SUM(COUNTIFS('Planificación 2026-1'!F:F,"HUAURA",'Planificación 2026-1'!W:W,C311,'Planificación 2026-1'!H:H,"AR"))&gt;0,"P34"," ")</f>
        <v xml:space="preserve"> </v>
      </c>
      <c r="BT311" s="108" t="str">
        <f>IF(SUM(COUNTIFS('Planificación 2026-1'!F:F,"HUAURA",'Planificación 2026-1'!W:W,C311,'Planificación 2026-1'!H:H,"T1"))&gt;0,"P35"," ")</f>
        <v xml:space="preserve"> </v>
      </c>
      <c r="BU311" s="108" t="str">
        <f>IF(SUM(COUNTIFS('Planificación 2026-1'!F:F,"HUAURA",'Planificación 2026-1'!W:W,C311,'Planificación 2026-1'!H:H,"T3"))&gt;0,"P36"," ")</f>
        <v xml:space="preserve"> </v>
      </c>
      <c r="BV311" s="108" t="str">
        <f>IF(SUM(COUNTIFS('Planificación 2026-1'!F:F,"HUAURA",'Planificación 2026-1'!W:W,C311,'Planificación 2026-1'!H:H,"T2"))&gt;0,"P37"," ")</f>
        <v xml:space="preserve"> </v>
      </c>
      <c r="BW311" s="108" t="str">
        <f>IF(SUM(COUNTIFS('Planificación 2026-1'!F:F,"HUAURA",'Planificación 2026-1'!W:W,C311,'Planificación 2026-1'!H:H,"AE"))&gt;0,"P38"," ")</f>
        <v xml:space="preserve"> </v>
      </c>
      <c r="BX311" s="108" t="str">
        <f>IF(SUM(COUNTIFS('Planificación 2026-1'!F:F,"HUAURA",'Planificación 2026-1'!W:W,C311,'Planificación 2026-1'!H:H,"T4"))&gt;0,"P55"," ")</f>
        <v xml:space="preserve"> </v>
      </c>
      <c r="BY311" s="109">
        <f>SUMIFS('Planificación 2026-1'!R:R,'Planificación 2026-1'!W:W,C311,'Planificación 2026-1'!H:H,"AF",'Planificación 2026-1'!I:I,"&gt;2")</f>
        <v>0</v>
      </c>
      <c r="BZ311" s="109">
        <f>SUMIFS('Planificación 2026-1'!R:R,'Planificación 2026-1'!W:W,C311,'Planificación 2026-1'!H:H,"EN",'Planificación 2026-1'!I:I,"&gt;2")</f>
        <v>0</v>
      </c>
      <c r="CA311" s="109">
        <f>SUMIFS('Planificación 2026-1'!R:R,'Planificación 2026-1'!W:W,C311,'Planificación 2026-1'!H:H,"IS",'Planificación 2026-1'!I:I,"&gt;2")</f>
        <v>0</v>
      </c>
      <c r="CB311" s="109">
        <f>SUMIFS('Planificación 2026-1'!R:R,'Planificación 2026-1'!W:W,C311,'Planificación 2026-1'!H:H,"PS",'Planificación 2026-1'!I:I,"&gt;2")</f>
        <v>0</v>
      </c>
      <c r="CC311" s="109">
        <f>SUMIFS('Planificación 2026-1'!R:R,'Planificación 2026-1'!W:W,C311,'Planificación 2026-1'!H:H,"IN",'Planificación 2026-1'!I:I,"&gt;2")</f>
        <v>0</v>
      </c>
      <c r="CD311" s="109">
        <f>SUMIFS('Planificación 2026-1'!R:R,'Planificación 2026-1'!W:W,C311,'Planificación 2026-1'!H:H,"CA",'Planificación 2026-1'!I:I,"&gt;2")</f>
        <v>0</v>
      </c>
      <c r="CE311" s="109">
        <f>SUMIFS('Planificación 2026-1'!R:R,'Planificación 2026-1'!W:W,C311,'Planificación 2026-1'!H:H,"DE",'Planificación 2026-1'!I:I,"&gt;2")</f>
        <v>0</v>
      </c>
      <c r="CF311" s="109">
        <f>SUMIFS('Planificación 2026-1'!R:R,'Planificación 2026-1'!W:W,C311,'Planificación 2026-1'!H:H,"OB",'Planificación 2026-1'!I:I,"&gt;2")</f>
        <v>0</v>
      </c>
      <c r="CG311" s="109">
        <f>SUMIFS('Planificación 2026-1'!R:R,'Planificación 2026-1'!W:W,C311,'Planificación 2026-1'!H:H,"MH",'Planificación 2026-1'!I:I,"&gt;2")</f>
        <v>0</v>
      </c>
      <c r="CH311" s="109">
        <f>SUMIFS('Planificación 2026-1'!R:R,'Planificación 2026-1'!W:W,C311,'Planificación 2026-1'!H:H,"IC",'Planificación 2026-1'!I:I,"&gt;2")</f>
        <v>0</v>
      </c>
      <c r="CI311" s="109">
        <f>SUMIFS('Planificación 2026-1'!R:R,'Planificación 2026-1'!W:W,C311,'Planificación 2026-1'!H:H,"AR",'Planificación 2026-1'!I:I,"&gt;2")</f>
        <v>0</v>
      </c>
      <c r="CJ311" s="109">
        <f>SUMIFS('Planificación 2026-1'!R:R,'Planificación 2026-1'!W:W,C311,'Planificación 2026-1'!H:H,"T1",'Planificación 2026-1'!I:I,"&gt;2")</f>
        <v>0</v>
      </c>
      <c r="CK311" s="109">
        <f>SUMIFS('Planificación 2026-1'!R:R,'Planificación 2026-1'!W:W,C311,'Planificación 2026-1'!H:H,"T3",'Planificación 2026-1'!I:I,"&gt;2")</f>
        <v>0</v>
      </c>
      <c r="CL311" s="109">
        <f>SUMIFS('Planificación 2026-1'!R:R,'Planificación 2026-1'!W:W,C311,'Planificación 2026-1'!H:H,"T2",'Planificación 2026-1'!I:I,"&gt;2")</f>
        <v>0</v>
      </c>
      <c r="CM311" s="109">
        <f>SUMIFS('Planificación 2026-1'!R:R,'Planificación 2026-1'!W:W,C311,'Planificación 2026-1'!H:H,"AE",'Planificación 2026-1'!I:I,"&gt;2")</f>
        <v>0</v>
      </c>
      <c r="CN311" s="109">
        <f>SUMIFS('Planificación 2026-1'!R:R,'Planificación 2026-1'!W:W,C311,'Planificación 2026-1'!H:H,"T4",'Planificación 2026-1'!I:I,"&gt;2")</f>
        <v>0</v>
      </c>
      <c r="CO311" s="109">
        <f>SUMIFS('Planificación 2026-1'!R:R,'Planificación 2026-1'!W:W,C311,'Planificación 2026-1'!H:H,"AF",'Planificación 2026-1'!I:I,"&lt;3")</f>
        <v>0</v>
      </c>
      <c r="CP311" s="109">
        <f>SUMIFS('Planificación 2026-1'!R:R,'Planificación 2026-1'!W:W,C311,'Planificación 2026-1'!H:H,"EN",'Planificación 2026-1'!I:I,"&lt;3")</f>
        <v>0</v>
      </c>
      <c r="CQ311" s="109">
        <f>SUMIFS('Planificación 2026-1'!R:R,'Planificación 2026-1'!W:W,C311,'Planificación 2026-1'!H:H,"IS",'Planificación 2026-1'!I:I,"&lt;3")</f>
        <v>0</v>
      </c>
      <c r="CR311" s="109">
        <f>SUMIFS('Planificación 2026-1'!R:R,'Planificación 2026-1'!W:W,C311,'Planificación 2026-1'!H:H,"PS",'Planificación 2026-1'!I:I,"&lt;3")</f>
        <v>0</v>
      </c>
      <c r="CS311" s="109">
        <f>SUMIFS('Planificación 2026-1'!R:R,'Planificación 2026-1'!W:W,C311,'Planificación 2026-1'!H:H,"IN",'Planificación 2026-1'!I:I,"&lt;3")</f>
        <v>4</v>
      </c>
      <c r="CT311" s="109">
        <f>SUMIFS('Planificación 2026-1'!R:R,'Planificación 2026-1'!W:W,C311,'Planificación 2026-1'!H:H,"CA",'Planificación 2026-1'!I:I,"&lt;3")</f>
        <v>0</v>
      </c>
      <c r="CU311" s="109">
        <f>SUMIFS('Planificación 2026-1'!R:R,'Planificación 2026-1'!W:W,C311,'Planificación 2026-1'!H:H,"DE",'Planificación 2026-1'!I:I,"&lt;3")</f>
        <v>4</v>
      </c>
      <c r="CV311" s="109">
        <f>SUMIFS('Planificación 2026-1'!R:R,'Planificación 2026-1'!W:W,C311,'Planificación 2026-1'!H:H,"OB",'Planificación 2026-1'!I:I,"&lt;3")</f>
        <v>0</v>
      </c>
      <c r="CW311" s="109">
        <f>SUMIFS('Planificación 2026-1'!R:R,'Planificación 2026-1'!W:W,C311,'Planificación 2026-1'!H:H,"MH",'Planificación 2026-1'!I:I,"&lt;3")</f>
        <v>0</v>
      </c>
      <c r="CX311" s="109">
        <f>SUMIFS('Planificación 2026-1'!R:R,'Planificación 2026-1'!W:W,C311,'Planificación 2026-1'!H:H,"IC",'Planificación 2026-1'!I:I,"&lt;3")</f>
        <v>0</v>
      </c>
      <c r="CY311" s="109">
        <f>SUMIFS('Planificación 2026-1'!R:R,'Planificación 2026-1'!W:W,C311,'Planificación 2026-1'!H:H,"AR",'Planificación 2026-1'!I:I,"&lt;3")</f>
        <v>0</v>
      </c>
      <c r="CZ311" s="109">
        <f>SUMIFS('Planificación 2026-1'!R:R,'Planificación 2026-1'!W:W,C311,'Planificación 2026-1'!H:H,"T1",'Planificación 2026-1'!I:I,"&lt;3")</f>
        <v>0</v>
      </c>
      <c r="DA311" s="109">
        <f>SUMIFS('Planificación 2026-1'!R:R,'Planificación 2026-1'!W:W,C311,'Planificación 2026-1'!H:H,"T3",'Planificación 2026-1'!I:I,"&lt;3")</f>
        <v>0</v>
      </c>
      <c r="DB311" s="109">
        <f>SUMIFS('Planificación 2026-1'!R:R,'Planificación 2026-1'!W:W,C311,'Planificación 2026-1'!H:H,"T2",'Planificación 2026-1'!I:I,"&lt;3")</f>
        <v>0</v>
      </c>
      <c r="DC311" s="109">
        <f>SUMIFS('Planificación 2026-1'!R:R,'Planificación 2026-1'!W:W,C311,'Planificación 2026-1'!H:H,"AE",'Planificación 2026-1'!I:I,"&lt;3")</f>
        <v>0</v>
      </c>
      <c r="DD311" s="109">
        <f>SUMIFS('Planificación 2026-1'!R:R,'Planificación 2026-1'!W:W,C311,'Planificación 2026-1'!H:H,"T4",'Planificación 2026-1'!I:I,"&lt;3")</f>
        <v>0</v>
      </c>
      <c r="DE311" s="108" t="str">
        <f t="shared" si="45"/>
        <v>P06 P08</v>
      </c>
      <c r="DF311" s="41">
        <f>IF(C311="","",SUMIFS('Planificación 2026-1'!R:R,'Planificación 2026-1'!W:W,C311,'Planificación 2026-1'!F:F,"PRINCIPAL",'Planificación 2026-1'!X:X,"VIRTUAL"))</f>
        <v>0</v>
      </c>
      <c r="DG311" s="41">
        <f>IF(C311="","",SUMIFS('Planificación 2026-1'!R:R,'Planificación 2026-1'!W:W,C311,'Planificación 2026-1'!F:F,"PRINCIPAL",'Planificación 2026-1'!X:X,"PRESENCIAL"))</f>
        <v>4</v>
      </c>
      <c r="DH311" s="41">
        <f>IF(C311="","",SUMIFS('Planificación 2026-1'!R:R,'Planificación 2026-1'!W:W,C311,'Planificación 2026-1'!F:F,"PRINCIPAL",'Planificación 2026-1'!X:X,"HIBRIDO PRESENCIAL"))</f>
        <v>0</v>
      </c>
      <c r="DI311" s="108" t="str">
        <f t="shared" si="46"/>
        <v/>
      </c>
      <c r="DJ311" s="108">
        <f>IF(C311="","",SUMIFS('Planificación 2026-1'!R:R,'Planificación 2026-1'!W:W,C311,'Planificación 2026-1'!F:F,"FILIAL",'Planificación 2026-1'!X:X,"VIRTUAL"))</f>
        <v>0</v>
      </c>
      <c r="DK311" s="110">
        <f>IF(C311="","",SUMIFS('Planificación 2026-1'!R:R,'Planificación 2026-1'!W:W,C311,'Planificación 2026-1'!F:F,"FILIAL",'Planificación 2026-1'!X:X,"PRESENCIAL"))</f>
        <v>0</v>
      </c>
      <c r="DL311" s="61">
        <f>IF(C311="","",SUMIFS('Planificación 2026-1'!R:R,'Planificación 2026-1'!W:W,C311,'Planificación 2026-1'!F:F,"FILIAL",'Planificación 2026-1'!X:X,"HIBRIDO PRESENCIAL"))</f>
        <v>0</v>
      </c>
      <c r="DM311" s="111" t="str">
        <f t="shared" si="47"/>
        <v/>
      </c>
      <c r="DN311" s="108">
        <f>IF(C311="","",SUMIFS('Planificación 2026-1'!R:R,'Planificación 2026-1'!W:W,C311,'Planificación 2026-1'!F:F,"SUNAMPE",'Planificación 2026-1'!X:X,"VIRTUAL"))</f>
        <v>0</v>
      </c>
      <c r="DO311" s="61">
        <f>IF(C311="","",SUMIFS('Planificación 2026-1'!R:R,'Planificación 2026-1'!W:W,C311,'Planificación 2026-1'!F:F,"SUNAMPE",'Planificación 2026-1'!X:X,"PRESENCIAL"))</f>
        <v>0</v>
      </c>
      <c r="DP311" s="111" t="str">
        <f t="shared" si="48"/>
        <v/>
      </c>
      <c r="DQ311" s="108">
        <f>IF(C311="","",SUMIFS('Planificación 2026-1'!R:R,'Planificación 2026-1'!W:W,C311,'Planificación 2026-1'!F:F,"HUAURA",'Planificación 2026-1'!X:X,"VIRTUAL"))</f>
        <v>0</v>
      </c>
      <c r="DR311" s="61">
        <f>IF(C311="","",SUMIFS('Planificación 2026-1'!R:R,'Planificación 2026-1'!W:W,C311,'Planificación 2026-1'!F:F,"HUAURA",'Planificación 2026-1'!X:X,"PRESENCIAL"))</f>
        <v>0</v>
      </c>
      <c r="DS311" s="76">
        <f>SUMIFS('Planificación 2026-1'!R:R,'Planificación 2026-1'!W:W,C311,'Planificación 2026-1'!F:F,"PRINCIPAL",'Planificación 2026-1'!X:X,"VIRTUAL",'Planificación 2026-1'!I:I,"&gt;2")</f>
        <v>0</v>
      </c>
      <c r="DT311" s="76">
        <f>SUMIFS('Planificación 2026-1'!R:R,'Planificación 2026-1'!W:W,C311,'Planificación 2026-1'!F:F,"PRINCIPAL",'Planificación 2026-1'!X:X,"&lt;&gt;VIRTUAL",'Planificación 2026-1'!I:I,"&gt;2")</f>
        <v>0</v>
      </c>
      <c r="DU311" s="76">
        <f>SUMIFS('Planificación 2026-1'!R:R,'Planificación 2026-1'!W:W,C311,'Planificación 2026-1'!F:F,"SUNAMPE",'Planificación 2026-1'!X:X,"VIRTUAL",'Planificación 2026-1'!I:I,"&gt;2")</f>
        <v>0</v>
      </c>
      <c r="DV311" s="76">
        <f>SUMIFS('Planificación 2026-1'!R:R,'Planificación 2026-1'!W:W,C311,'Planificación 2026-1'!F:F,"SUNAMPE",'Planificación 2026-1'!X:X,"&lt;&gt;VIRTUAL",'Planificación 2026-1'!I:I,"&gt;2")</f>
        <v>0</v>
      </c>
      <c r="DW311" s="76">
        <f>SUMIFS('Planificación 2026-1'!R:R,'Planificación 2026-1'!W:W,C311,'Planificación 2026-1'!F:F,"FILIAL",'Planificación 2026-1'!X:X,"VIRTUAL",'Planificación 2026-1'!I:I,"&gt;2")</f>
        <v>0</v>
      </c>
      <c r="DX311" s="76">
        <f>SUMIFS('Planificación 2026-1'!R:R,'Planificación 2026-1'!W:W,C311,'Planificación 2026-1'!F:F,"FILIAL",'Planificación 2026-1'!X:X,"&lt;&gt;VIRTUAL",'Planificación 2026-1'!I:I,"&gt;2")</f>
        <v>0</v>
      </c>
      <c r="DY311" s="76">
        <f>SUMIFS('Planificación 2026-1'!R:R,'Planificación 2026-1'!W:W,C311,'Planificación 2026-1'!F:F,"PORUMA",'Planificación 2026-1'!X:X,"VIRTUAL",'Planificación 2026-1'!I:I,"&gt;2")</f>
        <v>0</v>
      </c>
      <c r="DZ311" s="76">
        <f>SUMIFS('Planificación 2026-1'!R:R,'Planificación 2026-1'!W:W,C311,'Planificación 2026-1'!F:F,"PORUMA",'Planificación 2026-1'!X:X,"&lt;&gt;VIRTUAL",'Planificación 2026-1'!I:I,"&gt;2")</f>
        <v>0</v>
      </c>
      <c r="EA311" s="76">
        <f>SUMIFS('Planificación 2026-1'!R:R,'Planificación 2026-1'!W:W,C311,'Planificación 2026-1'!F:F,"HUAURA",'Planificación 2026-1'!X:X,"VIRTUAL",'Planificación 2026-1'!I:I,"&gt;2")</f>
        <v>0</v>
      </c>
      <c r="EB311" s="76">
        <f>SUMIFS('Planificación 2026-1'!R:R,'Planificación 2026-1'!W:W,C311,'Planificación 2026-1'!F:F,"HUAURA",'Planificación 2026-1'!X:X,"&lt;&gt;VIRTUAL",'Planificación 2026-1'!I:I,"&gt;2")</f>
        <v>0</v>
      </c>
      <c r="EC311" s="76">
        <f>SUMIFS('Planificación 2026-1'!R:R,'Planificación 2026-1'!W:W,C311,'Planificación 2026-1'!F:F,"PRINCIPAL",'Planificación 2026-1'!X:X,"VIRTUAL",'Planificación 2026-1'!I:I,"&lt;3")</f>
        <v>0</v>
      </c>
      <c r="ED311" s="76">
        <f>SUMIFS('Planificación 2026-1'!R:R,'Planificación 2026-1'!W:W,C311,'Planificación 2026-1'!F:F,"PRINCIPAL",'Planificación 2026-1'!X:X,"&lt;&gt;VIRTUAL",'Planificación 2026-1'!I:I,"&lt;3")</f>
        <v>8</v>
      </c>
      <c r="EE311" s="76">
        <f>SUMIFS('Planificación 2026-1'!R:R,'Planificación 2026-1'!W:W,C311,'Planificación 2026-1'!F:F,"SUNAMPE",'Planificación 2026-1'!X:X,"VIRTUAL",'Planificación 2026-1'!I:I,"&lt;3")</f>
        <v>0</v>
      </c>
      <c r="EF311" s="76">
        <f>SUMIFS('Planificación 2026-1'!R:R,'Planificación 2026-1'!W:W,C311,'Planificación 2026-1'!F:F,"SUNAMPE",'Planificación 2026-1'!X:X,"&lt;&gt;VIRTUAL",'Planificación 2026-1'!I:I,"&lt;3")</f>
        <v>0</v>
      </c>
      <c r="EG311" s="76">
        <f>SUMIFS('Planificación 2026-1'!R:R,'Planificación 2026-1'!W:W,C311,'Planificación 2026-1'!F:F,"FILIAL",'Planificación 2026-1'!X:X,"VIRTUAL",'Planificación 2026-1'!I:I,"&lt;3")</f>
        <v>0</v>
      </c>
      <c r="EH311" s="76">
        <f>SUMIFS('Planificación 2026-1'!R:R,'Planificación 2026-1'!W:W,C311,'Planificación 2026-1'!F:F,"FILIAL",'Planificación 2026-1'!X:X,"&lt;&gt;VIRTUAL",'Planificación 2026-1'!I:I,"&lt;3")</f>
        <v>0</v>
      </c>
      <c r="EI311" s="76">
        <f>SUMIFS('Planificación 2026-1'!R:R,'Planificación 2026-1'!W:W,C311,'Planificación 2026-1'!F:F,"PORUMA",'Planificación 2026-1'!X:X,"VIRTUAL",'Planificación 2026-1'!I:I,"&lt;3")</f>
        <v>0</v>
      </c>
      <c r="EJ311" s="76">
        <f>SUMIFS('Planificación 2026-1'!R:R,'Planificación 2026-1'!W:W,C311,'Planificación 2026-1'!F:F,"PORUMA",'Planificación 2026-1'!X:X,"&lt;&gt;VIRTUAL",'Planificación 2026-1'!I:I,"&lt;3")</f>
        <v>0</v>
      </c>
      <c r="EK311" s="76">
        <f>SUMIFS('Planificación 2026-1'!R:R,'Planificación 2026-1'!W:W,C311,'Planificación 2026-1'!F:F,"HUAURA",'Planificación 2026-1'!X:X,"VIRTUAL",'Planificación 2026-1'!I:I,"&lt;3")</f>
        <v>0</v>
      </c>
      <c r="EL311" s="76">
        <f>SUMIFS('Planificación 2026-1'!R:R,'Planificación 2026-1'!W:W,C311,'Planificación 2026-1'!F:F,"HUAURA",'Planificación 2026-1'!X:X,"&lt;&gt;VIRTUAL",'Planificación 2026-1'!I:I,"&lt;3")</f>
        <v>0</v>
      </c>
      <c r="EM311" s="76"/>
      <c r="EN311" s="76">
        <f t="shared" si="41"/>
        <v>0</v>
      </c>
      <c r="EO311" s="76">
        <f t="shared" si="42"/>
        <v>8</v>
      </c>
      <c r="EP311" s="76" t="b">
        <f t="shared" si="43"/>
        <v>1</v>
      </c>
      <c r="EQ311" s="76" t="str">
        <f t="shared" si="44"/>
        <v/>
      </c>
      <c r="ER311" s="76" t="str">
        <f t="shared" si="49"/>
        <v>PRESENCIAL</v>
      </c>
    </row>
    <row r="312" spans="1:148" hidden="1">
      <c r="A312" s="83"/>
      <c r="B312" s="119">
        <v>309</v>
      </c>
      <c r="C312" s="115" t="s">
        <v>485</v>
      </c>
      <c r="D312" s="112">
        <f>SUMIF('Planificación 2026-1'!W:W,C312,'Planificación 2026-1'!R:R)</f>
        <v>18</v>
      </c>
      <c r="E312" s="114" t="s">
        <v>170</v>
      </c>
      <c r="F312" s="115" t="s">
        <v>171</v>
      </c>
      <c r="G312" s="115" t="s">
        <v>153</v>
      </c>
      <c r="H312" s="115" t="s">
        <v>121</v>
      </c>
      <c r="I312" s="107" t="str">
        <f>IF(SUM(COUNTIFS('Planificación 2026-1'!F:F,"PRINCIPAL",'Planificación 2026-1'!W:W,C312,'Planificación 2026-1'!H:H,"AF"))&gt;0,"P01"," ")</f>
        <v>P01</v>
      </c>
      <c r="J312" s="108" t="str">
        <f>IF(SUM(COUNTIFS('Planificación 2026-1'!F:F,"PRINCIPAL",'Planificación 2026-1'!W:W,C312,'Planificación 2026-1'!H:H,"EN"))&gt;0,"P02"," ")</f>
        <v xml:space="preserve"> </v>
      </c>
      <c r="K312" s="108" t="str">
        <f>IF(SUM(COUNTIFS('Planificación 2026-1'!F:F,"PRINCIPAL",'Planificación 2026-1'!W:W,C312,'Planificación 2026-1'!H:H,"IS"))&gt;0,"P03"," ")</f>
        <v xml:space="preserve"> </v>
      </c>
      <c r="L312" s="108" t="str">
        <f>IF(SUM(COUNTIFS('Planificación 2026-1'!F:F,"PRINCIPAL",'Planificación 2026-1'!W:W,C312,'Planificación 2026-1'!H:H,"PS"))&gt;0,"P04"," ")</f>
        <v xml:space="preserve"> </v>
      </c>
      <c r="M312" s="108"/>
      <c r="N312" s="108" t="str">
        <f>IF(SUM(COUNTIFS('Planificación 2026-1'!F:F,"PRINCIPAL",'Planificación 2026-1'!W:W,C312,'Planificación 2026-1'!H:H,"IN"))&gt;0,"P06"," ")</f>
        <v xml:space="preserve"> </v>
      </c>
      <c r="O312" s="108" t="str">
        <f>IF(SUM(COUNTIFS('Planificación 2026-1'!F:F,"PRINCIPAL",'Planificación 2026-1'!W:W,C312,'Planificación 2026-1'!H:H,"CA"))&gt;0,"P07"," ")</f>
        <v xml:space="preserve"> </v>
      </c>
      <c r="P312" s="108" t="str">
        <f>IF(SUM(COUNTIFS('Planificación 2026-1'!F:F,"PRINCIPAL",'Planificación 2026-1'!W:W,C312,'Planificación 2026-1'!H:H,"DE"))&gt;0,"P08"," ")</f>
        <v xml:space="preserve"> </v>
      </c>
      <c r="Q312" s="108" t="str">
        <f>IF(SUM(COUNTIFS('Planificación 2026-1'!F:F,"PRINCIPAL",'Planificación 2026-1'!W:W,C312,'Planificación 2026-1'!H:H,"OB"))&gt;0,"P09"," ")</f>
        <v xml:space="preserve"> </v>
      </c>
      <c r="R312" s="108" t="str">
        <f>IF(SUM(COUNTIFS('Planificación 2026-1'!F:F,"PRINCIPAL",'Planificación 2026-1'!W:W,C312,'Planificación 2026-1'!H:H,"MH"))&gt;0,"P31"," ")</f>
        <v xml:space="preserve"> </v>
      </c>
      <c r="S312" s="108" t="str">
        <f>IF(SUM(COUNTIFS('Planificación 2026-1'!F:F,"PRINCIPAL",'Planificación 2026-1'!W:W,C312,'Planificación 2026-1'!H:H,"IC"))&gt;0,"P32"," ")</f>
        <v xml:space="preserve"> </v>
      </c>
      <c r="T312" s="108" t="str">
        <f>IF(SUM(COUNTIFS('Planificación 2026-1'!F:F,"PRINCIPAL",'Planificación 2026-1'!W:W,C312,'Planificación 2026-1'!H:H,"AR"))&gt;0,"P34"," ")</f>
        <v xml:space="preserve"> </v>
      </c>
      <c r="U312" s="108" t="str">
        <f>IF(SUM(COUNTIFS('Planificación 2026-1'!F:F,"PRINCIPAL",'Planificación 2026-1'!W:W,C312,'Planificación 2026-1'!H:H,"T1"))&gt;0,"P35"," ")</f>
        <v xml:space="preserve"> </v>
      </c>
      <c r="V312" s="108" t="str">
        <f>IF(SUM(COUNTIFS('Planificación 2026-1'!F:F,"PRINCIPAL",'Planificación 2026-1'!W:W,C312,'Planificación 2026-1'!H:H,"T3"))&gt;0,"P36"," ")</f>
        <v xml:space="preserve"> </v>
      </c>
      <c r="W312" s="108" t="str">
        <f>IF(SUM(COUNTIFS('Planificación 2026-1'!F:F,"PRINCIPAL",'Planificación 2026-1'!W:W,C312,'Planificación 2026-1'!H:H,"T2"))&gt;0,"P37"," ")</f>
        <v xml:space="preserve"> </v>
      </c>
      <c r="X312" s="108" t="str">
        <f>IF(SUM(COUNTIFS('Planificación 2026-1'!F:F,"PRINCIPAL",'Planificación 2026-1'!W:W,C312,'Planificación 2026-1'!H:H,"AE"))&gt;0,"P38"," ")</f>
        <v xml:space="preserve"> </v>
      </c>
      <c r="Y312" s="108" t="str">
        <f>IF(SUM(COUNTIFS('Planificación 2026-1'!F:F,"PRINCIPAL",'Planificación 2026-1'!W:W,C312,'Planificación 2026-1'!H:H,"T4"))&gt;0,"P55"," ")</f>
        <v xml:space="preserve"> </v>
      </c>
      <c r="Z312" s="108" t="str">
        <f>IF(SUM(COUNTIFS('Planificación 2026-1'!F:F,"FILIAL",'Planificación 2026-1'!W:W,C312,'Planificación 2026-1'!H:H,"AF"))&gt;0," P01"," ")</f>
        <v xml:space="preserve"> P01</v>
      </c>
      <c r="AA312" s="108" t="str">
        <f>IF(SUM(COUNTIFS('Planificación 2026-1'!F:F,"FILIAL",'Planificación 2026-1'!W:W,C312,'Planificación 2026-1'!H:H,"EN"))&gt;0,"P02"," ")</f>
        <v xml:space="preserve"> </v>
      </c>
      <c r="AB312" s="108" t="str">
        <f>IF(SUM(COUNTIFS('Planificación 2026-1'!F:F,"FILIAL",'Planificación 2026-1'!W:W,C312,'Planificación 2026-1'!H:H,"IS"))&gt;0,"P03"," ")</f>
        <v xml:space="preserve"> </v>
      </c>
      <c r="AC312" s="108" t="str">
        <f>IF(SUM(COUNTIFS('Planificación 2026-1'!F:F,"FILIAL",'Planificación 2026-1'!W:W,C312,'Planificación 2026-1'!H:H,"PS"))&gt;0,"P04"," ")</f>
        <v xml:space="preserve"> </v>
      </c>
      <c r="AD312" s="108"/>
      <c r="AE312" s="108" t="str">
        <f>IF(SUM(COUNTIFS('Planificación 2026-1'!F:F,"FILIAL",'Planificación 2026-1'!W:W,C312,'Planificación 2026-1'!H:H,"IN"))&gt;0,"P06"," ")</f>
        <v xml:space="preserve"> </v>
      </c>
      <c r="AF312" s="108" t="str">
        <f>IF(SUM(COUNTIFS('Planificación 2026-1'!F:F,"FILIAL",'Planificación 2026-1'!W:W,C312,'Planificación 2026-1'!H:H,"CA"))&gt;0,"P07"," ")</f>
        <v xml:space="preserve"> </v>
      </c>
      <c r="AG312" s="108" t="str">
        <f>IF(SUM(COUNTIFS('Planificación 2026-1'!F:F,"FILIAL",'Planificación 2026-1'!W:W,C312,'Planificación 2026-1'!H:H,"DE"))&gt;0,"P08"," ")</f>
        <v xml:space="preserve"> </v>
      </c>
      <c r="AH312" s="108" t="str">
        <f>IF(SUM(COUNTIFS('Planificación 2026-1'!F:F,"FILIAL",'Planificación 2026-1'!W:W,C312,'Planificación 2026-1'!H:H,"OB"))&gt;0,"P09"," ")</f>
        <v xml:space="preserve"> </v>
      </c>
      <c r="AI312" s="108" t="str">
        <f>IF(SUM(COUNTIFS('Planificación 2026-1'!F:F,"FILIAL",'Planificación 2026-1'!W:W,C312,'Planificación 2026-1'!H:H,"MH"))&gt;0,"P31"," ")</f>
        <v xml:space="preserve"> </v>
      </c>
      <c r="AJ312" s="108" t="str">
        <f>IF(SUM(COUNTIFS('Planificación 2026-1'!F:F,"FILIAL",'Planificación 2026-1'!W:W,C312,'Planificación 2026-1'!H:H,"IC"))&gt;0,"P32"," ")</f>
        <v xml:space="preserve"> </v>
      </c>
      <c r="AK312" s="108" t="str">
        <f>IF(SUM(COUNTIFS('Planificación 2026-1'!F:F,"FILIAL",'Planificación 2026-1'!W:W,C312,'Planificación 2026-1'!H:H,"AR"))&gt;0,"P34"," ")</f>
        <v xml:space="preserve"> </v>
      </c>
      <c r="AL312" s="108" t="str">
        <f>IF(SUM(COUNTIFS('Planificación 2026-1'!F:F,"FILIAL",'Planificación 2026-1'!W:W,C312,'Planificación 2026-1'!H:H,"T1"))&gt;0,"P35"," ")</f>
        <v xml:space="preserve"> </v>
      </c>
      <c r="AM312" s="108" t="str">
        <f>IF(SUM(COUNTIFS('Planificación 2026-1'!F:F,"FILIAL",'Planificación 2026-1'!W:W,C312,'Planificación 2026-1'!H:H,"T3"))&gt;0,"P36"," ")</f>
        <v xml:space="preserve"> </v>
      </c>
      <c r="AN312" s="108" t="str">
        <f>IF(SUM(COUNTIFS('Planificación 2026-1'!F:F,"FILIAL",'Planificación 2026-1'!W:W,C312,'Planificación 2026-1'!H:H,"T2"))&gt;0,"P37"," ")</f>
        <v xml:space="preserve"> </v>
      </c>
      <c r="AO312" s="108" t="str">
        <f>IF(SUM(COUNTIFS('Planificación 2026-1'!F:F,"FILIAL",'Planificación 2026-1'!W:W,C312,'Planificación 2026-1'!H:H,"AE"))&gt;0,"P38"," ")</f>
        <v xml:space="preserve"> </v>
      </c>
      <c r="AP312" s="108" t="str">
        <f>IF(SUM(COUNTIFS('Planificación 2026-1'!F:F,"FILIAL",'Planificación 2026-1'!W:W,C312,'Planificación 2026-1'!H:H,"T4"))&gt;0,"P55"," ")</f>
        <v xml:space="preserve"> </v>
      </c>
      <c r="AQ312" s="108" t="str">
        <f>IF(SUM(COUNTIFS('Planificación 2026-1'!F:F,"SUNAMPE",'Planificación 2026-1'!W:W,C312,'Planificación 2026-1'!H:H,"AF"))&gt;0," P01"," ")</f>
        <v xml:space="preserve"> </v>
      </c>
      <c r="AR312" s="108" t="str">
        <f>IF(SUM(COUNTIFS('Planificación 2026-1'!F:F,"SUNAMPE",'Planificación 2026-1'!W:W,C312,'Planificación 2026-1'!H:H,"EN"))&gt;0,"P02"," ")</f>
        <v xml:space="preserve"> </v>
      </c>
      <c r="AS312" s="108" t="str">
        <f>IF(SUM(COUNTIFS('Planificación 2026-1'!F:F,"SUNAMPE",'Planificación 2026-1'!W:W,C312,'Planificación 2026-1'!H:H,"IS"))&gt;0,"P03"," ")</f>
        <v xml:space="preserve"> </v>
      </c>
      <c r="AT312" s="108" t="str">
        <f>IF(SUM(COUNTIFS('Planificación 2026-1'!F:F,"SUNAMPE",'Planificación 2026-1'!W:W,C312,'Planificación 2026-1'!H:H,"PS"))&gt;0,"P04"," ")</f>
        <v xml:space="preserve"> </v>
      </c>
      <c r="AU312" s="108"/>
      <c r="AV312" s="108" t="str">
        <f>IF(SUM(COUNTIFS('Planificación 2026-1'!F:F,"SUNAMPE",'Planificación 2026-1'!W:W,C312,'Planificación 2026-1'!H:H,"IN"))&gt;0,"P06"," ")</f>
        <v xml:space="preserve"> </v>
      </c>
      <c r="AW312" s="108" t="str">
        <f>IF(SUM(COUNTIFS('Planificación 2026-1'!F:F,"SUNAMPE",'Planificación 2026-1'!W:W,C312,'Planificación 2026-1'!H:H,"CA"))&gt;0,"P07"," ")</f>
        <v xml:space="preserve"> </v>
      </c>
      <c r="AX312" s="108" t="str">
        <f>IF(SUM(COUNTIFS('Planificación 2026-1'!F:F,"SUNAMPE",'Planificación 2026-1'!W:W,C312,'Planificación 2026-1'!H:H,"DE"))&gt;0,"P08"," ")</f>
        <v xml:space="preserve"> </v>
      </c>
      <c r="AY312" s="108" t="str">
        <f>IF(SUM(COUNTIFS('Planificación 2026-1'!F:F,"SUNAMPE",'Planificación 2026-1'!W:W,C312,'Planificación 2026-1'!H:H,"OB"))&gt;0,"P09"," ")</f>
        <v xml:space="preserve"> </v>
      </c>
      <c r="AZ312" s="108" t="str">
        <f>IF(SUM(COUNTIFS('Planificación 2026-1'!F:F,"SUNAMPE",'Planificación 2026-1'!W:W,C312,'Planificación 2026-1'!H:H,"MH"))&gt;0,"P31"," ")</f>
        <v xml:space="preserve"> </v>
      </c>
      <c r="BA312" s="108" t="str">
        <f>IF(SUM(COUNTIFS('Planificación 2026-1'!F:F,"SUNAMPE",'Planificación 2026-1'!W:W,C312,'Planificación 2026-1'!H:H,"IC"))&gt;0,"P32"," ")</f>
        <v xml:space="preserve"> </v>
      </c>
      <c r="BB312" s="108" t="str">
        <f>IF(SUM(COUNTIFS('Planificación 2026-1'!F:F,"SUNAMPE",'Planificación 2026-1'!W:W,C312,'Planificación 2026-1'!H:H,"AR"))&gt;0,"P34"," ")</f>
        <v xml:space="preserve"> </v>
      </c>
      <c r="BC312" s="108" t="str">
        <f>IF(SUM(COUNTIFS('Planificación 2026-1'!F:F,"SUNAMPE",'Planificación 2026-1'!W:W,C312,'Planificación 2026-1'!H:H,"T1"))&gt;0,"P35"," ")</f>
        <v xml:space="preserve"> </v>
      </c>
      <c r="BD312" s="108" t="str">
        <f>IF(SUM(COUNTIFS('Planificación 2026-1'!F:F,"SUNAMPE",'Planificación 2026-1'!W:W,C312,'Planificación 2026-1'!H:H,"T3"))&gt;0,"P36"," ")</f>
        <v xml:space="preserve"> </v>
      </c>
      <c r="BE312" s="108" t="str">
        <f>IF(SUM(COUNTIFS('Planificación 2026-1'!F:F,"SUNAMPE",'Planificación 2026-1'!W:W,C312,'Planificación 2026-1'!H:H,"T2"))&gt;0,"P37"," ")</f>
        <v xml:space="preserve"> </v>
      </c>
      <c r="BF312" s="108" t="str">
        <f>IF(SUM(COUNTIFS('Planificación 2026-1'!F:F,"SUNAMPE",'Planificación 2026-1'!W:W,C312,'Planificación 2026-1'!H:H,"AE"))&gt;0,"P38"," ")</f>
        <v xml:space="preserve"> </v>
      </c>
      <c r="BG312" s="108" t="str">
        <f>IF(SUM(COUNTIFS('Planificación 2026-1'!F:F,"SUNAMPE",'Planificación 2026-1'!W:W,C312,'Planificación 2026-1'!H:H,"T4"))&gt;0,"P55"," ")</f>
        <v xml:space="preserve"> </v>
      </c>
      <c r="BH312" s="108" t="str">
        <f>IF(SUM(COUNTIFS('Planificación 2026-1'!F:F,"HUAURA",'Planificación 2026-1'!W:W,C312,'Planificación 2026-1'!H:H,"AF"))&gt;0," P01"," ")</f>
        <v xml:space="preserve"> </v>
      </c>
      <c r="BI312" s="108" t="str">
        <f>IF(SUM(COUNTIFS('Planificación 2026-1'!F:F,"HUAURA",'Planificación 2026-1'!W:W,C312,'Planificación 2026-1'!H:H,"EN"))&gt;0,"P02"," ")</f>
        <v xml:space="preserve"> </v>
      </c>
      <c r="BJ312" s="108" t="str">
        <f>IF(SUM(COUNTIFS('Planificación 2026-1'!F:F,"HUAURA",'Planificación 2026-1'!W:W,C312,'Planificación 2026-1'!H:H,"IS"))&gt;0,"P03"," ")</f>
        <v xml:space="preserve"> </v>
      </c>
      <c r="BK312" s="108" t="str">
        <f>IF(SUM(COUNTIFS('Planificación 2026-1'!F:F,"HUAURA",'Planificación 2026-1'!W:W,C312,'Planificación 2026-1'!H:H,"PS"))&gt;0,"P04"," ")</f>
        <v xml:space="preserve"> </v>
      </c>
      <c r="BL312" s="108"/>
      <c r="BM312" s="108" t="str">
        <f>IF(SUM(COUNTIFS('Planificación 2026-1'!F:F,"HUAURA",'Planificación 2026-1'!W:W,C312,'Planificación 2026-1'!H:H,"IN"))&gt;0,"P06"," ")</f>
        <v xml:space="preserve"> </v>
      </c>
      <c r="BN312" s="108" t="str">
        <f>IF(SUM(COUNTIFS('Planificación 2026-1'!F:F,"HUAURA",'Planificación 2026-1'!W:W,C312,'Planificación 2026-1'!H:H,"CA"))&gt;0,"P07"," ")</f>
        <v xml:space="preserve"> </v>
      </c>
      <c r="BO312" s="108" t="str">
        <f>IF(SUM(COUNTIFS('Planificación 2026-1'!F:F,"HUAURA",'Planificación 2026-1'!W:W,C312,'Planificación 2026-1'!H:H,"DE"))&gt;0,"P08"," ")</f>
        <v xml:space="preserve"> </v>
      </c>
      <c r="BP312" s="108" t="str">
        <f>IF(SUM(COUNTIFS('Planificación 2026-1'!F:F,"HUAURA",'Planificación 2026-1'!W:W,C312,'Planificación 2026-1'!H:H,"OB"))&gt;0,"P09"," ")</f>
        <v xml:space="preserve"> </v>
      </c>
      <c r="BQ312" s="108" t="str">
        <f>IF(SUM(COUNTIFS('Planificación 2026-1'!F:F,"HUAURA",'Planificación 2026-1'!W:W,C312,'Planificación 2026-1'!H:H,"MH"))&gt;0,"P31"," ")</f>
        <v xml:space="preserve"> </v>
      </c>
      <c r="BR312" s="108" t="str">
        <f>IF(SUM(COUNTIFS('Planificación 2026-1'!F:F,"HUAURA",'Planificación 2026-1'!W:W,C312,'Planificación 2026-1'!H:H,"IC"))&gt;0,"P32"," ")</f>
        <v xml:space="preserve"> </v>
      </c>
      <c r="BS312" s="108" t="str">
        <f>IF(SUM(COUNTIFS('Planificación 2026-1'!F:F,"HUAURA",'Planificación 2026-1'!W:W,C312,'Planificación 2026-1'!H:H,"AR"))&gt;0,"P34"," ")</f>
        <v xml:space="preserve"> </v>
      </c>
      <c r="BT312" s="108" t="str">
        <f>IF(SUM(COUNTIFS('Planificación 2026-1'!F:F,"HUAURA",'Planificación 2026-1'!W:W,C312,'Planificación 2026-1'!H:H,"T1"))&gt;0,"P35"," ")</f>
        <v xml:space="preserve"> </v>
      </c>
      <c r="BU312" s="108" t="str">
        <f>IF(SUM(COUNTIFS('Planificación 2026-1'!F:F,"HUAURA",'Planificación 2026-1'!W:W,C312,'Planificación 2026-1'!H:H,"T3"))&gt;0,"P36"," ")</f>
        <v xml:space="preserve"> </v>
      </c>
      <c r="BV312" s="108" t="str">
        <f>IF(SUM(COUNTIFS('Planificación 2026-1'!F:F,"HUAURA",'Planificación 2026-1'!W:W,C312,'Planificación 2026-1'!H:H,"T2"))&gt;0,"P37"," ")</f>
        <v xml:space="preserve"> </v>
      </c>
      <c r="BW312" s="108" t="str">
        <f>IF(SUM(COUNTIFS('Planificación 2026-1'!F:F,"HUAURA",'Planificación 2026-1'!W:W,C312,'Planificación 2026-1'!H:H,"AE"))&gt;0,"P38"," ")</f>
        <v xml:space="preserve"> </v>
      </c>
      <c r="BX312" s="108" t="str">
        <f>IF(SUM(COUNTIFS('Planificación 2026-1'!F:F,"HUAURA",'Planificación 2026-1'!W:W,C312,'Planificación 2026-1'!H:H,"T4"))&gt;0,"P55"," ")</f>
        <v xml:space="preserve"> </v>
      </c>
      <c r="BY312" s="109">
        <f>SUMIFS('Planificación 2026-1'!R:R,'Planificación 2026-1'!W:W,C312,'Planificación 2026-1'!H:H,"AF",'Planificación 2026-1'!I:I,"&gt;2")</f>
        <v>18</v>
      </c>
      <c r="BZ312" s="109">
        <f>SUMIFS('Planificación 2026-1'!R:R,'Planificación 2026-1'!W:W,C312,'Planificación 2026-1'!H:H,"EN",'Planificación 2026-1'!I:I,"&gt;2")</f>
        <v>0</v>
      </c>
      <c r="CA312" s="109">
        <f>SUMIFS('Planificación 2026-1'!R:R,'Planificación 2026-1'!W:W,C312,'Planificación 2026-1'!H:H,"IS",'Planificación 2026-1'!I:I,"&gt;2")</f>
        <v>0</v>
      </c>
      <c r="CB312" s="109">
        <f>SUMIFS('Planificación 2026-1'!R:R,'Planificación 2026-1'!W:W,C312,'Planificación 2026-1'!H:H,"PS",'Planificación 2026-1'!I:I,"&gt;2")</f>
        <v>0</v>
      </c>
      <c r="CC312" s="109">
        <f>SUMIFS('Planificación 2026-1'!R:R,'Planificación 2026-1'!W:W,C312,'Planificación 2026-1'!H:H,"IN",'Planificación 2026-1'!I:I,"&gt;2")</f>
        <v>0</v>
      </c>
      <c r="CD312" s="109">
        <f>SUMIFS('Planificación 2026-1'!R:R,'Planificación 2026-1'!W:W,C312,'Planificación 2026-1'!H:H,"CA",'Planificación 2026-1'!I:I,"&gt;2")</f>
        <v>0</v>
      </c>
      <c r="CE312" s="109">
        <f>SUMIFS('Planificación 2026-1'!R:R,'Planificación 2026-1'!W:W,C312,'Planificación 2026-1'!H:H,"DE",'Planificación 2026-1'!I:I,"&gt;2")</f>
        <v>0</v>
      </c>
      <c r="CF312" s="109">
        <f>SUMIFS('Planificación 2026-1'!R:R,'Planificación 2026-1'!W:W,C312,'Planificación 2026-1'!H:H,"OB",'Planificación 2026-1'!I:I,"&gt;2")</f>
        <v>0</v>
      </c>
      <c r="CG312" s="109">
        <f>SUMIFS('Planificación 2026-1'!R:R,'Planificación 2026-1'!W:W,C312,'Planificación 2026-1'!H:H,"MH",'Planificación 2026-1'!I:I,"&gt;2")</f>
        <v>0</v>
      </c>
      <c r="CH312" s="109">
        <f>SUMIFS('Planificación 2026-1'!R:R,'Planificación 2026-1'!W:W,C312,'Planificación 2026-1'!H:H,"IC",'Planificación 2026-1'!I:I,"&gt;2")</f>
        <v>0</v>
      </c>
      <c r="CI312" s="109">
        <f>SUMIFS('Planificación 2026-1'!R:R,'Planificación 2026-1'!W:W,C312,'Planificación 2026-1'!H:H,"AR",'Planificación 2026-1'!I:I,"&gt;2")</f>
        <v>0</v>
      </c>
      <c r="CJ312" s="109">
        <f>SUMIFS('Planificación 2026-1'!R:R,'Planificación 2026-1'!W:W,C312,'Planificación 2026-1'!H:H,"T1",'Planificación 2026-1'!I:I,"&gt;2")</f>
        <v>0</v>
      </c>
      <c r="CK312" s="109">
        <f>SUMIFS('Planificación 2026-1'!R:R,'Planificación 2026-1'!W:W,C312,'Planificación 2026-1'!H:H,"T3",'Planificación 2026-1'!I:I,"&gt;2")</f>
        <v>0</v>
      </c>
      <c r="CL312" s="109">
        <f>SUMIFS('Planificación 2026-1'!R:R,'Planificación 2026-1'!W:W,C312,'Planificación 2026-1'!H:H,"T2",'Planificación 2026-1'!I:I,"&gt;2")</f>
        <v>0</v>
      </c>
      <c r="CM312" s="109">
        <f>SUMIFS('Planificación 2026-1'!R:R,'Planificación 2026-1'!W:W,C312,'Planificación 2026-1'!H:H,"AE",'Planificación 2026-1'!I:I,"&gt;2")</f>
        <v>0</v>
      </c>
      <c r="CN312" s="109">
        <f>SUMIFS('Planificación 2026-1'!R:R,'Planificación 2026-1'!W:W,C312,'Planificación 2026-1'!H:H,"T4",'Planificación 2026-1'!I:I,"&gt;2")</f>
        <v>0</v>
      </c>
      <c r="CO312" s="109">
        <f>SUMIFS('Planificación 2026-1'!R:R,'Planificación 2026-1'!W:W,C312,'Planificación 2026-1'!H:H,"AF",'Planificación 2026-1'!I:I,"&lt;3")</f>
        <v>0</v>
      </c>
      <c r="CP312" s="109">
        <f>SUMIFS('Planificación 2026-1'!R:R,'Planificación 2026-1'!W:W,C312,'Planificación 2026-1'!H:H,"EN",'Planificación 2026-1'!I:I,"&lt;3")</f>
        <v>0</v>
      </c>
      <c r="CQ312" s="109">
        <f>SUMIFS('Planificación 2026-1'!R:R,'Planificación 2026-1'!W:W,C312,'Planificación 2026-1'!H:H,"IS",'Planificación 2026-1'!I:I,"&lt;3")</f>
        <v>0</v>
      </c>
      <c r="CR312" s="109">
        <f>SUMIFS('Planificación 2026-1'!R:R,'Planificación 2026-1'!W:W,C312,'Planificación 2026-1'!H:H,"PS",'Planificación 2026-1'!I:I,"&lt;3")</f>
        <v>0</v>
      </c>
      <c r="CS312" s="109">
        <f>SUMIFS('Planificación 2026-1'!R:R,'Planificación 2026-1'!W:W,C312,'Planificación 2026-1'!H:H,"IN",'Planificación 2026-1'!I:I,"&lt;3")</f>
        <v>0</v>
      </c>
      <c r="CT312" s="109">
        <f>SUMIFS('Planificación 2026-1'!R:R,'Planificación 2026-1'!W:W,C312,'Planificación 2026-1'!H:H,"CA",'Planificación 2026-1'!I:I,"&lt;3")</f>
        <v>0</v>
      </c>
      <c r="CU312" s="109">
        <f>SUMIFS('Planificación 2026-1'!R:R,'Planificación 2026-1'!W:W,C312,'Planificación 2026-1'!H:H,"DE",'Planificación 2026-1'!I:I,"&lt;3")</f>
        <v>0</v>
      </c>
      <c r="CV312" s="109">
        <f>SUMIFS('Planificación 2026-1'!R:R,'Planificación 2026-1'!W:W,C312,'Planificación 2026-1'!H:H,"OB",'Planificación 2026-1'!I:I,"&lt;3")</f>
        <v>0</v>
      </c>
      <c r="CW312" s="109">
        <f>SUMIFS('Planificación 2026-1'!R:R,'Planificación 2026-1'!W:W,C312,'Planificación 2026-1'!H:H,"MH",'Planificación 2026-1'!I:I,"&lt;3")</f>
        <v>0</v>
      </c>
      <c r="CX312" s="109">
        <f>SUMIFS('Planificación 2026-1'!R:R,'Planificación 2026-1'!W:W,C312,'Planificación 2026-1'!H:H,"IC",'Planificación 2026-1'!I:I,"&lt;3")</f>
        <v>0</v>
      </c>
      <c r="CY312" s="109">
        <f>SUMIFS('Planificación 2026-1'!R:R,'Planificación 2026-1'!W:W,C312,'Planificación 2026-1'!H:H,"AR",'Planificación 2026-1'!I:I,"&lt;3")</f>
        <v>0</v>
      </c>
      <c r="CZ312" s="109">
        <f>SUMIFS('Planificación 2026-1'!R:R,'Planificación 2026-1'!W:W,C312,'Planificación 2026-1'!H:H,"T1",'Planificación 2026-1'!I:I,"&lt;3")</f>
        <v>0</v>
      </c>
      <c r="DA312" s="109">
        <f>SUMIFS('Planificación 2026-1'!R:R,'Planificación 2026-1'!W:W,C312,'Planificación 2026-1'!H:H,"T3",'Planificación 2026-1'!I:I,"&lt;3")</f>
        <v>0</v>
      </c>
      <c r="DB312" s="109">
        <f>SUMIFS('Planificación 2026-1'!R:R,'Planificación 2026-1'!W:W,C312,'Planificación 2026-1'!H:H,"T2",'Planificación 2026-1'!I:I,"&lt;3")</f>
        <v>0</v>
      </c>
      <c r="DC312" s="109">
        <f>SUMIFS('Planificación 2026-1'!R:R,'Planificación 2026-1'!W:W,C312,'Planificación 2026-1'!H:H,"AE",'Planificación 2026-1'!I:I,"&lt;3")</f>
        <v>0</v>
      </c>
      <c r="DD312" s="109">
        <f>SUMIFS('Planificación 2026-1'!R:R,'Planificación 2026-1'!W:W,C312,'Planificación 2026-1'!H:H,"T4",'Planificación 2026-1'!I:I,"&lt;3")</f>
        <v>0</v>
      </c>
      <c r="DE312" s="108" t="str">
        <f t="shared" si="45"/>
        <v>P01</v>
      </c>
      <c r="DF312" s="41">
        <f>IF(C312="","",SUMIFS('Planificación 2026-1'!R:R,'Planificación 2026-1'!W:W,C312,'Planificación 2026-1'!F:F,"PRINCIPAL",'Planificación 2026-1'!X:X,"VIRTUAL"))</f>
        <v>13</v>
      </c>
      <c r="DG312" s="41">
        <f>IF(C312="","",SUMIFS('Planificación 2026-1'!R:R,'Planificación 2026-1'!W:W,C312,'Planificación 2026-1'!F:F,"PRINCIPAL",'Planificación 2026-1'!X:X,"PRESENCIAL"))</f>
        <v>0</v>
      </c>
      <c r="DH312" s="41">
        <f>IF(C312="","",SUMIFS('Planificación 2026-1'!R:R,'Planificación 2026-1'!W:W,C312,'Planificación 2026-1'!F:F,"PRINCIPAL",'Planificación 2026-1'!X:X,"HIBRIDO PRESENCIAL"))</f>
        <v>0</v>
      </c>
      <c r="DI312" s="108" t="str">
        <f t="shared" si="46"/>
        <v>P01</v>
      </c>
      <c r="DJ312" s="108">
        <f>IF(C312="","",SUMIFS('Planificación 2026-1'!R:R,'Planificación 2026-1'!W:W,C312,'Planificación 2026-1'!F:F,"FILIAL",'Planificación 2026-1'!X:X,"VIRTUAL"))</f>
        <v>5</v>
      </c>
      <c r="DK312" s="110">
        <f>IF(C312="","",SUMIFS('Planificación 2026-1'!R:R,'Planificación 2026-1'!W:W,C312,'Planificación 2026-1'!F:F,"FILIAL",'Planificación 2026-1'!X:X,"PRESENCIAL"))</f>
        <v>0</v>
      </c>
      <c r="DL312" s="61">
        <f>IF(C312="","",SUMIFS('Planificación 2026-1'!R:R,'Planificación 2026-1'!W:W,C312,'Planificación 2026-1'!F:F,"FILIAL",'Planificación 2026-1'!X:X,"HIBRIDO PRESENCIAL"))</f>
        <v>0</v>
      </c>
      <c r="DM312" s="111" t="str">
        <f t="shared" si="47"/>
        <v/>
      </c>
      <c r="DN312" s="108">
        <f>IF(C312="","",SUMIFS('Planificación 2026-1'!R:R,'Planificación 2026-1'!W:W,C312,'Planificación 2026-1'!F:F,"SUNAMPE",'Planificación 2026-1'!X:X,"VIRTUAL"))</f>
        <v>0</v>
      </c>
      <c r="DO312" s="61">
        <f>IF(C312="","",SUMIFS('Planificación 2026-1'!R:R,'Planificación 2026-1'!W:W,C312,'Planificación 2026-1'!F:F,"SUNAMPE",'Planificación 2026-1'!X:X,"PRESENCIAL"))</f>
        <v>0</v>
      </c>
      <c r="DP312" s="111" t="str">
        <f t="shared" si="48"/>
        <v/>
      </c>
      <c r="DQ312" s="108">
        <f>IF(C312="","",SUMIFS('Planificación 2026-1'!R:R,'Planificación 2026-1'!W:W,C312,'Planificación 2026-1'!F:F,"HUAURA",'Planificación 2026-1'!X:X,"VIRTUAL"))</f>
        <v>0</v>
      </c>
      <c r="DR312" s="61">
        <f>IF(C312="","",SUMIFS('Planificación 2026-1'!R:R,'Planificación 2026-1'!W:W,C312,'Planificación 2026-1'!F:F,"HUAURA",'Planificación 2026-1'!X:X,"PRESENCIAL"))</f>
        <v>0</v>
      </c>
      <c r="DS312" s="76">
        <f>SUMIFS('Planificación 2026-1'!R:R,'Planificación 2026-1'!W:W,C312,'Planificación 2026-1'!F:F,"PRINCIPAL",'Planificación 2026-1'!X:X,"VIRTUAL",'Planificación 2026-1'!I:I,"&gt;2")</f>
        <v>13</v>
      </c>
      <c r="DT312" s="76">
        <f>SUMIFS('Planificación 2026-1'!R:R,'Planificación 2026-1'!W:W,C312,'Planificación 2026-1'!F:F,"PRINCIPAL",'Planificación 2026-1'!X:X,"&lt;&gt;VIRTUAL",'Planificación 2026-1'!I:I,"&gt;2")</f>
        <v>0</v>
      </c>
      <c r="DU312" s="76">
        <f>SUMIFS('Planificación 2026-1'!R:R,'Planificación 2026-1'!W:W,C312,'Planificación 2026-1'!F:F,"SUNAMPE",'Planificación 2026-1'!X:X,"VIRTUAL",'Planificación 2026-1'!I:I,"&gt;2")</f>
        <v>0</v>
      </c>
      <c r="DV312" s="76">
        <f>SUMIFS('Planificación 2026-1'!R:R,'Planificación 2026-1'!W:W,C312,'Planificación 2026-1'!F:F,"SUNAMPE",'Planificación 2026-1'!X:X,"&lt;&gt;VIRTUAL",'Planificación 2026-1'!I:I,"&gt;2")</f>
        <v>0</v>
      </c>
      <c r="DW312" s="76">
        <f>SUMIFS('Planificación 2026-1'!R:R,'Planificación 2026-1'!W:W,C312,'Planificación 2026-1'!F:F,"FILIAL",'Planificación 2026-1'!X:X,"VIRTUAL",'Planificación 2026-1'!I:I,"&gt;2")</f>
        <v>5</v>
      </c>
      <c r="DX312" s="76">
        <f>SUMIFS('Planificación 2026-1'!R:R,'Planificación 2026-1'!W:W,C312,'Planificación 2026-1'!F:F,"FILIAL",'Planificación 2026-1'!X:X,"&lt;&gt;VIRTUAL",'Planificación 2026-1'!I:I,"&gt;2")</f>
        <v>0</v>
      </c>
      <c r="DY312" s="76">
        <f>SUMIFS('Planificación 2026-1'!R:R,'Planificación 2026-1'!W:W,C312,'Planificación 2026-1'!F:F,"PORUMA",'Planificación 2026-1'!X:X,"VIRTUAL",'Planificación 2026-1'!I:I,"&gt;2")</f>
        <v>0</v>
      </c>
      <c r="DZ312" s="76">
        <f>SUMIFS('Planificación 2026-1'!R:R,'Planificación 2026-1'!W:W,C312,'Planificación 2026-1'!F:F,"PORUMA",'Planificación 2026-1'!X:X,"&lt;&gt;VIRTUAL",'Planificación 2026-1'!I:I,"&gt;2")</f>
        <v>0</v>
      </c>
      <c r="EA312" s="76">
        <f>SUMIFS('Planificación 2026-1'!R:R,'Planificación 2026-1'!W:W,C312,'Planificación 2026-1'!F:F,"HUAURA",'Planificación 2026-1'!X:X,"VIRTUAL",'Planificación 2026-1'!I:I,"&gt;2")</f>
        <v>0</v>
      </c>
      <c r="EB312" s="76">
        <f>SUMIFS('Planificación 2026-1'!R:R,'Planificación 2026-1'!W:W,C312,'Planificación 2026-1'!F:F,"HUAURA",'Planificación 2026-1'!X:X,"&lt;&gt;VIRTUAL",'Planificación 2026-1'!I:I,"&gt;2")</f>
        <v>0</v>
      </c>
      <c r="EC312" s="76">
        <f>SUMIFS('Planificación 2026-1'!R:R,'Planificación 2026-1'!W:W,C312,'Planificación 2026-1'!F:F,"PRINCIPAL",'Planificación 2026-1'!X:X,"VIRTUAL",'Planificación 2026-1'!I:I,"&lt;3")</f>
        <v>0</v>
      </c>
      <c r="ED312" s="76">
        <f>SUMIFS('Planificación 2026-1'!R:R,'Planificación 2026-1'!W:W,C312,'Planificación 2026-1'!F:F,"PRINCIPAL",'Planificación 2026-1'!X:X,"&lt;&gt;VIRTUAL",'Planificación 2026-1'!I:I,"&lt;3")</f>
        <v>0</v>
      </c>
      <c r="EE312" s="76">
        <f>SUMIFS('Planificación 2026-1'!R:R,'Planificación 2026-1'!W:W,C312,'Planificación 2026-1'!F:F,"SUNAMPE",'Planificación 2026-1'!X:X,"VIRTUAL",'Planificación 2026-1'!I:I,"&lt;3")</f>
        <v>0</v>
      </c>
      <c r="EF312" s="76">
        <f>SUMIFS('Planificación 2026-1'!R:R,'Planificación 2026-1'!W:W,C312,'Planificación 2026-1'!F:F,"SUNAMPE",'Planificación 2026-1'!X:X,"&lt;&gt;VIRTUAL",'Planificación 2026-1'!I:I,"&lt;3")</f>
        <v>0</v>
      </c>
      <c r="EG312" s="76">
        <f>SUMIFS('Planificación 2026-1'!R:R,'Planificación 2026-1'!W:W,C312,'Planificación 2026-1'!F:F,"FILIAL",'Planificación 2026-1'!X:X,"VIRTUAL",'Planificación 2026-1'!I:I,"&lt;3")</f>
        <v>0</v>
      </c>
      <c r="EH312" s="76">
        <f>SUMIFS('Planificación 2026-1'!R:R,'Planificación 2026-1'!W:W,C312,'Planificación 2026-1'!F:F,"FILIAL",'Planificación 2026-1'!X:X,"&lt;&gt;VIRTUAL",'Planificación 2026-1'!I:I,"&lt;3")</f>
        <v>0</v>
      </c>
      <c r="EI312" s="76">
        <f>SUMIFS('Planificación 2026-1'!R:R,'Planificación 2026-1'!W:W,C312,'Planificación 2026-1'!F:F,"PORUMA",'Planificación 2026-1'!X:X,"VIRTUAL",'Planificación 2026-1'!I:I,"&lt;3")</f>
        <v>0</v>
      </c>
      <c r="EJ312" s="76">
        <f>SUMIFS('Planificación 2026-1'!R:R,'Planificación 2026-1'!W:W,C312,'Planificación 2026-1'!F:F,"PORUMA",'Planificación 2026-1'!X:X,"&lt;&gt;VIRTUAL",'Planificación 2026-1'!I:I,"&lt;3")</f>
        <v>0</v>
      </c>
      <c r="EK312" s="76">
        <f>SUMIFS('Planificación 2026-1'!R:R,'Planificación 2026-1'!W:W,C312,'Planificación 2026-1'!F:F,"HUAURA",'Planificación 2026-1'!X:X,"VIRTUAL",'Planificación 2026-1'!I:I,"&lt;3")</f>
        <v>0</v>
      </c>
      <c r="EL312" s="76">
        <f>SUMIFS('Planificación 2026-1'!R:R,'Planificación 2026-1'!W:W,C312,'Planificación 2026-1'!F:F,"HUAURA",'Planificación 2026-1'!X:X,"&lt;&gt;VIRTUAL",'Planificación 2026-1'!I:I,"&lt;3")</f>
        <v>0</v>
      </c>
      <c r="EM312" s="76"/>
      <c r="EN312" s="76">
        <f t="shared" si="41"/>
        <v>18</v>
      </c>
      <c r="EO312" s="76">
        <f t="shared" si="42"/>
        <v>0</v>
      </c>
      <c r="EP312" s="76" t="b">
        <f t="shared" si="43"/>
        <v>1</v>
      </c>
      <c r="EQ312" s="76" t="str">
        <f t="shared" si="44"/>
        <v/>
      </c>
      <c r="ER312" s="76" t="str">
        <f t="shared" si="49"/>
        <v>VIRTUAL</v>
      </c>
    </row>
    <row r="313" spans="1:148" hidden="1">
      <c r="A313" s="83"/>
      <c r="B313" s="119">
        <v>310</v>
      </c>
      <c r="C313" s="115" t="s">
        <v>486</v>
      </c>
      <c r="D313" s="112">
        <f>SUMIF('Planificación 2026-1'!W:W,C313,'Planificación 2026-1'!R:R)</f>
        <v>0</v>
      </c>
      <c r="E313" s="114" t="s">
        <v>170</v>
      </c>
      <c r="F313" s="115" t="s">
        <v>171</v>
      </c>
      <c r="G313" s="115" t="s">
        <v>13</v>
      </c>
      <c r="H313" s="115" t="s">
        <v>124</v>
      </c>
      <c r="I313" s="107" t="str">
        <f>IF(SUM(COUNTIFS('Planificación 2026-1'!F:F,"PRINCIPAL",'Planificación 2026-1'!W:W,C313,'Planificación 2026-1'!H:H,"AF"))&gt;0,"P01"," ")</f>
        <v xml:space="preserve"> </v>
      </c>
      <c r="J313" s="108" t="str">
        <f>IF(SUM(COUNTIFS('Planificación 2026-1'!F:F,"PRINCIPAL",'Planificación 2026-1'!W:W,C313,'Planificación 2026-1'!H:H,"EN"))&gt;0,"P02"," ")</f>
        <v xml:space="preserve"> </v>
      </c>
      <c r="K313" s="108" t="str">
        <f>IF(SUM(COUNTIFS('Planificación 2026-1'!F:F,"PRINCIPAL",'Planificación 2026-1'!W:W,C313,'Planificación 2026-1'!H:H,"IS"))&gt;0,"P03"," ")</f>
        <v xml:space="preserve"> </v>
      </c>
      <c r="L313" s="108" t="str">
        <f>IF(SUM(COUNTIFS('Planificación 2026-1'!F:F,"PRINCIPAL",'Planificación 2026-1'!W:W,C313,'Planificación 2026-1'!H:H,"PS"))&gt;0,"P04"," ")</f>
        <v xml:space="preserve"> </v>
      </c>
      <c r="M313" s="108"/>
      <c r="N313" s="108" t="str">
        <f>IF(SUM(COUNTIFS('Planificación 2026-1'!F:F,"PRINCIPAL",'Planificación 2026-1'!W:W,C313,'Planificación 2026-1'!H:H,"IN"))&gt;0,"P06"," ")</f>
        <v xml:space="preserve"> </v>
      </c>
      <c r="O313" s="108" t="str">
        <f>IF(SUM(COUNTIFS('Planificación 2026-1'!F:F,"PRINCIPAL",'Planificación 2026-1'!W:W,C313,'Planificación 2026-1'!H:H,"CA"))&gt;0,"P07"," ")</f>
        <v xml:space="preserve"> </v>
      </c>
      <c r="P313" s="108" t="str">
        <f>IF(SUM(COUNTIFS('Planificación 2026-1'!F:F,"PRINCIPAL",'Planificación 2026-1'!W:W,C313,'Planificación 2026-1'!H:H,"DE"))&gt;0,"P08"," ")</f>
        <v xml:space="preserve"> </v>
      </c>
      <c r="Q313" s="108" t="str">
        <f>IF(SUM(COUNTIFS('Planificación 2026-1'!F:F,"PRINCIPAL",'Planificación 2026-1'!W:W,C313,'Planificación 2026-1'!H:H,"OB"))&gt;0,"P09"," ")</f>
        <v xml:space="preserve"> </v>
      </c>
      <c r="R313" s="108" t="str">
        <f>IF(SUM(COUNTIFS('Planificación 2026-1'!F:F,"PRINCIPAL",'Planificación 2026-1'!W:W,C313,'Planificación 2026-1'!H:H,"MH"))&gt;0,"P31"," ")</f>
        <v xml:space="preserve"> </v>
      </c>
      <c r="S313" s="108" t="str">
        <f>IF(SUM(COUNTIFS('Planificación 2026-1'!F:F,"PRINCIPAL",'Planificación 2026-1'!W:W,C313,'Planificación 2026-1'!H:H,"IC"))&gt;0,"P32"," ")</f>
        <v xml:space="preserve"> </v>
      </c>
      <c r="T313" s="108" t="str">
        <f>IF(SUM(COUNTIFS('Planificación 2026-1'!F:F,"PRINCIPAL",'Planificación 2026-1'!W:W,C313,'Planificación 2026-1'!H:H,"AR"))&gt;0,"P34"," ")</f>
        <v xml:space="preserve"> </v>
      </c>
      <c r="U313" s="108" t="str">
        <f>IF(SUM(COUNTIFS('Planificación 2026-1'!F:F,"PRINCIPAL",'Planificación 2026-1'!W:W,C313,'Planificación 2026-1'!H:H,"T1"))&gt;0,"P35"," ")</f>
        <v xml:space="preserve"> </v>
      </c>
      <c r="V313" s="108" t="str">
        <f>IF(SUM(COUNTIFS('Planificación 2026-1'!F:F,"PRINCIPAL",'Planificación 2026-1'!W:W,C313,'Planificación 2026-1'!H:H,"T3"))&gt;0,"P36"," ")</f>
        <v xml:space="preserve"> </v>
      </c>
      <c r="W313" s="108" t="str">
        <f>IF(SUM(COUNTIFS('Planificación 2026-1'!F:F,"PRINCIPAL",'Planificación 2026-1'!W:W,C313,'Planificación 2026-1'!H:H,"T2"))&gt;0,"P37"," ")</f>
        <v xml:space="preserve"> </v>
      </c>
      <c r="X313" s="108" t="str">
        <f>IF(SUM(COUNTIFS('Planificación 2026-1'!F:F,"PRINCIPAL",'Planificación 2026-1'!W:W,C313,'Planificación 2026-1'!H:H,"AE"))&gt;0,"P38"," ")</f>
        <v xml:space="preserve"> </v>
      </c>
      <c r="Y313" s="108" t="str">
        <f>IF(SUM(COUNTIFS('Planificación 2026-1'!F:F,"PRINCIPAL",'Planificación 2026-1'!W:W,C313,'Planificación 2026-1'!H:H,"T4"))&gt;0,"P55"," ")</f>
        <v xml:space="preserve"> </v>
      </c>
      <c r="Z313" s="108" t="str">
        <f>IF(SUM(COUNTIFS('Planificación 2026-1'!F:F,"FILIAL",'Planificación 2026-1'!W:W,C313,'Planificación 2026-1'!H:H,"AF"))&gt;0," P01"," ")</f>
        <v xml:space="preserve"> </v>
      </c>
      <c r="AA313" s="108" t="str">
        <f>IF(SUM(COUNTIFS('Planificación 2026-1'!F:F,"FILIAL",'Planificación 2026-1'!W:W,C313,'Planificación 2026-1'!H:H,"EN"))&gt;0,"P02"," ")</f>
        <v xml:space="preserve"> </v>
      </c>
      <c r="AB313" s="108" t="str">
        <f>IF(SUM(COUNTIFS('Planificación 2026-1'!F:F,"FILIAL",'Planificación 2026-1'!W:W,C313,'Planificación 2026-1'!H:H,"IS"))&gt;0,"P03"," ")</f>
        <v xml:space="preserve"> </v>
      </c>
      <c r="AC313" s="108" t="str">
        <f>IF(SUM(COUNTIFS('Planificación 2026-1'!F:F,"FILIAL",'Planificación 2026-1'!W:W,C313,'Planificación 2026-1'!H:H,"PS"))&gt;0,"P04"," ")</f>
        <v xml:space="preserve"> </v>
      </c>
      <c r="AD313" s="108"/>
      <c r="AE313" s="108" t="str">
        <f>IF(SUM(COUNTIFS('Planificación 2026-1'!F:F,"FILIAL",'Planificación 2026-1'!W:W,C313,'Planificación 2026-1'!H:H,"IN"))&gt;0,"P06"," ")</f>
        <v xml:space="preserve"> </v>
      </c>
      <c r="AF313" s="108" t="str">
        <f>IF(SUM(COUNTIFS('Planificación 2026-1'!F:F,"FILIAL",'Planificación 2026-1'!W:W,C313,'Planificación 2026-1'!H:H,"CA"))&gt;0,"P07"," ")</f>
        <v xml:space="preserve"> </v>
      </c>
      <c r="AG313" s="108" t="str">
        <f>IF(SUM(COUNTIFS('Planificación 2026-1'!F:F,"FILIAL",'Planificación 2026-1'!W:W,C313,'Planificación 2026-1'!H:H,"DE"))&gt;0,"P08"," ")</f>
        <v xml:space="preserve"> </v>
      </c>
      <c r="AH313" s="108" t="str">
        <f>IF(SUM(COUNTIFS('Planificación 2026-1'!F:F,"FILIAL",'Planificación 2026-1'!W:W,C313,'Planificación 2026-1'!H:H,"OB"))&gt;0,"P09"," ")</f>
        <v xml:space="preserve"> </v>
      </c>
      <c r="AI313" s="108" t="str">
        <f>IF(SUM(COUNTIFS('Planificación 2026-1'!F:F,"FILIAL",'Planificación 2026-1'!W:W,C313,'Planificación 2026-1'!H:H,"MH"))&gt;0,"P31"," ")</f>
        <v xml:space="preserve"> </v>
      </c>
      <c r="AJ313" s="108" t="str">
        <f>IF(SUM(COUNTIFS('Planificación 2026-1'!F:F,"FILIAL",'Planificación 2026-1'!W:W,C313,'Planificación 2026-1'!H:H,"IC"))&gt;0,"P32"," ")</f>
        <v xml:space="preserve"> </v>
      </c>
      <c r="AK313" s="108" t="str">
        <f>IF(SUM(COUNTIFS('Planificación 2026-1'!F:F,"FILIAL",'Planificación 2026-1'!W:W,C313,'Planificación 2026-1'!H:H,"AR"))&gt;0,"P34"," ")</f>
        <v xml:space="preserve"> </v>
      </c>
      <c r="AL313" s="108" t="str">
        <f>IF(SUM(COUNTIFS('Planificación 2026-1'!F:F,"FILIAL",'Planificación 2026-1'!W:W,C313,'Planificación 2026-1'!H:H,"T1"))&gt;0,"P35"," ")</f>
        <v xml:space="preserve"> </v>
      </c>
      <c r="AM313" s="108" t="str">
        <f>IF(SUM(COUNTIFS('Planificación 2026-1'!F:F,"FILIAL",'Planificación 2026-1'!W:W,C313,'Planificación 2026-1'!H:H,"T3"))&gt;0,"P36"," ")</f>
        <v xml:space="preserve"> </v>
      </c>
      <c r="AN313" s="108" t="str">
        <f>IF(SUM(COUNTIFS('Planificación 2026-1'!F:F,"FILIAL",'Planificación 2026-1'!W:W,C313,'Planificación 2026-1'!H:H,"T2"))&gt;0,"P37"," ")</f>
        <v xml:space="preserve"> </v>
      </c>
      <c r="AO313" s="108" t="str">
        <f>IF(SUM(COUNTIFS('Planificación 2026-1'!F:F,"FILIAL",'Planificación 2026-1'!W:W,C313,'Planificación 2026-1'!H:H,"AE"))&gt;0,"P38"," ")</f>
        <v xml:space="preserve"> </v>
      </c>
      <c r="AP313" s="108" t="str">
        <f>IF(SUM(COUNTIFS('Planificación 2026-1'!F:F,"FILIAL",'Planificación 2026-1'!W:W,C313,'Planificación 2026-1'!H:H,"T4"))&gt;0,"P55"," ")</f>
        <v xml:space="preserve"> </v>
      </c>
      <c r="AQ313" s="108" t="str">
        <f>IF(SUM(COUNTIFS('Planificación 2026-1'!F:F,"SUNAMPE",'Planificación 2026-1'!W:W,C313,'Planificación 2026-1'!H:H,"AF"))&gt;0," P01"," ")</f>
        <v xml:space="preserve"> </v>
      </c>
      <c r="AR313" s="108" t="str">
        <f>IF(SUM(COUNTIFS('Planificación 2026-1'!F:F,"SUNAMPE",'Planificación 2026-1'!W:W,C313,'Planificación 2026-1'!H:H,"EN"))&gt;0,"P02"," ")</f>
        <v xml:space="preserve"> </v>
      </c>
      <c r="AS313" s="108" t="str">
        <f>IF(SUM(COUNTIFS('Planificación 2026-1'!F:F,"SUNAMPE",'Planificación 2026-1'!W:W,C313,'Planificación 2026-1'!H:H,"IS"))&gt;0,"P03"," ")</f>
        <v xml:space="preserve"> </v>
      </c>
      <c r="AT313" s="108" t="str">
        <f>IF(SUM(COUNTIFS('Planificación 2026-1'!F:F,"SUNAMPE",'Planificación 2026-1'!W:W,C313,'Planificación 2026-1'!H:H,"PS"))&gt;0,"P04"," ")</f>
        <v xml:space="preserve"> </v>
      </c>
      <c r="AU313" s="108"/>
      <c r="AV313" s="108" t="str">
        <f>IF(SUM(COUNTIFS('Planificación 2026-1'!F:F,"SUNAMPE",'Planificación 2026-1'!W:W,C313,'Planificación 2026-1'!H:H,"IN"))&gt;0,"P06"," ")</f>
        <v xml:space="preserve"> </v>
      </c>
      <c r="AW313" s="108" t="str">
        <f>IF(SUM(COUNTIFS('Planificación 2026-1'!F:F,"SUNAMPE",'Planificación 2026-1'!W:W,C313,'Planificación 2026-1'!H:H,"CA"))&gt;0,"P07"," ")</f>
        <v xml:space="preserve"> </v>
      </c>
      <c r="AX313" s="108" t="str">
        <f>IF(SUM(COUNTIFS('Planificación 2026-1'!F:F,"SUNAMPE",'Planificación 2026-1'!W:W,C313,'Planificación 2026-1'!H:H,"DE"))&gt;0,"P08"," ")</f>
        <v xml:space="preserve"> </v>
      </c>
      <c r="AY313" s="108" t="str">
        <f>IF(SUM(COUNTIFS('Planificación 2026-1'!F:F,"SUNAMPE",'Planificación 2026-1'!W:W,C313,'Planificación 2026-1'!H:H,"OB"))&gt;0,"P09"," ")</f>
        <v xml:space="preserve"> </v>
      </c>
      <c r="AZ313" s="108" t="str">
        <f>IF(SUM(COUNTIFS('Planificación 2026-1'!F:F,"SUNAMPE",'Planificación 2026-1'!W:W,C313,'Planificación 2026-1'!H:H,"MH"))&gt;0,"P31"," ")</f>
        <v xml:space="preserve"> </v>
      </c>
      <c r="BA313" s="108" t="str">
        <f>IF(SUM(COUNTIFS('Planificación 2026-1'!F:F,"SUNAMPE",'Planificación 2026-1'!W:W,C313,'Planificación 2026-1'!H:H,"IC"))&gt;0,"P32"," ")</f>
        <v xml:space="preserve"> </v>
      </c>
      <c r="BB313" s="108" t="str">
        <f>IF(SUM(COUNTIFS('Planificación 2026-1'!F:F,"SUNAMPE",'Planificación 2026-1'!W:W,C313,'Planificación 2026-1'!H:H,"AR"))&gt;0,"P34"," ")</f>
        <v xml:space="preserve"> </v>
      </c>
      <c r="BC313" s="108" t="str">
        <f>IF(SUM(COUNTIFS('Planificación 2026-1'!F:F,"SUNAMPE",'Planificación 2026-1'!W:W,C313,'Planificación 2026-1'!H:H,"T1"))&gt;0,"P35"," ")</f>
        <v xml:space="preserve"> </v>
      </c>
      <c r="BD313" s="108" t="str">
        <f>IF(SUM(COUNTIFS('Planificación 2026-1'!F:F,"SUNAMPE",'Planificación 2026-1'!W:W,C313,'Planificación 2026-1'!H:H,"T3"))&gt;0,"P36"," ")</f>
        <v xml:space="preserve"> </v>
      </c>
      <c r="BE313" s="108" t="str">
        <f>IF(SUM(COUNTIFS('Planificación 2026-1'!F:F,"SUNAMPE",'Planificación 2026-1'!W:W,C313,'Planificación 2026-1'!H:H,"T2"))&gt;0,"P37"," ")</f>
        <v xml:space="preserve"> </v>
      </c>
      <c r="BF313" s="108" t="str">
        <f>IF(SUM(COUNTIFS('Planificación 2026-1'!F:F,"SUNAMPE",'Planificación 2026-1'!W:W,C313,'Planificación 2026-1'!H:H,"AE"))&gt;0,"P38"," ")</f>
        <v xml:space="preserve"> </v>
      </c>
      <c r="BG313" s="108" t="str">
        <f>IF(SUM(COUNTIFS('Planificación 2026-1'!F:F,"SUNAMPE",'Planificación 2026-1'!W:W,C313,'Planificación 2026-1'!H:H,"T4"))&gt;0,"P55"," ")</f>
        <v xml:space="preserve"> </v>
      </c>
      <c r="BH313" s="108" t="str">
        <f>IF(SUM(COUNTIFS('Planificación 2026-1'!F:F,"HUAURA",'Planificación 2026-1'!W:W,C313,'Planificación 2026-1'!H:H,"AF"))&gt;0," P01"," ")</f>
        <v xml:space="preserve"> </v>
      </c>
      <c r="BI313" s="108" t="str">
        <f>IF(SUM(COUNTIFS('Planificación 2026-1'!F:F,"HUAURA",'Planificación 2026-1'!W:W,C313,'Planificación 2026-1'!H:H,"EN"))&gt;0,"P02"," ")</f>
        <v xml:space="preserve"> </v>
      </c>
      <c r="BJ313" s="108" t="str">
        <f>IF(SUM(COUNTIFS('Planificación 2026-1'!F:F,"HUAURA",'Planificación 2026-1'!W:W,C313,'Planificación 2026-1'!H:H,"IS"))&gt;0,"P03"," ")</f>
        <v xml:space="preserve"> </v>
      </c>
      <c r="BK313" s="108" t="str">
        <f>IF(SUM(COUNTIFS('Planificación 2026-1'!F:F,"HUAURA",'Planificación 2026-1'!W:W,C313,'Planificación 2026-1'!H:H,"PS"))&gt;0,"P04"," ")</f>
        <v xml:space="preserve"> </v>
      </c>
      <c r="BL313" s="108"/>
      <c r="BM313" s="108" t="str">
        <f>IF(SUM(COUNTIFS('Planificación 2026-1'!F:F,"HUAURA",'Planificación 2026-1'!W:W,C313,'Planificación 2026-1'!H:H,"IN"))&gt;0,"P06"," ")</f>
        <v xml:space="preserve"> </v>
      </c>
      <c r="BN313" s="108" t="str">
        <f>IF(SUM(COUNTIFS('Planificación 2026-1'!F:F,"HUAURA",'Planificación 2026-1'!W:W,C313,'Planificación 2026-1'!H:H,"CA"))&gt;0,"P07"," ")</f>
        <v xml:space="preserve"> </v>
      </c>
      <c r="BO313" s="108" t="str">
        <f>IF(SUM(COUNTIFS('Planificación 2026-1'!F:F,"HUAURA",'Planificación 2026-1'!W:W,C313,'Planificación 2026-1'!H:H,"DE"))&gt;0,"P08"," ")</f>
        <v xml:space="preserve"> </v>
      </c>
      <c r="BP313" s="108" t="str">
        <f>IF(SUM(COUNTIFS('Planificación 2026-1'!F:F,"HUAURA",'Planificación 2026-1'!W:W,C313,'Planificación 2026-1'!H:H,"OB"))&gt;0,"P09"," ")</f>
        <v xml:space="preserve"> </v>
      </c>
      <c r="BQ313" s="108" t="str">
        <f>IF(SUM(COUNTIFS('Planificación 2026-1'!F:F,"HUAURA",'Planificación 2026-1'!W:W,C313,'Planificación 2026-1'!H:H,"MH"))&gt;0,"P31"," ")</f>
        <v xml:space="preserve"> </v>
      </c>
      <c r="BR313" s="108" t="str">
        <f>IF(SUM(COUNTIFS('Planificación 2026-1'!F:F,"HUAURA",'Planificación 2026-1'!W:W,C313,'Planificación 2026-1'!H:H,"IC"))&gt;0,"P32"," ")</f>
        <v xml:space="preserve"> </v>
      </c>
      <c r="BS313" s="108" t="str">
        <f>IF(SUM(COUNTIFS('Planificación 2026-1'!F:F,"HUAURA",'Planificación 2026-1'!W:W,C313,'Planificación 2026-1'!H:H,"AR"))&gt;0,"P34"," ")</f>
        <v xml:space="preserve"> </v>
      </c>
      <c r="BT313" s="108" t="str">
        <f>IF(SUM(COUNTIFS('Planificación 2026-1'!F:F,"HUAURA",'Planificación 2026-1'!W:W,C313,'Planificación 2026-1'!H:H,"T1"))&gt;0,"P35"," ")</f>
        <v xml:space="preserve"> </v>
      </c>
      <c r="BU313" s="108" t="str">
        <f>IF(SUM(COUNTIFS('Planificación 2026-1'!F:F,"HUAURA",'Planificación 2026-1'!W:W,C313,'Planificación 2026-1'!H:H,"T3"))&gt;0,"P36"," ")</f>
        <v xml:space="preserve"> </v>
      </c>
      <c r="BV313" s="108" t="str">
        <f>IF(SUM(COUNTIFS('Planificación 2026-1'!F:F,"HUAURA",'Planificación 2026-1'!W:W,C313,'Planificación 2026-1'!H:H,"T2"))&gt;0,"P37"," ")</f>
        <v xml:space="preserve"> </v>
      </c>
      <c r="BW313" s="108" t="str">
        <f>IF(SUM(COUNTIFS('Planificación 2026-1'!F:F,"HUAURA",'Planificación 2026-1'!W:W,C313,'Planificación 2026-1'!H:H,"AE"))&gt;0,"P38"," ")</f>
        <v xml:space="preserve"> </v>
      </c>
      <c r="BX313" s="108" t="str">
        <f>IF(SUM(COUNTIFS('Planificación 2026-1'!F:F,"HUAURA",'Planificación 2026-1'!W:W,C313,'Planificación 2026-1'!H:H,"T4"))&gt;0,"P55"," ")</f>
        <v xml:space="preserve"> </v>
      </c>
      <c r="BY313" s="109">
        <f>SUMIFS('Planificación 2026-1'!R:R,'Planificación 2026-1'!W:W,C313,'Planificación 2026-1'!H:H,"AF",'Planificación 2026-1'!I:I,"&gt;2")</f>
        <v>0</v>
      </c>
      <c r="BZ313" s="109">
        <f>SUMIFS('Planificación 2026-1'!R:R,'Planificación 2026-1'!W:W,C313,'Planificación 2026-1'!H:H,"EN",'Planificación 2026-1'!I:I,"&gt;2")</f>
        <v>0</v>
      </c>
      <c r="CA313" s="109">
        <f>SUMIFS('Planificación 2026-1'!R:R,'Planificación 2026-1'!W:W,C313,'Planificación 2026-1'!H:H,"IS",'Planificación 2026-1'!I:I,"&gt;2")</f>
        <v>0</v>
      </c>
      <c r="CB313" s="109">
        <f>SUMIFS('Planificación 2026-1'!R:R,'Planificación 2026-1'!W:W,C313,'Planificación 2026-1'!H:H,"PS",'Planificación 2026-1'!I:I,"&gt;2")</f>
        <v>0</v>
      </c>
      <c r="CC313" s="109">
        <f>SUMIFS('Planificación 2026-1'!R:R,'Planificación 2026-1'!W:W,C313,'Planificación 2026-1'!H:H,"IN",'Planificación 2026-1'!I:I,"&gt;2")</f>
        <v>0</v>
      </c>
      <c r="CD313" s="109">
        <f>SUMIFS('Planificación 2026-1'!R:R,'Planificación 2026-1'!W:W,C313,'Planificación 2026-1'!H:H,"CA",'Planificación 2026-1'!I:I,"&gt;2")</f>
        <v>0</v>
      </c>
      <c r="CE313" s="109">
        <f>SUMIFS('Planificación 2026-1'!R:R,'Planificación 2026-1'!W:W,C313,'Planificación 2026-1'!H:H,"DE",'Planificación 2026-1'!I:I,"&gt;2")</f>
        <v>0</v>
      </c>
      <c r="CF313" s="109">
        <f>SUMIFS('Planificación 2026-1'!R:R,'Planificación 2026-1'!W:W,C313,'Planificación 2026-1'!H:H,"OB",'Planificación 2026-1'!I:I,"&gt;2")</f>
        <v>0</v>
      </c>
      <c r="CG313" s="109">
        <f>SUMIFS('Planificación 2026-1'!R:R,'Planificación 2026-1'!W:W,C313,'Planificación 2026-1'!H:H,"MH",'Planificación 2026-1'!I:I,"&gt;2")</f>
        <v>0</v>
      </c>
      <c r="CH313" s="109">
        <f>SUMIFS('Planificación 2026-1'!R:R,'Planificación 2026-1'!W:W,C313,'Planificación 2026-1'!H:H,"IC",'Planificación 2026-1'!I:I,"&gt;2")</f>
        <v>0</v>
      </c>
      <c r="CI313" s="109">
        <f>SUMIFS('Planificación 2026-1'!R:R,'Planificación 2026-1'!W:W,C313,'Planificación 2026-1'!H:H,"AR",'Planificación 2026-1'!I:I,"&gt;2")</f>
        <v>0</v>
      </c>
      <c r="CJ313" s="109">
        <f>SUMIFS('Planificación 2026-1'!R:R,'Planificación 2026-1'!W:W,C313,'Planificación 2026-1'!H:H,"T1",'Planificación 2026-1'!I:I,"&gt;2")</f>
        <v>0</v>
      </c>
      <c r="CK313" s="109">
        <f>SUMIFS('Planificación 2026-1'!R:R,'Planificación 2026-1'!W:W,C313,'Planificación 2026-1'!H:H,"T3",'Planificación 2026-1'!I:I,"&gt;2")</f>
        <v>0</v>
      </c>
      <c r="CL313" s="109">
        <f>SUMIFS('Planificación 2026-1'!R:R,'Planificación 2026-1'!W:W,C313,'Planificación 2026-1'!H:H,"T2",'Planificación 2026-1'!I:I,"&gt;2")</f>
        <v>0</v>
      </c>
      <c r="CM313" s="109">
        <f>SUMIFS('Planificación 2026-1'!R:R,'Planificación 2026-1'!W:W,C313,'Planificación 2026-1'!H:H,"AE",'Planificación 2026-1'!I:I,"&gt;2")</f>
        <v>0</v>
      </c>
      <c r="CN313" s="109">
        <f>SUMIFS('Planificación 2026-1'!R:R,'Planificación 2026-1'!W:W,C313,'Planificación 2026-1'!H:H,"T4",'Planificación 2026-1'!I:I,"&gt;2")</f>
        <v>0</v>
      </c>
      <c r="CO313" s="109">
        <f>SUMIFS('Planificación 2026-1'!R:R,'Planificación 2026-1'!W:W,C313,'Planificación 2026-1'!H:H,"AF",'Planificación 2026-1'!I:I,"&lt;3")</f>
        <v>0</v>
      </c>
      <c r="CP313" s="109">
        <f>SUMIFS('Planificación 2026-1'!R:R,'Planificación 2026-1'!W:W,C313,'Planificación 2026-1'!H:H,"EN",'Planificación 2026-1'!I:I,"&lt;3")</f>
        <v>0</v>
      </c>
      <c r="CQ313" s="109">
        <f>SUMIFS('Planificación 2026-1'!R:R,'Planificación 2026-1'!W:W,C313,'Planificación 2026-1'!H:H,"IS",'Planificación 2026-1'!I:I,"&lt;3")</f>
        <v>0</v>
      </c>
      <c r="CR313" s="109">
        <f>SUMIFS('Planificación 2026-1'!R:R,'Planificación 2026-1'!W:W,C313,'Planificación 2026-1'!H:H,"PS",'Planificación 2026-1'!I:I,"&lt;3")</f>
        <v>0</v>
      </c>
      <c r="CS313" s="109">
        <f>SUMIFS('Planificación 2026-1'!R:R,'Planificación 2026-1'!W:W,C313,'Planificación 2026-1'!H:H,"IN",'Planificación 2026-1'!I:I,"&lt;3")</f>
        <v>0</v>
      </c>
      <c r="CT313" s="109">
        <f>SUMIFS('Planificación 2026-1'!R:R,'Planificación 2026-1'!W:W,C313,'Planificación 2026-1'!H:H,"CA",'Planificación 2026-1'!I:I,"&lt;3")</f>
        <v>0</v>
      </c>
      <c r="CU313" s="109">
        <f>SUMIFS('Planificación 2026-1'!R:R,'Planificación 2026-1'!W:W,C313,'Planificación 2026-1'!H:H,"DE",'Planificación 2026-1'!I:I,"&lt;3")</f>
        <v>0</v>
      </c>
      <c r="CV313" s="109">
        <f>SUMIFS('Planificación 2026-1'!R:R,'Planificación 2026-1'!W:W,C313,'Planificación 2026-1'!H:H,"OB",'Planificación 2026-1'!I:I,"&lt;3")</f>
        <v>0</v>
      </c>
      <c r="CW313" s="109">
        <f>SUMIFS('Planificación 2026-1'!R:R,'Planificación 2026-1'!W:W,C313,'Planificación 2026-1'!H:H,"MH",'Planificación 2026-1'!I:I,"&lt;3")</f>
        <v>0</v>
      </c>
      <c r="CX313" s="109">
        <f>SUMIFS('Planificación 2026-1'!R:R,'Planificación 2026-1'!W:W,C313,'Planificación 2026-1'!H:H,"IC",'Planificación 2026-1'!I:I,"&lt;3")</f>
        <v>0</v>
      </c>
      <c r="CY313" s="109">
        <f>SUMIFS('Planificación 2026-1'!R:R,'Planificación 2026-1'!W:W,C313,'Planificación 2026-1'!H:H,"AR",'Planificación 2026-1'!I:I,"&lt;3")</f>
        <v>0</v>
      </c>
      <c r="CZ313" s="109">
        <f>SUMIFS('Planificación 2026-1'!R:R,'Planificación 2026-1'!W:W,C313,'Planificación 2026-1'!H:H,"T1",'Planificación 2026-1'!I:I,"&lt;3")</f>
        <v>0</v>
      </c>
      <c r="DA313" s="109">
        <f>SUMIFS('Planificación 2026-1'!R:R,'Planificación 2026-1'!W:W,C313,'Planificación 2026-1'!H:H,"T3",'Planificación 2026-1'!I:I,"&lt;3")</f>
        <v>0</v>
      </c>
      <c r="DB313" s="109">
        <f>SUMIFS('Planificación 2026-1'!R:R,'Planificación 2026-1'!W:W,C313,'Planificación 2026-1'!H:H,"T2",'Planificación 2026-1'!I:I,"&lt;3")</f>
        <v>0</v>
      </c>
      <c r="DC313" s="109">
        <f>SUMIFS('Planificación 2026-1'!R:R,'Planificación 2026-1'!W:W,C313,'Planificación 2026-1'!H:H,"AE",'Planificación 2026-1'!I:I,"&lt;3")</f>
        <v>0</v>
      </c>
      <c r="DD313" s="109">
        <f>SUMIFS('Planificación 2026-1'!R:R,'Planificación 2026-1'!W:W,C313,'Planificación 2026-1'!H:H,"T4",'Planificación 2026-1'!I:I,"&lt;3")</f>
        <v>0</v>
      </c>
      <c r="DE313" s="108" t="str">
        <f t="shared" si="45"/>
        <v/>
      </c>
      <c r="DF313" s="41">
        <f>IF(C313="","",SUMIFS('Planificación 2026-1'!R:R,'Planificación 2026-1'!W:W,C313,'Planificación 2026-1'!F:F,"PRINCIPAL",'Planificación 2026-1'!X:X,"VIRTUAL"))</f>
        <v>0</v>
      </c>
      <c r="DG313" s="41">
        <f>IF(C313="","",SUMIFS('Planificación 2026-1'!R:R,'Planificación 2026-1'!W:W,C313,'Planificación 2026-1'!F:F,"PRINCIPAL",'Planificación 2026-1'!X:X,"PRESENCIAL"))</f>
        <v>0</v>
      </c>
      <c r="DH313" s="41">
        <f>IF(C313="","",SUMIFS('Planificación 2026-1'!R:R,'Planificación 2026-1'!W:W,C313,'Planificación 2026-1'!F:F,"PRINCIPAL",'Planificación 2026-1'!X:X,"HIBRIDO PRESENCIAL"))</f>
        <v>0</v>
      </c>
      <c r="DI313" s="108" t="str">
        <f t="shared" si="46"/>
        <v/>
      </c>
      <c r="DJ313" s="108">
        <f>IF(C313="","",SUMIFS('Planificación 2026-1'!R:R,'Planificación 2026-1'!W:W,C313,'Planificación 2026-1'!F:F,"FILIAL",'Planificación 2026-1'!X:X,"VIRTUAL"))</f>
        <v>0</v>
      </c>
      <c r="DK313" s="110">
        <f>IF(C313="","",SUMIFS('Planificación 2026-1'!R:R,'Planificación 2026-1'!W:W,C313,'Planificación 2026-1'!F:F,"FILIAL",'Planificación 2026-1'!X:X,"PRESENCIAL"))</f>
        <v>0</v>
      </c>
      <c r="DL313" s="61">
        <f>IF(C313="","",SUMIFS('Planificación 2026-1'!R:R,'Planificación 2026-1'!W:W,C313,'Planificación 2026-1'!F:F,"FILIAL",'Planificación 2026-1'!X:X,"HIBRIDO PRESENCIAL"))</f>
        <v>0</v>
      </c>
      <c r="DM313" s="111" t="str">
        <f t="shared" si="47"/>
        <v/>
      </c>
      <c r="DN313" s="108">
        <f>IF(C313="","",SUMIFS('Planificación 2026-1'!R:R,'Planificación 2026-1'!W:W,C313,'Planificación 2026-1'!F:F,"SUNAMPE",'Planificación 2026-1'!X:X,"VIRTUAL"))</f>
        <v>0</v>
      </c>
      <c r="DO313" s="61">
        <f>IF(C313="","",SUMIFS('Planificación 2026-1'!R:R,'Planificación 2026-1'!W:W,C313,'Planificación 2026-1'!F:F,"SUNAMPE",'Planificación 2026-1'!X:X,"PRESENCIAL"))</f>
        <v>0</v>
      </c>
      <c r="DP313" s="111" t="str">
        <f t="shared" si="48"/>
        <v/>
      </c>
      <c r="DQ313" s="108">
        <f>IF(C313="","",SUMIFS('Planificación 2026-1'!R:R,'Planificación 2026-1'!W:W,C313,'Planificación 2026-1'!F:F,"HUAURA",'Planificación 2026-1'!X:X,"VIRTUAL"))</f>
        <v>0</v>
      </c>
      <c r="DR313" s="61">
        <f>IF(C313="","",SUMIFS('Planificación 2026-1'!R:R,'Planificación 2026-1'!W:W,C313,'Planificación 2026-1'!F:F,"HUAURA",'Planificación 2026-1'!X:X,"PRESENCIAL"))</f>
        <v>0</v>
      </c>
      <c r="DS313" s="76">
        <f>SUMIFS('Planificación 2026-1'!R:R,'Planificación 2026-1'!W:W,C313,'Planificación 2026-1'!F:F,"PRINCIPAL",'Planificación 2026-1'!X:X,"VIRTUAL",'Planificación 2026-1'!I:I,"&gt;2")</f>
        <v>0</v>
      </c>
      <c r="DT313" s="76">
        <f>SUMIFS('Planificación 2026-1'!R:R,'Planificación 2026-1'!W:W,C313,'Planificación 2026-1'!F:F,"PRINCIPAL",'Planificación 2026-1'!X:X,"&lt;&gt;VIRTUAL",'Planificación 2026-1'!I:I,"&gt;2")</f>
        <v>0</v>
      </c>
      <c r="DU313" s="76">
        <f>SUMIFS('Planificación 2026-1'!R:R,'Planificación 2026-1'!W:W,C313,'Planificación 2026-1'!F:F,"SUNAMPE",'Planificación 2026-1'!X:X,"VIRTUAL",'Planificación 2026-1'!I:I,"&gt;2")</f>
        <v>0</v>
      </c>
      <c r="DV313" s="76">
        <f>SUMIFS('Planificación 2026-1'!R:R,'Planificación 2026-1'!W:W,C313,'Planificación 2026-1'!F:F,"SUNAMPE",'Planificación 2026-1'!X:X,"&lt;&gt;VIRTUAL",'Planificación 2026-1'!I:I,"&gt;2")</f>
        <v>0</v>
      </c>
      <c r="DW313" s="76">
        <f>SUMIFS('Planificación 2026-1'!R:R,'Planificación 2026-1'!W:W,C313,'Planificación 2026-1'!F:F,"FILIAL",'Planificación 2026-1'!X:X,"VIRTUAL",'Planificación 2026-1'!I:I,"&gt;2")</f>
        <v>0</v>
      </c>
      <c r="DX313" s="76">
        <f>SUMIFS('Planificación 2026-1'!R:R,'Planificación 2026-1'!W:W,C313,'Planificación 2026-1'!F:F,"FILIAL",'Planificación 2026-1'!X:X,"&lt;&gt;VIRTUAL",'Planificación 2026-1'!I:I,"&gt;2")</f>
        <v>0</v>
      </c>
      <c r="DY313" s="76">
        <f>SUMIFS('Planificación 2026-1'!R:R,'Planificación 2026-1'!W:W,C313,'Planificación 2026-1'!F:F,"PORUMA",'Planificación 2026-1'!X:X,"VIRTUAL",'Planificación 2026-1'!I:I,"&gt;2")</f>
        <v>0</v>
      </c>
      <c r="DZ313" s="76">
        <f>SUMIFS('Planificación 2026-1'!R:R,'Planificación 2026-1'!W:W,C313,'Planificación 2026-1'!F:F,"PORUMA",'Planificación 2026-1'!X:X,"&lt;&gt;VIRTUAL",'Planificación 2026-1'!I:I,"&gt;2")</f>
        <v>0</v>
      </c>
      <c r="EA313" s="76">
        <f>SUMIFS('Planificación 2026-1'!R:R,'Planificación 2026-1'!W:W,C313,'Planificación 2026-1'!F:F,"HUAURA",'Planificación 2026-1'!X:X,"VIRTUAL",'Planificación 2026-1'!I:I,"&gt;2")</f>
        <v>0</v>
      </c>
      <c r="EB313" s="76">
        <f>SUMIFS('Planificación 2026-1'!R:R,'Planificación 2026-1'!W:W,C313,'Planificación 2026-1'!F:F,"HUAURA",'Planificación 2026-1'!X:X,"&lt;&gt;VIRTUAL",'Planificación 2026-1'!I:I,"&gt;2")</f>
        <v>0</v>
      </c>
      <c r="EC313" s="76">
        <f>SUMIFS('Planificación 2026-1'!R:R,'Planificación 2026-1'!W:W,C313,'Planificación 2026-1'!F:F,"PRINCIPAL",'Planificación 2026-1'!X:X,"VIRTUAL",'Planificación 2026-1'!I:I,"&lt;3")</f>
        <v>0</v>
      </c>
      <c r="ED313" s="76">
        <f>SUMIFS('Planificación 2026-1'!R:R,'Planificación 2026-1'!W:W,C313,'Planificación 2026-1'!F:F,"PRINCIPAL",'Planificación 2026-1'!X:X,"&lt;&gt;VIRTUAL",'Planificación 2026-1'!I:I,"&lt;3")</f>
        <v>0</v>
      </c>
      <c r="EE313" s="76">
        <f>SUMIFS('Planificación 2026-1'!R:R,'Planificación 2026-1'!W:W,C313,'Planificación 2026-1'!F:F,"SUNAMPE",'Planificación 2026-1'!X:X,"VIRTUAL",'Planificación 2026-1'!I:I,"&lt;3")</f>
        <v>0</v>
      </c>
      <c r="EF313" s="76">
        <f>SUMIFS('Planificación 2026-1'!R:R,'Planificación 2026-1'!W:W,C313,'Planificación 2026-1'!F:F,"SUNAMPE",'Planificación 2026-1'!X:X,"&lt;&gt;VIRTUAL",'Planificación 2026-1'!I:I,"&lt;3")</f>
        <v>0</v>
      </c>
      <c r="EG313" s="76">
        <f>SUMIFS('Planificación 2026-1'!R:R,'Planificación 2026-1'!W:W,C313,'Planificación 2026-1'!F:F,"FILIAL",'Planificación 2026-1'!X:X,"VIRTUAL",'Planificación 2026-1'!I:I,"&lt;3")</f>
        <v>0</v>
      </c>
      <c r="EH313" s="76">
        <f>SUMIFS('Planificación 2026-1'!R:R,'Planificación 2026-1'!W:W,C313,'Planificación 2026-1'!F:F,"FILIAL",'Planificación 2026-1'!X:X,"&lt;&gt;VIRTUAL",'Planificación 2026-1'!I:I,"&lt;3")</f>
        <v>0</v>
      </c>
      <c r="EI313" s="76">
        <f>SUMIFS('Planificación 2026-1'!R:R,'Planificación 2026-1'!W:W,C313,'Planificación 2026-1'!F:F,"PORUMA",'Planificación 2026-1'!X:X,"VIRTUAL",'Planificación 2026-1'!I:I,"&lt;3")</f>
        <v>0</v>
      </c>
      <c r="EJ313" s="76">
        <f>SUMIFS('Planificación 2026-1'!R:R,'Planificación 2026-1'!W:W,C313,'Planificación 2026-1'!F:F,"PORUMA",'Planificación 2026-1'!X:X,"&lt;&gt;VIRTUAL",'Planificación 2026-1'!I:I,"&lt;3")</f>
        <v>0</v>
      </c>
      <c r="EK313" s="76">
        <f>SUMIFS('Planificación 2026-1'!R:R,'Planificación 2026-1'!W:W,C313,'Planificación 2026-1'!F:F,"HUAURA",'Planificación 2026-1'!X:X,"VIRTUAL",'Planificación 2026-1'!I:I,"&lt;3")</f>
        <v>0</v>
      </c>
      <c r="EL313" s="76">
        <f>SUMIFS('Planificación 2026-1'!R:R,'Planificación 2026-1'!W:W,C313,'Planificación 2026-1'!F:F,"HUAURA",'Planificación 2026-1'!X:X,"&lt;&gt;VIRTUAL",'Planificación 2026-1'!I:I,"&lt;3")</f>
        <v>0</v>
      </c>
      <c r="EM313" s="76"/>
      <c r="EN313" s="76">
        <f t="shared" si="41"/>
        <v>0</v>
      </c>
      <c r="EO313" s="76">
        <f t="shared" si="42"/>
        <v>0</v>
      </c>
      <c r="EP313" s="76" t="b">
        <f t="shared" si="43"/>
        <v>1</v>
      </c>
      <c r="EQ313" s="76" t="str">
        <f t="shared" si="44"/>
        <v/>
      </c>
      <c r="ER313" s="76" t="str">
        <f t="shared" si="49"/>
        <v>PRESENCIAL</v>
      </c>
    </row>
    <row r="314" spans="1:148" hidden="1">
      <c r="A314" s="83"/>
      <c r="B314" s="119">
        <v>311</v>
      </c>
      <c r="C314" s="115" t="s">
        <v>487</v>
      </c>
      <c r="D314" s="112">
        <f>SUMIF('Planificación 2026-1'!W:W,C314,'Planificación 2026-1'!R:R)</f>
        <v>0</v>
      </c>
      <c r="E314" s="114" t="s">
        <v>170</v>
      </c>
      <c r="F314" s="115" t="s">
        <v>171</v>
      </c>
      <c r="G314" s="115" t="s">
        <v>19</v>
      </c>
      <c r="H314" s="115" t="s">
        <v>140</v>
      </c>
      <c r="I314" s="107" t="str">
        <f>IF(SUM(COUNTIFS('Planificación 2026-1'!F:F,"PRINCIPAL",'Planificación 2026-1'!W:W,C314,'Planificación 2026-1'!H:H,"AF"))&gt;0,"P01"," ")</f>
        <v xml:space="preserve"> </v>
      </c>
      <c r="J314" s="108" t="str">
        <f>IF(SUM(COUNTIFS('Planificación 2026-1'!F:F,"PRINCIPAL",'Planificación 2026-1'!W:W,C314,'Planificación 2026-1'!H:H,"EN"))&gt;0,"P02"," ")</f>
        <v xml:space="preserve"> </v>
      </c>
      <c r="K314" s="108" t="str">
        <f>IF(SUM(COUNTIFS('Planificación 2026-1'!F:F,"PRINCIPAL",'Planificación 2026-1'!W:W,C314,'Planificación 2026-1'!H:H,"IS"))&gt;0,"P03"," ")</f>
        <v xml:space="preserve"> </v>
      </c>
      <c r="L314" s="108" t="str">
        <f>IF(SUM(COUNTIFS('Planificación 2026-1'!F:F,"PRINCIPAL",'Planificación 2026-1'!W:W,C314,'Planificación 2026-1'!H:H,"PS"))&gt;0,"P04"," ")</f>
        <v xml:space="preserve"> </v>
      </c>
      <c r="M314" s="108"/>
      <c r="N314" s="108" t="str">
        <f>IF(SUM(COUNTIFS('Planificación 2026-1'!F:F,"PRINCIPAL",'Planificación 2026-1'!W:W,C314,'Planificación 2026-1'!H:H,"IN"))&gt;0,"P06"," ")</f>
        <v xml:space="preserve"> </v>
      </c>
      <c r="O314" s="108" t="str">
        <f>IF(SUM(COUNTIFS('Planificación 2026-1'!F:F,"PRINCIPAL",'Planificación 2026-1'!W:W,C314,'Planificación 2026-1'!H:H,"CA"))&gt;0,"P07"," ")</f>
        <v xml:space="preserve"> </v>
      </c>
      <c r="P314" s="108" t="str">
        <f>IF(SUM(COUNTIFS('Planificación 2026-1'!F:F,"PRINCIPAL",'Planificación 2026-1'!W:W,C314,'Planificación 2026-1'!H:H,"DE"))&gt;0,"P08"," ")</f>
        <v xml:space="preserve"> </v>
      </c>
      <c r="Q314" s="108" t="str">
        <f>IF(SUM(COUNTIFS('Planificación 2026-1'!F:F,"PRINCIPAL",'Planificación 2026-1'!W:W,C314,'Planificación 2026-1'!H:H,"OB"))&gt;0,"P09"," ")</f>
        <v xml:space="preserve"> </v>
      </c>
      <c r="R314" s="108" t="str">
        <f>IF(SUM(COUNTIFS('Planificación 2026-1'!F:F,"PRINCIPAL",'Planificación 2026-1'!W:W,C314,'Planificación 2026-1'!H:H,"MH"))&gt;0,"P31"," ")</f>
        <v xml:space="preserve"> </v>
      </c>
      <c r="S314" s="108" t="str">
        <f>IF(SUM(COUNTIFS('Planificación 2026-1'!F:F,"PRINCIPAL",'Planificación 2026-1'!W:W,C314,'Planificación 2026-1'!H:H,"IC"))&gt;0,"P32"," ")</f>
        <v xml:space="preserve"> </v>
      </c>
      <c r="T314" s="108" t="str">
        <f>IF(SUM(COUNTIFS('Planificación 2026-1'!F:F,"PRINCIPAL",'Planificación 2026-1'!W:W,C314,'Planificación 2026-1'!H:H,"AR"))&gt;0,"P34"," ")</f>
        <v xml:space="preserve"> </v>
      </c>
      <c r="U314" s="108" t="str">
        <f>IF(SUM(COUNTIFS('Planificación 2026-1'!F:F,"PRINCIPAL",'Planificación 2026-1'!W:W,C314,'Planificación 2026-1'!H:H,"T1"))&gt;0,"P35"," ")</f>
        <v xml:space="preserve"> </v>
      </c>
      <c r="V314" s="108" t="str">
        <f>IF(SUM(COUNTIFS('Planificación 2026-1'!F:F,"PRINCIPAL",'Planificación 2026-1'!W:W,C314,'Planificación 2026-1'!H:H,"T3"))&gt;0,"P36"," ")</f>
        <v xml:space="preserve"> </v>
      </c>
      <c r="W314" s="108" t="str">
        <f>IF(SUM(COUNTIFS('Planificación 2026-1'!F:F,"PRINCIPAL",'Planificación 2026-1'!W:W,C314,'Planificación 2026-1'!H:H,"T2"))&gt;0,"P37"," ")</f>
        <v xml:space="preserve"> </v>
      </c>
      <c r="X314" s="108" t="str">
        <f>IF(SUM(COUNTIFS('Planificación 2026-1'!F:F,"PRINCIPAL",'Planificación 2026-1'!W:W,C314,'Planificación 2026-1'!H:H,"AE"))&gt;0,"P38"," ")</f>
        <v xml:space="preserve"> </v>
      </c>
      <c r="Y314" s="108" t="str">
        <f>IF(SUM(COUNTIFS('Planificación 2026-1'!F:F,"PRINCIPAL",'Planificación 2026-1'!W:W,C314,'Planificación 2026-1'!H:H,"T4"))&gt;0,"P55"," ")</f>
        <v xml:space="preserve"> </v>
      </c>
      <c r="Z314" s="108" t="str">
        <f>IF(SUM(COUNTIFS('Planificación 2026-1'!F:F,"FILIAL",'Planificación 2026-1'!W:W,C314,'Planificación 2026-1'!H:H,"AF"))&gt;0," P01"," ")</f>
        <v xml:space="preserve"> </v>
      </c>
      <c r="AA314" s="108" t="str">
        <f>IF(SUM(COUNTIFS('Planificación 2026-1'!F:F,"FILIAL",'Planificación 2026-1'!W:W,C314,'Planificación 2026-1'!H:H,"EN"))&gt;0,"P02"," ")</f>
        <v xml:space="preserve"> </v>
      </c>
      <c r="AB314" s="108" t="str">
        <f>IF(SUM(COUNTIFS('Planificación 2026-1'!F:F,"FILIAL",'Planificación 2026-1'!W:W,C314,'Planificación 2026-1'!H:H,"IS"))&gt;0,"P03"," ")</f>
        <v xml:space="preserve"> </v>
      </c>
      <c r="AC314" s="108" t="str">
        <f>IF(SUM(COUNTIFS('Planificación 2026-1'!F:F,"FILIAL",'Planificación 2026-1'!W:W,C314,'Planificación 2026-1'!H:H,"PS"))&gt;0,"P04"," ")</f>
        <v xml:space="preserve"> </v>
      </c>
      <c r="AD314" s="108"/>
      <c r="AE314" s="108" t="str">
        <f>IF(SUM(COUNTIFS('Planificación 2026-1'!F:F,"FILIAL",'Planificación 2026-1'!W:W,C314,'Planificación 2026-1'!H:H,"IN"))&gt;0,"P06"," ")</f>
        <v xml:space="preserve"> </v>
      </c>
      <c r="AF314" s="108" t="str">
        <f>IF(SUM(COUNTIFS('Planificación 2026-1'!F:F,"FILIAL",'Planificación 2026-1'!W:W,C314,'Planificación 2026-1'!H:H,"CA"))&gt;0,"P07"," ")</f>
        <v xml:space="preserve"> </v>
      </c>
      <c r="AG314" s="108" t="str">
        <f>IF(SUM(COUNTIFS('Planificación 2026-1'!F:F,"FILIAL",'Planificación 2026-1'!W:W,C314,'Planificación 2026-1'!H:H,"DE"))&gt;0,"P08"," ")</f>
        <v xml:space="preserve"> </v>
      </c>
      <c r="AH314" s="108" t="str">
        <f>IF(SUM(COUNTIFS('Planificación 2026-1'!F:F,"FILIAL",'Planificación 2026-1'!W:W,C314,'Planificación 2026-1'!H:H,"OB"))&gt;0,"P09"," ")</f>
        <v xml:space="preserve"> </v>
      </c>
      <c r="AI314" s="108" t="str">
        <f>IF(SUM(COUNTIFS('Planificación 2026-1'!F:F,"FILIAL",'Planificación 2026-1'!W:W,C314,'Planificación 2026-1'!H:H,"MH"))&gt;0,"P31"," ")</f>
        <v xml:space="preserve"> </v>
      </c>
      <c r="AJ314" s="108" t="str">
        <f>IF(SUM(COUNTIFS('Planificación 2026-1'!F:F,"FILIAL",'Planificación 2026-1'!W:W,C314,'Planificación 2026-1'!H:H,"IC"))&gt;0,"P32"," ")</f>
        <v xml:space="preserve"> </v>
      </c>
      <c r="AK314" s="108" t="str">
        <f>IF(SUM(COUNTIFS('Planificación 2026-1'!F:F,"FILIAL",'Planificación 2026-1'!W:W,C314,'Planificación 2026-1'!H:H,"AR"))&gt;0,"P34"," ")</f>
        <v xml:space="preserve"> </v>
      </c>
      <c r="AL314" s="108" t="str">
        <f>IF(SUM(COUNTIFS('Planificación 2026-1'!F:F,"FILIAL",'Planificación 2026-1'!W:W,C314,'Planificación 2026-1'!H:H,"T1"))&gt;0,"P35"," ")</f>
        <v xml:space="preserve"> </v>
      </c>
      <c r="AM314" s="108" t="str">
        <f>IF(SUM(COUNTIFS('Planificación 2026-1'!F:F,"FILIAL",'Planificación 2026-1'!W:W,C314,'Planificación 2026-1'!H:H,"T3"))&gt;0,"P36"," ")</f>
        <v xml:space="preserve"> </v>
      </c>
      <c r="AN314" s="108" t="str">
        <f>IF(SUM(COUNTIFS('Planificación 2026-1'!F:F,"FILIAL",'Planificación 2026-1'!W:W,C314,'Planificación 2026-1'!H:H,"T2"))&gt;0,"P37"," ")</f>
        <v xml:space="preserve"> </v>
      </c>
      <c r="AO314" s="108" t="str">
        <f>IF(SUM(COUNTIFS('Planificación 2026-1'!F:F,"FILIAL",'Planificación 2026-1'!W:W,C314,'Planificación 2026-1'!H:H,"AE"))&gt;0,"P38"," ")</f>
        <v xml:space="preserve"> </v>
      </c>
      <c r="AP314" s="108" t="str">
        <f>IF(SUM(COUNTIFS('Planificación 2026-1'!F:F,"FILIAL",'Planificación 2026-1'!W:W,C314,'Planificación 2026-1'!H:H,"T4"))&gt;0,"P55"," ")</f>
        <v xml:space="preserve"> </v>
      </c>
      <c r="AQ314" s="108" t="str">
        <f>IF(SUM(COUNTIFS('Planificación 2026-1'!F:F,"SUNAMPE",'Planificación 2026-1'!W:W,C314,'Planificación 2026-1'!H:H,"AF"))&gt;0," P01"," ")</f>
        <v xml:space="preserve"> </v>
      </c>
      <c r="AR314" s="108" t="str">
        <f>IF(SUM(COUNTIFS('Planificación 2026-1'!F:F,"SUNAMPE",'Planificación 2026-1'!W:W,C314,'Planificación 2026-1'!H:H,"EN"))&gt;0,"P02"," ")</f>
        <v xml:space="preserve"> </v>
      </c>
      <c r="AS314" s="108" t="str">
        <f>IF(SUM(COUNTIFS('Planificación 2026-1'!F:F,"SUNAMPE",'Planificación 2026-1'!W:W,C314,'Planificación 2026-1'!H:H,"IS"))&gt;0,"P03"," ")</f>
        <v xml:space="preserve"> </v>
      </c>
      <c r="AT314" s="108" t="str">
        <f>IF(SUM(COUNTIFS('Planificación 2026-1'!F:F,"SUNAMPE",'Planificación 2026-1'!W:W,C314,'Planificación 2026-1'!H:H,"PS"))&gt;0,"P04"," ")</f>
        <v xml:space="preserve"> </v>
      </c>
      <c r="AU314" s="108"/>
      <c r="AV314" s="108" t="str">
        <f>IF(SUM(COUNTIFS('Planificación 2026-1'!F:F,"SUNAMPE",'Planificación 2026-1'!W:W,C314,'Planificación 2026-1'!H:H,"IN"))&gt;0,"P06"," ")</f>
        <v xml:space="preserve"> </v>
      </c>
      <c r="AW314" s="108" t="str">
        <f>IF(SUM(COUNTIFS('Planificación 2026-1'!F:F,"SUNAMPE",'Planificación 2026-1'!W:W,C314,'Planificación 2026-1'!H:H,"CA"))&gt;0,"P07"," ")</f>
        <v xml:space="preserve"> </v>
      </c>
      <c r="AX314" s="108" t="str">
        <f>IF(SUM(COUNTIFS('Planificación 2026-1'!F:F,"SUNAMPE",'Planificación 2026-1'!W:W,C314,'Planificación 2026-1'!H:H,"DE"))&gt;0,"P08"," ")</f>
        <v xml:space="preserve"> </v>
      </c>
      <c r="AY314" s="108" t="str">
        <f>IF(SUM(COUNTIFS('Planificación 2026-1'!F:F,"SUNAMPE",'Planificación 2026-1'!W:W,C314,'Planificación 2026-1'!H:H,"OB"))&gt;0,"P09"," ")</f>
        <v xml:space="preserve"> </v>
      </c>
      <c r="AZ314" s="108" t="str">
        <f>IF(SUM(COUNTIFS('Planificación 2026-1'!F:F,"SUNAMPE",'Planificación 2026-1'!W:W,C314,'Planificación 2026-1'!H:H,"MH"))&gt;0,"P31"," ")</f>
        <v xml:space="preserve"> </v>
      </c>
      <c r="BA314" s="108" t="str">
        <f>IF(SUM(COUNTIFS('Planificación 2026-1'!F:F,"SUNAMPE",'Planificación 2026-1'!W:W,C314,'Planificación 2026-1'!H:H,"IC"))&gt;0,"P32"," ")</f>
        <v xml:space="preserve"> </v>
      </c>
      <c r="BB314" s="108" t="str">
        <f>IF(SUM(COUNTIFS('Planificación 2026-1'!F:F,"SUNAMPE",'Planificación 2026-1'!W:W,C314,'Planificación 2026-1'!H:H,"AR"))&gt;0,"P34"," ")</f>
        <v xml:space="preserve"> </v>
      </c>
      <c r="BC314" s="108" t="str">
        <f>IF(SUM(COUNTIFS('Planificación 2026-1'!F:F,"SUNAMPE",'Planificación 2026-1'!W:W,C314,'Planificación 2026-1'!H:H,"T1"))&gt;0,"P35"," ")</f>
        <v xml:space="preserve"> </v>
      </c>
      <c r="BD314" s="108" t="str">
        <f>IF(SUM(COUNTIFS('Planificación 2026-1'!F:F,"SUNAMPE",'Planificación 2026-1'!W:W,C314,'Planificación 2026-1'!H:H,"T3"))&gt;0,"P36"," ")</f>
        <v xml:space="preserve"> </v>
      </c>
      <c r="BE314" s="108" t="str">
        <f>IF(SUM(COUNTIFS('Planificación 2026-1'!F:F,"SUNAMPE",'Planificación 2026-1'!W:W,C314,'Planificación 2026-1'!H:H,"T2"))&gt;0,"P37"," ")</f>
        <v xml:space="preserve"> </v>
      </c>
      <c r="BF314" s="108" t="str">
        <f>IF(SUM(COUNTIFS('Planificación 2026-1'!F:F,"SUNAMPE",'Planificación 2026-1'!W:W,C314,'Planificación 2026-1'!H:H,"AE"))&gt;0,"P38"," ")</f>
        <v xml:space="preserve"> </v>
      </c>
      <c r="BG314" s="108" t="str">
        <f>IF(SUM(COUNTIFS('Planificación 2026-1'!F:F,"SUNAMPE",'Planificación 2026-1'!W:W,C314,'Planificación 2026-1'!H:H,"T4"))&gt;0,"P55"," ")</f>
        <v xml:space="preserve"> </v>
      </c>
      <c r="BH314" s="108" t="str">
        <f>IF(SUM(COUNTIFS('Planificación 2026-1'!F:F,"HUAURA",'Planificación 2026-1'!W:W,C314,'Planificación 2026-1'!H:H,"AF"))&gt;0," P01"," ")</f>
        <v xml:space="preserve"> </v>
      </c>
      <c r="BI314" s="108" t="str">
        <f>IF(SUM(COUNTIFS('Planificación 2026-1'!F:F,"HUAURA",'Planificación 2026-1'!W:W,C314,'Planificación 2026-1'!H:H,"EN"))&gt;0,"P02"," ")</f>
        <v xml:space="preserve"> </v>
      </c>
      <c r="BJ314" s="108" t="str">
        <f>IF(SUM(COUNTIFS('Planificación 2026-1'!F:F,"HUAURA",'Planificación 2026-1'!W:W,C314,'Planificación 2026-1'!H:H,"IS"))&gt;0,"P03"," ")</f>
        <v xml:space="preserve"> </v>
      </c>
      <c r="BK314" s="108" t="str">
        <f>IF(SUM(COUNTIFS('Planificación 2026-1'!F:F,"HUAURA",'Planificación 2026-1'!W:W,C314,'Planificación 2026-1'!H:H,"PS"))&gt;0,"P04"," ")</f>
        <v xml:space="preserve"> </v>
      </c>
      <c r="BL314" s="108"/>
      <c r="BM314" s="108" t="str">
        <f>IF(SUM(COUNTIFS('Planificación 2026-1'!F:F,"HUAURA",'Planificación 2026-1'!W:W,C314,'Planificación 2026-1'!H:H,"IN"))&gt;0,"P06"," ")</f>
        <v xml:space="preserve"> </v>
      </c>
      <c r="BN314" s="108" t="str">
        <f>IF(SUM(COUNTIFS('Planificación 2026-1'!F:F,"HUAURA",'Planificación 2026-1'!W:W,C314,'Planificación 2026-1'!H:H,"CA"))&gt;0,"P07"," ")</f>
        <v xml:space="preserve"> </v>
      </c>
      <c r="BO314" s="108" t="str">
        <f>IF(SUM(COUNTIFS('Planificación 2026-1'!F:F,"HUAURA",'Planificación 2026-1'!W:W,C314,'Planificación 2026-1'!H:H,"DE"))&gt;0,"P08"," ")</f>
        <v xml:space="preserve"> </v>
      </c>
      <c r="BP314" s="108" t="str">
        <f>IF(SUM(COUNTIFS('Planificación 2026-1'!F:F,"HUAURA",'Planificación 2026-1'!W:W,C314,'Planificación 2026-1'!H:H,"OB"))&gt;0,"P09"," ")</f>
        <v xml:space="preserve"> </v>
      </c>
      <c r="BQ314" s="108" t="str">
        <f>IF(SUM(COUNTIFS('Planificación 2026-1'!F:F,"HUAURA",'Planificación 2026-1'!W:W,C314,'Planificación 2026-1'!H:H,"MH"))&gt;0,"P31"," ")</f>
        <v xml:space="preserve"> </v>
      </c>
      <c r="BR314" s="108" t="str">
        <f>IF(SUM(COUNTIFS('Planificación 2026-1'!F:F,"HUAURA",'Planificación 2026-1'!W:W,C314,'Planificación 2026-1'!H:H,"IC"))&gt;0,"P32"," ")</f>
        <v xml:space="preserve"> </v>
      </c>
      <c r="BS314" s="108" t="str">
        <f>IF(SUM(COUNTIFS('Planificación 2026-1'!F:F,"HUAURA",'Planificación 2026-1'!W:W,C314,'Planificación 2026-1'!H:H,"AR"))&gt;0,"P34"," ")</f>
        <v xml:space="preserve"> </v>
      </c>
      <c r="BT314" s="108" t="str">
        <f>IF(SUM(COUNTIFS('Planificación 2026-1'!F:F,"HUAURA",'Planificación 2026-1'!W:W,C314,'Planificación 2026-1'!H:H,"T1"))&gt;0,"P35"," ")</f>
        <v xml:space="preserve"> </v>
      </c>
      <c r="BU314" s="108" t="str">
        <f>IF(SUM(COUNTIFS('Planificación 2026-1'!F:F,"HUAURA",'Planificación 2026-1'!W:W,C314,'Planificación 2026-1'!H:H,"T3"))&gt;0,"P36"," ")</f>
        <v xml:space="preserve"> </v>
      </c>
      <c r="BV314" s="108" t="str">
        <f>IF(SUM(COUNTIFS('Planificación 2026-1'!F:F,"HUAURA",'Planificación 2026-1'!W:W,C314,'Planificación 2026-1'!H:H,"T2"))&gt;0,"P37"," ")</f>
        <v xml:space="preserve"> </v>
      </c>
      <c r="BW314" s="108" t="str">
        <f>IF(SUM(COUNTIFS('Planificación 2026-1'!F:F,"HUAURA",'Planificación 2026-1'!W:W,C314,'Planificación 2026-1'!H:H,"AE"))&gt;0,"P38"," ")</f>
        <v xml:space="preserve"> </v>
      </c>
      <c r="BX314" s="108" t="str">
        <f>IF(SUM(COUNTIFS('Planificación 2026-1'!F:F,"HUAURA",'Planificación 2026-1'!W:W,C314,'Planificación 2026-1'!H:H,"T4"))&gt;0,"P55"," ")</f>
        <v xml:space="preserve"> </v>
      </c>
      <c r="BY314" s="109">
        <f>SUMIFS('Planificación 2026-1'!R:R,'Planificación 2026-1'!W:W,C314,'Planificación 2026-1'!H:H,"AF",'Planificación 2026-1'!I:I,"&gt;2")</f>
        <v>0</v>
      </c>
      <c r="BZ314" s="109">
        <f>SUMIFS('Planificación 2026-1'!R:R,'Planificación 2026-1'!W:W,C314,'Planificación 2026-1'!H:H,"EN",'Planificación 2026-1'!I:I,"&gt;2")</f>
        <v>0</v>
      </c>
      <c r="CA314" s="109">
        <f>SUMIFS('Planificación 2026-1'!R:R,'Planificación 2026-1'!W:W,C314,'Planificación 2026-1'!H:H,"IS",'Planificación 2026-1'!I:I,"&gt;2")</f>
        <v>0</v>
      </c>
      <c r="CB314" s="109">
        <f>SUMIFS('Planificación 2026-1'!R:R,'Planificación 2026-1'!W:W,C314,'Planificación 2026-1'!H:H,"PS",'Planificación 2026-1'!I:I,"&gt;2")</f>
        <v>0</v>
      </c>
      <c r="CC314" s="109">
        <f>SUMIFS('Planificación 2026-1'!R:R,'Planificación 2026-1'!W:W,C314,'Planificación 2026-1'!H:H,"IN",'Planificación 2026-1'!I:I,"&gt;2")</f>
        <v>0</v>
      </c>
      <c r="CD314" s="109">
        <f>SUMIFS('Planificación 2026-1'!R:R,'Planificación 2026-1'!W:W,C314,'Planificación 2026-1'!H:H,"CA",'Planificación 2026-1'!I:I,"&gt;2")</f>
        <v>0</v>
      </c>
      <c r="CE314" s="109">
        <f>SUMIFS('Planificación 2026-1'!R:R,'Planificación 2026-1'!W:W,C314,'Planificación 2026-1'!H:H,"DE",'Planificación 2026-1'!I:I,"&gt;2")</f>
        <v>0</v>
      </c>
      <c r="CF314" s="109">
        <f>SUMIFS('Planificación 2026-1'!R:R,'Planificación 2026-1'!W:W,C314,'Planificación 2026-1'!H:H,"OB",'Planificación 2026-1'!I:I,"&gt;2")</f>
        <v>0</v>
      </c>
      <c r="CG314" s="109">
        <f>SUMIFS('Planificación 2026-1'!R:R,'Planificación 2026-1'!W:W,C314,'Planificación 2026-1'!H:H,"MH",'Planificación 2026-1'!I:I,"&gt;2")</f>
        <v>0</v>
      </c>
      <c r="CH314" s="109">
        <f>SUMIFS('Planificación 2026-1'!R:R,'Planificación 2026-1'!W:W,C314,'Planificación 2026-1'!H:H,"IC",'Planificación 2026-1'!I:I,"&gt;2")</f>
        <v>0</v>
      </c>
      <c r="CI314" s="109">
        <f>SUMIFS('Planificación 2026-1'!R:R,'Planificación 2026-1'!W:W,C314,'Planificación 2026-1'!H:H,"AR",'Planificación 2026-1'!I:I,"&gt;2")</f>
        <v>0</v>
      </c>
      <c r="CJ314" s="109">
        <f>SUMIFS('Planificación 2026-1'!R:R,'Planificación 2026-1'!W:W,C314,'Planificación 2026-1'!H:H,"T1",'Planificación 2026-1'!I:I,"&gt;2")</f>
        <v>0</v>
      </c>
      <c r="CK314" s="109">
        <f>SUMIFS('Planificación 2026-1'!R:R,'Planificación 2026-1'!W:W,C314,'Planificación 2026-1'!H:H,"T3",'Planificación 2026-1'!I:I,"&gt;2")</f>
        <v>0</v>
      </c>
      <c r="CL314" s="109">
        <f>SUMIFS('Planificación 2026-1'!R:R,'Planificación 2026-1'!W:W,C314,'Planificación 2026-1'!H:H,"T2",'Planificación 2026-1'!I:I,"&gt;2")</f>
        <v>0</v>
      </c>
      <c r="CM314" s="109">
        <f>SUMIFS('Planificación 2026-1'!R:R,'Planificación 2026-1'!W:W,C314,'Planificación 2026-1'!H:H,"AE",'Planificación 2026-1'!I:I,"&gt;2")</f>
        <v>0</v>
      </c>
      <c r="CN314" s="109">
        <f>SUMIFS('Planificación 2026-1'!R:R,'Planificación 2026-1'!W:W,C314,'Planificación 2026-1'!H:H,"T4",'Planificación 2026-1'!I:I,"&gt;2")</f>
        <v>0</v>
      </c>
      <c r="CO314" s="109">
        <f>SUMIFS('Planificación 2026-1'!R:R,'Planificación 2026-1'!W:W,C314,'Planificación 2026-1'!H:H,"AF",'Planificación 2026-1'!I:I,"&lt;3")</f>
        <v>0</v>
      </c>
      <c r="CP314" s="109">
        <f>SUMIFS('Planificación 2026-1'!R:R,'Planificación 2026-1'!W:W,C314,'Planificación 2026-1'!H:H,"EN",'Planificación 2026-1'!I:I,"&lt;3")</f>
        <v>0</v>
      </c>
      <c r="CQ314" s="109">
        <f>SUMIFS('Planificación 2026-1'!R:R,'Planificación 2026-1'!W:W,C314,'Planificación 2026-1'!H:H,"IS",'Planificación 2026-1'!I:I,"&lt;3")</f>
        <v>0</v>
      </c>
      <c r="CR314" s="109">
        <f>SUMIFS('Planificación 2026-1'!R:R,'Planificación 2026-1'!W:W,C314,'Planificación 2026-1'!H:H,"PS",'Planificación 2026-1'!I:I,"&lt;3")</f>
        <v>0</v>
      </c>
      <c r="CS314" s="109">
        <f>SUMIFS('Planificación 2026-1'!R:R,'Planificación 2026-1'!W:W,C314,'Planificación 2026-1'!H:H,"IN",'Planificación 2026-1'!I:I,"&lt;3")</f>
        <v>0</v>
      </c>
      <c r="CT314" s="109">
        <f>SUMIFS('Planificación 2026-1'!R:R,'Planificación 2026-1'!W:W,C314,'Planificación 2026-1'!H:H,"CA",'Planificación 2026-1'!I:I,"&lt;3")</f>
        <v>0</v>
      </c>
      <c r="CU314" s="109">
        <f>SUMIFS('Planificación 2026-1'!R:R,'Planificación 2026-1'!W:W,C314,'Planificación 2026-1'!H:H,"DE",'Planificación 2026-1'!I:I,"&lt;3")</f>
        <v>0</v>
      </c>
      <c r="CV314" s="109">
        <f>SUMIFS('Planificación 2026-1'!R:R,'Planificación 2026-1'!W:W,C314,'Planificación 2026-1'!H:H,"OB",'Planificación 2026-1'!I:I,"&lt;3")</f>
        <v>0</v>
      </c>
      <c r="CW314" s="109">
        <f>SUMIFS('Planificación 2026-1'!R:R,'Planificación 2026-1'!W:W,C314,'Planificación 2026-1'!H:H,"MH",'Planificación 2026-1'!I:I,"&lt;3")</f>
        <v>0</v>
      </c>
      <c r="CX314" s="109">
        <f>SUMIFS('Planificación 2026-1'!R:R,'Planificación 2026-1'!W:W,C314,'Planificación 2026-1'!H:H,"IC",'Planificación 2026-1'!I:I,"&lt;3")</f>
        <v>0</v>
      </c>
      <c r="CY314" s="109">
        <f>SUMIFS('Planificación 2026-1'!R:R,'Planificación 2026-1'!W:W,C314,'Planificación 2026-1'!H:H,"AR",'Planificación 2026-1'!I:I,"&lt;3")</f>
        <v>0</v>
      </c>
      <c r="CZ314" s="109">
        <f>SUMIFS('Planificación 2026-1'!R:R,'Planificación 2026-1'!W:W,C314,'Planificación 2026-1'!H:H,"T1",'Planificación 2026-1'!I:I,"&lt;3")</f>
        <v>0</v>
      </c>
      <c r="DA314" s="109">
        <f>SUMIFS('Planificación 2026-1'!R:R,'Planificación 2026-1'!W:W,C314,'Planificación 2026-1'!H:H,"T3",'Planificación 2026-1'!I:I,"&lt;3")</f>
        <v>0</v>
      </c>
      <c r="DB314" s="109">
        <f>SUMIFS('Planificación 2026-1'!R:R,'Planificación 2026-1'!W:W,C314,'Planificación 2026-1'!H:H,"T2",'Planificación 2026-1'!I:I,"&lt;3")</f>
        <v>0</v>
      </c>
      <c r="DC314" s="109">
        <f>SUMIFS('Planificación 2026-1'!R:R,'Planificación 2026-1'!W:W,C314,'Planificación 2026-1'!H:H,"AE",'Planificación 2026-1'!I:I,"&lt;3")</f>
        <v>0</v>
      </c>
      <c r="DD314" s="109">
        <f>SUMIFS('Planificación 2026-1'!R:R,'Planificación 2026-1'!W:W,C314,'Planificación 2026-1'!H:H,"T4",'Planificación 2026-1'!I:I,"&lt;3")</f>
        <v>0</v>
      </c>
      <c r="DE314" s="108" t="str">
        <f t="shared" si="45"/>
        <v/>
      </c>
      <c r="DF314" s="41">
        <f>IF(C314="","",SUMIFS('Planificación 2026-1'!R:R,'Planificación 2026-1'!W:W,C314,'Planificación 2026-1'!F:F,"PRINCIPAL",'Planificación 2026-1'!X:X,"VIRTUAL"))</f>
        <v>0</v>
      </c>
      <c r="DG314" s="41">
        <f>IF(C314="","",SUMIFS('Planificación 2026-1'!R:R,'Planificación 2026-1'!W:W,C314,'Planificación 2026-1'!F:F,"PRINCIPAL",'Planificación 2026-1'!X:X,"PRESENCIAL"))</f>
        <v>0</v>
      </c>
      <c r="DH314" s="41">
        <f>IF(C314="","",SUMIFS('Planificación 2026-1'!R:R,'Planificación 2026-1'!W:W,C314,'Planificación 2026-1'!F:F,"PRINCIPAL",'Planificación 2026-1'!X:X,"HIBRIDO PRESENCIAL"))</f>
        <v>0</v>
      </c>
      <c r="DI314" s="108" t="str">
        <f t="shared" si="46"/>
        <v/>
      </c>
      <c r="DJ314" s="108">
        <f>IF(C314="","",SUMIFS('Planificación 2026-1'!R:R,'Planificación 2026-1'!W:W,C314,'Planificación 2026-1'!F:F,"FILIAL",'Planificación 2026-1'!X:X,"VIRTUAL"))</f>
        <v>0</v>
      </c>
      <c r="DK314" s="110">
        <f>IF(C314="","",SUMIFS('Planificación 2026-1'!R:R,'Planificación 2026-1'!W:W,C314,'Planificación 2026-1'!F:F,"FILIAL",'Planificación 2026-1'!X:X,"PRESENCIAL"))</f>
        <v>0</v>
      </c>
      <c r="DL314" s="61">
        <f>IF(C314="","",SUMIFS('Planificación 2026-1'!R:R,'Planificación 2026-1'!W:W,C314,'Planificación 2026-1'!F:F,"FILIAL",'Planificación 2026-1'!X:X,"HIBRIDO PRESENCIAL"))</f>
        <v>0</v>
      </c>
      <c r="DM314" s="111" t="str">
        <f t="shared" si="47"/>
        <v/>
      </c>
      <c r="DN314" s="108">
        <f>IF(C314="","",SUMIFS('Planificación 2026-1'!R:R,'Planificación 2026-1'!W:W,C314,'Planificación 2026-1'!F:F,"SUNAMPE",'Planificación 2026-1'!X:X,"VIRTUAL"))</f>
        <v>0</v>
      </c>
      <c r="DO314" s="61">
        <f>IF(C314="","",SUMIFS('Planificación 2026-1'!R:R,'Planificación 2026-1'!W:W,C314,'Planificación 2026-1'!F:F,"SUNAMPE",'Planificación 2026-1'!X:X,"PRESENCIAL"))</f>
        <v>0</v>
      </c>
      <c r="DP314" s="111" t="str">
        <f t="shared" si="48"/>
        <v/>
      </c>
      <c r="DQ314" s="108">
        <f>IF(C314="","",SUMIFS('Planificación 2026-1'!R:R,'Planificación 2026-1'!W:W,C314,'Planificación 2026-1'!F:F,"HUAURA",'Planificación 2026-1'!X:X,"VIRTUAL"))</f>
        <v>0</v>
      </c>
      <c r="DR314" s="61">
        <f>IF(C314="","",SUMIFS('Planificación 2026-1'!R:R,'Planificación 2026-1'!W:W,C314,'Planificación 2026-1'!F:F,"HUAURA",'Planificación 2026-1'!X:X,"PRESENCIAL"))</f>
        <v>0</v>
      </c>
      <c r="DS314" s="76">
        <f>SUMIFS('Planificación 2026-1'!R:R,'Planificación 2026-1'!W:W,C314,'Planificación 2026-1'!F:F,"PRINCIPAL",'Planificación 2026-1'!X:X,"VIRTUAL",'Planificación 2026-1'!I:I,"&gt;2")</f>
        <v>0</v>
      </c>
      <c r="DT314" s="76">
        <f>SUMIFS('Planificación 2026-1'!R:R,'Planificación 2026-1'!W:W,C314,'Planificación 2026-1'!F:F,"PRINCIPAL",'Planificación 2026-1'!X:X,"&lt;&gt;VIRTUAL",'Planificación 2026-1'!I:I,"&gt;2")</f>
        <v>0</v>
      </c>
      <c r="DU314" s="76">
        <f>SUMIFS('Planificación 2026-1'!R:R,'Planificación 2026-1'!W:W,C314,'Planificación 2026-1'!F:F,"SUNAMPE",'Planificación 2026-1'!X:X,"VIRTUAL",'Planificación 2026-1'!I:I,"&gt;2")</f>
        <v>0</v>
      </c>
      <c r="DV314" s="76">
        <f>SUMIFS('Planificación 2026-1'!R:R,'Planificación 2026-1'!W:W,C314,'Planificación 2026-1'!F:F,"SUNAMPE",'Planificación 2026-1'!X:X,"&lt;&gt;VIRTUAL",'Planificación 2026-1'!I:I,"&gt;2")</f>
        <v>0</v>
      </c>
      <c r="DW314" s="76">
        <f>SUMIFS('Planificación 2026-1'!R:R,'Planificación 2026-1'!W:W,C314,'Planificación 2026-1'!F:F,"FILIAL",'Planificación 2026-1'!X:X,"VIRTUAL",'Planificación 2026-1'!I:I,"&gt;2")</f>
        <v>0</v>
      </c>
      <c r="DX314" s="76">
        <f>SUMIFS('Planificación 2026-1'!R:R,'Planificación 2026-1'!W:W,C314,'Planificación 2026-1'!F:F,"FILIAL",'Planificación 2026-1'!X:X,"&lt;&gt;VIRTUAL",'Planificación 2026-1'!I:I,"&gt;2")</f>
        <v>0</v>
      </c>
      <c r="DY314" s="76">
        <f>SUMIFS('Planificación 2026-1'!R:R,'Planificación 2026-1'!W:W,C314,'Planificación 2026-1'!F:F,"PORUMA",'Planificación 2026-1'!X:X,"VIRTUAL",'Planificación 2026-1'!I:I,"&gt;2")</f>
        <v>0</v>
      </c>
      <c r="DZ314" s="76">
        <f>SUMIFS('Planificación 2026-1'!R:R,'Planificación 2026-1'!W:W,C314,'Planificación 2026-1'!F:F,"PORUMA",'Planificación 2026-1'!X:X,"&lt;&gt;VIRTUAL",'Planificación 2026-1'!I:I,"&gt;2")</f>
        <v>0</v>
      </c>
      <c r="EA314" s="76">
        <f>SUMIFS('Planificación 2026-1'!R:R,'Planificación 2026-1'!W:W,C314,'Planificación 2026-1'!F:F,"HUAURA",'Planificación 2026-1'!X:X,"VIRTUAL",'Planificación 2026-1'!I:I,"&gt;2")</f>
        <v>0</v>
      </c>
      <c r="EB314" s="76">
        <f>SUMIFS('Planificación 2026-1'!R:R,'Planificación 2026-1'!W:W,C314,'Planificación 2026-1'!F:F,"HUAURA",'Planificación 2026-1'!X:X,"&lt;&gt;VIRTUAL",'Planificación 2026-1'!I:I,"&gt;2")</f>
        <v>0</v>
      </c>
      <c r="EC314" s="76">
        <f>SUMIFS('Planificación 2026-1'!R:R,'Planificación 2026-1'!W:W,C314,'Planificación 2026-1'!F:F,"PRINCIPAL",'Planificación 2026-1'!X:X,"VIRTUAL",'Planificación 2026-1'!I:I,"&lt;3")</f>
        <v>0</v>
      </c>
      <c r="ED314" s="76">
        <f>SUMIFS('Planificación 2026-1'!R:R,'Planificación 2026-1'!W:W,C314,'Planificación 2026-1'!F:F,"PRINCIPAL",'Planificación 2026-1'!X:X,"&lt;&gt;VIRTUAL",'Planificación 2026-1'!I:I,"&lt;3")</f>
        <v>0</v>
      </c>
      <c r="EE314" s="76">
        <f>SUMIFS('Planificación 2026-1'!R:R,'Planificación 2026-1'!W:W,C314,'Planificación 2026-1'!F:F,"SUNAMPE",'Planificación 2026-1'!X:X,"VIRTUAL",'Planificación 2026-1'!I:I,"&lt;3")</f>
        <v>0</v>
      </c>
      <c r="EF314" s="76">
        <f>SUMIFS('Planificación 2026-1'!R:R,'Planificación 2026-1'!W:W,C314,'Planificación 2026-1'!F:F,"SUNAMPE",'Planificación 2026-1'!X:X,"&lt;&gt;VIRTUAL",'Planificación 2026-1'!I:I,"&lt;3")</f>
        <v>0</v>
      </c>
      <c r="EG314" s="76">
        <f>SUMIFS('Planificación 2026-1'!R:R,'Planificación 2026-1'!W:W,C314,'Planificación 2026-1'!F:F,"FILIAL",'Planificación 2026-1'!X:X,"VIRTUAL",'Planificación 2026-1'!I:I,"&lt;3")</f>
        <v>0</v>
      </c>
      <c r="EH314" s="76">
        <f>SUMIFS('Planificación 2026-1'!R:R,'Planificación 2026-1'!W:W,C314,'Planificación 2026-1'!F:F,"FILIAL",'Planificación 2026-1'!X:X,"&lt;&gt;VIRTUAL",'Planificación 2026-1'!I:I,"&lt;3")</f>
        <v>0</v>
      </c>
      <c r="EI314" s="76">
        <f>SUMIFS('Planificación 2026-1'!R:R,'Planificación 2026-1'!W:W,C314,'Planificación 2026-1'!F:F,"PORUMA",'Planificación 2026-1'!X:X,"VIRTUAL",'Planificación 2026-1'!I:I,"&lt;3")</f>
        <v>0</v>
      </c>
      <c r="EJ314" s="76">
        <f>SUMIFS('Planificación 2026-1'!R:R,'Planificación 2026-1'!W:W,C314,'Planificación 2026-1'!F:F,"PORUMA",'Planificación 2026-1'!X:X,"&lt;&gt;VIRTUAL",'Planificación 2026-1'!I:I,"&lt;3")</f>
        <v>0</v>
      </c>
      <c r="EK314" s="76">
        <f>SUMIFS('Planificación 2026-1'!R:R,'Planificación 2026-1'!W:W,C314,'Planificación 2026-1'!F:F,"HUAURA",'Planificación 2026-1'!X:X,"VIRTUAL",'Planificación 2026-1'!I:I,"&lt;3")</f>
        <v>0</v>
      </c>
      <c r="EL314" s="76">
        <f>SUMIFS('Planificación 2026-1'!R:R,'Planificación 2026-1'!W:W,C314,'Planificación 2026-1'!F:F,"HUAURA",'Planificación 2026-1'!X:X,"&lt;&gt;VIRTUAL",'Planificación 2026-1'!I:I,"&lt;3")</f>
        <v>0</v>
      </c>
      <c r="EM314" s="76"/>
      <c r="EN314" s="76">
        <f t="shared" si="41"/>
        <v>0</v>
      </c>
      <c r="EO314" s="76">
        <f t="shared" si="42"/>
        <v>0</v>
      </c>
      <c r="EP314" s="76" t="b">
        <f t="shared" si="43"/>
        <v>1</v>
      </c>
      <c r="EQ314" s="76" t="str">
        <f t="shared" si="44"/>
        <v/>
      </c>
      <c r="ER314" s="76" t="str">
        <f t="shared" si="49"/>
        <v>PRESENCIAL</v>
      </c>
    </row>
    <row r="315" spans="1:148" hidden="1">
      <c r="A315" s="83"/>
      <c r="B315" s="119">
        <v>312</v>
      </c>
      <c r="C315" s="115" t="s">
        <v>488</v>
      </c>
      <c r="D315" s="112">
        <f>SUMIF('Planificación 2026-1'!W:W,C315,'Planificación 2026-1'!R:R)</f>
        <v>0</v>
      </c>
      <c r="E315" s="114" t="s">
        <v>170</v>
      </c>
      <c r="F315" s="115" t="s">
        <v>171</v>
      </c>
      <c r="G315" s="115" t="s">
        <v>153</v>
      </c>
      <c r="H315" s="115" t="s">
        <v>122</v>
      </c>
      <c r="I315" s="107" t="str">
        <f>IF(SUM(COUNTIFS('Planificación 2026-1'!F:F,"PRINCIPAL",'Planificación 2026-1'!W:W,C315,'Planificación 2026-1'!H:H,"AF"))&gt;0,"P01"," ")</f>
        <v xml:space="preserve"> </v>
      </c>
      <c r="J315" s="108" t="str">
        <f>IF(SUM(COUNTIFS('Planificación 2026-1'!F:F,"PRINCIPAL",'Planificación 2026-1'!W:W,C315,'Planificación 2026-1'!H:H,"EN"))&gt;0,"P02"," ")</f>
        <v xml:space="preserve"> </v>
      </c>
      <c r="K315" s="108" t="str">
        <f>IF(SUM(COUNTIFS('Planificación 2026-1'!F:F,"PRINCIPAL",'Planificación 2026-1'!W:W,C315,'Planificación 2026-1'!H:H,"IS"))&gt;0,"P03"," ")</f>
        <v xml:space="preserve"> </v>
      </c>
      <c r="L315" s="108" t="str">
        <f>IF(SUM(COUNTIFS('Planificación 2026-1'!F:F,"PRINCIPAL",'Planificación 2026-1'!W:W,C315,'Planificación 2026-1'!H:H,"PS"))&gt;0,"P04"," ")</f>
        <v xml:space="preserve"> </v>
      </c>
      <c r="M315" s="108"/>
      <c r="N315" s="108" t="str">
        <f>IF(SUM(COUNTIFS('Planificación 2026-1'!F:F,"PRINCIPAL",'Planificación 2026-1'!W:W,C315,'Planificación 2026-1'!H:H,"IN"))&gt;0,"P06"," ")</f>
        <v xml:space="preserve"> </v>
      </c>
      <c r="O315" s="108" t="str">
        <f>IF(SUM(COUNTIFS('Planificación 2026-1'!F:F,"PRINCIPAL",'Planificación 2026-1'!W:W,C315,'Planificación 2026-1'!H:H,"CA"))&gt;0,"P07"," ")</f>
        <v xml:space="preserve"> </v>
      </c>
      <c r="P315" s="108" t="str">
        <f>IF(SUM(COUNTIFS('Planificación 2026-1'!F:F,"PRINCIPAL",'Planificación 2026-1'!W:W,C315,'Planificación 2026-1'!H:H,"DE"))&gt;0,"P08"," ")</f>
        <v xml:space="preserve"> </v>
      </c>
      <c r="Q315" s="108" t="str">
        <f>IF(SUM(COUNTIFS('Planificación 2026-1'!F:F,"PRINCIPAL",'Planificación 2026-1'!W:W,C315,'Planificación 2026-1'!H:H,"OB"))&gt;0,"P09"," ")</f>
        <v xml:space="preserve"> </v>
      </c>
      <c r="R315" s="108" t="str">
        <f>IF(SUM(COUNTIFS('Planificación 2026-1'!F:F,"PRINCIPAL",'Planificación 2026-1'!W:W,C315,'Planificación 2026-1'!H:H,"MH"))&gt;0,"P31"," ")</f>
        <v xml:space="preserve"> </v>
      </c>
      <c r="S315" s="108" t="str">
        <f>IF(SUM(COUNTIFS('Planificación 2026-1'!F:F,"PRINCIPAL",'Planificación 2026-1'!W:W,C315,'Planificación 2026-1'!H:H,"IC"))&gt;0,"P32"," ")</f>
        <v xml:space="preserve"> </v>
      </c>
      <c r="T315" s="108" t="str">
        <f>IF(SUM(COUNTIFS('Planificación 2026-1'!F:F,"PRINCIPAL",'Planificación 2026-1'!W:W,C315,'Planificación 2026-1'!H:H,"AR"))&gt;0,"P34"," ")</f>
        <v xml:space="preserve"> </v>
      </c>
      <c r="U315" s="108" t="str">
        <f>IF(SUM(COUNTIFS('Planificación 2026-1'!F:F,"PRINCIPAL",'Planificación 2026-1'!W:W,C315,'Planificación 2026-1'!H:H,"T1"))&gt;0,"P35"," ")</f>
        <v xml:space="preserve"> </v>
      </c>
      <c r="V315" s="108" t="str">
        <f>IF(SUM(COUNTIFS('Planificación 2026-1'!F:F,"PRINCIPAL",'Planificación 2026-1'!W:W,C315,'Planificación 2026-1'!H:H,"T3"))&gt;0,"P36"," ")</f>
        <v xml:space="preserve"> </v>
      </c>
      <c r="W315" s="108" t="str">
        <f>IF(SUM(COUNTIFS('Planificación 2026-1'!F:F,"PRINCIPAL",'Planificación 2026-1'!W:W,C315,'Planificación 2026-1'!H:H,"T2"))&gt;0,"P37"," ")</f>
        <v xml:space="preserve"> </v>
      </c>
      <c r="X315" s="108" t="str">
        <f>IF(SUM(COUNTIFS('Planificación 2026-1'!F:F,"PRINCIPAL",'Planificación 2026-1'!W:W,C315,'Planificación 2026-1'!H:H,"AE"))&gt;0,"P38"," ")</f>
        <v xml:space="preserve"> </v>
      </c>
      <c r="Y315" s="108" t="str">
        <f>IF(SUM(COUNTIFS('Planificación 2026-1'!F:F,"PRINCIPAL",'Planificación 2026-1'!W:W,C315,'Planificación 2026-1'!H:H,"T4"))&gt;0,"P55"," ")</f>
        <v xml:space="preserve"> </v>
      </c>
      <c r="Z315" s="108" t="str">
        <f>IF(SUM(COUNTIFS('Planificación 2026-1'!F:F,"FILIAL",'Planificación 2026-1'!W:W,C315,'Planificación 2026-1'!H:H,"AF"))&gt;0," P01"," ")</f>
        <v xml:space="preserve"> </v>
      </c>
      <c r="AA315" s="108" t="str">
        <f>IF(SUM(COUNTIFS('Planificación 2026-1'!F:F,"FILIAL",'Planificación 2026-1'!W:W,C315,'Planificación 2026-1'!H:H,"EN"))&gt;0,"P02"," ")</f>
        <v xml:space="preserve"> </v>
      </c>
      <c r="AB315" s="108" t="str">
        <f>IF(SUM(COUNTIFS('Planificación 2026-1'!F:F,"FILIAL",'Planificación 2026-1'!W:W,C315,'Planificación 2026-1'!H:H,"IS"))&gt;0,"P03"," ")</f>
        <v xml:space="preserve"> </v>
      </c>
      <c r="AC315" s="108" t="str">
        <f>IF(SUM(COUNTIFS('Planificación 2026-1'!F:F,"FILIAL",'Planificación 2026-1'!W:W,C315,'Planificación 2026-1'!H:H,"PS"))&gt;0,"P04"," ")</f>
        <v xml:space="preserve"> </v>
      </c>
      <c r="AD315" s="108"/>
      <c r="AE315" s="108" t="str">
        <f>IF(SUM(COUNTIFS('Planificación 2026-1'!F:F,"FILIAL",'Planificación 2026-1'!W:W,C315,'Planificación 2026-1'!H:H,"IN"))&gt;0,"P06"," ")</f>
        <v xml:space="preserve"> </v>
      </c>
      <c r="AF315" s="108" t="str">
        <f>IF(SUM(COUNTIFS('Planificación 2026-1'!F:F,"FILIAL",'Planificación 2026-1'!W:W,C315,'Planificación 2026-1'!H:H,"CA"))&gt;0,"P07"," ")</f>
        <v xml:space="preserve"> </v>
      </c>
      <c r="AG315" s="108" t="str">
        <f>IF(SUM(COUNTIFS('Planificación 2026-1'!F:F,"FILIAL",'Planificación 2026-1'!W:W,C315,'Planificación 2026-1'!H:H,"DE"))&gt;0,"P08"," ")</f>
        <v xml:space="preserve"> </v>
      </c>
      <c r="AH315" s="108" t="str">
        <f>IF(SUM(COUNTIFS('Planificación 2026-1'!F:F,"FILIAL",'Planificación 2026-1'!W:W,C315,'Planificación 2026-1'!H:H,"OB"))&gt;0,"P09"," ")</f>
        <v xml:space="preserve"> </v>
      </c>
      <c r="AI315" s="108" t="str">
        <f>IF(SUM(COUNTIFS('Planificación 2026-1'!F:F,"FILIAL",'Planificación 2026-1'!W:W,C315,'Planificación 2026-1'!H:H,"MH"))&gt;0,"P31"," ")</f>
        <v xml:space="preserve"> </v>
      </c>
      <c r="AJ315" s="108" t="str">
        <f>IF(SUM(COUNTIFS('Planificación 2026-1'!F:F,"FILIAL",'Planificación 2026-1'!W:W,C315,'Planificación 2026-1'!H:H,"IC"))&gt;0,"P32"," ")</f>
        <v xml:space="preserve"> </v>
      </c>
      <c r="AK315" s="108" t="str">
        <f>IF(SUM(COUNTIFS('Planificación 2026-1'!F:F,"FILIAL",'Planificación 2026-1'!W:W,C315,'Planificación 2026-1'!H:H,"AR"))&gt;0,"P34"," ")</f>
        <v xml:space="preserve"> </v>
      </c>
      <c r="AL315" s="108" t="str">
        <f>IF(SUM(COUNTIFS('Planificación 2026-1'!F:F,"FILIAL",'Planificación 2026-1'!W:W,C315,'Planificación 2026-1'!H:H,"T1"))&gt;0,"P35"," ")</f>
        <v xml:space="preserve"> </v>
      </c>
      <c r="AM315" s="108" t="str">
        <f>IF(SUM(COUNTIFS('Planificación 2026-1'!F:F,"FILIAL",'Planificación 2026-1'!W:W,C315,'Planificación 2026-1'!H:H,"T3"))&gt;0,"P36"," ")</f>
        <v xml:space="preserve"> </v>
      </c>
      <c r="AN315" s="108" t="str">
        <f>IF(SUM(COUNTIFS('Planificación 2026-1'!F:F,"FILIAL",'Planificación 2026-1'!W:W,C315,'Planificación 2026-1'!H:H,"T2"))&gt;0,"P37"," ")</f>
        <v xml:space="preserve"> </v>
      </c>
      <c r="AO315" s="108" t="str">
        <f>IF(SUM(COUNTIFS('Planificación 2026-1'!F:F,"FILIAL",'Planificación 2026-1'!W:W,C315,'Planificación 2026-1'!H:H,"AE"))&gt;0,"P38"," ")</f>
        <v xml:space="preserve"> </v>
      </c>
      <c r="AP315" s="108" t="str">
        <f>IF(SUM(COUNTIFS('Planificación 2026-1'!F:F,"FILIAL",'Planificación 2026-1'!W:W,C315,'Planificación 2026-1'!H:H,"T4"))&gt;0,"P55"," ")</f>
        <v xml:space="preserve"> </v>
      </c>
      <c r="AQ315" s="108" t="str">
        <f>IF(SUM(COUNTIFS('Planificación 2026-1'!F:F,"SUNAMPE",'Planificación 2026-1'!W:W,C315,'Planificación 2026-1'!H:H,"AF"))&gt;0," P01"," ")</f>
        <v xml:space="preserve"> </v>
      </c>
      <c r="AR315" s="108" t="str">
        <f>IF(SUM(COUNTIFS('Planificación 2026-1'!F:F,"SUNAMPE",'Planificación 2026-1'!W:W,C315,'Planificación 2026-1'!H:H,"EN"))&gt;0,"P02"," ")</f>
        <v xml:space="preserve"> </v>
      </c>
      <c r="AS315" s="108" t="str">
        <f>IF(SUM(COUNTIFS('Planificación 2026-1'!F:F,"SUNAMPE",'Planificación 2026-1'!W:W,C315,'Planificación 2026-1'!H:H,"IS"))&gt;0,"P03"," ")</f>
        <v xml:space="preserve"> </v>
      </c>
      <c r="AT315" s="108" t="str">
        <f>IF(SUM(COUNTIFS('Planificación 2026-1'!F:F,"SUNAMPE",'Planificación 2026-1'!W:W,C315,'Planificación 2026-1'!H:H,"PS"))&gt;0,"P04"," ")</f>
        <v xml:space="preserve"> </v>
      </c>
      <c r="AU315" s="108"/>
      <c r="AV315" s="108" t="str">
        <f>IF(SUM(COUNTIFS('Planificación 2026-1'!F:F,"SUNAMPE",'Planificación 2026-1'!W:W,C315,'Planificación 2026-1'!H:H,"IN"))&gt;0,"P06"," ")</f>
        <v xml:space="preserve"> </v>
      </c>
      <c r="AW315" s="108" t="str">
        <f>IF(SUM(COUNTIFS('Planificación 2026-1'!F:F,"SUNAMPE",'Planificación 2026-1'!W:W,C315,'Planificación 2026-1'!H:H,"CA"))&gt;0,"P07"," ")</f>
        <v xml:space="preserve"> </v>
      </c>
      <c r="AX315" s="108" t="str">
        <f>IF(SUM(COUNTIFS('Planificación 2026-1'!F:F,"SUNAMPE",'Planificación 2026-1'!W:W,C315,'Planificación 2026-1'!H:H,"DE"))&gt;0,"P08"," ")</f>
        <v xml:space="preserve"> </v>
      </c>
      <c r="AY315" s="108" t="str">
        <f>IF(SUM(COUNTIFS('Planificación 2026-1'!F:F,"SUNAMPE",'Planificación 2026-1'!W:W,C315,'Planificación 2026-1'!H:H,"OB"))&gt;0,"P09"," ")</f>
        <v xml:space="preserve"> </v>
      </c>
      <c r="AZ315" s="108" t="str">
        <f>IF(SUM(COUNTIFS('Planificación 2026-1'!F:F,"SUNAMPE",'Planificación 2026-1'!W:W,C315,'Planificación 2026-1'!H:H,"MH"))&gt;0,"P31"," ")</f>
        <v xml:space="preserve"> </v>
      </c>
      <c r="BA315" s="108" t="str">
        <f>IF(SUM(COUNTIFS('Planificación 2026-1'!F:F,"SUNAMPE",'Planificación 2026-1'!W:W,C315,'Planificación 2026-1'!H:H,"IC"))&gt;0,"P32"," ")</f>
        <v xml:space="preserve"> </v>
      </c>
      <c r="BB315" s="108" t="str">
        <f>IF(SUM(COUNTIFS('Planificación 2026-1'!F:F,"SUNAMPE",'Planificación 2026-1'!W:W,C315,'Planificación 2026-1'!H:H,"AR"))&gt;0,"P34"," ")</f>
        <v xml:space="preserve"> </v>
      </c>
      <c r="BC315" s="108" t="str">
        <f>IF(SUM(COUNTIFS('Planificación 2026-1'!F:F,"SUNAMPE",'Planificación 2026-1'!W:W,C315,'Planificación 2026-1'!H:H,"T1"))&gt;0,"P35"," ")</f>
        <v xml:space="preserve"> </v>
      </c>
      <c r="BD315" s="108" t="str">
        <f>IF(SUM(COUNTIFS('Planificación 2026-1'!F:F,"SUNAMPE",'Planificación 2026-1'!W:W,C315,'Planificación 2026-1'!H:H,"T3"))&gt;0,"P36"," ")</f>
        <v xml:space="preserve"> </v>
      </c>
      <c r="BE315" s="108" t="str">
        <f>IF(SUM(COUNTIFS('Planificación 2026-1'!F:F,"SUNAMPE",'Planificación 2026-1'!W:W,C315,'Planificación 2026-1'!H:H,"T2"))&gt;0,"P37"," ")</f>
        <v xml:space="preserve"> </v>
      </c>
      <c r="BF315" s="108" t="str">
        <f>IF(SUM(COUNTIFS('Planificación 2026-1'!F:F,"SUNAMPE",'Planificación 2026-1'!W:W,C315,'Planificación 2026-1'!H:H,"AE"))&gt;0,"P38"," ")</f>
        <v xml:space="preserve"> </v>
      </c>
      <c r="BG315" s="108" t="str">
        <f>IF(SUM(COUNTIFS('Planificación 2026-1'!F:F,"SUNAMPE",'Planificación 2026-1'!W:W,C315,'Planificación 2026-1'!H:H,"T4"))&gt;0,"P55"," ")</f>
        <v xml:space="preserve"> </v>
      </c>
      <c r="BH315" s="108" t="str">
        <f>IF(SUM(COUNTIFS('Planificación 2026-1'!F:F,"HUAURA",'Planificación 2026-1'!W:W,C315,'Planificación 2026-1'!H:H,"AF"))&gt;0," P01"," ")</f>
        <v xml:space="preserve"> </v>
      </c>
      <c r="BI315" s="108" t="str">
        <f>IF(SUM(COUNTIFS('Planificación 2026-1'!F:F,"HUAURA",'Planificación 2026-1'!W:W,C315,'Planificación 2026-1'!H:H,"EN"))&gt;0,"P02"," ")</f>
        <v xml:space="preserve"> </v>
      </c>
      <c r="BJ315" s="108" t="str">
        <f>IF(SUM(COUNTIFS('Planificación 2026-1'!F:F,"HUAURA",'Planificación 2026-1'!W:W,C315,'Planificación 2026-1'!H:H,"IS"))&gt;0,"P03"," ")</f>
        <v xml:space="preserve"> </v>
      </c>
      <c r="BK315" s="108" t="str">
        <f>IF(SUM(COUNTIFS('Planificación 2026-1'!F:F,"HUAURA",'Planificación 2026-1'!W:W,C315,'Planificación 2026-1'!H:H,"PS"))&gt;0,"P04"," ")</f>
        <v xml:space="preserve"> </v>
      </c>
      <c r="BL315" s="108"/>
      <c r="BM315" s="108" t="str">
        <f>IF(SUM(COUNTIFS('Planificación 2026-1'!F:F,"HUAURA",'Planificación 2026-1'!W:W,C315,'Planificación 2026-1'!H:H,"IN"))&gt;0,"P06"," ")</f>
        <v xml:space="preserve"> </v>
      </c>
      <c r="BN315" s="108" t="str">
        <f>IF(SUM(COUNTIFS('Planificación 2026-1'!F:F,"HUAURA",'Planificación 2026-1'!W:W,C315,'Planificación 2026-1'!H:H,"CA"))&gt;0,"P07"," ")</f>
        <v xml:space="preserve"> </v>
      </c>
      <c r="BO315" s="108" t="str">
        <f>IF(SUM(COUNTIFS('Planificación 2026-1'!F:F,"HUAURA",'Planificación 2026-1'!W:W,C315,'Planificación 2026-1'!H:H,"DE"))&gt;0,"P08"," ")</f>
        <v xml:space="preserve"> </v>
      </c>
      <c r="BP315" s="108" t="str">
        <f>IF(SUM(COUNTIFS('Planificación 2026-1'!F:F,"HUAURA",'Planificación 2026-1'!W:W,C315,'Planificación 2026-1'!H:H,"OB"))&gt;0,"P09"," ")</f>
        <v xml:space="preserve"> </v>
      </c>
      <c r="BQ315" s="108" t="str">
        <f>IF(SUM(COUNTIFS('Planificación 2026-1'!F:F,"HUAURA",'Planificación 2026-1'!W:W,C315,'Planificación 2026-1'!H:H,"MH"))&gt;0,"P31"," ")</f>
        <v xml:space="preserve"> </v>
      </c>
      <c r="BR315" s="108" t="str">
        <f>IF(SUM(COUNTIFS('Planificación 2026-1'!F:F,"HUAURA",'Planificación 2026-1'!W:W,C315,'Planificación 2026-1'!H:H,"IC"))&gt;0,"P32"," ")</f>
        <v xml:space="preserve"> </v>
      </c>
      <c r="BS315" s="108" t="str">
        <f>IF(SUM(COUNTIFS('Planificación 2026-1'!F:F,"HUAURA",'Planificación 2026-1'!W:W,C315,'Planificación 2026-1'!H:H,"AR"))&gt;0,"P34"," ")</f>
        <v xml:space="preserve"> </v>
      </c>
      <c r="BT315" s="108" t="str">
        <f>IF(SUM(COUNTIFS('Planificación 2026-1'!F:F,"HUAURA",'Planificación 2026-1'!W:W,C315,'Planificación 2026-1'!H:H,"T1"))&gt;0,"P35"," ")</f>
        <v xml:space="preserve"> </v>
      </c>
      <c r="BU315" s="108" t="str">
        <f>IF(SUM(COUNTIFS('Planificación 2026-1'!F:F,"HUAURA",'Planificación 2026-1'!W:W,C315,'Planificación 2026-1'!H:H,"T3"))&gt;0,"P36"," ")</f>
        <v xml:space="preserve"> </v>
      </c>
      <c r="BV315" s="108" t="str">
        <f>IF(SUM(COUNTIFS('Planificación 2026-1'!F:F,"HUAURA",'Planificación 2026-1'!W:W,C315,'Planificación 2026-1'!H:H,"T2"))&gt;0,"P37"," ")</f>
        <v xml:space="preserve"> </v>
      </c>
      <c r="BW315" s="108" t="str">
        <f>IF(SUM(COUNTIFS('Planificación 2026-1'!F:F,"HUAURA",'Planificación 2026-1'!W:W,C315,'Planificación 2026-1'!H:H,"AE"))&gt;0,"P38"," ")</f>
        <v xml:space="preserve"> </v>
      </c>
      <c r="BX315" s="108" t="str">
        <f>IF(SUM(COUNTIFS('Planificación 2026-1'!F:F,"HUAURA",'Planificación 2026-1'!W:W,C315,'Planificación 2026-1'!H:H,"T4"))&gt;0,"P55"," ")</f>
        <v xml:space="preserve"> </v>
      </c>
      <c r="BY315" s="109">
        <f>SUMIFS('Planificación 2026-1'!R:R,'Planificación 2026-1'!W:W,C315,'Planificación 2026-1'!H:H,"AF",'Planificación 2026-1'!I:I,"&gt;2")</f>
        <v>0</v>
      </c>
      <c r="BZ315" s="109">
        <f>SUMIFS('Planificación 2026-1'!R:R,'Planificación 2026-1'!W:W,C315,'Planificación 2026-1'!H:H,"EN",'Planificación 2026-1'!I:I,"&gt;2")</f>
        <v>0</v>
      </c>
      <c r="CA315" s="109">
        <f>SUMIFS('Planificación 2026-1'!R:R,'Planificación 2026-1'!W:W,C315,'Planificación 2026-1'!H:H,"IS",'Planificación 2026-1'!I:I,"&gt;2")</f>
        <v>0</v>
      </c>
      <c r="CB315" s="109">
        <f>SUMIFS('Planificación 2026-1'!R:R,'Planificación 2026-1'!W:W,C315,'Planificación 2026-1'!H:H,"PS",'Planificación 2026-1'!I:I,"&gt;2")</f>
        <v>0</v>
      </c>
      <c r="CC315" s="109">
        <f>SUMIFS('Planificación 2026-1'!R:R,'Planificación 2026-1'!W:W,C315,'Planificación 2026-1'!H:H,"IN",'Planificación 2026-1'!I:I,"&gt;2")</f>
        <v>0</v>
      </c>
      <c r="CD315" s="109">
        <f>SUMIFS('Planificación 2026-1'!R:R,'Planificación 2026-1'!W:W,C315,'Planificación 2026-1'!H:H,"CA",'Planificación 2026-1'!I:I,"&gt;2")</f>
        <v>0</v>
      </c>
      <c r="CE315" s="109">
        <f>SUMIFS('Planificación 2026-1'!R:R,'Planificación 2026-1'!W:W,C315,'Planificación 2026-1'!H:H,"DE",'Planificación 2026-1'!I:I,"&gt;2")</f>
        <v>0</v>
      </c>
      <c r="CF315" s="109">
        <f>SUMIFS('Planificación 2026-1'!R:R,'Planificación 2026-1'!W:W,C315,'Planificación 2026-1'!H:H,"OB",'Planificación 2026-1'!I:I,"&gt;2")</f>
        <v>0</v>
      </c>
      <c r="CG315" s="109">
        <f>SUMIFS('Planificación 2026-1'!R:R,'Planificación 2026-1'!W:W,C315,'Planificación 2026-1'!H:H,"MH",'Planificación 2026-1'!I:I,"&gt;2")</f>
        <v>0</v>
      </c>
      <c r="CH315" s="109">
        <f>SUMIFS('Planificación 2026-1'!R:R,'Planificación 2026-1'!W:W,C315,'Planificación 2026-1'!H:H,"IC",'Planificación 2026-1'!I:I,"&gt;2")</f>
        <v>0</v>
      </c>
      <c r="CI315" s="109">
        <f>SUMIFS('Planificación 2026-1'!R:R,'Planificación 2026-1'!W:W,C315,'Planificación 2026-1'!H:H,"AR",'Planificación 2026-1'!I:I,"&gt;2")</f>
        <v>0</v>
      </c>
      <c r="CJ315" s="109">
        <f>SUMIFS('Planificación 2026-1'!R:R,'Planificación 2026-1'!W:W,C315,'Planificación 2026-1'!H:H,"T1",'Planificación 2026-1'!I:I,"&gt;2")</f>
        <v>0</v>
      </c>
      <c r="CK315" s="109">
        <f>SUMIFS('Planificación 2026-1'!R:R,'Planificación 2026-1'!W:W,C315,'Planificación 2026-1'!H:H,"T3",'Planificación 2026-1'!I:I,"&gt;2")</f>
        <v>0</v>
      </c>
      <c r="CL315" s="109">
        <f>SUMIFS('Planificación 2026-1'!R:R,'Planificación 2026-1'!W:W,C315,'Planificación 2026-1'!H:H,"T2",'Planificación 2026-1'!I:I,"&gt;2")</f>
        <v>0</v>
      </c>
      <c r="CM315" s="109">
        <f>SUMIFS('Planificación 2026-1'!R:R,'Planificación 2026-1'!W:W,C315,'Planificación 2026-1'!H:H,"AE",'Planificación 2026-1'!I:I,"&gt;2")</f>
        <v>0</v>
      </c>
      <c r="CN315" s="109">
        <f>SUMIFS('Planificación 2026-1'!R:R,'Planificación 2026-1'!W:W,C315,'Planificación 2026-1'!H:H,"T4",'Planificación 2026-1'!I:I,"&gt;2")</f>
        <v>0</v>
      </c>
      <c r="CO315" s="109">
        <f>SUMIFS('Planificación 2026-1'!R:R,'Planificación 2026-1'!W:W,C315,'Planificación 2026-1'!H:H,"AF",'Planificación 2026-1'!I:I,"&lt;3")</f>
        <v>0</v>
      </c>
      <c r="CP315" s="109">
        <f>SUMIFS('Planificación 2026-1'!R:R,'Planificación 2026-1'!W:W,C315,'Planificación 2026-1'!H:H,"EN",'Planificación 2026-1'!I:I,"&lt;3")</f>
        <v>0</v>
      </c>
      <c r="CQ315" s="109">
        <f>SUMIFS('Planificación 2026-1'!R:R,'Planificación 2026-1'!W:W,C315,'Planificación 2026-1'!H:H,"IS",'Planificación 2026-1'!I:I,"&lt;3")</f>
        <v>0</v>
      </c>
      <c r="CR315" s="109">
        <f>SUMIFS('Planificación 2026-1'!R:R,'Planificación 2026-1'!W:W,C315,'Planificación 2026-1'!H:H,"PS",'Planificación 2026-1'!I:I,"&lt;3")</f>
        <v>0</v>
      </c>
      <c r="CS315" s="109">
        <f>SUMIFS('Planificación 2026-1'!R:R,'Planificación 2026-1'!W:W,C315,'Planificación 2026-1'!H:H,"IN",'Planificación 2026-1'!I:I,"&lt;3")</f>
        <v>0</v>
      </c>
      <c r="CT315" s="109">
        <f>SUMIFS('Planificación 2026-1'!R:R,'Planificación 2026-1'!W:W,C315,'Planificación 2026-1'!H:H,"CA",'Planificación 2026-1'!I:I,"&lt;3")</f>
        <v>0</v>
      </c>
      <c r="CU315" s="109">
        <f>SUMIFS('Planificación 2026-1'!R:R,'Planificación 2026-1'!W:W,C315,'Planificación 2026-1'!H:H,"DE",'Planificación 2026-1'!I:I,"&lt;3")</f>
        <v>0</v>
      </c>
      <c r="CV315" s="109">
        <f>SUMIFS('Planificación 2026-1'!R:R,'Planificación 2026-1'!W:W,C315,'Planificación 2026-1'!H:H,"OB",'Planificación 2026-1'!I:I,"&lt;3")</f>
        <v>0</v>
      </c>
      <c r="CW315" s="109">
        <f>SUMIFS('Planificación 2026-1'!R:R,'Planificación 2026-1'!W:W,C315,'Planificación 2026-1'!H:H,"MH",'Planificación 2026-1'!I:I,"&lt;3")</f>
        <v>0</v>
      </c>
      <c r="CX315" s="109">
        <f>SUMIFS('Planificación 2026-1'!R:R,'Planificación 2026-1'!W:W,C315,'Planificación 2026-1'!H:H,"IC",'Planificación 2026-1'!I:I,"&lt;3")</f>
        <v>0</v>
      </c>
      <c r="CY315" s="109">
        <f>SUMIFS('Planificación 2026-1'!R:R,'Planificación 2026-1'!W:W,C315,'Planificación 2026-1'!H:H,"AR",'Planificación 2026-1'!I:I,"&lt;3")</f>
        <v>0</v>
      </c>
      <c r="CZ315" s="109">
        <f>SUMIFS('Planificación 2026-1'!R:R,'Planificación 2026-1'!W:W,C315,'Planificación 2026-1'!H:H,"T1",'Planificación 2026-1'!I:I,"&lt;3")</f>
        <v>0</v>
      </c>
      <c r="DA315" s="109">
        <f>SUMIFS('Planificación 2026-1'!R:R,'Planificación 2026-1'!W:W,C315,'Planificación 2026-1'!H:H,"T3",'Planificación 2026-1'!I:I,"&lt;3")</f>
        <v>0</v>
      </c>
      <c r="DB315" s="109">
        <f>SUMIFS('Planificación 2026-1'!R:R,'Planificación 2026-1'!W:W,C315,'Planificación 2026-1'!H:H,"T2",'Planificación 2026-1'!I:I,"&lt;3")</f>
        <v>0</v>
      </c>
      <c r="DC315" s="109">
        <f>SUMIFS('Planificación 2026-1'!R:R,'Planificación 2026-1'!W:W,C315,'Planificación 2026-1'!H:H,"AE",'Planificación 2026-1'!I:I,"&lt;3")</f>
        <v>0</v>
      </c>
      <c r="DD315" s="109">
        <f>SUMIFS('Planificación 2026-1'!R:R,'Planificación 2026-1'!W:W,C315,'Planificación 2026-1'!H:H,"T4",'Planificación 2026-1'!I:I,"&lt;3")</f>
        <v>0</v>
      </c>
      <c r="DE315" s="108" t="str">
        <f t="shared" si="45"/>
        <v/>
      </c>
      <c r="DF315" s="41">
        <f>IF(C315="","",SUMIFS('Planificación 2026-1'!R:R,'Planificación 2026-1'!W:W,C315,'Planificación 2026-1'!F:F,"PRINCIPAL",'Planificación 2026-1'!X:X,"VIRTUAL"))</f>
        <v>0</v>
      </c>
      <c r="DG315" s="41">
        <f>IF(C315="","",SUMIFS('Planificación 2026-1'!R:R,'Planificación 2026-1'!W:W,C315,'Planificación 2026-1'!F:F,"PRINCIPAL",'Planificación 2026-1'!X:X,"PRESENCIAL"))</f>
        <v>0</v>
      </c>
      <c r="DH315" s="41">
        <f>IF(C315="","",SUMIFS('Planificación 2026-1'!R:R,'Planificación 2026-1'!W:W,C315,'Planificación 2026-1'!F:F,"PRINCIPAL",'Planificación 2026-1'!X:X,"HIBRIDO PRESENCIAL"))</f>
        <v>0</v>
      </c>
      <c r="DI315" s="108" t="str">
        <f t="shared" si="46"/>
        <v/>
      </c>
      <c r="DJ315" s="108">
        <f>IF(C315="","",SUMIFS('Planificación 2026-1'!R:R,'Planificación 2026-1'!W:W,C315,'Planificación 2026-1'!F:F,"FILIAL",'Planificación 2026-1'!X:X,"VIRTUAL"))</f>
        <v>0</v>
      </c>
      <c r="DK315" s="110">
        <f>IF(C315="","",SUMIFS('Planificación 2026-1'!R:R,'Planificación 2026-1'!W:W,C315,'Planificación 2026-1'!F:F,"FILIAL",'Planificación 2026-1'!X:X,"PRESENCIAL"))</f>
        <v>0</v>
      </c>
      <c r="DL315" s="61">
        <f>IF(C315="","",SUMIFS('Planificación 2026-1'!R:R,'Planificación 2026-1'!W:W,C315,'Planificación 2026-1'!F:F,"FILIAL",'Planificación 2026-1'!X:X,"HIBRIDO PRESENCIAL"))</f>
        <v>0</v>
      </c>
      <c r="DM315" s="111" t="str">
        <f t="shared" si="47"/>
        <v/>
      </c>
      <c r="DN315" s="108">
        <f>IF(C315="","",SUMIFS('Planificación 2026-1'!R:R,'Planificación 2026-1'!W:W,C315,'Planificación 2026-1'!F:F,"SUNAMPE",'Planificación 2026-1'!X:X,"VIRTUAL"))</f>
        <v>0</v>
      </c>
      <c r="DO315" s="61">
        <f>IF(C315="","",SUMIFS('Planificación 2026-1'!R:R,'Planificación 2026-1'!W:W,C315,'Planificación 2026-1'!F:F,"SUNAMPE",'Planificación 2026-1'!X:X,"PRESENCIAL"))</f>
        <v>0</v>
      </c>
      <c r="DP315" s="111" t="str">
        <f t="shared" si="48"/>
        <v/>
      </c>
      <c r="DQ315" s="108">
        <f>IF(C315="","",SUMIFS('Planificación 2026-1'!R:R,'Planificación 2026-1'!W:W,C315,'Planificación 2026-1'!F:F,"HUAURA",'Planificación 2026-1'!X:X,"VIRTUAL"))</f>
        <v>0</v>
      </c>
      <c r="DR315" s="61">
        <f>IF(C315="","",SUMIFS('Planificación 2026-1'!R:R,'Planificación 2026-1'!W:W,C315,'Planificación 2026-1'!F:F,"HUAURA",'Planificación 2026-1'!X:X,"PRESENCIAL"))</f>
        <v>0</v>
      </c>
      <c r="DS315" s="76">
        <f>SUMIFS('Planificación 2026-1'!R:R,'Planificación 2026-1'!W:W,C315,'Planificación 2026-1'!F:F,"PRINCIPAL",'Planificación 2026-1'!X:X,"VIRTUAL",'Planificación 2026-1'!I:I,"&gt;2")</f>
        <v>0</v>
      </c>
      <c r="DT315" s="76">
        <f>SUMIFS('Planificación 2026-1'!R:R,'Planificación 2026-1'!W:W,C315,'Planificación 2026-1'!F:F,"PRINCIPAL",'Planificación 2026-1'!X:X,"&lt;&gt;VIRTUAL",'Planificación 2026-1'!I:I,"&gt;2")</f>
        <v>0</v>
      </c>
      <c r="DU315" s="76">
        <f>SUMIFS('Planificación 2026-1'!R:R,'Planificación 2026-1'!W:W,C315,'Planificación 2026-1'!F:F,"SUNAMPE",'Planificación 2026-1'!X:X,"VIRTUAL",'Planificación 2026-1'!I:I,"&gt;2")</f>
        <v>0</v>
      </c>
      <c r="DV315" s="76">
        <f>SUMIFS('Planificación 2026-1'!R:R,'Planificación 2026-1'!W:W,C315,'Planificación 2026-1'!F:F,"SUNAMPE",'Planificación 2026-1'!X:X,"&lt;&gt;VIRTUAL",'Planificación 2026-1'!I:I,"&gt;2")</f>
        <v>0</v>
      </c>
      <c r="DW315" s="76">
        <f>SUMIFS('Planificación 2026-1'!R:R,'Planificación 2026-1'!W:W,C315,'Planificación 2026-1'!F:F,"FILIAL",'Planificación 2026-1'!X:X,"VIRTUAL",'Planificación 2026-1'!I:I,"&gt;2")</f>
        <v>0</v>
      </c>
      <c r="DX315" s="76">
        <f>SUMIFS('Planificación 2026-1'!R:R,'Planificación 2026-1'!W:W,C315,'Planificación 2026-1'!F:F,"FILIAL",'Planificación 2026-1'!X:X,"&lt;&gt;VIRTUAL",'Planificación 2026-1'!I:I,"&gt;2")</f>
        <v>0</v>
      </c>
      <c r="DY315" s="76">
        <f>SUMIFS('Planificación 2026-1'!R:R,'Planificación 2026-1'!W:W,C315,'Planificación 2026-1'!F:F,"PORUMA",'Planificación 2026-1'!X:X,"VIRTUAL",'Planificación 2026-1'!I:I,"&gt;2")</f>
        <v>0</v>
      </c>
      <c r="DZ315" s="76">
        <f>SUMIFS('Planificación 2026-1'!R:R,'Planificación 2026-1'!W:W,C315,'Planificación 2026-1'!F:F,"PORUMA",'Planificación 2026-1'!X:X,"&lt;&gt;VIRTUAL",'Planificación 2026-1'!I:I,"&gt;2")</f>
        <v>0</v>
      </c>
      <c r="EA315" s="76">
        <f>SUMIFS('Planificación 2026-1'!R:R,'Planificación 2026-1'!W:W,C315,'Planificación 2026-1'!F:F,"HUAURA",'Planificación 2026-1'!X:X,"VIRTUAL",'Planificación 2026-1'!I:I,"&gt;2")</f>
        <v>0</v>
      </c>
      <c r="EB315" s="76">
        <f>SUMIFS('Planificación 2026-1'!R:R,'Planificación 2026-1'!W:W,C315,'Planificación 2026-1'!F:F,"HUAURA",'Planificación 2026-1'!X:X,"&lt;&gt;VIRTUAL",'Planificación 2026-1'!I:I,"&gt;2")</f>
        <v>0</v>
      </c>
      <c r="EC315" s="76">
        <f>SUMIFS('Planificación 2026-1'!R:R,'Planificación 2026-1'!W:W,C315,'Planificación 2026-1'!F:F,"PRINCIPAL",'Planificación 2026-1'!X:X,"VIRTUAL",'Planificación 2026-1'!I:I,"&lt;3")</f>
        <v>0</v>
      </c>
      <c r="ED315" s="76">
        <f>SUMIFS('Planificación 2026-1'!R:R,'Planificación 2026-1'!W:W,C315,'Planificación 2026-1'!F:F,"PRINCIPAL",'Planificación 2026-1'!X:X,"&lt;&gt;VIRTUAL",'Planificación 2026-1'!I:I,"&lt;3")</f>
        <v>0</v>
      </c>
      <c r="EE315" s="76">
        <f>SUMIFS('Planificación 2026-1'!R:R,'Planificación 2026-1'!W:W,C315,'Planificación 2026-1'!F:F,"SUNAMPE",'Planificación 2026-1'!X:X,"VIRTUAL",'Planificación 2026-1'!I:I,"&lt;3")</f>
        <v>0</v>
      </c>
      <c r="EF315" s="76">
        <f>SUMIFS('Planificación 2026-1'!R:R,'Planificación 2026-1'!W:W,C315,'Planificación 2026-1'!F:F,"SUNAMPE",'Planificación 2026-1'!X:X,"&lt;&gt;VIRTUAL",'Planificación 2026-1'!I:I,"&lt;3")</f>
        <v>0</v>
      </c>
      <c r="EG315" s="76">
        <f>SUMIFS('Planificación 2026-1'!R:R,'Planificación 2026-1'!W:W,C315,'Planificación 2026-1'!F:F,"FILIAL",'Planificación 2026-1'!X:X,"VIRTUAL",'Planificación 2026-1'!I:I,"&lt;3")</f>
        <v>0</v>
      </c>
      <c r="EH315" s="76">
        <f>SUMIFS('Planificación 2026-1'!R:R,'Planificación 2026-1'!W:W,C315,'Planificación 2026-1'!F:F,"FILIAL",'Planificación 2026-1'!X:X,"&lt;&gt;VIRTUAL",'Planificación 2026-1'!I:I,"&lt;3")</f>
        <v>0</v>
      </c>
      <c r="EI315" s="76">
        <f>SUMIFS('Planificación 2026-1'!R:R,'Planificación 2026-1'!W:W,C315,'Planificación 2026-1'!F:F,"PORUMA",'Planificación 2026-1'!X:X,"VIRTUAL",'Planificación 2026-1'!I:I,"&lt;3")</f>
        <v>0</v>
      </c>
      <c r="EJ315" s="76">
        <f>SUMIFS('Planificación 2026-1'!R:R,'Planificación 2026-1'!W:W,C315,'Planificación 2026-1'!F:F,"PORUMA",'Planificación 2026-1'!X:X,"&lt;&gt;VIRTUAL",'Planificación 2026-1'!I:I,"&lt;3")</f>
        <v>0</v>
      </c>
      <c r="EK315" s="76">
        <f>SUMIFS('Planificación 2026-1'!R:R,'Planificación 2026-1'!W:W,C315,'Planificación 2026-1'!F:F,"HUAURA",'Planificación 2026-1'!X:X,"VIRTUAL",'Planificación 2026-1'!I:I,"&lt;3")</f>
        <v>0</v>
      </c>
      <c r="EL315" s="76">
        <f>SUMIFS('Planificación 2026-1'!R:R,'Planificación 2026-1'!W:W,C315,'Planificación 2026-1'!F:F,"HUAURA",'Planificación 2026-1'!X:X,"&lt;&gt;VIRTUAL",'Planificación 2026-1'!I:I,"&lt;3")</f>
        <v>0</v>
      </c>
      <c r="EM315" s="76"/>
      <c r="EN315" s="76">
        <f t="shared" si="41"/>
        <v>0</v>
      </c>
      <c r="EO315" s="76">
        <f t="shared" si="42"/>
        <v>0</v>
      </c>
      <c r="EP315" s="76" t="b">
        <f t="shared" si="43"/>
        <v>1</v>
      </c>
      <c r="EQ315" s="76" t="str">
        <f t="shared" si="44"/>
        <v/>
      </c>
      <c r="ER315" s="76" t="str">
        <f t="shared" si="49"/>
        <v>PRESENCIAL</v>
      </c>
    </row>
    <row r="316" spans="1:148" hidden="1">
      <c r="A316" s="83"/>
      <c r="B316" s="119">
        <v>313</v>
      </c>
      <c r="C316" s="115" t="s">
        <v>489</v>
      </c>
      <c r="D316" s="112">
        <f>SUMIF('Planificación 2026-1'!W:W,C316,'Planificación 2026-1'!R:R)</f>
        <v>0</v>
      </c>
      <c r="E316" s="114" t="s">
        <v>170</v>
      </c>
      <c r="F316" s="115" t="s">
        <v>245</v>
      </c>
      <c r="G316" s="115" t="s">
        <v>13</v>
      </c>
      <c r="H316" s="115" t="s">
        <v>126</v>
      </c>
      <c r="I316" s="107" t="str">
        <f>IF(SUM(COUNTIFS('Planificación 2026-1'!F:F,"PRINCIPAL",'Planificación 2026-1'!W:W,C316,'Planificación 2026-1'!H:H,"AF"))&gt;0,"P01"," ")</f>
        <v xml:space="preserve"> </v>
      </c>
      <c r="J316" s="108" t="str">
        <f>IF(SUM(COUNTIFS('Planificación 2026-1'!F:F,"PRINCIPAL",'Planificación 2026-1'!W:W,C316,'Planificación 2026-1'!H:H,"EN"))&gt;0,"P02"," ")</f>
        <v xml:space="preserve"> </v>
      </c>
      <c r="K316" s="108" t="str">
        <f>IF(SUM(COUNTIFS('Planificación 2026-1'!F:F,"PRINCIPAL",'Planificación 2026-1'!W:W,C316,'Planificación 2026-1'!H:H,"IS"))&gt;0,"P03"," ")</f>
        <v xml:space="preserve"> </v>
      </c>
      <c r="L316" s="108" t="str">
        <f>IF(SUM(COUNTIFS('Planificación 2026-1'!F:F,"PRINCIPAL",'Planificación 2026-1'!W:W,C316,'Planificación 2026-1'!H:H,"PS"))&gt;0,"P04"," ")</f>
        <v xml:space="preserve"> </v>
      </c>
      <c r="M316" s="108"/>
      <c r="N316" s="108" t="str">
        <f>IF(SUM(COUNTIFS('Planificación 2026-1'!F:F,"PRINCIPAL",'Planificación 2026-1'!W:W,C316,'Planificación 2026-1'!H:H,"IN"))&gt;0,"P06"," ")</f>
        <v xml:space="preserve"> </v>
      </c>
      <c r="O316" s="108" t="str">
        <f>IF(SUM(COUNTIFS('Planificación 2026-1'!F:F,"PRINCIPAL",'Planificación 2026-1'!W:W,C316,'Planificación 2026-1'!H:H,"CA"))&gt;0,"P07"," ")</f>
        <v xml:space="preserve"> </v>
      </c>
      <c r="P316" s="108" t="str">
        <f>IF(SUM(COUNTIFS('Planificación 2026-1'!F:F,"PRINCIPAL",'Planificación 2026-1'!W:W,C316,'Planificación 2026-1'!H:H,"DE"))&gt;0,"P08"," ")</f>
        <v xml:space="preserve"> </v>
      </c>
      <c r="Q316" s="108" t="str">
        <f>IF(SUM(COUNTIFS('Planificación 2026-1'!F:F,"PRINCIPAL",'Planificación 2026-1'!W:W,C316,'Planificación 2026-1'!H:H,"OB"))&gt;0,"P09"," ")</f>
        <v xml:space="preserve"> </v>
      </c>
      <c r="R316" s="108" t="str">
        <f>IF(SUM(COUNTIFS('Planificación 2026-1'!F:F,"PRINCIPAL",'Planificación 2026-1'!W:W,C316,'Planificación 2026-1'!H:H,"MH"))&gt;0,"P31"," ")</f>
        <v xml:space="preserve"> </v>
      </c>
      <c r="S316" s="108" t="str">
        <f>IF(SUM(COUNTIFS('Planificación 2026-1'!F:F,"PRINCIPAL",'Planificación 2026-1'!W:W,C316,'Planificación 2026-1'!H:H,"IC"))&gt;0,"P32"," ")</f>
        <v xml:space="preserve"> </v>
      </c>
      <c r="T316" s="108" t="str">
        <f>IF(SUM(COUNTIFS('Planificación 2026-1'!F:F,"PRINCIPAL",'Planificación 2026-1'!W:W,C316,'Planificación 2026-1'!H:H,"AR"))&gt;0,"P34"," ")</f>
        <v xml:space="preserve"> </v>
      </c>
      <c r="U316" s="108" t="str">
        <f>IF(SUM(COUNTIFS('Planificación 2026-1'!F:F,"PRINCIPAL",'Planificación 2026-1'!W:W,C316,'Planificación 2026-1'!H:H,"T1"))&gt;0,"P35"," ")</f>
        <v xml:space="preserve"> </v>
      </c>
      <c r="V316" s="108" t="str">
        <f>IF(SUM(COUNTIFS('Planificación 2026-1'!F:F,"PRINCIPAL",'Planificación 2026-1'!W:W,C316,'Planificación 2026-1'!H:H,"T3"))&gt;0,"P36"," ")</f>
        <v xml:space="preserve"> </v>
      </c>
      <c r="W316" s="108" t="str">
        <f>IF(SUM(COUNTIFS('Planificación 2026-1'!F:F,"PRINCIPAL",'Planificación 2026-1'!W:W,C316,'Planificación 2026-1'!H:H,"T2"))&gt;0,"P37"," ")</f>
        <v xml:space="preserve"> </v>
      </c>
      <c r="X316" s="108" t="str">
        <f>IF(SUM(COUNTIFS('Planificación 2026-1'!F:F,"PRINCIPAL",'Planificación 2026-1'!W:W,C316,'Planificación 2026-1'!H:H,"AE"))&gt;0,"P38"," ")</f>
        <v xml:space="preserve"> </v>
      </c>
      <c r="Y316" s="108" t="str">
        <f>IF(SUM(COUNTIFS('Planificación 2026-1'!F:F,"PRINCIPAL",'Planificación 2026-1'!W:W,C316,'Planificación 2026-1'!H:H,"T4"))&gt;0,"P55"," ")</f>
        <v xml:space="preserve"> </v>
      </c>
      <c r="Z316" s="108" t="str">
        <f>IF(SUM(COUNTIFS('Planificación 2026-1'!F:F,"FILIAL",'Planificación 2026-1'!W:W,C316,'Planificación 2026-1'!H:H,"AF"))&gt;0," P01"," ")</f>
        <v xml:space="preserve"> </v>
      </c>
      <c r="AA316" s="108" t="str">
        <f>IF(SUM(COUNTIFS('Planificación 2026-1'!F:F,"FILIAL",'Planificación 2026-1'!W:W,C316,'Planificación 2026-1'!H:H,"EN"))&gt;0,"P02"," ")</f>
        <v xml:space="preserve"> </v>
      </c>
      <c r="AB316" s="108" t="str">
        <f>IF(SUM(COUNTIFS('Planificación 2026-1'!F:F,"FILIAL",'Planificación 2026-1'!W:W,C316,'Planificación 2026-1'!H:H,"IS"))&gt;0,"P03"," ")</f>
        <v xml:space="preserve"> </v>
      </c>
      <c r="AC316" s="108" t="str">
        <f>IF(SUM(COUNTIFS('Planificación 2026-1'!F:F,"FILIAL",'Planificación 2026-1'!W:W,C316,'Planificación 2026-1'!H:H,"PS"))&gt;0,"P04"," ")</f>
        <v xml:space="preserve"> </v>
      </c>
      <c r="AD316" s="108"/>
      <c r="AE316" s="108" t="str">
        <f>IF(SUM(COUNTIFS('Planificación 2026-1'!F:F,"FILIAL",'Planificación 2026-1'!W:W,C316,'Planificación 2026-1'!H:H,"IN"))&gt;0,"P06"," ")</f>
        <v xml:space="preserve"> </v>
      </c>
      <c r="AF316" s="108" t="str">
        <f>IF(SUM(COUNTIFS('Planificación 2026-1'!F:F,"FILIAL",'Planificación 2026-1'!W:W,C316,'Planificación 2026-1'!H:H,"CA"))&gt;0,"P07"," ")</f>
        <v xml:space="preserve"> </v>
      </c>
      <c r="AG316" s="108" t="str">
        <f>IF(SUM(COUNTIFS('Planificación 2026-1'!F:F,"FILIAL",'Planificación 2026-1'!W:W,C316,'Planificación 2026-1'!H:H,"DE"))&gt;0,"P08"," ")</f>
        <v xml:space="preserve"> </v>
      </c>
      <c r="AH316" s="108" t="str">
        <f>IF(SUM(COUNTIFS('Planificación 2026-1'!F:F,"FILIAL",'Planificación 2026-1'!W:W,C316,'Planificación 2026-1'!H:H,"OB"))&gt;0,"P09"," ")</f>
        <v xml:space="preserve"> </v>
      </c>
      <c r="AI316" s="108" t="str">
        <f>IF(SUM(COUNTIFS('Planificación 2026-1'!F:F,"FILIAL",'Planificación 2026-1'!W:W,C316,'Planificación 2026-1'!H:H,"MH"))&gt;0,"P31"," ")</f>
        <v xml:space="preserve"> </v>
      </c>
      <c r="AJ316" s="108" t="str">
        <f>IF(SUM(COUNTIFS('Planificación 2026-1'!F:F,"FILIAL",'Planificación 2026-1'!W:W,C316,'Planificación 2026-1'!H:H,"IC"))&gt;0,"P32"," ")</f>
        <v xml:space="preserve"> </v>
      </c>
      <c r="AK316" s="108" t="str">
        <f>IF(SUM(COUNTIFS('Planificación 2026-1'!F:F,"FILIAL",'Planificación 2026-1'!W:W,C316,'Planificación 2026-1'!H:H,"AR"))&gt;0,"P34"," ")</f>
        <v xml:space="preserve"> </v>
      </c>
      <c r="AL316" s="108" t="str">
        <f>IF(SUM(COUNTIFS('Planificación 2026-1'!F:F,"FILIAL",'Planificación 2026-1'!W:W,C316,'Planificación 2026-1'!H:H,"T1"))&gt;0,"P35"," ")</f>
        <v xml:space="preserve"> </v>
      </c>
      <c r="AM316" s="108" t="str">
        <f>IF(SUM(COUNTIFS('Planificación 2026-1'!F:F,"FILIAL",'Planificación 2026-1'!W:W,C316,'Planificación 2026-1'!H:H,"T3"))&gt;0,"P36"," ")</f>
        <v xml:space="preserve"> </v>
      </c>
      <c r="AN316" s="108" t="str">
        <f>IF(SUM(COUNTIFS('Planificación 2026-1'!F:F,"FILIAL",'Planificación 2026-1'!W:W,C316,'Planificación 2026-1'!H:H,"T2"))&gt;0,"P37"," ")</f>
        <v xml:space="preserve"> </v>
      </c>
      <c r="AO316" s="108" t="str">
        <f>IF(SUM(COUNTIFS('Planificación 2026-1'!F:F,"FILIAL",'Planificación 2026-1'!W:W,C316,'Planificación 2026-1'!H:H,"AE"))&gt;0,"P38"," ")</f>
        <v xml:space="preserve"> </v>
      </c>
      <c r="AP316" s="108" t="str">
        <f>IF(SUM(COUNTIFS('Planificación 2026-1'!F:F,"FILIAL",'Planificación 2026-1'!W:W,C316,'Planificación 2026-1'!H:H,"T4"))&gt;0,"P55"," ")</f>
        <v xml:space="preserve"> </v>
      </c>
      <c r="AQ316" s="108" t="str">
        <f>IF(SUM(COUNTIFS('Planificación 2026-1'!F:F,"SUNAMPE",'Planificación 2026-1'!W:W,C316,'Planificación 2026-1'!H:H,"AF"))&gt;0," P01"," ")</f>
        <v xml:space="preserve"> </v>
      </c>
      <c r="AR316" s="108" t="str">
        <f>IF(SUM(COUNTIFS('Planificación 2026-1'!F:F,"SUNAMPE",'Planificación 2026-1'!W:W,C316,'Planificación 2026-1'!H:H,"EN"))&gt;0,"P02"," ")</f>
        <v xml:space="preserve"> </v>
      </c>
      <c r="AS316" s="108" t="str">
        <f>IF(SUM(COUNTIFS('Planificación 2026-1'!F:F,"SUNAMPE",'Planificación 2026-1'!W:W,C316,'Planificación 2026-1'!H:H,"IS"))&gt;0,"P03"," ")</f>
        <v xml:space="preserve"> </v>
      </c>
      <c r="AT316" s="108" t="str">
        <f>IF(SUM(COUNTIFS('Planificación 2026-1'!F:F,"SUNAMPE",'Planificación 2026-1'!W:W,C316,'Planificación 2026-1'!H:H,"PS"))&gt;0,"P04"," ")</f>
        <v xml:space="preserve"> </v>
      </c>
      <c r="AU316" s="108"/>
      <c r="AV316" s="108" t="str">
        <f>IF(SUM(COUNTIFS('Planificación 2026-1'!F:F,"SUNAMPE",'Planificación 2026-1'!W:W,C316,'Planificación 2026-1'!H:H,"IN"))&gt;0,"P06"," ")</f>
        <v xml:space="preserve"> </v>
      </c>
      <c r="AW316" s="108" t="str">
        <f>IF(SUM(COUNTIFS('Planificación 2026-1'!F:F,"SUNAMPE",'Planificación 2026-1'!W:W,C316,'Planificación 2026-1'!H:H,"CA"))&gt;0,"P07"," ")</f>
        <v xml:space="preserve"> </v>
      </c>
      <c r="AX316" s="108" t="str">
        <f>IF(SUM(COUNTIFS('Planificación 2026-1'!F:F,"SUNAMPE",'Planificación 2026-1'!W:W,C316,'Planificación 2026-1'!H:H,"DE"))&gt;0,"P08"," ")</f>
        <v xml:space="preserve"> </v>
      </c>
      <c r="AY316" s="108" t="str">
        <f>IF(SUM(COUNTIFS('Planificación 2026-1'!F:F,"SUNAMPE",'Planificación 2026-1'!W:W,C316,'Planificación 2026-1'!H:H,"OB"))&gt;0,"P09"," ")</f>
        <v xml:space="preserve"> </v>
      </c>
      <c r="AZ316" s="108" t="str">
        <f>IF(SUM(COUNTIFS('Planificación 2026-1'!F:F,"SUNAMPE",'Planificación 2026-1'!W:W,C316,'Planificación 2026-1'!H:H,"MH"))&gt;0,"P31"," ")</f>
        <v xml:space="preserve"> </v>
      </c>
      <c r="BA316" s="108" t="str">
        <f>IF(SUM(COUNTIFS('Planificación 2026-1'!F:F,"SUNAMPE",'Planificación 2026-1'!W:W,C316,'Planificación 2026-1'!H:H,"IC"))&gt;0,"P32"," ")</f>
        <v xml:space="preserve"> </v>
      </c>
      <c r="BB316" s="108" t="str">
        <f>IF(SUM(COUNTIFS('Planificación 2026-1'!F:F,"SUNAMPE",'Planificación 2026-1'!W:W,C316,'Planificación 2026-1'!H:H,"AR"))&gt;0,"P34"," ")</f>
        <v xml:space="preserve"> </v>
      </c>
      <c r="BC316" s="108" t="str">
        <f>IF(SUM(COUNTIFS('Planificación 2026-1'!F:F,"SUNAMPE",'Planificación 2026-1'!W:W,C316,'Planificación 2026-1'!H:H,"T1"))&gt;0,"P35"," ")</f>
        <v xml:space="preserve"> </v>
      </c>
      <c r="BD316" s="108" t="str">
        <f>IF(SUM(COUNTIFS('Planificación 2026-1'!F:F,"SUNAMPE",'Planificación 2026-1'!W:W,C316,'Planificación 2026-1'!H:H,"T3"))&gt;0,"P36"," ")</f>
        <v xml:space="preserve"> </v>
      </c>
      <c r="BE316" s="108" t="str">
        <f>IF(SUM(COUNTIFS('Planificación 2026-1'!F:F,"SUNAMPE",'Planificación 2026-1'!W:W,C316,'Planificación 2026-1'!H:H,"T2"))&gt;0,"P37"," ")</f>
        <v xml:space="preserve"> </v>
      </c>
      <c r="BF316" s="108" t="str">
        <f>IF(SUM(COUNTIFS('Planificación 2026-1'!F:F,"SUNAMPE",'Planificación 2026-1'!W:W,C316,'Planificación 2026-1'!H:H,"AE"))&gt;0,"P38"," ")</f>
        <v xml:space="preserve"> </v>
      </c>
      <c r="BG316" s="108" t="str">
        <f>IF(SUM(COUNTIFS('Planificación 2026-1'!F:F,"SUNAMPE",'Planificación 2026-1'!W:W,C316,'Planificación 2026-1'!H:H,"T4"))&gt;0,"P55"," ")</f>
        <v xml:space="preserve"> </v>
      </c>
      <c r="BH316" s="108" t="str">
        <f>IF(SUM(COUNTIFS('Planificación 2026-1'!F:F,"HUAURA",'Planificación 2026-1'!W:W,C316,'Planificación 2026-1'!H:H,"AF"))&gt;0," P01"," ")</f>
        <v xml:space="preserve"> </v>
      </c>
      <c r="BI316" s="108" t="str">
        <f>IF(SUM(COUNTIFS('Planificación 2026-1'!F:F,"HUAURA",'Planificación 2026-1'!W:W,C316,'Planificación 2026-1'!H:H,"EN"))&gt;0,"P02"," ")</f>
        <v xml:space="preserve"> </v>
      </c>
      <c r="BJ316" s="108" t="str">
        <f>IF(SUM(COUNTIFS('Planificación 2026-1'!F:F,"HUAURA",'Planificación 2026-1'!W:W,C316,'Planificación 2026-1'!H:H,"IS"))&gt;0,"P03"," ")</f>
        <v xml:space="preserve"> </v>
      </c>
      <c r="BK316" s="108" t="str">
        <f>IF(SUM(COUNTIFS('Planificación 2026-1'!F:F,"HUAURA",'Planificación 2026-1'!W:W,C316,'Planificación 2026-1'!H:H,"PS"))&gt;0,"P04"," ")</f>
        <v xml:space="preserve"> </v>
      </c>
      <c r="BL316" s="108"/>
      <c r="BM316" s="108" t="str">
        <f>IF(SUM(COUNTIFS('Planificación 2026-1'!F:F,"HUAURA",'Planificación 2026-1'!W:W,C316,'Planificación 2026-1'!H:H,"IN"))&gt;0,"P06"," ")</f>
        <v xml:space="preserve"> </v>
      </c>
      <c r="BN316" s="108" t="str">
        <f>IF(SUM(COUNTIFS('Planificación 2026-1'!F:F,"HUAURA",'Planificación 2026-1'!W:W,C316,'Planificación 2026-1'!H:H,"CA"))&gt;0,"P07"," ")</f>
        <v xml:space="preserve"> </v>
      </c>
      <c r="BO316" s="108" t="str">
        <f>IF(SUM(COUNTIFS('Planificación 2026-1'!F:F,"HUAURA",'Planificación 2026-1'!W:W,C316,'Planificación 2026-1'!H:H,"DE"))&gt;0,"P08"," ")</f>
        <v xml:space="preserve"> </v>
      </c>
      <c r="BP316" s="108" t="str">
        <f>IF(SUM(COUNTIFS('Planificación 2026-1'!F:F,"HUAURA",'Planificación 2026-1'!W:W,C316,'Planificación 2026-1'!H:H,"OB"))&gt;0,"P09"," ")</f>
        <v xml:space="preserve"> </v>
      </c>
      <c r="BQ316" s="108" t="str">
        <f>IF(SUM(COUNTIFS('Planificación 2026-1'!F:F,"HUAURA",'Planificación 2026-1'!W:W,C316,'Planificación 2026-1'!H:H,"MH"))&gt;0,"P31"," ")</f>
        <v xml:space="preserve"> </v>
      </c>
      <c r="BR316" s="108" t="str">
        <f>IF(SUM(COUNTIFS('Planificación 2026-1'!F:F,"HUAURA",'Planificación 2026-1'!W:W,C316,'Planificación 2026-1'!H:H,"IC"))&gt;0,"P32"," ")</f>
        <v xml:space="preserve"> </v>
      </c>
      <c r="BS316" s="108" t="str">
        <f>IF(SUM(COUNTIFS('Planificación 2026-1'!F:F,"HUAURA",'Planificación 2026-1'!W:W,C316,'Planificación 2026-1'!H:H,"AR"))&gt;0,"P34"," ")</f>
        <v xml:space="preserve"> </v>
      </c>
      <c r="BT316" s="108" t="str">
        <f>IF(SUM(COUNTIFS('Planificación 2026-1'!F:F,"HUAURA",'Planificación 2026-1'!W:W,C316,'Planificación 2026-1'!H:H,"T1"))&gt;0,"P35"," ")</f>
        <v xml:space="preserve"> </v>
      </c>
      <c r="BU316" s="108" t="str">
        <f>IF(SUM(COUNTIFS('Planificación 2026-1'!F:F,"HUAURA",'Planificación 2026-1'!W:W,C316,'Planificación 2026-1'!H:H,"T3"))&gt;0,"P36"," ")</f>
        <v xml:space="preserve"> </v>
      </c>
      <c r="BV316" s="108" t="str">
        <f>IF(SUM(COUNTIFS('Planificación 2026-1'!F:F,"HUAURA",'Planificación 2026-1'!W:W,C316,'Planificación 2026-1'!H:H,"T2"))&gt;0,"P37"," ")</f>
        <v xml:space="preserve"> </v>
      </c>
      <c r="BW316" s="108" t="str">
        <f>IF(SUM(COUNTIFS('Planificación 2026-1'!F:F,"HUAURA",'Planificación 2026-1'!W:W,C316,'Planificación 2026-1'!H:H,"AE"))&gt;0,"P38"," ")</f>
        <v xml:space="preserve"> </v>
      </c>
      <c r="BX316" s="108" t="str">
        <f>IF(SUM(COUNTIFS('Planificación 2026-1'!F:F,"HUAURA",'Planificación 2026-1'!W:W,C316,'Planificación 2026-1'!H:H,"T4"))&gt;0,"P55"," ")</f>
        <v xml:space="preserve"> </v>
      </c>
      <c r="BY316" s="109">
        <f>SUMIFS('Planificación 2026-1'!R:R,'Planificación 2026-1'!W:W,C316,'Planificación 2026-1'!H:H,"AF",'Planificación 2026-1'!I:I,"&gt;2")</f>
        <v>0</v>
      </c>
      <c r="BZ316" s="109">
        <f>SUMIFS('Planificación 2026-1'!R:R,'Planificación 2026-1'!W:W,C316,'Planificación 2026-1'!H:H,"EN",'Planificación 2026-1'!I:I,"&gt;2")</f>
        <v>0</v>
      </c>
      <c r="CA316" s="109">
        <f>SUMIFS('Planificación 2026-1'!R:R,'Planificación 2026-1'!W:W,C316,'Planificación 2026-1'!H:H,"IS",'Planificación 2026-1'!I:I,"&gt;2")</f>
        <v>0</v>
      </c>
      <c r="CB316" s="109">
        <f>SUMIFS('Planificación 2026-1'!R:R,'Planificación 2026-1'!W:W,C316,'Planificación 2026-1'!H:H,"PS",'Planificación 2026-1'!I:I,"&gt;2")</f>
        <v>0</v>
      </c>
      <c r="CC316" s="109">
        <f>SUMIFS('Planificación 2026-1'!R:R,'Planificación 2026-1'!W:W,C316,'Planificación 2026-1'!H:H,"IN",'Planificación 2026-1'!I:I,"&gt;2")</f>
        <v>0</v>
      </c>
      <c r="CD316" s="109">
        <f>SUMIFS('Planificación 2026-1'!R:R,'Planificación 2026-1'!W:W,C316,'Planificación 2026-1'!H:H,"CA",'Planificación 2026-1'!I:I,"&gt;2")</f>
        <v>0</v>
      </c>
      <c r="CE316" s="109">
        <f>SUMIFS('Planificación 2026-1'!R:R,'Planificación 2026-1'!W:W,C316,'Planificación 2026-1'!H:H,"DE",'Planificación 2026-1'!I:I,"&gt;2")</f>
        <v>0</v>
      </c>
      <c r="CF316" s="109">
        <f>SUMIFS('Planificación 2026-1'!R:R,'Planificación 2026-1'!W:W,C316,'Planificación 2026-1'!H:H,"OB",'Planificación 2026-1'!I:I,"&gt;2")</f>
        <v>0</v>
      </c>
      <c r="CG316" s="109">
        <f>SUMIFS('Planificación 2026-1'!R:R,'Planificación 2026-1'!W:W,C316,'Planificación 2026-1'!H:H,"MH",'Planificación 2026-1'!I:I,"&gt;2")</f>
        <v>0</v>
      </c>
      <c r="CH316" s="109">
        <f>SUMIFS('Planificación 2026-1'!R:R,'Planificación 2026-1'!W:W,C316,'Planificación 2026-1'!H:H,"IC",'Planificación 2026-1'!I:I,"&gt;2")</f>
        <v>0</v>
      </c>
      <c r="CI316" s="109">
        <f>SUMIFS('Planificación 2026-1'!R:R,'Planificación 2026-1'!W:W,C316,'Planificación 2026-1'!H:H,"AR",'Planificación 2026-1'!I:I,"&gt;2")</f>
        <v>0</v>
      </c>
      <c r="CJ316" s="109">
        <f>SUMIFS('Planificación 2026-1'!R:R,'Planificación 2026-1'!W:W,C316,'Planificación 2026-1'!H:H,"T1",'Planificación 2026-1'!I:I,"&gt;2")</f>
        <v>0</v>
      </c>
      <c r="CK316" s="109">
        <f>SUMIFS('Planificación 2026-1'!R:R,'Planificación 2026-1'!W:W,C316,'Planificación 2026-1'!H:H,"T3",'Planificación 2026-1'!I:I,"&gt;2")</f>
        <v>0</v>
      </c>
      <c r="CL316" s="109">
        <f>SUMIFS('Planificación 2026-1'!R:R,'Planificación 2026-1'!W:W,C316,'Planificación 2026-1'!H:H,"T2",'Planificación 2026-1'!I:I,"&gt;2")</f>
        <v>0</v>
      </c>
      <c r="CM316" s="109">
        <f>SUMIFS('Planificación 2026-1'!R:R,'Planificación 2026-1'!W:W,C316,'Planificación 2026-1'!H:H,"AE",'Planificación 2026-1'!I:I,"&gt;2")</f>
        <v>0</v>
      </c>
      <c r="CN316" s="109">
        <f>SUMIFS('Planificación 2026-1'!R:R,'Planificación 2026-1'!W:W,C316,'Planificación 2026-1'!H:H,"T4",'Planificación 2026-1'!I:I,"&gt;2")</f>
        <v>0</v>
      </c>
      <c r="CO316" s="109">
        <f>SUMIFS('Planificación 2026-1'!R:R,'Planificación 2026-1'!W:W,C316,'Planificación 2026-1'!H:H,"AF",'Planificación 2026-1'!I:I,"&lt;3")</f>
        <v>0</v>
      </c>
      <c r="CP316" s="109">
        <f>SUMIFS('Planificación 2026-1'!R:R,'Planificación 2026-1'!W:W,C316,'Planificación 2026-1'!H:H,"EN",'Planificación 2026-1'!I:I,"&lt;3")</f>
        <v>0</v>
      </c>
      <c r="CQ316" s="109">
        <f>SUMIFS('Planificación 2026-1'!R:R,'Planificación 2026-1'!W:W,C316,'Planificación 2026-1'!H:H,"IS",'Planificación 2026-1'!I:I,"&lt;3")</f>
        <v>0</v>
      </c>
      <c r="CR316" s="109">
        <f>SUMIFS('Planificación 2026-1'!R:R,'Planificación 2026-1'!W:W,C316,'Planificación 2026-1'!H:H,"PS",'Planificación 2026-1'!I:I,"&lt;3")</f>
        <v>0</v>
      </c>
      <c r="CS316" s="109">
        <f>SUMIFS('Planificación 2026-1'!R:R,'Planificación 2026-1'!W:W,C316,'Planificación 2026-1'!H:H,"IN",'Planificación 2026-1'!I:I,"&lt;3")</f>
        <v>0</v>
      </c>
      <c r="CT316" s="109">
        <f>SUMIFS('Planificación 2026-1'!R:R,'Planificación 2026-1'!W:W,C316,'Planificación 2026-1'!H:H,"CA",'Planificación 2026-1'!I:I,"&lt;3")</f>
        <v>0</v>
      </c>
      <c r="CU316" s="109">
        <f>SUMIFS('Planificación 2026-1'!R:R,'Planificación 2026-1'!W:W,C316,'Planificación 2026-1'!H:H,"DE",'Planificación 2026-1'!I:I,"&lt;3")</f>
        <v>0</v>
      </c>
      <c r="CV316" s="109">
        <f>SUMIFS('Planificación 2026-1'!R:R,'Planificación 2026-1'!W:W,C316,'Planificación 2026-1'!H:H,"OB",'Planificación 2026-1'!I:I,"&lt;3")</f>
        <v>0</v>
      </c>
      <c r="CW316" s="109">
        <f>SUMIFS('Planificación 2026-1'!R:R,'Planificación 2026-1'!W:W,C316,'Planificación 2026-1'!H:H,"MH",'Planificación 2026-1'!I:I,"&lt;3")</f>
        <v>0</v>
      </c>
      <c r="CX316" s="109">
        <f>SUMIFS('Planificación 2026-1'!R:R,'Planificación 2026-1'!W:W,C316,'Planificación 2026-1'!H:H,"IC",'Planificación 2026-1'!I:I,"&lt;3")</f>
        <v>0</v>
      </c>
      <c r="CY316" s="109">
        <f>SUMIFS('Planificación 2026-1'!R:R,'Planificación 2026-1'!W:W,C316,'Planificación 2026-1'!H:H,"AR",'Planificación 2026-1'!I:I,"&lt;3")</f>
        <v>0</v>
      </c>
      <c r="CZ316" s="109">
        <f>SUMIFS('Planificación 2026-1'!R:R,'Planificación 2026-1'!W:W,C316,'Planificación 2026-1'!H:H,"T1",'Planificación 2026-1'!I:I,"&lt;3")</f>
        <v>0</v>
      </c>
      <c r="DA316" s="109">
        <f>SUMIFS('Planificación 2026-1'!R:R,'Planificación 2026-1'!W:W,C316,'Planificación 2026-1'!H:H,"T3",'Planificación 2026-1'!I:I,"&lt;3")</f>
        <v>0</v>
      </c>
      <c r="DB316" s="109">
        <f>SUMIFS('Planificación 2026-1'!R:R,'Planificación 2026-1'!W:W,C316,'Planificación 2026-1'!H:H,"T2",'Planificación 2026-1'!I:I,"&lt;3")</f>
        <v>0</v>
      </c>
      <c r="DC316" s="109">
        <f>SUMIFS('Planificación 2026-1'!R:R,'Planificación 2026-1'!W:W,C316,'Planificación 2026-1'!H:H,"AE",'Planificación 2026-1'!I:I,"&lt;3")</f>
        <v>0</v>
      </c>
      <c r="DD316" s="109">
        <f>SUMIFS('Planificación 2026-1'!R:R,'Planificación 2026-1'!W:W,C316,'Planificación 2026-1'!H:H,"T4",'Planificación 2026-1'!I:I,"&lt;3")</f>
        <v>0</v>
      </c>
      <c r="DE316" s="108" t="str">
        <f t="shared" si="45"/>
        <v/>
      </c>
      <c r="DF316" s="41">
        <f>IF(C316="","",SUMIFS('Planificación 2026-1'!R:R,'Planificación 2026-1'!W:W,C316,'Planificación 2026-1'!F:F,"PRINCIPAL",'Planificación 2026-1'!X:X,"VIRTUAL"))</f>
        <v>0</v>
      </c>
      <c r="DG316" s="41">
        <f>IF(C316="","",SUMIFS('Planificación 2026-1'!R:R,'Planificación 2026-1'!W:W,C316,'Planificación 2026-1'!F:F,"PRINCIPAL",'Planificación 2026-1'!X:X,"PRESENCIAL"))</f>
        <v>0</v>
      </c>
      <c r="DH316" s="41">
        <f>IF(C316="","",SUMIFS('Planificación 2026-1'!R:R,'Planificación 2026-1'!W:W,C316,'Planificación 2026-1'!F:F,"PRINCIPAL",'Planificación 2026-1'!X:X,"HIBRIDO PRESENCIAL"))</f>
        <v>0</v>
      </c>
      <c r="DI316" s="108" t="str">
        <f t="shared" si="46"/>
        <v/>
      </c>
      <c r="DJ316" s="108">
        <f>IF(C316="","",SUMIFS('Planificación 2026-1'!R:R,'Planificación 2026-1'!W:W,C316,'Planificación 2026-1'!F:F,"FILIAL",'Planificación 2026-1'!X:X,"VIRTUAL"))</f>
        <v>0</v>
      </c>
      <c r="DK316" s="110">
        <f>IF(C316="","",SUMIFS('Planificación 2026-1'!R:R,'Planificación 2026-1'!W:W,C316,'Planificación 2026-1'!F:F,"FILIAL",'Planificación 2026-1'!X:X,"PRESENCIAL"))</f>
        <v>0</v>
      </c>
      <c r="DL316" s="61">
        <f>IF(C316="","",SUMIFS('Planificación 2026-1'!R:R,'Planificación 2026-1'!W:W,C316,'Planificación 2026-1'!F:F,"FILIAL",'Planificación 2026-1'!X:X,"HIBRIDO PRESENCIAL"))</f>
        <v>0</v>
      </c>
      <c r="DM316" s="111" t="str">
        <f t="shared" si="47"/>
        <v/>
      </c>
      <c r="DN316" s="108">
        <f>IF(C316="","",SUMIFS('Planificación 2026-1'!R:R,'Planificación 2026-1'!W:W,C316,'Planificación 2026-1'!F:F,"SUNAMPE",'Planificación 2026-1'!X:X,"VIRTUAL"))</f>
        <v>0</v>
      </c>
      <c r="DO316" s="61">
        <f>IF(C316="","",SUMIFS('Planificación 2026-1'!R:R,'Planificación 2026-1'!W:W,C316,'Planificación 2026-1'!F:F,"SUNAMPE",'Planificación 2026-1'!X:X,"PRESENCIAL"))</f>
        <v>0</v>
      </c>
      <c r="DP316" s="111" t="str">
        <f t="shared" si="48"/>
        <v/>
      </c>
      <c r="DQ316" s="108">
        <f>IF(C316="","",SUMIFS('Planificación 2026-1'!R:R,'Planificación 2026-1'!W:W,C316,'Planificación 2026-1'!F:F,"HUAURA",'Planificación 2026-1'!X:X,"VIRTUAL"))</f>
        <v>0</v>
      </c>
      <c r="DR316" s="61">
        <f>IF(C316="","",SUMIFS('Planificación 2026-1'!R:R,'Planificación 2026-1'!W:W,C316,'Planificación 2026-1'!F:F,"HUAURA",'Planificación 2026-1'!X:X,"PRESENCIAL"))</f>
        <v>0</v>
      </c>
      <c r="DS316" s="76">
        <f>SUMIFS('Planificación 2026-1'!R:R,'Planificación 2026-1'!W:W,C316,'Planificación 2026-1'!F:F,"PRINCIPAL",'Planificación 2026-1'!X:X,"VIRTUAL",'Planificación 2026-1'!I:I,"&gt;2")</f>
        <v>0</v>
      </c>
      <c r="DT316" s="76">
        <f>SUMIFS('Planificación 2026-1'!R:R,'Planificación 2026-1'!W:W,C316,'Planificación 2026-1'!F:F,"PRINCIPAL",'Planificación 2026-1'!X:X,"&lt;&gt;VIRTUAL",'Planificación 2026-1'!I:I,"&gt;2")</f>
        <v>0</v>
      </c>
      <c r="DU316" s="76">
        <f>SUMIFS('Planificación 2026-1'!R:R,'Planificación 2026-1'!W:W,C316,'Planificación 2026-1'!F:F,"SUNAMPE",'Planificación 2026-1'!X:X,"VIRTUAL",'Planificación 2026-1'!I:I,"&gt;2")</f>
        <v>0</v>
      </c>
      <c r="DV316" s="76">
        <f>SUMIFS('Planificación 2026-1'!R:R,'Planificación 2026-1'!W:W,C316,'Planificación 2026-1'!F:F,"SUNAMPE",'Planificación 2026-1'!X:X,"&lt;&gt;VIRTUAL",'Planificación 2026-1'!I:I,"&gt;2")</f>
        <v>0</v>
      </c>
      <c r="DW316" s="76">
        <f>SUMIFS('Planificación 2026-1'!R:R,'Planificación 2026-1'!W:W,C316,'Planificación 2026-1'!F:F,"FILIAL",'Planificación 2026-1'!X:X,"VIRTUAL",'Planificación 2026-1'!I:I,"&gt;2")</f>
        <v>0</v>
      </c>
      <c r="DX316" s="76">
        <f>SUMIFS('Planificación 2026-1'!R:R,'Planificación 2026-1'!W:W,C316,'Planificación 2026-1'!F:F,"FILIAL",'Planificación 2026-1'!X:X,"&lt;&gt;VIRTUAL",'Planificación 2026-1'!I:I,"&gt;2")</f>
        <v>0</v>
      </c>
      <c r="DY316" s="76">
        <f>SUMIFS('Planificación 2026-1'!R:R,'Planificación 2026-1'!W:W,C316,'Planificación 2026-1'!F:F,"PORUMA",'Planificación 2026-1'!X:X,"VIRTUAL",'Planificación 2026-1'!I:I,"&gt;2")</f>
        <v>0</v>
      </c>
      <c r="DZ316" s="76">
        <f>SUMIFS('Planificación 2026-1'!R:R,'Planificación 2026-1'!W:W,C316,'Planificación 2026-1'!F:F,"PORUMA",'Planificación 2026-1'!X:X,"&lt;&gt;VIRTUAL",'Planificación 2026-1'!I:I,"&gt;2")</f>
        <v>0</v>
      </c>
      <c r="EA316" s="76">
        <f>SUMIFS('Planificación 2026-1'!R:R,'Planificación 2026-1'!W:W,C316,'Planificación 2026-1'!F:F,"HUAURA",'Planificación 2026-1'!X:X,"VIRTUAL",'Planificación 2026-1'!I:I,"&gt;2")</f>
        <v>0</v>
      </c>
      <c r="EB316" s="76">
        <f>SUMIFS('Planificación 2026-1'!R:R,'Planificación 2026-1'!W:W,C316,'Planificación 2026-1'!F:F,"HUAURA",'Planificación 2026-1'!X:X,"&lt;&gt;VIRTUAL",'Planificación 2026-1'!I:I,"&gt;2")</f>
        <v>0</v>
      </c>
      <c r="EC316" s="76">
        <f>SUMIFS('Planificación 2026-1'!R:R,'Planificación 2026-1'!W:W,C316,'Planificación 2026-1'!F:F,"PRINCIPAL",'Planificación 2026-1'!X:X,"VIRTUAL",'Planificación 2026-1'!I:I,"&lt;3")</f>
        <v>0</v>
      </c>
      <c r="ED316" s="76">
        <f>SUMIFS('Planificación 2026-1'!R:R,'Planificación 2026-1'!W:W,C316,'Planificación 2026-1'!F:F,"PRINCIPAL",'Planificación 2026-1'!X:X,"&lt;&gt;VIRTUAL",'Planificación 2026-1'!I:I,"&lt;3")</f>
        <v>0</v>
      </c>
      <c r="EE316" s="76">
        <f>SUMIFS('Planificación 2026-1'!R:R,'Planificación 2026-1'!W:W,C316,'Planificación 2026-1'!F:F,"SUNAMPE",'Planificación 2026-1'!X:X,"VIRTUAL",'Planificación 2026-1'!I:I,"&lt;3")</f>
        <v>0</v>
      </c>
      <c r="EF316" s="76">
        <f>SUMIFS('Planificación 2026-1'!R:R,'Planificación 2026-1'!W:W,C316,'Planificación 2026-1'!F:F,"SUNAMPE",'Planificación 2026-1'!X:X,"&lt;&gt;VIRTUAL",'Planificación 2026-1'!I:I,"&lt;3")</f>
        <v>0</v>
      </c>
      <c r="EG316" s="76">
        <f>SUMIFS('Planificación 2026-1'!R:R,'Planificación 2026-1'!W:W,C316,'Planificación 2026-1'!F:F,"FILIAL",'Planificación 2026-1'!X:X,"VIRTUAL",'Planificación 2026-1'!I:I,"&lt;3")</f>
        <v>0</v>
      </c>
      <c r="EH316" s="76">
        <f>SUMIFS('Planificación 2026-1'!R:R,'Planificación 2026-1'!W:W,C316,'Planificación 2026-1'!F:F,"FILIAL",'Planificación 2026-1'!X:X,"&lt;&gt;VIRTUAL",'Planificación 2026-1'!I:I,"&lt;3")</f>
        <v>0</v>
      </c>
      <c r="EI316" s="76">
        <f>SUMIFS('Planificación 2026-1'!R:R,'Planificación 2026-1'!W:W,C316,'Planificación 2026-1'!F:F,"PORUMA",'Planificación 2026-1'!X:X,"VIRTUAL",'Planificación 2026-1'!I:I,"&lt;3")</f>
        <v>0</v>
      </c>
      <c r="EJ316" s="76">
        <f>SUMIFS('Planificación 2026-1'!R:R,'Planificación 2026-1'!W:W,C316,'Planificación 2026-1'!F:F,"PORUMA",'Planificación 2026-1'!X:X,"&lt;&gt;VIRTUAL",'Planificación 2026-1'!I:I,"&lt;3")</f>
        <v>0</v>
      </c>
      <c r="EK316" s="76">
        <f>SUMIFS('Planificación 2026-1'!R:R,'Planificación 2026-1'!W:W,C316,'Planificación 2026-1'!F:F,"HUAURA",'Planificación 2026-1'!X:X,"VIRTUAL",'Planificación 2026-1'!I:I,"&lt;3")</f>
        <v>0</v>
      </c>
      <c r="EL316" s="76">
        <f>SUMIFS('Planificación 2026-1'!R:R,'Planificación 2026-1'!W:W,C316,'Planificación 2026-1'!F:F,"HUAURA",'Planificación 2026-1'!X:X,"&lt;&gt;VIRTUAL",'Planificación 2026-1'!I:I,"&lt;3")</f>
        <v>0</v>
      </c>
      <c r="EM316" s="76"/>
      <c r="EN316" s="76">
        <f t="shared" si="41"/>
        <v>0</v>
      </c>
      <c r="EO316" s="76">
        <f t="shared" si="42"/>
        <v>0</v>
      </c>
      <c r="EP316" s="76" t="b">
        <f t="shared" si="43"/>
        <v>1</v>
      </c>
      <c r="EQ316" s="76" t="str">
        <f t="shared" si="44"/>
        <v/>
      </c>
      <c r="ER316" s="76" t="str">
        <f t="shared" si="49"/>
        <v>PRESENCIAL</v>
      </c>
    </row>
    <row r="317" spans="1:148" hidden="1">
      <c r="A317" s="83"/>
      <c r="B317" s="119">
        <v>314</v>
      </c>
      <c r="C317" s="115" t="s">
        <v>490</v>
      </c>
      <c r="D317" s="112">
        <f>SUMIF('Planificación 2026-1'!W:W,C317,'Planificación 2026-1'!R:R)</f>
        <v>0</v>
      </c>
      <c r="E317" s="114" t="s">
        <v>173</v>
      </c>
      <c r="F317" s="115" t="s">
        <v>171</v>
      </c>
      <c r="G317" s="115" t="s">
        <v>13</v>
      </c>
      <c r="H317" s="115" t="s">
        <v>143</v>
      </c>
      <c r="I317" s="107" t="str">
        <f>IF(SUM(COUNTIFS('Planificación 2026-1'!F:F,"PRINCIPAL",'Planificación 2026-1'!W:W,C317,'Planificación 2026-1'!H:H,"AF"))&gt;0,"P01"," ")</f>
        <v xml:space="preserve"> </v>
      </c>
      <c r="J317" s="108" t="str">
        <f>IF(SUM(COUNTIFS('Planificación 2026-1'!F:F,"PRINCIPAL",'Planificación 2026-1'!W:W,C317,'Planificación 2026-1'!H:H,"EN"))&gt;0,"P02"," ")</f>
        <v xml:space="preserve"> </v>
      </c>
      <c r="K317" s="108" t="str">
        <f>IF(SUM(COUNTIFS('Planificación 2026-1'!F:F,"PRINCIPAL",'Planificación 2026-1'!W:W,C317,'Planificación 2026-1'!H:H,"IS"))&gt;0,"P03"," ")</f>
        <v xml:space="preserve"> </v>
      </c>
      <c r="L317" s="108" t="str">
        <f>IF(SUM(COUNTIFS('Planificación 2026-1'!F:F,"PRINCIPAL",'Planificación 2026-1'!W:W,C317,'Planificación 2026-1'!H:H,"PS"))&gt;0,"P04"," ")</f>
        <v xml:space="preserve"> </v>
      </c>
      <c r="M317" s="108"/>
      <c r="N317" s="108" t="str">
        <f>IF(SUM(COUNTIFS('Planificación 2026-1'!F:F,"PRINCIPAL",'Planificación 2026-1'!W:W,C317,'Planificación 2026-1'!H:H,"IN"))&gt;0,"P06"," ")</f>
        <v xml:space="preserve"> </v>
      </c>
      <c r="O317" s="108" t="str">
        <f>IF(SUM(COUNTIFS('Planificación 2026-1'!F:F,"PRINCIPAL",'Planificación 2026-1'!W:W,C317,'Planificación 2026-1'!H:H,"CA"))&gt;0,"P07"," ")</f>
        <v xml:space="preserve"> </v>
      </c>
      <c r="P317" s="108" t="str">
        <f>IF(SUM(COUNTIFS('Planificación 2026-1'!F:F,"PRINCIPAL",'Planificación 2026-1'!W:W,C317,'Planificación 2026-1'!H:H,"DE"))&gt;0,"P08"," ")</f>
        <v xml:space="preserve"> </v>
      </c>
      <c r="Q317" s="108" t="str">
        <f>IF(SUM(COUNTIFS('Planificación 2026-1'!F:F,"PRINCIPAL",'Planificación 2026-1'!W:W,C317,'Planificación 2026-1'!H:H,"OB"))&gt;0,"P09"," ")</f>
        <v xml:space="preserve"> </v>
      </c>
      <c r="R317" s="108" t="str">
        <f>IF(SUM(COUNTIFS('Planificación 2026-1'!F:F,"PRINCIPAL",'Planificación 2026-1'!W:W,C317,'Planificación 2026-1'!H:H,"MH"))&gt;0,"P31"," ")</f>
        <v xml:space="preserve"> </v>
      </c>
      <c r="S317" s="108" t="str">
        <f>IF(SUM(COUNTIFS('Planificación 2026-1'!F:F,"PRINCIPAL",'Planificación 2026-1'!W:W,C317,'Planificación 2026-1'!H:H,"IC"))&gt;0,"P32"," ")</f>
        <v xml:space="preserve"> </v>
      </c>
      <c r="T317" s="108" t="str">
        <f>IF(SUM(COUNTIFS('Planificación 2026-1'!F:F,"PRINCIPAL",'Planificación 2026-1'!W:W,C317,'Planificación 2026-1'!H:H,"AR"))&gt;0,"P34"," ")</f>
        <v xml:space="preserve"> </v>
      </c>
      <c r="U317" s="108" t="str">
        <f>IF(SUM(COUNTIFS('Planificación 2026-1'!F:F,"PRINCIPAL",'Planificación 2026-1'!W:W,C317,'Planificación 2026-1'!H:H,"T1"))&gt;0,"P35"," ")</f>
        <v xml:space="preserve"> </v>
      </c>
      <c r="V317" s="108" t="str">
        <f>IF(SUM(COUNTIFS('Planificación 2026-1'!F:F,"PRINCIPAL",'Planificación 2026-1'!W:W,C317,'Planificación 2026-1'!H:H,"T3"))&gt;0,"P36"," ")</f>
        <v xml:space="preserve"> </v>
      </c>
      <c r="W317" s="108" t="str">
        <f>IF(SUM(COUNTIFS('Planificación 2026-1'!F:F,"PRINCIPAL",'Planificación 2026-1'!W:W,C317,'Planificación 2026-1'!H:H,"T2"))&gt;0,"P37"," ")</f>
        <v xml:space="preserve"> </v>
      </c>
      <c r="X317" s="108" t="str">
        <f>IF(SUM(COUNTIFS('Planificación 2026-1'!F:F,"PRINCIPAL",'Planificación 2026-1'!W:W,C317,'Planificación 2026-1'!H:H,"AE"))&gt;0,"P38"," ")</f>
        <v xml:space="preserve"> </v>
      </c>
      <c r="Y317" s="108" t="str">
        <f>IF(SUM(COUNTIFS('Planificación 2026-1'!F:F,"PRINCIPAL",'Planificación 2026-1'!W:W,C317,'Planificación 2026-1'!H:H,"T4"))&gt;0,"P55"," ")</f>
        <v xml:space="preserve"> </v>
      </c>
      <c r="Z317" s="108" t="str">
        <f>IF(SUM(COUNTIFS('Planificación 2026-1'!F:F,"FILIAL",'Planificación 2026-1'!W:W,C317,'Planificación 2026-1'!H:H,"AF"))&gt;0," P01"," ")</f>
        <v xml:space="preserve"> </v>
      </c>
      <c r="AA317" s="108" t="str">
        <f>IF(SUM(COUNTIFS('Planificación 2026-1'!F:F,"FILIAL",'Planificación 2026-1'!W:W,C317,'Planificación 2026-1'!H:H,"EN"))&gt;0,"P02"," ")</f>
        <v xml:space="preserve"> </v>
      </c>
      <c r="AB317" s="108" t="str">
        <f>IF(SUM(COUNTIFS('Planificación 2026-1'!F:F,"FILIAL",'Planificación 2026-1'!W:W,C317,'Planificación 2026-1'!H:H,"IS"))&gt;0,"P03"," ")</f>
        <v xml:space="preserve"> </v>
      </c>
      <c r="AC317" s="108" t="str">
        <f>IF(SUM(COUNTIFS('Planificación 2026-1'!F:F,"FILIAL",'Planificación 2026-1'!W:W,C317,'Planificación 2026-1'!H:H,"PS"))&gt;0,"P04"," ")</f>
        <v xml:space="preserve"> </v>
      </c>
      <c r="AD317" s="108"/>
      <c r="AE317" s="108" t="str">
        <f>IF(SUM(COUNTIFS('Planificación 2026-1'!F:F,"FILIAL",'Planificación 2026-1'!W:W,C317,'Planificación 2026-1'!H:H,"IN"))&gt;0,"P06"," ")</f>
        <v xml:space="preserve"> </v>
      </c>
      <c r="AF317" s="108" t="str">
        <f>IF(SUM(COUNTIFS('Planificación 2026-1'!F:F,"FILIAL",'Planificación 2026-1'!W:W,C317,'Planificación 2026-1'!H:H,"CA"))&gt;0,"P07"," ")</f>
        <v xml:space="preserve"> </v>
      </c>
      <c r="AG317" s="108" t="str">
        <f>IF(SUM(COUNTIFS('Planificación 2026-1'!F:F,"FILIAL",'Planificación 2026-1'!W:W,C317,'Planificación 2026-1'!H:H,"DE"))&gt;0,"P08"," ")</f>
        <v xml:space="preserve"> </v>
      </c>
      <c r="AH317" s="108" t="str">
        <f>IF(SUM(COUNTIFS('Planificación 2026-1'!F:F,"FILIAL",'Planificación 2026-1'!W:W,C317,'Planificación 2026-1'!H:H,"OB"))&gt;0,"P09"," ")</f>
        <v xml:space="preserve"> </v>
      </c>
      <c r="AI317" s="108" t="str">
        <f>IF(SUM(COUNTIFS('Planificación 2026-1'!F:F,"FILIAL",'Planificación 2026-1'!W:W,C317,'Planificación 2026-1'!H:H,"MH"))&gt;0,"P31"," ")</f>
        <v xml:space="preserve"> </v>
      </c>
      <c r="AJ317" s="108" t="str">
        <f>IF(SUM(COUNTIFS('Planificación 2026-1'!F:F,"FILIAL",'Planificación 2026-1'!W:W,C317,'Planificación 2026-1'!H:H,"IC"))&gt;0,"P32"," ")</f>
        <v xml:space="preserve"> </v>
      </c>
      <c r="AK317" s="108" t="str">
        <f>IF(SUM(COUNTIFS('Planificación 2026-1'!F:F,"FILIAL",'Planificación 2026-1'!W:W,C317,'Planificación 2026-1'!H:H,"AR"))&gt;0,"P34"," ")</f>
        <v xml:space="preserve"> </v>
      </c>
      <c r="AL317" s="108" t="str">
        <f>IF(SUM(COUNTIFS('Planificación 2026-1'!F:F,"FILIAL",'Planificación 2026-1'!W:W,C317,'Planificación 2026-1'!H:H,"T1"))&gt;0,"P35"," ")</f>
        <v xml:space="preserve"> </v>
      </c>
      <c r="AM317" s="108" t="str">
        <f>IF(SUM(COUNTIFS('Planificación 2026-1'!F:F,"FILIAL",'Planificación 2026-1'!W:W,C317,'Planificación 2026-1'!H:H,"T3"))&gt;0,"P36"," ")</f>
        <v xml:space="preserve"> </v>
      </c>
      <c r="AN317" s="108" t="str">
        <f>IF(SUM(COUNTIFS('Planificación 2026-1'!F:F,"FILIAL",'Planificación 2026-1'!W:W,C317,'Planificación 2026-1'!H:H,"T2"))&gt;0,"P37"," ")</f>
        <v xml:space="preserve"> </v>
      </c>
      <c r="AO317" s="108" t="str">
        <f>IF(SUM(COUNTIFS('Planificación 2026-1'!F:F,"FILIAL",'Planificación 2026-1'!W:W,C317,'Planificación 2026-1'!H:H,"AE"))&gt;0,"P38"," ")</f>
        <v xml:space="preserve"> </v>
      </c>
      <c r="AP317" s="108" t="str">
        <f>IF(SUM(COUNTIFS('Planificación 2026-1'!F:F,"FILIAL",'Planificación 2026-1'!W:W,C317,'Planificación 2026-1'!H:H,"T4"))&gt;0,"P55"," ")</f>
        <v xml:space="preserve"> </v>
      </c>
      <c r="AQ317" s="108" t="str">
        <f>IF(SUM(COUNTIFS('Planificación 2026-1'!F:F,"SUNAMPE",'Planificación 2026-1'!W:W,C317,'Planificación 2026-1'!H:H,"AF"))&gt;0," P01"," ")</f>
        <v xml:space="preserve"> </v>
      </c>
      <c r="AR317" s="108" t="str">
        <f>IF(SUM(COUNTIFS('Planificación 2026-1'!F:F,"SUNAMPE",'Planificación 2026-1'!W:W,C317,'Planificación 2026-1'!H:H,"EN"))&gt;0,"P02"," ")</f>
        <v xml:space="preserve"> </v>
      </c>
      <c r="AS317" s="108" t="str">
        <f>IF(SUM(COUNTIFS('Planificación 2026-1'!F:F,"SUNAMPE",'Planificación 2026-1'!W:W,C317,'Planificación 2026-1'!H:H,"IS"))&gt;0,"P03"," ")</f>
        <v xml:space="preserve"> </v>
      </c>
      <c r="AT317" s="108" t="str">
        <f>IF(SUM(COUNTIFS('Planificación 2026-1'!F:F,"SUNAMPE",'Planificación 2026-1'!W:W,C317,'Planificación 2026-1'!H:H,"PS"))&gt;0,"P04"," ")</f>
        <v xml:space="preserve"> </v>
      </c>
      <c r="AU317" s="108"/>
      <c r="AV317" s="108" t="str">
        <f>IF(SUM(COUNTIFS('Planificación 2026-1'!F:F,"SUNAMPE",'Planificación 2026-1'!W:W,C317,'Planificación 2026-1'!H:H,"IN"))&gt;0,"P06"," ")</f>
        <v xml:space="preserve"> </v>
      </c>
      <c r="AW317" s="108" t="str">
        <f>IF(SUM(COUNTIFS('Planificación 2026-1'!F:F,"SUNAMPE",'Planificación 2026-1'!W:W,C317,'Planificación 2026-1'!H:H,"CA"))&gt;0,"P07"," ")</f>
        <v xml:space="preserve"> </v>
      </c>
      <c r="AX317" s="108" t="str">
        <f>IF(SUM(COUNTIFS('Planificación 2026-1'!F:F,"SUNAMPE",'Planificación 2026-1'!W:W,C317,'Planificación 2026-1'!H:H,"DE"))&gt;0,"P08"," ")</f>
        <v xml:space="preserve"> </v>
      </c>
      <c r="AY317" s="108" t="str">
        <f>IF(SUM(COUNTIFS('Planificación 2026-1'!F:F,"SUNAMPE",'Planificación 2026-1'!W:W,C317,'Planificación 2026-1'!H:H,"OB"))&gt;0,"P09"," ")</f>
        <v xml:space="preserve"> </v>
      </c>
      <c r="AZ317" s="108" t="str">
        <f>IF(SUM(COUNTIFS('Planificación 2026-1'!F:F,"SUNAMPE",'Planificación 2026-1'!W:W,C317,'Planificación 2026-1'!H:H,"MH"))&gt;0,"P31"," ")</f>
        <v xml:space="preserve"> </v>
      </c>
      <c r="BA317" s="108" t="str">
        <f>IF(SUM(COUNTIFS('Planificación 2026-1'!F:F,"SUNAMPE",'Planificación 2026-1'!W:W,C317,'Planificación 2026-1'!H:H,"IC"))&gt;0,"P32"," ")</f>
        <v xml:space="preserve"> </v>
      </c>
      <c r="BB317" s="108" t="str">
        <f>IF(SUM(COUNTIFS('Planificación 2026-1'!F:F,"SUNAMPE",'Planificación 2026-1'!W:W,C317,'Planificación 2026-1'!H:H,"AR"))&gt;0,"P34"," ")</f>
        <v xml:space="preserve"> </v>
      </c>
      <c r="BC317" s="108" t="str">
        <f>IF(SUM(COUNTIFS('Planificación 2026-1'!F:F,"SUNAMPE",'Planificación 2026-1'!W:W,C317,'Planificación 2026-1'!H:H,"T1"))&gt;0,"P35"," ")</f>
        <v xml:space="preserve"> </v>
      </c>
      <c r="BD317" s="108" t="str">
        <f>IF(SUM(COUNTIFS('Planificación 2026-1'!F:F,"SUNAMPE",'Planificación 2026-1'!W:W,C317,'Planificación 2026-1'!H:H,"T3"))&gt;0,"P36"," ")</f>
        <v xml:space="preserve"> </v>
      </c>
      <c r="BE317" s="108" t="str">
        <f>IF(SUM(COUNTIFS('Planificación 2026-1'!F:F,"SUNAMPE",'Planificación 2026-1'!W:W,C317,'Planificación 2026-1'!H:H,"T2"))&gt;0,"P37"," ")</f>
        <v xml:space="preserve"> </v>
      </c>
      <c r="BF317" s="108" t="str">
        <f>IF(SUM(COUNTIFS('Planificación 2026-1'!F:F,"SUNAMPE",'Planificación 2026-1'!W:W,C317,'Planificación 2026-1'!H:H,"AE"))&gt;0,"P38"," ")</f>
        <v xml:space="preserve"> </v>
      </c>
      <c r="BG317" s="108" t="str">
        <f>IF(SUM(COUNTIFS('Planificación 2026-1'!F:F,"SUNAMPE",'Planificación 2026-1'!W:W,C317,'Planificación 2026-1'!H:H,"T4"))&gt;0,"P55"," ")</f>
        <v xml:space="preserve"> </v>
      </c>
      <c r="BH317" s="108" t="str">
        <f>IF(SUM(COUNTIFS('Planificación 2026-1'!F:F,"HUAURA",'Planificación 2026-1'!W:W,C317,'Planificación 2026-1'!H:H,"AF"))&gt;0," P01"," ")</f>
        <v xml:space="preserve"> </v>
      </c>
      <c r="BI317" s="108" t="str">
        <f>IF(SUM(COUNTIFS('Planificación 2026-1'!F:F,"HUAURA",'Planificación 2026-1'!W:W,C317,'Planificación 2026-1'!H:H,"EN"))&gt;0,"P02"," ")</f>
        <v xml:space="preserve"> </v>
      </c>
      <c r="BJ317" s="108" t="str">
        <f>IF(SUM(COUNTIFS('Planificación 2026-1'!F:F,"HUAURA",'Planificación 2026-1'!W:W,C317,'Planificación 2026-1'!H:H,"IS"))&gt;0,"P03"," ")</f>
        <v xml:space="preserve"> </v>
      </c>
      <c r="BK317" s="108" t="str">
        <f>IF(SUM(COUNTIFS('Planificación 2026-1'!F:F,"HUAURA",'Planificación 2026-1'!W:W,C317,'Planificación 2026-1'!H:H,"PS"))&gt;0,"P04"," ")</f>
        <v xml:space="preserve"> </v>
      </c>
      <c r="BL317" s="108"/>
      <c r="BM317" s="108" t="str">
        <f>IF(SUM(COUNTIFS('Planificación 2026-1'!F:F,"HUAURA",'Planificación 2026-1'!W:W,C317,'Planificación 2026-1'!H:H,"IN"))&gt;0,"P06"," ")</f>
        <v xml:space="preserve"> </v>
      </c>
      <c r="BN317" s="108" t="str">
        <f>IF(SUM(COUNTIFS('Planificación 2026-1'!F:F,"HUAURA",'Planificación 2026-1'!W:W,C317,'Planificación 2026-1'!H:H,"CA"))&gt;0,"P07"," ")</f>
        <v xml:space="preserve"> </v>
      </c>
      <c r="BO317" s="108" t="str">
        <f>IF(SUM(COUNTIFS('Planificación 2026-1'!F:F,"HUAURA",'Planificación 2026-1'!W:W,C317,'Planificación 2026-1'!H:H,"DE"))&gt;0,"P08"," ")</f>
        <v xml:space="preserve"> </v>
      </c>
      <c r="BP317" s="108" t="str">
        <f>IF(SUM(COUNTIFS('Planificación 2026-1'!F:F,"HUAURA",'Planificación 2026-1'!W:W,C317,'Planificación 2026-1'!H:H,"OB"))&gt;0,"P09"," ")</f>
        <v xml:space="preserve"> </v>
      </c>
      <c r="BQ317" s="108" t="str">
        <f>IF(SUM(COUNTIFS('Planificación 2026-1'!F:F,"HUAURA",'Planificación 2026-1'!W:W,C317,'Planificación 2026-1'!H:H,"MH"))&gt;0,"P31"," ")</f>
        <v xml:space="preserve"> </v>
      </c>
      <c r="BR317" s="108" t="str">
        <f>IF(SUM(COUNTIFS('Planificación 2026-1'!F:F,"HUAURA",'Planificación 2026-1'!W:W,C317,'Planificación 2026-1'!H:H,"IC"))&gt;0,"P32"," ")</f>
        <v xml:space="preserve"> </v>
      </c>
      <c r="BS317" s="108" t="str">
        <f>IF(SUM(COUNTIFS('Planificación 2026-1'!F:F,"HUAURA",'Planificación 2026-1'!W:W,C317,'Planificación 2026-1'!H:H,"AR"))&gt;0,"P34"," ")</f>
        <v xml:space="preserve"> </v>
      </c>
      <c r="BT317" s="108" t="str">
        <f>IF(SUM(COUNTIFS('Planificación 2026-1'!F:F,"HUAURA",'Planificación 2026-1'!W:W,C317,'Planificación 2026-1'!H:H,"T1"))&gt;0,"P35"," ")</f>
        <v xml:space="preserve"> </v>
      </c>
      <c r="BU317" s="108" t="str">
        <f>IF(SUM(COUNTIFS('Planificación 2026-1'!F:F,"HUAURA",'Planificación 2026-1'!W:W,C317,'Planificación 2026-1'!H:H,"T3"))&gt;0,"P36"," ")</f>
        <v xml:space="preserve"> </v>
      </c>
      <c r="BV317" s="108" t="str">
        <f>IF(SUM(COUNTIFS('Planificación 2026-1'!F:F,"HUAURA",'Planificación 2026-1'!W:W,C317,'Planificación 2026-1'!H:H,"T2"))&gt;0,"P37"," ")</f>
        <v xml:space="preserve"> </v>
      </c>
      <c r="BW317" s="108" t="str">
        <f>IF(SUM(COUNTIFS('Planificación 2026-1'!F:F,"HUAURA",'Planificación 2026-1'!W:W,C317,'Planificación 2026-1'!H:H,"AE"))&gt;0,"P38"," ")</f>
        <v xml:space="preserve"> </v>
      </c>
      <c r="BX317" s="108" t="str">
        <f>IF(SUM(COUNTIFS('Planificación 2026-1'!F:F,"HUAURA",'Planificación 2026-1'!W:W,C317,'Planificación 2026-1'!H:H,"T4"))&gt;0,"P55"," ")</f>
        <v xml:space="preserve"> </v>
      </c>
      <c r="BY317" s="109">
        <f>SUMIFS('Planificación 2026-1'!R:R,'Planificación 2026-1'!W:W,C317,'Planificación 2026-1'!H:H,"AF",'Planificación 2026-1'!I:I,"&gt;2")</f>
        <v>0</v>
      </c>
      <c r="BZ317" s="109">
        <f>SUMIFS('Planificación 2026-1'!R:R,'Planificación 2026-1'!W:W,C317,'Planificación 2026-1'!H:H,"EN",'Planificación 2026-1'!I:I,"&gt;2")</f>
        <v>0</v>
      </c>
      <c r="CA317" s="109">
        <f>SUMIFS('Planificación 2026-1'!R:R,'Planificación 2026-1'!W:W,C317,'Planificación 2026-1'!H:H,"IS",'Planificación 2026-1'!I:I,"&gt;2")</f>
        <v>0</v>
      </c>
      <c r="CB317" s="109">
        <f>SUMIFS('Planificación 2026-1'!R:R,'Planificación 2026-1'!W:W,C317,'Planificación 2026-1'!H:H,"PS",'Planificación 2026-1'!I:I,"&gt;2")</f>
        <v>0</v>
      </c>
      <c r="CC317" s="109">
        <f>SUMIFS('Planificación 2026-1'!R:R,'Planificación 2026-1'!W:W,C317,'Planificación 2026-1'!H:H,"IN",'Planificación 2026-1'!I:I,"&gt;2")</f>
        <v>0</v>
      </c>
      <c r="CD317" s="109">
        <f>SUMIFS('Planificación 2026-1'!R:R,'Planificación 2026-1'!W:W,C317,'Planificación 2026-1'!H:H,"CA",'Planificación 2026-1'!I:I,"&gt;2")</f>
        <v>0</v>
      </c>
      <c r="CE317" s="109">
        <f>SUMIFS('Planificación 2026-1'!R:R,'Planificación 2026-1'!W:W,C317,'Planificación 2026-1'!H:H,"DE",'Planificación 2026-1'!I:I,"&gt;2")</f>
        <v>0</v>
      </c>
      <c r="CF317" s="109">
        <f>SUMIFS('Planificación 2026-1'!R:R,'Planificación 2026-1'!W:W,C317,'Planificación 2026-1'!H:H,"OB",'Planificación 2026-1'!I:I,"&gt;2")</f>
        <v>0</v>
      </c>
      <c r="CG317" s="109">
        <f>SUMIFS('Planificación 2026-1'!R:R,'Planificación 2026-1'!W:W,C317,'Planificación 2026-1'!H:H,"MH",'Planificación 2026-1'!I:I,"&gt;2")</f>
        <v>0</v>
      </c>
      <c r="CH317" s="109">
        <f>SUMIFS('Planificación 2026-1'!R:R,'Planificación 2026-1'!W:W,C317,'Planificación 2026-1'!H:H,"IC",'Planificación 2026-1'!I:I,"&gt;2")</f>
        <v>0</v>
      </c>
      <c r="CI317" s="109">
        <f>SUMIFS('Planificación 2026-1'!R:R,'Planificación 2026-1'!W:W,C317,'Planificación 2026-1'!H:H,"AR",'Planificación 2026-1'!I:I,"&gt;2")</f>
        <v>0</v>
      </c>
      <c r="CJ317" s="109">
        <f>SUMIFS('Planificación 2026-1'!R:R,'Planificación 2026-1'!W:W,C317,'Planificación 2026-1'!H:H,"T1",'Planificación 2026-1'!I:I,"&gt;2")</f>
        <v>0</v>
      </c>
      <c r="CK317" s="109">
        <f>SUMIFS('Planificación 2026-1'!R:R,'Planificación 2026-1'!W:W,C317,'Planificación 2026-1'!H:H,"T3",'Planificación 2026-1'!I:I,"&gt;2")</f>
        <v>0</v>
      </c>
      <c r="CL317" s="109">
        <f>SUMIFS('Planificación 2026-1'!R:R,'Planificación 2026-1'!W:W,C317,'Planificación 2026-1'!H:H,"T2",'Planificación 2026-1'!I:I,"&gt;2")</f>
        <v>0</v>
      </c>
      <c r="CM317" s="109">
        <f>SUMIFS('Planificación 2026-1'!R:R,'Planificación 2026-1'!W:W,C317,'Planificación 2026-1'!H:H,"AE",'Planificación 2026-1'!I:I,"&gt;2")</f>
        <v>0</v>
      </c>
      <c r="CN317" s="109">
        <f>SUMIFS('Planificación 2026-1'!R:R,'Planificación 2026-1'!W:W,C317,'Planificación 2026-1'!H:H,"T4",'Planificación 2026-1'!I:I,"&gt;2")</f>
        <v>0</v>
      </c>
      <c r="CO317" s="109">
        <f>SUMIFS('Planificación 2026-1'!R:R,'Planificación 2026-1'!W:W,C317,'Planificación 2026-1'!H:H,"AF",'Planificación 2026-1'!I:I,"&lt;3")</f>
        <v>0</v>
      </c>
      <c r="CP317" s="109">
        <f>SUMIFS('Planificación 2026-1'!R:R,'Planificación 2026-1'!W:W,C317,'Planificación 2026-1'!H:H,"EN",'Planificación 2026-1'!I:I,"&lt;3")</f>
        <v>0</v>
      </c>
      <c r="CQ317" s="109">
        <f>SUMIFS('Planificación 2026-1'!R:R,'Planificación 2026-1'!W:W,C317,'Planificación 2026-1'!H:H,"IS",'Planificación 2026-1'!I:I,"&lt;3")</f>
        <v>0</v>
      </c>
      <c r="CR317" s="109">
        <f>SUMIFS('Planificación 2026-1'!R:R,'Planificación 2026-1'!W:W,C317,'Planificación 2026-1'!H:H,"PS",'Planificación 2026-1'!I:I,"&lt;3")</f>
        <v>0</v>
      </c>
      <c r="CS317" s="109">
        <f>SUMIFS('Planificación 2026-1'!R:R,'Planificación 2026-1'!W:W,C317,'Planificación 2026-1'!H:H,"IN",'Planificación 2026-1'!I:I,"&lt;3")</f>
        <v>0</v>
      </c>
      <c r="CT317" s="109">
        <f>SUMIFS('Planificación 2026-1'!R:R,'Planificación 2026-1'!W:W,C317,'Planificación 2026-1'!H:H,"CA",'Planificación 2026-1'!I:I,"&lt;3")</f>
        <v>0</v>
      </c>
      <c r="CU317" s="109">
        <f>SUMIFS('Planificación 2026-1'!R:R,'Planificación 2026-1'!W:W,C317,'Planificación 2026-1'!H:H,"DE",'Planificación 2026-1'!I:I,"&lt;3")</f>
        <v>0</v>
      </c>
      <c r="CV317" s="109">
        <f>SUMIFS('Planificación 2026-1'!R:R,'Planificación 2026-1'!W:W,C317,'Planificación 2026-1'!H:H,"OB",'Planificación 2026-1'!I:I,"&lt;3")</f>
        <v>0</v>
      </c>
      <c r="CW317" s="109">
        <f>SUMIFS('Planificación 2026-1'!R:R,'Planificación 2026-1'!W:W,C317,'Planificación 2026-1'!H:H,"MH",'Planificación 2026-1'!I:I,"&lt;3")</f>
        <v>0</v>
      </c>
      <c r="CX317" s="109">
        <f>SUMIFS('Planificación 2026-1'!R:R,'Planificación 2026-1'!W:W,C317,'Planificación 2026-1'!H:H,"IC",'Planificación 2026-1'!I:I,"&lt;3")</f>
        <v>0</v>
      </c>
      <c r="CY317" s="109">
        <f>SUMIFS('Planificación 2026-1'!R:R,'Planificación 2026-1'!W:W,C317,'Planificación 2026-1'!H:H,"AR",'Planificación 2026-1'!I:I,"&lt;3")</f>
        <v>0</v>
      </c>
      <c r="CZ317" s="109">
        <f>SUMIFS('Planificación 2026-1'!R:R,'Planificación 2026-1'!W:W,C317,'Planificación 2026-1'!H:H,"T1",'Planificación 2026-1'!I:I,"&lt;3")</f>
        <v>0</v>
      </c>
      <c r="DA317" s="109">
        <f>SUMIFS('Planificación 2026-1'!R:R,'Planificación 2026-1'!W:W,C317,'Planificación 2026-1'!H:H,"T3",'Planificación 2026-1'!I:I,"&lt;3")</f>
        <v>0</v>
      </c>
      <c r="DB317" s="109">
        <f>SUMIFS('Planificación 2026-1'!R:R,'Planificación 2026-1'!W:W,C317,'Planificación 2026-1'!H:H,"T2",'Planificación 2026-1'!I:I,"&lt;3")</f>
        <v>0</v>
      </c>
      <c r="DC317" s="109">
        <f>SUMIFS('Planificación 2026-1'!R:R,'Planificación 2026-1'!W:W,C317,'Planificación 2026-1'!H:H,"AE",'Planificación 2026-1'!I:I,"&lt;3")</f>
        <v>0</v>
      </c>
      <c r="DD317" s="109">
        <f>SUMIFS('Planificación 2026-1'!R:R,'Planificación 2026-1'!W:W,C317,'Planificación 2026-1'!H:H,"T4",'Planificación 2026-1'!I:I,"&lt;3")</f>
        <v>0</v>
      </c>
      <c r="DE317" s="108" t="str">
        <f t="shared" si="45"/>
        <v/>
      </c>
      <c r="DF317" s="41">
        <f>IF(C317="","",SUMIFS('Planificación 2026-1'!R:R,'Planificación 2026-1'!W:W,C317,'Planificación 2026-1'!F:F,"PRINCIPAL",'Planificación 2026-1'!X:X,"VIRTUAL"))</f>
        <v>0</v>
      </c>
      <c r="DG317" s="41">
        <f>IF(C317="","",SUMIFS('Planificación 2026-1'!R:R,'Planificación 2026-1'!W:W,C317,'Planificación 2026-1'!F:F,"PRINCIPAL",'Planificación 2026-1'!X:X,"PRESENCIAL"))</f>
        <v>0</v>
      </c>
      <c r="DH317" s="41">
        <f>IF(C317="","",SUMIFS('Planificación 2026-1'!R:R,'Planificación 2026-1'!W:W,C317,'Planificación 2026-1'!F:F,"PRINCIPAL",'Planificación 2026-1'!X:X,"HIBRIDO PRESENCIAL"))</f>
        <v>0</v>
      </c>
      <c r="DI317" s="108" t="str">
        <f t="shared" si="46"/>
        <v/>
      </c>
      <c r="DJ317" s="108">
        <f>IF(C317="","",SUMIFS('Planificación 2026-1'!R:R,'Planificación 2026-1'!W:W,C317,'Planificación 2026-1'!F:F,"FILIAL",'Planificación 2026-1'!X:X,"VIRTUAL"))</f>
        <v>0</v>
      </c>
      <c r="DK317" s="110">
        <f>IF(C317="","",SUMIFS('Planificación 2026-1'!R:R,'Planificación 2026-1'!W:W,C317,'Planificación 2026-1'!F:F,"FILIAL",'Planificación 2026-1'!X:X,"PRESENCIAL"))</f>
        <v>0</v>
      </c>
      <c r="DL317" s="61">
        <f>IF(C317="","",SUMIFS('Planificación 2026-1'!R:R,'Planificación 2026-1'!W:W,C317,'Planificación 2026-1'!F:F,"FILIAL",'Planificación 2026-1'!X:X,"HIBRIDO PRESENCIAL"))</f>
        <v>0</v>
      </c>
      <c r="DM317" s="111" t="str">
        <f t="shared" si="47"/>
        <v/>
      </c>
      <c r="DN317" s="108">
        <f>IF(C317="","",SUMIFS('Planificación 2026-1'!R:R,'Planificación 2026-1'!W:W,C317,'Planificación 2026-1'!F:F,"SUNAMPE",'Planificación 2026-1'!X:X,"VIRTUAL"))</f>
        <v>0</v>
      </c>
      <c r="DO317" s="61">
        <f>IF(C317="","",SUMIFS('Planificación 2026-1'!R:R,'Planificación 2026-1'!W:W,C317,'Planificación 2026-1'!F:F,"SUNAMPE",'Planificación 2026-1'!X:X,"PRESENCIAL"))</f>
        <v>0</v>
      </c>
      <c r="DP317" s="111" t="str">
        <f t="shared" si="48"/>
        <v/>
      </c>
      <c r="DQ317" s="108">
        <f>IF(C317="","",SUMIFS('Planificación 2026-1'!R:R,'Planificación 2026-1'!W:W,C317,'Planificación 2026-1'!F:F,"HUAURA",'Planificación 2026-1'!X:X,"VIRTUAL"))</f>
        <v>0</v>
      </c>
      <c r="DR317" s="61">
        <f>IF(C317="","",SUMIFS('Planificación 2026-1'!R:R,'Planificación 2026-1'!W:W,C317,'Planificación 2026-1'!F:F,"HUAURA",'Planificación 2026-1'!X:X,"PRESENCIAL"))</f>
        <v>0</v>
      </c>
      <c r="DS317" s="76">
        <f>SUMIFS('Planificación 2026-1'!R:R,'Planificación 2026-1'!W:W,C317,'Planificación 2026-1'!F:F,"PRINCIPAL",'Planificación 2026-1'!X:X,"VIRTUAL",'Planificación 2026-1'!I:I,"&gt;2")</f>
        <v>0</v>
      </c>
      <c r="DT317" s="76">
        <f>SUMIFS('Planificación 2026-1'!R:R,'Planificación 2026-1'!W:W,C317,'Planificación 2026-1'!F:F,"PRINCIPAL",'Planificación 2026-1'!X:X,"&lt;&gt;VIRTUAL",'Planificación 2026-1'!I:I,"&gt;2")</f>
        <v>0</v>
      </c>
      <c r="DU317" s="76">
        <f>SUMIFS('Planificación 2026-1'!R:R,'Planificación 2026-1'!W:W,C317,'Planificación 2026-1'!F:F,"SUNAMPE",'Planificación 2026-1'!X:X,"VIRTUAL",'Planificación 2026-1'!I:I,"&gt;2")</f>
        <v>0</v>
      </c>
      <c r="DV317" s="76">
        <f>SUMIFS('Planificación 2026-1'!R:R,'Planificación 2026-1'!W:W,C317,'Planificación 2026-1'!F:F,"SUNAMPE",'Planificación 2026-1'!X:X,"&lt;&gt;VIRTUAL",'Planificación 2026-1'!I:I,"&gt;2")</f>
        <v>0</v>
      </c>
      <c r="DW317" s="76">
        <f>SUMIFS('Planificación 2026-1'!R:R,'Planificación 2026-1'!W:W,C317,'Planificación 2026-1'!F:F,"FILIAL",'Planificación 2026-1'!X:X,"VIRTUAL",'Planificación 2026-1'!I:I,"&gt;2")</f>
        <v>0</v>
      </c>
      <c r="DX317" s="76">
        <f>SUMIFS('Planificación 2026-1'!R:R,'Planificación 2026-1'!W:W,C317,'Planificación 2026-1'!F:F,"FILIAL",'Planificación 2026-1'!X:X,"&lt;&gt;VIRTUAL",'Planificación 2026-1'!I:I,"&gt;2")</f>
        <v>0</v>
      </c>
      <c r="DY317" s="76">
        <f>SUMIFS('Planificación 2026-1'!R:R,'Planificación 2026-1'!W:W,C317,'Planificación 2026-1'!F:F,"PORUMA",'Planificación 2026-1'!X:X,"VIRTUAL",'Planificación 2026-1'!I:I,"&gt;2")</f>
        <v>0</v>
      </c>
      <c r="DZ317" s="76">
        <f>SUMIFS('Planificación 2026-1'!R:R,'Planificación 2026-1'!W:W,C317,'Planificación 2026-1'!F:F,"PORUMA",'Planificación 2026-1'!X:X,"&lt;&gt;VIRTUAL",'Planificación 2026-1'!I:I,"&gt;2")</f>
        <v>0</v>
      </c>
      <c r="EA317" s="76">
        <f>SUMIFS('Planificación 2026-1'!R:R,'Planificación 2026-1'!W:W,C317,'Planificación 2026-1'!F:F,"HUAURA",'Planificación 2026-1'!X:X,"VIRTUAL",'Planificación 2026-1'!I:I,"&gt;2")</f>
        <v>0</v>
      </c>
      <c r="EB317" s="76">
        <f>SUMIFS('Planificación 2026-1'!R:R,'Planificación 2026-1'!W:W,C317,'Planificación 2026-1'!F:F,"HUAURA",'Planificación 2026-1'!X:X,"&lt;&gt;VIRTUAL",'Planificación 2026-1'!I:I,"&gt;2")</f>
        <v>0</v>
      </c>
      <c r="EC317" s="76">
        <f>SUMIFS('Planificación 2026-1'!R:R,'Planificación 2026-1'!W:W,C317,'Planificación 2026-1'!F:F,"PRINCIPAL",'Planificación 2026-1'!X:X,"VIRTUAL",'Planificación 2026-1'!I:I,"&lt;3")</f>
        <v>0</v>
      </c>
      <c r="ED317" s="76">
        <f>SUMIFS('Planificación 2026-1'!R:R,'Planificación 2026-1'!W:W,C317,'Planificación 2026-1'!F:F,"PRINCIPAL",'Planificación 2026-1'!X:X,"&lt;&gt;VIRTUAL",'Planificación 2026-1'!I:I,"&lt;3")</f>
        <v>0</v>
      </c>
      <c r="EE317" s="76">
        <f>SUMIFS('Planificación 2026-1'!R:R,'Planificación 2026-1'!W:W,C317,'Planificación 2026-1'!F:F,"SUNAMPE",'Planificación 2026-1'!X:X,"VIRTUAL",'Planificación 2026-1'!I:I,"&lt;3")</f>
        <v>0</v>
      </c>
      <c r="EF317" s="76">
        <f>SUMIFS('Planificación 2026-1'!R:R,'Planificación 2026-1'!W:W,C317,'Planificación 2026-1'!F:F,"SUNAMPE",'Planificación 2026-1'!X:X,"&lt;&gt;VIRTUAL",'Planificación 2026-1'!I:I,"&lt;3")</f>
        <v>0</v>
      </c>
      <c r="EG317" s="76">
        <f>SUMIFS('Planificación 2026-1'!R:R,'Planificación 2026-1'!W:W,C317,'Planificación 2026-1'!F:F,"FILIAL",'Planificación 2026-1'!X:X,"VIRTUAL",'Planificación 2026-1'!I:I,"&lt;3")</f>
        <v>0</v>
      </c>
      <c r="EH317" s="76">
        <f>SUMIFS('Planificación 2026-1'!R:R,'Planificación 2026-1'!W:W,C317,'Planificación 2026-1'!F:F,"FILIAL",'Planificación 2026-1'!X:X,"&lt;&gt;VIRTUAL",'Planificación 2026-1'!I:I,"&lt;3")</f>
        <v>0</v>
      </c>
      <c r="EI317" s="76">
        <f>SUMIFS('Planificación 2026-1'!R:R,'Planificación 2026-1'!W:W,C317,'Planificación 2026-1'!F:F,"PORUMA",'Planificación 2026-1'!X:X,"VIRTUAL",'Planificación 2026-1'!I:I,"&lt;3")</f>
        <v>0</v>
      </c>
      <c r="EJ317" s="76">
        <f>SUMIFS('Planificación 2026-1'!R:R,'Planificación 2026-1'!W:W,C317,'Planificación 2026-1'!F:F,"PORUMA",'Planificación 2026-1'!X:X,"&lt;&gt;VIRTUAL",'Planificación 2026-1'!I:I,"&lt;3")</f>
        <v>0</v>
      </c>
      <c r="EK317" s="76">
        <f>SUMIFS('Planificación 2026-1'!R:R,'Planificación 2026-1'!W:W,C317,'Planificación 2026-1'!F:F,"HUAURA",'Planificación 2026-1'!X:X,"VIRTUAL",'Planificación 2026-1'!I:I,"&lt;3")</f>
        <v>0</v>
      </c>
      <c r="EL317" s="76">
        <f>SUMIFS('Planificación 2026-1'!R:R,'Planificación 2026-1'!W:W,C317,'Planificación 2026-1'!F:F,"HUAURA",'Planificación 2026-1'!X:X,"&lt;&gt;VIRTUAL",'Planificación 2026-1'!I:I,"&lt;3")</f>
        <v>0</v>
      </c>
      <c r="EM317" s="76"/>
      <c r="EN317" s="76">
        <f t="shared" si="41"/>
        <v>0</v>
      </c>
      <c r="EO317" s="76">
        <f t="shared" si="42"/>
        <v>0</v>
      </c>
      <c r="EP317" s="76" t="b">
        <f t="shared" si="43"/>
        <v>1</v>
      </c>
      <c r="EQ317" s="76" t="str">
        <f t="shared" si="44"/>
        <v/>
      </c>
      <c r="ER317" s="76" t="str">
        <f t="shared" si="49"/>
        <v>PRESENCIAL</v>
      </c>
    </row>
    <row r="318" spans="1:148" hidden="1">
      <c r="A318" s="83"/>
      <c r="B318" s="119">
        <v>315</v>
      </c>
      <c r="C318" s="115" t="s">
        <v>491</v>
      </c>
      <c r="D318" s="112">
        <f>SUMIF('Planificación 2026-1'!W:W,C318,'Planificación 2026-1'!R:R)</f>
        <v>0</v>
      </c>
      <c r="E318" s="114" t="s">
        <v>173</v>
      </c>
      <c r="F318" s="115" t="s">
        <v>171</v>
      </c>
      <c r="G318" s="115" t="s">
        <v>19</v>
      </c>
      <c r="H318" s="115" t="s">
        <v>151</v>
      </c>
      <c r="I318" s="107" t="str">
        <f>IF(SUM(COUNTIFS('Planificación 2026-1'!F:F,"PRINCIPAL",'Planificación 2026-1'!W:W,C318,'Planificación 2026-1'!H:H,"AF"))&gt;0,"P01"," ")</f>
        <v xml:space="preserve"> </v>
      </c>
      <c r="J318" s="108" t="str">
        <f>IF(SUM(COUNTIFS('Planificación 2026-1'!F:F,"PRINCIPAL",'Planificación 2026-1'!W:W,C318,'Planificación 2026-1'!H:H,"EN"))&gt;0,"P02"," ")</f>
        <v xml:space="preserve"> </v>
      </c>
      <c r="K318" s="108" t="str">
        <f>IF(SUM(COUNTIFS('Planificación 2026-1'!F:F,"PRINCIPAL",'Planificación 2026-1'!W:W,C318,'Planificación 2026-1'!H:H,"IS"))&gt;0,"P03"," ")</f>
        <v xml:space="preserve"> </v>
      </c>
      <c r="L318" s="108" t="str">
        <f>IF(SUM(COUNTIFS('Planificación 2026-1'!F:F,"PRINCIPAL",'Planificación 2026-1'!W:W,C318,'Planificación 2026-1'!H:H,"PS"))&gt;0,"P04"," ")</f>
        <v xml:space="preserve"> </v>
      </c>
      <c r="M318" s="108"/>
      <c r="N318" s="108" t="str">
        <f>IF(SUM(COUNTIFS('Planificación 2026-1'!F:F,"PRINCIPAL",'Planificación 2026-1'!W:W,C318,'Planificación 2026-1'!H:H,"IN"))&gt;0,"P06"," ")</f>
        <v xml:space="preserve"> </v>
      </c>
      <c r="O318" s="108" t="str">
        <f>IF(SUM(COUNTIFS('Planificación 2026-1'!F:F,"PRINCIPAL",'Planificación 2026-1'!W:W,C318,'Planificación 2026-1'!H:H,"CA"))&gt;0,"P07"," ")</f>
        <v xml:space="preserve"> </v>
      </c>
      <c r="P318" s="108" t="str">
        <f>IF(SUM(COUNTIFS('Planificación 2026-1'!F:F,"PRINCIPAL",'Planificación 2026-1'!W:W,C318,'Planificación 2026-1'!H:H,"DE"))&gt;0,"P08"," ")</f>
        <v xml:space="preserve"> </v>
      </c>
      <c r="Q318" s="108" t="str">
        <f>IF(SUM(COUNTIFS('Planificación 2026-1'!F:F,"PRINCIPAL",'Planificación 2026-1'!W:W,C318,'Planificación 2026-1'!H:H,"OB"))&gt;0,"P09"," ")</f>
        <v xml:space="preserve"> </v>
      </c>
      <c r="R318" s="108" t="str">
        <f>IF(SUM(COUNTIFS('Planificación 2026-1'!F:F,"PRINCIPAL",'Planificación 2026-1'!W:W,C318,'Planificación 2026-1'!H:H,"MH"))&gt;0,"P31"," ")</f>
        <v xml:space="preserve"> </v>
      </c>
      <c r="S318" s="108" t="str">
        <f>IF(SUM(COUNTIFS('Planificación 2026-1'!F:F,"PRINCIPAL",'Planificación 2026-1'!W:W,C318,'Planificación 2026-1'!H:H,"IC"))&gt;0,"P32"," ")</f>
        <v xml:space="preserve"> </v>
      </c>
      <c r="T318" s="108" t="str">
        <f>IF(SUM(COUNTIFS('Planificación 2026-1'!F:F,"PRINCIPAL",'Planificación 2026-1'!W:W,C318,'Planificación 2026-1'!H:H,"AR"))&gt;0,"P34"," ")</f>
        <v xml:space="preserve"> </v>
      </c>
      <c r="U318" s="108" t="str">
        <f>IF(SUM(COUNTIFS('Planificación 2026-1'!F:F,"PRINCIPAL",'Planificación 2026-1'!W:W,C318,'Planificación 2026-1'!H:H,"T1"))&gt;0,"P35"," ")</f>
        <v xml:space="preserve"> </v>
      </c>
      <c r="V318" s="108" t="str">
        <f>IF(SUM(COUNTIFS('Planificación 2026-1'!F:F,"PRINCIPAL",'Planificación 2026-1'!W:W,C318,'Planificación 2026-1'!H:H,"T3"))&gt;0,"P36"," ")</f>
        <v xml:space="preserve"> </v>
      </c>
      <c r="W318" s="108" t="str">
        <f>IF(SUM(COUNTIFS('Planificación 2026-1'!F:F,"PRINCIPAL",'Planificación 2026-1'!W:W,C318,'Planificación 2026-1'!H:H,"T2"))&gt;0,"P37"," ")</f>
        <v xml:space="preserve"> </v>
      </c>
      <c r="X318" s="108" t="str">
        <f>IF(SUM(COUNTIFS('Planificación 2026-1'!F:F,"PRINCIPAL",'Planificación 2026-1'!W:W,C318,'Planificación 2026-1'!H:H,"AE"))&gt;0,"P38"," ")</f>
        <v xml:space="preserve"> </v>
      </c>
      <c r="Y318" s="108" t="str">
        <f>IF(SUM(COUNTIFS('Planificación 2026-1'!F:F,"PRINCIPAL",'Planificación 2026-1'!W:W,C318,'Planificación 2026-1'!H:H,"T4"))&gt;0,"P55"," ")</f>
        <v xml:space="preserve"> </v>
      </c>
      <c r="Z318" s="108" t="str">
        <f>IF(SUM(COUNTIFS('Planificación 2026-1'!F:F,"FILIAL",'Planificación 2026-1'!W:W,C318,'Planificación 2026-1'!H:H,"AF"))&gt;0," P01"," ")</f>
        <v xml:space="preserve"> </v>
      </c>
      <c r="AA318" s="108" t="str">
        <f>IF(SUM(COUNTIFS('Planificación 2026-1'!F:F,"FILIAL",'Planificación 2026-1'!W:W,C318,'Planificación 2026-1'!H:H,"EN"))&gt;0,"P02"," ")</f>
        <v xml:space="preserve"> </v>
      </c>
      <c r="AB318" s="108" t="str">
        <f>IF(SUM(COUNTIFS('Planificación 2026-1'!F:F,"FILIAL",'Planificación 2026-1'!W:W,C318,'Planificación 2026-1'!H:H,"IS"))&gt;0,"P03"," ")</f>
        <v xml:space="preserve"> </v>
      </c>
      <c r="AC318" s="108" t="str">
        <f>IF(SUM(COUNTIFS('Planificación 2026-1'!F:F,"FILIAL",'Planificación 2026-1'!W:W,C318,'Planificación 2026-1'!H:H,"PS"))&gt;0,"P04"," ")</f>
        <v xml:space="preserve"> </v>
      </c>
      <c r="AD318" s="108"/>
      <c r="AE318" s="108" t="str">
        <f>IF(SUM(COUNTIFS('Planificación 2026-1'!F:F,"FILIAL",'Planificación 2026-1'!W:W,C318,'Planificación 2026-1'!H:H,"IN"))&gt;0,"P06"," ")</f>
        <v xml:space="preserve"> </v>
      </c>
      <c r="AF318" s="108" t="str">
        <f>IF(SUM(COUNTIFS('Planificación 2026-1'!F:F,"FILIAL",'Planificación 2026-1'!W:W,C318,'Planificación 2026-1'!H:H,"CA"))&gt;0,"P07"," ")</f>
        <v xml:space="preserve"> </v>
      </c>
      <c r="AG318" s="108" t="str">
        <f>IF(SUM(COUNTIFS('Planificación 2026-1'!F:F,"FILIAL",'Planificación 2026-1'!W:W,C318,'Planificación 2026-1'!H:H,"DE"))&gt;0,"P08"," ")</f>
        <v xml:space="preserve"> </v>
      </c>
      <c r="AH318" s="108" t="str">
        <f>IF(SUM(COUNTIFS('Planificación 2026-1'!F:F,"FILIAL",'Planificación 2026-1'!W:W,C318,'Planificación 2026-1'!H:H,"OB"))&gt;0,"P09"," ")</f>
        <v xml:space="preserve"> </v>
      </c>
      <c r="AI318" s="108" t="str">
        <f>IF(SUM(COUNTIFS('Planificación 2026-1'!F:F,"FILIAL",'Planificación 2026-1'!W:W,C318,'Planificación 2026-1'!H:H,"MH"))&gt;0,"P31"," ")</f>
        <v xml:space="preserve"> </v>
      </c>
      <c r="AJ318" s="108" t="str">
        <f>IF(SUM(COUNTIFS('Planificación 2026-1'!F:F,"FILIAL",'Planificación 2026-1'!W:W,C318,'Planificación 2026-1'!H:H,"IC"))&gt;0,"P32"," ")</f>
        <v xml:space="preserve"> </v>
      </c>
      <c r="AK318" s="108" t="str">
        <f>IF(SUM(COUNTIFS('Planificación 2026-1'!F:F,"FILIAL",'Planificación 2026-1'!W:W,C318,'Planificación 2026-1'!H:H,"AR"))&gt;0,"P34"," ")</f>
        <v xml:space="preserve"> </v>
      </c>
      <c r="AL318" s="108" t="str">
        <f>IF(SUM(COUNTIFS('Planificación 2026-1'!F:F,"FILIAL",'Planificación 2026-1'!W:W,C318,'Planificación 2026-1'!H:H,"T1"))&gt;0,"P35"," ")</f>
        <v xml:space="preserve"> </v>
      </c>
      <c r="AM318" s="108" t="str">
        <f>IF(SUM(COUNTIFS('Planificación 2026-1'!F:F,"FILIAL",'Planificación 2026-1'!W:W,C318,'Planificación 2026-1'!H:H,"T3"))&gt;0,"P36"," ")</f>
        <v xml:space="preserve"> </v>
      </c>
      <c r="AN318" s="108" t="str">
        <f>IF(SUM(COUNTIFS('Planificación 2026-1'!F:F,"FILIAL",'Planificación 2026-1'!W:W,C318,'Planificación 2026-1'!H:H,"T2"))&gt;0,"P37"," ")</f>
        <v xml:space="preserve"> </v>
      </c>
      <c r="AO318" s="108" t="str">
        <f>IF(SUM(COUNTIFS('Planificación 2026-1'!F:F,"FILIAL",'Planificación 2026-1'!W:W,C318,'Planificación 2026-1'!H:H,"AE"))&gt;0,"P38"," ")</f>
        <v xml:space="preserve"> </v>
      </c>
      <c r="AP318" s="108" t="str">
        <f>IF(SUM(COUNTIFS('Planificación 2026-1'!F:F,"FILIAL",'Planificación 2026-1'!W:W,C318,'Planificación 2026-1'!H:H,"T4"))&gt;0,"P55"," ")</f>
        <v xml:space="preserve"> </v>
      </c>
      <c r="AQ318" s="108" t="str">
        <f>IF(SUM(COUNTIFS('Planificación 2026-1'!F:F,"SUNAMPE",'Planificación 2026-1'!W:W,C318,'Planificación 2026-1'!H:H,"AF"))&gt;0," P01"," ")</f>
        <v xml:space="preserve"> </v>
      </c>
      <c r="AR318" s="108" t="str">
        <f>IF(SUM(COUNTIFS('Planificación 2026-1'!F:F,"SUNAMPE",'Planificación 2026-1'!W:W,C318,'Planificación 2026-1'!H:H,"EN"))&gt;0,"P02"," ")</f>
        <v xml:space="preserve"> </v>
      </c>
      <c r="AS318" s="108" t="str">
        <f>IF(SUM(COUNTIFS('Planificación 2026-1'!F:F,"SUNAMPE",'Planificación 2026-1'!W:W,C318,'Planificación 2026-1'!H:H,"IS"))&gt;0,"P03"," ")</f>
        <v xml:space="preserve"> </v>
      </c>
      <c r="AT318" s="108" t="str">
        <f>IF(SUM(COUNTIFS('Planificación 2026-1'!F:F,"SUNAMPE",'Planificación 2026-1'!W:W,C318,'Planificación 2026-1'!H:H,"PS"))&gt;0,"P04"," ")</f>
        <v xml:space="preserve"> </v>
      </c>
      <c r="AU318" s="108"/>
      <c r="AV318" s="108" t="str">
        <f>IF(SUM(COUNTIFS('Planificación 2026-1'!F:F,"SUNAMPE",'Planificación 2026-1'!W:W,C318,'Planificación 2026-1'!H:H,"IN"))&gt;0,"P06"," ")</f>
        <v xml:space="preserve"> </v>
      </c>
      <c r="AW318" s="108" t="str">
        <f>IF(SUM(COUNTIFS('Planificación 2026-1'!F:F,"SUNAMPE",'Planificación 2026-1'!W:W,C318,'Planificación 2026-1'!H:H,"CA"))&gt;0,"P07"," ")</f>
        <v xml:space="preserve"> </v>
      </c>
      <c r="AX318" s="108" t="str">
        <f>IF(SUM(COUNTIFS('Planificación 2026-1'!F:F,"SUNAMPE",'Planificación 2026-1'!W:W,C318,'Planificación 2026-1'!H:H,"DE"))&gt;0,"P08"," ")</f>
        <v xml:space="preserve"> </v>
      </c>
      <c r="AY318" s="108" t="str">
        <f>IF(SUM(COUNTIFS('Planificación 2026-1'!F:F,"SUNAMPE",'Planificación 2026-1'!W:W,C318,'Planificación 2026-1'!H:H,"OB"))&gt;0,"P09"," ")</f>
        <v xml:space="preserve"> </v>
      </c>
      <c r="AZ318" s="108" t="str">
        <f>IF(SUM(COUNTIFS('Planificación 2026-1'!F:F,"SUNAMPE",'Planificación 2026-1'!W:W,C318,'Planificación 2026-1'!H:H,"MH"))&gt;0,"P31"," ")</f>
        <v xml:space="preserve"> </v>
      </c>
      <c r="BA318" s="108" t="str">
        <f>IF(SUM(COUNTIFS('Planificación 2026-1'!F:F,"SUNAMPE",'Planificación 2026-1'!W:W,C318,'Planificación 2026-1'!H:H,"IC"))&gt;0,"P32"," ")</f>
        <v xml:space="preserve"> </v>
      </c>
      <c r="BB318" s="108" t="str">
        <f>IF(SUM(COUNTIFS('Planificación 2026-1'!F:F,"SUNAMPE",'Planificación 2026-1'!W:W,C318,'Planificación 2026-1'!H:H,"AR"))&gt;0,"P34"," ")</f>
        <v xml:space="preserve"> </v>
      </c>
      <c r="BC318" s="108" t="str">
        <f>IF(SUM(COUNTIFS('Planificación 2026-1'!F:F,"SUNAMPE",'Planificación 2026-1'!W:W,C318,'Planificación 2026-1'!H:H,"T1"))&gt;0,"P35"," ")</f>
        <v xml:space="preserve"> </v>
      </c>
      <c r="BD318" s="108" t="str">
        <f>IF(SUM(COUNTIFS('Planificación 2026-1'!F:F,"SUNAMPE",'Planificación 2026-1'!W:W,C318,'Planificación 2026-1'!H:H,"T3"))&gt;0,"P36"," ")</f>
        <v xml:space="preserve"> </v>
      </c>
      <c r="BE318" s="108" t="str">
        <f>IF(SUM(COUNTIFS('Planificación 2026-1'!F:F,"SUNAMPE",'Planificación 2026-1'!W:W,C318,'Planificación 2026-1'!H:H,"T2"))&gt;0,"P37"," ")</f>
        <v xml:space="preserve"> </v>
      </c>
      <c r="BF318" s="108" t="str">
        <f>IF(SUM(COUNTIFS('Planificación 2026-1'!F:F,"SUNAMPE",'Planificación 2026-1'!W:W,C318,'Planificación 2026-1'!H:H,"AE"))&gt;0,"P38"," ")</f>
        <v xml:space="preserve"> </v>
      </c>
      <c r="BG318" s="108" t="str">
        <f>IF(SUM(COUNTIFS('Planificación 2026-1'!F:F,"SUNAMPE",'Planificación 2026-1'!W:W,C318,'Planificación 2026-1'!H:H,"T4"))&gt;0,"P55"," ")</f>
        <v xml:space="preserve"> </v>
      </c>
      <c r="BH318" s="108" t="str">
        <f>IF(SUM(COUNTIFS('Planificación 2026-1'!F:F,"HUAURA",'Planificación 2026-1'!W:W,C318,'Planificación 2026-1'!H:H,"AF"))&gt;0," P01"," ")</f>
        <v xml:space="preserve"> </v>
      </c>
      <c r="BI318" s="108" t="str">
        <f>IF(SUM(COUNTIFS('Planificación 2026-1'!F:F,"HUAURA",'Planificación 2026-1'!W:W,C318,'Planificación 2026-1'!H:H,"EN"))&gt;0,"P02"," ")</f>
        <v xml:space="preserve"> </v>
      </c>
      <c r="BJ318" s="108" t="str">
        <f>IF(SUM(COUNTIFS('Planificación 2026-1'!F:F,"HUAURA",'Planificación 2026-1'!W:W,C318,'Planificación 2026-1'!H:H,"IS"))&gt;0,"P03"," ")</f>
        <v xml:space="preserve"> </v>
      </c>
      <c r="BK318" s="108" t="str">
        <f>IF(SUM(COUNTIFS('Planificación 2026-1'!F:F,"HUAURA",'Planificación 2026-1'!W:W,C318,'Planificación 2026-1'!H:H,"PS"))&gt;0,"P04"," ")</f>
        <v xml:space="preserve"> </v>
      </c>
      <c r="BL318" s="108"/>
      <c r="BM318" s="108" t="str">
        <f>IF(SUM(COUNTIFS('Planificación 2026-1'!F:F,"HUAURA",'Planificación 2026-1'!W:W,C318,'Planificación 2026-1'!H:H,"IN"))&gt;0,"P06"," ")</f>
        <v xml:space="preserve"> </v>
      </c>
      <c r="BN318" s="108" t="str">
        <f>IF(SUM(COUNTIFS('Planificación 2026-1'!F:F,"HUAURA",'Planificación 2026-1'!W:W,C318,'Planificación 2026-1'!H:H,"CA"))&gt;0,"P07"," ")</f>
        <v xml:space="preserve"> </v>
      </c>
      <c r="BO318" s="108" t="str">
        <f>IF(SUM(COUNTIFS('Planificación 2026-1'!F:F,"HUAURA",'Planificación 2026-1'!W:W,C318,'Planificación 2026-1'!H:H,"DE"))&gt;0,"P08"," ")</f>
        <v xml:space="preserve"> </v>
      </c>
      <c r="BP318" s="108" t="str">
        <f>IF(SUM(COUNTIFS('Planificación 2026-1'!F:F,"HUAURA",'Planificación 2026-1'!W:W,C318,'Planificación 2026-1'!H:H,"OB"))&gt;0,"P09"," ")</f>
        <v xml:space="preserve"> </v>
      </c>
      <c r="BQ318" s="108" t="str">
        <f>IF(SUM(COUNTIFS('Planificación 2026-1'!F:F,"HUAURA",'Planificación 2026-1'!W:W,C318,'Planificación 2026-1'!H:H,"MH"))&gt;0,"P31"," ")</f>
        <v xml:space="preserve"> </v>
      </c>
      <c r="BR318" s="108" t="str">
        <f>IF(SUM(COUNTIFS('Planificación 2026-1'!F:F,"HUAURA",'Planificación 2026-1'!W:W,C318,'Planificación 2026-1'!H:H,"IC"))&gt;0,"P32"," ")</f>
        <v xml:space="preserve"> </v>
      </c>
      <c r="BS318" s="108" t="str">
        <f>IF(SUM(COUNTIFS('Planificación 2026-1'!F:F,"HUAURA",'Planificación 2026-1'!W:W,C318,'Planificación 2026-1'!H:H,"AR"))&gt;0,"P34"," ")</f>
        <v xml:space="preserve"> </v>
      </c>
      <c r="BT318" s="108" t="str">
        <f>IF(SUM(COUNTIFS('Planificación 2026-1'!F:F,"HUAURA",'Planificación 2026-1'!W:W,C318,'Planificación 2026-1'!H:H,"T1"))&gt;0,"P35"," ")</f>
        <v xml:space="preserve"> </v>
      </c>
      <c r="BU318" s="108" t="str">
        <f>IF(SUM(COUNTIFS('Planificación 2026-1'!F:F,"HUAURA",'Planificación 2026-1'!W:W,C318,'Planificación 2026-1'!H:H,"T3"))&gt;0,"P36"," ")</f>
        <v xml:space="preserve"> </v>
      </c>
      <c r="BV318" s="108" t="str">
        <f>IF(SUM(COUNTIFS('Planificación 2026-1'!F:F,"HUAURA",'Planificación 2026-1'!W:W,C318,'Planificación 2026-1'!H:H,"T2"))&gt;0,"P37"," ")</f>
        <v xml:space="preserve"> </v>
      </c>
      <c r="BW318" s="108" t="str">
        <f>IF(SUM(COUNTIFS('Planificación 2026-1'!F:F,"HUAURA",'Planificación 2026-1'!W:W,C318,'Planificación 2026-1'!H:H,"AE"))&gt;0,"P38"," ")</f>
        <v xml:space="preserve"> </v>
      </c>
      <c r="BX318" s="108" t="str">
        <f>IF(SUM(COUNTIFS('Planificación 2026-1'!F:F,"HUAURA",'Planificación 2026-1'!W:W,C318,'Planificación 2026-1'!H:H,"T4"))&gt;0,"P55"," ")</f>
        <v xml:space="preserve"> </v>
      </c>
      <c r="BY318" s="109">
        <f>SUMIFS('Planificación 2026-1'!R:R,'Planificación 2026-1'!W:W,C318,'Planificación 2026-1'!H:H,"AF",'Planificación 2026-1'!I:I,"&gt;2")</f>
        <v>0</v>
      </c>
      <c r="BZ318" s="109">
        <f>SUMIFS('Planificación 2026-1'!R:R,'Planificación 2026-1'!W:W,C318,'Planificación 2026-1'!H:H,"EN",'Planificación 2026-1'!I:I,"&gt;2")</f>
        <v>0</v>
      </c>
      <c r="CA318" s="109">
        <f>SUMIFS('Planificación 2026-1'!R:R,'Planificación 2026-1'!W:W,C318,'Planificación 2026-1'!H:H,"IS",'Planificación 2026-1'!I:I,"&gt;2")</f>
        <v>0</v>
      </c>
      <c r="CB318" s="109">
        <f>SUMIFS('Planificación 2026-1'!R:R,'Planificación 2026-1'!W:W,C318,'Planificación 2026-1'!H:H,"PS",'Planificación 2026-1'!I:I,"&gt;2")</f>
        <v>0</v>
      </c>
      <c r="CC318" s="109">
        <f>SUMIFS('Planificación 2026-1'!R:R,'Planificación 2026-1'!W:W,C318,'Planificación 2026-1'!H:H,"IN",'Planificación 2026-1'!I:I,"&gt;2")</f>
        <v>0</v>
      </c>
      <c r="CD318" s="109">
        <f>SUMIFS('Planificación 2026-1'!R:R,'Planificación 2026-1'!W:W,C318,'Planificación 2026-1'!H:H,"CA",'Planificación 2026-1'!I:I,"&gt;2")</f>
        <v>0</v>
      </c>
      <c r="CE318" s="109">
        <f>SUMIFS('Planificación 2026-1'!R:R,'Planificación 2026-1'!W:W,C318,'Planificación 2026-1'!H:H,"DE",'Planificación 2026-1'!I:I,"&gt;2")</f>
        <v>0</v>
      </c>
      <c r="CF318" s="109">
        <f>SUMIFS('Planificación 2026-1'!R:R,'Planificación 2026-1'!W:W,C318,'Planificación 2026-1'!H:H,"OB",'Planificación 2026-1'!I:I,"&gt;2")</f>
        <v>0</v>
      </c>
      <c r="CG318" s="109">
        <f>SUMIFS('Planificación 2026-1'!R:R,'Planificación 2026-1'!W:W,C318,'Planificación 2026-1'!H:H,"MH",'Planificación 2026-1'!I:I,"&gt;2")</f>
        <v>0</v>
      </c>
      <c r="CH318" s="109">
        <f>SUMIFS('Planificación 2026-1'!R:R,'Planificación 2026-1'!W:W,C318,'Planificación 2026-1'!H:H,"IC",'Planificación 2026-1'!I:I,"&gt;2")</f>
        <v>0</v>
      </c>
      <c r="CI318" s="109">
        <f>SUMIFS('Planificación 2026-1'!R:R,'Planificación 2026-1'!W:W,C318,'Planificación 2026-1'!H:H,"AR",'Planificación 2026-1'!I:I,"&gt;2")</f>
        <v>0</v>
      </c>
      <c r="CJ318" s="109">
        <f>SUMIFS('Planificación 2026-1'!R:R,'Planificación 2026-1'!W:W,C318,'Planificación 2026-1'!H:H,"T1",'Planificación 2026-1'!I:I,"&gt;2")</f>
        <v>0</v>
      </c>
      <c r="CK318" s="109">
        <f>SUMIFS('Planificación 2026-1'!R:R,'Planificación 2026-1'!W:W,C318,'Planificación 2026-1'!H:H,"T3",'Planificación 2026-1'!I:I,"&gt;2")</f>
        <v>0</v>
      </c>
      <c r="CL318" s="109">
        <f>SUMIFS('Planificación 2026-1'!R:R,'Planificación 2026-1'!W:W,C318,'Planificación 2026-1'!H:H,"T2",'Planificación 2026-1'!I:I,"&gt;2")</f>
        <v>0</v>
      </c>
      <c r="CM318" s="109">
        <f>SUMIFS('Planificación 2026-1'!R:R,'Planificación 2026-1'!W:W,C318,'Planificación 2026-1'!H:H,"AE",'Planificación 2026-1'!I:I,"&gt;2")</f>
        <v>0</v>
      </c>
      <c r="CN318" s="109">
        <f>SUMIFS('Planificación 2026-1'!R:R,'Planificación 2026-1'!W:W,C318,'Planificación 2026-1'!H:H,"T4",'Planificación 2026-1'!I:I,"&gt;2")</f>
        <v>0</v>
      </c>
      <c r="CO318" s="109">
        <f>SUMIFS('Planificación 2026-1'!R:R,'Planificación 2026-1'!W:W,C318,'Planificación 2026-1'!H:H,"AF",'Planificación 2026-1'!I:I,"&lt;3")</f>
        <v>0</v>
      </c>
      <c r="CP318" s="109">
        <f>SUMIFS('Planificación 2026-1'!R:R,'Planificación 2026-1'!W:W,C318,'Planificación 2026-1'!H:H,"EN",'Planificación 2026-1'!I:I,"&lt;3")</f>
        <v>0</v>
      </c>
      <c r="CQ318" s="109">
        <f>SUMIFS('Planificación 2026-1'!R:R,'Planificación 2026-1'!W:W,C318,'Planificación 2026-1'!H:H,"IS",'Planificación 2026-1'!I:I,"&lt;3")</f>
        <v>0</v>
      </c>
      <c r="CR318" s="109">
        <f>SUMIFS('Planificación 2026-1'!R:R,'Planificación 2026-1'!W:W,C318,'Planificación 2026-1'!H:H,"PS",'Planificación 2026-1'!I:I,"&lt;3")</f>
        <v>0</v>
      </c>
      <c r="CS318" s="109">
        <f>SUMIFS('Planificación 2026-1'!R:R,'Planificación 2026-1'!W:W,C318,'Planificación 2026-1'!H:H,"IN",'Planificación 2026-1'!I:I,"&lt;3")</f>
        <v>0</v>
      </c>
      <c r="CT318" s="109">
        <f>SUMIFS('Planificación 2026-1'!R:R,'Planificación 2026-1'!W:W,C318,'Planificación 2026-1'!H:H,"CA",'Planificación 2026-1'!I:I,"&lt;3")</f>
        <v>0</v>
      </c>
      <c r="CU318" s="109">
        <f>SUMIFS('Planificación 2026-1'!R:R,'Planificación 2026-1'!W:W,C318,'Planificación 2026-1'!H:H,"DE",'Planificación 2026-1'!I:I,"&lt;3")</f>
        <v>0</v>
      </c>
      <c r="CV318" s="109">
        <f>SUMIFS('Planificación 2026-1'!R:R,'Planificación 2026-1'!W:W,C318,'Planificación 2026-1'!H:H,"OB",'Planificación 2026-1'!I:I,"&lt;3")</f>
        <v>0</v>
      </c>
      <c r="CW318" s="109">
        <f>SUMIFS('Planificación 2026-1'!R:R,'Planificación 2026-1'!W:W,C318,'Planificación 2026-1'!H:H,"MH",'Planificación 2026-1'!I:I,"&lt;3")</f>
        <v>0</v>
      </c>
      <c r="CX318" s="109">
        <f>SUMIFS('Planificación 2026-1'!R:R,'Planificación 2026-1'!W:W,C318,'Planificación 2026-1'!H:H,"IC",'Planificación 2026-1'!I:I,"&lt;3")</f>
        <v>0</v>
      </c>
      <c r="CY318" s="109">
        <f>SUMIFS('Planificación 2026-1'!R:R,'Planificación 2026-1'!W:W,C318,'Planificación 2026-1'!H:H,"AR",'Planificación 2026-1'!I:I,"&lt;3")</f>
        <v>0</v>
      </c>
      <c r="CZ318" s="109">
        <f>SUMIFS('Planificación 2026-1'!R:R,'Planificación 2026-1'!W:W,C318,'Planificación 2026-1'!H:H,"T1",'Planificación 2026-1'!I:I,"&lt;3")</f>
        <v>0</v>
      </c>
      <c r="DA318" s="109">
        <f>SUMIFS('Planificación 2026-1'!R:R,'Planificación 2026-1'!W:W,C318,'Planificación 2026-1'!H:H,"T3",'Planificación 2026-1'!I:I,"&lt;3")</f>
        <v>0</v>
      </c>
      <c r="DB318" s="109">
        <f>SUMIFS('Planificación 2026-1'!R:R,'Planificación 2026-1'!W:W,C318,'Planificación 2026-1'!H:H,"T2",'Planificación 2026-1'!I:I,"&lt;3")</f>
        <v>0</v>
      </c>
      <c r="DC318" s="109">
        <f>SUMIFS('Planificación 2026-1'!R:R,'Planificación 2026-1'!W:W,C318,'Planificación 2026-1'!H:H,"AE",'Planificación 2026-1'!I:I,"&lt;3")</f>
        <v>0</v>
      </c>
      <c r="DD318" s="109">
        <f>SUMIFS('Planificación 2026-1'!R:R,'Planificación 2026-1'!W:W,C318,'Planificación 2026-1'!H:H,"T4",'Planificación 2026-1'!I:I,"&lt;3")</f>
        <v>0</v>
      </c>
      <c r="DE318" s="108" t="str">
        <f t="shared" si="45"/>
        <v/>
      </c>
      <c r="DF318" s="41">
        <f>IF(C318="","",SUMIFS('Planificación 2026-1'!R:R,'Planificación 2026-1'!W:W,C318,'Planificación 2026-1'!F:F,"PRINCIPAL",'Planificación 2026-1'!X:X,"VIRTUAL"))</f>
        <v>0</v>
      </c>
      <c r="DG318" s="41">
        <f>IF(C318="","",SUMIFS('Planificación 2026-1'!R:R,'Planificación 2026-1'!W:W,C318,'Planificación 2026-1'!F:F,"PRINCIPAL",'Planificación 2026-1'!X:X,"PRESENCIAL"))</f>
        <v>0</v>
      </c>
      <c r="DH318" s="41">
        <f>IF(C318="","",SUMIFS('Planificación 2026-1'!R:R,'Planificación 2026-1'!W:W,C318,'Planificación 2026-1'!F:F,"PRINCIPAL",'Planificación 2026-1'!X:X,"HIBRIDO PRESENCIAL"))</f>
        <v>0</v>
      </c>
      <c r="DI318" s="108" t="str">
        <f t="shared" si="46"/>
        <v/>
      </c>
      <c r="DJ318" s="108">
        <f>IF(C318="","",SUMIFS('Planificación 2026-1'!R:R,'Planificación 2026-1'!W:W,C318,'Planificación 2026-1'!F:F,"FILIAL",'Planificación 2026-1'!X:X,"VIRTUAL"))</f>
        <v>0</v>
      </c>
      <c r="DK318" s="110">
        <f>IF(C318="","",SUMIFS('Planificación 2026-1'!R:R,'Planificación 2026-1'!W:W,C318,'Planificación 2026-1'!F:F,"FILIAL",'Planificación 2026-1'!X:X,"PRESENCIAL"))</f>
        <v>0</v>
      </c>
      <c r="DL318" s="61">
        <f>IF(C318="","",SUMIFS('Planificación 2026-1'!R:R,'Planificación 2026-1'!W:W,C318,'Planificación 2026-1'!F:F,"FILIAL",'Planificación 2026-1'!X:X,"HIBRIDO PRESENCIAL"))</f>
        <v>0</v>
      </c>
      <c r="DM318" s="111" t="str">
        <f t="shared" si="47"/>
        <v/>
      </c>
      <c r="DN318" s="108">
        <f>IF(C318="","",SUMIFS('Planificación 2026-1'!R:R,'Planificación 2026-1'!W:W,C318,'Planificación 2026-1'!F:F,"SUNAMPE",'Planificación 2026-1'!X:X,"VIRTUAL"))</f>
        <v>0</v>
      </c>
      <c r="DO318" s="61">
        <f>IF(C318="","",SUMIFS('Planificación 2026-1'!R:R,'Planificación 2026-1'!W:W,C318,'Planificación 2026-1'!F:F,"SUNAMPE",'Planificación 2026-1'!X:X,"PRESENCIAL"))</f>
        <v>0</v>
      </c>
      <c r="DP318" s="111" t="str">
        <f t="shared" si="48"/>
        <v/>
      </c>
      <c r="DQ318" s="108">
        <f>IF(C318="","",SUMIFS('Planificación 2026-1'!R:R,'Planificación 2026-1'!W:W,C318,'Planificación 2026-1'!F:F,"HUAURA",'Planificación 2026-1'!X:X,"VIRTUAL"))</f>
        <v>0</v>
      </c>
      <c r="DR318" s="61">
        <f>IF(C318="","",SUMIFS('Planificación 2026-1'!R:R,'Planificación 2026-1'!W:W,C318,'Planificación 2026-1'!F:F,"HUAURA",'Planificación 2026-1'!X:X,"PRESENCIAL"))</f>
        <v>0</v>
      </c>
      <c r="DS318" s="76">
        <f>SUMIFS('Planificación 2026-1'!R:R,'Planificación 2026-1'!W:W,C318,'Planificación 2026-1'!F:F,"PRINCIPAL",'Planificación 2026-1'!X:X,"VIRTUAL",'Planificación 2026-1'!I:I,"&gt;2")</f>
        <v>0</v>
      </c>
      <c r="DT318" s="76">
        <f>SUMIFS('Planificación 2026-1'!R:R,'Planificación 2026-1'!W:W,C318,'Planificación 2026-1'!F:F,"PRINCIPAL",'Planificación 2026-1'!X:X,"&lt;&gt;VIRTUAL",'Planificación 2026-1'!I:I,"&gt;2")</f>
        <v>0</v>
      </c>
      <c r="DU318" s="76">
        <f>SUMIFS('Planificación 2026-1'!R:R,'Planificación 2026-1'!W:W,C318,'Planificación 2026-1'!F:F,"SUNAMPE",'Planificación 2026-1'!X:X,"VIRTUAL",'Planificación 2026-1'!I:I,"&gt;2")</f>
        <v>0</v>
      </c>
      <c r="DV318" s="76">
        <f>SUMIFS('Planificación 2026-1'!R:R,'Planificación 2026-1'!W:W,C318,'Planificación 2026-1'!F:F,"SUNAMPE",'Planificación 2026-1'!X:X,"&lt;&gt;VIRTUAL",'Planificación 2026-1'!I:I,"&gt;2")</f>
        <v>0</v>
      </c>
      <c r="DW318" s="76">
        <f>SUMIFS('Planificación 2026-1'!R:R,'Planificación 2026-1'!W:W,C318,'Planificación 2026-1'!F:F,"FILIAL",'Planificación 2026-1'!X:X,"VIRTUAL",'Planificación 2026-1'!I:I,"&gt;2")</f>
        <v>0</v>
      </c>
      <c r="DX318" s="76">
        <f>SUMIFS('Planificación 2026-1'!R:R,'Planificación 2026-1'!W:W,C318,'Planificación 2026-1'!F:F,"FILIAL",'Planificación 2026-1'!X:X,"&lt;&gt;VIRTUAL",'Planificación 2026-1'!I:I,"&gt;2")</f>
        <v>0</v>
      </c>
      <c r="DY318" s="76">
        <f>SUMIFS('Planificación 2026-1'!R:R,'Planificación 2026-1'!W:W,C318,'Planificación 2026-1'!F:F,"PORUMA",'Planificación 2026-1'!X:X,"VIRTUAL",'Planificación 2026-1'!I:I,"&gt;2")</f>
        <v>0</v>
      </c>
      <c r="DZ318" s="76">
        <f>SUMIFS('Planificación 2026-1'!R:R,'Planificación 2026-1'!W:W,C318,'Planificación 2026-1'!F:F,"PORUMA",'Planificación 2026-1'!X:X,"&lt;&gt;VIRTUAL",'Planificación 2026-1'!I:I,"&gt;2")</f>
        <v>0</v>
      </c>
      <c r="EA318" s="76">
        <f>SUMIFS('Planificación 2026-1'!R:R,'Planificación 2026-1'!W:W,C318,'Planificación 2026-1'!F:F,"HUAURA",'Planificación 2026-1'!X:X,"VIRTUAL",'Planificación 2026-1'!I:I,"&gt;2")</f>
        <v>0</v>
      </c>
      <c r="EB318" s="76">
        <f>SUMIFS('Planificación 2026-1'!R:R,'Planificación 2026-1'!W:W,C318,'Planificación 2026-1'!F:F,"HUAURA",'Planificación 2026-1'!X:X,"&lt;&gt;VIRTUAL",'Planificación 2026-1'!I:I,"&gt;2")</f>
        <v>0</v>
      </c>
      <c r="EC318" s="76">
        <f>SUMIFS('Planificación 2026-1'!R:R,'Planificación 2026-1'!W:W,C318,'Planificación 2026-1'!F:F,"PRINCIPAL",'Planificación 2026-1'!X:X,"VIRTUAL",'Planificación 2026-1'!I:I,"&lt;3")</f>
        <v>0</v>
      </c>
      <c r="ED318" s="76">
        <f>SUMIFS('Planificación 2026-1'!R:R,'Planificación 2026-1'!W:W,C318,'Planificación 2026-1'!F:F,"PRINCIPAL",'Planificación 2026-1'!X:X,"&lt;&gt;VIRTUAL",'Planificación 2026-1'!I:I,"&lt;3")</f>
        <v>0</v>
      </c>
      <c r="EE318" s="76">
        <f>SUMIFS('Planificación 2026-1'!R:R,'Planificación 2026-1'!W:W,C318,'Planificación 2026-1'!F:F,"SUNAMPE",'Planificación 2026-1'!X:X,"VIRTUAL",'Planificación 2026-1'!I:I,"&lt;3")</f>
        <v>0</v>
      </c>
      <c r="EF318" s="76">
        <f>SUMIFS('Planificación 2026-1'!R:R,'Planificación 2026-1'!W:W,C318,'Planificación 2026-1'!F:F,"SUNAMPE",'Planificación 2026-1'!X:X,"&lt;&gt;VIRTUAL",'Planificación 2026-1'!I:I,"&lt;3")</f>
        <v>0</v>
      </c>
      <c r="EG318" s="76">
        <f>SUMIFS('Planificación 2026-1'!R:R,'Planificación 2026-1'!W:W,C318,'Planificación 2026-1'!F:F,"FILIAL",'Planificación 2026-1'!X:X,"VIRTUAL",'Planificación 2026-1'!I:I,"&lt;3")</f>
        <v>0</v>
      </c>
      <c r="EH318" s="76">
        <f>SUMIFS('Planificación 2026-1'!R:R,'Planificación 2026-1'!W:W,C318,'Planificación 2026-1'!F:F,"FILIAL",'Planificación 2026-1'!X:X,"&lt;&gt;VIRTUAL",'Planificación 2026-1'!I:I,"&lt;3")</f>
        <v>0</v>
      </c>
      <c r="EI318" s="76">
        <f>SUMIFS('Planificación 2026-1'!R:R,'Planificación 2026-1'!W:W,C318,'Planificación 2026-1'!F:F,"PORUMA",'Planificación 2026-1'!X:X,"VIRTUAL",'Planificación 2026-1'!I:I,"&lt;3")</f>
        <v>0</v>
      </c>
      <c r="EJ318" s="76">
        <f>SUMIFS('Planificación 2026-1'!R:R,'Planificación 2026-1'!W:W,C318,'Planificación 2026-1'!F:F,"PORUMA",'Planificación 2026-1'!X:X,"&lt;&gt;VIRTUAL",'Planificación 2026-1'!I:I,"&lt;3")</f>
        <v>0</v>
      </c>
      <c r="EK318" s="76">
        <f>SUMIFS('Planificación 2026-1'!R:R,'Planificación 2026-1'!W:W,C318,'Planificación 2026-1'!F:F,"HUAURA",'Planificación 2026-1'!X:X,"VIRTUAL",'Planificación 2026-1'!I:I,"&lt;3")</f>
        <v>0</v>
      </c>
      <c r="EL318" s="76">
        <f>SUMIFS('Planificación 2026-1'!R:R,'Planificación 2026-1'!W:W,C318,'Planificación 2026-1'!F:F,"HUAURA",'Planificación 2026-1'!X:X,"&lt;&gt;VIRTUAL",'Planificación 2026-1'!I:I,"&lt;3")</f>
        <v>0</v>
      </c>
      <c r="EM318" s="76"/>
      <c r="EN318" s="76">
        <f t="shared" si="41"/>
        <v>0</v>
      </c>
      <c r="EO318" s="76">
        <f t="shared" si="42"/>
        <v>0</v>
      </c>
      <c r="EP318" s="76" t="b">
        <f t="shared" si="43"/>
        <v>1</v>
      </c>
      <c r="EQ318" s="76" t="str">
        <f t="shared" si="44"/>
        <v/>
      </c>
      <c r="ER318" s="76" t="str">
        <f t="shared" si="49"/>
        <v>PRESENCIAL</v>
      </c>
    </row>
    <row r="319" spans="1:148" hidden="1">
      <c r="A319" s="83"/>
      <c r="B319" s="119">
        <v>316</v>
      </c>
      <c r="C319" s="115" t="s">
        <v>492</v>
      </c>
      <c r="D319" s="112">
        <f>SUMIF('Planificación 2026-1'!W:W,C319,'Planificación 2026-1'!R:R)</f>
        <v>9</v>
      </c>
      <c r="E319" s="114" t="s">
        <v>170</v>
      </c>
      <c r="F319" s="115" t="s">
        <v>171</v>
      </c>
      <c r="G319" s="115" t="s">
        <v>153</v>
      </c>
      <c r="H319" s="115" t="s">
        <v>121</v>
      </c>
      <c r="I319" s="107" t="str">
        <f>IF(SUM(COUNTIFS('Planificación 2026-1'!F:F,"PRINCIPAL",'Planificación 2026-1'!W:W,C319,'Planificación 2026-1'!H:H,"AF"))&gt;0,"P01"," ")</f>
        <v xml:space="preserve"> </v>
      </c>
      <c r="J319" s="108" t="str">
        <f>IF(SUM(COUNTIFS('Planificación 2026-1'!F:F,"PRINCIPAL",'Planificación 2026-1'!W:W,C319,'Planificación 2026-1'!H:H,"EN"))&gt;0,"P02"," ")</f>
        <v xml:space="preserve"> </v>
      </c>
      <c r="K319" s="108" t="str">
        <f>IF(SUM(COUNTIFS('Planificación 2026-1'!F:F,"PRINCIPAL",'Planificación 2026-1'!W:W,C319,'Planificación 2026-1'!H:H,"IS"))&gt;0,"P03"," ")</f>
        <v xml:space="preserve"> </v>
      </c>
      <c r="L319" s="108" t="str">
        <f>IF(SUM(COUNTIFS('Planificación 2026-1'!F:F,"PRINCIPAL",'Planificación 2026-1'!W:W,C319,'Planificación 2026-1'!H:H,"PS"))&gt;0,"P04"," ")</f>
        <v xml:space="preserve"> </v>
      </c>
      <c r="M319" s="108"/>
      <c r="N319" s="108" t="str">
        <f>IF(SUM(COUNTIFS('Planificación 2026-1'!F:F,"PRINCIPAL",'Planificación 2026-1'!W:W,C319,'Planificación 2026-1'!H:H,"IN"))&gt;0,"P06"," ")</f>
        <v xml:space="preserve"> </v>
      </c>
      <c r="O319" s="108" t="str">
        <f>IF(SUM(COUNTIFS('Planificación 2026-1'!F:F,"PRINCIPAL",'Planificación 2026-1'!W:W,C319,'Planificación 2026-1'!H:H,"CA"))&gt;0,"P07"," ")</f>
        <v xml:space="preserve"> </v>
      </c>
      <c r="P319" s="108" t="str">
        <f>IF(SUM(COUNTIFS('Planificación 2026-1'!F:F,"PRINCIPAL",'Planificación 2026-1'!W:W,C319,'Planificación 2026-1'!H:H,"DE"))&gt;0,"P08"," ")</f>
        <v xml:space="preserve"> </v>
      </c>
      <c r="Q319" s="108" t="str">
        <f>IF(SUM(COUNTIFS('Planificación 2026-1'!F:F,"PRINCIPAL",'Planificación 2026-1'!W:W,C319,'Planificación 2026-1'!H:H,"OB"))&gt;0,"P09"," ")</f>
        <v xml:space="preserve"> </v>
      </c>
      <c r="R319" s="108" t="str">
        <f>IF(SUM(COUNTIFS('Planificación 2026-1'!F:F,"PRINCIPAL",'Planificación 2026-1'!W:W,C319,'Planificación 2026-1'!H:H,"MH"))&gt;0,"P31"," ")</f>
        <v xml:space="preserve"> </v>
      </c>
      <c r="S319" s="108" t="str">
        <f>IF(SUM(COUNTIFS('Planificación 2026-1'!F:F,"PRINCIPAL",'Planificación 2026-1'!W:W,C319,'Planificación 2026-1'!H:H,"IC"))&gt;0,"P32"," ")</f>
        <v xml:space="preserve"> </v>
      </c>
      <c r="T319" s="108" t="str">
        <f>IF(SUM(COUNTIFS('Planificación 2026-1'!F:F,"PRINCIPAL",'Planificación 2026-1'!W:W,C319,'Planificación 2026-1'!H:H,"AR"))&gt;0,"P34"," ")</f>
        <v xml:space="preserve"> </v>
      </c>
      <c r="U319" s="108" t="str">
        <f>IF(SUM(COUNTIFS('Planificación 2026-1'!F:F,"PRINCIPAL",'Planificación 2026-1'!W:W,C319,'Planificación 2026-1'!H:H,"T1"))&gt;0,"P35"," ")</f>
        <v xml:space="preserve"> </v>
      </c>
      <c r="V319" s="108" t="str">
        <f>IF(SUM(COUNTIFS('Planificación 2026-1'!F:F,"PRINCIPAL",'Planificación 2026-1'!W:W,C319,'Planificación 2026-1'!H:H,"T3"))&gt;0,"P36"," ")</f>
        <v xml:space="preserve"> </v>
      </c>
      <c r="W319" s="108" t="str">
        <f>IF(SUM(COUNTIFS('Planificación 2026-1'!F:F,"PRINCIPAL",'Planificación 2026-1'!W:W,C319,'Planificación 2026-1'!H:H,"T2"))&gt;0,"P37"," ")</f>
        <v xml:space="preserve"> </v>
      </c>
      <c r="X319" s="108" t="str">
        <f>IF(SUM(COUNTIFS('Planificación 2026-1'!F:F,"PRINCIPAL",'Planificación 2026-1'!W:W,C319,'Planificación 2026-1'!H:H,"AE"))&gt;0,"P38"," ")</f>
        <v xml:space="preserve"> </v>
      </c>
      <c r="Y319" s="108" t="str">
        <f>IF(SUM(COUNTIFS('Planificación 2026-1'!F:F,"PRINCIPAL",'Planificación 2026-1'!W:W,C319,'Planificación 2026-1'!H:H,"T4"))&gt;0,"P55"," ")</f>
        <v xml:space="preserve"> </v>
      </c>
      <c r="Z319" s="108" t="str">
        <f>IF(SUM(COUNTIFS('Planificación 2026-1'!F:F,"FILIAL",'Planificación 2026-1'!W:W,C319,'Planificación 2026-1'!H:H,"AF"))&gt;0," P01"," ")</f>
        <v xml:space="preserve"> </v>
      </c>
      <c r="AA319" s="108" t="str">
        <f>IF(SUM(COUNTIFS('Planificación 2026-1'!F:F,"FILIAL",'Planificación 2026-1'!W:W,C319,'Planificación 2026-1'!H:H,"EN"))&gt;0,"P02"," ")</f>
        <v xml:space="preserve"> </v>
      </c>
      <c r="AB319" s="108" t="str">
        <f>IF(SUM(COUNTIFS('Planificación 2026-1'!F:F,"FILIAL",'Planificación 2026-1'!W:W,C319,'Planificación 2026-1'!H:H,"IS"))&gt;0,"P03"," ")</f>
        <v xml:space="preserve"> </v>
      </c>
      <c r="AC319" s="108" t="str">
        <f>IF(SUM(COUNTIFS('Planificación 2026-1'!F:F,"FILIAL",'Planificación 2026-1'!W:W,C319,'Planificación 2026-1'!H:H,"PS"))&gt;0,"P04"," ")</f>
        <v xml:space="preserve"> </v>
      </c>
      <c r="AD319" s="108"/>
      <c r="AE319" s="108" t="str">
        <f>IF(SUM(COUNTIFS('Planificación 2026-1'!F:F,"FILIAL",'Planificación 2026-1'!W:W,C319,'Planificación 2026-1'!H:H,"IN"))&gt;0,"P06"," ")</f>
        <v xml:space="preserve"> </v>
      </c>
      <c r="AF319" s="108" t="str">
        <f>IF(SUM(COUNTIFS('Planificación 2026-1'!F:F,"FILIAL",'Planificación 2026-1'!W:W,C319,'Planificación 2026-1'!H:H,"CA"))&gt;0,"P07"," ")</f>
        <v>P07</v>
      </c>
      <c r="AG319" s="108" t="str">
        <f>IF(SUM(COUNTIFS('Planificación 2026-1'!F:F,"FILIAL",'Planificación 2026-1'!W:W,C319,'Planificación 2026-1'!H:H,"DE"))&gt;0,"P08"," ")</f>
        <v>P08</v>
      </c>
      <c r="AH319" s="108" t="str">
        <f>IF(SUM(COUNTIFS('Planificación 2026-1'!F:F,"FILIAL",'Planificación 2026-1'!W:W,C319,'Planificación 2026-1'!H:H,"OB"))&gt;0,"P09"," ")</f>
        <v xml:space="preserve"> </v>
      </c>
      <c r="AI319" s="108" t="str">
        <f>IF(SUM(COUNTIFS('Planificación 2026-1'!F:F,"FILIAL",'Planificación 2026-1'!W:W,C319,'Planificación 2026-1'!H:H,"MH"))&gt;0,"P31"," ")</f>
        <v xml:space="preserve"> </v>
      </c>
      <c r="AJ319" s="108" t="str">
        <f>IF(SUM(COUNTIFS('Planificación 2026-1'!F:F,"FILIAL",'Planificación 2026-1'!W:W,C319,'Planificación 2026-1'!H:H,"IC"))&gt;0,"P32"," ")</f>
        <v xml:space="preserve"> </v>
      </c>
      <c r="AK319" s="108" t="str">
        <f>IF(SUM(COUNTIFS('Planificación 2026-1'!F:F,"FILIAL",'Planificación 2026-1'!W:W,C319,'Planificación 2026-1'!H:H,"AR"))&gt;0,"P34"," ")</f>
        <v xml:space="preserve"> </v>
      </c>
      <c r="AL319" s="108" t="str">
        <f>IF(SUM(COUNTIFS('Planificación 2026-1'!F:F,"FILIAL",'Planificación 2026-1'!W:W,C319,'Planificación 2026-1'!H:H,"T1"))&gt;0,"P35"," ")</f>
        <v xml:space="preserve"> </v>
      </c>
      <c r="AM319" s="108" t="str">
        <f>IF(SUM(COUNTIFS('Planificación 2026-1'!F:F,"FILIAL",'Planificación 2026-1'!W:W,C319,'Planificación 2026-1'!H:H,"T3"))&gt;0,"P36"," ")</f>
        <v xml:space="preserve"> </v>
      </c>
      <c r="AN319" s="108" t="str">
        <f>IF(SUM(COUNTIFS('Planificación 2026-1'!F:F,"FILIAL",'Planificación 2026-1'!W:W,C319,'Planificación 2026-1'!H:H,"T2"))&gt;0,"P37"," ")</f>
        <v xml:space="preserve"> </v>
      </c>
      <c r="AO319" s="108" t="str">
        <f>IF(SUM(COUNTIFS('Planificación 2026-1'!F:F,"FILIAL",'Planificación 2026-1'!W:W,C319,'Planificación 2026-1'!H:H,"AE"))&gt;0,"P38"," ")</f>
        <v xml:space="preserve"> </v>
      </c>
      <c r="AP319" s="108" t="str">
        <f>IF(SUM(COUNTIFS('Planificación 2026-1'!F:F,"FILIAL",'Planificación 2026-1'!W:W,C319,'Planificación 2026-1'!H:H,"T4"))&gt;0,"P55"," ")</f>
        <v xml:space="preserve"> </v>
      </c>
      <c r="AQ319" s="108" t="str">
        <f>IF(SUM(COUNTIFS('Planificación 2026-1'!F:F,"SUNAMPE",'Planificación 2026-1'!W:W,C319,'Planificación 2026-1'!H:H,"AF"))&gt;0," P01"," ")</f>
        <v xml:space="preserve"> </v>
      </c>
      <c r="AR319" s="108" t="str">
        <f>IF(SUM(COUNTIFS('Planificación 2026-1'!F:F,"SUNAMPE",'Planificación 2026-1'!W:W,C319,'Planificación 2026-1'!H:H,"EN"))&gt;0,"P02"," ")</f>
        <v xml:space="preserve"> </v>
      </c>
      <c r="AS319" s="108" t="str">
        <f>IF(SUM(COUNTIFS('Planificación 2026-1'!F:F,"SUNAMPE",'Planificación 2026-1'!W:W,C319,'Planificación 2026-1'!H:H,"IS"))&gt;0,"P03"," ")</f>
        <v xml:space="preserve"> </v>
      </c>
      <c r="AT319" s="108" t="str">
        <f>IF(SUM(COUNTIFS('Planificación 2026-1'!F:F,"SUNAMPE",'Planificación 2026-1'!W:W,C319,'Planificación 2026-1'!H:H,"PS"))&gt;0,"P04"," ")</f>
        <v xml:space="preserve"> </v>
      </c>
      <c r="AU319" s="108"/>
      <c r="AV319" s="108" t="str">
        <f>IF(SUM(COUNTIFS('Planificación 2026-1'!F:F,"SUNAMPE",'Planificación 2026-1'!W:W,C319,'Planificación 2026-1'!H:H,"IN"))&gt;0,"P06"," ")</f>
        <v xml:space="preserve"> </v>
      </c>
      <c r="AW319" s="108" t="str">
        <f>IF(SUM(COUNTIFS('Planificación 2026-1'!F:F,"SUNAMPE",'Planificación 2026-1'!W:W,C319,'Planificación 2026-1'!H:H,"CA"))&gt;0,"P07"," ")</f>
        <v xml:space="preserve"> </v>
      </c>
      <c r="AX319" s="108" t="str">
        <f>IF(SUM(COUNTIFS('Planificación 2026-1'!F:F,"SUNAMPE",'Planificación 2026-1'!W:W,C319,'Planificación 2026-1'!H:H,"DE"))&gt;0,"P08"," ")</f>
        <v xml:space="preserve"> </v>
      </c>
      <c r="AY319" s="108" t="str">
        <f>IF(SUM(COUNTIFS('Planificación 2026-1'!F:F,"SUNAMPE",'Planificación 2026-1'!W:W,C319,'Planificación 2026-1'!H:H,"OB"))&gt;0,"P09"," ")</f>
        <v xml:space="preserve"> </v>
      </c>
      <c r="AZ319" s="108" t="str">
        <f>IF(SUM(COUNTIFS('Planificación 2026-1'!F:F,"SUNAMPE",'Planificación 2026-1'!W:W,C319,'Planificación 2026-1'!H:H,"MH"))&gt;0,"P31"," ")</f>
        <v xml:space="preserve"> </v>
      </c>
      <c r="BA319" s="108" t="str">
        <f>IF(SUM(COUNTIFS('Planificación 2026-1'!F:F,"SUNAMPE",'Planificación 2026-1'!W:W,C319,'Planificación 2026-1'!H:H,"IC"))&gt;0,"P32"," ")</f>
        <v xml:space="preserve"> </v>
      </c>
      <c r="BB319" s="108" t="str">
        <f>IF(SUM(COUNTIFS('Planificación 2026-1'!F:F,"SUNAMPE",'Planificación 2026-1'!W:W,C319,'Planificación 2026-1'!H:H,"AR"))&gt;0,"P34"," ")</f>
        <v xml:space="preserve"> </v>
      </c>
      <c r="BC319" s="108" t="str">
        <f>IF(SUM(COUNTIFS('Planificación 2026-1'!F:F,"SUNAMPE",'Planificación 2026-1'!W:W,C319,'Planificación 2026-1'!H:H,"T1"))&gt;0,"P35"," ")</f>
        <v xml:space="preserve"> </v>
      </c>
      <c r="BD319" s="108" t="str">
        <f>IF(SUM(COUNTIFS('Planificación 2026-1'!F:F,"SUNAMPE",'Planificación 2026-1'!W:W,C319,'Planificación 2026-1'!H:H,"T3"))&gt;0,"P36"," ")</f>
        <v xml:space="preserve"> </v>
      </c>
      <c r="BE319" s="108" t="str">
        <f>IF(SUM(COUNTIFS('Planificación 2026-1'!F:F,"SUNAMPE",'Planificación 2026-1'!W:W,C319,'Planificación 2026-1'!H:H,"T2"))&gt;0,"P37"," ")</f>
        <v xml:space="preserve"> </v>
      </c>
      <c r="BF319" s="108" t="str">
        <f>IF(SUM(COUNTIFS('Planificación 2026-1'!F:F,"SUNAMPE",'Planificación 2026-1'!W:W,C319,'Planificación 2026-1'!H:H,"AE"))&gt;0,"P38"," ")</f>
        <v xml:space="preserve"> </v>
      </c>
      <c r="BG319" s="108" t="str">
        <f>IF(SUM(COUNTIFS('Planificación 2026-1'!F:F,"SUNAMPE",'Planificación 2026-1'!W:W,C319,'Planificación 2026-1'!H:H,"T4"))&gt;0,"P55"," ")</f>
        <v xml:space="preserve"> </v>
      </c>
      <c r="BH319" s="108" t="str">
        <f>IF(SUM(COUNTIFS('Planificación 2026-1'!F:F,"HUAURA",'Planificación 2026-1'!W:W,C319,'Planificación 2026-1'!H:H,"AF"))&gt;0," P01"," ")</f>
        <v xml:space="preserve"> </v>
      </c>
      <c r="BI319" s="108" t="str">
        <f>IF(SUM(COUNTIFS('Planificación 2026-1'!F:F,"HUAURA",'Planificación 2026-1'!W:W,C319,'Planificación 2026-1'!H:H,"EN"))&gt;0,"P02"," ")</f>
        <v xml:space="preserve"> </v>
      </c>
      <c r="BJ319" s="108" t="str">
        <f>IF(SUM(COUNTIFS('Planificación 2026-1'!F:F,"HUAURA",'Planificación 2026-1'!W:W,C319,'Planificación 2026-1'!H:H,"IS"))&gt;0,"P03"," ")</f>
        <v xml:space="preserve"> </v>
      </c>
      <c r="BK319" s="108" t="str">
        <f>IF(SUM(COUNTIFS('Planificación 2026-1'!F:F,"HUAURA",'Planificación 2026-1'!W:W,C319,'Planificación 2026-1'!H:H,"PS"))&gt;0,"P04"," ")</f>
        <v xml:space="preserve"> </v>
      </c>
      <c r="BL319" s="108"/>
      <c r="BM319" s="108" t="str">
        <f>IF(SUM(COUNTIFS('Planificación 2026-1'!F:F,"HUAURA",'Planificación 2026-1'!W:W,C319,'Planificación 2026-1'!H:H,"IN"))&gt;0,"P06"," ")</f>
        <v xml:space="preserve"> </v>
      </c>
      <c r="BN319" s="108" t="str">
        <f>IF(SUM(COUNTIFS('Planificación 2026-1'!F:F,"HUAURA",'Planificación 2026-1'!W:W,C319,'Planificación 2026-1'!H:H,"CA"))&gt;0,"P07"," ")</f>
        <v xml:space="preserve"> </v>
      </c>
      <c r="BO319" s="108" t="str">
        <f>IF(SUM(COUNTIFS('Planificación 2026-1'!F:F,"HUAURA",'Planificación 2026-1'!W:W,C319,'Planificación 2026-1'!H:H,"DE"))&gt;0,"P08"," ")</f>
        <v xml:space="preserve"> </v>
      </c>
      <c r="BP319" s="108" t="str">
        <f>IF(SUM(COUNTIFS('Planificación 2026-1'!F:F,"HUAURA",'Planificación 2026-1'!W:W,C319,'Planificación 2026-1'!H:H,"OB"))&gt;0,"P09"," ")</f>
        <v xml:space="preserve"> </v>
      </c>
      <c r="BQ319" s="108" t="str">
        <f>IF(SUM(COUNTIFS('Planificación 2026-1'!F:F,"HUAURA",'Planificación 2026-1'!W:W,C319,'Planificación 2026-1'!H:H,"MH"))&gt;0,"P31"," ")</f>
        <v xml:space="preserve"> </v>
      </c>
      <c r="BR319" s="108" t="str">
        <f>IF(SUM(COUNTIFS('Planificación 2026-1'!F:F,"HUAURA",'Planificación 2026-1'!W:W,C319,'Planificación 2026-1'!H:H,"IC"))&gt;0,"P32"," ")</f>
        <v xml:space="preserve"> </v>
      </c>
      <c r="BS319" s="108" t="str">
        <f>IF(SUM(COUNTIFS('Planificación 2026-1'!F:F,"HUAURA",'Planificación 2026-1'!W:W,C319,'Planificación 2026-1'!H:H,"AR"))&gt;0,"P34"," ")</f>
        <v xml:space="preserve"> </v>
      </c>
      <c r="BT319" s="108" t="str">
        <f>IF(SUM(COUNTIFS('Planificación 2026-1'!F:F,"HUAURA",'Planificación 2026-1'!W:W,C319,'Planificación 2026-1'!H:H,"T1"))&gt;0,"P35"," ")</f>
        <v xml:space="preserve"> </v>
      </c>
      <c r="BU319" s="108" t="str">
        <f>IF(SUM(COUNTIFS('Planificación 2026-1'!F:F,"HUAURA",'Planificación 2026-1'!W:W,C319,'Planificación 2026-1'!H:H,"T3"))&gt;0,"P36"," ")</f>
        <v xml:space="preserve"> </v>
      </c>
      <c r="BV319" s="108" t="str">
        <f>IF(SUM(COUNTIFS('Planificación 2026-1'!F:F,"HUAURA",'Planificación 2026-1'!W:W,C319,'Planificación 2026-1'!H:H,"T2"))&gt;0,"P37"," ")</f>
        <v xml:space="preserve"> </v>
      </c>
      <c r="BW319" s="108" t="str">
        <f>IF(SUM(COUNTIFS('Planificación 2026-1'!F:F,"HUAURA",'Planificación 2026-1'!W:W,C319,'Planificación 2026-1'!H:H,"AE"))&gt;0,"P38"," ")</f>
        <v xml:space="preserve"> </v>
      </c>
      <c r="BX319" s="108" t="str">
        <f>IF(SUM(COUNTIFS('Planificación 2026-1'!F:F,"HUAURA",'Planificación 2026-1'!W:W,C319,'Planificación 2026-1'!H:H,"T4"))&gt;0,"P55"," ")</f>
        <v xml:space="preserve"> </v>
      </c>
      <c r="BY319" s="109">
        <f>SUMIFS('Planificación 2026-1'!R:R,'Planificación 2026-1'!W:W,C319,'Planificación 2026-1'!H:H,"AF",'Planificación 2026-1'!I:I,"&gt;2")</f>
        <v>0</v>
      </c>
      <c r="BZ319" s="109">
        <f>SUMIFS('Planificación 2026-1'!R:R,'Planificación 2026-1'!W:W,C319,'Planificación 2026-1'!H:H,"EN",'Planificación 2026-1'!I:I,"&gt;2")</f>
        <v>0</v>
      </c>
      <c r="CA319" s="109">
        <f>SUMIFS('Planificación 2026-1'!R:R,'Planificación 2026-1'!W:W,C319,'Planificación 2026-1'!H:H,"IS",'Planificación 2026-1'!I:I,"&gt;2")</f>
        <v>0</v>
      </c>
      <c r="CB319" s="109">
        <f>SUMIFS('Planificación 2026-1'!R:R,'Planificación 2026-1'!W:W,C319,'Planificación 2026-1'!H:H,"PS",'Planificación 2026-1'!I:I,"&gt;2")</f>
        <v>0</v>
      </c>
      <c r="CC319" s="109">
        <f>SUMIFS('Planificación 2026-1'!R:R,'Planificación 2026-1'!W:W,C319,'Planificación 2026-1'!H:H,"IN",'Planificación 2026-1'!I:I,"&gt;2")</f>
        <v>0</v>
      </c>
      <c r="CD319" s="109">
        <f>SUMIFS('Planificación 2026-1'!R:R,'Planificación 2026-1'!W:W,C319,'Planificación 2026-1'!H:H,"CA",'Planificación 2026-1'!I:I,"&gt;2")</f>
        <v>4</v>
      </c>
      <c r="CE319" s="109">
        <f>SUMIFS('Planificación 2026-1'!R:R,'Planificación 2026-1'!W:W,C319,'Planificación 2026-1'!H:H,"DE",'Planificación 2026-1'!I:I,"&gt;2")</f>
        <v>5</v>
      </c>
      <c r="CF319" s="109">
        <f>SUMIFS('Planificación 2026-1'!R:R,'Planificación 2026-1'!W:W,C319,'Planificación 2026-1'!H:H,"OB",'Planificación 2026-1'!I:I,"&gt;2")</f>
        <v>0</v>
      </c>
      <c r="CG319" s="109">
        <f>SUMIFS('Planificación 2026-1'!R:R,'Planificación 2026-1'!W:W,C319,'Planificación 2026-1'!H:H,"MH",'Planificación 2026-1'!I:I,"&gt;2")</f>
        <v>0</v>
      </c>
      <c r="CH319" s="109">
        <f>SUMIFS('Planificación 2026-1'!R:R,'Planificación 2026-1'!W:W,C319,'Planificación 2026-1'!H:H,"IC",'Planificación 2026-1'!I:I,"&gt;2")</f>
        <v>0</v>
      </c>
      <c r="CI319" s="109">
        <f>SUMIFS('Planificación 2026-1'!R:R,'Planificación 2026-1'!W:W,C319,'Planificación 2026-1'!H:H,"AR",'Planificación 2026-1'!I:I,"&gt;2")</f>
        <v>0</v>
      </c>
      <c r="CJ319" s="109">
        <f>SUMIFS('Planificación 2026-1'!R:R,'Planificación 2026-1'!W:W,C319,'Planificación 2026-1'!H:H,"T1",'Planificación 2026-1'!I:I,"&gt;2")</f>
        <v>0</v>
      </c>
      <c r="CK319" s="109">
        <f>SUMIFS('Planificación 2026-1'!R:R,'Planificación 2026-1'!W:W,C319,'Planificación 2026-1'!H:H,"T3",'Planificación 2026-1'!I:I,"&gt;2")</f>
        <v>0</v>
      </c>
      <c r="CL319" s="109">
        <f>SUMIFS('Planificación 2026-1'!R:R,'Planificación 2026-1'!W:W,C319,'Planificación 2026-1'!H:H,"T2",'Planificación 2026-1'!I:I,"&gt;2")</f>
        <v>0</v>
      </c>
      <c r="CM319" s="109">
        <f>SUMIFS('Planificación 2026-1'!R:R,'Planificación 2026-1'!W:W,C319,'Planificación 2026-1'!H:H,"AE",'Planificación 2026-1'!I:I,"&gt;2")</f>
        <v>0</v>
      </c>
      <c r="CN319" s="109">
        <f>SUMIFS('Planificación 2026-1'!R:R,'Planificación 2026-1'!W:W,C319,'Planificación 2026-1'!H:H,"T4",'Planificación 2026-1'!I:I,"&gt;2")</f>
        <v>0</v>
      </c>
      <c r="CO319" s="109">
        <f>SUMIFS('Planificación 2026-1'!R:R,'Planificación 2026-1'!W:W,C319,'Planificación 2026-1'!H:H,"AF",'Planificación 2026-1'!I:I,"&lt;3")</f>
        <v>0</v>
      </c>
      <c r="CP319" s="109">
        <f>SUMIFS('Planificación 2026-1'!R:R,'Planificación 2026-1'!W:W,C319,'Planificación 2026-1'!H:H,"EN",'Planificación 2026-1'!I:I,"&lt;3")</f>
        <v>0</v>
      </c>
      <c r="CQ319" s="109">
        <f>SUMIFS('Planificación 2026-1'!R:R,'Planificación 2026-1'!W:W,C319,'Planificación 2026-1'!H:H,"IS",'Planificación 2026-1'!I:I,"&lt;3")</f>
        <v>0</v>
      </c>
      <c r="CR319" s="109">
        <f>SUMIFS('Planificación 2026-1'!R:R,'Planificación 2026-1'!W:W,C319,'Planificación 2026-1'!H:H,"PS",'Planificación 2026-1'!I:I,"&lt;3")</f>
        <v>0</v>
      </c>
      <c r="CS319" s="109">
        <f>SUMIFS('Planificación 2026-1'!R:R,'Planificación 2026-1'!W:W,C319,'Planificación 2026-1'!H:H,"IN",'Planificación 2026-1'!I:I,"&lt;3")</f>
        <v>0</v>
      </c>
      <c r="CT319" s="109">
        <f>SUMIFS('Planificación 2026-1'!R:R,'Planificación 2026-1'!W:W,C319,'Planificación 2026-1'!H:H,"CA",'Planificación 2026-1'!I:I,"&lt;3")</f>
        <v>0</v>
      </c>
      <c r="CU319" s="109">
        <f>SUMIFS('Planificación 2026-1'!R:R,'Planificación 2026-1'!W:W,C319,'Planificación 2026-1'!H:H,"DE",'Planificación 2026-1'!I:I,"&lt;3")</f>
        <v>0</v>
      </c>
      <c r="CV319" s="109">
        <f>SUMIFS('Planificación 2026-1'!R:R,'Planificación 2026-1'!W:W,C319,'Planificación 2026-1'!H:H,"OB",'Planificación 2026-1'!I:I,"&lt;3")</f>
        <v>0</v>
      </c>
      <c r="CW319" s="109">
        <f>SUMIFS('Planificación 2026-1'!R:R,'Planificación 2026-1'!W:W,C319,'Planificación 2026-1'!H:H,"MH",'Planificación 2026-1'!I:I,"&lt;3")</f>
        <v>0</v>
      </c>
      <c r="CX319" s="109">
        <f>SUMIFS('Planificación 2026-1'!R:R,'Planificación 2026-1'!W:W,C319,'Planificación 2026-1'!H:H,"IC",'Planificación 2026-1'!I:I,"&lt;3")</f>
        <v>0</v>
      </c>
      <c r="CY319" s="109">
        <f>SUMIFS('Planificación 2026-1'!R:R,'Planificación 2026-1'!W:W,C319,'Planificación 2026-1'!H:H,"AR",'Planificación 2026-1'!I:I,"&lt;3")</f>
        <v>0</v>
      </c>
      <c r="CZ319" s="109">
        <f>SUMIFS('Planificación 2026-1'!R:R,'Planificación 2026-1'!W:W,C319,'Planificación 2026-1'!H:H,"T1",'Planificación 2026-1'!I:I,"&lt;3")</f>
        <v>0</v>
      </c>
      <c r="DA319" s="109">
        <f>SUMIFS('Planificación 2026-1'!R:R,'Planificación 2026-1'!W:W,C319,'Planificación 2026-1'!H:H,"T3",'Planificación 2026-1'!I:I,"&lt;3")</f>
        <v>0</v>
      </c>
      <c r="DB319" s="109">
        <f>SUMIFS('Planificación 2026-1'!R:R,'Planificación 2026-1'!W:W,C319,'Planificación 2026-1'!H:H,"T2",'Planificación 2026-1'!I:I,"&lt;3")</f>
        <v>0</v>
      </c>
      <c r="DC319" s="109">
        <f>SUMIFS('Planificación 2026-1'!R:R,'Planificación 2026-1'!W:W,C319,'Planificación 2026-1'!H:H,"AE",'Planificación 2026-1'!I:I,"&lt;3")</f>
        <v>0</v>
      </c>
      <c r="DD319" s="109">
        <f>SUMIFS('Planificación 2026-1'!R:R,'Planificación 2026-1'!W:W,C319,'Planificación 2026-1'!H:H,"T4",'Planificación 2026-1'!I:I,"&lt;3")</f>
        <v>0</v>
      </c>
      <c r="DE319" s="108" t="str">
        <f t="shared" si="45"/>
        <v/>
      </c>
      <c r="DF319" s="41">
        <f>IF(C319="","",SUMIFS('Planificación 2026-1'!R:R,'Planificación 2026-1'!W:W,C319,'Planificación 2026-1'!F:F,"PRINCIPAL",'Planificación 2026-1'!X:X,"VIRTUAL"))</f>
        <v>0</v>
      </c>
      <c r="DG319" s="41">
        <f>IF(C319="","",SUMIFS('Planificación 2026-1'!R:R,'Planificación 2026-1'!W:W,C319,'Planificación 2026-1'!F:F,"PRINCIPAL",'Planificación 2026-1'!X:X,"PRESENCIAL"))</f>
        <v>0</v>
      </c>
      <c r="DH319" s="41">
        <f>IF(C319="","",SUMIFS('Planificación 2026-1'!R:R,'Planificación 2026-1'!W:W,C319,'Planificación 2026-1'!F:F,"PRINCIPAL",'Planificación 2026-1'!X:X,"HIBRIDO PRESENCIAL"))</f>
        <v>0</v>
      </c>
      <c r="DI319" s="108" t="str">
        <f t="shared" si="46"/>
        <v>P07P08</v>
      </c>
      <c r="DJ319" s="108">
        <f>IF(C319="","",SUMIFS('Planificación 2026-1'!R:R,'Planificación 2026-1'!W:W,C319,'Planificación 2026-1'!F:F,"FILIAL",'Planificación 2026-1'!X:X,"VIRTUAL"))</f>
        <v>9</v>
      </c>
      <c r="DK319" s="110">
        <f>IF(C319="","",SUMIFS('Planificación 2026-1'!R:R,'Planificación 2026-1'!W:W,C319,'Planificación 2026-1'!F:F,"FILIAL",'Planificación 2026-1'!X:X,"PRESENCIAL"))</f>
        <v>0</v>
      </c>
      <c r="DL319" s="61">
        <f>IF(C319="","",SUMIFS('Planificación 2026-1'!R:R,'Planificación 2026-1'!W:W,C319,'Planificación 2026-1'!F:F,"FILIAL",'Planificación 2026-1'!X:X,"HIBRIDO PRESENCIAL"))</f>
        <v>0</v>
      </c>
      <c r="DM319" s="111" t="str">
        <f t="shared" si="47"/>
        <v/>
      </c>
      <c r="DN319" s="108">
        <f>IF(C319="","",SUMIFS('Planificación 2026-1'!R:R,'Planificación 2026-1'!W:W,C319,'Planificación 2026-1'!F:F,"SUNAMPE",'Planificación 2026-1'!X:X,"VIRTUAL"))</f>
        <v>0</v>
      </c>
      <c r="DO319" s="61">
        <f>IF(C319="","",SUMIFS('Planificación 2026-1'!R:R,'Planificación 2026-1'!W:W,C319,'Planificación 2026-1'!F:F,"SUNAMPE",'Planificación 2026-1'!X:X,"PRESENCIAL"))</f>
        <v>0</v>
      </c>
      <c r="DP319" s="111" t="str">
        <f t="shared" si="48"/>
        <v/>
      </c>
      <c r="DQ319" s="108">
        <f>IF(C319="","",SUMIFS('Planificación 2026-1'!R:R,'Planificación 2026-1'!W:W,C319,'Planificación 2026-1'!F:F,"HUAURA",'Planificación 2026-1'!X:X,"VIRTUAL"))</f>
        <v>0</v>
      </c>
      <c r="DR319" s="61">
        <f>IF(C319="","",SUMIFS('Planificación 2026-1'!R:R,'Planificación 2026-1'!W:W,C319,'Planificación 2026-1'!F:F,"HUAURA",'Planificación 2026-1'!X:X,"PRESENCIAL"))</f>
        <v>0</v>
      </c>
      <c r="DS319" s="76">
        <f>SUMIFS('Planificación 2026-1'!R:R,'Planificación 2026-1'!W:W,C319,'Planificación 2026-1'!F:F,"PRINCIPAL",'Planificación 2026-1'!X:X,"VIRTUAL",'Planificación 2026-1'!I:I,"&gt;2")</f>
        <v>0</v>
      </c>
      <c r="DT319" s="76">
        <f>SUMIFS('Planificación 2026-1'!R:R,'Planificación 2026-1'!W:W,C319,'Planificación 2026-1'!F:F,"PRINCIPAL",'Planificación 2026-1'!X:X,"&lt;&gt;VIRTUAL",'Planificación 2026-1'!I:I,"&gt;2")</f>
        <v>0</v>
      </c>
      <c r="DU319" s="76">
        <f>SUMIFS('Planificación 2026-1'!R:R,'Planificación 2026-1'!W:W,C319,'Planificación 2026-1'!F:F,"SUNAMPE",'Planificación 2026-1'!X:X,"VIRTUAL",'Planificación 2026-1'!I:I,"&gt;2")</f>
        <v>0</v>
      </c>
      <c r="DV319" s="76">
        <f>SUMIFS('Planificación 2026-1'!R:R,'Planificación 2026-1'!W:W,C319,'Planificación 2026-1'!F:F,"SUNAMPE",'Planificación 2026-1'!X:X,"&lt;&gt;VIRTUAL",'Planificación 2026-1'!I:I,"&gt;2")</f>
        <v>0</v>
      </c>
      <c r="DW319" s="76">
        <f>SUMIFS('Planificación 2026-1'!R:R,'Planificación 2026-1'!W:W,C319,'Planificación 2026-1'!F:F,"FILIAL",'Planificación 2026-1'!X:X,"VIRTUAL",'Planificación 2026-1'!I:I,"&gt;2")</f>
        <v>9</v>
      </c>
      <c r="DX319" s="76">
        <f>SUMIFS('Planificación 2026-1'!R:R,'Planificación 2026-1'!W:W,C319,'Planificación 2026-1'!F:F,"FILIAL",'Planificación 2026-1'!X:X,"&lt;&gt;VIRTUAL",'Planificación 2026-1'!I:I,"&gt;2")</f>
        <v>0</v>
      </c>
      <c r="DY319" s="76">
        <f>SUMIFS('Planificación 2026-1'!R:R,'Planificación 2026-1'!W:W,C319,'Planificación 2026-1'!F:F,"PORUMA",'Planificación 2026-1'!X:X,"VIRTUAL",'Planificación 2026-1'!I:I,"&gt;2")</f>
        <v>0</v>
      </c>
      <c r="DZ319" s="76">
        <f>SUMIFS('Planificación 2026-1'!R:R,'Planificación 2026-1'!W:W,C319,'Planificación 2026-1'!F:F,"PORUMA",'Planificación 2026-1'!X:X,"&lt;&gt;VIRTUAL",'Planificación 2026-1'!I:I,"&gt;2")</f>
        <v>0</v>
      </c>
      <c r="EA319" s="76">
        <f>SUMIFS('Planificación 2026-1'!R:R,'Planificación 2026-1'!W:W,C319,'Planificación 2026-1'!F:F,"HUAURA",'Planificación 2026-1'!X:X,"VIRTUAL",'Planificación 2026-1'!I:I,"&gt;2")</f>
        <v>0</v>
      </c>
      <c r="EB319" s="76">
        <f>SUMIFS('Planificación 2026-1'!R:R,'Planificación 2026-1'!W:W,C319,'Planificación 2026-1'!F:F,"HUAURA",'Planificación 2026-1'!X:X,"&lt;&gt;VIRTUAL",'Planificación 2026-1'!I:I,"&gt;2")</f>
        <v>0</v>
      </c>
      <c r="EC319" s="76">
        <f>SUMIFS('Planificación 2026-1'!R:R,'Planificación 2026-1'!W:W,C319,'Planificación 2026-1'!F:F,"PRINCIPAL",'Planificación 2026-1'!X:X,"VIRTUAL",'Planificación 2026-1'!I:I,"&lt;3")</f>
        <v>0</v>
      </c>
      <c r="ED319" s="76">
        <f>SUMIFS('Planificación 2026-1'!R:R,'Planificación 2026-1'!W:W,C319,'Planificación 2026-1'!F:F,"PRINCIPAL",'Planificación 2026-1'!X:X,"&lt;&gt;VIRTUAL",'Planificación 2026-1'!I:I,"&lt;3")</f>
        <v>0</v>
      </c>
      <c r="EE319" s="76">
        <f>SUMIFS('Planificación 2026-1'!R:R,'Planificación 2026-1'!W:W,C319,'Planificación 2026-1'!F:F,"SUNAMPE",'Planificación 2026-1'!X:X,"VIRTUAL",'Planificación 2026-1'!I:I,"&lt;3")</f>
        <v>0</v>
      </c>
      <c r="EF319" s="76">
        <f>SUMIFS('Planificación 2026-1'!R:R,'Planificación 2026-1'!W:W,C319,'Planificación 2026-1'!F:F,"SUNAMPE",'Planificación 2026-1'!X:X,"&lt;&gt;VIRTUAL",'Planificación 2026-1'!I:I,"&lt;3")</f>
        <v>0</v>
      </c>
      <c r="EG319" s="76">
        <f>SUMIFS('Planificación 2026-1'!R:R,'Planificación 2026-1'!W:W,C319,'Planificación 2026-1'!F:F,"FILIAL",'Planificación 2026-1'!X:X,"VIRTUAL",'Planificación 2026-1'!I:I,"&lt;3")</f>
        <v>0</v>
      </c>
      <c r="EH319" s="76">
        <f>SUMIFS('Planificación 2026-1'!R:R,'Planificación 2026-1'!W:W,C319,'Planificación 2026-1'!F:F,"FILIAL",'Planificación 2026-1'!X:X,"&lt;&gt;VIRTUAL",'Planificación 2026-1'!I:I,"&lt;3")</f>
        <v>0</v>
      </c>
      <c r="EI319" s="76">
        <f>SUMIFS('Planificación 2026-1'!R:R,'Planificación 2026-1'!W:W,C319,'Planificación 2026-1'!F:F,"PORUMA",'Planificación 2026-1'!X:X,"VIRTUAL",'Planificación 2026-1'!I:I,"&lt;3")</f>
        <v>0</v>
      </c>
      <c r="EJ319" s="76">
        <f>SUMIFS('Planificación 2026-1'!R:R,'Planificación 2026-1'!W:W,C319,'Planificación 2026-1'!F:F,"PORUMA",'Planificación 2026-1'!X:X,"&lt;&gt;VIRTUAL",'Planificación 2026-1'!I:I,"&lt;3")</f>
        <v>0</v>
      </c>
      <c r="EK319" s="76">
        <f>SUMIFS('Planificación 2026-1'!R:R,'Planificación 2026-1'!W:W,C319,'Planificación 2026-1'!F:F,"HUAURA",'Planificación 2026-1'!X:X,"VIRTUAL",'Planificación 2026-1'!I:I,"&lt;3")</f>
        <v>0</v>
      </c>
      <c r="EL319" s="76">
        <f>SUMIFS('Planificación 2026-1'!R:R,'Planificación 2026-1'!W:W,C319,'Planificación 2026-1'!F:F,"HUAURA",'Planificación 2026-1'!X:X,"&lt;&gt;VIRTUAL",'Planificación 2026-1'!I:I,"&lt;3")</f>
        <v>0</v>
      </c>
      <c r="EM319" s="76"/>
      <c r="EN319" s="76">
        <f t="shared" si="41"/>
        <v>9</v>
      </c>
      <c r="EO319" s="76">
        <f t="shared" si="42"/>
        <v>0</v>
      </c>
      <c r="EP319" s="76" t="b">
        <f t="shared" si="43"/>
        <v>1</v>
      </c>
      <c r="EQ319" s="76" t="str">
        <f t="shared" si="44"/>
        <v/>
      </c>
      <c r="ER319" s="76" t="str">
        <f t="shared" si="49"/>
        <v>VIRTUAL</v>
      </c>
    </row>
    <row r="320" spans="1:148" hidden="1">
      <c r="A320" s="83"/>
      <c r="B320" s="119">
        <v>317</v>
      </c>
      <c r="C320" s="115" t="s">
        <v>493</v>
      </c>
      <c r="D320" s="112">
        <f>SUMIF('Planificación 2026-1'!W:W,C320,'Planificación 2026-1'!R:R)</f>
        <v>0</v>
      </c>
      <c r="E320" s="114" t="s">
        <v>173</v>
      </c>
      <c r="F320" s="115" t="s">
        <v>171</v>
      </c>
      <c r="G320" s="115" t="s">
        <v>153</v>
      </c>
      <c r="H320" s="115" t="s">
        <v>124</v>
      </c>
      <c r="I320" s="107" t="str">
        <f>IF(SUM(COUNTIFS('Planificación 2026-1'!F:F,"PRINCIPAL",'Planificación 2026-1'!W:W,C320,'Planificación 2026-1'!H:H,"AF"))&gt;0,"P01"," ")</f>
        <v xml:space="preserve"> </v>
      </c>
      <c r="J320" s="108" t="str">
        <f>IF(SUM(COUNTIFS('Planificación 2026-1'!F:F,"PRINCIPAL",'Planificación 2026-1'!W:W,C320,'Planificación 2026-1'!H:H,"EN"))&gt;0,"P02"," ")</f>
        <v xml:space="preserve"> </v>
      </c>
      <c r="K320" s="108" t="str">
        <f>IF(SUM(COUNTIFS('Planificación 2026-1'!F:F,"PRINCIPAL",'Planificación 2026-1'!W:W,C320,'Planificación 2026-1'!H:H,"IS"))&gt;0,"P03"," ")</f>
        <v xml:space="preserve"> </v>
      </c>
      <c r="L320" s="108" t="str">
        <f>IF(SUM(COUNTIFS('Planificación 2026-1'!F:F,"PRINCIPAL",'Planificación 2026-1'!W:W,C320,'Planificación 2026-1'!H:H,"PS"))&gt;0,"P04"," ")</f>
        <v xml:space="preserve"> </v>
      </c>
      <c r="M320" s="108"/>
      <c r="N320" s="108" t="str">
        <f>IF(SUM(COUNTIFS('Planificación 2026-1'!F:F,"PRINCIPAL",'Planificación 2026-1'!W:W,C320,'Planificación 2026-1'!H:H,"IN"))&gt;0,"P06"," ")</f>
        <v xml:space="preserve"> </v>
      </c>
      <c r="O320" s="108" t="str">
        <f>IF(SUM(COUNTIFS('Planificación 2026-1'!F:F,"PRINCIPAL",'Planificación 2026-1'!W:W,C320,'Planificación 2026-1'!H:H,"CA"))&gt;0,"P07"," ")</f>
        <v xml:space="preserve"> </v>
      </c>
      <c r="P320" s="108" t="str">
        <f>IF(SUM(COUNTIFS('Planificación 2026-1'!F:F,"PRINCIPAL",'Planificación 2026-1'!W:W,C320,'Planificación 2026-1'!H:H,"DE"))&gt;0,"P08"," ")</f>
        <v xml:space="preserve"> </v>
      </c>
      <c r="Q320" s="108" t="str">
        <f>IF(SUM(COUNTIFS('Planificación 2026-1'!F:F,"PRINCIPAL",'Planificación 2026-1'!W:W,C320,'Planificación 2026-1'!H:H,"OB"))&gt;0,"P09"," ")</f>
        <v xml:space="preserve"> </v>
      </c>
      <c r="R320" s="108" t="str">
        <f>IF(SUM(COUNTIFS('Planificación 2026-1'!F:F,"PRINCIPAL",'Planificación 2026-1'!W:W,C320,'Planificación 2026-1'!H:H,"MH"))&gt;0,"P31"," ")</f>
        <v xml:space="preserve"> </v>
      </c>
      <c r="S320" s="108" t="str">
        <f>IF(SUM(COUNTIFS('Planificación 2026-1'!F:F,"PRINCIPAL",'Planificación 2026-1'!W:W,C320,'Planificación 2026-1'!H:H,"IC"))&gt;0,"P32"," ")</f>
        <v xml:space="preserve"> </v>
      </c>
      <c r="T320" s="108" t="str">
        <f>IF(SUM(COUNTIFS('Planificación 2026-1'!F:F,"PRINCIPAL",'Planificación 2026-1'!W:W,C320,'Planificación 2026-1'!H:H,"AR"))&gt;0,"P34"," ")</f>
        <v xml:space="preserve"> </v>
      </c>
      <c r="U320" s="108" t="str">
        <f>IF(SUM(COUNTIFS('Planificación 2026-1'!F:F,"PRINCIPAL",'Planificación 2026-1'!W:W,C320,'Planificación 2026-1'!H:H,"T1"))&gt;0,"P35"," ")</f>
        <v xml:space="preserve"> </v>
      </c>
      <c r="V320" s="108" t="str">
        <f>IF(SUM(COUNTIFS('Planificación 2026-1'!F:F,"PRINCIPAL",'Planificación 2026-1'!W:W,C320,'Planificación 2026-1'!H:H,"T3"))&gt;0,"P36"," ")</f>
        <v xml:space="preserve"> </v>
      </c>
      <c r="W320" s="108" t="str">
        <f>IF(SUM(COUNTIFS('Planificación 2026-1'!F:F,"PRINCIPAL",'Planificación 2026-1'!W:W,C320,'Planificación 2026-1'!H:H,"T2"))&gt;0,"P37"," ")</f>
        <v xml:space="preserve"> </v>
      </c>
      <c r="X320" s="108" t="str">
        <f>IF(SUM(COUNTIFS('Planificación 2026-1'!F:F,"PRINCIPAL",'Planificación 2026-1'!W:W,C320,'Planificación 2026-1'!H:H,"AE"))&gt;0,"P38"," ")</f>
        <v xml:space="preserve"> </v>
      </c>
      <c r="Y320" s="108" t="str">
        <f>IF(SUM(COUNTIFS('Planificación 2026-1'!F:F,"PRINCIPAL",'Planificación 2026-1'!W:W,C320,'Planificación 2026-1'!H:H,"T4"))&gt;0,"P55"," ")</f>
        <v xml:space="preserve"> </v>
      </c>
      <c r="Z320" s="108" t="str">
        <f>IF(SUM(COUNTIFS('Planificación 2026-1'!F:F,"FILIAL",'Planificación 2026-1'!W:W,C320,'Planificación 2026-1'!H:H,"AF"))&gt;0," P01"," ")</f>
        <v xml:space="preserve"> </v>
      </c>
      <c r="AA320" s="108" t="str">
        <f>IF(SUM(COUNTIFS('Planificación 2026-1'!F:F,"FILIAL",'Planificación 2026-1'!W:W,C320,'Planificación 2026-1'!H:H,"EN"))&gt;0,"P02"," ")</f>
        <v xml:space="preserve"> </v>
      </c>
      <c r="AB320" s="108" t="str">
        <f>IF(SUM(COUNTIFS('Planificación 2026-1'!F:F,"FILIAL",'Planificación 2026-1'!W:W,C320,'Planificación 2026-1'!H:H,"IS"))&gt;0,"P03"," ")</f>
        <v xml:space="preserve"> </v>
      </c>
      <c r="AC320" s="108" t="str">
        <f>IF(SUM(COUNTIFS('Planificación 2026-1'!F:F,"FILIAL",'Planificación 2026-1'!W:W,C320,'Planificación 2026-1'!H:H,"PS"))&gt;0,"P04"," ")</f>
        <v xml:space="preserve"> </v>
      </c>
      <c r="AD320" s="108"/>
      <c r="AE320" s="108" t="str">
        <f>IF(SUM(COUNTIFS('Planificación 2026-1'!F:F,"FILIAL",'Planificación 2026-1'!W:W,C320,'Planificación 2026-1'!H:H,"IN"))&gt;0,"P06"," ")</f>
        <v xml:space="preserve"> </v>
      </c>
      <c r="AF320" s="108" t="str">
        <f>IF(SUM(COUNTIFS('Planificación 2026-1'!F:F,"FILIAL",'Planificación 2026-1'!W:W,C320,'Planificación 2026-1'!H:H,"CA"))&gt;0,"P07"," ")</f>
        <v xml:space="preserve"> </v>
      </c>
      <c r="AG320" s="108" t="str">
        <f>IF(SUM(COUNTIFS('Planificación 2026-1'!F:F,"FILIAL",'Planificación 2026-1'!W:W,C320,'Planificación 2026-1'!H:H,"DE"))&gt;0,"P08"," ")</f>
        <v xml:space="preserve"> </v>
      </c>
      <c r="AH320" s="108" t="str">
        <f>IF(SUM(COUNTIFS('Planificación 2026-1'!F:F,"FILIAL",'Planificación 2026-1'!W:W,C320,'Planificación 2026-1'!H:H,"OB"))&gt;0,"P09"," ")</f>
        <v xml:space="preserve"> </v>
      </c>
      <c r="AI320" s="108" t="str">
        <f>IF(SUM(COUNTIFS('Planificación 2026-1'!F:F,"FILIAL",'Planificación 2026-1'!W:W,C320,'Planificación 2026-1'!H:H,"MH"))&gt;0,"P31"," ")</f>
        <v xml:space="preserve"> </v>
      </c>
      <c r="AJ320" s="108" t="str">
        <f>IF(SUM(COUNTIFS('Planificación 2026-1'!F:F,"FILIAL",'Planificación 2026-1'!W:W,C320,'Planificación 2026-1'!H:H,"IC"))&gt;0,"P32"," ")</f>
        <v xml:space="preserve"> </v>
      </c>
      <c r="AK320" s="108" t="str">
        <f>IF(SUM(COUNTIFS('Planificación 2026-1'!F:F,"FILIAL",'Planificación 2026-1'!W:W,C320,'Planificación 2026-1'!H:H,"AR"))&gt;0,"P34"," ")</f>
        <v xml:space="preserve"> </v>
      </c>
      <c r="AL320" s="108" t="str">
        <f>IF(SUM(COUNTIFS('Planificación 2026-1'!F:F,"FILIAL",'Planificación 2026-1'!W:W,C320,'Planificación 2026-1'!H:H,"T1"))&gt;0,"P35"," ")</f>
        <v xml:space="preserve"> </v>
      </c>
      <c r="AM320" s="108" t="str">
        <f>IF(SUM(COUNTIFS('Planificación 2026-1'!F:F,"FILIAL",'Planificación 2026-1'!W:W,C320,'Planificación 2026-1'!H:H,"T3"))&gt;0,"P36"," ")</f>
        <v xml:space="preserve"> </v>
      </c>
      <c r="AN320" s="108" t="str">
        <f>IF(SUM(COUNTIFS('Planificación 2026-1'!F:F,"FILIAL",'Planificación 2026-1'!W:W,C320,'Planificación 2026-1'!H:H,"T2"))&gt;0,"P37"," ")</f>
        <v xml:space="preserve"> </v>
      </c>
      <c r="AO320" s="108" t="str">
        <f>IF(SUM(COUNTIFS('Planificación 2026-1'!F:F,"FILIAL",'Planificación 2026-1'!W:W,C320,'Planificación 2026-1'!H:H,"AE"))&gt;0,"P38"," ")</f>
        <v xml:space="preserve"> </v>
      </c>
      <c r="AP320" s="108" t="str">
        <f>IF(SUM(COUNTIFS('Planificación 2026-1'!F:F,"FILIAL",'Planificación 2026-1'!W:W,C320,'Planificación 2026-1'!H:H,"T4"))&gt;0,"P55"," ")</f>
        <v xml:space="preserve"> </v>
      </c>
      <c r="AQ320" s="108" t="str">
        <f>IF(SUM(COUNTIFS('Planificación 2026-1'!F:F,"SUNAMPE",'Planificación 2026-1'!W:W,C320,'Planificación 2026-1'!H:H,"AF"))&gt;0," P01"," ")</f>
        <v xml:space="preserve"> </v>
      </c>
      <c r="AR320" s="108" t="str">
        <f>IF(SUM(COUNTIFS('Planificación 2026-1'!F:F,"SUNAMPE",'Planificación 2026-1'!W:W,C320,'Planificación 2026-1'!H:H,"EN"))&gt;0,"P02"," ")</f>
        <v xml:space="preserve"> </v>
      </c>
      <c r="AS320" s="108" t="str">
        <f>IF(SUM(COUNTIFS('Planificación 2026-1'!F:F,"SUNAMPE",'Planificación 2026-1'!W:W,C320,'Planificación 2026-1'!H:H,"IS"))&gt;0,"P03"," ")</f>
        <v xml:space="preserve"> </v>
      </c>
      <c r="AT320" s="108" t="str">
        <f>IF(SUM(COUNTIFS('Planificación 2026-1'!F:F,"SUNAMPE",'Planificación 2026-1'!W:W,C320,'Planificación 2026-1'!H:H,"PS"))&gt;0,"P04"," ")</f>
        <v xml:space="preserve"> </v>
      </c>
      <c r="AU320" s="108"/>
      <c r="AV320" s="108" t="str">
        <f>IF(SUM(COUNTIFS('Planificación 2026-1'!F:F,"SUNAMPE",'Planificación 2026-1'!W:W,C320,'Planificación 2026-1'!H:H,"IN"))&gt;0,"P06"," ")</f>
        <v xml:space="preserve"> </v>
      </c>
      <c r="AW320" s="108" t="str">
        <f>IF(SUM(COUNTIFS('Planificación 2026-1'!F:F,"SUNAMPE",'Planificación 2026-1'!W:W,C320,'Planificación 2026-1'!H:H,"CA"))&gt;0,"P07"," ")</f>
        <v xml:space="preserve"> </v>
      </c>
      <c r="AX320" s="108" t="str">
        <f>IF(SUM(COUNTIFS('Planificación 2026-1'!F:F,"SUNAMPE",'Planificación 2026-1'!W:W,C320,'Planificación 2026-1'!H:H,"DE"))&gt;0,"P08"," ")</f>
        <v xml:space="preserve"> </v>
      </c>
      <c r="AY320" s="108" t="str">
        <f>IF(SUM(COUNTIFS('Planificación 2026-1'!F:F,"SUNAMPE",'Planificación 2026-1'!W:W,C320,'Planificación 2026-1'!H:H,"OB"))&gt;0,"P09"," ")</f>
        <v xml:space="preserve"> </v>
      </c>
      <c r="AZ320" s="108" t="str">
        <f>IF(SUM(COUNTIFS('Planificación 2026-1'!F:F,"SUNAMPE",'Planificación 2026-1'!W:W,C320,'Planificación 2026-1'!H:H,"MH"))&gt;0,"P31"," ")</f>
        <v xml:space="preserve"> </v>
      </c>
      <c r="BA320" s="108" t="str">
        <f>IF(SUM(COUNTIFS('Planificación 2026-1'!F:F,"SUNAMPE",'Planificación 2026-1'!W:W,C320,'Planificación 2026-1'!H:H,"IC"))&gt;0,"P32"," ")</f>
        <v xml:space="preserve"> </v>
      </c>
      <c r="BB320" s="108" t="str">
        <f>IF(SUM(COUNTIFS('Planificación 2026-1'!F:F,"SUNAMPE",'Planificación 2026-1'!W:W,C320,'Planificación 2026-1'!H:H,"AR"))&gt;0,"P34"," ")</f>
        <v xml:space="preserve"> </v>
      </c>
      <c r="BC320" s="108" t="str">
        <f>IF(SUM(COUNTIFS('Planificación 2026-1'!F:F,"SUNAMPE",'Planificación 2026-1'!W:W,C320,'Planificación 2026-1'!H:H,"T1"))&gt;0,"P35"," ")</f>
        <v xml:space="preserve"> </v>
      </c>
      <c r="BD320" s="108" t="str">
        <f>IF(SUM(COUNTIFS('Planificación 2026-1'!F:F,"SUNAMPE",'Planificación 2026-1'!W:W,C320,'Planificación 2026-1'!H:H,"T3"))&gt;0,"P36"," ")</f>
        <v xml:space="preserve"> </v>
      </c>
      <c r="BE320" s="108" t="str">
        <f>IF(SUM(COUNTIFS('Planificación 2026-1'!F:F,"SUNAMPE",'Planificación 2026-1'!W:W,C320,'Planificación 2026-1'!H:H,"T2"))&gt;0,"P37"," ")</f>
        <v xml:space="preserve"> </v>
      </c>
      <c r="BF320" s="108" t="str">
        <f>IF(SUM(COUNTIFS('Planificación 2026-1'!F:F,"SUNAMPE",'Planificación 2026-1'!W:W,C320,'Planificación 2026-1'!H:H,"AE"))&gt;0,"P38"," ")</f>
        <v xml:space="preserve"> </v>
      </c>
      <c r="BG320" s="108" t="str">
        <f>IF(SUM(COUNTIFS('Planificación 2026-1'!F:F,"SUNAMPE",'Planificación 2026-1'!W:W,C320,'Planificación 2026-1'!H:H,"T4"))&gt;0,"P55"," ")</f>
        <v xml:space="preserve"> </v>
      </c>
      <c r="BH320" s="108" t="str">
        <f>IF(SUM(COUNTIFS('Planificación 2026-1'!F:F,"HUAURA",'Planificación 2026-1'!W:W,C320,'Planificación 2026-1'!H:H,"AF"))&gt;0," P01"," ")</f>
        <v xml:space="preserve"> </v>
      </c>
      <c r="BI320" s="108" t="str">
        <f>IF(SUM(COUNTIFS('Planificación 2026-1'!F:F,"HUAURA",'Planificación 2026-1'!W:W,C320,'Planificación 2026-1'!H:H,"EN"))&gt;0,"P02"," ")</f>
        <v xml:space="preserve"> </v>
      </c>
      <c r="BJ320" s="108" t="str">
        <f>IF(SUM(COUNTIFS('Planificación 2026-1'!F:F,"HUAURA",'Planificación 2026-1'!W:W,C320,'Planificación 2026-1'!H:H,"IS"))&gt;0,"P03"," ")</f>
        <v xml:space="preserve"> </v>
      </c>
      <c r="BK320" s="108" t="str">
        <f>IF(SUM(COUNTIFS('Planificación 2026-1'!F:F,"HUAURA",'Planificación 2026-1'!W:W,C320,'Planificación 2026-1'!H:H,"PS"))&gt;0,"P04"," ")</f>
        <v xml:space="preserve"> </v>
      </c>
      <c r="BL320" s="108"/>
      <c r="BM320" s="108" t="str">
        <f>IF(SUM(COUNTIFS('Planificación 2026-1'!F:F,"HUAURA",'Planificación 2026-1'!W:W,C320,'Planificación 2026-1'!H:H,"IN"))&gt;0,"P06"," ")</f>
        <v xml:space="preserve"> </v>
      </c>
      <c r="BN320" s="108" t="str">
        <f>IF(SUM(COUNTIFS('Planificación 2026-1'!F:F,"HUAURA",'Planificación 2026-1'!W:W,C320,'Planificación 2026-1'!H:H,"CA"))&gt;0,"P07"," ")</f>
        <v xml:space="preserve"> </v>
      </c>
      <c r="BO320" s="108" t="str">
        <f>IF(SUM(COUNTIFS('Planificación 2026-1'!F:F,"HUAURA",'Planificación 2026-1'!W:W,C320,'Planificación 2026-1'!H:H,"DE"))&gt;0,"P08"," ")</f>
        <v xml:space="preserve"> </v>
      </c>
      <c r="BP320" s="108" t="str">
        <f>IF(SUM(COUNTIFS('Planificación 2026-1'!F:F,"HUAURA",'Planificación 2026-1'!W:W,C320,'Planificación 2026-1'!H:H,"OB"))&gt;0,"P09"," ")</f>
        <v xml:space="preserve"> </v>
      </c>
      <c r="BQ320" s="108" t="str">
        <f>IF(SUM(COUNTIFS('Planificación 2026-1'!F:F,"HUAURA",'Planificación 2026-1'!W:W,C320,'Planificación 2026-1'!H:H,"MH"))&gt;0,"P31"," ")</f>
        <v xml:space="preserve"> </v>
      </c>
      <c r="BR320" s="108" t="str">
        <f>IF(SUM(COUNTIFS('Planificación 2026-1'!F:F,"HUAURA",'Planificación 2026-1'!W:W,C320,'Planificación 2026-1'!H:H,"IC"))&gt;0,"P32"," ")</f>
        <v xml:space="preserve"> </v>
      </c>
      <c r="BS320" s="108" t="str">
        <f>IF(SUM(COUNTIFS('Planificación 2026-1'!F:F,"HUAURA",'Planificación 2026-1'!W:W,C320,'Planificación 2026-1'!H:H,"AR"))&gt;0,"P34"," ")</f>
        <v xml:space="preserve"> </v>
      </c>
      <c r="BT320" s="108" t="str">
        <f>IF(SUM(COUNTIFS('Planificación 2026-1'!F:F,"HUAURA",'Planificación 2026-1'!W:W,C320,'Planificación 2026-1'!H:H,"T1"))&gt;0,"P35"," ")</f>
        <v xml:space="preserve"> </v>
      </c>
      <c r="BU320" s="108" t="str">
        <f>IF(SUM(COUNTIFS('Planificación 2026-1'!F:F,"HUAURA",'Planificación 2026-1'!W:W,C320,'Planificación 2026-1'!H:H,"T3"))&gt;0,"P36"," ")</f>
        <v xml:space="preserve"> </v>
      </c>
      <c r="BV320" s="108" t="str">
        <f>IF(SUM(COUNTIFS('Planificación 2026-1'!F:F,"HUAURA",'Planificación 2026-1'!W:W,C320,'Planificación 2026-1'!H:H,"T2"))&gt;0,"P37"," ")</f>
        <v xml:space="preserve"> </v>
      </c>
      <c r="BW320" s="108" t="str">
        <f>IF(SUM(COUNTIFS('Planificación 2026-1'!F:F,"HUAURA",'Planificación 2026-1'!W:W,C320,'Planificación 2026-1'!H:H,"AE"))&gt;0,"P38"," ")</f>
        <v xml:space="preserve"> </v>
      </c>
      <c r="BX320" s="108" t="str">
        <f>IF(SUM(COUNTIFS('Planificación 2026-1'!F:F,"HUAURA",'Planificación 2026-1'!W:W,C320,'Planificación 2026-1'!H:H,"T4"))&gt;0,"P55"," ")</f>
        <v xml:space="preserve"> </v>
      </c>
      <c r="BY320" s="109">
        <f>SUMIFS('Planificación 2026-1'!R:R,'Planificación 2026-1'!W:W,C320,'Planificación 2026-1'!H:H,"AF",'Planificación 2026-1'!I:I,"&gt;2")</f>
        <v>0</v>
      </c>
      <c r="BZ320" s="109">
        <f>SUMIFS('Planificación 2026-1'!R:R,'Planificación 2026-1'!W:W,C320,'Planificación 2026-1'!H:H,"EN",'Planificación 2026-1'!I:I,"&gt;2")</f>
        <v>0</v>
      </c>
      <c r="CA320" s="109">
        <f>SUMIFS('Planificación 2026-1'!R:R,'Planificación 2026-1'!W:W,C320,'Planificación 2026-1'!H:H,"IS",'Planificación 2026-1'!I:I,"&gt;2")</f>
        <v>0</v>
      </c>
      <c r="CB320" s="109">
        <f>SUMIFS('Planificación 2026-1'!R:R,'Planificación 2026-1'!W:W,C320,'Planificación 2026-1'!H:H,"PS",'Planificación 2026-1'!I:I,"&gt;2")</f>
        <v>0</v>
      </c>
      <c r="CC320" s="109">
        <f>SUMIFS('Planificación 2026-1'!R:R,'Planificación 2026-1'!W:W,C320,'Planificación 2026-1'!H:H,"IN",'Planificación 2026-1'!I:I,"&gt;2")</f>
        <v>0</v>
      </c>
      <c r="CD320" s="109">
        <f>SUMIFS('Planificación 2026-1'!R:R,'Planificación 2026-1'!W:W,C320,'Planificación 2026-1'!H:H,"CA",'Planificación 2026-1'!I:I,"&gt;2")</f>
        <v>0</v>
      </c>
      <c r="CE320" s="109">
        <f>SUMIFS('Planificación 2026-1'!R:R,'Planificación 2026-1'!W:W,C320,'Planificación 2026-1'!H:H,"DE",'Planificación 2026-1'!I:I,"&gt;2")</f>
        <v>0</v>
      </c>
      <c r="CF320" s="109">
        <f>SUMIFS('Planificación 2026-1'!R:R,'Planificación 2026-1'!W:W,C320,'Planificación 2026-1'!H:H,"OB",'Planificación 2026-1'!I:I,"&gt;2")</f>
        <v>0</v>
      </c>
      <c r="CG320" s="109">
        <f>SUMIFS('Planificación 2026-1'!R:R,'Planificación 2026-1'!W:W,C320,'Planificación 2026-1'!H:H,"MH",'Planificación 2026-1'!I:I,"&gt;2")</f>
        <v>0</v>
      </c>
      <c r="CH320" s="109">
        <f>SUMIFS('Planificación 2026-1'!R:R,'Planificación 2026-1'!W:W,C320,'Planificación 2026-1'!H:H,"IC",'Planificación 2026-1'!I:I,"&gt;2")</f>
        <v>0</v>
      </c>
      <c r="CI320" s="109">
        <f>SUMIFS('Planificación 2026-1'!R:R,'Planificación 2026-1'!W:W,C320,'Planificación 2026-1'!H:H,"AR",'Planificación 2026-1'!I:I,"&gt;2")</f>
        <v>0</v>
      </c>
      <c r="CJ320" s="109">
        <f>SUMIFS('Planificación 2026-1'!R:R,'Planificación 2026-1'!W:W,C320,'Planificación 2026-1'!H:H,"T1",'Planificación 2026-1'!I:I,"&gt;2")</f>
        <v>0</v>
      </c>
      <c r="CK320" s="109">
        <f>SUMIFS('Planificación 2026-1'!R:R,'Planificación 2026-1'!W:W,C320,'Planificación 2026-1'!H:H,"T3",'Planificación 2026-1'!I:I,"&gt;2")</f>
        <v>0</v>
      </c>
      <c r="CL320" s="109">
        <f>SUMIFS('Planificación 2026-1'!R:R,'Planificación 2026-1'!W:W,C320,'Planificación 2026-1'!H:H,"T2",'Planificación 2026-1'!I:I,"&gt;2")</f>
        <v>0</v>
      </c>
      <c r="CM320" s="109">
        <f>SUMIFS('Planificación 2026-1'!R:R,'Planificación 2026-1'!W:W,C320,'Planificación 2026-1'!H:H,"AE",'Planificación 2026-1'!I:I,"&gt;2")</f>
        <v>0</v>
      </c>
      <c r="CN320" s="109">
        <f>SUMIFS('Planificación 2026-1'!R:R,'Planificación 2026-1'!W:W,C320,'Planificación 2026-1'!H:H,"T4",'Planificación 2026-1'!I:I,"&gt;2")</f>
        <v>0</v>
      </c>
      <c r="CO320" s="109">
        <f>SUMIFS('Planificación 2026-1'!R:R,'Planificación 2026-1'!W:W,C320,'Planificación 2026-1'!H:H,"AF",'Planificación 2026-1'!I:I,"&lt;3")</f>
        <v>0</v>
      </c>
      <c r="CP320" s="109">
        <f>SUMIFS('Planificación 2026-1'!R:R,'Planificación 2026-1'!W:W,C320,'Planificación 2026-1'!H:H,"EN",'Planificación 2026-1'!I:I,"&lt;3")</f>
        <v>0</v>
      </c>
      <c r="CQ320" s="109">
        <f>SUMIFS('Planificación 2026-1'!R:R,'Planificación 2026-1'!W:W,C320,'Planificación 2026-1'!H:H,"IS",'Planificación 2026-1'!I:I,"&lt;3")</f>
        <v>0</v>
      </c>
      <c r="CR320" s="109">
        <f>SUMIFS('Planificación 2026-1'!R:R,'Planificación 2026-1'!W:W,C320,'Planificación 2026-1'!H:H,"PS",'Planificación 2026-1'!I:I,"&lt;3")</f>
        <v>0</v>
      </c>
      <c r="CS320" s="109">
        <f>SUMIFS('Planificación 2026-1'!R:R,'Planificación 2026-1'!W:W,C320,'Planificación 2026-1'!H:H,"IN",'Planificación 2026-1'!I:I,"&lt;3")</f>
        <v>0</v>
      </c>
      <c r="CT320" s="109">
        <f>SUMIFS('Planificación 2026-1'!R:R,'Planificación 2026-1'!W:W,C320,'Planificación 2026-1'!H:H,"CA",'Planificación 2026-1'!I:I,"&lt;3")</f>
        <v>0</v>
      </c>
      <c r="CU320" s="109">
        <f>SUMIFS('Planificación 2026-1'!R:R,'Planificación 2026-1'!W:W,C320,'Planificación 2026-1'!H:H,"DE",'Planificación 2026-1'!I:I,"&lt;3")</f>
        <v>0</v>
      </c>
      <c r="CV320" s="109">
        <f>SUMIFS('Planificación 2026-1'!R:R,'Planificación 2026-1'!W:W,C320,'Planificación 2026-1'!H:H,"OB",'Planificación 2026-1'!I:I,"&lt;3")</f>
        <v>0</v>
      </c>
      <c r="CW320" s="109">
        <f>SUMIFS('Planificación 2026-1'!R:R,'Planificación 2026-1'!W:W,C320,'Planificación 2026-1'!H:H,"MH",'Planificación 2026-1'!I:I,"&lt;3")</f>
        <v>0</v>
      </c>
      <c r="CX320" s="109">
        <f>SUMIFS('Planificación 2026-1'!R:R,'Planificación 2026-1'!W:W,C320,'Planificación 2026-1'!H:H,"IC",'Planificación 2026-1'!I:I,"&lt;3")</f>
        <v>0</v>
      </c>
      <c r="CY320" s="109">
        <f>SUMIFS('Planificación 2026-1'!R:R,'Planificación 2026-1'!W:W,C320,'Planificación 2026-1'!H:H,"AR",'Planificación 2026-1'!I:I,"&lt;3")</f>
        <v>0</v>
      </c>
      <c r="CZ320" s="109">
        <f>SUMIFS('Planificación 2026-1'!R:R,'Planificación 2026-1'!W:W,C320,'Planificación 2026-1'!H:H,"T1",'Planificación 2026-1'!I:I,"&lt;3")</f>
        <v>0</v>
      </c>
      <c r="DA320" s="109">
        <f>SUMIFS('Planificación 2026-1'!R:R,'Planificación 2026-1'!W:W,C320,'Planificación 2026-1'!H:H,"T3",'Planificación 2026-1'!I:I,"&lt;3")</f>
        <v>0</v>
      </c>
      <c r="DB320" s="109">
        <f>SUMIFS('Planificación 2026-1'!R:R,'Planificación 2026-1'!W:W,C320,'Planificación 2026-1'!H:H,"T2",'Planificación 2026-1'!I:I,"&lt;3")</f>
        <v>0</v>
      </c>
      <c r="DC320" s="109">
        <f>SUMIFS('Planificación 2026-1'!R:R,'Planificación 2026-1'!W:W,C320,'Planificación 2026-1'!H:H,"AE",'Planificación 2026-1'!I:I,"&lt;3")</f>
        <v>0</v>
      </c>
      <c r="DD320" s="109">
        <f>SUMIFS('Planificación 2026-1'!R:R,'Planificación 2026-1'!W:W,C320,'Planificación 2026-1'!H:H,"T4",'Planificación 2026-1'!I:I,"&lt;3")</f>
        <v>0</v>
      </c>
      <c r="DE320" s="108" t="str">
        <f t="shared" si="45"/>
        <v/>
      </c>
      <c r="DF320" s="41">
        <f>IF(C320="","",SUMIFS('Planificación 2026-1'!R:R,'Planificación 2026-1'!W:W,C320,'Planificación 2026-1'!F:F,"PRINCIPAL",'Planificación 2026-1'!X:X,"VIRTUAL"))</f>
        <v>0</v>
      </c>
      <c r="DG320" s="41">
        <f>IF(C320="","",SUMIFS('Planificación 2026-1'!R:R,'Planificación 2026-1'!W:W,C320,'Planificación 2026-1'!F:F,"PRINCIPAL",'Planificación 2026-1'!X:X,"PRESENCIAL"))</f>
        <v>0</v>
      </c>
      <c r="DH320" s="41">
        <f>IF(C320="","",SUMIFS('Planificación 2026-1'!R:R,'Planificación 2026-1'!W:W,C320,'Planificación 2026-1'!F:F,"PRINCIPAL",'Planificación 2026-1'!X:X,"HIBRIDO PRESENCIAL"))</f>
        <v>0</v>
      </c>
      <c r="DI320" s="108" t="str">
        <f t="shared" si="46"/>
        <v/>
      </c>
      <c r="DJ320" s="108">
        <f>IF(C320="","",SUMIFS('Planificación 2026-1'!R:R,'Planificación 2026-1'!W:W,C320,'Planificación 2026-1'!F:F,"FILIAL",'Planificación 2026-1'!X:X,"VIRTUAL"))</f>
        <v>0</v>
      </c>
      <c r="DK320" s="110">
        <f>IF(C320="","",SUMIFS('Planificación 2026-1'!R:R,'Planificación 2026-1'!W:W,C320,'Planificación 2026-1'!F:F,"FILIAL",'Planificación 2026-1'!X:X,"PRESENCIAL"))</f>
        <v>0</v>
      </c>
      <c r="DL320" s="61">
        <f>IF(C320="","",SUMIFS('Planificación 2026-1'!R:R,'Planificación 2026-1'!W:W,C320,'Planificación 2026-1'!F:F,"FILIAL",'Planificación 2026-1'!X:X,"HIBRIDO PRESENCIAL"))</f>
        <v>0</v>
      </c>
      <c r="DM320" s="111" t="str">
        <f t="shared" si="47"/>
        <v/>
      </c>
      <c r="DN320" s="108">
        <f>IF(C320="","",SUMIFS('Planificación 2026-1'!R:R,'Planificación 2026-1'!W:W,C320,'Planificación 2026-1'!F:F,"SUNAMPE",'Planificación 2026-1'!X:X,"VIRTUAL"))</f>
        <v>0</v>
      </c>
      <c r="DO320" s="61">
        <f>IF(C320="","",SUMIFS('Planificación 2026-1'!R:R,'Planificación 2026-1'!W:W,C320,'Planificación 2026-1'!F:F,"SUNAMPE",'Planificación 2026-1'!X:X,"PRESENCIAL"))</f>
        <v>0</v>
      </c>
      <c r="DP320" s="111" t="str">
        <f t="shared" si="48"/>
        <v/>
      </c>
      <c r="DQ320" s="108">
        <f>IF(C320="","",SUMIFS('Planificación 2026-1'!R:R,'Planificación 2026-1'!W:W,C320,'Planificación 2026-1'!F:F,"HUAURA",'Planificación 2026-1'!X:X,"VIRTUAL"))</f>
        <v>0</v>
      </c>
      <c r="DR320" s="61">
        <f>IF(C320="","",SUMIFS('Planificación 2026-1'!R:R,'Planificación 2026-1'!W:W,C320,'Planificación 2026-1'!F:F,"HUAURA",'Planificación 2026-1'!X:X,"PRESENCIAL"))</f>
        <v>0</v>
      </c>
      <c r="DS320" s="76">
        <f>SUMIFS('Planificación 2026-1'!R:R,'Planificación 2026-1'!W:W,C320,'Planificación 2026-1'!F:F,"PRINCIPAL",'Planificación 2026-1'!X:X,"VIRTUAL",'Planificación 2026-1'!I:I,"&gt;2")</f>
        <v>0</v>
      </c>
      <c r="DT320" s="76">
        <f>SUMIFS('Planificación 2026-1'!R:R,'Planificación 2026-1'!W:W,C320,'Planificación 2026-1'!F:F,"PRINCIPAL",'Planificación 2026-1'!X:X,"&lt;&gt;VIRTUAL",'Planificación 2026-1'!I:I,"&gt;2")</f>
        <v>0</v>
      </c>
      <c r="DU320" s="76">
        <f>SUMIFS('Planificación 2026-1'!R:R,'Planificación 2026-1'!W:W,C320,'Planificación 2026-1'!F:F,"SUNAMPE",'Planificación 2026-1'!X:X,"VIRTUAL",'Planificación 2026-1'!I:I,"&gt;2")</f>
        <v>0</v>
      </c>
      <c r="DV320" s="76">
        <f>SUMIFS('Planificación 2026-1'!R:R,'Planificación 2026-1'!W:W,C320,'Planificación 2026-1'!F:F,"SUNAMPE",'Planificación 2026-1'!X:X,"&lt;&gt;VIRTUAL",'Planificación 2026-1'!I:I,"&gt;2")</f>
        <v>0</v>
      </c>
      <c r="DW320" s="76">
        <f>SUMIFS('Planificación 2026-1'!R:R,'Planificación 2026-1'!W:W,C320,'Planificación 2026-1'!F:F,"FILIAL",'Planificación 2026-1'!X:X,"VIRTUAL",'Planificación 2026-1'!I:I,"&gt;2")</f>
        <v>0</v>
      </c>
      <c r="DX320" s="76">
        <f>SUMIFS('Planificación 2026-1'!R:R,'Planificación 2026-1'!W:W,C320,'Planificación 2026-1'!F:F,"FILIAL",'Planificación 2026-1'!X:X,"&lt;&gt;VIRTUAL",'Planificación 2026-1'!I:I,"&gt;2")</f>
        <v>0</v>
      </c>
      <c r="DY320" s="76">
        <f>SUMIFS('Planificación 2026-1'!R:R,'Planificación 2026-1'!W:W,C320,'Planificación 2026-1'!F:F,"PORUMA",'Planificación 2026-1'!X:X,"VIRTUAL",'Planificación 2026-1'!I:I,"&gt;2")</f>
        <v>0</v>
      </c>
      <c r="DZ320" s="76">
        <f>SUMIFS('Planificación 2026-1'!R:R,'Planificación 2026-1'!W:W,C320,'Planificación 2026-1'!F:F,"PORUMA",'Planificación 2026-1'!X:X,"&lt;&gt;VIRTUAL",'Planificación 2026-1'!I:I,"&gt;2")</f>
        <v>0</v>
      </c>
      <c r="EA320" s="76">
        <f>SUMIFS('Planificación 2026-1'!R:R,'Planificación 2026-1'!W:W,C320,'Planificación 2026-1'!F:F,"HUAURA",'Planificación 2026-1'!X:X,"VIRTUAL",'Planificación 2026-1'!I:I,"&gt;2")</f>
        <v>0</v>
      </c>
      <c r="EB320" s="76">
        <f>SUMIFS('Planificación 2026-1'!R:R,'Planificación 2026-1'!W:W,C320,'Planificación 2026-1'!F:F,"HUAURA",'Planificación 2026-1'!X:X,"&lt;&gt;VIRTUAL",'Planificación 2026-1'!I:I,"&gt;2")</f>
        <v>0</v>
      </c>
      <c r="EC320" s="76">
        <f>SUMIFS('Planificación 2026-1'!R:R,'Planificación 2026-1'!W:W,C320,'Planificación 2026-1'!F:F,"PRINCIPAL",'Planificación 2026-1'!X:X,"VIRTUAL",'Planificación 2026-1'!I:I,"&lt;3")</f>
        <v>0</v>
      </c>
      <c r="ED320" s="76">
        <f>SUMIFS('Planificación 2026-1'!R:R,'Planificación 2026-1'!W:W,C320,'Planificación 2026-1'!F:F,"PRINCIPAL",'Planificación 2026-1'!X:X,"&lt;&gt;VIRTUAL",'Planificación 2026-1'!I:I,"&lt;3")</f>
        <v>0</v>
      </c>
      <c r="EE320" s="76">
        <f>SUMIFS('Planificación 2026-1'!R:R,'Planificación 2026-1'!W:W,C320,'Planificación 2026-1'!F:F,"SUNAMPE",'Planificación 2026-1'!X:X,"VIRTUAL",'Planificación 2026-1'!I:I,"&lt;3")</f>
        <v>0</v>
      </c>
      <c r="EF320" s="76">
        <f>SUMIFS('Planificación 2026-1'!R:R,'Planificación 2026-1'!W:W,C320,'Planificación 2026-1'!F:F,"SUNAMPE",'Planificación 2026-1'!X:X,"&lt;&gt;VIRTUAL",'Planificación 2026-1'!I:I,"&lt;3")</f>
        <v>0</v>
      </c>
      <c r="EG320" s="76">
        <f>SUMIFS('Planificación 2026-1'!R:R,'Planificación 2026-1'!W:W,C320,'Planificación 2026-1'!F:F,"FILIAL",'Planificación 2026-1'!X:X,"VIRTUAL",'Planificación 2026-1'!I:I,"&lt;3")</f>
        <v>0</v>
      </c>
      <c r="EH320" s="76">
        <f>SUMIFS('Planificación 2026-1'!R:R,'Planificación 2026-1'!W:W,C320,'Planificación 2026-1'!F:F,"FILIAL",'Planificación 2026-1'!X:X,"&lt;&gt;VIRTUAL",'Planificación 2026-1'!I:I,"&lt;3")</f>
        <v>0</v>
      </c>
      <c r="EI320" s="76">
        <f>SUMIFS('Planificación 2026-1'!R:R,'Planificación 2026-1'!W:W,C320,'Planificación 2026-1'!F:F,"PORUMA",'Planificación 2026-1'!X:X,"VIRTUAL",'Planificación 2026-1'!I:I,"&lt;3")</f>
        <v>0</v>
      </c>
      <c r="EJ320" s="76">
        <f>SUMIFS('Planificación 2026-1'!R:R,'Planificación 2026-1'!W:W,C320,'Planificación 2026-1'!F:F,"PORUMA",'Planificación 2026-1'!X:X,"&lt;&gt;VIRTUAL",'Planificación 2026-1'!I:I,"&lt;3")</f>
        <v>0</v>
      </c>
      <c r="EK320" s="76">
        <f>SUMIFS('Planificación 2026-1'!R:R,'Planificación 2026-1'!W:W,C320,'Planificación 2026-1'!F:F,"HUAURA",'Planificación 2026-1'!X:X,"VIRTUAL",'Planificación 2026-1'!I:I,"&lt;3")</f>
        <v>0</v>
      </c>
      <c r="EL320" s="76">
        <f>SUMIFS('Planificación 2026-1'!R:R,'Planificación 2026-1'!W:W,C320,'Planificación 2026-1'!F:F,"HUAURA",'Planificación 2026-1'!X:X,"&lt;&gt;VIRTUAL",'Planificación 2026-1'!I:I,"&lt;3")</f>
        <v>0</v>
      </c>
      <c r="EM320" s="76"/>
      <c r="EN320" s="76">
        <f t="shared" si="41"/>
        <v>0</v>
      </c>
      <c r="EO320" s="76">
        <f t="shared" si="42"/>
        <v>0</v>
      </c>
      <c r="EP320" s="76" t="b">
        <f t="shared" si="43"/>
        <v>1</v>
      </c>
      <c r="EQ320" s="76" t="str">
        <f t="shared" si="44"/>
        <v/>
      </c>
      <c r="ER320" s="76" t="str">
        <f t="shared" si="49"/>
        <v>PRESENCIAL</v>
      </c>
    </row>
    <row r="321" spans="1:148" hidden="1">
      <c r="A321" s="83"/>
      <c r="B321" s="119">
        <v>318</v>
      </c>
      <c r="C321" s="115" t="s">
        <v>494</v>
      </c>
      <c r="D321" s="112">
        <f>SUMIF('Planificación 2026-1'!W:W,C321,'Planificación 2026-1'!R:R)</f>
        <v>18</v>
      </c>
      <c r="E321" s="114" t="s">
        <v>170</v>
      </c>
      <c r="F321" s="115" t="s">
        <v>171</v>
      </c>
      <c r="G321" s="115" t="s">
        <v>153</v>
      </c>
      <c r="H321" s="115" t="s">
        <v>146</v>
      </c>
      <c r="I321" s="107" t="str">
        <f>IF(SUM(COUNTIFS('Planificación 2026-1'!F:F,"PRINCIPAL",'Planificación 2026-1'!W:W,C321,'Planificación 2026-1'!H:H,"AF"))&gt;0,"P01"," ")</f>
        <v xml:space="preserve"> </v>
      </c>
      <c r="J321" s="108" t="str">
        <f>IF(SUM(COUNTIFS('Planificación 2026-1'!F:F,"PRINCIPAL",'Planificación 2026-1'!W:W,C321,'Planificación 2026-1'!H:H,"EN"))&gt;0,"P02"," ")</f>
        <v xml:space="preserve"> </v>
      </c>
      <c r="K321" s="108" t="str">
        <f>IF(SUM(COUNTIFS('Planificación 2026-1'!F:F,"PRINCIPAL",'Planificación 2026-1'!W:W,C321,'Planificación 2026-1'!H:H,"IS"))&gt;0,"P03"," ")</f>
        <v xml:space="preserve"> </v>
      </c>
      <c r="L321" s="108" t="str">
        <f>IF(SUM(COUNTIFS('Planificación 2026-1'!F:F,"PRINCIPAL",'Planificación 2026-1'!W:W,C321,'Planificación 2026-1'!H:H,"PS"))&gt;0,"P04"," ")</f>
        <v xml:space="preserve"> </v>
      </c>
      <c r="M321" s="108"/>
      <c r="N321" s="108" t="str">
        <f>IF(SUM(COUNTIFS('Planificación 2026-1'!F:F,"PRINCIPAL",'Planificación 2026-1'!W:W,C321,'Planificación 2026-1'!H:H,"IN"))&gt;0,"P06"," ")</f>
        <v>P06</v>
      </c>
      <c r="O321" s="108" t="str">
        <f>IF(SUM(COUNTIFS('Planificación 2026-1'!F:F,"PRINCIPAL",'Planificación 2026-1'!W:W,C321,'Planificación 2026-1'!H:H,"CA"))&gt;0,"P07"," ")</f>
        <v xml:space="preserve"> </v>
      </c>
      <c r="P321" s="108" t="str">
        <f>IF(SUM(COUNTIFS('Planificación 2026-1'!F:F,"PRINCIPAL",'Planificación 2026-1'!W:W,C321,'Planificación 2026-1'!H:H,"DE"))&gt;0,"P08"," ")</f>
        <v>P08</v>
      </c>
      <c r="Q321" s="108" t="str">
        <f>IF(SUM(COUNTIFS('Planificación 2026-1'!F:F,"PRINCIPAL",'Planificación 2026-1'!W:W,C321,'Planificación 2026-1'!H:H,"OB"))&gt;0,"P09"," ")</f>
        <v xml:space="preserve"> </v>
      </c>
      <c r="R321" s="108" t="str">
        <f>IF(SUM(COUNTIFS('Planificación 2026-1'!F:F,"PRINCIPAL",'Planificación 2026-1'!W:W,C321,'Planificación 2026-1'!H:H,"MH"))&gt;0,"P31"," ")</f>
        <v xml:space="preserve"> </v>
      </c>
      <c r="S321" s="108" t="str">
        <f>IF(SUM(COUNTIFS('Planificación 2026-1'!F:F,"PRINCIPAL",'Planificación 2026-1'!W:W,C321,'Planificación 2026-1'!H:H,"IC"))&gt;0,"P32"," ")</f>
        <v>P32</v>
      </c>
      <c r="T321" s="108" t="str">
        <f>IF(SUM(COUNTIFS('Planificación 2026-1'!F:F,"PRINCIPAL",'Planificación 2026-1'!W:W,C321,'Planificación 2026-1'!H:H,"AR"))&gt;0,"P34"," ")</f>
        <v xml:space="preserve"> </v>
      </c>
      <c r="U321" s="108" t="str">
        <f>IF(SUM(COUNTIFS('Planificación 2026-1'!F:F,"PRINCIPAL",'Planificación 2026-1'!W:W,C321,'Planificación 2026-1'!H:H,"T1"))&gt;0,"P35"," ")</f>
        <v xml:space="preserve"> </v>
      </c>
      <c r="V321" s="108" t="str">
        <f>IF(SUM(COUNTIFS('Planificación 2026-1'!F:F,"PRINCIPAL",'Planificación 2026-1'!W:W,C321,'Planificación 2026-1'!H:H,"T3"))&gt;0,"P36"," ")</f>
        <v xml:space="preserve"> </v>
      </c>
      <c r="W321" s="108" t="str">
        <f>IF(SUM(COUNTIFS('Planificación 2026-1'!F:F,"PRINCIPAL",'Planificación 2026-1'!W:W,C321,'Planificación 2026-1'!H:H,"T2"))&gt;0,"P37"," ")</f>
        <v xml:space="preserve"> </v>
      </c>
      <c r="X321" s="108" t="str">
        <f>IF(SUM(COUNTIFS('Planificación 2026-1'!F:F,"PRINCIPAL",'Planificación 2026-1'!W:W,C321,'Planificación 2026-1'!H:H,"AE"))&gt;0,"P38"," ")</f>
        <v xml:space="preserve"> </v>
      </c>
      <c r="Y321" s="108" t="str">
        <f>IF(SUM(COUNTIFS('Planificación 2026-1'!F:F,"PRINCIPAL",'Planificación 2026-1'!W:W,C321,'Planificación 2026-1'!H:H,"T4"))&gt;0,"P55"," ")</f>
        <v xml:space="preserve"> </v>
      </c>
      <c r="Z321" s="108" t="str">
        <f>IF(SUM(COUNTIFS('Planificación 2026-1'!F:F,"FILIAL",'Planificación 2026-1'!W:W,C321,'Planificación 2026-1'!H:H,"AF"))&gt;0," P01"," ")</f>
        <v xml:space="preserve"> </v>
      </c>
      <c r="AA321" s="108" t="str">
        <f>IF(SUM(COUNTIFS('Planificación 2026-1'!F:F,"FILIAL",'Planificación 2026-1'!W:W,C321,'Planificación 2026-1'!H:H,"EN"))&gt;0,"P02"," ")</f>
        <v xml:space="preserve"> </v>
      </c>
      <c r="AB321" s="108" t="str">
        <f>IF(SUM(COUNTIFS('Planificación 2026-1'!F:F,"FILIAL",'Planificación 2026-1'!W:W,C321,'Planificación 2026-1'!H:H,"IS"))&gt;0,"P03"," ")</f>
        <v xml:space="preserve"> </v>
      </c>
      <c r="AC321" s="108" t="str">
        <f>IF(SUM(COUNTIFS('Planificación 2026-1'!F:F,"FILIAL",'Planificación 2026-1'!W:W,C321,'Planificación 2026-1'!H:H,"PS"))&gt;0,"P04"," ")</f>
        <v xml:space="preserve"> </v>
      </c>
      <c r="AD321" s="108"/>
      <c r="AE321" s="108" t="str">
        <f>IF(SUM(COUNTIFS('Planificación 2026-1'!F:F,"FILIAL",'Planificación 2026-1'!W:W,C321,'Planificación 2026-1'!H:H,"IN"))&gt;0,"P06"," ")</f>
        <v xml:space="preserve"> </v>
      </c>
      <c r="AF321" s="108" t="str">
        <f>IF(SUM(COUNTIFS('Planificación 2026-1'!F:F,"FILIAL",'Planificación 2026-1'!W:W,C321,'Planificación 2026-1'!H:H,"CA"))&gt;0,"P07"," ")</f>
        <v xml:space="preserve"> </v>
      </c>
      <c r="AG321" s="108" t="str">
        <f>IF(SUM(COUNTIFS('Planificación 2026-1'!F:F,"FILIAL",'Planificación 2026-1'!W:W,C321,'Planificación 2026-1'!H:H,"DE"))&gt;0,"P08"," ")</f>
        <v xml:space="preserve"> </v>
      </c>
      <c r="AH321" s="108" t="str">
        <f>IF(SUM(COUNTIFS('Planificación 2026-1'!F:F,"FILIAL",'Planificación 2026-1'!W:W,C321,'Planificación 2026-1'!H:H,"OB"))&gt;0,"P09"," ")</f>
        <v xml:space="preserve"> </v>
      </c>
      <c r="AI321" s="108" t="str">
        <f>IF(SUM(COUNTIFS('Planificación 2026-1'!F:F,"FILIAL",'Planificación 2026-1'!W:W,C321,'Planificación 2026-1'!H:H,"MH"))&gt;0,"P31"," ")</f>
        <v xml:space="preserve"> </v>
      </c>
      <c r="AJ321" s="108" t="str">
        <f>IF(SUM(COUNTIFS('Planificación 2026-1'!F:F,"FILIAL",'Planificación 2026-1'!W:W,C321,'Planificación 2026-1'!H:H,"IC"))&gt;0,"P32"," ")</f>
        <v xml:space="preserve"> </v>
      </c>
      <c r="AK321" s="108" t="str">
        <f>IF(SUM(COUNTIFS('Planificación 2026-1'!F:F,"FILIAL",'Planificación 2026-1'!W:W,C321,'Planificación 2026-1'!H:H,"AR"))&gt;0,"P34"," ")</f>
        <v xml:space="preserve"> </v>
      </c>
      <c r="AL321" s="108" t="str">
        <f>IF(SUM(COUNTIFS('Planificación 2026-1'!F:F,"FILIAL",'Planificación 2026-1'!W:W,C321,'Planificación 2026-1'!H:H,"T1"))&gt;0,"P35"," ")</f>
        <v xml:space="preserve"> </v>
      </c>
      <c r="AM321" s="108" t="str">
        <f>IF(SUM(COUNTIFS('Planificación 2026-1'!F:F,"FILIAL",'Planificación 2026-1'!W:W,C321,'Planificación 2026-1'!H:H,"T3"))&gt;0,"P36"," ")</f>
        <v xml:space="preserve"> </v>
      </c>
      <c r="AN321" s="108" t="str">
        <f>IF(SUM(COUNTIFS('Planificación 2026-1'!F:F,"FILIAL",'Planificación 2026-1'!W:W,C321,'Planificación 2026-1'!H:H,"T2"))&gt;0,"P37"," ")</f>
        <v xml:space="preserve"> </v>
      </c>
      <c r="AO321" s="108" t="str">
        <f>IF(SUM(COUNTIFS('Planificación 2026-1'!F:F,"FILIAL",'Planificación 2026-1'!W:W,C321,'Planificación 2026-1'!H:H,"AE"))&gt;0,"P38"," ")</f>
        <v xml:space="preserve"> </v>
      </c>
      <c r="AP321" s="108" t="str">
        <f>IF(SUM(COUNTIFS('Planificación 2026-1'!F:F,"FILIAL",'Planificación 2026-1'!W:W,C321,'Planificación 2026-1'!H:H,"T4"))&gt;0,"P55"," ")</f>
        <v xml:space="preserve"> </v>
      </c>
      <c r="AQ321" s="108" t="str">
        <f>IF(SUM(COUNTIFS('Planificación 2026-1'!F:F,"SUNAMPE",'Planificación 2026-1'!W:W,C321,'Planificación 2026-1'!H:H,"AF"))&gt;0," P01"," ")</f>
        <v xml:space="preserve"> </v>
      </c>
      <c r="AR321" s="108" t="str">
        <f>IF(SUM(COUNTIFS('Planificación 2026-1'!F:F,"SUNAMPE",'Planificación 2026-1'!W:W,C321,'Planificación 2026-1'!H:H,"EN"))&gt;0,"P02"," ")</f>
        <v xml:space="preserve"> </v>
      </c>
      <c r="AS321" s="108" t="str">
        <f>IF(SUM(COUNTIFS('Planificación 2026-1'!F:F,"SUNAMPE",'Planificación 2026-1'!W:W,C321,'Planificación 2026-1'!H:H,"IS"))&gt;0,"P03"," ")</f>
        <v xml:space="preserve"> </v>
      </c>
      <c r="AT321" s="108" t="str">
        <f>IF(SUM(COUNTIFS('Planificación 2026-1'!F:F,"SUNAMPE",'Planificación 2026-1'!W:W,C321,'Planificación 2026-1'!H:H,"PS"))&gt;0,"P04"," ")</f>
        <v xml:space="preserve"> </v>
      </c>
      <c r="AU321" s="108"/>
      <c r="AV321" s="108" t="str">
        <f>IF(SUM(COUNTIFS('Planificación 2026-1'!F:F,"SUNAMPE",'Planificación 2026-1'!W:W,C321,'Planificación 2026-1'!H:H,"IN"))&gt;0,"P06"," ")</f>
        <v xml:space="preserve"> </v>
      </c>
      <c r="AW321" s="108" t="str">
        <f>IF(SUM(COUNTIFS('Planificación 2026-1'!F:F,"SUNAMPE",'Planificación 2026-1'!W:W,C321,'Planificación 2026-1'!H:H,"CA"))&gt;0,"P07"," ")</f>
        <v xml:space="preserve"> </v>
      </c>
      <c r="AX321" s="108" t="str">
        <f>IF(SUM(COUNTIFS('Planificación 2026-1'!F:F,"SUNAMPE",'Planificación 2026-1'!W:W,C321,'Planificación 2026-1'!H:H,"DE"))&gt;0,"P08"," ")</f>
        <v xml:space="preserve"> </v>
      </c>
      <c r="AY321" s="108" t="str">
        <f>IF(SUM(COUNTIFS('Planificación 2026-1'!F:F,"SUNAMPE",'Planificación 2026-1'!W:W,C321,'Planificación 2026-1'!H:H,"OB"))&gt;0,"P09"," ")</f>
        <v xml:space="preserve"> </v>
      </c>
      <c r="AZ321" s="108" t="str">
        <f>IF(SUM(COUNTIFS('Planificación 2026-1'!F:F,"SUNAMPE",'Planificación 2026-1'!W:W,C321,'Planificación 2026-1'!H:H,"MH"))&gt;0,"P31"," ")</f>
        <v xml:space="preserve"> </v>
      </c>
      <c r="BA321" s="108" t="str">
        <f>IF(SUM(COUNTIFS('Planificación 2026-1'!F:F,"SUNAMPE",'Planificación 2026-1'!W:W,C321,'Planificación 2026-1'!H:H,"IC"))&gt;0,"P32"," ")</f>
        <v xml:space="preserve"> </v>
      </c>
      <c r="BB321" s="108" t="str">
        <f>IF(SUM(COUNTIFS('Planificación 2026-1'!F:F,"SUNAMPE",'Planificación 2026-1'!W:W,C321,'Planificación 2026-1'!H:H,"AR"))&gt;0,"P34"," ")</f>
        <v xml:space="preserve"> </v>
      </c>
      <c r="BC321" s="108" t="str">
        <f>IF(SUM(COUNTIFS('Planificación 2026-1'!F:F,"SUNAMPE",'Planificación 2026-1'!W:W,C321,'Planificación 2026-1'!H:H,"T1"))&gt;0,"P35"," ")</f>
        <v xml:space="preserve"> </v>
      </c>
      <c r="BD321" s="108" t="str">
        <f>IF(SUM(COUNTIFS('Planificación 2026-1'!F:F,"SUNAMPE",'Planificación 2026-1'!W:W,C321,'Planificación 2026-1'!H:H,"T3"))&gt;0,"P36"," ")</f>
        <v xml:space="preserve"> </v>
      </c>
      <c r="BE321" s="108" t="str">
        <f>IF(SUM(COUNTIFS('Planificación 2026-1'!F:F,"SUNAMPE",'Planificación 2026-1'!W:W,C321,'Planificación 2026-1'!H:H,"T2"))&gt;0,"P37"," ")</f>
        <v xml:space="preserve"> </v>
      </c>
      <c r="BF321" s="108" t="str">
        <f>IF(SUM(COUNTIFS('Planificación 2026-1'!F:F,"SUNAMPE",'Planificación 2026-1'!W:W,C321,'Planificación 2026-1'!H:H,"AE"))&gt;0,"P38"," ")</f>
        <v xml:space="preserve"> </v>
      </c>
      <c r="BG321" s="108" t="str">
        <f>IF(SUM(COUNTIFS('Planificación 2026-1'!F:F,"SUNAMPE",'Planificación 2026-1'!W:W,C321,'Planificación 2026-1'!H:H,"T4"))&gt;0,"P55"," ")</f>
        <v xml:space="preserve"> </v>
      </c>
      <c r="BH321" s="108" t="str">
        <f>IF(SUM(COUNTIFS('Planificación 2026-1'!F:F,"HUAURA",'Planificación 2026-1'!W:W,C321,'Planificación 2026-1'!H:H,"AF"))&gt;0," P01"," ")</f>
        <v xml:space="preserve"> </v>
      </c>
      <c r="BI321" s="108" t="str">
        <f>IF(SUM(COUNTIFS('Planificación 2026-1'!F:F,"HUAURA",'Planificación 2026-1'!W:W,C321,'Planificación 2026-1'!H:H,"EN"))&gt;0,"P02"," ")</f>
        <v xml:space="preserve"> </v>
      </c>
      <c r="BJ321" s="108" t="str">
        <f>IF(SUM(COUNTIFS('Planificación 2026-1'!F:F,"HUAURA",'Planificación 2026-1'!W:W,C321,'Planificación 2026-1'!H:H,"IS"))&gt;0,"P03"," ")</f>
        <v xml:space="preserve"> </v>
      </c>
      <c r="BK321" s="108" t="str">
        <f>IF(SUM(COUNTIFS('Planificación 2026-1'!F:F,"HUAURA",'Planificación 2026-1'!W:W,C321,'Planificación 2026-1'!H:H,"PS"))&gt;0,"P04"," ")</f>
        <v xml:space="preserve"> </v>
      </c>
      <c r="BL321" s="108"/>
      <c r="BM321" s="108" t="str">
        <f>IF(SUM(COUNTIFS('Planificación 2026-1'!F:F,"HUAURA",'Planificación 2026-1'!W:W,C321,'Planificación 2026-1'!H:H,"IN"))&gt;0,"P06"," ")</f>
        <v xml:space="preserve"> </v>
      </c>
      <c r="BN321" s="108" t="str">
        <f>IF(SUM(COUNTIFS('Planificación 2026-1'!F:F,"HUAURA",'Planificación 2026-1'!W:W,C321,'Planificación 2026-1'!H:H,"CA"))&gt;0,"P07"," ")</f>
        <v xml:space="preserve"> </v>
      </c>
      <c r="BO321" s="108" t="str">
        <f>IF(SUM(COUNTIFS('Planificación 2026-1'!F:F,"HUAURA",'Planificación 2026-1'!W:W,C321,'Planificación 2026-1'!H:H,"DE"))&gt;0,"P08"," ")</f>
        <v xml:space="preserve"> </v>
      </c>
      <c r="BP321" s="108" t="str">
        <f>IF(SUM(COUNTIFS('Planificación 2026-1'!F:F,"HUAURA",'Planificación 2026-1'!W:W,C321,'Planificación 2026-1'!H:H,"OB"))&gt;0,"P09"," ")</f>
        <v xml:space="preserve"> </v>
      </c>
      <c r="BQ321" s="108" t="str">
        <f>IF(SUM(COUNTIFS('Planificación 2026-1'!F:F,"HUAURA",'Planificación 2026-1'!W:W,C321,'Planificación 2026-1'!H:H,"MH"))&gt;0,"P31"," ")</f>
        <v xml:space="preserve"> </v>
      </c>
      <c r="BR321" s="108" t="str">
        <f>IF(SUM(COUNTIFS('Planificación 2026-1'!F:F,"HUAURA",'Planificación 2026-1'!W:W,C321,'Planificación 2026-1'!H:H,"IC"))&gt;0,"P32"," ")</f>
        <v xml:space="preserve"> </v>
      </c>
      <c r="BS321" s="108" t="str">
        <f>IF(SUM(COUNTIFS('Planificación 2026-1'!F:F,"HUAURA",'Planificación 2026-1'!W:W,C321,'Planificación 2026-1'!H:H,"AR"))&gt;0,"P34"," ")</f>
        <v xml:space="preserve"> </v>
      </c>
      <c r="BT321" s="108" t="str">
        <f>IF(SUM(COUNTIFS('Planificación 2026-1'!F:F,"HUAURA",'Planificación 2026-1'!W:W,C321,'Planificación 2026-1'!H:H,"T1"))&gt;0,"P35"," ")</f>
        <v xml:space="preserve"> </v>
      </c>
      <c r="BU321" s="108" t="str">
        <f>IF(SUM(COUNTIFS('Planificación 2026-1'!F:F,"HUAURA",'Planificación 2026-1'!W:W,C321,'Planificación 2026-1'!H:H,"T3"))&gt;0,"P36"," ")</f>
        <v xml:space="preserve"> </v>
      </c>
      <c r="BV321" s="108" t="str">
        <f>IF(SUM(COUNTIFS('Planificación 2026-1'!F:F,"HUAURA",'Planificación 2026-1'!W:W,C321,'Planificación 2026-1'!H:H,"T2"))&gt;0,"P37"," ")</f>
        <v xml:space="preserve"> </v>
      </c>
      <c r="BW321" s="108" t="str">
        <f>IF(SUM(COUNTIFS('Planificación 2026-1'!F:F,"HUAURA",'Planificación 2026-1'!W:W,C321,'Planificación 2026-1'!H:H,"AE"))&gt;0,"P38"," ")</f>
        <v xml:space="preserve"> </v>
      </c>
      <c r="BX321" s="108" t="str">
        <f>IF(SUM(COUNTIFS('Planificación 2026-1'!F:F,"HUAURA",'Planificación 2026-1'!W:W,C321,'Planificación 2026-1'!H:H,"T4"))&gt;0,"P55"," ")</f>
        <v xml:space="preserve"> </v>
      </c>
      <c r="BY321" s="109">
        <f>SUMIFS('Planificación 2026-1'!R:R,'Planificación 2026-1'!W:W,C321,'Planificación 2026-1'!H:H,"AF",'Planificación 2026-1'!I:I,"&gt;2")</f>
        <v>0</v>
      </c>
      <c r="BZ321" s="109">
        <f>SUMIFS('Planificación 2026-1'!R:R,'Planificación 2026-1'!W:W,C321,'Planificación 2026-1'!H:H,"EN",'Planificación 2026-1'!I:I,"&gt;2")</f>
        <v>0</v>
      </c>
      <c r="CA321" s="109">
        <f>SUMIFS('Planificación 2026-1'!R:R,'Planificación 2026-1'!W:W,C321,'Planificación 2026-1'!H:H,"IS",'Planificación 2026-1'!I:I,"&gt;2")</f>
        <v>0</v>
      </c>
      <c r="CB321" s="109">
        <f>SUMIFS('Planificación 2026-1'!R:R,'Planificación 2026-1'!W:W,C321,'Planificación 2026-1'!H:H,"PS",'Planificación 2026-1'!I:I,"&gt;2")</f>
        <v>0</v>
      </c>
      <c r="CC321" s="109">
        <f>SUMIFS('Planificación 2026-1'!R:R,'Planificación 2026-1'!W:W,C321,'Planificación 2026-1'!H:H,"IN",'Planificación 2026-1'!I:I,"&gt;2")</f>
        <v>0</v>
      </c>
      <c r="CD321" s="109">
        <f>SUMIFS('Planificación 2026-1'!R:R,'Planificación 2026-1'!W:W,C321,'Planificación 2026-1'!H:H,"CA",'Planificación 2026-1'!I:I,"&gt;2")</f>
        <v>0</v>
      </c>
      <c r="CE321" s="109">
        <f>SUMIFS('Planificación 2026-1'!R:R,'Planificación 2026-1'!W:W,C321,'Planificación 2026-1'!H:H,"DE",'Planificación 2026-1'!I:I,"&gt;2")</f>
        <v>0</v>
      </c>
      <c r="CF321" s="109">
        <f>SUMIFS('Planificación 2026-1'!R:R,'Planificación 2026-1'!W:W,C321,'Planificación 2026-1'!H:H,"OB",'Planificación 2026-1'!I:I,"&gt;2")</f>
        <v>0</v>
      </c>
      <c r="CG321" s="109">
        <f>SUMIFS('Planificación 2026-1'!R:R,'Planificación 2026-1'!W:W,C321,'Planificación 2026-1'!H:H,"MH",'Planificación 2026-1'!I:I,"&gt;2")</f>
        <v>0</v>
      </c>
      <c r="CH321" s="109">
        <f>SUMIFS('Planificación 2026-1'!R:R,'Planificación 2026-1'!W:W,C321,'Planificación 2026-1'!H:H,"IC",'Planificación 2026-1'!I:I,"&gt;2")</f>
        <v>0</v>
      </c>
      <c r="CI321" s="109">
        <f>SUMIFS('Planificación 2026-1'!R:R,'Planificación 2026-1'!W:W,C321,'Planificación 2026-1'!H:H,"AR",'Planificación 2026-1'!I:I,"&gt;2")</f>
        <v>0</v>
      </c>
      <c r="CJ321" s="109">
        <f>SUMIFS('Planificación 2026-1'!R:R,'Planificación 2026-1'!W:W,C321,'Planificación 2026-1'!H:H,"T1",'Planificación 2026-1'!I:I,"&gt;2")</f>
        <v>0</v>
      </c>
      <c r="CK321" s="109">
        <f>SUMIFS('Planificación 2026-1'!R:R,'Planificación 2026-1'!W:W,C321,'Planificación 2026-1'!H:H,"T3",'Planificación 2026-1'!I:I,"&gt;2")</f>
        <v>0</v>
      </c>
      <c r="CL321" s="109">
        <f>SUMIFS('Planificación 2026-1'!R:R,'Planificación 2026-1'!W:W,C321,'Planificación 2026-1'!H:H,"T2",'Planificación 2026-1'!I:I,"&gt;2")</f>
        <v>0</v>
      </c>
      <c r="CM321" s="109">
        <f>SUMIFS('Planificación 2026-1'!R:R,'Planificación 2026-1'!W:W,C321,'Planificación 2026-1'!H:H,"AE",'Planificación 2026-1'!I:I,"&gt;2")</f>
        <v>0</v>
      </c>
      <c r="CN321" s="109">
        <f>SUMIFS('Planificación 2026-1'!R:R,'Planificación 2026-1'!W:W,C321,'Planificación 2026-1'!H:H,"T4",'Planificación 2026-1'!I:I,"&gt;2")</f>
        <v>0</v>
      </c>
      <c r="CO321" s="109">
        <f>SUMIFS('Planificación 2026-1'!R:R,'Planificación 2026-1'!W:W,C321,'Planificación 2026-1'!H:H,"AF",'Planificación 2026-1'!I:I,"&lt;3")</f>
        <v>0</v>
      </c>
      <c r="CP321" s="109">
        <f>SUMIFS('Planificación 2026-1'!R:R,'Planificación 2026-1'!W:W,C321,'Planificación 2026-1'!H:H,"EN",'Planificación 2026-1'!I:I,"&lt;3")</f>
        <v>0</v>
      </c>
      <c r="CQ321" s="109">
        <f>SUMIFS('Planificación 2026-1'!R:R,'Planificación 2026-1'!W:W,C321,'Planificación 2026-1'!H:H,"IS",'Planificación 2026-1'!I:I,"&lt;3")</f>
        <v>0</v>
      </c>
      <c r="CR321" s="109">
        <f>SUMIFS('Planificación 2026-1'!R:R,'Planificación 2026-1'!W:W,C321,'Planificación 2026-1'!H:H,"PS",'Planificación 2026-1'!I:I,"&lt;3")</f>
        <v>0</v>
      </c>
      <c r="CS321" s="109">
        <f>SUMIFS('Planificación 2026-1'!R:R,'Planificación 2026-1'!W:W,C321,'Planificación 2026-1'!H:H,"IN",'Planificación 2026-1'!I:I,"&lt;3")</f>
        <v>4</v>
      </c>
      <c r="CT321" s="109">
        <f>SUMIFS('Planificación 2026-1'!R:R,'Planificación 2026-1'!W:W,C321,'Planificación 2026-1'!H:H,"CA",'Planificación 2026-1'!I:I,"&lt;3")</f>
        <v>0</v>
      </c>
      <c r="CU321" s="109">
        <f>SUMIFS('Planificación 2026-1'!R:R,'Planificación 2026-1'!W:W,C321,'Planificación 2026-1'!H:H,"DE",'Planificación 2026-1'!I:I,"&lt;3")</f>
        <v>9</v>
      </c>
      <c r="CV321" s="109">
        <f>SUMIFS('Planificación 2026-1'!R:R,'Planificación 2026-1'!W:W,C321,'Planificación 2026-1'!H:H,"OB",'Planificación 2026-1'!I:I,"&lt;3")</f>
        <v>0</v>
      </c>
      <c r="CW321" s="109">
        <f>SUMIFS('Planificación 2026-1'!R:R,'Planificación 2026-1'!W:W,C321,'Planificación 2026-1'!H:H,"MH",'Planificación 2026-1'!I:I,"&lt;3")</f>
        <v>0</v>
      </c>
      <c r="CX321" s="109">
        <f>SUMIFS('Planificación 2026-1'!R:R,'Planificación 2026-1'!W:W,C321,'Planificación 2026-1'!H:H,"IC",'Planificación 2026-1'!I:I,"&lt;3")</f>
        <v>5</v>
      </c>
      <c r="CY321" s="109">
        <f>SUMIFS('Planificación 2026-1'!R:R,'Planificación 2026-1'!W:W,C321,'Planificación 2026-1'!H:H,"AR",'Planificación 2026-1'!I:I,"&lt;3")</f>
        <v>0</v>
      </c>
      <c r="CZ321" s="109">
        <f>SUMIFS('Planificación 2026-1'!R:R,'Planificación 2026-1'!W:W,C321,'Planificación 2026-1'!H:H,"T1",'Planificación 2026-1'!I:I,"&lt;3")</f>
        <v>0</v>
      </c>
      <c r="DA321" s="109">
        <f>SUMIFS('Planificación 2026-1'!R:R,'Planificación 2026-1'!W:W,C321,'Planificación 2026-1'!H:H,"T3",'Planificación 2026-1'!I:I,"&lt;3")</f>
        <v>0</v>
      </c>
      <c r="DB321" s="109">
        <f>SUMIFS('Planificación 2026-1'!R:R,'Planificación 2026-1'!W:W,C321,'Planificación 2026-1'!H:H,"T2",'Planificación 2026-1'!I:I,"&lt;3")</f>
        <v>0</v>
      </c>
      <c r="DC321" s="109">
        <f>SUMIFS('Planificación 2026-1'!R:R,'Planificación 2026-1'!W:W,C321,'Planificación 2026-1'!H:H,"AE",'Planificación 2026-1'!I:I,"&lt;3")</f>
        <v>0</v>
      </c>
      <c r="DD321" s="109">
        <f>SUMIFS('Planificación 2026-1'!R:R,'Planificación 2026-1'!W:W,C321,'Planificación 2026-1'!H:H,"T4",'Planificación 2026-1'!I:I,"&lt;3")</f>
        <v>0</v>
      </c>
      <c r="DE321" s="108" t="str">
        <f t="shared" si="45"/>
        <v>P06 P08 P32</v>
      </c>
      <c r="DF321" s="41">
        <f>IF(C321="","",SUMIFS('Planificación 2026-1'!R:R,'Planificación 2026-1'!W:W,C321,'Planificación 2026-1'!F:F,"PRINCIPAL",'Planificación 2026-1'!X:X,"VIRTUAL"))</f>
        <v>0</v>
      </c>
      <c r="DG321" s="41">
        <f>IF(C321="","",SUMIFS('Planificación 2026-1'!R:R,'Planificación 2026-1'!W:W,C321,'Planificación 2026-1'!F:F,"PRINCIPAL",'Planificación 2026-1'!X:X,"PRESENCIAL"))</f>
        <v>18</v>
      </c>
      <c r="DH321" s="41">
        <f>IF(C321="","",SUMIFS('Planificación 2026-1'!R:R,'Planificación 2026-1'!W:W,C321,'Planificación 2026-1'!F:F,"PRINCIPAL",'Planificación 2026-1'!X:X,"HIBRIDO PRESENCIAL"))</f>
        <v>0</v>
      </c>
      <c r="DI321" s="108" t="str">
        <f t="shared" si="46"/>
        <v/>
      </c>
      <c r="DJ321" s="108">
        <f>IF(C321="","",SUMIFS('Planificación 2026-1'!R:R,'Planificación 2026-1'!W:W,C321,'Planificación 2026-1'!F:F,"FILIAL",'Planificación 2026-1'!X:X,"VIRTUAL"))</f>
        <v>0</v>
      </c>
      <c r="DK321" s="110">
        <f>IF(C321="","",SUMIFS('Planificación 2026-1'!R:R,'Planificación 2026-1'!W:W,C321,'Planificación 2026-1'!F:F,"FILIAL",'Planificación 2026-1'!X:X,"PRESENCIAL"))</f>
        <v>0</v>
      </c>
      <c r="DL321" s="61">
        <f>IF(C321="","",SUMIFS('Planificación 2026-1'!R:R,'Planificación 2026-1'!W:W,C321,'Planificación 2026-1'!F:F,"FILIAL",'Planificación 2026-1'!X:X,"HIBRIDO PRESENCIAL"))</f>
        <v>0</v>
      </c>
      <c r="DM321" s="111" t="str">
        <f t="shared" si="47"/>
        <v/>
      </c>
      <c r="DN321" s="108">
        <f>IF(C321="","",SUMIFS('Planificación 2026-1'!R:R,'Planificación 2026-1'!W:W,C321,'Planificación 2026-1'!F:F,"SUNAMPE",'Planificación 2026-1'!X:X,"VIRTUAL"))</f>
        <v>0</v>
      </c>
      <c r="DO321" s="61">
        <f>IF(C321="","",SUMIFS('Planificación 2026-1'!R:R,'Planificación 2026-1'!W:W,C321,'Planificación 2026-1'!F:F,"SUNAMPE",'Planificación 2026-1'!X:X,"PRESENCIAL"))</f>
        <v>0</v>
      </c>
      <c r="DP321" s="111" t="str">
        <f t="shared" si="48"/>
        <v/>
      </c>
      <c r="DQ321" s="108">
        <f>IF(C321="","",SUMIFS('Planificación 2026-1'!R:R,'Planificación 2026-1'!W:W,C321,'Planificación 2026-1'!F:F,"HUAURA",'Planificación 2026-1'!X:X,"VIRTUAL"))</f>
        <v>0</v>
      </c>
      <c r="DR321" s="61">
        <f>IF(C321="","",SUMIFS('Planificación 2026-1'!R:R,'Planificación 2026-1'!W:W,C321,'Planificación 2026-1'!F:F,"HUAURA",'Planificación 2026-1'!X:X,"PRESENCIAL"))</f>
        <v>0</v>
      </c>
      <c r="DS321" s="76">
        <f>SUMIFS('Planificación 2026-1'!R:R,'Planificación 2026-1'!W:W,C321,'Planificación 2026-1'!F:F,"PRINCIPAL",'Planificación 2026-1'!X:X,"VIRTUAL",'Planificación 2026-1'!I:I,"&gt;2")</f>
        <v>0</v>
      </c>
      <c r="DT321" s="76">
        <f>SUMIFS('Planificación 2026-1'!R:R,'Planificación 2026-1'!W:W,C321,'Planificación 2026-1'!F:F,"PRINCIPAL",'Planificación 2026-1'!X:X,"&lt;&gt;VIRTUAL",'Planificación 2026-1'!I:I,"&gt;2")</f>
        <v>0</v>
      </c>
      <c r="DU321" s="76">
        <f>SUMIFS('Planificación 2026-1'!R:R,'Planificación 2026-1'!W:W,C321,'Planificación 2026-1'!F:F,"SUNAMPE",'Planificación 2026-1'!X:X,"VIRTUAL",'Planificación 2026-1'!I:I,"&gt;2")</f>
        <v>0</v>
      </c>
      <c r="DV321" s="76">
        <f>SUMIFS('Planificación 2026-1'!R:R,'Planificación 2026-1'!W:W,C321,'Planificación 2026-1'!F:F,"SUNAMPE",'Planificación 2026-1'!X:X,"&lt;&gt;VIRTUAL",'Planificación 2026-1'!I:I,"&gt;2")</f>
        <v>0</v>
      </c>
      <c r="DW321" s="76">
        <f>SUMIFS('Planificación 2026-1'!R:R,'Planificación 2026-1'!W:W,C321,'Planificación 2026-1'!F:F,"FILIAL",'Planificación 2026-1'!X:X,"VIRTUAL",'Planificación 2026-1'!I:I,"&gt;2")</f>
        <v>0</v>
      </c>
      <c r="DX321" s="76">
        <f>SUMIFS('Planificación 2026-1'!R:R,'Planificación 2026-1'!W:W,C321,'Planificación 2026-1'!F:F,"FILIAL",'Planificación 2026-1'!X:X,"&lt;&gt;VIRTUAL",'Planificación 2026-1'!I:I,"&gt;2")</f>
        <v>0</v>
      </c>
      <c r="DY321" s="76">
        <f>SUMIFS('Planificación 2026-1'!R:R,'Planificación 2026-1'!W:W,C321,'Planificación 2026-1'!F:F,"PORUMA",'Planificación 2026-1'!X:X,"VIRTUAL",'Planificación 2026-1'!I:I,"&gt;2")</f>
        <v>0</v>
      </c>
      <c r="DZ321" s="76">
        <f>SUMIFS('Planificación 2026-1'!R:R,'Planificación 2026-1'!W:W,C321,'Planificación 2026-1'!F:F,"PORUMA",'Planificación 2026-1'!X:X,"&lt;&gt;VIRTUAL",'Planificación 2026-1'!I:I,"&gt;2")</f>
        <v>0</v>
      </c>
      <c r="EA321" s="76">
        <f>SUMIFS('Planificación 2026-1'!R:R,'Planificación 2026-1'!W:W,C321,'Planificación 2026-1'!F:F,"HUAURA",'Planificación 2026-1'!X:X,"VIRTUAL",'Planificación 2026-1'!I:I,"&gt;2")</f>
        <v>0</v>
      </c>
      <c r="EB321" s="76">
        <f>SUMIFS('Planificación 2026-1'!R:R,'Planificación 2026-1'!W:W,C321,'Planificación 2026-1'!F:F,"HUAURA",'Planificación 2026-1'!X:X,"&lt;&gt;VIRTUAL",'Planificación 2026-1'!I:I,"&gt;2")</f>
        <v>0</v>
      </c>
      <c r="EC321" s="76">
        <f>SUMIFS('Planificación 2026-1'!R:R,'Planificación 2026-1'!W:W,C321,'Planificación 2026-1'!F:F,"PRINCIPAL",'Planificación 2026-1'!X:X,"VIRTUAL",'Planificación 2026-1'!I:I,"&lt;3")</f>
        <v>0</v>
      </c>
      <c r="ED321" s="76">
        <f>SUMIFS('Planificación 2026-1'!R:R,'Planificación 2026-1'!W:W,C321,'Planificación 2026-1'!F:F,"PRINCIPAL",'Planificación 2026-1'!X:X,"&lt;&gt;VIRTUAL",'Planificación 2026-1'!I:I,"&lt;3")</f>
        <v>18</v>
      </c>
      <c r="EE321" s="76">
        <f>SUMIFS('Planificación 2026-1'!R:R,'Planificación 2026-1'!W:W,C321,'Planificación 2026-1'!F:F,"SUNAMPE",'Planificación 2026-1'!X:X,"VIRTUAL",'Planificación 2026-1'!I:I,"&lt;3")</f>
        <v>0</v>
      </c>
      <c r="EF321" s="76">
        <f>SUMIFS('Planificación 2026-1'!R:R,'Planificación 2026-1'!W:W,C321,'Planificación 2026-1'!F:F,"SUNAMPE",'Planificación 2026-1'!X:X,"&lt;&gt;VIRTUAL",'Planificación 2026-1'!I:I,"&lt;3")</f>
        <v>0</v>
      </c>
      <c r="EG321" s="76">
        <f>SUMIFS('Planificación 2026-1'!R:R,'Planificación 2026-1'!W:W,C321,'Planificación 2026-1'!F:F,"FILIAL",'Planificación 2026-1'!X:X,"VIRTUAL",'Planificación 2026-1'!I:I,"&lt;3")</f>
        <v>0</v>
      </c>
      <c r="EH321" s="76">
        <f>SUMIFS('Planificación 2026-1'!R:R,'Planificación 2026-1'!W:W,C321,'Planificación 2026-1'!F:F,"FILIAL",'Planificación 2026-1'!X:X,"&lt;&gt;VIRTUAL",'Planificación 2026-1'!I:I,"&lt;3")</f>
        <v>0</v>
      </c>
      <c r="EI321" s="76">
        <f>SUMIFS('Planificación 2026-1'!R:R,'Planificación 2026-1'!W:W,C321,'Planificación 2026-1'!F:F,"PORUMA",'Planificación 2026-1'!X:X,"VIRTUAL",'Planificación 2026-1'!I:I,"&lt;3")</f>
        <v>0</v>
      </c>
      <c r="EJ321" s="76">
        <f>SUMIFS('Planificación 2026-1'!R:R,'Planificación 2026-1'!W:W,C321,'Planificación 2026-1'!F:F,"PORUMA",'Planificación 2026-1'!X:X,"&lt;&gt;VIRTUAL",'Planificación 2026-1'!I:I,"&lt;3")</f>
        <v>0</v>
      </c>
      <c r="EK321" s="76">
        <f>SUMIFS('Planificación 2026-1'!R:R,'Planificación 2026-1'!W:W,C321,'Planificación 2026-1'!F:F,"HUAURA",'Planificación 2026-1'!X:X,"VIRTUAL",'Planificación 2026-1'!I:I,"&lt;3")</f>
        <v>0</v>
      </c>
      <c r="EL321" s="76">
        <f>SUMIFS('Planificación 2026-1'!R:R,'Planificación 2026-1'!W:W,C321,'Planificación 2026-1'!F:F,"HUAURA",'Planificación 2026-1'!X:X,"&lt;&gt;VIRTUAL",'Planificación 2026-1'!I:I,"&lt;3")</f>
        <v>0</v>
      </c>
      <c r="EM321" s="76"/>
      <c r="EN321" s="76">
        <f t="shared" si="41"/>
        <v>0</v>
      </c>
      <c r="EO321" s="76">
        <f t="shared" si="42"/>
        <v>18</v>
      </c>
      <c r="EP321" s="76" t="b">
        <f t="shared" si="43"/>
        <v>1</v>
      </c>
      <c r="EQ321" s="76" t="str">
        <f t="shared" si="44"/>
        <v/>
      </c>
      <c r="ER321" s="76" t="str">
        <f t="shared" si="49"/>
        <v>PRESENCIAL</v>
      </c>
    </row>
    <row r="322" spans="1:148" hidden="1">
      <c r="A322" s="83"/>
      <c r="B322" s="119">
        <v>319</v>
      </c>
      <c r="C322" s="115" t="s">
        <v>495</v>
      </c>
      <c r="D322" s="112">
        <f>SUMIF('Planificación 2026-1'!W:W,C322,'Planificación 2026-1'!R:R)</f>
        <v>0</v>
      </c>
      <c r="E322" s="114" t="s">
        <v>170</v>
      </c>
      <c r="F322" s="115" t="s">
        <v>171</v>
      </c>
      <c r="G322" s="115" t="s">
        <v>153</v>
      </c>
      <c r="H322" s="115" t="s">
        <v>128</v>
      </c>
      <c r="I322" s="107" t="str">
        <f>IF(SUM(COUNTIFS('Planificación 2026-1'!F:F,"PRINCIPAL",'Planificación 2026-1'!W:W,C322,'Planificación 2026-1'!H:H,"AF"))&gt;0,"P01"," ")</f>
        <v xml:space="preserve"> </v>
      </c>
      <c r="J322" s="108" t="str">
        <f>IF(SUM(COUNTIFS('Planificación 2026-1'!F:F,"PRINCIPAL",'Planificación 2026-1'!W:W,C322,'Planificación 2026-1'!H:H,"EN"))&gt;0,"P02"," ")</f>
        <v xml:space="preserve"> </v>
      </c>
      <c r="K322" s="108" t="str">
        <f>IF(SUM(COUNTIFS('Planificación 2026-1'!F:F,"PRINCIPAL",'Planificación 2026-1'!W:W,C322,'Planificación 2026-1'!H:H,"IS"))&gt;0,"P03"," ")</f>
        <v xml:space="preserve"> </v>
      </c>
      <c r="L322" s="108" t="str">
        <f>IF(SUM(COUNTIFS('Planificación 2026-1'!F:F,"PRINCIPAL",'Planificación 2026-1'!W:W,C322,'Planificación 2026-1'!H:H,"PS"))&gt;0,"P04"," ")</f>
        <v xml:space="preserve"> </v>
      </c>
      <c r="M322" s="108"/>
      <c r="N322" s="108" t="str">
        <f>IF(SUM(COUNTIFS('Planificación 2026-1'!F:F,"PRINCIPAL",'Planificación 2026-1'!W:W,C322,'Planificación 2026-1'!H:H,"IN"))&gt;0,"P06"," ")</f>
        <v xml:space="preserve"> </v>
      </c>
      <c r="O322" s="108" t="str">
        <f>IF(SUM(COUNTIFS('Planificación 2026-1'!F:F,"PRINCIPAL",'Planificación 2026-1'!W:W,C322,'Planificación 2026-1'!H:H,"CA"))&gt;0,"P07"," ")</f>
        <v xml:space="preserve"> </v>
      </c>
      <c r="P322" s="108" t="str">
        <f>IF(SUM(COUNTIFS('Planificación 2026-1'!F:F,"PRINCIPAL",'Planificación 2026-1'!W:W,C322,'Planificación 2026-1'!H:H,"DE"))&gt;0,"P08"," ")</f>
        <v xml:space="preserve"> </v>
      </c>
      <c r="Q322" s="108" t="str">
        <f>IF(SUM(COUNTIFS('Planificación 2026-1'!F:F,"PRINCIPAL",'Planificación 2026-1'!W:W,C322,'Planificación 2026-1'!H:H,"OB"))&gt;0,"P09"," ")</f>
        <v xml:space="preserve"> </v>
      </c>
      <c r="R322" s="108" t="str">
        <f>IF(SUM(COUNTIFS('Planificación 2026-1'!F:F,"PRINCIPAL",'Planificación 2026-1'!W:W,C322,'Planificación 2026-1'!H:H,"MH"))&gt;0,"P31"," ")</f>
        <v xml:space="preserve"> </v>
      </c>
      <c r="S322" s="108" t="str">
        <f>IF(SUM(COUNTIFS('Planificación 2026-1'!F:F,"PRINCIPAL",'Planificación 2026-1'!W:W,C322,'Planificación 2026-1'!H:H,"IC"))&gt;0,"P32"," ")</f>
        <v xml:space="preserve"> </v>
      </c>
      <c r="T322" s="108" t="str">
        <f>IF(SUM(COUNTIFS('Planificación 2026-1'!F:F,"PRINCIPAL",'Planificación 2026-1'!W:W,C322,'Planificación 2026-1'!H:H,"AR"))&gt;0,"P34"," ")</f>
        <v xml:space="preserve"> </v>
      </c>
      <c r="U322" s="108" t="str">
        <f>IF(SUM(COUNTIFS('Planificación 2026-1'!F:F,"PRINCIPAL",'Planificación 2026-1'!W:W,C322,'Planificación 2026-1'!H:H,"T1"))&gt;0,"P35"," ")</f>
        <v xml:space="preserve"> </v>
      </c>
      <c r="V322" s="108" t="str">
        <f>IF(SUM(COUNTIFS('Planificación 2026-1'!F:F,"PRINCIPAL",'Planificación 2026-1'!W:W,C322,'Planificación 2026-1'!H:H,"T3"))&gt;0,"P36"," ")</f>
        <v xml:space="preserve"> </v>
      </c>
      <c r="W322" s="108" t="str">
        <f>IF(SUM(COUNTIFS('Planificación 2026-1'!F:F,"PRINCIPAL",'Planificación 2026-1'!W:W,C322,'Planificación 2026-1'!H:H,"T2"))&gt;0,"P37"," ")</f>
        <v xml:space="preserve"> </v>
      </c>
      <c r="X322" s="108" t="str">
        <f>IF(SUM(COUNTIFS('Planificación 2026-1'!F:F,"PRINCIPAL",'Planificación 2026-1'!W:W,C322,'Planificación 2026-1'!H:H,"AE"))&gt;0,"P38"," ")</f>
        <v xml:space="preserve"> </v>
      </c>
      <c r="Y322" s="108" t="str">
        <f>IF(SUM(COUNTIFS('Planificación 2026-1'!F:F,"PRINCIPAL",'Planificación 2026-1'!W:W,C322,'Planificación 2026-1'!H:H,"T4"))&gt;0,"P55"," ")</f>
        <v xml:space="preserve"> </v>
      </c>
      <c r="Z322" s="108" t="str">
        <f>IF(SUM(COUNTIFS('Planificación 2026-1'!F:F,"FILIAL",'Planificación 2026-1'!W:W,C322,'Planificación 2026-1'!H:H,"AF"))&gt;0," P01"," ")</f>
        <v xml:space="preserve"> </v>
      </c>
      <c r="AA322" s="108" t="str">
        <f>IF(SUM(COUNTIFS('Planificación 2026-1'!F:F,"FILIAL",'Planificación 2026-1'!W:W,C322,'Planificación 2026-1'!H:H,"EN"))&gt;0,"P02"," ")</f>
        <v xml:space="preserve"> </v>
      </c>
      <c r="AB322" s="108" t="str">
        <f>IF(SUM(COUNTIFS('Planificación 2026-1'!F:F,"FILIAL",'Planificación 2026-1'!W:W,C322,'Planificación 2026-1'!H:H,"IS"))&gt;0,"P03"," ")</f>
        <v xml:space="preserve"> </v>
      </c>
      <c r="AC322" s="108" t="str">
        <f>IF(SUM(COUNTIFS('Planificación 2026-1'!F:F,"FILIAL",'Planificación 2026-1'!W:W,C322,'Planificación 2026-1'!H:H,"PS"))&gt;0,"P04"," ")</f>
        <v xml:space="preserve"> </v>
      </c>
      <c r="AD322" s="108"/>
      <c r="AE322" s="108" t="str">
        <f>IF(SUM(COUNTIFS('Planificación 2026-1'!F:F,"FILIAL",'Planificación 2026-1'!W:W,C322,'Planificación 2026-1'!H:H,"IN"))&gt;0,"P06"," ")</f>
        <v xml:space="preserve"> </v>
      </c>
      <c r="AF322" s="108" t="str">
        <f>IF(SUM(COUNTIFS('Planificación 2026-1'!F:F,"FILIAL",'Planificación 2026-1'!W:W,C322,'Planificación 2026-1'!H:H,"CA"))&gt;0,"P07"," ")</f>
        <v xml:space="preserve"> </v>
      </c>
      <c r="AG322" s="108" t="str">
        <f>IF(SUM(COUNTIFS('Planificación 2026-1'!F:F,"FILIAL",'Planificación 2026-1'!W:W,C322,'Planificación 2026-1'!H:H,"DE"))&gt;0,"P08"," ")</f>
        <v xml:space="preserve"> </v>
      </c>
      <c r="AH322" s="108" t="str">
        <f>IF(SUM(COUNTIFS('Planificación 2026-1'!F:F,"FILIAL",'Planificación 2026-1'!W:W,C322,'Planificación 2026-1'!H:H,"OB"))&gt;0,"P09"," ")</f>
        <v xml:space="preserve"> </v>
      </c>
      <c r="AI322" s="108" t="str">
        <f>IF(SUM(COUNTIFS('Planificación 2026-1'!F:F,"FILIAL",'Planificación 2026-1'!W:W,C322,'Planificación 2026-1'!H:H,"MH"))&gt;0,"P31"," ")</f>
        <v xml:space="preserve"> </v>
      </c>
      <c r="AJ322" s="108" t="str">
        <f>IF(SUM(COUNTIFS('Planificación 2026-1'!F:F,"FILIAL",'Planificación 2026-1'!W:W,C322,'Planificación 2026-1'!H:H,"IC"))&gt;0,"P32"," ")</f>
        <v xml:space="preserve"> </v>
      </c>
      <c r="AK322" s="108" t="str">
        <f>IF(SUM(COUNTIFS('Planificación 2026-1'!F:F,"FILIAL",'Planificación 2026-1'!W:W,C322,'Planificación 2026-1'!H:H,"AR"))&gt;0,"P34"," ")</f>
        <v xml:space="preserve"> </v>
      </c>
      <c r="AL322" s="108" t="str">
        <f>IF(SUM(COUNTIFS('Planificación 2026-1'!F:F,"FILIAL",'Planificación 2026-1'!W:W,C322,'Planificación 2026-1'!H:H,"T1"))&gt;0,"P35"," ")</f>
        <v xml:space="preserve"> </v>
      </c>
      <c r="AM322" s="108" t="str">
        <f>IF(SUM(COUNTIFS('Planificación 2026-1'!F:F,"FILIAL",'Planificación 2026-1'!W:W,C322,'Planificación 2026-1'!H:H,"T3"))&gt;0,"P36"," ")</f>
        <v xml:space="preserve"> </v>
      </c>
      <c r="AN322" s="108" t="str">
        <f>IF(SUM(COUNTIFS('Planificación 2026-1'!F:F,"FILIAL",'Planificación 2026-1'!W:W,C322,'Planificación 2026-1'!H:H,"T2"))&gt;0,"P37"," ")</f>
        <v xml:space="preserve"> </v>
      </c>
      <c r="AO322" s="108" t="str">
        <f>IF(SUM(COUNTIFS('Planificación 2026-1'!F:F,"FILIAL",'Planificación 2026-1'!W:W,C322,'Planificación 2026-1'!H:H,"AE"))&gt;0,"P38"," ")</f>
        <v xml:space="preserve"> </v>
      </c>
      <c r="AP322" s="108" t="str">
        <f>IF(SUM(COUNTIFS('Planificación 2026-1'!F:F,"FILIAL",'Planificación 2026-1'!W:W,C322,'Planificación 2026-1'!H:H,"T4"))&gt;0,"P55"," ")</f>
        <v xml:space="preserve"> </v>
      </c>
      <c r="AQ322" s="108" t="str">
        <f>IF(SUM(COUNTIFS('Planificación 2026-1'!F:F,"SUNAMPE",'Planificación 2026-1'!W:W,C322,'Planificación 2026-1'!H:H,"AF"))&gt;0," P01"," ")</f>
        <v xml:space="preserve"> </v>
      </c>
      <c r="AR322" s="108" t="str">
        <f>IF(SUM(COUNTIFS('Planificación 2026-1'!F:F,"SUNAMPE",'Planificación 2026-1'!W:W,C322,'Planificación 2026-1'!H:H,"EN"))&gt;0,"P02"," ")</f>
        <v xml:space="preserve"> </v>
      </c>
      <c r="AS322" s="108" t="str">
        <f>IF(SUM(COUNTIFS('Planificación 2026-1'!F:F,"SUNAMPE",'Planificación 2026-1'!W:W,C322,'Planificación 2026-1'!H:H,"IS"))&gt;0,"P03"," ")</f>
        <v xml:space="preserve"> </v>
      </c>
      <c r="AT322" s="108" t="str">
        <f>IF(SUM(COUNTIFS('Planificación 2026-1'!F:F,"SUNAMPE",'Planificación 2026-1'!W:W,C322,'Planificación 2026-1'!H:H,"PS"))&gt;0,"P04"," ")</f>
        <v xml:space="preserve"> </v>
      </c>
      <c r="AU322" s="108"/>
      <c r="AV322" s="108" t="str">
        <f>IF(SUM(COUNTIFS('Planificación 2026-1'!F:F,"SUNAMPE",'Planificación 2026-1'!W:W,C322,'Planificación 2026-1'!H:H,"IN"))&gt;0,"P06"," ")</f>
        <v xml:space="preserve"> </v>
      </c>
      <c r="AW322" s="108" t="str">
        <f>IF(SUM(COUNTIFS('Planificación 2026-1'!F:F,"SUNAMPE",'Planificación 2026-1'!W:W,C322,'Planificación 2026-1'!H:H,"CA"))&gt;0,"P07"," ")</f>
        <v xml:space="preserve"> </v>
      </c>
      <c r="AX322" s="108" t="str">
        <f>IF(SUM(COUNTIFS('Planificación 2026-1'!F:F,"SUNAMPE",'Planificación 2026-1'!W:W,C322,'Planificación 2026-1'!H:H,"DE"))&gt;0,"P08"," ")</f>
        <v xml:space="preserve"> </v>
      </c>
      <c r="AY322" s="108" t="str">
        <f>IF(SUM(COUNTIFS('Planificación 2026-1'!F:F,"SUNAMPE",'Planificación 2026-1'!W:W,C322,'Planificación 2026-1'!H:H,"OB"))&gt;0,"P09"," ")</f>
        <v xml:space="preserve"> </v>
      </c>
      <c r="AZ322" s="108" t="str">
        <f>IF(SUM(COUNTIFS('Planificación 2026-1'!F:F,"SUNAMPE",'Planificación 2026-1'!W:W,C322,'Planificación 2026-1'!H:H,"MH"))&gt;0,"P31"," ")</f>
        <v xml:space="preserve"> </v>
      </c>
      <c r="BA322" s="108" t="str">
        <f>IF(SUM(COUNTIFS('Planificación 2026-1'!F:F,"SUNAMPE",'Planificación 2026-1'!W:W,C322,'Planificación 2026-1'!H:H,"IC"))&gt;0,"P32"," ")</f>
        <v xml:space="preserve"> </v>
      </c>
      <c r="BB322" s="108" t="str">
        <f>IF(SUM(COUNTIFS('Planificación 2026-1'!F:F,"SUNAMPE",'Planificación 2026-1'!W:W,C322,'Planificación 2026-1'!H:H,"AR"))&gt;0,"P34"," ")</f>
        <v xml:space="preserve"> </v>
      </c>
      <c r="BC322" s="108" t="str">
        <f>IF(SUM(COUNTIFS('Planificación 2026-1'!F:F,"SUNAMPE",'Planificación 2026-1'!W:W,C322,'Planificación 2026-1'!H:H,"T1"))&gt;0,"P35"," ")</f>
        <v xml:space="preserve"> </v>
      </c>
      <c r="BD322" s="108" t="str">
        <f>IF(SUM(COUNTIFS('Planificación 2026-1'!F:F,"SUNAMPE",'Planificación 2026-1'!W:W,C322,'Planificación 2026-1'!H:H,"T3"))&gt;0,"P36"," ")</f>
        <v xml:space="preserve"> </v>
      </c>
      <c r="BE322" s="108" t="str">
        <f>IF(SUM(COUNTIFS('Planificación 2026-1'!F:F,"SUNAMPE",'Planificación 2026-1'!W:W,C322,'Planificación 2026-1'!H:H,"T2"))&gt;0,"P37"," ")</f>
        <v xml:space="preserve"> </v>
      </c>
      <c r="BF322" s="108" t="str">
        <f>IF(SUM(COUNTIFS('Planificación 2026-1'!F:F,"SUNAMPE",'Planificación 2026-1'!W:W,C322,'Planificación 2026-1'!H:H,"AE"))&gt;0,"P38"," ")</f>
        <v xml:space="preserve"> </v>
      </c>
      <c r="BG322" s="108" t="str">
        <f>IF(SUM(COUNTIFS('Planificación 2026-1'!F:F,"SUNAMPE",'Planificación 2026-1'!W:W,C322,'Planificación 2026-1'!H:H,"T4"))&gt;0,"P55"," ")</f>
        <v xml:space="preserve"> </v>
      </c>
      <c r="BH322" s="108" t="str">
        <f>IF(SUM(COUNTIFS('Planificación 2026-1'!F:F,"HUAURA",'Planificación 2026-1'!W:W,C322,'Planificación 2026-1'!H:H,"AF"))&gt;0," P01"," ")</f>
        <v xml:space="preserve"> </v>
      </c>
      <c r="BI322" s="108" t="str">
        <f>IF(SUM(COUNTIFS('Planificación 2026-1'!F:F,"HUAURA",'Planificación 2026-1'!W:W,C322,'Planificación 2026-1'!H:H,"EN"))&gt;0,"P02"," ")</f>
        <v xml:space="preserve"> </v>
      </c>
      <c r="BJ322" s="108" t="str">
        <f>IF(SUM(COUNTIFS('Planificación 2026-1'!F:F,"HUAURA",'Planificación 2026-1'!W:W,C322,'Planificación 2026-1'!H:H,"IS"))&gt;0,"P03"," ")</f>
        <v xml:space="preserve"> </v>
      </c>
      <c r="BK322" s="108" t="str">
        <f>IF(SUM(COUNTIFS('Planificación 2026-1'!F:F,"HUAURA",'Planificación 2026-1'!W:W,C322,'Planificación 2026-1'!H:H,"PS"))&gt;0,"P04"," ")</f>
        <v xml:space="preserve"> </v>
      </c>
      <c r="BL322" s="108"/>
      <c r="BM322" s="108" t="str">
        <f>IF(SUM(COUNTIFS('Planificación 2026-1'!F:F,"HUAURA",'Planificación 2026-1'!W:W,C322,'Planificación 2026-1'!H:H,"IN"))&gt;0,"P06"," ")</f>
        <v xml:space="preserve"> </v>
      </c>
      <c r="BN322" s="108" t="str">
        <f>IF(SUM(COUNTIFS('Planificación 2026-1'!F:F,"HUAURA",'Planificación 2026-1'!W:W,C322,'Planificación 2026-1'!H:H,"CA"))&gt;0,"P07"," ")</f>
        <v xml:space="preserve"> </v>
      </c>
      <c r="BO322" s="108" t="str">
        <f>IF(SUM(COUNTIFS('Planificación 2026-1'!F:F,"HUAURA",'Planificación 2026-1'!W:W,C322,'Planificación 2026-1'!H:H,"DE"))&gt;0,"P08"," ")</f>
        <v xml:space="preserve"> </v>
      </c>
      <c r="BP322" s="108" t="str">
        <f>IF(SUM(COUNTIFS('Planificación 2026-1'!F:F,"HUAURA",'Planificación 2026-1'!W:W,C322,'Planificación 2026-1'!H:H,"OB"))&gt;0,"P09"," ")</f>
        <v xml:space="preserve"> </v>
      </c>
      <c r="BQ322" s="108" t="str">
        <f>IF(SUM(COUNTIFS('Planificación 2026-1'!F:F,"HUAURA",'Planificación 2026-1'!W:W,C322,'Planificación 2026-1'!H:H,"MH"))&gt;0,"P31"," ")</f>
        <v xml:space="preserve"> </v>
      </c>
      <c r="BR322" s="108" t="str">
        <f>IF(SUM(COUNTIFS('Planificación 2026-1'!F:F,"HUAURA",'Planificación 2026-1'!W:W,C322,'Planificación 2026-1'!H:H,"IC"))&gt;0,"P32"," ")</f>
        <v xml:space="preserve"> </v>
      </c>
      <c r="BS322" s="108" t="str">
        <f>IF(SUM(COUNTIFS('Planificación 2026-1'!F:F,"HUAURA",'Planificación 2026-1'!W:W,C322,'Planificación 2026-1'!H:H,"AR"))&gt;0,"P34"," ")</f>
        <v xml:space="preserve"> </v>
      </c>
      <c r="BT322" s="108" t="str">
        <f>IF(SUM(COUNTIFS('Planificación 2026-1'!F:F,"HUAURA",'Planificación 2026-1'!W:W,C322,'Planificación 2026-1'!H:H,"T1"))&gt;0,"P35"," ")</f>
        <v xml:space="preserve"> </v>
      </c>
      <c r="BU322" s="108" t="str">
        <f>IF(SUM(COUNTIFS('Planificación 2026-1'!F:F,"HUAURA",'Planificación 2026-1'!W:W,C322,'Planificación 2026-1'!H:H,"T3"))&gt;0,"P36"," ")</f>
        <v xml:space="preserve"> </v>
      </c>
      <c r="BV322" s="108" t="str">
        <f>IF(SUM(COUNTIFS('Planificación 2026-1'!F:F,"HUAURA",'Planificación 2026-1'!W:W,C322,'Planificación 2026-1'!H:H,"T2"))&gt;0,"P37"," ")</f>
        <v xml:space="preserve"> </v>
      </c>
      <c r="BW322" s="108" t="str">
        <f>IF(SUM(COUNTIFS('Planificación 2026-1'!F:F,"HUAURA",'Planificación 2026-1'!W:W,C322,'Planificación 2026-1'!H:H,"AE"))&gt;0,"P38"," ")</f>
        <v xml:space="preserve"> </v>
      </c>
      <c r="BX322" s="108" t="str">
        <f>IF(SUM(COUNTIFS('Planificación 2026-1'!F:F,"HUAURA",'Planificación 2026-1'!W:W,C322,'Planificación 2026-1'!H:H,"T4"))&gt;0,"P55"," ")</f>
        <v xml:space="preserve"> </v>
      </c>
      <c r="BY322" s="109">
        <f>SUMIFS('Planificación 2026-1'!R:R,'Planificación 2026-1'!W:W,C322,'Planificación 2026-1'!H:H,"AF",'Planificación 2026-1'!I:I,"&gt;2")</f>
        <v>0</v>
      </c>
      <c r="BZ322" s="109">
        <f>SUMIFS('Planificación 2026-1'!R:R,'Planificación 2026-1'!W:W,C322,'Planificación 2026-1'!H:H,"EN",'Planificación 2026-1'!I:I,"&gt;2")</f>
        <v>0</v>
      </c>
      <c r="CA322" s="109">
        <f>SUMIFS('Planificación 2026-1'!R:R,'Planificación 2026-1'!W:W,C322,'Planificación 2026-1'!H:H,"IS",'Planificación 2026-1'!I:I,"&gt;2")</f>
        <v>0</v>
      </c>
      <c r="CB322" s="109">
        <f>SUMIFS('Planificación 2026-1'!R:R,'Planificación 2026-1'!W:W,C322,'Planificación 2026-1'!H:H,"PS",'Planificación 2026-1'!I:I,"&gt;2")</f>
        <v>0</v>
      </c>
      <c r="CC322" s="109">
        <f>SUMIFS('Planificación 2026-1'!R:R,'Planificación 2026-1'!W:W,C322,'Planificación 2026-1'!H:H,"IN",'Planificación 2026-1'!I:I,"&gt;2")</f>
        <v>0</v>
      </c>
      <c r="CD322" s="109">
        <f>SUMIFS('Planificación 2026-1'!R:R,'Planificación 2026-1'!W:W,C322,'Planificación 2026-1'!H:H,"CA",'Planificación 2026-1'!I:I,"&gt;2")</f>
        <v>0</v>
      </c>
      <c r="CE322" s="109">
        <f>SUMIFS('Planificación 2026-1'!R:R,'Planificación 2026-1'!W:W,C322,'Planificación 2026-1'!H:H,"DE",'Planificación 2026-1'!I:I,"&gt;2")</f>
        <v>0</v>
      </c>
      <c r="CF322" s="109">
        <f>SUMIFS('Planificación 2026-1'!R:R,'Planificación 2026-1'!W:W,C322,'Planificación 2026-1'!H:H,"OB",'Planificación 2026-1'!I:I,"&gt;2")</f>
        <v>0</v>
      </c>
      <c r="CG322" s="109">
        <f>SUMIFS('Planificación 2026-1'!R:R,'Planificación 2026-1'!W:W,C322,'Planificación 2026-1'!H:H,"MH",'Planificación 2026-1'!I:I,"&gt;2")</f>
        <v>0</v>
      </c>
      <c r="CH322" s="109">
        <f>SUMIFS('Planificación 2026-1'!R:R,'Planificación 2026-1'!W:W,C322,'Planificación 2026-1'!H:H,"IC",'Planificación 2026-1'!I:I,"&gt;2")</f>
        <v>0</v>
      </c>
      <c r="CI322" s="109">
        <f>SUMIFS('Planificación 2026-1'!R:R,'Planificación 2026-1'!W:W,C322,'Planificación 2026-1'!H:H,"AR",'Planificación 2026-1'!I:I,"&gt;2")</f>
        <v>0</v>
      </c>
      <c r="CJ322" s="109">
        <f>SUMIFS('Planificación 2026-1'!R:R,'Planificación 2026-1'!W:W,C322,'Planificación 2026-1'!H:H,"T1",'Planificación 2026-1'!I:I,"&gt;2")</f>
        <v>0</v>
      </c>
      <c r="CK322" s="109">
        <f>SUMIFS('Planificación 2026-1'!R:R,'Planificación 2026-1'!W:W,C322,'Planificación 2026-1'!H:H,"T3",'Planificación 2026-1'!I:I,"&gt;2")</f>
        <v>0</v>
      </c>
      <c r="CL322" s="109">
        <f>SUMIFS('Planificación 2026-1'!R:R,'Planificación 2026-1'!W:W,C322,'Planificación 2026-1'!H:H,"T2",'Planificación 2026-1'!I:I,"&gt;2")</f>
        <v>0</v>
      </c>
      <c r="CM322" s="109">
        <f>SUMIFS('Planificación 2026-1'!R:R,'Planificación 2026-1'!W:W,C322,'Planificación 2026-1'!H:H,"AE",'Planificación 2026-1'!I:I,"&gt;2")</f>
        <v>0</v>
      </c>
      <c r="CN322" s="109">
        <f>SUMIFS('Planificación 2026-1'!R:R,'Planificación 2026-1'!W:W,C322,'Planificación 2026-1'!H:H,"T4",'Planificación 2026-1'!I:I,"&gt;2")</f>
        <v>0</v>
      </c>
      <c r="CO322" s="109">
        <f>SUMIFS('Planificación 2026-1'!R:R,'Planificación 2026-1'!W:W,C322,'Planificación 2026-1'!H:H,"AF",'Planificación 2026-1'!I:I,"&lt;3")</f>
        <v>0</v>
      </c>
      <c r="CP322" s="109">
        <f>SUMIFS('Planificación 2026-1'!R:R,'Planificación 2026-1'!W:W,C322,'Planificación 2026-1'!H:H,"EN",'Planificación 2026-1'!I:I,"&lt;3")</f>
        <v>0</v>
      </c>
      <c r="CQ322" s="109">
        <f>SUMIFS('Planificación 2026-1'!R:R,'Planificación 2026-1'!W:W,C322,'Planificación 2026-1'!H:H,"IS",'Planificación 2026-1'!I:I,"&lt;3")</f>
        <v>0</v>
      </c>
      <c r="CR322" s="109">
        <f>SUMIFS('Planificación 2026-1'!R:R,'Planificación 2026-1'!W:W,C322,'Planificación 2026-1'!H:H,"PS",'Planificación 2026-1'!I:I,"&lt;3")</f>
        <v>0</v>
      </c>
      <c r="CS322" s="109">
        <f>SUMIFS('Planificación 2026-1'!R:R,'Planificación 2026-1'!W:W,C322,'Planificación 2026-1'!H:H,"IN",'Planificación 2026-1'!I:I,"&lt;3")</f>
        <v>0</v>
      </c>
      <c r="CT322" s="109">
        <f>SUMIFS('Planificación 2026-1'!R:R,'Planificación 2026-1'!W:W,C322,'Planificación 2026-1'!H:H,"CA",'Planificación 2026-1'!I:I,"&lt;3")</f>
        <v>0</v>
      </c>
      <c r="CU322" s="109">
        <f>SUMIFS('Planificación 2026-1'!R:R,'Planificación 2026-1'!W:W,C322,'Planificación 2026-1'!H:H,"DE",'Planificación 2026-1'!I:I,"&lt;3")</f>
        <v>0</v>
      </c>
      <c r="CV322" s="109">
        <f>SUMIFS('Planificación 2026-1'!R:R,'Planificación 2026-1'!W:W,C322,'Planificación 2026-1'!H:H,"OB",'Planificación 2026-1'!I:I,"&lt;3")</f>
        <v>0</v>
      </c>
      <c r="CW322" s="109">
        <f>SUMIFS('Planificación 2026-1'!R:R,'Planificación 2026-1'!W:W,C322,'Planificación 2026-1'!H:H,"MH",'Planificación 2026-1'!I:I,"&lt;3")</f>
        <v>0</v>
      </c>
      <c r="CX322" s="109">
        <f>SUMIFS('Planificación 2026-1'!R:R,'Planificación 2026-1'!W:W,C322,'Planificación 2026-1'!H:H,"IC",'Planificación 2026-1'!I:I,"&lt;3")</f>
        <v>0</v>
      </c>
      <c r="CY322" s="109">
        <f>SUMIFS('Planificación 2026-1'!R:R,'Planificación 2026-1'!W:W,C322,'Planificación 2026-1'!H:H,"AR",'Planificación 2026-1'!I:I,"&lt;3")</f>
        <v>0</v>
      </c>
      <c r="CZ322" s="109">
        <f>SUMIFS('Planificación 2026-1'!R:R,'Planificación 2026-1'!W:W,C322,'Planificación 2026-1'!H:H,"T1",'Planificación 2026-1'!I:I,"&lt;3")</f>
        <v>0</v>
      </c>
      <c r="DA322" s="109">
        <f>SUMIFS('Planificación 2026-1'!R:R,'Planificación 2026-1'!W:W,C322,'Planificación 2026-1'!H:H,"T3",'Planificación 2026-1'!I:I,"&lt;3")</f>
        <v>0</v>
      </c>
      <c r="DB322" s="109">
        <f>SUMIFS('Planificación 2026-1'!R:R,'Planificación 2026-1'!W:W,C322,'Planificación 2026-1'!H:H,"T2",'Planificación 2026-1'!I:I,"&lt;3")</f>
        <v>0</v>
      </c>
      <c r="DC322" s="109">
        <f>SUMIFS('Planificación 2026-1'!R:R,'Planificación 2026-1'!W:W,C322,'Planificación 2026-1'!H:H,"AE",'Planificación 2026-1'!I:I,"&lt;3")</f>
        <v>0</v>
      </c>
      <c r="DD322" s="109">
        <f>SUMIFS('Planificación 2026-1'!R:R,'Planificación 2026-1'!W:W,C322,'Planificación 2026-1'!H:H,"T4",'Planificación 2026-1'!I:I,"&lt;3")</f>
        <v>0</v>
      </c>
      <c r="DE322" s="108" t="str">
        <f t="shared" si="45"/>
        <v/>
      </c>
      <c r="DF322" s="41">
        <f>IF(C322="","",SUMIFS('Planificación 2026-1'!R:R,'Planificación 2026-1'!W:W,C322,'Planificación 2026-1'!F:F,"PRINCIPAL",'Planificación 2026-1'!X:X,"VIRTUAL"))</f>
        <v>0</v>
      </c>
      <c r="DG322" s="41">
        <f>IF(C322="","",SUMIFS('Planificación 2026-1'!R:R,'Planificación 2026-1'!W:W,C322,'Planificación 2026-1'!F:F,"PRINCIPAL",'Planificación 2026-1'!X:X,"PRESENCIAL"))</f>
        <v>0</v>
      </c>
      <c r="DH322" s="41">
        <f>IF(C322="","",SUMIFS('Planificación 2026-1'!R:R,'Planificación 2026-1'!W:W,C322,'Planificación 2026-1'!F:F,"PRINCIPAL",'Planificación 2026-1'!X:X,"HIBRIDO PRESENCIAL"))</f>
        <v>0</v>
      </c>
      <c r="DI322" s="108" t="str">
        <f t="shared" si="46"/>
        <v/>
      </c>
      <c r="DJ322" s="108">
        <f>IF(C322="","",SUMIFS('Planificación 2026-1'!R:R,'Planificación 2026-1'!W:W,C322,'Planificación 2026-1'!F:F,"FILIAL",'Planificación 2026-1'!X:X,"VIRTUAL"))</f>
        <v>0</v>
      </c>
      <c r="DK322" s="110">
        <f>IF(C322="","",SUMIFS('Planificación 2026-1'!R:R,'Planificación 2026-1'!W:W,C322,'Planificación 2026-1'!F:F,"FILIAL",'Planificación 2026-1'!X:X,"PRESENCIAL"))</f>
        <v>0</v>
      </c>
      <c r="DL322" s="61">
        <f>IF(C322="","",SUMIFS('Planificación 2026-1'!R:R,'Planificación 2026-1'!W:W,C322,'Planificación 2026-1'!F:F,"FILIAL",'Planificación 2026-1'!X:X,"HIBRIDO PRESENCIAL"))</f>
        <v>0</v>
      </c>
      <c r="DM322" s="111" t="str">
        <f t="shared" si="47"/>
        <v/>
      </c>
      <c r="DN322" s="108">
        <f>IF(C322="","",SUMIFS('Planificación 2026-1'!R:R,'Planificación 2026-1'!W:W,C322,'Planificación 2026-1'!F:F,"SUNAMPE",'Planificación 2026-1'!X:X,"VIRTUAL"))</f>
        <v>0</v>
      </c>
      <c r="DO322" s="61">
        <f>IF(C322="","",SUMIFS('Planificación 2026-1'!R:R,'Planificación 2026-1'!W:W,C322,'Planificación 2026-1'!F:F,"SUNAMPE",'Planificación 2026-1'!X:X,"PRESENCIAL"))</f>
        <v>0</v>
      </c>
      <c r="DP322" s="111" t="str">
        <f t="shared" si="48"/>
        <v/>
      </c>
      <c r="DQ322" s="108">
        <f>IF(C322="","",SUMIFS('Planificación 2026-1'!R:R,'Planificación 2026-1'!W:W,C322,'Planificación 2026-1'!F:F,"HUAURA",'Planificación 2026-1'!X:X,"VIRTUAL"))</f>
        <v>0</v>
      </c>
      <c r="DR322" s="61">
        <f>IF(C322="","",SUMIFS('Planificación 2026-1'!R:R,'Planificación 2026-1'!W:W,C322,'Planificación 2026-1'!F:F,"HUAURA",'Planificación 2026-1'!X:X,"PRESENCIAL"))</f>
        <v>0</v>
      </c>
      <c r="DS322" s="76">
        <f>SUMIFS('Planificación 2026-1'!R:R,'Planificación 2026-1'!W:W,C322,'Planificación 2026-1'!F:F,"PRINCIPAL",'Planificación 2026-1'!X:X,"VIRTUAL",'Planificación 2026-1'!I:I,"&gt;2")</f>
        <v>0</v>
      </c>
      <c r="DT322" s="76">
        <f>SUMIFS('Planificación 2026-1'!R:R,'Planificación 2026-1'!W:W,C322,'Planificación 2026-1'!F:F,"PRINCIPAL",'Planificación 2026-1'!X:X,"&lt;&gt;VIRTUAL",'Planificación 2026-1'!I:I,"&gt;2")</f>
        <v>0</v>
      </c>
      <c r="DU322" s="76">
        <f>SUMIFS('Planificación 2026-1'!R:R,'Planificación 2026-1'!W:W,C322,'Planificación 2026-1'!F:F,"SUNAMPE",'Planificación 2026-1'!X:X,"VIRTUAL",'Planificación 2026-1'!I:I,"&gt;2")</f>
        <v>0</v>
      </c>
      <c r="DV322" s="76">
        <f>SUMIFS('Planificación 2026-1'!R:R,'Planificación 2026-1'!W:W,C322,'Planificación 2026-1'!F:F,"SUNAMPE",'Planificación 2026-1'!X:X,"&lt;&gt;VIRTUAL",'Planificación 2026-1'!I:I,"&gt;2")</f>
        <v>0</v>
      </c>
      <c r="DW322" s="76">
        <f>SUMIFS('Planificación 2026-1'!R:R,'Planificación 2026-1'!W:W,C322,'Planificación 2026-1'!F:F,"FILIAL",'Planificación 2026-1'!X:X,"VIRTUAL",'Planificación 2026-1'!I:I,"&gt;2")</f>
        <v>0</v>
      </c>
      <c r="DX322" s="76">
        <f>SUMIFS('Planificación 2026-1'!R:R,'Planificación 2026-1'!W:W,C322,'Planificación 2026-1'!F:F,"FILIAL",'Planificación 2026-1'!X:X,"&lt;&gt;VIRTUAL",'Planificación 2026-1'!I:I,"&gt;2")</f>
        <v>0</v>
      </c>
      <c r="DY322" s="76">
        <f>SUMIFS('Planificación 2026-1'!R:R,'Planificación 2026-1'!W:W,C322,'Planificación 2026-1'!F:F,"PORUMA",'Planificación 2026-1'!X:X,"VIRTUAL",'Planificación 2026-1'!I:I,"&gt;2")</f>
        <v>0</v>
      </c>
      <c r="DZ322" s="76">
        <f>SUMIFS('Planificación 2026-1'!R:R,'Planificación 2026-1'!W:W,C322,'Planificación 2026-1'!F:F,"PORUMA",'Planificación 2026-1'!X:X,"&lt;&gt;VIRTUAL",'Planificación 2026-1'!I:I,"&gt;2")</f>
        <v>0</v>
      </c>
      <c r="EA322" s="76">
        <f>SUMIFS('Planificación 2026-1'!R:R,'Planificación 2026-1'!W:W,C322,'Planificación 2026-1'!F:F,"HUAURA",'Planificación 2026-1'!X:X,"VIRTUAL",'Planificación 2026-1'!I:I,"&gt;2")</f>
        <v>0</v>
      </c>
      <c r="EB322" s="76">
        <f>SUMIFS('Planificación 2026-1'!R:R,'Planificación 2026-1'!W:W,C322,'Planificación 2026-1'!F:F,"HUAURA",'Planificación 2026-1'!X:X,"&lt;&gt;VIRTUAL",'Planificación 2026-1'!I:I,"&gt;2")</f>
        <v>0</v>
      </c>
      <c r="EC322" s="76">
        <f>SUMIFS('Planificación 2026-1'!R:R,'Planificación 2026-1'!W:W,C322,'Planificación 2026-1'!F:F,"PRINCIPAL",'Planificación 2026-1'!X:X,"VIRTUAL",'Planificación 2026-1'!I:I,"&lt;3")</f>
        <v>0</v>
      </c>
      <c r="ED322" s="76">
        <f>SUMIFS('Planificación 2026-1'!R:R,'Planificación 2026-1'!W:W,C322,'Planificación 2026-1'!F:F,"PRINCIPAL",'Planificación 2026-1'!X:X,"&lt;&gt;VIRTUAL",'Planificación 2026-1'!I:I,"&lt;3")</f>
        <v>0</v>
      </c>
      <c r="EE322" s="76">
        <f>SUMIFS('Planificación 2026-1'!R:R,'Planificación 2026-1'!W:W,C322,'Planificación 2026-1'!F:F,"SUNAMPE",'Planificación 2026-1'!X:X,"VIRTUAL",'Planificación 2026-1'!I:I,"&lt;3")</f>
        <v>0</v>
      </c>
      <c r="EF322" s="76">
        <f>SUMIFS('Planificación 2026-1'!R:R,'Planificación 2026-1'!W:W,C322,'Planificación 2026-1'!F:F,"SUNAMPE",'Planificación 2026-1'!X:X,"&lt;&gt;VIRTUAL",'Planificación 2026-1'!I:I,"&lt;3")</f>
        <v>0</v>
      </c>
      <c r="EG322" s="76">
        <f>SUMIFS('Planificación 2026-1'!R:R,'Planificación 2026-1'!W:W,C322,'Planificación 2026-1'!F:F,"FILIAL",'Planificación 2026-1'!X:X,"VIRTUAL",'Planificación 2026-1'!I:I,"&lt;3")</f>
        <v>0</v>
      </c>
      <c r="EH322" s="76">
        <f>SUMIFS('Planificación 2026-1'!R:R,'Planificación 2026-1'!W:W,C322,'Planificación 2026-1'!F:F,"FILIAL",'Planificación 2026-1'!X:X,"&lt;&gt;VIRTUAL",'Planificación 2026-1'!I:I,"&lt;3")</f>
        <v>0</v>
      </c>
      <c r="EI322" s="76">
        <f>SUMIFS('Planificación 2026-1'!R:R,'Planificación 2026-1'!W:W,C322,'Planificación 2026-1'!F:F,"PORUMA",'Planificación 2026-1'!X:X,"VIRTUAL",'Planificación 2026-1'!I:I,"&lt;3")</f>
        <v>0</v>
      </c>
      <c r="EJ322" s="76">
        <f>SUMIFS('Planificación 2026-1'!R:R,'Planificación 2026-1'!W:W,C322,'Planificación 2026-1'!F:F,"PORUMA",'Planificación 2026-1'!X:X,"&lt;&gt;VIRTUAL",'Planificación 2026-1'!I:I,"&lt;3")</f>
        <v>0</v>
      </c>
      <c r="EK322" s="76">
        <f>SUMIFS('Planificación 2026-1'!R:R,'Planificación 2026-1'!W:W,C322,'Planificación 2026-1'!F:F,"HUAURA",'Planificación 2026-1'!X:X,"VIRTUAL",'Planificación 2026-1'!I:I,"&lt;3")</f>
        <v>0</v>
      </c>
      <c r="EL322" s="76">
        <f>SUMIFS('Planificación 2026-1'!R:R,'Planificación 2026-1'!W:W,C322,'Planificación 2026-1'!F:F,"HUAURA",'Planificación 2026-1'!X:X,"&lt;&gt;VIRTUAL",'Planificación 2026-1'!I:I,"&lt;3")</f>
        <v>0</v>
      </c>
      <c r="EM322" s="76"/>
      <c r="EN322" s="76">
        <f t="shared" si="41"/>
        <v>0</v>
      </c>
      <c r="EO322" s="76">
        <f t="shared" si="42"/>
        <v>0</v>
      </c>
      <c r="EP322" s="76" t="b">
        <f t="shared" si="43"/>
        <v>1</v>
      </c>
      <c r="EQ322" s="76" t="str">
        <f t="shared" si="44"/>
        <v/>
      </c>
      <c r="ER322" s="76" t="str">
        <f t="shared" si="49"/>
        <v>PRESENCIAL</v>
      </c>
    </row>
    <row r="323" spans="1:148" hidden="1">
      <c r="A323" s="83"/>
      <c r="B323" s="119">
        <v>320</v>
      </c>
      <c r="C323" s="115" t="s">
        <v>496</v>
      </c>
      <c r="D323" s="112">
        <f>SUMIF('Planificación 2026-1'!W:W,C323,'Planificación 2026-1'!R:R)</f>
        <v>0</v>
      </c>
      <c r="E323" s="114" t="s">
        <v>170</v>
      </c>
      <c r="F323" s="115" t="s">
        <v>171</v>
      </c>
      <c r="G323" s="115" t="s">
        <v>153</v>
      </c>
      <c r="H323" s="115" t="s">
        <v>130</v>
      </c>
      <c r="I323" s="107" t="str">
        <f>IF(SUM(COUNTIFS('Planificación 2026-1'!F:F,"PRINCIPAL",'Planificación 2026-1'!W:W,C323,'Planificación 2026-1'!H:H,"AF"))&gt;0,"P01"," ")</f>
        <v xml:space="preserve"> </v>
      </c>
      <c r="J323" s="108" t="str">
        <f>IF(SUM(COUNTIFS('Planificación 2026-1'!F:F,"PRINCIPAL",'Planificación 2026-1'!W:W,C323,'Planificación 2026-1'!H:H,"EN"))&gt;0,"P02"," ")</f>
        <v xml:space="preserve"> </v>
      </c>
      <c r="K323" s="108" t="str">
        <f>IF(SUM(COUNTIFS('Planificación 2026-1'!F:F,"PRINCIPAL",'Planificación 2026-1'!W:W,C323,'Planificación 2026-1'!H:H,"IS"))&gt;0,"P03"," ")</f>
        <v xml:space="preserve"> </v>
      </c>
      <c r="L323" s="108" t="str">
        <f>IF(SUM(COUNTIFS('Planificación 2026-1'!F:F,"PRINCIPAL",'Planificación 2026-1'!W:W,C323,'Planificación 2026-1'!H:H,"PS"))&gt;0,"P04"," ")</f>
        <v xml:space="preserve"> </v>
      </c>
      <c r="M323" s="108"/>
      <c r="N323" s="108" t="str">
        <f>IF(SUM(COUNTIFS('Planificación 2026-1'!F:F,"PRINCIPAL",'Planificación 2026-1'!W:W,C323,'Planificación 2026-1'!H:H,"IN"))&gt;0,"P06"," ")</f>
        <v xml:space="preserve"> </v>
      </c>
      <c r="O323" s="108" t="str">
        <f>IF(SUM(COUNTIFS('Planificación 2026-1'!F:F,"PRINCIPAL",'Planificación 2026-1'!W:W,C323,'Planificación 2026-1'!H:H,"CA"))&gt;0,"P07"," ")</f>
        <v xml:space="preserve"> </v>
      </c>
      <c r="P323" s="108" t="str">
        <f>IF(SUM(COUNTIFS('Planificación 2026-1'!F:F,"PRINCIPAL",'Planificación 2026-1'!W:W,C323,'Planificación 2026-1'!H:H,"DE"))&gt;0,"P08"," ")</f>
        <v xml:space="preserve"> </v>
      </c>
      <c r="Q323" s="108" t="str">
        <f>IF(SUM(COUNTIFS('Planificación 2026-1'!F:F,"PRINCIPAL",'Planificación 2026-1'!W:W,C323,'Planificación 2026-1'!H:H,"OB"))&gt;0,"P09"," ")</f>
        <v xml:space="preserve"> </v>
      </c>
      <c r="R323" s="108" t="str">
        <f>IF(SUM(COUNTIFS('Planificación 2026-1'!F:F,"PRINCIPAL",'Planificación 2026-1'!W:W,C323,'Planificación 2026-1'!H:H,"MH"))&gt;0,"P31"," ")</f>
        <v xml:space="preserve"> </v>
      </c>
      <c r="S323" s="108" t="str">
        <f>IF(SUM(COUNTIFS('Planificación 2026-1'!F:F,"PRINCIPAL",'Planificación 2026-1'!W:W,C323,'Planificación 2026-1'!H:H,"IC"))&gt;0,"P32"," ")</f>
        <v xml:space="preserve"> </v>
      </c>
      <c r="T323" s="108" t="str">
        <f>IF(SUM(COUNTIFS('Planificación 2026-1'!F:F,"PRINCIPAL",'Planificación 2026-1'!W:W,C323,'Planificación 2026-1'!H:H,"AR"))&gt;0,"P34"," ")</f>
        <v xml:space="preserve"> </v>
      </c>
      <c r="U323" s="108" t="str">
        <f>IF(SUM(COUNTIFS('Planificación 2026-1'!F:F,"PRINCIPAL",'Planificación 2026-1'!W:W,C323,'Planificación 2026-1'!H:H,"T1"))&gt;0,"P35"," ")</f>
        <v xml:space="preserve"> </v>
      </c>
      <c r="V323" s="108" t="str">
        <f>IF(SUM(COUNTIFS('Planificación 2026-1'!F:F,"PRINCIPAL",'Planificación 2026-1'!W:W,C323,'Planificación 2026-1'!H:H,"T3"))&gt;0,"P36"," ")</f>
        <v xml:space="preserve"> </v>
      </c>
      <c r="W323" s="108" t="str">
        <f>IF(SUM(COUNTIFS('Planificación 2026-1'!F:F,"PRINCIPAL",'Planificación 2026-1'!W:W,C323,'Planificación 2026-1'!H:H,"T2"))&gt;0,"P37"," ")</f>
        <v xml:space="preserve"> </v>
      </c>
      <c r="X323" s="108" t="str">
        <f>IF(SUM(COUNTIFS('Planificación 2026-1'!F:F,"PRINCIPAL",'Planificación 2026-1'!W:W,C323,'Planificación 2026-1'!H:H,"AE"))&gt;0,"P38"," ")</f>
        <v xml:space="preserve"> </v>
      </c>
      <c r="Y323" s="108" t="str">
        <f>IF(SUM(COUNTIFS('Planificación 2026-1'!F:F,"PRINCIPAL",'Planificación 2026-1'!W:W,C323,'Planificación 2026-1'!H:H,"T4"))&gt;0,"P55"," ")</f>
        <v xml:space="preserve"> </v>
      </c>
      <c r="Z323" s="108" t="str">
        <f>IF(SUM(COUNTIFS('Planificación 2026-1'!F:F,"FILIAL",'Planificación 2026-1'!W:W,C323,'Planificación 2026-1'!H:H,"AF"))&gt;0," P01"," ")</f>
        <v xml:space="preserve"> </v>
      </c>
      <c r="AA323" s="108" t="str">
        <f>IF(SUM(COUNTIFS('Planificación 2026-1'!F:F,"FILIAL",'Planificación 2026-1'!W:W,C323,'Planificación 2026-1'!H:H,"EN"))&gt;0,"P02"," ")</f>
        <v xml:space="preserve"> </v>
      </c>
      <c r="AB323" s="108" t="str">
        <f>IF(SUM(COUNTIFS('Planificación 2026-1'!F:F,"FILIAL",'Planificación 2026-1'!W:W,C323,'Planificación 2026-1'!H:H,"IS"))&gt;0,"P03"," ")</f>
        <v xml:space="preserve"> </v>
      </c>
      <c r="AC323" s="108" t="str">
        <f>IF(SUM(COUNTIFS('Planificación 2026-1'!F:F,"FILIAL",'Planificación 2026-1'!W:W,C323,'Planificación 2026-1'!H:H,"PS"))&gt;0,"P04"," ")</f>
        <v xml:space="preserve"> </v>
      </c>
      <c r="AD323" s="108"/>
      <c r="AE323" s="108" t="str">
        <f>IF(SUM(COUNTIFS('Planificación 2026-1'!F:F,"FILIAL",'Planificación 2026-1'!W:W,C323,'Planificación 2026-1'!H:H,"IN"))&gt;0,"P06"," ")</f>
        <v xml:space="preserve"> </v>
      </c>
      <c r="AF323" s="108" t="str">
        <f>IF(SUM(COUNTIFS('Planificación 2026-1'!F:F,"FILIAL",'Planificación 2026-1'!W:W,C323,'Planificación 2026-1'!H:H,"CA"))&gt;0,"P07"," ")</f>
        <v xml:space="preserve"> </v>
      </c>
      <c r="AG323" s="108" t="str">
        <f>IF(SUM(COUNTIFS('Planificación 2026-1'!F:F,"FILIAL",'Planificación 2026-1'!W:W,C323,'Planificación 2026-1'!H:H,"DE"))&gt;0,"P08"," ")</f>
        <v xml:space="preserve"> </v>
      </c>
      <c r="AH323" s="108" t="str">
        <f>IF(SUM(COUNTIFS('Planificación 2026-1'!F:F,"FILIAL",'Planificación 2026-1'!W:W,C323,'Planificación 2026-1'!H:H,"OB"))&gt;0,"P09"," ")</f>
        <v xml:space="preserve"> </v>
      </c>
      <c r="AI323" s="108" t="str">
        <f>IF(SUM(COUNTIFS('Planificación 2026-1'!F:F,"FILIAL",'Planificación 2026-1'!W:W,C323,'Planificación 2026-1'!H:H,"MH"))&gt;0,"P31"," ")</f>
        <v xml:space="preserve"> </v>
      </c>
      <c r="AJ323" s="108" t="str">
        <f>IF(SUM(COUNTIFS('Planificación 2026-1'!F:F,"FILIAL",'Planificación 2026-1'!W:W,C323,'Planificación 2026-1'!H:H,"IC"))&gt;0,"P32"," ")</f>
        <v xml:space="preserve"> </v>
      </c>
      <c r="AK323" s="108" t="str">
        <f>IF(SUM(COUNTIFS('Planificación 2026-1'!F:F,"FILIAL",'Planificación 2026-1'!W:W,C323,'Planificación 2026-1'!H:H,"AR"))&gt;0,"P34"," ")</f>
        <v xml:space="preserve"> </v>
      </c>
      <c r="AL323" s="108" t="str">
        <f>IF(SUM(COUNTIFS('Planificación 2026-1'!F:F,"FILIAL",'Planificación 2026-1'!W:W,C323,'Planificación 2026-1'!H:H,"T1"))&gt;0,"P35"," ")</f>
        <v xml:space="preserve"> </v>
      </c>
      <c r="AM323" s="108" t="str">
        <f>IF(SUM(COUNTIFS('Planificación 2026-1'!F:F,"FILIAL",'Planificación 2026-1'!W:W,C323,'Planificación 2026-1'!H:H,"T3"))&gt;0,"P36"," ")</f>
        <v xml:space="preserve"> </v>
      </c>
      <c r="AN323" s="108" t="str">
        <f>IF(SUM(COUNTIFS('Planificación 2026-1'!F:F,"FILIAL",'Planificación 2026-1'!W:W,C323,'Planificación 2026-1'!H:H,"T2"))&gt;0,"P37"," ")</f>
        <v xml:space="preserve"> </v>
      </c>
      <c r="AO323" s="108" t="str">
        <f>IF(SUM(COUNTIFS('Planificación 2026-1'!F:F,"FILIAL",'Planificación 2026-1'!W:W,C323,'Planificación 2026-1'!H:H,"AE"))&gt;0,"P38"," ")</f>
        <v xml:space="preserve"> </v>
      </c>
      <c r="AP323" s="108" t="str">
        <f>IF(SUM(COUNTIFS('Planificación 2026-1'!F:F,"FILIAL",'Planificación 2026-1'!W:W,C323,'Planificación 2026-1'!H:H,"T4"))&gt;0,"P55"," ")</f>
        <v xml:space="preserve"> </v>
      </c>
      <c r="AQ323" s="108" t="str">
        <f>IF(SUM(COUNTIFS('Planificación 2026-1'!F:F,"SUNAMPE",'Planificación 2026-1'!W:W,C323,'Planificación 2026-1'!H:H,"AF"))&gt;0," P01"," ")</f>
        <v xml:space="preserve"> </v>
      </c>
      <c r="AR323" s="108" t="str">
        <f>IF(SUM(COUNTIFS('Planificación 2026-1'!F:F,"SUNAMPE",'Planificación 2026-1'!W:W,C323,'Planificación 2026-1'!H:H,"EN"))&gt;0,"P02"," ")</f>
        <v xml:space="preserve"> </v>
      </c>
      <c r="AS323" s="108" t="str">
        <f>IF(SUM(COUNTIFS('Planificación 2026-1'!F:F,"SUNAMPE",'Planificación 2026-1'!W:W,C323,'Planificación 2026-1'!H:H,"IS"))&gt;0,"P03"," ")</f>
        <v xml:space="preserve"> </v>
      </c>
      <c r="AT323" s="108" t="str">
        <f>IF(SUM(COUNTIFS('Planificación 2026-1'!F:F,"SUNAMPE",'Planificación 2026-1'!W:W,C323,'Planificación 2026-1'!H:H,"PS"))&gt;0,"P04"," ")</f>
        <v xml:space="preserve"> </v>
      </c>
      <c r="AU323" s="108"/>
      <c r="AV323" s="108" t="str">
        <f>IF(SUM(COUNTIFS('Planificación 2026-1'!F:F,"SUNAMPE",'Planificación 2026-1'!W:W,C323,'Planificación 2026-1'!H:H,"IN"))&gt;0,"P06"," ")</f>
        <v xml:space="preserve"> </v>
      </c>
      <c r="AW323" s="108" t="str">
        <f>IF(SUM(COUNTIFS('Planificación 2026-1'!F:F,"SUNAMPE",'Planificación 2026-1'!W:W,C323,'Planificación 2026-1'!H:H,"CA"))&gt;0,"P07"," ")</f>
        <v xml:space="preserve"> </v>
      </c>
      <c r="AX323" s="108" t="str">
        <f>IF(SUM(COUNTIFS('Planificación 2026-1'!F:F,"SUNAMPE",'Planificación 2026-1'!W:W,C323,'Planificación 2026-1'!H:H,"DE"))&gt;0,"P08"," ")</f>
        <v xml:space="preserve"> </v>
      </c>
      <c r="AY323" s="108" t="str">
        <f>IF(SUM(COUNTIFS('Planificación 2026-1'!F:F,"SUNAMPE",'Planificación 2026-1'!W:W,C323,'Planificación 2026-1'!H:H,"OB"))&gt;0,"P09"," ")</f>
        <v xml:space="preserve"> </v>
      </c>
      <c r="AZ323" s="108" t="str">
        <f>IF(SUM(COUNTIFS('Planificación 2026-1'!F:F,"SUNAMPE",'Planificación 2026-1'!W:W,C323,'Planificación 2026-1'!H:H,"MH"))&gt;0,"P31"," ")</f>
        <v xml:space="preserve"> </v>
      </c>
      <c r="BA323" s="108" t="str">
        <f>IF(SUM(COUNTIFS('Planificación 2026-1'!F:F,"SUNAMPE",'Planificación 2026-1'!W:W,C323,'Planificación 2026-1'!H:H,"IC"))&gt;0,"P32"," ")</f>
        <v xml:space="preserve"> </v>
      </c>
      <c r="BB323" s="108" t="str">
        <f>IF(SUM(COUNTIFS('Planificación 2026-1'!F:F,"SUNAMPE",'Planificación 2026-1'!W:W,C323,'Planificación 2026-1'!H:H,"AR"))&gt;0,"P34"," ")</f>
        <v xml:space="preserve"> </v>
      </c>
      <c r="BC323" s="108" t="str">
        <f>IF(SUM(COUNTIFS('Planificación 2026-1'!F:F,"SUNAMPE",'Planificación 2026-1'!W:W,C323,'Planificación 2026-1'!H:H,"T1"))&gt;0,"P35"," ")</f>
        <v xml:space="preserve"> </v>
      </c>
      <c r="BD323" s="108" t="str">
        <f>IF(SUM(COUNTIFS('Planificación 2026-1'!F:F,"SUNAMPE",'Planificación 2026-1'!W:W,C323,'Planificación 2026-1'!H:H,"T3"))&gt;0,"P36"," ")</f>
        <v xml:space="preserve"> </v>
      </c>
      <c r="BE323" s="108" t="str">
        <f>IF(SUM(COUNTIFS('Planificación 2026-1'!F:F,"SUNAMPE",'Planificación 2026-1'!W:W,C323,'Planificación 2026-1'!H:H,"T2"))&gt;0,"P37"," ")</f>
        <v xml:space="preserve"> </v>
      </c>
      <c r="BF323" s="108" t="str">
        <f>IF(SUM(COUNTIFS('Planificación 2026-1'!F:F,"SUNAMPE",'Planificación 2026-1'!W:W,C323,'Planificación 2026-1'!H:H,"AE"))&gt;0,"P38"," ")</f>
        <v xml:space="preserve"> </v>
      </c>
      <c r="BG323" s="108" t="str">
        <f>IF(SUM(COUNTIFS('Planificación 2026-1'!F:F,"SUNAMPE",'Planificación 2026-1'!W:W,C323,'Planificación 2026-1'!H:H,"T4"))&gt;0,"P55"," ")</f>
        <v xml:space="preserve"> </v>
      </c>
      <c r="BH323" s="108" t="str">
        <f>IF(SUM(COUNTIFS('Planificación 2026-1'!F:F,"HUAURA",'Planificación 2026-1'!W:W,C323,'Planificación 2026-1'!H:H,"AF"))&gt;0," P01"," ")</f>
        <v xml:space="preserve"> </v>
      </c>
      <c r="BI323" s="108" t="str">
        <f>IF(SUM(COUNTIFS('Planificación 2026-1'!F:F,"HUAURA",'Planificación 2026-1'!W:W,C323,'Planificación 2026-1'!H:H,"EN"))&gt;0,"P02"," ")</f>
        <v xml:space="preserve"> </v>
      </c>
      <c r="BJ323" s="108" t="str">
        <f>IF(SUM(COUNTIFS('Planificación 2026-1'!F:F,"HUAURA",'Planificación 2026-1'!W:W,C323,'Planificación 2026-1'!H:H,"IS"))&gt;0,"P03"," ")</f>
        <v xml:space="preserve"> </v>
      </c>
      <c r="BK323" s="108" t="str">
        <f>IF(SUM(COUNTIFS('Planificación 2026-1'!F:F,"HUAURA",'Planificación 2026-1'!W:W,C323,'Planificación 2026-1'!H:H,"PS"))&gt;0,"P04"," ")</f>
        <v xml:space="preserve"> </v>
      </c>
      <c r="BL323" s="108"/>
      <c r="BM323" s="108" t="str">
        <f>IF(SUM(COUNTIFS('Planificación 2026-1'!F:F,"HUAURA",'Planificación 2026-1'!W:W,C323,'Planificación 2026-1'!H:H,"IN"))&gt;0,"P06"," ")</f>
        <v xml:space="preserve"> </v>
      </c>
      <c r="BN323" s="108" t="str">
        <f>IF(SUM(COUNTIFS('Planificación 2026-1'!F:F,"HUAURA",'Planificación 2026-1'!W:W,C323,'Planificación 2026-1'!H:H,"CA"))&gt;0,"P07"," ")</f>
        <v xml:space="preserve"> </v>
      </c>
      <c r="BO323" s="108" t="str">
        <f>IF(SUM(COUNTIFS('Planificación 2026-1'!F:F,"HUAURA",'Planificación 2026-1'!W:W,C323,'Planificación 2026-1'!H:H,"DE"))&gt;0,"P08"," ")</f>
        <v xml:space="preserve"> </v>
      </c>
      <c r="BP323" s="108" t="str">
        <f>IF(SUM(COUNTIFS('Planificación 2026-1'!F:F,"HUAURA",'Planificación 2026-1'!W:W,C323,'Planificación 2026-1'!H:H,"OB"))&gt;0,"P09"," ")</f>
        <v xml:space="preserve"> </v>
      </c>
      <c r="BQ323" s="108" t="str">
        <f>IF(SUM(COUNTIFS('Planificación 2026-1'!F:F,"HUAURA",'Planificación 2026-1'!W:W,C323,'Planificación 2026-1'!H:H,"MH"))&gt;0,"P31"," ")</f>
        <v xml:space="preserve"> </v>
      </c>
      <c r="BR323" s="108" t="str">
        <f>IF(SUM(COUNTIFS('Planificación 2026-1'!F:F,"HUAURA",'Planificación 2026-1'!W:W,C323,'Planificación 2026-1'!H:H,"IC"))&gt;0,"P32"," ")</f>
        <v xml:space="preserve"> </v>
      </c>
      <c r="BS323" s="108" t="str">
        <f>IF(SUM(COUNTIFS('Planificación 2026-1'!F:F,"HUAURA",'Planificación 2026-1'!W:W,C323,'Planificación 2026-1'!H:H,"AR"))&gt;0,"P34"," ")</f>
        <v xml:space="preserve"> </v>
      </c>
      <c r="BT323" s="108" t="str">
        <f>IF(SUM(COUNTIFS('Planificación 2026-1'!F:F,"HUAURA",'Planificación 2026-1'!W:W,C323,'Planificación 2026-1'!H:H,"T1"))&gt;0,"P35"," ")</f>
        <v xml:space="preserve"> </v>
      </c>
      <c r="BU323" s="108" t="str">
        <f>IF(SUM(COUNTIFS('Planificación 2026-1'!F:F,"HUAURA",'Planificación 2026-1'!W:W,C323,'Planificación 2026-1'!H:H,"T3"))&gt;0,"P36"," ")</f>
        <v xml:space="preserve"> </v>
      </c>
      <c r="BV323" s="108" t="str">
        <f>IF(SUM(COUNTIFS('Planificación 2026-1'!F:F,"HUAURA",'Planificación 2026-1'!W:W,C323,'Planificación 2026-1'!H:H,"T2"))&gt;0,"P37"," ")</f>
        <v xml:space="preserve"> </v>
      </c>
      <c r="BW323" s="108" t="str">
        <f>IF(SUM(COUNTIFS('Planificación 2026-1'!F:F,"HUAURA",'Planificación 2026-1'!W:W,C323,'Planificación 2026-1'!H:H,"AE"))&gt;0,"P38"," ")</f>
        <v xml:space="preserve"> </v>
      </c>
      <c r="BX323" s="108" t="str">
        <f>IF(SUM(COUNTIFS('Planificación 2026-1'!F:F,"HUAURA",'Planificación 2026-1'!W:W,C323,'Planificación 2026-1'!H:H,"T4"))&gt;0,"P55"," ")</f>
        <v xml:space="preserve"> </v>
      </c>
      <c r="BY323" s="109">
        <f>SUMIFS('Planificación 2026-1'!R:R,'Planificación 2026-1'!W:W,C323,'Planificación 2026-1'!H:H,"AF",'Planificación 2026-1'!I:I,"&gt;2")</f>
        <v>0</v>
      </c>
      <c r="BZ323" s="109">
        <f>SUMIFS('Planificación 2026-1'!R:R,'Planificación 2026-1'!W:W,C323,'Planificación 2026-1'!H:H,"EN",'Planificación 2026-1'!I:I,"&gt;2")</f>
        <v>0</v>
      </c>
      <c r="CA323" s="109">
        <f>SUMIFS('Planificación 2026-1'!R:R,'Planificación 2026-1'!W:W,C323,'Planificación 2026-1'!H:H,"IS",'Planificación 2026-1'!I:I,"&gt;2")</f>
        <v>0</v>
      </c>
      <c r="CB323" s="109">
        <f>SUMIFS('Planificación 2026-1'!R:R,'Planificación 2026-1'!W:W,C323,'Planificación 2026-1'!H:H,"PS",'Planificación 2026-1'!I:I,"&gt;2")</f>
        <v>0</v>
      </c>
      <c r="CC323" s="109">
        <f>SUMIFS('Planificación 2026-1'!R:R,'Planificación 2026-1'!W:W,C323,'Planificación 2026-1'!H:H,"IN",'Planificación 2026-1'!I:I,"&gt;2")</f>
        <v>0</v>
      </c>
      <c r="CD323" s="109">
        <f>SUMIFS('Planificación 2026-1'!R:R,'Planificación 2026-1'!W:W,C323,'Planificación 2026-1'!H:H,"CA",'Planificación 2026-1'!I:I,"&gt;2")</f>
        <v>0</v>
      </c>
      <c r="CE323" s="109">
        <f>SUMIFS('Planificación 2026-1'!R:R,'Planificación 2026-1'!W:W,C323,'Planificación 2026-1'!H:H,"DE",'Planificación 2026-1'!I:I,"&gt;2")</f>
        <v>0</v>
      </c>
      <c r="CF323" s="109">
        <f>SUMIFS('Planificación 2026-1'!R:R,'Planificación 2026-1'!W:W,C323,'Planificación 2026-1'!H:H,"OB",'Planificación 2026-1'!I:I,"&gt;2")</f>
        <v>0</v>
      </c>
      <c r="CG323" s="109">
        <f>SUMIFS('Planificación 2026-1'!R:R,'Planificación 2026-1'!W:W,C323,'Planificación 2026-1'!H:H,"MH",'Planificación 2026-1'!I:I,"&gt;2")</f>
        <v>0</v>
      </c>
      <c r="CH323" s="109">
        <f>SUMIFS('Planificación 2026-1'!R:R,'Planificación 2026-1'!W:W,C323,'Planificación 2026-1'!H:H,"IC",'Planificación 2026-1'!I:I,"&gt;2")</f>
        <v>0</v>
      </c>
      <c r="CI323" s="109">
        <f>SUMIFS('Planificación 2026-1'!R:R,'Planificación 2026-1'!W:W,C323,'Planificación 2026-1'!H:H,"AR",'Planificación 2026-1'!I:I,"&gt;2")</f>
        <v>0</v>
      </c>
      <c r="CJ323" s="109">
        <f>SUMIFS('Planificación 2026-1'!R:R,'Planificación 2026-1'!W:W,C323,'Planificación 2026-1'!H:H,"T1",'Planificación 2026-1'!I:I,"&gt;2")</f>
        <v>0</v>
      </c>
      <c r="CK323" s="109">
        <f>SUMIFS('Planificación 2026-1'!R:R,'Planificación 2026-1'!W:W,C323,'Planificación 2026-1'!H:H,"T3",'Planificación 2026-1'!I:I,"&gt;2")</f>
        <v>0</v>
      </c>
      <c r="CL323" s="109">
        <f>SUMIFS('Planificación 2026-1'!R:R,'Planificación 2026-1'!W:W,C323,'Planificación 2026-1'!H:H,"T2",'Planificación 2026-1'!I:I,"&gt;2")</f>
        <v>0</v>
      </c>
      <c r="CM323" s="109">
        <f>SUMIFS('Planificación 2026-1'!R:R,'Planificación 2026-1'!W:W,C323,'Planificación 2026-1'!H:H,"AE",'Planificación 2026-1'!I:I,"&gt;2")</f>
        <v>0</v>
      </c>
      <c r="CN323" s="109">
        <f>SUMIFS('Planificación 2026-1'!R:R,'Planificación 2026-1'!W:W,C323,'Planificación 2026-1'!H:H,"T4",'Planificación 2026-1'!I:I,"&gt;2")</f>
        <v>0</v>
      </c>
      <c r="CO323" s="109">
        <f>SUMIFS('Planificación 2026-1'!R:R,'Planificación 2026-1'!W:W,C323,'Planificación 2026-1'!H:H,"AF",'Planificación 2026-1'!I:I,"&lt;3")</f>
        <v>0</v>
      </c>
      <c r="CP323" s="109">
        <f>SUMIFS('Planificación 2026-1'!R:R,'Planificación 2026-1'!W:W,C323,'Planificación 2026-1'!H:H,"EN",'Planificación 2026-1'!I:I,"&lt;3")</f>
        <v>0</v>
      </c>
      <c r="CQ323" s="109">
        <f>SUMIFS('Planificación 2026-1'!R:R,'Planificación 2026-1'!W:W,C323,'Planificación 2026-1'!H:H,"IS",'Planificación 2026-1'!I:I,"&lt;3")</f>
        <v>0</v>
      </c>
      <c r="CR323" s="109">
        <f>SUMIFS('Planificación 2026-1'!R:R,'Planificación 2026-1'!W:W,C323,'Planificación 2026-1'!H:H,"PS",'Planificación 2026-1'!I:I,"&lt;3")</f>
        <v>0</v>
      </c>
      <c r="CS323" s="109">
        <f>SUMIFS('Planificación 2026-1'!R:R,'Planificación 2026-1'!W:W,C323,'Planificación 2026-1'!H:H,"IN",'Planificación 2026-1'!I:I,"&lt;3")</f>
        <v>0</v>
      </c>
      <c r="CT323" s="109">
        <f>SUMIFS('Planificación 2026-1'!R:R,'Planificación 2026-1'!W:W,C323,'Planificación 2026-1'!H:H,"CA",'Planificación 2026-1'!I:I,"&lt;3")</f>
        <v>0</v>
      </c>
      <c r="CU323" s="109">
        <f>SUMIFS('Planificación 2026-1'!R:R,'Planificación 2026-1'!W:W,C323,'Planificación 2026-1'!H:H,"DE",'Planificación 2026-1'!I:I,"&lt;3")</f>
        <v>0</v>
      </c>
      <c r="CV323" s="109">
        <f>SUMIFS('Planificación 2026-1'!R:R,'Planificación 2026-1'!W:W,C323,'Planificación 2026-1'!H:H,"OB",'Planificación 2026-1'!I:I,"&lt;3")</f>
        <v>0</v>
      </c>
      <c r="CW323" s="109">
        <f>SUMIFS('Planificación 2026-1'!R:R,'Planificación 2026-1'!W:W,C323,'Planificación 2026-1'!H:H,"MH",'Planificación 2026-1'!I:I,"&lt;3")</f>
        <v>0</v>
      </c>
      <c r="CX323" s="109">
        <f>SUMIFS('Planificación 2026-1'!R:R,'Planificación 2026-1'!W:W,C323,'Planificación 2026-1'!H:H,"IC",'Planificación 2026-1'!I:I,"&lt;3")</f>
        <v>0</v>
      </c>
      <c r="CY323" s="109">
        <f>SUMIFS('Planificación 2026-1'!R:R,'Planificación 2026-1'!W:W,C323,'Planificación 2026-1'!H:H,"AR",'Planificación 2026-1'!I:I,"&lt;3")</f>
        <v>0</v>
      </c>
      <c r="CZ323" s="109">
        <f>SUMIFS('Planificación 2026-1'!R:R,'Planificación 2026-1'!W:W,C323,'Planificación 2026-1'!H:H,"T1",'Planificación 2026-1'!I:I,"&lt;3")</f>
        <v>0</v>
      </c>
      <c r="DA323" s="109">
        <f>SUMIFS('Planificación 2026-1'!R:R,'Planificación 2026-1'!W:W,C323,'Planificación 2026-1'!H:H,"T3",'Planificación 2026-1'!I:I,"&lt;3")</f>
        <v>0</v>
      </c>
      <c r="DB323" s="109">
        <f>SUMIFS('Planificación 2026-1'!R:R,'Planificación 2026-1'!W:W,C323,'Planificación 2026-1'!H:H,"T2",'Planificación 2026-1'!I:I,"&lt;3")</f>
        <v>0</v>
      </c>
      <c r="DC323" s="109">
        <f>SUMIFS('Planificación 2026-1'!R:R,'Planificación 2026-1'!W:W,C323,'Planificación 2026-1'!H:H,"AE",'Planificación 2026-1'!I:I,"&lt;3")</f>
        <v>0</v>
      </c>
      <c r="DD323" s="109">
        <f>SUMIFS('Planificación 2026-1'!R:R,'Planificación 2026-1'!W:W,C323,'Planificación 2026-1'!H:H,"T4",'Planificación 2026-1'!I:I,"&lt;3")</f>
        <v>0</v>
      </c>
      <c r="DE323" s="108" t="str">
        <f t="shared" si="45"/>
        <v/>
      </c>
      <c r="DF323" s="41">
        <f>IF(C323="","",SUMIFS('Planificación 2026-1'!R:R,'Planificación 2026-1'!W:W,C323,'Planificación 2026-1'!F:F,"PRINCIPAL",'Planificación 2026-1'!X:X,"VIRTUAL"))</f>
        <v>0</v>
      </c>
      <c r="DG323" s="41">
        <f>IF(C323="","",SUMIFS('Planificación 2026-1'!R:R,'Planificación 2026-1'!W:W,C323,'Planificación 2026-1'!F:F,"PRINCIPAL",'Planificación 2026-1'!X:X,"PRESENCIAL"))</f>
        <v>0</v>
      </c>
      <c r="DH323" s="41">
        <f>IF(C323="","",SUMIFS('Planificación 2026-1'!R:R,'Planificación 2026-1'!W:W,C323,'Planificación 2026-1'!F:F,"PRINCIPAL",'Planificación 2026-1'!X:X,"HIBRIDO PRESENCIAL"))</f>
        <v>0</v>
      </c>
      <c r="DI323" s="108" t="str">
        <f t="shared" si="46"/>
        <v/>
      </c>
      <c r="DJ323" s="108">
        <f>IF(C323="","",SUMIFS('Planificación 2026-1'!R:R,'Planificación 2026-1'!W:W,C323,'Planificación 2026-1'!F:F,"FILIAL",'Planificación 2026-1'!X:X,"VIRTUAL"))</f>
        <v>0</v>
      </c>
      <c r="DK323" s="110">
        <f>IF(C323="","",SUMIFS('Planificación 2026-1'!R:R,'Planificación 2026-1'!W:W,C323,'Planificación 2026-1'!F:F,"FILIAL",'Planificación 2026-1'!X:X,"PRESENCIAL"))</f>
        <v>0</v>
      </c>
      <c r="DL323" s="61">
        <f>IF(C323="","",SUMIFS('Planificación 2026-1'!R:R,'Planificación 2026-1'!W:W,C323,'Planificación 2026-1'!F:F,"FILIAL",'Planificación 2026-1'!X:X,"HIBRIDO PRESENCIAL"))</f>
        <v>0</v>
      </c>
      <c r="DM323" s="111" t="str">
        <f t="shared" si="47"/>
        <v/>
      </c>
      <c r="DN323" s="108">
        <f>IF(C323="","",SUMIFS('Planificación 2026-1'!R:R,'Planificación 2026-1'!W:W,C323,'Planificación 2026-1'!F:F,"SUNAMPE",'Planificación 2026-1'!X:X,"VIRTUAL"))</f>
        <v>0</v>
      </c>
      <c r="DO323" s="61">
        <f>IF(C323="","",SUMIFS('Planificación 2026-1'!R:R,'Planificación 2026-1'!W:W,C323,'Planificación 2026-1'!F:F,"SUNAMPE",'Planificación 2026-1'!X:X,"PRESENCIAL"))</f>
        <v>0</v>
      </c>
      <c r="DP323" s="111" t="str">
        <f t="shared" si="48"/>
        <v/>
      </c>
      <c r="DQ323" s="108">
        <f>IF(C323="","",SUMIFS('Planificación 2026-1'!R:R,'Planificación 2026-1'!W:W,C323,'Planificación 2026-1'!F:F,"HUAURA",'Planificación 2026-1'!X:X,"VIRTUAL"))</f>
        <v>0</v>
      </c>
      <c r="DR323" s="61">
        <f>IF(C323="","",SUMIFS('Planificación 2026-1'!R:R,'Planificación 2026-1'!W:W,C323,'Planificación 2026-1'!F:F,"HUAURA",'Planificación 2026-1'!X:X,"PRESENCIAL"))</f>
        <v>0</v>
      </c>
      <c r="DS323" s="76">
        <f>SUMIFS('Planificación 2026-1'!R:R,'Planificación 2026-1'!W:W,C323,'Planificación 2026-1'!F:F,"PRINCIPAL",'Planificación 2026-1'!X:X,"VIRTUAL",'Planificación 2026-1'!I:I,"&gt;2")</f>
        <v>0</v>
      </c>
      <c r="DT323" s="76">
        <f>SUMIFS('Planificación 2026-1'!R:R,'Planificación 2026-1'!W:W,C323,'Planificación 2026-1'!F:F,"PRINCIPAL",'Planificación 2026-1'!X:X,"&lt;&gt;VIRTUAL",'Planificación 2026-1'!I:I,"&gt;2")</f>
        <v>0</v>
      </c>
      <c r="DU323" s="76">
        <f>SUMIFS('Planificación 2026-1'!R:R,'Planificación 2026-1'!W:W,C323,'Planificación 2026-1'!F:F,"SUNAMPE",'Planificación 2026-1'!X:X,"VIRTUAL",'Planificación 2026-1'!I:I,"&gt;2")</f>
        <v>0</v>
      </c>
      <c r="DV323" s="76">
        <f>SUMIFS('Planificación 2026-1'!R:R,'Planificación 2026-1'!W:W,C323,'Planificación 2026-1'!F:F,"SUNAMPE",'Planificación 2026-1'!X:X,"&lt;&gt;VIRTUAL",'Planificación 2026-1'!I:I,"&gt;2")</f>
        <v>0</v>
      </c>
      <c r="DW323" s="76">
        <f>SUMIFS('Planificación 2026-1'!R:R,'Planificación 2026-1'!W:W,C323,'Planificación 2026-1'!F:F,"FILIAL",'Planificación 2026-1'!X:X,"VIRTUAL",'Planificación 2026-1'!I:I,"&gt;2")</f>
        <v>0</v>
      </c>
      <c r="DX323" s="76">
        <f>SUMIFS('Planificación 2026-1'!R:R,'Planificación 2026-1'!W:W,C323,'Planificación 2026-1'!F:F,"FILIAL",'Planificación 2026-1'!X:X,"&lt;&gt;VIRTUAL",'Planificación 2026-1'!I:I,"&gt;2")</f>
        <v>0</v>
      </c>
      <c r="DY323" s="76">
        <f>SUMIFS('Planificación 2026-1'!R:R,'Planificación 2026-1'!W:W,C323,'Planificación 2026-1'!F:F,"PORUMA",'Planificación 2026-1'!X:X,"VIRTUAL",'Planificación 2026-1'!I:I,"&gt;2")</f>
        <v>0</v>
      </c>
      <c r="DZ323" s="76">
        <f>SUMIFS('Planificación 2026-1'!R:R,'Planificación 2026-1'!W:W,C323,'Planificación 2026-1'!F:F,"PORUMA",'Planificación 2026-1'!X:X,"&lt;&gt;VIRTUAL",'Planificación 2026-1'!I:I,"&gt;2")</f>
        <v>0</v>
      </c>
      <c r="EA323" s="76">
        <f>SUMIFS('Planificación 2026-1'!R:R,'Planificación 2026-1'!W:W,C323,'Planificación 2026-1'!F:F,"HUAURA",'Planificación 2026-1'!X:X,"VIRTUAL",'Planificación 2026-1'!I:I,"&gt;2")</f>
        <v>0</v>
      </c>
      <c r="EB323" s="76">
        <f>SUMIFS('Planificación 2026-1'!R:R,'Planificación 2026-1'!W:W,C323,'Planificación 2026-1'!F:F,"HUAURA",'Planificación 2026-1'!X:X,"&lt;&gt;VIRTUAL",'Planificación 2026-1'!I:I,"&gt;2")</f>
        <v>0</v>
      </c>
      <c r="EC323" s="76">
        <f>SUMIFS('Planificación 2026-1'!R:R,'Planificación 2026-1'!W:W,C323,'Planificación 2026-1'!F:F,"PRINCIPAL",'Planificación 2026-1'!X:X,"VIRTUAL",'Planificación 2026-1'!I:I,"&lt;3")</f>
        <v>0</v>
      </c>
      <c r="ED323" s="76">
        <f>SUMIFS('Planificación 2026-1'!R:R,'Planificación 2026-1'!W:W,C323,'Planificación 2026-1'!F:F,"PRINCIPAL",'Planificación 2026-1'!X:X,"&lt;&gt;VIRTUAL",'Planificación 2026-1'!I:I,"&lt;3")</f>
        <v>0</v>
      </c>
      <c r="EE323" s="76">
        <f>SUMIFS('Planificación 2026-1'!R:R,'Planificación 2026-1'!W:W,C323,'Planificación 2026-1'!F:F,"SUNAMPE",'Planificación 2026-1'!X:X,"VIRTUAL",'Planificación 2026-1'!I:I,"&lt;3")</f>
        <v>0</v>
      </c>
      <c r="EF323" s="76">
        <f>SUMIFS('Planificación 2026-1'!R:R,'Planificación 2026-1'!W:W,C323,'Planificación 2026-1'!F:F,"SUNAMPE",'Planificación 2026-1'!X:X,"&lt;&gt;VIRTUAL",'Planificación 2026-1'!I:I,"&lt;3")</f>
        <v>0</v>
      </c>
      <c r="EG323" s="76">
        <f>SUMIFS('Planificación 2026-1'!R:R,'Planificación 2026-1'!W:W,C323,'Planificación 2026-1'!F:F,"FILIAL",'Planificación 2026-1'!X:X,"VIRTUAL",'Planificación 2026-1'!I:I,"&lt;3")</f>
        <v>0</v>
      </c>
      <c r="EH323" s="76">
        <f>SUMIFS('Planificación 2026-1'!R:R,'Planificación 2026-1'!W:W,C323,'Planificación 2026-1'!F:F,"FILIAL",'Planificación 2026-1'!X:X,"&lt;&gt;VIRTUAL",'Planificación 2026-1'!I:I,"&lt;3")</f>
        <v>0</v>
      </c>
      <c r="EI323" s="76">
        <f>SUMIFS('Planificación 2026-1'!R:R,'Planificación 2026-1'!W:W,C323,'Planificación 2026-1'!F:F,"PORUMA",'Planificación 2026-1'!X:X,"VIRTUAL",'Planificación 2026-1'!I:I,"&lt;3")</f>
        <v>0</v>
      </c>
      <c r="EJ323" s="76">
        <f>SUMIFS('Planificación 2026-1'!R:R,'Planificación 2026-1'!W:W,C323,'Planificación 2026-1'!F:F,"PORUMA",'Planificación 2026-1'!X:X,"&lt;&gt;VIRTUAL",'Planificación 2026-1'!I:I,"&lt;3")</f>
        <v>0</v>
      </c>
      <c r="EK323" s="76">
        <f>SUMIFS('Planificación 2026-1'!R:R,'Planificación 2026-1'!W:W,C323,'Planificación 2026-1'!F:F,"HUAURA",'Planificación 2026-1'!X:X,"VIRTUAL",'Planificación 2026-1'!I:I,"&lt;3")</f>
        <v>0</v>
      </c>
      <c r="EL323" s="76">
        <f>SUMIFS('Planificación 2026-1'!R:R,'Planificación 2026-1'!W:W,C323,'Planificación 2026-1'!F:F,"HUAURA",'Planificación 2026-1'!X:X,"&lt;&gt;VIRTUAL",'Planificación 2026-1'!I:I,"&lt;3")</f>
        <v>0</v>
      </c>
      <c r="EM323" s="76"/>
      <c r="EN323" s="76">
        <f t="shared" si="41"/>
        <v>0</v>
      </c>
      <c r="EO323" s="76">
        <f t="shared" si="42"/>
        <v>0</v>
      </c>
      <c r="EP323" s="76" t="b">
        <f t="shared" si="43"/>
        <v>1</v>
      </c>
      <c r="EQ323" s="76" t="str">
        <f t="shared" si="44"/>
        <v/>
      </c>
      <c r="ER323" s="76" t="str">
        <f t="shared" si="49"/>
        <v>PRESENCIAL</v>
      </c>
    </row>
    <row r="324" spans="1:148" hidden="1">
      <c r="A324" s="83"/>
      <c r="B324" s="119">
        <v>321</v>
      </c>
      <c r="C324" s="115" t="s">
        <v>497</v>
      </c>
      <c r="D324" s="112">
        <f>SUMIF('Planificación 2026-1'!W:W,C324,'Planificación 2026-1'!R:R)</f>
        <v>0</v>
      </c>
      <c r="E324" s="114" t="s">
        <v>170</v>
      </c>
      <c r="F324" s="115" t="s">
        <v>171</v>
      </c>
      <c r="G324" s="115" t="s">
        <v>13</v>
      </c>
      <c r="H324" s="115" t="s">
        <v>128</v>
      </c>
      <c r="I324" s="107" t="str">
        <f>IF(SUM(COUNTIFS('Planificación 2026-1'!F:F,"PRINCIPAL",'Planificación 2026-1'!W:W,C324,'Planificación 2026-1'!H:H,"AF"))&gt;0,"P01"," ")</f>
        <v xml:space="preserve"> </v>
      </c>
      <c r="J324" s="108" t="str">
        <f>IF(SUM(COUNTIFS('Planificación 2026-1'!F:F,"PRINCIPAL",'Planificación 2026-1'!W:W,C324,'Planificación 2026-1'!H:H,"EN"))&gt;0,"P02"," ")</f>
        <v xml:space="preserve"> </v>
      </c>
      <c r="K324" s="108" t="str">
        <f>IF(SUM(COUNTIFS('Planificación 2026-1'!F:F,"PRINCIPAL",'Planificación 2026-1'!W:W,C324,'Planificación 2026-1'!H:H,"IS"))&gt;0,"P03"," ")</f>
        <v xml:space="preserve"> </v>
      </c>
      <c r="L324" s="108" t="str">
        <f>IF(SUM(COUNTIFS('Planificación 2026-1'!F:F,"PRINCIPAL",'Planificación 2026-1'!W:W,C324,'Planificación 2026-1'!H:H,"PS"))&gt;0,"P04"," ")</f>
        <v xml:space="preserve"> </v>
      </c>
      <c r="M324" s="108"/>
      <c r="N324" s="108" t="str">
        <f>IF(SUM(COUNTIFS('Planificación 2026-1'!F:F,"PRINCIPAL",'Planificación 2026-1'!W:W,C324,'Planificación 2026-1'!H:H,"IN"))&gt;0,"P06"," ")</f>
        <v xml:space="preserve"> </v>
      </c>
      <c r="O324" s="108" t="str">
        <f>IF(SUM(COUNTIFS('Planificación 2026-1'!F:F,"PRINCIPAL",'Planificación 2026-1'!W:W,C324,'Planificación 2026-1'!H:H,"CA"))&gt;0,"P07"," ")</f>
        <v xml:space="preserve"> </v>
      </c>
      <c r="P324" s="108" t="str">
        <f>IF(SUM(COUNTIFS('Planificación 2026-1'!F:F,"PRINCIPAL",'Planificación 2026-1'!W:W,C324,'Planificación 2026-1'!H:H,"DE"))&gt;0,"P08"," ")</f>
        <v xml:space="preserve"> </v>
      </c>
      <c r="Q324" s="108" t="str">
        <f>IF(SUM(COUNTIFS('Planificación 2026-1'!F:F,"PRINCIPAL",'Planificación 2026-1'!W:W,C324,'Planificación 2026-1'!H:H,"OB"))&gt;0,"P09"," ")</f>
        <v xml:space="preserve"> </v>
      </c>
      <c r="R324" s="108" t="str">
        <f>IF(SUM(COUNTIFS('Planificación 2026-1'!F:F,"PRINCIPAL",'Planificación 2026-1'!W:W,C324,'Planificación 2026-1'!H:H,"MH"))&gt;0,"P31"," ")</f>
        <v xml:space="preserve"> </v>
      </c>
      <c r="S324" s="108" t="str">
        <f>IF(SUM(COUNTIFS('Planificación 2026-1'!F:F,"PRINCIPAL",'Planificación 2026-1'!W:W,C324,'Planificación 2026-1'!H:H,"IC"))&gt;0,"P32"," ")</f>
        <v xml:space="preserve"> </v>
      </c>
      <c r="T324" s="108" t="str">
        <f>IF(SUM(COUNTIFS('Planificación 2026-1'!F:F,"PRINCIPAL",'Planificación 2026-1'!W:W,C324,'Planificación 2026-1'!H:H,"AR"))&gt;0,"P34"," ")</f>
        <v xml:space="preserve"> </v>
      </c>
      <c r="U324" s="108" t="str">
        <f>IF(SUM(COUNTIFS('Planificación 2026-1'!F:F,"PRINCIPAL",'Planificación 2026-1'!W:W,C324,'Planificación 2026-1'!H:H,"T1"))&gt;0,"P35"," ")</f>
        <v xml:space="preserve"> </v>
      </c>
      <c r="V324" s="108" t="str">
        <f>IF(SUM(COUNTIFS('Planificación 2026-1'!F:F,"PRINCIPAL",'Planificación 2026-1'!W:W,C324,'Planificación 2026-1'!H:H,"T3"))&gt;0,"P36"," ")</f>
        <v xml:space="preserve"> </v>
      </c>
      <c r="W324" s="108" t="str">
        <f>IF(SUM(COUNTIFS('Planificación 2026-1'!F:F,"PRINCIPAL",'Planificación 2026-1'!W:W,C324,'Planificación 2026-1'!H:H,"T2"))&gt;0,"P37"," ")</f>
        <v xml:space="preserve"> </v>
      </c>
      <c r="X324" s="108" t="str">
        <f>IF(SUM(COUNTIFS('Planificación 2026-1'!F:F,"PRINCIPAL",'Planificación 2026-1'!W:W,C324,'Planificación 2026-1'!H:H,"AE"))&gt;0,"P38"," ")</f>
        <v xml:space="preserve"> </v>
      </c>
      <c r="Y324" s="108" t="str">
        <f>IF(SUM(COUNTIFS('Planificación 2026-1'!F:F,"PRINCIPAL",'Planificación 2026-1'!W:W,C324,'Planificación 2026-1'!H:H,"T4"))&gt;0,"P55"," ")</f>
        <v xml:space="preserve"> </v>
      </c>
      <c r="Z324" s="108" t="str">
        <f>IF(SUM(COUNTIFS('Planificación 2026-1'!F:F,"FILIAL",'Planificación 2026-1'!W:W,C324,'Planificación 2026-1'!H:H,"AF"))&gt;0," P01"," ")</f>
        <v xml:space="preserve"> </v>
      </c>
      <c r="AA324" s="108" t="str">
        <f>IF(SUM(COUNTIFS('Planificación 2026-1'!F:F,"FILIAL",'Planificación 2026-1'!W:W,C324,'Planificación 2026-1'!H:H,"EN"))&gt;0,"P02"," ")</f>
        <v xml:space="preserve"> </v>
      </c>
      <c r="AB324" s="108" t="str">
        <f>IF(SUM(COUNTIFS('Planificación 2026-1'!F:F,"FILIAL",'Planificación 2026-1'!W:W,C324,'Planificación 2026-1'!H:H,"IS"))&gt;0,"P03"," ")</f>
        <v xml:space="preserve"> </v>
      </c>
      <c r="AC324" s="108" t="str">
        <f>IF(SUM(COUNTIFS('Planificación 2026-1'!F:F,"FILIAL",'Planificación 2026-1'!W:W,C324,'Planificación 2026-1'!H:H,"PS"))&gt;0,"P04"," ")</f>
        <v xml:space="preserve"> </v>
      </c>
      <c r="AD324" s="108"/>
      <c r="AE324" s="108" t="str">
        <f>IF(SUM(COUNTIFS('Planificación 2026-1'!F:F,"FILIAL",'Planificación 2026-1'!W:W,C324,'Planificación 2026-1'!H:H,"IN"))&gt;0,"P06"," ")</f>
        <v xml:space="preserve"> </v>
      </c>
      <c r="AF324" s="108" t="str">
        <f>IF(SUM(COUNTIFS('Planificación 2026-1'!F:F,"FILIAL",'Planificación 2026-1'!W:W,C324,'Planificación 2026-1'!H:H,"CA"))&gt;0,"P07"," ")</f>
        <v xml:space="preserve"> </v>
      </c>
      <c r="AG324" s="108" t="str">
        <f>IF(SUM(COUNTIFS('Planificación 2026-1'!F:F,"FILIAL",'Planificación 2026-1'!W:W,C324,'Planificación 2026-1'!H:H,"DE"))&gt;0,"P08"," ")</f>
        <v xml:space="preserve"> </v>
      </c>
      <c r="AH324" s="108" t="str">
        <f>IF(SUM(COUNTIFS('Planificación 2026-1'!F:F,"FILIAL",'Planificación 2026-1'!W:W,C324,'Planificación 2026-1'!H:H,"OB"))&gt;0,"P09"," ")</f>
        <v xml:space="preserve"> </v>
      </c>
      <c r="AI324" s="108" t="str">
        <f>IF(SUM(COUNTIFS('Planificación 2026-1'!F:F,"FILIAL",'Planificación 2026-1'!W:W,C324,'Planificación 2026-1'!H:H,"MH"))&gt;0,"P31"," ")</f>
        <v xml:space="preserve"> </v>
      </c>
      <c r="AJ324" s="108" t="str">
        <f>IF(SUM(COUNTIFS('Planificación 2026-1'!F:F,"FILIAL",'Planificación 2026-1'!W:W,C324,'Planificación 2026-1'!H:H,"IC"))&gt;0,"P32"," ")</f>
        <v xml:space="preserve"> </v>
      </c>
      <c r="AK324" s="108" t="str">
        <f>IF(SUM(COUNTIFS('Planificación 2026-1'!F:F,"FILIAL",'Planificación 2026-1'!W:W,C324,'Planificación 2026-1'!H:H,"AR"))&gt;0,"P34"," ")</f>
        <v xml:space="preserve"> </v>
      </c>
      <c r="AL324" s="108" t="str">
        <f>IF(SUM(COUNTIFS('Planificación 2026-1'!F:F,"FILIAL",'Planificación 2026-1'!W:W,C324,'Planificación 2026-1'!H:H,"T1"))&gt;0,"P35"," ")</f>
        <v xml:space="preserve"> </v>
      </c>
      <c r="AM324" s="108" t="str">
        <f>IF(SUM(COUNTIFS('Planificación 2026-1'!F:F,"FILIAL",'Planificación 2026-1'!W:W,C324,'Planificación 2026-1'!H:H,"T3"))&gt;0,"P36"," ")</f>
        <v xml:space="preserve"> </v>
      </c>
      <c r="AN324" s="108" t="str">
        <f>IF(SUM(COUNTIFS('Planificación 2026-1'!F:F,"FILIAL",'Planificación 2026-1'!W:W,C324,'Planificación 2026-1'!H:H,"T2"))&gt;0,"P37"," ")</f>
        <v xml:space="preserve"> </v>
      </c>
      <c r="AO324" s="108" t="str">
        <f>IF(SUM(COUNTIFS('Planificación 2026-1'!F:F,"FILIAL",'Planificación 2026-1'!W:W,C324,'Planificación 2026-1'!H:H,"AE"))&gt;0,"P38"," ")</f>
        <v xml:space="preserve"> </v>
      </c>
      <c r="AP324" s="108" t="str">
        <f>IF(SUM(COUNTIFS('Planificación 2026-1'!F:F,"FILIAL",'Planificación 2026-1'!W:W,C324,'Planificación 2026-1'!H:H,"T4"))&gt;0,"P55"," ")</f>
        <v xml:space="preserve"> </v>
      </c>
      <c r="AQ324" s="108" t="str">
        <f>IF(SUM(COUNTIFS('Planificación 2026-1'!F:F,"SUNAMPE",'Planificación 2026-1'!W:W,C324,'Planificación 2026-1'!H:H,"AF"))&gt;0," P01"," ")</f>
        <v xml:space="preserve"> </v>
      </c>
      <c r="AR324" s="108" t="str">
        <f>IF(SUM(COUNTIFS('Planificación 2026-1'!F:F,"SUNAMPE",'Planificación 2026-1'!W:W,C324,'Planificación 2026-1'!H:H,"EN"))&gt;0,"P02"," ")</f>
        <v xml:space="preserve"> </v>
      </c>
      <c r="AS324" s="108" t="str">
        <f>IF(SUM(COUNTIFS('Planificación 2026-1'!F:F,"SUNAMPE",'Planificación 2026-1'!W:W,C324,'Planificación 2026-1'!H:H,"IS"))&gt;0,"P03"," ")</f>
        <v xml:space="preserve"> </v>
      </c>
      <c r="AT324" s="108" t="str">
        <f>IF(SUM(COUNTIFS('Planificación 2026-1'!F:F,"SUNAMPE",'Planificación 2026-1'!W:W,C324,'Planificación 2026-1'!H:H,"PS"))&gt;0,"P04"," ")</f>
        <v xml:space="preserve"> </v>
      </c>
      <c r="AU324" s="108"/>
      <c r="AV324" s="108" t="str">
        <f>IF(SUM(COUNTIFS('Planificación 2026-1'!F:F,"SUNAMPE",'Planificación 2026-1'!W:W,C324,'Planificación 2026-1'!H:H,"IN"))&gt;0,"P06"," ")</f>
        <v xml:space="preserve"> </v>
      </c>
      <c r="AW324" s="108" t="str">
        <f>IF(SUM(COUNTIFS('Planificación 2026-1'!F:F,"SUNAMPE",'Planificación 2026-1'!W:W,C324,'Planificación 2026-1'!H:H,"CA"))&gt;0,"P07"," ")</f>
        <v xml:space="preserve"> </v>
      </c>
      <c r="AX324" s="108" t="str">
        <f>IF(SUM(COUNTIFS('Planificación 2026-1'!F:F,"SUNAMPE",'Planificación 2026-1'!W:W,C324,'Planificación 2026-1'!H:H,"DE"))&gt;0,"P08"," ")</f>
        <v xml:space="preserve"> </v>
      </c>
      <c r="AY324" s="108" t="str">
        <f>IF(SUM(COUNTIFS('Planificación 2026-1'!F:F,"SUNAMPE",'Planificación 2026-1'!W:W,C324,'Planificación 2026-1'!H:H,"OB"))&gt;0,"P09"," ")</f>
        <v xml:space="preserve"> </v>
      </c>
      <c r="AZ324" s="108" t="str">
        <f>IF(SUM(COUNTIFS('Planificación 2026-1'!F:F,"SUNAMPE",'Planificación 2026-1'!W:W,C324,'Planificación 2026-1'!H:H,"MH"))&gt;0,"P31"," ")</f>
        <v xml:space="preserve"> </v>
      </c>
      <c r="BA324" s="108" t="str">
        <f>IF(SUM(COUNTIFS('Planificación 2026-1'!F:F,"SUNAMPE",'Planificación 2026-1'!W:W,C324,'Planificación 2026-1'!H:H,"IC"))&gt;0,"P32"," ")</f>
        <v xml:space="preserve"> </v>
      </c>
      <c r="BB324" s="108" t="str">
        <f>IF(SUM(COUNTIFS('Planificación 2026-1'!F:F,"SUNAMPE",'Planificación 2026-1'!W:W,C324,'Planificación 2026-1'!H:H,"AR"))&gt;0,"P34"," ")</f>
        <v xml:space="preserve"> </v>
      </c>
      <c r="BC324" s="108" t="str">
        <f>IF(SUM(COUNTIFS('Planificación 2026-1'!F:F,"SUNAMPE",'Planificación 2026-1'!W:W,C324,'Planificación 2026-1'!H:H,"T1"))&gt;0,"P35"," ")</f>
        <v xml:space="preserve"> </v>
      </c>
      <c r="BD324" s="108" t="str">
        <f>IF(SUM(COUNTIFS('Planificación 2026-1'!F:F,"SUNAMPE",'Planificación 2026-1'!W:W,C324,'Planificación 2026-1'!H:H,"T3"))&gt;0,"P36"," ")</f>
        <v xml:space="preserve"> </v>
      </c>
      <c r="BE324" s="108" t="str">
        <f>IF(SUM(COUNTIFS('Planificación 2026-1'!F:F,"SUNAMPE",'Planificación 2026-1'!W:W,C324,'Planificación 2026-1'!H:H,"T2"))&gt;0,"P37"," ")</f>
        <v xml:space="preserve"> </v>
      </c>
      <c r="BF324" s="108" t="str">
        <f>IF(SUM(COUNTIFS('Planificación 2026-1'!F:F,"SUNAMPE",'Planificación 2026-1'!W:W,C324,'Planificación 2026-1'!H:H,"AE"))&gt;0,"P38"," ")</f>
        <v xml:space="preserve"> </v>
      </c>
      <c r="BG324" s="108" t="str">
        <f>IF(SUM(COUNTIFS('Planificación 2026-1'!F:F,"SUNAMPE",'Planificación 2026-1'!W:W,C324,'Planificación 2026-1'!H:H,"T4"))&gt;0,"P55"," ")</f>
        <v xml:space="preserve"> </v>
      </c>
      <c r="BH324" s="108" t="str">
        <f>IF(SUM(COUNTIFS('Planificación 2026-1'!F:F,"HUAURA",'Planificación 2026-1'!W:W,C324,'Planificación 2026-1'!H:H,"AF"))&gt;0," P01"," ")</f>
        <v xml:space="preserve"> </v>
      </c>
      <c r="BI324" s="108" t="str">
        <f>IF(SUM(COUNTIFS('Planificación 2026-1'!F:F,"HUAURA",'Planificación 2026-1'!W:W,C324,'Planificación 2026-1'!H:H,"EN"))&gt;0,"P02"," ")</f>
        <v xml:space="preserve"> </v>
      </c>
      <c r="BJ324" s="108" t="str">
        <f>IF(SUM(COUNTIFS('Planificación 2026-1'!F:F,"HUAURA",'Planificación 2026-1'!W:W,C324,'Planificación 2026-1'!H:H,"IS"))&gt;0,"P03"," ")</f>
        <v xml:space="preserve"> </v>
      </c>
      <c r="BK324" s="108" t="str">
        <f>IF(SUM(COUNTIFS('Planificación 2026-1'!F:F,"HUAURA",'Planificación 2026-1'!W:W,C324,'Planificación 2026-1'!H:H,"PS"))&gt;0,"P04"," ")</f>
        <v xml:space="preserve"> </v>
      </c>
      <c r="BL324" s="108"/>
      <c r="BM324" s="108" t="str">
        <f>IF(SUM(COUNTIFS('Planificación 2026-1'!F:F,"HUAURA",'Planificación 2026-1'!W:W,C324,'Planificación 2026-1'!H:H,"IN"))&gt;0,"P06"," ")</f>
        <v xml:space="preserve"> </v>
      </c>
      <c r="BN324" s="108" t="str">
        <f>IF(SUM(COUNTIFS('Planificación 2026-1'!F:F,"HUAURA",'Planificación 2026-1'!W:W,C324,'Planificación 2026-1'!H:H,"CA"))&gt;0,"P07"," ")</f>
        <v xml:space="preserve"> </v>
      </c>
      <c r="BO324" s="108" t="str">
        <f>IF(SUM(COUNTIFS('Planificación 2026-1'!F:F,"HUAURA",'Planificación 2026-1'!W:W,C324,'Planificación 2026-1'!H:H,"DE"))&gt;0,"P08"," ")</f>
        <v xml:space="preserve"> </v>
      </c>
      <c r="BP324" s="108" t="str">
        <f>IF(SUM(COUNTIFS('Planificación 2026-1'!F:F,"HUAURA",'Planificación 2026-1'!W:W,C324,'Planificación 2026-1'!H:H,"OB"))&gt;0,"P09"," ")</f>
        <v xml:space="preserve"> </v>
      </c>
      <c r="BQ324" s="108" t="str">
        <f>IF(SUM(COUNTIFS('Planificación 2026-1'!F:F,"HUAURA",'Planificación 2026-1'!W:W,C324,'Planificación 2026-1'!H:H,"MH"))&gt;0,"P31"," ")</f>
        <v xml:space="preserve"> </v>
      </c>
      <c r="BR324" s="108" t="str">
        <f>IF(SUM(COUNTIFS('Planificación 2026-1'!F:F,"HUAURA",'Planificación 2026-1'!W:W,C324,'Planificación 2026-1'!H:H,"IC"))&gt;0,"P32"," ")</f>
        <v xml:space="preserve"> </v>
      </c>
      <c r="BS324" s="108" t="str">
        <f>IF(SUM(COUNTIFS('Planificación 2026-1'!F:F,"HUAURA",'Planificación 2026-1'!W:W,C324,'Planificación 2026-1'!H:H,"AR"))&gt;0,"P34"," ")</f>
        <v xml:space="preserve"> </v>
      </c>
      <c r="BT324" s="108" t="str">
        <f>IF(SUM(COUNTIFS('Planificación 2026-1'!F:F,"HUAURA",'Planificación 2026-1'!W:W,C324,'Planificación 2026-1'!H:H,"T1"))&gt;0,"P35"," ")</f>
        <v xml:space="preserve"> </v>
      </c>
      <c r="BU324" s="108" t="str">
        <f>IF(SUM(COUNTIFS('Planificación 2026-1'!F:F,"HUAURA",'Planificación 2026-1'!W:W,C324,'Planificación 2026-1'!H:H,"T3"))&gt;0,"P36"," ")</f>
        <v xml:space="preserve"> </v>
      </c>
      <c r="BV324" s="108" t="str">
        <f>IF(SUM(COUNTIFS('Planificación 2026-1'!F:F,"HUAURA",'Planificación 2026-1'!W:W,C324,'Planificación 2026-1'!H:H,"T2"))&gt;0,"P37"," ")</f>
        <v xml:space="preserve"> </v>
      </c>
      <c r="BW324" s="108" t="str">
        <f>IF(SUM(COUNTIFS('Planificación 2026-1'!F:F,"HUAURA",'Planificación 2026-1'!W:W,C324,'Planificación 2026-1'!H:H,"AE"))&gt;0,"P38"," ")</f>
        <v xml:space="preserve"> </v>
      </c>
      <c r="BX324" s="108" t="str">
        <f>IF(SUM(COUNTIFS('Planificación 2026-1'!F:F,"HUAURA",'Planificación 2026-1'!W:W,C324,'Planificación 2026-1'!H:H,"T4"))&gt;0,"P55"," ")</f>
        <v xml:space="preserve"> </v>
      </c>
      <c r="BY324" s="109">
        <f>SUMIFS('Planificación 2026-1'!R:R,'Planificación 2026-1'!W:W,C324,'Planificación 2026-1'!H:H,"AF",'Planificación 2026-1'!I:I,"&gt;2")</f>
        <v>0</v>
      </c>
      <c r="BZ324" s="109">
        <f>SUMIFS('Planificación 2026-1'!R:R,'Planificación 2026-1'!W:W,C324,'Planificación 2026-1'!H:H,"EN",'Planificación 2026-1'!I:I,"&gt;2")</f>
        <v>0</v>
      </c>
      <c r="CA324" s="109">
        <f>SUMIFS('Planificación 2026-1'!R:R,'Planificación 2026-1'!W:W,C324,'Planificación 2026-1'!H:H,"IS",'Planificación 2026-1'!I:I,"&gt;2")</f>
        <v>0</v>
      </c>
      <c r="CB324" s="109">
        <f>SUMIFS('Planificación 2026-1'!R:R,'Planificación 2026-1'!W:W,C324,'Planificación 2026-1'!H:H,"PS",'Planificación 2026-1'!I:I,"&gt;2")</f>
        <v>0</v>
      </c>
      <c r="CC324" s="109">
        <f>SUMIFS('Planificación 2026-1'!R:R,'Planificación 2026-1'!W:W,C324,'Planificación 2026-1'!H:H,"IN",'Planificación 2026-1'!I:I,"&gt;2")</f>
        <v>0</v>
      </c>
      <c r="CD324" s="109">
        <f>SUMIFS('Planificación 2026-1'!R:R,'Planificación 2026-1'!W:W,C324,'Planificación 2026-1'!H:H,"CA",'Planificación 2026-1'!I:I,"&gt;2")</f>
        <v>0</v>
      </c>
      <c r="CE324" s="109">
        <f>SUMIFS('Planificación 2026-1'!R:R,'Planificación 2026-1'!W:W,C324,'Planificación 2026-1'!H:H,"DE",'Planificación 2026-1'!I:I,"&gt;2")</f>
        <v>0</v>
      </c>
      <c r="CF324" s="109">
        <f>SUMIFS('Planificación 2026-1'!R:R,'Planificación 2026-1'!W:W,C324,'Planificación 2026-1'!H:H,"OB",'Planificación 2026-1'!I:I,"&gt;2")</f>
        <v>0</v>
      </c>
      <c r="CG324" s="109">
        <f>SUMIFS('Planificación 2026-1'!R:R,'Planificación 2026-1'!W:W,C324,'Planificación 2026-1'!H:H,"MH",'Planificación 2026-1'!I:I,"&gt;2")</f>
        <v>0</v>
      </c>
      <c r="CH324" s="109">
        <f>SUMIFS('Planificación 2026-1'!R:R,'Planificación 2026-1'!W:W,C324,'Planificación 2026-1'!H:H,"IC",'Planificación 2026-1'!I:I,"&gt;2")</f>
        <v>0</v>
      </c>
      <c r="CI324" s="109">
        <f>SUMIFS('Planificación 2026-1'!R:R,'Planificación 2026-1'!W:W,C324,'Planificación 2026-1'!H:H,"AR",'Planificación 2026-1'!I:I,"&gt;2")</f>
        <v>0</v>
      </c>
      <c r="CJ324" s="109">
        <f>SUMIFS('Planificación 2026-1'!R:R,'Planificación 2026-1'!W:W,C324,'Planificación 2026-1'!H:H,"T1",'Planificación 2026-1'!I:I,"&gt;2")</f>
        <v>0</v>
      </c>
      <c r="CK324" s="109">
        <f>SUMIFS('Planificación 2026-1'!R:R,'Planificación 2026-1'!W:W,C324,'Planificación 2026-1'!H:H,"T3",'Planificación 2026-1'!I:I,"&gt;2")</f>
        <v>0</v>
      </c>
      <c r="CL324" s="109">
        <f>SUMIFS('Planificación 2026-1'!R:R,'Planificación 2026-1'!W:W,C324,'Planificación 2026-1'!H:H,"T2",'Planificación 2026-1'!I:I,"&gt;2")</f>
        <v>0</v>
      </c>
      <c r="CM324" s="109">
        <f>SUMIFS('Planificación 2026-1'!R:R,'Planificación 2026-1'!W:W,C324,'Planificación 2026-1'!H:H,"AE",'Planificación 2026-1'!I:I,"&gt;2")</f>
        <v>0</v>
      </c>
      <c r="CN324" s="109">
        <f>SUMIFS('Planificación 2026-1'!R:R,'Planificación 2026-1'!W:W,C324,'Planificación 2026-1'!H:H,"T4",'Planificación 2026-1'!I:I,"&gt;2")</f>
        <v>0</v>
      </c>
      <c r="CO324" s="109">
        <f>SUMIFS('Planificación 2026-1'!R:R,'Planificación 2026-1'!W:W,C324,'Planificación 2026-1'!H:H,"AF",'Planificación 2026-1'!I:I,"&lt;3")</f>
        <v>0</v>
      </c>
      <c r="CP324" s="109">
        <f>SUMIFS('Planificación 2026-1'!R:R,'Planificación 2026-1'!W:W,C324,'Planificación 2026-1'!H:H,"EN",'Planificación 2026-1'!I:I,"&lt;3")</f>
        <v>0</v>
      </c>
      <c r="CQ324" s="109">
        <f>SUMIFS('Planificación 2026-1'!R:R,'Planificación 2026-1'!W:W,C324,'Planificación 2026-1'!H:H,"IS",'Planificación 2026-1'!I:I,"&lt;3")</f>
        <v>0</v>
      </c>
      <c r="CR324" s="109">
        <f>SUMIFS('Planificación 2026-1'!R:R,'Planificación 2026-1'!W:W,C324,'Planificación 2026-1'!H:H,"PS",'Planificación 2026-1'!I:I,"&lt;3")</f>
        <v>0</v>
      </c>
      <c r="CS324" s="109">
        <f>SUMIFS('Planificación 2026-1'!R:R,'Planificación 2026-1'!W:W,C324,'Planificación 2026-1'!H:H,"IN",'Planificación 2026-1'!I:I,"&lt;3")</f>
        <v>0</v>
      </c>
      <c r="CT324" s="109">
        <f>SUMIFS('Planificación 2026-1'!R:R,'Planificación 2026-1'!W:W,C324,'Planificación 2026-1'!H:H,"CA",'Planificación 2026-1'!I:I,"&lt;3")</f>
        <v>0</v>
      </c>
      <c r="CU324" s="109">
        <f>SUMIFS('Planificación 2026-1'!R:R,'Planificación 2026-1'!W:W,C324,'Planificación 2026-1'!H:H,"DE",'Planificación 2026-1'!I:I,"&lt;3")</f>
        <v>0</v>
      </c>
      <c r="CV324" s="109">
        <f>SUMIFS('Planificación 2026-1'!R:R,'Planificación 2026-1'!W:W,C324,'Planificación 2026-1'!H:H,"OB",'Planificación 2026-1'!I:I,"&lt;3")</f>
        <v>0</v>
      </c>
      <c r="CW324" s="109">
        <f>SUMIFS('Planificación 2026-1'!R:R,'Planificación 2026-1'!W:W,C324,'Planificación 2026-1'!H:H,"MH",'Planificación 2026-1'!I:I,"&lt;3")</f>
        <v>0</v>
      </c>
      <c r="CX324" s="109">
        <f>SUMIFS('Planificación 2026-1'!R:R,'Planificación 2026-1'!W:W,C324,'Planificación 2026-1'!H:H,"IC",'Planificación 2026-1'!I:I,"&lt;3")</f>
        <v>0</v>
      </c>
      <c r="CY324" s="109">
        <f>SUMIFS('Planificación 2026-1'!R:R,'Planificación 2026-1'!W:W,C324,'Planificación 2026-1'!H:H,"AR",'Planificación 2026-1'!I:I,"&lt;3")</f>
        <v>0</v>
      </c>
      <c r="CZ324" s="109">
        <f>SUMIFS('Planificación 2026-1'!R:R,'Planificación 2026-1'!W:W,C324,'Planificación 2026-1'!H:H,"T1",'Planificación 2026-1'!I:I,"&lt;3")</f>
        <v>0</v>
      </c>
      <c r="DA324" s="109">
        <f>SUMIFS('Planificación 2026-1'!R:R,'Planificación 2026-1'!W:W,C324,'Planificación 2026-1'!H:H,"T3",'Planificación 2026-1'!I:I,"&lt;3")</f>
        <v>0</v>
      </c>
      <c r="DB324" s="109">
        <f>SUMIFS('Planificación 2026-1'!R:R,'Planificación 2026-1'!W:W,C324,'Planificación 2026-1'!H:H,"T2",'Planificación 2026-1'!I:I,"&lt;3")</f>
        <v>0</v>
      </c>
      <c r="DC324" s="109">
        <f>SUMIFS('Planificación 2026-1'!R:R,'Planificación 2026-1'!W:W,C324,'Planificación 2026-1'!H:H,"AE",'Planificación 2026-1'!I:I,"&lt;3")</f>
        <v>0</v>
      </c>
      <c r="DD324" s="109">
        <f>SUMIFS('Planificación 2026-1'!R:R,'Planificación 2026-1'!W:W,C324,'Planificación 2026-1'!H:H,"T4",'Planificación 2026-1'!I:I,"&lt;3")</f>
        <v>0</v>
      </c>
      <c r="DE324" s="108" t="str">
        <f t="shared" si="45"/>
        <v/>
      </c>
      <c r="DF324" s="41">
        <f>IF(C324="","",SUMIFS('Planificación 2026-1'!R:R,'Planificación 2026-1'!W:W,C324,'Planificación 2026-1'!F:F,"PRINCIPAL",'Planificación 2026-1'!X:X,"VIRTUAL"))</f>
        <v>0</v>
      </c>
      <c r="DG324" s="41">
        <f>IF(C324="","",SUMIFS('Planificación 2026-1'!R:R,'Planificación 2026-1'!W:W,C324,'Planificación 2026-1'!F:F,"PRINCIPAL",'Planificación 2026-1'!X:X,"PRESENCIAL"))</f>
        <v>0</v>
      </c>
      <c r="DH324" s="41">
        <f>IF(C324="","",SUMIFS('Planificación 2026-1'!R:R,'Planificación 2026-1'!W:W,C324,'Planificación 2026-1'!F:F,"PRINCIPAL",'Planificación 2026-1'!X:X,"HIBRIDO PRESENCIAL"))</f>
        <v>0</v>
      </c>
      <c r="DI324" s="108" t="str">
        <f t="shared" si="46"/>
        <v/>
      </c>
      <c r="DJ324" s="108">
        <f>IF(C324="","",SUMIFS('Planificación 2026-1'!R:R,'Planificación 2026-1'!W:W,C324,'Planificación 2026-1'!F:F,"FILIAL",'Planificación 2026-1'!X:X,"VIRTUAL"))</f>
        <v>0</v>
      </c>
      <c r="DK324" s="110">
        <f>IF(C324="","",SUMIFS('Planificación 2026-1'!R:R,'Planificación 2026-1'!W:W,C324,'Planificación 2026-1'!F:F,"FILIAL",'Planificación 2026-1'!X:X,"PRESENCIAL"))</f>
        <v>0</v>
      </c>
      <c r="DL324" s="61">
        <f>IF(C324="","",SUMIFS('Planificación 2026-1'!R:R,'Planificación 2026-1'!W:W,C324,'Planificación 2026-1'!F:F,"FILIAL",'Planificación 2026-1'!X:X,"HIBRIDO PRESENCIAL"))</f>
        <v>0</v>
      </c>
      <c r="DM324" s="111" t="str">
        <f t="shared" si="47"/>
        <v/>
      </c>
      <c r="DN324" s="108">
        <f>IF(C324="","",SUMIFS('Planificación 2026-1'!R:R,'Planificación 2026-1'!W:W,C324,'Planificación 2026-1'!F:F,"SUNAMPE",'Planificación 2026-1'!X:X,"VIRTUAL"))</f>
        <v>0</v>
      </c>
      <c r="DO324" s="61">
        <f>IF(C324="","",SUMIFS('Planificación 2026-1'!R:R,'Planificación 2026-1'!W:W,C324,'Planificación 2026-1'!F:F,"SUNAMPE",'Planificación 2026-1'!X:X,"PRESENCIAL"))</f>
        <v>0</v>
      </c>
      <c r="DP324" s="111" t="str">
        <f t="shared" si="48"/>
        <v/>
      </c>
      <c r="DQ324" s="108">
        <f>IF(C324="","",SUMIFS('Planificación 2026-1'!R:R,'Planificación 2026-1'!W:W,C324,'Planificación 2026-1'!F:F,"HUAURA",'Planificación 2026-1'!X:X,"VIRTUAL"))</f>
        <v>0</v>
      </c>
      <c r="DR324" s="61">
        <f>IF(C324="","",SUMIFS('Planificación 2026-1'!R:R,'Planificación 2026-1'!W:W,C324,'Planificación 2026-1'!F:F,"HUAURA",'Planificación 2026-1'!X:X,"PRESENCIAL"))</f>
        <v>0</v>
      </c>
      <c r="DS324" s="76">
        <f>SUMIFS('Planificación 2026-1'!R:R,'Planificación 2026-1'!W:W,C324,'Planificación 2026-1'!F:F,"PRINCIPAL",'Planificación 2026-1'!X:X,"VIRTUAL",'Planificación 2026-1'!I:I,"&gt;2")</f>
        <v>0</v>
      </c>
      <c r="DT324" s="76">
        <f>SUMIFS('Planificación 2026-1'!R:R,'Planificación 2026-1'!W:W,C324,'Planificación 2026-1'!F:F,"PRINCIPAL",'Planificación 2026-1'!X:X,"&lt;&gt;VIRTUAL",'Planificación 2026-1'!I:I,"&gt;2")</f>
        <v>0</v>
      </c>
      <c r="DU324" s="76">
        <f>SUMIFS('Planificación 2026-1'!R:R,'Planificación 2026-1'!W:W,C324,'Planificación 2026-1'!F:F,"SUNAMPE",'Planificación 2026-1'!X:X,"VIRTUAL",'Planificación 2026-1'!I:I,"&gt;2")</f>
        <v>0</v>
      </c>
      <c r="DV324" s="76">
        <f>SUMIFS('Planificación 2026-1'!R:R,'Planificación 2026-1'!W:W,C324,'Planificación 2026-1'!F:F,"SUNAMPE",'Planificación 2026-1'!X:X,"&lt;&gt;VIRTUAL",'Planificación 2026-1'!I:I,"&gt;2")</f>
        <v>0</v>
      </c>
      <c r="DW324" s="76">
        <f>SUMIFS('Planificación 2026-1'!R:R,'Planificación 2026-1'!W:W,C324,'Planificación 2026-1'!F:F,"FILIAL",'Planificación 2026-1'!X:X,"VIRTUAL",'Planificación 2026-1'!I:I,"&gt;2")</f>
        <v>0</v>
      </c>
      <c r="DX324" s="76">
        <f>SUMIFS('Planificación 2026-1'!R:R,'Planificación 2026-1'!W:W,C324,'Planificación 2026-1'!F:F,"FILIAL",'Planificación 2026-1'!X:X,"&lt;&gt;VIRTUAL",'Planificación 2026-1'!I:I,"&gt;2")</f>
        <v>0</v>
      </c>
      <c r="DY324" s="76">
        <f>SUMIFS('Planificación 2026-1'!R:R,'Planificación 2026-1'!W:W,C324,'Planificación 2026-1'!F:F,"PORUMA",'Planificación 2026-1'!X:X,"VIRTUAL",'Planificación 2026-1'!I:I,"&gt;2")</f>
        <v>0</v>
      </c>
      <c r="DZ324" s="76">
        <f>SUMIFS('Planificación 2026-1'!R:R,'Planificación 2026-1'!W:W,C324,'Planificación 2026-1'!F:F,"PORUMA",'Planificación 2026-1'!X:X,"&lt;&gt;VIRTUAL",'Planificación 2026-1'!I:I,"&gt;2")</f>
        <v>0</v>
      </c>
      <c r="EA324" s="76">
        <f>SUMIFS('Planificación 2026-1'!R:R,'Planificación 2026-1'!W:W,C324,'Planificación 2026-1'!F:F,"HUAURA",'Planificación 2026-1'!X:X,"VIRTUAL",'Planificación 2026-1'!I:I,"&gt;2")</f>
        <v>0</v>
      </c>
      <c r="EB324" s="76">
        <f>SUMIFS('Planificación 2026-1'!R:R,'Planificación 2026-1'!W:W,C324,'Planificación 2026-1'!F:F,"HUAURA",'Planificación 2026-1'!X:X,"&lt;&gt;VIRTUAL",'Planificación 2026-1'!I:I,"&gt;2")</f>
        <v>0</v>
      </c>
      <c r="EC324" s="76">
        <f>SUMIFS('Planificación 2026-1'!R:R,'Planificación 2026-1'!W:W,C324,'Planificación 2026-1'!F:F,"PRINCIPAL",'Planificación 2026-1'!X:X,"VIRTUAL",'Planificación 2026-1'!I:I,"&lt;3")</f>
        <v>0</v>
      </c>
      <c r="ED324" s="76">
        <f>SUMIFS('Planificación 2026-1'!R:R,'Planificación 2026-1'!W:W,C324,'Planificación 2026-1'!F:F,"PRINCIPAL",'Planificación 2026-1'!X:X,"&lt;&gt;VIRTUAL",'Planificación 2026-1'!I:I,"&lt;3")</f>
        <v>0</v>
      </c>
      <c r="EE324" s="76">
        <f>SUMIFS('Planificación 2026-1'!R:R,'Planificación 2026-1'!W:W,C324,'Planificación 2026-1'!F:F,"SUNAMPE",'Planificación 2026-1'!X:X,"VIRTUAL",'Planificación 2026-1'!I:I,"&lt;3")</f>
        <v>0</v>
      </c>
      <c r="EF324" s="76">
        <f>SUMIFS('Planificación 2026-1'!R:R,'Planificación 2026-1'!W:W,C324,'Planificación 2026-1'!F:F,"SUNAMPE",'Planificación 2026-1'!X:X,"&lt;&gt;VIRTUAL",'Planificación 2026-1'!I:I,"&lt;3")</f>
        <v>0</v>
      </c>
      <c r="EG324" s="76">
        <f>SUMIFS('Planificación 2026-1'!R:R,'Planificación 2026-1'!W:W,C324,'Planificación 2026-1'!F:F,"FILIAL",'Planificación 2026-1'!X:X,"VIRTUAL",'Planificación 2026-1'!I:I,"&lt;3")</f>
        <v>0</v>
      </c>
      <c r="EH324" s="76">
        <f>SUMIFS('Planificación 2026-1'!R:R,'Planificación 2026-1'!W:W,C324,'Planificación 2026-1'!F:F,"FILIAL",'Planificación 2026-1'!X:X,"&lt;&gt;VIRTUAL",'Planificación 2026-1'!I:I,"&lt;3")</f>
        <v>0</v>
      </c>
      <c r="EI324" s="76">
        <f>SUMIFS('Planificación 2026-1'!R:R,'Planificación 2026-1'!W:W,C324,'Planificación 2026-1'!F:F,"PORUMA",'Planificación 2026-1'!X:X,"VIRTUAL",'Planificación 2026-1'!I:I,"&lt;3")</f>
        <v>0</v>
      </c>
      <c r="EJ324" s="76">
        <f>SUMIFS('Planificación 2026-1'!R:R,'Planificación 2026-1'!W:W,C324,'Planificación 2026-1'!F:F,"PORUMA",'Planificación 2026-1'!X:X,"&lt;&gt;VIRTUAL",'Planificación 2026-1'!I:I,"&lt;3")</f>
        <v>0</v>
      </c>
      <c r="EK324" s="76">
        <f>SUMIFS('Planificación 2026-1'!R:R,'Planificación 2026-1'!W:W,C324,'Planificación 2026-1'!F:F,"HUAURA",'Planificación 2026-1'!X:X,"VIRTUAL",'Planificación 2026-1'!I:I,"&lt;3")</f>
        <v>0</v>
      </c>
      <c r="EL324" s="76">
        <f>SUMIFS('Planificación 2026-1'!R:R,'Planificación 2026-1'!W:W,C324,'Planificación 2026-1'!F:F,"HUAURA",'Planificación 2026-1'!X:X,"&lt;&gt;VIRTUAL",'Planificación 2026-1'!I:I,"&lt;3")</f>
        <v>0</v>
      </c>
      <c r="EM324" s="76"/>
      <c r="EN324" s="76">
        <f t="shared" ref="EN324:EN387" si="50">DS324+DW324+EA324+EC324+EG324+EK324+DU324+EE324</f>
        <v>0</v>
      </c>
      <c r="EO324" s="76">
        <f t="shared" ref="EO324:EO387" si="51">DT324+DX324+EB324+ED324+EH324+EL324+DV324+EF324</f>
        <v>0</v>
      </c>
      <c r="EP324" s="76" t="b">
        <f t="shared" ref="EP324:EP387" si="52">EXACT(SUM(EN324:EO324),D324)</f>
        <v>1</v>
      </c>
      <c r="EQ324" s="76" t="str">
        <f t="shared" ref="EQ324:EQ387" si="53">IF(AND(DT324=0,DX324=0,EB324=0),"",IF(COUNTIF(DT324:EB324,"&gt;0")=1,IF(DT324&gt;0,"SEDE",IF(DX324&gt;0,"FILIAL","HUAURA")),IF(COUNTIF(DT324:EB324,"&gt;0")=2,IF(AND(DT324&gt;0,DX324&gt;0),"SEDE-FILIAL",IF(AND(DT324&gt;0,EB324&gt;0),"SEDE-HUAURA","FILIAL-HUAURA")),"SEDE-FILIAL-HUAURA")))</f>
        <v/>
      </c>
      <c r="ER324" s="76" t="str">
        <f t="shared" si="49"/>
        <v>PRESENCIAL</v>
      </c>
    </row>
    <row r="325" spans="1:148" hidden="1">
      <c r="A325" s="83"/>
      <c r="B325" s="119">
        <v>322</v>
      </c>
      <c r="C325" s="115" t="s">
        <v>498</v>
      </c>
      <c r="D325" s="112">
        <f>SUMIF('Planificación 2026-1'!W:W,C325,'Planificación 2026-1'!R:R)</f>
        <v>0</v>
      </c>
      <c r="E325" s="114" t="s">
        <v>170</v>
      </c>
      <c r="F325" s="115" t="s">
        <v>171</v>
      </c>
      <c r="G325" s="115" t="s">
        <v>13</v>
      </c>
      <c r="H325" s="115" t="s">
        <v>128</v>
      </c>
      <c r="I325" s="107" t="str">
        <f>IF(SUM(COUNTIFS('Planificación 2026-1'!F:F,"PRINCIPAL",'Planificación 2026-1'!W:W,C325,'Planificación 2026-1'!H:H,"AF"))&gt;0,"P01"," ")</f>
        <v xml:space="preserve"> </v>
      </c>
      <c r="J325" s="108" t="str">
        <f>IF(SUM(COUNTIFS('Planificación 2026-1'!F:F,"PRINCIPAL",'Planificación 2026-1'!W:W,C325,'Planificación 2026-1'!H:H,"EN"))&gt;0,"P02"," ")</f>
        <v xml:space="preserve"> </v>
      </c>
      <c r="K325" s="108" t="str">
        <f>IF(SUM(COUNTIFS('Planificación 2026-1'!F:F,"PRINCIPAL",'Planificación 2026-1'!W:W,C325,'Planificación 2026-1'!H:H,"IS"))&gt;0,"P03"," ")</f>
        <v xml:space="preserve"> </v>
      </c>
      <c r="L325" s="108" t="str">
        <f>IF(SUM(COUNTIFS('Planificación 2026-1'!F:F,"PRINCIPAL",'Planificación 2026-1'!W:W,C325,'Planificación 2026-1'!H:H,"PS"))&gt;0,"P04"," ")</f>
        <v xml:space="preserve"> </v>
      </c>
      <c r="M325" s="108"/>
      <c r="N325" s="108" t="str">
        <f>IF(SUM(COUNTIFS('Planificación 2026-1'!F:F,"PRINCIPAL",'Planificación 2026-1'!W:W,C325,'Planificación 2026-1'!H:H,"IN"))&gt;0,"P06"," ")</f>
        <v xml:space="preserve"> </v>
      </c>
      <c r="O325" s="108" t="str">
        <f>IF(SUM(COUNTIFS('Planificación 2026-1'!F:F,"PRINCIPAL",'Planificación 2026-1'!W:W,C325,'Planificación 2026-1'!H:H,"CA"))&gt;0,"P07"," ")</f>
        <v xml:space="preserve"> </v>
      </c>
      <c r="P325" s="108" t="str">
        <f>IF(SUM(COUNTIFS('Planificación 2026-1'!F:F,"PRINCIPAL",'Planificación 2026-1'!W:W,C325,'Planificación 2026-1'!H:H,"DE"))&gt;0,"P08"," ")</f>
        <v xml:space="preserve"> </v>
      </c>
      <c r="Q325" s="108" t="str">
        <f>IF(SUM(COUNTIFS('Planificación 2026-1'!F:F,"PRINCIPAL",'Planificación 2026-1'!W:W,C325,'Planificación 2026-1'!H:H,"OB"))&gt;0,"P09"," ")</f>
        <v xml:space="preserve"> </v>
      </c>
      <c r="R325" s="108" t="str">
        <f>IF(SUM(COUNTIFS('Planificación 2026-1'!F:F,"PRINCIPAL",'Planificación 2026-1'!W:W,C325,'Planificación 2026-1'!H:H,"MH"))&gt;0,"P31"," ")</f>
        <v xml:space="preserve"> </v>
      </c>
      <c r="S325" s="108" t="str">
        <f>IF(SUM(COUNTIFS('Planificación 2026-1'!F:F,"PRINCIPAL",'Planificación 2026-1'!W:W,C325,'Planificación 2026-1'!H:H,"IC"))&gt;0,"P32"," ")</f>
        <v xml:space="preserve"> </v>
      </c>
      <c r="T325" s="108" t="str">
        <f>IF(SUM(COUNTIFS('Planificación 2026-1'!F:F,"PRINCIPAL",'Planificación 2026-1'!W:W,C325,'Planificación 2026-1'!H:H,"AR"))&gt;0,"P34"," ")</f>
        <v xml:space="preserve"> </v>
      </c>
      <c r="U325" s="108" t="str">
        <f>IF(SUM(COUNTIFS('Planificación 2026-1'!F:F,"PRINCIPAL",'Planificación 2026-1'!W:W,C325,'Planificación 2026-1'!H:H,"T1"))&gt;0,"P35"," ")</f>
        <v xml:space="preserve"> </v>
      </c>
      <c r="V325" s="108" t="str">
        <f>IF(SUM(COUNTIFS('Planificación 2026-1'!F:F,"PRINCIPAL",'Planificación 2026-1'!W:W,C325,'Planificación 2026-1'!H:H,"T3"))&gt;0,"P36"," ")</f>
        <v xml:space="preserve"> </v>
      </c>
      <c r="W325" s="108" t="str">
        <f>IF(SUM(COUNTIFS('Planificación 2026-1'!F:F,"PRINCIPAL",'Planificación 2026-1'!W:W,C325,'Planificación 2026-1'!H:H,"T2"))&gt;0,"P37"," ")</f>
        <v xml:space="preserve"> </v>
      </c>
      <c r="X325" s="108" t="str">
        <f>IF(SUM(COUNTIFS('Planificación 2026-1'!F:F,"PRINCIPAL",'Planificación 2026-1'!W:W,C325,'Planificación 2026-1'!H:H,"AE"))&gt;0,"P38"," ")</f>
        <v xml:space="preserve"> </v>
      </c>
      <c r="Y325" s="108" t="str">
        <f>IF(SUM(COUNTIFS('Planificación 2026-1'!F:F,"PRINCIPAL",'Planificación 2026-1'!W:W,C325,'Planificación 2026-1'!H:H,"T4"))&gt;0,"P55"," ")</f>
        <v xml:space="preserve"> </v>
      </c>
      <c r="Z325" s="108" t="str">
        <f>IF(SUM(COUNTIFS('Planificación 2026-1'!F:F,"FILIAL",'Planificación 2026-1'!W:W,C325,'Planificación 2026-1'!H:H,"AF"))&gt;0," P01"," ")</f>
        <v xml:space="preserve"> </v>
      </c>
      <c r="AA325" s="108" t="str">
        <f>IF(SUM(COUNTIFS('Planificación 2026-1'!F:F,"FILIAL",'Planificación 2026-1'!W:W,C325,'Planificación 2026-1'!H:H,"EN"))&gt;0,"P02"," ")</f>
        <v xml:space="preserve"> </v>
      </c>
      <c r="AB325" s="108" t="str">
        <f>IF(SUM(COUNTIFS('Planificación 2026-1'!F:F,"FILIAL",'Planificación 2026-1'!W:W,C325,'Planificación 2026-1'!H:H,"IS"))&gt;0,"P03"," ")</f>
        <v xml:space="preserve"> </v>
      </c>
      <c r="AC325" s="108" t="str">
        <f>IF(SUM(COUNTIFS('Planificación 2026-1'!F:F,"FILIAL",'Planificación 2026-1'!W:W,C325,'Planificación 2026-1'!H:H,"PS"))&gt;0,"P04"," ")</f>
        <v xml:space="preserve"> </v>
      </c>
      <c r="AD325" s="108"/>
      <c r="AE325" s="108" t="str">
        <f>IF(SUM(COUNTIFS('Planificación 2026-1'!F:F,"FILIAL",'Planificación 2026-1'!W:W,C325,'Planificación 2026-1'!H:H,"IN"))&gt;0,"P06"," ")</f>
        <v xml:space="preserve"> </v>
      </c>
      <c r="AF325" s="108" t="str">
        <f>IF(SUM(COUNTIFS('Planificación 2026-1'!F:F,"FILIAL",'Planificación 2026-1'!W:W,C325,'Planificación 2026-1'!H:H,"CA"))&gt;0,"P07"," ")</f>
        <v xml:space="preserve"> </v>
      </c>
      <c r="AG325" s="108" t="str">
        <f>IF(SUM(COUNTIFS('Planificación 2026-1'!F:F,"FILIAL",'Planificación 2026-1'!W:W,C325,'Planificación 2026-1'!H:H,"DE"))&gt;0,"P08"," ")</f>
        <v xml:space="preserve"> </v>
      </c>
      <c r="AH325" s="108" t="str">
        <f>IF(SUM(COUNTIFS('Planificación 2026-1'!F:F,"FILIAL",'Planificación 2026-1'!W:W,C325,'Planificación 2026-1'!H:H,"OB"))&gt;0,"P09"," ")</f>
        <v xml:space="preserve"> </v>
      </c>
      <c r="AI325" s="108" t="str">
        <f>IF(SUM(COUNTIFS('Planificación 2026-1'!F:F,"FILIAL",'Planificación 2026-1'!W:W,C325,'Planificación 2026-1'!H:H,"MH"))&gt;0,"P31"," ")</f>
        <v xml:space="preserve"> </v>
      </c>
      <c r="AJ325" s="108" t="str">
        <f>IF(SUM(COUNTIFS('Planificación 2026-1'!F:F,"FILIAL",'Planificación 2026-1'!W:W,C325,'Planificación 2026-1'!H:H,"IC"))&gt;0,"P32"," ")</f>
        <v xml:space="preserve"> </v>
      </c>
      <c r="AK325" s="108" t="str">
        <f>IF(SUM(COUNTIFS('Planificación 2026-1'!F:F,"FILIAL",'Planificación 2026-1'!W:W,C325,'Planificación 2026-1'!H:H,"AR"))&gt;0,"P34"," ")</f>
        <v xml:space="preserve"> </v>
      </c>
      <c r="AL325" s="108" t="str">
        <f>IF(SUM(COUNTIFS('Planificación 2026-1'!F:F,"FILIAL",'Planificación 2026-1'!W:W,C325,'Planificación 2026-1'!H:H,"T1"))&gt;0,"P35"," ")</f>
        <v xml:space="preserve"> </v>
      </c>
      <c r="AM325" s="108" t="str">
        <f>IF(SUM(COUNTIFS('Planificación 2026-1'!F:F,"FILIAL",'Planificación 2026-1'!W:W,C325,'Planificación 2026-1'!H:H,"T3"))&gt;0,"P36"," ")</f>
        <v xml:space="preserve"> </v>
      </c>
      <c r="AN325" s="108" t="str">
        <f>IF(SUM(COUNTIFS('Planificación 2026-1'!F:F,"FILIAL",'Planificación 2026-1'!W:W,C325,'Planificación 2026-1'!H:H,"T2"))&gt;0,"P37"," ")</f>
        <v xml:space="preserve"> </v>
      </c>
      <c r="AO325" s="108" t="str">
        <f>IF(SUM(COUNTIFS('Planificación 2026-1'!F:F,"FILIAL",'Planificación 2026-1'!W:W,C325,'Planificación 2026-1'!H:H,"AE"))&gt;0,"P38"," ")</f>
        <v xml:space="preserve"> </v>
      </c>
      <c r="AP325" s="108" t="str">
        <f>IF(SUM(COUNTIFS('Planificación 2026-1'!F:F,"FILIAL",'Planificación 2026-1'!W:W,C325,'Planificación 2026-1'!H:H,"T4"))&gt;0,"P55"," ")</f>
        <v xml:space="preserve"> </v>
      </c>
      <c r="AQ325" s="108" t="str">
        <f>IF(SUM(COUNTIFS('Planificación 2026-1'!F:F,"SUNAMPE",'Planificación 2026-1'!W:W,C325,'Planificación 2026-1'!H:H,"AF"))&gt;0," P01"," ")</f>
        <v xml:space="preserve"> </v>
      </c>
      <c r="AR325" s="108" t="str">
        <f>IF(SUM(COUNTIFS('Planificación 2026-1'!F:F,"SUNAMPE",'Planificación 2026-1'!W:W,C325,'Planificación 2026-1'!H:H,"EN"))&gt;0,"P02"," ")</f>
        <v xml:space="preserve"> </v>
      </c>
      <c r="AS325" s="108" t="str">
        <f>IF(SUM(COUNTIFS('Planificación 2026-1'!F:F,"SUNAMPE",'Planificación 2026-1'!W:W,C325,'Planificación 2026-1'!H:H,"IS"))&gt;0,"P03"," ")</f>
        <v xml:space="preserve"> </v>
      </c>
      <c r="AT325" s="108" t="str">
        <f>IF(SUM(COUNTIFS('Planificación 2026-1'!F:F,"SUNAMPE",'Planificación 2026-1'!W:W,C325,'Planificación 2026-1'!H:H,"PS"))&gt;0,"P04"," ")</f>
        <v xml:space="preserve"> </v>
      </c>
      <c r="AU325" s="108"/>
      <c r="AV325" s="108" t="str">
        <f>IF(SUM(COUNTIFS('Planificación 2026-1'!F:F,"SUNAMPE",'Planificación 2026-1'!W:W,C325,'Planificación 2026-1'!H:H,"IN"))&gt;0,"P06"," ")</f>
        <v xml:space="preserve"> </v>
      </c>
      <c r="AW325" s="108" t="str">
        <f>IF(SUM(COUNTIFS('Planificación 2026-1'!F:F,"SUNAMPE",'Planificación 2026-1'!W:W,C325,'Planificación 2026-1'!H:H,"CA"))&gt;0,"P07"," ")</f>
        <v xml:space="preserve"> </v>
      </c>
      <c r="AX325" s="108" t="str">
        <f>IF(SUM(COUNTIFS('Planificación 2026-1'!F:F,"SUNAMPE",'Planificación 2026-1'!W:W,C325,'Planificación 2026-1'!H:H,"DE"))&gt;0,"P08"," ")</f>
        <v xml:space="preserve"> </v>
      </c>
      <c r="AY325" s="108" t="str">
        <f>IF(SUM(COUNTIFS('Planificación 2026-1'!F:F,"SUNAMPE",'Planificación 2026-1'!W:W,C325,'Planificación 2026-1'!H:H,"OB"))&gt;0,"P09"," ")</f>
        <v xml:space="preserve"> </v>
      </c>
      <c r="AZ325" s="108" t="str">
        <f>IF(SUM(COUNTIFS('Planificación 2026-1'!F:F,"SUNAMPE",'Planificación 2026-1'!W:W,C325,'Planificación 2026-1'!H:H,"MH"))&gt;0,"P31"," ")</f>
        <v xml:space="preserve"> </v>
      </c>
      <c r="BA325" s="108" t="str">
        <f>IF(SUM(COUNTIFS('Planificación 2026-1'!F:F,"SUNAMPE",'Planificación 2026-1'!W:W,C325,'Planificación 2026-1'!H:H,"IC"))&gt;0,"P32"," ")</f>
        <v xml:space="preserve"> </v>
      </c>
      <c r="BB325" s="108" t="str">
        <f>IF(SUM(COUNTIFS('Planificación 2026-1'!F:F,"SUNAMPE",'Planificación 2026-1'!W:W,C325,'Planificación 2026-1'!H:H,"AR"))&gt;0,"P34"," ")</f>
        <v xml:space="preserve"> </v>
      </c>
      <c r="BC325" s="108" t="str">
        <f>IF(SUM(COUNTIFS('Planificación 2026-1'!F:F,"SUNAMPE",'Planificación 2026-1'!W:W,C325,'Planificación 2026-1'!H:H,"T1"))&gt;0,"P35"," ")</f>
        <v xml:space="preserve"> </v>
      </c>
      <c r="BD325" s="108" t="str">
        <f>IF(SUM(COUNTIFS('Planificación 2026-1'!F:F,"SUNAMPE",'Planificación 2026-1'!W:W,C325,'Planificación 2026-1'!H:H,"T3"))&gt;0,"P36"," ")</f>
        <v xml:space="preserve"> </v>
      </c>
      <c r="BE325" s="108" t="str">
        <f>IF(SUM(COUNTIFS('Planificación 2026-1'!F:F,"SUNAMPE",'Planificación 2026-1'!W:W,C325,'Planificación 2026-1'!H:H,"T2"))&gt;0,"P37"," ")</f>
        <v xml:space="preserve"> </v>
      </c>
      <c r="BF325" s="108" t="str">
        <f>IF(SUM(COUNTIFS('Planificación 2026-1'!F:F,"SUNAMPE",'Planificación 2026-1'!W:W,C325,'Planificación 2026-1'!H:H,"AE"))&gt;0,"P38"," ")</f>
        <v xml:space="preserve"> </v>
      </c>
      <c r="BG325" s="108" t="str">
        <f>IF(SUM(COUNTIFS('Planificación 2026-1'!F:F,"SUNAMPE",'Planificación 2026-1'!W:W,C325,'Planificación 2026-1'!H:H,"T4"))&gt;0,"P55"," ")</f>
        <v xml:space="preserve"> </v>
      </c>
      <c r="BH325" s="108" t="str">
        <f>IF(SUM(COUNTIFS('Planificación 2026-1'!F:F,"HUAURA",'Planificación 2026-1'!W:W,C325,'Planificación 2026-1'!H:H,"AF"))&gt;0," P01"," ")</f>
        <v xml:space="preserve"> </v>
      </c>
      <c r="BI325" s="108" t="str">
        <f>IF(SUM(COUNTIFS('Planificación 2026-1'!F:F,"HUAURA",'Planificación 2026-1'!W:W,C325,'Planificación 2026-1'!H:H,"EN"))&gt;0,"P02"," ")</f>
        <v xml:space="preserve"> </v>
      </c>
      <c r="BJ325" s="108" t="str">
        <f>IF(SUM(COUNTIFS('Planificación 2026-1'!F:F,"HUAURA",'Planificación 2026-1'!W:W,C325,'Planificación 2026-1'!H:H,"IS"))&gt;0,"P03"," ")</f>
        <v xml:space="preserve"> </v>
      </c>
      <c r="BK325" s="108" t="str">
        <f>IF(SUM(COUNTIFS('Planificación 2026-1'!F:F,"HUAURA",'Planificación 2026-1'!W:W,C325,'Planificación 2026-1'!H:H,"PS"))&gt;0,"P04"," ")</f>
        <v xml:space="preserve"> </v>
      </c>
      <c r="BL325" s="108"/>
      <c r="BM325" s="108" t="str">
        <f>IF(SUM(COUNTIFS('Planificación 2026-1'!F:F,"HUAURA",'Planificación 2026-1'!W:W,C325,'Planificación 2026-1'!H:H,"IN"))&gt;0,"P06"," ")</f>
        <v xml:space="preserve"> </v>
      </c>
      <c r="BN325" s="108" t="str">
        <f>IF(SUM(COUNTIFS('Planificación 2026-1'!F:F,"HUAURA",'Planificación 2026-1'!W:W,C325,'Planificación 2026-1'!H:H,"CA"))&gt;0,"P07"," ")</f>
        <v xml:space="preserve"> </v>
      </c>
      <c r="BO325" s="108" t="str">
        <f>IF(SUM(COUNTIFS('Planificación 2026-1'!F:F,"HUAURA",'Planificación 2026-1'!W:W,C325,'Planificación 2026-1'!H:H,"DE"))&gt;0,"P08"," ")</f>
        <v xml:space="preserve"> </v>
      </c>
      <c r="BP325" s="108" t="str">
        <f>IF(SUM(COUNTIFS('Planificación 2026-1'!F:F,"HUAURA",'Planificación 2026-1'!W:W,C325,'Planificación 2026-1'!H:H,"OB"))&gt;0,"P09"," ")</f>
        <v xml:space="preserve"> </v>
      </c>
      <c r="BQ325" s="108" t="str">
        <f>IF(SUM(COUNTIFS('Planificación 2026-1'!F:F,"HUAURA",'Planificación 2026-1'!W:W,C325,'Planificación 2026-1'!H:H,"MH"))&gt;0,"P31"," ")</f>
        <v xml:space="preserve"> </v>
      </c>
      <c r="BR325" s="108" t="str">
        <f>IF(SUM(COUNTIFS('Planificación 2026-1'!F:F,"HUAURA",'Planificación 2026-1'!W:W,C325,'Planificación 2026-1'!H:H,"IC"))&gt;0,"P32"," ")</f>
        <v xml:space="preserve"> </v>
      </c>
      <c r="BS325" s="108" t="str">
        <f>IF(SUM(COUNTIFS('Planificación 2026-1'!F:F,"HUAURA",'Planificación 2026-1'!W:W,C325,'Planificación 2026-1'!H:H,"AR"))&gt;0,"P34"," ")</f>
        <v xml:space="preserve"> </v>
      </c>
      <c r="BT325" s="108" t="str">
        <f>IF(SUM(COUNTIFS('Planificación 2026-1'!F:F,"HUAURA",'Planificación 2026-1'!W:W,C325,'Planificación 2026-1'!H:H,"T1"))&gt;0,"P35"," ")</f>
        <v xml:space="preserve"> </v>
      </c>
      <c r="BU325" s="108" t="str">
        <f>IF(SUM(COUNTIFS('Planificación 2026-1'!F:F,"HUAURA",'Planificación 2026-1'!W:W,C325,'Planificación 2026-1'!H:H,"T3"))&gt;0,"P36"," ")</f>
        <v xml:space="preserve"> </v>
      </c>
      <c r="BV325" s="108" t="str">
        <f>IF(SUM(COUNTIFS('Planificación 2026-1'!F:F,"HUAURA",'Planificación 2026-1'!W:W,C325,'Planificación 2026-1'!H:H,"T2"))&gt;0,"P37"," ")</f>
        <v xml:space="preserve"> </v>
      </c>
      <c r="BW325" s="108" t="str">
        <f>IF(SUM(COUNTIFS('Planificación 2026-1'!F:F,"HUAURA",'Planificación 2026-1'!W:W,C325,'Planificación 2026-1'!H:H,"AE"))&gt;0,"P38"," ")</f>
        <v xml:space="preserve"> </v>
      </c>
      <c r="BX325" s="108" t="str">
        <f>IF(SUM(COUNTIFS('Planificación 2026-1'!F:F,"HUAURA",'Planificación 2026-1'!W:W,C325,'Planificación 2026-1'!H:H,"T4"))&gt;0,"P55"," ")</f>
        <v xml:space="preserve"> </v>
      </c>
      <c r="BY325" s="109">
        <f>SUMIFS('Planificación 2026-1'!R:R,'Planificación 2026-1'!W:W,C325,'Planificación 2026-1'!H:H,"AF",'Planificación 2026-1'!I:I,"&gt;2")</f>
        <v>0</v>
      </c>
      <c r="BZ325" s="109">
        <f>SUMIFS('Planificación 2026-1'!R:R,'Planificación 2026-1'!W:W,C325,'Planificación 2026-1'!H:H,"EN",'Planificación 2026-1'!I:I,"&gt;2")</f>
        <v>0</v>
      </c>
      <c r="CA325" s="109">
        <f>SUMIFS('Planificación 2026-1'!R:R,'Planificación 2026-1'!W:W,C325,'Planificación 2026-1'!H:H,"IS",'Planificación 2026-1'!I:I,"&gt;2")</f>
        <v>0</v>
      </c>
      <c r="CB325" s="109">
        <f>SUMIFS('Planificación 2026-1'!R:R,'Planificación 2026-1'!W:W,C325,'Planificación 2026-1'!H:H,"PS",'Planificación 2026-1'!I:I,"&gt;2")</f>
        <v>0</v>
      </c>
      <c r="CC325" s="109">
        <f>SUMIFS('Planificación 2026-1'!R:R,'Planificación 2026-1'!W:W,C325,'Planificación 2026-1'!H:H,"IN",'Planificación 2026-1'!I:I,"&gt;2")</f>
        <v>0</v>
      </c>
      <c r="CD325" s="109">
        <f>SUMIFS('Planificación 2026-1'!R:R,'Planificación 2026-1'!W:W,C325,'Planificación 2026-1'!H:H,"CA",'Planificación 2026-1'!I:I,"&gt;2")</f>
        <v>0</v>
      </c>
      <c r="CE325" s="109">
        <f>SUMIFS('Planificación 2026-1'!R:R,'Planificación 2026-1'!W:W,C325,'Planificación 2026-1'!H:H,"DE",'Planificación 2026-1'!I:I,"&gt;2")</f>
        <v>0</v>
      </c>
      <c r="CF325" s="109">
        <f>SUMIFS('Planificación 2026-1'!R:R,'Planificación 2026-1'!W:W,C325,'Planificación 2026-1'!H:H,"OB",'Planificación 2026-1'!I:I,"&gt;2")</f>
        <v>0</v>
      </c>
      <c r="CG325" s="109">
        <f>SUMIFS('Planificación 2026-1'!R:R,'Planificación 2026-1'!W:W,C325,'Planificación 2026-1'!H:H,"MH",'Planificación 2026-1'!I:I,"&gt;2")</f>
        <v>0</v>
      </c>
      <c r="CH325" s="109">
        <f>SUMIFS('Planificación 2026-1'!R:R,'Planificación 2026-1'!W:W,C325,'Planificación 2026-1'!H:H,"IC",'Planificación 2026-1'!I:I,"&gt;2")</f>
        <v>0</v>
      </c>
      <c r="CI325" s="109">
        <f>SUMIFS('Planificación 2026-1'!R:R,'Planificación 2026-1'!W:W,C325,'Planificación 2026-1'!H:H,"AR",'Planificación 2026-1'!I:I,"&gt;2")</f>
        <v>0</v>
      </c>
      <c r="CJ325" s="109">
        <f>SUMIFS('Planificación 2026-1'!R:R,'Planificación 2026-1'!W:W,C325,'Planificación 2026-1'!H:H,"T1",'Planificación 2026-1'!I:I,"&gt;2")</f>
        <v>0</v>
      </c>
      <c r="CK325" s="109">
        <f>SUMIFS('Planificación 2026-1'!R:R,'Planificación 2026-1'!W:W,C325,'Planificación 2026-1'!H:H,"T3",'Planificación 2026-1'!I:I,"&gt;2")</f>
        <v>0</v>
      </c>
      <c r="CL325" s="109">
        <f>SUMIFS('Planificación 2026-1'!R:R,'Planificación 2026-1'!W:W,C325,'Planificación 2026-1'!H:H,"T2",'Planificación 2026-1'!I:I,"&gt;2")</f>
        <v>0</v>
      </c>
      <c r="CM325" s="109">
        <f>SUMIFS('Planificación 2026-1'!R:R,'Planificación 2026-1'!W:W,C325,'Planificación 2026-1'!H:H,"AE",'Planificación 2026-1'!I:I,"&gt;2")</f>
        <v>0</v>
      </c>
      <c r="CN325" s="109">
        <f>SUMIFS('Planificación 2026-1'!R:R,'Planificación 2026-1'!W:W,C325,'Planificación 2026-1'!H:H,"T4",'Planificación 2026-1'!I:I,"&gt;2")</f>
        <v>0</v>
      </c>
      <c r="CO325" s="109">
        <f>SUMIFS('Planificación 2026-1'!R:R,'Planificación 2026-1'!W:W,C325,'Planificación 2026-1'!H:H,"AF",'Planificación 2026-1'!I:I,"&lt;3")</f>
        <v>0</v>
      </c>
      <c r="CP325" s="109">
        <f>SUMIFS('Planificación 2026-1'!R:R,'Planificación 2026-1'!W:W,C325,'Planificación 2026-1'!H:H,"EN",'Planificación 2026-1'!I:I,"&lt;3")</f>
        <v>0</v>
      </c>
      <c r="CQ325" s="109">
        <f>SUMIFS('Planificación 2026-1'!R:R,'Planificación 2026-1'!W:W,C325,'Planificación 2026-1'!H:H,"IS",'Planificación 2026-1'!I:I,"&lt;3")</f>
        <v>0</v>
      </c>
      <c r="CR325" s="109">
        <f>SUMIFS('Planificación 2026-1'!R:R,'Planificación 2026-1'!W:W,C325,'Planificación 2026-1'!H:H,"PS",'Planificación 2026-1'!I:I,"&lt;3")</f>
        <v>0</v>
      </c>
      <c r="CS325" s="109">
        <f>SUMIFS('Planificación 2026-1'!R:R,'Planificación 2026-1'!W:W,C325,'Planificación 2026-1'!H:H,"IN",'Planificación 2026-1'!I:I,"&lt;3")</f>
        <v>0</v>
      </c>
      <c r="CT325" s="109">
        <f>SUMIFS('Planificación 2026-1'!R:R,'Planificación 2026-1'!W:W,C325,'Planificación 2026-1'!H:H,"CA",'Planificación 2026-1'!I:I,"&lt;3")</f>
        <v>0</v>
      </c>
      <c r="CU325" s="109">
        <f>SUMIFS('Planificación 2026-1'!R:R,'Planificación 2026-1'!W:W,C325,'Planificación 2026-1'!H:H,"DE",'Planificación 2026-1'!I:I,"&lt;3")</f>
        <v>0</v>
      </c>
      <c r="CV325" s="109">
        <f>SUMIFS('Planificación 2026-1'!R:R,'Planificación 2026-1'!W:W,C325,'Planificación 2026-1'!H:H,"OB",'Planificación 2026-1'!I:I,"&lt;3")</f>
        <v>0</v>
      </c>
      <c r="CW325" s="109">
        <f>SUMIFS('Planificación 2026-1'!R:R,'Planificación 2026-1'!W:W,C325,'Planificación 2026-1'!H:H,"MH",'Planificación 2026-1'!I:I,"&lt;3")</f>
        <v>0</v>
      </c>
      <c r="CX325" s="109">
        <f>SUMIFS('Planificación 2026-1'!R:R,'Planificación 2026-1'!W:W,C325,'Planificación 2026-1'!H:H,"IC",'Planificación 2026-1'!I:I,"&lt;3")</f>
        <v>0</v>
      </c>
      <c r="CY325" s="109">
        <f>SUMIFS('Planificación 2026-1'!R:R,'Planificación 2026-1'!W:W,C325,'Planificación 2026-1'!H:H,"AR",'Planificación 2026-1'!I:I,"&lt;3")</f>
        <v>0</v>
      </c>
      <c r="CZ325" s="109">
        <f>SUMIFS('Planificación 2026-1'!R:R,'Planificación 2026-1'!W:W,C325,'Planificación 2026-1'!H:H,"T1",'Planificación 2026-1'!I:I,"&lt;3")</f>
        <v>0</v>
      </c>
      <c r="DA325" s="109">
        <f>SUMIFS('Planificación 2026-1'!R:R,'Planificación 2026-1'!W:W,C325,'Planificación 2026-1'!H:H,"T3",'Planificación 2026-1'!I:I,"&lt;3")</f>
        <v>0</v>
      </c>
      <c r="DB325" s="109">
        <f>SUMIFS('Planificación 2026-1'!R:R,'Planificación 2026-1'!W:W,C325,'Planificación 2026-1'!H:H,"T2",'Planificación 2026-1'!I:I,"&lt;3")</f>
        <v>0</v>
      </c>
      <c r="DC325" s="109">
        <f>SUMIFS('Planificación 2026-1'!R:R,'Planificación 2026-1'!W:W,C325,'Planificación 2026-1'!H:H,"AE",'Planificación 2026-1'!I:I,"&lt;3")</f>
        <v>0</v>
      </c>
      <c r="DD325" s="109">
        <f>SUMIFS('Planificación 2026-1'!R:R,'Planificación 2026-1'!W:W,C325,'Planificación 2026-1'!H:H,"T4",'Planificación 2026-1'!I:I,"&lt;3")</f>
        <v>0</v>
      </c>
      <c r="DE325" s="108" t="str">
        <f t="shared" si="45"/>
        <v/>
      </c>
      <c r="DF325" s="41">
        <f>IF(C325="","",SUMIFS('Planificación 2026-1'!R:R,'Planificación 2026-1'!W:W,C325,'Planificación 2026-1'!F:F,"PRINCIPAL",'Planificación 2026-1'!X:X,"VIRTUAL"))</f>
        <v>0</v>
      </c>
      <c r="DG325" s="41">
        <f>IF(C325="","",SUMIFS('Planificación 2026-1'!R:R,'Planificación 2026-1'!W:W,C325,'Planificación 2026-1'!F:F,"PRINCIPAL",'Planificación 2026-1'!X:X,"PRESENCIAL"))</f>
        <v>0</v>
      </c>
      <c r="DH325" s="41">
        <f>IF(C325="","",SUMIFS('Planificación 2026-1'!R:R,'Planificación 2026-1'!W:W,C325,'Planificación 2026-1'!F:F,"PRINCIPAL",'Planificación 2026-1'!X:X,"HIBRIDO PRESENCIAL"))</f>
        <v>0</v>
      </c>
      <c r="DI325" s="108" t="str">
        <f t="shared" si="46"/>
        <v/>
      </c>
      <c r="DJ325" s="108">
        <f>IF(C325="","",SUMIFS('Planificación 2026-1'!R:R,'Planificación 2026-1'!W:W,C325,'Planificación 2026-1'!F:F,"FILIAL",'Planificación 2026-1'!X:X,"VIRTUAL"))</f>
        <v>0</v>
      </c>
      <c r="DK325" s="110">
        <f>IF(C325="","",SUMIFS('Planificación 2026-1'!R:R,'Planificación 2026-1'!W:W,C325,'Planificación 2026-1'!F:F,"FILIAL",'Planificación 2026-1'!X:X,"PRESENCIAL"))</f>
        <v>0</v>
      </c>
      <c r="DL325" s="61">
        <f>IF(C325="","",SUMIFS('Planificación 2026-1'!R:R,'Planificación 2026-1'!W:W,C325,'Planificación 2026-1'!F:F,"FILIAL",'Planificación 2026-1'!X:X,"HIBRIDO PRESENCIAL"))</f>
        <v>0</v>
      </c>
      <c r="DM325" s="111" t="str">
        <f t="shared" si="47"/>
        <v/>
      </c>
      <c r="DN325" s="108">
        <f>IF(C325="","",SUMIFS('Planificación 2026-1'!R:R,'Planificación 2026-1'!W:W,C325,'Planificación 2026-1'!F:F,"SUNAMPE",'Planificación 2026-1'!X:X,"VIRTUAL"))</f>
        <v>0</v>
      </c>
      <c r="DO325" s="61">
        <f>IF(C325="","",SUMIFS('Planificación 2026-1'!R:R,'Planificación 2026-1'!W:W,C325,'Planificación 2026-1'!F:F,"SUNAMPE",'Planificación 2026-1'!X:X,"PRESENCIAL"))</f>
        <v>0</v>
      </c>
      <c r="DP325" s="111" t="str">
        <f t="shared" si="48"/>
        <v/>
      </c>
      <c r="DQ325" s="108">
        <f>IF(C325="","",SUMIFS('Planificación 2026-1'!R:R,'Planificación 2026-1'!W:W,C325,'Planificación 2026-1'!F:F,"HUAURA",'Planificación 2026-1'!X:X,"VIRTUAL"))</f>
        <v>0</v>
      </c>
      <c r="DR325" s="61">
        <f>IF(C325="","",SUMIFS('Planificación 2026-1'!R:R,'Planificación 2026-1'!W:W,C325,'Planificación 2026-1'!F:F,"HUAURA",'Planificación 2026-1'!X:X,"PRESENCIAL"))</f>
        <v>0</v>
      </c>
      <c r="DS325" s="76">
        <f>SUMIFS('Planificación 2026-1'!R:R,'Planificación 2026-1'!W:W,C325,'Planificación 2026-1'!F:F,"PRINCIPAL",'Planificación 2026-1'!X:X,"VIRTUAL",'Planificación 2026-1'!I:I,"&gt;2")</f>
        <v>0</v>
      </c>
      <c r="DT325" s="76">
        <f>SUMIFS('Planificación 2026-1'!R:R,'Planificación 2026-1'!W:W,C325,'Planificación 2026-1'!F:F,"PRINCIPAL",'Planificación 2026-1'!X:X,"&lt;&gt;VIRTUAL",'Planificación 2026-1'!I:I,"&gt;2")</f>
        <v>0</v>
      </c>
      <c r="DU325" s="76">
        <f>SUMIFS('Planificación 2026-1'!R:R,'Planificación 2026-1'!W:W,C325,'Planificación 2026-1'!F:F,"SUNAMPE",'Planificación 2026-1'!X:X,"VIRTUAL",'Planificación 2026-1'!I:I,"&gt;2")</f>
        <v>0</v>
      </c>
      <c r="DV325" s="76">
        <f>SUMIFS('Planificación 2026-1'!R:R,'Planificación 2026-1'!W:W,C325,'Planificación 2026-1'!F:F,"SUNAMPE",'Planificación 2026-1'!X:X,"&lt;&gt;VIRTUAL",'Planificación 2026-1'!I:I,"&gt;2")</f>
        <v>0</v>
      </c>
      <c r="DW325" s="76">
        <f>SUMIFS('Planificación 2026-1'!R:R,'Planificación 2026-1'!W:W,C325,'Planificación 2026-1'!F:F,"FILIAL",'Planificación 2026-1'!X:X,"VIRTUAL",'Planificación 2026-1'!I:I,"&gt;2")</f>
        <v>0</v>
      </c>
      <c r="DX325" s="76">
        <f>SUMIFS('Planificación 2026-1'!R:R,'Planificación 2026-1'!W:W,C325,'Planificación 2026-1'!F:F,"FILIAL",'Planificación 2026-1'!X:X,"&lt;&gt;VIRTUAL",'Planificación 2026-1'!I:I,"&gt;2")</f>
        <v>0</v>
      </c>
      <c r="DY325" s="76">
        <f>SUMIFS('Planificación 2026-1'!R:R,'Planificación 2026-1'!W:W,C325,'Planificación 2026-1'!F:F,"PORUMA",'Planificación 2026-1'!X:X,"VIRTUAL",'Planificación 2026-1'!I:I,"&gt;2")</f>
        <v>0</v>
      </c>
      <c r="DZ325" s="76">
        <f>SUMIFS('Planificación 2026-1'!R:R,'Planificación 2026-1'!W:W,C325,'Planificación 2026-1'!F:F,"PORUMA",'Planificación 2026-1'!X:X,"&lt;&gt;VIRTUAL",'Planificación 2026-1'!I:I,"&gt;2")</f>
        <v>0</v>
      </c>
      <c r="EA325" s="76">
        <f>SUMIFS('Planificación 2026-1'!R:R,'Planificación 2026-1'!W:W,C325,'Planificación 2026-1'!F:F,"HUAURA",'Planificación 2026-1'!X:X,"VIRTUAL",'Planificación 2026-1'!I:I,"&gt;2")</f>
        <v>0</v>
      </c>
      <c r="EB325" s="76">
        <f>SUMIFS('Planificación 2026-1'!R:R,'Planificación 2026-1'!W:W,C325,'Planificación 2026-1'!F:F,"HUAURA",'Planificación 2026-1'!X:X,"&lt;&gt;VIRTUAL",'Planificación 2026-1'!I:I,"&gt;2")</f>
        <v>0</v>
      </c>
      <c r="EC325" s="76">
        <f>SUMIFS('Planificación 2026-1'!R:R,'Planificación 2026-1'!W:W,C325,'Planificación 2026-1'!F:F,"PRINCIPAL",'Planificación 2026-1'!X:X,"VIRTUAL",'Planificación 2026-1'!I:I,"&lt;3")</f>
        <v>0</v>
      </c>
      <c r="ED325" s="76">
        <f>SUMIFS('Planificación 2026-1'!R:R,'Planificación 2026-1'!W:W,C325,'Planificación 2026-1'!F:F,"PRINCIPAL",'Planificación 2026-1'!X:X,"&lt;&gt;VIRTUAL",'Planificación 2026-1'!I:I,"&lt;3")</f>
        <v>0</v>
      </c>
      <c r="EE325" s="76">
        <f>SUMIFS('Planificación 2026-1'!R:R,'Planificación 2026-1'!W:W,C325,'Planificación 2026-1'!F:F,"SUNAMPE",'Planificación 2026-1'!X:X,"VIRTUAL",'Planificación 2026-1'!I:I,"&lt;3")</f>
        <v>0</v>
      </c>
      <c r="EF325" s="76">
        <f>SUMIFS('Planificación 2026-1'!R:R,'Planificación 2026-1'!W:W,C325,'Planificación 2026-1'!F:F,"SUNAMPE",'Planificación 2026-1'!X:X,"&lt;&gt;VIRTUAL",'Planificación 2026-1'!I:I,"&lt;3")</f>
        <v>0</v>
      </c>
      <c r="EG325" s="76">
        <f>SUMIFS('Planificación 2026-1'!R:R,'Planificación 2026-1'!W:W,C325,'Planificación 2026-1'!F:F,"FILIAL",'Planificación 2026-1'!X:X,"VIRTUAL",'Planificación 2026-1'!I:I,"&lt;3")</f>
        <v>0</v>
      </c>
      <c r="EH325" s="76">
        <f>SUMIFS('Planificación 2026-1'!R:R,'Planificación 2026-1'!W:W,C325,'Planificación 2026-1'!F:F,"FILIAL",'Planificación 2026-1'!X:X,"&lt;&gt;VIRTUAL",'Planificación 2026-1'!I:I,"&lt;3")</f>
        <v>0</v>
      </c>
      <c r="EI325" s="76">
        <f>SUMIFS('Planificación 2026-1'!R:R,'Planificación 2026-1'!W:W,C325,'Planificación 2026-1'!F:F,"PORUMA",'Planificación 2026-1'!X:X,"VIRTUAL",'Planificación 2026-1'!I:I,"&lt;3")</f>
        <v>0</v>
      </c>
      <c r="EJ325" s="76">
        <f>SUMIFS('Planificación 2026-1'!R:R,'Planificación 2026-1'!W:W,C325,'Planificación 2026-1'!F:F,"PORUMA",'Planificación 2026-1'!X:X,"&lt;&gt;VIRTUAL",'Planificación 2026-1'!I:I,"&lt;3")</f>
        <v>0</v>
      </c>
      <c r="EK325" s="76">
        <f>SUMIFS('Planificación 2026-1'!R:R,'Planificación 2026-1'!W:W,C325,'Planificación 2026-1'!F:F,"HUAURA",'Planificación 2026-1'!X:X,"VIRTUAL",'Planificación 2026-1'!I:I,"&lt;3")</f>
        <v>0</v>
      </c>
      <c r="EL325" s="76">
        <f>SUMIFS('Planificación 2026-1'!R:R,'Planificación 2026-1'!W:W,C325,'Planificación 2026-1'!F:F,"HUAURA",'Planificación 2026-1'!X:X,"&lt;&gt;VIRTUAL",'Planificación 2026-1'!I:I,"&lt;3")</f>
        <v>0</v>
      </c>
      <c r="EM325" s="76"/>
      <c r="EN325" s="76">
        <f t="shared" si="50"/>
        <v>0</v>
      </c>
      <c r="EO325" s="76">
        <f t="shared" si="51"/>
        <v>0</v>
      </c>
      <c r="EP325" s="76" t="b">
        <f t="shared" si="52"/>
        <v>1</v>
      </c>
      <c r="EQ325" s="76" t="str">
        <f t="shared" si="53"/>
        <v/>
      </c>
      <c r="ER325" s="76" t="str">
        <f t="shared" si="49"/>
        <v>PRESENCIAL</v>
      </c>
    </row>
    <row r="326" spans="1:148" hidden="1">
      <c r="A326" s="83"/>
      <c r="B326" s="119">
        <v>323</v>
      </c>
      <c r="C326" s="115" t="s">
        <v>499</v>
      </c>
      <c r="D326" s="112">
        <f>SUMIF('Planificación 2026-1'!W:W,C326,'Planificación 2026-1'!R:R)</f>
        <v>0</v>
      </c>
      <c r="E326" s="114" t="s">
        <v>173</v>
      </c>
      <c r="F326" s="115" t="s">
        <v>245</v>
      </c>
      <c r="G326" s="115" t="s">
        <v>13</v>
      </c>
      <c r="H326" s="115" t="s">
        <v>129</v>
      </c>
      <c r="I326" s="107" t="str">
        <f>IF(SUM(COUNTIFS('Planificación 2026-1'!F:F,"PRINCIPAL",'Planificación 2026-1'!W:W,C326,'Planificación 2026-1'!H:H,"AF"))&gt;0,"P01"," ")</f>
        <v xml:space="preserve"> </v>
      </c>
      <c r="J326" s="108" t="str">
        <f>IF(SUM(COUNTIFS('Planificación 2026-1'!F:F,"PRINCIPAL",'Planificación 2026-1'!W:W,C326,'Planificación 2026-1'!H:H,"EN"))&gt;0,"P02"," ")</f>
        <v xml:space="preserve"> </v>
      </c>
      <c r="K326" s="108" t="str">
        <f>IF(SUM(COUNTIFS('Planificación 2026-1'!F:F,"PRINCIPAL",'Planificación 2026-1'!W:W,C326,'Planificación 2026-1'!H:H,"IS"))&gt;0,"P03"," ")</f>
        <v xml:space="preserve"> </v>
      </c>
      <c r="L326" s="108" t="str">
        <f>IF(SUM(COUNTIFS('Planificación 2026-1'!F:F,"PRINCIPAL",'Planificación 2026-1'!W:W,C326,'Planificación 2026-1'!H:H,"PS"))&gt;0,"P04"," ")</f>
        <v xml:space="preserve"> </v>
      </c>
      <c r="M326" s="108"/>
      <c r="N326" s="108" t="str">
        <f>IF(SUM(COUNTIFS('Planificación 2026-1'!F:F,"PRINCIPAL",'Planificación 2026-1'!W:W,C326,'Planificación 2026-1'!H:H,"IN"))&gt;0,"P06"," ")</f>
        <v xml:space="preserve"> </v>
      </c>
      <c r="O326" s="108" t="str">
        <f>IF(SUM(COUNTIFS('Planificación 2026-1'!F:F,"PRINCIPAL",'Planificación 2026-1'!W:W,C326,'Planificación 2026-1'!H:H,"CA"))&gt;0,"P07"," ")</f>
        <v xml:space="preserve"> </v>
      </c>
      <c r="P326" s="108" t="str">
        <f>IF(SUM(COUNTIFS('Planificación 2026-1'!F:F,"PRINCIPAL",'Planificación 2026-1'!W:W,C326,'Planificación 2026-1'!H:H,"DE"))&gt;0,"P08"," ")</f>
        <v xml:space="preserve"> </v>
      </c>
      <c r="Q326" s="108" t="str">
        <f>IF(SUM(COUNTIFS('Planificación 2026-1'!F:F,"PRINCIPAL",'Planificación 2026-1'!W:W,C326,'Planificación 2026-1'!H:H,"OB"))&gt;0,"P09"," ")</f>
        <v xml:space="preserve"> </v>
      </c>
      <c r="R326" s="108" t="str">
        <f>IF(SUM(COUNTIFS('Planificación 2026-1'!F:F,"PRINCIPAL",'Planificación 2026-1'!W:W,C326,'Planificación 2026-1'!H:H,"MH"))&gt;0,"P31"," ")</f>
        <v xml:space="preserve"> </v>
      </c>
      <c r="S326" s="108" t="str">
        <f>IF(SUM(COUNTIFS('Planificación 2026-1'!F:F,"PRINCIPAL",'Planificación 2026-1'!W:W,C326,'Planificación 2026-1'!H:H,"IC"))&gt;0,"P32"," ")</f>
        <v xml:space="preserve"> </v>
      </c>
      <c r="T326" s="108" t="str">
        <f>IF(SUM(COUNTIFS('Planificación 2026-1'!F:F,"PRINCIPAL",'Planificación 2026-1'!W:W,C326,'Planificación 2026-1'!H:H,"AR"))&gt;0,"P34"," ")</f>
        <v xml:space="preserve"> </v>
      </c>
      <c r="U326" s="108" t="str">
        <f>IF(SUM(COUNTIFS('Planificación 2026-1'!F:F,"PRINCIPAL",'Planificación 2026-1'!W:W,C326,'Planificación 2026-1'!H:H,"T1"))&gt;0,"P35"," ")</f>
        <v xml:space="preserve"> </v>
      </c>
      <c r="V326" s="108" t="str">
        <f>IF(SUM(COUNTIFS('Planificación 2026-1'!F:F,"PRINCIPAL",'Planificación 2026-1'!W:W,C326,'Planificación 2026-1'!H:H,"T3"))&gt;0,"P36"," ")</f>
        <v xml:space="preserve"> </v>
      </c>
      <c r="W326" s="108" t="str">
        <f>IF(SUM(COUNTIFS('Planificación 2026-1'!F:F,"PRINCIPAL",'Planificación 2026-1'!W:W,C326,'Planificación 2026-1'!H:H,"T2"))&gt;0,"P37"," ")</f>
        <v xml:space="preserve"> </v>
      </c>
      <c r="X326" s="108" t="str">
        <f>IF(SUM(COUNTIFS('Planificación 2026-1'!F:F,"PRINCIPAL",'Planificación 2026-1'!W:W,C326,'Planificación 2026-1'!H:H,"AE"))&gt;0,"P38"," ")</f>
        <v xml:space="preserve"> </v>
      </c>
      <c r="Y326" s="108" t="str">
        <f>IF(SUM(COUNTIFS('Planificación 2026-1'!F:F,"PRINCIPAL",'Planificación 2026-1'!W:W,C326,'Planificación 2026-1'!H:H,"T4"))&gt;0,"P55"," ")</f>
        <v xml:space="preserve"> </v>
      </c>
      <c r="Z326" s="108" t="str">
        <f>IF(SUM(COUNTIFS('Planificación 2026-1'!F:F,"FILIAL",'Planificación 2026-1'!W:W,C326,'Planificación 2026-1'!H:H,"AF"))&gt;0," P01"," ")</f>
        <v xml:space="preserve"> </v>
      </c>
      <c r="AA326" s="108" t="str">
        <f>IF(SUM(COUNTIFS('Planificación 2026-1'!F:F,"FILIAL",'Planificación 2026-1'!W:W,C326,'Planificación 2026-1'!H:H,"EN"))&gt;0,"P02"," ")</f>
        <v xml:space="preserve"> </v>
      </c>
      <c r="AB326" s="108" t="str">
        <f>IF(SUM(COUNTIFS('Planificación 2026-1'!F:F,"FILIAL",'Planificación 2026-1'!W:W,C326,'Planificación 2026-1'!H:H,"IS"))&gt;0,"P03"," ")</f>
        <v xml:space="preserve"> </v>
      </c>
      <c r="AC326" s="108" t="str">
        <f>IF(SUM(COUNTIFS('Planificación 2026-1'!F:F,"FILIAL",'Planificación 2026-1'!W:W,C326,'Planificación 2026-1'!H:H,"PS"))&gt;0,"P04"," ")</f>
        <v xml:space="preserve"> </v>
      </c>
      <c r="AD326" s="108"/>
      <c r="AE326" s="108" t="str">
        <f>IF(SUM(COUNTIFS('Planificación 2026-1'!F:F,"FILIAL",'Planificación 2026-1'!W:W,C326,'Planificación 2026-1'!H:H,"IN"))&gt;0,"P06"," ")</f>
        <v xml:space="preserve"> </v>
      </c>
      <c r="AF326" s="108" t="str">
        <f>IF(SUM(COUNTIFS('Planificación 2026-1'!F:F,"FILIAL",'Planificación 2026-1'!W:W,C326,'Planificación 2026-1'!H:H,"CA"))&gt;0,"P07"," ")</f>
        <v xml:space="preserve"> </v>
      </c>
      <c r="AG326" s="108" t="str">
        <f>IF(SUM(COUNTIFS('Planificación 2026-1'!F:F,"FILIAL",'Planificación 2026-1'!W:W,C326,'Planificación 2026-1'!H:H,"DE"))&gt;0,"P08"," ")</f>
        <v xml:space="preserve"> </v>
      </c>
      <c r="AH326" s="108" t="str">
        <f>IF(SUM(COUNTIFS('Planificación 2026-1'!F:F,"FILIAL",'Planificación 2026-1'!W:W,C326,'Planificación 2026-1'!H:H,"OB"))&gt;0,"P09"," ")</f>
        <v xml:space="preserve"> </v>
      </c>
      <c r="AI326" s="108" t="str">
        <f>IF(SUM(COUNTIFS('Planificación 2026-1'!F:F,"FILIAL",'Planificación 2026-1'!W:W,C326,'Planificación 2026-1'!H:H,"MH"))&gt;0,"P31"," ")</f>
        <v xml:space="preserve"> </v>
      </c>
      <c r="AJ326" s="108" t="str">
        <f>IF(SUM(COUNTIFS('Planificación 2026-1'!F:F,"FILIAL",'Planificación 2026-1'!W:W,C326,'Planificación 2026-1'!H:H,"IC"))&gt;0,"P32"," ")</f>
        <v xml:space="preserve"> </v>
      </c>
      <c r="AK326" s="108" t="str">
        <f>IF(SUM(COUNTIFS('Planificación 2026-1'!F:F,"FILIAL",'Planificación 2026-1'!W:W,C326,'Planificación 2026-1'!H:H,"AR"))&gt;0,"P34"," ")</f>
        <v xml:space="preserve"> </v>
      </c>
      <c r="AL326" s="108" t="str">
        <f>IF(SUM(COUNTIFS('Planificación 2026-1'!F:F,"FILIAL",'Planificación 2026-1'!W:W,C326,'Planificación 2026-1'!H:H,"T1"))&gt;0,"P35"," ")</f>
        <v xml:space="preserve"> </v>
      </c>
      <c r="AM326" s="108" t="str">
        <f>IF(SUM(COUNTIFS('Planificación 2026-1'!F:F,"FILIAL",'Planificación 2026-1'!W:W,C326,'Planificación 2026-1'!H:H,"T3"))&gt;0,"P36"," ")</f>
        <v xml:space="preserve"> </v>
      </c>
      <c r="AN326" s="108" t="str">
        <f>IF(SUM(COUNTIFS('Planificación 2026-1'!F:F,"FILIAL",'Planificación 2026-1'!W:W,C326,'Planificación 2026-1'!H:H,"T2"))&gt;0,"P37"," ")</f>
        <v xml:space="preserve"> </v>
      </c>
      <c r="AO326" s="108" t="str">
        <f>IF(SUM(COUNTIFS('Planificación 2026-1'!F:F,"FILIAL",'Planificación 2026-1'!W:W,C326,'Planificación 2026-1'!H:H,"AE"))&gt;0,"P38"," ")</f>
        <v xml:space="preserve"> </v>
      </c>
      <c r="AP326" s="108" t="str">
        <f>IF(SUM(COUNTIFS('Planificación 2026-1'!F:F,"FILIAL",'Planificación 2026-1'!W:W,C326,'Planificación 2026-1'!H:H,"T4"))&gt;0,"P55"," ")</f>
        <v xml:space="preserve"> </v>
      </c>
      <c r="AQ326" s="108" t="str">
        <f>IF(SUM(COUNTIFS('Planificación 2026-1'!F:F,"SUNAMPE",'Planificación 2026-1'!W:W,C326,'Planificación 2026-1'!H:H,"AF"))&gt;0," P01"," ")</f>
        <v xml:space="preserve"> </v>
      </c>
      <c r="AR326" s="108" t="str">
        <f>IF(SUM(COUNTIFS('Planificación 2026-1'!F:F,"SUNAMPE",'Planificación 2026-1'!W:W,C326,'Planificación 2026-1'!H:H,"EN"))&gt;0,"P02"," ")</f>
        <v xml:space="preserve"> </v>
      </c>
      <c r="AS326" s="108" t="str">
        <f>IF(SUM(COUNTIFS('Planificación 2026-1'!F:F,"SUNAMPE",'Planificación 2026-1'!W:W,C326,'Planificación 2026-1'!H:H,"IS"))&gt;0,"P03"," ")</f>
        <v xml:space="preserve"> </v>
      </c>
      <c r="AT326" s="108" t="str">
        <f>IF(SUM(COUNTIFS('Planificación 2026-1'!F:F,"SUNAMPE",'Planificación 2026-1'!W:W,C326,'Planificación 2026-1'!H:H,"PS"))&gt;0,"P04"," ")</f>
        <v xml:space="preserve"> </v>
      </c>
      <c r="AU326" s="108"/>
      <c r="AV326" s="108" t="str">
        <f>IF(SUM(COUNTIFS('Planificación 2026-1'!F:F,"SUNAMPE",'Planificación 2026-1'!W:W,C326,'Planificación 2026-1'!H:H,"IN"))&gt;0,"P06"," ")</f>
        <v xml:space="preserve"> </v>
      </c>
      <c r="AW326" s="108" t="str">
        <f>IF(SUM(COUNTIFS('Planificación 2026-1'!F:F,"SUNAMPE",'Planificación 2026-1'!W:W,C326,'Planificación 2026-1'!H:H,"CA"))&gt;0,"P07"," ")</f>
        <v xml:space="preserve"> </v>
      </c>
      <c r="AX326" s="108" t="str">
        <f>IF(SUM(COUNTIFS('Planificación 2026-1'!F:F,"SUNAMPE",'Planificación 2026-1'!W:W,C326,'Planificación 2026-1'!H:H,"DE"))&gt;0,"P08"," ")</f>
        <v xml:space="preserve"> </v>
      </c>
      <c r="AY326" s="108" t="str">
        <f>IF(SUM(COUNTIFS('Planificación 2026-1'!F:F,"SUNAMPE",'Planificación 2026-1'!W:W,C326,'Planificación 2026-1'!H:H,"OB"))&gt;0,"P09"," ")</f>
        <v xml:space="preserve"> </v>
      </c>
      <c r="AZ326" s="108" t="str">
        <f>IF(SUM(COUNTIFS('Planificación 2026-1'!F:F,"SUNAMPE",'Planificación 2026-1'!W:W,C326,'Planificación 2026-1'!H:H,"MH"))&gt;0,"P31"," ")</f>
        <v xml:space="preserve"> </v>
      </c>
      <c r="BA326" s="108" t="str">
        <f>IF(SUM(COUNTIFS('Planificación 2026-1'!F:F,"SUNAMPE",'Planificación 2026-1'!W:W,C326,'Planificación 2026-1'!H:H,"IC"))&gt;0,"P32"," ")</f>
        <v xml:space="preserve"> </v>
      </c>
      <c r="BB326" s="108" t="str">
        <f>IF(SUM(COUNTIFS('Planificación 2026-1'!F:F,"SUNAMPE",'Planificación 2026-1'!W:W,C326,'Planificación 2026-1'!H:H,"AR"))&gt;0,"P34"," ")</f>
        <v xml:space="preserve"> </v>
      </c>
      <c r="BC326" s="108" t="str">
        <f>IF(SUM(COUNTIFS('Planificación 2026-1'!F:F,"SUNAMPE",'Planificación 2026-1'!W:W,C326,'Planificación 2026-1'!H:H,"T1"))&gt;0,"P35"," ")</f>
        <v xml:space="preserve"> </v>
      </c>
      <c r="BD326" s="108" t="str">
        <f>IF(SUM(COUNTIFS('Planificación 2026-1'!F:F,"SUNAMPE",'Planificación 2026-1'!W:W,C326,'Planificación 2026-1'!H:H,"T3"))&gt;0,"P36"," ")</f>
        <v xml:space="preserve"> </v>
      </c>
      <c r="BE326" s="108" t="str">
        <f>IF(SUM(COUNTIFS('Planificación 2026-1'!F:F,"SUNAMPE",'Planificación 2026-1'!W:W,C326,'Planificación 2026-1'!H:H,"T2"))&gt;0,"P37"," ")</f>
        <v xml:space="preserve"> </v>
      </c>
      <c r="BF326" s="108" t="str">
        <f>IF(SUM(COUNTIFS('Planificación 2026-1'!F:F,"SUNAMPE",'Planificación 2026-1'!W:W,C326,'Planificación 2026-1'!H:H,"AE"))&gt;0,"P38"," ")</f>
        <v xml:space="preserve"> </v>
      </c>
      <c r="BG326" s="108" t="str">
        <f>IF(SUM(COUNTIFS('Planificación 2026-1'!F:F,"SUNAMPE",'Planificación 2026-1'!W:W,C326,'Planificación 2026-1'!H:H,"T4"))&gt;0,"P55"," ")</f>
        <v xml:space="preserve"> </v>
      </c>
      <c r="BH326" s="108" t="str">
        <f>IF(SUM(COUNTIFS('Planificación 2026-1'!F:F,"HUAURA",'Planificación 2026-1'!W:W,C326,'Planificación 2026-1'!H:H,"AF"))&gt;0," P01"," ")</f>
        <v xml:space="preserve"> </v>
      </c>
      <c r="BI326" s="108" t="str">
        <f>IF(SUM(COUNTIFS('Planificación 2026-1'!F:F,"HUAURA",'Planificación 2026-1'!W:W,C326,'Planificación 2026-1'!H:H,"EN"))&gt;0,"P02"," ")</f>
        <v xml:space="preserve"> </v>
      </c>
      <c r="BJ326" s="108" t="str">
        <f>IF(SUM(COUNTIFS('Planificación 2026-1'!F:F,"HUAURA",'Planificación 2026-1'!W:W,C326,'Planificación 2026-1'!H:H,"IS"))&gt;0,"P03"," ")</f>
        <v xml:space="preserve"> </v>
      </c>
      <c r="BK326" s="108" t="str">
        <f>IF(SUM(COUNTIFS('Planificación 2026-1'!F:F,"HUAURA",'Planificación 2026-1'!W:W,C326,'Planificación 2026-1'!H:H,"PS"))&gt;0,"P04"," ")</f>
        <v xml:space="preserve"> </v>
      </c>
      <c r="BL326" s="108"/>
      <c r="BM326" s="108" t="str">
        <f>IF(SUM(COUNTIFS('Planificación 2026-1'!F:F,"HUAURA",'Planificación 2026-1'!W:W,C326,'Planificación 2026-1'!H:H,"IN"))&gt;0,"P06"," ")</f>
        <v xml:space="preserve"> </v>
      </c>
      <c r="BN326" s="108" t="str">
        <f>IF(SUM(COUNTIFS('Planificación 2026-1'!F:F,"HUAURA",'Planificación 2026-1'!W:W,C326,'Planificación 2026-1'!H:H,"CA"))&gt;0,"P07"," ")</f>
        <v xml:space="preserve"> </v>
      </c>
      <c r="BO326" s="108" t="str">
        <f>IF(SUM(COUNTIFS('Planificación 2026-1'!F:F,"HUAURA",'Planificación 2026-1'!W:W,C326,'Planificación 2026-1'!H:H,"DE"))&gt;0,"P08"," ")</f>
        <v xml:space="preserve"> </v>
      </c>
      <c r="BP326" s="108" t="str">
        <f>IF(SUM(COUNTIFS('Planificación 2026-1'!F:F,"HUAURA",'Planificación 2026-1'!W:W,C326,'Planificación 2026-1'!H:H,"OB"))&gt;0,"P09"," ")</f>
        <v xml:space="preserve"> </v>
      </c>
      <c r="BQ326" s="108" t="str">
        <f>IF(SUM(COUNTIFS('Planificación 2026-1'!F:F,"HUAURA",'Planificación 2026-1'!W:W,C326,'Planificación 2026-1'!H:H,"MH"))&gt;0,"P31"," ")</f>
        <v xml:space="preserve"> </v>
      </c>
      <c r="BR326" s="108" t="str">
        <f>IF(SUM(COUNTIFS('Planificación 2026-1'!F:F,"HUAURA",'Planificación 2026-1'!W:W,C326,'Planificación 2026-1'!H:H,"IC"))&gt;0,"P32"," ")</f>
        <v xml:space="preserve"> </v>
      </c>
      <c r="BS326" s="108" t="str">
        <f>IF(SUM(COUNTIFS('Planificación 2026-1'!F:F,"HUAURA",'Planificación 2026-1'!W:W,C326,'Planificación 2026-1'!H:H,"AR"))&gt;0,"P34"," ")</f>
        <v xml:space="preserve"> </v>
      </c>
      <c r="BT326" s="108" t="str">
        <f>IF(SUM(COUNTIFS('Planificación 2026-1'!F:F,"HUAURA",'Planificación 2026-1'!W:W,C326,'Planificación 2026-1'!H:H,"T1"))&gt;0,"P35"," ")</f>
        <v xml:space="preserve"> </v>
      </c>
      <c r="BU326" s="108" t="str">
        <f>IF(SUM(COUNTIFS('Planificación 2026-1'!F:F,"HUAURA",'Planificación 2026-1'!W:W,C326,'Planificación 2026-1'!H:H,"T3"))&gt;0,"P36"," ")</f>
        <v xml:space="preserve"> </v>
      </c>
      <c r="BV326" s="108" t="str">
        <f>IF(SUM(COUNTIFS('Planificación 2026-1'!F:F,"HUAURA",'Planificación 2026-1'!W:W,C326,'Planificación 2026-1'!H:H,"T2"))&gt;0,"P37"," ")</f>
        <v xml:space="preserve"> </v>
      </c>
      <c r="BW326" s="108" t="str">
        <f>IF(SUM(COUNTIFS('Planificación 2026-1'!F:F,"HUAURA",'Planificación 2026-1'!W:W,C326,'Planificación 2026-1'!H:H,"AE"))&gt;0,"P38"," ")</f>
        <v xml:space="preserve"> </v>
      </c>
      <c r="BX326" s="108" t="str">
        <f>IF(SUM(COUNTIFS('Planificación 2026-1'!F:F,"HUAURA",'Planificación 2026-1'!W:W,C326,'Planificación 2026-1'!H:H,"T4"))&gt;0,"P55"," ")</f>
        <v xml:space="preserve"> </v>
      </c>
      <c r="BY326" s="109">
        <f>SUMIFS('Planificación 2026-1'!R:R,'Planificación 2026-1'!W:W,C326,'Planificación 2026-1'!H:H,"AF",'Planificación 2026-1'!I:I,"&gt;2")</f>
        <v>0</v>
      </c>
      <c r="BZ326" s="109">
        <f>SUMIFS('Planificación 2026-1'!R:R,'Planificación 2026-1'!W:W,C326,'Planificación 2026-1'!H:H,"EN",'Planificación 2026-1'!I:I,"&gt;2")</f>
        <v>0</v>
      </c>
      <c r="CA326" s="109">
        <f>SUMIFS('Planificación 2026-1'!R:R,'Planificación 2026-1'!W:W,C326,'Planificación 2026-1'!H:H,"IS",'Planificación 2026-1'!I:I,"&gt;2")</f>
        <v>0</v>
      </c>
      <c r="CB326" s="109">
        <f>SUMIFS('Planificación 2026-1'!R:R,'Planificación 2026-1'!W:W,C326,'Planificación 2026-1'!H:H,"PS",'Planificación 2026-1'!I:I,"&gt;2")</f>
        <v>0</v>
      </c>
      <c r="CC326" s="109">
        <f>SUMIFS('Planificación 2026-1'!R:R,'Planificación 2026-1'!W:W,C326,'Planificación 2026-1'!H:H,"IN",'Planificación 2026-1'!I:I,"&gt;2")</f>
        <v>0</v>
      </c>
      <c r="CD326" s="109">
        <f>SUMIFS('Planificación 2026-1'!R:R,'Planificación 2026-1'!W:W,C326,'Planificación 2026-1'!H:H,"CA",'Planificación 2026-1'!I:I,"&gt;2")</f>
        <v>0</v>
      </c>
      <c r="CE326" s="109">
        <f>SUMIFS('Planificación 2026-1'!R:R,'Planificación 2026-1'!W:W,C326,'Planificación 2026-1'!H:H,"DE",'Planificación 2026-1'!I:I,"&gt;2")</f>
        <v>0</v>
      </c>
      <c r="CF326" s="109">
        <f>SUMIFS('Planificación 2026-1'!R:R,'Planificación 2026-1'!W:W,C326,'Planificación 2026-1'!H:H,"OB",'Planificación 2026-1'!I:I,"&gt;2")</f>
        <v>0</v>
      </c>
      <c r="CG326" s="109">
        <f>SUMIFS('Planificación 2026-1'!R:R,'Planificación 2026-1'!W:W,C326,'Planificación 2026-1'!H:H,"MH",'Planificación 2026-1'!I:I,"&gt;2")</f>
        <v>0</v>
      </c>
      <c r="CH326" s="109">
        <f>SUMIFS('Planificación 2026-1'!R:R,'Planificación 2026-1'!W:W,C326,'Planificación 2026-1'!H:H,"IC",'Planificación 2026-1'!I:I,"&gt;2")</f>
        <v>0</v>
      </c>
      <c r="CI326" s="109">
        <f>SUMIFS('Planificación 2026-1'!R:R,'Planificación 2026-1'!W:W,C326,'Planificación 2026-1'!H:H,"AR",'Planificación 2026-1'!I:I,"&gt;2")</f>
        <v>0</v>
      </c>
      <c r="CJ326" s="109">
        <f>SUMIFS('Planificación 2026-1'!R:R,'Planificación 2026-1'!W:W,C326,'Planificación 2026-1'!H:H,"T1",'Planificación 2026-1'!I:I,"&gt;2")</f>
        <v>0</v>
      </c>
      <c r="CK326" s="109">
        <f>SUMIFS('Planificación 2026-1'!R:R,'Planificación 2026-1'!W:W,C326,'Planificación 2026-1'!H:H,"T3",'Planificación 2026-1'!I:I,"&gt;2")</f>
        <v>0</v>
      </c>
      <c r="CL326" s="109">
        <f>SUMIFS('Planificación 2026-1'!R:R,'Planificación 2026-1'!W:W,C326,'Planificación 2026-1'!H:H,"T2",'Planificación 2026-1'!I:I,"&gt;2")</f>
        <v>0</v>
      </c>
      <c r="CM326" s="109">
        <f>SUMIFS('Planificación 2026-1'!R:R,'Planificación 2026-1'!W:W,C326,'Planificación 2026-1'!H:H,"AE",'Planificación 2026-1'!I:I,"&gt;2")</f>
        <v>0</v>
      </c>
      <c r="CN326" s="109">
        <f>SUMIFS('Planificación 2026-1'!R:R,'Planificación 2026-1'!W:W,C326,'Planificación 2026-1'!H:H,"T4",'Planificación 2026-1'!I:I,"&gt;2")</f>
        <v>0</v>
      </c>
      <c r="CO326" s="109">
        <f>SUMIFS('Planificación 2026-1'!R:R,'Planificación 2026-1'!W:W,C326,'Planificación 2026-1'!H:H,"AF",'Planificación 2026-1'!I:I,"&lt;3")</f>
        <v>0</v>
      </c>
      <c r="CP326" s="109">
        <f>SUMIFS('Planificación 2026-1'!R:R,'Planificación 2026-1'!W:W,C326,'Planificación 2026-1'!H:H,"EN",'Planificación 2026-1'!I:I,"&lt;3")</f>
        <v>0</v>
      </c>
      <c r="CQ326" s="109">
        <f>SUMIFS('Planificación 2026-1'!R:R,'Planificación 2026-1'!W:W,C326,'Planificación 2026-1'!H:H,"IS",'Planificación 2026-1'!I:I,"&lt;3")</f>
        <v>0</v>
      </c>
      <c r="CR326" s="109">
        <f>SUMIFS('Planificación 2026-1'!R:R,'Planificación 2026-1'!W:W,C326,'Planificación 2026-1'!H:H,"PS",'Planificación 2026-1'!I:I,"&lt;3")</f>
        <v>0</v>
      </c>
      <c r="CS326" s="109">
        <f>SUMIFS('Planificación 2026-1'!R:R,'Planificación 2026-1'!W:W,C326,'Planificación 2026-1'!H:H,"IN",'Planificación 2026-1'!I:I,"&lt;3")</f>
        <v>0</v>
      </c>
      <c r="CT326" s="109">
        <f>SUMIFS('Planificación 2026-1'!R:R,'Planificación 2026-1'!W:W,C326,'Planificación 2026-1'!H:H,"CA",'Planificación 2026-1'!I:I,"&lt;3")</f>
        <v>0</v>
      </c>
      <c r="CU326" s="109">
        <f>SUMIFS('Planificación 2026-1'!R:R,'Planificación 2026-1'!W:W,C326,'Planificación 2026-1'!H:H,"DE",'Planificación 2026-1'!I:I,"&lt;3")</f>
        <v>0</v>
      </c>
      <c r="CV326" s="109">
        <f>SUMIFS('Planificación 2026-1'!R:R,'Planificación 2026-1'!W:W,C326,'Planificación 2026-1'!H:H,"OB",'Planificación 2026-1'!I:I,"&lt;3")</f>
        <v>0</v>
      </c>
      <c r="CW326" s="109">
        <f>SUMIFS('Planificación 2026-1'!R:R,'Planificación 2026-1'!W:W,C326,'Planificación 2026-1'!H:H,"MH",'Planificación 2026-1'!I:I,"&lt;3")</f>
        <v>0</v>
      </c>
      <c r="CX326" s="109">
        <f>SUMIFS('Planificación 2026-1'!R:R,'Planificación 2026-1'!W:W,C326,'Planificación 2026-1'!H:H,"IC",'Planificación 2026-1'!I:I,"&lt;3")</f>
        <v>0</v>
      </c>
      <c r="CY326" s="109">
        <f>SUMIFS('Planificación 2026-1'!R:R,'Planificación 2026-1'!W:W,C326,'Planificación 2026-1'!H:H,"AR",'Planificación 2026-1'!I:I,"&lt;3")</f>
        <v>0</v>
      </c>
      <c r="CZ326" s="109">
        <f>SUMIFS('Planificación 2026-1'!R:R,'Planificación 2026-1'!W:W,C326,'Planificación 2026-1'!H:H,"T1",'Planificación 2026-1'!I:I,"&lt;3")</f>
        <v>0</v>
      </c>
      <c r="DA326" s="109">
        <f>SUMIFS('Planificación 2026-1'!R:R,'Planificación 2026-1'!W:W,C326,'Planificación 2026-1'!H:H,"T3",'Planificación 2026-1'!I:I,"&lt;3")</f>
        <v>0</v>
      </c>
      <c r="DB326" s="109">
        <f>SUMIFS('Planificación 2026-1'!R:R,'Planificación 2026-1'!W:W,C326,'Planificación 2026-1'!H:H,"T2",'Planificación 2026-1'!I:I,"&lt;3")</f>
        <v>0</v>
      </c>
      <c r="DC326" s="109">
        <f>SUMIFS('Planificación 2026-1'!R:R,'Planificación 2026-1'!W:W,C326,'Planificación 2026-1'!H:H,"AE",'Planificación 2026-1'!I:I,"&lt;3")</f>
        <v>0</v>
      </c>
      <c r="DD326" s="109">
        <f>SUMIFS('Planificación 2026-1'!R:R,'Planificación 2026-1'!W:W,C326,'Planificación 2026-1'!H:H,"T4",'Planificación 2026-1'!I:I,"&lt;3")</f>
        <v>0</v>
      </c>
      <c r="DE326" s="108" t="str">
        <f t="shared" ref="DE326:DE389" si="54">TRIM(CONCATENATE(I326,J326,K326,L326,M326,N326,O326,P326,Q326,R326,S326,T326,U326,V326,W326,X326,Y326))</f>
        <v/>
      </c>
      <c r="DF326" s="41">
        <f>IF(C326="","",SUMIFS('Planificación 2026-1'!R:R,'Planificación 2026-1'!W:W,C326,'Planificación 2026-1'!F:F,"PRINCIPAL",'Planificación 2026-1'!X:X,"VIRTUAL"))</f>
        <v>0</v>
      </c>
      <c r="DG326" s="41">
        <f>IF(C326="","",SUMIFS('Planificación 2026-1'!R:R,'Planificación 2026-1'!W:W,C326,'Planificación 2026-1'!F:F,"PRINCIPAL",'Planificación 2026-1'!X:X,"PRESENCIAL"))</f>
        <v>0</v>
      </c>
      <c r="DH326" s="41">
        <f>IF(C326="","",SUMIFS('Planificación 2026-1'!R:R,'Planificación 2026-1'!W:W,C326,'Planificación 2026-1'!F:F,"PRINCIPAL",'Planificación 2026-1'!X:X,"HIBRIDO PRESENCIAL"))</f>
        <v>0</v>
      </c>
      <c r="DI326" s="108" t="str">
        <f t="shared" ref="DI326:DI389" si="55">TRIM(CONCATENATE(Z326,AA326,AB326,AC326,AD326,AE326,AF326,AG326,AH326,AI326,AJ326,AK326,AL326,AM326,AN326,AO326,AP326))</f>
        <v/>
      </c>
      <c r="DJ326" s="108">
        <f>IF(C326="","",SUMIFS('Planificación 2026-1'!R:R,'Planificación 2026-1'!W:W,C326,'Planificación 2026-1'!F:F,"FILIAL",'Planificación 2026-1'!X:X,"VIRTUAL"))</f>
        <v>0</v>
      </c>
      <c r="DK326" s="110">
        <f>IF(C326="","",SUMIFS('Planificación 2026-1'!R:R,'Planificación 2026-1'!W:W,C326,'Planificación 2026-1'!F:F,"FILIAL",'Planificación 2026-1'!X:X,"PRESENCIAL"))</f>
        <v>0</v>
      </c>
      <c r="DL326" s="61">
        <f>IF(C326="","",SUMIFS('Planificación 2026-1'!R:R,'Planificación 2026-1'!W:W,C326,'Planificación 2026-1'!F:F,"FILIAL",'Planificación 2026-1'!X:X,"HIBRIDO PRESENCIAL"))</f>
        <v>0</v>
      </c>
      <c r="DM326" s="111" t="str">
        <f t="shared" ref="DM326:DM389" si="56">TRIM(CONCATENATE(AQ326,AR326,AS326,AT326,AU326,AV326,AW326,AX326,AY326,AZ326,BA326,BB326,BC326,BD326,BE326,BF326,BG326))</f>
        <v/>
      </c>
      <c r="DN326" s="108">
        <f>IF(C326="","",SUMIFS('Planificación 2026-1'!R:R,'Planificación 2026-1'!W:W,C326,'Planificación 2026-1'!F:F,"SUNAMPE",'Planificación 2026-1'!X:X,"VIRTUAL"))</f>
        <v>0</v>
      </c>
      <c r="DO326" s="61">
        <f>IF(C326="","",SUMIFS('Planificación 2026-1'!R:R,'Planificación 2026-1'!W:W,C326,'Planificación 2026-1'!F:F,"SUNAMPE",'Planificación 2026-1'!X:X,"PRESENCIAL"))</f>
        <v>0</v>
      </c>
      <c r="DP326" s="111" t="str">
        <f t="shared" ref="DP326:DP389" si="57">TRIM(CONCATENATE(BH326,BI326,BJ326,BK326,BL326,BM326,BN326,BO326,BP326,BQ326,BR326,BS326,BT326,BU326,BV326,BW326,BX326))</f>
        <v/>
      </c>
      <c r="DQ326" s="108">
        <f>IF(C326="","",SUMIFS('Planificación 2026-1'!R:R,'Planificación 2026-1'!W:W,C326,'Planificación 2026-1'!F:F,"HUAURA",'Planificación 2026-1'!X:X,"VIRTUAL"))</f>
        <v>0</v>
      </c>
      <c r="DR326" s="61">
        <f>IF(C326="","",SUMIFS('Planificación 2026-1'!R:R,'Planificación 2026-1'!W:W,C326,'Planificación 2026-1'!F:F,"HUAURA",'Planificación 2026-1'!X:X,"PRESENCIAL"))</f>
        <v>0</v>
      </c>
      <c r="DS326" s="76">
        <f>SUMIFS('Planificación 2026-1'!R:R,'Planificación 2026-1'!W:W,C326,'Planificación 2026-1'!F:F,"PRINCIPAL",'Planificación 2026-1'!X:X,"VIRTUAL",'Planificación 2026-1'!I:I,"&gt;2")</f>
        <v>0</v>
      </c>
      <c r="DT326" s="76">
        <f>SUMIFS('Planificación 2026-1'!R:R,'Planificación 2026-1'!W:W,C326,'Planificación 2026-1'!F:F,"PRINCIPAL",'Planificación 2026-1'!X:X,"&lt;&gt;VIRTUAL",'Planificación 2026-1'!I:I,"&gt;2")</f>
        <v>0</v>
      </c>
      <c r="DU326" s="76">
        <f>SUMIFS('Planificación 2026-1'!R:R,'Planificación 2026-1'!W:W,C326,'Planificación 2026-1'!F:F,"SUNAMPE",'Planificación 2026-1'!X:X,"VIRTUAL",'Planificación 2026-1'!I:I,"&gt;2")</f>
        <v>0</v>
      </c>
      <c r="DV326" s="76">
        <f>SUMIFS('Planificación 2026-1'!R:R,'Planificación 2026-1'!W:W,C326,'Planificación 2026-1'!F:F,"SUNAMPE",'Planificación 2026-1'!X:X,"&lt;&gt;VIRTUAL",'Planificación 2026-1'!I:I,"&gt;2")</f>
        <v>0</v>
      </c>
      <c r="DW326" s="76">
        <f>SUMIFS('Planificación 2026-1'!R:R,'Planificación 2026-1'!W:W,C326,'Planificación 2026-1'!F:F,"FILIAL",'Planificación 2026-1'!X:X,"VIRTUAL",'Planificación 2026-1'!I:I,"&gt;2")</f>
        <v>0</v>
      </c>
      <c r="DX326" s="76">
        <f>SUMIFS('Planificación 2026-1'!R:R,'Planificación 2026-1'!W:W,C326,'Planificación 2026-1'!F:F,"FILIAL",'Planificación 2026-1'!X:X,"&lt;&gt;VIRTUAL",'Planificación 2026-1'!I:I,"&gt;2")</f>
        <v>0</v>
      </c>
      <c r="DY326" s="76">
        <f>SUMIFS('Planificación 2026-1'!R:R,'Planificación 2026-1'!W:W,C326,'Planificación 2026-1'!F:F,"PORUMA",'Planificación 2026-1'!X:X,"VIRTUAL",'Planificación 2026-1'!I:I,"&gt;2")</f>
        <v>0</v>
      </c>
      <c r="DZ326" s="76">
        <f>SUMIFS('Planificación 2026-1'!R:R,'Planificación 2026-1'!W:W,C326,'Planificación 2026-1'!F:F,"PORUMA",'Planificación 2026-1'!X:X,"&lt;&gt;VIRTUAL",'Planificación 2026-1'!I:I,"&gt;2")</f>
        <v>0</v>
      </c>
      <c r="EA326" s="76">
        <f>SUMIFS('Planificación 2026-1'!R:R,'Planificación 2026-1'!W:W,C326,'Planificación 2026-1'!F:F,"HUAURA",'Planificación 2026-1'!X:X,"VIRTUAL",'Planificación 2026-1'!I:I,"&gt;2")</f>
        <v>0</v>
      </c>
      <c r="EB326" s="76">
        <f>SUMIFS('Planificación 2026-1'!R:R,'Planificación 2026-1'!W:W,C326,'Planificación 2026-1'!F:F,"HUAURA",'Planificación 2026-1'!X:X,"&lt;&gt;VIRTUAL",'Planificación 2026-1'!I:I,"&gt;2")</f>
        <v>0</v>
      </c>
      <c r="EC326" s="76">
        <f>SUMIFS('Planificación 2026-1'!R:R,'Planificación 2026-1'!W:W,C326,'Planificación 2026-1'!F:F,"PRINCIPAL",'Planificación 2026-1'!X:X,"VIRTUAL",'Planificación 2026-1'!I:I,"&lt;3")</f>
        <v>0</v>
      </c>
      <c r="ED326" s="76">
        <f>SUMIFS('Planificación 2026-1'!R:R,'Planificación 2026-1'!W:W,C326,'Planificación 2026-1'!F:F,"PRINCIPAL",'Planificación 2026-1'!X:X,"&lt;&gt;VIRTUAL",'Planificación 2026-1'!I:I,"&lt;3")</f>
        <v>0</v>
      </c>
      <c r="EE326" s="76">
        <f>SUMIFS('Planificación 2026-1'!R:R,'Planificación 2026-1'!W:W,C326,'Planificación 2026-1'!F:F,"SUNAMPE",'Planificación 2026-1'!X:X,"VIRTUAL",'Planificación 2026-1'!I:I,"&lt;3")</f>
        <v>0</v>
      </c>
      <c r="EF326" s="76">
        <f>SUMIFS('Planificación 2026-1'!R:R,'Planificación 2026-1'!W:W,C326,'Planificación 2026-1'!F:F,"SUNAMPE",'Planificación 2026-1'!X:X,"&lt;&gt;VIRTUAL",'Planificación 2026-1'!I:I,"&lt;3")</f>
        <v>0</v>
      </c>
      <c r="EG326" s="76">
        <f>SUMIFS('Planificación 2026-1'!R:R,'Planificación 2026-1'!W:W,C326,'Planificación 2026-1'!F:F,"FILIAL",'Planificación 2026-1'!X:X,"VIRTUAL",'Planificación 2026-1'!I:I,"&lt;3")</f>
        <v>0</v>
      </c>
      <c r="EH326" s="76">
        <f>SUMIFS('Planificación 2026-1'!R:R,'Planificación 2026-1'!W:W,C326,'Planificación 2026-1'!F:F,"FILIAL",'Planificación 2026-1'!X:X,"&lt;&gt;VIRTUAL",'Planificación 2026-1'!I:I,"&lt;3")</f>
        <v>0</v>
      </c>
      <c r="EI326" s="76">
        <f>SUMIFS('Planificación 2026-1'!R:R,'Planificación 2026-1'!W:W,C326,'Planificación 2026-1'!F:F,"PORUMA",'Planificación 2026-1'!X:X,"VIRTUAL",'Planificación 2026-1'!I:I,"&lt;3")</f>
        <v>0</v>
      </c>
      <c r="EJ326" s="76">
        <f>SUMIFS('Planificación 2026-1'!R:R,'Planificación 2026-1'!W:W,C326,'Planificación 2026-1'!F:F,"PORUMA",'Planificación 2026-1'!X:X,"&lt;&gt;VIRTUAL",'Planificación 2026-1'!I:I,"&lt;3")</f>
        <v>0</v>
      </c>
      <c r="EK326" s="76">
        <f>SUMIFS('Planificación 2026-1'!R:R,'Planificación 2026-1'!W:W,C326,'Planificación 2026-1'!F:F,"HUAURA",'Planificación 2026-1'!X:X,"VIRTUAL",'Planificación 2026-1'!I:I,"&lt;3")</f>
        <v>0</v>
      </c>
      <c r="EL326" s="76">
        <f>SUMIFS('Planificación 2026-1'!R:R,'Planificación 2026-1'!W:W,C326,'Planificación 2026-1'!F:F,"HUAURA",'Planificación 2026-1'!X:X,"&lt;&gt;VIRTUAL",'Planificación 2026-1'!I:I,"&lt;3")</f>
        <v>0</v>
      </c>
      <c r="EM326" s="76"/>
      <c r="EN326" s="76">
        <f t="shared" si="50"/>
        <v>0</v>
      </c>
      <c r="EO326" s="76">
        <f t="shared" si="51"/>
        <v>0</v>
      </c>
      <c r="EP326" s="76" t="b">
        <f t="shared" si="52"/>
        <v>1</v>
      </c>
      <c r="EQ326" s="76" t="str">
        <f t="shared" si="53"/>
        <v/>
      </c>
      <c r="ER326" s="76" t="str">
        <f t="shared" ref="ER326:ER389" si="58">IF(EN326=0,"PRESENCIAL",IF(EO326=0,"VIRTUAL",IF(EN326&gt;EO326,"MAS VIRTUAL",IF(EO326&gt;EN326,"MAS PRESENCIAL","AMBOS"))))</f>
        <v>PRESENCIAL</v>
      </c>
    </row>
    <row r="327" spans="1:148" hidden="1">
      <c r="A327" s="83"/>
      <c r="B327" s="119">
        <v>324</v>
      </c>
      <c r="C327" s="115" t="s">
        <v>500</v>
      </c>
      <c r="D327" s="112">
        <f>SUMIF('Planificación 2026-1'!W:W,C327,'Planificación 2026-1'!R:R)</f>
        <v>0</v>
      </c>
      <c r="E327" s="114" t="s">
        <v>173</v>
      </c>
      <c r="F327" s="115" t="s">
        <v>171</v>
      </c>
      <c r="G327" s="115" t="s">
        <v>19</v>
      </c>
      <c r="H327" s="115" t="s">
        <v>140</v>
      </c>
      <c r="I327" s="107" t="str">
        <f>IF(SUM(COUNTIFS('Planificación 2026-1'!F:F,"PRINCIPAL",'Planificación 2026-1'!W:W,C327,'Planificación 2026-1'!H:H,"AF"))&gt;0,"P01"," ")</f>
        <v xml:space="preserve"> </v>
      </c>
      <c r="J327" s="108" t="str">
        <f>IF(SUM(COUNTIFS('Planificación 2026-1'!F:F,"PRINCIPAL",'Planificación 2026-1'!W:W,C327,'Planificación 2026-1'!H:H,"EN"))&gt;0,"P02"," ")</f>
        <v xml:space="preserve"> </v>
      </c>
      <c r="K327" s="108" t="str">
        <f>IF(SUM(COUNTIFS('Planificación 2026-1'!F:F,"PRINCIPAL",'Planificación 2026-1'!W:W,C327,'Planificación 2026-1'!H:H,"IS"))&gt;0,"P03"," ")</f>
        <v xml:space="preserve"> </v>
      </c>
      <c r="L327" s="108" t="str">
        <f>IF(SUM(COUNTIFS('Planificación 2026-1'!F:F,"PRINCIPAL",'Planificación 2026-1'!W:W,C327,'Planificación 2026-1'!H:H,"PS"))&gt;0,"P04"," ")</f>
        <v xml:space="preserve"> </v>
      </c>
      <c r="M327" s="108"/>
      <c r="N327" s="108" t="str">
        <f>IF(SUM(COUNTIFS('Planificación 2026-1'!F:F,"PRINCIPAL",'Planificación 2026-1'!W:W,C327,'Planificación 2026-1'!H:H,"IN"))&gt;0,"P06"," ")</f>
        <v xml:space="preserve"> </v>
      </c>
      <c r="O327" s="108" t="str">
        <f>IF(SUM(COUNTIFS('Planificación 2026-1'!F:F,"PRINCIPAL",'Planificación 2026-1'!W:W,C327,'Planificación 2026-1'!H:H,"CA"))&gt;0,"P07"," ")</f>
        <v xml:space="preserve"> </v>
      </c>
      <c r="P327" s="108" t="str">
        <f>IF(SUM(COUNTIFS('Planificación 2026-1'!F:F,"PRINCIPAL",'Planificación 2026-1'!W:W,C327,'Planificación 2026-1'!H:H,"DE"))&gt;0,"P08"," ")</f>
        <v xml:space="preserve"> </v>
      </c>
      <c r="Q327" s="108" t="str">
        <f>IF(SUM(COUNTIFS('Planificación 2026-1'!F:F,"PRINCIPAL",'Planificación 2026-1'!W:W,C327,'Planificación 2026-1'!H:H,"OB"))&gt;0,"P09"," ")</f>
        <v xml:space="preserve"> </v>
      </c>
      <c r="R327" s="108" t="str">
        <f>IF(SUM(COUNTIFS('Planificación 2026-1'!F:F,"PRINCIPAL",'Planificación 2026-1'!W:W,C327,'Planificación 2026-1'!H:H,"MH"))&gt;0,"P31"," ")</f>
        <v xml:space="preserve"> </v>
      </c>
      <c r="S327" s="108" t="str">
        <f>IF(SUM(COUNTIFS('Planificación 2026-1'!F:F,"PRINCIPAL",'Planificación 2026-1'!W:W,C327,'Planificación 2026-1'!H:H,"IC"))&gt;0,"P32"," ")</f>
        <v xml:space="preserve"> </v>
      </c>
      <c r="T327" s="108" t="str">
        <f>IF(SUM(COUNTIFS('Planificación 2026-1'!F:F,"PRINCIPAL",'Planificación 2026-1'!W:W,C327,'Planificación 2026-1'!H:H,"AR"))&gt;0,"P34"," ")</f>
        <v xml:space="preserve"> </v>
      </c>
      <c r="U327" s="108" t="str">
        <f>IF(SUM(COUNTIFS('Planificación 2026-1'!F:F,"PRINCIPAL",'Planificación 2026-1'!W:W,C327,'Planificación 2026-1'!H:H,"T1"))&gt;0,"P35"," ")</f>
        <v xml:space="preserve"> </v>
      </c>
      <c r="V327" s="108" t="str">
        <f>IF(SUM(COUNTIFS('Planificación 2026-1'!F:F,"PRINCIPAL",'Planificación 2026-1'!W:W,C327,'Planificación 2026-1'!H:H,"T3"))&gt;0,"P36"," ")</f>
        <v xml:space="preserve"> </v>
      </c>
      <c r="W327" s="108" t="str">
        <f>IF(SUM(COUNTIFS('Planificación 2026-1'!F:F,"PRINCIPAL",'Planificación 2026-1'!W:W,C327,'Planificación 2026-1'!H:H,"T2"))&gt;0,"P37"," ")</f>
        <v xml:space="preserve"> </v>
      </c>
      <c r="X327" s="108" t="str">
        <f>IF(SUM(COUNTIFS('Planificación 2026-1'!F:F,"PRINCIPAL",'Planificación 2026-1'!W:W,C327,'Planificación 2026-1'!H:H,"AE"))&gt;0,"P38"," ")</f>
        <v xml:space="preserve"> </v>
      </c>
      <c r="Y327" s="108" t="str">
        <f>IF(SUM(COUNTIFS('Planificación 2026-1'!F:F,"PRINCIPAL",'Planificación 2026-1'!W:W,C327,'Planificación 2026-1'!H:H,"T4"))&gt;0,"P55"," ")</f>
        <v xml:space="preserve"> </v>
      </c>
      <c r="Z327" s="108" t="str">
        <f>IF(SUM(COUNTIFS('Planificación 2026-1'!F:F,"FILIAL",'Planificación 2026-1'!W:W,C327,'Planificación 2026-1'!H:H,"AF"))&gt;0," P01"," ")</f>
        <v xml:space="preserve"> </v>
      </c>
      <c r="AA327" s="108" t="str">
        <f>IF(SUM(COUNTIFS('Planificación 2026-1'!F:F,"FILIAL",'Planificación 2026-1'!W:W,C327,'Planificación 2026-1'!H:H,"EN"))&gt;0,"P02"," ")</f>
        <v xml:space="preserve"> </v>
      </c>
      <c r="AB327" s="108" t="str">
        <f>IF(SUM(COUNTIFS('Planificación 2026-1'!F:F,"FILIAL",'Planificación 2026-1'!W:W,C327,'Planificación 2026-1'!H:H,"IS"))&gt;0,"P03"," ")</f>
        <v xml:space="preserve"> </v>
      </c>
      <c r="AC327" s="108" t="str">
        <f>IF(SUM(COUNTIFS('Planificación 2026-1'!F:F,"FILIAL",'Planificación 2026-1'!W:W,C327,'Planificación 2026-1'!H:H,"PS"))&gt;0,"P04"," ")</f>
        <v xml:space="preserve"> </v>
      </c>
      <c r="AD327" s="108"/>
      <c r="AE327" s="108" t="str">
        <f>IF(SUM(COUNTIFS('Planificación 2026-1'!F:F,"FILIAL",'Planificación 2026-1'!W:W,C327,'Planificación 2026-1'!H:H,"IN"))&gt;0,"P06"," ")</f>
        <v xml:space="preserve"> </v>
      </c>
      <c r="AF327" s="108" t="str">
        <f>IF(SUM(COUNTIFS('Planificación 2026-1'!F:F,"FILIAL",'Planificación 2026-1'!W:W,C327,'Planificación 2026-1'!H:H,"CA"))&gt;0,"P07"," ")</f>
        <v xml:space="preserve"> </v>
      </c>
      <c r="AG327" s="108" t="str">
        <f>IF(SUM(COUNTIFS('Planificación 2026-1'!F:F,"FILIAL",'Planificación 2026-1'!W:W,C327,'Planificación 2026-1'!H:H,"DE"))&gt;0,"P08"," ")</f>
        <v xml:space="preserve"> </v>
      </c>
      <c r="AH327" s="108" t="str">
        <f>IF(SUM(COUNTIFS('Planificación 2026-1'!F:F,"FILIAL",'Planificación 2026-1'!W:W,C327,'Planificación 2026-1'!H:H,"OB"))&gt;0,"P09"," ")</f>
        <v xml:space="preserve"> </v>
      </c>
      <c r="AI327" s="108" t="str">
        <f>IF(SUM(COUNTIFS('Planificación 2026-1'!F:F,"FILIAL",'Planificación 2026-1'!W:W,C327,'Planificación 2026-1'!H:H,"MH"))&gt;0,"P31"," ")</f>
        <v xml:space="preserve"> </v>
      </c>
      <c r="AJ327" s="108" t="str">
        <f>IF(SUM(COUNTIFS('Planificación 2026-1'!F:F,"FILIAL",'Planificación 2026-1'!W:W,C327,'Planificación 2026-1'!H:H,"IC"))&gt;0,"P32"," ")</f>
        <v xml:space="preserve"> </v>
      </c>
      <c r="AK327" s="108" t="str">
        <f>IF(SUM(COUNTIFS('Planificación 2026-1'!F:F,"FILIAL",'Planificación 2026-1'!W:W,C327,'Planificación 2026-1'!H:H,"AR"))&gt;0,"P34"," ")</f>
        <v xml:space="preserve"> </v>
      </c>
      <c r="AL327" s="108" t="str">
        <f>IF(SUM(COUNTIFS('Planificación 2026-1'!F:F,"FILIAL",'Planificación 2026-1'!W:W,C327,'Planificación 2026-1'!H:H,"T1"))&gt;0,"P35"," ")</f>
        <v xml:space="preserve"> </v>
      </c>
      <c r="AM327" s="108" t="str">
        <f>IF(SUM(COUNTIFS('Planificación 2026-1'!F:F,"FILIAL",'Planificación 2026-1'!W:W,C327,'Planificación 2026-1'!H:H,"T3"))&gt;0,"P36"," ")</f>
        <v xml:space="preserve"> </v>
      </c>
      <c r="AN327" s="108" t="str">
        <f>IF(SUM(COUNTIFS('Planificación 2026-1'!F:F,"FILIAL",'Planificación 2026-1'!W:W,C327,'Planificación 2026-1'!H:H,"T2"))&gt;0,"P37"," ")</f>
        <v xml:space="preserve"> </v>
      </c>
      <c r="AO327" s="108" t="str">
        <f>IF(SUM(COUNTIFS('Planificación 2026-1'!F:F,"FILIAL",'Planificación 2026-1'!W:W,C327,'Planificación 2026-1'!H:H,"AE"))&gt;0,"P38"," ")</f>
        <v xml:space="preserve"> </v>
      </c>
      <c r="AP327" s="108" t="str">
        <f>IF(SUM(COUNTIFS('Planificación 2026-1'!F:F,"FILIAL",'Planificación 2026-1'!W:W,C327,'Planificación 2026-1'!H:H,"T4"))&gt;0,"P55"," ")</f>
        <v xml:space="preserve"> </v>
      </c>
      <c r="AQ327" s="108" t="str">
        <f>IF(SUM(COUNTIFS('Planificación 2026-1'!F:F,"SUNAMPE",'Planificación 2026-1'!W:W,C327,'Planificación 2026-1'!H:H,"AF"))&gt;0," P01"," ")</f>
        <v xml:space="preserve"> </v>
      </c>
      <c r="AR327" s="108" t="str">
        <f>IF(SUM(COUNTIFS('Planificación 2026-1'!F:F,"SUNAMPE",'Planificación 2026-1'!W:W,C327,'Planificación 2026-1'!H:H,"EN"))&gt;0,"P02"," ")</f>
        <v xml:space="preserve"> </v>
      </c>
      <c r="AS327" s="108" t="str">
        <f>IF(SUM(COUNTIFS('Planificación 2026-1'!F:F,"SUNAMPE",'Planificación 2026-1'!W:W,C327,'Planificación 2026-1'!H:H,"IS"))&gt;0,"P03"," ")</f>
        <v xml:space="preserve"> </v>
      </c>
      <c r="AT327" s="108" t="str">
        <f>IF(SUM(COUNTIFS('Planificación 2026-1'!F:F,"SUNAMPE",'Planificación 2026-1'!W:W,C327,'Planificación 2026-1'!H:H,"PS"))&gt;0,"P04"," ")</f>
        <v xml:space="preserve"> </v>
      </c>
      <c r="AU327" s="108"/>
      <c r="AV327" s="108" t="str">
        <f>IF(SUM(COUNTIFS('Planificación 2026-1'!F:F,"SUNAMPE",'Planificación 2026-1'!W:W,C327,'Planificación 2026-1'!H:H,"IN"))&gt;0,"P06"," ")</f>
        <v xml:space="preserve"> </v>
      </c>
      <c r="AW327" s="108" t="str">
        <f>IF(SUM(COUNTIFS('Planificación 2026-1'!F:F,"SUNAMPE",'Planificación 2026-1'!W:W,C327,'Planificación 2026-1'!H:H,"CA"))&gt;0,"P07"," ")</f>
        <v xml:space="preserve"> </v>
      </c>
      <c r="AX327" s="108" t="str">
        <f>IF(SUM(COUNTIFS('Planificación 2026-1'!F:F,"SUNAMPE",'Planificación 2026-1'!W:W,C327,'Planificación 2026-1'!H:H,"DE"))&gt;0,"P08"," ")</f>
        <v xml:space="preserve"> </v>
      </c>
      <c r="AY327" s="108" t="str">
        <f>IF(SUM(COUNTIFS('Planificación 2026-1'!F:F,"SUNAMPE",'Planificación 2026-1'!W:W,C327,'Planificación 2026-1'!H:H,"OB"))&gt;0,"P09"," ")</f>
        <v xml:space="preserve"> </v>
      </c>
      <c r="AZ327" s="108" t="str">
        <f>IF(SUM(COUNTIFS('Planificación 2026-1'!F:F,"SUNAMPE",'Planificación 2026-1'!W:W,C327,'Planificación 2026-1'!H:H,"MH"))&gt;0,"P31"," ")</f>
        <v xml:space="preserve"> </v>
      </c>
      <c r="BA327" s="108" t="str">
        <f>IF(SUM(COUNTIFS('Planificación 2026-1'!F:F,"SUNAMPE",'Planificación 2026-1'!W:W,C327,'Planificación 2026-1'!H:H,"IC"))&gt;0,"P32"," ")</f>
        <v xml:space="preserve"> </v>
      </c>
      <c r="BB327" s="108" t="str">
        <f>IF(SUM(COUNTIFS('Planificación 2026-1'!F:F,"SUNAMPE",'Planificación 2026-1'!W:W,C327,'Planificación 2026-1'!H:H,"AR"))&gt;0,"P34"," ")</f>
        <v xml:space="preserve"> </v>
      </c>
      <c r="BC327" s="108" t="str">
        <f>IF(SUM(COUNTIFS('Planificación 2026-1'!F:F,"SUNAMPE",'Planificación 2026-1'!W:W,C327,'Planificación 2026-1'!H:H,"T1"))&gt;0,"P35"," ")</f>
        <v xml:space="preserve"> </v>
      </c>
      <c r="BD327" s="108" t="str">
        <f>IF(SUM(COUNTIFS('Planificación 2026-1'!F:F,"SUNAMPE",'Planificación 2026-1'!W:W,C327,'Planificación 2026-1'!H:H,"T3"))&gt;0,"P36"," ")</f>
        <v xml:space="preserve"> </v>
      </c>
      <c r="BE327" s="108" t="str">
        <f>IF(SUM(COUNTIFS('Planificación 2026-1'!F:F,"SUNAMPE",'Planificación 2026-1'!W:W,C327,'Planificación 2026-1'!H:H,"T2"))&gt;0,"P37"," ")</f>
        <v xml:space="preserve"> </v>
      </c>
      <c r="BF327" s="108" t="str">
        <f>IF(SUM(COUNTIFS('Planificación 2026-1'!F:F,"SUNAMPE",'Planificación 2026-1'!W:W,C327,'Planificación 2026-1'!H:H,"AE"))&gt;0,"P38"," ")</f>
        <v xml:space="preserve"> </v>
      </c>
      <c r="BG327" s="108" t="str">
        <f>IF(SUM(COUNTIFS('Planificación 2026-1'!F:F,"SUNAMPE",'Planificación 2026-1'!W:W,C327,'Planificación 2026-1'!H:H,"T4"))&gt;0,"P55"," ")</f>
        <v xml:space="preserve"> </v>
      </c>
      <c r="BH327" s="108" t="str">
        <f>IF(SUM(COUNTIFS('Planificación 2026-1'!F:F,"HUAURA",'Planificación 2026-1'!W:W,C327,'Planificación 2026-1'!H:H,"AF"))&gt;0," P01"," ")</f>
        <v xml:space="preserve"> </v>
      </c>
      <c r="BI327" s="108" t="str">
        <f>IF(SUM(COUNTIFS('Planificación 2026-1'!F:F,"HUAURA",'Planificación 2026-1'!W:W,C327,'Planificación 2026-1'!H:H,"EN"))&gt;0,"P02"," ")</f>
        <v xml:space="preserve"> </v>
      </c>
      <c r="BJ327" s="108" t="str">
        <f>IF(SUM(COUNTIFS('Planificación 2026-1'!F:F,"HUAURA",'Planificación 2026-1'!W:W,C327,'Planificación 2026-1'!H:H,"IS"))&gt;0,"P03"," ")</f>
        <v xml:space="preserve"> </v>
      </c>
      <c r="BK327" s="108" t="str">
        <f>IF(SUM(COUNTIFS('Planificación 2026-1'!F:F,"HUAURA",'Planificación 2026-1'!W:W,C327,'Planificación 2026-1'!H:H,"PS"))&gt;0,"P04"," ")</f>
        <v xml:space="preserve"> </v>
      </c>
      <c r="BL327" s="108"/>
      <c r="BM327" s="108" t="str">
        <f>IF(SUM(COUNTIFS('Planificación 2026-1'!F:F,"HUAURA",'Planificación 2026-1'!W:W,C327,'Planificación 2026-1'!H:H,"IN"))&gt;0,"P06"," ")</f>
        <v xml:space="preserve"> </v>
      </c>
      <c r="BN327" s="108" t="str">
        <f>IF(SUM(COUNTIFS('Planificación 2026-1'!F:F,"HUAURA",'Planificación 2026-1'!W:W,C327,'Planificación 2026-1'!H:H,"CA"))&gt;0,"P07"," ")</f>
        <v xml:space="preserve"> </v>
      </c>
      <c r="BO327" s="108" t="str">
        <f>IF(SUM(COUNTIFS('Planificación 2026-1'!F:F,"HUAURA",'Planificación 2026-1'!W:W,C327,'Planificación 2026-1'!H:H,"DE"))&gt;0,"P08"," ")</f>
        <v xml:space="preserve"> </v>
      </c>
      <c r="BP327" s="108" t="str">
        <f>IF(SUM(COUNTIFS('Planificación 2026-1'!F:F,"HUAURA",'Planificación 2026-1'!W:W,C327,'Planificación 2026-1'!H:H,"OB"))&gt;0,"P09"," ")</f>
        <v xml:space="preserve"> </v>
      </c>
      <c r="BQ327" s="108" t="str">
        <f>IF(SUM(COUNTIFS('Planificación 2026-1'!F:F,"HUAURA",'Planificación 2026-1'!W:W,C327,'Planificación 2026-1'!H:H,"MH"))&gt;0,"P31"," ")</f>
        <v xml:space="preserve"> </v>
      </c>
      <c r="BR327" s="108" t="str">
        <f>IF(SUM(COUNTIFS('Planificación 2026-1'!F:F,"HUAURA",'Planificación 2026-1'!W:W,C327,'Planificación 2026-1'!H:H,"IC"))&gt;0,"P32"," ")</f>
        <v xml:space="preserve"> </v>
      </c>
      <c r="BS327" s="108" t="str">
        <f>IF(SUM(COUNTIFS('Planificación 2026-1'!F:F,"HUAURA",'Planificación 2026-1'!W:W,C327,'Planificación 2026-1'!H:H,"AR"))&gt;0,"P34"," ")</f>
        <v xml:space="preserve"> </v>
      </c>
      <c r="BT327" s="108" t="str">
        <f>IF(SUM(COUNTIFS('Planificación 2026-1'!F:F,"HUAURA",'Planificación 2026-1'!W:W,C327,'Planificación 2026-1'!H:H,"T1"))&gt;0,"P35"," ")</f>
        <v xml:space="preserve"> </v>
      </c>
      <c r="BU327" s="108" t="str">
        <f>IF(SUM(COUNTIFS('Planificación 2026-1'!F:F,"HUAURA",'Planificación 2026-1'!W:W,C327,'Planificación 2026-1'!H:H,"T3"))&gt;0,"P36"," ")</f>
        <v xml:space="preserve"> </v>
      </c>
      <c r="BV327" s="108" t="str">
        <f>IF(SUM(COUNTIFS('Planificación 2026-1'!F:F,"HUAURA",'Planificación 2026-1'!W:W,C327,'Planificación 2026-1'!H:H,"T2"))&gt;0,"P37"," ")</f>
        <v xml:space="preserve"> </v>
      </c>
      <c r="BW327" s="108" t="str">
        <f>IF(SUM(COUNTIFS('Planificación 2026-1'!F:F,"HUAURA",'Planificación 2026-1'!W:W,C327,'Planificación 2026-1'!H:H,"AE"))&gt;0,"P38"," ")</f>
        <v xml:space="preserve"> </v>
      </c>
      <c r="BX327" s="108" t="str">
        <f>IF(SUM(COUNTIFS('Planificación 2026-1'!F:F,"HUAURA",'Planificación 2026-1'!W:W,C327,'Planificación 2026-1'!H:H,"T4"))&gt;0,"P55"," ")</f>
        <v xml:space="preserve"> </v>
      </c>
      <c r="BY327" s="109">
        <f>SUMIFS('Planificación 2026-1'!R:R,'Planificación 2026-1'!W:W,C327,'Planificación 2026-1'!H:H,"AF",'Planificación 2026-1'!I:I,"&gt;2")</f>
        <v>0</v>
      </c>
      <c r="BZ327" s="109">
        <f>SUMIFS('Planificación 2026-1'!R:R,'Planificación 2026-1'!W:W,C327,'Planificación 2026-1'!H:H,"EN",'Planificación 2026-1'!I:I,"&gt;2")</f>
        <v>0</v>
      </c>
      <c r="CA327" s="109">
        <f>SUMIFS('Planificación 2026-1'!R:R,'Planificación 2026-1'!W:W,C327,'Planificación 2026-1'!H:H,"IS",'Planificación 2026-1'!I:I,"&gt;2")</f>
        <v>0</v>
      </c>
      <c r="CB327" s="109">
        <f>SUMIFS('Planificación 2026-1'!R:R,'Planificación 2026-1'!W:W,C327,'Planificación 2026-1'!H:H,"PS",'Planificación 2026-1'!I:I,"&gt;2")</f>
        <v>0</v>
      </c>
      <c r="CC327" s="109">
        <f>SUMIFS('Planificación 2026-1'!R:R,'Planificación 2026-1'!W:W,C327,'Planificación 2026-1'!H:H,"IN",'Planificación 2026-1'!I:I,"&gt;2")</f>
        <v>0</v>
      </c>
      <c r="CD327" s="109">
        <f>SUMIFS('Planificación 2026-1'!R:R,'Planificación 2026-1'!W:W,C327,'Planificación 2026-1'!H:H,"CA",'Planificación 2026-1'!I:I,"&gt;2")</f>
        <v>0</v>
      </c>
      <c r="CE327" s="109">
        <f>SUMIFS('Planificación 2026-1'!R:R,'Planificación 2026-1'!W:W,C327,'Planificación 2026-1'!H:H,"DE",'Planificación 2026-1'!I:I,"&gt;2")</f>
        <v>0</v>
      </c>
      <c r="CF327" s="109">
        <f>SUMIFS('Planificación 2026-1'!R:R,'Planificación 2026-1'!W:W,C327,'Planificación 2026-1'!H:H,"OB",'Planificación 2026-1'!I:I,"&gt;2")</f>
        <v>0</v>
      </c>
      <c r="CG327" s="109">
        <f>SUMIFS('Planificación 2026-1'!R:R,'Planificación 2026-1'!W:W,C327,'Planificación 2026-1'!H:H,"MH",'Planificación 2026-1'!I:I,"&gt;2")</f>
        <v>0</v>
      </c>
      <c r="CH327" s="109">
        <f>SUMIFS('Planificación 2026-1'!R:R,'Planificación 2026-1'!W:W,C327,'Planificación 2026-1'!H:H,"IC",'Planificación 2026-1'!I:I,"&gt;2")</f>
        <v>0</v>
      </c>
      <c r="CI327" s="109">
        <f>SUMIFS('Planificación 2026-1'!R:R,'Planificación 2026-1'!W:W,C327,'Planificación 2026-1'!H:H,"AR",'Planificación 2026-1'!I:I,"&gt;2")</f>
        <v>0</v>
      </c>
      <c r="CJ327" s="109">
        <f>SUMIFS('Planificación 2026-1'!R:R,'Planificación 2026-1'!W:W,C327,'Planificación 2026-1'!H:H,"T1",'Planificación 2026-1'!I:I,"&gt;2")</f>
        <v>0</v>
      </c>
      <c r="CK327" s="109">
        <f>SUMIFS('Planificación 2026-1'!R:R,'Planificación 2026-1'!W:W,C327,'Planificación 2026-1'!H:H,"T3",'Planificación 2026-1'!I:I,"&gt;2")</f>
        <v>0</v>
      </c>
      <c r="CL327" s="109">
        <f>SUMIFS('Planificación 2026-1'!R:R,'Planificación 2026-1'!W:W,C327,'Planificación 2026-1'!H:H,"T2",'Planificación 2026-1'!I:I,"&gt;2")</f>
        <v>0</v>
      </c>
      <c r="CM327" s="109">
        <f>SUMIFS('Planificación 2026-1'!R:R,'Planificación 2026-1'!W:W,C327,'Planificación 2026-1'!H:H,"AE",'Planificación 2026-1'!I:I,"&gt;2")</f>
        <v>0</v>
      </c>
      <c r="CN327" s="109">
        <f>SUMIFS('Planificación 2026-1'!R:R,'Planificación 2026-1'!W:W,C327,'Planificación 2026-1'!H:H,"T4",'Planificación 2026-1'!I:I,"&gt;2")</f>
        <v>0</v>
      </c>
      <c r="CO327" s="109">
        <f>SUMIFS('Planificación 2026-1'!R:R,'Planificación 2026-1'!W:W,C327,'Planificación 2026-1'!H:H,"AF",'Planificación 2026-1'!I:I,"&lt;3")</f>
        <v>0</v>
      </c>
      <c r="CP327" s="109">
        <f>SUMIFS('Planificación 2026-1'!R:R,'Planificación 2026-1'!W:W,C327,'Planificación 2026-1'!H:H,"EN",'Planificación 2026-1'!I:I,"&lt;3")</f>
        <v>0</v>
      </c>
      <c r="CQ327" s="109">
        <f>SUMIFS('Planificación 2026-1'!R:R,'Planificación 2026-1'!W:W,C327,'Planificación 2026-1'!H:H,"IS",'Planificación 2026-1'!I:I,"&lt;3")</f>
        <v>0</v>
      </c>
      <c r="CR327" s="109">
        <f>SUMIFS('Planificación 2026-1'!R:R,'Planificación 2026-1'!W:W,C327,'Planificación 2026-1'!H:H,"PS",'Planificación 2026-1'!I:I,"&lt;3")</f>
        <v>0</v>
      </c>
      <c r="CS327" s="109">
        <f>SUMIFS('Planificación 2026-1'!R:R,'Planificación 2026-1'!W:W,C327,'Planificación 2026-1'!H:H,"IN",'Planificación 2026-1'!I:I,"&lt;3")</f>
        <v>0</v>
      </c>
      <c r="CT327" s="109">
        <f>SUMIFS('Planificación 2026-1'!R:R,'Planificación 2026-1'!W:W,C327,'Planificación 2026-1'!H:H,"CA",'Planificación 2026-1'!I:I,"&lt;3")</f>
        <v>0</v>
      </c>
      <c r="CU327" s="109">
        <f>SUMIFS('Planificación 2026-1'!R:R,'Planificación 2026-1'!W:W,C327,'Planificación 2026-1'!H:H,"DE",'Planificación 2026-1'!I:I,"&lt;3")</f>
        <v>0</v>
      </c>
      <c r="CV327" s="109">
        <f>SUMIFS('Planificación 2026-1'!R:R,'Planificación 2026-1'!W:W,C327,'Planificación 2026-1'!H:H,"OB",'Planificación 2026-1'!I:I,"&lt;3")</f>
        <v>0</v>
      </c>
      <c r="CW327" s="109">
        <f>SUMIFS('Planificación 2026-1'!R:R,'Planificación 2026-1'!W:W,C327,'Planificación 2026-1'!H:H,"MH",'Planificación 2026-1'!I:I,"&lt;3")</f>
        <v>0</v>
      </c>
      <c r="CX327" s="109">
        <f>SUMIFS('Planificación 2026-1'!R:R,'Planificación 2026-1'!W:W,C327,'Planificación 2026-1'!H:H,"IC",'Planificación 2026-1'!I:I,"&lt;3")</f>
        <v>0</v>
      </c>
      <c r="CY327" s="109">
        <f>SUMIFS('Planificación 2026-1'!R:R,'Planificación 2026-1'!W:W,C327,'Planificación 2026-1'!H:H,"AR",'Planificación 2026-1'!I:I,"&lt;3")</f>
        <v>0</v>
      </c>
      <c r="CZ327" s="109">
        <f>SUMIFS('Planificación 2026-1'!R:R,'Planificación 2026-1'!W:W,C327,'Planificación 2026-1'!H:H,"T1",'Planificación 2026-1'!I:I,"&lt;3")</f>
        <v>0</v>
      </c>
      <c r="DA327" s="109">
        <f>SUMIFS('Planificación 2026-1'!R:R,'Planificación 2026-1'!W:W,C327,'Planificación 2026-1'!H:H,"T3",'Planificación 2026-1'!I:I,"&lt;3")</f>
        <v>0</v>
      </c>
      <c r="DB327" s="109">
        <f>SUMIFS('Planificación 2026-1'!R:R,'Planificación 2026-1'!W:W,C327,'Planificación 2026-1'!H:H,"T2",'Planificación 2026-1'!I:I,"&lt;3")</f>
        <v>0</v>
      </c>
      <c r="DC327" s="109">
        <f>SUMIFS('Planificación 2026-1'!R:R,'Planificación 2026-1'!W:W,C327,'Planificación 2026-1'!H:H,"AE",'Planificación 2026-1'!I:I,"&lt;3")</f>
        <v>0</v>
      </c>
      <c r="DD327" s="109">
        <f>SUMIFS('Planificación 2026-1'!R:R,'Planificación 2026-1'!W:W,C327,'Planificación 2026-1'!H:H,"T4",'Planificación 2026-1'!I:I,"&lt;3")</f>
        <v>0</v>
      </c>
      <c r="DE327" s="108" t="str">
        <f t="shared" si="54"/>
        <v/>
      </c>
      <c r="DF327" s="41">
        <f>IF(C327="","",SUMIFS('Planificación 2026-1'!R:R,'Planificación 2026-1'!W:W,C327,'Planificación 2026-1'!F:F,"PRINCIPAL",'Planificación 2026-1'!X:X,"VIRTUAL"))</f>
        <v>0</v>
      </c>
      <c r="DG327" s="41">
        <f>IF(C327="","",SUMIFS('Planificación 2026-1'!R:R,'Planificación 2026-1'!W:W,C327,'Planificación 2026-1'!F:F,"PRINCIPAL",'Planificación 2026-1'!X:X,"PRESENCIAL"))</f>
        <v>0</v>
      </c>
      <c r="DH327" s="41">
        <f>IF(C327="","",SUMIFS('Planificación 2026-1'!R:R,'Planificación 2026-1'!W:W,C327,'Planificación 2026-1'!F:F,"PRINCIPAL",'Planificación 2026-1'!X:X,"HIBRIDO PRESENCIAL"))</f>
        <v>0</v>
      </c>
      <c r="DI327" s="108" t="str">
        <f t="shared" si="55"/>
        <v/>
      </c>
      <c r="DJ327" s="108">
        <f>IF(C327="","",SUMIFS('Planificación 2026-1'!R:R,'Planificación 2026-1'!W:W,C327,'Planificación 2026-1'!F:F,"FILIAL",'Planificación 2026-1'!X:X,"VIRTUAL"))</f>
        <v>0</v>
      </c>
      <c r="DK327" s="110">
        <f>IF(C327="","",SUMIFS('Planificación 2026-1'!R:R,'Planificación 2026-1'!W:W,C327,'Planificación 2026-1'!F:F,"FILIAL",'Planificación 2026-1'!X:X,"PRESENCIAL"))</f>
        <v>0</v>
      </c>
      <c r="DL327" s="61">
        <f>IF(C327="","",SUMIFS('Planificación 2026-1'!R:R,'Planificación 2026-1'!W:W,C327,'Planificación 2026-1'!F:F,"FILIAL",'Planificación 2026-1'!X:X,"HIBRIDO PRESENCIAL"))</f>
        <v>0</v>
      </c>
      <c r="DM327" s="111" t="str">
        <f t="shared" si="56"/>
        <v/>
      </c>
      <c r="DN327" s="108">
        <f>IF(C327="","",SUMIFS('Planificación 2026-1'!R:R,'Planificación 2026-1'!W:W,C327,'Planificación 2026-1'!F:F,"SUNAMPE",'Planificación 2026-1'!X:X,"VIRTUAL"))</f>
        <v>0</v>
      </c>
      <c r="DO327" s="61">
        <f>IF(C327="","",SUMIFS('Planificación 2026-1'!R:R,'Planificación 2026-1'!W:W,C327,'Planificación 2026-1'!F:F,"SUNAMPE",'Planificación 2026-1'!X:X,"PRESENCIAL"))</f>
        <v>0</v>
      </c>
      <c r="DP327" s="111" t="str">
        <f t="shared" si="57"/>
        <v/>
      </c>
      <c r="DQ327" s="108">
        <f>IF(C327="","",SUMIFS('Planificación 2026-1'!R:R,'Planificación 2026-1'!W:W,C327,'Planificación 2026-1'!F:F,"HUAURA",'Planificación 2026-1'!X:X,"VIRTUAL"))</f>
        <v>0</v>
      </c>
      <c r="DR327" s="61">
        <f>IF(C327="","",SUMIFS('Planificación 2026-1'!R:R,'Planificación 2026-1'!W:W,C327,'Planificación 2026-1'!F:F,"HUAURA",'Planificación 2026-1'!X:X,"PRESENCIAL"))</f>
        <v>0</v>
      </c>
      <c r="DS327" s="76">
        <f>SUMIFS('Planificación 2026-1'!R:R,'Planificación 2026-1'!W:W,C327,'Planificación 2026-1'!F:F,"PRINCIPAL",'Planificación 2026-1'!X:X,"VIRTUAL",'Planificación 2026-1'!I:I,"&gt;2")</f>
        <v>0</v>
      </c>
      <c r="DT327" s="76">
        <f>SUMIFS('Planificación 2026-1'!R:R,'Planificación 2026-1'!W:W,C327,'Planificación 2026-1'!F:F,"PRINCIPAL",'Planificación 2026-1'!X:X,"&lt;&gt;VIRTUAL",'Planificación 2026-1'!I:I,"&gt;2")</f>
        <v>0</v>
      </c>
      <c r="DU327" s="76">
        <f>SUMIFS('Planificación 2026-1'!R:R,'Planificación 2026-1'!W:W,C327,'Planificación 2026-1'!F:F,"SUNAMPE",'Planificación 2026-1'!X:X,"VIRTUAL",'Planificación 2026-1'!I:I,"&gt;2")</f>
        <v>0</v>
      </c>
      <c r="DV327" s="76">
        <f>SUMIFS('Planificación 2026-1'!R:R,'Planificación 2026-1'!W:W,C327,'Planificación 2026-1'!F:F,"SUNAMPE",'Planificación 2026-1'!X:X,"&lt;&gt;VIRTUAL",'Planificación 2026-1'!I:I,"&gt;2")</f>
        <v>0</v>
      </c>
      <c r="DW327" s="76">
        <f>SUMIFS('Planificación 2026-1'!R:R,'Planificación 2026-1'!W:W,C327,'Planificación 2026-1'!F:F,"FILIAL",'Planificación 2026-1'!X:X,"VIRTUAL",'Planificación 2026-1'!I:I,"&gt;2")</f>
        <v>0</v>
      </c>
      <c r="DX327" s="76">
        <f>SUMIFS('Planificación 2026-1'!R:R,'Planificación 2026-1'!W:W,C327,'Planificación 2026-1'!F:F,"FILIAL",'Planificación 2026-1'!X:X,"&lt;&gt;VIRTUAL",'Planificación 2026-1'!I:I,"&gt;2")</f>
        <v>0</v>
      </c>
      <c r="DY327" s="76">
        <f>SUMIFS('Planificación 2026-1'!R:R,'Planificación 2026-1'!W:W,C327,'Planificación 2026-1'!F:F,"PORUMA",'Planificación 2026-1'!X:X,"VIRTUAL",'Planificación 2026-1'!I:I,"&gt;2")</f>
        <v>0</v>
      </c>
      <c r="DZ327" s="76">
        <f>SUMIFS('Planificación 2026-1'!R:R,'Planificación 2026-1'!W:W,C327,'Planificación 2026-1'!F:F,"PORUMA",'Planificación 2026-1'!X:X,"&lt;&gt;VIRTUAL",'Planificación 2026-1'!I:I,"&gt;2")</f>
        <v>0</v>
      </c>
      <c r="EA327" s="76">
        <f>SUMIFS('Planificación 2026-1'!R:R,'Planificación 2026-1'!W:W,C327,'Planificación 2026-1'!F:F,"HUAURA",'Planificación 2026-1'!X:X,"VIRTUAL",'Planificación 2026-1'!I:I,"&gt;2")</f>
        <v>0</v>
      </c>
      <c r="EB327" s="76">
        <f>SUMIFS('Planificación 2026-1'!R:R,'Planificación 2026-1'!W:W,C327,'Planificación 2026-1'!F:F,"HUAURA",'Planificación 2026-1'!X:X,"&lt;&gt;VIRTUAL",'Planificación 2026-1'!I:I,"&gt;2")</f>
        <v>0</v>
      </c>
      <c r="EC327" s="76">
        <f>SUMIFS('Planificación 2026-1'!R:R,'Planificación 2026-1'!W:W,C327,'Planificación 2026-1'!F:F,"PRINCIPAL",'Planificación 2026-1'!X:X,"VIRTUAL",'Planificación 2026-1'!I:I,"&lt;3")</f>
        <v>0</v>
      </c>
      <c r="ED327" s="76">
        <f>SUMIFS('Planificación 2026-1'!R:R,'Planificación 2026-1'!W:W,C327,'Planificación 2026-1'!F:F,"PRINCIPAL",'Planificación 2026-1'!X:X,"&lt;&gt;VIRTUAL",'Planificación 2026-1'!I:I,"&lt;3")</f>
        <v>0</v>
      </c>
      <c r="EE327" s="76">
        <f>SUMIFS('Planificación 2026-1'!R:R,'Planificación 2026-1'!W:W,C327,'Planificación 2026-1'!F:F,"SUNAMPE",'Planificación 2026-1'!X:X,"VIRTUAL",'Planificación 2026-1'!I:I,"&lt;3")</f>
        <v>0</v>
      </c>
      <c r="EF327" s="76">
        <f>SUMIFS('Planificación 2026-1'!R:R,'Planificación 2026-1'!W:W,C327,'Planificación 2026-1'!F:F,"SUNAMPE",'Planificación 2026-1'!X:X,"&lt;&gt;VIRTUAL",'Planificación 2026-1'!I:I,"&lt;3")</f>
        <v>0</v>
      </c>
      <c r="EG327" s="76">
        <f>SUMIFS('Planificación 2026-1'!R:R,'Planificación 2026-1'!W:W,C327,'Planificación 2026-1'!F:F,"FILIAL",'Planificación 2026-1'!X:X,"VIRTUAL",'Planificación 2026-1'!I:I,"&lt;3")</f>
        <v>0</v>
      </c>
      <c r="EH327" s="76">
        <f>SUMIFS('Planificación 2026-1'!R:R,'Planificación 2026-1'!W:W,C327,'Planificación 2026-1'!F:F,"FILIAL",'Planificación 2026-1'!X:X,"&lt;&gt;VIRTUAL",'Planificación 2026-1'!I:I,"&lt;3")</f>
        <v>0</v>
      </c>
      <c r="EI327" s="76">
        <f>SUMIFS('Planificación 2026-1'!R:R,'Planificación 2026-1'!W:W,C327,'Planificación 2026-1'!F:F,"PORUMA",'Planificación 2026-1'!X:X,"VIRTUAL",'Planificación 2026-1'!I:I,"&lt;3")</f>
        <v>0</v>
      </c>
      <c r="EJ327" s="76">
        <f>SUMIFS('Planificación 2026-1'!R:R,'Planificación 2026-1'!W:W,C327,'Planificación 2026-1'!F:F,"PORUMA",'Planificación 2026-1'!X:X,"&lt;&gt;VIRTUAL",'Planificación 2026-1'!I:I,"&lt;3")</f>
        <v>0</v>
      </c>
      <c r="EK327" s="76">
        <f>SUMIFS('Planificación 2026-1'!R:R,'Planificación 2026-1'!W:W,C327,'Planificación 2026-1'!F:F,"HUAURA",'Planificación 2026-1'!X:X,"VIRTUAL",'Planificación 2026-1'!I:I,"&lt;3")</f>
        <v>0</v>
      </c>
      <c r="EL327" s="76">
        <f>SUMIFS('Planificación 2026-1'!R:R,'Planificación 2026-1'!W:W,C327,'Planificación 2026-1'!F:F,"HUAURA",'Planificación 2026-1'!X:X,"&lt;&gt;VIRTUAL",'Planificación 2026-1'!I:I,"&lt;3")</f>
        <v>0</v>
      </c>
      <c r="EM327" s="76"/>
      <c r="EN327" s="76">
        <f t="shared" si="50"/>
        <v>0</v>
      </c>
      <c r="EO327" s="76">
        <f t="shared" si="51"/>
        <v>0</v>
      </c>
      <c r="EP327" s="76" t="b">
        <f t="shared" si="52"/>
        <v>1</v>
      </c>
      <c r="EQ327" s="76" t="str">
        <f t="shared" si="53"/>
        <v/>
      </c>
      <c r="ER327" s="76" t="str">
        <f t="shared" si="58"/>
        <v>PRESENCIAL</v>
      </c>
    </row>
    <row r="328" spans="1:148" hidden="1">
      <c r="A328" s="83"/>
      <c r="B328" s="119">
        <v>325</v>
      </c>
      <c r="C328" s="115" t="s">
        <v>501</v>
      </c>
      <c r="D328" s="112">
        <f>SUMIF('Planificación 2026-1'!W:W,C328,'Planificación 2026-1'!R:R)</f>
        <v>16</v>
      </c>
      <c r="E328" s="114" t="s">
        <v>170</v>
      </c>
      <c r="F328" s="115" t="s">
        <v>171</v>
      </c>
      <c r="G328" s="115" t="s">
        <v>13</v>
      </c>
      <c r="H328" s="115" t="s">
        <v>127</v>
      </c>
      <c r="I328" s="107" t="str">
        <f>IF(SUM(COUNTIFS('Planificación 2026-1'!F:F,"PRINCIPAL",'Planificación 2026-1'!W:W,C328,'Planificación 2026-1'!H:H,"AF"))&gt;0,"P01"," ")</f>
        <v xml:space="preserve"> </v>
      </c>
      <c r="J328" s="108" t="str">
        <f>IF(SUM(COUNTIFS('Planificación 2026-1'!F:F,"PRINCIPAL",'Planificación 2026-1'!W:W,C328,'Planificación 2026-1'!H:H,"EN"))&gt;0,"P02"," ")</f>
        <v xml:space="preserve"> </v>
      </c>
      <c r="K328" s="108" t="str">
        <f>IF(SUM(COUNTIFS('Planificación 2026-1'!F:F,"PRINCIPAL",'Planificación 2026-1'!W:W,C328,'Planificación 2026-1'!H:H,"IS"))&gt;0,"P03"," ")</f>
        <v xml:space="preserve"> </v>
      </c>
      <c r="L328" s="108" t="str">
        <f>IF(SUM(COUNTIFS('Planificación 2026-1'!F:F,"PRINCIPAL",'Planificación 2026-1'!W:W,C328,'Planificación 2026-1'!H:H,"PS"))&gt;0,"P04"," ")</f>
        <v xml:space="preserve"> </v>
      </c>
      <c r="M328" s="108"/>
      <c r="N328" s="108" t="str">
        <f>IF(SUM(COUNTIFS('Planificación 2026-1'!F:F,"PRINCIPAL",'Planificación 2026-1'!W:W,C328,'Planificación 2026-1'!H:H,"IN"))&gt;0,"P06"," ")</f>
        <v xml:space="preserve"> </v>
      </c>
      <c r="O328" s="108" t="str">
        <f>IF(SUM(COUNTIFS('Planificación 2026-1'!F:F,"PRINCIPAL",'Planificación 2026-1'!W:W,C328,'Planificación 2026-1'!H:H,"CA"))&gt;0,"P07"," ")</f>
        <v xml:space="preserve"> </v>
      </c>
      <c r="P328" s="108" t="str">
        <f>IF(SUM(COUNTIFS('Planificación 2026-1'!F:F,"PRINCIPAL",'Planificación 2026-1'!W:W,C328,'Planificación 2026-1'!H:H,"DE"))&gt;0,"P08"," ")</f>
        <v xml:space="preserve"> </v>
      </c>
      <c r="Q328" s="108" t="str">
        <f>IF(SUM(COUNTIFS('Planificación 2026-1'!F:F,"PRINCIPAL",'Planificación 2026-1'!W:W,C328,'Planificación 2026-1'!H:H,"OB"))&gt;0,"P09"," ")</f>
        <v xml:space="preserve"> </v>
      </c>
      <c r="R328" s="108" t="str">
        <f>IF(SUM(COUNTIFS('Planificación 2026-1'!F:F,"PRINCIPAL",'Planificación 2026-1'!W:W,C328,'Planificación 2026-1'!H:H,"MH"))&gt;0,"P31"," ")</f>
        <v xml:space="preserve"> </v>
      </c>
      <c r="S328" s="108" t="str">
        <f>IF(SUM(COUNTIFS('Planificación 2026-1'!F:F,"PRINCIPAL",'Planificación 2026-1'!W:W,C328,'Planificación 2026-1'!H:H,"IC"))&gt;0,"P32"," ")</f>
        <v xml:space="preserve"> </v>
      </c>
      <c r="T328" s="108" t="str">
        <f>IF(SUM(COUNTIFS('Planificación 2026-1'!F:F,"PRINCIPAL",'Planificación 2026-1'!W:W,C328,'Planificación 2026-1'!H:H,"AR"))&gt;0,"P34"," ")</f>
        <v xml:space="preserve"> </v>
      </c>
      <c r="U328" s="108" t="str">
        <f>IF(SUM(COUNTIFS('Planificación 2026-1'!F:F,"PRINCIPAL",'Planificación 2026-1'!W:W,C328,'Planificación 2026-1'!H:H,"T1"))&gt;0,"P35"," ")</f>
        <v xml:space="preserve"> </v>
      </c>
      <c r="V328" s="108" t="str">
        <f>IF(SUM(COUNTIFS('Planificación 2026-1'!F:F,"PRINCIPAL",'Planificación 2026-1'!W:W,C328,'Planificación 2026-1'!H:H,"T3"))&gt;0,"P36"," ")</f>
        <v xml:space="preserve"> </v>
      </c>
      <c r="W328" s="108" t="str">
        <f>IF(SUM(COUNTIFS('Planificación 2026-1'!F:F,"PRINCIPAL",'Planificación 2026-1'!W:W,C328,'Planificación 2026-1'!H:H,"T2"))&gt;0,"P37"," ")</f>
        <v xml:space="preserve"> </v>
      </c>
      <c r="X328" s="108" t="str">
        <f>IF(SUM(COUNTIFS('Planificación 2026-1'!F:F,"PRINCIPAL",'Planificación 2026-1'!W:W,C328,'Planificación 2026-1'!H:H,"AE"))&gt;0,"P38"," ")</f>
        <v xml:space="preserve"> </v>
      </c>
      <c r="Y328" s="108" t="str">
        <f>IF(SUM(COUNTIFS('Planificación 2026-1'!F:F,"PRINCIPAL",'Planificación 2026-1'!W:W,C328,'Planificación 2026-1'!H:H,"T4"))&gt;0,"P55"," ")</f>
        <v xml:space="preserve"> </v>
      </c>
      <c r="Z328" s="108" t="str">
        <f>IF(SUM(COUNTIFS('Planificación 2026-1'!F:F,"FILIAL",'Planificación 2026-1'!W:W,C328,'Planificación 2026-1'!H:H,"AF"))&gt;0," P01"," ")</f>
        <v xml:space="preserve"> </v>
      </c>
      <c r="AA328" s="108" t="str">
        <f>IF(SUM(COUNTIFS('Planificación 2026-1'!F:F,"FILIAL",'Planificación 2026-1'!W:W,C328,'Planificación 2026-1'!H:H,"EN"))&gt;0,"P02"," ")</f>
        <v xml:space="preserve"> </v>
      </c>
      <c r="AB328" s="108" t="str">
        <f>IF(SUM(COUNTIFS('Planificación 2026-1'!F:F,"FILIAL",'Planificación 2026-1'!W:W,C328,'Planificación 2026-1'!H:H,"IS"))&gt;0,"P03"," ")</f>
        <v xml:space="preserve"> </v>
      </c>
      <c r="AC328" s="108" t="str">
        <f>IF(SUM(COUNTIFS('Planificación 2026-1'!F:F,"FILIAL",'Planificación 2026-1'!W:W,C328,'Planificación 2026-1'!H:H,"PS"))&gt;0,"P04"," ")</f>
        <v xml:space="preserve"> </v>
      </c>
      <c r="AD328" s="108"/>
      <c r="AE328" s="108" t="str">
        <f>IF(SUM(COUNTIFS('Planificación 2026-1'!F:F,"FILIAL",'Planificación 2026-1'!W:W,C328,'Planificación 2026-1'!H:H,"IN"))&gt;0,"P06"," ")</f>
        <v xml:space="preserve"> </v>
      </c>
      <c r="AF328" s="108" t="str">
        <f>IF(SUM(COUNTIFS('Planificación 2026-1'!F:F,"FILIAL",'Planificación 2026-1'!W:W,C328,'Planificación 2026-1'!H:H,"CA"))&gt;0,"P07"," ")</f>
        <v xml:space="preserve"> </v>
      </c>
      <c r="AG328" s="108" t="str">
        <f>IF(SUM(COUNTIFS('Planificación 2026-1'!F:F,"FILIAL",'Planificación 2026-1'!W:W,C328,'Planificación 2026-1'!H:H,"DE"))&gt;0,"P08"," ")</f>
        <v>P08</v>
      </c>
      <c r="AH328" s="108" t="str">
        <f>IF(SUM(COUNTIFS('Planificación 2026-1'!F:F,"FILIAL",'Planificación 2026-1'!W:W,C328,'Planificación 2026-1'!H:H,"OB"))&gt;0,"P09"," ")</f>
        <v xml:space="preserve"> </v>
      </c>
      <c r="AI328" s="108" t="str">
        <f>IF(SUM(COUNTIFS('Planificación 2026-1'!F:F,"FILIAL",'Planificación 2026-1'!W:W,C328,'Planificación 2026-1'!H:H,"MH"))&gt;0,"P31"," ")</f>
        <v xml:space="preserve"> </v>
      </c>
      <c r="AJ328" s="108" t="str">
        <f>IF(SUM(COUNTIFS('Planificación 2026-1'!F:F,"FILIAL",'Planificación 2026-1'!W:W,C328,'Planificación 2026-1'!H:H,"IC"))&gt;0,"P32"," ")</f>
        <v xml:space="preserve"> </v>
      </c>
      <c r="AK328" s="108" t="str">
        <f>IF(SUM(COUNTIFS('Planificación 2026-1'!F:F,"FILIAL",'Planificación 2026-1'!W:W,C328,'Planificación 2026-1'!H:H,"AR"))&gt;0,"P34"," ")</f>
        <v xml:space="preserve"> </v>
      </c>
      <c r="AL328" s="108" t="str">
        <f>IF(SUM(COUNTIFS('Planificación 2026-1'!F:F,"FILIAL",'Planificación 2026-1'!W:W,C328,'Planificación 2026-1'!H:H,"T1"))&gt;0,"P35"," ")</f>
        <v xml:space="preserve"> </v>
      </c>
      <c r="AM328" s="108" t="str">
        <f>IF(SUM(COUNTIFS('Planificación 2026-1'!F:F,"FILIAL",'Planificación 2026-1'!W:W,C328,'Planificación 2026-1'!H:H,"T3"))&gt;0,"P36"," ")</f>
        <v xml:space="preserve"> </v>
      </c>
      <c r="AN328" s="108" t="str">
        <f>IF(SUM(COUNTIFS('Planificación 2026-1'!F:F,"FILIAL",'Planificación 2026-1'!W:W,C328,'Planificación 2026-1'!H:H,"T2"))&gt;0,"P37"," ")</f>
        <v xml:space="preserve"> </v>
      </c>
      <c r="AO328" s="108" t="str">
        <f>IF(SUM(COUNTIFS('Planificación 2026-1'!F:F,"FILIAL",'Planificación 2026-1'!W:W,C328,'Planificación 2026-1'!H:H,"AE"))&gt;0,"P38"," ")</f>
        <v xml:space="preserve"> </v>
      </c>
      <c r="AP328" s="108" t="str">
        <f>IF(SUM(COUNTIFS('Planificación 2026-1'!F:F,"FILIAL",'Planificación 2026-1'!W:W,C328,'Planificación 2026-1'!H:H,"T4"))&gt;0,"P55"," ")</f>
        <v xml:space="preserve"> </v>
      </c>
      <c r="AQ328" s="108" t="str">
        <f>IF(SUM(COUNTIFS('Planificación 2026-1'!F:F,"SUNAMPE",'Planificación 2026-1'!W:W,C328,'Planificación 2026-1'!H:H,"AF"))&gt;0," P01"," ")</f>
        <v xml:space="preserve"> </v>
      </c>
      <c r="AR328" s="108" t="str">
        <f>IF(SUM(COUNTIFS('Planificación 2026-1'!F:F,"SUNAMPE",'Planificación 2026-1'!W:W,C328,'Planificación 2026-1'!H:H,"EN"))&gt;0,"P02"," ")</f>
        <v xml:space="preserve"> </v>
      </c>
      <c r="AS328" s="108" t="str">
        <f>IF(SUM(COUNTIFS('Planificación 2026-1'!F:F,"SUNAMPE",'Planificación 2026-1'!W:W,C328,'Planificación 2026-1'!H:H,"IS"))&gt;0,"P03"," ")</f>
        <v xml:space="preserve"> </v>
      </c>
      <c r="AT328" s="108" t="str">
        <f>IF(SUM(COUNTIFS('Planificación 2026-1'!F:F,"SUNAMPE",'Planificación 2026-1'!W:W,C328,'Planificación 2026-1'!H:H,"PS"))&gt;0,"P04"," ")</f>
        <v xml:space="preserve"> </v>
      </c>
      <c r="AU328" s="108"/>
      <c r="AV328" s="108" t="str">
        <f>IF(SUM(COUNTIFS('Planificación 2026-1'!F:F,"SUNAMPE",'Planificación 2026-1'!W:W,C328,'Planificación 2026-1'!H:H,"IN"))&gt;0,"P06"," ")</f>
        <v xml:space="preserve"> </v>
      </c>
      <c r="AW328" s="108" t="str">
        <f>IF(SUM(COUNTIFS('Planificación 2026-1'!F:F,"SUNAMPE",'Planificación 2026-1'!W:W,C328,'Planificación 2026-1'!H:H,"CA"))&gt;0,"P07"," ")</f>
        <v xml:space="preserve"> </v>
      </c>
      <c r="AX328" s="108" t="str">
        <f>IF(SUM(COUNTIFS('Planificación 2026-1'!F:F,"SUNAMPE",'Planificación 2026-1'!W:W,C328,'Planificación 2026-1'!H:H,"DE"))&gt;0,"P08"," ")</f>
        <v xml:space="preserve"> </v>
      </c>
      <c r="AY328" s="108" t="str">
        <f>IF(SUM(COUNTIFS('Planificación 2026-1'!F:F,"SUNAMPE",'Planificación 2026-1'!W:W,C328,'Planificación 2026-1'!H:H,"OB"))&gt;0,"P09"," ")</f>
        <v xml:space="preserve"> </v>
      </c>
      <c r="AZ328" s="108" t="str">
        <f>IF(SUM(COUNTIFS('Planificación 2026-1'!F:F,"SUNAMPE",'Planificación 2026-1'!W:W,C328,'Planificación 2026-1'!H:H,"MH"))&gt;0,"P31"," ")</f>
        <v xml:space="preserve"> </v>
      </c>
      <c r="BA328" s="108" t="str">
        <f>IF(SUM(COUNTIFS('Planificación 2026-1'!F:F,"SUNAMPE",'Planificación 2026-1'!W:W,C328,'Planificación 2026-1'!H:H,"IC"))&gt;0,"P32"," ")</f>
        <v xml:space="preserve"> </v>
      </c>
      <c r="BB328" s="108" t="str">
        <f>IF(SUM(COUNTIFS('Planificación 2026-1'!F:F,"SUNAMPE",'Planificación 2026-1'!W:W,C328,'Planificación 2026-1'!H:H,"AR"))&gt;0,"P34"," ")</f>
        <v xml:space="preserve"> </v>
      </c>
      <c r="BC328" s="108" t="str">
        <f>IF(SUM(COUNTIFS('Planificación 2026-1'!F:F,"SUNAMPE",'Planificación 2026-1'!W:W,C328,'Planificación 2026-1'!H:H,"T1"))&gt;0,"P35"," ")</f>
        <v xml:space="preserve"> </v>
      </c>
      <c r="BD328" s="108" t="str">
        <f>IF(SUM(COUNTIFS('Planificación 2026-1'!F:F,"SUNAMPE",'Planificación 2026-1'!W:W,C328,'Planificación 2026-1'!H:H,"T3"))&gt;0,"P36"," ")</f>
        <v xml:space="preserve"> </v>
      </c>
      <c r="BE328" s="108" t="str">
        <f>IF(SUM(COUNTIFS('Planificación 2026-1'!F:F,"SUNAMPE",'Planificación 2026-1'!W:W,C328,'Planificación 2026-1'!H:H,"T2"))&gt;0,"P37"," ")</f>
        <v xml:space="preserve"> </v>
      </c>
      <c r="BF328" s="108" t="str">
        <f>IF(SUM(COUNTIFS('Planificación 2026-1'!F:F,"SUNAMPE",'Planificación 2026-1'!W:W,C328,'Planificación 2026-1'!H:H,"AE"))&gt;0,"P38"," ")</f>
        <v xml:space="preserve"> </v>
      </c>
      <c r="BG328" s="108" t="str">
        <f>IF(SUM(COUNTIFS('Planificación 2026-1'!F:F,"SUNAMPE",'Planificación 2026-1'!W:W,C328,'Planificación 2026-1'!H:H,"T4"))&gt;0,"P55"," ")</f>
        <v xml:space="preserve"> </v>
      </c>
      <c r="BH328" s="108" t="str">
        <f>IF(SUM(COUNTIFS('Planificación 2026-1'!F:F,"HUAURA",'Planificación 2026-1'!W:W,C328,'Planificación 2026-1'!H:H,"AF"))&gt;0," P01"," ")</f>
        <v xml:space="preserve"> </v>
      </c>
      <c r="BI328" s="108" t="str">
        <f>IF(SUM(COUNTIFS('Planificación 2026-1'!F:F,"HUAURA",'Planificación 2026-1'!W:W,C328,'Planificación 2026-1'!H:H,"EN"))&gt;0,"P02"," ")</f>
        <v xml:space="preserve"> </v>
      </c>
      <c r="BJ328" s="108" t="str">
        <f>IF(SUM(COUNTIFS('Planificación 2026-1'!F:F,"HUAURA",'Planificación 2026-1'!W:W,C328,'Planificación 2026-1'!H:H,"IS"))&gt;0,"P03"," ")</f>
        <v xml:space="preserve"> </v>
      </c>
      <c r="BK328" s="108" t="str">
        <f>IF(SUM(COUNTIFS('Planificación 2026-1'!F:F,"HUAURA",'Planificación 2026-1'!W:W,C328,'Planificación 2026-1'!H:H,"PS"))&gt;0,"P04"," ")</f>
        <v xml:space="preserve"> </v>
      </c>
      <c r="BL328" s="108"/>
      <c r="BM328" s="108" t="str">
        <f>IF(SUM(COUNTIFS('Planificación 2026-1'!F:F,"HUAURA",'Planificación 2026-1'!W:W,C328,'Planificación 2026-1'!H:H,"IN"))&gt;0,"P06"," ")</f>
        <v xml:space="preserve"> </v>
      </c>
      <c r="BN328" s="108" t="str">
        <f>IF(SUM(COUNTIFS('Planificación 2026-1'!F:F,"HUAURA",'Planificación 2026-1'!W:W,C328,'Planificación 2026-1'!H:H,"CA"))&gt;0,"P07"," ")</f>
        <v xml:space="preserve"> </v>
      </c>
      <c r="BO328" s="108" t="str">
        <f>IF(SUM(COUNTIFS('Planificación 2026-1'!F:F,"HUAURA",'Planificación 2026-1'!W:W,C328,'Planificación 2026-1'!H:H,"DE"))&gt;0,"P08"," ")</f>
        <v xml:space="preserve"> </v>
      </c>
      <c r="BP328" s="108" t="str">
        <f>IF(SUM(COUNTIFS('Planificación 2026-1'!F:F,"HUAURA",'Planificación 2026-1'!W:W,C328,'Planificación 2026-1'!H:H,"OB"))&gt;0,"P09"," ")</f>
        <v xml:space="preserve"> </v>
      </c>
      <c r="BQ328" s="108" t="str">
        <f>IF(SUM(COUNTIFS('Planificación 2026-1'!F:F,"HUAURA",'Planificación 2026-1'!W:W,C328,'Planificación 2026-1'!H:H,"MH"))&gt;0,"P31"," ")</f>
        <v xml:space="preserve"> </v>
      </c>
      <c r="BR328" s="108" t="str">
        <f>IF(SUM(COUNTIFS('Planificación 2026-1'!F:F,"HUAURA",'Planificación 2026-1'!W:W,C328,'Planificación 2026-1'!H:H,"IC"))&gt;0,"P32"," ")</f>
        <v xml:space="preserve"> </v>
      </c>
      <c r="BS328" s="108" t="str">
        <f>IF(SUM(COUNTIFS('Planificación 2026-1'!F:F,"HUAURA",'Planificación 2026-1'!W:W,C328,'Planificación 2026-1'!H:H,"AR"))&gt;0,"P34"," ")</f>
        <v xml:space="preserve"> </v>
      </c>
      <c r="BT328" s="108" t="str">
        <f>IF(SUM(COUNTIFS('Planificación 2026-1'!F:F,"HUAURA",'Planificación 2026-1'!W:W,C328,'Planificación 2026-1'!H:H,"T1"))&gt;0,"P35"," ")</f>
        <v xml:space="preserve"> </v>
      </c>
      <c r="BU328" s="108" t="str">
        <f>IF(SUM(COUNTIFS('Planificación 2026-1'!F:F,"HUAURA",'Planificación 2026-1'!W:W,C328,'Planificación 2026-1'!H:H,"T3"))&gt;0,"P36"," ")</f>
        <v xml:space="preserve"> </v>
      </c>
      <c r="BV328" s="108" t="str">
        <f>IF(SUM(COUNTIFS('Planificación 2026-1'!F:F,"HUAURA",'Planificación 2026-1'!W:W,C328,'Planificación 2026-1'!H:H,"T2"))&gt;0,"P37"," ")</f>
        <v xml:space="preserve"> </v>
      </c>
      <c r="BW328" s="108" t="str">
        <f>IF(SUM(COUNTIFS('Planificación 2026-1'!F:F,"HUAURA",'Planificación 2026-1'!W:W,C328,'Planificación 2026-1'!H:H,"AE"))&gt;0,"P38"," ")</f>
        <v xml:space="preserve"> </v>
      </c>
      <c r="BX328" s="108" t="str">
        <f>IF(SUM(COUNTIFS('Planificación 2026-1'!F:F,"HUAURA",'Planificación 2026-1'!W:W,C328,'Planificación 2026-1'!H:H,"T4"))&gt;0,"P55"," ")</f>
        <v xml:space="preserve"> </v>
      </c>
      <c r="BY328" s="109">
        <f>SUMIFS('Planificación 2026-1'!R:R,'Planificación 2026-1'!W:W,C328,'Planificación 2026-1'!H:H,"AF",'Planificación 2026-1'!I:I,"&gt;2")</f>
        <v>0</v>
      </c>
      <c r="BZ328" s="109">
        <f>SUMIFS('Planificación 2026-1'!R:R,'Planificación 2026-1'!W:W,C328,'Planificación 2026-1'!H:H,"EN",'Planificación 2026-1'!I:I,"&gt;2")</f>
        <v>0</v>
      </c>
      <c r="CA328" s="109">
        <f>SUMIFS('Planificación 2026-1'!R:R,'Planificación 2026-1'!W:W,C328,'Planificación 2026-1'!H:H,"IS",'Planificación 2026-1'!I:I,"&gt;2")</f>
        <v>0</v>
      </c>
      <c r="CB328" s="109">
        <f>SUMIFS('Planificación 2026-1'!R:R,'Planificación 2026-1'!W:W,C328,'Planificación 2026-1'!H:H,"PS",'Planificación 2026-1'!I:I,"&gt;2")</f>
        <v>0</v>
      </c>
      <c r="CC328" s="109">
        <f>SUMIFS('Planificación 2026-1'!R:R,'Planificación 2026-1'!W:W,C328,'Planificación 2026-1'!H:H,"IN",'Planificación 2026-1'!I:I,"&gt;2")</f>
        <v>0</v>
      </c>
      <c r="CD328" s="109">
        <f>SUMIFS('Planificación 2026-1'!R:R,'Planificación 2026-1'!W:W,C328,'Planificación 2026-1'!H:H,"CA",'Planificación 2026-1'!I:I,"&gt;2")</f>
        <v>0</v>
      </c>
      <c r="CE328" s="109">
        <f>SUMIFS('Planificación 2026-1'!R:R,'Planificación 2026-1'!W:W,C328,'Planificación 2026-1'!H:H,"DE",'Planificación 2026-1'!I:I,"&gt;2")</f>
        <v>16</v>
      </c>
      <c r="CF328" s="109">
        <f>SUMIFS('Planificación 2026-1'!R:R,'Planificación 2026-1'!W:W,C328,'Planificación 2026-1'!H:H,"OB",'Planificación 2026-1'!I:I,"&gt;2")</f>
        <v>0</v>
      </c>
      <c r="CG328" s="109">
        <f>SUMIFS('Planificación 2026-1'!R:R,'Planificación 2026-1'!W:W,C328,'Planificación 2026-1'!H:H,"MH",'Planificación 2026-1'!I:I,"&gt;2")</f>
        <v>0</v>
      </c>
      <c r="CH328" s="109">
        <f>SUMIFS('Planificación 2026-1'!R:R,'Planificación 2026-1'!W:W,C328,'Planificación 2026-1'!H:H,"IC",'Planificación 2026-1'!I:I,"&gt;2")</f>
        <v>0</v>
      </c>
      <c r="CI328" s="109">
        <f>SUMIFS('Planificación 2026-1'!R:R,'Planificación 2026-1'!W:W,C328,'Planificación 2026-1'!H:H,"AR",'Planificación 2026-1'!I:I,"&gt;2")</f>
        <v>0</v>
      </c>
      <c r="CJ328" s="109">
        <f>SUMIFS('Planificación 2026-1'!R:R,'Planificación 2026-1'!W:W,C328,'Planificación 2026-1'!H:H,"T1",'Planificación 2026-1'!I:I,"&gt;2")</f>
        <v>0</v>
      </c>
      <c r="CK328" s="109">
        <f>SUMIFS('Planificación 2026-1'!R:R,'Planificación 2026-1'!W:W,C328,'Planificación 2026-1'!H:H,"T3",'Planificación 2026-1'!I:I,"&gt;2")</f>
        <v>0</v>
      </c>
      <c r="CL328" s="109">
        <f>SUMIFS('Planificación 2026-1'!R:R,'Planificación 2026-1'!W:W,C328,'Planificación 2026-1'!H:H,"T2",'Planificación 2026-1'!I:I,"&gt;2")</f>
        <v>0</v>
      </c>
      <c r="CM328" s="109">
        <f>SUMIFS('Planificación 2026-1'!R:R,'Planificación 2026-1'!W:W,C328,'Planificación 2026-1'!H:H,"AE",'Planificación 2026-1'!I:I,"&gt;2")</f>
        <v>0</v>
      </c>
      <c r="CN328" s="109">
        <f>SUMIFS('Planificación 2026-1'!R:R,'Planificación 2026-1'!W:W,C328,'Planificación 2026-1'!H:H,"T4",'Planificación 2026-1'!I:I,"&gt;2")</f>
        <v>0</v>
      </c>
      <c r="CO328" s="109">
        <f>SUMIFS('Planificación 2026-1'!R:R,'Planificación 2026-1'!W:W,C328,'Planificación 2026-1'!H:H,"AF",'Planificación 2026-1'!I:I,"&lt;3")</f>
        <v>0</v>
      </c>
      <c r="CP328" s="109">
        <f>SUMIFS('Planificación 2026-1'!R:R,'Planificación 2026-1'!W:W,C328,'Planificación 2026-1'!H:H,"EN",'Planificación 2026-1'!I:I,"&lt;3")</f>
        <v>0</v>
      </c>
      <c r="CQ328" s="109">
        <f>SUMIFS('Planificación 2026-1'!R:R,'Planificación 2026-1'!W:W,C328,'Planificación 2026-1'!H:H,"IS",'Planificación 2026-1'!I:I,"&lt;3")</f>
        <v>0</v>
      </c>
      <c r="CR328" s="109">
        <f>SUMIFS('Planificación 2026-1'!R:R,'Planificación 2026-1'!W:W,C328,'Planificación 2026-1'!H:H,"PS",'Planificación 2026-1'!I:I,"&lt;3")</f>
        <v>0</v>
      </c>
      <c r="CS328" s="109">
        <f>SUMIFS('Planificación 2026-1'!R:R,'Planificación 2026-1'!W:W,C328,'Planificación 2026-1'!H:H,"IN",'Planificación 2026-1'!I:I,"&lt;3")</f>
        <v>0</v>
      </c>
      <c r="CT328" s="109">
        <f>SUMIFS('Planificación 2026-1'!R:R,'Planificación 2026-1'!W:W,C328,'Planificación 2026-1'!H:H,"CA",'Planificación 2026-1'!I:I,"&lt;3")</f>
        <v>0</v>
      </c>
      <c r="CU328" s="109">
        <f>SUMIFS('Planificación 2026-1'!R:R,'Planificación 2026-1'!W:W,C328,'Planificación 2026-1'!H:H,"DE",'Planificación 2026-1'!I:I,"&lt;3")</f>
        <v>0</v>
      </c>
      <c r="CV328" s="109">
        <f>SUMIFS('Planificación 2026-1'!R:R,'Planificación 2026-1'!W:W,C328,'Planificación 2026-1'!H:H,"OB",'Planificación 2026-1'!I:I,"&lt;3")</f>
        <v>0</v>
      </c>
      <c r="CW328" s="109">
        <f>SUMIFS('Planificación 2026-1'!R:R,'Planificación 2026-1'!W:W,C328,'Planificación 2026-1'!H:H,"MH",'Planificación 2026-1'!I:I,"&lt;3")</f>
        <v>0</v>
      </c>
      <c r="CX328" s="109">
        <f>SUMIFS('Planificación 2026-1'!R:R,'Planificación 2026-1'!W:W,C328,'Planificación 2026-1'!H:H,"IC",'Planificación 2026-1'!I:I,"&lt;3")</f>
        <v>0</v>
      </c>
      <c r="CY328" s="109">
        <f>SUMIFS('Planificación 2026-1'!R:R,'Planificación 2026-1'!W:W,C328,'Planificación 2026-1'!H:H,"AR",'Planificación 2026-1'!I:I,"&lt;3")</f>
        <v>0</v>
      </c>
      <c r="CZ328" s="109">
        <f>SUMIFS('Planificación 2026-1'!R:R,'Planificación 2026-1'!W:W,C328,'Planificación 2026-1'!H:H,"T1",'Planificación 2026-1'!I:I,"&lt;3")</f>
        <v>0</v>
      </c>
      <c r="DA328" s="109">
        <f>SUMIFS('Planificación 2026-1'!R:R,'Planificación 2026-1'!W:W,C328,'Planificación 2026-1'!H:H,"T3",'Planificación 2026-1'!I:I,"&lt;3")</f>
        <v>0</v>
      </c>
      <c r="DB328" s="109">
        <f>SUMIFS('Planificación 2026-1'!R:R,'Planificación 2026-1'!W:W,C328,'Planificación 2026-1'!H:H,"T2",'Planificación 2026-1'!I:I,"&lt;3")</f>
        <v>0</v>
      </c>
      <c r="DC328" s="109">
        <f>SUMIFS('Planificación 2026-1'!R:R,'Planificación 2026-1'!W:W,C328,'Planificación 2026-1'!H:H,"AE",'Planificación 2026-1'!I:I,"&lt;3")</f>
        <v>0</v>
      </c>
      <c r="DD328" s="109">
        <f>SUMIFS('Planificación 2026-1'!R:R,'Planificación 2026-1'!W:W,C328,'Planificación 2026-1'!H:H,"T4",'Planificación 2026-1'!I:I,"&lt;3")</f>
        <v>0</v>
      </c>
      <c r="DE328" s="108" t="str">
        <f t="shared" si="54"/>
        <v/>
      </c>
      <c r="DF328" s="41">
        <f>IF(C328="","",SUMIFS('Planificación 2026-1'!R:R,'Planificación 2026-1'!W:W,C328,'Planificación 2026-1'!F:F,"PRINCIPAL",'Planificación 2026-1'!X:X,"VIRTUAL"))</f>
        <v>0</v>
      </c>
      <c r="DG328" s="41">
        <f>IF(C328="","",SUMIFS('Planificación 2026-1'!R:R,'Planificación 2026-1'!W:W,C328,'Planificación 2026-1'!F:F,"PRINCIPAL",'Planificación 2026-1'!X:X,"PRESENCIAL"))</f>
        <v>0</v>
      </c>
      <c r="DH328" s="41">
        <f>IF(C328="","",SUMIFS('Planificación 2026-1'!R:R,'Planificación 2026-1'!W:W,C328,'Planificación 2026-1'!F:F,"PRINCIPAL",'Planificación 2026-1'!X:X,"HIBRIDO PRESENCIAL"))</f>
        <v>0</v>
      </c>
      <c r="DI328" s="108" t="str">
        <f t="shared" si="55"/>
        <v>P08</v>
      </c>
      <c r="DJ328" s="108">
        <f>IF(C328="","",SUMIFS('Planificación 2026-1'!R:R,'Planificación 2026-1'!W:W,C328,'Planificación 2026-1'!F:F,"FILIAL",'Planificación 2026-1'!X:X,"VIRTUAL"))</f>
        <v>12</v>
      </c>
      <c r="DK328" s="110">
        <f>IF(C328="","",SUMIFS('Planificación 2026-1'!R:R,'Planificación 2026-1'!W:W,C328,'Planificación 2026-1'!F:F,"FILIAL",'Planificación 2026-1'!X:X,"PRESENCIAL"))</f>
        <v>4</v>
      </c>
      <c r="DL328" s="61">
        <f>IF(C328="","",SUMIFS('Planificación 2026-1'!R:R,'Planificación 2026-1'!W:W,C328,'Planificación 2026-1'!F:F,"FILIAL",'Planificación 2026-1'!X:X,"HIBRIDO PRESENCIAL"))</f>
        <v>0</v>
      </c>
      <c r="DM328" s="111" t="str">
        <f t="shared" si="56"/>
        <v/>
      </c>
      <c r="DN328" s="108">
        <f>IF(C328="","",SUMIFS('Planificación 2026-1'!R:R,'Planificación 2026-1'!W:W,C328,'Planificación 2026-1'!F:F,"SUNAMPE",'Planificación 2026-1'!X:X,"VIRTUAL"))</f>
        <v>0</v>
      </c>
      <c r="DO328" s="61">
        <f>IF(C328="","",SUMIFS('Planificación 2026-1'!R:R,'Planificación 2026-1'!W:W,C328,'Planificación 2026-1'!F:F,"SUNAMPE",'Planificación 2026-1'!X:X,"PRESENCIAL"))</f>
        <v>0</v>
      </c>
      <c r="DP328" s="111" t="str">
        <f t="shared" si="57"/>
        <v/>
      </c>
      <c r="DQ328" s="108">
        <f>IF(C328="","",SUMIFS('Planificación 2026-1'!R:R,'Planificación 2026-1'!W:W,C328,'Planificación 2026-1'!F:F,"HUAURA",'Planificación 2026-1'!X:X,"VIRTUAL"))</f>
        <v>0</v>
      </c>
      <c r="DR328" s="61">
        <f>IF(C328="","",SUMIFS('Planificación 2026-1'!R:R,'Planificación 2026-1'!W:W,C328,'Planificación 2026-1'!F:F,"HUAURA",'Planificación 2026-1'!X:X,"PRESENCIAL"))</f>
        <v>0</v>
      </c>
      <c r="DS328" s="76">
        <f>SUMIFS('Planificación 2026-1'!R:R,'Planificación 2026-1'!W:W,C328,'Planificación 2026-1'!F:F,"PRINCIPAL",'Planificación 2026-1'!X:X,"VIRTUAL",'Planificación 2026-1'!I:I,"&gt;2")</f>
        <v>0</v>
      </c>
      <c r="DT328" s="76">
        <f>SUMIFS('Planificación 2026-1'!R:R,'Planificación 2026-1'!W:W,C328,'Planificación 2026-1'!F:F,"PRINCIPAL",'Planificación 2026-1'!X:X,"&lt;&gt;VIRTUAL",'Planificación 2026-1'!I:I,"&gt;2")</f>
        <v>0</v>
      </c>
      <c r="DU328" s="76">
        <f>SUMIFS('Planificación 2026-1'!R:R,'Planificación 2026-1'!W:W,C328,'Planificación 2026-1'!F:F,"SUNAMPE",'Planificación 2026-1'!X:X,"VIRTUAL",'Planificación 2026-1'!I:I,"&gt;2")</f>
        <v>0</v>
      </c>
      <c r="DV328" s="76">
        <f>SUMIFS('Planificación 2026-1'!R:R,'Planificación 2026-1'!W:W,C328,'Planificación 2026-1'!F:F,"SUNAMPE",'Planificación 2026-1'!X:X,"&lt;&gt;VIRTUAL",'Planificación 2026-1'!I:I,"&gt;2")</f>
        <v>0</v>
      </c>
      <c r="DW328" s="76">
        <f>SUMIFS('Planificación 2026-1'!R:R,'Planificación 2026-1'!W:W,C328,'Planificación 2026-1'!F:F,"FILIAL",'Planificación 2026-1'!X:X,"VIRTUAL",'Planificación 2026-1'!I:I,"&gt;2")</f>
        <v>12</v>
      </c>
      <c r="DX328" s="76">
        <f>SUMIFS('Planificación 2026-1'!R:R,'Planificación 2026-1'!W:W,C328,'Planificación 2026-1'!F:F,"FILIAL",'Planificación 2026-1'!X:X,"&lt;&gt;VIRTUAL",'Planificación 2026-1'!I:I,"&gt;2")</f>
        <v>4</v>
      </c>
      <c r="DY328" s="76">
        <f>SUMIFS('Planificación 2026-1'!R:R,'Planificación 2026-1'!W:W,C328,'Planificación 2026-1'!F:F,"PORUMA",'Planificación 2026-1'!X:X,"VIRTUAL",'Planificación 2026-1'!I:I,"&gt;2")</f>
        <v>0</v>
      </c>
      <c r="DZ328" s="76">
        <f>SUMIFS('Planificación 2026-1'!R:R,'Planificación 2026-1'!W:W,C328,'Planificación 2026-1'!F:F,"PORUMA",'Planificación 2026-1'!X:X,"&lt;&gt;VIRTUAL",'Planificación 2026-1'!I:I,"&gt;2")</f>
        <v>0</v>
      </c>
      <c r="EA328" s="76">
        <f>SUMIFS('Planificación 2026-1'!R:R,'Planificación 2026-1'!W:W,C328,'Planificación 2026-1'!F:F,"HUAURA",'Planificación 2026-1'!X:X,"VIRTUAL",'Planificación 2026-1'!I:I,"&gt;2")</f>
        <v>0</v>
      </c>
      <c r="EB328" s="76">
        <f>SUMIFS('Planificación 2026-1'!R:R,'Planificación 2026-1'!W:W,C328,'Planificación 2026-1'!F:F,"HUAURA",'Planificación 2026-1'!X:X,"&lt;&gt;VIRTUAL",'Planificación 2026-1'!I:I,"&gt;2")</f>
        <v>0</v>
      </c>
      <c r="EC328" s="76">
        <f>SUMIFS('Planificación 2026-1'!R:R,'Planificación 2026-1'!W:W,C328,'Planificación 2026-1'!F:F,"PRINCIPAL",'Planificación 2026-1'!X:X,"VIRTUAL",'Planificación 2026-1'!I:I,"&lt;3")</f>
        <v>0</v>
      </c>
      <c r="ED328" s="76">
        <f>SUMIFS('Planificación 2026-1'!R:R,'Planificación 2026-1'!W:W,C328,'Planificación 2026-1'!F:F,"PRINCIPAL",'Planificación 2026-1'!X:X,"&lt;&gt;VIRTUAL",'Planificación 2026-1'!I:I,"&lt;3")</f>
        <v>0</v>
      </c>
      <c r="EE328" s="76">
        <f>SUMIFS('Planificación 2026-1'!R:R,'Planificación 2026-1'!W:W,C328,'Planificación 2026-1'!F:F,"SUNAMPE",'Planificación 2026-1'!X:X,"VIRTUAL",'Planificación 2026-1'!I:I,"&lt;3")</f>
        <v>0</v>
      </c>
      <c r="EF328" s="76">
        <f>SUMIFS('Planificación 2026-1'!R:R,'Planificación 2026-1'!W:W,C328,'Planificación 2026-1'!F:F,"SUNAMPE",'Planificación 2026-1'!X:X,"&lt;&gt;VIRTUAL",'Planificación 2026-1'!I:I,"&lt;3")</f>
        <v>0</v>
      </c>
      <c r="EG328" s="76">
        <f>SUMIFS('Planificación 2026-1'!R:R,'Planificación 2026-1'!W:W,C328,'Planificación 2026-1'!F:F,"FILIAL",'Planificación 2026-1'!X:X,"VIRTUAL",'Planificación 2026-1'!I:I,"&lt;3")</f>
        <v>0</v>
      </c>
      <c r="EH328" s="76">
        <f>SUMIFS('Planificación 2026-1'!R:R,'Planificación 2026-1'!W:W,C328,'Planificación 2026-1'!F:F,"FILIAL",'Planificación 2026-1'!X:X,"&lt;&gt;VIRTUAL",'Planificación 2026-1'!I:I,"&lt;3")</f>
        <v>0</v>
      </c>
      <c r="EI328" s="76">
        <f>SUMIFS('Planificación 2026-1'!R:R,'Planificación 2026-1'!W:W,C328,'Planificación 2026-1'!F:F,"PORUMA",'Planificación 2026-1'!X:X,"VIRTUAL",'Planificación 2026-1'!I:I,"&lt;3")</f>
        <v>0</v>
      </c>
      <c r="EJ328" s="76">
        <f>SUMIFS('Planificación 2026-1'!R:R,'Planificación 2026-1'!W:W,C328,'Planificación 2026-1'!F:F,"PORUMA",'Planificación 2026-1'!X:X,"&lt;&gt;VIRTUAL",'Planificación 2026-1'!I:I,"&lt;3")</f>
        <v>0</v>
      </c>
      <c r="EK328" s="76">
        <f>SUMIFS('Planificación 2026-1'!R:R,'Planificación 2026-1'!W:W,C328,'Planificación 2026-1'!F:F,"HUAURA",'Planificación 2026-1'!X:X,"VIRTUAL",'Planificación 2026-1'!I:I,"&lt;3")</f>
        <v>0</v>
      </c>
      <c r="EL328" s="76">
        <f>SUMIFS('Planificación 2026-1'!R:R,'Planificación 2026-1'!W:W,C328,'Planificación 2026-1'!F:F,"HUAURA",'Planificación 2026-1'!X:X,"&lt;&gt;VIRTUAL",'Planificación 2026-1'!I:I,"&lt;3")</f>
        <v>0</v>
      </c>
      <c r="EM328" s="76"/>
      <c r="EN328" s="76">
        <f t="shared" si="50"/>
        <v>12</v>
      </c>
      <c r="EO328" s="76">
        <f t="shared" si="51"/>
        <v>4</v>
      </c>
      <c r="EP328" s="76" t="b">
        <f t="shared" si="52"/>
        <v>1</v>
      </c>
      <c r="EQ328" s="76" t="str">
        <f t="shared" si="53"/>
        <v>FILIAL-HUAURA</v>
      </c>
      <c r="ER328" s="76" t="str">
        <f t="shared" si="58"/>
        <v>MAS VIRTUAL</v>
      </c>
    </row>
    <row r="329" spans="1:148" hidden="1">
      <c r="A329" s="83"/>
      <c r="B329" s="119">
        <v>326</v>
      </c>
      <c r="C329" s="115" t="s">
        <v>502</v>
      </c>
      <c r="D329" s="112">
        <f>SUMIF('Planificación 2026-1'!W:W,C329,'Planificación 2026-1'!R:R)</f>
        <v>0</v>
      </c>
      <c r="E329" s="114" t="s">
        <v>170</v>
      </c>
      <c r="F329" s="115" t="s">
        <v>171</v>
      </c>
      <c r="G329" s="115" t="s">
        <v>153</v>
      </c>
      <c r="H329" s="115" t="s">
        <v>122</v>
      </c>
      <c r="I329" s="107" t="str">
        <f>IF(SUM(COUNTIFS('Planificación 2026-1'!F:F,"PRINCIPAL",'Planificación 2026-1'!W:W,C329,'Planificación 2026-1'!H:H,"AF"))&gt;0,"P01"," ")</f>
        <v xml:space="preserve"> </v>
      </c>
      <c r="J329" s="108" t="str">
        <f>IF(SUM(COUNTIFS('Planificación 2026-1'!F:F,"PRINCIPAL",'Planificación 2026-1'!W:W,C329,'Planificación 2026-1'!H:H,"EN"))&gt;0,"P02"," ")</f>
        <v xml:space="preserve"> </v>
      </c>
      <c r="K329" s="108" t="str">
        <f>IF(SUM(COUNTIFS('Planificación 2026-1'!F:F,"PRINCIPAL",'Planificación 2026-1'!W:W,C329,'Planificación 2026-1'!H:H,"IS"))&gt;0,"P03"," ")</f>
        <v xml:space="preserve"> </v>
      </c>
      <c r="L329" s="108" t="str">
        <f>IF(SUM(COUNTIFS('Planificación 2026-1'!F:F,"PRINCIPAL",'Planificación 2026-1'!W:W,C329,'Planificación 2026-1'!H:H,"PS"))&gt;0,"P04"," ")</f>
        <v xml:space="preserve"> </v>
      </c>
      <c r="M329" s="108"/>
      <c r="N329" s="108" t="str">
        <f>IF(SUM(COUNTIFS('Planificación 2026-1'!F:F,"PRINCIPAL",'Planificación 2026-1'!W:W,C329,'Planificación 2026-1'!H:H,"IN"))&gt;0,"P06"," ")</f>
        <v xml:space="preserve"> </v>
      </c>
      <c r="O329" s="108" t="str">
        <f>IF(SUM(COUNTIFS('Planificación 2026-1'!F:F,"PRINCIPAL",'Planificación 2026-1'!W:W,C329,'Planificación 2026-1'!H:H,"CA"))&gt;0,"P07"," ")</f>
        <v xml:space="preserve"> </v>
      </c>
      <c r="P329" s="108" t="str">
        <f>IF(SUM(COUNTIFS('Planificación 2026-1'!F:F,"PRINCIPAL",'Planificación 2026-1'!W:W,C329,'Planificación 2026-1'!H:H,"DE"))&gt;0,"P08"," ")</f>
        <v xml:space="preserve"> </v>
      </c>
      <c r="Q329" s="108" t="str">
        <f>IF(SUM(COUNTIFS('Planificación 2026-1'!F:F,"PRINCIPAL",'Planificación 2026-1'!W:W,C329,'Planificación 2026-1'!H:H,"OB"))&gt;0,"P09"," ")</f>
        <v xml:space="preserve"> </v>
      </c>
      <c r="R329" s="108" t="str">
        <f>IF(SUM(COUNTIFS('Planificación 2026-1'!F:F,"PRINCIPAL",'Planificación 2026-1'!W:W,C329,'Planificación 2026-1'!H:H,"MH"))&gt;0,"P31"," ")</f>
        <v xml:space="preserve"> </v>
      </c>
      <c r="S329" s="108" t="str">
        <f>IF(SUM(COUNTIFS('Planificación 2026-1'!F:F,"PRINCIPAL",'Planificación 2026-1'!W:W,C329,'Planificación 2026-1'!H:H,"IC"))&gt;0,"P32"," ")</f>
        <v xml:space="preserve"> </v>
      </c>
      <c r="T329" s="108" t="str">
        <f>IF(SUM(COUNTIFS('Planificación 2026-1'!F:F,"PRINCIPAL",'Planificación 2026-1'!W:W,C329,'Planificación 2026-1'!H:H,"AR"))&gt;0,"P34"," ")</f>
        <v xml:space="preserve"> </v>
      </c>
      <c r="U329" s="108" t="str">
        <f>IF(SUM(COUNTIFS('Planificación 2026-1'!F:F,"PRINCIPAL",'Planificación 2026-1'!W:W,C329,'Planificación 2026-1'!H:H,"T1"))&gt;0,"P35"," ")</f>
        <v xml:space="preserve"> </v>
      </c>
      <c r="V329" s="108" t="str">
        <f>IF(SUM(COUNTIFS('Planificación 2026-1'!F:F,"PRINCIPAL",'Planificación 2026-1'!W:W,C329,'Planificación 2026-1'!H:H,"T3"))&gt;0,"P36"," ")</f>
        <v xml:space="preserve"> </v>
      </c>
      <c r="W329" s="108" t="str">
        <f>IF(SUM(COUNTIFS('Planificación 2026-1'!F:F,"PRINCIPAL",'Planificación 2026-1'!W:W,C329,'Planificación 2026-1'!H:H,"T2"))&gt;0,"P37"," ")</f>
        <v xml:space="preserve"> </v>
      </c>
      <c r="X329" s="108" t="str">
        <f>IF(SUM(COUNTIFS('Planificación 2026-1'!F:F,"PRINCIPAL",'Planificación 2026-1'!W:W,C329,'Planificación 2026-1'!H:H,"AE"))&gt;0,"P38"," ")</f>
        <v xml:space="preserve"> </v>
      </c>
      <c r="Y329" s="108" t="str">
        <f>IF(SUM(COUNTIFS('Planificación 2026-1'!F:F,"PRINCIPAL",'Planificación 2026-1'!W:W,C329,'Planificación 2026-1'!H:H,"T4"))&gt;0,"P55"," ")</f>
        <v xml:space="preserve"> </v>
      </c>
      <c r="Z329" s="108" t="str">
        <f>IF(SUM(COUNTIFS('Planificación 2026-1'!F:F,"FILIAL",'Planificación 2026-1'!W:W,C329,'Planificación 2026-1'!H:H,"AF"))&gt;0," P01"," ")</f>
        <v xml:space="preserve"> </v>
      </c>
      <c r="AA329" s="108" t="str">
        <f>IF(SUM(COUNTIFS('Planificación 2026-1'!F:F,"FILIAL",'Planificación 2026-1'!W:W,C329,'Planificación 2026-1'!H:H,"EN"))&gt;0,"P02"," ")</f>
        <v xml:space="preserve"> </v>
      </c>
      <c r="AB329" s="108" t="str">
        <f>IF(SUM(COUNTIFS('Planificación 2026-1'!F:F,"FILIAL",'Planificación 2026-1'!W:W,C329,'Planificación 2026-1'!H:H,"IS"))&gt;0,"P03"," ")</f>
        <v xml:space="preserve"> </v>
      </c>
      <c r="AC329" s="108" t="str">
        <f>IF(SUM(COUNTIFS('Planificación 2026-1'!F:F,"FILIAL",'Planificación 2026-1'!W:W,C329,'Planificación 2026-1'!H:H,"PS"))&gt;0,"P04"," ")</f>
        <v xml:space="preserve"> </v>
      </c>
      <c r="AD329" s="108"/>
      <c r="AE329" s="108" t="str">
        <f>IF(SUM(COUNTIFS('Planificación 2026-1'!F:F,"FILIAL",'Planificación 2026-1'!W:W,C329,'Planificación 2026-1'!H:H,"IN"))&gt;0,"P06"," ")</f>
        <v xml:space="preserve"> </v>
      </c>
      <c r="AF329" s="108" t="str">
        <f>IF(SUM(COUNTIFS('Planificación 2026-1'!F:F,"FILIAL",'Planificación 2026-1'!W:W,C329,'Planificación 2026-1'!H:H,"CA"))&gt;0,"P07"," ")</f>
        <v xml:space="preserve"> </v>
      </c>
      <c r="AG329" s="108" t="str">
        <f>IF(SUM(COUNTIFS('Planificación 2026-1'!F:F,"FILIAL",'Planificación 2026-1'!W:W,C329,'Planificación 2026-1'!H:H,"DE"))&gt;0,"P08"," ")</f>
        <v xml:space="preserve"> </v>
      </c>
      <c r="AH329" s="108" t="str">
        <f>IF(SUM(COUNTIFS('Planificación 2026-1'!F:F,"FILIAL",'Planificación 2026-1'!W:W,C329,'Planificación 2026-1'!H:H,"OB"))&gt;0,"P09"," ")</f>
        <v xml:space="preserve"> </v>
      </c>
      <c r="AI329" s="108" t="str">
        <f>IF(SUM(COUNTIFS('Planificación 2026-1'!F:F,"FILIAL",'Planificación 2026-1'!W:W,C329,'Planificación 2026-1'!H:H,"MH"))&gt;0,"P31"," ")</f>
        <v xml:space="preserve"> </v>
      </c>
      <c r="AJ329" s="108" t="str">
        <f>IF(SUM(COUNTIFS('Planificación 2026-1'!F:F,"FILIAL",'Planificación 2026-1'!W:W,C329,'Planificación 2026-1'!H:H,"IC"))&gt;0,"P32"," ")</f>
        <v xml:space="preserve"> </v>
      </c>
      <c r="AK329" s="108" t="str">
        <f>IF(SUM(COUNTIFS('Planificación 2026-1'!F:F,"FILIAL",'Planificación 2026-1'!W:W,C329,'Planificación 2026-1'!H:H,"AR"))&gt;0,"P34"," ")</f>
        <v xml:space="preserve"> </v>
      </c>
      <c r="AL329" s="108" t="str">
        <f>IF(SUM(COUNTIFS('Planificación 2026-1'!F:F,"FILIAL",'Planificación 2026-1'!W:W,C329,'Planificación 2026-1'!H:H,"T1"))&gt;0,"P35"," ")</f>
        <v xml:space="preserve"> </v>
      </c>
      <c r="AM329" s="108" t="str">
        <f>IF(SUM(COUNTIFS('Planificación 2026-1'!F:F,"FILIAL",'Planificación 2026-1'!W:W,C329,'Planificación 2026-1'!H:H,"T3"))&gt;0,"P36"," ")</f>
        <v xml:space="preserve"> </v>
      </c>
      <c r="AN329" s="108" t="str">
        <f>IF(SUM(COUNTIFS('Planificación 2026-1'!F:F,"FILIAL",'Planificación 2026-1'!W:W,C329,'Planificación 2026-1'!H:H,"T2"))&gt;0,"P37"," ")</f>
        <v xml:space="preserve"> </v>
      </c>
      <c r="AO329" s="108" t="str">
        <f>IF(SUM(COUNTIFS('Planificación 2026-1'!F:F,"FILIAL",'Planificación 2026-1'!W:W,C329,'Planificación 2026-1'!H:H,"AE"))&gt;0,"P38"," ")</f>
        <v xml:space="preserve"> </v>
      </c>
      <c r="AP329" s="108" t="str">
        <f>IF(SUM(COUNTIFS('Planificación 2026-1'!F:F,"FILIAL",'Planificación 2026-1'!W:W,C329,'Planificación 2026-1'!H:H,"T4"))&gt;0,"P55"," ")</f>
        <v xml:space="preserve"> </v>
      </c>
      <c r="AQ329" s="108" t="str">
        <f>IF(SUM(COUNTIFS('Planificación 2026-1'!F:F,"SUNAMPE",'Planificación 2026-1'!W:W,C329,'Planificación 2026-1'!H:H,"AF"))&gt;0," P01"," ")</f>
        <v xml:space="preserve"> </v>
      </c>
      <c r="AR329" s="108" t="str">
        <f>IF(SUM(COUNTIFS('Planificación 2026-1'!F:F,"SUNAMPE",'Planificación 2026-1'!W:W,C329,'Planificación 2026-1'!H:H,"EN"))&gt;0,"P02"," ")</f>
        <v xml:space="preserve"> </v>
      </c>
      <c r="AS329" s="108" t="str">
        <f>IF(SUM(COUNTIFS('Planificación 2026-1'!F:F,"SUNAMPE",'Planificación 2026-1'!W:W,C329,'Planificación 2026-1'!H:H,"IS"))&gt;0,"P03"," ")</f>
        <v xml:space="preserve"> </v>
      </c>
      <c r="AT329" s="108" t="str">
        <f>IF(SUM(COUNTIFS('Planificación 2026-1'!F:F,"SUNAMPE",'Planificación 2026-1'!W:W,C329,'Planificación 2026-1'!H:H,"PS"))&gt;0,"P04"," ")</f>
        <v xml:space="preserve"> </v>
      </c>
      <c r="AU329" s="108"/>
      <c r="AV329" s="108" t="str">
        <f>IF(SUM(COUNTIFS('Planificación 2026-1'!F:F,"SUNAMPE",'Planificación 2026-1'!W:W,C329,'Planificación 2026-1'!H:H,"IN"))&gt;0,"P06"," ")</f>
        <v xml:space="preserve"> </v>
      </c>
      <c r="AW329" s="108" t="str">
        <f>IF(SUM(COUNTIFS('Planificación 2026-1'!F:F,"SUNAMPE",'Planificación 2026-1'!W:W,C329,'Planificación 2026-1'!H:H,"CA"))&gt;0,"P07"," ")</f>
        <v xml:space="preserve"> </v>
      </c>
      <c r="AX329" s="108" t="str">
        <f>IF(SUM(COUNTIFS('Planificación 2026-1'!F:F,"SUNAMPE",'Planificación 2026-1'!W:W,C329,'Planificación 2026-1'!H:H,"DE"))&gt;0,"P08"," ")</f>
        <v xml:space="preserve"> </v>
      </c>
      <c r="AY329" s="108" t="str">
        <f>IF(SUM(COUNTIFS('Planificación 2026-1'!F:F,"SUNAMPE",'Planificación 2026-1'!W:W,C329,'Planificación 2026-1'!H:H,"OB"))&gt;0,"P09"," ")</f>
        <v xml:space="preserve"> </v>
      </c>
      <c r="AZ329" s="108" t="str">
        <f>IF(SUM(COUNTIFS('Planificación 2026-1'!F:F,"SUNAMPE",'Planificación 2026-1'!W:W,C329,'Planificación 2026-1'!H:H,"MH"))&gt;0,"P31"," ")</f>
        <v xml:space="preserve"> </v>
      </c>
      <c r="BA329" s="108" t="str">
        <f>IF(SUM(COUNTIFS('Planificación 2026-1'!F:F,"SUNAMPE",'Planificación 2026-1'!W:W,C329,'Planificación 2026-1'!H:H,"IC"))&gt;0,"P32"," ")</f>
        <v xml:space="preserve"> </v>
      </c>
      <c r="BB329" s="108" t="str">
        <f>IF(SUM(COUNTIFS('Planificación 2026-1'!F:F,"SUNAMPE",'Planificación 2026-1'!W:W,C329,'Planificación 2026-1'!H:H,"AR"))&gt;0,"P34"," ")</f>
        <v xml:space="preserve"> </v>
      </c>
      <c r="BC329" s="108" t="str">
        <f>IF(SUM(COUNTIFS('Planificación 2026-1'!F:F,"SUNAMPE",'Planificación 2026-1'!W:W,C329,'Planificación 2026-1'!H:H,"T1"))&gt;0,"P35"," ")</f>
        <v xml:space="preserve"> </v>
      </c>
      <c r="BD329" s="108" t="str">
        <f>IF(SUM(COUNTIFS('Planificación 2026-1'!F:F,"SUNAMPE",'Planificación 2026-1'!W:W,C329,'Planificación 2026-1'!H:H,"T3"))&gt;0,"P36"," ")</f>
        <v xml:space="preserve"> </v>
      </c>
      <c r="BE329" s="108" t="str">
        <f>IF(SUM(COUNTIFS('Planificación 2026-1'!F:F,"SUNAMPE",'Planificación 2026-1'!W:W,C329,'Planificación 2026-1'!H:H,"T2"))&gt;0,"P37"," ")</f>
        <v xml:space="preserve"> </v>
      </c>
      <c r="BF329" s="108" t="str">
        <f>IF(SUM(COUNTIFS('Planificación 2026-1'!F:F,"SUNAMPE",'Planificación 2026-1'!W:W,C329,'Planificación 2026-1'!H:H,"AE"))&gt;0,"P38"," ")</f>
        <v xml:space="preserve"> </v>
      </c>
      <c r="BG329" s="108" t="str">
        <f>IF(SUM(COUNTIFS('Planificación 2026-1'!F:F,"SUNAMPE",'Planificación 2026-1'!W:W,C329,'Planificación 2026-1'!H:H,"T4"))&gt;0,"P55"," ")</f>
        <v xml:space="preserve"> </v>
      </c>
      <c r="BH329" s="108" t="str">
        <f>IF(SUM(COUNTIFS('Planificación 2026-1'!F:F,"HUAURA",'Planificación 2026-1'!W:W,C329,'Planificación 2026-1'!H:H,"AF"))&gt;0," P01"," ")</f>
        <v xml:space="preserve"> </v>
      </c>
      <c r="BI329" s="108" t="str">
        <f>IF(SUM(COUNTIFS('Planificación 2026-1'!F:F,"HUAURA",'Planificación 2026-1'!W:W,C329,'Planificación 2026-1'!H:H,"EN"))&gt;0,"P02"," ")</f>
        <v xml:space="preserve"> </v>
      </c>
      <c r="BJ329" s="108" t="str">
        <f>IF(SUM(COUNTIFS('Planificación 2026-1'!F:F,"HUAURA",'Planificación 2026-1'!W:W,C329,'Planificación 2026-1'!H:H,"IS"))&gt;0,"P03"," ")</f>
        <v xml:space="preserve"> </v>
      </c>
      <c r="BK329" s="108" t="str">
        <f>IF(SUM(COUNTIFS('Planificación 2026-1'!F:F,"HUAURA",'Planificación 2026-1'!W:W,C329,'Planificación 2026-1'!H:H,"PS"))&gt;0,"P04"," ")</f>
        <v xml:space="preserve"> </v>
      </c>
      <c r="BL329" s="108"/>
      <c r="BM329" s="108" t="str">
        <f>IF(SUM(COUNTIFS('Planificación 2026-1'!F:F,"HUAURA",'Planificación 2026-1'!W:W,C329,'Planificación 2026-1'!H:H,"IN"))&gt;0,"P06"," ")</f>
        <v xml:space="preserve"> </v>
      </c>
      <c r="BN329" s="108" t="str">
        <f>IF(SUM(COUNTIFS('Planificación 2026-1'!F:F,"HUAURA",'Planificación 2026-1'!W:W,C329,'Planificación 2026-1'!H:H,"CA"))&gt;0,"P07"," ")</f>
        <v xml:space="preserve"> </v>
      </c>
      <c r="BO329" s="108" t="str">
        <f>IF(SUM(COUNTIFS('Planificación 2026-1'!F:F,"HUAURA",'Planificación 2026-1'!W:W,C329,'Planificación 2026-1'!H:H,"DE"))&gt;0,"P08"," ")</f>
        <v xml:space="preserve"> </v>
      </c>
      <c r="BP329" s="108" t="str">
        <f>IF(SUM(COUNTIFS('Planificación 2026-1'!F:F,"HUAURA",'Planificación 2026-1'!W:W,C329,'Planificación 2026-1'!H:H,"OB"))&gt;0,"P09"," ")</f>
        <v xml:space="preserve"> </v>
      </c>
      <c r="BQ329" s="108" t="str">
        <f>IF(SUM(COUNTIFS('Planificación 2026-1'!F:F,"HUAURA",'Planificación 2026-1'!W:W,C329,'Planificación 2026-1'!H:H,"MH"))&gt;0,"P31"," ")</f>
        <v xml:space="preserve"> </v>
      </c>
      <c r="BR329" s="108" t="str">
        <f>IF(SUM(COUNTIFS('Planificación 2026-1'!F:F,"HUAURA",'Planificación 2026-1'!W:W,C329,'Planificación 2026-1'!H:H,"IC"))&gt;0,"P32"," ")</f>
        <v xml:space="preserve"> </v>
      </c>
      <c r="BS329" s="108" t="str">
        <f>IF(SUM(COUNTIFS('Planificación 2026-1'!F:F,"HUAURA",'Planificación 2026-1'!W:W,C329,'Planificación 2026-1'!H:H,"AR"))&gt;0,"P34"," ")</f>
        <v xml:space="preserve"> </v>
      </c>
      <c r="BT329" s="108" t="str">
        <f>IF(SUM(COUNTIFS('Planificación 2026-1'!F:F,"HUAURA",'Planificación 2026-1'!W:W,C329,'Planificación 2026-1'!H:H,"T1"))&gt;0,"P35"," ")</f>
        <v xml:space="preserve"> </v>
      </c>
      <c r="BU329" s="108" t="str">
        <f>IF(SUM(COUNTIFS('Planificación 2026-1'!F:F,"HUAURA",'Planificación 2026-1'!W:W,C329,'Planificación 2026-1'!H:H,"T3"))&gt;0,"P36"," ")</f>
        <v xml:space="preserve"> </v>
      </c>
      <c r="BV329" s="108" t="str">
        <f>IF(SUM(COUNTIFS('Planificación 2026-1'!F:F,"HUAURA",'Planificación 2026-1'!W:W,C329,'Planificación 2026-1'!H:H,"T2"))&gt;0,"P37"," ")</f>
        <v xml:space="preserve"> </v>
      </c>
      <c r="BW329" s="108" t="str">
        <f>IF(SUM(COUNTIFS('Planificación 2026-1'!F:F,"HUAURA",'Planificación 2026-1'!W:W,C329,'Planificación 2026-1'!H:H,"AE"))&gt;0,"P38"," ")</f>
        <v xml:space="preserve"> </v>
      </c>
      <c r="BX329" s="108" t="str">
        <f>IF(SUM(COUNTIFS('Planificación 2026-1'!F:F,"HUAURA",'Planificación 2026-1'!W:W,C329,'Planificación 2026-1'!H:H,"T4"))&gt;0,"P55"," ")</f>
        <v xml:space="preserve"> </v>
      </c>
      <c r="BY329" s="109">
        <f>SUMIFS('Planificación 2026-1'!R:R,'Planificación 2026-1'!W:W,C329,'Planificación 2026-1'!H:H,"AF",'Planificación 2026-1'!I:I,"&gt;2")</f>
        <v>0</v>
      </c>
      <c r="BZ329" s="109">
        <f>SUMIFS('Planificación 2026-1'!R:R,'Planificación 2026-1'!W:W,C329,'Planificación 2026-1'!H:H,"EN",'Planificación 2026-1'!I:I,"&gt;2")</f>
        <v>0</v>
      </c>
      <c r="CA329" s="109">
        <f>SUMIFS('Planificación 2026-1'!R:R,'Planificación 2026-1'!W:W,C329,'Planificación 2026-1'!H:H,"IS",'Planificación 2026-1'!I:I,"&gt;2")</f>
        <v>0</v>
      </c>
      <c r="CB329" s="109">
        <f>SUMIFS('Planificación 2026-1'!R:R,'Planificación 2026-1'!W:W,C329,'Planificación 2026-1'!H:H,"PS",'Planificación 2026-1'!I:I,"&gt;2")</f>
        <v>0</v>
      </c>
      <c r="CC329" s="109">
        <f>SUMIFS('Planificación 2026-1'!R:R,'Planificación 2026-1'!W:W,C329,'Planificación 2026-1'!H:H,"IN",'Planificación 2026-1'!I:I,"&gt;2")</f>
        <v>0</v>
      </c>
      <c r="CD329" s="109">
        <f>SUMIFS('Planificación 2026-1'!R:R,'Planificación 2026-1'!W:W,C329,'Planificación 2026-1'!H:H,"CA",'Planificación 2026-1'!I:I,"&gt;2")</f>
        <v>0</v>
      </c>
      <c r="CE329" s="109">
        <f>SUMIFS('Planificación 2026-1'!R:R,'Planificación 2026-1'!W:W,C329,'Planificación 2026-1'!H:H,"DE",'Planificación 2026-1'!I:I,"&gt;2")</f>
        <v>0</v>
      </c>
      <c r="CF329" s="109">
        <f>SUMIFS('Planificación 2026-1'!R:R,'Planificación 2026-1'!W:W,C329,'Planificación 2026-1'!H:H,"OB",'Planificación 2026-1'!I:I,"&gt;2")</f>
        <v>0</v>
      </c>
      <c r="CG329" s="109">
        <f>SUMIFS('Planificación 2026-1'!R:R,'Planificación 2026-1'!W:W,C329,'Planificación 2026-1'!H:H,"MH",'Planificación 2026-1'!I:I,"&gt;2")</f>
        <v>0</v>
      </c>
      <c r="CH329" s="109">
        <f>SUMIFS('Planificación 2026-1'!R:R,'Planificación 2026-1'!W:W,C329,'Planificación 2026-1'!H:H,"IC",'Planificación 2026-1'!I:I,"&gt;2")</f>
        <v>0</v>
      </c>
      <c r="CI329" s="109">
        <f>SUMIFS('Planificación 2026-1'!R:R,'Planificación 2026-1'!W:W,C329,'Planificación 2026-1'!H:H,"AR",'Planificación 2026-1'!I:I,"&gt;2")</f>
        <v>0</v>
      </c>
      <c r="CJ329" s="109">
        <f>SUMIFS('Planificación 2026-1'!R:R,'Planificación 2026-1'!W:W,C329,'Planificación 2026-1'!H:H,"T1",'Planificación 2026-1'!I:I,"&gt;2")</f>
        <v>0</v>
      </c>
      <c r="CK329" s="109">
        <f>SUMIFS('Planificación 2026-1'!R:R,'Planificación 2026-1'!W:W,C329,'Planificación 2026-1'!H:H,"T3",'Planificación 2026-1'!I:I,"&gt;2")</f>
        <v>0</v>
      </c>
      <c r="CL329" s="109">
        <f>SUMIFS('Planificación 2026-1'!R:R,'Planificación 2026-1'!W:W,C329,'Planificación 2026-1'!H:H,"T2",'Planificación 2026-1'!I:I,"&gt;2")</f>
        <v>0</v>
      </c>
      <c r="CM329" s="109">
        <f>SUMIFS('Planificación 2026-1'!R:R,'Planificación 2026-1'!W:W,C329,'Planificación 2026-1'!H:H,"AE",'Planificación 2026-1'!I:I,"&gt;2")</f>
        <v>0</v>
      </c>
      <c r="CN329" s="109">
        <f>SUMIFS('Planificación 2026-1'!R:R,'Planificación 2026-1'!W:W,C329,'Planificación 2026-1'!H:H,"T4",'Planificación 2026-1'!I:I,"&gt;2")</f>
        <v>0</v>
      </c>
      <c r="CO329" s="109">
        <f>SUMIFS('Planificación 2026-1'!R:R,'Planificación 2026-1'!W:W,C329,'Planificación 2026-1'!H:H,"AF",'Planificación 2026-1'!I:I,"&lt;3")</f>
        <v>0</v>
      </c>
      <c r="CP329" s="109">
        <f>SUMIFS('Planificación 2026-1'!R:R,'Planificación 2026-1'!W:W,C329,'Planificación 2026-1'!H:H,"EN",'Planificación 2026-1'!I:I,"&lt;3")</f>
        <v>0</v>
      </c>
      <c r="CQ329" s="109">
        <f>SUMIFS('Planificación 2026-1'!R:R,'Planificación 2026-1'!W:W,C329,'Planificación 2026-1'!H:H,"IS",'Planificación 2026-1'!I:I,"&lt;3")</f>
        <v>0</v>
      </c>
      <c r="CR329" s="109">
        <f>SUMIFS('Planificación 2026-1'!R:R,'Planificación 2026-1'!W:W,C329,'Planificación 2026-1'!H:H,"PS",'Planificación 2026-1'!I:I,"&lt;3")</f>
        <v>0</v>
      </c>
      <c r="CS329" s="109">
        <f>SUMIFS('Planificación 2026-1'!R:R,'Planificación 2026-1'!W:W,C329,'Planificación 2026-1'!H:H,"IN",'Planificación 2026-1'!I:I,"&lt;3")</f>
        <v>0</v>
      </c>
      <c r="CT329" s="109">
        <f>SUMIFS('Planificación 2026-1'!R:R,'Planificación 2026-1'!W:W,C329,'Planificación 2026-1'!H:H,"CA",'Planificación 2026-1'!I:I,"&lt;3")</f>
        <v>0</v>
      </c>
      <c r="CU329" s="109">
        <f>SUMIFS('Planificación 2026-1'!R:R,'Planificación 2026-1'!W:W,C329,'Planificación 2026-1'!H:H,"DE",'Planificación 2026-1'!I:I,"&lt;3")</f>
        <v>0</v>
      </c>
      <c r="CV329" s="109">
        <f>SUMIFS('Planificación 2026-1'!R:R,'Planificación 2026-1'!W:W,C329,'Planificación 2026-1'!H:H,"OB",'Planificación 2026-1'!I:I,"&lt;3")</f>
        <v>0</v>
      </c>
      <c r="CW329" s="109">
        <f>SUMIFS('Planificación 2026-1'!R:R,'Planificación 2026-1'!W:W,C329,'Planificación 2026-1'!H:H,"MH",'Planificación 2026-1'!I:I,"&lt;3")</f>
        <v>0</v>
      </c>
      <c r="CX329" s="109">
        <f>SUMIFS('Planificación 2026-1'!R:R,'Planificación 2026-1'!W:W,C329,'Planificación 2026-1'!H:H,"IC",'Planificación 2026-1'!I:I,"&lt;3")</f>
        <v>0</v>
      </c>
      <c r="CY329" s="109">
        <f>SUMIFS('Planificación 2026-1'!R:R,'Planificación 2026-1'!W:W,C329,'Planificación 2026-1'!H:H,"AR",'Planificación 2026-1'!I:I,"&lt;3")</f>
        <v>0</v>
      </c>
      <c r="CZ329" s="109">
        <f>SUMIFS('Planificación 2026-1'!R:R,'Planificación 2026-1'!W:W,C329,'Planificación 2026-1'!H:H,"T1",'Planificación 2026-1'!I:I,"&lt;3")</f>
        <v>0</v>
      </c>
      <c r="DA329" s="109">
        <f>SUMIFS('Planificación 2026-1'!R:R,'Planificación 2026-1'!W:W,C329,'Planificación 2026-1'!H:H,"T3",'Planificación 2026-1'!I:I,"&lt;3")</f>
        <v>0</v>
      </c>
      <c r="DB329" s="109">
        <f>SUMIFS('Planificación 2026-1'!R:R,'Planificación 2026-1'!W:W,C329,'Planificación 2026-1'!H:H,"T2",'Planificación 2026-1'!I:I,"&lt;3")</f>
        <v>0</v>
      </c>
      <c r="DC329" s="109">
        <f>SUMIFS('Planificación 2026-1'!R:R,'Planificación 2026-1'!W:W,C329,'Planificación 2026-1'!H:H,"AE",'Planificación 2026-1'!I:I,"&lt;3")</f>
        <v>0</v>
      </c>
      <c r="DD329" s="109">
        <f>SUMIFS('Planificación 2026-1'!R:R,'Planificación 2026-1'!W:W,C329,'Planificación 2026-1'!H:H,"T4",'Planificación 2026-1'!I:I,"&lt;3")</f>
        <v>0</v>
      </c>
      <c r="DE329" s="108" t="str">
        <f t="shared" si="54"/>
        <v/>
      </c>
      <c r="DF329" s="41">
        <f>IF(C329="","",SUMIFS('Planificación 2026-1'!R:R,'Planificación 2026-1'!W:W,C329,'Planificación 2026-1'!F:F,"PRINCIPAL",'Planificación 2026-1'!X:X,"VIRTUAL"))</f>
        <v>0</v>
      </c>
      <c r="DG329" s="41">
        <f>IF(C329="","",SUMIFS('Planificación 2026-1'!R:R,'Planificación 2026-1'!W:W,C329,'Planificación 2026-1'!F:F,"PRINCIPAL",'Planificación 2026-1'!X:X,"PRESENCIAL"))</f>
        <v>0</v>
      </c>
      <c r="DH329" s="41">
        <f>IF(C329="","",SUMIFS('Planificación 2026-1'!R:R,'Planificación 2026-1'!W:W,C329,'Planificación 2026-1'!F:F,"PRINCIPAL",'Planificación 2026-1'!X:X,"HIBRIDO PRESENCIAL"))</f>
        <v>0</v>
      </c>
      <c r="DI329" s="108" t="str">
        <f t="shared" si="55"/>
        <v/>
      </c>
      <c r="DJ329" s="108">
        <f>IF(C329="","",SUMIFS('Planificación 2026-1'!R:R,'Planificación 2026-1'!W:W,C329,'Planificación 2026-1'!F:F,"FILIAL",'Planificación 2026-1'!X:X,"VIRTUAL"))</f>
        <v>0</v>
      </c>
      <c r="DK329" s="110">
        <f>IF(C329="","",SUMIFS('Planificación 2026-1'!R:R,'Planificación 2026-1'!W:W,C329,'Planificación 2026-1'!F:F,"FILIAL",'Planificación 2026-1'!X:X,"PRESENCIAL"))</f>
        <v>0</v>
      </c>
      <c r="DL329" s="61">
        <f>IF(C329="","",SUMIFS('Planificación 2026-1'!R:R,'Planificación 2026-1'!W:W,C329,'Planificación 2026-1'!F:F,"FILIAL",'Planificación 2026-1'!X:X,"HIBRIDO PRESENCIAL"))</f>
        <v>0</v>
      </c>
      <c r="DM329" s="111" t="str">
        <f t="shared" si="56"/>
        <v/>
      </c>
      <c r="DN329" s="108">
        <f>IF(C329="","",SUMIFS('Planificación 2026-1'!R:R,'Planificación 2026-1'!W:W,C329,'Planificación 2026-1'!F:F,"SUNAMPE",'Planificación 2026-1'!X:X,"VIRTUAL"))</f>
        <v>0</v>
      </c>
      <c r="DO329" s="61">
        <f>IF(C329="","",SUMIFS('Planificación 2026-1'!R:R,'Planificación 2026-1'!W:W,C329,'Planificación 2026-1'!F:F,"SUNAMPE",'Planificación 2026-1'!X:X,"PRESENCIAL"))</f>
        <v>0</v>
      </c>
      <c r="DP329" s="111" t="str">
        <f t="shared" si="57"/>
        <v/>
      </c>
      <c r="DQ329" s="108">
        <f>IF(C329="","",SUMIFS('Planificación 2026-1'!R:R,'Planificación 2026-1'!W:W,C329,'Planificación 2026-1'!F:F,"HUAURA",'Planificación 2026-1'!X:X,"VIRTUAL"))</f>
        <v>0</v>
      </c>
      <c r="DR329" s="61">
        <f>IF(C329="","",SUMIFS('Planificación 2026-1'!R:R,'Planificación 2026-1'!W:W,C329,'Planificación 2026-1'!F:F,"HUAURA",'Planificación 2026-1'!X:X,"PRESENCIAL"))</f>
        <v>0</v>
      </c>
      <c r="DS329" s="76">
        <f>SUMIFS('Planificación 2026-1'!R:R,'Planificación 2026-1'!W:W,C329,'Planificación 2026-1'!F:F,"PRINCIPAL",'Planificación 2026-1'!X:X,"VIRTUAL",'Planificación 2026-1'!I:I,"&gt;2")</f>
        <v>0</v>
      </c>
      <c r="DT329" s="76">
        <f>SUMIFS('Planificación 2026-1'!R:R,'Planificación 2026-1'!W:W,C329,'Planificación 2026-1'!F:F,"PRINCIPAL",'Planificación 2026-1'!X:X,"&lt;&gt;VIRTUAL",'Planificación 2026-1'!I:I,"&gt;2")</f>
        <v>0</v>
      </c>
      <c r="DU329" s="76">
        <f>SUMIFS('Planificación 2026-1'!R:R,'Planificación 2026-1'!W:W,C329,'Planificación 2026-1'!F:F,"SUNAMPE",'Planificación 2026-1'!X:X,"VIRTUAL",'Planificación 2026-1'!I:I,"&gt;2")</f>
        <v>0</v>
      </c>
      <c r="DV329" s="76">
        <f>SUMIFS('Planificación 2026-1'!R:R,'Planificación 2026-1'!W:W,C329,'Planificación 2026-1'!F:F,"SUNAMPE",'Planificación 2026-1'!X:X,"&lt;&gt;VIRTUAL",'Planificación 2026-1'!I:I,"&gt;2")</f>
        <v>0</v>
      </c>
      <c r="DW329" s="76">
        <f>SUMIFS('Planificación 2026-1'!R:R,'Planificación 2026-1'!W:W,C329,'Planificación 2026-1'!F:F,"FILIAL",'Planificación 2026-1'!X:X,"VIRTUAL",'Planificación 2026-1'!I:I,"&gt;2")</f>
        <v>0</v>
      </c>
      <c r="DX329" s="76">
        <f>SUMIFS('Planificación 2026-1'!R:R,'Planificación 2026-1'!W:W,C329,'Planificación 2026-1'!F:F,"FILIAL",'Planificación 2026-1'!X:X,"&lt;&gt;VIRTUAL",'Planificación 2026-1'!I:I,"&gt;2")</f>
        <v>0</v>
      </c>
      <c r="DY329" s="76">
        <f>SUMIFS('Planificación 2026-1'!R:R,'Planificación 2026-1'!W:W,C329,'Planificación 2026-1'!F:F,"PORUMA",'Planificación 2026-1'!X:X,"VIRTUAL",'Planificación 2026-1'!I:I,"&gt;2")</f>
        <v>0</v>
      </c>
      <c r="DZ329" s="76">
        <f>SUMIFS('Planificación 2026-1'!R:R,'Planificación 2026-1'!W:W,C329,'Planificación 2026-1'!F:F,"PORUMA",'Planificación 2026-1'!X:X,"&lt;&gt;VIRTUAL",'Planificación 2026-1'!I:I,"&gt;2")</f>
        <v>0</v>
      </c>
      <c r="EA329" s="76">
        <f>SUMIFS('Planificación 2026-1'!R:R,'Planificación 2026-1'!W:W,C329,'Planificación 2026-1'!F:F,"HUAURA",'Planificación 2026-1'!X:X,"VIRTUAL",'Planificación 2026-1'!I:I,"&gt;2")</f>
        <v>0</v>
      </c>
      <c r="EB329" s="76">
        <f>SUMIFS('Planificación 2026-1'!R:R,'Planificación 2026-1'!W:W,C329,'Planificación 2026-1'!F:F,"HUAURA",'Planificación 2026-1'!X:X,"&lt;&gt;VIRTUAL",'Planificación 2026-1'!I:I,"&gt;2")</f>
        <v>0</v>
      </c>
      <c r="EC329" s="76">
        <f>SUMIFS('Planificación 2026-1'!R:R,'Planificación 2026-1'!W:W,C329,'Planificación 2026-1'!F:F,"PRINCIPAL",'Planificación 2026-1'!X:X,"VIRTUAL",'Planificación 2026-1'!I:I,"&lt;3")</f>
        <v>0</v>
      </c>
      <c r="ED329" s="76">
        <f>SUMIFS('Planificación 2026-1'!R:R,'Planificación 2026-1'!W:W,C329,'Planificación 2026-1'!F:F,"PRINCIPAL",'Planificación 2026-1'!X:X,"&lt;&gt;VIRTUAL",'Planificación 2026-1'!I:I,"&lt;3")</f>
        <v>0</v>
      </c>
      <c r="EE329" s="76">
        <f>SUMIFS('Planificación 2026-1'!R:R,'Planificación 2026-1'!W:W,C329,'Planificación 2026-1'!F:F,"SUNAMPE",'Planificación 2026-1'!X:X,"VIRTUAL",'Planificación 2026-1'!I:I,"&lt;3")</f>
        <v>0</v>
      </c>
      <c r="EF329" s="76">
        <f>SUMIFS('Planificación 2026-1'!R:R,'Planificación 2026-1'!W:W,C329,'Planificación 2026-1'!F:F,"SUNAMPE",'Planificación 2026-1'!X:X,"&lt;&gt;VIRTUAL",'Planificación 2026-1'!I:I,"&lt;3")</f>
        <v>0</v>
      </c>
      <c r="EG329" s="76">
        <f>SUMIFS('Planificación 2026-1'!R:R,'Planificación 2026-1'!W:W,C329,'Planificación 2026-1'!F:F,"FILIAL",'Planificación 2026-1'!X:X,"VIRTUAL",'Planificación 2026-1'!I:I,"&lt;3")</f>
        <v>0</v>
      </c>
      <c r="EH329" s="76">
        <f>SUMIFS('Planificación 2026-1'!R:R,'Planificación 2026-1'!W:W,C329,'Planificación 2026-1'!F:F,"FILIAL",'Planificación 2026-1'!X:X,"&lt;&gt;VIRTUAL",'Planificación 2026-1'!I:I,"&lt;3")</f>
        <v>0</v>
      </c>
      <c r="EI329" s="76">
        <f>SUMIFS('Planificación 2026-1'!R:R,'Planificación 2026-1'!W:W,C329,'Planificación 2026-1'!F:F,"PORUMA",'Planificación 2026-1'!X:X,"VIRTUAL",'Planificación 2026-1'!I:I,"&lt;3")</f>
        <v>0</v>
      </c>
      <c r="EJ329" s="76">
        <f>SUMIFS('Planificación 2026-1'!R:R,'Planificación 2026-1'!W:W,C329,'Planificación 2026-1'!F:F,"PORUMA",'Planificación 2026-1'!X:X,"&lt;&gt;VIRTUAL",'Planificación 2026-1'!I:I,"&lt;3")</f>
        <v>0</v>
      </c>
      <c r="EK329" s="76">
        <f>SUMIFS('Planificación 2026-1'!R:R,'Planificación 2026-1'!W:W,C329,'Planificación 2026-1'!F:F,"HUAURA",'Planificación 2026-1'!X:X,"VIRTUAL",'Planificación 2026-1'!I:I,"&lt;3")</f>
        <v>0</v>
      </c>
      <c r="EL329" s="76">
        <f>SUMIFS('Planificación 2026-1'!R:R,'Planificación 2026-1'!W:W,C329,'Planificación 2026-1'!F:F,"HUAURA",'Planificación 2026-1'!X:X,"&lt;&gt;VIRTUAL",'Planificación 2026-1'!I:I,"&lt;3")</f>
        <v>0</v>
      </c>
      <c r="EM329" s="76"/>
      <c r="EN329" s="76">
        <f t="shared" si="50"/>
        <v>0</v>
      </c>
      <c r="EO329" s="76">
        <f t="shared" si="51"/>
        <v>0</v>
      </c>
      <c r="EP329" s="76" t="b">
        <f t="shared" si="52"/>
        <v>1</v>
      </c>
      <c r="EQ329" s="76" t="str">
        <f t="shared" si="53"/>
        <v/>
      </c>
      <c r="ER329" s="76" t="str">
        <f t="shared" si="58"/>
        <v>PRESENCIAL</v>
      </c>
    </row>
    <row r="330" spans="1:148" hidden="1">
      <c r="A330" s="83"/>
      <c r="B330" s="119">
        <v>327</v>
      </c>
      <c r="C330" s="115" t="s">
        <v>503</v>
      </c>
      <c r="D330" s="112">
        <f>SUMIF('Planificación 2026-1'!W:W,C330,'Planificación 2026-1'!R:R)</f>
        <v>39</v>
      </c>
      <c r="E330" s="114" t="s">
        <v>170</v>
      </c>
      <c r="F330" s="115" t="s">
        <v>171</v>
      </c>
      <c r="G330" s="115" t="s">
        <v>153</v>
      </c>
      <c r="H330" s="115" t="s">
        <v>130</v>
      </c>
      <c r="I330" s="107" t="str">
        <f>IF(SUM(COUNTIFS('Planificación 2026-1'!F:F,"PRINCIPAL",'Planificación 2026-1'!W:W,C330,'Planificación 2026-1'!H:H,"AF"))&gt;0,"P01"," ")</f>
        <v xml:space="preserve"> </v>
      </c>
      <c r="J330" s="108" t="str">
        <f>IF(SUM(COUNTIFS('Planificación 2026-1'!F:F,"PRINCIPAL",'Planificación 2026-1'!W:W,C330,'Planificación 2026-1'!H:H,"EN"))&gt;0,"P02"," ")</f>
        <v xml:space="preserve"> </v>
      </c>
      <c r="K330" s="108" t="str">
        <f>IF(SUM(COUNTIFS('Planificación 2026-1'!F:F,"PRINCIPAL",'Planificación 2026-1'!W:W,C330,'Planificación 2026-1'!H:H,"IS"))&gt;0,"P03"," ")</f>
        <v xml:space="preserve"> </v>
      </c>
      <c r="L330" s="108" t="str">
        <f>IF(SUM(COUNTIFS('Planificación 2026-1'!F:F,"PRINCIPAL",'Planificación 2026-1'!W:W,C330,'Planificación 2026-1'!H:H,"PS"))&gt;0,"P04"," ")</f>
        <v xml:space="preserve"> </v>
      </c>
      <c r="M330" s="108"/>
      <c r="N330" s="108" t="str">
        <f>IF(SUM(COUNTIFS('Planificación 2026-1'!F:F,"PRINCIPAL",'Planificación 2026-1'!W:W,C330,'Planificación 2026-1'!H:H,"IN"))&gt;0,"P06"," ")</f>
        <v xml:space="preserve"> </v>
      </c>
      <c r="O330" s="108" t="str">
        <f>IF(SUM(COUNTIFS('Planificación 2026-1'!F:F,"PRINCIPAL",'Planificación 2026-1'!W:W,C330,'Planificación 2026-1'!H:H,"CA"))&gt;0,"P07"," ")</f>
        <v xml:space="preserve"> </v>
      </c>
      <c r="P330" s="108" t="str">
        <f>IF(SUM(COUNTIFS('Planificación 2026-1'!F:F,"PRINCIPAL",'Planificación 2026-1'!W:W,C330,'Planificación 2026-1'!H:H,"DE"))&gt;0,"P08"," ")</f>
        <v>P08</v>
      </c>
      <c r="Q330" s="108" t="str">
        <f>IF(SUM(COUNTIFS('Planificación 2026-1'!F:F,"PRINCIPAL",'Planificación 2026-1'!W:W,C330,'Planificación 2026-1'!H:H,"OB"))&gt;0,"P09"," ")</f>
        <v xml:space="preserve"> </v>
      </c>
      <c r="R330" s="108" t="str">
        <f>IF(SUM(COUNTIFS('Planificación 2026-1'!F:F,"PRINCIPAL",'Planificación 2026-1'!W:W,C330,'Planificación 2026-1'!H:H,"MH"))&gt;0,"P31"," ")</f>
        <v xml:space="preserve"> </v>
      </c>
      <c r="S330" s="108" t="str">
        <f>IF(SUM(COUNTIFS('Planificación 2026-1'!F:F,"PRINCIPAL",'Planificación 2026-1'!W:W,C330,'Planificación 2026-1'!H:H,"IC"))&gt;0,"P32"," ")</f>
        <v>P32</v>
      </c>
      <c r="T330" s="108" t="str">
        <f>IF(SUM(COUNTIFS('Planificación 2026-1'!F:F,"PRINCIPAL",'Planificación 2026-1'!W:W,C330,'Planificación 2026-1'!H:H,"AR"))&gt;0,"P34"," ")</f>
        <v>P34</v>
      </c>
      <c r="U330" s="108" t="str">
        <f>IF(SUM(COUNTIFS('Planificación 2026-1'!F:F,"PRINCIPAL",'Planificación 2026-1'!W:W,C330,'Planificación 2026-1'!H:H,"T1"))&gt;0,"P35"," ")</f>
        <v xml:space="preserve"> </v>
      </c>
      <c r="V330" s="108" t="str">
        <f>IF(SUM(COUNTIFS('Planificación 2026-1'!F:F,"PRINCIPAL",'Planificación 2026-1'!W:W,C330,'Planificación 2026-1'!H:H,"T3"))&gt;0,"P36"," ")</f>
        <v xml:space="preserve"> </v>
      </c>
      <c r="W330" s="108" t="str">
        <f>IF(SUM(COUNTIFS('Planificación 2026-1'!F:F,"PRINCIPAL",'Planificación 2026-1'!W:W,C330,'Planificación 2026-1'!H:H,"T2"))&gt;0,"P37"," ")</f>
        <v xml:space="preserve"> </v>
      </c>
      <c r="X330" s="108" t="str">
        <f>IF(SUM(COUNTIFS('Planificación 2026-1'!F:F,"PRINCIPAL",'Planificación 2026-1'!W:W,C330,'Planificación 2026-1'!H:H,"AE"))&gt;0,"P38"," ")</f>
        <v>P38</v>
      </c>
      <c r="Y330" s="108" t="str">
        <f>IF(SUM(COUNTIFS('Planificación 2026-1'!F:F,"PRINCIPAL",'Planificación 2026-1'!W:W,C330,'Planificación 2026-1'!H:H,"T4"))&gt;0,"P55"," ")</f>
        <v xml:space="preserve"> </v>
      </c>
      <c r="Z330" s="108" t="str">
        <f>IF(SUM(COUNTIFS('Planificación 2026-1'!F:F,"FILIAL",'Planificación 2026-1'!W:W,C330,'Planificación 2026-1'!H:H,"AF"))&gt;0," P01"," ")</f>
        <v xml:space="preserve"> </v>
      </c>
      <c r="AA330" s="108" t="str">
        <f>IF(SUM(COUNTIFS('Planificación 2026-1'!F:F,"FILIAL",'Planificación 2026-1'!W:W,C330,'Planificación 2026-1'!H:H,"EN"))&gt;0,"P02"," ")</f>
        <v xml:space="preserve"> </v>
      </c>
      <c r="AB330" s="108" t="str">
        <f>IF(SUM(COUNTIFS('Planificación 2026-1'!F:F,"FILIAL",'Planificación 2026-1'!W:W,C330,'Planificación 2026-1'!H:H,"IS"))&gt;0,"P03"," ")</f>
        <v xml:space="preserve"> </v>
      </c>
      <c r="AC330" s="108" t="str">
        <f>IF(SUM(COUNTIFS('Planificación 2026-1'!F:F,"FILIAL",'Planificación 2026-1'!W:W,C330,'Planificación 2026-1'!H:H,"PS"))&gt;0,"P04"," ")</f>
        <v xml:space="preserve"> </v>
      </c>
      <c r="AD330" s="108"/>
      <c r="AE330" s="108" t="str">
        <f>IF(SUM(COUNTIFS('Planificación 2026-1'!F:F,"FILIAL",'Planificación 2026-1'!W:W,C330,'Planificación 2026-1'!H:H,"IN"))&gt;0,"P06"," ")</f>
        <v xml:space="preserve"> </v>
      </c>
      <c r="AF330" s="108" t="str">
        <f>IF(SUM(COUNTIFS('Planificación 2026-1'!F:F,"FILIAL",'Planificación 2026-1'!W:W,C330,'Planificación 2026-1'!H:H,"CA"))&gt;0,"P07"," ")</f>
        <v xml:space="preserve"> </v>
      </c>
      <c r="AG330" s="108" t="str">
        <f>IF(SUM(COUNTIFS('Planificación 2026-1'!F:F,"FILIAL",'Planificación 2026-1'!W:W,C330,'Planificación 2026-1'!H:H,"DE"))&gt;0,"P08"," ")</f>
        <v xml:space="preserve"> </v>
      </c>
      <c r="AH330" s="108" t="str">
        <f>IF(SUM(COUNTIFS('Planificación 2026-1'!F:F,"FILIAL",'Planificación 2026-1'!W:W,C330,'Planificación 2026-1'!H:H,"OB"))&gt;0,"P09"," ")</f>
        <v xml:space="preserve"> </v>
      </c>
      <c r="AI330" s="108" t="str">
        <f>IF(SUM(COUNTIFS('Planificación 2026-1'!F:F,"FILIAL",'Planificación 2026-1'!W:W,C330,'Planificación 2026-1'!H:H,"MH"))&gt;0,"P31"," ")</f>
        <v xml:space="preserve"> </v>
      </c>
      <c r="AJ330" s="108" t="str">
        <f>IF(SUM(COUNTIFS('Planificación 2026-1'!F:F,"FILIAL",'Planificación 2026-1'!W:W,C330,'Planificación 2026-1'!H:H,"IC"))&gt;0,"P32"," ")</f>
        <v>P32</v>
      </c>
      <c r="AK330" s="108" t="str">
        <f>IF(SUM(COUNTIFS('Planificación 2026-1'!F:F,"FILIAL",'Planificación 2026-1'!W:W,C330,'Planificación 2026-1'!H:H,"AR"))&gt;0,"P34"," ")</f>
        <v xml:space="preserve"> </v>
      </c>
      <c r="AL330" s="108" t="str">
        <f>IF(SUM(COUNTIFS('Planificación 2026-1'!F:F,"FILIAL",'Planificación 2026-1'!W:W,C330,'Planificación 2026-1'!H:H,"T1"))&gt;0,"P35"," ")</f>
        <v xml:space="preserve"> </v>
      </c>
      <c r="AM330" s="108" t="str">
        <f>IF(SUM(COUNTIFS('Planificación 2026-1'!F:F,"FILIAL",'Planificación 2026-1'!W:W,C330,'Planificación 2026-1'!H:H,"T3"))&gt;0,"P36"," ")</f>
        <v xml:space="preserve"> </v>
      </c>
      <c r="AN330" s="108" t="str">
        <f>IF(SUM(COUNTIFS('Planificación 2026-1'!F:F,"FILIAL",'Planificación 2026-1'!W:W,C330,'Planificación 2026-1'!H:H,"T2"))&gt;0,"P37"," ")</f>
        <v xml:space="preserve"> </v>
      </c>
      <c r="AO330" s="108" t="str">
        <f>IF(SUM(COUNTIFS('Planificación 2026-1'!F:F,"FILIAL",'Planificación 2026-1'!W:W,C330,'Planificación 2026-1'!H:H,"AE"))&gt;0,"P38"," ")</f>
        <v xml:space="preserve"> </v>
      </c>
      <c r="AP330" s="108" t="str">
        <f>IF(SUM(COUNTIFS('Planificación 2026-1'!F:F,"FILIAL",'Planificación 2026-1'!W:W,C330,'Planificación 2026-1'!H:H,"T4"))&gt;0,"P55"," ")</f>
        <v xml:space="preserve"> </v>
      </c>
      <c r="AQ330" s="108" t="str">
        <f>IF(SUM(COUNTIFS('Planificación 2026-1'!F:F,"SUNAMPE",'Planificación 2026-1'!W:W,C330,'Planificación 2026-1'!H:H,"AF"))&gt;0," P01"," ")</f>
        <v xml:space="preserve"> </v>
      </c>
      <c r="AR330" s="108" t="str">
        <f>IF(SUM(COUNTIFS('Planificación 2026-1'!F:F,"SUNAMPE",'Planificación 2026-1'!W:W,C330,'Planificación 2026-1'!H:H,"EN"))&gt;0,"P02"," ")</f>
        <v xml:space="preserve"> </v>
      </c>
      <c r="AS330" s="108" t="str">
        <f>IF(SUM(COUNTIFS('Planificación 2026-1'!F:F,"SUNAMPE",'Planificación 2026-1'!W:W,C330,'Planificación 2026-1'!H:H,"IS"))&gt;0,"P03"," ")</f>
        <v xml:space="preserve"> </v>
      </c>
      <c r="AT330" s="108" t="str">
        <f>IF(SUM(COUNTIFS('Planificación 2026-1'!F:F,"SUNAMPE",'Planificación 2026-1'!W:W,C330,'Planificación 2026-1'!H:H,"PS"))&gt;0,"P04"," ")</f>
        <v xml:space="preserve"> </v>
      </c>
      <c r="AU330" s="108"/>
      <c r="AV330" s="108" t="str">
        <f>IF(SUM(COUNTIFS('Planificación 2026-1'!F:F,"SUNAMPE",'Planificación 2026-1'!W:W,C330,'Planificación 2026-1'!H:H,"IN"))&gt;0,"P06"," ")</f>
        <v xml:space="preserve"> </v>
      </c>
      <c r="AW330" s="108" t="str">
        <f>IF(SUM(COUNTIFS('Planificación 2026-1'!F:F,"SUNAMPE",'Planificación 2026-1'!W:W,C330,'Planificación 2026-1'!H:H,"CA"))&gt;0,"P07"," ")</f>
        <v xml:space="preserve"> </v>
      </c>
      <c r="AX330" s="108" t="str">
        <f>IF(SUM(COUNTIFS('Planificación 2026-1'!F:F,"SUNAMPE",'Planificación 2026-1'!W:W,C330,'Planificación 2026-1'!H:H,"DE"))&gt;0,"P08"," ")</f>
        <v xml:space="preserve"> </v>
      </c>
      <c r="AY330" s="108" t="str">
        <f>IF(SUM(COUNTIFS('Planificación 2026-1'!F:F,"SUNAMPE",'Planificación 2026-1'!W:W,C330,'Planificación 2026-1'!H:H,"OB"))&gt;0,"P09"," ")</f>
        <v xml:space="preserve"> </v>
      </c>
      <c r="AZ330" s="108" t="str">
        <f>IF(SUM(COUNTIFS('Planificación 2026-1'!F:F,"SUNAMPE",'Planificación 2026-1'!W:W,C330,'Planificación 2026-1'!H:H,"MH"))&gt;0,"P31"," ")</f>
        <v xml:space="preserve"> </v>
      </c>
      <c r="BA330" s="108" t="str">
        <f>IF(SUM(COUNTIFS('Planificación 2026-1'!F:F,"SUNAMPE",'Planificación 2026-1'!W:W,C330,'Planificación 2026-1'!H:H,"IC"))&gt;0,"P32"," ")</f>
        <v xml:space="preserve"> </v>
      </c>
      <c r="BB330" s="108" t="str">
        <f>IF(SUM(COUNTIFS('Planificación 2026-1'!F:F,"SUNAMPE",'Planificación 2026-1'!W:W,C330,'Planificación 2026-1'!H:H,"AR"))&gt;0,"P34"," ")</f>
        <v xml:space="preserve"> </v>
      </c>
      <c r="BC330" s="108" t="str">
        <f>IF(SUM(COUNTIFS('Planificación 2026-1'!F:F,"SUNAMPE",'Planificación 2026-1'!W:W,C330,'Planificación 2026-1'!H:H,"T1"))&gt;0,"P35"," ")</f>
        <v xml:space="preserve"> </v>
      </c>
      <c r="BD330" s="108" t="str">
        <f>IF(SUM(COUNTIFS('Planificación 2026-1'!F:F,"SUNAMPE",'Planificación 2026-1'!W:W,C330,'Planificación 2026-1'!H:H,"T3"))&gt;0,"P36"," ")</f>
        <v xml:space="preserve"> </v>
      </c>
      <c r="BE330" s="108" t="str">
        <f>IF(SUM(COUNTIFS('Planificación 2026-1'!F:F,"SUNAMPE",'Planificación 2026-1'!W:W,C330,'Planificación 2026-1'!H:H,"T2"))&gt;0,"P37"," ")</f>
        <v xml:space="preserve"> </v>
      </c>
      <c r="BF330" s="108" t="str">
        <f>IF(SUM(COUNTIFS('Planificación 2026-1'!F:F,"SUNAMPE",'Planificación 2026-1'!W:W,C330,'Planificación 2026-1'!H:H,"AE"))&gt;0,"P38"," ")</f>
        <v xml:space="preserve"> </v>
      </c>
      <c r="BG330" s="108" t="str">
        <f>IF(SUM(COUNTIFS('Planificación 2026-1'!F:F,"SUNAMPE",'Planificación 2026-1'!W:W,C330,'Planificación 2026-1'!H:H,"T4"))&gt;0,"P55"," ")</f>
        <v xml:space="preserve"> </v>
      </c>
      <c r="BH330" s="108" t="str">
        <f>IF(SUM(COUNTIFS('Planificación 2026-1'!F:F,"HUAURA",'Planificación 2026-1'!W:W,C330,'Planificación 2026-1'!H:H,"AF"))&gt;0," P01"," ")</f>
        <v xml:space="preserve"> </v>
      </c>
      <c r="BI330" s="108" t="str">
        <f>IF(SUM(COUNTIFS('Planificación 2026-1'!F:F,"HUAURA",'Planificación 2026-1'!W:W,C330,'Planificación 2026-1'!H:H,"EN"))&gt;0,"P02"," ")</f>
        <v xml:space="preserve"> </v>
      </c>
      <c r="BJ330" s="108" t="str">
        <f>IF(SUM(COUNTIFS('Planificación 2026-1'!F:F,"HUAURA",'Planificación 2026-1'!W:W,C330,'Planificación 2026-1'!H:H,"IS"))&gt;0,"P03"," ")</f>
        <v xml:space="preserve"> </v>
      </c>
      <c r="BK330" s="108" t="str">
        <f>IF(SUM(COUNTIFS('Planificación 2026-1'!F:F,"HUAURA",'Planificación 2026-1'!W:W,C330,'Planificación 2026-1'!H:H,"PS"))&gt;0,"P04"," ")</f>
        <v xml:space="preserve"> </v>
      </c>
      <c r="BL330" s="108"/>
      <c r="BM330" s="108" t="str">
        <f>IF(SUM(COUNTIFS('Planificación 2026-1'!F:F,"HUAURA",'Planificación 2026-1'!W:W,C330,'Planificación 2026-1'!H:H,"IN"))&gt;0,"P06"," ")</f>
        <v xml:space="preserve"> </v>
      </c>
      <c r="BN330" s="108" t="str">
        <f>IF(SUM(COUNTIFS('Planificación 2026-1'!F:F,"HUAURA",'Planificación 2026-1'!W:W,C330,'Planificación 2026-1'!H:H,"CA"))&gt;0,"P07"," ")</f>
        <v xml:space="preserve"> </v>
      </c>
      <c r="BO330" s="108" t="str">
        <f>IF(SUM(COUNTIFS('Planificación 2026-1'!F:F,"HUAURA",'Planificación 2026-1'!W:W,C330,'Planificación 2026-1'!H:H,"DE"))&gt;0,"P08"," ")</f>
        <v xml:space="preserve"> </v>
      </c>
      <c r="BP330" s="108" t="str">
        <f>IF(SUM(COUNTIFS('Planificación 2026-1'!F:F,"HUAURA",'Planificación 2026-1'!W:W,C330,'Planificación 2026-1'!H:H,"OB"))&gt;0,"P09"," ")</f>
        <v xml:space="preserve"> </v>
      </c>
      <c r="BQ330" s="108" t="str">
        <f>IF(SUM(COUNTIFS('Planificación 2026-1'!F:F,"HUAURA",'Planificación 2026-1'!W:W,C330,'Planificación 2026-1'!H:H,"MH"))&gt;0,"P31"," ")</f>
        <v xml:space="preserve"> </v>
      </c>
      <c r="BR330" s="108" t="str">
        <f>IF(SUM(COUNTIFS('Planificación 2026-1'!F:F,"HUAURA",'Planificación 2026-1'!W:W,C330,'Planificación 2026-1'!H:H,"IC"))&gt;0,"P32"," ")</f>
        <v xml:space="preserve"> </v>
      </c>
      <c r="BS330" s="108" t="str">
        <f>IF(SUM(COUNTIFS('Planificación 2026-1'!F:F,"HUAURA",'Planificación 2026-1'!W:W,C330,'Planificación 2026-1'!H:H,"AR"))&gt;0,"P34"," ")</f>
        <v xml:space="preserve"> </v>
      </c>
      <c r="BT330" s="108" t="str">
        <f>IF(SUM(COUNTIFS('Planificación 2026-1'!F:F,"HUAURA",'Planificación 2026-1'!W:W,C330,'Planificación 2026-1'!H:H,"T1"))&gt;0,"P35"," ")</f>
        <v xml:space="preserve"> </v>
      </c>
      <c r="BU330" s="108" t="str">
        <f>IF(SUM(COUNTIFS('Planificación 2026-1'!F:F,"HUAURA",'Planificación 2026-1'!W:W,C330,'Planificación 2026-1'!H:H,"T3"))&gt;0,"P36"," ")</f>
        <v xml:space="preserve"> </v>
      </c>
      <c r="BV330" s="108" t="str">
        <f>IF(SUM(COUNTIFS('Planificación 2026-1'!F:F,"HUAURA",'Planificación 2026-1'!W:W,C330,'Planificación 2026-1'!H:H,"T2"))&gt;0,"P37"," ")</f>
        <v xml:space="preserve"> </v>
      </c>
      <c r="BW330" s="108" t="str">
        <f>IF(SUM(COUNTIFS('Planificación 2026-1'!F:F,"HUAURA",'Planificación 2026-1'!W:W,C330,'Planificación 2026-1'!H:H,"AE"))&gt;0,"P38"," ")</f>
        <v xml:space="preserve"> </v>
      </c>
      <c r="BX330" s="108" t="str">
        <f>IF(SUM(COUNTIFS('Planificación 2026-1'!F:F,"HUAURA",'Planificación 2026-1'!W:W,C330,'Planificación 2026-1'!H:H,"T4"))&gt;0,"P55"," ")</f>
        <v xml:space="preserve"> </v>
      </c>
      <c r="BY330" s="109">
        <f>SUMIFS('Planificación 2026-1'!R:R,'Planificación 2026-1'!W:W,C330,'Planificación 2026-1'!H:H,"AF",'Planificación 2026-1'!I:I,"&gt;2")</f>
        <v>0</v>
      </c>
      <c r="BZ330" s="109">
        <f>SUMIFS('Planificación 2026-1'!R:R,'Planificación 2026-1'!W:W,C330,'Planificación 2026-1'!H:H,"EN",'Planificación 2026-1'!I:I,"&gt;2")</f>
        <v>0</v>
      </c>
      <c r="CA330" s="109">
        <f>SUMIFS('Planificación 2026-1'!R:R,'Planificación 2026-1'!W:W,C330,'Planificación 2026-1'!H:H,"IS",'Planificación 2026-1'!I:I,"&gt;2")</f>
        <v>0</v>
      </c>
      <c r="CB330" s="109">
        <f>SUMIFS('Planificación 2026-1'!R:R,'Planificación 2026-1'!W:W,C330,'Planificación 2026-1'!H:H,"PS",'Planificación 2026-1'!I:I,"&gt;2")</f>
        <v>0</v>
      </c>
      <c r="CC330" s="109">
        <f>SUMIFS('Planificación 2026-1'!R:R,'Planificación 2026-1'!W:W,C330,'Planificación 2026-1'!H:H,"IN",'Planificación 2026-1'!I:I,"&gt;2")</f>
        <v>0</v>
      </c>
      <c r="CD330" s="109">
        <f>SUMIFS('Planificación 2026-1'!R:R,'Planificación 2026-1'!W:W,C330,'Planificación 2026-1'!H:H,"CA",'Planificación 2026-1'!I:I,"&gt;2")</f>
        <v>0</v>
      </c>
      <c r="CE330" s="109">
        <f>SUMIFS('Planificación 2026-1'!R:R,'Planificación 2026-1'!W:W,C330,'Planificación 2026-1'!H:H,"DE",'Planificación 2026-1'!I:I,"&gt;2")</f>
        <v>0</v>
      </c>
      <c r="CF330" s="109">
        <f>SUMIFS('Planificación 2026-1'!R:R,'Planificación 2026-1'!W:W,C330,'Planificación 2026-1'!H:H,"OB",'Planificación 2026-1'!I:I,"&gt;2")</f>
        <v>0</v>
      </c>
      <c r="CG330" s="109">
        <f>SUMIFS('Planificación 2026-1'!R:R,'Planificación 2026-1'!W:W,C330,'Planificación 2026-1'!H:H,"MH",'Planificación 2026-1'!I:I,"&gt;2")</f>
        <v>0</v>
      </c>
      <c r="CH330" s="109">
        <f>SUMIFS('Planificación 2026-1'!R:R,'Planificación 2026-1'!W:W,C330,'Planificación 2026-1'!H:H,"IC",'Planificación 2026-1'!I:I,"&gt;2")</f>
        <v>26</v>
      </c>
      <c r="CI330" s="109">
        <f>SUMIFS('Planificación 2026-1'!R:R,'Planificación 2026-1'!W:W,C330,'Planificación 2026-1'!H:H,"AR",'Planificación 2026-1'!I:I,"&gt;2")</f>
        <v>4</v>
      </c>
      <c r="CJ330" s="109">
        <f>SUMIFS('Planificación 2026-1'!R:R,'Planificación 2026-1'!W:W,C330,'Planificación 2026-1'!H:H,"T1",'Planificación 2026-1'!I:I,"&gt;2")</f>
        <v>0</v>
      </c>
      <c r="CK330" s="109">
        <f>SUMIFS('Planificación 2026-1'!R:R,'Planificación 2026-1'!W:W,C330,'Planificación 2026-1'!H:H,"T3",'Planificación 2026-1'!I:I,"&gt;2")</f>
        <v>0</v>
      </c>
      <c r="CL330" s="109">
        <f>SUMIFS('Planificación 2026-1'!R:R,'Planificación 2026-1'!W:W,C330,'Planificación 2026-1'!H:H,"T2",'Planificación 2026-1'!I:I,"&gt;2")</f>
        <v>0</v>
      </c>
      <c r="CM330" s="109">
        <f>SUMIFS('Planificación 2026-1'!R:R,'Planificación 2026-1'!W:W,C330,'Planificación 2026-1'!H:H,"AE",'Planificación 2026-1'!I:I,"&gt;2")</f>
        <v>0</v>
      </c>
      <c r="CN330" s="109">
        <f>SUMIFS('Planificación 2026-1'!R:R,'Planificación 2026-1'!W:W,C330,'Planificación 2026-1'!H:H,"T4",'Planificación 2026-1'!I:I,"&gt;2")</f>
        <v>0</v>
      </c>
      <c r="CO330" s="109">
        <f>SUMIFS('Planificación 2026-1'!R:R,'Planificación 2026-1'!W:W,C330,'Planificación 2026-1'!H:H,"AF",'Planificación 2026-1'!I:I,"&lt;3")</f>
        <v>0</v>
      </c>
      <c r="CP330" s="109">
        <f>SUMIFS('Planificación 2026-1'!R:R,'Planificación 2026-1'!W:W,C330,'Planificación 2026-1'!H:H,"EN",'Planificación 2026-1'!I:I,"&lt;3")</f>
        <v>0</v>
      </c>
      <c r="CQ330" s="109">
        <f>SUMIFS('Planificación 2026-1'!R:R,'Planificación 2026-1'!W:W,C330,'Planificación 2026-1'!H:H,"IS",'Planificación 2026-1'!I:I,"&lt;3")</f>
        <v>0</v>
      </c>
      <c r="CR330" s="109">
        <f>SUMIFS('Planificación 2026-1'!R:R,'Planificación 2026-1'!W:W,C330,'Planificación 2026-1'!H:H,"PS",'Planificación 2026-1'!I:I,"&lt;3")</f>
        <v>0</v>
      </c>
      <c r="CS330" s="109">
        <f>SUMIFS('Planificación 2026-1'!R:R,'Planificación 2026-1'!W:W,C330,'Planificación 2026-1'!H:H,"IN",'Planificación 2026-1'!I:I,"&lt;3")</f>
        <v>0</v>
      </c>
      <c r="CT330" s="109">
        <f>SUMIFS('Planificación 2026-1'!R:R,'Planificación 2026-1'!W:W,C330,'Planificación 2026-1'!H:H,"CA",'Planificación 2026-1'!I:I,"&lt;3")</f>
        <v>0</v>
      </c>
      <c r="CU330" s="109">
        <f>SUMIFS('Planificación 2026-1'!R:R,'Planificación 2026-1'!W:W,C330,'Planificación 2026-1'!H:H,"DE",'Planificación 2026-1'!I:I,"&lt;3")</f>
        <v>4</v>
      </c>
      <c r="CV330" s="109">
        <f>SUMIFS('Planificación 2026-1'!R:R,'Planificación 2026-1'!W:W,C330,'Planificación 2026-1'!H:H,"OB",'Planificación 2026-1'!I:I,"&lt;3")</f>
        <v>0</v>
      </c>
      <c r="CW330" s="109">
        <f>SUMIFS('Planificación 2026-1'!R:R,'Planificación 2026-1'!W:W,C330,'Planificación 2026-1'!H:H,"MH",'Planificación 2026-1'!I:I,"&lt;3")</f>
        <v>0</v>
      </c>
      <c r="CX330" s="109">
        <f>SUMIFS('Planificación 2026-1'!R:R,'Planificación 2026-1'!W:W,C330,'Planificación 2026-1'!H:H,"IC",'Planificación 2026-1'!I:I,"&lt;3")</f>
        <v>0</v>
      </c>
      <c r="CY330" s="109">
        <f>SUMIFS('Planificación 2026-1'!R:R,'Planificación 2026-1'!W:W,C330,'Planificación 2026-1'!H:H,"AR",'Planificación 2026-1'!I:I,"&lt;3")</f>
        <v>0</v>
      </c>
      <c r="CZ330" s="109">
        <f>SUMIFS('Planificación 2026-1'!R:R,'Planificación 2026-1'!W:W,C330,'Planificación 2026-1'!H:H,"T1",'Planificación 2026-1'!I:I,"&lt;3")</f>
        <v>0</v>
      </c>
      <c r="DA330" s="109">
        <f>SUMIFS('Planificación 2026-1'!R:R,'Planificación 2026-1'!W:W,C330,'Planificación 2026-1'!H:H,"T3",'Planificación 2026-1'!I:I,"&lt;3")</f>
        <v>0</v>
      </c>
      <c r="DB330" s="109">
        <f>SUMIFS('Planificación 2026-1'!R:R,'Planificación 2026-1'!W:W,C330,'Planificación 2026-1'!H:H,"T2",'Planificación 2026-1'!I:I,"&lt;3")</f>
        <v>0</v>
      </c>
      <c r="DC330" s="109">
        <f>SUMIFS('Planificación 2026-1'!R:R,'Planificación 2026-1'!W:W,C330,'Planificación 2026-1'!H:H,"AE",'Planificación 2026-1'!I:I,"&lt;3")</f>
        <v>5</v>
      </c>
      <c r="DD330" s="109">
        <f>SUMIFS('Planificación 2026-1'!R:R,'Planificación 2026-1'!W:W,C330,'Planificación 2026-1'!H:H,"T4",'Planificación 2026-1'!I:I,"&lt;3")</f>
        <v>0</v>
      </c>
      <c r="DE330" s="108" t="str">
        <f t="shared" si="54"/>
        <v>P08 P32P34 P38</v>
      </c>
      <c r="DF330" s="41">
        <f>IF(C330="","",SUMIFS('Planificación 2026-1'!R:R,'Planificación 2026-1'!W:W,C330,'Planificación 2026-1'!F:F,"PRINCIPAL",'Planificación 2026-1'!X:X,"VIRTUAL"))</f>
        <v>12</v>
      </c>
      <c r="DG330" s="41">
        <f>IF(C330="","",SUMIFS('Planificación 2026-1'!R:R,'Planificación 2026-1'!W:W,C330,'Planificación 2026-1'!F:F,"PRINCIPAL",'Planificación 2026-1'!X:X,"PRESENCIAL"))</f>
        <v>4</v>
      </c>
      <c r="DH330" s="41">
        <f>IF(C330="","",SUMIFS('Planificación 2026-1'!R:R,'Planificación 2026-1'!W:W,C330,'Planificación 2026-1'!F:F,"PRINCIPAL",'Planificación 2026-1'!X:X,"HIBRIDO PRESENCIAL"))</f>
        <v>0</v>
      </c>
      <c r="DI330" s="108" t="str">
        <f t="shared" si="55"/>
        <v>P32</v>
      </c>
      <c r="DJ330" s="108">
        <f>IF(C330="","",SUMIFS('Planificación 2026-1'!R:R,'Planificación 2026-1'!W:W,C330,'Planificación 2026-1'!F:F,"FILIAL",'Planificación 2026-1'!X:X,"VIRTUAL"))</f>
        <v>4</v>
      </c>
      <c r="DK330" s="110">
        <f>IF(C330="","",SUMIFS('Planificación 2026-1'!R:R,'Planificación 2026-1'!W:W,C330,'Planificación 2026-1'!F:F,"FILIAL",'Planificación 2026-1'!X:X,"PRESENCIAL"))</f>
        <v>14</v>
      </c>
      <c r="DL330" s="61">
        <f>IF(C330="","",SUMIFS('Planificación 2026-1'!R:R,'Planificación 2026-1'!W:W,C330,'Planificación 2026-1'!F:F,"FILIAL",'Planificación 2026-1'!X:X,"HIBRIDO PRESENCIAL"))</f>
        <v>0</v>
      </c>
      <c r="DM330" s="111" t="str">
        <f t="shared" si="56"/>
        <v/>
      </c>
      <c r="DN330" s="108">
        <f>IF(C330="","",SUMIFS('Planificación 2026-1'!R:R,'Planificación 2026-1'!W:W,C330,'Planificación 2026-1'!F:F,"SUNAMPE",'Planificación 2026-1'!X:X,"VIRTUAL"))</f>
        <v>0</v>
      </c>
      <c r="DO330" s="61">
        <f>IF(C330="","",SUMIFS('Planificación 2026-1'!R:R,'Planificación 2026-1'!W:W,C330,'Planificación 2026-1'!F:F,"SUNAMPE",'Planificación 2026-1'!X:X,"PRESENCIAL"))</f>
        <v>0</v>
      </c>
      <c r="DP330" s="111" t="str">
        <f t="shared" si="57"/>
        <v/>
      </c>
      <c r="DQ330" s="108">
        <f>IF(C330="","",SUMIFS('Planificación 2026-1'!R:R,'Planificación 2026-1'!W:W,C330,'Planificación 2026-1'!F:F,"HUAURA",'Planificación 2026-1'!X:X,"VIRTUAL"))</f>
        <v>0</v>
      </c>
      <c r="DR330" s="61">
        <f>IF(C330="","",SUMIFS('Planificación 2026-1'!R:R,'Planificación 2026-1'!W:W,C330,'Planificación 2026-1'!F:F,"HUAURA",'Planificación 2026-1'!X:X,"PRESENCIAL"))</f>
        <v>0</v>
      </c>
      <c r="DS330" s="76">
        <f>SUMIFS('Planificación 2026-1'!R:R,'Planificación 2026-1'!W:W,C330,'Planificación 2026-1'!F:F,"PRINCIPAL",'Planificación 2026-1'!X:X,"VIRTUAL",'Planificación 2026-1'!I:I,"&gt;2")</f>
        <v>12</v>
      </c>
      <c r="DT330" s="76">
        <f>SUMIFS('Planificación 2026-1'!R:R,'Planificación 2026-1'!W:W,C330,'Planificación 2026-1'!F:F,"PRINCIPAL",'Planificación 2026-1'!X:X,"&lt;&gt;VIRTUAL",'Planificación 2026-1'!I:I,"&gt;2")</f>
        <v>0</v>
      </c>
      <c r="DU330" s="76">
        <f>SUMIFS('Planificación 2026-1'!R:R,'Planificación 2026-1'!W:W,C330,'Planificación 2026-1'!F:F,"SUNAMPE",'Planificación 2026-1'!X:X,"VIRTUAL",'Planificación 2026-1'!I:I,"&gt;2")</f>
        <v>0</v>
      </c>
      <c r="DV330" s="76">
        <f>SUMIFS('Planificación 2026-1'!R:R,'Planificación 2026-1'!W:W,C330,'Planificación 2026-1'!F:F,"SUNAMPE",'Planificación 2026-1'!X:X,"&lt;&gt;VIRTUAL",'Planificación 2026-1'!I:I,"&gt;2")</f>
        <v>0</v>
      </c>
      <c r="DW330" s="76">
        <f>SUMIFS('Planificación 2026-1'!R:R,'Planificación 2026-1'!W:W,C330,'Planificación 2026-1'!F:F,"FILIAL",'Planificación 2026-1'!X:X,"VIRTUAL",'Planificación 2026-1'!I:I,"&gt;2")</f>
        <v>4</v>
      </c>
      <c r="DX330" s="76">
        <f>SUMIFS('Planificación 2026-1'!R:R,'Planificación 2026-1'!W:W,C330,'Planificación 2026-1'!F:F,"FILIAL",'Planificación 2026-1'!X:X,"&lt;&gt;VIRTUAL",'Planificación 2026-1'!I:I,"&gt;2")</f>
        <v>14</v>
      </c>
      <c r="DY330" s="76">
        <f>SUMIFS('Planificación 2026-1'!R:R,'Planificación 2026-1'!W:W,C330,'Planificación 2026-1'!F:F,"PORUMA",'Planificación 2026-1'!X:X,"VIRTUAL",'Planificación 2026-1'!I:I,"&gt;2")</f>
        <v>0</v>
      </c>
      <c r="DZ330" s="76">
        <f>SUMIFS('Planificación 2026-1'!R:R,'Planificación 2026-1'!W:W,C330,'Planificación 2026-1'!F:F,"PORUMA",'Planificación 2026-1'!X:X,"&lt;&gt;VIRTUAL",'Planificación 2026-1'!I:I,"&gt;2")</f>
        <v>0</v>
      </c>
      <c r="EA330" s="76">
        <f>SUMIFS('Planificación 2026-1'!R:R,'Planificación 2026-1'!W:W,C330,'Planificación 2026-1'!F:F,"HUAURA",'Planificación 2026-1'!X:X,"VIRTUAL",'Planificación 2026-1'!I:I,"&gt;2")</f>
        <v>0</v>
      </c>
      <c r="EB330" s="76">
        <f>SUMIFS('Planificación 2026-1'!R:R,'Planificación 2026-1'!W:W,C330,'Planificación 2026-1'!F:F,"HUAURA",'Planificación 2026-1'!X:X,"&lt;&gt;VIRTUAL",'Planificación 2026-1'!I:I,"&gt;2")</f>
        <v>0</v>
      </c>
      <c r="EC330" s="76">
        <f>SUMIFS('Planificación 2026-1'!R:R,'Planificación 2026-1'!W:W,C330,'Planificación 2026-1'!F:F,"PRINCIPAL",'Planificación 2026-1'!X:X,"VIRTUAL",'Planificación 2026-1'!I:I,"&lt;3")</f>
        <v>0</v>
      </c>
      <c r="ED330" s="76">
        <f>SUMIFS('Planificación 2026-1'!R:R,'Planificación 2026-1'!W:W,C330,'Planificación 2026-1'!F:F,"PRINCIPAL",'Planificación 2026-1'!X:X,"&lt;&gt;VIRTUAL",'Planificación 2026-1'!I:I,"&lt;3")</f>
        <v>9</v>
      </c>
      <c r="EE330" s="76">
        <f>SUMIFS('Planificación 2026-1'!R:R,'Planificación 2026-1'!W:W,C330,'Planificación 2026-1'!F:F,"SUNAMPE",'Planificación 2026-1'!X:X,"VIRTUAL",'Planificación 2026-1'!I:I,"&lt;3")</f>
        <v>0</v>
      </c>
      <c r="EF330" s="76">
        <f>SUMIFS('Planificación 2026-1'!R:R,'Planificación 2026-1'!W:W,C330,'Planificación 2026-1'!F:F,"SUNAMPE",'Planificación 2026-1'!X:X,"&lt;&gt;VIRTUAL",'Planificación 2026-1'!I:I,"&lt;3")</f>
        <v>0</v>
      </c>
      <c r="EG330" s="76">
        <f>SUMIFS('Planificación 2026-1'!R:R,'Planificación 2026-1'!W:W,C330,'Planificación 2026-1'!F:F,"FILIAL",'Planificación 2026-1'!X:X,"VIRTUAL",'Planificación 2026-1'!I:I,"&lt;3")</f>
        <v>0</v>
      </c>
      <c r="EH330" s="76">
        <f>SUMIFS('Planificación 2026-1'!R:R,'Planificación 2026-1'!W:W,C330,'Planificación 2026-1'!F:F,"FILIAL",'Planificación 2026-1'!X:X,"&lt;&gt;VIRTUAL",'Planificación 2026-1'!I:I,"&lt;3")</f>
        <v>0</v>
      </c>
      <c r="EI330" s="76">
        <f>SUMIFS('Planificación 2026-1'!R:R,'Planificación 2026-1'!W:W,C330,'Planificación 2026-1'!F:F,"PORUMA",'Planificación 2026-1'!X:X,"VIRTUAL",'Planificación 2026-1'!I:I,"&lt;3")</f>
        <v>0</v>
      </c>
      <c r="EJ330" s="76">
        <f>SUMIFS('Planificación 2026-1'!R:R,'Planificación 2026-1'!W:W,C330,'Planificación 2026-1'!F:F,"PORUMA",'Planificación 2026-1'!X:X,"&lt;&gt;VIRTUAL",'Planificación 2026-1'!I:I,"&lt;3")</f>
        <v>0</v>
      </c>
      <c r="EK330" s="76">
        <f>SUMIFS('Planificación 2026-1'!R:R,'Planificación 2026-1'!W:W,C330,'Planificación 2026-1'!F:F,"HUAURA",'Planificación 2026-1'!X:X,"VIRTUAL",'Planificación 2026-1'!I:I,"&lt;3")</f>
        <v>0</v>
      </c>
      <c r="EL330" s="76">
        <f>SUMIFS('Planificación 2026-1'!R:R,'Planificación 2026-1'!W:W,C330,'Planificación 2026-1'!F:F,"HUAURA",'Planificación 2026-1'!X:X,"&lt;&gt;VIRTUAL",'Planificación 2026-1'!I:I,"&lt;3")</f>
        <v>0</v>
      </c>
      <c r="EM330" s="76"/>
      <c r="EN330" s="76">
        <f t="shared" si="50"/>
        <v>16</v>
      </c>
      <c r="EO330" s="76">
        <f t="shared" si="51"/>
        <v>23</v>
      </c>
      <c r="EP330" s="76" t="b">
        <f t="shared" si="52"/>
        <v>1</v>
      </c>
      <c r="EQ330" s="76" t="str">
        <f t="shared" si="53"/>
        <v>FILIAL-HUAURA</v>
      </c>
      <c r="ER330" s="76" t="str">
        <f t="shared" si="58"/>
        <v>MAS PRESENCIAL</v>
      </c>
    </row>
    <row r="331" spans="1:148" hidden="1">
      <c r="A331" s="83"/>
      <c r="B331" s="119">
        <v>328</v>
      </c>
      <c r="C331" s="115" t="s">
        <v>504</v>
      </c>
      <c r="D331" s="112">
        <f>SUMIF('Planificación 2026-1'!W:W,C331,'Planificación 2026-1'!R:R)</f>
        <v>0</v>
      </c>
      <c r="E331" s="114" t="s">
        <v>173</v>
      </c>
      <c r="F331" s="115" t="s">
        <v>171</v>
      </c>
      <c r="G331" s="115" t="s">
        <v>153</v>
      </c>
      <c r="H331" s="115" t="s">
        <v>128</v>
      </c>
      <c r="I331" s="107" t="str">
        <f>IF(SUM(COUNTIFS('Planificación 2026-1'!F:F,"PRINCIPAL",'Planificación 2026-1'!W:W,C331,'Planificación 2026-1'!H:H,"AF"))&gt;0,"P01"," ")</f>
        <v xml:space="preserve"> </v>
      </c>
      <c r="J331" s="108" t="str">
        <f>IF(SUM(COUNTIFS('Planificación 2026-1'!F:F,"PRINCIPAL",'Planificación 2026-1'!W:W,C331,'Planificación 2026-1'!H:H,"EN"))&gt;0,"P02"," ")</f>
        <v xml:space="preserve"> </v>
      </c>
      <c r="K331" s="108" t="str">
        <f>IF(SUM(COUNTIFS('Planificación 2026-1'!F:F,"PRINCIPAL",'Planificación 2026-1'!W:W,C331,'Planificación 2026-1'!H:H,"IS"))&gt;0,"P03"," ")</f>
        <v xml:space="preserve"> </v>
      </c>
      <c r="L331" s="108" t="str">
        <f>IF(SUM(COUNTIFS('Planificación 2026-1'!F:F,"PRINCIPAL",'Planificación 2026-1'!W:W,C331,'Planificación 2026-1'!H:H,"PS"))&gt;0,"P04"," ")</f>
        <v xml:space="preserve"> </v>
      </c>
      <c r="M331" s="108"/>
      <c r="N331" s="108" t="str">
        <f>IF(SUM(COUNTIFS('Planificación 2026-1'!F:F,"PRINCIPAL",'Planificación 2026-1'!W:W,C331,'Planificación 2026-1'!H:H,"IN"))&gt;0,"P06"," ")</f>
        <v xml:space="preserve"> </v>
      </c>
      <c r="O331" s="108" t="str">
        <f>IF(SUM(COUNTIFS('Planificación 2026-1'!F:F,"PRINCIPAL",'Planificación 2026-1'!W:W,C331,'Planificación 2026-1'!H:H,"CA"))&gt;0,"P07"," ")</f>
        <v xml:space="preserve"> </v>
      </c>
      <c r="P331" s="108" t="str">
        <f>IF(SUM(COUNTIFS('Planificación 2026-1'!F:F,"PRINCIPAL",'Planificación 2026-1'!W:W,C331,'Planificación 2026-1'!H:H,"DE"))&gt;0,"P08"," ")</f>
        <v xml:space="preserve"> </v>
      </c>
      <c r="Q331" s="108" t="str">
        <f>IF(SUM(COUNTIFS('Planificación 2026-1'!F:F,"PRINCIPAL",'Planificación 2026-1'!W:W,C331,'Planificación 2026-1'!H:H,"OB"))&gt;0,"P09"," ")</f>
        <v xml:space="preserve"> </v>
      </c>
      <c r="R331" s="108" t="str">
        <f>IF(SUM(COUNTIFS('Planificación 2026-1'!F:F,"PRINCIPAL",'Planificación 2026-1'!W:W,C331,'Planificación 2026-1'!H:H,"MH"))&gt;0,"P31"," ")</f>
        <v xml:space="preserve"> </v>
      </c>
      <c r="S331" s="108" t="str">
        <f>IF(SUM(COUNTIFS('Planificación 2026-1'!F:F,"PRINCIPAL",'Planificación 2026-1'!W:W,C331,'Planificación 2026-1'!H:H,"IC"))&gt;0,"P32"," ")</f>
        <v xml:space="preserve"> </v>
      </c>
      <c r="T331" s="108" t="str">
        <f>IF(SUM(COUNTIFS('Planificación 2026-1'!F:F,"PRINCIPAL",'Planificación 2026-1'!W:W,C331,'Planificación 2026-1'!H:H,"AR"))&gt;0,"P34"," ")</f>
        <v xml:space="preserve"> </v>
      </c>
      <c r="U331" s="108" t="str">
        <f>IF(SUM(COUNTIFS('Planificación 2026-1'!F:F,"PRINCIPAL",'Planificación 2026-1'!W:W,C331,'Planificación 2026-1'!H:H,"T1"))&gt;0,"P35"," ")</f>
        <v xml:space="preserve"> </v>
      </c>
      <c r="V331" s="108" t="str">
        <f>IF(SUM(COUNTIFS('Planificación 2026-1'!F:F,"PRINCIPAL",'Planificación 2026-1'!W:W,C331,'Planificación 2026-1'!H:H,"T3"))&gt;0,"P36"," ")</f>
        <v xml:space="preserve"> </v>
      </c>
      <c r="W331" s="108" t="str">
        <f>IF(SUM(COUNTIFS('Planificación 2026-1'!F:F,"PRINCIPAL",'Planificación 2026-1'!W:W,C331,'Planificación 2026-1'!H:H,"T2"))&gt;0,"P37"," ")</f>
        <v xml:space="preserve"> </v>
      </c>
      <c r="X331" s="108" t="str">
        <f>IF(SUM(COUNTIFS('Planificación 2026-1'!F:F,"PRINCIPAL",'Planificación 2026-1'!W:W,C331,'Planificación 2026-1'!H:H,"AE"))&gt;0,"P38"," ")</f>
        <v xml:space="preserve"> </v>
      </c>
      <c r="Y331" s="108" t="str">
        <f>IF(SUM(COUNTIFS('Planificación 2026-1'!F:F,"PRINCIPAL",'Planificación 2026-1'!W:W,C331,'Planificación 2026-1'!H:H,"T4"))&gt;0,"P55"," ")</f>
        <v xml:space="preserve"> </v>
      </c>
      <c r="Z331" s="108" t="str">
        <f>IF(SUM(COUNTIFS('Planificación 2026-1'!F:F,"FILIAL",'Planificación 2026-1'!W:W,C331,'Planificación 2026-1'!H:H,"AF"))&gt;0," P01"," ")</f>
        <v xml:space="preserve"> </v>
      </c>
      <c r="AA331" s="108" t="str">
        <f>IF(SUM(COUNTIFS('Planificación 2026-1'!F:F,"FILIAL",'Planificación 2026-1'!W:W,C331,'Planificación 2026-1'!H:H,"EN"))&gt;0,"P02"," ")</f>
        <v xml:space="preserve"> </v>
      </c>
      <c r="AB331" s="108" t="str">
        <f>IF(SUM(COUNTIFS('Planificación 2026-1'!F:F,"FILIAL",'Planificación 2026-1'!W:W,C331,'Planificación 2026-1'!H:H,"IS"))&gt;0,"P03"," ")</f>
        <v xml:space="preserve"> </v>
      </c>
      <c r="AC331" s="108" t="str">
        <f>IF(SUM(COUNTIFS('Planificación 2026-1'!F:F,"FILIAL",'Planificación 2026-1'!W:W,C331,'Planificación 2026-1'!H:H,"PS"))&gt;0,"P04"," ")</f>
        <v xml:space="preserve"> </v>
      </c>
      <c r="AD331" s="108"/>
      <c r="AE331" s="108" t="str">
        <f>IF(SUM(COUNTIFS('Planificación 2026-1'!F:F,"FILIAL",'Planificación 2026-1'!W:W,C331,'Planificación 2026-1'!H:H,"IN"))&gt;0,"P06"," ")</f>
        <v xml:space="preserve"> </v>
      </c>
      <c r="AF331" s="108" t="str">
        <f>IF(SUM(COUNTIFS('Planificación 2026-1'!F:F,"FILIAL",'Planificación 2026-1'!W:W,C331,'Planificación 2026-1'!H:H,"CA"))&gt;0,"P07"," ")</f>
        <v xml:space="preserve"> </v>
      </c>
      <c r="AG331" s="108" t="str">
        <f>IF(SUM(COUNTIFS('Planificación 2026-1'!F:F,"FILIAL",'Planificación 2026-1'!W:W,C331,'Planificación 2026-1'!H:H,"DE"))&gt;0,"P08"," ")</f>
        <v xml:space="preserve"> </v>
      </c>
      <c r="AH331" s="108" t="str">
        <f>IF(SUM(COUNTIFS('Planificación 2026-1'!F:F,"FILIAL",'Planificación 2026-1'!W:W,C331,'Planificación 2026-1'!H:H,"OB"))&gt;0,"P09"," ")</f>
        <v xml:space="preserve"> </v>
      </c>
      <c r="AI331" s="108" t="str">
        <f>IF(SUM(COUNTIFS('Planificación 2026-1'!F:F,"FILIAL",'Planificación 2026-1'!W:W,C331,'Planificación 2026-1'!H:H,"MH"))&gt;0,"P31"," ")</f>
        <v xml:space="preserve"> </v>
      </c>
      <c r="AJ331" s="108" t="str">
        <f>IF(SUM(COUNTIFS('Planificación 2026-1'!F:F,"FILIAL",'Planificación 2026-1'!W:W,C331,'Planificación 2026-1'!H:H,"IC"))&gt;0,"P32"," ")</f>
        <v xml:space="preserve"> </v>
      </c>
      <c r="AK331" s="108" t="str">
        <f>IF(SUM(COUNTIFS('Planificación 2026-1'!F:F,"FILIAL",'Planificación 2026-1'!W:W,C331,'Planificación 2026-1'!H:H,"AR"))&gt;0,"P34"," ")</f>
        <v xml:space="preserve"> </v>
      </c>
      <c r="AL331" s="108" t="str">
        <f>IF(SUM(COUNTIFS('Planificación 2026-1'!F:F,"FILIAL",'Planificación 2026-1'!W:W,C331,'Planificación 2026-1'!H:H,"T1"))&gt;0,"P35"," ")</f>
        <v xml:space="preserve"> </v>
      </c>
      <c r="AM331" s="108" t="str">
        <f>IF(SUM(COUNTIFS('Planificación 2026-1'!F:F,"FILIAL",'Planificación 2026-1'!W:W,C331,'Planificación 2026-1'!H:H,"T3"))&gt;0,"P36"," ")</f>
        <v xml:space="preserve"> </v>
      </c>
      <c r="AN331" s="108" t="str">
        <f>IF(SUM(COUNTIFS('Planificación 2026-1'!F:F,"FILIAL",'Planificación 2026-1'!W:W,C331,'Planificación 2026-1'!H:H,"T2"))&gt;0,"P37"," ")</f>
        <v xml:space="preserve"> </v>
      </c>
      <c r="AO331" s="108" t="str">
        <f>IF(SUM(COUNTIFS('Planificación 2026-1'!F:F,"FILIAL",'Planificación 2026-1'!W:W,C331,'Planificación 2026-1'!H:H,"AE"))&gt;0,"P38"," ")</f>
        <v xml:space="preserve"> </v>
      </c>
      <c r="AP331" s="108" t="str">
        <f>IF(SUM(COUNTIFS('Planificación 2026-1'!F:F,"FILIAL",'Planificación 2026-1'!W:W,C331,'Planificación 2026-1'!H:H,"T4"))&gt;0,"P55"," ")</f>
        <v xml:space="preserve"> </v>
      </c>
      <c r="AQ331" s="108" t="str">
        <f>IF(SUM(COUNTIFS('Planificación 2026-1'!F:F,"SUNAMPE",'Planificación 2026-1'!W:W,C331,'Planificación 2026-1'!H:H,"AF"))&gt;0," P01"," ")</f>
        <v xml:space="preserve"> </v>
      </c>
      <c r="AR331" s="108" t="str">
        <f>IF(SUM(COUNTIFS('Planificación 2026-1'!F:F,"SUNAMPE",'Planificación 2026-1'!W:W,C331,'Planificación 2026-1'!H:H,"EN"))&gt;0,"P02"," ")</f>
        <v xml:space="preserve"> </v>
      </c>
      <c r="AS331" s="108" t="str">
        <f>IF(SUM(COUNTIFS('Planificación 2026-1'!F:F,"SUNAMPE",'Planificación 2026-1'!W:W,C331,'Planificación 2026-1'!H:H,"IS"))&gt;0,"P03"," ")</f>
        <v xml:space="preserve"> </v>
      </c>
      <c r="AT331" s="108" t="str">
        <f>IF(SUM(COUNTIFS('Planificación 2026-1'!F:F,"SUNAMPE",'Planificación 2026-1'!W:W,C331,'Planificación 2026-1'!H:H,"PS"))&gt;0,"P04"," ")</f>
        <v xml:space="preserve"> </v>
      </c>
      <c r="AU331" s="108"/>
      <c r="AV331" s="108" t="str">
        <f>IF(SUM(COUNTIFS('Planificación 2026-1'!F:F,"SUNAMPE",'Planificación 2026-1'!W:W,C331,'Planificación 2026-1'!H:H,"IN"))&gt;0,"P06"," ")</f>
        <v xml:space="preserve"> </v>
      </c>
      <c r="AW331" s="108" t="str">
        <f>IF(SUM(COUNTIFS('Planificación 2026-1'!F:F,"SUNAMPE",'Planificación 2026-1'!W:W,C331,'Planificación 2026-1'!H:H,"CA"))&gt;0,"P07"," ")</f>
        <v xml:space="preserve"> </v>
      </c>
      <c r="AX331" s="108" t="str">
        <f>IF(SUM(COUNTIFS('Planificación 2026-1'!F:F,"SUNAMPE",'Planificación 2026-1'!W:W,C331,'Planificación 2026-1'!H:H,"DE"))&gt;0,"P08"," ")</f>
        <v xml:space="preserve"> </v>
      </c>
      <c r="AY331" s="108" t="str">
        <f>IF(SUM(COUNTIFS('Planificación 2026-1'!F:F,"SUNAMPE",'Planificación 2026-1'!W:W,C331,'Planificación 2026-1'!H:H,"OB"))&gt;0,"P09"," ")</f>
        <v xml:space="preserve"> </v>
      </c>
      <c r="AZ331" s="108" t="str">
        <f>IF(SUM(COUNTIFS('Planificación 2026-1'!F:F,"SUNAMPE",'Planificación 2026-1'!W:W,C331,'Planificación 2026-1'!H:H,"MH"))&gt;0,"P31"," ")</f>
        <v xml:space="preserve"> </v>
      </c>
      <c r="BA331" s="108" t="str">
        <f>IF(SUM(COUNTIFS('Planificación 2026-1'!F:F,"SUNAMPE",'Planificación 2026-1'!W:W,C331,'Planificación 2026-1'!H:H,"IC"))&gt;0,"P32"," ")</f>
        <v xml:space="preserve"> </v>
      </c>
      <c r="BB331" s="108" t="str">
        <f>IF(SUM(COUNTIFS('Planificación 2026-1'!F:F,"SUNAMPE",'Planificación 2026-1'!W:W,C331,'Planificación 2026-1'!H:H,"AR"))&gt;0,"P34"," ")</f>
        <v xml:space="preserve"> </v>
      </c>
      <c r="BC331" s="108" t="str">
        <f>IF(SUM(COUNTIFS('Planificación 2026-1'!F:F,"SUNAMPE",'Planificación 2026-1'!W:W,C331,'Planificación 2026-1'!H:H,"T1"))&gt;0,"P35"," ")</f>
        <v xml:space="preserve"> </v>
      </c>
      <c r="BD331" s="108" t="str">
        <f>IF(SUM(COUNTIFS('Planificación 2026-1'!F:F,"SUNAMPE",'Planificación 2026-1'!W:W,C331,'Planificación 2026-1'!H:H,"T3"))&gt;0,"P36"," ")</f>
        <v xml:space="preserve"> </v>
      </c>
      <c r="BE331" s="108" t="str">
        <f>IF(SUM(COUNTIFS('Planificación 2026-1'!F:F,"SUNAMPE",'Planificación 2026-1'!W:W,C331,'Planificación 2026-1'!H:H,"T2"))&gt;0,"P37"," ")</f>
        <v xml:space="preserve"> </v>
      </c>
      <c r="BF331" s="108" t="str">
        <f>IF(SUM(COUNTIFS('Planificación 2026-1'!F:F,"SUNAMPE",'Planificación 2026-1'!W:W,C331,'Planificación 2026-1'!H:H,"AE"))&gt;0,"P38"," ")</f>
        <v xml:space="preserve"> </v>
      </c>
      <c r="BG331" s="108" t="str">
        <f>IF(SUM(COUNTIFS('Planificación 2026-1'!F:F,"SUNAMPE",'Planificación 2026-1'!W:W,C331,'Planificación 2026-1'!H:H,"T4"))&gt;0,"P55"," ")</f>
        <v xml:space="preserve"> </v>
      </c>
      <c r="BH331" s="108" t="str">
        <f>IF(SUM(COUNTIFS('Planificación 2026-1'!F:F,"HUAURA",'Planificación 2026-1'!W:W,C331,'Planificación 2026-1'!H:H,"AF"))&gt;0," P01"," ")</f>
        <v xml:space="preserve"> </v>
      </c>
      <c r="BI331" s="108" t="str">
        <f>IF(SUM(COUNTIFS('Planificación 2026-1'!F:F,"HUAURA",'Planificación 2026-1'!W:W,C331,'Planificación 2026-1'!H:H,"EN"))&gt;0,"P02"," ")</f>
        <v xml:space="preserve"> </v>
      </c>
      <c r="BJ331" s="108" t="str">
        <f>IF(SUM(COUNTIFS('Planificación 2026-1'!F:F,"HUAURA",'Planificación 2026-1'!W:W,C331,'Planificación 2026-1'!H:H,"IS"))&gt;0,"P03"," ")</f>
        <v xml:space="preserve"> </v>
      </c>
      <c r="BK331" s="108" t="str">
        <f>IF(SUM(COUNTIFS('Planificación 2026-1'!F:F,"HUAURA",'Planificación 2026-1'!W:W,C331,'Planificación 2026-1'!H:H,"PS"))&gt;0,"P04"," ")</f>
        <v xml:space="preserve"> </v>
      </c>
      <c r="BL331" s="108"/>
      <c r="BM331" s="108" t="str">
        <f>IF(SUM(COUNTIFS('Planificación 2026-1'!F:F,"HUAURA",'Planificación 2026-1'!W:W,C331,'Planificación 2026-1'!H:H,"IN"))&gt;0,"P06"," ")</f>
        <v xml:space="preserve"> </v>
      </c>
      <c r="BN331" s="108" t="str">
        <f>IF(SUM(COUNTIFS('Planificación 2026-1'!F:F,"HUAURA",'Planificación 2026-1'!W:W,C331,'Planificación 2026-1'!H:H,"CA"))&gt;0,"P07"," ")</f>
        <v xml:space="preserve"> </v>
      </c>
      <c r="BO331" s="108" t="str">
        <f>IF(SUM(COUNTIFS('Planificación 2026-1'!F:F,"HUAURA",'Planificación 2026-1'!W:W,C331,'Planificación 2026-1'!H:H,"DE"))&gt;0,"P08"," ")</f>
        <v xml:space="preserve"> </v>
      </c>
      <c r="BP331" s="108" t="str">
        <f>IF(SUM(COUNTIFS('Planificación 2026-1'!F:F,"HUAURA",'Planificación 2026-1'!W:W,C331,'Planificación 2026-1'!H:H,"OB"))&gt;0,"P09"," ")</f>
        <v xml:space="preserve"> </v>
      </c>
      <c r="BQ331" s="108" t="str">
        <f>IF(SUM(COUNTIFS('Planificación 2026-1'!F:F,"HUAURA",'Planificación 2026-1'!W:W,C331,'Planificación 2026-1'!H:H,"MH"))&gt;0,"P31"," ")</f>
        <v xml:space="preserve"> </v>
      </c>
      <c r="BR331" s="108" t="str">
        <f>IF(SUM(COUNTIFS('Planificación 2026-1'!F:F,"HUAURA",'Planificación 2026-1'!W:W,C331,'Planificación 2026-1'!H:H,"IC"))&gt;0,"P32"," ")</f>
        <v xml:space="preserve"> </v>
      </c>
      <c r="BS331" s="108" t="str">
        <f>IF(SUM(COUNTIFS('Planificación 2026-1'!F:F,"HUAURA",'Planificación 2026-1'!W:W,C331,'Planificación 2026-1'!H:H,"AR"))&gt;0,"P34"," ")</f>
        <v xml:space="preserve"> </v>
      </c>
      <c r="BT331" s="108" t="str">
        <f>IF(SUM(COUNTIFS('Planificación 2026-1'!F:F,"HUAURA",'Planificación 2026-1'!W:W,C331,'Planificación 2026-1'!H:H,"T1"))&gt;0,"P35"," ")</f>
        <v xml:space="preserve"> </v>
      </c>
      <c r="BU331" s="108" t="str">
        <f>IF(SUM(COUNTIFS('Planificación 2026-1'!F:F,"HUAURA",'Planificación 2026-1'!W:W,C331,'Planificación 2026-1'!H:H,"T3"))&gt;0,"P36"," ")</f>
        <v xml:space="preserve"> </v>
      </c>
      <c r="BV331" s="108" t="str">
        <f>IF(SUM(COUNTIFS('Planificación 2026-1'!F:F,"HUAURA",'Planificación 2026-1'!W:W,C331,'Planificación 2026-1'!H:H,"T2"))&gt;0,"P37"," ")</f>
        <v xml:space="preserve"> </v>
      </c>
      <c r="BW331" s="108" t="str">
        <f>IF(SUM(COUNTIFS('Planificación 2026-1'!F:F,"HUAURA",'Planificación 2026-1'!W:W,C331,'Planificación 2026-1'!H:H,"AE"))&gt;0,"P38"," ")</f>
        <v xml:space="preserve"> </v>
      </c>
      <c r="BX331" s="108" t="str">
        <f>IF(SUM(COUNTIFS('Planificación 2026-1'!F:F,"HUAURA",'Planificación 2026-1'!W:W,C331,'Planificación 2026-1'!H:H,"T4"))&gt;0,"P55"," ")</f>
        <v xml:space="preserve"> </v>
      </c>
      <c r="BY331" s="109">
        <f>SUMIFS('Planificación 2026-1'!R:R,'Planificación 2026-1'!W:W,C331,'Planificación 2026-1'!H:H,"AF",'Planificación 2026-1'!I:I,"&gt;2")</f>
        <v>0</v>
      </c>
      <c r="BZ331" s="109">
        <f>SUMIFS('Planificación 2026-1'!R:R,'Planificación 2026-1'!W:W,C331,'Planificación 2026-1'!H:H,"EN",'Planificación 2026-1'!I:I,"&gt;2")</f>
        <v>0</v>
      </c>
      <c r="CA331" s="109">
        <f>SUMIFS('Planificación 2026-1'!R:R,'Planificación 2026-1'!W:W,C331,'Planificación 2026-1'!H:H,"IS",'Planificación 2026-1'!I:I,"&gt;2")</f>
        <v>0</v>
      </c>
      <c r="CB331" s="109">
        <f>SUMIFS('Planificación 2026-1'!R:R,'Planificación 2026-1'!W:W,C331,'Planificación 2026-1'!H:H,"PS",'Planificación 2026-1'!I:I,"&gt;2")</f>
        <v>0</v>
      </c>
      <c r="CC331" s="109">
        <f>SUMIFS('Planificación 2026-1'!R:R,'Planificación 2026-1'!W:W,C331,'Planificación 2026-1'!H:H,"IN",'Planificación 2026-1'!I:I,"&gt;2")</f>
        <v>0</v>
      </c>
      <c r="CD331" s="109">
        <f>SUMIFS('Planificación 2026-1'!R:R,'Planificación 2026-1'!W:W,C331,'Planificación 2026-1'!H:H,"CA",'Planificación 2026-1'!I:I,"&gt;2")</f>
        <v>0</v>
      </c>
      <c r="CE331" s="109">
        <f>SUMIFS('Planificación 2026-1'!R:R,'Planificación 2026-1'!W:W,C331,'Planificación 2026-1'!H:H,"DE",'Planificación 2026-1'!I:I,"&gt;2")</f>
        <v>0</v>
      </c>
      <c r="CF331" s="109">
        <f>SUMIFS('Planificación 2026-1'!R:R,'Planificación 2026-1'!W:W,C331,'Planificación 2026-1'!H:H,"OB",'Planificación 2026-1'!I:I,"&gt;2")</f>
        <v>0</v>
      </c>
      <c r="CG331" s="109">
        <f>SUMIFS('Planificación 2026-1'!R:R,'Planificación 2026-1'!W:W,C331,'Planificación 2026-1'!H:H,"MH",'Planificación 2026-1'!I:I,"&gt;2")</f>
        <v>0</v>
      </c>
      <c r="CH331" s="109">
        <f>SUMIFS('Planificación 2026-1'!R:R,'Planificación 2026-1'!W:W,C331,'Planificación 2026-1'!H:H,"IC",'Planificación 2026-1'!I:I,"&gt;2")</f>
        <v>0</v>
      </c>
      <c r="CI331" s="109">
        <f>SUMIFS('Planificación 2026-1'!R:R,'Planificación 2026-1'!W:W,C331,'Planificación 2026-1'!H:H,"AR",'Planificación 2026-1'!I:I,"&gt;2")</f>
        <v>0</v>
      </c>
      <c r="CJ331" s="109">
        <f>SUMIFS('Planificación 2026-1'!R:R,'Planificación 2026-1'!W:W,C331,'Planificación 2026-1'!H:H,"T1",'Planificación 2026-1'!I:I,"&gt;2")</f>
        <v>0</v>
      </c>
      <c r="CK331" s="109">
        <f>SUMIFS('Planificación 2026-1'!R:R,'Planificación 2026-1'!W:W,C331,'Planificación 2026-1'!H:H,"T3",'Planificación 2026-1'!I:I,"&gt;2")</f>
        <v>0</v>
      </c>
      <c r="CL331" s="109">
        <f>SUMIFS('Planificación 2026-1'!R:R,'Planificación 2026-1'!W:W,C331,'Planificación 2026-1'!H:H,"T2",'Planificación 2026-1'!I:I,"&gt;2")</f>
        <v>0</v>
      </c>
      <c r="CM331" s="109">
        <f>SUMIFS('Planificación 2026-1'!R:R,'Planificación 2026-1'!W:W,C331,'Planificación 2026-1'!H:H,"AE",'Planificación 2026-1'!I:I,"&gt;2")</f>
        <v>0</v>
      </c>
      <c r="CN331" s="109">
        <f>SUMIFS('Planificación 2026-1'!R:R,'Planificación 2026-1'!W:W,C331,'Planificación 2026-1'!H:H,"T4",'Planificación 2026-1'!I:I,"&gt;2")</f>
        <v>0</v>
      </c>
      <c r="CO331" s="109">
        <f>SUMIFS('Planificación 2026-1'!R:R,'Planificación 2026-1'!W:W,C331,'Planificación 2026-1'!H:H,"AF",'Planificación 2026-1'!I:I,"&lt;3")</f>
        <v>0</v>
      </c>
      <c r="CP331" s="109">
        <f>SUMIFS('Planificación 2026-1'!R:R,'Planificación 2026-1'!W:W,C331,'Planificación 2026-1'!H:H,"EN",'Planificación 2026-1'!I:I,"&lt;3")</f>
        <v>0</v>
      </c>
      <c r="CQ331" s="109">
        <f>SUMIFS('Planificación 2026-1'!R:R,'Planificación 2026-1'!W:W,C331,'Planificación 2026-1'!H:H,"IS",'Planificación 2026-1'!I:I,"&lt;3")</f>
        <v>0</v>
      </c>
      <c r="CR331" s="109">
        <f>SUMIFS('Planificación 2026-1'!R:R,'Planificación 2026-1'!W:W,C331,'Planificación 2026-1'!H:H,"PS",'Planificación 2026-1'!I:I,"&lt;3")</f>
        <v>0</v>
      </c>
      <c r="CS331" s="109">
        <f>SUMIFS('Planificación 2026-1'!R:R,'Planificación 2026-1'!W:W,C331,'Planificación 2026-1'!H:H,"IN",'Planificación 2026-1'!I:I,"&lt;3")</f>
        <v>0</v>
      </c>
      <c r="CT331" s="109">
        <f>SUMIFS('Planificación 2026-1'!R:R,'Planificación 2026-1'!W:W,C331,'Planificación 2026-1'!H:H,"CA",'Planificación 2026-1'!I:I,"&lt;3")</f>
        <v>0</v>
      </c>
      <c r="CU331" s="109">
        <f>SUMIFS('Planificación 2026-1'!R:R,'Planificación 2026-1'!W:W,C331,'Planificación 2026-1'!H:H,"DE",'Planificación 2026-1'!I:I,"&lt;3")</f>
        <v>0</v>
      </c>
      <c r="CV331" s="109">
        <f>SUMIFS('Planificación 2026-1'!R:R,'Planificación 2026-1'!W:W,C331,'Planificación 2026-1'!H:H,"OB",'Planificación 2026-1'!I:I,"&lt;3")</f>
        <v>0</v>
      </c>
      <c r="CW331" s="109">
        <f>SUMIFS('Planificación 2026-1'!R:R,'Planificación 2026-1'!W:W,C331,'Planificación 2026-1'!H:H,"MH",'Planificación 2026-1'!I:I,"&lt;3")</f>
        <v>0</v>
      </c>
      <c r="CX331" s="109">
        <f>SUMIFS('Planificación 2026-1'!R:R,'Planificación 2026-1'!W:W,C331,'Planificación 2026-1'!H:H,"IC",'Planificación 2026-1'!I:I,"&lt;3")</f>
        <v>0</v>
      </c>
      <c r="CY331" s="109">
        <f>SUMIFS('Planificación 2026-1'!R:R,'Planificación 2026-1'!W:W,C331,'Planificación 2026-1'!H:H,"AR",'Planificación 2026-1'!I:I,"&lt;3")</f>
        <v>0</v>
      </c>
      <c r="CZ331" s="109">
        <f>SUMIFS('Planificación 2026-1'!R:R,'Planificación 2026-1'!W:W,C331,'Planificación 2026-1'!H:H,"T1",'Planificación 2026-1'!I:I,"&lt;3")</f>
        <v>0</v>
      </c>
      <c r="DA331" s="109">
        <f>SUMIFS('Planificación 2026-1'!R:R,'Planificación 2026-1'!W:W,C331,'Planificación 2026-1'!H:H,"T3",'Planificación 2026-1'!I:I,"&lt;3")</f>
        <v>0</v>
      </c>
      <c r="DB331" s="109">
        <f>SUMIFS('Planificación 2026-1'!R:R,'Planificación 2026-1'!W:W,C331,'Planificación 2026-1'!H:H,"T2",'Planificación 2026-1'!I:I,"&lt;3")</f>
        <v>0</v>
      </c>
      <c r="DC331" s="109">
        <f>SUMIFS('Planificación 2026-1'!R:R,'Planificación 2026-1'!W:W,C331,'Planificación 2026-1'!H:H,"AE",'Planificación 2026-1'!I:I,"&lt;3")</f>
        <v>0</v>
      </c>
      <c r="DD331" s="109">
        <f>SUMIFS('Planificación 2026-1'!R:R,'Planificación 2026-1'!W:W,C331,'Planificación 2026-1'!H:H,"T4",'Planificación 2026-1'!I:I,"&lt;3")</f>
        <v>0</v>
      </c>
      <c r="DE331" s="108" t="str">
        <f t="shared" si="54"/>
        <v/>
      </c>
      <c r="DF331" s="41">
        <f>IF(C331="","",SUMIFS('Planificación 2026-1'!R:R,'Planificación 2026-1'!W:W,C331,'Planificación 2026-1'!F:F,"PRINCIPAL",'Planificación 2026-1'!X:X,"VIRTUAL"))</f>
        <v>0</v>
      </c>
      <c r="DG331" s="41">
        <f>IF(C331="","",SUMIFS('Planificación 2026-1'!R:R,'Planificación 2026-1'!W:W,C331,'Planificación 2026-1'!F:F,"PRINCIPAL",'Planificación 2026-1'!X:X,"PRESENCIAL"))</f>
        <v>0</v>
      </c>
      <c r="DH331" s="41">
        <f>IF(C331="","",SUMIFS('Planificación 2026-1'!R:R,'Planificación 2026-1'!W:W,C331,'Planificación 2026-1'!F:F,"PRINCIPAL",'Planificación 2026-1'!X:X,"HIBRIDO PRESENCIAL"))</f>
        <v>0</v>
      </c>
      <c r="DI331" s="108" t="str">
        <f t="shared" si="55"/>
        <v/>
      </c>
      <c r="DJ331" s="108">
        <f>IF(C331="","",SUMIFS('Planificación 2026-1'!R:R,'Planificación 2026-1'!W:W,C331,'Planificación 2026-1'!F:F,"FILIAL",'Planificación 2026-1'!X:X,"VIRTUAL"))</f>
        <v>0</v>
      </c>
      <c r="DK331" s="110">
        <f>IF(C331="","",SUMIFS('Planificación 2026-1'!R:R,'Planificación 2026-1'!W:W,C331,'Planificación 2026-1'!F:F,"FILIAL",'Planificación 2026-1'!X:X,"PRESENCIAL"))</f>
        <v>0</v>
      </c>
      <c r="DL331" s="61">
        <f>IF(C331="","",SUMIFS('Planificación 2026-1'!R:R,'Planificación 2026-1'!W:W,C331,'Planificación 2026-1'!F:F,"FILIAL",'Planificación 2026-1'!X:X,"HIBRIDO PRESENCIAL"))</f>
        <v>0</v>
      </c>
      <c r="DM331" s="111" t="str">
        <f t="shared" si="56"/>
        <v/>
      </c>
      <c r="DN331" s="108">
        <f>IF(C331="","",SUMIFS('Planificación 2026-1'!R:R,'Planificación 2026-1'!W:W,C331,'Planificación 2026-1'!F:F,"SUNAMPE",'Planificación 2026-1'!X:X,"VIRTUAL"))</f>
        <v>0</v>
      </c>
      <c r="DO331" s="61">
        <f>IF(C331="","",SUMIFS('Planificación 2026-1'!R:R,'Planificación 2026-1'!W:W,C331,'Planificación 2026-1'!F:F,"SUNAMPE",'Planificación 2026-1'!X:X,"PRESENCIAL"))</f>
        <v>0</v>
      </c>
      <c r="DP331" s="111" t="str">
        <f t="shared" si="57"/>
        <v/>
      </c>
      <c r="DQ331" s="108">
        <f>IF(C331="","",SUMIFS('Planificación 2026-1'!R:R,'Planificación 2026-1'!W:W,C331,'Planificación 2026-1'!F:F,"HUAURA",'Planificación 2026-1'!X:X,"VIRTUAL"))</f>
        <v>0</v>
      </c>
      <c r="DR331" s="61">
        <f>IF(C331="","",SUMIFS('Planificación 2026-1'!R:R,'Planificación 2026-1'!W:W,C331,'Planificación 2026-1'!F:F,"HUAURA",'Planificación 2026-1'!X:X,"PRESENCIAL"))</f>
        <v>0</v>
      </c>
      <c r="DS331" s="76">
        <f>SUMIFS('Planificación 2026-1'!R:R,'Planificación 2026-1'!W:W,C331,'Planificación 2026-1'!F:F,"PRINCIPAL",'Planificación 2026-1'!X:X,"VIRTUAL",'Planificación 2026-1'!I:I,"&gt;2")</f>
        <v>0</v>
      </c>
      <c r="DT331" s="76">
        <f>SUMIFS('Planificación 2026-1'!R:R,'Planificación 2026-1'!W:W,C331,'Planificación 2026-1'!F:F,"PRINCIPAL",'Planificación 2026-1'!X:X,"&lt;&gt;VIRTUAL",'Planificación 2026-1'!I:I,"&gt;2")</f>
        <v>0</v>
      </c>
      <c r="DU331" s="76">
        <f>SUMIFS('Planificación 2026-1'!R:R,'Planificación 2026-1'!W:W,C331,'Planificación 2026-1'!F:F,"SUNAMPE",'Planificación 2026-1'!X:X,"VIRTUAL",'Planificación 2026-1'!I:I,"&gt;2")</f>
        <v>0</v>
      </c>
      <c r="DV331" s="76">
        <f>SUMIFS('Planificación 2026-1'!R:R,'Planificación 2026-1'!W:W,C331,'Planificación 2026-1'!F:F,"SUNAMPE",'Planificación 2026-1'!X:X,"&lt;&gt;VIRTUAL",'Planificación 2026-1'!I:I,"&gt;2")</f>
        <v>0</v>
      </c>
      <c r="DW331" s="76">
        <f>SUMIFS('Planificación 2026-1'!R:R,'Planificación 2026-1'!W:W,C331,'Planificación 2026-1'!F:F,"FILIAL",'Planificación 2026-1'!X:X,"VIRTUAL",'Planificación 2026-1'!I:I,"&gt;2")</f>
        <v>0</v>
      </c>
      <c r="DX331" s="76">
        <f>SUMIFS('Planificación 2026-1'!R:R,'Planificación 2026-1'!W:W,C331,'Planificación 2026-1'!F:F,"FILIAL",'Planificación 2026-1'!X:X,"&lt;&gt;VIRTUAL",'Planificación 2026-1'!I:I,"&gt;2")</f>
        <v>0</v>
      </c>
      <c r="DY331" s="76">
        <f>SUMIFS('Planificación 2026-1'!R:R,'Planificación 2026-1'!W:W,C331,'Planificación 2026-1'!F:F,"PORUMA",'Planificación 2026-1'!X:X,"VIRTUAL",'Planificación 2026-1'!I:I,"&gt;2")</f>
        <v>0</v>
      </c>
      <c r="DZ331" s="76">
        <f>SUMIFS('Planificación 2026-1'!R:R,'Planificación 2026-1'!W:W,C331,'Planificación 2026-1'!F:F,"PORUMA",'Planificación 2026-1'!X:X,"&lt;&gt;VIRTUAL",'Planificación 2026-1'!I:I,"&gt;2")</f>
        <v>0</v>
      </c>
      <c r="EA331" s="76">
        <f>SUMIFS('Planificación 2026-1'!R:R,'Planificación 2026-1'!W:W,C331,'Planificación 2026-1'!F:F,"HUAURA",'Planificación 2026-1'!X:X,"VIRTUAL",'Planificación 2026-1'!I:I,"&gt;2")</f>
        <v>0</v>
      </c>
      <c r="EB331" s="76">
        <f>SUMIFS('Planificación 2026-1'!R:R,'Planificación 2026-1'!W:W,C331,'Planificación 2026-1'!F:F,"HUAURA",'Planificación 2026-1'!X:X,"&lt;&gt;VIRTUAL",'Planificación 2026-1'!I:I,"&gt;2")</f>
        <v>0</v>
      </c>
      <c r="EC331" s="76">
        <f>SUMIFS('Planificación 2026-1'!R:R,'Planificación 2026-1'!W:W,C331,'Planificación 2026-1'!F:F,"PRINCIPAL",'Planificación 2026-1'!X:X,"VIRTUAL",'Planificación 2026-1'!I:I,"&lt;3")</f>
        <v>0</v>
      </c>
      <c r="ED331" s="76">
        <f>SUMIFS('Planificación 2026-1'!R:R,'Planificación 2026-1'!W:W,C331,'Planificación 2026-1'!F:F,"PRINCIPAL",'Planificación 2026-1'!X:X,"&lt;&gt;VIRTUAL",'Planificación 2026-1'!I:I,"&lt;3")</f>
        <v>0</v>
      </c>
      <c r="EE331" s="76">
        <f>SUMIFS('Planificación 2026-1'!R:R,'Planificación 2026-1'!W:W,C331,'Planificación 2026-1'!F:F,"SUNAMPE",'Planificación 2026-1'!X:X,"VIRTUAL",'Planificación 2026-1'!I:I,"&lt;3")</f>
        <v>0</v>
      </c>
      <c r="EF331" s="76">
        <f>SUMIFS('Planificación 2026-1'!R:R,'Planificación 2026-1'!W:W,C331,'Planificación 2026-1'!F:F,"SUNAMPE",'Planificación 2026-1'!X:X,"&lt;&gt;VIRTUAL",'Planificación 2026-1'!I:I,"&lt;3")</f>
        <v>0</v>
      </c>
      <c r="EG331" s="76">
        <f>SUMIFS('Planificación 2026-1'!R:R,'Planificación 2026-1'!W:W,C331,'Planificación 2026-1'!F:F,"FILIAL",'Planificación 2026-1'!X:X,"VIRTUAL",'Planificación 2026-1'!I:I,"&lt;3")</f>
        <v>0</v>
      </c>
      <c r="EH331" s="76">
        <f>SUMIFS('Planificación 2026-1'!R:R,'Planificación 2026-1'!W:W,C331,'Planificación 2026-1'!F:F,"FILIAL",'Planificación 2026-1'!X:X,"&lt;&gt;VIRTUAL",'Planificación 2026-1'!I:I,"&lt;3")</f>
        <v>0</v>
      </c>
      <c r="EI331" s="76">
        <f>SUMIFS('Planificación 2026-1'!R:R,'Planificación 2026-1'!W:W,C331,'Planificación 2026-1'!F:F,"PORUMA",'Planificación 2026-1'!X:X,"VIRTUAL",'Planificación 2026-1'!I:I,"&lt;3")</f>
        <v>0</v>
      </c>
      <c r="EJ331" s="76">
        <f>SUMIFS('Planificación 2026-1'!R:R,'Planificación 2026-1'!W:W,C331,'Planificación 2026-1'!F:F,"PORUMA",'Planificación 2026-1'!X:X,"&lt;&gt;VIRTUAL",'Planificación 2026-1'!I:I,"&lt;3")</f>
        <v>0</v>
      </c>
      <c r="EK331" s="76">
        <f>SUMIFS('Planificación 2026-1'!R:R,'Planificación 2026-1'!W:W,C331,'Planificación 2026-1'!F:F,"HUAURA",'Planificación 2026-1'!X:X,"VIRTUAL",'Planificación 2026-1'!I:I,"&lt;3")</f>
        <v>0</v>
      </c>
      <c r="EL331" s="76">
        <f>SUMIFS('Planificación 2026-1'!R:R,'Planificación 2026-1'!W:W,C331,'Planificación 2026-1'!F:F,"HUAURA",'Planificación 2026-1'!X:X,"&lt;&gt;VIRTUAL",'Planificación 2026-1'!I:I,"&lt;3")</f>
        <v>0</v>
      </c>
      <c r="EM331" s="76"/>
      <c r="EN331" s="76">
        <f t="shared" si="50"/>
        <v>0</v>
      </c>
      <c r="EO331" s="76">
        <f t="shared" si="51"/>
        <v>0</v>
      </c>
      <c r="EP331" s="76" t="b">
        <f t="shared" si="52"/>
        <v>1</v>
      </c>
      <c r="EQ331" s="76" t="str">
        <f t="shared" si="53"/>
        <v/>
      </c>
      <c r="ER331" s="76" t="str">
        <f t="shared" si="58"/>
        <v>PRESENCIAL</v>
      </c>
    </row>
    <row r="332" spans="1:148" hidden="1">
      <c r="A332" s="83"/>
      <c r="B332" s="119">
        <v>329</v>
      </c>
      <c r="C332" s="115" t="s">
        <v>505</v>
      </c>
      <c r="D332" s="112">
        <f>SUMIF('Planificación 2026-1'!W:W,C332,'Planificación 2026-1'!R:R)</f>
        <v>16</v>
      </c>
      <c r="E332" s="114" t="s">
        <v>170</v>
      </c>
      <c r="F332" s="115" t="s">
        <v>171</v>
      </c>
      <c r="G332" s="115" t="s">
        <v>153</v>
      </c>
      <c r="H332" s="115" t="s">
        <v>121</v>
      </c>
      <c r="I332" s="107" t="str">
        <f>IF(SUM(COUNTIFS('Planificación 2026-1'!F:F,"PRINCIPAL",'Planificación 2026-1'!W:W,C332,'Planificación 2026-1'!H:H,"AF"))&gt;0,"P01"," ")</f>
        <v>P01</v>
      </c>
      <c r="J332" s="108" t="str">
        <f>IF(SUM(COUNTIFS('Planificación 2026-1'!F:F,"PRINCIPAL",'Planificación 2026-1'!W:W,C332,'Planificación 2026-1'!H:H,"EN"))&gt;0,"P02"," ")</f>
        <v xml:space="preserve"> </v>
      </c>
      <c r="K332" s="108" t="str">
        <f>IF(SUM(COUNTIFS('Planificación 2026-1'!F:F,"PRINCIPAL",'Planificación 2026-1'!W:W,C332,'Planificación 2026-1'!H:H,"IS"))&gt;0,"P03"," ")</f>
        <v xml:space="preserve"> </v>
      </c>
      <c r="L332" s="108" t="str">
        <f>IF(SUM(COUNTIFS('Planificación 2026-1'!F:F,"PRINCIPAL",'Planificación 2026-1'!W:W,C332,'Planificación 2026-1'!H:H,"PS"))&gt;0,"P04"," ")</f>
        <v xml:space="preserve"> </v>
      </c>
      <c r="M332" s="108"/>
      <c r="N332" s="108" t="str">
        <f>IF(SUM(COUNTIFS('Planificación 2026-1'!F:F,"PRINCIPAL",'Planificación 2026-1'!W:W,C332,'Planificación 2026-1'!H:H,"IN"))&gt;0,"P06"," ")</f>
        <v xml:space="preserve"> </v>
      </c>
      <c r="O332" s="108" t="str">
        <f>IF(SUM(COUNTIFS('Planificación 2026-1'!F:F,"PRINCIPAL",'Planificación 2026-1'!W:W,C332,'Planificación 2026-1'!H:H,"CA"))&gt;0,"P07"," ")</f>
        <v xml:space="preserve"> </v>
      </c>
      <c r="P332" s="108" t="str">
        <f>IF(SUM(COUNTIFS('Planificación 2026-1'!F:F,"PRINCIPAL",'Planificación 2026-1'!W:W,C332,'Planificación 2026-1'!H:H,"DE"))&gt;0,"P08"," ")</f>
        <v xml:space="preserve"> </v>
      </c>
      <c r="Q332" s="108" t="str">
        <f>IF(SUM(COUNTIFS('Planificación 2026-1'!F:F,"PRINCIPAL",'Planificación 2026-1'!W:W,C332,'Planificación 2026-1'!H:H,"OB"))&gt;0,"P09"," ")</f>
        <v xml:space="preserve"> </v>
      </c>
      <c r="R332" s="108" t="str">
        <f>IF(SUM(COUNTIFS('Planificación 2026-1'!F:F,"PRINCIPAL",'Planificación 2026-1'!W:W,C332,'Planificación 2026-1'!H:H,"MH"))&gt;0,"P31"," ")</f>
        <v xml:space="preserve"> </v>
      </c>
      <c r="S332" s="108" t="str">
        <f>IF(SUM(COUNTIFS('Planificación 2026-1'!F:F,"PRINCIPAL",'Planificación 2026-1'!W:W,C332,'Planificación 2026-1'!H:H,"IC"))&gt;0,"P32"," ")</f>
        <v xml:space="preserve"> </v>
      </c>
      <c r="T332" s="108" t="str">
        <f>IF(SUM(COUNTIFS('Planificación 2026-1'!F:F,"PRINCIPAL",'Planificación 2026-1'!W:W,C332,'Planificación 2026-1'!H:H,"AR"))&gt;0,"P34"," ")</f>
        <v xml:space="preserve"> </v>
      </c>
      <c r="U332" s="108" t="str">
        <f>IF(SUM(COUNTIFS('Planificación 2026-1'!F:F,"PRINCIPAL",'Planificación 2026-1'!W:W,C332,'Planificación 2026-1'!H:H,"T1"))&gt;0,"P35"," ")</f>
        <v xml:space="preserve"> </v>
      </c>
      <c r="V332" s="108" t="str">
        <f>IF(SUM(COUNTIFS('Planificación 2026-1'!F:F,"PRINCIPAL",'Planificación 2026-1'!W:W,C332,'Planificación 2026-1'!H:H,"T3"))&gt;0,"P36"," ")</f>
        <v xml:space="preserve"> </v>
      </c>
      <c r="W332" s="108" t="str">
        <f>IF(SUM(COUNTIFS('Planificación 2026-1'!F:F,"PRINCIPAL",'Planificación 2026-1'!W:W,C332,'Planificación 2026-1'!H:H,"T2"))&gt;0,"P37"," ")</f>
        <v xml:space="preserve"> </v>
      </c>
      <c r="X332" s="108" t="str">
        <f>IF(SUM(COUNTIFS('Planificación 2026-1'!F:F,"PRINCIPAL",'Planificación 2026-1'!W:W,C332,'Planificación 2026-1'!H:H,"AE"))&gt;0,"P38"," ")</f>
        <v xml:space="preserve"> </v>
      </c>
      <c r="Y332" s="108" t="str">
        <f>IF(SUM(COUNTIFS('Planificación 2026-1'!F:F,"PRINCIPAL",'Planificación 2026-1'!W:W,C332,'Planificación 2026-1'!H:H,"T4"))&gt;0,"P55"," ")</f>
        <v xml:space="preserve"> </v>
      </c>
      <c r="Z332" s="108" t="str">
        <f>IF(SUM(COUNTIFS('Planificación 2026-1'!F:F,"FILIAL",'Planificación 2026-1'!W:W,C332,'Planificación 2026-1'!H:H,"AF"))&gt;0," P01"," ")</f>
        <v xml:space="preserve"> P01</v>
      </c>
      <c r="AA332" s="108" t="str">
        <f>IF(SUM(COUNTIFS('Planificación 2026-1'!F:F,"FILIAL",'Planificación 2026-1'!W:W,C332,'Planificación 2026-1'!H:H,"EN"))&gt;0,"P02"," ")</f>
        <v xml:space="preserve"> </v>
      </c>
      <c r="AB332" s="108" t="str">
        <f>IF(SUM(COUNTIFS('Planificación 2026-1'!F:F,"FILIAL",'Planificación 2026-1'!W:W,C332,'Planificación 2026-1'!H:H,"IS"))&gt;0,"P03"," ")</f>
        <v xml:space="preserve"> </v>
      </c>
      <c r="AC332" s="108" t="str">
        <f>IF(SUM(COUNTIFS('Planificación 2026-1'!F:F,"FILIAL",'Planificación 2026-1'!W:W,C332,'Planificación 2026-1'!H:H,"PS"))&gt;0,"P04"," ")</f>
        <v xml:space="preserve"> </v>
      </c>
      <c r="AD332" s="108"/>
      <c r="AE332" s="108" t="str">
        <f>IF(SUM(COUNTIFS('Planificación 2026-1'!F:F,"FILIAL",'Planificación 2026-1'!W:W,C332,'Planificación 2026-1'!H:H,"IN"))&gt;0,"P06"," ")</f>
        <v xml:space="preserve"> </v>
      </c>
      <c r="AF332" s="108" t="str">
        <f>IF(SUM(COUNTIFS('Planificación 2026-1'!F:F,"FILIAL",'Planificación 2026-1'!W:W,C332,'Planificación 2026-1'!H:H,"CA"))&gt;0,"P07"," ")</f>
        <v xml:space="preserve"> </v>
      </c>
      <c r="AG332" s="108" t="str">
        <f>IF(SUM(COUNTIFS('Planificación 2026-1'!F:F,"FILIAL",'Planificación 2026-1'!W:W,C332,'Planificación 2026-1'!H:H,"DE"))&gt;0,"P08"," ")</f>
        <v xml:space="preserve"> </v>
      </c>
      <c r="AH332" s="108" t="str">
        <f>IF(SUM(COUNTIFS('Planificación 2026-1'!F:F,"FILIAL",'Planificación 2026-1'!W:W,C332,'Planificación 2026-1'!H:H,"OB"))&gt;0,"P09"," ")</f>
        <v xml:space="preserve"> </v>
      </c>
      <c r="AI332" s="108" t="str">
        <f>IF(SUM(COUNTIFS('Planificación 2026-1'!F:F,"FILIAL",'Planificación 2026-1'!W:W,C332,'Planificación 2026-1'!H:H,"MH"))&gt;0,"P31"," ")</f>
        <v xml:space="preserve"> </v>
      </c>
      <c r="AJ332" s="108" t="str">
        <f>IF(SUM(COUNTIFS('Planificación 2026-1'!F:F,"FILIAL",'Planificación 2026-1'!W:W,C332,'Planificación 2026-1'!H:H,"IC"))&gt;0,"P32"," ")</f>
        <v xml:space="preserve"> </v>
      </c>
      <c r="AK332" s="108" t="str">
        <f>IF(SUM(COUNTIFS('Planificación 2026-1'!F:F,"FILIAL",'Planificación 2026-1'!W:W,C332,'Planificación 2026-1'!H:H,"AR"))&gt;0,"P34"," ")</f>
        <v xml:space="preserve"> </v>
      </c>
      <c r="AL332" s="108" t="str">
        <f>IF(SUM(COUNTIFS('Planificación 2026-1'!F:F,"FILIAL",'Planificación 2026-1'!W:W,C332,'Planificación 2026-1'!H:H,"T1"))&gt;0,"P35"," ")</f>
        <v xml:space="preserve"> </v>
      </c>
      <c r="AM332" s="108" t="str">
        <f>IF(SUM(COUNTIFS('Planificación 2026-1'!F:F,"FILIAL",'Planificación 2026-1'!W:W,C332,'Planificación 2026-1'!H:H,"T3"))&gt;0,"P36"," ")</f>
        <v xml:space="preserve"> </v>
      </c>
      <c r="AN332" s="108" t="str">
        <f>IF(SUM(COUNTIFS('Planificación 2026-1'!F:F,"FILIAL",'Planificación 2026-1'!W:W,C332,'Planificación 2026-1'!H:H,"T2"))&gt;0,"P37"," ")</f>
        <v xml:space="preserve"> </v>
      </c>
      <c r="AO332" s="108" t="str">
        <f>IF(SUM(COUNTIFS('Planificación 2026-1'!F:F,"FILIAL",'Planificación 2026-1'!W:W,C332,'Planificación 2026-1'!H:H,"AE"))&gt;0,"P38"," ")</f>
        <v xml:space="preserve"> </v>
      </c>
      <c r="AP332" s="108" t="str">
        <f>IF(SUM(COUNTIFS('Planificación 2026-1'!F:F,"FILIAL",'Planificación 2026-1'!W:W,C332,'Planificación 2026-1'!H:H,"T4"))&gt;0,"P55"," ")</f>
        <v xml:space="preserve"> </v>
      </c>
      <c r="AQ332" s="108" t="str">
        <f>IF(SUM(COUNTIFS('Planificación 2026-1'!F:F,"SUNAMPE",'Planificación 2026-1'!W:W,C332,'Planificación 2026-1'!H:H,"AF"))&gt;0," P01"," ")</f>
        <v xml:space="preserve"> </v>
      </c>
      <c r="AR332" s="108" t="str">
        <f>IF(SUM(COUNTIFS('Planificación 2026-1'!F:F,"SUNAMPE",'Planificación 2026-1'!W:W,C332,'Planificación 2026-1'!H:H,"EN"))&gt;0,"P02"," ")</f>
        <v xml:space="preserve"> </v>
      </c>
      <c r="AS332" s="108" t="str">
        <f>IF(SUM(COUNTIFS('Planificación 2026-1'!F:F,"SUNAMPE",'Planificación 2026-1'!W:W,C332,'Planificación 2026-1'!H:H,"IS"))&gt;0,"P03"," ")</f>
        <v xml:space="preserve"> </v>
      </c>
      <c r="AT332" s="108" t="str">
        <f>IF(SUM(COUNTIFS('Planificación 2026-1'!F:F,"SUNAMPE",'Planificación 2026-1'!W:W,C332,'Planificación 2026-1'!H:H,"PS"))&gt;0,"P04"," ")</f>
        <v xml:space="preserve"> </v>
      </c>
      <c r="AU332" s="108"/>
      <c r="AV332" s="108" t="str">
        <f>IF(SUM(COUNTIFS('Planificación 2026-1'!F:F,"SUNAMPE",'Planificación 2026-1'!W:W,C332,'Planificación 2026-1'!H:H,"IN"))&gt;0,"P06"," ")</f>
        <v xml:space="preserve"> </v>
      </c>
      <c r="AW332" s="108" t="str">
        <f>IF(SUM(COUNTIFS('Planificación 2026-1'!F:F,"SUNAMPE",'Planificación 2026-1'!W:W,C332,'Planificación 2026-1'!H:H,"CA"))&gt;0,"P07"," ")</f>
        <v xml:space="preserve"> </v>
      </c>
      <c r="AX332" s="108" t="str">
        <f>IF(SUM(COUNTIFS('Planificación 2026-1'!F:F,"SUNAMPE",'Planificación 2026-1'!W:W,C332,'Planificación 2026-1'!H:H,"DE"))&gt;0,"P08"," ")</f>
        <v xml:space="preserve"> </v>
      </c>
      <c r="AY332" s="108" t="str">
        <f>IF(SUM(COUNTIFS('Planificación 2026-1'!F:F,"SUNAMPE",'Planificación 2026-1'!W:W,C332,'Planificación 2026-1'!H:H,"OB"))&gt;0,"P09"," ")</f>
        <v xml:space="preserve"> </v>
      </c>
      <c r="AZ332" s="108" t="str">
        <f>IF(SUM(COUNTIFS('Planificación 2026-1'!F:F,"SUNAMPE",'Planificación 2026-1'!W:W,C332,'Planificación 2026-1'!H:H,"MH"))&gt;0,"P31"," ")</f>
        <v xml:space="preserve"> </v>
      </c>
      <c r="BA332" s="108" t="str">
        <f>IF(SUM(COUNTIFS('Planificación 2026-1'!F:F,"SUNAMPE",'Planificación 2026-1'!W:W,C332,'Planificación 2026-1'!H:H,"IC"))&gt;0,"P32"," ")</f>
        <v xml:space="preserve"> </v>
      </c>
      <c r="BB332" s="108" t="str">
        <f>IF(SUM(COUNTIFS('Planificación 2026-1'!F:F,"SUNAMPE",'Planificación 2026-1'!W:W,C332,'Planificación 2026-1'!H:H,"AR"))&gt;0,"P34"," ")</f>
        <v xml:space="preserve"> </v>
      </c>
      <c r="BC332" s="108" t="str">
        <f>IF(SUM(COUNTIFS('Planificación 2026-1'!F:F,"SUNAMPE",'Planificación 2026-1'!W:W,C332,'Planificación 2026-1'!H:H,"T1"))&gt;0,"P35"," ")</f>
        <v xml:space="preserve"> </v>
      </c>
      <c r="BD332" s="108" t="str">
        <f>IF(SUM(COUNTIFS('Planificación 2026-1'!F:F,"SUNAMPE",'Planificación 2026-1'!W:W,C332,'Planificación 2026-1'!H:H,"T3"))&gt;0,"P36"," ")</f>
        <v xml:space="preserve"> </v>
      </c>
      <c r="BE332" s="108" t="str">
        <f>IF(SUM(COUNTIFS('Planificación 2026-1'!F:F,"SUNAMPE",'Planificación 2026-1'!W:W,C332,'Planificación 2026-1'!H:H,"T2"))&gt;0,"P37"," ")</f>
        <v xml:space="preserve"> </v>
      </c>
      <c r="BF332" s="108" t="str">
        <f>IF(SUM(COUNTIFS('Planificación 2026-1'!F:F,"SUNAMPE",'Planificación 2026-1'!W:W,C332,'Planificación 2026-1'!H:H,"AE"))&gt;0,"P38"," ")</f>
        <v xml:space="preserve"> </v>
      </c>
      <c r="BG332" s="108" t="str">
        <f>IF(SUM(COUNTIFS('Planificación 2026-1'!F:F,"SUNAMPE",'Planificación 2026-1'!W:W,C332,'Planificación 2026-1'!H:H,"T4"))&gt;0,"P55"," ")</f>
        <v xml:space="preserve"> </v>
      </c>
      <c r="BH332" s="108" t="str">
        <f>IF(SUM(COUNTIFS('Planificación 2026-1'!F:F,"HUAURA",'Planificación 2026-1'!W:W,C332,'Planificación 2026-1'!H:H,"AF"))&gt;0," P01"," ")</f>
        <v xml:space="preserve"> </v>
      </c>
      <c r="BI332" s="108" t="str">
        <f>IF(SUM(COUNTIFS('Planificación 2026-1'!F:F,"HUAURA",'Planificación 2026-1'!W:W,C332,'Planificación 2026-1'!H:H,"EN"))&gt;0,"P02"," ")</f>
        <v xml:space="preserve"> </v>
      </c>
      <c r="BJ332" s="108" t="str">
        <f>IF(SUM(COUNTIFS('Planificación 2026-1'!F:F,"HUAURA",'Planificación 2026-1'!W:W,C332,'Planificación 2026-1'!H:H,"IS"))&gt;0,"P03"," ")</f>
        <v xml:space="preserve"> </v>
      </c>
      <c r="BK332" s="108" t="str">
        <f>IF(SUM(COUNTIFS('Planificación 2026-1'!F:F,"HUAURA",'Planificación 2026-1'!W:W,C332,'Planificación 2026-1'!H:H,"PS"))&gt;0,"P04"," ")</f>
        <v xml:space="preserve"> </v>
      </c>
      <c r="BL332" s="108"/>
      <c r="BM332" s="108" t="str">
        <f>IF(SUM(COUNTIFS('Planificación 2026-1'!F:F,"HUAURA",'Planificación 2026-1'!W:W,C332,'Planificación 2026-1'!H:H,"IN"))&gt;0,"P06"," ")</f>
        <v xml:space="preserve"> </v>
      </c>
      <c r="BN332" s="108" t="str">
        <f>IF(SUM(COUNTIFS('Planificación 2026-1'!F:F,"HUAURA",'Planificación 2026-1'!W:W,C332,'Planificación 2026-1'!H:H,"CA"))&gt;0,"P07"," ")</f>
        <v xml:space="preserve"> </v>
      </c>
      <c r="BO332" s="108" t="str">
        <f>IF(SUM(COUNTIFS('Planificación 2026-1'!F:F,"HUAURA",'Planificación 2026-1'!W:W,C332,'Planificación 2026-1'!H:H,"DE"))&gt;0,"P08"," ")</f>
        <v xml:space="preserve"> </v>
      </c>
      <c r="BP332" s="108" t="str">
        <f>IF(SUM(COUNTIFS('Planificación 2026-1'!F:F,"HUAURA",'Planificación 2026-1'!W:W,C332,'Planificación 2026-1'!H:H,"OB"))&gt;0,"P09"," ")</f>
        <v xml:space="preserve"> </v>
      </c>
      <c r="BQ332" s="108" t="str">
        <f>IF(SUM(COUNTIFS('Planificación 2026-1'!F:F,"HUAURA",'Planificación 2026-1'!W:W,C332,'Planificación 2026-1'!H:H,"MH"))&gt;0,"P31"," ")</f>
        <v xml:space="preserve"> </v>
      </c>
      <c r="BR332" s="108" t="str">
        <f>IF(SUM(COUNTIFS('Planificación 2026-1'!F:F,"HUAURA",'Planificación 2026-1'!W:W,C332,'Planificación 2026-1'!H:H,"IC"))&gt;0,"P32"," ")</f>
        <v xml:space="preserve"> </v>
      </c>
      <c r="BS332" s="108" t="str">
        <f>IF(SUM(COUNTIFS('Planificación 2026-1'!F:F,"HUAURA",'Planificación 2026-1'!W:W,C332,'Planificación 2026-1'!H:H,"AR"))&gt;0,"P34"," ")</f>
        <v xml:space="preserve"> </v>
      </c>
      <c r="BT332" s="108" t="str">
        <f>IF(SUM(COUNTIFS('Planificación 2026-1'!F:F,"HUAURA",'Planificación 2026-1'!W:W,C332,'Planificación 2026-1'!H:H,"T1"))&gt;0,"P35"," ")</f>
        <v xml:space="preserve"> </v>
      </c>
      <c r="BU332" s="108" t="str">
        <f>IF(SUM(COUNTIFS('Planificación 2026-1'!F:F,"HUAURA",'Planificación 2026-1'!W:W,C332,'Planificación 2026-1'!H:H,"T3"))&gt;0,"P36"," ")</f>
        <v xml:space="preserve"> </v>
      </c>
      <c r="BV332" s="108" t="str">
        <f>IF(SUM(COUNTIFS('Planificación 2026-1'!F:F,"HUAURA",'Planificación 2026-1'!W:W,C332,'Planificación 2026-1'!H:H,"T2"))&gt;0,"P37"," ")</f>
        <v xml:space="preserve"> </v>
      </c>
      <c r="BW332" s="108" t="str">
        <f>IF(SUM(COUNTIFS('Planificación 2026-1'!F:F,"HUAURA",'Planificación 2026-1'!W:W,C332,'Planificación 2026-1'!H:H,"AE"))&gt;0,"P38"," ")</f>
        <v xml:space="preserve"> </v>
      </c>
      <c r="BX332" s="108" t="str">
        <f>IF(SUM(COUNTIFS('Planificación 2026-1'!F:F,"HUAURA",'Planificación 2026-1'!W:W,C332,'Planificación 2026-1'!H:H,"T4"))&gt;0,"P55"," ")</f>
        <v xml:space="preserve"> </v>
      </c>
      <c r="BY332" s="109">
        <f>SUMIFS('Planificación 2026-1'!R:R,'Planificación 2026-1'!W:W,C332,'Planificación 2026-1'!H:H,"AF",'Planificación 2026-1'!I:I,"&gt;2")</f>
        <v>16</v>
      </c>
      <c r="BZ332" s="109">
        <f>SUMIFS('Planificación 2026-1'!R:R,'Planificación 2026-1'!W:W,C332,'Planificación 2026-1'!H:H,"EN",'Planificación 2026-1'!I:I,"&gt;2")</f>
        <v>0</v>
      </c>
      <c r="CA332" s="109">
        <f>SUMIFS('Planificación 2026-1'!R:R,'Planificación 2026-1'!W:W,C332,'Planificación 2026-1'!H:H,"IS",'Planificación 2026-1'!I:I,"&gt;2")</f>
        <v>0</v>
      </c>
      <c r="CB332" s="109">
        <f>SUMIFS('Planificación 2026-1'!R:R,'Planificación 2026-1'!W:W,C332,'Planificación 2026-1'!H:H,"PS",'Planificación 2026-1'!I:I,"&gt;2")</f>
        <v>0</v>
      </c>
      <c r="CC332" s="109">
        <f>SUMIFS('Planificación 2026-1'!R:R,'Planificación 2026-1'!W:W,C332,'Planificación 2026-1'!H:H,"IN",'Planificación 2026-1'!I:I,"&gt;2")</f>
        <v>0</v>
      </c>
      <c r="CD332" s="109">
        <f>SUMIFS('Planificación 2026-1'!R:R,'Planificación 2026-1'!W:W,C332,'Planificación 2026-1'!H:H,"CA",'Planificación 2026-1'!I:I,"&gt;2")</f>
        <v>0</v>
      </c>
      <c r="CE332" s="109">
        <f>SUMIFS('Planificación 2026-1'!R:R,'Planificación 2026-1'!W:W,C332,'Planificación 2026-1'!H:H,"DE",'Planificación 2026-1'!I:I,"&gt;2")</f>
        <v>0</v>
      </c>
      <c r="CF332" s="109">
        <f>SUMIFS('Planificación 2026-1'!R:R,'Planificación 2026-1'!W:W,C332,'Planificación 2026-1'!H:H,"OB",'Planificación 2026-1'!I:I,"&gt;2")</f>
        <v>0</v>
      </c>
      <c r="CG332" s="109">
        <f>SUMIFS('Planificación 2026-1'!R:R,'Planificación 2026-1'!W:W,C332,'Planificación 2026-1'!H:H,"MH",'Planificación 2026-1'!I:I,"&gt;2")</f>
        <v>0</v>
      </c>
      <c r="CH332" s="109">
        <f>SUMIFS('Planificación 2026-1'!R:R,'Planificación 2026-1'!W:W,C332,'Planificación 2026-1'!H:H,"IC",'Planificación 2026-1'!I:I,"&gt;2")</f>
        <v>0</v>
      </c>
      <c r="CI332" s="109">
        <f>SUMIFS('Planificación 2026-1'!R:R,'Planificación 2026-1'!W:W,C332,'Planificación 2026-1'!H:H,"AR",'Planificación 2026-1'!I:I,"&gt;2")</f>
        <v>0</v>
      </c>
      <c r="CJ332" s="109">
        <f>SUMIFS('Planificación 2026-1'!R:R,'Planificación 2026-1'!W:W,C332,'Planificación 2026-1'!H:H,"T1",'Planificación 2026-1'!I:I,"&gt;2")</f>
        <v>0</v>
      </c>
      <c r="CK332" s="109">
        <f>SUMIFS('Planificación 2026-1'!R:R,'Planificación 2026-1'!W:W,C332,'Planificación 2026-1'!H:H,"T3",'Planificación 2026-1'!I:I,"&gt;2")</f>
        <v>0</v>
      </c>
      <c r="CL332" s="109">
        <f>SUMIFS('Planificación 2026-1'!R:R,'Planificación 2026-1'!W:W,C332,'Planificación 2026-1'!H:H,"T2",'Planificación 2026-1'!I:I,"&gt;2")</f>
        <v>0</v>
      </c>
      <c r="CM332" s="109">
        <f>SUMIFS('Planificación 2026-1'!R:R,'Planificación 2026-1'!W:W,C332,'Planificación 2026-1'!H:H,"AE",'Planificación 2026-1'!I:I,"&gt;2")</f>
        <v>0</v>
      </c>
      <c r="CN332" s="109">
        <f>SUMIFS('Planificación 2026-1'!R:R,'Planificación 2026-1'!W:W,C332,'Planificación 2026-1'!H:H,"T4",'Planificación 2026-1'!I:I,"&gt;2")</f>
        <v>0</v>
      </c>
      <c r="CO332" s="109">
        <f>SUMIFS('Planificación 2026-1'!R:R,'Planificación 2026-1'!W:W,C332,'Planificación 2026-1'!H:H,"AF",'Planificación 2026-1'!I:I,"&lt;3")</f>
        <v>0</v>
      </c>
      <c r="CP332" s="109">
        <f>SUMIFS('Planificación 2026-1'!R:R,'Planificación 2026-1'!W:W,C332,'Planificación 2026-1'!H:H,"EN",'Planificación 2026-1'!I:I,"&lt;3")</f>
        <v>0</v>
      </c>
      <c r="CQ332" s="109">
        <f>SUMIFS('Planificación 2026-1'!R:R,'Planificación 2026-1'!W:W,C332,'Planificación 2026-1'!H:H,"IS",'Planificación 2026-1'!I:I,"&lt;3")</f>
        <v>0</v>
      </c>
      <c r="CR332" s="109">
        <f>SUMIFS('Planificación 2026-1'!R:R,'Planificación 2026-1'!W:W,C332,'Planificación 2026-1'!H:H,"PS",'Planificación 2026-1'!I:I,"&lt;3")</f>
        <v>0</v>
      </c>
      <c r="CS332" s="109">
        <f>SUMIFS('Planificación 2026-1'!R:R,'Planificación 2026-1'!W:W,C332,'Planificación 2026-1'!H:H,"IN",'Planificación 2026-1'!I:I,"&lt;3")</f>
        <v>0</v>
      </c>
      <c r="CT332" s="109">
        <f>SUMIFS('Planificación 2026-1'!R:R,'Planificación 2026-1'!W:W,C332,'Planificación 2026-1'!H:H,"CA",'Planificación 2026-1'!I:I,"&lt;3")</f>
        <v>0</v>
      </c>
      <c r="CU332" s="109">
        <f>SUMIFS('Planificación 2026-1'!R:R,'Planificación 2026-1'!W:W,C332,'Planificación 2026-1'!H:H,"DE",'Planificación 2026-1'!I:I,"&lt;3")</f>
        <v>0</v>
      </c>
      <c r="CV332" s="109">
        <f>SUMIFS('Planificación 2026-1'!R:R,'Planificación 2026-1'!W:W,C332,'Planificación 2026-1'!H:H,"OB",'Planificación 2026-1'!I:I,"&lt;3")</f>
        <v>0</v>
      </c>
      <c r="CW332" s="109">
        <f>SUMIFS('Planificación 2026-1'!R:R,'Planificación 2026-1'!W:W,C332,'Planificación 2026-1'!H:H,"MH",'Planificación 2026-1'!I:I,"&lt;3")</f>
        <v>0</v>
      </c>
      <c r="CX332" s="109">
        <f>SUMIFS('Planificación 2026-1'!R:R,'Planificación 2026-1'!W:W,C332,'Planificación 2026-1'!H:H,"IC",'Planificación 2026-1'!I:I,"&lt;3")</f>
        <v>0</v>
      </c>
      <c r="CY332" s="109">
        <f>SUMIFS('Planificación 2026-1'!R:R,'Planificación 2026-1'!W:W,C332,'Planificación 2026-1'!H:H,"AR",'Planificación 2026-1'!I:I,"&lt;3")</f>
        <v>0</v>
      </c>
      <c r="CZ332" s="109">
        <f>SUMIFS('Planificación 2026-1'!R:R,'Planificación 2026-1'!W:W,C332,'Planificación 2026-1'!H:H,"T1",'Planificación 2026-1'!I:I,"&lt;3")</f>
        <v>0</v>
      </c>
      <c r="DA332" s="109">
        <f>SUMIFS('Planificación 2026-1'!R:R,'Planificación 2026-1'!W:W,C332,'Planificación 2026-1'!H:H,"T3",'Planificación 2026-1'!I:I,"&lt;3")</f>
        <v>0</v>
      </c>
      <c r="DB332" s="109">
        <f>SUMIFS('Planificación 2026-1'!R:R,'Planificación 2026-1'!W:W,C332,'Planificación 2026-1'!H:H,"T2",'Planificación 2026-1'!I:I,"&lt;3")</f>
        <v>0</v>
      </c>
      <c r="DC332" s="109">
        <f>SUMIFS('Planificación 2026-1'!R:R,'Planificación 2026-1'!W:W,C332,'Planificación 2026-1'!H:H,"AE",'Planificación 2026-1'!I:I,"&lt;3")</f>
        <v>0</v>
      </c>
      <c r="DD332" s="109">
        <f>SUMIFS('Planificación 2026-1'!R:R,'Planificación 2026-1'!W:W,C332,'Planificación 2026-1'!H:H,"T4",'Planificación 2026-1'!I:I,"&lt;3")</f>
        <v>0</v>
      </c>
      <c r="DE332" s="108" t="str">
        <f t="shared" si="54"/>
        <v>P01</v>
      </c>
      <c r="DF332" s="41">
        <f>IF(C332="","",SUMIFS('Planificación 2026-1'!R:R,'Planificación 2026-1'!W:W,C332,'Planificación 2026-1'!F:F,"PRINCIPAL",'Planificación 2026-1'!X:X,"VIRTUAL"))</f>
        <v>7</v>
      </c>
      <c r="DG332" s="41">
        <f>IF(C332="","",SUMIFS('Planificación 2026-1'!R:R,'Planificación 2026-1'!W:W,C332,'Planificación 2026-1'!F:F,"PRINCIPAL",'Planificación 2026-1'!X:X,"PRESENCIAL"))</f>
        <v>4</v>
      </c>
      <c r="DH332" s="41">
        <f>IF(C332="","",SUMIFS('Planificación 2026-1'!R:R,'Planificación 2026-1'!W:W,C332,'Planificación 2026-1'!F:F,"PRINCIPAL",'Planificación 2026-1'!X:X,"HIBRIDO PRESENCIAL"))</f>
        <v>5</v>
      </c>
      <c r="DI332" s="108" t="str">
        <f t="shared" si="55"/>
        <v>P01</v>
      </c>
      <c r="DJ332" s="108">
        <f>IF(C332="","",SUMIFS('Planificación 2026-1'!R:R,'Planificación 2026-1'!W:W,C332,'Planificación 2026-1'!F:F,"FILIAL",'Planificación 2026-1'!X:X,"VIRTUAL"))</f>
        <v>0</v>
      </c>
      <c r="DK332" s="110">
        <f>IF(C332="","",SUMIFS('Planificación 2026-1'!R:R,'Planificación 2026-1'!W:W,C332,'Planificación 2026-1'!F:F,"FILIAL",'Planificación 2026-1'!X:X,"PRESENCIAL"))</f>
        <v>0</v>
      </c>
      <c r="DL332" s="61">
        <f>IF(C332="","",SUMIFS('Planificación 2026-1'!R:R,'Planificación 2026-1'!W:W,C332,'Planificación 2026-1'!F:F,"FILIAL",'Planificación 2026-1'!X:X,"HIBRIDO PRESENCIAL"))</f>
        <v>0</v>
      </c>
      <c r="DM332" s="111" t="str">
        <f t="shared" si="56"/>
        <v/>
      </c>
      <c r="DN332" s="108">
        <f>IF(C332="","",SUMIFS('Planificación 2026-1'!R:R,'Planificación 2026-1'!W:W,C332,'Planificación 2026-1'!F:F,"SUNAMPE",'Planificación 2026-1'!X:X,"VIRTUAL"))</f>
        <v>0</v>
      </c>
      <c r="DO332" s="61">
        <f>IF(C332="","",SUMIFS('Planificación 2026-1'!R:R,'Planificación 2026-1'!W:W,C332,'Planificación 2026-1'!F:F,"SUNAMPE",'Planificación 2026-1'!X:X,"PRESENCIAL"))</f>
        <v>0</v>
      </c>
      <c r="DP332" s="111" t="str">
        <f t="shared" si="57"/>
        <v/>
      </c>
      <c r="DQ332" s="108">
        <f>IF(C332="","",SUMIFS('Planificación 2026-1'!R:R,'Planificación 2026-1'!W:W,C332,'Planificación 2026-1'!F:F,"HUAURA",'Planificación 2026-1'!X:X,"VIRTUAL"))</f>
        <v>0</v>
      </c>
      <c r="DR332" s="61">
        <f>IF(C332="","",SUMIFS('Planificación 2026-1'!R:R,'Planificación 2026-1'!W:W,C332,'Planificación 2026-1'!F:F,"HUAURA",'Planificación 2026-1'!X:X,"PRESENCIAL"))</f>
        <v>0</v>
      </c>
      <c r="DS332" s="76">
        <f>SUMIFS('Planificación 2026-1'!R:R,'Planificación 2026-1'!W:W,C332,'Planificación 2026-1'!F:F,"PRINCIPAL",'Planificación 2026-1'!X:X,"VIRTUAL",'Planificación 2026-1'!I:I,"&gt;2")</f>
        <v>7</v>
      </c>
      <c r="DT332" s="76">
        <f>SUMIFS('Planificación 2026-1'!R:R,'Planificación 2026-1'!W:W,C332,'Planificación 2026-1'!F:F,"PRINCIPAL",'Planificación 2026-1'!X:X,"&lt;&gt;VIRTUAL",'Planificación 2026-1'!I:I,"&gt;2")</f>
        <v>9</v>
      </c>
      <c r="DU332" s="76">
        <f>SUMIFS('Planificación 2026-1'!R:R,'Planificación 2026-1'!W:W,C332,'Planificación 2026-1'!F:F,"SUNAMPE",'Planificación 2026-1'!X:X,"VIRTUAL",'Planificación 2026-1'!I:I,"&gt;2")</f>
        <v>0</v>
      </c>
      <c r="DV332" s="76">
        <f>SUMIFS('Planificación 2026-1'!R:R,'Planificación 2026-1'!W:W,C332,'Planificación 2026-1'!F:F,"SUNAMPE",'Planificación 2026-1'!X:X,"&lt;&gt;VIRTUAL",'Planificación 2026-1'!I:I,"&gt;2")</f>
        <v>0</v>
      </c>
      <c r="DW332" s="76">
        <f>SUMIFS('Planificación 2026-1'!R:R,'Planificación 2026-1'!W:W,C332,'Planificación 2026-1'!F:F,"FILIAL",'Planificación 2026-1'!X:X,"VIRTUAL",'Planificación 2026-1'!I:I,"&gt;2")</f>
        <v>0</v>
      </c>
      <c r="DX332" s="76">
        <f>SUMIFS('Planificación 2026-1'!R:R,'Planificación 2026-1'!W:W,C332,'Planificación 2026-1'!F:F,"FILIAL",'Planificación 2026-1'!X:X,"&lt;&gt;VIRTUAL",'Planificación 2026-1'!I:I,"&gt;2")</f>
        <v>0</v>
      </c>
      <c r="DY332" s="76">
        <f>SUMIFS('Planificación 2026-1'!R:R,'Planificación 2026-1'!W:W,C332,'Planificación 2026-1'!F:F,"PORUMA",'Planificación 2026-1'!X:X,"VIRTUAL",'Planificación 2026-1'!I:I,"&gt;2")</f>
        <v>0</v>
      </c>
      <c r="DZ332" s="76">
        <f>SUMIFS('Planificación 2026-1'!R:R,'Planificación 2026-1'!W:W,C332,'Planificación 2026-1'!F:F,"PORUMA",'Planificación 2026-1'!X:X,"&lt;&gt;VIRTUAL",'Planificación 2026-1'!I:I,"&gt;2")</f>
        <v>0</v>
      </c>
      <c r="EA332" s="76">
        <f>SUMIFS('Planificación 2026-1'!R:R,'Planificación 2026-1'!W:W,C332,'Planificación 2026-1'!F:F,"HUAURA",'Planificación 2026-1'!X:X,"VIRTUAL",'Planificación 2026-1'!I:I,"&gt;2")</f>
        <v>0</v>
      </c>
      <c r="EB332" s="76">
        <f>SUMIFS('Planificación 2026-1'!R:R,'Planificación 2026-1'!W:W,C332,'Planificación 2026-1'!F:F,"HUAURA",'Planificación 2026-1'!X:X,"&lt;&gt;VIRTUAL",'Planificación 2026-1'!I:I,"&gt;2")</f>
        <v>0</v>
      </c>
      <c r="EC332" s="76">
        <f>SUMIFS('Planificación 2026-1'!R:R,'Planificación 2026-1'!W:W,C332,'Planificación 2026-1'!F:F,"PRINCIPAL",'Planificación 2026-1'!X:X,"VIRTUAL",'Planificación 2026-1'!I:I,"&lt;3")</f>
        <v>0</v>
      </c>
      <c r="ED332" s="76">
        <f>SUMIFS('Planificación 2026-1'!R:R,'Planificación 2026-1'!W:W,C332,'Planificación 2026-1'!F:F,"PRINCIPAL",'Planificación 2026-1'!X:X,"&lt;&gt;VIRTUAL",'Planificación 2026-1'!I:I,"&lt;3")</f>
        <v>0</v>
      </c>
      <c r="EE332" s="76">
        <f>SUMIFS('Planificación 2026-1'!R:R,'Planificación 2026-1'!W:W,C332,'Planificación 2026-1'!F:F,"SUNAMPE",'Planificación 2026-1'!X:X,"VIRTUAL",'Planificación 2026-1'!I:I,"&lt;3")</f>
        <v>0</v>
      </c>
      <c r="EF332" s="76">
        <f>SUMIFS('Planificación 2026-1'!R:R,'Planificación 2026-1'!W:W,C332,'Planificación 2026-1'!F:F,"SUNAMPE",'Planificación 2026-1'!X:X,"&lt;&gt;VIRTUAL",'Planificación 2026-1'!I:I,"&lt;3")</f>
        <v>0</v>
      </c>
      <c r="EG332" s="76">
        <f>SUMIFS('Planificación 2026-1'!R:R,'Planificación 2026-1'!W:W,C332,'Planificación 2026-1'!F:F,"FILIAL",'Planificación 2026-1'!X:X,"VIRTUAL",'Planificación 2026-1'!I:I,"&lt;3")</f>
        <v>0</v>
      </c>
      <c r="EH332" s="76">
        <f>SUMIFS('Planificación 2026-1'!R:R,'Planificación 2026-1'!W:W,C332,'Planificación 2026-1'!F:F,"FILIAL",'Planificación 2026-1'!X:X,"&lt;&gt;VIRTUAL",'Planificación 2026-1'!I:I,"&lt;3")</f>
        <v>0</v>
      </c>
      <c r="EI332" s="76">
        <f>SUMIFS('Planificación 2026-1'!R:R,'Planificación 2026-1'!W:W,C332,'Planificación 2026-1'!F:F,"PORUMA",'Planificación 2026-1'!X:X,"VIRTUAL",'Planificación 2026-1'!I:I,"&lt;3")</f>
        <v>0</v>
      </c>
      <c r="EJ332" s="76">
        <f>SUMIFS('Planificación 2026-1'!R:R,'Planificación 2026-1'!W:W,C332,'Planificación 2026-1'!F:F,"PORUMA",'Planificación 2026-1'!X:X,"&lt;&gt;VIRTUAL",'Planificación 2026-1'!I:I,"&lt;3")</f>
        <v>0</v>
      </c>
      <c r="EK332" s="76">
        <f>SUMIFS('Planificación 2026-1'!R:R,'Planificación 2026-1'!W:W,C332,'Planificación 2026-1'!F:F,"HUAURA",'Planificación 2026-1'!X:X,"VIRTUAL",'Planificación 2026-1'!I:I,"&lt;3")</f>
        <v>0</v>
      </c>
      <c r="EL332" s="76">
        <f>SUMIFS('Planificación 2026-1'!R:R,'Planificación 2026-1'!W:W,C332,'Planificación 2026-1'!F:F,"HUAURA",'Planificación 2026-1'!X:X,"&lt;&gt;VIRTUAL",'Planificación 2026-1'!I:I,"&lt;3")</f>
        <v>0</v>
      </c>
      <c r="EM332" s="76"/>
      <c r="EN332" s="76">
        <f t="shared" si="50"/>
        <v>7</v>
      </c>
      <c r="EO332" s="76">
        <f t="shared" si="51"/>
        <v>9</v>
      </c>
      <c r="EP332" s="76" t="b">
        <f t="shared" si="52"/>
        <v>1</v>
      </c>
      <c r="EQ332" s="76" t="str">
        <f t="shared" si="53"/>
        <v>SEDE</v>
      </c>
      <c r="ER332" s="76" t="str">
        <f t="shared" si="58"/>
        <v>MAS PRESENCIAL</v>
      </c>
    </row>
    <row r="333" spans="1:148" hidden="1">
      <c r="A333" s="83"/>
      <c r="B333" s="119">
        <v>330</v>
      </c>
      <c r="C333" s="115" t="s">
        <v>506</v>
      </c>
      <c r="D333" s="112">
        <f>SUMIF('Planificación 2026-1'!W:W,C333,'Planificación 2026-1'!R:R)</f>
        <v>0</v>
      </c>
      <c r="E333" s="114" t="s">
        <v>170</v>
      </c>
      <c r="F333" s="115" t="s">
        <v>171</v>
      </c>
      <c r="G333" s="115" t="s">
        <v>153</v>
      </c>
      <c r="H333" s="115" t="s">
        <v>138</v>
      </c>
      <c r="I333" s="107" t="str">
        <f>IF(SUM(COUNTIFS('Planificación 2026-1'!F:F,"PRINCIPAL",'Planificación 2026-1'!W:W,C333,'Planificación 2026-1'!H:H,"AF"))&gt;0,"P01"," ")</f>
        <v xml:space="preserve"> </v>
      </c>
      <c r="J333" s="108" t="str">
        <f>IF(SUM(COUNTIFS('Planificación 2026-1'!F:F,"PRINCIPAL",'Planificación 2026-1'!W:W,C333,'Planificación 2026-1'!H:H,"EN"))&gt;0,"P02"," ")</f>
        <v xml:space="preserve"> </v>
      </c>
      <c r="K333" s="108" t="str">
        <f>IF(SUM(COUNTIFS('Planificación 2026-1'!F:F,"PRINCIPAL",'Planificación 2026-1'!W:W,C333,'Planificación 2026-1'!H:H,"IS"))&gt;0,"P03"," ")</f>
        <v xml:space="preserve"> </v>
      </c>
      <c r="L333" s="108" t="str">
        <f>IF(SUM(COUNTIFS('Planificación 2026-1'!F:F,"PRINCIPAL",'Planificación 2026-1'!W:W,C333,'Planificación 2026-1'!H:H,"PS"))&gt;0,"P04"," ")</f>
        <v xml:space="preserve"> </v>
      </c>
      <c r="M333" s="108"/>
      <c r="N333" s="108" t="str">
        <f>IF(SUM(COUNTIFS('Planificación 2026-1'!F:F,"PRINCIPAL",'Planificación 2026-1'!W:W,C333,'Planificación 2026-1'!H:H,"IN"))&gt;0,"P06"," ")</f>
        <v xml:space="preserve"> </v>
      </c>
      <c r="O333" s="108" t="str">
        <f>IF(SUM(COUNTIFS('Planificación 2026-1'!F:F,"PRINCIPAL",'Planificación 2026-1'!W:W,C333,'Planificación 2026-1'!H:H,"CA"))&gt;0,"P07"," ")</f>
        <v xml:space="preserve"> </v>
      </c>
      <c r="P333" s="108" t="str">
        <f>IF(SUM(COUNTIFS('Planificación 2026-1'!F:F,"PRINCIPAL",'Planificación 2026-1'!W:W,C333,'Planificación 2026-1'!H:H,"DE"))&gt;0,"P08"," ")</f>
        <v xml:space="preserve"> </v>
      </c>
      <c r="Q333" s="108" t="str">
        <f>IF(SUM(COUNTIFS('Planificación 2026-1'!F:F,"PRINCIPAL",'Planificación 2026-1'!W:W,C333,'Planificación 2026-1'!H:H,"OB"))&gt;0,"P09"," ")</f>
        <v xml:space="preserve"> </v>
      </c>
      <c r="R333" s="108" t="str">
        <f>IF(SUM(COUNTIFS('Planificación 2026-1'!F:F,"PRINCIPAL",'Planificación 2026-1'!W:W,C333,'Planificación 2026-1'!H:H,"MH"))&gt;0,"P31"," ")</f>
        <v xml:space="preserve"> </v>
      </c>
      <c r="S333" s="108" t="str">
        <f>IF(SUM(COUNTIFS('Planificación 2026-1'!F:F,"PRINCIPAL",'Planificación 2026-1'!W:W,C333,'Planificación 2026-1'!H:H,"IC"))&gt;0,"P32"," ")</f>
        <v xml:space="preserve"> </v>
      </c>
      <c r="T333" s="108" t="str">
        <f>IF(SUM(COUNTIFS('Planificación 2026-1'!F:F,"PRINCIPAL",'Planificación 2026-1'!W:W,C333,'Planificación 2026-1'!H:H,"AR"))&gt;0,"P34"," ")</f>
        <v xml:space="preserve"> </v>
      </c>
      <c r="U333" s="108" t="str">
        <f>IF(SUM(COUNTIFS('Planificación 2026-1'!F:F,"PRINCIPAL",'Planificación 2026-1'!W:W,C333,'Planificación 2026-1'!H:H,"T1"))&gt;0,"P35"," ")</f>
        <v xml:space="preserve"> </v>
      </c>
      <c r="V333" s="108" t="str">
        <f>IF(SUM(COUNTIFS('Planificación 2026-1'!F:F,"PRINCIPAL",'Planificación 2026-1'!W:W,C333,'Planificación 2026-1'!H:H,"T3"))&gt;0,"P36"," ")</f>
        <v xml:space="preserve"> </v>
      </c>
      <c r="W333" s="108" t="str">
        <f>IF(SUM(COUNTIFS('Planificación 2026-1'!F:F,"PRINCIPAL",'Planificación 2026-1'!W:W,C333,'Planificación 2026-1'!H:H,"T2"))&gt;0,"P37"," ")</f>
        <v xml:space="preserve"> </v>
      </c>
      <c r="X333" s="108" t="str">
        <f>IF(SUM(COUNTIFS('Planificación 2026-1'!F:F,"PRINCIPAL",'Planificación 2026-1'!W:W,C333,'Planificación 2026-1'!H:H,"AE"))&gt;0,"P38"," ")</f>
        <v xml:space="preserve"> </v>
      </c>
      <c r="Y333" s="108" t="str">
        <f>IF(SUM(COUNTIFS('Planificación 2026-1'!F:F,"PRINCIPAL",'Planificación 2026-1'!W:W,C333,'Planificación 2026-1'!H:H,"T4"))&gt;0,"P55"," ")</f>
        <v xml:space="preserve"> </v>
      </c>
      <c r="Z333" s="108" t="str">
        <f>IF(SUM(COUNTIFS('Planificación 2026-1'!F:F,"FILIAL",'Planificación 2026-1'!W:W,C333,'Planificación 2026-1'!H:H,"AF"))&gt;0," P01"," ")</f>
        <v xml:space="preserve"> </v>
      </c>
      <c r="AA333" s="108" t="str">
        <f>IF(SUM(COUNTIFS('Planificación 2026-1'!F:F,"FILIAL",'Planificación 2026-1'!W:W,C333,'Planificación 2026-1'!H:H,"EN"))&gt;0,"P02"," ")</f>
        <v xml:space="preserve"> </v>
      </c>
      <c r="AB333" s="108" t="str">
        <f>IF(SUM(COUNTIFS('Planificación 2026-1'!F:F,"FILIAL",'Planificación 2026-1'!W:W,C333,'Planificación 2026-1'!H:H,"IS"))&gt;0,"P03"," ")</f>
        <v xml:space="preserve"> </v>
      </c>
      <c r="AC333" s="108" t="str">
        <f>IF(SUM(COUNTIFS('Planificación 2026-1'!F:F,"FILIAL",'Planificación 2026-1'!W:W,C333,'Planificación 2026-1'!H:H,"PS"))&gt;0,"P04"," ")</f>
        <v xml:space="preserve"> </v>
      </c>
      <c r="AD333" s="108"/>
      <c r="AE333" s="108" t="str">
        <f>IF(SUM(COUNTIFS('Planificación 2026-1'!F:F,"FILIAL",'Planificación 2026-1'!W:W,C333,'Planificación 2026-1'!H:H,"IN"))&gt;0,"P06"," ")</f>
        <v xml:space="preserve"> </v>
      </c>
      <c r="AF333" s="108" t="str">
        <f>IF(SUM(COUNTIFS('Planificación 2026-1'!F:F,"FILIAL",'Planificación 2026-1'!W:W,C333,'Planificación 2026-1'!H:H,"CA"))&gt;0,"P07"," ")</f>
        <v xml:space="preserve"> </v>
      </c>
      <c r="AG333" s="108" t="str">
        <f>IF(SUM(COUNTIFS('Planificación 2026-1'!F:F,"FILIAL",'Planificación 2026-1'!W:W,C333,'Planificación 2026-1'!H:H,"DE"))&gt;0,"P08"," ")</f>
        <v xml:space="preserve"> </v>
      </c>
      <c r="AH333" s="108" t="str">
        <f>IF(SUM(COUNTIFS('Planificación 2026-1'!F:F,"FILIAL",'Planificación 2026-1'!W:W,C333,'Planificación 2026-1'!H:H,"OB"))&gt;0,"P09"," ")</f>
        <v xml:space="preserve"> </v>
      </c>
      <c r="AI333" s="108" t="str">
        <f>IF(SUM(COUNTIFS('Planificación 2026-1'!F:F,"FILIAL",'Planificación 2026-1'!W:W,C333,'Planificación 2026-1'!H:H,"MH"))&gt;0,"P31"," ")</f>
        <v xml:space="preserve"> </v>
      </c>
      <c r="AJ333" s="108" t="str">
        <f>IF(SUM(COUNTIFS('Planificación 2026-1'!F:F,"FILIAL",'Planificación 2026-1'!W:W,C333,'Planificación 2026-1'!H:H,"IC"))&gt;0,"P32"," ")</f>
        <v xml:space="preserve"> </v>
      </c>
      <c r="AK333" s="108" t="str">
        <f>IF(SUM(COUNTIFS('Planificación 2026-1'!F:F,"FILIAL",'Planificación 2026-1'!W:W,C333,'Planificación 2026-1'!H:H,"AR"))&gt;0,"P34"," ")</f>
        <v xml:space="preserve"> </v>
      </c>
      <c r="AL333" s="108" t="str">
        <f>IF(SUM(COUNTIFS('Planificación 2026-1'!F:F,"FILIAL",'Planificación 2026-1'!W:W,C333,'Planificación 2026-1'!H:H,"T1"))&gt;0,"P35"," ")</f>
        <v xml:space="preserve"> </v>
      </c>
      <c r="AM333" s="108" t="str">
        <f>IF(SUM(COUNTIFS('Planificación 2026-1'!F:F,"FILIAL",'Planificación 2026-1'!W:W,C333,'Planificación 2026-1'!H:H,"T3"))&gt;0,"P36"," ")</f>
        <v xml:space="preserve"> </v>
      </c>
      <c r="AN333" s="108" t="str">
        <f>IF(SUM(COUNTIFS('Planificación 2026-1'!F:F,"FILIAL",'Planificación 2026-1'!W:W,C333,'Planificación 2026-1'!H:H,"T2"))&gt;0,"P37"," ")</f>
        <v xml:space="preserve"> </v>
      </c>
      <c r="AO333" s="108" t="str">
        <f>IF(SUM(COUNTIFS('Planificación 2026-1'!F:F,"FILIAL",'Planificación 2026-1'!W:W,C333,'Planificación 2026-1'!H:H,"AE"))&gt;0,"P38"," ")</f>
        <v xml:space="preserve"> </v>
      </c>
      <c r="AP333" s="108" t="str">
        <f>IF(SUM(COUNTIFS('Planificación 2026-1'!F:F,"FILIAL",'Planificación 2026-1'!W:W,C333,'Planificación 2026-1'!H:H,"T4"))&gt;0,"P55"," ")</f>
        <v xml:space="preserve"> </v>
      </c>
      <c r="AQ333" s="108" t="str">
        <f>IF(SUM(COUNTIFS('Planificación 2026-1'!F:F,"SUNAMPE",'Planificación 2026-1'!W:W,C333,'Planificación 2026-1'!H:H,"AF"))&gt;0," P01"," ")</f>
        <v xml:space="preserve"> </v>
      </c>
      <c r="AR333" s="108" t="str">
        <f>IF(SUM(COUNTIFS('Planificación 2026-1'!F:F,"SUNAMPE",'Planificación 2026-1'!W:W,C333,'Planificación 2026-1'!H:H,"EN"))&gt;0,"P02"," ")</f>
        <v xml:space="preserve"> </v>
      </c>
      <c r="AS333" s="108" t="str">
        <f>IF(SUM(COUNTIFS('Planificación 2026-1'!F:F,"SUNAMPE",'Planificación 2026-1'!W:W,C333,'Planificación 2026-1'!H:H,"IS"))&gt;0,"P03"," ")</f>
        <v xml:space="preserve"> </v>
      </c>
      <c r="AT333" s="108" t="str">
        <f>IF(SUM(COUNTIFS('Planificación 2026-1'!F:F,"SUNAMPE",'Planificación 2026-1'!W:W,C333,'Planificación 2026-1'!H:H,"PS"))&gt;0,"P04"," ")</f>
        <v xml:space="preserve"> </v>
      </c>
      <c r="AU333" s="108"/>
      <c r="AV333" s="108" t="str">
        <f>IF(SUM(COUNTIFS('Planificación 2026-1'!F:F,"SUNAMPE",'Planificación 2026-1'!W:W,C333,'Planificación 2026-1'!H:H,"IN"))&gt;0,"P06"," ")</f>
        <v xml:space="preserve"> </v>
      </c>
      <c r="AW333" s="108" t="str">
        <f>IF(SUM(COUNTIFS('Planificación 2026-1'!F:F,"SUNAMPE",'Planificación 2026-1'!W:W,C333,'Planificación 2026-1'!H:H,"CA"))&gt;0,"P07"," ")</f>
        <v xml:space="preserve"> </v>
      </c>
      <c r="AX333" s="108" t="str">
        <f>IF(SUM(COUNTIFS('Planificación 2026-1'!F:F,"SUNAMPE",'Planificación 2026-1'!W:W,C333,'Planificación 2026-1'!H:H,"DE"))&gt;0,"P08"," ")</f>
        <v xml:space="preserve"> </v>
      </c>
      <c r="AY333" s="108" t="str">
        <f>IF(SUM(COUNTIFS('Planificación 2026-1'!F:F,"SUNAMPE",'Planificación 2026-1'!W:W,C333,'Planificación 2026-1'!H:H,"OB"))&gt;0,"P09"," ")</f>
        <v xml:space="preserve"> </v>
      </c>
      <c r="AZ333" s="108" t="str">
        <f>IF(SUM(COUNTIFS('Planificación 2026-1'!F:F,"SUNAMPE",'Planificación 2026-1'!W:W,C333,'Planificación 2026-1'!H:H,"MH"))&gt;0,"P31"," ")</f>
        <v xml:space="preserve"> </v>
      </c>
      <c r="BA333" s="108" t="str">
        <f>IF(SUM(COUNTIFS('Planificación 2026-1'!F:F,"SUNAMPE",'Planificación 2026-1'!W:W,C333,'Planificación 2026-1'!H:H,"IC"))&gt;0,"P32"," ")</f>
        <v xml:space="preserve"> </v>
      </c>
      <c r="BB333" s="108" t="str">
        <f>IF(SUM(COUNTIFS('Planificación 2026-1'!F:F,"SUNAMPE",'Planificación 2026-1'!W:W,C333,'Planificación 2026-1'!H:H,"AR"))&gt;0,"P34"," ")</f>
        <v xml:space="preserve"> </v>
      </c>
      <c r="BC333" s="108" t="str">
        <f>IF(SUM(COUNTIFS('Planificación 2026-1'!F:F,"SUNAMPE",'Planificación 2026-1'!W:W,C333,'Planificación 2026-1'!H:H,"T1"))&gt;0,"P35"," ")</f>
        <v xml:space="preserve"> </v>
      </c>
      <c r="BD333" s="108" t="str">
        <f>IF(SUM(COUNTIFS('Planificación 2026-1'!F:F,"SUNAMPE",'Planificación 2026-1'!W:W,C333,'Planificación 2026-1'!H:H,"T3"))&gt;0,"P36"," ")</f>
        <v xml:space="preserve"> </v>
      </c>
      <c r="BE333" s="108" t="str">
        <f>IF(SUM(COUNTIFS('Planificación 2026-1'!F:F,"SUNAMPE",'Planificación 2026-1'!W:W,C333,'Planificación 2026-1'!H:H,"T2"))&gt;0,"P37"," ")</f>
        <v xml:space="preserve"> </v>
      </c>
      <c r="BF333" s="108" t="str">
        <f>IF(SUM(COUNTIFS('Planificación 2026-1'!F:F,"SUNAMPE",'Planificación 2026-1'!W:W,C333,'Planificación 2026-1'!H:H,"AE"))&gt;0,"P38"," ")</f>
        <v xml:space="preserve"> </v>
      </c>
      <c r="BG333" s="108" t="str">
        <f>IF(SUM(COUNTIFS('Planificación 2026-1'!F:F,"SUNAMPE",'Planificación 2026-1'!W:W,C333,'Planificación 2026-1'!H:H,"T4"))&gt;0,"P55"," ")</f>
        <v xml:space="preserve"> </v>
      </c>
      <c r="BH333" s="108" t="str">
        <f>IF(SUM(COUNTIFS('Planificación 2026-1'!F:F,"HUAURA",'Planificación 2026-1'!W:W,C333,'Planificación 2026-1'!H:H,"AF"))&gt;0," P01"," ")</f>
        <v xml:space="preserve"> </v>
      </c>
      <c r="BI333" s="108" t="str">
        <f>IF(SUM(COUNTIFS('Planificación 2026-1'!F:F,"HUAURA",'Planificación 2026-1'!W:W,C333,'Planificación 2026-1'!H:H,"EN"))&gt;0,"P02"," ")</f>
        <v xml:space="preserve"> </v>
      </c>
      <c r="BJ333" s="108" t="str">
        <f>IF(SUM(COUNTIFS('Planificación 2026-1'!F:F,"HUAURA",'Planificación 2026-1'!W:W,C333,'Planificación 2026-1'!H:H,"IS"))&gt;0,"P03"," ")</f>
        <v xml:space="preserve"> </v>
      </c>
      <c r="BK333" s="108" t="str">
        <f>IF(SUM(COUNTIFS('Planificación 2026-1'!F:F,"HUAURA",'Planificación 2026-1'!W:W,C333,'Planificación 2026-1'!H:H,"PS"))&gt;0,"P04"," ")</f>
        <v xml:space="preserve"> </v>
      </c>
      <c r="BL333" s="108"/>
      <c r="BM333" s="108" t="str">
        <f>IF(SUM(COUNTIFS('Planificación 2026-1'!F:F,"HUAURA",'Planificación 2026-1'!W:W,C333,'Planificación 2026-1'!H:H,"IN"))&gt;0,"P06"," ")</f>
        <v xml:space="preserve"> </v>
      </c>
      <c r="BN333" s="108" t="str">
        <f>IF(SUM(COUNTIFS('Planificación 2026-1'!F:F,"HUAURA",'Planificación 2026-1'!W:W,C333,'Planificación 2026-1'!H:H,"CA"))&gt;0,"P07"," ")</f>
        <v xml:space="preserve"> </v>
      </c>
      <c r="BO333" s="108" t="str">
        <f>IF(SUM(COUNTIFS('Planificación 2026-1'!F:F,"HUAURA",'Planificación 2026-1'!W:W,C333,'Planificación 2026-1'!H:H,"DE"))&gt;0,"P08"," ")</f>
        <v xml:space="preserve"> </v>
      </c>
      <c r="BP333" s="108" t="str">
        <f>IF(SUM(COUNTIFS('Planificación 2026-1'!F:F,"HUAURA",'Planificación 2026-1'!W:W,C333,'Planificación 2026-1'!H:H,"OB"))&gt;0,"P09"," ")</f>
        <v xml:space="preserve"> </v>
      </c>
      <c r="BQ333" s="108" t="str">
        <f>IF(SUM(COUNTIFS('Planificación 2026-1'!F:F,"HUAURA",'Planificación 2026-1'!W:W,C333,'Planificación 2026-1'!H:H,"MH"))&gt;0,"P31"," ")</f>
        <v xml:space="preserve"> </v>
      </c>
      <c r="BR333" s="108" t="str">
        <f>IF(SUM(COUNTIFS('Planificación 2026-1'!F:F,"HUAURA",'Planificación 2026-1'!W:W,C333,'Planificación 2026-1'!H:H,"IC"))&gt;0,"P32"," ")</f>
        <v xml:space="preserve"> </v>
      </c>
      <c r="BS333" s="108" t="str">
        <f>IF(SUM(COUNTIFS('Planificación 2026-1'!F:F,"HUAURA",'Planificación 2026-1'!W:W,C333,'Planificación 2026-1'!H:H,"AR"))&gt;0,"P34"," ")</f>
        <v xml:space="preserve"> </v>
      </c>
      <c r="BT333" s="108" t="str">
        <f>IF(SUM(COUNTIFS('Planificación 2026-1'!F:F,"HUAURA",'Planificación 2026-1'!W:W,C333,'Planificación 2026-1'!H:H,"T1"))&gt;0,"P35"," ")</f>
        <v xml:space="preserve"> </v>
      </c>
      <c r="BU333" s="108" t="str">
        <f>IF(SUM(COUNTIFS('Planificación 2026-1'!F:F,"HUAURA",'Planificación 2026-1'!W:W,C333,'Planificación 2026-1'!H:H,"T3"))&gt;0,"P36"," ")</f>
        <v xml:space="preserve"> </v>
      </c>
      <c r="BV333" s="108" t="str">
        <f>IF(SUM(COUNTIFS('Planificación 2026-1'!F:F,"HUAURA",'Planificación 2026-1'!W:W,C333,'Planificación 2026-1'!H:H,"T2"))&gt;0,"P37"," ")</f>
        <v xml:space="preserve"> </v>
      </c>
      <c r="BW333" s="108" t="str">
        <f>IF(SUM(COUNTIFS('Planificación 2026-1'!F:F,"HUAURA",'Planificación 2026-1'!W:W,C333,'Planificación 2026-1'!H:H,"AE"))&gt;0,"P38"," ")</f>
        <v xml:space="preserve"> </v>
      </c>
      <c r="BX333" s="108" t="str">
        <f>IF(SUM(COUNTIFS('Planificación 2026-1'!F:F,"HUAURA",'Planificación 2026-1'!W:W,C333,'Planificación 2026-1'!H:H,"T4"))&gt;0,"P55"," ")</f>
        <v xml:space="preserve"> </v>
      </c>
      <c r="BY333" s="109">
        <f>SUMIFS('Planificación 2026-1'!R:R,'Planificación 2026-1'!W:W,C333,'Planificación 2026-1'!H:H,"AF",'Planificación 2026-1'!I:I,"&gt;2")</f>
        <v>0</v>
      </c>
      <c r="BZ333" s="109">
        <f>SUMIFS('Planificación 2026-1'!R:R,'Planificación 2026-1'!W:W,C333,'Planificación 2026-1'!H:H,"EN",'Planificación 2026-1'!I:I,"&gt;2")</f>
        <v>0</v>
      </c>
      <c r="CA333" s="109">
        <f>SUMIFS('Planificación 2026-1'!R:R,'Planificación 2026-1'!W:W,C333,'Planificación 2026-1'!H:H,"IS",'Planificación 2026-1'!I:I,"&gt;2")</f>
        <v>0</v>
      </c>
      <c r="CB333" s="109">
        <f>SUMIFS('Planificación 2026-1'!R:R,'Planificación 2026-1'!W:W,C333,'Planificación 2026-1'!H:H,"PS",'Planificación 2026-1'!I:I,"&gt;2")</f>
        <v>0</v>
      </c>
      <c r="CC333" s="109">
        <f>SUMIFS('Planificación 2026-1'!R:R,'Planificación 2026-1'!W:W,C333,'Planificación 2026-1'!H:H,"IN",'Planificación 2026-1'!I:I,"&gt;2")</f>
        <v>0</v>
      </c>
      <c r="CD333" s="109">
        <f>SUMIFS('Planificación 2026-1'!R:R,'Planificación 2026-1'!W:W,C333,'Planificación 2026-1'!H:H,"CA",'Planificación 2026-1'!I:I,"&gt;2")</f>
        <v>0</v>
      </c>
      <c r="CE333" s="109">
        <f>SUMIFS('Planificación 2026-1'!R:R,'Planificación 2026-1'!W:W,C333,'Planificación 2026-1'!H:H,"DE",'Planificación 2026-1'!I:I,"&gt;2")</f>
        <v>0</v>
      </c>
      <c r="CF333" s="109">
        <f>SUMIFS('Planificación 2026-1'!R:R,'Planificación 2026-1'!W:W,C333,'Planificación 2026-1'!H:H,"OB",'Planificación 2026-1'!I:I,"&gt;2")</f>
        <v>0</v>
      </c>
      <c r="CG333" s="109">
        <f>SUMIFS('Planificación 2026-1'!R:R,'Planificación 2026-1'!W:W,C333,'Planificación 2026-1'!H:H,"MH",'Planificación 2026-1'!I:I,"&gt;2")</f>
        <v>0</v>
      </c>
      <c r="CH333" s="109">
        <f>SUMIFS('Planificación 2026-1'!R:R,'Planificación 2026-1'!W:W,C333,'Planificación 2026-1'!H:H,"IC",'Planificación 2026-1'!I:I,"&gt;2")</f>
        <v>0</v>
      </c>
      <c r="CI333" s="109">
        <f>SUMIFS('Planificación 2026-1'!R:R,'Planificación 2026-1'!W:W,C333,'Planificación 2026-1'!H:H,"AR",'Planificación 2026-1'!I:I,"&gt;2")</f>
        <v>0</v>
      </c>
      <c r="CJ333" s="109">
        <f>SUMIFS('Planificación 2026-1'!R:R,'Planificación 2026-1'!W:W,C333,'Planificación 2026-1'!H:H,"T1",'Planificación 2026-1'!I:I,"&gt;2")</f>
        <v>0</v>
      </c>
      <c r="CK333" s="109">
        <f>SUMIFS('Planificación 2026-1'!R:R,'Planificación 2026-1'!W:W,C333,'Planificación 2026-1'!H:H,"T3",'Planificación 2026-1'!I:I,"&gt;2")</f>
        <v>0</v>
      </c>
      <c r="CL333" s="109">
        <f>SUMIFS('Planificación 2026-1'!R:R,'Planificación 2026-1'!W:W,C333,'Planificación 2026-1'!H:H,"T2",'Planificación 2026-1'!I:I,"&gt;2")</f>
        <v>0</v>
      </c>
      <c r="CM333" s="109">
        <f>SUMIFS('Planificación 2026-1'!R:R,'Planificación 2026-1'!W:W,C333,'Planificación 2026-1'!H:H,"AE",'Planificación 2026-1'!I:I,"&gt;2")</f>
        <v>0</v>
      </c>
      <c r="CN333" s="109">
        <f>SUMIFS('Planificación 2026-1'!R:R,'Planificación 2026-1'!W:W,C333,'Planificación 2026-1'!H:H,"T4",'Planificación 2026-1'!I:I,"&gt;2")</f>
        <v>0</v>
      </c>
      <c r="CO333" s="109">
        <f>SUMIFS('Planificación 2026-1'!R:R,'Planificación 2026-1'!W:W,C333,'Planificación 2026-1'!H:H,"AF",'Planificación 2026-1'!I:I,"&lt;3")</f>
        <v>0</v>
      </c>
      <c r="CP333" s="109">
        <f>SUMIFS('Planificación 2026-1'!R:R,'Planificación 2026-1'!W:W,C333,'Planificación 2026-1'!H:H,"EN",'Planificación 2026-1'!I:I,"&lt;3")</f>
        <v>0</v>
      </c>
      <c r="CQ333" s="109">
        <f>SUMIFS('Planificación 2026-1'!R:R,'Planificación 2026-1'!W:W,C333,'Planificación 2026-1'!H:H,"IS",'Planificación 2026-1'!I:I,"&lt;3")</f>
        <v>0</v>
      </c>
      <c r="CR333" s="109">
        <f>SUMIFS('Planificación 2026-1'!R:R,'Planificación 2026-1'!W:W,C333,'Planificación 2026-1'!H:H,"PS",'Planificación 2026-1'!I:I,"&lt;3")</f>
        <v>0</v>
      </c>
      <c r="CS333" s="109">
        <f>SUMIFS('Planificación 2026-1'!R:R,'Planificación 2026-1'!W:W,C333,'Planificación 2026-1'!H:H,"IN",'Planificación 2026-1'!I:I,"&lt;3")</f>
        <v>0</v>
      </c>
      <c r="CT333" s="109">
        <f>SUMIFS('Planificación 2026-1'!R:R,'Planificación 2026-1'!W:W,C333,'Planificación 2026-1'!H:H,"CA",'Planificación 2026-1'!I:I,"&lt;3")</f>
        <v>0</v>
      </c>
      <c r="CU333" s="109">
        <f>SUMIFS('Planificación 2026-1'!R:R,'Planificación 2026-1'!W:W,C333,'Planificación 2026-1'!H:H,"DE",'Planificación 2026-1'!I:I,"&lt;3")</f>
        <v>0</v>
      </c>
      <c r="CV333" s="109">
        <f>SUMIFS('Planificación 2026-1'!R:R,'Planificación 2026-1'!W:W,C333,'Planificación 2026-1'!H:H,"OB",'Planificación 2026-1'!I:I,"&lt;3")</f>
        <v>0</v>
      </c>
      <c r="CW333" s="109">
        <f>SUMIFS('Planificación 2026-1'!R:R,'Planificación 2026-1'!W:W,C333,'Planificación 2026-1'!H:H,"MH",'Planificación 2026-1'!I:I,"&lt;3")</f>
        <v>0</v>
      </c>
      <c r="CX333" s="109">
        <f>SUMIFS('Planificación 2026-1'!R:R,'Planificación 2026-1'!W:W,C333,'Planificación 2026-1'!H:H,"IC",'Planificación 2026-1'!I:I,"&lt;3")</f>
        <v>0</v>
      </c>
      <c r="CY333" s="109">
        <f>SUMIFS('Planificación 2026-1'!R:R,'Planificación 2026-1'!W:W,C333,'Planificación 2026-1'!H:H,"AR",'Planificación 2026-1'!I:I,"&lt;3")</f>
        <v>0</v>
      </c>
      <c r="CZ333" s="109">
        <f>SUMIFS('Planificación 2026-1'!R:R,'Planificación 2026-1'!W:W,C333,'Planificación 2026-1'!H:H,"T1",'Planificación 2026-1'!I:I,"&lt;3")</f>
        <v>0</v>
      </c>
      <c r="DA333" s="109">
        <f>SUMIFS('Planificación 2026-1'!R:R,'Planificación 2026-1'!W:W,C333,'Planificación 2026-1'!H:H,"T3",'Planificación 2026-1'!I:I,"&lt;3")</f>
        <v>0</v>
      </c>
      <c r="DB333" s="109">
        <f>SUMIFS('Planificación 2026-1'!R:R,'Planificación 2026-1'!W:W,C333,'Planificación 2026-1'!H:H,"T2",'Planificación 2026-1'!I:I,"&lt;3")</f>
        <v>0</v>
      </c>
      <c r="DC333" s="109">
        <f>SUMIFS('Planificación 2026-1'!R:R,'Planificación 2026-1'!W:W,C333,'Planificación 2026-1'!H:H,"AE",'Planificación 2026-1'!I:I,"&lt;3")</f>
        <v>0</v>
      </c>
      <c r="DD333" s="109">
        <f>SUMIFS('Planificación 2026-1'!R:R,'Planificación 2026-1'!W:W,C333,'Planificación 2026-1'!H:H,"T4",'Planificación 2026-1'!I:I,"&lt;3")</f>
        <v>0</v>
      </c>
      <c r="DE333" s="108" t="str">
        <f t="shared" si="54"/>
        <v/>
      </c>
      <c r="DF333" s="41">
        <f>IF(C333="","",SUMIFS('Planificación 2026-1'!R:R,'Planificación 2026-1'!W:W,C333,'Planificación 2026-1'!F:F,"PRINCIPAL",'Planificación 2026-1'!X:X,"VIRTUAL"))</f>
        <v>0</v>
      </c>
      <c r="DG333" s="41">
        <f>IF(C333="","",SUMIFS('Planificación 2026-1'!R:R,'Planificación 2026-1'!W:W,C333,'Planificación 2026-1'!F:F,"PRINCIPAL",'Planificación 2026-1'!X:X,"PRESENCIAL"))</f>
        <v>0</v>
      </c>
      <c r="DH333" s="41">
        <f>IF(C333="","",SUMIFS('Planificación 2026-1'!R:R,'Planificación 2026-1'!W:W,C333,'Planificación 2026-1'!F:F,"PRINCIPAL",'Planificación 2026-1'!X:X,"HIBRIDO PRESENCIAL"))</f>
        <v>0</v>
      </c>
      <c r="DI333" s="108" t="str">
        <f t="shared" si="55"/>
        <v/>
      </c>
      <c r="DJ333" s="108">
        <f>IF(C333="","",SUMIFS('Planificación 2026-1'!R:R,'Planificación 2026-1'!W:W,C333,'Planificación 2026-1'!F:F,"FILIAL",'Planificación 2026-1'!X:X,"VIRTUAL"))</f>
        <v>0</v>
      </c>
      <c r="DK333" s="110">
        <f>IF(C333="","",SUMIFS('Planificación 2026-1'!R:R,'Planificación 2026-1'!W:W,C333,'Planificación 2026-1'!F:F,"FILIAL",'Planificación 2026-1'!X:X,"PRESENCIAL"))</f>
        <v>0</v>
      </c>
      <c r="DL333" s="61">
        <f>IF(C333="","",SUMIFS('Planificación 2026-1'!R:R,'Planificación 2026-1'!W:W,C333,'Planificación 2026-1'!F:F,"FILIAL",'Planificación 2026-1'!X:X,"HIBRIDO PRESENCIAL"))</f>
        <v>0</v>
      </c>
      <c r="DM333" s="111" t="str">
        <f t="shared" si="56"/>
        <v/>
      </c>
      <c r="DN333" s="108">
        <f>IF(C333="","",SUMIFS('Planificación 2026-1'!R:R,'Planificación 2026-1'!W:W,C333,'Planificación 2026-1'!F:F,"SUNAMPE",'Planificación 2026-1'!X:X,"VIRTUAL"))</f>
        <v>0</v>
      </c>
      <c r="DO333" s="61">
        <f>IF(C333="","",SUMIFS('Planificación 2026-1'!R:R,'Planificación 2026-1'!W:W,C333,'Planificación 2026-1'!F:F,"SUNAMPE",'Planificación 2026-1'!X:X,"PRESENCIAL"))</f>
        <v>0</v>
      </c>
      <c r="DP333" s="111" t="str">
        <f t="shared" si="57"/>
        <v/>
      </c>
      <c r="DQ333" s="108">
        <f>IF(C333="","",SUMIFS('Planificación 2026-1'!R:R,'Planificación 2026-1'!W:W,C333,'Planificación 2026-1'!F:F,"HUAURA",'Planificación 2026-1'!X:X,"VIRTUAL"))</f>
        <v>0</v>
      </c>
      <c r="DR333" s="61">
        <f>IF(C333="","",SUMIFS('Planificación 2026-1'!R:R,'Planificación 2026-1'!W:W,C333,'Planificación 2026-1'!F:F,"HUAURA",'Planificación 2026-1'!X:X,"PRESENCIAL"))</f>
        <v>0</v>
      </c>
      <c r="DS333" s="76">
        <f>SUMIFS('Planificación 2026-1'!R:R,'Planificación 2026-1'!W:W,C333,'Planificación 2026-1'!F:F,"PRINCIPAL",'Planificación 2026-1'!X:X,"VIRTUAL",'Planificación 2026-1'!I:I,"&gt;2")</f>
        <v>0</v>
      </c>
      <c r="DT333" s="76">
        <f>SUMIFS('Planificación 2026-1'!R:R,'Planificación 2026-1'!W:W,C333,'Planificación 2026-1'!F:F,"PRINCIPAL",'Planificación 2026-1'!X:X,"&lt;&gt;VIRTUAL",'Planificación 2026-1'!I:I,"&gt;2")</f>
        <v>0</v>
      </c>
      <c r="DU333" s="76">
        <f>SUMIFS('Planificación 2026-1'!R:R,'Planificación 2026-1'!W:W,C333,'Planificación 2026-1'!F:F,"SUNAMPE",'Planificación 2026-1'!X:X,"VIRTUAL",'Planificación 2026-1'!I:I,"&gt;2")</f>
        <v>0</v>
      </c>
      <c r="DV333" s="76">
        <f>SUMIFS('Planificación 2026-1'!R:R,'Planificación 2026-1'!W:W,C333,'Planificación 2026-1'!F:F,"SUNAMPE",'Planificación 2026-1'!X:X,"&lt;&gt;VIRTUAL",'Planificación 2026-1'!I:I,"&gt;2")</f>
        <v>0</v>
      </c>
      <c r="DW333" s="76">
        <f>SUMIFS('Planificación 2026-1'!R:R,'Planificación 2026-1'!W:W,C333,'Planificación 2026-1'!F:F,"FILIAL",'Planificación 2026-1'!X:X,"VIRTUAL",'Planificación 2026-1'!I:I,"&gt;2")</f>
        <v>0</v>
      </c>
      <c r="DX333" s="76">
        <f>SUMIFS('Planificación 2026-1'!R:R,'Planificación 2026-1'!W:W,C333,'Planificación 2026-1'!F:F,"FILIAL",'Planificación 2026-1'!X:X,"&lt;&gt;VIRTUAL",'Planificación 2026-1'!I:I,"&gt;2")</f>
        <v>0</v>
      </c>
      <c r="DY333" s="76">
        <f>SUMIFS('Planificación 2026-1'!R:R,'Planificación 2026-1'!W:W,C333,'Planificación 2026-1'!F:F,"PORUMA",'Planificación 2026-1'!X:X,"VIRTUAL",'Planificación 2026-1'!I:I,"&gt;2")</f>
        <v>0</v>
      </c>
      <c r="DZ333" s="76">
        <f>SUMIFS('Planificación 2026-1'!R:R,'Planificación 2026-1'!W:W,C333,'Planificación 2026-1'!F:F,"PORUMA",'Planificación 2026-1'!X:X,"&lt;&gt;VIRTUAL",'Planificación 2026-1'!I:I,"&gt;2")</f>
        <v>0</v>
      </c>
      <c r="EA333" s="76">
        <f>SUMIFS('Planificación 2026-1'!R:R,'Planificación 2026-1'!W:W,C333,'Planificación 2026-1'!F:F,"HUAURA",'Planificación 2026-1'!X:X,"VIRTUAL",'Planificación 2026-1'!I:I,"&gt;2")</f>
        <v>0</v>
      </c>
      <c r="EB333" s="76">
        <f>SUMIFS('Planificación 2026-1'!R:R,'Planificación 2026-1'!W:W,C333,'Planificación 2026-1'!F:F,"HUAURA",'Planificación 2026-1'!X:X,"&lt;&gt;VIRTUAL",'Planificación 2026-1'!I:I,"&gt;2")</f>
        <v>0</v>
      </c>
      <c r="EC333" s="76">
        <f>SUMIFS('Planificación 2026-1'!R:R,'Planificación 2026-1'!W:W,C333,'Planificación 2026-1'!F:F,"PRINCIPAL",'Planificación 2026-1'!X:X,"VIRTUAL",'Planificación 2026-1'!I:I,"&lt;3")</f>
        <v>0</v>
      </c>
      <c r="ED333" s="76">
        <f>SUMIFS('Planificación 2026-1'!R:R,'Planificación 2026-1'!W:W,C333,'Planificación 2026-1'!F:F,"PRINCIPAL",'Planificación 2026-1'!X:X,"&lt;&gt;VIRTUAL",'Planificación 2026-1'!I:I,"&lt;3")</f>
        <v>0</v>
      </c>
      <c r="EE333" s="76">
        <f>SUMIFS('Planificación 2026-1'!R:R,'Planificación 2026-1'!W:W,C333,'Planificación 2026-1'!F:F,"SUNAMPE",'Planificación 2026-1'!X:X,"VIRTUAL",'Planificación 2026-1'!I:I,"&lt;3")</f>
        <v>0</v>
      </c>
      <c r="EF333" s="76">
        <f>SUMIFS('Planificación 2026-1'!R:R,'Planificación 2026-1'!W:W,C333,'Planificación 2026-1'!F:F,"SUNAMPE",'Planificación 2026-1'!X:X,"&lt;&gt;VIRTUAL",'Planificación 2026-1'!I:I,"&lt;3")</f>
        <v>0</v>
      </c>
      <c r="EG333" s="76">
        <f>SUMIFS('Planificación 2026-1'!R:R,'Planificación 2026-1'!W:W,C333,'Planificación 2026-1'!F:F,"FILIAL",'Planificación 2026-1'!X:X,"VIRTUAL",'Planificación 2026-1'!I:I,"&lt;3")</f>
        <v>0</v>
      </c>
      <c r="EH333" s="76">
        <f>SUMIFS('Planificación 2026-1'!R:R,'Planificación 2026-1'!W:W,C333,'Planificación 2026-1'!F:F,"FILIAL",'Planificación 2026-1'!X:X,"&lt;&gt;VIRTUAL",'Planificación 2026-1'!I:I,"&lt;3")</f>
        <v>0</v>
      </c>
      <c r="EI333" s="76">
        <f>SUMIFS('Planificación 2026-1'!R:R,'Planificación 2026-1'!W:W,C333,'Planificación 2026-1'!F:F,"PORUMA",'Planificación 2026-1'!X:X,"VIRTUAL",'Planificación 2026-1'!I:I,"&lt;3")</f>
        <v>0</v>
      </c>
      <c r="EJ333" s="76">
        <f>SUMIFS('Planificación 2026-1'!R:R,'Planificación 2026-1'!W:W,C333,'Planificación 2026-1'!F:F,"PORUMA",'Planificación 2026-1'!X:X,"&lt;&gt;VIRTUAL",'Planificación 2026-1'!I:I,"&lt;3")</f>
        <v>0</v>
      </c>
      <c r="EK333" s="76">
        <f>SUMIFS('Planificación 2026-1'!R:R,'Planificación 2026-1'!W:W,C333,'Planificación 2026-1'!F:F,"HUAURA",'Planificación 2026-1'!X:X,"VIRTUAL",'Planificación 2026-1'!I:I,"&lt;3")</f>
        <v>0</v>
      </c>
      <c r="EL333" s="76">
        <f>SUMIFS('Planificación 2026-1'!R:R,'Planificación 2026-1'!W:W,C333,'Planificación 2026-1'!F:F,"HUAURA",'Planificación 2026-1'!X:X,"&lt;&gt;VIRTUAL",'Planificación 2026-1'!I:I,"&lt;3")</f>
        <v>0</v>
      </c>
      <c r="EM333" s="76"/>
      <c r="EN333" s="76">
        <f t="shared" si="50"/>
        <v>0</v>
      </c>
      <c r="EO333" s="76">
        <f t="shared" si="51"/>
        <v>0</v>
      </c>
      <c r="EP333" s="76" t="b">
        <f t="shared" si="52"/>
        <v>1</v>
      </c>
      <c r="EQ333" s="76" t="str">
        <f t="shared" si="53"/>
        <v/>
      </c>
      <c r="ER333" s="76" t="str">
        <f t="shared" si="58"/>
        <v>PRESENCIAL</v>
      </c>
    </row>
    <row r="334" spans="1:148" hidden="1">
      <c r="A334" s="83"/>
      <c r="B334" s="119">
        <v>331</v>
      </c>
      <c r="C334" s="115" t="s">
        <v>507</v>
      </c>
      <c r="D334" s="112">
        <f>SUMIF('Planificación 2026-1'!W:W,C334,'Planificación 2026-1'!R:R)</f>
        <v>0</v>
      </c>
      <c r="E334" s="114" t="s">
        <v>173</v>
      </c>
      <c r="F334" s="115" t="s">
        <v>171</v>
      </c>
      <c r="G334" s="115" t="s">
        <v>153</v>
      </c>
      <c r="H334" s="115" t="s">
        <v>122</v>
      </c>
      <c r="I334" s="107" t="str">
        <f>IF(SUM(COUNTIFS('Planificación 2026-1'!F:F,"PRINCIPAL",'Planificación 2026-1'!W:W,C334,'Planificación 2026-1'!H:H,"AF"))&gt;0,"P01"," ")</f>
        <v xml:space="preserve"> </v>
      </c>
      <c r="J334" s="108" t="str">
        <f>IF(SUM(COUNTIFS('Planificación 2026-1'!F:F,"PRINCIPAL",'Planificación 2026-1'!W:W,C334,'Planificación 2026-1'!H:H,"EN"))&gt;0,"P02"," ")</f>
        <v xml:space="preserve"> </v>
      </c>
      <c r="K334" s="108" t="str">
        <f>IF(SUM(COUNTIFS('Planificación 2026-1'!F:F,"PRINCIPAL",'Planificación 2026-1'!W:W,C334,'Planificación 2026-1'!H:H,"IS"))&gt;0,"P03"," ")</f>
        <v xml:space="preserve"> </v>
      </c>
      <c r="L334" s="108" t="str">
        <f>IF(SUM(COUNTIFS('Planificación 2026-1'!F:F,"PRINCIPAL",'Planificación 2026-1'!W:W,C334,'Planificación 2026-1'!H:H,"PS"))&gt;0,"P04"," ")</f>
        <v xml:space="preserve"> </v>
      </c>
      <c r="M334" s="108"/>
      <c r="N334" s="108" t="str">
        <f>IF(SUM(COUNTIFS('Planificación 2026-1'!F:F,"PRINCIPAL",'Planificación 2026-1'!W:W,C334,'Planificación 2026-1'!H:H,"IN"))&gt;0,"P06"," ")</f>
        <v xml:space="preserve"> </v>
      </c>
      <c r="O334" s="108" t="str">
        <f>IF(SUM(COUNTIFS('Planificación 2026-1'!F:F,"PRINCIPAL",'Planificación 2026-1'!W:W,C334,'Planificación 2026-1'!H:H,"CA"))&gt;0,"P07"," ")</f>
        <v xml:space="preserve"> </v>
      </c>
      <c r="P334" s="108" t="str">
        <f>IF(SUM(COUNTIFS('Planificación 2026-1'!F:F,"PRINCIPAL",'Planificación 2026-1'!W:W,C334,'Planificación 2026-1'!H:H,"DE"))&gt;0,"P08"," ")</f>
        <v xml:space="preserve"> </v>
      </c>
      <c r="Q334" s="108" t="str">
        <f>IF(SUM(COUNTIFS('Planificación 2026-1'!F:F,"PRINCIPAL",'Planificación 2026-1'!W:W,C334,'Planificación 2026-1'!H:H,"OB"))&gt;0,"P09"," ")</f>
        <v xml:space="preserve"> </v>
      </c>
      <c r="R334" s="108" t="str">
        <f>IF(SUM(COUNTIFS('Planificación 2026-1'!F:F,"PRINCIPAL",'Planificación 2026-1'!W:W,C334,'Planificación 2026-1'!H:H,"MH"))&gt;0,"P31"," ")</f>
        <v xml:space="preserve"> </v>
      </c>
      <c r="S334" s="108" t="str">
        <f>IF(SUM(COUNTIFS('Planificación 2026-1'!F:F,"PRINCIPAL",'Planificación 2026-1'!W:W,C334,'Planificación 2026-1'!H:H,"IC"))&gt;0,"P32"," ")</f>
        <v xml:space="preserve"> </v>
      </c>
      <c r="T334" s="108" t="str">
        <f>IF(SUM(COUNTIFS('Planificación 2026-1'!F:F,"PRINCIPAL",'Planificación 2026-1'!W:W,C334,'Planificación 2026-1'!H:H,"AR"))&gt;0,"P34"," ")</f>
        <v xml:space="preserve"> </v>
      </c>
      <c r="U334" s="108" t="str">
        <f>IF(SUM(COUNTIFS('Planificación 2026-1'!F:F,"PRINCIPAL",'Planificación 2026-1'!W:W,C334,'Planificación 2026-1'!H:H,"T1"))&gt;0,"P35"," ")</f>
        <v xml:space="preserve"> </v>
      </c>
      <c r="V334" s="108" t="str">
        <f>IF(SUM(COUNTIFS('Planificación 2026-1'!F:F,"PRINCIPAL",'Planificación 2026-1'!W:W,C334,'Planificación 2026-1'!H:H,"T3"))&gt;0,"P36"," ")</f>
        <v xml:space="preserve"> </v>
      </c>
      <c r="W334" s="108" t="str">
        <f>IF(SUM(COUNTIFS('Planificación 2026-1'!F:F,"PRINCIPAL",'Planificación 2026-1'!W:W,C334,'Planificación 2026-1'!H:H,"T2"))&gt;0,"P37"," ")</f>
        <v xml:space="preserve"> </v>
      </c>
      <c r="X334" s="108" t="str">
        <f>IF(SUM(COUNTIFS('Planificación 2026-1'!F:F,"PRINCIPAL",'Planificación 2026-1'!W:W,C334,'Planificación 2026-1'!H:H,"AE"))&gt;0,"P38"," ")</f>
        <v xml:space="preserve"> </v>
      </c>
      <c r="Y334" s="108" t="str">
        <f>IF(SUM(COUNTIFS('Planificación 2026-1'!F:F,"PRINCIPAL",'Planificación 2026-1'!W:W,C334,'Planificación 2026-1'!H:H,"T4"))&gt;0,"P55"," ")</f>
        <v xml:space="preserve"> </v>
      </c>
      <c r="Z334" s="108" t="str">
        <f>IF(SUM(COUNTIFS('Planificación 2026-1'!F:F,"FILIAL",'Planificación 2026-1'!W:W,C334,'Planificación 2026-1'!H:H,"AF"))&gt;0," P01"," ")</f>
        <v xml:space="preserve"> </v>
      </c>
      <c r="AA334" s="108" t="str">
        <f>IF(SUM(COUNTIFS('Planificación 2026-1'!F:F,"FILIAL",'Planificación 2026-1'!W:W,C334,'Planificación 2026-1'!H:H,"EN"))&gt;0,"P02"," ")</f>
        <v xml:space="preserve"> </v>
      </c>
      <c r="AB334" s="108" t="str">
        <f>IF(SUM(COUNTIFS('Planificación 2026-1'!F:F,"FILIAL",'Planificación 2026-1'!W:W,C334,'Planificación 2026-1'!H:H,"IS"))&gt;0,"P03"," ")</f>
        <v xml:space="preserve"> </v>
      </c>
      <c r="AC334" s="108" t="str">
        <f>IF(SUM(COUNTIFS('Planificación 2026-1'!F:F,"FILIAL",'Planificación 2026-1'!W:W,C334,'Planificación 2026-1'!H:H,"PS"))&gt;0,"P04"," ")</f>
        <v xml:space="preserve"> </v>
      </c>
      <c r="AD334" s="108"/>
      <c r="AE334" s="108" t="str">
        <f>IF(SUM(COUNTIFS('Planificación 2026-1'!F:F,"FILIAL",'Planificación 2026-1'!W:W,C334,'Planificación 2026-1'!H:H,"IN"))&gt;0,"P06"," ")</f>
        <v xml:space="preserve"> </v>
      </c>
      <c r="AF334" s="108" t="str">
        <f>IF(SUM(COUNTIFS('Planificación 2026-1'!F:F,"FILIAL",'Planificación 2026-1'!W:W,C334,'Planificación 2026-1'!H:H,"CA"))&gt;0,"P07"," ")</f>
        <v xml:space="preserve"> </v>
      </c>
      <c r="AG334" s="108" t="str">
        <f>IF(SUM(COUNTIFS('Planificación 2026-1'!F:F,"FILIAL",'Planificación 2026-1'!W:W,C334,'Planificación 2026-1'!H:H,"DE"))&gt;0,"P08"," ")</f>
        <v xml:space="preserve"> </v>
      </c>
      <c r="AH334" s="108" t="str">
        <f>IF(SUM(COUNTIFS('Planificación 2026-1'!F:F,"FILIAL",'Planificación 2026-1'!W:W,C334,'Planificación 2026-1'!H:H,"OB"))&gt;0,"P09"," ")</f>
        <v xml:space="preserve"> </v>
      </c>
      <c r="AI334" s="108" t="str">
        <f>IF(SUM(COUNTIFS('Planificación 2026-1'!F:F,"FILIAL",'Planificación 2026-1'!W:W,C334,'Planificación 2026-1'!H:H,"MH"))&gt;0,"P31"," ")</f>
        <v xml:space="preserve"> </v>
      </c>
      <c r="AJ334" s="108" t="str">
        <f>IF(SUM(COUNTIFS('Planificación 2026-1'!F:F,"FILIAL",'Planificación 2026-1'!W:W,C334,'Planificación 2026-1'!H:H,"IC"))&gt;0,"P32"," ")</f>
        <v xml:space="preserve"> </v>
      </c>
      <c r="AK334" s="108" t="str">
        <f>IF(SUM(COUNTIFS('Planificación 2026-1'!F:F,"FILIAL",'Planificación 2026-1'!W:W,C334,'Planificación 2026-1'!H:H,"AR"))&gt;0,"P34"," ")</f>
        <v xml:space="preserve"> </v>
      </c>
      <c r="AL334" s="108" t="str">
        <f>IF(SUM(COUNTIFS('Planificación 2026-1'!F:F,"FILIAL",'Planificación 2026-1'!W:W,C334,'Planificación 2026-1'!H:H,"T1"))&gt;0,"P35"," ")</f>
        <v xml:space="preserve"> </v>
      </c>
      <c r="AM334" s="108" t="str">
        <f>IF(SUM(COUNTIFS('Planificación 2026-1'!F:F,"FILIAL",'Planificación 2026-1'!W:W,C334,'Planificación 2026-1'!H:H,"T3"))&gt;0,"P36"," ")</f>
        <v xml:space="preserve"> </v>
      </c>
      <c r="AN334" s="108" t="str">
        <f>IF(SUM(COUNTIFS('Planificación 2026-1'!F:F,"FILIAL",'Planificación 2026-1'!W:W,C334,'Planificación 2026-1'!H:H,"T2"))&gt;0,"P37"," ")</f>
        <v xml:space="preserve"> </v>
      </c>
      <c r="AO334" s="108" t="str">
        <f>IF(SUM(COUNTIFS('Planificación 2026-1'!F:F,"FILIAL",'Planificación 2026-1'!W:W,C334,'Planificación 2026-1'!H:H,"AE"))&gt;0,"P38"," ")</f>
        <v xml:space="preserve"> </v>
      </c>
      <c r="AP334" s="108" t="str">
        <f>IF(SUM(COUNTIFS('Planificación 2026-1'!F:F,"FILIAL",'Planificación 2026-1'!W:W,C334,'Planificación 2026-1'!H:H,"T4"))&gt;0,"P55"," ")</f>
        <v xml:space="preserve"> </v>
      </c>
      <c r="AQ334" s="108" t="str">
        <f>IF(SUM(COUNTIFS('Planificación 2026-1'!F:F,"SUNAMPE",'Planificación 2026-1'!W:W,C334,'Planificación 2026-1'!H:H,"AF"))&gt;0," P01"," ")</f>
        <v xml:space="preserve"> </v>
      </c>
      <c r="AR334" s="108" t="str">
        <f>IF(SUM(COUNTIFS('Planificación 2026-1'!F:F,"SUNAMPE",'Planificación 2026-1'!W:W,C334,'Planificación 2026-1'!H:H,"EN"))&gt;0,"P02"," ")</f>
        <v xml:space="preserve"> </v>
      </c>
      <c r="AS334" s="108" t="str">
        <f>IF(SUM(COUNTIFS('Planificación 2026-1'!F:F,"SUNAMPE",'Planificación 2026-1'!W:W,C334,'Planificación 2026-1'!H:H,"IS"))&gt;0,"P03"," ")</f>
        <v xml:space="preserve"> </v>
      </c>
      <c r="AT334" s="108" t="str">
        <f>IF(SUM(COUNTIFS('Planificación 2026-1'!F:F,"SUNAMPE",'Planificación 2026-1'!W:W,C334,'Planificación 2026-1'!H:H,"PS"))&gt;0,"P04"," ")</f>
        <v xml:space="preserve"> </v>
      </c>
      <c r="AU334" s="108"/>
      <c r="AV334" s="108" t="str">
        <f>IF(SUM(COUNTIFS('Planificación 2026-1'!F:F,"SUNAMPE",'Planificación 2026-1'!W:W,C334,'Planificación 2026-1'!H:H,"IN"))&gt;0,"P06"," ")</f>
        <v xml:space="preserve"> </v>
      </c>
      <c r="AW334" s="108" t="str">
        <f>IF(SUM(COUNTIFS('Planificación 2026-1'!F:F,"SUNAMPE",'Planificación 2026-1'!W:W,C334,'Planificación 2026-1'!H:H,"CA"))&gt;0,"P07"," ")</f>
        <v xml:space="preserve"> </v>
      </c>
      <c r="AX334" s="108" t="str">
        <f>IF(SUM(COUNTIFS('Planificación 2026-1'!F:F,"SUNAMPE",'Planificación 2026-1'!W:W,C334,'Planificación 2026-1'!H:H,"DE"))&gt;0,"P08"," ")</f>
        <v xml:space="preserve"> </v>
      </c>
      <c r="AY334" s="108" t="str">
        <f>IF(SUM(COUNTIFS('Planificación 2026-1'!F:F,"SUNAMPE",'Planificación 2026-1'!W:W,C334,'Planificación 2026-1'!H:H,"OB"))&gt;0,"P09"," ")</f>
        <v xml:space="preserve"> </v>
      </c>
      <c r="AZ334" s="108" t="str">
        <f>IF(SUM(COUNTIFS('Planificación 2026-1'!F:F,"SUNAMPE",'Planificación 2026-1'!W:W,C334,'Planificación 2026-1'!H:H,"MH"))&gt;0,"P31"," ")</f>
        <v xml:space="preserve"> </v>
      </c>
      <c r="BA334" s="108" t="str">
        <f>IF(SUM(COUNTIFS('Planificación 2026-1'!F:F,"SUNAMPE",'Planificación 2026-1'!W:W,C334,'Planificación 2026-1'!H:H,"IC"))&gt;0,"P32"," ")</f>
        <v xml:space="preserve"> </v>
      </c>
      <c r="BB334" s="108" t="str">
        <f>IF(SUM(COUNTIFS('Planificación 2026-1'!F:F,"SUNAMPE",'Planificación 2026-1'!W:W,C334,'Planificación 2026-1'!H:H,"AR"))&gt;0,"P34"," ")</f>
        <v xml:space="preserve"> </v>
      </c>
      <c r="BC334" s="108" t="str">
        <f>IF(SUM(COUNTIFS('Planificación 2026-1'!F:F,"SUNAMPE",'Planificación 2026-1'!W:W,C334,'Planificación 2026-1'!H:H,"T1"))&gt;0,"P35"," ")</f>
        <v xml:space="preserve"> </v>
      </c>
      <c r="BD334" s="108" t="str">
        <f>IF(SUM(COUNTIFS('Planificación 2026-1'!F:F,"SUNAMPE",'Planificación 2026-1'!W:W,C334,'Planificación 2026-1'!H:H,"T3"))&gt;0,"P36"," ")</f>
        <v xml:space="preserve"> </v>
      </c>
      <c r="BE334" s="108" t="str">
        <f>IF(SUM(COUNTIFS('Planificación 2026-1'!F:F,"SUNAMPE",'Planificación 2026-1'!W:W,C334,'Planificación 2026-1'!H:H,"T2"))&gt;0,"P37"," ")</f>
        <v xml:space="preserve"> </v>
      </c>
      <c r="BF334" s="108" t="str">
        <f>IF(SUM(COUNTIFS('Planificación 2026-1'!F:F,"SUNAMPE",'Planificación 2026-1'!W:W,C334,'Planificación 2026-1'!H:H,"AE"))&gt;0,"P38"," ")</f>
        <v xml:space="preserve"> </v>
      </c>
      <c r="BG334" s="108" t="str">
        <f>IF(SUM(COUNTIFS('Planificación 2026-1'!F:F,"SUNAMPE",'Planificación 2026-1'!W:W,C334,'Planificación 2026-1'!H:H,"T4"))&gt;0,"P55"," ")</f>
        <v xml:space="preserve"> </v>
      </c>
      <c r="BH334" s="108" t="str">
        <f>IF(SUM(COUNTIFS('Planificación 2026-1'!F:F,"HUAURA",'Planificación 2026-1'!W:W,C334,'Planificación 2026-1'!H:H,"AF"))&gt;0," P01"," ")</f>
        <v xml:space="preserve"> </v>
      </c>
      <c r="BI334" s="108" t="str">
        <f>IF(SUM(COUNTIFS('Planificación 2026-1'!F:F,"HUAURA",'Planificación 2026-1'!W:W,C334,'Planificación 2026-1'!H:H,"EN"))&gt;0,"P02"," ")</f>
        <v xml:space="preserve"> </v>
      </c>
      <c r="BJ334" s="108" t="str">
        <f>IF(SUM(COUNTIFS('Planificación 2026-1'!F:F,"HUAURA",'Planificación 2026-1'!W:W,C334,'Planificación 2026-1'!H:H,"IS"))&gt;0,"P03"," ")</f>
        <v xml:space="preserve"> </v>
      </c>
      <c r="BK334" s="108" t="str">
        <f>IF(SUM(COUNTIFS('Planificación 2026-1'!F:F,"HUAURA",'Planificación 2026-1'!W:W,C334,'Planificación 2026-1'!H:H,"PS"))&gt;0,"P04"," ")</f>
        <v xml:space="preserve"> </v>
      </c>
      <c r="BL334" s="108"/>
      <c r="BM334" s="108" t="str">
        <f>IF(SUM(COUNTIFS('Planificación 2026-1'!F:F,"HUAURA",'Planificación 2026-1'!W:W,C334,'Planificación 2026-1'!H:H,"IN"))&gt;0,"P06"," ")</f>
        <v xml:space="preserve"> </v>
      </c>
      <c r="BN334" s="108" t="str">
        <f>IF(SUM(COUNTIFS('Planificación 2026-1'!F:F,"HUAURA",'Planificación 2026-1'!W:W,C334,'Planificación 2026-1'!H:H,"CA"))&gt;0,"P07"," ")</f>
        <v xml:space="preserve"> </v>
      </c>
      <c r="BO334" s="108" t="str">
        <f>IF(SUM(COUNTIFS('Planificación 2026-1'!F:F,"HUAURA",'Planificación 2026-1'!W:W,C334,'Planificación 2026-1'!H:H,"DE"))&gt;0,"P08"," ")</f>
        <v xml:space="preserve"> </v>
      </c>
      <c r="BP334" s="108" t="str">
        <f>IF(SUM(COUNTIFS('Planificación 2026-1'!F:F,"HUAURA",'Planificación 2026-1'!W:W,C334,'Planificación 2026-1'!H:H,"OB"))&gt;0,"P09"," ")</f>
        <v xml:space="preserve"> </v>
      </c>
      <c r="BQ334" s="108" t="str">
        <f>IF(SUM(COUNTIFS('Planificación 2026-1'!F:F,"HUAURA",'Planificación 2026-1'!W:W,C334,'Planificación 2026-1'!H:H,"MH"))&gt;0,"P31"," ")</f>
        <v xml:space="preserve"> </v>
      </c>
      <c r="BR334" s="108" t="str">
        <f>IF(SUM(COUNTIFS('Planificación 2026-1'!F:F,"HUAURA",'Planificación 2026-1'!W:W,C334,'Planificación 2026-1'!H:H,"IC"))&gt;0,"P32"," ")</f>
        <v xml:space="preserve"> </v>
      </c>
      <c r="BS334" s="108" t="str">
        <f>IF(SUM(COUNTIFS('Planificación 2026-1'!F:F,"HUAURA",'Planificación 2026-1'!W:W,C334,'Planificación 2026-1'!H:H,"AR"))&gt;0,"P34"," ")</f>
        <v xml:space="preserve"> </v>
      </c>
      <c r="BT334" s="108" t="str">
        <f>IF(SUM(COUNTIFS('Planificación 2026-1'!F:F,"HUAURA",'Planificación 2026-1'!W:W,C334,'Planificación 2026-1'!H:H,"T1"))&gt;0,"P35"," ")</f>
        <v xml:space="preserve"> </v>
      </c>
      <c r="BU334" s="108" t="str">
        <f>IF(SUM(COUNTIFS('Planificación 2026-1'!F:F,"HUAURA",'Planificación 2026-1'!W:W,C334,'Planificación 2026-1'!H:H,"T3"))&gt;0,"P36"," ")</f>
        <v xml:space="preserve"> </v>
      </c>
      <c r="BV334" s="108" t="str">
        <f>IF(SUM(COUNTIFS('Planificación 2026-1'!F:F,"HUAURA",'Planificación 2026-1'!W:W,C334,'Planificación 2026-1'!H:H,"T2"))&gt;0,"P37"," ")</f>
        <v xml:space="preserve"> </v>
      </c>
      <c r="BW334" s="108" t="str">
        <f>IF(SUM(COUNTIFS('Planificación 2026-1'!F:F,"HUAURA",'Planificación 2026-1'!W:W,C334,'Planificación 2026-1'!H:H,"AE"))&gt;0,"P38"," ")</f>
        <v xml:space="preserve"> </v>
      </c>
      <c r="BX334" s="108" t="str">
        <f>IF(SUM(COUNTIFS('Planificación 2026-1'!F:F,"HUAURA",'Planificación 2026-1'!W:W,C334,'Planificación 2026-1'!H:H,"T4"))&gt;0,"P55"," ")</f>
        <v xml:space="preserve"> </v>
      </c>
      <c r="BY334" s="109">
        <f>SUMIFS('Planificación 2026-1'!R:R,'Planificación 2026-1'!W:W,C334,'Planificación 2026-1'!H:H,"AF",'Planificación 2026-1'!I:I,"&gt;2")</f>
        <v>0</v>
      </c>
      <c r="BZ334" s="109">
        <f>SUMIFS('Planificación 2026-1'!R:R,'Planificación 2026-1'!W:W,C334,'Planificación 2026-1'!H:H,"EN",'Planificación 2026-1'!I:I,"&gt;2")</f>
        <v>0</v>
      </c>
      <c r="CA334" s="109">
        <f>SUMIFS('Planificación 2026-1'!R:R,'Planificación 2026-1'!W:W,C334,'Planificación 2026-1'!H:H,"IS",'Planificación 2026-1'!I:I,"&gt;2")</f>
        <v>0</v>
      </c>
      <c r="CB334" s="109">
        <f>SUMIFS('Planificación 2026-1'!R:R,'Planificación 2026-1'!W:W,C334,'Planificación 2026-1'!H:H,"PS",'Planificación 2026-1'!I:I,"&gt;2")</f>
        <v>0</v>
      </c>
      <c r="CC334" s="109">
        <f>SUMIFS('Planificación 2026-1'!R:R,'Planificación 2026-1'!W:W,C334,'Planificación 2026-1'!H:H,"IN",'Planificación 2026-1'!I:I,"&gt;2")</f>
        <v>0</v>
      </c>
      <c r="CD334" s="109">
        <f>SUMIFS('Planificación 2026-1'!R:R,'Planificación 2026-1'!W:W,C334,'Planificación 2026-1'!H:H,"CA",'Planificación 2026-1'!I:I,"&gt;2")</f>
        <v>0</v>
      </c>
      <c r="CE334" s="109">
        <f>SUMIFS('Planificación 2026-1'!R:R,'Planificación 2026-1'!W:W,C334,'Planificación 2026-1'!H:H,"DE",'Planificación 2026-1'!I:I,"&gt;2")</f>
        <v>0</v>
      </c>
      <c r="CF334" s="109">
        <f>SUMIFS('Planificación 2026-1'!R:R,'Planificación 2026-1'!W:W,C334,'Planificación 2026-1'!H:H,"OB",'Planificación 2026-1'!I:I,"&gt;2")</f>
        <v>0</v>
      </c>
      <c r="CG334" s="109">
        <f>SUMIFS('Planificación 2026-1'!R:R,'Planificación 2026-1'!W:W,C334,'Planificación 2026-1'!H:H,"MH",'Planificación 2026-1'!I:I,"&gt;2")</f>
        <v>0</v>
      </c>
      <c r="CH334" s="109">
        <f>SUMIFS('Planificación 2026-1'!R:R,'Planificación 2026-1'!W:W,C334,'Planificación 2026-1'!H:H,"IC",'Planificación 2026-1'!I:I,"&gt;2")</f>
        <v>0</v>
      </c>
      <c r="CI334" s="109">
        <f>SUMIFS('Planificación 2026-1'!R:R,'Planificación 2026-1'!W:W,C334,'Planificación 2026-1'!H:H,"AR",'Planificación 2026-1'!I:I,"&gt;2")</f>
        <v>0</v>
      </c>
      <c r="CJ334" s="109">
        <f>SUMIFS('Planificación 2026-1'!R:R,'Planificación 2026-1'!W:W,C334,'Planificación 2026-1'!H:H,"T1",'Planificación 2026-1'!I:I,"&gt;2")</f>
        <v>0</v>
      </c>
      <c r="CK334" s="109">
        <f>SUMIFS('Planificación 2026-1'!R:R,'Planificación 2026-1'!W:W,C334,'Planificación 2026-1'!H:H,"T3",'Planificación 2026-1'!I:I,"&gt;2")</f>
        <v>0</v>
      </c>
      <c r="CL334" s="109">
        <f>SUMIFS('Planificación 2026-1'!R:R,'Planificación 2026-1'!W:W,C334,'Planificación 2026-1'!H:H,"T2",'Planificación 2026-1'!I:I,"&gt;2")</f>
        <v>0</v>
      </c>
      <c r="CM334" s="109">
        <f>SUMIFS('Planificación 2026-1'!R:R,'Planificación 2026-1'!W:W,C334,'Planificación 2026-1'!H:H,"AE",'Planificación 2026-1'!I:I,"&gt;2")</f>
        <v>0</v>
      </c>
      <c r="CN334" s="109">
        <f>SUMIFS('Planificación 2026-1'!R:R,'Planificación 2026-1'!W:W,C334,'Planificación 2026-1'!H:H,"T4",'Planificación 2026-1'!I:I,"&gt;2")</f>
        <v>0</v>
      </c>
      <c r="CO334" s="109">
        <f>SUMIFS('Planificación 2026-1'!R:R,'Planificación 2026-1'!W:W,C334,'Planificación 2026-1'!H:H,"AF",'Planificación 2026-1'!I:I,"&lt;3")</f>
        <v>0</v>
      </c>
      <c r="CP334" s="109">
        <f>SUMIFS('Planificación 2026-1'!R:R,'Planificación 2026-1'!W:W,C334,'Planificación 2026-1'!H:H,"EN",'Planificación 2026-1'!I:I,"&lt;3")</f>
        <v>0</v>
      </c>
      <c r="CQ334" s="109">
        <f>SUMIFS('Planificación 2026-1'!R:R,'Planificación 2026-1'!W:W,C334,'Planificación 2026-1'!H:H,"IS",'Planificación 2026-1'!I:I,"&lt;3")</f>
        <v>0</v>
      </c>
      <c r="CR334" s="109">
        <f>SUMIFS('Planificación 2026-1'!R:R,'Planificación 2026-1'!W:W,C334,'Planificación 2026-1'!H:H,"PS",'Planificación 2026-1'!I:I,"&lt;3")</f>
        <v>0</v>
      </c>
      <c r="CS334" s="109">
        <f>SUMIFS('Planificación 2026-1'!R:R,'Planificación 2026-1'!W:W,C334,'Planificación 2026-1'!H:H,"IN",'Planificación 2026-1'!I:I,"&lt;3")</f>
        <v>0</v>
      </c>
      <c r="CT334" s="109">
        <f>SUMIFS('Planificación 2026-1'!R:R,'Planificación 2026-1'!W:W,C334,'Planificación 2026-1'!H:H,"CA",'Planificación 2026-1'!I:I,"&lt;3")</f>
        <v>0</v>
      </c>
      <c r="CU334" s="109">
        <f>SUMIFS('Planificación 2026-1'!R:R,'Planificación 2026-1'!W:W,C334,'Planificación 2026-1'!H:H,"DE",'Planificación 2026-1'!I:I,"&lt;3")</f>
        <v>0</v>
      </c>
      <c r="CV334" s="109">
        <f>SUMIFS('Planificación 2026-1'!R:R,'Planificación 2026-1'!W:W,C334,'Planificación 2026-1'!H:H,"OB",'Planificación 2026-1'!I:I,"&lt;3")</f>
        <v>0</v>
      </c>
      <c r="CW334" s="109">
        <f>SUMIFS('Planificación 2026-1'!R:R,'Planificación 2026-1'!W:W,C334,'Planificación 2026-1'!H:H,"MH",'Planificación 2026-1'!I:I,"&lt;3")</f>
        <v>0</v>
      </c>
      <c r="CX334" s="109">
        <f>SUMIFS('Planificación 2026-1'!R:R,'Planificación 2026-1'!W:W,C334,'Planificación 2026-1'!H:H,"IC",'Planificación 2026-1'!I:I,"&lt;3")</f>
        <v>0</v>
      </c>
      <c r="CY334" s="109">
        <f>SUMIFS('Planificación 2026-1'!R:R,'Planificación 2026-1'!W:W,C334,'Planificación 2026-1'!H:H,"AR",'Planificación 2026-1'!I:I,"&lt;3")</f>
        <v>0</v>
      </c>
      <c r="CZ334" s="109">
        <f>SUMIFS('Planificación 2026-1'!R:R,'Planificación 2026-1'!W:W,C334,'Planificación 2026-1'!H:H,"T1",'Planificación 2026-1'!I:I,"&lt;3")</f>
        <v>0</v>
      </c>
      <c r="DA334" s="109">
        <f>SUMIFS('Planificación 2026-1'!R:R,'Planificación 2026-1'!W:W,C334,'Planificación 2026-1'!H:H,"T3",'Planificación 2026-1'!I:I,"&lt;3")</f>
        <v>0</v>
      </c>
      <c r="DB334" s="109">
        <f>SUMIFS('Planificación 2026-1'!R:R,'Planificación 2026-1'!W:W,C334,'Planificación 2026-1'!H:H,"T2",'Planificación 2026-1'!I:I,"&lt;3")</f>
        <v>0</v>
      </c>
      <c r="DC334" s="109">
        <f>SUMIFS('Planificación 2026-1'!R:R,'Planificación 2026-1'!W:W,C334,'Planificación 2026-1'!H:H,"AE",'Planificación 2026-1'!I:I,"&lt;3")</f>
        <v>0</v>
      </c>
      <c r="DD334" s="109">
        <f>SUMIFS('Planificación 2026-1'!R:R,'Planificación 2026-1'!W:W,C334,'Planificación 2026-1'!H:H,"T4",'Planificación 2026-1'!I:I,"&lt;3")</f>
        <v>0</v>
      </c>
      <c r="DE334" s="108" t="str">
        <f t="shared" si="54"/>
        <v/>
      </c>
      <c r="DF334" s="41">
        <f>IF(C334="","",SUMIFS('Planificación 2026-1'!R:R,'Planificación 2026-1'!W:W,C334,'Planificación 2026-1'!F:F,"PRINCIPAL",'Planificación 2026-1'!X:X,"VIRTUAL"))</f>
        <v>0</v>
      </c>
      <c r="DG334" s="41">
        <f>IF(C334="","",SUMIFS('Planificación 2026-1'!R:R,'Planificación 2026-1'!W:W,C334,'Planificación 2026-1'!F:F,"PRINCIPAL",'Planificación 2026-1'!X:X,"PRESENCIAL"))</f>
        <v>0</v>
      </c>
      <c r="DH334" s="41">
        <f>IF(C334="","",SUMIFS('Planificación 2026-1'!R:R,'Planificación 2026-1'!W:W,C334,'Planificación 2026-1'!F:F,"PRINCIPAL",'Planificación 2026-1'!X:X,"HIBRIDO PRESENCIAL"))</f>
        <v>0</v>
      </c>
      <c r="DI334" s="108" t="str">
        <f t="shared" si="55"/>
        <v/>
      </c>
      <c r="DJ334" s="108">
        <f>IF(C334="","",SUMIFS('Planificación 2026-1'!R:R,'Planificación 2026-1'!W:W,C334,'Planificación 2026-1'!F:F,"FILIAL",'Planificación 2026-1'!X:X,"VIRTUAL"))</f>
        <v>0</v>
      </c>
      <c r="DK334" s="110">
        <f>IF(C334="","",SUMIFS('Planificación 2026-1'!R:R,'Planificación 2026-1'!W:W,C334,'Planificación 2026-1'!F:F,"FILIAL",'Planificación 2026-1'!X:X,"PRESENCIAL"))</f>
        <v>0</v>
      </c>
      <c r="DL334" s="61">
        <f>IF(C334="","",SUMIFS('Planificación 2026-1'!R:R,'Planificación 2026-1'!W:W,C334,'Planificación 2026-1'!F:F,"FILIAL",'Planificación 2026-1'!X:X,"HIBRIDO PRESENCIAL"))</f>
        <v>0</v>
      </c>
      <c r="DM334" s="111" t="str">
        <f t="shared" si="56"/>
        <v/>
      </c>
      <c r="DN334" s="108">
        <f>IF(C334="","",SUMIFS('Planificación 2026-1'!R:R,'Planificación 2026-1'!W:W,C334,'Planificación 2026-1'!F:F,"SUNAMPE",'Planificación 2026-1'!X:X,"VIRTUAL"))</f>
        <v>0</v>
      </c>
      <c r="DO334" s="61">
        <f>IF(C334="","",SUMIFS('Planificación 2026-1'!R:R,'Planificación 2026-1'!W:W,C334,'Planificación 2026-1'!F:F,"SUNAMPE",'Planificación 2026-1'!X:X,"PRESENCIAL"))</f>
        <v>0</v>
      </c>
      <c r="DP334" s="111" t="str">
        <f t="shared" si="57"/>
        <v/>
      </c>
      <c r="DQ334" s="108">
        <f>IF(C334="","",SUMIFS('Planificación 2026-1'!R:R,'Planificación 2026-1'!W:W,C334,'Planificación 2026-1'!F:F,"HUAURA",'Planificación 2026-1'!X:X,"VIRTUAL"))</f>
        <v>0</v>
      </c>
      <c r="DR334" s="61">
        <f>IF(C334="","",SUMIFS('Planificación 2026-1'!R:R,'Planificación 2026-1'!W:W,C334,'Planificación 2026-1'!F:F,"HUAURA",'Planificación 2026-1'!X:X,"PRESENCIAL"))</f>
        <v>0</v>
      </c>
      <c r="DS334" s="76">
        <f>SUMIFS('Planificación 2026-1'!R:R,'Planificación 2026-1'!W:W,C334,'Planificación 2026-1'!F:F,"PRINCIPAL",'Planificación 2026-1'!X:X,"VIRTUAL",'Planificación 2026-1'!I:I,"&gt;2")</f>
        <v>0</v>
      </c>
      <c r="DT334" s="76">
        <f>SUMIFS('Planificación 2026-1'!R:R,'Planificación 2026-1'!W:W,C334,'Planificación 2026-1'!F:F,"PRINCIPAL",'Planificación 2026-1'!X:X,"&lt;&gt;VIRTUAL",'Planificación 2026-1'!I:I,"&gt;2")</f>
        <v>0</v>
      </c>
      <c r="DU334" s="76">
        <f>SUMIFS('Planificación 2026-1'!R:R,'Planificación 2026-1'!W:W,C334,'Planificación 2026-1'!F:F,"SUNAMPE",'Planificación 2026-1'!X:X,"VIRTUAL",'Planificación 2026-1'!I:I,"&gt;2")</f>
        <v>0</v>
      </c>
      <c r="DV334" s="76">
        <f>SUMIFS('Planificación 2026-1'!R:R,'Planificación 2026-1'!W:W,C334,'Planificación 2026-1'!F:F,"SUNAMPE",'Planificación 2026-1'!X:X,"&lt;&gt;VIRTUAL",'Planificación 2026-1'!I:I,"&gt;2")</f>
        <v>0</v>
      </c>
      <c r="DW334" s="76">
        <f>SUMIFS('Planificación 2026-1'!R:R,'Planificación 2026-1'!W:W,C334,'Planificación 2026-1'!F:F,"FILIAL",'Planificación 2026-1'!X:X,"VIRTUAL",'Planificación 2026-1'!I:I,"&gt;2")</f>
        <v>0</v>
      </c>
      <c r="DX334" s="76">
        <f>SUMIFS('Planificación 2026-1'!R:R,'Planificación 2026-1'!W:W,C334,'Planificación 2026-1'!F:F,"FILIAL",'Planificación 2026-1'!X:X,"&lt;&gt;VIRTUAL",'Planificación 2026-1'!I:I,"&gt;2")</f>
        <v>0</v>
      </c>
      <c r="DY334" s="76">
        <f>SUMIFS('Planificación 2026-1'!R:R,'Planificación 2026-1'!W:W,C334,'Planificación 2026-1'!F:F,"PORUMA",'Planificación 2026-1'!X:X,"VIRTUAL",'Planificación 2026-1'!I:I,"&gt;2")</f>
        <v>0</v>
      </c>
      <c r="DZ334" s="76">
        <f>SUMIFS('Planificación 2026-1'!R:R,'Planificación 2026-1'!W:W,C334,'Planificación 2026-1'!F:F,"PORUMA",'Planificación 2026-1'!X:X,"&lt;&gt;VIRTUAL",'Planificación 2026-1'!I:I,"&gt;2")</f>
        <v>0</v>
      </c>
      <c r="EA334" s="76">
        <f>SUMIFS('Planificación 2026-1'!R:R,'Planificación 2026-1'!W:W,C334,'Planificación 2026-1'!F:F,"HUAURA",'Planificación 2026-1'!X:X,"VIRTUAL",'Planificación 2026-1'!I:I,"&gt;2")</f>
        <v>0</v>
      </c>
      <c r="EB334" s="76">
        <f>SUMIFS('Planificación 2026-1'!R:R,'Planificación 2026-1'!W:W,C334,'Planificación 2026-1'!F:F,"HUAURA",'Planificación 2026-1'!X:X,"&lt;&gt;VIRTUAL",'Planificación 2026-1'!I:I,"&gt;2")</f>
        <v>0</v>
      </c>
      <c r="EC334" s="76">
        <f>SUMIFS('Planificación 2026-1'!R:R,'Planificación 2026-1'!W:W,C334,'Planificación 2026-1'!F:F,"PRINCIPAL",'Planificación 2026-1'!X:X,"VIRTUAL",'Planificación 2026-1'!I:I,"&lt;3")</f>
        <v>0</v>
      </c>
      <c r="ED334" s="76">
        <f>SUMIFS('Planificación 2026-1'!R:R,'Planificación 2026-1'!W:W,C334,'Planificación 2026-1'!F:F,"PRINCIPAL",'Planificación 2026-1'!X:X,"&lt;&gt;VIRTUAL",'Planificación 2026-1'!I:I,"&lt;3")</f>
        <v>0</v>
      </c>
      <c r="EE334" s="76">
        <f>SUMIFS('Planificación 2026-1'!R:R,'Planificación 2026-1'!W:W,C334,'Planificación 2026-1'!F:F,"SUNAMPE",'Planificación 2026-1'!X:X,"VIRTUAL",'Planificación 2026-1'!I:I,"&lt;3")</f>
        <v>0</v>
      </c>
      <c r="EF334" s="76">
        <f>SUMIFS('Planificación 2026-1'!R:R,'Planificación 2026-1'!W:W,C334,'Planificación 2026-1'!F:F,"SUNAMPE",'Planificación 2026-1'!X:X,"&lt;&gt;VIRTUAL",'Planificación 2026-1'!I:I,"&lt;3")</f>
        <v>0</v>
      </c>
      <c r="EG334" s="76">
        <f>SUMIFS('Planificación 2026-1'!R:R,'Planificación 2026-1'!W:W,C334,'Planificación 2026-1'!F:F,"FILIAL",'Planificación 2026-1'!X:X,"VIRTUAL",'Planificación 2026-1'!I:I,"&lt;3")</f>
        <v>0</v>
      </c>
      <c r="EH334" s="76">
        <f>SUMIFS('Planificación 2026-1'!R:R,'Planificación 2026-1'!W:W,C334,'Planificación 2026-1'!F:F,"FILIAL",'Planificación 2026-1'!X:X,"&lt;&gt;VIRTUAL",'Planificación 2026-1'!I:I,"&lt;3")</f>
        <v>0</v>
      </c>
      <c r="EI334" s="76">
        <f>SUMIFS('Planificación 2026-1'!R:R,'Planificación 2026-1'!W:W,C334,'Planificación 2026-1'!F:F,"PORUMA",'Planificación 2026-1'!X:X,"VIRTUAL",'Planificación 2026-1'!I:I,"&lt;3")</f>
        <v>0</v>
      </c>
      <c r="EJ334" s="76">
        <f>SUMIFS('Planificación 2026-1'!R:R,'Planificación 2026-1'!W:W,C334,'Planificación 2026-1'!F:F,"PORUMA",'Planificación 2026-1'!X:X,"&lt;&gt;VIRTUAL",'Planificación 2026-1'!I:I,"&lt;3")</f>
        <v>0</v>
      </c>
      <c r="EK334" s="76">
        <f>SUMIFS('Planificación 2026-1'!R:R,'Planificación 2026-1'!W:W,C334,'Planificación 2026-1'!F:F,"HUAURA",'Planificación 2026-1'!X:X,"VIRTUAL",'Planificación 2026-1'!I:I,"&lt;3")</f>
        <v>0</v>
      </c>
      <c r="EL334" s="76">
        <f>SUMIFS('Planificación 2026-1'!R:R,'Planificación 2026-1'!W:W,C334,'Planificación 2026-1'!F:F,"HUAURA",'Planificación 2026-1'!X:X,"&lt;&gt;VIRTUAL",'Planificación 2026-1'!I:I,"&lt;3")</f>
        <v>0</v>
      </c>
      <c r="EM334" s="76"/>
      <c r="EN334" s="76">
        <f t="shared" si="50"/>
        <v>0</v>
      </c>
      <c r="EO334" s="76">
        <f t="shared" si="51"/>
        <v>0</v>
      </c>
      <c r="EP334" s="76" t="b">
        <f t="shared" si="52"/>
        <v>1</v>
      </c>
      <c r="EQ334" s="76" t="str">
        <f t="shared" si="53"/>
        <v/>
      </c>
      <c r="ER334" s="76" t="str">
        <f t="shared" si="58"/>
        <v>PRESENCIAL</v>
      </c>
    </row>
    <row r="335" spans="1:148" hidden="1">
      <c r="A335" s="83"/>
      <c r="B335" s="119">
        <v>332</v>
      </c>
      <c r="C335" s="115" t="s">
        <v>508</v>
      </c>
      <c r="D335" s="112">
        <f>SUMIF('Planificación 2026-1'!W:W,C335,'Planificación 2026-1'!R:R)</f>
        <v>8</v>
      </c>
      <c r="E335" s="114" t="s">
        <v>170</v>
      </c>
      <c r="F335" s="115" t="s">
        <v>171</v>
      </c>
      <c r="G335" s="115" t="s">
        <v>19</v>
      </c>
      <c r="H335" s="115" t="s">
        <v>138</v>
      </c>
      <c r="I335" s="107" t="str">
        <f>IF(SUM(COUNTIFS('Planificación 2026-1'!F:F,"PRINCIPAL",'Planificación 2026-1'!W:W,C335,'Planificación 2026-1'!H:H,"AF"))&gt;0,"P01"," ")</f>
        <v xml:space="preserve"> </v>
      </c>
      <c r="J335" s="108" t="str">
        <f>IF(SUM(COUNTIFS('Planificación 2026-1'!F:F,"PRINCIPAL",'Planificación 2026-1'!W:W,C335,'Planificación 2026-1'!H:H,"EN"))&gt;0,"P02"," ")</f>
        <v xml:space="preserve"> </v>
      </c>
      <c r="K335" s="108" t="str">
        <f>IF(SUM(COUNTIFS('Planificación 2026-1'!F:F,"PRINCIPAL",'Planificación 2026-1'!W:W,C335,'Planificación 2026-1'!H:H,"IS"))&gt;0,"P03"," ")</f>
        <v xml:space="preserve"> </v>
      </c>
      <c r="L335" s="108" t="str">
        <f>IF(SUM(COUNTIFS('Planificación 2026-1'!F:F,"PRINCIPAL",'Planificación 2026-1'!W:W,C335,'Planificación 2026-1'!H:H,"PS"))&gt;0,"P04"," ")</f>
        <v xml:space="preserve"> </v>
      </c>
      <c r="M335" s="108"/>
      <c r="N335" s="108" t="str">
        <f>IF(SUM(COUNTIFS('Planificación 2026-1'!F:F,"PRINCIPAL",'Planificación 2026-1'!W:W,C335,'Planificación 2026-1'!H:H,"IN"))&gt;0,"P06"," ")</f>
        <v xml:space="preserve"> </v>
      </c>
      <c r="O335" s="108" t="str">
        <f>IF(SUM(COUNTIFS('Planificación 2026-1'!F:F,"PRINCIPAL",'Planificación 2026-1'!W:W,C335,'Planificación 2026-1'!H:H,"CA"))&gt;0,"P07"," ")</f>
        <v xml:space="preserve"> </v>
      </c>
      <c r="P335" s="108" t="str">
        <f>IF(SUM(COUNTIFS('Planificación 2026-1'!F:F,"PRINCIPAL",'Planificación 2026-1'!W:W,C335,'Planificación 2026-1'!H:H,"DE"))&gt;0,"P08"," ")</f>
        <v xml:space="preserve"> </v>
      </c>
      <c r="Q335" s="108" t="str">
        <f>IF(SUM(COUNTIFS('Planificación 2026-1'!F:F,"PRINCIPAL",'Planificación 2026-1'!W:W,C335,'Planificación 2026-1'!H:H,"OB"))&gt;0,"P09"," ")</f>
        <v xml:space="preserve"> </v>
      </c>
      <c r="R335" s="108" t="str">
        <f>IF(SUM(COUNTIFS('Planificación 2026-1'!F:F,"PRINCIPAL",'Planificación 2026-1'!W:W,C335,'Planificación 2026-1'!H:H,"MH"))&gt;0,"P31"," ")</f>
        <v xml:space="preserve"> </v>
      </c>
      <c r="S335" s="108" t="str">
        <f>IF(SUM(COUNTIFS('Planificación 2026-1'!F:F,"PRINCIPAL",'Planificación 2026-1'!W:W,C335,'Planificación 2026-1'!H:H,"IC"))&gt;0,"P32"," ")</f>
        <v xml:space="preserve"> </v>
      </c>
      <c r="T335" s="108" t="str">
        <f>IF(SUM(COUNTIFS('Planificación 2026-1'!F:F,"PRINCIPAL",'Planificación 2026-1'!W:W,C335,'Planificación 2026-1'!H:H,"AR"))&gt;0,"P34"," ")</f>
        <v xml:space="preserve"> </v>
      </c>
      <c r="U335" s="108" t="str">
        <f>IF(SUM(COUNTIFS('Planificación 2026-1'!F:F,"PRINCIPAL",'Planificación 2026-1'!W:W,C335,'Planificación 2026-1'!H:H,"T1"))&gt;0,"P35"," ")</f>
        <v xml:space="preserve"> </v>
      </c>
      <c r="V335" s="108" t="str">
        <f>IF(SUM(COUNTIFS('Planificación 2026-1'!F:F,"PRINCIPAL",'Planificación 2026-1'!W:W,C335,'Planificación 2026-1'!H:H,"T3"))&gt;0,"P36"," ")</f>
        <v xml:space="preserve"> </v>
      </c>
      <c r="W335" s="108" t="str">
        <f>IF(SUM(COUNTIFS('Planificación 2026-1'!F:F,"PRINCIPAL",'Planificación 2026-1'!W:W,C335,'Planificación 2026-1'!H:H,"T2"))&gt;0,"P37"," ")</f>
        <v xml:space="preserve"> </v>
      </c>
      <c r="X335" s="108" t="str">
        <f>IF(SUM(COUNTIFS('Planificación 2026-1'!F:F,"PRINCIPAL",'Planificación 2026-1'!W:W,C335,'Planificación 2026-1'!H:H,"AE"))&gt;0,"P38"," ")</f>
        <v xml:space="preserve"> </v>
      </c>
      <c r="Y335" s="108" t="str">
        <f>IF(SUM(COUNTIFS('Planificación 2026-1'!F:F,"PRINCIPAL",'Planificación 2026-1'!W:W,C335,'Planificación 2026-1'!H:H,"T4"))&gt;0,"P55"," ")</f>
        <v xml:space="preserve"> </v>
      </c>
      <c r="Z335" s="108" t="str">
        <f>IF(SUM(COUNTIFS('Planificación 2026-1'!F:F,"FILIAL",'Planificación 2026-1'!W:W,C335,'Planificación 2026-1'!H:H,"AF"))&gt;0," P01"," ")</f>
        <v xml:space="preserve"> </v>
      </c>
      <c r="AA335" s="108" t="str">
        <f>IF(SUM(COUNTIFS('Planificación 2026-1'!F:F,"FILIAL",'Planificación 2026-1'!W:W,C335,'Planificación 2026-1'!H:H,"EN"))&gt;0,"P02"," ")</f>
        <v xml:space="preserve"> </v>
      </c>
      <c r="AB335" s="108" t="str">
        <f>IF(SUM(COUNTIFS('Planificación 2026-1'!F:F,"FILIAL",'Planificación 2026-1'!W:W,C335,'Planificación 2026-1'!H:H,"IS"))&gt;0,"P03"," ")</f>
        <v xml:space="preserve"> </v>
      </c>
      <c r="AC335" s="108" t="str">
        <f>IF(SUM(COUNTIFS('Planificación 2026-1'!F:F,"FILIAL",'Planificación 2026-1'!W:W,C335,'Planificación 2026-1'!H:H,"PS"))&gt;0,"P04"," ")</f>
        <v xml:space="preserve"> </v>
      </c>
      <c r="AD335" s="108"/>
      <c r="AE335" s="108" t="str">
        <f>IF(SUM(COUNTIFS('Planificación 2026-1'!F:F,"FILIAL",'Planificación 2026-1'!W:W,C335,'Planificación 2026-1'!H:H,"IN"))&gt;0,"P06"," ")</f>
        <v xml:space="preserve"> </v>
      </c>
      <c r="AF335" s="108" t="str">
        <f>IF(SUM(COUNTIFS('Planificación 2026-1'!F:F,"FILIAL",'Planificación 2026-1'!W:W,C335,'Planificación 2026-1'!H:H,"CA"))&gt;0,"P07"," ")</f>
        <v xml:space="preserve"> </v>
      </c>
      <c r="AG335" s="108" t="str">
        <f>IF(SUM(COUNTIFS('Planificación 2026-1'!F:F,"FILIAL",'Planificación 2026-1'!W:W,C335,'Planificación 2026-1'!H:H,"DE"))&gt;0,"P08"," ")</f>
        <v xml:space="preserve"> </v>
      </c>
      <c r="AH335" s="108" t="str">
        <f>IF(SUM(COUNTIFS('Planificación 2026-1'!F:F,"FILIAL",'Planificación 2026-1'!W:W,C335,'Planificación 2026-1'!H:H,"OB"))&gt;0,"P09"," ")</f>
        <v xml:space="preserve"> </v>
      </c>
      <c r="AI335" s="108" t="str">
        <f>IF(SUM(COUNTIFS('Planificación 2026-1'!F:F,"FILIAL",'Planificación 2026-1'!W:W,C335,'Planificación 2026-1'!H:H,"MH"))&gt;0,"P31"," ")</f>
        <v xml:space="preserve"> </v>
      </c>
      <c r="AJ335" s="108" t="str">
        <f>IF(SUM(COUNTIFS('Planificación 2026-1'!F:F,"FILIAL",'Planificación 2026-1'!W:W,C335,'Planificación 2026-1'!H:H,"IC"))&gt;0,"P32"," ")</f>
        <v xml:space="preserve"> </v>
      </c>
      <c r="AK335" s="108" t="str">
        <f>IF(SUM(COUNTIFS('Planificación 2026-1'!F:F,"FILIAL",'Planificación 2026-1'!W:W,C335,'Planificación 2026-1'!H:H,"AR"))&gt;0,"P34"," ")</f>
        <v xml:space="preserve"> </v>
      </c>
      <c r="AL335" s="108" t="str">
        <f>IF(SUM(COUNTIFS('Planificación 2026-1'!F:F,"FILIAL",'Planificación 2026-1'!W:W,C335,'Planificación 2026-1'!H:H,"T1"))&gt;0,"P35"," ")</f>
        <v xml:space="preserve"> </v>
      </c>
      <c r="AM335" s="108" t="str">
        <f>IF(SUM(COUNTIFS('Planificación 2026-1'!F:F,"FILIAL",'Planificación 2026-1'!W:W,C335,'Planificación 2026-1'!H:H,"T3"))&gt;0,"P36"," ")</f>
        <v xml:space="preserve"> </v>
      </c>
      <c r="AN335" s="108" t="str">
        <f>IF(SUM(COUNTIFS('Planificación 2026-1'!F:F,"FILIAL",'Planificación 2026-1'!W:W,C335,'Planificación 2026-1'!H:H,"T2"))&gt;0,"P37"," ")</f>
        <v xml:space="preserve"> </v>
      </c>
      <c r="AO335" s="108" t="str">
        <f>IF(SUM(COUNTIFS('Planificación 2026-1'!F:F,"FILIAL",'Planificación 2026-1'!W:W,C335,'Planificación 2026-1'!H:H,"AE"))&gt;0,"P38"," ")</f>
        <v xml:space="preserve"> </v>
      </c>
      <c r="AP335" s="108" t="str">
        <f>IF(SUM(COUNTIFS('Planificación 2026-1'!F:F,"FILIAL",'Planificación 2026-1'!W:W,C335,'Planificación 2026-1'!H:H,"T4"))&gt;0,"P55"," ")</f>
        <v xml:space="preserve"> </v>
      </c>
      <c r="AQ335" s="108" t="str">
        <f>IF(SUM(COUNTIFS('Planificación 2026-1'!F:F,"SUNAMPE",'Planificación 2026-1'!W:W,C335,'Planificación 2026-1'!H:H,"AF"))&gt;0," P01"," ")</f>
        <v xml:space="preserve"> </v>
      </c>
      <c r="AR335" s="108" t="str">
        <f>IF(SUM(COUNTIFS('Planificación 2026-1'!F:F,"SUNAMPE",'Planificación 2026-1'!W:W,C335,'Planificación 2026-1'!H:H,"EN"))&gt;0,"P02"," ")</f>
        <v xml:space="preserve"> </v>
      </c>
      <c r="AS335" s="108" t="str">
        <f>IF(SUM(COUNTIFS('Planificación 2026-1'!F:F,"SUNAMPE",'Planificación 2026-1'!W:W,C335,'Planificación 2026-1'!H:H,"IS"))&gt;0,"P03"," ")</f>
        <v xml:space="preserve"> </v>
      </c>
      <c r="AT335" s="108" t="str">
        <f>IF(SUM(COUNTIFS('Planificación 2026-1'!F:F,"SUNAMPE",'Planificación 2026-1'!W:W,C335,'Planificación 2026-1'!H:H,"PS"))&gt;0,"P04"," ")</f>
        <v xml:space="preserve"> </v>
      </c>
      <c r="AU335" s="108"/>
      <c r="AV335" s="108" t="str">
        <f>IF(SUM(COUNTIFS('Planificación 2026-1'!F:F,"SUNAMPE",'Planificación 2026-1'!W:W,C335,'Planificación 2026-1'!H:H,"IN"))&gt;0,"P06"," ")</f>
        <v xml:space="preserve"> </v>
      </c>
      <c r="AW335" s="108" t="str">
        <f>IF(SUM(COUNTIFS('Planificación 2026-1'!F:F,"SUNAMPE",'Planificación 2026-1'!W:W,C335,'Planificación 2026-1'!H:H,"CA"))&gt;0,"P07"," ")</f>
        <v xml:space="preserve"> </v>
      </c>
      <c r="AX335" s="108" t="str">
        <f>IF(SUM(COUNTIFS('Planificación 2026-1'!F:F,"SUNAMPE",'Planificación 2026-1'!W:W,C335,'Planificación 2026-1'!H:H,"DE"))&gt;0,"P08"," ")</f>
        <v xml:space="preserve"> </v>
      </c>
      <c r="AY335" s="108" t="str">
        <f>IF(SUM(COUNTIFS('Planificación 2026-1'!F:F,"SUNAMPE",'Planificación 2026-1'!W:W,C335,'Planificación 2026-1'!H:H,"OB"))&gt;0,"P09"," ")</f>
        <v xml:space="preserve"> </v>
      </c>
      <c r="AZ335" s="108" t="str">
        <f>IF(SUM(COUNTIFS('Planificación 2026-1'!F:F,"SUNAMPE",'Planificación 2026-1'!W:W,C335,'Planificación 2026-1'!H:H,"MH"))&gt;0,"P31"," ")</f>
        <v xml:space="preserve"> </v>
      </c>
      <c r="BA335" s="108" t="str">
        <f>IF(SUM(COUNTIFS('Planificación 2026-1'!F:F,"SUNAMPE",'Planificación 2026-1'!W:W,C335,'Planificación 2026-1'!H:H,"IC"))&gt;0,"P32"," ")</f>
        <v xml:space="preserve"> </v>
      </c>
      <c r="BB335" s="108" t="str">
        <f>IF(SUM(COUNTIFS('Planificación 2026-1'!F:F,"SUNAMPE",'Planificación 2026-1'!W:W,C335,'Planificación 2026-1'!H:H,"AR"))&gt;0,"P34"," ")</f>
        <v xml:space="preserve"> </v>
      </c>
      <c r="BC335" s="108" t="str">
        <f>IF(SUM(COUNTIFS('Planificación 2026-1'!F:F,"SUNAMPE",'Planificación 2026-1'!W:W,C335,'Planificación 2026-1'!H:H,"T1"))&gt;0,"P35"," ")</f>
        <v xml:space="preserve"> </v>
      </c>
      <c r="BD335" s="108" t="str">
        <f>IF(SUM(COUNTIFS('Planificación 2026-1'!F:F,"SUNAMPE",'Planificación 2026-1'!W:W,C335,'Planificación 2026-1'!H:H,"T3"))&gt;0,"P36"," ")</f>
        <v xml:space="preserve"> </v>
      </c>
      <c r="BE335" s="108" t="str">
        <f>IF(SUM(COUNTIFS('Planificación 2026-1'!F:F,"SUNAMPE",'Planificación 2026-1'!W:W,C335,'Planificación 2026-1'!H:H,"T2"))&gt;0,"P37"," ")</f>
        <v xml:space="preserve"> </v>
      </c>
      <c r="BF335" s="108" t="str">
        <f>IF(SUM(COUNTIFS('Planificación 2026-1'!F:F,"SUNAMPE",'Planificación 2026-1'!W:W,C335,'Planificación 2026-1'!H:H,"AE"))&gt;0,"P38"," ")</f>
        <v xml:space="preserve"> </v>
      </c>
      <c r="BG335" s="108" t="str">
        <f>IF(SUM(COUNTIFS('Planificación 2026-1'!F:F,"SUNAMPE",'Planificación 2026-1'!W:W,C335,'Planificación 2026-1'!H:H,"T4"))&gt;0,"P55"," ")</f>
        <v xml:space="preserve"> </v>
      </c>
      <c r="BH335" s="108" t="str">
        <f>IF(SUM(COUNTIFS('Planificación 2026-1'!F:F,"HUAURA",'Planificación 2026-1'!W:W,C335,'Planificación 2026-1'!H:H,"AF"))&gt;0," P01"," ")</f>
        <v xml:space="preserve"> </v>
      </c>
      <c r="BI335" s="108" t="str">
        <f>IF(SUM(COUNTIFS('Planificación 2026-1'!F:F,"HUAURA",'Planificación 2026-1'!W:W,C335,'Planificación 2026-1'!H:H,"EN"))&gt;0,"P02"," ")</f>
        <v xml:space="preserve"> </v>
      </c>
      <c r="BJ335" s="108" t="str">
        <f>IF(SUM(COUNTIFS('Planificación 2026-1'!F:F,"HUAURA",'Planificación 2026-1'!W:W,C335,'Planificación 2026-1'!H:H,"IS"))&gt;0,"P03"," ")</f>
        <v xml:space="preserve"> </v>
      </c>
      <c r="BK335" s="108" t="str">
        <f>IF(SUM(COUNTIFS('Planificación 2026-1'!F:F,"HUAURA",'Planificación 2026-1'!W:W,C335,'Planificación 2026-1'!H:H,"PS"))&gt;0,"P04"," ")</f>
        <v xml:space="preserve"> </v>
      </c>
      <c r="BL335" s="108"/>
      <c r="BM335" s="108" t="str">
        <f>IF(SUM(COUNTIFS('Planificación 2026-1'!F:F,"HUAURA",'Planificación 2026-1'!W:W,C335,'Planificación 2026-1'!H:H,"IN"))&gt;0,"P06"," ")</f>
        <v xml:space="preserve"> </v>
      </c>
      <c r="BN335" s="108" t="str">
        <f>IF(SUM(COUNTIFS('Planificación 2026-1'!F:F,"HUAURA",'Planificación 2026-1'!W:W,C335,'Planificación 2026-1'!H:H,"CA"))&gt;0,"P07"," ")</f>
        <v xml:space="preserve"> </v>
      </c>
      <c r="BO335" s="108" t="str">
        <f>IF(SUM(COUNTIFS('Planificación 2026-1'!F:F,"HUAURA",'Planificación 2026-1'!W:W,C335,'Planificación 2026-1'!H:H,"DE"))&gt;0,"P08"," ")</f>
        <v>P08</v>
      </c>
      <c r="BP335" s="108" t="str">
        <f>IF(SUM(COUNTIFS('Planificación 2026-1'!F:F,"HUAURA",'Planificación 2026-1'!W:W,C335,'Planificación 2026-1'!H:H,"OB"))&gt;0,"P09"," ")</f>
        <v xml:space="preserve"> </v>
      </c>
      <c r="BQ335" s="108" t="str">
        <f>IF(SUM(COUNTIFS('Planificación 2026-1'!F:F,"HUAURA",'Planificación 2026-1'!W:W,C335,'Planificación 2026-1'!H:H,"MH"))&gt;0,"P31"," ")</f>
        <v xml:space="preserve"> </v>
      </c>
      <c r="BR335" s="108" t="str">
        <f>IF(SUM(COUNTIFS('Planificación 2026-1'!F:F,"HUAURA",'Planificación 2026-1'!W:W,C335,'Planificación 2026-1'!H:H,"IC"))&gt;0,"P32"," ")</f>
        <v xml:space="preserve"> </v>
      </c>
      <c r="BS335" s="108" t="str">
        <f>IF(SUM(COUNTIFS('Planificación 2026-1'!F:F,"HUAURA",'Planificación 2026-1'!W:W,C335,'Planificación 2026-1'!H:H,"AR"))&gt;0,"P34"," ")</f>
        <v xml:space="preserve"> </v>
      </c>
      <c r="BT335" s="108" t="str">
        <f>IF(SUM(COUNTIFS('Planificación 2026-1'!F:F,"HUAURA",'Planificación 2026-1'!W:W,C335,'Planificación 2026-1'!H:H,"T1"))&gt;0,"P35"," ")</f>
        <v xml:space="preserve"> </v>
      </c>
      <c r="BU335" s="108" t="str">
        <f>IF(SUM(COUNTIFS('Planificación 2026-1'!F:F,"HUAURA",'Planificación 2026-1'!W:W,C335,'Planificación 2026-1'!H:H,"T3"))&gt;0,"P36"," ")</f>
        <v xml:space="preserve"> </v>
      </c>
      <c r="BV335" s="108" t="str">
        <f>IF(SUM(COUNTIFS('Planificación 2026-1'!F:F,"HUAURA",'Planificación 2026-1'!W:W,C335,'Planificación 2026-1'!H:H,"T2"))&gt;0,"P37"," ")</f>
        <v xml:space="preserve"> </v>
      </c>
      <c r="BW335" s="108" t="str">
        <f>IF(SUM(COUNTIFS('Planificación 2026-1'!F:F,"HUAURA",'Planificación 2026-1'!W:W,C335,'Planificación 2026-1'!H:H,"AE"))&gt;0,"P38"," ")</f>
        <v xml:space="preserve"> </v>
      </c>
      <c r="BX335" s="108" t="str">
        <f>IF(SUM(COUNTIFS('Planificación 2026-1'!F:F,"HUAURA",'Planificación 2026-1'!W:W,C335,'Planificación 2026-1'!H:H,"T4"))&gt;0,"P55"," ")</f>
        <v xml:space="preserve"> </v>
      </c>
      <c r="BY335" s="109">
        <f>SUMIFS('Planificación 2026-1'!R:R,'Planificación 2026-1'!W:W,C335,'Planificación 2026-1'!H:H,"AF",'Planificación 2026-1'!I:I,"&gt;2")</f>
        <v>0</v>
      </c>
      <c r="BZ335" s="109">
        <f>SUMIFS('Planificación 2026-1'!R:R,'Planificación 2026-1'!W:W,C335,'Planificación 2026-1'!H:H,"EN",'Planificación 2026-1'!I:I,"&gt;2")</f>
        <v>0</v>
      </c>
      <c r="CA335" s="109">
        <f>SUMIFS('Planificación 2026-1'!R:R,'Planificación 2026-1'!W:W,C335,'Planificación 2026-1'!H:H,"IS",'Planificación 2026-1'!I:I,"&gt;2")</f>
        <v>0</v>
      </c>
      <c r="CB335" s="109">
        <f>SUMIFS('Planificación 2026-1'!R:R,'Planificación 2026-1'!W:W,C335,'Planificación 2026-1'!H:H,"PS",'Planificación 2026-1'!I:I,"&gt;2")</f>
        <v>0</v>
      </c>
      <c r="CC335" s="109">
        <f>SUMIFS('Planificación 2026-1'!R:R,'Planificación 2026-1'!W:W,C335,'Planificación 2026-1'!H:H,"IN",'Planificación 2026-1'!I:I,"&gt;2")</f>
        <v>0</v>
      </c>
      <c r="CD335" s="109">
        <f>SUMIFS('Planificación 2026-1'!R:R,'Planificación 2026-1'!W:W,C335,'Planificación 2026-1'!H:H,"CA",'Planificación 2026-1'!I:I,"&gt;2")</f>
        <v>0</v>
      </c>
      <c r="CE335" s="109">
        <f>SUMIFS('Planificación 2026-1'!R:R,'Planificación 2026-1'!W:W,C335,'Planificación 2026-1'!H:H,"DE",'Planificación 2026-1'!I:I,"&gt;2")</f>
        <v>0</v>
      </c>
      <c r="CF335" s="109">
        <f>SUMIFS('Planificación 2026-1'!R:R,'Planificación 2026-1'!W:W,C335,'Planificación 2026-1'!H:H,"OB",'Planificación 2026-1'!I:I,"&gt;2")</f>
        <v>0</v>
      </c>
      <c r="CG335" s="109">
        <f>SUMIFS('Planificación 2026-1'!R:R,'Planificación 2026-1'!W:W,C335,'Planificación 2026-1'!H:H,"MH",'Planificación 2026-1'!I:I,"&gt;2")</f>
        <v>0</v>
      </c>
      <c r="CH335" s="109">
        <f>SUMIFS('Planificación 2026-1'!R:R,'Planificación 2026-1'!W:W,C335,'Planificación 2026-1'!H:H,"IC",'Planificación 2026-1'!I:I,"&gt;2")</f>
        <v>0</v>
      </c>
      <c r="CI335" s="109">
        <f>SUMIFS('Planificación 2026-1'!R:R,'Planificación 2026-1'!W:W,C335,'Planificación 2026-1'!H:H,"AR",'Planificación 2026-1'!I:I,"&gt;2")</f>
        <v>0</v>
      </c>
      <c r="CJ335" s="109">
        <f>SUMIFS('Planificación 2026-1'!R:R,'Planificación 2026-1'!W:W,C335,'Planificación 2026-1'!H:H,"T1",'Planificación 2026-1'!I:I,"&gt;2")</f>
        <v>0</v>
      </c>
      <c r="CK335" s="109">
        <f>SUMIFS('Planificación 2026-1'!R:R,'Planificación 2026-1'!W:W,C335,'Planificación 2026-1'!H:H,"T3",'Planificación 2026-1'!I:I,"&gt;2")</f>
        <v>0</v>
      </c>
      <c r="CL335" s="109">
        <f>SUMIFS('Planificación 2026-1'!R:R,'Planificación 2026-1'!W:W,C335,'Planificación 2026-1'!H:H,"T2",'Planificación 2026-1'!I:I,"&gt;2")</f>
        <v>0</v>
      </c>
      <c r="CM335" s="109">
        <f>SUMIFS('Planificación 2026-1'!R:R,'Planificación 2026-1'!W:W,C335,'Planificación 2026-1'!H:H,"AE",'Planificación 2026-1'!I:I,"&gt;2")</f>
        <v>0</v>
      </c>
      <c r="CN335" s="109">
        <f>SUMIFS('Planificación 2026-1'!R:R,'Planificación 2026-1'!W:W,C335,'Planificación 2026-1'!H:H,"T4",'Planificación 2026-1'!I:I,"&gt;2")</f>
        <v>0</v>
      </c>
      <c r="CO335" s="109">
        <f>SUMIFS('Planificación 2026-1'!R:R,'Planificación 2026-1'!W:W,C335,'Planificación 2026-1'!H:H,"AF",'Planificación 2026-1'!I:I,"&lt;3")</f>
        <v>0</v>
      </c>
      <c r="CP335" s="109">
        <f>SUMIFS('Planificación 2026-1'!R:R,'Planificación 2026-1'!W:W,C335,'Planificación 2026-1'!H:H,"EN",'Planificación 2026-1'!I:I,"&lt;3")</f>
        <v>0</v>
      </c>
      <c r="CQ335" s="109">
        <f>SUMIFS('Planificación 2026-1'!R:R,'Planificación 2026-1'!W:W,C335,'Planificación 2026-1'!H:H,"IS",'Planificación 2026-1'!I:I,"&lt;3")</f>
        <v>0</v>
      </c>
      <c r="CR335" s="109">
        <f>SUMIFS('Planificación 2026-1'!R:R,'Planificación 2026-1'!W:W,C335,'Planificación 2026-1'!H:H,"PS",'Planificación 2026-1'!I:I,"&lt;3")</f>
        <v>0</v>
      </c>
      <c r="CS335" s="109">
        <f>SUMIFS('Planificación 2026-1'!R:R,'Planificación 2026-1'!W:W,C335,'Planificación 2026-1'!H:H,"IN",'Planificación 2026-1'!I:I,"&lt;3")</f>
        <v>0</v>
      </c>
      <c r="CT335" s="109">
        <f>SUMIFS('Planificación 2026-1'!R:R,'Planificación 2026-1'!W:W,C335,'Planificación 2026-1'!H:H,"CA",'Planificación 2026-1'!I:I,"&lt;3")</f>
        <v>0</v>
      </c>
      <c r="CU335" s="109">
        <f>SUMIFS('Planificación 2026-1'!R:R,'Planificación 2026-1'!W:W,C335,'Planificación 2026-1'!H:H,"DE",'Planificación 2026-1'!I:I,"&lt;3")</f>
        <v>8</v>
      </c>
      <c r="CV335" s="109">
        <f>SUMIFS('Planificación 2026-1'!R:R,'Planificación 2026-1'!W:W,C335,'Planificación 2026-1'!H:H,"OB",'Planificación 2026-1'!I:I,"&lt;3")</f>
        <v>0</v>
      </c>
      <c r="CW335" s="109">
        <f>SUMIFS('Planificación 2026-1'!R:R,'Planificación 2026-1'!W:W,C335,'Planificación 2026-1'!H:H,"MH",'Planificación 2026-1'!I:I,"&lt;3")</f>
        <v>0</v>
      </c>
      <c r="CX335" s="109">
        <f>SUMIFS('Planificación 2026-1'!R:R,'Planificación 2026-1'!W:W,C335,'Planificación 2026-1'!H:H,"IC",'Planificación 2026-1'!I:I,"&lt;3")</f>
        <v>0</v>
      </c>
      <c r="CY335" s="109">
        <f>SUMIFS('Planificación 2026-1'!R:R,'Planificación 2026-1'!W:W,C335,'Planificación 2026-1'!H:H,"AR",'Planificación 2026-1'!I:I,"&lt;3")</f>
        <v>0</v>
      </c>
      <c r="CZ335" s="109">
        <f>SUMIFS('Planificación 2026-1'!R:R,'Planificación 2026-1'!W:W,C335,'Planificación 2026-1'!H:H,"T1",'Planificación 2026-1'!I:I,"&lt;3")</f>
        <v>0</v>
      </c>
      <c r="DA335" s="109">
        <f>SUMIFS('Planificación 2026-1'!R:R,'Planificación 2026-1'!W:W,C335,'Planificación 2026-1'!H:H,"T3",'Planificación 2026-1'!I:I,"&lt;3")</f>
        <v>0</v>
      </c>
      <c r="DB335" s="109">
        <f>SUMIFS('Planificación 2026-1'!R:R,'Planificación 2026-1'!W:W,C335,'Planificación 2026-1'!H:H,"T2",'Planificación 2026-1'!I:I,"&lt;3")</f>
        <v>0</v>
      </c>
      <c r="DC335" s="109">
        <f>SUMIFS('Planificación 2026-1'!R:R,'Planificación 2026-1'!W:W,C335,'Planificación 2026-1'!H:H,"AE",'Planificación 2026-1'!I:I,"&lt;3")</f>
        <v>0</v>
      </c>
      <c r="DD335" s="109">
        <f>SUMIFS('Planificación 2026-1'!R:R,'Planificación 2026-1'!W:W,C335,'Planificación 2026-1'!H:H,"T4",'Planificación 2026-1'!I:I,"&lt;3")</f>
        <v>0</v>
      </c>
      <c r="DE335" s="108" t="str">
        <f t="shared" si="54"/>
        <v/>
      </c>
      <c r="DF335" s="41">
        <f>IF(C335="","",SUMIFS('Planificación 2026-1'!R:R,'Planificación 2026-1'!W:W,C335,'Planificación 2026-1'!F:F,"PRINCIPAL",'Planificación 2026-1'!X:X,"VIRTUAL"))</f>
        <v>0</v>
      </c>
      <c r="DG335" s="41">
        <f>IF(C335="","",SUMIFS('Planificación 2026-1'!R:R,'Planificación 2026-1'!W:W,C335,'Planificación 2026-1'!F:F,"PRINCIPAL",'Planificación 2026-1'!X:X,"PRESENCIAL"))</f>
        <v>0</v>
      </c>
      <c r="DH335" s="41">
        <f>IF(C335="","",SUMIFS('Planificación 2026-1'!R:R,'Planificación 2026-1'!W:W,C335,'Planificación 2026-1'!F:F,"PRINCIPAL",'Planificación 2026-1'!X:X,"HIBRIDO PRESENCIAL"))</f>
        <v>0</v>
      </c>
      <c r="DI335" s="108" t="str">
        <f t="shared" si="55"/>
        <v/>
      </c>
      <c r="DJ335" s="108">
        <f>IF(C335="","",SUMIFS('Planificación 2026-1'!R:R,'Planificación 2026-1'!W:W,C335,'Planificación 2026-1'!F:F,"FILIAL",'Planificación 2026-1'!X:X,"VIRTUAL"))</f>
        <v>0</v>
      </c>
      <c r="DK335" s="110">
        <f>IF(C335="","",SUMIFS('Planificación 2026-1'!R:R,'Planificación 2026-1'!W:W,C335,'Planificación 2026-1'!F:F,"FILIAL",'Planificación 2026-1'!X:X,"PRESENCIAL"))</f>
        <v>0</v>
      </c>
      <c r="DL335" s="61">
        <f>IF(C335="","",SUMIFS('Planificación 2026-1'!R:R,'Planificación 2026-1'!W:W,C335,'Planificación 2026-1'!F:F,"FILIAL",'Planificación 2026-1'!X:X,"HIBRIDO PRESENCIAL"))</f>
        <v>0</v>
      </c>
      <c r="DM335" s="111" t="str">
        <f t="shared" si="56"/>
        <v/>
      </c>
      <c r="DN335" s="108">
        <f>IF(C335="","",SUMIFS('Planificación 2026-1'!R:R,'Planificación 2026-1'!W:W,C335,'Planificación 2026-1'!F:F,"SUNAMPE",'Planificación 2026-1'!X:X,"VIRTUAL"))</f>
        <v>0</v>
      </c>
      <c r="DO335" s="61">
        <f>IF(C335="","",SUMIFS('Planificación 2026-1'!R:R,'Planificación 2026-1'!W:W,C335,'Planificación 2026-1'!F:F,"SUNAMPE",'Planificación 2026-1'!X:X,"PRESENCIAL"))</f>
        <v>0</v>
      </c>
      <c r="DP335" s="111" t="str">
        <f t="shared" si="57"/>
        <v>P08</v>
      </c>
      <c r="DQ335" s="108">
        <f>IF(C335="","",SUMIFS('Planificación 2026-1'!R:R,'Planificación 2026-1'!W:W,C335,'Planificación 2026-1'!F:F,"HUAURA",'Planificación 2026-1'!X:X,"VIRTUAL"))</f>
        <v>0</v>
      </c>
      <c r="DR335" s="61">
        <f>IF(C335="","",SUMIFS('Planificación 2026-1'!R:R,'Planificación 2026-1'!W:W,C335,'Planificación 2026-1'!F:F,"HUAURA",'Planificación 2026-1'!X:X,"PRESENCIAL"))</f>
        <v>0</v>
      </c>
      <c r="DS335" s="76">
        <f>SUMIFS('Planificación 2026-1'!R:R,'Planificación 2026-1'!W:W,C335,'Planificación 2026-1'!F:F,"PRINCIPAL",'Planificación 2026-1'!X:X,"VIRTUAL",'Planificación 2026-1'!I:I,"&gt;2")</f>
        <v>0</v>
      </c>
      <c r="DT335" s="76">
        <f>SUMIFS('Planificación 2026-1'!R:R,'Planificación 2026-1'!W:W,C335,'Planificación 2026-1'!F:F,"PRINCIPAL",'Planificación 2026-1'!X:X,"&lt;&gt;VIRTUAL",'Planificación 2026-1'!I:I,"&gt;2")</f>
        <v>0</v>
      </c>
      <c r="DU335" s="76">
        <f>SUMIFS('Planificación 2026-1'!R:R,'Planificación 2026-1'!W:W,C335,'Planificación 2026-1'!F:F,"SUNAMPE",'Planificación 2026-1'!X:X,"VIRTUAL",'Planificación 2026-1'!I:I,"&gt;2")</f>
        <v>0</v>
      </c>
      <c r="DV335" s="76">
        <f>SUMIFS('Planificación 2026-1'!R:R,'Planificación 2026-1'!W:W,C335,'Planificación 2026-1'!F:F,"SUNAMPE",'Planificación 2026-1'!X:X,"&lt;&gt;VIRTUAL",'Planificación 2026-1'!I:I,"&gt;2")</f>
        <v>0</v>
      </c>
      <c r="DW335" s="76">
        <f>SUMIFS('Planificación 2026-1'!R:R,'Planificación 2026-1'!W:W,C335,'Planificación 2026-1'!F:F,"FILIAL",'Planificación 2026-1'!X:X,"VIRTUAL",'Planificación 2026-1'!I:I,"&gt;2")</f>
        <v>0</v>
      </c>
      <c r="DX335" s="76">
        <f>SUMIFS('Planificación 2026-1'!R:R,'Planificación 2026-1'!W:W,C335,'Planificación 2026-1'!F:F,"FILIAL",'Planificación 2026-1'!X:X,"&lt;&gt;VIRTUAL",'Planificación 2026-1'!I:I,"&gt;2")</f>
        <v>0</v>
      </c>
      <c r="DY335" s="76">
        <f>SUMIFS('Planificación 2026-1'!R:R,'Planificación 2026-1'!W:W,C335,'Planificación 2026-1'!F:F,"PORUMA",'Planificación 2026-1'!X:X,"VIRTUAL",'Planificación 2026-1'!I:I,"&gt;2")</f>
        <v>0</v>
      </c>
      <c r="DZ335" s="76">
        <f>SUMIFS('Planificación 2026-1'!R:R,'Planificación 2026-1'!W:W,C335,'Planificación 2026-1'!F:F,"PORUMA",'Planificación 2026-1'!X:X,"&lt;&gt;VIRTUAL",'Planificación 2026-1'!I:I,"&gt;2")</f>
        <v>0</v>
      </c>
      <c r="EA335" s="76">
        <f>SUMIFS('Planificación 2026-1'!R:R,'Planificación 2026-1'!W:W,C335,'Planificación 2026-1'!F:F,"HUAURA",'Planificación 2026-1'!X:X,"VIRTUAL",'Planificación 2026-1'!I:I,"&gt;2")</f>
        <v>0</v>
      </c>
      <c r="EB335" s="76">
        <f>SUMIFS('Planificación 2026-1'!R:R,'Planificación 2026-1'!W:W,C335,'Planificación 2026-1'!F:F,"HUAURA",'Planificación 2026-1'!X:X,"&lt;&gt;VIRTUAL",'Planificación 2026-1'!I:I,"&gt;2")</f>
        <v>0</v>
      </c>
      <c r="EC335" s="76">
        <f>SUMIFS('Planificación 2026-1'!R:R,'Planificación 2026-1'!W:W,C335,'Planificación 2026-1'!F:F,"PRINCIPAL",'Planificación 2026-1'!X:X,"VIRTUAL",'Planificación 2026-1'!I:I,"&lt;3")</f>
        <v>0</v>
      </c>
      <c r="ED335" s="76">
        <f>SUMIFS('Planificación 2026-1'!R:R,'Planificación 2026-1'!W:W,C335,'Planificación 2026-1'!F:F,"PRINCIPAL",'Planificación 2026-1'!X:X,"&lt;&gt;VIRTUAL",'Planificación 2026-1'!I:I,"&lt;3")</f>
        <v>0</v>
      </c>
      <c r="EE335" s="76">
        <f>SUMIFS('Planificación 2026-1'!R:R,'Planificación 2026-1'!W:W,C335,'Planificación 2026-1'!F:F,"SUNAMPE",'Planificación 2026-1'!X:X,"VIRTUAL",'Planificación 2026-1'!I:I,"&lt;3")</f>
        <v>0</v>
      </c>
      <c r="EF335" s="76">
        <f>SUMIFS('Planificación 2026-1'!R:R,'Planificación 2026-1'!W:W,C335,'Planificación 2026-1'!F:F,"SUNAMPE",'Planificación 2026-1'!X:X,"&lt;&gt;VIRTUAL",'Planificación 2026-1'!I:I,"&lt;3")</f>
        <v>0</v>
      </c>
      <c r="EG335" s="76">
        <f>SUMIFS('Planificación 2026-1'!R:R,'Planificación 2026-1'!W:W,C335,'Planificación 2026-1'!F:F,"FILIAL",'Planificación 2026-1'!X:X,"VIRTUAL",'Planificación 2026-1'!I:I,"&lt;3")</f>
        <v>0</v>
      </c>
      <c r="EH335" s="76">
        <f>SUMIFS('Planificación 2026-1'!R:R,'Planificación 2026-1'!W:W,C335,'Planificación 2026-1'!F:F,"FILIAL",'Planificación 2026-1'!X:X,"&lt;&gt;VIRTUAL",'Planificación 2026-1'!I:I,"&lt;3")</f>
        <v>0</v>
      </c>
      <c r="EI335" s="76">
        <f>SUMIFS('Planificación 2026-1'!R:R,'Planificación 2026-1'!W:W,C335,'Planificación 2026-1'!F:F,"PORUMA",'Planificación 2026-1'!X:X,"VIRTUAL",'Planificación 2026-1'!I:I,"&lt;3")</f>
        <v>0</v>
      </c>
      <c r="EJ335" s="76">
        <f>SUMIFS('Planificación 2026-1'!R:R,'Planificación 2026-1'!W:W,C335,'Planificación 2026-1'!F:F,"PORUMA",'Planificación 2026-1'!X:X,"&lt;&gt;VIRTUAL",'Planificación 2026-1'!I:I,"&lt;3")</f>
        <v>0</v>
      </c>
      <c r="EK335" s="76">
        <f>SUMIFS('Planificación 2026-1'!R:R,'Planificación 2026-1'!W:W,C335,'Planificación 2026-1'!F:F,"HUAURA",'Planificación 2026-1'!X:X,"VIRTUAL",'Planificación 2026-1'!I:I,"&lt;3")</f>
        <v>0</v>
      </c>
      <c r="EL335" s="76">
        <f>SUMIFS('Planificación 2026-1'!R:R,'Planificación 2026-1'!W:W,C335,'Planificación 2026-1'!F:F,"HUAURA",'Planificación 2026-1'!X:X,"&lt;&gt;VIRTUAL",'Planificación 2026-1'!I:I,"&lt;3")</f>
        <v>8</v>
      </c>
      <c r="EM335" s="76"/>
      <c r="EN335" s="76">
        <f t="shared" si="50"/>
        <v>0</v>
      </c>
      <c r="EO335" s="76">
        <f t="shared" si="51"/>
        <v>8</v>
      </c>
      <c r="EP335" s="76" t="b">
        <f t="shared" si="52"/>
        <v>1</v>
      </c>
      <c r="EQ335" s="76" t="str">
        <f t="shared" si="53"/>
        <v/>
      </c>
      <c r="ER335" s="76" t="str">
        <f t="shared" si="58"/>
        <v>PRESENCIAL</v>
      </c>
    </row>
    <row r="336" spans="1:148" hidden="1">
      <c r="A336" s="83"/>
      <c r="B336" s="119">
        <v>333</v>
      </c>
      <c r="C336" s="115" t="s">
        <v>509</v>
      </c>
      <c r="D336" s="112">
        <f>SUMIF('Planificación 2026-1'!W:W,C336,'Planificación 2026-1'!R:R)</f>
        <v>13</v>
      </c>
      <c r="E336" s="114" t="s">
        <v>170</v>
      </c>
      <c r="F336" s="115" t="s">
        <v>171</v>
      </c>
      <c r="G336" s="115" t="s">
        <v>153</v>
      </c>
      <c r="H336" s="115" t="s">
        <v>221</v>
      </c>
      <c r="I336" s="107" t="str">
        <f>IF(SUM(COUNTIFS('Planificación 2026-1'!F:F,"PRINCIPAL",'Planificación 2026-1'!W:W,C336,'Planificación 2026-1'!H:H,"AF"))&gt;0,"P01"," ")</f>
        <v xml:space="preserve"> </v>
      </c>
      <c r="J336" s="108" t="str">
        <f>IF(SUM(COUNTIFS('Planificación 2026-1'!F:F,"PRINCIPAL",'Planificación 2026-1'!W:W,C336,'Planificación 2026-1'!H:H,"EN"))&gt;0,"P02"," ")</f>
        <v xml:space="preserve"> </v>
      </c>
      <c r="K336" s="108" t="str">
        <f>IF(SUM(COUNTIFS('Planificación 2026-1'!F:F,"PRINCIPAL",'Planificación 2026-1'!W:W,C336,'Planificación 2026-1'!H:H,"IS"))&gt;0,"P03"," ")</f>
        <v xml:space="preserve"> </v>
      </c>
      <c r="L336" s="108" t="str">
        <f>IF(SUM(COUNTIFS('Planificación 2026-1'!F:F,"PRINCIPAL",'Planificación 2026-1'!W:W,C336,'Planificación 2026-1'!H:H,"PS"))&gt;0,"P04"," ")</f>
        <v xml:space="preserve"> </v>
      </c>
      <c r="M336" s="108"/>
      <c r="N336" s="108" t="str">
        <f>IF(SUM(COUNTIFS('Planificación 2026-1'!F:F,"PRINCIPAL",'Planificación 2026-1'!W:W,C336,'Planificación 2026-1'!H:H,"IN"))&gt;0,"P06"," ")</f>
        <v>P06</v>
      </c>
      <c r="O336" s="108" t="str">
        <f>IF(SUM(COUNTIFS('Planificación 2026-1'!F:F,"PRINCIPAL",'Planificación 2026-1'!W:W,C336,'Planificación 2026-1'!H:H,"CA"))&gt;0,"P07"," ")</f>
        <v xml:space="preserve"> </v>
      </c>
      <c r="P336" s="108" t="str">
        <f>IF(SUM(COUNTIFS('Planificación 2026-1'!F:F,"PRINCIPAL",'Planificación 2026-1'!W:W,C336,'Planificación 2026-1'!H:H,"DE"))&gt;0,"P08"," ")</f>
        <v xml:space="preserve"> </v>
      </c>
      <c r="Q336" s="108" t="str">
        <f>IF(SUM(COUNTIFS('Planificación 2026-1'!F:F,"PRINCIPAL",'Planificación 2026-1'!W:W,C336,'Planificación 2026-1'!H:H,"OB"))&gt;0,"P09"," ")</f>
        <v xml:space="preserve"> </v>
      </c>
      <c r="R336" s="108" t="str">
        <f>IF(SUM(COUNTIFS('Planificación 2026-1'!F:F,"PRINCIPAL",'Planificación 2026-1'!W:W,C336,'Planificación 2026-1'!H:H,"MH"))&gt;0,"P31"," ")</f>
        <v xml:space="preserve"> </v>
      </c>
      <c r="S336" s="108" t="str">
        <f>IF(SUM(COUNTIFS('Planificación 2026-1'!F:F,"PRINCIPAL",'Planificación 2026-1'!W:W,C336,'Planificación 2026-1'!H:H,"IC"))&gt;0,"P32"," ")</f>
        <v xml:space="preserve"> </v>
      </c>
      <c r="T336" s="108" t="str">
        <f>IF(SUM(COUNTIFS('Planificación 2026-1'!F:F,"PRINCIPAL",'Planificación 2026-1'!W:W,C336,'Planificación 2026-1'!H:H,"AR"))&gt;0,"P34"," ")</f>
        <v>P34</v>
      </c>
      <c r="U336" s="108" t="str">
        <f>IF(SUM(COUNTIFS('Planificación 2026-1'!F:F,"PRINCIPAL",'Planificación 2026-1'!W:W,C336,'Planificación 2026-1'!H:H,"T1"))&gt;0,"P35"," ")</f>
        <v xml:space="preserve"> </v>
      </c>
      <c r="V336" s="108" t="str">
        <f>IF(SUM(COUNTIFS('Planificación 2026-1'!F:F,"PRINCIPAL",'Planificación 2026-1'!W:W,C336,'Planificación 2026-1'!H:H,"T3"))&gt;0,"P36"," ")</f>
        <v xml:space="preserve"> </v>
      </c>
      <c r="W336" s="108" t="str">
        <f>IF(SUM(COUNTIFS('Planificación 2026-1'!F:F,"PRINCIPAL",'Planificación 2026-1'!W:W,C336,'Planificación 2026-1'!H:H,"T2"))&gt;0,"P37"," ")</f>
        <v xml:space="preserve"> </v>
      </c>
      <c r="X336" s="108" t="str">
        <f>IF(SUM(COUNTIFS('Planificación 2026-1'!F:F,"PRINCIPAL",'Planificación 2026-1'!W:W,C336,'Planificación 2026-1'!H:H,"AE"))&gt;0,"P38"," ")</f>
        <v>P38</v>
      </c>
      <c r="Y336" s="108" t="str">
        <f>IF(SUM(COUNTIFS('Planificación 2026-1'!F:F,"PRINCIPAL",'Planificación 2026-1'!W:W,C336,'Planificación 2026-1'!H:H,"T4"))&gt;0,"P55"," ")</f>
        <v xml:space="preserve"> </v>
      </c>
      <c r="Z336" s="108" t="str">
        <f>IF(SUM(COUNTIFS('Planificación 2026-1'!F:F,"FILIAL",'Planificación 2026-1'!W:W,C336,'Planificación 2026-1'!H:H,"AF"))&gt;0," P01"," ")</f>
        <v xml:space="preserve"> </v>
      </c>
      <c r="AA336" s="108" t="str">
        <f>IF(SUM(COUNTIFS('Planificación 2026-1'!F:F,"FILIAL",'Planificación 2026-1'!W:W,C336,'Planificación 2026-1'!H:H,"EN"))&gt;0,"P02"," ")</f>
        <v xml:space="preserve"> </v>
      </c>
      <c r="AB336" s="108" t="str">
        <f>IF(SUM(COUNTIFS('Planificación 2026-1'!F:F,"FILIAL",'Planificación 2026-1'!W:W,C336,'Planificación 2026-1'!H:H,"IS"))&gt;0,"P03"," ")</f>
        <v xml:space="preserve"> </v>
      </c>
      <c r="AC336" s="108" t="str">
        <f>IF(SUM(COUNTIFS('Planificación 2026-1'!F:F,"FILIAL",'Planificación 2026-1'!W:W,C336,'Planificación 2026-1'!H:H,"PS"))&gt;0,"P04"," ")</f>
        <v xml:space="preserve"> </v>
      </c>
      <c r="AD336" s="108"/>
      <c r="AE336" s="108" t="str">
        <f>IF(SUM(COUNTIFS('Planificación 2026-1'!F:F,"FILIAL",'Planificación 2026-1'!W:W,C336,'Planificación 2026-1'!H:H,"IN"))&gt;0,"P06"," ")</f>
        <v xml:space="preserve"> </v>
      </c>
      <c r="AF336" s="108" t="str">
        <f>IF(SUM(COUNTIFS('Planificación 2026-1'!F:F,"FILIAL",'Planificación 2026-1'!W:W,C336,'Planificación 2026-1'!H:H,"CA"))&gt;0,"P07"," ")</f>
        <v xml:space="preserve"> </v>
      </c>
      <c r="AG336" s="108" t="str">
        <f>IF(SUM(COUNTIFS('Planificación 2026-1'!F:F,"FILIAL",'Planificación 2026-1'!W:W,C336,'Planificación 2026-1'!H:H,"DE"))&gt;0,"P08"," ")</f>
        <v xml:space="preserve"> </v>
      </c>
      <c r="AH336" s="108" t="str">
        <f>IF(SUM(COUNTIFS('Planificación 2026-1'!F:F,"FILIAL",'Planificación 2026-1'!W:W,C336,'Planificación 2026-1'!H:H,"OB"))&gt;0,"P09"," ")</f>
        <v xml:space="preserve"> </v>
      </c>
      <c r="AI336" s="108" t="str">
        <f>IF(SUM(COUNTIFS('Planificación 2026-1'!F:F,"FILIAL",'Planificación 2026-1'!W:W,C336,'Planificación 2026-1'!H:H,"MH"))&gt;0,"P31"," ")</f>
        <v xml:space="preserve"> </v>
      </c>
      <c r="AJ336" s="108" t="str">
        <f>IF(SUM(COUNTIFS('Planificación 2026-1'!F:F,"FILIAL",'Planificación 2026-1'!W:W,C336,'Planificación 2026-1'!H:H,"IC"))&gt;0,"P32"," ")</f>
        <v xml:space="preserve"> </v>
      </c>
      <c r="AK336" s="108" t="str">
        <f>IF(SUM(COUNTIFS('Planificación 2026-1'!F:F,"FILIAL",'Planificación 2026-1'!W:W,C336,'Planificación 2026-1'!H:H,"AR"))&gt;0,"P34"," ")</f>
        <v xml:space="preserve"> </v>
      </c>
      <c r="AL336" s="108" t="str">
        <f>IF(SUM(COUNTIFS('Planificación 2026-1'!F:F,"FILIAL",'Planificación 2026-1'!W:W,C336,'Planificación 2026-1'!H:H,"T1"))&gt;0,"P35"," ")</f>
        <v xml:space="preserve"> </v>
      </c>
      <c r="AM336" s="108" t="str">
        <f>IF(SUM(COUNTIFS('Planificación 2026-1'!F:F,"FILIAL",'Planificación 2026-1'!W:W,C336,'Planificación 2026-1'!H:H,"T3"))&gt;0,"P36"," ")</f>
        <v xml:space="preserve"> </v>
      </c>
      <c r="AN336" s="108" t="str">
        <f>IF(SUM(COUNTIFS('Planificación 2026-1'!F:F,"FILIAL",'Planificación 2026-1'!W:W,C336,'Planificación 2026-1'!H:H,"T2"))&gt;0,"P37"," ")</f>
        <v xml:space="preserve"> </v>
      </c>
      <c r="AO336" s="108" t="str">
        <f>IF(SUM(COUNTIFS('Planificación 2026-1'!F:F,"FILIAL",'Planificación 2026-1'!W:W,C336,'Planificación 2026-1'!H:H,"AE"))&gt;0,"P38"," ")</f>
        <v xml:space="preserve"> </v>
      </c>
      <c r="AP336" s="108" t="str">
        <f>IF(SUM(COUNTIFS('Planificación 2026-1'!F:F,"FILIAL",'Planificación 2026-1'!W:W,C336,'Planificación 2026-1'!H:H,"T4"))&gt;0,"P55"," ")</f>
        <v xml:space="preserve"> </v>
      </c>
      <c r="AQ336" s="108" t="str">
        <f>IF(SUM(COUNTIFS('Planificación 2026-1'!F:F,"SUNAMPE",'Planificación 2026-1'!W:W,C336,'Planificación 2026-1'!H:H,"AF"))&gt;0," P01"," ")</f>
        <v xml:space="preserve"> </v>
      </c>
      <c r="AR336" s="108" t="str">
        <f>IF(SUM(COUNTIFS('Planificación 2026-1'!F:F,"SUNAMPE",'Planificación 2026-1'!W:W,C336,'Planificación 2026-1'!H:H,"EN"))&gt;0,"P02"," ")</f>
        <v xml:space="preserve"> </v>
      </c>
      <c r="AS336" s="108" t="str">
        <f>IF(SUM(COUNTIFS('Planificación 2026-1'!F:F,"SUNAMPE",'Planificación 2026-1'!W:W,C336,'Planificación 2026-1'!H:H,"IS"))&gt;0,"P03"," ")</f>
        <v xml:space="preserve"> </v>
      </c>
      <c r="AT336" s="108" t="str">
        <f>IF(SUM(COUNTIFS('Planificación 2026-1'!F:F,"SUNAMPE",'Planificación 2026-1'!W:W,C336,'Planificación 2026-1'!H:H,"PS"))&gt;0,"P04"," ")</f>
        <v xml:space="preserve"> </v>
      </c>
      <c r="AU336" s="108"/>
      <c r="AV336" s="108" t="str">
        <f>IF(SUM(COUNTIFS('Planificación 2026-1'!F:F,"SUNAMPE",'Planificación 2026-1'!W:W,C336,'Planificación 2026-1'!H:H,"IN"))&gt;0,"P06"," ")</f>
        <v xml:space="preserve"> </v>
      </c>
      <c r="AW336" s="108" t="str">
        <f>IF(SUM(COUNTIFS('Planificación 2026-1'!F:F,"SUNAMPE",'Planificación 2026-1'!W:W,C336,'Planificación 2026-1'!H:H,"CA"))&gt;0,"P07"," ")</f>
        <v xml:space="preserve"> </v>
      </c>
      <c r="AX336" s="108" t="str">
        <f>IF(SUM(COUNTIFS('Planificación 2026-1'!F:F,"SUNAMPE",'Planificación 2026-1'!W:W,C336,'Planificación 2026-1'!H:H,"DE"))&gt;0,"P08"," ")</f>
        <v xml:space="preserve"> </v>
      </c>
      <c r="AY336" s="108" t="str">
        <f>IF(SUM(COUNTIFS('Planificación 2026-1'!F:F,"SUNAMPE",'Planificación 2026-1'!W:W,C336,'Planificación 2026-1'!H:H,"OB"))&gt;0,"P09"," ")</f>
        <v xml:space="preserve"> </v>
      </c>
      <c r="AZ336" s="108" t="str">
        <f>IF(SUM(COUNTIFS('Planificación 2026-1'!F:F,"SUNAMPE",'Planificación 2026-1'!W:W,C336,'Planificación 2026-1'!H:H,"MH"))&gt;0,"P31"," ")</f>
        <v xml:space="preserve"> </v>
      </c>
      <c r="BA336" s="108" t="str">
        <f>IF(SUM(COUNTIFS('Planificación 2026-1'!F:F,"SUNAMPE",'Planificación 2026-1'!W:W,C336,'Planificación 2026-1'!H:H,"IC"))&gt;0,"P32"," ")</f>
        <v xml:space="preserve"> </v>
      </c>
      <c r="BB336" s="108" t="str">
        <f>IF(SUM(COUNTIFS('Planificación 2026-1'!F:F,"SUNAMPE",'Planificación 2026-1'!W:W,C336,'Planificación 2026-1'!H:H,"AR"))&gt;0,"P34"," ")</f>
        <v xml:space="preserve"> </v>
      </c>
      <c r="BC336" s="108" t="str">
        <f>IF(SUM(COUNTIFS('Planificación 2026-1'!F:F,"SUNAMPE",'Planificación 2026-1'!W:W,C336,'Planificación 2026-1'!H:H,"T1"))&gt;0,"P35"," ")</f>
        <v xml:space="preserve"> </v>
      </c>
      <c r="BD336" s="108" t="str">
        <f>IF(SUM(COUNTIFS('Planificación 2026-1'!F:F,"SUNAMPE",'Planificación 2026-1'!W:W,C336,'Planificación 2026-1'!H:H,"T3"))&gt;0,"P36"," ")</f>
        <v xml:space="preserve"> </v>
      </c>
      <c r="BE336" s="108" t="str">
        <f>IF(SUM(COUNTIFS('Planificación 2026-1'!F:F,"SUNAMPE",'Planificación 2026-1'!W:W,C336,'Planificación 2026-1'!H:H,"T2"))&gt;0,"P37"," ")</f>
        <v xml:space="preserve"> </v>
      </c>
      <c r="BF336" s="108" t="str">
        <f>IF(SUM(COUNTIFS('Planificación 2026-1'!F:F,"SUNAMPE",'Planificación 2026-1'!W:W,C336,'Planificación 2026-1'!H:H,"AE"))&gt;0,"P38"," ")</f>
        <v xml:space="preserve"> </v>
      </c>
      <c r="BG336" s="108" t="str">
        <f>IF(SUM(COUNTIFS('Planificación 2026-1'!F:F,"SUNAMPE",'Planificación 2026-1'!W:W,C336,'Planificación 2026-1'!H:H,"T4"))&gt;0,"P55"," ")</f>
        <v xml:space="preserve"> </v>
      </c>
      <c r="BH336" s="108" t="str">
        <f>IF(SUM(COUNTIFS('Planificación 2026-1'!F:F,"HUAURA",'Planificación 2026-1'!W:W,C336,'Planificación 2026-1'!H:H,"AF"))&gt;0," P01"," ")</f>
        <v xml:space="preserve"> </v>
      </c>
      <c r="BI336" s="108" t="str">
        <f>IF(SUM(COUNTIFS('Planificación 2026-1'!F:F,"HUAURA",'Planificación 2026-1'!W:W,C336,'Planificación 2026-1'!H:H,"EN"))&gt;0,"P02"," ")</f>
        <v xml:space="preserve"> </v>
      </c>
      <c r="BJ336" s="108" t="str">
        <f>IF(SUM(COUNTIFS('Planificación 2026-1'!F:F,"HUAURA",'Planificación 2026-1'!W:W,C336,'Planificación 2026-1'!H:H,"IS"))&gt;0,"P03"," ")</f>
        <v xml:space="preserve"> </v>
      </c>
      <c r="BK336" s="108" t="str">
        <f>IF(SUM(COUNTIFS('Planificación 2026-1'!F:F,"HUAURA",'Planificación 2026-1'!W:W,C336,'Planificación 2026-1'!H:H,"PS"))&gt;0,"P04"," ")</f>
        <v xml:space="preserve"> </v>
      </c>
      <c r="BL336" s="108"/>
      <c r="BM336" s="108" t="str">
        <f>IF(SUM(COUNTIFS('Planificación 2026-1'!F:F,"HUAURA",'Planificación 2026-1'!W:W,C336,'Planificación 2026-1'!H:H,"IN"))&gt;0,"P06"," ")</f>
        <v xml:space="preserve"> </v>
      </c>
      <c r="BN336" s="108" t="str">
        <f>IF(SUM(COUNTIFS('Planificación 2026-1'!F:F,"HUAURA",'Planificación 2026-1'!W:W,C336,'Planificación 2026-1'!H:H,"CA"))&gt;0,"P07"," ")</f>
        <v xml:space="preserve"> </v>
      </c>
      <c r="BO336" s="108" t="str">
        <f>IF(SUM(COUNTIFS('Planificación 2026-1'!F:F,"HUAURA",'Planificación 2026-1'!W:W,C336,'Planificación 2026-1'!H:H,"DE"))&gt;0,"P08"," ")</f>
        <v xml:space="preserve"> </v>
      </c>
      <c r="BP336" s="108" t="str">
        <f>IF(SUM(COUNTIFS('Planificación 2026-1'!F:F,"HUAURA",'Planificación 2026-1'!W:W,C336,'Planificación 2026-1'!H:H,"OB"))&gt;0,"P09"," ")</f>
        <v xml:space="preserve"> </v>
      </c>
      <c r="BQ336" s="108" t="str">
        <f>IF(SUM(COUNTIFS('Planificación 2026-1'!F:F,"HUAURA",'Planificación 2026-1'!W:W,C336,'Planificación 2026-1'!H:H,"MH"))&gt;0,"P31"," ")</f>
        <v xml:space="preserve"> </v>
      </c>
      <c r="BR336" s="108" t="str">
        <f>IF(SUM(COUNTIFS('Planificación 2026-1'!F:F,"HUAURA",'Planificación 2026-1'!W:W,C336,'Planificación 2026-1'!H:H,"IC"))&gt;0,"P32"," ")</f>
        <v xml:space="preserve"> </v>
      </c>
      <c r="BS336" s="108" t="str">
        <f>IF(SUM(COUNTIFS('Planificación 2026-1'!F:F,"HUAURA",'Planificación 2026-1'!W:W,C336,'Planificación 2026-1'!H:H,"AR"))&gt;0,"P34"," ")</f>
        <v xml:space="preserve"> </v>
      </c>
      <c r="BT336" s="108" t="str">
        <f>IF(SUM(COUNTIFS('Planificación 2026-1'!F:F,"HUAURA",'Planificación 2026-1'!W:W,C336,'Planificación 2026-1'!H:H,"T1"))&gt;0,"P35"," ")</f>
        <v xml:space="preserve"> </v>
      </c>
      <c r="BU336" s="108" t="str">
        <f>IF(SUM(COUNTIFS('Planificación 2026-1'!F:F,"HUAURA",'Planificación 2026-1'!W:W,C336,'Planificación 2026-1'!H:H,"T3"))&gt;0,"P36"," ")</f>
        <v xml:space="preserve"> </v>
      </c>
      <c r="BV336" s="108" t="str">
        <f>IF(SUM(COUNTIFS('Planificación 2026-1'!F:F,"HUAURA",'Planificación 2026-1'!W:W,C336,'Planificación 2026-1'!H:H,"T2"))&gt;0,"P37"," ")</f>
        <v xml:space="preserve"> </v>
      </c>
      <c r="BW336" s="108" t="str">
        <f>IF(SUM(COUNTIFS('Planificación 2026-1'!F:F,"HUAURA",'Planificación 2026-1'!W:W,C336,'Planificación 2026-1'!H:H,"AE"))&gt;0,"P38"," ")</f>
        <v xml:space="preserve"> </v>
      </c>
      <c r="BX336" s="108" t="str">
        <f>IF(SUM(COUNTIFS('Planificación 2026-1'!F:F,"HUAURA",'Planificación 2026-1'!W:W,C336,'Planificación 2026-1'!H:H,"T4"))&gt;0,"P55"," ")</f>
        <v xml:space="preserve"> </v>
      </c>
      <c r="BY336" s="109">
        <f>SUMIFS('Planificación 2026-1'!R:R,'Planificación 2026-1'!W:W,C336,'Planificación 2026-1'!H:H,"AF",'Planificación 2026-1'!I:I,"&gt;2")</f>
        <v>0</v>
      </c>
      <c r="BZ336" s="109">
        <f>SUMIFS('Planificación 2026-1'!R:R,'Planificación 2026-1'!W:W,C336,'Planificación 2026-1'!H:H,"EN",'Planificación 2026-1'!I:I,"&gt;2")</f>
        <v>0</v>
      </c>
      <c r="CA336" s="109">
        <f>SUMIFS('Planificación 2026-1'!R:R,'Planificación 2026-1'!W:W,C336,'Planificación 2026-1'!H:H,"IS",'Planificación 2026-1'!I:I,"&gt;2")</f>
        <v>0</v>
      </c>
      <c r="CB336" s="109">
        <f>SUMIFS('Planificación 2026-1'!R:R,'Planificación 2026-1'!W:W,C336,'Planificación 2026-1'!H:H,"PS",'Planificación 2026-1'!I:I,"&gt;2")</f>
        <v>0</v>
      </c>
      <c r="CC336" s="109">
        <f>SUMIFS('Planificación 2026-1'!R:R,'Planificación 2026-1'!W:W,C336,'Planificación 2026-1'!H:H,"IN",'Planificación 2026-1'!I:I,"&gt;2")</f>
        <v>0</v>
      </c>
      <c r="CD336" s="109">
        <f>SUMIFS('Planificación 2026-1'!R:R,'Planificación 2026-1'!W:W,C336,'Planificación 2026-1'!H:H,"CA",'Planificación 2026-1'!I:I,"&gt;2")</f>
        <v>0</v>
      </c>
      <c r="CE336" s="109">
        <f>SUMIFS('Planificación 2026-1'!R:R,'Planificación 2026-1'!W:W,C336,'Planificación 2026-1'!H:H,"DE",'Planificación 2026-1'!I:I,"&gt;2")</f>
        <v>0</v>
      </c>
      <c r="CF336" s="109">
        <f>SUMIFS('Planificación 2026-1'!R:R,'Planificación 2026-1'!W:W,C336,'Planificación 2026-1'!H:H,"OB",'Planificación 2026-1'!I:I,"&gt;2")</f>
        <v>0</v>
      </c>
      <c r="CG336" s="109">
        <f>SUMIFS('Planificación 2026-1'!R:R,'Planificación 2026-1'!W:W,C336,'Planificación 2026-1'!H:H,"MH",'Planificación 2026-1'!I:I,"&gt;2")</f>
        <v>0</v>
      </c>
      <c r="CH336" s="109">
        <f>SUMIFS('Planificación 2026-1'!R:R,'Planificación 2026-1'!W:W,C336,'Planificación 2026-1'!H:H,"IC",'Planificación 2026-1'!I:I,"&gt;2")</f>
        <v>0</v>
      </c>
      <c r="CI336" s="109">
        <f>SUMIFS('Planificación 2026-1'!R:R,'Planificación 2026-1'!W:W,C336,'Planificación 2026-1'!H:H,"AR",'Planificación 2026-1'!I:I,"&gt;2")</f>
        <v>0</v>
      </c>
      <c r="CJ336" s="109">
        <f>SUMIFS('Planificación 2026-1'!R:R,'Planificación 2026-1'!W:W,C336,'Planificación 2026-1'!H:H,"T1",'Planificación 2026-1'!I:I,"&gt;2")</f>
        <v>0</v>
      </c>
      <c r="CK336" s="109">
        <f>SUMIFS('Planificación 2026-1'!R:R,'Planificación 2026-1'!W:W,C336,'Planificación 2026-1'!H:H,"T3",'Planificación 2026-1'!I:I,"&gt;2")</f>
        <v>0</v>
      </c>
      <c r="CL336" s="109">
        <f>SUMIFS('Planificación 2026-1'!R:R,'Planificación 2026-1'!W:W,C336,'Planificación 2026-1'!H:H,"T2",'Planificación 2026-1'!I:I,"&gt;2")</f>
        <v>0</v>
      </c>
      <c r="CM336" s="109">
        <f>SUMIFS('Planificación 2026-1'!R:R,'Planificación 2026-1'!W:W,C336,'Planificación 2026-1'!H:H,"AE",'Planificación 2026-1'!I:I,"&gt;2")</f>
        <v>0</v>
      </c>
      <c r="CN336" s="109">
        <f>SUMIFS('Planificación 2026-1'!R:R,'Planificación 2026-1'!W:W,C336,'Planificación 2026-1'!H:H,"T4",'Planificación 2026-1'!I:I,"&gt;2")</f>
        <v>0</v>
      </c>
      <c r="CO336" s="109">
        <f>SUMIFS('Planificación 2026-1'!R:R,'Planificación 2026-1'!W:W,C336,'Planificación 2026-1'!H:H,"AF",'Planificación 2026-1'!I:I,"&lt;3")</f>
        <v>0</v>
      </c>
      <c r="CP336" s="109">
        <f>SUMIFS('Planificación 2026-1'!R:R,'Planificación 2026-1'!W:W,C336,'Planificación 2026-1'!H:H,"EN",'Planificación 2026-1'!I:I,"&lt;3")</f>
        <v>0</v>
      </c>
      <c r="CQ336" s="109">
        <f>SUMIFS('Planificación 2026-1'!R:R,'Planificación 2026-1'!W:W,C336,'Planificación 2026-1'!H:H,"IS",'Planificación 2026-1'!I:I,"&lt;3")</f>
        <v>0</v>
      </c>
      <c r="CR336" s="109">
        <f>SUMIFS('Planificación 2026-1'!R:R,'Planificación 2026-1'!W:W,C336,'Planificación 2026-1'!H:H,"PS",'Planificación 2026-1'!I:I,"&lt;3")</f>
        <v>0</v>
      </c>
      <c r="CS336" s="109">
        <f>SUMIFS('Planificación 2026-1'!R:R,'Planificación 2026-1'!W:W,C336,'Planificación 2026-1'!H:H,"IN",'Planificación 2026-1'!I:I,"&lt;3")</f>
        <v>4</v>
      </c>
      <c r="CT336" s="109">
        <f>SUMIFS('Planificación 2026-1'!R:R,'Planificación 2026-1'!W:W,C336,'Planificación 2026-1'!H:H,"CA",'Planificación 2026-1'!I:I,"&lt;3")</f>
        <v>0</v>
      </c>
      <c r="CU336" s="109">
        <f>SUMIFS('Planificación 2026-1'!R:R,'Planificación 2026-1'!W:W,C336,'Planificación 2026-1'!H:H,"DE",'Planificación 2026-1'!I:I,"&lt;3")</f>
        <v>0</v>
      </c>
      <c r="CV336" s="109">
        <f>SUMIFS('Planificación 2026-1'!R:R,'Planificación 2026-1'!W:W,C336,'Planificación 2026-1'!H:H,"OB",'Planificación 2026-1'!I:I,"&lt;3")</f>
        <v>0</v>
      </c>
      <c r="CW336" s="109">
        <f>SUMIFS('Planificación 2026-1'!R:R,'Planificación 2026-1'!W:W,C336,'Planificación 2026-1'!H:H,"MH",'Planificación 2026-1'!I:I,"&lt;3")</f>
        <v>0</v>
      </c>
      <c r="CX336" s="109">
        <f>SUMIFS('Planificación 2026-1'!R:R,'Planificación 2026-1'!W:W,C336,'Planificación 2026-1'!H:H,"IC",'Planificación 2026-1'!I:I,"&lt;3")</f>
        <v>0</v>
      </c>
      <c r="CY336" s="109">
        <f>SUMIFS('Planificación 2026-1'!R:R,'Planificación 2026-1'!W:W,C336,'Planificación 2026-1'!H:H,"AR",'Planificación 2026-1'!I:I,"&lt;3")</f>
        <v>5</v>
      </c>
      <c r="CZ336" s="109">
        <f>SUMIFS('Planificación 2026-1'!R:R,'Planificación 2026-1'!W:W,C336,'Planificación 2026-1'!H:H,"T1",'Planificación 2026-1'!I:I,"&lt;3")</f>
        <v>0</v>
      </c>
      <c r="DA336" s="109">
        <f>SUMIFS('Planificación 2026-1'!R:R,'Planificación 2026-1'!W:W,C336,'Planificación 2026-1'!H:H,"T3",'Planificación 2026-1'!I:I,"&lt;3")</f>
        <v>0</v>
      </c>
      <c r="DB336" s="109">
        <f>SUMIFS('Planificación 2026-1'!R:R,'Planificación 2026-1'!W:W,C336,'Planificación 2026-1'!H:H,"T2",'Planificación 2026-1'!I:I,"&lt;3")</f>
        <v>0</v>
      </c>
      <c r="DC336" s="109">
        <f>SUMIFS('Planificación 2026-1'!R:R,'Planificación 2026-1'!W:W,C336,'Planificación 2026-1'!H:H,"AE",'Planificación 2026-1'!I:I,"&lt;3")</f>
        <v>4</v>
      </c>
      <c r="DD336" s="109">
        <f>SUMIFS('Planificación 2026-1'!R:R,'Planificación 2026-1'!W:W,C336,'Planificación 2026-1'!H:H,"T4",'Planificación 2026-1'!I:I,"&lt;3")</f>
        <v>0</v>
      </c>
      <c r="DE336" s="108" t="str">
        <f t="shared" si="54"/>
        <v>P06 P34 P38</v>
      </c>
      <c r="DF336" s="41">
        <f>IF(C336="","",SUMIFS('Planificación 2026-1'!R:R,'Planificación 2026-1'!W:W,C336,'Planificación 2026-1'!F:F,"PRINCIPAL",'Planificación 2026-1'!X:X,"VIRTUAL"))</f>
        <v>9</v>
      </c>
      <c r="DG336" s="41">
        <f>IF(C336="","",SUMIFS('Planificación 2026-1'!R:R,'Planificación 2026-1'!W:W,C336,'Planificación 2026-1'!F:F,"PRINCIPAL",'Planificación 2026-1'!X:X,"PRESENCIAL"))</f>
        <v>0</v>
      </c>
      <c r="DH336" s="41">
        <f>IF(C336="","",SUMIFS('Planificación 2026-1'!R:R,'Planificación 2026-1'!W:W,C336,'Planificación 2026-1'!F:F,"PRINCIPAL",'Planificación 2026-1'!X:X,"HIBRIDO PRESENCIAL"))</f>
        <v>0</v>
      </c>
      <c r="DI336" s="108" t="str">
        <f t="shared" si="55"/>
        <v/>
      </c>
      <c r="DJ336" s="108">
        <f>IF(C336="","",SUMIFS('Planificación 2026-1'!R:R,'Planificación 2026-1'!W:W,C336,'Planificación 2026-1'!F:F,"FILIAL",'Planificación 2026-1'!X:X,"VIRTUAL"))</f>
        <v>0</v>
      </c>
      <c r="DK336" s="110">
        <f>IF(C336="","",SUMIFS('Planificación 2026-1'!R:R,'Planificación 2026-1'!W:W,C336,'Planificación 2026-1'!F:F,"FILIAL",'Planificación 2026-1'!X:X,"PRESENCIAL"))</f>
        <v>0</v>
      </c>
      <c r="DL336" s="61">
        <f>IF(C336="","",SUMIFS('Planificación 2026-1'!R:R,'Planificación 2026-1'!W:W,C336,'Planificación 2026-1'!F:F,"FILIAL",'Planificación 2026-1'!X:X,"HIBRIDO PRESENCIAL"))</f>
        <v>0</v>
      </c>
      <c r="DM336" s="111" t="str">
        <f t="shared" si="56"/>
        <v/>
      </c>
      <c r="DN336" s="108">
        <f>IF(C336="","",SUMIFS('Planificación 2026-1'!R:R,'Planificación 2026-1'!W:W,C336,'Planificación 2026-1'!F:F,"SUNAMPE",'Planificación 2026-1'!X:X,"VIRTUAL"))</f>
        <v>0</v>
      </c>
      <c r="DO336" s="61">
        <f>IF(C336="","",SUMIFS('Planificación 2026-1'!R:R,'Planificación 2026-1'!W:W,C336,'Planificación 2026-1'!F:F,"SUNAMPE",'Planificación 2026-1'!X:X,"PRESENCIAL"))</f>
        <v>0</v>
      </c>
      <c r="DP336" s="111" t="str">
        <f t="shared" si="57"/>
        <v/>
      </c>
      <c r="DQ336" s="108">
        <f>IF(C336="","",SUMIFS('Planificación 2026-1'!R:R,'Planificación 2026-1'!W:W,C336,'Planificación 2026-1'!F:F,"HUAURA",'Planificación 2026-1'!X:X,"VIRTUAL"))</f>
        <v>0</v>
      </c>
      <c r="DR336" s="61">
        <f>IF(C336="","",SUMIFS('Planificación 2026-1'!R:R,'Planificación 2026-1'!W:W,C336,'Planificación 2026-1'!F:F,"HUAURA",'Planificación 2026-1'!X:X,"PRESENCIAL"))</f>
        <v>0</v>
      </c>
      <c r="DS336" s="76">
        <f>SUMIFS('Planificación 2026-1'!R:R,'Planificación 2026-1'!W:W,C336,'Planificación 2026-1'!F:F,"PRINCIPAL",'Planificación 2026-1'!X:X,"VIRTUAL",'Planificación 2026-1'!I:I,"&gt;2")</f>
        <v>0</v>
      </c>
      <c r="DT336" s="76">
        <f>SUMIFS('Planificación 2026-1'!R:R,'Planificación 2026-1'!W:W,C336,'Planificación 2026-1'!F:F,"PRINCIPAL",'Planificación 2026-1'!X:X,"&lt;&gt;VIRTUAL",'Planificación 2026-1'!I:I,"&gt;2")</f>
        <v>0</v>
      </c>
      <c r="DU336" s="76">
        <f>SUMIFS('Planificación 2026-1'!R:R,'Planificación 2026-1'!W:W,C336,'Planificación 2026-1'!F:F,"SUNAMPE",'Planificación 2026-1'!X:X,"VIRTUAL",'Planificación 2026-1'!I:I,"&gt;2")</f>
        <v>0</v>
      </c>
      <c r="DV336" s="76">
        <f>SUMIFS('Planificación 2026-1'!R:R,'Planificación 2026-1'!W:W,C336,'Planificación 2026-1'!F:F,"SUNAMPE",'Planificación 2026-1'!X:X,"&lt;&gt;VIRTUAL",'Planificación 2026-1'!I:I,"&gt;2")</f>
        <v>0</v>
      </c>
      <c r="DW336" s="76">
        <f>SUMIFS('Planificación 2026-1'!R:R,'Planificación 2026-1'!W:W,C336,'Planificación 2026-1'!F:F,"FILIAL",'Planificación 2026-1'!X:X,"VIRTUAL",'Planificación 2026-1'!I:I,"&gt;2")</f>
        <v>0</v>
      </c>
      <c r="DX336" s="76">
        <f>SUMIFS('Planificación 2026-1'!R:R,'Planificación 2026-1'!W:W,C336,'Planificación 2026-1'!F:F,"FILIAL",'Planificación 2026-1'!X:X,"&lt;&gt;VIRTUAL",'Planificación 2026-1'!I:I,"&gt;2")</f>
        <v>0</v>
      </c>
      <c r="DY336" s="76">
        <f>SUMIFS('Planificación 2026-1'!R:R,'Planificación 2026-1'!W:W,C336,'Planificación 2026-1'!F:F,"PORUMA",'Planificación 2026-1'!X:X,"VIRTUAL",'Planificación 2026-1'!I:I,"&gt;2")</f>
        <v>0</v>
      </c>
      <c r="DZ336" s="76">
        <f>SUMIFS('Planificación 2026-1'!R:R,'Planificación 2026-1'!W:W,C336,'Planificación 2026-1'!F:F,"PORUMA",'Planificación 2026-1'!X:X,"&lt;&gt;VIRTUAL",'Planificación 2026-1'!I:I,"&gt;2")</f>
        <v>0</v>
      </c>
      <c r="EA336" s="76">
        <f>SUMIFS('Planificación 2026-1'!R:R,'Planificación 2026-1'!W:W,C336,'Planificación 2026-1'!F:F,"HUAURA",'Planificación 2026-1'!X:X,"VIRTUAL",'Planificación 2026-1'!I:I,"&gt;2")</f>
        <v>0</v>
      </c>
      <c r="EB336" s="76">
        <f>SUMIFS('Planificación 2026-1'!R:R,'Planificación 2026-1'!W:W,C336,'Planificación 2026-1'!F:F,"HUAURA",'Planificación 2026-1'!X:X,"&lt;&gt;VIRTUAL",'Planificación 2026-1'!I:I,"&gt;2")</f>
        <v>0</v>
      </c>
      <c r="EC336" s="76">
        <f>SUMIFS('Planificación 2026-1'!R:R,'Planificación 2026-1'!W:W,C336,'Planificación 2026-1'!F:F,"PRINCIPAL",'Planificación 2026-1'!X:X,"VIRTUAL",'Planificación 2026-1'!I:I,"&lt;3")</f>
        <v>9</v>
      </c>
      <c r="ED336" s="76">
        <f>SUMIFS('Planificación 2026-1'!R:R,'Planificación 2026-1'!W:W,C336,'Planificación 2026-1'!F:F,"PRINCIPAL",'Planificación 2026-1'!X:X,"&lt;&gt;VIRTUAL",'Planificación 2026-1'!I:I,"&lt;3")</f>
        <v>4</v>
      </c>
      <c r="EE336" s="76">
        <f>SUMIFS('Planificación 2026-1'!R:R,'Planificación 2026-1'!W:W,C336,'Planificación 2026-1'!F:F,"SUNAMPE",'Planificación 2026-1'!X:X,"VIRTUAL",'Planificación 2026-1'!I:I,"&lt;3")</f>
        <v>0</v>
      </c>
      <c r="EF336" s="76">
        <f>SUMIFS('Planificación 2026-1'!R:R,'Planificación 2026-1'!W:W,C336,'Planificación 2026-1'!F:F,"SUNAMPE",'Planificación 2026-1'!X:X,"&lt;&gt;VIRTUAL",'Planificación 2026-1'!I:I,"&lt;3")</f>
        <v>0</v>
      </c>
      <c r="EG336" s="76">
        <f>SUMIFS('Planificación 2026-1'!R:R,'Planificación 2026-1'!W:W,C336,'Planificación 2026-1'!F:F,"FILIAL",'Planificación 2026-1'!X:X,"VIRTUAL",'Planificación 2026-1'!I:I,"&lt;3")</f>
        <v>0</v>
      </c>
      <c r="EH336" s="76">
        <f>SUMIFS('Planificación 2026-1'!R:R,'Planificación 2026-1'!W:W,C336,'Planificación 2026-1'!F:F,"FILIAL",'Planificación 2026-1'!X:X,"&lt;&gt;VIRTUAL",'Planificación 2026-1'!I:I,"&lt;3")</f>
        <v>0</v>
      </c>
      <c r="EI336" s="76">
        <f>SUMIFS('Planificación 2026-1'!R:R,'Planificación 2026-1'!W:W,C336,'Planificación 2026-1'!F:F,"PORUMA",'Planificación 2026-1'!X:X,"VIRTUAL",'Planificación 2026-1'!I:I,"&lt;3")</f>
        <v>0</v>
      </c>
      <c r="EJ336" s="76">
        <f>SUMIFS('Planificación 2026-1'!R:R,'Planificación 2026-1'!W:W,C336,'Planificación 2026-1'!F:F,"PORUMA",'Planificación 2026-1'!X:X,"&lt;&gt;VIRTUAL",'Planificación 2026-1'!I:I,"&lt;3")</f>
        <v>0</v>
      </c>
      <c r="EK336" s="76">
        <f>SUMIFS('Planificación 2026-1'!R:R,'Planificación 2026-1'!W:W,C336,'Planificación 2026-1'!F:F,"HUAURA",'Planificación 2026-1'!X:X,"VIRTUAL",'Planificación 2026-1'!I:I,"&lt;3")</f>
        <v>0</v>
      </c>
      <c r="EL336" s="76">
        <f>SUMIFS('Planificación 2026-1'!R:R,'Planificación 2026-1'!W:W,C336,'Planificación 2026-1'!F:F,"HUAURA",'Planificación 2026-1'!X:X,"&lt;&gt;VIRTUAL",'Planificación 2026-1'!I:I,"&lt;3")</f>
        <v>0</v>
      </c>
      <c r="EM336" s="76"/>
      <c r="EN336" s="76">
        <f t="shared" si="50"/>
        <v>9</v>
      </c>
      <c r="EO336" s="76">
        <f t="shared" si="51"/>
        <v>4</v>
      </c>
      <c r="EP336" s="76" t="b">
        <f t="shared" si="52"/>
        <v>1</v>
      </c>
      <c r="EQ336" s="76" t="str">
        <f t="shared" si="53"/>
        <v/>
      </c>
      <c r="ER336" s="76" t="str">
        <f t="shared" si="58"/>
        <v>MAS VIRTUAL</v>
      </c>
    </row>
    <row r="337" spans="1:148" hidden="1">
      <c r="A337" s="83"/>
      <c r="B337" s="119">
        <v>334</v>
      </c>
      <c r="C337" s="115" t="s">
        <v>510</v>
      </c>
      <c r="D337" s="112">
        <f>SUMIF('Planificación 2026-1'!W:W,C337,'Planificación 2026-1'!R:R)</f>
        <v>9</v>
      </c>
      <c r="E337" s="114" t="s">
        <v>170</v>
      </c>
      <c r="F337" s="115" t="s">
        <v>171</v>
      </c>
      <c r="G337" s="115" t="s">
        <v>13</v>
      </c>
      <c r="H337" s="115" t="s">
        <v>146</v>
      </c>
      <c r="I337" s="107" t="str">
        <f>IF(SUM(COUNTIFS('Planificación 2026-1'!F:F,"PRINCIPAL",'Planificación 2026-1'!W:W,C337,'Planificación 2026-1'!H:H,"AF"))&gt;0,"P01"," ")</f>
        <v xml:space="preserve"> </v>
      </c>
      <c r="J337" s="108" t="str">
        <f>IF(SUM(COUNTIFS('Planificación 2026-1'!F:F,"PRINCIPAL",'Planificación 2026-1'!W:W,C337,'Planificación 2026-1'!H:H,"EN"))&gt;0,"P02"," ")</f>
        <v xml:space="preserve"> </v>
      </c>
      <c r="K337" s="108" t="str">
        <f>IF(SUM(COUNTIFS('Planificación 2026-1'!F:F,"PRINCIPAL",'Planificación 2026-1'!W:W,C337,'Planificación 2026-1'!H:H,"IS"))&gt;0,"P03"," ")</f>
        <v xml:space="preserve"> </v>
      </c>
      <c r="L337" s="108" t="str">
        <f>IF(SUM(COUNTIFS('Planificación 2026-1'!F:F,"PRINCIPAL",'Planificación 2026-1'!W:W,C337,'Planificación 2026-1'!H:H,"PS"))&gt;0,"P04"," ")</f>
        <v xml:space="preserve"> </v>
      </c>
      <c r="M337" s="108"/>
      <c r="N337" s="108" t="str">
        <f>IF(SUM(COUNTIFS('Planificación 2026-1'!F:F,"PRINCIPAL",'Planificación 2026-1'!W:W,C337,'Planificación 2026-1'!H:H,"IN"))&gt;0,"P06"," ")</f>
        <v xml:space="preserve"> </v>
      </c>
      <c r="O337" s="108" t="str">
        <f>IF(SUM(COUNTIFS('Planificación 2026-1'!F:F,"PRINCIPAL",'Planificación 2026-1'!W:W,C337,'Planificación 2026-1'!H:H,"CA"))&gt;0,"P07"," ")</f>
        <v xml:space="preserve"> </v>
      </c>
      <c r="P337" s="108" t="str">
        <f>IF(SUM(COUNTIFS('Planificación 2026-1'!F:F,"PRINCIPAL",'Planificación 2026-1'!W:W,C337,'Planificación 2026-1'!H:H,"DE"))&gt;0,"P08"," ")</f>
        <v xml:space="preserve"> </v>
      </c>
      <c r="Q337" s="108" t="str">
        <f>IF(SUM(COUNTIFS('Planificación 2026-1'!F:F,"PRINCIPAL",'Planificación 2026-1'!W:W,C337,'Planificación 2026-1'!H:H,"OB"))&gt;0,"P09"," ")</f>
        <v xml:space="preserve"> </v>
      </c>
      <c r="R337" s="108" t="str">
        <f>IF(SUM(COUNTIFS('Planificación 2026-1'!F:F,"PRINCIPAL",'Planificación 2026-1'!W:W,C337,'Planificación 2026-1'!H:H,"MH"))&gt;0,"P31"," ")</f>
        <v xml:space="preserve"> </v>
      </c>
      <c r="S337" s="108" t="str">
        <f>IF(SUM(COUNTIFS('Planificación 2026-1'!F:F,"PRINCIPAL",'Planificación 2026-1'!W:W,C337,'Planificación 2026-1'!H:H,"IC"))&gt;0,"P32"," ")</f>
        <v xml:space="preserve"> </v>
      </c>
      <c r="T337" s="108" t="str">
        <f>IF(SUM(COUNTIFS('Planificación 2026-1'!F:F,"PRINCIPAL",'Planificación 2026-1'!W:W,C337,'Planificación 2026-1'!H:H,"AR"))&gt;0,"P34"," ")</f>
        <v xml:space="preserve"> </v>
      </c>
      <c r="U337" s="108" t="str">
        <f>IF(SUM(COUNTIFS('Planificación 2026-1'!F:F,"PRINCIPAL",'Planificación 2026-1'!W:W,C337,'Planificación 2026-1'!H:H,"T1"))&gt;0,"P35"," ")</f>
        <v xml:space="preserve"> </v>
      </c>
      <c r="V337" s="108" t="str">
        <f>IF(SUM(COUNTIFS('Planificación 2026-1'!F:F,"PRINCIPAL",'Planificación 2026-1'!W:W,C337,'Planificación 2026-1'!H:H,"T3"))&gt;0,"P36"," ")</f>
        <v xml:space="preserve"> </v>
      </c>
      <c r="W337" s="108" t="str">
        <f>IF(SUM(COUNTIFS('Planificación 2026-1'!F:F,"PRINCIPAL",'Planificación 2026-1'!W:W,C337,'Planificación 2026-1'!H:H,"T2"))&gt;0,"P37"," ")</f>
        <v xml:space="preserve"> </v>
      </c>
      <c r="X337" s="108" t="str">
        <f>IF(SUM(COUNTIFS('Planificación 2026-1'!F:F,"PRINCIPAL",'Planificación 2026-1'!W:W,C337,'Planificación 2026-1'!H:H,"AE"))&gt;0,"P38"," ")</f>
        <v xml:space="preserve"> </v>
      </c>
      <c r="Y337" s="108" t="str">
        <f>IF(SUM(COUNTIFS('Planificación 2026-1'!F:F,"PRINCIPAL",'Planificación 2026-1'!W:W,C337,'Planificación 2026-1'!H:H,"T4"))&gt;0,"P55"," ")</f>
        <v xml:space="preserve"> </v>
      </c>
      <c r="Z337" s="108" t="str">
        <f>IF(SUM(COUNTIFS('Planificación 2026-1'!F:F,"FILIAL",'Planificación 2026-1'!W:W,C337,'Planificación 2026-1'!H:H,"AF"))&gt;0," P01"," ")</f>
        <v xml:space="preserve"> </v>
      </c>
      <c r="AA337" s="108" t="str">
        <f>IF(SUM(COUNTIFS('Planificación 2026-1'!F:F,"FILIAL",'Planificación 2026-1'!W:W,C337,'Planificación 2026-1'!H:H,"EN"))&gt;0,"P02"," ")</f>
        <v xml:space="preserve"> </v>
      </c>
      <c r="AB337" s="108" t="str">
        <f>IF(SUM(COUNTIFS('Planificación 2026-1'!F:F,"FILIAL",'Planificación 2026-1'!W:W,C337,'Planificación 2026-1'!H:H,"IS"))&gt;0,"P03"," ")</f>
        <v xml:space="preserve"> </v>
      </c>
      <c r="AC337" s="108" t="str">
        <f>IF(SUM(COUNTIFS('Planificación 2026-1'!F:F,"FILIAL",'Planificación 2026-1'!W:W,C337,'Planificación 2026-1'!H:H,"PS"))&gt;0,"P04"," ")</f>
        <v xml:space="preserve"> </v>
      </c>
      <c r="AD337" s="108"/>
      <c r="AE337" s="108" t="str">
        <f>IF(SUM(COUNTIFS('Planificación 2026-1'!F:F,"FILIAL",'Planificación 2026-1'!W:W,C337,'Planificación 2026-1'!H:H,"IN"))&gt;0,"P06"," ")</f>
        <v xml:space="preserve"> </v>
      </c>
      <c r="AF337" s="108" t="str">
        <f>IF(SUM(COUNTIFS('Planificación 2026-1'!F:F,"FILIAL",'Planificación 2026-1'!W:W,C337,'Planificación 2026-1'!H:H,"CA"))&gt;0,"P07"," ")</f>
        <v xml:space="preserve"> </v>
      </c>
      <c r="AG337" s="108" t="str">
        <f>IF(SUM(COUNTIFS('Planificación 2026-1'!F:F,"FILIAL",'Planificación 2026-1'!W:W,C337,'Planificación 2026-1'!H:H,"DE"))&gt;0,"P08"," ")</f>
        <v xml:space="preserve"> </v>
      </c>
      <c r="AH337" s="108" t="str">
        <f>IF(SUM(COUNTIFS('Planificación 2026-1'!F:F,"FILIAL",'Planificación 2026-1'!W:W,C337,'Planificación 2026-1'!H:H,"OB"))&gt;0,"P09"," ")</f>
        <v xml:space="preserve"> </v>
      </c>
      <c r="AI337" s="108" t="str">
        <f>IF(SUM(COUNTIFS('Planificación 2026-1'!F:F,"FILIAL",'Planificación 2026-1'!W:W,C337,'Planificación 2026-1'!H:H,"MH"))&gt;0,"P31"," ")</f>
        <v xml:space="preserve"> </v>
      </c>
      <c r="AJ337" s="108" t="str">
        <f>IF(SUM(COUNTIFS('Planificación 2026-1'!F:F,"FILIAL",'Planificación 2026-1'!W:W,C337,'Planificación 2026-1'!H:H,"IC"))&gt;0,"P32"," ")</f>
        <v>P32</v>
      </c>
      <c r="AK337" s="108" t="str">
        <f>IF(SUM(COUNTIFS('Planificación 2026-1'!F:F,"FILIAL",'Planificación 2026-1'!W:W,C337,'Planificación 2026-1'!H:H,"AR"))&gt;0,"P34"," ")</f>
        <v xml:space="preserve"> </v>
      </c>
      <c r="AL337" s="108" t="str">
        <f>IF(SUM(COUNTIFS('Planificación 2026-1'!F:F,"FILIAL",'Planificación 2026-1'!W:W,C337,'Planificación 2026-1'!H:H,"T1"))&gt;0,"P35"," ")</f>
        <v xml:space="preserve"> </v>
      </c>
      <c r="AM337" s="108" t="str">
        <f>IF(SUM(COUNTIFS('Planificación 2026-1'!F:F,"FILIAL",'Planificación 2026-1'!W:W,C337,'Planificación 2026-1'!H:H,"T3"))&gt;0,"P36"," ")</f>
        <v xml:space="preserve"> </v>
      </c>
      <c r="AN337" s="108" t="str">
        <f>IF(SUM(COUNTIFS('Planificación 2026-1'!F:F,"FILIAL",'Planificación 2026-1'!W:W,C337,'Planificación 2026-1'!H:H,"T2"))&gt;0,"P37"," ")</f>
        <v xml:space="preserve"> </v>
      </c>
      <c r="AO337" s="108" t="str">
        <f>IF(SUM(COUNTIFS('Planificación 2026-1'!F:F,"FILIAL",'Planificación 2026-1'!W:W,C337,'Planificación 2026-1'!H:H,"AE"))&gt;0,"P38"," ")</f>
        <v xml:space="preserve"> </v>
      </c>
      <c r="AP337" s="108" t="str">
        <f>IF(SUM(COUNTIFS('Planificación 2026-1'!F:F,"FILIAL",'Planificación 2026-1'!W:W,C337,'Planificación 2026-1'!H:H,"T4"))&gt;0,"P55"," ")</f>
        <v xml:space="preserve"> </v>
      </c>
      <c r="AQ337" s="108" t="str">
        <f>IF(SUM(COUNTIFS('Planificación 2026-1'!F:F,"SUNAMPE",'Planificación 2026-1'!W:W,C337,'Planificación 2026-1'!H:H,"AF"))&gt;0," P01"," ")</f>
        <v xml:space="preserve"> </v>
      </c>
      <c r="AR337" s="108" t="str">
        <f>IF(SUM(COUNTIFS('Planificación 2026-1'!F:F,"SUNAMPE",'Planificación 2026-1'!W:W,C337,'Planificación 2026-1'!H:H,"EN"))&gt;0,"P02"," ")</f>
        <v xml:space="preserve"> </v>
      </c>
      <c r="AS337" s="108" t="str">
        <f>IF(SUM(COUNTIFS('Planificación 2026-1'!F:F,"SUNAMPE",'Planificación 2026-1'!W:W,C337,'Planificación 2026-1'!H:H,"IS"))&gt;0,"P03"," ")</f>
        <v xml:space="preserve"> </v>
      </c>
      <c r="AT337" s="108" t="str">
        <f>IF(SUM(COUNTIFS('Planificación 2026-1'!F:F,"SUNAMPE",'Planificación 2026-1'!W:W,C337,'Planificación 2026-1'!H:H,"PS"))&gt;0,"P04"," ")</f>
        <v xml:space="preserve"> </v>
      </c>
      <c r="AU337" s="108"/>
      <c r="AV337" s="108" t="str">
        <f>IF(SUM(COUNTIFS('Planificación 2026-1'!F:F,"SUNAMPE",'Planificación 2026-1'!W:W,C337,'Planificación 2026-1'!H:H,"IN"))&gt;0,"P06"," ")</f>
        <v xml:space="preserve"> </v>
      </c>
      <c r="AW337" s="108" t="str">
        <f>IF(SUM(COUNTIFS('Planificación 2026-1'!F:F,"SUNAMPE",'Planificación 2026-1'!W:W,C337,'Planificación 2026-1'!H:H,"CA"))&gt;0,"P07"," ")</f>
        <v xml:space="preserve"> </v>
      </c>
      <c r="AX337" s="108" t="str">
        <f>IF(SUM(COUNTIFS('Planificación 2026-1'!F:F,"SUNAMPE",'Planificación 2026-1'!W:W,C337,'Planificación 2026-1'!H:H,"DE"))&gt;0,"P08"," ")</f>
        <v xml:space="preserve"> </v>
      </c>
      <c r="AY337" s="108" t="str">
        <f>IF(SUM(COUNTIFS('Planificación 2026-1'!F:F,"SUNAMPE",'Planificación 2026-1'!W:W,C337,'Planificación 2026-1'!H:H,"OB"))&gt;0,"P09"," ")</f>
        <v xml:space="preserve"> </v>
      </c>
      <c r="AZ337" s="108" t="str">
        <f>IF(SUM(COUNTIFS('Planificación 2026-1'!F:F,"SUNAMPE",'Planificación 2026-1'!W:W,C337,'Planificación 2026-1'!H:H,"MH"))&gt;0,"P31"," ")</f>
        <v xml:space="preserve"> </v>
      </c>
      <c r="BA337" s="108" t="str">
        <f>IF(SUM(COUNTIFS('Planificación 2026-1'!F:F,"SUNAMPE",'Planificación 2026-1'!W:W,C337,'Planificación 2026-1'!H:H,"IC"))&gt;0,"P32"," ")</f>
        <v xml:space="preserve"> </v>
      </c>
      <c r="BB337" s="108" t="str">
        <f>IF(SUM(COUNTIFS('Planificación 2026-1'!F:F,"SUNAMPE",'Planificación 2026-1'!W:W,C337,'Planificación 2026-1'!H:H,"AR"))&gt;0,"P34"," ")</f>
        <v xml:space="preserve"> </v>
      </c>
      <c r="BC337" s="108" t="str">
        <f>IF(SUM(COUNTIFS('Planificación 2026-1'!F:F,"SUNAMPE",'Planificación 2026-1'!W:W,C337,'Planificación 2026-1'!H:H,"T1"))&gt;0,"P35"," ")</f>
        <v xml:space="preserve"> </v>
      </c>
      <c r="BD337" s="108" t="str">
        <f>IF(SUM(COUNTIFS('Planificación 2026-1'!F:F,"SUNAMPE",'Planificación 2026-1'!W:W,C337,'Planificación 2026-1'!H:H,"T3"))&gt;0,"P36"," ")</f>
        <v xml:space="preserve"> </v>
      </c>
      <c r="BE337" s="108" t="str">
        <f>IF(SUM(COUNTIFS('Planificación 2026-1'!F:F,"SUNAMPE",'Planificación 2026-1'!W:W,C337,'Planificación 2026-1'!H:H,"T2"))&gt;0,"P37"," ")</f>
        <v xml:space="preserve"> </v>
      </c>
      <c r="BF337" s="108" t="str">
        <f>IF(SUM(COUNTIFS('Planificación 2026-1'!F:F,"SUNAMPE",'Planificación 2026-1'!W:W,C337,'Planificación 2026-1'!H:H,"AE"))&gt;0,"P38"," ")</f>
        <v xml:space="preserve"> </v>
      </c>
      <c r="BG337" s="108" t="str">
        <f>IF(SUM(COUNTIFS('Planificación 2026-1'!F:F,"SUNAMPE",'Planificación 2026-1'!W:W,C337,'Planificación 2026-1'!H:H,"T4"))&gt;0,"P55"," ")</f>
        <v xml:space="preserve"> </v>
      </c>
      <c r="BH337" s="108" t="str">
        <f>IF(SUM(COUNTIFS('Planificación 2026-1'!F:F,"HUAURA",'Planificación 2026-1'!W:W,C337,'Planificación 2026-1'!H:H,"AF"))&gt;0," P01"," ")</f>
        <v xml:space="preserve"> </v>
      </c>
      <c r="BI337" s="108" t="str">
        <f>IF(SUM(COUNTIFS('Planificación 2026-1'!F:F,"HUAURA",'Planificación 2026-1'!W:W,C337,'Planificación 2026-1'!H:H,"EN"))&gt;0,"P02"," ")</f>
        <v xml:space="preserve"> </v>
      </c>
      <c r="BJ337" s="108" t="str">
        <f>IF(SUM(COUNTIFS('Planificación 2026-1'!F:F,"HUAURA",'Planificación 2026-1'!W:W,C337,'Planificación 2026-1'!H:H,"IS"))&gt;0,"P03"," ")</f>
        <v xml:space="preserve"> </v>
      </c>
      <c r="BK337" s="108" t="str">
        <f>IF(SUM(COUNTIFS('Planificación 2026-1'!F:F,"HUAURA",'Planificación 2026-1'!W:W,C337,'Planificación 2026-1'!H:H,"PS"))&gt;0,"P04"," ")</f>
        <v xml:space="preserve"> </v>
      </c>
      <c r="BL337" s="108"/>
      <c r="BM337" s="108" t="str">
        <f>IF(SUM(COUNTIFS('Planificación 2026-1'!F:F,"HUAURA",'Planificación 2026-1'!W:W,C337,'Planificación 2026-1'!H:H,"IN"))&gt;0,"P06"," ")</f>
        <v xml:space="preserve"> </v>
      </c>
      <c r="BN337" s="108" t="str">
        <f>IF(SUM(COUNTIFS('Planificación 2026-1'!F:F,"HUAURA",'Planificación 2026-1'!W:W,C337,'Planificación 2026-1'!H:H,"CA"))&gt;0,"P07"," ")</f>
        <v xml:space="preserve"> </v>
      </c>
      <c r="BO337" s="108" t="str">
        <f>IF(SUM(COUNTIFS('Planificación 2026-1'!F:F,"HUAURA",'Planificación 2026-1'!W:W,C337,'Planificación 2026-1'!H:H,"DE"))&gt;0,"P08"," ")</f>
        <v xml:space="preserve"> </v>
      </c>
      <c r="BP337" s="108" t="str">
        <f>IF(SUM(COUNTIFS('Planificación 2026-1'!F:F,"HUAURA",'Planificación 2026-1'!W:W,C337,'Planificación 2026-1'!H:H,"OB"))&gt;0,"P09"," ")</f>
        <v xml:space="preserve"> </v>
      </c>
      <c r="BQ337" s="108" t="str">
        <f>IF(SUM(COUNTIFS('Planificación 2026-1'!F:F,"HUAURA",'Planificación 2026-1'!W:W,C337,'Planificación 2026-1'!H:H,"MH"))&gt;0,"P31"," ")</f>
        <v xml:space="preserve"> </v>
      </c>
      <c r="BR337" s="108" t="str">
        <f>IF(SUM(COUNTIFS('Planificación 2026-1'!F:F,"HUAURA",'Planificación 2026-1'!W:W,C337,'Planificación 2026-1'!H:H,"IC"))&gt;0,"P32"," ")</f>
        <v xml:space="preserve"> </v>
      </c>
      <c r="BS337" s="108" t="str">
        <f>IF(SUM(COUNTIFS('Planificación 2026-1'!F:F,"HUAURA",'Planificación 2026-1'!W:W,C337,'Planificación 2026-1'!H:H,"AR"))&gt;0,"P34"," ")</f>
        <v xml:space="preserve"> </v>
      </c>
      <c r="BT337" s="108" t="str">
        <f>IF(SUM(COUNTIFS('Planificación 2026-1'!F:F,"HUAURA",'Planificación 2026-1'!W:W,C337,'Planificación 2026-1'!H:H,"T1"))&gt;0,"P35"," ")</f>
        <v xml:space="preserve"> </v>
      </c>
      <c r="BU337" s="108" t="str">
        <f>IF(SUM(COUNTIFS('Planificación 2026-1'!F:F,"HUAURA",'Planificación 2026-1'!W:W,C337,'Planificación 2026-1'!H:H,"T3"))&gt;0,"P36"," ")</f>
        <v xml:space="preserve"> </v>
      </c>
      <c r="BV337" s="108" t="str">
        <f>IF(SUM(COUNTIFS('Planificación 2026-1'!F:F,"HUAURA",'Planificación 2026-1'!W:W,C337,'Planificación 2026-1'!H:H,"T2"))&gt;0,"P37"," ")</f>
        <v xml:space="preserve"> </v>
      </c>
      <c r="BW337" s="108" t="str">
        <f>IF(SUM(COUNTIFS('Planificación 2026-1'!F:F,"HUAURA",'Planificación 2026-1'!W:W,C337,'Planificación 2026-1'!H:H,"AE"))&gt;0,"P38"," ")</f>
        <v xml:space="preserve"> </v>
      </c>
      <c r="BX337" s="108" t="str">
        <f>IF(SUM(COUNTIFS('Planificación 2026-1'!F:F,"HUAURA",'Planificación 2026-1'!W:W,C337,'Planificación 2026-1'!H:H,"T4"))&gt;0,"P55"," ")</f>
        <v xml:space="preserve"> </v>
      </c>
      <c r="BY337" s="109">
        <f>SUMIFS('Planificación 2026-1'!R:R,'Planificación 2026-1'!W:W,C337,'Planificación 2026-1'!H:H,"AF",'Planificación 2026-1'!I:I,"&gt;2")</f>
        <v>0</v>
      </c>
      <c r="BZ337" s="109">
        <f>SUMIFS('Planificación 2026-1'!R:R,'Planificación 2026-1'!W:W,C337,'Planificación 2026-1'!H:H,"EN",'Planificación 2026-1'!I:I,"&gt;2")</f>
        <v>0</v>
      </c>
      <c r="CA337" s="109">
        <f>SUMIFS('Planificación 2026-1'!R:R,'Planificación 2026-1'!W:W,C337,'Planificación 2026-1'!H:H,"IS",'Planificación 2026-1'!I:I,"&gt;2")</f>
        <v>0</v>
      </c>
      <c r="CB337" s="109">
        <f>SUMIFS('Planificación 2026-1'!R:R,'Planificación 2026-1'!W:W,C337,'Planificación 2026-1'!H:H,"PS",'Planificación 2026-1'!I:I,"&gt;2")</f>
        <v>0</v>
      </c>
      <c r="CC337" s="109">
        <f>SUMIFS('Planificación 2026-1'!R:R,'Planificación 2026-1'!W:W,C337,'Planificación 2026-1'!H:H,"IN",'Planificación 2026-1'!I:I,"&gt;2")</f>
        <v>0</v>
      </c>
      <c r="CD337" s="109">
        <f>SUMIFS('Planificación 2026-1'!R:R,'Planificación 2026-1'!W:W,C337,'Planificación 2026-1'!H:H,"CA",'Planificación 2026-1'!I:I,"&gt;2")</f>
        <v>0</v>
      </c>
      <c r="CE337" s="109">
        <f>SUMIFS('Planificación 2026-1'!R:R,'Planificación 2026-1'!W:W,C337,'Planificación 2026-1'!H:H,"DE",'Planificación 2026-1'!I:I,"&gt;2")</f>
        <v>0</v>
      </c>
      <c r="CF337" s="109">
        <f>SUMIFS('Planificación 2026-1'!R:R,'Planificación 2026-1'!W:W,C337,'Planificación 2026-1'!H:H,"OB",'Planificación 2026-1'!I:I,"&gt;2")</f>
        <v>0</v>
      </c>
      <c r="CG337" s="109">
        <f>SUMIFS('Planificación 2026-1'!R:R,'Planificación 2026-1'!W:W,C337,'Planificación 2026-1'!H:H,"MH",'Planificación 2026-1'!I:I,"&gt;2")</f>
        <v>0</v>
      </c>
      <c r="CH337" s="109">
        <f>SUMIFS('Planificación 2026-1'!R:R,'Planificación 2026-1'!W:W,C337,'Planificación 2026-1'!H:H,"IC",'Planificación 2026-1'!I:I,"&gt;2")</f>
        <v>0</v>
      </c>
      <c r="CI337" s="109">
        <f>SUMIFS('Planificación 2026-1'!R:R,'Planificación 2026-1'!W:W,C337,'Planificación 2026-1'!H:H,"AR",'Planificación 2026-1'!I:I,"&gt;2")</f>
        <v>0</v>
      </c>
      <c r="CJ337" s="109">
        <f>SUMIFS('Planificación 2026-1'!R:R,'Planificación 2026-1'!W:W,C337,'Planificación 2026-1'!H:H,"T1",'Planificación 2026-1'!I:I,"&gt;2")</f>
        <v>0</v>
      </c>
      <c r="CK337" s="109">
        <f>SUMIFS('Planificación 2026-1'!R:R,'Planificación 2026-1'!W:W,C337,'Planificación 2026-1'!H:H,"T3",'Planificación 2026-1'!I:I,"&gt;2")</f>
        <v>0</v>
      </c>
      <c r="CL337" s="109">
        <f>SUMIFS('Planificación 2026-1'!R:R,'Planificación 2026-1'!W:W,C337,'Planificación 2026-1'!H:H,"T2",'Planificación 2026-1'!I:I,"&gt;2")</f>
        <v>0</v>
      </c>
      <c r="CM337" s="109">
        <f>SUMIFS('Planificación 2026-1'!R:R,'Planificación 2026-1'!W:W,C337,'Planificación 2026-1'!H:H,"AE",'Planificación 2026-1'!I:I,"&gt;2")</f>
        <v>0</v>
      </c>
      <c r="CN337" s="109">
        <f>SUMIFS('Planificación 2026-1'!R:R,'Planificación 2026-1'!W:W,C337,'Planificación 2026-1'!H:H,"T4",'Planificación 2026-1'!I:I,"&gt;2")</f>
        <v>0</v>
      </c>
      <c r="CO337" s="109">
        <f>SUMIFS('Planificación 2026-1'!R:R,'Planificación 2026-1'!W:W,C337,'Planificación 2026-1'!H:H,"AF",'Planificación 2026-1'!I:I,"&lt;3")</f>
        <v>0</v>
      </c>
      <c r="CP337" s="109">
        <f>SUMIFS('Planificación 2026-1'!R:R,'Planificación 2026-1'!W:W,C337,'Planificación 2026-1'!H:H,"EN",'Planificación 2026-1'!I:I,"&lt;3")</f>
        <v>0</v>
      </c>
      <c r="CQ337" s="109">
        <f>SUMIFS('Planificación 2026-1'!R:R,'Planificación 2026-1'!W:W,C337,'Planificación 2026-1'!H:H,"IS",'Planificación 2026-1'!I:I,"&lt;3")</f>
        <v>0</v>
      </c>
      <c r="CR337" s="109">
        <f>SUMIFS('Planificación 2026-1'!R:R,'Planificación 2026-1'!W:W,C337,'Planificación 2026-1'!H:H,"PS",'Planificación 2026-1'!I:I,"&lt;3")</f>
        <v>0</v>
      </c>
      <c r="CS337" s="109">
        <f>SUMIFS('Planificación 2026-1'!R:R,'Planificación 2026-1'!W:W,C337,'Planificación 2026-1'!H:H,"IN",'Planificación 2026-1'!I:I,"&lt;3")</f>
        <v>0</v>
      </c>
      <c r="CT337" s="109">
        <f>SUMIFS('Planificación 2026-1'!R:R,'Planificación 2026-1'!W:W,C337,'Planificación 2026-1'!H:H,"CA",'Planificación 2026-1'!I:I,"&lt;3")</f>
        <v>0</v>
      </c>
      <c r="CU337" s="109">
        <f>SUMIFS('Planificación 2026-1'!R:R,'Planificación 2026-1'!W:W,C337,'Planificación 2026-1'!H:H,"DE",'Planificación 2026-1'!I:I,"&lt;3")</f>
        <v>0</v>
      </c>
      <c r="CV337" s="109">
        <f>SUMIFS('Planificación 2026-1'!R:R,'Planificación 2026-1'!W:W,C337,'Planificación 2026-1'!H:H,"OB",'Planificación 2026-1'!I:I,"&lt;3")</f>
        <v>0</v>
      </c>
      <c r="CW337" s="109">
        <f>SUMIFS('Planificación 2026-1'!R:R,'Planificación 2026-1'!W:W,C337,'Planificación 2026-1'!H:H,"MH",'Planificación 2026-1'!I:I,"&lt;3")</f>
        <v>0</v>
      </c>
      <c r="CX337" s="109">
        <f>SUMIFS('Planificación 2026-1'!R:R,'Planificación 2026-1'!W:W,C337,'Planificación 2026-1'!H:H,"IC",'Planificación 2026-1'!I:I,"&lt;3")</f>
        <v>9</v>
      </c>
      <c r="CY337" s="109">
        <f>SUMIFS('Planificación 2026-1'!R:R,'Planificación 2026-1'!W:W,C337,'Planificación 2026-1'!H:H,"AR",'Planificación 2026-1'!I:I,"&lt;3")</f>
        <v>0</v>
      </c>
      <c r="CZ337" s="109">
        <f>SUMIFS('Planificación 2026-1'!R:R,'Planificación 2026-1'!W:W,C337,'Planificación 2026-1'!H:H,"T1",'Planificación 2026-1'!I:I,"&lt;3")</f>
        <v>0</v>
      </c>
      <c r="DA337" s="109">
        <f>SUMIFS('Planificación 2026-1'!R:R,'Planificación 2026-1'!W:W,C337,'Planificación 2026-1'!H:H,"T3",'Planificación 2026-1'!I:I,"&lt;3")</f>
        <v>0</v>
      </c>
      <c r="DB337" s="109">
        <f>SUMIFS('Planificación 2026-1'!R:R,'Planificación 2026-1'!W:W,C337,'Planificación 2026-1'!H:H,"T2",'Planificación 2026-1'!I:I,"&lt;3")</f>
        <v>0</v>
      </c>
      <c r="DC337" s="109">
        <f>SUMIFS('Planificación 2026-1'!R:R,'Planificación 2026-1'!W:W,C337,'Planificación 2026-1'!H:H,"AE",'Planificación 2026-1'!I:I,"&lt;3")</f>
        <v>0</v>
      </c>
      <c r="DD337" s="109">
        <f>SUMIFS('Planificación 2026-1'!R:R,'Planificación 2026-1'!W:W,C337,'Planificación 2026-1'!H:H,"T4",'Planificación 2026-1'!I:I,"&lt;3")</f>
        <v>0</v>
      </c>
      <c r="DE337" s="108" t="str">
        <f t="shared" si="54"/>
        <v/>
      </c>
      <c r="DF337" s="41">
        <f>IF(C337="","",SUMIFS('Planificación 2026-1'!R:R,'Planificación 2026-1'!W:W,C337,'Planificación 2026-1'!F:F,"PRINCIPAL",'Planificación 2026-1'!X:X,"VIRTUAL"))</f>
        <v>0</v>
      </c>
      <c r="DG337" s="41">
        <f>IF(C337="","",SUMIFS('Planificación 2026-1'!R:R,'Planificación 2026-1'!W:W,C337,'Planificación 2026-1'!F:F,"PRINCIPAL",'Planificación 2026-1'!X:X,"PRESENCIAL"))</f>
        <v>0</v>
      </c>
      <c r="DH337" s="41">
        <f>IF(C337="","",SUMIFS('Planificación 2026-1'!R:R,'Planificación 2026-1'!W:W,C337,'Planificación 2026-1'!F:F,"PRINCIPAL",'Planificación 2026-1'!X:X,"HIBRIDO PRESENCIAL"))</f>
        <v>0</v>
      </c>
      <c r="DI337" s="108" t="str">
        <f t="shared" si="55"/>
        <v>P32</v>
      </c>
      <c r="DJ337" s="108">
        <f>IF(C337="","",SUMIFS('Planificación 2026-1'!R:R,'Planificación 2026-1'!W:W,C337,'Planificación 2026-1'!F:F,"FILIAL",'Planificación 2026-1'!X:X,"VIRTUAL"))</f>
        <v>0</v>
      </c>
      <c r="DK337" s="110">
        <f>IF(C337="","",SUMIFS('Planificación 2026-1'!R:R,'Planificación 2026-1'!W:W,C337,'Planificación 2026-1'!F:F,"FILIAL",'Planificación 2026-1'!X:X,"PRESENCIAL"))</f>
        <v>0</v>
      </c>
      <c r="DL337" s="61">
        <f>IF(C337="","",SUMIFS('Planificación 2026-1'!R:R,'Planificación 2026-1'!W:W,C337,'Planificación 2026-1'!F:F,"FILIAL",'Planificación 2026-1'!X:X,"HIBRIDO PRESENCIAL"))</f>
        <v>0</v>
      </c>
      <c r="DM337" s="111" t="str">
        <f t="shared" si="56"/>
        <v/>
      </c>
      <c r="DN337" s="108">
        <f>IF(C337="","",SUMIFS('Planificación 2026-1'!R:R,'Planificación 2026-1'!W:W,C337,'Planificación 2026-1'!F:F,"SUNAMPE",'Planificación 2026-1'!X:X,"VIRTUAL"))</f>
        <v>0</v>
      </c>
      <c r="DO337" s="61">
        <f>IF(C337="","",SUMIFS('Planificación 2026-1'!R:R,'Planificación 2026-1'!W:W,C337,'Planificación 2026-1'!F:F,"SUNAMPE",'Planificación 2026-1'!X:X,"PRESENCIAL"))</f>
        <v>0</v>
      </c>
      <c r="DP337" s="111" t="str">
        <f t="shared" si="57"/>
        <v/>
      </c>
      <c r="DQ337" s="108">
        <f>IF(C337="","",SUMIFS('Planificación 2026-1'!R:R,'Planificación 2026-1'!W:W,C337,'Planificación 2026-1'!F:F,"HUAURA",'Planificación 2026-1'!X:X,"VIRTUAL"))</f>
        <v>0</v>
      </c>
      <c r="DR337" s="61">
        <f>IF(C337="","",SUMIFS('Planificación 2026-1'!R:R,'Planificación 2026-1'!W:W,C337,'Planificación 2026-1'!F:F,"HUAURA",'Planificación 2026-1'!X:X,"PRESENCIAL"))</f>
        <v>0</v>
      </c>
      <c r="DS337" s="76">
        <f>SUMIFS('Planificación 2026-1'!R:R,'Planificación 2026-1'!W:W,C337,'Planificación 2026-1'!F:F,"PRINCIPAL",'Planificación 2026-1'!X:X,"VIRTUAL",'Planificación 2026-1'!I:I,"&gt;2")</f>
        <v>0</v>
      </c>
      <c r="DT337" s="76">
        <f>SUMIFS('Planificación 2026-1'!R:R,'Planificación 2026-1'!W:W,C337,'Planificación 2026-1'!F:F,"PRINCIPAL",'Planificación 2026-1'!X:X,"&lt;&gt;VIRTUAL",'Planificación 2026-1'!I:I,"&gt;2")</f>
        <v>0</v>
      </c>
      <c r="DU337" s="76">
        <f>SUMIFS('Planificación 2026-1'!R:R,'Planificación 2026-1'!W:W,C337,'Planificación 2026-1'!F:F,"SUNAMPE",'Planificación 2026-1'!X:X,"VIRTUAL",'Planificación 2026-1'!I:I,"&gt;2")</f>
        <v>0</v>
      </c>
      <c r="DV337" s="76">
        <f>SUMIFS('Planificación 2026-1'!R:R,'Planificación 2026-1'!W:W,C337,'Planificación 2026-1'!F:F,"SUNAMPE",'Planificación 2026-1'!X:X,"&lt;&gt;VIRTUAL",'Planificación 2026-1'!I:I,"&gt;2")</f>
        <v>0</v>
      </c>
      <c r="DW337" s="76">
        <f>SUMIFS('Planificación 2026-1'!R:R,'Planificación 2026-1'!W:W,C337,'Planificación 2026-1'!F:F,"FILIAL",'Planificación 2026-1'!X:X,"VIRTUAL",'Planificación 2026-1'!I:I,"&gt;2")</f>
        <v>0</v>
      </c>
      <c r="DX337" s="76">
        <f>SUMIFS('Planificación 2026-1'!R:R,'Planificación 2026-1'!W:W,C337,'Planificación 2026-1'!F:F,"FILIAL",'Planificación 2026-1'!X:X,"&lt;&gt;VIRTUAL",'Planificación 2026-1'!I:I,"&gt;2")</f>
        <v>0</v>
      </c>
      <c r="DY337" s="76">
        <f>SUMIFS('Planificación 2026-1'!R:R,'Planificación 2026-1'!W:W,C337,'Planificación 2026-1'!F:F,"PORUMA",'Planificación 2026-1'!X:X,"VIRTUAL",'Planificación 2026-1'!I:I,"&gt;2")</f>
        <v>0</v>
      </c>
      <c r="DZ337" s="76">
        <f>SUMIFS('Planificación 2026-1'!R:R,'Planificación 2026-1'!W:W,C337,'Planificación 2026-1'!F:F,"PORUMA",'Planificación 2026-1'!X:X,"&lt;&gt;VIRTUAL",'Planificación 2026-1'!I:I,"&gt;2")</f>
        <v>0</v>
      </c>
      <c r="EA337" s="76">
        <f>SUMIFS('Planificación 2026-1'!R:R,'Planificación 2026-1'!W:W,C337,'Planificación 2026-1'!F:F,"HUAURA",'Planificación 2026-1'!X:X,"VIRTUAL",'Planificación 2026-1'!I:I,"&gt;2")</f>
        <v>0</v>
      </c>
      <c r="EB337" s="76">
        <f>SUMIFS('Planificación 2026-1'!R:R,'Planificación 2026-1'!W:W,C337,'Planificación 2026-1'!F:F,"HUAURA",'Planificación 2026-1'!X:X,"&lt;&gt;VIRTUAL",'Planificación 2026-1'!I:I,"&gt;2")</f>
        <v>0</v>
      </c>
      <c r="EC337" s="76">
        <f>SUMIFS('Planificación 2026-1'!R:R,'Planificación 2026-1'!W:W,C337,'Planificación 2026-1'!F:F,"PRINCIPAL",'Planificación 2026-1'!X:X,"VIRTUAL",'Planificación 2026-1'!I:I,"&lt;3")</f>
        <v>0</v>
      </c>
      <c r="ED337" s="76">
        <f>SUMIFS('Planificación 2026-1'!R:R,'Planificación 2026-1'!W:W,C337,'Planificación 2026-1'!F:F,"PRINCIPAL",'Planificación 2026-1'!X:X,"&lt;&gt;VIRTUAL",'Planificación 2026-1'!I:I,"&lt;3")</f>
        <v>0</v>
      </c>
      <c r="EE337" s="76">
        <f>SUMIFS('Planificación 2026-1'!R:R,'Planificación 2026-1'!W:W,C337,'Planificación 2026-1'!F:F,"SUNAMPE",'Planificación 2026-1'!X:X,"VIRTUAL",'Planificación 2026-1'!I:I,"&lt;3")</f>
        <v>0</v>
      </c>
      <c r="EF337" s="76">
        <f>SUMIFS('Planificación 2026-1'!R:R,'Planificación 2026-1'!W:W,C337,'Planificación 2026-1'!F:F,"SUNAMPE",'Planificación 2026-1'!X:X,"&lt;&gt;VIRTUAL",'Planificación 2026-1'!I:I,"&lt;3")</f>
        <v>0</v>
      </c>
      <c r="EG337" s="76">
        <f>SUMIFS('Planificación 2026-1'!R:R,'Planificación 2026-1'!W:W,C337,'Planificación 2026-1'!F:F,"FILIAL",'Planificación 2026-1'!X:X,"VIRTUAL",'Planificación 2026-1'!I:I,"&lt;3")</f>
        <v>0</v>
      </c>
      <c r="EH337" s="76">
        <f>SUMIFS('Planificación 2026-1'!R:R,'Planificación 2026-1'!W:W,C337,'Planificación 2026-1'!F:F,"FILIAL",'Planificación 2026-1'!X:X,"&lt;&gt;VIRTUAL",'Planificación 2026-1'!I:I,"&lt;3")</f>
        <v>9</v>
      </c>
      <c r="EI337" s="76">
        <f>SUMIFS('Planificación 2026-1'!R:R,'Planificación 2026-1'!W:W,C337,'Planificación 2026-1'!F:F,"PORUMA",'Planificación 2026-1'!X:X,"VIRTUAL",'Planificación 2026-1'!I:I,"&lt;3")</f>
        <v>0</v>
      </c>
      <c r="EJ337" s="76">
        <f>SUMIFS('Planificación 2026-1'!R:R,'Planificación 2026-1'!W:W,C337,'Planificación 2026-1'!F:F,"PORUMA",'Planificación 2026-1'!X:X,"&lt;&gt;VIRTUAL",'Planificación 2026-1'!I:I,"&lt;3")</f>
        <v>0</v>
      </c>
      <c r="EK337" s="76">
        <f>SUMIFS('Planificación 2026-1'!R:R,'Planificación 2026-1'!W:W,C337,'Planificación 2026-1'!F:F,"HUAURA",'Planificación 2026-1'!X:X,"VIRTUAL",'Planificación 2026-1'!I:I,"&lt;3")</f>
        <v>0</v>
      </c>
      <c r="EL337" s="76">
        <f>SUMIFS('Planificación 2026-1'!R:R,'Planificación 2026-1'!W:W,C337,'Planificación 2026-1'!F:F,"HUAURA",'Planificación 2026-1'!X:X,"&lt;&gt;VIRTUAL",'Planificación 2026-1'!I:I,"&lt;3")</f>
        <v>0</v>
      </c>
      <c r="EM337" s="76"/>
      <c r="EN337" s="76">
        <f t="shared" si="50"/>
        <v>0</v>
      </c>
      <c r="EO337" s="76">
        <f t="shared" si="51"/>
        <v>9</v>
      </c>
      <c r="EP337" s="76" t="b">
        <f t="shared" si="52"/>
        <v>1</v>
      </c>
      <c r="EQ337" s="76" t="str">
        <f t="shared" si="53"/>
        <v/>
      </c>
      <c r="ER337" s="76" t="str">
        <f t="shared" si="58"/>
        <v>PRESENCIAL</v>
      </c>
    </row>
    <row r="338" spans="1:148" hidden="1">
      <c r="A338" s="83"/>
      <c r="B338" s="119">
        <v>335</v>
      </c>
      <c r="C338" s="115" t="s">
        <v>511</v>
      </c>
      <c r="D338" s="112">
        <f>SUMIF('Planificación 2026-1'!W:W,C338,'Planificación 2026-1'!R:R)</f>
        <v>9</v>
      </c>
      <c r="E338" s="114" t="s">
        <v>170</v>
      </c>
      <c r="F338" s="115" t="s">
        <v>171</v>
      </c>
      <c r="G338" s="115" t="s">
        <v>153</v>
      </c>
      <c r="H338" s="115" t="s">
        <v>121</v>
      </c>
      <c r="I338" s="107" t="str">
        <f>IF(SUM(COUNTIFS('Planificación 2026-1'!F:F,"PRINCIPAL",'Planificación 2026-1'!W:W,C338,'Planificación 2026-1'!H:H,"AF"))&gt;0,"P01"," ")</f>
        <v>P01</v>
      </c>
      <c r="J338" s="108" t="str">
        <f>IF(SUM(COUNTIFS('Planificación 2026-1'!F:F,"PRINCIPAL",'Planificación 2026-1'!W:W,C338,'Planificación 2026-1'!H:H,"EN"))&gt;0,"P02"," ")</f>
        <v xml:space="preserve"> </v>
      </c>
      <c r="K338" s="108" t="str">
        <f>IF(SUM(COUNTIFS('Planificación 2026-1'!F:F,"PRINCIPAL",'Planificación 2026-1'!W:W,C338,'Planificación 2026-1'!H:H,"IS"))&gt;0,"P03"," ")</f>
        <v xml:space="preserve"> </v>
      </c>
      <c r="L338" s="108" t="str">
        <f>IF(SUM(COUNTIFS('Planificación 2026-1'!F:F,"PRINCIPAL",'Planificación 2026-1'!W:W,C338,'Planificación 2026-1'!H:H,"PS"))&gt;0,"P04"," ")</f>
        <v xml:space="preserve"> </v>
      </c>
      <c r="M338" s="108"/>
      <c r="N338" s="108" t="str">
        <f>IF(SUM(COUNTIFS('Planificación 2026-1'!F:F,"PRINCIPAL",'Planificación 2026-1'!W:W,C338,'Planificación 2026-1'!H:H,"IN"))&gt;0,"P06"," ")</f>
        <v>P06</v>
      </c>
      <c r="O338" s="108" t="str">
        <f>IF(SUM(COUNTIFS('Planificación 2026-1'!F:F,"PRINCIPAL",'Planificación 2026-1'!W:W,C338,'Planificación 2026-1'!H:H,"CA"))&gt;0,"P07"," ")</f>
        <v xml:space="preserve"> </v>
      </c>
      <c r="P338" s="108" t="str">
        <f>IF(SUM(COUNTIFS('Planificación 2026-1'!F:F,"PRINCIPAL",'Planificación 2026-1'!W:W,C338,'Planificación 2026-1'!H:H,"DE"))&gt;0,"P08"," ")</f>
        <v xml:space="preserve"> </v>
      </c>
      <c r="Q338" s="108" t="str">
        <f>IF(SUM(COUNTIFS('Planificación 2026-1'!F:F,"PRINCIPAL",'Planificación 2026-1'!W:W,C338,'Planificación 2026-1'!H:H,"OB"))&gt;0,"P09"," ")</f>
        <v xml:space="preserve"> </v>
      </c>
      <c r="R338" s="108" t="str">
        <f>IF(SUM(COUNTIFS('Planificación 2026-1'!F:F,"PRINCIPAL",'Planificación 2026-1'!W:W,C338,'Planificación 2026-1'!H:H,"MH"))&gt;0,"P31"," ")</f>
        <v xml:space="preserve"> </v>
      </c>
      <c r="S338" s="108" t="str">
        <f>IF(SUM(COUNTIFS('Planificación 2026-1'!F:F,"PRINCIPAL",'Planificación 2026-1'!W:W,C338,'Planificación 2026-1'!H:H,"IC"))&gt;0,"P32"," ")</f>
        <v xml:space="preserve"> </v>
      </c>
      <c r="T338" s="108" t="str">
        <f>IF(SUM(COUNTIFS('Planificación 2026-1'!F:F,"PRINCIPAL",'Planificación 2026-1'!W:W,C338,'Planificación 2026-1'!H:H,"AR"))&gt;0,"P34"," ")</f>
        <v xml:space="preserve"> </v>
      </c>
      <c r="U338" s="108" t="str">
        <f>IF(SUM(COUNTIFS('Planificación 2026-1'!F:F,"PRINCIPAL",'Planificación 2026-1'!W:W,C338,'Planificación 2026-1'!H:H,"T1"))&gt;0,"P35"," ")</f>
        <v xml:space="preserve"> </v>
      </c>
      <c r="V338" s="108" t="str">
        <f>IF(SUM(COUNTIFS('Planificación 2026-1'!F:F,"PRINCIPAL",'Planificación 2026-1'!W:W,C338,'Planificación 2026-1'!H:H,"T3"))&gt;0,"P36"," ")</f>
        <v xml:space="preserve"> </v>
      </c>
      <c r="W338" s="108" t="str">
        <f>IF(SUM(COUNTIFS('Planificación 2026-1'!F:F,"PRINCIPAL",'Planificación 2026-1'!W:W,C338,'Planificación 2026-1'!H:H,"T2"))&gt;0,"P37"," ")</f>
        <v xml:space="preserve"> </v>
      </c>
      <c r="X338" s="108" t="str">
        <f>IF(SUM(COUNTIFS('Planificación 2026-1'!F:F,"PRINCIPAL",'Planificación 2026-1'!W:W,C338,'Planificación 2026-1'!H:H,"AE"))&gt;0,"P38"," ")</f>
        <v xml:space="preserve"> </v>
      </c>
      <c r="Y338" s="108" t="str">
        <f>IF(SUM(COUNTIFS('Planificación 2026-1'!F:F,"PRINCIPAL",'Planificación 2026-1'!W:W,C338,'Planificación 2026-1'!H:H,"T4"))&gt;0,"P55"," ")</f>
        <v xml:space="preserve"> </v>
      </c>
      <c r="Z338" s="108" t="str">
        <f>IF(SUM(COUNTIFS('Planificación 2026-1'!F:F,"FILIAL",'Planificación 2026-1'!W:W,C338,'Planificación 2026-1'!H:H,"AF"))&gt;0," P01"," ")</f>
        <v xml:space="preserve"> P01</v>
      </c>
      <c r="AA338" s="108" t="str">
        <f>IF(SUM(COUNTIFS('Planificación 2026-1'!F:F,"FILIAL",'Planificación 2026-1'!W:W,C338,'Planificación 2026-1'!H:H,"EN"))&gt;0,"P02"," ")</f>
        <v xml:space="preserve"> </v>
      </c>
      <c r="AB338" s="108" t="str">
        <f>IF(SUM(COUNTIFS('Planificación 2026-1'!F:F,"FILIAL",'Planificación 2026-1'!W:W,C338,'Planificación 2026-1'!H:H,"IS"))&gt;0,"P03"," ")</f>
        <v xml:space="preserve"> </v>
      </c>
      <c r="AC338" s="108" t="str">
        <f>IF(SUM(COUNTIFS('Planificación 2026-1'!F:F,"FILIAL",'Planificación 2026-1'!W:W,C338,'Planificación 2026-1'!H:H,"PS"))&gt;0,"P04"," ")</f>
        <v xml:space="preserve"> </v>
      </c>
      <c r="AD338" s="108"/>
      <c r="AE338" s="108" t="str">
        <f>IF(SUM(COUNTIFS('Planificación 2026-1'!F:F,"FILIAL",'Planificación 2026-1'!W:W,C338,'Planificación 2026-1'!H:H,"IN"))&gt;0,"P06"," ")</f>
        <v xml:space="preserve"> </v>
      </c>
      <c r="AF338" s="108" t="str">
        <f>IF(SUM(COUNTIFS('Planificación 2026-1'!F:F,"FILIAL",'Planificación 2026-1'!W:W,C338,'Planificación 2026-1'!H:H,"CA"))&gt;0,"P07"," ")</f>
        <v xml:space="preserve"> </v>
      </c>
      <c r="AG338" s="108" t="str">
        <f>IF(SUM(COUNTIFS('Planificación 2026-1'!F:F,"FILIAL",'Planificación 2026-1'!W:W,C338,'Planificación 2026-1'!H:H,"DE"))&gt;0,"P08"," ")</f>
        <v xml:space="preserve"> </v>
      </c>
      <c r="AH338" s="108" t="str">
        <f>IF(SUM(COUNTIFS('Planificación 2026-1'!F:F,"FILIAL",'Planificación 2026-1'!W:W,C338,'Planificación 2026-1'!H:H,"OB"))&gt;0,"P09"," ")</f>
        <v xml:space="preserve"> </v>
      </c>
      <c r="AI338" s="108" t="str">
        <f>IF(SUM(COUNTIFS('Planificación 2026-1'!F:F,"FILIAL",'Planificación 2026-1'!W:W,C338,'Planificación 2026-1'!H:H,"MH"))&gt;0,"P31"," ")</f>
        <v xml:space="preserve"> </v>
      </c>
      <c r="AJ338" s="108" t="str">
        <f>IF(SUM(COUNTIFS('Planificación 2026-1'!F:F,"FILIAL",'Planificación 2026-1'!W:W,C338,'Planificación 2026-1'!H:H,"IC"))&gt;0,"P32"," ")</f>
        <v xml:space="preserve"> </v>
      </c>
      <c r="AK338" s="108" t="str">
        <f>IF(SUM(COUNTIFS('Planificación 2026-1'!F:F,"FILIAL",'Planificación 2026-1'!W:W,C338,'Planificación 2026-1'!H:H,"AR"))&gt;0,"P34"," ")</f>
        <v xml:space="preserve"> </v>
      </c>
      <c r="AL338" s="108" t="str">
        <f>IF(SUM(COUNTIFS('Planificación 2026-1'!F:F,"FILIAL",'Planificación 2026-1'!W:W,C338,'Planificación 2026-1'!H:H,"T1"))&gt;0,"P35"," ")</f>
        <v xml:space="preserve"> </v>
      </c>
      <c r="AM338" s="108" t="str">
        <f>IF(SUM(COUNTIFS('Planificación 2026-1'!F:F,"FILIAL",'Planificación 2026-1'!W:W,C338,'Planificación 2026-1'!H:H,"T3"))&gt;0,"P36"," ")</f>
        <v xml:space="preserve"> </v>
      </c>
      <c r="AN338" s="108" t="str">
        <f>IF(SUM(COUNTIFS('Planificación 2026-1'!F:F,"FILIAL",'Planificación 2026-1'!W:W,C338,'Planificación 2026-1'!H:H,"T2"))&gt;0,"P37"," ")</f>
        <v xml:space="preserve"> </v>
      </c>
      <c r="AO338" s="108" t="str">
        <f>IF(SUM(COUNTIFS('Planificación 2026-1'!F:F,"FILIAL",'Planificación 2026-1'!W:W,C338,'Planificación 2026-1'!H:H,"AE"))&gt;0,"P38"," ")</f>
        <v xml:space="preserve"> </v>
      </c>
      <c r="AP338" s="108" t="str">
        <f>IF(SUM(COUNTIFS('Planificación 2026-1'!F:F,"FILIAL",'Planificación 2026-1'!W:W,C338,'Planificación 2026-1'!H:H,"T4"))&gt;0,"P55"," ")</f>
        <v xml:space="preserve"> </v>
      </c>
      <c r="AQ338" s="108" t="str">
        <f>IF(SUM(COUNTIFS('Planificación 2026-1'!F:F,"SUNAMPE",'Planificación 2026-1'!W:W,C338,'Planificación 2026-1'!H:H,"AF"))&gt;0," P01"," ")</f>
        <v xml:space="preserve"> </v>
      </c>
      <c r="AR338" s="108" t="str">
        <f>IF(SUM(COUNTIFS('Planificación 2026-1'!F:F,"SUNAMPE",'Planificación 2026-1'!W:W,C338,'Planificación 2026-1'!H:H,"EN"))&gt;0,"P02"," ")</f>
        <v xml:space="preserve"> </v>
      </c>
      <c r="AS338" s="108" t="str">
        <f>IF(SUM(COUNTIFS('Planificación 2026-1'!F:F,"SUNAMPE",'Planificación 2026-1'!W:W,C338,'Planificación 2026-1'!H:H,"IS"))&gt;0,"P03"," ")</f>
        <v xml:space="preserve"> </v>
      </c>
      <c r="AT338" s="108" t="str">
        <f>IF(SUM(COUNTIFS('Planificación 2026-1'!F:F,"SUNAMPE",'Planificación 2026-1'!W:W,C338,'Planificación 2026-1'!H:H,"PS"))&gt;0,"P04"," ")</f>
        <v xml:space="preserve"> </v>
      </c>
      <c r="AU338" s="108"/>
      <c r="AV338" s="108" t="str">
        <f>IF(SUM(COUNTIFS('Planificación 2026-1'!F:F,"SUNAMPE",'Planificación 2026-1'!W:W,C338,'Planificación 2026-1'!H:H,"IN"))&gt;0,"P06"," ")</f>
        <v xml:space="preserve"> </v>
      </c>
      <c r="AW338" s="108" t="str">
        <f>IF(SUM(COUNTIFS('Planificación 2026-1'!F:F,"SUNAMPE",'Planificación 2026-1'!W:W,C338,'Planificación 2026-1'!H:H,"CA"))&gt;0,"P07"," ")</f>
        <v xml:space="preserve"> </v>
      </c>
      <c r="AX338" s="108" t="str">
        <f>IF(SUM(COUNTIFS('Planificación 2026-1'!F:F,"SUNAMPE",'Planificación 2026-1'!W:W,C338,'Planificación 2026-1'!H:H,"DE"))&gt;0,"P08"," ")</f>
        <v xml:space="preserve"> </v>
      </c>
      <c r="AY338" s="108" t="str">
        <f>IF(SUM(COUNTIFS('Planificación 2026-1'!F:F,"SUNAMPE",'Planificación 2026-1'!W:W,C338,'Planificación 2026-1'!H:H,"OB"))&gt;0,"P09"," ")</f>
        <v xml:space="preserve"> </v>
      </c>
      <c r="AZ338" s="108" t="str">
        <f>IF(SUM(COUNTIFS('Planificación 2026-1'!F:F,"SUNAMPE",'Planificación 2026-1'!W:W,C338,'Planificación 2026-1'!H:H,"MH"))&gt;0,"P31"," ")</f>
        <v xml:space="preserve"> </v>
      </c>
      <c r="BA338" s="108" t="str">
        <f>IF(SUM(COUNTIFS('Planificación 2026-1'!F:F,"SUNAMPE",'Planificación 2026-1'!W:W,C338,'Planificación 2026-1'!H:H,"IC"))&gt;0,"P32"," ")</f>
        <v xml:space="preserve"> </v>
      </c>
      <c r="BB338" s="108" t="str">
        <f>IF(SUM(COUNTIFS('Planificación 2026-1'!F:F,"SUNAMPE",'Planificación 2026-1'!W:W,C338,'Planificación 2026-1'!H:H,"AR"))&gt;0,"P34"," ")</f>
        <v xml:space="preserve"> </v>
      </c>
      <c r="BC338" s="108" t="str">
        <f>IF(SUM(COUNTIFS('Planificación 2026-1'!F:F,"SUNAMPE",'Planificación 2026-1'!W:W,C338,'Planificación 2026-1'!H:H,"T1"))&gt;0,"P35"," ")</f>
        <v xml:space="preserve"> </v>
      </c>
      <c r="BD338" s="108" t="str">
        <f>IF(SUM(COUNTIFS('Planificación 2026-1'!F:F,"SUNAMPE",'Planificación 2026-1'!W:W,C338,'Planificación 2026-1'!H:H,"T3"))&gt;0,"P36"," ")</f>
        <v xml:space="preserve"> </v>
      </c>
      <c r="BE338" s="108" t="str">
        <f>IF(SUM(COUNTIFS('Planificación 2026-1'!F:F,"SUNAMPE",'Planificación 2026-1'!W:W,C338,'Planificación 2026-1'!H:H,"T2"))&gt;0,"P37"," ")</f>
        <v xml:space="preserve"> </v>
      </c>
      <c r="BF338" s="108" t="str">
        <f>IF(SUM(COUNTIFS('Planificación 2026-1'!F:F,"SUNAMPE",'Planificación 2026-1'!W:W,C338,'Planificación 2026-1'!H:H,"AE"))&gt;0,"P38"," ")</f>
        <v xml:space="preserve"> </v>
      </c>
      <c r="BG338" s="108" t="str">
        <f>IF(SUM(COUNTIFS('Planificación 2026-1'!F:F,"SUNAMPE",'Planificación 2026-1'!W:W,C338,'Planificación 2026-1'!H:H,"T4"))&gt;0,"P55"," ")</f>
        <v xml:space="preserve"> </v>
      </c>
      <c r="BH338" s="108" t="str">
        <f>IF(SUM(COUNTIFS('Planificación 2026-1'!F:F,"HUAURA",'Planificación 2026-1'!W:W,C338,'Planificación 2026-1'!H:H,"AF"))&gt;0," P01"," ")</f>
        <v xml:space="preserve"> </v>
      </c>
      <c r="BI338" s="108" t="str">
        <f>IF(SUM(COUNTIFS('Planificación 2026-1'!F:F,"HUAURA",'Planificación 2026-1'!W:W,C338,'Planificación 2026-1'!H:H,"EN"))&gt;0,"P02"," ")</f>
        <v xml:space="preserve"> </v>
      </c>
      <c r="BJ338" s="108" t="str">
        <f>IF(SUM(COUNTIFS('Planificación 2026-1'!F:F,"HUAURA",'Planificación 2026-1'!W:W,C338,'Planificación 2026-1'!H:H,"IS"))&gt;0,"P03"," ")</f>
        <v xml:space="preserve"> </v>
      </c>
      <c r="BK338" s="108" t="str">
        <f>IF(SUM(COUNTIFS('Planificación 2026-1'!F:F,"HUAURA",'Planificación 2026-1'!W:W,C338,'Planificación 2026-1'!H:H,"PS"))&gt;0,"P04"," ")</f>
        <v xml:space="preserve"> </v>
      </c>
      <c r="BL338" s="108"/>
      <c r="BM338" s="108" t="str">
        <f>IF(SUM(COUNTIFS('Planificación 2026-1'!F:F,"HUAURA",'Planificación 2026-1'!W:W,C338,'Planificación 2026-1'!H:H,"IN"))&gt;0,"P06"," ")</f>
        <v xml:space="preserve"> </v>
      </c>
      <c r="BN338" s="108" t="str">
        <f>IF(SUM(COUNTIFS('Planificación 2026-1'!F:F,"HUAURA",'Planificación 2026-1'!W:W,C338,'Planificación 2026-1'!H:H,"CA"))&gt;0,"P07"," ")</f>
        <v xml:space="preserve"> </v>
      </c>
      <c r="BO338" s="108" t="str">
        <f>IF(SUM(COUNTIFS('Planificación 2026-1'!F:F,"HUAURA",'Planificación 2026-1'!W:W,C338,'Planificación 2026-1'!H:H,"DE"))&gt;0,"P08"," ")</f>
        <v xml:space="preserve"> </v>
      </c>
      <c r="BP338" s="108" t="str">
        <f>IF(SUM(COUNTIFS('Planificación 2026-1'!F:F,"HUAURA",'Planificación 2026-1'!W:W,C338,'Planificación 2026-1'!H:H,"OB"))&gt;0,"P09"," ")</f>
        <v xml:space="preserve"> </v>
      </c>
      <c r="BQ338" s="108" t="str">
        <f>IF(SUM(COUNTIFS('Planificación 2026-1'!F:F,"HUAURA",'Planificación 2026-1'!W:W,C338,'Planificación 2026-1'!H:H,"MH"))&gt;0,"P31"," ")</f>
        <v xml:space="preserve"> </v>
      </c>
      <c r="BR338" s="108" t="str">
        <f>IF(SUM(COUNTIFS('Planificación 2026-1'!F:F,"HUAURA",'Planificación 2026-1'!W:W,C338,'Planificación 2026-1'!H:H,"IC"))&gt;0,"P32"," ")</f>
        <v xml:space="preserve"> </v>
      </c>
      <c r="BS338" s="108" t="str">
        <f>IF(SUM(COUNTIFS('Planificación 2026-1'!F:F,"HUAURA",'Planificación 2026-1'!W:W,C338,'Planificación 2026-1'!H:H,"AR"))&gt;0,"P34"," ")</f>
        <v xml:space="preserve"> </v>
      </c>
      <c r="BT338" s="108" t="str">
        <f>IF(SUM(COUNTIFS('Planificación 2026-1'!F:F,"HUAURA",'Planificación 2026-1'!W:W,C338,'Planificación 2026-1'!H:H,"T1"))&gt;0,"P35"," ")</f>
        <v xml:space="preserve"> </v>
      </c>
      <c r="BU338" s="108" t="str">
        <f>IF(SUM(COUNTIFS('Planificación 2026-1'!F:F,"HUAURA",'Planificación 2026-1'!W:W,C338,'Planificación 2026-1'!H:H,"T3"))&gt;0,"P36"," ")</f>
        <v xml:space="preserve"> </v>
      </c>
      <c r="BV338" s="108" t="str">
        <f>IF(SUM(COUNTIFS('Planificación 2026-1'!F:F,"HUAURA",'Planificación 2026-1'!W:W,C338,'Planificación 2026-1'!H:H,"T2"))&gt;0,"P37"," ")</f>
        <v xml:space="preserve"> </v>
      </c>
      <c r="BW338" s="108" t="str">
        <f>IF(SUM(COUNTIFS('Planificación 2026-1'!F:F,"HUAURA",'Planificación 2026-1'!W:W,C338,'Planificación 2026-1'!H:H,"AE"))&gt;0,"P38"," ")</f>
        <v xml:space="preserve"> </v>
      </c>
      <c r="BX338" s="108" t="str">
        <f>IF(SUM(COUNTIFS('Planificación 2026-1'!F:F,"HUAURA",'Planificación 2026-1'!W:W,C338,'Planificación 2026-1'!H:H,"T4"))&gt;0,"P55"," ")</f>
        <v xml:space="preserve"> </v>
      </c>
      <c r="BY338" s="109">
        <f>SUMIFS('Planificación 2026-1'!R:R,'Planificación 2026-1'!W:W,C338,'Planificación 2026-1'!H:H,"AF",'Planificación 2026-1'!I:I,"&gt;2")</f>
        <v>5</v>
      </c>
      <c r="BZ338" s="109">
        <f>SUMIFS('Planificación 2026-1'!R:R,'Planificación 2026-1'!W:W,C338,'Planificación 2026-1'!H:H,"EN",'Planificación 2026-1'!I:I,"&gt;2")</f>
        <v>0</v>
      </c>
      <c r="CA338" s="109">
        <f>SUMIFS('Planificación 2026-1'!R:R,'Planificación 2026-1'!W:W,C338,'Planificación 2026-1'!H:H,"IS",'Planificación 2026-1'!I:I,"&gt;2")</f>
        <v>0</v>
      </c>
      <c r="CB338" s="109">
        <f>SUMIFS('Planificación 2026-1'!R:R,'Planificación 2026-1'!W:W,C338,'Planificación 2026-1'!H:H,"PS",'Planificación 2026-1'!I:I,"&gt;2")</f>
        <v>0</v>
      </c>
      <c r="CC338" s="109">
        <f>SUMIFS('Planificación 2026-1'!R:R,'Planificación 2026-1'!W:W,C338,'Planificación 2026-1'!H:H,"IN",'Planificación 2026-1'!I:I,"&gt;2")</f>
        <v>4</v>
      </c>
      <c r="CD338" s="109">
        <f>SUMIFS('Planificación 2026-1'!R:R,'Planificación 2026-1'!W:W,C338,'Planificación 2026-1'!H:H,"CA",'Planificación 2026-1'!I:I,"&gt;2")</f>
        <v>0</v>
      </c>
      <c r="CE338" s="109">
        <f>SUMIFS('Planificación 2026-1'!R:R,'Planificación 2026-1'!W:W,C338,'Planificación 2026-1'!H:H,"DE",'Planificación 2026-1'!I:I,"&gt;2")</f>
        <v>0</v>
      </c>
      <c r="CF338" s="109">
        <f>SUMIFS('Planificación 2026-1'!R:R,'Planificación 2026-1'!W:W,C338,'Planificación 2026-1'!H:H,"OB",'Planificación 2026-1'!I:I,"&gt;2")</f>
        <v>0</v>
      </c>
      <c r="CG338" s="109">
        <f>SUMIFS('Planificación 2026-1'!R:R,'Planificación 2026-1'!W:W,C338,'Planificación 2026-1'!H:H,"MH",'Planificación 2026-1'!I:I,"&gt;2")</f>
        <v>0</v>
      </c>
      <c r="CH338" s="109">
        <f>SUMIFS('Planificación 2026-1'!R:R,'Planificación 2026-1'!W:W,C338,'Planificación 2026-1'!H:H,"IC",'Planificación 2026-1'!I:I,"&gt;2")</f>
        <v>0</v>
      </c>
      <c r="CI338" s="109">
        <f>SUMIFS('Planificación 2026-1'!R:R,'Planificación 2026-1'!W:W,C338,'Planificación 2026-1'!H:H,"AR",'Planificación 2026-1'!I:I,"&gt;2")</f>
        <v>0</v>
      </c>
      <c r="CJ338" s="109">
        <f>SUMIFS('Planificación 2026-1'!R:R,'Planificación 2026-1'!W:W,C338,'Planificación 2026-1'!H:H,"T1",'Planificación 2026-1'!I:I,"&gt;2")</f>
        <v>0</v>
      </c>
      <c r="CK338" s="109">
        <f>SUMIFS('Planificación 2026-1'!R:R,'Planificación 2026-1'!W:W,C338,'Planificación 2026-1'!H:H,"T3",'Planificación 2026-1'!I:I,"&gt;2")</f>
        <v>0</v>
      </c>
      <c r="CL338" s="109">
        <f>SUMIFS('Planificación 2026-1'!R:R,'Planificación 2026-1'!W:W,C338,'Planificación 2026-1'!H:H,"T2",'Planificación 2026-1'!I:I,"&gt;2")</f>
        <v>0</v>
      </c>
      <c r="CM338" s="109">
        <f>SUMIFS('Planificación 2026-1'!R:R,'Planificación 2026-1'!W:W,C338,'Planificación 2026-1'!H:H,"AE",'Planificación 2026-1'!I:I,"&gt;2")</f>
        <v>0</v>
      </c>
      <c r="CN338" s="109">
        <f>SUMIFS('Planificación 2026-1'!R:R,'Planificación 2026-1'!W:W,C338,'Planificación 2026-1'!H:H,"T4",'Planificación 2026-1'!I:I,"&gt;2")</f>
        <v>0</v>
      </c>
      <c r="CO338" s="109">
        <f>SUMIFS('Planificación 2026-1'!R:R,'Planificación 2026-1'!W:W,C338,'Planificación 2026-1'!H:H,"AF",'Planificación 2026-1'!I:I,"&lt;3")</f>
        <v>0</v>
      </c>
      <c r="CP338" s="109">
        <f>SUMIFS('Planificación 2026-1'!R:R,'Planificación 2026-1'!W:W,C338,'Planificación 2026-1'!H:H,"EN",'Planificación 2026-1'!I:I,"&lt;3")</f>
        <v>0</v>
      </c>
      <c r="CQ338" s="109">
        <f>SUMIFS('Planificación 2026-1'!R:R,'Planificación 2026-1'!W:W,C338,'Planificación 2026-1'!H:H,"IS",'Planificación 2026-1'!I:I,"&lt;3")</f>
        <v>0</v>
      </c>
      <c r="CR338" s="109">
        <f>SUMIFS('Planificación 2026-1'!R:R,'Planificación 2026-1'!W:W,C338,'Planificación 2026-1'!H:H,"PS",'Planificación 2026-1'!I:I,"&lt;3")</f>
        <v>0</v>
      </c>
      <c r="CS338" s="109">
        <f>SUMIFS('Planificación 2026-1'!R:R,'Planificación 2026-1'!W:W,C338,'Planificación 2026-1'!H:H,"IN",'Planificación 2026-1'!I:I,"&lt;3")</f>
        <v>0</v>
      </c>
      <c r="CT338" s="109">
        <f>SUMIFS('Planificación 2026-1'!R:R,'Planificación 2026-1'!W:W,C338,'Planificación 2026-1'!H:H,"CA",'Planificación 2026-1'!I:I,"&lt;3")</f>
        <v>0</v>
      </c>
      <c r="CU338" s="109">
        <f>SUMIFS('Planificación 2026-1'!R:R,'Planificación 2026-1'!W:W,C338,'Planificación 2026-1'!H:H,"DE",'Planificación 2026-1'!I:I,"&lt;3")</f>
        <v>0</v>
      </c>
      <c r="CV338" s="109">
        <f>SUMIFS('Planificación 2026-1'!R:R,'Planificación 2026-1'!W:W,C338,'Planificación 2026-1'!H:H,"OB",'Planificación 2026-1'!I:I,"&lt;3")</f>
        <v>0</v>
      </c>
      <c r="CW338" s="109">
        <f>SUMIFS('Planificación 2026-1'!R:R,'Planificación 2026-1'!W:W,C338,'Planificación 2026-1'!H:H,"MH",'Planificación 2026-1'!I:I,"&lt;3")</f>
        <v>0</v>
      </c>
      <c r="CX338" s="109">
        <f>SUMIFS('Planificación 2026-1'!R:R,'Planificación 2026-1'!W:W,C338,'Planificación 2026-1'!H:H,"IC",'Planificación 2026-1'!I:I,"&lt;3")</f>
        <v>0</v>
      </c>
      <c r="CY338" s="109">
        <f>SUMIFS('Planificación 2026-1'!R:R,'Planificación 2026-1'!W:W,C338,'Planificación 2026-1'!H:H,"AR",'Planificación 2026-1'!I:I,"&lt;3")</f>
        <v>0</v>
      </c>
      <c r="CZ338" s="109">
        <f>SUMIFS('Planificación 2026-1'!R:R,'Planificación 2026-1'!W:W,C338,'Planificación 2026-1'!H:H,"T1",'Planificación 2026-1'!I:I,"&lt;3")</f>
        <v>0</v>
      </c>
      <c r="DA338" s="109">
        <f>SUMIFS('Planificación 2026-1'!R:R,'Planificación 2026-1'!W:W,C338,'Planificación 2026-1'!H:H,"T3",'Planificación 2026-1'!I:I,"&lt;3")</f>
        <v>0</v>
      </c>
      <c r="DB338" s="109">
        <f>SUMIFS('Planificación 2026-1'!R:R,'Planificación 2026-1'!W:W,C338,'Planificación 2026-1'!H:H,"T2",'Planificación 2026-1'!I:I,"&lt;3")</f>
        <v>0</v>
      </c>
      <c r="DC338" s="109">
        <f>SUMIFS('Planificación 2026-1'!R:R,'Planificación 2026-1'!W:W,C338,'Planificación 2026-1'!H:H,"AE",'Planificación 2026-1'!I:I,"&lt;3")</f>
        <v>0</v>
      </c>
      <c r="DD338" s="109">
        <f>SUMIFS('Planificación 2026-1'!R:R,'Planificación 2026-1'!W:W,C338,'Planificación 2026-1'!H:H,"T4",'Planificación 2026-1'!I:I,"&lt;3")</f>
        <v>0</v>
      </c>
      <c r="DE338" s="108" t="str">
        <f t="shared" si="54"/>
        <v>P01 P06</v>
      </c>
      <c r="DF338" s="41">
        <f>IF(C338="","",SUMIFS('Planificación 2026-1'!R:R,'Planificación 2026-1'!W:W,C338,'Planificación 2026-1'!F:F,"PRINCIPAL",'Planificación 2026-1'!X:X,"VIRTUAL"))</f>
        <v>4</v>
      </c>
      <c r="DG338" s="41">
        <f>IF(C338="","",SUMIFS('Planificación 2026-1'!R:R,'Planificación 2026-1'!W:W,C338,'Planificación 2026-1'!F:F,"PRINCIPAL",'Planificación 2026-1'!X:X,"PRESENCIAL"))</f>
        <v>0</v>
      </c>
      <c r="DH338" s="41">
        <f>IF(C338="","",SUMIFS('Planificación 2026-1'!R:R,'Planificación 2026-1'!W:W,C338,'Planificación 2026-1'!F:F,"PRINCIPAL",'Planificación 2026-1'!X:X,"HIBRIDO PRESENCIAL"))</f>
        <v>0</v>
      </c>
      <c r="DI338" s="108" t="str">
        <f t="shared" si="55"/>
        <v>P01</v>
      </c>
      <c r="DJ338" s="108">
        <f>IF(C338="","",SUMIFS('Planificación 2026-1'!R:R,'Planificación 2026-1'!W:W,C338,'Planificación 2026-1'!F:F,"FILIAL",'Planificación 2026-1'!X:X,"VIRTUAL"))</f>
        <v>5</v>
      </c>
      <c r="DK338" s="110">
        <f>IF(C338="","",SUMIFS('Planificación 2026-1'!R:R,'Planificación 2026-1'!W:W,C338,'Planificación 2026-1'!F:F,"FILIAL",'Planificación 2026-1'!X:X,"PRESENCIAL"))</f>
        <v>0</v>
      </c>
      <c r="DL338" s="61">
        <f>IF(C338="","",SUMIFS('Planificación 2026-1'!R:R,'Planificación 2026-1'!W:W,C338,'Planificación 2026-1'!F:F,"FILIAL",'Planificación 2026-1'!X:X,"HIBRIDO PRESENCIAL"))</f>
        <v>0</v>
      </c>
      <c r="DM338" s="111" t="str">
        <f t="shared" si="56"/>
        <v/>
      </c>
      <c r="DN338" s="108">
        <f>IF(C338="","",SUMIFS('Planificación 2026-1'!R:R,'Planificación 2026-1'!W:W,C338,'Planificación 2026-1'!F:F,"SUNAMPE",'Planificación 2026-1'!X:X,"VIRTUAL"))</f>
        <v>0</v>
      </c>
      <c r="DO338" s="61">
        <f>IF(C338="","",SUMIFS('Planificación 2026-1'!R:R,'Planificación 2026-1'!W:W,C338,'Planificación 2026-1'!F:F,"SUNAMPE",'Planificación 2026-1'!X:X,"PRESENCIAL"))</f>
        <v>0</v>
      </c>
      <c r="DP338" s="111" t="str">
        <f t="shared" si="57"/>
        <v/>
      </c>
      <c r="DQ338" s="108">
        <f>IF(C338="","",SUMIFS('Planificación 2026-1'!R:R,'Planificación 2026-1'!W:W,C338,'Planificación 2026-1'!F:F,"HUAURA",'Planificación 2026-1'!X:X,"VIRTUAL"))</f>
        <v>0</v>
      </c>
      <c r="DR338" s="61">
        <f>IF(C338="","",SUMIFS('Planificación 2026-1'!R:R,'Planificación 2026-1'!W:W,C338,'Planificación 2026-1'!F:F,"HUAURA",'Planificación 2026-1'!X:X,"PRESENCIAL"))</f>
        <v>0</v>
      </c>
      <c r="DS338" s="76">
        <f>SUMIFS('Planificación 2026-1'!R:R,'Planificación 2026-1'!W:W,C338,'Planificación 2026-1'!F:F,"PRINCIPAL",'Planificación 2026-1'!X:X,"VIRTUAL",'Planificación 2026-1'!I:I,"&gt;2")</f>
        <v>4</v>
      </c>
      <c r="DT338" s="76">
        <f>SUMIFS('Planificación 2026-1'!R:R,'Planificación 2026-1'!W:W,C338,'Planificación 2026-1'!F:F,"PRINCIPAL",'Planificación 2026-1'!X:X,"&lt;&gt;VIRTUAL",'Planificación 2026-1'!I:I,"&gt;2")</f>
        <v>0</v>
      </c>
      <c r="DU338" s="76">
        <f>SUMIFS('Planificación 2026-1'!R:R,'Planificación 2026-1'!W:W,C338,'Planificación 2026-1'!F:F,"SUNAMPE",'Planificación 2026-1'!X:X,"VIRTUAL",'Planificación 2026-1'!I:I,"&gt;2")</f>
        <v>0</v>
      </c>
      <c r="DV338" s="76">
        <f>SUMIFS('Planificación 2026-1'!R:R,'Planificación 2026-1'!W:W,C338,'Planificación 2026-1'!F:F,"SUNAMPE",'Planificación 2026-1'!X:X,"&lt;&gt;VIRTUAL",'Planificación 2026-1'!I:I,"&gt;2")</f>
        <v>0</v>
      </c>
      <c r="DW338" s="76">
        <f>SUMIFS('Planificación 2026-1'!R:R,'Planificación 2026-1'!W:W,C338,'Planificación 2026-1'!F:F,"FILIAL",'Planificación 2026-1'!X:X,"VIRTUAL",'Planificación 2026-1'!I:I,"&gt;2")</f>
        <v>5</v>
      </c>
      <c r="DX338" s="76">
        <f>SUMIFS('Planificación 2026-1'!R:R,'Planificación 2026-1'!W:W,C338,'Planificación 2026-1'!F:F,"FILIAL",'Planificación 2026-1'!X:X,"&lt;&gt;VIRTUAL",'Planificación 2026-1'!I:I,"&gt;2")</f>
        <v>0</v>
      </c>
      <c r="DY338" s="76">
        <f>SUMIFS('Planificación 2026-1'!R:R,'Planificación 2026-1'!W:W,C338,'Planificación 2026-1'!F:F,"PORUMA",'Planificación 2026-1'!X:X,"VIRTUAL",'Planificación 2026-1'!I:I,"&gt;2")</f>
        <v>0</v>
      </c>
      <c r="DZ338" s="76">
        <f>SUMIFS('Planificación 2026-1'!R:R,'Planificación 2026-1'!W:W,C338,'Planificación 2026-1'!F:F,"PORUMA",'Planificación 2026-1'!X:X,"&lt;&gt;VIRTUAL",'Planificación 2026-1'!I:I,"&gt;2")</f>
        <v>0</v>
      </c>
      <c r="EA338" s="76">
        <f>SUMIFS('Planificación 2026-1'!R:R,'Planificación 2026-1'!W:W,C338,'Planificación 2026-1'!F:F,"HUAURA",'Planificación 2026-1'!X:X,"VIRTUAL",'Planificación 2026-1'!I:I,"&gt;2")</f>
        <v>0</v>
      </c>
      <c r="EB338" s="76">
        <f>SUMIFS('Planificación 2026-1'!R:R,'Planificación 2026-1'!W:W,C338,'Planificación 2026-1'!F:F,"HUAURA",'Planificación 2026-1'!X:X,"&lt;&gt;VIRTUAL",'Planificación 2026-1'!I:I,"&gt;2")</f>
        <v>0</v>
      </c>
      <c r="EC338" s="76">
        <f>SUMIFS('Planificación 2026-1'!R:R,'Planificación 2026-1'!W:W,C338,'Planificación 2026-1'!F:F,"PRINCIPAL",'Planificación 2026-1'!X:X,"VIRTUAL",'Planificación 2026-1'!I:I,"&lt;3")</f>
        <v>0</v>
      </c>
      <c r="ED338" s="76">
        <f>SUMIFS('Planificación 2026-1'!R:R,'Planificación 2026-1'!W:W,C338,'Planificación 2026-1'!F:F,"PRINCIPAL",'Planificación 2026-1'!X:X,"&lt;&gt;VIRTUAL",'Planificación 2026-1'!I:I,"&lt;3")</f>
        <v>0</v>
      </c>
      <c r="EE338" s="76">
        <f>SUMIFS('Planificación 2026-1'!R:R,'Planificación 2026-1'!W:W,C338,'Planificación 2026-1'!F:F,"SUNAMPE",'Planificación 2026-1'!X:X,"VIRTUAL",'Planificación 2026-1'!I:I,"&lt;3")</f>
        <v>0</v>
      </c>
      <c r="EF338" s="76">
        <f>SUMIFS('Planificación 2026-1'!R:R,'Planificación 2026-1'!W:W,C338,'Planificación 2026-1'!F:F,"SUNAMPE",'Planificación 2026-1'!X:X,"&lt;&gt;VIRTUAL",'Planificación 2026-1'!I:I,"&lt;3")</f>
        <v>0</v>
      </c>
      <c r="EG338" s="76">
        <f>SUMIFS('Planificación 2026-1'!R:R,'Planificación 2026-1'!W:W,C338,'Planificación 2026-1'!F:F,"FILIAL",'Planificación 2026-1'!X:X,"VIRTUAL",'Planificación 2026-1'!I:I,"&lt;3")</f>
        <v>0</v>
      </c>
      <c r="EH338" s="76">
        <f>SUMIFS('Planificación 2026-1'!R:R,'Planificación 2026-1'!W:W,C338,'Planificación 2026-1'!F:F,"FILIAL",'Planificación 2026-1'!X:X,"&lt;&gt;VIRTUAL",'Planificación 2026-1'!I:I,"&lt;3")</f>
        <v>0</v>
      </c>
      <c r="EI338" s="76">
        <f>SUMIFS('Planificación 2026-1'!R:R,'Planificación 2026-1'!W:W,C338,'Planificación 2026-1'!F:F,"PORUMA",'Planificación 2026-1'!X:X,"VIRTUAL",'Planificación 2026-1'!I:I,"&lt;3")</f>
        <v>0</v>
      </c>
      <c r="EJ338" s="76">
        <f>SUMIFS('Planificación 2026-1'!R:R,'Planificación 2026-1'!W:W,C338,'Planificación 2026-1'!F:F,"PORUMA",'Planificación 2026-1'!X:X,"&lt;&gt;VIRTUAL",'Planificación 2026-1'!I:I,"&lt;3")</f>
        <v>0</v>
      </c>
      <c r="EK338" s="76">
        <f>SUMIFS('Planificación 2026-1'!R:R,'Planificación 2026-1'!W:W,C338,'Planificación 2026-1'!F:F,"HUAURA",'Planificación 2026-1'!X:X,"VIRTUAL",'Planificación 2026-1'!I:I,"&lt;3")</f>
        <v>0</v>
      </c>
      <c r="EL338" s="76">
        <f>SUMIFS('Planificación 2026-1'!R:R,'Planificación 2026-1'!W:W,C338,'Planificación 2026-1'!F:F,"HUAURA",'Planificación 2026-1'!X:X,"&lt;&gt;VIRTUAL",'Planificación 2026-1'!I:I,"&lt;3")</f>
        <v>0</v>
      </c>
      <c r="EM338" s="76"/>
      <c r="EN338" s="76">
        <f t="shared" si="50"/>
        <v>9</v>
      </c>
      <c r="EO338" s="76">
        <f t="shared" si="51"/>
        <v>0</v>
      </c>
      <c r="EP338" s="76" t="b">
        <f t="shared" si="52"/>
        <v>1</v>
      </c>
      <c r="EQ338" s="76" t="str">
        <f t="shared" si="53"/>
        <v/>
      </c>
      <c r="ER338" s="76" t="str">
        <f t="shared" si="58"/>
        <v>VIRTUAL</v>
      </c>
    </row>
    <row r="339" spans="1:148" hidden="1">
      <c r="A339" s="83"/>
      <c r="B339" s="119">
        <v>336</v>
      </c>
      <c r="C339" s="115" t="s">
        <v>512</v>
      </c>
      <c r="D339" s="112">
        <f>SUMIF('Planificación 2026-1'!W:W,C339,'Planificación 2026-1'!R:R)</f>
        <v>0</v>
      </c>
      <c r="E339" s="114" t="s">
        <v>170</v>
      </c>
      <c r="F339" s="115" t="s">
        <v>245</v>
      </c>
      <c r="G339" s="115" t="s">
        <v>13</v>
      </c>
      <c r="H339" s="115" t="s">
        <v>122</v>
      </c>
      <c r="I339" s="107" t="str">
        <f>IF(SUM(COUNTIFS('Planificación 2026-1'!F:F,"PRINCIPAL",'Planificación 2026-1'!W:W,C339,'Planificación 2026-1'!H:H,"AF"))&gt;0,"P01"," ")</f>
        <v xml:space="preserve"> </v>
      </c>
      <c r="J339" s="108" t="str">
        <f>IF(SUM(COUNTIFS('Planificación 2026-1'!F:F,"PRINCIPAL",'Planificación 2026-1'!W:W,C339,'Planificación 2026-1'!H:H,"EN"))&gt;0,"P02"," ")</f>
        <v xml:space="preserve"> </v>
      </c>
      <c r="K339" s="108" t="str">
        <f>IF(SUM(COUNTIFS('Planificación 2026-1'!F:F,"PRINCIPAL",'Planificación 2026-1'!W:W,C339,'Planificación 2026-1'!H:H,"IS"))&gt;0,"P03"," ")</f>
        <v xml:space="preserve"> </v>
      </c>
      <c r="L339" s="108" t="str">
        <f>IF(SUM(COUNTIFS('Planificación 2026-1'!F:F,"PRINCIPAL",'Planificación 2026-1'!W:W,C339,'Planificación 2026-1'!H:H,"PS"))&gt;0,"P04"," ")</f>
        <v xml:space="preserve"> </v>
      </c>
      <c r="M339" s="108"/>
      <c r="N339" s="108" t="str">
        <f>IF(SUM(COUNTIFS('Planificación 2026-1'!F:F,"PRINCIPAL",'Planificación 2026-1'!W:W,C339,'Planificación 2026-1'!H:H,"IN"))&gt;0,"P06"," ")</f>
        <v xml:space="preserve"> </v>
      </c>
      <c r="O339" s="108" t="str">
        <f>IF(SUM(COUNTIFS('Planificación 2026-1'!F:F,"PRINCIPAL",'Planificación 2026-1'!W:W,C339,'Planificación 2026-1'!H:H,"CA"))&gt;0,"P07"," ")</f>
        <v xml:space="preserve"> </v>
      </c>
      <c r="P339" s="108" t="str">
        <f>IF(SUM(COUNTIFS('Planificación 2026-1'!F:F,"PRINCIPAL",'Planificación 2026-1'!W:W,C339,'Planificación 2026-1'!H:H,"DE"))&gt;0,"P08"," ")</f>
        <v xml:space="preserve"> </v>
      </c>
      <c r="Q339" s="108" t="str">
        <f>IF(SUM(COUNTIFS('Planificación 2026-1'!F:F,"PRINCIPAL",'Planificación 2026-1'!W:W,C339,'Planificación 2026-1'!H:H,"OB"))&gt;0,"P09"," ")</f>
        <v xml:space="preserve"> </v>
      </c>
      <c r="R339" s="108" t="str">
        <f>IF(SUM(COUNTIFS('Planificación 2026-1'!F:F,"PRINCIPAL",'Planificación 2026-1'!W:W,C339,'Planificación 2026-1'!H:H,"MH"))&gt;0,"P31"," ")</f>
        <v xml:space="preserve"> </v>
      </c>
      <c r="S339" s="108" t="str">
        <f>IF(SUM(COUNTIFS('Planificación 2026-1'!F:F,"PRINCIPAL",'Planificación 2026-1'!W:W,C339,'Planificación 2026-1'!H:H,"IC"))&gt;0,"P32"," ")</f>
        <v xml:space="preserve"> </v>
      </c>
      <c r="T339" s="108" t="str">
        <f>IF(SUM(COUNTIFS('Planificación 2026-1'!F:F,"PRINCIPAL",'Planificación 2026-1'!W:W,C339,'Planificación 2026-1'!H:H,"AR"))&gt;0,"P34"," ")</f>
        <v xml:space="preserve"> </v>
      </c>
      <c r="U339" s="108" t="str">
        <f>IF(SUM(COUNTIFS('Planificación 2026-1'!F:F,"PRINCIPAL",'Planificación 2026-1'!W:W,C339,'Planificación 2026-1'!H:H,"T1"))&gt;0,"P35"," ")</f>
        <v xml:space="preserve"> </v>
      </c>
      <c r="V339" s="108" t="str">
        <f>IF(SUM(COUNTIFS('Planificación 2026-1'!F:F,"PRINCIPAL",'Planificación 2026-1'!W:W,C339,'Planificación 2026-1'!H:H,"T3"))&gt;0,"P36"," ")</f>
        <v xml:space="preserve"> </v>
      </c>
      <c r="W339" s="108" t="str">
        <f>IF(SUM(COUNTIFS('Planificación 2026-1'!F:F,"PRINCIPAL",'Planificación 2026-1'!W:W,C339,'Planificación 2026-1'!H:H,"T2"))&gt;0,"P37"," ")</f>
        <v xml:space="preserve"> </v>
      </c>
      <c r="X339" s="108" t="str">
        <f>IF(SUM(COUNTIFS('Planificación 2026-1'!F:F,"PRINCIPAL",'Planificación 2026-1'!W:W,C339,'Planificación 2026-1'!H:H,"AE"))&gt;0,"P38"," ")</f>
        <v xml:space="preserve"> </v>
      </c>
      <c r="Y339" s="108" t="str">
        <f>IF(SUM(COUNTIFS('Planificación 2026-1'!F:F,"PRINCIPAL",'Planificación 2026-1'!W:W,C339,'Planificación 2026-1'!H:H,"T4"))&gt;0,"P55"," ")</f>
        <v xml:space="preserve"> </v>
      </c>
      <c r="Z339" s="108" t="str">
        <f>IF(SUM(COUNTIFS('Planificación 2026-1'!F:F,"FILIAL",'Planificación 2026-1'!W:W,C339,'Planificación 2026-1'!H:H,"AF"))&gt;0," P01"," ")</f>
        <v xml:space="preserve"> </v>
      </c>
      <c r="AA339" s="108" t="str">
        <f>IF(SUM(COUNTIFS('Planificación 2026-1'!F:F,"FILIAL",'Planificación 2026-1'!W:W,C339,'Planificación 2026-1'!H:H,"EN"))&gt;0,"P02"," ")</f>
        <v xml:space="preserve"> </v>
      </c>
      <c r="AB339" s="108" t="str">
        <f>IF(SUM(COUNTIFS('Planificación 2026-1'!F:F,"FILIAL",'Planificación 2026-1'!W:W,C339,'Planificación 2026-1'!H:H,"IS"))&gt;0,"P03"," ")</f>
        <v xml:space="preserve"> </v>
      </c>
      <c r="AC339" s="108" t="str">
        <f>IF(SUM(COUNTIFS('Planificación 2026-1'!F:F,"FILIAL",'Planificación 2026-1'!W:W,C339,'Planificación 2026-1'!H:H,"PS"))&gt;0,"P04"," ")</f>
        <v xml:space="preserve"> </v>
      </c>
      <c r="AD339" s="108"/>
      <c r="AE339" s="108" t="str">
        <f>IF(SUM(COUNTIFS('Planificación 2026-1'!F:F,"FILIAL",'Planificación 2026-1'!W:W,C339,'Planificación 2026-1'!H:H,"IN"))&gt;0,"P06"," ")</f>
        <v xml:space="preserve"> </v>
      </c>
      <c r="AF339" s="108" t="str">
        <f>IF(SUM(COUNTIFS('Planificación 2026-1'!F:F,"FILIAL",'Planificación 2026-1'!W:W,C339,'Planificación 2026-1'!H:H,"CA"))&gt;0,"P07"," ")</f>
        <v xml:space="preserve"> </v>
      </c>
      <c r="AG339" s="108" t="str">
        <f>IF(SUM(COUNTIFS('Planificación 2026-1'!F:F,"FILIAL",'Planificación 2026-1'!W:W,C339,'Planificación 2026-1'!H:H,"DE"))&gt;0,"P08"," ")</f>
        <v xml:space="preserve"> </v>
      </c>
      <c r="AH339" s="108" t="str">
        <f>IF(SUM(COUNTIFS('Planificación 2026-1'!F:F,"FILIAL",'Planificación 2026-1'!W:W,C339,'Planificación 2026-1'!H:H,"OB"))&gt;0,"P09"," ")</f>
        <v xml:space="preserve"> </v>
      </c>
      <c r="AI339" s="108" t="str">
        <f>IF(SUM(COUNTIFS('Planificación 2026-1'!F:F,"FILIAL",'Planificación 2026-1'!W:W,C339,'Planificación 2026-1'!H:H,"MH"))&gt;0,"P31"," ")</f>
        <v xml:space="preserve"> </v>
      </c>
      <c r="AJ339" s="108" t="str">
        <f>IF(SUM(COUNTIFS('Planificación 2026-1'!F:F,"FILIAL",'Planificación 2026-1'!W:W,C339,'Planificación 2026-1'!H:H,"IC"))&gt;0,"P32"," ")</f>
        <v xml:space="preserve"> </v>
      </c>
      <c r="AK339" s="108" t="str">
        <f>IF(SUM(COUNTIFS('Planificación 2026-1'!F:F,"FILIAL",'Planificación 2026-1'!W:W,C339,'Planificación 2026-1'!H:H,"AR"))&gt;0,"P34"," ")</f>
        <v xml:space="preserve"> </v>
      </c>
      <c r="AL339" s="108" t="str">
        <f>IF(SUM(COUNTIFS('Planificación 2026-1'!F:F,"FILIAL",'Planificación 2026-1'!W:W,C339,'Planificación 2026-1'!H:H,"T1"))&gt;0,"P35"," ")</f>
        <v xml:space="preserve"> </v>
      </c>
      <c r="AM339" s="108" t="str">
        <f>IF(SUM(COUNTIFS('Planificación 2026-1'!F:F,"FILIAL",'Planificación 2026-1'!W:W,C339,'Planificación 2026-1'!H:H,"T3"))&gt;0,"P36"," ")</f>
        <v xml:space="preserve"> </v>
      </c>
      <c r="AN339" s="108" t="str">
        <f>IF(SUM(COUNTIFS('Planificación 2026-1'!F:F,"FILIAL",'Planificación 2026-1'!W:W,C339,'Planificación 2026-1'!H:H,"T2"))&gt;0,"P37"," ")</f>
        <v xml:space="preserve"> </v>
      </c>
      <c r="AO339" s="108" t="str">
        <f>IF(SUM(COUNTIFS('Planificación 2026-1'!F:F,"FILIAL",'Planificación 2026-1'!W:W,C339,'Planificación 2026-1'!H:H,"AE"))&gt;0,"P38"," ")</f>
        <v xml:space="preserve"> </v>
      </c>
      <c r="AP339" s="108" t="str">
        <f>IF(SUM(COUNTIFS('Planificación 2026-1'!F:F,"FILIAL",'Planificación 2026-1'!W:W,C339,'Planificación 2026-1'!H:H,"T4"))&gt;0,"P55"," ")</f>
        <v xml:space="preserve"> </v>
      </c>
      <c r="AQ339" s="108" t="str">
        <f>IF(SUM(COUNTIFS('Planificación 2026-1'!F:F,"SUNAMPE",'Planificación 2026-1'!W:W,C339,'Planificación 2026-1'!H:H,"AF"))&gt;0," P01"," ")</f>
        <v xml:space="preserve"> </v>
      </c>
      <c r="AR339" s="108" t="str">
        <f>IF(SUM(COUNTIFS('Planificación 2026-1'!F:F,"SUNAMPE",'Planificación 2026-1'!W:W,C339,'Planificación 2026-1'!H:H,"EN"))&gt;0,"P02"," ")</f>
        <v xml:space="preserve"> </v>
      </c>
      <c r="AS339" s="108" t="str">
        <f>IF(SUM(COUNTIFS('Planificación 2026-1'!F:F,"SUNAMPE",'Planificación 2026-1'!W:W,C339,'Planificación 2026-1'!H:H,"IS"))&gt;0,"P03"," ")</f>
        <v xml:space="preserve"> </v>
      </c>
      <c r="AT339" s="108" t="str">
        <f>IF(SUM(COUNTIFS('Planificación 2026-1'!F:F,"SUNAMPE",'Planificación 2026-1'!W:W,C339,'Planificación 2026-1'!H:H,"PS"))&gt;0,"P04"," ")</f>
        <v xml:space="preserve"> </v>
      </c>
      <c r="AU339" s="108"/>
      <c r="AV339" s="108" t="str">
        <f>IF(SUM(COUNTIFS('Planificación 2026-1'!F:F,"SUNAMPE",'Planificación 2026-1'!W:W,C339,'Planificación 2026-1'!H:H,"IN"))&gt;0,"P06"," ")</f>
        <v xml:space="preserve"> </v>
      </c>
      <c r="AW339" s="108" t="str">
        <f>IF(SUM(COUNTIFS('Planificación 2026-1'!F:F,"SUNAMPE",'Planificación 2026-1'!W:W,C339,'Planificación 2026-1'!H:H,"CA"))&gt;0,"P07"," ")</f>
        <v xml:space="preserve"> </v>
      </c>
      <c r="AX339" s="108" t="str">
        <f>IF(SUM(COUNTIFS('Planificación 2026-1'!F:F,"SUNAMPE",'Planificación 2026-1'!W:W,C339,'Planificación 2026-1'!H:H,"DE"))&gt;0,"P08"," ")</f>
        <v xml:space="preserve"> </v>
      </c>
      <c r="AY339" s="108" t="str">
        <f>IF(SUM(COUNTIFS('Planificación 2026-1'!F:F,"SUNAMPE",'Planificación 2026-1'!W:W,C339,'Planificación 2026-1'!H:H,"OB"))&gt;0,"P09"," ")</f>
        <v xml:space="preserve"> </v>
      </c>
      <c r="AZ339" s="108" t="str">
        <f>IF(SUM(COUNTIFS('Planificación 2026-1'!F:F,"SUNAMPE",'Planificación 2026-1'!W:W,C339,'Planificación 2026-1'!H:H,"MH"))&gt;0,"P31"," ")</f>
        <v xml:space="preserve"> </v>
      </c>
      <c r="BA339" s="108" t="str">
        <f>IF(SUM(COUNTIFS('Planificación 2026-1'!F:F,"SUNAMPE",'Planificación 2026-1'!W:W,C339,'Planificación 2026-1'!H:H,"IC"))&gt;0,"P32"," ")</f>
        <v xml:space="preserve"> </v>
      </c>
      <c r="BB339" s="108" t="str">
        <f>IF(SUM(COUNTIFS('Planificación 2026-1'!F:F,"SUNAMPE",'Planificación 2026-1'!W:W,C339,'Planificación 2026-1'!H:H,"AR"))&gt;0,"P34"," ")</f>
        <v xml:space="preserve"> </v>
      </c>
      <c r="BC339" s="108" t="str">
        <f>IF(SUM(COUNTIFS('Planificación 2026-1'!F:F,"SUNAMPE",'Planificación 2026-1'!W:W,C339,'Planificación 2026-1'!H:H,"T1"))&gt;0,"P35"," ")</f>
        <v xml:space="preserve"> </v>
      </c>
      <c r="BD339" s="108" t="str">
        <f>IF(SUM(COUNTIFS('Planificación 2026-1'!F:F,"SUNAMPE",'Planificación 2026-1'!W:W,C339,'Planificación 2026-1'!H:H,"T3"))&gt;0,"P36"," ")</f>
        <v xml:space="preserve"> </v>
      </c>
      <c r="BE339" s="108" t="str">
        <f>IF(SUM(COUNTIFS('Planificación 2026-1'!F:F,"SUNAMPE",'Planificación 2026-1'!W:W,C339,'Planificación 2026-1'!H:H,"T2"))&gt;0,"P37"," ")</f>
        <v xml:space="preserve"> </v>
      </c>
      <c r="BF339" s="108" t="str">
        <f>IF(SUM(COUNTIFS('Planificación 2026-1'!F:F,"SUNAMPE",'Planificación 2026-1'!W:W,C339,'Planificación 2026-1'!H:H,"AE"))&gt;0,"P38"," ")</f>
        <v xml:space="preserve"> </v>
      </c>
      <c r="BG339" s="108" t="str">
        <f>IF(SUM(COUNTIFS('Planificación 2026-1'!F:F,"SUNAMPE",'Planificación 2026-1'!W:W,C339,'Planificación 2026-1'!H:H,"T4"))&gt;0,"P55"," ")</f>
        <v xml:space="preserve"> </v>
      </c>
      <c r="BH339" s="108" t="str">
        <f>IF(SUM(COUNTIFS('Planificación 2026-1'!F:F,"HUAURA",'Planificación 2026-1'!W:W,C339,'Planificación 2026-1'!H:H,"AF"))&gt;0," P01"," ")</f>
        <v xml:space="preserve"> </v>
      </c>
      <c r="BI339" s="108" t="str">
        <f>IF(SUM(COUNTIFS('Planificación 2026-1'!F:F,"HUAURA",'Planificación 2026-1'!W:W,C339,'Planificación 2026-1'!H:H,"EN"))&gt;0,"P02"," ")</f>
        <v xml:space="preserve"> </v>
      </c>
      <c r="BJ339" s="108" t="str">
        <f>IF(SUM(COUNTIFS('Planificación 2026-1'!F:F,"HUAURA",'Planificación 2026-1'!W:W,C339,'Planificación 2026-1'!H:H,"IS"))&gt;0,"P03"," ")</f>
        <v xml:space="preserve"> </v>
      </c>
      <c r="BK339" s="108" t="str">
        <f>IF(SUM(COUNTIFS('Planificación 2026-1'!F:F,"HUAURA",'Planificación 2026-1'!W:W,C339,'Planificación 2026-1'!H:H,"PS"))&gt;0,"P04"," ")</f>
        <v xml:space="preserve"> </v>
      </c>
      <c r="BL339" s="108"/>
      <c r="BM339" s="108" t="str">
        <f>IF(SUM(COUNTIFS('Planificación 2026-1'!F:F,"HUAURA",'Planificación 2026-1'!W:W,C339,'Planificación 2026-1'!H:H,"IN"))&gt;0,"P06"," ")</f>
        <v xml:space="preserve"> </v>
      </c>
      <c r="BN339" s="108" t="str">
        <f>IF(SUM(COUNTIFS('Planificación 2026-1'!F:F,"HUAURA",'Planificación 2026-1'!W:W,C339,'Planificación 2026-1'!H:H,"CA"))&gt;0,"P07"," ")</f>
        <v xml:space="preserve"> </v>
      </c>
      <c r="BO339" s="108" t="str">
        <f>IF(SUM(COUNTIFS('Planificación 2026-1'!F:F,"HUAURA",'Planificación 2026-1'!W:W,C339,'Planificación 2026-1'!H:H,"DE"))&gt;0,"P08"," ")</f>
        <v xml:space="preserve"> </v>
      </c>
      <c r="BP339" s="108" t="str">
        <f>IF(SUM(COUNTIFS('Planificación 2026-1'!F:F,"HUAURA",'Planificación 2026-1'!W:W,C339,'Planificación 2026-1'!H:H,"OB"))&gt;0,"P09"," ")</f>
        <v xml:space="preserve"> </v>
      </c>
      <c r="BQ339" s="108" t="str">
        <f>IF(SUM(COUNTIFS('Planificación 2026-1'!F:F,"HUAURA",'Planificación 2026-1'!W:W,C339,'Planificación 2026-1'!H:H,"MH"))&gt;0,"P31"," ")</f>
        <v xml:space="preserve"> </v>
      </c>
      <c r="BR339" s="108" t="str">
        <f>IF(SUM(COUNTIFS('Planificación 2026-1'!F:F,"HUAURA",'Planificación 2026-1'!W:W,C339,'Planificación 2026-1'!H:H,"IC"))&gt;0,"P32"," ")</f>
        <v xml:space="preserve"> </v>
      </c>
      <c r="BS339" s="108" t="str">
        <f>IF(SUM(COUNTIFS('Planificación 2026-1'!F:F,"HUAURA",'Planificación 2026-1'!W:W,C339,'Planificación 2026-1'!H:H,"AR"))&gt;0,"P34"," ")</f>
        <v xml:space="preserve"> </v>
      </c>
      <c r="BT339" s="108" t="str">
        <f>IF(SUM(COUNTIFS('Planificación 2026-1'!F:F,"HUAURA",'Planificación 2026-1'!W:W,C339,'Planificación 2026-1'!H:H,"T1"))&gt;0,"P35"," ")</f>
        <v xml:space="preserve"> </v>
      </c>
      <c r="BU339" s="108" t="str">
        <f>IF(SUM(COUNTIFS('Planificación 2026-1'!F:F,"HUAURA",'Planificación 2026-1'!W:W,C339,'Planificación 2026-1'!H:H,"T3"))&gt;0,"P36"," ")</f>
        <v xml:space="preserve"> </v>
      </c>
      <c r="BV339" s="108" t="str">
        <f>IF(SUM(COUNTIFS('Planificación 2026-1'!F:F,"HUAURA",'Planificación 2026-1'!W:W,C339,'Planificación 2026-1'!H:H,"T2"))&gt;0,"P37"," ")</f>
        <v xml:space="preserve"> </v>
      </c>
      <c r="BW339" s="108" t="str">
        <f>IF(SUM(COUNTIFS('Planificación 2026-1'!F:F,"HUAURA",'Planificación 2026-1'!W:W,C339,'Planificación 2026-1'!H:H,"AE"))&gt;0,"P38"," ")</f>
        <v xml:space="preserve"> </v>
      </c>
      <c r="BX339" s="108" t="str">
        <f>IF(SUM(COUNTIFS('Planificación 2026-1'!F:F,"HUAURA",'Planificación 2026-1'!W:W,C339,'Planificación 2026-1'!H:H,"T4"))&gt;0,"P55"," ")</f>
        <v xml:space="preserve"> </v>
      </c>
      <c r="BY339" s="109">
        <f>SUMIFS('Planificación 2026-1'!R:R,'Planificación 2026-1'!W:W,C339,'Planificación 2026-1'!H:H,"AF",'Planificación 2026-1'!I:I,"&gt;2")</f>
        <v>0</v>
      </c>
      <c r="BZ339" s="109">
        <f>SUMIFS('Planificación 2026-1'!R:R,'Planificación 2026-1'!W:W,C339,'Planificación 2026-1'!H:H,"EN",'Planificación 2026-1'!I:I,"&gt;2")</f>
        <v>0</v>
      </c>
      <c r="CA339" s="109">
        <f>SUMIFS('Planificación 2026-1'!R:R,'Planificación 2026-1'!W:W,C339,'Planificación 2026-1'!H:H,"IS",'Planificación 2026-1'!I:I,"&gt;2")</f>
        <v>0</v>
      </c>
      <c r="CB339" s="109">
        <f>SUMIFS('Planificación 2026-1'!R:R,'Planificación 2026-1'!W:W,C339,'Planificación 2026-1'!H:H,"PS",'Planificación 2026-1'!I:I,"&gt;2")</f>
        <v>0</v>
      </c>
      <c r="CC339" s="109">
        <f>SUMIFS('Planificación 2026-1'!R:R,'Planificación 2026-1'!W:W,C339,'Planificación 2026-1'!H:H,"IN",'Planificación 2026-1'!I:I,"&gt;2")</f>
        <v>0</v>
      </c>
      <c r="CD339" s="109">
        <f>SUMIFS('Planificación 2026-1'!R:R,'Planificación 2026-1'!W:W,C339,'Planificación 2026-1'!H:H,"CA",'Planificación 2026-1'!I:I,"&gt;2")</f>
        <v>0</v>
      </c>
      <c r="CE339" s="109">
        <f>SUMIFS('Planificación 2026-1'!R:R,'Planificación 2026-1'!W:W,C339,'Planificación 2026-1'!H:H,"DE",'Planificación 2026-1'!I:I,"&gt;2")</f>
        <v>0</v>
      </c>
      <c r="CF339" s="109">
        <f>SUMIFS('Planificación 2026-1'!R:R,'Planificación 2026-1'!W:W,C339,'Planificación 2026-1'!H:H,"OB",'Planificación 2026-1'!I:I,"&gt;2")</f>
        <v>0</v>
      </c>
      <c r="CG339" s="109">
        <f>SUMIFS('Planificación 2026-1'!R:R,'Planificación 2026-1'!W:W,C339,'Planificación 2026-1'!H:H,"MH",'Planificación 2026-1'!I:I,"&gt;2")</f>
        <v>0</v>
      </c>
      <c r="CH339" s="109">
        <f>SUMIFS('Planificación 2026-1'!R:R,'Planificación 2026-1'!W:W,C339,'Planificación 2026-1'!H:H,"IC",'Planificación 2026-1'!I:I,"&gt;2")</f>
        <v>0</v>
      </c>
      <c r="CI339" s="109">
        <f>SUMIFS('Planificación 2026-1'!R:R,'Planificación 2026-1'!W:W,C339,'Planificación 2026-1'!H:H,"AR",'Planificación 2026-1'!I:I,"&gt;2")</f>
        <v>0</v>
      </c>
      <c r="CJ339" s="109">
        <f>SUMIFS('Planificación 2026-1'!R:R,'Planificación 2026-1'!W:W,C339,'Planificación 2026-1'!H:H,"T1",'Planificación 2026-1'!I:I,"&gt;2")</f>
        <v>0</v>
      </c>
      <c r="CK339" s="109">
        <f>SUMIFS('Planificación 2026-1'!R:R,'Planificación 2026-1'!W:W,C339,'Planificación 2026-1'!H:H,"T3",'Planificación 2026-1'!I:I,"&gt;2")</f>
        <v>0</v>
      </c>
      <c r="CL339" s="109">
        <f>SUMIFS('Planificación 2026-1'!R:R,'Planificación 2026-1'!W:W,C339,'Planificación 2026-1'!H:H,"T2",'Planificación 2026-1'!I:I,"&gt;2")</f>
        <v>0</v>
      </c>
      <c r="CM339" s="109">
        <f>SUMIFS('Planificación 2026-1'!R:R,'Planificación 2026-1'!W:W,C339,'Planificación 2026-1'!H:H,"AE",'Planificación 2026-1'!I:I,"&gt;2")</f>
        <v>0</v>
      </c>
      <c r="CN339" s="109">
        <f>SUMIFS('Planificación 2026-1'!R:R,'Planificación 2026-1'!W:W,C339,'Planificación 2026-1'!H:H,"T4",'Planificación 2026-1'!I:I,"&gt;2")</f>
        <v>0</v>
      </c>
      <c r="CO339" s="109">
        <f>SUMIFS('Planificación 2026-1'!R:R,'Planificación 2026-1'!W:W,C339,'Planificación 2026-1'!H:H,"AF",'Planificación 2026-1'!I:I,"&lt;3")</f>
        <v>0</v>
      </c>
      <c r="CP339" s="109">
        <f>SUMIFS('Planificación 2026-1'!R:R,'Planificación 2026-1'!W:W,C339,'Planificación 2026-1'!H:H,"EN",'Planificación 2026-1'!I:I,"&lt;3")</f>
        <v>0</v>
      </c>
      <c r="CQ339" s="109">
        <f>SUMIFS('Planificación 2026-1'!R:R,'Planificación 2026-1'!W:W,C339,'Planificación 2026-1'!H:H,"IS",'Planificación 2026-1'!I:I,"&lt;3")</f>
        <v>0</v>
      </c>
      <c r="CR339" s="109">
        <f>SUMIFS('Planificación 2026-1'!R:R,'Planificación 2026-1'!W:W,C339,'Planificación 2026-1'!H:H,"PS",'Planificación 2026-1'!I:I,"&lt;3")</f>
        <v>0</v>
      </c>
      <c r="CS339" s="109">
        <f>SUMIFS('Planificación 2026-1'!R:R,'Planificación 2026-1'!W:W,C339,'Planificación 2026-1'!H:H,"IN",'Planificación 2026-1'!I:I,"&lt;3")</f>
        <v>0</v>
      </c>
      <c r="CT339" s="109">
        <f>SUMIFS('Planificación 2026-1'!R:R,'Planificación 2026-1'!W:W,C339,'Planificación 2026-1'!H:H,"CA",'Planificación 2026-1'!I:I,"&lt;3")</f>
        <v>0</v>
      </c>
      <c r="CU339" s="109">
        <f>SUMIFS('Planificación 2026-1'!R:R,'Planificación 2026-1'!W:W,C339,'Planificación 2026-1'!H:H,"DE",'Planificación 2026-1'!I:I,"&lt;3")</f>
        <v>0</v>
      </c>
      <c r="CV339" s="109">
        <f>SUMIFS('Planificación 2026-1'!R:R,'Planificación 2026-1'!W:W,C339,'Planificación 2026-1'!H:H,"OB",'Planificación 2026-1'!I:I,"&lt;3")</f>
        <v>0</v>
      </c>
      <c r="CW339" s="109">
        <f>SUMIFS('Planificación 2026-1'!R:R,'Planificación 2026-1'!W:W,C339,'Planificación 2026-1'!H:H,"MH",'Planificación 2026-1'!I:I,"&lt;3")</f>
        <v>0</v>
      </c>
      <c r="CX339" s="109">
        <f>SUMIFS('Planificación 2026-1'!R:R,'Planificación 2026-1'!W:W,C339,'Planificación 2026-1'!H:H,"IC",'Planificación 2026-1'!I:I,"&lt;3")</f>
        <v>0</v>
      </c>
      <c r="CY339" s="109">
        <f>SUMIFS('Planificación 2026-1'!R:R,'Planificación 2026-1'!W:W,C339,'Planificación 2026-1'!H:H,"AR",'Planificación 2026-1'!I:I,"&lt;3")</f>
        <v>0</v>
      </c>
      <c r="CZ339" s="109">
        <f>SUMIFS('Planificación 2026-1'!R:R,'Planificación 2026-1'!W:W,C339,'Planificación 2026-1'!H:H,"T1",'Planificación 2026-1'!I:I,"&lt;3")</f>
        <v>0</v>
      </c>
      <c r="DA339" s="109">
        <f>SUMIFS('Planificación 2026-1'!R:R,'Planificación 2026-1'!W:W,C339,'Planificación 2026-1'!H:H,"T3",'Planificación 2026-1'!I:I,"&lt;3")</f>
        <v>0</v>
      </c>
      <c r="DB339" s="109">
        <f>SUMIFS('Planificación 2026-1'!R:R,'Planificación 2026-1'!W:W,C339,'Planificación 2026-1'!H:H,"T2",'Planificación 2026-1'!I:I,"&lt;3")</f>
        <v>0</v>
      </c>
      <c r="DC339" s="109">
        <f>SUMIFS('Planificación 2026-1'!R:R,'Planificación 2026-1'!W:W,C339,'Planificación 2026-1'!H:H,"AE",'Planificación 2026-1'!I:I,"&lt;3")</f>
        <v>0</v>
      </c>
      <c r="DD339" s="109">
        <f>SUMIFS('Planificación 2026-1'!R:R,'Planificación 2026-1'!W:W,C339,'Planificación 2026-1'!H:H,"T4",'Planificación 2026-1'!I:I,"&lt;3")</f>
        <v>0</v>
      </c>
      <c r="DE339" s="108" t="str">
        <f t="shared" si="54"/>
        <v/>
      </c>
      <c r="DF339" s="41">
        <f>IF(C339="","",SUMIFS('Planificación 2026-1'!R:R,'Planificación 2026-1'!W:W,C339,'Planificación 2026-1'!F:F,"PRINCIPAL",'Planificación 2026-1'!X:X,"VIRTUAL"))</f>
        <v>0</v>
      </c>
      <c r="DG339" s="41">
        <f>IF(C339="","",SUMIFS('Planificación 2026-1'!R:R,'Planificación 2026-1'!W:W,C339,'Planificación 2026-1'!F:F,"PRINCIPAL",'Planificación 2026-1'!X:X,"PRESENCIAL"))</f>
        <v>0</v>
      </c>
      <c r="DH339" s="41">
        <f>IF(C339="","",SUMIFS('Planificación 2026-1'!R:R,'Planificación 2026-1'!W:W,C339,'Planificación 2026-1'!F:F,"PRINCIPAL",'Planificación 2026-1'!X:X,"HIBRIDO PRESENCIAL"))</f>
        <v>0</v>
      </c>
      <c r="DI339" s="108" t="str">
        <f t="shared" si="55"/>
        <v/>
      </c>
      <c r="DJ339" s="108">
        <f>IF(C339="","",SUMIFS('Planificación 2026-1'!R:R,'Planificación 2026-1'!W:W,C339,'Planificación 2026-1'!F:F,"FILIAL",'Planificación 2026-1'!X:X,"VIRTUAL"))</f>
        <v>0</v>
      </c>
      <c r="DK339" s="110">
        <f>IF(C339="","",SUMIFS('Planificación 2026-1'!R:R,'Planificación 2026-1'!W:W,C339,'Planificación 2026-1'!F:F,"FILIAL",'Planificación 2026-1'!X:X,"PRESENCIAL"))</f>
        <v>0</v>
      </c>
      <c r="DL339" s="61">
        <f>IF(C339="","",SUMIFS('Planificación 2026-1'!R:R,'Planificación 2026-1'!W:W,C339,'Planificación 2026-1'!F:F,"FILIAL",'Planificación 2026-1'!X:X,"HIBRIDO PRESENCIAL"))</f>
        <v>0</v>
      </c>
      <c r="DM339" s="111" t="str">
        <f t="shared" si="56"/>
        <v/>
      </c>
      <c r="DN339" s="108">
        <f>IF(C339="","",SUMIFS('Planificación 2026-1'!R:R,'Planificación 2026-1'!W:W,C339,'Planificación 2026-1'!F:F,"SUNAMPE",'Planificación 2026-1'!X:X,"VIRTUAL"))</f>
        <v>0</v>
      </c>
      <c r="DO339" s="61">
        <f>IF(C339="","",SUMIFS('Planificación 2026-1'!R:R,'Planificación 2026-1'!W:W,C339,'Planificación 2026-1'!F:F,"SUNAMPE",'Planificación 2026-1'!X:X,"PRESENCIAL"))</f>
        <v>0</v>
      </c>
      <c r="DP339" s="111" t="str">
        <f t="shared" si="57"/>
        <v/>
      </c>
      <c r="DQ339" s="108">
        <f>IF(C339="","",SUMIFS('Planificación 2026-1'!R:R,'Planificación 2026-1'!W:W,C339,'Planificación 2026-1'!F:F,"HUAURA",'Planificación 2026-1'!X:X,"VIRTUAL"))</f>
        <v>0</v>
      </c>
      <c r="DR339" s="61">
        <f>IF(C339="","",SUMIFS('Planificación 2026-1'!R:R,'Planificación 2026-1'!W:W,C339,'Planificación 2026-1'!F:F,"HUAURA",'Planificación 2026-1'!X:X,"PRESENCIAL"))</f>
        <v>0</v>
      </c>
      <c r="DS339" s="76">
        <f>SUMIFS('Planificación 2026-1'!R:R,'Planificación 2026-1'!W:W,C339,'Planificación 2026-1'!F:F,"PRINCIPAL",'Planificación 2026-1'!X:X,"VIRTUAL",'Planificación 2026-1'!I:I,"&gt;2")</f>
        <v>0</v>
      </c>
      <c r="DT339" s="76">
        <f>SUMIFS('Planificación 2026-1'!R:R,'Planificación 2026-1'!W:W,C339,'Planificación 2026-1'!F:F,"PRINCIPAL",'Planificación 2026-1'!X:X,"&lt;&gt;VIRTUAL",'Planificación 2026-1'!I:I,"&gt;2")</f>
        <v>0</v>
      </c>
      <c r="DU339" s="76">
        <f>SUMIFS('Planificación 2026-1'!R:R,'Planificación 2026-1'!W:W,C339,'Planificación 2026-1'!F:F,"SUNAMPE",'Planificación 2026-1'!X:X,"VIRTUAL",'Planificación 2026-1'!I:I,"&gt;2")</f>
        <v>0</v>
      </c>
      <c r="DV339" s="76">
        <f>SUMIFS('Planificación 2026-1'!R:R,'Planificación 2026-1'!W:W,C339,'Planificación 2026-1'!F:F,"SUNAMPE",'Planificación 2026-1'!X:X,"&lt;&gt;VIRTUAL",'Planificación 2026-1'!I:I,"&gt;2")</f>
        <v>0</v>
      </c>
      <c r="DW339" s="76">
        <f>SUMIFS('Planificación 2026-1'!R:R,'Planificación 2026-1'!W:W,C339,'Planificación 2026-1'!F:F,"FILIAL",'Planificación 2026-1'!X:X,"VIRTUAL",'Planificación 2026-1'!I:I,"&gt;2")</f>
        <v>0</v>
      </c>
      <c r="DX339" s="76">
        <f>SUMIFS('Planificación 2026-1'!R:R,'Planificación 2026-1'!W:W,C339,'Planificación 2026-1'!F:F,"FILIAL",'Planificación 2026-1'!X:X,"&lt;&gt;VIRTUAL",'Planificación 2026-1'!I:I,"&gt;2")</f>
        <v>0</v>
      </c>
      <c r="DY339" s="76">
        <f>SUMIFS('Planificación 2026-1'!R:R,'Planificación 2026-1'!W:W,C339,'Planificación 2026-1'!F:F,"PORUMA",'Planificación 2026-1'!X:X,"VIRTUAL",'Planificación 2026-1'!I:I,"&gt;2")</f>
        <v>0</v>
      </c>
      <c r="DZ339" s="76">
        <f>SUMIFS('Planificación 2026-1'!R:R,'Planificación 2026-1'!W:W,C339,'Planificación 2026-1'!F:F,"PORUMA",'Planificación 2026-1'!X:X,"&lt;&gt;VIRTUAL",'Planificación 2026-1'!I:I,"&gt;2")</f>
        <v>0</v>
      </c>
      <c r="EA339" s="76">
        <f>SUMIFS('Planificación 2026-1'!R:R,'Planificación 2026-1'!W:W,C339,'Planificación 2026-1'!F:F,"HUAURA",'Planificación 2026-1'!X:X,"VIRTUAL",'Planificación 2026-1'!I:I,"&gt;2")</f>
        <v>0</v>
      </c>
      <c r="EB339" s="76">
        <f>SUMIFS('Planificación 2026-1'!R:R,'Planificación 2026-1'!W:W,C339,'Planificación 2026-1'!F:F,"HUAURA",'Planificación 2026-1'!X:X,"&lt;&gt;VIRTUAL",'Planificación 2026-1'!I:I,"&gt;2")</f>
        <v>0</v>
      </c>
      <c r="EC339" s="76">
        <f>SUMIFS('Planificación 2026-1'!R:R,'Planificación 2026-1'!W:W,C339,'Planificación 2026-1'!F:F,"PRINCIPAL",'Planificación 2026-1'!X:X,"VIRTUAL",'Planificación 2026-1'!I:I,"&lt;3")</f>
        <v>0</v>
      </c>
      <c r="ED339" s="76">
        <f>SUMIFS('Planificación 2026-1'!R:R,'Planificación 2026-1'!W:W,C339,'Planificación 2026-1'!F:F,"PRINCIPAL",'Planificación 2026-1'!X:X,"&lt;&gt;VIRTUAL",'Planificación 2026-1'!I:I,"&lt;3")</f>
        <v>0</v>
      </c>
      <c r="EE339" s="76">
        <f>SUMIFS('Planificación 2026-1'!R:R,'Planificación 2026-1'!W:W,C339,'Planificación 2026-1'!F:F,"SUNAMPE",'Planificación 2026-1'!X:X,"VIRTUAL",'Planificación 2026-1'!I:I,"&lt;3")</f>
        <v>0</v>
      </c>
      <c r="EF339" s="76">
        <f>SUMIFS('Planificación 2026-1'!R:R,'Planificación 2026-1'!W:W,C339,'Planificación 2026-1'!F:F,"SUNAMPE",'Planificación 2026-1'!X:X,"&lt;&gt;VIRTUAL",'Planificación 2026-1'!I:I,"&lt;3")</f>
        <v>0</v>
      </c>
      <c r="EG339" s="76">
        <f>SUMIFS('Planificación 2026-1'!R:R,'Planificación 2026-1'!W:W,C339,'Planificación 2026-1'!F:F,"FILIAL",'Planificación 2026-1'!X:X,"VIRTUAL",'Planificación 2026-1'!I:I,"&lt;3")</f>
        <v>0</v>
      </c>
      <c r="EH339" s="76">
        <f>SUMIFS('Planificación 2026-1'!R:R,'Planificación 2026-1'!W:W,C339,'Planificación 2026-1'!F:F,"FILIAL",'Planificación 2026-1'!X:X,"&lt;&gt;VIRTUAL",'Planificación 2026-1'!I:I,"&lt;3")</f>
        <v>0</v>
      </c>
      <c r="EI339" s="76">
        <f>SUMIFS('Planificación 2026-1'!R:R,'Planificación 2026-1'!W:W,C339,'Planificación 2026-1'!F:F,"PORUMA",'Planificación 2026-1'!X:X,"VIRTUAL",'Planificación 2026-1'!I:I,"&lt;3")</f>
        <v>0</v>
      </c>
      <c r="EJ339" s="76">
        <f>SUMIFS('Planificación 2026-1'!R:R,'Planificación 2026-1'!W:W,C339,'Planificación 2026-1'!F:F,"PORUMA",'Planificación 2026-1'!X:X,"&lt;&gt;VIRTUAL",'Planificación 2026-1'!I:I,"&lt;3")</f>
        <v>0</v>
      </c>
      <c r="EK339" s="76">
        <f>SUMIFS('Planificación 2026-1'!R:R,'Planificación 2026-1'!W:W,C339,'Planificación 2026-1'!F:F,"HUAURA",'Planificación 2026-1'!X:X,"VIRTUAL",'Planificación 2026-1'!I:I,"&lt;3")</f>
        <v>0</v>
      </c>
      <c r="EL339" s="76">
        <f>SUMIFS('Planificación 2026-1'!R:R,'Planificación 2026-1'!W:W,C339,'Planificación 2026-1'!F:F,"HUAURA",'Planificación 2026-1'!X:X,"&lt;&gt;VIRTUAL",'Planificación 2026-1'!I:I,"&lt;3")</f>
        <v>0</v>
      </c>
      <c r="EM339" s="76"/>
      <c r="EN339" s="76">
        <f t="shared" si="50"/>
        <v>0</v>
      </c>
      <c r="EO339" s="76">
        <f t="shared" si="51"/>
        <v>0</v>
      </c>
      <c r="EP339" s="76" t="b">
        <f t="shared" si="52"/>
        <v>1</v>
      </c>
      <c r="EQ339" s="76" t="str">
        <f t="shared" si="53"/>
        <v/>
      </c>
      <c r="ER339" s="76" t="str">
        <f t="shared" si="58"/>
        <v>PRESENCIAL</v>
      </c>
    </row>
    <row r="340" spans="1:148" hidden="1">
      <c r="A340" s="83"/>
      <c r="B340" s="119">
        <v>337</v>
      </c>
      <c r="C340" s="115" t="s">
        <v>513</v>
      </c>
      <c r="D340" s="112">
        <f>SUMIF('Planificación 2026-1'!W:W,C340,'Planificación 2026-1'!R:R)</f>
        <v>20</v>
      </c>
      <c r="E340" s="114" t="s">
        <v>170</v>
      </c>
      <c r="F340" s="115" t="s">
        <v>171</v>
      </c>
      <c r="G340" s="115" t="s">
        <v>153</v>
      </c>
      <c r="H340" s="115" t="s">
        <v>123</v>
      </c>
      <c r="I340" s="107" t="str">
        <f>IF(SUM(COUNTIFS('Planificación 2026-1'!F:F,"PRINCIPAL",'Planificación 2026-1'!W:W,C340,'Planificación 2026-1'!H:H,"AF"))&gt;0,"P01"," ")</f>
        <v xml:space="preserve"> </v>
      </c>
      <c r="J340" s="108" t="str">
        <f>IF(SUM(COUNTIFS('Planificación 2026-1'!F:F,"PRINCIPAL",'Planificación 2026-1'!W:W,C340,'Planificación 2026-1'!H:H,"EN"))&gt;0,"P02"," ")</f>
        <v xml:space="preserve"> </v>
      </c>
      <c r="K340" s="108" t="str">
        <f>IF(SUM(COUNTIFS('Planificación 2026-1'!F:F,"PRINCIPAL",'Planificación 2026-1'!W:W,C340,'Planificación 2026-1'!H:H,"IS"))&gt;0,"P03"," ")</f>
        <v>P03</v>
      </c>
      <c r="L340" s="108" t="str">
        <f>IF(SUM(COUNTIFS('Planificación 2026-1'!F:F,"PRINCIPAL",'Planificación 2026-1'!W:W,C340,'Planificación 2026-1'!H:H,"PS"))&gt;0,"P04"," ")</f>
        <v xml:space="preserve"> </v>
      </c>
      <c r="M340" s="108"/>
      <c r="N340" s="108" t="str">
        <f>IF(SUM(COUNTIFS('Planificación 2026-1'!F:F,"PRINCIPAL",'Planificación 2026-1'!W:W,C340,'Planificación 2026-1'!H:H,"IN"))&gt;0,"P06"," ")</f>
        <v>P06</v>
      </c>
      <c r="O340" s="108" t="str">
        <f>IF(SUM(COUNTIFS('Planificación 2026-1'!F:F,"PRINCIPAL",'Planificación 2026-1'!W:W,C340,'Planificación 2026-1'!H:H,"CA"))&gt;0,"P07"," ")</f>
        <v xml:space="preserve"> </v>
      </c>
      <c r="P340" s="108" t="str">
        <f>IF(SUM(COUNTIFS('Planificación 2026-1'!F:F,"PRINCIPAL",'Planificación 2026-1'!W:W,C340,'Planificación 2026-1'!H:H,"DE"))&gt;0,"P08"," ")</f>
        <v xml:space="preserve"> </v>
      </c>
      <c r="Q340" s="108" t="str">
        <f>IF(SUM(COUNTIFS('Planificación 2026-1'!F:F,"PRINCIPAL",'Planificación 2026-1'!W:W,C340,'Planificación 2026-1'!H:H,"OB"))&gt;0,"P09"," ")</f>
        <v xml:space="preserve"> </v>
      </c>
      <c r="R340" s="108" t="str">
        <f>IF(SUM(COUNTIFS('Planificación 2026-1'!F:F,"PRINCIPAL",'Planificación 2026-1'!W:W,C340,'Planificación 2026-1'!H:H,"MH"))&gt;0,"P31"," ")</f>
        <v xml:space="preserve"> </v>
      </c>
      <c r="S340" s="108" t="str">
        <f>IF(SUM(COUNTIFS('Planificación 2026-1'!F:F,"PRINCIPAL",'Planificación 2026-1'!W:W,C340,'Planificación 2026-1'!H:H,"IC"))&gt;0,"P32"," ")</f>
        <v xml:space="preserve"> </v>
      </c>
      <c r="T340" s="108" t="str">
        <f>IF(SUM(COUNTIFS('Planificación 2026-1'!F:F,"PRINCIPAL",'Planificación 2026-1'!W:W,C340,'Planificación 2026-1'!H:H,"AR"))&gt;0,"P34"," ")</f>
        <v xml:space="preserve"> </v>
      </c>
      <c r="U340" s="108" t="str">
        <f>IF(SUM(COUNTIFS('Planificación 2026-1'!F:F,"PRINCIPAL",'Planificación 2026-1'!W:W,C340,'Planificación 2026-1'!H:H,"T1"))&gt;0,"P35"," ")</f>
        <v xml:space="preserve"> </v>
      </c>
      <c r="V340" s="108" t="str">
        <f>IF(SUM(COUNTIFS('Planificación 2026-1'!F:F,"PRINCIPAL",'Planificación 2026-1'!W:W,C340,'Planificación 2026-1'!H:H,"T3"))&gt;0,"P36"," ")</f>
        <v xml:space="preserve"> </v>
      </c>
      <c r="W340" s="108" t="str">
        <f>IF(SUM(COUNTIFS('Planificación 2026-1'!F:F,"PRINCIPAL",'Planificación 2026-1'!W:W,C340,'Planificación 2026-1'!H:H,"T2"))&gt;0,"P37"," ")</f>
        <v xml:space="preserve"> </v>
      </c>
      <c r="X340" s="108" t="str">
        <f>IF(SUM(COUNTIFS('Planificación 2026-1'!F:F,"PRINCIPAL",'Planificación 2026-1'!W:W,C340,'Planificación 2026-1'!H:H,"AE"))&gt;0,"P38"," ")</f>
        <v xml:space="preserve"> </v>
      </c>
      <c r="Y340" s="108" t="str">
        <f>IF(SUM(COUNTIFS('Planificación 2026-1'!F:F,"PRINCIPAL",'Planificación 2026-1'!W:W,C340,'Planificación 2026-1'!H:H,"T4"))&gt;0,"P55"," ")</f>
        <v xml:space="preserve"> </v>
      </c>
      <c r="Z340" s="108" t="str">
        <f>IF(SUM(COUNTIFS('Planificación 2026-1'!F:F,"FILIAL",'Planificación 2026-1'!W:W,C340,'Planificación 2026-1'!H:H,"AF"))&gt;0," P01"," ")</f>
        <v xml:space="preserve"> </v>
      </c>
      <c r="AA340" s="108" t="str">
        <f>IF(SUM(COUNTIFS('Planificación 2026-1'!F:F,"FILIAL",'Planificación 2026-1'!W:W,C340,'Planificación 2026-1'!H:H,"EN"))&gt;0,"P02"," ")</f>
        <v xml:space="preserve"> </v>
      </c>
      <c r="AB340" s="108" t="str">
        <f>IF(SUM(COUNTIFS('Planificación 2026-1'!F:F,"FILIAL",'Planificación 2026-1'!W:W,C340,'Planificación 2026-1'!H:H,"IS"))&gt;0,"P03"," ")</f>
        <v xml:space="preserve"> </v>
      </c>
      <c r="AC340" s="108" t="str">
        <f>IF(SUM(COUNTIFS('Planificación 2026-1'!F:F,"FILIAL",'Planificación 2026-1'!W:W,C340,'Planificación 2026-1'!H:H,"PS"))&gt;0,"P04"," ")</f>
        <v xml:space="preserve"> </v>
      </c>
      <c r="AD340" s="108"/>
      <c r="AE340" s="108" t="str">
        <f>IF(SUM(COUNTIFS('Planificación 2026-1'!F:F,"FILIAL",'Planificación 2026-1'!W:W,C340,'Planificación 2026-1'!H:H,"IN"))&gt;0,"P06"," ")</f>
        <v xml:space="preserve"> </v>
      </c>
      <c r="AF340" s="108" t="str">
        <f>IF(SUM(COUNTIFS('Planificación 2026-1'!F:F,"FILIAL",'Planificación 2026-1'!W:W,C340,'Planificación 2026-1'!H:H,"CA"))&gt;0,"P07"," ")</f>
        <v xml:space="preserve"> </v>
      </c>
      <c r="AG340" s="108" t="str">
        <f>IF(SUM(COUNTIFS('Planificación 2026-1'!F:F,"FILIAL",'Planificación 2026-1'!W:W,C340,'Planificación 2026-1'!H:H,"DE"))&gt;0,"P08"," ")</f>
        <v xml:space="preserve"> </v>
      </c>
      <c r="AH340" s="108" t="str">
        <f>IF(SUM(COUNTIFS('Planificación 2026-1'!F:F,"FILIAL",'Planificación 2026-1'!W:W,C340,'Planificación 2026-1'!H:H,"OB"))&gt;0,"P09"," ")</f>
        <v xml:space="preserve"> </v>
      </c>
      <c r="AI340" s="108" t="str">
        <f>IF(SUM(COUNTIFS('Planificación 2026-1'!F:F,"FILIAL",'Planificación 2026-1'!W:W,C340,'Planificación 2026-1'!H:H,"MH"))&gt;0,"P31"," ")</f>
        <v xml:space="preserve"> </v>
      </c>
      <c r="AJ340" s="108" t="str">
        <f>IF(SUM(COUNTIFS('Planificación 2026-1'!F:F,"FILIAL",'Planificación 2026-1'!W:W,C340,'Planificación 2026-1'!H:H,"IC"))&gt;0,"P32"," ")</f>
        <v xml:space="preserve"> </v>
      </c>
      <c r="AK340" s="108" t="str">
        <f>IF(SUM(COUNTIFS('Planificación 2026-1'!F:F,"FILIAL",'Planificación 2026-1'!W:W,C340,'Planificación 2026-1'!H:H,"AR"))&gt;0,"P34"," ")</f>
        <v xml:space="preserve"> </v>
      </c>
      <c r="AL340" s="108" t="str">
        <f>IF(SUM(COUNTIFS('Planificación 2026-1'!F:F,"FILIAL",'Planificación 2026-1'!W:W,C340,'Planificación 2026-1'!H:H,"T1"))&gt;0,"P35"," ")</f>
        <v xml:space="preserve"> </v>
      </c>
      <c r="AM340" s="108" t="str">
        <f>IF(SUM(COUNTIFS('Planificación 2026-1'!F:F,"FILIAL",'Planificación 2026-1'!W:W,C340,'Planificación 2026-1'!H:H,"T3"))&gt;0,"P36"," ")</f>
        <v xml:space="preserve"> </v>
      </c>
      <c r="AN340" s="108" t="str">
        <f>IF(SUM(COUNTIFS('Planificación 2026-1'!F:F,"FILIAL",'Planificación 2026-1'!W:W,C340,'Planificación 2026-1'!H:H,"T2"))&gt;0,"P37"," ")</f>
        <v xml:space="preserve"> </v>
      </c>
      <c r="AO340" s="108" t="str">
        <f>IF(SUM(COUNTIFS('Planificación 2026-1'!F:F,"FILIAL",'Planificación 2026-1'!W:W,C340,'Planificación 2026-1'!H:H,"AE"))&gt;0,"P38"," ")</f>
        <v xml:space="preserve"> </v>
      </c>
      <c r="AP340" s="108" t="str">
        <f>IF(SUM(COUNTIFS('Planificación 2026-1'!F:F,"FILIAL",'Planificación 2026-1'!W:W,C340,'Planificación 2026-1'!H:H,"T4"))&gt;0,"P55"," ")</f>
        <v xml:space="preserve"> </v>
      </c>
      <c r="AQ340" s="108" t="str">
        <f>IF(SUM(COUNTIFS('Planificación 2026-1'!F:F,"SUNAMPE",'Planificación 2026-1'!W:W,C340,'Planificación 2026-1'!H:H,"AF"))&gt;0," P01"," ")</f>
        <v xml:space="preserve"> </v>
      </c>
      <c r="AR340" s="108" t="str">
        <f>IF(SUM(COUNTIFS('Planificación 2026-1'!F:F,"SUNAMPE",'Planificación 2026-1'!W:W,C340,'Planificación 2026-1'!H:H,"EN"))&gt;0,"P02"," ")</f>
        <v xml:space="preserve"> </v>
      </c>
      <c r="AS340" s="108" t="str">
        <f>IF(SUM(COUNTIFS('Planificación 2026-1'!F:F,"SUNAMPE",'Planificación 2026-1'!W:W,C340,'Planificación 2026-1'!H:H,"IS"))&gt;0,"P03"," ")</f>
        <v xml:space="preserve"> </v>
      </c>
      <c r="AT340" s="108" t="str">
        <f>IF(SUM(COUNTIFS('Planificación 2026-1'!F:F,"SUNAMPE",'Planificación 2026-1'!W:W,C340,'Planificación 2026-1'!H:H,"PS"))&gt;0,"P04"," ")</f>
        <v xml:space="preserve"> </v>
      </c>
      <c r="AU340" s="108"/>
      <c r="AV340" s="108" t="str">
        <f>IF(SUM(COUNTIFS('Planificación 2026-1'!F:F,"SUNAMPE",'Planificación 2026-1'!W:W,C340,'Planificación 2026-1'!H:H,"IN"))&gt;0,"P06"," ")</f>
        <v xml:space="preserve"> </v>
      </c>
      <c r="AW340" s="108" t="str">
        <f>IF(SUM(COUNTIFS('Planificación 2026-1'!F:F,"SUNAMPE",'Planificación 2026-1'!W:W,C340,'Planificación 2026-1'!H:H,"CA"))&gt;0,"P07"," ")</f>
        <v xml:space="preserve"> </v>
      </c>
      <c r="AX340" s="108" t="str">
        <f>IF(SUM(COUNTIFS('Planificación 2026-1'!F:F,"SUNAMPE",'Planificación 2026-1'!W:W,C340,'Planificación 2026-1'!H:H,"DE"))&gt;0,"P08"," ")</f>
        <v xml:space="preserve"> </v>
      </c>
      <c r="AY340" s="108" t="str">
        <f>IF(SUM(COUNTIFS('Planificación 2026-1'!F:F,"SUNAMPE",'Planificación 2026-1'!W:W,C340,'Planificación 2026-1'!H:H,"OB"))&gt;0,"P09"," ")</f>
        <v xml:space="preserve"> </v>
      </c>
      <c r="AZ340" s="108" t="str">
        <f>IF(SUM(COUNTIFS('Planificación 2026-1'!F:F,"SUNAMPE",'Planificación 2026-1'!W:W,C340,'Planificación 2026-1'!H:H,"MH"))&gt;0,"P31"," ")</f>
        <v xml:space="preserve"> </v>
      </c>
      <c r="BA340" s="108" t="str">
        <f>IF(SUM(COUNTIFS('Planificación 2026-1'!F:F,"SUNAMPE",'Planificación 2026-1'!W:W,C340,'Planificación 2026-1'!H:H,"IC"))&gt;0,"P32"," ")</f>
        <v xml:space="preserve"> </v>
      </c>
      <c r="BB340" s="108" t="str">
        <f>IF(SUM(COUNTIFS('Planificación 2026-1'!F:F,"SUNAMPE",'Planificación 2026-1'!W:W,C340,'Planificación 2026-1'!H:H,"AR"))&gt;0,"P34"," ")</f>
        <v xml:space="preserve"> </v>
      </c>
      <c r="BC340" s="108" t="str">
        <f>IF(SUM(COUNTIFS('Planificación 2026-1'!F:F,"SUNAMPE",'Planificación 2026-1'!W:W,C340,'Planificación 2026-1'!H:H,"T1"))&gt;0,"P35"," ")</f>
        <v xml:space="preserve"> </v>
      </c>
      <c r="BD340" s="108" t="str">
        <f>IF(SUM(COUNTIFS('Planificación 2026-1'!F:F,"SUNAMPE",'Planificación 2026-1'!W:W,C340,'Planificación 2026-1'!H:H,"T3"))&gt;0,"P36"," ")</f>
        <v xml:space="preserve"> </v>
      </c>
      <c r="BE340" s="108" t="str">
        <f>IF(SUM(COUNTIFS('Planificación 2026-1'!F:F,"SUNAMPE",'Planificación 2026-1'!W:W,C340,'Planificación 2026-1'!H:H,"T2"))&gt;0,"P37"," ")</f>
        <v xml:space="preserve"> </v>
      </c>
      <c r="BF340" s="108" t="str">
        <f>IF(SUM(COUNTIFS('Planificación 2026-1'!F:F,"SUNAMPE",'Planificación 2026-1'!W:W,C340,'Planificación 2026-1'!H:H,"AE"))&gt;0,"P38"," ")</f>
        <v xml:space="preserve"> </v>
      </c>
      <c r="BG340" s="108" t="str">
        <f>IF(SUM(COUNTIFS('Planificación 2026-1'!F:F,"SUNAMPE",'Planificación 2026-1'!W:W,C340,'Planificación 2026-1'!H:H,"T4"))&gt;0,"P55"," ")</f>
        <v xml:space="preserve"> </v>
      </c>
      <c r="BH340" s="108" t="str">
        <f>IF(SUM(COUNTIFS('Planificación 2026-1'!F:F,"HUAURA",'Planificación 2026-1'!W:W,C340,'Planificación 2026-1'!H:H,"AF"))&gt;0," P01"," ")</f>
        <v xml:space="preserve"> </v>
      </c>
      <c r="BI340" s="108" t="str">
        <f>IF(SUM(COUNTIFS('Planificación 2026-1'!F:F,"HUAURA",'Planificación 2026-1'!W:W,C340,'Planificación 2026-1'!H:H,"EN"))&gt;0,"P02"," ")</f>
        <v xml:space="preserve"> </v>
      </c>
      <c r="BJ340" s="108" t="str">
        <f>IF(SUM(COUNTIFS('Planificación 2026-1'!F:F,"HUAURA",'Planificación 2026-1'!W:W,C340,'Planificación 2026-1'!H:H,"IS"))&gt;0,"P03"," ")</f>
        <v xml:space="preserve"> </v>
      </c>
      <c r="BK340" s="108" t="str">
        <f>IF(SUM(COUNTIFS('Planificación 2026-1'!F:F,"HUAURA",'Planificación 2026-1'!W:W,C340,'Planificación 2026-1'!H:H,"PS"))&gt;0,"P04"," ")</f>
        <v xml:space="preserve"> </v>
      </c>
      <c r="BL340" s="108"/>
      <c r="BM340" s="108" t="str">
        <f>IF(SUM(COUNTIFS('Planificación 2026-1'!F:F,"HUAURA",'Planificación 2026-1'!W:W,C340,'Planificación 2026-1'!H:H,"IN"))&gt;0,"P06"," ")</f>
        <v xml:space="preserve"> </v>
      </c>
      <c r="BN340" s="108" t="str">
        <f>IF(SUM(COUNTIFS('Planificación 2026-1'!F:F,"HUAURA",'Planificación 2026-1'!W:W,C340,'Planificación 2026-1'!H:H,"CA"))&gt;0,"P07"," ")</f>
        <v xml:space="preserve"> </v>
      </c>
      <c r="BO340" s="108" t="str">
        <f>IF(SUM(COUNTIFS('Planificación 2026-1'!F:F,"HUAURA",'Planificación 2026-1'!W:W,C340,'Planificación 2026-1'!H:H,"DE"))&gt;0,"P08"," ")</f>
        <v xml:space="preserve"> </v>
      </c>
      <c r="BP340" s="108" t="str">
        <f>IF(SUM(COUNTIFS('Planificación 2026-1'!F:F,"HUAURA",'Planificación 2026-1'!W:W,C340,'Planificación 2026-1'!H:H,"OB"))&gt;0,"P09"," ")</f>
        <v xml:space="preserve"> </v>
      </c>
      <c r="BQ340" s="108" t="str">
        <f>IF(SUM(COUNTIFS('Planificación 2026-1'!F:F,"HUAURA",'Planificación 2026-1'!W:W,C340,'Planificación 2026-1'!H:H,"MH"))&gt;0,"P31"," ")</f>
        <v xml:space="preserve"> </v>
      </c>
      <c r="BR340" s="108" t="str">
        <f>IF(SUM(COUNTIFS('Planificación 2026-1'!F:F,"HUAURA",'Planificación 2026-1'!W:W,C340,'Planificación 2026-1'!H:H,"IC"))&gt;0,"P32"," ")</f>
        <v xml:space="preserve"> </v>
      </c>
      <c r="BS340" s="108" t="str">
        <f>IF(SUM(COUNTIFS('Planificación 2026-1'!F:F,"HUAURA",'Planificación 2026-1'!W:W,C340,'Planificación 2026-1'!H:H,"AR"))&gt;0,"P34"," ")</f>
        <v xml:space="preserve"> </v>
      </c>
      <c r="BT340" s="108" t="str">
        <f>IF(SUM(COUNTIFS('Planificación 2026-1'!F:F,"HUAURA",'Planificación 2026-1'!W:W,C340,'Planificación 2026-1'!H:H,"T1"))&gt;0,"P35"," ")</f>
        <v xml:space="preserve"> </v>
      </c>
      <c r="BU340" s="108" t="str">
        <f>IF(SUM(COUNTIFS('Planificación 2026-1'!F:F,"HUAURA",'Planificación 2026-1'!W:W,C340,'Planificación 2026-1'!H:H,"T3"))&gt;0,"P36"," ")</f>
        <v xml:space="preserve"> </v>
      </c>
      <c r="BV340" s="108" t="str">
        <f>IF(SUM(COUNTIFS('Planificación 2026-1'!F:F,"HUAURA",'Planificación 2026-1'!W:W,C340,'Planificación 2026-1'!H:H,"T2"))&gt;0,"P37"," ")</f>
        <v xml:space="preserve"> </v>
      </c>
      <c r="BW340" s="108" t="str">
        <f>IF(SUM(COUNTIFS('Planificación 2026-1'!F:F,"HUAURA",'Planificación 2026-1'!W:W,C340,'Planificación 2026-1'!H:H,"AE"))&gt;0,"P38"," ")</f>
        <v xml:space="preserve"> </v>
      </c>
      <c r="BX340" s="108" t="str">
        <f>IF(SUM(COUNTIFS('Planificación 2026-1'!F:F,"HUAURA",'Planificación 2026-1'!W:W,C340,'Planificación 2026-1'!H:H,"T4"))&gt;0,"P55"," ")</f>
        <v xml:space="preserve"> </v>
      </c>
      <c r="BY340" s="109">
        <f>SUMIFS('Planificación 2026-1'!R:R,'Planificación 2026-1'!W:W,C340,'Planificación 2026-1'!H:H,"AF",'Planificación 2026-1'!I:I,"&gt;2")</f>
        <v>0</v>
      </c>
      <c r="BZ340" s="109">
        <f>SUMIFS('Planificación 2026-1'!R:R,'Planificación 2026-1'!W:W,C340,'Planificación 2026-1'!H:H,"EN",'Planificación 2026-1'!I:I,"&gt;2")</f>
        <v>0</v>
      </c>
      <c r="CA340" s="109">
        <f>SUMIFS('Planificación 2026-1'!R:R,'Planificación 2026-1'!W:W,C340,'Planificación 2026-1'!H:H,"IS",'Planificación 2026-1'!I:I,"&gt;2")</f>
        <v>10</v>
      </c>
      <c r="CB340" s="109">
        <f>SUMIFS('Planificación 2026-1'!R:R,'Planificación 2026-1'!W:W,C340,'Planificación 2026-1'!H:H,"PS",'Planificación 2026-1'!I:I,"&gt;2")</f>
        <v>0</v>
      </c>
      <c r="CC340" s="109">
        <f>SUMIFS('Planificación 2026-1'!R:R,'Planificación 2026-1'!W:W,C340,'Planificación 2026-1'!H:H,"IN",'Planificación 2026-1'!I:I,"&gt;2")</f>
        <v>10</v>
      </c>
      <c r="CD340" s="109">
        <f>SUMIFS('Planificación 2026-1'!R:R,'Planificación 2026-1'!W:W,C340,'Planificación 2026-1'!H:H,"CA",'Planificación 2026-1'!I:I,"&gt;2")</f>
        <v>0</v>
      </c>
      <c r="CE340" s="109">
        <f>SUMIFS('Planificación 2026-1'!R:R,'Planificación 2026-1'!W:W,C340,'Planificación 2026-1'!H:H,"DE",'Planificación 2026-1'!I:I,"&gt;2")</f>
        <v>0</v>
      </c>
      <c r="CF340" s="109">
        <f>SUMIFS('Planificación 2026-1'!R:R,'Planificación 2026-1'!W:W,C340,'Planificación 2026-1'!H:H,"OB",'Planificación 2026-1'!I:I,"&gt;2")</f>
        <v>0</v>
      </c>
      <c r="CG340" s="109">
        <f>SUMIFS('Planificación 2026-1'!R:R,'Planificación 2026-1'!W:W,C340,'Planificación 2026-1'!H:H,"MH",'Planificación 2026-1'!I:I,"&gt;2")</f>
        <v>0</v>
      </c>
      <c r="CH340" s="109">
        <f>SUMIFS('Planificación 2026-1'!R:R,'Planificación 2026-1'!W:W,C340,'Planificación 2026-1'!H:H,"IC",'Planificación 2026-1'!I:I,"&gt;2")</f>
        <v>0</v>
      </c>
      <c r="CI340" s="109">
        <f>SUMIFS('Planificación 2026-1'!R:R,'Planificación 2026-1'!W:W,C340,'Planificación 2026-1'!H:H,"AR",'Planificación 2026-1'!I:I,"&gt;2")</f>
        <v>0</v>
      </c>
      <c r="CJ340" s="109">
        <f>SUMIFS('Planificación 2026-1'!R:R,'Planificación 2026-1'!W:W,C340,'Planificación 2026-1'!H:H,"T1",'Planificación 2026-1'!I:I,"&gt;2")</f>
        <v>0</v>
      </c>
      <c r="CK340" s="109">
        <f>SUMIFS('Planificación 2026-1'!R:R,'Planificación 2026-1'!W:W,C340,'Planificación 2026-1'!H:H,"T3",'Planificación 2026-1'!I:I,"&gt;2")</f>
        <v>0</v>
      </c>
      <c r="CL340" s="109">
        <f>SUMIFS('Planificación 2026-1'!R:R,'Planificación 2026-1'!W:W,C340,'Planificación 2026-1'!H:H,"T2",'Planificación 2026-1'!I:I,"&gt;2")</f>
        <v>0</v>
      </c>
      <c r="CM340" s="109">
        <f>SUMIFS('Planificación 2026-1'!R:R,'Planificación 2026-1'!W:W,C340,'Planificación 2026-1'!H:H,"AE",'Planificación 2026-1'!I:I,"&gt;2")</f>
        <v>0</v>
      </c>
      <c r="CN340" s="109">
        <f>SUMIFS('Planificación 2026-1'!R:R,'Planificación 2026-1'!W:W,C340,'Planificación 2026-1'!H:H,"T4",'Planificación 2026-1'!I:I,"&gt;2")</f>
        <v>0</v>
      </c>
      <c r="CO340" s="109">
        <f>SUMIFS('Planificación 2026-1'!R:R,'Planificación 2026-1'!W:W,C340,'Planificación 2026-1'!H:H,"AF",'Planificación 2026-1'!I:I,"&lt;3")</f>
        <v>0</v>
      </c>
      <c r="CP340" s="109">
        <f>SUMIFS('Planificación 2026-1'!R:R,'Planificación 2026-1'!W:W,C340,'Planificación 2026-1'!H:H,"EN",'Planificación 2026-1'!I:I,"&lt;3")</f>
        <v>0</v>
      </c>
      <c r="CQ340" s="109">
        <f>SUMIFS('Planificación 2026-1'!R:R,'Planificación 2026-1'!W:W,C340,'Planificación 2026-1'!H:H,"IS",'Planificación 2026-1'!I:I,"&lt;3")</f>
        <v>0</v>
      </c>
      <c r="CR340" s="109">
        <f>SUMIFS('Planificación 2026-1'!R:R,'Planificación 2026-1'!W:W,C340,'Planificación 2026-1'!H:H,"PS",'Planificación 2026-1'!I:I,"&lt;3")</f>
        <v>0</v>
      </c>
      <c r="CS340" s="109">
        <f>SUMIFS('Planificación 2026-1'!R:R,'Planificación 2026-1'!W:W,C340,'Planificación 2026-1'!H:H,"IN",'Planificación 2026-1'!I:I,"&lt;3")</f>
        <v>0</v>
      </c>
      <c r="CT340" s="109">
        <f>SUMIFS('Planificación 2026-1'!R:R,'Planificación 2026-1'!W:W,C340,'Planificación 2026-1'!H:H,"CA",'Planificación 2026-1'!I:I,"&lt;3")</f>
        <v>0</v>
      </c>
      <c r="CU340" s="109">
        <f>SUMIFS('Planificación 2026-1'!R:R,'Planificación 2026-1'!W:W,C340,'Planificación 2026-1'!H:H,"DE",'Planificación 2026-1'!I:I,"&lt;3")</f>
        <v>0</v>
      </c>
      <c r="CV340" s="109">
        <f>SUMIFS('Planificación 2026-1'!R:R,'Planificación 2026-1'!W:W,C340,'Planificación 2026-1'!H:H,"OB",'Planificación 2026-1'!I:I,"&lt;3")</f>
        <v>0</v>
      </c>
      <c r="CW340" s="109">
        <f>SUMIFS('Planificación 2026-1'!R:R,'Planificación 2026-1'!W:W,C340,'Planificación 2026-1'!H:H,"MH",'Planificación 2026-1'!I:I,"&lt;3")</f>
        <v>0</v>
      </c>
      <c r="CX340" s="109">
        <f>SUMIFS('Planificación 2026-1'!R:R,'Planificación 2026-1'!W:W,C340,'Planificación 2026-1'!H:H,"IC",'Planificación 2026-1'!I:I,"&lt;3")</f>
        <v>0</v>
      </c>
      <c r="CY340" s="109">
        <f>SUMIFS('Planificación 2026-1'!R:R,'Planificación 2026-1'!W:W,C340,'Planificación 2026-1'!H:H,"AR",'Planificación 2026-1'!I:I,"&lt;3")</f>
        <v>0</v>
      </c>
      <c r="CZ340" s="109">
        <f>SUMIFS('Planificación 2026-1'!R:R,'Planificación 2026-1'!W:W,C340,'Planificación 2026-1'!H:H,"T1",'Planificación 2026-1'!I:I,"&lt;3")</f>
        <v>0</v>
      </c>
      <c r="DA340" s="109">
        <f>SUMIFS('Planificación 2026-1'!R:R,'Planificación 2026-1'!W:W,C340,'Planificación 2026-1'!H:H,"T3",'Planificación 2026-1'!I:I,"&lt;3")</f>
        <v>0</v>
      </c>
      <c r="DB340" s="109">
        <f>SUMIFS('Planificación 2026-1'!R:R,'Planificación 2026-1'!W:W,C340,'Planificación 2026-1'!H:H,"T2",'Planificación 2026-1'!I:I,"&lt;3")</f>
        <v>0</v>
      </c>
      <c r="DC340" s="109">
        <f>SUMIFS('Planificación 2026-1'!R:R,'Planificación 2026-1'!W:W,C340,'Planificación 2026-1'!H:H,"AE",'Planificación 2026-1'!I:I,"&lt;3")</f>
        <v>0</v>
      </c>
      <c r="DD340" s="109">
        <f>SUMIFS('Planificación 2026-1'!R:R,'Planificación 2026-1'!W:W,C340,'Planificación 2026-1'!H:H,"T4",'Planificación 2026-1'!I:I,"&lt;3")</f>
        <v>0</v>
      </c>
      <c r="DE340" s="108" t="str">
        <f t="shared" si="54"/>
        <v>P03 P06</v>
      </c>
      <c r="DF340" s="41">
        <f>IF(C340="","",SUMIFS('Planificación 2026-1'!R:R,'Planificación 2026-1'!W:W,C340,'Planificación 2026-1'!F:F,"PRINCIPAL",'Planificación 2026-1'!X:X,"VIRTUAL"))</f>
        <v>0</v>
      </c>
      <c r="DG340" s="41">
        <f>IF(C340="","",SUMIFS('Planificación 2026-1'!R:R,'Planificación 2026-1'!W:W,C340,'Planificación 2026-1'!F:F,"PRINCIPAL",'Planificación 2026-1'!X:X,"PRESENCIAL"))</f>
        <v>16</v>
      </c>
      <c r="DH340" s="41">
        <f>IF(C340="","",SUMIFS('Planificación 2026-1'!R:R,'Planificación 2026-1'!W:W,C340,'Planificación 2026-1'!F:F,"PRINCIPAL",'Planificación 2026-1'!X:X,"HIBRIDO PRESENCIAL"))</f>
        <v>0</v>
      </c>
      <c r="DI340" s="108" t="str">
        <f t="shared" si="55"/>
        <v/>
      </c>
      <c r="DJ340" s="108">
        <f>IF(C340="","",SUMIFS('Planificación 2026-1'!R:R,'Planificación 2026-1'!W:W,C340,'Planificación 2026-1'!F:F,"FILIAL",'Planificación 2026-1'!X:X,"VIRTUAL"))</f>
        <v>0</v>
      </c>
      <c r="DK340" s="110">
        <f>IF(C340="","",SUMIFS('Planificación 2026-1'!R:R,'Planificación 2026-1'!W:W,C340,'Planificación 2026-1'!F:F,"FILIAL",'Planificación 2026-1'!X:X,"PRESENCIAL"))</f>
        <v>0</v>
      </c>
      <c r="DL340" s="61">
        <f>IF(C340="","",SUMIFS('Planificación 2026-1'!R:R,'Planificación 2026-1'!W:W,C340,'Planificación 2026-1'!F:F,"FILIAL",'Planificación 2026-1'!X:X,"HIBRIDO PRESENCIAL"))</f>
        <v>0</v>
      </c>
      <c r="DM340" s="111" t="str">
        <f t="shared" si="56"/>
        <v/>
      </c>
      <c r="DN340" s="108">
        <f>IF(C340="","",SUMIFS('Planificación 2026-1'!R:R,'Planificación 2026-1'!W:W,C340,'Planificación 2026-1'!F:F,"SUNAMPE",'Planificación 2026-1'!X:X,"VIRTUAL"))</f>
        <v>0</v>
      </c>
      <c r="DO340" s="61">
        <f>IF(C340="","",SUMIFS('Planificación 2026-1'!R:R,'Planificación 2026-1'!W:W,C340,'Planificación 2026-1'!F:F,"SUNAMPE",'Planificación 2026-1'!X:X,"PRESENCIAL"))</f>
        <v>0</v>
      </c>
      <c r="DP340" s="111" t="str">
        <f t="shared" si="57"/>
        <v/>
      </c>
      <c r="DQ340" s="108">
        <f>IF(C340="","",SUMIFS('Planificación 2026-1'!R:R,'Planificación 2026-1'!W:W,C340,'Planificación 2026-1'!F:F,"HUAURA",'Planificación 2026-1'!X:X,"VIRTUAL"))</f>
        <v>0</v>
      </c>
      <c r="DR340" s="61">
        <f>IF(C340="","",SUMIFS('Planificación 2026-1'!R:R,'Planificación 2026-1'!W:W,C340,'Planificación 2026-1'!F:F,"HUAURA",'Planificación 2026-1'!X:X,"PRESENCIAL"))</f>
        <v>0</v>
      </c>
      <c r="DS340" s="76">
        <f>SUMIFS('Planificación 2026-1'!R:R,'Planificación 2026-1'!W:W,C340,'Planificación 2026-1'!F:F,"PRINCIPAL",'Planificación 2026-1'!X:X,"VIRTUAL",'Planificación 2026-1'!I:I,"&gt;2")</f>
        <v>0</v>
      </c>
      <c r="DT340" s="76">
        <f>SUMIFS('Planificación 2026-1'!R:R,'Planificación 2026-1'!W:W,C340,'Planificación 2026-1'!F:F,"PRINCIPAL",'Planificación 2026-1'!X:X,"&lt;&gt;VIRTUAL",'Planificación 2026-1'!I:I,"&gt;2")</f>
        <v>20</v>
      </c>
      <c r="DU340" s="76">
        <f>SUMIFS('Planificación 2026-1'!R:R,'Planificación 2026-1'!W:W,C340,'Planificación 2026-1'!F:F,"SUNAMPE",'Planificación 2026-1'!X:X,"VIRTUAL",'Planificación 2026-1'!I:I,"&gt;2")</f>
        <v>0</v>
      </c>
      <c r="DV340" s="76">
        <f>SUMIFS('Planificación 2026-1'!R:R,'Planificación 2026-1'!W:W,C340,'Planificación 2026-1'!F:F,"SUNAMPE",'Planificación 2026-1'!X:X,"&lt;&gt;VIRTUAL",'Planificación 2026-1'!I:I,"&gt;2")</f>
        <v>0</v>
      </c>
      <c r="DW340" s="76">
        <f>SUMIFS('Planificación 2026-1'!R:R,'Planificación 2026-1'!W:W,C340,'Planificación 2026-1'!F:F,"FILIAL",'Planificación 2026-1'!X:X,"VIRTUAL",'Planificación 2026-1'!I:I,"&gt;2")</f>
        <v>0</v>
      </c>
      <c r="DX340" s="76">
        <f>SUMIFS('Planificación 2026-1'!R:R,'Planificación 2026-1'!W:W,C340,'Planificación 2026-1'!F:F,"FILIAL",'Planificación 2026-1'!X:X,"&lt;&gt;VIRTUAL",'Planificación 2026-1'!I:I,"&gt;2")</f>
        <v>0</v>
      </c>
      <c r="DY340" s="76">
        <f>SUMIFS('Planificación 2026-1'!R:R,'Planificación 2026-1'!W:W,C340,'Planificación 2026-1'!F:F,"PORUMA",'Planificación 2026-1'!X:X,"VIRTUAL",'Planificación 2026-1'!I:I,"&gt;2")</f>
        <v>0</v>
      </c>
      <c r="DZ340" s="76">
        <f>SUMIFS('Planificación 2026-1'!R:R,'Planificación 2026-1'!W:W,C340,'Planificación 2026-1'!F:F,"PORUMA",'Planificación 2026-1'!X:X,"&lt;&gt;VIRTUAL",'Planificación 2026-1'!I:I,"&gt;2")</f>
        <v>0</v>
      </c>
      <c r="EA340" s="76">
        <f>SUMIFS('Planificación 2026-1'!R:R,'Planificación 2026-1'!W:W,C340,'Planificación 2026-1'!F:F,"HUAURA",'Planificación 2026-1'!X:X,"VIRTUAL",'Planificación 2026-1'!I:I,"&gt;2")</f>
        <v>0</v>
      </c>
      <c r="EB340" s="76">
        <f>SUMIFS('Planificación 2026-1'!R:R,'Planificación 2026-1'!W:W,C340,'Planificación 2026-1'!F:F,"HUAURA",'Planificación 2026-1'!X:X,"&lt;&gt;VIRTUAL",'Planificación 2026-1'!I:I,"&gt;2")</f>
        <v>0</v>
      </c>
      <c r="EC340" s="76">
        <f>SUMIFS('Planificación 2026-1'!R:R,'Planificación 2026-1'!W:W,C340,'Planificación 2026-1'!F:F,"PRINCIPAL",'Planificación 2026-1'!X:X,"VIRTUAL",'Planificación 2026-1'!I:I,"&lt;3")</f>
        <v>0</v>
      </c>
      <c r="ED340" s="76">
        <f>SUMIFS('Planificación 2026-1'!R:R,'Planificación 2026-1'!W:W,C340,'Planificación 2026-1'!F:F,"PRINCIPAL",'Planificación 2026-1'!X:X,"&lt;&gt;VIRTUAL",'Planificación 2026-1'!I:I,"&lt;3")</f>
        <v>0</v>
      </c>
      <c r="EE340" s="76">
        <f>SUMIFS('Planificación 2026-1'!R:R,'Planificación 2026-1'!W:W,C340,'Planificación 2026-1'!F:F,"SUNAMPE",'Planificación 2026-1'!X:X,"VIRTUAL",'Planificación 2026-1'!I:I,"&lt;3")</f>
        <v>0</v>
      </c>
      <c r="EF340" s="76">
        <f>SUMIFS('Planificación 2026-1'!R:R,'Planificación 2026-1'!W:W,C340,'Planificación 2026-1'!F:F,"SUNAMPE",'Planificación 2026-1'!X:X,"&lt;&gt;VIRTUAL",'Planificación 2026-1'!I:I,"&lt;3")</f>
        <v>0</v>
      </c>
      <c r="EG340" s="76">
        <f>SUMIFS('Planificación 2026-1'!R:R,'Planificación 2026-1'!W:W,C340,'Planificación 2026-1'!F:F,"FILIAL",'Planificación 2026-1'!X:X,"VIRTUAL",'Planificación 2026-1'!I:I,"&lt;3")</f>
        <v>0</v>
      </c>
      <c r="EH340" s="76">
        <f>SUMIFS('Planificación 2026-1'!R:R,'Planificación 2026-1'!W:W,C340,'Planificación 2026-1'!F:F,"FILIAL",'Planificación 2026-1'!X:X,"&lt;&gt;VIRTUAL",'Planificación 2026-1'!I:I,"&lt;3")</f>
        <v>0</v>
      </c>
      <c r="EI340" s="76">
        <f>SUMIFS('Planificación 2026-1'!R:R,'Planificación 2026-1'!W:W,C340,'Planificación 2026-1'!F:F,"PORUMA",'Planificación 2026-1'!X:X,"VIRTUAL",'Planificación 2026-1'!I:I,"&lt;3")</f>
        <v>0</v>
      </c>
      <c r="EJ340" s="76">
        <f>SUMIFS('Planificación 2026-1'!R:R,'Planificación 2026-1'!W:W,C340,'Planificación 2026-1'!F:F,"PORUMA",'Planificación 2026-1'!X:X,"&lt;&gt;VIRTUAL",'Planificación 2026-1'!I:I,"&lt;3")</f>
        <v>0</v>
      </c>
      <c r="EK340" s="76">
        <f>SUMIFS('Planificación 2026-1'!R:R,'Planificación 2026-1'!W:W,C340,'Planificación 2026-1'!F:F,"HUAURA",'Planificación 2026-1'!X:X,"VIRTUAL",'Planificación 2026-1'!I:I,"&lt;3")</f>
        <v>0</v>
      </c>
      <c r="EL340" s="76">
        <f>SUMIFS('Planificación 2026-1'!R:R,'Planificación 2026-1'!W:W,C340,'Planificación 2026-1'!F:F,"HUAURA",'Planificación 2026-1'!X:X,"&lt;&gt;VIRTUAL",'Planificación 2026-1'!I:I,"&lt;3")</f>
        <v>0</v>
      </c>
      <c r="EM340" s="76"/>
      <c r="EN340" s="76">
        <f t="shared" si="50"/>
        <v>0</v>
      </c>
      <c r="EO340" s="76">
        <f t="shared" si="51"/>
        <v>20</v>
      </c>
      <c r="EP340" s="76" t="b">
        <f t="shared" si="52"/>
        <v>1</v>
      </c>
      <c r="EQ340" s="76" t="str">
        <f t="shared" si="53"/>
        <v>SEDE</v>
      </c>
      <c r="ER340" s="76" t="str">
        <f t="shared" si="58"/>
        <v>PRESENCIAL</v>
      </c>
    </row>
    <row r="341" spans="1:148" hidden="1">
      <c r="A341" s="83"/>
      <c r="B341" s="119">
        <v>338</v>
      </c>
      <c r="C341" s="115" t="s">
        <v>514</v>
      </c>
      <c r="D341" s="112">
        <f>SUMIF('Planificación 2026-1'!W:W,C341,'Planificación 2026-1'!R:R)</f>
        <v>0</v>
      </c>
      <c r="E341" s="114" t="s">
        <v>173</v>
      </c>
      <c r="F341" s="115" t="s">
        <v>171</v>
      </c>
      <c r="G341" s="115" t="s">
        <v>153</v>
      </c>
      <c r="H341" s="115" t="s">
        <v>151</v>
      </c>
      <c r="I341" s="107" t="str">
        <f>IF(SUM(COUNTIFS('Planificación 2026-1'!F:F,"PRINCIPAL",'Planificación 2026-1'!W:W,C341,'Planificación 2026-1'!H:H,"AF"))&gt;0,"P01"," ")</f>
        <v xml:space="preserve"> </v>
      </c>
      <c r="J341" s="108" t="str">
        <f>IF(SUM(COUNTIFS('Planificación 2026-1'!F:F,"PRINCIPAL",'Planificación 2026-1'!W:W,C341,'Planificación 2026-1'!H:H,"EN"))&gt;0,"P02"," ")</f>
        <v xml:space="preserve"> </v>
      </c>
      <c r="K341" s="108" t="str">
        <f>IF(SUM(COUNTIFS('Planificación 2026-1'!F:F,"PRINCIPAL",'Planificación 2026-1'!W:W,C341,'Planificación 2026-1'!H:H,"IS"))&gt;0,"P03"," ")</f>
        <v xml:space="preserve"> </v>
      </c>
      <c r="L341" s="108" t="str">
        <f>IF(SUM(COUNTIFS('Planificación 2026-1'!F:F,"PRINCIPAL",'Planificación 2026-1'!W:W,C341,'Planificación 2026-1'!H:H,"PS"))&gt;0,"P04"," ")</f>
        <v xml:space="preserve"> </v>
      </c>
      <c r="M341" s="108"/>
      <c r="N341" s="108" t="str">
        <f>IF(SUM(COUNTIFS('Planificación 2026-1'!F:F,"PRINCIPAL",'Planificación 2026-1'!W:W,C341,'Planificación 2026-1'!H:H,"IN"))&gt;0,"P06"," ")</f>
        <v xml:space="preserve"> </v>
      </c>
      <c r="O341" s="108" t="str">
        <f>IF(SUM(COUNTIFS('Planificación 2026-1'!F:F,"PRINCIPAL",'Planificación 2026-1'!W:W,C341,'Planificación 2026-1'!H:H,"CA"))&gt;0,"P07"," ")</f>
        <v xml:space="preserve"> </v>
      </c>
      <c r="P341" s="108" t="str">
        <f>IF(SUM(COUNTIFS('Planificación 2026-1'!F:F,"PRINCIPAL",'Planificación 2026-1'!W:W,C341,'Planificación 2026-1'!H:H,"DE"))&gt;0,"P08"," ")</f>
        <v xml:space="preserve"> </v>
      </c>
      <c r="Q341" s="108" t="str">
        <f>IF(SUM(COUNTIFS('Planificación 2026-1'!F:F,"PRINCIPAL",'Planificación 2026-1'!W:W,C341,'Planificación 2026-1'!H:H,"OB"))&gt;0,"P09"," ")</f>
        <v xml:space="preserve"> </v>
      </c>
      <c r="R341" s="108" t="str">
        <f>IF(SUM(COUNTIFS('Planificación 2026-1'!F:F,"PRINCIPAL",'Planificación 2026-1'!W:W,C341,'Planificación 2026-1'!H:H,"MH"))&gt;0,"P31"," ")</f>
        <v xml:space="preserve"> </v>
      </c>
      <c r="S341" s="108" t="str">
        <f>IF(SUM(COUNTIFS('Planificación 2026-1'!F:F,"PRINCIPAL",'Planificación 2026-1'!W:W,C341,'Planificación 2026-1'!H:H,"IC"))&gt;0,"P32"," ")</f>
        <v xml:space="preserve"> </v>
      </c>
      <c r="T341" s="108" t="str">
        <f>IF(SUM(COUNTIFS('Planificación 2026-1'!F:F,"PRINCIPAL",'Planificación 2026-1'!W:W,C341,'Planificación 2026-1'!H:H,"AR"))&gt;0,"P34"," ")</f>
        <v xml:space="preserve"> </v>
      </c>
      <c r="U341" s="108" t="str">
        <f>IF(SUM(COUNTIFS('Planificación 2026-1'!F:F,"PRINCIPAL",'Planificación 2026-1'!W:W,C341,'Planificación 2026-1'!H:H,"T1"))&gt;0,"P35"," ")</f>
        <v xml:space="preserve"> </v>
      </c>
      <c r="V341" s="108" t="str">
        <f>IF(SUM(COUNTIFS('Planificación 2026-1'!F:F,"PRINCIPAL",'Planificación 2026-1'!W:W,C341,'Planificación 2026-1'!H:H,"T3"))&gt;0,"P36"," ")</f>
        <v xml:space="preserve"> </v>
      </c>
      <c r="W341" s="108" t="str">
        <f>IF(SUM(COUNTIFS('Planificación 2026-1'!F:F,"PRINCIPAL",'Planificación 2026-1'!W:W,C341,'Planificación 2026-1'!H:H,"T2"))&gt;0,"P37"," ")</f>
        <v xml:space="preserve"> </v>
      </c>
      <c r="X341" s="108" t="str">
        <f>IF(SUM(COUNTIFS('Planificación 2026-1'!F:F,"PRINCIPAL",'Planificación 2026-1'!W:W,C341,'Planificación 2026-1'!H:H,"AE"))&gt;0,"P38"," ")</f>
        <v xml:space="preserve"> </v>
      </c>
      <c r="Y341" s="108" t="str">
        <f>IF(SUM(COUNTIFS('Planificación 2026-1'!F:F,"PRINCIPAL",'Planificación 2026-1'!W:W,C341,'Planificación 2026-1'!H:H,"T4"))&gt;0,"P55"," ")</f>
        <v xml:space="preserve"> </v>
      </c>
      <c r="Z341" s="108" t="str">
        <f>IF(SUM(COUNTIFS('Planificación 2026-1'!F:F,"FILIAL",'Planificación 2026-1'!W:W,C341,'Planificación 2026-1'!H:H,"AF"))&gt;0," P01"," ")</f>
        <v xml:space="preserve"> </v>
      </c>
      <c r="AA341" s="108" t="str">
        <f>IF(SUM(COUNTIFS('Planificación 2026-1'!F:F,"FILIAL",'Planificación 2026-1'!W:W,C341,'Planificación 2026-1'!H:H,"EN"))&gt;0,"P02"," ")</f>
        <v xml:space="preserve"> </v>
      </c>
      <c r="AB341" s="108" t="str">
        <f>IF(SUM(COUNTIFS('Planificación 2026-1'!F:F,"FILIAL",'Planificación 2026-1'!W:W,C341,'Planificación 2026-1'!H:H,"IS"))&gt;0,"P03"," ")</f>
        <v xml:space="preserve"> </v>
      </c>
      <c r="AC341" s="108" t="str">
        <f>IF(SUM(COUNTIFS('Planificación 2026-1'!F:F,"FILIAL",'Planificación 2026-1'!W:W,C341,'Planificación 2026-1'!H:H,"PS"))&gt;0,"P04"," ")</f>
        <v xml:space="preserve"> </v>
      </c>
      <c r="AD341" s="108"/>
      <c r="AE341" s="108" t="str">
        <f>IF(SUM(COUNTIFS('Planificación 2026-1'!F:F,"FILIAL",'Planificación 2026-1'!W:W,C341,'Planificación 2026-1'!H:H,"IN"))&gt;0,"P06"," ")</f>
        <v xml:space="preserve"> </v>
      </c>
      <c r="AF341" s="108" t="str">
        <f>IF(SUM(COUNTIFS('Planificación 2026-1'!F:F,"FILIAL",'Planificación 2026-1'!W:W,C341,'Planificación 2026-1'!H:H,"CA"))&gt;0,"P07"," ")</f>
        <v xml:space="preserve"> </v>
      </c>
      <c r="AG341" s="108" t="str">
        <f>IF(SUM(COUNTIFS('Planificación 2026-1'!F:F,"FILIAL",'Planificación 2026-1'!W:W,C341,'Planificación 2026-1'!H:H,"DE"))&gt;0,"P08"," ")</f>
        <v xml:space="preserve"> </v>
      </c>
      <c r="AH341" s="108" t="str">
        <f>IF(SUM(COUNTIFS('Planificación 2026-1'!F:F,"FILIAL",'Planificación 2026-1'!W:W,C341,'Planificación 2026-1'!H:H,"OB"))&gt;0,"P09"," ")</f>
        <v xml:space="preserve"> </v>
      </c>
      <c r="AI341" s="108" t="str">
        <f>IF(SUM(COUNTIFS('Planificación 2026-1'!F:F,"FILIAL",'Planificación 2026-1'!W:W,C341,'Planificación 2026-1'!H:H,"MH"))&gt;0,"P31"," ")</f>
        <v xml:space="preserve"> </v>
      </c>
      <c r="AJ341" s="108" t="str">
        <f>IF(SUM(COUNTIFS('Planificación 2026-1'!F:F,"FILIAL",'Planificación 2026-1'!W:W,C341,'Planificación 2026-1'!H:H,"IC"))&gt;0,"P32"," ")</f>
        <v xml:space="preserve"> </v>
      </c>
      <c r="AK341" s="108" t="str">
        <f>IF(SUM(COUNTIFS('Planificación 2026-1'!F:F,"FILIAL",'Planificación 2026-1'!W:W,C341,'Planificación 2026-1'!H:H,"AR"))&gt;0,"P34"," ")</f>
        <v xml:space="preserve"> </v>
      </c>
      <c r="AL341" s="108" t="str">
        <f>IF(SUM(COUNTIFS('Planificación 2026-1'!F:F,"FILIAL",'Planificación 2026-1'!W:W,C341,'Planificación 2026-1'!H:H,"T1"))&gt;0,"P35"," ")</f>
        <v xml:space="preserve"> </v>
      </c>
      <c r="AM341" s="108" t="str">
        <f>IF(SUM(COUNTIFS('Planificación 2026-1'!F:F,"FILIAL",'Planificación 2026-1'!W:W,C341,'Planificación 2026-1'!H:H,"T3"))&gt;0,"P36"," ")</f>
        <v xml:space="preserve"> </v>
      </c>
      <c r="AN341" s="108" t="str">
        <f>IF(SUM(COUNTIFS('Planificación 2026-1'!F:F,"FILIAL",'Planificación 2026-1'!W:W,C341,'Planificación 2026-1'!H:H,"T2"))&gt;0,"P37"," ")</f>
        <v xml:space="preserve"> </v>
      </c>
      <c r="AO341" s="108" t="str">
        <f>IF(SUM(COUNTIFS('Planificación 2026-1'!F:F,"FILIAL",'Planificación 2026-1'!W:W,C341,'Planificación 2026-1'!H:H,"AE"))&gt;0,"P38"," ")</f>
        <v xml:space="preserve"> </v>
      </c>
      <c r="AP341" s="108" t="str">
        <f>IF(SUM(COUNTIFS('Planificación 2026-1'!F:F,"FILIAL",'Planificación 2026-1'!W:W,C341,'Planificación 2026-1'!H:H,"T4"))&gt;0,"P55"," ")</f>
        <v xml:space="preserve"> </v>
      </c>
      <c r="AQ341" s="108" t="str">
        <f>IF(SUM(COUNTIFS('Planificación 2026-1'!F:F,"SUNAMPE",'Planificación 2026-1'!W:W,C341,'Planificación 2026-1'!H:H,"AF"))&gt;0," P01"," ")</f>
        <v xml:space="preserve"> </v>
      </c>
      <c r="AR341" s="108" t="str">
        <f>IF(SUM(COUNTIFS('Planificación 2026-1'!F:F,"SUNAMPE",'Planificación 2026-1'!W:W,C341,'Planificación 2026-1'!H:H,"EN"))&gt;0,"P02"," ")</f>
        <v xml:space="preserve"> </v>
      </c>
      <c r="AS341" s="108" t="str">
        <f>IF(SUM(COUNTIFS('Planificación 2026-1'!F:F,"SUNAMPE",'Planificación 2026-1'!W:W,C341,'Planificación 2026-1'!H:H,"IS"))&gt;0,"P03"," ")</f>
        <v xml:space="preserve"> </v>
      </c>
      <c r="AT341" s="108" t="str">
        <f>IF(SUM(COUNTIFS('Planificación 2026-1'!F:F,"SUNAMPE",'Planificación 2026-1'!W:W,C341,'Planificación 2026-1'!H:H,"PS"))&gt;0,"P04"," ")</f>
        <v xml:space="preserve"> </v>
      </c>
      <c r="AU341" s="108"/>
      <c r="AV341" s="108" t="str">
        <f>IF(SUM(COUNTIFS('Planificación 2026-1'!F:F,"SUNAMPE",'Planificación 2026-1'!W:W,C341,'Planificación 2026-1'!H:H,"IN"))&gt;0,"P06"," ")</f>
        <v xml:space="preserve"> </v>
      </c>
      <c r="AW341" s="108" t="str">
        <f>IF(SUM(COUNTIFS('Planificación 2026-1'!F:F,"SUNAMPE",'Planificación 2026-1'!W:W,C341,'Planificación 2026-1'!H:H,"CA"))&gt;0,"P07"," ")</f>
        <v xml:space="preserve"> </v>
      </c>
      <c r="AX341" s="108" t="str">
        <f>IF(SUM(COUNTIFS('Planificación 2026-1'!F:F,"SUNAMPE",'Planificación 2026-1'!W:W,C341,'Planificación 2026-1'!H:H,"DE"))&gt;0,"P08"," ")</f>
        <v xml:space="preserve"> </v>
      </c>
      <c r="AY341" s="108" t="str">
        <f>IF(SUM(COUNTIFS('Planificación 2026-1'!F:F,"SUNAMPE",'Planificación 2026-1'!W:W,C341,'Planificación 2026-1'!H:H,"OB"))&gt;0,"P09"," ")</f>
        <v xml:space="preserve"> </v>
      </c>
      <c r="AZ341" s="108" t="str">
        <f>IF(SUM(COUNTIFS('Planificación 2026-1'!F:F,"SUNAMPE",'Planificación 2026-1'!W:W,C341,'Planificación 2026-1'!H:H,"MH"))&gt;0,"P31"," ")</f>
        <v xml:space="preserve"> </v>
      </c>
      <c r="BA341" s="108" t="str">
        <f>IF(SUM(COUNTIFS('Planificación 2026-1'!F:F,"SUNAMPE",'Planificación 2026-1'!W:W,C341,'Planificación 2026-1'!H:H,"IC"))&gt;0,"P32"," ")</f>
        <v xml:space="preserve"> </v>
      </c>
      <c r="BB341" s="108" t="str">
        <f>IF(SUM(COUNTIFS('Planificación 2026-1'!F:F,"SUNAMPE",'Planificación 2026-1'!W:W,C341,'Planificación 2026-1'!H:H,"AR"))&gt;0,"P34"," ")</f>
        <v xml:space="preserve"> </v>
      </c>
      <c r="BC341" s="108" t="str">
        <f>IF(SUM(COUNTIFS('Planificación 2026-1'!F:F,"SUNAMPE",'Planificación 2026-1'!W:W,C341,'Planificación 2026-1'!H:H,"T1"))&gt;0,"P35"," ")</f>
        <v xml:space="preserve"> </v>
      </c>
      <c r="BD341" s="108" t="str">
        <f>IF(SUM(COUNTIFS('Planificación 2026-1'!F:F,"SUNAMPE",'Planificación 2026-1'!W:W,C341,'Planificación 2026-1'!H:H,"T3"))&gt;0,"P36"," ")</f>
        <v xml:space="preserve"> </v>
      </c>
      <c r="BE341" s="108" t="str">
        <f>IF(SUM(COUNTIFS('Planificación 2026-1'!F:F,"SUNAMPE",'Planificación 2026-1'!W:W,C341,'Planificación 2026-1'!H:H,"T2"))&gt;0,"P37"," ")</f>
        <v xml:space="preserve"> </v>
      </c>
      <c r="BF341" s="108" t="str">
        <f>IF(SUM(COUNTIFS('Planificación 2026-1'!F:F,"SUNAMPE",'Planificación 2026-1'!W:W,C341,'Planificación 2026-1'!H:H,"AE"))&gt;0,"P38"," ")</f>
        <v xml:space="preserve"> </v>
      </c>
      <c r="BG341" s="108" t="str">
        <f>IF(SUM(COUNTIFS('Planificación 2026-1'!F:F,"SUNAMPE",'Planificación 2026-1'!W:W,C341,'Planificación 2026-1'!H:H,"T4"))&gt;0,"P55"," ")</f>
        <v xml:space="preserve"> </v>
      </c>
      <c r="BH341" s="108" t="str">
        <f>IF(SUM(COUNTIFS('Planificación 2026-1'!F:F,"HUAURA",'Planificación 2026-1'!W:W,C341,'Planificación 2026-1'!H:H,"AF"))&gt;0," P01"," ")</f>
        <v xml:space="preserve"> </v>
      </c>
      <c r="BI341" s="108" t="str">
        <f>IF(SUM(COUNTIFS('Planificación 2026-1'!F:F,"HUAURA",'Planificación 2026-1'!W:W,C341,'Planificación 2026-1'!H:H,"EN"))&gt;0,"P02"," ")</f>
        <v xml:space="preserve"> </v>
      </c>
      <c r="BJ341" s="108" t="str">
        <f>IF(SUM(COUNTIFS('Planificación 2026-1'!F:F,"HUAURA",'Planificación 2026-1'!W:W,C341,'Planificación 2026-1'!H:H,"IS"))&gt;0,"P03"," ")</f>
        <v xml:space="preserve"> </v>
      </c>
      <c r="BK341" s="108" t="str">
        <f>IF(SUM(COUNTIFS('Planificación 2026-1'!F:F,"HUAURA",'Planificación 2026-1'!W:W,C341,'Planificación 2026-1'!H:H,"PS"))&gt;0,"P04"," ")</f>
        <v xml:space="preserve"> </v>
      </c>
      <c r="BL341" s="108"/>
      <c r="BM341" s="108" t="str">
        <f>IF(SUM(COUNTIFS('Planificación 2026-1'!F:F,"HUAURA",'Planificación 2026-1'!W:W,C341,'Planificación 2026-1'!H:H,"IN"))&gt;0,"P06"," ")</f>
        <v xml:space="preserve"> </v>
      </c>
      <c r="BN341" s="108" t="str">
        <f>IF(SUM(COUNTIFS('Planificación 2026-1'!F:F,"HUAURA",'Planificación 2026-1'!W:W,C341,'Planificación 2026-1'!H:H,"CA"))&gt;0,"P07"," ")</f>
        <v xml:space="preserve"> </v>
      </c>
      <c r="BO341" s="108" t="str">
        <f>IF(SUM(COUNTIFS('Planificación 2026-1'!F:F,"HUAURA",'Planificación 2026-1'!W:W,C341,'Planificación 2026-1'!H:H,"DE"))&gt;0,"P08"," ")</f>
        <v xml:space="preserve"> </v>
      </c>
      <c r="BP341" s="108" t="str">
        <f>IF(SUM(COUNTIFS('Planificación 2026-1'!F:F,"HUAURA",'Planificación 2026-1'!W:W,C341,'Planificación 2026-1'!H:H,"OB"))&gt;0,"P09"," ")</f>
        <v xml:space="preserve"> </v>
      </c>
      <c r="BQ341" s="108" t="str">
        <f>IF(SUM(COUNTIFS('Planificación 2026-1'!F:F,"HUAURA",'Planificación 2026-1'!W:W,C341,'Planificación 2026-1'!H:H,"MH"))&gt;0,"P31"," ")</f>
        <v xml:space="preserve"> </v>
      </c>
      <c r="BR341" s="108" t="str">
        <f>IF(SUM(COUNTIFS('Planificación 2026-1'!F:F,"HUAURA",'Planificación 2026-1'!W:W,C341,'Planificación 2026-1'!H:H,"IC"))&gt;0,"P32"," ")</f>
        <v xml:space="preserve"> </v>
      </c>
      <c r="BS341" s="108" t="str">
        <f>IF(SUM(COUNTIFS('Planificación 2026-1'!F:F,"HUAURA",'Planificación 2026-1'!W:W,C341,'Planificación 2026-1'!H:H,"AR"))&gt;0,"P34"," ")</f>
        <v xml:space="preserve"> </v>
      </c>
      <c r="BT341" s="108" t="str">
        <f>IF(SUM(COUNTIFS('Planificación 2026-1'!F:F,"HUAURA",'Planificación 2026-1'!W:W,C341,'Planificación 2026-1'!H:H,"T1"))&gt;0,"P35"," ")</f>
        <v xml:space="preserve"> </v>
      </c>
      <c r="BU341" s="108" t="str">
        <f>IF(SUM(COUNTIFS('Planificación 2026-1'!F:F,"HUAURA",'Planificación 2026-1'!W:W,C341,'Planificación 2026-1'!H:H,"T3"))&gt;0,"P36"," ")</f>
        <v xml:space="preserve"> </v>
      </c>
      <c r="BV341" s="108" t="str">
        <f>IF(SUM(COUNTIFS('Planificación 2026-1'!F:F,"HUAURA",'Planificación 2026-1'!W:W,C341,'Planificación 2026-1'!H:H,"T2"))&gt;0,"P37"," ")</f>
        <v xml:space="preserve"> </v>
      </c>
      <c r="BW341" s="108" t="str">
        <f>IF(SUM(COUNTIFS('Planificación 2026-1'!F:F,"HUAURA",'Planificación 2026-1'!W:W,C341,'Planificación 2026-1'!H:H,"AE"))&gt;0,"P38"," ")</f>
        <v xml:space="preserve"> </v>
      </c>
      <c r="BX341" s="108" t="str">
        <f>IF(SUM(COUNTIFS('Planificación 2026-1'!F:F,"HUAURA",'Planificación 2026-1'!W:W,C341,'Planificación 2026-1'!H:H,"T4"))&gt;0,"P55"," ")</f>
        <v xml:space="preserve"> </v>
      </c>
      <c r="BY341" s="109">
        <f>SUMIFS('Planificación 2026-1'!R:R,'Planificación 2026-1'!W:W,C341,'Planificación 2026-1'!H:H,"AF",'Planificación 2026-1'!I:I,"&gt;2")</f>
        <v>0</v>
      </c>
      <c r="BZ341" s="109">
        <f>SUMIFS('Planificación 2026-1'!R:R,'Planificación 2026-1'!W:W,C341,'Planificación 2026-1'!H:H,"EN",'Planificación 2026-1'!I:I,"&gt;2")</f>
        <v>0</v>
      </c>
      <c r="CA341" s="109">
        <f>SUMIFS('Planificación 2026-1'!R:R,'Planificación 2026-1'!W:W,C341,'Planificación 2026-1'!H:H,"IS",'Planificación 2026-1'!I:I,"&gt;2")</f>
        <v>0</v>
      </c>
      <c r="CB341" s="109">
        <f>SUMIFS('Planificación 2026-1'!R:R,'Planificación 2026-1'!W:W,C341,'Planificación 2026-1'!H:H,"PS",'Planificación 2026-1'!I:I,"&gt;2")</f>
        <v>0</v>
      </c>
      <c r="CC341" s="109">
        <f>SUMIFS('Planificación 2026-1'!R:R,'Planificación 2026-1'!W:W,C341,'Planificación 2026-1'!H:H,"IN",'Planificación 2026-1'!I:I,"&gt;2")</f>
        <v>0</v>
      </c>
      <c r="CD341" s="109">
        <f>SUMIFS('Planificación 2026-1'!R:R,'Planificación 2026-1'!W:W,C341,'Planificación 2026-1'!H:H,"CA",'Planificación 2026-1'!I:I,"&gt;2")</f>
        <v>0</v>
      </c>
      <c r="CE341" s="109">
        <f>SUMIFS('Planificación 2026-1'!R:R,'Planificación 2026-1'!W:W,C341,'Planificación 2026-1'!H:H,"DE",'Planificación 2026-1'!I:I,"&gt;2")</f>
        <v>0</v>
      </c>
      <c r="CF341" s="109">
        <f>SUMIFS('Planificación 2026-1'!R:R,'Planificación 2026-1'!W:W,C341,'Planificación 2026-1'!H:H,"OB",'Planificación 2026-1'!I:I,"&gt;2")</f>
        <v>0</v>
      </c>
      <c r="CG341" s="109">
        <f>SUMIFS('Planificación 2026-1'!R:R,'Planificación 2026-1'!W:W,C341,'Planificación 2026-1'!H:H,"MH",'Planificación 2026-1'!I:I,"&gt;2")</f>
        <v>0</v>
      </c>
      <c r="CH341" s="109">
        <f>SUMIFS('Planificación 2026-1'!R:R,'Planificación 2026-1'!W:W,C341,'Planificación 2026-1'!H:H,"IC",'Planificación 2026-1'!I:I,"&gt;2")</f>
        <v>0</v>
      </c>
      <c r="CI341" s="109">
        <f>SUMIFS('Planificación 2026-1'!R:R,'Planificación 2026-1'!W:W,C341,'Planificación 2026-1'!H:H,"AR",'Planificación 2026-1'!I:I,"&gt;2")</f>
        <v>0</v>
      </c>
      <c r="CJ341" s="109">
        <f>SUMIFS('Planificación 2026-1'!R:R,'Planificación 2026-1'!W:W,C341,'Planificación 2026-1'!H:H,"T1",'Planificación 2026-1'!I:I,"&gt;2")</f>
        <v>0</v>
      </c>
      <c r="CK341" s="109">
        <f>SUMIFS('Planificación 2026-1'!R:R,'Planificación 2026-1'!W:W,C341,'Planificación 2026-1'!H:H,"T3",'Planificación 2026-1'!I:I,"&gt;2")</f>
        <v>0</v>
      </c>
      <c r="CL341" s="109">
        <f>SUMIFS('Planificación 2026-1'!R:R,'Planificación 2026-1'!W:W,C341,'Planificación 2026-1'!H:H,"T2",'Planificación 2026-1'!I:I,"&gt;2")</f>
        <v>0</v>
      </c>
      <c r="CM341" s="109">
        <f>SUMIFS('Planificación 2026-1'!R:R,'Planificación 2026-1'!W:W,C341,'Planificación 2026-1'!H:H,"AE",'Planificación 2026-1'!I:I,"&gt;2")</f>
        <v>0</v>
      </c>
      <c r="CN341" s="109">
        <f>SUMIFS('Planificación 2026-1'!R:R,'Planificación 2026-1'!W:W,C341,'Planificación 2026-1'!H:H,"T4",'Planificación 2026-1'!I:I,"&gt;2")</f>
        <v>0</v>
      </c>
      <c r="CO341" s="109">
        <f>SUMIFS('Planificación 2026-1'!R:R,'Planificación 2026-1'!W:W,C341,'Planificación 2026-1'!H:H,"AF",'Planificación 2026-1'!I:I,"&lt;3")</f>
        <v>0</v>
      </c>
      <c r="CP341" s="109">
        <f>SUMIFS('Planificación 2026-1'!R:R,'Planificación 2026-1'!W:W,C341,'Planificación 2026-1'!H:H,"EN",'Planificación 2026-1'!I:I,"&lt;3")</f>
        <v>0</v>
      </c>
      <c r="CQ341" s="109">
        <f>SUMIFS('Planificación 2026-1'!R:R,'Planificación 2026-1'!W:W,C341,'Planificación 2026-1'!H:H,"IS",'Planificación 2026-1'!I:I,"&lt;3")</f>
        <v>0</v>
      </c>
      <c r="CR341" s="109">
        <f>SUMIFS('Planificación 2026-1'!R:R,'Planificación 2026-1'!W:W,C341,'Planificación 2026-1'!H:H,"PS",'Planificación 2026-1'!I:I,"&lt;3")</f>
        <v>0</v>
      </c>
      <c r="CS341" s="109">
        <f>SUMIFS('Planificación 2026-1'!R:R,'Planificación 2026-1'!W:W,C341,'Planificación 2026-1'!H:H,"IN",'Planificación 2026-1'!I:I,"&lt;3")</f>
        <v>0</v>
      </c>
      <c r="CT341" s="109">
        <f>SUMIFS('Planificación 2026-1'!R:R,'Planificación 2026-1'!W:W,C341,'Planificación 2026-1'!H:H,"CA",'Planificación 2026-1'!I:I,"&lt;3")</f>
        <v>0</v>
      </c>
      <c r="CU341" s="109">
        <f>SUMIFS('Planificación 2026-1'!R:R,'Planificación 2026-1'!W:W,C341,'Planificación 2026-1'!H:H,"DE",'Planificación 2026-1'!I:I,"&lt;3")</f>
        <v>0</v>
      </c>
      <c r="CV341" s="109">
        <f>SUMIFS('Planificación 2026-1'!R:R,'Planificación 2026-1'!W:W,C341,'Planificación 2026-1'!H:H,"OB",'Planificación 2026-1'!I:I,"&lt;3")</f>
        <v>0</v>
      </c>
      <c r="CW341" s="109">
        <f>SUMIFS('Planificación 2026-1'!R:R,'Planificación 2026-1'!W:W,C341,'Planificación 2026-1'!H:H,"MH",'Planificación 2026-1'!I:I,"&lt;3")</f>
        <v>0</v>
      </c>
      <c r="CX341" s="109">
        <f>SUMIFS('Planificación 2026-1'!R:R,'Planificación 2026-1'!W:W,C341,'Planificación 2026-1'!H:H,"IC",'Planificación 2026-1'!I:I,"&lt;3")</f>
        <v>0</v>
      </c>
      <c r="CY341" s="109">
        <f>SUMIFS('Planificación 2026-1'!R:R,'Planificación 2026-1'!W:W,C341,'Planificación 2026-1'!H:H,"AR",'Planificación 2026-1'!I:I,"&lt;3")</f>
        <v>0</v>
      </c>
      <c r="CZ341" s="109">
        <f>SUMIFS('Planificación 2026-1'!R:R,'Planificación 2026-1'!W:W,C341,'Planificación 2026-1'!H:H,"T1",'Planificación 2026-1'!I:I,"&lt;3")</f>
        <v>0</v>
      </c>
      <c r="DA341" s="109">
        <f>SUMIFS('Planificación 2026-1'!R:R,'Planificación 2026-1'!W:W,C341,'Planificación 2026-1'!H:H,"T3",'Planificación 2026-1'!I:I,"&lt;3")</f>
        <v>0</v>
      </c>
      <c r="DB341" s="109">
        <f>SUMIFS('Planificación 2026-1'!R:R,'Planificación 2026-1'!W:W,C341,'Planificación 2026-1'!H:H,"T2",'Planificación 2026-1'!I:I,"&lt;3")</f>
        <v>0</v>
      </c>
      <c r="DC341" s="109">
        <f>SUMIFS('Planificación 2026-1'!R:R,'Planificación 2026-1'!W:W,C341,'Planificación 2026-1'!H:H,"AE",'Planificación 2026-1'!I:I,"&lt;3")</f>
        <v>0</v>
      </c>
      <c r="DD341" s="109">
        <f>SUMIFS('Planificación 2026-1'!R:R,'Planificación 2026-1'!W:W,C341,'Planificación 2026-1'!H:H,"T4",'Planificación 2026-1'!I:I,"&lt;3")</f>
        <v>0</v>
      </c>
      <c r="DE341" s="108" t="str">
        <f t="shared" si="54"/>
        <v/>
      </c>
      <c r="DF341" s="41">
        <f>IF(C341="","",SUMIFS('Planificación 2026-1'!R:R,'Planificación 2026-1'!W:W,C341,'Planificación 2026-1'!F:F,"PRINCIPAL",'Planificación 2026-1'!X:X,"VIRTUAL"))</f>
        <v>0</v>
      </c>
      <c r="DG341" s="41">
        <f>IF(C341="","",SUMIFS('Planificación 2026-1'!R:R,'Planificación 2026-1'!W:W,C341,'Planificación 2026-1'!F:F,"PRINCIPAL",'Planificación 2026-1'!X:X,"PRESENCIAL"))</f>
        <v>0</v>
      </c>
      <c r="DH341" s="41">
        <f>IF(C341="","",SUMIFS('Planificación 2026-1'!R:R,'Planificación 2026-1'!W:W,C341,'Planificación 2026-1'!F:F,"PRINCIPAL",'Planificación 2026-1'!X:X,"HIBRIDO PRESENCIAL"))</f>
        <v>0</v>
      </c>
      <c r="DI341" s="108" t="str">
        <f t="shared" si="55"/>
        <v/>
      </c>
      <c r="DJ341" s="108">
        <f>IF(C341="","",SUMIFS('Planificación 2026-1'!R:R,'Planificación 2026-1'!W:W,C341,'Planificación 2026-1'!F:F,"FILIAL",'Planificación 2026-1'!X:X,"VIRTUAL"))</f>
        <v>0</v>
      </c>
      <c r="DK341" s="110">
        <f>IF(C341="","",SUMIFS('Planificación 2026-1'!R:R,'Planificación 2026-1'!W:W,C341,'Planificación 2026-1'!F:F,"FILIAL",'Planificación 2026-1'!X:X,"PRESENCIAL"))</f>
        <v>0</v>
      </c>
      <c r="DL341" s="61">
        <f>IF(C341="","",SUMIFS('Planificación 2026-1'!R:R,'Planificación 2026-1'!W:W,C341,'Planificación 2026-1'!F:F,"FILIAL",'Planificación 2026-1'!X:X,"HIBRIDO PRESENCIAL"))</f>
        <v>0</v>
      </c>
      <c r="DM341" s="111" t="str">
        <f t="shared" si="56"/>
        <v/>
      </c>
      <c r="DN341" s="108">
        <f>IF(C341="","",SUMIFS('Planificación 2026-1'!R:R,'Planificación 2026-1'!W:W,C341,'Planificación 2026-1'!F:F,"SUNAMPE",'Planificación 2026-1'!X:X,"VIRTUAL"))</f>
        <v>0</v>
      </c>
      <c r="DO341" s="61">
        <f>IF(C341="","",SUMIFS('Planificación 2026-1'!R:R,'Planificación 2026-1'!W:W,C341,'Planificación 2026-1'!F:F,"SUNAMPE",'Planificación 2026-1'!X:X,"PRESENCIAL"))</f>
        <v>0</v>
      </c>
      <c r="DP341" s="111" t="str">
        <f t="shared" si="57"/>
        <v/>
      </c>
      <c r="DQ341" s="108">
        <f>IF(C341="","",SUMIFS('Planificación 2026-1'!R:R,'Planificación 2026-1'!W:W,C341,'Planificación 2026-1'!F:F,"HUAURA",'Planificación 2026-1'!X:X,"VIRTUAL"))</f>
        <v>0</v>
      </c>
      <c r="DR341" s="61">
        <f>IF(C341="","",SUMIFS('Planificación 2026-1'!R:R,'Planificación 2026-1'!W:W,C341,'Planificación 2026-1'!F:F,"HUAURA",'Planificación 2026-1'!X:X,"PRESENCIAL"))</f>
        <v>0</v>
      </c>
      <c r="DS341" s="76">
        <f>SUMIFS('Planificación 2026-1'!R:R,'Planificación 2026-1'!W:W,C341,'Planificación 2026-1'!F:F,"PRINCIPAL",'Planificación 2026-1'!X:X,"VIRTUAL",'Planificación 2026-1'!I:I,"&gt;2")</f>
        <v>0</v>
      </c>
      <c r="DT341" s="76">
        <f>SUMIFS('Planificación 2026-1'!R:R,'Planificación 2026-1'!W:W,C341,'Planificación 2026-1'!F:F,"PRINCIPAL",'Planificación 2026-1'!X:X,"&lt;&gt;VIRTUAL",'Planificación 2026-1'!I:I,"&gt;2")</f>
        <v>0</v>
      </c>
      <c r="DU341" s="76">
        <f>SUMIFS('Planificación 2026-1'!R:R,'Planificación 2026-1'!W:W,C341,'Planificación 2026-1'!F:F,"SUNAMPE",'Planificación 2026-1'!X:X,"VIRTUAL",'Planificación 2026-1'!I:I,"&gt;2")</f>
        <v>0</v>
      </c>
      <c r="DV341" s="76">
        <f>SUMIFS('Planificación 2026-1'!R:R,'Planificación 2026-1'!W:W,C341,'Planificación 2026-1'!F:F,"SUNAMPE",'Planificación 2026-1'!X:X,"&lt;&gt;VIRTUAL",'Planificación 2026-1'!I:I,"&gt;2")</f>
        <v>0</v>
      </c>
      <c r="DW341" s="76">
        <f>SUMIFS('Planificación 2026-1'!R:R,'Planificación 2026-1'!W:W,C341,'Planificación 2026-1'!F:F,"FILIAL",'Planificación 2026-1'!X:X,"VIRTUAL",'Planificación 2026-1'!I:I,"&gt;2")</f>
        <v>0</v>
      </c>
      <c r="DX341" s="76">
        <f>SUMIFS('Planificación 2026-1'!R:R,'Planificación 2026-1'!W:W,C341,'Planificación 2026-1'!F:F,"FILIAL",'Planificación 2026-1'!X:X,"&lt;&gt;VIRTUAL",'Planificación 2026-1'!I:I,"&gt;2")</f>
        <v>0</v>
      </c>
      <c r="DY341" s="76">
        <f>SUMIFS('Planificación 2026-1'!R:R,'Planificación 2026-1'!W:W,C341,'Planificación 2026-1'!F:F,"PORUMA",'Planificación 2026-1'!X:X,"VIRTUAL",'Planificación 2026-1'!I:I,"&gt;2")</f>
        <v>0</v>
      </c>
      <c r="DZ341" s="76">
        <f>SUMIFS('Planificación 2026-1'!R:R,'Planificación 2026-1'!W:W,C341,'Planificación 2026-1'!F:F,"PORUMA",'Planificación 2026-1'!X:X,"&lt;&gt;VIRTUAL",'Planificación 2026-1'!I:I,"&gt;2")</f>
        <v>0</v>
      </c>
      <c r="EA341" s="76">
        <f>SUMIFS('Planificación 2026-1'!R:R,'Planificación 2026-1'!W:W,C341,'Planificación 2026-1'!F:F,"HUAURA",'Planificación 2026-1'!X:X,"VIRTUAL",'Planificación 2026-1'!I:I,"&gt;2")</f>
        <v>0</v>
      </c>
      <c r="EB341" s="76">
        <f>SUMIFS('Planificación 2026-1'!R:R,'Planificación 2026-1'!W:W,C341,'Planificación 2026-1'!F:F,"HUAURA",'Planificación 2026-1'!X:X,"&lt;&gt;VIRTUAL",'Planificación 2026-1'!I:I,"&gt;2")</f>
        <v>0</v>
      </c>
      <c r="EC341" s="76">
        <f>SUMIFS('Planificación 2026-1'!R:R,'Planificación 2026-1'!W:W,C341,'Planificación 2026-1'!F:F,"PRINCIPAL",'Planificación 2026-1'!X:X,"VIRTUAL",'Planificación 2026-1'!I:I,"&lt;3")</f>
        <v>0</v>
      </c>
      <c r="ED341" s="76">
        <f>SUMIFS('Planificación 2026-1'!R:R,'Planificación 2026-1'!W:W,C341,'Planificación 2026-1'!F:F,"PRINCIPAL",'Planificación 2026-1'!X:X,"&lt;&gt;VIRTUAL",'Planificación 2026-1'!I:I,"&lt;3")</f>
        <v>0</v>
      </c>
      <c r="EE341" s="76">
        <f>SUMIFS('Planificación 2026-1'!R:R,'Planificación 2026-1'!W:W,C341,'Planificación 2026-1'!F:F,"SUNAMPE",'Planificación 2026-1'!X:X,"VIRTUAL",'Planificación 2026-1'!I:I,"&lt;3")</f>
        <v>0</v>
      </c>
      <c r="EF341" s="76">
        <f>SUMIFS('Planificación 2026-1'!R:R,'Planificación 2026-1'!W:W,C341,'Planificación 2026-1'!F:F,"SUNAMPE",'Planificación 2026-1'!X:X,"&lt;&gt;VIRTUAL",'Planificación 2026-1'!I:I,"&lt;3")</f>
        <v>0</v>
      </c>
      <c r="EG341" s="76">
        <f>SUMIFS('Planificación 2026-1'!R:R,'Planificación 2026-1'!W:W,C341,'Planificación 2026-1'!F:F,"FILIAL",'Planificación 2026-1'!X:X,"VIRTUAL",'Planificación 2026-1'!I:I,"&lt;3")</f>
        <v>0</v>
      </c>
      <c r="EH341" s="76">
        <f>SUMIFS('Planificación 2026-1'!R:R,'Planificación 2026-1'!W:W,C341,'Planificación 2026-1'!F:F,"FILIAL",'Planificación 2026-1'!X:X,"&lt;&gt;VIRTUAL",'Planificación 2026-1'!I:I,"&lt;3")</f>
        <v>0</v>
      </c>
      <c r="EI341" s="76">
        <f>SUMIFS('Planificación 2026-1'!R:R,'Planificación 2026-1'!W:W,C341,'Planificación 2026-1'!F:F,"PORUMA",'Planificación 2026-1'!X:X,"VIRTUAL",'Planificación 2026-1'!I:I,"&lt;3")</f>
        <v>0</v>
      </c>
      <c r="EJ341" s="76">
        <f>SUMIFS('Planificación 2026-1'!R:R,'Planificación 2026-1'!W:W,C341,'Planificación 2026-1'!F:F,"PORUMA",'Planificación 2026-1'!X:X,"&lt;&gt;VIRTUAL",'Planificación 2026-1'!I:I,"&lt;3")</f>
        <v>0</v>
      </c>
      <c r="EK341" s="76">
        <f>SUMIFS('Planificación 2026-1'!R:R,'Planificación 2026-1'!W:W,C341,'Planificación 2026-1'!F:F,"HUAURA",'Planificación 2026-1'!X:X,"VIRTUAL",'Planificación 2026-1'!I:I,"&lt;3")</f>
        <v>0</v>
      </c>
      <c r="EL341" s="76">
        <f>SUMIFS('Planificación 2026-1'!R:R,'Planificación 2026-1'!W:W,C341,'Planificación 2026-1'!F:F,"HUAURA",'Planificación 2026-1'!X:X,"&lt;&gt;VIRTUAL",'Planificación 2026-1'!I:I,"&lt;3")</f>
        <v>0</v>
      </c>
      <c r="EM341" s="76"/>
      <c r="EN341" s="76">
        <f t="shared" si="50"/>
        <v>0</v>
      </c>
      <c r="EO341" s="76">
        <f t="shared" si="51"/>
        <v>0</v>
      </c>
      <c r="EP341" s="76" t="b">
        <f t="shared" si="52"/>
        <v>1</v>
      </c>
      <c r="EQ341" s="76" t="str">
        <f t="shared" si="53"/>
        <v/>
      </c>
      <c r="ER341" s="76" t="str">
        <f t="shared" si="58"/>
        <v>PRESENCIAL</v>
      </c>
    </row>
    <row r="342" spans="1:148" hidden="1">
      <c r="A342" s="83"/>
      <c r="B342" s="119">
        <v>339</v>
      </c>
      <c r="C342" s="115" t="s">
        <v>515</v>
      </c>
      <c r="D342" s="112">
        <f>SUMIF('Planificación 2026-1'!W:W,C342,'Planificación 2026-1'!R:R)</f>
        <v>16</v>
      </c>
      <c r="E342" s="114" t="s">
        <v>170</v>
      </c>
      <c r="F342" s="115" t="s">
        <v>171</v>
      </c>
      <c r="G342" s="115" t="s">
        <v>153</v>
      </c>
      <c r="H342" s="115" t="s">
        <v>127</v>
      </c>
      <c r="I342" s="107" t="str">
        <f>IF(SUM(COUNTIFS('Planificación 2026-1'!F:F,"PRINCIPAL",'Planificación 2026-1'!W:W,C342,'Planificación 2026-1'!H:H,"AF"))&gt;0,"P01"," ")</f>
        <v xml:space="preserve"> </v>
      </c>
      <c r="J342" s="108" t="str">
        <f>IF(SUM(COUNTIFS('Planificación 2026-1'!F:F,"PRINCIPAL",'Planificación 2026-1'!W:W,C342,'Planificación 2026-1'!H:H,"EN"))&gt;0,"P02"," ")</f>
        <v xml:space="preserve"> </v>
      </c>
      <c r="K342" s="108" t="str">
        <f>IF(SUM(COUNTIFS('Planificación 2026-1'!F:F,"PRINCIPAL",'Planificación 2026-1'!W:W,C342,'Planificación 2026-1'!H:H,"IS"))&gt;0,"P03"," ")</f>
        <v xml:space="preserve"> </v>
      </c>
      <c r="L342" s="108" t="str">
        <f>IF(SUM(COUNTIFS('Planificación 2026-1'!F:F,"PRINCIPAL",'Planificación 2026-1'!W:W,C342,'Planificación 2026-1'!H:H,"PS"))&gt;0,"P04"," ")</f>
        <v xml:space="preserve"> </v>
      </c>
      <c r="M342" s="108"/>
      <c r="N342" s="108" t="str">
        <f>IF(SUM(COUNTIFS('Planificación 2026-1'!F:F,"PRINCIPAL",'Planificación 2026-1'!W:W,C342,'Planificación 2026-1'!H:H,"IN"))&gt;0,"P06"," ")</f>
        <v xml:space="preserve"> </v>
      </c>
      <c r="O342" s="108" t="str">
        <f>IF(SUM(COUNTIFS('Planificación 2026-1'!F:F,"PRINCIPAL",'Planificación 2026-1'!W:W,C342,'Planificación 2026-1'!H:H,"CA"))&gt;0,"P07"," ")</f>
        <v xml:space="preserve"> </v>
      </c>
      <c r="P342" s="108" t="str">
        <f>IF(SUM(COUNTIFS('Planificación 2026-1'!F:F,"PRINCIPAL",'Planificación 2026-1'!W:W,C342,'Planificación 2026-1'!H:H,"DE"))&gt;0,"P08"," ")</f>
        <v>P08</v>
      </c>
      <c r="Q342" s="108" t="str">
        <f>IF(SUM(COUNTIFS('Planificación 2026-1'!F:F,"PRINCIPAL",'Planificación 2026-1'!W:W,C342,'Planificación 2026-1'!H:H,"OB"))&gt;0,"P09"," ")</f>
        <v xml:space="preserve"> </v>
      </c>
      <c r="R342" s="108" t="str">
        <f>IF(SUM(COUNTIFS('Planificación 2026-1'!F:F,"PRINCIPAL",'Planificación 2026-1'!W:W,C342,'Planificación 2026-1'!H:H,"MH"))&gt;0,"P31"," ")</f>
        <v xml:space="preserve"> </v>
      </c>
      <c r="S342" s="108" t="str">
        <f>IF(SUM(COUNTIFS('Planificación 2026-1'!F:F,"PRINCIPAL",'Planificación 2026-1'!W:W,C342,'Planificación 2026-1'!H:H,"IC"))&gt;0,"P32"," ")</f>
        <v xml:space="preserve"> </v>
      </c>
      <c r="T342" s="108" t="str">
        <f>IF(SUM(COUNTIFS('Planificación 2026-1'!F:F,"PRINCIPAL",'Planificación 2026-1'!W:W,C342,'Planificación 2026-1'!H:H,"AR"))&gt;0,"P34"," ")</f>
        <v xml:space="preserve"> </v>
      </c>
      <c r="U342" s="108" t="str">
        <f>IF(SUM(COUNTIFS('Planificación 2026-1'!F:F,"PRINCIPAL",'Planificación 2026-1'!W:W,C342,'Planificación 2026-1'!H:H,"T1"))&gt;0,"P35"," ")</f>
        <v xml:space="preserve"> </v>
      </c>
      <c r="V342" s="108" t="str">
        <f>IF(SUM(COUNTIFS('Planificación 2026-1'!F:F,"PRINCIPAL",'Planificación 2026-1'!W:W,C342,'Planificación 2026-1'!H:H,"T3"))&gt;0,"P36"," ")</f>
        <v xml:space="preserve"> </v>
      </c>
      <c r="W342" s="108" t="str">
        <f>IF(SUM(COUNTIFS('Planificación 2026-1'!F:F,"PRINCIPAL",'Planificación 2026-1'!W:W,C342,'Planificación 2026-1'!H:H,"T2"))&gt;0,"P37"," ")</f>
        <v xml:space="preserve"> </v>
      </c>
      <c r="X342" s="108" t="str">
        <f>IF(SUM(COUNTIFS('Planificación 2026-1'!F:F,"PRINCIPAL",'Planificación 2026-1'!W:W,C342,'Planificación 2026-1'!H:H,"AE"))&gt;0,"P38"," ")</f>
        <v xml:space="preserve"> </v>
      </c>
      <c r="Y342" s="108" t="str">
        <f>IF(SUM(COUNTIFS('Planificación 2026-1'!F:F,"PRINCIPAL",'Planificación 2026-1'!W:W,C342,'Planificación 2026-1'!H:H,"T4"))&gt;0,"P55"," ")</f>
        <v xml:space="preserve"> </v>
      </c>
      <c r="Z342" s="108" t="str">
        <f>IF(SUM(COUNTIFS('Planificación 2026-1'!F:F,"FILIAL",'Planificación 2026-1'!W:W,C342,'Planificación 2026-1'!H:H,"AF"))&gt;0," P01"," ")</f>
        <v xml:space="preserve"> </v>
      </c>
      <c r="AA342" s="108" t="str">
        <f>IF(SUM(COUNTIFS('Planificación 2026-1'!F:F,"FILIAL",'Planificación 2026-1'!W:W,C342,'Planificación 2026-1'!H:H,"EN"))&gt;0,"P02"," ")</f>
        <v xml:space="preserve"> </v>
      </c>
      <c r="AB342" s="108" t="str">
        <f>IF(SUM(COUNTIFS('Planificación 2026-1'!F:F,"FILIAL",'Planificación 2026-1'!W:W,C342,'Planificación 2026-1'!H:H,"IS"))&gt;0,"P03"," ")</f>
        <v xml:space="preserve"> </v>
      </c>
      <c r="AC342" s="108" t="str">
        <f>IF(SUM(COUNTIFS('Planificación 2026-1'!F:F,"FILIAL",'Planificación 2026-1'!W:W,C342,'Planificación 2026-1'!H:H,"PS"))&gt;0,"P04"," ")</f>
        <v xml:space="preserve"> </v>
      </c>
      <c r="AD342" s="108"/>
      <c r="AE342" s="108" t="str">
        <f>IF(SUM(COUNTIFS('Planificación 2026-1'!F:F,"FILIAL",'Planificación 2026-1'!W:W,C342,'Planificación 2026-1'!H:H,"IN"))&gt;0,"P06"," ")</f>
        <v xml:space="preserve"> </v>
      </c>
      <c r="AF342" s="108" t="str">
        <f>IF(SUM(COUNTIFS('Planificación 2026-1'!F:F,"FILIAL",'Planificación 2026-1'!W:W,C342,'Planificación 2026-1'!H:H,"CA"))&gt;0,"P07"," ")</f>
        <v xml:space="preserve"> </v>
      </c>
      <c r="AG342" s="108" t="str">
        <f>IF(SUM(COUNTIFS('Planificación 2026-1'!F:F,"FILIAL",'Planificación 2026-1'!W:W,C342,'Planificación 2026-1'!H:H,"DE"))&gt;0,"P08"," ")</f>
        <v>P08</v>
      </c>
      <c r="AH342" s="108" t="str">
        <f>IF(SUM(COUNTIFS('Planificación 2026-1'!F:F,"FILIAL",'Planificación 2026-1'!W:W,C342,'Planificación 2026-1'!H:H,"OB"))&gt;0,"P09"," ")</f>
        <v xml:space="preserve"> </v>
      </c>
      <c r="AI342" s="108" t="str">
        <f>IF(SUM(COUNTIFS('Planificación 2026-1'!F:F,"FILIAL",'Planificación 2026-1'!W:W,C342,'Planificación 2026-1'!H:H,"MH"))&gt;0,"P31"," ")</f>
        <v xml:space="preserve"> </v>
      </c>
      <c r="AJ342" s="108" t="str">
        <f>IF(SUM(COUNTIFS('Planificación 2026-1'!F:F,"FILIAL",'Planificación 2026-1'!W:W,C342,'Planificación 2026-1'!H:H,"IC"))&gt;0,"P32"," ")</f>
        <v xml:space="preserve"> </v>
      </c>
      <c r="AK342" s="108" t="str">
        <f>IF(SUM(COUNTIFS('Planificación 2026-1'!F:F,"FILIAL",'Planificación 2026-1'!W:W,C342,'Planificación 2026-1'!H:H,"AR"))&gt;0,"P34"," ")</f>
        <v xml:space="preserve"> </v>
      </c>
      <c r="AL342" s="108" t="str">
        <f>IF(SUM(COUNTIFS('Planificación 2026-1'!F:F,"FILIAL",'Planificación 2026-1'!W:W,C342,'Planificación 2026-1'!H:H,"T1"))&gt;0,"P35"," ")</f>
        <v xml:space="preserve"> </v>
      </c>
      <c r="AM342" s="108" t="str">
        <f>IF(SUM(COUNTIFS('Planificación 2026-1'!F:F,"FILIAL",'Planificación 2026-1'!W:W,C342,'Planificación 2026-1'!H:H,"T3"))&gt;0,"P36"," ")</f>
        <v xml:space="preserve"> </v>
      </c>
      <c r="AN342" s="108" t="str">
        <f>IF(SUM(COUNTIFS('Planificación 2026-1'!F:F,"FILIAL",'Planificación 2026-1'!W:W,C342,'Planificación 2026-1'!H:H,"T2"))&gt;0,"P37"," ")</f>
        <v xml:space="preserve"> </v>
      </c>
      <c r="AO342" s="108" t="str">
        <f>IF(SUM(COUNTIFS('Planificación 2026-1'!F:F,"FILIAL",'Planificación 2026-1'!W:W,C342,'Planificación 2026-1'!H:H,"AE"))&gt;0,"P38"," ")</f>
        <v xml:space="preserve"> </v>
      </c>
      <c r="AP342" s="108" t="str">
        <f>IF(SUM(COUNTIFS('Planificación 2026-1'!F:F,"FILIAL",'Planificación 2026-1'!W:W,C342,'Planificación 2026-1'!H:H,"T4"))&gt;0,"P55"," ")</f>
        <v xml:space="preserve"> </v>
      </c>
      <c r="AQ342" s="108" t="str">
        <f>IF(SUM(COUNTIFS('Planificación 2026-1'!F:F,"SUNAMPE",'Planificación 2026-1'!W:W,C342,'Planificación 2026-1'!H:H,"AF"))&gt;0," P01"," ")</f>
        <v xml:space="preserve"> </v>
      </c>
      <c r="AR342" s="108" t="str">
        <f>IF(SUM(COUNTIFS('Planificación 2026-1'!F:F,"SUNAMPE",'Planificación 2026-1'!W:W,C342,'Planificación 2026-1'!H:H,"EN"))&gt;0,"P02"," ")</f>
        <v xml:space="preserve"> </v>
      </c>
      <c r="AS342" s="108" t="str">
        <f>IF(SUM(COUNTIFS('Planificación 2026-1'!F:F,"SUNAMPE",'Planificación 2026-1'!W:W,C342,'Planificación 2026-1'!H:H,"IS"))&gt;0,"P03"," ")</f>
        <v xml:space="preserve"> </v>
      </c>
      <c r="AT342" s="108" t="str">
        <f>IF(SUM(COUNTIFS('Planificación 2026-1'!F:F,"SUNAMPE",'Planificación 2026-1'!W:W,C342,'Planificación 2026-1'!H:H,"PS"))&gt;0,"P04"," ")</f>
        <v xml:space="preserve"> </v>
      </c>
      <c r="AU342" s="108"/>
      <c r="AV342" s="108" t="str">
        <f>IF(SUM(COUNTIFS('Planificación 2026-1'!F:F,"SUNAMPE",'Planificación 2026-1'!W:W,C342,'Planificación 2026-1'!H:H,"IN"))&gt;0,"P06"," ")</f>
        <v xml:space="preserve"> </v>
      </c>
      <c r="AW342" s="108" t="str">
        <f>IF(SUM(COUNTIFS('Planificación 2026-1'!F:F,"SUNAMPE",'Planificación 2026-1'!W:W,C342,'Planificación 2026-1'!H:H,"CA"))&gt;0,"P07"," ")</f>
        <v xml:space="preserve"> </v>
      </c>
      <c r="AX342" s="108" t="str">
        <f>IF(SUM(COUNTIFS('Planificación 2026-1'!F:F,"SUNAMPE",'Planificación 2026-1'!W:W,C342,'Planificación 2026-1'!H:H,"DE"))&gt;0,"P08"," ")</f>
        <v xml:space="preserve"> </v>
      </c>
      <c r="AY342" s="108" t="str">
        <f>IF(SUM(COUNTIFS('Planificación 2026-1'!F:F,"SUNAMPE",'Planificación 2026-1'!W:W,C342,'Planificación 2026-1'!H:H,"OB"))&gt;0,"P09"," ")</f>
        <v xml:space="preserve"> </v>
      </c>
      <c r="AZ342" s="108" t="str">
        <f>IF(SUM(COUNTIFS('Planificación 2026-1'!F:F,"SUNAMPE",'Planificación 2026-1'!W:W,C342,'Planificación 2026-1'!H:H,"MH"))&gt;0,"P31"," ")</f>
        <v xml:space="preserve"> </v>
      </c>
      <c r="BA342" s="108" t="str">
        <f>IF(SUM(COUNTIFS('Planificación 2026-1'!F:F,"SUNAMPE",'Planificación 2026-1'!W:W,C342,'Planificación 2026-1'!H:H,"IC"))&gt;0,"P32"," ")</f>
        <v xml:space="preserve"> </v>
      </c>
      <c r="BB342" s="108" t="str">
        <f>IF(SUM(COUNTIFS('Planificación 2026-1'!F:F,"SUNAMPE",'Planificación 2026-1'!W:W,C342,'Planificación 2026-1'!H:H,"AR"))&gt;0,"P34"," ")</f>
        <v xml:space="preserve"> </v>
      </c>
      <c r="BC342" s="108" t="str">
        <f>IF(SUM(COUNTIFS('Planificación 2026-1'!F:F,"SUNAMPE",'Planificación 2026-1'!W:W,C342,'Planificación 2026-1'!H:H,"T1"))&gt;0,"P35"," ")</f>
        <v xml:space="preserve"> </v>
      </c>
      <c r="BD342" s="108" t="str">
        <f>IF(SUM(COUNTIFS('Planificación 2026-1'!F:F,"SUNAMPE",'Planificación 2026-1'!W:W,C342,'Planificación 2026-1'!H:H,"T3"))&gt;0,"P36"," ")</f>
        <v xml:space="preserve"> </v>
      </c>
      <c r="BE342" s="108" t="str">
        <f>IF(SUM(COUNTIFS('Planificación 2026-1'!F:F,"SUNAMPE",'Planificación 2026-1'!W:W,C342,'Planificación 2026-1'!H:H,"T2"))&gt;0,"P37"," ")</f>
        <v xml:space="preserve"> </v>
      </c>
      <c r="BF342" s="108" t="str">
        <f>IF(SUM(COUNTIFS('Planificación 2026-1'!F:F,"SUNAMPE",'Planificación 2026-1'!W:W,C342,'Planificación 2026-1'!H:H,"AE"))&gt;0,"P38"," ")</f>
        <v xml:space="preserve"> </v>
      </c>
      <c r="BG342" s="108" t="str">
        <f>IF(SUM(COUNTIFS('Planificación 2026-1'!F:F,"SUNAMPE",'Planificación 2026-1'!W:W,C342,'Planificación 2026-1'!H:H,"T4"))&gt;0,"P55"," ")</f>
        <v xml:space="preserve"> </v>
      </c>
      <c r="BH342" s="108" t="str">
        <f>IF(SUM(COUNTIFS('Planificación 2026-1'!F:F,"HUAURA",'Planificación 2026-1'!W:W,C342,'Planificación 2026-1'!H:H,"AF"))&gt;0," P01"," ")</f>
        <v xml:space="preserve"> </v>
      </c>
      <c r="BI342" s="108" t="str">
        <f>IF(SUM(COUNTIFS('Planificación 2026-1'!F:F,"HUAURA",'Planificación 2026-1'!W:W,C342,'Planificación 2026-1'!H:H,"EN"))&gt;0,"P02"," ")</f>
        <v xml:space="preserve"> </v>
      </c>
      <c r="BJ342" s="108" t="str">
        <f>IF(SUM(COUNTIFS('Planificación 2026-1'!F:F,"HUAURA",'Planificación 2026-1'!W:W,C342,'Planificación 2026-1'!H:H,"IS"))&gt;0,"P03"," ")</f>
        <v xml:space="preserve"> </v>
      </c>
      <c r="BK342" s="108" t="str">
        <f>IF(SUM(COUNTIFS('Planificación 2026-1'!F:F,"HUAURA",'Planificación 2026-1'!W:W,C342,'Planificación 2026-1'!H:H,"PS"))&gt;0,"P04"," ")</f>
        <v xml:space="preserve"> </v>
      </c>
      <c r="BL342" s="108"/>
      <c r="BM342" s="108" t="str">
        <f>IF(SUM(COUNTIFS('Planificación 2026-1'!F:F,"HUAURA",'Planificación 2026-1'!W:W,C342,'Planificación 2026-1'!H:H,"IN"))&gt;0,"P06"," ")</f>
        <v xml:space="preserve"> </v>
      </c>
      <c r="BN342" s="108" t="str">
        <f>IF(SUM(COUNTIFS('Planificación 2026-1'!F:F,"HUAURA",'Planificación 2026-1'!W:W,C342,'Planificación 2026-1'!H:H,"CA"))&gt;0,"P07"," ")</f>
        <v xml:space="preserve"> </v>
      </c>
      <c r="BO342" s="108" t="str">
        <f>IF(SUM(COUNTIFS('Planificación 2026-1'!F:F,"HUAURA",'Planificación 2026-1'!W:W,C342,'Planificación 2026-1'!H:H,"DE"))&gt;0,"P08"," ")</f>
        <v xml:space="preserve"> </v>
      </c>
      <c r="BP342" s="108" t="str">
        <f>IF(SUM(COUNTIFS('Planificación 2026-1'!F:F,"HUAURA",'Planificación 2026-1'!W:W,C342,'Planificación 2026-1'!H:H,"OB"))&gt;0,"P09"," ")</f>
        <v xml:space="preserve"> </v>
      </c>
      <c r="BQ342" s="108" t="str">
        <f>IF(SUM(COUNTIFS('Planificación 2026-1'!F:F,"HUAURA",'Planificación 2026-1'!W:W,C342,'Planificación 2026-1'!H:H,"MH"))&gt;0,"P31"," ")</f>
        <v xml:space="preserve"> </v>
      </c>
      <c r="BR342" s="108" t="str">
        <f>IF(SUM(COUNTIFS('Planificación 2026-1'!F:F,"HUAURA",'Planificación 2026-1'!W:W,C342,'Planificación 2026-1'!H:H,"IC"))&gt;0,"P32"," ")</f>
        <v xml:space="preserve"> </v>
      </c>
      <c r="BS342" s="108" t="str">
        <f>IF(SUM(COUNTIFS('Planificación 2026-1'!F:F,"HUAURA",'Planificación 2026-1'!W:W,C342,'Planificación 2026-1'!H:H,"AR"))&gt;0,"P34"," ")</f>
        <v xml:space="preserve"> </v>
      </c>
      <c r="BT342" s="108" t="str">
        <f>IF(SUM(COUNTIFS('Planificación 2026-1'!F:F,"HUAURA",'Planificación 2026-1'!W:W,C342,'Planificación 2026-1'!H:H,"T1"))&gt;0,"P35"," ")</f>
        <v xml:space="preserve"> </v>
      </c>
      <c r="BU342" s="108" t="str">
        <f>IF(SUM(COUNTIFS('Planificación 2026-1'!F:F,"HUAURA",'Planificación 2026-1'!W:W,C342,'Planificación 2026-1'!H:H,"T3"))&gt;0,"P36"," ")</f>
        <v xml:space="preserve"> </v>
      </c>
      <c r="BV342" s="108" t="str">
        <f>IF(SUM(COUNTIFS('Planificación 2026-1'!F:F,"HUAURA",'Planificación 2026-1'!W:W,C342,'Planificación 2026-1'!H:H,"T2"))&gt;0,"P37"," ")</f>
        <v xml:space="preserve"> </v>
      </c>
      <c r="BW342" s="108" t="str">
        <f>IF(SUM(COUNTIFS('Planificación 2026-1'!F:F,"HUAURA",'Planificación 2026-1'!W:W,C342,'Planificación 2026-1'!H:H,"AE"))&gt;0,"P38"," ")</f>
        <v xml:space="preserve"> </v>
      </c>
      <c r="BX342" s="108" t="str">
        <f>IF(SUM(COUNTIFS('Planificación 2026-1'!F:F,"HUAURA",'Planificación 2026-1'!W:W,C342,'Planificación 2026-1'!H:H,"T4"))&gt;0,"P55"," ")</f>
        <v xml:space="preserve"> </v>
      </c>
      <c r="BY342" s="109">
        <f>SUMIFS('Planificación 2026-1'!R:R,'Planificación 2026-1'!W:W,C342,'Planificación 2026-1'!H:H,"AF",'Planificación 2026-1'!I:I,"&gt;2")</f>
        <v>0</v>
      </c>
      <c r="BZ342" s="109">
        <f>SUMIFS('Planificación 2026-1'!R:R,'Planificación 2026-1'!W:W,C342,'Planificación 2026-1'!H:H,"EN",'Planificación 2026-1'!I:I,"&gt;2")</f>
        <v>0</v>
      </c>
      <c r="CA342" s="109">
        <f>SUMIFS('Planificación 2026-1'!R:R,'Planificación 2026-1'!W:W,C342,'Planificación 2026-1'!H:H,"IS",'Planificación 2026-1'!I:I,"&gt;2")</f>
        <v>0</v>
      </c>
      <c r="CB342" s="109">
        <f>SUMIFS('Planificación 2026-1'!R:R,'Planificación 2026-1'!W:W,C342,'Planificación 2026-1'!H:H,"PS",'Planificación 2026-1'!I:I,"&gt;2")</f>
        <v>0</v>
      </c>
      <c r="CC342" s="109">
        <f>SUMIFS('Planificación 2026-1'!R:R,'Planificación 2026-1'!W:W,C342,'Planificación 2026-1'!H:H,"IN",'Planificación 2026-1'!I:I,"&gt;2")</f>
        <v>0</v>
      </c>
      <c r="CD342" s="109">
        <f>SUMIFS('Planificación 2026-1'!R:R,'Planificación 2026-1'!W:W,C342,'Planificación 2026-1'!H:H,"CA",'Planificación 2026-1'!I:I,"&gt;2")</f>
        <v>0</v>
      </c>
      <c r="CE342" s="109">
        <f>SUMIFS('Planificación 2026-1'!R:R,'Planificación 2026-1'!W:W,C342,'Planificación 2026-1'!H:H,"DE",'Planificación 2026-1'!I:I,"&gt;2")</f>
        <v>16</v>
      </c>
      <c r="CF342" s="109">
        <f>SUMIFS('Planificación 2026-1'!R:R,'Planificación 2026-1'!W:W,C342,'Planificación 2026-1'!H:H,"OB",'Planificación 2026-1'!I:I,"&gt;2")</f>
        <v>0</v>
      </c>
      <c r="CG342" s="109">
        <f>SUMIFS('Planificación 2026-1'!R:R,'Planificación 2026-1'!W:W,C342,'Planificación 2026-1'!H:H,"MH",'Planificación 2026-1'!I:I,"&gt;2")</f>
        <v>0</v>
      </c>
      <c r="CH342" s="109">
        <f>SUMIFS('Planificación 2026-1'!R:R,'Planificación 2026-1'!W:W,C342,'Planificación 2026-1'!H:H,"IC",'Planificación 2026-1'!I:I,"&gt;2")</f>
        <v>0</v>
      </c>
      <c r="CI342" s="109">
        <f>SUMIFS('Planificación 2026-1'!R:R,'Planificación 2026-1'!W:W,C342,'Planificación 2026-1'!H:H,"AR",'Planificación 2026-1'!I:I,"&gt;2")</f>
        <v>0</v>
      </c>
      <c r="CJ342" s="109">
        <f>SUMIFS('Planificación 2026-1'!R:R,'Planificación 2026-1'!W:W,C342,'Planificación 2026-1'!H:H,"T1",'Planificación 2026-1'!I:I,"&gt;2")</f>
        <v>0</v>
      </c>
      <c r="CK342" s="109">
        <f>SUMIFS('Planificación 2026-1'!R:R,'Planificación 2026-1'!W:W,C342,'Planificación 2026-1'!H:H,"T3",'Planificación 2026-1'!I:I,"&gt;2")</f>
        <v>0</v>
      </c>
      <c r="CL342" s="109">
        <f>SUMIFS('Planificación 2026-1'!R:R,'Planificación 2026-1'!W:W,C342,'Planificación 2026-1'!H:H,"T2",'Planificación 2026-1'!I:I,"&gt;2")</f>
        <v>0</v>
      </c>
      <c r="CM342" s="109">
        <f>SUMIFS('Planificación 2026-1'!R:R,'Planificación 2026-1'!W:W,C342,'Planificación 2026-1'!H:H,"AE",'Planificación 2026-1'!I:I,"&gt;2")</f>
        <v>0</v>
      </c>
      <c r="CN342" s="109">
        <f>SUMIFS('Planificación 2026-1'!R:R,'Planificación 2026-1'!W:W,C342,'Planificación 2026-1'!H:H,"T4",'Planificación 2026-1'!I:I,"&gt;2")</f>
        <v>0</v>
      </c>
      <c r="CO342" s="109">
        <f>SUMIFS('Planificación 2026-1'!R:R,'Planificación 2026-1'!W:W,C342,'Planificación 2026-1'!H:H,"AF",'Planificación 2026-1'!I:I,"&lt;3")</f>
        <v>0</v>
      </c>
      <c r="CP342" s="109">
        <f>SUMIFS('Planificación 2026-1'!R:R,'Planificación 2026-1'!W:W,C342,'Planificación 2026-1'!H:H,"EN",'Planificación 2026-1'!I:I,"&lt;3")</f>
        <v>0</v>
      </c>
      <c r="CQ342" s="109">
        <f>SUMIFS('Planificación 2026-1'!R:R,'Planificación 2026-1'!W:W,C342,'Planificación 2026-1'!H:H,"IS",'Planificación 2026-1'!I:I,"&lt;3")</f>
        <v>0</v>
      </c>
      <c r="CR342" s="109">
        <f>SUMIFS('Planificación 2026-1'!R:R,'Planificación 2026-1'!W:W,C342,'Planificación 2026-1'!H:H,"PS",'Planificación 2026-1'!I:I,"&lt;3")</f>
        <v>0</v>
      </c>
      <c r="CS342" s="109">
        <f>SUMIFS('Planificación 2026-1'!R:R,'Planificación 2026-1'!W:W,C342,'Planificación 2026-1'!H:H,"IN",'Planificación 2026-1'!I:I,"&lt;3")</f>
        <v>0</v>
      </c>
      <c r="CT342" s="109">
        <f>SUMIFS('Planificación 2026-1'!R:R,'Planificación 2026-1'!W:W,C342,'Planificación 2026-1'!H:H,"CA",'Planificación 2026-1'!I:I,"&lt;3")</f>
        <v>0</v>
      </c>
      <c r="CU342" s="109">
        <f>SUMIFS('Planificación 2026-1'!R:R,'Planificación 2026-1'!W:W,C342,'Planificación 2026-1'!H:H,"DE",'Planificación 2026-1'!I:I,"&lt;3")</f>
        <v>0</v>
      </c>
      <c r="CV342" s="109">
        <f>SUMIFS('Planificación 2026-1'!R:R,'Planificación 2026-1'!W:W,C342,'Planificación 2026-1'!H:H,"OB",'Planificación 2026-1'!I:I,"&lt;3")</f>
        <v>0</v>
      </c>
      <c r="CW342" s="109">
        <f>SUMIFS('Planificación 2026-1'!R:R,'Planificación 2026-1'!W:W,C342,'Planificación 2026-1'!H:H,"MH",'Planificación 2026-1'!I:I,"&lt;3")</f>
        <v>0</v>
      </c>
      <c r="CX342" s="109">
        <f>SUMIFS('Planificación 2026-1'!R:R,'Planificación 2026-1'!W:W,C342,'Planificación 2026-1'!H:H,"IC",'Planificación 2026-1'!I:I,"&lt;3")</f>
        <v>0</v>
      </c>
      <c r="CY342" s="109">
        <f>SUMIFS('Planificación 2026-1'!R:R,'Planificación 2026-1'!W:W,C342,'Planificación 2026-1'!H:H,"AR",'Planificación 2026-1'!I:I,"&lt;3")</f>
        <v>0</v>
      </c>
      <c r="CZ342" s="109">
        <f>SUMIFS('Planificación 2026-1'!R:R,'Planificación 2026-1'!W:W,C342,'Planificación 2026-1'!H:H,"T1",'Planificación 2026-1'!I:I,"&lt;3")</f>
        <v>0</v>
      </c>
      <c r="DA342" s="109">
        <f>SUMIFS('Planificación 2026-1'!R:R,'Planificación 2026-1'!W:W,C342,'Planificación 2026-1'!H:H,"T3",'Planificación 2026-1'!I:I,"&lt;3")</f>
        <v>0</v>
      </c>
      <c r="DB342" s="109">
        <f>SUMIFS('Planificación 2026-1'!R:R,'Planificación 2026-1'!W:W,C342,'Planificación 2026-1'!H:H,"T2",'Planificación 2026-1'!I:I,"&lt;3")</f>
        <v>0</v>
      </c>
      <c r="DC342" s="109">
        <f>SUMIFS('Planificación 2026-1'!R:R,'Planificación 2026-1'!W:W,C342,'Planificación 2026-1'!H:H,"AE",'Planificación 2026-1'!I:I,"&lt;3")</f>
        <v>0</v>
      </c>
      <c r="DD342" s="109">
        <f>SUMIFS('Planificación 2026-1'!R:R,'Planificación 2026-1'!W:W,C342,'Planificación 2026-1'!H:H,"T4",'Planificación 2026-1'!I:I,"&lt;3")</f>
        <v>0</v>
      </c>
      <c r="DE342" s="108" t="str">
        <f t="shared" si="54"/>
        <v>P08</v>
      </c>
      <c r="DF342" s="41">
        <f>IF(C342="","",SUMIFS('Planificación 2026-1'!R:R,'Planificación 2026-1'!W:W,C342,'Planificación 2026-1'!F:F,"PRINCIPAL",'Planificación 2026-1'!X:X,"VIRTUAL"))</f>
        <v>3</v>
      </c>
      <c r="DG342" s="41">
        <f>IF(C342="","",SUMIFS('Planificación 2026-1'!R:R,'Planificación 2026-1'!W:W,C342,'Planificación 2026-1'!F:F,"PRINCIPAL",'Planificación 2026-1'!X:X,"PRESENCIAL"))</f>
        <v>5</v>
      </c>
      <c r="DH342" s="41">
        <f>IF(C342="","",SUMIFS('Planificación 2026-1'!R:R,'Planificación 2026-1'!W:W,C342,'Planificación 2026-1'!F:F,"PRINCIPAL",'Planificación 2026-1'!X:X,"HIBRIDO PRESENCIAL"))</f>
        <v>0</v>
      </c>
      <c r="DI342" s="108" t="str">
        <f t="shared" si="55"/>
        <v>P08</v>
      </c>
      <c r="DJ342" s="108">
        <f>IF(C342="","",SUMIFS('Planificación 2026-1'!R:R,'Planificación 2026-1'!W:W,C342,'Planificación 2026-1'!F:F,"FILIAL",'Planificación 2026-1'!X:X,"VIRTUAL"))</f>
        <v>8</v>
      </c>
      <c r="DK342" s="110">
        <f>IF(C342="","",SUMIFS('Planificación 2026-1'!R:R,'Planificación 2026-1'!W:W,C342,'Planificación 2026-1'!F:F,"FILIAL",'Planificación 2026-1'!X:X,"PRESENCIAL"))</f>
        <v>0</v>
      </c>
      <c r="DL342" s="61">
        <f>IF(C342="","",SUMIFS('Planificación 2026-1'!R:R,'Planificación 2026-1'!W:W,C342,'Planificación 2026-1'!F:F,"FILIAL",'Planificación 2026-1'!X:X,"HIBRIDO PRESENCIAL"))</f>
        <v>0</v>
      </c>
      <c r="DM342" s="111" t="str">
        <f t="shared" si="56"/>
        <v/>
      </c>
      <c r="DN342" s="108">
        <f>IF(C342="","",SUMIFS('Planificación 2026-1'!R:R,'Planificación 2026-1'!W:W,C342,'Planificación 2026-1'!F:F,"SUNAMPE",'Planificación 2026-1'!X:X,"VIRTUAL"))</f>
        <v>0</v>
      </c>
      <c r="DO342" s="61">
        <f>IF(C342="","",SUMIFS('Planificación 2026-1'!R:R,'Planificación 2026-1'!W:W,C342,'Planificación 2026-1'!F:F,"SUNAMPE",'Planificación 2026-1'!X:X,"PRESENCIAL"))</f>
        <v>0</v>
      </c>
      <c r="DP342" s="111" t="str">
        <f t="shared" si="57"/>
        <v/>
      </c>
      <c r="DQ342" s="108">
        <f>IF(C342="","",SUMIFS('Planificación 2026-1'!R:R,'Planificación 2026-1'!W:W,C342,'Planificación 2026-1'!F:F,"HUAURA",'Planificación 2026-1'!X:X,"VIRTUAL"))</f>
        <v>0</v>
      </c>
      <c r="DR342" s="61">
        <f>IF(C342="","",SUMIFS('Planificación 2026-1'!R:R,'Planificación 2026-1'!W:W,C342,'Planificación 2026-1'!F:F,"HUAURA",'Planificación 2026-1'!X:X,"PRESENCIAL"))</f>
        <v>0</v>
      </c>
      <c r="DS342" s="76">
        <f>SUMIFS('Planificación 2026-1'!R:R,'Planificación 2026-1'!W:W,C342,'Planificación 2026-1'!F:F,"PRINCIPAL",'Planificación 2026-1'!X:X,"VIRTUAL",'Planificación 2026-1'!I:I,"&gt;2")</f>
        <v>3</v>
      </c>
      <c r="DT342" s="76">
        <f>SUMIFS('Planificación 2026-1'!R:R,'Planificación 2026-1'!W:W,C342,'Planificación 2026-1'!F:F,"PRINCIPAL",'Planificación 2026-1'!X:X,"&lt;&gt;VIRTUAL",'Planificación 2026-1'!I:I,"&gt;2")</f>
        <v>5</v>
      </c>
      <c r="DU342" s="76">
        <f>SUMIFS('Planificación 2026-1'!R:R,'Planificación 2026-1'!W:W,C342,'Planificación 2026-1'!F:F,"SUNAMPE",'Planificación 2026-1'!X:X,"VIRTUAL",'Planificación 2026-1'!I:I,"&gt;2")</f>
        <v>0</v>
      </c>
      <c r="DV342" s="76">
        <f>SUMIFS('Planificación 2026-1'!R:R,'Planificación 2026-1'!W:W,C342,'Planificación 2026-1'!F:F,"SUNAMPE",'Planificación 2026-1'!X:X,"&lt;&gt;VIRTUAL",'Planificación 2026-1'!I:I,"&gt;2")</f>
        <v>0</v>
      </c>
      <c r="DW342" s="76">
        <f>SUMIFS('Planificación 2026-1'!R:R,'Planificación 2026-1'!W:W,C342,'Planificación 2026-1'!F:F,"FILIAL",'Planificación 2026-1'!X:X,"VIRTUAL",'Planificación 2026-1'!I:I,"&gt;2")</f>
        <v>8</v>
      </c>
      <c r="DX342" s="76">
        <f>SUMIFS('Planificación 2026-1'!R:R,'Planificación 2026-1'!W:W,C342,'Planificación 2026-1'!F:F,"FILIAL",'Planificación 2026-1'!X:X,"&lt;&gt;VIRTUAL",'Planificación 2026-1'!I:I,"&gt;2")</f>
        <v>0</v>
      </c>
      <c r="DY342" s="76">
        <f>SUMIFS('Planificación 2026-1'!R:R,'Planificación 2026-1'!W:W,C342,'Planificación 2026-1'!F:F,"PORUMA",'Planificación 2026-1'!X:X,"VIRTUAL",'Planificación 2026-1'!I:I,"&gt;2")</f>
        <v>0</v>
      </c>
      <c r="DZ342" s="76">
        <f>SUMIFS('Planificación 2026-1'!R:R,'Planificación 2026-1'!W:W,C342,'Planificación 2026-1'!F:F,"PORUMA",'Planificación 2026-1'!X:X,"&lt;&gt;VIRTUAL",'Planificación 2026-1'!I:I,"&gt;2")</f>
        <v>0</v>
      </c>
      <c r="EA342" s="76">
        <f>SUMIFS('Planificación 2026-1'!R:R,'Planificación 2026-1'!W:W,C342,'Planificación 2026-1'!F:F,"HUAURA",'Planificación 2026-1'!X:X,"VIRTUAL",'Planificación 2026-1'!I:I,"&gt;2")</f>
        <v>0</v>
      </c>
      <c r="EB342" s="76">
        <f>SUMIFS('Planificación 2026-1'!R:R,'Planificación 2026-1'!W:W,C342,'Planificación 2026-1'!F:F,"HUAURA",'Planificación 2026-1'!X:X,"&lt;&gt;VIRTUAL",'Planificación 2026-1'!I:I,"&gt;2")</f>
        <v>0</v>
      </c>
      <c r="EC342" s="76">
        <f>SUMIFS('Planificación 2026-1'!R:R,'Planificación 2026-1'!W:W,C342,'Planificación 2026-1'!F:F,"PRINCIPAL",'Planificación 2026-1'!X:X,"VIRTUAL",'Planificación 2026-1'!I:I,"&lt;3")</f>
        <v>0</v>
      </c>
      <c r="ED342" s="76">
        <f>SUMIFS('Planificación 2026-1'!R:R,'Planificación 2026-1'!W:W,C342,'Planificación 2026-1'!F:F,"PRINCIPAL",'Planificación 2026-1'!X:X,"&lt;&gt;VIRTUAL",'Planificación 2026-1'!I:I,"&lt;3")</f>
        <v>0</v>
      </c>
      <c r="EE342" s="76">
        <f>SUMIFS('Planificación 2026-1'!R:R,'Planificación 2026-1'!W:W,C342,'Planificación 2026-1'!F:F,"SUNAMPE",'Planificación 2026-1'!X:X,"VIRTUAL",'Planificación 2026-1'!I:I,"&lt;3")</f>
        <v>0</v>
      </c>
      <c r="EF342" s="76">
        <f>SUMIFS('Planificación 2026-1'!R:R,'Planificación 2026-1'!W:W,C342,'Planificación 2026-1'!F:F,"SUNAMPE",'Planificación 2026-1'!X:X,"&lt;&gt;VIRTUAL",'Planificación 2026-1'!I:I,"&lt;3")</f>
        <v>0</v>
      </c>
      <c r="EG342" s="76">
        <f>SUMIFS('Planificación 2026-1'!R:R,'Planificación 2026-1'!W:W,C342,'Planificación 2026-1'!F:F,"FILIAL",'Planificación 2026-1'!X:X,"VIRTUAL",'Planificación 2026-1'!I:I,"&lt;3")</f>
        <v>0</v>
      </c>
      <c r="EH342" s="76">
        <f>SUMIFS('Planificación 2026-1'!R:R,'Planificación 2026-1'!W:W,C342,'Planificación 2026-1'!F:F,"FILIAL",'Planificación 2026-1'!X:X,"&lt;&gt;VIRTUAL",'Planificación 2026-1'!I:I,"&lt;3")</f>
        <v>0</v>
      </c>
      <c r="EI342" s="76">
        <f>SUMIFS('Planificación 2026-1'!R:R,'Planificación 2026-1'!W:W,C342,'Planificación 2026-1'!F:F,"PORUMA",'Planificación 2026-1'!X:X,"VIRTUAL",'Planificación 2026-1'!I:I,"&lt;3")</f>
        <v>0</v>
      </c>
      <c r="EJ342" s="76">
        <f>SUMIFS('Planificación 2026-1'!R:R,'Planificación 2026-1'!W:W,C342,'Planificación 2026-1'!F:F,"PORUMA",'Planificación 2026-1'!X:X,"&lt;&gt;VIRTUAL",'Planificación 2026-1'!I:I,"&lt;3")</f>
        <v>0</v>
      </c>
      <c r="EK342" s="76">
        <f>SUMIFS('Planificación 2026-1'!R:R,'Planificación 2026-1'!W:W,C342,'Planificación 2026-1'!F:F,"HUAURA",'Planificación 2026-1'!X:X,"VIRTUAL",'Planificación 2026-1'!I:I,"&lt;3")</f>
        <v>0</v>
      </c>
      <c r="EL342" s="76">
        <f>SUMIFS('Planificación 2026-1'!R:R,'Planificación 2026-1'!W:W,C342,'Planificación 2026-1'!F:F,"HUAURA",'Planificación 2026-1'!X:X,"&lt;&gt;VIRTUAL",'Planificación 2026-1'!I:I,"&lt;3")</f>
        <v>0</v>
      </c>
      <c r="EM342" s="76"/>
      <c r="EN342" s="76">
        <f t="shared" si="50"/>
        <v>11</v>
      </c>
      <c r="EO342" s="76">
        <f t="shared" si="51"/>
        <v>5</v>
      </c>
      <c r="EP342" s="76" t="b">
        <f t="shared" si="52"/>
        <v>1</v>
      </c>
      <c r="EQ342" s="76" t="str">
        <f t="shared" si="53"/>
        <v>FILIAL-HUAURA</v>
      </c>
      <c r="ER342" s="76" t="str">
        <f t="shared" si="58"/>
        <v>MAS VIRTUAL</v>
      </c>
    </row>
    <row r="343" spans="1:148" hidden="1">
      <c r="A343" s="83"/>
      <c r="B343" s="119">
        <v>340</v>
      </c>
      <c r="C343" s="115" t="s">
        <v>516</v>
      </c>
      <c r="D343" s="112">
        <f>SUMIF('Planificación 2026-1'!W:W,C343,'Planificación 2026-1'!R:R)</f>
        <v>0</v>
      </c>
      <c r="E343" s="114" t="s">
        <v>173</v>
      </c>
      <c r="F343" s="115" t="s">
        <v>171</v>
      </c>
      <c r="G343" s="115" t="s">
        <v>13</v>
      </c>
      <c r="H343" s="115" t="s">
        <v>140</v>
      </c>
      <c r="I343" s="107" t="str">
        <f>IF(SUM(COUNTIFS('Planificación 2026-1'!F:F,"PRINCIPAL",'Planificación 2026-1'!W:W,C343,'Planificación 2026-1'!H:H,"AF"))&gt;0,"P01"," ")</f>
        <v xml:space="preserve"> </v>
      </c>
      <c r="J343" s="108" t="str">
        <f>IF(SUM(COUNTIFS('Planificación 2026-1'!F:F,"PRINCIPAL",'Planificación 2026-1'!W:W,C343,'Planificación 2026-1'!H:H,"EN"))&gt;0,"P02"," ")</f>
        <v xml:space="preserve"> </v>
      </c>
      <c r="K343" s="108" t="str">
        <f>IF(SUM(COUNTIFS('Planificación 2026-1'!F:F,"PRINCIPAL",'Planificación 2026-1'!W:W,C343,'Planificación 2026-1'!H:H,"IS"))&gt;0,"P03"," ")</f>
        <v xml:space="preserve"> </v>
      </c>
      <c r="L343" s="108" t="str">
        <f>IF(SUM(COUNTIFS('Planificación 2026-1'!F:F,"PRINCIPAL",'Planificación 2026-1'!W:W,C343,'Planificación 2026-1'!H:H,"PS"))&gt;0,"P04"," ")</f>
        <v xml:space="preserve"> </v>
      </c>
      <c r="M343" s="108"/>
      <c r="N343" s="108" t="str">
        <f>IF(SUM(COUNTIFS('Planificación 2026-1'!F:F,"PRINCIPAL",'Planificación 2026-1'!W:W,C343,'Planificación 2026-1'!H:H,"IN"))&gt;0,"P06"," ")</f>
        <v xml:space="preserve"> </v>
      </c>
      <c r="O343" s="108" t="str">
        <f>IF(SUM(COUNTIFS('Planificación 2026-1'!F:F,"PRINCIPAL",'Planificación 2026-1'!W:W,C343,'Planificación 2026-1'!H:H,"CA"))&gt;0,"P07"," ")</f>
        <v xml:space="preserve"> </v>
      </c>
      <c r="P343" s="108" t="str">
        <f>IF(SUM(COUNTIFS('Planificación 2026-1'!F:F,"PRINCIPAL",'Planificación 2026-1'!W:W,C343,'Planificación 2026-1'!H:H,"DE"))&gt;0,"P08"," ")</f>
        <v xml:space="preserve"> </v>
      </c>
      <c r="Q343" s="108" t="str">
        <f>IF(SUM(COUNTIFS('Planificación 2026-1'!F:F,"PRINCIPAL",'Planificación 2026-1'!W:W,C343,'Planificación 2026-1'!H:H,"OB"))&gt;0,"P09"," ")</f>
        <v xml:space="preserve"> </v>
      </c>
      <c r="R343" s="108" t="str">
        <f>IF(SUM(COUNTIFS('Planificación 2026-1'!F:F,"PRINCIPAL",'Planificación 2026-1'!W:W,C343,'Planificación 2026-1'!H:H,"MH"))&gt;0,"P31"," ")</f>
        <v xml:space="preserve"> </v>
      </c>
      <c r="S343" s="108" t="str">
        <f>IF(SUM(COUNTIFS('Planificación 2026-1'!F:F,"PRINCIPAL",'Planificación 2026-1'!W:W,C343,'Planificación 2026-1'!H:H,"IC"))&gt;0,"P32"," ")</f>
        <v xml:space="preserve"> </v>
      </c>
      <c r="T343" s="108" t="str">
        <f>IF(SUM(COUNTIFS('Planificación 2026-1'!F:F,"PRINCIPAL",'Planificación 2026-1'!W:W,C343,'Planificación 2026-1'!H:H,"AR"))&gt;0,"P34"," ")</f>
        <v xml:space="preserve"> </v>
      </c>
      <c r="U343" s="108" t="str">
        <f>IF(SUM(COUNTIFS('Planificación 2026-1'!F:F,"PRINCIPAL",'Planificación 2026-1'!W:W,C343,'Planificación 2026-1'!H:H,"T1"))&gt;0,"P35"," ")</f>
        <v xml:space="preserve"> </v>
      </c>
      <c r="V343" s="108" t="str">
        <f>IF(SUM(COUNTIFS('Planificación 2026-1'!F:F,"PRINCIPAL",'Planificación 2026-1'!W:W,C343,'Planificación 2026-1'!H:H,"T3"))&gt;0,"P36"," ")</f>
        <v xml:space="preserve"> </v>
      </c>
      <c r="W343" s="108" t="str">
        <f>IF(SUM(COUNTIFS('Planificación 2026-1'!F:F,"PRINCIPAL",'Planificación 2026-1'!W:W,C343,'Planificación 2026-1'!H:H,"T2"))&gt;0,"P37"," ")</f>
        <v xml:space="preserve"> </v>
      </c>
      <c r="X343" s="108" t="str">
        <f>IF(SUM(COUNTIFS('Planificación 2026-1'!F:F,"PRINCIPAL",'Planificación 2026-1'!W:W,C343,'Planificación 2026-1'!H:H,"AE"))&gt;0,"P38"," ")</f>
        <v xml:space="preserve"> </v>
      </c>
      <c r="Y343" s="108" t="str">
        <f>IF(SUM(COUNTIFS('Planificación 2026-1'!F:F,"PRINCIPAL",'Planificación 2026-1'!W:W,C343,'Planificación 2026-1'!H:H,"T4"))&gt;0,"P55"," ")</f>
        <v xml:space="preserve"> </v>
      </c>
      <c r="Z343" s="108" t="str">
        <f>IF(SUM(COUNTIFS('Planificación 2026-1'!F:F,"FILIAL",'Planificación 2026-1'!W:W,C343,'Planificación 2026-1'!H:H,"AF"))&gt;0," P01"," ")</f>
        <v xml:space="preserve"> </v>
      </c>
      <c r="AA343" s="108" t="str">
        <f>IF(SUM(COUNTIFS('Planificación 2026-1'!F:F,"FILIAL",'Planificación 2026-1'!W:W,C343,'Planificación 2026-1'!H:H,"EN"))&gt;0,"P02"," ")</f>
        <v xml:space="preserve"> </v>
      </c>
      <c r="AB343" s="108" t="str">
        <f>IF(SUM(COUNTIFS('Planificación 2026-1'!F:F,"FILIAL",'Planificación 2026-1'!W:W,C343,'Planificación 2026-1'!H:H,"IS"))&gt;0,"P03"," ")</f>
        <v xml:space="preserve"> </v>
      </c>
      <c r="AC343" s="108" t="str">
        <f>IF(SUM(COUNTIFS('Planificación 2026-1'!F:F,"FILIAL",'Planificación 2026-1'!W:W,C343,'Planificación 2026-1'!H:H,"PS"))&gt;0,"P04"," ")</f>
        <v xml:space="preserve"> </v>
      </c>
      <c r="AD343" s="108"/>
      <c r="AE343" s="108" t="str">
        <f>IF(SUM(COUNTIFS('Planificación 2026-1'!F:F,"FILIAL",'Planificación 2026-1'!W:W,C343,'Planificación 2026-1'!H:H,"IN"))&gt;0,"P06"," ")</f>
        <v xml:space="preserve"> </v>
      </c>
      <c r="AF343" s="108" t="str">
        <f>IF(SUM(COUNTIFS('Planificación 2026-1'!F:F,"FILIAL",'Planificación 2026-1'!W:W,C343,'Planificación 2026-1'!H:H,"CA"))&gt;0,"P07"," ")</f>
        <v xml:space="preserve"> </v>
      </c>
      <c r="AG343" s="108" t="str">
        <f>IF(SUM(COUNTIFS('Planificación 2026-1'!F:F,"FILIAL",'Planificación 2026-1'!W:W,C343,'Planificación 2026-1'!H:H,"DE"))&gt;0,"P08"," ")</f>
        <v xml:space="preserve"> </v>
      </c>
      <c r="AH343" s="108" t="str">
        <f>IF(SUM(COUNTIFS('Planificación 2026-1'!F:F,"FILIAL",'Planificación 2026-1'!W:W,C343,'Planificación 2026-1'!H:H,"OB"))&gt;0,"P09"," ")</f>
        <v xml:space="preserve"> </v>
      </c>
      <c r="AI343" s="108" t="str">
        <f>IF(SUM(COUNTIFS('Planificación 2026-1'!F:F,"FILIAL",'Planificación 2026-1'!W:W,C343,'Planificación 2026-1'!H:H,"MH"))&gt;0,"P31"," ")</f>
        <v xml:space="preserve"> </v>
      </c>
      <c r="AJ343" s="108" t="str">
        <f>IF(SUM(COUNTIFS('Planificación 2026-1'!F:F,"FILIAL",'Planificación 2026-1'!W:W,C343,'Planificación 2026-1'!H:H,"IC"))&gt;0,"P32"," ")</f>
        <v xml:space="preserve"> </v>
      </c>
      <c r="AK343" s="108" t="str">
        <f>IF(SUM(COUNTIFS('Planificación 2026-1'!F:F,"FILIAL",'Planificación 2026-1'!W:W,C343,'Planificación 2026-1'!H:H,"AR"))&gt;0,"P34"," ")</f>
        <v xml:space="preserve"> </v>
      </c>
      <c r="AL343" s="108" t="str">
        <f>IF(SUM(COUNTIFS('Planificación 2026-1'!F:F,"FILIAL",'Planificación 2026-1'!W:W,C343,'Planificación 2026-1'!H:H,"T1"))&gt;0,"P35"," ")</f>
        <v xml:space="preserve"> </v>
      </c>
      <c r="AM343" s="108" t="str">
        <f>IF(SUM(COUNTIFS('Planificación 2026-1'!F:F,"FILIAL",'Planificación 2026-1'!W:W,C343,'Planificación 2026-1'!H:H,"T3"))&gt;0,"P36"," ")</f>
        <v xml:space="preserve"> </v>
      </c>
      <c r="AN343" s="108" t="str">
        <f>IF(SUM(COUNTIFS('Planificación 2026-1'!F:F,"FILIAL",'Planificación 2026-1'!W:W,C343,'Planificación 2026-1'!H:H,"T2"))&gt;0,"P37"," ")</f>
        <v xml:space="preserve"> </v>
      </c>
      <c r="AO343" s="108" t="str">
        <f>IF(SUM(COUNTIFS('Planificación 2026-1'!F:F,"FILIAL",'Planificación 2026-1'!W:W,C343,'Planificación 2026-1'!H:H,"AE"))&gt;0,"P38"," ")</f>
        <v xml:space="preserve"> </v>
      </c>
      <c r="AP343" s="108" t="str">
        <f>IF(SUM(COUNTIFS('Planificación 2026-1'!F:F,"FILIAL",'Planificación 2026-1'!W:W,C343,'Planificación 2026-1'!H:H,"T4"))&gt;0,"P55"," ")</f>
        <v xml:space="preserve"> </v>
      </c>
      <c r="AQ343" s="108" t="str">
        <f>IF(SUM(COUNTIFS('Planificación 2026-1'!F:F,"SUNAMPE",'Planificación 2026-1'!W:W,C343,'Planificación 2026-1'!H:H,"AF"))&gt;0," P01"," ")</f>
        <v xml:space="preserve"> </v>
      </c>
      <c r="AR343" s="108" t="str">
        <f>IF(SUM(COUNTIFS('Planificación 2026-1'!F:F,"SUNAMPE",'Planificación 2026-1'!W:W,C343,'Planificación 2026-1'!H:H,"EN"))&gt;0,"P02"," ")</f>
        <v xml:space="preserve"> </v>
      </c>
      <c r="AS343" s="108" t="str">
        <f>IF(SUM(COUNTIFS('Planificación 2026-1'!F:F,"SUNAMPE",'Planificación 2026-1'!W:W,C343,'Planificación 2026-1'!H:H,"IS"))&gt;0,"P03"," ")</f>
        <v xml:space="preserve"> </v>
      </c>
      <c r="AT343" s="108" t="str">
        <f>IF(SUM(COUNTIFS('Planificación 2026-1'!F:F,"SUNAMPE",'Planificación 2026-1'!W:W,C343,'Planificación 2026-1'!H:H,"PS"))&gt;0,"P04"," ")</f>
        <v xml:space="preserve"> </v>
      </c>
      <c r="AU343" s="108"/>
      <c r="AV343" s="108" t="str">
        <f>IF(SUM(COUNTIFS('Planificación 2026-1'!F:F,"SUNAMPE",'Planificación 2026-1'!W:W,C343,'Planificación 2026-1'!H:H,"IN"))&gt;0,"P06"," ")</f>
        <v xml:space="preserve"> </v>
      </c>
      <c r="AW343" s="108" t="str">
        <f>IF(SUM(COUNTIFS('Planificación 2026-1'!F:F,"SUNAMPE",'Planificación 2026-1'!W:W,C343,'Planificación 2026-1'!H:H,"CA"))&gt;0,"P07"," ")</f>
        <v xml:space="preserve"> </v>
      </c>
      <c r="AX343" s="108" t="str">
        <f>IF(SUM(COUNTIFS('Planificación 2026-1'!F:F,"SUNAMPE",'Planificación 2026-1'!W:W,C343,'Planificación 2026-1'!H:H,"DE"))&gt;0,"P08"," ")</f>
        <v xml:space="preserve"> </v>
      </c>
      <c r="AY343" s="108" t="str">
        <f>IF(SUM(COUNTIFS('Planificación 2026-1'!F:F,"SUNAMPE",'Planificación 2026-1'!W:W,C343,'Planificación 2026-1'!H:H,"OB"))&gt;0,"P09"," ")</f>
        <v xml:space="preserve"> </v>
      </c>
      <c r="AZ343" s="108" t="str">
        <f>IF(SUM(COUNTIFS('Planificación 2026-1'!F:F,"SUNAMPE",'Planificación 2026-1'!W:W,C343,'Planificación 2026-1'!H:H,"MH"))&gt;0,"P31"," ")</f>
        <v xml:space="preserve"> </v>
      </c>
      <c r="BA343" s="108" t="str">
        <f>IF(SUM(COUNTIFS('Planificación 2026-1'!F:F,"SUNAMPE",'Planificación 2026-1'!W:W,C343,'Planificación 2026-1'!H:H,"IC"))&gt;0,"P32"," ")</f>
        <v xml:space="preserve"> </v>
      </c>
      <c r="BB343" s="108" t="str">
        <f>IF(SUM(COUNTIFS('Planificación 2026-1'!F:F,"SUNAMPE",'Planificación 2026-1'!W:W,C343,'Planificación 2026-1'!H:H,"AR"))&gt;0,"P34"," ")</f>
        <v xml:space="preserve"> </v>
      </c>
      <c r="BC343" s="108" t="str">
        <f>IF(SUM(COUNTIFS('Planificación 2026-1'!F:F,"SUNAMPE",'Planificación 2026-1'!W:W,C343,'Planificación 2026-1'!H:H,"T1"))&gt;0,"P35"," ")</f>
        <v xml:space="preserve"> </v>
      </c>
      <c r="BD343" s="108" t="str">
        <f>IF(SUM(COUNTIFS('Planificación 2026-1'!F:F,"SUNAMPE",'Planificación 2026-1'!W:W,C343,'Planificación 2026-1'!H:H,"T3"))&gt;0,"P36"," ")</f>
        <v xml:space="preserve"> </v>
      </c>
      <c r="BE343" s="108" t="str">
        <f>IF(SUM(COUNTIFS('Planificación 2026-1'!F:F,"SUNAMPE",'Planificación 2026-1'!W:W,C343,'Planificación 2026-1'!H:H,"T2"))&gt;0,"P37"," ")</f>
        <v xml:space="preserve"> </v>
      </c>
      <c r="BF343" s="108" t="str">
        <f>IF(SUM(COUNTIFS('Planificación 2026-1'!F:F,"SUNAMPE",'Planificación 2026-1'!W:W,C343,'Planificación 2026-1'!H:H,"AE"))&gt;0,"P38"," ")</f>
        <v xml:space="preserve"> </v>
      </c>
      <c r="BG343" s="108" t="str">
        <f>IF(SUM(COUNTIFS('Planificación 2026-1'!F:F,"SUNAMPE",'Planificación 2026-1'!W:W,C343,'Planificación 2026-1'!H:H,"T4"))&gt;0,"P55"," ")</f>
        <v xml:space="preserve"> </v>
      </c>
      <c r="BH343" s="108" t="str">
        <f>IF(SUM(COUNTIFS('Planificación 2026-1'!F:F,"HUAURA",'Planificación 2026-1'!W:W,C343,'Planificación 2026-1'!H:H,"AF"))&gt;0," P01"," ")</f>
        <v xml:space="preserve"> </v>
      </c>
      <c r="BI343" s="108" t="str">
        <f>IF(SUM(COUNTIFS('Planificación 2026-1'!F:F,"HUAURA",'Planificación 2026-1'!W:W,C343,'Planificación 2026-1'!H:H,"EN"))&gt;0,"P02"," ")</f>
        <v xml:space="preserve"> </v>
      </c>
      <c r="BJ343" s="108" t="str">
        <f>IF(SUM(COUNTIFS('Planificación 2026-1'!F:F,"HUAURA",'Planificación 2026-1'!W:W,C343,'Planificación 2026-1'!H:H,"IS"))&gt;0,"P03"," ")</f>
        <v xml:space="preserve"> </v>
      </c>
      <c r="BK343" s="108" t="str">
        <f>IF(SUM(COUNTIFS('Planificación 2026-1'!F:F,"HUAURA",'Planificación 2026-1'!W:W,C343,'Planificación 2026-1'!H:H,"PS"))&gt;0,"P04"," ")</f>
        <v xml:space="preserve"> </v>
      </c>
      <c r="BL343" s="108"/>
      <c r="BM343" s="108" t="str">
        <f>IF(SUM(COUNTIFS('Planificación 2026-1'!F:F,"HUAURA",'Planificación 2026-1'!W:W,C343,'Planificación 2026-1'!H:H,"IN"))&gt;0,"P06"," ")</f>
        <v xml:space="preserve"> </v>
      </c>
      <c r="BN343" s="108" t="str">
        <f>IF(SUM(COUNTIFS('Planificación 2026-1'!F:F,"HUAURA",'Planificación 2026-1'!W:W,C343,'Planificación 2026-1'!H:H,"CA"))&gt;0,"P07"," ")</f>
        <v xml:space="preserve"> </v>
      </c>
      <c r="BO343" s="108" t="str">
        <f>IF(SUM(COUNTIFS('Planificación 2026-1'!F:F,"HUAURA",'Planificación 2026-1'!W:W,C343,'Planificación 2026-1'!H:H,"DE"))&gt;0,"P08"," ")</f>
        <v xml:space="preserve"> </v>
      </c>
      <c r="BP343" s="108" t="str">
        <f>IF(SUM(COUNTIFS('Planificación 2026-1'!F:F,"HUAURA",'Planificación 2026-1'!W:W,C343,'Planificación 2026-1'!H:H,"OB"))&gt;0,"P09"," ")</f>
        <v xml:space="preserve"> </v>
      </c>
      <c r="BQ343" s="108" t="str">
        <f>IF(SUM(COUNTIFS('Planificación 2026-1'!F:F,"HUAURA",'Planificación 2026-1'!W:W,C343,'Planificación 2026-1'!H:H,"MH"))&gt;0,"P31"," ")</f>
        <v xml:space="preserve"> </v>
      </c>
      <c r="BR343" s="108" t="str">
        <f>IF(SUM(COUNTIFS('Planificación 2026-1'!F:F,"HUAURA",'Planificación 2026-1'!W:W,C343,'Planificación 2026-1'!H:H,"IC"))&gt;0,"P32"," ")</f>
        <v xml:space="preserve"> </v>
      </c>
      <c r="BS343" s="108" t="str">
        <f>IF(SUM(COUNTIFS('Planificación 2026-1'!F:F,"HUAURA",'Planificación 2026-1'!W:W,C343,'Planificación 2026-1'!H:H,"AR"))&gt;0,"P34"," ")</f>
        <v xml:space="preserve"> </v>
      </c>
      <c r="BT343" s="108" t="str">
        <f>IF(SUM(COUNTIFS('Planificación 2026-1'!F:F,"HUAURA",'Planificación 2026-1'!W:W,C343,'Planificación 2026-1'!H:H,"T1"))&gt;0,"P35"," ")</f>
        <v xml:space="preserve"> </v>
      </c>
      <c r="BU343" s="108" t="str">
        <f>IF(SUM(COUNTIFS('Planificación 2026-1'!F:F,"HUAURA",'Planificación 2026-1'!W:W,C343,'Planificación 2026-1'!H:H,"T3"))&gt;0,"P36"," ")</f>
        <v xml:space="preserve"> </v>
      </c>
      <c r="BV343" s="108" t="str">
        <f>IF(SUM(COUNTIFS('Planificación 2026-1'!F:F,"HUAURA",'Planificación 2026-1'!W:W,C343,'Planificación 2026-1'!H:H,"T2"))&gt;0,"P37"," ")</f>
        <v xml:space="preserve"> </v>
      </c>
      <c r="BW343" s="108" t="str">
        <f>IF(SUM(COUNTIFS('Planificación 2026-1'!F:F,"HUAURA",'Planificación 2026-1'!W:W,C343,'Planificación 2026-1'!H:H,"AE"))&gt;0,"P38"," ")</f>
        <v xml:space="preserve"> </v>
      </c>
      <c r="BX343" s="108" t="str">
        <f>IF(SUM(COUNTIFS('Planificación 2026-1'!F:F,"HUAURA",'Planificación 2026-1'!W:W,C343,'Planificación 2026-1'!H:H,"T4"))&gt;0,"P55"," ")</f>
        <v xml:space="preserve"> </v>
      </c>
      <c r="BY343" s="109">
        <f>SUMIFS('Planificación 2026-1'!R:R,'Planificación 2026-1'!W:W,C343,'Planificación 2026-1'!H:H,"AF",'Planificación 2026-1'!I:I,"&gt;2")</f>
        <v>0</v>
      </c>
      <c r="BZ343" s="109">
        <f>SUMIFS('Planificación 2026-1'!R:R,'Planificación 2026-1'!W:W,C343,'Planificación 2026-1'!H:H,"EN",'Planificación 2026-1'!I:I,"&gt;2")</f>
        <v>0</v>
      </c>
      <c r="CA343" s="109">
        <f>SUMIFS('Planificación 2026-1'!R:R,'Planificación 2026-1'!W:W,C343,'Planificación 2026-1'!H:H,"IS",'Planificación 2026-1'!I:I,"&gt;2")</f>
        <v>0</v>
      </c>
      <c r="CB343" s="109">
        <f>SUMIFS('Planificación 2026-1'!R:R,'Planificación 2026-1'!W:W,C343,'Planificación 2026-1'!H:H,"PS",'Planificación 2026-1'!I:I,"&gt;2")</f>
        <v>0</v>
      </c>
      <c r="CC343" s="109">
        <f>SUMIFS('Planificación 2026-1'!R:R,'Planificación 2026-1'!W:W,C343,'Planificación 2026-1'!H:H,"IN",'Planificación 2026-1'!I:I,"&gt;2")</f>
        <v>0</v>
      </c>
      <c r="CD343" s="109">
        <f>SUMIFS('Planificación 2026-1'!R:R,'Planificación 2026-1'!W:W,C343,'Planificación 2026-1'!H:H,"CA",'Planificación 2026-1'!I:I,"&gt;2")</f>
        <v>0</v>
      </c>
      <c r="CE343" s="109">
        <f>SUMIFS('Planificación 2026-1'!R:R,'Planificación 2026-1'!W:W,C343,'Planificación 2026-1'!H:H,"DE",'Planificación 2026-1'!I:I,"&gt;2")</f>
        <v>0</v>
      </c>
      <c r="CF343" s="109">
        <f>SUMIFS('Planificación 2026-1'!R:R,'Planificación 2026-1'!W:W,C343,'Planificación 2026-1'!H:H,"OB",'Planificación 2026-1'!I:I,"&gt;2")</f>
        <v>0</v>
      </c>
      <c r="CG343" s="109">
        <f>SUMIFS('Planificación 2026-1'!R:R,'Planificación 2026-1'!W:W,C343,'Planificación 2026-1'!H:H,"MH",'Planificación 2026-1'!I:I,"&gt;2")</f>
        <v>0</v>
      </c>
      <c r="CH343" s="109">
        <f>SUMIFS('Planificación 2026-1'!R:R,'Planificación 2026-1'!W:W,C343,'Planificación 2026-1'!H:H,"IC",'Planificación 2026-1'!I:I,"&gt;2")</f>
        <v>0</v>
      </c>
      <c r="CI343" s="109">
        <f>SUMIFS('Planificación 2026-1'!R:R,'Planificación 2026-1'!W:W,C343,'Planificación 2026-1'!H:H,"AR",'Planificación 2026-1'!I:I,"&gt;2")</f>
        <v>0</v>
      </c>
      <c r="CJ343" s="109">
        <f>SUMIFS('Planificación 2026-1'!R:R,'Planificación 2026-1'!W:W,C343,'Planificación 2026-1'!H:H,"T1",'Planificación 2026-1'!I:I,"&gt;2")</f>
        <v>0</v>
      </c>
      <c r="CK343" s="109">
        <f>SUMIFS('Planificación 2026-1'!R:R,'Planificación 2026-1'!W:W,C343,'Planificación 2026-1'!H:H,"T3",'Planificación 2026-1'!I:I,"&gt;2")</f>
        <v>0</v>
      </c>
      <c r="CL343" s="109">
        <f>SUMIFS('Planificación 2026-1'!R:R,'Planificación 2026-1'!W:W,C343,'Planificación 2026-1'!H:H,"T2",'Planificación 2026-1'!I:I,"&gt;2")</f>
        <v>0</v>
      </c>
      <c r="CM343" s="109">
        <f>SUMIFS('Planificación 2026-1'!R:R,'Planificación 2026-1'!W:W,C343,'Planificación 2026-1'!H:H,"AE",'Planificación 2026-1'!I:I,"&gt;2")</f>
        <v>0</v>
      </c>
      <c r="CN343" s="109">
        <f>SUMIFS('Planificación 2026-1'!R:R,'Planificación 2026-1'!W:W,C343,'Planificación 2026-1'!H:H,"T4",'Planificación 2026-1'!I:I,"&gt;2")</f>
        <v>0</v>
      </c>
      <c r="CO343" s="109">
        <f>SUMIFS('Planificación 2026-1'!R:R,'Planificación 2026-1'!W:W,C343,'Planificación 2026-1'!H:H,"AF",'Planificación 2026-1'!I:I,"&lt;3")</f>
        <v>0</v>
      </c>
      <c r="CP343" s="109">
        <f>SUMIFS('Planificación 2026-1'!R:R,'Planificación 2026-1'!W:W,C343,'Planificación 2026-1'!H:H,"EN",'Planificación 2026-1'!I:I,"&lt;3")</f>
        <v>0</v>
      </c>
      <c r="CQ343" s="109">
        <f>SUMIFS('Planificación 2026-1'!R:R,'Planificación 2026-1'!W:W,C343,'Planificación 2026-1'!H:H,"IS",'Planificación 2026-1'!I:I,"&lt;3")</f>
        <v>0</v>
      </c>
      <c r="CR343" s="109">
        <f>SUMIFS('Planificación 2026-1'!R:R,'Planificación 2026-1'!W:W,C343,'Planificación 2026-1'!H:H,"PS",'Planificación 2026-1'!I:I,"&lt;3")</f>
        <v>0</v>
      </c>
      <c r="CS343" s="109">
        <f>SUMIFS('Planificación 2026-1'!R:R,'Planificación 2026-1'!W:W,C343,'Planificación 2026-1'!H:H,"IN",'Planificación 2026-1'!I:I,"&lt;3")</f>
        <v>0</v>
      </c>
      <c r="CT343" s="109">
        <f>SUMIFS('Planificación 2026-1'!R:R,'Planificación 2026-1'!W:W,C343,'Planificación 2026-1'!H:H,"CA",'Planificación 2026-1'!I:I,"&lt;3")</f>
        <v>0</v>
      </c>
      <c r="CU343" s="109">
        <f>SUMIFS('Planificación 2026-1'!R:R,'Planificación 2026-1'!W:W,C343,'Planificación 2026-1'!H:H,"DE",'Planificación 2026-1'!I:I,"&lt;3")</f>
        <v>0</v>
      </c>
      <c r="CV343" s="109">
        <f>SUMIFS('Planificación 2026-1'!R:R,'Planificación 2026-1'!W:W,C343,'Planificación 2026-1'!H:H,"OB",'Planificación 2026-1'!I:I,"&lt;3")</f>
        <v>0</v>
      </c>
      <c r="CW343" s="109">
        <f>SUMIFS('Planificación 2026-1'!R:R,'Planificación 2026-1'!W:W,C343,'Planificación 2026-1'!H:H,"MH",'Planificación 2026-1'!I:I,"&lt;3")</f>
        <v>0</v>
      </c>
      <c r="CX343" s="109">
        <f>SUMIFS('Planificación 2026-1'!R:R,'Planificación 2026-1'!W:W,C343,'Planificación 2026-1'!H:H,"IC",'Planificación 2026-1'!I:I,"&lt;3")</f>
        <v>0</v>
      </c>
      <c r="CY343" s="109">
        <f>SUMIFS('Planificación 2026-1'!R:R,'Planificación 2026-1'!W:W,C343,'Planificación 2026-1'!H:H,"AR",'Planificación 2026-1'!I:I,"&lt;3")</f>
        <v>0</v>
      </c>
      <c r="CZ343" s="109">
        <f>SUMIFS('Planificación 2026-1'!R:R,'Planificación 2026-1'!W:W,C343,'Planificación 2026-1'!H:H,"T1",'Planificación 2026-1'!I:I,"&lt;3")</f>
        <v>0</v>
      </c>
      <c r="DA343" s="109">
        <f>SUMIFS('Planificación 2026-1'!R:R,'Planificación 2026-1'!W:W,C343,'Planificación 2026-1'!H:H,"T3",'Planificación 2026-1'!I:I,"&lt;3")</f>
        <v>0</v>
      </c>
      <c r="DB343" s="109">
        <f>SUMIFS('Planificación 2026-1'!R:R,'Planificación 2026-1'!W:W,C343,'Planificación 2026-1'!H:H,"T2",'Planificación 2026-1'!I:I,"&lt;3")</f>
        <v>0</v>
      </c>
      <c r="DC343" s="109">
        <f>SUMIFS('Planificación 2026-1'!R:R,'Planificación 2026-1'!W:W,C343,'Planificación 2026-1'!H:H,"AE",'Planificación 2026-1'!I:I,"&lt;3")</f>
        <v>0</v>
      </c>
      <c r="DD343" s="109">
        <f>SUMIFS('Planificación 2026-1'!R:R,'Planificación 2026-1'!W:W,C343,'Planificación 2026-1'!H:H,"T4",'Planificación 2026-1'!I:I,"&lt;3")</f>
        <v>0</v>
      </c>
      <c r="DE343" s="108" t="str">
        <f t="shared" si="54"/>
        <v/>
      </c>
      <c r="DF343" s="41">
        <f>IF(C343="","",SUMIFS('Planificación 2026-1'!R:R,'Planificación 2026-1'!W:W,C343,'Planificación 2026-1'!F:F,"PRINCIPAL",'Planificación 2026-1'!X:X,"VIRTUAL"))</f>
        <v>0</v>
      </c>
      <c r="DG343" s="41">
        <f>IF(C343="","",SUMIFS('Planificación 2026-1'!R:R,'Planificación 2026-1'!W:W,C343,'Planificación 2026-1'!F:F,"PRINCIPAL",'Planificación 2026-1'!X:X,"PRESENCIAL"))</f>
        <v>0</v>
      </c>
      <c r="DH343" s="41">
        <f>IF(C343="","",SUMIFS('Planificación 2026-1'!R:R,'Planificación 2026-1'!W:W,C343,'Planificación 2026-1'!F:F,"PRINCIPAL",'Planificación 2026-1'!X:X,"HIBRIDO PRESENCIAL"))</f>
        <v>0</v>
      </c>
      <c r="DI343" s="108" t="str">
        <f t="shared" si="55"/>
        <v/>
      </c>
      <c r="DJ343" s="108">
        <f>IF(C343="","",SUMIFS('Planificación 2026-1'!R:R,'Planificación 2026-1'!W:W,C343,'Planificación 2026-1'!F:F,"FILIAL",'Planificación 2026-1'!X:X,"VIRTUAL"))</f>
        <v>0</v>
      </c>
      <c r="DK343" s="110">
        <f>IF(C343="","",SUMIFS('Planificación 2026-1'!R:R,'Planificación 2026-1'!W:W,C343,'Planificación 2026-1'!F:F,"FILIAL",'Planificación 2026-1'!X:X,"PRESENCIAL"))</f>
        <v>0</v>
      </c>
      <c r="DL343" s="61">
        <f>IF(C343="","",SUMIFS('Planificación 2026-1'!R:R,'Planificación 2026-1'!W:W,C343,'Planificación 2026-1'!F:F,"FILIAL",'Planificación 2026-1'!X:X,"HIBRIDO PRESENCIAL"))</f>
        <v>0</v>
      </c>
      <c r="DM343" s="111" t="str">
        <f t="shared" si="56"/>
        <v/>
      </c>
      <c r="DN343" s="108">
        <f>IF(C343="","",SUMIFS('Planificación 2026-1'!R:R,'Planificación 2026-1'!W:W,C343,'Planificación 2026-1'!F:F,"SUNAMPE",'Planificación 2026-1'!X:X,"VIRTUAL"))</f>
        <v>0</v>
      </c>
      <c r="DO343" s="61">
        <f>IF(C343="","",SUMIFS('Planificación 2026-1'!R:R,'Planificación 2026-1'!W:W,C343,'Planificación 2026-1'!F:F,"SUNAMPE",'Planificación 2026-1'!X:X,"PRESENCIAL"))</f>
        <v>0</v>
      </c>
      <c r="DP343" s="111" t="str">
        <f t="shared" si="57"/>
        <v/>
      </c>
      <c r="DQ343" s="108">
        <f>IF(C343="","",SUMIFS('Planificación 2026-1'!R:R,'Planificación 2026-1'!W:W,C343,'Planificación 2026-1'!F:F,"HUAURA",'Planificación 2026-1'!X:X,"VIRTUAL"))</f>
        <v>0</v>
      </c>
      <c r="DR343" s="61">
        <f>IF(C343="","",SUMIFS('Planificación 2026-1'!R:R,'Planificación 2026-1'!W:W,C343,'Planificación 2026-1'!F:F,"HUAURA",'Planificación 2026-1'!X:X,"PRESENCIAL"))</f>
        <v>0</v>
      </c>
      <c r="DS343" s="76">
        <f>SUMIFS('Planificación 2026-1'!R:R,'Planificación 2026-1'!W:W,C343,'Planificación 2026-1'!F:F,"PRINCIPAL",'Planificación 2026-1'!X:X,"VIRTUAL",'Planificación 2026-1'!I:I,"&gt;2")</f>
        <v>0</v>
      </c>
      <c r="DT343" s="76">
        <f>SUMIFS('Planificación 2026-1'!R:R,'Planificación 2026-1'!W:W,C343,'Planificación 2026-1'!F:F,"PRINCIPAL",'Planificación 2026-1'!X:X,"&lt;&gt;VIRTUAL",'Planificación 2026-1'!I:I,"&gt;2")</f>
        <v>0</v>
      </c>
      <c r="DU343" s="76">
        <f>SUMIFS('Planificación 2026-1'!R:R,'Planificación 2026-1'!W:W,C343,'Planificación 2026-1'!F:F,"SUNAMPE",'Planificación 2026-1'!X:X,"VIRTUAL",'Planificación 2026-1'!I:I,"&gt;2")</f>
        <v>0</v>
      </c>
      <c r="DV343" s="76">
        <f>SUMIFS('Planificación 2026-1'!R:R,'Planificación 2026-1'!W:W,C343,'Planificación 2026-1'!F:F,"SUNAMPE",'Planificación 2026-1'!X:X,"&lt;&gt;VIRTUAL",'Planificación 2026-1'!I:I,"&gt;2")</f>
        <v>0</v>
      </c>
      <c r="DW343" s="76">
        <f>SUMIFS('Planificación 2026-1'!R:R,'Planificación 2026-1'!W:W,C343,'Planificación 2026-1'!F:F,"FILIAL",'Planificación 2026-1'!X:X,"VIRTUAL",'Planificación 2026-1'!I:I,"&gt;2")</f>
        <v>0</v>
      </c>
      <c r="DX343" s="76">
        <f>SUMIFS('Planificación 2026-1'!R:R,'Planificación 2026-1'!W:W,C343,'Planificación 2026-1'!F:F,"FILIAL",'Planificación 2026-1'!X:X,"&lt;&gt;VIRTUAL",'Planificación 2026-1'!I:I,"&gt;2")</f>
        <v>0</v>
      </c>
      <c r="DY343" s="76">
        <f>SUMIFS('Planificación 2026-1'!R:R,'Planificación 2026-1'!W:W,C343,'Planificación 2026-1'!F:F,"PORUMA",'Planificación 2026-1'!X:X,"VIRTUAL",'Planificación 2026-1'!I:I,"&gt;2")</f>
        <v>0</v>
      </c>
      <c r="DZ343" s="76">
        <f>SUMIFS('Planificación 2026-1'!R:R,'Planificación 2026-1'!W:W,C343,'Planificación 2026-1'!F:F,"PORUMA",'Planificación 2026-1'!X:X,"&lt;&gt;VIRTUAL",'Planificación 2026-1'!I:I,"&gt;2")</f>
        <v>0</v>
      </c>
      <c r="EA343" s="76">
        <f>SUMIFS('Planificación 2026-1'!R:R,'Planificación 2026-1'!W:W,C343,'Planificación 2026-1'!F:F,"HUAURA",'Planificación 2026-1'!X:X,"VIRTUAL",'Planificación 2026-1'!I:I,"&gt;2")</f>
        <v>0</v>
      </c>
      <c r="EB343" s="76">
        <f>SUMIFS('Planificación 2026-1'!R:R,'Planificación 2026-1'!W:W,C343,'Planificación 2026-1'!F:F,"HUAURA",'Planificación 2026-1'!X:X,"&lt;&gt;VIRTUAL",'Planificación 2026-1'!I:I,"&gt;2")</f>
        <v>0</v>
      </c>
      <c r="EC343" s="76">
        <f>SUMIFS('Planificación 2026-1'!R:R,'Planificación 2026-1'!W:W,C343,'Planificación 2026-1'!F:F,"PRINCIPAL",'Planificación 2026-1'!X:X,"VIRTUAL",'Planificación 2026-1'!I:I,"&lt;3")</f>
        <v>0</v>
      </c>
      <c r="ED343" s="76">
        <f>SUMIFS('Planificación 2026-1'!R:R,'Planificación 2026-1'!W:W,C343,'Planificación 2026-1'!F:F,"PRINCIPAL",'Planificación 2026-1'!X:X,"&lt;&gt;VIRTUAL",'Planificación 2026-1'!I:I,"&lt;3")</f>
        <v>0</v>
      </c>
      <c r="EE343" s="76">
        <f>SUMIFS('Planificación 2026-1'!R:R,'Planificación 2026-1'!W:W,C343,'Planificación 2026-1'!F:F,"SUNAMPE",'Planificación 2026-1'!X:X,"VIRTUAL",'Planificación 2026-1'!I:I,"&lt;3")</f>
        <v>0</v>
      </c>
      <c r="EF343" s="76">
        <f>SUMIFS('Planificación 2026-1'!R:R,'Planificación 2026-1'!W:W,C343,'Planificación 2026-1'!F:F,"SUNAMPE",'Planificación 2026-1'!X:X,"&lt;&gt;VIRTUAL",'Planificación 2026-1'!I:I,"&lt;3")</f>
        <v>0</v>
      </c>
      <c r="EG343" s="76">
        <f>SUMIFS('Planificación 2026-1'!R:R,'Planificación 2026-1'!W:W,C343,'Planificación 2026-1'!F:F,"FILIAL",'Planificación 2026-1'!X:X,"VIRTUAL",'Planificación 2026-1'!I:I,"&lt;3")</f>
        <v>0</v>
      </c>
      <c r="EH343" s="76">
        <f>SUMIFS('Planificación 2026-1'!R:R,'Planificación 2026-1'!W:W,C343,'Planificación 2026-1'!F:F,"FILIAL",'Planificación 2026-1'!X:X,"&lt;&gt;VIRTUAL",'Planificación 2026-1'!I:I,"&lt;3")</f>
        <v>0</v>
      </c>
      <c r="EI343" s="76">
        <f>SUMIFS('Planificación 2026-1'!R:R,'Planificación 2026-1'!W:W,C343,'Planificación 2026-1'!F:F,"PORUMA",'Planificación 2026-1'!X:X,"VIRTUAL",'Planificación 2026-1'!I:I,"&lt;3")</f>
        <v>0</v>
      </c>
      <c r="EJ343" s="76">
        <f>SUMIFS('Planificación 2026-1'!R:R,'Planificación 2026-1'!W:W,C343,'Planificación 2026-1'!F:F,"PORUMA",'Planificación 2026-1'!X:X,"&lt;&gt;VIRTUAL",'Planificación 2026-1'!I:I,"&lt;3")</f>
        <v>0</v>
      </c>
      <c r="EK343" s="76">
        <f>SUMIFS('Planificación 2026-1'!R:R,'Planificación 2026-1'!W:W,C343,'Planificación 2026-1'!F:F,"HUAURA",'Planificación 2026-1'!X:X,"VIRTUAL",'Planificación 2026-1'!I:I,"&lt;3")</f>
        <v>0</v>
      </c>
      <c r="EL343" s="76">
        <f>SUMIFS('Planificación 2026-1'!R:R,'Planificación 2026-1'!W:W,C343,'Planificación 2026-1'!F:F,"HUAURA",'Planificación 2026-1'!X:X,"&lt;&gt;VIRTUAL",'Planificación 2026-1'!I:I,"&lt;3")</f>
        <v>0</v>
      </c>
      <c r="EM343" s="76"/>
      <c r="EN343" s="76">
        <f t="shared" si="50"/>
        <v>0</v>
      </c>
      <c r="EO343" s="76">
        <f t="shared" si="51"/>
        <v>0</v>
      </c>
      <c r="EP343" s="76" t="b">
        <f t="shared" si="52"/>
        <v>1</v>
      </c>
      <c r="EQ343" s="76" t="str">
        <f t="shared" si="53"/>
        <v/>
      </c>
      <c r="ER343" s="76" t="str">
        <f t="shared" si="58"/>
        <v>PRESENCIAL</v>
      </c>
    </row>
    <row r="344" spans="1:148" hidden="1">
      <c r="A344" s="83"/>
      <c r="B344" s="119">
        <v>341</v>
      </c>
      <c r="C344" s="115" t="s">
        <v>517</v>
      </c>
      <c r="D344" s="112">
        <f>SUMIF('Planificación 2026-1'!W:W,C344,'Planificación 2026-1'!R:R)</f>
        <v>13</v>
      </c>
      <c r="E344" s="114" t="s">
        <v>170</v>
      </c>
      <c r="F344" s="115" t="s">
        <v>171</v>
      </c>
      <c r="G344" s="115" t="s">
        <v>153</v>
      </c>
      <c r="H344" s="115" t="s">
        <v>221</v>
      </c>
      <c r="I344" s="107" t="str">
        <f>IF(SUM(COUNTIFS('Planificación 2026-1'!F:F,"PRINCIPAL",'Planificación 2026-1'!W:W,C344,'Planificación 2026-1'!H:H,"AF"))&gt;0,"P01"," ")</f>
        <v xml:space="preserve"> </v>
      </c>
      <c r="J344" s="108" t="str">
        <f>IF(SUM(COUNTIFS('Planificación 2026-1'!F:F,"PRINCIPAL",'Planificación 2026-1'!W:W,C344,'Planificación 2026-1'!H:H,"EN"))&gt;0,"P02"," ")</f>
        <v xml:space="preserve"> </v>
      </c>
      <c r="K344" s="108" t="str">
        <f>IF(SUM(COUNTIFS('Planificación 2026-1'!F:F,"PRINCIPAL",'Planificación 2026-1'!W:W,C344,'Planificación 2026-1'!H:H,"IS"))&gt;0,"P03"," ")</f>
        <v xml:space="preserve"> </v>
      </c>
      <c r="L344" s="108" t="str">
        <f>IF(SUM(COUNTIFS('Planificación 2026-1'!F:F,"PRINCIPAL",'Planificación 2026-1'!W:W,C344,'Planificación 2026-1'!H:H,"PS"))&gt;0,"P04"," ")</f>
        <v xml:space="preserve"> </v>
      </c>
      <c r="M344" s="108"/>
      <c r="N344" s="108" t="str">
        <f>IF(SUM(COUNTIFS('Planificación 2026-1'!F:F,"PRINCIPAL",'Planificación 2026-1'!W:W,C344,'Planificación 2026-1'!H:H,"IN"))&gt;0,"P06"," ")</f>
        <v xml:space="preserve"> </v>
      </c>
      <c r="O344" s="108" t="str">
        <f>IF(SUM(COUNTIFS('Planificación 2026-1'!F:F,"PRINCIPAL",'Planificación 2026-1'!W:W,C344,'Planificación 2026-1'!H:H,"CA"))&gt;0,"P07"," ")</f>
        <v xml:space="preserve"> </v>
      </c>
      <c r="P344" s="108" t="str">
        <f>IF(SUM(COUNTIFS('Planificación 2026-1'!F:F,"PRINCIPAL",'Planificación 2026-1'!W:W,C344,'Planificación 2026-1'!H:H,"DE"))&gt;0,"P08"," ")</f>
        <v xml:space="preserve"> </v>
      </c>
      <c r="Q344" s="108" t="str">
        <f>IF(SUM(COUNTIFS('Planificación 2026-1'!F:F,"PRINCIPAL",'Planificación 2026-1'!W:W,C344,'Planificación 2026-1'!H:H,"OB"))&gt;0,"P09"," ")</f>
        <v xml:space="preserve"> </v>
      </c>
      <c r="R344" s="108" t="str">
        <f>IF(SUM(COUNTIFS('Planificación 2026-1'!F:F,"PRINCIPAL",'Planificación 2026-1'!W:W,C344,'Planificación 2026-1'!H:H,"MH"))&gt;0,"P31"," ")</f>
        <v xml:space="preserve"> </v>
      </c>
      <c r="S344" s="108" t="str">
        <f>IF(SUM(COUNTIFS('Planificación 2026-1'!F:F,"PRINCIPAL",'Planificación 2026-1'!W:W,C344,'Planificación 2026-1'!H:H,"IC"))&gt;0,"P32"," ")</f>
        <v>P32</v>
      </c>
      <c r="T344" s="108" t="str">
        <f>IF(SUM(COUNTIFS('Planificación 2026-1'!F:F,"PRINCIPAL",'Planificación 2026-1'!W:W,C344,'Planificación 2026-1'!H:H,"AR"))&gt;0,"P34"," ")</f>
        <v xml:space="preserve"> </v>
      </c>
      <c r="U344" s="108" t="str">
        <f>IF(SUM(COUNTIFS('Planificación 2026-1'!F:F,"PRINCIPAL",'Planificación 2026-1'!W:W,C344,'Planificación 2026-1'!H:H,"T1"))&gt;0,"P35"," ")</f>
        <v xml:space="preserve"> </v>
      </c>
      <c r="V344" s="108" t="str">
        <f>IF(SUM(COUNTIFS('Planificación 2026-1'!F:F,"PRINCIPAL",'Planificación 2026-1'!W:W,C344,'Planificación 2026-1'!H:H,"T3"))&gt;0,"P36"," ")</f>
        <v xml:space="preserve"> </v>
      </c>
      <c r="W344" s="108" t="str">
        <f>IF(SUM(COUNTIFS('Planificación 2026-1'!F:F,"PRINCIPAL",'Planificación 2026-1'!W:W,C344,'Planificación 2026-1'!H:H,"T2"))&gt;0,"P37"," ")</f>
        <v xml:space="preserve"> </v>
      </c>
      <c r="X344" s="108" t="str">
        <f>IF(SUM(COUNTIFS('Planificación 2026-1'!F:F,"PRINCIPAL",'Planificación 2026-1'!W:W,C344,'Planificación 2026-1'!H:H,"AE"))&gt;0,"P38"," ")</f>
        <v>P38</v>
      </c>
      <c r="Y344" s="108" t="str">
        <f>IF(SUM(COUNTIFS('Planificación 2026-1'!F:F,"PRINCIPAL",'Planificación 2026-1'!W:W,C344,'Planificación 2026-1'!H:H,"T4"))&gt;0,"P55"," ")</f>
        <v xml:space="preserve"> </v>
      </c>
      <c r="Z344" s="108" t="str">
        <f>IF(SUM(COUNTIFS('Planificación 2026-1'!F:F,"FILIAL",'Planificación 2026-1'!W:W,C344,'Planificación 2026-1'!H:H,"AF"))&gt;0," P01"," ")</f>
        <v xml:space="preserve"> </v>
      </c>
      <c r="AA344" s="108" t="str">
        <f>IF(SUM(COUNTIFS('Planificación 2026-1'!F:F,"FILIAL",'Planificación 2026-1'!W:W,C344,'Planificación 2026-1'!H:H,"EN"))&gt;0,"P02"," ")</f>
        <v xml:space="preserve"> </v>
      </c>
      <c r="AB344" s="108" t="str">
        <f>IF(SUM(COUNTIFS('Planificación 2026-1'!F:F,"FILIAL",'Planificación 2026-1'!W:W,C344,'Planificación 2026-1'!H:H,"IS"))&gt;0,"P03"," ")</f>
        <v xml:space="preserve"> </v>
      </c>
      <c r="AC344" s="108" t="str">
        <f>IF(SUM(COUNTIFS('Planificación 2026-1'!F:F,"FILIAL",'Planificación 2026-1'!W:W,C344,'Planificación 2026-1'!H:H,"PS"))&gt;0,"P04"," ")</f>
        <v xml:space="preserve"> </v>
      </c>
      <c r="AD344" s="108"/>
      <c r="AE344" s="108" t="str">
        <f>IF(SUM(COUNTIFS('Planificación 2026-1'!F:F,"FILIAL",'Planificación 2026-1'!W:W,C344,'Planificación 2026-1'!H:H,"IN"))&gt;0,"P06"," ")</f>
        <v xml:space="preserve"> </v>
      </c>
      <c r="AF344" s="108" t="str">
        <f>IF(SUM(COUNTIFS('Planificación 2026-1'!F:F,"FILIAL",'Planificación 2026-1'!W:W,C344,'Planificación 2026-1'!H:H,"CA"))&gt;0,"P07"," ")</f>
        <v xml:space="preserve"> </v>
      </c>
      <c r="AG344" s="108" t="str">
        <f>IF(SUM(COUNTIFS('Planificación 2026-1'!F:F,"FILIAL",'Planificación 2026-1'!W:W,C344,'Planificación 2026-1'!H:H,"DE"))&gt;0,"P08"," ")</f>
        <v xml:space="preserve"> </v>
      </c>
      <c r="AH344" s="108" t="str">
        <f>IF(SUM(COUNTIFS('Planificación 2026-1'!F:F,"FILIAL",'Planificación 2026-1'!W:W,C344,'Planificación 2026-1'!H:H,"OB"))&gt;0,"P09"," ")</f>
        <v xml:space="preserve"> </v>
      </c>
      <c r="AI344" s="108" t="str">
        <f>IF(SUM(COUNTIFS('Planificación 2026-1'!F:F,"FILIAL",'Planificación 2026-1'!W:W,C344,'Planificación 2026-1'!H:H,"MH"))&gt;0,"P31"," ")</f>
        <v xml:space="preserve"> </v>
      </c>
      <c r="AJ344" s="108" t="str">
        <f>IF(SUM(COUNTIFS('Planificación 2026-1'!F:F,"FILIAL",'Planificación 2026-1'!W:W,C344,'Planificación 2026-1'!H:H,"IC"))&gt;0,"P32"," ")</f>
        <v xml:space="preserve"> </v>
      </c>
      <c r="AK344" s="108" t="str">
        <f>IF(SUM(COUNTIFS('Planificación 2026-1'!F:F,"FILIAL",'Planificación 2026-1'!W:W,C344,'Planificación 2026-1'!H:H,"AR"))&gt;0,"P34"," ")</f>
        <v xml:space="preserve"> </v>
      </c>
      <c r="AL344" s="108" t="str">
        <f>IF(SUM(COUNTIFS('Planificación 2026-1'!F:F,"FILIAL",'Planificación 2026-1'!W:W,C344,'Planificación 2026-1'!H:H,"T1"))&gt;0,"P35"," ")</f>
        <v xml:space="preserve"> </v>
      </c>
      <c r="AM344" s="108" t="str">
        <f>IF(SUM(COUNTIFS('Planificación 2026-1'!F:F,"FILIAL",'Planificación 2026-1'!W:W,C344,'Planificación 2026-1'!H:H,"T3"))&gt;0,"P36"," ")</f>
        <v xml:space="preserve"> </v>
      </c>
      <c r="AN344" s="108" t="str">
        <f>IF(SUM(COUNTIFS('Planificación 2026-1'!F:F,"FILIAL",'Planificación 2026-1'!W:W,C344,'Planificación 2026-1'!H:H,"T2"))&gt;0,"P37"," ")</f>
        <v xml:space="preserve"> </v>
      </c>
      <c r="AO344" s="108" t="str">
        <f>IF(SUM(COUNTIFS('Planificación 2026-1'!F:F,"FILIAL",'Planificación 2026-1'!W:W,C344,'Planificación 2026-1'!H:H,"AE"))&gt;0,"P38"," ")</f>
        <v xml:space="preserve"> </v>
      </c>
      <c r="AP344" s="108" t="str">
        <f>IF(SUM(COUNTIFS('Planificación 2026-1'!F:F,"FILIAL",'Planificación 2026-1'!W:W,C344,'Planificación 2026-1'!H:H,"T4"))&gt;0,"P55"," ")</f>
        <v xml:space="preserve"> </v>
      </c>
      <c r="AQ344" s="108" t="str">
        <f>IF(SUM(COUNTIFS('Planificación 2026-1'!F:F,"SUNAMPE",'Planificación 2026-1'!W:W,C344,'Planificación 2026-1'!H:H,"AF"))&gt;0," P01"," ")</f>
        <v xml:space="preserve"> </v>
      </c>
      <c r="AR344" s="108" t="str">
        <f>IF(SUM(COUNTIFS('Planificación 2026-1'!F:F,"SUNAMPE",'Planificación 2026-1'!W:W,C344,'Planificación 2026-1'!H:H,"EN"))&gt;0,"P02"," ")</f>
        <v xml:space="preserve"> </v>
      </c>
      <c r="AS344" s="108" t="str">
        <f>IF(SUM(COUNTIFS('Planificación 2026-1'!F:F,"SUNAMPE",'Planificación 2026-1'!W:W,C344,'Planificación 2026-1'!H:H,"IS"))&gt;0,"P03"," ")</f>
        <v xml:space="preserve"> </v>
      </c>
      <c r="AT344" s="108" t="str">
        <f>IF(SUM(COUNTIFS('Planificación 2026-1'!F:F,"SUNAMPE",'Planificación 2026-1'!W:W,C344,'Planificación 2026-1'!H:H,"PS"))&gt;0,"P04"," ")</f>
        <v xml:space="preserve"> </v>
      </c>
      <c r="AU344" s="108"/>
      <c r="AV344" s="108" t="str">
        <f>IF(SUM(COUNTIFS('Planificación 2026-1'!F:F,"SUNAMPE",'Planificación 2026-1'!W:W,C344,'Planificación 2026-1'!H:H,"IN"))&gt;0,"P06"," ")</f>
        <v xml:space="preserve"> </v>
      </c>
      <c r="AW344" s="108" t="str">
        <f>IF(SUM(COUNTIFS('Planificación 2026-1'!F:F,"SUNAMPE",'Planificación 2026-1'!W:W,C344,'Planificación 2026-1'!H:H,"CA"))&gt;0,"P07"," ")</f>
        <v xml:space="preserve"> </v>
      </c>
      <c r="AX344" s="108" t="str">
        <f>IF(SUM(COUNTIFS('Planificación 2026-1'!F:F,"SUNAMPE",'Planificación 2026-1'!W:W,C344,'Planificación 2026-1'!H:H,"DE"))&gt;0,"P08"," ")</f>
        <v xml:space="preserve"> </v>
      </c>
      <c r="AY344" s="108" t="str">
        <f>IF(SUM(COUNTIFS('Planificación 2026-1'!F:F,"SUNAMPE",'Planificación 2026-1'!W:W,C344,'Planificación 2026-1'!H:H,"OB"))&gt;0,"P09"," ")</f>
        <v xml:space="preserve"> </v>
      </c>
      <c r="AZ344" s="108" t="str">
        <f>IF(SUM(COUNTIFS('Planificación 2026-1'!F:F,"SUNAMPE",'Planificación 2026-1'!W:W,C344,'Planificación 2026-1'!H:H,"MH"))&gt;0,"P31"," ")</f>
        <v xml:space="preserve"> </v>
      </c>
      <c r="BA344" s="108" t="str">
        <f>IF(SUM(COUNTIFS('Planificación 2026-1'!F:F,"SUNAMPE",'Planificación 2026-1'!W:W,C344,'Planificación 2026-1'!H:H,"IC"))&gt;0,"P32"," ")</f>
        <v xml:space="preserve"> </v>
      </c>
      <c r="BB344" s="108" t="str">
        <f>IF(SUM(COUNTIFS('Planificación 2026-1'!F:F,"SUNAMPE",'Planificación 2026-1'!W:W,C344,'Planificación 2026-1'!H:H,"AR"))&gt;0,"P34"," ")</f>
        <v xml:space="preserve"> </v>
      </c>
      <c r="BC344" s="108" t="str">
        <f>IF(SUM(COUNTIFS('Planificación 2026-1'!F:F,"SUNAMPE",'Planificación 2026-1'!W:W,C344,'Planificación 2026-1'!H:H,"T1"))&gt;0,"P35"," ")</f>
        <v xml:space="preserve"> </v>
      </c>
      <c r="BD344" s="108" t="str">
        <f>IF(SUM(COUNTIFS('Planificación 2026-1'!F:F,"SUNAMPE",'Planificación 2026-1'!W:W,C344,'Planificación 2026-1'!H:H,"T3"))&gt;0,"P36"," ")</f>
        <v xml:space="preserve"> </v>
      </c>
      <c r="BE344" s="108" t="str">
        <f>IF(SUM(COUNTIFS('Planificación 2026-1'!F:F,"SUNAMPE",'Planificación 2026-1'!W:W,C344,'Planificación 2026-1'!H:H,"T2"))&gt;0,"P37"," ")</f>
        <v xml:space="preserve"> </v>
      </c>
      <c r="BF344" s="108" t="str">
        <f>IF(SUM(COUNTIFS('Planificación 2026-1'!F:F,"SUNAMPE",'Planificación 2026-1'!W:W,C344,'Planificación 2026-1'!H:H,"AE"))&gt;0,"P38"," ")</f>
        <v xml:space="preserve"> </v>
      </c>
      <c r="BG344" s="108" t="str">
        <f>IF(SUM(COUNTIFS('Planificación 2026-1'!F:F,"SUNAMPE",'Planificación 2026-1'!W:W,C344,'Planificación 2026-1'!H:H,"T4"))&gt;0,"P55"," ")</f>
        <v xml:space="preserve"> </v>
      </c>
      <c r="BH344" s="108" t="str">
        <f>IF(SUM(COUNTIFS('Planificación 2026-1'!F:F,"HUAURA",'Planificación 2026-1'!W:W,C344,'Planificación 2026-1'!H:H,"AF"))&gt;0," P01"," ")</f>
        <v xml:space="preserve"> </v>
      </c>
      <c r="BI344" s="108" t="str">
        <f>IF(SUM(COUNTIFS('Planificación 2026-1'!F:F,"HUAURA",'Planificación 2026-1'!W:W,C344,'Planificación 2026-1'!H:H,"EN"))&gt;0,"P02"," ")</f>
        <v xml:space="preserve"> </v>
      </c>
      <c r="BJ344" s="108" t="str">
        <f>IF(SUM(COUNTIFS('Planificación 2026-1'!F:F,"HUAURA",'Planificación 2026-1'!W:W,C344,'Planificación 2026-1'!H:H,"IS"))&gt;0,"P03"," ")</f>
        <v xml:space="preserve"> </v>
      </c>
      <c r="BK344" s="108" t="str">
        <f>IF(SUM(COUNTIFS('Planificación 2026-1'!F:F,"HUAURA",'Planificación 2026-1'!W:W,C344,'Planificación 2026-1'!H:H,"PS"))&gt;0,"P04"," ")</f>
        <v xml:space="preserve"> </v>
      </c>
      <c r="BL344" s="108"/>
      <c r="BM344" s="108" t="str">
        <f>IF(SUM(COUNTIFS('Planificación 2026-1'!F:F,"HUAURA",'Planificación 2026-1'!W:W,C344,'Planificación 2026-1'!H:H,"IN"))&gt;0,"P06"," ")</f>
        <v xml:space="preserve"> </v>
      </c>
      <c r="BN344" s="108" t="str">
        <f>IF(SUM(COUNTIFS('Planificación 2026-1'!F:F,"HUAURA",'Planificación 2026-1'!W:W,C344,'Planificación 2026-1'!H:H,"CA"))&gt;0,"P07"," ")</f>
        <v xml:space="preserve"> </v>
      </c>
      <c r="BO344" s="108" t="str">
        <f>IF(SUM(COUNTIFS('Planificación 2026-1'!F:F,"HUAURA",'Planificación 2026-1'!W:W,C344,'Planificación 2026-1'!H:H,"DE"))&gt;0,"P08"," ")</f>
        <v xml:space="preserve"> </v>
      </c>
      <c r="BP344" s="108" t="str">
        <f>IF(SUM(COUNTIFS('Planificación 2026-1'!F:F,"HUAURA",'Planificación 2026-1'!W:W,C344,'Planificación 2026-1'!H:H,"OB"))&gt;0,"P09"," ")</f>
        <v xml:space="preserve"> </v>
      </c>
      <c r="BQ344" s="108" t="str">
        <f>IF(SUM(COUNTIFS('Planificación 2026-1'!F:F,"HUAURA",'Planificación 2026-1'!W:W,C344,'Planificación 2026-1'!H:H,"MH"))&gt;0,"P31"," ")</f>
        <v xml:space="preserve"> </v>
      </c>
      <c r="BR344" s="108" t="str">
        <f>IF(SUM(COUNTIFS('Planificación 2026-1'!F:F,"HUAURA",'Planificación 2026-1'!W:W,C344,'Planificación 2026-1'!H:H,"IC"))&gt;0,"P32"," ")</f>
        <v xml:space="preserve"> </v>
      </c>
      <c r="BS344" s="108" t="str">
        <f>IF(SUM(COUNTIFS('Planificación 2026-1'!F:F,"HUAURA",'Planificación 2026-1'!W:W,C344,'Planificación 2026-1'!H:H,"AR"))&gt;0,"P34"," ")</f>
        <v xml:space="preserve"> </v>
      </c>
      <c r="BT344" s="108" t="str">
        <f>IF(SUM(COUNTIFS('Planificación 2026-1'!F:F,"HUAURA",'Planificación 2026-1'!W:W,C344,'Planificación 2026-1'!H:H,"T1"))&gt;0,"P35"," ")</f>
        <v xml:space="preserve"> </v>
      </c>
      <c r="BU344" s="108" t="str">
        <f>IF(SUM(COUNTIFS('Planificación 2026-1'!F:F,"HUAURA",'Planificación 2026-1'!W:W,C344,'Planificación 2026-1'!H:H,"T3"))&gt;0,"P36"," ")</f>
        <v xml:space="preserve"> </v>
      </c>
      <c r="BV344" s="108" t="str">
        <f>IF(SUM(COUNTIFS('Planificación 2026-1'!F:F,"HUAURA",'Planificación 2026-1'!W:W,C344,'Planificación 2026-1'!H:H,"T2"))&gt;0,"P37"," ")</f>
        <v xml:space="preserve"> </v>
      </c>
      <c r="BW344" s="108" t="str">
        <f>IF(SUM(COUNTIFS('Planificación 2026-1'!F:F,"HUAURA",'Planificación 2026-1'!W:W,C344,'Planificación 2026-1'!H:H,"AE"))&gt;0,"P38"," ")</f>
        <v xml:space="preserve"> </v>
      </c>
      <c r="BX344" s="108" t="str">
        <f>IF(SUM(COUNTIFS('Planificación 2026-1'!F:F,"HUAURA",'Planificación 2026-1'!W:W,C344,'Planificación 2026-1'!H:H,"T4"))&gt;0,"P55"," ")</f>
        <v xml:space="preserve"> </v>
      </c>
      <c r="BY344" s="109">
        <f>SUMIFS('Planificación 2026-1'!R:R,'Planificación 2026-1'!W:W,C344,'Planificación 2026-1'!H:H,"AF",'Planificación 2026-1'!I:I,"&gt;2")</f>
        <v>0</v>
      </c>
      <c r="BZ344" s="109">
        <f>SUMIFS('Planificación 2026-1'!R:R,'Planificación 2026-1'!W:W,C344,'Planificación 2026-1'!H:H,"EN",'Planificación 2026-1'!I:I,"&gt;2")</f>
        <v>0</v>
      </c>
      <c r="CA344" s="109">
        <f>SUMIFS('Planificación 2026-1'!R:R,'Planificación 2026-1'!W:W,C344,'Planificación 2026-1'!H:H,"IS",'Planificación 2026-1'!I:I,"&gt;2")</f>
        <v>0</v>
      </c>
      <c r="CB344" s="109">
        <f>SUMIFS('Planificación 2026-1'!R:R,'Planificación 2026-1'!W:W,C344,'Planificación 2026-1'!H:H,"PS",'Planificación 2026-1'!I:I,"&gt;2")</f>
        <v>0</v>
      </c>
      <c r="CC344" s="109">
        <f>SUMIFS('Planificación 2026-1'!R:R,'Planificación 2026-1'!W:W,C344,'Planificación 2026-1'!H:H,"IN",'Planificación 2026-1'!I:I,"&gt;2")</f>
        <v>0</v>
      </c>
      <c r="CD344" s="109">
        <f>SUMIFS('Planificación 2026-1'!R:R,'Planificación 2026-1'!W:W,C344,'Planificación 2026-1'!H:H,"CA",'Planificación 2026-1'!I:I,"&gt;2")</f>
        <v>0</v>
      </c>
      <c r="CE344" s="109">
        <f>SUMIFS('Planificación 2026-1'!R:R,'Planificación 2026-1'!W:W,C344,'Planificación 2026-1'!H:H,"DE",'Planificación 2026-1'!I:I,"&gt;2")</f>
        <v>0</v>
      </c>
      <c r="CF344" s="109">
        <f>SUMIFS('Planificación 2026-1'!R:R,'Planificación 2026-1'!W:W,C344,'Planificación 2026-1'!H:H,"OB",'Planificación 2026-1'!I:I,"&gt;2")</f>
        <v>0</v>
      </c>
      <c r="CG344" s="109">
        <f>SUMIFS('Planificación 2026-1'!R:R,'Planificación 2026-1'!W:W,C344,'Planificación 2026-1'!H:H,"MH",'Planificación 2026-1'!I:I,"&gt;2")</f>
        <v>0</v>
      </c>
      <c r="CH344" s="109">
        <f>SUMIFS('Planificación 2026-1'!R:R,'Planificación 2026-1'!W:W,C344,'Planificación 2026-1'!H:H,"IC",'Planificación 2026-1'!I:I,"&gt;2")</f>
        <v>0</v>
      </c>
      <c r="CI344" s="109">
        <f>SUMIFS('Planificación 2026-1'!R:R,'Planificación 2026-1'!W:W,C344,'Planificación 2026-1'!H:H,"AR",'Planificación 2026-1'!I:I,"&gt;2")</f>
        <v>0</v>
      </c>
      <c r="CJ344" s="109">
        <f>SUMIFS('Planificación 2026-1'!R:R,'Planificación 2026-1'!W:W,C344,'Planificación 2026-1'!H:H,"T1",'Planificación 2026-1'!I:I,"&gt;2")</f>
        <v>0</v>
      </c>
      <c r="CK344" s="109">
        <f>SUMIFS('Planificación 2026-1'!R:R,'Planificación 2026-1'!W:W,C344,'Planificación 2026-1'!H:H,"T3",'Planificación 2026-1'!I:I,"&gt;2")</f>
        <v>0</v>
      </c>
      <c r="CL344" s="109">
        <f>SUMIFS('Planificación 2026-1'!R:R,'Planificación 2026-1'!W:W,C344,'Planificación 2026-1'!H:H,"T2",'Planificación 2026-1'!I:I,"&gt;2")</f>
        <v>0</v>
      </c>
      <c r="CM344" s="109">
        <f>SUMIFS('Planificación 2026-1'!R:R,'Planificación 2026-1'!W:W,C344,'Planificación 2026-1'!H:H,"AE",'Planificación 2026-1'!I:I,"&gt;2")</f>
        <v>0</v>
      </c>
      <c r="CN344" s="109">
        <f>SUMIFS('Planificación 2026-1'!R:R,'Planificación 2026-1'!W:W,C344,'Planificación 2026-1'!H:H,"T4",'Planificación 2026-1'!I:I,"&gt;2")</f>
        <v>0</v>
      </c>
      <c r="CO344" s="109">
        <f>SUMIFS('Planificación 2026-1'!R:R,'Planificación 2026-1'!W:W,C344,'Planificación 2026-1'!H:H,"AF",'Planificación 2026-1'!I:I,"&lt;3")</f>
        <v>0</v>
      </c>
      <c r="CP344" s="109">
        <f>SUMIFS('Planificación 2026-1'!R:R,'Planificación 2026-1'!W:W,C344,'Planificación 2026-1'!H:H,"EN",'Planificación 2026-1'!I:I,"&lt;3")</f>
        <v>0</v>
      </c>
      <c r="CQ344" s="109">
        <f>SUMIFS('Planificación 2026-1'!R:R,'Planificación 2026-1'!W:W,C344,'Planificación 2026-1'!H:H,"IS",'Planificación 2026-1'!I:I,"&lt;3")</f>
        <v>0</v>
      </c>
      <c r="CR344" s="109">
        <f>SUMIFS('Planificación 2026-1'!R:R,'Planificación 2026-1'!W:W,C344,'Planificación 2026-1'!H:H,"PS",'Planificación 2026-1'!I:I,"&lt;3")</f>
        <v>0</v>
      </c>
      <c r="CS344" s="109">
        <f>SUMIFS('Planificación 2026-1'!R:R,'Planificación 2026-1'!W:W,C344,'Planificación 2026-1'!H:H,"IN",'Planificación 2026-1'!I:I,"&lt;3")</f>
        <v>0</v>
      </c>
      <c r="CT344" s="109">
        <f>SUMIFS('Planificación 2026-1'!R:R,'Planificación 2026-1'!W:W,C344,'Planificación 2026-1'!H:H,"CA",'Planificación 2026-1'!I:I,"&lt;3")</f>
        <v>0</v>
      </c>
      <c r="CU344" s="109">
        <f>SUMIFS('Planificación 2026-1'!R:R,'Planificación 2026-1'!W:W,C344,'Planificación 2026-1'!H:H,"DE",'Planificación 2026-1'!I:I,"&lt;3")</f>
        <v>0</v>
      </c>
      <c r="CV344" s="109">
        <f>SUMIFS('Planificación 2026-1'!R:R,'Planificación 2026-1'!W:W,C344,'Planificación 2026-1'!H:H,"OB",'Planificación 2026-1'!I:I,"&lt;3")</f>
        <v>0</v>
      </c>
      <c r="CW344" s="109">
        <f>SUMIFS('Planificación 2026-1'!R:R,'Planificación 2026-1'!W:W,C344,'Planificación 2026-1'!H:H,"MH",'Planificación 2026-1'!I:I,"&lt;3")</f>
        <v>0</v>
      </c>
      <c r="CX344" s="109">
        <f>SUMIFS('Planificación 2026-1'!R:R,'Planificación 2026-1'!W:W,C344,'Planificación 2026-1'!H:H,"IC",'Planificación 2026-1'!I:I,"&lt;3")</f>
        <v>5</v>
      </c>
      <c r="CY344" s="109">
        <f>SUMIFS('Planificación 2026-1'!R:R,'Planificación 2026-1'!W:W,C344,'Planificación 2026-1'!H:H,"AR",'Planificación 2026-1'!I:I,"&lt;3")</f>
        <v>0</v>
      </c>
      <c r="CZ344" s="109">
        <f>SUMIFS('Planificación 2026-1'!R:R,'Planificación 2026-1'!W:W,C344,'Planificación 2026-1'!H:H,"T1",'Planificación 2026-1'!I:I,"&lt;3")</f>
        <v>0</v>
      </c>
      <c r="DA344" s="109">
        <f>SUMIFS('Planificación 2026-1'!R:R,'Planificación 2026-1'!W:W,C344,'Planificación 2026-1'!H:H,"T3",'Planificación 2026-1'!I:I,"&lt;3")</f>
        <v>0</v>
      </c>
      <c r="DB344" s="109">
        <f>SUMIFS('Planificación 2026-1'!R:R,'Planificación 2026-1'!W:W,C344,'Planificación 2026-1'!H:H,"T2",'Planificación 2026-1'!I:I,"&lt;3")</f>
        <v>0</v>
      </c>
      <c r="DC344" s="109">
        <f>SUMIFS('Planificación 2026-1'!R:R,'Planificación 2026-1'!W:W,C344,'Planificación 2026-1'!H:H,"AE",'Planificación 2026-1'!I:I,"&lt;3")</f>
        <v>8</v>
      </c>
      <c r="DD344" s="109">
        <f>SUMIFS('Planificación 2026-1'!R:R,'Planificación 2026-1'!W:W,C344,'Planificación 2026-1'!H:H,"T4",'Planificación 2026-1'!I:I,"&lt;3")</f>
        <v>0</v>
      </c>
      <c r="DE344" s="108" t="str">
        <f t="shared" si="54"/>
        <v>P32 P38</v>
      </c>
      <c r="DF344" s="41">
        <f>IF(C344="","",SUMIFS('Planificación 2026-1'!R:R,'Planificación 2026-1'!W:W,C344,'Planificación 2026-1'!F:F,"PRINCIPAL",'Planificación 2026-1'!X:X,"VIRTUAL"))</f>
        <v>5</v>
      </c>
      <c r="DG344" s="41">
        <f>IF(C344="","",SUMIFS('Planificación 2026-1'!R:R,'Planificación 2026-1'!W:W,C344,'Planificación 2026-1'!F:F,"PRINCIPAL",'Planificación 2026-1'!X:X,"PRESENCIAL"))</f>
        <v>0</v>
      </c>
      <c r="DH344" s="41">
        <f>IF(C344="","",SUMIFS('Planificación 2026-1'!R:R,'Planificación 2026-1'!W:W,C344,'Planificación 2026-1'!F:F,"PRINCIPAL",'Planificación 2026-1'!X:X,"HIBRIDO PRESENCIAL"))</f>
        <v>0</v>
      </c>
      <c r="DI344" s="108" t="str">
        <f t="shared" si="55"/>
        <v/>
      </c>
      <c r="DJ344" s="108">
        <f>IF(C344="","",SUMIFS('Planificación 2026-1'!R:R,'Planificación 2026-1'!W:W,C344,'Planificación 2026-1'!F:F,"FILIAL",'Planificación 2026-1'!X:X,"VIRTUAL"))</f>
        <v>0</v>
      </c>
      <c r="DK344" s="110">
        <f>IF(C344="","",SUMIFS('Planificación 2026-1'!R:R,'Planificación 2026-1'!W:W,C344,'Planificación 2026-1'!F:F,"FILIAL",'Planificación 2026-1'!X:X,"PRESENCIAL"))</f>
        <v>0</v>
      </c>
      <c r="DL344" s="61">
        <f>IF(C344="","",SUMIFS('Planificación 2026-1'!R:R,'Planificación 2026-1'!W:W,C344,'Planificación 2026-1'!F:F,"FILIAL",'Planificación 2026-1'!X:X,"HIBRIDO PRESENCIAL"))</f>
        <v>0</v>
      </c>
      <c r="DM344" s="111" t="str">
        <f t="shared" si="56"/>
        <v/>
      </c>
      <c r="DN344" s="108">
        <f>IF(C344="","",SUMIFS('Planificación 2026-1'!R:R,'Planificación 2026-1'!W:W,C344,'Planificación 2026-1'!F:F,"SUNAMPE",'Planificación 2026-1'!X:X,"VIRTUAL"))</f>
        <v>0</v>
      </c>
      <c r="DO344" s="61">
        <f>IF(C344="","",SUMIFS('Planificación 2026-1'!R:R,'Planificación 2026-1'!W:W,C344,'Planificación 2026-1'!F:F,"SUNAMPE",'Planificación 2026-1'!X:X,"PRESENCIAL"))</f>
        <v>0</v>
      </c>
      <c r="DP344" s="111" t="str">
        <f t="shared" si="57"/>
        <v/>
      </c>
      <c r="DQ344" s="108">
        <f>IF(C344="","",SUMIFS('Planificación 2026-1'!R:R,'Planificación 2026-1'!W:W,C344,'Planificación 2026-1'!F:F,"HUAURA",'Planificación 2026-1'!X:X,"VIRTUAL"))</f>
        <v>0</v>
      </c>
      <c r="DR344" s="61">
        <f>IF(C344="","",SUMIFS('Planificación 2026-1'!R:R,'Planificación 2026-1'!W:W,C344,'Planificación 2026-1'!F:F,"HUAURA",'Planificación 2026-1'!X:X,"PRESENCIAL"))</f>
        <v>0</v>
      </c>
      <c r="DS344" s="76">
        <f>SUMIFS('Planificación 2026-1'!R:R,'Planificación 2026-1'!W:W,C344,'Planificación 2026-1'!F:F,"PRINCIPAL",'Planificación 2026-1'!X:X,"VIRTUAL",'Planificación 2026-1'!I:I,"&gt;2")</f>
        <v>0</v>
      </c>
      <c r="DT344" s="76">
        <f>SUMIFS('Planificación 2026-1'!R:R,'Planificación 2026-1'!W:W,C344,'Planificación 2026-1'!F:F,"PRINCIPAL",'Planificación 2026-1'!X:X,"&lt;&gt;VIRTUAL",'Planificación 2026-1'!I:I,"&gt;2")</f>
        <v>0</v>
      </c>
      <c r="DU344" s="76">
        <f>SUMIFS('Planificación 2026-1'!R:R,'Planificación 2026-1'!W:W,C344,'Planificación 2026-1'!F:F,"SUNAMPE",'Planificación 2026-1'!X:X,"VIRTUAL",'Planificación 2026-1'!I:I,"&gt;2")</f>
        <v>0</v>
      </c>
      <c r="DV344" s="76">
        <f>SUMIFS('Planificación 2026-1'!R:R,'Planificación 2026-1'!W:W,C344,'Planificación 2026-1'!F:F,"SUNAMPE",'Planificación 2026-1'!X:X,"&lt;&gt;VIRTUAL",'Planificación 2026-1'!I:I,"&gt;2")</f>
        <v>0</v>
      </c>
      <c r="DW344" s="76">
        <f>SUMIFS('Planificación 2026-1'!R:R,'Planificación 2026-1'!W:W,C344,'Planificación 2026-1'!F:F,"FILIAL",'Planificación 2026-1'!X:X,"VIRTUAL",'Planificación 2026-1'!I:I,"&gt;2")</f>
        <v>0</v>
      </c>
      <c r="DX344" s="76">
        <f>SUMIFS('Planificación 2026-1'!R:R,'Planificación 2026-1'!W:W,C344,'Planificación 2026-1'!F:F,"FILIAL",'Planificación 2026-1'!X:X,"&lt;&gt;VIRTUAL",'Planificación 2026-1'!I:I,"&gt;2")</f>
        <v>0</v>
      </c>
      <c r="DY344" s="76">
        <f>SUMIFS('Planificación 2026-1'!R:R,'Planificación 2026-1'!W:W,C344,'Planificación 2026-1'!F:F,"PORUMA",'Planificación 2026-1'!X:X,"VIRTUAL",'Planificación 2026-1'!I:I,"&gt;2")</f>
        <v>0</v>
      </c>
      <c r="DZ344" s="76">
        <f>SUMIFS('Planificación 2026-1'!R:R,'Planificación 2026-1'!W:W,C344,'Planificación 2026-1'!F:F,"PORUMA",'Planificación 2026-1'!X:X,"&lt;&gt;VIRTUAL",'Planificación 2026-1'!I:I,"&gt;2")</f>
        <v>0</v>
      </c>
      <c r="EA344" s="76">
        <f>SUMIFS('Planificación 2026-1'!R:R,'Planificación 2026-1'!W:W,C344,'Planificación 2026-1'!F:F,"HUAURA",'Planificación 2026-1'!X:X,"VIRTUAL",'Planificación 2026-1'!I:I,"&gt;2")</f>
        <v>0</v>
      </c>
      <c r="EB344" s="76">
        <f>SUMIFS('Planificación 2026-1'!R:R,'Planificación 2026-1'!W:W,C344,'Planificación 2026-1'!F:F,"HUAURA",'Planificación 2026-1'!X:X,"&lt;&gt;VIRTUAL",'Planificación 2026-1'!I:I,"&gt;2")</f>
        <v>0</v>
      </c>
      <c r="EC344" s="76">
        <f>SUMIFS('Planificación 2026-1'!R:R,'Planificación 2026-1'!W:W,C344,'Planificación 2026-1'!F:F,"PRINCIPAL",'Planificación 2026-1'!X:X,"VIRTUAL",'Planificación 2026-1'!I:I,"&lt;3")</f>
        <v>5</v>
      </c>
      <c r="ED344" s="76">
        <f>SUMIFS('Planificación 2026-1'!R:R,'Planificación 2026-1'!W:W,C344,'Planificación 2026-1'!F:F,"PRINCIPAL",'Planificación 2026-1'!X:X,"&lt;&gt;VIRTUAL",'Planificación 2026-1'!I:I,"&lt;3")</f>
        <v>8</v>
      </c>
      <c r="EE344" s="76">
        <f>SUMIFS('Planificación 2026-1'!R:R,'Planificación 2026-1'!W:W,C344,'Planificación 2026-1'!F:F,"SUNAMPE",'Planificación 2026-1'!X:X,"VIRTUAL",'Planificación 2026-1'!I:I,"&lt;3")</f>
        <v>0</v>
      </c>
      <c r="EF344" s="76">
        <f>SUMIFS('Planificación 2026-1'!R:R,'Planificación 2026-1'!W:W,C344,'Planificación 2026-1'!F:F,"SUNAMPE",'Planificación 2026-1'!X:X,"&lt;&gt;VIRTUAL",'Planificación 2026-1'!I:I,"&lt;3")</f>
        <v>0</v>
      </c>
      <c r="EG344" s="76">
        <f>SUMIFS('Planificación 2026-1'!R:R,'Planificación 2026-1'!W:W,C344,'Planificación 2026-1'!F:F,"FILIAL",'Planificación 2026-1'!X:X,"VIRTUAL",'Planificación 2026-1'!I:I,"&lt;3")</f>
        <v>0</v>
      </c>
      <c r="EH344" s="76">
        <f>SUMIFS('Planificación 2026-1'!R:R,'Planificación 2026-1'!W:W,C344,'Planificación 2026-1'!F:F,"FILIAL",'Planificación 2026-1'!X:X,"&lt;&gt;VIRTUAL",'Planificación 2026-1'!I:I,"&lt;3")</f>
        <v>0</v>
      </c>
      <c r="EI344" s="76">
        <f>SUMIFS('Planificación 2026-1'!R:R,'Planificación 2026-1'!W:W,C344,'Planificación 2026-1'!F:F,"PORUMA",'Planificación 2026-1'!X:X,"VIRTUAL",'Planificación 2026-1'!I:I,"&lt;3")</f>
        <v>0</v>
      </c>
      <c r="EJ344" s="76">
        <f>SUMIFS('Planificación 2026-1'!R:R,'Planificación 2026-1'!W:W,C344,'Planificación 2026-1'!F:F,"PORUMA",'Planificación 2026-1'!X:X,"&lt;&gt;VIRTUAL",'Planificación 2026-1'!I:I,"&lt;3")</f>
        <v>0</v>
      </c>
      <c r="EK344" s="76">
        <f>SUMIFS('Planificación 2026-1'!R:R,'Planificación 2026-1'!W:W,C344,'Planificación 2026-1'!F:F,"HUAURA",'Planificación 2026-1'!X:X,"VIRTUAL",'Planificación 2026-1'!I:I,"&lt;3")</f>
        <v>0</v>
      </c>
      <c r="EL344" s="76">
        <f>SUMIFS('Planificación 2026-1'!R:R,'Planificación 2026-1'!W:W,C344,'Planificación 2026-1'!F:F,"HUAURA",'Planificación 2026-1'!X:X,"&lt;&gt;VIRTUAL",'Planificación 2026-1'!I:I,"&lt;3")</f>
        <v>0</v>
      </c>
      <c r="EM344" s="76"/>
      <c r="EN344" s="76">
        <f t="shared" si="50"/>
        <v>5</v>
      </c>
      <c r="EO344" s="76">
        <f t="shared" si="51"/>
        <v>8</v>
      </c>
      <c r="EP344" s="76" t="b">
        <f t="shared" si="52"/>
        <v>1</v>
      </c>
      <c r="EQ344" s="76" t="str">
        <f t="shared" si="53"/>
        <v/>
      </c>
      <c r="ER344" s="76" t="str">
        <f t="shared" si="58"/>
        <v>MAS PRESENCIAL</v>
      </c>
    </row>
    <row r="345" spans="1:148" hidden="1">
      <c r="A345" s="83"/>
      <c r="B345" s="119">
        <v>342</v>
      </c>
      <c r="C345" s="115" t="s">
        <v>518</v>
      </c>
      <c r="D345" s="112">
        <f>SUMIF('Planificación 2026-1'!W:W,C345,'Planificación 2026-1'!R:R)</f>
        <v>0</v>
      </c>
      <c r="E345" s="114" t="s">
        <v>173</v>
      </c>
      <c r="F345" s="115" t="s">
        <v>171</v>
      </c>
      <c r="G345" s="115" t="s">
        <v>13</v>
      </c>
      <c r="H345" s="115" t="s">
        <v>128</v>
      </c>
      <c r="I345" s="107" t="str">
        <f>IF(SUM(COUNTIFS('Planificación 2026-1'!F:F,"PRINCIPAL",'Planificación 2026-1'!W:W,C345,'Planificación 2026-1'!H:H,"AF"))&gt;0,"P01"," ")</f>
        <v xml:space="preserve"> </v>
      </c>
      <c r="J345" s="108" t="str">
        <f>IF(SUM(COUNTIFS('Planificación 2026-1'!F:F,"PRINCIPAL",'Planificación 2026-1'!W:W,C345,'Planificación 2026-1'!H:H,"EN"))&gt;0,"P02"," ")</f>
        <v xml:space="preserve"> </v>
      </c>
      <c r="K345" s="108" t="str">
        <f>IF(SUM(COUNTIFS('Planificación 2026-1'!F:F,"PRINCIPAL",'Planificación 2026-1'!W:W,C345,'Planificación 2026-1'!H:H,"IS"))&gt;0,"P03"," ")</f>
        <v xml:space="preserve"> </v>
      </c>
      <c r="L345" s="108" t="str">
        <f>IF(SUM(COUNTIFS('Planificación 2026-1'!F:F,"PRINCIPAL",'Planificación 2026-1'!W:W,C345,'Planificación 2026-1'!H:H,"PS"))&gt;0,"P04"," ")</f>
        <v xml:space="preserve"> </v>
      </c>
      <c r="M345" s="108"/>
      <c r="N345" s="108" t="str">
        <f>IF(SUM(COUNTIFS('Planificación 2026-1'!F:F,"PRINCIPAL",'Planificación 2026-1'!W:W,C345,'Planificación 2026-1'!H:H,"IN"))&gt;0,"P06"," ")</f>
        <v xml:space="preserve"> </v>
      </c>
      <c r="O345" s="108" t="str">
        <f>IF(SUM(COUNTIFS('Planificación 2026-1'!F:F,"PRINCIPAL",'Planificación 2026-1'!W:W,C345,'Planificación 2026-1'!H:H,"CA"))&gt;0,"P07"," ")</f>
        <v xml:space="preserve"> </v>
      </c>
      <c r="P345" s="108" t="str">
        <f>IF(SUM(COUNTIFS('Planificación 2026-1'!F:F,"PRINCIPAL",'Planificación 2026-1'!W:W,C345,'Planificación 2026-1'!H:H,"DE"))&gt;0,"P08"," ")</f>
        <v xml:space="preserve"> </v>
      </c>
      <c r="Q345" s="108" t="str">
        <f>IF(SUM(COUNTIFS('Planificación 2026-1'!F:F,"PRINCIPAL",'Planificación 2026-1'!W:W,C345,'Planificación 2026-1'!H:H,"OB"))&gt;0,"P09"," ")</f>
        <v xml:space="preserve"> </v>
      </c>
      <c r="R345" s="108" t="str">
        <f>IF(SUM(COUNTIFS('Planificación 2026-1'!F:F,"PRINCIPAL",'Planificación 2026-1'!W:W,C345,'Planificación 2026-1'!H:H,"MH"))&gt;0,"P31"," ")</f>
        <v xml:space="preserve"> </v>
      </c>
      <c r="S345" s="108" t="str">
        <f>IF(SUM(COUNTIFS('Planificación 2026-1'!F:F,"PRINCIPAL",'Planificación 2026-1'!W:W,C345,'Planificación 2026-1'!H:H,"IC"))&gt;0,"P32"," ")</f>
        <v xml:space="preserve"> </v>
      </c>
      <c r="T345" s="108" t="str">
        <f>IF(SUM(COUNTIFS('Planificación 2026-1'!F:F,"PRINCIPAL",'Planificación 2026-1'!W:W,C345,'Planificación 2026-1'!H:H,"AR"))&gt;0,"P34"," ")</f>
        <v xml:space="preserve"> </v>
      </c>
      <c r="U345" s="108" t="str">
        <f>IF(SUM(COUNTIFS('Planificación 2026-1'!F:F,"PRINCIPAL",'Planificación 2026-1'!W:W,C345,'Planificación 2026-1'!H:H,"T1"))&gt;0,"P35"," ")</f>
        <v xml:space="preserve"> </v>
      </c>
      <c r="V345" s="108" t="str">
        <f>IF(SUM(COUNTIFS('Planificación 2026-1'!F:F,"PRINCIPAL",'Planificación 2026-1'!W:W,C345,'Planificación 2026-1'!H:H,"T3"))&gt;0,"P36"," ")</f>
        <v xml:space="preserve"> </v>
      </c>
      <c r="W345" s="108" t="str">
        <f>IF(SUM(COUNTIFS('Planificación 2026-1'!F:F,"PRINCIPAL",'Planificación 2026-1'!W:W,C345,'Planificación 2026-1'!H:H,"T2"))&gt;0,"P37"," ")</f>
        <v xml:space="preserve"> </v>
      </c>
      <c r="X345" s="108" t="str">
        <f>IF(SUM(COUNTIFS('Planificación 2026-1'!F:F,"PRINCIPAL",'Planificación 2026-1'!W:W,C345,'Planificación 2026-1'!H:H,"AE"))&gt;0,"P38"," ")</f>
        <v xml:space="preserve"> </v>
      </c>
      <c r="Y345" s="108" t="str">
        <f>IF(SUM(COUNTIFS('Planificación 2026-1'!F:F,"PRINCIPAL",'Planificación 2026-1'!W:W,C345,'Planificación 2026-1'!H:H,"T4"))&gt;0,"P55"," ")</f>
        <v xml:space="preserve"> </v>
      </c>
      <c r="Z345" s="108" t="str">
        <f>IF(SUM(COUNTIFS('Planificación 2026-1'!F:F,"FILIAL",'Planificación 2026-1'!W:W,C345,'Planificación 2026-1'!H:H,"AF"))&gt;0," P01"," ")</f>
        <v xml:space="preserve"> </v>
      </c>
      <c r="AA345" s="108" t="str">
        <f>IF(SUM(COUNTIFS('Planificación 2026-1'!F:F,"FILIAL",'Planificación 2026-1'!W:W,C345,'Planificación 2026-1'!H:H,"EN"))&gt;0,"P02"," ")</f>
        <v xml:space="preserve"> </v>
      </c>
      <c r="AB345" s="108" t="str">
        <f>IF(SUM(COUNTIFS('Planificación 2026-1'!F:F,"FILIAL",'Planificación 2026-1'!W:W,C345,'Planificación 2026-1'!H:H,"IS"))&gt;0,"P03"," ")</f>
        <v xml:space="preserve"> </v>
      </c>
      <c r="AC345" s="108" t="str">
        <f>IF(SUM(COUNTIFS('Planificación 2026-1'!F:F,"FILIAL",'Planificación 2026-1'!W:W,C345,'Planificación 2026-1'!H:H,"PS"))&gt;0,"P04"," ")</f>
        <v xml:space="preserve"> </v>
      </c>
      <c r="AD345" s="108"/>
      <c r="AE345" s="108" t="str">
        <f>IF(SUM(COUNTIFS('Planificación 2026-1'!F:F,"FILIAL",'Planificación 2026-1'!W:W,C345,'Planificación 2026-1'!H:H,"IN"))&gt;0,"P06"," ")</f>
        <v xml:space="preserve"> </v>
      </c>
      <c r="AF345" s="108" t="str">
        <f>IF(SUM(COUNTIFS('Planificación 2026-1'!F:F,"FILIAL",'Planificación 2026-1'!W:W,C345,'Planificación 2026-1'!H:H,"CA"))&gt;0,"P07"," ")</f>
        <v xml:space="preserve"> </v>
      </c>
      <c r="AG345" s="108" t="str">
        <f>IF(SUM(COUNTIFS('Planificación 2026-1'!F:F,"FILIAL",'Planificación 2026-1'!W:W,C345,'Planificación 2026-1'!H:H,"DE"))&gt;0,"P08"," ")</f>
        <v xml:space="preserve"> </v>
      </c>
      <c r="AH345" s="108" t="str">
        <f>IF(SUM(COUNTIFS('Planificación 2026-1'!F:F,"FILIAL",'Planificación 2026-1'!W:W,C345,'Planificación 2026-1'!H:H,"OB"))&gt;0,"P09"," ")</f>
        <v xml:space="preserve"> </v>
      </c>
      <c r="AI345" s="108" t="str">
        <f>IF(SUM(COUNTIFS('Planificación 2026-1'!F:F,"FILIAL",'Planificación 2026-1'!W:W,C345,'Planificación 2026-1'!H:H,"MH"))&gt;0,"P31"," ")</f>
        <v xml:space="preserve"> </v>
      </c>
      <c r="AJ345" s="108" t="str">
        <f>IF(SUM(COUNTIFS('Planificación 2026-1'!F:F,"FILIAL",'Planificación 2026-1'!W:W,C345,'Planificación 2026-1'!H:H,"IC"))&gt;0,"P32"," ")</f>
        <v xml:space="preserve"> </v>
      </c>
      <c r="AK345" s="108" t="str">
        <f>IF(SUM(COUNTIFS('Planificación 2026-1'!F:F,"FILIAL",'Planificación 2026-1'!W:W,C345,'Planificación 2026-1'!H:H,"AR"))&gt;0,"P34"," ")</f>
        <v xml:space="preserve"> </v>
      </c>
      <c r="AL345" s="108" t="str">
        <f>IF(SUM(COUNTIFS('Planificación 2026-1'!F:F,"FILIAL",'Planificación 2026-1'!W:W,C345,'Planificación 2026-1'!H:H,"T1"))&gt;0,"P35"," ")</f>
        <v xml:space="preserve"> </v>
      </c>
      <c r="AM345" s="108" t="str">
        <f>IF(SUM(COUNTIFS('Planificación 2026-1'!F:F,"FILIAL",'Planificación 2026-1'!W:W,C345,'Planificación 2026-1'!H:H,"T3"))&gt;0,"P36"," ")</f>
        <v xml:space="preserve"> </v>
      </c>
      <c r="AN345" s="108" t="str">
        <f>IF(SUM(COUNTIFS('Planificación 2026-1'!F:F,"FILIAL",'Planificación 2026-1'!W:W,C345,'Planificación 2026-1'!H:H,"T2"))&gt;0,"P37"," ")</f>
        <v xml:space="preserve"> </v>
      </c>
      <c r="AO345" s="108" t="str">
        <f>IF(SUM(COUNTIFS('Planificación 2026-1'!F:F,"FILIAL",'Planificación 2026-1'!W:W,C345,'Planificación 2026-1'!H:H,"AE"))&gt;0,"P38"," ")</f>
        <v xml:space="preserve"> </v>
      </c>
      <c r="AP345" s="108" t="str">
        <f>IF(SUM(COUNTIFS('Planificación 2026-1'!F:F,"FILIAL",'Planificación 2026-1'!W:W,C345,'Planificación 2026-1'!H:H,"T4"))&gt;0,"P55"," ")</f>
        <v xml:space="preserve"> </v>
      </c>
      <c r="AQ345" s="108" t="str">
        <f>IF(SUM(COUNTIFS('Planificación 2026-1'!F:F,"SUNAMPE",'Planificación 2026-1'!W:W,C345,'Planificación 2026-1'!H:H,"AF"))&gt;0," P01"," ")</f>
        <v xml:space="preserve"> </v>
      </c>
      <c r="AR345" s="108" t="str">
        <f>IF(SUM(COUNTIFS('Planificación 2026-1'!F:F,"SUNAMPE",'Planificación 2026-1'!W:W,C345,'Planificación 2026-1'!H:H,"EN"))&gt;0,"P02"," ")</f>
        <v xml:space="preserve"> </v>
      </c>
      <c r="AS345" s="108" t="str">
        <f>IF(SUM(COUNTIFS('Planificación 2026-1'!F:F,"SUNAMPE",'Planificación 2026-1'!W:W,C345,'Planificación 2026-1'!H:H,"IS"))&gt;0,"P03"," ")</f>
        <v xml:space="preserve"> </v>
      </c>
      <c r="AT345" s="108" t="str">
        <f>IF(SUM(COUNTIFS('Planificación 2026-1'!F:F,"SUNAMPE",'Planificación 2026-1'!W:W,C345,'Planificación 2026-1'!H:H,"PS"))&gt;0,"P04"," ")</f>
        <v xml:space="preserve"> </v>
      </c>
      <c r="AU345" s="108"/>
      <c r="AV345" s="108" t="str">
        <f>IF(SUM(COUNTIFS('Planificación 2026-1'!F:F,"SUNAMPE",'Planificación 2026-1'!W:W,C345,'Planificación 2026-1'!H:H,"IN"))&gt;0,"P06"," ")</f>
        <v xml:space="preserve"> </v>
      </c>
      <c r="AW345" s="108" t="str">
        <f>IF(SUM(COUNTIFS('Planificación 2026-1'!F:F,"SUNAMPE",'Planificación 2026-1'!W:W,C345,'Planificación 2026-1'!H:H,"CA"))&gt;0,"P07"," ")</f>
        <v xml:space="preserve"> </v>
      </c>
      <c r="AX345" s="108" t="str">
        <f>IF(SUM(COUNTIFS('Planificación 2026-1'!F:F,"SUNAMPE",'Planificación 2026-1'!W:W,C345,'Planificación 2026-1'!H:H,"DE"))&gt;0,"P08"," ")</f>
        <v xml:space="preserve"> </v>
      </c>
      <c r="AY345" s="108" t="str">
        <f>IF(SUM(COUNTIFS('Planificación 2026-1'!F:F,"SUNAMPE",'Planificación 2026-1'!W:W,C345,'Planificación 2026-1'!H:H,"OB"))&gt;0,"P09"," ")</f>
        <v xml:space="preserve"> </v>
      </c>
      <c r="AZ345" s="108" t="str">
        <f>IF(SUM(COUNTIFS('Planificación 2026-1'!F:F,"SUNAMPE",'Planificación 2026-1'!W:W,C345,'Planificación 2026-1'!H:H,"MH"))&gt;0,"P31"," ")</f>
        <v xml:space="preserve"> </v>
      </c>
      <c r="BA345" s="108" t="str">
        <f>IF(SUM(COUNTIFS('Planificación 2026-1'!F:F,"SUNAMPE",'Planificación 2026-1'!W:W,C345,'Planificación 2026-1'!H:H,"IC"))&gt;0,"P32"," ")</f>
        <v xml:space="preserve"> </v>
      </c>
      <c r="BB345" s="108" t="str">
        <f>IF(SUM(COUNTIFS('Planificación 2026-1'!F:F,"SUNAMPE",'Planificación 2026-1'!W:W,C345,'Planificación 2026-1'!H:H,"AR"))&gt;0,"P34"," ")</f>
        <v xml:space="preserve"> </v>
      </c>
      <c r="BC345" s="108" t="str">
        <f>IF(SUM(COUNTIFS('Planificación 2026-1'!F:F,"SUNAMPE",'Planificación 2026-1'!W:W,C345,'Planificación 2026-1'!H:H,"T1"))&gt;0,"P35"," ")</f>
        <v xml:space="preserve"> </v>
      </c>
      <c r="BD345" s="108" t="str">
        <f>IF(SUM(COUNTIFS('Planificación 2026-1'!F:F,"SUNAMPE",'Planificación 2026-1'!W:W,C345,'Planificación 2026-1'!H:H,"T3"))&gt;0,"P36"," ")</f>
        <v xml:space="preserve"> </v>
      </c>
      <c r="BE345" s="108" t="str">
        <f>IF(SUM(COUNTIFS('Planificación 2026-1'!F:F,"SUNAMPE",'Planificación 2026-1'!W:W,C345,'Planificación 2026-1'!H:H,"T2"))&gt;0,"P37"," ")</f>
        <v xml:space="preserve"> </v>
      </c>
      <c r="BF345" s="108" t="str">
        <f>IF(SUM(COUNTIFS('Planificación 2026-1'!F:F,"SUNAMPE",'Planificación 2026-1'!W:W,C345,'Planificación 2026-1'!H:H,"AE"))&gt;0,"P38"," ")</f>
        <v xml:space="preserve"> </v>
      </c>
      <c r="BG345" s="108" t="str">
        <f>IF(SUM(COUNTIFS('Planificación 2026-1'!F:F,"SUNAMPE",'Planificación 2026-1'!W:W,C345,'Planificación 2026-1'!H:H,"T4"))&gt;0,"P55"," ")</f>
        <v xml:space="preserve"> </v>
      </c>
      <c r="BH345" s="108" t="str">
        <f>IF(SUM(COUNTIFS('Planificación 2026-1'!F:F,"HUAURA",'Planificación 2026-1'!W:W,C345,'Planificación 2026-1'!H:H,"AF"))&gt;0," P01"," ")</f>
        <v xml:space="preserve"> </v>
      </c>
      <c r="BI345" s="108" t="str">
        <f>IF(SUM(COUNTIFS('Planificación 2026-1'!F:F,"HUAURA",'Planificación 2026-1'!W:W,C345,'Planificación 2026-1'!H:H,"EN"))&gt;0,"P02"," ")</f>
        <v xml:space="preserve"> </v>
      </c>
      <c r="BJ345" s="108" t="str">
        <f>IF(SUM(COUNTIFS('Planificación 2026-1'!F:F,"HUAURA",'Planificación 2026-1'!W:W,C345,'Planificación 2026-1'!H:H,"IS"))&gt;0,"P03"," ")</f>
        <v xml:space="preserve"> </v>
      </c>
      <c r="BK345" s="108" t="str">
        <f>IF(SUM(COUNTIFS('Planificación 2026-1'!F:F,"HUAURA",'Planificación 2026-1'!W:W,C345,'Planificación 2026-1'!H:H,"PS"))&gt;0,"P04"," ")</f>
        <v xml:space="preserve"> </v>
      </c>
      <c r="BL345" s="108"/>
      <c r="BM345" s="108" t="str">
        <f>IF(SUM(COUNTIFS('Planificación 2026-1'!F:F,"HUAURA",'Planificación 2026-1'!W:W,C345,'Planificación 2026-1'!H:H,"IN"))&gt;0,"P06"," ")</f>
        <v xml:space="preserve"> </v>
      </c>
      <c r="BN345" s="108" t="str">
        <f>IF(SUM(COUNTIFS('Planificación 2026-1'!F:F,"HUAURA",'Planificación 2026-1'!W:W,C345,'Planificación 2026-1'!H:H,"CA"))&gt;0,"P07"," ")</f>
        <v xml:space="preserve"> </v>
      </c>
      <c r="BO345" s="108" t="str">
        <f>IF(SUM(COUNTIFS('Planificación 2026-1'!F:F,"HUAURA",'Planificación 2026-1'!W:W,C345,'Planificación 2026-1'!H:H,"DE"))&gt;0,"P08"," ")</f>
        <v xml:space="preserve"> </v>
      </c>
      <c r="BP345" s="108" t="str">
        <f>IF(SUM(COUNTIFS('Planificación 2026-1'!F:F,"HUAURA",'Planificación 2026-1'!W:W,C345,'Planificación 2026-1'!H:H,"OB"))&gt;0,"P09"," ")</f>
        <v xml:space="preserve"> </v>
      </c>
      <c r="BQ345" s="108" t="str">
        <f>IF(SUM(COUNTIFS('Planificación 2026-1'!F:F,"HUAURA",'Planificación 2026-1'!W:W,C345,'Planificación 2026-1'!H:H,"MH"))&gt;0,"P31"," ")</f>
        <v xml:space="preserve"> </v>
      </c>
      <c r="BR345" s="108" t="str">
        <f>IF(SUM(COUNTIFS('Planificación 2026-1'!F:F,"HUAURA",'Planificación 2026-1'!W:W,C345,'Planificación 2026-1'!H:H,"IC"))&gt;0,"P32"," ")</f>
        <v xml:space="preserve"> </v>
      </c>
      <c r="BS345" s="108" t="str">
        <f>IF(SUM(COUNTIFS('Planificación 2026-1'!F:F,"HUAURA",'Planificación 2026-1'!W:W,C345,'Planificación 2026-1'!H:H,"AR"))&gt;0,"P34"," ")</f>
        <v xml:space="preserve"> </v>
      </c>
      <c r="BT345" s="108" t="str">
        <f>IF(SUM(COUNTIFS('Planificación 2026-1'!F:F,"HUAURA",'Planificación 2026-1'!W:W,C345,'Planificación 2026-1'!H:H,"T1"))&gt;0,"P35"," ")</f>
        <v xml:space="preserve"> </v>
      </c>
      <c r="BU345" s="108" t="str">
        <f>IF(SUM(COUNTIFS('Planificación 2026-1'!F:F,"HUAURA",'Planificación 2026-1'!W:W,C345,'Planificación 2026-1'!H:H,"T3"))&gt;0,"P36"," ")</f>
        <v xml:space="preserve"> </v>
      </c>
      <c r="BV345" s="108" t="str">
        <f>IF(SUM(COUNTIFS('Planificación 2026-1'!F:F,"HUAURA",'Planificación 2026-1'!W:W,C345,'Planificación 2026-1'!H:H,"T2"))&gt;0,"P37"," ")</f>
        <v xml:space="preserve"> </v>
      </c>
      <c r="BW345" s="108" t="str">
        <f>IF(SUM(COUNTIFS('Planificación 2026-1'!F:F,"HUAURA",'Planificación 2026-1'!W:W,C345,'Planificación 2026-1'!H:H,"AE"))&gt;0,"P38"," ")</f>
        <v xml:space="preserve"> </v>
      </c>
      <c r="BX345" s="108" t="str">
        <f>IF(SUM(COUNTIFS('Planificación 2026-1'!F:F,"HUAURA",'Planificación 2026-1'!W:W,C345,'Planificación 2026-1'!H:H,"T4"))&gt;0,"P55"," ")</f>
        <v xml:space="preserve"> </v>
      </c>
      <c r="BY345" s="109">
        <f>SUMIFS('Planificación 2026-1'!R:R,'Planificación 2026-1'!W:W,C345,'Planificación 2026-1'!H:H,"AF",'Planificación 2026-1'!I:I,"&gt;2")</f>
        <v>0</v>
      </c>
      <c r="BZ345" s="109">
        <f>SUMIFS('Planificación 2026-1'!R:R,'Planificación 2026-1'!W:W,C345,'Planificación 2026-1'!H:H,"EN",'Planificación 2026-1'!I:I,"&gt;2")</f>
        <v>0</v>
      </c>
      <c r="CA345" s="109">
        <f>SUMIFS('Planificación 2026-1'!R:R,'Planificación 2026-1'!W:W,C345,'Planificación 2026-1'!H:H,"IS",'Planificación 2026-1'!I:I,"&gt;2")</f>
        <v>0</v>
      </c>
      <c r="CB345" s="109">
        <f>SUMIFS('Planificación 2026-1'!R:R,'Planificación 2026-1'!W:W,C345,'Planificación 2026-1'!H:H,"PS",'Planificación 2026-1'!I:I,"&gt;2")</f>
        <v>0</v>
      </c>
      <c r="CC345" s="109">
        <f>SUMIFS('Planificación 2026-1'!R:R,'Planificación 2026-1'!W:W,C345,'Planificación 2026-1'!H:H,"IN",'Planificación 2026-1'!I:I,"&gt;2")</f>
        <v>0</v>
      </c>
      <c r="CD345" s="109">
        <f>SUMIFS('Planificación 2026-1'!R:R,'Planificación 2026-1'!W:W,C345,'Planificación 2026-1'!H:H,"CA",'Planificación 2026-1'!I:I,"&gt;2")</f>
        <v>0</v>
      </c>
      <c r="CE345" s="109">
        <f>SUMIFS('Planificación 2026-1'!R:R,'Planificación 2026-1'!W:W,C345,'Planificación 2026-1'!H:H,"DE",'Planificación 2026-1'!I:I,"&gt;2")</f>
        <v>0</v>
      </c>
      <c r="CF345" s="109">
        <f>SUMIFS('Planificación 2026-1'!R:R,'Planificación 2026-1'!W:W,C345,'Planificación 2026-1'!H:H,"OB",'Planificación 2026-1'!I:I,"&gt;2")</f>
        <v>0</v>
      </c>
      <c r="CG345" s="109">
        <f>SUMIFS('Planificación 2026-1'!R:R,'Planificación 2026-1'!W:W,C345,'Planificación 2026-1'!H:H,"MH",'Planificación 2026-1'!I:I,"&gt;2")</f>
        <v>0</v>
      </c>
      <c r="CH345" s="109">
        <f>SUMIFS('Planificación 2026-1'!R:R,'Planificación 2026-1'!W:W,C345,'Planificación 2026-1'!H:H,"IC",'Planificación 2026-1'!I:I,"&gt;2")</f>
        <v>0</v>
      </c>
      <c r="CI345" s="109">
        <f>SUMIFS('Planificación 2026-1'!R:R,'Planificación 2026-1'!W:W,C345,'Planificación 2026-1'!H:H,"AR",'Planificación 2026-1'!I:I,"&gt;2")</f>
        <v>0</v>
      </c>
      <c r="CJ345" s="109">
        <f>SUMIFS('Planificación 2026-1'!R:R,'Planificación 2026-1'!W:W,C345,'Planificación 2026-1'!H:H,"T1",'Planificación 2026-1'!I:I,"&gt;2")</f>
        <v>0</v>
      </c>
      <c r="CK345" s="109">
        <f>SUMIFS('Planificación 2026-1'!R:R,'Planificación 2026-1'!W:W,C345,'Planificación 2026-1'!H:H,"T3",'Planificación 2026-1'!I:I,"&gt;2")</f>
        <v>0</v>
      </c>
      <c r="CL345" s="109">
        <f>SUMIFS('Planificación 2026-1'!R:R,'Planificación 2026-1'!W:W,C345,'Planificación 2026-1'!H:H,"T2",'Planificación 2026-1'!I:I,"&gt;2")</f>
        <v>0</v>
      </c>
      <c r="CM345" s="109">
        <f>SUMIFS('Planificación 2026-1'!R:R,'Planificación 2026-1'!W:W,C345,'Planificación 2026-1'!H:H,"AE",'Planificación 2026-1'!I:I,"&gt;2")</f>
        <v>0</v>
      </c>
      <c r="CN345" s="109">
        <f>SUMIFS('Planificación 2026-1'!R:R,'Planificación 2026-1'!W:W,C345,'Planificación 2026-1'!H:H,"T4",'Planificación 2026-1'!I:I,"&gt;2")</f>
        <v>0</v>
      </c>
      <c r="CO345" s="109">
        <f>SUMIFS('Planificación 2026-1'!R:R,'Planificación 2026-1'!W:W,C345,'Planificación 2026-1'!H:H,"AF",'Planificación 2026-1'!I:I,"&lt;3")</f>
        <v>0</v>
      </c>
      <c r="CP345" s="109">
        <f>SUMIFS('Planificación 2026-1'!R:R,'Planificación 2026-1'!W:W,C345,'Planificación 2026-1'!H:H,"EN",'Planificación 2026-1'!I:I,"&lt;3")</f>
        <v>0</v>
      </c>
      <c r="CQ345" s="109">
        <f>SUMIFS('Planificación 2026-1'!R:R,'Planificación 2026-1'!W:W,C345,'Planificación 2026-1'!H:H,"IS",'Planificación 2026-1'!I:I,"&lt;3")</f>
        <v>0</v>
      </c>
      <c r="CR345" s="109">
        <f>SUMIFS('Planificación 2026-1'!R:R,'Planificación 2026-1'!W:W,C345,'Planificación 2026-1'!H:H,"PS",'Planificación 2026-1'!I:I,"&lt;3")</f>
        <v>0</v>
      </c>
      <c r="CS345" s="109">
        <f>SUMIFS('Planificación 2026-1'!R:R,'Planificación 2026-1'!W:W,C345,'Planificación 2026-1'!H:H,"IN",'Planificación 2026-1'!I:I,"&lt;3")</f>
        <v>0</v>
      </c>
      <c r="CT345" s="109">
        <f>SUMIFS('Planificación 2026-1'!R:R,'Planificación 2026-1'!W:W,C345,'Planificación 2026-1'!H:H,"CA",'Planificación 2026-1'!I:I,"&lt;3")</f>
        <v>0</v>
      </c>
      <c r="CU345" s="109">
        <f>SUMIFS('Planificación 2026-1'!R:R,'Planificación 2026-1'!W:W,C345,'Planificación 2026-1'!H:H,"DE",'Planificación 2026-1'!I:I,"&lt;3")</f>
        <v>0</v>
      </c>
      <c r="CV345" s="109">
        <f>SUMIFS('Planificación 2026-1'!R:R,'Planificación 2026-1'!W:W,C345,'Planificación 2026-1'!H:H,"OB",'Planificación 2026-1'!I:I,"&lt;3")</f>
        <v>0</v>
      </c>
      <c r="CW345" s="109">
        <f>SUMIFS('Planificación 2026-1'!R:R,'Planificación 2026-1'!W:W,C345,'Planificación 2026-1'!H:H,"MH",'Planificación 2026-1'!I:I,"&lt;3")</f>
        <v>0</v>
      </c>
      <c r="CX345" s="109">
        <f>SUMIFS('Planificación 2026-1'!R:R,'Planificación 2026-1'!W:W,C345,'Planificación 2026-1'!H:H,"IC",'Planificación 2026-1'!I:I,"&lt;3")</f>
        <v>0</v>
      </c>
      <c r="CY345" s="109">
        <f>SUMIFS('Planificación 2026-1'!R:R,'Planificación 2026-1'!W:W,C345,'Planificación 2026-1'!H:H,"AR",'Planificación 2026-1'!I:I,"&lt;3")</f>
        <v>0</v>
      </c>
      <c r="CZ345" s="109">
        <f>SUMIFS('Planificación 2026-1'!R:R,'Planificación 2026-1'!W:W,C345,'Planificación 2026-1'!H:H,"T1",'Planificación 2026-1'!I:I,"&lt;3")</f>
        <v>0</v>
      </c>
      <c r="DA345" s="109">
        <f>SUMIFS('Planificación 2026-1'!R:R,'Planificación 2026-1'!W:W,C345,'Planificación 2026-1'!H:H,"T3",'Planificación 2026-1'!I:I,"&lt;3")</f>
        <v>0</v>
      </c>
      <c r="DB345" s="109">
        <f>SUMIFS('Planificación 2026-1'!R:R,'Planificación 2026-1'!W:W,C345,'Planificación 2026-1'!H:H,"T2",'Planificación 2026-1'!I:I,"&lt;3")</f>
        <v>0</v>
      </c>
      <c r="DC345" s="109">
        <f>SUMIFS('Planificación 2026-1'!R:R,'Planificación 2026-1'!W:W,C345,'Planificación 2026-1'!H:H,"AE",'Planificación 2026-1'!I:I,"&lt;3")</f>
        <v>0</v>
      </c>
      <c r="DD345" s="109">
        <f>SUMIFS('Planificación 2026-1'!R:R,'Planificación 2026-1'!W:W,C345,'Planificación 2026-1'!H:H,"T4",'Planificación 2026-1'!I:I,"&lt;3")</f>
        <v>0</v>
      </c>
      <c r="DE345" s="108" t="str">
        <f t="shared" si="54"/>
        <v/>
      </c>
      <c r="DF345" s="41">
        <f>IF(C345="","",SUMIFS('Planificación 2026-1'!R:R,'Planificación 2026-1'!W:W,C345,'Planificación 2026-1'!F:F,"PRINCIPAL",'Planificación 2026-1'!X:X,"VIRTUAL"))</f>
        <v>0</v>
      </c>
      <c r="DG345" s="41">
        <f>IF(C345="","",SUMIFS('Planificación 2026-1'!R:R,'Planificación 2026-1'!W:W,C345,'Planificación 2026-1'!F:F,"PRINCIPAL",'Planificación 2026-1'!X:X,"PRESENCIAL"))</f>
        <v>0</v>
      </c>
      <c r="DH345" s="41">
        <f>IF(C345="","",SUMIFS('Planificación 2026-1'!R:R,'Planificación 2026-1'!W:W,C345,'Planificación 2026-1'!F:F,"PRINCIPAL",'Planificación 2026-1'!X:X,"HIBRIDO PRESENCIAL"))</f>
        <v>0</v>
      </c>
      <c r="DI345" s="108" t="str">
        <f t="shared" si="55"/>
        <v/>
      </c>
      <c r="DJ345" s="108">
        <f>IF(C345="","",SUMIFS('Planificación 2026-1'!R:R,'Planificación 2026-1'!W:W,C345,'Planificación 2026-1'!F:F,"FILIAL",'Planificación 2026-1'!X:X,"VIRTUAL"))</f>
        <v>0</v>
      </c>
      <c r="DK345" s="110">
        <f>IF(C345="","",SUMIFS('Planificación 2026-1'!R:R,'Planificación 2026-1'!W:W,C345,'Planificación 2026-1'!F:F,"FILIAL",'Planificación 2026-1'!X:X,"PRESENCIAL"))</f>
        <v>0</v>
      </c>
      <c r="DL345" s="61">
        <f>IF(C345="","",SUMIFS('Planificación 2026-1'!R:R,'Planificación 2026-1'!W:W,C345,'Planificación 2026-1'!F:F,"FILIAL",'Planificación 2026-1'!X:X,"HIBRIDO PRESENCIAL"))</f>
        <v>0</v>
      </c>
      <c r="DM345" s="111" t="str">
        <f t="shared" si="56"/>
        <v/>
      </c>
      <c r="DN345" s="108">
        <f>IF(C345="","",SUMIFS('Planificación 2026-1'!R:R,'Planificación 2026-1'!W:W,C345,'Planificación 2026-1'!F:F,"SUNAMPE",'Planificación 2026-1'!X:X,"VIRTUAL"))</f>
        <v>0</v>
      </c>
      <c r="DO345" s="61">
        <f>IF(C345="","",SUMIFS('Planificación 2026-1'!R:R,'Planificación 2026-1'!W:W,C345,'Planificación 2026-1'!F:F,"SUNAMPE",'Planificación 2026-1'!X:X,"PRESENCIAL"))</f>
        <v>0</v>
      </c>
      <c r="DP345" s="111" t="str">
        <f t="shared" si="57"/>
        <v/>
      </c>
      <c r="DQ345" s="108">
        <f>IF(C345="","",SUMIFS('Planificación 2026-1'!R:R,'Planificación 2026-1'!W:W,C345,'Planificación 2026-1'!F:F,"HUAURA",'Planificación 2026-1'!X:X,"VIRTUAL"))</f>
        <v>0</v>
      </c>
      <c r="DR345" s="61">
        <f>IF(C345="","",SUMIFS('Planificación 2026-1'!R:R,'Planificación 2026-1'!W:W,C345,'Planificación 2026-1'!F:F,"HUAURA",'Planificación 2026-1'!X:X,"PRESENCIAL"))</f>
        <v>0</v>
      </c>
      <c r="DS345" s="76">
        <f>SUMIFS('Planificación 2026-1'!R:R,'Planificación 2026-1'!W:W,C345,'Planificación 2026-1'!F:F,"PRINCIPAL",'Planificación 2026-1'!X:X,"VIRTUAL",'Planificación 2026-1'!I:I,"&gt;2")</f>
        <v>0</v>
      </c>
      <c r="DT345" s="76">
        <f>SUMIFS('Planificación 2026-1'!R:R,'Planificación 2026-1'!W:W,C345,'Planificación 2026-1'!F:F,"PRINCIPAL",'Planificación 2026-1'!X:X,"&lt;&gt;VIRTUAL",'Planificación 2026-1'!I:I,"&gt;2")</f>
        <v>0</v>
      </c>
      <c r="DU345" s="76">
        <f>SUMIFS('Planificación 2026-1'!R:R,'Planificación 2026-1'!W:W,C345,'Planificación 2026-1'!F:F,"SUNAMPE",'Planificación 2026-1'!X:X,"VIRTUAL",'Planificación 2026-1'!I:I,"&gt;2")</f>
        <v>0</v>
      </c>
      <c r="DV345" s="76">
        <f>SUMIFS('Planificación 2026-1'!R:R,'Planificación 2026-1'!W:W,C345,'Planificación 2026-1'!F:F,"SUNAMPE",'Planificación 2026-1'!X:X,"&lt;&gt;VIRTUAL",'Planificación 2026-1'!I:I,"&gt;2")</f>
        <v>0</v>
      </c>
      <c r="DW345" s="76">
        <f>SUMIFS('Planificación 2026-1'!R:R,'Planificación 2026-1'!W:W,C345,'Planificación 2026-1'!F:F,"FILIAL",'Planificación 2026-1'!X:X,"VIRTUAL",'Planificación 2026-1'!I:I,"&gt;2")</f>
        <v>0</v>
      </c>
      <c r="DX345" s="76">
        <f>SUMIFS('Planificación 2026-1'!R:R,'Planificación 2026-1'!W:W,C345,'Planificación 2026-1'!F:F,"FILIAL",'Planificación 2026-1'!X:X,"&lt;&gt;VIRTUAL",'Planificación 2026-1'!I:I,"&gt;2")</f>
        <v>0</v>
      </c>
      <c r="DY345" s="76">
        <f>SUMIFS('Planificación 2026-1'!R:R,'Planificación 2026-1'!W:W,C345,'Planificación 2026-1'!F:F,"PORUMA",'Planificación 2026-1'!X:X,"VIRTUAL",'Planificación 2026-1'!I:I,"&gt;2")</f>
        <v>0</v>
      </c>
      <c r="DZ345" s="76">
        <f>SUMIFS('Planificación 2026-1'!R:R,'Planificación 2026-1'!W:W,C345,'Planificación 2026-1'!F:F,"PORUMA",'Planificación 2026-1'!X:X,"&lt;&gt;VIRTUAL",'Planificación 2026-1'!I:I,"&gt;2")</f>
        <v>0</v>
      </c>
      <c r="EA345" s="76">
        <f>SUMIFS('Planificación 2026-1'!R:R,'Planificación 2026-1'!W:W,C345,'Planificación 2026-1'!F:F,"HUAURA",'Planificación 2026-1'!X:X,"VIRTUAL",'Planificación 2026-1'!I:I,"&gt;2")</f>
        <v>0</v>
      </c>
      <c r="EB345" s="76">
        <f>SUMIFS('Planificación 2026-1'!R:R,'Planificación 2026-1'!W:W,C345,'Planificación 2026-1'!F:F,"HUAURA",'Planificación 2026-1'!X:X,"&lt;&gt;VIRTUAL",'Planificación 2026-1'!I:I,"&gt;2")</f>
        <v>0</v>
      </c>
      <c r="EC345" s="76">
        <f>SUMIFS('Planificación 2026-1'!R:R,'Planificación 2026-1'!W:W,C345,'Planificación 2026-1'!F:F,"PRINCIPAL",'Planificación 2026-1'!X:X,"VIRTUAL",'Planificación 2026-1'!I:I,"&lt;3")</f>
        <v>0</v>
      </c>
      <c r="ED345" s="76">
        <f>SUMIFS('Planificación 2026-1'!R:R,'Planificación 2026-1'!W:W,C345,'Planificación 2026-1'!F:F,"PRINCIPAL",'Planificación 2026-1'!X:X,"&lt;&gt;VIRTUAL",'Planificación 2026-1'!I:I,"&lt;3")</f>
        <v>0</v>
      </c>
      <c r="EE345" s="76">
        <f>SUMIFS('Planificación 2026-1'!R:R,'Planificación 2026-1'!W:W,C345,'Planificación 2026-1'!F:F,"SUNAMPE",'Planificación 2026-1'!X:X,"VIRTUAL",'Planificación 2026-1'!I:I,"&lt;3")</f>
        <v>0</v>
      </c>
      <c r="EF345" s="76">
        <f>SUMIFS('Planificación 2026-1'!R:R,'Planificación 2026-1'!W:W,C345,'Planificación 2026-1'!F:F,"SUNAMPE",'Planificación 2026-1'!X:X,"&lt;&gt;VIRTUAL",'Planificación 2026-1'!I:I,"&lt;3")</f>
        <v>0</v>
      </c>
      <c r="EG345" s="76">
        <f>SUMIFS('Planificación 2026-1'!R:R,'Planificación 2026-1'!W:W,C345,'Planificación 2026-1'!F:F,"FILIAL",'Planificación 2026-1'!X:X,"VIRTUAL",'Planificación 2026-1'!I:I,"&lt;3")</f>
        <v>0</v>
      </c>
      <c r="EH345" s="76">
        <f>SUMIFS('Planificación 2026-1'!R:R,'Planificación 2026-1'!W:W,C345,'Planificación 2026-1'!F:F,"FILIAL",'Planificación 2026-1'!X:X,"&lt;&gt;VIRTUAL",'Planificación 2026-1'!I:I,"&lt;3")</f>
        <v>0</v>
      </c>
      <c r="EI345" s="76">
        <f>SUMIFS('Planificación 2026-1'!R:R,'Planificación 2026-1'!W:W,C345,'Planificación 2026-1'!F:F,"PORUMA",'Planificación 2026-1'!X:X,"VIRTUAL",'Planificación 2026-1'!I:I,"&lt;3")</f>
        <v>0</v>
      </c>
      <c r="EJ345" s="76">
        <f>SUMIFS('Planificación 2026-1'!R:R,'Planificación 2026-1'!W:W,C345,'Planificación 2026-1'!F:F,"PORUMA",'Planificación 2026-1'!X:X,"&lt;&gt;VIRTUAL",'Planificación 2026-1'!I:I,"&lt;3")</f>
        <v>0</v>
      </c>
      <c r="EK345" s="76">
        <f>SUMIFS('Planificación 2026-1'!R:R,'Planificación 2026-1'!W:W,C345,'Planificación 2026-1'!F:F,"HUAURA",'Planificación 2026-1'!X:X,"VIRTUAL",'Planificación 2026-1'!I:I,"&lt;3")</f>
        <v>0</v>
      </c>
      <c r="EL345" s="76">
        <f>SUMIFS('Planificación 2026-1'!R:R,'Planificación 2026-1'!W:W,C345,'Planificación 2026-1'!F:F,"HUAURA",'Planificación 2026-1'!X:X,"&lt;&gt;VIRTUAL",'Planificación 2026-1'!I:I,"&lt;3")</f>
        <v>0</v>
      </c>
      <c r="EM345" s="76"/>
      <c r="EN345" s="76">
        <f t="shared" si="50"/>
        <v>0</v>
      </c>
      <c r="EO345" s="76">
        <f t="shared" si="51"/>
        <v>0</v>
      </c>
      <c r="EP345" s="76" t="b">
        <f t="shared" si="52"/>
        <v>1</v>
      </c>
      <c r="EQ345" s="76" t="str">
        <f t="shared" si="53"/>
        <v/>
      </c>
      <c r="ER345" s="76" t="str">
        <f t="shared" si="58"/>
        <v>PRESENCIAL</v>
      </c>
    </row>
    <row r="346" spans="1:148" hidden="1">
      <c r="A346" s="83"/>
      <c r="B346" s="119">
        <v>343</v>
      </c>
      <c r="C346" s="115" t="s">
        <v>519</v>
      </c>
      <c r="D346" s="112">
        <f>SUMIF('Planificación 2026-1'!W:W,C346,'Planificación 2026-1'!R:R)</f>
        <v>0</v>
      </c>
      <c r="E346" s="114" t="s">
        <v>170</v>
      </c>
      <c r="F346" s="115" t="s">
        <v>171</v>
      </c>
      <c r="G346" s="115" t="s">
        <v>153</v>
      </c>
      <c r="H346" s="115" t="s">
        <v>122</v>
      </c>
      <c r="I346" s="107" t="str">
        <f>IF(SUM(COUNTIFS('Planificación 2026-1'!F:F,"PRINCIPAL",'Planificación 2026-1'!W:W,C346,'Planificación 2026-1'!H:H,"AF"))&gt;0,"P01"," ")</f>
        <v xml:space="preserve"> </v>
      </c>
      <c r="J346" s="108" t="str">
        <f>IF(SUM(COUNTIFS('Planificación 2026-1'!F:F,"PRINCIPAL",'Planificación 2026-1'!W:W,C346,'Planificación 2026-1'!H:H,"EN"))&gt;0,"P02"," ")</f>
        <v xml:space="preserve"> </v>
      </c>
      <c r="K346" s="108" t="str">
        <f>IF(SUM(COUNTIFS('Planificación 2026-1'!F:F,"PRINCIPAL",'Planificación 2026-1'!W:W,C346,'Planificación 2026-1'!H:H,"IS"))&gt;0,"P03"," ")</f>
        <v xml:space="preserve"> </v>
      </c>
      <c r="L346" s="108" t="str">
        <f>IF(SUM(COUNTIFS('Planificación 2026-1'!F:F,"PRINCIPAL",'Planificación 2026-1'!W:W,C346,'Planificación 2026-1'!H:H,"PS"))&gt;0,"P04"," ")</f>
        <v xml:space="preserve"> </v>
      </c>
      <c r="M346" s="108"/>
      <c r="N346" s="108" t="str">
        <f>IF(SUM(COUNTIFS('Planificación 2026-1'!F:F,"PRINCIPAL",'Planificación 2026-1'!W:W,C346,'Planificación 2026-1'!H:H,"IN"))&gt;0,"P06"," ")</f>
        <v xml:space="preserve"> </v>
      </c>
      <c r="O346" s="108" t="str">
        <f>IF(SUM(COUNTIFS('Planificación 2026-1'!F:F,"PRINCIPAL",'Planificación 2026-1'!W:W,C346,'Planificación 2026-1'!H:H,"CA"))&gt;0,"P07"," ")</f>
        <v xml:space="preserve"> </v>
      </c>
      <c r="P346" s="108" t="str">
        <f>IF(SUM(COUNTIFS('Planificación 2026-1'!F:F,"PRINCIPAL",'Planificación 2026-1'!W:W,C346,'Planificación 2026-1'!H:H,"DE"))&gt;0,"P08"," ")</f>
        <v xml:space="preserve"> </v>
      </c>
      <c r="Q346" s="108" t="str">
        <f>IF(SUM(COUNTIFS('Planificación 2026-1'!F:F,"PRINCIPAL",'Planificación 2026-1'!W:W,C346,'Planificación 2026-1'!H:H,"OB"))&gt;0,"P09"," ")</f>
        <v xml:space="preserve"> </v>
      </c>
      <c r="R346" s="108" t="str">
        <f>IF(SUM(COUNTIFS('Planificación 2026-1'!F:F,"PRINCIPAL",'Planificación 2026-1'!W:W,C346,'Planificación 2026-1'!H:H,"MH"))&gt;0,"P31"," ")</f>
        <v xml:space="preserve"> </v>
      </c>
      <c r="S346" s="108" t="str">
        <f>IF(SUM(COUNTIFS('Planificación 2026-1'!F:F,"PRINCIPAL",'Planificación 2026-1'!W:W,C346,'Planificación 2026-1'!H:H,"IC"))&gt;0,"P32"," ")</f>
        <v xml:space="preserve"> </v>
      </c>
      <c r="T346" s="108" t="str">
        <f>IF(SUM(COUNTIFS('Planificación 2026-1'!F:F,"PRINCIPAL",'Planificación 2026-1'!W:W,C346,'Planificación 2026-1'!H:H,"AR"))&gt;0,"P34"," ")</f>
        <v xml:space="preserve"> </v>
      </c>
      <c r="U346" s="108" t="str">
        <f>IF(SUM(COUNTIFS('Planificación 2026-1'!F:F,"PRINCIPAL",'Planificación 2026-1'!W:W,C346,'Planificación 2026-1'!H:H,"T1"))&gt;0,"P35"," ")</f>
        <v xml:space="preserve"> </v>
      </c>
      <c r="V346" s="108" t="str">
        <f>IF(SUM(COUNTIFS('Planificación 2026-1'!F:F,"PRINCIPAL",'Planificación 2026-1'!W:W,C346,'Planificación 2026-1'!H:H,"T3"))&gt;0,"P36"," ")</f>
        <v xml:space="preserve"> </v>
      </c>
      <c r="W346" s="108" t="str">
        <f>IF(SUM(COUNTIFS('Planificación 2026-1'!F:F,"PRINCIPAL",'Planificación 2026-1'!W:W,C346,'Planificación 2026-1'!H:H,"T2"))&gt;0,"P37"," ")</f>
        <v xml:space="preserve"> </v>
      </c>
      <c r="X346" s="108" t="str">
        <f>IF(SUM(COUNTIFS('Planificación 2026-1'!F:F,"PRINCIPAL",'Planificación 2026-1'!W:W,C346,'Planificación 2026-1'!H:H,"AE"))&gt;0,"P38"," ")</f>
        <v xml:space="preserve"> </v>
      </c>
      <c r="Y346" s="108" t="str">
        <f>IF(SUM(COUNTIFS('Planificación 2026-1'!F:F,"PRINCIPAL",'Planificación 2026-1'!W:W,C346,'Planificación 2026-1'!H:H,"T4"))&gt;0,"P55"," ")</f>
        <v xml:space="preserve"> </v>
      </c>
      <c r="Z346" s="108" t="str">
        <f>IF(SUM(COUNTIFS('Planificación 2026-1'!F:F,"FILIAL",'Planificación 2026-1'!W:W,C346,'Planificación 2026-1'!H:H,"AF"))&gt;0," P01"," ")</f>
        <v xml:space="preserve"> </v>
      </c>
      <c r="AA346" s="108" t="str">
        <f>IF(SUM(COUNTIFS('Planificación 2026-1'!F:F,"FILIAL",'Planificación 2026-1'!W:W,C346,'Planificación 2026-1'!H:H,"EN"))&gt;0,"P02"," ")</f>
        <v xml:space="preserve"> </v>
      </c>
      <c r="AB346" s="108" t="str">
        <f>IF(SUM(COUNTIFS('Planificación 2026-1'!F:F,"FILIAL",'Planificación 2026-1'!W:W,C346,'Planificación 2026-1'!H:H,"IS"))&gt;0,"P03"," ")</f>
        <v xml:space="preserve"> </v>
      </c>
      <c r="AC346" s="108" t="str">
        <f>IF(SUM(COUNTIFS('Planificación 2026-1'!F:F,"FILIAL",'Planificación 2026-1'!W:W,C346,'Planificación 2026-1'!H:H,"PS"))&gt;0,"P04"," ")</f>
        <v xml:space="preserve"> </v>
      </c>
      <c r="AD346" s="108"/>
      <c r="AE346" s="108" t="str">
        <f>IF(SUM(COUNTIFS('Planificación 2026-1'!F:F,"FILIAL",'Planificación 2026-1'!W:W,C346,'Planificación 2026-1'!H:H,"IN"))&gt;0,"P06"," ")</f>
        <v xml:space="preserve"> </v>
      </c>
      <c r="AF346" s="108" t="str">
        <f>IF(SUM(COUNTIFS('Planificación 2026-1'!F:F,"FILIAL",'Planificación 2026-1'!W:W,C346,'Planificación 2026-1'!H:H,"CA"))&gt;0,"P07"," ")</f>
        <v xml:space="preserve"> </v>
      </c>
      <c r="AG346" s="108" t="str">
        <f>IF(SUM(COUNTIFS('Planificación 2026-1'!F:F,"FILIAL",'Planificación 2026-1'!W:W,C346,'Planificación 2026-1'!H:H,"DE"))&gt;0,"P08"," ")</f>
        <v xml:space="preserve"> </v>
      </c>
      <c r="AH346" s="108" t="str">
        <f>IF(SUM(COUNTIFS('Planificación 2026-1'!F:F,"FILIAL",'Planificación 2026-1'!W:W,C346,'Planificación 2026-1'!H:H,"OB"))&gt;0,"P09"," ")</f>
        <v xml:space="preserve"> </v>
      </c>
      <c r="AI346" s="108" t="str">
        <f>IF(SUM(COUNTIFS('Planificación 2026-1'!F:F,"FILIAL",'Planificación 2026-1'!W:W,C346,'Planificación 2026-1'!H:H,"MH"))&gt;0,"P31"," ")</f>
        <v xml:space="preserve"> </v>
      </c>
      <c r="AJ346" s="108" t="str">
        <f>IF(SUM(COUNTIFS('Planificación 2026-1'!F:F,"FILIAL",'Planificación 2026-1'!W:W,C346,'Planificación 2026-1'!H:H,"IC"))&gt;0,"P32"," ")</f>
        <v xml:space="preserve"> </v>
      </c>
      <c r="AK346" s="108" t="str">
        <f>IF(SUM(COUNTIFS('Planificación 2026-1'!F:F,"FILIAL",'Planificación 2026-1'!W:W,C346,'Planificación 2026-1'!H:H,"AR"))&gt;0,"P34"," ")</f>
        <v xml:space="preserve"> </v>
      </c>
      <c r="AL346" s="108" t="str">
        <f>IF(SUM(COUNTIFS('Planificación 2026-1'!F:F,"FILIAL",'Planificación 2026-1'!W:W,C346,'Planificación 2026-1'!H:H,"T1"))&gt;0,"P35"," ")</f>
        <v xml:space="preserve"> </v>
      </c>
      <c r="AM346" s="108" t="str">
        <f>IF(SUM(COUNTIFS('Planificación 2026-1'!F:F,"FILIAL",'Planificación 2026-1'!W:W,C346,'Planificación 2026-1'!H:H,"T3"))&gt;0,"P36"," ")</f>
        <v xml:space="preserve"> </v>
      </c>
      <c r="AN346" s="108" t="str">
        <f>IF(SUM(COUNTIFS('Planificación 2026-1'!F:F,"FILIAL",'Planificación 2026-1'!W:W,C346,'Planificación 2026-1'!H:H,"T2"))&gt;0,"P37"," ")</f>
        <v xml:space="preserve"> </v>
      </c>
      <c r="AO346" s="108" t="str">
        <f>IF(SUM(COUNTIFS('Planificación 2026-1'!F:F,"FILIAL",'Planificación 2026-1'!W:W,C346,'Planificación 2026-1'!H:H,"AE"))&gt;0,"P38"," ")</f>
        <v xml:space="preserve"> </v>
      </c>
      <c r="AP346" s="108" t="str">
        <f>IF(SUM(COUNTIFS('Planificación 2026-1'!F:F,"FILIAL",'Planificación 2026-1'!W:W,C346,'Planificación 2026-1'!H:H,"T4"))&gt;0,"P55"," ")</f>
        <v xml:space="preserve"> </v>
      </c>
      <c r="AQ346" s="108" t="str">
        <f>IF(SUM(COUNTIFS('Planificación 2026-1'!F:F,"SUNAMPE",'Planificación 2026-1'!W:W,C346,'Planificación 2026-1'!H:H,"AF"))&gt;0," P01"," ")</f>
        <v xml:space="preserve"> </v>
      </c>
      <c r="AR346" s="108" t="str">
        <f>IF(SUM(COUNTIFS('Planificación 2026-1'!F:F,"SUNAMPE",'Planificación 2026-1'!W:W,C346,'Planificación 2026-1'!H:H,"EN"))&gt;0,"P02"," ")</f>
        <v xml:space="preserve"> </v>
      </c>
      <c r="AS346" s="108" t="str">
        <f>IF(SUM(COUNTIFS('Planificación 2026-1'!F:F,"SUNAMPE",'Planificación 2026-1'!W:W,C346,'Planificación 2026-1'!H:H,"IS"))&gt;0,"P03"," ")</f>
        <v xml:space="preserve"> </v>
      </c>
      <c r="AT346" s="108" t="str">
        <f>IF(SUM(COUNTIFS('Planificación 2026-1'!F:F,"SUNAMPE",'Planificación 2026-1'!W:W,C346,'Planificación 2026-1'!H:H,"PS"))&gt;0,"P04"," ")</f>
        <v xml:space="preserve"> </v>
      </c>
      <c r="AU346" s="108"/>
      <c r="AV346" s="108" t="str">
        <f>IF(SUM(COUNTIFS('Planificación 2026-1'!F:F,"SUNAMPE",'Planificación 2026-1'!W:W,C346,'Planificación 2026-1'!H:H,"IN"))&gt;0,"P06"," ")</f>
        <v xml:space="preserve"> </v>
      </c>
      <c r="AW346" s="108" t="str">
        <f>IF(SUM(COUNTIFS('Planificación 2026-1'!F:F,"SUNAMPE",'Planificación 2026-1'!W:W,C346,'Planificación 2026-1'!H:H,"CA"))&gt;0,"P07"," ")</f>
        <v xml:space="preserve"> </v>
      </c>
      <c r="AX346" s="108" t="str">
        <f>IF(SUM(COUNTIFS('Planificación 2026-1'!F:F,"SUNAMPE",'Planificación 2026-1'!W:W,C346,'Planificación 2026-1'!H:H,"DE"))&gt;0,"P08"," ")</f>
        <v xml:space="preserve"> </v>
      </c>
      <c r="AY346" s="108" t="str">
        <f>IF(SUM(COUNTIFS('Planificación 2026-1'!F:F,"SUNAMPE",'Planificación 2026-1'!W:W,C346,'Planificación 2026-1'!H:H,"OB"))&gt;0,"P09"," ")</f>
        <v xml:space="preserve"> </v>
      </c>
      <c r="AZ346" s="108" t="str">
        <f>IF(SUM(COUNTIFS('Planificación 2026-1'!F:F,"SUNAMPE",'Planificación 2026-1'!W:W,C346,'Planificación 2026-1'!H:H,"MH"))&gt;0,"P31"," ")</f>
        <v xml:space="preserve"> </v>
      </c>
      <c r="BA346" s="108" t="str">
        <f>IF(SUM(COUNTIFS('Planificación 2026-1'!F:F,"SUNAMPE",'Planificación 2026-1'!W:W,C346,'Planificación 2026-1'!H:H,"IC"))&gt;0,"P32"," ")</f>
        <v xml:space="preserve"> </v>
      </c>
      <c r="BB346" s="108" t="str">
        <f>IF(SUM(COUNTIFS('Planificación 2026-1'!F:F,"SUNAMPE",'Planificación 2026-1'!W:W,C346,'Planificación 2026-1'!H:H,"AR"))&gt;0,"P34"," ")</f>
        <v xml:space="preserve"> </v>
      </c>
      <c r="BC346" s="108" t="str">
        <f>IF(SUM(COUNTIFS('Planificación 2026-1'!F:F,"SUNAMPE",'Planificación 2026-1'!W:W,C346,'Planificación 2026-1'!H:H,"T1"))&gt;0,"P35"," ")</f>
        <v xml:space="preserve"> </v>
      </c>
      <c r="BD346" s="108" t="str">
        <f>IF(SUM(COUNTIFS('Planificación 2026-1'!F:F,"SUNAMPE",'Planificación 2026-1'!W:W,C346,'Planificación 2026-1'!H:H,"T3"))&gt;0,"P36"," ")</f>
        <v xml:space="preserve"> </v>
      </c>
      <c r="BE346" s="108" t="str">
        <f>IF(SUM(COUNTIFS('Planificación 2026-1'!F:F,"SUNAMPE",'Planificación 2026-1'!W:W,C346,'Planificación 2026-1'!H:H,"T2"))&gt;0,"P37"," ")</f>
        <v xml:space="preserve"> </v>
      </c>
      <c r="BF346" s="108" t="str">
        <f>IF(SUM(COUNTIFS('Planificación 2026-1'!F:F,"SUNAMPE",'Planificación 2026-1'!W:W,C346,'Planificación 2026-1'!H:H,"AE"))&gt;0,"P38"," ")</f>
        <v xml:space="preserve"> </v>
      </c>
      <c r="BG346" s="108" t="str">
        <f>IF(SUM(COUNTIFS('Planificación 2026-1'!F:F,"SUNAMPE",'Planificación 2026-1'!W:W,C346,'Planificación 2026-1'!H:H,"T4"))&gt;0,"P55"," ")</f>
        <v xml:space="preserve"> </v>
      </c>
      <c r="BH346" s="108" t="str">
        <f>IF(SUM(COUNTIFS('Planificación 2026-1'!F:F,"HUAURA",'Planificación 2026-1'!W:W,C346,'Planificación 2026-1'!H:H,"AF"))&gt;0," P01"," ")</f>
        <v xml:space="preserve"> </v>
      </c>
      <c r="BI346" s="108" t="str">
        <f>IF(SUM(COUNTIFS('Planificación 2026-1'!F:F,"HUAURA",'Planificación 2026-1'!W:W,C346,'Planificación 2026-1'!H:H,"EN"))&gt;0,"P02"," ")</f>
        <v xml:space="preserve"> </v>
      </c>
      <c r="BJ346" s="108" t="str">
        <f>IF(SUM(COUNTIFS('Planificación 2026-1'!F:F,"HUAURA",'Planificación 2026-1'!W:W,C346,'Planificación 2026-1'!H:H,"IS"))&gt;0,"P03"," ")</f>
        <v xml:space="preserve"> </v>
      </c>
      <c r="BK346" s="108" t="str">
        <f>IF(SUM(COUNTIFS('Planificación 2026-1'!F:F,"HUAURA",'Planificación 2026-1'!W:W,C346,'Planificación 2026-1'!H:H,"PS"))&gt;0,"P04"," ")</f>
        <v xml:space="preserve"> </v>
      </c>
      <c r="BL346" s="108"/>
      <c r="BM346" s="108" t="str">
        <f>IF(SUM(COUNTIFS('Planificación 2026-1'!F:F,"HUAURA",'Planificación 2026-1'!W:W,C346,'Planificación 2026-1'!H:H,"IN"))&gt;0,"P06"," ")</f>
        <v xml:space="preserve"> </v>
      </c>
      <c r="BN346" s="108" t="str">
        <f>IF(SUM(COUNTIFS('Planificación 2026-1'!F:F,"HUAURA",'Planificación 2026-1'!W:W,C346,'Planificación 2026-1'!H:H,"CA"))&gt;0,"P07"," ")</f>
        <v xml:space="preserve"> </v>
      </c>
      <c r="BO346" s="108" t="str">
        <f>IF(SUM(COUNTIFS('Planificación 2026-1'!F:F,"HUAURA",'Planificación 2026-1'!W:W,C346,'Planificación 2026-1'!H:H,"DE"))&gt;0,"P08"," ")</f>
        <v xml:space="preserve"> </v>
      </c>
      <c r="BP346" s="108" t="str">
        <f>IF(SUM(COUNTIFS('Planificación 2026-1'!F:F,"HUAURA",'Planificación 2026-1'!W:W,C346,'Planificación 2026-1'!H:H,"OB"))&gt;0,"P09"," ")</f>
        <v xml:space="preserve"> </v>
      </c>
      <c r="BQ346" s="108" t="str">
        <f>IF(SUM(COUNTIFS('Planificación 2026-1'!F:F,"HUAURA",'Planificación 2026-1'!W:W,C346,'Planificación 2026-1'!H:H,"MH"))&gt;0,"P31"," ")</f>
        <v xml:space="preserve"> </v>
      </c>
      <c r="BR346" s="108" t="str">
        <f>IF(SUM(COUNTIFS('Planificación 2026-1'!F:F,"HUAURA",'Planificación 2026-1'!W:W,C346,'Planificación 2026-1'!H:H,"IC"))&gt;0,"P32"," ")</f>
        <v xml:space="preserve"> </v>
      </c>
      <c r="BS346" s="108" t="str">
        <f>IF(SUM(COUNTIFS('Planificación 2026-1'!F:F,"HUAURA",'Planificación 2026-1'!W:W,C346,'Planificación 2026-1'!H:H,"AR"))&gt;0,"P34"," ")</f>
        <v xml:space="preserve"> </v>
      </c>
      <c r="BT346" s="108" t="str">
        <f>IF(SUM(COUNTIFS('Planificación 2026-1'!F:F,"HUAURA",'Planificación 2026-1'!W:W,C346,'Planificación 2026-1'!H:H,"T1"))&gt;0,"P35"," ")</f>
        <v xml:space="preserve"> </v>
      </c>
      <c r="BU346" s="108" t="str">
        <f>IF(SUM(COUNTIFS('Planificación 2026-1'!F:F,"HUAURA",'Planificación 2026-1'!W:W,C346,'Planificación 2026-1'!H:H,"T3"))&gt;0,"P36"," ")</f>
        <v xml:space="preserve"> </v>
      </c>
      <c r="BV346" s="108" t="str">
        <f>IF(SUM(COUNTIFS('Planificación 2026-1'!F:F,"HUAURA",'Planificación 2026-1'!W:W,C346,'Planificación 2026-1'!H:H,"T2"))&gt;0,"P37"," ")</f>
        <v xml:space="preserve"> </v>
      </c>
      <c r="BW346" s="108" t="str">
        <f>IF(SUM(COUNTIFS('Planificación 2026-1'!F:F,"HUAURA",'Planificación 2026-1'!W:W,C346,'Planificación 2026-1'!H:H,"AE"))&gt;0,"P38"," ")</f>
        <v xml:space="preserve"> </v>
      </c>
      <c r="BX346" s="108" t="str">
        <f>IF(SUM(COUNTIFS('Planificación 2026-1'!F:F,"HUAURA",'Planificación 2026-1'!W:W,C346,'Planificación 2026-1'!H:H,"T4"))&gt;0,"P55"," ")</f>
        <v xml:space="preserve"> </v>
      </c>
      <c r="BY346" s="109">
        <f>SUMIFS('Planificación 2026-1'!R:R,'Planificación 2026-1'!W:W,C346,'Planificación 2026-1'!H:H,"AF",'Planificación 2026-1'!I:I,"&gt;2")</f>
        <v>0</v>
      </c>
      <c r="BZ346" s="109">
        <f>SUMIFS('Planificación 2026-1'!R:R,'Planificación 2026-1'!W:W,C346,'Planificación 2026-1'!H:H,"EN",'Planificación 2026-1'!I:I,"&gt;2")</f>
        <v>0</v>
      </c>
      <c r="CA346" s="109">
        <f>SUMIFS('Planificación 2026-1'!R:R,'Planificación 2026-1'!W:W,C346,'Planificación 2026-1'!H:H,"IS",'Planificación 2026-1'!I:I,"&gt;2")</f>
        <v>0</v>
      </c>
      <c r="CB346" s="109">
        <f>SUMIFS('Planificación 2026-1'!R:R,'Planificación 2026-1'!W:W,C346,'Planificación 2026-1'!H:H,"PS",'Planificación 2026-1'!I:I,"&gt;2")</f>
        <v>0</v>
      </c>
      <c r="CC346" s="109">
        <f>SUMIFS('Planificación 2026-1'!R:R,'Planificación 2026-1'!W:W,C346,'Planificación 2026-1'!H:H,"IN",'Planificación 2026-1'!I:I,"&gt;2")</f>
        <v>0</v>
      </c>
      <c r="CD346" s="109">
        <f>SUMIFS('Planificación 2026-1'!R:R,'Planificación 2026-1'!W:W,C346,'Planificación 2026-1'!H:H,"CA",'Planificación 2026-1'!I:I,"&gt;2")</f>
        <v>0</v>
      </c>
      <c r="CE346" s="109">
        <f>SUMIFS('Planificación 2026-1'!R:R,'Planificación 2026-1'!W:W,C346,'Planificación 2026-1'!H:H,"DE",'Planificación 2026-1'!I:I,"&gt;2")</f>
        <v>0</v>
      </c>
      <c r="CF346" s="109">
        <f>SUMIFS('Planificación 2026-1'!R:R,'Planificación 2026-1'!W:W,C346,'Planificación 2026-1'!H:H,"OB",'Planificación 2026-1'!I:I,"&gt;2")</f>
        <v>0</v>
      </c>
      <c r="CG346" s="109">
        <f>SUMIFS('Planificación 2026-1'!R:R,'Planificación 2026-1'!W:W,C346,'Planificación 2026-1'!H:H,"MH",'Planificación 2026-1'!I:I,"&gt;2")</f>
        <v>0</v>
      </c>
      <c r="CH346" s="109">
        <f>SUMIFS('Planificación 2026-1'!R:R,'Planificación 2026-1'!W:W,C346,'Planificación 2026-1'!H:H,"IC",'Planificación 2026-1'!I:I,"&gt;2")</f>
        <v>0</v>
      </c>
      <c r="CI346" s="109">
        <f>SUMIFS('Planificación 2026-1'!R:R,'Planificación 2026-1'!W:W,C346,'Planificación 2026-1'!H:H,"AR",'Planificación 2026-1'!I:I,"&gt;2")</f>
        <v>0</v>
      </c>
      <c r="CJ346" s="109">
        <f>SUMIFS('Planificación 2026-1'!R:R,'Planificación 2026-1'!W:W,C346,'Planificación 2026-1'!H:H,"T1",'Planificación 2026-1'!I:I,"&gt;2")</f>
        <v>0</v>
      </c>
      <c r="CK346" s="109">
        <f>SUMIFS('Planificación 2026-1'!R:R,'Planificación 2026-1'!W:W,C346,'Planificación 2026-1'!H:H,"T3",'Planificación 2026-1'!I:I,"&gt;2")</f>
        <v>0</v>
      </c>
      <c r="CL346" s="109">
        <f>SUMIFS('Planificación 2026-1'!R:R,'Planificación 2026-1'!W:W,C346,'Planificación 2026-1'!H:H,"T2",'Planificación 2026-1'!I:I,"&gt;2")</f>
        <v>0</v>
      </c>
      <c r="CM346" s="109">
        <f>SUMIFS('Planificación 2026-1'!R:R,'Planificación 2026-1'!W:W,C346,'Planificación 2026-1'!H:H,"AE",'Planificación 2026-1'!I:I,"&gt;2")</f>
        <v>0</v>
      </c>
      <c r="CN346" s="109">
        <f>SUMIFS('Planificación 2026-1'!R:R,'Planificación 2026-1'!W:W,C346,'Planificación 2026-1'!H:H,"T4",'Planificación 2026-1'!I:I,"&gt;2")</f>
        <v>0</v>
      </c>
      <c r="CO346" s="109">
        <f>SUMIFS('Planificación 2026-1'!R:R,'Planificación 2026-1'!W:W,C346,'Planificación 2026-1'!H:H,"AF",'Planificación 2026-1'!I:I,"&lt;3")</f>
        <v>0</v>
      </c>
      <c r="CP346" s="109">
        <f>SUMIFS('Planificación 2026-1'!R:R,'Planificación 2026-1'!W:W,C346,'Planificación 2026-1'!H:H,"EN",'Planificación 2026-1'!I:I,"&lt;3")</f>
        <v>0</v>
      </c>
      <c r="CQ346" s="109">
        <f>SUMIFS('Planificación 2026-1'!R:R,'Planificación 2026-1'!W:W,C346,'Planificación 2026-1'!H:H,"IS",'Planificación 2026-1'!I:I,"&lt;3")</f>
        <v>0</v>
      </c>
      <c r="CR346" s="109">
        <f>SUMIFS('Planificación 2026-1'!R:R,'Planificación 2026-1'!W:W,C346,'Planificación 2026-1'!H:H,"PS",'Planificación 2026-1'!I:I,"&lt;3")</f>
        <v>0</v>
      </c>
      <c r="CS346" s="109">
        <f>SUMIFS('Planificación 2026-1'!R:R,'Planificación 2026-1'!W:W,C346,'Planificación 2026-1'!H:H,"IN",'Planificación 2026-1'!I:I,"&lt;3")</f>
        <v>0</v>
      </c>
      <c r="CT346" s="109">
        <f>SUMIFS('Planificación 2026-1'!R:R,'Planificación 2026-1'!W:W,C346,'Planificación 2026-1'!H:H,"CA",'Planificación 2026-1'!I:I,"&lt;3")</f>
        <v>0</v>
      </c>
      <c r="CU346" s="109">
        <f>SUMIFS('Planificación 2026-1'!R:R,'Planificación 2026-1'!W:W,C346,'Planificación 2026-1'!H:H,"DE",'Planificación 2026-1'!I:I,"&lt;3")</f>
        <v>0</v>
      </c>
      <c r="CV346" s="109">
        <f>SUMIFS('Planificación 2026-1'!R:R,'Planificación 2026-1'!W:W,C346,'Planificación 2026-1'!H:H,"OB",'Planificación 2026-1'!I:I,"&lt;3")</f>
        <v>0</v>
      </c>
      <c r="CW346" s="109">
        <f>SUMIFS('Planificación 2026-1'!R:R,'Planificación 2026-1'!W:W,C346,'Planificación 2026-1'!H:H,"MH",'Planificación 2026-1'!I:I,"&lt;3")</f>
        <v>0</v>
      </c>
      <c r="CX346" s="109">
        <f>SUMIFS('Planificación 2026-1'!R:R,'Planificación 2026-1'!W:W,C346,'Planificación 2026-1'!H:H,"IC",'Planificación 2026-1'!I:I,"&lt;3")</f>
        <v>0</v>
      </c>
      <c r="CY346" s="109">
        <f>SUMIFS('Planificación 2026-1'!R:R,'Planificación 2026-1'!W:W,C346,'Planificación 2026-1'!H:H,"AR",'Planificación 2026-1'!I:I,"&lt;3")</f>
        <v>0</v>
      </c>
      <c r="CZ346" s="109">
        <f>SUMIFS('Planificación 2026-1'!R:R,'Planificación 2026-1'!W:W,C346,'Planificación 2026-1'!H:H,"T1",'Planificación 2026-1'!I:I,"&lt;3")</f>
        <v>0</v>
      </c>
      <c r="DA346" s="109">
        <f>SUMIFS('Planificación 2026-1'!R:R,'Planificación 2026-1'!W:W,C346,'Planificación 2026-1'!H:H,"T3",'Planificación 2026-1'!I:I,"&lt;3")</f>
        <v>0</v>
      </c>
      <c r="DB346" s="109">
        <f>SUMIFS('Planificación 2026-1'!R:R,'Planificación 2026-1'!W:W,C346,'Planificación 2026-1'!H:H,"T2",'Planificación 2026-1'!I:I,"&lt;3")</f>
        <v>0</v>
      </c>
      <c r="DC346" s="109">
        <f>SUMIFS('Planificación 2026-1'!R:R,'Planificación 2026-1'!W:W,C346,'Planificación 2026-1'!H:H,"AE",'Planificación 2026-1'!I:I,"&lt;3")</f>
        <v>0</v>
      </c>
      <c r="DD346" s="109">
        <f>SUMIFS('Planificación 2026-1'!R:R,'Planificación 2026-1'!W:W,C346,'Planificación 2026-1'!H:H,"T4",'Planificación 2026-1'!I:I,"&lt;3")</f>
        <v>0</v>
      </c>
      <c r="DE346" s="108" t="str">
        <f t="shared" si="54"/>
        <v/>
      </c>
      <c r="DF346" s="41">
        <f>IF(C346="","",SUMIFS('Planificación 2026-1'!R:R,'Planificación 2026-1'!W:W,C346,'Planificación 2026-1'!F:F,"PRINCIPAL",'Planificación 2026-1'!X:X,"VIRTUAL"))</f>
        <v>0</v>
      </c>
      <c r="DG346" s="41">
        <f>IF(C346="","",SUMIFS('Planificación 2026-1'!R:R,'Planificación 2026-1'!W:W,C346,'Planificación 2026-1'!F:F,"PRINCIPAL",'Planificación 2026-1'!X:X,"PRESENCIAL"))</f>
        <v>0</v>
      </c>
      <c r="DH346" s="41">
        <f>IF(C346="","",SUMIFS('Planificación 2026-1'!R:R,'Planificación 2026-1'!W:W,C346,'Planificación 2026-1'!F:F,"PRINCIPAL",'Planificación 2026-1'!X:X,"HIBRIDO PRESENCIAL"))</f>
        <v>0</v>
      </c>
      <c r="DI346" s="108" t="str">
        <f t="shared" si="55"/>
        <v/>
      </c>
      <c r="DJ346" s="108">
        <f>IF(C346="","",SUMIFS('Planificación 2026-1'!R:R,'Planificación 2026-1'!W:W,C346,'Planificación 2026-1'!F:F,"FILIAL",'Planificación 2026-1'!X:X,"VIRTUAL"))</f>
        <v>0</v>
      </c>
      <c r="DK346" s="110">
        <f>IF(C346="","",SUMIFS('Planificación 2026-1'!R:R,'Planificación 2026-1'!W:W,C346,'Planificación 2026-1'!F:F,"FILIAL",'Planificación 2026-1'!X:X,"PRESENCIAL"))</f>
        <v>0</v>
      </c>
      <c r="DL346" s="61">
        <f>IF(C346="","",SUMIFS('Planificación 2026-1'!R:R,'Planificación 2026-1'!W:W,C346,'Planificación 2026-1'!F:F,"FILIAL",'Planificación 2026-1'!X:X,"HIBRIDO PRESENCIAL"))</f>
        <v>0</v>
      </c>
      <c r="DM346" s="111" t="str">
        <f t="shared" si="56"/>
        <v/>
      </c>
      <c r="DN346" s="108">
        <f>IF(C346="","",SUMIFS('Planificación 2026-1'!R:R,'Planificación 2026-1'!W:W,C346,'Planificación 2026-1'!F:F,"SUNAMPE",'Planificación 2026-1'!X:X,"VIRTUAL"))</f>
        <v>0</v>
      </c>
      <c r="DO346" s="61">
        <f>IF(C346="","",SUMIFS('Planificación 2026-1'!R:R,'Planificación 2026-1'!W:W,C346,'Planificación 2026-1'!F:F,"SUNAMPE",'Planificación 2026-1'!X:X,"PRESENCIAL"))</f>
        <v>0</v>
      </c>
      <c r="DP346" s="111" t="str">
        <f t="shared" si="57"/>
        <v/>
      </c>
      <c r="DQ346" s="108">
        <f>IF(C346="","",SUMIFS('Planificación 2026-1'!R:R,'Planificación 2026-1'!W:W,C346,'Planificación 2026-1'!F:F,"HUAURA",'Planificación 2026-1'!X:X,"VIRTUAL"))</f>
        <v>0</v>
      </c>
      <c r="DR346" s="61">
        <f>IF(C346="","",SUMIFS('Planificación 2026-1'!R:R,'Planificación 2026-1'!W:W,C346,'Planificación 2026-1'!F:F,"HUAURA",'Planificación 2026-1'!X:X,"PRESENCIAL"))</f>
        <v>0</v>
      </c>
      <c r="DS346" s="76">
        <f>SUMIFS('Planificación 2026-1'!R:R,'Planificación 2026-1'!W:W,C346,'Planificación 2026-1'!F:F,"PRINCIPAL",'Planificación 2026-1'!X:X,"VIRTUAL",'Planificación 2026-1'!I:I,"&gt;2")</f>
        <v>0</v>
      </c>
      <c r="DT346" s="76">
        <f>SUMIFS('Planificación 2026-1'!R:R,'Planificación 2026-1'!W:W,C346,'Planificación 2026-1'!F:F,"PRINCIPAL",'Planificación 2026-1'!X:X,"&lt;&gt;VIRTUAL",'Planificación 2026-1'!I:I,"&gt;2")</f>
        <v>0</v>
      </c>
      <c r="DU346" s="76">
        <f>SUMIFS('Planificación 2026-1'!R:R,'Planificación 2026-1'!W:W,C346,'Planificación 2026-1'!F:F,"SUNAMPE",'Planificación 2026-1'!X:X,"VIRTUAL",'Planificación 2026-1'!I:I,"&gt;2")</f>
        <v>0</v>
      </c>
      <c r="DV346" s="76">
        <f>SUMIFS('Planificación 2026-1'!R:R,'Planificación 2026-1'!W:W,C346,'Planificación 2026-1'!F:F,"SUNAMPE",'Planificación 2026-1'!X:X,"&lt;&gt;VIRTUAL",'Planificación 2026-1'!I:I,"&gt;2")</f>
        <v>0</v>
      </c>
      <c r="DW346" s="76">
        <f>SUMIFS('Planificación 2026-1'!R:R,'Planificación 2026-1'!W:W,C346,'Planificación 2026-1'!F:F,"FILIAL",'Planificación 2026-1'!X:X,"VIRTUAL",'Planificación 2026-1'!I:I,"&gt;2")</f>
        <v>0</v>
      </c>
      <c r="DX346" s="76">
        <f>SUMIFS('Planificación 2026-1'!R:R,'Planificación 2026-1'!W:W,C346,'Planificación 2026-1'!F:F,"FILIAL",'Planificación 2026-1'!X:X,"&lt;&gt;VIRTUAL",'Planificación 2026-1'!I:I,"&gt;2")</f>
        <v>0</v>
      </c>
      <c r="DY346" s="76">
        <f>SUMIFS('Planificación 2026-1'!R:R,'Planificación 2026-1'!W:W,C346,'Planificación 2026-1'!F:F,"PORUMA",'Planificación 2026-1'!X:X,"VIRTUAL",'Planificación 2026-1'!I:I,"&gt;2")</f>
        <v>0</v>
      </c>
      <c r="DZ346" s="76">
        <f>SUMIFS('Planificación 2026-1'!R:R,'Planificación 2026-1'!W:W,C346,'Planificación 2026-1'!F:F,"PORUMA",'Planificación 2026-1'!X:X,"&lt;&gt;VIRTUAL",'Planificación 2026-1'!I:I,"&gt;2")</f>
        <v>0</v>
      </c>
      <c r="EA346" s="76">
        <f>SUMIFS('Planificación 2026-1'!R:R,'Planificación 2026-1'!W:W,C346,'Planificación 2026-1'!F:F,"HUAURA",'Planificación 2026-1'!X:X,"VIRTUAL",'Planificación 2026-1'!I:I,"&gt;2")</f>
        <v>0</v>
      </c>
      <c r="EB346" s="76">
        <f>SUMIFS('Planificación 2026-1'!R:R,'Planificación 2026-1'!W:W,C346,'Planificación 2026-1'!F:F,"HUAURA",'Planificación 2026-1'!X:X,"&lt;&gt;VIRTUAL",'Planificación 2026-1'!I:I,"&gt;2")</f>
        <v>0</v>
      </c>
      <c r="EC346" s="76">
        <f>SUMIFS('Planificación 2026-1'!R:R,'Planificación 2026-1'!W:W,C346,'Planificación 2026-1'!F:F,"PRINCIPAL",'Planificación 2026-1'!X:X,"VIRTUAL",'Planificación 2026-1'!I:I,"&lt;3")</f>
        <v>0</v>
      </c>
      <c r="ED346" s="76">
        <f>SUMIFS('Planificación 2026-1'!R:R,'Planificación 2026-1'!W:W,C346,'Planificación 2026-1'!F:F,"PRINCIPAL",'Planificación 2026-1'!X:X,"&lt;&gt;VIRTUAL",'Planificación 2026-1'!I:I,"&lt;3")</f>
        <v>0</v>
      </c>
      <c r="EE346" s="76">
        <f>SUMIFS('Planificación 2026-1'!R:R,'Planificación 2026-1'!W:W,C346,'Planificación 2026-1'!F:F,"SUNAMPE",'Planificación 2026-1'!X:X,"VIRTUAL",'Planificación 2026-1'!I:I,"&lt;3")</f>
        <v>0</v>
      </c>
      <c r="EF346" s="76">
        <f>SUMIFS('Planificación 2026-1'!R:R,'Planificación 2026-1'!W:W,C346,'Planificación 2026-1'!F:F,"SUNAMPE",'Planificación 2026-1'!X:X,"&lt;&gt;VIRTUAL",'Planificación 2026-1'!I:I,"&lt;3")</f>
        <v>0</v>
      </c>
      <c r="EG346" s="76">
        <f>SUMIFS('Planificación 2026-1'!R:R,'Planificación 2026-1'!W:W,C346,'Planificación 2026-1'!F:F,"FILIAL",'Planificación 2026-1'!X:X,"VIRTUAL",'Planificación 2026-1'!I:I,"&lt;3")</f>
        <v>0</v>
      </c>
      <c r="EH346" s="76">
        <f>SUMIFS('Planificación 2026-1'!R:R,'Planificación 2026-1'!W:W,C346,'Planificación 2026-1'!F:F,"FILIAL",'Planificación 2026-1'!X:X,"&lt;&gt;VIRTUAL",'Planificación 2026-1'!I:I,"&lt;3")</f>
        <v>0</v>
      </c>
      <c r="EI346" s="76">
        <f>SUMIFS('Planificación 2026-1'!R:R,'Planificación 2026-1'!W:W,C346,'Planificación 2026-1'!F:F,"PORUMA",'Planificación 2026-1'!X:X,"VIRTUAL",'Planificación 2026-1'!I:I,"&lt;3")</f>
        <v>0</v>
      </c>
      <c r="EJ346" s="76">
        <f>SUMIFS('Planificación 2026-1'!R:R,'Planificación 2026-1'!W:W,C346,'Planificación 2026-1'!F:F,"PORUMA",'Planificación 2026-1'!X:X,"&lt;&gt;VIRTUAL",'Planificación 2026-1'!I:I,"&lt;3")</f>
        <v>0</v>
      </c>
      <c r="EK346" s="76">
        <f>SUMIFS('Planificación 2026-1'!R:R,'Planificación 2026-1'!W:W,C346,'Planificación 2026-1'!F:F,"HUAURA",'Planificación 2026-1'!X:X,"VIRTUAL",'Planificación 2026-1'!I:I,"&lt;3")</f>
        <v>0</v>
      </c>
      <c r="EL346" s="76">
        <f>SUMIFS('Planificación 2026-1'!R:R,'Planificación 2026-1'!W:W,C346,'Planificación 2026-1'!F:F,"HUAURA",'Planificación 2026-1'!X:X,"&lt;&gt;VIRTUAL",'Planificación 2026-1'!I:I,"&lt;3")</f>
        <v>0</v>
      </c>
      <c r="EM346" s="76"/>
      <c r="EN346" s="76">
        <f t="shared" si="50"/>
        <v>0</v>
      </c>
      <c r="EO346" s="76">
        <f t="shared" si="51"/>
        <v>0</v>
      </c>
      <c r="EP346" s="76" t="b">
        <f t="shared" si="52"/>
        <v>1</v>
      </c>
      <c r="EQ346" s="76" t="str">
        <f t="shared" si="53"/>
        <v/>
      </c>
      <c r="ER346" s="76" t="str">
        <f t="shared" si="58"/>
        <v>PRESENCIAL</v>
      </c>
    </row>
    <row r="347" spans="1:148" hidden="1">
      <c r="A347" s="83"/>
      <c r="B347" s="119">
        <v>344</v>
      </c>
      <c r="C347" s="115" t="s">
        <v>520</v>
      </c>
      <c r="D347" s="112">
        <f>SUMIF('Planificación 2026-1'!W:W,C347,'Planificación 2026-1'!R:R)</f>
        <v>0</v>
      </c>
      <c r="E347" s="114" t="s">
        <v>173</v>
      </c>
      <c r="F347" s="115" t="s">
        <v>171</v>
      </c>
      <c r="G347" s="115" t="s">
        <v>153</v>
      </c>
      <c r="H347" s="115" t="s">
        <v>122</v>
      </c>
      <c r="I347" s="107" t="str">
        <f>IF(SUM(COUNTIFS('Planificación 2026-1'!F:F,"PRINCIPAL",'Planificación 2026-1'!W:W,C347,'Planificación 2026-1'!H:H,"AF"))&gt;0,"P01"," ")</f>
        <v xml:space="preserve"> </v>
      </c>
      <c r="J347" s="108" t="str">
        <f>IF(SUM(COUNTIFS('Planificación 2026-1'!F:F,"PRINCIPAL",'Planificación 2026-1'!W:W,C347,'Planificación 2026-1'!H:H,"EN"))&gt;0,"P02"," ")</f>
        <v xml:space="preserve"> </v>
      </c>
      <c r="K347" s="108" t="str">
        <f>IF(SUM(COUNTIFS('Planificación 2026-1'!F:F,"PRINCIPAL",'Planificación 2026-1'!W:W,C347,'Planificación 2026-1'!H:H,"IS"))&gt;0,"P03"," ")</f>
        <v xml:space="preserve"> </v>
      </c>
      <c r="L347" s="108" t="str">
        <f>IF(SUM(COUNTIFS('Planificación 2026-1'!F:F,"PRINCIPAL",'Planificación 2026-1'!W:W,C347,'Planificación 2026-1'!H:H,"PS"))&gt;0,"P04"," ")</f>
        <v xml:space="preserve"> </v>
      </c>
      <c r="M347" s="108"/>
      <c r="N347" s="108" t="str">
        <f>IF(SUM(COUNTIFS('Planificación 2026-1'!F:F,"PRINCIPAL",'Planificación 2026-1'!W:W,C347,'Planificación 2026-1'!H:H,"IN"))&gt;0,"P06"," ")</f>
        <v xml:space="preserve"> </v>
      </c>
      <c r="O347" s="108" t="str">
        <f>IF(SUM(COUNTIFS('Planificación 2026-1'!F:F,"PRINCIPAL",'Planificación 2026-1'!W:W,C347,'Planificación 2026-1'!H:H,"CA"))&gt;0,"P07"," ")</f>
        <v xml:space="preserve"> </v>
      </c>
      <c r="P347" s="108" t="str">
        <f>IF(SUM(COUNTIFS('Planificación 2026-1'!F:F,"PRINCIPAL",'Planificación 2026-1'!W:W,C347,'Planificación 2026-1'!H:H,"DE"))&gt;0,"P08"," ")</f>
        <v xml:space="preserve"> </v>
      </c>
      <c r="Q347" s="108" t="str">
        <f>IF(SUM(COUNTIFS('Planificación 2026-1'!F:F,"PRINCIPAL",'Planificación 2026-1'!W:W,C347,'Planificación 2026-1'!H:H,"OB"))&gt;0,"P09"," ")</f>
        <v xml:space="preserve"> </v>
      </c>
      <c r="R347" s="108" t="str">
        <f>IF(SUM(COUNTIFS('Planificación 2026-1'!F:F,"PRINCIPAL",'Planificación 2026-1'!W:W,C347,'Planificación 2026-1'!H:H,"MH"))&gt;0,"P31"," ")</f>
        <v xml:space="preserve"> </v>
      </c>
      <c r="S347" s="108" t="str">
        <f>IF(SUM(COUNTIFS('Planificación 2026-1'!F:F,"PRINCIPAL",'Planificación 2026-1'!W:W,C347,'Planificación 2026-1'!H:H,"IC"))&gt;0,"P32"," ")</f>
        <v xml:space="preserve"> </v>
      </c>
      <c r="T347" s="108" t="str">
        <f>IF(SUM(COUNTIFS('Planificación 2026-1'!F:F,"PRINCIPAL",'Planificación 2026-1'!W:W,C347,'Planificación 2026-1'!H:H,"AR"))&gt;0,"P34"," ")</f>
        <v xml:space="preserve"> </v>
      </c>
      <c r="U347" s="108" t="str">
        <f>IF(SUM(COUNTIFS('Planificación 2026-1'!F:F,"PRINCIPAL",'Planificación 2026-1'!W:W,C347,'Planificación 2026-1'!H:H,"T1"))&gt;0,"P35"," ")</f>
        <v xml:space="preserve"> </v>
      </c>
      <c r="V347" s="108" t="str">
        <f>IF(SUM(COUNTIFS('Planificación 2026-1'!F:F,"PRINCIPAL",'Planificación 2026-1'!W:W,C347,'Planificación 2026-1'!H:H,"T3"))&gt;0,"P36"," ")</f>
        <v xml:space="preserve"> </v>
      </c>
      <c r="W347" s="108" t="str">
        <f>IF(SUM(COUNTIFS('Planificación 2026-1'!F:F,"PRINCIPAL",'Planificación 2026-1'!W:W,C347,'Planificación 2026-1'!H:H,"T2"))&gt;0,"P37"," ")</f>
        <v xml:space="preserve"> </v>
      </c>
      <c r="X347" s="108" t="str">
        <f>IF(SUM(COUNTIFS('Planificación 2026-1'!F:F,"PRINCIPAL",'Planificación 2026-1'!W:W,C347,'Planificación 2026-1'!H:H,"AE"))&gt;0,"P38"," ")</f>
        <v xml:space="preserve"> </v>
      </c>
      <c r="Y347" s="108" t="str">
        <f>IF(SUM(COUNTIFS('Planificación 2026-1'!F:F,"PRINCIPAL",'Planificación 2026-1'!W:W,C347,'Planificación 2026-1'!H:H,"T4"))&gt;0,"P55"," ")</f>
        <v xml:space="preserve"> </v>
      </c>
      <c r="Z347" s="108" t="str">
        <f>IF(SUM(COUNTIFS('Planificación 2026-1'!F:F,"FILIAL",'Planificación 2026-1'!W:W,C347,'Planificación 2026-1'!H:H,"AF"))&gt;0," P01"," ")</f>
        <v xml:space="preserve"> </v>
      </c>
      <c r="AA347" s="108" t="str">
        <f>IF(SUM(COUNTIFS('Planificación 2026-1'!F:F,"FILIAL",'Planificación 2026-1'!W:W,C347,'Planificación 2026-1'!H:H,"EN"))&gt;0,"P02"," ")</f>
        <v xml:space="preserve"> </v>
      </c>
      <c r="AB347" s="108" t="str">
        <f>IF(SUM(COUNTIFS('Planificación 2026-1'!F:F,"FILIAL",'Planificación 2026-1'!W:W,C347,'Planificación 2026-1'!H:H,"IS"))&gt;0,"P03"," ")</f>
        <v xml:space="preserve"> </v>
      </c>
      <c r="AC347" s="108" t="str">
        <f>IF(SUM(COUNTIFS('Planificación 2026-1'!F:F,"FILIAL",'Planificación 2026-1'!W:W,C347,'Planificación 2026-1'!H:H,"PS"))&gt;0,"P04"," ")</f>
        <v xml:space="preserve"> </v>
      </c>
      <c r="AD347" s="108"/>
      <c r="AE347" s="108" t="str">
        <f>IF(SUM(COUNTIFS('Planificación 2026-1'!F:F,"FILIAL",'Planificación 2026-1'!W:W,C347,'Planificación 2026-1'!H:H,"IN"))&gt;0,"P06"," ")</f>
        <v xml:space="preserve"> </v>
      </c>
      <c r="AF347" s="108" t="str">
        <f>IF(SUM(COUNTIFS('Planificación 2026-1'!F:F,"FILIAL",'Planificación 2026-1'!W:W,C347,'Planificación 2026-1'!H:H,"CA"))&gt;0,"P07"," ")</f>
        <v xml:space="preserve"> </v>
      </c>
      <c r="AG347" s="108" t="str">
        <f>IF(SUM(COUNTIFS('Planificación 2026-1'!F:F,"FILIAL",'Planificación 2026-1'!W:W,C347,'Planificación 2026-1'!H:H,"DE"))&gt;0,"P08"," ")</f>
        <v xml:space="preserve"> </v>
      </c>
      <c r="AH347" s="108" t="str">
        <f>IF(SUM(COUNTIFS('Planificación 2026-1'!F:F,"FILIAL",'Planificación 2026-1'!W:W,C347,'Planificación 2026-1'!H:H,"OB"))&gt;0,"P09"," ")</f>
        <v xml:space="preserve"> </v>
      </c>
      <c r="AI347" s="108" t="str">
        <f>IF(SUM(COUNTIFS('Planificación 2026-1'!F:F,"FILIAL",'Planificación 2026-1'!W:W,C347,'Planificación 2026-1'!H:H,"MH"))&gt;0,"P31"," ")</f>
        <v xml:space="preserve"> </v>
      </c>
      <c r="AJ347" s="108" t="str">
        <f>IF(SUM(COUNTIFS('Planificación 2026-1'!F:F,"FILIAL",'Planificación 2026-1'!W:W,C347,'Planificación 2026-1'!H:H,"IC"))&gt;0,"P32"," ")</f>
        <v xml:space="preserve"> </v>
      </c>
      <c r="AK347" s="108" t="str">
        <f>IF(SUM(COUNTIFS('Planificación 2026-1'!F:F,"FILIAL",'Planificación 2026-1'!W:W,C347,'Planificación 2026-1'!H:H,"AR"))&gt;0,"P34"," ")</f>
        <v xml:space="preserve"> </v>
      </c>
      <c r="AL347" s="108" t="str">
        <f>IF(SUM(COUNTIFS('Planificación 2026-1'!F:F,"FILIAL",'Planificación 2026-1'!W:W,C347,'Planificación 2026-1'!H:H,"T1"))&gt;0,"P35"," ")</f>
        <v xml:space="preserve"> </v>
      </c>
      <c r="AM347" s="108" t="str">
        <f>IF(SUM(COUNTIFS('Planificación 2026-1'!F:F,"FILIAL",'Planificación 2026-1'!W:W,C347,'Planificación 2026-1'!H:H,"T3"))&gt;0,"P36"," ")</f>
        <v xml:space="preserve"> </v>
      </c>
      <c r="AN347" s="108" t="str">
        <f>IF(SUM(COUNTIFS('Planificación 2026-1'!F:F,"FILIAL",'Planificación 2026-1'!W:W,C347,'Planificación 2026-1'!H:H,"T2"))&gt;0,"P37"," ")</f>
        <v xml:space="preserve"> </v>
      </c>
      <c r="AO347" s="108" t="str">
        <f>IF(SUM(COUNTIFS('Planificación 2026-1'!F:F,"FILIAL",'Planificación 2026-1'!W:W,C347,'Planificación 2026-1'!H:H,"AE"))&gt;0,"P38"," ")</f>
        <v xml:space="preserve"> </v>
      </c>
      <c r="AP347" s="108" t="str">
        <f>IF(SUM(COUNTIFS('Planificación 2026-1'!F:F,"FILIAL",'Planificación 2026-1'!W:W,C347,'Planificación 2026-1'!H:H,"T4"))&gt;0,"P55"," ")</f>
        <v xml:space="preserve"> </v>
      </c>
      <c r="AQ347" s="108" t="str">
        <f>IF(SUM(COUNTIFS('Planificación 2026-1'!F:F,"SUNAMPE",'Planificación 2026-1'!W:W,C347,'Planificación 2026-1'!H:H,"AF"))&gt;0," P01"," ")</f>
        <v xml:space="preserve"> </v>
      </c>
      <c r="AR347" s="108" t="str">
        <f>IF(SUM(COUNTIFS('Planificación 2026-1'!F:F,"SUNAMPE",'Planificación 2026-1'!W:W,C347,'Planificación 2026-1'!H:H,"EN"))&gt;0,"P02"," ")</f>
        <v xml:space="preserve"> </v>
      </c>
      <c r="AS347" s="108" t="str">
        <f>IF(SUM(COUNTIFS('Planificación 2026-1'!F:F,"SUNAMPE",'Planificación 2026-1'!W:W,C347,'Planificación 2026-1'!H:H,"IS"))&gt;0,"P03"," ")</f>
        <v xml:space="preserve"> </v>
      </c>
      <c r="AT347" s="108" t="str">
        <f>IF(SUM(COUNTIFS('Planificación 2026-1'!F:F,"SUNAMPE",'Planificación 2026-1'!W:W,C347,'Planificación 2026-1'!H:H,"PS"))&gt;0,"P04"," ")</f>
        <v xml:space="preserve"> </v>
      </c>
      <c r="AU347" s="108"/>
      <c r="AV347" s="108" t="str">
        <f>IF(SUM(COUNTIFS('Planificación 2026-1'!F:F,"SUNAMPE",'Planificación 2026-1'!W:W,C347,'Planificación 2026-1'!H:H,"IN"))&gt;0,"P06"," ")</f>
        <v xml:space="preserve"> </v>
      </c>
      <c r="AW347" s="108" t="str">
        <f>IF(SUM(COUNTIFS('Planificación 2026-1'!F:F,"SUNAMPE",'Planificación 2026-1'!W:W,C347,'Planificación 2026-1'!H:H,"CA"))&gt;0,"P07"," ")</f>
        <v xml:space="preserve"> </v>
      </c>
      <c r="AX347" s="108" t="str">
        <f>IF(SUM(COUNTIFS('Planificación 2026-1'!F:F,"SUNAMPE",'Planificación 2026-1'!W:W,C347,'Planificación 2026-1'!H:H,"DE"))&gt;0,"P08"," ")</f>
        <v xml:space="preserve"> </v>
      </c>
      <c r="AY347" s="108" t="str">
        <f>IF(SUM(COUNTIFS('Planificación 2026-1'!F:F,"SUNAMPE",'Planificación 2026-1'!W:W,C347,'Planificación 2026-1'!H:H,"OB"))&gt;0,"P09"," ")</f>
        <v xml:space="preserve"> </v>
      </c>
      <c r="AZ347" s="108" t="str">
        <f>IF(SUM(COUNTIFS('Planificación 2026-1'!F:F,"SUNAMPE",'Planificación 2026-1'!W:W,C347,'Planificación 2026-1'!H:H,"MH"))&gt;0,"P31"," ")</f>
        <v xml:space="preserve"> </v>
      </c>
      <c r="BA347" s="108" t="str">
        <f>IF(SUM(COUNTIFS('Planificación 2026-1'!F:F,"SUNAMPE",'Planificación 2026-1'!W:W,C347,'Planificación 2026-1'!H:H,"IC"))&gt;0,"P32"," ")</f>
        <v xml:space="preserve"> </v>
      </c>
      <c r="BB347" s="108" t="str">
        <f>IF(SUM(COUNTIFS('Planificación 2026-1'!F:F,"SUNAMPE",'Planificación 2026-1'!W:W,C347,'Planificación 2026-1'!H:H,"AR"))&gt;0,"P34"," ")</f>
        <v xml:space="preserve"> </v>
      </c>
      <c r="BC347" s="108" t="str">
        <f>IF(SUM(COUNTIFS('Planificación 2026-1'!F:F,"SUNAMPE",'Planificación 2026-1'!W:W,C347,'Planificación 2026-1'!H:H,"T1"))&gt;0,"P35"," ")</f>
        <v xml:space="preserve"> </v>
      </c>
      <c r="BD347" s="108" t="str">
        <f>IF(SUM(COUNTIFS('Planificación 2026-1'!F:F,"SUNAMPE",'Planificación 2026-1'!W:W,C347,'Planificación 2026-1'!H:H,"T3"))&gt;0,"P36"," ")</f>
        <v xml:space="preserve"> </v>
      </c>
      <c r="BE347" s="108" t="str">
        <f>IF(SUM(COUNTIFS('Planificación 2026-1'!F:F,"SUNAMPE",'Planificación 2026-1'!W:W,C347,'Planificación 2026-1'!H:H,"T2"))&gt;0,"P37"," ")</f>
        <v xml:space="preserve"> </v>
      </c>
      <c r="BF347" s="108" t="str">
        <f>IF(SUM(COUNTIFS('Planificación 2026-1'!F:F,"SUNAMPE",'Planificación 2026-1'!W:W,C347,'Planificación 2026-1'!H:H,"AE"))&gt;0,"P38"," ")</f>
        <v xml:space="preserve"> </v>
      </c>
      <c r="BG347" s="108" t="str">
        <f>IF(SUM(COUNTIFS('Planificación 2026-1'!F:F,"SUNAMPE",'Planificación 2026-1'!W:W,C347,'Planificación 2026-1'!H:H,"T4"))&gt;0,"P55"," ")</f>
        <v xml:space="preserve"> </v>
      </c>
      <c r="BH347" s="108" t="str">
        <f>IF(SUM(COUNTIFS('Planificación 2026-1'!F:F,"HUAURA",'Planificación 2026-1'!W:W,C347,'Planificación 2026-1'!H:H,"AF"))&gt;0," P01"," ")</f>
        <v xml:space="preserve"> </v>
      </c>
      <c r="BI347" s="108" t="str">
        <f>IF(SUM(COUNTIFS('Planificación 2026-1'!F:F,"HUAURA",'Planificación 2026-1'!W:W,C347,'Planificación 2026-1'!H:H,"EN"))&gt;0,"P02"," ")</f>
        <v xml:space="preserve"> </v>
      </c>
      <c r="BJ347" s="108" t="str">
        <f>IF(SUM(COUNTIFS('Planificación 2026-1'!F:F,"HUAURA",'Planificación 2026-1'!W:W,C347,'Planificación 2026-1'!H:H,"IS"))&gt;0,"P03"," ")</f>
        <v xml:space="preserve"> </v>
      </c>
      <c r="BK347" s="108" t="str">
        <f>IF(SUM(COUNTIFS('Planificación 2026-1'!F:F,"HUAURA",'Planificación 2026-1'!W:W,C347,'Planificación 2026-1'!H:H,"PS"))&gt;0,"P04"," ")</f>
        <v xml:space="preserve"> </v>
      </c>
      <c r="BL347" s="108"/>
      <c r="BM347" s="108" t="str">
        <f>IF(SUM(COUNTIFS('Planificación 2026-1'!F:F,"HUAURA",'Planificación 2026-1'!W:W,C347,'Planificación 2026-1'!H:H,"IN"))&gt;0,"P06"," ")</f>
        <v xml:space="preserve"> </v>
      </c>
      <c r="BN347" s="108" t="str">
        <f>IF(SUM(COUNTIFS('Planificación 2026-1'!F:F,"HUAURA",'Planificación 2026-1'!W:W,C347,'Planificación 2026-1'!H:H,"CA"))&gt;0,"P07"," ")</f>
        <v xml:space="preserve"> </v>
      </c>
      <c r="BO347" s="108" t="str">
        <f>IF(SUM(COUNTIFS('Planificación 2026-1'!F:F,"HUAURA",'Planificación 2026-1'!W:W,C347,'Planificación 2026-1'!H:H,"DE"))&gt;0,"P08"," ")</f>
        <v xml:space="preserve"> </v>
      </c>
      <c r="BP347" s="108" t="str">
        <f>IF(SUM(COUNTIFS('Planificación 2026-1'!F:F,"HUAURA",'Planificación 2026-1'!W:W,C347,'Planificación 2026-1'!H:H,"OB"))&gt;0,"P09"," ")</f>
        <v xml:space="preserve"> </v>
      </c>
      <c r="BQ347" s="108" t="str">
        <f>IF(SUM(COUNTIFS('Planificación 2026-1'!F:F,"HUAURA",'Planificación 2026-1'!W:W,C347,'Planificación 2026-1'!H:H,"MH"))&gt;0,"P31"," ")</f>
        <v xml:space="preserve"> </v>
      </c>
      <c r="BR347" s="108" t="str">
        <f>IF(SUM(COUNTIFS('Planificación 2026-1'!F:F,"HUAURA",'Planificación 2026-1'!W:W,C347,'Planificación 2026-1'!H:H,"IC"))&gt;0,"P32"," ")</f>
        <v xml:space="preserve"> </v>
      </c>
      <c r="BS347" s="108" t="str">
        <f>IF(SUM(COUNTIFS('Planificación 2026-1'!F:F,"HUAURA",'Planificación 2026-1'!W:W,C347,'Planificación 2026-1'!H:H,"AR"))&gt;0,"P34"," ")</f>
        <v xml:space="preserve"> </v>
      </c>
      <c r="BT347" s="108" t="str">
        <f>IF(SUM(COUNTIFS('Planificación 2026-1'!F:F,"HUAURA",'Planificación 2026-1'!W:W,C347,'Planificación 2026-1'!H:H,"T1"))&gt;0,"P35"," ")</f>
        <v xml:space="preserve"> </v>
      </c>
      <c r="BU347" s="108" t="str">
        <f>IF(SUM(COUNTIFS('Planificación 2026-1'!F:F,"HUAURA",'Planificación 2026-1'!W:W,C347,'Planificación 2026-1'!H:H,"T3"))&gt;0,"P36"," ")</f>
        <v xml:space="preserve"> </v>
      </c>
      <c r="BV347" s="108" t="str">
        <f>IF(SUM(COUNTIFS('Planificación 2026-1'!F:F,"HUAURA",'Planificación 2026-1'!W:W,C347,'Planificación 2026-1'!H:H,"T2"))&gt;0,"P37"," ")</f>
        <v xml:space="preserve"> </v>
      </c>
      <c r="BW347" s="108" t="str">
        <f>IF(SUM(COUNTIFS('Planificación 2026-1'!F:F,"HUAURA",'Planificación 2026-1'!W:W,C347,'Planificación 2026-1'!H:H,"AE"))&gt;0,"P38"," ")</f>
        <v xml:space="preserve"> </v>
      </c>
      <c r="BX347" s="108" t="str">
        <f>IF(SUM(COUNTIFS('Planificación 2026-1'!F:F,"HUAURA",'Planificación 2026-1'!W:W,C347,'Planificación 2026-1'!H:H,"T4"))&gt;0,"P55"," ")</f>
        <v xml:space="preserve"> </v>
      </c>
      <c r="BY347" s="109">
        <f>SUMIFS('Planificación 2026-1'!R:R,'Planificación 2026-1'!W:W,C347,'Planificación 2026-1'!H:H,"AF",'Planificación 2026-1'!I:I,"&gt;2")</f>
        <v>0</v>
      </c>
      <c r="BZ347" s="109">
        <f>SUMIFS('Planificación 2026-1'!R:R,'Planificación 2026-1'!W:W,C347,'Planificación 2026-1'!H:H,"EN",'Planificación 2026-1'!I:I,"&gt;2")</f>
        <v>0</v>
      </c>
      <c r="CA347" s="109">
        <f>SUMIFS('Planificación 2026-1'!R:R,'Planificación 2026-1'!W:W,C347,'Planificación 2026-1'!H:H,"IS",'Planificación 2026-1'!I:I,"&gt;2")</f>
        <v>0</v>
      </c>
      <c r="CB347" s="109">
        <f>SUMIFS('Planificación 2026-1'!R:R,'Planificación 2026-1'!W:W,C347,'Planificación 2026-1'!H:H,"PS",'Planificación 2026-1'!I:I,"&gt;2")</f>
        <v>0</v>
      </c>
      <c r="CC347" s="109">
        <f>SUMIFS('Planificación 2026-1'!R:R,'Planificación 2026-1'!W:W,C347,'Planificación 2026-1'!H:H,"IN",'Planificación 2026-1'!I:I,"&gt;2")</f>
        <v>0</v>
      </c>
      <c r="CD347" s="109">
        <f>SUMIFS('Planificación 2026-1'!R:R,'Planificación 2026-1'!W:W,C347,'Planificación 2026-1'!H:H,"CA",'Planificación 2026-1'!I:I,"&gt;2")</f>
        <v>0</v>
      </c>
      <c r="CE347" s="109">
        <f>SUMIFS('Planificación 2026-1'!R:R,'Planificación 2026-1'!W:W,C347,'Planificación 2026-1'!H:H,"DE",'Planificación 2026-1'!I:I,"&gt;2")</f>
        <v>0</v>
      </c>
      <c r="CF347" s="109">
        <f>SUMIFS('Planificación 2026-1'!R:R,'Planificación 2026-1'!W:W,C347,'Planificación 2026-1'!H:H,"OB",'Planificación 2026-1'!I:I,"&gt;2")</f>
        <v>0</v>
      </c>
      <c r="CG347" s="109">
        <f>SUMIFS('Planificación 2026-1'!R:R,'Planificación 2026-1'!W:W,C347,'Planificación 2026-1'!H:H,"MH",'Planificación 2026-1'!I:I,"&gt;2")</f>
        <v>0</v>
      </c>
      <c r="CH347" s="109">
        <f>SUMIFS('Planificación 2026-1'!R:R,'Planificación 2026-1'!W:W,C347,'Planificación 2026-1'!H:H,"IC",'Planificación 2026-1'!I:I,"&gt;2")</f>
        <v>0</v>
      </c>
      <c r="CI347" s="109">
        <f>SUMIFS('Planificación 2026-1'!R:R,'Planificación 2026-1'!W:W,C347,'Planificación 2026-1'!H:H,"AR",'Planificación 2026-1'!I:I,"&gt;2")</f>
        <v>0</v>
      </c>
      <c r="CJ347" s="109">
        <f>SUMIFS('Planificación 2026-1'!R:R,'Planificación 2026-1'!W:W,C347,'Planificación 2026-1'!H:H,"T1",'Planificación 2026-1'!I:I,"&gt;2")</f>
        <v>0</v>
      </c>
      <c r="CK347" s="109">
        <f>SUMIFS('Planificación 2026-1'!R:R,'Planificación 2026-1'!W:W,C347,'Planificación 2026-1'!H:H,"T3",'Planificación 2026-1'!I:I,"&gt;2")</f>
        <v>0</v>
      </c>
      <c r="CL347" s="109">
        <f>SUMIFS('Planificación 2026-1'!R:R,'Planificación 2026-1'!W:W,C347,'Planificación 2026-1'!H:H,"T2",'Planificación 2026-1'!I:I,"&gt;2")</f>
        <v>0</v>
      </c>
      <c r="CM347" s="109">
        <f>SUMIFS('Planificación 2026-1'!R:R,'Planificación 2026-1'!W:W,C347,'Planificación 2026-1'!H:H,"AE",'Planificación 2026-1'!I:I,"&gt;2")</f>
        <v>0</v>
      </c>
      <c r="CN347" s="109">
        <f>SUMIFS('Planificación 2026-1'!R:R,'Planificación 2026-1'!W:W,C347,'Planificación 2026-1'!H:H,"T4",'Planificación 2026-1'!I:I,"&gt;2")</f>
        <v>0</v>
      </c>
      <c r="CO347" s="109">
        <f>SUMIFS('Planificación 2026-1'!R:R,'Planificación 2026-1'!W:W,C347,'Planificación 2026-1'!H:H,"AF",'Planificación 2026-1'!I:I,"&lt;3")</f>
        <v>0</v>
      </c>
      <c r="CP347" s="109">
        <f>SUMIFS('Planificación 2026-1'!R:R,'Planificación 2026-1'!W:W,C347,'Planificación 2026-1'!H:H,"EN",'Planificación 2026-1'!I:I,"&lt;3")</f>
        <v>0</v>
      </c>
      <c r="CQ347" s="109">
        <f>SUMIFS('Planificación 2026-1'!R:R,'Planificación 2026-1'!W:W,C347,'Planificación 2026-1'!H:H,"IS",'Planificación 2026-1'!I:I,"&lt;3")</f>
        <v>0</v>
      </c>
      <c r="CR347" s="109">
        <f>SUMIFS('Planificación 2026-1'!R:R,'Planificación 2026-1'!W:W,C347,'Planificación 2026-1'!H:H,"PS",'Planificación 2026-1'!I:I,"&lt;3")</f>
        <v>0</v>
      </c>
      <c r="CS347" s="109">
        <f>SUMIFS('Planificación 2026-1'!R:R,'Planificación 2026-1'!W:W,C347,'Planificación 2026-1'!H:H,"IN",'Planificación 2026-1'!I:I,"&lt;3")</f>
        <v>0</v>
      </c>
      <c r="CT347" s="109">
        <f>SUMIFS('Planificación 2026-1'!R:R,'Planificación 2026-1'!W:W,C347,'Planificación 2026-1'!H:H,"CA",'Planificación 2026-1'!I:I,"&lt;3")</f>
        <v>0</v>
      </c>
      <c r="CU347" s="109">
        <f>SUMIFS('Planificación 2026-1'!R:R,'Planificación 2026-1'!W:W,C347,'Planificación 2026-1'!H:H,"DE",'Planificación 2026-1'!I:I,"&lt;3")</f>
        <v>0</v>
      </c>
      <c r="CV347" s="109">
        <f>SUMIFS('Planificación 2026-1'!R:R,'Planificación 2026-1'!W:W,C347,'Planificación 2026-1'!H:H,"OB",'Planificación 2026-1'!I:I,"&lt;3")</f>
        <v>0</v>
      </c>
      <c r="CW347" s="109">
        <f>SUMIFS('Planificación 2026-1'!R:R,'Planificación 2026-1'!W:W,C347,'Planificación 2026-1'!H:H,"MH",'Planificación 2026-1'!I:I,"&lt;3")</f>
        <v>0</v>
      </c>
      <c r="CX347" s="109">
        <f>SUMIFS('Planificación 2026-1'!R:R,'Planificación 2026-1'!W:W,C347,'Planificación 2026-1'!H:H,"IC",'Planificación 2026-1'!I:I,"&lt;3")</f>
        <v>0</v>
      </c>
      <c r="CY347" s="109">
        <f>SUMIFS('Planificación 2026-1'!R:R,'Planificación 2026-1'!W:W,C347,'Planificación 2026-1'!H:H,"AR",'Planificación 2026-1'!I:I,"&lt;3")</f>
        <v>0</v>
      </c>
      <c r="CZ347" s="109">
        <f>SUMIFS('Planificación 2026-1'!R:R,'Planificación 2026-1'!W:W,C347,'Planificación 2026-1'!H:H,"T1",'Planificación 2026-1'!I:I,"&lt;3")</f>
        <v>0</v>
      </c>
      <c r="DA347" s="109">
        <f>SUMIFS('Planificación 2026-1'!R:R,'Planificación 2026-1'!W:W,C347,'Planificación 2026-1'!H:H,"T3",'Planificación 2026-1'!I:I,"&lt;3")</f>
        <v>0</v>
      </c>
      <c r="DB347" s="109">
        <f>SUMIFS('Planificación 2026-1'!R:R,'Planificación 2026-1'!W:W,C347,'Planificación 2026-1'!H:H,"T2",'Planificación 2026-1'!I:I,"&lt;3")</f>
        <v>0</v>
      </c>
      <c r="DC347" s="109">
        <f>SUMIFS('Planificación 2026-1'!R:R,'Planificación 2026-1'!W:W,C347,'Planificación 2026-1'!H:H,"AE",'Planificación 2026-1'!I:I,"&lt;3")</f>
        <v>0</v>
      </c>
      <c r="DD347" s="109">
        <f>SUMIFS('Planificación 2026-1'!R:R,'Planificación 2026-1'!W:W,C347,'Planificación 2026-1'!H:H,"T4",'Planificación 2026-1'!I:I,"&lt;3")</f>
        <v>0</v>
      </c>
      <c r="DE347" s="108" t="str">
        <f t="shared" si="54"/>
        <v/>
      </c>
      <c r="DF347" s="41">
        <f>IF(C347="","",SUMIFS('Planificación 2026-1'!R:R,'Planificación 2026-1'!W:W,C347,'Planificación 2026-1'!F:F,"PRINCIPAL",'Planificación 2026-1'!X:X,"VIRTUAL"))</f>
        <v>0</v>
      </c>
      <c r="DG347" s="41">
        <f>IF(C347="","",SUMIFS('Planificación 2026-1'!R:R,'Planificación 2026-1'!W:W,C347,'Planificación 2026-1'!F:F,"PRINCIPAL",'Planificación 2026-1'!X:X,"PRESENCIAL"))</f>
        <v>0</v>
      </c>
      <c r="DH347" s="41">
        <f>IF(C347="","",SUMIFS('Planificación 2026-1'!R:R,'Planificación 2026-1'!W:W,C347,'Planificación 2026-1'!F:F,"PRINCIPAL",'Planificación 2026-1'!X:X,"HIBRIDO PRESENCIAL"))</f>
        <v>0</v>
      </c>
      <c r="DI347" s="108" t="str">
        <f t="shared" si="55"/>
        <v/>
      </c>
      <c r="DJ347" s="108">
        <f>IF(C347="","",SUMIFS('Planificación 2026-1'!R:R,'Planificación 2026-1'!W:W,C347,'Planificación 2026-1'!F:F,"FILIAL",'Planificación 2026-1'!X:X,"VIRTUAL"))</f>
        <v>0</v>
      </c>
      <c r="DK347" s="110">
        <f>IF(C347="","",SUMIFS('Planificación 2026-1'!R:R,'Planificación 2026-1'!W:W,C347,'Planificación 2026-1'!F:F,"FILIAL",'Planificación 2026-1'!X:X,"PRESENCIAL"))</f>
        <v>0</v>
      </c>
      <c r="DL347" s="61">
        <f>IF(C347="","",SUMIFS('Planificación 2026-1'!R:R,'Planificación 2026-1'!W:W,C347,'Planificación 2026-1'!F:F,"FILIAL",'Planificación 2026-1'!X:X,"HIBRIDO PRESENCIAL"))</f>
        <v>0</v>
      </c>
      <c r="DM347" s="111" t="str">
        <f t="shared" si="56"/>
        <v/>
      </c>
      <c r="DN347" s="108">
        <f>IF(C347="","",SUMIFS('Planificación 2026-1'!R:R,'Planificación 2026-1'!W:W,C347,'Planificación 2026-1'!F:F,"SUNAMPE",'Planificación 2026-1'!X:X,"VIRTUAL"))</f>
        <v>0</v>
      </c>
      <c r="DO347" s="61">
        <f>IF(C347="","",SUMIFS('Planificación 2026-1'!R:R,'Planificación 2026-1'!W:W,C347,'Planificación 2026-1'!F:F,"SUNAMPE",'Planificación 2026-1'!X:X,"PRESENCIAL"))</f>
        <v>0</v>
      </c>
      <c r="DP347" s="111" t="str">
        <f t="shared" si="57"/>
        <v/>
      </c>
      <c r="DQ347" s="108">
        <f>IF(C347="","",SUMIFS('Planificación 2026-1'!R:R,'Planificación 2026-1'!W:W,C347,'Planificación 2026-1'!F:F,"HUAURA",'Planificación 2026-1'!X:X,"VIRTUAL"))</f>
        <v>0</v>
      </c>
      <c r="DR347" s="61">
        <f>IF(C347="","",SUMIFS('Planificación 2026-1'!R:R,'Planificación 2026-1'!W:W,C347,'Planificación 2026-1'!F:F,"HUAURA",'Planificación 2026-1'!X:X,"PRESENCIAL"))</f>
        <v>0</v>
      </c>
      <c r="DS347" s="76">
        <f>SUMIFS('Planificación 2026-1'!R:R,'Planificación 2026-1'!W:W,C347,'Planificación 2026-1'!F:F,"PRINCIPAL",'Planificación 2026-1'!X:X,"VIRTUAL",'Planificación 2026-1'!I:I,"&gt;2")</f>
        <v>0</v>
      </c>
      <c r="DT347" s="76">
        <f>SUMIFS('Planificación 2026-1'!R:R,'Planificación 2026-1'!W:W,C347,'Planificación 2026-1'!F:F,"PRINCIPAL",'Planificación 2026-1'!X:X,"&lt;&gt;VIRTUAL",'Planificación 2026-1'!I:I,"&gt;2")</f>
        <v>0</v>
      </c>
      <c r="DU347" s="76">
        <f>SUMIFS('Planificación 2026-1'!R:R,'Planificación 2026-1'!W:W,C347,'Planificación 2026-1'!F:F,"SUNAMPE",'Planificación 2026-1'!X:X,"VIRTUAL",'Planificación 2026-1'!I:I,"&gt;2")</f>
        <v>0</v>
      </c>
      <c r="DV347" s="76">
        <f>SUMIFS('Planificación 2026-1'!R:R,'Planificación 2026-1'!W:W,C347,'Planificación 2026-1'!F:F,"SUNAMPE",'Planificación 2026-1'!X:X,"&lt;&gt;VIRTUAL",'Planificación 2026-1'!I:I,"&gt;2")</f>
        <v>0</v>
      </c>
      <c r="DW347" s="76">
        <f>SUMIFS('Planificación 2026-1'!R:R,'Planificación 2026-1'!W:W,C347,'Planificación 2026-1'!F:F,"FILIAL",'Planificación 2026-1'!X:X,"VIRTUAL",'Planificación 2026-1'!I:I,"&gt;2")</f>
        <v>0</v>
      </c>
      <c r="DX347" s="76">
        <f>SUMIFS('Planificación 2026-1'!R:R,'Planificación 2026-1'!W:W,C347,'Planificación 2026-1'!F:F,"FILIAL",'Planificación 2026-1'!X:X,"&lt;&gt;VIRTUAL",'Planificación 2026-1'!I:I,"&gt;2")</f>
        <v>0</v>
      </c>
      <c r="DY347" s="76">
        <f>SUMIFS('Planificación 2026-1'!R:R,'Planificación 2026-1'!W:W,C347,'Planificación 2026-1'!F:F,"PORUMA",'Planificación 2026-1'!X:X,"VIRTUAL",'Planificación 2026-1'!I:I,"&gt;2")</f>
        <v>0</v>
      </c>
      <c r="DZ347" s="76">
        <f>SUMIFS('Planificación 2026-1'!R:R,'Planificación 2026-1'!W:W,C347,'Planificación 2026-1'!F:F,"PORUMA",'Planificación 2026-1'!X:X,"&lt;&gt;VIRTUAL",'Planificación 2026-1'!I:I,"&gt;2")</f>
        <v>0</v>
      </c>
      <c r="EA347" s="76">
        <f>SUMIFS('Planificación 2026-1'!R:R,'Planificación 2026-1'!W:W,C347,'Planificación 2026-1'!F:F,"HUAURA",'Planificación 2026-1'!X:X,"VIRTUAL",'Planificación 2026-1'!I:I,"&gt;2")</f>
        <v>0</v>
      </c>
      <c r="EB347" s="76">
        <f>SUMIFS('Planificación 2026-1'!R:R,'Planificación 2026-1'!W:W,C347,'Planificación 2026-1'!F:F,"HUAURA",'Planificación 2026-1'!X:X,"&lt;&gt;VIRTUAL",'Planificación 2026-1'!I:I,"&gt;2")</f>
        <v>0</v>
      </c>
      <c r="EC347" s="76">
        <f>SUMIFS('Planificación 2026-1'!R:R,'Planificación 2026-1'!W:W,C347,'Planificación 2026-1'!F:F,"PRINCIPAL",'Planificación 2026-1'!X:X,"VIRTUAL",'Planificación 2026-1'!I:I,"&lt;3")</f>
        <v>0</v>
      </c>
      <c r="ED347" s="76">
        <f>SUMIFS('Planificación 2026-1'!R:R,'Planificación 2026-1'!W:W,C347,'Planificación 2026-1'!F:F,"PRINCIPAL",'Planificación 2026-1'!X:X,"&lt;&gt;VIRTUAL",'Planificación 2026-1'!I:I,"&lt;3")</f>
        <v>0</v>
      </c>
      <c r="EE347" s="76">
        <f>SUMIFS('Planificación 2026-1'!R:R,'Planificación 2026-1'!W:W,C347,'Planificación 2026-1'!F:F,"SUNAMPE",'Planificación 2026-1'!X:X,"VIRTUAL",'Planificación 2026-1'!I:I,"&lt;3")</f>
        <v>0</v>
      </c>
      <c r="EF347" s="76">
        <f>SUMIFS('Planificación 2026-1'!R:R,'Planificación 2026-1'!W:W,C347,'Planificación 2026-1'!F:F,"SUNAMPE",'Planificación 2026-1'!X:X,"&lt;&gt;VIRTUAL",'Planificación 2026-1'!I:I,"&lt;3")</f>
        <v>0</v>
      </c>
      <c r="EG347" s="76">
        <f>SUMIFS('Planificación 2026-1'!R:R,'Planificación 2026-1'!W:W,C347,'Planificación 2026-1'!F:F,"FILIAL",'Planificación 2026-1'!X:X,"VIRTUAL",'Planificación 2026-1'!I:I,"&lt;3")</f>
        <v>0</v>
      </c>
      <c r="EH347" s="76">
        <f>SUMIFS('Planificación 2026-1'!R:R,'Planificación 2026-1'!W:W,C347,'Planificación 2026-1'!F:F,"FILIAL",'Planificación 2026-1'!X:X,"&lt;&gt;VIRTUAL",'Planificación 2026-1'!I:I,"&lt;3")</f>
        <v>0</v>
      </c>
      <c r="EI347" s="76">
        <f>SUMIFS('Planificación 2026-1'!R:R,'Planificación 2026-1'!W:W,C347,'Planificación 2026-1'!F:F,"PORUMA",'Planificación 2026-1'!X:X,"VIRTUAL",'Planificación 2026-1'!I:I,"&lt;3")</f>
        <v>0</v>
      </c>
      <c r="EJ347" s="76">
        <f>SUMIFS('Planificación 2026-1'!R:R,'Planificación 2026-1'!W:W,C347,'Planificación 2026-1'!F:F,"PORUMA",'Planificación 2026-1'!X:X,"&lt;&gt;VIRTUAL",'Planificación 2026-1'!I:I,"&lt;3")</f>
        <v>0</v>
      </c>
      <c r="EK347" s="76">
        <f>SUMIFS('Planificación 2026-1'!R:R,'Planificación 2026-1'!W:W,C347,'Planificación 2026-1'!F:F,"HUAURA",'Planificación 2026-1'!X:X,"VIRTUAL",'Planificación 2026-1'!I:I,"&lt;3")</f>
        <v>0</v>
      </c>
      <c r="EL347" s="76">
        <f>SUMIFS('Planificación 2026-1'!R:R,'Planificación 2026-1'!W:W,C347,'Planificación 2026-1'!F:F,"HUAURA",'Planificación 2026-1'!X:X,"&lt;&gt;VIRTUAL",'Planificación 2026-1'!I:I,"&lt;3")</f>
        <v>0</v>
      </c>
      <c r="EM347" s="76"/>
      <c r="EN347" s="76">
        <f t="shared" si="50"/>
        <v>0</v>
      </c>
      <c r="EO347" s="76">
        <f t="shared" si="51"/>
        <v>0</v>
      </c>
      <c r="EP347" s="76" t="b">
        <f t="shared" si="52"/>
        <v>1</v>
      </c>
      <c r="EQ347" s="76" t="str">
        <f t="shared" si="53"/>
        <v/>
      </c>
      <c r="ER347" s="76" t="str">
        <f t="shared" si="58"/>
        <v>PRESENCIAL</v>
      </c>
    </row>
    <row r="348" spans="1:148" hidden="1">
      <c r="A348" s="83"/>
      <c r="B348" s="119">
        <v>345</v>
      </c>
      <c r="C348" s="115" t="s">
        <v>521</v>
      </c>
      <c r="D348" s="112">
        <f>SUMIF('Planificación 2026-1'!W:W,C348,'Planificación 2026-1'!R:R)</f>
        <v>10</v>
      </c>
      <c r="E348" s="114" t="s">
        <v>170</v>
      </c>
      <c r="F348" s="115" t="s">
        <v>171</v>
      </c>
      <c r="G348" s="115" t="s">
        <v>13</v>
      </c>
      <c r="H348" s="115" t="s">
        <v>140</v>
      </c>
      <c r="I348" s="107" t="str">
        <f>IF(SUM(COUNTIFS('Planificación 2026-1'!F:F,"PRINCIPAL",'Planificación 2026-1'!W:W,C348,'Planificación 2026-1'!H:H,"AF"))&gt;0,"P01"," ")</f>
        <v xml:space="preserve"> </v>
      </c>
      <c r="J348" s="108" t="str">
        <f>IF(SUM(COUNTIFS('Planificación 2026-1'!F:F,"PRINCIPAL",'Planificación 2026-1'!W:W,C348,'Planificación 2026-1'!H:H,"EN"))&gt;0,"P02"," ")</f>
        <v xml:space="preserve"> </v>
      </c>
      <c r="K348" s="108" t="str">
        <f>IF(SUM(COUNTIFS('Planificación 2026-1'!F:F,"PRINCIPAL",'Planificación 2026-1'!W:W,C348,'Planificación 2026-1'!H:H,"IS"))&gt;0,"P03"," ")</f>
        <v xml:space="preserve"> </v>
      </c>
      <c r="L348" s="108" t="str">
        <f>IF(SUM(COUNTIFS('Planificación 2026-1'!F:F,"PRINCIPAL",'Planificación 2026-1'!W:W,C348,'Planificación 2026-1'!H:H,"PS"))&gt;0,"P04"," ")</f>
        <v xml:space="preserve"> </v>
      </c>
      <c r="M348" s="108"/>
      <c r="N348" s="108" t="str">
        <f>IF(SUM(COUNTIFS('Planificación 2026-1'!F:F,"PRINCIPAL",'Planificación 2026-1'!W:W,C348,'Planificación 2026-1'!H:H,"IN"))&gt;0,"P06"," ")</f>
        <v xml:space="preserve"> </v>
      </c>
      <c r="O348" s="108" t="str">
        <f>IF(SUM(COUNTIFS('Planificación 2026-1'!F:F,"PRINCIPAL",'Planificación 2026-1'!W:W,C348,'Planificación 2026-1'!H:H,"CA"))&gt;0,"P07"," ")</f>
        <v xml:space="preserve"> </v>
      </c>
      <c r="P348" s="108" t="str">
        <f>IF(SUM(COUNTIFS('Planificación 2026-1'!F:F,"PRINCIPAL",'Planificación 2026-1'!W:W,C348,'Planificación 2026-1'!H:H,"DE"))&gt;0,"P08"," ")</f>
        <v xml:space="preserve"> </v>
      </c>
      <c r="Q348" s="108" t="str">
        <f>IF(SUM(COUNTIFS('Planificación 2026-1'!F:F,"PRINCIPAL",'Planificación 2026-1'!W:W,C348,'Planificación 2026-1'!H:H,"OB"))&gt;0,"P09"," ")</f>
        <v xml:space="preserve"> </v>
      </c>
      <c r="R348" s="108" t="str">
        <f>IF(SUM(COUNTIFS('Planificación 2026-1'!F:F,"PRINCIPAL",'Planificación 2026-1'!W:W,C348,'Planificación 2026-1'!H:H,"MH"))&gt;0,"P31"," ")</f>
        <v xml:space="preserve"> </v>
      </c>
      <c r="S348" s="108" t="str">
        <f>IF(SUM(COUNTIFS('Planificación 2026-1'!F:F,"PRINCIPAL",'Planificación 2026-1'!W:W,C348,'Planificación 2026-1'!H:H,"IC"))&gt;0,"P32"," ")</f>
        <v xml:space="preserve"> </v>
      </c>
      <c r="T348" s="108" t="str">
        <f>IF(SUM(COUNTIFS('Planificación 2026-1'!F:F,"PRINCIPAL",'Planificación 2026-1'!W:W,C348,'Planificación 2026-1'!H:H,"AR"))&gt;0,"P34"," ")</f>
        <v xml:space="preserve"> </v>
      </c>
      <c r="U348" s="108" t="str">
        <f>IF(SUM(COUNTIFS('Planificación 2026-1'!F:F,"PRINCIPAL",'Planificación 2026-1'!W:W,C348,'Planificación 2026-1'!H:H,"T1"))&gt;0,"P35"," ")</f>
        <v xml:space="preserve"> </v>
      </c>
      <c r="V348" s="108" t="str">
        <f>IF(SUM(COUNTIFS('Planificación 2026-1'!F:F,"PRINCIPAL",'Planificación 2026-1'!W:W,C348,'Planificación 2026-1'!H:H,"T3"))&gt;0,"P36"," ")</f>
        <v xml:space="preserve"> </v>
      </c>
      <c r="W348" s="108" t="str">
        <f>IF(SUM(COUNTIFS('Planificación 2026-1'!F:F,"PRINCIPAL",'Planificación 2026-1'!W:W,C348,'Planificación 2026-1'!H:H,"T2"))&gt;0,"P37"," ")</f>
        <v xml:space="preserve"> </v>
      </c>
      <c r="X348" s="108" t="str">
        <f>IF(SUM(COUNTIFS('Planificación 2026-1'!F:F,"PRINCIPAL",'Planificación 2026-1'!W:W,C348,'Planificación 2026-1'!H:H,"AE"))&gt;0,"P38"," ")</f>
        <v xml:space="preserve"> </v>
      </c>
      <c r="Y348" s="108" t="str">
        <f>IF(SUM(COUNTIFS('Planificación 2026-1'!F:F,"PRINCIPAL",'Planificación 2026-1'!W:W,C348,'Planificación 2026-1'!H:H,"T4"))&gt;0,"P55"," ")</f>
        <v xml:space="preserve"> </v>
      </c>
      <c r="Z348" s="108" t="str">
        <f>IF(SUM(COUNTIFS('Planificación 2026-1'!F:F,"FILIAL",'Planificación 2026-1'!W:W,C348,'Planificación 2026-1'!H:H,"AF"))&gt;0," P01"," ")</f>
        <v xml:space="preserve"> </v>
      </c>
      <c r="AA348" s="108" t="str">
        <f>IF(SUM(COUNTIFS('Planificación 2026-1'!F:F,"FILIAL",'Planificación 2026-1'!W:W,C348,'Planificación 2026-1'!H:H,"EN"))&gt;0,"P02"," ")</f>
        <v xml:space="preserve"> </v>
      </c>
      <c r="AB348" s="108" t="str">
        <f>IF(SUM(COUNTIFS('Planificación 2026-1'!F:F,"FILIAL",'Planificación 2026-1'!W:W,C348,'Planificación 2026-1'!H:H,"IS"))&gt;0,"P03"," ")</f>
        <v xml:space="preserve"> </v>
      </c>
      <c r="AC348" s="108" t="str">
        <f>IF(SUM(COUNTIFS('Planificación 2026-1'!F:F,"FILIAL",'Planificación 2026-1'!W:W,C348,'Planificación 2026-1'!H:H,"PS"))&gt;0,"P04"," ")</f>
        <v xml:space="preserve"> </v>
      </c>
      <c r="AD348" s="108"/>
      <c r="AE348" s="108" t="str">
        <f>IF(SUM(COUNTIFS('Planificación 2026-1'!F:F,"FILIAL",'Planificación 2026-1'!W:W,C348,'Planificación 2026-1'!H:H,"IN"))&gt;0,"P06"," ")</f>
        <v xml:space="preserve"> </v>
      </c>
      <c r="AF348" s="108" t="str">
        <f>IF(SUM(COUNTIFS('Planificación 2026-1'!F:F,"FILIAL",'Planificación 2026-1'!W:W,C348,'Planificación 2026-1'!H:H,"CA"))&gt;0,"P07"," ")</f>
        <v>P07</v>
      </c>
      <c r="AG348" s="108" t="str">
        <f>IF(SUM(COUNTIFS('Planificación 2026-1'!F:F,"FILIAL",'Planificación 2026-1'!W:W,C348,'Planificación 2026-1'!H:H,"DE"))&gt;0,"P08"," ")</f>
        <v>P08</v>
      </c>
      <c r="AH348" s="108" t="str">
        <f>IF(SUM(COUNTIFS('Planificación 2026-1'!F:F,"FILIAL",'Planificación 2026-1'!W:W,C348,'Planificación 2026-1'!H:H,"OB"))&gt;0,"P09"," ")</f>
        <v xml:space="preserve"> </v>
      </c>
      <c r="AI348" s="108" t="str">
        <f>IF(SUM(COUNTIFS('Planificación 2026-1'!F:F,"FILIAL",'Planificación 2026-1'!W:W,C348,'Planificación 2026-1'!H:H,"MH"))&gt;0,"P31"," ")</f>
        <v xml:space="preserve"> </v>
      </c>
      <c r="AJ348" s="108" t="str">
        <f>IF(SUM(COUNTIFS('Planificación 2026-1'!F:F,"FILIAL",'Planificación 2026-1'!W:W,C348,'Planificación 2026-1'!H:H,"IC"))&gt;0,"P32"," ")</f>
        <v xml:space="preserve"> </v>
      </c>
      <c r="AK348" s="108" t="str">
        <f>IF(SUM(COUNTIFS('Planificación 2026-1'!F:F,"FILIAL",'Planificación 2026-1'!W:W,C348,'Planificación 2026-1'!H:H,"AR"))&gt;0,"P34"," ")</f>
        <v xml:space="preserve"> </v>
      </c>
      <c r="AL348" s="108" t="str">
        <f>IF(SUM(COUNTIFS('Planificación 2026-1'!F:F,"FILIAL",'Planificación 2026-1'!W:W,C348,'Planificación 2026-1'!H:H,"T1"))&gt;0,"P35"," ")</f>
        <v xml:space="preserve"> </v>
      </c>
      <c r="AM348" s="108" t="str">
        <f>IF(SUM(COUNTIFS('Planificación 2026-1'!F:F,"FILIAL",'Planificación 2026-1'!W:W,C348,'Planificación 2026-1'!H:H,"T3"))&gt;0,"P36"," ")</f>
        <v xml:space="preserve"> </v>
      </c>
      <c r="AN348" s="108" t="str">
        <f>IF(SUM(COUNTIFS('Planificación 2026-1'!F:F,"FILIAL",'Planificación 2026-1'!W:W,C348,'Planificación 2026-1'!H:H,"T2"))&gt;0,"P37"," ")</f>
        <v xml:space="preserve"> </v>
      </c>
      <c r="AO348" s="108" t="str">
        <f>IF(SUM(COUNTIFS('Planificación 2026-1'!F:F,"FILIAL",'Planificación 2026-1'!W:W,C348,'Planificación 2026-1'!H:H,"AE"))&gt;0,"P38"," ")</f>
        <v xml:space="preserve"> </v>
      </c>
      <c r="AP348" s="108" t="str">
        <f>IF(SUM(COUNTIFS('Planificación 2026-1'!F:F,"FILIAL",'Planificación 2026-1'!W:W,C348,'Planificación 2026-1'!H:H,"T4"))&gt;0,"P55"," ")</f>
        <v xml:space="preserve"> </v>
      </c>
      <c r="AQ348" s="108" t="str">
        <f>IF(SUM(COUNTIFS('Planificación 2026-1'!F:F,"SUNAMPE",'Planificación 2026-1'!W:W,C348,'Planificación 2026-1'!H:H,"AF"))&gt;0," P01"," ")</f>
        <v xml:space="preserve"> </v>
      </c>
      <c r="AR348" s="108" t="str">
        <f>IF(SUM(COUNTIFS('Planificación 2026-1'!F:F,"SUNAMPE",'Planificación 2026-1'!W:W,C348,'Planificación 2026-1'!H:H,"EN"))&gt;0,"P02"," ")</f>
        <v xml:space="preserve"> </v>
      </c>
      <c r="AS348" s="108" t="str">
        <f>IF(SUM(COUNTIFS('Planificación 2026-1'!F:F,"SUNAMPE",'Planificación 2026-1'!W:W,C348,'Planificación 2026-1'!H:H,"IS"))&gt;0,"P03"," ")</f>
        <v xml:space="preserve"> </v>
      </c>
      <c r="AT348" s="108" t="str">
        <f>IF(SUM(COUNTIFS('Planificación 2026-1'!F:F,"SUNAMPE",'Planificación 2026-1'!W:W,C348,'Planificación 2026-1'!H:H,"PS"))&gt;0,"P04"," ")</f>
        <v xml:space="preserve"> </v>
      </c>
      <c r="AU348" s="108"/>
      <c r="AV348" s="108" t="str">
        <f>IF(SUM(COUNTIFS('Planificación 2026-1'!F:F,"SUNAMPE",'Planificación 2026-1'!W:W,C348,'Planificación 2026-1'!H:H,"IN"))&gt;0,"P06"," ")</f>
        <v xml:space="preserve"> </v>
      </c>
      <c r="AW348" s="108" t="str">
        <f>IF(SUM(COUNTIFS('Planificación 2026-1'!F:F,"SUNAMPE",'Planificación 2026-1'!W:W,C348,'Planificación 2026-1'!H:H,"CA"))&gt;0,"P07"," ")</f>
        <v xml:space="preserve"> </v>
      </c>
      <c r="AX348" s="108" t="str">
        <f>IF(SUM(COUNTIFS('Planificación 2026-1'!F:F,"SUNAMPE",'Planificación 2026-1'!W:W,C348,'Planificación 2026-1'!H:H,"DE"))&gt;0,"P08"," ")</f>
        <v xml:space="preserve"> </v>
      </c>
      <c r="AY348" s="108" t="str">
        <f>IF(SUM(COUNTIFS('Planificación 2026-1'!F:F,"SUNAMPE",'Planificación 2026-1'!W:W,C348,'Planificación 2026-1'!H:H,"OB"))&gt;0,"P09"," ")</f>
        <v xml:space="preserve"> </v>
      </c>
      <c r="AZ348" s="108" t="str">
        <f>IF(SUM(COUNTIFS('Planificación 2026-1'!F:F,"SUNAMPE",'Planificación 2026-1'!W:W,C348,'Planificación 2026-1'!H:H,"MH"))&gt;0,"P31"," ")</f>
        <v xml:space="preserve"> </v>
      </c>
      <c r="BA348" s="108" t="str">
        <f>IF(SUM(COUNTIFS('Planificación 2026-1'!F:F,"SUNAMPE",'Planificación 2026-1'!W:W,C348,'Planificación 2026-1'!H:H,"IC"))&gt;0,"P32"," ")</f>
        <v xml:space="preserve"> </v>
      </c>
      <c r="BB348" s="108" t="str">
        <f>IF(SUM(COUNTIFS('Planificación 2026-1'!F:F,"SUNAMPE",'Planificación 2026-1'!W:W,C348,'Planificación 2026-1'!H:H,"AR"))&gt;0,"P34"," ")</f>
        <v xml:space="preserve"> </v>
      </c>
      <c r="BC348" s="108" t="str">
        <f>IF(SUM(COUNTIFS('Planificación 2026-1'!F:F,"SUNAMPE",'Planificación 2026-1'!W:W,C348,'Planificación 2026-1'!H:H,"T1"))&gt;0,"P35"," ")</f>
        <v xml:space="preserve"> </v>
      </c>
      <c r="BD348" s="108" t="str">
        <f>IF(SUM(COUNTIFS('Planificación 2026-1'!F:F,"SUNAMPE",'Planificación 2026-1'!W:W,C348,'Planificación 2026-1'!H:H,"T3"))&gt;0,"P36"," ")</f>
        <v xml:space="preserve"> </v>
      </c>
      <c r="BE348" s="108" t="str">
        <f>IF(SUM(COUNTIFS('Planificación 2026-1'!F:F,"SUNAMPE",'Planificación 2026-1'!W:W,C348,'Planificación 2026-1'!H:H,"T2"))&gt;0,"P37"," ")</f>
        <v xml:space="preserve"> </v>
      </c>
      <c r="BF348" s="108" t="str">
        <f>IF(SUM(COUNTIFS('Planificación 2026-1'!F:F,"SUNAMPE",'Planificación 2026-1'!W:W,C348,'Planificación 2026-1'!H:H,"AE"))&gt;0,"P38"," ")</f>
        <v xml:space="preserve"> </v>
      </c>
      <c r="BG348" s="108" t="str">
        <f>IF(SUM(COUNTIFS('Planificación 2026-1'!F:F,"SUNAMPE",'Planificación 2026-1'!W:W,C348,'Planificación 2026-1'!H:H,"T4"))&gt;0,"P55"," ")</f>
        <v xml:space="preserve"> </v>
      </c>
      <c r="BH348" s="108" t="str">
        <f>IF(SUM(COUNTIFS('Planificación 2026-1'!F:F,"HUAURA",'Planificación 2026-1'!W:W,C348,'Planificación 2026-1'!H:H,"AF"))&gt;0," P01"," ")</f>
        <v xml:space="preserve"> </v>
      </c>
      <c r="BI348" s="108" t="str">
        <f>IF(SUM(COUNTIFS('Planificación 2026-1'!F:F,"HUAURA",'Planificación 2026-1'!W:W,C348,'Planificación 2026-1'!H:H,"EN"))&gt;0,"P02"," ")</f>
        <v xml:space="preserve"> </v>
      </c>
      <c r="BJ348" s="108" t="str">
        <f>IF(SUM(COUNTIFS('Planificación 2026-1'!F:F,"HUAURA",'Planificación 2026-1'!W:W,C348,'Planificación 2026-1'!H:H,"IS"))&gt;0,"P03"," ")</f>
        <v xml:space="preserve"> </v>
      </c>
      <c r="BK348" s="108" t="str">
        <f>IF(SUM(COUNTIFS('Planificación 2026-1'!F:F,"HUAURA",'Planificación 2026-1'!W:W,C348,'Planificación 2026-1'!H:H,"PS"))&gt;0,"P04"," ")</f>
        <v xml:space="preserve"> </v>
      </c>
      <c r="BL348" s="108"/>
      <c r="BM348" s="108" t="str">
        <f>IF(SUM(COUNTIFS('Planificación 2026-1'!F:F,"HUAURA",'Planificación 2026-1'!W:W,C348,'Planificación 2026-1'!H:H,"IN"))&gt;0,"P06"," ")</f>
        <v xml:space="preserve"> </v>
      </c>
      <c r="BN348" s="108" t="str">
        <f>IF(SUM(COUNTIFS('Planificación 2026-1'!F:F,"HUAURA",'Planificación 2026-1'!W:W,C348,'Planificación 2026-1'!H:H,"CA"))&gt;0,"P07"," ")</f>
        <v xml:space="preserve"> </v>
      </c>
      <c r="BO348" s="108" t="str">
        <f>IF(SUM(COUNTIFS('Planificación 2026-1'!F:F,"HUAURA",'Planificación 2026-1'!W:W,C348,'Planificación 2026-1'!H:H,"DE"))&gt;0,"P08"," ")</f>
        <v xml:space="preserve"> </v>
      </c>
      <c r="BP348" s="108" t="str">
        <f>IF(SUM(COUNTIFS('Planificación 2026-1'!F:F,"HUAURA",'Planificación 2026-1'!W:W,C348,'Planificación 2026-1'!H:H,"OB"))&gt;0,"P09"," ")</f>
        <v xml:space="preserve"> </v>
      </c>
      <c r="BQ348" s="108" t="str">
        <f>IF(SUM(COUNTIFS('Planificación 2026-1'!F:F,"HUAURA",'Planificación 2026-1'!W:W,C348,'Planificación 2026-1'!H:H,"MH"))&gt;0,"P31"," ")</f>
        <v xml:space="preserve"> </v>
      </c>
      <c r="BR348" s="108" t="str">
        <f>IF(SUM(COUNTIFS('Planificación 2026-1'!F:F,"HUAURA",'Planificación 2026-1'!W:W,C348,'Planificación 2026-1'!H:H,"IC"))&gt;0,"P32"," ")</f>
        <v xml:space="preserve"> </v>
      </c>
      <c r="BS348" s="108" t="str">
        <f>IF(SUM(COUNTIFS('Planificación 2026-1'!F:F,"HUAURA",'Planificación 2026-1'!W:W,C348,'Planificación 2026-1'!H:H,"AR"))&gt;0,"P34"," ")</f>
        <v xml:space="preserve"> </v>
      </c>
      <c r="BT348" s="108" t="str">
        <f>IF(SUM(COUNTIFS('Planificación 2026-1'!F:F,"HUAURA",'Planificación 2026-1'!W:W,C348,'Planificación 2026-1'!H:H,"T1"))&gt;0,"P35"," ")</f>
        <v xml:space="preserve"> </v>
      </c>
      <c r="BU348" s="108" t="str">
        <f>IF(SUM(COUNTIFS('Planificación 2026-1'!F:F,"HUAURA",'Planificación 2026-1'!W:W,C348,'Planificación 2026-1'!H:H,"T3"))&gt;0,"P36"," ")</f>
        <v xml:space="preserve"> </v>
      </c>
      <c r="BV348" s="108" t="str">
        <f>IF(SUM(COUNTIFS('Planificación 2026-1'!F:F,"HUAURA",'Planificación 2026-1'!W:W,C348,'Planificación 2026-1'!H:H,"T2"))&gt;0,"P37"," ")</f>
        <v xml:space="preserve"> </v>
      </c>
      <c r="BW348" s="108" t="str">
        <f>IF(SUM(COUNTIFS('Planificación 2026-1'!F:F,"HUAURA",'Planificación 2026-1'!W:W,C348,'Planificación 2026-1'!H:H,"AE"))&gt;0,"P38"," ")</f>
        <v xml:space="preserve"> </v>
      </c>
      <c r="BX348" s="108" t="str">
        <f>IF(SUM(COUNTIFS('Planificación 2026-1'!F:F,"HUAURA",'Planificación 2026-1'!W:W,C348,'Planificación 2026-1'!H:H,"T4"))&gt;0,"P55"," ")</f>
        <v xml:space="preserve"> </v>
      </c>
      <c r="BY348" s="109">
        <f>SUMIFS('Planificación 2026-1'!R:R,'Planificación 2026-1'!W:W,C348,'Planificación 2026-1'!H:H,"AF",'Planificación 2026-1'!I:I,"&gt;2")</f>
        <v>0</v>
      </c>
      <c r="BZ348" s="109">
        <f>SUMIFS('Planificación 2026-1'!R:R,'Planificación 2026-1'!W:W,C348,'Planificación 2026-1'!H:H,"EN",'Planificación 2026-1'!I:I,"&gt;2")</f>
        <v>0</v>
      </c>
      <c r="CA348" s="109">
        <f>SUMIFS('Planificación 2026-1'!R:R,'Planificación 2026-1'!W:W,C348,'Planificación 2026-1'!H:H,"IS",'Planificación 2026-1'!I:I,"&gt;2")</f>
        <v>0</v>
      </c>
      <c r="CB348" s="109">
        <f>SUMIFS('Planificación 2026-1'!R:R,'Planificación 2026-1'!W:W,C348,'Planificación 2026-1'!H:H,"PS",'Planificación 2026-1'!I:I,"&gt;2")</f>
        <v>0</v>
      </c>
      <c r="CC348" s="109">
        <f>SUMIFS('Planificación 2026-1'!R:R,'Planificación 2026-1'!W:W,C348,'Planificación 2026-1'!H:H,"IN",'Planificación 2026-1'!I:I,"&gt;2")</f>
        <v>0</v>
      </c>
      <c r="CD348" s="109">
        <f>SUMIFS('Planificación 2026-1'!R:R,'Planificación 2026-1'!W:W,C348,'Planificación 2026-1'!H:H,"CA",'Planificación 2026-1'!I:I,"&gt;2")</f>
        <v>0</v>
      </c>
      <c r="CE348" s="109">
        <f>SUMIFS('Planificación 2026-1'!R:R,'Planificación 2026-1'!W:W,C348,'Planificación 2026-1'!H:H,"DE",'Planificación 2026-1'!I:I,"&gt;2")</f>
        <v>0</v>
      </c>
      <c r="CF348" s="109">
        <f>SUMIFS('Planificación 2026-1'!R:R,'Planificación 2026-1'!W:W,C348,'Planificación 2026-1'!H:H,"OB",'Planificación 2026-1'!I:I,"&gt;2")</f>
        <v>0</v>
      </c>
      <c r="CG348" s="109">
        <f>SUMIFS('Planificación 2026-1'!R:R,'Planificación 2026-1'!W:W,C348,'Planificación 2026-1'!H:H,"MH",'Planificación 2026-1'!I:I,"&gt;2")</f>
        <v>0</v>
      </c>
      <c r="CH348" s="109">
        <f>SUMIFS('Planificación 2026-1'!R:R,'Planificación 2026-1'!W:W,C348,'Planificación 2026-1'!H:H,"IC",'Planificación 2026-1'!I:I,"&gt;2")</f>
        <v>0</v>
      </c>
      <c r="CI348" s="109">
        <f>SUMIFS('Planificación 2026-1'!R:R,'Planificación 2026-1'!W:W,C348,'Planificación 2026-1'!H:H,"AR",'Planificación 2026-1'!I:I,"&gt;2")</f>
        <v>0</v>
      </c>
      <c r="CJ348" s="109">
        <f>SUMIFS('Planificación 2026-1'!R:R,'Planificación 2026-1'!W:W,C348,'Planificación 2026-1'!H:H,"T1",'Planificación 2026-1'!I:I,"&gt;2")</f>
        <v>0</v>
      </c>
      <c r="CK348" s="109">
        <f>SUMIFS('Planificación 2026-1'!R:R,'Planificación 2026-1'!W:W,C348,'Planificación 2026-1'!H:H,"T3",'Planificación 2026-1'!I:I,"&gt;2")</f>
        <v>0</v>
      </c>
      <c r="CL348" s="109">
        <f>SUMIFS('Planificación 2026-1'!R:R,'Planificación 2026-1'!W:W,C348,'Planificación 2026-1'!H:H,"T2",'Planificación 2026-1'!I:I,"&gt;2")</f>
        <v>0</v>
      </c>
      <c r="CM348" s="109">
        <f>SUMIFS('Planificación 2026-1'!R:R,'Planificación 2026-1'!W:W,C348,'Planificación 2026-1'!H:H,"AE",'Planificación 2026-1'!I:I,"&gt;2")</f>
        <v>0</v>
      </c>
      <c r="CN348" s="109">
        <f>SUMIFS('Planificación 2026-1'!R:R,'Planificación 2026-1'!W:W,C348,'Planificación 2026-1'!H:H,"T4",'Planificación 2026-1'!I:I,"&gt;2")</f>
        <v>0</v>
      </c>
      <c r="CO348" s="109">
        <f>SUMIFS('Planificación 2026-1'!R:R,'Planificación 2026-1'!W:W,C348,'Planificación 2026-1'!H:H,"AF",'Planificación 2026-1'!I:I,"&lt;3")</f>
        <v>0</v>
      </c>
      <c r="CP348" s="109">
        <f>SUMIFS('Planificación 2026-1'!R:R,'Planificación 2026-1'!W:W,C348,'Planificación 2026-1'!H:H,"EN",'Planificación 2026-1'!I:I,"&lt;3")</f>
        <v>0</v>
      </c>
      <c r="CQ348" s="109">
        <f>SUMIFS('Planificación 2026-1'!R:R,'Planificación 2026-1'!W:W,C348,'Planificación 2026-1'!H:H,"IS",'Planificación 2026-1'!I:I,"&lt;3")</f>
        <v>0</v>
      </c>
      <c r="CR348" s="109">
        <f>SUMIFS('Planificación 2026-1'!R:R,'Planificación 2026-1'!W:W,C348,'Planificación 2026-1'!H:H,"PS",'Planificación 2026-1'!I:I,"&lt;3")</f>
        <v>0</v>
      </c>
      <c r="CS348" s="109">
        <f>SUMIFS('Planificación 2026-1'!R:R,'Planificación 2026-1'!W:W,C348,'Planificación 2026-1'!H:H,"IN",'Planificación 2026-1'!I:I,"&lt;3")</f>
        <v>0</v>
      </c>
      <c r="CT348" s="109">
        <f>SUMIFS('Planificación 2026-1'!R:R,'Planificación 2026-1'!W:W,C348,'Planificación 2026-1'!H:H,"CA",'Planificación 2026-1'!I:I,"&lt;3")</f>
        <v>5</v>
      </c>
      <c r="CU348" s="109">
        <f>SUMIFS('Planificación 2026-1'!R:R,'Planificación 2026-1'!W:W,C348,'Planificación 2026-1'!H:H,"DE",'Planificación 2026-1'!I:I,"&lt;3")</f>
        <v>5</v>
      </c>
      <c r="CV348" s="109">
        <f>SUMIFS('Planificación 2026-1'!R:R,'Planificación 2026-1'!W:W,C348,'Planificación 2026-1'!H:H,"OB",'Planificación 2026-1'!I:I,"&lt;3")</f>
        <v>0</v>
      </c>
      <c r="CW348" s="109">
        <f>SUMIFS('Planificación 2026-1'!R:R,'Planificación 2026-1'!W:W,C348,'Planificación 2026-1'!H:H,"MH",'Planificación 2026-1'!I:I,"&lt;3")</f>
        <v>0</v>
      </c>
      <c r="CX348" s="109">
        <f>SUMIFS('Planificación 2026-1'!R:R,'Planificación 2026-1'!W:W,C348,'Planificación 2026-1'!H:H,"IC",'Planificación 2026-1'!I:I,"&lt;3")</f>
        <v>0</v>
      </c>
      <c r="CY348" s="109">
        <f>SUMIFS('Planificación 2026-1'!R:R,'Planificación 2026-1'!W:W,C348,'Planificación 2026-1'!H:H,"AR",'Planificación 2026-1'!I:I,"&lt;3")</f>
        <v>0</v>
      </c>
      <c r="CZ348" s="109">
        <f>SUMIFS('Planificación 2026-1'!R:R,'Planificación 2026-1'!W:W,C348,'Planificación 2026-1'!H:H,"T1",'Planificación 2026-1'!I:I,"&lt;3")</f>
        <v>0</v>
      </c>
      <c r="DA348" s="109">
        <f>SUMIFS('Planificación 2026-1'!R:R,'Planificación 2026-1'!W:W,C348,'Planificación 2026-1'!H:H,"T3",'Planificación 2026-1'!I:I,"&lt;3")</f>
        <v>0</v>
      </c>
      <c r="DB348" s="109">
        <f>SUMIFS('Planificación 2026-1'!R:R,'Planificación 2026-1'!W:W,C348,'Planificación 2026-1'!H:H,"T2",'Planificación 2026-1'!I:I,"&lt;3")</f>
        <v>0</v>
      </c>
      <c r="DC348" s="109">
        <f>SUMIFS('Planificación 2026-1'!R:R,'Planificación 2026-1'!W:W,C348,'Planificación 2026-1'!H:H,"AE",'Planificación 2026-1'!I:I,"&lt;3")</f>
        <v>0</v>
      </c>
      <c r="DD348" s="109">
        <f>SUMIFS('Planificación 2026-1'!R:R,'Planificación 2026-1'!W:W,C348,'Planificación 2026-1'!H:H,"T4",'Planificación 2026-1'!I:I,"&lt;3")</f>
        <v>0</v>
      </c>
      <c r="DE348" s="108" t="str">
        <f t="shared" si="54"/>
        <v/>
      </c>
      <c r="DF348" s="41">
        <f>IF(C348="","",SUMIFS('Planificación 2026-1'!R:R,'Planificación 2026-1'!W:W,C348,'Planificación 2026-1'!F:F,"PRINCIPAL",'Planificación 2026-1'!X:X,"VIRTUAL"))</f>
        <v>0</v>
      </c>
      <c r="DG348" s="41">
        <f>IF(C348="","",SUMIFS('Planificación 2026-1'!R:R,'Planificación 2026-1'!W:W,C348,'Planificación 2026-1'!F:F,"PRINCIPAL",'Planificación 2026-1'!X:X,"PRESENCIAL"))</f>
        <v>0</v>
      </c>
      <c r="DH348" s="41">
        <f>IF(C348="","",SUMIFS('Planificación 2026-1'!R:R,'Planificación 2026-1'!W:W,C348,'Planificación 2026-1'!F:F,"PRINCIPAL",'Planificación 2026-1'!X:X,"HIBRIDO PRESENCIAL"))</f>
        <v>0</v>
      </c>
      <c r="DI348" s="108" t="str">
        <f t="shared" si="55"/>
        <v>P07P08</v>
      </c>
      <c r="DJ348" s="108">
        <f>IF(C348="","",SUMIFS('Planificación 2026-1'!R:R,'Planificación 2026-1'!W:W,C348,'Planificación 2026-1'!F:F,"FILIAL",'Planificación 2026-1'!X:X,"VIRTUAL"))</f>
        <v>5</v>
      </c>
      <c r="DK348" s="110">
        <f>IF(C348="","",SUMIFS('Planificación 2026-1'!R:R,'Planificación 2026-1'!W:W,C348,'Planificación 2026-1'!F:F,"FILIAL",'Planificación 2026-1'!X:X,"PRESENCIAL"))</f>
        <v>5</v>
      </c>
      <c r="DL348" s="61">
        <f>IF(C348="","",SUMIFS('Planificación 2026-1'!R:R,'Planificación 2026-1'!W:W,C348,'Planificación 2026-1'!F:F,"FILIAL",'Planificación 2026-1'!X:X,"HIBRIDO PRESENCIAL"))</f>
        <v>0</v>
      </c>
      <c r="DM348" s="111" t="str">
        <f t="shared" si="56"/>
        <v/>
      </c>
      <c r="DN348" s="108">
        <f>IF(C348="","",SUMIFS('Planificación 2026-1'!R:R,'Planificación 2026-1'!W:W,C348,'Planificación 2026-1'!F:F,"SUNAMPE",'Planificación 2026-1'!X:X,"VIRTUAL"))</f>
        <v>0</v>
      </c>
      <c r="DO348" s="61">
        <f>IF(C348="","",SUMIFS('Planificación 2026-1'!R:R,'Planificación 2026-1'!W:W,C348,'Planificación 2026-1'!F:F,"SUNAMPE",'Planificación 2026-1'!X:X,"PRESENCIAL"))</f>
        <v>0</v>
      </c>
      <c r="DP348" s="111" t="str">
        <f t="shared" si="57"/>
        <v/>
      </c>
      <c r="DQ348" s="108">
        <f>IF(C348="","",SUMIFS('Planificación 2026-1'!R:R,'Planificación 2026-1'!W:W,C348,'Planificación 2026-1'!F:F,"HUAURA",'Planificación 2026-1'!X:X,"VIRTUAL"))</f>
        <v>0</v>
      </c>
      <c r="DR348" s="61">
        <f>IF(C348="","",SUMIFS('Planificación 2026-1'!R:R,'Planificación 2026-1'!W:W,C348,'Planificación 2026-1'!F:F,"HUAURA",'Planificación 2026-1'!X:X,"PRESENCIAL"))</f>
        <v>0</v>
      </c>
      <c r="DS348" s="76">
        <f>SUMIFS('Planificación 2026-1'!R:R,'Planificación 2026-1'!W:W,C348,'Planificación 2026-1'!F:F,"PRINCIPAL",'Planificación 2026-1'!X:X,"VIRTUAL",'Planificación 2026-1'!I:I,"&gt;2")</f>
        <v>0</v>
      </c>
      <c r="DT348" s="76">
        <f>SUMIFS('Planificación 2026-1'!R:R,'Planificación 2026-1'!W:W,C348,'Planificación 2026-1'!F:F,"PRINCIPAL",'Planificación 2026-1'!X:X,"&lt;&gt;VIRTUAL",'Planificación 2026-1'!I:I,"&gt;2")</f>
        <v>0</v>
      </c>
      <c r="DU348" s="76">
        <f>SUMIFS('Planificación 2026-1'!R:R,'Planificación 2026-1'!W:W,C348,'Planificación 2026-1'!F:F,"SUNAMPE",'Planificación 2026-1'!X:X,"VIRTUAL",'Planificación 2026-1'!I:I,"&gt;2")</f>
        <v>0</v>
      </c>
      <c r="DV348" s="76">
        <f>SUMIFS('Planificación 2026-1'!R:R,'Planificación 2026-1'!W:W,C348,'Planificación 2026-1'!F:F,"SUNAMPE",'Planificación 2026-1'!X:X,"&lt;&gt;VIRTUAL",'Planificación 2026-1'!I:I,"&gt;2")</f>
        <v>0</v>
      </c>
      <c r="DW348" s="76">
        <f>SUMIFS('Planificación 2026-1'!R:R,'Planificación 2026-1'!W:W,C348,'Planificación 2026-1'!F:F,"FILIAL",'Planificación 2026-1'!X:X,"VIRTUAL",'Planificación 2026-1'!I:I,"&gt;2")</f>
        <v>0</v>
      </c>
      <c r="DX348" s="76">
        <f>SUMIFS('Planificación 2026-1'!R:R,'Planificación 2026-1'!W:W,C348,'Planificación 2026-1'!F:F,"FILIAL",'Planificación 2026-1'!X:X,"&lt;&gt;VIRTUAL",'Planificación 2026-1'!I:I,"&gt;2")</f>
        <v>0</v>
      </c>
      <c r="DY348" s="76">
        <f>SUMIFS('Planificación 2026-1'!R:R,'Planificación 2026-1'!W:W,C348,'Planificación 2026-1'!F:F,"PORUMA",'Planificación 2026-1'!X:X,"VIRTUAL",'Planificación 2026-1'!I:I,"&gt;2")</f>
        <v>0</v>
      </c>
      <c r="DZ348" s="76">
        <f>SUMIFS('Planificación 2026-1'!R:R,'Planificación 2026-1'!W:W,C348,'Planificación 2026-1'!F:F,"PORUMA",'Planificación 2026-1'!X:X,"&lt;&gt;VIRTUAL",'Planificación 2026-1'!I:I,"&gt;2")</f>
        <v>0</v>
      </c>
      <c r="EA348" s="76">
        <f>SUMIFS('Planificación 2026-1'!R:R,'Planificación 2026-1'!W:W,C348,'Planificación 2026-1'!F:F,"HUAURA",'Planificación 2026-1'!X:X,"VIRTUAL",'Planificación 2026-1'!I:I,"&gt;2")</f>
        <v>0</v>
      </c>
      <c r="EB348" s="76">
        <f>SUMIFS('Planificación 2026-1'!R:R,'Planificación 2026-1'!W:W,C348,'Planificación 2026-1'!F:F,"HUAURA",'Planificación 2026-1'!X:X,"&lt;&gt;VIRTUAL",'Planificación 2026-1'!I:I,"&gt;2")</f>
        <v>0</v>
      </c>
      <c r="EC348" s="76">
        <f>SUMIFS('Planificación 2026-1'!R:R,'Planificación 2026-1'!W:W,C348,'Planificación 2026-1'!F:F,"PRINCIPAL",'Planificación 2026-1'!X:X,"VIRTUAL",'Planificación 2026-1'!I:I,"&lt;3")</f>
        <v>0</v>
      </c>
      <c r="ED348" s="76">
        <f>SUMIFS('Planificación 2026-1'!R:R,'Planificación 2026-1'!W:W,C348,'Planificación 2026-1'!F:F,"PRINCIPAL",'Planificación 2026-1'!X:X,"&lt;&gt;VIRTUAL",'Planificación 2026-1'!I:I,"&lt;3")</f>
        <v>0</v>
      </c>
      <c r="EE348" s="76">
        <f>SUMIFS('Planificación 2026-1'!R:R,'Planificación 2026-1'!W:W,C348,'Planificación 2026-1'!F:F,"SUNAMPE",'Planificación 2026-1'!X:X,"VIRTUAL",'Planificación 2026-1'!I:I,"&lt;3")</f>
        <v>0</v>
      </c>
      <c r="EF348" s="76">
        <f>SUMIFS('Planificación 2026-1'!R:R,'Planificación 2026-1'!W:W,C348,'Planificación 2026-1'!F:F,"SUNAMPE",'Planificación 2026-1'!X:X,"&lt;&gt;VIRTUAL",'Planificación 2026-1'!I:I,"&lt;3")</f>
        <v>0</v>
      </c>
      <c r="EG348" s="76">
        <f>SUMIFS('Planificación 2026-1'!R:R,'Planificación 2026-1'!W:W,C348,'Planificación 2026-1'!F:F,"FILIAL",'Planificación 2026-1'!X:X,"VIRTUAL",'Planificación 2026-1'!I:I,"&lt;3")</f>
        <v>5</v>
      </c>
      <c r="EH348" s="76">
        <f>SUMIFS('Planificación 2026-1'!R:R,'Planificación 2026-1'!W:W,C348,'Planificación 2026-1'!F:F,"FILIAL",'Planificación 2026-1'!X:X,"&lt;&gt;VIRTUAL",'Planificación 2026-1'!I:I,"&lt;3")</f>
        <v>5</v>
      </c>
      <c r="EI348" s="76">
        <f>SUMIFS('Planificación 2026-1'!R:R,'Planificación 2026-1'!W:W,C348,'Planificación 2026-1'!F:F,"PORUMA",'Planificación 2026-1'!X:X,"VIRTUAL",'Planificación 2026-1'!I:I,"&lt;3")</f>
        <v>0</v>
      </c>
      <c r="EJ348" s="76">
        <f>SUMIFS('Planificación 2026-1'!R:R,'Planificación 2026-1'!W:W,C348,'Planificación 2026-1'!F:F,"PORUMA",'Planificación 2026-1'!X:X,"&lt;&gt;VIRTUAL",'Planificación 2026-1'!I:I,"&lt;3")</f>
        <v>0</v>
      </c>
      <c r="EK348" s="76">
        <f>SUMIFS('Planificación 2026-1'!R:R,'Planificación 2026-1'!W:W,C348,'Planificación 2026-1'!F:F,"HUAURA",'Planificación 2026-1'!X:X,"VIRTUAL",'Planificación 2026-1'!I:I,"&lt;3")</f>
        <v>0</v>
      </c>
      <c r="EL348" s="76">
        <f>SUMIFS('Planificación 2026-1'!R:R,'Planificación 2026-1'!W:W,C348,'Planificación 2026-1'!F:F,"HUAURA",'Planificación 2026-1'!X:X,"&lt;&gt;VIRTUAL",'Planificación 2026-1'!I:I,"&lt;3")</f>
        <v>0</v>
      </c>
      <c r="EM348" s="76"/>
      <c r="EN348" s="76">
        <f t="shared" si="50"/>
        <v>5</v>
      </c>
      <c r="EO348" s="76">
        <f t="shared" si="51"/>
        <v>5</v>
      </c>
      <c r="EP348" s="76" t="b">
        <f t="shared" si="52"/>
        <v>1</v>
      </c>
      <c r="EQ348" s="76" t="str">
        <f t="shared" si="53"/>
        <v/>
      </c>
      <c r="ER348" s="76" t="str">
        <f t="shared" si="58"/>
        <v>AMBOS</v>
      </c>
    </row>
    <row r="349" spans="1:148" hidden="1">
      <c r="A349" s="83"/>
      <c r="B349" s="119">
        <v>346</v>
      </c>
      <c r="C349" s="115" t="s">
        <v>522</v>
      </c>
      <c r="D349" s="112">
        <f>SUMIF('Planificación 2026-1'!W:W,C349,'Planificación 2026-1'!R:R)</f>
        <v>17</v>
      </c>
      <c r="E349" s="114" t="s">
        <v>173</v>
      </c>
      <c r="F349" s="115" t="s">
        <v>171</v>
      </c>
      <c r="G349" s="115" t="s">
        <v>13</v>
      </c>
      <c r="H349" s="115" t="s">
        <v>143</v>
      </c>
      <c r="I349" s="107" t="str">
        <f>IF(SUM(COUNTIFS('Planificación 2026-1'!F:F,"PRINCIPAL",'Planificación 2026-1'!W:W,C349,'Planificación 2026-1'!H:H,"AF"))&gt;0,"P01"," ")</f>
        <v xml:space="preserve"> </v>
      </c>
      <c r="J349" s="108" t="str">
        <f>IF(SUM(COUNTIFS('Planificación 2026-1'!F:F,"PRINCIPAL",'Planificación 2026-1'!W:W,C349,'Planificación 2026-1'!H:H,"EN"))&gt;0,"P02"," ")</f>
        <v xml:space="preserve"> </v>
      </c>
      <c r="K349" s="108" t="str">
        <f>IF(SUM(COUNTIFS('Planificación 2026-1'!F:F,"PRINCIPAL",'Planificación 2026-1'!W:W,C349,'Planificación 2026-1'!H:H,"IS"))&gt;0,"P03"," ")</f>
        <v xml:space="preserve"> </v>
      </c>
      <c r="L349" s="108" t="str">
        <f>IF(SUM(COUNTIFS('Planificación 2026-1'!F:F,"PRINCIPAL",'Planificación 2026-1'!W:W,C349,'Planificación 2026-1'!H:H,"PS"))&gt;0,"P04"," ")</f>
        <v xml:space="preserve"> </v>
      </c>
      <c r="M349" s="108"/>
      <c r="N349" s="108" t="str">
        <f>IF(SUM(COUNTIFS('Planificación 2026-1'!F:F,"PRINCIPAL",'Planificación 2026-1'!W:W,C349,'Planificación 2026-1'!H:H,"IN"))&gt;0,"P06"," ")</f>
        <v xml:space="preserve"> </v>
      </c>
      <c r="O349" s="108" t="str">
        <f>IF(SUM(COUNTIFS('Planificación 2026-1'!F:F,"PRINCIPAL",'Planificación 2026-1'!W:W,C349,'Planificación 2026-1'!H:H,"CA"))&gt;0,"P07"," ")</f>
        <v xml:space="preserve"> </v>
      </c>
      <c r="P349" s="108" t="str">
        <f>IF(SUM(COUNTIFS('Planificación 2026-1'!F:F,"PRINCIPAL",'Planificación 2026-1'!W:W,C349,'Planificación 2026-1'!H:H,"DE"))&gt;0,"P08"," ")</f>
        <v xml:space="preserve"> </v>
      </c>
      <c r="Q349" s="108" t="str">
        <f>IF(SUM(COUNTIFS('Planificación 2026-1'!F:F,"PRINCIPAL",'Planificación 2026-1'!W:W,C349,'Planificación 2026-1'!H:H,"OB"))&gt;0,"P09"," ")</f>
        <v xml:space="preserve"> </v>
      </c>
      <c r="R349" s="108" t="str">
        <f>IF(SUM(COUNTIFS('Planificación 2026-1'!F:F,"PRINCIPAL",'Planificación 2026-1'!W:W,C349,'Planificación 2026-1'!H:H,"MH"))&gt;0,"P31"," ")</f>
        <v xml:space="preserve"> </v>
      </c>
      <c r="S349" s="108" t="str">
        <f>IF(SUM(COUNTIFS('Planificación 2026-1'!F:F,"PRINCIPAL",'Planificación 2026-1'!W:W,C349,'Planificación 2026-1'!H:H,"IC"))&gt;0,"P32"," ")</f>
        <v xml:space="preserve"> </v>
      </c>
      <c r="T349" s="108" t="str">
        <f>IF(SUM(COUNTIFS('Planificación 2026-1'!F:F,"PRINCIPAL",'Planificación 2026-1'!W:W,C349,'Planificación 2026-1'!H:H,"AR"))&gt;0,"P34"," ")</f>
        <v xml:space="preserve"> </v>
      </c>
      <c r="U349" s="108" t="str">
        <f>IF(SUM(COUNTIFS('Planificación 2026-1'!F:F,"PRINCIPAL",'Planificación 2026-1'!W:W,C349,'Planificación 2026-1'!H:H,"T1"))&gt;0,"P35"," ")</f>
        <v xml:space="preserve"> </v>
      </c>
      <c r="V349" s="108" t="str">
        <f>IF(SUM(COUNTIFS('Planificación 2026-1'!F:F,"PRINCIPAL",'Planificación 2026-1'!W:W,C349,'Planificación 2026-1'!H:H,"T3"))&gt;0,"P36"," ")</f>
        <v xml:space="preserve"> </v>
      </c>
      <c r="W349" s="108" t="str">
        <f>IF(SUM(COUNTIFS('Planificación 2026-1'!F:F,"PRINCIPAL",'Planificación 2026-1'!W:W,C349,'Planificación 2026-1'!H:H,"T2"))&gt;0,"P37"," ")</f>
        <v xml:space="preserve"> </v>
      </c>
      <c r="X349" s="108" t="str">
        <f>IF(SUM(COUNTIFS('Planificación 2026-1'!F:F,"PRINCIPAL",'Planificación 2026-1'!W:W,C349,'Planificación 2026-1'!H:H,"AE"))&gt;0,"P38"," ")</f>
        <v xml:space="preserve"> </v>
      </c>
      <c r="Y349" s="108" t="str">
        <f>IF(SUM(COUNTIFS('Planificación 2026-1'!F:F,"PRINCIPAL",'Planificación 2026-1'!W:W,C349,'Planificación 2026-1'!H:H,"T4"))&gt;0,"P55"," ")</f>
        <v xml:space="preserve"> </v>
      </c>
      <c r="Z349" s="108" t="str">
        <f>IF(SUM(COUNTIFS('Planificación 2026-1'!F:F,"FILIAL",'Planificación 2026-1'!W:W,C349,'Planificación 2026-1'!H:H,"AF"))&gt;0," P01"," ")</f>
        <v xml:space="preserve"> </v>
      </c>
      <c r="AA349" s="108" t="str">
        <f>IF(SUM(COUNTIFS('Planificación 2026-1'!F:F,"FILIAL",'Planificación 2026-1'!W:W,C349,'Planificación 2026-1'!H:H,"EN"))&gt;0,"P02"," ")</f>
        <v xml:space="preserve"> </v>
      </c>
      <c r="AB349" s="108" t="str">
        <f>IF(SUM(COUNTIFS('Planificación 2026-1'!F:F,"FILIAL",'Planificación 2026-1'!W:W,C349,'Planificación 2026-1'!H:H,"IS"))&gt;0,"P03"," ")</f>
        <v xml:space="preserve"> </v>
      </c>
      <c r="AC349" s="108" t="str">
        <f>IF(SUM(COUNTIFS('Planificación 2026-1'!F:F,"FILIAL",'Planificación 2026-1'!W:W,C349,'Planificación 2026-1'!H:H,"PS"))&gt;0,"P04"," ")</f>
        <v xml:space="preserve"> </v>
      </c>
      <c r="AD349" s="108"/>
      <c r="AE349" s="108" t="str">
        <f>IF(SUM(COUNTIFS('Planificación 2026-1'!F:F,"FILIAL",'Planificación 2026-1'!W:W,C349,'Planificación 2026-1'!H:H,"IN"))&gt;0,"P06"," ")</f>
        <v>P06</v>
      </c>
      <c r="AF349" s="108" t="str">
        <f>IF(SUM(COUNTIFS('Planificación 2026-1'!F:F,"FILIAL",'Planificación 2026-1'!W:W,C349,'Planificación 2026-1'!H:H,"CA"))&gt;0,"P07"," ")</f>
        <v>P07</v>
      </c>
      <c r="AG349" s="108" t="str">
        <f>IF(SUM(COUNTIFS('Planificación 2026-1'!F:F,"FILIAL",'Planificación 2026-1'!W:W,C349,'Planificación 2026-1'!H:H,"DE"))&gt;0,"P08"," ")</f>
        <v xml:space="preserve"> </v>
      </c>
      <c r="AH349" s="108" t="str">
        <f>IF(SUM(COUNTIFS('Planificación 2026-1'!F:F,"FILIAL",'Planificación 2026-1'!W:W,C349,'Planificación 2026-1'!H:H,"OB"))&gt;0,"P09"," ")</f>
        <v xml:space="preserve"> </v>
      </c>
      <c r="AI349" s="108" t="str">
        <f>IF(SUM(COUNTIFS('Planificación 2026-1'!F:F,"FILIAL",'Planificación 2026-1'!W:W,C349,'Planificación 2026-1'!H:H,"MH"))&gt;0,"P31"," ")</f>
        <v xml:space="preserve"> </v>
      </c>
      <c r="AJ349" s="108" t="str">
        <f>IF(SUM(COUNTIFS('Planificación 2026-1'!F:F,"FILIAL",'Planificación 2026-1'!W:W,C349,'Planificación 2026-1'!H:H,"IC"))&gt;0,"P32"," ")</f>
        <v>P32</v>
      </c>
      <c r="AK349" s="108" t="str">
        <f>IF(SUM(COUNTIFS('Planificación 2026-1'!F:F,"FILIAL",'Planificación 2026-1'!W:W,C349,'Planificación 2026-1'!H:H,"AR"))&gt;0,"P34"," ")</f>
        <v xml:space="preserve"> </v>
      </c>
      <c r="AL349" s="108" t="str">
        <f>IF(SUM(COUNTIFS('Planificación 2026-1'!F:F,"FILIAL",'Planificación 2026-1'!W:W,C349,'Planificación 2026-1'!H:H,"T1"))&gt;0,"P35"," ")</f>
        <v xml:space="preserve"> </v>
      </c>
      <c r="AM349" s="108" t="str">
        <f>IF(SUM(COUNTIFS('Planificación 2026-1'!F:F,"FILIAL",'Planificación 2026-1'!W:W,C349,'Planificación 2026-1'!H:H,"T3"))&gt;0,"P36"," ")</f>
        <v xml:space="preserve"> </v>
      </c>
      <c r="AN349" s="108" t="str">
        <f>IF(SUM(COUNTIFS('Planificación 2026-1'!F:F,"FILIAL",'Planificación 2026-1'!W:W,C349,'Planificación 2026-1'!H:H,"T2"))&gt;0,"P37"," ")</f>
        <v xml:space="preserve"> </v>
      </c>
      <c r="AO349" s="108" t="str">
        <f>IF(SUM(COUNTIFS('Planificación 2026-1'!F:F,"FILIAL",'Planificación 2026-1'!W:W,C349,'Planificación 2026-1'!H:H,"AE"))&gt;0,"P38"," ")</f>
        <v xml:space="preserve"> </v>
      </c>
      <c r="AP349" s="108" t="str">
        <f>IF(SUM(COUNTIFS('Planificación 2026-1'!F:F,"FILIAL",'Planificación 2026-1'!W:W,C349,'Planificación 2026-1'!H:H,"T4"))&gt;0,"P55"," ")</f>
        <v xml:space="preserve"> </v>
      </c>
      <c r="AQ349" s="108" t="str">
        <f>IF(SUM(COUNTIFS('Planificación 2026-1'!F:F,"SUNAMPE",'Planificación 2026-1'!W:W,C349,'Planificación 2026-1'!H:H,"AF"))&gt;0," P01"," ")</f>
        <v xml:space="preserve"> </v>
      </c>
      <c r="AR349" s="108" t="str">
        <f>IF(SUM(COUNTIFS('Planificación 2026-1'!F:F,"SUNAMPE",'Planificación 2026-1'!W:W,C349,'Planificación 2026-1'!H:H,"EN"))&gt;0,"P02"," ")</f>
        <v xml:space="preserve"> </v>
      </c>
      <c r="AS349" s="108" t="str">
        <f>IF(SUM(COUNTIFS('Planificación 2026-1'!F:F,"SUNAMPE",'Planificación 2026-1'!W:W,C349,'Planificación 2026-1'!H:H,"IS"))&gt;0,"P03"," ")</f>
        <v xml:space="preserve"> </v>
      </c>
      <c r="AT349" s="108" t="str">
        <f>IF(SUM(COUNTIFS('Planificación 2026-1'!F:F,"SUNAMPE",'Planificación 2026-1'!W:W,C349,'Planificación 2026-1'!H:H,"PS"))&gt;0,"P04"," ")</f>
        <v xml:space="preserve"> </v>
      </c>
      <c r="AU349" s="108"/>
      <c r="AV349" s="108" t="str">
        <f>IF(SUM(COUNTIFS('Planificación 2026-1'!F:F,"SUNAMPE",'Planificación 2026-1'!W:W,C349,'Planificación 2026-1'!H:H,"IN"))&gt;0,"P06"," ")</f>
        <v xml:space="preserve"> </v>
      </c>
      <c r="AW349" s="108" t="str">
        <f>IF(SUM(COUNTIFS('Planificación 2026-1'!F:F,"SUNAMPE",'Planificación 2026-1'!W:W,C349,'Planificación 2026-1'!H:H,"CA"))&gt;0,"P07"," ")</f>
        <v xml:space="preserve"> </v>
      </c>
      <c r="AX349" s="108" t="str">
        <f>IF(SUM(COUNTIFS('Planificación 2026-1'!F:F,"SUNAMPE",'Planificación 2026-1'!W:W,C349,'Planificación 2026-1'!H:H,"DE"))&gt;0,"P08"," ")</f>
        <v xml:space="preserve"> </v>
      </c>
      <c r="AY349" s="108" t="str">
        <f>IF(SUM(COUNTIFS('Planificación 2026-1'!F:F,"SUNAMPE",'Planificación 2026-1'!W:W,C349,'Planificación 2026-1'!H:H,"OB"))&gt;0,"P09"," ")</f>
        <v xml:space="preserve"> </v>
      </c>
      <c r="AZ349" s="108" t="str">
        <f>IF(SUM(COUNTIFS('Planificación 2026-1'!F:F,"SUNAMPE",'Planificación 2026-1'!W:W,C349,'Planificación 2026-1'!H:H,"MH"))&gt;0,"P31"," ")</f>
        <v xml:space="preserve"> </v>
      </c>
      <c r="BA349" s="108" t="str">
        <f>IF(SUM(COUNTIFS('Planificación 2026-1'!F:F,"SUNAMPE",'Planificación 2026-1'!W:W,C349,'Planificación 2026-1'!H:H,"IC"))&gt;0,"P32"," ")</f>
        <v xml:space="preserve"> </v>
      </c>
      <c r="BB349" s="108" t="str">
        <f>IF(SUM(COUNTIFS('Planificación 2026-1'!F:F,"SUNAMPE",'Planificación 2026-1'!W:W,C349,'Planificación 2026-1'!H:H,"AR"))&gt;0,"P34"," ")</f>
        <v xml:space="preserve"> </v>
      </c>
      <c r="BC349" s="108" t="str">
        <f>IF(SUM(COUNTIFS('Planificación 2026-1'!F:F,"SUNAMPE",'Planificación 2026-1'!W:W,C349,'Planificación 2026-1'!H:H,"T1"))&gt;0,"P35"," ")</f>
        <v xml:space="preserve"> </v>
      </c>
      <c r="BD349" s="108" t="str">
        <f>IF(SUM(COUNTIFS('Planificación 2026-1'!F:F,"SUNAMPE",'Planificación 2026-1'!W:W,C349,'Planificación 2026-1'!H:H,"T3"))&gt;0,"P36"," ")</f>
        <v xml:space="preserve"> </v>
      </c>
      <c r="BE349" s="108" t="str">
        <f>IF(SUM(COUNTIFS('Planificación 2026-1'!F:F,"SUNAMPE",'Planificación 2026-1'!W:W,C349,'Planificación 2026-1'!H:H,"T2"))&gt;0,"P37"," ")</f>
        <v xml:space="preserve"> </v>
      </c>
      <c r="BF349" s="108" t="str">
        <f>IF(SUM(COUNTIFS('Planificación 2026-1'!F:F,"SUNAMPE",'Planificación 2026-1'!W:W,C349,'Planificación 2026-1'!H:H,"AE"))&gt;0,"P38"," ")</f>
        <v xml:space="preserve"> </v>
      </c>
      <c r="BG349" s="108" t="str">
        <f>IF(SUM(COUNTIFS('Planificación 2026-1'!F:F,"SUNAMPE",'Planificación 2026-1'!W:W,C349,'Planificación 2026-1'!H:H,"T4"))&gt;0,"P55"," ")</f>
        <v xml:space="preserve"> </v>
      </c>
      <c r="BH349" s="108" t="str">
        <f>IF(SUM(COUNTIFS('Planificación 2026-1'!F:F,"HUAURA",'Planificación 2026-1'!W:W,C349,'Planificación 2026-1'!H:H,"AF"))&gt;0," P01"," ")</f>
        <v xml:space="preserve"> </v>
      </c>
      <c r="BI349" s="108" t="str">
        <f>IF(SUM(COUNTIFS('Planificación 2026-1'!F:F,"HUAURA",'Planificación 2026-1'!W:W,C349,'Planificación 2026-1'!H:H,"EN"))&gt;0,"P02"," ")</f>
        <v xml:space="preserve"> </v>
      </c>
      <c r="BJ349" s="108" t="str">
        <f>IF(SUM(COUNTIFS('Planificación 2026-1'!F:F,"HUAURA",'Planificación 2026-1'!W:W,C349,'Planificación 2026-1'!H:H,"IS"))&gt;0,"P03"," ")</f>
        <v xml:space="preserve"> </v>
      </c>
      <c r="BK349" s="108" t="str">
        <f>IF(SUM(COUNTIFS('Planificación 2026-1'!F:F,"HUAURA",'Planificación 2026-1'!W:W,C349,'Planificación 2026-1'!H:H,"PS"))&gt;0,"P04"," ")</f>
        <v xml:space="preserve"> </v>
      </c>
      <c r="BL349" s="108"/>
      <c r="BM349" s="108" t="str">
        <f>IF(SUM(COUNTIFS('Planificación 2026-1'!F:F,"HUAURA",'Planificación 2026-1'!W:W,C349,'Planificación 2026-1'!H:H,"IN"))&gt;0,"P06"," ")</f>
        <v xml:space="preserve"> </v>
      </c>
      <c r="BN349" s="108" t="str">
        <f>IF(SUM(COUNTIFS('Planificación 2026-1'!F:F,"HUAURA",'Planificación 2026-1'!W:W,C349,'Planificación 2026-1'!H:H,"CA"))&gt;0,"P07"," ")</f>
        <v xml:space="preserve"> </v>
      </c>
      <c r="BO349" s="108" t="str">
        <f>IF(SUM(COUNTIFS('Planificación 2026-1'!F:F,"HUAURA",'Planificación 2026-1'!W:W,C349,'Planificación 2026-1'!H:H,"DE"))&gt;0,"P08"," ")</f>
        <v xml:space="preserve"> </v>
      </c>
      <c r="BP349" s="108" t="str">
        <f>IF(SUM(COUNTIFS('Planificación 2026-1'!F:F,"HUAURA",'Planificación 2026-1'!W:W,C349,'Planificación 2026-1'!H:H,"OB"))&gt;0,"P09"," ")</f>
        <v xml:space="preserve"> </v>
      </c>
      <c r="BQ349" s="108" t="str">
        <f>IF(SUM(COUNTIFS('Planificación 2026-1'!F:F,"HUAURA",'Planificación 2026-1'!W:W,C349,'Planificación 2026-1'!H:H,"MH"))&gt;0,"P31"," ")</f>
        <v xml:space="preserve"> </v>
      </c>
      <c r="BR349" s="108" t="str">
        <f>IF(SUM(COUNTIFS('Planificación 2026-1'!F:F,"HUAURA",'Planificación 2026-1'!W:W,C349,'Planificación 2026-1'!H:H,"IC"))&gt;0,"P32"," ")</f>
        <v xml:space="preserve"> </v>
      </c>
      <c r="BS349" s="108" t="str">
        <f>IF(SUM(COUNTIFS('Planificación 2026-1'!F:F,"HUAURA",'Planificación 2026-1'!W:W,C349,'Planificación 2026-1'!H:H,"AR"))&gt;0,"P34"," ")</f>
        <v xml:space="preserve"> </v>
      </c>
      <c r="BT349" s="108" t="str">
        <f>IF(SUM(COUNTIFS('Planificación 2026-1'!F:F,"HUAURA",'Planificación 2026-1'!W:W,C349,'Planificación 2026-1'!H:H,"T1"))&gt;0,"P35"," ")</f>
        <v xml:space="preserve"> </v>
      </c>
      <c r="BU349" s="108" t="str">
        <f>IF(SUM(COUNTIFS('Planificación 2026-1'!F:F,"HUAURA",'Planificación 2026-1'!W:W,C349,'Planificación 2026-1'!H:H,"T3"))&gt;0,"P36"," ")</f>
        <v xml:space="preserve"> </v>
      </c>
      <c r="BV349" s="108" t="str">
        <f>IF(SUM(COUNTIFS('Planificación 2026-1'!F:F,"HUAURA",'Planificación 2026-1'!W:W,C349,'Planificación 2026-1'!H:H,"T2"))&gt;0,"P37"," ")</f>
        <v xml:space="preserve"> </v>
      </c>
      <c r="BW349" s="108" t="str">
        <f>IF(SUM(COUNTIFS('Planificación 2026-1'!F:F,"HUAURA",'Planificación 2026-1'!W:W,C349,'Planificación 2026-1'!H:H,"AE"))&gt;0,"P38"," ")</f>
        <v xml:space="preserve"> </v>
      </c>
      <c r="BX349" s="108" t="str">
        <f>IF(SUM(COUNTIFS('Planificación 2026-1'!F:F,"HUAURA",'Planificación 2026-1'!W:W,C349,'Planificación 2026-1'!H:H,"T4"))&gt;0,"P55"," ")</f>
        <v xml:space="preserve"> </v>
      </c>
      <c r="BY349" s="109">
        <f>SUMIFS('Planificación 2026-1'!R:R,'Planificación 2026-1'!W:W,C349,'Planificación 2026-1'!H:H,"AF",'Planificación 2026-1'!I:I,"&gt;2")</f>
        <v>0</v>
      </c>
      <c r="BZ349" s="109">
        <f>SUMIFS('Planificación 2026-1'!R:R,'Planificación 2026-1'!W:W,C349,'Planificación 2026-1'!H:H,"EN",'Planificación 2026-1'!I:I,"&gt;2")</f>
        <v>0</v>
      </c>
      <c r="CA349" s="109">
        <f>SUMIFS('Planificación 2026-1'!R:R,'Planificación 2026-1'!W:W,C349,'Planificación 2026-1'!H:H,"IS",'Planificación 2026-1'!I:I,"&gt;2")</f>
        <v>0</v>
      </c>
      <c r="CB349" s="109">
        <f>SUMIFS('Planificación 2026-1'!R:R,'Planificación 2026-1'!W:W,C349,'Planificación 2026-1'!H:H,"PS",'Planificación 2026-1'!I:I,"&gt;2")</f>
        <v>0</v>
      </c>
      <c r="CC349" s="109">
        <f>SUMIFS('Planificación 2026-1'!R:R,'Planificación 2026-1'!W:W,C349,'Planificación 2026-1'!H:H,"IN",'Planificación 2026-1'!I:I,"&gt;2")</f>
        <v>0</v>
      </c>
      <c r="CD349" s="109">
        <f>SUMIFS('Planificación 2026-1'!R:R,'Planificación 2026-1'!W:W,C349,'Planificación 2026-1'!H:H,"CA",'Planificación 2026-1'!I:I,"&gt;2")</f>
        <v>0</v>
      </c>
      <c r="CE349" s="109">
        <f>SUMIFS('Planificación 2026-1'!R:R,'Planificación 2026-1'!W:W,C349,'Planificación 2026-1'!H:H,"DE",'Planificación 2026-1'!I:I,"&gt;2")</f>
        <v>0</v>
      </c>
      <c r="CF349" s="109">
        <f>SUMIFS('Planificación 2026-1'!R:R,'Planificación 2026-1'!W:W,C349,'Planificación 2026-1'!H:H,"OB",'Planificación 2026-1'!I:I,"&gt;2")</f>
        <v>0</v>
      </c>
      <c r="CG349" s="109">
        <f>SUMIFS('Planificación 2026-1'!R:R,'Planificación 2026-1'!W:W,C349,'Planificación 2026-1'!H:H,"MH",'Planificación 2026-1'!I:I,"&gt;2")</f>
        <v>0</v>
      </c>
      <c r="CH349" s="109">
        <f>SUMIFS('Planificación 2026-1'!R:R,'Planificación 2026-1'!W:W,C349,'Planificación 2026-1'!H:H,"IC",'Planificación 2026-1'!I:I,"&gt;2")</f>
        <v>0</v>
      </c>
      <c r="CI349" s="109">
        <f>SUMIFS('Planificación 2026-1'!R:R,'Planificación 2026-1'!W:W,C349,'Planificación 2026-1'!H:H,"AR",'Planificación 2026-1'!I:I,"&gt;2")</f>
        <v>0</v>
      </c>
      <c r="CJ349" s="109">
        <f>SUMIFS('Planificación 2026-1'!R:R,'Planificación 2026-1'!W:W,C349,'Planificación 2026-1'!H:H,"T1",'Planificación 2026-1'!I:I,"&gt;2")</f>
        <v>0</v>
      </c>
      <c r="CK349" s="109">
        <f>SUMIFS('Planificación 2026-1'!R:R,'Planificación 2026-1'!W:W,C349,'Planificación 2026-1'!H:H,"T3",'Planificación 2026-1'!I:I,"&gt;2")</f>
        <v>0</v>
      </c>
      <c r="CL349" s="109">
        <f>SUMIFS('Planificación 2026-1'!R:R,'Planificación 2026-1'!W:W,C349,'Planificación 2026-1'!H:H,"T2",'Planificación 2026-1'!I:I,"&gt;2")</f>
        <v>0</v>
      </c>
      <c r="CM349" s="109">
        <f>SUMIFS('Planificación 2026-1'!R:R,'Planificación 2026-1'!W:W,C349,'Planificación 2026-1'!H:H,"AE",'Planificación 2026-1'!I:I,"&gt;2")</f>
        <v>0</v>
      </c>
      <c r="CN349" s="109">
        <f>SUMIFS('Planificación 2026-1'!R:R,'Planificación 2026-1'!W:W,C349,'Planificación 2026-1'!H:H,"T4",'Planificación 2026-1'!I:I,"&gt;2")</f>
        <v>0</v>
      </c>
      <c r="CO349" s="109">
        <f>SUMIFS('Planificación 2026-1'!R:R,'Planificación 2026-1'!W:W,C349,'Planificación 2026-1'!H:H,"AF",'Planificación 2026-1'!I:I,"&lt;3")</f>
        <v>0</v>
      </c>
      <c r="CP349" s="109">
        <f>SUMIFS('Planificación 2026-1'!R:R,'Planificación 2026-1'!W:W,C349,'Planificación 2026-1'!H:H,"EN",'Planificación 2026-1'!I:I,"&lt;3")</f>
        <v>0</v>
      </c>
      <c r="CQ349" s="109">
        <f>SUMIFS('Planificación 2026-1'!R:R,'Planificación 2026-1'!W:W,C349,'Planificación 2026-1'!H:H,"IS",'Planificación 2026-1'!I:I,"&lt;3")</f>
        <v>0</v>
      </c>
      <c r="CR349" s="109">
        <f>SUMIFS('Planificación 2026-1'!R:R,'Planificación 2026-1'!W:W,C349,'Planificación 2026-1'!H:H,"PS",'Planificación 2026-1'!I:I,"&lt;3")</f>
        <v>0</v>
      </c>
      <c r="CS349" s="109">
        <f>SUMIFS('Planificación 2026-1'!R:R,'Planificación 2026-1'!W:W,C349,'Planificación 2026-1'!H:H,"IN",'Planificación 2026-1'!I:I,"&lt;3")</f>
        <v>4</v>
      </c>
      <c r="CT349" s="109">
        <f>SUMIFS('Planificación 2026-1'!R:R,'Planificación 2026-1'!W:W,C349,'Planificación 2026-1'!H:H,"CA",'Planificación 2026-1'!I:I,"&lt;3")</f>
        <v>8</v>
      </c>
      <c r="CU349" s="109">
        <f>SUMIFS('Planificación 2026-1'!R:R,'Planificación 2026-1'!W:W,C349,'Planificación 2026-1'!H:H,"DE",'Planificación 2026-1'!I:I,"&lt;3")</f>
        <v>0</v>
      </c>
      <c r="CV349" s="109">
        <f>SUMIFS('Planificación 2026-1'!R:R,'Planificación 2026-1'!W:W,C349,'Planificación 2026-1'!H:H,"OB",'Planificación 2026-1'!I:I,"&lt;3")</f>
        <v>0</v>
      </c>
      <c r="CW349" s="109">
        <f>SUMIFS('Planificación 2026-1'!R:R,'Planificación 2026-1'!W:W,C349,'Planificación 2026-1'!H:H,"MH",'Planificación 2026-1'!I:I,"&lt;3")</f>
        <v>0</v>
      </c>
      <c r="CX349" s="109">
        <f>SUMIFS('Planificación 2026-1'!R:R,'Planificación 2026-1'!W:W,C349,'Planificación 2026-1'!H:H,"IC",'Planificación 2026-1'!I:I,"&lt;3")</f>
        <v>5</v>
      </c>
      <c r="CY349" s="109">
        <f>SUMIFS('Planificación 2026-1'!R:R,'Planificación 2026-1'!W:W,C349,'Planificación 2026-1'!H:H,"AR",'Planificación 2026-1'!I:I,"&lt;3")</f>
        <v>0</v>
      </c>
      <c r="CZ349" s="109">
        <f>SUMIFS('Planificación 2026-1'!R:R,'Planificación 2026-1'!W:W,C349,'Planificación 2026-1'!H:H,"T1",'Planificación 2026-1'!I:I,"&lt;3")</f>
        <v>0</v>
      </c>
      <c r="DA349" s="109">
        <f>SUMIFS('Planificación 2026-1'!R:R,'Planificación 2026-1'!W:W,C349,'Planificación 2026-1'!H:H,"T3",'Planificación 2026-1'!I:I,"&lt;3")</f>
        <v>0</v>
      </c>
      <c r="DB349" s="109">
        <f>SUMIFS('Planificación 2026-1'!R:R,'Planificación 2026-1'!W:W,C349,'Planificación 2026-1'!H:H,"T2",'Planificación 2026-1'!I:I,"&lt;3")</f>
        <v>0</v>
      </c>
      <c r="DC349" s="109">
        <f>SUMIFS('Planificación 2026-1'!R:R,'Planificación 2026-1'!W:W,C349,'Planificación 2026-1'!H:H,"AE",'Planificación 2026-1'!I:I,"&lt;3")</f>
        <v>0</v>
      </c>
      <c r="DD349" s="109">
        <f>SUMIFS('Planificación 2026-1'!R:R,'Planificación 2026-1'!W:W,C349,'Planificación 2026-1'!H:H,"T4",'Planificación 2026-1'!I:I,"&lt;3")</f>
        <v>0</v>
      </c>
      <c r="DE349" s="108" t="str">
        <f t="shared" si="54"/>
        <v/>
      </c>
      <c r="DF349" s="41">
        <f>IF(C349="","",SUMIFS('Planificación 2026-1'!R:R,'Planificación 2026-1'!W:W,C349,'Planificación 2026-1'!F:F,"PRINCIPAL",'Planificación 2026-1'!X:X,"VIRTUAL"))</f>
        <v>0</v>
      </c>
      <c r="DG349" s="41">
        <f>IF(C349="","",SUMIFS('Planificación 2026-1'!R:R,'Planificación 2026-1'!W:W,C349,'Planificación 2026-1'!F:F,"PRINCIPAL",'Planificación 2026-1'!X:X,"PRESENCIAL"))</f>
        <v>0</v>
      </c>
      <c r="DH349" s="41">
        <f>IF(C349="","",SUMIFS('Planificación 2026-1'!R:R,'Planificación 2026-1'!W:W,C349,'Planificación 2026-1'!F:F,"PRINCIPAL",'Planificación 2026-1'!X:X,"HIBRIDO PRESENCIAL"))</f>
        <v>0</v>
      </c>
      <c r="DI349" s="108" t="str">
        <f t="shared" si="55"/>
        <v>P06P07 P32</v>
      </c>
      <c r="DJ349" s="108">
        <f>IF(C349="","",SUMIFS('Planificación 2026-1'!R:R,'Planificación 2026-1'!W:W,C349,'Planificación 2026-1'!F:F,"FILIAL",'Planificación 2026-1'!X:X,"VIRTUAL"))</f>
        <v>8</v>
      </c>
      <c r="DK349" s="110">
        <f>IF(C349="","",SUMIFS('Planificación 2026-1'!R:R,'Planificación 2026-1'!W:W,C349,'Planificación 2026-1'!F:F,"FILIAL",'Planificación 2026-1'!X:X,"PRESENCIAL"))</f>
        <v>4</v>
      </c>
      <c r="DL349" s="61">
        <f>IF(C349="","",SUMIFS('Planificación 2026-1'!R:R,'Planificación 2026-1'!W:W,C349,'Planificación 2026-1'!F:F,"FILIAL",'Planificación 2026-1'!X:X,"HIBRIDO PRESENCIAL"))</f>
        <v>0</v>
      </c>
      <c r="DM349" s="111" t="str">
        <f t="shared" si="56"/>
        <v/>
      </c>
      <c r="DN349" s="108">
        <f>IF(C349="","",SUMIFS('Planificación 2026-1'!R:R,'Planificación 2026-1'!W:W,C349,'Planificación 2026-1'!F:F,"SUNAMPE",'Planificación 2026-1'!X:X,"VIRTUAL"))</f>
        <v>0</v>
      </c>
      <c r="DO349" s="61">
        <f>IF(C349="","",SUMIFS('Planificación 2026-1'!R:R,'Planificación 2026-1'!W:W,C349,'Planificación 2026-1'!F:F,"SUNAMPE",'Planificación 2026-1'!X:X,"PRESENCIAL"))</f>
        <v>0</v>
      </c>
      <c r="DP349" s="111" t="str">
        <f t="shared" si="57"/>
        <v/>
      </c>
      <c r="DQ349" s="108">
        <f>IF(C349="","",SUMIFS('Planificación 2026-1'!R:R,'Planificación 2026-1'!W:W,C349,'Planificación 2026-1'!F:F,"HUAURA",'Planificación 2026-1'!X:X,"VIRTUAL"))</f>
        <v>0</v>
      </c>
      <c r="DR349" s="61">
        <f>IF(C349="","",SUMIFS('Planificación 2026-1'!R:R,'Planificación 2026-1'!W:W,C349,'Planificación 2026-1'!F:F,"HUAURA",'Planificación 2026-1'!X:X,"PRESENCIAL"))</f>
        <v>0</v>
      </c>
      <c r="DS349" s="76">
        <f>SUMIFS('Planificación 2026-1'!R:R,'Planificación 2026-1'!W:W,C349,'Planificación 2026-1'!F:F,"PRINCIPAL",'Planificación 2026-1'!X:X,"VIRTUAL",'Planificación 2026-1'!I:I,"&gt;2")</f>
        <v>0</v>
      </c>
      <c r="DT349" s="76">
        <f>SUMIFS('Planificación 2026-1'!R:R,'Planificación 2026-1'!W:W,C349,'Planificación 2026-1'!F:F,"PRINCIPAL",'Planificación 2026-1'!X:X,"&lt;&gt;VIRTUAL",'Planificación 2026-1'!I:I,"&gt;2")</f>
        <v>0</v>
      </c>
      <c r="DU349" s="76">
        <f>SUMIFS('Planificación 2026-1'!R:R,'Planificación 2026-1'!W:W,C349,'Planificación 2026-1'!F:F,"SUNAMPE",'Planificación 2026-1'!X:X,"VIRTUAL",'Planificación 2026-1'!I:I,"&gt;2")</f>
        <v>0</v>
      </c>
      <c r="DV349" s="76">
        <f>SUMIFS('Planificación 2026-1'!R:R,'Planificación 2026-1'!W:W,C349,'Planificación 2026-1'!F:F,"SUNAMPE",'Planificación 2026-1'!X:X,"&lt;&gt;VIRTUAL",'Planificación 2026-1'!I:I,"&gt;2")</f>
        <v>0</v>
      </c>
      <c r="DW349" s="76">
        <f>SUMIFS('Planificación 2026-1'!R:R,'Planificación 2026-1'!W:W,C349,'Planificación 2026-1'!F:F,"FILIAL",'Planificación 2026-1'!X:X,"VIRTUAL",'Planificación 2026-1'!I:I,"&gt;2")</f>
        <v>0</v>
      </c>
      <c r="DX349" s="76">
        <f>SUMIFS('Planificación 2026-1'!R:R,'Planificación 2026-1'!W:W,C349,'Planificación 2026-1'!F:F,"FILIAL",'Planificación 2026-1'!X:X,"&lt;&gt;VIRTUAL",'Planificación 2026-1'!I:I,"&gt;2")</f>
        <v>0</v>
      </c>
      <c r="DY349" s="76">
        <f>SUMIFS('Planificación 2026-1'!R:R,'Planificación 2026-1'!W:W,C349,'Planificación 2026-1'!F:F,"PORUMA",'Planificación 2026-1'!X:X,"VIRTUAL",'Planificación 2026-1'!I:I,"&gt;2")</f>
        <v>0</v>
      </c>
      <c r="DZ349" s="76">
        <f>SUMIFS('Planificación 2026-1'!R:R,'Planificación 2026-1'!W:W,C349,'Planificación 2026-1'!F:F,"PORUMA",'Planificación 2026-1'!X:X,"&lt;&gt;VIRTUAL",'Planificación 2026-1'!I:I,"&gt;2")</f>
        <v>0</v>
      </c>
      <c r="EA349" s="76">
        <f>SUMIFS('Planificación 2026-1'!R:R,'Planificación 2026-1'!W:W,C349,'Planificación 2026-1'!F:F,"HUAURA",'Planificación 2026-1'!X:X,"VIRTUAL",'Planificación 2026-1'!I:I,"&gt;2")</f>
        <v>0</v>
      </c>
      <c r="EB349" s="76">
        <f>SUMIFS('Planificación 2026-1'!R:R,'Planificación 2026-1'!W:W,C349,'Planificación 2026-1'!F:F,"HUAURA",'Planificación 2026-1'!X:X,"&lt;&gt;VIRTUAL",'Planificación 2026-1'!I:I,"&gt;2")</f>
        <v>0</v>
      </c>
      <c r="EC349" s="76">
        <f>SUMIFS('Planificación 2026-1'!R:R,'Planificación 2026-1'!W:W,C349,'Planificación 2026-1'!F:F,"PRINCIPAL",'Planificación 2026-1'!X:X,"VIRTUAL",'Planificación 2026-1'!I:I,"&lt;3")</f>
        <v>0</v>
      </c>
      <c r="ED349" s="76">
        <f>SUMIFS('Planificación 2026-1'!R:R,'Planificación 2026-1'!W:W,C349,'Planificación 2026-1'!F:F,"PRINCIPAL",'Planificación 2026-1'!X:X,"&lt;&gt;VIRTUAL",'Planificación 2026-1'!I:I,"&lt;3")</f>
        <v>0</v>
      </c>
      <c r="EE349" s="76">
        <f>SUMIFS('Planificación 2026-1'!R:R,'Planificación 2026-1'!W:W,C349,'Planificación 2026-1'!F:F,"SUNAMPE",'Planificación 2026-1'!X:X,"VIRTUAL",'Planificación 2026-1'!I:I,"&lt;3")</f>
        <v>0</v>
      </c>
      <c r="EF349" s="76">
        <f>SUMIFS('Planificación 2026-1'!R:R,'Planificación 2026-1'!W:W,C349,'Planificación 2026-1'!F:F,"SUNAMPE",'Planificación 2026-1'!X:X,"&lt;&gt;VIRTUAL",'Planificación 2026-1'!I:I,"&lt;3")</f>
        <v>0</v>
      </c>
      <c r="EG349" s="76">
        <f>SUMIFS('Planificación 2026-1'!R:R,'Planificación 2026-1'!W:W,C349,'Planificación 2026-1'!F:F,"FILIAL",'Planificación 2026-1'!X:X,"VIRTUAL",'Planificación 2026-1'!I:I,"&lt;3")</f>
        <v>8</v>
      </c>
      <c r="EH349" s="76">
        <f>SUMIFS('Planificación 2026-1'!R:R,'Planificación 2026-1'!W:W,C349,'Planificación 2026-1'!F:F,"FILIAL",'Planificación 2026-1'!X:X,"&lt;&gt;VIRTUAL",'Planificación 2026-1'!I:I,"&lt;3")</f>
        <v>9</v>
      </c>
      <c r="EI349" s="76">
        <f>SUMIFS('Planificación 2026-1'!R:R,'Planificación 2026-1'!W:W,C349,'Planificación 2026-1'!F:F,"PORUMA",'Planificación 2026-1'!X:X,"VIRTUAL",'Planificación 2026-1'!I:I,"&lt;3")</f>
        <v>0</v>
      </c>
      <c r="EJ349" s="76">
        <f>SUMIFS('Planificación 2026-1'!R:R,'Planificación 2026-1'!W:W,C349,'Planificación 2026-1'!F:F,"PORUMA",'Planificación 2026-1'!X:X,"&lt;&gt;VIRTUAL",'Planificación 2026-1'!I:I,"&lt;3")</f>
        <v>0</v>
      </c>
      <c r="EK349" s="76">
        <f>SUMIFS('Planificación 2026-1'!R:R,'Planificación 2026-1'!W:W,C349,'Planificación 2026-1'!F:F,"HUAURA",'Planificación 2026-1'!X:X,"VIRTUAL",'Planificación 2026-1'!I:I,"&lt;3")</f>
        <v>0</v>
      </c>
      <c r="EL349" s="76">
        <f>SUMIFS('Planificación 2026-1'!R:R,'Planificación 2026-1'!W:W,C349,'Planificación 2026-1'!F:F,"HUAURA",'Planificación 2026-1'!X:X,"&lt;&gt;VIRTUAL",'Planificación 2026-1'!I:I,"&lt;3")</f>
        <v>0</v>
      </c>
      <c r="EM349" s="76"/>
      <c r="EN349" s="76">
        <f t="shared" si="50"/>
        <v>8</v>
      </c>
      <c r="EO349" s="76">
        <f t="shared" si="51"/>
        <v>9</v>
      </c>
      <c r="EP349" s="76" t="b">
        <f t="shared" si="52"/>
        <v>1</v>
      </c>
      <c r="EQ349" s="76" t="str">
        <f t="shared" si="53"/>
        <v/>
      </c>
      <c r="ER349" s="76" t="str">
        <f t="shared" si="58"/>
        <v>MAS PRESENCIAL</v>
      </c>
    </row>
    <row r="350" spans="1:148" hidden="1">
      <c r="A350" s="83"/>
      <c r="B350" s="119">
        <v>347</v>
      </c>
      <c r="C350" s="115" t="s">
        <v>523</v>
      </c>
      <c r="D350" s="112">
        <f>SUMIF('Planificación 2026-1'!W:W,C350,'Planificación 2026-1'!R:R)</f>
        <v>0</v>
      </c>
      <c r="E350" s="114" t="s">
        <v>170</v>
      </c>
      <c r="F350" s="115" t="s">
        <v>171</v>
      </c>
      <c r="G350" s="115" t="s">
        <v>153</v>
      </c>
      <c r="H350" s="115" t="s">
        <v>121</v>
      </c>
      <c r="I350" s="107" t="str">
        <f>IF(SUM(COUNTIFS('Planificación 2026-1'!F:F,"PRINCIPAL",'Planificación 2026-1'!W:W,C350,'Planificación 2026-1'!H:H,"AF"))&gt;0,"P01"," ")</f>
        <v xml:space="preserve"> </v>
      </c>
      <c r="J350" s="108" t="str">
        <f>IF(SUM(COUNTIFS('Planificación 2026-1'!F:F,"PRINCIPAL",'Planificación 2026-1'!W:W,C350,'Planificación 2026-1'!H:H,"EN"))&gt;0,"P02"," ")</f>
        <v xml:space="preserve"> </v>
      </c>
      <c r="K350" s="108" t="str">
        <f>IF(SUM(COUNTIFS('Planificación 2026-1'!F:F,"PRINCIPAL",'Planificación 2026-1'!W:W,C350,'Planificación 2026-1'!H:H,"IS"))&gt;0,"P03"," ")</f>
        <v xml:space="preserve"> </v>
      </c>
      <c r="L350" s="108" t="str">
        <f>IF(SUM(COUNTIFS('Planificación 2026-1'!F:F,"PRINCIPAL",'Planificación 2026-1'!W:W,C350,'Planificación 2026-1'!H:H,"PS"))&gt;0,"P04"," ")</f>
        <v xml:space="preserve"> </v>
      </c>
      <c r="M350" s="108"/>
      <c r="N350" s="108" t="str">
        <f>IF(SUM(COUNTIFS('Planificación 2026-1'!F:F,"PRINCIPAL",'Planificación 2026-1'!W:W,C350,'Planificación 2026-1'!H:H,"IN"))&gt;0,"P06"," ")</f>
        <v xml:space="preserve"> </v>
      </c>
      <c r="O350" s="108" t="str">
        <f>IF(SUM(COUNTIFS('Planificación 2026-1'!F:F,"PRINCIPAL",'Planificación 2026-1'!W:W,C350,'Planificación 2026-1'!H:H,"CA"))&gt;0,"P07"," ")</f>
        <v xml:space="preserve"> </v>
      </c>
      <c r="P350" s="108" t="str">
        <f>IF(SUM(COUNTIFS('Planificación 2026-1'!F:F,"PRINCIPAL",'Planificación 2026-1'!W:W,C350,'Planificación 2026-1'!H:H,"DE"))&gt;0,"P08"," ")</f>
        <v xml:space="preserve"> </v>
      </c>
      <c r="Q350" s="108" t="str">
        <f>IF(SUM(COUNTIFS('Planificación 2026-1'!F:F,"PRINCIPAL",'Planificación 2026-1'!W:W,C350,'Planificación 2026-1'!H:H,"OB"))&gt;0,"P09"," ")</f>
        <v xml:space="preserve"> </v>
      </c>
      <c r="R350" s="108" t="str">
        <f>IF(SUM(COUNTIFS('Planificación 2026-1'!F:F,"PRINCIPAL",'Planificación 2026-1'!W:W,C350,'Planificación 2026-1'!H:H,"MH"))&gt;0,"P31"," ")</f>
        <v xml:space="preserve"> </v>
      </c>
      <c r="S350" s="108" t="str">
        <f>IF(SUM(COUNTIFS('Planificación 2026-1'!F:F,"PRINCIPAL",'Planificación 2026-1'!W:W,C350,'Planificación 2026-1'!H:H,"IC"))&gt;0,"P32"," ")</f>
        <v xml:space="preserve"> </v>
      </c>
      <c r="T350" s="108" t="str">
        <f>IF(SUM(COUNTIFS('Planificación 2026-1'!F:F,"PRINCIPAL",'Planificación 2026-1'!W:W,C350,'Planificación 2026-1'!H:H,"AR"))&gt;0,"P34"," ")</f>
        <v xml:space="preserve"> </v>
      </c>
      <c r="U350" s="108" t="str">
        <f>IF(SUM(COUNTIFS('Planificación 2026-1'!F:F,"PRINCIPAL",'Planificación 2026-1'!W:W,C350,'Planificación 2026-1'!H:H,"T1"))&gt;0,"P35"," ")</f>
        <v xml:space="preserve"> </v>
      </c>
      <c r="V350" s="108" t="str">
        <f>IF(SUM(COUNTIFS('Planificación 2026-1'!F:F,"PRINCIPAL",'Planificación 2026-1'!W:W,C350,'Planificación 2026-1'!H:H,"T3"))&gt;0,"P36"," ")</f>
        <v xml:space="preserve"> </v>
      </c>
      <c r="W350" s="108" t="str">
        <f>IF(SUM(COUNTIFS('Planificación 2026-1'!F:F,"PRINCIPAL",'Planificación 2026-1'!W:W,C350,'Planificación 2026-1'!H:H,"T2"))&gt;0,"P37"," ")</f>
        <v xml:space="preserve"> </v>
      </c>
      <c r="X350" s="108" t="str">
        <f>IF(SUM(COUNTIFS('Planificación 2026-1'!F:F,"PRINCIPAL",'Planificación 2026-1'!W:W,C350,'Planificación 2026-1'!H:H,"AE"))&gt;0,"P38"," ")</f>
        <v xml:space="preserve"> </v>
      </c>
      <c r="Y350" s="108" t="str">
        <f>IF(SUM(COUNTIFS('Planificación 2026-1'!F:F,"PRINCIPAL",'Planificación 2026-1'!W:W,C350,'Planificación 2026-1'!H:H,"T4"))&gt;0,"P55"," ")</f>
        <v xml:space="preserve"> </v>
      </c>
      <c r="Z350" s="108" t="str">
        <f>IF(SUM(COUNTIFS('Planificación 2026-1'!F:F,"FILIAL",'Planificación 2026-1'!W:W,C350,'Planificación 2026-1'!H:H,"AF"))&gt;0," P01"," ")</f>
        <v xml:space="preserve"> </v>
      </c>
      <c r="AA350" s="108" t="str">
        <f>IF(SUM(COUNTIFS('Planificación 2026-1'!F:F,"FILIAL",'Planificación 2026-1'!W:W,C350,'Planificación 2026-1'!H:H,"EN"))&gt;0,"P02"," ")</f>
        <v xml:space="preserve"> </v>
      </c>
      <c r="AB350" s="108" t="str">
        <f>IF(SUM(COUNTIFS('Planificación 2026-1'!F:F,"FILIAL",'Planificación 2026-1'!W:W,C350,'Planificación 2026-1'!H:H,"IS"))&gt;0,"P03"," ")</f>
        <v xml:space="preserve"> </v>
      </c>
      <c r="AC350" s="108" t="str">
        <f>IF(SUM(COUNTIFS('Planificación 2026-1'!F:F,"FILIAL",'Planificación 2026-1'!W:W,C350,'Planificación 2026-1'!H:H,"PS"))&gt;0,"P04"," ")</f>
        <v xml:space="preserve"> </v>
      </c>
      <c r="AD350" s="108"/>
      <c r="AE350" s="108" t="str">
        <f>IF(SUM(COUNTIFS('Planificación 2026-1'!F:F,"FILIAL",'Planificación 2026-1'!W:W,C350,'Planificación 2026-1'!H:H,"IN"))&gt;0,"P06"," ")</f>
        <v xml:space="preserve"> </v>
      </c>
      <c r="AF350" s="108" t="str">
        <f>IF(SUM(COUNTIFS('Planificación 2026-1'!F:F,"FILIAL",'Planificación 2026-1'!W:W,C350,'Planificación 2026-1'!H:H,"CA"))&gt;0,"P07"," ")</f>
        <v xml:space="preserve"> </v>
      </c>
      <c r="AG350" s="108" t="str">
        <f>IF(SUM(COUNTIFS('Planificación 2026-1'!F:F,"FILIAL",'Planificación 2026-1'!W:W,C350,'Planificación 2026-1'!H:H,"DE"))&gt;0,"P08"," ")</f>
        <v xml:space="preserve"> </v>
      </c>
      <c r="AH350" s="108" t="str">
        <f>IF(SUM(COUNTIFS('Planificación 2026-1'!F:F,"FILIAL",'Planificación 2026-1'!W:W,C350,'Planificación 2026-1'!H:H,"OB"))&gt;0,"P09"," ")</f>
        <v xml:space="preserve"> </v>
      </c>
      <c r="AI350" s="108" t="str">
        <f>IF(SUM(COUNTIFS('Planificación 2026-1'!F:F,"FILIAL",'Planificación 2026-1'!W:W,C350,'Planificación 2026-1'!H:H,"MH"))&gt;0,"P31"," ")</f>
        <v xml:space="preserve"> </v>
      </c>
      <c r="AJ350" s="108" t="str">
        <f>IF(SUM(COUNTIFS('Planificación 2026-1'!F:F,"FILIAL",'Planificación 2026-1'!W:W,C350,'Planificación 2026-1'!H:H,"IC"))&gt;0,"P32"," ")</f>
        <v xml:space="preserve"> </v>
      </c>
      <c r="AK350" s="108" t="str">
        <f>IF(SUM(COUNTIFS('Planificación 2026-1'!F:F,"FILIAL",'Planificación 2026-1'!W:W,C350,'Planificación 2026-1'!H:H,"AR"))&gt;0,"P34"," ")</f>
        <v xml:space="preserve"> </v>
      </c>
      <c r="AL350" s="108" t="str">
        <f>IF(SUM(COUNTIFS('Planificación 2026-1'!F:F,"FILIAL",'Planificación 2026-1'!W:W,C350,'Planificación 2026-1'!H:H,"T1"))&gt;0,"P35"," ")</f>
        <v xml:space="preserve"> </v>
      </c>
      <c r="AM350" s="108" t="str">
        <f>IF(SUM(COUNTIFS('Planificación 2026-1'!F:F,"FILIAL",'Planificación 2026-1'!W:W,C350,'Planificación 2026-1'!H:H,"T3"))&gt;0,"P36"," ")</f>
        <v xml:space="preserve"> </v>
      </c>
      <c r="AN350" s="108" t="str">
        <f>IF(SUM(COUNTIFS('Planificación 2026-1'!F:F,"FILIAL",'Planificación 2026-1'!W:W,C350,'Planificación 2026-1'!H:H,"T2"))&gt;0,"P37"," ")</f>
        <v xml:space="preserve"> </v>
      </c>
      <c r="AO350" s="108" t="str">
        <f>IF(SUM(COUNTIFS('Planificación 2026-1'!F:F,"FILIAL",'Planificación 2026-1'!W:W,C350,'Planificación 2026-1'!H:H,"AE"))&gt;0,"P38"," ")</f>
        <v xml:space="preserve"> </v>
      </c>
      <c r="AP350" s="108" t="str">
        <f>IF(SUM(COUNTIFS('Planificación 2026-1'!F:F,"FILIAL",'Planificación 2026-1'!W:W,C350,'Planificación 2026-1'!H:H,"T4"))&gt;0,"P55"," ")</f>
        <v xml:space="preserve"> </v>
      </c>
      <c r="AQ350" s="108" t="str">
        <f>IF(SUM(COUNTIFS('Planificación 2026-1'!F:F,"SUNAMPE",'Planificación 2026-1'!W:W,C350,'Planificación 2026-1'!H:H,"AF"))&gt;0," P01"," ")</f>
        <v xml:space="preserve"> </v>
      </c>
      <c r="AR350" s="108" t="str">
        <f>IF(SUM(COUNTIFS('Planificación 2026-1'!F:F,"SUNAMPE",'Planificación 2026-1'!W:W,C350,'Planificación 2026-1'!H:H,"EN"))&gt;0,"P02"," ")</f>
        <v xml:space="preserve"> </v>
      </c>
      <c r="AS350" s="108" t="str">
        <f>IF(SUM(COUNTIFS('Planificación 2026-1'!F:F,"SUNAMPE",'Planificación 2026-1'!W:W,C350,'Planificación 2026-1'!H:H,"IS"))&gt;0,"P03"," ")</f>
        <v xml:space="preserve"> </v>
      </c>
      <c r="AT350" s="108" t="str">
        <f>IF(SUM(COUNTIFS('Planificación 2026-1'!F:F,"SUNAMPE",'Planificación 2026-1'!W:W,C350,'Planificación 2026-1'!H:H,"PS"))&gt;0,"P04"," ")</f>
        <v xml:space="preserve"> </v>
      </c>
      <c r="AU350" s="108"/>
      <c r="AV350" s="108" t="str">
        <f>IF(SUM(COUNTIFS('Planificación 2026-1'!F:F,"SUNAMPE",'Planificación 2026-1'!W:W,C350,'Planificación 2026-1'!H:H,"IN"))&gt;0,"P06"," ")</f>
        <v xml:space="preserve"> </v>
      </c>
      <c r="AW350" s="108" t="str">
        <f>IF(SUM(COUNTIFS('Planificación 2026-1'!F:F,"SUNAMPE",'Planificación 2026-1'!W:W,C350,'Planificación 2026-1'!H:H,"CA"))&gt;0,"P07"," ")</f>
        <v xml:space="preserve"> </v>
      </c>
      <c r="AX350" s="108" t="str">
        <f>IF(SUM(COUNTIFS('Planificación 2026-1'!F:F,"SUNAMPE",'Planificación 2026-1'!W:W,C350,'Planificación 2026-1'!H:H,"DE"))&gt;0,"P08"," ")</f>
        <v xml:space="preserve"> </v>
      </c>
      <c r="AY350" s="108" t="str">
        <f>IF(SUM(COUNTIFS('Planificación 2026-1'!F:F,"SUNAMPE",'Planificación 2026-1'!W:W,C350,'Planificación 2026-1'!H:H,"OB"))&gt;0,"P09"," ")</f>
        <v xml:space="preserve"> </v>
      </c>
      <c r="AZ350" s="108" t="str">
        <f>IF(SUM(COUNTIFS('Planificación 2026-1'!F:F,"SUNAMPE",'Planificación 2026-1'!W:W,C350,'Planificación 2026-1'!H:H,"MH"))&gt;0,"P31"," ")</f>
        <v xml:space="preserve"> </v>
      </c>
      <c r="BA350" s="108" t="str">
        <f>IF(SUM(COUNTIFS('Planificación 2026-1'!F:F,"SUNAMPE",'Planificación 2026-1'!W:W,C350,'Planificación 2026-1'!H:H,"IC"))&gt;0,"P32"," ")</f>
        <v xml:space="preserve"> </v>
      </c>
      <c r="BB350" s="108" t="str">
        <f>IF(SUM(COUNTIFS('Planificación 2026-1'!F:F,"SUNAMPE",'Planificación 2026-1'!W:W,C350,'Planificación 2026-1'!H:H,"AR"))&gt;0,"P34"," ")</f>
        <v xml:space="preserve"> </v>
      </c>
      <c r="BC350" s="108" t="str">
        <f>IF(SUM(COUNTIFS('Planificación 2026-1'!F:F,"SUNAMPE",'Planificación 2026-1'!W:W,C350,'Planificación 2026-1'!H:H,"T1"))&gt;0,"P35"," ")</f>
        <v xml:space="preserve"> </v>
      </c>
      <c r="BD350" s="108" t="str">
        <f>IF(SUM(COUNTIFS('Planificación 2026-1'!F:F,"SUNAMPE",'Planificación 2026-1'!W:W,C350,'Planificación 2026-1'!H:H,"T3"))&gt;0,"P36"," ")</f>
        <v xml:space="preserve"> </v>
      </c>
      <c r="BE350" s="108" t="str">
        <f>IF(SUM(COUNTIFS('Planificación 2026-1'!F:F,"SUNAMPE",'Planificación 2026-1'!W:W,C350,'Planificación 2026-1'!H:H,"T2"))&gt;0,"P37"," ")</f>
        <v xml:space="preserve"> </v>
      </c>
      <c r="BF350" s="108" t="str">
        <f>IF(SUM(COUNTIFS('Planificación 2026-1'!F:F,"SUNAMPE",'Planificación 2026-1'!W:W,C350,'Planificación 2026-1'!H:H,"AE"))&gt;0,"P38"," ")</f>
        <v xml:space="preserve"> </v>
      </c>
      <c r="BG350" s="108" t="str">
        <f>IF(SUM(COUNTIFS('Planificación 2026-1'!F:F,"SUNAMPE",'Planificación 2026-1'!W:W,C350,'Planificación 2026-1'!H:H,"T4"))&gt;0,"P55"," ")</f>
        <v xml:space="preserve"> </v>
      </c>
      <c r="BH350" s="108" t="str">
        <f>IF(SUM(COUNTIFS('Planificación 2026-1'!F:F,"HUAURA",'Planificación 2026-1'!W:W,C350,'Planificación 2026-1'!H:H,"AF"))&gt;0," P01"," ")</f>
        <v xml:space="preserve"> </v>
      </c>
      <c r="BI350" s="108" t="str">
        <f>IF(SUM(COUNTIFS('Planificación 2026-1'!F:F,"HUAURA",'Planificación 2026-1'!W:W,C350,'Planificación 2026-1'!H:H,"EN"))&gt;0,"P02"," ")</f>
        <v xml:space="preserve"> </v>
      </c>
      <c r="BJ350" s="108" t="str">
        <f>IF(SUM(COUNTIFS('Planificación 2026-1'!F:F,"HUAURA",'Planificación 2026-1'!W:W,C350,'Planificación 2026-1'!H:H,"IS"))&gt;0,"P03"," ")</f>
        <v xml:space="preserve"> </v>
      </c>
      <c r="BK350" s="108" t="str">
        <f>IF(SUM(COUNTIFS('Planificación 2026-1'!F:F,"HUAURA",'Planificación 2026-1'!W:W,C350,'Planificación 2026-1'!H:H,"PS"))&gt;0,"P04"," ")</f>
        <v xml:space="preserve"> </v>
      </c>
      <c r="BL350" s="108"/>
      <c r="BM350" s="108" t="str">
        <f>IF(SUM(COUNTIFS('Planificación 2026-1'!F:F,"HUAURA",'Planificación 2026-1'!W:W,C350,'Planificación 2026-1'!H:H,"IN"))&gt;0,"P06"," ")</f>
        <v xml:space="preserve"> </v>
      </c>
      <c r="BN350" s="108" t="str">
        <f>IF(SUM(COUNTIFS('Planificación 2026-1'!F:F,"HUAURA",'Planificación 2026-1'!W:W,C350,'Planificación 2026-1'!H:H,"CA"))&gt;0,"P07"," ")</f>
        <v xml:space="preserve"> </v>
      </c>
      <c r="BO350" s="108" t="str">
        <f>IF(SUM(COUNTIFS('Planificación 2026-1'!F:F,"HUAURA",'Planificación 2026-1'!W:W,C350,'Planificación 2026-1'!H:H,"DE"))&gt;0,"P08"," ")</f>
        <v xml:space="preserve"> </v>
      </c>
      <c r="BP350" s="108" t="str">
        <f>IF(SUM(COUNTIFS('Planificación 2026-1'!F:F,"HUAURA",'Planificación 2026-1'!W:W,C350,'Planificación 2026-1'!H:H,"OB"))&gt;0,"P09"," ")</f>
        <v xml:space="preserve"> </v>
      </c>
      <c r="BQ350" s="108" t="str">
        <f>IF(SUM(COUNTIFS('Planificación 2026-1'!F:F,"HUAURA",'Planificación 2026-1'!W:W,C350,'Planificación 2026-1'!H:H,"MH"))&gt;0,"P31"," ")</f>
        <v xml:space="preserve"> </v>
      </c>
      <c r="BR350" s="108" t="str">
        <f>IF(SUM(COUNTIFS('Planificación 2026-1'!F:F,"HUAURA",'Planificación 2026-1'!W:W,C350,'Planificación 2026-1'!H:H,"IC"))&gt;0,"P32"," ")</f>
        <v xml:space="preserve"> </v>
      </c>
      <c r="BS350" s="108" t="str">
        <f>IF(SUM(COUNTIFS('Planificación 2026-1'!F:F,"HUAURA",'Planificación 2026-1'!W:W,C350,'Planificación 2026-1'!H:H,"AR"))&gt;0,"P34"," ")</f>
        <v xml:space="preserve"> </v>
      </c>
      <c r="BT350" s="108" t="str">
        <f>IF(SUM(COUNTIFS('Planificación 2026-1'!F:F,"HUAURA",'Planificación 2026-1'!W:W,C350,'Planificación 2026-1'!H:H,"T1"))&gt;0,"P35"," ")</f>
        <v xml:space="preserve"> </v>
      </c>
      <c r="BU350" s="108" t="str">
        <f>IF(SUM(COUNTIFS('Planificación 2026-1'!F:F,"HUAURA",'Planificación 2026-1'!W:W,C350,'Planificación 2026-1'!H:H,"T3"))&gt;0,"P36"," ")</f>
        <v xml:space="preserve"> </v>
      </c>
      <c r="BV350" s="108" t="str">
        <f>IF(SUM(COUNTIFS('Planificación 2026-1'!F:F,"HUAURA",'Planificación 2026-1'!W:W,C350,'Planificación 2026-1'!H:H,"T2"))&gt;0,"P37"," ")</f>
        <v xml:space="preserve"> </v>
      </c>
      <c r="BW350" s="108" t="str">
        <f>IF(SUM(COUNTIFS('Planificación 2026-1'!F:F,"HUAURA",'Planificación 2026-1'!W:W,C350,'Planificación 2026-1'!H:H,"AE"))&gt;0,"P38"," ")</f>
        <v xml:space="preserve"> </v>
      </c>
      <c r="BX350" s="108" t="str">
        <f>IF(SUM(COUNTIFS('Planificación 2026-1'!F:F,"HUAURA",'Planificación 2026-1'!W:W,C350,'Planificación 2026-1'!H:H,"T4"))&gt;0,"P55"," ")</f>
        <v xml:space="preserve"> </v>
      </c>
      <c r="BY350" s="109">
        <f>SUMIFS('Planificación 2026-1'!R:R,'Planificación 2026-1'!W:W,C350,'Planificación 2026-1'!H:H,"AF",'Planificación 2026-1'!I:I,"&gt;2")</f>
        <v>0</v>
      </c>
      <c r="BZ350" s="109">
        <f>SUMIFS('Planificación 2026-1'!R:R,'Planificación 2026-1'!W:W,C350,'Planificación 2026-1'!H:H,"EN",'Planificación 2026-1'!I:I,"&gt;2")</f>
        <v>0</v>
      </c>
      <c r="CA350" s="109">
        <f>SUMIFS('Planificación 2026-1'!R:R,'Planificación 2026-1'!W:W,C350,'Planificación 2026-1'!H:H,"IS",'Planificación 2026-1'!I:I,"&gt;2")</f>
        <v>0</v>
      </c>
      <c r="CB350" s="109">
        <f>SUMIFS('Planificación 2026-1'!R:R,'Planificación 2026-1'!W:W,C350,'Planificación 2026-1'!H:H,"PS",'Planificación 2026-1'!I:I,"&gt;2")</f>
        <v>0</v>
      </c>
      <c r="CC350" s="109">
        <f>SUMIFS('Planificación 2026-1'!R:R,'Planificación 2026-1'!W:W,C350,'Planificación 2026-1'!H:H,"IN",'Planificación 2026-1'!I:I,"&gt;2")</f>
        <v>0</v>
      </c>
      <c r="CD350" s="109">
        <f>SUMIFS('Planificación 2026-1'!R:R,'Planificación 2026-1'!W:W,C350,'Planificación 2026-1'!H:H,"CA",'Planificación 2026-1'!I:I,"&gt;2")</f>
        <v>0</v>
      </c>
      <c r="CE350" s="109">
        <f>SUMIFS('Planificación 2026-1'!R:R,'Planificación 2026-1'!W:W,C350,'Planificación 2026-1'!H:H,"DE",'Planificación 2026-1'!I:I,"&gt;2")</f>
        <v>0</v>
      </c>
      <c r="CF350" s="109">
        <f>SUMIFS('Planificación 2026-1'!R:R,'Planificación 2026-1'!W:W,C350,'Planificación 2026-1'!H:H,"OB",'Planificación 2026-1'!I:I,"&gt;2")</f>
        <v>0</v>
      </c>
      <c r="CG350" s="109">
        <f>SUMIFS('Planificación 2026-1'!R:R,'Planificación 2026-1'!W:W,C350,'Planificación 2026-1'!H:H,"MH",'Planificación 2026-1'!I:I,"&gt;2")</f>
        <v>0</v>
      </c>
      <c r="CH350" s="109">
        <f>SUMIFS('Planificación 2026-1'!R:R,'Planificación 2026-1'!W:W,C350,'Planificación 2026-1'!H:H,"IC",'Planificación 2026-1'!I:I,"&gt;2")</f>
        <v>0</v>
      </c>
      <c r="CI350" s="109">
        <f>SUMIFS('Planificación 2026-1'!R:R,'Planificación 2026-1'!W:W,C350,'Planificación 2026-1'!H:H,"AR",'Planificación 2026-1'!I:I,"&gt;2")</f>
        <v>0</v>
      </c>
      <c r="CJ350" s="109">
        <f>SUMIFS('Planificación 2026-1'!R:R,'Planificación 2026-1'!W:W,C350,'Planificación 2026-1'!H:H,"T1",'Planificación 2026-1'!I:I,"&gt;2")</f>
        <v>0</v>
      </c>
      <c r="CK350" s="109">
        <f>SUMIFS('Planificación 2026-1'!R:R,'Planificación 2026-1'!W:W,C350,'Planificación 2026-1'!H:H,"T3",'Planificación 2026-1'!I:I,"&gt;2")</f>
        <v>0</v>
      </c>
      <c r="CL350" s="109">
        <f>SUMIFS('Planificación 2026-1'!R:R,'Planificación 2026-1'!W:W,C350,'Planificación 2026-1'!H:H,"T2",'Planificación 2026-1'!I:I,"&gt;2")</f>
        <v>0</v>
      </c>
      <c r="CM350" s="109">
        <f>SUMIFS('Planificación 2026-1'!R:R,'Planificación 2026-1'!W:W,C350,'Planificación 2026-1'!H:H,"AE",'Planificación 2026-1'!I:I,"&gt;2")</f>
        <v>0</v>
      </c>
      <c r="CN350" s="109">
        <f>SUMIFS('Planificación 2026-1'!R:R,'Planificación 2026-1'!W:W,C350,'Planificación 2026-1'!H:H,"T4",'Planificación 2026-1'!I:I,"&gt;2")</f>
        <v>0</v>
      </c>
      <c r="CO350" s="109">
        <f>SUMIFS('Planificación 2026-1'!R:R,'Planificación 2026-1'!W:W,C350,'Planificación 2026-1'!H:H,"AF",'Planificación 2026-1'!I:I,"&lt;3")</f>
        <v>0</v>
      </c>
      <c r="CP350" s="109">
        <f>SUMIFS('Planificación 2026-1'!R:R,'Planificación 2026-1'!W:W,C350,'Planificación 2026-1'!H:H,"EN",'Planificación 2026-1'!I:I,"&lt;3")</f>
        <v>0</v>
      </c>
      <c r="CQ350" s="109">
        <f>SUMIFS('Planificación 2026-1'!R:R,'Planificación 2026-1'!W:W,C350,'Planificación 2026-1'!H:H,"IS",'Planificación 2026-1'!I:I,"&lt;3")</f>
        <v>0</v>
      </c>
      <c r="CR350" s="109">
        <f>SUMIFS('Planificación 2026-1'!R:R,'Planificación 2026-1'!W:W,C350,'Planificación 2026-1'!H:H,"PS",'Planificación 2026-1'!I:I,"&lt;3")</f>
        <v>0</v>
      </c>
      <c r="CS350" s="109">
        <f>SUMIFS('Planificación 2026-1'!R:R,'Planificación 2026-1'!W:W,C350,'Planificación 2026-1'!H:H,"IN",'Planificación 2026-1'!I:I,"&lt;3")</f>
        <v>0</v>
      </c>
      <c r="CT350" s="109">
        <f>SUMIFS('Planificación 2026-1'!R:R,'Planificación 2026-1'!W:W,C350,'Planificación 2026-1'!H:H,"CA",'Planificación 2026-1'!I:I,"&lt;3")</f>
        <v>0</v>
      </c>
      <c r="CU350" s="109">
        <f>SUMIFS('Planificación 2026-1'!R:R,'Planificación 2026-1'!W:W,C350,'Planificación 2026-1'!H:H,"DE",'Planificación 2026-1'!I:I,"&lt;3")</f>
        <v>0</v>
      </c>
      <c r="CV350" s="109">
        <f>SUMIFS('Planificación 2026-1'!R:R,'Planificación 2026-1'!W:W,C350,'Planificación 2026-1'!H:H,"OB",'Planificación 2026-1'!I:I,"&lt;3")</f>
        <v>0</v>
      </c>
      <c r="CW350" s="109">
        <f>SUMIFS('Planificación 2026-1'!R:R,'Planificación 2026-1'!W:W,C350,'Planificación 2026-1'!H:H,"MH",'Planificación 2026-1'!I:I,"&lt;3")</f>
        <v>0</v>
      </c>
      <c r="CX350" s="109">
        <f>SUMIFS('Planificación 2026-1'!R:R,'Planificación 2026-1'!W:W,C350,'Planificación 2026-1'!H:H,"IC",'Planificación 2026-1'!I:I,"&lt;3")</f>
        <v>0</v>
      </c>
      <c r="CY350" s="109">
        <f>SUMIFS('Planificación 2026-1'!R:R,'Planificación 2026-1'!W:W,C350,'Planificación 2026-1'!H:H,"AR",'Planificación 2026-1'!I:I,"&lt;3")</f>
        <v>0</v>
      </c>
      <c r="CZ350" s="109">
        <f>SUMIFS('Planificación 2026-1'!R:R,'Planificación 2026-1'!W:W,C350,'Planificación 2026-1'!H:H,"T1",'Planificación 2026-1'!I:I,"&lt;3")</f>
        <v>0</v>
      </c>
      <c r="DA350" s="109">
        <f>SUMIFS('Planificación 2026-1'!R:R,'Planificación 2026-1'!W:W,C350,'Planificación 2026-1'!H:H,"T3",'Planificación 2026-1'!I:I,"&lt;3")</f>
        <v>0</v>
      </c>
      <c r="DB350" s="109">
        <f>SUMIFS('Planificación 2026-1'!R:R,'Planificación 2026-1'!W:W,C350,'Planificación 2026-1'!H:H,"T2",'Planificación 2026-1'!I:I,"&lt;3")</f>
        <v>0</v>
      </c>
      <c r="DC350" s="109">
        <f>SUMIFS('Planificación 2026-1'!R:R,'Planificación 2026-1'!W:W,C350,'Planificación 2026-1'!H:H,"AE",'Planificación 2026-1'!I:I,"&lt;3")</f>
        <v>0</v>
      </c>
      <c r="DD350" s="109">
        <f>SUMIFS('Planificación 2026-1'!R:R,'Planificación 2026-1'!W:W,C350,'Planificación 2026-1'!H:H,"T4",'Planificación 2026-1'!I:I,"&lt;3")</f>
        <v>0</v>
      </c>
      <c r="DE350" s="108" t="str">
        <f t="shared" si="54"/>
        <v/>
      </c>
      <c r="DF350" s="41">
        <f>IF(C350="","",SUMIFS('Planificación 2026-1'!R:R,'Planificación 2026-1'!W:W,C350,'Planificación 2026-1'!F:F,"PRINCIPAL",'Planificación 2026-1'!X:X,"VIRTUAL"))</f>
        <v>0</v>
      </c>
      <c r="DG350" s="41">
        <f>IF(C350="","",SUMIFS('Planificación 2026-1'!R:R,'Planificación 2026-1'!W:W,C350,'Planificación 2026-1'!F:F,"PRINCIPAL",'Planificación 2026-1'!X:X,"PRESENCIAL"))</f>
        <v>0</v>
      </c>
      <c r="DH350" s="41">
        <f>IF(C350="","",SUMIFS('Planificación 2026-1'!R:R,'Planificación 2026-1'!W:W,C350,'Planificación 2026-1'!F:F,"PRINCIPAL",'Planificación 2026-1'!X:X,"HIBRIDO PRESENCIAL"))</f>
        <v>0</v>
      </c>
      <c r="DI350" s="108" t="str">
        <f t="shared" si="55"/>
        <v/>
      </c>
      <c r="DJ350" s="108">
        <f>IF(C350="","",SUMIFS('Planificación 2026-1'!R:R,'Planificación 2026-1'!W:W,C350,'Planificación 2026-1'!F:F,"FILIAL",'Planificación 2026-1'!X:X,"VIRTUAL"))</f>
        <v>0</v>
      </c>
      <c r="DK350" s="110">
        <f>IF(C350="","",SUMIFS('Planificación 2026-1'!R:R,'Planificación 2026-1'!W:W,C350,'Planificación 2026-1'!F:F,"FILIAL",'Planificación 2026-1'!X:X,"PRESENCIAL"))</f>
        <v>0</v>
      </c>
      <c r="DL350" s="61">
        <f>IF(C350="","",SUMIFS('Planificación 2026-1'!R:R,'Planificación 2026-1'!W:W,C350,'Planificación 2026-1'!F:F,"FILIAL",'Planificación 2026-1'!X:X,"HIBRIDO PRESENCIAL"))</f>
        <v>0</v>
      </c>
      <c r="DM350" s="111" t="str">
        <f t="shared" si="56"/>
        <v/>
      </c>
      <c r="DN350" s="108">
        <f>IF(C350="","",SUMIFS('Planificación 2026-1'!R:R,'Planificación 2026-1'!W:W,C350,'Planificación 2026-1'!F:F,"SUNAMPE",'Planificación 2026-1'!X:X,"VIRTUAL"))</f>
        <v>0</v>
      </c>
      <c r="DO350" s="61">
        <f>IF(C350="","",SUMIFS('Planificación 2026-1'!R:R,'Planificación 2026-1'!W:W,C350,'Planificación 2026-1'!F:F,"SUNAMPE",'Planificación 2026-1'!X:X,"PRESENCIAL"))</f>
        <v>0</v>
      </c>
      <c r="DP350" s="111" t="str">
        <f t="shared" si="57"/>
        <v/>
      </c>
      <c r="DQ350" s="108">
        <f>IF(C350="","",SUMIFS('Planificación 2026-1'!R:R,'Planificación 2026-1'!W:W,C350,'Planificación 2026-1'!F:F,"HUAURA",'Planificación 2026-1'!X:X,"VIRTUAL"))</f>
        <v>0</v>
      </c>
      <c r="DR350" s="61">
        <f>IF(C350="","",SUMIFS('Planificación 2026-1'!R:R,'Planificación 2026-1'!W:W,C350,'Planificación 2026-1'!F:F,"HUAURA",'Planificación 2026-1'!X:X,"PRESENCIAL"))</f>
        <v>0</v>
      </c>
      <c r="DS350" s="76">
        <f>SUMIFS('Planificación 2026-1'!R:R,'Planificación 2026-1'!W:W,C350,'Planificación 2026-1'!F:F,"PRINCIPAL",'Planificación 2026-1'!X:X,"VIRTUAL",'Planificación 2026-1'!I:I,"&gt;2")</f>
        <v>0</v>
      </c>
      <c r="DT350" s="76">
        <f>SUMIFS('Planificación 2026-1'!R:R,'Planificación 2026-1'!W:W,C350,'Planificación 2026-1'!F:F,"PRINCIPAL",'Planificación 2026-1'!X:X,"&lt;&gt;VIRTUAL",'Planificación 2026-1'!I:I,"&gt;2")</f>
        <v>0</v>
      </c>
      <c r="DU350" s="76">
        <f>SUMIFS('Planificación 2026-1'!R:R,'Planificación 2026-1'!W:W,C350,'Planificación 2026-1'!F:F,"SUNAMPE",'Planificación 2026-1'!X:X,"VIRTUAL",'Planificación 2026-1'!I:I,"&gt;2")</f>
        <v>0</v>
      </c>
      <c r="DV350" s="76">
        <f>SUMIFS('Planificación 2026-1'!R:R,'Planificación 2026-1'!W:W,C350,'Planificación 2026-1'!F:F,"SUNAMPE",'Planificación 2026-1'!X:X,"&lt;&gt;VIRTUAL",'Planificación 2026-1'!I:I,"&gt;2")</f>
        <v>0</v>
      </c>
      <c r="DW350" s="76">
        <f>SUMIFS('Planificación 2026-1'!R:R,'Planificación 2026-1'!W:W,C350,'Planificación 2026-1'!F:F,"FILIAL",'Planificación 2026-1'!X:X,"VIRTUAL",'Planificación 2026-1'!I:I,"&gt;2")</f>
        <v>0</v>
      </c>
      <c r="DX350" s="76">
        <f>SUMIFS('Planificación 2026-1'!R:R,'Planificación 2026-1'!W:W,C350,'Planificación 2026-1'!F:F,"FILIAL",'Planificación 2026-1'!X:X,"&lt;&gt;VIRTUAL",'Planificación 2026-1'!I:I,"&gt;2")</f>
        <v>0</v>
      </c>
      <c r="DY350" s="76">
        <f>SUMIFS('Planificación 2026-1'!R:R,'Planificación 2026-1'!W:W,C350,'Planificación 2026-1'!F:F,"PORUMA",'Planificación 2026-1'!X:X,"VIRTUAL",'Planificación 2026-1'!I:I,"&gt;2")</f>
        <v>0</v>
      </c>
      <c r="DZ350" s="76">
        <f>SUMIFS('Planificación 2026-1'!R:R,'Planificación 2026-1'!W:W,C350,'Planificación 2026-1'!F:F,"PORUMA",'Planificación 2026-1'!X:X,"&lt;&gt;VIRTUAL",'Planificación 2026-1'!I:I,"&gt;2")</f>
        <v>0</v>
      </c>
      <c r="EA350" s="76">
        <f>SUMIFS('Planificación 2026-1'!R:R,'Planificación 2026-1'!W:W,C350,'Planificación 2026-1'!F:F,"HUAURA",'Planificación 2026-1'!X:X,"VIRTUAL",'Planificación 2026-1'!I:I,"&gt;2")</f>
        <v>0</v>
      </c>
      <c r="EB350" s="76">
        <f>SUMIFS('Planificación 2026-1'!R:R,'Planificación 2026-1'!W:W,C350,'Planificación 2026-1'!F:F,"HUAURA",'Planificación 2026-1'!X:X,"&lt;&gt;VIRTUAL",'Planificación 2026-1'!I:I,"&gt;2")</f>
        <v>0</v>
      </c>
      <c r="EC350" s="76">
        <f>SUMIFS('Planificación 2026-1'!R:R,'Planificación 2026-1'!W:W,C350,'Planificación 2026-1'!F:F,"PRINCIPAL",'Planificación 2026-1'!X:X,"VIRTUAL",'Planificación 2026-1'!I:I,"&lt;3")</f>
        <v>0</v>
      </c>
      <c r="ED350" s="76">
        <f>SUMIFS('Planificación 2026-1'!R:R,'Planificación 2026-1'!W:W,C350,'Planificación 2026-1'!F:F,"PRINCIPAL",'Planificación 2026-1'!X:X,"&lt;&gt;VIRTUAL",'Planificación 2026-1'!I:I,"&lt;3")</f>
        <v>0</v>
      </c>
      <c r="EE350" s="76">
        <f>SUMIFS('Planificación 2026-1'!R:R,'Planificación 2026-1'!W:W,C350,'Planificación 2026-1'!F:F,"SUNAMPE",'Planificación 2026-1'!X:X,"VIRTUAL",'Planificación 2026-1'!I:I,"&lt;3")</f>
        <v>0</v>
      </c>
      <c r="EF350" s="76">
        <f>SUMIFS('Planificación 2026-1'!R:R,'Planificación 2026-1'!W:W,C350,'Planificación 2026-1'!F:F,"SUNAMPE",'Planificación 2026-1'!X:X,"&lt;&gt;VIRTUAL",'Planificación 2026-1'!I:I,"&lt;3")</f>
        <v>0</v>
      </c>
      <c r="EG350" s="76">
        <f>SUMIFS('Planificación 2026-1'!R:R,'Planificación 2026-1'!W:W,C350,'Planificación 2026-1'!F:F,"FILIAL",'Planificación 2026-1'!X:X,"VIRTUAL",'Planificación 2026-1'!I:I,"&lt;3")</f>
        <v>0</v>
      </c>
      <c r="EH350" s="76">
        <f>SUMIFS('Planificación 2026-1'!R:R,'Planificación 2026-1'!W:W,C350,'Planificación 2026-1'!F:F,"FILIAL",'Planificación 2026-1'!X:X,"&lt;&gt;VIRTUAL",'Planificación 2026-1'!I:I,"&lt;3")</f>
        <v>0</v>
      </c>
      <c r="EI350" s="76">
        <f>SUMIFS('Planificación 2026-1'!R:R,'Planificación 2026-1'!W:W,C350,'Planificación 2026-1'!F:F,"PORUMA",'Planificación 2026-1'!X:X,"VIRTUAL",'Planificación 2026-1'!I:I,"&lt;3")</f>
        <v>0</v>
      </c>
      <c r="EJ350" s="76">
        <f>SUMIFS('Planificación 2026-1'!R:R,'Planificación 2026-1'!W:W,C350,'Planificación 2026-1'!F:F,"PORUMA",'Planificación 2026-1'!X:X,"&lt;&gt;VIRTUAL",'Planificación 2026-1'!I:I,"&lt;3")</f>
        <v>0</v>
      </c>
      <c r="EK350" s="76">
        <f>SUMIFS('Planificación 2026-1'!R:R,'Planificación 2026-1'!W:W,C350,'Planificación 2026-1'!F:F,"HUAURA",'Planificación 2026-1'!X:X,"VIRTUAL",'Planificación 2026-1'!I:I,"&lt;3")</f>
        <v>0</v>
      </c>
      <c r="EL350" s="76">
        <f>SUMIFS('Planificación 2026-1'!R:R,'Planificación 2026-1'!W:W,C350,'Planificación 2026-1'!F:F,"HUAURA",'Planificación 2026-1'!X:X,"&lt;&gt;VIRTUAL",'Planificación 2026-1'!I:I,"&lt;3")</f>
        <v>0</v>
      </c>
      <c r="EM350" s="76"/>
      <c r="EN350" s="76">
        <f t="shared" si="50"/>
        <v>0</v>
      </c>
      <c r="EO350" s="76">
        <f t="shared" si="51"/>
        <v>0</v>
      </c>
      <c r="EP350" s="76" t="b">
        <f t="shared" si="52"/>
        <v>1</v>
      </c>
      <c r="EQ350" s="76" t="str">
        <f t="shared" si="53"/>
        <v/>
      </c>
      <c r="ER350" s="76" t="str">
        <f t="shared" si="58"/>
        <v>PRESENCIAL</v>
      </c>
    </row>
    <row r="351" spans="1:148" hidden="1">
      <c r="A351" s="83"/>
      <c r="B351" s="119">
        <v>348</v>
      </c>
      <c r="C351" s="115" t="s">
        <v>524</v>
      </c>
      <c r="D351" s="112">
        <f>SUMIF('Planificación 2026-1'!W:W,C351,'Planificación 2026-1'!R:R)</f>
        <v>0</v>
      </c>
      <c r="E351" s="114" t="s">
        <v>173</v>
      </c>
      <c r="F351" s="115" t="s">
        <v>171</v>
      </c>
      <c r="G351" s="115" t="s">
        <v>153</v>
      </c>
      <c r="H351" s="115" t="s">
        <v>122</v>
      </c>
      <c r="I351" s="107" t="str">
        <f>IF(SUM(COUNTIFS('Planificación 2026-1'!F:F,"PRINCIPAL",'Planificación 2026-1'!W:W,C351,'Planificación 2026-1'!H:H,"AF"))&gt;0,"P01"," ")</f>
        <v xml:space="preserve"> </v>
      </c>
      <c r="J351" s="108" t="str">
        <f>IF(SUM(COUNTIFS('Planificación 2026-1'!F:F,"PRINCIPAL",'Planificación 2026-1'!W:W,C351,'Planificación 2026-1'!H:H,"EN"))&gt;0,"P02"," ")</f>
        <v xml:space="preserve"> </v>
      </c>
      <c r="K351" s="108" t="str">
        <f>IF(SUM(COUNTIFS('Planificación 2026-1'!F:F,"PRINCIPAL",'Planificación 2026-1'!W:W,C351,'Planificación 2026-1'!H:H,"IS"))&gt;0,"P03"," ")</f>
        <v xml:space="preserve"> </v>
      </c>
      <c r="L351" s="108" t="str">
        <f>IF(SUM(COUNTIFS('Planificación 2026-1'!F:F,"PRINCIPAL",'Planificación 2026-1'!W:W,C351,'Planificación 2026-1'!H:H,"PS"))&gt;0,"P04"," ")</f>
        <v xml:space="preserve"> </v>
      </c>
      <c r="M351" s="108"/>
      <c r="N351" s="108" t="str">
        <f>IF(SUM(COUNTIFS('Planificación 2026-1'!F:F,"PRINCIPAL",'Planificación 2026-1'!W:W,C351,'Planificación 2026-1'!H:H,"IN"))&gt;0,"P06"," ")</f>
        <v xml:space="preserve"> </v>
      </c>
      <c r="O351" s="108" t="str">
        <f>IF(SUM(COUNTIFS('Planificación 2026-1'!F:F,"PRINCIPAL",'Planificación 2026-1'!W:W,C351,'Planificación 2026-1'!H:H,"CA"))&gt;0,"P07"," ")</f>
        <v xml:space="preserve"> </v>
      </c>
      <c r="P351" s="108" t="str">
        <f>IF(SUM(COUNTIFS('Planificación 2026-1'!F:F,"PRINCIPAL",'Planificación 2026-1'!W:W,C351,'Planificación 2026-1'!H:H,"DE"))&gt;0,"P08"," ")</f>
        <v xml:space="preserve"> </v>
      </c>
      <c r="Q351" s="108" t="str">
        <f>IF(SUM(COUNTIFS('Planificación 2026-1'!F:F,"PRINCIPAL",'Planificación 2026-1'!W:W,C351,'Planificación 2026-1'!H:H,"OB"))&gt;0,"P09"," ")</f>
        <v xml:space="preserve"> </v>
      </c>
      <c r="R351" s="108" t="str">
        <f>IF(SUM(COUNTIFS('Planificación 2026-1'!F:F,"PRINCIPAL",'Planificación 2026-1'!W:W,C351,'Planificación 2026-1'!H:H,"MH"))&gt;0,"P31"," ")</f>
        <v xml:space="preserve"> </v>
      </c>
      <c r="S351" s="108" t="str">
        <f>IF(SUM(COUNTIFS('Planificación 2026-1'!F:F,"PRINCIPAL",'Planificación 2026-1'!W:W,C351,'Planificación 2026-1'!H:H,"IC"))&gt;0,"P32"," ")</f>
        <v xml:space="preserve"> </v>
      </c>
      <c r="T351" s="108" t="str">
        <f>IF(SUM(COUNTIFS('Planificación 2026-1'!F:F,"PRINCIPAL",'Planificación 2026-1'!W:W,C351,'Planificación 2026-1'!H:H,"AR"))&gt;0,"P34"," ")</f>
        <v xml:space="preserve"> </v>
      </c>
      <c r="U351" s="108" t="str">
        <f>IF(SUM(COUNTIFS('Planificación 2026-1'!F:F,"PRINCIPAL",'Planificación 2026-1'!W:W,C351,'Planificación 2026-1'!H:H,"T1"))&gt;0,"P35"," ")</f>
        <v xml:space="preserve"> </v>
      </c>
      <c r="V351" s="108" t="str">
        <f>IF(SUM(COUNTIFS('Planificación 2026-1'!F:F,"PRINCIPAL",'Planificación 2026-1'!W:W,C351,'Planificación 2026-1'!H:H,"T3"))&gt;0,"P36"," ")</f>
        <v xml:space="preserve"> </v>
      </c>
      <c r="W351" s="108" t="str">
        <f>IF(SUM(COUNTIFS('Planificación 2026-1'!F:F,"PRINCIPAL",'Planificación 2026-1'!W:W,C351,'Planificación 2026-1'!H:H,"T2"))&gt;0,"P37"," ")</f>
        <v xml:space="preserve"> </v>
      </c>
      <c r="X351" s="108" t="str">
        <f>IF(SUM(COUNTIFS('Planificación 2026-1'!F:F,"PRINCIPAL",'Planificación 2026-1'!W:W,C351,'Planificación 2026-1'!H:H,"AE"))&gt;0,"P38"," ")</f>
        <v xml:space="preserve"> </v>
      </c>
      <c r="Y351" s="108" t="str">
        <f>IF(SUM(COUNTIFS('Planificación 2026-1'!F:F,"PRINCIPAL",'Planificación 2026-1'!W:W,C351,'Planificación 2026-1'!H:H,"T4"))&gt;0,"P55"," ")</f>
        <v xml:space="preserve"> </v>
      </c>
      <c r="Z351" s="108" t="str">
        <f>IF(SUM(COUNTIFS('Planificación 2026-1'!F:F,"FILIAL",'Planificación 2026-1'!W:W,C351,'Planificación 2026-1'!H:H,"AF"))&gt;0," P01"," ")</f>
        <v xml:space="preserve"> </v>
      </c>
      <c r="AA351" s="108" t="str">
        <f>IF(SUM(COUNTIFS('Planificación 2026-1'!F:F,"FILIAL",'Planificación 2026-1'!W:W,C351,'Planificación 2026-1'!H:H,"EN"))&gt;0,"P02"," ")</f>
        <v xml:space="preserve"> </v>
      </c>
      <c r="AB351" s="108" t="str">
        <f>IF(SUM(COUNTIFS('Planificación 2026-1'!F:F,"FILIAL",'Planificación 2026-1'!W:W,C351,'Planificación 2026-1'!H:H,"IS"))&gt;0,"P03"," ")</f>
        <v xml:space="preserve"> </v>
      </c>
      <c r="AC351" s="108" t="str">
        <f>IF(SUM(COUNTIFS('Planificación 2026-1'!F:F,"FILIAL",'Planificación 2026-1'!W:W,C351,'Planificación 2026-1'!H:H,"PS"))&gt;0,"P04"," ")</f>
        <v xml:space="preserve"> </v>
      </c>
      <c r="AD351" s="108"/>
      <c r="AE351" s="108" t="str">
        <f>IF(SUM(COUNTIFS('Planificación 2026-1'!F:F,"FILIAL",'Planificación 2026-1'!W:W,C351,'Planificación 2026-1'!H:H,"IN"))&gt;0,"P06"," ")</f>
        <v xml:space="preserve"> </v>
      </c>
      <c r="AF351" s="108" t="str">
        <f>IF(SUM(COUNTIFS('Planificación 2026-1'!F:F,"FILIAL",'Planificación 2026-1'!W:W,C351,'Planificación 2026-1'!H:H,"CA"))&gt;0,"P07"," ")</f>
        <v xml:space="preserve"> </v>
      </c>
      <c r="AG351" s="108" t="str">
        <f>IF(SUM(COUNTIFS('Planificación 2026-1'!F:F,"FILIAL",'Planificación 2026-1'!W:W,C351,'Planificación 2026-1'!H:H,"DE"))&gt;0,"P08"," ")</f>
        <v xml:space="preserve"> </v>
      </c>
      <c r="AH351" s="108" t="str">
        <f>IF(SUM(COUNTIFS('Planificación 2026-1'!F:F,"FILIAL",'Planificación 2026-1'!W:W,C351,'Planificación 2026-1'!H:H,"OB"))&gt;0,"P09"," ")</f>
        <v xml:space="preserve"> </v>
      </c>
      <c r="AI351" s="108" t="str">
        <f>IF(SUM(COUNTIFS('Planificación 2026-1'!F:F,"FILIAL",'Planificación 2026-1'!W:W,C351,'Planificación 2026-1'!H:H,"MH"))&gt;0,"P31"," ")</f>
        <v xml:space="preserve"> </v>
      </c>
      <c r="AJ351" s="108" t="str">
        <f>IF(SUM(COUNTIFS('Planificación 2026-1'!F:F,"FILIAL",'Planificación 2026-1'!W:W,C351,'Planificación 2026-1'!H:H,"IC"))&gt;0,"P32"," ")</f>
        <v xml:space="preserve"> </v>
      </c>
      <c r="AK351" s="108" t="str">
        <f>IF(SUM(COUNTIFS('Planificación 2026-1'!F:F,"FILIAL",'Planificación 2026-1'!W:W,C351,'Planificación 2026-1'!H:H,"AR"))&gt;0,"P34"," ")</f>
        <v xml:space="preserve"> </v>
      </c>
      <c r="AL351" s="108" t="str">
        <f>IF(SUM(COUNTIFS('Planificación 2026-1'!F:F,"FILIAL",'Planificación 2026-1'!W:W,C351,'Planificación 2026-1'!H:H,"T1"))&gt;0,"P35"," ")</f>
        <v xml:space="preserve"> </v>
      </c>
      <c r="AM351" s="108" t="str">
        <f>IF(SUM(COUNTIFS('Planificación 2026-1'!F:F,"FILIAL",'Planificación 2026-1'!W:W,C351,'Planificación 2026-1'!H:H,"T3"))&gt;0,"P36"," ")</f>
        <v xml:space="preserve"> </v>
      </c>
      <c r="AN351" s="108" t="str">
        <f>IF(SUM(COUNTIFS('Planificación 2026-1'!F:F,"FILIAL",'Planificación 2026-1'!W:W,C351,'Planificación 2026-1'!H:H,"T2"))&gt;0,"P37"," ")</f>
        <v xml:space="preserve"> </v>
      </c>
      <c r="AO351" s="108" t="str">
        <f>IF(SUM(COUNTIFS('Planificación 2026-1'!F:F,"FILIAL",'Planificación 2026-1'!W:W,C351,'Planificación 2026-1'!H:H,"AE"))&gt;0,"P38"," ")</f>
        <v xml:space="preserve"> </v>
      </c>
      <c r="AP351" s="108" t="str">
        <f>IF(SUM(COUNTIFS('Planificación 2026-1'!F:F,"FILIAL",'Planificación 2026-1'!W:W,C351,'Planificación 2026-1'!H:H,"T4"))&gt;0,"P55"," ")</f>
        <v xml:space="preserve"> </v>
      </c>
      <c r="AQ351" s="108" t="str">
        <f>IF(SUM(COUNTIFS('Planificación 2026-1'!F:F,"SUNAMPE",'Planificación 2026-1'!W:W,C351,'Planificación 2026-1'!H:H,"AF"))&gt;0," P01"," ")</f>
        <v xml:space="preserve"> </v>
      </c>
      <c r="AR351" s="108" t="str">
        <f>IF(SUM(COUNTIFS('Planificación 2026-1'!F:F,"SUNAMPE",'Planificación 2026-1'!W:W,C351,'Planificación 2026-1'!H:H,"EN"))&gt;0,"P02"," ")</f>
        <v xml:space="preserve"> </v>
      </c>
      <c r="AS351" s="108" t="str">
        <f>IF(SUM(COUNTIFS('Planificación 2026-1'!F:F,"SUNAMPE",'Planificación 2026-1'!W:W,C351,'Planificación 2026-1'!H:H,"IS"))&gt;0,"P03"," ")</f>
        <v xml:space="preserve"> </v>
      </c>
      <c r="AT351" s="108" t="str">
        <f>IF(SUM(COUNTIFS('Planificación 2026-1'!F:F,"SUNAMPE",'Planificación 2026-1'!W:W,C351,'Planificación 2026-1'!H:H,"PS"))&gt;0,"P04"," ")</f>
        <v xml:space="preserve"> </v>
      </c>
      <c r="AU351" s="108"/>
      <c r="AV351" s="108" t="str">
        <f>IF(SUM(COUNTIFS('Planificación 2026-1'!F:F,"SUNAMPE",'Planificación 2026-1'!W:W,C351,'Planificación 2026-1'!H:H,"IN"))&gt;0,"P06"," ")</f>
        <v xml:space="preserve"> </v>
      </c>
      <c r="AW351" s="108" t="str">
        <f>IF(SUM(COUNTIFS('Planificación 2026-1'!F:F,"SUNAMPE",'Planificación 2026-1'!W:W,C351,'Planificación 2026-1'!H:H,"CA"))&gt;0,"P07"," ")</f>
        <v xml:space="preserve"> </v>
      </c>
      <c r="AX351" s="108" t="str">
        <f>IF(SUM(COUNTIFS('Planificación 2026-1'!F:F,"SUNAMPE",'Planificación 2026-1'!W:W,C351,'Planificación 2026-1'!H:H,"DE"))&gt;0,"P08"," ")</f>
        <v xml:space="preserve"> </v>
      </c>
      <c r="AY351" s="108" t="str">
        <f>IF(SUM(COUNTIFS('Planificación 2026-1'!F:F,"SUNAMPE",'Planificación 2026-1'!W:W,C351,'Planificación 2026-1'!H:H,"OB"))&gt;0,"P09"," ")</f>
        <v xml:space="preserve"> </v>
      </c>
      <c r="AZ351" s="108" t="str">
        <f>IF(SUM(COUNTIFS('Planificación 2026-1'!F:F,"SUNAMPE",'Planificación 2026-1'!W:W,C351,'Planificación 2026-1'!H:H,"MH"))&gt;0,"P31"," ")</f>
        <v xml:space="preserve"> </v>
      </c>
      <c r="BA351" s="108" t="str">
        <f>IF(SUM(COUNTIFS('Planificación 2026-1'!F:F,"SUNAMPE",'Planificación 2026-1'!W:W,C351,'Planificación 2026-1'!H:H,"IC"))&gt;0,"P32"," ")</f>
        <v xml:space="preserve"> </v>
      </c>
      <c r="BB351" s="108" t="str">
        <f>IF(SUM(COUNTIFS('Planificación 2026-1'!F:F,"SUNAMPE",'Planificación 2026-1'!W:W,C351,'Planificación 2026-1'!H:H,"AR"))&gt;0,"P34"," ")</f>
        <v xml:space="preserve"> </v>
      </c>
      <c r="BC351" s="108" t="str">
        <f>IF(SUM(COUNTIFS('Planificación 2026-1'!F:F,"SUNAMPE",'Planificación 2026-1'!W:W,C351,'Planificación 2026-1'!H:H,"T1"))&gt;0,"P35"," ")</f>
        <v xml:space="preserve"> </v>
      </c>
      <c r="BD351" s="108" t="str">
        <f>IF(SUM(COUNTIFS('Planificación 2026-1'!F:F,"SUNAMPE",'Planificación 2026-1'!W:W,C351,'Planificación 2026-1'!H:H,"T3"))&gt;0,"P36"," ")</f>
        <v xml:space="preserve"> </v>
      </c>
      <c r="BE351" s="108" t="str">
        <f>IF(SUM(COUNTIFS('Planificación 2026-1'!F:F,"SUNAMPE",'Planificación 2026-1'!W:W,C351,'Planificación 2026-1'!H:H,"T2"))&gt;0,"P37"," ")</f>
        <v xml:space="preserve"> </v>
      </c>
      <c r="BF351" s="108" t="str">
        <f>IF(SUM(COUNTIFS('Planificación 2026-1'!F:F,"SUNAMPE",'Planificación 2026-1'!W:W,C351,'Planificación 2026-1'!H:H,"AE"))&gt;0,"P38"," ")</f>
        <v xml:space="preserve"> </v>
      </c>
      <c r="BG351" s="108" t="str">
        <f>IF(SUM(COUNTIFS('Planificación 2026-1'!F:F,"SUNAMPE",'Planificación 2026-1'!W:W,C351,'Planificación 2026-1'!H:H,"T4"))&gt;0,"P55"," ")</f>
        <v xml:space="preserve"> </v>
      </c>
      <c r="BH351" s="108" t="str">
        <f>IF(SUM(COUNTIFS('Planificación 2026-1'!F:F,"HUAURA",'Planificación 2026-1'!W:W,C351,'Planificación 2026-1'!H:H,"AF"))&gt;0," P01"," ")</f>
        <v xml:space="preserve"> </v>
      </c>
      <c r="BI351" s="108" t="str">
        <f>IF(SUM(COUNTIFS('Planificación 2026-1'!F:F,"HUAURA",'Planificación 2026-1'!W:W,C351,'Planificación 2026-1'!H:H,"EN"))&gt;0,"P02"," ")</f>
        <v xml:space="preserve"> </v>
      </c>
      <c r="BJ351" s="108" t="str">
        <f>IF(SUM(COUNTIFS('Planificación 2026-1'!F:F,"HUAURA",'Planificación 2026-1'!W:W,C351,'Planificación 2026-1'!H:H,"IS"))&gt;0,"P03"," ")</f>
        <v xml:space="preserve"> </v>
      </c>
      <c r="BK351" s="108" t="str">
        <f>IF(SUM(COUNTIFS('Planificación 2026-1'!F:F,"HUAURA",'Planificación 2026-1'!W:W,C351,'Planificación 2026-1'!H:H,"PS"))&gt;0,"P04"," ")</f>
        <v xml:space="preserve"> </v>
      </c>
      <c r="BL351" s="108"/>
      <c r="BM351" s="108" t="str">
        <f>IF(SUM(COUNTIFS('Planificación 2026-1'!F:F,"HUAURA",'Planificación 2026-1'!W:W,C351,'Planificación 2026-1'!H:H,"IN"))&gt;0,"P06"," ")</f>
        <v xml:space="preserve"> </v>
      </c>
      <c r="BN351" s="108" t="str">
        <f>IF(SUM(COUNTIFS('Planificación 2026-1'!F:F,"HUAURA",'Planificación 2026-1'!W:W,C351,'Planificación 2026-1'!H:H,"CA"))&gt;0,"P07"," ")</f>
        <v xml:space="preserve"> </v>
      </c>
      <c r="BO351" s="108" t="str">
        <f>IF(SUM(COUNTIFS('Planificación 2026-1'!F:F,"HUAURA",'Planificación 2026-1'!W:W,C351,'Planificación 2026-1'!H:H,"DE"))&gt;0,"P08"," ")</f>
        <v xml:space="preserve"> </v>
      </c>
      <c r="BP351" s="108" t="str">
        <f>IF(SUM(COUNTIFS('Planificación 2026-1'!F:F,"HUAURA",'Planificación 2026-1'!W:W,C351,'Planificación 2026-1'!H:H,"OB"))&gt;0,"P09"," ")</f>
        <v xml:space="preserve"> </v>
      </c>
      <c r="BQ351" s="108" t="str">
        <f>IF(SUM(COUNTIFS('Planificación 2026-1'!F:F,"HUAURA",'Planificación 2026-1'!W:W,C351,'Planificación 2026-1'!H:H,"MH"))&gt;0,"P31"," ")</f>
        <v xml:space="preserve"> </v>
      </c>
      <c r="BR351" s="108" t="str">
        <f>IF(SUM(COUNTIFS('Planificación 2026-1'!F:F,"HUAURA",'Planificación 2026-1'!W:W,C351,'Planificación 2026-1'!H:H,"IC"))&gt;0,"P32"," ")</f>
        <v xml:space="preserve"> </v>
      </c>
      <c r="BS351" s="108" t="str">
        <f>IF(SUM(COUNTIFS('Planificación 2026-1'!F:F,"HUAURA",'Planificación 2026-1'!W:W,C351,'Planificación 2026-1'!H:H,"AR"))&gt;0,"P34"," ")</f>
        <v xml:space="preserve"> </v>
      </c>
      <c r="BT351" s="108" t="str">
        <f>IF(SUM(COUNTIFS('Planificación 2026-1'!F:F,"HUAURA",'Planificación 2026-1'!W:W,C351,'Planificación 2026-1'!H:H,"T1"))&gt;0,"P35"," ")</f>
        <v xml:space="preserve"> </v>
      </c>
      <c r="BU351" s="108" t="str">
        <f>IF(SUM(COUNTIFS('Planificación 2026-1'!F:F,"HUAURA",'Planificación 2026-1'!W:W,C351,'Planificación 2026-1'!H:H,"T3"))&gt;0,"P36"," ")</f>
        <v xml:space="preserve"> </v>
      </c>
      <c r="BV351" s="108" t="str">
        <f>IF(SUM(COUNTIFS('Planificación 2026-1'!F:F,"HUAURA",'Planificación 2026-1'!W:W,C351,'Planificación 2026-1'!H:H,"T2"))&gt;0,"P37"," ")</f>
        <v xml:space="preserve"> </v>
      </c>
      <c r="BW351" s="108" t="str">
        <f>IF(SUM(COUNTIFS('Planificación 2026-1'!F:F,"HUAURA",'Planificación 2026-1'!W:W,C351,'Planificación 2026-1'!H:H,"AE"))&gt;0,"P38"," ")</f>
        <v xml:space="preserve"> </v>
      </c>
      <c r="BX351" s="108" t="str">
        <f>IF(SUM(COUNTIFS('Planificación 2026-1'!F:F,"HUAURA",'Planificación 2026-1'!W:W,C351,'Planificación 2026-1'!H:H,"T4"))&gt;0,"P55"," ")</f>
        <v xml:space="preserve"> </v>
      </c>
      <c r="BY351" s="109">
        <f>SUMIFS('Planificación 2026-1'!R:R,'Planificación 2026-1'!W:W,C351,'Planificación 2026-1'!H:H,"AF",'Planificación 2026-1'!I:I,"&gt;2")</f>
        <v>0</v>
      </c>
      <c r="BZ351" s="109">
        <f>SUMIFS('Planificación 2026-1'!R:R,'Planificación 2026-1'!W:W,C351,'Planificación 2026-1'!H:H,"EN",'Planificación 2026-1'!I:I,"&gt;2")</f>
        <v>0</v>
      </c>
      <c r="CA351" s="109">
        <f>SUMIFS('Planificación 2026-1'!R:R,'Planificación 2026-1'!W:W,C351,'Planificación 2026-1'!H:H,"IS",'Planificación 2026-1'!I:I,"&gt;2")</f>
        <v>0</v>
      </c>
      <c r="CB351" s="109">
        <f>SUMIFS('Planificación 2026-1'!R:R,'Planificación 2026-1'!W:W,C351,'Planificación 2026-1'!H:H,"PS",'Planificación 2026-1'!I:I,"&gt;2")</f>
        <v>0</v>
      </c>
      <c r="CC351" s="109">
        <f>SUMIFS('Planificación 2026-1'!R:R,'Planificación 2026-1'!W:W,C351,'Planificación 2026-1'!H:H,"IN",'Planificación 2026-1'!I:I,"&gt;2")</f>
        <v>0</v>
      </c>
      <c r="CD351" s="109">
        <f>SUMIFS('Planificación 2026-1'!R:R,'Planificación 2026-1'!W:W,C351,'Planificación 2026-1'!H:H,"CA",'Planificación 2026-1'!I:I,"&gt;2")</f>
        <v>0</v>
      </c>
      <c r="CE351" s="109">
        <f>SUMIFS('Planificación 2026-1'!R:R,'Planificación 2026-1'!W:W,C351,'Planificación 2026-1'!H:H,"DE",'Planificación 2026-1'!I:I,"&gt;2")</f>
        <v>0</v>
      </c>
      <c r="CF351" s="109">
        <f>SUMIFS('Planificación 2026-1'!R:R,'Planificación 2026-1'!W:W,C351,'Planificación 2026-1'!H:H,"OB",'Planificación 2026-1'!I:I,"&gt;2")</f>
        <v>0</v>
      </c>
      <c r="CG351" s="109">
        <f>SUMIFS('Planificación 2026-1'!R:R,'Planificación 2026-1'!W:W,C351,'Planificación 2026-1'!H:H,"MH",'Planificación 2026-1'!I:I,"&gt;2")</f>
        <v>0</v>
      </c>
      <c r="CH351" s="109">
        <f>SUMIFS('Planificación 2026-1'!R:R,'Planificación 2026-1'!W:W,C351,'Planificación 2026-1'!H:H,"IC",'Planificación 2026-1'!I:I,"&gt;2")</f>
        <v>0</v>
      </c>
      <c r="CI351" s="109">
        <f>SUMIFS('Planificación 2026-1'!R:R,'Planificación 2026-1'!W:W,C351,'Planificación 2026-1'!H:H,"AR",'Planificación 2026-1'!I:I,"&gt;2")</f>
        <v>0</v>
      </c>
      <c r="CJ351" s="109">
        <f>SUMIFS('Planificación 2026-1'!R:R,'Planificación 2026-1'!W:W,C351,'Planificación 2026-1'!H:H,"T1",'Planificación 2026-1'!I:I,"&gt;2")</f>
        <v>0</v>
      </c>
      <c r="CK351" s="109">
        <f>SUMIFS('Planificación 2026-1'!R:R,'Planificación 2026-1'!W:W,C351,'Planificación 2026-1'!H:H,"T3",'Planificación 2026-1'!I:I,"&gt;2")</f>
        <v>0</v>
      </c>
      <c r="CL351" s="109">
        <f>SUMIFS('Planificación 2026-1'!R:R,'Planificación 2026-1'!W:W,C351,'Planificación 2026-1'!H:H,"T2",'Planificación 2026-1'!I:I,"&gt;2")</f>
        <v>0</v>
      </c>
      <c r="CM351" s="109">
        <f>SUMIFS('Planificación 2026-1'!R:R,'Planificación 2026-1'!W:W,C351,'Planificación 2026-1'!H:H,"AE",'Planificación 2026-1'!I:I,"&gt;2")</f>
        <v>0</v>
      </c>
      <c r="CN351" s="109">
        <f>SUMIFS('Planificación 2026-1'!R:R,'Planificación 2026-1'!W:W,C351,'Planificación 2026-1'!H:H,"T4",'Planificación 2026-1'!I:I,"&gt;2")</f>
        <v>0</v>
      </c>
      <c r="CO351" s="109">
        <f>SUMIFS('Planificación 2026-1'!R:R,'Planificación 2026-1'!W:W,C351,'Planificación 2026-1'!H:H,"AF",'Planificación 2026-1'!I:I,"&lt;3")</f>
        <v>0</v>
      </c>
      <c r="CP351" s="109">
        <f>SUMIFS('Planificación 2026-1'!R:R,'Planificación 2026-1'!W:W,C351,'Planificación 2026-1'!H:H,"EN",'Planificación 2026-1'!I:I,"&lt;3")</f>
        <v>0</v>
      </c>
      <c r="CQ351" s="109">
        <f>SUMIFS('Planificación 2026-1'!R:R,'Planificación 2026-1'!W:W,C351,'Planificación 2026-1'!H:H,"IS",'Planificación 2026-1'!I:I,"&lt;3")</f>
        <v>0</v>
      </c>
      <c r="CR351" s="109">
        <f>SUMIFS('Planificación 2026-1'!R:R,'Planificación 2026-1'!W:W,C351,'Planificación 2026-1'!H:H,"PS",'Planificación 2026-1'!I:I,"&lt;3")</f>
        <v>0</v>
      </c>
      <c r="CS351" s="109">
        <f>SUMIFS('Planificación 2026-1'!R:R,'Planificación 2026-1'!W:W,C351,'Planificación 2026-1'!H:H,"IN",'Planificación 2026-1'!I:I,"&lt;3")</f>
        <v>0</v>
      </c>
      <c r="CT351" s="109">
        <f>SUMIFS('Planificación 2026-1'!R:R,'Planificación 2026-1'!W:W,C351,'Planificación 2026-1'!H:H,"CA",'Planificación 2026-1'!I:I,"&lt;3")</f>
        <v>0</v>
      </c>
      <c r="CU351" s="109">
        <f>SUMIFS('Planificación 2026-1'!R:R,'Planificación 2026-1'!W:W,C351,'Planificación 2026-1'!H:H,"DE",'Planificación 2026-1'!I:I,"&lt;3")</f>
        <v>0</v>
      </c>
      <c r="CV351" s="109">
        <f>SUMIFS('Planificación 2026-1'!R:R,'Planificación 2026-1'!W:W,C351,'Planificación 2026-1'!H:H,"OB",'Planificación 2026-1'!I:I,"&lt;3")</f>
        <v>0</v>
      </c>
      <c r="CW351" s="109">
        <f>SUMIFS('Planificación 2026-1'!R:R,'Planificación 2026-1'!W:W,C351,'Planificación 2026-1'!H:H,"MH",'Planificación 2026-1'!I:I,"&lt;3")</f>
        <v>0</v>
      </c>
      <c r="CX351" s="109">
        <f>SUMIFS('Planificación 2026-1'!R:R,'Planificación 2026-1'!W:W,C351,'Planificación 2026-1'!H:H,"IC",'Planificación 2026-1'!I:I,"&lt;3")</f>
        <v>0</v>
      </c>
      <c r="CY351" s="109">
        <f>SUMIFS('Planificación 2026-1'!R:R,'Planificación 2026-1'!W:W,C351,'Planificación 2026-1'!H:H,"AR",'Planificación 2026-1'!I:I,"&lt;3")</f>
        <v>0</v>
      </c>
      <c r="CZ351" s="109">
        <f>SUMIFS('Planificación 2026-1'!R:R,'Planificación 2026-1'!W:W,C351,'Planificación 2026-1'!H:H,"T1",'Planificación 2026-1'!I:I,"&lt;3")</f>
        <v>0</v>
      </c>
      <c r="DA351" s="109">
        <f>SUMIFS('Planificación 2026-1'!R:R,'Planificación 2026-1'!W:W,C351,'Planificación 2026-1'!H:H,"T3",'Planificación 2026-1'!I:I,"&lt;3")</f>
        <v>0</v>
      </c>
      <c r="DB351" s="109">
        <f>SUMIFS('Planificación 2026-1'!R:R,'Planificación 2026-1'!W:W,C351,'Planificación 2026-1'!H:H,"T2",'Planificación 2026-1'!I:I,"&lt;3")</f>
        <v>0</v>
      </c>
      <c r="DC351" s="109">
        <f>SUMIFS('Planificación 2026-1'!R:R,'Planificación 2026-1'!W:W,C351,'Planificación 2026-1'!H:H,"AE",'Planificación 2026-1'!I:I,"&lt;3")</f>
        <v>0</v>
      </c>
      <c r="DD351" s="109">
        <f>SUMIFS('Planificación 2026-1'!R:R,'Planificación 2026-1'!W:W,C351,'Planificación 2026-1'!H:H,"T4",'Planificación 2026-1'!I:I,"&lt;3")</f>
        <v>0</v>
      </c>
      <c r="DE351" s="108" t="str">
        <f t="shared" si="54"/>
        <v/>
      </c>
      <c r="DF351" s="41">
        <f>IF(C351="","",SUMIFS('Planificación 2026-1'!R:R,'Planificación 2026-1'!W:W,C351,'Planificación 2026-1'!F:F,"PRINCIPAL",'Planificación 2026-1'!X:X,"VIRTUAL"))</f>
        <v>0</v>
      </c>
      <c r="DG351" s="41">
        <f>IF(C351="","",SUMIFS('Planificación 2026-1'!R:R,'Planificación 2026-1'!W:W,C351,'Planificación 2026-1'!F:F,"PRINCIPAL",'Planificación 2026-1'!X:X,"PRESENCIAL"))</f>
        <v>0</v>
      </c>
      <c r="DH351" s="41">
        <f>IF(C351="","",SUMIFS('Planificación 2026-1'!R:R,'Planificación 2026-1'!W:W,C351,'Planificación 2026-1'!F:F,"PRINCIPAL",'Planificación 2026-1'!X:X,"HIBRIDO PRESENCIAL"))</f>
        <v>0</v>
      </c>
      <c r="DI351" s="108" t="str">
        <f t="shared" si="55"/>
        <v/>
      </c>
      <c r="DJ351" s="108">
        <f>IF(C351="","",SUMIFS('Planificación 2026-1'!R:R,'Planificación 2026-1'!W:W,C351,'Planificación 2026-1'!F:F,"FILIAL",'Planificación 2026-1'!X:X,"VIRTUAL"))</f>
        <v>0</v>
      </c>
      <c r="DK351" s="110">
        <f>IF(C351="","",SUMIFS('Planificación 2026-1'!R:R,'Planificación 2026-1'!W:W,C351,'Planificación 2026-1'!F:F,"FILIAL",'Planificación 2026-1'!X:X,"PRESENCIAL"))</f>
        <v>0</v>
      </c>
      <c r="DL351" s="61">
        <f>IF(C351="","",SUMIFS('Planificación 2026-1'!R:R,'Planificación 2026-1'!W:W,C351,'Planificación 2026-1'!F:F,"FILIAL",'Planificación 2026-1'!X:X,"HIBRIDO PRESENCIAL"))</f>
        <v>0</v>
      </c>
      <c r="DM351" s="111" t="str">
        <f t="shared" si="56"/>
        <v/>
      </c>
      <c r="DN351" s="108">
        <f>IF(C351="","",SUMIFS('Planificación 2026-1'!R:R,'Planificación 2026-1'!W:W,C351,'Planificación 2026-1'!F:F,"SUNAMPE",'Planificación 2026-1'!X:X,"VIRTUAL"))</f>
        <v>0</v>
      </c>
      <c r="DO351" s="61">
        <f>IF(C351="","",SUMIFS('Planificación 2026-1'!R:R,'Planificación 2026-1'!W:W,C351,'Planificación 2026-1'!F:F,"SUNAMPE",'Planificación 2026-1'!X:X,"PRESENCIAL"))</f>
        <v>0</v>
      </c>
      <c r="DP351" s="111" t="str">
        <f t="shared" si="57"/>
        <v/>
      </c>
      <c r="DQ351" s="108">
        <f>IF(C351="","",SUMIFS('Planificación 2026-1'!R:R,'Planificación 2026-1'!W:W,C351,'Planificación 2026-1'!F:F,"HUAURA",'Planificación 2026-1'!X:X,"VIRTUAL"))</f>
        <v>0</v>
      </c>
      <c r="DR351" s="61">
        <f>IF(C351="","",SUMIFS('Planificación 2026-1'!R:R,'Planificación 2026-1'!W:W,C351,'Planificación 2026-1'!F:F,"HUAURA",'Planificación 2026-1'!X:X,"PRESENCIAL"))</f>
        <v>0</v>
      </c>
      <c r="DS351" s="76">
        <f>SUMIFS('Planificación 2026-1'!R:R,'Planificación 2026-1'!W:W,C351,'Planificación 2026-1'!F:F,"PRINCIPAL",'Planificación 2026-1'!X:X,"VIRTUAL",'Planificación 2026-1'!I:I,"&gt;2")</f>
        <v>0</v>
      </c>
      <c r="DT351" s="76">
        <f>SUMIFS('Planificación 2026-1'!R:R,'Planificación 2026-1'!W:W,C351,'Planificación 2026-1'!F:F,"PRINCIPAL",'Planificación 2026-1'!X:X,"&lt;&gt;VIRTUAL",'Planificación 2026-1'!I:I,"&gt;2")</f>
        <v>0</v>
      </c>
      <c r="DU351" s="76">
        <f>SUMIFS('Planificación 2026-1'!R:R,'Planificación 2026-1'!W:W,C351,'Planificación 2026-1'!F:F,"SUNAMPE",'Planificación 2026-1'!X:X,"VIRTUAL",'Planificación 2026-1'!I:I,"&gt;2")</f>
        <v>0</v>
      </c>
      <c r="DV351" s="76">
        <f>SUMIFS('Planificación 2026-1'!R:R,'Planificación 2026-1'!W:W,C351,'Planificación 2026-1'!F:F,"SUNAMPE",'Planificación 2026-1'!X:X,"&lt;&gt;VIRTUAL",'Planificación 2026-1'!I:I,"&gt;2")</f>
        <v>0</v>
      </c>
      <c r="DW351" s="76">
        <f>SUMIFS('Planificación 2026-1'!R:R,'Planificación 2026-1'!W:W,C351,'Planificación 2026-1'!F:F,"FILIAL",'Planificación 2026-1'!X:X,"VIRTUAL",'Planificación 2026-1'!I:I,"&gt;2")</f>
        <v>0</v>
      </c>
      <c r="DX351" s="76">
        <f>SUMIFS('Planificación 2026-1'!R:R,'Planificación 2026-1'!W:W,C351,'Planificación 2026-1'!F:F,"FILIAL",'Planificación 2026-1'!X:X,"&lt;&gt;VIRTUAL",'Planificación 2026-1'!I:I,"&gt;2")</f>
        <v>0</v>
      </c>
      <c r="DY351" s="76">
        <f>SUMIFS('Planificación 2026-1'!R:R,'Planificación 2026-1'!W:W,C351,'Planificación 2026-1'!F:F,"PORUMA",'Planificación 2026-1'!X:X,"VIRTUAL",'Planificación 2026-1'!I:I,"&gt;2")</f>
        <v>0</v>
      </c>
      <c r="DZ351" s="76">
        <f>SUMIFS('Planificación 2026-1'!R:R,'Planificación 2026-1'!W:W,C351,'Planificación 2026-1'!F:F,"PORUMA",'Planificación 2026-1'!X:X,"&lt;&gt;VIRTUAL",'Planificación 2026-1'!I:I,"&gt;2")</f>
        <v>0</v>
      </c>
      <c r="EA351" s="76">
        <f>SUMIFS('Planificación 2026-1'!R:R,'Planificación 2026-1'!W:W,C351,'Planificación 2026-1'!F:F,"HUAURA",'Planificación 2026-1'!X:X,"VIRTUAL",'Planificación 2026-1'!I:I,"&gt;2")</f>
        <v>0</v>
      </c>
      <c r="EB351" s="76">
        <f>SUMIFS('Planificación 2026-1'!R:R,'Planificación 2026-1'!W:W,C351,'Planificación 2026-1'!F:F,"HUAURA",'Planificación 2026-1'!X:X,"&lt;&gt;VIRTUAL",'Planificación 2026-1'!I:I,"&gt;2")</f>
        <v>0</v>
      </c>
      <c r="EC351" s="76">
        <f>SUMIFS('Planificación 2026-1'!R:R,'Planificación 2026-1'!W:W,C351,'Planificación 2026-1'!F:F,"PRINCIPAL",'Planificación 2026-1'!X:X,"VIRTUAL",'Planificación 2026-1'!I:I,"&lt;3")</f>
        <v>0</v>
      </c>
      <c r="ED351" s="76">
        <f>SUMIFS('Planificación 2026-1'!R:R,'Planificación 2026-1'!W:W,C351,'Planificación 2026-1'!F:F,"PRINCIPAL",'Planificación 2026-1'!X:X,"&lt;&gt;VIRTUAL",'Planificación 2026-1'!I:I,"&lt;3")</f>
        <v>0</v>
      </c>
      <c r="EE351" s="76">
        <f>SUMIFS('Planificación 2026-1'!R:R,'Planificación 2026-1'!W:W,C351,'Planificación 2026-1'!F:F,"SUNAMPE",'Planificación 2026-1'!X:X,"VIRTUAL",'Planificación 2026-1'!I:I,"&lt;3")</f>
        <v>0</v>
      </c>
      <c r="EF351" s="76">
        <f>SUMIFS('Planificación 2026-1'!R:R,'Planificación 2026-1'!W:W,C351,'Planificación 2026-1'!F:F,"SUNAMPE",'Planificación 2026-1'!X:X,"&lt;&gt;VIRTUAL",'Planificación 2026-1'!I:I,"&lt;3")</f>
        <v>0</v>
      </c>
      <c r="EG351" s="76">
        <f>SUMIFS('Planificación 2026-1'!R:R,'Planificación 2026-1'!W:W,C351,'Planificación 2026-1'!F:F,"FILIAL",'Planificación 2026-1'!X:X,"VIRTUAL",'Planificación 2026-1'!I:I,"&lt;3")</f>
        <v>0</v>
      </c>
      <c r="EH351" s="76">
        <f>SUMIFS('Planificación 2026-1'!R:R,'Planificación 2026-1'!W:W,C351,'Planificación 2026-1'!F:F,"FILIAL",'Planificación 2026-1'!X:X,"&lt;&gt;VIRTUAL",'Planificación 2026-1'!I:I,"&lt;3")</f>
        <v>0</v>
      </c>
      <c r="EI351" s="76">
        <f>SUMIFS('Planificación 2026-1'!R:R,'Planificación 2026-1'!W:W,C351,'Planificación 2026-1'!F:F,"PORUMA",'Planificación 2026-1'!X:X,"VIRTUAL",'Planificación 2026-1'!I:I,"&lt;3")</f>
        <v>0</v>
      </c>
      <c r="EJ351" s="76">
        <f>SUMIFS('Planificación 2026-1'!R:R,'Planificación 2026-1'!W:W,C351,'Planificación 2026-1'!F:F,"PORUMA",'Planificación 2026-1'!X:X,"&lt;&gt;VIRTUAL",'Planificación 2026-1'!I:I,"&lt;3")</f>
        <v>0</v>
      </c>
      <c r="EK351" s="76">
        <f>SUMIFS('Planificación 2026-1'!R:R,'Planificación 2026-1'!W:W,C351,'Planificación 2026-1'!F:F,"HUAURA",'Planificación 2026-1'!X:X,"VIRTUAL",'Planificación 2026-1'!I:I,"&lt;3")</f>
        <v>0</v>
      </c>
      <c r="EL351" s="76">
        <f>SUMIFS('Planificación 2026-1'!R:R,'Planificación 2026-1'!W:W,C351,'Planificación 2026-1'!F:F,"HUAURA",'Planificación 2026-1'!X:X,"&lt;&gt;VIRTUAL",'Planificación 2026-1'!I:I,"&lt;3")</f>
        <v>0</v>
      </c>
      <c r="EM351" s="76"/>
      <c r="EN351" s="76">
        <f t="shared" si="50"/>
        <v>0</v>
      </c>
      <c r="EO351" s="76">
        <f t="shared" si="51"/>
        <v>0</v>
      </c>
      <c r="EP351" s="76" t="b">
        <f t="shared" si="52"/>
        <v>1</v>
      </c>
      <c r="EQ351" s="76" t="str">
        <f t="shared" si="53"/>
        <v/>
      </c>
      <c r="ER351" s="76" t="str">
        <f t="shared" si="58"/>
        <v>PRESENCIAL</v>
      </c>
    </row>
    <row r="352" spans="1:148" hidden="1">
      <c r="A352" s="83"/>
      <c r="B352" s="119">
        <v>349</v>
      </c>
      <c r="C352" s="115" t="s">
        <v>525</v>
      </c>
      <c r="D352" s="112">
        <f>SUMIF('Planificación 2026-1'!W:W,C352,'Planificación 2026-1'!R:R)</f>
        <v>13</v>
      </c>
      <c r="E352" s="114" t="s">
        <v>170</v>
      </c>
      <c r="F352" s="115" t="s">
        <v>171</v>
      </c>
      <c r="G352" s="115" t="s">
        <v>13</v>
      </c>
      <c r="H352" s="115" t="s">
        <v>127</v>
      </c>
      <c r="I352" s="107" t="str">
        <f>IF(SUM(COUNTIFS('Planificación 2026-1'!F:F,"PRINCIPAL",'Planificación 2026-1'!W:W,C352,'Planificación 2026-1'!H:H,"AF"))&gt;0,"P01"," ")</f>
        <v xml:space="preserve"> </v>
      </c>
      <c r="J352" s="108" t="str">
        <f>IF(SUM(COUNTIFS('Planificación 2026-1'!F:F,"PRINCIPAL",'Planificación 2026-1'!W:W,C352,'Planificación 2026-1'!H:H,"EN"))&gt;0,"P02"," ")</f>
        <v xml:space="preserve"> </v>
      </c>
      <c r="K352" s="108" t="str">
        <f>IF(SUM(COUNTIFS('Planificación 2026-1'!F:F,"PRINCIPAL",'Planificación 2026-1'!W:W,C352,'Planificación 2026-1'!H:H,"IS"))&gt;0,"P03"," ")</f>
        <v xml:space="preserve"> </v>
      </c>
      <c r="L352" s="108" t="str">
        <f>IF(SUM(COUNTIFS('Planificación 2026-1'!F:F,"PRINCIPAL",'Planificación 2026-1'!W:W,C352,'Planificación 2026-1'!H:H,"PS"))&gt;0,"P04"," ")</f>
        <v xml:space="preserve"> </v>
      </c>
      <c r="M352" s="108"/>
      <c r="N352" s="108" t="str">
        <f>IF(SUM(COUNTIFS('Planificación 2026-1'!F:F,"PRINCIPAL",'Planificación 2026-1'!W:W,C352,'Planificación 2026-1'!H:H,"IN"))&gt;0,"P06"," ")</f>
        <v xml:space="preserve"> </v>
      </c>
      <c r="O352" s="108" t="str">
        <f>IF(SUM(COUNTIFS('Planificación 2026-1'!F:F,"PRINCIPAL",'Planificación 2026-1'!W:W,C352,'Planificación 2026-1'!H:H,"CA"))&gt;0,"P07"," ")</f>
        <v xml:space="preserve"> </v>
      </c>
      <c r="P352" s="108" t="str">
        <f>IF(SUM(COUNTIFS('Planificación 2026-1'!F:F,"PRINCIPAL",'Planificación 2026-1'!W:W,C352,'Planificación 2026-1'!H:H,"DE"))&gt;0,"P08"," ")</f>
        <v xml:space="preserve"> </v>
      </c>
      <c r="Q352" s="108" t="str">
        <f>IF(SUM(COUNTIFS('Planificación 2026-1'!F:F,"PRINCIPAL",'Planificación 2026-1'!W:W,C352,'Planificación 2026-1'!H:H,"OB"))&gt;0,"P09"," ")</f>
        <v xml:space="preserve"> </v>
      </c>
      <c r="R352" s="108" t="str">
        <f>IF(SUM(COUNTIFS('Planificación 2026-1'!F:F,"PRINCIPAL",'Planificación 2026-1'!W:W,C352,'Planificación 2026-1'!H:H,"MH"))&gt;0,"P31"," ")</f>
        <v xml:space="preserve"> </v>
      </c>
      <c r="S352" s="108" t="str">
        <f>IF(SUM(COUNTIFS('Planificación 2026-1'!F:F,"PRINCIPAL",'Planificación 2026-1'!W:W,C352,'Planificación 2026-1'!H:H,"IC"))&gt;0,"P32"," ")</f>
        <v xml:space="preserve"> </v>
      </c>
      <c r="T352" s="108" t="str">
        <f>IF(SUM(COUNTIFS('Planificación 2026-1'!F:F,"PRINCIPAL",'Planificación 2026-1'!W:W,C352,'Planificación 2026-1'!H:H,"AR"))&gt;0,"P34"," ")</f>
        <v xml:space="preserve"> </v>
      </c>
      <c r="U352" s="108" t="str">
        <f>IF(SUM(COUNTIFS('Planificación 2026-1'!F:F,"PRINCIPAL",'Planificación 2026-1'!W:W,C352,'Planificación 2026-1'!H:H,"T1"))&gt;0,"P35"," ")</f>
        <v xml:space="preserve"> </v>
      </c>
      <c r="V352" s="108" t="str">
        <f>IF(SUM(COUNTIFS('Planificación 2026-1'!F:F,"PRINCIPAL",'Planificación 2026-1'!W:W,C352,'Planificación 2026-1'!H:H,"T3"))&gt;0,"P36"," ")</f>
        <v xml:space="preserve"> </v>
      </c>
      <c r="W352" s="108" t="str">
        <f>IF(SUM(COUNTIFS('Planificación 2026-1'!F:F,"PRINCIPAL",'Planificación 2026-1'!W:W,C352,'Planificación 2026-1'!H:H,"T2"))&gt;0,"P37"," ")</f>
        <v xml:space="preserve"> </v>
      </c>
      <c r="X352" s="108" t="str">
        <f>IF(SUM(COUNTIFS('Planificación 2026-1'!F:F,"PRINCIPAL",'Planificación 2026-1'!W:W,C352,'Planificación 2026-1'!H:H,"AE"))&gt;0,"P38"," ")</f>
        <v xml:space="preserve"> </v>
      </c>
      <c r="Y352" s="108" t="str">
        <f>IF(SUM(COUNTIFS('Planificación 2026-1'!F:F,"PRINCIPAL",'Planificación 2026-1'!W:W,C352,'Planificación 2026-1'!H:H,"T4"))&gt;0,"P55"," ")</f>
        <v xml:space="preserve"> </v>
      </c>
      <c r="Z352" s="108" t="str">
        <f>IF(SUM(COUNTIFS('Planificación 2026-1'!F:F,"FILIAL",'Planificación 2026-1'!W:W,C352,'Planificación 2026-1'!H:H,"AF"))&gt;0," P01"," ")</f>
        <v xml:space="preserve"> </v>
      </c>
      <c r="AA352" s="108" t="str">
        <f>IF(SUM(COUNTIFS('Planificación 2026-1'!F:F,"FILIAL",'Planificación 2026-1'!W:W,C352,'Planificación 2026-1'!H:H,"EN"))&gt;0,"P02"," ")</f>
        <v xml:space="preserve"> </v>
      </c>
      <c r="AB352" s="108" t="str">
        <f>IF(SUM(COUNTIFS('Planificación 2026-1'!F:F,"FILIAL",'Planificación 2026-1'!W:W,C352,'Planificación 2026-1'!H:H,"IS"))&gt;0,"P03"," ")</f>
        <v xml:space="preserve"> </v>
      </c>
      <c r="AC352" s="108" t="str">
        <f>IF(SUM(COUNTIFS('Planificación 2026-1'!F:F,"FILIAL",'Planificación 2026-1'!W:W,C352,'Planificación 2026-1'!H:H,"PS"))&gt;0,"P04"," ")</f>
        <v xml:space="preserve"> </v>
      </c>
      <c r="AD352" s="108"/>
      <c r="AE352" s="108" t="str">
        <f>IF(SUM(COUNTIFS('Planificación 2026-1'!F:F,"FILIAL",'Planificación 2026-1'!W:W,C352,'Planificación 2026-1'!H:H,"IN"))&gt;0,"P06"," ")</f>
        <v xml:space="preserve"> </v>
      </c>
      <c r="AF352" s="108" t="str">
        <f>IF(SUM(COUNTIFS('Planificación 2026-1'!F:F,"FILIAL",'Planificación 2026-1'!W:W,C352,'Planificación 2026-1'!H:H,"CA"))&gt;0,"P07"," ")</f>
        <v xml:space="preserve"> </v>
      </c>
      <c r="AG352" s="108" t="str">
        <f>IF(SUM(COUNTIFS('Planificación 2026-1'!F:F,"FILIAL",'Planificación 2026-1'!W:W,C352,'Planificación 2026-1'!H:H,"DE"))&gt;0,"P08"," ")</f>
        <v>P08</v>
      </c>
      <c r="AH352" s="108" t="str">
        <f>IF(SUM(COUNTIFS('Planificación 2026-1'!F:F,"FILIAL",'Planificación 2026-1'!W:W,C352,'Planificación 2026-1'!H:H,"OB"))&gt;0,"P09"," ")</f>
        <v xml:space="preserve"> </v>
      </c>
      <c r="AI352" s="108" t="str">
        <f>IF(SUM(COUNTIFS('Planificación 2026-1'!F:F,"FILIAL",'Planificación 2026-1'!W:W,C352,'Planificación 2026-1'!H:H,"MH"))&gt;0,"P31"," ")</f>
        <v xml:space="preserve"> </v>
      </c>
      <c r="AJ352" s="108" t="str">
        <f>IF(SUM(COUNTIFS('Planificación 2026-1'!F:F,"FILIAL",'Planificación 2026-1'!W:W,C352,'Planificación 2026-1'!H:H,"IC"))&gt;0,"P32"," ")</f>
        <v xml:space="preserve"> </v>
      </c>
      <c r="AK352" s="108" t="str">
        <f>IF(SUM(COUNTIFS('Planificación 2026-1'!F:F,"FILIAL",'Planificación 2026-1'!W:W,C352,'Planificación 2026-1'!H:H,"AR"))&gt;0,"P34"," ")</f>
        <v xml:space="preserve"> </v>
      </c>
      <c r="AL352" s="108" t="str">
        <f>IF(SUM(COUNTIFS('Planificación 2026-1'!F:F,"FILIAL",'Planificación 2026-1'!W:W,C352,'Planificación 2026-1'!H:H,"T1"))&gt;0,"P35"," ")</f>
        <v xml:space="preserve"> </v>
      </c>
      <c r="AM352" s="108" t="str">
        <f>IF(SUM(COUNTIFS('Planificación 2026-1'!F:F,"FILIAL",'Planificación 2026-1'!W:W,C352,'Planificación 2026-1'!H:H,"T3"))&gt;0,"P36"," ")</f>
        <v xml:space="preserve"> </v>
      </c>
      <c r="AN352" s="108" t="str">
        <f>IF(SUM(COUNTIFS('Planificación 2026-1'!F:F,"FILIAL",'Planificación 2026-1'!W:W,C352,'Planificación 2026-1'!H:H,"T2"))&gt;0,"P37"," ")</f>
        <v xml:space="preserve"> </v>
      </c>
      <c r="AO352" s="108" t="str">
        <f>IF(SUM(COUNTIFS('Planificación 2026-1'!F:F,"FILIAL",'Planificación 2026-1'!W:W,C352,'Planificación 2026-1'!H:H,"AE"))&gt;0,"P38"," ")</f>
        <v xml:space="preserve"> </v>
      </c>
      <c r="AP352" s="108" t="str">
        <f>IF(SUM(COUNTIFS('Planificación 2026-1'!F:F,"FILIAL",'Planificación 2026-1'!W:W,C352,'Planificación 2026-1'!H:H,"T4"))&gt;0,"P55"," ")</f>
        <v xml:space="preserve"> </v>
      </c>
      <c r="AQ352" s="108" t="str">
        <f>IF(SUM(COUNTIFS('Planificación 2026-1'!F:F,"SUNAMPE",'Planificación 2026-1'!W:W,C352,'Planificación 2026-1'!H:H,"AF"))&gt;0," P01"," ")</f>
        <v xml:space="preserve"> </v>
      </c>
      <c r="AR352" s="108" t="str">
        <f>IF(SUM(COUNTIFS('Planificación 2026-1'!F:F,"SUNAMPE",'Planificación 2026-1'!W:W,C352,'Planificación 2026-1'!H:H,"EN"))&gt;0,"P02"," ")</f>
        <v xml:space="preserve"> </v>
      </c>
      <c r="AS352" s="108" t="str">
        <f>IF(SUM(COUNTIFS('Planificación 2026-1'!F:F,"SUNAMPE",'Planificación 2026-1'!W:W,C352,'Planificación 2026-1'!H:H,"IS"))&gt;0,"P03"," ")</f>
        <v xml:space="preserve"> </v>
      </c>
      <c r="AT352" s="108" t="str">
        <f>IF(SUM(COUNTIFS('Planificación 2026-1'!F:F,"SUNAMPE",'Planificación 2026-1'!W:W,C352,'Planificación 2026-1'!H:H,"PS"))&gt;0,"P04"," ")</f>
        <v xml:space="preserve"> </v>
      </c>
      <c r="AU352" s="108"/>
      <c r="AV352" s="108" t="str">
        <f>IF(SUM(COUNTIFS('Planificación 2026-1'!F:F,"SUNAMPE",'Planificación 2026-1'!W:W,C352,'Planificación 2026-1'!H:H,"IN"))&gt;0,"P06"," ")</f>
        <v xml:space="preserve"> </v>
      </c>
      <c r="AW352" s="108" t="str">
        <f>IF(SUM(COUNTIFS('Planificación 2026-1'!F:F,"SUNAMPE",'Planificación 2026-1'!W:W,C352,'Planificación 2026-1'!H:H,"CA"))&gt;0,"P07"," ")</f>
        <v xml:space="preserve"> </v>
      </c>
      <c r="AX352" s="108" t="str">
        <f>IF(SUM(COUNTIFS('Planificación 2026-1'!F:F,"SUNAMPE",'Planificación 2026-1'!W:W,C352,'Planificación 2026-1'!H:H,"DE"))&gt;0,"P08"," ")</f>
        <v xml:space="preserve"> </v>
      </c>
      <c r="AY352" s="108" t="str">
        <f>IF(SUM(COUNTIFS('Planificación 2026-1'!F:F,"SUNAMPE",'Planificación 2026-1'!W:W,C352,'Planificación 2026-1'!H:H,"OB"))&gt;0,"P09"," ")</f>
        <v xml:space="preserve"> </v>
      </c>
      <c r="AZ352" s="108" t="str">
        <f>IF(SUM(COUNTIFS('Planificación 2026-1'!F:F,"SUNAMPE",'Planificación 2026-1'!W:W,C352,'Planificación 2026-1'!H:H,"MH"))&gt;0,"P31"," ")</f>
        <v xml:space="preserve"> </v>
      </c>
      <c r="BA352" s="108" t="str">
        <f>IF(SUM(COUNTIFS('Planificación 2026-1'!F:F,"SUNAMPE",'Planificación 2026-1'!W:W,C352,'Planificación 2026-1'!H:H,"IC"))&gt;0,"P32"," ")</f>
        <v xml:space="preserve"> </v>
      </c>
      <c r="BB352" s="108" t="str">
        <f>IF(SUM(COUNTIFS('Planificación 2026-1'!F:F,"SUNAMPE",'Planificación 2026-1'!W:W,C352,'Planificación 2026-1'!H:H,"AR"))&gt;0,"P34"," ")</f>
        <v xml:space="preserve"> </v>
      </c>
      <c r="BC352" s="108" t="str">
        <f>IF(SUM(COUNTIFS('Planificación 2026-1'!F:F,"SUNAMPE",'Planificación 2026-1'!W:W,C352,'Planificación 2026-1'!H:H,"T1"))&gt;0,"P35"," ")</f>
        <v xml:space="preserve"> </v>
      </c>
      <c r="BD352" s="108" t="str">
        <f>IF(SUM(COUNTIFS('Planificación 2026-1'!F:F,"SUNAMPE",'Planificación 2026-1'!W:W,C352,'Planificación 2026-1'!H:H,"T3"))&gt;0,"P36"," ")</f>
        <v xml:space="preserve"> </v>
      </c>
      <c r="BE352" s="108" t="str">
        <f>IF(SUM(COUNTIFS('Planificación 2026-1'!F:F,"SUNAMPE",'Planificación 2026-1'!W:W,C352,'Planificación 2026-1'!H:H,"T2"))&gt;0,"P37"," ")</f>
        <v xml:space="preserve"> </v>
      </c>
      <c r="BF352" s="108" t="str">
        <f>IF(SUM(COUNTIFS('Planificación 2026-1'!F:F,"SUNAMPE",'Planificación 2026-1'!W:W,C352,'Planificación 2026-1'!H:H,"AE"))&gt;0,"P38"," ")</f>
        <v xml:space="preserve"> </v>
      </c>
      <c r="BG352" s="108" t="str">
        <f>IF(SUM(COUNTIFS('Planificación 2026-1'!F:F,"SUNAMPE",'Planificación 2026-1'!W:W,C352,'Planificación 2026-1'!H:H,"T4"))&gt;0,"P55"," ")</f>
        <v xml:space="preserve"> </v>
      </c>
      <c r="BH352" s="108" t="str">
        <f>IF(SUM(COUNTIFS('Planificación 2026-1'!F:F,"HUAURA",'Planificación 2026-1'!W:W,C352,'Planificación 2026-1'!H:H,"AF"))&gt;0," P01"," ")</f>
        <v xml:space="preserve"> </v>
      </c>
      <c r="BI352" s="108" t="str">
        <f>IF(SUM(COUNTIFS('Planificación 2026-1'!F:F,"HUAURA",'Planificación 2026-1'!W:W,C352,'Planificación 2026-1'!H:H,"EN"))&gt;0,"P02"," ")</f>
        <v xml:space="preserve"> </v>
      </c>
      <c r="BJ352" s="108" t="str">
        <f>IF(SUM(COUNTIFS('Planificación 2026-1'!F:F,"HUAURA",'Planificación 2026-1'!W:W,C352,'Planificación 2026-1'!H:H,"IS"))&gt;0,"P03"," ")</f>
        <v xml:space="preserve"> </v>
      </c>
      <c r="BK352" s="108" t="str">
        <f>IF(SUM(COUNTIFS('Planificación 2026-1'!F:F,"HUAURA",'Planificación 2026-1'!W:W,C352,'Planificación 2026-1'!H:H,"PS"))&gt;0,"P04"," ")</f>
        <v xml:space="preserve"> </v>
      </c>
      <c r="BL352" s="108"/>
      <c r="BM352" s="108" t="str">
        <f>IF(SUM(COUNTIFS('Planificación 2026-1'!F:F,"HUAURA",'Planificación 2026-1'!W:W,C352,'Planificación 2026-1'!H:H,"IN"))&gt;0,"P06"," ")</f>
        <v xml:space="preserve"> </v>
      </c>
      <c r="BN352" s="108" t="str">
        <f>IF(SUM(COUNTIFS('Planificación 2026-1'!F:F,"HUAURA",'Planificación 2026-1'!W:W,C352,'Planificación 2026-1'!H:H,"CA"))&gt;0,"P07"," ")</f>
        <v xml:space="preserve"> </v>
      </c>
      <c r="BO352" s="108" t="str">
        <f>IF(SUM(COUNTIFS('Planificación 2026-1'!F:F,"HUAURA",'Planificación 2026-1'!W:W,C352,'Planificación 2026-1'!H:H,"DE"))&gt;0,"P08"," ")</f>
        <v xml:space="preserve"> </v>
      </c>
      <c r="BP352" s="108" t="str">
        <f>IF(SUM(COUNTIFS('Planificación 2026-1'!F:F,"HUAURA",'Planificación 2026-1'!W:W,C352,'Planificación 2026-1'!H:H,"OB"))&gt;0,"P09"," ")</f>
        <v xml:space="preserve"> </v>
      </c>
      <c r="BQ352" s="108" t="str">
        <f>IF(SUM(COUNTIFS('Planificación 2026-1'!F:F,"HUAURA",'Planificación 2026-1'!W:W,C352,'Planificación 2026-1'!H:H,"MH"))&gt;0,"P31"," ")</f>
        <v xml:space="preserve"> </v>
      </c>
      <c r="BR352" s="108" t="str">
        <f>IF(SUM(COUNTIFS('Planificación 2026-1'!F:F,"HUAURA",'Planificación 2026-1'!W:W,C352,'Planificación 2026-1'!H:H,"IC"))&gt;0,"P32"," ")</f>
        <v xml:space="preserve"> </v>
      </c>
      <c r="BS352" s="108" t="str">
        <f>IF(SUM(COUNTIFS('Planificación 2026-1'!F:F,"HUAURA",'Planificación 2026-1'!W:W,C352,'Planificación 2026-1'!H:H,"AR"))&gt;0,"P34"," ")</f>
        <v xml:space="preserve"> </v>
      </c>
      <c r="BT352" s="108" t="str">
        <f>IF(SUM(COUNTIFS('Planificación 2026-1'!F:F,"HUAURA",'Planificación 2026-1'!W:W,C352,'Planificación 2026-1'!H:H,"T1"))&gt;0,"P35"," ")</f>
        <v xml:space="preserve"> </v>
      </c>
      <c r="BU352" s="108" t="str">
        <f>IF(SUM(COUNTIFS('Planificación 2026-1'!F:F,"HUAURA",'Planificación 2026-1'!W:W,C352,'Planificación 2026-1'!H:H,"T3"))&gt;0,"P36"," ")</f>
        <v xml:space="preserve"> </v>
      </c>
      <c r="BV352" s="108" t="str">
        <f>IF(SUM(COUNTIFS('Planificación 2026-1'!F:F,"HUAURA",'Planificación 2026-1'!W:W,C352,'Planificación 2026-1'!H:H,"T2"))&gt;0,"P37"," ")</f>
        <v xml:space="preserve"> </v>
      </c>
      <c r="BW352" s="108" t="str">
        <f>IF(SUM(COUNTIFS('Planificación 2026-1'!F:F,"HUAURA",'Planificación 2026-1'!W:W,C352,'Planificación 2026-1'!H:H,"AE"))&gt;0,"P38"," ")</f>
        <v xml:space="preserve"> </v>
      </c>
      <c r="BX352" s="108" t="str">
        <f>IF(SUM(COUNTIFS('Planificación 2026-1'!F:F,"HUAURA",'Planificación 2026-1'!W:W,C352,'Planificación 2026-1'!H:H,"T4"))&gt;0,"P55"," ")</f>
        <v xml:space="preserve"> </v>
      </c>
      <c r="BY352" s="109">
        <f>SUMIFS('Planificación 2026-1'!R:R,'Planificación 2026-1'!W:W,C352,'Planificación 2026-1'!H:H,"AF",'Planificación 2026-1'!I:I,"&gt;2")</f>
        <v>0</v>
      </c>
      <c r="BZ352" s="109">
        <f>SUMIFS('Planificación 2026-1'!R:R,'Planificación 2026-1'!W:W,C352,'Planificación 2026-1'!H:H,"EN",'Planificación 2026-1'!I:I,"&gt;2")</f>
        <v>0</v>
      </c>
      <c r="CA352" s="109">
        <f>SUMIFS('Planificación 2026-1'!R:R,'Planificación 2026-1'!W:W,C352,'Planificación 2026-1'!H:H,"IS",'Planificación 2026-1'!I:I,"&gt;2")</f>
        <v>0</v>
      </c>
      <c r="CB352" s="109">
        <f>SUMIFS('Planificación 2026-1'!R:R,'Planificación 2026-1'!W:W,C352,'Planificación 2026-1'!H:H,"PS",'Planificación 2026-1'!I:I,"&gt;2")</f>
        <v>0</v>
      </c>
      <c r="CC352" s="109">
        <f>SUMIFS('Planificación 2026-1'!R:R,'Planificación 2026-1'!W:W,C352,'Planificación 2026-1'!H:H,"IN",'Planificación 2026-1'!I:I,"&gt;2")</f>
        <v>0</v>
      </c>
      <c r="CD352" s="109">
        <f>SUMIFS('Planificación 2026-1'!R:R,'Planificación 2026-1'!W:W,C352,'Planificación 2026-1'!H:H,"CA",'Planificación 2026-1'!I:I,"&gt;2")</f>
        <v>0</v>
      </c>
      <c r="CE352" s="109">
        <f>SUMIFS('Planificación 2026-1'!R:R,'Planificación 2026-1'!W:W,C352,'Planificación 2026-1'!H:H,"DE",'Planificación 2026-1'!I:I,"&gt;2")</f>
        <v>13</v>
      </c>
      <c r="CF352" s="109">
        <f>SUMIFS('Planificación 2026-1'!R:R,'Planificación 2026-1'!W:W,C352,'Planificación 2026-1'!H:H,"OB",'Planificación 2026-1'!I:I,"&gt;2")</f>
        <v>0</v>
      </c>
      <c r="CG352" s="109">
        <f>SUMIFS('Planificación 2026-1'!R:R,'Planificación 2026-1'!W:W,C352,'Planificación 2026-1'!H:H,"MH",'Planificación 2026-1'!I:I,"&gt;2")</f>
        <v>0</v>
      </c>
      <c r="CH352" s="109">
        <f>SUMIFS('Planificación 2026-1'!R:R,'Planificación 2026-1'!W:W,C352,'Planificación 2026-1'!H:H,"IC",'Planificación 2026-1'!I:I,"&gt;2")</f>
        <v>0</v>
      </c>
      <c r="CI352" s="109">
        <f>SUMIFS('Planificación 2026-1'!R:R,'Planificación 2026-1'!W:W,C352,'Planificación 2026-1'!H:H,"AR",'Planificación 2026-1'!I:I,"&gt;2")</f>
        <v>0</v>
      </c>
      <c r="CJ352" s="109">
        <f>SUMIFS('Planificación 2026-1'!R:R,'Planificación 2026-1'!W:W,C352,'Planificación 2026-1'!H:H,"T1",'Planificación 2026-1'!I:I,"&gt;2")</f>
        <v>0</v>
      </c>
      <c r="CK352" s="109">
        <f>SUMIFS('Planificación 2026-1'!R:R,'Planificación 2026-1'!W:W,C352,'Planificación 2026-1'!H:H,"T3",'Planificación 2026-1'!I:I,"&gt;2")</f>
        <v>0</v>
      </c>
      <c r="CL352" s="109">
        <f>SUMIFS('Planificación 2026-1'!R:R,'Planificación 2026-1'!W:W,C352,'Planificación 2026-1'!H:H,"T2",'Planificación 2026-1'!I:I,"&gt;2")</f>
        <v>0</v>
      </c>
      <c r="CM352" s="109">
        <f>SUMIFS('Planificación 2026-1'!R:R,'Planificación 2026-1'!W:W,C352,'Planificación 2026-1'!H:H,"AE",'Planificación 2026-1'!I:I,"&gt;2")</f>
        <v>0</v>
      </c>
      <c r="CN352" s="109">
        <f>SUMIFS('Planificación 2026-1'!R:R,'Planificación 2026-1'!W:W,C352,'Planificación 2026-1'!H:H,"T4",'Planificación 2026-1'!I:I,"&gt;2")</f>
        <v>0</v>
      </c>
      <c r="CO352" s="109">
        <f>SUMIFS('Planificación 2026-1'!R:R,'Planificación 2026-1'!W:W,C352,'Planificación 2026-1'!H:H,"AF",'Planificación 2026-1'!I:I,"&lt;3")</f>
        <v>0</v>
      </c>
      <c r="CP352" s="109">
        <f>SUMIFS('Planificación 2026-1'!R:R,'Planificación 2026-1'!W:W,C352,'Planificación 2026-1'!H:H,"EN",'Planificación 2026-1'!I:I,"&lt;3")</f>
        <v>0</v>
      </c>
      <c r="CQ352" s="109">
        <f>SUMIFS('Planificación 2026-1'!R:R,'Planificación 2026-1'!W:W,C352,'Planificación 2026-1'!H:H,"IS",'Planificación 2026-1'!I:I,"&lt;3")</f>
        <v>0</v>
      </c>
      <c r="CR352" s="109">
        <f>SUMIFS('Planificación 2026-1'!R:R,'Planificación 2026-1'!W:W,C352,'Planificación 2026-1'!H:H,"PS",'Planificación 2026-1'!I:I,"&lt;3")</f>
        <v>0</v>
      </c>
      <c r="CS352" s="109">
        <f>SUMIFS('Planificación 2026-1'!R:R,'Planificación 2026-1'!W:W,C352,'Planificación 2026-1'!H:H,"IN",'Planificación 2026-1'!I:I,"&lt;3")</f>
        <v>0</v>
      </c>
      <c r="CT352" s="109">
        <f>SUMIFS('Planificación 2026-1'!R:R,'Planificación 2026-1'!W:W,C352,'Planificación 2026-1'!H:H,"CA",'Planificación 2026-1'!I:I,"&lt;3")</f>
        <v>0</v>
      </c>
      <c r="CU352" s="109">
        <f>SUMIFS('Planificación 2026-1'!R:R,'Planificación 2026-1'!W:W,C352,'Planificación 2026-1'!H:H,"DE",'Planificación 2026-1'!I:I,"&lt;3")</f>
        <v>0</v>
      </c>
      <c r="CV352" s="109">
        <f>SUMIFS('Planificación 2026-1'!R:R,'Planificación 2026-1'!W:W,C352,'Planificación 2026-1'!H:H,"OB",'Planificación 2026-1'!I:I,"&lt;3")</f>
        <v>0</v>
      </c>
      <c r="CW352" s="109">
        <f>SUMIFS('Planificación 2026-1'!R:R,'Planificación 2026-1'!W:W,C352,'Planificación 2026-1'!H:H,"MH",'Planificación 2026-1'!I:I,"&lt;3")</f>
        <v>0</v>
      </c>
      <c r="CX352" s="109">
        <f>SUMIFS('Planificación 2026-1'!R:R,'Planificación 2026-1'!W:W,C352,'Planificación 2026-1'!H:H,"IC",'Planificación 2026-1'!I:I,"&lt;3")</f>
        <v>0</v>
      </c>
      <c r="CY352" s="109">
        <f>SUMIFS('Planificación 2026-1'!R:R,'Planificación 2026-1'!W:W,C352,'Planificación 2026-1'!H:H,"AR",'Planificación 2026-1'!I:I,"&lt;3")</f>
        <v>0</v>
      </c>
      <c r="CZ352" s="109">
        <f>SUMIFS('Planificación 2026-1'!R:R,'Planificación 2026-1'!W:W,C352,'Planificación 2026-1'!H:H,"T1",'Planificación 2026-1'!I:I,"&lt;3")</f>
        <v>0</v>
      </c>
      <c r="DA352" s="109">
        <f>SUMIFS('Planificación 2026-1'!R:R,'Planificación 2026-1'!W:W,C352,'Planificación 2026-1'!H:H,"T3",'Planificación 2026-1'!I:I,"&lt;3")</f>
        <v>0</v>
      </c>
      <c r="DB352" s="109">
        <f>SUMIFS('Planificación 2026-1'!R:R,'Planificación 2026-1'!W:W,C352,'Planificación 2026-1'!H:H,"T2",'Planificación 2026-1'!I:I,"&lt;3")</f>
        <v>0</v>
      </c>
      <c r="DC352" s="109">
        <f>SUMIFS('Planificación 2026-1'!R:R,'Planificación 2026-1'!W:W,C352,'Planificación 2026-1'!H:H,"AE",'Planificación 2026-1'!I:I,"&lt;3")</f>
        <v>0</v>
      </c>
      <c r="DD352" s="109">
        <f>SUMIFS('Planificación 2026-1'!R:R,'Planificación 2026-1'!W:W,C352,'Planificación 2026-1'!H:H,"T4",'Planificación 2026-1'!I:I,"&lt;3")</f>
        <v>0</v>
      </c>
      <c r="DE352" s="108" t="str">
        <f t="shared" si="54"/>
        <v/>
      </c>
      <c r="DF352" s="41">
        <f>IF(C352="","",SUMIFS('Planificación 2026-1'!R:R,'Planificación 2026-1'!W:W,C352,'Planificación 2026-1'!F:F,"PRINCIPAL",'Planificación 2026-1'!X:X,"VIRTUAL"))</f>
        <v>0</v>
      </c>
      <c r="DG352" s="41">
        <f>IF(C352="","",SUMIFS('Planificación 2026-1'!R:R,'Planificación 2026-1'!W:W,C352,'Planificación 2026-1'!F:F,"PRINCIPAL",'Planificación 2026-1'!X:X,"PRESENCIAL"))</f>
        <v>0</v>
      </c>
      <c r="DH352" s="41">
        <f>IF(C352="","",SUMIFS('Planificación 2026-1'!R:R,'Planificación 2026-1'!W:W,C352,'Planificación 2026-1'!F:F,"PRINCIPAL",'Planificación 2026-1'!X:X,"HIBRIDO PRESENCIAL"))</f>
        <v>0</v>
      </c>
      <c r="DI352" s="108" t="str">
        <f t="shared" si="55"/>
        <v>P08</v>
      </c>
      <c r="DJ352" s="108">
        <f>IF(C352="","",SUMIFS('Planificación 2026-1'!R:R,'Planificación 2026-1'!W:W,C352,'Planificación 2026-1'!F:F,"FILIAL",'Planificación 2026-1'!X:X,"VIRTUAL"))</f>
        <v>0</v>
      </c>
      <c r="DK352" s="110">
        <f>IF(C352="","",SUMIFS('Planificación 2026-1'!R:R,'Planificación 2026-1'!W:W,C352,'Planificación 2026-1'!F:F,"FILIAL",'Planificación 2026-1'!X:X,"PRESENCIAL"))</f>
        <v>13</v>
      </c>
      <c r="DL352" s="61">
        <f>IF(C352="","",SUMIFS('Planificación 2026-1'!R:R,'Planificación 2026-1'!W:W,C352,'Planificación 2026-1'!F:F,"FILIAL",'Planificación 2026-1'!X:X,"HIBRIDO PRESENCIAL"))</f>
        <v>0</v>
      </c>
      <c r="DM352" s="111" t="str">
        <f t="shared" si="56"/>
        <v/>
      </c>
      <c r="DN352" s="108">
        <f>IF(C352="","",SUMIFS('Planificación 2026-1'!R:R,'Planificación 2026-1'!W:W,C352,'Planificación 2026-1'!F:F,"SUNAMPE",'Planificación 2026-1'!X:X,"VIRTUAL"))</f>
        <v>0</v>
      </c>
      <c r="DO352" s="61">
        <f>IF(C352="","",SUMIFS('Planificación 2026-1'!R:R,'Planificación 2026-1'!W:W,C352,'Planificación 2026-1'!F:F,"SUNAMPE",'Planificación 2026-1'!X:X,"PRESENCIAL"))</f>
        <v>0</v>
      </c>
      <c r="DP352" s="111" t="str">
        <f t="shared" si="57"/>
        <v/>
      </c>
      <c r="DQ352" s="108">
        <f>IF(C352="","",SUMIFS('Planificación 2026-1'!R:R,'Planificación 2026-1'!W:W,C352,'Planificación 2026-1'!F:F,"HUAURA",'Planificación 2026-1'!X:X,"VIRTUAL"))</f>
        <v>0</v>
      </c>
      <c r="DR352" s="61">
        <f>IF(C352="","",SUMIFS('Planificación 2026-1'!R:R,'Planificación 2026-1'!W:W,C352,'Planificación 2026-1'!F:F,"HUAURA",'Planificación 2026-1'!X:X,"PRESENCIAL"))</f>
        <v>0</v>
      </c>
      <c r="DS352" s="76">
        <f>SUMIFS('Planificación 2026-1'!R:R,'Planificación 2026-1'!W:W,C352,'Planificación 2026-1'!F:F,"PRINCIPAL",'Planificación 2026-1'!X:X,"VIRTUAL",'Planificación 2026-1'!I:I,"&gt;2")</f>
        <v>0</v>
      </c>
      <c r="DT352" s="76">
        <f>SUMIFS('Planificación 2026-1'!R:R,'Planificación 2026-1'!W:W,C352,'Planificación 2026-1'!F:F,"PRINCIPAL",'Planificación 2026-1'!X:X,"&lt;&gt;VIRTUAL",'Planificación 2026-1'!I:I,"&gt;2")</f>
        <v>0</v>
      </c>
      <c r="DU352" s="76">
        <f>SUMIFS('Planificación 2026-1'!R:R,'Planificación 2026-1'!W:W,C352,'Planificación 2026-1'!F:F,"SUNAMPE",'Planificación 2026-1'!X:X,"VIRTUAL",'Planificación 2026-1'!I:I,"&gt;2")</f>
        <v>0</v>
      </c>
      <c r="DV352" s="76">
        <f>SUMIFS('Planificación 2026-1'!R:R,'Planificación 2026-1'!W:W,C352,'Planificación 2026-1'!F:F,"SUNAMPE",'Planificación 2026-1'!X:X,"&lt;&gt;VIRTUAL",'Planificación 2026-1'!I:I,"&gt;2")</f>
        <v>0</v>
      </c>
      <c r="DW352" s="76">
        <f>SUMIFS('Planificación 2026-1'!R:R,'Planificación 2026-1'!W:W,C352,'Planificación 2026-1'!F:F,"FILIAL",'Planificación 2026-1'!X:X,"VIRTUAL",'Planificación 2026-1'!I:I,"&gt;2")</f>
        <v>0</v>
      </c>
      <c r="DX352" s="76">
        <f>SUMIFS('Planificación 2026-1'!R:R,'Planificación 2026-1'!W:W,C352,'Planificación 2026-1'!F:F,"FILIAL",'Planificación 2026-1'!X:X,"&lt;&gt;VIRTUAL",'Planificación 2026-1'!I:I,"&gt;2")</f>
        <v>13</v>
      </c>
      <c r="DY352" s="76">
        <f>SUMIFS('Planificación 2026-1'!R:R,'Planificación 2026-1'!W:W,C352,'Planificación 2026-1'!F:F,"PORUMA",'Planificación 2026-1'!X:X,"VIRTUAL",'Planificación 2026-1'!I:I,"&gt;2")</f>
        <v>0</v>
      </c>
      <c r="DZ352" s="76">
        <f>SUMIFS('Planificación 2026-1'!R:R,'Planificación 2026-1'!W:W,C352,'Planificación 2026-1'!F:F,"PORUMA",'Planificación 2026-1'!X:X,"&lt;&gt;VIRTUAL",'Planificación 2026-1'!I:I,"&gt;2")</f>
        <v>0</v>
      </c>
      <c r="EA352" s="76">
        <f>SUMIFS('Planificación 2026-1'!R:R,'Planificación 2026-1'!W:W,C352,'Planificación 2026-1'!F:F,"HUAURA",'Planificación 2026-1'!X:X,"VIRTUAL",'Planificación 2026-1'!I:I,"&gt;2")</f>
        <v>0</v>
      </c>
      <c r="EB352" s="76">
        <f>SUMIFS('Planificación 2026-1'!R:R,'Planificación 2026-1'!W:W,C352,'Planificación 2026-1'!F:F,"HUAURA",'Planificación 2026-1'!X:X,"&lt;&gt;VIRTUAL",'Planificación 2026-1'!I:I,"&gt;2")</f>
        <v>0</v>
      </c>
      <c r="EC352" s="76">
        <f>SUMIFS('Planificación 2026-1'!R:R,'Planificación 2026-1'!W:W,C352,'Planificación 2026-1'!F:F,"PRINCIPAL",'Planificación 2026-1'!X:X,"VIRTUAL",'Planificación 2026-1'!I:I,"&lt;3")</f>
        <v>0</v>
      </c>
      <c r="ED352" s="76">
        <f>SUMIFS('Planificación 2026-1'!R:R,'Planificación 2026-1'!W:W,C352,'Planificación 2026-1'!F:F,"PRINCIPAL",'Planificación 2026-1'!X:X,"&lt;&gt;VIRTUAL",'Planificación 2026-1'!I:I,"&lt;3")</f>
        <v>0</v>
      </c>
      <c r="EE352" s="76">
        <f>SUMIFS('Planificación 2026-1'!R:R,'Planificación 2026-1'!W:W,C352,'Planificación 2026-1'!F:F,"SUNAMPE",'Planificación 2026-1'!X:X,"VIRTUAL",'Planificación 2026-1'!I:I,"&lt;3")</f>
        <v>0</v>
      </c>
      <c r="EF352" s="76">
        <f>SUMIFS('Planificación 2026-1'!R:R,'Planificación 2026-1'!W:W,C352,'Planificación 2026-1'!F:F,"SUNAMPE",'Planificación 2026-1'!X:X,"&lt;&gt;VIRTUAL",'Planificación 2026-1'!I:I,"&lt;3")</f>
        <v>0</v>
      </c>
      <c r="EG352" s="76">
        <f>SUMIFS('Planificación 2026-1'!R:R,'Planificación 2026-1'!W:W,C352,'Planificación 2026-1'!F:F,"FILIAL",'Planificación 2026-1'!X:X,"VIRTUAL",'Planificación 2026-1'!I:I,"&lt;3")</f>
        <v>0</v>
      </c>
      <c r="EH352" s="76">
        <f>SUMIFS('Planificación 2026-1'!R:R,'Planificación 2026-1'!W:W,C352,'Planificación 2026-1'!F:F,"FILIAL",'Planificación 2026-1'!X:X,"&lt;&gt;VIRTUAL",'Planificación 2026-1'!I:I,"&lt;3")</f>
        <v>0</v>
      </c>
      <c r="EI352" s="76">
        <f>SUMIFS('Planificación 2026-1'!R:R,'Planificación 2026-1'!W:W,C352,'Planificación 2026-1'!F:F,"PORUMA",'Planificación 2026-1'!X:X,"VIRTUAL",'Planificación 2026-1'!I:I,"&lt;3")</f>
        <v>0</v>
      </c>
      <c r="EJ352" s="76">
        <f>SUMIFS('Planificación 2026-1'!R:R,'Planificación 2026-1'!W:W,C352,'Planificación 2026-1'!F:F,"PORUMA",'Planificación 2026-1'!X:X,"&lt;&gt;VIRTUAL",'Planificación 2026-1'!I:I,"&lt;3")</f>
        <v>0</v>
      </c>
      <c r="EK352" s="76">
        <f>SUMIFS('Planificación 2026-1'!R:R,'Planificación 2026-1'!W:W,C352,'Planificación 2026-1'!F:F,"HUAURA",'Planificación 2026-1'!X:X,"VIRTUAL",'Planificación 2026-1'!I:I,"&lt;3")</f>
        <v>0</v>
      </c>
      <c r="EL352" s="76">
        <f>SUMIFS('Planificación 2026-1'!R:R,'Planificación 2026-1'!W:W,C352,'Planificación 2026-1'!F:F,"HUAURA",'Planificación 2026-1'!X:X,"&lt;&gt;VIRTUAL",'Planificación 2026-1'!I:I,"&lt;3")</f>
        <v>0</v>
      </c>
      <c r="EM352" s="76"/>
      <c r="EN352" s="76">
        <f t="shared" si="50"/>
        <v>0</v>
      </c>
      <c r="EO352" s="76">
        <f t="shared" si="51"/>
        <v>13</v>
      </c>
      <c r="EP352" s="76" t="b">
        <f t="shared" si="52"/>
        <v>1</v>
      </c>
      <c r="EQ352" s="76" t="str">
        <f t="shared" si="53"/>
        <v>FILIAL</v>
      </c>
      <c r="ER352" s="76" t="str">
        <f t="shared" si="58"/>
        <v>PRESENCIAL</v>
      </c>
    </row>
    <row r="353" spans="1:148" hidden="1">
      <c r="A353" s="83"/>
      <c r="B353" s="119">
        <v>350</v>
      </c>
      <c r="C353" s="115" t="s">
        <v>526</v>
      </c>
      <c r="D353" s="112">
        <f>SUMIF('Planificación 2026-1'!W:W,C353,'Planificación 2026-1'!R:R)</f>
        <v>0</v>
      </c>
      <c r="E353" s="114" t="s">
        <v>170</v>
      </c>
      <c r="F353" s="115" t="s">
        <v>171</v>
      </c>
      <c r="G353" s="115" t="s">
        <v>13</v>
      </c>
      <c r="H353" s="115" t="s">
        <v>128</v>
      </c>
      <c r="I353" s="107" t="str">
        <f>IF(SUM(COUNTIFS('Planificación 2026-1'!F:F,"PRINCIPAL",'Planificación 2026-1'!W:W,C353,'Planificación 2026-1'!H:H,"AF"))&gt;0,"P01"," ")</f>
        <v xml:space="preserve"> </v>
      </c>
      <c r="J353" s="108" t="str">
        <f>IF(SUM(COUNTIFS('Planificación 2026-1'!F:F,"PRINCIPAL",'Planificación 2026-1'!W:W,C353,'Planificación 2026-1'!H:H,"EN"))&gt;0,"P02"," ")</f>
        <v xml:space="preserve"> </v>
      </c>
      <c r="K353" s="108" t="str">
        <f>IF(SUM(COUNTIFS('Planificación 2026-1'!F:F,"PRINCIPAL",'Planificación 2026-1'!W:W,C353,'Planificación 2026-1'!H:H,"IS"))&gt;0,"P03"," ")</f>
        <v xml:space="preserve"> </v>
      </c>
      <c r="L353" s="108" t="str">
        <f>IF(SUM(COUNTIFS('Planificación 2026-1'!F:F,"PRINCIPAL",'Planificación 2026-1'!W:W,C353,'Planificación 2026-1'!H:H,"PS"))&gt;0,"P04"," ")</f>
        <v xml:space="preserve"> </v>
      </c>
      <c r="M353" s="108"/>
      <c r="N353" s="108" t="str">
        <f>IF(SUM(COUNTIFS('Planificación 2026-1'!F:F,"PRINCIPAL",'Planificación 2026-1'!W:W,C353,'Planificación 2026-1'!H:H,"IN"))&gt;0,"P06"," ")</f>
        <v xml:space="preserve"> </v>
      </c>
      <c r="O353" s="108" t="str">
        <f>IF(SUM(COUNTIFS('Planificación 2026-1'!F:F,"PRINCIPAL",'Planificación 2026-1'!W:W,C353,'Planificación 2026-1'!H:H,"CA"))&gt;0,"P07"," ")</f>
        <v xml:space="preserve"> </v>
      </c>
      <c r="P353" s="108" t="str">
        <f>IF(SUM(COUNTIFS('Planificación 2026-1'!F:F,"PRINCIPAL",'Planificación 2026-1'!W:W,C353,'Planificación 2026-1'!H:H,"DE"))&gt;0,"P08"," ")</f>
        <v xml:space="preserve"> </v>
      </c>
      <c r="Q353" s="108" t="str">
        <f>IF(SUM(COUNTIFS('Planificación 2026-1'!F:F,"PRINCIPAL",'Planificación 2026-1'!W:W,C353,'Planificación 2026-1'!H:H,"OB"))&gt;0,"P09"," ")</f>
        <v xml:space="preserve"> </v>
      </c>
      <c r="R353" s="108" t="str">
        <f>IF(SUM(COUNTIFS('Planificación 2026-1'!F:F,"PRINCIPAL",'Planificación 2026-1'!W:W,C353,'Planificación 2026-1'!H:H,"MH"))&gt;0,"P31"," ")</f>
        <v xml:space="preserve"> </v>
      </c>
      <c r="S353" s="108" t="str">
        <f>IF(SUM(COUNTIFS('Planificación 2026-1'!F:F,"PRINCIPAL",'Planificación 2026-1'!W:W,C353,'Planificación 2026-1'!H:H,"IC"))&gt;0,"P32"," ")</f>
        <v xml:space="preserve"> </v>
      </c>
      <c r="T353" s="108" t="str">
        <f>IF(SUM(COUNTIFS('Planificación 2026-1'!F:F,"PRINCIPAL",'Planificación 2026-1'!W:W,C353,'Planificación 2026-1'!H:H,"AR"))&gt;0,"P34"," ")</f>
        <v xml:space="preserve"> </v>
      </c>
      <c r="U353" s="108" t="str">
        <f>IF(SUM(COUNTIFS('Planificación 2026-1'!F:F,"PRINCIPAL",'Planificación 2026-1'!W:W,C353,'Planificación 2026-1'!H:H,"T1"))&gt;0,"P35"," ")</f>
        <v xml:space="preserve"> </v>
      </c>
      <c r="V353" s="108" t="str">
        <f>IF(SUM(COUNTIFS('Planificación 2026-1'!F:F,"PRINCIPAL",'Planificación 2026-1'!W:W,C353,'Planificación 2026-1'!H:H,"T3"))&gt;0,"P36"," ")</f>
        <v xml:space="preserve"> </v>
      </c>
      <c r="W353" s="108" t="str">
        <f>IF(SUM(COUNTIFS('Planificación 2026-1'!F:F,"PRINCIPAL",'Planificación 2026-1'!W:W,C353,'Planificación 2026-1'!H:H,"T2"))&gt;0,"P37"," ")</f>
        <v xml:space="preserve"> </v>
      </c>
      <c r="X353" s="108" t="str">
        <f>IF(SUM(COUNTIFS('Planificación 2026-1'!F:F,"PRINCIPAL",'Planificación 2026-1'!W:W,C353,'Planificación 2026-1'!H:H,"AE"))&gt;0,"P38"," ")</f>
        <v xml:space="preserve"> </v>
      </c>
      <c r="Y353" s="108" t="str">
        <f>IF(SUM(COUNTIFS('Planificación 2026-1'!F:F,"PRINCIPAL",'Planificación 2026-1'!W:W,C353,'Planificación 2026-1'!H:H,"T4"))&gt;0,"P55"," ")</f>
        <v xml:space="preserve"> </v>
      </c>
      <c r="Z353" s="108" t="str">
        <f>IF(SUM(COUNTIFS('Planificación 2026-1'!F:F,"FILIAL",'Planificación 2026-1'!W:W,C353,'Planificación 2026-1'!H:H,"AF"))&gt;0," P01"," ")</f>
        <v xml:space="preserve"> </v>
      </c>
      <c r="AA353" s="108" t="str">
        <f>IF(SUM(COUNTIFS('Planificación 2026-1'!F:F,"FILIAL",'Planificación 2026-1'!W:W,C353,'Planificación 2026-1'!H:H,"EN"))&gt;0,"P02"," ")</f>
        <v xml:space="preserve"> </v>
      </c>
      <c r="AB353" s="108" t="str">
        <f>IF(SUM(COUNTIFS('Planificación 2026-1'!F:F,"FILIAL",'Planificación 2026-1'!W:W,C353,'Planificación 2026-1'!H:H,"IS"))&gt;0,"P03"," ")</f>
        <v xml:space="preserve"> </v>
      </c>
      <c r="AC353" s="108" t="str">
        <f>IF(SUM(COUNTIFS('Planificación 2026-1'!F:F,"FILIAL",'Planificación 2026-1'!W:W,C353,'Planificación 2026-1'!H:H,"PS"))&gt;0,"P04"," ")</f>
        <v xml:space="preserve"> </v>
      </c>
      <c r="AD353" s="108"/>
      <c r="AE353" s="108" t="str">
        <f>IF(SUM(COUNTIFS('Planificación 2026-1'!F:F,"FILIAL",'Planificación 2026-1'!W:W,C353,'Planificación 2026-1'!H:H,"IN"))&gt;0,"P06"," ")</f>
        <v xml:space="preserve"> </v>
      </c>
      <c r="AF353" s="108" t="str">
        <f>IF(SUM(COUNTIFS('Planificación 2026-1'!F:F,"FILIAL",'Planificación 2026-1'!W:W,C353,'Planificación 2026-1'!H:H,"CA"))&gt;0,"P07"," ")</f>
        <v xml:space="preserve"> </v>
      </c>
      <c r="AG353" s="108" t="str">
        <f>IF(SUM(COUNTIFS('Planificación 2026-1'!F:F,"FILIAL",'Planificación 2026-1'!W:W,C353,'Planificación 2026-1'!H:H,"DE"))&gt;0,"P08"," ")</f>
        <v xml:space="preserve"> </v>
      </c>
      <c r="AH353" s="108" t="str">
        <f>IF(SUM(COUNTIFS('Planificación 2026-1'!F:F,"FILIAL",'Planificación 2026-1'!W:W,C353,'Planificación 2026-1'!H:H,"OB"))&gt;0,"P09"," ")</f>
        <v xml:space="preserve"> </v>
      </c>
      <c r="AI353" s="108" t="str">
        <f>IF(SUM(COUNTIFS('Planificación 2026-1'!F:F,"FILIAL",'Planificación 2026-1'!W:W,C353,'Planificación 2026-1'!H:H,"MH"))&gt;0,"P31"," ")</f>
        <v xml:space="preserve"> </v>
      </c>
      <c r="AJ353" s="108" t="str">
        <f>IF(SUM(COUNTIFS('Planificación 2026-1'!F:F,"FILIAL",'Planificación 2026-1'!W:W,C353,'Planificación 2026-1'!H:H,"IC"))&gt;0,"P32"," ")</f>
        <v xml:space="preserve"> </v>
      </c>
      <c r="AK353" s="108" t="str">
        <f>IF(SUM(COUNTIFS('Planificación 2026-1'!F:F,"FILIAL",'Planificación 2026-1'!W:W,C353,'Planificación 2026-1'!H:H,"AR"))&gt;0,"P34"," ")</f>
        <v xml:space="preserve"> </v>
      </c>
      <c r="AL353" s="108" t="str">
        <f>IF(SUM(COUNTIFS('Planificación 2026-1'!F:F,"FILIAL",'Planificación 2026-1'!W:W,C353,'Planificación 2026-1'!H:H,"T1"))&gt;0,"P35"," ")</f>
        <v xml:space="preserve"> </v>
      </c>
      <c r="AM353" s="108" t="str">
        <f>IF(SUM(COUNTIFS('Planificación 2026-1'!F:F,"FILIAL",'Planificación 2026-1'!W:W,C353,'Planificación 2026-1'!H:H,"T3"))&gt;0,"P36"," ")</f>
        <v xml:space="preserve"> </v>
      </c>
      <c r="AN353" s="108" t="str">
        <f>IF(SUM(COUNTIFS('Planificación 2026-1'!F:F,"FILIAL",'Planificación 2026-1'!W:W,C353,'Planificación 2026-1'!H:H,"T2"))&gt;0,"P37"," ")</f>
        <v xml:space="preserve"> </v>
      </c>
      <c r="AO353" s="108" t="str">
        <f>IF(SUM(COUNTIFS('Planificación 2026-1'!F:F,"FILIAL",'Planificación 2026-1'!W:W,C353,'Planificación 2026-1'!H:H,"AE"))&gt;0,"P38"," ")</f>
        <v xml:space="preserve"> </v>
      </c>
      <c r="AP353" s="108" t="str">
        <f>IF(SUM(COUNTIFS('Planificación 2026-1'!F:F,"FILIAL",'Planificación 2026-1'!W:W,C353,'Planificación 2026-1'!H:H,"T4"))&gt;0,"P55"," ")</f>
        <v xml:space="preserve"> </v>
      </c>
      <c r="AQ353" s="108" t="str">
        <f>IF(SUM(COUNTIFS('Planificación 2026-1'!F:F,"SUNAMPE",'Planificación 2026-1'!W:W,C353,'Planificación 2026-1'!H:H,"AF"))&gt;0," P01"," ")</f>
        <v xml:space="preserve"> </v>
      </c>
      <c r="AR353" s="108" t="str">
        <f>IF(SUM(COUNTIFS('Planificación 2026-1'!F:F,"SUNAMPE",'Planificación 2026-1'!W:W,C353,'Planificación 2026-1'!H:H,"EN"))&gt;0,"P02"," ")</f>
        <v xml:space="preserve"> </v>
      </c>
      <c r="AS353" s="108" t="str">
        <f>IF(SUM(COUNTIFS('Planificación 2026-1'!F:F,"SUNAMPE",'Planificación 2026-1'!W:W,C353,'Planificación 2026-1'!H:H,"IS"))&gt;0,"P03"," ")</f>
        <v xml:space="preserve"> </v>
      </c>
      <c r="AT353" s="108" t="str">
        <f>IF(SUM(COUNTIFS('Planificación 2026-1'!F:F,"SUNAMPE",'Planificación 2026-1'!W:W,C353,'Planificación 2026-1'!H:H,"PS"))&gt;0,"P04"," ")</f>
        <v xml:space="preserve"> </v>
      </c>
      <c r="AU353" s="108"/>
      <c r="AV353" s="108" t="str">
        <f>IF(SUM(COUNTIFS('Planificación 2026-1'!F:F,"SUNAMPE",'Planificación 2026-1'!W:W,C353,'Planificación 2026-1'!H:H,"IN"))&gt;0,"P06"," ")</f>
        <v xml:space="preserve"> </v>
      </c>
      <c r="AW353" s="108" t="str">
        <f>IF(SUM(COUNTIFS('Planificación 2026-1'!F:F,"SUNAMPE",'Planificación 2026-1'!W:W,C353,'Planificación 2026-1'!H:H,"CA"))&gt;0,"P07"," ")</f>
        <v xml:space="preserve"> </v>
      </c>
      <c r="AX353" s="108" t="str">
        <f>IF(SUM(COUNTIFS('Planificación 2026-1'!F:F,"SUNAMPE",'Planificación 2026-1'!W:W,C353,'Planificación 2026-1'!H:H,"DE"))&gt;0,"P08"," ")</f>
        <v xml:space="preserve"> </v>
      </c>
      <c r="AY353" s="108" t="str">
        <f>IF(SUM(COUNTIFS('Planificación 2026-1'!F:F,"SUNAMPE",'Planificación 2026-1'!W:W,C353,'Planificación 2026-1'!H:H,"OB"))&gt;0,"P09"," ")</f>
        <v xml:space="preserve"> </v>
      </c>
      <c r="AZ353" s="108" t="str">
        <f>IF(SUM(COUNTIFS('Planificación 2026-1'!F:F,"SUNAMPE",'Planificación 2026-1'!W:W,C353,'Planificación 2026-1'!H:H,"MH"))&gt;0,"P31"," ")</f>
        <v xml:space="preserve"> </v>
      </c>
      <c r="BA353" s="108" t="str">
        <f>IF(SUM(COUNTIFS('Planificación 2026-1'!F:F,"SUNAMPE",'Planificación 2026-1'!W:W,C353,'Planificación 2026-1'!H:H,"IC"))&gt;0,"P32"," ")</f>
        <v xml:space="preserve"> </v>
      </c>
      <c r="BB353" s="108" t="str">
        <f>IF(SUM(COUNTIFS('Planificación 2026-1'!F:F,"SUNAMPE",'Planificación 2026-1'!W:W,C353,'Planificación 2026-1'!H:H,"AR"))&gt;0,"P34"," ")</f>
        <v xml:space="preserve"> </v>
      </c>
      <c r="BC353" s="108" t="str">
        <f>IF(SUM(COUNTIFS('Planificación 2026-1'!F:F,"SUNAMPE",'Planificación 2026-1'!W:W,C353,'Planificación 2026-1'!H:H,"T1"))&gt;0,"P35"," ")</f>
        <v xml:space="preserve"> </v>
      </c>
      <c r="BD353" s="108" t="str">
        <f>IF(SUM(COUNTIFS('Planificación 2026-1'!F:F,"SUNAMPE",'Planificación 2026-1'!W:W,C353,'Planificación 2026-1'!H:H,"T3"))&gt;0,"P36"," ")</f>
        <v xml:space="preserve"> </v>
      </c>
      <c r="BE353" s="108" t="str">
        <f>IF(SUM(COUNTIFS('Planificación 2026-1'!F:F,"SUNAMPE",'Planificación 2026-1'!W:W,C353,'Planificación 2026-1'!H:H,"T2"))&gt;0,"P37"," ")</f>
        <v xml:space="preserve"> </v>
      </c>
      <c r="BF353" s="108" t="str">
        <f>IF(SUM(COUNTIFS('Planificación 2026-1'!F:F,"SUNAMPE",'Planificación 2026-1'!W:W,C353,'Planificación 2026-1'!H:H,"AE"))&gt;0,"P38"," ")</f>
        <v xml:space="preserve"> </v>
      </c>
      <c r="BG353" s="108" t="str">
        <f>IF(SUM(COUNTIFS('Planificación 2026-1'!F:F,"SUNAMPE",'Planificación 2026-1'!W:W,C353,'Planificación 2026-1'!H:H,"T4"))&gt;0,"P55"," ")</f>
        <v xml:space="preserve"> </v>
      </c>
      <c r="BH353" s="108" t="str">
        <f>IF(SUM(COUNTIFS('Planificación 2026-1'!F:F,"HUAURA",'Planificación 2026-1'!W:W,C353,'Planificación 2026-1'!H:H,"AF"))&gt;0," P01"," ")</f>
        <v xml:space="preserve"> </v>
      </c>
      <c r="BI353" s="108" t="str">
        <f>IF(SUM(COUNTIFS('Planificación 2026-1'!F:F,"HUAURA",'Planificación 2026-1'!W:W,C353,'Planificación 2026-1'!H:H,"EN"))&gt;0,"P02"," ")</f>
        <v xml:space="preserve"> </v>
      </c>
      <c r="BJ353" s="108" t="str">
        <f>IF(SUM(COUNTIFS('Planificación 2026-1'!F:F,"HUAURA",'Planificación 2026-1'!W:W,C353,'Planificación 2026-1'!H:H,"IS"))&gt;0,"P03"," ")</f>
        <v xml:space="preserve"> </v>
      </c>
      <c r="BK353" s="108" t="str">
        <f>IF(SUM(COUNTIFS('Planificación 2026-1'!F:F,"HUAURA",'Planificación 2026-1'!W:W,C353,'Planificación 2026-1'!H:H,"PS"))&gt;0,"P04"," ")</f>
        <v xml:space="preserve"> </v>
      </c>
      <c r="BL353" s="108"/>
      <c r="BM353" s="108" t="str">
        <f>IF(SUM(COUNTIFS('Planificación 2026-1'!F:F,"HUAURA",'Planificación 2026-1'!W:W,C353,'Planificación 2026-1'!H:H,"IN"))&gt;0,"P06"," ")</f>
        <v xml:space="preserve"> </v>
      </c>
      <c r="BN353" s="108" t="str">
        <f>IF(SUM(COUNTIFS('Planificación 2026-1'!F:F,"HUAURA",'Planificación 2026-1'!W:W,C353,'Planificación 2026-1'!H:H,"CA"))&gt;0,"P07"," ")</f>
        <v xml:space="preserve"> </v>
      </c>
      <c r="BO353" s="108" t="str">
        <f>IF(SUM(COUNTIFS('Planificación 2026-1'!F:F,"HUAURA",'Planificación 2026-1'!W:W,C353,'Planificación 2026-1'!H:H,"DE"))&gt;0,"P08"," ")</f>
        <v xml:space="preserve"> </v>
      </c>
      <c r="BP353" s="108" t="str">
        <f>IF(SUM(COUNTIFS('Planificación 2026-1'!F:F,"HUAURA",'Planificación 2026-1'!W:W,C353,'Planificación 2026-1'!H:H,"OB"))&gt;0,"P09"," ")</f>
        <v xml:space="preserve"> </v>
      </c>
      <c r="BQ353" s="108" t="str">
        <f>IF(SUM(COUNTIFS('Planificación 2026-1'!F:F,"HUAURA",'Planificación 2026-1'!W:W,C353,'Planificación 2026-1'!H:H,"MH"))&gt;0,"P31"," ")</f>
        <v xml:space="preserve"> </v>
      </c>
      <c r="BR353" s="108" t="str">
        <f>IF(SUM(COUNTIFS('Planificación 2026-1'!F:F,"HUAURA",'Planificación 2026-1'!W:W,C353,'Planificación 2026-1'!H:H,"IC"))&gt;0,"P32"," ")</f>
        <v xml:space="preserve"> </v>
      </c>
      <c r="BS353" s="108" t="str">
        <f>IF(SUM(COUNTIFS('Planificación 2026-1'!F:F,"HUAURA",'Planificación 2026-1'!W:W,C353,'Planificación 2026-1'!H:H,"AR"))&gt;0,"P34"," ")</f>
        <v xml:space="preserve"> </v>
      </c>
      <c r="BT353" s="108" t="str">
        <f>IF(SUM(COUNTIFS('Planificación 2026-1'!F:F,"HUAURA",'Planificación 2026-1'!W:W,C353,'Planificación 2026-1'!H:H,"T1"))&gt;0,"P35"," ")</f>
        <v xml:space="preserve"> </v>
      </c>
      <c r="BU353" s="108" t="str">
        <f>IF(SUM(COUNTIFS('Planificación 2026-1'!F:F,"HUAURA",'Planificación 2026-1'!W:W,C353,'Planificación 2026-1'!H:H,"T3"))&gt;0,"P36"," ")</f>
        <v xml:space="preserve"> </v>
      </c>
      <c r="BV353" s="108" t="str">
        <f>IF(SUM(COUNTIFS('Planificación 2026-1'!F:F,"HUAURA",'Planificación 2026-1'!W:W,C353,'Planificación 2026-1'!H:H,"T2"))&gt;0,"P37"," ")</f>
        <v xml:space="preserve"> </v>
      </c>
      <c r="BW353" s="108" t="str">
        <f>IF(SUM(COUNTIFS('Planificación 2026-1'!F:F,"HUAURA",'Planificación 2026-1'!W:W,C353,'Planificación 2026-1'!H:H,"AE"))&gt;0,"P38"," ")</f>
        <v xml:space="preserve"> </v>
      </c>
      <c r="BX353" s="108" t="str">
        <f>IF(SUM(COUNTIFS('Planificación 2026-1'!F:F,"HUAURA",'Planificación 2026-1'!W:W,C353,'Planificación 2026-1'!H:H,"T4"))&gt;0,"P55"," ")</f>
        <v xml:space="preserve"> </v>
      </c>
      <c r="BY353" s="109">
        <f>SUMIFS('Planificación 2026-1'!R:R,'Planificación 2026-1'!W:W,C353,'Planificación 2026-1'!H:H,"AF",'Planificación 2026-1'!I:I,"&gt;2")</f>
        <v>0</v>
      </c>
      <c r="BZ353" s="109">
        <f>SUMIFS('Planificación 2026-1'!R:R,'Planificación 2026-1'!W:W,C353,'Planificación 2026-1'!H:H,"EN",'Planificación 2026-1'!I:I,"&gt;2")</f>
        <v>0</v>
      </c>
      <c r="CA353" s="109">
        <f>SUMIFS('Planificación 2026-1'!R:R,'Planificación 2026-1'!W:W,C353,'Planificación 2026-1'!H:H,"IS",'Planificación 2026-1'!I:I,"&gt;2")</f>
        <v>0</v>
      </c>
      <c r="CB353" s="109">
        <f>SUMIFS('Planificación 2026-1'!R:R,'Planificación 2026-1'!W:W,C353,'Planificación 2026-1'!H:H,"PS",'Planificación 2026-1'!I:I,"&gt;2")</f>
        <v>0</v>
      </c>
      <c r="CC353" s="109">
        <f>SUMIFS('Planificación 2026-1'!R:R,'Planificación 2026-1'!W:W,C353,'Planificación 2026-1'!H:H,"IN",'Planificación 2026-1'!I:I,"&gt;2")</f>
        <v>0</v>
      </c>
      <c r="CD353" s="109">
        <f>SUMIFS('Planificación 2026-1'!R:R,'Planificación 2026-1'!W:W,C353,'Planificación 2026-1'!H:H,"CA",'Planificación 2026-1'!I:I,"&gt;2")</f>
        <v>0</v>
      </c>
      <c r="CE353" s="109">
        <f>SUMIFS('Planificación 2026-1'!R:R,'Planificación 2026-1'!W:W,C353,'Planificación 2026-1'!H:H,"DE",'Planificación 2026-1'!I:I,"&gt;2")</f>
        <v>0</v>
      </c>
      <c r="CF353" s="109">
        <f>SUMIFS('Planificación 2026-1'!R:R,'Planificación 2026-1'!W:W,C353,'Planificación 2026-1'!H:H,"OB",'Planificación 2026-1'!I:I,"&gt;2")</f>
        <v>0</v>
      </c>
      <c r="CG353" s="109">
        <f>SUMIFS('Planificación 2026-1'!R:R,'Planificación 2026-1'!W:W,C353,'Planificación 2026-1'!H:H,"MH",'Planificación 2026-1'!I:I,"&gt;2")</f>
        <v>0</v>
      </c>
      <c r="CH353" s="109">
        <f>SUMIFS('Planificación 2026-1'!R:R,'Planificación 2026-1'!W:W,C353,'Planificación 2026-1'!H:H,"IC",'Planificación 2026-1'!I:I,"&gt;2")</f>
        <v>0</v>
      </c>
      <c r="CI353" s="109">
        <f>SUMIFS('Planificación 2026-1'!R:R,'Planificación 2026-1'!W:W,C353,'Planificación 2026-1'!H:H,"AR",'Planificación 2026-1'!I:I,"&gt;2")</f>
        <v>0</v>
      </c>
      <c r="CJ353" s="109">
        <f>SUMIFS('Planificación 2026-1'!R:R,'Planificación 2026-1'!W:W,C353,'Planificación 2026-1'!H:H,"T1",'Planificación 2026-1'!I:I,"&gt;2")</f>
        <v>0</v>
      </c>
      <c r="CK353" s="109">
        <f>SUMIFS('Planificación 2026-1'!R:R,'Planificación 2026-1'!W:W,C353,'Planificación 2026-1'!H:H,"T3",'Planificación 2026-1'!I:I,"&gt;2")</f>
        <v>0</v>
      </c>
      <c r="CL353" s="109">
        <f>SUMIFS('Planificación 2026-1'!R:R,'Planificación 2026-1'!W:W,C353,'Planificación 2026-1'!H:H,"T2",'Planificación 2026-1'!I:I,"&gt;2")</f>
        <v>0</v>
      </c>
      <c r="CM353" s="109">
        <f>SUMIFS('Planificación 2026-1'!R:R,'Planificación 2026-1'!W:W,C353,'Planificación 2026-1'!H:H,"AE",'Planificación 2026-1'!I:I,"&gt;2")</f>
        <v>0</v>
      </c>
      <c r="CN353" s="109">
        <f>SUMIFS('Planificación 2026-1'!R:R,'Planificación 2026-1'!W:W,C353,'Planificación 2026-1'!H:H,"T4",'Planificación 2026-1'!I:I,"&gt;2")</f>
        <v>0</v>
      </c>
      <c r="CO353" s="109">
        <f>SUMIFS('Planificación 2026-1'!R:R,'Planificación 2026-1'!W:W,C353,'Planificación 2026-1'!H:H,"AF",'Planificación 2026-1'!I:I,"&lt;3")</f>
        <v>0</v>
      </c>
      <c r="CP353" s="109">
        <f>SUMIFS('Planificación 2026-1'!R:R,'Planificación 2026-1'!W:W,C353,'Planificación 2026-1'!H:H,"EN",'Planificación 2026-1'!I:I,"&lt;3")</f>
        <v>0</v>
      </c>
      <c r="CQ353" s="109">
        <f>SUMIFS('Planificación 2026-1'!R:R,'Planificación 2026-1'!W:W,C353,'Planificación 2026-1'!H:H,"IS",'Planificación 2026-1'!I:I,"&lt;3")</f>
        <v>0</v>
      </c>
      <c r="CR353" s="109">
        <f>SUMIFS('Planificación 2026-1'!R:R,'Planificación 2026-1'!W:W,C353,'Planificación 2026-1'!H:H,"PS",'Planificación 2026-1'!I:I,"&lt;3")</f>
        <v>0</v>
      </c>
      <c r="CS353" s="109">
        <f>SUMIFS('Planificación 2026-1'!R:R,'Planificación 2026-1'!W:W,C353,'Planificación 2026-1'!H:H,"IN",'Planificación 2026-1'!I:I,"&lt;3")</f>
        <v>0</v>
      </c>
      <c r="CT353" s="109">
        <f>SUMIFS('Planificación 2026-1'!R:R,'Planificación 2026-1'!W:W,C353,'Planificación 2026-1'!H:H,"CA",'Planificación 2026-1'!I:I,"&lt;3")</f>
        <v>0</v>
      </c>
      <c r="CU353" s="109">
        <f>SUMIFS('Planificación 2026-1'!R:R,'Planificación 2026-1'!W:W,C353,'Planificación 2026-1'!H:H,"DE",'Planificación 2026-1'!I:I,"&lt;3")</f>
        <v>0</v>
      </c>
      <c r="CV353" s="109">
        <f>SUMIFS('Planificación 2026-1'!R:R,'Planificación 2026-1'!W:W,C353,'Planificación 2026-1'!H:H,"OB",'Planificación 2026-1'!I:I,"&lt;3")</f>
        <v>0</v>
      </c>
      <c r="CW353" s="109">
        <f>SUMIFS('Planificación 2026-1'!R:R,'Planificación 2026-1'!W:W,C353,'Planificación 2026-1'!H:H,"MH",'Planificación 2026-1'!I:I,"&lt;3")</f>
        <v>0</v>
      </c>
      <c r="CX353" s="109">
        <f>SUMIFS('Planificación 2026-1'!R:R,'Planificación 2026-1'!W:W,C353,'Planificación 2026-1'!H:H,"IC",'Planificación 2026-1'!I:I,"&lt;3")</f>
        <v>0</v>
      </c>
      <c r="CY353" s="109">
        <f>SUMIFS('Planificación 2026-1'!R:R,'Planificación 2026-1'!W:W,C353,'Planificación 2026-1'!H:H,"AR",'Planificación 2026-1'!I:I,"&lt;3")</f>
        <v>0</v>
      </c>
      <c r="CZ353" s="109">
        <f>SUMIFS('Planificación 2026-1'!R:R,'Planificación 2026-1'!W:W,C353,'Planificación 2026-1'!H:H,"T1",'Planificación 2026-1'!I:I,"&lt;3")</f>
        <v>0</v>
      </c>
      <c r="DA353" s="109">
        <f>SUMIFS('Planificación 2026-1'!R:R,'Planificación 2026-1'!W:W,C353,'Planificación 2026-1'!H:H,"T3",'Planificación 2026-1'!I:I,"&lt;3")</f>
        <v>0</v>
      </c>
      <c r="DB353" s="109">
        <f>SUMIFS('Planificación 2026-1'!R:R,'Planificación 2026-1'!W:W,C353,'Planificación 2026-1'!H:H,"T2",'Planificación 2026-1'!I:I,"&lt;3")</f>
        <v>0</v>
      </c>
      <c r="DC353" s="109">
        <f>SUMIFS('Planificación 2026-1'!R:R,'Planificación 2026-1'!W:W,C353,'Planificación 2026-1'!H:H,"AE",'Planificación 2026-1'!I:I,"&lt;3")</f>
        <v>0</v>
      </c>
      <c r="DD353" s="109">
        <f>SUMIFS('Planificación 2026-1'!R:R,'Planificación 2026-1'!W:W,C353,'Planificación 2026-1'!H:H,"T4",'Planificación 2026-1'!I:I,"&lt;3")</f>
        <v>0</v>
      </c>
      <c r="DE353" s="108" t="str">
        <f t="shared" si="54"/>
        <v/>
      </c>
      <c r="DF353" s="41">
        <f>IF(C353="","",SUMIFS('Planificación 2026-1'!R:R,'Planificación 2026-1'!W:W,C353,'Planificación 2026-1'!F:F,"PRINCIPAL",'Planificación 2026-1'!X:X,"VIRTUAL"))</f>
        <v>0</v>
      </c>
      <c r="DG353" s="41">
        <f>IF(C353="","",SUMIFS('Planificación 2026-1'!R:R,'Planificación 2026-1'!W:W,C353,'Planificación 2026-1'!F:F,"PRINCIPAL",'Planificación 2026-1'!X:X,"PRESENCIAL"))</f>
        <v>0</v>
      </c>
      <c r="DH353" s="41">
        <f>IF(C353="","",SUMIFS('Planificación 2026-1'!R:R,'Planificación 2026-1'!W:W,C353,'Planificación 2026-1'!F:F,"PRINCIPAL",'Planificación 2026-1'!X:X,"HIBRIDO PRESENCIAL"))</f>
        <v>0</v>
      </c>
      <c r="DI353" s="108" t="str">
        <f t="shared" si="55"/>
        <v/>
      </c>
      <c r="DJ353" s="108">
        <f>IF(C353="","",SUMIFS('Planificación 2026-1'!R:R,'Planificación 2026-1'!W:W,C353,'Planificación 2026-1'!F:F,"FILIAL",'Planificación 2026-1'!X:X,"VIRTUAL"))</f>
        <v>0</v>
      </c>
      <c r="DK353" s="110">
        <f>IF(C353="","",SUMIFS('Planificación 2026-1'!R:R,'Planificación 2026-1'!W:W,C353,'Planificación 2026-1'!F:F,"FILIAL",'Planificación 2026-1'!X:X,"PRESENCIAL"))</f>
        <v>0</v>
      </c>
      <c r="DL353" s="61">
        <f>IF(C353="","",SUMIFS('Planificación 2026-1'!R:R,'Planificación 2026-1'!W:W,C353,'Planificación 2026-1'!F:F,"FILIAL",'Planificación 2026-1'!X:X,"HIBRIDO PRESENCIAL"))</f>
        <v>0</v>
      </c>
      <c r="DM353" s="111" t="str">
        <f t="shared" si="56"/>
        <v/>
      </c>
      <c r="DN353" s="108">
        <f>IF(C353="","",SUMIFS('Planificación 2026-1'!R:R,'Planificación 2026-1'!W:W,C353,'Planificación 2026-1'!F:F,"SUNAMPE",'Planificación 2026-1'!X:X,"VIRTUAL"))</f>
        <v>0</v>
      </c>
      <c r="DO353" s="61">
        <f>IF(C353="","",SUMIFS('Planificación 2026-1'!R:R,'Planificación 2026-1'!W:W,C353,'Planificación 2026-1'!F:F,"SUNAMPE",'Planificación 2026-1'!X:X,"PRESENCIAL"))</f>
        <v>0</v>
      </c>
      <c r="DP353" s="111" t="str">
        <f t="shared" si="57"/>
        <v/>
      </c>
      <c r="DQ353" s="108">
        <f>IF(C353="","",SUMIFS('Planificación 2026-1'!R:R,'Planificación 2026-1'!W:W,C353,'Planificación 2026-1'!F:F,"HUAURA",'Planificación 2026-1'!X:X,"VIRTUAL"))</f>
        <v>0</v>
      </c>
      <c r="DR353" s="61">
        <f>IF(C353="","",SUMIFS('Planificación 2026-1'!R:R,'Planificación 2026-1'!W:W,C353,'Planificación 2026-1'!F:F,"HUAURA",'Planificación 2026-1'!X:X,"PRESENCIAL"))</f>
        <v>0</v>
      </c>
      <c r="DS353" s="76">
        <f>SUMIFS('Planificación 2026-1'!R:R,'Planificación 2026-1'!W:W,C353,'Planificación 2026-1'!F:F,"PRINCIPAL",'Planificación 2026-1'!X:X,"VIRTUAL",'Planificación 2026-1'!I:I,"&gt;2")</f>
        <v>0</v>
      </c>
      <c r="DT353" s="76">
        <f>SUMIFS('Planificación 2026-1'!R:R,'Planificación 2026-1'!W:W,C353,'Planificación 2026-1'!F:F,"PRINCIPAL",'Planificación 2026-1'!X:X,"&lt;&gt;VIRTUAL",'Planificación 2026-1'!I:I,"&gt;2")</f>
        <v>0</v>
      </c>
      <c r="DU353" s="76">
        <f>SUMIFS('Planificación 2026-1'!R:R,'Planificación 2026-1'!W:W,C353,'Planificación 2026-1'!F:F,"SUNAMPE",'Planificación 2026-1'!X:X,"VIRTUAL",'Planificación 2026-1'!I:I,"&gt;2")</f>
        <v>0</v>
      </c>
      <c r="DV353" s="76">
        <f>SUMIFS('Planificación 2026-1'!R:R,'Planificación 2026-1'!W:W,C353,'Planificación 2026-1'!F:F,"SUNAMPE",'Planificación 2026-1'!X:X,"&lt;&gt;VIRTUAL",'Planificación 2026-1'!I:I,"&gt;2")</f>
        <v>0</v>
      </c>
      <c r="DW353" s="76">
        <f>SUMIFS('Planificación 2026-1'!R:R,'Planificación 2026-1'!W:W,C353,'Planificación 2026-1'!F:F,"FILIAL",'Planificación 2026-1'!X:X,"VIRTUAL",'Planificación 2026-1'!I:I,"&gt;2")</f>
        <v>0</v>
      </c>
      <c r="DX353" s="76">
        <f>SUMIFS('Planificación 2026-1'!R:R,'Planificación 2026-1'!W:W,C353,'Planificación 2026-1'!F:F,"FILIAL",'Planificación 2026-1'!X:X,"&lt;&gt;VIRTUAL",'Planificación 2026-1'!I:I,"&gt;2")</f>
        <v>0</v>
      </c>
      <c r="DY353" s="76">
        <f>SUMIFS('Planificación 2026-1'!R:R,'Planificación 2026-1'!W:W,C353,'Planificación 2026-1'!F:F,"PORUMA",'Planificación 2026-1'!X:X,"VIRTUAL",'Planificación 2026-1'!I:I,"&gt;2")</f>
        <v>0</v>
      </c>
      <c r="DZ353" s="76">
        <f>SUMIFS('Planificación 2026-1'!R:R,'Planificación 2026-1'!W:W,C353,'Planificación 2026-1'!F:F,"PORUMA",'Planificación 2026-1'!X:X,"&lt;&gt;VIRTUAL",'Planificación 2026-1'!I:I,"&gt;2")</f>
        <v>0</v>
      </c>
      <c r="EA353" s="76">
        <f>SUMIFS('Planificación 2026-1'!R:R,'Planificación 2026-1'!W:W,C353,'Planificación 2026-1'!F:F,"HUAURA",'Planificación 2026-1'!X:X,"VIRTUAL",'Planificación 2026-1'!I:I,"&gt;2")</f>
        <v>0</v>
      </c>
      <c r="EB353" s="76">
        <f>SUMIFS('Planificación 2026-1'!R:R,'Planificación 2026-1'!W:W,C353,'Planificación 2026-1'!F:F,"HUAURA",'Planificación 2026-1'!X:X,"&lt;&gt;VIRTUAL",'Planificación 2026-1'!I:I,"&gt;2")</f>
        <v>0</v>
      </c>
      <c r="EC353" s="76">
        <f>SUMIFS('Planificación 2026-1'!R:R,'Planificación 2026-1'!W:W,C353,'Planificación 2026-1'!F:F,"PRINCIPAL",'Planificación 2026-1'!X:X,"VIRTUAL",'Planificación 2026-1'!I:I,"&lt;3")</f>
        <v>0</v>
      </c>
      <c r="ED353" s="76">
        <f>SUMIFS('Planificación 2026-1'!R:R,'Planificación 2026-1'!W:W,C353,'Planificación 2026-1'!F:F,"PRINCIPAL",'Planificación 2026-1'!X:X,"&lt;&gt;VIRTUAL",'Planificación 2026-1'!I:I,"&lt;3")</f>
        <v>0</v>
      </c>
      <c r="EE353" s="76">
        <f>SUMIFS('Planificación 2026-1'!R:R,'Planificación 2026-1'!W:W,C353,'Planificación 2026-1'!F:F,"SUNAMPE",'Planificación 2026-1'!X:X,"VIRTUAL",'Planificación 2026-1'!I:I,"&lt;3")</f>
        <v>0</v>
      </c>
      <c r="EF353" s="76">
        <f>SUMIFS('Planificación 2026-1'!R:R,'Planificación 2026-1'!W:W,C353,'Planificación 2026-1'!F:F,"SUNAMPE",'Planificación 2026-1'!X:X,"&lt;&gt;VIRTUAL",'Planificación 2026-1'!I:I,"&lt;3")</f>
        <v>0</v>
      </c>
      <c r="EG353" s="76">
        <f>SUMIFS('Planificación 2026-1'!R:R,'Planificación 2026-1'!W:W,C353,'Planificación 2026-1'!F:F,"FILIAL",'Planificación 2026-1'!X:X,"VIRTUAL",'Planificación 2026-1'!I:I,"&lt;3")</f>
        <v>0</v>
      </c>
      <c r="EH353" s="76">
        <f>SUMIFS('Planificación 2026-1'!R:R,'Planificación 2026-1'!W:W,C353,'Planificación 2026-1'!F:F,"FILIAL",'Planificación 2026-1'!X:X,"&lt;&gt;VIRTUAL",'Planificación 2026-1'!I:I,"&lt;3")</f>
        <v>0</v>
      </c>
      <c r="EI353" s="76">
        <f>SUMIFS('Planificación 2026-1'!R:R,'Planificación 2026-1'!W:W,C353,'Planificación 2026-1'!F:F,"PORUMA",'Planificación 2026-1'!X:X,"VIRTUAL",'Planificación 2026-1'!I:I,"&lt;3")</f>
        <v>0</v>
      </c>
      <c r="EJ353" s="76">
        <f>SUMIFS('Planificación 2026-1'!R:R,'Planificación 2026-1'!W:W,C353,'Planificación 2026-1'!F:F,"PORUMA",'Planificación 2026-1'!X:X,"&lt;&gt;VIRTUAL",'Planificación 2026-1'!I:I,"&lt;3")</f>
        <v>0</v>
      </c>
      <c r="EK353" s="76">
        <f>SUMIFS('Planificación 2026-1'!R:R,'Planificación 2026-1'!W:W,C353,'Planificación 2026-1'!F:F,"HUAURA",'Planificación 2026-1'!X:X,"VIRTUAL",'Planificación 2026-1'!I:I,"&lt;3")</f>
        <v>0</v>
      </c>
      <c r="EL353" s="76">
        <f>SUMIFS('Planificación 2026-1'!R:R,'Planificación 2026-1'!W:W,C353,'Planificación 2026-1'!F:F,"HUAURA",'Planificación 2026-1'!X:X,"&lt;&gt;VIRTUAL",'Planificación 2026-1'!I:I,"&lt;3")</f>
        <v>0</v>
      </c>
      <c r="EM353" s="76"/>
      <c r="EN353" s="76">
        <f t="shared" si="50"/>
        <v>0</v>
      </c>
      <c r="EO353" s="76">
        <f t="shared" si="51"/>
        <v>0</v>
      </c>
      <c r="EP353" s="76" t="b">
        <f t="shared" si="52"/>
        <v>1</v>
      </c>
      <c r="EQ353" s="76" t="str">
        <f t="shared" si="53"/>
        <v/>
      </c>
      <c r="ER353" s="76" t="str">
        <f t="shared" si="58"/>
        <v>PRESENCIAL</v>
      </c>
    </row>
    <row r="354" spans="1:148" hidden="1">
      <c r="A354" s="83"/>
      <c r="B354" s="119">
        <v>351</v>
      </c>
      <c r="C354" s="115" t="s">
        <v>527</v>
      </c>
      <c r="D354" s="112">
        <f>SUMIF('Planificación 2026-1'!W:W,C354,'Planificación 2026-1'!R:R)</f>
        <v>0</v>
      </c>
      <c r="E354" s="114" t="s">
        <v>173</v>
      </c>
      <c r="F354" s="115" t="s">
        <v>171</v>
      </c>
      <c r="G354" s="115" t="s">
        <v>13</v>
      </c>
      <c r="H354" s="115" t="s">
        <v>122</v>
      </c>
      <c r="I354" s="107" t="str">
        <f>IF(SUM(COUNTIFS('Planificación 2026-1'!F:F,"PRINCIPAL",'Planificación 2026-1'!W:W,C354,'Planificación 2026-1'!H:H,"AF"))&gt;0,"P01"," ")</f>
        <v xml:space="preserve"> </v>
      </c>
      <c r="J354" s="108" t="str">
        <f>IF(SUM(COUNTIFS('Planificación 2026-1'!F:F,"PRINCIPAL",'Planificación 2026-1'!W:W,C354,'Planificación 2026-1'!H:H,"EN"))&gt;0,"P02"," ")</f>
        <v xml:space="preserve"> </v>
      </c>
      <c r="K354" s="108" t="str">
        <f>IF(SUM(COUNTIFS('Planificación 2026-1'!F:F,"PRINCIPAL",'Planificación 2026-1'!W:W,C354,'Planificación 2026-1'!H:H,"IS"))&gt;0,"P03"," ")</f>
        <v xml:space="preserve"> </v>
      </c>
      <c r="L354" s="108" t="str">
        <f>IF(SUM(COUNTIFS('Planificación 2026-1'!F:F,"PRINCIPAL",'Planificación 2026-1'!W:W,C354,'Planificación 2026-1'!H:H,"PS"))&gt;0,"P04"," ")</f>
        <v xml:space="preserve"> </v>
      </c>
      <c r="M354" s="108"/>
      <c r="N354" s="108" t="str">
        <f>IF(SUM(COUNTIFS('Planificación 2026-1'!F:F,"PRINCIPAL",'Planificación 2026-1'!W:W,C354,'Planificación 2026-1'!H:H,"IN"))&gt;0,"P06"," ")</f>
        <v xml:space="preserve"> </v>
      </c>
      <c r="O354" s="108" t="str">
        <f>IF(SUM(COUNTIFS('Planificación 2026-1'!F:F,"PRINCIPAL",'Planificación 2026-1'!W:W,C354,'Planificación 2026-1'!H:H,"CA"))&gt;0,"P07"," ")</f>
        <v xml:space="preserve"> </v>
      </c>
      <c r="P354" s="108" t="str">
        <f>IF(SUM(COUNTIFS('Planificación 2026-1'!F:F,"PRINCIPAL",'Planificación 2026-1'!W:W,C354,'Planificación 2026-1'!H:H,"DE"))&gt;0,"P08"," ")</f>
        <v xml:space="preserve"> </v>
      </c>
      <c r="Q354" s="108" t="str">
        <f>IF(SUM(COUNTIFS('Planificación 2026-1'!F:F,"PRINCIPAL",'Planificación 2026-1'!W:W,C354,'Planificación 2026-1'!H:H,"OB"))&gt;0,"P09"," ")</f>
        <v xml:space="preserve"> </v>
      </c>
      <c r="R354" s="108" t="str">
        <f>IF(SUM(COUNTIFS('Planificación 2026-1'!F:F,"PRINCIPAL",'Planificación 2026-1'!W:W,C354,'Planificación 2026-1'!H:H,"MH"))&gt;0,"P31"," ")</f>
        <v xml:space="preserve"> </v>
      </c>
      <c r="S354" s="108" t="str">
        <f>IF(SUM(COUNTIFS('Planificación 2026-1'!F:F,"PRINCIPAL",'Planificación 2026-1'!W:W,C354,'Planificación 2026-1'!H:H,"IC"))&gt;0,"P32"," ")</f>
        <v xml:space="preserve"> </v>
      </c>
      <c r="T354" s="108" t="str">
        <f>IF(SUM(COUNTIFS('Planificación 2026-1'!F:F,"PRINCIPAL",'Planificación 2026-1'!W:W,C354,'Planificación 2026-1'!H:H,"AR"))&gt;0,"P34"," ")</f>
        <v xml:space="preserve"> </v>
      </c>
      <c r="U354" s="108" t="str">
        <f>IF(SUM(COUNTIFS('Planificación 2026-1'!F:F,"PRINCIPAL",'Planificación 2026-1'!W:W,C354,'Planificación 2026-1'!H:H,"T1"))&gt;0,"P35"," ")</f>
        <v xml:space="preserve"> </v>
      </c>
      <c r="V354" s="108" t="str">
        <f>IF(SUM(COUNTIFS('Planificación 2026-1'!F:F,"PRINCIPAL",'Planificación 2026-1'!W:W,C354,'Planificación 2026-1'!H:H,"T3"))&gt;0,"P36"," ")</f>
        <v xml:space="preserve"> </v>
      </c>
      <c r="W354" s="108" t="str">
        <f>IF(SUM(COUNTIFS('Planificación 2026-1'!F:F,"PRINCIPAL",'Planificación 2026-1'!W:W,C354,'Planificación 2026-1'!H:H,"T2"))&gt;0,"P37"," ")</f>
        <v xml:space="preserve"> </v>
      </c>
      <c r="X354" s="108" t="str">
        <f>IF(SUM(COUNTIFS('Planificación 2026-1'!F:F,"PRINCIPAL",'Planificación 2026-1'!W:W,C354,'Planificación 2026-1'!H:H,"AE"))&gt;0,"P38"," ")</f>
        <v xml:space="preserve"> </v>
      </c>
      <c r="Y354" s="108" t="str">
        <f>IF(SUM(COUNTIFS('Planificación 2026-1'!F:F,"PRINCIPAL",'Planificación 2026-1'!W:W,C354,'Planificación 2026-1'!H:H,"T4"))&gt;0,"P55"," ")</f>
        <v xml:space="preserve"> </v>
      </c>
      <c r="Z354" s="108" t="str">
        <f>IF(SUM(COUNTIFS('Planificación 2026-1'!F:F,"FILIAL",'Planificación 2026-1'!W:W,C354,'Planificación 2026-1'!H:H,"AF"))&gt;0," P01"," ")</f>
        <v xml:space="preserve"> </v>
      </c>
      <c r="AA354" s="108" t="str">
        <f>IF(SUM(COUNTIFS('Planificación 2026-1'!F:F,"FILIAL",'Planificación 2026-1'!W:W,C354,'Planificación 2026-1'!H:H,"EN"))&gt;0,"P02"," ")</f>
        <v xml:space="preserve"> </v>
      </c>
      <c r="AB354" s="108" t="str">
        <f>IF(SUM(COUNTIFS('Planificación 2026-1'!F:F,"FILIAL",'Planificación 2026-1'!W:W,C354,'Planificación 2026-1'!H:H,"IS"))&gt;0,"P03"," ")</f>
        <v xml:space="preserve"> </v>
      </c>
      <c r="AC354" s="108" t="str">
        <f>IF(SUM(COUNTIFS('Planificación 2026-1'!F:F,"FILIAL",'Planificación 2026-1'!W:W,C354,'Planificación 2026-1'!H:H,"PS"))&gt;0,"P04"," ")</f>
        <v xml:space="preserve"> </v>
      </c>
      <c r="AD354" s="108"/>
      <c r="AE354" s="108" t="str">
        <f>IF(SUM(COUNTIFS('Planificación 2026-1'!F:F,"FILIAL",'Planificación 2026-1'!W:W,C354,'Planificación 2026-1'!H:H,"IN"))&gt;0,"P06"," ")</f>
        <v xml:space="preserve"> </v>
      </c>
      <c r="AF354" s="108" t="str">
        <f>IF(SUM(COUNTIFS('Planificación 2026-1'!F:F,"FILIAL",'Planificación 2026-1'!W:W,C354,'Planificación 2026-1'!H:H,"CA"))&gt;0,"P07"," ")</f>
        <v xml:space="preserve"> </v>
      </c>
      <c r="AG354" s="108" t="str">
        <f>IF(SUM(COUNTIFS('Planificación 2026-1'!F:F,"FILIAL",'Planificación 2026-1'!W:W,C354,'Planificación 2026-1'!H:H,"DE"))&gt;0,"P08"," ")</f>
        <v xml:space="preserve"> </v>
      </c>
      <c r="AH354" s="108" t="str">
        <f>IF(SUM(COUNTIFS('Planificación 2026-1'!F:F,"FILIAL",'Planificación 2026-1'!W:W,C354,'Planificación 2026-1'!H:H,"OB"))&gt;0,"P09"," ")</f>
        <v xml:space="preserve"> </v>
      </c>
      <c r="AI354" s="108" t="str">
        <f>IF(SUM(COUNTIFS('Planificación 2026-1'!F:F,"FILIAL",'Planificación 2026-1'!W:W,C354,'Planificación 2026-1'!H:H,"MH"))&gt;0,"P31"," ")</f>
        <v xml:space="preserve"> </v>
      </c>
      <c r="AJ354" s="108" t="str">
        <f>IF(SUM(COUNTIFS('Planificación 2026-1'!F:F,"FILIAL",'Planificación 2026-1'!W:W,C354,'Planificación 2026-1'!H:H,"IC"))&gt;0,"P32"," ")</f>
        <v xml:space="preserve"> </v>
      </c>
      <c r="AK354" s="108" t="str">
        <f>IF(SUM(COUNTIFS('Planificación 2026-1'!F:F,"FILIAL",'Planificación 2026-1'!W:W,C354,'Planificación 2026-1'!H:H,"AR"))&gt;0,"P34"," ")</f>
        <v xml:space="preserve"> </v>
      </c>
      <c r="AL354" s="108" t="str">
        <f>IF(SUM(COUNTIFS('Planificación 2026-1'!F:F,"FILIAL",'Planificación 2026-1'!W:W,C354,'Planificación 2026-1'!H:H,"T1"))&gt;0,"P35"," ")</f>
        <v xml:space="preserve"> </v>
      </c>
      <c r="AM354" s="108" t="str">
        <f>IF(SUM(COUNTIFS('Planificación 2026-1'!F:F,"FILIAL",'Planificación 2026-1'!W:W,C354,'Planificación 2026-1'!H:H,"T3"))&gt;0,"P36"," ")</f>
        <v xml:space="preserve"> </v>
      </c>
      <c r="AN354" s="108" t="str">
        <f>IF(SUM(COUNTIFS('Planificación 2026-1'!F:F,"FILIAL",'Planificación 2026-1'!W:W,C354,'Planificación 2026-1'!H:H,"T2"))&gt;0,"P37"," ")</f>
        <v xml:space="preserve"> </v>
      </c>
      <c r="AO354" s="108" t="str">
        <f>IF(SUM(COUNTIFS('Planificación 2026-1'!F:F,"FILIAL",'Planificación 2026-1'!W:W,C354,'Planificación 2026-1'!H:H,"AE"))&gt;0,"P38"," ")</f>
        <v xml:space="preserve"> </v>
      </c>
      <c r="AP354" s="108" t="str">
        <f>IF(SUM(COUNTIFS('Planificación 2026-1'!F:F,"FILIAL",'Planificación 2026-1'!W:W,C354,'Planificación 2026-1'!H:H,"T4"))&gt;0,"P55"," ")</f>
        <v xml:space="preserve"> </v>
      </c>
      <c r="AQ354" s="108" t="str">
        <f>IF(SUM(COUNTIFS('Planificación 2026-1'!F:F,"SUNAMPE",'Planificación 2026-1'!W:W,C354,'Planificación 2026-1'!H:H,"AF"))&gt;0," P01"," ")</f>
        <v xml:space="preserve"> </v>
      </c>
      <c r="AR354" s="108" t="str">
        <f>IF(SUM(COUNTIFS('Planificación 2026-1'!F:F,"SUNAMPE",'Planificación 2026-1'!W:W,C354,'Planificación 2026-1'!H:H,"EN"))&gt;0,"P02"," ")</f>
        <v xml:space="preserve"> </v>
      </c>
      <c r="AS354" s="108" t="str">
        <f>IF(SUM(COUNTIFS('Planificación 2026-1'!F:F,"SUNAMPE",'Planificación 2026-1'!W:W,C354,'Planificación 2026-1'!H:H,"IS"))&gt;0,"P03"," ")</f>
        <v xml:space="preserve"> </v>
      </c>
      <c r="AT354" s="108" t="str">
        <f>IF(SUM(COUNTIFS('Planificación 2026-1'!F:F,"SUNAMPE",'Planificación 2026-1'!W:W,C354,'Planificación 2026-1'!H:H,"PS"))&gt;0,"P04"," ")</f>
        <v xml:space="preserve"> </v>
      </c>
      <c r="AU354" s="108"/>
      <c r="AV354" s="108" t="str">
        <f>IF(SUM(COUNTIFS('Planificación 2026-1'!F:F,"SUNAMPE",'Planificación 2026-1'!W:W,C354,'Planificación 2026-1'!H:H,"IN"))&gt;0,"P06"," ")</f>
        <v xml:space="preserve"> </v>
      </c>
      <c r="AW354" s="108" t="str">
        <f>IF(SUM(COUNTIFS('Planificación 2026-1'!F:F,"SUNAMPE",'Planificación 2026-1'!W:W,C354,'Planificación 2026-1'!H:H,"CA"))&gt;0,"P07"," ")</f>
        <v xml:space="preserve"> </v>
      </c>
      <c r="AX354" s="108" t="str">
        <f>IF(SUM(COUNTIFS('Planificación 2026-1'!F:F,"SUNAMPE",'Planificación 2026-1'!W:W,C354,'Planificación 2026-1'!H:H,"DE"))&gt;0,"P08"," ")</f>
        <v xml:space="preserve"> </v>
      </c>
      <c r="AY354" s="108" t="str">
        <f>IF(SUM(COUNTIFS('Planificación 2026-1'!F:F,"SUNAMPE",'Planificación 2026-1'!W:W,C354,'Planificación 2026-1'!H:H,"OB"))&gt;0,"P09"," ")</f>
        <v xml:space="preserve"> </v>
      </c>
      <c r="AZ354" s="108" t="str">
        <f>IF(SUM(COUNTIFS('Planificación 2026-1'!F:F,"SUNAMPE",'Planificación 2026-1'!W:W,C354,'Planificación 2026-1'!H:H,"MH"))&gt;0,"P31"," ")</f>
        <v xml:space="preserve"> </v>
      </c>
      <c r="BA354" s="108" t="str">
        <f>IF(SUM(COUNTIFS('Planificación 2026-1'!F:F,"SUNAMPE",'Planificación 2026-1'!W:W,C354,'Planificación 2026-1'!H:H,"IC"))&gt;0,"P32"," ")</f>
        <v xml:space="preserve"> </v>
      </c>
      <c r="BB354" s="108" t="str">
        <f>IF(SUM(COUNTIFS('Planificación 2026-1'!F:F,"SUNAMPE",'Planificación 2026-1'!W:W,C354,'Planificación 2026-1'!H:H,"AR"))&gt;0,"P34"," ")</f>
        <v xml:space="preserve"> </v>
      </c>
      <c r="BC354" s="108" t="str">
        <f>IF(SUM(COUNTIFS('Planificación 2026-1'!F:F,"SUNAMPE",'Planificación 2026-1'!W:W,C354,'Planificación 2026-1'!H:H,"T1"))&gt;0,"P35"," ")</f>
        <v xml:space="preserve"> </v>
      </c>
      <c r="BD354" s="108" t="str">
        <f>IF(SUM(COUNTIFS('Planificación 2026-1'!F:F,"SUNAMPE",'Planificación 2026-1'!W:W,C354,'Planificación 2026-1'!H:H,"T3"))&gt;0,"P36"," ")</f>
        <v xml:space="preserve"> </v>
      </c>
      <c r="BE354" s="108" t="str">
        <f>IF(SUM(COUNTIFS('Planificación 2026-1'!F:F,"SUNAMPE",'Planificación 2026-1'!W:W,C354,'Planificación 2026-1'!H:H,"T2"))&gt;0,"P37"," ")</f>
        <v xml:space="preserve"> </v>
      </c>
      <c r="BF354" s="108" t="str">
        <f>IF(SUM(COUNTIFS('Planificación 2026-1'!F:F,"SUNAMPE",'Planificación 2026-1'!W:W,C354,'Planificación 2026-1'!H:H,"AE"))&gt;0,"P38"," ")</f>
        <v xml:space="preserve"> </v>
      </c>
      <c r="BG354" s="108" t="str">
        <f>IF(SUM(COUNTIFS('Planificación 2026-1'!F:F,"SUNAMPE",'Planificación 2026-1'!W:W,C354,'Planificación 2026-1'!H:H,"T4"))&gt;0,"P55"," ")</f>
        <v xml:space="preserve"> </v>
      </c>
      <c r="BH354" s="108" t="str">
        <f>IF(SUM(COUNTIFS('Planificación 2026-1'!F:F,"HUAURA",'Planificación 2026-1'!W:W,C354,'Planificación 2026-1'!H:H,"AF"))&gt;0," P01"," ")</f>
        <v xml:space="preserve"> </v>
      </c>
      <c r="BI354" s="108" t="str">
        <f>IF(SUM(COUNTIFS('Planificación 2026-1'!F:F,"HUAURA",'Planificación 2026-1'!W:W,C354,'Planificación 2026-1'!H:H,"EN"))&gt;0,"P02"," ")</f>
        <v xml:space="preserve"> </v>
      </c>
      <c r="BJ354" s="108" t="str">
        <f>IF(SUM(COUNTIFS('Planificación 2026-1'!F:F,"HUAURA",'Planificación 2026-1'!W:W,C354,'Planificación 2026-1'!H:H,"IS"))&gt;0,"P03"," ")</f>
        <v xml:space="preserve"> </v>
      </c>
      <c r="BK354" s="108" t="str">
        <f>IF(SUM(COUNTIFS('Planificación 2026-1'!F:F,"HUAURA",'Planificación 2026-1'!W:W,C354,'Planificación 2026-1'!H:H,"PS"))&gt;0,"P04"," ")</f>
        <v xml:space="preserve"> </v>
      </c>
      <c r="BL354" s="108"/>
      <c r="BM354" s="108" t="str">
        <f>IF(SUM(COUNTIFS('Planificación 2026-1'!F:F,"HUAURA",'Planificación 2026-1'!W:W,C354,'Planificación 2026-1'!H:H,"IN"))&gt;0,"P06"," ")</f>
        <v xml:space="preserve"> </v>
      </c>
      <c r="BN354" s="108" t="str">
        <f>IF(SUM(COUNTIFS('Planificación 2026-1'!F:F,"HUAURA",'Planificación 2026-1'!W:W,C354,'Planificación 2026-1'!H:H,"CA"))&gt;0,"P07"," ")</f>
        <v xml:space="preserve"> </v>
      </c>
      <c r="BO354" s="108" t="str">
        <f>IF(SUM(COUNTIFS('Planificación 2026-1'!F:F,"HUAURA",'Planificación 2026-1'!W:W,C354,'Planificación 2026-1'!H:H,"DE"))&gt;0,"P08"," ")</f>
        <v xml:space="preserve"> </v>
      </c>
      <c r="BP354" s="108" t="str">
        <f>IF(SUM(COUNTIFS('Planificación 2026-1'!F:F,"HUAURA",'Planificación 2026-1'!W:W,C354,'Planificación 2026-1'!H:H,"OB"))&gt;0,"P09"," ")</f>
        <v xml:space="preserve"> </v>
      </c>
      <c r="BQ354" s="108" t="str">
        <f>IF(SUM(COUNTIFS('Planificación 2026-1'!F:F,"HUAURA",'Planificación 2026-1'!W:W,C354,'Planificación 2026-1'!H:H,"MH"))&gt;0,"P31"," ")</f>
        <v xml:space="preserve"> </v>
      </c>
      <c r="BR354" s="108" t="str">
        <f>IF(SUM(COUNTIFS('Planificación 2026-1'!F:F,"HUAURA",'Planificación 2026-1'!W:W,C354,'Planificación 2026-1'!H:H,"IC"))&gt;0,"P32"," ")</f>
        <v xml:space="preserve"> </v>
      </c>
      <c r="BS354" s="108" t="str">
        <f>IF(SUM(COUNTIFS('Planificación 2026-1'!F:F,"HUAURA",'Planificación 2026-1'!W:W,C354,'Planificación 2026-1'!H:H,"AR"))&gt;0,"P34"," ")</f>
        <v xml:space="preserve"> </v>
      </c>
      <c r="BT354" s="108" t="str">
        <f>IF(SUM(COUNTIFS('Planificación 2026-1'!F:F,"HUAURA",'Planificación 2026-1'!W:W,C354,'Planificación 2026-1'!H:H,"T1"))&gt;0,"P35"," ")</f>
        <v xml:space="preserve"> </v>
      </c>
      <c r="BU354" s="108" t="str">
        <f>IF(SUM(COUNTIFS('Planificación 2026-1'!F:F,"HUAURA",'Planificación 2026-1'!W:W,C354,'Planificación 2026-1'!H:H,"T3"))&gt;0,"P36"," ")</f>
        <v xml:space="preserve"> </v>
      </c>
      <c r="BV354" s="108" t="str">
        <f>IF(SUM(COUNTIFS('Planificación 2026-1'!F:F,"HUAURA",'Planificación 2026-1'!W:W,C354,'Planificación 2026-1'!H:H,"T2"))&gt;0,"P37"," ")</f>
        <v xml:space="preserve"> </v>
      </c>
      <c r="BW354" s="108" t="str">
        <f>IF(SUM(COUNTIFS('Planificación 2026-1'!F:F,"HUAURA",'Planificación 2026-1'!W:W,C354,'Planificación 2026-1'!H:H,"AE"))&gt;0,"P38"," ")</f>
        <v xml:space="preserve"> </v>
      </c>
      <c r="BX354" s="108" t="str">
        <f>IF(SUM(COUNTIFS('Planificación 2026-1'!F:F,"HUAURA",'Planificación 2026-1'!W:W,C354,'Planificación 2026-1'!H:H,"T4"))&gt;0,"P55"," ")</f>
        <v xml:space="preserve"> </v>
      </c>
      <c r="BY354" s="109">
        <f>SUMIFS('Planificación 2026-1'!R:R,'Planificación 2026-1'!W:W,C354,'Planificación 2026-1'!H:H,"AF",'Planificación 2026-1'!I:I,"&gt;2")</f>
        <v>0</v>
      </c>
      <c r="BZ354" s="109">
        <f>SUMIFS('Planificación 2026-1'!R:R,'Planificación 2026-1'!W:W,C354,'Planificación 2026-1'!H:H,"EN",'Planificación 2026-1'!I:I,"&gt;2")</f>
        <v>0</v>
      </c>
      <c r="CA354" s="109">
        <f>SUMIFS('Planificación 2026-1'!R:R,'Planificación 2026-1'!W:W,C354,'Planificación 2026-1'!H:H,"IS",'Planificación 2026-1'!I:I,"&gt;2")</f>
        <v>0</v>
      </c>
      <c r="CB354" s="109">
        <f>SUMIFS('Planificación 2026-1'!R:R,'Planificación 2026-1'!W:W,C354,'Planificación 2026-1'!H:H,"PS",'Planificación 2026-1'!I:I,"&gt;2")</f>
        <v>0</v>
      </c>
      <c r="CC354" s="109">
        <f>SUMIFS('Planificación 2026-1'!R:R,'Planificación 2026-1'!W:W,C354,'Planificación 2026-1'!H:H,"IN",'Planificación 2026-1'!I:I,"&gt;2")</f>
        <v>0</v>
      </c>
      <c r="CD354" s="109">
        <f>SUMIFS('Planificación 2026-1'!R:R,'Planificación 2026-1'!W:W,C354,'Planificación 2026-1'!H:H,"CA",'Planificación 2026-1'!I:I,"&gt;2")</f>
        <v>0</v>
      </c>
      <c r="CE354" s="109">
        <f>SUMIFS('Planificación 2026-1'!R:R,'Planificación 2026-1'!W:W,C354,'Planificación 2026-1'!H:H,"DE",'Planificación 2026-1'!I:I,"&gt;2")</f>
        <v>0</v>
      </c>
      <c r="CF354" s="109">
        <f>SUMIFS('Planificación 2026-1'!R:R,'Planificación 2026-1'!W:W,C354,'Planificación 2026-1'!H:H,"OB",'Planificación 2026-1'!I:I,"&gt;2")</f>
        <v>0</v>
      </c>
      <c r="CG354" s="109">
        <f>SUMIFS('Planificación 2026-1'!R:R,'Planificación 2026-1'!W:W,C354,'Planificación 2026-1'!H:H,"MH",'Planificación 2026-1'!I:I,"&gt;2")</f>
        <v>0</v>
      </c>
      <c r="CH354" s="109">
        <f>SUMIFS('Planificación 2026-1'!R:R,'Planificación 2026-1'!W:W,C354,'Planificación 2026-1'!H:H,"IC",'Planificación 2026-1'!I:I,"&gt;2")</f>
        <v>0</v>
      </c>
      <c r="CI354" s="109">
        <f>SUMIFS('Planificación 2026-1'!R:R,'Planificación 2026-1'!W:W,C354,'Planificación 2026-1'!H:H,"AR",'Planificación 2026-1'!I:I,"&gt;2")</f>
        <v>0</v>
      </c>
      <c r="CJ354" s="109">
        <f>SUMIFS('Planificación 2026-1'!R:R,'Planificación 2026-1'!W:W,C354,'Planificación 2026-1'!H:H,"T1",'Planificación 2026-1'!I:I,"&gt;2")</f>
        <v>0</v>
      </c>
      <c r="CK354" s="109">
        <f>SUMIFS('Planificación 2026-1'!R:R,'Planificación 2026-1'!W:W,C354,'Planificación 2026-1'!H:H,"T3",'Planificación 2026-1'!I:I,"&gt;2")</f>
        <v>0</v>
      </c>
      <c r="CL354" s="109">
        <f>SUMIFS('Planificación 2026-1'!R:R,'Planificación 2026-1'!W:W,C354,'Planificación 2026-1'!H:H,"T2",'Planificación 2026-1'!I:I,"&gt;2")</f>
        <v>0</v>
      </c>
      <c r="CM354" s="109">
        <f>SUMIFS('Planificación 2026-1'!R:R,'Planificación 2026-1'!W:W,C354,'Planificación 2026-1'!H:H,"AE",'Planificación 2026-1'!I:I,"&gt;2")</f>
        <v>0</v>
      </c>
      <c r="CN354" s="109">
        <f>SUMIFS('Planificación 2026-1'!R:R,'Planificación 2026-1'!W:W,C354,'Planificación 2026-1'!H:H,"T4",'Planificación 2026-1'!I:I,"&gt;2")</f>
        <v>0</v>
      </c>
      <c r="CO354" s="109">
        <f>SUMIFS('Planificación 2026-1'!R:R,'Planificación 2026-1'!W:W,C354,'Planificación 2026-1'!H:H,"AF",'Planificación 2026-1'!I:I,"&lt;3")</f>
        <v>0</v>
      </c>
      <c r="CP354" s="109">
        <f>SUMIFS('Planificación 2026-1'!R:R,'Planificación 2026-1'!W:W,C354,'Planificación 2026-1'!H:H,"EN",'Planificación 2026-1'!I:I,"&lt;3")</f>
        <v>0</v>
      </c>
      <c r="CQ354" s="109">
        <f>SUMIFS('Planificación 2026-1'!R:R,'Planificación 2026-1'!W:W,C354,'Planificación 2026-1'!H:H,"IS",'Planificación 2026-1'!I:I,"&lt;3")</f>
        <v>0</v>
      </c>
      <c r="CR354" s="109">
        <f>SUMIFS('Planificación 2026-1'!R:R,'Planificación 2026-1'!W:W,C354,'Planificación 2026-1'!H:H,"PS",'Planificación 2026-1'!I:I,"&lt;3")</f>
        <v>0</v>
      </c>
      <c r="CS354" s="109">
        <f>SUMIFS('Planificación 2026-1'!R:R,'Planificación 2026-1'!W:W,C354,'Planificación 2026-1'!H:H,"IN",'Planificación 2026-1'!I:I,"&lt;3")</f>
        <v>0</v>
      </c>
      <c r="CT354" s="109">
        <f>SUMIFS('Planificación 2026-1'!R:R,'Planificación 2026-1'!W:W,C354,'Planificación 2026-1'!H:H,"CA",'Planificación 2026-1'!I:I,"&lt;3")</f>
        <v>0</v>
      </c>
      <c r="CU354" s="109">
        <f>SUMIFS('Planificación 2026-1'!R:R,'Planificación 2026-1'!W:W,C354,'Planificación 2026-1'!H:H,"DE",'Planificación 2026-1'!I:I,"&lt;3")</f>
        <v>0</v>
      </c>
      <c r="CV354" s="109">
        <f>SUMIFS('Planificación 2026-1'!R:R,'Planificación 2026-1'!W:W,C354,'Planificación 2026-1'!H:H,"OB",'Planificación 2026-1'!I:I,"&lt;3")</f>
        <v>0</v>
      </c>
      <c r="CW354" s="109">
        <f>SUMIFS('Planificación 2026-1'!R:R,'Planificación 2026-1'!W:W,C354,'Planificación 2026-1'!H:H,"MH",'Planificación 2026-1'!I:I,"&lt;3")</f>
        <v>0</v>
      </c>
      <c r="CX354" s="109">
        <f>SUMIFS('Planificación 2026-1'!R:R,'Planificación 2026-1'!W:W,C354,'Planificación 2026-1'!H:H,"IC",'Planificación 2026-1'!I:I,"&lt;3")</f>
        <v>0</v>
      </c>
      <c r="CY354" s="109">
        <f>SUMIFS('Planificación 2026-1'!R:R,'Planificación 2026-1'!W:W,C354,'Planificación 2026-1'!H:H,"AR",'Planificación 2026-1'!I:I,"&lt;3")</f>
        <v>0</v>
      </c>
      <c r="CZ354" s="109">
        <f>SUMIFS('Planificación 2026-1'!R:R,'Planificación 2026-1'!W:W,C354,'Planificación 2026-1'!H:H,"T1",'Planificación 2026-1'!I:I,"&lt;3")</f>
        <v>0</v>
      </c>
      <c r="DA354" s="109">
        <f>SUMIFS('Planificación 2026-1'!R:R,'Planificación 2026-1'!W:W,C354,'Planificación 2026-1'!H:H,"T3",'Planificación 2026-1'!I:I,"&lt;3")</f>
        <v>0</v>
      </c>
      <c r="DB354" s="109">
        <f>SUMIFS('Planificación 2026-1'!R:R,'Planificación 2026-1'!W:W,C354,'Planificación 2026-1'!H:H,"T2",'Planificación 2026-1'!I:I,"&lt;3")</f>
        <v>0</v>
      </c>
      <c r="DC354" s="109">
        <f>SUMIFS('Planificación 2026-1'!R:R,'Planificación 2026-1'!W:W,C354,'Planificación 2026-1'!H:H,"AE",'Planificación 2026-1'!I:I,"&lt;3")</f>
        <v>0</v>
      </c>
      <c r="DD354" s="109">
        <f>SUMIFS('Planificación 2026-1'!R:R,'Planificación 2026-1'!W:W,C354,'Planificación 2026-1'!H:H,"T4",'Planificación 2026-1'!I:I,"&lt;3")</f>
        <v>0</v>
      </c>
      <c r="DE354" s="108" t="str">
        <f t="shared" si="54"/>
        <v/>
      </c>
      <c r="DF354" s="41">
        <f>IF(C354="","",SUMIFS('Planificación 2026-1'!R:R,'Planificación 2026-1'!W:W,C354,'Planificación 2026-1'!F:F,"PRINCIPAL",'Planificación 2026-1'!X:X,"VIRTUAL"))</f>
        <v>0</v>
      </c>
      <c r="DG354" s="41">
        <f>IF(C354="","",SUMIFS('Planificación 2026-1'!R:R,'Planificación 2026-1'!W:W,C354,'Planificación 2026-1'!F:F,"PRINCIPAL",'Planificación 2026-1'!X:X,"PRESENCIAL"))</f>
        <v>0</v>
      </c>
      <c r="DH354" s="41">
        <f>IF(C354="","",SUMIFS('Planificación 2026-1'!R:R,'Planificación 2026-1'!W:W,C354,'Planificación 2026-1'!F:F,"PRINCIPAL",'Planificación 2026-1'!X:X,"HIBRIDO PRESENCIAL"))</f>
        <v>0</v>
      </c>
      <c r="DI354" s="108" t="str">
        <f t="shared" si="55"/>
        <v/>
      </c>
      <c r="DJ354" s="108">
        <f>IF(C354="","",SUMIFS('Planificación 2026-1'!R:R,'Planificación 2026-1'!W:W,C354,'Planificación 2026-1'!F:F,"FILIAL",'Planificación 2026-1'!X:X,"VIRTUAL"))</f>
        <v>0</v>
      </c>
      <c r="DK354" s="110">
        <f>IF(C354="","",SUMIFS('Planificación 2026-1'!R:R,'Planificación 2026-1'!W:W,C354,'Planificación 2026-1'!F:F,"FILIAL",'Planificación 2026-1'!X:X,"PRESENCIAL"))</f>
        <v>0</v>
      </c>
      <c r="DL354" s="61">
        <f>IF(C354="","",SUMIFS('Planificación 2026-1'!R:R,'Planificación 2026-1'!W:W,C354,'Planificación 2026-1'!F:F,"FILIAL",'Planificación 2026-1'!X:X,"HIBRIDO PRESENCIAL"))</f>
        <v>0</v>
      </c>
      <c r="DM354" s="111" t="str">
        <f t="shared" si="56"/>
        <v/>
      </c>
      <c r="DN354" s="108">
        <f>IF(C354="","",SUMIFS('Planificación 2026-1'!R:R,'Planificación 2026-1'!W:W,C354,'Planificación 2026-1'!F:F,"SUNAMPE",'Planificación 2026-1'!X:X,"VIRTUAL"))</f>
        <v>0</v>
      </c>
      <c r="DO354" s="61">
        <f>IF(C354="","",SUMIFS('Planificación 2026-1'!R:R,'Planificación 2026-1'!W:W,C354,'Planificación 2026-1'!F:F,"SUNAMPE",'Planificación 2026-1'!X:X,"PRESENCIAL"))</f>
        <v>0</v>
      </c>
      <c r="DP354" s="111" t="str">
        <f t="shared" si="57"/>
        <v/>
      </c>
      <c r="DQ354" s="108">
        <f>IF(C354="","",SUMIFS('Planificación 2026-1'!R:R,'Planificación 2026-1'!W:W,C354,'Planificación 2026-1'!F:F,"HUAURA",'Planificación 2026-1'!X:X,"VIRTUAL"))</f>
        <v>0</v>
      </c>
      <c r="DR354" s="61">
        <f>IF(C354="","",SUMIFS('Planificación 2026-1'!R:R,'Planificación 2026-1'!W:W,C354,'Planificación 2026-1'!F:F,"HUAURA",'Planificación 2026-1'!X:X,"PRESENCIAL"))</f>
        <v>0</v>
      </c>
      <c r="DS354" s="76">
        <f>SUMIFS('Planificación 2026-1'!R:R,'Planificación 2026-1'!W:W,C354,'Planificación 2026-1'!F:F,"PRINCIPAL",'Planificación 2026-1'!X:X,"VIRTUAL",'Planificación 2026-1'!I:I,"&gt;2")</f>
        <v>0</v>
      </c>
      <c r="DT354" s="76">
        <f>SUMIFS('Planificación 2026-1'!R:R,'Planificación 2026-1'!W:W,C354,'Planificación 2026-1'!F:F,"PRINCIPAL",'Planificación 2026-1'!X:X,"&lt;&gt;VIRTUAL",'Planificación 2026-1'!I:I,"&gt;2")</f>
        <v>0</v>
      </c>
      <c r="DU354" s="76">
        <f>SUMIFS('Planificación 2026-1'!R:R,'Planificación 2026-1'!W:W,C354,'Planificación 2026-1'!F:F,"SUNAMPE",'Planificación 2026-1'!X:X,"VIRTUAL",'Planificación 2026-1'!I:I,"&gt;2")</f>
        <v>0</v>
      </c>
      <c r="DV354" s="76">
        <f>SUMIFS('Planificación 2026-1'!R:R,'Planificación 2026-1'!W:W,C354,'Planificación 2026-1'!F:F,"SUNAMPE",'Planificación 2026-1'!X:X,"&lt;&gt;VIRTUAL",'Planificación 2026-1'!I:I,"&gt;2")</f>
        <v>0</v>
      </c>
      <c r="DW354" s="76">
        <f>SUMIFS('Planificación 2026-1'!R:R,'Planificación 2026-1'!W:W,C354,'Planificación 2026-1'!F:F,"FILIAL",'Planificación 2026-1'!X:X,"VIRTUAL",'Planificación 2026-1'!I:I,"&gt;2")</f>
        <v>0</v>
      </c>
      <c r="DX354" s="76">
        <f>SUMIFS('Planificación 2026-1'!R:R,'Planificación 2026-1'!W:W,C354,'Planificación 2026-1'!F:F,"FILIAL",'Planificación 2026-1'!X:X,"&lt;&gt;VIRTUAL",'Planificación 2026-1'!I:I,"&gt;2")</f>
        <v>0</v>
      </c>
      <c r="DY354" s="76">
        <f>SUMIFS('Planificación 2026-1'!R:R,'Planificación 2026-1'!W:W,C354,'Planificación 2026-1'!F:F,"PORUMA",'Planificación 2026-1'!X:X,"VIRTUAL",'Planificación 2026-1'!I:I,"&gt;2")</f>
        <v>0</v>
      </c>
      <c r="DZ354" s="76">
        <f>SUMIFS('Planificación 2026-1'!R:R,'Planificación 2026-1'!W:W,C354,'Planificación 2026-1'!F:F,"PORUMA",'Planificación 2026-1'!X:X,"&lt;&gt;VIRTUAL",'Planificación 2026-1'!I:I,"&gt;2")</f>
        <v>0</v>
      </c>
      <c r="EA354" s="76">
        <f>SUMIFS('Planificación 2026-1'!R:R,'Planificación 2026-1'!W:W,C354,'Planificación 2026-1'!F:F,"HUAURA",'Planificación 2026-1'!X:X,"VIRTUAL",'Planificación 2026-1'!I:I,"&gt;2")</f>
        <v>0</v>
      </c>
      <c r="EB354" s="76">
        <f>SUMIFS('Planificación 2026-1'!R:R,'Planificación 2026-1'!W:W,C354,'Planificación 2026-1'!F:F,"HUAURA",'Planificación 2026-1'!X:X,"&lt;&gt;VIRTUAL",'Planificación 2026-1'!I:I,"&gt;2")</f>
        <v>0</v>
      </c>
      <c r="EC354" s="76">
        <f>SUMIFS('Planificación 2026-1'!R:R,'Planificación 2026-1'!W:W,C354,'Planificación 2026-1'!F:F,"PRINCIPAL",'Planificación 2026-1'!X:X,"VIRTUAL",'Planificación 2026-1'!I:I,"&lt;3")</f>
        <v>0</v>
      </c>
      <c r="ED354" s="76">
        <f>SUMIFS('Planificación 2026-1'!R:R,'Planificación 2026-1'!W:W,C354,'Planificación 2026-1'!F:F,"PRINCIPAL",'Planificación 2026-1'!X:X,"&lt;&gt;VIRTUAL",'Planificación 2026-1'!I:I,"&lt;3")</f>
        <v>0</v>
      </c>
      <c r="EE354" s="76">
        <f>SUMIFS('Planificación 2026-1'!R:R,'Planificación 2026-1'!W:W,C354,'Planificación 2026-1'!F:F,"SUNAMPE",'Planificación 2026-1'!X:X,"VIRTUAL",'Planificación 2026-1'!I:I,"&lt;3")</f>
        <v>0</v>
      </c>
      <c r="EF354" s="76">
        <f>SUMIFS('Planificación 2026-1'!R:R,'Planificación 2026-1'!W:W,C354,'Planificación 2026-1'!F:F,"SUNAMPE",'Planificación 2026-1'!X:X,"&lt;&gt;VIRTUAL",'Planificación 2026-1'!I:I,"&lt;3")</f>
        <v>0</v>
      </c>
      <c r="EG354" s="76">
        <f>SUMIFS('Planificación 2026-1'!R:R,'Planificación 2026-1'!W:W,C354,'Planificación 2026-1'!F:F,"FILIAL",'Planificación 2026-1'!X:X,"VIRTUAL",'Planificación 2026-1'!I:I,"&lt;3")</f>
        <v>0</v>
      </c>
      <c r="EH354" s="76">
        <f>SUMIFS('Planificación 2026-1'!R:R,'Planificación 2026-1'!W:W,C354,'Planificación 2026-1'!F:F,"FILIAL",'Planificación 2026-1'!X:X,"&lt;&gt;VIRTUAL",'Planificación 2026-1'!I:I,"&lt;3")</f>
        <v>0</v>
      </c>
      <c r="EI354" s="76">
        <f>SUMIFS('Planificación 2026-1'!R:R,'Planificación 2026-1'!W:W,C354,'Planificación 2026-1'!F:F,"PORUMA",'Planificación 2026-1'!X:X,"VIRTUAL",'Planificación 2026-1'!I:I,"&lt;3")</f>
        <v>0</v>
      </c>
      <c r="EJ354" s="76">
        <f>SUMIFS('Planificación 2026-1'!R:R,'Planificación 2026-1'!W:W,C354,'Planificación 2026-1'!F:F,"PORUMA",'Planificación 2026-1'!X:X,"&lt;&gt;VIRTUAL",'Planificación 2026-1'!I:I,"&lt;3")</f>
        <v>0</v>
      </c>
      <c r="EK354" s="76">
        <f>SUMIFS('Planificación 2026-1'!R:R,'Planificación 2026-1'!W:W,C354,'Planificación 2026-1'!F:F,"HUAURA",'Planificación 2026-1'!X:X,"VIRTUAL",'Planificación 2026-1'!I:I,"&lt;3")</f>
        <v>0</v>
      </c>
      <c r="EL354" s="76">
        <f>SUMIFS('Planificación 2026-1'!R:R,'Planificación 2026-1'!W:W,C354,'Planificación 2026-1'!F:F,"HUAURA",'Planificación 2026-1'!X:X,"&lt;&gt;VIRTUAL",'Planificación 2026-1'!I:I,"&lt;3")</f>
        <v>0</v>
      </c>
      <c r="EM354" s="76"/>
      <c r="EN354" s="76">
        <f t="shared" si="50"/>
        <v>0</v>
      </c>
      <c r="EO354" s="76">
        <f t="shared" si="51"/>
        <v>0</v>
      </c>
      <c r="EP354" s="76" t="b">
        <f t="shared" si="52"/>
        <v>1</v>
      </c>
      <c r="EQ354" s="76" t="str">
        <f t="shared" si="53"/>
        <v/>
      </c>
      <c r="ER354" s="76" t="str">
        <f t="shared" si="58"/>
        <v>PRESENCIAL</v>
      </c>
    </row>
    <row r="355" spans="1:148" hidden="1">
      <c r="A355" s="83"/>
      <c r="B355" s="119">
        <v>352</v>
      </c>
      <c r="C355" s="115" t="s">
        <v>528</v>
      </c>
      <c r="D355" s="112">
        <f>SUMIF('Planificación 2026-1'!W:W,C355,'Planificación 2026-1'!R:R)</f>
        <v>0</v>
      </c>
      <c r="E355" s="114" t="s">
        <v>170</v>
      </c>
      <c r="F355" s="115" t="s">
        <v>171</v>
      </c>
      <c r="G355" s="115" t="s">
        <v>13</v>
      </c>
      <c r="H355" s="115" t="s">
        <v>124</v>
      </c>
      <c r="I355" s="107" t="str">
        <f>IF(SUM(COUNTIFS('Planificación 2026-1'!F:F,"PRINCIPAL",'Planificación 2026-1'!W:W,C355,'Planificación 2026-1'!H:H,"AF"))&gt;0,"P01"," ")</f>
        <v xml:space="preserve"> </v>
      </c>
      <c r="J355" s="108" t="str">
        <f>IF(SUM(COUNTIFS('Planificación 2026-1'!F:F,"PRINCIPAL",'Planificación 2026-1'!W:W,C355,'Planificación 2026-1'!H:H,"EN"))&gt;0,"P02"," ")</f>
        <v xml:space="preserve"> </v>
      </c>
      <c r="K355" s="108" t="str">
        <f>IF(SUM(COUNTIFS('Planificación 2026-1'!F:F,"PRINCIPAL",'Planificación 2026-1'!W:W,C355,'Planificación 2026-1'!H:H,"IS"))&gt;0,"P03"," ")</f>
        <v xml:space="preserve"> </v>
      </c>
      <c r="L355" s="108" t="str">
        <f>IF(SUM(COUNTIFS('Planificación 2026-1'!F:F,"PRINCIPAL",'Planificación 2026-1'!W:W,C355,'Planificación 2026-1'!H:H,"PS"))&gt;0,"P04"," ")</f>
        <v xml:space="preserve"> </v>
      </c>
      <c r="M355" s="108"/>
      <c r="N355" s="108" t="str">
        <f>IF(SUM(COUNTIFS('Planificación 2026-1'!F:F,"PRINCIPAL",'Planificación 2026-1'!W:W,C355,'Planificación 2026-1'!H:H,"IN"))&gt;0,"P06"," ")</f>
        <v xml:space="preserve"> </v>
      </c>
      <c r="O355" s="108" t="str">
        <f>IF(SUM(COUNTIFS('Planificación 2026-1'!F:F,"PRINCIPAL",'Planificación 2026-1'!W:W,C355,'Planificación 2026-1'!H:H,"CA"))&gt;0,"P07"," ")</f>
        <v xml:space="preserve"> </v>
      </c>
      <c r="P355" s="108" t="str">
        <f>IF(SUM(COUNTIFS('Planificación 2026-1'!F:F,"PRINCIPAL",'Planificación 2026-1'!W:W,C355,'Planificación 2026-1'!H:H,"DE"))&gt;0,"P08"," ")</f>
        <v xml:space="preserve"> </v>
      </c>
      <c r="Q355" s="108" t="str">
        <f>IF(SUM(COUNTIFS('Planificación 2026-1'!F:F,"PRINCIPAL",'Planificación 2026-1'!W:W,C355,'Planificación 2026-1'!H:H,"OB"))&gt;0,"P09"," ")</f>
        <v xml:space="preserve"> </v>
      </c>
      <c r="R355" s="108" t="str">
        <f>IF(SUM(COUNTIFS('Planificación 2026-1'!F:F,"PRINCIPAL",'Planificación 2026-1'!W:W,C355,'Planificación 2026-1'!H:H,"MH"))&gt;0,"P31"," ")</f>
        <v xml:space="preserve"> </v>
      </c>
      <c r="S355" s="108" t="str">
        <f>IF(SUM(COUNTIFS('Planificación 2026-1'!F:F,"PRINCIPAL",'Planificación 2026-1'!W:W,C355,'Planificación 2026-1'!H:H,"IC"))&gt;0,"P32"," ")</f>
        <v xml:space="preserve"> </v>
      </c>
      <c r="T355" s="108" t="str">
        <f>IF(SUM(COUNTIFS('Planificación 2026-1'!F:F,"PRINCIPAL",'Planificación 2026-1'!W:W,C355,'Planificación 2026-1'!H:H,"AR"))&gt;0,"P34"," ")</f>
        <v xml:space="preserve"> </v>
      </c>
      <c r="U355" s="108" t="str">
        <f>IF(SUM(COUNTIFS('Planificación 2026-1'!F:F,"PRINCIPAL",'Planificación 2026-1'!W:W,C355,'Planificación 2026-1'!H:H,"T1"))&gt;0,"P35"," ")</f>
        <v xml:space="preserve"> </v>
      </c>
      <c r="V355" s="108" t="str">
        <f>IF(SUM(COUNTIFS('Planificación 2026-1'!F:F,"PRINCIPAL",'Planificación 2026-1'!W:W,C355,'Planificación 2026-1'!H:H,"T3"))&gt;0,"P36"," ")</f>
        <v xml:space="preserve"> </v>
      </c>
      <c r="W355" s="108" t="str">
        <f>IF(SUM(COUNTIFS('Planificación 2026-1'!F:F,"PRINCIPAL",'Planificación 2026-1'!W:W,C355,'Planificación 2026-1'!H:H,"T2"))&gt;0,"P37"," ")</f>
        <v xml:space="preserve"> </v>
      </c>
      <c r="X355" s="108" t="str">
        <f>IF(SUM(COUNTIFS('Planificación 2026-1'!F:F,"PRINCIPAL",'Planificación 2026-1'!W:W,C355,'Planificación 2026-1'!H:H,"AE"))&gt;0,"P38"," ")</f>
        <v xml:space="preserve"> </v>
      </c>
      <c r="Y355" s="108" t="str">
        <f>IF(SUM(COUNTIFS('Planificación 2026-1'!F:F,"PRINCIPAL",'Planificación 2026-1'!W:W,C355,'Planificación 2026-1'!H:H,"T4"))&gt;0,"P55"," ")</f>
        <v xml:space="preserve"> </v>
      </c>
      <c r="Z355" s="108" t="str">
        <f>IF(SUM(COUNTIFS('Planificación 2026-1'!F:F,"FILIAL",'Planificación 2026-1'!W:W,C355,'Planificación 2026-1'!H:H,"AF"))&gt;0," P01"," ")</f>
        <v xml:space="preserve"> </v>
      </c>
      <c r="AA355" s="108" t="str">
        <f>IF(SUM(COUNTIFS('Planificación 2026-1'!F:F,"FILIAL",'Planificación 2026-1'!W:W,C355,'Planificación 2026-1'!H:H,"EN"))&gt;0,"P02"," ")</f>
        <v xml:space="preserve"> </v>
      </c>
      <c r="AB355" s="108" t="str">
        <f>IF(SUM(COUNTIFS('Planificación 2026-1'!F:F,"FILIAL",'Planificación 2026-1'!W:W,C355,'Planificación 2026-1'!H:H,"IS"))&gt;0,"P03"," ")</f>
        <v xml:space="preserve"> </v>
      </c>
      <c r="AC355" s="108" t="str">
        <f>IF(SUM(COUNTIFS('Planificación 2026-1'!F:F,"FILIAL",'Planificación 2026-1'!W:W,C355,'Planificación 2026-1'!H:H,"PS"))&gt;0,"P04"," ")</f>
        <v xml:space="preserve"> </v>
      </c>
      <c r="AD355" s="108"/>
      <c r="AE355" s="108" t="str">
        <f>IF(SUM(COUNTIFS('Planificación 2026-1'!F:F,"FILIAL",'Planificación 2026-1'!W:W,C355,'Planificación 2026-1'!H:H,"IN"))&gt;0,"P06"," ")</f>
        <v xml:space="preserve"> </v>
      </c>
      <c r="AF355" s="108" t="str">
        <f>IF(SUM(COUNTIFS('Planificación 2026-1'!F:F,"FILIAL",'Planificación 2026-1'!W:W,C355,'Planificación 2026-1'!H:H,"CA"))&gt;0,"P07"," ")</f>
        <v xml:space="preserve"> </v>
      </c>
      <c r="AG355" s="108" t="str">
        <f>IF(SUM(COUNTIFS('Planificación 2026-1'!F:F,"FILIAL",'Planificación 2026-1'!W:W,C355,'Planificación 2026-1'!H:H,"DE"))&gt;0,"P08"," ")</f>
        <v xml:space="preserve"> </v>
      </c>
      <c r="AH355" s="108" t="str">
        <f>IF(SUM(COUNTIFS('Planificación 2026-1'!F:F,"FILIAL",'Planificación 2026-1'!W:W,C355,'Planificación 2026-1'!H:H,"OB"))&gt;0,"P09"," ")</f>
        <v xml:space="preserve"> </v>
      </c>
      <c r="AI355" s="108" t="str">
        <f>IF(SUM(COUNTIFS('Planificación 2026-1'!F:F,"FILIAL",'Planificación 2026-1'!W:W,C355,'Planificación 2026-1'!H:H,"MH"))&gt;0,"P31"," ")</f>
        <v xml:space="preserve"> </v>
      </c>
      <c r="AJ355" s="108" t="str">
        <f>IF(SUM(COUNTIFS('Planificación 2026-1'!F:F,"FILIAL",'Planificación 2026-1'!W:W,C355,'Planificación 2026-1'!H:H,"IC"))&gt;0,"P32"," ")</f>
        <v xml:space="preserve"> </v>
      </c>
      <c r="AK355" s="108" t="str">
        <f>IF(SUM(COUNTIFS('Planificación 2026-1'!F:F,"FILIAL",'Planificación 2026-1'!W:W,C355,'Planificación 2026-1'!H:H,"AR"))&gt;0,"P34"," ")</f>
        <v xml:space="preserve"> </v>
      </c>
      <c r="AL355" s="108" t="str">
        <f>IF(SUM(COUNTIFS('Planificación 2026-1'!F:F,"FILIAL",'Planificación 2026-1'!W:W,C355,'Planificación 2026-1'!H:H,"T1"))&gt;0,"P35"," ")</f>
        <v xml:space="preserve"> </v>
      </c>
      <c r="AM355" s="108" t="str">
        <f>IF(SUM(COUNTIFS('Planificación 2026-1'!F:F,"FILIAL",'Planificación 2026-1'!W:W,C355,'Planificación 2026-1'!H:H,"T3"))&gt;0,"P36"," ")</f>
        <v xml:space="preserve"> </v>
      </c>
      <c r="AN355" s="108" t="str">
        <f>IF(SUM(COUNTIFS('Planificación 2026-1'!F:F,"FILIAL",'Planificación 2026-1'!W:W,C355,'Planificación 2026-1'!H:H,"T2"))&gt;0,"P37"," ")</f>
        <v xml:space="preserve"> </v>
      </c>
      <c r="AO355" s="108" t="str">
        <f>IF(SUM(COUNTIFS('Planificación 2026-1'!F:F,"FILIAL",'Planificación 2026-1'!W:W,C355,'Planificación 2026-1'!H:H,"AE"))&gt;0,"P38"," ")</f>
        <v xml:space="preserve"> </v>
      </c>
      <c r="AP355" s="108" t="str">
        <f>IF(SUM(COUNTIFS('Planificación 2026-1'!F:F,"FILIAL",'Planificación 2026-1'!W:W,C355,'Planificación 2026-1'!H:H,"T4"))&gt;0,"P55"," ")</f>
        <v xml:space="preserve"> </v>
      </c>
      <c r="AQ355" s="108" t="str">
        <f>IF(SUM(COUNTIFS('Planificación 2026-1'!F:F,"SUNAMPE",'Planificación 2026-1'!W:W,C355,'Planificación 2026-1'!H:H,"AF"))&gt;0," P01"," ")</f>
        <v xml:space="preserve"> </v>
      </c>
      <c r="AR355" s="108" t="str">
        <f>IF(SUM(COUNTIFS('Planificación 2026-1'!F:F,"SUNAMPE",'Planificación 2026-1'!W:W,C355,'Planificación 2026-1'!H:H,"EN"))&gt;0,"P02"," ")</f>
        <v xml:space="preserve"> </v>
      </c>
      <c r="AS355" s="108" t="str">
        <f>IF(SUM(COUNTIFS('Planificación 2026-1'!F:F,"SUNAMPE",'Planificación 2026-1'!W:W,C355,'Planificación 2026-1'!H:H,"IS"))&gt;0,"P03"," ")</f>
        <v xml:space="preserve"> </v>
      </c>
      <c r="AT355" s="108" t="str">
        <f>IF(SUM(COUNTIFS('Planificación 2026-1'!F:F,"SUNAMPE",'Planificación 2026-1'!W:W,C355,'Planificación 2026-1'!H:H,"PS"))&gt;0,"P04"," ")</f>
        <v xml:space="preserve"> </v>
      </c>
      <c r="AU355" s="108"/>
      <c r="AV355" s="108" t="str">
        <f>IF(SUM(COUNTIFS('Planificación 2026-1'!F:F,"SUNAMPE",'Planificación 2026-1'!W:W,C355,'Planificación 2026-1'!H:H,"IN"))&gt;0,"P06"," ")</f>
        <v xml:space="preserve"> </v>
      </c>
      <c r="AW355" s="108" t="str">
        <f>IF(SUM(COUNTIFS('Planificación 2026-1'!F:F,"SUNAMPE",'Planificación 2026-1'!W:W,C355,'Planificación 2026-1'!H:H,"CA"))&gt;0,"P07"," ")</f>
        <v xml:space="preserve"> </v>
      </c>
      <c r="AX355" s="108" t="str">
        <f>IF(SUM(COUNTIFS('Planificación 2026-1'!F:F,"SUNAMPE",'Planificación 2026-1'!W:W,C355,'Planificación 2026-1'!H:H,"DE"))&gt;0,"P08"," ")</f>
        <v xml:space="preserve"> </v>
      </c>
      <c r="AY355" s="108" t="str">
        <f>IF(SUM(COUNTIFS('Planificación 2026-1'!F:F,"SUNAMPE",'Planificación 2026-1'!W:W,C355,'Planificación 2026-1'!H:H,"OB"))&gt;0,"P09"," ")</f>
        <v xml:space="preserve"> </v>
      </c>
      <c r="AZ355" s="108" t="str">
        <f>IF(SUM(COUNTIFS('Planificación 2026-1'!F:F,"SUNAMPE",'Planificación 2026-1'!W:W,C355,'Planificación 2026-1'!H:H,"MH"))&gt;0,"P31"," ")</f>
        <v xml:space="preserve"> </v>
      </c>
      <c r="BA355" s="108" t="str">
        <f>IF(SUM(COUNTIFS('Planificación 2026-1'!F:F,"SUNAMPE",'Planificación 2026-1'!W:W,C355,'Planificación 2026-1'!H:H,"IC"))&gt;0,"P32"," ")</f>
        <v xml:space="preserve"> </v>
      </c>
      <c r="BB355" s="108" t="str">
        <f>IF(SUM(COUNTIFS('Planificación 2026-1'!F:F,"SUNAMPE",'Planificación 2026-1'!W:W,C355,'Planificación 2026-1'!H:H,"AR"))&gt;0,"P34"," ")</f>
        <v xml:space="preserve"> </v>
      </c>
      <c r="BC355" s="108" t="str">
        <f>IF(SUM(COUNTIFS('Planificación 2026-1'!F:F,"SUNAMPE",'Planificación 2026-1'!W:W,C355,'Planificación 2026-1'!H:H,"T1"))&gt;0,"P35"," ")</f>
        <v xml:space="preserve"> </v>
      </c>
      <c r="BD355" s="108" t="str">
        <f>IF(SUM(COUNTIFS('Planificación 2026-1'!F:F,"SUNAMPE",'Planificación 2026-1'!W:W,C355,'Planificación 2026-1'!H:H,"T3"))&gt;0,"P36"," ")</f>
        <v xml:space="preserve"> </v>
      </c>
      <c r="BE355" s="108" t="str">
        <f>IF(SUM(COUNTIFS('Planificación 2026-1'!F:F,"SUNAMPE",'Planificación 2026-1'!W:W,C355,'Planificación 2026-1'!H:H,"T2"))&gt;0,"P37"," ")</f>
        <v xml:space="preserve"> </v>
      </c>
      <c r="BF355" s="108" t="str">
        <f>IF(SUM(COUNTIFS('Planificación 2026-1'!F:F,"SUNAMPE",'Planificación 2026-1'!W:W,C355,'Planificación 2026-1'!H:H,"AE"))&gt;0,"P38"," ")</f>
        <v xml:space="preserve"> </v>
      </c>
      <c r="BG355" s="108" t="str">
        <f>IF(SUM(COUNTIFS('Planificación 2026-1'!F:F,"SUNAMPE",'Planificación 2026-1'!W:W,C355,'Planificación 2026-1'!H:H,"T4"))&gt;0,"P55"," ")</f>
        <v xml:space="preserve"> </v>
      </c>
      <c r="BH355" s="108" t="str">
        <f>IF(SUM(COUNTIFS('Planificación 2026-1'!F:F,"HUAURA",'Planificación 2026-1'!W:W,C355,'Planificación 2026-1'!H:H,"AF"))&gt;0," P01"," ")</f>
        <v xml:space="preserve"> </v>
      </c>
      <c r="BI355" s="108" t="str">
        <f>IF(SUM(COUNTIFS('Planificación 2026-1'!F:F,"HUAURA",'Planificación 2026-1'!W:W,C355,'Planificación 2026-1'!H:H,"EN"))&gt;0,"P02"," ")</f>
        <v xml:space="preserve"> </v>
      </c>
      <c r="BJ355" s="108" t="str">
        <f>IF(SUM(COUNTIFS('Planificación 2026-1'!F:F,"HUAURA",'Planificación 2026-1'!W:W,C355,'Planificación 2026-1'!H:H,"IS"))&gt;0,"P03"," ")</f>
        <v xml:space="preserve"> </v>
      </c>
      <c r="BK355" s="108" t="str">
        <f>IF(SUM(COUNTIFS('Planificación 2026-1'!F:F,"HUAURA",'Planificación 2026-1'!W:W,C355,'Planificación 2026-1'!H:H,"PS"))&gt;0,"P04"," ")</f>
        <v xml:space="preserve"> </v>
      </c>
      <c r="BL355" s="108"/>
      <c r="BM355" s="108" t="str">
        <f>IF(SUM(COUNTIFS('Planificación 2026-1'!F:F,"HUAURA",'Planificación 2026-1'!W:W,C355,'Planificación 2026-1'!H:H,"IN"))&gt;0,"P06"," ")</f>
        <v xml:space="preserve"> </v>
      </c>
      <c r="BN355" s="108" t="str">
        <f>IF(SUM(COUNTIFS('Planificación 2026-1'!F:F,"HUAURA",'Planificación 2026-1'!W:W,C355,'Planificación 2026-1'!H:H,"CA"))&gt;0,"P07"," ")</f>
        <v xml:space="preserve"> </v>
      </c>
      <c r="BO355" s="108" t="str">
        <f>IF(SUM(COUNTIFS('Planificación 2026-1'!F:F,"HUAURA",'Planificación 2026-1'!W:W,C355,'Planificación 2026-1'!H:H,"DE"))&gt;0,"P08"," ")</f>
        <v xml:space="preserve"> </v>
      </c>
      <c r="BP355" s="108" t="str">
        <f>IF(SUM(COUNTIFS('Planificación 2026-1'!F:F,"HUAURA",'Planificación 2026-1'!W:W,C355,'Planificación 2026-1'!H:H,"OB"))&gt;0,"P09"," ")</f>
        <v xml:space="preserve"> </v>
      </c>
      <c r="BQ355" s="108" t="str">
        <f>IF(SUM(COUNTIFS('Planificación 2026-1'!F:F,"HUAURA",'Planificación 2026-1'!W:W,C355,'Planificación 2026-1'!H:H,"MH"))&gt;0,"P31"," ")</f>
        <v xml:space="preserve"> </v>
      </c>
      <c r="BR355" s="108" t="str">
        <f>IF(SUM(COUNTIFS('Planificación 2026-1'!F:F,"HUAURA",'Planificación 2026-1'!W:W,C355,'Planificación 2026-1'!H:H,"IC"))&gt;0,"P32"," ")</f>
        <v xml:space="preserve"> </v>
      </c>
      <c r="BS355" s="108" t="str">
        <f>IF(SUM(COUNTIFS('Planificación 2026-1'!F:F,"HUAURA",'Planificación 2026-1'!W:W,C355,'Planificación 2026-1'!H:H,"AR"))&gt;0,"P34"," ")</f>
        <v xml:space="preserve"> </v>
      </c>
      <c r="BT355" s="108" t="str">
        <f>IF(SUM(COUNTIFS('Planificación 2026-1'!F:F,"HUAURA",'Planificación 2026-1'!W:W,C355,'Planificación 2026-1'!H:H,"T1"))&gt;0,"P35"," ")</f>
        <v xml:space="preserve"> </v>
      </c>
      <c r="BU355" s="108" t="str">
        <f>IF(SUM(COUNTIFS('Planificación 2026-1'!F:F,"HUAURA",'Planificación 2026-1'!W:W,C355,'Planificación 2026-1'!H:H,"T3"))&gt;0,"P36"," ")</f>
        <v xml:space="preserve"> </v>
      </c>
      <c r="BV355" s="108" t="str">
        <f>IF(SUM(COUNTIFS('Planificación 2026-1'!F:F,"HUAURA",'Planificación 2026-1'!W:W,C355,'Planificación 2026-1'!H:H,"T2"))&gt;0,"P37"," ")</f>
        <v xml:space="preserve"> </v>
      </c>
      <c r="BW355" s="108" t="str">
        <f>IF(SUM(COUNTIFS('Planificación 2026-1'!F:F,"HUAURA",'Planificación 2026-1'!W:W,C355,'Planificación 2026-1'!H:H,"AE"))&gt;0,"P38"," ")</f>
        <v xml:space="preserve"> </v>
      </c>
      <c r="BX355" s="108" t="str">
        <f>IF(SUM(COUNTIFS('Planificación 2026-1'!F:F,"HUAURA",'Planificación 2026-1'!W:W,C355,'Planificación 2026-1'!H:H,"T4"))&gt;0,"P55"," ")</f>
        <v xml:space="preserve"> </v>
      </c>
      <c r="BY355" s="109">
        <f>SUMIFS('Planificación 2026-1'!R:R,'Planificación 2026-1'!W:W,C355,'Planificación 2026-1'!H:H,"AF",'Planificación 2026-1'!I:I,"&gt;2")</f>
        <v>0</v>
      </c>
      <c r="BZ355" s="109">
        <f>SUMIFS('Planificación 2026-1'!R:R,'Planificación 2026-1'!W:W,C355,'Planificación 2026-1'!H:H,"EN",'Planificación 2026-1'!I:I,"&gt;2")</f>
        <v>0</v>
      </c>
      <c r="CA355" s="109">
        <f>SUMIFS('Planificación 2026-1'!R:R,'Planificación 2026-1'!W:W,C355,'Planificación 2026-1'!H:H,"IS",'Planificación 2026-1'!I:I,"&gt;2")</f>
        <v>0</v>
      </c>
      <c r="CB355" s="109">
        <f>SUMIFS('Planificación 2026-1'!R:R,'Planificación 2026-1'!W:W,C355,'Planificación 2026-1'!H:H,"PS",'Planificación 2026-1'!I:I,"&gt;2")</f>
        <v>0</v>
      </c>
      <c r="CC355" s="109">
        <f>SUMIFS('Planificación 2026-1'!R:R,'Planificación 2026-1'!W:W,C355,'Planificación 2026-1'!H:H,"IN",'Planificación 2026-1'!I:I,"&gt;2")</f>
        <v>0</v>
      </c>
      <c r="CD355" s="109">
        <f>SUMIFS('Planificación 2026-1'!R:R,'Planificación 2026-1'!W:W,C355,'Planificación 2026-1'!H:H,"CA",'Planificación 2026-1'!I:I,"&gt;2")</f>
        <v>0</v>
      </c>
      <c r="CE355" s="109">
        <f>SUMIFS('Planificación 2026-1'!R:R,'Planificación 2026-1'!W:W,C355,'Planificación 2026-1'!H:H,"DE",'Planificación 2026-1'!I:I,"&gt;2")</f>
        <v>0</v>
      </c>
      <c r="CF355" s="109">
        <f>SUMIFS('Planificación 2026-1'!R:R,'Planificación 2026-1'!W:W,C355,'Planificación 2026-1'!H:H,"OB",'Planificación 2026-1'!I:I,"&gt;2")</f>
        <v>0</v>
      </c>
      <c r="CG355" s="109">
        <f>SUMIFS('Planificación 2026-1'!R:R,'Planificación 2026-1'!W:W,C355,'Planificación 2026-1'!H:H,"MH",'Planificación 2026-1'!I:I,"&gt;2")</f>
        <v>0</v>
      </c>
      <c r="CH355" s="109">
        <f>SUMIFS('Planificación 2026-1'!R:R,'Planificación 2026-1'!W:W,C355,'Planificación 2026-1'!H:H,"IC",'Planificación 2026-1'!I:I,"&gt;2")</f>
        <v>0</v>
      </c>
      <c r="CI355" s="109">
        <f>SUMIFS('Planificación 2026-1'!R:R,'Planificación 2026-1'!W:W,C355,'Planificación 2026-1'!H:H,"AR",'Planificación 2026-1'!I:I,"&gt;2")</f>
        <v>0</v>
      </c>
      <c r="CJ355" s="109">
        <f>SUMIFS('Planificación 2026-1'!R:R,'Planificación 2026-1'!W:W,C355,'Planificación 2026-1'!H:H,"T1",'Planificación 2026-1'!I:I,"&gt;2")</f>
        <v>0</v>
      </c>
      <c r="CK355" s="109">
        <f>SUMIFS('Planificación 2026-1'!R:R,'Planificación 2026-1'!W:W,C355,'Planificación 2026-1'!H:H,"T3",'Planificación 2026-1'!I:I,"&gt;2")</f>
        <v>0</v>
      </c>
      <c r="CL355" s="109">
        <f>SUMIFS('Planificación 2026-1'!R:R,'Planificación 2026-1'!W:W,C355,'Planificación 2026-1'!H:H,"T2",'Planificación 2026-1'!I:I,"&gt;2")</f>
        <v>0</v>
      </c>
      <c r="CM355" s="109">
        <f>SUMIFS('Planificación 2026-1'!R:R,'Planificación 2026-1'!W:W,C355,'Planificación 2026-1'!H:H,"AE",'Planificación 2026-1'!I:I,"&gt;2")</f>
        <v>0</v>
      </c>
      <c r="CN355" s="109">
        <f>SUMIFS('Planificación 2026-1'!R:R,'Planificación 2026-1'!W:W,C355,'Planificación 2026-1'!H:H,"T4",'Planificación 2026-1'!I:I,"&gt;2")</f>
        <v>0</v>
      </c>
      <c r="CO355" s="109">
        <f>SUMIFS('Planificación 2026-1'!R:R,'Planificación 2026-1'!W:W,C355,'Planificación 2026-1'!H:H,"AF",'Planificación 2026-1'!I:I,"&lt;3")</f>
        <v>0</v>
      </c>
      <c r="CP355" s="109">
        <f>SUMIFS('Planificación 2026-1'!R:R,'Planificación 2026-1'!W:W,C355,'Planificación 2026-1'!H:H,"EN",'Planificación 2026-1'!I:I,"&lt;3")</f>
        <v>0</v>
      </c>
      <c r="CQ355" s="109">
        <f>SUMIFS('Planificación 2026-1'!R:R,'Planificación 2026-1'!W:W,C355,'Planificación 2026-1'!H:H,"IS",'Planificación 2026-1'!I:I,"&lt;3")</f>
        <v>0</v>
      </c>
      <c r="CR355" s="109">
        <f>SUMIFS('Planificación 2026-1'!R:R,'Planificación 2026-1'!W:W,C355,'Planificación 2026-1'!H:H,"PS",'Planificación 2026-1'!I:I,"&lt;3")</f>
        <v>0</v>
      </c>
      <c r="CS355" s="109">
        <f>SUMIFS('Planificación 2026-1'!R:R,'Planificación 2026-1'!W:W,C355,'Planificación 2026-1'!H:H,"IN",'Planificación 2026-1'!I:I,"&lt;3")</f>
        <v>0</v>
      </c>
      <c r="CT355" s="109">
        <f>SUMIFS('Planificación 2026-1'!R:R,'Planificación 2026-1'!W:W,C355,'Planificación 2026-1'!H:H,"CA",'Planificación 2026-1'!I:I,"&lt;3")</f>
        <v>0</v>
      </c>
      <c r="CU355" s="109">
        <f>SUMIFS('Planificación 2026-1'!R:R,'Planificación 2026-1'!W:W,C355,'Planificación 2026-1'!H:H,"DE",'Planificación 2026-1'!I:I,"&lt;3")</f>
        <v>0</v>
      </c>
      <c r="CV355" s="109">
        <f>SUMIFS('Planificación 2026-1'!R:R,'Planificación 2026-1'!W:W,C355,'Planificación 2026-1'!H:H,"OB",'Planificación 2026-1'!I:I,"&lt;3")</f>
        <v>0</v>
      </c>
      <c r="CW355" s="109">
        <f>SUMIFS('Planificación 2026-1'!R:R,'Planificación 2026-1'!W:W,C355,'Planificación 2026-1'!H:H,"MH",'Planificación 2026-1'!I:I,"&lt;3")</f>
        <v>0</v>
      </c>
      <c r="CX355" s="109">
        <f>SUMIFS('Planificación 2026-1'!R:R,'Planificación 2026-1'!W:W,C355,'Planificación 2026-1'!H:H,"IC",'Planificación 2026-1'!I:I,"&lt;3")</f>
        <v>0</v>
      </c>
      <c r="CY355" s="109">
        <f>SUMIFS('Planificación 2026-1'!R:R,'Planificación 2026-1'!W:W,C355,'Planificación 2026-1'!H:H,"AR",'Planificación 2026-1'!I:I,"&lt;3")</f>
        <v>0</v>
      </c>
      <c r="CZ355" s="109">
        <f>SUMIFS('Planificación 2026-1'!R:R,'Planificación 2026-1'!W:W,C355,'Planificación 2026-1'!H:H,"T1",'Planificación 2026-1'!I:I,"&lt;3")</f>
        <v>0</v>
      </c>
      <c r="DA355" s="109">
        <f>SUMIFS('Planificación 2026-1'!R:R,'Planificación 2026-1'!W:W,C355,'Planificación 2026-1'!H:H,"T3",'Planificación 2026-1'!I:I,"&lt;3")</f>
        <v>0</v>
      </c>
      <c r="DB355" s="109">
        <f>SUMIFS('Planificación 2026-1'!R:R,'Planificación 2026-1'!W:W,C355,'Planificación 2026-1'!H:H,"T2",'Planificación 2026-1'!I:I,"&lt;3")</f>
        <v>0</v>
      </c>
      <c r="DC355" s="109">
        <f>SUMIFS('Planificación 2026-1'!R:R,'Planificación 2026-1'!W:W,C355,'Planificación 2026-1'!H:H,"AE",'Planificación 2026-1'!I:I,"&lt;3")</f>
        <v>0</v>
      </c>
      <c r="DD355" s="109">
        <f>SUMIFS('Planificación 2026-1'!R:R,'Planificación 2026-1'!W:W,C355,'Planificación 2026-1'!H:H,"T4",'Planificación 2026-1'!I:I,"&lt;3")</f>
        <v>0</v>
      </c>
      <c r="DE355" s="108" t="str">
        <f t="shared" si="54"/>
        <v/>
      </c>
      <c r="DF355" s="41">
        <f>IF(C355="","",SUMIFS('Planificación 2026-1'!R:R,'Planificación 2026-1'!W:W,C355,'Planificación 2026-1'!F:F,"PRINCIPAL",'Planificación 2026-1'!X:X,"VIRTUAL"))</f>
        <v>0</v>
      </c>
      <c r="DG355" s="41">
        <f>IF(C355="","",SUMIFS('Planificación 2026-1'!R:R,'Planificación 2026-1'!W:W,C355,'Planificación 2026-1'!F:F,"PRINCIPAL",'Planificación 2026-1'!X:X,"PRESENCIAL"))</f>
        <v>0</v>
      </c>
      <c r="DH355" s="41">
        <f>IF(C355="","",SUMIFS('Planificación 2026-1'!R:R,'Planificación 2026-1'!W:W,C355,'Planificación 2026-1'!F:F,"PRINCIPAL",'Planificación 2026-1'!X:X,"HIBRIDO PRESENCIAL"))</f>
        <v>0</v>
      </c>
      <c r="DI355" s="108" t="str">
        <f t="shared" si="55"/>
        <v/>
      </c>
      <c r="DJ355" s="108">
        <f>IF(C355="","",SUMIFS('Planificación 2026-1'!R:R,'Planificación 2026-1'!W:W,C355,'Planificación 2026-1'!F:F,"FILIAL",'Planificación 2026-1'!X:X,"VIRTUAL"))</f>
        <v>0</v>
      </c>
      <c r="DK355" s="110">
        <f>IF(C355="","",SUMIFS('Planificación 2026-1'!R:R,'Planificación 2026-1'!W:W,C355,'Planificación 2026-1'!F:F,"FILIAL",'Planificación 2026-1'!X:X,"PRESENCIAL"))</f>
        <v>0</v>
      </c>
      <c r="DL355" s="61">
        <f>IF(C355="","",SUMIFS('Planificación 2026-1'!R:R,'Planificación 2026-1'!W:W,C355,'Planificación 2026-1'!F:F,"FILIAL",'Planificación 2026-1'!X:X,"HIBRIDO PRESENCIAL"))</f>
        <v>0</v>
      </c>
      <c r="DM355" s="111" t="str">
        <f t="shared" si="56"/>
        <v/>
      </c>
      <c r="DN355" s="108">
        <f>IF(C355="","",SUMIFS('Planificación 2026-1'!R:R,'Planificación 2026-1'!W:W,C355,'Planificación 2026-1'!F:F,"SUNAMPE",'Planificación 2026-1'!X:X,"VIRTUAL"))</f>
        <v>0</v>
      </c>
      <c r="DO355" s="61">
        <f>IF(C355="","",SUMIFS('Planificación 2026-1'!R:R,'Planificación 2026-1'!W:W,C355,'Planificación 2026-1'!F:F,"SUNAMPE",'Planificación 2026-1'!X:X,"PRESENCIAL"))</f>
        <v>0</v>
      </c>
      <c r="DP355" s="111" t="str">
        <f t="shared" si="57"/>
        <v/>
      </c>
      <c r="DQ355" s="108">
        <f>IF(C355="","",SUMIFS('Planificación 2026-1'!R:R,'Planificación 2026-1'!W:W,C355,'Planificación 2026-1'!F:F,"HUAURA",'Planificación 2026-1'!X:X,"VIRTUAL"))</f>
        <v>0</v>
      </c>
      <c r="DR355" s="61">
        <f>IF(C355="","",SUMIFS('Planificación 2026-1'!R:R,'Planificación 2026-1'!W:W,C355,'Planificación 2026-1'!F:F,"HUAURA",'Planificación 2026-1'!X:X,"PRESENCIAL"))</f>
        <v>0</v>
      </c>
      <c r="DS355" s="76">
        <f>SUMIFS('Planificación 2026-1'!R:R,'Planificación 2026-1'!W:W,C355,'Planificación 2026-1'!F:F,"PRINCIPAL",'Planificación 2026-1'!X:X,"VIRTUAL",'Planificación 2026-1'!I:I,"&gt;2")</f>
        <v>0</v>
      </c>
      <c r="DT355" s="76">
        <f>SUMIFS('Planificación 2026-1'!R:R,'Planificación 2026-1'!W:W,C355,'Planificación 2026-1'!F:F,"PRINCIPAL",'Planificación 2026-1'!X:X,"&lt;&gt;VIRTUAL",'Planificación 2026-1'!I:I,"&gt;2")</f>
        <v>0</v>
      </c>
      <c r="DU355" s="76">
        <f>SUMIFS('Planificación 2026-1'!R:R,'Planificación 2026-1'!W:W,C355,'Planificación 2026-1'!F:F,"SUNAMPE",'Planificación 2026-1'!X:X,"VIRTUAL",'Planificación 2026-1'!I:I,"&gt;2")</f>
        <v>0</v>
      </c>
      <c r="DV355" s="76">
        <f>SUMIFS('Planificación 2026-1'!R:R,'Planificación 2026-1'!W:W,C355,'Planificación 2026-1'!F:F,"SUNAMPE",'Planificación 2026-1'!X:X,"&lt;&gt;VIRTUAL",'Planificación 2026-1'!I:I,"&gt;2")</f>
        <v>0</v>
      </c>
      <c r="DW355" s="76">
        <f>SUMIFS('Planificación 2026-1'!R:R,'Planificación 2026-1'!W:W,C355,'Planificación 2026-1'!F:F,"FILIAL",'Planificación 2026-1'!X:X,"VIRTUAL",'Planificación 2026-1'!I:I,"&gt;2")</f>
        <v>0</v>
      </c>
      <c r="DX355" s="76">
        <f>SUMIFS('Planificación 2026-1'!R:R,'Planificación 2026-1'!W:W,C355,'Planificación 2026-1'!F:F,"FILIAL",'Planificación 2026-1'!X:X,"&lt;&gt;VIRTUAL",'Planificación 2026-1'!I:I,"&gt;2")</f>
        <v>0</v>
      </c>
      <c r="DY355" s="76">
        <f>SUMIFS('Planificación 2026-1'!R:R,'Planificación 2026-1'!W:W,C355,'Planificación 2026-1'!F:F,"PORUMA",'Planificación 2026-1'!X:X,"VIRTUAL",'Planificación 2026-1'!I:I,"&gt;2")</f>
        <v>0</v>
      </c>
      <c r="DZ355" s="76">
        <f>SUMIFS('Planificación 2026-1'!R:R,'Planificación 2026-1'!W:W,C355,'Planificación 2026-1'!F:F,"PORUMA",'Planificación 2026-1'!X:X,"&lt;&gt;VIRTUAL",'Planificación 2026-1'!I:I,"&gt;2")</f>
        <v>0</v>
      </c>
      <c r="EA355" s="76">
        <f>SUMIFS('Planificación 2026-1'!R:R,'Planificación 2026-1'!W:W,C355,'Planificación 2026-1'!F:F,"HUAURA",'Planificación 2026-1'!X:X,"VIRTUAL",'Planificación 2026-1'!I:I,"&gt;2")</f>
        <v>0</v>
      </c>
      <c r="EB355" s="76">
        <f>SUMIFS('Planificación 2026-1'!R:R,'Planificación 2026-1'!W:W,C355,'Planificación 2026-1'!F:F,"HUAURA",'Planificación 2026-1'!X:X,"&lt;&gt;VIRTUAL",'Planificación 2026-1'!I:I,"&gt;2")</f>
        <v>0</v>
      </c>
      <c r="EC355" s="76">
        <f>SUMIFS('Planificación 2026-1'!R:R,'Planificación 2026-1'!W:W,C355,'Planificación 2026-1'!F:F,"PRINCIPAL",'Planificación 2026-1'!X:X,"VIRTUAL",'Planificación 2026-1'!I:I,"&lt;3")</f>
        <v>0</v>
      </c>
      <c r="ED355" s="76">
        <f>SUMIFS('Planificación 2026-1'!R:R,'Planificación 2026-1'!W:W,C355,'Planificación 2026-1'!F:F,"PRINCIPAL",'Planificación 2026-1'!X:X,"&lt;&gt;VIRTUAL",'Planificación 2026-1'!I:I,"&lt;3")</f>
        <v>0</v>
      </c>
      <c r="EE355" s="76">
        <f>SUMIFS('Planificación 2026-1'!R:R,'Planificación 2026-1'!W:W,C355,'Planificación 2026-1'!F:F,"SUNAMPE",'Planificación 2026-1'!X:X,"VIRTUAL",'Planificación 2026-1'!I:I,"&lt;3")</f>
        <v>0</v>
      </c>
      <c r="EF355" s="76">
        <f>SUMIFS('Planificación 2026-1'!R:R,'Planificación 2026-1'!W:W,C355,'Planificación 2026-1'!F:F,"SUNAMPE",'Planificación 2026-1'!X:X,"&lt;&gt;VIRTUAL",'Planificación 2026-1'!I:I,"&lt;3")</f>
        <v>0</v>
      </c>
      <c r="EG355" s="76">
        <f>SUMIFS('Planificación 2026-1'!R:R,'Planificación 2026-1'!W:W,C355,'Planificación 2026-1'!F:F,"FILIAL",'Planificación 2026-1'!X:X,"VIRTUAL",'Planificación 2026-1'!I:I,"&lt;3")</f>
        <v>0</v>
      </c>
      <c r="EH355" s="76">
        <f>SUMIFS('Planificación 2026-1'!R:R,'Planificación 2026-1'!W:W,C355,'Planificación 2026-1'!F:F,"FILIAL",'Planificación 2026-1'!X:X,"&lt;&gt;VIRTUAL",'Planificación 2026-1'!I:I,"&lt;3")</f>
        <v>0</v>
      </c>
      <c r="EI355" s="76">
        <f>SUMIFS('Planificación 2026-1'!R:R,'Planificación 2026-1'!W:W,C355,'Planificación 2026-1'!F:F,"PORUMA",'Planificación 2026-1'!X:X,"VIRTUAL",'Planificación 2026-1'!I:I,"&lt;3")</f>
        <v>0</v>
      </c>
      <c r="EJ355" s="76">
        <f>SUMIFS('Planificación 2026-1'!R:R,'Planificación 2026-1'!W:W,C355,'Planificación 2026-1'!F:F,"PORUMA",'Planificación 2026-1'!X:X,"&lt;&gt;VIRTUAL",'Planificación 2026-1'!I:I,"&lt;3")</f>
        <v>0</v>
      </c>
      <c r="EK355" s="76">
        <f>SUMIFS('Planificación 2026-1'!R:R,'Planificación 2026-1'!W:W,C355,'Planificación 2026-1'!F:F,"HUAURA",'Planificación 2026-1'!X:X,"VIRTUAL",'Planificación 2026-1'!I:I,"&lt;3")</f>
        <v>0</v>
      </c>
      <c r="EL355" s="76">
        <f>SUMIFS('Planificación 2026-1'!R:R,'Planificación 2026-1'!W:W,C355,'Planificación 2026-1'!F:F,"HUAURA",'Planificación 2026-1'!X:X,"&lt;&gt;VIRTUAL",'Planificación 2026-1'!I:I,"&lt;3")</f>
        <v>0</v>
      </c>
      <c r="EM355" s="76"/>
      <c r="EN355" s="76">
        <f t="shared" si="50"/>
        <v>0</v>
      </c>
      <c r="EO355" s="76">
        <f t="shared" si="51"/>
        <v>0</v>
      </c>
      <c r="EP355" s="76" t="b">
        <f t="shared" si="52"/>
        <v>1</v>
      </c>
      <c r="EQ355" s="76" t="str">
        <f t="shared" si="53"/>
        <v/>
      </c>
      <c r="ER355" s="76" t="str">
        <f t="shared" si="58"/>
        <v>PRESENCIAL</v>
      </c>
    </row>
    <row r="356" spans="1:148" hidden="1">
      <c r="A356" s="83"/>
      <c r="B356" s="119">
        <v>353</v>
      </c>
      <c r="C356" s="115" t="s">
        <v>529</v>
      </c>
      <c r="D356" s="112">
        <f>SUMIF('Planificación 2026-1'!W:W,C356,'Planificación 2026-1'!R:R)</f>
        <v>18</v>
      </c>
      <c r="E356" s="114" t="s">
        <v>170</v>
      </c>
      <c r="F356" s="115" t="s">
        <v>171</v>
      </c>
      <c r="G356" s="115" t="s">
        <v>153</v>
      </c>
      <c r="H356" s="115" t="s">
        <v>123</v>
      </c>
      <c r="I356" s="107" t="str">
        <f>IF(SUM(COUNTIFS('Planificación 2026-1'!F:F,"PRINCIPAL",'Planificación 2026-1'!W:W,C356,'Planificación 2026-1'!H:H,"AF"))&gt;0,"P01"," ")</f>
        <v xml:space="preserve"> </v>
      </c>
      <c r="J356" s="108" t="str">
        <f>IF(SUM(COUNTIFS('Planificación 2026-1'!F:F,"PRINCIPAL",'Planificación 2026-1'!W:W,C356,'Planificación 2026-1'!H:H,"EN"))&gt;0,"P02"," ")</f>
        <v xml:space="preserve"> </v>
      </c>
      <c r="K356" s="108" t="str">
        <f>IF(SUM(COUNTIFS('Planificación 2026-1'!F:F,"PRINCIPAL",'Planificación 2026-1'!W:W,C356,'Planificación 2026-1'!H:H,"IS"))&gt;0,"P03"," ")</f>
        <v>P03</v>
      </c>
      <c r="L356" s="108" t="str">
        <f>IF(SUM(COUNTIFS('Planificación 2026-1'!F:F,"PRINCIPAL",'Planificación 2026-1'!W:W,C356,'Planificación 2026-1'!H:H,"PS"))&gt;0,"P04"," ")</f>
        <v xml:space="preserve"> </v>
      </c>
      <c r="M356" s="108"/>
      <c r="N356" s="108" t="str">
        <f>IF(SUM(COUNTIFS('Planificación 2026-1'!F:F,"PRINCIPAL",'Planificación 2026-1'!W:W,C356,'Planificación 2026-1'!H:H,"IN"))&gt;0,"P06"," ")</f>
        <v xml:space="preserve"> </v>
      </c>
      <c r="O356" s="108" t="str">
        <f>IF(SUM(COUNTIFS('Planificación 2026-1'!F:F,"PRINCIPAL",'Planificación 2026-1'!W:W,C356,'Planificación 2026-1'!H:H,"CA"))&gt;0,"P07"," ")</f>
        <v xml:space="preserve"> </v>
      </c>
      <c r="P356" s="108" t="str">
        <f>IF(SUM(COUNTIFS('Planificación 2026-1'!F:F,"PRINCIPAL",'Planificación 2026-1'!W:W,C356,'Planificación 2026-1'!H:H,"DE"))&gt;0,"P08"," ")</f>
        <v xml:space="preserve"> </v>
      </c>
      <c r="Q356" s="108" t="str">
        <f>IF(SUM(COUNTIFS('Planificación 2026-1'!F:F,"PRINCIPAL",'Planificación 2026-1'!W:W,C356,'Planificación 2026-1'!H:H,"OB"))&gt;0,"P09"," ")</f>
        <v xml:space="preserve"> </v>
      </c>
      <c r="R356" s="108" t="str">
        <f>IF(SUM(COUNTIFS('Planificación 2026-1'!F:F,"PRINCIPAL",'Planificación 2026-1'!W:W,C356,'Planificación 2026-1'!H:H,"MH"))&gt;0,"P31"," ")</f>
        <v xml:space="preserve"> </v>
      </c>
      <c r="S356" s="108" t="str">
        <f>IF(SUM(COUNTIFS('Planificación 2026-1'!F:F,"PRINCIPAL",'Planificación 2026-1'!W:W,C356,'Planificación 2026-1'!H:H,"IC"))&gt;0,"P32"," ")</f>
        <v xml:space="preserve"> </v>
      </c>
      <c r="T356" s="108" t="str">
        <f>IF(SUM(COUNTIFS('Planificación 2026-1'!F:F,"PRINCIPAL",'Planificación 2026-1'!W:W,C356,'Planificación 2026-1'!H:H,"AR"))&gt;0,"P34"," ")</f>
        <v xml:space="preserve"> </v>
      </c>
      <c r="U356" s="108" t="str">
        <f>IF(SUM(COUNTIFS('Planificación 2026-1'!F:F,"PRINCIPAL",'Planificación 2026-1'!W:W,C356,'Planificación 2026-1'!H:H,"T1"))&gt;0,"P35"," ")</f>
        <v xml:space="preserve"> </v>
      </c>
      <c r="V356" s="108" t="str">
        <f>IF(SUM(COUNTIFS('Planificación 2026-1'!F:F,"PRINCIPAL",'Planificación 2026-1'!W:W,C356,'Planificación 2026-1'!H:H,"T3"))&gt;0,"P36"," ")</f>
        <v xml:space="preserve"> </v>
      </c>
      <c r="W356" s="108" t="str">
        <f>IF(SUM(COUNTIFS('Planificación 2026-1'!F:F,"PRINCIPAL",'Planificación 2026-1'!W:W,C356,'Planificación 2026-1'!H:H,"T2"))&gt;0,"P37"," ")</f>
        <v xml:space="preserve"> </v>
      </c>
      <c r="X356" s="108" t="str">
        <f>IF(SUM(COUNTIFS('Planificación 2026-1'!F:F,"PRINCIPAL",'Planificación 2026-1'!W:W,C356,'Planificación 2026-1'!H:H,"AE"))&gt;0,"P38"," ")</f>
        <v xml:space="preserve"> </v>
      </c>
      <c r="Y356" s="108" t="str">
        <f>IF(SUM(COUNTIFS('Planificación 2026-1'!F:F,"PRINCIPAL",'Planificación 2026-1'!W:W,C356,'Planificación 2026-1'!H:H,"T4"))&gt;0,"P55"," ")</f>
        <v xml:space="preserve"> </v>
      </c>
      <c r="Z356" s="108" t="str">
        <f>IF(SUM(COUNTIFS('Planificación 2026-1'!F:F,"FILIAL",'Planificación 2026-1'!W:W,C356,'Planificación 2026-1'!H:H,"AF"))&gt;0," P01"," ")</f>
        <v xml:space="preserve"> </v>
      </c>
      <c r="AA356" s="108" t="str">
        <f>IF(SUM(COUNTIFS('Planificación 2026-1'!F:F,"FILIAL",'Planificación 2026-1'!W:W,C356,'Planificación 2026-1'!H:H,"EN"))&gt;0,"P02"," ")</f>
        <v xml:space="preserve"> </v>
      </c>
      <c r="AB356" s="108" t="str">
        <f>IF(SUM(COUNTIFS('Planificación 2026-1'!F:F,"FILIAL",'Planificación 2026-1'!W:W,C356,'Planificación 2026-1'!H:H,"IS"))&gt;0,"P03"," ")</f>
        <v xml:space="preserve"> </v>
      </c>
      <c r="AC356" s="108" t="str">
        <f>IF(SUM(COUNTIFS('Planificación 2026-1'!F:F,"FILIAL",'Planificación 2026-1'!W:W,C356,'Planificación 2026-1'!H:H,"PS"))&gt;0,"P04"," ")</f>
        <v xml:space="preserve"> </v>
      </c>
      <c r="AD356" s="108"/>
      <c r="AE356" s="108" t="str">
        <f>IF(SUM(COUNTIFS('Planificación 2026-1'!F:F,"FILIAL",'Planificación 2026-1'!W:W,C356,'Planificación 2026-1'!H:H,"IN"))&gt;0,"P06"," ")</f>
        <v xml:space="preserve"> </v>
      </c>
      <c r="AF356" s="108" t="str">
        <f>IF(SUM(COUNTIFS('Planificación 2026-1'!F:F,"FILIAL",'Planificación 2026-1'!W:W,C356,'Planificación 2026-1'!H:H,"CA"))&gt;0,"P07"," ")</f>
        <v xml:space="preserve"> </v>
      </c>
      <c r="AG356" s="108" t="str">
        <f>IF(SUM(COUNTIFS('Planificación 2026-1'!F:F,"FILIAL",'Planificación 2026-1'!W:W,C356,'Planificación 2026-1'!H:H,"DE"))&gt;0,"P08"," ")</f>
        <v xml:space="preserve"> </v>
      </c>
      <c r="AH356" s="108" t="str">
        <f>IF(SUM(COUNTIFS('Planificación 2026-1'!F:F,"FILIAL",'Planificación 2026-1'!W:W,C356,'Planificación 2026-1'!H:H,"OB"))&gt;0,"P09"," ")</f>
        <v xml:space="preserve"> </v>
      </c>
      <c r="AI356" s="108" t="str">
        <f>IF(SUM(COUNTIFS('Planificación 2026-1'!F:F,"FILIAL",'Planificación 2026-1'!W:W,C356,'Planificación 2026-1'!H:H,"MH"))&gt;0,"P31"," ")</f>
        <v xml:space="preserve"> </v>
      </c>
      <c r="AJ356" s="108" t="str">
        <f>IF(SUM(COUNTIFS('Planificación 2026-1'!F:F,"FILIAL",'Planificación 2026-1'!W:W,C356,'Planificación 2026-1'!H:H,"IC"))&gt;0,"P32"," ")</f>
        <v xml:space="preserve"> </v>
      </c>
      <c r="AK356" s="108" t="str">
        <f>IF(SUM(COUNTIFS('Planificación 2026-1'!F:F,"FILIAL",'Planificación 2026-1'!W:W,C356,'Planificación 2026-1'!H:H,"AR"))&gt;0,"P34"," ")</f>
        <v xml:space="preserve"> </v>
      </c>
      <c r="AL356" s="108" t="str">
        <f>IF(SUM(COUNTIFS('Planificación 2026-1'!F:F,"FILIAL",'Planificación 2026-1'!W:W,C356,'Planificación 2026-1'!H:H,"T1"))&gt;0,"P35"," ")</f>
        <v xml:space="preserve"> </v>
      </c>
      <c r="AM356" s="108" t="str">
        <f>IF(SUM(COUNTIFS('Planificación 2026-1'!F:F,"FILIAL",'Planificación 2026-1'!W:W,C356,'Planificación 2026-1'!H:H,"T3"))&gt;0,"P36"," ")</f>
        <v xml:space="preserve"> </v>
      </c>
      <c r="AN356" s="108" t="str">
        <f>IF(SUM(COUNTIFS('Planificación 2026-1'!F:F,"FILIAL",'Planificación 2026-1'!W:W,C356,'Planificación 2026-1'!H:H,"T2"))&gt;0,"P37"," ")</f>
        <v xml:space="preserve"> </v>
      </c>
      <c r="AO356" s="108" t="str">
        <f>IF(SUM(COUNTIFS('Planificación 2026-1'!F:F,"FILIAL",'Planificación 2026-1'!W:W,C356,'Planificación 2026-1'!H:H,"AE"))&gt;0,"P38"," ")</f>
        <v xml:space="preserve"> </v>
      </c>
      <c r="AP356" s="108" t="str">
        <f>IF(SUM(COUNTIFS('Planificación 2026-1'!F:F,"FILIAL",'Planificación 2026-1'!W:W,C356,'Planificación 2026-1'!H:H,"T4"))&gt;0,"P55"," ")</f>
        <v xml:space="preserve"> </v>
      </c>
      <c r="AQ356" s="108" t="str">
        <f>IF(SUM(COUNTIFS('Planificación 2026-1'!F:F,"SUNAMPE",'Planificación 2026-1'!W:W,C356,'Planificación 2026-1'!H:H,"AF"))&gt;0," P01"," ")</f>
        <v xml:space="preserve"> </v>
      </c>
      <c r="AR356" s="108" t="str">
        <f>IF(SUM(COUNTIFS('Planificación 2026-1'!F:F,"SUNAMPE",'Planificación 2026-1'!W:W,C356,'Planificación 2026-1'!H:H,"EN"))&gt;0,"P02"," ")</f>
        <v xml:space="preserve"> </v>
      </c>
      <c r="AS356" s="108" t="str">
        <f>IF(SUM(COUNTIFS('Planificación 2026-1'!F:F,"SUNAMPE",'Planificación 2026-1'!W:W,C356,'Planificación 2026-1'!H:H,"IS"))&gt;0,"P03"," ")</f>
        <v xml:space="preserve"> </v>
      </c>
      <c r="AT356" s="108" t="str">
        <f>IF(SUM(COUNTIFS('Planificación 2026-1'!F:F,"SUNAMPE",'Planificación 2026-1'!W:W,C356,'Planificación 2026-1'!H:H,"PS"))&gt;0,"P04"," ")</f>
        <v xml:space="preserve"> </v>
      </c>
      <c r="AU356" s="108"/>
      <c r="AV356" s="108" t="str">
        <f>IF(SUM(COUNTIFS('Planificación 2026-1'!F:F,"SUNAMPE",'Planificación 2026-1'!W:W,C356,'Planificación 2026-1'!H:H,"IN"))&gt;0,"P06"," ")</f>
        <v xml:space="preserve"> </v>
      </c>
      <c r="AW356" s="108" t="str">
        <f>IF(SUM(COUNTIFS('Planificación 2026-1'!F:F,"SUNAMPE",'Planificación 2026-1'!W:W,C356,'Planificación 2026-1'!H:H,"CA"))&gt;0,"P07"," ")</f>
        <v xml:space="preserve"> </v>
      </c>
      <c r="AX356" s="108" t="str">
        <f>IF(SUM(COUNTIFS('Planificación 2026-1'!F:F,"SUNAMPE",'Planificación 2026-1'!W:W,C356,'Planificación 2026-1'!H:H,"DE"))&gt;0,"P08"," ")</f>
        <v xml:space="preserve"> </v>
      </c>
      <c r="AY356" s="108" t="str">
        <f>IF(SUM(COUNTIFS('Planificación 2026-1'!F:F,"SUNAMPE",'Planificación 2026-1'!W:W,C356,'Planificación 2026-1'!H:H,"OB"))&gt;0,"P09"," ")</f>
        <v xml:space="preserve"> </v>
      </c>
      <c r="AZ356" s="108" t="str">
        <f>IF(SUM(COUNTIFS('Planificación 2026-1'!F:F,"SUNAMPE",'Planificación 2026-1'!W:W,C356,'Planificación 2026-1'!H:H,"MH"))&gt;0,"P31"," ")</f>
        <v xml:space="preserve"> </v>
      </c>
      <c r="BA356" s="108" t="str">
        <f>IF(SUM(COUNTIFS('Planificación 2026-1'!F:F,"SUNAMPE",'Planificación 2026-1'!W:W,C356,'Planificación 2026-1'!H:H,"IC"))&gt;0,"P32"," ")</f>
        <v xml:space="preserve"> </v>
      </c>
      <c r="BB356" s="108" t="str">
        <f>IF(SUM(COUNTIFS('Planificación 2026-1'!F:F,"SUNAMPE",'Planificación 2026-1'!W:W,C356,'Planificación 2026-1'!H:H,"AR"))&gt;0,"P34"," ")</f>
        <v xml:space="preserve"> </v>
      </c>
      <c r="BC356" s="108" t="str">
        <f>IF(SUM(COUNTIFS('Planificación 2026-1'!F:F,"SUNAMPE",'Planificación 2026-1'!W:W,C356,'Planificación 2026-1'!H:H,"T1"))&gt;0,"P35"," ")</f>
        <v xml:space="preserve"> </v>
      </c>
      <c r="BD356" s="108" t="str">
        <f>IF(SUM(COUNTIFS('Planificación 2026-1'!F:F,"SUNAMPE",'Planificación 2026-1'!W:W,C356,'Planificación 2026-1'!H:H,"T3"))&gt;0,"P36"," ")</f>
        <v xml:space="preserve"> </v>
      </c>
      <c r="BE356" s="108" t="str">
        <f>IF(SUM(COUNTIFS('Planificación 2026-1'!F:F,"SUNAMPE",'Planificación 2026-1'!W:W,C356,'Planificación 2026-1'!H:H,"T2"))&gt;0,"P37"," ")</f>
        <v xml:space="preserve"> </v>
      </c>
      <c r="BF356" s="108" t="str">
        <f>IF(SUM(COUNTIFS('Planificación 2026-1'!F:F,"SUNAMPE",'Planificación 2026-1'!W:W,C356,'Planificación 2026-1'!H:H,"AE"))&gt;0,"P38"," ")</f>
        <v xml:space="preserve"> </v>
      </c>
      <c r="BG356" s="108" t="str">
        <f>IF(SUM(COUNTIFS('Planificación 2026-1'!F:F,"SUNAMPE",'Planificación 2026-1'!W:W,C356,'Planificación 2026-1'!H:H,"T4"))&gt;0,"P55"," ")</f>
        <v xml:space="preserve"> </v>
      </c>
      <c r="BH356" s="108" t="str">
        <f>IF(SUM(COUNTIFS('Planificación 2026-1'!F:F,"HUAURA",'Planificación 2026-1'!W:W,C356,'Planificación 2026-1'!H:H,"AF"))&gt;0," P01"," ")</f>
        <v xml:space="preserve"> </v>
      </c>
      <c r="BI356" s="108" t="str">
        <f>IF(SUM(COUNTIFS('Planificación 2026-1'!F:F,"HUAURA",'Planificación 2026-1'!W:W,C356,'Planificación 2026-1'!H:H,"EN"))&gt;0,"P02"," ")</f>
        <v xml:space="preserve"> </v>
      </c>
      <c r="BJ356" s="108" t="str">
        <f>IF(SUM(COUNTIFS('Planificación 2026-1'!F:F,"HUAURA",'Planificación 2026-1'!W:W,C356,'Planificación 2026-1'!H:H,"IS"))&gt;0,"P03"," ")</f>
        <v xml:space="preserve"> </v>
      </c>
      <c r="BK356" s="108" t="str">
        <f>IF(SUM(COUNTIFS('Planificación 2026-1'!F:F,"HUAURA",'Planificación 2026-1'!W:W,C356,'Planificación 2026-1'!H:H,"PS"))&gt;0,"P04"," ")</f>
        <v xml:space="preserve"> </v>
      </c>
      <c r="BL356" s="108"/>
      <c r="BM356" s="108" t="str">
        <f>IF(SUM(COUNTIFS('Planificación 2026-1'!F:F,"HUAURA",'Planificación 2026-1'!W:W,C356,'Planificación 2026-1'!H:H,"IN"))&gt;0,"P06"," ")</f>
        <v xml:space="preserve"> </v>
      </c>
      <c r="BN356" s="108" t="str">
        <f>IF(SUM(COUNTIFS('Planificación 2026-1'!F:F,"HUAURA",'Planificación 2026-1'!W:W,C356,'Planificación 2026-1'!H:H,"CA"))&gt;0,"P07"," ")</f>
        <v xml:space="preserve"> </v>
      </c>
      <c r="BO356" s="108" t="str">
        <f>IF(SUM(COUNTIFS('Planificación 2026-1'!F:F,"HUAURA",'Planificación 2026-1'!W:W,C356,'Planificación 2026-1'!H:H,"DE"))&gt;0,"P08"," ")</f>
        <v xml:space="preserve"> </v>
      </c>
      <c r="BP356" s="108" t="str">
        <f>IF(SUM(COUNTIFS('Planificación 2026-1'!F:F,"HUAURA",'Planificación 2026-1'!W:W,C356,'Planificación 2026-1'!H:H,"OB"))&gt;0,"P09"," ")</f>
        <v xml:space="preserve"> </v>
      </c>
      <c r="BQ356" s="108" t="str">
        <f>IF(SUM(COUNTIFS('Planificación 2026-1'!F:F,"HUAURA",'Planificación 2026-1'!W:W,C356,'Planificación 2026-1'!H:H,"MH"))&gt;0,"P31"," ")</f>
        <v xml:space="preserve"> </v>
      </c>
      <c r="BR356" s="108" t="str">
        <f>IF(SUM(COUNTIFS('Planificación 2026-1'!F:F,"HUAURA",'Planificación 2026-1'!W:W,C356,'Planificación 2026-1'!H:H,"IC"))&gt;0,"P32"," ")</f>
        <v xml:space="preserve"> </v>
      </c>
      <c r="BS356" s="108" t="str">
        <f>IF(SUM(COUNTIFS('Planificación 2026-1'!F:F,"HUAURA",'Planificación 2026-1'!W:W,C356,'Planificación 2026-1'!H:H,"AR"))&gt;0,"P34"," ")</f>
        <v xml:space="preserve"> </v>
      </c>
      <c r="BT356" s="108" t="str">
        <f>IF(SUM(COUNTIFS('Planificación 2026-1'!F:F,"HUAURA",'Planificación 2026-1'!W:W,C356,'Planificación 2026-1'!H:H,"T1"))&gt;0,"P35"," ")</f>
        <v xml:space="preserve"> </v>
      </c>
      <c r="BU356" s="108" t="str">
        <f>IF(SUM(COUNTIFS('Planificación 2026-1'!F:F,"HUAURA",'Planificación 2026-1'!W:W,C356,'Planificación 2026-1'!H:H,"T3"))&gt;0,"P36"," ")</f>
        <v xml:space="preserve"> </v>
      </c>
      <c r="BV356" s="108" t="str">
        <f>IF(SUM(COUNTIFS('Planificación 2026-1'!F:F,"HUAURA",'Planificación 2026-1'!W:W,C356,'Planificación 2026-1'!H:H,"T2"))&gt;0,"P37"," ")</f>
        <v xml:space="preserve"> </v>
      </c>
      <c r="BW356" s="108" t="str">
        <f>IF(SUM(COUNTIFS('Planificación 2026-1'!F:F,"HUAURA",'Planificación 2026-1'!W:W,C356,'Planificación 2026-1'!H:H,"AE"))&gt;0,"P38"," ")</f>
        <v xml:space="preserve"> </v>
      </c>
      <c r="BX356" s="108" t="str">
        <f>IF(SUM(COUNTIFS('Planificación 2026-1'!F:F,"HUAURA",'Planificación 2026-1'!W:W,C356,'Planificación 2026-1'!H:H,"T4"))&gt;0,"P55"," ")</f>
        <v xml:space="preserve"> </v>
      </c>
      <c r="BY356" s="109">
        <f>SUMIFS('Planificación 2026-1'!R:R,'Planificación 2026-1'!W:W,C356,'Planificación 2026-1'!H:H,"AF",'Planificación 2026-1'!I:I,"&gt;2")</f>
        <v>0</v>
      </c>
      <c r="BZ356" s="109">
        <f>SUMIFS('Planificación 2026-1'!R:R,'Planificación 2026-1'!W:W,C356,'Planificación 2026-1'!H:H,"EN",'Planificación 2026-1'!I:I,"&gt;2")</f>
        <v>0</v>
      </c>
      <c r="CA356" s="109">
        <f>SUMIFS('Planificación 2026-1'!R:R,'Planificación 2026-1'!W:W,C356,'Planificación 2026-1'!H:H,"IS",'Planificación 2026-1'!I:I,"&gt;2")</f>
        <v>18</v>
      </c>
      <c r="CB356" s="109">
        <f>SUMIFS('Planificación 2026-1'!R:R,'Planificación 2026-1'!W:W,C356,'Planificación 2026-1'!H:H,"PS",'Planificación 2026-1'!I:I,"&gt;2")</f>
        <v>0</v>
      </c>
      <c r="CC356" s="109">
        <f>SUMIFS('Planificación 2026-1'!R:R,'Planificación 2026-1'!W:W,C356,'Planificación 2026-1'!H:H,"IN",'Planificación 2026-1'!I:I,"&gt;2")</f>
        <v>0</v>
      </c>
      <c r="CD356" s="109">
        <f>SUMIFS('Planificación 2026-1'!R:R,'Planificación 2026-1'!W:W,C356,'Planificación 2026-1'!H:H,"CA",'Planificación 2026-1'!I:I,"&gt;2")</f>
        <v>0</v>
      </c>
      <c r="CE356" s="109">
        <f>SUMIFS('Planificación 2026-1'!R:R,'Planificación 2026-1'!W:W,C356,'Planificación 2026-1'!H:H,"DE",'Planificación 2026-1'!I:I,"&gt;2")</f>
        <v>0</v>
      </c>
      <c r="CF356" s="109">
        <f>SUMIFS('Planificación 2026-1'!R:R,'Planificación 2026-1'!W:W,C356,'Planificación 2026-1'!H:H,"OB",'Planificación 2026-1'!I:I,"&gt;2")</f>
        <v>0</v>
      </c>
      <c r="CG356" s="109">
        <f>SUMIFS('Planificación 2026-1'!R:R,'Planificación 2026-1'!W:W,C356,'Planificación 2026-1'!H:H,"MH",'Planificación 2026-1'!I:I,"&gt;2")</f>
        <v>0</v>
      </c>
      <c r="CH356" s="109">
        <f>SUMIFS('Planificación 2026-1'!R:R,'Planificación 2026-1'!W:W,C356,'Planificación 2026-1'!H:H,"IC",'Planificación 2026-1'!I:I,"&gt;2")</f>
        <v>0</v>
      </c>
      <c r="CI356" s="109">
        <f>SUMIFS('Planificación 2026-1'!R:R,'Planificación 2026-1'!W:W,C356,'Planificación 2026-1'!H:H,"AR",'Planificación 2026-1'!I:I,"&gt;2")</f>
        <v>0</v>
      </c>
      <c r="CJ356" s="109">
        <f>SUMIFS('Planificación 2026-1'!R:R,'Planificación 2026-1'!W:W,C356,'Planificación 2026-1'!H:H,"T1",'Planificación 2026-1'!I:I,"&gt;2")</f>
        <v>0</v>
      </c>
      <c r="CK356" s="109">
        <f>SUMIFS('Planificación 2026-1'!R:R,'Planificación 2026-1'!W:W,C356,'Planificación 2026-1'!H:H,"T3",'Planificación 2026-1'!I:I,"&gt;2")</f>
        <v>0</v>
      </c>
      <c r="CL356" s="109">
        <f>SUMIFS('Planificación 2026-1'!R:R,'Planificación 2026-1'!W:W,C356,'Planificación 2026-1'!H:H,"T2",'Planificación 2026-1'!I:I,"&gt;2")</f>
        <v>0</v>
      </c>
      <c r="CM356" s="109">
        <f>SUMIFS('Planificación 2026-1'!R:R,'Planificación 2026-1'!W:W,C356,'Planificación 2026-1'!H:H,"AE",'Planificación 2026-1'!I:I,"&gt;2")</f>
        <v>0</v>
      </c>
      <c r="CN356" s="109">
        <f>SUMIFS('Planificación 2026-1'!R:R,'Planificación 2026-1'!W:W,C356,'Planificación 2026-1'!H:H,"T4",'Planificación 2026-1'!I:I,"&gt;2")</f>
        <v>0</v>
      </c>
      <c r="CO356" s="109">
        <f>SUMIFS('Planificación 2026-1'!R:R,'Planificación 2026-1'!W:W,C356,'Planificación 2026-1'!H:H,"AF",'Planificación 2026-1'!I:I,"&lt;3")</f>
        <v>0</v>
      </c>
      <c r="CP356" s="109">
        <f>SUMIFS('Planificación 2026-1'!R:R,'Planificación 2026-1'!W:W,C356,'Planificación 2026-1'!H:H,"EN",'Planificación 2026-1'!I:I,"&lt;3")</f>
        <v>0</v>
      </c>
      <c r="CQ356" s="109">
        <f>SUMIFS('Planificación 2026-1'!R:R,'Planificación 2026-1'!W:W,C356,'Planificación 2026-1'!H:H,"IS",'Planificación 2026-1'!I:I,"&lt;3")</f>
        <v>0</v>
      </c>
      <c r="CR356" s="109">
        <f>SUMIFS('Planificación 2026-1'!R:R,'Planificación 2026-1'!W:W,C356,'Planificación 2026-1'!H:H,"PS",'Planificación 2026-1'!I:I,"&lt;3")</f>
        <v>0</v>
      </c>
      <c r="CS356" s="109">
        <f>SUMIFS('Planificación 2026-1'!R:R,'Planificación 2026-1'!W:W,C356,'Planificación 2026-1'!H:H,"IN",'Planificación 2026-1'!I:I,"&lt;3")</f>
        <v>0</v>
      </c>
      <c r="CT356" s="109">
        <f>SUMIFS('Planificación 2026-1'!R:R,'Planificación 2026-1'!W:W,C356,'Planificación 2026-1'!H:H,"CA",'Planificación 2026-1'!I:I,"&lt;3")</f>
        <v>0</v>
      </c>
      <c r="CU356" s="109">
        <f>SUMIFS('Planificación 2026-1'!R:R,'Planificación 2026-1'!W:W,C356,'Planificación 2026-1'!H:H,"DE",'Planificación 2026-1'!I:I,"&lt;3")</f>
        <v>0</v>
      </c>
      <c r="CV356" s="109">
        <f>SUMIFS('Planificación 2026-1'!R:R,'Planificación 2026-1'!W:W,C356,'Planificación 2026-1'!H:H,"OB",'Planificación 2026-1'!I:I,"&lt;3")</f>
        <v>0</v>
      </c>
      <c r="CW356" s="109">
        <f>SUMIFS('Planificación 2026-1'!R:R,'Planificación 2026-1'!W:W,C356,'Planificación 2026-1'!H:H,"MH",'Planificación 2026-1'!I:I,"&lt;3")</f>
        <v>0</v>
      </c>
      <c r="CX356" s="109">
        <f>SUMIFS('Planificación 2026-1'!R:R,'Planificación 2026-1'!W:W,C356,'Planificación 2026-1'!H:H,"IC",'Planificación 2026-1'!I:I,"&lt;3")</f>
        <v>0</v>
      </c>
      <c r="CY356" s="109">
        <f>SUMIFS('Planificación 2026-1'!R:R,'Planificación 2026-1'!W:W,C356,'Planificación 2026-1'!H:H,"AR",'Planificación 2026-1'!I:I,"&lt;3")</f>
        <v>0</v>
      </c>
      <c r="CZ356" s="109">
        <f>SUMIFS('Planificación 2026-1'!R:R,'Planificación 2026-1'!W:W,C356,'Planificación 2026-1'!H:H,"T1",'Planificación 2026-1'!I:I,"&lt;3")</f>
        <v>0</v>
      </c>
      <c r="DA356" s="109">
        <f>SUMIFS('Planificación 2026-1'!R:R,'Planificación 2026-1'!W:W,C356,'Planificación 2026-1'!H:H,"T3",'Planificación 2026-1'!I:I,"&lt;3")</f>
        <v>0</v>
      </c>
      <c r="DB356" s="109">
        <f>SUMIFS('Planificación 2026-1'!R:R,'Planificación 2026-1'!W:W,C356,'Planificación 2026-1'!H:H,"T2",'Planificación 2026-1'!I:I,"&lt;3")</f>
        <v>0</v>
      </c>
      <c r="DC356" s="109">
        <f>SUMIFS('Planificación 2026-1'!R:R,'Planificación 2026-1'!W:W,C356,'Planificación 2026-1'!H:H,"AE",'Planificación 2026-1'!I:I,"&lt;3")</f>
        <v>0</v>
      </c>
      <c r="DD356" s="109">
        <f>SUMIFS('Planificación 2026-1'!R:R,'Planificación 2026-1'!W:W,C356,'Planificación 2026-1'!H:H,"T4",'Planificación 2026-1'!I:I,"&lt;3")</f>
        <v>0</v>
      </c>
      <c r="DE356" s="108" t="str">
        <f t="shared" si="54"/>
        <v>P03</v>
      </c>
      <c r="DF356" s="41">
        <f>IF(C356="","",SUMIFS('Planificación 2026-1'!R:R,'Planificación 2026-1'!W:W,C356,'Planificación 2026-1'!F:F,"PRINCIPAL",'Planificación 2026-1'!X:X,"VIRTUAL"))</f>
        <v>18</v>
      </c>
      <c r="DG356" s="41">
        <f>IF(C356="","",SUMIFS('Planificación 2026-1'!R:R,'Planificación 2026-1'!W:W,C356,'Planificación 2026-1'!F:F,"PRINCIPAL",'Planificación 2026-1'!X:X,"PRESENCIAL"))</f>
        <v>0</v>
      </c>
      <c r="DH356" s="41">
        <f>IF(C356="","",SUMIFS('Planificación 2026-1'!R:R,'Planificación 2026-1'!W:W,C356,'Planificación 2026-1'!F:F,"PRINCIPAL",'Planificación 2026-1'!X:X,"HIBRIDO PRESENCIAL"))</f>
        <v>0</v>
      </c>
      <c r="DI356" s="108" t="str">
        <f t="shared" si="55"/>
        <v/>
      </c>
      <c r="DJ356" s="108">
        <f>IF(C356="","",SUMIFS('Planificación 2026-1'!R:R,'Planificación 2026-1'!W:W,C356,'Planificación 2026-1'!F:F,"FILIAL",'Planificación 2026-1'!X:X,"VIRTUAL"))</f>
        <v>0</v>
      </c>
      <c r="DK356" s="110">
        <f>IF(C356="","",SUMIFS('Planificación 2026-1'!R:R,'Planificación 2026-1'!W:W,C356,'Planificación 2026-1'!F:F,"FILIAL",'Planificación 2026-1'!X:X,"PRESENCIAL"))</f>
        <v>0</v>
      </c>
      <c r="DL356" s="61">
        <f>IF(C356="","",SUMIFS('Planificación 2026-1'!R:R,'Planificación 2026-1'!W:W,C356,'Planificación 2026-1'!F:F,"FILIAL",'Planificación 2026-1'!X:X,"HIBRIDO PRESENCIAL"))</f>
        <v>0</v>
      </c>
      <c r="DM356" s="111" t="str">
        <f t="shared" si="56"/>
        <v/>
      </c>
      <c r="DN356" s="108">
        <f>IF(C356="","",SUMIFS('Planificación 2026-1'!R:R,'Planificación 2026-1'!W:W,C356,'Planificación 2026-1'!F:F,"SUNAMPE",'Planificación 2026-1'!X:X,"VIRTUAL"))</f>
        <v>0</v>
      </c>
      <c r="DO356" s="61">
        <f>IF(C356="","",SUMIFS('Planificación 2026-1'!R:R,'Planificación 2026-1'!W:W,C356,'Planificación 2026-1'!F:F,"SUNAMPE",'Planificación 2026-1'!X:X,"PRESENCIAL"))</f>
        <v>0</v>
      </c>
      <c r="DP356" s="111" t="str">
        <f t="shared" si="57"/>
        <v/>
      </c>
      <c r="DQ356" s="108">
        <f>IF(C356="","",SUMIFS('Planificación 2026-1'!R:R,'Planificación 2026-1'!W:W,C356,'Planificación 2026-1'!F:F,"HUAURA",'Planificación 2026-1'!X:X,"VIRTUAL"))</f>
        <v>0</v>
      </c>
      <c r="DR356" s="61">
        <f>IF(C356="","",SUMIFS('Planificación 2026-1'!R:R,'Planificación 2026-1'!W:W,C356,'Planificación 2026-1'!F:F,"HUAURA",'Planificación 2026-1'!X:X,"PRESENCIAL"))</f>
        <v>0</v>
      </c>
      <c r="DS356" s="76">
        <f>SUMIFS('Planificación 2026-1'!R:R,'Planificación 2026-1'!W:W,C356,'Planificación 2026-1'!F:F,"PRINCIPAL",'Planificación 2026-1'!X:X,"VIRTUAL",'Planificación 2026-1'!I:I,"&gt;2")</f>
        <v>18</v>
      </c>
      <c r="DT356" s="76">
        <f>SUMIFS('Planificación 2026-1'!R:R,'Planificación 2026-1'!W:W,C356,'Planificación 2026-1'!F:F,"PRINCIPAL",'Planificación 2026-1'!X:X,"&lt;&gt;VIRTUAL",'Planificación 2026-1'!I:I,"&gt;2")</f>
        <v>0</v>
      </c>
      <c r="DU356" s="76">
        <f>SUMIFS('Planificación 2026-1'!R:R,'Planificación 2026-1'!W:W,C356,'Planificación 2026-1'!F:F,"SUNAMPE",'Planificación 2026-1'!X:X,"VIRTUAL",'Planificación 2026-1'!I:I,"&gt;2")</f>
        <v>0</v>
      </c>
      <c r="DV356" s="76">
        <f>SUMIFS('Planificación 2026-1'!R:R,'Planificación 2026-1'!W:W,C356,'Planificación 2026-1'!F:F,"SUNAMPE",'Planificación 2026-1'!X:X,"&lt;&gt;VIRTUAL",'Planificación 2026-1'!I:I,"&gt;2")</f>
        <v>0</v>
      </c>
      <c r="DW356" s="76">
        <f>SUMIFS('Planificación 2026-1'!R:R,'Planificación 2026-1'!W:W,C356,'Planificación 2026-1'!F:F,"FILIAL",'Planificación 2026-1'!X:X,"VIRTUAL",'Planificación 2026-1'!I:I,"&gt;2")</f>
        <v>0</v>
      </c>
      <c r="DX356" s="76">
        <f>SUMIFS('Planificación 2026-1'!R:R,'Planificación 2026-1'!W:W,C356,'Planificación 2026-1'!F:F,"FILIAL",'Planificación 2026-1'!X:X,"&lt;&gt;VIRTUAL",'Planificación 2026-1'!I:I,"&gt;2")</f>
        <v>0</v>
      </c>
      <c r="DY356" s="76">
        <f>SUMIFS('Planificación 2026-1'!R:R,'Planificación 2026-1'!W:W,C356,'Planificación 2026-1'!F:F,"PORUMA",'Planificación 2026-1'!X:X,"VIRTUAL",'Planificación 2026-1'!I:I,"&gt;2")</f>
        <v>0</v>
      </c>
      <c r="DZ356" s="76">
        <f>SUMIFS('Planificación 2026-1'!R:R,'Planificación 2026-1'!W:W,C356,'Planificación 2026-1'!F:F,"PORUMA",'Planificación 2026-1'!X:X,"&lt;&gt;VIRTUAL",'Planificación 2026-1'!I:I,"&gt;2")</f>
        <v>0</v>
      </c>
      <c r="EA356" s="76">
        <f>SUMIFS('Planificación 2026-1'!R:R,'Planificación 2026-1'!W:W,C356,'Planificación 2026-1'!F:F,"HUAURA",'Planificación 2026-1'!X:X,"VIRTUAL",'Planificación 2026-1'!I:I,"&gt;2")</f>
        <v>0</v>
      </c>
      <c r="EB356" s="76">
        <f>SUMIFS('Planificación 2026-1'!R:R,'Planificación 2026-1'!W:W,C356,'Planificación 2026-1'!F:F,"HUAURA",'Planificación 2026-1'!X:X,"&lt;&gt;VIRTUAL",'Planificación 2026-1'!I:I,"&gt;2")</f>
        <v>0</v>
      </c>
      <c r="EC356" s="76">
        <f>SUMIFS('Planificación 2026-1'!R:R,'Planificación 2026-1'!W:W,C356,'Planificación 2026-1'!F:F,"PRINCIPAL",'Planificación 2026-1'!X:X,"VIRTUAL",'Planificación 2026-1'!I:I,"&lt;3")</f>
        <v>0</v>
      </c>
      <c r="ED356" s="76">
        <f>SUMIFS('Planificación 2026-1'!R:R,'Planificación 2026-1'!W:W,C356,'Planificación 2026-1'!F:F,"PRINCIPAL",'Planificación 2026-1'!X:X,"&lt;&gt;VIRTUAL",'Planificación 2026-1'!I:I,"&lt;3")</f>
        <v>0</v>
      </c>
      <c r="EE356" s="76">
        <f>SUMIFS('Planificación 2026-1'!R:R,'Planificación 2026-1'!W:W,C356,'Planificación 2026-1'!F:F,"SUNAMPE",'Planificación 2026-1'!X:X,"VIRTUAL",'Planificación 2026-1'!I:I,"&lt;3")</f>
        <v>0</v>
      </c>
      <c r="EF356" s="76">
        <f>SUMIFS('Planificación 2026-1'!R:R,'Planificación 2026-1'!W:W,C356,'Planificación 2026-1'!F:F,"SUNAMPE",'Planificación 2026-1'!X:X,"&lt;&gt;VIRTUAL",'Planificación 2026-1'!I:I,"&lt;3")</f>
        <v>0</v>
      </c>
      <c r="EG356" s="76">
        <f>SUMIFS('Planificación 2026-1'!R:R,'Planificación 2026-1'!W:W,C356,'Planificación 2026-1'!F:F,"FILIAL",'Planificación 2026-1'!X:X,"VIRTUAL",'Planificación 2026-1'!I:I,"&lt;3")</f>
        <v>0</v>
      </c>
      <c r="EH356" s="76">
        <f>SUMIFS('Planificación 2026-1'!R:R,'Planificación 2026-1'!W:W,C356,'Planificación 2026-1'!F:F,"FILIAL",'Planificación 2026-1'!X:X,"&lt;&gt;VIRTUAL",'Planificación 2026-1'!I:I,"&lt;3")</f>
        <v>0</v>
      </c>
      <c r="EI356" s="76">
        <f>SUMIFS('Planificación 2026-1'!R:R,'Planificación 2026-1'!W:W,C356,'Planificación 2026-1'!F:F,"PORUMA",'Planificación 2026-1'!X:X,"VIRTUAL",'Planificación 2026-1'!I:I,"&lt;3")</f>
        <v>0</v>
      </c>
      <c r="EJ356" s="76">
        <f>SUMIFS('Planificación 2026-1'!R:R,'Planificación 2026-1'!W:W,C356,'Planificación 2026-1'!F:F,"PORUMA",'Planificación 2026-1'!X:X,"&lt;&gt;VIRTUAL",'Planificación 2026-1'!I:I,"&lt;3")</f>
        <v>0</v>
      </c>
      <c r="EK356" s="76">
        <f>SUMIFS('Planificación 2026-1'!R:R,'Planificación 2026-1'!W:W,C356,'Planificación 2026-1'!F:F,"HUAURA",'Planificación 2026-1'!X:X,"VIRTUAL",'Planificación 2026-1'!I:I,"&lt;3")</f>
        <v>0</v>
      </c>
      <c r="EL356" s="76">
        <f>SUMIFS('Planificación 2026-1'!R:R,'Planificación 2026-1'!W:W,C356,'Planificación 2026-1'!F:F,"HUAURA",'Planificación 2026-1'!X:X,"&lt;&gt;VIRTUAL",'Planificación 2026-1'!I:I,"&lt;3")</f>
        <v>0</v>
      </c>
      <c r="EM356" s="76"/>
      <c r="EN356" s="76">
        <f t="shared" si="50"/>
        <v>18</v>
      </c>
      <c r="EO356" s="76">
        <f t="shared" si="51"/>
        <v>0</v>
      </c>
      <c r="EP356" s="76" t="b">
        <f t="shared" si="52"/>
        <v>1</v>
      </c>
      <c r="EQ356" s="76" t="str">
        <f t="shared" si="53"/>
        <v/>
      </c>
      <c r="ER356" s="76" t="str">
        <f t="shared" si="58"/>
        <v>VIRTUAL</v>
      </c>
    </row>
    <row r="357" spans="1:148" hidden="1">
      <c r="A357" s="83"/>
      <c r="B357" s="119">
        <v>354</v>
      </c>
      <c r="C357" s="115" t="s">
        <v>530</v>
      </c>
      <c r="D357" s="112">
        <f>SUMIF('Planificación 2026-1'!W:W,C357,'Planificación 2026-1'!R:R)</f>
        <v>15</v>
      </c>
      <c r="E357" s="114" t="s">
        <v>170</v>
      </c>
      <c r="F357" s="115" t="s">
        <v>171</v>
      </c>
      <c r="G357" s="115" t="s">
        <v>153</v>
      </c>
      <c r="H357" s="115" t="s">
        <v>121</v>
      </c>
      <c r="I357" s="107" t="str">
        <f>IF(SUM(COUNTIFS('Planificación 2026-1'!F:F,"PRINCIPAL",'Planificación 2026-1'!W:W,C357,'Planificación 2026-1'!H:H,"AF"))&gt;0,"P01"," ")</f>
        <v>P01</v>
      </c>
      <c r="J357" s="108" t="str">
        <f>IF(SUM(COUNTIFS('Planificación 2026-1'!F:F,"PRINCIPAL",'Planificación 2026-1'!W:W,C357,'Planificación 2026-1'!H:H,"EN"))&gt;0,"P02"," ")</f>
        <v xml:space="preserve"> </v>
      </c>
      <c r="K357" s="108" t="str">
        <f>IF(SUM(COUNTIFS('Planificación 2026-1'!F:F,"PRINCIPAL",'Planificación 2026-1'!W:W,C357,'Planificación 2026-1'!H:H,"IS"))&gt;0,"P03"," ")</f>
        <v xml:space="preserve"> </v>
      </c>
      <c r="L357" s="108" t="str">
        <f>IF(SUM(COUNTIFS('Planificación 2026-1'!F:F,"PRINCIPAL",'Planificación 2026-1'!W:W,C357,'Planificación 2026-1'!H:H,"PS"))&gt;0,"P04"," ")</f>
        <v xml:space="preserve"> </v>
      </c>
      <c r="M357" s="108"/>
      <c r="N357" s="108" t="str">
        <f>IF(SUM(COUNTIFS('Planificación 2026-1'!F:F,"PRINCIPAL",'Planificación 2026-1'!W:W,C357,'Planificación 2026-1'!H:H,"IN"))&gt;0,"P06"," ")</f>
        <v xml:space="preserve"> </v>
      </c>
      <c r="O357" s="108" t="str">
        <f>IF(SUM(COUNTIFS('Planificación 2026-1'!F:F,"PRINCIPAL",'Planificación 2026-1'!W:W,C357,'Planificación 2026-1'!H:H,"CA"))&gt;0,"P07"," ")</f>
        <v xml:space="preserve"> </v>
      </c>
      <c r="P357" s="108" t="str">
        <f>IF(SUM(COUNTIFS('Planificación 2026-1'!F:F,"PRINCIPAL",'Planificación 2026-1'!W:W,C357,'Planificación 2026-1'!H:H,"DE"))&gt;0,"P08"," ")</f>
        <v xml:space="preserve"> </v>
      </c>
      <c r="Q357" s="108" t="str">
        <f>IF(SUM(COUNTIFS('Planificación 2026-1'!F:F,"PRINCIPAL",'Planificación 2026-1'!W:W,C357,'Planificación 2026-1'!H:H,"OB"))&gt;0,"P09"," ")</f>
        <v xml:space="preserve"> </v>
      </c>
      <c r="R357" s="108" t="str">
        <f>IF(SUM(COUNTIFS('Planificación 2026-1'!F:F,"PRINCIPAL",'Planificación 2026-1'!W:W,C357,'Planificación 2026-1'!H:H,"MH"))&gt;0,"P31"," ")</f>
        <v xml:space="preserve"> </v>
      </c>
      <c r="S357" s="108" t="str">
        <f>IF(SUM(COUNTIFS('Planificación 2026-1'!F:F,"PRINCIPAL",'Planificación 2026-1'!W:W,C357,'Planificación 2026-1'!H:H,"IC"))&gt;0,"P32"," ")</f>
        <v xml:space="preserve"> </v>
      </c>
      <c r="T357" s="108" t="str">
        <f>IF(SUM(COUNTIFS('Planificación 2026-1'!F:F,"PRINCIPAL",'Planificación 2026-1'!W:W,C357,'Planificación 2026-1'!H:H,"AR"))&gt;0,"P34"," ")</f>
        <v xml:space="preserve"> </v>
      </c>
      <c r="U357" s="108" t="str">
        <f>IF(SUM(COUNTIFS('Planificación 2026-1'!F:F,"PRINCIPAL",'Planificación 2026-1'!W:W,C357,'Planificación 2026-1'!H:H,"T1"))&gt;0,"P35"," ")</f>
        <v xml:space="preserve"> </v>
      </c>
      <c r="V357" s="108" t="str">
        <f>IF(SUM(COUNTIFS('Planificación 2026-1'!F:F,"PRINCIPAL",'Planificación 2026-1'!W:W,C357,'Planificación 2026-1'!H:H,"T3"))&gt;0,"P36"," ")</f>
        <v xml:space="preserve"> </v>
      </c>
      <c r="W357" s="108" t="str">
        <f>IF(SUM(COUNTIFS('Planificación 2026-1'!F:F,"PRINCIPAL",'Planificación 2026-1'!W:W,C357,'Planificación 2026-1'!H:H,"T2"))&gt;0,"P37"," ")</f>
        <v xml:space="preserve"> </v>
      </c>
      <c r="X357" s="108" t="str">
        <f>IF(SUM(COUNTIFS('Planificación 2026-1'!F:F,"PRINCIPAL",'Planificación 2026-1'!W:W,C357,'Planificación 2026-1'!H:H,"AE"))&gt;0,"P38"," ")</f>
        <v xml:space="preserve"> </v>
      </c>
      <c r="Y357" s="108" t="str">
        <f>IF(SUM(COUNTIFS('Planificación 2026-1'!F:F,"PRINCIPAL",'Planificación 2026-1'!W:W,C357,'Planificación 2026-1'!H:H,"T4"))&gt;0,"P55"," ")</f>
        <v xml:space="preserve"> </v>
      </c>
      <c r="Z357" s="108" t="str">
        <f>IF(SUM(COUNTIFS('Planificación 2026-1'!F:F,"FILIAL",'Planificación 2026-1'!W:W,C357,'Planificación 2026-1'!H:H,"AF"))&gt;0," P01"," ")</f>
        <v xml:space="preserve"> </v>
      </c>
      <c r="AA357" s="108" t="str">
        <f>IF(SUM(COUNTIFS('Planificación 2026-1'!F:F,"FILIAL",'Planificación 2026-1'!W:W,C357,'Planificación 2026-1'!H:H,"EN"))&gt;0,"P02"," ")</f>
        <v xml:space="preserve"> </v>
      </c>
      <c r="AB357" s="108" t="str">
        <f>IF(SUM(COUNTIFS('Planificación 2026-1'!F:F,"FILIAL",'Planificación 2026-1'!W:W,C357,'Planificación 2026-1'!H:H,"IS"))&gt;0,"P03"," ")</f>
        <v xml:space="preserve"> </v>
      </c>
      <c r="AC357" s="108" t="str">
        <f>IF(SUM(COUNTIFS('Planificación 2026-1'!F:F,"FILIAL",'Planificación 2026-1'!W:W,C357,'Planificación 2026-1'!H:H,"PS"))&gt;0,"P04"," ")</f>
        <v xml:space="preserve"> </v>
      </c>
      <c r="AD357" s="108"/>
      <c r="AE357" s="108" t="str">
        <f>IF(SUM(COUNTIFS('Planificación 2026-1'!F:F,"FILIAL",'Planificación 2026-1'!W:W,C357,'Planificación 2026-1'!H:H,"IN"))&gt;0,"P06"," ")</f>
        <v xml:space="preserve"> </v>
      </c>
      <c r="AF357" s="108" t="str">
        <f>IF(SUM(COUNTIFS('Planificación 2026-1'!F:F,"FILIAL",'Planificación 2026-1'!W:W,C357,'Planificación 2026-1'!H:H,"CA"))&gt;0,"P07"," ")</f>
        <v>P07</v>
      </c>
      <c r="AG357" s="108" t="str">
        <f>IF(SUM(COUNTIFS('Planificación 2026-1'!F:F,"FILIAL",'Planificación 2026-1'!W:W,C357,'Planificación 2026-1'!H:H,"DE"))&gt;0,"P08"," ")</f>
        <v xml:space="preserve"> </v>
      </c>
      <c r="AH357" s="108" t="str">
        <f>IF(SUM(COUNTIFS('Planificación 2026-1'!F:F,"FILIAL",'Planificación 2026-1'!W:W,C357,'Planificación 2026-1'!H:H,"OB"))&gt;0,"P09"," ")</f>
        <v xml:space="preserve"> </v>
      </c>
      <c r="AI357" s="108" t="str">
        <f>IF(SUM(COUNTIFS('Planificación 2026-1'!F:F,"FILIAL",'Planificación 2026-1'!W:W,C357,'Planificación 2026-1'!H:H,"MH"))&gt;0,"P31"," ")</f>
        <v xml:space="preserve"> </v>
      </c>
      <c r="AJ357" s="108" t="str">
        <f>IF(SUM(COUNTIFS('Planificación 2026-1'!F:F,"FILIAL",'Planificación 2026-1'!W:W,C357,'Planificación 2026-1'!H:H,"IC"))&gt;0,"P32"," ")</f>
        <v xml:space="preserve"> </v>
      </c>
      <c r="AK357" s="108" t="str">
        <f>IF(SUM(COUNTIFS('Planificación 2026-1'!F:F,"FILIAL",'Planificación 2026-1'!W:W,C357,'Planificación 2026-1'!H:H,"AR"))&gt;0,"P34"," ")</f>
        <v xml:space="preserve"> </v>
      </c>
      <c r="AL357" s="108" t="str">
        <f>IF(SUM(COUNTIFS('Planificación 2026-1'!F:F,"FILIAL",'Planificación 2026-1'!W:W,C357,'Planificación 2026-1'!H:H,"T1"))&gt;0,"P35"," ")</f>
        <v xml:space="preserve"> </v>
      </c>
      <c r="AM357" s="108" t="str">
        <f>IF(SUM(COUNTIFS('Planificación 2026-1'!F:F,"FILIAL",'Planificación 2026-1'!W:W,C357,'Planificación 2026-1'!H:H,"T3"))&gt;0,"P36"," ")</f>
        <v xml:space="preserve"> </v>
      </c>
      <c r="AN357" s="108" t="str">
        <f>IF(SUM(COUNTIFS('Planificación 2026-1'!F:F,"FILIAL",'Planificación 2026-1'!W:W,C357,'Planificación 2026-1'!H:H,"T2"))&gt;0,"P37"," ")</f>
        <v xml:space="preserve"> </v>
      </c>
      <c r="AO357" s="108" t="str">
        <f>IF(SUM(COUNTIFS('Planificación 2026-1'!F:F,"FILIAL",'Planificación 2026-1'!W:W,C357,'Planificación 2026-1'!H:H,"AE"))&gt;0,"P38"," ")</f>
        <v xml:space="preserve"> </v>
      </c>
      <c r="AP357" s="108" t="str">
        <f>IF(SUM(COUNTIFS('Planificación 2026-1'!F:F,"FILIAL",'Planificación 2026-1'!W:W,C357,'Planificación 2026-1'!H:H,"T4"))&gt;0,"P55"," ")</f>
        <v xml:space="preserve"> </v>
      </c>
      <c r="AQ357" s="108" t="str">
        <f>IF(SUM(COUNTIFS('Planificación 2026-1'!F:F,"SUNAMPE",'Planificación 2026-1'!W:W,C357,'Planificación 2026-1'!H:H,"AF"))&gt;0," P01"," ")</f>
        <v xml:space="preserve"> </v>
      </c>
      <c r="AR357" s="108" t="str">
        <f>IF(SUM(COUNTIFS('Planificación 2026-1'!F:F,"SUNAMPE",'Planificación 2026-1'!W:W,C357,'Planificación 2026-1'!H:H,"EN"))&gt;0,"P02"," ")</f>
        <v xml:space="preserve"> </v>
      </c>
      <c r="AS357" s="108" t="str">
        <f>IF(SUM(COUNTIFS('Planificación 2026-1'!F:F,"SUNAMPE",'Planificación 2026-1'!W:W,C357,'Planificación 2026-1'!H:H,"IS"))&gt;0,"P03"," ")</f>
        <v xml:space="preserve"> </v>
      </c>
      <c r="AT357" s="108" t="str">
        <f>IF(SUM(COUNTIFS('Planificación 2026-1'!F:F,"SUNAMPE",'Planificación 2026-1'!W:W,C357,'Planificación 2026-1'!H:H,"PS"))&gt;0,"P04"," ")</f>
        <v xml:space="preserve"> </v>
      </c>
      <c r="AU357" s="108"/>
      <c r="AV357" s="108" t="str">
        <f>IF(SUM(COUNTIFS('Planificación 2026-1'!F:F,"SUNAMPE",'Planificación 2026-1'!W:W,C357,'Planificación 2026-1'!H:H,"IN"))&gt;0,"P06"," ")</f>
        <v xml:space="preserve"> </v>
      </c>
      <c r="AW357" s="108" t="str">
        <f>IF(SUM(COUNTIFS('Planificación 2026-1'!F:F,"SUNAMPE",'Planificación 2026-1'!W:W,C357,'Planificación 2026-1'!H:H,"CA"))&gt;0,"P07"," ")</f>
        <v xml:space="preserve"> </v>
      </c>
      <c r="AX357" s="108" t="str">
        <f>IF(SUM(COUNTIFS('Planificación 2026-1'!F:F,"SUNAMPE",'Planificación 2026-1'!W:W,C357,'Planificación 2026-1'!H:H,"DE"))&gt;0,"P08"," ")</f>
        <v xml:space="preserve"> </v>
      </c>
      <c r="AY357" s="108" t="str">
        <f>IF(SUM(COUNTIFS('Planificación 2026-1'!F:F,"SUNAMPE",'Planificación 2026-1'!W:W,C357,'Planificación 2026-1'!H:H,"OB"))&gt;0,"P09"," ")</f>
        <v xml:space="preserve"> </v>
      </c>
      <c r="AZ357" s="108" t="str">
        <f>IF(SUM(COUNTIFS('Planificación 2026-1'!F:F,"SUNAMPE",'Planificación 2026-1'!W:W,C357,'Planificación 2026-1'!H:H,"MH"))&gt;0,"P31"," ")</f>
        <v xml:space="preserve"> </v>
      </c>
      <c r="BA357" s="108" t="str">
        <f>IF(SUM(COUNTIFS('Planificación 2026-1'!F:F,"SUNAMPE",'Planificación 2026-1'!W:W,C357,'Planificación 2026-1'!H:H,"IC"))&gt;0,"P32"," ")</f>
        <v xml:space="preserve"> </v>
      </c>
      <c r="BB357" s="108" t="str">
        <f>IF(SUM(COUNTIFS('Planificación 2026-1'!F:F,"SUNAMPE",'Planificación 2026-1'!W:W,C357,'Planificación 2026-1'!H:H,"AR"))&gt;0,"P34"," ")</f>
        <v xml:space="preserve"> </v>
      </c>
      <c r="BC357" s="108" t="str">
        <f>IF(SUM(COUNTIFS('Planificación 2026-1'!F:F,"SUNAMPE",'Planificación 2026-1'!W:W,C357,'Planificación 2026-1'!H:H,"T1"))&gt;0,"P35"," ")</f>
        <v xml:space="preserve"> </v>
      </c>
      <c r="BD357" s="108" t="str">
        <f>IF(SUM(COUNTIFS('Planificación 2026-1'!F:F,"SUNAMPE",'Planificación 2026-1'!W:W,C357,'Planificación 2026-1'!H:H,"T3"))&gt;0,"P36"," ")</f>
        <v xml:space="preserve"> </v>
      </c>
      <c r="BE357" s="108" t="str">
        <f>IF(SUM(COUNTIFS('Planificación 2026-1'!F:F,"SUNAMPE",'Planificación 2026-1'!W:W,C357,'Planificación 2026-1'!H:H,"T2"))&gt;0,"P37"," ")</f>
        <v xml:space="preserve"> </v>
      </c>
      <c r="BF357" s="108" t="str">
        <f>IF(SUM(COUNTIFS('Planificación 2026-1'!F:F,"SUNAMPE",'Planificación 2026-1'!W:W,C357,'Planificación 2026-1'!H:H,"AE"))&gt;0,"P38"," ")</f>
        <v xml:space="preserve"> </v>
      </c>
      <c r="BG357" s="108" t="str">
        <f>IF(SUM(COUNTIFS('Planificación 2026-1'!F:F,"SUNAMPE",'Planificación 2026-1'!W:W,C357,'Planificación 2026-1'!H:H,"T4"))&gt;0,"P55"," ")</f>
        <v xml:space="preserve"> </v>
      </c>
      <c r="BH357" s="108" t="str">
        <f>IF(SUM(COUNTIFS('Planificación 2026-1'!F:F,"HUAURA",'Planificación 2026-1'!W:W,C357,'Planificación 2026-1'!H:H,"AF"))&gt;0," P01"," ")</f>
        <v xml:space="preserve"> </v>
      </c>
      <c r="BI357" s="108" t="str">
        <f>IF(SUM(COUNTIFS('Planificación 2026-1'!F:F,"HUAURA",'Planificación 2026-1'!W:W,C357,'Planificación 2026-1'!H:H,"EN"))&gt;0,"P02"," ")</f>
        <v xml:space="preserve"> </v>
      </c>
      <c r="BJ357" s="108" t="str">
        <f>IF(SUM(COUNTIFS('Planificación 2026-1'!F:F,"HUAURA",'Planificación 2026-1'!W:W,C357,'Planificación 2026-1'!H:H,"IS"))&gt;0,"P03"," ")</f>
        <v xml:space="preserve"> </v>
      </c>
      <c r="BK357" s="108" t="str">
        <f>IF(SUM(COUNTIFS('Planificación 2026-1'!F:F,"HUAURA",'Planificación 2026-1'!W:W,C357,'Planificación 2026-1'!H:H,"PS"))&gt;0,"P04"," ")</f>
        <v xml:space="preserve"> </v>
      </c>
      <c r="BL357" s="108"/>
      <c r="BM357" s="108" t="str">
        <f>IF(SUM(COUNTIFS('Planificación 2026-1'!F:F,"HUAURA",'Planificación 2026-1'!W:W,C357,'Planificación 2026-1'!H:H,"IN"))&gt;0,"P06"," ")</f>
        <v xml:space="preserve"> </v>
      </c>
      <c r="BN357" s="108" t="str">
        <f>IF(SUM(COUNTIFS('Planificación 2026-1'!F:F,"HUAURA",'Planificación 2026-1'!W:W,C357,'Planificación 2026-1'!H:H,"CA"))&gt;0,"P07"," ")</f>
        <v xml:space="preserve"> </v>
      </c>
      <c r="BO357" s="108" t="str">
        <f>IF(SUM(COUNTIFS('Planificación 2026-1'!F:F,"HUAURA",'Planificación 2026-1'!W:W,C357,'Planificación 2026-1'!H:H,"DE"))&gt;0,"P08"," ")</f>
        <v xml:space="preserve"> </v>
      </c>
      <c r="BP357" s="108" t="str">
        <f>IF(SUM(COUNTIFS('Planificación 2026-1'!F:F,"HUAURA",'Planificación 2026-1'!W:W,C357,'Planificación 2026-1'!H:H,"OB"))&gt;0,"P09"," ")</f>
        <v xml:space="preserve"> </v>
      </c>
      <c r="BQ357" s="108" t="str">
        <f>IF(SUM(COUNTIFS('Planificación 2026-1'!F:F,"HUAURA",'Planificación 2026-1'!W:W,C357,'Planificación 2026-1'!H:H,"MH"))&gt;0,"P31"," ")</f>
        <v xml:space="preserve"> </v>
      </c>
      <c r="BR357" s="108" t="str">
        <f>IF(SUM(COUNTIFS('Planificación 2026-1'!F:F,"HUAURA",'Planificación 2026-1'!W:W,C357,'Planificación 2026-1'!H:H,"IC"))&gt;0,"P32"," ")</f>
        <v xml:space="preserve"> </v>
      </c>
      <c r="BS357" s="108" t="str">
        <f>IF(SUM(COUNTIFS('Planificación 2026-1'!F:F,"HUAURA",'Planificación 2026-1'!W:W,C357,'Planificación 2026-1'!H:H,"AR"))&gt;0,"P34"," ")</f>
        <v xml:space="preserve"> </v>
      </c>
      <c r="BT357" s="108" t="str">
        <f>IF(SUM(COUNTIFS('Planificación 2026-1'!F:F,"HUAURA",'Planificación 2026-1'!W:W,C357,'Planificación 2026-1'!H:H,"T1"))&gt;0,"P35"," ")</f>
        <v xml:space="preserve"> </v>
      </c>
      <c r="BU357" s="108" t="str">
        <f>IF(SUM(COUNTIFS('Planificación 2026-1'!F:F,"HUAURA",'Planificación 2026-1'!W:W,C357,'Planificación 2026-1'!H:H,"T3"))&gt;0,"P36"," ")</f>
        <v xml:space="preserve"> </v>
      </c>
      <c r="BV357" s="108" t="str">
        <f>IF(SUM(COUNTIFS('Planificación 2026-1'!F:F,"HUAURA",'Planificación 2026-1'!W:W,C357,'Planificación 2026-1'!H:H,"T2"))&gt;0,"P37"," ")</f>
        <v xml:space="preserve"> </v>
      </c>
      <c r="BW357" s="108" t="str">
        <f>IF(SUM(COUNTIFS('Planificación 2026-1'!F:F,"HUAURA",'Planificación 2026-1'!W:W,C357,'Planificación 2026-1'!H:H,"AE"))&gt;0,"P38"," ")</f>
        <v xml:space="preserve"> </v>
      </c>
      <c r="BX357" s="108" t="str">
        <f>IF(SUM(COUNTIFS('Planificación 2026-1'!F:F,"HUAURA",'Planificación 2026-1'!W:W,C357,'Planificación 2026-1'!H:H,"T4"))&gt;0,"P55"," ")</f>
        <v xml:space="preserve"> </v>
      </c>
      <c r="BY357" s="109">
        <f>SUMIFS('Planificación 2026-1'!R:R,'Planificación 2026-1'!W:W,C357,'Planificación 2026-1'!H:H,"AF",'Planificación 2026-1'!I:I,"&gt;2")</f>
        <v>10</v>
      </c>
      <c r="BZ357" s="109">
        <f>SUMIFS('Planificación 2026-1'!R:R,'Planificación 2026-1'!W:W,C357,'Planificación 2026-1'!H:H,"EN",'Planificación 2026-1'!I:I,"&gt;2")</f>
        <v>0</v>
      </c>
      <c r="CA357" s="109">
        <f>SUMIFS('Planificación 2026-1'!R:R,'Planificación 2026-1'!W:W,C357,'Planificación 2026-1'!H:H,"IS",'Planificación 2026-1'!I:I,"&gt;2")</f>
        <v>0</v>
      </c>
      <c r="CB357" s="109">
        <f>SUMIFS('Planificación 2026-1'!R:R,'Planificación 2026-1'!W:W,C357,'Planificación 2026-1'!H:H,"PS",'Planificación 2026-1'!I:I,"&gt;2")</f>
        <v>0</v>
      </c>
      <c r="CC357" s="109">
        <f>SUMIFS('Planificación 2026-1'!R:R,'Planificación 2026-1'!W:W,C357,'Planificación 2026-1'!H:H,"IN",'Planificación 2026-1'!I:I,"&gt;2")</f>
        <v>0</v>
      </c>
      <c r="CD357" s="109">
        <f>SUMIFS('Planificación 2026-1'!R:R,'Planificación 2026-1'!W:W,C357,'Planificación 2026-1'!H:H,"CA",'Planificación 2026-1'!I:I,"&gt;2")</f>
        <v>5</v>
      </c>
      <c r="CE357" s="109">
        <f>SUMIFS('Planificación 2026-1'!R:R,'Planificación 2026-1'!W:W,C357,'Planificación 2026-1'!H:H,"DE",'Planificación 2026-1'!I:I,"&gt;2")</f>
        <v>0</v>
      </c>
      <c r="CF357" s="109">
        <f>SUMIFS('Planificación 2026-1'!R:R,'Planificación 2026-1'!W:W,C357,'Planificación 2026-1'!H:H,"OB",'Planificación 2026-1'!I:I,"&gt;2")</f>
        <v>0</v>
      </c>
      <c r="CG357" s="109">
        <f>SUMIFS('Planificación 2026-1'!R:R,'Planificación 2026-1'!W:W,C357,'Planificación 2026-1'!H:H,"MH",'Planificación 2026-1'!I:I,"&gt;2")</f>
        <v>0</v>
      </c>
      <c r="CH357" s="109">
        <f>SUMIFS('Planificación 2026-1'!R:R,'Planificación 2026-1'!W:W,C357,'Planificación 2026-1'!H:H,"IC",'Planificación 2026-1'!I:I,"&gt;2")</f>
        <v>0</v>
      </c>
      <c r="CI357" s="109">
        <f>SUMIFS('Planificación 2026-1'!R:R,'Planificación 2026-1'!W:W,C357,'Planificación 2026-1'!H:H,"AR",'Planificación 2026-1'!I:I,"&gt;2")</f>
        <v>0</v>
      </c>
      <c r="CJ357" s="109">
        <f>SUMIFS('Planificación 2026-1'!R:R,'Planificación 2026-1'!W:W,C357,'Planificación 2026-1'!H:H,"T1",'Planificación 2026-1'!I:I,"&gt;2")</f>
        <v>0</v>
      </c>
      <c r="CK357" s="109">
        <f>SUMIFS('Planificación 2026-1'!R:R,'Planificación 2026-1'!W:W,C357,'Planificación 2026-1'!H:H,"T3",'Planificación 2026-1'!I:I,"&gt;2")</f>
        <v>0</v>
      </c>
      <c r="CL357" s="109">
        <f>SUMIFS('Planificación 2026-1'!R:R,'Planificación 2026-1'!W:W,C357,'Planificación 2026-1'!H:H,"T2",'Planificación 2026-1'!I:I,"&gt;2")</f>
        <v>0</v>
      </c>
      <c r="CM357" s="109">
        <f>SUMIFS('Planificación 2026-1'!R:R,'Planificación 2026-1'!W:W,C357,'Planificación 2026-1'!H:H,"AE",'Planificación 2026-1'!I:I,"&gt;2")</f>
        <v>0</v>
      </c>
      <c r="CN357" s="109">
        <f>SUMIFS('Planificación 2026-1'!R:R,'Planificación 2026-1'!W:W,C357,'Planificación 2026-1'!H:H,"T4",'Planificación 2026-1'!I:I,"&gt;2")</f>
        <v>0</v>
      </c>
      <c r="CO357" s="109">
        <f>SUMIFS('Planificación 2026-1'!R:R,'Planificación 2026-1'!W:W,C357,'Planificación 2026-1'!H:H,"AF",'Planificación 2026-1'!I:I,"&lt;3")</f>
        <v>0</v>
      </c>
      <c r="CP357" s="109">
        <f>SUMIFS('Planificación 2026-1'!R:R,'Planificación 2026-1'!W:W,C357,'Planificación 2026-1'!H:H,"EN",'Planificación 2026-1'!I:I,"&lt;3")</f>
        <v>0</v>
      </c>
      <c r="CQ357" s="109">
        <f>SUMIFS('Planificación 2026-1'!R:R,'Planificación 2026-1'!W:W,C357,'Planificación 2026-1'!H:H,"IS",'Planificación 2026-1'!I:I,"&lt;3")</f>
        <v>0</v>
      </c>
      <c r="CR357" s="109">
        <f>SUMIFS('Planificación 2026-1'!R:R,'Planificación 2026-1'!W:W,C357,'Planificación 2026-1'!H:H,"PS",'Planificación 2026-1'!I:I,"&lt;3")</f>
        <v>0</v>
      </c>
      <c r="CS357" s="109">
        <f>SUMIFS('Planificación 2026-1'!R:R,'Planificación 2026-1'!W:W,C357,'Planificación 2026-1'!H:H,"IN",'Planificación 2026-1'!I:I,"&lt;3")</f>
        <v>0</v>
      </c>
      <c r="CT357" s="109">
        <f>SUMIFS('Planificación 2026-1'!R:R,'Planificación 2026-1'!W:W,C357,'Planificación 2026-1'!H:H,"CA",'Planificación 2026-1'!I:I,"&lt;3")</f>
        <v>0</v>
      </c>
      <c r="CU357" s="109">
        <f>SUMIFS('Planificación 2026-1'!R:R,'Planificación 2026-1'!W:W,C357,'Planificación 2026-1'!H:H,"DE",'Planificación 2026-1'!I:I,"&lt;3")</f>
        <v>0</v>
      </c>
      <c r="CV357" s="109">
        <f>SUMIFS('Planificación 2026-1'!R:R,'Planificación 2026-1'!W:W,C357,'Planificación 2026-1'!H:H,"OB",'Planificación 2026-1'!I:I,"&lt;3")</f>
        <v>0</v>
      </c>
      <c r="CW357" s="109">
        <f>SUMIFS('Planificación 2026-1'!R:R,'Planificación 2026-1'!W:W,C357,'Planificación 2026-1'!H:H,"MH",'Planificación 2026-1'!I:I,"&lt;3")</f>
        <v>0</v>
      </c>
      <c r="CX357" s="109">
        <f>SUMIFS('Planificación 2026-1'!R:R,'Planificación 2026-1'!W:W,C357,'Planificación 2026-1'!H:H,"IC",'Planificación 2026-1'!I:I,"&lt;3")</f>
        <v>0</v>
      </c>
      <c r="CY357" s="109">
        <f>SUMIFS('Planificación 2026-1'!R:R,'Planificación 2026-1'!W:W,C357,'Planificación 2026-1'!H:H,"AR",'Planificación 2026-1'!I:I,"&lt;3")</f>
        <v>0</v>
      </c>
      <c r="CZ357" s="109">
        <f>SUMIFS('Planificación 2026-1'!R:R,'Planificación 2026-1'!W:W,C357,'Planificación 2026-1'!H:H,"T1",'Planificación 2026-1'!I:I,"&lt;3")</f>
        <v>0</v>
      </c>
      <c r="DA357" s="109">
        <f>SUMIFS('Planificación 2026-1'!R:R,'Planificación 2026-1'!W:W,C357,'Planificación 2026-1'!H:H,"T3",'Planificación 2026-1'!I:I,"&lt;3")</f>
        <v>0</v>
      </c>
      <c r="DB357" s="109">
        <f>SUMIFS('Planificación 2026-1'!R:R,'Planificación 2026-1'!W:W,C357,'Planificación 2026-1'!H:H,"T2",'Planificación 2026-1'!I:I,"&lt;3")</f>
        <v>0</v>
      </c>
      <c r="DC357" s="109">
        <f>SUMIFS('Planificación 2026-1'!R:R,'Planificación 2026-1'!W:W,C357,'Planificación 2026-1'!H:H,"AE",'Planificación 2026-1'!I:I,"&lt;3")</f>
        <v>0</v>
      </c>
      <c r="DD357" s="109">
        <f>SUMIFS('Planificación 2026-1'!R:R,'Planificación 2026-1'!W:W,C357,'Planificación 2026-1'!H:H,"T4",'Planificación 2026-1'!I:I,"&lt;3")</f>
        <v>0</v>
      </c>
      <c r="DE357" s="108" t="str">
        <f t="shared" si="54"/>
        <v>P01</v>
      </c>
      <c r="DF357" s="41">
        <f>IF(C357="","",SUMIFS('Planificación 2026-1'!R:R,'Planificación 2026-1'!W:W,C357,'Planificación 2026-1'!F:F,"PRINCIPAL",'Planificación 2026-1'!X:X,"VIRTUAL"))</f>
        <v>10</v>
      </c>
      <c r="DG357" s="41">
        <f>IF(C357="","",SUMIFS('Planificación 2026-1'!R:R,'Planificación 2026-1'!W:W,C357,'Planificación 2026-1'!F:F,"PRINCIPAL",'Planificación 2026-1'!X:X,"PRESENCIAL"))</f>
        <v>0</v>
      </c>
      <c r="DH357" s="41">
        <f>IF(C357="","",SUMIFS('Planificación 2026-1'!R:R,'Planificación 2026-1'!W:W,C357,'Planificación 2026-1'!F:F,"PRINCIPAL",'Planificación 2026-1'!X:X,"HIBRIDO PRESENCIAL"))</f>
        <v>0</v>
      </c>
      <c r="DI357" s="108" t="str">
        <f t="shared" si="55"/>
        <v>P07</v>
      </c>
      <c r="DJ357" s="108">
        <f>IF(C357="","",SUMIFS('Planificación 2026-1'!R:R,'Planificación 2026-1'!W:W,C357,'Planificación 2026-1'!F:F,"FILIAL",'Planificación 2026-1'!X:X,"VIRTUAL"))</f>
        <v>5</v>
      </c>
      <c r="DK357" s="110">
        <f>IF(C357="","",SUMIFS('Planificación 2026-1'!R:R,'Planificación 2026-1'!W:W,C357,'Planificación 2026-1'!F:F,"FILIAL",'Planificación 2026-1'!X:X,"PRESENCIAL"))</f>
        <v>0</v>
      </c>
      <c r="DL357" s="61">
        <f>IF(C357="","",SUMIFS('Planificación 2026-1'!R:R,'Planificación 2026-1'!W:W,C357,'Planificación 2026-1'!F:F,"FILIAL",'Planificación 2026-1'!X:X,"HIBRIDO PRESENCIAL"))</f>
        <v>0</v>
      </c>
      <c r="DM357" s="111" t="str">
        <f t="shared" si="56"/>
        <v/>
      </c>
      <c r="DN357" s="108">
        <f>IF(C357="","",SUMIFS('Planificación 2026-1'!R:R,'Planificación 2026-1'!W:W,C357,'Planificación 2026-1'!F:F,"SUNAMPE",'Planificación 2026-1'!X:X,"VIRTUAL"))</f>
        <v>0</v>
      </c>
      <c r="DO357" s="61">
        <f>IF(C357="","",SUMIFS('Planificación 2026-1'!R:R,'Planificación 2026-1'!W:W,C357,'Planificación 2026-1'!F:F,"SUNAMPE",'Planificación 2026-1'!X:X,"PRESENCIAL"))</f>
        <v>0</v>
      </c>
      <c r="DP357" s="111" t="str">
        <f t="shared" si="57"/>
        <v/>
      </c>
      <c r="DQ357" s="108">
        <f>IF(C357="","",SUMIFS('Planificación 2026-1'!R:R,'Planificación 2026-1'!W:W,C357,'Planificación 2026-1'!F:F,"HUAURA",'Planificación 2026-1'!X:X,"VIRTUAL"))</f>
        <v>0</v>
      </c>
      <c r="DR357" s="61">
        <f>IF(C357="","",SUMIFS('Planificación 2026-1'!R:R,'Planificación 2026-1'!W:W,C357,'Planificación 2026-1'!F:F,"HUAURA",'Planificación 2026-1'!X:X,"PRESENCIAL"))</f>
        <v>0</v>
      </c>
      <c r="DS357" s="76">
        <f>SUMIFS('Planificación 2026-1'!R:R,'Planificación 2026-1'!W:W,C357,'Planificación 2026-1'!F:F,"PRINCIPAL",'Planificación 2026-1'!X:X,"VIRTUAL",'Planificación 2026-1'!I:I,"&gt;2")</f>
        <v>10</v>
      </c>
      <c r="DT357" s="76">
        <f>SUMIFS('Planificación 2026-1'!R:R,'Planificación 2026-1'!W:W,C357,'Planificación 2026-1'!F:F,"PRINCIPAL",'Planificación 2026-1'!X:X,"&lt;&gt;VIRTUAL",'Planificación 2026-1'!I:I,"&gt;2")</f>
        <v>0</v>
      </c>
      <c r="DU357" s="76">
        <f>SUMIFS('Planificación 2026-1'!R:R,'Planificación 2026-1'!W:W,C357,'Planificación 2026-1'!F:F,"SUNAMPE",'Planificación 2026-1'!X:X,"VIRTUAL",'Planificación 2026-1'!I:I,"&gt;2")</f>
        <v>0</v>
      </c>
      <c r="DV357" s="76">
        <f>SUMIFS('Planificación 2026-1'!R:R,'Planificación 2026-1'!W:W,C357,'Planificación 2026-1'!F:F,"SUNAMPE",'Planificación 2026-1'!X:X,"&lt;&gt;VIRTUAL",'Planificación 2026-1'!I:I,"&gt;2")</f>
        <v>0</v>
      </c>
      <c r="DW357" s="76">
        <f>SUMIFS('Planificación 2026-1'!R:R,'Planificación 2026-1'!W:W,C357,'Planificación 2026-1'!F:F,"FILIAL",'Planificación 2026-1'!X:X,"VIRTUAL",'Planificación 2026-1'!I:I,"&gt;2")</f>
        <v>5</v>
      </c>
      <c r="DX357" s="76">
        <f>SUMIFS('Planificación 2026-1'!R:R,'Planificación 2026-1'!W:W,C357,'Planificación 2026-1'!F:F,"FILIAL",'Planificación 2026-1'!X:X,"&lt;&gt;VIRTUAL",'Planificación 2026-1'!I:I,"&gt;2")</f>
        <v>0</v>
      </c>
      <c r="DY357" s="76">
        <f>SUMIFS('Planificación 2026-1'!R:R,'Planificación 2026-1'!W:W,C357,'Planificación 2026-1'!F:F,"PORUMA",'Planificación 2026-1'!X:X,"VIRTUAL",'Planificación 2026-1'!I:I,"&gt;2")</f>
        <v>0</v>
      </c>
      <c r="DZ357" s="76">
        <f>SUMIFS('Planificación 2026-1'!R:R,'Planificación 2026-1'!W:W,C357,'Planificación 2026-1'!F:F,"PORUMA",'Planificación 2026-1'!X:X,"&lt;&gt;VIRTUAL",'Planificación 2026-1'!I:I,"&gt;2")</f>
        <v>0</v>
      </c>
      <c r="EA357" s="76">
        <f>SUMIFS('Planificación 2026-1'!R:R,'Planificación 2026-1'!W:W,C357,'Planificación 2026-1'!F:F,"HUAURA",'Planificación 2026-1'!X:X,"VIRTUAL",'Planificación 2026-1'!I:I,"&gt;2")</f>
        <v>0</v>
      </c>
      <c r="EB357" s="76">
        <f>SUMIFS('Planificación 2026-1'!R:R,'Planificación 2026-1'!W:W,C357,'Planificación 2026-1'!F:F,"HUAURA",'Planificación 2026-1'!X:X,"&lt;&gt;VIRTUAL",'Planificación 2026-1'!I:I,"&gt;2")</f>
        <v>0</v>
      </c>
      <c r="EC357" s="76">
        <f>SUMIFS('Planificación 2026-1'!R:R,'Planificación 2026-1'!W:W,C357,'Planificación 2026-1'!F:F,"PRINCIPAL",'Planificación 2026-1'!X:X,"VIRTUAL",'Planificación 2026-1'!I:I,"&lt;3")</f>
        <v>0</v>
      </c>
      <c r="ED357" s="76">
        <f>SUMIFS('Planificación 2026-1'!R:R,'Planificación 2026-1'!W:W,C357,'Planificación 2026-1'!F:F,"PRINCIPAL",'Planificación 2026-1'!X:X,"&lt;&gt;VIRTUAL",'Planificación 2026-1'!I:I,"&lt;3")</f>
        <v>0</v>
      </c>
      <c r="EE357" s="76">
        <f>SUMIFS('Planificación 2026-1'!R:R,'Planificación 2026-1'!W:W,C357,'Planificación 2026-1'!F:F,"SUNAMPE",'Planificación 2026-1'!X:X,"VIRTUAL",'Planificación 2026-1'!I:I,"&lt;3")</f>
        <v>0</v>
      </c>
      <c r="EF357" s="76">
        <f>SUMIFS('Planificación 2026-1'!R:R,'Planificación 2026-1'!W:W,C357,'Planificación 2026-1'!F:F,"SUNAMPE",'Planificación 2026-1'!X:X,"&lt;&gt;VIRTUAL",'Planificación 2026-1'!I:I,"&lt;3")</f>
        <v>0</v>
      </c>
      <c r="EG357" s="76">
        <f>SUMIFS('Planificación 2026-1'!R:R,'Planificación 2026-1'!W:W,C357,'Planificación 2026-1'!F:F,"FILIAL",'Planificación 2026-1'!X:X,"VIRTUAL",'Planificación 2026-1'!I:I,"&lt;3")</f>
        <v>0</v>
      </c>
      <c r="EH357" s="76">
        <f>SUMIFS('Planificación 2026-1'!R:R,'Planificación 2026-1'!W:W,C357,'Planificación 2026-1'!F:F,"FILIAL",'Planificación 2026-1'!X:X,"&lt;&gt;VIRTUAL",'Planificación 2026-1'!I:I,"&lt;3")</f>
        <v>0</v>
      </c>
      <c r="EI357" s="76">
        <f>SUMIFS('Planificación 2026-1'!R:R,'Planificación 2026-1'!W:W,C357,'Planificación 2026-1'!F:F,"PORUMA",'Planificación 2026-1'!X:X,"VIRTUAL",'Planificación 2026-1'!I:I,"&lt;3")</f>
        <v>0</v>
      </c>
      <c r="EJ357" s="76">
        <f>SUMIFS('Planificación 2026-1'!R:R,'Planificación 2026-1'!W:W,C357,'Planificación 2026-1'!F:F,"PORUMA",'Planificación 2026-1'!X:X,"&lt;&gt;VIRTUAL",'Planificación 2026-1'!I:I,"&lt;3")</f>
        <v>0</v>
      </c>
      <c r="EK357" s="76">
        <f>SUMIFS('Planificación 2026-1'!R:R,'Planificación 2026-1'!W:W,C357,'Planificación 2026-1'!F:F,"HUAURA",'Planificación 2026-1'!X:X,"VIRTUAL",'Planificación 2026-1'!I:I,"&lt;3")</f>
        <v>0</v>
      </c>
      <c r="EL357" s="76">
        <f>SUMIFS('Planificación 2026-1'!R:R,'Planificación 2026-1'!W:W,C357,'Planificación 2026-1'!F:F,"HUAURA",'Planificación 2026-1'!X:X,"&lt;&gt;VIRTUAL",'Planificación 2026-1'!I:I,"&lt;3")</f>
        <v>0</v>
      </c>
      <c r="EM357" s="76"/>
      <c r="EN357" s="76">
        <f t="shared" si="50"/>
        <v>15</v>
      </c>
      <c r="EO357" s="76">
        <f t="shared" si="51"/>
        <v>0</v>
      </c>
      <c r="EP357" s="76" t="b">
        <f t="shared" si="52"/>
        <v>1</v>
      </c>
      <c r="EQ357" s="76" t="str">
        <f t="shared" si="53"/>
        <v/>
      </c>
      <c r="ER357" s="76" t="str">
        <f t="shared" si="58"/>
        <v>VIRTUAL</v>
      </c>
    </row>
    <row r="358" spans="1:148" hidden="1">
      <c r="A358" s="83"/>
      <c r="B358" s="119">
        <v>355</v>
      </c>
      <c r="C358" s="115" t="s">
        <v>531</v>
      </c>
      <c r="D358" s="112">
        <f>SUMIF('Planificación 2026-1'!W:W,C358,'Planificación 2026-1'!R:R)</f>
        <v>0</v>
      </c>
      <c r="E358" s="114" t="s">
        <v>170</v>
      </c>
      <c r="F358" s="115" t="s">
        <v>171</v>
      </c>
      <c r="G358" s="115" t="s">
        <v>153</v>
      </c>
      <c r="H358" s="115" t="s">
        <v>122</v>
      </c>
      <c r="I358" s="107" t="str">
        <f>IF(SUM(COUNTIFS('Planificación 2026-1'!F:F,"PRINCIPAL",'Planificación 2026-1'!W:W,C358,'Planificación 2026-1'!H:H,"AF"))&gt;0,"P01"," ")</f>
        <v xml:space="preserve"> </v>
      </c>
      <c r="J358" s="108" t="str">
        <f>IF(SUM(COUNTIFS('Planificación 2026-1'!F:F,"PRINCIPAL",'Planificación 2026-1'!W:W,C358,'Planificación 2026-1'!H:H,"EN"))&gt;0,"P02"," ")</f>
        <v xml:space="preserve"> </v>
      </c>
      <c r="K358" s="108" t="str">
        <f>IF(SUM(COUNTIFS('Planificación 2026-1'!F:F,"PRINCIPAL",'Planificación 2026-1'!W:W,C358,'Planificación 2026-1'!H:H,"IS"))&gt;0,"P03"," ")</f>
        <v xml:space="preserve"> </v>
      </c>
      <c r="L358" s="108" t="str">
        <f>IF(SUM(COUNTIFS('Planificación 2026-1'!F:F,"PRINCIPAL",'Planificación 2026-1'!W:W,C358,'Planificación 2026-1'!H:H,"PS"))&gt;0,"P04"," ")</f>
        <v xml:space="preserve"> </v>
      </c>
      <c r="M358" s="108"/>
      <c r="N358" s="108" t="str">
        <f>IF(SUM(COUNTIFS('Planificación 2026-1'!F:F,"PRINCIPAL",'Planificación 2026-1'!W:W,C358,'Planificación 2026-1'!H:H,"IN"))&gt;0,"P06"," ")</f>
        <v xml:space="preserve"> </v>
      </c>
      <c r="O358" s="108" t="str">
        <f>IF(SUM(COUNTIFS('Planificación 2026-1'!F:F,"PRINCIPAL",'Planificación 2026-1'!W:W,C358,'Planificación 2026-1'!H:H,"CA"))&gt;0,"P07"," ")</f>
        <v xml:space="preserve"> </v>
      </c>
      <c r="P358" s="108" t="str">
        <f>IF(SUM(COUNTIFS('Planificación 2026-1'!F:F,"PRINCIPAL",'Planificación 2026-1'!W:W,C358,'Planificación 2026-1'!H:H,"DE"))&gt;0,"P08"," ")</f>
        <v xml:space="preserve"> </v>
      </c>
      <c r="Q358" s="108" t="str">
        <f>IF(SUM(COUNTIFS('Planificación 2026-1'!F:F,"PRINCIPAL",'Planificación 2026-1'!W:W,C358,'Planificación 2026-1'!H:H,"OB"))&gt;0,"P09"," ")</f>
        <v xml:space="preserve"> </v>
      </c>
      <c r="R358" s="108" t="str">
        <f>IF(SUM(COUNTIFS('Planificación 2026-1'!F:F,"PRINCIPAL",'Planificación 2026-1'!W:W,C358,'Planificación 2026-1'!H:H,"MH"))&gt;0,"P31"," ")</f>
        <v xml:space="preserve"> </v>
      </c>
      <c r="S358" s="108" t="str">
        <f>IF(SUM(COUNTIFS('Planificación 2026-1'!F:F,"PRINCIPAL",'Planificación 2026-1'!W:W,C358,'Planificación 2026-1'!H:H,"IC"))&gt;0,"P32"," ")</f>
        <v xml:space="preserve"> </v>
      </c>
      <c r="T358" s="108" t="str">
        <f>IF(SUM(COUNTIFS('Planificación 2026-1'!F:F,"PRINCIPAL",'Planificación 2026-1'!W:W,C358,'Planificación 2026-1'!H:H,"AR"))&gt;0,"P34"," ")</f>
        <v xml:space="preserve"> </v>
      </c>
      <c r="U358" s="108" t="str">
        <f>IF(SUM(COUNTIFS('Planificación 2026-1'!F:F,"PRINCIPAL",'Planificación 2026-1'!W:W,C358,'Planificación 2026-1'!H:H,"T1"))&gt;0,"P35"," ")</f>
        <v xml:space="preserve"> </v>
      </c>
      <c r="V358" s="108" t="str">
        <f>IF(SUM(COUNTIFS('Planificación 2026-1'!F:F,"PRINCIPAL",'Planificación 2026-1'!W:W,C358,'Planificación 2026-1'!H:H,"T3"))&gt;0,"P36"," ")</f>
        <v xml:space="preserve"> </v>
      </c>
      <c r="W358" s="108" t="str">
        <f>IF(SUM(COUNTIFS('Planificación 2026-1'!F:F,"PRINCIPAL",'Planificación 2026-1'!W:W,C358,'Planificación 2026-1'!H:H,"T2"))&gt;0,"P37"," ")</f>
        <v xml:space="preserve"> </v>
      </c>
      <c r="X358" s="108" t="str">
        <f>IF(SUM(COUNTIFS('Planificación 2026-1'!F:F,"PRINCIPAL",'Planificación 2026-1'!W:W,C358,'Planificación 2026-1'!H:H,"AE"))&gt;0,"P38"," ")</f>
        <v xml:space="preserve"> </v>
      </c>
      <c r="Y358" s="108" t="str">
        <f>IF(SUM(COUNTIFS('Planificación 2026-1'!F:F,"PRINCIPAL",'Planificación 2026-1'!W:W,C358,'Planificación 2026-1'!H:H,"T4"))&gt;0,"P55"," ")</f>
        <v xml:space="preserve"> </v>
      </c>
      <c r="Z358" s="108" t="str">
        <f>IF(SUM(COUNTIFS('Planificación 2026-1'!F:F,"FILIAL",'Planificación 2026-1'!W:W,C358,'Planificación 2026-1'!H:H,"AF"))&gt;0," P01"," ")</f>
        <v xml:space="preserve"> </v>
      </c>
      <c r="AA358" s="108" t="str">
        <f>IF(SUM(COUNTIFS('Planificación 2026-1'!F:F,"FILIAL",'Planificación 2026-1'!W:W,C358,'Planificación 2026-1'!H:H,"EN"))&gt;0,"P02"," ")</f>
        <v xml:space="preserve"> </v>
      </c>
      <c r="AB358" s="108" t="str">
        <f>IF(SUM(COUNTIFS('Planificación 2026-1'!F:F,"FILIAL",'Planificación 2026-1'!W:W,C358,'Planificación 2026-1'!H:H,"IS"))&gt;0,"P03"," ")</f>
        <v xml:space="preserve"> </v>
      </c>
      <c r="AC358" s="108" t="str">
        <f>IF(SUM(COUNTIFS('Planificación 2026-1'!F:F,"FILIAL",'Planificación 2026-1'!W:W,C358,'Planificación 2026-1'!H:H,"PS"))&gt;0,"P04"," ")</f>
        <v xml:space="preserve"> </v>
      </c>
      <c r="AD358" s="108"/>
      <c r="AE358" s="108" t="str">
        <f>IF(SUM(COUNTIFS('Planificación 2026-1'!F:F,"FILIAL",'Planificación 2026-1'!W:W,C358,'Planificación 2026-1'!H:H,"IN"))&gt;0,"P06"," ")</f>
        <v xml:space="preserve"> </v>
      </c>
      <c r="AF358" s="108" t="str">
        <f>IF(SUM(COUNTIFS('Planificación 2026-1'!F:F,"FILIAL",'Planificación 2026-1'!W:W,C358,'Planificación 2026-1'!H:H,"CA"))&gt;0,"P07"," ")</f>
        <v xml:space="preserve"> </v>
      </c>
      <c r="AG358" s="108" t="str">
        <f>IF(SUM(COUNTIFS('Planificación 2026-1'!F:F,"FILIAL",'Planificación 2026-1'!W:W,C358,'Planificación 2026-1'!H:H,"DE"))&gt;0,"P08"," ")</f>
        <v xml:space="preserve"> </v>
      </c>
      <c r="AH358" s="108" t="str">
        <f>IF(SUM(COUNTIFS('Planificación 2026-1'!F:F,"FILIAL",'Planificación 2026-1'!W:W,C358,'Planificación 2026-1'!H:H,"OB"))&gt;0,"P09"," ")</f>
        <v xml:space="preserve"> </v>
      </c>
      <c r="AI358" s="108" t="str">
        <f>IF(SUM(COUNTIFS('Planificación 2026-1'!F:F,"FILIAL",'Planificación 2026-1'!W:W,C358,'Planificación 2026-1'!H:H,"MH"))&gt;0,"P31"," ")</f>
        <v xml:space="preserve"> </v>
      </c>
      <c r="AJ358" s="108" t="str">
        <f>IF(SUM(COUNTIFS('Planificación 2026-1'!F:F,"FILIAL",'Planificación 2026-1'!W:W,C358,'Planificación 2026-1'!H:H,"IC"))&gt;0,"P32"," ")</f>
        <v xml:space="preserve"> </v>
      </c>
      <c r="AK358" s="108" t="str">
        <f>IF(SUM(COUNTIFS('Planificación 2026-1'!F:F,"FILIAL",'Planificación 2026-1'!W:W,C358,'Planificación 2026-1'!H:H,"AR"))&gt;0,"P34"," ")</f>
        <v xml:space="preserve"> </v>
      </c>
      <c r="AL358" s="108" t="str">
        <f>IF(SUM(COUNTIFS('Planificación 2026-1'!F:F,"FILIAL",'Planificación 2026-1'!W:W,C358,'Planificación 2026-1'!H:H,"T1"))&gt;0,"P35"," ")</f>
        <v xml:space="preserve"> </v>
      </c>
      <c r="AM358" s="108" t="str">
        <f>IF(SUM(COUNTIFS('Planificación 2026-1'!F:F,"FILIAL",'Planificación 2026-1'!W:W,C358,'Planificación 2026-1'!H:H,"T3"))&gt;0,"P36"," ")</f>
        <v xml:space="preserve"> </v>
      </c>
      <c r="AN358" s="108" t="str">
        <f>IF(SUM(COUNTIFS('Planificación 2026-1'!F:F,"FILIAL",'Planificación 2026-1'!W:W,C358,'Planificación 2026-1'!H:H,"T2"))&gt;0,"P37"," ")</f>
        <v xml:space="preserve"> </v>
      </c>
      <c r="AO358" s="108" t="str">
        <f>IF(SUM(COUNTIFS('Planificación 2026-1'!F:F,"FILIAL",'Planificación 2026-1'!W:W,C358,'Planificación 2026-1'!H:H,"AE"))&gt;0,"P38"," ")</f>
        <v xml:space="preserve"> </v>
      </c>
      <c r="AP358" s="108" t="str">
        <f>IF(SUM(COUNTIFS('Planificación 2026-1'!F:F,"FILIAL",'Planificación 2026-1'!W:W,C358,'Planificación 2026-1'!H:H,"T4"))&gt;0,"P55"," ")</f>
        <v xml:space="preserve"> </v>
      </c>
      <c r="AQ358" s="108" t="str">
        <f>IF(SUM(COUNTIFS('Planificación 2026-1'!F:F,"SUNAMPE",'Planificación 2026-1'!W:W,C358,'Planificación 2026-1'!H:H,"AF"))&gt;0," P01"," ")</f>
        <v xml:space="preserve"> </v>
      </c>
      <c r="AR358" s="108" t="str">
        <f>IF(SUM(COUNTIFS('Planificación 2026-1'!F:F,"SUNAMPE",'Planificación 2026-1'!W:W,C358,'Planificación 2026-1'!H:H,"EN"))&gt;0,"P02"," ")</f>
        <v xml:space="preserve"> </v>
      </c>
      <c r="AS358" s="108" t="str">
        <f>IF(SUM(COUNTIFS('Planificación 2026-1'!F:F,"SUNAMPE",'Planificación 2026-1'!W:W,C358,'Planificación 2026-1'!H:H,"IS"))&gt;0,"P03"," ")</f>
        <v xml:space="preserve"> </v>
      </c>
      <c r="AT358" s="108" t="str">
        <f>IF(SUM(COUNTIFS('Planificación 2026-1'!F:F,"SUNAMPE",'Planificación 2026-1'!W:W,C358,'Planificación 2026-1'!H:H,"PS"))&gt;0,"P04"," ")</f>
        <v xml:space="preserve"> </v>
      </c>
      <c r="AU358" s="108"/>
      <c r="AV358" s="108" t="str">
        <f>IF(SUM(COUNTIFS('Planificación 2026-1'!F:F,"SUNAMPE",'Planificación 2026-1'!W:W,C358,'Planificación 2026-1'!H:H,"IN"))&gt;0,"P06"," ")</f>
        <v xml:space="preserve"> </v>
      </c>
      <c r="AW358" s="108" t="str">
        <f>IF(SUM(COUNTIFS('Planificación 2026-1'!F:F,"SUNAMPE",'Planificación 2026-1'!W:W,C358,'Planificación 2026-1'!H:H,"CA"))&gt;0,"P07"," ")</f>
        <v xml:space="preserve"> </v>
      </c>
      <c r="AX358" s="108" t="str">
        <f>IF(SUM(COUNTIFS('Planificación 2026-1'!F:F,"SUNAMPE",'Planificación 2026-1'!W:W,C358,'Planificación 2026-1'!H:H,"DE"))&gt;0,"P08"," ")</f>
        <v xml:space="preserve"> </v>
      </c>
      <c r="AY358" s="108" t="str">
        <f>IF(SUM(COUNTIFS('Planificación 2026-1'!F:F,"SUNAMPE",'Planificación 2026-1'!W:W,C358,'Planificación 2026-1'!H:H,"OB"))&gt;0,"P09"," ")</f>
        <v xml:space="preserve"> </v>
      </c>
      <c r="AZ358" s="108" t="str">
        <f>IF(SUM(COUNTIFS('Planificación 2026-1'!F:F,"SUNAMPE",'Planificación 2026-1'!W:W,C358,'Planificación 2026-1'!H:H,"MH"))&gt;0,"P31"," ")</f>
        <v xml:space="preserve"> </v>
      </c>
      <c r="BA358" s="108" t="str">
        <f>IF(SUM(COUNTIFS('Planificación 2026-1'!F:F,"SUNAMPE",'Planificación 2026-1'!W:W,C358,'Planificación 2026-1'!H:H,"IC"))&gt;0,"P32"," ")</f>
        <v xml:space="preserve"> </v>
      </c>
      <c r="BB358" s="108" t="str">
        <f>IF(SUM(COUNTIFS('Planificación 2026-1'!F:F,"SUNAMPE",'Planificación 2026-1'!W:W,C358,'Planificación 2026-1'!H:H,"AR"))&gt;0,"P34"," ")</f>
        <v xml:space="preserve"> </v>
      </c>
      <c r="BC358" s="108" t="str">
        <f>IF(SUM(COUNTIFS('Planificación 2026-1'!F:F,"SUNAMPE",'Planificación 2026-1'!W:W,C358,'Planificación 2026-1'!H:H,"T1"))&gt;0,"P35"," ")</f>
        <v xml:space="preserve"> </v>
      </c>
      <c r="BD358" s="108" t="str">
        <f>IF(SUM(COUNTIFS('Planificación 2026-1'!F:F,"SUNAMPE",'Planificación 2026-1'!W:W,C358,'Planificación 2026-1'!H:H,"T3"))&gt;0,"P36"," ")</f>
        <v xml:space="preserve"> </v>
      </c>
      <c r="BE358" s="108" t="str">
        <f>IF(SUM(COUNTIFS('Planificación 2026-1'!F:F,"SUNAMPE",'Planificación 2026-1'!W:W,C358,'Planificación 2026-1'!H:H,"T2"))&gt;0,"P37"," ")</f>
        <v xml:space="preserve"> </v>
      </c>
      <c r="BF358" s="108" t="str">
        <f>IF(SUM(COUNTIFS('Planificación 2026-1'!F:F,"SUNAMPE",'Planificación 2026-1'!W:W,C358,'Planificación 2026-1'!H:H,"AE"))&gt;0,"P38"," ")</f>
        <v xml:space="preserve"> </v>
      </c>
      <c r="BG358" s="108" t="str">
        <f>IF(SUM(COUNTIFS('Planificación 2026-1'!F:F,"SUNAMPE",'Planificación 2026-1'!W:W,C358,'Planificación 2026-1'!H:H,"T4"))&gt;0,"P55"," ")</f>
        <v xml:space="preserve"> </v>
      </c>
      <c r="BH358" s="108" t="str">
        <f>IF(SUM(COUNTIFS('Planificación 2026-1'!F:F,"HUAURA",'Planificación 2026-1'!W:W,C358,'Planificación 2026-1'!H:H,"AF"))&gt;0," P01"," ")</f>
        <v xml:space="preserve"> </v>
      </c>
      <c r="BI358" s="108" t="str">
        <f>IF(SUM(COUNTIFS('Planificación 2026-1'!F:F,"HUAURA",'Planificación 2026-1'!W:W,C358,'Planificación 2026-1'!H:H,"EN"))&gt;0,"P02"," ")</f>
        <v xml:space="preserve"> </v>
      </c>
      <c r="BJ358" s="108" t="str">
        <f>IF(SUM(COUNTIFS('Planificación 2026-1'!F:F,"HUAURA",'Planificación 2026-1'!W:W,C358,'Planificación 2026-1'!H:H,"IS"))&gt;0,"P03"," ")</f>
        <v xml:space="preserve"> </v>
      </c>
      <c r="BK358" s="108" t="str">
        <f>IF(SUM(COUNTIFS('Planificación 2026-1'!F:F,"HUAURA",'Planificación 2026-1'!W:W,C358,'Planificación 2026-1'!H:H,"PS"))&gt;0,"P04"," ")</f>
        <v xml:space="preserve"> </v>
      </c>
      <c r="BL358" s="108"/>
      <c r="BM358" s="108" t="str">
        <f>IF(SUM(COUNTIFS('Planificación 2026-1'!F:F,"HUAURA",'Planificación 2026-1'!W:W,C358,'Planificación 2026-1'!H:H,"IN"))&gt;0,"P06"," ")</f>
        <v xml:space="preserve"> </v>
      </c>
      <c r="BN358" s="108" t="str">
        <f>IF(SUM(COUNTIFS('Planificación 2026-1'!F:F,"HUAURA",'Planificación 2026-1'!W:W,C358,'Planificación 2026-1'!H:H,"CA"))&gt;0,"P07"," ")</f>
        <v xml:space="preserve"> </v>
      </c>
      <c r="BO358" s="108" t="str">
        <f>IF(SUM(COUNTIFS('Planificación 2026-1'!F:F,"HUAURA",'Planificación 2026-1'!W:W,C358,'Planificación 2026-1'!H:H,"DE"))&gt;0,"P08"," ")</f>
        <v xml:space="preserve"> </v>
      </c>
      <c r="BP358" s="108" t="str">
        <f>IF(SUM(COUNTIFS('Planificación 2026-1'!F:F,"HUAURA",'Planificación 2026-1'!W:W,C358,'Planificación 2026-1'!H:H,"OB"))&gt;0,"P09"," ")</f>
        <v xml:space="preserve"> </v>
      </c>
      <c r="BQ358" s="108" t="str">
        <f>IF(SUM(COUNTIFS('Planificación 2026-1'!F:F,"HUAURA",'Planificación 2026-1'!W:W,C358,'Planificación 2026-1'!H:H,"MH"))&gt;0,"P31"," ")</f>
        <v xml:space="preserve"> </v>
      </c>
      <c r="BR358" s="108" t="str">
        <f>IF(SUM(COUNTIFS('Planificación 2026-1'!F:F,"HUAURA",'Planificación 2026-1'!W:W,C358,'Planificación 2026-1'!H:H,"IC"))&gt;0,"P32"," ")</f>
        <v xml:space="preserve"> </v>
      </c>
      <c r="BS358" s="108" t="str">
        <f>IF(SUM(COUNTIFS('Planificación 2026-1'!F:F,"HUAURA",'Planificación 2026-1'!W:W,C358,'Planificación 2026-1'!H:H,"AR"))&gt;0,"P34"," ")</f>
        <v xml:space="preserve"> </v>
      </c>
      <c r="BT358" s="108" t="str">
        <f>IF(SUM(COUNTIFS('Planificación 2026-1'!F:F,"HUAURA",'Planificación 2026-1'!W:W,C358,'Planificación 2026-1'!H:H,"T1"))&gt;0,"P35"," ")</f>
        <v xml:space="preserve"> </v>
      </c>
      <c r="BU358" s="108" t="str">
        <f>IF(SUM(COUNTIFS('Planificación 2026-1'!F:F,"HUAURA",'Planificación 2026-1'!W:W,C358,'Planificación 2026-1'!H:H,"T3"))&gt;0,"P36"," ")</f>
        <v xml:space="preserve"> </v>
      </c>
      <c r="BV358" s="108" t="str">
        <f>IF(SUM(COUNTIFS('Planificación 2026-1'!F:F,"HUAURA",'Planificación 2026-1'!W:W,C358,'Planificación 2026-1'!H:H,"T2"))&gt;0,"P37"," ")</f>
        <v xml:space="preserve"> </v>
      </c>
      <c r="BW358" s="108" t="str">
        <f>IF(SUM(COUNTIFS('Planificación 2026-1'!F:F,"HUAURA",'Planificación 2026-1'!W:W,C358,'Planificación 2026-1'!H:H,"AE"))&gt;0,"P38"," ")</f>
        <v xml:space="preserve"> </v>
      </c>
      <c r="BX358" s="108" t="str">
        <f>IF(SUM(COUNTIFS('Planificación 2026-1'!F:F,"HUAURA",'Planificación 2026-1'!W:W,C358,'Planificación 2026-1'!H:H,"T4"))&gt;0,"P55"," ")</f>
        <v xml:space="preserve"> </v>
      </c>
      <c r="BY358" s="109">
        <f>SUMIFS('Planificación 2026-1'!R:R,'Planificación 2026-1'!W:W,C358,'Planificación 2026-1'!H:H,"AF",'Planificación 2026-1'!I:I,"&gt;2")</f>
        <v>0</v>
      </c>
      <c r="BZ358" s="109">
        <f>SUMIFS('Planificación 2026-1'!R:R,'Planificación 2026-1'!W:W,C358,'Planificación 2026-1'!H:H,"EN",'Planificación 2026-1'!I:I,"&gt;2")</f>
        <v>0</v>
      </c>
      <c r="CA358" s="109">
        <f>SUMIFS('Planificación 2026-1'!R:R,'Planificación 2026-1'!W:W,C358,'Planificación 2026-1'!H:H,"IS",'Planificación 2026-1'!I:I,"&gt;2")</f>
        <v>0</v>
      </c>
      <c r="CB358" s="109">
        <f>SUMIFS('Planificación 2026-1'!R:R,'Planificación 2026-1'!W:W,C358,'Planificación 2026-1'!H:H,"PS",'Planificación 2026-1'!I:I,"&gt;2")</f>
        <v>0</v>
      </c>
      <c r="CC358" s="109">
        <f>SUMIFS('Planificación 2026-1'!R:R,'Planificación 2026-1'!W:W,C358,'Planificación 2026-1'!H:H,"IN",'Planificación 2026-1'!I:I,"&gt;2")</f>
        <v>0</v>
      </c>
      <c r="CD358" s="109">
        <f>SUMIFS('Planificación 2026-1'!R:R,'Planificación 2026-1'!W:W,C358,'Planificación 2026-1'!H:H,"CA",'Planificación 2026-1'!I:I,"&gt;2")</f>
        <v>0</v>
      </c>
      <c r="CE358" s="109">
        <f>SUMIFS('Planificación 2026-1'!R:R,'Planificación 2026-1'!W:W,C358,'Planificación 2026-1'!H:H,"DE",'Planificación 2026-1'!I:I,"&gt;2")</f>
        <v>0</v>
      </c>
      <c r="CF358" s="109">
        <f>SUMIFS('Planificación 2026-1'!R:R,'Planificación 2026-1'!W:W,C358,'Planificación 2026-1'!H:H,"OB",'Planificación 2026-1'!I:I,"&gt;2")</f>
        <v>0</v>
      </c>
      <c r="CG358" s="109">
        <f>SUMIFS('Planificación 2026-1'!R:R,'Planificación 2026-1'!W:W,C358,'Planificación 2026-1'!H:H,"MH",'Planificación 2026-1'!I:I,"&gt;2")</f>
        <v>0</v>
      </c>
      <c r="CH358" s="109">
        <f>SUMIFS('Planificación 2026-1'!R:R,'Planificación 2026-1'!W:W,C358,'Planificación 2026-1'!H:H,"IC",'Planificación 2026-1'!I:I,"&gt;2")</f>
        <v>0</v>
      </c>
      <c r="CI358" s="109">
        <f>SUMIFS('Planificación 2026-1'!R:R,'Planificación 2026-1'!W:W,C358,'Planificación 2026-1'!H:H,"AR",'Planificación 2026-1'!I:I,"&gt;2")</f>
        <v>0</v>
      </c>
      <c r="CJ358" s="109">
        <f>SUMIFS('Planificación 2026-1'!R:R,'Planificación 2026-1'!W:W,C358,'Planificación 2026-1'!H:H,"T1",'Planificación 2026-1'!I:I,"&gt;2")</f>
        <v>0</v>
      </c>
      <c r="CK358" s="109">
        <f>SUMIFS('Planificación 2026-1'!R:R,'Planificación 2026-1'!W:W,C358,'Planificación 2026-1'!H:H,"T3",'Planificación 2026-1'!I:I,"&gt;2")</f>
        <v>0</v>
      </c>
      <c r="CL358" s="109">
        <f>SUMIFS('Planificación 2026-1'!R:R,'Planificación 2026-1'!W:W,C358,'Planificación 2026-1'!H:H,"T2",'Planificación 2026-1'!I:I,"&gt;2")</f>
        <v>0</v>
      </c>
      <c r="CM358" s="109">
        <f>SUMIFS('Planificación 2026-1'!R:R,'Planificación 2026-1'!W:W,C358,'Planificación 2026-1'!H:H,"AE",'Planificación 2026-1'!I:I,"&gt;2")</f>
        <v>0</v>
      </c>
      <c r="CN358" s="109">
        <f>SUMIFS('Planificación 2026-1'!R:R,'Planificación 2026-1'!W:W,C358,'Planificación 2026-1'!H:H,"T4",'Planificación 2026-1'!I:I,"&gt;2")</f>
        <v>0</v>
      </c>
      <c r="CO358" s="109">
        <f>SUMIFS('Planificación 2026-1'!R:R,'Planificación 2026-1'!W:W,C358,'Planificación 2026-1'!H:H,"AF",'Planificación 2026-1'!I:I,"&lt;3")</f>
        <v>0</v>
      </c>
      <c r="CP358" s="109">
        <f>SUMIFS('Planificación 2026-1'!R:R,'Planificación 2026-1'!W:W,C358,'Planificación 2026-1'!H:H,"EN",'Planificación 2026-1'!I:I,"&lt;3")</f>
        <v>0</v>
      </c>
      <c r="CQ358" s="109">
        <f>SUMIFS('Planificación 2026-1'!R:R,'Planificación 2026-1'!W:W,C358,'Planificación 2026-1'!H:H,"IS",'Planificación 2026-1'!I:I,"&lt;3")</f>
        <v>0</v>
      </c>
      <c r="CR358" s="109">
        <f>SUMIFS('Planificación 2026-1'!R:R,'Planificación 2026-1'!W:W,C358,'Planificación 2026-1'!H:H,"PS",'Planificación 2026-1'!I:I,"&lt;3")</f>
        <v>0</v>
      </c>
      <c r="CS358" s="109">
        <f>SUMIFS('Planificación 2026-1'!R:R,'Planificación 2026-1'!W:W,C358,'Planificación 2026-1'!H:H,"IN",'Planificación 2026-1'!I:I,"&lt;3")</f>
        <v>0</v>
      </c>
      <c r="CT358" s="109">
        <f>SUMIFS('Planificación 2026-1'!R:R,'Planificación 2026-1'!W:W,C358,'Planificación 2026-1'!H:H,"CA",'Planificación 2026-1'!I:I,"&lt;3")</f>
        <v>0</v>
      </c>
      <c r="CU358" s="109">
        <f>SUMIFS('Planificación 2026-1'!R:R,'Planificación 2026-1'!W:W,C358,'Planificación 2026-1'!H:H,"DE",'Planificación 2026-1'!I:I,"&lt;3")</f>
        <v>0</v>
      </c>
      <c r="CV358" s="109">
        <f>SUMIFS('Planificación 2026-1'!R:R,'Planificación 2026-1'!W:W,C358,'Planificación 2026-1'!H:H,"OB",'Planificación 2026-1'!I:I,"&lt;3")</f>
        <v>0</v>
      </c>
      <c r="CW358" s="109">
        <f>SUMIFS('Planificación 2026-1'!R:R,'Planificación 2026-1'!W:W,C358,'Planificación 2026-1'!H:H,"MH",'Planificación 2026-1'!I:I,"&lt;3")</f>
        <v>0</v>
      </c>
      <c r="CX358" s="109">
        <f>SUMIFS('Planificación 2026-1'!R:R,'Planificación 2026-1'!W:W,C358,'Planificación 2026-1'!H:H,"IC",'Planificación 2026-1'!I:I,"&lt;3")</f>
        <v>0</v>
      </c>
      <c r="CY358" s="109">
        <f>SUMIFS('Planificación 2026-1'!R:R,'Planificación 2026-1'!W:W,C358,'Planificación 2026-1'!H:H,"AR",'Planificación 2026-1'!I:I,"&lt;3")</f>
        <v>0</v>
      </c>
      <c r="CZ358" s="109">
        <f>SUMIFS('Planificación 2026-1'!R:R,'Planificación 2026-1'!W:W,C358,'Planificación 2026-1'!H:H,"T1",'Planificación 2026-1'!I:I,"&lt;3")</f>
        <v>0</v>
      </c>
      <c r="DA358" s="109">
        <f>SUMIFS('Planificación 2026-1'!R:R,'Planificación 2026-1'!W:W,C358,'Planificación 2026-1'!H:H,"T3",'Planificación 2026-1'!I:I,"&lt;3")</f>
        <v>0</v>
      </c>
      <c r="DB358" s="109">
        <f>SUMIFS('Planificación 2026-1'!R:R,'Planificación 2026-1'!W:W,C358,'Planificación 2026-1'!H:H,"T2",'Planificación 2026-1'!I:I,"&lt;3")</f>
        <v>0</v>
      </c>
      <c r="DC358" s="109">
        <f>SUMIFS('Planificación 2026-1'!R:R,'Planificación 2026-1'!W:W,C358,'Planificación 2026-1'!H:H,"AE",'Planificación 2026-1'!I:I,"&lt;3")</f>
        <v>0</v>
      </c>
      <c r="DD358" s="109">
        <f>SUMIFS('Planificación 2026-1'!R:R,'Planificación 2026-1'!W:W,C358,'Planificación 2026-1'!H:H,"T4",'Planificación 2026-1'!I:I,"&lt;3")</f>
        <v>0</v>
      </c>
      <c r="DE358" s="108" t="str">
        <f t="shared" si="54"/>
        <v/>
      </c>
      <c r="DF358" s="41">
        <f>IF(C358="","",SUMIFS('Planificación 2026-1'!R:R,'Planificación 2026-1'!W:W,C358,'Planificación 2026-1'!F:F,"PRINCIPAL",'Planificación 2026-1'!X:X,"VIRTUAL"))</f>
        <v>0</v>
      </c>
      <c r="DG358" s="41">
        <f>IF(C358="","",SUMIFS('Planificación 2026-1'!R:R,'Planificación 2026-1'!W:W,C358,'Planificación 2026-1'!F:F,"PRINCIPAL",'Planificación 2026-1'!X:X,"PRESENCIAL"))</f>
        <v>0</v>
      </c>
      <c r="DH358" s="41">
        <f>IF(C358="","",SUMIFS('Planificación 2026-1'!R:R,'Planificación 2026-1'!W:W,C358,'Planificación 2026-1'!F:F,"PRINCIPAL",'Planificación 2026-1'!X:X,"HIBRIDO PRESENCIAL"))</f>
        <v>0</v>
      </c>
      <c r="DI358" s="108" t="str">
        <f t="shared" si="55"/>
        <v/>
      </c>
      <c r="DJ358" s="108">
        <f>IF(C358="","",SUMIFS('Planificación 2026-1'!R:R,'Planificación 2026-1'!W:W,C358,'Planificación 2026-1'!F:F,"FILIAL",'Planificación 2026-1'!X:X,"VIRTUAL"))</f>
        <v>0</v>
      </c>
      <c r="DK358" s="110">
        <f>IF(C358="","",SUMIFS('Planificación 2026-1'!R:R,'Planificación 2026-1'!W:W,C358,'Planificación 2026-1'!F:F,"FILIAL",'Planificación 2026-1'!X:X,"PRESENCIAL"))</f>
        <v>0</v>
      </c>
      <c r="DL358" s="61">
        <f>IF(C358="","",SUMIFS('Planificación 2026-1'!R:R,'Planificación 2026-1'!W:W,C358,'Planificación 2026-1'!F:F,"FILIAL",'Planificación 2026-1'!X:X,"HIBRIDO PRESENCIAL"))</f>
        <v>0</v>
      </c>
      <c r="DM358" s="111" t="str">
        <f t="shared" si="56"/>
        <v/>
      </c>
      <c r="DN358" s="108">
        <f>IF(C358="","",SUMIFS('Planificación 2026-1'!R:R,'Planificación 2026-1'!W:W,C358,'Planificación 2026-1'!F:F,"SUNAMPE",'Planificación 2026-1'!X:X,"VIRTUAL"))</f>
        <v>0</v>
      </c>
      <c r="DO358" s="61">
        <f>IF(C358="","",SUMIFS('Planificación 2026-1'!R:R,'Planificación 2026-1'!W:W,C358,'Planificación 2026-1'!F:F,"SUNAMPE",'Planificación 2026-1'!X:X,"PRESENCIAL"))</f>
        <v>0</v>
      </c>
      <c r="DP358" s="111" t="str">
        <f t="shared" si="57"/>
        <v/>
      </c>
      <c r="DQ358" s="108">
        <f>IF(C358="","",SUMIFS('Planificación 2026-1'!R:R,'Planificación 2026-1'!W:W,C358,'Planificación 2026-1'!F:F,"HUAURA",'Planificación 2026-1'!X:X,"VIRTUAL"))</f>
        <v>0</v>
      </c>
      <c r="DR358" s="61">
        <f>IF(C358="","",SUMIFS('Planificación 2026-1'!R:R,'Planificación 2026-1'!W:W,C358,'Planificación 2026-1'!F:F,"HUAURA",'Planificación 2026-1'!X:X,"PRESENCIAL"))</f>
        <v>0</v>
      </c>
      <c r="DS358" s="76">
        <f>SUMIFS('Planificación 2026-1'!R:R,'Planificación 2026-1'!W:W,C358,'Planificación 2026-1'!F:F,"PRINCIPAL",'Planificación 2026-1'!X:X,"VIRTUAL",'Planificación 2026-1'!I:I,"&gt;2")</f>
        <v>0</v>
      </c>
      <c r="DT358" s="76">
        <f>SUMIFS('Planificación 2026-1'!R:R,'Planificación 2026-1'!W:W,C358,'Planificación 2026-1'!F:F,"PRINCIPAL",'Planificación 2026-1'!X:X,"&lt;&gt;VIRTUAL",'Planificación 2026-1'!I:I,"&gt;2")</f>
        <v>0</v>
      </c>
      <c r="DU358" s="76">
        <f>SUMIFS('Planificación 2026-1'!R:R,'Planificación 2026-1'!W:W,C358,'Planificación 2026-1'!F:F,"SUNAMPE",'Planificación 2026-1'!X:X,"VIRTUAL",'Planificación 2026-1'!I:I,"&gt;2")</f>
        <v>0</v>
      </c>
      <c r="DV358" s="76">
        <f>SUMIFS('Planificación 2026-1'!R:R,'Planificación 2026-1'!W:W,C358,'Planificación 2026-1'!F:F,"SUNAMPE",'Planificación 2026-1'!X:X,"&lt;&gt;VIRTUAL",'Planificación 2026-1'!I:I,"&gt;2")</f>
        <v>0</v>
      </c>
      <c r="DW358" s="76">
        <f>SUMIFS('Planificación 2026-1'!R:R,'Planificación 2026-1'!W:W,C358,'Planificación 2026-1'!F:F,"FILIAL",'Planificación 2026-1'!X:X,"VIRTUAL",'Planificación 2026-1'!I:I,"&gt;2")</f>
        <v>0</v>
      </c>
      <c r="DX358" s="76">
        <f>SUMIFS('Planificación 2026-1'!R:R,'Planificación 2026-1'!W:W,C358,'Planificación 2026-1'!F:F,"FILIAL",'Planificación 2026-1'!X:X,"&lt;&gt;VIRTUAL",'Planificación 2026-1'!I:I,"&gt;2")</f>
        <v>0</v>
      </c>
      <c r="DY358" s="76">
        <f>SUMIFS('Planificación 2026-1'!R:R,'Planificación 2026-1'!W:W,C358,'Planificación 2026-1'!F:F,"PORUMA",'Planificación 2026-1'!X:X,"VIRTUAL",'Planificación 2026-1'!I:I,"&gt;2")</f>
        <v>0</v>
      </c>
      <c r="DZ358" s="76">
        <f>SUMIFS('Planificación 2026-1'!R:R,'Planificación 2026-1'!W:W,C358,'Planificación 2026-1'!F:F,"PORUMA",'Planificación 2026-1'!X:X,"&lt;&gt;VIRTUAL",'Planificación 2026-1'!I:I,"&gt;2")</f>
        <v>0</v>
      </c>
      <c r="EA358" s="76">
        <f>SUMIFS('Planificación 2026-1'!R:R,'Planificación 2026-1'!W:W,C358,'Planificación 2026-1'!F:F,"HUAURA",'Planificación 2026-1'!X:X,"VIRTUAL",'Planificación 2026-1'!I:I,"&gt;2")</f>
        <v>0</v>
      </c>
      <c r="EB358" s="76">
        <f>SUMIFS('Planificación 2026-1'!R:R,'Planificación 2026-1'!W:W,C358,'Planificación 2026-1'!F:F,"HUAURA",'Planificación 2026-1'!X:X,"&lt;&gt;VIRTUAL",'Planificación 2026-1'!I:I,"&gt;2")</f>
        <v>0</v>
      </c>
      <c r="EC358" s="76">
        <f>SUMIFS('Planificación 2026-1'!R:R,'Planificación 2026-1'!W:W,C358,'Planificación 2026-1'!F:F,"PRINCIPAL",'Planificación 2026-1'!X:X,"VIRTUAL",'Planificación 2026-1'!I:I,"&lt;3")</f>
        <v>0</v>
      </c>
      <c r="ED358" s="76">
        <f>SUMIFS('Planificación 2026-1'!R:R,'Planificación 2026-1'!W:W,C358,'Planificación 2026-1'!F:F,"PRINCIPAL",'Planificación 2026-1'!X:X,"&lt;&gt;VIRTUAL",'Planificación 2026-1'!I:I,"&lt;3")</f>
        <v>0</v>
      </c>
      <c r="EE358" s="76">
        <f>SUMIFS('Planificación 2026-1'!R:R,'Planificación 2026-1'!W:W,C358,'Planificación 2026-1'!F:F,"SUNAMPE",'Planificación 2026-1'!X:X,"VIRTUAL",'Planificación 2026-1'!I:I,"&lt;3")</f>
        <v>0</v>
      </c>
      <c r="EF358" s="76">
        <f>SUMIFS('Planificación 2026-1'!R:R,'Planificación 2026-1'!W:W,C358,'Planificación 2026-1'!F:F,"SUNAMPE",'Planificación 2026-1'!X:X,"&lt;&gt;VIRTUAL",'Planificación 2026-1'!I:I,"&lt;3")</f>
        <v>0</v>
      </c>
      <c r="EG358" s="76">
        <f>SUMIFS('Planificación 2026-1'!R:R,'Planificación 2026-1'!W:W,C358,'Planificación 2026-1'!F:F,"FILIAL",'Planificación 2026-1'!X:X,"VIRTUAL",'Planificación 2026-1'!I:I,"&lt;3")</f>
        <v>0</v>
      </c>
      <c r="EH358" s="76">
        <f>SUMIFS('Planificación 2026-1'!R:R,'Planificación 2026-1'!W:W,C358,'Planificación 2026-1'!F:F,"FILIAL",'Planificación 2026-1'!X:X,"&lt;&gt;VIRTUAL",'Planificación 2026-1'!I:I,"&lt;3")</f>
        <v>0</v>
      </c>
      <c r="EI358" s="76">
        <f>SUMIFS('Planificación 2026-1'!R:R,'Planificación 2026-1'!W:W,C358,'Planificación 2026-1'!F:F,"PORUMA",'Planificación 2026-1'!X:X,"VIRTUAL",'Planificación 2026-1'!I:I,"&lt;3")</f>
        <v>0</v>
      </c>
      <c r="EJ358" s="76">
        <f>SUMIFS('Planificación 2026-1'!R:R,'Planificación 2026-1'!W:W,C358,'Planificación 2026-1'!F:F,"PORUMA",'Planificación 2026-1'!X:X,"&lt;&gt;VIRTUAL",'Planificación 2026-1'!I:I,"&lt;3")</f>
        <v>0</v>
      </c>
      <c r="EK358" s="76">
        <f>SUMIFS('Planificación 2026-1'!R:R,'Planificación 2026-1'!W:W,C358,'Planificación 2026-1'!F:F,"HUAURA",'Planificación 2026-1'!X:X,"VIRTUAL",'Planificación 2026-1'!I:I,"&lt;3")</f>
        <v>0</v>
      </c>
      <c r="EL358" s="76">
        <f>SUMIFS('Planificación 2026-1'!R:R,'Planificación 2026-1'!W:W,C358,'Planificación 2026-1'!F:F,"HUAURA",'Planificación 2026-1'!X:X,"&lt;&gt;VIRTUAL",'Planificación 2026-1'!I:I,"&lt;3")</f>
        <v>0</v>
      </c>
      <c r="EM358" s="76"/>
      <c r="EN358" s="76">
        <f t="shared" si="50"/>
        <v>0</v>
      </c>
      <c r="EO358" s="76">
        <f t="shared" si="51"/>
        <v>0</v>
      </c>
      <c r="EP358" s="76" t="b">
        <f t="shared" si="52"/>
        <v>1</v>
      </c>
      <c r="EQ358" s="76" t="str">
        <f t="shared" si="53"/>
        <v/>
      </c>
      <c r="ER358" s="76" t="str">
        <f t="shared" si="58"/>
        <v>PRESENCIAL</v>
      </c>
    </row>
    <row r="359" spans="1:148" hidden="1">
      <c r="A359" s="83"/>
      <c r="B359" s="119">
        <v>356</v>
      </c>
      <c r="C359" s="115" t="s">
        <v>532</v>
      </c>
      <c r="D359" s="112">
        <f>SUMIF('Planificación 2026-1'!W:W,C359,'Planificación 2026-1'!R:R)</f>
        <v>29</v>
      </c>
      <c r="E359" s="114" t="s">
        <v>173</v>
      </c>
      <c r="F359" s="115" t="s">
        <v>171</v>
      </c>
      <c r="G359" s="115" t="s">
        <v>153</v>
      </c>
      <c r="H359" s="115" t="s">
        <v>121</v>
      </c>
      <c r="I359" s="107" t="str">
        <f>IF(SUM(COUNTIFS('Planificación 2026-1'!F:F,"PRINCIPAL",'Planificación 2026-1'!W:W,C359,'Planificación 2026-1'!H:H,"AF"))&gt;0,"P01"," ")</f>
        <v>P01</v>
      </c>
      <c r="J359" s="108" t="str">
        <f>IF(SUM(COUNTIFS('Planificación 2026-1'!F:F,"PRINCIPAL",'Planificación 2026-1'!W:W,C359,'Planificación 2026-1'!H:H,"EN"))&gt;0,"P02"," ")</f>
        <v xml:space="preserve"> </v>
      </c>
      <c r="K359" s="108" t="str">
        <f>IF(SUM(COUNTIFS('Planificación 2026-1'!F:F,"PRINCIPAL",'Planificación 2026-1'!W:W,C359,'Planificación 2026-1'!H:H,"IS"))&gt;0,"P03"," ")</f>
        <v xml:space="preserve"> </v>
      </c>
      <c r="L359" s="108" t="str">
        <f>IF(SUM(COUNTIFS('Planificación 2026-1'!F:F,"PRINCIPAL",'Planificación 2026-1'!W:W,C359,'Planificación 2026-1'!H:H,"PS"))&gt;0,"P04"," ")</f>
        <v xml:space="preserve"> </v>
      </c>
      <c r="M359" s="108"/>
      <c r="N359" s="108" t="str">
        <f>IF(SUM(COUNTIFS('Planificación 2026-1'!F:F,"PRINCIPAL",'Planificación 2026-1'!W:W,C359,'Planificación 2026-1'!H:H,"IN"))&gt;0,"P06"," ")</f>
        <v xml:space="preserve"> </v>
      </c>
      <c r="O359" s="108" t="str">
        <f>IF(SUM(COUNTIFS('Planificación 2026-1'!F:F,"PRINCIPAL",'Planificación 2026-1'!W:W,C359,'Planificación 2026-1'!H:H,"CA"))&gt;0,"P07"," ")</f>
        <v xml:space="preserve"> </v>
      </c>
      <c r="P359" s="108" t="str">
        <f>IF(SUM(COUNTIFS('Planificación 2026-1'!F:F,"PRINCIPAL",'Planificación 2026-1'!W:W,C359,'Planificación 2026-1'!H:H,"DE"))&gt;0,"P08"," ")</f>
        <v xml:space="preserve"> </v>
      </c>
      <c r="Q359" s="108" t="str">
        <f>IF(SUM(COUNTIFS('Planificación 2026-1'!F:F,"PRINCIPAL",'Planificación 2026-1'!W:W,C359,'Planificación 2026-1'!H:H,"OB"))&gt;0,"P09"," ")</f>
        <v xml:space="preserve"> </v>
      </c>
      <c r="R359" s="108" t="str">
        <f>IF(SUM(COUNTIFS('Planificación 2026-1'!F:F,"PRINCIPAL",'Planificación 2026-1'!W:W,C359,'Planificación 2026-1'!H:H,"MH"))&gt;0,"P31"," ")</f>
        <v xml:space="preserve"> </v>
      </c>
      <c r="S359" s="108" t="str">
        <f>IF(SUM(COUNTIFS('Planificación 2026-1'!F:F,"PRINCIPAL",'Planificación 2026-1'!W:W,C359,'Planificación 2026-1'!H:H,"IC"))&gt;0,"P32"," ")</f>
        <v xml:space="preserve"> </v>
      </c>
      <c r="T359" s="108" t="str">
        <f>IF(SUM(COUNTIFS('Planificación 2026-1'!F:F,"PRINCIPAL",'Planificación 2026-1'!W:W,C359,'Planificación 2026-1'!H:H,"AR"))&gt;0,"P34"," ")</f>
        <v xml:space="preserve"> </v>
      </c>
      <c r="U359" s="108" t="str">
        <f>IF(SUM(COUNTIFS('Planificación 2026-1'!F:F,"PRINCIPAL",'Planificación 2026-1'!W:W,C359,'Planificación 2026-1'!H:H,"T1"))&gt;0,"P35"," ")</f>
        <v xml:space="preserve"> </v>
      </c>
      <c r="V359" s="108" t="str">
        <f>IF(SUM(COUNTIFS('Planificación 2026-1'!F:F,"PRINCIPAL",'Planificación 2026-1'!W:W,C359,'Planificación 2026-1'!H:H,"T3"))&gt;0,"P36"," ")</f>
        <v xml:space="preserve"> </v>
      </c>
      <c r="W359" s="108" t="str">
        <f>IF(SUM(COUNTIFS('Planificación 2026-1'!F:F,"PRINCIPAL",'Planificación 2026-1'!W:W,C359,'Planificación 2026-1'!H:H,"T2"))&gt;0,"P37"," ")</f>
        <v xml:space="preserve"> </v>
      </c>
      <c r="X359" s="108" t="str">
        <f>IF(SUM(COUNTIFS('Planificación 2026-1'!F:F,"PRINCIPAL",'Planificación 2026-1'!W:W,C359,'Planificación 2026-1'!H:H,"AE"))&gt;0,"P38"," ")</f>
        <v>P38</v>
      </c>
      <c r="Y359" s="108" t="str">
        <f>IF(SUM(COUNTIFS('Planificación 2026-1'!F:F,"PRINCIPAL",'Planificación 2026-1'!W:W,C359,'Planificación 2026-1'!H:H,"T4"))&gt;0,"P55"," ")</f>
        <v xml:space="preserve"> </v>
      </c>
      <c r="Z359" s="108" t="str">
        <f>IF(SUM(COUNTIFS('Planificación 2026-1'!F:F,"FILIAL",'Planificación 2026-1'!W:W,C359,'Planificación 2026-1'!H:H,"AF"))&gt;0," P01"," ")</f>
        <v xml:space="preserve"> </v>
      </c>
      <c r="AA359" s="108" t="str">
        <f>IF(SUM(COUNTIFS('Planificación 2026-1'!F:F,"FILIAL",'Planificación 2026-1'!W:W,C359,'Planificación 2026-1'!H:H,"EN"))&gt;0,"P02"," ")</f>
        <v xml:space="preserve"> </v>
      </c>
      <c r="AB359" s="108" t="str">
        <f>IF(SUM(COUNTIFS('Planificación 2026-1'!F:F,"FILIAL",'Planificación 2026-1'!W:W,C359,'Planificación 2026-1'!H:H,"IS"))&gt;0,"P03"," ")</f>
        <v xml:space="preserve"> </v>
      </c>
      <c r="AC359" s="108" t="str">
        <f>IF(SUM(COUNTIFS('Planificación 2026-1'!F:F,"FILIAL",'Planificación 2026-1'!W:W,C359,'Planificación 2026-1'!H:H,"PS"))&gt;0,"P04"," ")</f>
        <v xml:space="preserve"> </v>
      </c>
      <c r="AD359" s="108"/>
      <c r="AE359" s="108" t="str">
        <f>IF(SUM(COUNTIFS('Planificación 2026-1'!F:F,"FILIAL",'Planificación 2026-1'!W:W,C359,'Planificación 2026-1'!H:H,"IN"))&gt;0,"P06"," ")</f>
        <v xml:space="preserve"> </v>
      </c>
      <c r="AF359" s="108" t="str">
        <f>IF(SUM(COUNTIFS('Planificación 2026-1'!F:F,"FILIAL",'Planificación 2026-1'!W:W,C359,'Planificación 2026-1'!H:H,"CA"))&gt;0,"P07"," ")</f>
        <v xml:space="preserve"> </v>
      </c>
      <c r="AG359" s="108" t="str">
        <f>IF(SUM(COUNTIFS('Planificación 2026-1'!F:F,"FILIAL",'Planificación 2026-1'!W:W,C359,'Planificación 2026-1'!H:H,"DE"))&gt;0,"P08"," ")</f>
        <v xml:space="preserve"> </v>
      </c>
      <c r="AH359" s="108" t="str">
        <f>IF(SUM(COUNTIFS('Planificación 2026-1'!F:F,"FILIAL",'Planificación 2026-1'!W:W,C359,'Planificación 2026-1'!H:H,"OB"))&gt;0,"P09"," ")</f>
        <v xml:space="preserve"> </v>
      </c>
      <c r="AI359" s="108" t="str">
        <f>IF(SUM(COUNTIFS('Planificación 2026-1'!F:F,"FILIAL",'Planificación 2026-1'!W:W,C359,'Planificación 2026-1'!H:H,"MH"))&gt;0,"P31"," ")</f>
        <v xml:space="preserve"> </v>
      </c>
      <c r="AJ359" s="108" t="str">
        <f>IF(SUM(COUNTIFS('Planificación 2026-1'!F:F,"FILIAL",'Planificación 2026-1'!W:W,C359,'Planificación 2026-1'!H:H,"IC"))&gt;0,"P32"," ")</f>
        <v xml:space="preserve"> </v>
      </c>
      <c r="AK359" s="108" t="str">
        <f>IF(SUM(COUNTIFS('Planificación 2026-1'!F:F,"FILIAL",'Planificación 2026-1'!W:W,C359,'Planificación 2026-1'!H:H,"AR"))&gt;0,"P34"," ")</f>
        <v xml:space="preserve"> </v>
      </c>
      <c r="AL359" s="108" t="str">
        <f>IF(SUM(COUNTIFS('Planificación 2026-1'!F:F,"FILIAL",'Planificación 2026-1'!W:W,C359,'Planificación 2026-1'!H:H,"T1"))&gt;0,"P35"," ")</f>
        <v xml:space="preserve"> </v>
      </c>
      <c r="AM359" s="108" t="str">
        <f>IF(SUM(COUNTIFS('Planificación 2026-1'!F:F,"FILIAL",'Planificación 2026-1'!W:W,C359,'Planificación 2026-1'!H:H,"T3"))&gt;0,"P36"," ")</f>
        <v xml:space="preserve"> </v>
      </c>
      <c r="AN359" s="108" t="str">
        <f>IF(SUM(COUNTIFS('Planificación 2026-1'!F:F,"FILIAL",'Planificación 2026-1'!W:W,C359,'Planificación 2026-1'!H:H,"T2"))&gt;0,"P37"," ")</f>
        <v xml:space="preserve"> </v>
      </c>
      <c r="AO359" s="108" t="str">
        <f>IF(SUM(COUNTIFS('Planificación 2026-1'!F:F,"FILIAL",'Planificación 2026-1'!W:W,C359,'Planificación 2026-1'!H:H,"AE"))&gt;0,"P38"," ")</f>
        <v xml:space="preserve"> </v>
      </c>
      <c r="AP359" s="108" t="str">
        <f>IF(SUM(COUNTIFS('Planificación 2026-1'!F:F,"FILIAL",'Planificación 2026-1'!W:W,C359,'Planificación 2026-1'!H:H,"T4"))&gt;0,"P55"," ")</f>
        <v xml:space="preserve"> </v>
      </c>
      <c r="AQ359" s="108" t="str">
        <f>IF(SUM(COUNTIFS('Planificación 2026-1'!F:F,"SUNAMPE",'Planificación 2026-1'!W:W,C359,'Planificación 2026-1'!H:H,"AF"))&gt;0," P01"," ")</f>
        <v xml:space="preserve"> </v>
      </c>
      <c r="AR359" s="108" t="str">
        <f>IF(SUM(COUNTIFS('Planificación 2026-1'!F:F,"SUNAMPE",'Planificación 2026-1'!W:W,C359,'Planificación 2026-1'!H:H,"EN"))&gt;0,"P02"," ")</f>
        <v xml:space="preserve"> </v>
      </c>
      <c r="AS359" s="108" t="str">
        <f>IF(SUM(COUNTIFS('Planificación 2026-1'!F:F,"SUNAMPE",'Planificación 2026-1'!W:W,C359,'Planificación 2026-1'!H:H,"IS"))&gt;0,"P03"," ")</f>
        <v xml:space="preserve"> </v>
      </c>
      <c r="AT359" s="108" t="str">
        <f>IF(SUM(COUNTIFS('Planificación 2026-1'!F:F,"SUNAMPE",'Planificación 2026-1'!W:W,C359,'Planificación 2026-1'!H:H,"PS"))&gt;0,"P04"," ")</f>
        <v xml:space="preserve"> </v>
      </c>
      <c r="AU359" s="108"/>
      <c r="AV359" s="108" t="str">
        <f>IF(SUM(COUNTIFS('Planificación 2026-1'!F:F,"SUNAMPE",'Planificación 2026-1'!W:W,C359,'Planificación 2026-1'!H:H,"IN"))&gt;0,"P06"," ")</f>
        <v xml:space="preserve"> </v>
      </c>
      <c r="AW359" s="108" t="str">
        <f>IF(SUM(COUNTIFS('Planificación 2026-1'!F:F,"SUNAMPE",'Planificación 2026-1'!W:W,C359,'Planificación 2026-1'!H:H,"CA"))&gt;0,"P07"," ")</f>
        <v xml:space="preserve"> </v>
      </c>
      <c r="AX359" s="108" t="str">
        <f>IF(SUM(COUNTIFS('Planificación 2026-1'!F:F,"SUNAMPE",'Planificación 2026-1'!W:W,C359,'Planificación 2026-1'!H:H,"DE"))&gt;0,"P08"," ")</f>
        <v xml:space="preserve"> </v>
      </c>
      <c r="AY359" s="108" t="str">
        <f>IF(SUM(COUNTIFS('Planificación 2026-1'!F:F,"SUNAMPE",'Planificación 2026-1'!W:W,C359,'Planificación 2026-1'!H:H,"OB"))&gt;0,"P09"," ")</f>
        <v xml:space="preserve"> </v>
      </c>
      <c r="AZ359" s="108" t="str">
        <f>IF(SUM(COUNTIFS('Planificación 2026-1'!F:F,"SUNAMPE",'Planificación 2026-1'!W:W,C359,'Planificación 2026-1'!H:H,"MH"))&gt;0,"P31"," ")</f>
        <v xml:space="preserve"> </v>
      </c>
      <c r="BA359" s="108" t="str">
        <f>IF(SUM(COUNTIFS('Planificación 2026-1'!F:F,"SUNAMPE",'Planificación 2026-1'!W:W,C359,'Planificación 2026-1'!H:H,"IC"))&gt;0,"P32"," ")</f>
        <v xml:space="preserve"> </v>
      </c>
      <c r="BB359" s="108" t="str">
        <f>IF(SUM(COUNTIFS('Planificación 2026-1'!F:F,"SUNAMPE",'Planificación 2026-1'!W:W,C359,'Planificación 2026-1'!H:H,"AR"))&gt;0,"P34"," ")</f>
        <v xml:space="preserve"> </v>
      </c>
      <c r="BC359" s="108" t="str">
        <f>IF(SUM(COUNTIFS('Planificación 2026-1'!F:F,"SUNAMPE",'Planificación 2026-1'!W:W,C359,'Planificación 2026-1'!H:H,"T1"))&gt;0,"P35"," ")</f>
        <v xml:space="preserve"> </v>
      </c>
      <c r="BD359" s="108" t="str">
        <f>IF(SUM(COUNTIFS('Planificación 2026-1'!F:F,"SUNAMPE",'Planificación 2026-1'!W:W,C359,'Planificación 2026-1'!H:H,"T3"))&gt;0,"P36"," ")</f>
        <v xml:space="preserve"> </v>
      </c>
      <c r="BE359" s="108" t="str">
        <f>IF(SUM(COUNTIFS('Planificación 2026-1'!F:F,"SUNAMPE",'Planificación 2026-1'!W:W,C359,'Planificación 2026-1'!H:H,"T2"))&gt;0,"P37"," ")</f>
        <v xml:space="preserve"> </v>
      </c>
      <c r="BF359" s="108" t="str">
        <f>IF(SUM(COUNTIFS('Planificación 2026-1'!F:F,"SUNAMPE",'Planificación 2026-1'!W:W,C359,'Planificación 2026-1'!H:H,"AE"))&gt;0,"P38"," ")</f>
        <v xml:space="preserve"> </v>
      </c>
      <c r="BG359" s="108" t="str">
        <f>IF(SUM(COUNTIFS('Planificación 2026-1'!F:F,"SUNAMPE",'Planificación 2026-1'!W:W,C359,'Planificación 2026-1'!H:H,"T4"))&gt;0,"P55"," ")</f>
        <v xml:space="preserve"> </v>
      </c>
      <c r="BH359" s="108" t="str">
        <f>IF(SUM(COUNTIFS('Planificación 2026-1'!F:F,"HUAURA",'Planificación 2026-1'!W:W,C359,'Planificación 2026-1'!H:H,"AF"))&gt;0," P01"," ")</f>
        <v xml:space="preserve"> </v>
      </c>
      <c r="BI359" s="108" t="str">
        <f>IF(SUM(COUNTIFS('Planificación 2026-1'!F:F,"HUAURA",'Planificación 2026-1'!W:W,C359,'Planificación 2026-1'!H:H,"EN"))&gt;0,"P02"," ")</f>
        <v xml:space="preserve"> </v>
      </c>
      <c r="BJ359" s="108" t="str">
        <f>IF(SUM(COUNTIFS('Planificación 2026-1'!F:F,"HUAURA",'Planificación 2026-1'!W:W,C359,'Planificación 2026-1'!H:H,"IS"))&gt;0,"P03"," ")</f>
        <v xml:space="preserve"> </v>
      </c>
      <c r="BK359" s="108" t="str">
        <f>IF(SUM(COUNTIFS('Planificación 2026-1'!F:F,"HUAURA",'Planificación 2026-1'!W:W,C359,'Planificación 2026-1'!H:H,"PS"))&gt;0,"P04"," ")</f>
        <v xml:space="preserve"> </v>
      </c>
      <c r="BL359" s="108"/>
      <c r="BM359" s="108" t="str">
        <f>IF(SUM(COUNTIFS('Planificación 2026-1'!F:F,"HUAURA",'Planificación 2026-1'!W:W,C359,'Planificación 2026-1'!H:H,"IN"))&gt;0,"P06"," ")</f>
        <v xml:space="preserve"> </v>
      </c>
      <c r="BN359" s="108" t="str">
        <f>IF(SUM(COUNTIFS('Planificación 2026-1'!F:F,"HUAURA",'Planificación 2026-1'!W:W,C359,'Planificación 2026-1'!H:H,"CA"))&gt;0,"P07"," ")</f>
        <v xml:space="preserve"> </v>
      </c>
      <c r="BO359" s="108" t="str">
        <f>IF(SUM(COUNTIFS('Planificación 2026-1'!F:F,"HUAURA",'Planificación 2026-1'!W:W,C359,'Planificación 2026-1'!H:H,"DE"))&gt;0,"P08"," ")</f>
        <v xml:space="preserve"> </v>
      </c>
      <c r="BP359" s="108" t="str">
        <f>IF(SUM(COUNTIFS('Planificación 2026-1'!F:F,"HUAURA",'Planificación 2026-1'!W:W,C359,'Planificación 2026-1'!H:H,"OB"))&gt;0,"P09"," ")</f>
        <v xml:space="preserve"> </v>
      </c>
      <c r="BQ359" s="108" t="str">
        <f>IF(SUM(COUNTIFS('Planificación 2026-1'!F:F,"HUAURA",'Planificación 2026-1'!W:W,C359,'Planificación 2026-1'!H:H,"MH"))&gt;0,"P31"," ")</f>
        <v xml:space="preserve"> </v>
      </c>
      <c r="BR359" s="108" t="str">
        <f>IF(SUM(COUNTIFS('Planificación 2026-1'!F:F,"HUAURA",'Planificación 2026-1'!W:W,C359,'Planificación 2026-1'!H:H,"IC"))&gt;0,"P32"," ")</f>
        <v xml:space="preserve"> </v>
      </c>
      <c r="BS359" s="108" t="str">
        <f>IF(SUM(COUNTIFS('Planificación 2026-1'!F:F,"HUAURA",'Planificación 2026-1'!W:W,C359,'Planificación 2026-1'!H:H,"AR"))&gt;0,"P34"," ")</f>
        <v xml:space="preserve"> </v>
      </c>
      <c r="BT359" s="108" t="str">
        <f>IF(SUM(COUNTIFS('Planificación 2026-1'!F:F,"HUAURA",'Planificación 2026-1'!W:W,C359,'Planificación 2026-1'!H:H,"T1"))&gt;0,"P35"," ")</f>
        <v xml:space="preserve"> </v>
      </c>
      <c r="BU359" s="108" t="str">
        <f>IF(SUM(COUNTIFS('Planificación 2026-1'!F:F,"HUAURA",'Planificación 2026-1'!W:W,C359,'Planificación 2026-1'!H:H,"T3"))&gt;0,"P36"," ")</f>
        <v xml:space="preserve"> </v>
      </c>
      <c r="BV359" s="108" t="str">
        <f>IF(SUM(COUNTIFS('Planificación 2026-1'!F:F,"HUAURA",'Planificación 2026-1'!W:W,C359,'Planificación 2026-1'!H:H,"T2"))&gt;0,"P37"," ")</f>
        <v xml:space="preserve"> </v>
      </c>
      <c r="BW359" s="108" t="str">
        <f>IF(SUM(COUNTIFS('Planificación 2026-1'!F:F,"HUAURA",'Planificación 2026-1'!W:W,C359,'Planificación 2026-1'!H:H,"AE"))&gt;0,"P38"," ")</f>
        <v xml:space="preserve"> </v>
      </c>
      <c r="BX359" s="108" t="str">
        <f>IF(SUM(COUNTIFS('Planificación 2026-1'!F:F,"HUAURA",'Planificación 2026-1'!W:W,C359,'Planificación 2026-1'!H:H,"T4"))&gt;0,"P55"," ")</f>
        <v xml:space="preserve"> </v>
      </c>
      <c r="BY359" s="109">
        <f>SUMIFS('Planificación 2026-1'!R:R,'Planificación 2026-1'!W:W,C359,'Planificación 2026-1'!H:H,"AF",'Planificación 2026-1'!I:I,"&gt;2")</f>
        <v>9</v>
      </c>
      <c r="BZ359" s="109">
        <f>SUMIFS('Planificación 2026-1'!R:R,'Planificación 2026-1'!W:W,C359,'Planificación 2026-1'!H:H,"EN",'Planificación 2026-1'!I:I,"&gt;2")</f>
        <v>0</v>
      </c>
      <c r="CA359" s="109">
        <f>SUMIFS('Planificación 2026-1'!R:R,'Planificación 2026-1'!W:W,C359,'Planificación 2026-1'!H:H,"IS",'Planificación 2026-1'!I:I,"&gt;2")</f>
        <v>0</v>
      </c>
      <c r="CB359" s="109">
        <f>SUMIFS('Planificación 2026-1'!R:R,'Planificación 2026-1'!W:W,C359,'Planificación 2026-1'!H:H,"PS",'Planificación 2026-1'!I:I,"&gt;2")</f>
        <v>0</v>
      </c>
      <c r="CC359" s="109">
        <f>SUMIFS('Planificación 2026-1'!R:R,'Planificación 2026-1'!W:W,C359,'Planificación 2026-1'!H:H,"IN",'Planificación 2026-1'!I:I,"&gt;2")</f>
        <v>0</v>
      </c>
      <c r="CD359" s="109">
        <f>SUMIFS('Planificación 2026-1'!R:R,'Planificación 2026-1'!W:W,C359,'Planificación 2026-1'!H:H,"CA",'Planificación 2026-1'!I:I,"&gt;2")</f>
        <v>0</v>
      </c>
      <c r="CE359" s="109">
        <f>SUMIFS('Planificación 2026-1'!R:R,'Planificación 2026-1'!W:W,C359,'Planificación 2026-1'!H:H,"DE",'Planificación 2026-1'!I:I,"&gt;2")</f>
        <v>0</v>
      </c>
      <c r="CF359" s="109">
        <f>SUMIFS('Planificación 2026-1'!R:R,'Planificación 2026-1'!W:W,C359,'Planificación 2026-1'!H:H,"OB",'Planificación 2026-1'!I:I,"&gt;2")</f>
        <v>0</v>
      </c>
      <c r="CG359" s="109">
        <f>SUMIFS('Planificación 2026-1'!R:R,'Planificación 2026-1'!W:W,C359,'Planificación 2026-1'!H:H,"MH",'Planificación 2026-1'!I:I,"&gt;2")</f>
        <v>0</v>
      </c>
      <c r="CH359" s="109">
        <f>SUMIFS('Planificación 2026-1'!R:R,'Planificación 2026-1'!W:W,C359,'Planificación 2026-1'!H:H,"IC",'Planificación 2026-1'!I:I,"&gt;2")</f>
        <v>0</v>
      </c>
      <c r="CI359" s="109">
        <f>SUMIFS('Planificación 2026-1'!R:R,'Planificación 2026-1'!W:W,C359,'Planificación 2026-1'!H:H,"AR",'Planificación 2026-1'!I:I,"&gt;2")</f>
        <v>0</v>
      </c>
      <c r="CJ359" s="109">
        <f>SUMIFS('Planificación 2026-1'!R:R,'Planificación 2026-1'!W:W,C359,'Planificación 2026-1'!H:H,"T1",'Planificación 2026-1'!I:I,"&gt;2")</f>
        <v>0</v>
      </c>
      <c r="CK359" s="109">
        <f>SUMIFS('Planificación 2026-1'!R:R,'Planificación 2026-1'!W:W,C359,'Planificación 2026-1'!H:H,"T3",'Planificación 2026-1'!I:I,"&gt;2")</f>
        <v>0</v>
      </c>
      <c r="CL359" s="109">
        <f>SUMIFS('Planificación 2026-1'!R:R,'Planificación 2026-1'!W:W,C359,'Planificación 2026-1'!H:H,"T2",'Planificación 2026-1'!I:I,"&gt;2")</f>
        <v>0</v>
      </c>
      <c r="CM359" s="109">
        <f>SUMIFS('Planificación 2026-1'!R:R,'Planificación 2026-1'!W:W,C359,'Planificación 2026-1'!H:H,"AE",'Planificación 2026-1'!I:I,"&gt;2")</f>
        <v>20</v>
      </c>
      <c r="CN359" s="109">
        <f>SUMIFS('Planificación 2026-1'!R:R,'Planificación 2026-1'!W:W,C359,'Planificación 2026-1'!H:H,"T4",'Planificación 2026-1'!I:I,"&gt;2")</f>
        <v>0</v>
      </c>
      <c r="CO359" s="109">
        <f>SUMIFS('Planificación 2026-1'!R:R,'Planificación 2026-1'!W:W,C359,'Planificación 2026-1'!H:H,"AF",'Planificación 2026-1'!I:I,"&lt;3")</f>
        <v>0</v>
      </c>
      <c r="CP359" s="109">
        <f>SUMIFS('Planificación 2026-1'!R:R,'Planificación 2026-1'!W:W,C359,'Planificación 2026-1'!H:H,"EN",'Planificación 2026-1'!I:I,"&lt;3")</f>
        <v>0</v>
      </c>
      <c r="CQ359" s="109">
        <f>SUMIFS('Planificación 2026-1'!R:R,'Planificación 2026-1'!W:W,C359,'Planificación 2026-1'!H:H,"IS",'Planificación 2026-1'!I:I,"&lt;3")</f>
        <v>0</v>
      </c>
      <c r="CR359" s="109">
        <f>SUMIFS('Planificación 2026-1'!R:R,'Planificación 2026-1'!W:W,C359,'Planificación 2026-1'!H:H,"PS",'Planificación 2026-1'!I:I,"&lt;3")</f>
        <v>0</v>
      </c>
      <c r="CS359" s="109">
        <f>SUMIFS('Planificación 2026-1'!R:R,'Planificación 2026-1'!W:W,C359,'Planificación 2026-1'!H:H,"IN",'Planificación 2026-1'!I:I,"&lt;3")</f>
        <v>0</v>
      </c>
      <c r="CT359" s="109">
        <f>SUMIFS('Planificación 2026-1'!R:R,'Planificación 2026-1'!W:W,C359,'Planificación 2026-1'!H:H,"CA",'Planificación 2026-1'!I:I,"&lt;3")</f>
        <v>0</v>
      </c>
      <c r="CU359" s="109">
        <f>SUMIFS('Planificación 2026-1'!R:R,'Planificación 2026-1'!W:W,C359,'Planificación 2026-1'!H:H,"DE",'Planificación 2026-1'!I:I,"&lt;3")</f>
        <v>0</v>
      </c>
      <c r="CV359" s="109">
        <f>SUMIFS('Planificación 2026-1'!R:R,'Planificación 2026-1'!W:W,C359,'Planificación 2026-1'!H:H,"OB",'Planificación 2026-1'!I:I,"&lt;3")</f>
        <v>0</v>
      </c>
      <c r="CW359" s="109">
        <f>SUMIFS('Planificación 2026-1'!R:R,'Planificación 2026-1'!W:W,C359,'Planificación 2026-1'!H:H,"MH",'Planificación 2026-1'!I:I,"&lt;3")</f>
        <v>0</v>
      </c>
      <c r="CX359" s="109">
        <f>SUMIFS('Planificación 2026-1'!R:R,'Planificación 2026-1'!W:W,C359,'Planificación 2026-1'!H:H,"IC",'Planificación 2026-1'!I:I,"&lt;3")</f>
        <v>0</v>
      </c>
      <c r="CY359" s="109">
        <f>SUMIFS('Planificación 2026-1'!R:R,'Planificación 2026-1'!W:W,C359,'Planificación 2026-1'!H:H,"AR",'Planificación 2026-1'!I:I,"&lt;3")</f>
        <v>0</v>
      </c>
      <c r="CZ359" s="109">
        <f>SUMIFS('Planificación 2026-1'!R:R,'Planificación 2026-1'!W:W,C359,'Planificación 2026-1'!H:H,"T1",'Planificación 2026-1'!I:I,"&lt;3")</f>
        <v>0</v>
      </c>
      <c r="DA359" s="109">
        <f>SUMIFS('Planificación 2026-1'!R:R,'Planificación 2026-1'!W:W,C359,'Planificación 2026-1'!H:H,"T3",'Planificación 2026-1'!I:I,"&lt;3")</f>
        <v>0</v>
      </c>
      <c r="DB359" s="109">
        <f>SUMIFS('Planificación 2026-1'!R:R,'Planificación 2026-1'!W:W,C359,'Planificación 2026-1'!H:H,"T2",'Planificación 2026-1'!I:I,"&lt;3")</f>
        <v>0</v>
      </c>
      <c r="DC359" s="109">
        <f>SUMIFS('Planificación 2026-1'!R:R,'Planificación 2026-1'!W:W,C359,'Planificación 2026-1'!H:H,"AE",'Planificación 2026-1'!I:I,"&lt;3")</f>
        <v>0</v>
      </c>
      <c r="DD359" s="109">
        <f>SUMIFS('Planificación 2026-1'!R:R,'Planificación 2026-1'!W:W,C359,'Planificación 2026-1'!H:H,"T4",'Planificación 2026-1'!I:I,"&lt;3")</f>
        <v>0</v>
      </c>
      <c r="DE359" s="108" t="str">
        <f t="shared" si="54"/>
        <v>P01 P38</v>
      </c>
      <c r="DF359" s="41">
        <f>IF(C359="","",SUMIFS('Planificación 2026-1'!R:R,'Planificación 2026-1'!W:W,C359,'Planificación 2026-1'!F:F,"PRINCIPAL",'Planificación 2026-1'!X:X,"VIRTUAL"))</f>
        <v>8</v>
      </c>
      <c r="DG359" s="41">
        <f>IF(C359="","",SUMIFS('Planificación 2026-1'!R:R,'Planificación 2026-1'!W:W,C359,'Planificación 2026-1'!F:F,"PRINCIPAL",'Planificación 2026-1'!X:X,"PRESENCIAL"))</f>
        <v>21</v>
      </c>
      <c r="DH359" s="41">
        <f>IF(C359="","",SUMIFS('Planificación 2026-1'!R:R,'Planificación 2026-1'!W:W,C359,'Planificación 2026-1'!F:F,"PRINCIPAL",'Planificación 2026-1'!X:X,"HIBRIDO PRESENCIAL"))</f>
        <v>0</v>
      </c>
      <c r="DI359" s="108" t="str">
        <f t="shared" si="55"/>
        <v/>
      </c>
      <c r="DJ359" s="108">
        <f>IF(C359="","",SUMIFS('Planificación 2026-1'!R:R,'Planificación 2026-1'!W:W,C359,'Planificación 2026-1'!F:F,"FILIAL",'Planificación 2026-1'!X:X,"VIRTUAL"))</f>
        <v>0</v>
      </c>
      <c r="DK359" s="110">
        <f>IF(C359="","",SUMIFS('Planificación 2026-1'!R:R,'Planificación 2026-1'!W:W,C359,'Planificación 2026-1'!F:F,"FILIAL",'Planificación 2026-1'!X:X,"PRESENCIAL"))</f>
        <v>0</v>
      </c>
      <c r="DL359" s="61">
        <f>IF(C359="","",SUMIFS('Planificación 2026-1'!R:R,'Planificación 2026-1'!W:W,C359,'Planificación 2026-1'!F:F,"FILIAL",'Planificación 2026-1'!X:X,"HIBRIDO PRESENCIAL"))</f>
        <v>0</v>
      </c>
      <c r="DM359" s="111" t="str">
        <f t="shared" si="56"/>
        <v/>
      </c>
      <c r="DN359" s="108">
        <f>IF(C359="","",SUMIFS('Planificación 2026-1'!R:R,'Planificación 2026-1'!W:W,C359,'Planificación 2026-1'!F:F,"SUNAMPE",'Planificación 2026-1'!X:X,"VIRTUAL"))</f>
        <v>0</v>
      </c>
      <c r="DO359" s="61">
        <f>IF(C359="","",SUMIFS('Planificación 2026-1'!R:R,'Planificación 2026-1'!W:W,C359,'Planificación 2026-1'!F:F,"SUNAMPE",'Planificación 2026-1'!X:X,"PRESENCIAL"))</f>
        <v>0</v>
      </c>
      <c r="DP359" s="111" t="str">
        <f t="shared" si="57"/>
        <v/>
      </c>
      <c r="DQ359" s="108">
        <f>IF(C359="","",SUMIFS('Planificación 2026-1'!R:R,'Planificación 2026-1'!W:W,C359,'Planificación 2026-1'!F:F,"HUAURA",'Planificación 2026-1'!X:X,"VIRTUAL"))</f>
        <v>0</v>
      </c>
      <c r="DR359" s="61">
        <f>IF(C359="","",SUMIFS('Planificación 2026-1'!R:R,'Planificación 2026-1'!W:W,C359,'Planificación 2026-1'!F:F,"HUAURA",'Planificación 2026-1'!X:X,"PRESENCIAL"))</f>
        <v>0</v>
      </c>
      <c r="DS359" s="76">
        <f>SUMIFS('Planificación 2026-1'!R:R,'Planificación 2026-1'!W:W,C359,'Planificación 2026-1'!F:F,"PRINCIPAL",'Planificación 2026-1'!X:X,"VIRTUAL",'Planificación 2026-1'!I:I,"&gt;2")</f>
        <v>8</v>
      </c>
      <c r="DT359" s="76">
        <f>SUMIFS('Planificación 2026-1'!R:R,'Planificación 2026-1'!W:W,C359,'Planificación 2026-1'!F:F,"PRINCIPAL",'Planificación 2026-1'!X:X,"&lt;&gt;VIRTUAL",'Planificación 2026-1'!I:I,"&gt;2")</f>
        <v>21</v>
      </c>
      <c r="DU359" s="76">
        <f>SUMIFS('Planificación 2026-1'!R:R,'Planificación 2026-1'!W:W,C359,'Planificación 2026-1'!F:F,"SUNAMPE",'Planificación 2026-1'!X:X,"VIRTUAL",'Planificación 2026-1'!I:I,"&gt;2")</f>
        <v>0</v>
      </c>
      <c r="DV359" s="76">
        <f>SUMIFS('Planificación 2026-1'!R:R,'Planificación 2026-1'!W:W,C359,'Planificación 2026-1'!F:F,"SUNAMPE",'Planificación 2026-1'!X:X,"&lt;&gt;VIRTUAL",'Planificación 2026-1'!I:I,"&gt;2")</f>
        <v>0</v>
      </c>
      <c r="DW359" s="76">
        <f>SUMIFS('Planificación 2026-1'!R:R,'Planificación 2026-1'!W:W,C359,'Planificación 2026-1'!F:F,"FILIAL",'Planificación 2026-1'!X:X,"VIRTUAL",'Planificación 2026-1'!I:I,"&gt;2")</f>
        <v>0</v>
      </c>
      <c r="DX359" s="76">
        <f>SUMIFS('Planificación 2026-1'!R:R,'Planificación 2026-1'!W:W,C359,'Planificación 2026-1'!F:F,"FILIAL",'Planificación 2026-1'!X:X,"&lt;&gt;VIRTUAL",'Planificación 2026-1'!I:I,"&gt;2")</f>
        <v>0</v>
      </c>
      <c r="DY359" s="76">
        <f>SUMIFS('Planificación 2026-1'!R:R,'Planificación 2026-1'!W:W,C359,'Planificación 2026-1'!F:F,"PORUMA",'Planificación 2026-1'!X:X,"VIRTUAL",'Planificación 2026-1'!I:I,"&gt;2")</f>
        <v>0</v>
      </c>
      <c r="DZ359" s="76">
        <f>SUMIFS('Planificación 2026-1'!R:R,'Planificación 2026-1'!W:W,C359,'Planificación 2026-1'!F:F,"PORUMA",'Planificación 2026-1'!X:X,"&lt;&gt;VIRTUAL",'Planificación 2026-1'!I:I,"&gt;2")</f>
        <v>0</v>
      </c>
      <c r="EA359" s="76">
        <f>SUMIFS('Planificación 2026-1'!R:R,'Planificación 2026-1'!W:W,C359,'Planificación 2026-1'!F:F,"HUAURA",'Planificación 2026-1'!X:X,"VIRTUAL",'Planificación 2026-1'!I:I,"&gt;2")</f>
        <v>0</v>
      </c>
      <c r="EB359" s="76">
        <f>SUMIFS('Planificación 2026-1'!R:R,'Planificación 2026-1'!W:W,C359,'Planificación 2026-1'!F:F,"HUAURA",'Planificación 2026-1'!X:X,"&lt;&gt;VIRTUAL",'Planificación 2026-1'!I:I,"&gt;2")</f>
        <v>0</v>
      </c>
      <c r="EC359" s="76">
        <f>SUMIFS('Planificación 2026-1'!R:R,'Planificación 2026-1'!W:W,C359,'Planificación 2026-1'!F:F,"PRINCIPAL",'Planificación 2026-1'!X:X,"VIRTUAL",'Planificación 2026-1'!I:I,"&lt;3")</f>
        <v>0</v>
      </c>
      <c r="ED359" s="76">
        <f>SUMIFS('Planificación 2026-1'!R:R,'Planificación 2026-1'!W:W,C359,'Planificación 2026-1'!F:F,"PRINCIPAL",'Planificación 2026-1'!X:X,"&lt;&gt;VIRTUAL",'Planificación 2026-1'!I:I,"&lt;3")</f>
        <v>0</v>
      </c>
      <c r="EE359" s="76">
        <f>SUMIFS('Planificación 2026-1'!R:R,'Planificación 2026-1'!W:W,C359,'Planificación 2026-1'!F:F,"SUNAMPE",'Planificación 2026-1'!X:X,"VIRTUAL",'Planificación 2026-1'!I:I,"&lt;3")</f>
        <v>0</v>
      </c>
      <c r="EF359" s="76">
        <f>SUMIFS('Planificación 2026-1'!R:R,'Planificación 2026-1'!W:W,C359,'Planificación 2026-1'!F:F,"SUNAMPE",'Planificación 2026-1'!X:X,"&lt;&gt;VIRTUAL",'Planificación 2026-1'!I:I,"&lt;3")</f>
        <v>0</v>
      </c>
      <c r="EG359" s="76">
        <f>SUMIFS('Planificación 2026-1'!R:R,'Planificación 2026-1'!W:W,C359,'Planificación 2026-1'!F:F,"FILIAL",'Planificación 2026-1'!X:X,"VIRTUAL",'Planificación 2026-1'!I:I,"&lt;3")</f>
        <v>0</v>
      </c>
      <c r="EH359" s="76">
        <f>SUMIFS('Planificación 2026-1'!R:R,'Planificación 2026-1'!W:W,C359,'Planificación 2026-1'!F:F,"FILIAL",'Planificación 2026-1'!X:X,"&lt;&gt;VIRTUAL",'Planificación 2026-1'!I:I,"&lt;3")</f>
        <v>0</v>
      </c>
      <c r="EI359" s="76">
        <f>SUMIFS('Planificación 2026-1'!R:R,'Planificación 2026-1'!W:W,C359,'Planificación 2026-1'!F:F,"PORUMA",'Planificación 2026-1'!X:X,"VIRTUAL",'Planificación 2026-1'!I:I,"&lt;3")</f>
        <v>0</v>
      </c>
      <c r="EJ359" s="76">
        <f>SUMIFS('Planificación 2026-1'!R:R,'Planificación 2026-1'!W:W,C359,'Planificación 2026-1'!F:F,"PORUMA",'Planificación 2026-1'!X:X,"&lt;&gt;VIRTUAL",'Planificación 2026-1'!I:I,"&lt;3")</f>
        <v>0</v>
      </c>
      <c r="EK359" s="76">
        <f>SUMIFS('Planificación 2026-1'!R:R,'Planificación 2026-1'!W:W,C359,'Planificación 2026-1'!F:F,"HUAURA",'Planificación 2026-1'!X:X,"VIRTUAL",'Planificación 2026-1'!I:I,"&lt;3")</f>
        <v>0</v>
      </c>
      <c r="EL359" s="76">
        <f>SUMIFS('Planificación 2026-1'!R:R,'Planificación 2026-1'!W:W,C359,'Planificación 2026-1'!F:F,"HUAURA",'Planificación 2026-1'!X:X,"&lt;&gt;VIRTUAL",'Planificación 2026-1'!I:I,"&lt;3")</f>
        <v>0</v>
      </c>
      <c r="EM359" s="76"/>
      <c r="EN359" s="76">
        <f t="shared" si="50"/>
        <v>8</v>
      </c>
      <c r="EO359" s="76">
        <f t="shared" si="51"/>
        <v>21</v>
      </c>
      <c r="EP359" s="76" t="b">
        <f t="shared" si="52"/>
        <v>1</v>
      </c>
      <c r="EQ359" s="76" t="str">
        <f t="shared" si="53"/>
        <v>SEDE</v>
      </c>
      <c r="ER359" s="76" t="str">
        <f t="shared" si="58"/>
        <v>MAS PRESENCIAL</v>
      </c>
    </row>
    <row r="360" spans="1:148" hidden="1">
      <c r="A360" s="83"/>
      <c r="B360" s="119">
        <v>357</v>
      </c>
      <c r="C360" s="115" t="s">
        <v>533</v>
      </c>
      <c r="D360" s="112">
        <f>SUMIF('Planificación 2026-1'!W:W,C360,'Planificación 2026-1'!R:R)</f>
        <v>29</v>
      </c>
      <c r="E360" s="114" t="s">
        <v>173</v>
      </c>
      <c r="F360" s="115" t="s">
        <v>171</v>
      </c>
      <c r="G360" s="115" t="s">
        <v>153</v>
      </c>
      <c r="H360" s="115" t="s">
        <v>139</v>
      </c>
      <c r="I360" s="107" t="str">
        <f>IF(SUM(COUNTIFS('Planificación 2026-1'!F:F,"PRINCIPAL",'Planificación 2026-1'!W:W,C360,'Planificación 2026-1'!H:H,"AF"))&gt;0,"P01"," ")</f>
        <v xml:space="preserve"> </v>
      </c>
      <c r="J360" s="108" t="str">
        <f>IF(SUM(COUNTIFS('Planificación 2026-1'!F:F,"PRINCIPAL",'Planificación 2026-1'!W:W,C360,'Planificación 2026-1'!H:H,"EN"))&gt;0,"P02"," ")</f>
        <v xml:space="preserve"> </v>
      </c>
      <c r="K360" s="108" t="str">
        <f>IF(SUM(COUNTIFS('Planificación 2026-1'!F:F,"PRINCIPAL",'Planificación 2026-1'!W:W,C360,'Planificación 2026-1'!H:H,"IS"))&gt;0,"P03"," ")</f>
        <v xml:space="preserve"> </v>
      </c>
      <c r="L360" s="108" t="str">
        <f>IF(SUM(COUNTIFS('Planificación 2026-1'!F:F,"PRINCIPAL",'Planificación 2026-1'!W:W,C360,'Planificación 2026-1'!H:H,"PS"))&gt;0,"P04"," ")</f>
        <v xml:space="preserve"> </v>
      </c>
      <c r="M360" s="108"/>
      <c r="N360" s="108" t="str">
        <f>IF(SUM(COUNTIFS('Planificación 2026-1'!F:F,"PRINCIPAL",'Planificación 2026-1'!W:W,C360,'Planificación 2026-1'!H:H,"IN"))&gt;0,"P06"," ")</f>
        <v>P06</v>
      </c>
      <c r="O360" s="108" t="str">
        <f>IF(SUM(COUNTIFS('Planificación 2026-1'!F:F,"PRINCIPAL",'Planificación 2026-1'!W:W,C360,'Planificación 2026-1'!H:H,"CA"))&gt;0,"P07"," ")</f>
        <v xml:space="preserve"> </v>
      </c>
      <c r="P360" s="108" t="str">
        <f>IF(SUM(COUNTIFS('Planificación 2026-1'!F:F,"PRINCIPAL",'Planificación 2026-1'!W:W,C360,'Planificación 2026-1'!H:H,"DE"))&gt;0,"P08"," ")</f>
        <v xml:space="preserve"> </v>
      </c>
      <c r="Q360" s="108" t="str">
        <f>IF(SUM(COUNTIFS('Planificación 2026-1'!F:F,"PRINCIPAL",'Planificación 2026-1'!W:W,C360,'Planificación 2026-1'!H:H,"OB"))&gt;0,"P09"," ")</f>
        <v xml:space="preserve"> </v>
      </c>
      <c r="R360" s="108" t="str">
        <f>IF(SUM(COUNTIFS('Planificación 2026-1'!F:F,"PRINCIPAL",'Planificación 2026-1'!W:W,C360,'Planificación 2026-1'!H:H,"MH"))&gt;0,"P31"," ")</f>
        <v xml:space="preserve"> </v>
      </c>
      <c r="S360" s="108" t="str">
        <f>IF(SUM(COUNTIFS('Planificación 2026-1'!F:F,"PRINCIPAL",'Planificación 2026-1'!W:W,C360,'Planificación 2026-1'!H:H,"IC"))&gt;0,"P32"," ")</f>
        <v>P32</v>
      </c>
      <c r="T360" s="108" t="str">
        <f>IF(SUM(COUNTIFS('Planificación 2026-1'!F:F,"PRINCIPAL",'Planificación 2026-1'!W:W,C360,'Planificación 2026-1'!H:H,"AR"))&gt;0,"P34"," ")</f>
        <v xml:space="preserve"> </v>
      </c>
      <c r="U360" s="108" t="str">
        <f>IF(SUM(COUNTIFS('Planificación 2026-1'!F:F,"PRINCIPAL",'Planificación 2026-1'!W:W,C360,'Planificación 2026-1'!H:H,"T1"))&gt;0,"P35"," ")</f>
        <v xml:space="preserve"> </v>
      </c>
      <c r="V360" s="108" t="str">
        <f>IF(SUM(COUNTIFS('Planificación 2026-1'!F:F,"PRINCIPAL",'Planificación 2026-1'!W:W,C360,'Planificación 2026-1'!H:H,"T3"))&gt;0,"P36"," ")</f>
        <v xml:space="preserve"> </v>
      </c>
      <c r="W360" s="108" t="str">
        <f>IF(SUM(COUNTIFS('Planificación 2026-1'!F:F,"PRINCIPAL",'Planificación 2026-1'!W:W,C360,'Planificación 2026-1'!H:H,"T2"))&gt;0,"P37"," ")</f>
        <v xml:space="preserve"> </v>
      </c>
      <c r="X360" s="108" t="str">
        <f>IF(SUM(COUNTIFS('Planificación 2026-1'!F:F,"PRINCIPAL",'Planificación 2026-1'!W:W,C360,'Planificación 2026-1'!H:H,"AE"))&gt;0,"P38"," ")</f>
        <v xml:space="preserve"> </v>
      </c>
      <c r="Y360" s="108" t="str">
        <f>IF(SUM(COUNTIFS('Planificación 2026-1'!F:F,"PRINCIPAL",'Planificación 2026-1'!W:W,C360,'Planificación 2026-1'!H:H,"T4"))&gt;0,"P55"," ")</f>
        <v xml:space="preserve"> </v>
      </c>
      <c r="Z360" s="108" t="str">
        <f>IF(SUM(COUNTIFS('Planificación 2026-1'!F:F,"FILIAL",'Planificación 2026-1'!W:W,C360,'Planificación 2026-1'!H:H,"AF"))&gt;0," P01"," ")</f>
        <v xml:space="preserve"> </v>
      </c>
      <c r="AA360" s="108" t="str">
        <f>IF(SUM(COUNTIFS('Planificación 2026-1'!F:F,"FILIAL",'Planificación 2026-1'!W:W,C360,'Planificación 2026-1'!H:H,"EN"))&gt;0,"P02"," ")</f>
        <v xml:space="preserve"> </v>
      </c>
      <c r="AB360" s="108" t="str">
        <f>IF(SUM(COUNTIFS('Planificación 2026-1'!F:F,"FILIAL",'Planificación 2026-1'!W:W,C360,'Planificación 2026-1'!H:H,"IS"))&gt;0,"P03"," ")</f>
        <v xml:space="preserve"> </v>
      </c>
      <c r="AC360" s="108" t="str">
        <f>IF(SUM(COUNTIFS('Planificación 2026-1'!F:F,"FILIAL",'Planificación 2026-1'!W:W,C360,'Planificación 2026-1'!H:H,"PS"))&gt;0,"P04"," ")</f>
        <v xml:space="preserve"> </v>
      </c>
      <c r="AD360" s="108"/>
      <c r="AE360" s="108" t="str">
        <f>IF(SUM(COUNTIFS('Planificación 2026-1'!F:F,"FILIAL",'Planificación 2026-1'!W:W,C360,'Planificación 2026-1'!H:H,"IN"))&gt;0,"P06"," ")</f>
        <v xml:space="preserve"> </v>
      </c>
      <c r="AF360" s="108" t="str">
        <f>IF(SUM(COUNTIFS('Planificación 2026-1'!F:F,"FILIAL",'Planificación 2026-1'!W:W,C360,'Planificación 2026-1'!H:H,"CA"))&gt;0,"P07"," ")</f>
        <v xml:space="preserve"> </v>
      </c>
      <c r="AG360" s="108" t="str">
        <f>IF(SUM(COUNTIFS('Planificación 2026-1'!F:F,"FILIAL",'Planificación 2026-1'!W:W,C360,'Planificación 2026-1'!H:H,"DE"))&gt;0,"P08"," ")</f>
        <v xml:space="preserve"> </v>
      </c>
      <c r="AH360" s="108" t="str">
        <f>IF(SUM(COUNTIFS('Planificación 2026-1'!F:F,"FILIAL",'Planificación 2026-1'!W:W,C360,'Planificación 2026-1'!H:H,"OB"))&gt;0,"P09"," ")</f>
        <v xml:space="preserve"> </v>
      </c>
      <c r="AI360" s="108" t="str">
        <f>IF(SUM(COUNTIFS('Planificación 2026-1'!F:F,"FILIAL",'Planificación 2026-1'!W:W,C360,'Planificación 2026-1'!H:H,"MH"))&gt;0,"P31"," ")</f>
        <v xml:space="preserve"> </v>
      </c>
      <c r="AJ360" s="108" t="str">
        <f>IF(SUM(COUNTIFS('Planificación 2026-1'!F:F,"FILIAL",'Planificación 2026-1'!W:W,C360,'Planificación 2026-1'!H:H,"IC"))&gt;0,"P32"," ")</f>
        <v xml:space="preserve"> </v>
      </c>
      <c r="AK360" s="108" t="str">
        <f>IF(SUM(COUNTIFS('Planificación 2026-1'!F:F,"FILIAL",'Planificación 2026-1'!W:W,C360,'Planificación 2026-1'!H:H,"AR"))&gt;0,"P34"," ")</f>
        <v xml:space="preserve"> </v>
      </c>
      <c r="AL360" s="108" t="str">
        <f>IF(SUM(COUNTIFS('Planificación 2026-1'!F:F,"FILIAL",'Planificación 2026-1'!W:W,C360,'Planificación 2026-1'!H:H,"T1"))&gt;0,"P35"," ")</f>
        <v xml:space="preserve"> </v>
      </c>
      <c r="AM360" s="108" t="str">
        <f>IF(SUM(COUNTIFS('Planificación 2026-1'!F:F,"FILIAL",'Planificación 2026-1'!W:W,C360,'Planificación 2026-1'!H:H,"T3"))&gt;0,"P36"," ")</f>
        <v xml:space="preserve"> </v>
      </c>
      <c r="AN360" s="108" t="str">
        <f>IF(SUM(COUNTIFS('Planificación 2026-1'!F:F,"FILIAL",'Planificación 2026-1'!W:W,C360,'Planificación 2026-1'!H:H,"T2"))&gt;0,"P37"," ")</f>
        <v xml:space="preserve"> </v>
      </c>
      <c r="AO360" s="108" t="str">
        <f>IF(SUM(COUNTIFS('Planificación 2026-1'!F:F,"FILIAL",'Planificación 2026-1'!W:W,C360,'Planificación 2026-1'!H:H,"AE"))&gt;0,"P38"," ")</f>
        <v xml:space="preserve"> </v>
      </c>
      <c r="AP360" s="108" t="str">
        <f>IF(SUM(COUNTIFS('Planificación 2026-1'!F:F,"FILIAL",'Planificación 2026-1'!W:W,C360,'Planificación 2026-1'!H:H,"T4"))&gt;0,"P55"," ")</f>
        <v xml:space="preserve"> </v>
      </c>
      <c r="AQ360" s="108" t="str">
        <f>IF(SUM(COUNTIFS('Planificación 2026-1'!F:F,"SUNAMPE",'Planificación 2026-1'!W:W,C360,'Planificación 2026-1'!H:H,"AF"))&gt;0," P01"," ")</f>
        <v xml:space="preserve"> </v>
      </c>
      <c r="AR360" s="108" t="str">
        <f>IF(SUM(COUNTIFS('Planificación 2026-1'!F:F,"SUNAMPE",'Planificación 2026-1'!W:W,C360,'Planificación 2026-1'!H:H,"EN"))&gt;0,"P02"," ")</f>
        <v xml:space="preserve"> </v>
      </c>
      <c r="AS360" s="108" t="str">
        <f>IF(SUM(COUNTIFS('Planificación 2026-1'!F:F,"SUNAMPE",'Planificación 2026-1'!W:W,C360,'Planificación 2026-1'!H:H,"IS"))&gt;0,"P03"," ")</f>
        <v xml:space="preserve"> </v>
      </c>
      <c r="AT360" s="108" t="str">
        <f>IF(SUM(COUNTIFS('Planificación 2026-1'!F:F,"SUNAMPE",'Planificación 2026-1'!W:W,C360,'Planificación 2026-1'!H:H,"PS"))&gt;0,"P04"," ")</f>
        <v xml:space="preserve"> </v>
      </c>
      <c r="AU360" s="108"/>
      <c r="AV360" s="108" t="str">
        <f>IF(SUM(COUNTIFS('Planificación 2026-1'!F:F,"SUNAMPE",'Planificación 2026-1'!W:W,C360,'Planificación 2026-1'!H:H,"IN"))&gt;0,"P06"," ")</f>
        <v xml:space="preserve"> </v>
      </c>
      <c r="AW360" s="108" t="str">
        <f>IF(SUM(COUNTIFS('Planificación 2026-1'!F:F,"SUNAMPE",'Planificación 2026-1'!W:W,C360,'Planificación 2026-1'!H:H,"CA"))&gt;0,"P07"," ")</f>
        <v xml:space="preserve"> </v>
      </c>
      <c r="AX360" s="108" t="str">
        <f>IF(SUM(COUNTIFS('Planificación 2026-1'!F:F,"SUNAMPE",'Planificación 2026-1'!W:W,C360,'Planificación 2026-1'!H:H,"DE"))&gt;0,"P08"," ")</f>
        <v xml:space="preserve"> </v>
      </c>
      <c r="AY360" s="108" t="str">
        <f>IF(SUM(COUNTIFS('Planificación 2026-1'!F:F,"SUNAMPE",'Planificación 2026-1'!W:W,C360,'Planificación 2026-1'!H:H,"OB"))&gt;0,"P09"," ")</f>
        <v xml:space="preserve"> </v>
      </c>
      <c r="AZ360" s="108" t="str">
        <f>IF(SUM(COUNTIFS('Planificación 2026-1'!F:F,"SUNAMPE",'Planificación 2026-1'!W:W,C360,'Planificación 2026-1'!H:H,"MH"))&gt;0,"P31"," ")</f>
        <v xml:space="preserve"> </v>
      </c>
      <c r="BA360" s="108" t="str">
        <f>IF(SUM(COUNTIFS('Planificación 2026-1'!F:F,"SUNAMPE",'Planificación 2026-1'!W:W,C360,'Planificación 2026-1'!H:H,"IC"))&gt;0,"P32"," ")</f>
        <v xml:space="preserve"> </v>
      </c>
      <c r="BB360" s="108" t="str">
        <f>IF(SUM(COUNTIFS('Planificación 2026-1'!F:F,"SUNAMPE",'Planificación 2026-1'!W:W,C360,'Planificación 2026-1'!H:H,"AR"))&gt;0,"P34"," ")</f>
        <v xml:space="preserve"> </v>
      </c>
      <c r="BC360" s="108" t="str">
        <f>IF(SUM(COUNTIFS('Planificación 2026-1'!F:F,"SUNAMPE",'Planificación 2026-1'!W:W,C360,'Planificación 2026-1'!H:H,"T1"))&gt;0,"P35"," ")</f>
        <v xml:space="preserve"> </v>
      </c>
      <c r="BD360" s="108" t="str">
        <f>IF(SUM(COUNTIFS('Planificación 2026-1'!F:F,"SUNAMPE",'Planificación 2026-1'!W:W,C360,'Planificación 2026-1'!H:H,"T3"))&gt;0,"P36"," ")</f>
        <v xml:space="preserve"> </v>
      </c>
      <c r="BE360" s="108" t="str">
        <f>IF(SUM(COUNTIFS('Planificación 2026-1'!F:F,"SUNAMPE",'Planificación 2026-1'!W:W,C360,'Planificación 2026-1'!H:H,"T2"))&gt;0,"P37"," ")</f>
        <v xml:space="preserve"> </v>
      </c>
      <c r="BF360" s="108" t="str">
        <f>IF(SUM(COUNTIFS('Planificación 2026-1'!F:F,"SUNAMPE",'Planificación 2026-1'!W:W,C360,'Planificación 2026-1'!H:H,"AE"))&gt;0,"P38"," ")</f>
        <v xml:space="preserve"> </v>
      </c>
      <c r="BG360" s="108" t="str">
        <f>IF(SUM(COUNTIFS('Planificación 2026-1'!F:F,"SUNAMPE",'Planificación 2026-1'!W:W,C360,'Planificación 2026-1'!H:H,"T4"))&gt;0,"P55"," ")</f>
        <v xml:space="preserve"> </v>
      </c>
      <c r="BH360" s="108" t="str">
        <f>IF(SUM(COUNTIFS('Planificación 2026-1'!F:F,"HUAURA",'Planificación 2026-1'!W:W,C360,'Planificación 2026-1'!H:H,"AF"))&gt;0," P01"," ")</f>
        <v xml:space="preserve"> </v>
      </c>
      <c r="BI360" s="108" t="str">
        <f>IF(SUM(COUNTIFS('Planificación 2026-1'!F:F,"HUAURA",'Planificación 2026-1'!W:W,C360,'Planificación 2026-1'!H:H,"EN"))&gt;0,"P02"," ")</f>
        <v xml:space="preserve"> </v>
      </c>
      <c r="BJ360" s="108" t="str">
        <f>IF(SUM(COUNTIFS('Planificación 2026-1'!F:F,"HUAURA",'Planificación 2026-1'!W:W,C360,'Planificación 2026-1'!H:H,"IS"))&gt;0,"P03"," ")</f>
        <v xml:space="preserve"> </v>
      </c>
      <c r="BK360" s="108" t="str">
        <f>IF(SUM(COUNTIFS('Planificación 2026-1'!F:F,"HUAURA",'Planificación 2026-1'!W:W,C360,'Planificación 2026-1'!H:H,"PS"))&gt;0,"P04"," ")</f>
        <v xml:space="preserve"> </v>
      </c>
      <c r="BL360" s="108"/>
      <c r="BM360" s="108" t="str">
        <f>IF(SUM(COUNTIFS('Planificación 2026-1'!F:F,"HUAURA",'Planificación 2026-1'!W:W,C360,'Planificación 2026-1'!H:H,"IN"))&gt;0,"P06"," ")</f>
        <v xml:space="preserve"> </v>
      </c>
      <c r="BN360" s="108" t="str">
        <f>IF(SUM(COUNTIFS('Planificación 2026-1'!F:F,"HUAURA",'Planificación 2026-1'!W:W,C360,'Planificación 2026-1'!H:H,"CA"))&gt;0,"P07"," ")</f>
        <v xml:space="preserve"> </v>
      </c>
      <c r="BO360" s="108" t="str">
        <f>IF(SUM(COUNTIFS('Planificación 2026-1'!F:F,"HUAURA",'Planificación 2026-1'!W:W,C360,'Planificación 2026-1'!H:H,"DE"))&gt;0,"P08"," ")</f>
        <v xml:space="preserve"> </v>
      </c>
      <c r="BP360" s="108" t="str">
        <f>IF(SUM(COUNTIFS('Planificación 2026-1'!F:F,"HUAURA",'Planificación 2026-1'!W:W,C360,'Planificación 2026-1'!H:H,"OB"))&gt;0,"P09"," ")</f>
        <v xml:space="preserve"> </v>
      </c>
      <c r="BQ360" s="108" t="str">
        <f>IF(SUM(COUNTIFS('Planificación 2026-1'!F:F,"HUAURA",'Planificación 2026-1'!W:W,C360,'Planificación 2026-1'!H:H,"MH"))&gt;0,"P31"," ")</f>
        <v xml:space="preserve"> </v>
      </c>
      <c r="BR360" s="108" t="str">
        <f>IF(SUM(COUNTIFS('Planificación 2026-1'!F:F,"HUAURA",'Planificación 2026-1'!W:W,C360,'Planificación 2026-1'!H:H,"IC"))&gt;0,"P32"," ")</f>
        <v xml:space="preserve"> </v>
      </c>
      <c r="BS360" s="108" t="str">
        <f>IF(SUM(COUNTIFS('Planificación 2026-1'!F:F,"HUAURA",'Planificación 2026-1'!W:W,C360,'Planificación 2026-1'!H:H,"AR"))&gt;0,"P34"," ")</f>
        <v xml:space="preserve"> </v>
      </c>
      <c r="BT360" s="108" t="str">
        <f>IF(SUM(COUNTIFS('Planificación 2026-1'!F:F,"HUAURA",'Planificación 2026-1'!W:W,C360,'Planificación 2026-1'!H:H,"T1"))&gt;0,"P35"," ")</f>
        <v xml:space="preserve"> </v>
      </c>
      <c r="BU360" s="108" t="str">
        <f>IF(SUM(COUNTIFS('Planificación 2026-1'!F:F,"HUAURA",'Planificación 2026-1'!W:W,C360,'Planificación 2026-1'!H:H,"T3"))&gt;0,"P36"," ")</f>
        <v xml:space="preserve"> </v>
      </c>
      <c r="BV360" s="108" t="str">
        <f>IF(SUM(COUNTIFS('Planificación 2026-1'!F:F,"HUAURA",'Planificación 2026-1'!W:W,C360,'Planificación 2026-1'!H:H,"T2"))&gt;0,"P37"," ")</f>
        <v xml:space="preserve"> </v>
      </c>
      <c r="BW360" s="108" t="str">
        <f>IF(SUM(COUNTIFS('Planificación 2026-1'!F:F,"HUAURA",'Planificación 2026-1'!W:W,C360,'Planificación 2026-1'!H:H,"AE"))&gt;0,"P38"," ")</f>
        <v xml:space="preserve"> </v>
      </c>
      <c r="BX360" s="108" t="str">
        <f>IF(SUM(COUNTIFS('Planificación 2026-1'!F:F,"HUAURA",'Planificación 2026-1'!W:W,C360,'Planificación 2026-1'!H:H,"T4"))&gt;0,"P55"," ")</f>
        <v xml:space="preserve"> </v>
      </c>
      <c r="BY360" s="109">
        <f>SUMIFS('Planificación 2026-1'!R:R,'Planificación 2026-1'!W:W,C360,'Planificación 2026-1'!H:H,"AF",'Planificación 2026-1'!I:I,"&gt;2")</f>
        <v>0</v>
      </c>
      <c r="BZ360" s="109">
        <f>SUMIFS('Planificación 2026-1'!R:R,'Planificación 2026-1'!W:W,C360,'Planificación 2026-1'!H:H,"EN",'Planificación 2026-1'!I:I,"&gt;2")</f>
        <v>0</v>
      </c>
      <c r="CA360" s="109">
        <f>SUMIFS('Planificación 2026-1'!R:R,'Planificación 2026-1'!W:W,C360,'Planificación 2026-1'!H:H,"IS",'Planificación 2026-1'!I:I,"&gt;2")</f>
        <v>0</v>
      </c>
      <c r="CB360" s="109">
        <f>SUMIFS('Planificación 2026-1'!R:R,'Planificación 2026-1'!W:W,C360,'Planificación 2026-1'!H:H,"PS",'Planificación 2026-1'!I:I,"&gt;2")</f>
        <v>0</v>
      </c>
      <c r="CC360" s="109">
        <f>SUMIFS('Planificación 2026-1'!R:R,'Planificación 2026-1'!W:W,C360,'Planificación 2026-1'!H:H,"IN",'Planificación 2026-1'!I:I,"&gt;2")</f>
        <v>0</v>
      </c>
      <c r="CD360" s="109">
        <f>SUMIFS('Planificación 2026-1'!R:R,'Planificación 2026-1'!W:W,C360,'Planificación 2026-1'!H:H,"CA",'Planificación 2026-1'!I:I,"&gt;2")</f>
        <v>0</v>
      </c>
      <c r="CE360" s="109">
        <f>SUMIFS('Planificación 2026-1'!R:R,'Planificación 2026-1'!W:W,C360,'Planificación 2026-1'!H:H,"DE",'Planificación 2026-1'!I:I,"&gt;2")</f>
        <v>0</v>
      </c>
      <c r="CF360" s="109">
        <f>SUMIFS('Planificación 2026-1'!R:R,'Planificación 2026-1'!W:W,C360,'Planificación 2026-1'!H:H,"OB",'Planificación 2026-1'!I:I,"&gt;2")</f>
        <v>0</v>
      </c>
      <c r="CG360" s="109">
        <f>SUMIFS('Planificación 2026-1'!R:R,'Planificación 2026-1'!W:W,C360,'Planificación 2026-1'!H:H,"MH",'Planificación 2026-1'!I:I,"&gt;2")</f>
        <v>0</v>
      </c>
      <c r="CH360" s="109">
        <f>SUMIFS('Planificación 2026-1'!R:R,'Planificación 2026-1'!W:W,C360,'Planificación 2026-1'!H:H,"IC",'Planificación 2026-1'!I:I,"&gt;2")</f>
        <v>0</v>
      </c>
      <c r="CI360" s="109">
        <f>SUMIFS('Planificación 2026-1'!R:R,'Planificación 2026-1'!W:W,C360,'Planificación 2026-1'!H:H,"AR",'Planificación 2026-1'!I:I,"&gt;2")</f>
        <v>0</v>
      </c>
      <c r="CJ360" s="109">
        <f>SUMIFS('Planificación 2026-1'!R:R,'Planificación 2026-1'!W:W,C360,'Planificación 2026-1'!H:H,"T1",'Planificación 2026-1'!I:I,"&gt;2")</f>
        <v>0</v>
      </c>
      <c r="CK360" s="109">
        <f>SUMIFS('Planificación 2026-1'!R:R,'Planificación 2026-1'!W:W,C360,'Planificación 2026-1'!H:H,"T3",'Planificación 2026-1'!I:I,"&gt;2")</f>
        <v>0</v>
      </c>
      <c r="CL360" s="109">
        <f>SUMIFS('Planificación 2026-1'!R:R,'Planificación 2026-1'!W:W,C360,'Planificación 2026-1'!H:H,"T2",'Planificación 2026-1'!I:I,"&gt;2")</f>
        <v>0</v>
      </c>
      <c r="CM360" s="109">
        <f>SUMIFS('Planificación 2026-1'!R:R,'Planificación 2026-1'!W:W,C360,'Planificación 2026-1'!H:H,"AE",'Planificación 2026-1'!I:I,"&gt;2")</f>
        <v>0</v>
      </c>
      <c r="CN360" s="109">
        <f>SUMIFS('Planificación 2026-1'!R:R,'Planificación 2026-1'!W:W,C360,'Planificación 2026-1'!H:H,"T4",'Planificación 2026-1'!I:I,"&gt;2")</f>
        <v>0</v>
      </c>
      <c r="CO360" s="109">
        <f>SUMIFS('Planificación 2026-1'!R:R,'Planificación 2026-1'!W:W,C360,'Planificación 2026-1'!H:H,"AF",'Planificación 2026-1'!I:I,"&lt;3")</f>
        <v>0</v>
      </c>
      <c r="CP360" s="109">
        <f>SUMIFS('Planificación 2026-1'!R:R,'Planificación 2026-1'!W:W,C360,'Planificación 2026-1'!H:H,"EN",'Planificación 2026-1'!I:I,"&lt;3")</f>
        <v>0</v>
      </c>
      <c r="CQ360" s="109">
        <f>SUMIFS('Planificación 2026-1'!R:R,'Planificación 2026-1'!W:W,C360,'Planificación 2026-1'!H:H,"IS",'Planificación 2026-1'!I:I,"&lt;3")</f>
        <v>0</v>
      </c>
      <c r="CR360" s="109">
        <f>SUMIFS('Planificación 2026-1'!R:R,'Planificación 2026-1'!W:W,C360,'Planificación 2026-1'!H:H,"PS",'Planificación 2026-1'!I:I,"&lt;3")</f>
        <v>0</v>
      </c>
      <c r="CS360" s="109">
        <f>SUMIFS('Planificación 2026-1'!R:R,'Planificación 2026-1'!W:W,C360,'Planificación 2026-1'!H:H,"IN",'Planificación 2026-1'!I:I,"&lt;3")</f>
        <v>24</v>
      </c>
      <c r="CT360" s="109">
        <f>SUMIFS('Planificación 2026-1'!R:R,'Planificación 2026-1'!W:W,C360,'Planificación 2026-1'!H:H,"CA",'Planificación 2026-1'!I:I,"&lt;3")</f>
        <v>0</v>
      </c>
      <c r="CU360" s="109">
        <f>SUMIFS('Planificación 2026-1'!R:R,'Planificación 2026-1'!W:W,C360,'Planificación 2026-1'!H:H,"DE",'Planificación 2026-1'!I:I,"&lt;3")</f>
        <v>0</v>
      </c>
      <c r="CV360" s="109">
        <f>SUMIFS('Planificación 2026-1'!R:R,'Planificación 2026-1'!W:W,C360,'Planificación 2026-1'!H:H,"OB",'Planificación 2026-1'!I:I,"&lt;3")</f>
        <v>0</v>
      </c>
      <c r="CW360" s="109">
        <f>SUMIFS('Planificación 2026-1'!R:R,'Planificación 2026-1'!W:W,C360,'Planificación 2026-1'!H:H,"MH",'Planificación 2026-1'!I:I,"&lt;3")</f>
        <v>0</v>
      </c>
      <c r="CX360" s="109">
        <f>SUMIFS('Planificación 2026-1'!R:R,'Planificación 2026-1'!W:W,C360,'Planificación 2026-1'!H:H,"IC",'Planificación 2026-1'!I:I,"&lt;3")</f>
        <v>5</v>
      </c>
      <c r="CY360" s="109">
        <f>SUMIFS('Planificación 2026-1'!R:R,'Planificación 2026-1'!W:W,C360,'Planificación 2026-1'!H:H,"AR",'Planificación 2026-1'!I:I,"&lt;3")</f>
        <v>0</v>
      </c>
      <c r="CZ360" s="109">
        <f>SUMIFS('Planificación 2026-1'!R:R,'Planificación 2026-1'!W:W,C360,'Planificación 2026-1'!H:H,"T1",'Planificación 2026-1'!I:I,"&lt;3")</f>
        <v>0</v>
      </c>
      <c r="DA360" s="109">
        <f>SUMIFS('Planificación 2026-1'!R:R,'Planificación 2026-1'!W:W,C360,'Planificación 2026-1'!H:H,"T3",'Planificación 2026-1'!I:I,"&lt;3")</f>
        <v>0</v>
      </c>
      <c r="DB360" s="109">
        <f>SUMIFS('Planificación 2026-1'!R:R,'Planificación 2026-1'!W:W,C360,'Planificación 2026-1'!H:H,"T2",'Planificación 2026-1'!I:I,"&lt;3")</f>
        <v>0</v>
      </c>
      <c r="DC360" s="109">
        <f>SUMIFS('Planificación 2026-1'!R:R,'Planificación 2026-1'!W:W,C360,'Planificación 2026-1'!H:H,"AE",'Planificación 2026-1'!I:I,"&lt;3")</f>
        <v>0</v>
      </c>
      <c r="DD360" s="109">
        <f>SUMIFS('Planificación 2026-1'!R:R,'Planificación 2026-1'!W:W,C360,'Planificación 2026-1'!H:H,"T4",'Planificación 2026-1'!I:I,"&lt;3")</f>
        <v>0</v>
      </c>
      <c r="DE360" s="108" t="str">
        <f t="shared" si="54"/>
        <v>P06 P32</v>
      </c>
      <c r="DF360" s="41">
        <f>IF(C360="","",SUMIFS('Planificación 2026-1'!R:R,'Planificación 2026-1'!W:W,C360,'Planificación 2026-1'!F:F,"PRINCIPAL",'Planificación 2026-1'!X:X,"VIRTUAL"))</f>
        <v>5</v>
      </c>
      <c r="DG360" s="41">
        <f>IF(C360="","",SUMIFS('Planificación 2026-1'!R:R,'Planificación 2026-1'!W:W,C360,'Planificación 2026-1'!F:F,"PRINCIPAL",'Planificación 2026-1'!X:X,"PRESENCIAL"))</f>
        <v>4</v>
      </c>
      <c r="DH360" s="41">
        <f>IF(C360="","",SUMIFS('Planificación 2026-1'!R:R,'Planificación 2026-1'!W:W,C360,'Planificación 2026-1'!F:F,"PRINCIPAL",'Planificación 2026-1'!X:X,"HIBRIDO PRESENCIAL"))</f>
        <v>4</v>
      </c>
      <c r="DI360" s="108" t="str">
        <f t="shared" si="55"/>
        <v/>
      </c>
      <c r="DJ360" s="108">
        <f>IF(C360="","",SUMIFS('Planificación 2026-1'!R:R,'Planificación 2026-1'!W:W,C360,'Planificación 2026-1'!F:F,"FILIAL",'Planificación 2026-1'!X:X,"VIRTUAL"))</f>
        <v>0</v>
      </c>
      <c r="DK360" s="110">
        <f>IF(C360="","",SUMIFS('Planificación 2026-1'!R:R,'Planificación 2026-1'!W:W,C360,'Planificación 2026-1'!F:F,"FILIAL",'Planificación 2026-1'!X:X,"PRESENCIAL"))</f>
        <v>0</v>
      </c>
      <c r="DL360" s="61">
        <f>IF(C360="","",SUMIFS('Planificación 2026-1'!R:R,'Planificación 2026-1'!W:W,C360,'Planificación 2026-1'!F:F,"FILIAL",'Planificación 2026-1'!X:X,"HIBRIDO PRESENCIAL"))</f>
        <v>0</v>
      </c>
      <c r="DM360" s="111" t="str">
        <f t="shared" si="56"/>
        <v/>
      </c>
      <c r="DN360" s="108">
        <f>IF(C360="","",SUMIFS('Planificación 2026-1'!R:R,'Planificación 2026-1'!W:W,C360,'Planificación 2026-1'!F:F,"SUNAMPE",'Planificación 2026-1'!X:X,"VIRTUAL"))</f>
        <v>0</v>
      </c>
      <c r="DO360" s="61">
        <f>IF(C360="","",SUMIFS('Planificación 2026-1'!R:R,'Planificación 2026-1'!W:W,C360,'Planificación 2026-1'!F:F,"SUNAMPE",'Planificación 2026-1'!X:X,"PRESENCIAL"))</f>
        <v>0</v>
      </c>
      <c r="DP360" s="111" t="str">
        <f t="shared" si="57"/>
        <v/>
      </c>
      <c r="DQ360" s="108">
        <f>IF(C360="","",SUMIFS('Planificación 2026-1'!R:R,'Planificación 2026-1'!W:W,C360,'Planificación 2026-1'!F:F,"HUAURA",'Planificación 2026-1'!X:X,"VIRTUAL"))</f>
        <v>0</v>
      </c>
      <c r="DR360" s="61">
        <f>IF(C360="","",SUMIFS('Planificación 2026-1'!R:R,'Planificación 2026-1'!W:W,C360,'Planificación 2026-1'!F:F,"HUAURA",'Planificación 2026-1'!X:X,"PRESENCIAL"))</f>
        <v>0</v>
      </c>
      <c r="DS360" s="76">
        <f>SUMIFS('Planificación 2026-1'!R:R,'Planificación 2026-1'!W:W,C360,'Planificación 2026-1'!F:F,"PRINCIPAL",'Planificación 2026-1'!X:X,"VIRTUAL",'Planificación 2026-1'!I:I,"&gt;2")</f>
        <v>0</v>
      </c>
      <c r="DT360" s="76">
        <f>SUMIFS('Planificación 2026-1'!R:R,'Planificación 2026-1'!W:W,C360,'Planificación 2026-1'!F:F,"PRINCIPAL",'Planificación 2026-1'!X:X,"&lt;&gt;VIRTUAL",'Planificación 2026-1'!I:I,"&gt;2")</f>
        <v>0</v>
      </c>
      <c r="DU360" s="76">
        <f>SUMIFS('Planificación 2026-1'!R:R,'Planificación 2026-1'!W:W,C360,'Planificación 2026-1'!F:F,"SUNAMPE",'Planificación 2026-1'!X:X,"VIRTUAL",'Planificación 2026-1'!I:I,"&gt;2")</f>
        <v>0</v>
      </c>
      <c r="DV360" s="76">
        <f>SUMIFS('Planificación 2026-1'!R:R,'Planificación 2026-1'!W:W,C360,'Planificación 2026-1'!F:F,"SUNAMPE",'Planificación 2026-1'!X:X,"&lt;&gt;VIRTUAL",'Planificación 2026-1'!I:I,"&gt;2")</f>
        <v>0</v>
      </c>
      <c r="DW360" s="76">
        <f>SUMIFS('Planificación 2026-1'!R:R,'Planificación 2026-1'!W:W,C360,'Planificación 2026-1'!F:F,"FILIAL",'Planificación 2026-1'!X:X,"VIRTUAL",'Planificación 2026-1'!I:I,"&gt;2")</f>
        <v>0</v>
      </c>
      <c r="DX360" s="76">
        <f>SUMIFS('Planificación 2026-1'!R:R,'Planificación 2026-1'!W:W,C360,'Planificación 2026-1'!F:F,"FILIAL",'Planificación 2026-1'!X:X,"&lt;&gt;VIRTUAL",'Planificación 2026-1'!I:I,"&gt;2")</f>
        <v>0</v>
      </c>
      <c r="DY360" s="76">
        <f>SUMIFS('Planificación 2026-1'!R:R,'Planificación 2026-1'!W:W,C360,'Planificación 2026-1'!F:F,"PORUMA",'Planificación 2026-1'!X:X,"VIRTUAL",'Planificación 2026-1'!I:I,"&gt;2")</f>
        <v>0</v>
      </c>
      <c r="DZ360" s="76">
        <f>SUMIFS('Planificación 2026-1'!R:R,'Planificación 2026-1'!W:W,C360,'Planificación 2026-1'!F:F,"PORUMA",'Planificación 2026-1'!X:X,"&lt;&gt;VIRTUAL",'Planificación 2026-1'!I:I,"&gt;2")</f>
        <v>0</v>
      </c>
      <c r="EA360" s="76">
        <f>SUMIFS('Planificación 2026-1'!R:R,'Planificación 2026-1'!W:W,C360,'Planificación 2026-1'!F:F,"HUAURA",'Planificación 2026-1'!X:X,"VIRTUAL",'Planificación 2026-1'!I:I,"&gt;2")</f>
        <v>0</v>
      </c>
      <c r="EB360" s="76">
        <f>SUMIFS('Planificación 2026-1'!R:R,'Planificación 2026-1'!W:W,C360,'Planificación 2026-1'!F:F,"HUAURA",'Planificación 2026-1'!X:X,"&lt;&gt;VIRTUAL",'Planificación 2026-1'!I:I,"&gt;2")</f>
        <v>0</v>
      </c>
      <c r="EC360" s="76">
        <f>SUMIFS('Planificación 2026-1'!R:R,'Planificación 2026-1'!W:W,C360,'Planificación 2026-1'!F:F,"PRINCIPAL",'Planificación 2026-1'!X:X,"VIRTUAL",'Planificación 2026-1'!I:I,"&lt;3")</f>
        <v>5</v>
      </c>
      <c r="ED360" s="76">
        <f>SUMIFS('Planificación 2026-1'!R:R,'Planificación 2026-1'!W:W,C360,'Planificación 2026-1'!F:F,"PRINCIPAL",'Planificación 2026-1'!X:X,"&lt;&gt;VIRTUAL",'Planificación 2026-1'!I:I,"&lt;3")</f>
        <v>24</v>
      </c>
      <c r="EE360" s="76">
        <f>SUMIFS('Planificación 2026-1'!R:R,'Planificación 2026-1'!W:W,C360,'Planificación 2026-1'!F:F,"SUNAMPE",'Planificación 2026-1'!X:X,"VIRTUAL",'Planificación 2026-1'!I:I,"&lt;3")</f>
        <v>0</v>
      </c>
      <c r="EF360" s="76">
        <f>SUMIFS('Planificación 2026-1'!R:R,'Planificación 2026-1'!W:W,C360,'Planificación 2026-1'!F:F,"SUNAMPE",'Planificación 2026-1'!X:X,"&lt;&gt;VIRTUAL",'Planificación 2026-1'!I:I,"&lt;3")</f>
        <v>0</v>
      </c>
      <c r="EG360" s="76">
        <f>SUMIFS('Planificación 2026-1'!R:R,'Planificación 2026-1'!W:W,C360,'Planificación 2026-1'!F:F,"FILIAL",'Planificación 2026-1'!X:X,"VIRTUAL",'Planificación 2026-1'!I:I,"&lt;3")</f>
        <v>0</v>
      </c>
      <c r="EH360" s="76">
        <f>SUMIFS('Planificación 2026-1'!R:R,'Planificación 2026-1'!W:W,C360,'Planificación 2026-1'!F:F,"FILIAL",'Planificación 2026-1'!X:X,"&lt;&gt;VIRTUAL",'Planificación 2026-1'!I:I,"&lt;3")</f>
        <v>0</v>
      </c>
      <c r="EI360" s="76">
        <f>SUMIFS('Planificación 2026-1'!R:R,'Planificación 2026-1'!W:W,C360,'Planificación 2026-1'!F:F,"PORUMA",'Planificación 2026-1'!X:X,"VIRTUAL",'Planificación 2026-1'!I:I,"&lt;3")</f>
        <v>0</v>
      </c>
      <c r="EJ360" s="76">
        <f>SUMIFS('Planificación 2026-1'!R:R,'Planificación 2026-1'!W:W,C360,'Planificación 2026-1'!F:F,"PORUMA",'Planificación 2026-1'!X:X,"&lt;&gt;VIRTUAL",'Planificación 2026-1'!I:I,"&lt;3")</f>
        <v>0</v>
      </c>
      <c r="EK360" s="76">
        <f>SUMIFS('Planificación 2026-1'!R:R,'Planificación 2026-1'!W:W,C360,'Planificación 2026-1'!F:F,"HUAURA",'Planificación 2026-1'!X:X,"VIRTUAL",'Planificación 2026-1'!I:I,"&lt;3")</f>
        <v>0</v>
      </c>
      <c r="EL360" s="76">
        <f>SUMIFS('Planificación 2026-1'!R:R,'Planificación 2026-1'!W:W,C360,'Planificación 2026-1'!F:F,"HUAURA",'Planificación 2026-1'!X:X,"&lt;&gt;VIRTUAL",'Planificación 2026-1'!I:I,"&lt;3")</f>
        <v>0</v>
      </c>
      <c r="EM360" s="76"/>
      <c r="EN360" s="76">
        <f t="shared" si="50"/>
        <v>5</v>
      </c>
      <c r="EO360" s="76">
        <f t="shared" si="51"/>
        <v>24</v>
      </c>
      <c r="EP360" s="76" t="b">
        <f t="shared" si="52"/>
        <v>1</v>
      </c>
      <c r="EQ360" s="76" t="str">
        <f t="shared" si="53"/>
        <v/>
      </c>
      <c r="ER360" s="76" t="str">
        <f t="shared" si="58"/>
        <v>MAS PRESENCIAL</v>
      </c>
    </row>
    <row r="361" spans="1:148" hidden="1">
      <c r="A361" s="83"/>
      <c r="B361" s="119">
        <v>358</v>
      </c>
      <c r="C361" s="115" t="s">
        <v>534</v>
      </c>
      <c r="D361" s="112">
        <f>SUMIF('Planificación 2026-1'!W:W,C361,'Planificación 2026-1'!R:R)</f>
        <v>12</v>
      </c>
      <c r="E361" s="114" t="s">
        <v>170</v>
      </c>
      <c r="F361" s="116" t="s">
        <v>171</v>
      </c>
      <c r="G361" s="115" t="s">
        <v>153</v>
      </c>
      <c r="H361" s="115" t="s">
        <v>123</v>
      </c>
      <c r="I361" s="107" t="str">
        <f>IF(SUM(COUNTIFS('Planificación 2026-1'!F:F,"PRINCIPAL",'Planificación 2026-1'!W:W,C361,'Planificación 2026-1'!H:H,"AF"))&gt;0,"P01"," ")</f>
        <v xml:space="preserve"> </v>
      </c>
      <c r="J361" s="108" t="str">
        <f>IF(SUM(COUNTIFS('Planificación 2026-1'!F:F,"PRINCIPAL",'Planificación 2026-1'!W:W,C361,'Planificación 2026-1'!H:H,"EN"))&gt;0,"P02"," ")</f>
        <v xml:space="preserve"> </v>
      </c>
      <c r="K361" s="108" t="str">
        <f>IF(SUM(COUNTIFS('Planificación 2026-1'!F:F,"PRINCIPAL",'Planificación 2026-1'!W:W,C361,'Planificación 2026-1'!H:H,"IS"))&gt;0,"P03"," ")</f>
        <v>P03</v>
      </c>
      <c r="L361" s="108" t="str">
        <f>IF(SUM(COUNTIFS('Planificación 2026-1'!F:F,"PRINCIPAL",'Planificación 2026-1'!W:W,C361,'Planificación 2026-1'!H:H,"PS"))&gt;0,"P04"," ")</f>
        <v xml:space="preserve"> </v>
      </c>
      <c r="M361" s="108"/>
      <c r="N361" s="108" t="str">
        <f>IF(SUM(COUNTIFS('Planificación 2026-1'!F:F,"PRINCIPAL",'Planificación 2026-1'!W:W,C361,'Planificación 2026-1'!H:H,"IN"))&gt;0,"P06"," ")</f>
        <v xml:space="preserve"> </v>
      </c>
      <c r="O361" s="108" t="str">
        <f>IF(SUM(COUNTIFS('Planificación 2026-1'!F:F,"PRINCIPAL",'Planificación 2026-1'!W:W,C361,'Planificación 2026-1'!H:H,"CA"))&gt;0,"P07"," ")</f>
        <v xml:space="preserve"> </v>
      </c>
      <c r="P361" s="108" t="str">
        <f>IF(SUM(COUNTIFS('Planificación 2026-1'!F:F,"PRINCIPAL",'Planificación 2026-1'!W:W,C361,'Planificación 2026-1'!H:H,"DE"))&gt;0,"P08"," ")</f>
        <v xml:space="preserve"> </v>
      </c>
      <c r="Q361" s="108" t="str">
        <f>IF(SUM(COUNTIFS('Planificación 2026-1'!F:F,"PRINCIPAL",'Planificación 2026-1'!W:W,C361,'Planificación 2026-1'!H:H,"OB"))&gt;0,"P09"," ")</f>
        <v xml:space="preserve"> </v>
      </c>
      <c r="R361" s="108" t="str">
        <f>IF(SUM(COUNTIFS('Planificación 2026-1'!F:F,"PRINCIPAL",'Planificación 2026-1'!W:W,C361,'Planificación 2026-1'!H:H,"MH"))&gt;0,"P31"," ")</f>
        <v xml:space="preserve"> </v>
      </c>
      <c r="S361" s="108" t="str">
        <f>IF(SUM(COUNTIFS('Planificación 2026-1'!F:F,"PRINCIPAL",'Planificación 2026-1'!W:W,C361,'Planificación 2026-1'!H:H,"IC"))&gt;0,"P32"," ")</f>
        <v xml:space="preserve"> </v>
      </c>
      <c r="T361" s="108" t="str">
        <f>IF(SUM(COUNTIFS('Planificación 2026-1'!F:F,"PRINCIPAL",'Planificación 2026-1'!W:W,C361,'Planificación 2026-1'!H:H,"AR"))&gt;0,"P34"," ")</f>
        <v xml:space="preserve"> </v>
      </c>
      <c r="U361" s="108" t="str">
        <f>IF(SUM(COUNTIFS('Planificación 2026-1'!F:F,"PRINCIPAL",'Planificación 2026-1'!W:W,C361,'Planificación 2026-1'!H:H,"T1"))&gt;0,"P35"," ")</f>
        <v xml:space="preserve"> </v>
      </c>
      <c r="V361" s="108" t="str">
        <f>IF(SUM(COUNTIFS('Planificación 2026-1'!F:F,"PRINCIPAL",'Planificación 2026-1'!W:W,C361,'Planificación 2026-1'!H:H,"T3"))&gt;0,"P36"," ")</f>
        <v xml:space="preserve"> </v>
      </c>
      <c r="W361" s="108" t="str">
        <f>IF(SUM(COUNTIFS('Planificación 2026-1'!F:F,"PRINCIPAL",'Planificación 2026-1'!W:W,C361,'Planificación 2026-1'!H:H,"T2"))&gt;0,"P37"," ")</f>
        <v xml:space="preserve"> </v>
      </c>
      <c r="X361" s="108" t="str">
        <f>IF(SUM(COUNTIFS('Planificación 2026-1'!F:F,"PRINCIPAL",'Planificación 2026-1'!W:W,C361,'Planificación 2026-1'!H:H,"AE"))&gt;0,"P38"," ")</f>
        <v xml:space="preserve"> </v>
      </c>
      <c r="Y361" s="108" t="str">
        <f>IF(SUM(COUNTIFS('Planificación 2026-1'!F:F,"PRINCIPAL",'Planificación 2026-1'!W:W,C361,'Planificación 2026-1'!H:H,"T4"))&gt;0,"P55"," ")</f>
        <v xml:space="preserve"> </v>
      </c>
      <c r="Z361" s="108" t="str">
        <f>IF(SUM(COUNTIFS('Planificación 2026-1'!F:F,"FILIAL",'Planificación 2026-1'!W:W,C361,'Planificación 2026-1'!H:H,"AF"))&gt;0," P01"," ")</f>
        <v xml:space="preserve"> </v>
      </c>
      <c r="AA361" s="108" t="str">
        <f>IF(SUM(COUNTIFS('Planificación 2026-1'!F:F,"FILIAL",'Planificación 2026-1'!W:W,C361,'Planificación 2026-1'!H:H,"EN"))&gt;0,"P02"," ")</f>
        <v xml:space="preserve"> </v>
      </c>
      <c r="AB361" s="108" t="str">
        <f>IF(SUM(COUNTIFS('Planificación 2026-1'!F:F,"FILIAL",'Planificación 2026-1'!W:W,C361,'Planificación 2026-1'!H:H,"IS"))&gt;0,"P03"," ")</f>
        <v xml:space="preserve"> </v>
      </c>
      <c r="AC361" s="108" t="str">
        <f>IF(SUM(COUNTIFS('Planificación 2026-1'!F:F,"FILIAL",'Planificación 2026-1'!W:W,C361,'Planificación 2026-1'!H:H,"PS"))&gt;0,"P04"," ")</f>
        <v xml:space="preserve"> </v>
      </c>
      <c r="AD361" s="108"/>
      <c r="AE361" s="108" t="str">
        <f>IF(SUM(COUNTIFS('Planificación 2026-1'!F:F,"FILIAL",'Planificación 2026-1'!W:W,C361,'Planificación 2026-1'!H:H,"IN"))&gt;0,"P06"," ")</f>
        <v xml:space="preserve"> </v>
      </c>
      <c r="AF361" s="108" t="str">
        <f>IF(SUM(COUNTIFS('Planificación 2026-1'!F:F,"FILIAL",'Planificación 2026-1'!W:W,C361,'Planificación 2026-1'!H:H,"CA"))&gt;0,"P07"," ")</f>
        <v xml:space="preserve"> </v>
      </c>
      <c r="AG361" s="108" t="str">
        <f>IF(SUM(COUNTIFS('Planificación 2026-1'!F:F,"FILIAL",'Planificación 2026-1'!W:W,C361,'Planificación 2026-1'!H:H,"DE"))&gt;0,"P08"," ")</f>
        <v xml:space="preserve"> </v>
      </c>
      <c r="AH361" s="108" t="str">
        <f>IF(SUM(COUNTIFS('Planificación 2026-1'!F:F,"FILIAL",'Planificación 2026-1'!W:W,C361,'Planificación 2026-1'!H:H,"OB"))&gt;0,"P09"," ")</f>
        <v xml:space="preserve"> </v>
      </c>
      <c r="AI361" s="108" t="str">
        <f>IF(SUM(COUNTIFS('Planificación 2026-1'!F:F,"FILIAL",'Planificación 2026-1'!W:W,C361,'Planificación 2026-1'!H:H,"MH"))&gt;0,"P31"," ")</f>
        <v xml:space="preserve"> </v>
      </c>
      <c r="AJ361" s="108" t="str">
        <f>IF(SUM(COUNTIFS('Planificación 2026-1'!F:F,"FILIAL",'Planificación 2026-1'!W:W,C361,'Planificación 2026-1'!H:H,"IC"))&gt;0,"P32"," ")</f>
        <v xml:space="preserve"> </v>
      </c>
      <c r="AK361" s="108" t="str">
        <f>IF(SUM(COUNTIFS('Planificación 2026-1'!F:F,"FILIAL",'Planificación 2026-1'!W:W,C361,'Planificación 2026-1'!H:H,"AR"))&gt;0,"P34"," ")</f>
        <v xml:space="preserve"> </v>
      </c>
      <c r="AL361" s="108" t="str">
        <f>IF(SUM(COUNTIFS('Planificación 2026-1'!F:F,"FILIAL",'Planificación 2026-1'!W:W,C361,'Planificación 2026-1'!H:H,"T1"))&gt;0,"P35"," ")</f>
        <v xml:space="preserve"> </v>
      </c>
      <c r="AM361" s="108" t="str">
        <f>IF(SUM(COUNTIFS('Planificación 2026-1'!F:F,"FILIAL",'Planificación 2026-1'!W:W,C361,'Planificación 2026-1'!H:H,"T3"))&gt;0,"P36"," ")</f>
        <v xml:space="preserve"> </v>
      </c>
      <c r="AN361" s="108" t="str">
        <f>IF(SUM(COUNTIFS('Planificación 2026-1'!F:F,"FILIAL",'Planificación 2026-1'!W:W,C361,'Planificación 2026-1'!H:H,"T2"))&gt;0,"P37"," ")</f>
        <v xml:space="preserve"> </v>
      </c>
      <c r="AO361" s="108" t="str">
        <f>IF(SUM(COUNTIFS('Planificación 2026-1'!F:F,"FILIAL",'Planificación 2026-1'!W:W,C361,'Planificación 2026-1'!H:H,"AE"))&gt;0,"P38"," ")</f>
        <v xml:space="preserve"> </v>
      </c>
      <c r="AP361" s="108" t="str">
        <f>IF(SUM(COUNTIFS('Planificación 2026-1'!F:F,"FILIAL",'Planificación 2026-1'!W:W,C361,'Planificación 2026-1'!H:H,"T4"))&gt;0,"P55"," ")</f>
        <v xml:space="preserve"> </v>
      </c>
      <c r="AQ361" s="108" t="str">
        <f>IF(SUM(COUNTIFS('Planificación 2026-1'!F:F,"SUNAMPE",'Planificación 2026-1'!W:W,C361,'Planificación 2026-1'!H:H,"AF"))&gt;0," P01"," ")</f>
        <v xml:space="preserve"> </v>
      </c>
      <c r="AR361" s="108" t="str">
        <f>IF(SUM(COUNTIFS('Planificación 2026-1'!F:F,"SUNAMPE",'Planificación 2026-1'!W:W,C361,'Planificación 2026-1'!H:H,"EN"))&gt;0,"P02"," ")</f>
        <v xml:space="preserve"> </v>
      </c>
      <c r="AS361" s="108" t="str">
        <f>IF(SUM(COUNTIFS('Planificación 2026-1'!F:F,"SUNAMPE",'Planificación 2026-1'!W:W,C361,'Planificación 2026-1'!H:H,"IS"))&gt;0,"P03"," ")</f>
        <v xml:space="preserve"> </v>
      </c>
      <c r="AT361" s="108" t="str">
        <f>IF(SUM(COUNTIFS('Planificación 2026-1'!F:F,"SUNAMPE",'Planificación 2026-1'!W:W,C361,'Planificación 2026-1'!H:H,"PS"))&gt;0,"P04"," ")</f>
        <v xml:space="preserve"> </v>
      </c>
      <c r="AU361" s="108"/>
      <c r="AV361" s="108" t="str">
        <f>IF(SUM(COUNTIFS('Planificación 2026-1'!F:F,"SUNAMPE",'Planificación 2026-1'!W:W,C361,'Planificación 2026-1'!H:H,"IN"))&gt;0,"P06"," ")</f>
        <v xml:space="preserve"> </v>
      </c>
      <c r="AW361" s="108" t="str">
        <f>IF(SUM(COUNTIFS('Planificación 2026-1'!F:F,"SUNAMPE",'Planificación 2026-1'!W:W,C361,'Planificación 2026-1'!H:H,"CA"))&gt;0,"P07"," ")</f>
        <v xml:space="preserve"> </v>
      </c>
      <c r="AX361" s="108" t="str">
        <f>IF(SUM(COUNTIFS('Planificación 2026-1'!F:F,"SUNAMPE",'Planificación 2026-1'!W:W,C361,'Planificación 2026-1'!H:H,"DE"))&gt;0,"P08"," ")</f>
        <v xml:space="preserve"> </v>
      </c>
      <c r="AY361" s="108" t="str">
        <f>IF(SUM(COUNTIFS('Planificación 2026-1'!F:F,"SUNAMPE",'Planificación 2026-1'!W:W,C361,'Planificación 2026-1'!H:H,"OB"))&gt;0,"P09"," ")</f>
        <v xml:space="preserve"> </v>
      </c>
      <c r="AZ361" s="108" t="str">
        <f>IF(SUM(COUNTIFS('Planificación 2026-1'!F:F,"SUNAMPE",'Planificación 2026-1'!W:W,C361,'Planificación 2026-1'!H:H,"MH"))&gt;0,"P31"," ")</f>
        <v xml:space="preserve"> </v>
      </c>
      <c r="BA361" s="108" t="str">
        <f>IF(SUM(COUNTIFS('Planificación 2026-1'!F:F,"SUNAMPE",'Planificación 2026-1'!W:W,C361,'Planificación 2026-1'!H:H,"IC"))&gt;0,"P32"," ")</f>
        <v xml:space="preserve"> </v>
      </c>
      <c r="BB361" s="108" t="str">
        <f>IF(SUM(COUNTIFS('Planificación 2026-1'!F:F,"SUNAMPE",'Planificación 2026-1'!W:W,C361,'Planificación 2026-1'!H:H,"AR"))&gt;0,"P34"," ")</f>
        <v xml:space="preserve"> </v>
      </c>
      <c r="BC361" s="108" t="str">
        <f>IF(SUM(COUNTIFS('Planificación 2026-1'!F:F,"SUNAMPE",'Planificación 2026-1'!W:W,C361,'Planificación 2026-1'!H:H,"T1"))&gt;0,"P35"," ")</f>
        <v xml:space="preserve"> </v>
      </c>
      <c r="BD361" s="108" t="str">
        <f>IF(SUM(COUNTIFS('Planificación 2026-1'!F:F,"SUNAMPE",'Planificación 2026-1'!W:W,C361,'Planificación 2026-1'!H:H,"T3"))&gt;0,"P36"," ")</f>
        <v xml:space="preserve"> </v>
      </c>
      <c r="BE361" s="108" t="str">
        <f>IF(SUM(COUNTIFS('Planificación 2026-1'!F:F,"SUNAMPE",'Planificación 2026-1'!W:W,C361,'Planificación 2026-1'!H:H,"T2"))&gt;0,"P37"," ")</f>
        <v xml:space="preserve"> </v>
      </c>
      <c r="BF361" s="108" t="str">
        <f>IF(SUM(COUNTIFS('Planificación 2026-1'!F:F,"SUNAMPE",'Planificación 2026-1'!W:W,C361,'Planificación 2026-1'!H:H,"AE"))&gt;0,"P38"," ")</f>
        <v xml:space="preserve"> </v>
      </c>
      <c r="BG361" s="108" t="str">
        <f>IF(SUM(COUNTIFS('Planificación 2026-1'!F:F,"SUNAMPE",'Planificación 2026-1'!W:W,C361,'Planificación 2026-1'!H:H,"T4"))&gt;0,"P55"," ")</f>
        <v xml:space="preserve"> </v>
      </c>
      <c r="BH361" s="108" t="str">
        <f>IF(SUM(COUNTIFS('Planificación 2026-1'!F:F,"HUAURA",'Planificación 2026-1'!W:W,C361,'Planificación 2026-1'!H:H,"AF"))&gt;0," P01"," ")</f>
        <v xml:space="preserve"> </v>
      </c>
      <c r="BI361" s="108" t="str">
        <f>IF(SUM(COUNTIFS('Planificación 2026-1'!F:F,"HUAURA",'Planificación 2026-1'!W:W,C361,'Planificación 2026-1'!H:H,"EN"))&gt;0,"P02"," ")</f>
        <v xml:space="preserve"> </v>
      </c>
      <c r="BJ361" s="108" t="str">
        <f>IF(SUM(COUNTIFS('Planificación 2026-1'!F:F,"HUAURA",'Planificación 2026-1'!W:W,C361,'Planificación 2026-1'!H:H,"IS"))&gt;0,"P03"," ")</f>
        <v xml:space="preserve"> </v>
      </c>
      <c r="BK361" s="108" t="str">
        <f>IF(SUM(COUNTIFS('Planificación 2026-1'!F:F,"HUAURA",'Planificación 2026-1'!W:W,C361,'Planificación 2026-1'!H:H,"PS"))&gt;0,"P04"," ")</f>
        <v xml:space="preserve"> </v>
      </c>
      <c r="BL361" s="108"/>
      <c r="BM361" s="108" t="str">
        <f>IF(SUM(COUNTIFS('Planificación 2026-1'!F:F,"HUAURA",'Planificación 2026-1'!W:W,C361,'Planificación 2026-1'!H:H,"IN"))&gt;0,"P06"," ")</f>
        <v xml:space="preserve"> </v>
      </c>
      <c r="BN361" s="108" t="str">
        <f>IF(SUM(COUNTIFS('Planificación 2026-1'!F:F,"HUAURA",'Planificación 2026-1'!W:W,C361,'Planificación 2026-1'!H:H,"CA"))&gt;0,"P07"," ")</f>
        <v xml:space="preserve"> </v>
      </c>
      <c r="BO361" s="108" t="str">
        <f>IF(SUM(COUNTIFS('Planificación 2026-1'!F:F,"HUAURA",'Planificación 2026-1'!W:W,C361,'Planificación 2026-1'!H:H,"DE"))&gt;0,"P08"," ")</f>
        <v xml:space="preserve"> </v>
      </c>
      <c r="BP361" s="108" t="str">
        <f>IF(SUM(COUNTIFS('Planificación 2026-1'!F:F,"HUAURA",'Planificación 2026-1'!W:W,C361,'Planificación 2026-1'!H:H,"OB"))&gt;0,"P09"," ")</f>
        <v xml:space="preserve"> </v>
      </c>
      <c r="BQ361" s="108" t="str">
        <f>IF(SUM(COUNTIFS('Planificación 2026-1'!F:F,"HUAURA",'Planificación 2026-1'!W:W,C361,'Planificación 2026-1'!H:H,"MH"))&gt;0,"P31"," ")</f>
        <v xml:space="preserve"> </v>
      </c>
      <c r="BR361" s="108" t="str">
        <f>IF(SUM(COUNTIFS('Planificación 2026-1'!F:F,"HUAURA",'Planificación 2026-1'!W:W,C361,'Planificación 2026-1'!H:H,"IC"))&gt;0,"P32"," ")</f>
        <v xml:space="preserve"> </v>
      </c>
      <c r="BS361" s="108" t="str">
        <f>IF(SUM(COUNTIFS('Planificación 2026-1'!F:F,"HUAURA",'Planificación 2026-1'!W:W,C361,'Planificación 2026-1'!H:H,"AR"))&gt;0,"P34"," ")</f>
        <v xml:space="preserve"> </v>
      </c>
      <c r="BT361" s="108" t="str">
        <f>IF(SUM(COUNTIFS('Planificación 2026-1'!F:F,"HUAURA",'Planificación 2026-1'!W:W,C361,'Planificación 2026-1'!H:H,"T1"))&gt;0,"P35"," ")</f>
        <v xml:space="preserve"> </v>
      </c>
      <c r="BU361" s="108" t="str">
        <f>IF(SUM(COUNTIFS('Planificación 2026-1'!F:F,"HUAURA",'Planificación 2026-1'!W:W,C361,'Planificación 2026-1'!H:H,"T3"))&gt;0,"P36"," ")</f>
        <v xml:space="preserve"> </v>
      </c>
      <c r="BV361" s="108" t="str">
        <f>IF(SUM(COUNTIFS('Planificación 2026-1'!F:F,"HUAURA",'Planificación 2026-1'!W:W,C361,'Planificación 2026-1'!H:H,"T2"))&gt;0,"P37"," ")</f>
        <v xml:space="preserve"> </v>
      </c>
      <c r="BW361" s="108" t="str">
        <f>IF(SUM(COUNTIFS('Planificación 2026-1'!F:F,"HUAURA",'Planificación 2026-1'!W:W,C361,'Planificación 2026-1'!H:H,"AE"))&gt;0,"P38"," ")</f>
        <v xml:space="preserve"> </v>
      </c>
      <c r="BX361" s="108" t="str">
        <f>IF(SUM(COUNTIFS('Planificación 2026-1'!F:F,"HUAURA",'Planificación 2026-1'!W:W,C361,'Planificación 2026-1'!H:H,"T4"))&gt;0,"P55"," ")</f>
        <v xml:space="preserve"> </v>
      </c>
      <c r="BY361" s="109">
        <f>SUMIFS('Planificación 2026-1'!R:R,'Planificación 2026-1'!W:W,C361,'Planificación 2026-1'!H:H,"AF",'Planificación 2026-1'!I:I,"&gt;2")</f>
        <v>0</v>
      </c>
      <c r="BZ361" s="109">
        <f>SUMIFS('Planificación 2026-1'!R:R,'Planificación 2026-1'!W:W,C361,'Planificación 2026-1'!H:H,"EN",'Planificación 2026-1'!I:I,"&gt;2")</f>
        <v>0</v>
      </c>
      <c r="CA361" s="109">
        <f>SUMIFS('Planificación 2026-1'!R:R,'Planificación 2026-1'!W:W,C361,'Planificación 2026-1'!H:H,"IS",'Planificación 2026-1'!I:I,"&gt;2")</f>
        <v>12</v>
      </c>
      <c r="CB361" s="109">
        <f>SUMIFS('Planificación 2026-1'!R:R,'Planificación 2026-1'!W:W,C361,'Planificación 2026-1'!H:H,"PS",'Planificación 2026-1'!I:I,"&gt;2")</f>
        <v>0</v>
      </c>
      <c r="CC361" s="109">
        <f>SUMIFS('Planificación 2026-1'!R:R,'Planificación 2026-1'!W:W,C361,'Planificación 2026-1'!H:H,"IN",'Planificación 2026-1'!I:I,"&gt;2")</f>
        <v>0</v>
      </c>
      <c r="CD361" s="109">
        <f>SUMIFS('Planificación 2026-1'!R:R,'Planificación 2026-1'!W:W,C361,'Planificación 2026-1'!H:H,"CA",'Planificación 2026-1'!I:I,"&gt;2")</f>
        <v>0</v>
      </c>
      <c r="CE361" s="109">
        <f>SUMIFS('Planificación 2026-1'!R:R,'Planificación 2026-1'!W:W,C361,'Planificación 2026-1'!H:H,"DE",'Planificación 2026-1'!I:I,"&gt;2")</f>
        <v>0</v>
      </c>
      <c r="CF361" s="109">
        <f>SUMIFS('Planificación 2026-1'!R:R,'Planificación 2026-1'!W:W,C361,'Planificación 2026-1'!H:H,"OB",'Planificación 2026-1'!I:I,"&gt;2")</f>
        <v>0</v>
      </c>
      <c r="CG361" s="109">
        <f>SUMIFS('Planificación 2026-1'!R:R,'Planificación 2026-1'!W:W,C361,'Planificación 2026-1'!H:H,"MH",'Planificación 2026-1'!I:I,"&gt;2")</f>
        <v>0</v>
      </c>
      <c r="CH361" s="109">
        <f>SUMIFS('Planificación 2026-1'!R:R,'Planificación 2026-1'!W:W,C361,'Planificación 2026-1'!H:H,"IC",'Planificación 2026-1'!I:I,"&gt;2")</f>
        <v>0</v>
      </c>
      <c r="CI361" s="109">
        <f>SUMIFS('Planificación 2026-1'!R:R,'Planificación 2026-1'!W:W,C361,'Planificación 2026-1'!H:H,"AR",'Planificación 2026-1'!I:I,"&gt;2")</f>
        <v>0</v>
      </c>
      <c r="CJ361" s="109">
        <f>SUMIFS('Planificación 2026-1'!R:R,'Planificación 2026-1'!W:W,C361,'Planificación 2026-1'!H:H,"T1",'Planificación 2026-1'!I:I,"&gt;2")</f>
        <v>0</v>
      </c>
      <c r="CK361" s="109">
        <f>SUMIFS('Planificación 2026-1'!R:R,'Planificación 2026-1'!W:W,C361,'Planificación 2026-1'!H:H,"T3",'Planificación 2026-1'!I:I,"&gt;2")</f>
        <v>0</v>
      </c>
      <c r="CL361" s="109">
        <f>SUMIFS('Planificación 2026-1'!R:R,'Planificación 2026-1'!W:W,C361,'Planificación 2026-1'!H:H,"T2",'Planificación 2026-1'!I:I,"&gt;2")</f>
        <v>0</v>
      </c>
      <c r="CM361" s="109">
        <f>SUMIFS('Planificación 2026-1'!R:R,'Planificación 2026-1'!W:W,C361,'Planificación 2026-1'!H:H,"AE",'Planificación 2026-1'!I:I,"&gt;2")</f>
        <v>0</v>
      </c>
      <c r="CN361" s="109">
        <f>SUMIFS('Planificación 2026-1'!R:R,'Planificación 2026-1'!W:W,C361,'Planificación 2026-1'!H:H,"T4",'Planificación 2026-1'!I:I,"&gt;2")</f>
        <v>0</v>
      </c>
      <c r="CO361" s="109">
        <f>SUMIFS('Planificación 2026-1'!R:R,'Planificación 2026-1'!W:W,C361,'Planificación 2026-1'!H:H,"AF",'Planificación 2026-1'!I:I,"&lt;3")</f>
        <v>0</v>
      </c>
      <c r="CP361" s="109">
        <f>SUMIFS('Planificación 2026-1'!R:R,'Planificación 2026-1'!W:W,C361,'Planificación 2026-1'!H:H,"EN",'Planificación 2026-1'!I:I,"&lt;3")</f>
        <v>0</v>
      </c>
      <c r="CQ361" s="109">
        <f>SUMIFS('Planificación 2026-1'!R:R,'Planificación 2026-1'!W:W,C361,'Planificación 2026-1'!H:H,"IS",'Planificación 2026-1'!I:I,"&lt;3")</f>
        <v>0</v>
      </c>
      <c r="CR361" s="109">
        <f>SUMIFS('Planificación 2026-1'!R:R,'Planificación 2026-1'!W:W,C361,'Planificación 2026-1'!H:H,"PS",'Planificación 2026-1'!I:I,"&lt;3")</f>
        <v>0</v>
      </c>
      <c r="CS361" s="109">
        <f>SUMIFS('Planificación 2026-1'!R:R,'Planificación 2026-1'!W:W,C361,'Planificación 2026-1'!H:H,"IN",'Planificación 2026-1'!I:I,"&lt;3")</f>
        <v>0</v>
      </c>
      <c r="CT361" s="109">
        <f>SUMIFS('Planificación 2026-1'!R:R,'Planificación 2026-1'!W:W,C361,'Planificación 2026-1'!H:H,"CA",'Planificación 2026-1'!I:I,"&lt;3")</f>
        <v>0</v>
      </c>
      <c r="CU361" s="109">
        <f>SUMIFS('Planificación 2026-1'!R:R,'Planificación 2026-1'!W:W,C361,'Planificación 2026-1'!H:H,"DE",'Planificación 2026-1'!I:I,"&lt;3")</f>
        <v>0</v>
      </c>
      <c r="CV361" s="109">
        <f>SUMIFS('Planificación 2026-1'!R:R,'Planificación 2026-1'!W:W,C361,'Planificación 2026-1'!H:H,"OB",'Planificación 2026-1'!I:I,"&lt;3")</f>
        <v>0</v>
      </c>
      <c r="CW361" s="109">
        <f>SUMIFS('Planificación 2026-1'!R:R,'Planificación 2026-1'!W:W,C361,'Planificación 2026-1'!H:H,"MH",'Planificación 2026-1'!I:I,"&lt;3")</f>
        <v>0</v>
      </c>
      <c r="CX361" s="109">
        <f>SUMIFS('Planificación 2026-1'!R:R,'Planificación 2026-1'!W:W,C361,'Planificación 2026-1'!H:H,"IC",'Planificación 2026-1'!I:I,"&lt;3")</f>
        <v>0</v>
      </c>
      <c r="CY361" s="109">
        <f>SUMIFS('Planificación 2026-1'!R:R,'Planificación 2026-1'!W:W,C361,'Planificación 2026-1'!H:H,"AR",'Planificación 2026-1'!I:I,"&lt;3")</f>
        <v>0</v>
      </c>
      <c r="CZ361" s="109">
        <f>SUMIFS('Planificación 2026-1'!R:R,'Planificación 2026-1'!W:W,C361,'Planificación 2026-1'!H:H,"T1",'Planificación 2026-1'!I:I,"&lt;3")</f>
        <v>0</v>
      </c>
      <c r="DA361" s="109">
        <f>SUMIFS('Planificación 2026-1'!R:R,'Planificación 2026-1'!W:W,C361,'Planificación 2026-1'!H:H,"T3",'Planificación 2026-1'!I:I,"&lt;3")</f>
        <v>0</v>
      </c>
      <c r="DB361" s="109">
        <f>SUMIFS('Planificación 2026-1'!R:R,'Planificación 2026-1'!W:W,C361,'Planificación 2026-1'!H:H,"T2",'Planificación 2026-1'!I:I,"&lt;3")</f>
        <v>0</v>
      </c>
      <c r="DC361" s="109">
        <f>SUMIFS('Planificación 2026-1'!R:R,'Planificación 2026-1'!W:W,C361,'Planificación 2026-1'!H:H,"AE",'Planificación 2026-1'!I:I,"&lt;3")</f>
        <v>0</v>
      </c>
      <c r="DD361" s="109">
        <f>SUMIFS('Planificación 2026-1'!R:R,'Planificación 2026-1'!W:W,C361,'Planificación 2026-1'!H:H,"T4",'Planificación 2026-1'!I:I,"&lt;3")</f>
        <v>0</v>
      </c>
      <c r="DE361" s="108" t="str">
        <f t="shared" si="54"/>
        <v>P03</v>
      </c>
      <c r="DF361" s="41">
        <f>IF(C361="","",SUMIFS('Planificación 2026-1'!R:R,'Planificación 2026-1'!W:W,C361,'Planificación 2026-1'!F:F,"PRINCIPAL",'Planificación 2026-1'!X:X,"VIRTUAL"))</f>
        <v>0</v>
      </c>
      <c r="DG361" s="41">
        <f>IF(C361="","",SUMIFS('Planificación 2026-1'!R:R,'Planificación 2026-1'!W:W,C361,'Planificación 2026-1'!F:F,"PRINCIPAL",'Planificación 2026-1'!X:X,"PRESENCIAL"))</f>
        <v>12</v>
      </c>
      <c r="DH361" s="41">
        <f>IF(C361="","",SUMIFS('Planificación 2026-1'!R:R,'Planificación 2026-1'!W:W,C361,'Planificación 2026-1'!F:F,"PRINCIPAL",'Planificación 2026-1'!X:X,"HIBRIDO PRESENCIAL"))</f>
        <v>0</v>
      </c>
      <c r="DI361" s="108" t="str">
        <f t="shared" si="55"/>
        <v/>
      </c>
      <c r="DJ361" s="108">
        <f>IF(C361="","",SUMIFS('Planificación 2026-1'!R:R,'Planificación 2026-1'!W:W,C361,'Planificación 2026-1'!F:F,"FILIAL",'Planificación 2026-1'!X:X,"VIRTUAL"))</f>
        <v>0</v>
      </c>
      <c r="DK361" s="110">
        <f>IF(C361="","",SUMIFS('Planificación 2026-1'!R:R,'Planificación 2026-1'!W:W,C361,'Planificación 2026-1'!F:F,"FILIAL",'Planificación 2026-1'!X:X,"PRESENCIAL"))</f>
        <v>0</v>
      </c>
      <c r="DL361" s="61">
        <f>IF(C361="","",SUMIFS('Planificación 2026-1'!R:R,'Planificación 2026-1'!W:W,C361,'Planificación 2026-1'!F:F,"FILIAL",'Planificación 2026-1'!X:X,"HIBRIDO PRESENCIAL"))</f>
        <v>0</v>
      </c>
      <c r="DM361" s="111" t="str">
        <f t="shared" si="56"/>
        <v/>
      </c>
      <c r="DN361" s="108">
        <f>IF(C361="","",SUMIFS('Planificación 2026-1'!R:R,'Planificación 2026-1'!W:W,C361,'Planificación 2026-1'!F:F,"SUNAMPE",'Planificación 2026-1'!X:X,"VIRTUAL"))</f>
        <v>0</v>
      </c>
      <c r="DO361" s="61">
        <f>IF(C361="","",SUMIFS('Planificación 2026-1'!R:R,'Planificación 2026-1'!W:W,C361,'Planificación 2026-1'!F:F,"SUNAMPE",'Planificación 2026-1'!X:X,"PRESENCIAL"))</f>
        <v>0</v>
      </c>
      <c r="DP361" s="111" t="str">
        <f t="shared" si="57"/>
        <v/>
      </c>
      <c r="DQ361" s="108">
        <f>IF(C361="","",SUMIFS('Planificación 2026-1'!R:R,'Planificación 2026-1'!W:W,C361,'Planificación 2026-1'!F:F,"HUAURA",'Planificación 2026-1'!X:X,"VIRTUAL"))</f>
        <v>0</v>
      </c>
      <c r="DR361" s="61">
        <f>IF(C361="","",SUMIFS('Planificación 2026-1'!R:R,'Planificación 2026-1'!W:W,C361,'Planificación 2026-1'!F:F,"HUAURA",'Planificación 2026-1'!X:X,"PRESENCIAL"))</f>
        <v>0</v>
      </c>
      <c r="DS361" s="76">
        <f>SUMIFS('Planificación 2026-1'!R:R,'Planificación 2026-1'!W:W,C361,'Planificación 2026-1'!F:F,"PRINCIPAL",'Planificación 2026-1'!X:X,"VIRTUAL",'Planificación 2026-1'!I:I,"&gt;2")</f>
        <v>0</v>
      </c>
      <c r="DT361" s="76">
        <f>SUMIFS('Planificación 2026-1'!R:R,'Planificación 2026-1'!W:W,C361,'Planificación 2026-1'!F:F,"PRINCIPAL",'Planificación 2026-1'!X:X,"&lt;&gt;VIRTUAL",'Planificación 2026-1'!I:I,"&gt;2")</f>
        <v>12</v>
      </c>
      <c r="DU361" s="76">
        <f>SUMIFS('Planificación 2026-1'!R:R,'Planificación 2026-1'!W:W,C361,'Planificación 2026-1'!F:F,"SUNAMPE",'Planificación 2026-1'!X:X,"VIRTUAL",'Planificación 2026-1'!I:I,"&gt;2")</f>
        <v>0</v>
      </c>
      <c r="DV361" s="76">
        <f>SUMIFS('Planificación 2026-1'!R:R,'Planificación 2026-1'!W:W,C361,'Planificación 2026-1'!F:F,"SUNAMPE",'Planificación 2026-1'!X:X,"&lt;&gt;VIRTUAL",'Planificación 2026-1'!I:I,"&gt;2")</f>
        <v>0</v>
      </c>
      <c r="DW361" s="76">
        <f>SUMIFS('Planificación 2026-1'!R:R,'Planificación 2026-1'!W:W,C361,'Planificación 2026-1'!F:F,"FILIAL",'Planificación 2026-1'!X:X,"VIRTUAL",'Planificación 2026-1'!I:I,"&gt;2")</f>
        <v>0</v>
      </c>
      <c r="DX361" s="76">
        <f>SUMIFS('Planificación 2026-1'!R:R,'Planificación 2026-1'!W:W,C361,'Planificación 2026-1'!F:F,"FILIAL",'Planificación 2026-1'!X:X,"&lt;&gt;VIRTUAL",'Planificación 2026-1'!I:I,"&gt;2")</f>
        <v>0</v>
      </c>
      <c r="DY361" s="76">
        <f>SUMIFS('Planificación 2026-1'!R:R,'Planificación 2026-1'!W:W,C361,'Planificación 2026-1'!F:F,"PORUMA",'Planificación 2026-1'!X:X,"VIRTUAL",'Planificación 2026-1'!I:I,"&gt;2")</f>
        <v>0</v>
      </c>
      <c r="DZ361" s="76">
        <f>SUMIFS('Planificación 2026-1'!R:R,'Planificación 2026-1'!W:W,C361,'Planificación 2026-1'!F:F,"PORUMA",'Planificación 2026-1'!X:X,"&lt;&gt;VIRTUAL",'Planificación 2026-1'!I:I,"&gt;2")</f>
        <v>0</v>
      </c>
      <c r="EA361" s="76">
        <f>SUMIFS('Planificación 2026-1'!R:R,'Planificación 2026-1'!W:W,C361,'Planificación 2026-1'!F:F,"HUAURA",'Planificación 2026-1'!X:X,"VIRTUAL",'Planificación 2026-1'!I:I,"&gt;2")</f>
        <v>0</v>
      </c>
      <c r="EB361" s="76">
        <f>SUMIFS('Planificación 2026-1'!R:R,'Planificación 2026-1'!W:W,C361,'Planificación 2026-1'!F:F,"HUAURA",'Planificación 2026-1'!X:X,"&lt;&gt;VIRTUAL",'Planificación 2026-1'!I:I,"&gt;2")</f>
        <v>0</v>
      </c>
      <c r="EC361" s="76">
        <f>SUMIFS('Planificación 2026-1'!R:R,'Planificación 2026-1'!W:W,C361,'Planificación 2026-1'!F:F,"PRINCIPAL",'Planificación 2026-1'!X:X,"VIRTUAL",'Planificación 2026-1'!I:I,"&lt;3")</f>
        <v>0</v>
      </c>
      <c r="ED361" s="76">
        <f>SUMIFS('Planificación 2026-1'!R:R,'Planificación 2026-1'!W:W,C361,'Planificación 2026-1'!F:F,"PRINCIPAL",'Planificación 2026-1'!X:X,"&lt;&gt;VIRTUAL",'Planificación 2026-1'!I:I,"&lt;3")</f>
        <v>0</v>
      </c>
      <c r="EE361" s="76">
        <f>SUMIFS('Planificación 2026-1'!R:R,'Planificación 2026-1'!W:W,C361,'Planificación 2026-1'!F:F,"SUNAMPE",'Planificación 2026-1'!X:X,"VIRTUAL",'Planificación 2026-1'!I:I,"&lt;3")</f>
        <v>0</v>
      </c>
      <c r="EF361" s="76">
        <f>SUMIFS('Planificación 2026-1'!R:R,'Planificación 2026-1'!W:W,C361,'Planificación 2026-1'!F:F,"SUNAMPE",'Planificación 2026-1'!X:X,"&lt;&gt;VIRTUAL",'Planificación 2026-1'!I:I,"&lt;3")</f>
        <v>0</v>
      </c>
      <c r="EG361" s="76">
        <f>SUMIFS('Planificación 2026-1'!R:R,'Planificación 2026-1'!W:W,C361,'Planificación 2026-1'!F:F,"FILIAL",'Planificación 2026-1'!X:X,"VIRTUAL",'Planificación 2026-1'!I:I,"&lt;3")</f>
        <v>0</v>
      </c>
      <c r="EH361" s="76">
        <f>SUMIFS('Planificación 2026-1'!R:R,'Planificación 2026-1'!W:W,C361,'Planificación 2026-1'!F:F,"FILIAL",'Planificación 2026-1'!X:X,"&lt;&gt;VIRTUAL",'Planificación 2026-1'!I:I,"&lt;3")</f>
        <v>0</v>
      </c>
      <c r="EI361" s="76">
        <f>SUMIFS('Planificación 2026-1'!R:R,'Planificación 2026-1'!W:W,C361,'Planificación 2026-1'!F:F,"PORUMA",'Planificación 2026-1'!X:X,"VIRTUAL",'Planificación 2026-1'!I:I,"&lt;3")</f>
        <v>0</v>
      </c>
      <c r="EJ361" s="76">
        <f>SUMIFS('Planificación 2026-1'!R:R,'Planificación 2026-1'!W:W,C361,'Planificación 2026-1'!F:F,"PORUMA",'Planificación 2026-1'!X:X,"&lt;&gt;VIRTUAL",'Planificación 2026-1'!I:I,"&lt;3")</f>
        <v>0</v>
      </c>
      <c r="EK361" s="76">
        <f>SUMIFS('Planificación 2026-1'!R:R,'Planificación 2026-1'!W:W,C361,'Planificación 2026-1'!F:F,"HUAURA",'Planificación 2026-1'!X:X,"VIRTUAL",'Planificación 2026-1'!I:I,"&lt;3")</f>
        <v>0</v>
      </c>
      <c r="EL361" s="76">
        <f>SUMIFS('Planificación 2026-1'!R:R,'Planificación 2026-1'!W:W,C361,'Planificación 2026-1'!F:F,"HUAURA",'Planificación 2026-1'!X:X,"&lt;&gt;VIRTUAL",'Planificación 2026-1'!I:I,"&lt;3")</f>
        <v>0</v>
      </c>
      <c r="EM361" s="76"/>
      <c r="EN361" s="76">
        <f t="shared" si="50"/>
        <v>0</v>
      </c>
      <c r="EO361" s="76">
        <f t="shared" si="51"/>
        <v>12</v>
      </c>
      <c r="EP361" s="76" t="b">
        <f t="shared" si="52"/>
        <v>1</v>
      </c>
      <c r="EQ361" s="76" t="str">
        <f t="shared" si="53"/>
        <v>SEDE</v>
      </c>
      <c r="ER361" s="76" t="str">
        <f t="shared" si="58"/>
        <v>PRESENCIAL</v>
      </c>
    </row>
    <row r="362" spans="1:148" hidden="1">
      <c r="A362" s="83"/>
      <c r="B362" s="119">
        <v>359</v>
      </c>
      <c r="C362" s="115" t="s">
        <v>535</v>
      </c>
      <c r="D362" s="112">
        <f>SUMIF('Planificación 2026-1'!W:W,C362,'Planificación 2026-1'!R:R)</f>
        <v>16</v>
      </c>
      <c r="E362" s="114" t="s">
        <v>170</v>
      </c>
      <c r="F362" s="115" t="s">
        <v>171</v>
      </c>
      <c r="G362" s="115" t="s">
        <v>13</v>
      </c>
      <c r="H362" s="115" t="s">
        <v>127</v>
      </c>
      <c r="I362" s="107" t="str">
        <f>IF(SUM(COUNTIFS('Planificación 2026-1'!F:F,"PRINCIPAL",'Planificación 2026-1'!W:W,C362,'Planificación 2026-1'!H:H,"AF"))&gt;0,"P01"," ")</f>
        <v xml:space="preserve"> </v>
      </c>
      <c r="J362" s="108" t="str">
        <f>IF(SUM(COUNTIFS('Planificación 2026-1'!F:F,"PRINCIPAL",'Planificación 2026-1'!W:W,C362,'Planificación 2026-1'!H:H,"EN"))&gt;0,"P02"," ")</f>
        <v xml:space="preserve"> </v>
      </c>
      <c r="K362" s="108" t="str">
        <f>IF(SUM(COUNTIFS('Planificación 2026-1'!F:F,"PRINCIPAL",'Planificación 2026-1'!W:W,C362,'Planificación 2026-1'!H:H,"IS"))&gt;0,"P03"," ")</f>
        <v xml:space="preserve"> </v>
      </c>
      <c r="L362" s="108" t="str">
        <f>IF(SUM(COUNTIFS('Planificación 2026-1'!F:F,"PRINCIPAL",'Planificación 2026-1'!W:W,C362,'Planificación 2026-1'!H:H,"PS"))&gt;0,"P04"," ")</f>
        <v xml:space="preserve"> </v>
      </c>
      <c r="M362" s="108"/>
      <c r="N362" s="108" t="str">
        <f>IF(SUM(COUNTIFS('Planificación 2026-1'!F:F,"PRINCIPAL",'Planificación 2026-1'!W:W,C362,'Planificación 2026-1'!H:H,"IN"))&gt;0,"P06"," ")</f>
        <v xml:space="preserve"> </v>
      </c>
      <c r="O362" s="108" t="str">
        <f>IF(SUM(COUNTIFS('Planificación 2026-1'!F:F,"PRINCIPAL",'Planificación 2026-1'!W:W,C362,'Planificación 2026-1'!H:H,"CA"))&gt;0,"P07"," ")</f>
        <v xml:space="preserve"> </v>
      </c>
      <c r="P362" s="108" t="str">
        <f>IF(SUM(COUNTIFS('Planificación 2026-1'!F:F,"PRINCIPAL",'Planificación 2026-1'!W:W,C362,'Planificación 2026-1'!H:H,"DE"))&gt;0,"P08"," ")</f>
        <v>P08</v>
      </c>
      <c r="Q362" s="108" t="str">
        <f>IF(SUM(COUNTIFS('Planificación 2026-1'!F:F,"PRINCIPAL",'Planificación 2026-1'!W:W,C362,'Planificación 2026-1'!H:H,"OB"))&gt;0,"P09"," ")</f>
        <v xml:space="preserve"> </v>
      </c>
      <c r="R362" s="108" t="str">
        <f>IF(SUM(COUNTIFS('Planificación 2026-1'!F:F,"PRINCIPAL",'Planificación 2026-1'!W:W,C362,'Planificación 2026-1'!H:H,"MH"))&gt;0,"P31"," ")</f>
        <v xml:space="preserve"> </v>
      </c>
      <c r="S362" s="108" t="str">
        <f>IF(SUM(COUNTIFS('Planificación 2026-1'!F:F,"PRINCIPAL",'Planificación 2026-1'!W:W,C362,'Planificación 2026-1'!H:H,"IC"))&gt;0,"P32"," ")</f>
        <v xml:space="preserve"> </v>
      </c>
      <c r="T362" s="108" t="str">
        <f>IF(SUM(COUNTIFS('Planificación 2026-1'!F:F,"PRINCIPAL",'Planificación 2026-1'!W:W,C362,'Planificación 2026-1'!H:H,"AR"))&gt;0,"P34"," ")</f>
        <v xml:space="preserve"> </v>
      </c>
      <c r="U362" s="108" t="str">
        <f>IF(SUM(COUNTIFS('Planificación 2026-1'!F:F,"PRINCIPAL",'Planificación 2026-1'!W:W,C362,'Planificación 2026-1'!H:H,"T1"))&gt;0,"P35"," ")</f>
        <v xml:space="preserve"> </v>
      </c>
      <c r="V362" s="108" t="str">
        <f>IF(SUM(COUNTIFS('Planificación 2026-1'!F:F,"PRINCIPAL",'Planificación 2026-1'!W:W,C362,'Planificación 2026-1'!H:H,"T3"))&gt;0,"P36"," ")</f>
        <v xml:space="preserve"> </v>
      </c>
      <c r="W362" s="108" t="str">
        <f>IF(SUM(COUNTIFS('Planificación 2026-1'!F:F,"PRINCIPAL",'Planificación 2026-1'!W:W,C362,'Planificación 2026-1'!H:H,"T2"))&gt;0,"P37"," ")</f>
        <v xml:space="preserve"> </v>
      </c>
      <c r="X362" s="108" t="str">
        <f>IF(SUM(COUNTIFS('Planificación 2026-1'!F:F,"PRINCIPAL",'Planificación 2026-1'!W:W,C362,'Planificación 2026-1'!H:H,"AE"))&gt;0,"P38"," ")</f>
        <v xml:space="preserve"> </v>
      </c>
      <c r="Y362" s="108" t="str">
        <f>IF(SUM(COUNTIFS('Planificación 2026-1'!F:F,"PRINCIPAL",'Planificación 2026-1'!W:W,C362,'Planificación 2026-1'!H:H,"T4"))&gt;0,"P55"," ")</f>
        <v xml:space="preserve"> </v>
      </c>
      <c r="Z362" s="108" t="str">
        <f>IF(SUM(COUNTIFS('Planificación 2026-1'!F:F,"FILIAL",'Planificación 2026-1'!W:W,C362,'Planificación 2026-1'!H:H,"AF"))&gt;0," P01"," ")</f>
        <v xml:space="preserve"> </v>
      </c>
      <c r="AA362" s="108" t="str">
        <f>IF(SUM(COUNTIFS('Planificación 2026-1'!F:F,"FILIAL",'Planificación 2026-1'!W:W,C362,'Planificación 2026-1'!H:H,"EN"))&gt;0,"P02"," ")</f>
        <v xml:space="preserve"> </v>
      </c>
      <c r="AB362" s="108" t="str">
        <f>IF(SUM(COUNTIFS('Planificación 2026-1'!F:F,"FILIAL",'Planificación 2026-1'!W:W,C362,'Planificación 2026-1'!H:H,"IS"))&gt;0,"P03"," ")</f>
        <v xml:space="preserve"> </v>
      </c>
      <c r="AC362" s="108" t="str">
        <f>IF(SUM(COUNTIFS('Planificación 2026-1'!F:F,"FILIAL",'Planificación 2026-1'!W:W,C362,'Planificación 2026-1'!H:H,"PS"))&gt;0,"P04"," ")</f>
        <v xml:space="preserve"> </v>
      </c>
      <c r="AD362" s="108"/>
      <c r="AE362" s="108" t="str">
        <f>IF(SUM(COUNTIFS('Planificación 2026-1'!F:F,"FILIAL",'Planificación 2026-1'!W:W,C362,'Planificación 2026-1'!H:H,"IN"))&gt;0,"P06"," ")</f>
        <v xml:space="preserve"> </v>
      </c>
      <c r="AF362" s="108" t="str">
        <f>IF(SUM(COUNTIFS('Planificación 2026-1'!F:F,"FILIAL",'Planificación 2026-1'!W:W,C362,'Planificación 2026-1'!H:H,"CA"))&gt;0,"P07"," ")</f>
        <v xml:space="preserve"> </v>
      </c>
      <c r="AG362" s="108" t="str">
        <f>IF(SUM(COUNTIFS('Planificación 2026-1'!F:F,"FILIAL",'Planificación 2026-1'!W:W,C362,'Planificación 2026-1'!H:H,"DE"))&gt;0,"P08"," ")</f>
        <v>P08</v>
      </c>
      <c r="AH362" s="108" t="str">
        <f>IF(SUM(COUNTIFS('Planificación 2026-1'!F:F,"FILIAL",'Planificación 2026-1'!W:W,C362,'Planificación 2026-1'!H:H,"OB"))&gt;0,"P09"," ")</f>
        <v xml:space="preserve"> </v>
      </c>
      <c r="AI362" s="108" t="str">
        <f>IF(SUM(COUNTIFS('Planificación 2026-1'!F:F,"FILIAL",'Planificación 2026-1'!W:W,C362,'Planificación 2026-1'!H:H,"MH"))&gt;0,"P31"," ")</f>
        <v xml:space="preserve"> </v>
      </c>
      <c r="AJ362" s="108" t="str">
        <f>IF(SUM(COUNTIFS('Planificación 2026-1'!F:F,"FILIAL",'Planificación 2026-1'!W:W,C362,'Planificación 2026-1'!H:H,"IC"))&gt;0,"P32"," ")</f>
        <v xml:space="preserve"> </v>
      </c>
      <c r="AK362" s="108" t="str">
        <f>IF(SUM(COUNTIFS('Planificación 2026-1'!F:F,"FILIAL",'Planificación 2026-1'!W:W,C362,'Planificación 2026-1'!H:H,"AR"))&gt;0,"P34"," ")</f>
        <v xml:space="preserve"> </v>
      </c>
      <c r="AL362" s="108" t="str">
        <f>IF(SUM(COUNTIFS('Planificación 2026-1'!F:F,"FILIAL",'Planificación 2026-1'!W:W,C362,'Planificación 2026-1'!H:H,"T1"))&gt;0,"P35"," ")</f>
        <v xml:space="preserve"> </v>
      </c>
      <c r="AM362" s="108" t="str">
        <f>IF(SUM(COUNTIFS('Planificación 2026-1'!F:F,"FILIAL",'Planificación 2026-1'!W:W,C362,'Planificación 2026-1'!H:H,"T3"))&gt;0,"P36"," ")</f>
        <v xml:space="preserve"> </v>
      </c>
      <c r="AN362" s="108" t="str">
        <f>IF(SUM(COUNTIFS('Planificación 2026-1'!F:F,"FILIAL",'Planificación 2026-1'!W:W,C362,'Planificación 2026-1'!H:H,"T2"))&gt;0,"P37"," ")</f>
        <v xml:space="preserve"> </v>
      </c>
      <c r="AO362" s="108" t="str">
        <f>IF(SUM(COUNTIFS('Planificación 2026-1'!F:F,"FILIAL",'Planificación 2026-1'!W:W,C362,'Planificación 2026-1'!H:H,"AE"))&gt;0,"P38"," ")</f>
        <v xml:space="preserve"> </v>
      </c>
      <c r="AP362" s="108" t="str">
        <f>IF(SUM(COUNTIFS('Planificación 2026-1'!F:F,"FILIAL",'Planificación 2026-1'!W:W,C362,'Planificación 2026-1'!H:H,"T4"))&gt;0,"P55"," ")</f>
        <v xml:space="preserve"> </v>
      </c>
      <c r="AQ362" s="108" t="str">
        <f>IF(SUM(COUNTIFS('Planificación 2026-1'!F:F,"SUNAMPE",'Planificación 2026-1'!W:W,C362,'Planificación 2026-1'!H:H,"AF"))&gt;0," P01"," ")</f>
        <v xml:space="preserve"> </v>
      </c>
      <c r="AR362" s="108" t="str">
        <f>IF(SUM(COUNTIFS('Planificación 2026-1'!F:F,"SUNAMPE",'Planificación 2026-1'!W:W,C362,'Planificación 2026-1'!H:H,"EN"))&gt;0,"P02"," ")</f>
        <v xml:space="preserve"> </v>
      </c>
      <c r="AS362" s="108" t="str">
        <f>IF(SUM(COUNTIFS('Planificación 2026-1'!F:F,"SUNAMPE",'Planificación 2026-1'!W:W,C362,'Planificación 2026-1'!H:H,"IS"))&gt;0,"P03"," ")</f>
        <v xml:space="preserve"> </v>
      </c>
      <c r="AT362" s="108" t="str">
        <f>IF(SUM(COUNTIFS('Planificación 2026-1'!F:F,"SUNAMPE",'Planificación 2026-1'!W:W,C362,'Planificación 2026-1'!H:H,"PS"))&gt;0,"P04"," ")</f>
        <v xml:space="preserve"> </v>
      </c>
      <c r="AU362" s="108"/>
      <c r="AV362" s="108" t="str">
        <f>IF(SUM(COUNTIFS('Planificación 2026-1'!F:F,"SUNAMPE",'Planificación 2026-1'!W:W,C362,'Planificación 2026-1'!H:H,"IN"))&gt;0,"P06"," ")</f>
        <v xml:space="preserve"> </v>
      </c>
      <c r="AW362" s="108" t="str">
        <f>IF(SUM(COUNTIFS('Planificación 2026-1'!F:F,"SUNAMPE",'Planificación 2026-1'!W:W,C362,'Planificación 2026-1'!H:H,"CA"))&gt;0,"P07"," ")</f>
        <v xml:space="preserve"> </v>
      </c>
      <c r="AX362" s="108" t="str">
        <f>IF(SUM(COUNTIFS('Planificación 2026-1'!F:F,"SUNAMPE",'Planificación 2026-1'!W:W,C362,'Planificación 2026-1'!H:H,"DE"))&gt;0,"P08"," ")</f>
        <v xml:space="preserve"> </v>
      </c>
      <c r="AY362" s="108" t="str">
        <f>IF(SUM(COUNTIFS('Planificación 2026-1'!F:F,"SUNAMPE",'Planificación 2026-1'!W:W,C362,'Planificación 2026-1'!H:H,"OB"))&gt;0,"P09"," ")</f>
        <v xml:space="preserve"> </v>
      </c>
      <c r="AZ362" s="108" t="str">
        <f>IF(SUM(COUNTIFS('Planificación 2026-1'!F:F,"SUNAMPE",'Planificación 2026-1'!W:W,C362,'Planificación 2026-1'!H:H,"MH"))&gt;0,"P31"," ")</f>
        <v xml:space="preserve"> </v>
      </c>
      <c r="BA362" s="108" t="str">
        <f>IF(SUM(COUNTIFS('Planificación 2026-1'!F:F,"SUNAMPE",'Planificación 2026-1'!W:W,C362,'Planificación 2026-1'!H:H,"IC"))&gt;0,"P32"," ")</f>
        <v xml:space="preserve"> </v>
      </c>
      <c r="BB362" s="108" t="str">
        <f>IF(SUM(COUNTIFS('Planificación 2026-1'!F:F,"SUNAMPE",'Planificación 2026-1'!W:W,C362,'Planificación 2026-1'!H:H,"AR"))&gt;0,"P34"," ")</f>
        <v xml:space="preserve"> </v>
      </c>
      <c r="BC362" s="108" t="str">
        <f>IF(SUM(COUNTIFS('Planificación 2026-1'!F:F,"SUNAMPE",'Planificación 2026-1'!W:W,C362,'Planificación 2026-1'!H:H,"T1"))&gt;0,"P35"," ")</f>
        <v xml:space="preserve"> </v>
      </c>
      <c r="BD362" s="108" t="str">
        <f>IF(SUM(COUNTIFS('Planificación 2026-1'!F:F,"SUNAMPE",'Planificación 2026-1'!W:W,C362,'Planificación 2026-1'!H:H,"T3"))&gt;0,"P36"," ")</f>
        <v xml:space="preserve"> </v>
      </c>
      <c r="BE362" s="108" t="str">
        <f>IF(SUM(COUNTIFS('Planificación 2026-1'!F:F,"SUNAMPE",'Planificación 2026-1'!W:W,C362,'Planificación 2026-1'!H:H,"T2"))&gt;0,"P37"," ")</f>
        <v xml:space="preserve"> </v>
      </c>
      <c r="BF362" s="108" t="str">
        <f>IF(SUM(COUNTIFS('Planificación 2026-1'!F:F,"SUNAMPE",'Planificación 2026-1'!W:W,C362,'Planificación 2026-1'!H:H,"AE"))&gt;0,"P38"," ")</f>
        <v xml:space="preserve"> </v>
      </c>
      <c r="BG362" s="108" t="str">
        <f>IF(SUM(COUNTIFS('Planificación 2026-1'!F:F,"SUNAMPE",'Planificación 2026-1'!W:W,C362,'Planificación 2026-1'!H:H,"T4"))&gt;0,"P55"," ")</f>
        <v xml:space="preserve"> </v>
      </c>
      <c r="BH362" s="108" t="str">
        <f>IF(SUM(COUNTIFS('Planificación 2026-1'!F:F,"HUAURA",'Planificación 2026-1'!W:W,C362,'Planificación 2026-1'!H:H,"AF"))&gt;0," P01"," ")</f>
        <v xml:space="preserve"> </v>
      </c>
      <c r="BI362" s="108" t="str">
        <f>IF(SUM(COUNTIFS('Planificación 2026-1'!F:F,"HUAURA",'Planificación 2026-1'!W:W,C362,'Planificación 2026-1'!H:H,"EN"))&gt;0,"P02"," ")</f>
        <v xml:space="preserve"> </v>
      </c>
      <c r="BJ362" s="108" t="str">
        <f>IF(SUM(COUNTIFS('Planificación 2026-1'!F:F,"HUAURA",'Planificación 2026-1'!W:W,C362,'Planificación 2026-1'!H:H,"IS"))&gt;0,"P03"," ")</f>
        <v xml:space="preserve"> </v>
      </c>
      <c r="BK362" s="108" t="str">
        <f>IF(SUM(COUNTIFS('Planificación 2026-1'!F:F,"HUAURA",'Planificación 2026-1'!W:W,C362,'Planificación 2026-1'!H:H,"PS"))&gt;0,"P04"," ")</f>
        <v xml:space="preserve"> </v>
      </c>
      <c r="BL362" s="108"/>
      <c r="BM362" s="108" t="str">
        <f>IF(SUM(COUNTIFS('Planificación 2026-1'!F:F,"HUAURA",'Planificación 2026-1'!W:W,C362,'Planificación 2026-1'!H:H,"IN"))&gt;0,"P06"," ")</f>
        <v xml:space="preserve"> </v>
      </c>
      <c r="BN362" s="108" t="str">
        <f>IF(SUM(COUNTIFS('Planificación 2026-1'!F:F,"HUAURA",'Planificación 2026-1'!W:W,C362,'Planificación 2026-1'!H:H,"CA"))&gt;0,"P07"," ")</f>
        <v xml:space="preserve"> </v>
      </c>
      <c r="BO362" s="108" t="str">
        <f>IF(SUM(COUNTIFS('Planificación 2026-1'!F:F,"HUAURA",'Planificación 2026-1'!W:W,C362,'Planificación 2026-1'!H:H,"DE"))&gt;0,"P08"," ")</f>
        <v xml:space="preserve"> </v>
      </c>
      <c r="BP362" s="108" t="str">
        <f>IF(SUM(COUNTIFS('Planificación 2026-1'!F:F,"HUAURA",'Planificación 2026-1'!W:W,C362,'Planificación 2026-1'!H:H,"OB"))&gt;0,"P09"," ")</f>
        <v xml:space="preserve"> </v>
      </c>
      <c r="BQ362" s="108" t="str">
        <f>IF(SUM(COUNTIFS('Planificación 2026-1'!F:F,"HUAURA",'Planificación 2026-1'!W:W,C362,'Planificación 2026-1'!H:H,"MH"))&gt;0,"P31"," ")</f>
        <v xml:space="preserve"> </v>
      </c>
      <c r="BR362" s="108" t="str">
        <f>IF(SUM(COUNTIFS('Planificación 2026-1'!F:F,"HUAURA",'Planificación 2026-1'!W:W,C362,'Planificación 2026-1'!H:H,"IC"))&gt;0,"P32"," ")</f>
        <v xml:space="preserve"> </v>
      </c>
      <c r="BS362" s="108" t="str">
        <f>IF(SUM(COUNTIFS('Planificación 2026-1'!F:F,"HUAURA",'Planificación 2026-1'!W:W,C362,'Planificación 2026-1'!H:H,"AR"))&gt;0,"P34"," ")</f>
        <v xml:space="preserve"> </v>
      </c>
      <c r="BT362" s="108" t="str">
        <f>IF(SUM(COUNTIFS('Planificación 2026-1'!F:F,"HUAURA",'Planificación 2026-1'!W:W,C362,'Planificación 2026-1'!H:H,"T1"))&gt;0,"P35"," ")</f>
        <v xml:space="preserve"> </v>
      </c>
      <c r="BU362" s="108" t="str">
        <f>IF(SUM(COUNTIFS('Planificación 2026-1'!F:F,"HUAURA",'Planificación 2026-1'!W:W,C362,'Planificación 2026-1'!H:H,"T3"))&gt;0,"P36"," ")</f>
        <v xml:space="preserve"> </v>
      </c>
      <c r="BV362" s="108" t="str">
        <f>IF(SUM(COUNTIFS('Planificación 2026-1'!F:F,"HUAURA",'Planificación 2026-1'!W:W,C362,'Planificación 2026-1'!H:H,"T2"))&gt;0,"P37"," ")</f>
        <v xml:space="preserve"> </v>
      </c>
      <c r="BW362" s="108" t="str">
        <f>IF(SUM(COUNTIFS('Planificación 2026-1'!F:F,"HUAURA",'Planificación 2026-1'!W:W,C362,'Planificación 2026-1'!H:H,"AE"))&gt;0,"P38"," ")</f>
        <v xml:space="preserve"> </v>
      </c>
      <c r="BX362" s="108" t="str">
        <f>IF(SUM(COUNTIFS('Planificación 2026-1'!F:F,"HUAURA",'Planificación 2026-1'!W:W,C362,'Planificación 2026-1'!H:H,"T4"))&gt;0,"P55"," ")</f>
        <v xml:space="preserve"> </v>
      </c>
      <c r="BY362" s="109">
        <f>SUMIFS('Planificación 2026-1'!R:R,'Planificación 2026-1'!W:W,C362,'Planificación 2026-1'!H:H,"AF",'Planificación 2026-1'!I:I,"&gt;2")</f>
        <v>0</v>
      </c>
      <c r="BZ362" s="109">
        <f>SUMIFS('Planificación 2026-1'!R:R,'Planificación 2026-1'!W:W,C362,'Planificación 2026-1'!H:H,"EN",'Planificación 2026-1'!I:I,"&gt;2")</f>
        <v>0</v>
      </c>
      <c r="CA362" s="109">
        <f>SUMIFS('Planificación 2026-1'!R:R,'Planificación 2026-1'!W:W,C362,'Planificación 2026-1'!H:H,"IS",'Planificación 2026-1'!I:I,"&gt;2")</f>
        <v>0</v>
      </c>
      <c r="CB362" s="109">
        <f>SUMIFS('Planificación 2026-1'!R:R,'Planificación 2026-1'!W:W,C362,'Planificación 2026-1'!H:H,"PS",'Planificación 2026-1'!I:I,"&gt;2")</f>
        <v>0</v>
      </c>
      <c r="CC362" s="109">
        <f>SUMIFS('Planificación 2026-1'!R:R,'Planificación 2026-1'!W:W,C362,'Planificación 2026-1'!H:H,"IN",'Planificación 2026-1'!I:I,"&gt;2")</f>
        <v>0</v>
      </c>
      <c r="CD362" s="109">
        <f>SUMIFS('Planificación 2026-1'!R:R,'Planificación 2026-1'!W:W,C362,'Planificación 2026-1'!H:H,"CA",'Planificación 2026-1'!I:I,"&gt;2")</f>
        <v>0</v>
      </c>
      <c r="CE362" s="109">
        <f>SUMIFS('Planificación 2026-1'!R:R,'Planificación 2026-1'!W:W,C362,'Planificación 2026-1'!H:H,"DE",'Planificación 2026-1'!I:I,"&gt;2")</f>
        <v>16</v>
      </c>
      <c r="CF362" s="109">
        <f>SUMIFS('Planificación 2026-1'!R:R,'Planificación 2026-1'!W:W,C362,'Planificación 2026-1'!H:H,"OB",'Planificación 2026-1'!I:I,"&gt;2")</f>
        <v>0</v>
      </c>
      <c r="CG362" s="109">
        <f>SUMIFS('Planificación 2026-1'!R:R,'Planificación 2026-1'!W:W,C362,'Planificación 2026-1'!H:H,"MH",'Planificación 2026-1'!I:I,"&gt;2")</f>
        <v>0</v>
      </c>
      <c r="CH362" s="109">
        <f>SUMIFS('Planificación 2026-1'!R:R,'Planificación 2026-1'!W:W,C362,'Planificación 2026-1'!H:H,"IC",'Planificación 2026-1'!I:I,"&gt;2")</f>
        <v>0</v>
      </c>
      <c r="CI362" s="109">
        <f>SUMIFS('Planificación 2026-1'!R:R,'Planificación 2026-1'!W:W,C362,'Planificación 2026-1'!H:H,"AR",'Planificación 2026-1'!I:I,"&gt;2")</f>
        <v>0</v>
      </c>
      <c r="CJ362" s="109">
        <f>SUMIFS('Planificación 2026-1'!R:R,'Planificación 2026-1'!W:W,C362,'Planificación 2026-1'!H:H,"T1",'Planificación 2026-1'!I:I,"&gt;2")</f>
        <v>0</v>
      </c>
      <c r="CK362" s="109">
        <f>SUMIFS('Planificación 2026-1'!R:R,'Planificación 2026-1'!W:W,C362,'Planificación 2026-1'!H:H,"T3",'Planificación 2026-1'!I:I,"&gt;2")</f>
        <v>0</v>
      </c>
      <c r="CL362" s="109">
        <f>SUMIFS('Planificación 2026-1'!R:R,'Planificación 2026-1'!W:W,C362,'Planificación 2026-1'!H:H,"T2",'Planificación 2026-1'!I:I,"&gt;2")</f>
        <v>0</v>
      </c>
      <c r="CM362" s="109">
        <f>SUMIFS('Planificación 2026-1'!R:R,'Planificación 2026-1'!W:W,C362,'Planificación 2026-1'!H:H,"AE",'Planificación 2026-1'!I:I,"&gt;2")</f>
        <v>0</v>
      </c>
      <c r="CN362" s="109">
        <f>SUMIFS('Planificación 2026-1'!R:R,'Planificación 2026-1'!W:W,C362,'Planificación 2026-1'!H:H,"T4",'Planificación 2026-1'!I:I,"&gt;2")</f>
        <v>0</v>
      </c>
      <c r="CO362" s="109">
        <f>SUMIFS('Planificación 2026-1'!R:R,'Planificación 2026-1'!W:W,C362,'Planificación 2026-1'!H:H,"AF",'Planificación 2026-1'!I:I,"&lt;3")</f>
        <v>0</v>
      </c>
      <c r="CP362" s="109">
        <f>SUMIFS('Planificación 2026-1'!R:R,'Planificación 2026-1'!W:W,C362,'Planificación 2026-1'!H:H,"EN",'Planificación 2026-1'!I:I,"&lt;3")</f>
        <v>0</v>
      </c>
      <c r="CQ362" s="109">
        <f>SUMIFS('Planificación 2026-1'!R:R,'Planificación 2026-1'!W:W,C362,'Planificación 2026-1'!H:H,"IS",'Planificación 2026-1'!I:I,"&lt;3")</f>
        <v>0</v>
      </c>
      <c r="CR362" s="109">
        <f>SUMIFS('Planificación 2026-1'!R:R,'Planificación 2026-1'!W:W,C362,'Planificación 2026-1'!H:H,"PS",'Planificación 2026-1'!I:I,"&lt;3")</f>
        <v>0</v>
      </c>
      <c r="CS362" s="109">
        <f>SUMIFS('Planificación 2026-1'!R:R,'Planificación 2026-1'!W:W,C362,'Planificación 2026-1'!H:H,"IN",'Planificación 2026-1'!I:I,"&lt;3")</f>
        <v>0</v>
      </c>
      <c r="CT362" s="109">
        <f>SUMIFS('Planificación 2026-1'!R:R,'Planificación 2026-1'!W:W,C362,'Planificación 2026-1'!H:H,"CA",'Planificación 2026-1'!I:I,"&lt;3")</f>
        <v>0</v>
      </c>
      <c r="CU362" s="109">
        <f>SUMIFS('Planificación 2026-1'!R:R,'Planificación 2026-1'!W:W,C362,'Planificación 2026-1'!H:H,"DE",'Planificación 2026-1'!I:I,"&lt;3")</f>
        <v>0</v>
      </c>
      <c r="CV362" s="109">
        <f>SUMIFS('Planificación 2026-1'!R:R,'Planificación 2026-1'!W:W,C362,'Planificación 2026-1'!H:H,"OB",'Planificación 2026-1'!I:I,"&lt;3")</f>
        <v>0</v>
      </c>
      <c r="CW362" s="109">
        <f>SUMIFS('Planificación 2026-1'!R:R,'Planificación 2026-1'!W:W,C362,'Planificación 2026-1'!H:H,"MH",'Planificación 2026-1'!I:I,"&lt;3")</f>
        <v>0</v>
      </c>
      <c r="CX362" s="109">
        <f>SUMIFS('Planificación 2026-1'!R:R,'Planificación 2026-1'!W:W,C362,'Planificación 2026-1'!H:H,"IC",'Planificación 2026-1'!I:I,"&lt;3")</f>
        <v>0</v>
      </c>
      <c r="CY362" s="109">
        <f>SUMIFS('Planificación 2026-1'!R:R,'Planificación 2026-1'!W:W,C362,'Planificación 2026-1'!H:H,"AR",'Planificación 2026-1'!I:I,"&lt;3")</f>
        <v>0</v>
      </c>
      <c r="CZ362" s="109">
        <f>SUMIFS('Planificación 2026-1'!R:R,'Planificación 2026-1'!W:W,C362,'Planificación 2026-1'!H:H,"T1",'Planificación 2026-1'!I:I,"&lt;3")</f>
        <v>0</v>
      </c>
      <c r="DA362" s="109">
        <f>SUMIFS('Planificación 2026-1'!R:R,'Planificación 2026-1'!W:W,C362,'Planificación 2026-1'!H:H,"T3",'Planificación 2026-1'!I:I,"&lt;3")</f>
        <v>0</v>
      </c>
      <c r="DB362" s="109">
        <f>SUMIFS('Planificación 2026-1'!R:R,'Planificación 2026-1'!W:W,C362,'Planificación 2026-1'!H:H,"T2",'Planificación 2026-1'!I:I,"&lt;3")</f>
        <v>0</v>
      </c>
      <c r="DC362" s="109">
        <f>SUMIFS('Planificación 2026-1'!R:R,'Planificación 2026-1'!W:W,C362,'Planificación 2026-1'!H:H,"AE",'Planificación 2026-1'!I:I,"&lt;3")</f>
        <v>0</v>
      </c>
      <c r="DD362" s="109">
        <f>SUMIFS('Planificación 2026-1'!R:R,'Planificación 2026-1'!W:W,C362,'Planificación 2026-1'!H:H,"T4",'Planificación 2026-1'!I:I,"&lt;3")</f>
        <v>0</v>
      </c>
      <c r="DE362" s="108" t="str">
        <f t="shared" si="54"/>
        <v>P08</v>
      </c>
      <c r="DF362" s="41">
        <f>IF(C362="","",SUMIFS('Planificación 2026-1'!R:R,'Planificación 2026-1'!W:W,C362,'Planificación 2026-1'!F:F,"PRINCIPAL",'Planificación 2026-1'!X:X,"VIRTUAL"))</f>
        <v>8</v>
      </c>
      <c r="DG362" s="41">
        <f>IF(C362="","",SUMIFS('Planificación 2026-1'!R:R,'Planificación 2026-1'!W:W,C362,'Planificación 2026-1'!F:F,"PRINCIPAL",'Planificación 2026-1'!X:X,"PRESENCIAL"))</f>
        <v>0</v>
      </c>
      <c r="DH362" s="41">
        <f>IF(C362="","",SUMIFS('Planificación 2026-1'!R:R,'Planificación 2026-1'!W:W,C362,'Planificación 2026-1'!F:F,"PRINCIPAL",'Planificación 2026-1'!X:X,"HIBRIDO PRESENCIAL"))</f>
        <v>0</v>
      </c>
      <c r="DI362" s="108" t="str">
        <f t="shared" si="55"/>
        <v>P08</v>
      </c>
      <c r="DJ362" s="108">
        <f>IF(C362="","",SUMIFS('Planificación 2026-1'!R:R,'Planificación 2026-1'!W:W,C362,'Planificación 2026-1'!F:F,"FILIAL",'Planificación 2026-1'!X:X,"VIRTUAL"))</f>
        <v>8</v>
      </c>
      <c r="DK362" s="110">
        <f>IF(C362="","",SUMIFS('Planificación 2026-1'!R:R,'Planificación 2026-1'!W:W,C362,'Planificación 2026-1'!F:F,"FILIAL",'Planificación 2026-1'!X:X,"PRESENCIAL"))</f>
        <v>0</v>
      </c>
      <c r="DL362" s="61">
        <f>IF(C362="","",SUMIFS('Planificación 2026-1'!R:R,'Planificación 2026-1'!W:W,C362,'Planificación 2026-1'!F:F,"FILIAL",'Planificación 2026-1'!X:X,"HIBRIDO PRESENCIAL"))</f>
        <v>0</v>
      </c>
      <c r="DM362" s="111" t="str">
        <f t="shared" si="56"/>
        <v/>
      </c>
      <c r="DN362" s="108">
        <f>IF(C362="","",SUMIFS('Planificación 2026-1'!R:R,'Planificación 2026-1'!W:W,C362,'Planificación 2026-1'!F:F,"SUNAMPE",'Planificación 2026-1'!X:X,"VIRTUAL"))</f>
        <v>0</v>
      </c>
      <c r="DO362" s="61">
        <f>IF(C362="","",SUMIFS('Planificación 2026-1'!R:R,'Planificación 2026-1'!W:W,C362,'Planificación 2026-1'!F:F,"SUNAMPE",'Planificación 2026-1'!X:X,"PRESENCIAL"))</f>
        <v>0</v>
      </c>
      <c r="DP362" s="111" t="str">
        <f t="shared" si="57"/>
        <v/>
      </c>
      <c r="DQ362" s="108">
        <f>IF(C362="","",SUMIFS('Planificación 2026-1'!R:R,'Planificación 2026-1'!W:W,C362,'Planificación 2026-1'!F:F,"HUAURA",'Planificación 2026-1'!X:X,"VIRTUAL"))</f>
        <v>0</v>
      </c>
      <c r="DR362" s="61">
        <f>IF(C362="","",SUMIFS('Planificación 2026-1'!R:R,'Planificación 2026-1'!W:W,C362,'Planificación 2026-1'!F:F,"HUAURA",'Planificación 2026-1'!X:X,"PRESENCIAL"))</f>
        <v>0</v>
      </c>
      <c r="DS362" s="76">
        <f>SUMIFS('Planificación 2026-1'!R:R,'Planificación 2026-1'!W:W,C362,'Planificación 2026-1'!F:F,"PRINCIPAL",'Planificación 2026-1'!X:X,"VIRTUAL",'Planificación 2026-1'!I:I,"&gt;2")</f>
        <v>8</v>
      </c>
      <c r="DT362" s="76">
        <f>SUMIFS('Planificación 2026-1'!R:R,'Planificación 2026-1'!W:W,C362,'Planificación 2026-1'!F:F,"PRINCIPAL",'Planificación 2026-1'!X:X,"&lt;&gt;VIRTUAL",'Planificación 2026-1'!I:I,"&gt;2")</f>
        <v>0</v>
      </c>
      <c r="DU362" s="76">
        <f>SUMIFS('Planificación 2026-1'!R:R,'Planificación 2026-1'!W:W,C362,'Planificación 2026-1'!F:F,"SUNAMPE",'Planificación 2026-1'!X:X,"VIRTUAL",'Planificación 2026-1'!I:I,"&gt;2")</f>
        <v>0</v>
      </c>
      <c r="DV362" s="76">
        <f>SUMIFS('Planificación 2026-1'!R:R,'Planificación 2026-1'!W:W,C362,'Planificación 2026-1'!F:F,"SUNAMPE",'Planificación 2026-1'!X:X,"&lt;&gt;VIRTUAL",'Planificación 2026-1'!I:I,"&gt;2")</f>
        <v>0</v>
      </c>
      <c r="DW362" s="76">
        <f>SUMIFS('Planificación 2026-1'!R:R,'Planificación 2026-1'!W:W,C362,'Planificación 2026-1'!F:F,"FILIAL",'Planificación 2026-1'!X:X,"VIRTUAL",'Planificación 2026-1'!I:I,"&gt;2")</f>
        <v>8</v>
      </c>
      <c r="DX362" s="76">
        <f>SUMIFS('Planificación 2026-1'!R:R,'Planificación 2026-1'!W:W,C362,'Planificación 2026-1'!F:F,"FILIAL",'Planificación 2026-1'!X:X,"&lt;&gt;VIRTUAL",'Planificación 2026-1'!I:I,"&gt;2")</f>
        <v>0</v>
      </c>
      <c r="DY362" s="76">
        <f>SUMIFS('Planificación 2026-1'!R:R,'Planificación 2026-1'!W:W,C362,'Planificación 2026-1'!F:F,"PORUMA",'Planificación 2026-1'!X:X,"VIRTUAL",'Planificación 2026-1'!I:I,"&gt;2")</f>
        <v>0</v>
      </c>
      <c r="DZ362" s="76">
        <f>SUMIFS('Planificación 2026-1'!R:R,'Planificación 2026-1'!W:W,C362,'Planificación 2026-1'!F:F,"PORUMA",'Planificación 2026-1'!X:X,"&lt;&gt;VIRTUAL",'Planificación 2026-1'!I:I,"&gt;2")</f>
        <v>0</v>
      </c>
      <c r="EA362" s="76">
        <f>SUMIFS('Planificación 2026-1'!R:R,'Planificación 2026-1'!W:W,C362,'Planificación 2026-1'!F:F,"HUAURA",'Planificación 2026-1'!X:X,"VIRTUAL",'Planificación 2026-1'!I:I,"&gt;2")</f>
        <v>0</v>
      </c>
      <c r="EB362" s="76">
        <f>SUMIFS('Planificación 2026-1'!R:R,'Planificación 2026-1'!W:W,C362,'Planificación 2026-1'!F:F,"HUAURA",'Planificación 2026-1'!X:X,"&lt;&gt;VIRTUAL",'Planificación 2026-1'!I:I,"&gt;2")</f>
        <v>0</v>
      </c>
      <c r="EC362" s="76">
        <f>SUMIFS('Planificación 2026-1'!R:R,'Planificación 2026-1'!W:W,C362,'Planificación 2026-1'!F:F,"PRINCIPAL",'Planificación 2026-1'!X:X,"VIRTUAL",'Planificación 2026-1'!I:I,"&lt;3")</f>
        <v>0</v>
      </c>
      <c r="ED362" s="76">
        <f>SUMIFS('Planificación 2026-1'!R:R,'Planificación 2026-1'!W:W,C362,'Planificación 2026-1'!F:F,"PRINCIPAL",'Planificación 2026-1'!X:X,"&lt;&gt;VIRTUAL",'Planificación 2026-1'!I:I,"&lt;3")</f>
        <v>0</v>
      </c>
      <c r="EE362" s="76">
        <f>SUMIFS('Planificación 2026-1'!R:R,'Planificación 2026-1'!W:W,C362,'Planificación 2026-1'!F:F,"SUNAMPE",'Planificación 2026-1'!X:X,"VIRTUAL",'Planificación 2026-1'!I:I,"&lt;3")</f>
        <v>0</v>
      </c>
      <c r="EF362" s="76">
        <f>SUMIFS('Planificación 2026-1'!R:R,'Planificación 2026-1'!W:W,C362,'Planificación 2026-1'!F:F,"SUNAMPE",'Planificación 2026-1'!X:X,"&lt;&gt;VIRTUAL",'Planificación 2026-1'!I:I,"&lt;3")</f>
        <v>0</v>
      </c>
      <c r="EG362" s="76">
        <f>SUMIFS('Planificación 2026-1'!R:R,'Planificación 2026-1'!W:W,C362,'Planificación 2026-1'!F:F,"FILIAL",'Planificación 2026-1'!X:X,"VIRTUAL",'Planificación 2026-1'!I:I,"&lt;3")</f>
        <v>0</v>
      </c>
      <c r="EH362" s="76">
        <f>SUMIFS('Planificación 2026-1'!R:R,'Planificación 2026-1'!W:W,C362,'Planificación 2026-1'!F:F,"FILIAL",'Planificación 2026-1'!X:X,"&lt;&gt;VIRTUAL",'Planificación 2026-1'!I:I,"&lt;3")</f>
        <v>0</v>
      </c>
      <c r="EI362" s="76">
        <f>SUMIFS('Planificación 2026-1'!R:R,'Planificación 2026-1'!W:W,C362,'Planificación 2026-1'!F:F,"PORUMA",'Planificación 2026-1'!X:X,"VIRTUAL",'Planificación 2026-1'!I:I,"&lt;3")</f>
        <v>0</v>
      </c>
      <c r="EJ362" s="76">
        <f>SUMIFS('Planificación 2026-1'!R:R,'Planificación 2026-1'!W:W,C362,'Planificación 2026-1'!F:F,"PORUMA",'Planificación 2026-1'!X:X,"&lt;&gt;VIRTUAL",'Planificación 2026-1'!I:I,"&lt;3")</f>
        <v>0</v>
      </c>
      <c r="EK362" s="76">
        <f>SUMIFS('Planificación 2026-1'!R:R,'Planificación 2026-1'!W:W,C362,'Planificación 2026-1'!F:F,"HUAURA",'Planificación 2026-1'!X:X,"VIRTUAL",'Planificación 2026-1'!I:I,"&lt;3")</f>
        <v>0</v>
      </c>
      <c r="EL362" s="76">
        <f>SUMIFS('Planificación 2026-1'!R:R,'Planificación 2026-1'!W:W,C362,'Planificación 2026-1'!F:F,"HUAURA",'Planificación 2026-1'!X:X,"&lt;&gt;VIRTUAL",'Planificación 2026-1'!I:I,"&lt;3")</f>
        <v>0</v>
      </c>
      <c r="EM362" s="76"/>
      <c r="EN362" s="76">
        <f t="shared" si="50"/>
        <v>16</v>
      </c>
      <c r="EO362" s="76">
        <f t="shared" si="51"/>
        <v>0</v>
      </c>
      <c r="EP362" s="76" t="b">
        <f t="shared" si="52"/>
        <v>1</v>
      </c>
      <c r="EQ362" s="76" t="str">
        <f t="shared" si="53"/>
        <v/>
      </c>
      <c r="ER362" s="76" t="str">
        <f t="shared" si="58"/>
        <v>VIRTUAL</v>
      </c>
    </row>
    <row r="363" spans="1:148" hidden="1">
      <c r="A363" s="83"/>
      <c r="B363" s="119">
        <v>360</v>
      </c>
      <c r="C363" s="115" t="s">
        <v>536</v>
      </c>
      <c r="D363" s="112">
        <f>SUMIF('Planificación 2026-1'!W:W,C363,'Planificación 2026-1'!R:R)</f>
        <v>0</v>
      </c>
      <c r="E363" s="114" t="s">
        <v>170</v>
      </c>
      <c r="F363" s="115" t="s">
        <v>171</v>
      </c>
      <c r="G363" s="115" t="s">
        <v>86</v>
      </c>
      <c r="H363" s="115" t="s">
        <v>145</v>
      </c>
      <c r="I363" s="107" t="str">
        <f>IF(SUM(COUNTIFS('Planificación 2026-1'!F:F,"PRINCIPAL",'Planificación 2026-1'!W:W,C363,'Planificación 2026-1'!H:H,"AF"))&gt;0,"P01"," ")</f>
        <v xml:space="preserve"> </v>
      </c>
      <c r="J363" s="108" t="str">
        <f>IF(SUM(COUNTIFS('Planificación 2026-1'!F:F,"PRINCIPAL",'Planificación 2026-1'!W:W,C363,'Planificación 2026-1'!H:H,"EN"))&gt;0,"P02"," ")</f>
        <v xml:space="preserve"> </v>
      </c>
      <c r="K363" s="108" t="str">
        <f>IF(SUM(COUNTIFS('Planificación 2026-1'!F:F,"PRINCIPAL",'Planificación 2026-1'!W:W,C363,'Planificación 2026-1'!H:H,"IS"))&gt;0,"P03"," ")</f>
        <v xml:space="preserve"> </v>
      </c>
      <c r="L363" s="108" t="str">
        <f>IF(SUM(COUNTIFS('Planificación 2026-1'!F:F,"PRINCIPAL",'Planificación 2026-1'!W:W,C363,'Planificación 2026-1'!H:H,"PS"))&gt;0,"P04"," ")</f>
        <v xml:space="preserve"> </v>
      </c>
      <c r="M363" s="108"/>
      <c r="N363" s="108" t="str">
        <f>IF(SUM(COUNTIFS('Planificación 2026-1'!F:F,"PRINCIPAL",'Planificación 2026-1'!W:W,C363,'Planificación 2026-1'!H:H,"IN"))&gt;0,"P06"," ")</f>
        <v xml:space="preserve"> </v>
      </c>
      <c r="O363" s="108" t="str">
        <f>IF(SUM(COUNTIFS('Planificación 2026-1'!F:F,"PRINCIPAL",'Planificación 2026-1'!W:W,C363,'Planificación 2026-1'!H:H,"CA"))&gt;0,"P07"," ")</f>
        <v xml:space="preserve"> </v>
      </c>
      <c r="P363" s="108" t="str">
        <f>IF(SUM(COUNTIFS('Planificación 2026-1'!F:F,"PRINCIPAL",'Planificación 2026-1'!W:W,C363,'Planificación 2026-1'!H:H,"DE"))&gt;0,"P08"," ")</f>
        <v xml:space="preserve"> </v>
      </c>
      <c r="Q363" s="108" t="str">
        <f>IF(SUM(COUNTIFS('Planificación 2026-1'!F:F,"PRINCIPAL",'Planificación 2026-1'!W:W,C363,'Planificación 2026-1'!H:H,"OB"))&gt;0,"P09"," ")</f>
        <v xml:space="preserve"> </v>
      </c>
      <c r="R363" s="108" t="str">
        <f>IF(SUM(COUNTIFS('Planificación 2026-1'!F:F,"PRINCIPAL",'Planificación 2026-1'!W:W,C363,'Planificación 2026-1'!H:H,"MH"))&gt;0,"P31"," ")</f>
        <v xml:space="preserve"> </v>
      </c>
      <c r="S363" s="108" t="str">
        <f>IF(SUM(COUNTIFS('Planificación 2026-1'!F:F,"PRINCIPAL",'Planificación 2026-1'!W:W,C363,'Planificación 2026-1'!H:H,"IC"))&gt;0,"P32"," ")</f>
        <v xml:space="preserve"> </v>
      </c>
      <c r="T363" s="108" t="str">
        <f>IF(SUM(COUNTIFS('Planificación 2026-1'!F:F,"PRINCIPAL",'Planificación 2026-1'!W:W,C363,'Planificación 2026-1'!H:H,"AR"))&gt;0,"P34"," ")</f>
        <v xml:space="preserve"> </v>
      </c>
      <c r="U363" s="108" t="str">
        <f>IF(SUM(COUNTIFS('Planificación 2026-1'!F:F,"PRINCIPAL",'Planificación 2026-1'!W:W,C363,'Planificación 2026-1'!H:H,"T1"))&gt;0,"P35"," ")</f>
        <v xml:space="preserve"> </v>
      </c>
      <c r="V363" s="108" t="str">
        <f>IF(SUM(COUNTIFS('Planificación 2026-1'!F:F,"PRINCIPAL",'Planificación 2026-1'!W:W,C363,'Planificación 2026-1'!H:H,"T3"))&gt;0,"P36"," ")</f>
        <v xml:space="preserve"> </v>
      </c>
      <c r="W363" s="108" t="str">
        <f>IF(SUM(COUNTIFS('Planificación 2026-1'!F:F,"PRINCIPAL",'Planificación 2026-1'!W:W,C363,'Planificación 2026-1'!H:H,"T2"))&gt;0,"P37"," ")</f>
        <v xml:space="preserve"> </v>
      </c>
      <c r="X363" s="108" t="str">
        <f>IF(SUM(COUNTIFS('Planificación 2026-1'!F:F,"PRINCIPAL",'Planificación 2026-1'!W:W,C363,'Planificación 2026-1'!H:H,"AE"))&gt;0,"P38"," ")</f>
        <v xml:space="preserve"> </v>
      </c>
      <c r="Y363" s="108" t="str">
        <f>IF(SUM(COUNTIFS('Planificación 2026-1'!F:F,"PRINCIPAL",'Planificación 2026-1'!W:W,C363,'Planificación 2026-1'!H:H,"T4"))&gt;0,"P55"," ")</f>
        <v xml:space="preserve"> </v>
      </c>
      <c r="Z363" s="108" t="str">
        <f>IF(SUM(COUNTIFS('Planificación 2026-1'!F:F,"FILIAL",'Planificación 2026-1'!W:W,C363,'Planificación 2026-1'!H:H,"AF"))&gt;0," P01"," ")</f>
        <v xml:space="preserve"> </v>
      </c>
      <c r="AA363" s="108" t="str">
        <f>IF(SUM(COUNTIFS('Planificación 2026-1'!F:F,"FILIAL",'Planificación 2026-1'!W:W,C363,'Planificación 2026-1'!H:H,"EN"))&gt;0,"P02"," ")</f>
        <v xml:space="preserve"> </v>
      </c>
      <c r="AB363" s="108" t="str">
        <f>IF(SUM(COUNTIFS('Planificación 2026-1'!F:F,"FILIAL",'Planificación 2026-1'!W:W,C363,'Planificación 2026-1'!H:H,"IS"))&gt;0,"P03"," ")</f>
        <v xml:space="preserve"> </v>
      </c>
      <c r="AC363" s="108" t="str">
        <f>IF(SUM(COUNTIFS('Planificación 2026-1'!F:F,"FILIAL",'Planificación 2026-1'!W:W,C363,'Planificación 2026-1'!H:H,"PS"))&gt;0,"P04"," ")</f>
        <v xml:space="preserve"> </v>
      </c>
      <c r="AD363" s="108"/>
      <c r="AE363" s="108" t="str">
        <f>IF(SUM(COUNTIFS('Planificación 2026-1'!F:F,"FILIAL",'Planificación 2026-1'!W:W,C363,'Planificación 2026-1'!H:H,"IN"))&gt;0,"P06"," ")</f>
        <v xml:space="preserve"> </v>
      </c>
      <c r="AF363" s="108" t="str">
        <f>IF(SUM(COUNTIFS('Planificación 2026-1'!F:F,"FILIAL",'Planificación 2026-1'!W:W,C363,'Planificación 2026-1'!H:H,"CA"))&gt;0,"P07"," ")</f>
        <v xml:space="preserve"> </v>
      </c>
      <c r="AG363" s="108" t="str">
        <f>IF(SUM(COUNTIFS('Planificación 2026-1'!F:F,"FILIAL",'Planificación 2026-1'!W:W,C363,'Planificación 2026-1'!H:H,"DE"))&gt;0,"P08"," ")</f>
        <v xml:space="preserve"> </v>
      </c>
      <c r="AH363" s="108" t="str">
        <f>IF(SUM(COUNTIFS('Planificación 2026-1'!F:F,"FILIAL",'Planificación 2026-1'!W:W,C363,'Planificación 2026-1'!H:H,"OB"))&gt;0,"P09"," ")</f>
        <v xml:space="preserve"> </v>
      </c>
      <c r="AI363" s="108" t="str">
        <f>IF(SUM(COUNTIFS('Planificación 2026-1'!F:F,"FILIAL",'Planificación 2026-1'!W:W,C363,'Planificación 2026-1'!H:H,"MH"))&gt;0,"P31"," ")</f>
        <v xml:space="preserve"> </v>
      </c>
      <c r="AJ363" s="108" t="str">
        <f>IF(SUM(COUNTIFS('Planificación 2026-1'!F:F,"FILIAL",'Planificación 2026-1'!W:W,C363,'Planificación 2026-1'!H:H,"IC"))&gt;0,"P32"," ")</f>
        <v xml:space="preserve"> </v>
      </c>
      <c r="AK363" s="108" t="str">
        <f>IF(SUM(COUNTIFS('Planificación 2026-1'!F:F,"FILIAL",'Planificación 2026-1'!W:W,C363,'Planificación 2026-1'!H:H,"AR"))&gt;0,"P34"," ")</f>
        <v xml:space="preserve"> </v>
      </c>
      <c r="AL363" s="108" t="str">
        <f>IF(SUM(COUNTIFS('Planificación 2026-1'!F:F,"FILIAL",'Planificación 2026-1'!W:W,C363,'Planificación 2026-1'!H:H,"T1"))&gt;0,"P35"," ")</f>
        <v xml:space="preserve"> </v>
      </c>
      <c r="AM363" s="108" t="str">
        <f>IF(SUM(COUNTIFS('Planificación 2026-1'!F:F,"FILIAL",'Planificación 2026-1'!W:W,C363,'Planificación 2026-1'!H:H,"T3"))&gt;0,"P36"," ")</f>
        <v xml:space="preserve"> </v>
      </c>
      <c r="AN363" s="108" t="str">
        <f>IF(SUM(COUNTIFS('Planificación 2026-1'!F:F,"FILIAL",'Planificación 2026-1'!W:W,C363,'Planificación 2026-1'!H:H,"T2"))&gt;0,"P37"," ")</f>
        <v xml:space="preserve"> </v>
      </c>
      <c r="AO363" s="108" t="str">
        <f>IF(SUM(COUNTIFS('Planificación 2026-1'!F:F,"FILIAL",'Planificación 2026-1'!W:W,C363,'Planificación 2026-1'!H:H,"AE"))&gt;0,"P38"," ")</f>
        <v xml:space="preserve"> </v>
      </c>
      <c r="AP363" s="108" t="str">
        <f>IF(SUM(COUNTIFS('Planificación 2026-1'!F:F,"FILIAL",'Planificación 2026-1'!W:W,C363,'Planificación 2026-1'!H:H,"T4"))&gt;0,"P55"," ")</f>
        <v xml:space="preserve"> </v>
      </c>
      <c r="AQ363" s="108" t="str">
        <f>IF(SUM(COUNTIFS('Planificación 2026-1'!F:F,"SUNAMPE",'Planificación 2026-1'!W:W,C363,'Planificación 2026-1'!H:H,"AF"))&gt;0," P01"," ")</f>
        <v xml:space="preserve"> </v>
      </c>
      <c r="AR363" s="108" t="str">
        <f>IF(SUM(COUNTIFS('Planificación 2026-1'!F:F,"SUNAMPE",'Planificación 2026-1'!W:W,C363,'Planificación 2026-1'!H:H,"EN"))&gt;0,"P02"," ")</f>
        <v xml:space="preserve"> </v>
      </c>
      <c r="AS363" s="108" t="str">
        <f>IF(SUM(COUNTIFS('Planificación 2026-1'!F:F,"SUNAMPE",'Planificación 2026-1'!W:W,C363,'Planificación 2026-1'!H:H,"IS"))&gt;0,"P03"," ")</f>
        <v xml:space="preserve"> </v>
      </c>
      <c r="AT363" s="108" t="str">
        <f>IF(SUM(COUNTIFS('Planificación 2026-1'!F:F,"SUNAMPE",'Planificación 2026-1'!W:W,C363,'Planificación 2026-1'!H:H,"PS"))&gt;0,"P04"," ")</f>
        <v xml:space="preserve"> </v>
      </c>
      <c r="AU363" s="108"/>
      <c r="AV363" s="108" t="str">
        <f>IF(SUM(COUNTIFS('Planificación 2026-1'!F:F,"SUNAMPE",'Planificación 2026-1'!W:W,C363,'Planificación 2026-1'!H:H,"IN"))&gt;0,"P06"," ")</f>
        <v xml:space="preserve"> </v>
      </c>
      <c r="AW363" s="108" t="str">
        <f>IF(SUM(COUNTIFS('Planificación 2026-1'!F:F,"SUNAMPE",'Planificación 2026-1'!W:W,C363,'Planificación 2026-1'!H:H,"CA"))&gt;0,"P07"," ")</f>
        <v xml:space="preserve"> </v>
      </c>
      <c r="AX363" s="108" t="str">
        <f>IF(SUM(COUNTIFS('Planificación 2026-1'!F:F,"SUNAMPE",'Planificación 2026-1'!W:W,C363,'Planificación 2026-1'!H:H,"DE"))&gt;0,"P08"," ")</f>
        <v xml:space="preserve"> </v>
      </c>
      <c r="AY363" s="108" t="str">
        <f>IF(SUM(COUNTIFS('Planificación 2026-1'!F:F,"SUNAMPE",'Planificación 2026-1'!W:W,C363,'Planificación 2026-1'!H:H,"OB"))&gt;0,"P09"," ")</f>
        <v xml:space="preserve"> </v>
      </c>
      <c r="AZ363" s="108" t="str">
        <f>IF(SUM(COUNTIFS('Planificación 2026-1'!F:F,"SUNAMPE",'Planificación 2026-1'!W:W,C363,'Planificación 2026-1'!H:H,"MH"))&gt;0,"P31"," ")</f>
        <v xml:space="preserve"> </v>
      </c>
      <c r="BA363" s="108" t="str">
        <f>IF(SUM(COUNTIFS('Planificación 2026-1'!F:F,"SUNAMPE",'Planificación 2026-1'!W:W,C363,'Planificación 2026-1'!H:H,"IC"))&gt;0,"P32"," ")</f>
        <v xml:space="preserve"> </v>
      </c>
      <c r="BB363" s="108" t="str">
        <f>IF(SUM(COUNTIFS('Planificación 2026-1'!F:F,"SUNAMPE",'Planificación 2026-1'!W:W,C363,'Planificación 2026-1'!H:H,"AR"))&gt;0,"P34"," ")</f>
        <v xml:space="preserve"> </v>
      </c>
      <c r="BC363" s="108" t="str">
        <f>IF(SUM(COUNTIFS('Planificación 2026-1'!F:F,"SUNAMPE",'Planificación 2026-1'!W:W,C363,'Planificación 2026-1'!H:H,"T1"))&gt;0,"P35"," ")</f>
        <v xml:space="preserve"> </v>
      </c>
      <c r="BD363" s="108" t="str">
        <f>IF(SUM(COUNTIFS('Planificación 2026-1'!F:F,"SUNAMPE",'Planificación 2026-1'!W:W,C363,'Planificación 2026-1'!H:H,"T3"))&gt;0,"P36"," ")</f>
        <v xml:space="preserve"> </v>
      </c>
      <c r="BE363" s="108" t="str">
        <f>IF(SUM(COUNTIFS('Planificación 2026-1'!F:F,"SUNAMPE",'Planificación 2026-1'!W:W,C363,'Planificación 2026-1'!H:H,"T2"))&gt;0,"P37"," ")</f>
        <v xml:space="preserve"> </v>
      </c>
      <c r="BF363" s="108" t="str">
        <f>IF(SUM(COUNTIFS('Planificación 2026-1'!F:F,"SUNAMPE",'Planificación 2026-1'!W:W,C363,'Planificación 2026-1'!H:H,"AE"))&gt;0,"P38"," ")</f>
        <v xml:space="preserve"> </v>
      </c>
      <c r="BG363" s="108" t="str">
        <f>IF(SUM(COUNTIFS('Planificación 2026-1'!F:F,"SUNAMPE",'Planificación 2026-1'!W:W,C363,'Planificación 2026-1'!H:H,"T4"))&gt;0,"P55"," ")</f>
        <v xml:space="preserve"> </v>
      </c>
      <c r="BH363" s="108" t="str">
        <f>IF(SUM(COUNTIFS('Planificación 2026-1'!F:F,"HUAURA",'Planificación 2026-1'!W:W,C363,'Planificación 2026-1'!H:H,"AF"))&gt;0," P01"," ")</f>
        <v xml:space="preserve"> </v>
      </c>
      <c r="BI363" s="108" t="str">
        <f>IF(SUM(COUNTIFS('Planificación 2026-1'!F:F,"HUAURA",'Planificación 2026-1'!W:W,C363,'Planificación 2026-1'!H:H,"EN"))&gt;0,"P02"," ")</f>
        <v xml:space="preserve"> </v>
      </c>
      <c r="BJ363" s="108" t="str">
        <f>IF(SUM(COUNTIFS('Planificación 2026-1'!F:F,"HUAURA",'Planificación 2026-1'!W:W,C363,'Planificación 2026-1'!H:H,"IS"))&gt;0,"P03"," ")</f>
        <v xml:space="preserve"> </v>
      </c>
      <c r="BK363" s="108" t="str">
        <f>IF(SUM(COUNTIFS('Planificación 2026-1'!F:F,"HUAURA",'Planificación 2026-1'!W:W,C363,'Planificación 2026-1'!H:H,"PS"))&gt;0,"P04"," ")</f>
        <v xml:space="preserve"> </v>
      </c>
      <c r="BL363" s="108"/>
      <c r="BM363" s="108" t="str">
        <f>IF(SUM(COUNTIFS('Planificación 2026-1'!F:F,"HUAURA",'Planificación 2026-1'!W:W,C363,'Planificación 2026-1'!H:H,"IN"))&gt;0,"P06"," ")</f>
        <v xml:space="preserve"> </v>
      </c>
      <c r="BN363" s="108" t="str">
        <f>IF(SUM(COUNTIFS('Planificación 2026-1'!F:F,"HUAURA",'Planificación 2026-1'!W:W,C363,'Planificación 2026-1'!H:H,"CA"))&gt;0,"P07"," ")</f>
        <v xml:space="preserve"> </v>
      </c>
      <c r="BO363" s="108" t="str">
        <f>IF(SUM(COUNTIFS('Planificación 2026-1'!F:F,"HUAURA",'Planificación 2026-1'!W:W,C363,'Planificación 2026-1'!H:H,"DE"))&gt;0,"P08"," ")</f>
        <v xml:space="preserve"> </v>
      </c>
      <c r="BP363" s="108" t="str">
        <f>IF(SUM(COUNTIFS('Planificación 2026-1'!F:F,"HUAURA",'Planificación 2026-1'!W:W,C363,'Planificación 2026-1'!H:H,"OB"))&gt;0,"P09"," ")</f>
        <v xml:space="preserve"> </v>
      </c>
      <c r="BQ363" s="108" t="str">
        <f>IF(SUM(COUNTIFS('Planificación 2026-1'!F:F,"HUAURA",'Planificación 2026-1'!W:W,C363,'Planificación 2026-1'!H:H,"MH"))&gt;0,"P31"," ")</f>
        <v xml:space="preserve"> </v>
      </c>
      <c r="BR363" s="108" t="str">
        <f>IF(SUM(COUNTIFS('Planificación 2026-1'!F:F,"HUAURA",'Planificación 2026-1'!W:W,C363,'Planificación 2026-1'!H:H,"IC"))&gt;0,"P32"," ")</f>
        <v xml:space="preserve"> </v>
      </c>
      <c r="BS363" s="108" t="str">
        <f>IF(SUM(COUNTIFS('Planificación 2026-1'!F:F,"HUAURA",'Planificación 2026-1'!W:W,C363,'Planificación 2026-1'!H:H,"AR"))&gt;0,"P34"," ")</f>
        <v xml:space="preserve"> </v>
      </c>
      <c r="BT363" s="108" t="str">
        <f>IF(SUM(COUNTIFS('Planificación 2026-1'!F:F,"HUAURA",'Planificación 2026-1'!W:W,C363,'Planificación 2026-1'!H:H,"T1"))&gt;0,"P35"," ")</f>
        <v xml:space="preserve"> </v>
      </c>
      <c r="BU363" s="108" t="str">
        <f>IF(SUM(COUNTIFS('Planificación 2026-1'!F:F,"HUAURA",'Planificación 2026-1'!W:W,C363,'Planificación 2026-1'!H:H,"T3"))&gt;0,"P36"," ")</f>
        <v xml:space="preserve"> </v>
      </c>
      <c r="BV363" s="108" t="str">
        <f>IF(SUM(COUNTIFS('Planificación 2026-1'!F:F,"HUAURA",'Planificación 2026-1'!W:W,C363,'Planificación 2026-1'!H:H,"T2"))&gt;0,"P37"," ")</f>
        <v xml:space="preserve"> </v>
      </c>
      <c r="BW363" s="108" t="str">
        <f>IF(SUM(COUNTIFS('Planificación 2026-1'!F:F,"HUAURA",'Planificación 2026-1'!W:W,C363,'Planificación 2026-1'!H:H,"AE"))&gt;0,"P38"," ")</f>
        <v xml:space="preserve"> </v>
      </c>
      <c r="BX363" s="108" t="str">
        <f>IF(SUM(COUNTIFS('Planificación 2026-1'!F:F,"HUAURA",'Planificación 2026-1'!W:W,C363,'Planificación 2026-1'!H:H,"T4"))&gt;0,"P55"," ")</f>
        <v xml:space="preserve"> </v>
      </c>
      <c r="BY363" s="109">
        <f>SUMIFS('Planificación 2026-1'!R:R,'Planificación 2026-1'!W:W,C363,'Planificación 2026-1'!H:H,"AF",'Planificación 2026-1'!I:I,"&gt;2")</f>
        <v>0</v>
      </c>
      <c r="BZ363" s="109">
        <f>SUMIFS('Planificación 2026-1'!R:R,'Planificación 2026-1'!W:W,C363,'Planificación 2026-1'!H:H,"EN",'Planificación 2026-1'!I:I,"&gt;2")</f>
        <v>0</v>
      </c>
      <c r="CA363" s="109">
        <f>SUMIFS('Planificación 2026-1'!R:R,'Planificación 2026-1'!W:W,C363,'Planificación 2026-1'!H:H,"IS",'Planificación 2026-1'!I:I,"&gt;2")</f>
        <v>0</v>
      </c>
      <c r="CB363" s="109">
        <f>SUMIFS('Planificación 2026-1'!R:R,'Planificación 2026-1'!W:W,C363,'Planificación 2026-1'!H:H,"PS",'Planificación 2026-1'!I:I,"&gt;2")</f>
        <v>0</v>
      </c>
      <c r="CC363" s="109">
        <f>SUMIFS('Planificación 2026-1'!R:R,'Planificación 2026-1'!W:W,C363,'Planificación 2026-1'!H:H,"IN",'Planificación 2026-1'!I:I,"&gt;2")</f>
        <v>0</v>
      </c>
      <c r="CD363" s="109">
        <f>SUMIFS('Planificación 2026-1'!R:R,'Planificación 2026-1'!W:W,C363,'Planificación 2026-1'!H:H,"CA",'Planificación 2026-1'!I:I,"&gt;2")</f>
        <v>0</v>
      </c>
      <c r="CE363" s="109">
        <f>SUMIFS('Planificación 2026-1'!R:R,'Planificación 2026-1'!W:W,C363,'Planificación 2026-1'!H:H,"DE",'Planificación 2026-1'!I:I,"&gt;2")</f>
        <v>0</v>
      </c>
      <c r="CF363" s="109">
        <f>SUMIFS('Planificación 2026-1'!R:R,'Planificación 2026-1'!W:W,C363,'Planificación 2026-1'!H:H,"OB",'Planificación 2026-1'!I:I,"&gt;2")</f>
        <v>0</v>
      </c>
      <c r="CG363" s="109">
        <f>SUMIFS('Planificación 2026-1'!R:R,'Planificación 2026-1'!W:W,C363,'Planificación 2026-1'!H:H,"MH",'Planificación 2026-1'!I:I,"&gt;2")</f>
        <v>0</v>
      </c>
      <c r="CH363" s="109">
        <f>SUMIFS('Planificación 2026-1'!R:R,'Planificación 2026-1'!W:W,C363,'Planificación 2026-1'!H:H,"IC",'Planificación 2026-1'!I:I,"&gt;2")</f>
        <v>0</v>
      </c>
      <c r="CI363" s="109">
        <f>SUMIFS('Planificación 2026-1'!R:R,'Planificación 2026-1'!W:W,C363,'Planificación 2026-1'!H:H,"AR",'Planificación 2026-1'!I:I,"&gt;2")</f>
        <v>0</v>
      </c>
      <c r="CJ363" s="109">
        <f>SUMIFS('Planificación 2026-1'!R:R,'Planificación 2026-1'!W:W,C363,'Planificación 2026-1'!H:H,"T1",'Planificación 2026-1'!I:I,"&gt;2")</f>
        <v>0</v>
      </c>
      <c r="CK363" s="109">
        <f>SUMIFS('Planificación 2026-1'!R:R,'Planificación 2026-1'!W:W,C363,'Planificación 2026-1'!H:H,"T3",'Planificación 2026-1'!I:I,"&gt;2")</f>
        <v>0</v>
      </c>
      <c r="CL363" s="109">
        <f>SUMIFS('Planificación 2026-1'!R:R,'Planificación 2026-1'!W:W,C363,'Planificación 2026-1'!H:H,"T2",'Planificación 2026-1'!I:I,"&gt;2")</f>
        <v>0</v>
      </c>
      <c r="CM363" s="109">
        <f>SUMIFS('Planificación 2026-1'!R:R,'Planificación 2026-1'!W:W,C363,'Planificación 2026-1'!H:H,"AE",'Planificación 2026-1'!I:I,"&gt;2")</f>
        <v>0</v>
      </c>
      <c r="CN363" s="109">
        <f>SUMIFS('Planificación 2026-1'!R:R,'Planificación 2026-1'!W:W,C363,'Planificación 2026-1'!H:H,"T4",'Planificación 2026-1'!I:I,"&gt;2")</f>
        <v>0</v>
      </c>
      <c r="CO363" s="109">
        <f>SUMIFS('Planificación 2026-1'!R:R,'Planificación 2026-1'!W:W,C363,'Planificación 2026-1'!H:H,"AF",'Planificación 2026-1'!I:I,"&lt;3")</f>
        <v>0</v>
      </c>
      <c r="CP363" s="109">
        <f>SUMIFS('Planificación 2026-1'!R:R,'Planificación 2026-1'!W:W,C363,'Planificación 2026-1'!H:H,"EN",'Planificación 2026-1'!I:I,"&lt;3")</f>
        <v>0</v>
      </c>
      <c r="CQ363" s="109">
        <f>SUMIFS('Planificación 2026-1'!R:R,'Planificación 2026-1'!W:W,C363,'Planificación 2026-1'!H:H,"IS",'Planificación 2026-1'!I:I,"&lt;3")</f>
        <v>0</v>
      </c>
      <c r="CR363" s="109">
        <f>SUMIFS('Planificación 2026-1'!R:R,'Planificación 2026-1'!W:W,C363,'Planificación 2026-1'!H:H,"PS",'Planificación 2026-1'!I:I,"&lt;3")</f>
        <v>0</v>
      </c>
      <c r="CS363" s="109">
        <f>SUMIFS('Planificación 2026-1'!R:R,'Planificación 2026-1'!W:W,C363,'Planificación 2026-1'!H:H,"IN",'Planificación 2026-1'!I:I,"&lt;3")</f>
        <v>0</v>
      </c>
      <c r="CT363" s="109">
        <f>SUMIFS('Planificación 2026-1'!R:R,'Planificación 2026-1'!W:W,C363,'Planificación 2026-1'!H:H,"CA",'Planificación 2026-1'!I:I,"&lt;3")</f>
        <v>0</v>
      </c>
      <c r="CU363" s="109">
        <f>SUMIFS('Planificación 2026-1'!R:R,'Planificación 2026-1'!W:W,C363,'Planificación 2026-1'!H:H,"DE",'Planificación 2026-1'!I:I,"&lt;3")</f>
        <v>0</v>
      </c>
      <c r="CV363" s="109">
        <f>SUMIFS('Planificación 2026-1'!R:R,'Planificación 2026-1'!W:W,C363,'Planificación 2026-1'!H:H,"OB",'Planificación 2026-1'!I:I,"&lt;3")</f>
        <v>0</v>
      </c>
      <c r="CW363" s="109">
        <f>SUMIFS('Planificación 2026-1'!R:R,'Planificación 2026-1'!W:W,C363,'Planificación 2026-1'!H:H,"MH",'Planificación 2026-1'!I:I,"&lt;3")</f>
        <v>0</v>
      </c>
      <c r="CX363" s="109">
        <f>SUMIFS('Planificación 2026-1'!R:R,'Planificación 2026-1'!W:W,C363,'Planificación 2026-1'!H:H,"IC",'Planificación 2026-1'!I:I,"&lt;3")</f>
        <v>0</v>
      </c>
      <c r="CY363" s="109">
        <f>SUMIFS('Planificación 2026-1'!R:R,'Planificación 2026-1'!W:W,C363,'Planificación 2026-1'!H:H,"AR",'Planificación 2026-1'!I:I,"&lt;3")</f>
        <v>0</v>
      </c>
      <c r="CZ363" s="109">
        <f>SUMIFS('Planificación 2026-1'!R:R,'Planificación 2026-1'!W:W,C363,'Planificación 2026-1'!H:H,"T1",'Planificación 2026-1'!I:I,"&lt;3")</f>
        <v>0</v>
      </c>
      <c r="DA363" s="109">
        <f>SUMIFS('Planificación 2026-1'!R:R,'Planificación 2026-1'!W:W,C363,'Planificación 2026-1'!H:H,"T3",'Planificación 2026-1'!I:I,"&lt;3")</f>
        <v>0</v>
      </c>
      <c r="DB363" s="109">
        <f>SUMIFS('Planificación 2026-1'!R:R,'Planificación 2026-1'!W:W,C363,'Planificación 2026-1'!H:H,"T2",'Planificación 2026-1'!I:I,"&lt;3")</f>
        <v>0</v>
      </c>
      <c r="DC363" s="109">
        <f>SUMIFS('Planificación 2026-1'!R:R,'Planificación 2026-1'!W:W,C363,'Planificación 2026-1'!H:H,"AE",'Planificación 2026-1'!I:I,"&lt;3")</f>
        <v>0</v>
      </c>
      <c r="DD363" s="109">
        <f>SUMIFS('Planificación 2026-1'!R:R,'Planificación 2026-1'!W:W,C363,'Planificación 2026-1'!H:H,"T4",'Planificación 2026-1'!I:I,"&lt;3")</f>
        <v>0</v>
      </c>
      <c r="DE363" s="108" t="str">
        <f t="shared" si="54"/>
        <v/>
      </c>
      <c r="DF363" s="41">
        <f>IF(C363="","",SUMIFS('Planificación 2026-1'!R:R,'Planificación 2026-1'!W:W,C363,'Planificación 2026-1'!F:F,"PRINCIPAL",'Planificación 2026-1'!X:X,"VIRTUAL"))</f>
        <v>0</v>
      </c>
      <c r="DG363" s="41">
        <f>IF(C363="","",SUMIFS('Planificación 2026-1'!R:R,'Planificación 2026-1'!W:W,C363,'Planificación 2026-1'!F:F,"PRINCIPAL",'Planificación 2026-1'!X:X,"PRESENCIAL"))</f>
        <v>0</v>
      </c>
      <c r="DH363" s="41">
        <f>IF(C363="","",SUMIFS('Planificación 2026-1'!R:R,'Planificación 2026-1'!W:W,C363,'Planificación 2026-1'!F:F,"PRINCIPAL",'Planificación 2026-1'!X:X,"HIBRIDO PRESENCIAL"))</f>
        <v>0</v>
      </c>
      <c r="DI363" s="108" t="str">
        <f t="shared" si="55"/>
        <v/>
      </c>
      <c r="DJ363" s="108">
        <f>IF(C363="","",SUMIFS('Planificación 2026-1'!R:R,'Planificación 2026-1'!W:W,C363,'Planificación 2026-1'!F:F,"FILIAL",'Planificación 2026-1'!X:X,"VIRTUAL"))</f>
        <v>0</v>
      </c>
      <c r="DK363" s="110">
        <f>IF(C363="","",SUMIFS('Planificación 2026-1'!R:R,'Planificación 2026-1'!W:W,C363,'Planificación 2026-1'!F:F,"FILIAL",'Planificación 2026-1'!X:X,"PRESENCIAL"))</f>
        <v>0</v>
      </c>
      <c r="DL363" s="61">
        <f>IF(C363="","",SUMIFS('Planificación 2026-1'!R:R,'Planificación 2026-1'!W:W,C363,'Planificación 2026-1'!F:F,"FILIAL",'Planificación 2026-1'!X:X,"HIBRIDO PRESENCIAL"))</f>
        <v>0</v>
      </c>
      <c r="DM363" s="111" t="str">
        <f t="shared" si="56"/>
        <v/>
      </c>
      <c r="DN363" s="108">
        <f>IF(C363="","",SUMIFS('Planificación 2026-1'!R:R,'Planificación 2026-1'!W:W,C363,'Planificación 2026-1'!F:F,"SUNAMPE",'Planificación 2026-1'!X:X,"VIRTUAL"))</f>
        <v>0</v>
      </c>
      <c r="DO363" s="61">
        <f>IF(C363="","",SUMIFS('Planificación 2026-1'!R:R,'Planificación 2026-1'!W:W,C363,'Planificación 2026-1'!F:F,"SUNAMPE",'Planificación 2026-1'!X:X,"PRESENCIAL"))</f>
        <v>0</v>
      </c>
      <c r="DP363" s="111" t="str">
        <f t="shared" si="57"/>
        <v/>
      </c>
      <c r="DQ363" s="108">
        <f>IF(C363="","",SUMIFS('Planificación 2026-1'!R:R,'Planificación 2026-1'!W:W,C363,'Planificación 2026-1'!F:F,"HUAURA",'Planificación 2026-1'!X:X,"VIRTUAL"))</f>
        <v>0</v>
      </c>
      <c r="DR363" s="61">
        <f>IF(C363="","",SUMIFS('Planificación 2026-1'!R:R,'Planificación 2026-1'!W:W,C363,'Planificación 2026-1'!F:F,"HUAURA",'Planificación 2026-1'!X:X,"PRESENCIAL"))</f>
        <v>0</v>
      </c>
      <c r="DS363" s="76">
        <f>SUMIFS('Planificación 2026-1'!R:R,'Planificación 2026-1'!W:W,C363,'Planificación 2026-1'!F:F,"PRINCIPAL",'Planificación 2026-1'!X:X,"VIRTUAL",'Planificación 2026-1'!I:I,"&gt;2")</f>
        <v>0</v>
      </c>
      <c r="DT363" s="76">
        <f>SUMIFS('Planificación 2026-1'!R:R,'Planificación 2026-1'!W:W,C363,'Planificación 2026-1'!F:F,"PRINCIPAL",'Planificación 2026-1'!X:X,"&lt;&gt;VIRTUAL",'Planificación 2026-1'!I:I,"&gt;2")</f>
        <v>0</v>
      </c>
      <c r="DU363" s="76">
        <f>SUMIFS('Planificación 2026-1'!R:R,'Planificación 2026-1'!W:W,C363,'Planificación 2026-1'!F:F,"SUNAMPE",'Planificación 2026-1'!X:X,"VIRTUAL",'Planificación 2026-1'!I:I,"&gt;2")</f>
        <v>0</v>
      </c>
      <c r="DV363" s="76">
        <f>SUMIFS('Planificación 2026-1'!R:R,'Planificación 2026-1'!W:W,C363,'Planificación 2026-1'!F:F,"SUNAMPE",'Planificación 2026-1'!X:X,"&lt;&gt;VIRTUAL",'Planificación 2026-1'!I:I,"&gt;2")</f>
        <v>0</v>
      </c>
      <c r="DW363" s="76">
        <f>SUMIFS('Planificación 2026-1'!R:R,'Planificación 2026-1'!W:W,C363,'Planificación 2026-1'!F:F,"FILIAL",'Planificación 2026-1'!X:X,"VIRTUAL",'Planificación 2026-1'!I:I,"&gt;2")</f>
        <v>0</v>
      </c>
      <c r="DX363" s="76">
        <f>SUMIFS('Planificación 2026-1'!R:R,'Planificación 2026-1'!W:W,C363,'Planificación 2026-1'!F:F,"FILIAL",'Planificación 2026-1'!X:X,"&lt;&gt;VIRTUAL",'Planificación 2026-1'!I:I,"&gt;2")</f>
        <v>0</v>
      </c>
      <c r="DY363" s="76">
        <f>SUMIFS('Planificación 2026-1'!R:R,'Planificación 2026-1'!W:W,C363,'Planificación 2026-1'!F:F,"PORUMA",'Planificación 2026-1'!X:X,"VIRTUAL",'Planificación 2026-1'!I:I,"&gt;2")</f>
        <v>0</v>
      </c>
      <c r="DZ363" s="76">
        <f>SUMIFS('Planificación 2026-1'!R:R,'Planificación 2026-1'!W:W,C363,'Planificación 2026-1'!F:F,"PORUMA",'Planificación 2026-1'!X:X,"&lt;&gt;VIRTUAL",'Planificación 2026-1'!I:I,"&gt;2")</f>
        <v>0</v>
      </c>
      <c r="EA363" s="76">
        <f>SUMIFS('Planificación 2026-1'!R:R,'Planificación 2026-1'!W:W,C363,'Planificación 2026-1'!F:F,"HUAURA",'Planificación 2026-1'!X:X,"VIRTUAL",'Planificación 2026-1'!I:I,"&gt;2")</f>
        <v>0</v>
      </c>
      <c r="EB363" s="76">
        <f>SUMIFS('Planificación 2026-1'!R:R,'Planificación 2026-1'!W:W,C363,'Planificación 2026-1'!F:F,"HUAURA",'Planificación 2026-1'!X:X,"&lt;&gt;VIRTUAL",'Planificación 2026-1'!I:I,"&gt;2")</f>
        <v>0</v>
      </c>
      <c r="EC363" s="76">
        <f>SUMIFS('Planificación 2026-1'!R:R,'Planificación 2026-1'!W:W,C363,'Planificación 2026-1'!F:F,"PRINCIPAL",'Planificación 2026-1'!X:X,"VIRTUAL",'Planificación 2026-1'!I:I,"&lt;3")</f>
        <v>0</v>
      </c>
      <c r="ED363" s="76">
        <f>SUMIFS('Planificación 2026-1'!R:R,'Planificación 2026-1'!W:W,C363,'Planificación 2026-1'!F:F,"PRINCIPAL",'Planificación 2026-1'!X:X,"&lt;&gt;VIRTUAL",'Planificación 2026-1'!I:I,"&lt;3")</f>
        <v>0</v>
      </c>
      <c r="EE363" s="76">
        <f>SUMIFS('Planificación 2026-1'!R:R,'Planificación 2026-1'!W:W,C363,'Planificación 2026-1'!F:F,"SUNAMPE",'Planificación 2026-1'!X:X,"VIRTUAL",'Planificación 2026-1'!I:I,"&lt;3")</f>
        <v>0</v>
      </c>
      <c r="EF363" s="76">
        <f>SUMIFS('Planificación 2026-1'!R:R,'Planificación 2026-1'!W:W,C363,'Planificación 2026-1'!F:F,"SUNAMPE",'Planificación 2026-1'!X:X,"&lt;&gt;VIRTUAL",'Planificación 2026-1'!I:I,"&lt;3")</f>
        <v>0</v>
      </c>
      <c r="EG363" s="76">
        <f>SUMIFS('Planificación 2026-1'!R:R,'Planificación 2026-1'!W:W,C363,'Planificación 2026-1'!F:F,"FILIAL",'Planificación 2026-1'!X:X,"VIRTUAL",'Planificación 2026-1'!I:I,"&lt;3")</f>
        <v>0</v>
      </c>
      <c r="EH363" s="76">
        <f>SUMIFS('Planificación 2026-1'!R:R,'Planificación 2026-1'!W:W,C363,'Planificación 2026-1'!F:F,"FILIAL",'Planificación 2026-1'!X:X,"&lt;&gt;VIRTUAL",'Planificación 2026-1'!I:I,"&lt;3")</f>
        <v>0</v>
      </c>
      <c r="EI363" s="76">
        <f>SUMIFS('Planificación 2026-1'!R:R,'Planificación 2026-1'!W:W,C363,'Planificación 2026-1'!F:F,"PORUMA",'Planificación 2026-1'!X:X,"VIRTUAL",'Planificación 2026-1'!I:I,"&lt;3")</f>
        <v>0</v>
      </c>
      <c r="EJ363" s="76">
        <f>SUMIFS('Planificación 2026-1'!R:R,'Planificación 2026-1'!W:W,C363,'Planificación 2026-1'!F:F,"PORUMA",'Planificación 2026-1'!X:X,"&lt;&gt;VIRTUAL",'Planificación 2026-1'!I:I,"&lt;3")</f>
        <v>0</v>
      </c>
      <c r="EK363" s="76">
        <f>SUMIFS('Planificación 2026-1'!R:R,'Planificación 2026-1'!W:W,C363,'Planificación 2026-1'!F:F,"HUAURA",'Planificación 2026-1'!X:X,"VIRTUAL",'Planificación 2026-1'!I:I,"&lt;3")</f>
        <v>0</v>
      </c>
      <c r="EL363" s="76">
        <f>SUMIFS('Planificación 2026-1'!R:R,'Planificación 2026-1'!W:W,C363,'Planificación 2026-1'!F:F,"HUAURA",'Planificación 2026-1'!X:X,"&lt;&gt;VIRTUAL",'Planificación 2026-1'!I:I,"&lt;3")</f>
        <v>0</v>
      </c>
      <c r="EM363" s="76"/>
      <c r="EN363" s="76">
        <f t="shared" si="50"/>
        <v>0</v>
      </c>
      <c r="EO363" s="76">
        <f t="shared" si="51"/>
        <v>0</v>
      </c>
      <c r="EP363" s="76" t="b">
        <f t="shared" si="52"/>
        <v>1</v>
      </c>
      <c r="EQ363" s="76" t="str">
        <f t="shared" si="53"/>
        <v/>
      </c>
      <c r="ER363" s="76" t="str">
        <f t="shared" si="58"/>
        <v>PRESENCIAL</v>
      </c>
    </row>
    <row r="364" spans="1:148" hidden="1">
      <c r="A364" s="83"/>
      <c r="B364" s="119">
        <v>361</v>
      </c>
      <c r="C364" s="115" t="s">
        <v>537</v>
      </c>
      <c r="D364" s="112">
        <f>SUMIF('Planificación 2026-1'!W:W,C364,'Planificación 2026-1'!R:R)</f>
        <v>0</v>
      </c>
      <c r="E364" s="114" t="s">
        <v>170</v>
      </c>
      <c r="F364" s="115" t="s">
        <v>171</v>
      </c>
      <c r="G364" s="115" t="s">
        <v>13</v>
      </c>
      <c r="H364" s="115" t="s">
        <v>129</v>
      </c>
      <c r="I364" s="107" t="str">
        <f>IF(SUM(COUNTIFS('Planificación 2026-1'!F:F,"PRINCIPAL",'Planificación 2026-1'!W:W,C364,'Planificación 2026-1'!H:H,"AF"))&gt;0,"P01"," ")</f>
        <v xml:space="preserve"> </v>
      </c>
      <c r="J364" s="108" t="str">
        <f>IF(SUM(COUNTIFS('Planificación 2026-1'!F:F,"PRINCIPAL",'Planificación 2026-1'!W:W,C364,'Planificación 2026-1'!H:H,"EN"))&gt;0,"P02"," ")</f>
        <v xml:space="preserve"> </v>
      </c>
      <c r="K364" s="108" t="str">
        <f>IF(SUM(COUNTIFS('Planificación 2026-1'!F:F,"PRINCIPAL",'Planificación 2026-1'!W:W,C364,'Planificación 2026-1'!H:H,"IS"))&gt;0,"P03"," ")</f>
        <v xml:space="preserve"> </v>
      </c>
      <c r="L364" s="108" t="str">
        <f>IF(SUM(COUNTIFS('Planificación 2026-1'!F:F,"PRINCIPAL",'Planificación 2026-1'!W:W,C364,'Planificación 2026-1'!H:H,"PS"))&gt;0,"P04"," ")</f>
        <v xml:space="preserve"> </v>
      </c>
      <c r="M364" s="108"/>
      <c r="N364" s="108" t="str">
        <f>IF(SUM(COUNTIFS('Planificación 2026-1'!F:F,"PRINCIPAL",'Planificación 2026-1'!W:W,C364,'Planificación 2026-1'!H:H,"IN"))&gt;0,"P06"," ")</f>
        <v xml:space="preserve"> </v>
      </c>
      <c r="O364" s="108" t="str">
        <f>IF(SUM(COUNTIFS('Planificación 2026-1'!F:F,"PRINCIPAL",'Planificación 2026-1'!W:W,C364,'Planificación 2026-1'!H:H,"CA"))&gt;0,"P07"," ")</f>
        <v xml:space="preserve"> </v>
      </c>
      <c r="P364" s="108" t="str">
        <f>IF(SUM(COUNTIFS('Planificación 2026-1'!F:F,"PRINCIPAL",'Planificación 2026-1'!W:W,C364,'Planificación 2026-1'!H:H,"DE"))&gt;0,"P08"," ")</f>
        <v xml:space="preserve"> </v>
      </c>
      <c r="Q364" s="108" t="str">
        <f>IF(SUM(COUNTIFS('Planificación 2026-1'!F:F,"PRINCIPAL",'Planificación 2026-1'!W:W,C364,'Planificación 2026-1'!H:H,"OB"))&gt;0,"P09"," ")</f>
        <v xml:space="preserve"> </v>
      </c>
      <c r="R364" s="108" t="str">
        <f>IF(SUM(COUNTIFS('Planificación 2026-1'!F:F,"PRINCIPAL",'Planificación 2026-1'!W:W,C364,'Planificación 2026-1'!H:H,"MH"))&gt;0,"P31"," ")</f>
        <v xml:space="preserve"> </v>
      </c>
      <c r="S364" s="108" t="str">
        <f>IF(SUM(COUNTIFS('Planificación 2026-1'!F:F,"PRINCIPAL",'Planificación 2026-1'!W:W,C364,'Planificación 2026-1'!H:H,"IC"))&gt;0,"P32"," ")</f>
        <v xml:space="preserve"> </v>
      </c>
      <c r="T364" s="108" t="str">
        <f>IF(SUM(COUNTIFS('Planificación 2026-1'!F:F,"PRINCIPAL",'Planificación 2026-1'!W:W,C364,'Planificación 2026-1'!H:H,"AR"))&gt;0,"P34"," ")</f>
        <v xml:space="preserve"> </v>
      </c>
      <c r="U364" s="108" t="str">
        <f>IF(SUM(COUNTIFS('Planificación 2026-1'!F:F,"PRINCIPAL",'Planificación 2026-1'!W:W,C364,'Planificación 2026-1'!H:H,"T1"))&gt;0,"P35"," ")</f>
        <v xml:space="preserve"> </v>
      </c>
      <c r="V364" s="108" t="str">
        <f>IF(SUM(COUNTIFS('Planificación 2026-1'!F:F,"PRINCIPAL",'Planificación 2026-1'!W:W,C364,'Planificación 2026-1'!H:H,"T3"))&gt;0,"P36"," ")</f>
        <v xml:space="preserve"> </v>
      </c>
      <c r="W364" s="108" t="str">
        <f>IF(SUM(COUNTIFS('Planificación 2026-1'!F:F,"PRINCIPAL",'Planificación 2026-1'!W:W,C364,'Planificación 2026-1'!H:H,"T2"))&gt;0,"P37"," ")</f>
        <v xml:space="preserve"> </v>
      </c>
      <c r="X364" s="108" t="str">
        <f>IF(SUM(COUNTIFS('Planificación 2026-1'!F:F,"PRINCIPAL",'Planificación 2026-1'!W:W,C364,'Planificación 2026-1'!H:H,"AE"))&gt;0,"P38"," ")</f>
        <v xml:space="preserve"> </v>
      </c>
      <c r="Y364" s="108" t="str">
        <f>IF(SUM(COUNTIFS('Planificación 2026-1'!F:F,"PRINCIPAL",'Planificación 2026-1'!W:W,C364,'Planificación 2026-1'!H:H,"T4"))&gt;0,"P55"," ")</f>
        <v xml:space="preserve"> </v>
      </c>
      <c r="Z364" s="108" t="str">
        <f>IF(SUM(COUNTIFS('Planificación 2026-1'!F:F,"FILIAL",'Planificación 2026-1'!W:W,C364,'Planificación 2026-1'!H:H,"AF"))&gt;0," P01"," ")</f>
        <v xml:space="preserve"> </v>
      </c>
      <c r="AA364" s="108" t="str">
        <f>IF(SUM(COUNTIFS('Planificación 2026-1'!F:F,"FILIAL",'Planificación 2026-1'!W:W,C364,'Planificación 2026-1'!H:H,"EN"))&gt;0,"P02"," ")</f>
        <v xml:space="preserve"> </v>
      </c>
      <c r="AB364" s="108" t="str">
        <f>IF(SUM(COUNTIFS('Planificación 2026-1'!F:F,"FILIAL",'Planificación 2026-1'!W:W,C364,'Planificación 2026-1'!H:H,"IS"))&gt;0,"P03"," ")</f>
        <v xml:space="preserve"> </v>
      </c>
      <c r="AC364" s="108" t="str">
        <f>IF(SUM(COUNTIFS('Planificación 2026-1'!F:F,"FILIAL",'Planificación 2026-1'!W:W,C364,'Planificación 2026-1'!H:H,"PS"))&gt;0,"P04"," ")</f>
        <v xml:space="preserve"> </v>
      </c>
      <c r="AD364" s="108"/>
      <c r="AE364" s="108" t="str">
        <f>IF(SUM(COUNTIFS('Planificación 2026-1'!F:F,"FILIAL",'Planificación 2026-1'!W:W,C364,'Planificación 2026-1'!H:H,"IN"))&gt;0,"P06"," ")</f>
        <v xml:space="preserve"> </v>
      </c>
      <c r="AF364" s="108" t="str">
        <f>IF(SUM(COUNTIFS('Planificación 2026-1'!F:F,"FILIAL",'Planificación 2026-1'!W:W,C364,'Planificación 2026-1'!H:H,"CA"))&gt;0,"P07"," ")</f>
        <v xml:space="preserve"> </v>
      </c>
      <c r="AG364" s="108" t="str">
        <f>IF(SUM(COUNTIFS('Planificación 2026-1'!F:F,"FILIAL",'Planificación 2026-1'!W:W,C364,'Planificación 2026-1'!H:H,"DE"))&gt;0,"P08"," ")</f>
        <v xml:space="preserve"> </v>
      </c>
      <c r="AH364" s="108" t="str">
        <f>IF(SUM(COUNTIFS('Planificación 2026-1'!F:F,"FILIAL",'Planificación 2026-1'!W:W,C364,'Planificación 2026-1'!H:H,"OB"))&gt;0,"P09"," ")</f>
        <v xml:space="preserve"> </v>
      </c>
      <c r="AI364" s="108" t="str">
        <f>IF(SUM(COUNTIFS('Planificación 2026-1'!F:F,"FILIAL",'Planificación 2026-1'!W:W,C364,'Planificación 2026-1'!H:H,"MH"))&gt;0,"P31"," ")</f>
        <v xml:space="preserve"> </v>
      </c>
      <c r="AJ364" s="108" t="str">
        <f>IF(SUM(COUNTIFS('Planificación 2026-1'!F:F,"FILIAL",'Planificación 2026-1'!W:W,C364,'Planificación 2026-1'!H:H,"IC"))&gt;0,"P32"," ")</f>
        <v xml:space="preserve"> </v>
      </c>
      <c r="AK364" s="108" t="str">
        <f>IF(SUM(COUNTIFS('Planificación 2026-1'!F:F,"FILIAL",'Planificación 2026-1'!W:W,C364,'Planificación 2026-1'!H:H,"AR"))&gt;0,"P34"," ")</f>
        <v xml:space="preserve"> </v>
      </c>
      <c r="AL364" s="108" t="str">
        <f>IF(SUM(COUNTIFS('Planificación 2026-1'!F:F,"FILIAL",'Planificación 2026-1'!W:W,C364,'Planificación 2026-1'!H:H,"T1"))&gt;0,"P35"," ")</f>
        <v xml:space="preserve"> </v>
      </c>
      <c r="AM364" s="108" t="str">
        <f>IF(SUM(COUNTIFS('Planificación 2026-1'!F:F,"FILIAL",'Planificación 2026-1'!W:W,C364,'Planificación 2026-1'!H:H,"T3"))&gt;0,"P36"," ")</f>
        <v xml:space="preserve"> </v>
      </c>
      <c r="AN364" s="108" t="str">
        <f>IF(SUM(COUNTIFS('Planificación 2026-1'!F:F,"FILIAL",'Planificación 2026-1'!W:W,C364,'Planificación 2026-1'!H:H,"T2"))&gt;0,"P37"," ")</f>
        <v xml:space="preserve"> </v>
      </c>
      <c r="AO364" s="108" t="str">
        <f>IF(SUM(COUNTIFS('Planificación 2026-1'!F:F,"FILIAL",'Planificación 2026-1'!W:W,C364,'Planificación 2026-1'!H:H,"AE"))&gt;0,"P38"," ")</f>
        <v xml:space="preserve"> </v>
      </c>
      <c r="AP364" s="108" t="str">
        <f>IF(SUM(COUNTIFS('Planificación 2026-1'!F:F,"FILIAL",'Planificación 2026-1'!W:W,C364,'Planificación 2026-1'!H:H,"T4"))&gt;0,"P55"," ")</f>
        <v xml:space="preserve"> </v>
      </c>
      <c r="AQ364" s="108" t="str">
        <f>IF(SUM(COUNTIFS('Planificación 2026-1'!F:F,"SUNAMPE",'Planificación 2026-1'!W:W,C364,'Planificación 2026-1'!H:H,"AF"))&gt;0," P01"," ")</f>
        <v xml:space="preserve"> </v>
      </c>
      <c r="AR364" s="108" t="str">
        <f>IF(SUM(COUNTIFS('Planificación 2026-1'!F:F,"SUNAMPE",'Planificación 2026-1'!W:W,C364,'Planificación 2026-1'!H:H,"EN"))&gt;0,"P02"," ")</f>
        <v xml:space="preserve"> </v>
      </c>
      <c r="AS364" s="108" t="str">
        <f>IF(SUM(COUNTIFS('Planificación 2026-1'!F:F,"SUNAMPE",'Planificación 2026-1'!W:W,C364,'Planificación 2026-1'!H:H,"IS"))&gt;0,"P03"," ")</f>
        <v xml:space="preserve"> </v>
      </c>
      <c r="AT364" s="108" t="str">
        <f>IF(SUM(COUNTIFS('Planificación 2026-1'!F:F,"SUNAMPE",'Planificación 2026-1'!W:W,C364,'Planificación 2026-1'!H:H,"PS"))&gt;0,"P04"," ")</f>
        <v xml:space="preserve"> </v>
      </c>
      <c r="AU364" s="108"/>
      <c r="AV364" s="108" t="str">
        <f>IF(SUM(COUNTIFS('Planificación 2026-1'!F:F,"SUNAMPE",'Planificación 2026-1'!W:W,C364,'Planificación 2026-1'!H:H,"IN"))&gt;0,"P06"," ")</f>
        <v xml:space="preserve"> </v>
      </c>
      <c r="AW364" s="108" t="str">
        <f>IF(SUM(COUNTIFS('Planificación 2026-1'!F:F,"SUNAMPE",'Planificación 2026-1'!W:W,C364,'Planificación 2026-1'!H:H,"CA"))&gt;0,"P07"," ")</f>
        <v xml:space="preserve"> </v>
      </c>
      <c r="AX364" s="108" t="str">
        <f>IF(SUM(COUNTIFS('Planificación 2026-1'!F:F,"SUNAMPE",'Planificación 2026-1'!W:W,C364,'Planificación 2026-1'!H:H,"DE"))&gt;0,"P08"," ")</f>
        <v xml:space="preserve"> </v>
      </c>
      <c r="AY364" s="108" t="str">
        <f>IF(SUM(COUNTIFS('Planificación 2026-1'!F:F,"SUNAMPE",'Planificación 2026-1'!W:W,C364,'Planificación 2026-1'!H:H,"OB"))&gt;0,"P09"," ")</f>
        <v xml:space="preserve"> </v>
      </c>
      <c r="AZ364" s="108" t="str">
        <f>IF(SUM(COUNTIFS('Planificación 2026-1'!F:F,"SUNAMPE",'Planificación 2026-1'!W:W,C364,'Planificación 2026-1'!H:H,"MH"))&gt;0,"P31"," ")</f>
        <v xml:space="preserve"> </v>
      </c>
      <c r="BA364" s="108" t="str">
        <f>IF(SUM(COUNTIFS('Planificación 2026-1'!F:F,"SUNAMPE",'Planificación 2026-1'!W:W,C364,'Planificación 2026-1'!H:H,"IC"))&gt;0,"P32"," ")</f>
        <v xml:space="preserve"> </v>
      </c>
      <c r="BB364" s="108" t="str">
        <f>IF(SUM(COUNTIFS('Planificación 2026-1'!F:F,"SUNAMPE",'Planificación 2026-1'!W:W,C364,'Planificación 2026-1'!H:H,"AR"))&gt;0,"P34"," ")</f>
        <v xml:space="preserve"> </v>
      </c>
      <c r="BC364" s="108" t="str">
        <f>IF(SUM(COUNTIFS('Planificación 2026-1'!F:F,"SUNAMPE",'Planificación 2026-1'!W:W,C364,'Planificación 2026-1'!H:H,"T1"))&gt;0,"P35"," ")</f>
        <v xml:space="preserve"> </v>
      </c>
      <c r="BD364" s="108" t="str">
        <f>IF(SUM(COUNTIFS('Planificación 2026-1'!F:F,"SUNAMPE",'Planificación 2026-1'!W:W,C364,'Planificación 2026-1'!H:H,"T3"))&gt;0,"P36"," ")</f>
        <v xml:space="preserve"> </v>
      </c>
      <c r="BE364" s="108" t="str">
        <f>IF(SUM(COUNTIFS('Planificación 2026-1'!F:F,"SUNAMPE",'Planificación 2026-1'!W:W,C364,'Planificación 2026-1'!H:H,"T2"))&gt;0,"P37"," ")</f>
        <v xml:space="preserve"> </v>
      </c>
      <c r="BF364" s="108" t="str">
        <f>IF(SUM(COUNTIFS('Planificación 2026-1'!F:F,"SUNAMPE",'Planificación 2026-1'!W:W,C364,'Planificación 2026-1'!H:H,"AE"))&gt;0,"P38"," ")</f>
        <v xml:space="preserve"> </v>
      </c>
      <c r="BG364" s="108" t="str">
        <f>IF(SUM(COUNTIFS('Planificación 2026-1'!F:F,"SUNAMPE",'Planificación 2026-1'!W:W,C364,'Planificación 2026-1'!H:H,"T4"))&gt;0,"P55"," ")</f>
        <v xml:space="preserve"> </v>
      </c>
      <c r="BH364" s="108" t="str">
        <f>IF(SUM(COUNTIFS('Planificación 2026-1'!F:F,"HUAURA",'Planificación 2026-1'!W:W,C364,'Planificación 2026-1'!H:H,"AF"))&gt;0," P01"," ")</f>
        <v xml:space="preserve"> </v>
      </c>
      <c r="BI364" s="108" t="str">
        <f>IF(SUM(COUNTIFS('Planificación 2026-1'!F:F,"HUAURA",'Planificación 2026-1'!W:W,C364,'Planificación 2026-1'!H:H,"EN"))&gt;0,"P02"," ")</f>
        <v xml:space="preserve"> </v>
      </c>
      <c r="BJ364" s="108" t="str">
        <f>IF(SUM(COUNTIFS('Planificación 2026-1'!F:F,"HUAURA",'Planificación 2026-1'!W:W,C364,'Planificación 2026-1'!H:H,"IS"))&gt;0,"P03"," ")</f>
        <v xml:space="preserve"> </v>
      </c>
      <c r="BK364" s="108" t="str">
        <f>IF(SUM(COUNTIFS('Planificación 2026-1'!F:F,"HUAURA",'Planificación 2026-1'!W:W,C364,'Planificación 2026-1'!H:H,"PS"))&gt;0,"P04"," ")</f>
        <v xml:space="preserve"> </v>
      </c>
      <c r="BL364" s="108"/>
      <c r="BM364" s="108" t="str">
        <f>IF(SUM(COUNTIFS('Planificación 2026-1'!F:F,"HUAURA",'Planificación 2026-1'!W:W,C364,'Planificación 2026-1'!H:H,"IN"))&gt;0,"P06"," ")</f>
        <v xml:space="preserve"> </v>
      </c>
      <c r="BN364" s="108" t="str">
        <f>IF(SUM(COUNTIFS('Planificación 2026-1'!F:F,"HUAURA",'Planificación 2026-1'!W:W,C364,'Planificación 2026-1'!H:H,"CA"))&gt;0,"P07"," ")</f>
        <v xml:space="preserve"> </v>
      </c>
      <c r="BO364" s="108" t="str">
        <f>IF(SUM(COUNTIFS('Planificación 2026-1'!F:F,"HUAURA",'Planificación 2026-1'!W:W,C364,'Planificación 2026-1'!H:H,"DE"))&gt;0,"P08"," ")</f>
        <v xml:space="preserve"> </v>
      </c>
      <c r="BP364" s="108" t="str">
        <f>IF(SUM(COUNTIFS('Planificación 2026-1'!F:F,"HUAURA",'Planificación 2026-1'!W:W,C364,'Planificación 2026-1'!H:H,"OB"))&gt;0,"P09"," ")</f>
        <v xml:space="preserve"> </v>
      </c>
      <c r="BQ364" s="108" t="str">
        <f>IF(SUM(COUNTIFS('Planificación 2026-1'!F:F,"HUAURA",'Planificación 2026-1'!W:W,C364,'Planificación 2026-1'!H:H,"MH"))&gt;0,"P31"," ")</f>
        <v xml:space="preserve"> </v>
      </c>
      <c r="BR364" s="108" t="str">
        <f>IF(SUM(COUNTIFS('Planificación 2026-1'!F:F,"HUAURA",'Planificación 2026-1'!W:W,C364,'Planificación 2026-1'!H:H,"IC"))&gt;0,"P32"," ")</f>
        <v xml:space="preserve"> </v>
      </c>
      <c r="BS364" s="108" t="str">
        <f>IF(SUM(COUNTIFS('Planificación 2026-1'!F:F,"HUAURA",'Planificación 2026-1'!W:W,C364,'Planificación 2026-1'!H:H,"AR"))&gt;0,"P34"," ")</f>
        <v xml:space="preserve"> </v>
      </c>
      <c r="BT364" s="108" t="str">
        <f>IF(SUM(COUNTIFS('Planificación 2026-1'!F:F,"HUAURA",'Planificación 2026-1'!W:W,C364,'Planificación 2026-1'!H:H,"T1"))&gt;0,"P35"," ")</f>
        <v xml:space="preserve"> </v>
      </c>
      <c r="BU364" s="108" t="str">
        <f>IF(SUM(COUNTIFS('Planificación 2026-1'!F:F,"HUAURA",'Planificación 2026-1'!W:W,C364,'Planificación 2026-1'!H:H,"T3"))&gt;0,"P36"," ")</f>
        <v xml:space="preserve"> </v>
      </c>
      <c r="BV364" s="108" t="str">
        <f>IF(SUM(COUNTIFS('Planificación 2026-1'!F:F,"HUAURA",'Planificación 2026-1'!W:W,C364,'Planificación 2026-1'!H:H,"T2"))&gt;0,"P37"," ")</f>
        <v xml:space="preserve"> </v>
      </c>
      <c r="BW364" s="108" t="str">
        <f>IF(SUM(COUNTIFS('Planificación 2026-1'!F:F,"HUAURA",'Planificación 2026-1'!W:W,C364,'Planificación 2026-1'!H:H,"AE"))&gt;0,"P38"," ")</f>
        <v xml:space="preserve"> </v>
      </c>
      <c r="BX364" s="108" t="str">
        <f>IF(SUM(COUNTIFS('Planificación 2026-1'!F:F,"HUAURA",'Planificación 2026-1'!W:W,C364,'Planificación 2026-1'!H:H,"T4"))&gt;0,"P55"," ")</f>
        <v xml:space="preserve"> </v>
      </c>
      <c r="BY364" s="109">
        <f>SUMIFS('Planificación 2026-1'!R:R,'Planificación 2026-1'!W:W,C364,'Planificación 2026-1'!H:H,"AF",'Planificación 2026-1'!I:I,"&gt;2")</f>
        <v>0</v>
      </c>
      <c r="BZ364" s="109">
        <f>SUMIFS('Planificación 2026-1'!R:R,'Planificación 2026-1'!W:W,C364,'Planificación 2026-1'!H:H,"EN",'Planificación 2026-1'!I:I,"&gt;2")</f>
        <v>0</v>
      </c>
      <c r="CA364" s="109">
        <f>SUMIFS('Planificación 2026-1'!R:R,'Planificación 2026-1'!W:W,C364,'Planificación 2026-1'!H:H,"IS",'Planificación 2026-1'!I:I,"&gt;2")</f>
        <v>0</v>
      </c>
      <c r="CB364" s="109">
        <f>SUMIFS('Planificación 2026-1'!R:R,'Planificación 2026-1'!W:W,C364,'Planificación 2026-1'!H:H,"PS",'Planificación 2026-1'!I:I,"&gt;2")</f>
        <v>0</v>
      </c>
      <c r="CC364" s="109">
        <f>SUMIFS('Planificación 2026-1'!R:R,'Planificación 2026-1'!W:W,C364,'Planificación 2026-1'!H:H,"IN",'Planificación 2026-1'!I:I,"&gt;2")</f>
        <v>0</v>
      </c>
      <c r="CD364" s="109">
        <f>SUMIFS('Planificación 2026-1'!R:R,'Planificación 2026-1'!W:W,C364,'Planificación 2026-1'!H:H,"CA",'Planificación 2026-1'!I:I,"&gt;2")</f>
        <v>0</v>
      </c>
      <c r="CE364" s="109">
        <f>SUMIFS('Planificación 2026-1'!R:R,'Planificación 2026-1'!W:W,C364,'Planificación 2026-1'!H:H,"DE",'Planificación 2026-1'!I:I,"&gt;2")</f>
        <v>0</v>
      </c>
      <c r="CF364" s="109">
        <f>SUMIFS('Planificación 2026-1'!R:R,'Planificación 2026-1'!W:W,C364,'Planificación 2026-1'!H:H,"OB",'Planificación 2026-1'!I:I,"&gt;2")</f>
        <v>0</v>
      </c>
      <c r="CG364" s="109">
        <f>SUMIFS('Planificación 2026-1'!R:R,'Planificación 2026-1'!W:W,C364,'Planificación 2026-1'!H:H,"MH",'Planificación 2026-1'!I:I,"&gt;2")</f>
        <v>0</v>
      </c>
      <c r="CH364" s="109">
        <f>SUMIFS('Planificación 2026-1'!R:R,'Planificación 2026-1'!W:W,C364,'Planificación 2026-1'!H:H,"IC",'Planificación 2026-1'!I:I,"&gt;2")</f>
        <v>0</v>
      </c>
      <c r="CI364" s="109">
        <f>SUMIFS('Planificación 2026-1'!R:R,'Planificación 2026-1'!W:W,C364,'Planificación 2026-1'!H:H,"AR",'Planificación 2026-1'!I:I,"&gt;2")</f>
        <v>0</v>
      </c>
      <c r="CJ364" s="109">
        <f>SUMIFS('Planificación 2026-1'!R:R,'Planificación 2026-1'!W:W,C364,'Planificación 2026-1'!H:H,"T1",'Planificación 2026-1'!I:I,"&gt;2")</f>
        <v>0</v>
      </c>
      <c r="CK364" s="109">
        <f>SUMIFS('Planificación 2026-1'!R:R,'Planificación 2026-1'!W:W,C364,'Planificación 2026-1'!H:H,"T3",'Planificación 2026-1'!I:I,"&gt;2")</f>
        <v>0</v>
      </c>
      <c r="CL364" s="109">
        <f>SUMIFS('Planificación 2026-1'!R:R,'Planificación 2026-1'!W:W,C364,'Planificación 2026-1'!H:H,"T2",'Planificación 2026-1'!I:I,"&gt;2")</f>
        <v>0</v>
      </c>
      <c r="CM364" s="109">
        <f>SUMIFS('Planificación 2026-1'!R:R,'Planificación 2026-1'!W:W,C364,'Planificación 2026-1'!H:H,"AE",'Planificación 2026-1'!I:I,"&gt;2")</f>
        <v>0</v>
      </c>
      <c r="CN364" s="109">
        <f>SUMIFS('Planificación 2026-1'!R:R,'Planificación 2026-1'!W:W,C364,'Planificación 2026-1'!H:H,"T4",'Planificación 2026-1'!I:I,"&gt;2")</f>
        <v>0</v>
      </c>
      <c r="CO364" s="109">
        <f>SUMIFS('Planificación 2026-1'!R:R,'Planificación 2026-1'!W:W,C364,'Planificación 2026-1'!H:H,"AF",'Planificación 2026-1'!I:I,"&lt;3")</f>
        <v>0</v>
      </c>
      <c r="CP364" s="109">
        <f>SUMIFS('Planificación 2026-1'!R:R,'Planificación 2026-1'!W:W,C364,'Planificación 2026-1'!H:H,"EN",'Planificación 2026-1'!I:I,"&lt;3")</f>
        <v>0</v>
      </c>
      <c r="CQ364" s="109">
        <f>SUMIFS('Planificación 2026-1'!R:R,'Planificación 2026-1'!W:W,C364,'Planificación 2026-1'!H:H,"IS",'Planificación 2026-1'!I:I,"&lt;3")</f>
        <v>0</v>
      </c>
      <c r="CR364" s="109">
        <f>SUMIFS('Planificación 2026-1'!R:R,'Planificación 2026-1'!W:W,C364,'Planificación 2026-1'!H:H,"PS",'Planificación 2026-1'!I:I,"&lt;3")</f>
        <v>0</v>
      </c>
      <c r="CS364" s="109">
        <f>SUMIFS('Planificación 2026-1'!R:R,'Planificación 2026-1'!W:W,C364,'Planificación 2026-1'!H:H,"IN",'Planificación 2026-1'!I:I,"&lt;3")</f>
        <v>0</v>
      </c>
      <c r="CT364" s="109">
        <f>SUMIFS('Planificación 2026-1'!R:R,'Planificación 2026-1'!W:W,C364,'Planificación 2026-1'!H:H,"CA",'Planificación 2026-1'!I:I,"&lt;3")</f>
        <v>0</v>
      </c>
      <c r="CU364" s="109">
        <f>SUMIFS('Planificación 2026-1'!R:R,'Planificación 2026-1'!W:W,C364,'Planificación 2026-1'!H:H,"DE",'Planificación 2026-1'!I:I,"&lt;3")</f>
        <v>0</v>
      </c>
      <c r="CV364" s="109">
        <f>SUMIFS('Planificación 2026-1'!R:R,'Planificación 2026-1'!W:W,C364,'Planificación 2026-1'!H:H,"OB",'Planificación 2026-1'!I:I,"&lt;3")</f>
        <v>0</v>
      </c>
      <c r="CW364" s="109">
        <f>SUMIFS('Planificación 2026-1'!R:R,'Planificación 2026-1'!W:W,C364,'Planificación 2026-1'!H:H,"MH",'Planificación 2026-1'!I:I,"&lt;3")</f>
        <v>0</v>
      </c>
      <c r="CX364" s="109">
        <f>SUMIFS('Planificación 2026-1'!R:R,'Planificación 2026-1'!W:W,C364,'Planificación 2026-1'!H:H,"IC",'Planificación 2026-1'!I:I,"&lt;3")</f>
        <v>0</v>
      </c>
      <c r="CY364" s="109">
        <f>SUMIFS('Planificación 2026-1'!R:R,'Planificación 2026-1'!W:W,C364,'Planificación 2026-1'!H:H,"AR",'Planificación 2026-1'!I:I,"&lt;3")</f>
        <v>0</v>
      </c>
      <c r="CZ364" s="109">
        <f>SUMIFS('Planificación 2026-1'!R:R,'Planificación 2026-1'!W:W,C364,'Planificación 2026-1'!H:H,"T1",'Planificación 2026-1'!I:I,"&lt;3")</f>
        <v>0</v>
      </c>
      <c r="DA364" s="109">
        <f>SUMIFS('Planificación 2026-1'!R:R,'Planificación 2026-1'!W:W,C364,'Planificación 2026-1'!H:H,"T3",'Planificación 2026-1'!I:I,"&lt;3")</f>
        <v>0</v>
      </c>
      <c r="DB364" s="109">
        <f>SUMIFS('Planificación 2026-1'!R:R,'Planificación 2026-1'!W:W,C364,'Planificación 2026-1'!H:H,"T2",'Planificación 2026-1'!I:I,"&lt;3")</f>
        <v>0</v>
      </c>
      <c r="DC364" s="109">
        <f>SUMIFS('Planificación 2026-1'!R:R,'Planificación 2026-1'!W:W,C364,'Planificación 2026-1'!H:H,"AE",'Planificación 2026-1'!I:I,"&lt;3")</f>
        <v>0</v>
      </c>
      <c r="DD364" s="109">
        <f>SUMIFS('Planificación 2026-1'!R:R,'Planificación 2026-1'!W:W,C364,'Planificación 2026-1'!H:H,"T4",'Planificación 2026-1'!I:I,"&lt;3")</f>
        <v>0</v>
      </c>
      <c r="DE364" s="108" t="str">
        <f t="shared" si="54"/>
        <v/>
      </c>
      <c r="DF364" s="41">
        <f>IF(C364="","",SUMIFS('Planificación 2026-1'!R:R,'Planificación 2026-1'!W:W,C364,'Planificación 2026-1'!F:F,"PRINCIPAL",'Planificación 2026-1'!X:X,"VIRTUAL"))</f>
        <v>0</v>
      </c>
      <c r="DG364" s="41">
        <f>IF(C364="","",SUMIFS('Planificación 2026-1'!R:R,'Planificación 2026-1'!W:W,C364,'Planificación 2026-1'!F:F,"PRINCIPAL",'Planificación 2026-1'!X:X,"PRESENCIAL"))</f>
        <v>0</v>
      </c>
      <c r="DH364" s="41">
        <f>IF(C364="","",SUMIFS('Planificación 2026-1'!R:R,'Planificación 2026-1'!W:W,C364,'Planificación 2026-1'!F:F,"PRINCIPAL",'Planificación 2026-1'!X:X,"HIBRIDO PRESENCIAL"))</f>
        <v>0</v>
      </c>
      <c r="DI364" s="108" t="str">
        <f t="shared" si="55"/>
        <v/>
      </c>
      <c r="DJ364" s="108">
        <f>IF(C364="","",SUMIFS('Planificación 2026-1'!R:R,'Planificación 2026-1'!W:W,C364,'Planificación 2026-1'!F:F,"FILIAL",'Planificación 2026-1'!X:X,"VIRTUAL"))</f>
        <v>0</v>
      </c>
      <c r="DK364" s="110">
        <f>IF(C364="","",SUMIFS('Planificación 2026-1'!R:R,'Planificación 2026-1'!W:W,C364,'Planificación 2026-1'!F:F,"FILIAL",'Planificación 2026-1'!X:X,"PRESENCIAL"))</f>
        <v>0</v>
      </c>
      <c r="DL364" s="61">
        <f>IF(C364="","",SUMIFS('Planificación 2026-1'!R:R,'Planificación 2026-1'!W:W,C364,'Planificación 2026-1'!F:F,"FILIAL",'Planificación 2026-1'!X:X,"HIBRIDO PRESENCIAL"))</f>
        <v>0</v>
      </c>
      <c r="DM364" s="111" t="str">
        <f t="shared" si="56"/>
        <v/>
      </c>
      <c r="DN364" s="108">
        <f>IF(C364="","",SUMIFS('Planificación 2026-1'!R:R,'Planificación 2026-1'!W:W,C364,'Planificación 2026-1'!F:F,"SUNAMPE",'Planificación 2026-1'!X:X,"VIRTUAL"))</f>
        <v>0</v>
      </c>
      <c r="DO364" s="61">
        <f>IF(C364="","",SUMIFS('Planificación 2026-1'!R:R,'Planificación 2026-1'!W:W,C364,'Planificación 2026-1'!F:F,"SUNAMPE",'Planificación 2026-1'!X:X,"PRESENCIAL"))</f>
        <v>0</v>
      </c>
      <c r="DP364" s="111" t="str">
        <f t="shared" si="57"/>
        <v/>
      </c>
      <c r="DQ364" s="108">
        <f>IF(C364="","",SUMIFS('Planificación 2026-1'!R:R,'Planificación 2026-1'!W:W,C364,'Planificación 2026-1'!F:F,"HUAURA",'Planificación 2026-1'!X:X,"VIRTUAL"))</f>
        <v>0</v>
      </c>
      <c r="DR364" s="61">
        <f>IF(C364="","",SUMIFS('Planificación 2026-1'!R:R,'Planificación 2026-1'!W:W,C364,'Planificación 2026-1'!F:F,"HUAURA",'Planificación 2026-1'!X:X,"PRESENCIAL"))</f>
        <v>0</v>
      </c>
      <c r="DS364" s="76">
        <f>SUMIFS('Planificación 2026-1'!R:R,'Planificación 2026-1'!W:W,C364,'Planificación 2026-1'!F:F,"PRINCIPAL",'Planificación 2026-1'!X:X,"VIRTUAL",'Planificación 2026-1'!I:I,"&gt;2")</f>
        <v>0</v>
      </c>
      <c r="DT364" s="76">
        <f>SUMIFS('Planificación 2026-1'!R:R,'Planificación 2026-1'!W:W,C364,'Planificación 2026-1'!F:F,"PRINCIPAL",'Planificación 2026-1'!X:X,"&lt;&gt;VIRTUAL",'Planificación 2026-1'!I:I,"&gt;2")</f>
        <v>0</v>
      </c>
      <c r="DU364" s="76">
        <f>SUMIFS('Planificación 2026-1'!R:R,'Planificación 2026-1'!W:W,C364,'Planificación 2026-1'!F:F,"SUNAMPE",'Planificación 2026-1'!X:X,"VIRTUAL",'Planificación 2026-1'!I:I,"&gt;2")</f>
        <v>0</v>
      </c>
      <c r="DV364" s="76">
        <f>SUMIFS('Planificación 2026-1'!R:R,'Planificación 2026-1'!W:W,C364,'Planificación 2026-1'!F:F,"SUNAMPE",'Planificación 2026-1'!X:X,"&lt;&gt;VIRTUAL",'Planificación 2026-1'!I:I,"&gt;2")</f>
        <v>0</v>
      </c>
      <c r="DW364" s="76">
        <f>SUMIFS('Planificación 2026-1'!R:R,'Planificación 2026-1'!W:W,C364,'Planificación 2026-1'!F:F,"FILIAL",'Planificación 2026-1'!X:X,"VIRTUAL",'Planificación 2026-1'!I:I,"&gt;2")</f>
        <v>0</v>
      </c>
      <c r="DX364" s="76">
        <f>SUMIFS('Planificación 2026-1'!R:R,'Planificación 2026-1'!W:W,C364,'Planificación 2026-1'!F:F,"FILIAL",'Planificación 2026-1'!X:X,"&lt;&gt;VIRTUAL",'Planificación 2026-1'!I:I,"&gt;2")</f>
        <v>0</v>
      </c>
      <c r="DY364" s="76">
        <f>SUMIFS('Planificación 2026-1'!R:R,'Planificación 2026-1'!W:W,C364,'Planificación 2026-1'!F:F,"PORUMA",'Planificación 2026-1'!X:X,"VIRTUAL",'Planificación 2026-1'!I:I,"&gt;2")</f>
        <v>0</v>
      </c>
      <c r="DZ364" s="76">
        <f>SUMIFS('Planificación 2026-1'!R:R,'Planificación 2026-1'!W:W,C364,'Planificación 2026-1'!F:F,"PORUMA",'Planificación 2026-1'!X:X,"&lt;&gt;VIRTUAL",'Planificación 2026-1'!I:I,"&gt;2")</f>
        <v>0</v>
      </c>
      <c r="EA364" s="76">
        <f>SUMIFS('Planificación 2026-1'!R:R,'Planificación 2026-1'!W:W,C364,'Planificación 2026-1'!F:F,"HUAURA",'Planificación 2026-1'!X:X,"VIRTUAL",'Planificación 2026-1'!I:I,"&gt;2")</f>
        <v>0</v>
      </c>
      <c r="EB364" s="76">
        <f>SUMIFS('Planificación 2026-1'!R:R,'Planificación 2026-1'!W:W,C364,'Planificación 2026-1'!F:F,"HUAURA",'Planificación 2026-1'!X:X,"&lt;&gt;VIRTUAL",'Planificación 2026-1'!I:I,"&gt;2")</f>
        <v>0</v>
      </c>
      <c r="EC364" s="76">
        <f>SUMIFS('Planificación 2026-1'!R:R,'Planificación 2026-1'!W:W,C364,'Planificación 2026-1'!F:F,"PRINCIPAL",'Planificación 2026-1'!X:X,"VIRTUAL",'Planificación 2026-1'!I:I,"&lt;3")</f>
        <v>0</v>
      </c>
      <c r="ED364" s="76">
        <f>SUMIFS('Planificación 2026-1'!R:R,'Planificación 2026-1'!W:W,C364,'Planificación 2026-1'!F:F,"PRINCIPAL",'Planificación 2026-1'!X:X,"&lt;&gt;VIRTUAL",'Planificación 2026-1'!I:I,"&lt;3")</f>
        <v>0</v>
      </c>
      <c r="EE364" s="76">
        <f>SUMIFS('Planificación 2026-1'!R:R,'Planificación 2026-1'!W:W,C364,'Planificación 2026-1'!F:F,"SUNAMPE",'Planificación 2026-1'!X:X,"VIRTUAL",'Planificación 2026-1'!I:I,"&lt;3")</f>
        <v>0</v>
      </c>
      <c r="EF364" s="76">
        <f>SUMIFS('Planificación 2026-1'!R:R,'Planificación 2026-1'!W:W,C364,'Planificación 2026-1'!F:F,"SUNAMPE",'Planificación 2026-1'!X:X,"&lt;&gt;VIRTUAL",'Planificación 2026-1'!I:I,"&lt;3")</f>
        <v>0</v>
      </c>
      <c r="EG364" s="76">
        <f>SUMIFS('Planificación 2026-1'!R:R,'Planificación 2026-1'!W:W,C364,'Planificación 2026-1'!F:F,"FILIAL",'Planificación 2026-1'!X:X,"VIRTUAL",'Planificación 2026-1'!I:I,"&lt;3")</f>
        <v>0</v>
      </c>
      <c r="EH364" s="76">
        <f>SUMIFS('Planificación 2026-1'!R:R,'Planificación 2026-1'!W:W,C364,'Planificación 2026-1'!F:F,"FILIAL",'Planificación 2026-1'!X:X,"&lt;&gt;VIRTUAL",'Planificación 2026-1'!I:I,"&lt;3")</f>
        <v>0</v>
      </c>
      <c r="EI364" s="76">
        <f>SUMIFS('Planificación 2026-1'!R:R,'Planificación 2026-1'!W:W,C364,'Planificación 2026-1'!F:F,"PORUMA",'Planificación 2026-1'!X:X,"VIRTUAL",'Planificación 2026-1'!I:I,"&lt;3")</f>
        <v>0</v>
      </c>
      <c r="EJ364" s="76">
        <f>SUMIFS('Planificación 2026-1'!R:R,'Planificación 2026-1'!W:W,C364,'Planificación 2026-1'!F:F,"PORUMA",'Planificación 2026-1'!X:X,"&lt;&gt;VIRTUAL",'Planificación 2026-1'!I:I,"&lt;3")</f>
        <v>0</v>
      </c>
      <c r="EK364" s="76">
        <f>SUMIFS('Planificación 2026-1'!R:R,'Planificación 2026-1'!W:W,C364,'Planificación 2026-1'!F:F,"HUAURA",'Planificación 2026-1'!X:X,"VIRTUAL",'Planificación 2026-1'!I:I,"&lt;3")</f>
        <v>0</v>
      </c>
      <c r="EL364" s="76">
        <f>SUMIFS('Planificación 2026-1'!R:R,'Planificación 2026-1'!W:W,C364,'Planificación 2026-1'!F:F,"HUAURA",'Planificación 2026-1'!X:X,"&lt;&gt;VIRTUAL",'Planificación 2026-1'!I:I,"&lt;3")</f>
        <v>0</v>
      </c>
      <c r="EM364" s="76"/>
      <c r="EN364" s="76">
        <f t="shared" si="50"/>
        <v>0</v>
      </c>
      <c r="EO364" s="76">
        <f t="shared" si="51"/>
        <v>0</v>
      </c>
      <c r="EP364" s="76" t="b">
        <f t="shared" si="52"/>
        <v>1</v>
      </c>
      <c r="EQ364" s="76" t="str">
        <f t="shared" si="53"/>
        <v/>
      </c>
      <c r="ER364" s="76" t="str">
        <f t="shared" si="58"/>
        <v>PRESENCIAL</v>
      </c>
    </row>
    <row r="365" spans="1:148" hidden="1">
      <c r="A365" s="83"/>
      <c r="B365" s="119">
        <v>362</v>
      </c>
      <c r="C365" s="115" t="s">
        <v>538</v>
      </c>
      <c r="D365" s="112">
        <f>SUMIF('Planificación 2026-1'!W:W,C365,'Planificación 2026-1'!R:R)</f>
        <v>0</v>
      </c>
      <c r="E365" s="114" t="s">
        <v>173</v>
      </c>
      <c r="F365" s="115" t="s">
        <v>171</v>
      </c>
      <c r="G365" s="115" t="s">
        <v>13</v>
      </c>
      <c r="H365" s="115" t="s">
        <v>221</v>
      </c>
      <c r="I365" s="107" t="str">
        <f>IF(SUM(COUNTIFS('Planificación 2026-1'!F:F,"PRINCIPAL",'Planificación 2026-1'!W:W,C365,'Planificación 2026-1'!H:H,"AF"))&gt;0,"P01"," ")</f>
        <v xml:space="preserve"> </v>
      </c>
      <c r="J365" s="108" t="str">
        <f>IF(SUM(COUNTIFS('Planificación 2026-1'!F:F,"PRINCIPAL",'Planificación 2026-1'!W:W,C365,'Planificación 2026-1'!H:H,"EN"))&gt;0,"P02"," ")</f>
        <v xml:space="preserve"> </v>
      </c>
      <c r="K365" s="108" t="str">
        <f>IF(SUM(COUNTIFS('Planificación 2026-1'!F:F,"PRINCIPAL",'Planificación 2026-1'!W:W,C365,'Planificación 2026-1'!H:H,"IS"))&gt;0,"P03"," ")</f>
        <v xml:space="preserve"> </v>
      </c>
      <c r="L365" s="108" t="str">
        <f>IF(SUM(COUNTIFS('Planificación 2026-1'!F:F,"PRINCIPAL",'Planificación 2026-1'!W:W,C365,'Planificación 2026-1'!H:H,"PS"))&gt;0,"P04"," ")</f>
        <v xml:space="preserve"> </v>
      </c>
      <c r="M365" s="108"/>
      <c r="N365" s="108" t="str">
        <f>IF(SUM(COUNTIFS('Planificación 2026-1'!F:F,"PRINCIPAL",'Planificación 2026-1'!W:W,C365,'Planificación 2026-1'!H:H,"IN"))&gt;0,"P06"," ")</f>
        <v xml:space="preserve"> </v>
      </c>
      <c r="O365" s="108" t="str">
        <f>IF(SUM(COUNTIFS('Planificación 2026-1'!F:F,"PRINCIPAL",'Planificación 2026-1'!W:W,C365,'Planificación 2026-1'!H:H,"CA"))&gt;0,"P07"," ")</f>
        <v xml:space="preserve"> </v>
      </c>
      <c r="P365" s="108" t="str">
        <f>IF(SUM(COUNTIFS('Planificación 2026-1'!F:F,"PRINCIPAL",'Planificación 2026-1'!W:W,C365,'Planificación 2026-1'!H:H,"DE"))&gt;0,"P08"," ")</f>
        <v xml:space="preserve"> </v>
      </c>
      <c r="Q365" s="108" t="str">
        <f>IF(SUM(COUNTIFS('Planificación 2026-1'!F:F,"PRINCIPAL",'Planificación 2026-1'!W:W,C365,'Planificación 2026-1'!H:H,"OB"))&gt;0,"P09"," ")</f>
        <v xml:space="preserve"> </v>
      </c>
      <c r="R365" s="108" t="str">
        <f>IF(SUM(COUNTIFS('Planificación 2026-1'!F:F,"PRINCIPAL",'Planificación 2026-1'!W:W,C365,'Planificación 2026-1'!H:H,"MH"))&gt;0,"P31"," ")</f>
        <v xml:space="preserve"> </v>
      </c>
      <c r="S365" s="108" t="str">
        <f>IF(SUM(COUNTIFS('Planificación 2026-1'!F:F,"PRINCIPAL",'Planificación 2026-1'!W:W,C365,'Planificación 2026-1'!H:H,"IC"))&gt;0,"P32"," ")</f>
        <v xml:space="preserve"> </v>
      </c>
      <c r="T365" s="108" t="str">
        <f>IF(SUM(COUNTIFS('Planificación 2026-1'!F:F,"PRINCIPAL",'Planificación 2026-1'!W:W,C365,'Planificación 2026-1'!H:H,"AR"))&gt;0,"P34"," ")</f>
        <v xml:space="preserve"> </v>
      </c>
      <c r="U365" s="108" t="str">
        <f>IF(SUM(COUNTIFS('Planificación 2026-1'!F:F,"PRINCIPAL",'Planificación 2026-1'!W:W,C365,'Planificación 2026-1'!H:H,"T1"))&gt;0,"P35"," ")</f>
        <v xml:space="preserve"> </v>
      </c>
      <c r="V365" s="108" t="str">
        <f>IF(SUM(COUNTIFS('Planificación 2026-1'!F:F,"PRINCIPAL",'Planificación 2026-1'!W:W,C365,'Planificación 2026-1'!H:H,"T3"))&gt;0,"P36"," ")</f>
        <v xml:space="preserve"> </v>
      </c>
      <c r="W365" s="108" t="str">
        <f>IF(SUM(COUNTIFS('Planificación 2026-1'!F:F,"PRINCIPAL",'Planificación 2026-1'!W:W,C365,'Planificación 2026-1'!H:H,"T2"))&gt;0,"P37"," ")</f>
        <v xml:space="preserve"> </v>
      </c>
      <c r="X365" s="108" t="str">
        <f>IF(SUM(COUNTIFS('Planificación 2026-1'!F:F,"PRINCIPAL",'Planificación 2026-1'!W:W,C365,'Planificación 2026-1'!H:H,"AE"))&gt;0,"P38"," ")</f>
        <v xml:space="preserve"> </v>
      </c>
      <c r="Y365" s="108" t="str">
        <f>IF(SUM(COUNTIFS('Planificación 2026-1'!F:F,"PRINCIPAL",'Planificación 2026-1'!W:W,C365,'Planificación 2026-1'!H:H,"T4"))&gt;0,"P55"," ")</f>
        <v xml:space="preserve"> </v>
      </c>
      <c r="Z365" s="108" t="str">
        <f>IF(SUM(COUNTIFS('Planificación 2026-1'!F:F,"FILIAL",'Planificación 2026-1'!W:W,C365,'Planificación 2026-1'!H:H,"AF"))&gt;0," P01"," ")</f>
        <v xml:space="preserve"> </v>
      </c>
      <c r="AA365" s="108" t="str">
        <f>IF(SUM(COUNTIFS('Planificación 2026-1'!F:F,"FILIAL",'Planificación 2026-1'!W:W,C365,'Planificación 2026-1'!H:H,"EN"))&gt;0,"P02"," ")</f>
        <v xml:space="preserve"> </v>
      </c>
      <c r="AB365" s="108" t="str">
        <f>IF(SUM(COUNTIFS('Planificación 2026-1'!F:F,"FILIAL",'Planificación 2026-1'!W:W,C365,'Planificación 2026-1'!H:H,"IS"))&gt;0,"P03"," ")</f>
        <v xml:space="preserve"> </v>
      </c>
      <c r="AC365" s="108" t="str">
        <f>IF(SUM(COUNTIFS('Planificación 2026-1'!F:F,"FILIAL",'Planificación 2026-1'!W:W,C365,'Planificación 2026-1'!H:H,"PS"))&gt;0,"P04"," ")</f>
        <v xml:space="preserve"> </v>
      </c>
      <c r="AD365" s="108"/>
      <c r="AE365" s="108" t="str">
        <f>IF(SUM(COUNTIFS('Planificación 2026-1'!F:F,"FILIAL",'Planificación 2026-1'!W:W,C365,'Planificación 2026-1'!H:H,"IN"))&gt;0,"P06"," ")</f>
        <v xml:space="preserve"> </v>
      </c>
      <c r="AF365" s="108" t="str">
        <f>IF(SUM(COUNTIFS('Planificación 2026-1'!F:F,"FILIAL",'Planificación 2026-1'!W:W,C365,'Planificación 2026-1'!H:H,"CA"))&gt;0,"P07"," ")</f>
        <v xml:space="preserve"> </v>
      </c>
      <c r="AG365" s="108" t="str">
        <f>IF(SUM(COUNTIFS('Planificación 2026-1'!F:F,"FILIAL",'Planificación 2026-1'!W:W,C365,'Planificación 2026-1'!H:H,"DE"))&gt;0,"P08"," ")</f>
        <v xml:space="preserve"> </v>
      </c>
      <c r="AH365" s="108" t="str">
        <f>IF(SUM(COUNTIFS('Planificación 2026-1'!F:F,"FILIAL",'Planificación 2026-1'!W:W,C365,'Planificación 2026-1'!H:H,"OB"))&gt;0,"P09"," ")</f>
        <v xml:space="preserve"> </v>
      </c>
      <c r="AI365" s="108" t="str">
        <f>IF(SUM(COUNTIFS('Planificación 2026-1'!F:F,"FILIAL",'Planificación 2026-1'!W:W,C365,'Planificación 2026-1'!H:H,"MH"))&gt;0,"P31"," ")</f>
        <v xml:space="preserve"> </v>
      </c>
      <c r="AJ365" s="108" t="str">
        <f>IF(SUM(COUNTIFS('Planificación 2026-1'!F:F,"FILIAL",'Planificación 2026-1'!W:W,C365,'Planificación 2026-1'!H:H,"IC"))&gt;0,"P32"," ")</f>
        <v xml:space="preserve"> </v>
      </c>
      <c r="AK365" s="108" t="str">
        <f>IF(SUM(COUNTIFS('Planificación 2026-1'!F:F,"FILIAL",'Planificación 2026-1'!W:W,C365,'Planificación 2026-1'!H:H,"AR"))&gt;0,"P34"," ")</f>
        <v xml:space="preserve"> </v>
      </c>
      <c r="AL365" s="108" t="str">
        <f>IF(SUM(COUNTIFS('Planificación 2026-1'!F:F,"FILIAL",'Planificación 2026-1'!W:W,C365,'Planificación 2026-1'!H:H,"T1"))&gt;0,"P35"," ")</f>
        <v xml:space="preserve"> </v>
      </c>
      <c r="AM365" s="108" t="str">
        <f>IF(SUM(COUNTIFS('Planificación 2026-1'!F:F,"FILIAL",'Planificación 2026-1'!W:W,C365,'Planificación 2026-1'!H:H,"T3"))&gt;0,"P36"," ")</f>
        <v xml:space="preserve"> </v>
      </c>
      <c r="AN365" s="108" t="str">
        <f>IF(SUM(COUNTIFS('Planificación 2026-1'!F:F,"FILIAL",'Planificación 2026-1'!W:W,C365,'Planificación 2026-1'!H:H,"T2"))&gt;0,"P37"," ")</f>
        <v xml:space="preserve"> </v>
      </c>
      <c r="AO365" s="108" t="str">
        <f>IF(SUM(COUNTIFS('Planificación 2026-1'!F:F,"FILIAL",'Planificación 2026-1'!W:W,C365,'Planificación 2026-1'!H:H,"AE"))&gt;0,"P38"," ")</f>
        <v xml:space="preserve"> </v>
      </c>
      <c r="AP365" s="108" t="str">
        <f>IF(SUM(COUNTIFS('Planificación 2026-1'!F:F,"FILIAL",'Planificación 2026-1'!W:W,C365,'Planificación 2026-1'!H:H,"T4"))&gt;0,"P55"," ")</f>
        <v xml:space="preserve"> </v>
      </c>
      <c r="AQ365" s="108" t="str">
        <f>IF(SUM(COUNTIFS('Planificación 2026-1'!F:F,"SUNAMPE",'Planificación 2026-1'!W:W,C365,'Planificación 2026-1'!H:H,"AF"))&gt;0," P01"," ")</f>
        <v xml:space="preserve"> </v>
      </c>
      <c r="AR365" s="108" t="str">
        <f>IF(SUM(COUNTIFS('Planificación 2026-1'!F:F,"SUNAMPE",'Planificación 2026-1'!W:W,C365,'Planificación 2026-1'!H:H,"EN"))&gt;0,"P02"," ")</f>
        <v xml:space="preserve"> </v>
      </c>
      <c r="AS365" s="108" t="str">
        <f>IF(SUM(COUNTIFS('Planificación 2026-1'!F:F,"SUNAMPE",'Planificación 2026-1'!W:W,C365,'Planificación 2026-1'!H:H,"IS"))&gt;0,"P03"," ")</f>
        <v xml:space="preserve"> </v>
      </c>
      <c r="AT365" s="108" t="str">
        <f>IF(SUM(COUNTIFS('Planificación 2026-1'!F:F,"SUNAMPE",'Planificación 2026-1'!W:W,C365,'Planificación 2026-1'!H:H,"PS"))&gt;0,"P04"," ")</f>
        <v xml:space="preserve"> </v>
      </c>
      <c r="AU365" s="108"/>
      <c r="AV365" s="108" t="str">
        <f>IF(SUM(COUNTIFS('Planificación 2026-1'!F:F,"SUNAMPE",'Planificación 2026-1'!W:W,C365,'Planificación 2026-1'!H:H,"IN"))&gt;0,"P06"," ")</f>
        <v xml:space="preserve"> </v>
      </c>
      <c r="AW365" s="108" t="str">
        <f>IF(SUM(COUNTIFS('Planificación 2026-1'!F:F,"SUNAMPE",'Planificación 2026-1'!W:W,C365,'Planificación 2026-1'!H:H,"CA"))&gt;0,"P07"," ")</f>
        <v xml:space="preserve"> </v>
      </c>
      <c r="AX365" s="108" t="str">
        <f>IF(SUM(COUNTIFS('Planificación 2026-1'!F:F,"SUNAMPE",'Planificación 2026-1'!W:W,C365,'Planificación 2026-1'!H:H,"DE"))&gt;0,"P08"," ")</f>
        <v xml:space="preserve"> </v>
      </c>
      <c r="AY365" s="108" t="str">
        <f>IF(SUM(COUNTIFS('Planificación 2026-1'!F:F,"SUNAMPE",'Planificación 2026-1'!W:W,C365,'Planificación 2026-1'!H:H,"OB"))&gt;0,"P09"," ")</f>
        <v xml:space="preserve"> </v>
      </c>
      <c r="AZ365" s="108" t="str">
        <f>IF(SUM(COUNTIFS('Planificación 2026-1'!F:F,"SUNAMPE",'Planificación 2026-1'!W:W,C365,'Planificación 2026-1'!H:H,"MH"))&gt;0,"P31"," ")</f>
        <v xml:space="preserve"> </v>
      </c>
      <c r="BA365" s="108" t="str">
        <f>IF(SUM(COUNTIFS('Planificación 2026-1'!F:F,"SUNAMPE",'Planificación 2026-1'!W:W,C365,'Planificación 2026-1'!H:H,"IC"))&gt;0,"P32"," ")</f>
        <v xml:space="preserve"> </v>
      </c>
      <c r="BB365" s="108" t="str">
        <f>IF(SUM(COUNTIFS('Planificación 2026-1'!F:F,"SUNAMPE",'Planificación 2026-1'!W:W,C365,'Planificación 2026-1'!H:H,"AR"))&gt;0,"P34"," ")</f>
        <v xml:space="preserve"> </v>
      </c>
      <c r="BC365" s="108" t="str">
        <f>IF(SUM(COUNTIFS('Planificación 2026-1'!F:F,"SUNAMPE",'Planificación 2026-1'!W:W,C365,'Planificación 2026-1'!H:H,"T1"))&gt;0,"P35"," ")</f>
        <v xml:space="preserve"> </v>
      </c>
      <c r="BD365" s="108" t="str">
        <f>IF(SUM(COUNTIFS('Planificación 2026-1'!F:F,"SUNAMPE",'Planificación 2026-1'!W:W,C365,'Planificación 2026-1'!H:H,"T3"))&gt;0,"P36"," ")</f>
        <v xml:space="preserve"> </v>
      </c>
      <c r="BE365" s="108" t="str">
        <f>IF(SUM(COUNTIFS('Planificación 2026-1'!F:F,"SUNAMPE",'Planificación 2026-1'!W:W,C365,'Planificación 2026-1'!H:H,"T2"))&gt;0,"P37"," ")</f>
        <v xml:space="preserve"> </v>
      </c>
      <c r="BF365" s="108" t="str">
        <f>IF(SUM(COUNTIFS('Planificación 2026-1'!F:F,"SUNAMPE",'Planificación 2026-1'!W:W,C365,'Planificación 2026-1'!H:H,"AE"))&gt;0,"P38"," ")</f>
        <v xml:space="preserve"> </v>
      </c>
      <c r="BG365" s="108" t="str">
        <f>IF(SUM(COUNTIFS('Planificación 2026-1'!F:F,"SUNAMPE",'Planificación 2026-1'!W:W,C365,'Planificación 2026-1'!H:H,"T4"))&gt;0,"P55"," ")</f>
        <v xml:space="preserve"> </v>
      </c>
      <c r="BH365" s="108" t="str">
        <f>IF(SUM(COUNTIFS('Planificación 2026-1'!F:F,"HUAURA",'Planificación 2026-1'!W:W,C365,'Planificación 2026-1'!H:H,"AF"))&gt;0," P01"," ")</f>
        <v xml:space="preserve"> </v>
      </c>
      <c r="BI365" s="108" t="str">
        <f>IF(SUM(COUNTIFS('Planificación 2026-1'!F:F,"HUAURA",'Planificación 2026-1'!W:W,C365,'Planificación 2026-1'!H:H,"EN"))&gt;0,"P02"," ")</f>
        <v xml:space="preserve"> </v>
      </c>
      <c r="BJ365" s="108" t="str">
        <f>IF(SUM(COUNTIFS('Planificación 2026-1'!F:F,"HUAURA",'Planificación 2026-1'!W:W,C365,'Planificación 2026-1'!H:H,"IS"))&gt;0,"P03"," ")</f>
        <v xml:space="preserve"> </v>
      </c>
      <c r="BK365" s="108" t="str">
        <f>IF(SUM(COUNTIFS('Planificación 2026-1'!F:F,"HUAURA",'Planificación 2026-1'!W:W,C365,'Planificación 2026-1'!H:H,"PS"))&gt;0,"P04"," ")</f>
        <v xml:space="preserve"> </v>
      </c>
      <c r="BL365" s="108"/>
      <c r="BM365" s="108" t="str">
        <f>IF(SUM(COUNTIFS('Planificación 2026-1'!F:F,"HUAURA",'Planificación 2026-1'!W:W,C365,'Planificación 2026-1'!H:H,"IN"))&gt;0,"P06"," ")</f>
        <v xml:space="preserve"> </v>
      </c>
      <c r="BN365" s="108" t="str">
        <f>IF(SUM(COUNTIFS('Planificación 2026-1'!F:F,"HUAURA",'Planificación 2026-1'!W:W,C365,'Planificación 2026-1'!H:H,"CA"))&gt;0,"P07"," ")</f>
        <v xml:space="preserve"> </v>
      </c>
      <c r="BO365" s="108" t="str">
        <f>IF(SUM(COUNTIFS('Planificación 2026-1'!F:F,"HUAURA",'Planificación 2026-1'!W:W,C365,'Planificación 2026-1'!H:H,"DE"))&gt;0,"P08"," ")</f>
        <v xml:space="preserve"> </v>
      </c>
      <c r="BP365" s="108" t="str">
        <f>IF(SUM(COUNTIFS('Planificación 2026-1'!F:F,"HUAURA",'Planificación 2026-1'!W:W,C365,'Planificación 2026-1'!H:H,"OB"))&gt;0,"P09"," ")</f>
        <v xml:space="preserve"> </v>
      </c>
      <c r="BQ365" s="108" t="str">
        <f>IF(SUM(COUNTIFS('Planificación 2026-1'!F:F,"HUAURA",'Planificación 2026-1'!W:W,C365,'Planificación 2026-1'!H:H,"MH"))&gt;0,"P31"," ")</f>
        <v xml:space="preserve"> </v>
      </c>
      <c r="BR365" s="108" t="str">
        <f>IF(SUM(COUNTIFS('Planificación 2026-1'!F:F,"HUAURA",'Planificación 2026-1'!W:W,C365,'Planificación 2026-1'!H:H,"IC"))&gt;0,"P32"," ")</f>
        <v xml:space="preserve"> </v>
      </c>
      <c r="BS365" s="108" t="str">
        <f>IF(SUM(COUNTIFS('Planificación 2026-1'!F:F,"HUAURA",'Planificación 2026-1'!W:W,C365,'Planificación 2026-1'!H:H,"AR"))&gt;0,"P34"," ")</f>
        <v xml:space="preserve"> </v>
      </c>
      <c r="BT365" s="108" t="str">
        <f>IF(SUM(COUNTIFS('Planificación 2026-1'!F:F,"HUAURA",'Planificación 2026-1'!W:W,C365,'Planificación 2026-1'!H:H,"T1"))&gt;0,"P35"," ")</f>
        <v xml:space="preserve"> </v>
      </c>
      <c r="BU365" s="108" t="str">
        <f>IF(SUM(COUNTIFS('Planificación 2026-1'!F:F,"HUAURA",'Planificación 2026-1'!W:W,C365,'Planificación 2026-1'!H:H,"T3"))&gt;0,"P36"," ")</f>
        <v xml:space="preserve"> </v>
      </c>
      <c r="BV365" s="108" t="str">
        <f>IF(SUM(COUNTIFS('Planificación 2026-1'!F:F,"HUAURA",'Planificación 2026-1'!W:W,C365,'Planificación 2026-1'!H:H,"T2"))&gt;0,"P37"," ")</f>
        <v xml:space="preserve"> </v>
      </c>
      <c r="BW365" s="108" t="str">
        <f>IF(SUM(COUNTIFS('Planificación 2026-1'!F:F,"HUAURA",'Planificación 2026-1'!W:W,C365,'Planificación 2026-1'!H:H,"AE"))&gt;0,"P38"," ")</f>
        <v xml:space="preserve"> </v>
      </c>
      <c r="BX365" s="108" t="str">
        <f>IF(SUM(COUNTIFS('Planificación 2026-1'!F:F,"HUAURA",'Planificación 2026-1'!W:W,C365,'Planificación 2026-1'!H:H,"T4"))&gt;0,"P55"," ")</f>
        <v xml:space="preserve"> </v>
      </c>
      <c r="BY365" s="109">
        <f>SUMIFS('Planificación 2026-1'!R:R,'Planificación 2026-1'!W:W,C365,'Planificación 2026-1'!H:H,"AF",'Planificación 2026-1'!I:I,"&gt;2")</f>
        <v>0</v>
      </c>
      <c r="BZ365" s="109">
        <f>SUMIFS('Planificación 2026-1'!R:R,'Planificación 2026-1'!W:W,C365,'Planificación 2026-1'!H:H,"EN",'Planificación 2026-1'!I:I,"&gt;2")</f>
        <v>0</v>
      </c>
      <c r="CA365" s="109">
        <f>SUMIFS('Planificación 2026-1'!R:R,'Planificación 2026-1'!W:W,C365,'Planificación 2026-1'!H:H,"IS",'Planificación 2026-1'!I:I,"&gt;2")</f>
        <v>0</v>
      </c>
      <c r="CB365" s="109">
        <f>SUMIFS('Planificación 2026-1'!R:R,'Planificación 2026-1'!W:W,C365,'Planificación 2026-1'!H:H,"PS",'Planificación 2026-1'!I:I,"&gt;2")</f>
        <v>0</v>
      </c>
      <c r="CC365" s="109">
        <f>SUMIFS('Planificación 2026-1'!R:R,'Planificación 2026-1'!W:W,C365,'Planificación 2026-1'!H:H,"IN",'Planificación 2026-1'!I:I,"&gt;2")</f>
        <v>0</v>
      </c>
      <c r="CD365" s="109">
        <f>SUMIFS('Planificación 2026-1'!R:R,'Planificación 2026-1'!W:W,C365,'Planificación 2026-1'!H:H,"CA",'Planificación 2026-1'!I:I,"&gt;2")</f>
        <v>0</v>
      </c>
      <c r="CE365" s="109">
        <f>SUMIFS('Planificación 2026-1'!R:R,'Planificación 2026-1'!W:W,C365,'Planificación 2026-1'!H:H,"DE",'Planificación 2026-1'!I:I,"&gt;2")</f>
        <v>0</v>
      </c>
      <c r="CF365" s="109">
        <f>SUMIFS('Planificación 2026-1'!R:R,'Planificación 2026-1'!W:W,C365,'Planificación 2026-1'!H:H,"OB",'Planificación 2026-1'!I:I,"&gt;2")</f>
        <v>0</v>
      </c>
      <c r="CG365" s="109">
        <f>SUMIFS('Planificación 2026-1'!R:R,'Planificación 2026-1'!W:W,C365,'Planificación 2026-1'!H:H,"MH",'Planificación 2026-1'!I:I,"&gt;2")</f>
        <v>0</v>
      </c>
      <c r="CH365" s="109">
        <f>SUMIFS('Planificación 2026-1'!R:R,'Planificación 2026-1'!W:W,C365,'Planificación 2026-1'!H:H,"IC",'Planificación 2026-1'!I:I,"&gt;2")</f>
        <v>0</v>
      </c>
      <c r="CI365" s="109">
        <f>SUMIFS('Planificación 2026-1'!R:R,'Planificación 2026-1'!W:W,C365,'Planificación 2026-1'!H:H,"AR",'Planificación 2026-1'!I:I,"&gt;2")</f>
        <v>0</v>
      </c>
      <c r="CJ365" s="109">
        <f>SUMIFS('Planificación 2026-1'!R:R,'Planificación 2026-1'!W:W,C365,'Planificación 2026-1'!H:H,"T1",'Planificación 2026-1'!I:I,"&gt;2")</f>
        <v>0</v>
      </c>
      <c r="CK365" s="109">
        <f>SUMIFS('Planificación 2026-1'!R:R,'Planificación 2026-1'!W:W,C365,'Planificación 2026-1'!H:H,"T3",'Planificación 2026-1'!I:I,"&gt;2")</f>
        <v>0</v>
      </c>
      <c r="CL365" s="109">
        <f>SUMIFS('Planificación 2026-1'!R:R,'Planificación 2026-1'!W:W,C365,'Planificación 2026-1'!H:H,"T2",'Planificación 2026-1'!I:I,"&gt;2")</f>
        <v>0</v>
      </c>
      <c r="CM365" s="109">
        <f>SUMIFS('Planificación 2026-1'!R:R,'Planificación 2026-1'!W:W,C365,'Planificación 2026-1'!H:H,"AE",'Planificación 2026-1'!I:I,"&gt;2")</f>
        <v>0</v>
      </c>
      <c r="CN365" s="109">
        <f>SUMIFS('Planificación 2026-1'!R:R,'Planificación 2026-1'!W:W,C365,'Planificación 2026-1'!H:H,"T4",'Planificación 2026-1'!I:I,"&gt;2")</f>
        <v>0</v>
      </c>
      <c r="CO365" s="109">
        <f>SUMIFS('Planificación 2026-1'!R:R,'Planificación 2026-1'!W:W,C365,'Planificación 2026-1'!H:H,"AF",'Planificación 2026-1'!I:I,"&lt;3")</f>
        <v>0</v>
      </c>
      <c r="CP365" s="109">
        <f>SUMIFS('Planificación 2026-1'!R:R,'Planificación 2026-1'!W:W,C365,'Planificación 2026-1'!H:H,"EN",'Planificación 2026-1'!I:I,"&lt;3")</f>
        <v>0</v>
      </c>
      <c r="CQ365" s="109">
        <f>SUMIFS('Planificación 2026-1'!R:R,'Planificación 2026-1'!W:W,C365,'Planificación 2026-1'!H:H,"IS",'Planificación 2026-1'!I:I,"&lt;3")</f>
        <v>0</v>
      </c>
      <c r="CR365" s="109">
        <f>SUMIFS('Planificación 2026-1'!R:R,'Planificación 2026-1'!W:W,C365,'Planificación 2026-1'!H:H,"PS",'Planificación 2026-1'!I:I,"&lt;3")</f>
        <v>0</v>
      </c>
      <c r="CS365" s="109">
        <f>SUMIFS('Planificación 2026-1'!R:R,'Planificación 2026-1'!W:W,C365,'Planificación 2026-1'!H:H,"IN",'Planificación 2026-1'!I:I,"&lt;3")</f>
        <v>0</v>
      </c>
      <c r="CT365" s="109">
        <f>SUMIFS('Planificación 2026-1'!R:R,'Planificación 2026-1'!W:W,C365,'Planificación 2026-1'!H:H,"CA",'Planificación 2026-1'!I:I,"&lt;3")</f>
        <v>0</v>
      </c>
      <c r="CU365" s="109">
        <f>SUMIFS('Planificación 2026-1'!R:R,'Planificación 2026-1'!W:W,C365,'Planificación 2026-1'!H:H,"DE",'Planificación 2026-1'!I:I,"&lt;3")</f>
        <v>0</v>
      </c>
      <c r="CV365" s="109">
        <f>SUMIFS('Planificación 2026-1'!R:R,'Planificación 2026-1'!W:W,C365,'Planificación 2026-1'!H:H,"OB",'Planificación 2026-1'!I:I,"&lt;3")</f>
        <v>0</v>
      </c>
      <c r="CW365" s="109">
        <f>SUMIFS('Planificación 2026-1'!R:R,'Planificación 2026-1'!W:W,C365,'Planificación 2026-1'!H:H,"MH",'Planificación 2026-1'!I:I,"&lt;3")</f>
        <v>0</v>
      </c>
      <c r="CX365" s="109">
        <f>SUMIFS('Planificación 2026-1'!R:R,'Planificación 2026-1'!W:W,C365,'Planificación 2026-1'!H:H,"IC",'Planificación 2026-1'!I:I,"&lt;3")</f>
        <v>0</v>
      </c>
      <c r="CY365" s="109">
        <f>SUMIFS('Planificación 2026-1'!R:R,'Planificación 2026-1'!W:W,C365,'Planificación 2026-1'!H:H,"AR",'Planificación 2026-1'!I:I,"&lt;3")</f>
        <v>0</v>
      </c>
      <c r="CZ365" s="109">
        <f>SUMIFS('Planificación 2026-1'!R:R,'Planificación 2026-1'!W:W,C365,'Planificación 2026-1'!H:H,"T1",'Planificación 2026-1'!I:I,"&lt;3")</f>
        <v>0</v>
      </c>
      <c r="DA365" s="109">
        <f>SUMIFS('Planificación 2026-1'!R:R,'Planificación 2026-1'!W:W,C365,'Planificación 2026-1'!H:H,"T3",'Planificación 2026-1'!I:I,"&lt;3")</f>
        <v>0</v>
      </c>
      <c r="DB365" s="109">
        <f>SUMIFS('Planificación 2026-1'!R:R,'Planificación 2026-1'!W:W,C365,'Planificación 2026-1'!H:H,"T2",'Planificación 2026-1'!I:I,"&lt;3")</f>
        <v>0</v>
      </c>
      <c r="DC365" s="109">
        <f>SUMIFS('Planificación 2026-1'!R:R,'Planificación 2026-1'!W:W,C365,'Planificación 2026-1'!H:H,"AE",'Planificación 2026-1'!I:I,"&lt;3")</f>
        <v>0</v>
      </c>
      <c r="DD365" s="109">
        <f>SUMIFS('Planificación 2026-1'!R:R,'Planificación 2026-1'!W:W,C365,'Planificación 2026-1'!H:H,"T4",'Planificación 2026-1'!I:I,"&lt;3")</f>
        <v>0</v>
      </c>
      <c r="DE365" s="108" t="str">
        <f t="shared" si="54"/>
        <v/>
      </c>
      <c r="DF365" s="41">
        <f>IF(C365="","",SUMIFS('Planificación 2026-1'!R:R,'Planificación 2026-1'!W:W,C365,'Planificación 2026-1'!F:F,"PRINCIPAL",'Planificación 2026-1'!X:X,"VIRTUAL"))</f>
        <v>0</v>
      </c>
      <c r="DG365" s="41">
        <f>IF(C365="","",SUMIFS('Planificación 2026-1'!R:R,'Planificación 2026-1'!W:W,C365,'Planificación 2026-1'!F:F,"PRINCIPAL",'Planificación 2026-1'!X:X,"PRESENCIAL"))</f>
        <v>0</v>
      </c>
      <c r="DH365" s="41">
        <f>IF(C365="","",SUMIFS('Planificación 2026-1'!R:R,'Planificación 2026-1'!W:W,C365,'Planificación 2026-1'!F:F,"PRINCIPAL",'Planificación 2026-1'!X:X,"HIBRIDO PRESENCIAL"))</f>
        <v>0</v>
      </c>
      <c r="DI365" s="108" t="str">
        <f t="shared" si="55"/>
        <v/>
      </c>
      <c r="DJ365" s="108">
        <f>IF(C365="","",SUMIFS('Planificación 2026-1'!R:R,'Planificación 2026-1'!W:W,C365,'Planificación 2026-1'!F:F,"FILIAL",'Planificación 2026-1'!X:X,"VIRTUAL"))</f>
        <v>0</v>
      </c>
      <c r="DK365" s="110">
        <f>IF(C365="","",SUMIFS('Planificación 2026-1'!R:R,'Planificación 2026-1'!W:W,C365,'Planificación 2026-1'!F:F,"FILIAL",'Planificación 2026-1'!X:X,"PRESENCIAL"))</f>
        <v>0</v>
      </c>
      <c r="DL365" s="61">
        <f>IF(C365="","",SUMIFS('Planificación 2026-1'!R:R,'Planificación 2026-1'!W:W,C365,'Planificación 2026-1'!F:F,"FILIAL",'Planificación 2026-1'!X:X,"HIBRIDO PRESENCIAL"))</f>
        <v>0</v>
      </c>
      <c r="DM365" s="111" t="str">
        <f t="shared" si="56"/>
        <v/>
      </c>
      <c r="DN365" s="108">
        <f>IF(C365="","",SUMIFS('Planificación 2026-1'!R:R,'Planificación 2026-1'!W:W,C365,'Planificación 2026-1'!F:F,"SUNAMPE",'Planificación 2026-1'!X:X,"VIRTUAL"))</f>
        <v>0</v>
      </c>
      <c r="DO365" s="61">
        <f>IF(C365="","",SUMIFS('Planificación 2026-1'!R:R,'Planificación 2026-1'!W:W,C365,'Planificación 2026-1'!F:F,"SUNAMPE",'Planificación 2026-1'!X:X,"PRESENCIAL"))</f>
        <v>0</v>
      </c>
      <c r="DP365" s="111" t="str">
        <f t="shared" si="57"/>
        <v/>
      </c>
      <c r="DQ365" s="108">
        <f>IF(C365="","",SUMIFS('Planificación 2026-1'!R:R,'Planificación 2026-1'!W:W,C365,'Planificación 2026-1'!F:F,"HUAURA",'Planificación 2026-1'!X:X,"VIRTUAL"))</f>
        <v>0</v>
      </c>
      <c r="DR365" s="61">
        <f>IF(C365="","",SUMIFS('Planificación 2026-1'!R:R,'Planificación 2026-1'!W:W,C365,'Planificación 2026-1'!F:F,"HUAURA",'Planificación 2026-1'!X:X,"PRESENCIAL"))</f>
        <v>0</v>
      </c>
      <c r="DS365" s="76">
        <f>SUMIFS('Planificación 2026-1'!R:R,'Planificación 2026-1'!W:W,C365,'Planificación 2026-1'!F:F,"PRINCIPAL",'Planificación 2026-1'!X:X,"VIRTUAL",'Planificación 2026-1'!I:I,"&gt;2")</f>
        <v>0</v>
      </c>
      <c r="DT365" s="76">
        <f>SUMIFS('Planificación 2026-1'!R:R,'Planificación 2026-1'!W:W,C365,'Planificación 2026-1'!F:F,"PRINCIPAL",'Planificación 2026-1'!X:X,"&lt;&gt;VIRTUAL",'Planificación 2026-1'!I:I,"&gt;2")</f>
        <v>0</v>
      </c>
      <c r="DU365" s="76">
        <f>SUMIFS('Planificación 2026-1'!R:R,'Planificación 2026-1'!W:W,C365,'Planificación 2026-1'!F:F,"SUNAMPE",'Planificación 2026-1'!X:X,"VIRTUAL",'Planificación 2026-1'!I:I,"&gt;2")</f>
        <v>0</v>
      </c>
      <c r="DV365" s="76">
        <f>SUMIFS('Planificación 2026-1'!R:R,'Planificación 2026-1'!W:W,C365,'Planificación 2026-1'!F:F,"SUNAMPE",'Planificación 2026-1'!X:X,"&lt;&gt;VIRTUAL",'Planificación 2026-1'!I:I,"&gt;2")</f>
        <v>0</v>
      </c>
      <c r="DW365" s="76">
        <f>SUMIFS('Planificación 2026-1'!R:R,'Planificación 2026-1'!W:W,C365,'Planificación 2026-1'!F:F,"FILIAL",'Planificación 2026-1'!X:X,"VIRTUAL",'Planificación 2026-1'!I:I,"&gt;2")</f>
        <v>0</v>
      </c>
      <c r="DX365" s="76">
        <f>SUMIFS('Planificación 2026-1'!R:R,'Planificación 2026-1'!W:W,C365,'Planificación 2026-1'!F:F,"FILIAL",'Planificación 2026-1'!X:X,"&lt;&gt;VIRTUAL",'Planificación 2026-1'!I:I,"&gt;2")</f>
        <v>0</v>
      </c>
      <c r="DY365" s="76">
        <f>SUMIFS('Planificación 2026-1'!R:R,'Planificación 2026-1'!W:W,C365,'Planificación 2026-1'!F:F,"PORUMA",'Planificación 2026-1'!X:X,"VIRTUAL",'Planificación 2026-1'!I:I,"&gt;2")</f>
        <v>0</v>
      </c>
      <c r="DZ365" s="76">
        <f>SUMIFS('Planificación 2026-1'!R:R,'Planificación 2026-1'!W:W,C365,'Planificación 2026-1'!F:F,"PORUMA",'Planificación 2026-1'!X:X,"&lt;&gt;VIRTUAL",'Planificación 2026-1'!I:I,"&gt;2")</f>
        <v>0</v>
      </c>
      <c r="EA365" s="76">
        <f>SUMIFS('Planificación 2026-1'!R:R,'Planificación 2026-1'!W:W,C365,'Planificación 2026-1'!F:F,"HUAURA",'Planificación 2026-1'!X:X,"VIRTUAL",'Planificación 2026-1'!I:I,"&gt;2")</f>
        <v>0</v>
      </c>
      <c r="EB365" s="76">
        <f>SUMIFS('Planificación 2026-1'!R:R,'Planificación 2026-1'!W:W,C365,'Planificación 2026-1'!F:F,"HUAURA",'Planificación 2026-1'!X:X,"&lt;&gt;VIRTUAL",'Planificación 2026-1'!I:I,"&gt;2")</f>
        <v>0</v>
      </c>
      <c r="EC365" s="76">
        <f>SUMIFS('Planificación 2026-1'!R:R,'Planificación 2026-1'!W:W,C365,'Planificación 2026-1'!F:F,"PRINCIPAL",'Planificación 2026-1'!X:X,"VIRTUAL",'Planificación 2026-1'!I:I,"&lt;3")</f>
        <v>0</v>
      </c>
      <c r="ED365" s="76">
        <f>SUMIFS('Planificación 2026-1'!R:R,'Planificación 2026-1'!W:W,C365,'Planificación 2026-1'!F:F,"PRINCIPAL",'Planificación 2026-1'!X:X,"&lt;&gt;VIRTUAL",'Planificación 2026-1'!I:I,"&lt;3")</f>
        <v>0</v>
      </c>
      <c r="EE365" s="76">
        <f>SUMIFS('Planificación 2026-1'!R:R,'Planificación 2026-1'!W:W,C365,'Planificación 2026-1'!F:F,"SUNAMPE",'Planificación 2026-1'!X:X,"VIRTUAL",'Planificación 2026-1'!I:I,"&lt;3")</f>
        <v>0</v>
      </c>
      <c r="EF365" s="76">
        <f>SUMIFS('Planificación 2026-1'!R:R,'Planificación 2026-1'!W:W,C365,'Planificación 2026-1'!F:F,"SUNAMPE",'Planificación 2026-1'!X:X,"&lt;&gt;VIRTUAL",'Planificación 2026-1'!I:I,"&lt;3")</f>
        <v>0</v>
      </c>
      <c r="EG365" s="76">
        <f>SUMIFS('Planificación 2026-1'!R:R,'Planificación 2026-1'!W:W,C365,'Planificación 2026-1'!F:F,"FILIAL",'Planificación 2026-1'!X:X,"VIRTUAL",'Planificación 2026-1'!I:I,"&lt;3")</f>
        <v>0</v>
      </c>
      <c r="EH365" s="76">
        <f>SUMIFS('Planificación 2026-1'!R:R,'Planificación 2026-1'!W:W,C365,'Planificación 2026-1'!F:F,"FILIAL",'Planificación 2026-1'!X:X,"&lt;&gt;VIRTUAL",'Planificación 2026-1'!I:I,"&lt;3")</f>
        <v>0</v>
      </c>
      <c r="EI365" s="76">
        <f>SUMIFS('Planificación 2026-1'!R:R,'Planificación 2026-1'!W:W,C365,'Planificación 2026-1'!F:F,"PORUMA",'Planificación 2026-1'!X:X,"VIRTUAL",'Planificación 2026-1'!I:I,"&lt;3")</f>
        <v>0</v>
      </c>
      <c r="EJ365" s="76">
        <f>SUMIFS('Planificación 2026-1'!R:R,'Planificación 2026-1'!W:W,C365,'Planificación 2026-1'!F:F,"PORUMA",'Planificación 2026-1'!X:X,"&lt;&gt;VIRTUAL",'Planificación 2026-1'!I:I,"&lt;3")</f>
        <v>0</v>
      </c>
      <c r="EK365" s="76">
        <f>SUMIFS('Planificación 2026-1'!R:R,'Planificación 2026-1'!W:W,C365,'Planificación 2026-1'!F:F,"HUAURA",'Planificación 2026-1'!X:X,"VIRTUAL",'Planificación 2026-1'!I:I,"&lt;3")</f>
        <v>0</v>
      </c>
      <c r="EL365" s="76">
        <f>SUMIFS('Planificación 2026-1'!R:R,'Planificación 2026-1'!W:W,C365,'Planificación 2026-1'!F:F,"HUAURA",'Planificación 2026-1'!X:X,"&lt;&gt;VIRTUAL",'Planificación 2026-1'!I:I,"&lt;3")</f>
        <v>0</v>
      </c>
      <c r="EM365" s="76"/>
      <c r="EN365" s="76">
        <f t="shared" si="50"/>
        <v>0</v>
      </c>
      <c r="EO365" s="76">
        <f t="shared" si="51"/>
        <v>0</v>
      </c>
      <c r="EP365" s="76" t="b">
        <f t="shared" si="52"/>
        <v>1</v>
      </c>
      <c r="EQ365" s="76" t="str">
        <f t="shared" si="53"/>
        <v/>
      </c>
      <c r="ER365" s="76" t="str">
        <f t="shared" si="58"/>
        <v>PRESENCIAL</v>
      </c>
    </row>
    <row r="366" spans="1:148" hidden="1">
      <c r="A366" s="83"/>
      <c r="B366" s="119">
        <v>363</v>
      </c>
      <c r="C366" s="115" t="s">
        <v>539</v>
      </c>
      <c r="D366" s="112">
        <f>SUMIF('Planificación 2026-1'!W:W,C366,'Planificación 2026-1'!R:R)</f>
        <v>10</v>
      </c>
      <c r="E366" s="114" t="s">
        <v>170</v>
      </c>
      <c r="F366" s="115" t="s">
        <v>171</v>
      </c>
      <c r="G366" s="115" t="s">
        <v>153</v>
      </c>
      <c r="H366" s="115" t="s">
        <v>123</v>
      </c>
      <c r="I366" s="107" t="str">
        <f>IF(SUM(COUNTIFS('Planificación 2026-1'!F:F,"PRINCIPAL",'Planificación 2026-1'!W:W,C366,'Planificación 2026-1'!H:H,"AF"))&gt;0,"P01"," ")</f>
        <v xml:space="preserve"> </v>
      </c>
      <c r="J366" s="108" t="str">
        <f>IF(SUM(COUNTIFS('Planificación 2026-1'!F:F,"PRINCIPAL",'Planificación 2026-1'!W:W,C366,'Planificación 2026-1'!H:H,"EN"))&gt;0,"P02"," ")</f>
        <v xml:space="preserve"> </v>
      </c>
      <c r="K366" s="108" t="str">
        <f>IF(SUM(COUNTIFS('Planificación 2026-1'!F:F,"PRINCIPAL",'Planificación 2026-1'!W:W,C366,'Planificación 2026-1'!H:H,"IS"))&gt;0,"P03"," ")</f>
        <v>P03</v>
      </c>
      <c r="L366" s="108" t="str">
        <f>IF(SUM(COUNTIFS('Planificación 2026-1'!F:F,"PRINCIPAL",'Planificación 2026-1'!W:W,C366,'Planificación 2026-1'!H:H,"PS"))&gt;0,"P04"," ")</f>
        <v xml:space="preserve"> </v>
      </c>
      <c r="M366" s="108"/>
      <c r="N366" s="108" t="str">
        <f>IF(SUM(COUNTIFS('Planificación 2026-1'!F:F,"PRINCIPAL",'Planificación 2026-1'!W:W,C366,'Planificación 2026-1'!H:H,"IN"))&gt;0,"P06"," ")</f>
        <v xml:space="preserve"> </v>
      </c>
      <c r="O366" s="108" t="str">
        <f>IF(SUM(COUNTIFS('Planificación 2026-1'!F:F,"PRINCIPAL",'Planificación 2026-1'!W:W,C366,'Planificación 2026-1'!H:H,"CA"))&gt;0,"P07"," ")</f>
        <v xml:space="preserve"> </v>
      </c>
      <c r="P366" s="108" t="str">
        <f>IF(SUM(COUNTIFS('Planificación 2026-1'!F:F,"PRINCIPAL",'Planificación 2026-1'!W:W,C366,'Planificación 2026-1'!H:H,"DE"))&gt;0,"P08"," ")</f>
        <v xml:space="preserve"> </v>
      </c>
      <c r="Q366" s="108" t="str">
        <f>IF(SUM(COUNTIFS('Planificación 2026-1'!F:F,"PRINCIPAL",'Planificación 2026-1'!W:W,C366,'Planificación 2026-1'!H:H,"OB"))&gt;0,"P09"," ")</f>
        <v xml:space="preserve"> </v>
      </c>
      <c r="R366" s="108" t="str">
        <f>IF(SUM(COUNTIFS('Planificación 2026-1'!F:F,"PRINCIPAL",'Planificación 2026-1'!W:W,C366,'Planificación 2026-1'!H:H,"MH"))&gt;0,"P31"," ")</f>
        <v xml:space="preserve"> </v>
      </c>
      <c r="S366" s="108" t="str">
        <f>IF(SUM(COUNTIFS('Planificación 2026-1'!F:F,"PRINCIPAL",'Planificación 2026-1'!W:W,C366,'Planificación 2026-1'!H:H,"IC"))&gt;0,"P32"," ")</f>
        <v xml:space="preserve"> </v>
      </c>
      <c r="T366" s="108" t="str">
        <f>IF(SUM(COUNTIFS('Planificación 2026-1'!F:F,"PRINCIPAL",'Planificación 2026-1'!W:W,C366,'Planificación 2026-1'!H:H,"AR"))&gt;0,"P34"," ")</f>
        <v xml:space="preserve"> </v>
      </c>
      <c r="U366" s="108" t="str">
        <f>IF(SUM(COUNTIFS('Planificación 2026-1'!F:F,"PRINCIPAL",'Planificación 2026-1'!W:W,C366,'Planificación 2026-1'!H:H,"T1"))&gt;0,"P35"," ")</f>
        <v xml:space="preserve"> </v>
      </c>
      <c r="V366" s="108" t="str">
        <f>IF(SUM(COUNTIFS('Planificación 2026-1'!F:F,"PRINCIPAL",'Planificación 2026-1'!W:W,C366,'Planificación 2026-1'!H:H,"T3"))&gt;0,"P36"," ")</f>
        <v xml:space="preserve"> </v>
      </c>
      <c r="W366" s="108" t="str">
        <f>IF(SUM(COUNTIFS('Planificación 2026-1'!F:F,"PRINCIPAL",'Planificación 2026-1'!W:W,C366,'Planificación 2026-1'!H:H,"T2"))&gt;0,"P37"," ")</f>
        <v xml:space="preserve"> </v>
      </c>
      <c r="X366" s="108" t="str">
        <f>IF(SUM(COUNTIFS('Planificación 2026-1'!F:F,"PRINCIPAL",'Planificación 2026-1'!W:W,C366,'Planificación 2026-1'!H:H,"AE"))&gt;0,"P38"," ")</f>
        <v xml:space="preserve"> </v>
      </c>
      <c r="Y366" s="108" t="str">
        <f>IF(SUM(COUNTIFS('Planificación 2026-1'!F:F,"PRINCIPAL",'Planificación 2026-1'!W:W,C366,'Planificación 2026-1'!H:H,"T4"))&gt;0,"P55"," ")</f>
        <v xml:space="preserve"> </v>
      </c>
      <c r="Z366" s="108" t="str">
        <f>IF(SUM(COUNTIFS('Planificación 2026-1'!F:F,"FILIAL",'Planificación 2026-1'!W:W,C366,'Planificación 2026-1'!H:H,"AF"))&gt;0," P01"," ")</f>
        <v xml:space="preserve"> </v>
      </c>
      <c r="AA366" s="108" t="str">
        <f>IF(SUM(COUNTIFS('Planificación 2026-1'!F:F,"FILIAL",'Planificación 2026-1'!W:W,C366,'Planificación 2026-1'!H:H,"EN"))&gt;0,"P02"," ")</f>
        <v xml:space="preserve"> </v>
      </c>
      <c r="AB366" s="108" t="str">
        <f>IF(SUM(COUNTIFS('Planificación 2026-1'!F:F,"FILIAL",'Planificación 2026-1'!W:W,C366,'Planificación 2026-1'!H:H,"IS"))&gt;0,"P03"," ")</f>
        <v xml:space="preserve"> </v>
      </c>
      <c r="AC366" s="108" t="str">
        <f>IF(SUM(COUNTIFS('Planificación 2026-1'!F:F,"FILIAL",'Planificación 2026-1'!W:W,C366,'Planificación 2026-1'!H:H,"PS"))&gt;0,"P04"," ")</f>
        <v xml:space="preserve"> </v>
      </c>
      <c r="AD366" s="108"/>
      <c r="AE366" s="108" t="str">
        <f>IF(SUM(COUNTIFS('Planificación 2026-1'!F:F,"FILIAL",'Planificación 2026-1'!W:W,C366,'Planificación 2026-1'!H:H,"IN"))&gt;0,"P06"," ")</f>
        <v xml:space="preserve"> </v>
      </c>
      <c r="AF366" s="108" t="str">
        <f>IF(SUM(COUNTIFS('Planificación 2026-1'!F:F,"FILIAL",'Planificación 2026-1'!W:W,C366,'Planificación 2026-1'!H:H,"CA"))&gt;0,"P07"," ")</f>
        <v xml:space="preserve"> </v>
      </c>
      <c r="AG366" s="108" t="str">
        <f>IF(SUM(COUNTIFS('Planificación 2026-1'!F:F,"FILIAL",'Planificación 2026-1'!W:W,C366,'Planificación 2026-1'!H:H,"DE"))&gt;0,"P08"," ")</f>
        <v xml:space="preserve"> </v>
      </c>
      <c r="AH366" s="108" t="str">
        <f>IF(SUM(COUNTIFS('Planificación 2026-1'!F:F,"FILIAL",'Planificación 2026-1'!W:W,C366,'Planificación 2026-1'!H:H,"OB"))&gt;0,"P09"," ")</f>
        <v xml:space="preserve"> </v>
      </c>
      <c r="AI366" s="108" t="str">
        <f>IF(SUM(COUNTIFS('Planificación 2026-1'!F:F,"FILIAL",'Planificación 2026-1'!W:W,C366,'Planificación 2026-1'!H:H,"MH"))&gt;0,"P31"," ")</f>
        <v xml:space="preserve"> </v>
      </c>
      <c r="AJ366" s="108" t="str">
        <f>IF(SUM(COUNTIFS('Planificación 2026-1'!F:F,"FILIAL",'Planificación 2026-1'!W:W,C366,'Planificación 2026-1'!H:H,"IC"))&gt;0,"P32"," ")</f>
        <v xml:space="preserve"> </v>
      </c>
      <c r="AK366" s="108" t="str">
        <f>IF(SUM(COUNTIFS('Planificación 2026-1'!F:F,"FILIAL",'Planificación 2026-1'!W:W,C366,'Planificación 2026-1'!H:H,"AR"))&gt;0,"P34"," ")</f>
        <v xml:space="preserve"> </v>
      </c>
      <c r="AL366" s="108" t="str">
        <f>IF(SUM(COUNTIFS('Planificación 2026-1'!F:F,"FILIAL",'Planificación 2026-1'!W:W,C366,'Planificación 2026-1'!H:H,"T1"))&gt;0,"P35"," ")</f>
        <v xml:space="preserve"> </v>
      </c>
      <c r="AM366" s="108" t="str">
        <f>IF(SUM(COUNTIFS('Planificación 2026-1'!F:F,"FILIAL",'Planificación 2026-1'!W:W,C366,'Planificación 2026-1'!H:H,"T3"))&gt;0,"P36"," ")</f>
        <v xml:space="preserve"> </v>
      </c>
      <c r="AN366" s="108" t="str">
        <f>IF(SUM(COUNTIFS('Planificación 2026-1'!F:F,"FILIAL",'Planificación 2026-1'!W:W,C366,'Planificación 2026-1'!H:H,"T2"))&gt;0,"P37"," ")</f>
        <v xml:space="preserve"> </v>
      </c>
      <c r="AO366" s="108" t="str">
        <f>IF(SUM(COUNTIFS('Planificación 2026-1'!F:F,"FILIAL",'Planificación 2026-1'!W:W,C366,'Planificación 2026-1'!H:H,"AE"))&gt;0,"P38"," ")</f>
        <v xml:space="preserve"> </v>
      </c>
      <c r="AP366" s="108" t="str">
        <f>IF(SUM(COUNTIFS('Planificación 2026-1'!F:F,"FILIAL",'Planificación 2026-1'!W:W,C366,'Planificación 2026-1'!H:H,"T4"))&gt;0,"P55"," ")</f>
        <v xml:space="preserve"> </v>
      </c>
      <c r="AQ366" s="108" t="str">
        <f>IF(SUM(COUNTIFS('Planificación 2026-1'!F:F,"SUNAMPE",'Planificación 2026-1'!W:W,C366,'Planificación 2026-1'!H:H,"AF"))&gt;0," P01"," ")</f>
        <v xml:space="preserve"> </v>
      </c>
      <c r="AR366" s="108" t="str">
        <f>IF(SUM(COUNTIFS('Planificación 2026-1'!F:F,"SUNAMPE",'Planificación 2026-1'!W:W,C366,'Planificación 2026-1'!H:H,"EN"))&gt;0,"P02"," ")</f>
        <v xml:space="preserve"> </v>
      </c>
      <c r="AS366" s="108" t="str">
        <f>IF(SUM(COUNTIFS('Planificación 2026-1'!F:F,"SUNAMPE",'Planificación 2026-1'!W:W,C366,'Planificación 2026-1'!H:H,"IS"))&gt;0,"P03"," ")</f>
        <v xml:space="preserve"> </v>
      </c>
      <c r="AT366" s="108" t="str">
        <f>IF(SUM(COUNTIFS('Planificación 2026-1'!F:F,"SUNAMPE",'Planificación 2026-1'!W:W,C366,'Planificación 2026-1'!H:H,"PS"))&gt;0,"P04"," ")</f>
        <v xml:space="preserve"> </v>
      </c>
      <c r="AU366" s="108"/>
      <c r="AV366" s="108" t="str">
        <f>IF(SUM(COUNTIFS('Planificación 2026-1'!F:F,"SUNAMPE",'Planificación 2026-1'!W:W,C366,'Planificación 2026-1'!H:H,"IN"))&gt;0,"P06"," ")</f>
        <v xml:space="preserve"> </v>
      </c>
      <c r="AW366" s="108" t="str">
        <f>IF(SUM(COUNTIFS('Planificación 2026-1'!F:F,"SUNAMPE",'Planificación 2026-1'!W:W,C366,'Planificación 2026-1'!H:H,"CA"))&gt;0,"P07"," ")</f>
        <v xml:space="preserve"> </v>
      </c>
      <c r="AX366" s="108" t="str">
        <f>IF(SUM(COUNTIFS('Planificación 2026-1'!F:F,"SUNAMPE",'Planificación 2026-1'!W:W,C366,'Planificación 2026-1'!H:H,"DE"))&gt;0,"P08"," ")</f>
        <v xml:space="preserve"> </v>
      </c>
      <c r="AY366" s="108" t="str">
        <f>IF(SUM(COUNTIFS('Planificación 2026-1'!F:F,"SUNAMPE",'Planificación 2026-1'!W:W,C366,'Planificación 2026-1'!H:H,"OB"))&gt;0,"P09"," ")</f>
        <v xml:space="preserve"> </v>
      </c>
      <c r="AZ366" s="108" t="str">
        <f>IF(SUM(COUNTIFS('Planificación 2026-1'!F:F,"SUNAMPE",'Planificación 2026-1'!W:W,C366,'Planificación 2026-1'!H:H,"MH"))&gt;0,"P31"," ")</f>
        <v xml:space="preserve"> </v>
      </c>
      <c r="BA366" s="108" t="str">
        <f>IF(SUM(COUNTIFS('Planificación 2026-1'!F:F,"SUNAMPE",'Planificación 2026-1'!W:W,C366,'Planificación 2026-1'!H:H,"IC"))&gt;0,"P32"," ")</f>
        <v xml:space="preserve"> </v>
      </c>
      <c r="BB366" s="108" t="str">
        <f>IF(SUM(COUNTIFS('Planificación 2026-1'!F:F,"SUNAMPE",'Planificación 2026-1'!W:W,C366,'Planificación 2026-1'!H:H,"AR"))&gt;0,"P34"," ")</f>
        <v xml:space="preserve"> </v>
      </c>
      <c r="BC366" s="108" t="str">
        <f>IF(SUM(COUNTIFS('Planificación 2026-1'!F:F,"SUNAMPE",'Planificación 2026-1'!W:W,C366,'Planificación 2026-1'!H:H,"T1"))&gt;0,"P35"," ")</f>
        <v xml:space="preserve"> </v>
      </c>
      <c r="BD366" s="108" t="str">
        <f>IF(SUM(COUNTIFS('Planificación 2026-1'!F:F,"SUNAMPE",'Planificación 2026-1'!W:W,C366,'Planificación 2026-1'!H:H,"T3"))&gt;0,"P36"," ")</f>
        <v xml:space="preserve"> </v>
      </c>
      <c r="BE366" s="108" t="str">
        <f>IF(SUM(COUNTIFS('Planificación 2026-1'!F:F,"SUNAMPE",'Planificación 2026-1'!W:W,C366,'Planificación 2026-1'!H:H,"T2"))&gt;0,"P37"," ")</f>
        <v xml:space="preserve"> </v>
      </c>
      <c r="BF366" s="108" t="str">
        <f>IF(SUM(COUNTIFS('Planificación 2026-1'!F:F,"SUNAMPE",'Planificación 2026-1'!W:W,C366,'Planificación 2026-1'!H:H,"AE"))&gt;0,"P38"," ")</f>
        <v xml:space="preserve"> </v>
      </c>
      <c r="BG366" s="108" t="str">
        <f>IF(SUM(COUNTIFS('Planificación 2026-1'!F:F,"SUNAMPE",'Planificación 2026-1'!W:W,C366,'Planificación 2026-1'!H:H,"T4"))&gt;0,"P55"," ")</f>
        <v xml:space="preserve"> </v>
      </c>
      <c r="BH366" s="108" t="str">
        <f>IF(SUM(COUNTIFS('Planificación 2026-1'!F:F,"HUAURA",'Planificación 2026-1'!W:W,C366,'Planificación 2026-1'!H:H,"AF"))&gt;0," P01"," ")</f>
        <v xml:space="preserve"> </v>
      </c>
      <c r="BI366" s="108" t="str">
        <f>IF(SUM(COUNTIFS('Planificación 2026-1'!F:F,"HUAURA",'Planificación 2026-1'!W:W,C366,'Planificación 2026-1'!H:H,"EN"))&gt;0,"P02"," ")</f>
        <v xml:space="preserve"> </v>
      </c>
      <c r="BJ366" s="108" t="str">
        <f>IF(SUM(COUNTIFS('Planificación 2026-1'!F:F,"HUAURA",'Planificación 2026-1'!W:W,C366,'Planificación 2026-1'!H:H,"IS"))&gt;0,"P03"," ")</f>
        <v xml:space="preserve"> </v>
      </c>
      <c r="BK366" s="108" t="str">
        <f>IF(SUM(COUNTIFS('Planificación 2026-1'!F:F,"HUAURA",'Planificación 2026-1'!W:W,C366,'Planificación 2026-1'!H:H,"PS"))&gt;0,"P04"," ")</f>
        <v xml:space="preserve"> </v>
      </c>
      <c r="BL366" s="108"/>
      <c r="BM366" s="108" t="str">
        <f>IF(SUM(COUNTIFS('Planificación 2026-1'!F:F,"HUAURA",'Planificación 2026-1'!W:W,C366,'Planificación 2026-1'!H:H,"IN"))&gt;0,"P06"," ")</f>
        <v xml:space="preserve"> </v>
      </c>
      <c r="BN366" s="108" t="str">
        <f>IF(SUM(COUNTIFS('Planificación 2026-1'!F:F,"HUAURA",'Planificación 2026-1'!W:W,C366,'Planificación 2026-1'!H:H,"CA"))&gt;0,"P07"," ")</f>
        <v xml:space="preserve"> </v>
      </c>
      <c r="BO366" s="108" t="str">
        <f>IF(SUM(COUNTIFS('Planificación 2026-1'!F:F,"HUAURA",'Planificación 2026-1'!W:W,C366,'Planificación 2026-1'!H:H,"DE"))&gt;0,"P08"," ")</f>
        <v xml:space="preserve"> </v>
      </c>
      <c r="BP366" s="108" t="str">
        <f>IF(SUM(COUNTIFS('Planificación 2026-1'!F:F,"HUAURA",'Planificación 2026-1'!W:W,C366,'Planificación 2026-1'!H:H,"OB"))&gt;0,"P09"," ")</f>
        <v xml:space="preserve"> </v>
      </c>
      <c r="BQ366" s="108" t="str">
        <f>IF(SUM(COUNTIFS('Planificación 2026-1'!F:F,"HUAURA",'Planificación 2026-1'!W:W,C366,'Planificación 2026-1'!H:H,"MH"))&gt;0,"P31"," ")</f>
        <v xml:space="preserve"> </v>
      </c>
      <c r="BR366" s="108" t="str">
        <f>IF(SUM(COUNTIFS('Planificación 2026-1'!F:F,"HUAURA",'Planificación 2026-1'!W:W,C366,'Planificación 2026-1'!H:H,"IC"))&gt;0,"P32"," ")</f>
        <v xml:space="preserve"> </v>
      </c>
      <c r="BS366" s="108" t="str">
        <f>IF(SUM(COUNTIFS('Planificación 2026-1'!F:F,"HUAURA",'Planificación 2026-1'!W:W,C366,'Planificación 2026-1'!H:H,"AR"))&gt;0,"P34"," ")</f>
        <v xml:space="preserve"> </v>
      </c>
      <c r="BT366" s="108" t="str">
        <f>IF(SUM(COUNTIFS('Planificación 2026-1'!F:F,"HUAURA",'Planificación 2026-1'!W:W,C366,'Planificación 2026-1'!H:H,"T1"))&gt;0,"P35"," ")</f>
        <v xml:space="preserve"> </v>
      </c>
      <c r="BU366" s="108" t="str">
        <f>IF(SUM(COUNTIFS('Planificación 2026-1'!F:F,"HUAURA",'Planificación 2026-1'!W:W,C366,'Planificación 2026-1'!H:H,"T3"))&gt;0,"P36"," ")</f>
        <v xml:space="preserve"> </v>
      </c>
      <c r="BV366" s="108" t="str">
        <f>IF(SUM(COUNTIFS('Planificación 2026-1'!F:F,"HUAURA",'Planificación 2026-1'!W:W,C366,'Planificación 2026-1'!H:H,"T2"))&gt;0,"P37"," ")</f>
        <v xml:space="preserve"> </v>
      </c>
      <c r="BW366" s="108" t="str">
        <f>IF(SUM(COUNTIFS('Planificación 2026-1'!F:F,"HUAURA",'Planificación 2026-1'!W:W,C366,'Planificación 2026-1'!H:H,"AE"))&gt;0,"P38"," ")</f>
        <v xml:space="preserve"> </v>
      </c>
      <c r="BX366" s="108" t="str">
        <f>IF(SUM(COUNTIFS('Planificación 2026-1'!F:F,"HUAURA",'Planificación 2026-1'!W:W,C366,'Planificación 2026-1'!H:H,"T4"))&gt;0,"P55"," ")</f>
        <v xml:space="preserve"> </v>
      </c>
      <c r="BY366" s="109">
        <f>SUMIFS('Planificación 2026-1'!R:R,'Planificación 2026-1'!W:W,C366,'Planificación 2026-1'!H:H,"AF",'Planificación 2026-1'!I:I,"&gt;2")</f>
        <v>0</v>
      </c>
      <c r="BZ366" s="109">
        <f>SUMIFS('Planificación 2026-1'!R:R,'Planificación 2026-1'!W:W,C366,'Planificación 2026-1'!H:H,"EN",'Planificación 2026-1'!I:I,"&gt;2")</f>
        <v>0</v>
      </c>
      <c r="CA366" s="109">
        <f>SUMIFS('Planificación 2026-1'!R:R,'Planificación 2026-1'!W:W,C366,'Planificación 2026-1'!H:H,"IS",'Planificación 2026-1'!I:I,"&gt;2")</f>
        <v>10</v>
      </c>
      <c r="CB366" s="109">
        <f>SUMIFS('Planificación 2026-1'!R:R,'Planificación 2026-1'!W:W,C366,'Planificación 2026-1'!H:H,"PS",'Planificación 2026-1'!I:I,"&gt;2")</f>
        <v>0</v>
      </c>
      <c r="CC366" s="109">
        <f>SUMIFS('Planificación 2026-1'!R:R,'Planificación 2026-1'!W:W,C366,'Planificación 2026-1'!H:H,"IN",'Planificación 2026-1'!I:I,"&gt;2")</f>
        <v>0</v>
      </c>
      <c r="CD366" s="109">
        <f>SUMIFS('Planificación 2026-1'!R:R,'Planificación 2026-1'!W:W,C366,'Planificación 2026-1'!H:H,"CA",'Planificación 2026-1'!I:I,"&gt;2")</f>
        <v>0</v>
      </c>
      <c r="CE366" s="109">
        <f>SUMIFS('Planificación 2026-1'!R:R,'Planificación 2026-1'!W:W,C366,'Planificación 2026-1'!H:H,"DE",'Planificación 2026-1'!I:I,"&gt;2")</f>
        <v>0</v>
      </c>
      <c r="CF366" s="109">
        <f>SUMIFS('Planificación 2026-1'!R:R,'Planificación 2026-1'!W:W,C366,'Planificación 2026-1'!H:H,"OB",'Planificación 2026-1'!I:I,"&gt;2")</f>
        <v>0</v>
      </c>
      <c r="CG366" s="109">
        <f>SUMIFS('Planificación 2026-1'!R:R,'Planificación 2026-1'!W:W,C366,'Planificación 2026-1'!H:H,"MH",'Planificación 2026-1'!I:I,"&gt;2")</f>
        <v>0</v>
      </c>
      <c r="CH366" s="109">
        <f>SUMIFS('Planificación 2026-1'!R:R,'Planificación 2026-1'!W:W,C366,'Planificación 2026-1'!H:H,"IC",'Planificación 2026-1'!I:I,"&gt;2")</f>
        <v>0</v>
      </c>
      <c r="CI366" s="109">
        <f>SUMIFS('Planificación 2026-1'!R:R,'Planificación 2026-1'!W:W,C366,'Planificación 2026-1'!H:H,"AR",'Planificación 2026-1'!I:I,"&gt;2")</f>
        <v>0</v>
      </c>
      <c r="CJ366" s="109">
        <f>SUMIFS('Planificación 2026-1'!R:R,'Planificación 2026-1'!W:W,C366,'Planificación 2026-1'!H:H,"T1",'Planificación 2026-1'!I:I,"&gt;2")</f>
        <v>0</v>
      </c>
      <c r="CK366" s="109">
        <f>SUMIFS('Planificación 2026-1'!R:R,'Planificación 2026-1'!W:W,C366,'Planificación 2026-1'!H:H,"T3",'Planificación 2026-1'!I:I,"&gt;2")</f>
        <v>0</v>
      </c>
      <c r="CL366" s="109">
        <f>SUMIFS('Planificación 2026-1'!R:R,'Planificación 2026-1'!W:W,C366,'Planificación 2026-1'!H:H,"T2",'Planificación 2026-1'!I:I,"&gt;2")</f>
        <v>0</v>
      </c>
      <c r="CM366" s="109">
        <f>SUMIFS('Planificación 2026-1'!R:R,'Planificación 2026-1'!W:W,C366,'Planificación 2026-1'!H:H,"AE",'Planificación 2026-1'!I:I,"&gt;2")</f>
        <v>0</v>
      </c>
      <c r="CN366" s="109">
        <f>SUMIFS('Planificación 2026-1'!R:R,'Planificación 2026-1'!W:W,C366,'Planificación 2026-1'!H:H,"T4",'Planificación 2026-1'!I:I,"&gt;2")</f>
        <v>0</v>
      </c>
      <c r="CO366" s="109">
        <f>SUMIFS('Planificación 2026-1'!R:R,'Planificación 2026-1'!W:W,C366,'Planificación 2026-1'!H:H,"AF",'Planificación 2026-1'!I:I,"&lt;3")</f>
        <v>0</v>
      </c>
      <c r="CP366" s="109">
        <f>SUMIFS('Planificación 2026-1'!R:R,'Planificación 2026-1'!W:W,C366,'Planificación 2026-1'!H:H,"EN",'Planificación 2026-1'!I:I,"&lt;3")</f>
        <v>0</v>
      </c>
      <c r="CQ366" s="109">
        <f>SUMIFS('Planificación 2026-1'!R:R,'Planificación 2026-1'!W:W,C366,'Planificación 2026-1'!H:H,"IS",'Planificación 2026-1'!I:I,"&lt;3")</f>
        <v>0</v>
      </c>
      <c r="CR366" s="109">
        <f>SUMIFS('Planificación 2026-1'!R:R,'Planificación 2026-1'!W:W,C366,'Planificación 2026-1'!H:H,"PS",'Planificación 2026-1'!I:I,"&lt;3")</f>
        <v>0</v>
      </c>
      <c r="CS366" s="109">
        <f>SUMIFS('Planificación 2026-1'!R:R,'Planificación 2026-1'!W:W,C366,'Planificación 2026-1'!H:H,"IN",'Planificación 2026-1'!I:I,"&lt;3")</f>
        <v>0</v>
      </c>
      <c r="CT366" s="109">
        <f>SUMIFS('Planificación 2026-1'!R:R,'Planificación 2026-1'!W:W,C366,'Planificación 2026-1'!H:H,"CA",'Planificación 2026-1'!I:I,"&lt;3")</f>
        <v>0</v>
      </c>
      <c r="CU366" s="109">
        <f>SUMIFS('Planificación 2026-1'!R:R,'Planificación 2026-1'!W:W,C366,'Planificación 2026-1'!H:H,"DE",'Planificación 2026-1'!I:I,"&lt;3")</f>
        <v>0</v>
      </c>
      <c r="CV366" s="109">
        <f>SUMIFS('Planificación 2026-1'!R:R,'Planificación 2026-1'!W:W,C366,'Planificación 2026-1'!H:H,"OB",'Planificación 2026-1'!I:I,"&lt;3")</f>
        <v>0</v>
      </c>
      <c r="CW366" s="109">
        <f>SUMIFS('Planificación 2026-1'!R:R,'Planificación 2026-1'!W:W,C366,'Planificación 2026-1'!H:H,"MH",'Planificación 2026-1'!I:I,"&lt;3")</f>
        <v>0</v>
      </c>
      <c r="CX366" s="109">
        <f>SUMIFS('Planificación 2026-1'!R:R,'Planificación 2026-1'!W:W,C366,'Planificación 2026-1'!H:H,"IC",'Planificación 2026-1'!I:I,"&lt;3")</f>
        <v>0</v>
      </c>
      <c r="CY366" s="109">
        <f>SUMIFS('Planificación 2026-1'!R:R,'Planificación 2026-1'!W:W,C366,'Planificación 2026-1'!H:H,"AR",'Planificación 2026-1'!I:I,"&lt;3")</f>
        <v>0</v>
      </c>
      <c r="CZ366" s="109">
        <f>SUMIFS('Planificación 2026-1'!R:R,'Planificación 2026-1'!W:W,C366,'Planificación 2026-1'!H:H,"T1",'Planificación 2026-1'!I:I,"&lt;3")</f>
        <v>0</v>
      </c>
      <c r="DA366" s="109">
        <f>SUMIFS('Planificación 2026-1'!R:R,'Planificación 2026-1'!W:W,C366,'Planificación 2026-1'!H:H,"T3",'Planificación 2026-1'!I:I,"&lt;3")</f>
        <v>0</v>
      </c>
      <c r="DB366" s="109">
        <f>SUMIFS('Planificación 2026-1'!R:R,'Planificación 2026-1'!W:W,C366,'Planificación 2026-1'!H:H,"T2",'Planificación 2026-1'!I:I,"&lt;3")</f>
        <v>0</v>
      </c>
      <c r="DC366" s="109">
        <f>SUMIFS('Planificación 2026-1'!R:R,'Planificación 2026-1'!W:W,C366,'Planificación 2026-1'!H:H,"AE",'Planificación 2026-1'!I:I,"&lt;3")</f>
        <v>0</v>
      </c>
      <c r="DD366" s="109">
        <f>SUMIFS('Planificación 2026-1'!R:R,'Planificación 2026-1'!W:W,C366,'Planificación 2026-1'!H:H,"T4",'Planificación 2026-1'!I:I,"&lt;3")</f>
        <v>0</v>
      </c>
      <c r="DE366" s="108" t="str">
        <f t="shared" si="54"/>
        <v>P03</v>
      </c>
      <c r="DF366" s="41">
        <f>IF(C366="","",SUMIFS('Planificación 2026-1'!R:R,'Planificación 2026-1'!W:W,C366,'Planificación 2026-1'!F:F,"PRINCIPAL",'Planificación 2026-1'!X:X,"VIRTUAL"))</f>
        <v>0</v>
      </c>
      <c r="DG366" s="41">
        <f>IF(C366="","",SUMIFS('Planificación 2026-1'!R:R,'Planificación 2026-1'!W:W,C366,'Planificación 2026-1'!F:F,"PRINCIPAL",'Planificación 2026-1'!X:X,"PRESENCIAL"))</f>
        <v>10</v>
      </c>
      <c r="DH366" s="41">
        <f>IF(C366="","",SUMIFS('Planificación 2026-1'!R:R,'Planificación 2026-1'!W:W,C366,'Planificación 2026-1'!F:F,"PRINCIPAL",'Planificación 2026-1'!X:X,"HIBRIDO PRESENCIAL"))</f>
        <v>0</v>
      </c>
      <c r="DI366" s="108" t="str">
        <f t="shared" si="55"/>
        <v/>
      </c>
      <c r="DJ366" s="108">
        <f>IF(C366="","",SUMIFS('Planificación 2026-1'!R:R,'Planificación 2026-1'!W:W,C366,'Planificación 2026-1'!F:F,"FILIAL",'Planificación 2026-1'!X:X,"VIRTUAL"))</f>
        <v>0</v>
      </c>
      <c r="DK366" s="110">
        <f>IF(C366="","",SUMIFS('Planificación 2026-1'!R:R,'Planificación 2026-1'!W:W,C366,'Planificación 2026-1'!F:F,"FILIAL",'Planificación 2026-1'!X:X,"PRESENCIAL"))</f>
        <v>0</v>
      </c>
      <c r="DL366" s="61">
        <f>IF(C366="","",SUMIFS('Planificación 2026-1'!R:R,'Planificación 2026-1'!W:W,C366,'Planificación 2026-1'!F:F,"FILIAL",'Planificación 2026-1'!X:X,"HIBRIDO PRESENCIAL"))</f>
        <v>0</v>
      </c>
      <c r="DM366" s="111" t="str">
        <f t="shared" si="56"/>
        <v/>
      </c>
      <c r="DN366" s="108">
        <f>IF(C366="","",SUMIFS('Planificación 2026-1'!R:R,'Planificación 2026-1'!W:W,C366,'Planificación 2026-1'!F:F,"SUNAMPE",'Planificación 2026-1'!X:X,"VIRTUAL"))</f>
        <v>0</v>
      </c>
      <c r="DO366" s="61">
        <f>IF(C366="","",SUMIFS('Planificación 2026-1'!R:R,'Planificación 2026-1'!W:W,C366,'Planificación 2026-1'!F:F,"SUNAMPE",'Planificación 2026-1'!X:X,"PRESENCIAL"))</f>
        <v>0</v>
      </c>
      <c r="DP366" s="111" t="str">
        <f t="shared" si="57"/>
        <v/>
      </c>
      <c r="DQ366" s="108">
        <f>IF(C366="","",SUMIFS('Planificación 2026-1'!R:R,'Planificación 2026-1'!W:W,C366,'Planificación 2026-1'!F:F,"HUAURA",'Planificación 2026-1'!X:X,"VIRTUAL"))</f>
        <v>0</v>
      </c>
      <c r="DR366" s="61">
        <f>IF(C366="","",SUMIFS('Planificación 2026-1'!R:R,'Planificación 2026-1'!W:W,C366,'Planificación 2026-1'!F:F,"HUAURA",'Planificación 2026-1'!X:X,"PRESENCIAL"))</f>
        <v>0</v>
      </c>
      <c r="DS366" s="76">
        <f>SUMIFS('Planificación 2026-1'!R:R,'Planificación 2026-1'!W:W,C366,'Planificación 2026-1'!F:F,"PRINCIPAL",'Planificación 2026-1'!X:X,"VIRTUAL",'Planificación 2026-1'!I:I,"&gt;2")</f>
        <v>0</v>
      </c>
      <c r="DT366" s="76">
        <f>SUMIFS('Planificación 2026-1'!R:R,'Planificación 2026-1'!W:W,C366,'Planificación 2026-1'!F:F,"PRINCIPAL",'Planificación 2026-1'!X:X,"&lt;&gt;VIRTUAL",'Planificación 2026-1'!I:I,"&gt;2")</f>
        <v>10</v>
      </c>
      <c r="DU366" s="76">
        <f>SUMIFS('Planificación 2026-1'!R:R,'Planificación 2026-1'!W:W,C366,'Planificación 2026-1'!F:F,"SUNAMPE",'Planificación 2026-1'!X:X,"VIRTUAL",'Planificación 2026-1'!I:I,"&gt;2")</f>
        <v>0</v>
      </c>
      <c r="DV366" s="76">
        <f>SUMIFS('Planificación 2026-1'!R:R,'Planificación 2026-1'!W:W,C366,'Planificación 2026-1'!F:F,"SUNAMPE",'Planificación 2026-1'!X:X,"&lt;&gt;VIRTUAL",'Planificación 2026-1'!I:I,"&gt;2")</f>
        <v>0</v>
      </c>
      <c r="DW366" s="76">
        <f>SUMIFS('Planificación 2026-1'!R:R,'Planificación 2026-1'!W:W,C366,'Planificación 2026-1'!F:F,"FILIAL",'Planificación 2026-1'!X:X,"VIRTUAL",'Planificación 2026-1'!I:I,"&gt;2")</f>
        <v>0</v>
      </c>
      <c r="DX366" s="76">
        <f>SUMIFS('Planificación 2026-1'!R:R,'Planificación 2026-1'!W:W,C366,'Planificación 2026-1'!F:F,"FILIAL",'Planificación 2026-1'!X:X,"&lt;&gt;VIRTUAL",'Planificación 2026-1'!I:I,"&gt;2")</f>
        <v>0</v>
      </c>
      <c r="DY366" s="76">
        <f>SUMIFS('Planificación 2026-1'!R:R,'Planificación 2026-1'!W:W,C366,'Planificación 2026-1'!F:F,"PORUMA",'Planificación 2026-1'!X:X,"VIRTUAL",'Planificación 2026-1'!I:I,"&gt;2")</f>
        <v>0</v>
      </c>
      <c r="DZ366" s="76">
        <f>SUMIFS('Planificación 2026-1'!R:R,'Planificación 2026-1'!W:W,C366,'Planificación 2026-1'!F:F,"PORUMA",'Planificación 2026-1'!X:X,"&lt;&gt;VIRTUAL",'Planificación 2026-1'!I:I,"&gt;2")</f>
        <v>0</v>
      </c>
      <c r="EA366" s="76">
        <f>SUMIFS('Planificación 2026-1'!R:R,'Planificación 2026-1'!W:W,C366,'Planificación 2026-1'!F:F,"HUAURA",'Planificación 2026-1'!X:X,"VIRTUAL",'Planificación 2026-1'!I:I,"&gt;2")</f>
        <v>0</v>
      </c>
      <c r="EB366" s="76">
        <f>SUMIFS('Planificación 2026-1'!R:R,'Planificación 2026-1'!W:W,C366,'Planificación 2026-1'!F:F,"HUAURA",'Planificación 2026-1'!X:X,"&lt;&gt;VIRTUAL",'Planificación 2026-1'!I:I,"&gt;2")</f>
        <v>0</v>
      </c>
      <c r="EC366" s="76">
        <f>SUMIFS('Planificación 2026-1'!R:R,'Planificación 2026-1'!W:W,C366,'Planificación 2026-1'!F:F,"PRINCIPAL",'Planificación 2026-1'!X:X,"VIRTUAL",'Planificación 2026-1'!I:I,"&lt;3")</f>
        <v>0</v>
      </c>
      <c r="ED366" s="76">
        <f>SUMIFS('Planificación 2026-1'!R:R,'Planificación 2026-1'!W:W,C366,'Planificación 2026-1'!F:F,"PRINCIPAL",'Planificación 2026-1'!X:X,"&lt;&gt;VIRTUAL",'Planificación 2026-1'!I:I,"&lt;3")</f>
        <v>0</v>
      </c>
      <c r="EE366" s="76">
        <f>SUMIFS('Planificación 2026-1'!R:R,'Planificación 2026-1'!W:W,C366,'Planificación 2026-1'!F:F,"SUNAMPE",'Planificación 2026-1'!X:X,"VIRTUAL",'Planificación 2026-1'!I:I,"&lt;3")</f>
        <v>0</v>
      </c>
      <c r="EF366" s="76">
        <f>SUMIFS('Planificación 2026-1'!R:R,'Planificación 2026-1'!W:W,C366,'Planificación 2026-1'!F:F,"SUNAMPE",'Planificación 2026-1'!X:X,"&lt;&gt;VIRTUAL",'Planificación 2026-1'!I:I,"&lt;3")</f>
        <v>0</v>
      </c>
      <c r="EG366" s="76">
        <f>SUMIFS('Planificación 2026-1'!R:R,'Planificación 2026-1'!W:W,C366,'Planificación 2026-1'!F:F,"FILIAL",'Planificación 2026-1'!X:X,"VIRTUAL",'Planificación 2026-1'!I:I,"&lt;3")</f>
        <v>0</v>
      </c>
      <c r="EH366" s="76">
        <f>SUMIFS('Planificación 2026-1'!R:R,'Planificación 2026-1'!W:W,C366,'Planificación 2026-1'!F:F,"FILIAL",'Planificación 2026-1'!X:X,"&lt;&gt;VIRTUAL",'Planificación 2026-1'!I:I,"&lt;3")</f>
        <v>0</v>
      </c>
      <c r="EI366" s="76">
        <f>SUMIFS('Planificación 2026-1'!R:R,'Planificación 2026-1'!W:W,C366,'Planificación 2026-1'!F:F,"PORUMA",'Planificación 2026-1'!X:X,"VIRTUAL",'Planificación 2026-1'!I:I,"&lt;3")</f>
        <v>0</v>
      </c>
      <c r="EJ366" s="76">
        <f>SUMIFS('Planificación 2026-1'!R:R,'Planificación 2026-1'!W:W,C366,'Planificación 2026-1'!F:F,"PORUMA",'Planificación 2026-1'!X:X,"&lt;&gt;VIRTUAL",'Planificación 2026-1'!I:I,"&lt;3")</f>
        <v>0</v>
      </c>
      <c r="EK366" s="76">
        <f>SUMIFS('Planificación 2026-1'!R:R,'Planificación 2026-1'!W:W,C366,'Planificación 2026-1'!F:F,"HUAURA",'Planificación 2026-1'!X:X,"VIRTUAL",'Planificación 2026-1'!I:I,"&lt;3")</f>
        <v>0</v>
      </c>
      <c r="EL366" s="76">
        <f>SUMIFS('Planificación 2026-1'!R:R,'Planificación 2026-1'!W:W,C366,'Planificación 2026-1'!F:F,"HUAURA",'Planificación 2026-1'!X:X,"&lt;&gt;VIRTUAL",'Planificación 2026-1'!I:I,"&lt;3")</f>
        <v>0</v>
      </c>
      <c r="EM366" s="76"/>
      <c r="EN366" s="76">
        <f t="shared" si="50"/>
        <v>0</v>
      </c>
      <c r="EO366" s="76">
        <f t="shared" si="51"/>
        <v>10</v>
      </c>
      <c r="EP366" s="76" t="b">
        <f t="shared" si="52"/>
        <v>1</v>
      </c>
      <c r="EQ366" s="76" t="str">
        <f t="shared" si="53"/>
        <v>SEDE</v>
      </c>
      <c r="ER366" s="76" t="str">
        <f t="shared" si="58"/>
        <v>PRESENCIAL</v>
      </c>
    </row>
    <row r="367" spans="1:148" hidden="1">
      <c r="A367" s="83"/>
      <c r="B367" s="119">
        <v>364</v>
      </c>
      <c r="C367" s="115" t="s">
        <v>540</v>
      </c>
      <c r="D367" s="112">
        <f>SUMIF('Planificación 2026-1'!W:W,C367,'Planificación 2026-1'!R:R)</f>
        <v>0</v>
      </c>
      <c r="E367" s="114" t="s">
        <v>170</v>
      </c>
      <c r="F367" s="115" t="s">
        <v>171</v>
      </c>
      <c r="G367" s="115" t="s">
        <v>13</v>
      </c>
      <c r="H367" s="115" t="s">
        <v>122</v>
      </c>
      <c r="I367" s="107" t="str">
        <f>IF(SUM(COUNTIFS('Planificación 2026-1'!F:F,"PRINCIPAL",'Planificación 2026-1'!W:W,C367,'Planificación 2026-1'!H:H,"AF"))&gt;0,"P01"," ")</f>
        <v xml:space="preserve"> </v>
      </c>
      <c r="J367" s="108" t="str">
        <f>IF(SUM(COUNTIFS('Planificación 2026-1'!F:F,"PRINCIPAL",'Planificación 2026-1'!W:W,C367,'Planificación 2026-1'!H:H,"EN"))&gt;0,"P02"," ")</f>
        <v xml:space="preserve"> </v>
      </c>
      <c r="K367" s="108" t="str">
        <f>IF(SUM(COUNTIFS('Planificación 2026-1'!F:F,"PRINCIPAL",'Planificación 2026-1'!W:W,C367,'Planificación 2026-1'!H:H,"IS"))&gt;0,"P03"," ")</f>
        <v xml:space="preserve"> </v>
      </c>
      <c r="L367" s="108" t="str">
        <f>IF(SUM(COUNTIFS('Planificación 2026-1'!F:F,"PRINCIPAL",'Planificación 2026-1'!W:W,C367,'Planificación 2026-1'!H:H,"PS"))&gt;0,"P04"," ")</f>
        <v xml:space="preserve"> </v>
      </c>
      <c r="M367" s="108"/>
      <c r="N367" s="108" t="str">
        <f>IF(SUM(COUNTIFS('Planificación 2026-1'!F:F,"PRINCIPAL",'Planificación 2026-1'!W:W,C367,'Planificación 2026-1'!H:H,"IN"))&gt;0,"P06"," ")</f>
        <v xml:space="preserve"> </v>
      </c>
      <c r="O367" s="108" t="str">
        <f>IF(SUM(COUNTIFS('Planificación 2026-1'!F:F,"PRINCIPAL",'Planificación 2026-1'!W:W,C367,'Planificación 2026-1'!H:H,"CA"))&gt;0,"P07"," ")</f>
        <v xml:space="preserve"> </v>
      </c>
      <c r="P367" s="108" t="str">
        <f>IF(SUM(COUNTIFS('Planificación 2026-1'!F:F,"PRINCIPAL",'Planificación 2026-1'!W:W,C367,'Planificación 2026-1'!H:H,"DE"))&gt;0,"P08"," ")</f>
        <v xml:space="preserve"> </v>
      </c>
      <c r="Q367" s="108" t="str">
        <f>IF(SUM(COUNTIFS('Planificación 2026-1'!F:F,"PRINCIPAL",'Planificación 2026-1'!W:W,C367,'Planificación 2026-1'!H:H,"OB"))&gt;0,"P09"," ")</f>
        <v xml:space="preserve"> </v>
      </c>
      <c r="R367" s="108" t="str">
        <f>IF(SUM(COUNTIFS('Planificación 2026-1'!F:F,"PRINCIPAL",'Planificación 2026-1'!W:W,C367,'Planificación 2026-1'!H:H,"MH"))&gt;0,"P31"," ")</f>
        <v xml:space="preserve"> </v>
      </c>
      <c r="S367" s="108" t="str">
        <f>IF(SUM(COUNTIFS('Planificación 2026-1'!F:F,"PRINCIPAL",'Planificación 2026-1'!W:W,C367,'Planificación 2026-1'!H:H,"IC"))&gt;0,"P32"," ")</f>
        <v xml:space="preserve"> </v>
      </c>
      <c r="T367" s="108" t="str">
        <f>IF(SUM(COUNTIFS('Planificación 2026-1'!F:F,"PRINCIPAL",'Planificación 2026-1'!W:W,C367,'Planificación 2026-1'!H:H,"AR"))&gt;0,"P34"," ")</f>
        <v xml:space="preserve"> </v>
      </c>
      <c r="U367" s="108" t="str">
        <f>IF(SUM(COUNTIFS('Planificación 2026-1'!F:F,"PRINCIPAL",'Planificación 2026-1'!W:W,C367,'Planificación 2026-1'!H:H,"T1"))&gt;0,"P35"," ")</f>
        <v xml:space="preserve"> </v>
      </c>
      <c r="V367" s="108" t="str">
        <f>IF(SUM(COUNTIFS('Planificación 2026-1'!F:F,"PRINCIPAL",'Planificación 2026-1'!W:W,C367,'Planificación 2026-1'!H:H,"T3"))&gt;0,"P36"," ")</f>
        <v xml:space="preserve"> </v>
      </c>
      <c r="W367" s="108" t="str">
        <f>IF(SUM(COUNTIFS('Planificación 2026-1'!F:F,"PRINCIPAL",'Planificación 2026-1'!W:W,C367,'Planificación 2026-1'!H:H,"T2"))&gt;0,"P37"," ")</f>
        <v xml:space="preserve"> </v>
      </c>
      <c r="X367" s="108" t="str">
        <f>IF(SUM(COUNTIFS('Planificación 2026-1'!F:F,"PRINCIPAL",'Planificación 2026-1'!W:W,C367,'Planificación 2026-1'!H:H,"AE"))&gt;0,"P38"," ")</f>
        <v xml:space="preserve"> </v>
      </c>
      <c r="Y367" s="108" t="str">
        <f>IF(SUM(COUNTIFS('Planificación 2026-1'!F:F,"PRINCIPAL",'Planificación 2026-1'!W:W,C367,'Planificación 2026-1'!H:H,"T4"))&gt;0,"P55"," ")</f>
        <v xml:space="preserve"> </v>
      </c>
      <c r="Z367" s="108" t="str">
        <f>IF(SUM(COUNTIFS('Planificación 2026-1'!F:F,"FILIAL",'Planificación 2026-1'!W:W,C367,'Planificación 2026-1'!H:H,"AF"))&gt;0," P01"," ")</f>
        <v xml:space="preserve"> </v>
      </c>
      <c r="AA367" s="108" t="str">
        <f>IF(SUM(COUNTIFS('Planificación 2026-1'!F:F,"FILIAL",'Planificación 2026-1'!W:W,C367,'Planificación 2026-1'!H:H,"EN"))&gt;0,"P02"," ")</f>
        <v xml:space="preserve"> </v>
      </c>
      <c r="AB367" s="108" t="str">
        <f>IF(SUM(COUNTIFS('Planificación 2026-1'!F:F,"FILIAL",'Planificación 2026-1'!W:W,C367,'Planificación 2026-1'!H:H,"IS"))&gt;0,"P03"," ")</f>
        <v xml:space="preserve"> </v>
      </c>
      <c r="AC367" s="108" t="str">
        <f>IF(SUM(COUNTIFS('Planificación 2026-1'!F:F,"FILIAL",'Planificación 2026-1'!W:W,C367,'Planificación 2026-1'!H:H,"PS"))&gt;0,"P04"," ")</f>
        <v xml:space="preserve"> </v>
      </c>
      <c r="AD367" s="108"/>
      <c r="AE367" s="108" t="str">
        <f>IF(SUM(COUNTIFS('Planificación 2026-1'!F:F,"FILIAL",'Planificación 2026-1'!W:W,C367,'Planificación 2026-1'!H:H,"IN"))&gt;0,"P06"," ")</f>
        <v xml:space="preserve"> </v>
      </c>
      <c r="AF367" s="108" t="str">
        <f>IF(SUM(COUNTIFS('Planificación 2026-1'!F:F,"FILIAL",'Planificación 2026-1'!W:W,C367,'Planificación 2026-1'!H:H,"CA"))&gt;0,"P07"," ")</f>
        <v xml:space="preserve"> </v>
      </c>
      <c r="AG367" s="108" t="str">
        <f>IF(SUM(COUNTIFS('Planificación 2026-1'!F:F,"FILIAL",'Planificación 2026-1'!W:W,C367,'Planificación 2026-1'!H:H,"DE"))&gt;0,"P08"," ")</f>
        <v xml:space="preserve"> </v>
      </c>
      <c r="AH367" s="108" t="str">
        <f>IF(SUM(COUNTIFS('Planificación 2026-1'!F:F,"FILIAL",'Planificación 2026-1'!W:W,C367,'Planificación 2026-1'!H:H,"OB"))&gt;0,"P09"," ")</f>
        <v xml:space="preserve"> </v>
      </c>
      <c r="AI367" s="108" t="str">
        <f>IF(SUM(COUNTIFS('Planificación 2026-1'!F:F,"FILIAL",'Planificación 2026-1'!W:W,C367,'Planificación 2026-1'!H:H,"MH"))&gt;0,"P31"," ")</f>
        <v xml:space="preserve"> </v>
      </c>
      <c r="AJ367" s="108" t="str">
        <f>IF(SUM(COUNTIFS('Planificación 2026-1'!F:F,"FILIAL",'Planificación 2026-1'!W:W,C367,'Planificación 2026-1'!H:H,"IC"))&gt;0,"P32"," ")</f>
        <v xml:space="preserve"> </v>
      </c>
      <c r="AK367" s="108" t="str">
        <f>IF(SUM(COUNTIFS('Planificación 2026-1'!F:F,"FILIAL",'Planificación 2026-1'!W:W,C367,'Planificación 2026-1'!H:H,"AR"))&gt;0,"P34"," ")</f>
        <v xml:space="preserve"> </v>
      </c>
      <c r="AL367" s="108" t="str">
        <f>IF(SUM(COUNTIFS('Planificación 2026-1'!F:F,"FILIAL",'Planificación 2026-1'!W:W,C367,'Planificación 2026-1'!H:H,"T1"))&gt;0,"P35"," ")</f>
        <v xml:space="preserve"> </v>
      </c>
      <c r="AM367" s="108" t="str">
        <f>IF(SUM(COUNTIFS('Planificación 2026-1'!F:F,"FILIAL",'Planificación 2026-1'!W:W,C367,'Planificación 2026-1'!H:H,"T3"))&gt;0,"P36"," ")</f>
        <v xml:space="preserve"> </v>
      </c>
      <c r="AN367" s="108" t="str">
        <f>IF(SUM(COUNTIFS('Planificación 2026-1'!F:F,"FILIAL",'Planificación 2026-1'!W:W,C367,'Planificación 2026-1'!H:H,"T2"))&gt;0,"P37"," ")</f>
        <v xml:space="preserve"> </v>
      </c>
      <c r="AO367" s="108" t="str">
        <f>IF(SUM(COUNTIFS('Planificación 2026-1'!F:F,"FILIAL",'Planificación 2026-1'!W:W,C367,'Planificación 2026-1'!H:H,"AE"))&gt;0,"P38"," ")</f>
        <v xml:space="preserve"> </v>
      </c>
      <c r="AP367" s="108" t="str">
        <f>IF(SUM(COUNTIFS('Planificación 2026-1'!F:F,"FILIAL",'Planificación 2026-1'!W:W,C367,'Planificación 2026-1'!H:H,"T4"))&gt;0,"P55"," ")</f>
        <v xml:space="preserve"> </v>
      </c>
      <c r="AQ367" s="108" t="str">
        <f>IF(SUM(COUNTIFS('Planificación 2026-1'!F:F,"SUNAMPE",'Planificación 2026-1'!W:W,C367,'Planificación 2026-1'!H:H,"AF"))&gt;0," P01"," ")</f>
        <v xml:space="preserve"> </v>
      </c>
      <c r="AR367" s="108" t="str">
        <f>IF(SUM(COUNTIFS('Planificación 2026-1'!F:F,"SUNAMPE",'Planificación 2026-1'!W:W,C367,'Planificación 2026-1'!H:H,"EN"))&gt;0,"P02"," ")</f>
        <v xml:space="preserve"> </v>
      </c>
      <c r="AS367" s="108" t="str">
        <f>IF(SUM(COUNTIFS('Planificación 2026-1'!F:F,"SUNAMPE",'Planificación 2026-1'!W:W,C367,'Planificación 2026-1'!H:H,"IS"))&gt;0,"P03"," ")</f>
        <v xml:space="preserve"> </v>
      </c>
      <c r="AT367" s="108" t="str">
        <f>IF(SUM(COUNTIFS('Planificación 2026-1'!F:F,"SUNAMPE",'Planificación 2026-1'!W:W,C367,'Planificación 2026-1'!H:H,"PS"))&gt;0,"P04"," ")</f>
        <v xml:space="preserve"> </v>
      </c>
      <c r="AU367" s="108"/>
      <c r="AV367" s="108" t="str">
        <f>IF(SUM(COUNTIFS('Planificación 2026-1'!F:F,"SUNAMPE",'Planificación 2026-1'!W:W,C367,'Planificación 2026-1'!H:H,"IN"))&gt;0,"P06"," ")</f>
        <v xml:space="preserve"> </v>
      </c>
      <c r="AW367" s="108" t="str">
        <f>IF(SUM(COUNTIFS('Planificación 2026-1'!F:F,"SUNAMPE",'Planificación 2026-1'!W:W,C367,'Planificación 2026-1'!H:H,"CA"))&gt;0,"P07"," ")</f>
        <v xml:space="preserve"> </v>
      </c>
      <c r="AX367" s="108" t="str">
        <f>IF(SUM(COUNTIFS('Planificación 2026-1'!F:F,"SUNAMPE",'Planificación 2026-1'!W:W,C367,'Planificación 2026-1'!H:H,"DE"))&gt;0,"P08"," ")</f>
        <v xml:space="preserve"> </v>
      </c>
      <c r="AY367" s="108" t="str">
        <f>IF(SUM(COUNTIFS('Planificación 2026-1'!F:F,"SUNAMPE",'Planificación 2026-1'!W:W,C367,'Planificación 2026-1'!H:H,"OB"))&gt;0,"P09"," ")</f>
        <v xml:space="preserve"> </v>
      </c>
      <c r="AZ367" s="108" t="str">
        <f>IF(SUM(COUNTIFS('Planificación 2026-1'!F:F,"SUNAMPE",'Planificación 2026-1'!W:W,C367,'Planificación 2026-1'!H:H,"MH"))&gt;0,"P31"," ")</f>
        <v xml:space="preserve"> </v>
      </c>
      <c r="BA367" s="108" t="str">
        <f>IF(SUM(COUNTIFS('Planificación 2026-1'!F:F,"SUNAMPE",'Planificación 2026-1'!W:W,C367,'Planificación 2026-1'!H:H,"IC"))&gt;0,"P32"," ")</f>
        <v xml:space="preserve"> </v>
      </c>
      <c r="BB367" s="108" t="str">
        <f>IF(SUM(COUNTIFS('Planificación 2026-1'!F:F,"SUNAMPE",'Planificación 2026-1'!W:W,C367,'Planificación 2026-1'!H:H,"AR"))&gt;0,"P34"," ")</f>
        <v xml:space="preserve"> </v>
      </c>
      <c r="BC367" s="108" t="str">
        <f>IF(SUM(COUNTIFS('Planificación 2026-1'!F:F,"SUNAMPE",'Planificación 2026-1'!W:W,C367,'Planificación 2026-1'!H:H,"T1"))&gt;0,"P35"," ")</f>
        <v xml:space="preserve"> </v>
      </c>
      <c r="BD367" s="108" t="str">
        <f>IF(SUM(COUNTIFS('Planificación 2026-1'!F:F,"SUNAMPE",'Planificación 2026-1'!W:W,C367,'Planificación 2026-1'!H:H,"T3"))&gt;0,"P36"," ")</f>
        <v xml:space="preserve"> </v>
      </c>
      <c r="BE367" s="108" t="str">
        <f>IF(SUM(COUNTIFS('Planificación 2026-1'!F:F,"SUNAMPE",'Planificación 2026-1'!W:W,C367,'Planificación 2026-1'!H:H,"T2"))&gt;0,"P37"," ")</f>
        <v xml:space="preserve"> </v>
      </c>
      <c r="BF367" s="108" t="str">
        <f>IF(SUM(COUNTIFS('Planificación 2026-1'!F:F,"SUNAMPE",'Planificación 2026-1'!W:W,C367,'Planificación 2026-1'!H:H,"AE"))&gt;0,"P38"," ")</f>
        <v xml:space="preserve"> </v>
      </c>
      <c r="BG367" s="108" t="str">
        <f>IF(SUM(COUNTIFS('Planificación 2026-1'!F:F,"SUNAMPE",'Planificación 2026-1'!W:W,C367,'Planificación 2026-1'!H:H,"T4"))&gt;0,"P55"," ")</f>
        <v xml:space="preserve"> </v>
      </c>
      <c r="BH367" s="108" t="str">
        <f>IF(SUM(COUNTIFS('Planificación 2026-1'!F:F,"HUAURA",'Planificación 2026-1'!W:W,C367,'Planificación 2026-1'!H:H,"AF"))&gt;0," P01"," ")</f>
        <v xml:space="preserve"> </v>
      </c>
      <c r="BI367" s="108" t="str">
        <f>IF(SUM(COUNTIFS('Planificación 2026-1'!F:F,"HUAURA",'Planificación 2026-1'!W:W,C367,'Planificación 2026-1'!H:H,"EN"))&gt;0,"P02"," ")</f>
        <v xml:space="preserve"> </v>
      </c>
      <c r="BJ367" s="108" t="str">
        <f>IF(SUM(COUNTIFS('Planificación 2026-1'!F:F,"HUAURA",'Planificación 2026-1'!W:W,C367,'Planificación 2026-1'!H:H,"IS"))&gt;0,"P03"," ")</f>
        <v xml:space="preserve"> </v>
      </c>
      <c r="BK367" s="108" t="str">
        <f>IF(SUM(COUNTIFS('Planificación 2026-1'!F:F,"HUAURA",'Planificación 2026-1'!W:W,C367,'Planificación 2026-1'!H:H,"PS"))&gt;0,"P04"," ")</f>
        <v xml:space="preserve"> </v>
      </c>
      <c r="BL367" s="108"/>
      <c r="BM367" s="108" t="str">
        <f>IF(SUM(COUNTIFS('Planificación 2026-1'!F:F,"HUAURA",'Planificación 2026-1'!W:W,C367,'Planificación 2026-1'!H:H,"IN"))&gt;0,"P06"," ")</f>
        <v xml:space="preserve"> </v>
      </c>
      <c r="BN367" s="108" t="str">
        <f>IF(SUM(COUNTIFS('Planificación 2026-1'!F:F,"HUAURA",'Planificación 2026-1'!W:W,C367,'Planificación 2026-1'!H:H,"CA"))&gt;0,"P07"," ")</f>
        <v xml:space="preserve"> </v>
      </c>
      <c r="BO367" s="108" t="str">
        <f>IF(SUM(COUNTIFS('Planificación 2026-1'!F:F,"HUAURA",'Planificación 2026-1'!W:W,C367,'Planificación 2026-1'!H:H,"DE"))&gt;0,"P08"," ")</f>
        <v xml:space="preserve"> </v>
      </c>
      <c r="BP367" s="108" t="str">
        <f>IF(SUM(COUNTIFS('Planificación 2026-1'!F:F,"HUAURA",'Planificación 2026-1'!W:W,C367,'Planificación 2026-1'!H:H,"OB"))&gt;0,"P09"," ")</f>
        <v xml:space="preserve"> </v>
      </c>
      <c r="BQ367" s="108" t="str">
        <f>IF(SUM(COUNTIFS('Planificación 2026-1'!F:F,"HUAURA",'Planificación 2026-1'!W:W,C367,'Planificación 2026-1'!H:H,"MH"))&gt;0,"P31"," ")</f>
        <v xml:space="preserve"> </v>
      </c>
      <c r="BR367" s="108" t="str">
        <f>IF(SUM(COUNTIFS('Planificación 2026-1'!F:F,"HUAURA",'Planificación 2026-1'!W:W,C367,'Planificación 2026-1'!H:H,"IC"))&gt;0,"P32"," ")</f>
        <v xml:space="preserve"> </v>
      </c>
      <c r="BS367" s="108" t="str">
        <f>IF(SUM(COUNTIFS('Planificación 2026-1'!F:F,"HUAURA",'Planificación 2026-1'!W:W,C367,'Planificación 2026-1'!H:H,"AR"))&gt;0,"P34"," ")</f>
        <v xml:space="preserve"> </v>
      </c>
      <c r="BT367" s="108" t="str">
        <f>IF(SUM(COUNTIFS('Planificación 2026-1'!F:F,"HUAURA",'Planificación 2026-1'!W:W,C367,'Planificación 2026-1'!H:H,"T1"))&gt;0,"P35"," ")</f>
        <v xml:space="preserve"> </v>
      </c>
      <c r="BU367" s="108" t="str">
        <f>IF(SUM(COUNTIFS('Planificación 2026-1'!F:F,"HUAURA",'Planificación 2026-1'!W:W,C367,'Planificación 2026-1'!H:H,"T3"))&gt;0,"P36"," ")</f>
        <v xml:space="preserve"> </v>
      </c>
      <c r="BV367" s="108" t="str">
        <f>IF(SUM(COUNTIFS('Planificación 2026-1'!F:F,"HUAURA",'Planificación 2026-1'!W:W,C367,'Planificación 2026-1'!H:H,"T2"))&gt;0,"P37"," ")</f>
        <v xml:space="preserve"> </v>
      </c>
      <c r="BW367" s="108" t="str">
        <f>IF(SUM(COUNTIFS('Planificación 2026-1'!F:F,"HUAURA",'Planificación 2026-1'!W:W,C367,'Planificación 2026-1'!H:H,"AE"))&gt;0,"P38"," ")</f>
        <v xml:space="preserve"> </v>
      </c>
      <c r="BX367" s="108" t="str">
        <f>IF(SUM(COUNTIFS('Planificación 2026-1'!F:F,"HUAURA",'Planificación 2026-1'!W:W,C367,'Planificación 2026-1'!H:H,"T4"))&gt;0,"P55"," ")</f>
        <v xml:space="preserve"> </v>
      </c>
      <c r="BY367" s="109">
        <f>SUMIFS('Planificación 2026-1'!R:R,'Planificación 2026-1'!W:W,C367,'Planificación 2026-1'!H:H,"AF",'Planificación 2026-1'!I:I,"&gt;2")</f>
        <v>0</v>
      </c>
      <c r="BZ367" s="109">
        <f>SUMIFS('Planificación 2026-1'!R:R,'Planificación 2026-1'!W:W,C367,'Planificación 2026-1'!H:H,"EN",'Planificación 2026-1'!I:I,"&gt;2")</f>
        <v>0</v>
      </c>
      <c r="CA367" s="109">
        <f>SUMIFS('Planificación 2026-1'!R:R,'Planificación 2026-1'!W:W,C367,'Planificación 2026-1'!H:H,"IS",'Planificación 2026-1'!I:I,"&gt;2")</f>
        <v>0</v>
      </c>
      <c r="CB367" s="109">
        <f>SUMIFS('Planificación 2026-1'!R:R,'Planificación 2026-1'!W:W,C367,'Planificación 2026-1'!H:H,"PS",'Planificación 2026-1'!I:I,"&gt;2")</f>
        <v>0</v>
      </c>
      <c r="CC367" s="109">
        <f>SUMIFS('Planificación 2026-1'!R:R,'Planificación 2026-1'!W:W,C367,'Planificación 2026-1'!H:H,"IN",'Planificación 2026-1'!I:I,"&gt;2")</f>
        <v>0</v>
      </c>
      <c r="CD367" s="109">
        <f>SUMIFS('Planificación 2026-1'!R:R,'Planificación 2026-1'!W:W,C367,'Planificación 2026-1'!H:H,"CA",'Planificación 2026-1'!I:I,"&gt;2")</f>
        <v>0</v>
      </c>
      <c r="CE367" s="109">
        <f>SUMIFS('Planificación 2026-1'!R:R,'Planificación 2026-1'!W:W,C367,'Planificación 2026-1'!H:H,"DE",'Planificación 2026-1'!I:I,"&gt;2")</f>
        <v>0</v>
      </c>
      <c r="CF367" s="109">
        <f>SUMIFS('Planificación 2026-1'!R:R,'Planificación 2026-1'!W:W,C367,'Planificación 2026-1'!H:H,"OB",'Planificación 2026-1'!I:I,"&gt;2")</f>
        <v>0</v>
      </c>
      <c r="CG367" s="109">
        <f>SUMIFS('Planificación 2026-1'!R:R,'Planificación 2026-1'!W:W,C367,'Planificación 2026-1'!H:H,"MH",'Planificación 2026-1'!I:I,"&gt;2")</f>
        <v>0</v>
      </c>
      <c r="CH367" s="109">
        <f>SUMIFS('Planificación 2026-1'!R:R,'Planificación 2026-1'!W:W,C367,'Planificación 2026-1'!H:H,"IC",'Planificación 2026-1'!I:I,"&gt;2")</f>
        <v>0</v>
      </c>
      <c r="CI367" s="109">
        <f>SUMIFS('Planificación 2026-1'!R:R,'Planificación 2026-1'!W:W,C367,'Planificación 2026-1'!H:H,"AR",'Planificación 2026-1'!I:I,"&gt;2")</f>
        <v>0</v>
      </c>
      <c r="CJ367" s="109">
        <f>SUMIFS('Planificación 2026-1'!R:R,'Planificación 2026-1'!W:W,C367,'Planificación 2026-1'!H:H,"T1",'Planificación 2026-1'!I:I,"&gt;2")</f>
        <v>0</v>
      </c>
      <c r="CK367" s="109">
        <f>SUMIFS('Planificación 2026-1'!R:R,'Planificación 2026-1'!W:W,C367,'Planificación 2026-1'!H:H,"T3",'Planificación 2026-1'!I:I,"&gt;2")</f>
        <v>0</v>
      </c>
      <c r="CL367" s="109">
        <f>SUMIFS('Planificación 2026-1'!R:R,'Planificación 2026-1'!W:W,C367,'Planificación 2026-1'!H:H,"T2",'Planificación 2026-1'!I:I,"&gt;2")</f>
        <v>0</v>
      </c>
      <c r="CM367" s="109">
        <f>SUMIFS('Planificación 2026-1'!R:R,'Planificación 2026-1'!W:W,C367,'Planificación 2026-1'!H:H,"AE",'Planificación 2026-1'!I:I,"&gt;2")</f>
        <v>0</v>
      </c>
      <c r="CN367" s="109">
        <f>SUMIFS('Planificación 2026-1'!R:R,'Planificación 2026-1'!W:W,C367,'Planificación 2026-1'!H:H,"T4",'Planificación 2026-1'!I:I,"&gt;2")</f>
        <v>0</v>
      </c>
      <c r="CO367" s="109">
        <f>SUMIFS('Planificación 2026-1'!R:R,'Planificación 2026-1'!W:W,C367,'Planificación 2026-1'!H:H,"AF",'Planificación 2026-1'!I:I,"&lt;3")</f>
        <v>0</v>
      </c>
      <c r="CP367" s="109">
        <f>SUMIFS('Planificación 2026-1'!R:R,'Planificación 2026-1'!W:W,C367,'Planificación 2026-1'!H:H,"EN",'Planificación 2026-1'!I:I,"&lt;3")</f>
        <v>0</v>
      </c>
      <c r="CQ367" s="109">
        <f>SUMIFS('Planificación 2026-1'!R:R,'Planificación 2026-1'!W:W,C367,'Planificación 2026-1'!H:H,"IS",'Planificación 2026-1'!I:I,"&lt;3")</f>
        <v>0</v>
      </c>
      <c r="CR367" s="109">
        <f>SUMIFS('Planificación 2026-1'!R:R,'Planificación 2026-1'!W:W,C367,'Planificación 2026-1'!H:H,"PS",'Planificación 2026-1'!I:I,"&lt;3")</f>
        <v>0</v>
      </c>
      <c r="CS367" s="109">
        <f>SUMIFS('Planificación 2026-1'!R:R,'Planificación 2026-1'!W:W,C367,'Planificación 2026-1'!H:H,"IN",'Planificación 2026-1'!I:I,"&lt;3")</f>
        <v>0</v>
      </c>
      <c r="CT367" s="109">
        <f>SUMIFS('Planificación 2026-1'!R:R,'Planificación 2026-1'!W:W,C367,'Planificación 2026-1'!H:H,"CA",'Planificación 2026-1'!I:I,"&lt;3")</f>
        <v>0</v>
      </c>
      <c r="CU367" s="109">
        <f>SUMIFS('Planificación 2026-1'!R:R,'Planificación 2026-1'!W:W,C367,'Planificación 2026-1'!H:H,"DE",'Planificación 2026-1'!I:I,"&lt;3")</f>
        <v>0</v>
      </c>
      <c r="CV367" s="109">
        <f>SUMIFS('Planificación 2026-1'!R:R,'Planificación 2026-1'!W:W,C367,'Planificación 2026-1'!H:H,"OB",'Planificación 2026-1'!I:I,"&lt;3")</f>
        <v>0</v>
      </c>
      <c r="CW367" s="109">
        <f>SUMIFS('Planificación 2026-1'!R:R,'Planificación 2026-1'!W:W,C367,'Planificación 2026-1'!H:H,"MH",'Planificación 2026-1'!I:I,"&lt;3")</f>
        <v>0</v>
      </c>
      <c r="CX367" s="109">
        <f>SUMIFS('Planificación 2026-1'!R:R,'Planificación 2026-1'!W:W,C367,'Planificación 2026-1'!H:H,"IC",'Planificación 2026-1'!I:I,"&lt;3")</f>
        <v>0</v>
      </c>
      <c r="CY367" s="109">
        <f>SUMIFS('Planificación 2026-1'!R:R,'Planificación 2026-1'!W:W,C367,'Planificación 2026-1'!H:H,"AR",'Planificación 2026-1'!I:I,"&lt;3")</f>
        <v>0</v>
      </c>
      <c r="CZ367" s="109">
        <f>SUMIFS('Planificación 2026-1'!R:R,'Planificación 2026-1'!W:W,C367,'Planificación 2026-1'!H:H,"T1",'Planificación 2026-1'!I:I,"&lt;3")</f>
        <v>0</v>
      </c>
      <c r="DA367" s="109">
        <f>SUMIFS('Planificación 2026-1'!R:R,'Planificación 2026-1'!W:W,C367,'Planificación 2026-1'!H:H,"T3",'Planificación 2026-1'!I:I,"&lt;3")</f>
        <v>0</v>
      </c>
      <c r="DB367" s="109">
        <f>SUMIFS('Planificación 2026-1'!R:R,'Planificación 2026-1'!W:W,C367,'Planificación 2026-1'!H:H,"T2",'Planificación 2026-1'!I:I,"&lt;3")</f>
        <v>0</v>
      </c>
      <c r="DC367" s="109">
        <f>SUMIFS('Planificación 2026-1'!R:R,'Planificación 2026-1'!W:W,C367,'Planificación 2026-1'!H:H,"AE",'Planificación 2026-1'!I:I,"&lt;3")</f>
        <v>0</v>
      </c>
      <c r="DD367" s="109">
        <f>SUMIFS('Planificación 2026-1'!R:R,'Planificación 2026-1'!W:W,C367,'Planificación 2026-1'!H:H,"T4",'Planificación 2026-1'!I:I,"&lt;3")</f>
        <v>0</v>
      </c>
      <c r="DE367" s="108" t="str">
        <f t="shared" si="54"/>
        <v/>
      </c>
      <c r="DF367" s="41">
        <f>IF(C367="","",SUMIFS('Planificación 2026-1'!R:R,'Planificación 2026-1'!W:W,C367,'Planificación 2026-1'!F:F,"PRINCIPAL",'Planificación 2026-1'!X:X,"VIRTUAL"))</f>
        <v>0</v>
      </c>
      <c r="DG367" s="41">
        <f>IF(C367="","",SUMIFS('Planificación 2026-1'!R:R,'Planificación 2026-1'!W:W,C367,'Planificación 2026-1'!F:F,"PRINCIPAL",'Planificación 2026-1'!X:X,"PRESENCIAL"))</f>
        <v>0</v>
      </c>
      <c r="DH367" s="41">
        <f>IF(C367="","",SUMIFS('Planificación 2026-1'!R:R,'Planificación 2026-1'!W:W,C367,'Planificación 2026-1'!F:F,"PRINCIPAL",'Planificación 2026-1'!X:X,"HIBRIDO PRESENCIAL"))</f>
        <v>0</v>
      </c>
      <c r="DI367" s="108" t="str">
        <f t="shared" si="55"/>
        <v/>
      </c>
      <c r="DJ367" s="108">
        <f>IF(C367="","",SUMIFS('Planificación 2026-1'!R:R,'Planificación 2026-1'!W:W,C367,'Planificación 2026-1'!F:F,"FILIAL",'Planificación 2026-1'!X:X,"VIRTUAL"))</f>
        <v>0</v>
      </c>
      <c r="DK367" s="110">
        <f>IF(C367="","",SUMIFS('Planificación 2026-1'!R:R,'Planificación 2026-1'!W:W,C367,'Planificación 2026-1'!F:F,"FILIAL",'Planificación 2026-1'!X:X,"PRESENCIAL"))</f>
        <v>0</v>
      </c>
      <c r="DL367" s="61">
        <f>IF(C367="","",SUMIFS('Planificación 2026-1'!R:R,'Planificación 2026-1'!W:W,C367,'Planificación 2026-1'!F:F,"FILIAL",'Planificación 2026-1'!X:X,"HIBRIDO PRESENCIAL"))</f>
        <v>0</v>
      </c>
      <c r="DM367" s="111" t="str">
        <f t="shared" si="56"/>
        <v/>
      </c>
      <c r="DN367" s="108">
        <f>IF(C367="","",SUMIFS('Planificación 2026-1'!R:R,'Planificación 2026-1'!W:W,C367,'Planificación 2026-1'!F:F,"SUNAMPE",'Planificación 2026-1'!X:X,"VIRTUAL"))</f>
        <v>0</v>
      </c>
      <c r="DO367" s="61">
        <f>IF(C367="","",SUMIFS('Planificación 2026-1'!R:R,'Planificación 2026-1'!W:W,C367,'Planificación 2026-1'!F:F,"SUNAMPE",'Planificación 2026-1'!X:X,"PRESENCIAL"))</f>
        <v>0</v>
      </c>
      <c r="DP367" s="111" t="str">
        <f t="shared" si="57"/>
        <v/>
      </c>
      <c r="DQ367" s="108">
        <f>IF(C367="","",SUMIFS('Planificación 2026-1'!R:R,'Planificación 2026-1'!W:W,C367,'Planificación 2026-1'!F:F,"HUAURA",'Planificación 2026-1'!X:X,"VIRTUAL"))</f>
        <v>0</v>
      </c>
      <c r="DR367" s="61">
        <f>IF(C367="","",SUMIFS('Planificación 2026-1'!R:R,'Planificación 2026-1'!W:W,C367,'Planificación 2026-1'!F:F,"HUAURA",'Planificación 2026-1'!X:X,"PRESENCIAL"))</f>
        <v>0</v>
      </c>
      <c r="DS367" s="76">
        <f>SUMIFS('Planificación 2026-1'!R:R,'Planificación 2026-1'!W:W,C367,'Planificación 2026-1'!F:F,"PRINCIPAL",'Planificación 2026-1'!X:X,"VIRTUAL",'Planificación 2026-1'!I:I,"&gt;2")</f>
        <v>0</v>
      </c>
      <c r="DT367" s="76">
        <f>SUMIFS('Planificación 2026-1'!R:R,'Planificación 2026-1'!W:W,C367,'Planificación 2026-1'!F:F,"PRINCIPAL",'Planificación 2026-1'!X:X,"&lt;&gt;VIRTUAL",'Planificación 2026-1'!I:I,"&gt;2")</f>
        <v>0</v>
      </c>
      <c r="DU367" s="76">
        <f>SUMIFS('Planificación 2026-1'!R:R,'Planificación 2026-1'!W:W,C367,'Planificación 2026-1'!F:F,"SUNAMPE",'Planificación 2026-1'!X:X,"VIRTUAL",'Planificación 2026-1'!I:I,"&gt;2")</f>
        <v>0</v>
      </c>
      <c r="DV367" s="76">
        <f>SUMIFS('Planificación 2026-1'!R:R,'Planificación 2026-1'!W:W,C367,'Planificación 2026-1'!F:F,"SUNAMPE",'Planificación 2026-1'!X:X,"&lt;&gt;VIRTUAL",'Planificación 2026-1'!I:I,"&gt;2")</f>
        <v>0</v>
      </c>
      <c r="DW367" s="76">
        <f>SUMIFS('Planificación 2026-1'!R:R,'Planificación 2026-1'!W:W,C367,'Planificación 2026-1'!F:F,"FILIAL",'Planificación 2026-1'!X:X,"VIRTUAL",'Planificación 2026-1'!I:I,"&gt;2")</f>
        <v>0</v>
      </c>
      <c r="DX367" s="76">
        <f>SUMIFS('Planificación 2026-1'!R:R,'Planificación 2026-1'!W:W,C367,'Planificación 2026-1'!F:F,"FILIAL",'Planificación 2026-1'!X:X,"&lt;&gt;VIRTUAL",'Planificación 2026-1'!I:I,"&gt;2")</f>
        <v>0</v>
      </c>
      <c r="DY367" s="76">
        <f>SUMIFS('Planificación 2026-1'!R:R,'Planificación 2026-1'!W:W,C367,'Planificación 2026-1'!F:F,"PORUMA",'Planificación 2026-1'!X:X,"VIRTUAL",'Planificación 2026-1'!I:I,"&gt;2")</f>
        <v>0</v>
      </c>
      <c r="DZ367" s="76">
        <f>SUMIFS('Planificación 2026-1'!R:R,'Planificación 2026-1'!W:W,C367,'Planificación 2026-1'!F:F,"PORUMA",'Planificación 2026-1'!X:X,"&lt;&gt;VIRTUAL",'Planificación 2026-1'!I:I,"&gt;2")</f>
        <v>0</v>
      </c>
      <c r="EA367" s="76">
        <f>SUMIFS('Planificación 2026-1'!R:R,'Planificación 2026-1'!W:W,C367,'Planificación 2026-1'!F:F,"HUAURA",'Planificación 2026-1'!X:X,"VIRTUAL",'Planificación 2026-1'!I:I,"&gt;2")</f>
        <v>0</v>
      </c>
      <c r="EB367" s="76">
        <f>SUMIFS('Planificación 2026-1'!R:R,'Planificación 2026-1'!W:W,C367,'Planificación 2026-1'!F:F,"HUAURA",'Planificación 2026-1'!X:X,"&lt;&gt;VIRTUAL",'Planificación 2026-1'!I:I,"&gt;2")</f>
        <v>0</v>
      </c>
      <c r="EC367" s="76">
        <f>SUMIFS('Planificación 2026-1'!R:R,'Planificación 2026-1'!W:W,C367,'Planificación 2026-1'!F:F,"PRINCIPAL",'Planificación 2026-1'!X:X,"VIRTUAL",'Planificación 2026-1'!I:I,"&lt;3")</f>
        <v>0</v>
      </c>
      <c r="ED367" s="76">
        <f>SUMIFS('Planificación 2026-1'!R:R,'Planificación 2026-1'!W:W,C367,'Planificación 2026-1'!F:F,"PRINCIPAL",'Planificación 2026-1'!X:X,"&lt;&gt;VIRTUAL",'Planificación 2026-1'!I:I,"&lt;3")</f>
        <v>0</v>
      </c>
      <c r="EE367" s="76">
        <f>SUMIFS('Planificación 2026-1'!R:R,'Planificación 2026-1'!W:W,C367,'Planificación 2026-1'!F:F,"SUNAMPE",'Planificación 2026-1'!X:X,"VIRTUAL",'Planificación 2026-1'!I:I,"&lt;3")</f>
        <v>0</v>
      </c>
      <c r="EF367" s="76">
        <f>SUMIFS('Planificación 2026-1'!R:R,'Planificación 2026-1'!W:W,C367,'Planificación 2026-1'!F:F,"SUNAMPE",'Planificación 2026-1'!X:X,"&lt;&gt;VIRTUAL",'Planificación 2026-1'!I:I,"&lt;3")</f>
        <v>0</v>
      </c>
      <c r="EG367" s="76">
        <f>SUMIFS('Planificación 2026-1'!R:R,'Planificación 2026-1'!W:W,C367,'Planificación 2026-1'!F:F,"FILIAL",'Planificación 2026-1'!X:X,"VIRTUAL",'Planificación 2026-1'!I:I,"&lt;3")</f>
        <v>0</v>
      </c>
      <c r="EH367" s="76">
        <f>SUMIFS('Planificación 2026-1'!R:R,'Planificación 2026-1'!W:W,C367,'Planificación 2026-1'!F:F,"FILIAL",'Planificación 2026-1'!X:X,"&lt;&gt;VIRTUAL",'Planificación 2026-1'!I:I,"&lt;3")</f>
        <v>0</v>
      </c>
      <c r="EI367" s="76">
        <f>SUMIFS('Planificación 2026-1'!R:R,'Planificación 2026-1'!W:W,C367,'Planificación 2026-1'!F:F,"PORUMA",'Planificación 2026-1'!X:X,"VIRTUAL",'Planificación 2026-1'!I:I,"&lt;3")</f>
        <v>0</v>
      </c>
      <c r="EJ367" s="76">
        <f>SUMIFS('Planificación 2026-1'!R:R,'Planificación 2026-1'!W:W,C367,'Planificación 2026-1'!F:F,"PORUMA",'Planificación 2026-1'!X:X,"&lt;&gt;VIRTUAL",'Planificación 2026-1'!I:I,"&lt;3")</f>
        <v>0</v>
      </c>
      <c r="EK367" s="76">
        <f>SUMIFS('Planificación 2026-1'!R:R,'Planificación 2026-1'!W:W,C367,'Planificación 2026-1'!F:F,"HUAURA",'Planificación 2026-1'!X:X,"VIRTUAL",'Planificación 2026-1'!I:I,"&lt;3")</f>
        <v>0</v>
      </c>
      <c r="EL367" s="76">
        <f>SUMIFS('Planificación 2026-1'!R:R,'Planificación 2026-1'!W:W,C367,'Planificación 2026-1'!F:F,"HUAURA",'Planificación 2026-1'!X:X,"&lt;&gt;VIRTUAL",'Planificación 2026-1'!I:I,"&lt;3")</f>
        <v>0</v>
      </c>
      <c r="EM367" s="76"/>
      <c r="EN367" s="76">
        <f t="shared" si="50"/>
        <v>0</v>
      </c>
      <c r="EO367" s="76">
        <f t="shared" si="51"/>
        <v>0</v>
      </c>
      <c r="EP367" s="76" t="b">
        <f t="shared" si="52"/>
        <v>1</v>
      </c>
      <c r="EQ367" s="76" t="str">
        <f t="shared" si="53"/>
        <v/>
      </c>
      <c r="ER367" s="76" t="str">
        <f t="shared" si="58"/>
        <v>PRESENCIAL</v>
      </c>
    </row>
    <row r="368" spans="1:148" hidden="1">
      <c r="A368" s="83"/>
      <c r="B368" s="119">
        <v>365</v>
      </c>
      <c r="C368" s="115" t="s">
        <v>541</v>
      </c>
      <c r="D368" s="112">
        <f>SUMIF('Planificación 2026-1'!W:W,C368,'Planificación 2026-1'!R:R)</f>
        <v>0</v>
      </c>
      <c r="E368" s="114" t="s">
        <v>170</v>
      </c>
      <c r="F368" s="115" t="s">
        <v>171</v>
      </c>
      <c r="G368" s="115" t="s">
        <v>19</v>
      </c>
      <c r="H368" s="115" t="s">
        <v>138</v>
      </c>
      <c r="I368" s="107" t="str">
        <f>IF(SUM(COUNTIFS('Planificación 2026-1'!F:F,"PRINCIPAL",'Planificación 2026-1'!W:W,C368,'Planificación 2026-1'!H:H,"AF"))&gt;0,"P01"," ")</f>
        <v xml:space="preserve"> </v>
      </c>
      <c r="J368" s="108" t="str">
        <f>IF(SUM(COUNTIFS('Planificación 2026-1'!F:F,"PRINCIPAL",'Planificación 2026-1'!W:W,C368,'Planificación 2026-1'!H:H,"EN"))&gt;0,"P02"," ")</f>
        <v xml:space="preserve"> </v>
      </c>
      <c r="K368" s="108" t="str">
        <f>IF(SUM(COUNTIFS('Planificación 2026-1'!F:F,"PRINCIPAL",'Planificación 2026-1'!W:W,C368,'Planificación 2026-1'!H:H,"IS"))&gt;0,"P03"," ")</f>
        <v xml:space="preserve"> </v>
      </c>
      <c r="L368" s="108" t="str">
        <f>IF(SUM(COUNTIFS('Planificación 2026-1'!F:F,"PRINCIPAL",'Planificación 2026-1'!W:W,C368,'Planificación 2026-1'!H:H,"PS"))&gt;0,"P04"," ")</f>
        <v xml:space="preserve"> </v>
      </c>
      <c r="M368" s="108"/>
      <c r="N368" s="108" t="str">
        <f>IF(SUM(COUNTIFS('Planificación 2026-1'!F:F,"PRINCIPAL",'Planificación 2026-1'!W:W,C368,'Planificación 2026-1'!H:H,"IN"))&gt;0,"P06"," ")</f>
        <v xml:space="preserve"> </v>
      </c>
      <c r="O368" s="108" t="str">
        <f>IF(SUM(COUNTIFS('Planificación 2026-1'!F:F,"PRINCIPAL",'Planificación 2026-1'!W:W,C368,'Planificación 2026-1'!H:H,"CA"))&gt;0,"P07"," ")</f>
        <v xml:space="preserve"> </v>
      </c>
      <c r="P368" s="108" t="str">
        <f>IF(SUM(COUNTIFS('Planificación 2026-1'!F:F,"PRINCIPAL",'Planificación 2026-1'!W:W,C368,'Planificación 2026-1'!H:H,"DE"))&gt;0,"P08"," ")</f>
        <v xml:space="preserve"> </v>
      </c>
      <c r="Q368" s="108" t="str">
        <f>IF(SUM(COUNTIFS('Planificación 2026-1'!F:F,"PRINCIPAL",'Planificación 2026-1'!W:W,C368,'Planificación 2026-1'!H:H,"OB"))&gt;0,"P09"," ")</f>
        <v xml:space="preserve"> </v>
      </c>
      <c r="R368" s="108" t="str">
        <f>IF(SUM(COUNTIFS('Planificación 2026-1'!F:F,"PRINCIPAL",'Planificación 2026-1'!W:W,C368,'Planificación 2026-1'!H:H,"MH"))&gt;0,"P31"," ")</f>
        <v xml:space="preserve"> </v>
      </c>
      <c r="S368" s="108" t="str">
        <f>IF(SUM(COUNTIFS('Planificación 2026-1'!F:F,"PRINCIPAL",'Planificación 2026-1'!W:W,C368,'Planificación 2026-1'!H:H,"IC"))&gt;0,"P32"," ")</f>
        <v xml:space="preserve"> </v>
      </c>
      <c r="T368" s="108" t="str">
        <f>IF(SUM(COUNTIFS('Planificación 2026-1'!F:F,"PRINCIPAL",'Planificación 2026-1'!W:W,C368,'Planificación 2026-1'!H:H,"AR"))&gt;0,"P34"," ")</f>
        <v xml:space="preserve"> </v>
      </c>
      <c r="U368" s="108" t="str">
        <f>IF(SUM(COUNTIFS('Planificación 2026-1'!F:F,"PRINCIPAL",'Planificación 2026-1'!W:W,C368,'Planificación 2026-1'!H:H,"T1"))&gt;0,"P35"," ")</f>
        <v xml:space="preserve"> </v>
      </c>
      <c r="V368" s="108" t="str">
        <f>IF(SUM(COUNTIFS('Planificación 2026-1'!F:F,"PRINCIPAL",'Planificación 2026-1'!W:W,C368,'Planificación 2026-1'!H:H,"T3"))&gt;0,"P36"," ")</f>
        <v xml:space="preserve"> </v>
      </c>
      <c r="W368" s="108" t="str">
        <f>IF(SUM(COUNTIFS('Planificación 2026-1'!F:F,"PRINCIPAL",'Planificación 2026-1'!W:W,C368,'Planificación 2026-1'!H:H,"T2"))&gt;0,"P37"," ")</f>
        <v xml:space="preserve"> </v>
      </c>
      <c r="X368" s="108" t="str">
        <f>IF(SUM(COUNTIFS('Planificación 2026-1'!F:F,"PRINCIPAL",'Planificación 2026-1'!W:W,C368,'Planificación 2026-1'!H:H,"AE"))&gt;0,"P38"," ")</f>
        <v xml:space="preserve"> </v>
      </c>
      <c r="Y368" s="108" t="str">
        <f>IF(SUM(COUNTIFS('Planificación 2026-1'!F:F,"PRINCIPAL",'Planificación 2026-1'!W:W,C368,'Planificación 2026-1'!H:H,"T4"))&gt;0,"P55"," ")</f>
        <v xml:space="preserve"> </v>
      </c>
      <c r="Z368" s="108" t="str">
        <f>IF(SUM(COUNTIFS('Planificación 2026-1'!F:F,"FILIAL",'Planificación 2026-1'!W:W,C368,'Planificación 2026-1'!H:H,"AF"))&gt;0," P01"," ")</f>
        <v xml:space="preserve"> </v>
      </c>
      <c r="AA368" s="108" t="str">
        <f>IF(SUM(COUNTIFS('Planificación 2026-1'!F:F,"FILIAL",'Planificación 2026-1'!W:W,C368,'Planificación 2026-1'!H:H,"EN"))&gt;0,"P02"," ")</f>
        <v xml:space="preserve"> </v>
      </c>
      <c r="AB368" s="108" t="str">
        <f>IF(SUM(COUNTIFS('Planificación 2026-1'!F:F,"FILIAL",'Planificación 2026-1'!W:W,C368,'Planificación 2026-1'!H:H,"IS"))&gt;0,"P03"," ")</f>
        <v xml:space="preserve"> </v>
      </c>
      <c r="AC368" s="108" t="str">
        <f>IF(SUM(COUNTIFS('Planificación 2026-1'!F:F,"FILIAL",'Planificación 2026-1'!W:W,C368,'Planificación 2026-1'!H:H,"PS"))&gt;0,"P04"," ")</f>
        <v xml:space="preserve"> </v>
      </c>
      <c r="AD368" s="108"/>
      <c r="AE368" s="108" t="str">
        <f>IF(SUM(COUNTIFS('Planificación 2026-1'!F:F,"FILIAL",'Planificación 2026-1'!W:W,C368,'Planificación 2026-1'!H:H,"IN"))&gt;0,"P06"," ")</f>
        <v xml:space="preserve"> </v>
      </c>
      <c r="AF368" s="108" t="str">
        <f>IF(SUM(COUNTIFS('Planificación 2026-1'!F:F,"FILIAL",'Planificación 2026-1'!W:W,C368,'Planificación 2026-1'!H:H,"CA"))&gt;0,"P07"," ")</f>
        <v xml:space="preserve"> </v>
      </c>
      <c r="AG368" s="108" t="str">
        <f>IF(SUM(COUNTIFS('Planificación 2026-1'!F:F,"FILIAL",'Planificación 2026-1'!W:W,C368,'Planificación 2026-1'!H:H,"DE"))&gt;0,"P08"," ")</f>
        <v xml:space="preserve"> </v>
      </c>
      <c r="AH368" s="108" t="str">
        <f>IF(SUM(COUNTIFS('Planificación 2026-1'!F:F,"FILIAL",'Planificación 2026-1'!W:W,C368,'Planificación 2026-1'!H:H,"OB"))&gt;0,"P09"," ")</f>
        <v xml:space="preserve"> </v>
      </c>
      <c r="AI368" s="108" t="str">
        <f>IF(SUM(COUNTIFS('Planificación 2026-1'!F:F,"FILIAL",'Planificación 2026-1'!W:W,C368,'Planificación 2026-1'!H:H,"MH"))&gt;0,"P31"," ")</f>
        <v xml:space="preserve"> </v>
      </c>
      <c r="AJ368" s="108" t="str">
        <f>IF(SUM(COUNTIFS('Planificación 2026-1'!F:F,"FILIAL",'Planificación 2026-1'!W:W,C368,'Planificación 2026-1'!H:H,"IC"))&gt;0,"P32"," ")</f>
        <v xml:space="preserve"> </v>
      </c>
      <c r="AK368" s="108" t="str">
        <f>IF(SUM(COUNTIFS('Planificación 2026-1'!F:F,"FILIAL",'Planificación 2026-1'!W:W,C368,'Planificación 2026-1'!H:H,"AR"))&gt;0,"P34"," ")</f>
        <v xml:space="preserve"> </v>
      </c>
      <c r="AL368" s="108" t="str">
        <f>IF(SUM(COUNTIFS('Planificación 2026-1'!F:F,"FILIAL",'Planificación 2026-1'!W:W,C368,'Planificación 2026-1'!H:H,"T1"))&gt;0,"P35"," ")</f>
        <v xml:space="preserve"> </v>
      </c>
      <c r="AM368" s="108" t="str">
        <f>IF(SUM(COUNTIFS('Planificación 2026-1'!F:F,"FILIAL",'Planificación 2026-1'!W:W,C368,'Planificación 2026-1'!H:H,"T3"))&gt;0,"P36"," ")</f>
        <v xml:space="preserve"> </v>
      </c>
      <c r="AN368" s="108" t="str">
        <f>IF(SUM(COUNTIFS('Planificación 2026-1'!F:F,"FILIAL",'Planificación 2026-1'!W:W,C368,'Planificación 2026-1'!H:H,"T2"))&gt;0,"P37"," ")</f>
        <v xml:space="preserve"> </v>
      </c>
      <c r="AO368" s="108" t="str">
        <f>IF(SUM(COUNTIFS('Planificación 2026-1'!F:F,"FILIAL",'Planificación 2026-1'!W:W,C368,'Planificación 2026-1'!H:H,"AE"))&gt;0,"P38"," ")</f>
        <v xml:space="preserve"> </v>
      </c>
      <c r="AP368" s="108" t="str">
        <f>IF(SUM(COUNTIFS('Planificación 2026-1'!F:F,"FILIAL",'Planificación 2026-1'!W:W,C368,'Planificación 2026-1'!H:H,"T4"))&gt;0,"P55"," ")</f>
        <v xml:space="preserve"> </v>
      </c>
      <c r="AQ368" s="108" t="str">
        <f>IF(SUM(COUNTIFS('Planificación 2026-1'!F:F,"SUNAMPE",'Planificación 2026-1'!W:W,C368,'Planificación 2026-1'!H:H,"AF"))&gt;0," P01"," ")</f>
        <v xml:space="preserve"> </v>
      </c>
      <c r="AR368" s="108" t="str">
        <f>IF(SUM(COUNTIFS('Planificación 2026-1'!F:F,"SUNAMPE",'Planificación 2026-1'!W:W,C368,'Planificación 2026-1'!H:H,"EN"))&gt;0,"P02"," ")</f>
        <v xml:space="preserve"> </v>
      </c>
      <c r="AS368" s="108" t="str">
        <f>IF(SUM(COUNTIFS('Planificación 2026-1'!F:F,"SUNAMPE",'Planificación 2026-1'!W:W,C368,'Planificación 2026-1'!H:H,"IS"))&gt;0,"P03"," ")</f>
        <v xml:space="preserve"> </v>
      </c>
      <c r="AT368" s="108" t="str">
        <f>IF(SUM(COUNTIFS('Planificación 2026-1'!F:F,"SUNAMPE",'Planificación 2026-1'!W:W,C368,'Planificación 2026-1'!H:H,"PS"))&gt;0,"P04"," ")</f>
        <v xml:space="preserve"> </v>
      </c>
      <c r="AU368" s="108"/>
      <c r="AV368" s="108" t="str">
        <f>IF(SUM(COUNTIFS('Planificación 2026-1'!F:F,"SUNAMPE",'Planificación 2026-1'!W:W,C368,'Planificación 2026-1'!H:H,"IN"))&gt;0,"P06"," ")</f>
        <v xml:space="preserve"> </v>
      </c>
      <c r="AW368" s="108" t="str">
        <f>IF(SUM(COUNTIFS('Planificación 2026-1'!F:F,"SUNAMPE",'Planificación 2026-1'!W:W,C368,'Planificación 2026-1'!H:H,"CA"))&gt;0,"P07"," ")</f>
        <v xml:space="preserve"> </v>
      </c>
      <c r="AX368" s="108" t="str">
        <f>IF(SUM(COUNTIFS('Planificación 2026-1'!F:F,"SUNAMPE",'Planificación 2026-1'!W:W,C368,'Planificación 2026-1'!H:H,"DE"))&gt;0,"P08"," ")</f>
        <v xml:space="preserve"> </v>
      </c>
      <c r="AY368" s="108" t="str">
        <f>IF(SUM(COUNTIFS('Planificación 2026-1'!F:F,"SUNAMPE",'Planificación 2026-1'!W:W,C368,'Planificación 2026-1'!H:H,"OB"))&gt;0,"P09"," ")</f>
        <v xml:space="preserve"> </v>
      </c>
      <c r="AZ368" s="108" t="str">
        <f>IF(SUM(COUNTIFS('Planificación 2026-1'!F:F,"SUNAMPE",'Planificación 2026-1'!W:W,C368,'Planificación 2026-1'!H:H,"MH"))&gt;0,"P31"," ")</f>
        <v xml:space="preserve"> </v>
      </c>
      <c r="BA368" s="108" t="str">
        <f>IF(SUM(COUNTIFS('Planificación 2026-1'!F:F,"SUNAMPE",'Planificación 2026-1'!W:W,C368,'Planificación 2026-1'!H:H,"IC"))&gt;0,"P32"," ")</f>
        <v xml:space="preserve"> </v>
      </c>
      <c r="BB368" s="108" t="str">
        <f>IF(SUM(COUNTIFS('Planificación 2026-1'!F:F,"SUNAMPE",'Planificación 2026-1'!W:W,C368,'Planificación 2026-1'!H:H,"AR"))&gt;0,"P34"," ")</f>
        <v xml:space="preserve"> </v>
      </c>
      <c r="BC368" s="108" t="str">
        <f>IF(SUM(COUNTIFS('Planificación 2026-1'!F:F,"SUNAMPE",'Planificación 2026-1'!W:W,C368,'Planificación 2026-1'!H:H,"T1"))&gt;0,"P35"," ")</f>
        <v xml:space="preserve"> </v>
      </c>
      <c r="BD368" s="108" t="str">
        <f>IF(SUM(COUNTIFS('Planificación 2026-1'!F:F,"SUNAMPE",'Planificación 2026-1'!W:W,C368,'Planificación 2026-1'!H:H,"T3"))&gt;0,"P36"," ")</f>
        <v xml:space="preserve"> </v>
      </c>
      <c r="BE368" s="108" t="str">
        <f>IF(SUM(COUNTIFS('Planificación 2026-1'!F:F,"SUNAMPE",'Planificación 2026-1'!W:W,C368,'Planificación 2026-1'!H:H,"T2"))&gt;0,"P37"," ")</f>
        <v xml:space="preserve"> </v>
      </c>
      <c r="BF368" s="108" t="str">
        <f>IF(SUM(COUNTIFS('Planificación 2026-1'!F:F,"SUNAMPE",'Planificación 2026-1'!W:W,C368,'Planificación 2026-1'!H:H,"AE"))&gt;0,"P38"," ")</f>
        <v xml:space="preserve"> </v>
      </c>
      <c r="BG368" s="108" t="str">
        <f>IF(SUM(COUNTIFS('Planificación 2026-1'!F:F,"SUNAMPE",'Planificación 2026-1'!W:W,C368,'Planificación 2026-1'!H:H,"T4"))&gt;0,"P55"," ")</f>
        <v xml:space="preserve"> </v>
      </c>
      <c r="BH368" s="108" t="str">
        <f>IF(SUM(COUNTIFS('Planificación 2026-1'!F:F,"HUAURA",'Planificación 2026-1'!W:W,C368,'Planificación 2026-1'!H:H,"AF"))&gt;0," P01"," ")</f>
        <v xml:space="preserve"> </v>
      </c>
      <c r="BI368" s="108" t="str">
        <f>IF(SUM(COUNTIFS('Planificación 2026-1'!F:F,"HUAURA",'Planificación 2026-1'!W:W,C368,'Planificación 2026-1'!H:H,"EN"))&gt;0,"P02"," ")</f>
        <v xml:space="preserve"> </v>
      </c>
      <c r="BJ368" s="108" t="str">
        <f>IF(SUM(COUNTIFS('Planificación 2026-1'!F:F,"HUAURA",'Planificación 2026-1'!W:W,C368,'Planificación 2026-1'!H:H,"IS"))&gt;0,"P03"," ")</f>
        <v xml:space="preserve"> </v>
      </c>
      <c r="BK368" s="108" t="str">
        <f>IF(SUM(COUNTIFS('Planificación 2026-1'!F:F,"HUAURA",'Planificación 2026-1'!W:W,C368,'Planificación 2026-1'!H:H,"PS"))&gt;0,"P04"," ")</f>
        <v xml:space="preserve"> </v>
      </c>
      <c r="BL368" s="108"/>
      <c r="BM368" s="108" t="str">
        <f>IF(SUM(COUNTIFS('Planificación 2026-1'!F:F,"HUAURA",'Planificación 2026-1'!W:W,C368,'Planificación 2026-1'!H:H,"IN"))&gt;0,"P06"," ")</f>
        <v xml:space="preserve"> </v>
      </c>
      <c r="BN368" s="108" t="str">
        <f>IF(SUM(COUNTIFS('Planificación 2026-1'!F:F,"HUAURA",'Planificación 2026-1'!W:W,C368,'Planificación 2026-1'!H:H,"CA"))&gt;0,"P07"," ")</f>
        <v xml:space="preserve"> </v>
      </c>
      <c r="BO368" s="108" t="str">
        <f>IF(SUM(COUNTIFS('Planificación 2026-1'!F:F,"HUAURA",'Planificación 2026-1'!W:W,C368,'Planificación 2026-1'!H:H,"DE"))&gt;0,"P08"," ")</f>
        <v xml:space="preserve"> </v>
      </c>
      <c r="BP368" s="108" t="str">
        <f>IF(SUM(COUNTIFS('Planificación 2026-1'!F:F,"HUAURA",'Planificación 2026-1'!W:W,C368,'Planificación 2026-1'!H:H,"OB"))&gt;0,"P09"," ")</f>
        <v xml:space="preserve"> </v>
      </c>
      <c r="BQ368" s="108" t="str">
        <f>IF(SUM(COUNTIFS('Planificación 2026-1'!F:F,"HUAURA",'Planificación 2026-1'!W:W,C368,'Planificación 2026-1'!H:H,"MH"))&gt;0,"P31"," ")</f>
        <v xml:space="preserve"> </v>
      </c>
      <c r="BR368" s="108" t="str">
        <f>IF(SUM(COUNTIFS('Planificación 2026-1'!F:F,"HUAURA",'Planificación 2026-1'!W:W,C368,'Planificación 2026-1'!H:H,"IC"))&gt;0,"P32"," ")</f>
        <v xml:space="preserve"> </v>
      </c>
      <c r="BS368" s="108" t="str">
        <f>IF(SUM(COUNTIFS('Planificación 2026-1'!F:F,"HUAURA",'Planificación 2026-1'!W:W,C368,'Planificación 2026-1'!H:H,"AR"))&gt;0,"P34"," ")</f>
        <v xml:space="preserve"> </v>
      </c>
      <c r="BT368" s="108" t="str">
        <f>IF(SUM(COUNTIFS('Planificación 2026-1'!F:F,"HUAURA",'Planificación 2026-1'!W:W,C368,'Planificación 2026-1'!H:H,"T1"))&gt;0,"P35"," ")</f>
        <v xml:space="preserve"> </v>
      </c>
      <c r="BU368" s="108" t="str">
        <f>IF(SUM(COUNTIFS('Planificación 2026-1'!F:F,"HUAURA",'Planificación 2026-1'!W:W,C368,'Planificación 2026-1'!H:H,"T3"))&gt;0,"P36"," ")</f>
        <v xml:space="preserve"> </v>
      </c>
      <c r="BV368" s="108" t="str">
        <f>IF(SUM(COUNTIFS('Planificación 2026-1'!F:F,"HUAURA",'Planificación 2026-1'!W:W,C368,'Planificación 2026-1'!H:H,"T2"))&gt;0,"P37"," ")</f>
        <v xml:space="preserve"> </v>
      </c>
      <c r="BW368" s="108" t="str">
        <f>IF(SUM(COUNTIFS('Planificación 2026-1'!F:F,"HUAURA",'Planificación 2026-1'!W:W,C368,'Planificación 2026-1'!H:H,"AE"))&gt;0,"P38"," ")</f>
        <v xml:space="preserve"> </v>
      </c>
      <c r="BX368" s="108" t="str">
        <f>IF(SUM(COUNTIFS('Planificación 2026-1'!F:F,"HUAURA",'Planificación 2026-1'!W:W,C368,'Planificación 2026-1'!H:H,"T4"))&gt;0,"P55"," ")</f>
        <v xml:space="preserve"> </v>
      </c>
      <c r="BY368" s="109">
        <f>SUMIFS('Planificación 2026-1'!R:R,'Planificación 2026-1'!W:W,C368,'Planificación 2026-1'!H:H,"AF",'Planificación 2026-1'!I:I,"&gt;2")</f>
        <v>0</v>
      </c>
      <c r="BZ368" s="109">
        <f>SUMIFS('Planificación 2026-1'!R:R,'Planificación 2026-1'!W:W,C368,'Planificación 2026-1'!H:H,"EN",'Planificación 2026-1'!I:I,"&gt;2")</f>
        <v>0</v>
      </c>
      <c r="CA368" s="109">
        <f>SUMIFS('Planificación 2026-1'!R:R,'Planificación 2026-1'!W:W,C368,'Planificación 2026-1'!H:H,"IS",'Planificación 2026-1'!I:I,"&gt;2")</f>
        <v>0</v>
      </c>
      <c r="CB368" s="109">
        <f>SUMIFS('Planificación 2026-1'!R:R,'Planificación 2026-1'!W:W,C368,'Planificación 2026-1'!H:H,"PS",'Planificación 2026-1'!I:I,"&gt;2")</f>
        <v>0</v>
      </c>
      <c r="CC368" s="109">
        <f>SUMIFS('Planificación 2026-1'!R:R,'Planificación 2026-1'!W:W,C368,'Planificación 2026-1'!H:H,"IN",'Planificación 2026-1'!I:I,"&gt;2")</f>
        <v>0</v>
      </c>
      <c r="CD368" s="109">
        <f>SUMIFS('Planificación 2026-1'!R:R,'Planificación 2026-1'!W:W,C368,'Planificación 2026-1'!H:H,"CA",'Planificación 2026-1'!I:I,"&gt;2")</f>
        <v>0</v>
      </c>
      <c r="CE368" s="109">
        <f>SUMIFS('Planificación 2026-1'!R:R,'Planificación 2026-1'!W:W,C368,'Planificación 2026-1'!H:H,"DE",'Planificación 2026-1'!I:I,"&gt;2")</f>
        <v>0</v>
      </c>
      <c r="CF368" s="109">
        <f>SUMIFS('Planificación 2026-1'!R:R,'Planificación 2026-1'!W:W,C368,'Planificación 2026-1'!H:H,"OB",'Planificación 2026-1'!I:I,"&gt;2")</f>
        <v>0</v>
      </c>
      <c r="CG368" s="109">
        <f>SUMIFS('Planificación 2026-1'!R:R,'Planificación 2026-1'!W:W,C368,'Planificación 2026-1'!H:H,"MH",'Planificación 2026-1'!I:I,"&gt;2")</f>
        <v>0</v>
      </c>
      <c r="CH368" s="109">
        <f>SUMIFS('Planificación 2026-1'!R:R,'Planificación 2026-1'!W:W,C368,'Planificación 2026-1'!H:H,"IC",'Planificación 2026-1'!I:I,"&gt;2")</f>
        <v>0</v>
      </c>
      <c r="CI368" s="109">
        <f>SUMIFS('Planificación 2026-1'!R:R,'Planificación 2026-1'!W:W,C368,'Planificación 2026-1'!H:H,"AR",'Planificación 2026-1'!I:I,"&gt;2")</f>
        <v>0</v>
      </c>
      <c r="CJ368" s="109">
        <f>SUMIFS('Planificación 2026-1'!R:R,'Planificación 2026-1'!W:W,C368,'Planificación 2026-1'!H:H,"T1",'Planificación 2026-1'!I:I,"&gt;2")</f>
        <v>0</v>
      </c>
      <c r="CK368" s="109">
        <f>SUMIFS('Planificación 2026-1'!R:R,'Planificación 2026-1'!W:W,C368,'Planificación 2026-1'!H:H,"T3",'Planificación 2026-1'!I:I,"&gt;2")</f>
        <v>0</v>
      </c>
      <c r="CL368" s="109">
        <f>SUMIFS('Planificación 2026-1'!R:R,'Planificación 2026-1'!W:W,C368,'Planificación 2026-1'!H:H,"T2",'Planificación 2026-1'!I:I,"&gt;2")</f>
        <v>0</v>
      </c>
      <c r="CM368" s="109">
        <f>SUMIFS('Planificación 2026-1'!R:R,'Planificación 2026-1'!W:W,C368,'Planificación 2026-1'!H:H,"AE",'Planificación 2026-1'!I:I,"&gt;2")</f>
        <v>0</v>
      </c>
      <c r="CN368" s="109">
        <f>SUMIFS('Planificación 2026-1'!R:R,'Planificación 2026-1'!W:W,C368,'Planificación 2026-1'!H:H,"T4",'Planificación 2026-1'!I:I,"&gt;2")</f>
        <v>0</v>
      </c>
      <c r="CO368" s="109">
        <f>SUMIFS('Planificación 2026-1'!R:R,'Planificación 2026-1'!W:W,C368,'Planificación 2026-1'!H:H,"AF",'Planificación 2026-1'!I:I,"&lt;3")</f>
        <v>0</v>
      </c>
      <c r="CP368" s="109">
        <f>SUMIFS('Planificación 2026-1'!R:R,'Planificación 2026-1'!W:W,C368,'Planificación 2026-1'!H:H,"EN",'Planificación 2026-1'!I:I,"&lt;3")</f>
        <v>0</v>
      </c>
      <c r="CQ368" s="109">
        <f>SUMIFS('Planificación 2026-1'!R:R,'Planificación 2026-1'!W:W,C368,'Planificación 2026-1'!H:H,"IS",'Planificación 2026-1'!I:I,"&lt;3")</f>
        <v>0</v>
      </c>
      <c r="CR368" s="109">
        <f>SUMIFS('Planificación 2026-1'!R:R,'Planificación 2026-1'!W:W,C368,'Planificación 2026-1'!H:H,"PS",'Planificación 2026-1'!I:I,"&lt;3")</f>
        <v>0</v>
      </c>
      <c r="CS368" s="109">
        <f>SUMIFS('Planificación 2026-1'!R:R,'Planificación 2026-1'!W:W,C368,'Planificación 2026-1'!H:H,"IN",'Planificación 2026-1'!I:I,"&lt;3")</f>
        <v>0</v>
      </c>
      <c r="CT368" s="109">
        <f>SUMIFS('Planificación 2026-1'!R:R,'Planificación 2026-1'!W:W,C368,'Planificación 2026-1'!H:H,"CA",'Planificación 2026-1'!I:I,"&lt;3")</f>
        <v>0</v>
      </c>
      <c r="CU368" s="109">
        <f>SUMIFS('Planificación 2026-1'!R:R,'Planificación 2026-1'!W:W,C368,'Planificación 2026-1'!H:H,"DE",'Planificación 2026-1'!I:I,"&lt;3")</f>
        <v>0</v>
      </c>
      <c r="CV368" s="109">
        <f>SUMIFS('Planificación 2026-1'!R:R,'Planificación 2026-1'!W:W,C368,'Planificación 2026-1'!H:H,"OB",'Planificación 2026-1'!I:I,"&lt;3")</f>
        <v>0</v>
      </c>
      <c r="CW368" s="109">
        <f>SUMIFS('Planificación 2026-1'!R:R,'Planificación 2026-1'!W:W,C368,'Planificación 2026-1'!H:H,"MH",'Planificación 2026-1'!I:I,"&lt;3")</f>
        <v>0</v>
      </c>
      <c r="CX368" s="109">
        <f>SUMIFS('Planificación 2026-1'!R:R,'Planificación 2026-1'!W:W,C368,'Planificación 2026-1'!H:H,"IC",'Planificación 2026-1'!I:I,"&lt;3")</f>
        <v>0</v>
      </c>
      <c r="CY368" s="109">
        <f>SUMIFS('Planificación 2026-1'!R:R,'Planificación 2026-1'!W:W,C368,'Planificación 2026-1'!H:H,"AR",'Planificación 2026-1'!I:I,"&lt;3")</f>
        <v>0</v>
      </c>
      <c r="CZ368" s="109">
        <f>SUMIFS('Planificación 2026-1'!R:R,'Planificación 2026-1'!W:W,C368,'Planificación 2026-1'!H:H,"T1",'Planificación 2026-1'!I:I,"&lt;3")</f>
        <v>0</v>
      </c>
      <c r="DA368" s="109">
        <f>SUMIFS('Planificación 2026-1'!R:R,'Planificación 2026-1'!W:W,C368,'Planificación 2026-1'!H:H,"T3",'Planificación 2026-1'!I:I,"&lt;3")</f>
        <v>0</v>
      </c>
      <c r="DB368" s="109">
        <f>SUMIFS('Planificación 2026-1'!R:R,'Planificación 2026-1'!W:W,C368,'Planificación 2026-1'!H:H,"T2",'Planificación 2026-1'!I:I,"&lt;3")</f>
        <v>0</v>
      </c>
      <c r="DC368" s="109">
        <f>SUMIFS('Planificación 2026-1'!R:R,'Planificación 2026-1'!W:W,C368,'Planificación 2026-1'!H:H,"AE",'Planificación 2026-1'!I:I,"&lt;3")</f>
        <v>0</v>
      </c>
      <c r="DD368" s="109">
        <f>SUMIFS('Planificación 2026-1'!R:R,'Planificación 2026-1'!W:W,C368,'Planificación 2026-1'!H:H,"T4",'Planificación 2026-1'!I:I,"&lt;3")</f>
        <v>0</v>
      </c>
      <c r="DE368" s="108" t="str">
        <f t="shared" si="54"/>
        <v/>
      </c>
      <c r="DF368" s="41">
        <f>IF(C368="","",SUMIFS('Planificación 2026-1'!R:R,'Planificación 2026-1'!W:W,C368,'Planificación 2026-1'!F:F,"PRINCIPAL",'Planificación 2026-1'!X:X,"VIRTUAL"))</f>
        <v>0</v>
      </c>
      <c r="DG368" s="41">
        <f>IF(C368="","",SUMIFS('Planificación 2026-1'!R:R,'Planificación 2026-1'!W:W,C368,'Planificación 2026-1'!F:F,"PRINCIPAL",'Planificación 2026-1'!X:X,"PRESENCIAL"))</f>
        <v>0</v>
      </c>
      <c r="DH368" s="41">
        <f>IF(C368="","",SUMIFS('Planificación 2026-1'!R:R,'Planificación 2026-1'!W:W,C368,'Planificación 2026-1'!F:F,"PRINCIPAL",'Planificación 2026-1'!X:X,"HIBRIDO PRESENCIAL"))</f>
        <v>0</v>
      </c>
      <c r="DI368" s="108" t="str">
        <f t="shared" si="55"/>
        <v/>
      </c>
      <c r="DJ368" s="108">
        <f>IF(C368="","",SUMIFS('Planificación 2026-1'!R:R,'Planificación 2026-1'!W:W,C368,'Planificación 2026-1'!F:F,"FILIAL",'Planificación 2026-1'!X:X,"VIRTUAL"))</f>
        <v>0</v>
      </c>
      <c r="DK368" s="110">
        <f>IF(C368="","",SUMIFS('Planificación 2026-1'!R:R,'Planificación 2026-1'!W:W,C368,'Planificación 2026-1'!F:F,"FILIAL",'Planificación 2026-1'!X:X,"PRESENCIAL"))</f>
        <v>0</v>
      </c>
      <c r="DL368" s="61">
        <f>IF(C368="","",SUMIFS('Planificación 2026-1'!R:R,'Planificación 2026-1'!W:W,C368,'Planificación 2026-1'!F:F,"FILIAL",'Planificación 2026-1'!X:X,"HIBRIDO PRESENCIAL"))</f>
        <v>0</v>
      </c>
      <c r="DM368" s="111" t="str">
        <f t="shared" si="56"/>
        <v/>
      </c>
      <c r="DN368" s="108">
        <f>IF(C368="","",SUMIFS('Planificación 2026-1'!R:R,'Planificación 2026-1'!W:W,C368,'Planificación 2026-1'!F:F,"SUNAMPE",'Planificación 2026-1'!X:X,"VIRTUAL"))</f>
        <v>0</v>
      </c>
      <c r="DO368" s="61">
        <f>IF(C368="","",SUMIFS('Planificación 2026-1'!R:R,'Planificación 2026-1'!W:W,C368,'Planificación 2026-1'!F:F,"SUNAMPE",'Planificación 2026-1'!X:X,"PRESENCIAL"))</f>
        <v>0</v>
      </c>
      <c r="DP368" s="111" t="str">
        <f t="shared" si="57"/>
        <v/>
      </c>
      <c r="DQ368" s="108">
        <f>IF(C368="","",SUMIFS('Planificación 2026-1'!R:R,'Planificación 2026-1'!W:W,C368,'Planificación 2026-1'!F:F,"HUAURA",'Planificación 2026-1'!X:X,"VIRTUAL"))</f>
        <v>0</v>
      </c>
      <c r="DR368" s="61">
        <f>IF(C368="","",SUMIFS('Planificación 2026-1'!R:R,'Planificación 2026-1'!W:W,C368,'Planificación 2026-1'!F:F,"HUAURA",'Planificación 2026-1'!X:X,"PRESENCIAL"))</f>
        <v>0</v>
      </c>
      <c r="DS368" s="76">
        <f>SUMIFS('Planificación 2026-1'!R:R,'Planificación 2026-1'!W:W,C368,'Planificación 2026-1'!F:F,"PRINCIPAL",'Planificación 2026-1'!X:X,"VIRTUAL",'Planificación 2026-1'!I:I,"&gt;2")</f>
        <v>0</v>
      </c>
      <c r="DT368" s="76">
        <f>SUMIFS('Planificación 2026-1'!R:R,'Planificación 2026-1'!W:W,C368,'Planificación 2026-1'!F:F,"PRINCIPAL",'Planificación 2026-1'!X:X,"&lt;&gt;VIRTUAL",'Planificación 2026-1'!I:I,"&gt;2")</f>
        <v>0</v>
      </c>
      <c r="DU368" s="76">
        <f>SUMIFS('Planificación 2026-1'!R:R,'Planificación 2026-1'!W:W,C368,'Planificación 2026-1'!F:F,"SUNAMPE",'Planificación 2026-1'!X:X,"VIRTUAL",'Planificación 2026-1'!I:I,"&gt;2")</f>
        <v>0</v>
      </c>
      <c r="DV368" s="76">
        <f>SUMIFS('Planificación 2026-1'!R:R,'Planificación 2026-1'!W:W,C368,'Planificación 2026-1'!F:F,"SUNAMPE",'Planificación 2026-1'!X:X,"&lt;&gt;VIRTUAL",'Planificación 2026-1'!I:I,"&gt;2")</f>
        <v>0</v>
      </c>
      <c r="DW368" s="76">
        <f>SUMIFS('Planificación 2026-1'!R:R,'Planificación 2026-1'!W:W,C368,'Planificación 2026-1'!F:F,"FILIAL",'Planificación 2026-1'!X:X,"VIRTUAL",'Planificación 2026-1'!I:I,"&gt;2")</f>
        <v>0</v>
      </c>
      <c r="DX368" s="76">
        <f>SUMIFS('Planificación 2026-1'!R:R,'Planificación 2026-1'!W:W,C368,'Planificación 2026-1'!F:F,"FILIAL",'Planificación 2026-1'!X:X,"&lt;&gt;VIRTUAL",'Planificación 2026-1'!I:I,"&gt;2")</f>
        <v>0</v>
      </c>
      <c r="DY368" s="76">
        <f>SUMIFS('Planificación 2026-1'!R:R,'Planificación 2026-1'!W:W,C368,'Planificación 2026-1'!F:F,"PORUMA",'Planificación 2026-1'!X:X,"VIRTUAL",'Planificación 2026-1'!I:I,"&gt;2")</f>
        <v>0</v>
      </c>
      <c r="DZ368" s="76">
        <f>SUMIFS('Planificación 2026-1'!R:R,'Planificación 2026-1'!W:W,C368,'Planificación 2026-1'!F:F,"PORUMA",'Planificación 2026-1'!X:X,"&lt;&gt;VIRTUAL",'Planificación 2026-1'!I:I,"&gt;2")</f>
        <v>0</v>
      </c>
      <c r="EA368" s="76">
        <f>SUMIFS('Planificación 2026-1'!R:R,'Planificación 2026-1'!W:W,C368,'Planificación 2026-1'!F:F,"HUAURA",'Planificación 2026-1'!X:X,"VIRTUAL",'Planificación 2026-1'!I:I,"&gt;2")</f>
        <v>0</v>
      </c>
      <c r="EB368" s="76">
        <f>SUMIFS('Planificación 2026-1'!R:R,'Planificación 2026-1'!W:W,C368,'Planificación 2026-1'!F:F,"HUAURA",'Planificación 2026-1'!X:X,"&lt;&gt;VIRTUAL",'Planificación 2026-1'!I:I,"&gt;2")</f>
        <v>0</v>
      </c>
      <c r="EC368" s="76">
        <f>SUMIFS('Planificación 2026-1'!R:R,'Planificación 2026-1'!W:W,C368,'Planificación 2026-1'!F:F,"PRINCIPAL",'Planificación 2026-1'!X:X,"VIRTUAL",'Planificación 2026-1'!I:I,"&lt;3")</f>
        <v>0</v>
      </c>
      <c r="ED368" s="76">
        <f>SUMIFS('Planificación 2026-1'!R:R,'Planificación 2026-1'!W:W,C368,'Planificación 2026-1'!F:F,"PRINCIPAL",'Planificación 2026-1'!X:X,"&lt;&gt;VIRTUAL",'Planificación 2026-1'!I:I,"&lt;3")</f>
        <v>0</v>
      </c>
      <c r="EE368" s="76">
        <f>SUMIFS('Planificación 2026-1'!R:R,'Planificación 2026-1'!W:W,C368,'Planificación 2026-1'!F:F,"SUNAMPE",'Planificación 2026-1'!X:X,"VIRTUAL",'Planificación 2026-1'!I:I,"&lt;3")</f>
        <v>0</v>
      </c>
      <c r="EF368" s="76">
        <f>SUMIFS('Planificación 2026-1'!R:R,'Planificación 2026-1'!W:W,C368,'Planificación 2026-1'!F:F,"SUNAMPE",'Planificación 2026-1'!X:X,"&lt;&gt;VIRTUAL",'Planificación 2026-1'!I:I,"&lt;3")</f>
        <v>0</v>
      </c>
      <c r="EG368" s="76">
        <f>SUMIFS('Planificación 2026-1'!R:R,'Planificación 2026-1'!W:W,C368,'Planificación 2026-1'!F:F,"FILIAL",'Planificación 2026-1'!X:X,"VIRTUAL",'Planificación 2026-1'!I:I,"&lt;3")</f>
        <v>0</v>
      </c>
      <c r="EH368" s="76">
        <f>SUMIFS('Planificación 2026-1'!R:R,'Planificación 2026-1'!W:W,C368,'Planificación 2026-1'!F:F,"FILIAL",'Planificación 2026-1'!X:X,"&lt;&gt;VIRTUAL",'Planificación 2026-1'!I:I,"&lt;3")</f>
        <v>0</v>
      </c>
      <c r="EI368" s="76">
        <f>SUMIFS('Planificación 2026-1'!R:R,'Planificación 2026-1'!W:W,C368,'Planificación 2026-1'!F:F,"PORUMA",'Planificación 2026-1'!X:X,"VIRTUAL",'Planificación 2026-1'!I:I,"&lt;3")</f>
        <v>0</v>
      </c>
      <c r="EJ368" s="76">
        <f>SUMIFS('Planificación 2026-1'!R:R,'Planificación 2026-1'!W:W,C368,'Planificación 2026-1'!F:F,"PORUMA",'Planificación 2026-1'!X:X,"&lt;&gt;VIRTUAL",'Planificación 2026-1'!I:I,"&lt;3")</f>
        <v>0</v>
      </c>
      <c r="EK368" s="76">
        <f>SUMIFS('Planificación 2026-1'!R:R,'Planificación 2026-1'!W:W,C368,'Planificación 2026-1'!F:F,"HUAURA",'Planificación 2026-1'!X:X,"VIRTUAL",'Planificación 2026-1'!I:I,"&lt;3")</f>
        <v>0</v>
      </c>
      <c r="EL368" s="76">
        <f>SUMIFS('Planificación 2026-1'!R:R,'Planificación 2026-1'!W:W,C368,'Planificación 2026-1'!F:F,"HUAURA",'Planificación 2026-1'!X:X,"&lt;&gt;VIRTUAL",'Planificación 2026-1'!I:I,"&lt;3")</f>
        <v>0</v>
      </c>
      <c r="EM368" s="76"/>
      <c r="EN368" s="76">
        <f t="shared" si="50"/>
        <v>0</v>
      </c>
      <c r="EO368" s="76">
        <f t="shared" si="51"/>
        <v>0</v>
      </c>
      <c r="EP368" s="76" t="b">
        <f t="shared" si="52"/>
        <v>1</v>
      </c>
      <c r="EQ368" s="76" t="str">
        <f t="shared" si="53"/>
        <v/>
      </c>
      <c r="ER368" s="76" t="str">
        <f t="shared" si="58"/>
        <v>PRESENCIAL</v>
      </c>
    </row>
    <row r="369" spans="1:148" hidden="1">
      <c r="A369" s="83"/>
      <c r="B369" s="119">
        <v>366</v>
      </c>
      <c r="C369" s="115" t="s">
        <v>542</v>
      </c>
      <c r="D369" s="112">
        <f>SUMIF('Planificación 2026-1'!W:W,C369,'Planificación 2026-1'!R:R)</f>
        <v>0</v>
      </c>
      <c r="E369" s="114" t="s">
        <v>170</v>
      </c>
      <c r="F369" s="115" t="s">
        <v>171</v>
      </c>
      <c r="G369" s="115" t="s">
        <v>13</v>
      </c>
      <c r="H369" s="115" t="s">
        <v>138</v>
      </c>
      <c r="I369" s="107" t="str">
        <f>IF(SUM(COUNTIFS('Planificación 2026-1'!F:F,"PRINCIPAL",'Planificación 2026-1'!W:W,C369,'Planificación 2026-1'!H:H,"AF"))&gt;0,"P01"," ")</f>
        <v xml:space="preserve"> </v>
      </c>
      <c r="J369" s="108" t="str">
        <f>IF(SUM(COUNTIFS('Planificación 2026-1'!F:F,"PRINCIPAL",'Planificación 2026-1'!W:W,C369,'Planificación 2026-1'!H:H,"EN"))&gt;0,"P02"," ")</f>
        <v xml:space="preserve"> </v>
      </c>
      <c r="K369" s="108" t="str">
        <f>IF(SUM(COUNTIFS('Planificación 2026-1'!F:F,"PRINCIPAL",'Planificación 2026-1'!W:W,C369,'Planificación 2026-1'!H:H,"IS"))&gt;0,"P03"," ")</f>
        <v xml:space="preserve"> </v>
      </c>
      <c r="L369" s="108" t="str">
        <f>IF(SUM(COUNTIFS('Planificación 2026-1'!F:F,"PRINCIPAL",'Planificación 2026-1'!W:W,C369,'Planificación 2026-1'!H:H,"PS"))&gt;0,"P04"," ")</f>
        <v xml:space="preserve"> </v>
      </c>
      <c r="M369" s="108"/>
      <c r="N369" s="108" t="str">
        <f>IF(SUM(COUNTIFS('Planificación 2026-1'!F:F,"PRINCIPAL",'Planificación 2026-1'!W:W,C369,'Planificación 2026-1'!H:H,"IN"))&gt;0,"P06"," ")</f>
        <v xml:space="preserve"> </v>
      </c>
      <c r="O369" s="108" t="str">
        <f>IF(SUM(COUNTIFS('Planificación 2026-1'!F:F,"PRINCIPAL",'Planificación 2026-1'!W:W,C369,'Planificación 2026-1'!H:H,"CA"))&gt;0,"P07"," ")</f>
        <v xml:space="preserve"> </v>
      </c>
      <c r="P369" s="108" t="str">
        <f>IF(SUM(COUNTIFS('Planificación 2026-1'!F:F,"PRINCIPAL",'Planificación 2026-1'!W:W,C369,'Planificación 2026-1'!H:H,"DE"))&gt;0,"P08"," ")</f>
        <v xml:space="preserve"> </v>
      </c>
      <c r="Q369" s="108" t="str">
        <f>IF(SUM(COUNTIFS('Planificación 2026-1'!F:F,"PRINCIPAL",'Planificación 2026-1'!W:W,C369,'Planificación 2026-1'!H:H,"OB"))&gt;0,"P09"," ")</f>
        <v xml:space="preserve"> </v>
      </c>
      <c r="R369" s="108" t="str">
        <f>IF(SUM(COUNTIFS('Planificación 2026-1'!F:F,"PRINCIPAL",'Planificación 2026-1'!W:W,C369,'Planificación 2026-1'!H:H,"MH"))&gt;0,"P31"," ")</f>
        <v xml:space="preserve"> </v>
      </c>
      <c r="S369" s="108" t="str">
        <f>IF(SUM(COUNTIFS('Planificación 2026-1'!F:F,"PRINCIPAL",'Planificación 2026-1'!W:W,C369,'Planificación 2026-1'!H:H,"IC"))&gt;0,"P32"," ")</f>
        <v xml:space="preserve"> </v>
      </c>
      <c r="T369" s="108" t="str">
        <f>IF(SUM(COUNTIFS('Planificación 2026-1'!F:F,"PRINCIPAL",'Planificación 2026-1'!W:W,C369,'Planificación 2026-1'!H:H,"AR"))&gt;0,"P34"," ")</f>
        <v xml:space="preserve"> </v>
      </c>
      <c r="U369" s="108" t="str">
        <f>IF(SUM(COUNTIFS('Planificación 2026-1'!F:F,"PRINCIPAL",'Planificación 2026-1'!W:W,C369,'Planificación 2026-1'!H:H,"T1"))&gt;0,"P35"," ")</f>
        <v xml:space="preserve"> </v>
      </c>
      <c r="V369" s="108" t="str">
        <f>IF(SUM(COUNTIFS('Planificación 2026-1'!F:F,"PRINCIPAL",'Planificación 2026-1'!W:W,C369,'Planificación 2026-1'!H:H,"T3"))&gt;0,"P36"," ")</f>
        <v xml:space="preserve"> </v>
      </c>
      <c r="W369" s="108" t="str">
        <f>IF(SUM(COUNTIFS('Planificación 2026-1'!F:F,"PRINCIPAL",'Planificación 2026-1'!W:W,C369,'Planificación 2026-1'!H:H,"T2"))&gt;0,"P37"," ")</f>
        <v xml:space="preserve"> </v>
      </c>
      <c r="X369" s="108" t="str">
        <f>IF(SUM(COUNTIFS('Planificación 2026-1'!F:F,"PRINCIPAL",'Planificación 2026-1'!W:W,C369,'Planificación 2026-1'!H:H,"AE"))&gt;0,"P38"," ")</f>
        <v xml:space="preserve"> </v>
      </c>
      <c r="Y369" s="108" t="str">
        <f>IF(SUM(COUNTIFS('Planificación 2026-1'!F:F,"PRINCIPAL",'Planificación 2026-1'!W:W,C369,'Planificación 2026-1'!H:H,"T4"))&gt;0,"P55"," ")</f>
        <v xml:space="preserve"> </v>
      </c>
      <c r="Z369" s="108" t="str">
        <f>IF(SUM(COUNTIFS('Planificación 2026-1'!F:F,"FILIAL",'Planificación 2026-1'!W:W,C369,'Planificación 2026-1'!H:H,"AF"))&gt;0," P01"," ")</f>
        <v xml:space="preserve"> </v>
      </c>
      <c r="AA369" s="108" t="str">
        <f>IF(SUM(COUNTIFS('Planificación 2026-1'!F:F,"FILIAL",'Planificación 2026-1'!W:W,C369,'Planificación 2026-1'!H:H,"EN"))&gt;0,"P02"," ")</f>
        <v xml:space="preserve"> </v>
      </c>
      <c r="AB369" s="108" t="str">
        <f>IF(SUM(COUNTIFS('Planificación 2026-1'!F:F,"FILIAL",'Planificación 2026-1'!W:W,C369,'Planificación 2026-1'!H:H,"IS"))&gt;0,"P03"," ")</f>
        <v xml:space="preserve"> </v>
      </c>
      <c r="AC369" s="108" t="str">
        <f>IF(SUM(COUNTIFS('Planificación 2026-1'!F:F,"FILIAL",'Planificación 2026-1'!W:W,C369,'Planificación 2026-1'!H:H,"PS"))&gt;0,"P04"," ")</f>
        <v xml:space="preserve"> </v>
      </c>
      <c r="AD369" s="108"/>
      <c r="AE369" s="108" t="str">
        <f>IF(SUM(COUNTIFS('Planificación 2026-1'!F:F,"FILIAL",'Planificación 2026-1'!W:W,C369,'Planificación 2026-1'!H:H,"IN"))&gt;0,"P06"," ")</f>
        <v xml:space="preserve"> </v>
      </c>
      <c r="AF369" s="108" t="str">
        <f>IF(SUM(COUNTIFS('Planificación 2026-1'!F:F,"FILIAL",'Planificación 2026-1'!W:W,C369,'Planificación 2026-1'!H:H,"CA"))&gt;0,"P07"," ")</f>
        <v xml:space="preserve"> </v>
      </c>
      <c r="AG369" s="108" t="str">
        <f>IF(SUM(COUNTIFS('Planificación 2026-1'!F:F,"FILIAL",'Planificación 2026-1'!W:W,C369,'Planificación 2026-1'!H:H,"DE"))&gt;0,"P08"," ")</f>
        <v xml:space="preserve"> </v>
      </c>
      <c r="AH369" s="108" t="str">
        <f>IF(SUM(COUNTIFS('Planificación 2026-1'!F:F,"FILIAL",'Planificación 2026-1'!W:W,C369,'Planificación 2026-1'!H:H,"OB"))&gt;0,"P09"," ")</f>
        <v xml:space="preserve"> </v>
      </c>
      <c r="AI369" s="108" t="str">
        <f>IF(SUM(COUNTIFS('Planificación 2026-1'!F:F,"FILIAL",'Planificación 2026-1'!W:W,C369,'Planificación 2026-1'!H:H,"MH"))&gt;0,"P31"," ")</f>
        <v xml:space="preserve"> </v>
      </c>
      <c r="AJ369" s="108" t="str">
        <f>IF(SUM(COUNTIFS('Planificación 2026-1'!F:F,"FILIAL",'Planificación 2026-1'!W:W,C369,'Planificación 2026-1'!H:H,"IC"))&gt;0,"P32"," ")</f>
        <v xml:space="preserve"> </v>
      </c>
      <c r="AK369" s="108" t="str">
        <f>IF(SUM(COUNTIFS('Planificación 2026-1'!F:F,"FILIAL",'Planificación 2026-1'!W:W,C369,'Planificación 2026-1'!H:H,"AR"))&gt;0,"P34"," ")</f>
        <v xml:space="preserve"> </v>
      </c>
      <c r="AL369" s="108" t="str">
        <f>IF(SUM(COUNTIFS('Planificación 2026-1'!F:F,"FILIAL",'Planificación 2026-1'!W:W,C369,'Planificación 2026-1'!H:H,"T1"))&gt;0,"P35"," ")</f>
        <v xml:space="preserve"> </v>
      </c>
      <c r="AM369" s="108" t="str">
        <f>IF(SUM(COUNTIFS('Planificación 2026-1'!F:F,"FILIAL",'Planificación 2026-1'!W:W,C369,'Planificación 2026-1'!H:H,"T3"))&gt;0,"P36"," ")</f>
        <v xml:space="preserve"> </v>
      </c>
      <c r="AN369" s="108" t="str">
        <f>IF(SUM(COUNTIFS('Planificación 2026-1'!F:F,"FILIAL",'Planificación 2026-1'!W:W,C369,'Planificación 2026-1'!H:H,"T2"))&gt;0,"P37"," ")</f>
        <v xml:space="preserve"> </v>
      </c>
      <c r="AO369" s="108" t="str">
        <f>IF(SUM(COUNTIFS('Planificación 2026-1'!F:F,"FILIAL",'Planificación 2026-1'!W:W,C369,'Planificación 2026-1'!H:H,"AE"))&gt;0,"P38"," ")</f>
        <v xml:space="preserve"> </v>
      </c>
      <c r="AP369" s="108" t="str">
        <f>IF(SUM(COUNTIFS('Planificación 2026-1'!F:F,"FILIAL",'Planificación 2026-1'!W:W,C369,'Planificación 2026-1'!H:H,"T4"))&gt;0,"P55"," ")</f>
        <v xml:space="preserve"> </v>
      </c>
      <c r="AQ369" s="108" t="str">
        <f>IF(SUM(COUNTIFS('Planificación 2026-1'!F:F,"SUNAMPE",'Planificación 2026-1'!W:W,C369,'Planificación 2026-1'!H:H,"AF"))&gt;0," P01"," ")</f>
        <v xml:space="preserve"> </v>
      </c>
      <c r="AR369" s="108" t="str">
        <f>IF(SUM(COUNTIFS('Planificación 2026-1'!F:F,"SUNAMPE",'Planificación 2026-1'!W:W,C369,'Planificación 2026-1'!H:H,"EN"))&gt;0,"P02"," ")</f>
        <v xml:space="preserve"> </v>
      </c>
      <c r="AS369" s="108" t="str">
        <f>IF(SUM(COUNTIFS('Planificación 2026-1'!F:F,"SUNAMPE",'Planificación 2026-1'!W:W,C369,'Planificación 2026-1'!H:H,"IS"))&gt;0,"P03"," ")</f>
        <v xml:space="preserve"> </v>
      </c>
      <c r="AT369" s="108" t="str">
        <f>IF(SUM(COUNTIFS('Planificación 2026-1'!F:F,"SUNAMPE",'Planificación 2026-1'!W:W,C369,'Planificación 2026-1'!H:H,"PS"))&gt;0,"P04"," ")</f>
        <v xml:space="preserve"> </v>
      </c>
      <c r="AU369" s="108"/>
      <c r="AV369" s="108" t="str">
        <f>IF(SUM(COUNTIFS('Planificación 2026-1'!F:F,"SUNAMPE",'Planificación 2026-1'!W:W,C369,'Planificación 2026-1'!H:H,"IN"))&gt;0,"P06"," ")</f>
        <v xml:space="preserve"> </v>
      </c>
      <c r="AW369" s="108" t="str">
        <f>IF(SUM(COUNTIFS('Planificación 2026-1'!F:F,"SUNAMPE",'Planificación 2026-1'!W:W,C369,'Planificación 2026-1'!H:H,"CA"))&gt;0,"P07"," ")</f>
        <v xml:space="preserve"> </v>
      </c>
      <c r="AX369" s="108" t="str">
        <f>IF(SUM(COUNTIFS('Planificación 2026-1'!F:F,"SUNAMPE",'Planificación 2026-1'!W:W,C369,'Planificación 2026-1'!H:H,"DE"))&gt;0,"P08"," ")</f>
        <v xml:space="preserve"> </v>
      </c>
      <c r="AY369" s="108" t="str">
        <f>IF(SUM(COUNTIFS('Planificación 2026-1'!F:F,"SUNAMPE",'Planificación 2026-1'!W:W,C369,'Planificación 2026-1'!H:H,"OB"))&gt;0,"P09"," ")</f>
        <v xml:space="preserve"> </v>
      </c>
      <c r="AZ369" s="108" t="str">
        <f>IF(SUM(COUNTIFS('Planificación 2026-1'!F:F,"SUNAMPE",'Planificación 2026-1'!W:W,C369,'Planificación 2026-1'!H:H,"MH"))&gt;0,"P31"," ")</f>
        <v xml:space="preserve"> </v>
      </c>
      <c r="BA369" s="108" t="str">
        <f>IF(SUM(COUNTIFS('Planificación 2026-1'!F:F,"SUNAMPE",'Planificación 2026-1'!W:W,C369,'Planificación 2026-1'!H:H,"IC"))&gt;0,"P32"," ")</f>
        <v xml:space="preserve"> </v>
      </c>
      <c r="BB369" s="108" t="str">
        <f>IF(SUM(COUNTIFS('Planificación 2026-1'!F:F,"SUNAMPE",'Planificación 2026-1'!W:W,C369,'Planificación 2026-1'!H:H,"AR"))&gt;0,"P34"," ")</f>
        <v xml:space="preserve"> </v>
      </c>
      <c r="BC369" s="108" t="str">
        <f>IF(SUM(COUNTIFS('Planificación 2026-1'!F:F,"SUNAMPE",'Planificación 2026-1'!W:W,C369,'Planificación 2026-1'!H:H,"T1"))&gt;0,"P35"," ")</f>
        <v xml:space="preserve"> </v>
      </c>
      <c r="BD369" s="108" t="str">
        <f>IF(SUM(COUNTIFS('Planificación 2026-1'!F:F,"SUNAMPE",'Planificación 2026-1'!W:W,C369,'Planificación 2026-1'!H:H,"T3"))&gt;0,"P36"," ")</f>
        <v xml:space="preserve"> </v>
      </c>
      <c r="BE369" s="108" t="str">
        <f>IF(SUM(COUNTIFS('Planificación 2026-1'!F:F,"SUNAMPE",'Planificación 2026-1'!W:W,C369,'Planificación 2026-1'!H:H,"T2"))&gt;0,"P37"," ")</f>
        <v xml:space="preserve"> </v>
      </c>
      <c r="BF369" s="108" t="str">
        <f>IF(SUM(COUNTIFS('Planificación 2026-1'!F:F,"SUNAMPE",'Planificación 2026-1'!W:W,C369,'Planificación 2026-1'!H:H,"AE"))&gt;0,"P38"," ")</f>
        <v xml:space="preserve"> </v>
      </c>
      <c r="BG369" s="108" t="str">
        <f>IF(SUM(COUNTIFS('Planificación 2026-1'!F:F,"SUNAMPE",'Planificación 2026-1'!W:W,C369,'Planificación 2026-1'!H:H,"T4"))&gt;0,"P55"," ")</f>
        <v xml:space="preserve"> </v>
      </c>
      <c r="BH369" s="108" t="str">
        <f>IF(SUM(COUNTIFS('Planificación 2026-1'!F:F,"HUAURA",'Planificación 2026-1'!W:W,C369,'Planificación 2026-1'!H:H,"AF"))&gt;0," P01"," ")</f>
        <v xml:space="preserve"> </v>
      </c>
      <c r="BI369" s="108" t="str">
        <f>IF(SUM(COUNTIFS('Planificación 2026-1'!F:F,"HUAURA",'Planificación 2026-1'!W:W,C369,'Planificación 2026-1'!H:H,"EN"))&gt;0,"P02"," ")</f>
        <v xml:space="preserve"> </v>
      </c>
      <c r="BJ369" s="108" t="str">
        <f>IF(SUM(COUNTIFS('Planificación 2026-1'!F:F,"HUAURA",'Planificación 2026-1'!W:W,C369,'Planificación 2026-1'!H:H,"IS"))&gt;0,"P03"," ")</f>
        <v xml:space="preserve"> </v>
      </c>
      <c r="BK369" s="108" t="str">
        <f>IF(SUM(COUNTIFS('Planificación 2026-1'!F:F,"HUAURA",'Planificación 2026-1'!W:W,C369,'Planificación 2026-1'!H:H,"PS"))&gt;0,"P04"," ")</f>
        <v xml:space="preserve"> </v>
      </c>
      <c r="BL369" s="108"/>
      <c r="BM369" s="108" t="str">
        <f>IF(SUM(COUNTIFS('Planificación 2026-1'!F:F,"HUAURA",'Planificación 2026-1'!W:W,C369,'Planificación 2026-1'!H:H,"IN"))&gt;0,"P06"," ")</f>
        <v xml:space="preserve"> </v>
      </c>
      <c r="BN369" s="108" t="str">
        <f>IF(SUM(COUNTIFS('Planificación 2026-1'!F:F,"HUAURA",'Planificación 2026-1'!W:W,C369,'Planificación 2026-1'!H:H,"CA"))&gt;0,"P07"," ")</f>
        <v xml:space="preserve"> </v>
      </c>
      <c r="BO369" s="108" t="str">
        <f>IF(SUM(COUNTIFS('Planificación 2026-1'!F:F,"HUAURA",'Planificación 2026-1'!W:W,C369,'Planificación 2026-1'!H:H,"DE"))&gt;0,"P08"," ")</f>
        <v xml:space="preserve"> </v>
      </c>
      <c r="BP369" s="108" t="str">
        <f>IF(SUM(COUNTIFS('Planificación 2026-1'!F:F,"HUAURA",'Planificación 2026-1'!W:W,C369,'Planificación 2026-1'!H:H,"OB"))&gt;0,"P09"," ")</f>
        <v xml:space="preserve"> </v>
      </c>
      <c r="BQ369" s="108" t="str">
        <f>IF(SUM(COUNTIFS('Planificación 2026-1'!F:F,"HUAURA",'Planificación 2026-1'!W:W,C369,'Planificación 2026-1'!H:H,"MH"))&gt;0,"P31"," ")</f>
        <v xml:space="preserve"> </v>
      </c>
      <c r="BR369" s="108" t="str">
        <f>IF(SUM(COUNTIFS('Planificación 2026-1'!F:F,"HUAURA",'Planificación 2026-1'!W:W,C369,'Planificación 2026-1'!H:H,"IC"))&gt;0,"P32"," ")</f>
        <v xml:space="preserve"> </v>
      </c>
      <c r="BS369" s="108" t="str">
        <f>IF(SUM(COUNTIFS('Planificación 2026-1'!F:F,"HUAURA",'Planificación 2026-1'!W:W,C369,'Planificación 2026-1'!H:H,"AR"))&gt;0,"P34"," ")</f>
        <v xml:space="preserve"> </v>
      </c>
      <c r="BT369" s="108" t="str">
        <f>IF(SUM(COUNTIFS('Planificación 2026-1'!F:F,"HUAURA",'Planificación 2026-1'!W:W,C369,'Planificación 2026-1'!H:H,"T1"))&gt;0,"P35"," ")</f>
        <v xml:space="preserve"> </v>
      </c>
      <c r="BU369" s="108" t="str">
        <f>IF(SUM(COUNTIFS('Planificación 2026-1'!F:F,"HUAURA",'Planificación 2026-1'!W:W,C369,'Planificación 2026-1'!H:H,"T3"))&gt;0,"P36"," ")</f>
        <v xml:space="preserve"> </v>
      </c>
      <c r="BV369" s="108" t="str">
        <f>IF(SUM(COUNTIFS('Planificación 2026-1'!F:F,"HUAURA",'Planificación 2026-1'!W:W,C369,'Planificación 2026-1'!H:H,"T2"))&gt;0,"P37"," ")</f>
        <v xml:space="preserve"> </v>
      </c>
      <c r="BW369" s="108" t="str">
        <f>IF(SUM(COUNTIFS('Planificación 2026-1'!F:F,"HUAURA",'Planificación 2026-1'!W:W,C369,'Planificación 2026-1'!H:H,"AE"))&gt;0,"P38"," ")</f>
        <v xml:space="preserve"> </v>
      </c>
      <c r="BX369" s="108" t="str">
        <f>IF(SUM(COUNTIFS('Planificación 2026-1'!F:F,"HUAURA",'Planificación 2026-1'!W:W,C369,'Planificación 2026-1'!H:H,"T4"))&gt;0,"P55"," ")</f>
        <v xml:space="preserve"> </v>
      </c>
      <c r="BY369" s="109">
        <f>SUMIFS('Planificación 2026-1'!R:R,'Planificación 2026-1'!W:W,C369,'Planificación 2026-1'!H:H,"AF",'Planificación 2026-1'!I:I,"&gt;2")</f>
        <v>0</v>
      </c>
      <c r="BZ369" s="109">
        <f>SUMIFS('Planificación 2026-1'!R:R,'Planificación 2026-1'!W:W,C369,'Planificación 2026-1'!H:H,"EN",'Planificación 2026-1'!I:I,"&gt;2")</f>
        <v>0</v>
      </c>
      <c r="CA369" s="109">
        <f>SUMIFS('Planificación 2026-1'!R:R,'Planificación 2026-1'!W:W,C369,'Planificación 2026-1'!H:H,"IS",'Planificación 2026-1'!I:I,"&gt;2")</f>
        <v>0</v>
      </c>
      <c r="CB369" s="109">
        <f>SUMIFS('Planificación 2026-1'!R:R,'Planificación 2026-1'!W:W,C369,'Planificación 2026-1'!H:H,"PS",'Planificación 2026-1'!I:I,"&gt;2")</f>
        <v>0</v>
      </c>
      <c r="CC369" s="109">
        <f>SUMIFS('Planificación 2026-1'!R:R,'Planificación 2026-1'!W:W,C369,'Planificación 2026-1'!H:H,"IN",'Planificación 2026-1'!I:I,"&gt;2")</f>
        <v>0</v>
      </c>
      <c r="CD369" s="109">
        <f>SUMIFS('Planificación 2026-1'!R:R,'Planificación 2026-1'!W:W,C369,'Planificación 2026-1'!H:H,"CA",'Planificación 2026-1'!I:I,"&gt;2")</f>
        <v>0</v>
      </c>
      <c r="CE369" s="109">
        <f>SUMIFS('Planificación 2026-1'!R:R,'Planificación 2026-1'!W:W,C369,'Planificación 2026-1'!H:H,"DE",'Planificación 2026-1'!I:I,"&gt;2")</f>
        <v>0</v>
      </c>
      <c r="CF369" s="109">
        <f>SUMIFS('Planificación 2026-1'!R:R,'Planificación 2026-1'!W:W,C369,'Planificación 2026-1'!H:H,"OB",'Planificación 2026-1'!I:I,"&gt;2")</f>
        <v>0</v>
      </c>
      <c r="CG369" s="109">
        <f>SUMIFS('Planificación 2026-1'!R:R,'Planificación 2026-1'!W:W,C369,'Planificación 2026-1'!H:H,"MH",'Planificación 2026-1'!I:I,"&gt;2")</f>
        <v>0</v>
      </c>
      <c r="CH369" s="109">
        <f>SUMIFS('Planificación 2026-1'!R:R,'Planificación 2026-1'!W:W,C369,'Planificación 2026-1'!H:H,"IC",'Planificación 2026-1'!I:I,"&gt;2")</f>
        <v>0</v>
      </c>
      <c r="CI369" s="109">
        <f>SUMIFS('Planificación 2026-1'!R:R,'Planificación 2026-1'!W:W,C369,'Planificación 2026-1'!H:H,"AR",'Planificación 2026-1'!I:I,"&gt;2")</f>
        <v>0</v>
      </c>
      <c r="CJ369" s="109">
        <f>SUMIFS('Planificación 2026-1'!R:R,'Planificación 2026-1'!W:W,C369,'Planificación 2026-1'!H:H,"T1",'Planificación 2026-1'!I:I,"&gt;2")</f>
        <v>0</v>
      </c>
      <c r="CK369" s="109">
        <f>SUMIFS('Planificación 2026-1'!R:R,'Planificación 2026-1'!W:W,C369,'Planificación 2026-1'!H:H,"T3",'Planificación 2026-1'!I:I,"&gt;2")</f>
        <v>0</v>
      </c>
      <c r="CL369" s="109">
        <f>SUMIFS('Planificación 2026-1'!R:R,'Planificación 2026-1'!W:W,C369,'Planificación 2026-1'!H:H,"T2",'Planificación 2026-1'!I:I,"&gt;2")</f>
        <v>0</v>
      </c>
      <c r="CM369" s="109">
        <f>SUMIFS('Planificación 2026-1'!R:R,'Planificación 2026-1'!W:W,C369,'Planificación 2026-1'!H:H,"AE",'Planificación 2026-1'!I:I,"&gt;2")</f>
        <v>0</v>
      </c>
      <c r="CN369" s="109">
        <f>SUMIFS('Planificación 2026-1'!R:R,'Planificación 2026-1'!W:W,C369,'Planificación 2026-1'!H:H,"T4",'Planificación 2026-1'!I:I,"&gt;2")</f>
        <v>0</v>
      </c>
      <c r="CO369" s="109">
        <f>SUMIFS('Planificación 2026-1'!R:R,'Planificación 2026-1'!W:W,C369,'Planificación 2026-1'!H:H,"AF",'Planificación 2026-1'!I:I,"&lt;3")</f>
        <v>0</v>
      </c>
      <c r="CP369" s="109">
        <f>SUMIFS('Planificación 2026-1'!R:R,'Planificación 2026-1'!W:W,C369,'Planificación 2026-1'!H:H,"EN",'Planificación 2026-1'!I:I,"&lt;3")</f>
        <v>0</v>
      </c>
      <c r="CQ369" s="109">
        <f>SUMIFS('Planificación 2026-1'!R:R,'Planificación 2026-1'!W:W,C369,'Planificación 2026-1'!H:H,"IS",'Planificación 2026-1'!I:I,"&lt;3")</f>
        <v>0</v>
      </c>
      <c r="CR369" s="109">
        <f>SUMIFS('Planificación 2026-1'!R:R,'Planificación 2026-1'!W:W,C369,'Planificación 2026-1'!H:H,"PS",'Planificación 2026-1'!I:I,"&lt;3")</f>
        <v>0</v>
      </c>
      <c r="CS369" s="109">
        <f>SUMIFS('Planificación 2026-1'!R:R,'Planificación 2026-1'!W:W,C369,'Planificación 2026-1'!H:H,"IN",'Planificación 2026-1'!I:I,"&lt;3")</f>
        <v>0</v>
      </c>
      <c r="CT369" s="109">
        <f>SUMIFS('Planificación 2026-1'!R:R,'Planificación 2026-1'!W:W,C369,'Planificación 2026-1'!H:H,"CA",'Planificación 2026-1'!I:I,"&lt;3")</f>
        <v>0</v>
      </c>
      <c r="CU369" s="109">
        <f>SUMIFS('Planificación 2026-1'!R:R,'Planificación 2026-1'!W:W,C369,'Planificación 2026-1'!H:H,"DE",'Planificación 2026-1'!I:I,"&lt;3")</f>
        <v>0</v>
      </c>
      <c r="CV369" s="109">
        <f>SUMIFS('Planificación 2026-1'!R:R,'Planificación 2026-1'!W:W,C369,'Planificación 2026-1'!H:H,"OB",'Planificación 2026-1'!I:I,"&lt;3")</f>
        <v>0</v>
      </c>
      <c r="CW369" s="109">
        <f>SUMIFS('Planificación 2026-1'!R:R,'Planificación 2026-1'!W:W,C369,'Planificación 2026-1'!H:H,"MH",'Planificación 2026-1'!I:I,"&lt;3")</f>
        <v>0</v>
      </c>
      <c r="CX369" s="109">
        <f>SUMIFS('Planificación 2026-1'!R:R,'Planificación 2026-1'!W:W,C369,'Planificación 2026-1'!H:H,"IC",'Planificación 2026-1'!I:I,"&lt;3")</f>
        <v>0</v>
      </c>
      <c r="CY369" s="109">
        <f>SUMIFS('Planificación 2026-1'!R:R,'Planificación 2026-1'!W:W,C369,'Planificación 2026-1'!H:H,"AR",'Planificación 2026-1'!I:I,"&lt;3")</f>
        <v>0</v>
      </c>
      <c r="CZ369" s="109">
        <f>SUMIFS('Planificación 2026-1'!R:R,'Planificación 2026-1'!W:W,C369,'Planificación 2026-1'!H:H,"T1",'Planificación 2026-1'!I:I,"&lt;3")</f>
        <v>0</v>
      </c>
      <c r="DA369" s="109">
        <f>SUMIFS('Planificación 2026-1'!R:R,'Planificación 2026-1'!W:W,C369,'Planificación 2026-1'!H:H,"T3",'Planificación 2026-1'!I:I,"&lt;3")</f>
        <v>0</v>
      </c>
      <c r="DB369" s="109">
        <f>SUMIFS('Planificación 2026-1'!R:R,'Planificación 2026-1'!W:W,C369,'Planificación 2026-1'!H:H,"T2",'Planificación 2026-1'!I:I,"&lt;3")</f>
        <v>0</v>
      </c>
      <c r="DC369" s="109">
        <f>SUMIFS('Planificación 2026-1'!R:R,'Planificación 2026-1'!W:W,C369,'Planificación 2026-1'!H:H,"AE",'Planificación 2026-1'!I:I,"&lt;3")</f>
        <v>0</v>
      </c>
      <c r="DD369" s="109">
        <f>SUMIFS('Planificación 2026-1'!R:R,'Planificación 2026-1'!W:W,C369,'Planificación 2026-1'!H:H,"T4",'Planificación 2026-1'!I:I,"&lt;3")</f>
        <v>0</v>
      </c>
      <c r="DE369" s="108" t="str">
        <f t="shared" si="54"/>
        <v/>
      </c>
      <c r="DF369" s="41">
        <f>IF(C369="","",SUMIFS('Planificación 2026-1'!R:R,'Planificación 2026-1'!W:W,C369,'Planificación 2026-1'!F:F,"PRINCIPAL",'Planificación 2026-1'!X:X,"VIRTUAL"))</f>
        <v>0</v>
      </c>
      <c r="DG369" s="41">
        <f>IF(C369="","",SUMIFS('Planificación 2026-1'!R:R,'Planificación 2026-1'!W:W,C369,'Planificación 2026-1'!F:F,"PRINCIPAL",'Planificación 2026-1'!X:X,"PRESENCIAL"))</f>
        <v>0</v>
      </c>
      <c r="DH369" s="41">
        <f>IF(C369="","",SUMIFS('Planificación 2026-1'!R:R,'Planificación 2026-1'!W:W,C369,'Planificación 2026-1'!F:F,"PRINCIPAL",'Planificación 2026-1'!X:X,"HIBRIDO PRESENCIAL"))</f>
        <v>0</v>
      </c>
      <c r="DI369" s="108" t="str">
        <f t="shared" si="55"/>
        <v/>
      </c>
      <c r="DJ369" s="108">
        <f>IF(C369="","",SUMIFS('Planificación 2026-1'!R:R,'Planificación 2026-1'!W:W,C369,'Planificación 2026-1'!F:F,"FILIAL",'Planificación 2026-1'!X:X,"VIRTUAL"))</f>
        <v>0</v>
      </c>
      <c r="DK369" s="110">
        <f>IF(C369="","",SUMIFS('Planificación 2026-1'!R:R,'Planificación 2026-1'!W:W,C369,'Planificación 2026-1'!F:F,"FILIAL",'Planificación 2026-1'!X:X,"PRESENCIAL"))</f>
        <v>0</v>
      </c>
      <c r="DL369" s="61">
        <f>IF(C369="","",SUMIFS('Planificación 2026-1'!R:R,'Planificación 2026-1'!W:W,C369,'Planificación 2026-1'!F:F,"FILIAL",'Planificación 2026-1'!X:X,"HIBRIDO PRESENCIAL"))</f>
        <v>0</v>
      </c>
      <c r="DM369" s="111" t="str">
        <f t="shared" si="56"/>
        <v/>
      </c>
      <c r="DN369" s="108">
        <f>IF(C369="","",SUMIFS('Planificación 2026-1'!R:R,'Planificación 2026-1'!W:W,C369,'Planificación 2026-1'!F:F,"SUNAMPE",'Planificación 2026-1'!X:X,"VIRTUAL"))</f>
        <v>0</v>
      </c>
      <c r="DO369" s="61">
        <f>IF(C369="","",SUMIFS('Planificación 2026-1'!R:R,'Planificación 2026-1'!W:W,C369,'Planificación 2026-1'!F:F,"SUNAMPE",'Planificación 2026-1'!X:X,"PRESENCIAL"))</f>
        <v>0</v>
      </c>
      <c r="DP369" s="111" t="str">
        <f t="shared" si="57"/>
        <v/>
      </c>
      <c r="DQ369" s="108">
        <f>IF(C369="","",SUMIFS('Planificación 2026-1'!R:R,'Planificación 2026-1'!W:W,C369,'Planificación 2026-1'!F:F,"HUAURA",'Planificación 2026-1'!X:X,"VIRTUAL"))</f>
        <v>0</v>
      </c>
      <c r="DR369" s="61">
        <f>IF(C369="","",SUMIFS('Planificación 2026-1'!R:R,'Planificación 2026-1'!W:W,C369,'Planificación 2026-1'!F:F,"HUAURA",'Planificación 2026-1'!X:X,"PRESENCIAL"))</f>
        <v>0</v>
      </c>
      <c r="DS369" s="76">
        <f>SUMIFS('Planificación 2026-1'!R:R,'Planificación 2026-1'!W:W,C369,'Planificación 2026-1'!F:F,"PRINCIPAL",'Planificación 2026-1'!X:X,"VIRTUAL",'Planificación 2026-1'!I:I,"&gt;2")</f>
        <v>0</v>
      </c>
      <c r="DT369" s="76">
        <f>SUMIFS('Planificación 2026-1'!R:R,'Planificación 2026-1'!W:W,C369,'Planificación 2026-1'!F:F,"PRINCIPAL",'Planificación 2026-1'!X:X,"&lt;&gt;VIRTUAL",'Planificación 2026-1'!I:I,"&gt;2")</f>
        <v>0</v>
      </c>
      <c r="DU369" s="76">
        <f>SUMIFS('Planificación 2026-1'!R:R,'Planificación 2026-1'!W:W,C369,'Planificación 2026-1'!F:F,"SUNAMPE",'Planificación 2026-1'!X:X,"VIRTUAL",'Planificación 2026-1'!I:I,"&gt;2")</f>
        <v>0</v>
      </c>
      <c r="DV369" s="76">
        <f>SUMIFS('Planificación 2026-1'!R:R,'Planificación 2026-1'!W:W,C369,'Planificación 2026-1'!F:F,"SUNAMPE",'Planificación 2026-1'!X:X,"&lt;&gt;VIRTUAL",'Planificación 2026-1'!I:I,"&gt;2")</f>
        <v>0</v>
      </c>
      <c r="DW369" s="76">
        <f>SUMIFS('Planificación 2026-1'!R:R,'Planificación 2026-1'!W:W,C369,'Planificación 2026-1'!F:F,"FILIAL",'Planificación 2026-1'!X:X,"VIRTUAL",'Planificación 2026-1'!I:I,"&gt;2")</f>
        <v>0</v>
      </c>
      <c r="DX369" s="76">
        <f>SUMIFS('Planificación 2026-1'!R:R,'Planificación 2026-1'!W:W,C369,'Planificación 2026-1'!F:F,"FILIAL",'Planificación 2026-1'!X:X,"&lt;&gt;VIRTUAL",'Planificación 2026-1'!I:I,"&gt;2")</f>
        <v>0</v>
      </c>
      <c r="DY369" s="76">
        <f>SUMIFS('Planificación 2026-1'!R:R,'Planificación 2026-1'!W:W,C369,'Planificación 2026-1'!F:F,"PORUMA",'Planificación 2026-1'!X:X,"VIRTUAL",'Planificación 2026-1'!I:I,"&gt;2")</f>
        <v>0</v>
      </c>
      <c r="DZ369" s="76">
        <f>SUMIFS('Planificación 2026-1'!R:R,'Planificación 2026-1'!W:W,C369,'Planificación 2026-1'!F:F,"PORUMA",'Planificación 2026-1'!X:X,"&lt;&gt;VIRTUAL",'Planificación 2026-1'!I:I,"&gt;2")</f>
        <v>0</v>
      </c>
      <c r="EA369" s="76">
        <f>SUMIFS('Planificación 2026-1'!R:R,'Planificación 2026-1'!W:W,C369,'Planificación 2026-1'!F:F,"HUAURA",'Planificación 2026-1'!X:X,"VIRTUAL",'Planificación 2026-1'!I:I,"&gt;2")</f>
        <v>0</v>
      </c>
      <c r="EB369" s="76">
        <f>SUMIFS('Planificación 2026-1'!R:R,'Planificación 2026-1'!W:W,C369,'Planificación 2026-1'!F:F,"HUAURA",'Planificación 2026-1'!X:X,"&lt;&gt;VIRTUAL",'Planificación 2026-1'!I:I,"&gt;2")</f>
        <v>0</v>
      </c>
      <c r="EC369" s="76">
        <f>SUMIFS('Planificación 2026-1'!R:R,'Planificación 2026-1'!W:W,C369,'Planificación 2026-1'!F:F,"PRINCIPAL",'Planificación 2026-1'!X:X,"VIRTUAL",'Planificación 2026-1'!I:I,"&lt;3")</f>
        <v>0</v>
      </c>
      <c r="ED369" s="76">
        <f>SUMIFS('Planificación 2026-1'!R:R,'Planificación 2026-1'!W:W,C369,'Planificación 2026-1'!F:F,"PRINCIPAL",'Planificación 2026-1'!X:X,"&lt;&gt;VIRTUAL",'Planificación 2026-1'!I:I,"&lt;3")</f>
        <v>0</v>
      </c>
      <c r="EE369" s="76">
        <f>SUMIFS('Planificación 2026-1'!R:R,'Planificación 2026-1'!W:W,C369,'Planificación 2026-1'!F:F,"SUNAMPE",'Planificación 2026-1'!X:X,"VIRTUAL",'Planificación 2026-1'!I:I,"&lt;3")</f>
        <v>0</v>
      </c>
      <c r="EF369" s="76">
        <f>SUMIFS('Planificación 2026-1'!R:R,'Planificación 2026-1'!W:W,C369,'Planificación 2026-1'!F:F,"SUNAMPE",'Planificación 2026-1'!X:X,"&lt;&gt;VIRTUAL",'Planificación 2026-1'!I:I,"&lt;3")</f>
        <v>0</v>
      </c>
      <c r="EG369" s="76">
        <f>SUMIFS('Planificación 2026-1'!R:R,'Planificación 2026-1'!W:W,C369,'Planificación 2026-1'!F:F,"FILIAL",'Planificación 2026-1'!X:X,"VIRTUAL",'Planificación 2026-1'!I:I,"&lt;3")</f>
        <v>0</v>
      </c>
      <c r="EH369" s="76">
        <f>SUMIFS('Planificación 2026-1'!R:R,'Planificación 2026-1'!W:W,C369,'Planificación 2026-1'!F:F,"FILIAL",'Planificación 2026-1'!X:X,"&lt;&gt;VIRTUAL",'Planificación 2026-1'!I:I,"&lt;3")</f>
        <v>0</v>
      </c>
      <c r="EI369" s="76">
        <f>SUMIFS('Planificación 2026-1'!R:R,'Planificación 2026-1'!W:W,C369,'Planificación 2026-1'!F:F,"PORUMA",'Planificación 2026-1'!X:X,"VIRTUAL",'Planificación 2026-1'!I:I,"&lt;3")</f>
        <v>0</v>
      </c>
      <c r="EJ369" s="76">
        <f>SUMIFS('Planificación 2026-1'!R:R,'Planificación 2026-1'!W:W,C369,'Planificación 2026-1'!F:F,"PORUMA",'Planificación 2026-1'!X:X,"&lt;&gt;VIRTUAL",'Planificación 2026-1'!I:I,"&lt;3")</f>
        <v>0</v>
      </c>
      <c r="EK369" s="76">
        <f>SUMIFS('Planificación 2026-1'!R:R,'Planificación 2026-1'!W:W,C369,'Planificación 2026-1'!F:F,"HUAURA",'Planificación 2026-1'!X:X,"VIRTUAL",'Planificación 2026-1'!I:I,"&lt;3")</f>
        <v>0</v>
      </c>
      <c r="EL369" s="76">
        <f>SUMIFS('Planificación 2026-1'!R:R,'Planificación 2026-1'!W:W,C369,'Planificación 2026-1'!F:F,"HUAURA",'Planificación 2026-1'!X:X,"&lt;&gt;VIRTUAL",'Planificación 2026-1'!I:I,"&lt;3")</f>
        <v>0</v>
      </c>
      <c r="EM369" s="76"/>
      <c r="EN369" s="76">
        <f t="shared" si="50"/>
        <v>0</v>
      </c>
      <c r="EO369" s="76">
        <f t="shared" si="51"/>
        <v>0</v>
      </c>
      <c r="EP369" s="76" t="b">
        <f t="shared" si="52"/>
        <v>1</v>
      </c>
      <c r="EQ369" s="76" t="str">
        <f t="shared" si="53"/>
        <v/>
      </c>
      <c r="ER369" s="76" t="str">
        <f t="shared" si="58"/>
        <v>PRESENCIAL</v>
      </c>
    </row>
    <row r="370" spans="1:148" hidden="1">
      <c r="A370" s="83"/>
      <c r="B370" s="119">
        <v>367</v>
      </c>
      <c r="C370" s="115" t="s">
        <v>543</v>
      </c>
      <c r="D370" s="112">
        <f>SUMIF('Planificación 2026-1'!W:W,C370,'Planificación 2026-1'!R:R)</f>
        <v>0</v>
      </c>
      <c r="E370" s="114" t="s">
        <v>170</v>
      </c>
      <c r="F370" s="115" t="s">
        <v>171</v>
      </c>
      <c r="G370" s="115" t="s">
        <v>153</v>
      </c>
      <c r="H370" s="115" t="s">
        <v>147</v>
      </c>
      <c r="I370" s="107" t="str">
        <f>IF(SUM(COUNTIFS('Planificación 2026-1'!F:F,"PRINCIPAL",'Planificación 2026-1'!W:W,C370,'Planificación 2026-1'!H:H,"AF"))&gt;0,"P01"," ")</f>
        <v xml:space="preserve"> </v>
      </c>
      <c r="J370" s="108" t="str">
        <f>IF(SUM(COUNTIFS('Planificación 2026-1'!F:F,"PRINCIPAL",'Planificación 2026-1'!W:W,C370,'Planificación 2026-1'!H:H,"EN"))&gt;0,"P02"," ")</f>
        <v xml:space="preserve"> </v>
      </c>
      <c r="K370" s="108" t="str">
        <f>IF(SUM(COUNTIFS('Planificación 2026-1'!F:F,"PRINCIPAL",'Planificación 2026-1'!W:W,C370,'Planificación 2026-1'!H:H,"IS"))&gt;0,"P03"," ")</f>
        <v xml:space="preserve"> </v>
      </c>
      <c r="L370" s="108" t="str">
        <f>IF(SUM(COUNTIFS('Planificación 2026-1'!F:F,"PRINCIPAL",'Planificación 2026-1'!W:W,C370,'Planificación 2026-1'!H:H,"PS"))&gt;0,"P04"," ")</f>
        <v xml:space="preserve"> </v>
      </c>
      <c r="M370" s="108"/>
      <c r="N370" s="108" t="str">
        <f>IF(SUM(COUNTIFS('Planificación 2026-1'!F:F,"PRINCIPAL",'Planificación 2026-1'!W:W,C370,'Planificación 2026-1'!H:H,"IN"))&gt;0,"P06"," ")</f>
        <v xml:space="preserve"> </v>
      </c>
      <c r="O370" s="108" t="str">
        <f>IF(SUM(COUNTIFS('Planificación 2026-1'!F:F,"PRINCIPAL",'Planificación 2026-1'!W:W,C370,'Planificación 2026-1'!H:H,"CA"))&gt;0,"P07"," ")</f>
        <v xml:space="preserve"> </v>
      </c>
      <c r="P370" s="108" t="str">
        <f>IF(SUM(COUNTIFS('Planificación 2026-1'!F:F,"PRINCIPAL",'Planificación 2026-1'!W:W,C370,'Planificación 2026-1'!H:H,"DE"))&gt;0,"P08"," ")</f>
        <v xml:space="preserve"> </v>
      </c>
      <c r="Q370" s="108" t="str">
        <f>IF(SUM(COUNTIFS('Planificación 2026-1'!F:F,"PRINCIPAL",'Planificación 2026-1'!W:W,C370,'Planificación 2026-1'!H:H,"OB"))&gt;0,"P09"," ")</f>
        <v xml:space="preserve"> </v>
      </c>
      <c r="R370" s="108" t="str">
        <f>IF(SUM(COUNTIFS('Planificación 2026-1'!F:F,"PRINCIPAL",'Planificación 2026-1'!W:W,C370,'Planificación 2026-1'!H:H,"MH"))&gt;0,"P31"," ")</f>
        <v xml:space="preserve"> </v>
      </c>
      <c r="S370" s="108" t="str">
        <f>IF(SUM(COUNTIFS('Planificación 2026-1'!F:F,"PRINCIPAL",'Planificación 2026-1'!W:W,C370,'Planificación 2026-1'!H:H,"IC"))&gt;0,"P32"," ")</f>
        <v xml:space="preserve"> </v>
      </c>
      <c r="T370" s="108" t="str">
        <f>IF(SUM(COUNTIFS('Planificación 2026-1'!F:F,"PRINCIPAL",'Planificación 2026-1'!W:W,C370,'Planificación 2026-1'!H:H,"AR"))&gt;0,"P34"," ")</f>
        <v xml:space="preserve"> </v>
      </c>
      <c r="U370" s="108" t="str">
        <f>IF(SUM(COUNTIFS('Planificación 2026-1'!F:F,"PRINCIPAL",'Planificación 2026-1'!W:W,C370,'Planificación 2026-1'!H:H,"T1"))&gt;0,"P35"," ")</f>
        <v xml:space="preserve"> </v>
      </c>
      <c r="V370" s="108" t="str">
        <f>IF(SUM(COUNTIFS('Planificación 2026-1'!F:F,"PRINCIPAL",'Planificación 2026-1'!W:W,C370,'Planificación 2026-1'!H:H,"T3"))&gt;0,"P36"," ")</f>
        <v xml:space="preserve"> </v>
      </c>
      <c r="W370" s="108" t="str">
        <f>IF(SUM(COUNTIFS('Planificación 2026-1'!F:F,"PRINCIPAL",'Planificación 2026-1'!W:W,C370,'Planificación 2026-1'!H:H,"T2"))&gt;0,"P37"," ")</f>
        <v xml:space="preserve"> </v>
      </c>
      <c r="X370" s="108" t="str">
        <f>IF(SUM(COUNTIFS('Planificación 2026-1'!F:F,"PRINCIPAL",'Planificación 2026-1'!W:W,C370,'Planificación 2026-1'!H:H,"AE"))&gt;0,"P38"," ")</f>
        <v xml:space="preserve"> </v>
      </c>
      <c r="Y370" s="108" t="str">
        <f>IF(SUM(COUNTIFS('Planificación 2026-1'!F:F,"PRINCIPAL",'Planificación 2026-1'!W:W,C370,'Planificación 2026-1'!H:H,"T4"))&gt;0,"P55"," ")</f>
        <v xml:space="preserve"> </v>
      </c>
      <c r="Z370" s="108" t="str">
        <f>IF(SUM(COUNTIFS('Planificación 2026-1'!F:F,"FILIAL",'Planificación 2026-1'!W:W,C370,'Planificación 2026-1'!H:H,"AF"))&gt;0," P01"," ")</f>
        <v xml:space="preserve"> </v>
      </c>
      <c r="AA370" s="108" t="str">
        <f>IF(SUM(COUNTIFS('Planificación 2026-1'!F:F,"FILIAL",'Planificación 2026-1'!W:W,C370,'Planificación 2026-1'!H:H,"EN"))&gt;0,"P02"," ")</f>
        <v xml:space="preserve"> </v>
      </c>
      <c r="AB370" s="108" t="str">
        <f>IF(SUM(COUNTIFS('Planificación 2026-1'!F:F,"FILIAL",'Planificación 2026-1'!W:W,C370,'Planificación 2026-1'!H:H,"IS"))&gt;0,"P03"," ")</f>
        <v xml:space="preserve"> </v>
      </c>
      <c r="AC370" s="108" t="str">
        <f>IF(SUM(COUNTIFS('Planificación 2026-1'!F:F,"FILIAL",'Planificación 2026-1'!W:W,C370,'Planificación 2026-1'!H:H,"PS"))&gt;0,"P04"," ")</f>
        <v xml:space="preserve"> </v>
      </c>
      <c r="AD370" s="108"/>
      <c r="AE370" s="108" t="str">
        <f>IF(SUM(COUNTIFS('Planificación 2026-1'!F:F,"FILIAL",'Planificación 2026-1'!W:W,C370,'Planificación 2026-1'!H:H,"IN"))&gt;0,"P06"," ")</f>
        <v xml:space="preserve"> </v>
      </c>
      <c r="AF370" s="108" t="str">
        <f>IF(SUM(COUNTIFS('Planificación 2026-1'!F:F,"FILIAL",'Planificación 2026-1'!W:W,C370,'Planificación 2026-1'!H:H,"CA"))&gt;0,"P07"," ")</f>
        <v xml:space="preserve"> </v>
      </c>
      <c r="AG370" s="108" t="str">
        <f>IF(SUM(COUNTIFS('Planificación 2026-1'!F:F,"FILIAL",'Planificación 2026-1'!W:W,C370,'Planificación 2026-1'!H:H,"DE"))&gt;0,"P08"," ")</f>
        <v xml:space="preserve"> </v>
      </c>
      <c r="AH370" s="108" t="str">
        <f>IF(SUM(COUNTIFS('Planificación 2026-1'!F:F,"FILIAL",'Planificación 2026-1'!W:W,C370,'Planificación 2026-1'!H:H,"OB"))&gt;0,"P09"," ")</f>
        <v xml:space="preserve"> </v>
      </c>
      <c r="AI370" s="108" t="str">
        <f>IF(SUM(COUNTIFS('Planificación 2026-1'!F:F,"FILIAL",'Planificación 2026-1'!W:W,C370,'Planificación 2026-1'!H:H,"MH"))&gt;0,"P31"," ")</f>
        <v xml:space="preserve"> </v>
      </c>
      <c r="AJ370" s="108" t="str">
        <f>IF(SUM(COUNTIFS('Planificación 2026-1'!F:F,"FILIAL",'Planificación 2026-1'!W:W,C370,'Planificación 2026-1'!H:H,"IC"))&gt;0,"P32"," ")</f>
        <v xml:space="preserve"> </v>
      </c>
      <c r="AK370" s="108" t="str">
        <f>IF(SUM(COUNTIFS('Planificación 2026-1'!F:F,"FILIAL",'Planificación 2026-1'!W:W,C370,'Planificación 2026-1'!H:H,"AR"))&gt;0,"P34"," ")</f>
        <v xml:space="preserve"> </v>
      </c>
      <c r="AL370" s="108" t="str">
        <f>IF(SUM(COUNTIFS('Planificación 2026-1'!F:F,"FILIAL",'Planificación 2026-1'!W:W,C370,'Planificación 2026-1'!H:H,"T1"))&gt;0,"P35"," ")</f>
        <v xml:space="preserve"> </v>
      </c>
      <c r="AM370" s="108" t="str">
        <f>IF(SUM(COUNTIFS('Planificación 2026-1'!F:F,"FILIAL",'Planificación 2026-1'!W:W,C370,'Planificación 2026-1'!H:H,"T3"))&gt;0,"P36"," ")</f>
        <v xml:space="preserve"> </v>
      </c>
      <c r="AN370" s="108" t="str">
        <f>IF(SUM(COUNTIFS('Planificación 2026-1'!F:F,"FILIAL",'Planificación 2026-1'!W:W,C370,'Planificación 2026-1'!H:H,"T2"))&gt;0,"P37"," ")</f>
        <v xml:space="preserve"> </v>
      </c>
      <c r="AO370" s="108" t="str">
        <f>IF(SUM(COUNTIFS('Planificación 2026-1'!F:F,"FILIAL",'Planificación 2026-1'!W:W,C370,'Planificación 2026-1'!H:H,"AE"))&gt;0,"P38"," ")</f>
        <v xml:space="preserve"> </v>
      </c>
      <c r="AP370" s="108" t="str">
        <f>IF(SUM(COUNTIFS('Planificación 2026-1'!F:F,"FILIAL",'Planificación 2026-1'!W:W,C370,'Planificación 2026-1'!H:H,"T4"))&gt;0,"P55"," ")</f>
        <v xml:space="preserve"> </v>
      </c>
      <c r="AQ370" s="108" t="str">
        <f>IF(SUM(COUNTIFS('Planificación 2026-1'!F:F,"SUNAMPE",'Planificación 2026-1'!W:W,C370,'Planificación 2026-1'!H:H,"AF"))&gt;0," P01"," ")</f>
        <v xml:space="preserve"> </v>
      </c>
      <c r="AR370" s="108" t="str">
        <f>IF(SUM(COUNTIFS('Planificación 2026-1'!F:F,"SUNAMPE",'Planificación 2026-1'!W:W,C370,'Planificación 2026-1'!H:H,"EN"))&gt;0,"P02"," ")</f>
        <v xml:space="preserve"> </v>
      </c>
      <c r="AS370" s="108" t="str">
        <f>IF(SUM(COUNTIFS('Planificación 2026-1'!F:F,"SUNAMPE",'Planificación 2026-1'!W:W,C370,'Planificación 2026-1'!H:H,"IS"))&gt;0,"P03"," ")</f>
        <v xml:space="preserve"> </v>
      </c>
      <c r="AT370" s="108" t="str">
        <f>IF(SUM(COUNTIFS('Planificación 2026-1'!F:F,"SUNAMPE",'Planificación 2026-1'!W:W,C370,'Planificación 2026-1'!H:H,"PS"))&gt;0,"P04"," ")</f>
        <v xml:space="preserve"> </v>
      </c>
      <c r="AU370" s="108"/>
      <c r="AV370" s="108" t="str">
        <f>IF(SUM(COUNTIFS('Planificación 2026-1'!F:F,"SUNAMPE",'Planificación 2026-1'!W:W,C370,'Planificación 2026-1'!H:H,"IN"))&gt;0,"P06"," ")</f>
        <v xml:space="preserve"> </v>
      </c>
      <c r="AW370" s="108" t="str">
        <f>IF(SUM(COUNTIFS('Planificación 2026-1'!F:F,"SUNAMPE",'Planificación 2026-1'!W:W,C370,'Planificación 2026-1'!H:H,"CA"))&gt;0,"P07"," ")</f>
        <v xml:space="preserve"> </v>
      </c>
      <c r="AX370" s="108" t="str">
        <f>IF(SUM(COUNTIFS('Planificación 2026-1'!F:F,"SUNAMPE",'Planificación 2026-1'!W:W,C370,'Planificación 2026-1'!H:H,"DE"))&gt;0,"P08"," ")</f>
        <v xml:space="preserve"> </v>
      </c>
      <c r="AY370" s="108" t="str">
        <f>IF(SUM(COUNTIFS('Planificación 2026-1'!F:F,"SUNAMPE",'Planificación 2026-1'!W:W,C370,'Planificación 2026-1'!H:H,"OB"))&gt;0,"P09"," ")</f>
        <v xml:space="preserve"> </v>
      </c>
      <c r="AZ370" s="108" t="str">
        <f>IF(SUM(COUNTIFS('Planificación 2026-1'!F:F,"SUNAMPE",'Planificación 2026-1'!W:W,C370,'Planificación 2026-1'!H:H,"MH"))&gt;0,"P31"," ")</f>
        <v xml:space="preserve"> </v>
      </c>
      <c r="BA370" s="108" t="str">
        <f>IF(SUM(COUNTIFS('Planificación 2026-1'!F:F,"SUNAMPE",'Planificación 2026-1'!W:W,C370,'Planificación 2026-1'!H:H,"IC"))&gt;0,"P32"," ")</f>
        <v xml:space="preserve"> </v>
      </c>
      <c r="BB370" s="108" t="str">
        <f>IF(SUM(COUNTIFS('Planificación 2026-1'!F:F,"SUNAMPE",'Planificación 2026-1'!W:W,C370,'Planificación 2026-1'!H:H,"AR"))&gt;0,"P34"," ")</f>
        <v xml:space="preserve"> </v>
      </c>
      <c r="BC370" s="108" t="str">
        <f>IF(SUM(COUNTIFS('Planificación 2026-1'!F:F,"SUNAMPE",'Planificación 2026-1'!W:W,C370,'Planificación 2026-1'!H:H,"T1"))&gt;0,"P35"," ")</f>
        <v xml:space="preserve"> </v>
      </c>
      <c r="BD370" s="108" t="str">
        <f>IF(SUM(COUNTIFS('Planificación 2026-1'!F:F,"SUNAMPE",'Planificación 2026-1'!W:W,C370,'Planificación 2026-1'!H:H,"T3"))&gt;0,"P36"," ")</f>
        <v xml:space="preserve"> </v>
      </c>
      <c r="BE370" s="108" t="str">
        <f>IF(SUM(COUNTIFS('Planificación 2026-1'!F:F,"SUNAMPE",'Planificación 2026-1'!W:W,C370,'Planificación 2026-1'!H:H,"T2"))&gt;0,"P37"," ")</f>
        <v xml:space="preserve"> </v>
      </c>
      <c r="BF370" s="108" t="str">
        <f>IF(SUM(COUNTIFS('Planificación 2026-1'!F:F,"SUNAMPE",'Planificación 2026-1'!W:W,C370,'Planificación 2026-1'!H:H,"AE"))&gt;0,"P38"," ")</f>
        <v xml:space="preserve"> </v>
      </c>
      <c r="BG370" s="108" t="str">
        <f>IF(SUM(COUNTIFS('Planificación 2026-1'!F:F,"SUNAMPE",'Planificación 2026-1'!W:W,C370,'Planificación 2026-1'!H:H,"T4"))&gt;0,"P55"," ")</f>
        <v xml:space="preserve"> </v>
      </c>
      <c r="BH370" s="108" t="str">
        <f>IF(SUM(COUNTIFS('Planificación 2026-1'!F:F,"HUAURA",'Planificación 2026-1'!W:W,C370,'Planificación 2026-1'!H:H,"AF"))&gt;0," P01"," ")</f>
        <v xml:space="preserve"> </v>
      </c>
      <c r="BI370" s="108" t="str">
        <f>IF(SUM(COUNTIFS('Planificación 2026-1'!F:F,"HUAURA",'Planificación 2026-1'!W:W,C370,'Planificación 2026-1'!H:H,"EN"))&gt;0,"P02"," ")</f>
        <v xml:space="preserve"> </v>
      </c>
      <c r="BJ370" s="108" t="str">
        <f>IF(SUM(COUNTIFS('Planificación 2026-1'!F:F,"HUAURA",'Planificación 2026-1'!W:W,C370,'Planificación 2026-1'!H:H,"IS"))&gt;0,"P03"," ")</f>
        <v xml:space="preserve"> </v>
      </c>
      <c r="BK370" s="108" t="str">
        <f>IF(SUM(COUNTIFS('Planificación 2026-1'!F:F,"HUAURA",'Planificación 2026-1'!W:W,C370,'Planificación 2026-1'!H:H,"PS"))&gt;0,"P04"," ")</f>
        <v xml:space="preserve"> </v>
      </c>
      <c r="BL370" s="108"/>
      <c r="BM370" s="108" t="str">
        <f>IF(SUM(COUNTIFS('Planificación 2026-1'!F:F,"HUAURA",'Planificación 2026-1'!W:W,C370,'Planificación 2026-1'!H:H,"IN"))&gt;0,"P06"," ")</f>
        <v xml:space="preserve"> </v>
      </c>
      <c r="BN370" s="108" t="str">
        <f>IF(SUM(COUNTIFS('Planificación 2026-1'!F:F,"HUAURA",'Planificación 2026-1'!W:W,C370,'Planificación 2026-1'!H:H,"CA"))&gt;0,"P07"," ")</f>
        <v xml:space="preserve"> </v>
      </c>
      <c r="BO370" s="108" t="str">
        <f>IF(SUM(COUNTIFS('Planificación 2026-1'!F:F,"HUAURA",'Planificación 2026-1'!W:W,C370,'Planificación 2026-1'!H:H,"DE"))&gt;0,"P08"," ")</f>
        <v xml:space="preserve"> </v>
      </c>
      <c r="BP370" s="108" t="str">
        <f>IF(SUM(COUNTIFS('Planificación 2026-1'!F:F,"HUAURA",'Planificación 2026-1'!W:W,C370,'Planificación 2026-1'!H:H,"OB"))&gt;0,"P09"," ")</f>
        <v xml:space="preserve"> </v>
      </c>
      <c r="BQ370" s="108" t="str">
        <f>IF(SUM(COUNTIFS('Planificación 2026-1'!F:F,"HUAURA",'Planificación 2026-1'!W:W,C370,'Planificación 2026-1'!H:H,"MH"))&gt;0,"P31"," ")</f>
        <v xml:space="preserve"> </v>
      </c>
      <c r="BR370" s="108" t="str">
        <f>IF(SUM(COUNTIFS('Planificación 2026-1'!F:F,"HUAURA",'Planificación 2026-1'!W:W,C370,'Planificación 2026-1'!H:H,"IC"))&gt;0,"P32"," ")</f>
        <v xml:space="preserve"> </v>
      </c>
      <c r="BS370" s="108" t="str">
        <f>IF(SUM(COUNTIFS('Planificación 2026-1'!F:F,"HUAURA",'Planificación 2026-1'!W:W,C370,'Planificación 2026-1'!H:H,"AR"))&gt;0,"P34"," ")</f>
        <v xml:space="preserve"> </v>
      </c>
      <c r="BT370" s="108" t="str">
        <f>IF(SUM(COUNTIFS('Planificación 2026-1'!F:F,"HUAURA",'Planificación 2026-1'!W:W,C370,'Planificación 2026-1'!H:H,"T1"))&gt;0,"P35"," ")</f>
        <v xml:space="preserve"> </v>
      </c>
      <c r="BU370" s="108" t="str">
        <f>IF(SUM(COUNTIFS('Planificación 2026-1'!F:F,"HUAURA",'Planificación 2026-1'!W:W,C370,'Planificación 2026-1'!H:H,"T3"))&gt;0,"P36"," ")</f>
        <v xml:space="preserve"> </v>
      </c>
      <c r="BV370" s="108" t="str">
        <f>IF(SUM(COUNTIFS('Planificación 2026-1'!F:F,"HUAURA",'Planificación 2026-1'!W:W,C370,'Planificación 2026-1'!H:H,"T2"))&gt;0,"P37"," ")</f>
        <v xml:space="preserve"> </v>
      </c>
      <c r="BW370" s="108" t="str">
        <f>IF(SUM(COUNTIFS('Planificación 2026-1'!F:F,"HUAURA",'Planificación 2026-1'!W:W,C370,'Planificación 2026-1'!H:H,"AE"))&gt;0,"P38"," ")</f>
        <v xml:space="preserve"> </v>
      </c>
      <c r="BX370" s="108" t="str">
        <f>IF(SUM(COUNTIFS('Planificación 2026-1'!F:F,"HUAURA",'Planificación 2026-1'!W:W,C370,'Planificación 2026-1'!H:H,"T4"))&gt;0,"P55"," ")</f>
        <v xml:space="preserve"> </v>
      </c>
      <c r="BY370" s="109">
        <f>SUMIFS('Planificación 2026-1'!R:R,'Planificación 2026-1'!W:W,C370,'Planificación 2026-1'!H:H,"AF",'Planificación 2026-1'!I:I,"&gt;2")</f>
        <v>0</v>
      </c>
      <c r="BZ370" s="109">
        <f>SUMIFS('Planificación 2026-1'!R:R,'Planificación 2026-1'!W:W,C370,'Planificación 2026-1'!H:H,"EN",'Planificación 2026-1'!I:I,"&gt;2")</f>
        <v>0</v>
      </c>
      <c r="CA370" s="109">
        <f>SUMIFS('Planificación 2026-1'!R:R,'Planificación 2026-1'!W:W,C370,'Planificación 2026-1'!H:H,"IS",'Planificación 2026-1'!I:I,"&gt;2")</f>
        <v>0</v>
      </c>
      <c r="CB370" s="109">
        <f>SUMIFS('Planificación 2026-1'!R:R,'Planificación 2026-1'!W:W,C370,'Planificación 2026-1'!H:H,"PS",'Planificación 2026-1'!I:I,"&gt;2")</f>
        <v>0</v>
      </c>
      <c r="CC370" s="109">
        <f>SUMIFS('Planificación 2026-1'!R:R,'Planificación 2026-1'!W:W,C370,'Planificación 2026-1'!H:H,"IN",'Planificación 2026-1'!I:I,"&gt;2")</f>
        <v>0</v>
      </c>
      <c r="CD370" s="109">
        <f>SUMIFS('Planificación 2026-1'!R:R,'Planificación 2026-1'!W:W,C370,'Planificación 2026-1'!H:H,"CA",'Planificación 2026-1'!I:I,"&gt;2")</f>
        <v>0</v>
      </c>
      <c r="CE370" s="109">
        <f>SUMIFS('Planificación 2026-1'!R:R,'Planificación 2026-1'!W:W,C370,'Planificación 2026-1'!H:H,"DE",'Planificación 2026-1'!I:I,"&gt;2")</f>
        <v>0</v>
      </c>
      <c r="CF370" s="109">
        <f>SUMIFS('Planificación 2026-1'!R:R,'Planificación 2026-1'!W:W,C370,'Planificación 2026-1'!H:H,"OB",'Planificación 2026-1'!I:I,"&gt;2")</f>
        <v>0</v>
      </c>
      <c r="CG370" s="109">
        <f>SUMIFS('Planificación 2026-1'!R:R,'Planificación 2026-1'!W:W,C370,'Planificación 2026-1'!H:H,"MH",'Planificación 2026-1'!I:I,"&gt;2")</f>
        <v>0</v>
      </c>
      <c r="CH370" s="109">
        <f>SUMIFS('Planificación 2026-1'!R:R,'Planificación 2026-1'!W:W,C370,'Planificación 2026-1'!H:H,"IC",'Planificación 2026-1'!I:I,"&gt;2")</f>
        <v>0</v>
      </c>
      <c r="CI370" s="109">
        <f>SUMIFS('Planificación 2026-1'!R:R,'Planificación 2026-1'!W:W,C370,'Planificación 2026-1'!H:H,"AR",'Planificación 2026-1'!I:I,"&gt;2")</f>
        <v>0</v>
      </c>
      <c r="CJ370" s="109">
        <f>SUMIFS('Planificación 2026-1'!R:R,'Planificación 2026-1'!W:W,C370,'Planificación 2026-1'!H:H,"T1",'Planificación 2026-1'!I:I,"&gt;2")</f>
        <v>0</v>
      </c>
      <c r="CK370" s="109">
        <f>SUMIFS('Planificación 2026-1'!R:R,'Planificación 2026-1'!W:W,C370,'Planificación 2026-1'!H:H,"T3",'Planificación 2026-1'!I:I,"&gt;2")</f>
        <v>0</v>
      </c>
      <c r="CL370" s="109">
        <f>SUMIFS('Planificación 2026-1'!R:R,'Planificación 2026-1'!W:W,C370,'Planificación 2026-1'!H:H,"T2",'Planificación 2026-1'!I:I,"&gt;2")</f>
        <v>0</v>
      </c>
      <c r="CM370" s="109">
        <f>SUMIFS('Planificación 2026-1'!R:R,'Planificación 2026-1'!W:W,C370,'Planificación 2026-1'!H:H,"AE",'Planificación 2026-1'!I:I,"&gt;2")</f>
        <v>0</v>
      </c>
      <c r="CN370" s="109">
        <f>SUMIFS('Planificación 2026-1'!R:R,'Planificación 2026-1'!W:W,C370,'Planificación 2026-1'!H:H,"T4",'Planificación 2026-1'!I:I,"&gt;2")</f>
        <v>0</v>
      </c>
      <c r="CO370" s="109">
        <f>SUMIFS('Planificación 2026-1'!R:R,'Planificación 2026-1'!W:W,C370,'Planificación 2026-1'!H:H,"AF",'Planificación 2026-1'!I:I,"&lt;3")</f>
        <v>0</v>
      </c>
      <c r="CP370" s="109">
        <f>SUMIFS('Planificación 2026-1'!R:R,'Planificación 2026-1'!W:W,C370,'Planificación 2026-1'!H:H,"EN",'Planificación 2026-1'!I:I,"&lt;3")</f>
        <v>0</v>
      </c>
      <c r="CQ370" s="109">
        <f>SUMIFS('Planificación 2026-1'!R:R,'Planificación 2026-1'!W:W,C370,'Planificación 2026-1'!H:H,"IS",'Planificación 2026-1'!I:I,"&lt;3")</f>
        <v>0</v>
      </c>
      <c r="CR370" s="109">
        <f>SUMIFS('Planificación 2026-1'!R:R,'Planificación 2026-1'!W:W,C370,'Planificación 2026-1'!H:H,"PS",'Planificación 2026-1'!I:I,"&lt;3")</f>
        <v>0</v>
      </c>
      <c r="CS370" s="109">
        <f>SUMIFS('Planificación 2026-1'!R:R,'Planificación 2026-1'!W:W,C370,'Planificación 2026-1'!H:H,"IN",'Planificación 2026-1'!I:I,"&lt;3")</f>
        <v>0</v>
      </c>
      <c r="CT370" s="109">
        <f>SUMIFS('Planificación 2026-1'!R:R,'Planificación 2026-1'!W:W,C370,'Planificación 2026-1'!H:H,"CA",'Planificación 2026-1'!I:I,"&lt;3")</f>
        <v>0</v>
      </c>
      <c r="CU370" s="109">
        <f>SUMIFS('Planificación 2026-1'!R:R,'Planificación 2026-1'!W:W,C370,'Planificación 2026-1'!H:H,"DE",'Planificación 2026-1'!I:I,"&lt;3")</f>
        <v>0</v>
      </c>
      <c r="CV370" s="109">
        <f>SUMIFS('Planificación 2026-1'!R:R,'Planificación 2026-1'!W:W,C370,'Planificación 2026-1'!H:H,"OB",'Planificación 2026-1'!I:I,"&lt;3")</f>
        <v>0</v>
      </c>
      <c r="CW370" s="109">
        <f>SUMIFS('Planificación 2026-1'!R:R,'Planificación 2026-1'!W:W,C370,'Planificación 2026-1'!H:H,"MH",'Planificación 2026-1'!I:I,"&lt;3")</f>
        <v>0</v>
      </c>
      <c r="CX370" s="109">
        <f>SUMIFS('Planificación 2026-1'!R:R,'Planificación 2026-1'!W:W,C370,'Planificación 2026-1'!H:H,"IC",'Planificación 2026-1'!I:I,"&lt;3")</f>
        <v>0</v>
      </c>
      <c r="CY370" s="109">
        <f>SUMIFS('Planificación 2026-1'!R:R,'Planificación 2026-1'!W:W,C370,'Planificación 2026-1'!H:H,"AR",'Planificación 2026-1'!I:I,"&lt;3")</f>
        <v>0</v>
      </c>
      <c r="CZ370" s="109">
        <f>SUMIFS('Planificación 2026-1'!R:R,'Planificación 2026-1'!W:W,C370,'Planificación 2026-1'!H:H,"T1",'Planificación 2026-1'!I:I,"&lt;3")</f>
        <v>0</v>
      </c>
      <c r="DA370" s="109">
        <f>SUMIFS('Planificación 2026-1'!R:R,'Planificación 2026-1'!W:W,C370,'Planificación 2026-1'!H:H,"T3",'Planificación 2026-1'!I:I,"&lt;3")</f>
        <v>0</v>
      </c>
      <c r="DB370" s="109">
        <f>SUMIFS('Planificación 2026-1'!R:R,'Planificación 2026-1'!W:W,C370,'Planificación 2026-1'!H:H,"T2",'Planificación 2026-1'!I:I,"&lt;3")</f>
        <v>0</v>
      </c>
      <c r="DC370" s="109">
        <f>SUMIFS('Planificación 2026-1'!R:R,'Planificación 2026-1'!W:W,C370,'Planificación 2026-1'!H:H,"AE",'Planificación 2026-1'!I:I,"&lt;3")</f>
        <v>0</v>
      </c>
      <c r="DD370" s="109">
        <f>SUMIFS('Planificación 2026-1'!R:R,'Planificación 2026-1'!W:W,C370,'Planificación 2026-1'!H:H,"T4",'Planificación 2026-1'!I:I,"&lt;3")</f>
        <v>0</v>
      </c>
      <c r="DE370" s="108" t="str">
        <f t="shared" si="54"/>
        <v/>
      </c>
      <c r="DF370" s="41">
        <f>IF(C370="","",SUMIFS('Planificación 2026-1'!R:R,'Planificación 2026-1'!W:W,C370,'Planificación 2026-1'!F:F,"PRINCIPAL",'Planificación 2026-1'!X:X,"VIRTUAL"))</f>
        <v>0</v>
      </c>
      <c r="DG370" s="41">
        <f>IF(C370="","",SUMIFS('Planificación 2026-1'!R:R,'Planificación 2026-1'!W:W,C370,'Planificación 2026-1'!F:F,"PRINCIPAL",'Planificación 2026-1'!X:X,"PRESENCIAL"))</f>
        <v>0</v>
      </c>
      <c r="DH370" s="41">
        <f>IF(C370="","",SUMIFS('Planificación 2026-1'!R:R,'Planificación 2026-1'!W:W,C370,'Planificación 2026-1'!F:F,"PRINCIPAL",'Planificación 2026-1'!X:X,"HIBRIDO PRESENCIAL"))</f>
        <v>0</v>
      </c>
      <c r="DI370" s="108" t="str">
        <f t="shared" si="55"/>
        <v/>
      </c>
      <c r="DJ370" s="108">
        <f>IF(C370="","",SUMIFS('Planificación 2026-1'!R:R,'Planificación 2026-1'!W:W,C370,'Planificación 2026-1'!F:F,"FILIAL",'Planificación 2026-1'!X:X,"VIRTUAL"))</f>
        <v>0</v>
      </c>
      <c r="DK370" s="110">
        <f>IF(C370="","",SUMIFS('Planificación 2026-1'!R:R,'Planificación 2026-1'!W:W,C370,'Planificación 2026-1'!F:F,"FILIAL",'Planificación 2026-1'!X:X,"PRESENCIAL"))</f>
        <v>0</v>
      </c>
      <c r="DL370" s="61">
        <f>IF(C370="","",SUMIFS('Planificación 2026-1'!R:R,'Planificación 2026-1'!W:W,C370,'Planificación 2026-1'!F:F,"FILIAL",'Planificación 2026-1'!X:X,"HIBRIDO PRESENCIAL"))</f>
        <v>0</v>
      </c>
      <c r="DM370" s="111" t="str">
        <f t="shared" si="56"/>
        <v/>
      </c>
      <c r="DN370" s="108">
        <f>IF(C370="","",SUMIFS('Planificación 2026-1'!R:R,'Planificación 2026-1'!W:W,C370,'Planificación 2026-1'!F:F,"SUNAMPE",'Planificación 2026-1'!X:X,"VIRTUAL"))</f>
        <v>0</v>
      </c>
      <c r="DO370" s="61">
        <f>IF(C370="","",SUMIFS('Planificación 2026-1'!R:R,'Planificación 2026-1'!W:W,C370,'Planificación 2026-1'!F:F,"SUNAMPE",'Planificación 2026-1'!X:X,"PRESENCIAL"))</f>
        <v>0</v>
      </c>
      <c r="DP370" s="111" t="str">
        <f t="shared" si="57"/>
        <v/>
      </c>
      <c r="DQ370" s="108">
        <f>IF(C370="","",SUMIFS('Planificación 2026-1'!R:R,'Planificación 2026-1'!W:W,C370,'Planificación 2026-1'!F:F,"HUAURA",'Planificación 2026-1'!X:X,"VIRTUAL"))</f>
        <v>0</v>
      </c>
      <c r="DR370" s="61">
        <f>IF(C370="","",SUMIFS('Planificación 2026-1'!R:R,'Planificación 2026-1'!W:W,C370,'Planificación 2026-1'!F:F,"HUAURA",'Planificación 2026-1'!X:X,"PRESENCIAL"))</f>
        <v>0</v>
      </c>
      <c r="DS370" s="76">
        <f>SUMIFS('Planificación 2026-1'!R:R,'Planificación 2026-1'!W:W,C370,'Planificación 2026-1'!F:F,"PRINCIPAL",'Planificación 2026-1'!X:X,"VIRTUAL",'Planificación 2026-1'!I:I,"&gt;2")</f>
        <v>0</v>
      </c>
      <c r="DT370" s="76">
        <f>SUMIFS('Planificación 2026-1'!R:R,'Planificación 2026-1'!W:W,C370,'Planificación 2026-1'!F:F,"PRINCIPAL",'Planificación 2026-1'!X:X,"&lt;&gt;VIRTUAL",'Planificación 2026-1'!I:I,"&gt;2")</f>
        <v>0</v>
      </c>
      <c r="DU370" s="76">
        <f>SUMIFS('Planificación 2026-1'!R:R,'Planificación 2026-1'!W:W,C370,'Planificación 2026-1'!F:F,"SUNAMPE",'Planificación 2026-1'!X:X,"VIRTUAL",'Planificación 2026-1'!I:I,"&gt;2")</f>
        <v>0</v>
      </c>
      <c r="DV370" s="76">
        <f>SUMIFS('Planificación 2026-1'!R:R,'Planificación 2026-1'!W:W,C370,'Planificación 2026-1'!F:F,"SUNAMPE",'Planificación 2026-1'!X:X,"&lt;&gt;VIRTUAL",'Planificación 2026-1'!I:I,"&gt;2")</f>
        <v>0</v>
      </c>
      <c r="DW370" s="76">
        <f>SUMIFS('Planificación 2026-1'!R:R,'Planificación 2026-1'!W:W,C370,'Planificación 2026-1'!F:F,"FILIAL",'Planificación 2026-1'!X:X,"VIRTUAL",'Planificación 2026-1'!I:I,"&gt;2")</f>
        <v>0</v>
      </c>
      <c r="DX370" s="76">
        <f>SUMIFS('Planificación 2026-1'!R:R,'Planificación 2026-1'!W:W,C370,'Planificación 2026-1'!F:F,"FILIAL",'Planificación 2026-1'!X:X,"&lt;&gt;VIRTUAL",'Planificación 2026-1'!I:I,"&gt;2")</f>
        <v>0</v>
      </c>
      <c r="DY370" s="76">
        <f>SUMIFS('Planificación 2026-1'!R:R,'Planificación 2026-1'!W:W,C370,'Planificación 2026-1'!F:F,"PORUMA",'Planificación 2026-1'!X:X,"VIRTUAL",'Planificación 2026-1'!I:I,"&gt;2")</f>
        <v>0</v>
      </c>
      <c r="DZ370" s="76">
        <f>SUMIFS('Planificación 2026-1'!R:R,'Planificación 2026-1'!W:W,C370,'Planificación 2026-1'!F:F,"PORUMA",'Planificación 2026-1'!X:X,"&lt;&gt;VIRTUAL",'Planificación 2026-1'!I:I,"&gt;2")</f>
        <v>0</v>
      </c>
      <c r="EA370" s="76">
        <f>SUMIFS('Planificación 2026-1'!R:R,'Planificación 2026-1'!W:W,C370,'Planificación 2026-1'!F:F,"HUAURA",'Planificación 2026-1'!X:X,"VIRTUAL",'Planificación 2026-1'!I:I,"&gt;2")</f>
        <v>0</v>
      </c>
      <c r="EB370" s="76">
        <f>SUMIFS('Planificación 2026-1'!R:R,'Planificación 2026-1'!W:W,C370,'Planificación 2026-1'!F:F,"HUAURA",'Planificación 2026-1'!X:X,"&lt;&gt;VIRTUAL",'Planificación 2026-1'!I:I,"&gt;2")</f>
        <v>0</v>
      </c>
      <c r="EC370" s="76">
        <f>SUMIFS('Planificación 2026-1'!R:R,'Planificación 2026-1'!W:W,C370,'Planificación 2026-1'!F:F,"PRINCIPAL",'Planificación 2026-1'!X:X,"VIRTUAL",'Planificación 2026-1'!I:I,"&lt;3")</f>
        <v>0</v>
      </c>
      <c r="ED370" s="76">
        <f>SUMIFS('Planificación 2026-1'!R:R,'Planificación 2026-1'!W:W,C370,'Planificación 2026-1'!F:F,"PRINCIPAL",'Planificación 2026-1'!X:X,"&lt;&gt;VIRTUAL",'Planificación 2026-1'!I:I,"&lt;3")</f>
        <v>0</v>
      </c>
      <c r="EE370" s="76">
        <f>SUMIFS('Planificación 2026-1'!R:R,'Planificación 2026-1'!W:W,C370,'Planificación 2026-1'!F:F,"SUNAMPE",'Planificación 2026-1'!X:X,"VIRTUAL",'Planificación 2026-1'!I:I,"&lt;3")</f>
        <v>0</v>
      </c>
      <c r="EF370" s="76">
        <f>SUMIFS('Planificación 2026-1'!R:R,'Planificación 2026-1'!W:W,C370,'Planificación 2026-1'!F:F,"SUNAMPE",'Planificación 2026-1'!X:X,"&lt;&gt;VIRTUAL",'Planificación 2026-1'!I:I,"&lt;3")</f>
        <v>0</v>
      </c>
      <c r="EG370" s="76">
        <f>SUMIFS('Planificación 2026-1'!R:R,'Planificación 2026-1'!W:W,C370,'Planificación 2026-1'!F:F,"FILIAL",'Planificación 2026-1'!X:X,"VIRTUAL",'Planificación 2026-1'!I:I,"&lt;3")</f>
        <v>0</v>
      </c>
      <c r="EH370" s="76">
        <f>SUMIFS('Planificación 2026-1'!R:R,'Planificación 2026-1'!W:W,C370,'Planificación 2026-1'!F:F,"FILIAL",'Planificación 2026-1'!X:X,"&lt;&gt;VIRTUAL",'Planificación 2026-1'!I:I,"&lt;3")</f>
        <v>0</v>
      </c>
      <c r="EI370" s="76">
        <f>SUMIFS('Planificación 2026-1'!R:R,'Planificación 2026-1'!W:W,C370,'Planificación 2026-1'!F:F,"PORUMA",'Planificación 2026-1'!X:X,"VIRTUAL",'Planificación 2026-1'!I:I,"&lt;3")</f>
        <v>0</v>
      </c>
      <c r="EJ370" s="76">
        <f>SUMIFS('Planificación 2026-1'!R:R,'Planificación 2026-1'!W:W,C370,'Planificación 2026-1'!F:F,"PORUMA",'Planificación 2026-1'!X:X,"&lt;&gt;VIRTUAL",'Planificación 2026-1'!I:I,"&lt;3")</f>
        <v>0</v>
      </c>
      <c r="EK370" s="76">
        <f>SUMIFS('Planificación 2026-1'!R:R,'Planificación 2026-1'!W:W,C370,'Planificación 2026-1'!F:F,"HUAURA",'Planificación 2026-1'!X:X,"VIRTUAL",'Planificación 2026-1'!I:I,"&lt;3")</f>
        <v>0</v>
      </c>
      <c r="EL370" s="76">
        <f>SUMIFS('Planificación 2026-1'!R:R,'Planificación 2026-1'!W:W,C370,'Planificación 2026-1'!F:F,"HUAURA",'Planificación 2026-1'!X:X,"&lt;&gt;VIRTUAL",'Planificación 2026-1'!I:I,"&lt;3")</f>
        <v>0</v>
      </c>
      <c r="EM370" s="76"/>
      <c r="EN370" s="76">
        <f t="shared" si="50"/>
        <v>0</v>
      </c>
      <c r="EO370" s="76">
        <f t="shared" si="51"/>
        <v>0</v>
      </c>
      <c r="EP370" s="76" t="b">
        <f t="shared" si="52"/>
        <v>1</v>
      </c>
      <c r="EQ370" s="76" t="str">
        <f t="shared" si="53"/>
        <v/>
      </c>
      <c r="ER370" s="76" t="str">
        <f t="shared" si="58"/>
        <v>PRESENCIAL</v>
      </c>
    </row>
    <row r="371" spans="1:148" hidden="1">
      <c r="A371" s="83"/>
      <c r="B371" s="119">
        <v>368</v>
      </c>
      <c r="C371" s="115" t="s">
        <v>544</v>
      </c>
      <c r="D371" s="112">
        <f>SUMIF('Planificación 2026-1'!W:W,C371,'Planificación 2026-1'!R:R)</f>
        <v>12</v>
      </c>
      <c r="E371" s="114" t="s">
        <v>170</v>
      </c>
      <c r="F371" s="115" t="s">
        <v>171</v>
      </c>
      <c r="G371" s="115" t="s">
        <v>153</v>
      </c>
      <c r="H371" s="115" t="s">
        <v>125</v>
      </c>
      <c r="I371" s="107" t="str">
        <f>IF(SUM(COUNTIFS('Planificación 2026-1'!F:F,"PRINCIPAL",'Planificación 2026-1'!W:W,C371,'Planificación 2026-1'!H:H,"AF"))&gt;0,"P01"," ")</f>
        <v xml:space="preserve"> </v>
      </c>
      <c r="J371" s="108" t="str">
        <f>IF(SUM(COUNTIFS('Planificación 2026-1'!F:F,"PRINCIPAL",'Planificación 2026-1'!W:W,C371,'Planificación 2026-1'!H:H,"EN"))&gt;0,"P02"," ")</f>
        <v xml:space="preserve"> </v>
      </c>
      <c r="K371" s="108" t="str">
        <f>IF(SUM(COUNTIFS('Planificación 2026-1'!F:F,"PRINCIPAL",'Planificación 2026-1'!W:W,C371,'Planificación 2026-1'!H:H,"IS"))&gt;0,"P03"," ")</f>
        <v xml:space="preserve"> </v>
      </c>
      <c r="L371" s="108" t="str">
        <f>IF(SUM(COUNTIFS('Planificación 2026-1'!F:F,"PRINCIPAL",'Planificación 2026-1'!W:W,C371,'Planificación 2026-1'!H:H,"PS"))&gt;0,"P04"," ")</f>
        <v xml:space="preserve"> </v>
      </c>
      <c r="M371" s="108"/>
      <c r="N371" s="108" t="str">
        <f>IF(SUM(COUNTIFS('Planificación 2026-1'!F:F,"PRINCIPAL",'Planificación 2026-1'!W:W,C371,'Planificación 2026-1'!H:H,"IN"))&gt;0,"P06"," ")</f>
        <v>P06</v>
      </c>
      <c r="O371" s="108" t="str">
        <f>IF(SUM(COUNTIFS('Planificación 2026-1'!F:F,"PRINCIPAL",'Planificación 2026-1'!W:W,C371,'Planificación 2026-1'!H:H,"CA"))&gt;0,"P07"," ")</f>
        <v xml:space="preserve"> </v>
      </c>
      <c r="P371" s="108" t="str">
        <f>IF(SUM(COUNTIFS('Planificación 2026-1'!F:F,"PRINCIPAL",'Planificación 2026-1'!W:W,C371,'Planificación 2026-1'!H:H,"DE"))&gt;0,"P08"," ")</f>
        <v xml:space="preserve"> </v>
      </c>
      <c r="Q371" s="108" t="str">
        <f>IF(SUM(COUNTIFS('Planificación 2026-1'!F:F,"PRINCIPAL",'Planificación 2026-1'!W:W,C371,'Planificación 2026-1'!H:H,"OB"))&gt;0,"P09"," ")</f>
        <v xml:space="preserve"> </v>
      </c>
      <c r="R371" s="108" t="str">
        <f>IF(SUM(COUNTIFS('Planificación 2026-1'!F:F,"PRINCIPAL",'Planificación 2026-1'!W:W,C371,'Planificación 2026-1'!H:H,"MH"))&gt;0,"P31"," ")</f>
        <v xml:space="preserve"> </v>
      </c>
      <c r="S371" s="108" t="str">
        <f>IF(SUM(COUNTIFS('Planificación 2026-1'!F:F,"PRINCIPAL",'Planificación 2026-1'!W:W,C371,'Planificación 2026-1'!H:H,"IC"))&gt;0,"P32"," ")</f>
        <v xml:space="preserve"> </v>
      </c>
      <c r="T371" s="108" t="str">
        <f>IF(SUM(COUNTIFS('Planificación 2026-1'!F:F,"PRINCIPAL",'Planificación 2026-1'!W:W,C371,'Planificación 2026-1'!H:H,"AR"))&gt;0,"P34"," ")</f>
        <v xml:space="preserve"> </v>
      </c>
      <c r="U371" s="108" t="str">
        <f>IF(SUM(COUNTIFS('Planificación 2026-1'!F:F,"PRINCIPAL",'Planificación 2026-1'!W:W,C371,'Planificación 2026-1'!H:H,"T1"))&gt;0,"P35"," ")</f>
        <v xml:space="preserve"> </v>
      </c>
      <c r="V371" s="108" t="str">
        <f>IF(SUM(COUNTIFS('Planificación 2026-1'!F:F,"PRINCIPAL",'Planificación 2026-1'!W:W,C371,'Planificación 2026-1'!H:H,"T3"))&gt;0,"P36"," ")</f>
        <v xml:space="preserve"> </v>
      </c>
      <c r="W371" s="108" t="str">
        <f>IF(SUM(COUNTIFS('Planificación 2026-1'!F:F,"PRINCIPAL",'Planificación 2026-1'!W:W,C371,'Planificación 2026-1'!H:H,"T2"))&gt;0,"P37"," ")</f>
        <v xml:space="preserve"> </v>
      </c>
      <c r="X371" s="108" t="str">
        <f>IF(SUM(COUNTIFS('Planificación 2026-1'!F:F,"PRINCIPAL",'Planificación 2026-1'!W:W,C371,'Planificación 2026-1'!H:H,"AE"))&gt;0,"P38"," ")</f>
        <v xml:space="preserve"> </v>
      </c>
      <c r="Y371" s="108" t="str">
        <f>IF(SUM(COUNTIFS('Planificación 2026-1'!F:F,"PRINCIPAL",'Planificación 2026-1'!W:W,C371,'Planificación 2026-1'!H:H,"T4"))&gt;0,"P55"," ")</f>
        <v xml:space="preserve"> </v>
      </c>
      <c r="Z371" s="108" t="str">
        <f>IF(SUM(COUNTIFS('Planificación 2026-1'!F:F,"FILIAL",'Planificación 2026-1'!W:W,C371,'Planificación 2026-1'!H:H,"AF"))&gt;0," P01"," ")</f>
        <v xml:space="preserve"> </v>
      </c>
      <c r="AA371" s="108" t="str">
        <f>IF(SUM(COUNTIFS('Planificación 2026-1'!F:F,"FILIAL",'Planificación 2026-1'!W:W,C371,'Planificación 2026-1'!H:H,"EN"))&gt;0,"P02"," ")</f>
        <v xml:space="preserve"> </v>
      </c>
      <c r="AB371" s="108" t="str">
        <f>IF(SUM(COUNTIFS('Planificación 2026-1'!F:F,"FILIAL",'Planificación 2026-1'!W:W,C371,'Planificación 2026-1'!H:H,"IS"))&gt;0,"P03"," ")</f>
        <v xml:space="preserve"> </v>
      </c>
      <c r="AC371" s="108" t="str">
        <f>IF(SUM(COUNTIFS('Planificación 2026-1'!F:F,"FILIAL",'Planificación 2026-1'!W:W,C371,'Planificación 2026-1'!H:H,"PS"))&gt;0,"P04"," ")</f>
        <v xml:space="preserve"> </v>
      </c>
      <c r="AD371" s="108"/>
      <c r="AE371" s="108" t="str">
        <f>IF(SUM(COUNTIFS('Planificación 2026-1'!F:F,"FILIAL",'Planificación 2026-1'!W:W,C371,'Planificación 2026-1'!H:H,"IN"))&gt;0,"P06"," ")</f>
        <v>P06</v>
      </c>
      <c r="AF371" s="108" t="str">
        <f>IF(SUM(COUNTIFS('Planificación 2026-1'!F:F,"FILIAL",'Planificación 2026-1'!W:W,C371,'Planificación 2026-1'!H:H,"CA"))&gt;0,"P07"," ")</f>
        <v xml:space="preserve"> </v>
      </c>
      <c r="AG371" s="108" t="str">
        <f>IF(SUM(COUNTIFS('Planificación 2026-1'!F:F,"FILIAL",'Planificación 2026-1'!W:W,C371,'Planificación 2026-1'!H:H,"DE"))&gt;0,"P08"," ")</f>
        <v xml:space="preserve"> </v>
      </c>
      <c r="AH371" s="108" t="str">
        <f>IF(SUM(COUNTIFS('Planificación 2026-1'!F:F,"FILIAL",'Planificación 2026-1'!W:W,C371,'Planificación 2026-1'!H:H,"OB"))&gt;0,"P09"," ")</f>
        <v xml:space="preserve"> </v>
      </c>
      <c r="AI371" s="108" t="str">
        <f>IF(SUM(COUNTIFS('Planificación 2026-1'!F:F,"FILIAL",'Planificación 2026-1'!W:W,C371,'Planificación 2026-1'!H:H,"MH"))&gt;0,"P31"," ")</f>
        <v xml:space="preserve"> </v>
      </c>
      <c r="AJ371" s="108" t="str">
        <f>IF(SUM(COUNTIFS('Planificación 2026-1'!F:F,"FILIAL",'Planificación 2026-1'!W:W,C371,'Planificación 2026-1'!H:H,"IC"))&gt;0,"P32"," ")</f>
        <v xml:space="preserve"> </v>
      </c>
      <c r="AK371" s="108" t="str">
        <f>IF(SUM(COUNTIFS('Planificación 2026-1'!F:F,"FILIAL",'Planificación 2026-1'!W:W,C371,'Planificación 2026-1'!H:H,"AR"))&gt;0,"P34"," ")</f>
        <v xml:space="preserve"> </v>
      </c>
      <c r="AL371" s="108" t="str">
        <f>IF(SUM(COUNTIFS('Planificación 2026-1'!F:F,"FILIAL",'Planificación 2026-1'!W:W,C371,'Planificación 2026-1'!H:H,"T1"))&gt;0,"P35"," ")</f>
        <v xml:space="preserve"> </v>
      </c>
      <c r="AM371" s="108" t="str">
        <f>IF(SUM(COUNTIFS('Planificación 2026-1'!F:F,"FILIAL",'Planificación 2026-1'!W:W,C371,'Planificación 2026-1'!H:H,"T3"))&gt;0,"P36"," ")</f>
        <v xml:space="preserve"> </v>
      </c>
      <c r="AN371" s="108" t="str">
        <f>IF(SUM(COUNTIFS('Planificación 2026-1'!F:F,"FILIAL",'Planificación 2026-1'!W:W,C371,'Planificación 2026-1'!H:H,"T2"))&gt;0,"P37"," ")</f>
        <v xml:space="preserve"> </v>
      </c>
      <c r="AO371" s="108" t="str">
        <f>IF(SUM(COUNTIFS('Planificación 2026-1'!F:F,"FILIAL",'Planificación 2026-1'!W:W,C371,'Planificación 2026-1'!H:H,"AE"))&gt;0,"P38"," ")</f>
        <v xml:space="preserve"> </v>
      </c>
      <c r="AP371" s="108" t="str">
        <f>IF(SUM(COUNTIFS('Planificación 2026-1'!F:F,"FILIAL",'Planificación 2026-1'!W:W,C371,'Planificación 2026-1'!H:H,"T4"))&gt;0,"P55"," ")</f>
        <v xml:space="preserve"> </v>
      </c>
      <c r="AQ371" s="108" t="str">
        <f>IF(SUM(COUNTIFS('Planificación 2026-1'!F:F,"SUNAMPE",'Planificación 2026-1'!W:W,C371,'Planificación 2026-1'!H:H,"AF"))&gt;0," P01"," ")</f>
        <v xml:space="preserve"> </v>
      </c>
      <c r="AR371" s="108" t="str">
        <f>IF(SUM(COUNTIFS('Planificación 2026-1'!F:F,"SUNAMPE",'Planificación 2026-1'!W:W,C371,'Planificación 2026-1'!H:H,"EN"))&gt;0,"P02"," ")</f>
        <v xml:space="preserve"> </v>
      </c>
      <c r="AS371" s="108" t="str">
        <f>IF(SUM(COUNTIFS('Planificación 2026-1'!F:F,"SUNAMPE",'Planificación 2026-1'!W:W,C371,'Planificación 2026-1'!H:H,"IS"))&gt;0,"P03"," ")</f>
        <v xml:space="preserve"> </v>
      </c>
      <c r="AT371" s="108" t="str">
        <f>IF(SUM(COUNTIFS('Planificación 2026-1'!F:F,"SUNAMPE",'Planificación 2026-1'!W:W,C371,'Planificación 2026-1'!H:H,"PS"))&gt;0,"P04"," ")</f>
        <v xml:space="preserve"> </v>
      </c>
      <c r="AU371" s="108"/>
      <c r="AV371" s="108" t="str">
        <f>IF(SUM(COUNTIFS('Planificación 2026-1'!F:F,"SUNAMPE",'Planificación 2026-1'!W:W,C371,'Planificación 2026-1'!H:H,"IN"))&gt;0,"P06"," ")</f>
        <v xml:space="preserve"> </v>
      </c>
      <c r="AW371" s="108" t="str">
        <f>IF(SUM(COUNTIFS('Planificación 2026-1'!F:F,"SUNAMPE",'Planificación 2026-1'!W:W,C371,'Planificación 2026-1'!H:H,"CA"))&gt;0,"P07"," ")</f>
        <v xml:space="preserve"> </v>
      </c>
      <c r="AX371" s="108" t="str">
        <f>IF(SUM(COUNTIFS('Planificación 2026-1'!F:F,"SUNAMPE",'Planificación 2026-1'!W:W,C371,'Planificación 2026-1'!H:H,"DE"))&gt;0,"P08"," ")</f>
        <v xml:space="preserve"> </v>
      </c>
      <c r="AY371" s="108" t="str">
        <f>IF(SUM(COUNTIFS('Planificación 2026-1'!F:F,"SUNAMPE",'Planificación 2026-1'!W:W,C371,'Planificación 2026-1'!H:H,"OB"))&gt;0,"P09"," ")</f>
        <v xml:space="preserve"> </v>
      </c>
      <c r="AZ371" s="108" t="str">
        <f>IF(SUM(COUNTIFS('Planificación 2026-1'!F:F,"SUNAMPE",'Planificación 2026-1'!W:W,C371,'Planificación 2026-1'!H:H,"MH"))&gt;0,"P31"," ")</f>
        <v xml:space="preserve"> </v>
      </c>
      <c r="BA371" s="108" t="str">
        <f>IF(SUM(COUNTIFS('Planificación 2026-1'!F:F,"SUNAMPE",'Planificación 2026-1'!W:W,C371,'Planificación 2026-1'!H:H,"IC"))&gt;0,"P32"," ")</f>
        <v xml:space="preserve"> </v>
      </c>
      <c r="BB371" s="108" t="str">
        <f>IF(SUM(COUNTIFS('Planificación 2026-1'!F:F,"SUNAMPE",'Planificación 2026-1'!W:W,C371,'Planificación 2026-1'!H:H,"AR"))&gt;0,"P34"," ")</f>
        <v xml:space="preserve"> </v>
      </c>
      <c r="BC371" s="108" t="str">
        <f>IF(SUM(COUNTIFS('Planificación 2026-1'!F:F,"SUNAMPE",'Planificación 2026-1'!W:W,C371,'Planificación 2026-1'!H:H,"T1"))&gt;0,"P35"," ")</f>
        <v xml:space="preserve"> </v>
      </c>
      <c r="BD371" s="108" t="str">
        <f>IF(SUM(COUNTIFS('Planificación 2026-1'!F:F,"SUNAMPE",'Planificación 2026-1'!W:W,C371,'Planificación 2026-1'!H:H,"T3"))&gt;0,"P36"," ")</f>
        <v xml:space="preserve"> </v>
      </c>
      <c r="BE371" s="108" t="str">
        <f>IF(SUM(COUNTIFS('Planificación 2026-1'!F:F,"SUNAMPE",'Planificación 2026-1'!W:W,C371,'Planificación 2026-1'!H:H,"T2"))&gt;0,"P37"," ")</f>
        <v xml:space="preserve"> </v>
      </c>
      <c r="BF371" s="108" t="str">
        <f>IF(SUM(COUNTIFS('Planificación 2026-1'!F:F,"SUNAMPE",'Planificación 2026-1'!W:W,C371,'Planificación 2026-1'!H:H,"AE"))&gt;0,"P38"," ")</f>
        <v xml:space="preserve"> </v>
      </c>
      <c r="BG371" s="108" t="str">
        <f>IF(SUM(COUNTIFS('Planificación 2026-1'!F:F,"SUNAMPE",'Planificación 2026-1'!W:W,C371,'Planificación 2026-1'!H:H,"T4"))&gt;0,"P55"," ")</f>
        <v xml:space="preserve"> </v>
      </c>
      <c r="BH371" s="108" t="str">
        <f>IF(SUM(COUNTIFS('Planificación 2026-1'!F:F,"HUAURA",'Planificación 2026-1'!W:W,C371,'Planificación 2026-1'!H:H,"AF"))&gt;0," P01"," ")</f>
        <v xml:space="preserve"> </v>
      </c>
      <c r="BI371" s="108" t="str">
        <f>IF(SUM(COUNTIFS('Planificación 2026-1'!F:F,"HUAURA",'Planificación 2026-1'!W:W,C371,'Planificación 2026-1'!H:H,"EN"))&gt;0,"P02"," ")</f>
        <v xml:space="preserve"> </v>
      </c>
      <c r="BJ371" s="108" t="str">
        <f>IF(SUM(COUNTIFS('Planificación 2026-1'!F:F,"HUAURA",'Planificación 2026-1'!W:W,C371,'Planificación 2026-1'!H:H,"IS"))&gt;0,"P03"," ")</f>
        <v xml:space="preserve"> </v>
      </c>
      <c r="BK371" s="108" t="str">
        <f>IF(SUM(COUNTIFS('Planificación 2026-1'!F:F,"HUAURA",'Planificación 2026-1'!W:W,C371,'Planificación 2026-1'!H:H,"PS"))&gt;0,"P04"," ")</f>
        <v xml:space="preserve"> </v>
      </c>
      <c r="BL371" s="108"/>
      <c r="BM371" s="108" t="str">
        <f>IF(SUM(COUNTIFS('Planificación 2026-1'!F:F,"HUAURA",'Planificación 2026-1'!W:W,C371,'Planificación 2026-1'!H:H,"IN"))&gt;0,"P06"," ")</f>
        <v xml:space="preserve"> </v>
      </c>
      <c r="BN371" s="108" t="str">
        <f>IF(SUM(COUNTIFS('Planificación 2026-1'!F:F,"HUAURA",'Planificación 2026-1'!W:W,C371,'Planificación 2026-1'!H:H,"CA"))&gt;0,"P07"," ")</f>
        <v xml:space="preserve"> </v>
      </c>
      <c r="BO371" s="108" t="str">
        <f>IF(SUM(COUNTIFS('Planificación 2026-1'!F:F,"HUAURA",'Planificación 2026-1'!W:W,C371,'Planificación 2026-1'!H:H,"DE"))&gt;0,"P08"," ")</f>
        <v xml:space="preserve"> </v>
      </c>
      <c r="BP371" s="108" t="str">
        <f>IF(SUM(COUNTIFS('Planificación 2026-1'!F:F,"HUAURA",'Planificación 2026-1'!W:W,C371,'Planificación 2026-1'!H:H,"OB"))&gt;0,"P09"," ")</f>
        <v xml:space="preserve"> </v>
      </c>
      <c r="BQ371" s="108" t="str">
        <f>IF(SUM(COUNTIFS('Planificación 2026-1'!F:F,"HUAURA",'Planificación 2026-1'!W:W,C371,'Planificación 2026-1'!H:H,"MH"))&gt;0,"P31"," ")</f>
        <v xml:space="preserve"> </v>
      </c>
      <c r="BR371" s="108" t="str">
        <f>IF(SUM(COUNTIFS('Planificación 2026-1'!F:F,"HUAURA",'Planificación 2026-1'!W:W,C371,'Planificación 2026-1'!H:H,"IC"))&gt;0,"P32"," ")</f>
        <v xml:space="preserve"> </v>
      </c>
      <c r="BS371" s="108" t="str">
        <f>IF(SUM(COUNTIFS('Planificación 2026-1'!F:F,"HUAURA",'Planificación 2026-1'!W:W,C371,'Planificación 2026-1'!H:H,"AR"))&gt;0,"P34"," ")</f>
        <v xml:space="preserve"> </v>
      </c>
      <c r="BT371" s="108" t="str">
        <f>IF(SUM(COUNTIFS('Planificación 2026-1'!F:F,"HUAURA",'Planificación 2026-1'!W:W,C371,'Planificación 2026-1'!H:H,"T1"))&gt;0,"P35"," ")</f>
        <v xml:space="preserve"> </v>
      </c>
      <c r="BU371" s="108" t="str">
        <f>IF(SUM(COUNTIFS('Planificación 2026-1'!F:F,"HUAURA",'Planificación 2026-1'!W:W,C371,'Planificación 2026-1'!H:H,"T3"))&gt;0,"P36"," ")</f>
        <v xml:space="preserve"> </v>
      </c>
      <c r="BV371" s="108" t="str">
        <f>IF(SUM(COUNTIFS('Planificación 2026-1'!F:F,"HUAURA",'Planificación 2026-1'!W:W,C371,'Planificación 2026-1'!H:H,"T2"))&gt;0,"P37"," ")</f>
        <v xml:space="preserve"> </v>
      </c>
      <c r="BW371" s="108" t="str">
        <f>IF(SUM(COUNTIFS('Planificación 2026-1'!F:F,"HUAURA",'Planificación 2026-1'!W:W,C371,'Planificación 2026-1'!H:H,"AE"))&gt;0,"P38"," ")</f>
        <v xml:space="preserve"> </v>
      </c>
      <c r="BX371" s="108" t="str">
        <f>IF(SUM(COUNTIFS('Planificación 2026-1'!F:F,"HUAURA",'Planificación 2026-1'!W:W,C371,'Planificación 2026-1'!H:H,"T4"))&gt;0,"P55"," ")</f>
        <v xml:space="preserve"> </v>
      </c>
      <c r="BY371" s="109">
        <f>SUMIFS('Planificación 2026-1'!R:R,'Planificación 2026-1'!W:W,C371,'Planificación 2026-1'!H:H,"AF",'Planificación 2026-1'!I:I,"&gt;2")</f>
        <v>0</v>
      </c>
      <c r="BZ371" s="109">
        <f>SUMIFS('Planificación 2026-1'!R:R,'Planificación 2026-1'!W:W,C371,'Planificación 2026-1'!H:H,"EN",'Planificación 2026-1'!I:I,"&gt;2")</f>
        <v>0</v>
      </c>
      <c r="CA371" s="109">
        <f>SUMIFS('Planificación 2026-1'!R:R,'Planificación 2026-1'!W:W,C371,'Planificación 2026-1'!H:H,"IS",'Planificación 2026-1'!I:I,"&gt;2")</f>
        <v>0</v>
      </c>
      <c r="CB371" s="109">
        <f>SUMIFS('Planificación 2026-1'!R:R,'Planificación 2026-1'!W:W,C371,'Planificación 2026-1'!H:H,"PS",'Planificación 2026-1'!I:I,"&gt;2")</f>
        <v>0</v>
      </c>
      <c r="CC371" s="109">
        <f>SUMIFS('Planificación 2026-1'!R:R,'Planificación 2026-1'!W:W,C371,'Planificación 2026-1'!H:H,"IN",'Planificación 2026-1'!I:I,"&gt;2")</f>
        <v>12</v>
      </c>
      <c r="CD371" s="109">
        <f>SUMIFS('Planificación 2026-1'!R:R,'Planificación 2026-1'!W:W,C371,'Planificación 2026-1'!H:H,"CA",'Planificación 2026-1'!I:I,"&gt;2")</f>
        <v>0</v>
      </c>
      <c r="CE371" s="109">
        <f>SUMIFS('Planificación 2026-1'!R:R,'Planificación 2026-1'!W:W,C371,'Planificación 2026-1'!H:H,"DE",'Planificación 2026-1'!I:I,"&gt;2")</f>
        <v>0</v>
      </c>
      <c r="CF371" s="109">
        <f>SUMIFS('Planificación 2026-1'!R:R,'Planificación 2026-1'!W:W,C371,'Planificación 2026-1'!H:H,"OB",'Planificación 2026-1'!I:I,"&gt;2")</f>
        <v>0</v>
      </c>
      <c r="CG371" s="109">
        <f>SUMIFS('Planificación 2026-1'!R:R,'Planificación 2026-1'!W:W,C371,'Planificación 2026-1'!H:H,"MH",'Planificación 2026-1'!I:I,"&gt;2")</f>
        <v>0</v>
      </c>
      <c r="CH371" s="109">
        <f>SUMIFS('Planificación 2026-1'!R:R,'Planificación 2026-1'!W:W,C371,'Planificación 2026-1'!H:H,"IC",'Planificación 2026-1'!I:I,"&gt;2")</f>
        <v>0</v>
      </c>
      <c r="CI371" s="109">
        <f>SUMIFS('Planificación 2026-1'!R:R,'Planificación 2026-1'!W:W,C371,'Planificación 2026-1'!H:H,"AR",'Planificación 2026-1'!I:I,"&gt;2")</f>
        <v>0</v>
      </c>
      <c r="CJ371" s="109">
        <f>SUMIFS('Planificación 2026-1'!R:R,'Planificación 2026-1'!W:W,C371,'Planificación 2026-1'!H:H,"T1",'Planificación 2026-1'!I:I,"&gt;2")</f>
        <v>0</v>
      </c>
      <c r="CK371" s="109">
        <f>SUMIFS('Planificación 2026-1'!R:R,'Planificación 2026-1'!W:W,C371,'Planificación 2026-1'!H:H,"T3",'Planificación 2026-1'!I:I,"&gt;2")</f>
        <v>0</v>
      </c>
      <c r="CL371" s="109">
        <f>SUMIFS('Planificación 2026-1'!R:R,'Planificación 2026-1'!W:W,C371,'Planificación 2026-1'!H:H,"T2",'Planificación 2026-1'!I:I,"&gt;2")</f>
        <v>0</v>
      </c>
      <c r="CM371" s="109">
        <f>SUMIFS('Planificación 2026-1'!R:R,'Planificación 2026-1'!W:W,C371,'Planificación 2026-1'!H:H,"AE",'Planificación 2026-1'!I:I,"&gt;2")</f>
        <v>0</v>
      </c>
      <c r="CN371" s="109">
        <f>SUMIFS('Planificación 2026-1'!R:R,'Planificación 2026-1'!W:W,C371,'Planificación 2026-1'!H:H,"T4",'Planificación 2026-1'!I:I,"&gt;2")</f>
        <v>0</v>
      </c>
      <c r="CO371" s="109">
        <f>SUMIFS('Planificación 2026-1'!R:R,'Planificación 2026-1'!W:W,C371,'Planificación 2026-1'!H:H,"AF",'Planificación 2026-1'!I:I,"&lt;3")</f>
        <v>0</v>
      </c>
      <c r="CP371" s="109">
        <f>SUMIFS('Planificación 2026-1'!R:R,'Planificación 2026-1'!W:W,C371,'Planificación 2026-1'!H:H,"EN",'Planificación 2026-1'!I:I,"&lt;3")</f>
        <v>0</v>
      </c>
      <c r="CQ371" s="109">
        <f>SUMIFS('Planificación 2026-1'!R:R,'Planificación 2026-1'!W:W,C371,'Planificación 2026-1'!H:H,"IS",'Planificación 2026-1'!I:I,"&lt;3")</f>
        <v>0</v>
      </c>
      <c r="CR371" s="109">
        <f>SUMIFS('Planificación 2026-1'!R:R,'Planificación 2026-1'!W:W,C371,'Planificación 2026-1'!H:H,"PS",'Planificación 2026-1'!I:I,"&lt;3")</f>
        <v>0</v>
      </c>
      <c r="CS371" s="109">
        <f>SUMIFS('Planificación 2026-1'!R:R,'Planificación 2026-1'!W:W,C371,'Planificación 2026-1'!H:H,"IN",'Planificación 2026-1'!I:I,"&lt;3")</f>
        <v>0</v>
      </c>
      <c r="CT371" s="109">
        <f>SUMIFS('Planificación 2026-1'!R:R,'Planificación 2026-1'!W:W,C371,'Planificación 2026-1'!H:H,"CA",'Planificación 2026-1'!I:I,"&lt;3")</f>
        <v>0</v>
      </c>
      <c r="CU371" s="109">
        <f>SUMIFS('Planificación 2026-1'!R:R,'Planificación 2026-1'!W:W,C371,'Planificación 2026-1'!H:H,"DE",'Planificación 2026-1'!I:I,"&lt;3")</f>
        <v>0</v>
      </c>
      <c r="CV371" s="109">
        <f>SUMIFS('Planificación 2026-1'!R:R,'Planificación 2026-1'!W:W,C371,'Planificación 2026-1'!H:H,"OB",'Planificación 2026-1'!I:I,"&lt;3")</f>
        <v>0</v>
      </c>
      <c r="CW371" s="109">
        <f>SUMIFS('Planificación 2026-1'!R:R,'Planificación 2026-1'!W:W,C371,'Planificación 2026-1'!H:H,"MH",'Planificación 2026-1'!I:I,"&lt;3")</f>
        <v>0</v>
      </c>
      <c r="CX371" s="109">
        <f>SUMIFS('Planificación 2026-1'!R:R,'Planificación 2026-1'!W:W,C371,'Planificación 2026-1'!H:H,"IC",'Planificación 2026-1'!I:I,"&lt;3")</f>
        <v>0</v>
      </c>
      <c r="CY371" s="109">
        <f>SUMIFS('Planificación 2026-1'!R:R,'Planificación 2026-1'!W:W,C371,'Planificación 2026-1'!H:H,"AR",'Planificación 2026-1'!I:I,"&lt;3")</f>
        <v>0</v>
      </c>
      <c r="CZ371" s="109">
        <f>SUMIFS('Planificación 2026-1'!R:R,'Planificación 2026-1'!W:W,C371,'Planificación 2026-1'!H:H,"T1",'Planificación 2026-1'!I:I,"&lt;3")</f>
        <v>0</v>
      </c>
      <c r="DA371" s="109">
        <f>SUMIFS('Planificación 2026-1'!R:R,'Planificación 2026-1'!W:W,C371,'Planificación 2026-1'!H:H,"T3",'Planificación 2026-1'!I:I,"&lt;3")</f>
        <v>0</v>
      </c>
      <c r="DB371" s="109">
        <f>SUMIFS('Planificación 2026-1'!R:R,'Planificación 2026-1'!W:W,C371,'Planificación 2026-1'!H:H,"T2",'Planificación 2026-1'!I:I,"&lt;3")</f>
        <v>0</v>
      </c>
      <c r="DC371" s="109">
        <f>SUMIFS('Planificación 2026-1'!R:R,'Planificación 2026-1'!W:W,C371,'Planificación 2026-1'!H:H,"AE",'Planificación 2026-1'!I:I,"&lt;3")</f>
        <v>0</v>
      </c>
      <c r="DD371" s="109">
        <f>SUMIFS('Planificación 2026-1'!R:R,'Planificación 2026-1'!W:W,C371,'Planificación 2026-1'!H:H,"T4",'Planificación 2026-1'!I:I,"&lt;3")</f>
        <v>0</v>
      </c>
      <c r="DE371" s="108" t="str">
        <f t="shared" si="54"/>
        <v>P06</v>
      </c>
      <c r="DF371" s="41">
        <f>IF(C371="","",SUMIFS('Planificación 2026-1'!R:R,'Planificación 2026-1'!W:W,C371,'Planificación 2026-1'!F:F,"PRINCIPAL",'Planificación 2026-1'!X:X,"VIRTUAL"))</f>
        <v>6</v>
      </c>
      <c r="DG371" s="41">
        <f>IF(C371="","",SUMIFS('Planificación 2026-1'!R:R,'Planificación 2026-1'!W:W,C371,'Planificación 2026-1'!F:F,"PRINCIPAL",'Planificación 2026-1'!X:X,"PRESENCIAL"))</f>
        <v>0</v>
      </c>
      <c r="DH371" s="41">
        <f>IF(C371="","",SUMIFS('Planificación 2026-1'!R:R,'Planificación 2026-1'!W:W,C371,'Planificación 2026-1'!F:F,"PRINCIPAL",'Planificación 2026-1'!X:X,"HIBRIDO PRESENCIAL"))</f>
        <v>0</v>
      </c>
      <c r="DI371" s="108" t="str">
        <f t="shared" si="55"/>
        <v>P06</v>
      </c>
      <c r="DJ371" s="108">
        <f>IF(C371="","",SUMIFS('Planificación 2026-1'!R:R,'Planificación 2026-1'!W:W,C371,'Planificación 2026-1'!F:F,"FILIAL",'Planificación 2026-1'!X:X,"VIRTUAL"))</f>
        <v>6</v>
      </c>
      <c r="DK371" s="110">
        <f>IF(C371="","",SUMIFS('Planificación 2026-1'!R:R,'Planificación 2026-1'!W:W,C371,'Planificación 2026-1'!F:F,"FILIAL",'Planificación 2026-1'!X:X,"PRESENCIAL"))</f>
        <v>0</v>
      </c>
      <c r="DL371" s="61">
        <f>IF(C371="","",SUMIFS('Planificación 2026-1'!R:R,'Planificación 2026-1'!W:W,C371,'Planificación 2026-1'!F:F,"FILIAL",'Planificación 2026-1'!X:X,"HIBRIDO PRESENCIAL"))</f>
        <v>0</v>
      </c>
      <c r="DM371" s="111" t="str">
        <f t="shared" si="56"/>
        <v/>
      </c>
      <c r="DN371" s="108">
        <f>IF(C371="","",SUMIFS('Planificación 2026-1'!R:R,'Planificación 2026-1'!W:W,C371,'Planificación 2026-1'!F:F,"SUNAMPE",'Planificación 2026-1'!X:X,"VIRTUAL"))</f>
        <v>0</v>
      </c>
      <c r="DO371" s="61">
        <f>IF(C371="","",SUMIFS('Planificación 2026-1'!R:R,'Planificación 2026-1'!W:W,C371,'Planificación 2026-1'!F:F,"SUNAMPE",'Planificación 2026-1'!X:X,"PRESENCIAL"))</f>
        <v>0</v>
      </c>
      <c r="DP371" s="111" t="str">
        <f t="shared" si="57"/>
        <v/>
      </c>
      <c r="DQ371" s="108">
        <f>IF(C371="","",SUMIFS('Planificación 2026-1'!R:R,'Planificación 2026-1'!W:W,C371,'Planificación 2026-1'!F:F,"HUAURA",'Planificación 2026-1'!X:X,"VIRTUAL"))</f>
        <v>0</v>
      </c>
      <c r="DR371" s="61">
        <f>IF(C371="","",SUMIFS('Planificación 2026-1'!R:R,'Planificación 2026-1'!W:W,C371,'Planificación 2026-1'!F:F,"HUAURA",'Planificación 2026-1'!X:X,"PRESENCIAL"))</f>
        <v>0</v>
      </c>
      <c r="DS371" s="76">
        <f>SUMIFS('Planificación 2026-1'!R:R,'Planificación 2026-1'!W:W,C371,'Planificación 2026-1'!F:F,"PRINCIPAL",'Planificación 2026-1'!X:X,"VIRTUAL",'Planificación 2026-1'!I:I,"&gt;2")</f>
        <v>6</v>
      </c>
      <c r="DT371" s="76">
        <f>SUMIFS('Planificación 2026-1'!R:R,'Planificación 2026-1'!W:W,C371,'Planificación 2026-1'!F:F,"PRINCIPAL",'Planificación 2026-1'!X:X,"&lt;&gt;VIRTUAL",'Planificación 2026-1'!I:I,"&gt;2")</f>
        <v>0</v>
      </c>
      <c r="DU371" s="76">
        <f>SUMIFS('Planificación 2026-1'!R:R,'Planificación 2026-1'!W:W,C371,'Planificación 2026-1'!F:F,"SUNAMPE",'Planificación 2026-1'!X:X,"VIRTUAL",'Planificación 2026-1'!I:I,"&gt;2")</f>
        <v>0</v>
      </c>
      <c r="DV371" s="76">
        <f>SUMIFS('Planificación 2026-1'!R:R,'Planificación 2026-1'!W:W,C371,'Planificación 2026-1'!F:F,"SUNAMPE",'Planificación 2026-1'!X:X,"&lt;&gt;VIRTUAL",'Planificación 2026-1'!I:I,"&gt;2")</f>
        <v>0</v>
      </c>
      <c r="DW371" s="76">
        <f>SUMIFS('Planificación 2026-1'!R:R,'Planificación 2026-1'!W:W,C371,'Planificación 2026-1'!F:F,"FILIAL",'Planificación 2026-1'!X:X,"VIRTUAL",'Planificación 2026-1'!I:I,"&gt;2")</f>
        <v>6</v>
      </c>
      <c r="DX371" s="76">
        <f>SUMIFS('Planificación 2026-1'!R:R,'Planificación 2026-1'!W:W,C371,'Planificación 2026-1'!F:F,"FILIAL",'Planificación 2026-1'!X:X,"&lt;&gt;VIRTUAL",'Planificación 2026-1'!I:I,"&gt;2")</f>
        <v>0</v>
      </c>
      <c r="DY371" s="76">
        <f>SUMIFS('Planificación 2026-1'!R:R,'Planificación 2026-1'!W:W,C371,'Planificación 2026-1'!F:F,"PORUMA",'Planificación 2026-1'!X:X,"VIRTUAL",'Planificación 2026-1'!I:I,"&gt;2")</f>
        <v>0</v>
      </c>
      <c r="DZ371" s="76">
        <f>SUMIFS('Planificación 2026-1'!R:R,'Planificación 2026-1'!W:W,C371,'Planificación 2026-1'!F:F,"PORUMA",'Planificación 2026-1'!X:X,"&lt;&gt;VIRTUAL",'Planificación 2026-1'!I:I,"&gt;2")</f>
        <v>0</v>
      </c>
      <c r="EA371" s="76">
        <f>SUMIFS('Planificación 2026-1'!R:R,'Planificación 2026-1'!W:W,C371,'Planificación 2026-1'!F:F,"HUAURA",'Planificación 2026-1'!X:X,"VIRTUAL",'Planificación 2026-1'!I:I,"&gt;2")</f>
        <v>0</v>
      </c>
      <c r="EB371" s="76">
        <f>SUMIFS('Planificación 2026-1'!R:R,'Planificación 2026-1'!W:W,C371,'Planificación 2026-1'!F:F,"HUAURA",'Planificación 2026-1'!X:X,"&lt;&gt;VIRTUAL",'Planificación 2026-1'!I:I,"&gt;2")</f>
        <v>0</v>
      </c>
      <c r="EC371" s="76">
        <f>SUMIFS('Planificación 2026-1'!R:R,'Planificación 2026-1'!W:W,C371,'Planificación 2026-1'!F:F,"PRINCIPAL",'Planificación 2026-1'!X:X,"VIRTUAL",'Planificación 2026-1'!I:I,"&lt;3")</f>
        <v>0</v>
      </c>
      <c r="ED371" s="76">
        <f>SUMIFS('Planificación 2026-1'!R:R,'Planificación 2026-1'!W:W,C371,'Planificación 2026-1'!F:F,"PRINCIPAL",'Planificación 2026-1'!X:X,"&lt;&gt;VIRTUAL",'Planificación 2026-1'!I:I,"&lt;3")</f>
        <v>0</v>
      </c>
      <c r="EE371" s="76">
        <f>SUMIFS('Planificación 2026-1'!R:R,'Planificación 2026-1'!W:W,C371,'Planificación 2026-1'!F:F,"SUNAMPE",'Planificación 2026-1'!X:X,"VIRTUAL",'Planificación 2026-1'!I:I,"&lt;3")</f>
        <v>0</v>
      </c>
      <c r="EF371" s="76">
        <f>SUMIFS('Planificación 2026-1'!R:R,'Planificación 2026-1'!W:W,C371,'Planificación 2026-1'!F:F,"SUNAMPE",'Planificación 2026-1'!X:X,"&lt;&gt;VIRTUAL",'Planificación 2026-1'!I:I,"&lt;3")</f>
        <v>0</v>
      </c>
      <c r="EG371" s="76">
        <f>SUMIFS('Planificación 2026-1'!R:R,'Planificación 2026-1'!W:W,C371,'Planificación 2026-1'!F:F,"FILIAL",'Planificación 2026-1'!X:X,"VIRTUAL",'Planificación 2026-1'!I:I,"&lt;3")</f>
        <v>0</v>
      </c>
      <c r="EH371" s="76">
        <f>SUMIFS('Planificación 2026-1'!R:R,'Planificación 2026-1'!W:W,C371,'Planificación 2026-1'!F:F,"FILIAL",'Planificación 2026-1'!X:X,"&lt;&gt;VIRTUAL",'Planificación 2026-1'!I:I,"&lt;3")</f>
        <v>0</v>
      </c>
      <c r="EI371" s="76">
        <f>SUMIFS('Planificación 2026-1'!R:R,'Planificación 2026-1'!W:W,C371,'Planificación 2026-1'!F:F,"PORUMA",'Planificación 2026-1'!X:X,"VIRTUAL",'Planificación 2026-1'!I:I,"&lt;3")</f>
        <v>0</v>
      </c>
      <c r="EJ371" s="76">
        <f>SUMIFS('Planificación 2026-1'!R:R,'Planificación 2026-1'!W:W,C371,'Planificación 2026-1'!F:F,"PORUMA",'Planificación 2026-1'!X:X,"&lt;&gt;VIRTUAL",'Planificación 2026-1'!I:I,"&lt;3")</f>
        <v>0</v>
      </c>
      <c r="EK371" s="76">
        <f>SUMIFS('Planificación 2026-1'!R:R,'Planificación 2026-1'!W:W,C371,'Planificación 2026-1'!F:F,"HUAURA",'Planificación 2026-1'!X:X,"VIRTUAL",'Planificación 2026-1'!I:I,"&lt;3")</f>
        <v>0</v>
      </c>
      <c r="EL371" s="76">
        <f>SUMIFS('Planificación 2026-1'!R:R,'Planificación 2026-1'!W:W,C371,'Planificación 2026-1'!F:F,"HUAURA",'Planificación 2026-1'!X:X,"&lt;&gt;VIRTUAL",'Planificación 2026-1'!I:I,"&lt;3")</f>
        <v>0</v>
      </c>
      <c r="EM371" s="76"/>
      <c r="EN371" s="76">
        <f t="shared" si="50"/>
        <v>12</v>
      </c>
      <c r="EO371" s="76">
        <f t="shared" si="51"/>
        <v>0</v>
      </c>
      <c r="EP371" s="76" t="b">
        <f t="shared" si="52"/>
        <v>1</v>
      </c>
      <c r="EQ371" s="76" t="str">
        <f t="shared" si="53"/>
        <v/>
      </c>
      <c r="ER371" s="76" t="str">
        <f t="shared" si="58"/>
        <v>VIRTUAL</v>
      </c>
    </row>
    <row r="372" spans="1:148" hidden="1">
      <c r="A372" s="83"/>
      <c r="B372" s="119">
        <v>369</v>
      </c>
      <c r="C372" s="115" t="s">
        <v>545</v>
      </c>
      <c r="D372" s="112">
        <f>SUMIF('Planificación 2026-1'!W:W,C372,'Planificación 2026-1'!R:R)</f>
        <v>0</v>
      </c>
      <c r="E372" s="114" t="s">
        <v>170</v>
      </c>
      <c r="F372" s="115" t="s">
        <v>171</v>
      </c>
      <c r="G372" s="115" t="s">
        <v>13</v>
      </c>
      <c r="H372" s="115" t="s">
        <v>144</v>
      </c>
      <c r="I372" s="107" t="str">
        <f>IF(SUM(COUNTIFS('Planificación 2026-1'!F:F,"PRINCIPAL",'Planificación 2026-1'!W:W,C372,'Planificación 2026-1'!H:H,"AF"))&gt;0,"P01"," ")</f>
        <v xml:space="preserve"> </v>
      </c>
      <c r="J372" s="108" t="str">
        <f>IF(SUM(COUNTIFS('Planificación 2026-1'!F:F,"PRINCIPAL",'Planificación 2026-1'!W:W,C372,'Planificación 2026-1'!H:H,"EN"))&gt;0,"P02"," ")</f>
        <v xml:space="preserve"> </v>
      </c>
      <c r="K372" s="108" t="str">
        <f>IF(SUM(COUNTIFS('Planificación 2026-1'!F:F,"PRINCIPAL",'Planificación 2026-1'!W:W,C372,'Planificación 2026-1'!H:H,"IS"))&gt;0,"P03"," ")</f>
        <v xml:space="preserve"> </v>
      </c>
      <c r="L372" s="108" t="str">
        <f>IF(SUM(COUNTIFS('Planificación 2026-1'!F:F,"PRINCIPAL",'Planificación 2026-1'!W:W,C372,'Planificación 2026-1'!H:H,"PS"))&gt;0,"P04"," ")</f>
        <v xml:space="preserve"> </v>
      </c>
      <c r="M372" s="108"/>
      <c r="N372" s="108" t="str">
        <f>IF(SUM(COUNTIFS('Planificación 2026-1'!F:F,"PRINCIPAL",'Planificación 2026-1'!W:W,C372,'Planificación 2026-1'!H:H,"IN"))&gt;0,"P06"," ")</f>
        <v xml:space="preserve"> </v>
      </c>
      <c r="O372" s="108" t="str">
        <f>IF(SUM(COUNTIFS('Planificación 2026-1'!F:F,"PRINCIPAL",'Planificación 2026-1'!W:W,C372,'Planificación 2026-1'!H:H,"CA"))&gt;0,"P07"," ")</f>
        <v xml:space="preserve"> </v>
      </c>
      <c r="P372" s="108" t="str">
        <f>IF(SUM(COUNTIFS('Planificación 2026-1'!F:F,"PRINCIPAL",'Planificación 2026-1'!W:W,C372,'Planificación 2026-1'!H:H,"DE"))&gt;0,"P08"," ")</f>
        <v xml:space="preserve"> </v>
      </c>
      <c r="Q372" s="108" t="str">
        <f>IF(SUM(COUNTIFS('Planificación 2026-1'!F:F,"PRINCIPAL",'Planificación 2026-1'!W:W,C372,'Planificación 2026-1'!H:H,"OB"))&gt;0,"P09"," ")</f>
        <v xml:space="preserve"> </v>
      </c>
      <c r="R372" s="108" t="str">
        <f>IF(SUM(COUNTIFS('Planificación 2026-1'!F:F,"PRINCIPAL",'Planificación 2026-1'!W:W,C372,'Planificación 2026-1'!H:H,"MH"))&gt;0,"P31"," ")</f>
        <v xml:space="preserve"> </v>
      </c>
      <c r="S372" s="108" t="str">
        <f>IF(SUM(COUNTIFS('Planificación 2026-1'!F:F,"PRINCIPAL",'Planificación 2026-1'!W:W,C372,'Planificación 2026-1'!H:H,"IC"))&gt;0,"P32"," ")</f>
        <v xml:space="preserve"> </v>
      </c>
      <c r="T372" s="108" t="str">
        <f>IF(SUM(COUNTIFS('Planificación 2026-1'!F:F,"PRINCIPAL",'Planificación 2026-1'!W:W,C372,'Planificación 2026-1'!H:H,"AR"))&gt;0,"P34"," ")</f>
        <v xml:space="preserve"> </v>
      </c>
      <c r="U372" s="108" t="str">
        <f>IF(SUM(COUNTIFS('Planificación 2026-1'!F:F,"PRINCIPAL",'Planificación 2026-1'!W:W,C372,'Planificación 2026-1'!H:H,"T1"))&gt;0,"P35"," ")</f>
        <v xml:space="preserve"> </v>
      </c>
      <c r="V372" s="108" t="str">
        <f>IF(SUM(COUNTIFS('Planificación 2026-1'!F:F,"PRINCIPAL",'Planificación 2026-1'!W:W,C372,'Planificación 2026-1'!H:H,"T3"))&gt;0,"P36"," ")</f>
        <v xml:space="preserve"> </v>
      </c>
      <c r="W372" s="108" t="str">
        <f>IF(SUM(COUNTIFS('Planificación 2026-1'!F:F,"PRINCIPAL",'Planificación 2026-1'!W:W,C372,'Planificación 2026-1'!H:H,"T2"))&gt;0,"P37"," ")</f>
        <v xml:space="preserve"> </v>
      </c>
      <c r="X372" s="108" t="str">
        <f>IF(SUM(COUNTIFS('Planificación 2026-1'!F:F,"PRINCIPAL",'Planificación 2026-1'!W:W,C372,'Planificación 2026-1'!H:H,"AE"))&gt;0,"P38"," ")</f>
        <v xml:space="preserve"> </v>
      </c>
      <c r="Y372" s="108" t="str">
        <f>IF(SUM(COUNTIFS('Planificación 2026-1'!F:F,"PRINCIPAL",'Planificación 2026-1'!W:W,C372,'Planificación 2026-1'!H:H,"T4"))&gt;0,"P55"," ")</f>
        <v xml:space="preserve"> </v>
      </c>
      <c r="Z372" s="108" t="str">
        <f>IF(SUM(COUNTIFS('Planificación 2026-1'!F:F,"FILIAL",'Planificación 2026-1'!W:W,C372,'Planificación 2026-1'!H:H,"AF"))&gt;0," P01"," ")</f>
        <v xml:space="preserve"> </v>
      </c>
      <c r="AA372" s="108" t="str">
        <f>IF(SUM(COUNTIFS('Planificación 2026-1'!F:F,"FILIAL",'Planificación 2026-1'!W:W,C372,'Planificación 2026-1'!H:H,"EN"))&gt;0,"P02"," ")</f>
        <v xml:space="preserve"> </v>
      </c>
      <c r="AB372" s="108" t="str">
        <f>IF(SUM(COUNTIFS('Planificación 2026-1'!F:F,"FILIAL",'Planificación 2026-1'!W:W,C372,'Planificación 2026-1'!H:H,"IS"))&gt;0,"P03"," ")</f>
        <v xml:space="preserve"> </v>
      </c>
      <c r="AC372" s="108" t="str">
        <f>IF(SUM(COUNTIFS('Planificación 2026-1'!F:F,"FILIAL",'Planificación 2026-1'!W:W,C372,'Planificación 2026-1'!H:H,"PS"))&gt;0,"P04"," ")</f>
        <v xml:space="preserve"> </v>
      </c>
      <c r="AD372" s="108"/>
      <c r="AE372" s="108" t="str">
        <f>IF(SUM(COUNTIFS('Planificación 2026-1'!F:F,"FILIAL",'Planificación 2026-1'!W:W,C372,'Planificación 2026-1'!H:H,"IN"))&gt;0,"P06"," ")</f>
        <v xml:space="preserve"> </v>
      </c>
      <c r="AF372" s="108" t="str">
        <f>IF(SUM(COUNTIFS('Planificación 2026-1'!F:F,"FILIAL",'Planificación 2026-1'!W:W,C372,'Planificación 2026-1'!H:H,"CA"))&gt;0,"P07"," ")</f>
        <v xml:space="preserve"> </v>
      </c>
      <c r="AG372" s="108" t="str">
        <f>IF(SUM(COUNTIFS('Planificación 2026-1'!F:F,"FILIAL",'Planificación 2026-1'!W:W,C372,'Planificación 2026-1'!H:H,"DE"))&gt;0,"P08"," ")</f>
        <v xml:space="preserve"> </v>
      </c>
      <c r="AH372" s="108" t="str">
        <f>IF(SUM(COUNTIFS('Planificación 2026-1'!F:F,"FILIAL",'Planificación 2026-1'!W:W,C372,'Planificación 2026-1'!H:H,"OB"))&gt;0,"P09"," ")</f>
        <v xml:space="preserve"> </v>
      </c>
      <c r="AI372" s="108" t="str">
        <f>IF(SUM(COUNTIFS('Planificación 2026-1'!F:F,"FILIAL",'Planificación 2026-1'!W:W,C372,'Planificación 2026-1'!H:H,"MH"))&gt;0,"P31"," ")</f>
        <v xml:space="preserve"> </v>
      </c>
      <c r="AJ372" s="108" t="str">
        <f>IF(SUM(COUNTIFS('Planificación 2026-1'!F:F,"FILIAL",'Planificación 2026-1'!W:W,C372,'Planificación 2026-1'!H:H,"IC"))&gt;0,"P32"," ")</f>
        <v xml:space="preserve"> </v>
      </c>
      <c r="AK372" s="108" t="str">
        <f>IF(SUM(COUNTIFS('Planificación 2026-1'!F:F,"FILIAL",'Planificación 2026-1'!W:W,C372,'Planificación 2026-1'!H:H,"AR"))&gt;0,"P34"," ")</f>
        <v xml:space="preserve"> </v>
      </c>
      <c r="AL372" s="108" t="str">
        <f>IF(SUM(COUNTIFS('Planificación 2026-1'!F:F,"FILIAL",'Planificación 2026-1'!W:W,C372,'Planificación 2026-1'!H:H,"T1"))&gt;0,"P35"," ")</f>
        <v xml:space="preserve"> </v>
      </c>
      <c r="AM372" s="108" t="str">
        <f>IF(SUM(COUNTIFS('Planificación 2026-1'!F:F,"FILIAL",'Planificación 2026-1'!W:W,C372,'Planificación 2026-1'!H:H,"T3"))&gt;0,"P36"," ")</f>
        <v xml:space="preserve"> </v>
      </c>
      <c r="AN372" s="108" t="str">
        <f>IF(SUM(COUNTIFS('Planificación 2026-1'!F:F,"FILIAL",'Planificación 2026-1'!W:W,C372,'Planificación 2026-1'!H:H,"T2"))&gt;0,"P37"," ")</f>
        <v xml:space="preserve"> </v>
      </c>
      <c r="AO372" s="108" t="str">
        <f>IF(SUM(COUNTIFS('Planificación 2026-1'!F:F,"FILIAL",'Planificación 2026-1'!W:W,C372,'Planificación 2026-1'!H:H,"AE"))&gt;0,"P38"," ")</f>
        <v xml:space="preserve"> </v>
      </c>
      <c r="AP372" s="108" t="str">
        <f>IF(SUM(COUNTIFS('Planificación 2026-1'!F:F,"FILIAL",'Planificación 2026-1'!W:W,C372,'Planificación 2026-1'!H:H,"T4"))&gt;0,"P55"," ")</f>
        <v xml:space="preserve"> </v>
      </c>
      <c r="AQ372" s="108" t="str">
        <f>IF(SUM(COUNTIFS('Planificación 2026-1'!F:F,"SUNAMPE",'Planificación 2026-1'!W:W,C372,'Planificación 2026-1'!H:H,"AF"))&gt;0," P01"," ")</f>
        <v xml:space="preserve"> </v>
      </c>
      <c r="AR372" s="108" t="str">
        <f>IF(SUM(COUNTIFS('Planificación 2026-1'!F:F,"SUNAMPE",'Planificación 2026-1'!W:W,C372,'Planificación 2026-1'!H:H,"EN"))&gt;0,"P02"," ")</f>
        <v xml:space="preserve"> </v>
      </c>
      <c r="AS372" s="108" t="str">
        <f>IF(SUM(COUNTIFS('Planificación 2026-1'!F:F,"SUNAMPE",'Planificación 2026-1'!W:W,C372,'Planificación 2026-1'!H:H,"IS"))&gt;0,"P03"," ")</f>
        <v xml:space="preserve"> </v>
      </c>
      <c r="AT372" s="108" t="str">
        <f>IF(SUM(COUNTIFS('Planificación 2026-1'!F:F,"SUNAMPE",'Planificación 2026-1'!W:W,C372,'Planificación 2026-1'!H:H,"PS"))&gt;0,"P04"," ")</f>
        <v xml:space="preserve"> </v>
      </c>
      <c r="AU372" s="108"/>
      <c r="AV372" s="108" t="str">
        <f>IF(SUM(COUNTIFS('Planificación 2026-1'!F:F,"SUNAMPE",'Planificación 2026-1'!W:W,C372,'Planificación 2026-1'!H:H,"IN"))&gt;0,"P06"," ")</f>
        <v xml:space="preserve"> </v>
      </c>
      <c r="AW372" s="108" t="str">
        <f>IF(SUM(COUNTIFS('Planificación 2026-1'!F:F,"SUNAMPE",'Planificación 2026-1'!W:W,C372,'Planificación 2026-1'!H:H,"CA"))&gt;0,"P07"," ")</f>
        <v xml:space="preserve"> </v>
      </c>
      <c r="AX372" s="108" t="str">
        <f>IF(SUM(COUNTIFS('Planificación 2026-1'!F:F,"SUNAMPE",'Planificación 2026-1'!W:W,C372,'Planificación 2026-1'!H:H,"DE"))&gt;0,"P08"," ")</f>
        <v xml:space="preserve"> </v>
      </c>
      <c r="AY372" s="108" t="str">
        <f>IF(SUM(COUNTIFS('Planificación 2026-1'!F:F,"SUNAMPE",'Planificación 2026-1'!W:W,C372,'Planificación 2026-1'!H:H,"OB"))&gt;0,"P09"," ")</f>
        <v xml:space="preserve"> </v>
      </c>
      <c r="AZ372" s="108" t="str">
        <f>IF(SUM(COUNTIFS('Planificación 2026-1'!F:F,"SUNAMPE",'Planificación 2026-1'!W:W,C372,'Planificación 2026-1'!H:H,"MH"))&gt;0,"P31"," ")</f>
        <v xml:space="preserve"> </v>
      </c>
      <c r="BA372" s="108" t="str">
        <f>IF(SUM(COUNTIFS('Planificación 2026-1'!F:F,"SUNAMPE",'Planificación 2026-1'!W:W,C372,'Planificación 2026-1'!H:H,"IC"))&gt;0,"P32"," ")</f>
        <v xml:space="preserve"> </v>
      </c>
      <c r="BB372" s="108" t="str">
        <f>IF(SUM(COUNTIFS('Planificación 2026-1'!F:F,"SUNAMPE",'Planificación 2026-1'!W:W,C372,'Planificación 2026-1'!H:H,"AR"))&gt;0,"P34"," ")</f>
        <v xml:space="preserve"> </v>
      </c>
      <c r="BC372" s="108" t="str">
        <f>IF(SUM(COUNTIFS('Planificación 2026-1'!F:F,"SUNAMPE",'Planificación 2026-1'!W:W,C372,'Planificación 2026-1'!H:H,"T1"))&gt;0,"P35"," ")</f>
        <v xml:space="preserve"> </v>
      </c>
      <c r="BD372" s="108" t="str">
        <f>IF(SUM(COUNTIFS('Planificación 2026-1'!F:F,"SUNAMPE",'Planificación 2026-1'!W:W,C372,'Planificación 2026-1'!H:H,"T3"))&gt;0,"P36"," ")</f>
        <v xml:space="preserve"> </v>
      </c>
      <c r="BE372" s="108" t="str">
        <f>IF(SUM(COUNTIFS('Planificación 2026-1'!F:F,"SUNAMPE",'Planificación 2026-1'!W:W,C372,'Planificación 2026-1'!H:H,"T2"))&gt;0,"P37"," ")</f>
        <v xml:space="preserve"> </v>
      </c>
      <c r="BF372" s="108" t="str">
        <f>IF(SUM(COUNTIFS('Planificación 2026-1'!F:F,"SUNAMPE",'Planificación 2026-1'!W:W,C372,'Planificación 2026-1'!H:H,"AE"))&gt;0,"P38"," ")</f>
        <v xml:space="preserve"> </v>
      </c>
      <c r="BG372" s="108" t="str">
        <f>IF(SUM(COUNTIFS('Planificación 2026-1'!F:F,"SUNAMPE",'Planificación 2026-1'!W:W,C372,'Planificación 2026-1'!H:H,"T4"))&gt;0,"P55"," ")</f>
        <v xml:space="preserve"> </v>
      </c>
      <c r="BH372" s="108" t="str">
        <f>IF(SUM(COUNTIFS('Planificación 2026-1'!F:F,"HUAURA",'Planificación 2026-1'!W:W,C372,'Planificación 2026-1'!H:H,"AF"))&gt;0," P01"," ")</f>
        <v xml:space="preserve"> </v>
      </c>
      <c r="BI372" s="108" t="str">
        <f>IF(SUM(COUNTIFS('Planificación 2026-1'!F:F,"HUAURA",'Planificación 2026-1'!W:W,C372,'Planificación 2026-1'!H:H,"EN"))&gt;0,"P02"," ")</f>
        <v xml:space="preserve"> </v>
      </c>
      <c r="BJ372" s="108" t="str">
        <f>IF(SUM(COUNTIFS('Planificación 2026-1'!F:F,"HUAURA",'Planificación 2026-1'!W:W,C372,'Planificación 2026-1'!H:H,"IS"))&gt;0,"P03"," ")</f>
        <v xml:space="preserve"> </v>
      </c>
      <c r="BK372" s="108" t="str">
        <f>IF(SUM(COUNTIFS('Planificación 2026-1'!F:F,"HUAURA",'Planificación 2026-1'!W:W,C372,'Planificación 2026-1'!H:H,"PS"))&gt;0,"P04"," ")</f>
        <v xml:space="preserve"> </v>
      </c>
      <c r="BL372" s="108"/>
      <c r="BM372" s="108" t="str">
        <f>IF(SUM(COUNTIFS('Planificación 2026-1'!F:F,"HUAURA",'Planificación 2026-1'!W:W,C372,'Planificación 2026-1'!H:H,"IN"))&gt;0,"P06"," ")</f>
        <v xml:space="preserve"> </v>
      </c>
      <c r="BN372" s="108" t="str">
        <f>IF(SUM(COUNTIFS('Planificación 2026-1'!F:F,"HUAURA",'Planificación 2026-1'!W:W,C372,'Planificación 2026-1'!H:H,"CA"))&gt;0,"P07"," ")</f>
        <v xml:space="preserve"> </v>
      </c>
      <c r="BO372" s="108" t="str">
        <f>IF(SUM(COUNTIFS('Planificación 2026-1'!F:F,"HUAURA",'Planificación 2026-1'!W:W,C372,'Planificación 2026-1'!H:H,"DE"))&gt;0,"P08"," ")</f>
        <v xml:space="preserve"> </v>
      </c>
      <c r="BP372" s="108" t="str">
        <f>IF(SUM(COUNTIFS('Planificación 2026-1'!F:F,"HUAURA",'Planificación 2026-1'!W:W,C372,'Planificación 2026-1'!H:H,"OB"))&gt;0,"P09"," ")</f>
        <v xml:space="preserve"> </v>
      </c>
      <c r="BQ372" s="108" t="str">
        <f>IF(SUM(COUNTIFS('Planificación 2026-1'!F:F,"HUAURA",'Planificación 2026-1'!W:W,C372,'Planificación 2026-1'!H:H,"MH"))&gt;0,"P31"," ")</f>
        <v xml:space="preserve"> </v>
      </c>
      <c r="BR372" s="108" t="str">
        <f>IF(SUM(COUNTIFS('Planificación 2026-1'!F:F,"HUAURA",'Planificación 2026-1'!W:W,C372,'Planificación 2026-1'!H:H,"IC"))&gt;0,"P32"," ")</f>
        <v xml:space="preserve"> </v>
      </c>
      <c r="BS372" s="108" t="str">
        <f>IF(SUM(COUNTIFS('Planificación 2026-1'!F:F,"HUAURA",'Planificación 2026-1'!W:W,C372,'Planificación 2026-1'!H:H,"AR"))&gt;0,"P34"," ")</f>
        <v xml:space="preserve"> </v>
      </c>
      <c r="BT372" s="108" t="str">
        <f>IF(SUM(COUNTIFS('Planificación 2026-1'!F:F,"HUAURA",'Planificación 2026-1'!W:W,C372,'Planificación 2026-1'!H:H,"T1"))&gt;0,"P35"," ")</f>
        <v xml:space="preserve"> </v>
      </c>
      <c r="BU372" s="108" t="str">
        <f>IF(SUM(COUNTIFS('Planificación 2026-1'!F:F,"HUAURA",'Planificación 2026-1'!W:W,C372,'Planificación 2026-1'!H:H,"T3"))&gt;0,"P36"," ")</f>
        <v xml:space="preserve"> </v>
      </c>
      <c r="BV372" s="108" t="str">
        <f>IF(SUM(COUNTIFS('Planificación 2026-1'!F:F,"HUAURA",'Planificación 2026-1'!W:W,C372,'Planificación 2026-1'!H:H,"T2"))&gt;0,"P37"," ")</f>
        <v xml:space="preserve"> </v>
      </c>
      <c r="BW372" s="108" t="str">
        <f>IF(SUM(COUNTIFS('Planificación 2026-1'!F:F,"HUAURA",'Planificación 2026-1'!W:W,C372,'Planificación 2026-1'!H:H,"AE"))&gt;0,"P38"," ")</f>
        <v xml:space="preserve"> </v>
      </c>
      <c r="BX372" s="108" t="str">
        <f>IF(SUM(COUNTIFS('Planificación 2026-1'!F:F,"HUAURA",'Planificación 2026-1'!W:W,C372,'Planificación 2026-1'!H:H,"T4"))&gt;0,"P55"," ")</f>
        <v xml:space="preserve"> </v>
      </c>
      <c r="BY372" s="109">
        <f>SUMIFS('Planificación 2026-1'!R:R,'Planificación 2026-1'!W:W,C372,'Planificación 2026-1'!H:H,"AF",'Planificación 2026-1'!I:I,"&gt;2")</f>
        <v>0</v>
      </c>
      <c r="BZ372" s="109">
        <f>SUMIFS('Planificación 2026-1'!R:R,'Planificación 2026-1'!W:W,C372,'Planificación 2026-1'!H:H,"EN",'Planificación 2026-1'!I:I,"&gt;2")</f>
        <v>0</v>
      </c>
      <c r="CA372" s="109">
        <f>SUMIFS('Planificación 2026-1'!R:R,'Planificación 2026-1'!W:W,C372,'Planificación 2026-1'!H:H,"IS",'Planificación 2026-1'!I:I,"&gt;2")</f>
        <v>0</v>
      </c>
      <c r="CB372" s="109">
        <f>SUMIFS('Planificación 2026-1'!R:R,'Planificación 2026-1'!W:W,C372,'Planificación 2026-1'!H:H,"PS",'Planificación 2026-1'!I:I,"&gt;2")</f>
        <v>0</v>
      </c>
      <c r="CC372" s="109">
        <f>SUMIFS('Planificación 2026-1'!R:R,'Planificación 2026-1'!W:W,C372,'Planificación 2026-1'!H:H,"IN",'Planificación 2026-1'!I:I,"&gt;2")</f>
        <v>0</v>
      </c>
      <c r="CD372" s="109">
        <f>SUMIFS('Planificación 2026-1'!R:R,'Planificación 2026-1'!W:W,C372,'Planificación 2026-1'!H:H,"CA",'Planificación 2026-1'!I:I,"&gt;2")</f>
        <v>0</v>
      </c>
      <c r="CE372" s="109">
        <f>SUMIFS('Planificación 2026-1'!R:R,'Planificación 2026-1'!W:W,C372,'Planificación 2026-1'!H:H,"DE",'Planificación 2026-1'!I:I,"&gt;2")</f>
        <v>0</v>
      </c>
      <c r="CF372" s="109">
        <f>SUMIFS('Planificación 2026-1'!R:R,'Planificación 2026-1'!W:W,C372,'Planificación 2026-1'!H:H,"OB",'Planificación 2026-1'!I:I,"&gt;2")</f>
        <v>0</v>
      </c>
      <c r="CG372" s="109">
        <f>SUMIFS('Planificación 2026-1'!R:R,'Planificación 2026-1'!W:W,C372,'Planificación 2026-1'!H:H,"MH",'Planificación 2026-1'!I:I,"&gt;2")</f>
        <v>0</v>
      </c>
      <c r="CH372" s="109">
        <f>SUMIFS('Planificación 2026-1'!R:R,'Planificación 2026-1'!W:W,C372,'Planificación 2026-1'!H:H,"IC",'Planificación 2026-1'!I:I,"&gt;2")</f>
        <v>0</v>
      </c>
      <c r="CI372" s="109">
        <f>SUMIFS('Planificación 2026-1'!R:R,'Planificación 2026-1'!W:W,C372,'Planificación 2026-1'!H:H,"AR",'Planificación 2026-1'!I:I,"&gt;2")</f>
        <v>0</v>
      </c>
      <c r="CJ372" s="109">
        <f>SUMIFS('Planificación 2026-1'!R:R,'Planificación 2026-1'!W:W,C372,'Planificación 2026-1'!H:H,"T1",'Planificación 2026-1'!I:I,"&gt;2")</f>
        <v>0</v>
      </c>
      <c r="CK372" s="109">
        <f>SUMIFS('Planificación 2026-1'!R:R,'Planificación 2026-1'!W:W,C372,'Planificación 2026-1'!H:H,"T3",'Planificación 2026-1'!I:I,"&gt;2")</f>
        <v>0</v>
      </c>
      <c r="CL372" s="109">
        <f>SUMIFS('Planificación 2026-1'!R:R,'Planificación 2026-1'!W:W,C372,'Planificación 2026-1'!H:H,"T2",'Planificación 2026-1'!I:I,"&gt;2")</f>
        <v>0</v>
      </c>
      <c r="CM372" s="109">
        <f>SUMIFS('Planificación 2026-1'!R:R,'Planificación 2026-1'!W:W,C372,'Planificación 2026-1'!H:H,"AE",'Planificación 2026-1'!I:I,"&gt;2")</f>
        <v>0</v>
      </c>
      <c r="CN372" s="109">
        <f>SUMIFS('Planificación 2026-1'!R:R,'Planificación 2026-1'!W:W,C372,'Planificación 2026-1'!H:H,"T4",'Planificación 2026-1'!I:I,"&gt;2")</f>
        <v>0</v>
      </c>
      <c r="CO372" s="109">
        <f>SUMIFS('Planificación 2026-1'!R:R,'Planificación 2026-1'!W:W,C372,'Planificación 2026-1'!H:H,"AF",'Planificación 2026-1'!I:I,"&lt;3")</f>
        <v>0</v>
      </c>
      <c r="CP372" s="109">
        <f>SUMIFS('Planificación 2026-1'!R:R,'Planificación 2026-1'!W:W,C372,'Planificación 2026-1'!H:H,"EN",'Planificación 2026-1'!I:I,"&lt;3")</f>
        <v>0</v>
      </c>
      <c r="CQ372" s="109">
        <f>SUMIFS('Planificación 2026-1'!R:R,'Planificación 2026-1'!W:W,C372,'Planificación 2026-1'!H:H,"IS",'Planificación 2026-1'!I:I,"&lt;3")</f>
        <v>0</v>
      </c>
      <c r="CR372" s="109">
        <f>SUMIFS('Planificación 2026-1'!R:R,'Planificación 2026-1'!W:W,C372,'Planificación 2026-1'!H:H,"PS",'Planificación 2026-1'!I:I,"&lt;3")</f>
        <v>0</v>
      </c>
      <c r="CS372" s="109">
        <f>SUMIFS('Planificación 2026-1'!R:R,'Planificación 2026-1'!W:W,C372,'Planificación 2026-1'!H:H,"IN",'Planificación 2026-1'!I:I,"&lt;3")</f>
        <v>0</v>
      </c>
      <c r="CT372" s="109">
        <f>SUMIFS('Planificación 2026-1'!R:R,'Planificación 2026-1'!W:W,C372,'Planificación 2026-1'!H:H,"CA",'Planificación 2026-1'!I:I,"&lt;3")</f>
        <v>0</v>
      </c>
      <c r="CU372" s="109">
        <f>SUMIFS('Planificación 2026-1'!R:R,'Planificación 2026-1'!W:W,C372,'Planificación 2026-1'!H:H,"DE",'Planificación 2026-1'!I:I,"&lt;3")</f>
        <v>0</v>
      </c>
      <c r="CV372" s="109">
        <f>SUMIFS('Planificación 2026-1'!R:R,'Planificación 2026-1'!W:W,C372,'Planificación 2026-1'!H:H,"OB",'Planificación 2026-1'!I:I,"&lt;3")</f>
        <v>0</v>
      </c>
      <c r="CW372" s="109">
        <f>SUMIFS('Planificación 2026-1'!R:R,'Planificación 2026-1'!W:W,C372,'Planificación 2026-1'!H:H,"MH",'Planificación 2026-1'!I:I,"&lt;3")</f>
        <v>0</v>
      </c>
      <c r="CX372" s="109">
        <f>SUMIFS('Planificación 2026-1'!R:R,'Planificación 2026-1'!W:W,C372,'Planificación 2026-1'!H:H,"IC",'Planificación 2026-1'!I:I,"&lt;3")</f>
        <v>0</v>
      </c>
      <c r="CY372" s="109">
        <f>SUMIFS('Planificación 2026-1'!R:R,'Planificación 2026-1'!W:W,C372,'Planificación 2026-1'!H:H,"AR",'Planificación 2026-1'!I:I,"&lt;3")</f>
        <v>0</v>
      </c>
      <c r="CZ372" s="109">
        <f>SUMIFS('Planificación 2026-1'!R:R,'Planificación 2026-1'!W:W,C372,'Planificación 2026-1'!H:H,"T1",'Planificación 2026-1'!I:I,"&lt;3")</f>
        <v>0</v>
      </c>
      <c r="DA372" s="109">
        <f>SUMIFS('Planificación 2026-1'!R:R,'Planificación 2026-1'!W:W,C372,'Planificación 2026-1'!H:H,"T3",'Planificación 2026-1'!I:I,"&lt;3")</f>
        <v>0</v>
      </c>
      <c r="DB372" s="109">
        <f>SUMIFS('Planificación 2026-1'!R:R,'Planificación 2026-1'!W:W,C372,'Planificación 2026-1'!H:H,"T2",'Planificación 2026-1'!I:I,"&lt;3")</f>
        <v>0</v>
      </c>
      <c r="DC372" s="109">
        <f>SUMIFS('Planificación 2026-1'!R:R,'Planificación 2026-1'!W:W,C372,'Planificación 2026-1'!H:H,"AE",'Planificación 2026-1'!I:I,"&lt;3")</f>
        <v>0</v>
      </c>
      <c r="DD372" s="109">
        <f>SUMIFS('Planificación 2026-1'!R:R,'Planificación 2026-1'!W:W,C372,'Planificación 2026-1'!H:H,"T4",'Planificación 2026-1'!I:I,"&lt;3")</f>
        <v>0</v>
      </c>
      <c r="DE372" s="108" t="str">
        <f t="shared" si="54"/>
        <v/>
      </c>
      <c r="DF372" s="41">
        <f>IF(C372="","",SUMIFS('Planificación 2026-1'!R:R,'Planificación 2026-1'!W:W,C372,'Planificación 2026-1'!F:F,"PRINCIPAL",'Planificación 2026-1'!X:X,"VIRTUAL"))</f>
        <v>0</v>
      </c>
      <c r="DG372" s="41">
        <f>IF(C372="","",SUMIFS('Planificación 2026-1'!R:R,'Planificación 2026-1'!W:W,C372,'Planificación 2026-1'!F:F,"PRINCIPAL",'Planificación 2026-1'!X:X,"PRESENCIAL"))</f>
        <v>0</v>
      </c>
      <c r="DH372" s="41">
        <f>IF(C372="","",SUMIFS('Planificación 2026-1'!R:R,'Planificación 2026-1'!W:W,C372,'Planificación 2026-1'!F:F,"PRINCIPAL",'Planificación 2026-1'!X:X,"HIBRIDO PRESENCIAL"))</f>
        <v>0</v>
      </c>
      <c r="DI372" s="108" t="str">
        <f t="shared" si="55"/>
        <v/>
      </c>
      <c r="DJ372" s="108">
        <f>IF(C372="","",SUMIFS('Planificación 2026-1'!R:R,'Planificación 2026-1'!W:W,C372,'Planificación 2026-1'!F:F,"FILIAL",'Planificación 2026-1'!X:X,"VIRTUAL"))</f>
        <v>0</v>
      </c>
      <c r="DK372" s="110">
        <f>IF(C372="","",SUMIFS('Planificación 2026-1'!R:R,'Planificación 2026-1'!W:W,C372,'Planificación 2026-1'!F:F,"FILIAL",'Planificación 2026-1'!X:X,"PRESENCIAL"))</f>
        <v>0</v>
      </c>
      <c r="DL372" s="61">
        <f>IF(C372="","",SUMIFS('Planificación 2026-1'!R:R,'Planificación 2026-1'!W:W,C372,'Planificación 2026-1'!F:F,"FILIAL",'Planificación 2026-1'!X:X,"HIBRIDO PRESENCIAL"))</f>
        <v>0</v>
      </c>
      <c r="DM372" s="111" t="str">
        <f t="shared" si="56"/>
        <v/>
      </c>
      <c r="DN372" s="108">
        <f>IF(C372="","",SUMIFS('Planificación 2026-1'!R:R,'Planificación 2026-1'!W:W,C372,'Planificación 2026-1'!F:F,"SUNAMPE",'Planificación 2026-1'!X:X,"VIRTUAL"))</f>
        <v>0</v>
      </c>
      <c r="DO372" s="61">
        <f>IF(C372="","",SUMIFS('Planificación 2026-1'!R:R,'Planificación 2026-1'!W:W,C372,'Planificación 2026-1'!F:F,"SUNAMPE",'Planificación 2026-1'!X:X,"PRESENCIAL"))</f>
        <v>0</v>
      </c>
      <c r="DP372" s="111" t="str">
        <f t="shared" si="57"/>
        <v/>
      </c>
      <c r="DQ372" s="108">
        <f>IF(C372="","",SUMIFS('Planificación 2026-1'!R:R,'Planificación 2026-1'!W:W,C372,'Planificación 2026-1'!F:F,"HUAURA",'Planificación 2026-1'!X:X,"VIRTUAL"))</f>
        <v>0</v>
      </c>
      <c r="DR372" s="61">
        <f>IF(C372="","",SUMIFS('Planificación 2026-1'!R:R,'Planificación 2026-1'!W:W,C372,'Planificación 2026-1'!F:F,"HUAURA",'Planificación 2026-1'!X:X,"PRESENCIAL"))</f>
        <v>0</v>
      </c>
      <c r="DS372" s="76">
        <f>SUMIFS('Planificación 2026-1'!R:R,'Planificación 2026-1'!W:W,C372,'Planificación 2026-1'!F:F,"PRINCIPAL",'Planificación 2026-1'!X:X,"VIRTUAL",'Planificación 2026-1'!I:I,"&gt;2")</f>
        <v>0</v>
      </c>
      <c r="DT372" s="76">
        <f>SUMIFS('Planificación 2026-1'!R:R,'Planificación 2026-1'!W:W,C372,'Planificación 2026-1'!F:F,"PRINCIPAL",'Planificación 2026-1'!X:X,"&lt;&gt;VIRTUAL",'Planificación 2026-1'!I:I,"&gt;2")</f>
        <v>0</v>
      </c>
      <c r="DU372" s="76">
        <f>SUMIFS('Planificación 2026-1'!R:R,'Planificación 2026-1'!W:W,C372,'Planificación 2026-1'!F:F,"SUNAMPE",'Planificación 2026-1'!X:X,"VIRTUAL",'Planificación 2026-1'!I:I,"&gt;2")</f>
        <v>0</v>
      </c>
      <c r="DV372" s="76">
        <f>SUMIFS('Planificación 2026-1'!R:R,'Planificación 2026-1'!W:W,C372,'Planificación 2026-1'!F:F,"SUNAMPE",'Planificación 2026-1'!X:X,"&lt;&gt;VIRTUAL",'Planificación 2026-1'!I:I,"&gt;2")</f>
        <v>0</v>
      </c>
      <c r="DW372" s="76">
        <f>SUMIFS('Planificación 2026-1'!R:R,'Planificación 2026-1'!W:W,C372,'Planificación 2026-1'!F:F,"FILIAL",'Planificación 2026-1'!X:X,"VIRTUAL",'Planificación 2026-1'!I:I,"&gt;2")</f>
        <v>0</v>
      </c>
      <c r="DX372" s="76">
        <f>SUMIFS('Planificación 2026-1'!R:R,'Planificación 2026-1'!W:W,C372,'Planificación 2026-1'!F:F,"FILIAL",'Planificación 2026-1'!X:X,"&lt;&gt;VIRTUAL",'Planificación 2026-1'!I:I,"&gt;2")</f>
        <v>0</v>
      </c>
      <c r="DY372" s="76">
        <f>SUMIFS('Planificación 2026-1'!R:R,'Planificación 2026-1'!W:W,C372,'Planificación 2026-1'!F:F,"PORUMA",'Planificación 2026-1'!X:X,"VIRTUAL",'Planificación 2026-1'!I:I,"&gt;2")</f>
        <v>0</v>
      </c>
      <c r="DZ372" s="76">
        <f>SUMIFS('Planificación 2026-1'!R:R,'Planificación 2026-1'!W:W,C372,'Planificación 2026-1'!F:F,"PORUMA",'Planificación 2026-1'!X:X,"&lt;&gt;VIRTUAL",'Planificación 2026-1'!I:I,"&gt;2")</f>
        <v>0</v>
      </c>
      <c r="EA372" s="76">
        <f>SUMIFS('Planificación 2026-1'!R:R,'Planificación 2026-1'!W:W,C372,'Planificación 2026-1'!F:F,"HUAURA",'Planificación 2026-1'!X:X,"VIRTUAL",'Planificación 2026-1'!I:I,"&gt;2")</f>
        <v>0</v>
      </c>
      <c r="EB372" s="76">
        <f>SUMIFS('Planificación 2026-1'!R:R,'Planificación 2026-1'!W:W,C372,'Planificación 2026-1'!F:F,"HUAURA",'Planificación 2026-1'!X:X,"&lt;&gt;VIRTUAL",'Planificación 2026-1'!I:I,"&gt;2")</f>
        <v>0</v>
      </c>
      <c r="EC372" s="76">
        <f>SUMIFS('Planificación 2026-1'!R:R,'Planificación 2026-1'!W:W,C372,'Planificación 2026-1'!F:F,"PRINCIPAL",'Planificación 2026-1'!X:X,"VIRTUAL",'Planificación 2026-1'!I:I,"&lt;3")</f>
        <v>0</v>
      </c>
      <c r="ED372" s="76">
        <f>SUMIFS('Planificación 2026-1'!R:R,'Planificación 2026-1'!W:W,C372,'Planificación 2026-1'!F:F,"PRINCIPAL",'Planificación 2026-1'!X:X,"&lt;&gt;VIRTUAL",'Planificación 2026-1'!I:I,"&lt;3")</f>
        <v>0</v>
      </c>
      <c r="EE372" s="76">
        <f>SUMIFS('Planificación 2026-1'!R:R,'Planificación 2026-1'!W:W,C372,'Planificación 2026-1'!F:F,"SUNAMPE",'Planificación 2026-1'!X:X,"VIRTUAL",'Planificación 2026-1'!I:I,"&lt;3")</f>
        <v>0</v>
      </c>
      <c r="EF372" s="76">
        <f>SUMIFS('Planificación 2026-1'!R:R,'Planificación 2026-1'!W:W,C372,'Planificación 2026-1'!F:F,"SUNAMPE",'Planificación 2026-1'!X:X,"&lt;&gt;VIRTUAL",'Planificación 2026-1'!I:I,"&lt;3")</f>
        <v>0</v>
      </c>
      <c r="EG372" s="76">
        <f>SUMIFS('Planificación 2026-1'!R:R,'Planificación 2026-1'!W:W,C372,'Planificación 2026-1'!F:F,"FILIAL",'Planificación 2026-1'!X:X,"VIRTUAL",'Planificación 2026-1'!I:I,"&lt;3")</f>
        <v>0</v>
      </c>
      <c r="EH372" s="76">
        <f>SUMIFS('Planificación 2026-1'!R:R,'Planificación 2026-1'!W:W,C372,'Planificación 2026-1'!F:F,"FILIAL",'Planificación 2026-1'!X:X,"&lt;&gt;VIRTUAL",'Planificación 2026-1'!I:I,"&lt;3")</f>
        <v>0</v>
      </c>
      <c r="EI372" s="76">
        <f>SUMIFS('Planificación 2026-1'!R:R,'Planificación 2026-1'!W:W,C372,'Planificación 2026-1'!F:F,"PORUMA",'Planificación 2026-1'!X:X,"VIRTUAL",'Planificación 2026-1'!I:I,"&lt;3")</f>
        <v>0</v>
      </c>
      <c r="EJ372" s="76">
        <f>SUMIFS('Planificación 2026-1'!R:R,'Planificación 2026-1'!W:W,C372,'Planificación 2026-1'!F:F,"PORUMA",'Planificación 2026-1'!X:X,"&lt;&gt;VIRTUAL",'Planificación 2026-1'!I:I,"&lt;3")</f>
        <v>0</v>
      </c>
      <c r="EK372" s="76">
        <f>SUMIFS('Planificación 2026-1'!R:R,'Planificación 2026-1'!W:W,C372,'Planificación 2026-1'!F:F,"HUAURA",'Planificación 2026-1'!X:X,"VIRTUAL",'Planificación 2026-1'!I:I,"&lt;3")</f>
        <v>0</v>
      </c>
      <c r="EL372" s="76">
        <f>SUMIFS('Planificación 2026-1'!R:R,'Planificación 2026-1'!W:W,C372,'Planificación 2026-1'!F:F,"HUAURA",'Planificación 2026-1'!X:X,"&lt;&gt;VIRTUAL",'Planificación 2026-1'!I:I,"&lt;3")</f>
        <v>0</v>
      </c>
      <c r="EM372" s="76"/>
      <c r="EN372" s="76">
        <f t="shared" si="50"/>
        <v>0</v>
      </c>
      <c r="EO372" s="76">
        <f t="shared" si="51"/>
        <v>0</v>
      </c>
      <c r="EP372" s="76" t="b">
        <f t="shared" si="52"/>
        <v>1</v>
      </c>
      <c r="EQ372" s="76" t="str">
        <f t="shared" si="53"/>
        <v/>
      </c>
      <c r="ER372" s="76" t="str">
        <f t="shared" si="58"/>
        <v>PRESENCIAL</v>
      </c>
    </row>
    <row r="373" spans="1:148" hidden="1">
      <c r="A373" s="83"/>
      <c r="B373" s="119">
        <v>370</v>
      </c>
      <c r="C373" s="115" t="s">
        <v>546</v>
      </c>
      <c r="D373" s="112">
        <f>SUMIF('Planificación 2026-1'!W:W,C373,'Planificación 2026-1'!R:R)</f>
        <v>0</v>
      </c>
      <c r="E373" s="114" t="s">
        <v>170</v>
      </c>
      <c r="F373" s="115" t="s">
        <v>171</v>
      </c>
      <c r="G373" s="115" t="s">
        <v>13</v>
      </c>
      <c r="H373" s="115" t="s">
        <v>130</v>
      </c>
      <c r="I373" s="107" t="str">
        <f>IF(SUM(COUNTIFS('Planificación 2026-1'!F:F,"PRINCIPAL",'Planificación 2026-1'!W:W,C373,'Planificación 2026-1'!H:H,"AF"))&gt;0,"P01"," ")</f>
        <v xml:space="preserve"> </v>
      </c>
      <c r="J373" s="108" t="str">
        <f>IF(SUM(COUNTIFS('Planificación 2026-1'!F:F,"PRINCIPAL",'Planificación 2026-1'!W:W,C373,'Planificación 2026-1'!H:H,"EN"))&gt;0,"P02"," ")</f>
        <v xml:space="preserve"> </v>
      </c>
      <c r="K373" s="108" t="str">
        <f>IF(SUM(COUNTIFS('Planificación 2026-1'!F:F,"PRINCIPAL",'Planificación 2026-1'!W:W,C373,'Planificación 2026-1'!H:H,"IS"))&gt;0,"P03"," ")</f>
        <v xml:space="preserve"> </v>
      </c>
      <c r="L373" s="108" t="str">
        <f>IF(SUM(COUNTIFS('Planificación 2026-1'!F:F,"PRINCIPAL",'Planificación 2026-1'!W:W,C373,'Planificación 2026-1'!H:H,"PS"))&gt;0,"P04"," ")</f>
        <v xml:space="preserve"> </v>
      </c>
      <c r="M373" s="108"/>
      <c r="N373" s="108" t="str">
        <f>IF(SUM(COUNTIFS('Planificación 2026-1'!F:F,"PRINCIPAL",'Planificación 2026-1'!W:W,C373,'Planificación 2026-1'!H:H,"IN"))&gt;0,"P06"," ")</f>
        <v xml:space="preserve"> </v>
      </c>
      <c r="O373" s="108" t="str">
        <f>IF(SUM(COUNTIFS('Planificación 2026-1'!F:F,"PRINCIPAL",'Planificación 2026-1'!W:W,C373,'Planificación 2026-1'!H:H,"CA"))&gt;0,"P07"," ")</f>
        <v xml:space="preserve"> </v>
      </c>
      <c r="P373" s="108" t="str">
        <f>IF(SUM(COUNTIFS('Planificación 2026-1'!F:F,"PRINCIPAL",'Planificación 2026-1'!W:W,C373,'Planificación 2026-1'!H:H,"DE"))&gt;0,"P08"," ")</f>
        <v xml:space="preserve"> </v>
      </c>
      <c r="Q373" s="108" t="str">
        <f>IF(SUM(COUNTIFS('Planificación 2026-1'!F:F,"PRINCIPAL",'Planificación 2026-1'!W:W,C373,'Planificación 2026-1'!H:H,"OB"))&gt;0,"P09"," ")</f>
        <v xml:space="preserve"> </v>
      </c>
      <c r="R373" s="108" t="str">
        <f>IF(SUM(COUNTIFS('Planificación 2026-1'!F:F,"PRINCIPAL",'Planificación 2026-1'!W:W,C373,'Planificación 2026-1'!H:H,"MH"))&gt;0,"P31"," ")</f>
        <v xml:space="preserve"> </v>
      </c>
      <c r="S373" s="108" t="str">
        <f>IF(SUM(COUNTIFS('Planificación 2026-1'!F:F,"PRINCIPAL",'Planificación 2026-1'!W:W,C373,'Planificación 2026-1'!H:H,"IC"))&gt;0,"P32"," ")</f>
        <v xml:space="preserve"> </v>
      </c>
      <c r="T373" s="108" t="str">
        <f>IF(SUM(COUNTIFS('Planificación 2026-1'!F:F,"PRINCIPAL",'Planificación 2026-1'!W:W,C373,'Planificación 2026-1'!H:H,"AR"))&gt;0,"P34"," ")</f>
        <v xml:space="preserve"> </v>
      </c>
      <c r="U373" s="108" t="str">
        <f>IF(SUM(COUNTIFS('Planificación 2026-1'!F:F,"PRINCIPAL",'Planificación 2026-1'!W:W,C373,'Planificación 2026-1'!H:H,"T1"))&gt;0,"P35"," ")</f>
        <v xml:space="preserve"> </v>
      </c>
      <c r="V373" s="108" t="str">
        <f>IF(SUM(COUNTIFS('Planificación 2026-1'!F:F,"PRINCIPAL",'Planificación 2026-1'!W:W,C373,'Planificación 2026-1'!H:H,"T3"))&gt;0,"P36"," ")</f>
        <v xml:space="preserve"> </v>
      </c>
      <c r="W373" s="108" t="str">
        <f>IF(SUM(COUNTIFS('Planificación 2026-1'!F:F,"PRINCIPAL",'Planificación 2026-1'!W:W,C373,'Planificación 2026-1'!H:H,"T2"))&gt;0,"P37"," ")</f>
        <v xml:space="preserve"> </v>
      </c>
      <c r="X373" s="108" t="str">
        <f>IF(SUM(COUNTIFS('Planificación 2026-1'!F:F,"PRINCIPAL",'Planificación 2026-1'!W:W,C373,'Planificación 2026-1'!H:H,"AE"))&gt;0,"P38"," ")</f>
        <v xml:space="preserve"> </v>
      </c>
      <c r="Y373" s="108" t="str">
        <f>IF(SUM(COUNTIFS('Planificación 2026-1'!F:F,"PRINCIPAL",'Planificación 2026-1'!W:W,C373,'Planificación 2026-1'!H:H,"T4"))&gt;0,"P55"," ")</f>
        <v xml:space="preserve"> </v>
      </c>
      <c r="Z373" s="108" t="str">
        <f>IF(SUM(COUNTIFS('Planificación 2026-1'!F:F,"FILIAL",'Planificación 2026-1'!W:W,C373,'Planificación 2026-1'!H:H,"AF"))&gt;0," P01"," ")</f>
        <v xml:space="preserve"> </v>
      </c>
      <c r="AA373" s="108" t="str">
        <f>IF(SUM(COUNTIFS('Planificación 2026-1'!F:F,"FILIAL",'Planificación 2026-1'!W:W,C373,'Planificación 2026-1'!H:H,"EN"))&gt;0,"P02"," ")</f>
        <v xml:space="preserve"> </v>
      </c>
      <c r="AB373" s="108" t="str">
        <f>IF(SUM(COUNTIFS('Planificación 2026-1'!F:F,"FILIAL",'Planificación 2026-1'!W:W,C373,'Planificación 2026-1'!H:H,"IS"))&gt;0,"P03"," ")</f>
        <v xml:space="preserve"> </v>
      </c>
      <c r="AC373" s="108" t="str">
        <f>IF(SUM(COUNTIFS('Planificación 2026-1'!F:F,"FILIAL",'Planificación 2026-1'!W:W,C373,'Planificación 2026-1'!H:H,"PS"))&gt;0,"P04"," ")</f>
        <v xml:space="preserve"> </v>
      </c>
      <c r="AD373" s="108"/>
      <c r="AE373" s="108" t="str">
        <f>IF(SUM(COUNTIFS('Planificación 2026-1'!F:F,"FILIAL",'Planificación 2026-1'!W:W,C373,'Planificación 2026-1'!H:H,"IN"))&gt;0,"P06"," ")</f>
        <v xml:space="preserve"> </v>
      </c>
      <c r="AF373" s="108" t="str">
        <f>IF(SUM(COUNTIFS('Planificación 2026-1'!F:F,"FILIAL",'Planificación 2026-1'!W:W,C373,'Planificación 2026-1'!H:H,"CA"))&gt;0,"P07"," ")</f>
        <v xml:space="preserve"> </v>
      </c>
      <c r="AG373" s="108" t="str">
        <f>IF(SUM(COUNTIFS('Planificación 2026-1'!F:F,"FILIAL",'Planificación 2026-1'!W:W,C373,'Planificación 2026-1'!H:H,"DE"))&gt;0,"P08"," ")</f>
        <v xml:space="preserve"> </v>
      </c>
      <c r="AH373" s="108" t="str">
        <f>IF(SUM(COUNTIFS('Planificación 2026-1'!F:F,"FILIAL",'Planificación 2026-1'!W:W,C373,'Planificación 2026-1'!H:H,"OB"))&gt;0,"P09"," ")</f>
        <v xml:space="preserve"> </v>
      </c>
      <c r="AI373" s="108" t="str">
        <f>IF(SUM(COUNTIFS('Planificación 2026-1'!F:F,"FILIAL",'Planificación 2026-1'!W:W,C373,'Planificación 2026-1'!H:H,"MH"))&gt;0,"P31"," ")</f>
        <v xml:space="preserve"> </v>
      </c>
      <c r="AJ373" s="108" t="str">
        <f>IF(SUM(COUNTIFS('Planificación 2026-1'!F:F,"FILIAL",'Planificación 2026-1'!W:W,C373,'Planificación 2026-1'!H:H,"IC"))&gt;0,"P32"," ")</f>
        <v xml:space="preserve"> </v>
      </c>
      <c r="AK373" s="108" t="str">
        <f>IF(SUM(COUNTIFS('Planificación 2026-1'!F:F,"FILIAL",'Planificación 2026-1'!W:W,C373,'Planificación 2026-1'!H:H,"AR"))&gt;0,"P34"," ")</f>
        <v xml:space="preserve"> </v>
      </c>
      <c r="AL373" s="108" t="str">
        <f>IF(SUM(COUNTIFS('Planificación 2026-1'!F:F,"FILIAL",'Planificación 2026-1'!W:W,C373,'Planificación 2026-1'!H:H,"T1"))&gt;0,"P35"," ")</f>
        <v xml:space="preserve"> </v>
      </c>
      <c r="AM373" s="108" t="str">
        <f>IF(SUM(COUNTIFS('Planificación 2026-1'!F:F,"FILIAL",'Planificación 2026-1'!W:W,C373,'Planificación 2026-1'!H:H,"T3"))&gt;0,"P36"," ")</f>
        <v xml:space="preserve"> </v>
      </c>
      <c r="AN373" s="108" t="str">
        <f>IF(SUM(COUNTIFS('Planificación 2026-1'!F:F,"FILIAL",'Planificación 2026-1'!W:W,C373,'Planificación 2026-1'!H:H,"T2"))&gt;0,"P37"," ")</f>
        <v xml:space="preserve"> </v>
      </c>
      <c r="AO373" s="108" t="str">
        <f>IF(SUM(COUNTIFS('Planificación 2026-1'!F:F,"FILIAL",'Planificación 2026-1'!W:W,C373,'Planificación 2026-1'!H:H,"AE"))&gt;0,"P38"," ")</f>
        <v xml:space="preserve"> </v>
      </c>
      <c r="AP373" s="108" t="str">
        <f>IF(SUM(COUNTIFS('Planificación 2026-1'!F:F,"FILIAL",'Planificación 2026-1'!W:W,C373,'Planificación 2026-1'!H:H,"T4"))&gt;0,"P55"," ")</f>
        <v xml:space="preserve"> </v>
      </c>
      <c r="AQ373" s="108" t="str">
        <f>IF(SUM(COUNTIFS('Planificación 2026-1'!F:F,"SUNAMPE",'Planificación 2026-1'!W:W,C373,'Planificación 2026-1'!H:H,"AF"))&gt;0," P01"," ")</f>
        <v xml:space="preserve"> </v>
      </c>
      <c r="AR373" s="108" t="str">
        <f>IF(SUM(COUNTIFS('Planificación 2026-1'!F:F,"SUNAMPE",'Planificación 2026-1'!W:W,C373,'Planificación 2026-1'!H:H,"EN"))&gt;0,"P02"," ")</f>
        <v xml:space="preserve"> </v>
      </c>
      <c r="AS373" s="108" t="str">
        <f>IF(SUM(COUNTIFS('Planificación 2026-1'!F:F,"SUNAMPE",'Planificación 2026-1'!W:W,C373,'Planificación 2026-1'!H:H,"IS"))&gt;0,"P03"," ")</f>
        <v xml:space="preserve"> </v>
      </c>
      <c r="AT373" s="108" t="str">
        <f>IF(SUM(COUNTIFS('Planificación 2026-1'!F:F,"SUNAMPE",'Planificación 2026-1'!W:W,C373,'Planificación 2026-1'!H:H,"PS"))&gt;0,"P04"," ")</f>
        <v xml:space="preserve"> </v>
      </c>
      <c r="AU373" s="108"/>
      <c r="AV373" s="108" t="str">
        <f>IF(SUM(COUNTIFS('Planificación 2026-1'!F:F,"SUNAMPE",'Planificación 2026-1'!W:W,C373,'Planificación 2026-1'!H:H,"IN"))&gt;0,"P06"," ")</f>
        <v xml:space="preserve"> </v>
      </c>
      <c r="AW373" s="108" t="str">
        <f>IF(SUM(COUNTIFS('Planificación 2026-1'!F:F,"SUNAMPE",'Planificación 2026-1'!W:W,C373,'Planificación 2026-1'!H:H,"CA"))&gt;0,"P07"," ")</f>
        <v xml:space="preserve"> </v>
      </c>
      <c r="AX373" s="108" t="str">
        <f>IF(SUM(COUNTIFS('Planificación 2026-1'!F:F,"SUNAMPE",'Planificación 2026-1'!W:W,C373,'Planificación 2026-1'!H:H,"DE"))&gt;0,"P08"," ")</f>
        <v xml:space="preserve"> </v>
      </c>
      <c r="AY373" s="108" t="str">
        <f>IF(SUM(COUNTIFS('Planificación 2026-1'!F:F,"SUNAMPE",'Planificación 2026-1'!W:W,C373,'Planificación 2026-1'!H:H,"OB"))&gt;0,"P09"," ")</f>
        <v xml:space="preserve"> </v>
      </c>
      <c r="AZ373" s="108" t="str">
        <f>IF(SUM(COUNTIFS('Planificación 2026-1'!F:F,"SUNAMPE",'Planificación 2026-1'!W:W,C373,'Planificación 2026-1'!H:H,"MH"))&gt;0,"P31"," ")</f>
        <v xml:space="preserve"> </v>
      </c>
      <c r="BA373" s="108" t="str">
        <f>IF(SUM(COUNTIFS('Planificación 2026-1'!F:F,"SUNAMPE",'Planificación 2026-1'!W:W,C373,'Planificación 2026-1'!H:H,"IC"))&gt;0,"P32"," ")</f>
        <v xml:space="preserve"> </v>
      </c>
      <c r="BB373" s="108" t="str">
        <f>IF(SUM(COUNTIFS('Planificación 2026-1'!F:F,"SUNAMPE",'Planificación 2026-1'!W:W,C373,'Planificación 2026-1'!H:H,"AR"))&gt;0,"P34"," ")</f>
        <v xml:space="preserve"> </v>
      </c>
      <c r="BC373" s="108" t="str">
        <f>IF(SUM(COUNTIFS('Planificación 2026-1'!F:F,"SUNAMPE",'Planificación 2026-1'!W:W,C373,'Planificación 2026-1'!H:H,"T1"))&gt;0,"P35"," ")</f>
        <v xml:space="preserve"> </v>
      </c>
      <c r="BD373" s="108" t="str">
        <f>IF(SUM(COUNTIFS('Planificación 2026-1'!F:F,"SUNAMPE",'Planificación 2026-1'!W:W,C373,'Planificación 2026-1'!H:H,"T3"))&gt;0,"P36"," ")</f>
        <v xml:space="preserve"> </v>
      </c>
      <c r="BE373" s="108" t="str">
        <f>IF(SUM(COUNTIFS('Planificación 2026-1'!F:F,"SUNAMPE",'Planificación 2026-1'!W:W,C373,'Planificación 2026-1'!H:H,"T2"))&gt;0,"P37"," ")</f>
        <v xml:space="preserve"> </v>
      </c>
      <c r="BF373" s="108" t="str">
        <f>IF(SUM(COUNTIFS('Planificación 2026-1'!F:F,"SUNAMPE",'Planificación 2026-1'!W:W,C373,'Planificación 2026-1'!H:H,"AE"))&gt;0,"P38"," ")</f>
        <v xml:space="preserve"> </v>
      </c>
      <c r="BG373" s="108" t="str">
        <f>IF(SUM(COUNTIFS('Planificación 2026-1'!F:F,"SUNAMPE",'Planificación 2026-1'!W:W,C373,'Planificación 2026-1'!H:H,"T4"))&gt;0,"P55"," ")</f>
        <v xml:space="preserve"> </v>
      </c>
      <c r="BH373" s="108" t="str">
        <f>IF(SUM(COUNTIFS('Planificación 2026-1'!F:F,"HUAURA",'Planificación 2026-1'!W:W,C373,'Planificación 2026-1'!H:H,"AF"))&gt;0," P01"," ")</f>
        <v xml:space="preserve"> </v>
      </c>
      <c r="BI373" s="108" t="str">
        <f>IF(SUM(COUNTIFS('Planificación 2026-1'!F:F,"HUAURA",'Planificación 2026-1'!W:W,C373,'Planificación 2026-1'!H:H,"EN"))&gt;0,"P02"," ")</f>
        <v xml:space="preserve"> </v>
      </c>
      <c r="BJ373" s="108" t="str">
        <f>IF(SUM(COUNTIFS('Planificación 2026-1'!F:F,"HUAURA",'Planificación 2026-1'!W:W,C373,'Planificación 2026-1'!H:H,"IS"))&gt;0,"P03"," ")</f>
        <v xml:space="preserve"> </v>
      </c>
      <c r="BK373" s="108" t="str">
        <f>IF(SUM(COUNTIFS('Planificación 2026-1'!F:F,"HUAURA",'Planificación 2026-1'!W:W,C373,'Planificación 2026-1'!H:H,"PS"))&gt;0,"P04"," ")</f>
        <v xml:space="preserve"> </v>
      </c>
      <c r="BL373" s="108"/>
      <c r="BM373" s="108" t="str">
        <f>IF(SUM(COUNTIFS('Planificación 2026-1'!F:F,"HUAURA",'Planificación 2026-1'!W:W,C373,'Planificación 2026-1'!H:H,"IN"))&gt;0,"P06"," ")</f>
        <v xml:space="preserve"> </v>
      </c>
      <c r="BN373" s="108" t="str">
        <f>IF(SUM(COUNTIFS('Planificación 2026-1'!F:F,"HUAURA",'Planificación 2026-1'!W:W,C373,'Planificación 2026-1'!H:H,"CA"))&gt;0,"P07"," ")</f>
        <v xml:space="preserve"> </v>
      </c>
      <c r="BO373" s="108" t="str">
        <f>IF(SUM(COUNTIFS('Planificación 2026-1'!F:F,"HUAURA",'Planificación 2026-1'!W:W,C373,'Planificación 2026-1'!H:H,"DE"))&gt;0,"P08"," ")</f>
        <v xml:space="preserve"> </v>
      </c>
      <c r="BP373" s="108" t="str">
        <f>IF(SUM(COUNTIFS('Planificación 2026-1'!F:F,"HUAURA",'Planificación 2026-1'!W:W,C373,'Planificación 2026-1'!H:H,"OB"))&gt;0,"P09"," ")</f>
        <v xml:space="preserve"> </v>
      </c>
      <c r="BQ373" s="108" t="str">
        <f>IF(SUM(COUNTIFS('Planificación 2026-1'!F:F,"HUAURA",'Planificación 2026-1'!W:W,C373,'Planificación 2026-1'!H:H,"MH"))&gt;0,"P31"," ")</f>
        <v xml:space="preserve"> </v>
      </c>
      <c r="BR373" s="108" t="str">
        <f>IF(SUM(COUNTIFS('Planificación 2026-1'!F:F,"HUAURA",'Planificación 2026-1'!W:W,C373,'Planificación 2026-1'!H:H,"IC"))&gt;0,"P32"," ")</f>
        <v xml:space="preserve"> </v>
      </c>
      <c r="BS373" s="108" t="str">
        <f>IF(SUM(COUNTIFS('Planificación 2026-1'!F:F,"HUAURA",'Planificación 2026-1'!W:W,C373,'Planificación 2026-1'!H:H,"AR"))&gt;0,"P34"," ")</f>
        <v xml:space="preserve"> </v>
      </c>
      <c r="BT373" s="108" t="str">
        <f>IF(SUM(COUNTIFS('Planificación 2026-1'!F:F,"HUAURA",'Planificación 2026-1'!W:W,C373,'Planificación 2026-1'!H:H,"T1"))&gt;0,"P35"," ")</f>
        <v xml:space="preserve"> </v>
      </c>
      <c r="BU373" s="108" t="str">
        <f>IF(SUM(COUNTIFS('Planificación 2026-1'!F:F,"HUAURA",'Planificación 2026-1'!W:W,C373,'Planificación 2026-1'!H:H,"T3"))&gt;0,"P36"," ")</f>
        <v xml:space="preserve"> </v>
      </c>
      <c r="BV373" s="108" t="str">
        <f>IF(SUM(COUNTIFS('Planificación 2026-1'!F:F,"HUAURA",'Planificación 2026-1'!W:W,C373,'Planificación 2026-1'!H:H,"T2"))&gt;0,"P37"," ")</f>
        <v xml:space="preserve"> </v>
      </c>
      <c r="BW373" s="108" t="str">
        <f>IF(SUM(COUNTIFS('Planificación 2026-1'!F:F,"HUAURA",'Planificación 2026-1'!W:W,C373,'Planificación 2026-1'!H:H,"AE"))&gt;0,"P38"," ")</f>
        <v xml:space="preserve"> </v>
      </c>
      <c r="BX373" s="108" t="str">
        <f>IF(SUM(COUNTIFS('Planificación 2026-1'!F:F,"HUAURA",'Planificación 2026-1'!W:W,C373,'Planificación 2026-1'!H:H,"T4"))&gt;0,"P55"," ")</f>
        <v xml:space="preserve"> </v>
      </c>
      <c r="BY373" s="109">
        <f>SUMIFS('Planificación 2026-1'!R:R,'Planificación 2026-1'!W:W,C373,'Planificación 2026-1'!H:H,"AF",'Planificación 2026-1'!I:I,"&gt;2")</f>
        <v>0</v>
      </c>
      <c r="BZ373" s="109">
        <f>SUMIFS('Planificación 2026-1'!R:R,'Planificación 2026-1'!W:W,C373,'Planificación 2026-1'!H:H,"EN",'Planificación 2026-1'!I:I,"&gt;2")</f>
        <v>0</v>
      </c>
      <c r="CA373" s="109">
        <f>SUMIFS('Planificación 2026-1'!R:R,'Planificación 2026-1'!W:W,C373,'Planificación 2026-1'!H:H,"IS",'Planificación 2026-1'!I:I,"&gt;2")</f>
        <v>0</v>
      </c>
      <c r="CB373" s="109">
        <f>SUMIFS('Planificación 2026-1'!R:R,'Planificación 2026-1'!W:W,C373,'Planificación 2026-1'!H:H,"PS",'Planificación 2026-1'!I:I,"&gt;2")</f>
        <v>0</v>
      </c>
      <c r="CC373" s="109">
        <f>SUMIFS('Planificación 2026-1'!R:R,'Planificación 2026-1'!W:W,C373,'Planificación 2026-1'!H:H,"IN",'Planificación 2026-1'!I:I,"&gt;2")</f>
        <v>0</v>
      </c>
      <c r="CD373" s="109">
        <f>SUMIFS('Planificación 2026-1'!R:R,'Planificación 2026-1'!W:W,C373,'Planificación 2026-1'!H:H,"CA",'Planificación 2026-1'!I:I,"&gt;2")</f>
        <v>0</v>
      </c>
      <c r="CE373" s="109">
        <f>SUMIFS('Planificación 2026-1'!R:R,'Planificación 2026-1'!W:W,C373,'Planificación 2026-1'!H:H,"DE",'Planificación 2026-1'!I:I,"&gt;2")</f>
        <v>0</v>
      </c>
      <c r="CF373" s="109">
        <f>SUMIFS('Planificación 2026-1'!R:R,'Planificación 2026-1'!W:W,C373,'Planificación 2026-1'!H:H,"OB",'Planificación 2026-1'!I:I,"&gt;2")</f>
        <v>0</v>
      </c>
      <c r="CG373" s="109">
        <f>SUMIFS('Planificación 2026-1'!R:R,'Planificación 2026-1'!W:W,C373,'Planificación 2026-1'!H:H,"MH",'Planificación 2026-1'!I:I,"&gt;2")</f>
        <v>0</v>
      </c>
      <c r="CH373" s="109">
        <f>SUMIFS('Planificación 2026-1'!R:R,'Planificación 2026-1'!W:W,C373,'Planificación 2026-1'!H:H,"IC",'Planificación 2026-1'!I:I,"&gt;2")</f>
        <v>0</v>
      </c>
      <c r="CI373" s="109">
        <f>SUMIFS('Planificación 2026-1'!R:R,'Planificación 2026-1'!W:W,C373,'Planificación 2026-1'!H:H,"AR",'Planificación 2026-1'!I:I,"&gt;2")</f>
        <v>0</v>
      </c>
      <c r="CJ373" s="109">
        <f>SUMIFS('Planificación 2026-1'!R:R,'Planificación 2026-1'!W:W,C373,'Planificación 2026-1'!H:H,"T1",'Planificación 2026-1'!I:I,"&gt;2")</f>
        <v>0</v>
      </c>
      <c r="CK373" s="109">
        <f>SUMIFS('Planificación 2026-1'!R:R,'Planificación 2026-1'!W:W,C373,'Planificación 2026-1'!H:H,"T3",'Planificación 2026-1'!I:I,"&gt;2")</f>
        <v>0</v>
      </c>
      <c r="CL373" s="109">
        <f>SUMIFS('Planificación 2026-1'!R:R,'Planificación 2026-1'!W:W,C373,'Planificación 2026-1'!H:H,"T2",'Planificación 2026-1'!I:I,"&gt;2")</f>
        <v>0</v>
      </c>
      <c r="CM373" s="109">
        <f>SUMIFS('Planificación 2026-1'!R:R,'Planificación 2026-1'!W:W,C373,'Planificación 2026-1'!H:H,"AE",'Planificación 2026-1'!I:I,"&gt;2")</f>
        <v>0</v>
      </c>
      <c r="CN373" s="109">
        <f>SUMIFS('Planificación 2026-1'!R:R,'Planificación 2026-1'!W:W,C373,'Planificación 2026-1'!H:H,"T4",'Planificación 2026-1'!I:I,"&gt;2")</f>
        <v>0</v>
      </c>
      <c r="CO373" s="109">
        <f>SUMIFS('Planificación 2026-1'!R:R,'Planificación 2026-1'!W:W,C373,'Planificación 2026-1'!H:H,"AF",'Planificación 2026-1'!I:I,"&lt;3")</f>
        <v>0</v>
      </c>
      <c r="CP373" s="109">
        <f>SUMIFS('Planificación 2026-1'!R:R,'Planificación 2026-1'!W:W,C373,'Planificación 2026-1'!H:H,"EN",'Planificación 2026-1'!I:I,"&lt;3")</f>
        <v>0</v>
      </c>
      <c r="CQ373" s="109">
        <f>SUMIFS('Planificación 2026-1'!R:R,'Planificación 2026-1'!W:W,C373,'Planificación 2026-1'!H:H,"IS",'Planificación 2026-1'!I:I,"&lt;3")</f>
        <v>0</v>
      </c>
      <c r="CR373" s="109">
        <f>SUMIFS('Planificación 2026-1'!R:R,'Planificación 2026-1'!W:W,C373,'Planificación 2026-1'!H:H,"PS",'Planificación 2026-1'!I:I,"&lt;3")</f>
        <v>0</v>
      </c>
      <c r="CS373" s="109">
        <f>SUMIFS('Planificación 2026-1'!R:R,'Planificación 2026-1'!W:W,C373,'Planificación 2026-1'!H:H,"IN",'Planificación 2026-1'!I:I,"&lt;3")</f>
        <v>0</v>
      </c>
      <c r="CT373" s="109">
        <f>SUMIFS('Planificación 2026-1'!R:R,'Planificación 2026-1'!W:W,C373,'Planificación 2026-1'!H:H,"CA",'Planificación 2026-1'!I:I,"&lt;3")</f>
        <v>0</v>
      </c>
      <c r="CU373" s="109">
        <f>SUMIFS('Planificación 2026-1'!R:R,'Planificación 2026-1'!W:W,C373,'Planificación 2026-1'!H:H,"DE",'Planificación 2026-1'!I:I,"&lt;3")</f>
        <v>0</v>
      </c>
      <c r="CV373" s="109">
        <f>SUMIFS('Planificación 2026-1'!R:R,'Planificación 2026-1'!W:W,C373,'Planificación 2026-1'!H:H,"OB",'Planificación 2026-1'!I:I,"&lt;3")</f>
        <v>0</v>
      </c>
      <c r="CW373" s="109">
        <f>SUMIFS('Planificación 2026-1'!R:R,'Planificación 2026-1'!W:W,C373,'Planificación 2026-1'!H:H,"MH",'Planificación 2026-1'!I:I,"&lt;3")</f>
        <v>0</v>
      </c>
      <c r="CX373" s="109">
        <f>SUMIFS('Planificación 2026-1'!R:R,'Planificación 2026-1'!W:W,C373,'Planificación 2026-1'!H:H,"IC",'Planificación 2026-1'!I:I,"&lt;3")</f>
        <v>0</v>
      </c>
      <c r="CY373" s="109">
        <f>SUMIFS('Planificación 2026-1'!R:R,'Planificación 2026-1'!W:W,C373,'Planificación 2026-1'!H:H,"AR",'Planificación 2026-1'!I:I,"&lt;3")</f>
        <v>0</v>
      </c>
      <c r="CZ373" s="109">
        <f>SUMIFS('Planificación 2026-1'!R:R,'Planificación 2026-1'!W:W,C373,'Planificación 2026-1'!H:H,"T1",'Planificación 2026-1'!I:I,"&lt;3")</f>
        <v>0</v>
      </c>
      <c r="DA373" s="109">
        <f>SUMIFS('Planificación 2026-1'!R:R,'Planificación 2026-1'!W:W,C373,'Planificación 2026-1'!H:H,"T3",'Planificación 2026-1'!I:I,"&lt;3")</f>
        <v>0</v>
      </c>
      <c r="DB373" s="109">
        <f>SUMIFS('Planificación 2026-1'!R:R,'Planificación 2026-1'!W:W,C373,'Planificación 2026-1'!H:H,"T2",'Planificación 2026-1'!I:I,"&lt;3")</f>
        <v>0</v>
      </c>
      <c r="DC373" s="109">
        <f>SUMIFS('Planificación 2026-1'!R:R,'Planificación 2026-1'!W:W,C373,'Planificación 2026-1'!H:H,"AE",'Planificación 2026-1'!I:I,"&lt;3")</f>
        <v>0</v>
      </c>
      <c r="DD373" s="109">
        <f>SUMIFS('Planificación 2026-1'!R:R,'Planificación 2026-1'!W:W,C373,'Planificación 2026-1'!H:H,"T4",'Planificación 2026-1'!I:I,"&lt;3")</f>
        <v>0</v>
      </c>
      <c r="DE373" s="108" t="str">
        <f t="shared" si="54"/>
        <v/>
      </c>
      <c r="DF373" s="41">
        <f>IF(C373="","",SUMIFS('Planificación 2026-1'!R:R,'Planificación 2026-1'!W:W,C373,'Planificación 2026-1'!F:F,"PRINCIPAL",'Planificación 2026-1'!X:X,"VIRTUAL"))</f>
        <v>0</v>
      </c>
      <c r="DG373" s="41">
        <f>IF(C373="","",SUMIFS('Planificación 2026-1'!R:R,'Planificación 2026-1'!W:W,C373,'Planificación 2026-1'!F:F,"PRINCIPAL",'Planificación 2026-1'!X:X,"PRESENCIAL"))</f>
        <v>0</v>
      </c>
      <c r="DH373" s="41">
        <f>IF(C373="","",SUMIFS('Planificación 2026-1'!R:R,'Planificación 2026-1'!W:W,C373,'Planificación 2026-1'!F:F,"PRINCIPAL",'Planificación 2026-1'!X:X,"HIBRIDO PRESENCIAL"))</f>
        <v>0</v>
      </c>
      <c r="DI373" s="108" t="str">
        <f t="shared" si="55"/>
        <v/>
      </c>
      <c r="DJ373" s="108">
        <f>IF(C373="","",SUMIFS('Planificación 2026-1'!R:R,'Planificación 2026-1'!W:W,C373,'Planificación 2026-1'!F:F,"FILIAL",'Planificación 2026-1'!X:X,"VIRTUAL"))</f>
        <v>0</v>
      </c>
      <c r="DK373" s="110">
        <f>IF(C373="","",SUMIFS('Planificación 2026-1'!R:R,'Planificación 2026-1'!W:W,C373,'Planificación 2026-1'!F:F,"FILIAL",'Planificación 2026-1'!X:X,"PRESENCIAL"))</f>
        <v>0</v>
      </c>
      <c r="DL373" s="61">
        <f>IF(C373="","",SUMIFS('Planificación 2026-1'!R:R,'Planificación 2026-1'!W:W,C373,'Planificación 2026-1'!F:F,"FILIAL",'Planificación 2026-1'!X:X,"HIBRIDO PRESENCIAL"))</f>
        <v>0</v>
      </c>
      <c r="DM373" s="111" t="str">
        <f t="shared" si="56"/>
        <v/>
      </c>
      <c r="DN373" s="108">
        <f>IF(C373="","",SUMIFS('Planificación 2026-1'!R:R,'Planificación 2026-1'!W:W,C373,'Planificación 2026-1'!F:F,"SUNAMPE",'Planificación 2026-1'!X:X,"VIRTUAL"))</f>
        <v>0</v>
      </c>
      <c r="DO373" s="61">
        <f>IF(C373="","",SUMIFS('Planificación 2026-1'!R:R,'Planificación 2026-1'!W:W,C373,'Planificación 2026-1'!F:F,"SUNAMPE",'Planificación 2026-1'!X:X,"PRESENCIAL"))</f>
        <v>0</v>
      </c>
      <c r="DP373" s="111" t="str">
        <f t="shared" si="57"/>
        <v/>
      </c>
      <c r="DQ373" s="108">
        <f>IF(C373="","",SUMIFS('Planificación 2026-1'!R:R,'Planificación 2026-1'!W:W,C373,'Planificación 2026-1'!F:F,"HUAURA",'Planificación 2026-1'!X:X,"VIRTUAL"))</f>
        <v>0</v>
      </c>
      <c r="DR373" s="61">
        <f>IF(C373="","",SUMIFS('Planificación 2026-1'!R:R,'Planificación 2026-1'!W:W,C373,'Planificación 2026-1'!F:F,"HUAURA",'Planificación 2026-1'!X:X,"PRESENCIAL"))</f>
        <v>0</v>
      </c>
      <c r="DS373" s="76">
        <f>SUMIFS('Planificación 2026-1'!R:R,'Planificación 2026-1'!W:W,C373,'Planificación 2026-1'!F:F,"PRINCIPAL",'Planificación 2026-1'!X:X,"VIRTUAL",'Planificación 2026-1'!I:I,"&gt;2")</f>
        <v>0</v>
      </c>
      <c r="DT373" s="76">
        <f>SUMIFS('Planificación 2026-1'!R:R,'Planificación 2026-1'!W:W,C373,'Planificación 2026-1'!F:F,"PRINCIPAL",'Planificación 2026-1'!X:X,"&lt;&gt;VIRTUAL",'Planificación 2026-1'!I:I,"&gt;2")</f>
        <v>0</v>
      </c>
      <c r="DU373" s="76">
        <f>SUMIFS('Planificación 2026-1'!R:R,'Planificación 2026-1'!W:W,C373,'Planificación 2026-1'!F:F,"SUNAMPE",'Planificación 2026-1'!X:X,"VIRTUAL",'Planificación 2026-1'!I:I,"&gt;2")</f>
        <v>0</v>
      </c>
      <c r="DV373" s="76">
        <f>SUMIFS('Planificación 2026-1'!R:R,'Planificación 2026-1'!W:W,C373,'Planificación 2026-1'!F:F,"SUNAMPE",'Planificación 2026-1'!X:X,"&lt;&gt;VIRTUAL",'Planificación 2026-1'!I:I,"&gt;2")</f>
        <v>0</v>
      </c>
      <c r="DW373" s="76">
        <f>SUMIFS('Planificación 2026-1'!R:R,'Planificación 2026-1'!W:W,C373,'Planificación 2026-1'!F:F,"FILIAL",'Planificación 2026-1'!X:X,"VIRTUAL",'Planificación 2026-1'!I:I,"&gt;2")</f>
        <v>0</v>
      </c>
      <c r="DX373" s="76">
        <f>SUMIFS('Planificación 2026-1'!R:R,'Planificación 2026-1'!W:W,C373,'Planificación 2026-1'!F:F,"FILIAL",'Planificación 2026-1'!X:X,"&lt;&gt;VIRTUAL",'Planificación 2026-1'!I:I,"&gt;2")</f>
        <v>0</v>
      </c>
      <c r="DY373" s="76">
        <f>SUMIFS('Planificación 2026-1'!R:R,'Planificación 2026-1'!W:W,C373,'Planificación 2026-1'!F:F,"PORUMA",'Planificación 2026-1'!X:X,"VIRTUAL",'Planificación 2026-1'!I:I,"&gt;2")</f>
        <v>0</v>
      </c>
      <c r="DZ373" s="76">
        <f>SUMIFS('Planificación 2026-1'!R:R,'Planificación 2026-1'!W:W,C373,'Planificación 2026-1'!F:F,"PORUMA",'Planificación 2026-1'!X:X,"&lt;&gt;VIRTUAL",'Planificación 2026-1'!I:I,"&gt;2")</f>
        <v>0</v>
      </c>
      <c r="EA373" s="76">
        <f>SUMIFS('Planificación 2026-1'!R:R,'Planificación 2026-1'!W:W,C373,'Planificación 2026-1'!F:F,"HUAURA",'Planificación 2026-1'!X:X,"VIRTUAL",'Planificación 2026-1'!I:I,"&gt;2")</f>
        <v>0</v>
      </c>
      <c r="EB373" s="76">
        <f>SUMIFS('Planificación 2026-1'!R:R,'Planificación 2026-1'!W:W,C373,'Planificación 2026-1'!F:F,"HUAURA",'Planificación 2026-1'!X:X,"&lt;&gt;VIRTUAL",'Planificación 2026-1'!I:I,"&gt;2")</f>
        <v>0</v>
      </c>
      <c r="EC373" s="76">
        <f>SUMIFS('Planificación 2026-1'!R:R,'Planificación 2026-1'!W:W,C373,'Planificación 2026-1'!F:F,"PRINCIPAL",'Planificación 2026-1'!X:X,"VIRTUAL",'Planificación 2026-1'!I:I,"&lt;3")</f>
        <v>0</v>
      </c>
      <c r="ED373" s="76">
        <f>SUMIFS('Planificación 2026-1'!R:R,'Planificación 2026-1'!W:W,C373,'Planificación 2026-1'!F:F,"PRINCIPAL",'Planificación 2026-1'!X:X,"&lt;&gt;VIRTUAL",'Planificación 2026-1'!I:I,"&lt;3")</f>
        <v>0</v>
      </c>
      <c r="EE373" s="76">
        <f>SUMIFS('Planificación 2026-1'!R:R,'Planificación 2026-1'!W:W,C373,'Planificación 2026-1'!F:F,"SUNAMPE",'Planificación 2026-1'!X:X,"VIRTUAL",'Planificación 2026-1'!I:I,"&lt;3")</f>
        <v>0</v>
      </c>
      <c r="EF373" s="76">
        <f>SUMIFS('Planificación 2026-1'!R:R,'Planificación 2026-1'!W:W,C373,'Planificación 2026-1'!F:F,"SUNAMPE",'Planificación 2026-1'!X:X,"&lt;&gt;VIRTUAL",'Planificación 2026-1'!I:I,"&lt;3")</f>
        <v>0</v>
      </c>
      <c r="EG373" s="76">
        <f>SUMIFS('Planificación 2026-1'!R:R,'Planificación 2026-1'!W:W,C373,'Planificación 2026-1'!F:F,"FILIAL",'Planificación 2026-1'!X:X,"VIRTUAL",'Planificación 2026-1'!I:I,"&lt;3")</f>
        <v>0</v>
      </c>
      <c r="EH373" s="76">
        <f>SUMIFS('Planificación 2026-1'!R:R,'Planificación 2026-1'!W:W,C373,'Planificación 2026-1'!F:F,"FILIAL",'Planificación 2026-1'!X:X,"&lt;&gt;VIRTUAL",'Planificación 2026-1'!I:I,"&lt;3")</f>
        <v>0</v>
      </c>
      <c r="EI373" s="76">
        <f>SUMIFS('Planificación 2026-1'!R:R,'Planificación 2026-1'!W:W,C373,'Planificación 2026-1'!F:F,"PORUMA",'Planificación 2026-1'!X:X,"VIRTUAL",'Planificación 2026-1'!I:I,"&lt;3")</f>
        <v>0</v>
      </c>
      <c r="EJ373" s="76">
        <f>SUMIFS('Planificación 2026-1'!R:R,'Planificación 2026-1'!W:W,C373,'Planificación 2026-1'!F:F,"PORUMA",'Planificación 2026-1'!X:X,"&lt;&gt;VIRTUAL",'Planificación 2026-1'!I:I,"&lt;3")</f>
        <v>0</v>
      </c>
      <c r="EK373" s="76">
        <f>SUMIFS('Planificación 2026-1'!R:R,'Planificación 2026-1'!W:W,C373,'Planificación 2026-1'!F:F,"HUAURA",'Planificación 2026-1'!X:X,"VIRTUAL",'Planificación 2026-1'!I:I,"&lt;3")</f>
        <v>0</v>
      </c>
      <c r="EL373" s="76">
        <f>SUMIFS('Planificación 2026-1'!R:R,'Planificación 2026-1'!W:W,C373,'Planificación 2026-1'!F:F,"HUAURA",'Planificación 2026-1'!X:X,"&lt;&gt;VIRTUAL",'Planificación 2026-1'!I:I,"&lt;3")</f>
        <v>0</v>
      </c>
      <c r="EM373" s="76"/>
      <c r="EN373" s="76">
        <f t="shared" si="50"/>
        <v>0</v>
      </c>
      <c r="EO373" s="76">
        <f t="shared" si="51"/>
        <v>0</v>
      </c>
      <c r="EP373" s="76" t="b">
        <f t="shared" si="52"/>
        <v>1</v>
      </c>
      <c r="EQ373" s="76" t="str">
        <f t="shared" si="53"/>
        <v/>
      </c>
      <c r="ER373" s="76" t="str">
        <f t="shared" si="58"/>
        <v>PRESENCIAL</v>
      </c>
    </row>
    <row r="374" spans="1:148" hidden="1">
      <c r="A374" s="83"/>
      <c r="B374" s="119">
        <v>371</v>
      </c>
      <c r="C374" s="115" t="s">
        <v>547</v>
      </c>
      <c r="D374" s="112">
        <f>SUMIF('Planificación 2026-1'!W:W,C374,'Planificación 2026-1'!R:R)</f>
        <v>0</v>
      </c>
      <c r="E374" s="114" t="s">
        <v>173</v>
      </c>
      <c r="F374" s="115" t="s">
        <v>171</v>
      </c>
      <c r="G374" s="115" t="s">
        <v>13</v>
      </c>
      <c r="H374" s="115" t="s">
        <v>144</v>
      </c>
      <c r="I374" s="107" t="str">
        <f>IF(SUM(COUNTIFS('Planificación 2026-1'!F:F,"PRINCIPAL",'Planificación 2026-1'!W:W,C374,'Planificación 2026-1'!H:H,"AF"))&gt;0,"P01"," ")</f>
        <v xml:space="preserve"> </v>
      </c>
      <c r="J374" s="108" t="str">
        <f>IF(SUM(COUNTIFS('Planificación 2026-1'!F:F,"PRINCIPAL",'Planificación 2026-1'!W:W,C374,'Planificación 2026-1'!H:H,"EN"))&gt;0,"P02"," ")</f>
        <v xml:space="preserve"> </v>
      </c>
      <c r="K374" s="108" t="str">
        <f>IF(SUM(COUNTIFS('Planificación 2026-1'!F:F,"PRINCIPAL",'Planificación 2026-1'!W:W,C374,'Planificación 2026-1'!H:H,"IS"))&gt;0,"P03"," ")</f>
        <v xml:space="preserve"> </v>
      </c>
      <c r="L374" s="108" t="str">
        <f>IF(SUM(COUNTIFS('Planificación 2026-1'!F:F,"PRINCIPAL",'Planificación 2026-1'!W:W,C374,'Planificación 2026-1'!H:H,"PS"))&gt;0,"P04"," ")</f>
        <v xml:space="preserve"> </v>
      </c>
      <c r="M374" s="108"/>
      <c r="N374" s="108" t="str">
        <f>IF(SUM(COUNTIFS('Planificación 2026-1'!F:F,"PRINCIPAL",'Planificación 2026-1'!W:W,C374,'Planificación 2026-1'!H:H,"IN"))&gt;0,"P06"," ")</f>
        <v xml:space="preserve"> </v>
      </c>
      <c r="O374" s="108" t="str">
        <f>IF(SUM(COUNTIFS('Planificación 2026-1'!F:F,"PRINCIPAL",'Planificación 2026-1'!W:W,C374,'Planificación 2026-1'!H:H,"CA"))&gt;0,"P07"," ")</f>
        <v xml:space="preserve"> </v>
      </c>
      <c r="P374" s="108" t="str">
        <f>IF(SUM(COUNTIFS('Planificación 2026-1'!F:F,"PRINCIPAL",'Planificación 2026-1'!W:W,C374,'Planificación 2026-1'!H:H,"DE"))&gt;0,"P08"," ")</f>
        <v xml:space="preserve"> </v>
      </c>
      <c r="Q374" s="108" t="str">
        <f>IF(SUM(COUNTIFS('Planificación 2026-1'!F:F,"PRINCIPAL",'Planificación 2026-1'!W:W,C374,'Planificación 2026-1'!H:H,"OB"))&gt;0,"P09"," ")</f>
        <v xml:space="preserve"> </v>
      </c>
      <c r="R374" s="108" t="str">
        <f>IF(SUM(COUNTIFS('Planificación 2026-1'!F:F,"PRINCIPAL",'Planificación 2026-1'!W:W,C374,'Planificación 2026-1'!H:H,"MH"))&gt;0,"P31"," ")</f>
        <v xml:space="preserve"> </v>
      </c>
      <c r="S374" s="108" t="str">
        <f>IF(SUM(COUNTIFS('Planificación 2026-1'!F:F,"PRINCIPAL",'Planificación 2026-1'!W:W,C374,'Planificación 2026-1'!H:H,"IC"))&gt;0,"P32"," ")</f>
        <v xml:space="preserve"> </v>
      </c>
      <c r="T374" s="108" t="str">
        <f>IF(SUM(COUNTIFS('Planificación 2026-1'!F:F,"PRINCIPAL",'Planificación 2026-1'!W:W,C374,'Planificación 2026-1'!H:H,"AR"))&gt;0,"P34"," ")</f>
        <v xml:space="preserve"> </v>
      </c>
      <c r="U374" s="108" t="str">
        <f>IF(SUM(COUNTIFS('Planificación 2026-1'!F:F,"PRINCIPAL",'Planificación 2026-1'!W:W,C374,'Planificación 2026-1'!H:H,"T1"))&gt;0,"P35"," ")</f>
        <v xml:space="preserve"> </v>
      </c>
      <c r="V374" s="108" t="str">
        <f>IF(SUM(COUNTIFS('Planificación 2026-1'!F:F,"PRINCIPAL",'Planificación 2026-1'!W:W,C374,'Planificación 2026-1'!H:H,"T3"))&gt;0,"P36"," ")</f>
        <v xml:space="preserve"> </v>
      </c>
      <c r="W374" s="108" t="str">
        <f>IF(SUM(COUNTIFS('Planificación 2026-1'!F:F,"PRINCIPAL",'Planificación 2026-1'!W:W,C374,'Planificación 2026-1'!H:H,"T2"))&gt;0,"P37"," ")</f>
        <v xml:space="preserve"> </v>
      </c>
      <c r="X374" s="108" t="str">
        <f>IF(SUM(COUNTIFS('Planificación 2026-1'!F:F,"PRINCIPAL",'Planificación 2026-1'!W:W,C374,'Planificación 2026-1'!H:H,"AE"))&gt;0,"P38"," ")</f>
        <v xml:space="preserve"> </v>
      </c>
      <c r="Y374" s="108" t="str">
        <f>IF(SUM(COUNTIFS('Planificación 2026-1'!F:F,"PRINCIPAL",'Planificación 2026-1'!W:W,C374,'Planificación 2026-1'!H:H,"T4"))&gt;0,"P55"," ")</f>
        <v xml:space="preserve"> </v>
      </c>
      <c r="Z374" s="108" t="str">
        <f>IF(SUM(COUNTIFS('Planificación 2026-1'!F:F,"FILIAL",'Planificación 2026-1'!W:W,C374,'Planificación 2026-1'!H:H,"AF"))&gt;0," P01"," ")</f>
        <v xml:space="preserve"> </v>
      </c>
      <c r="AA374" s="108" t="str">
        <f>IF(SUM(COUNTIFS('Planificación 2026-1'!F:F,"FILIAL",'Planificación 2026-1'!W:W,C374,'Planificación 2026-1'!H:H,"EN"))&gt;0,"P02"," ")</f>
        <v xml:space="preserve"> </v>
      </c>
      <c r="AB374" s="108" t="str">
        <f>IF(SUM(COUNTIFS('Planificación 2026-1'!F:F,"FILIAL",'Planificación 2026-1'!W:W,C374,'Planificación 2026-1'!H:H,"IS"))&gt;0,"P03"," ")</f>
        <v xml:space="preserve"> </v>
      </c>
      <c r="AC374" s="108" t="str">
        <f>IF(SUM(COUNTIFS('Planificación 2026-1'!F:F,"FILIAL",'Planificación 2026-1'!W:W,C374,'Planificación 2026-1'!H:H,"PS"))&gt;0,"P04"," ")</f>
        <v xml:space="preserve"> </v>
      </c>
      <c r="AD374" s="108"/>
      <c r="AE374" s="108" t="str">
        <f>IF(SUM(COUNTIFS('Planificación 2026-1'!F:F,"FILIAL",'Planificación 2026-1'!W:W,C374,'Planificación 2026-1'!H:H,"IN"))&gt;0,"P06"," ")</f>
        <v xml:space="preserve"> </v>
      </c>
      <c r="AF374" s="108" t="str">
        <f>IF(SUM(COUNTIFS('Planificación 2026-1'!F:F,"FILIAL",'Planificación 2026-1'!W:W,C374,'Planificación 2026-1'!H:H,"CA"))&gt;0,"P07"," ")</f>
        <v xml:space="preserve"> </v>
      </c>
      <c r="AG374" s="108" t="str">
        <f>IF(SUM(COUNTIFS('Planificación 2026-1'!F:F,"FILIAL",'Planificación 2026-1'!W:W,C374,'Planificación 2026-1'!H:H,"DE"))&gt;0,"P08"," ")</f>
        <v xml:space="preserve"> </v>
      </c>
      <c r="AH374" s="108" t="str">
        <f>IF(SUM(COUNTIFS('Planificación 2026-1'!F:F,"FILIAL",'Planificación 2026-1'!W:W,C374,'Planificación 2026-1'!H:H,"OB"))&gt;0,"P09"," ")</f>
        <v xml:space="preserve"> </v>
      </c>
      <c r="AI374" s="108" t="str">
        <f>IF(SUM(COUNTIFS('Planificación 2026-1'!F:F,"FILIAL",'Planificación 2026-1'!W:W,C374,'Planificación 2026-1'!H:H,"MH"))&gt;0,"P31"," ")</f>
        <v xml:space="preserve"> </v>
      </c>
      <c r="AJ374" s="108" t="str">
        <f>IF(SUM(COUNTIFS('Planificación 2026-1'!F:F,"FILIAL",'Planificación 2026-1'!W:W,C374,'Planificación 2026-1'!H:H,"IC"))&gt;0,"P32"," ")</f>
        <v xml:space="preserve"> </v>
      </c>
      <c r="AK374" s="108" t="str">
        <f>IF(SUM(COUNTIFS('Planificación 2026-1'!F:F,"FILIAL",'Planificación 2026-1'!W:W,C374,'Planificación 2026-1'!H:H,"AR"))&gt;0,"P34"," ")</f>
        <v xml:space="preserve"> </v>
      </c>
      <c r="AL374" s="108" t="str">
        <f>IF(SUM(COUNTIFS('Planificación 2026-1'!F:F,"FILIAL",'Planificación 2026-1'!W:W,C374,'Planificación 2026-1'!H:H,"T1"))&gt;0,"P35"," ")</f>
        <v xml:space="preserve"> </v>
      </c>
      <c r="AM374" s="108" t="str">
        <f>IF(SUM(COUNTIFS('Planificación 2026-1'!F:F,"FILIAL",'Planificación 2026-1'!W:W,C374,'Planificación 2026-1'!H:H,"T3"))&gt;0,"P36"," ")</f>
        <v xml:space="preserve"> </v>
      </c>
      <c r="AN374" s="108" t="str">
        <f>IF(SUM(COUNTIFS('Planificación 2026-1'!F:F,"FILIAL",'Planificación 2026-1'!W:W,C374,'Planificación 2026-1'!H:H,"T2"))&gt;0,"P37"," ")</f>
        <v xml:space="preserve"> </v>
      </c>
      <c r="AO374" s="108" t="str">
        <f>IF(SUM(COUNTIFS('Planificación 2026-1'!F:F,"FILIAL",'Planificación 2026-1'!W:W,C374,'Planificación 2026-1'!H:H,"AE"))&gt;0,"P38"," ")</f>
        <v xml:space="preserve"> </v>
      </c>
      <c r="AP374" s="108" t="str">
        <f>IF(SUM(COUNTIFS('Planificación 2026-1'!F:F,"FILIAL",'Planificación 2026-1'!W:W,C374,'Planificación 2026-1'!H:H,"T4"))&gt;0,"P55"," ")</f>
        <v xml:space="preserve"> </v>
      </c>
      <c r="AQ374" s="108" t="str">
        <f>IF(SUM(COUNTIFS('Planificación 2026-1'!F:F,"SUNAMPE",'Planificación 2026-1'!W:W,C374,'Planificación 2026-1'!H:H,"AF"))&gt;0," P01"," ")</f>
        <v xml:space="preserve"> </v>
      </c>
      <c r="AR374" s="108" t="str">
        <f>IF(SUM(COUNTIFS('Planificación 2026-1'!F:F,"SUNAMPE",'Planificación 2026-1'!W:W,C374,'Planificación 2026-1'!H:H,"EN"))&gt;0,"P02"," ")</f>
        <v xml:space="preserve"> </v>
      </c>
      <c r="AS374" s="108" t="str">
        <f>IF(SUM(COUNTIFS('Planificación 2026-1'!F:F,"SUNAMPE",'Planificación 2026-1'!W:W,C374,'Planificación 2026-1'!H:H,"IS"))&gt;0,"P03"," ")</f>
        <v xml:space="preserve"> </v>
      </c>
      <c r="AT374" s="108" t="str">
        <f>IF(SUM(COUNTIFS('Planificación 2026-1'!F:F,"SUNAMPE",'Planificación 2026-1'!W:W,C374,'Planificación 2026-1'!H:H,"PS"))&gt;0,"P04"," ")</f>
        <v xml:space="preserve"> </v>
      </c>
      <c r="AU374" s="108"/>
      <c r="AV374" s="108" t="str">
        <f>IF(SUM(COUNTIFS('Planificación 2026-1'!F:F,"SUNAMPE",'Planificación 2026-1'!W:W,C374,'Planificación 2026-1'!H:H,"IN"))&gt;0,"P06"," ")</f>
        <v xml:space="preserve"> </v>
      </c>
      <c r="AW374" s="108" t="str">
        <f>IF(SUM(COUNTIFS('Planificación 2026-1'!F:F,"SUNAMPE",'Planificación 2026-1'!W:W,C374,'Planificación 2026-1'!H:H,"CA"))&gt;0,"P07"," ")</f>
        <v xml:space="preserve"> </v>
      </c>
      <c r="AX374" s="108" t="str">
        <f>IF(SUM(COUNTIFS('Planificación 2026-1'!F:F,"SUNAMPE",'Planificación 2026-1'!W:W,C374,'Planificación 2026-1'!H:H,"DE"))&gt;0,"P08"," ")</f>
        <v xml:space="preserve"> </v>
      </c>
      <c r="AY374" s="108" t="str">
        <f>IF(SUM(COUNTIFS('Planificación 2026-1'!F:F,"SUNAMPE",'Planificación 2026-1'!W:W,C374,'Planificación 2026-1'!H:H,"OB"))&gt;0,"P09"," ")</f>
        <v xml:space="preserve"> </v>
      </c>
      <c r="AZ374" s="108" t="str">
        <f>IF(SUM(COUNTIFS('Planificación 2026-1'!F:F,"SUNAMPE",'Planificación 2026-1'!W:W,C374,'Planificación 2026-1'!H:H,"MH"))&gt;0,"P31"," ")</f>
        <v xml:space="preserve"> </v>
      </c>
      <c r="BA374" s="108" t="str">
        <f>IF(SUM(COUNTIFS('Planificación 2026-1'!F:F,"SUNAMPE",'Planificación 2026-1'!W:W,C374,'Planificación 2026-1'!H:H,"IC"))&gt;0,"P32"," ")</f>
        <v xml:space="preserve"> </v>
      </c>
      <c r="BB374" s="108" t="str">
        <f>IF(SUM(COUNTIFS('Planificación 2026-1'!F:F,"SUNAMPE",'Planificación 2026-1'!W:W,C374,'Planificación 2026-1'!H:H,"AR"))&gt;0,"P34"," ")</f>
        <v xml:space="preserve"> </v>
      </c>
      <c r="BC374" s="108" t="str">
        <f>IF(SUM(COUNTIFS('Planificación 2026-1'!F:F,"SUNAMPE",'Planificación 2026-1'!W:W,C374,'Planificación 2026-1'!H:H,"T1"))&gt;0,"P35"," ")</f>
        <v xml:space="preserve"> </v>
      </c>
      <c r="BD374" s="108" t="str">
        <f>IF(SUM(COUNTIFS('Planificación 2026-1'!F:F,"SUNAMPE",'Planificación 2026-1'!W:W,C374,'Planificación 2026-1'!H:H,"T3"))&gt;0,"P36"," ")</f>
        <v xml:space="preserve"> </v>
      </c>
      <c r="BE374" s="108" t="str">
        <f>IF(SUM(COUNTIFS('Planificación 2026-1'!F:F,"SUNAMPE",'Planificación 2026-1'!W:W,C374,'Planificación 2026-1'!H:H,"T2"))&gt;0,"P37"," ")</f>
        <v xml:space="preserve"> </v>
      </c>
      <c r="BF374" s="108" t="str">
        <f>IF(SUM(COUNTIFS('Planificación 2026-1'!F:F,"SUNAMPE",'Planificación 2026-1'!W:W,C374,'Planificación 2026-1'!H:H,"AE"))&gt;0,"P38"," ")</f>
        <v xml:space="preserve"> </v>
      </c>
      <c r="BG374" s="108" t="str">
        <f>IF(SUM(COUNTIFS('Planificación 2026-1'!F:F,"SUNAMPE",'Planificación 2026-1'!W:W,C374,'Planificación 2026-1'!H:H,"T4"))&gt;0,"P55"," ")</f>
        <v xml:space="preserve"> </v>
      </c>
      <c r="BH374" s="108" t="str">
        <f>IF(SUM(COUNTIFS('Planificación 2026-1'!F:F,"HUAURA",'Planificación 2026-1'!W:W,C374,'Planificación 2026-1'!H:H,"AF"))&gt;0," P01"," ")</f>
        <v xml:space="preserve"> </v>
      </c>
      <c r="BI374" s="108" t="str">
        <f>IF(SUM(COUNTIFS('Planificación 2026-1'!F:F,"HUAURA",'Planificación 2026-1'!W:W,C374,'Planificación 2026-1'!H:H,"EN"))&gt;0,"P02"," ")</f>
        <v xml:space="preserve"> </v>
      </c>
      <c r="BJ374" s="108" t="str">
        <f>IF(SUM(COUNTIFS('Planificación 2026-1'!F:F,"HUAURA",'Planificación 2026-1'!W:W,C374,'Planificación 2026-1'!H:H,"IS"))&gt;0,"P03"," ")</f>
        <v xml:space="preserve"> </v>
      </c>
      <c r="BK374" s="108" t="str">
        <f>IF(SUM(COUNTIFS('Planificación 2026-1'!F:F,"HUAURA",'Planificación 2026-1'!W:W,C374,'Planificación 2026-1'!H:H,"PS"))&gt;0,"P04"," ")</f>
        <v xml:space="preserve"> </v>
      </c>
      <c r="BL374" s="108"/>
      <c r="BM374" s="108" t="str">
        <f>IF(SUM(COUNTIFS('Planificación 2026-1'!F:F,"HUAURA",'Planificación 2026-1'!W:W,C374,'Planificación 2026-1'!H:H,"IN"))&gt;0,"P06"," ")</f>
        <v xml:space="preserve"> </v>
      </c>
      <c r="BN374" s="108" t="str">
        <f>IF(SUM(COUNTIFS('Planificación 2026-1'!F:F,"HUAURA",'Planificación 2026-1'!W:W,C374,'Planificación 2026-1'!H:H,"CA"))&gt;0,"P07"," ")</f>
        <v xml:space="preserve"> </v>
      </c>
      <c r="BO374" s="108" t="str">
        <f>IF(SUM(COUNTIFS('Planificación 2026-1'!F:F,"HUAURA",'Planificación 2026-1'!W:W,C374,'Planificación 2026-1'!H:H,"DE"))&gt;0,"P08"," ")</f>
        <v xml:space="preserve"> </v>
      </c>
      <c r="BP374" s="108" t="str">
        <f>IF(SUM(COUNTIFS('Planificación 2026-1'!F:F,"HUAURA",'Planificación 2026-1'!W:W,C374,'Planificación 2026-1'!H:H,"OB"))&gt;0,"P09"," ")</f>
        <v xml:space="preserve"> </v>
      </c>
      <c r="BQ374" s="108" t="str">
        <f>IF(SUM(COUNTIFS('Planificación 2026-1'!F:F,"HUAURA",'Planificación 2026-1'!W:W,C374,'Planificación 2026-1'!H:H,"MH"))&gt;0,"P31"," ")</f>
        <v xml:space="preserve"> </v>
      </c>
      <c r="BR374" s="108" t="str">
        <f>IF(SUM(COUNTIFS('Planificación 2026-1'!F:F,"HUAURA",'Planificación 2026-1'!W:W,C374,'Planificación 2026-1'!H:H,"IC"))&gt;0,"P32"," ")</f>
        <v xml:space="preserve"> </v>
      </c>
      <c r="BS374" s="108" t="str">
        <f>IF(SUM(COUNTIFS('Planificación 2026-1'!F:F,"HUAURA",'Planificación 2026-1'!W:W,C374,'Planificación 2026-1'!H:H,"AR"))&gt;0,"P34"," ")</f>
        <v xml:space="preserve"> </v>
      </c>
      <c r="BT374" s="108" t="str">
        <f>IF(SUM(COUNTIFS('Planificación 2026-1'!F:F,"HUAURA",'Planificación 2026-1'!W:W,C374,'Planificación 2026-1'!H:H,"T1"))&gt;0,"P35"," ")</f>
        <v xml:space="preserve"> </v>
      </c>
      <c r="BU374" s="108" t="str">
        <f>IF(SUM(COUNTIFS('Planificación 2026-1'!F:F,"HUAURA",'Planificación 2026-1'!W:W,C374,'Planificación 2026-1'!H:H,"T3"))&gt;0,"P36"," ")</f>
        <v xml:space="preserve"> </v>
      </c>
      <c r="BV374" s="108" t="str">
        <f>IF(SUM(COUNTIFS('Planificación 2026-1'!F:F,"HUAURA",'Planificación 2026-1'!W:W,C374,'Planificación 2026-1'!H:H,"T2"))&gt;0,"P37"," ")</f>
        <v xml:space="preserve"> </v>
      </c>
      <c r="BW374" s="108" t="str">
        <f>IF(SUM(COUNTIFS('Planificación 2026-1'!F:F,"HUAURA",'Planificación 2026-1'!W:W,C374,'Planificación 2026-1'!H:H,"AE"))&gt;0,"P38"," ")</f>
        <v xml:space="preserve"> </v>
      </c>
      <c r="BX374" s="108" t="str">
        <f>IF(SUM(COUNTIFS('Planificación 2026-1'!F:F,"HUAURA",'Planificación 2026-1'!W:W,C374,'Planificación 2026-1'!H:H,"T4"))&gt;0,"P55"," ")</f>
        <v xml:space="preserve"> </v>
      </c>
      <c r="BY374" s="109">
        <f>SUMIFS('Planificación 2026-1'!R:R,'Planificación 2026-1'!W:W,C374,'Planificación 2026-1'!H:H,"AF",'Planificación 2026-1'!I:I,"&gt;2")</f>
        <v>0</v>
      </c>
      <c r="BZ374" s="109">
        <f>SUMIFS('Planificación 2026-1'!R:R,'Planificación 2026-1'!W:W,C374,'Planificación 2026-1'!H:H,"EN",'Planificación 2026-1'!I:I,"&gt;2")</f>
        <v>0</v>
      </c>
      <c r="CA374" s="109">
        <f>SUMIFS('Planificación 2026-1'!R:R,'Planificación 2026-1'!W:W,C374,'Planificación 2026-1'!H:H,"IS",'Planificación 2026-1'!I:I,"&gt;2")</f>
        <v>0</v>
      </c>
      <c r="CB374" s="109">
        <f>SUMIFS('Planificación 2026-1'!R:R,'Planificación 2026-1'!W:W,C374,'Planificación 2026-1'!H:H,"PS",'Planificación 2026-1'!I:I,"&gt;2")</f>
        <v>0</v>
      </c>
      <c r="CC374" s="109">
        <f>SUMIFS('Planificación 2026-1'!R:R,'Planificación 2026-1'!W:W,C374,'Planificación 2026-1'!H:H,"IN",'Planificación 2026-1'!I:I,"&gt;2")</f>
        <v>0</v>
      </c>
      <c r="CD374" s="109">
        <f>SUMIFS('Planificación 2026-1'!R:R,'Planificación 2026-1'!W:W,C374,'Planificación 2026-1'!H:H,"CA",'Planificación 2026-1'!I:I,"&gt;2")</f>
        <v>0</v>
      </c>
      <c r="CE374" s="109">
        <f>SUMIFS('Planificación 2026-1'!R:R,'Planificación 2026-1'!W:W,C374,'Planificación 2026-1'!H:H,"DE",'Planificación 2026-1'!I:I,"&gt;2")</f>
        <v>0</v>
      </c>
      <c r="CF374" s="109">
        <f>SUMIFS('Planificación 2026-1'!R:R,'Planificación 2026-1'!W:W,C374,'Planificación 2026-1'!H:H,"OB",'Planificación 2026-1'!I:I,"&gt;2")</f>
        <v>0</v>
      </c>
      <c r="CG374" s="109">
        <f>SUMIFS('Planificación 2026-1'!R:R,'Planificación 2026-1'!W:W,C374,'Planificación 2026-1'!H:H,"MH",'Planificación 2026-1'!I:I,"&gt;2")</f>
        <v>0</v>
      </c>
      <c r="CH374" s="109">
        <f>SUMIFS('Planificación 2026-1'!R:R,'Planificación 2026-1'!W:W,C374,'Planificación 2026-1'!H:H,"IC",'Planificación 2026-1'!I:I,"&gt;2")</f>
        <v>0</v>
      </c>
      <c r="CI374" s="109">
        <f>SUMIFS('Planificación 2026-1'!R:R,'Planificación 2026-1'!W:W,C374,'Planificación 2026-1'!H:H,"AR",'Planificación 2026-1'!I:I,"&gt;2")</f>
        <v>0</v>
      </c>
      <c r="CJ374" s="109">
        <f>SUMIFS('Planificación 2026-1'!R:R,'Planificación 2026-1'!W:W,C374,'Planificación 2026-1'!H:H,"T1",'Planificación 2026-1'!I:I,"&gt;2")</f>
        <v>0</v>
      </c>
      <c r="CK374" s="109">
        <f>SUMIFS('Planificación 2026-1'!R:R,'Planificación 2026-1'!W:W,C374,'Planificación 2026-1'!H:H,"T3",'Planificación 2026-1'!I:I,"&gt;2")</f>
        <v>0</v>
      </c>
      <c r="CL374" s="109">
        <f>SUMIFS('Planificación 2026-1'!R:R,'Planificación 2026-1'!W:W,C374,'Planificación 2026-1'!H:H,"T2",'Planificación 2026-1'!I:I,"&gt;2")</f>
        <v>0</v>
      </c>
      <c r="CM374" s="109">
        <f>SUMIFS('Planificación 2026-1'!R:R,'Planificación 2026-1'!W:W,C374,'Planificación 2026-1'!H:H,"AE",'Planificación 2026-1'!I:I,"&gt;2")</f>
        <v>0</v>
      </c>
      <c r="CN374" s="109">
        <f>SUMIFS('Planificación 2026-1'!R:R,'Planificación 2026-1'!W:W,C374,'Planificación 2026-1'!H:H,"T4",'Planificación 2026-1'!I:I,"&gt;2")</f>
        <v>0</v>
      </c>
      <c r="CO374" s="109">
        <f>SUMIFS('Planificación 2026-1'!R:R,'Planificación 2026-1'!W:W,C374,'Planificación 2026-1'!H:H,"AF",'Planificación 2026-1'!I:I,"&lt;3")</f>
        <v>0</v>
      </c>
      <c r="CP374" s="109">
        <f>SUMIFS('Planificación 2026-1'!R:R,'Planificación 2026-1'!W:W,C374,'Planificación 2026-1'!H:H,"EN",'Planificación 2026-1'!I:I,"&lt;3")</f>
        <v>0</v>
      </c>
      <c r="CQ374" s="109">
        <f>SUMIFS('Planificación 2026-1'!R:R,'Planificación 2026-1'!W:W,C374,'Planificación 2026-1'!H:H,"IS",'Planificación 2026-1'!I:I,"&lt;3")</f>
        <v>0</v>
      </c>
      <c r="CR374" s="109">
        <f>SUMIFS('Planificación 2026-1'!R:R,'Planificación 2026-1'!W:W,C374,'Planificación 2026-1'!H:H,"PS",'Planificación 2026-1'!I:I,"&lt;3")</f>
        <v>0</v>
      </c>
      <c r="CS374" s="109">
        <f>SUMIFS('Planificación 2026-1'!R:R,'Planificación 2026-1'!W:W,C374,'Planificación 2026-1'!H:H,"IN",'Planificación 2026-1'!I:I,"&lt;3")</f>
        <v>0</v>
      </c>
      <c r="CT374" s="109">
        <f>SUMIFS('Planificación 2026-1'!R:R,'Planificación 2026-1'!W:W,C374,'Planificación 2026-1'!H:H,"CA",'Planificación 2026-1'!I:I,"&lt;3")</f>
        <v>0</v>
      </c>
      <c r="CU374" s="109">
        <f>SUMIFS('Planificación 2026-1'!R:R,'Planificación 2026-1'!W:W,C374,'Planificación 2026-1'!H:H,"DE",'Planificación 2026-1'!I:I,"&lt;3")</f>
        <v>0</v>
      </c>
      <c r="CV374" s="109">
        <f>SUMIFS('Planificación 2026-1'!R:R,'Planificación 2026-1'!W:W,C374,'Planificación 2026-1'!H:H,"OB",'Planificación 2026-1'!I:I,"&lt;3")</f>
        <v>0</v>
      </c>
      <c r="CW374" s="109">
        <f>SUMIFS('Planificación 2026-1'!R:R,'Planificación 2026-1'!W:W,C374,'Planificación 2026-1'!H:H,"MH",'Planificación 2026-1'!I:I,"&lt;3")</f>
        <v>0</v>
      </c>
      <c r="CX374" s="109">
        <f>SUMIFS('Planificación 2026-1'!R:R,'Planificación 2026-1'!W:W,C374,'Planificación 2026-1'!H:H,"IC",'Planificación 2026-1'!I:I,"&lt;3")</f>
        <v>0</v>
      </c>
      <c r="CY374" s="109">
        <f>SUMIFS('Planificación 2026-1'!R:R,'Planificación 2026-1'!W:W,C374,'Planificación 2026-1'!H:H,"AR",'Planificación 2026-1'!I:I,"&lt;3")</f>
        <v>0</v>
      </c>
      <c r="CZ374" s="109">
        <f>SUMIFS('Planificación 2026-1'!R:R,'Planificación 2026-1'!W:W,C374,'Planificación 2026-1'!H:H,"T1",'Planificación 2026-1'!I:I,"&lt;3")</f>
        <v>0</v>
      </c>
      <c r="DA374" s="109">
        <f>SUMIFS('Planificación 2026-1'!R:R,'Planificación 2026-1'!W:W,C374,'Planificación 2026-1'!H:H,"T3",'Planificación 2026-1'!I:I,"&lt;3")</f>
        <v>0</v>
      </c>
      <c r="DB374" s="109">
        <f>SUMIFS('Planificación 2026-1'!R:R,'Planificación 2026-1'!W:W,C374,'Planificación 2026-1'!H:H,"T2",'Planificación 2026-1'!I:I,"&lt;3")</f>
        <v>0</v>
      </c>
      <c r="DC374" s="109">
        <f>SUMIFS('Planificación 2026-1'!R:R,'Planificación 2026-1'!W:W,C374,'Planificación 2026-1'!H:H,"AE",'Planificación 2026-1'!I:I,"&lt;3")</f>
        <v>0</v>
      </c>
      <c r="DD374" s="109">
        <f>SUMIFS('Planificación 2026-1'!R:R,'Planificación 2026-1'!W:W,C374,'Planificación 2026-1'!H:H,"T4",'Planificación 2026-1'!I:I,"&lt;3")</f>
        <v>0</v>
      </c>
      <c r="DE374" s="108" t="str">
        <f t="shared" si="54"/>
        <v/>
      </c>
      <c r="DF374" s="41">
        <f>IF(C374="","",SUMIFS('Planificación 2026-1'!R:R,'Planificación 2026-1'!W:W,C374,'Planificación 2026-1'!F:F,"PRINCIPAL",'Planificación 2026-1'!X:X,"VIRTUAL"))</f>
        <v>0</v>
      </c>
      <c r="DG374" s="41">
        <f>IF(C374="","",SUMIFS('Planificación 2026-1'!R:R,'Planificación 2026-1'!W:W,C374,'Planificación 2026-1'!F:F,"PRINCIPAL",'Planificación 2026-1'!X:X,"PRESENCIAL"))</f>
        <v>0</v>
      </c>
      <c r="DH374" s="41">
        <f>IF(C374="","",SUMIFS('Planificación 2026-1'!R:R,'Planificación 2026-1'!W:W,C374,'Planificación 2026-1'!F:F,"PRINCIPAL",'Planificación 2026-1'!X:X,"HIBRIDO PRESENCIAL"))</f>
        <v>0</v>
      </c>
      <c r="DI374" s="108" t="str">
        <f t="shared" si="55"/>
        <v/>
      </c>
      <c r="DJ374" s="108">
        <f>IF(C374="","",SUMIFS('Planificación 2026-1'!R:R,'Planificación 2026-1'!W:W,C374,'Planificación 2026-1'!F:F,"FILIAL",'Planificación 2026-1'!X:X,"VIRTUAL"))</f>
        <v>0</v>
      </c>
      <c r="DK374" s="110">
        <f>IF(C374="","",SUMIFS('Planificación 2026-1'!R:R,'Planificación 2026-1'!W:W,C374,'Planificación 2026-1'!F:F,"FILIAL",'Planificación 2026-1'!X:X,"PRESENCIAL"))</f>
        <v>0</v>
      </c>
      <c r="DL374" s="61">
        <f>IF(C374="","",SUMIFS('Planificación 2026-1'!R:R,'Planificación 2026-1'!W:W,C374,'Planificación 2026-1'!F:F,"FILIAL",'Planificación 2026-1'!X:X,"HIBRIDO PRESENCIAL"))</f>
        <v>0</v>
      </c>
      <c r="DM374" s="111" t="str">
        <f t="shared" si="56"/>
        <v/>
      </c>
      <c r="DN374" s="108">
        <f>IF(C374="","",SUMIFS('Planificación 2026-1'!R:R,'Planificación 2026-1'!W:W,C374,'Planificación 2026-1'!F:F,"SUNAMPE",'Planificación 2026-1'!X:X,"VIRTUAL"))</f>
        <v>0</v>
      </c>
      <c r="DO374" s="61">
        <f>IF(C374="","",SUMIFS('Planificación 2026-1'!R:R,'Planificación 2026-1'!W:W,C374,'Planificación 2026-1'!F:F,"SUNAMPE",'Planificación 2026-1'!X:X,"PRESENCIAL"))</f>
        <v>0</v>
      </c>
      <c r="DP374" s="111" t="str">
        <f t="shared" si="57"/>
        <v/>
      </c>
      <c r="DQ374" s="108">
        <f>IF(C374="","",SUMIFS('Planificación 2026-1'!R:R,'Planificación 2026-1'!W:W,C374,'Planificación 2026-1'!F:F,"HUAURA",'Planificación 2026-1'!X:X,"VIRTUAL"))</f>
        <v>0</v>
      </c>
      <c r="DR374" s="61">
        <f>IF(C374="","",SUMIFS('Planificación 2026-1'!R:R,'Planificación 2026-1'!W:W,C374,'Planificación 2026-1'!F:F,"HUAURA",'Planificación 2026-1'!X:X,"PRESENCIAL"))</f>
        <v>0</v>
      </c>
      <c r="DS374" s="76">
        <f>SUMIFS('Planificación 2026-1'!R:R,'Planificación 2026-1'!W:W,C374,'Planificación 2026-1'!F:F,"PRINCIPAL",'Planificación 2026-1'!X:X,"VIRTUAL",'Planificación 2026-1'!I:I,"&gt;2")</f>
        <v>0</v>
      </c>
      <c r="DT374" s="76">
        <f>SUMIFS('Planificación 2026-1'!R:R,'Planificación 2026-1'!W:W,C374,'Planificación 2026-1'!F:F,"PRINCIPAL",'Planificación 2026-1'!X:X,"&lt;&gt;VIRTUAL",'Planificación 2026-1'!I:I,"&gt;2")</f>
        <v>0</v>
      </c>
      <c r="DU374" s="76">
        <f>SUMIFS('Planificación 2026-1'!R:R,'Planificación 2026-1'!W:W,C374,'Planificación 2026-1'!F:F,"SUNAMPE",'Planificación 2026-1'!X:X,"VIRTUAL",'Planificación 2026-1'!I:I,"&gt;2")</f>
        <v>0</v>
      </c>
      <c r="DV374" s="76">
        <f>SUMIFS('Planificación 2026-1'!R:R,'Planificación 2026-1'!W:W,C374,'Planificación 2026-1'!F:F,"SUNAMPE",'Planificación 2026-1'!X:X,"&lt;&gt;VIRTUAL",'Planificación 2026-1'!I:I,"&gt;2")</f>
        <v>0</v>
      </c>
      <c r="DW374" s="76">
        <f>SUMIFS('Planificación 2026-1'!R:R,'Planificación 2026-1'!W:W,C374,'Planificación 2026-1'!F:F,"FILIAL",'Planificación 2026-1'!X:X,"VIRTUAL",'Planificación 2026-1'!I:I,"&gt;2")</f>
        <v>0</v>
      </c>
      <c r="DX374" s="76">
        <f>SUMIFS('Planificación 2026-1'!R:R,'Planificación 2026-1'!W:W,C374,'Planificación 2026-1'!F:F,"FILIAL",'Planificación 2026-1'!X:X,"&lt;&gt;VIRTUAL",'Planificación 2026-1'!I:I,"&gt;2")</f>
        <v>0</v>
      </c>
      <c r="DY374" s="76">
        <f>SUMIFS('Planificación 2026-1'!R:R,'Planificación 2026-1'!W:W,C374,'Planificación 2026-1'!F:F,"PORUMA",'Planificación 2026-1'!X:X,"VIRTUAL",'Planificación 2026-1'!I:I,"&gt;2")</f>
        <v>0</v>
      </c>
      <c r="DZ374" s="76">
        <f>SUMIFS('Planificación 2026-1'!R:R,'Planificación 2026-1'!W:W,C374,'Planificación 2026-1'!F:F,"PORUMA",'Planificación 2026-1'!X:X,"&lt;&gt;VIRTUAL",'Planificación 2026-1'!I:I,"&gt;2")</f>
        <v>0</v>
      </c>
      <c r="EA374" s="76">
        <f>SUMIFS('Planificación 2026-1'!R:R,'Planificación 2026-1'!W:W,C374,'Planificación 2026-1'!F:F,"HUAURA",'Planificación 2026-1'!X:X,"VIRTUAL",'Planificación 2026-1'!I:I,"&gt;2")</f>
        <v>0</v>
      </c>
      <c r="EB374" s="76">
        <f>SUMIFS('Planificación 2026-1'!R:R,'Planificación 2026-1'!W:W,C374,'Planificación 2026-1'!F:F,"HUAURA",'Planificación 2026-1'!X:X,"&lt;&gt;VIRTUAL",'Planificación 2026-1'!I:I,"&gt;2")</f>
        <v>0</v>
      </c>
      <c r="EC374" s="76">
        <f>SUMIFS('Planificación 2026-1'!R:R,'Planificación 2026-1'!W:W,C374,'Planificación 2026-1'!F:F,"PRINCIPAL",'Planificación 2026-1'!X:X,"VIRTUAL",'Planificación 2026-1'!I:I,"&lt;3")</f>
        <v>0</v>
      </c>
      <c r="ED374" s="76">
        <f>SUMIFS('Planificación 2026-1'!R:R,'Planificación 2026-1'!W:W,C374,'Planificación 2026-1'!F:F,"PRINCIPAL",'Planificación 2026-1'!X:X,"&lt;&gt;VIRTUAL",'Planificación 2026-1'!I:I,"&lt;3")</f>
        <v>0</v>
      </c>
      <c r="EE374" s="76">
        <f>SUMIFS('Planificación 2026-1'!R:R,'Planificación 2026-1'!W:W,C374,'Planificación 2026-1'!F:F,"SUNAMPE",'Planificación 2026-1'!X:X,"VIRTUAL",'Planificación 2026-1'!I:I,"&lt;3")</f>
        <v>0</v>
      </c>
      <c r="EF374" s="76">
        <f>SUMIFS('Planificación 2026-1'!R:R,'Planificación 2026-1'!W:W,C374,'Planificación 2026-1'!F:F,"SUNAMPE",'Planificación 2026-1'!X:X,"&lt;&gt;VIRTUAL",'Planificación 2026-1'!I:I,"&lt;3")</f>
        <v>0</v>
      </c>
      <c r="EG374" s="76">
        <f>SUMIFS('Planificación 2026-1'!R:R,'Planificación 2026-1'!W:W,C374,'Planificación 2026-1'!F:F,"FILIAL",'Planificación 2026-1'!X:X,"VIRTUAL",'Planificación 2026-1'!I:I,"&lt;3")</f>
        <v>0</v>
      </c>
      <c r="EH374" s="76">
        <f>SUMIFS('Planificación 2026-1'!R:R,'Planificación 2026-1'!W:W,C374,'Planificación 2026-1'!F:F,"FILIAL",'Planificación 2026-1'!X:X,"&lt;&gt;VIRTUAL",'Planificación 2026-1'!I:I,"&lt;3")</f>
        <v>0</v>
      </c>
      <c r="EI374" s="76">
        <f>SUMIFS('Planificación 2026-1'!R:R,'Planificación 2026-1'!W:W,C374,'Planificación 2026-1'!F:F,"PORUMA",'Planificación 2026-1'!X:X,"VIRTUAL",'Planificación 2026-1'!I:I,"&lt;3")</f>
        <v>0</v>
      </c>
      <c r="EJ374" s="76">
        <f>SUMIFS('Planificación 2026-1'!R:R,'Planificación 2026-1'!W:W,C374,'Planificación 2026-1'!F:F,"PORUMA",'Planificación 2026-1'!X:X,"&lt;&gt;VIRTUAL",'Planificación 2026-1'!I:I,"&lt;3")</f>
        <v>0</v>
      </c>
      <c r="EK374" s="76">
        <f>SUMIFS('Planificación 2026-1'!R:R,'Planificación 2026-1'!W:W,C374,'Planificación 2026-1'!F:F,"HUAURA",'Planificación 2026-1'!X:X,"VIRTUAL",'Planificación 2026-1'!I:I,"&lt;3")</f>
        <v>0</v>
      </c>
      <c r="EL374" s="76">
        <f>SUMIFS('Planificación 2026-1'!R:R,'Planificación 2026-1'!W:W,C374,'Planificación 2026-1'!F:F,"HUAURA",'Planificación 2026-1'!X:X,"&lt;&gt;VIRTUAL",'Planificación 2026-1'!I:I,"&lt;3")</f>
        <v>0</v>
      </c>
      <c r="EM374" s="76"/>
      <c r="EN374" s="76">
        <f t="shared" si="50"/>
        <v>0</v>
      </c>
      <c r="EO374" s="76">
        <f t="shared" si="51"/>
        <v>0</v>
      </c>
      <c r="EP374" s="76" t="b">
        <f t="shared" si="52"/>
        <v>1</v>
      </c>
      <c r="EQ374" s="76" t="str">
        <f t="shared" si="53"/>
        <v/>
      </c>
      <c r="ER374" s="76" t="str">
        <f t="shared" si="58"/>
        <v>PRESENCIAL</v>
      </c>
    </row>
    <row r="375" spans="1:148" hidden="1">
      <c r="A375" s="83"/>
      <c r="B375" s="119">
        <v>372</v>
      </c>
      <c r="C375" s="115" t="s">
        <v>548</v>
      </c>
      <c r="D375" s="112">
        <f>SUMIF('Planificación 2026-1'!W:W,C375,'Planificación 2026-1'!R:R)</f>
        <v>0</v>
      </c>
      <c r="E375" s="114" t="s">
        <v>173</v>
      </c>
      <c r="F375" s="115" t="s">
        <v>171</v>
      </c>
      <c r="G375" s="115" t="s">
        <v>13</v>
      </c>
      <c r="H375" s="115" t="s">
        <v>122</v>
      </c>
      <c r="I375" s="107" t="str">
        <f>IF(SUM(COUNTIFS('Planificación 2026-1'!F:F,"PRINCIPAL",'Planificación 2026-1'!W:W,C375,'Planificación 2026-1'!H:H,"AF"))&gt;0,"P01"," ")</f>
        <v xml:space="preserve"> </v>
      </c>
      <c r="J375" s="108" t="str">
        <f>IF(SUM(COUNTIFS('Planificación 2026-1'!F:F,"PRINCIPAL",'Planificación 2026-1'!W:W,C375,'Planificación 2026-1'!H:H,"EN"))&gt;0,"P02"," ")</f>
        <v xml:space="preserve"> </v>
      </c>
      <c r="K375" s="108" t="str">
        <f>IF(SUM(COUNTIFS('Planificación 2026-1'!F:F,"PRINCIPAL",'Planificación 2026-1'!W:W,C375,'Planificación 2026-1'!H:H,"IS"))&gt;0,"P03"," ")</f>
        <v xml:space="preserve"> </v>
      </c>
      <c r="L375" s="108" t="str">
        <f>IF(SUM(COUNTIFS('Planificación 2026-1'!F:F,"PRINCIPAL",'Planificación 2026-1'!W:W,C375,'Planificación 2026-1'!H:H,"PS"))&gt;0,"P04"," ")</f>
        <v xml:space="preserve"> </v>
      </c>
      <c r="M375" s="108"/>
      <c r="N375" s="108" t="str">
        <f>IF(SUM(COUNTIFS('Planificación 2026-1'!F:F,"PRINCIPAL",'Planificación 2026-1'!W:W,C375,'Planificación 2026-1'!H:H,"IN"))&gt;0,"P06"," ")</f>
        <v xml:space="preserve"> </v>
      </c>
      <c r="O375" s="108" t="str">
        <f>IF(SUM(COUNTIFS('Planificación 2026-1'!F:F,"PRINCIPAL",'Planificación 2026-1'!W:W,C375,'Planificación 2026-1'!H:H,"CA"))&gt;0,"P07"," ")</f>
        <v xml:space="preserve"> </v>
      </c>
      <c r="P375" s="108" t="str">
        <f>IF(SUM(COUNTIFS('Planificación 2026-1'!F:F,"PRINCIPAL",'Planificación 2026-1'!W:W,C375,'Planificación 2026-1'!H:H,"DE"))&gt;0,"P08"," ")</f>
        <v xml:space="preserve"> </v>
      </c>
      <c r="Q375" s="108" t="str">
        <f>IF(SUM(COUNTIFS('Planificación 2026-1'!F:F,"PRINCIPAL",'Planificación 2026-1'!W:W,C375,'Planificación 2026-1'!H:H,"OB"))&gt;0,"P09"," ")</f>
        <v xml:space="preserve"> </v>
      </c>
      <c r="R375" s="108" t="str">
        <f>IF(SUM(COUNTIFS('Planificación 2026-1'!F:F,"PRINCIPAL",'Planificación 2026-1'!W:W,C375,'Planificación 2026-1'!H:H,"MH"))&gt;0,"P31"," ")</f>
        <v xml:space="preserve"> </v>
      </c>
      <c r="S375" s="108" t="str">
        <f>IF(SUM(COUNTIFS('Planificación 2026-1'!F:F,"PRINCIPAL",'Planificación 2026-1'!W:W,C375,'Planificación 2026-1'!H:H,"IC"))&gt;0,"P32"," ")</f>
        <v xml:space="preserve"> </v>
      </c>
      <c r="T375" s="108" t="str">
        <f>IF(SUM(COUNTIFS('Planificación 2026-1'!F:F,"PRINCIPAL",'Planificación 2026-1'!W:W,C375,'Planificación 2026-1'!H:H,"AR"))&gt;0,"P34"," ")</f>
        <v xml:space="preserve"> </v>
      </c>
      <c r="U375" s="108" t="str">
        <f>IF(SUM(COUNTIFS('Planificación 2026-1'!F:F,"PRINCIPAL",'Planificación 2026-1'!W:W,C375,'Planificación 2026-1'!H:H,"T1"))&gt;0,"P35"," ")</f>
        <v xml:space="preserve"> </v>
      </c>
      <c r="V375" s="108" t="str">
        <f>IF(SUM(COUNTIFS('Planificación 2026-1'!F:F,"PRINCIPAL",'Planificación 2026-1'!W:W,C375,'Planificación 2026-1'!H:H,"T3"))&gt;0,"P36"," ")</f>
        <v xml:space="preserve"> </v>
      </c>
      <c r="W375" s="108" t="str">
        <f>IF(SUM(COUNTIFS('Planificación 2026-1'!F:F,"PRINCIPAL",'Planificación 2026-1'!W:W,C375,'Planificación 2026-1'!H:H,"T2"))&gt;0,"P37"," ")</f>
        <v xml:space="preserve"> </v>
      </c>
      <c r="X375" s="108" t="str">
        <f>IF(SUM(COUNTIFS('Planificación 2026-1'!F:F,"PRINCIPAL",'Planificación 2026-1'!W:W,C375,'Planificación 2026-1'!H:H,"AE"))&gt;0,"P38"," ")</f>
        <v xml:space="preserve"> </v>
      </c>
      <c r="Y375" s="108" t="str">
        <f>IF(SUM(COUNTIFS('Planificación 2026-1'!F:F,"PRINCIPAL",'Planificación 2026-1'!W:W,C375,'Planificación 2026-1'!H:H,"T4"))&gt;0,"P55"," ")</f>
        <v xml:space="preserve"> </v>
      </c>
      <c r="Z375" s="108" t="str">
        <f>IF(SUM(COUNTIFS('Planificación 2026-1'!F:F,"FILIAL",'Planificación 2026-1'!W:W,C375,'Planificación 2026-1'!H:H,"AF"))&gt;0," P01"," ")</f>
        <v xml:space="preserve"> </v>
      </c>
      <c r="AA375" s="108" t="str">
        <f>IF(SUM(COUNTIFS('Planificación 2026-1'!F:F,"FILIAL",'Planificación 2026-1'!W:W,C375,'Planificación 2026-1'!H:H,"EN"))&gt;0,"P02"," ")</f>
        <v xml:space="preserve"> </v>
      </c>
      <c r="AB375" s="108" t="str">
        <f>IF(SUM(COUNTIFS('Planificación 2026-1'!F:F,"FILIAL",'Planificación 2026-1'!W:W,C375,'Planificación 2026-1'!H:H,"IS"))&gt;0,"P03"," ")</f>
        <v xml:space="preserve"> </v>
      </c>
      <c r="AC375" s="108" t="str">
        <f>IF(SUM(COUNTIFS('Planificación 2026-1'!F:F,"FILIAL",'Planificación 2026-1'!W:W,C375,'Planificación 2026-1'!H:H,"PS"))&gt;0,"P04"," ")</f>
        <v xml:space="preserve"> </v>
      </c>
      <c r="AD375" s="108"/>
      <c r="AE375" s="108" t="str">
        <f>IF(SUM(COUNTIFS('Planificación 2026-1'!F:F,"FILIAL",'Planificación 2026-1'!W:W,C375,'Planificación 2026-1'!H:H,"IN"))&gt;0,"P06"," ")</f>
        <v xml:space="preserve"> </v>
      </c>
      <c r="AF375" s="108" t="str">
        <f>IF(SUM(COUNTIFS('Planificación 2026-1'!F:F,"FILIAL",'Planificación 2026-1'!W:W,C375,'Planificación 2026-1'!H:H,"CA"))&gt;0,"P07"," ")</f>
        <v xml:space="preserve"> </v>
      </c>
      <c r="AG375" s="108" t="str">
        <f>IF(SUM(COUNTIFS('Planificación 2026-1'!F:F,"FILIAL",'Planificación 2026-1'!W:W,C375,'Planificación 2026-1'!H:H,"DE"))&gt;0,"P08"," ")</f>
        <v xml:space="preserve"> </v>
      </c>
      <c r="AH375" s="108" t="str">
        <f>IF(SUM(COUNTIFS('Planificación 2026-1'!F:F,"FILIAL",'Planificación 2026-1'!W:W,C375,'Planificación 2026-1'!H:H,"OB"))&gt;0,"P09"," ")</f>
        <v xml:space="preserve"> </v>
      </c>
      <c r="AI375" s="108" t="str">
        <f>IF(SUM(COUNTIFS('Planificación 2026-1'!F:F,"FILIAL",'Planificación 2026-1'!W:W,C375,'Planificación 2026-1'!H:H,"MH"))&gt;0,"P31"," ")</f>
        <v xml:space="preserve"> </v>
      </c>
      <c r="AJ375" s="108" t="str">
        <f>IF(SUM(COUNTIFS('Planificación 2026-1'!F:F,"FILIAL",'Planificación 2026-1'!W:W,C375,'Planificación 2026-1'!H:H,"IC"))&gt;0,"P32"," ")</f>
        <v xml:space="preserve"> </v>
      </c>
      <c r="AK375" s="108" t="str">
        <f>IF(SUM(COUNTIFS('Planificación 2026-1'!F:F,"FILIAL",'Planificación 2026-1'!W:W,C375,'Planificación 2026-1'!H:H,"AR"))&gt;0,"P34"," ")</f>
        <v xml:space="preserve"> </v>
      </c>
      <c r="AL375" s="108" t="str">
        <f>IF(SUM(COUNTIFS('Planificación 2026-1'!F:F,"FILIAL",'Planificación 2026-1'!W:W,C375,'Planificación 2026-1'!H:H,"T1"))&gt;0,"P35"," ")</f>
        <v xml:space="preserve"> </v>
      </c>
      <c r="AM375" s="108" t="str">
        <f>IF(SUM(COUNTIFS('Planificación 2026-1'!F:F,"FILIAL",'Planificación 2026-1'!W:W,C375,'Planificación 2026-1'!H:H,"T3"))&gt;0,"P36"," ")</f>
        <v xml:space="preserve"> </v>
      </c>
      <c r="AN375" s="108" t="str">
        <f>IF(SUM(COUNTIFS('Planificación 2026-1'!F:F,"FILIAL",'Planificación 2026-1'!W:W,C375,'Planificación 2026-1'!H:H,"T2"))&gt;0,"P37"," ")</f>
        <v xml:space="preserve"> </v>
      </c>
      <c r="AO375" s="108" t="str">
        <f>IF(SUM(COUNTIFS('Planificación 2026-1'!F:F,"FILIAL",'Planificación 2026-1'!W:W,C375,'Planificación 2026-1'!H:H,"AE"))&gt;0,"P38"," ")</f>
        <v xml:space="preserve"> </v>
      </c>
      <c r="AP375" s="108" t="str">
        <f>IF(SUM(COUNTIFS('Planificación 2026-1'!F:F,"FILIAL",'Planificación 2026-1'!W:W,C375,'Planificación 2026-1'!H:H,"T4"))&gt;0,"P55"," ")</f>
        <v xml:space="preserve"> </v>
      </c>
      <c r="AQ375" s="108" t="str">
        <f>IF(SUM(COUNTIFS('Planificación 2026-1'!F:F,"SUNAMPE",'Planificación 2026-1'!W:W,C375,'Planificación 2026-1'!H:H,"AF"))&gt;0," P01"," ")</f>
        <v xml:space="preserve"> </v>
      </c>
      <c r="AR375" s="108" t="str">
        <f>IF(SUM(COUNTIFS('Planificación 2026-1'!F:F,"SUNAMPE",'Planificación 2026-1'!W:W,C375,'Planificación 2026-1'!H:H,"EN"))&gt;0,"P02"," ")</f>
        <v xml:space="preserve"> </v>
      </c>
      <c r="AS375" s="108" t="str">
        <f>IF(SUM(COUNTIFS('Planificación 2026-1'!F:F,"SUNAMPE",'Planificación 2026-1'!W:W,C375,'Planificación 2026-1'!H:H,"IS"))&gt;0,"P03"," ")</f>
        <v xml:space="preserve"> </v>
      </c>
      <c r="AT375" s="108" t="str">
        <f>IF(SUM(COUNTIFS('Planificación 2026-1'!F:F,"SUNAMPE",'Planificación 2026-1'!W:W,C375,'Planificación 2026-1'!H:H,"PS"))&gt;0,"P04"," ")</f>
        <v xml:space="preserve"> </v>
      </c>
      <c r="AU375" s="108"/>
      <c r="AV375" s="108" t="str">
        <f>IF(SUM(COUNTIFS('Planificación 2026-1'!F:F,"SUNAMPE",'Planificación 2026-1'!W:W,C375,'Planificación 2026-1'!H:H,"IN"))&gt;0,"P06"," ")</f>
        <v xml:space="preserve"> </v>
      </c>
      <c r="AW375" s="108" t="str">
        <f>IF(SUM(COUNTIFS('Planificación 2026-1'!F:F,"SUNAMPE",'Planificación 2026-1'!W:W,C375,'Planificación 2026-1'!H:H,"CA"))&gt;0,"P07"," ")</f>
        <v xml:space="preserve"> </v>
      </c>
      <c r="AX375" s="108" t="str">
        <f>IF(SUM(COUNTIFS('Planificación 2026-1'!F:F,"SUNAMPE",'Planificación 2026-1'!W:W,C375,'Planificación 2026-1'!H:H,"DE"))&gt;0,"P08"," ")</f>
        <v xml:space="preserve"> </v>
      </c>
      <c r="AY375" s="108" t="str">
        <f>IF(SUM(COUNTIFS('Planificación 2026-1'!F:F,"SUNAMPE",'Planificación 2026-1'!W:W,C375,'Planificación 2026-1'!H:H,"OB"))&gt;0,"P09"," ")</f>
        <v xml:space="preserve"> </v>
      </c>
      <c r="AZ375" s="108" t="str">
        <f>IF(SUM(COUNTIFS('Planificación 2026-1'!F:F,"SUNAMPE",'Planificación 2026-1'!W:W,C375,'Planificación 2026-1'!H:H,"MH"))&gt;0,"P31"," ")</f>
        <v xml:space="preserve"> </v>
      </c>
      <c r="BA375" s="108" t="str">
        <f>IF(SUM(COUNTIFS('Planificación 2026-1'!F:F,"SUNAMPE",'Planificación 2026-1'!W:W,C375,'Planificación 2026-1'!H:H,"IC"))&gt;0,"P32"," ")</f>
        <v xml:space="preserve"> </v>
      </c>
      <c r="BB375" s="108" t="str">
        <f>IF(SUM(COUNTIFS('Planificación 2026-1'!F:F,"SUNAMPE",'Planificación 2026-1'!W:W,C375,'Planificación 2026-1'!H:H,"AR"))&gt;0,"P34"," ")</f>
        <v xml:space="preserve"> </v>
      </c>
      <c r="BC375" s="108" t="str">
        <f>IF(SUM(COUNTIFS('Planificación 2026-1'!F:F,"SUNAMPE",'Planificación 2026-1'!W:W,C375,'Planificación 2026-1'!H:H,"T1"))&gt;0,"P35"," ")</f>
        <v xml:space="preserve"> </v>
      </c>
      <c r="BD375" s="108" t="str">
        <f>IF(SUM(COUNTIFS('Planificación 2026-1'!F:F,"SUNAMPE",'Planificación 2026-1'!W:W,C375,'Planificación 2026-1'!H:H,"T3"))&gt;0,"P36"," ")</f>
        <v xml:space="preserve"> </v>
      </c>
      <c r="BE375" s="108" t="str">
        <f>IF(SUM(COUNTIFS('Planificación 2026-1'!F:F,"SUNAMPE",'Planificación 2026-1'!W:W,C375,'Planificación 2026-1'!H:H,"T2"))&gt;0,"P37"," ")</f>
        <v xml:space="preserve"> </v>
      </c>
      <c r="BF375" s="108" t="str">
        <f>IF(SUM(COUNTIFS('Planificación 2026-1'!F:F,"SUNAMPE",'Planificación 2026-1'!W:W,C375,'Planificación 2026-1'!H:H,"AE"))&gt;0,"P38"," ")</f>
        <v xml:space="preserve"> </v>
      </c>
      <c r="BG375" s="108" t="str">
        <f>IF(SUM(COUNTIFS('Planificación 2026-1'!F:F,"SUNAMPE",'Planificación 2026-1'!W:W,C375,'Planificación 2026-1'!H:H,"T4"))&gt;0,"P55"," ")</f>
        <v xml:space="preserve"> </v>
      </c>
      <c r="BH375" s="108" t="str">
        <f>IF(SUM(COUNTIFS('Planificación 2026-1'!F:F,"HUAURA",'Planificación 2026-1'!W:W,C375,'Planificación 2026-1'!H:H,"AF"))&gt;0," P01"," ")</f>
        <v xml:space="preserve"> </v>
      </c>
      <c r="BI375" s="108" t="str">
        <f>IF(SUM(COUNTIFS('Planificación 2026-1'!F:F,"HUAURA",'Planificación 2026-1'!W:W,C375,'Planificación 2026-1'!H:H,"EN"))&gt;0,"P02"," ")</f>
        <v xml:space="preserve"> </v>
      </c>
      <c r="BJ375" s="108" t="str">
        <f>IF(SUM(COUNTIFS('Planificación 2026-1'!F:F,"HUAURA",'Planificación 2026-1'!W:W,C375,'Planificación 2026-1'!H:H,"IS"))&gt;0,"P03"," ")</f>
        <v xml:space="preserve"> </v>
      </c>
      <c r="BK375" s="108" t="str">
        <f>IF(SUM(COUNTIFS('Planificación 2026-1'!F:F,"HUAURA",'Planificación 2026-1'!W:W,C375,'Planificación 2026-1'!H:H,"PS"))&gt;0,"P04"," ")</f>
        <v xml:space="preserve"> </v>
      </c>
      <c r="BL375" s="108"/>
      <c r="BM375" s="108" t="str">
        <f>IF(SUM(COUNTIFS('Planificación 2026-1'!F:F,"HUAURA",'Planificación 2026-1'!W:W,C375,'Planificación 2026-1'!H:H,"IN"))&gt;0,"P06"," ")</f>
        <v xml:space="preserve"> </v>
      </c>
      <c r="BN375" s="108" t="str">
        <f>IF(SUM(COUNTIFS('Planificación 2026-1'!F:F,"HUAURA",'Planificación 2026-1'!W:W,C375,'Planificación 2026-1'!H:H,"CA"))&gt;0,"P07"," ")</f>
        <v xml:space="preserve"> </v>
      </c>
      <c r="BO375" s="108" t="str">
        <f>IF(SUM(COUNTIFS('Planificación 2026-1'!F:F,"HUAURA",'Planificación 2026-1'!W:W,C375,'Planificación 2026-1'!H:H,"DE"))&gt;0,"P08"," ")</f>
        <v xml:space="preserve"> </v>
      </c>
      <c r="BP375" s="108" t="str">
        <f>IF(SUM(COUNTIFS('Planificación 2026-1'!F:F,"HUAURA",'Planificación 2026-1'!W:W,C375,'Planificación 2026-1'!H:H,"OB"))&gt;0,"P09"," ")</f>
        <v xml:space="preserve"> </v>
      </c>
      <c r="BQ375" s="108" t="str">
        <f>IF(SUM(COUNTIFS('Planificación 2026-1'!F:F,"HUAURA",'Planificación 2026-1'!W:W,C375,'Planificación 2026-1'!H:H,"MH"))&gt;0,"P31"," ")</f>
        <v xml:space="preserve"> </v>
      </c>
      <c r="BR375" s="108" t="str">
        <f>IF(SUM(COUNTIFS('Planificación 2026-1'!F:F,"HUAURA",'Planificación 2026-1'!W:W,C375,'Planificación 2026-1'!H:H,"IC"))&gt;0,"P32"," ")</f>
        <v xml:space="preserve"> </v>
      </c>
      <c r="BS375" s="108" t="str">
        <f>IF(SUM(COUNTIFS('Planificación 2026-1'!F:F,"HUAURA",'Planificación 2026-1'!W:W,C375,'Planificación 2026-1'!H:H,"AR"))&gt;0,"P34"," ")</f>
        <v xml:space="preserve"> </v>
      </c>
      <c r="BT375" s="108" t="str">
        <f>IF(SUM(COUNTIFS('Planificación 2026-1'!F:F,"HUAURA",'Planificación 2026-1'!W:W,C375,'Planificación 2026-1'!H:H,"T1"))&gt;0,"P35"," ")</f>
        <v xml:space="preserve"> </v>
      </c>
      <c r="BU375" s="108" t="str">
        <f>IF(SUM(COUNTIFS('Planificación 2026-1'!F:F,"HUAURA",'Planificación 2026-1'!W:W,C375,'Planificación 2026-1'!H:H,"T3"))&gt;0,"P36"," ")</f>
        <v xml:space="preserve"> </v>
      </c>
      <c r="BV375" s="108" t="str">
        <f>IF(SUM(COUNTIFS('Planificación 2026-1'!F:F,"HUAURA",'Planificación 2026-1'!W:W,C375,'Planificación 2026-1'!H:H,"T2"))&gt;0,"P37"," ")</f>
        <v xml:space="preserve"> </v>
      </c>
      <c r="BW375" s="108" t="str">
        <f>IF(SUM(COUNTIFS('Planificación 2026-1'!F:F,"HUAURA",'Planificación 2026-1'!W:W,C375,'Planificación 2026-1'!H:H,"AE"))&gt;0,"P38"," ")</f>
        <v xml:space="preserve"> </v>
      </c>
      <c r="BX375" s="108" t="str">
        <f>IF(SUM(COUNTIFS('Planificación 2026-1'!F:F,"HUAURA",'Planificación 2026-1'!W:W,C375,'Planificación 2026-1'!H:H,"T4"))&gt;0,"P55"," ")</f>
        <v xml:space="preserve"> </v>
      </c>
      <c r="BY375" s="109">
        <f>SUMIFS('Planificación 2026-1'!R:R,'Planificación 2026-1'!W:W,C375,'Planificación 2026-1'!H:H,"AF",'Planificación 2026-1'!I:I,"&gt;2")</f>
        <v>0</v>
      </c>
      <c r="BZ375" s="109">
        <f>SUMIFS('Planificación 2026-1'!R:R,'Planificación 2026-1'!W:W,C375,'Planificación 2026-1'!H:H,"EN",'Planificación 2026-1'!I:I,"&gt;2")</f>
        <v>0</v>
      </c>
      <c r="CA375" s="109">
        <f>SUMIFS('Planificación 2026-1'!R:R,'Planificación 2026-1'!W:W,C375,'Planificación 2026-1'!H:H,"IS",'Planificación 2026-1'!I:I,"&gt;2")</f>
        <v>0</v>
      </c>
      <c r="CB375" s="109">
        <f>SUMIFS('Planificación 2026-1'!R:R,'Planificación 2026-1'!W:W,C375,'Planificación 2026-1'!H:H,"PS",'Planificación 2026-1'!I:I,"&gt;2")</f>
        <v>0</v>
      </c>
      <c r="CC375" s="109">
        <f>SUMIFS('Planificación 2026-1'!R:R,'Planificación 2026-1'!W:W,C375,'Planificación 2026-1'!H:H,"IN",'Planificación 2026-1'!I:I,"&gt;2")</f>
        <v>0</v>
      </c>
      <c r="CD375" s="109">
        <f>SUMIFS('Planificación 2026-1'!R:R,'Planificación 2026-1'!W:W,C375,'Planificación 2026-1'!H:H,"CA",'Planificación 2026-1'!I:I,"&gt;2")</f>
        <v>0</v>
      </c>
      <c r="CE375" s="109">
        <f>SUMIFS('Planificación 2026-1'!R:R,'Planificación 2026-1'!W:W,C375,'Planificación 2026-1'!H:H,"DE",'Planificación 2026-1'!I:I,"&gt;2")</f>
        <v>0</v>
      </c>
      <c r="CF375" s="109">
        <f>SUMIFS('Planificación 2026-1'!R:R,'Planificación 2026-1'!W:W,C375,'Planificación 2026-1'!H:H,"OB",'Planificación 2026-1'!I:I,"&gt;2")</f>
        <v>0</v>
      </c>
      <c r="CG375" s="109">
        <f>SUMIFS('Planificación 2026-1'!R:R,'Planificación 2026-1'!W:W,C375,'Planificación 2026-1'!H:H,"MH",'Planificación 2026-1'!I:I,"&gt;2")</f>
        <v>0</v>
      </c>
      <c r="CH375" s="109">
        <f>SUMIFS('Planificación 2026-1'!R:R,'Planificación 2026-1'!W:W,C375,'Planificación 2026-1'!H:H,"IC",'Planificación 2026-1'!I:I,"&gt;2")</f>
        <v>0</v>
      </c>
      <c r="CI375" s="109">
        <f>SUMIFS('Planificación 2026-1'!R:R,'Planificación 2026-1'!W:W,C375,'Planificación 2026-1'!H:H,"AR",'Planificación 2026-1'!I:I,"&gt;2")</f>
        <v>0</v>
      </c>
      <c r="CJ375" s="109">
        <f>SUMIFS('Planificación 2026-1'!R:R,'Planificación 2026-1'!W:W,C375,'Planificación 2026-1'!H:H,"T1",'Planificación 2026-1'!I:I,"&gt;2")</f>
        <v>0</v>
      </c>
      <c r="CK375" s="109">
        <f>SUMIFS('Planificación 2026-1'!R:R,'Planificación 2026-1'!W:W,C375,'Planificación 2026-1'!H:H,"T3",'Planificación 2026-1'!I:I,"&gt;2")</f>
        <v>0</v>
      </c>
      <c r="CL375" s="109">
        <f>SUMIFS('Planificación 2026-1'!R:R,'Planificación 2026-1'!W:W,C375,'Planificación 2026-1'!H:H,"T2",'Planificación 2026-1'!I:I,"&gt;2")</f>
        <v>0</v>
      </c>
      <c r="CM375" s="109">
        <f>SUMIFS('Planificación 2026-1'!R:R,'Planificación 2026-1'!W:W,C375,'Planificación 2026-1'!H:H,"AE",'Planificación 2026-1'!I:I,"&gt;2")</f>
        <v>0</v>
      </c>
      <c r="CN375" s="109">
        <f>SUMIFS('Planificación 2026-1'!R:R,'Planificación 2026-1'!W:W,C375,'Planificación 2026-1'!H:H,"T4",'Planificación 2026-1'!I:I,"&gt;2")</f>
        <v>0</v>
      </c>
      <c r="CO375" s="109">
        <f>SUMIFS('Planificación 2026-1'!R:R,'Planificación 2026-1'!W:W,C375,'Planificación 2026-1'!H:H,"AF",'Planificación 2026-1'!I:I,"&lt;3")</f>
        <v>0</v>
      </c>
      <c r="CP375" s="109">
        <f>SUMIFS('Planificación 2026-1'!R:R,'Planificación 2026-1'!W:W,C375,'Planificación 2026-1'!H:H,"EN",'Planificación 2026-1'!I:I,"&lt;3")</f>
        <v>0</v>
      </c>
      <c r="CQ375" s="109">
        <f>SUMIFS('Planificación 2026-1'!R:R,'Planificación 2026-1'!W:W,C375,'Planificación 2026-1'!H:H,"IS",'Planificación 2026-1'!I:I,"&lt;3")</f>
        <v>0</v>
      </c>
      <c r="CR375" s="109">
        <f>SUMIFS('Planificación 2026-1'!R:R,'Planificación 2026-1'!W:W,C375,'Planificación 2026-1'!H:H,"PS",'Planificación 2026-1'!I:I,"&lt;3")</f>
        <v>0</v>
      </c>
      <c r="CS375" s="109">
        <f>SUMIFS('Planificación 2026-1'!R:R,'Planificación 2026-1'!W:W,C375,'Planificación 2026-1'!H:H,"IN",'Planificación 2026-1'!I:I,"&lt;3")</f>
        <v>0</v>
      </c>
      <c r="CT375" s="109">
        <f>SUMIFS('Planificación 2026-1'!R:R,'Planificación 2026-1'!W:W,C375,'Planificación 2026-1'!H:H,"CA",'Planificación 2026-1'!I:I,"&lt;3")</f>
        <v>0</v>
      </c>
      <c r="CU375" s="109">
        <f>SUMIFS('Planificación 2026-1'!R:R,'Planificación 2026-1'!W:W,C375,'Planificación 2026-1'!H:H,"DE",'Planificación 2026-1'!I:I,"&lt;3")</f>
        <v>0</v>
      </c>
      <c r="CV375" s="109">
        <f>SUMIFS('Planificación 2026-1'!R:R,'Planificación 2026-1'!W:W,C375,'Planificación 2026-1'!H:H,"OB",'Planificación 2026-1'!I:I,"&lt;3")</f>
        <v>0</v>
      </c>
      <c r="CW375" s="109">
        <f>SUMIFS('Planificación 2026-1'!R:R,'Planificación 2026-1'!W:W,C375,'Planificación 2026-1'!H:H,"MH",'Planificación 2026-1'!I:I,"&lt;3")</f>
        <v>0</v>
      </c>
      <c r="CX375" s="109">
        <f>SUMIFS('Planificación 2026-1'!R:R,'Planificación 2026-1'!W:W,C375,'Planificación 2026-1'!H:H,"IC",'Planificación 2026-1'!I:I,"&lt;3")</f>
        <v>0</v>
      </c>
      <c r="CY375" s="109">
        <f>SUMIFS('Planificación 2026-1'!R:R,'Planificación 2026-1'!W:W,C375,'Planificación 2026-1'!H:H,"AR",'Planificación 2026-1'!I:I,"&lt;3")</f>
        <v>0</v>
      </c>
      <c r="CZ375" s="109">
        <f>SUMIFS('Planificación 2026-1'!R:R,'Planificación 2026-1'!W:W,C375,'Planificación 2026-1'!H:H,"T1",'Planificación 2026-1'!I:I,"&lt;3")</f>
        <v>0</v>
      </c>
      <c r="DA375" s="109">
        <f>SUMIFS('Planificación 2026-1'!R:R,'Planificación 2026-1'!W:W,C375,'Planificación 2026-1'!H:H,"T3",'Planificación 2026-1'!I:I,"&lt;3")</f>
        <v>0</v>
      </c>
      <c r="DB375" s="109">
        <f>SUMIFS('Planificación 2026-1'!R:R,'Planificación 2026-1'!W:W,C375,'Planificación 2026-1'!H:H,"T2",'Planificación 2026-1'!I:I,"&lt;3")</f>
        <v>0</v>
      </c>
      <c r="DC375" s="109">
        <f>SUMIFS('Planificación 2026-1'!R:R,'Planificación 2026-1'!W:W,C375,'Planificación 2026-1'!H:H,"AE",'Planificación 2026-1'!I:I,"&lt;3")</f>
        <v>0</v>
      </c>
      <c r="DD375" s="109">
        <f>SUMIFS('Planificación 2026-1'!R:R,'Planificación 2026-1'!W:W,C375,'Planificación 2026-1'!H:H,"T4",'Planificación 2026-1'!I:I,"&lt;3")</f>
        <v>0</v>
      </c>
      <c r="DE375" s="108" t="str">
        <f t="shared" si="54"/>
        <v/>
      </c>
      <c r="DF375" s="41">
        <f>IF(C375="","",SUMIFS('Planificación 2026-1'!R:R,'Planificación 2026-1'!W:W,C375,'Planificación 2026-1'!F:F,"PRINCIPAL",'Planificación 2026-1'!X:X,"VIRTUAL"))</f>
        <v>0</v>
      </c>
      <c r="DG375" s="41">
        <f>IF(C375="","",SUMIFS('Planificación 2026-1'!R:R,'Planificación 2026-1'!W:W,C375,'Planificación 2026-1'!F:F,"PRINCIPAL",'Planificación 2026-1'!X:X,"PRESENCIAL"))</f>
        <v>0</v>
      </c>
      <c r="DH375" s="41">
        <f>IF(C375="","",SUMIFS('Planificación 2026-1'!R:R,'Planificación 2026-1'!W:W,C375,'Planificación 2026-1'!F:F,"PRINCIPAL",'Planificación 2026-1'!X:X,"HIBRIDO PRESENCIAL"))</f>
        <v>0</v>
      </c>
      <c r="DI375" s="108" t="str">
        <f t="shared" si="55"/>
        <v/>
      </c>
      <c r="DJ375" s="108">
        <f>IF(C375="","",SUMIFS('Planificación 2026-1'!R:R,'Planificación 2026-1'!W:W,C375,'Planificación 2026-1'!F:F,"FILIAL",'Planificación 2026-1'!X:X,"VIRTUAL"))</f>
        <v>0</v>
      </c>
      <c r="DK375" s="110">
        <f>IF(C375="","",SUMIFS('Planificación 2026-1'!R:R,'Planificación 2026-1'!W:W,C375,'Planificación 2026-1'!F:F,"FILIAL",'Planificación 2026-1'!X:X,"PRESENCIAL"))</f>
        <v>0</v>
      </c>
      <c r="DL375" s="61">
        <f>IF(C375="","",SUMIFS('Planificación 2026-1'!R:R,'Planificación 2026-1'!W:W,C375,'Planificación 2026-1'!F:F,"FILIAL",'Planificación 2026-1'!X:X,"HIBRIDO PRESENCIAL"))</f>
        <v>0</v>
      </c>
      <c r="DM375" s="111" t="str">
        <f t="shared" si="56"/>
        <v/>
      </c>
      <c r="DN375" s="108">
        <f>IF(C375="","",SUMIFS('Planificación 2026-1'!R:R,'Planificación 2026-1'!W:W,C375,'Planificación 2026-1'!F:F,"SUNAMPE",'Planificación 2026-1'!X:X,"VIRTUAL"))</f>
        <v>0</v>
      </c>
      <c r="DO375" s="61">
        <f>IF(C375="","",SUMIFS('Planificación 2026-1'!R:R,'Planificación 2026-1'!W:W,C375,'Planificación 2026-1'!F:F,"SUNAMPE",'Planificación 2026-1'!X:X,"PRESENCIAL"))</f>
        <v>0</v>
      </c>
      <c r="DP375" s="111" t="str">
        <f t="shared" si="57"/>
        <v/>
      </c>
      <c r="DQ375" s="108">
        <f>IF(C375="","",SUMIFS('Planificación 2026-1'!R:R,'Planificación 2026-1'!W:W,C375,'Planificación 2026-1'!F:F,"HUAURA",'Planificación 2026-1'!X:X,"VIRTUAL"))</f>
        <v>0</v>
      </c>
      <c r="DR375" s="61">
        <f>IF(C375="","",SUMIFS('Planificación 2026-1'!R:R,'Planificación 2026-1'!W:W,C375,'Planificación 2026-1'!F:F,"HUAURA",'Planificación 2026-1'!X:X,"PRESENCIAL"))</f>
        <v>0</v>
      </c>
      <c r="DS375" s="76">
        <f>SUMIFS('Planificación 2026-1'!R:R,'Planificación 2026-1'!W:W,C375,'Planificación 2026-1'!F:F,"PRINCIPAL",'Planificación 2026-1'!X:X,"VIRTUAL",'Planificación 2026-1'!I:I,"&gt;2")</f>
        <v>0</v>
      </c>
      <c r="DT375" s="76">
        <f>SUMIFS('Planificación 2026-1'!R:R,'Planificación 2026-1'!W:W,C375,'Planificación 2026-1'!F:F,"PRINCIPAL",'Planificación 2026-1'!X:X,"&lt;&gt;VIRTUAL",'Planificación 2026-1'!I:I,"&gt;2")</f>
        <v>0</v>
      </c>
      <c r="DU375" s="76">
        <f>SUMIFS('Planificación 2026-1'!R:R,'Planificación 2026-1'!W:W,C375,'Planificación 2026-1'!F:F,"SUNAMPE",'Planificación 2026-1'!X:X,"VIRTUAL",'Planificación 2026-1'!I:I,"&gt;2")</f>
        <v>0</v>
      </c>
      <c r="DV375" s="76">
        <f>SUMIFS('Planificación 2026-1'!R:R,'Planificación 2026-1'!W:W,C375,'Planificación 2026-1'!F:F,"SUNAMPE",'Planificación 2026-1'!X:X,"&lt;&gt;VIRTUAL",'Planificación 2026-1'!I:I,"&gt;2")</f>
        <v>0</v>
      </c>
      <c r="DW375" s="76">
        <f>SUMIFS('Planificación 2026-1'!R:R,'Planificación 2026-1'!W:W,C375,'Planificación 2026-1'!F:F,"FILIAL",'Planificación 2026-1'!X:X,"VIRTUAL",'Planificación 2026-1'!I:I,"&gt;2")</f>
        <v>0</v>
      </c>
      <c r="DX375" s="76">
        <f>SUMIFS('Planificación 2026-1'!R:R,'Planificación 2026-1'!W:W,C375,'Planificación 2026-1'!F:F,"FILIAL",'Planificación 2026-1'!X:X,"&lt;&gt;VIRTUAL",'Planificación 2026-1'!I:I,"&gt;2")</f>
        <v>0</v>
      </c>
      <c r="DY375" s="76">
        <f>SUMIFS('Planificación 2026-1'!R:R,'Planificación 2026-1'!W:W,C375,'Planificación 2026-1'!F:F,"PORUMA",'Planificación 2026-1'!X:X,"VIRTUAL",'Planificación 2026-1'!I:I,"&gt;2")</f>
        <v>0</v>
      </c>
      <c r="DZ375" s="76">
        <f>SUMIFS('Planificación 2026-1'!R:R,'Planificación 2026-1'!W:W,C375,'Planificación 2026-1'!F:F,"PORUMA",'Planificación 2026-1'!X:X,"&lt;&gt;VIRTUAL",'Planificación 2026-1'!I:I,"&gt;2")</f>
        <v>0</v>
      </c>
      <c r="EA375" s="76">
        <f>SUMIFS('Planificación 2026-1'!R:R,'Planificación 2026-1'!W:W,C375,'Planificación 2026-1'!F:F,"HUAURA",'Planificación 2026-1'!X:X,"VIRTUAL",'Planificación 2026-1'!I:I,"&gt;2")</f>
        <v>0</v>
      </c>
      <c r="EB375" s="76">
        <f>SUMIFS('Planificación 2026-1'!R:R,'Planificación 2026-1'!W:W,C375,'Planificación 2026-1'!F:F,"HUAURA",'Planificación 2026-1'!X:X,"&lt;&gt;VIRTUAL",'Planificación 2026-1'!I:I,"&gt;2")</f>
        <v>0</v>
      </c>
      <c r="EC375" s="76">
        <f>SUMIFS('Planificación 2026-1'!R:R,'Planificación 2026-1'!W:W,C375,'Planificación 2026-1'!F:F,"PRINCIPAL",'Planificación 2026-1'!X:X,"VIRTUAL",'Planificación 2026-1'!I:I,"&lt;3")</f>
        <v>0</v>
      </c>
      <c r="ED375" s="76">
        <f>SUMIFS('Planificación 2026-1'!R:R,'Planificación 2026-1'!W:W,C375,'Planificación 2026-1'!F:F,"PRINCIPAL",'Planificación 2026-1'!X:X,"&lt;&gt;VIRTUAL",'Planificación 2026-1'!I:I,"&lt;3")</f>
        <v>0</v>
      </c>
      <c r="EE375" s="76">
        <f>SUMIFS('Planificación 2026-1'!R:R,'Planificación 2026-1'!W:W,C375,'Planificación 2026-1'!F:F,"SUNAMPE",'Planificación 2026-1'!X:X,"VIRTUAL",'Planificación 2026-1'!I:I,"&lt;3")</f>
        <v>0</v>
      </c>
      <c r="EF375" s="76">
        <f>SUMIFS('Planificación 2026-1'!R:R,'Planificación 2026-1'!W:W,C375,'Planificación 2026-1'!F:F,"SUNAMPE",'Planificación 2026-1'!X:X,"&lt;&gt;VIRTUAL",'Planificación 2026-1'!I:I,"&lt;3")</f>
        <v>0</v>
      </c>
      <c r="EG375" s="76">
        <f>SUMIFS('Planificación 2026-1'!R:R,'Planificación 2026-1'!W:W,C375,'Planificación 2026-1'!F:F,"FILIAL",'Planificación 2026-1'!X:X,"VIRTUAL",'Planificación 2026-1'!I:I,"&lt;3")</f>
        <v>0</v>
      </c>
      <c r="EH375" s="76">
        <f>SUMIFS('Planificación 2026-1'!R:R,'Planificación 2026-1'!W:W,C375,'Planificación 2026-1'!F:F,"FILIAL",'Planificación 2026-1'!X:X,"&lt;&gt;VIRTUAL",'Planificación 2026-1'!I:I,"&lt;3")</f>
        <v>0</v>
      </c>
      <c r="EI375" s="76">
        <f>SUMIFS('Planificación 2026-1'!R:R,'Planificación 2026-1'!W:W,C375,'Planificación 2026-1'!F:F,"PORUMA",'Planificación 2026-1'!X:X,"VIRTUAL",'Planificación 2026-1'!I:I,"&lt;3")</f>
        <v>0</v>
      </c>
      <c r="EJ375" s="76">
        <f>SUMIFS('Planificación 2026-1'!R:R,'Planificación 2026-1'!W:W,C375,'Planificación 2026-1'!F:F,"PORUMA",'Planificación 2026-1'!X:X,"&lt;&gt;VIRTUAL",'Planificación 2026-1'!I:I,"&lt;3")</f>
        <v>0</v>
      </c>
      <c r="EK375" s="76">
        <f>SUMIFS('Planificación 2026-1'!R:R,'Planificación 2026-1'!W:W,C375,'Planificación 2026-1'!F:F,"HUAURA",'Planificación 2026-1'!X:X,"VIRTUAL",'Planificación 2026-1'!I:I,"&lt;3")</f>
        <v>0</v>
      </c>
      <c r="EL375" s="76">
        <f>SUMIFS('Planificación 2026-1'!R:R,'Planificación 2026-1'!W:W,C375,'Planificación 2026-1'!F:F,"HUAURA",'Planificación 2026-1'!X:X,"&lt;&gt;VIRTUAL",'Planificación 2026-1'!I:I,"&lt;3")</f>
        <v>0</v>
      </c>
      <c r="EM375" s="76"/>
      <c r="EN375" s="76">
        <f t="shared" si="50"/>
        <v>0</v>
      </c>
      <c r="EO375" s="76">
        <f t="shared" si="51"/>
        <v>0</v>
      </c>
      <c r="EP375" s="76" t="b">
        <f t="shared" si="52"/>
        <v>1</v>
      </c>
      <c r="EQ375" s="76" t="str">
        <f t="shared" si="53"/>
        <v/>
      </c>
      <c r="ER375" s="76" t="str">
        <f t="shared" si="58"/>
        <v>PRESENCIAL</v>
      </c>
    </row>
    <row r="376" spans="1:148" hidden="1">
      <c r="A376" s="83"/>
      <c r="B376" s="119">
        <v>373</v>
      </c>
      <c r="C376" s="115" t="s">
        <v>549</v>
      </c>
      <c r="D376" s="112">
        <f>SUMIF('Planificación 2026-1'!W:W,C376,'Planificación 2026-1'!R:R)</f>
        <v>0</v>
      </c>
      <c r="E376" s="114" t="s">
        <v>170</v>
      </c>
      <c r="F376" s="115" t="s">
        <v>171</v>
      </c>
      <c r="G376" s="115" t="s">
        <v>86</v>
      </c>
      <c r="H376" s="115" t="s">
        <v>129</v>
      </c>
      <c r="I376" s="107" t="str">
        <f>IF(SUM(COUNTIFS('Planificación 2026-1'!F:F,"PRINCIPAL",'Planificación 2026-1'!W:W,C376,'Planificación 2026-1'!H:H,"AF"))&gt;0,"P01"," ")</f>
        <v xml:space="preserve"> </v>
      </c>
      <c r="J376" s="108" t="str">
        <f>IF(SUM(COUNTIFS('Planificación 2026-1'!F:F,"PRINCIPAL",'Planificación 2026-1'!W:W,C376,'Planificación 2026-1'!H:H,"EN"))&gt;0,"P02"," ")</f>
        <v xml:space="preserve"> </v>
      </c>
      <c r="K376" s="108" t="str">
        <f>IF(SUM(COUNTIFS('Planificación 2026-1'!F:F,"PRINCIPAL",'Planificación 2026-1'!W:W,C376,'Planificación 2026-1'!H:H,"IS"))&gt;0,"P03"," ")</f>
        <v xml:space="preserve"> </v>
      </c>
      <c r="L376" s="108" t="str">
        <f>IF(SUM(COUNTIFS('Planificación 2026-1'!F:F,"PRINCIPAL",'Planificación 2026-1'!W:W,C376,'Planificación 2026-1'!H:H,"PS"))&gt;0,"P04"," ")</f>
        <v xml:space="preserve"> </v>
      </c>
      <c r="M376" s="108"/>
      <c r="N376" s="108" t="str">
        <f>IF(SUM(COUNTIFS('Planificación 2026-1'!F:F,"PRINCIPAL",'Planificación 2026-1'!W:W,C376,'Planificación 2026-1'!H:H,"IN"))&gt;0,"P06"," ")</f>
        <v xml:space="preserve"> </v>
      </c>
      <c r="O376" s="108" t="str">
        <f>IF(SUM(COUNTIFS('Planificación 2026-1'!F:F,"PRINCIPAL",'Planificación 2026-1'!W:W,C376,'Planificación 2026-1'!H:H,"CA"))&gt;0,"P07"," ")</f>
        <v xml:space="preserve"> </v>
      </c>
      <c r="P376" s="108" t="str">
        <f>IF(SUM(COUNTIFS('Planificación 2026-1'!F:F,"PRINCIPAL",'Planificación 2026-1'!W:W,C376,'Planificación 2026-1'!H:H,"DE"))&gt;0,"P08"," ")</f>
        <v xml:space="preserve"> </v>
      </c>
      <c r="Q376" s="108" t="str">
        <f>IF(SUM(COUNTIFS('Planificación 2026-1'!F:F,"PRINCIPAL",'Planificación 2026-1'!W:W,C376,'Planificación 2026-1'!H:H,"OB"))&gt;0,"P09"," ")</f>
        <v xml:space="preserve"> </v>
      </c>
      <c r="R376" s="108" t="str">
        <f>IF(SUM(COUNTIFS('Planificación 2026-1'!F:F,"PRINCIPAL",'Planificación 2026-1'!W:W,C376,'Planificación 2026-1'!H:H,"MH"))&gt;0,"P31"," ")</f>
        <v xml:space="preserve"> </v>
      </c>
      <c r="S376" s="108" t="str">
        <f>IF(SUM(COUNTIFS('Planificación 2026-1'!F:F,"PRINCIPAL",'Planificación 2026-1'!W:W,C376,'Planificación 2026-1'!H:H,"IC"))&gt;0,"P32"," ")</f>
        <v xml:space="preserve"> </v>
      </c>
      <c r="T376" s="108" t="str">
        <f>IF(SUM(COUNTIFS('Planificación 2026-1'!F:F,"PRINCIPAL",'Planificación 2026-1'!W:W,C376,'Planificación 2026-1'!H:H,"AR"))&gt;0,"P34"," ")</f>
        <v xml:space="preserve"> </v>
      </c>
      <c r="U376" s="108" t="str">
        <f>IF(SUM(COUNTIFS('Planificación 2026-1'!F:F,"PRINCIPAL",'Planificación 2026-1'!W:W,C376,'Planificación 2026-1'!H:H,"T1"))&gt;0,"P35"," ")</f>
        <v xml:space="preserve"> </v>
      </c>
      <c r="V376" s="108" t="str">
        <f>IF(SUM(COUNTIFS('Planificación 2026-1'!F:F,"PRINCIPAL",'Planificación 2026-1'!W:W,C376,'Planificación 2026-1'!H:H,"T3"))&gt;0,"P36"," ")</f>
        <v xml:space="preserve"> </v>
      </c>
      <c r="W376" s="108" t="str">
        <f>IF(SUM(COUNTIFS('Planificación 2026-1'!F:F,"PRINCIPAL",'Planificación 2026-1'!W:W,C376,'Planificación 2026-1'!H:H,"T2"))&gt;0,"P37"," ")</f>
        <v xml:space="preserve"> </v>
      </c>
      <c r="X376" s="108" t="str">
        <f>IF(SUM(COUNTIFS('Planificación 2026-1'!F:F,"PRINCIPAL",'Planificación 2026-1'!W:W,C376,'Planificación 2026-1'!H:H,"AE"))&gt;0,"P38"," ")</f>
        <v xml:space="preserve"> </v>
      </c>
      <c r="Y376" s="108" t="str">
        <f>IF(SUM(COUNTIFS('Planificación 2026-1'!F:F,"PRINCIPAL",'Planificación 2026-1'!W:W,C376,'Planificación 2026-1'!H:H,"T4"))&gt;0,"P55"," ")</f>
        <v xml:space="preserve"> </v>
      </c>
      <c r="Z376" s="108" t="str">
        <f>IF(SUM(COUNTIFS('Planificación 2026-1'!F:F,"FILIAL",'Planificación 2026-1'!W:W,C376,'Planificación 2026-1'!H:H,"AF"))&gt;0," P01"," ")</f>
        <v xml:space="preserve"> </v>
      </c>
      <c r="AA376" s="108" t="str">
        <f>IF(SUM(COUNTIFS('Planificación 2026-1'!F:F,"FILIAL",'Planificación 2026-1'!W:W,C376,'Planificación 2026-1'!H:H,"EN"))&gt;0,"P02"," ")</f>
        <v xml:space="preserve"> </v>
      </c>
      <c r="AB376" s="108" t="str">
        <f>IF(SUM(COUNTIFS('Planificación 2026-1'!F:F,"FILIAL",'Planificación 2026-1'!W:W,C376,'Planificación 2026-1'!H:H,"IS"))&gt;0,"P03"," ")</f>
        <v xml:space="preserve"> </v>
      </c>
      <c r="AC376" s="108" t="str">
        <f>IF(SUM(COUNTIFS('Planificación 2026-1'!F:F,"FILIAL",'Planificación 2026-1'!W:W,C376,'Planificación 2026-1'!H:H,"PS"))&gt;0,"P04"," ")</f>
        <v xml:space="preserve"> </v>
      </c>
      <c r="AD376" s="108"/>
      <c r="AE376" s="108" t="str">
        <f>IF(SUM(COUNTIFS('Planificación 2026-1'!F:F,"FILIAL",'Planificación 2026-1'!W:W,C376,'Planificación 2026-1'!H:H,"IN"))&gt;0,"P06"," ")</f>
        <v xml:space="preserve"> </v>
      </c>
      <c r="AF376" s="108" t="str">
        <f>IF(SUM(COUNTIFS('Planificación 2026-1'!F:F,"FILIAL",'Planificación 2026-1'!W:W,C376,'Planificación 2026-1'!H:H,"CA"))&gt;0,"P07"," ")</f>
        <v xml:space="preserve"> </v>
      </c>
      <c r="AG376" s="108" t="str">
        <f>IF(SUM(COUNTIFS('Planificación 2026-1'!F:F,"FILIAL",'Planificación 2026-1'!W:W,C376,'Planificación 2026-1'!H:H,"DE"))&gt;0,"P08"," ")</f>
        <v xml:space="preserve"> </v>
      </c>
      <c r="AH376" s="108" t="str">
        <f>IF(SUM(COUNTIFS('Planificación 2026-1'!F:F,"FILIAL",'Planificación 2026-1'!W:W,C376,'Planificación 2026-1'!H:H,"OB"))&gt;0,"P09"," ")</f>
        <v xml:space="preserve"> </v>
      </c>
      <c r="AI376" s="108" t="str">
        <f>IF(SUM(COUNTIFS('Planificación 2026-1'!F:F,"FILIAL",'Planificación 2026-1'!W:W,C376,'Planificación 2026-1'!H:H,"MH"))&gt;0,"P31"," ")</f>
        <v xml:space="preserve"> </v>
      </c>
      <c r="AJ376" s="108" t="str">
        <f>IF(SUM(COUNTIFS('Planificación 2026-1'!F:F,"FILIAL",'Planificación 2026-1'!W:W,C376,'Planificación 2026-1'!H:H,"IC"))&gt;0,"P32"," ")</f>
        <v xml:space="preserve"> </v>
      </c>
      <c r="AK376" s="108" t="str">
        <f>IF(SUM(COUNTIFS('Planificación 2026-1'!F:F,"FILIAL",'Planificación 2026-1'!W:W,C376,'Planificación 2026-1'!H:H,"AR"))&gt;0,"P34"," ")</f>
        <v xml:space="preserve"> </v>
      </c>
      <c r="AL376" s="108" t="str">
        <f>IF(SUM(COUNTIFS('Planificación 2026-1'!F:F,"FILIAL",'Planificación 2026-1'!W:W,C376,'Planificación 2026-1'!H:H,"T1"))&gt;0,"P35"," ")</f>
        <v xml:space="preserve"> </v>
      </c>
      <c r="AM376" s="108" t="str">
        <f>IF(SUM(COUNTIFS('Planificación 2026-1'!F:F,"FILIAL",'Planificación 2026-1'!W:W,C376,'Planificación 2026-1'!H:H,"T3"))&gt;0,"P36"," ")</f>
        <v xml:space="preserve"> </v>
      </c>
      <c r="AN376" s="108" t="str">
        <f>IF(SUM(COUNTIFS('Planificación 2026-1'!F:F,"FILIAL",'Planificación 2026-1'!W:W,C376,'Planificación 2026-1'!H:H,"T2"))&gt;0,"P37"," ")</f>
        <v xml:space="preserve"> </v>
      </c>
      <c r="AO376" s="108" t="str">
        <f>IF(SUM(COUNTIFS('Planificación 2026-1'!F:F,"FILIAL",'Planificación 2026-1'!W:W,C376,'Planificación 2026-1'!H:H,"AE"))&gt;0,"P38"," ")</f>
        <v xml:space="preserve"> </v>
      </c>
      <c r="AP376" s="108" t="str">
        <f>IF(SUM(COUNTIFS('Planificación 2026-1'!F:F,"FILIAL",'Planificación 2026-1'!W:W,C376,'Planificación 2026-1'!H:H,"T4"))&gt;0,"P55"," ")</f>
        <v xml:space="preserve"> </v>
      </c>
      <c r="AQ376" s="108" t="str">
        <f>IF(SUM(COUNTIFS('Planificación 2026-1'!F:F,"SUNAMPE",'Planificación 2026-1'!W:W,C376,'Planificación 2026-1'!H:H,"AF"))&gt;0," P01"," ")</f>
        <v xml:space="preserve"> </v>
      </c>
      <c r="AR376" s="108" t="str">
        <f>IF(SUM(COUNTIFS('Planificación 2026-1'!F:F,"SUNAMPE",'Planificación 2026-1'!W:W,C376,'Planificación 2026-1'!H:H,"EN"))&gt;0,"P02"," ")</f>
        <v xml:space="preserve"> </v>
      </c>
      <c r="AS376" s="108" t="str">
        <f>IF(SUM(COUNTIFS('Planificación 2026-1'!F:F,"SUNAMPE",'Planificación 2026-1'!W:W,C376,'Planificación 2026-1'!H:H,"IS"))&gt;0,"P03"," ")</f>
        <v xml:space="preserve"> </v>
      </c>
      <c r="AT376" s="108" t="str">
        <f>IF(SUM(COUNTIFS('Planificación 2026-1'!F:F,"SUNAMPE",'Planificación 2026-1'!W:W,C376,'Planificación 2026-1'!H:H,"PS"))&gt;0,"P04"," ")</f>
        <v xml:space="preserve"> </v>
      </c>
      <c r="AU376" s="108"/>
      <c r="AV376" s="108" t="str">
        <f>IF(SUM(COUNTIFS('Planificación 2026-1'!F:F,"SUNAMPE",'Planificación 2026-1'!W:W,C376,'Planificación 2026-1'!H:H,"IN"))&gt;0,"P06"," ")</f>
        <v xml:space="preserve"> </v>
      </c>
      <c r="AW376" s="108" t="str">
        <f>IF(SUM(COUNTIFS('Planificación 2026-1'!F:F,"SUNAMPE",'Planificación 2026-1'!W:W,C376,'Planificación 2026-1'!H:H,"CA"))&gt;0,"P07"," ")</f>
        <v xml:space="preserve"> </v>
      </c>
      <c r="AX376" s="108" t="str">
        <f>IF(SUM(COUNTIFS('Planificación 2026-1'!F:F,"SUNAMPE",'Planificación 2026-1'!W:W,C376,'Planificación 2026-1'!H:H,"DE"))&gt;0,"P08"," ")</f>
        <v xml:space="preserve"> </v>
      </c>
      <c r="AY376" s="108" t="str">
        <f>IF(SUM(COUNTIFS('Planificación 2026-1'!F:F,"SUNAMPE",'Planificación 2026-1'!W:W,C376,'Planificación 2026-1'!H:H,"OB"))&gt;0,"P09"," ")</f>
        <v xml:space="preserve"> </v>
      </c>
      <c r="AZ376" s="108" t="str">
        <f>IF(SUM(COUNTIFS('Planificación 2026-1'!F:F,"SUNAMPE",'Planificación 2026-1'!W:W,C376,'Planificación 2026-1'!H:H,"MH"))&gt;0,"P31"," ")</f>
        <v xml:space="preserve"> </v>
      </c>
      <c r="BA376" s="108" t="str">
        <f>IF(SUM(COUNTIFS('Planificación 2026-1'!F:F,"SUNAMPE",'Planificación 2026-1'!W:W,C376,'Planificación 2026-1'!H:H,"IC"))&gt;0,"P32"," ")</f>
        <v xml:space="preserve"> </v>
      </c>
      <c r="BB376" s="108" t="str">
        <f>IF(SUM(COUNTIFS('Planificación 2026-1'!F:F,"SUNAMPE",'Planificación 2026-1'!W:W,C376,'Planificación 2026-1'!H:H,"AR"))&gt;0,"P34"," ")</f>
        <v xml:space="preserve"> </v>
      </c>
      <c r="BC376" s="108" t="str">
        <f>IF(SUM(COUNTIFS('Planificación 2026-1'!F:F,"SUNAMPE",'Planificación 2026-1'!W:W,C376,'Planificación 2026-1'!H:H,"T1"))&gt;0,"P35"," ")</f>
        <v xml:space="preserve"> </v>
      </c>
      <c r="BD376" s="108" t="str">
        <f>IF(SUM(COUNTIFS('Planificación 2026-1'!F:F,"SUNAMPE",'Planificación 2026-1'!W:W,C376,'Planificación 2026-1'!H:H,"T3"))&gt;0,"P36"," ")</f>
        <v xml:space="preserve"> </v>
      </c>
      <c r="BE376" s="108" t="str">
        <f>IF(SUM(COUNTIFS('Planificación 2026-1'!F:F,"SUNAMPE",'Planificación 2026-1'!W:W,C376,'Planificación 2026-1'!H:H,"T2"))&gt;0,"P37"," ")</f>
        <v xml:space="preserve"> </v>
      </c>
      <c r="BF376" s="108" t="str">
        <f>IF(SUM(COUNTIFS('Planificación 2026-1'!F:F,"SUNAMPE",'Planificación 2026-1'!W:W,C376,'Planificación 2026-1'!H:H,"AE"))&gt;0,"P38"," ")</f>
        <v xml:space="preserve"> </v>
      </c>
      <c r="BG376" s="108" t="str">
        <f>IF(SUM(COUNTIFS('Planificación 2026-1'!F:F,"SUNAMPE",'Planificación 2026-1'!W:W,C376,'Planificación 2026-1'!H:H,"T4"))&gt;0,"P55"," ")</f>
        <v xml:space="preserve"> </v>
      </c>
      <c r="BH376" s="108" t="str">
        <f>IF(SUM(COUNTIFS('Planificación 2026-1'!F:F,"HUAURA",'Planificación 2026-1'!W:W,C376,'Planificación 2026-1'!H:H,"AF"))&gt;0," P01"," ")</f>
        <v xml:space="preserve"> </v>
      </c>
      <c r="BI376" s="108" t="str">
        <f>IF(SUM(COUNTIFS('Planificación 2026-1'!F:F,"HUAURA",'Planificación 2026-1'!W:W,C376,'Planificación 2026-1'!H:H,"EN"))&gt;0,"P02"," ")</f>
        <v xml:space="preserve"> </v>
      </c>
      <c r="BJ376" s="108" t="str">
        <f>IF(SUM(COUNTIFS('Planificación 2026-1'!F:F,"HUAURA",'Planificación 2026-1'!W:W,C376,'Planificación 2026-1'!H:H,"IS"))&gt;0,"P03"," ")</f>
        <v xml:space="preserve"> </v>
      </c>
      <c r="BK376" s="108" t="str">
        <f>IF(SUM(COUNTIFS('Planificación 2026-1'!F:F,"HUAURA",'Planificación 2026-1'!W:W,C376,'Planificación 2026-1'!H:H,"PS"))&gt;0,"P04"," ")</f>
        <v xml:space="preserve"> </v>
      </c>
      <c r="BL376" s="108"/>
      <c r="BM376" s="108" t="str">
        <f>IF(SUM(COUNTIFS('Planificación 2026-1'!F:F,"HUAURA",'Planificación 2026-1'!W:W,C376,'Planificación 2026-1'!H:H,"IN"))&gt;0,"P06"," ")</f>
        <v xml:space="preserve"> </v>
      </c>
      <c r="BN376" s="108" t="str">
        <f>IF(SUM(COUNTIFS('Planificación 2026-1'!F:F,"HUAURA",'Planificación 2026-1'!W:W,C376,'Planificación 2026-1'!H:H,"CA"))&gt;0,"P07"," ")</f>
        <v xml:space="preserve"> </v>
      </c>
      <c r="BO376" s="108" t="str">
        <f>IF(SUM(COUNTIFS('Planificación 2026-1'!F:F,"HUAURA",'Planificación 2026-1'!W:W,C376,'Planificación 2026-1'!H:H,"DE"))&gt;0,"P08"," ")</f>
        <v xml:space="preserve"> </v>
      </c>
      <c r="BP376" s="108" t="str">
        <f>IF(SUM(COUNTIFS('Planificación 2026-1'!F:F,"HUAURA",'Planificación 2026-1'!W:W,C376,'Planificación 2026-1'!H:H,"OB"))&gt;0,"P09"," ")</f>
        <v xml:space="preserve"> </v>
      </c>
      <c r="BQ376" s="108" t="str">
        <f>IF(SUM(COUNTIFS('Planificación 2026-1'!F:F,"HUAURA",'Planificación 2026-1'!W:W,C376,'Planificación 2026-1'!H:H,"MH"))&gt;0,"P31"," ")</f>
        <v xml:space="preserve"> </v>
      </c>
      <c r="BR376" s="108" t="str">
        <f>IF(SUM(COUNTIFS('Planificación 2026-1'!F:F,"HUAURA",'Planificación 2026-1'!W:W,C376,'Planificación 2026-1'!H:H,"IC"))&gt;0,"P32"," ")</f>
        <v xml:space="preserve"> </v>
      </c>
      <c r="BS376" s="108" t="str">
        <f>IF(SUM(COUNTIFS('Planificación 2026-1'!F:F,"HUAURA",'Planificación 2026-1'!W:W,C376,'Planificación 2026-1'!H:H,"AR"))&gt;0,"P34"," ")</f>
        <v xml:space="preserve"> </v>
      </c>
      <c r="BT376" s="108" t="str">
        <f>IF(SUM(COUNTIFS('Planificación 2026-1'!F:F,"HUAURA",'Planificación 2026-1'!W:W,C376,'Planificación 2026-1'!H:H,"T1"))&gt;0,"P35"," ")</f>
        <v xml:space="preserve"> </v>
      </c>
      <c r="BU376" s="108" t="str">
        <f>IF(SUM(COUNTIFS('Planificación 2026-1'!F:F,"HUAURA",'Planificación 2026-1'!W:W,C376,'Planificación 2026-1'!H:H,"T3"))&gt;0,"P36"," ")</f>
        <v xml:space="preserve"> </v>
      </c>
      <c r="BV376" s="108" t="str">
        <f>IF(SUM(COUNTIFS('Planificación 2026-1'!F:F,"HUAURA",'Planificación 2026-1'!W:W,C376,'Planificación 2026-1'!H:H,"T2"))&gt;0,"P37"," ")</f>
        <v xml:space="preserve"> </v>
      </c>
      <c r="BW376" s="108" t="str">
        <f>IF(SUM(COUNTIFS('Planificación 2026-1'!F:F,"HUAURA",'Planificación 2026-1'!W:W,C376,'Planificación 2026-1'!H:H,"AE"))&gt;0,"P38"," ")</f>
        <v xml:space="preserve"> </v>
      </c>
      <c r="BX376" s="108" t="str">
        <f>IF(SUM(COUNTIFS('Planificación 2026-1'!F:F,"HUAURA",'Planificación 2026-1'!W:W,C376,'Planificación 2026-1'!H:H,"T4"))&gt;0,"P55"," ")</f>
        <v xml:space="preserve"> </v>
      </c>
      <c r="BY376" s="109">
        <f>SUMIFS('Planificación 2026-1'!R:R,'Planificación 2026-1'!W:W,C376,'Planificación 2026-1'!H:H,"AF",'Planificación 2026-1'!I:I,"&gt;2")</f>
        <v>0</v>
      </c>
      <c r="BZ376" s="109">
        <f>SUMIFS('Planificación 2026-1'!R:R,'Planificación 2026-1'!W:W,C376,'Planificación 2026-1'!H:H,"EN",'Planificación 2026-1'!I:I,"&gt;2")</f>
        <v>0</v>
      </c>
      <c r="CA376" s="109">
        <f>SUMIFS('Planificación 2026-1'!R:R,'Planificación 2026-1'!W:W,C376,'Planificación 2026-1'!H:H,"IS",'Planificación 2026-1'!I:I,"&gt;2")</f>
        <v>0</v>
      </c>
      <c r="CB376" s="109">
        <f>SUMIFS('Planificación 2026-1'!R:R,'Planificación 2026-1'!W:W,C376,'Planificación 2026-1'!H:H,"PS",'Planificación 2026-1'!I:I,"&gt;2")</f>
        <v>0</v>
      </c>
      <c r="CC376" s="109">
        <f>SUMIFS('Planificación 2026-1'!R:R,'Planificación 2026-1'!W:W,C376,'Planificación 2026-1'!H:H,"IN",'Planificación 2026-1'!I:I,"&gt;2")</f>
        <v>0</v>
      </c>
      <c r="CD376" s="109">
        <f>SUMIFS('Planificación 2026-1'!R:R,'Planificación 2026-1'!W:W,C376,'Planificación 2026-1'!H:H,"CA",'Planificación 2026-1'!I:I,"&gt;2")</f>
        <v>0</v>
      </c>
      <c r="CE376" s="109">
        <f>SUMIFS('Planificación 2026-1'!R:R,'Planificación 2026-1'!W:W,C376,'Planificación 2026-1'!H:H,"DE",'Planificación 2026-1'!I:I,"&gt;2")</f>
        <v>0</v>
      </c>
      <c r="CF376" s="109">
        <f>SUMIFS('Planificación 2026-1'!R:R,'Planificación 2026-1'!W:W,C376,'Planificación 2026-1'!H:H,"OB",'Planificación 2026-1'!I:I,"&gt;2")</f>
        <v>0</v>
      </c>
      <c r="CG376" s="109">
        <f>SUMIFS('Planificación 2026-1'!R:R,'Planificación 2026-1'!W:W,C376,'Planificación 2026-1'!H:H,"MH",'Planificación 2026-1'!I:I,"&gt;2")</f>
        <v>0</v>
      </c>
      <c r="CH376" s="109">
        <f>SUMIFS('Planificación 2026-1'!R:R,'Planificación 2026-1'!W:W,C376,'Planificación 2026-1'!H:H,"IC",'Planificación 2026-1'!I:I,"&gt;2")</f>
        <v>0</v>
      </c>
      <c r="CI376" s="109">
        <f>SUMIFS('Planificación 2026-1'!R:R,'Planificación 2026-1'!W:W,C376,'Planificación 2026-1'!H:H,"AR",'Planificación 2026-1'!I:I,"&gt;2")</f>
        <v>0</v>
      </c>
      <c r="CJ376" s="109">
        <f>SUMIFS('Planificación 2026-1'!R:R,'Planificación 2026-1'!W:W,C376,'Planificación 2026-1'!H:H,"T1",'Planificación 2026-1'!I:I,"&gt;2")</f>
        <v>0</v>
      </c>
      <c r="CK376" s="109">
        <f>SUMIFS('Planificación 2026-1'!R:R,'Planificación 2026-1'!W:W,C376,'Planificación 2026-1'!H:H,"T3",'Planificación 2026-1'!I:I,"&gt;2")</f>
        <v>0</v>
      </c>
      <c r="CL376" s="109">
        <f>SUMIFS('Planificación 2026-1'!R:R,'Planificación 2026-1'!W:W,C376,'Planificación 2026-1'!H:H,"T2",'Planificación 2026-1'!I:I,"&gt;2")</f>
        <v>0</v>
      </c>
      <c r="CM376" s="109">
        <f>SUMIFS('Planificación 2026-1'!R:R,'Planificación 2026-1'!W:W,C376,'Planificación 2026-1'!H:H,"AE",'Planificación 2026-1'!I:I,"&gt;2")</f>
        <v>0</v>
      </c>
      <c r="CN376" s="109">
        <f>SUMIFS('Planificación 2026-1'!R:R,'Planificación 2026-1'!W:W,C376,'Planificación 2026-1'!H:H,"T4",'Planificación 2026-1'!I:I,"&gt;2")</f>
        <v>0</v>
      </c>
      <c r="CO376" s="109">
        <f>SUMIFS('Planificación 2026-1'!R:R,'Planificación 2026-1'!W:W,C376,'Planificación 2026-1'!H:H,"AF",'Planificación 2026-1'!I:I,"&lt;3")</f>
        <v>0</v>
      </c>
      <c r="CP376" s="109">
        <f>SUMIFS('Planificación 2026-1'!R:R,'Planificación 2026-1'!W:W,C376,'Planificación 2026-1'!H:H,"EN",'Planificación 2026-1'!I:I,"&lt;3")</f>
        <v>0</v>
      </c>
      <c r="CQ376" s="109">
        <f>SUMIFS('Planificación 2026-1'!R:R,'Planificación 2026-1'!W:W,C376,'Planificación 2026-1'!H:H,"IS",'Planificación 2026-1'!I:I,"&lt;3")</f>
        <v>0</v>
      </c>
      <c r="CR376" s="109">
        <f>SUMIFS('Planificación 2026-1'!R:R,'Planificación 2026-1'!W:W,C376,'Planificación 2026-1'!H:H,"PS",'Planificación 2026-1'!I:I,"&lt;3")</f>
        <v>0</v>
      </c>
      <c r="CS376" s="109">
        <f>SUMIFS('Planificación 2026-1'!R:R,'Planificación 2026-1'!W:W,C376,'Planificación 2026-1'!H:H,"IN",'Planificación 2026-1'!I:I,"&lt;3")</f>
        <v>0</v>
      </c>
      <c r="CT376" s="109">
        <f>SUMIFS('Planificación 2026-1'!R:R,'Planificación 2026-1'!W:W,C376,'Planificación 2026-1'!H:H,"CA",'Planificación 2026-1'!I:I,"&lt;3")</f>
        <v>0</v>
      </c>
      <c r="CU376" s="109">
        <f>SUMIFS('Planificación 2026-1'!R:R,'Planificación 2026-1'!W:W,C376,'Planificación 2026-1'!H:H,"DE",'Planificación 2026-1'!I:I,"&lt;3")</f>
        <v>0</v>
      </c>
      <c r="CV376" s="109">
        <f>SUMIFS('Planificación 2026-1'!R:R,'Planificación 2026-1'!W:W,C376,'Planificación 2026-1'!H:H,"OB",'Planificación 2026-1'!I:I,"&lt;3")</f>
        <v>0</v>
      </c>
      <c r="CW376" s="109">
        <f>SUMIFS('Planificación 2026-1'!R:R,'Planificación 2026-1'!W:W,C376,'Planificación 2026-1'!H:H,"MH",'Planificación 2026-1'!I:I,"&lt;3")</f>
        <v>0</v>
      </c>
      <c r="CX376" s="109">
        <f>SUMIFS('Planificación 2026-1'!R:R,'Planificación 2026-1'!W:W,C376,'Planificación 2026-1'!H:H,"IC",'Planificación 2026-1'!I:I,"&lt;3")</f>
        <v>0</v>
      </c>
      <c r="CY376" s="109">
        <f>SUMIFS('Planificación 2026-1'!R:R,'Planificación 2026-1'!W:W,C376,'Planificación 2026-1'!H:H,"AR",'Planificación 2026-1'!I:I,"&lt;3")</f>
        <v>0</v>
      </c>
      <c r="CZ376" s="109">
        <f>SUMIFS('Planificación 2026-1'!R:R,'Planificación 2026-1'!W:W,C376,'Planificación 2026-1'!H:H,"T1",'Planificación 2026-1'!I:I,"&lt;3")</f>
        <v>0</v>
      </c>
      <c r="DA376" s="109">
        <f>SUMIFS('Planificación 2026-1'!R:R,'Planificación 2026-1'!W:W,C376,'Planificación 2026-1'!H:H,"T3",'Planificación 2026-1'!I:I,"&lt;3")</f>
        <v>0</v>
      </c>
      <c r="DB376" s="109">
        <f>SUMIFS('Planificación 2026-1'!R:R,'Planificación 2026-1'!W:W,C376,'Planificación 2026-1'!H:H,"T2",'Planificación 2026-1'!I:I,"&lt;3")</f>
        <v>0</v>
      </c>
      <c r="DC376" s="109">
        <f>SUMIFS('Planificación 2026-1'!R:R,'Planificación 2026-1'!W:W,C376,'Planificación 2026-1'!H:H,"AE",'Planificación 2026-1'!I:I,"&lt;3")</f>
        <v>0</v>
      </c>
      <c r="DD376" s="109">
        <f>SUMIFS('Planificación 2026-1'!R:R,'Planificación 2026-1'!W:W,C376,'Planificación 2026-1'!H:H,"T4",'Planificación 2026-1'!I:I,"&lt;3")</f>
        <v>0</v>
      </c>
      <c r="DE376" s="108" t="str">
        <f t="shared" si="54"/>
        <v/>
      </c>
      <c r="DF376" s="41">
        <f>IF(C376="","",SUMIFS('Planificación 2026-1'!R:R,'Planificación 2026-1'!W:W,C376,'Planificación 2026-1'!F:F,"PRINCIPAL",'Planificación 2026-1'!X:X,"VIRTUAL"))</f>
        <v>0</v>
      </c>
      <c r="DG376" s="41">
        <f>IF(C376="","",SUMIFS('Planificación 2026-1'!R:R,'Planificación 2026-1'!W:W,C376,'Planificación 2026-1'!F:F,"PRINCIPAL",'Planificación 2026-1'!X:X,"PRESENCIAL"))</f>
        <v>0</v>
      </c>
      <c r="DH376" s="41">
        <f>IF(C376="","",SUMIFS('Planificación 2026-1'!R:R,'Planificación 2026-1'!W:W,C376,'Planificación 2026-1'!F:F,"PRINCIPAL",'Planificación 2026-1'!X:X,"HIBRIDO PRESENCIAL"))</f>
        <v>0</v>
      </c>
      <c r="DI376" s="108" t="str">
        <f t="shared" si="55"/>
        <v/>
      </c>
      <c r="DJ376" s="108">
        <f>IF(C376="","",SUMIFS('Planificación 2026-1'!R:R,'Planificación 2026-1'!W:W,C376,'Planificación 2026-1'!F:F,"FILIAL",'Planificación 2026-1'!X:X,"VIRTUAL"))</f>
        <v>0</v>
      </c>
      <c r="DK376" s="110">
        <f>IF(C376="","",SUMIFS('Planificación 2026-1'!R:R,'Planificación 2026-1'!W:W,C376,'Planificación 2026-1'!F:F,"FILIAL",'Planificación 2026-1'!X:X,"PRESENCIAL"))</f>
        <v>0</v>
      </c>
      <c r="DL376" s="61">
        <f>IF(C376="","",SUMIFS('Planificación 2026-1'!R:R,'Planificación 2026-1'!W:W,C376,'Planificación 2026-1'!F:F,"FILIAL",'Planificación 2026-1'!X:X,"HIBRIDO PRESENCIAL"))</f>
        <v>0</v>
      </c>
      <c r="DM376" s="111" t="str">
        <f t="shared" si="56"/>
        <v/>
      </c>
      <c r="DN376" s="108">
        <f>IF(C376="","",SUMIFS('Planificación 2026-1'!R:R,'Planificación 2026-1'!W:W,C376,'Planificación 2026-1'!F:F,"SUNAMPE",'Planificación 2026-1'!X:X,"VIRTUAL"))</f>
        <v>0</v>
      </c>
      <c r="DO376" s="61">
        <f>IF(C376="","",SUMIFS('Planificación 2026-1'!R:R,'Planificación 2026-1'!W:W,C376,'Planificación 2026-1'!F:F,"SUNAMPE",'Planificación 2026-1'!X:X,"PRESENCIAL"))</f>
        <v>0</v>
      </c>
      <c r="DP376" s="111" t="str">
        <f t="shared" si="57"/>
        <v/>
      </c>
      <c r="DQ376" s="108">
        <f>IF(C376="","",SUMIFS('Planificación 2026-1'!R:R,'Planificación 2026-1'!W:W,C376,'Planificación 2026-1'!F:F,"HUAURA",'Planificación 2026-1'!X:X,"VIRTUAL"))</f>
        <v>0</v>
      </c>
      <c r="DR376" s="61">
        <f>IF(C376="","",SUMIFS('Planificación 2026-1'!R:R,'Planificación 2026-1'!W:W,C376,'Planificación 2026-1'!F:F,"HUAURA",'Planificación 2026-1'!X:X,"PRESENCIAL"))</f>
        <v>0</v>
      </c>
      <c r="DS376" s="76">
        <f>SUMIFS('Planificación 2026-1'!R:R,'Planificación 2026-1'!W:W,C376,'Planificación 2026-1'!F:F,"PRINCIPAL",'Planificación 2026-1'!X:X,"VIRTUAL",'Planificación 2026-1'!I:I,"&gt;2")</f>
        <v>0</v>
      </c>
      <c r="DT376" s="76">
        <f>SUMIFS('Planificación 2026-1'!R:R,'Planificación 2026-1'!W:W,C376,'Planificación 2026-1'!F:F,"PRINCIPAL",'Planificación 2026-1'!X:X,"&lt;&gt;VIRTUAL",'Planificación 2026-1'!I:I,"&gt;2")</f>
        <v>0</v>
      </c>
      <c r="DU376" s="76">
        <f>SUMIFS('Planificación 2026-1'!R:R,'Planificación 2026-1'!W:W,C376,'Planificación 2026-1'!F:F,"SUNAMPE",'Planificación 2026-1'!X:X,"VIRTUAL",'Planificación 2026-1'!I:I,"&gt;2")</f>
        <v>0</v>
      </c>
      <c r="DV376" s="76">
        <f>SUMIFS('Planificación 2026-1'!R:R,'Planificación 2026-1'!W:W,C376,'Planificación 2026-1'!F:F,"SUNAMPE",'Planificación 2026-1'!X:X,"&lt;&gt;VIRTUAL",'Planificación 2026-1'!I:I,"&gt;2")</f>
        <v>0</v>
      </c>
      <c r="DW376" s="76">
        <f>SUMIFS('Planificación 2026-1'!R:R,'Planificación 2026-1'!W:W,C376,'Planificación 2026-1'!F:F,"FILIAL",'Planificación 2026-1'!X:X,"VIRTUAL",'Planificación 2026-1'!I:I,"&gt;2")</f>
        <v>0</v>
      </c>
      <c r="DX376" s="76">
        <f>SUMIFS('Planificación 2026-1'!R:R,'Planificación 2026-1'!W:W,C376,'Planificación 2026-1'!F:F,"FILIAL",'Planificación 2026-1'!X:X,"&lt;&gt;VIRTUAL",'Planificación 2026-1'!I:I,"&gt;2")</f>
        <v>0</v>
      </c>
      <c r="DY376" s="76">
        <f>SUMIFS('Planificación 2026-1'!R:R,'Planificación 2026-1'!W:W,C376,'Planificación 2026-1'!F:F,"PORUMA",'Planificación 2026-1'!X:X,"VIRTUAL",'Planificación 2026-1'!I:I,"&gt;2")</f>
        <v>0</v>
      </c>
      <c r="DZ376" s="76">
        <f>SUMIFS('Planificación 2026-1'!R:R,'Planificación 2026-1'!W:W,C376,'Planificación 2026-1'!F:F,"PORUMA",'Planificación 2026-1'!X:X,"&lt;&gt;VIRTUAL",'Planificación 2026-1'!I:I,"&gt;2")</f>
        <v>0</v>
      </c>
      <c r="EA376" s="76">
        <f>SUMIFS('Planificación 2026-1'!R:R,'Planificación 2026-1'!W:W,C376,'Planificación 2026-1'!F:F,"HUAURA",'Planificación 2026-1'!X:X,"VIRTUAL",'Planificación 2026-1'!I:I,"&gt;2")</f>
        <v>0</v>
      </c>
      <c r="EB376" s="76">
        <f>SUMIFS('Planificación 2026-1'!R:R,'Planificación 2026-1'!W:W,C376,'Planificación 2026-1'!F:F,"HUAURA",'Planificación 2026-1'!X:X,"&lt;&gt;VIRTUAL",'Planificación 2026-1'!I:I,"&gt;2")</f>
        <v>0</v>
      </c>
      <c r="EC376" s="76">
        <f>SUMIFS('Planificación 2026-1'!R:R,'Planificación 2026-1'!W:W,C376,'Planificación 2026-1'!F:F,"PRINCIPAL",'Planificación 2026-1'!X:X,"VIRTUAL",'Planificación 2026-1'!I:I,"&lt;3")</f>
        <v>0</v>
      </c>
      <c r="ED376" s="76">
        <f>SUMIFS('Planificación 2026-1'!R:R,'Planificación 2026-1'!W:W,C376,'Planificación 2026-1'!F:F,"PRINCIPAL",'Planificación 2026-1'!X:X,"&lt;&gt;VIRTUAL",'Planificación 2026-1'!I:I,"&lt;3")</f>
        <v>0</v>
      </c>
      <c r="EE376" s="76">
        <f>SUMIFS('Planificación 2026-1'!R:R,'Planificación 2026-1'!W:W,C376,'Planificación 2026-1'!F:F,"SUNAMPE",'Planificación 2026-1'!X:X,"VIRTUAL",'Planificación 2026-1'!I:I,"&lt;3")</f>
        <v>0</v>
      </c>
      <c r="EF376" s="76">
        <f>SUMIFS('Planificación 2026-1'!R:R,'Planificación 2026-1'!W:W,C376,'Planificación 2026-1'!F:F,"SUNAMPE",'Planificación 2026-1'!X:X,"&lt;&gt;VIRTUAL",'Planificación 2026-1'!I:I,"&lt;3")</f>
        <v>0</v>
      </c>
      <c r="EG376" s="76">
        <f>SUMIFS('Planificación 2026-1'!R:R,'Planificación 2026-1'!W:W,C376,'Planificación 2026-1'!F:F,"FILIAL",'Planificación 2026-1'!X:X,"VIRTUAL",'Planificación 2026-1'!I:I,"&lt;3")</f>
        <v>0</v>
      </c>
      <c r="EH376" s="76">
        <f>SUMIFS('Planificación 2026-1'!R:R,'Planificación 2026-1'!W:W,C376,'Planificación 2026-1'!F:F,"FILIAL",'Planificación 2026-1'!X:X,"&lt;&gt;VIRTUAL",'Planificación 2026-1'!I:I,"&lt;3")</f>
        <v>0</v>
      </c>
      <c r="EI376" s="76">
        <f>SUMIFS('Planificación 2026-1'!R:R,'Planificación 2026-1'!W:W,C376,'Planificación 2026-1'!F:F,"PORUMA",'Planificación 2026-1'!X:X,"VIRTUAL",'Planificación 2026-1'!I:I,"&lt;3")</f>
        <v>0</v>
      </c>
      <c r="EJ376" s="76">
        <f>SUMIFS('Planificación 2026-1'!R:R,'Planificación 2026-1'!W:W,C376,'Planificación 2026-1'!F:F,"PORUMA",'Planificación 2026-1'!X:X,"&lt;&gt;VIRTUAL",'Planificación 2026-1'!I:I,"&lt;3")</f>
        <v>0</v>
      </c>
      <c r="EK376" s="76">
        <f>SUMIFS('Planificación 2026-1'!R:R,'Planificación 2026-1'!W:W,C376,'Planificación 2026-1'!F:F,"HUAURA",'Planificación 2026-1'!X:X,"VIRTUAL",'Planificación 2026-1'!I:I,"&lt;3")</f>
        <v>0</v>
      </c>
      <c r="EL376" s="76">
        <f>SUMIFS('Planificación 2026-1'!R:R,'Planificación 2026-1'!W:W,C376,'Planificación 2026-1'!F:F,"HUAURA",'Planificación 2026-1'!X:X,"&lt;&gt;VIRTUAL",'Planificación 2026-1'!I:I,"&lt;3")</f>
        <v>0</v>
      </c>
      <c r="EM376" s="76"/>
      <c r="EN376" s="76">
        <f t="shared" si="50"/>
        <v>0</v>
      </c>
      <c r="EO376" s="76">
        <f t="shared" si="51"/>
        <v>0</v>
      </c>
      <c r="EP376" s="76" t="b">
        <f t="shared" si="52"/>
        <v>1</v>
      </c>
      <c r="EQ376" s="76" t="str">
        <f t="shared" si="53"/>
        <v/>
      </c>
      <c r="ER376" s="76" t="str">
        <f t="shared" si="58"/>
        <v>PRESENCIAL</v>
      </c>
    </row>
    <row r="377" spans="1:148" hidden="1">
      <c r="A377" s="83"/>
      <c r="B377" s="119">
        <v>374</v>
      </c>
      <c r="C377" s="115" t="s">
        <v>550</v>
      </c>
      <c r="D377" s="112">
        <f>SUMIF('Planificación 2026-1'!W:W,C377,'Planificación 2026-1'!R:R)</f>
        <v>32</v>
      </c>
      <c r="E377" s="114" t="s">
        <v>173</v>
      </c>
      <c r="F377" s="115" t="s">
        <v>171</v>
      </c>
      <c r="G377" s="115" t="s">
        <v>153</v>
      </c>
      <c r="H377" s="115" t="s">
        <v>123</v>
      </c>
      <c r="I377" s="107" t="str">
        <f>IF(SUM(COUNTIFS('Planificación 2026-1'!F:F,"PRINCIPAL",'Planificación 2026-1'!W:W,C377,'Planificación 2026-1'!H:H,"AF"))&gt;0,"P01"," ")</f>
        <v xml:space="preserve"> </v>
      </c>
      <c r="J377" s="108" t="str">
        <f>IF(SUM(COUNTIFS('Planificación 2026-1'!F:F,"PRINCIPAL",'Planificación 2026-1'!W:W,C377,'Planificación 2026-1'!H:H,"EN"))&gt;0,"P02"," ")</f>
        <v xml:space="preserve"> </v>
      </c>
      <c r="K377" s="108" t="str">
        <f>IF(SUM(COUNTIFS('Planificación 2026-1'!F:F,"PRINCIPAL",'Planificación 2026-1'!W:W,C377,'Planificación 2026-1'!H:H,"IS"))&gt;0,"P03"," ")</f>
        <v>P03</v>
      </c>
      <c r="L377" s="108" t="str">
        <f>IF(SUM(COUNTIFS('Planificación 2026-1'!F:F,"PRINCIPAL",'Planificación 2026-1'!W:W,C377,'Planificación 2026-1'!H:H,"PS"))&gt;0,"P04"," ")</f>
        <v xml:space="preserve"> </v>
      </c>
      <c r="M377" s="108"/>
      <c r="N377" s="108" t="str">
        <f>IF(SUM(COUNTIFS('Planificación 2026-1'!F:F,"PRINCIPAL",'Planificación 2026-1'!W:W,C377,'Planificación 2026-1'!H:H,"IN"))&gt;0,"P06"," ")</f>
        <v xml:space="preserve"> </v>
      </c>
      <c r="O377" s="108" t="str">
        <f>IF(SUM(COUNTIFS('Planificación 2026-1'!F:F,"PRINCIPAL",'Planificación 2026-1'!W:W,C377,'Planificación 2026-1'!H:H,"CA"))&gt;0,"P07"," ")</f>
        <v xml:space="preserve"> </v>
      </c>
      <c r="P377" s="108" t="str">
        <f>IF(SUM(COUNTIFS('Planificación 2026-1'!F:F,"PRINCIPAL",'Planificación 2026-1'!W:W,C377,'Planificación 2026-1'!H:H,"DE"))&gt;0,"P08"," ")</f>
        <v xml:space="preserve"> </v>
      </c>
      <c r="Q377" s="108" t="str">
        <f>IF(SUM(COUNTIFS('Planificación 2026-1'!F:F,"PRINCIPAL",'Planificación 2026-1'!W:W,C377,'Planificación 2026-1'!H:H,"OB"))&gt;0,"P09"," ")</f>
        <v xml:space="preserve"> </v>
      </c>
      <c r="R377" s="108" t="str">
        <f>IF(SUM(COUNTIFS('Planificación 2026-1'!F:F,"PRINCIPAL",'Planificación 2026-1'!W:W,C377,'Planificación 2026-1'!H:H,"MH"))&gt;0,"P31"," ")</f>
        <v xml:space="preserve"> </v>
      </c>
      <c r="S377" s="108" t="str">
        <f>IF(SUM(COUNTIFS('Planificación 2026-1'!F:F,"PRINCIPAL",'Planificación 2026-1'!W:W,C377,'Planificación 2026-1'!H:H,"IC"))&gt;0,"P32"," ")</f>
        <v xml:space="preserve"> </v>
      </c>
      <c r="T377" s="108" t="str">
        <f>IF(SUM(COUNTIFS('Planificación 2026-1'!F:F,"PRINCIPAL",'Planificación 2026-1'!W:W,C377,'Planificación 2026-1'!H:H,"AR"))&gt;0,"P34"," ")</f>
        <v>P34</v>
      </c>
      <c r="U377" s="108" t="str">
        <f>IF(SUM(COUNTIFS('Planificación 2026-1'!F:F,"PRINCIPAL",'Planificación 2026-1'!W:W,C377,'Planificación 2026-1'!H:H,"T1"))&gt;0,"P35"," ")</f>
        <v xml:space="preserve"> </v>
      </c>
      <c r="V377" s="108" t="str">
        <f>IF(SUM(COUNTIFS('Planificación 2026-1'!F:F,"PRINCIPAL",'Planificación 2026-1'!W:W,C377,'Planificación 2026-1'!H:H,"T3"))&gt;0,"P36"," ")</f>
        <v xml:space="preserve"> </v>
      </c>
      <c r="W377" s="108" t="str">
        <f>IF(SUM(COUNTIFS('Planificación 2026-1'!F:F,"PRINCIPAL",'Planificación 2026-1'!W:W,C377,'Planificación 2026-1'!H:H,"T2"))&gt;0,"P37"," ")</f>
        <v xml:space="preserve"> </v>
      </c>
      <c r="X377" s="108" t="str">
        <f>IF(SUM(COUNTIFS('Planificación 2026-1'!F:F,"PRINCIPAL",'Planificación 2026-1'!W:W,C377,'Planificación 2026-1'!H:H,"AE"))&gt;0,"P38"," ")</f>
        <v xml:space="preserve"> </v>
      </c>
      <c r="Y377" s="108" t="str">
        <f>IF(SUM(COUNTIFS('Planificación 2026-1'!F:F,"PRINCIPAL",'Planificación 2026-1'!W:W,C377,'Planificación 2026-1'!H:H,"T4"))&gt;0,"P55"," ")</f>
        <v xml:space="preserve"> </v>
      </c>
      <c r="Z377" s="108" t="str">
        <f>IF(SUM(COUNTIFS('Planificación 2026-1'!F:F,"FILIAL",'Planificación 2026-1'!W:W,C377,'Planificación 2026-1'!H:H,"AF"))&gt;0," P01"," ")</f>
        <v xml:space="preserve"> </v>
      </c>
      <c r="AA377" s="108" t="str">
        <f>IF(SUM(COUNTIFS('Planificación 2026-1'!F:F,"FILIAL",'Planificación 2026-1'!W:W,C377,'Planificación 2026-1'!H:H,"EN"))&gt;0,"P02"," ")</f>
        <v xml:space="preserve"> </v>
      </c>
      <c r="AB377" s="108" t="str">
        <f>IF(SUM(COUNTIFS('Planificación 2026-1'!F:F,"FILIAL",'Planificación 2026-1'!W:W,C377,'Planificación 2026-1'!H:H,"IS"))&gt;0,"P03"," ")</f>
        <v xml:space="preserve"> </v>
      </c>
      <c r="AC377" s="108" t="str">
        <f>IF(SUM(COUNTIFS('Planificación 2026-1'!F:F,"FILIAL",'Planificación 2026-1'!W:W,C377,'Planificación 2026-1'!H:H,"PS"))&gt;0,"P04"," ")</f>
        <v xml:space="preserve"> </v>
      </c>
      <c r="AD377" s="108"/>
      <c r="AE377" s="108" t="str">
        <f>IF(SUM(COUNTIFS('Planificación 2026-1'!F:F,"FILIAL",'Planificación 2026-1'!W:W,C377,'Planificación 2026-1'!H:H,"IN"))&gt;0,"P06"," ")</f>
        <v xml:space="preserve"> </v>
      </c>
      <c r="AF377" s="108" t="str">
        <f>IF(SUM(COUNTIFS('Planificación 2026-1'!F:F,"FILIAL",'Planificación 2026-1'!W:W,C377,'Planificación 2026-1'!H:H,"CA"))&gt;0,"P07"," ")</f>
        <v xml:space="preserve"> </v>
      </c>
      <c r="AG377" s="108" t="str">
        <f>IF(SUM(COUNTIFS('Planificación 2026-1'!F:F,"FILIAL",'Planificación 2026-1'!W:W,C377,'Planificación 2026-1'!H:H,"DE"))&gt;0,"P08"," ")</f>
        <v xml:space="preserve"> </v>
      </c>
      <c r="AH377" s="108" t="str">
        <f>IF(SUM(COUNTIFS('Planificación 2026-1'!F:F,"FILIAL",'Planificación 2026-1'!W:W,C377,'Planificación 2026-1'!H:H,"OB"))&gt;0,"P09"," ")</f>
        <v xml:space="preserve"> </v>
      </c>
      <c r="AI377" s="108" t="str">
        <f>IF(SUM(COUNTIFS('Planificación 2026-1'!F:F,"FILIAL",'Planificación 2026-1'!W:W,C377,'Planificación 2026-1'!H:H,"MH"))&gt;0,"P31"," ")</f>
        <v xml:space="preserve"> </v>
      </c>
      <c r="AJ377" s="108" t="str">
        <f>IF(SUM(COUNTIFS('Planificación 2026-1'!F:F,"FILIAL",'Planificación 2026-1'!W:W,C377,'Planificación 2026-1'!H:H,"IC"))&gt;0,"P32"," ")</f>
        <v xml:space="preserve"> </v>
      </c>
      <c r="AK377" s="108" t="str">
        <f>IF(SUM(COUNTIFS('Planificación 2026-1'!F:F,"FILIAL",'Planificación 2026-1'!W:W,C377,'Planificación 2026-1'!H:H,"AR"))&gt;0,"P34"," ")</f>
        <v xml:space="preserve"> </v>
      </c>
      <c r="AL377" s="108" t="str">
        <f>IF(SUM(COUNTIFS('Planificación 2026-1'!F:F,"FILIAL",'Planificación 2026-1'!W:W,C377,'Planificación 2026-1'!H:H,"T1"))&gt;0,"P35"," ")</f>
        <v xml:space="preserve"> </v>
      </c>
      <c r="AM377" s="108" t="str">
        <f>IF(SUM(COUNTIFS('Planificación 2026-1'!F:F,"FILIAL",'Planificación 2026-1'!W:W,C377,'Planificación 2026-1'!H:H,"T3"))&gt;0,"P36"," ")</f>
        <v xml:space="preserve"> </v>
      </c>
      <c r="AN377" s="108" t="str">
        <f>IF(SUM(COUNTIFS('Planificación 2026-1'!F:F,"FILIAL",'Planificación 2026-1'!W:W,C377,'Planificación 2026-1'!H:H,"T2"))&gt;0,"P37"," ")</f>
        <v xml:space="preserve"> </v>
      </c>
      <c r="AO377" s="108" t="str">
        <f>IF(SUM(COUNTIFS('Planificación 2026-1'!F:F,"FILIAL",'Planificación 2026-1'!W:W,C377,'Planificación 2026-1'!H:H,"AE"))&gt;0,"P38"," ")</f>
        <v xml:space="preserve"> </v>
      </c>
      <c r="AP377" s="108" t="str">
        <f>IF(SUM(COUNTIFS('Planificación 2026-1'!F:F,"FILIAL",'Planificación 2026-1'!W:W,C377,'Planificación 2026-1'!H:H,"T4"))&gt;0,"P55"," ")</f>
        <v xml:space="preserve"> </v>
      </c>
      <c r="AQ377" s="108" t="str">
        <f>IF(SUM(COUNTIFS('Planificación 2026-1'!F:F,"SUNAMPE",'Planificación 2026-1'!W:W,C377,'Planificación 2026-1'!H:H,"AF"))&gt;0," P01"," ")</f>
        <v xml:space="preserve"> </v>
      </c>
      <c r="AR377" s="108" t="str">
        <f>IF(SUM(COUNTIFS('Planificación 2026-1'!F:F,"SUNAMPE",'Planificación 2026-1'!W:W,C377,'Planificación 2026-1'!H:H,"EN"))&gt;0,"P02"," ")</f>
        <v xml:space="preserve"> </v>
      </c>
      <c r="AS377" s="108" t="str">
        <f>IF(SUM(COUNTIFS('Planificación 2026-1'!F:F,"SUNAMPE",'Planificación 2026-1'!W:W,C377,'Planificación 2026-1'!H:H,"IS"))&gt;0,"P03"," ")</f>
        <v xml:space="preserve"> </v>
      </c>
      <c r="AT377" s="108" t="str">
        <f>IF(SUM(COUNTIFS('Planificación 2026-1'!F:F,"SUNAMPE",'Planificación 2026-1'!W:W,C377,'Planificación 2026-1'!H:H,"PS"))&gt;0,"P04"," ")</f>
        <v xml:space="preserve"> </v>
      </c>
      <c r="AU377" s="108"/>
      <c r="AV377" s="108" t="str">
        <f>IF(SUM(COUNTIFS('Planificación 2026-1'!F:F,"SUNAMPE",'Planificación 2026-1'!W:W,C377,'Planificación 2026-1'!H:H,"IN"))&gt;0,"P06"," ")</f>
        <v xml:space="preserve"> </v>
      </c>
      <c r="AW377" s="108" t="str">
        <f>IF(SUM(COUNTIFS('Planificación 2026-1'!F:F,"SUNAMPE",'Planificación 2026-1'!W:W,C377,'Planificación 2026-1'!H:H,"CA"))&gt;0,"P07"," ")</f>
        <v xml:space="preserve"> </v>
      </c>
      <c r="AX377" s="108" t="str">
        <f>IF(SUM(COUNTIFS('Planificación 2026-1'!F:F,"SUNAMPE",'Planificación 2026-1'!W:W,C377,'Planificación 2026-1'!H:H,"DE"))&gt;0,"P08"," ")</f>
        <v xml:space="preserve"> </v>
      </c>
      <c r="AY377" s="108" t="str">
        <f>IF(SUM(COUNTIFS('Planificación 2026-1'!F:F,"SUNAMPE",'Planificación 2026-1'!W:W,C377,'Planificación 2026-1'!H:H,"OB"))&gt;0,"P09"," ")</f>
        <v xml:space="preserve"> </v>
      </c>
      <c r="AZ377" s="108" t="str">
        <f>IF(SUM(COUNTIFS('Planificación 2026-1'!F:F,"SUNAMPE",'Planificación 2026-1'!W:W,C377,'Planificación 2026-1'!H:H,"MH"))&gt;0,"P31"," ")</f>
        <v xml:space="preserve"> </v>
      </c>
      <c r="BA377" s="108" t="str">
        <f>IF(SUM(COUNTIFS('Planificación 2026-1'!F:F,"SUNAMPE",'Planificación 2026-1'!W:W,C377,'Planificación 2026-1'!H:H,"IC"))&gt;0,"P32"," ")</f>
        <v xml:space="preserve"> </v>
      </c>
      <c r="BB377" s="108" t="str">
        <f>IF(SUM(COUNTIFS('Planificación 2026-1'!F:F,"SUNAMPE",'Planificación 2026-1'!W:W,C377,'Planificación 2026-1'!H:H,"AR"))&gt;0,"P34"," ")</f>
        <v xml:space="preserve"> </v>
      </c>
      <c r="BC377" s="108" t="str">
        <f>IF(SUM(COUNTIFS('Planificación 2026-1'!F:F,"SUNAMPE",'Planificación 2026-1'!W:W,C377,'Planificación 2026-1'!H:H,"T1"))&gt;0,"P35"," ")</f>
        <v xml:space="preserve"> </v>
      </c>
      <c r="BD377" s="108" t="str">
        <f>IF(SUM(COUNTIFS('Planificación 2026-1'!F:F,"SUNAMPE",'Planificación 2026-1'!W:W,C377,'Planificación 2026-1'!H:H,"T3"))&gt;0,"P36"," ")</f>
        <v xml:space="preserve"> </v>
      </c>
      <c r="BE377" s="108" t="str">
        <f>IF(SUM(COUNTIFS('Planificación 2026-1'!F:F,"SUNAMPE",'Planificación 2026-1'!W:W,C377,'Planificación 2026-1'!H:H,"T2"))&gt;0,"P37"," ")</f>
        <v xml:space="preserve"> </v>
      </c>
      <c r="BF377" s="108" t="str">
        <f>IF(SUM(COUNTIFS('Planificación 2026-1'!F:F,"SUNAMPE",'Planificación 2026-1'!W:W,C377,'Planificación 2026-1'!H:H,"AE"))&gt;0,"P38"," ")</f>
        <v xml:space="preserve"> </v>
      </c>
      <c r="BG377" s="108" t="str">
        <f>IF(SUM(COUNTIFS('Planificación 2026-1'!F:F,"SUNAMPE",'Planificación 2026-1'!W:W,C377,'Planificación 2026-1'!H:H,"T4"))&gt;0,"P55"," ")</f>
        <v xml:space="preserve"> </v>
      </c>
      <c r="BH377" s="108" t="str">
        <f>IF(SUM(COUNTIFS('Planificación 2026-1'!F:F,"HUAURA",'Planificación 2026-1'!W:W,C377,'Planificación 2026-1'!H:H,"AF"))&gt;0," P01"," ")</f>
        <v xml:space="preserve"> </v>
      </c>
      <c r="BI377" s="108" t="str">
        <f>IF(SUM(COUNTIFS('Planificación 2026-1'!F:F,"HUAURA",'Planificación 2026-1'!W:W,C377,'Planificación 2026-1'!H:H,"EN"))&gt;0,"P02"," ")</f>
        <v xml:space="preserve"> </v>
      </c>
      <c r="BJ377" s="108" t="str">
        <f>IF(SUM(COUNTIFS('Planificación 2026-1'!F:F,"HUAURA",'Planificación 2026-1'!W:W,C377,'Planificación 2026-1'!H:H,"IS"))&gt;0,"P03"," ")</f>
        <v xml:space="preserve"> </v>
      </c>
      <c r="BK377" s="108" t="str">
        <f>IF(SUM(COUNTIFS('Planificación 2026-1'!F:F,"HUAURA",'Planificación 2026-1'!W:W,C377,'Planificación 2026-1'!H:H,"PS"))&gt;0,"P04"," ")</f>
        <v xml:space="preserve"> </v>
      </c>
      <c r="BL377" s="108"/>
      <c r="BM377" s="108" t="str">
        <f>IF(SUM(COUNTIFS('Planificación 2026-1'!F:F,"HUAURA",'Planificación 2026-1'!W:W,C377,'Planificación 2026-1'!H:H,"IN"))&gt;0,"P06"," ")</f>
        <v xml:space="preserve"> </v>
      </c>
      <c r="BN377" s="108" t="str">
        <f>IF(SUM(COUNTIFS('Planificación 2026-1'!F:F,"HUAURA",'Planificación 2026-1'!W:W,C377,'Planificación 2026-1'!H:H,"CA"))&gt;0,"P07"," ")</f>
        <v xml:space="preserve"> </v>
      </c>
      <c r="BO377" s="108" t="str">
        <f>IF(SUM(COUNTIFS('Planificación 2026-1'!F:F,"HUAURA",'Planificación 2026-1'!W:W,C377,'Planificación 2026-1'!H:H,"DE"))&gt;0,"P08"," ")</f>
        <v xml:space="preserve"> </v>
      </c>
      <c r="BP377" s="108" t="str">
        <f>IF(SUM(COUNTIFS('Planificación 2026-1'!F:F,"HUAURA",'Planificación 2026-1'!W:W,C377,'Planificación 2026-1'!H:H,"OB"))&gt;0,"P09"," ")</f>
        <v xml:space="preserve"> </v>
      </c>
      <c r="BQ377" s="108" t="str">
        <f>IF(SUM(COUNTIFS('Planificación 2026-1'!F:F,"HUAURA",'Planificación 2026-1'!W:W,C377,'Planificación 2026-1'!H:H,"MH"))&gt;0,"P31"," ")</f>
        <v xml:space="preserve"> </v>
      </c>
      <c r="BR377" s="108" t="str">
        <f>IF(SUM(COUNTIFS('Planificación 2026-1'!F:F,"HUAURA",'Planificación 2026-1'!W:W,C377,'Planificación 2026-1'!H:H,"IC"))&gt;0,"P32"," ")</f>
        <v xml:space="preserve"> </v>
      </c>
      <c r="BS377" s="108" t="str">
        <f>IF(SUM(COUNTIFS('Planificación 2026-1'!F:F,"HUAURA",'Planificación 2026-1'!W:W,C377,'Planificación 2026-1'!H:H,"AR"))&gt;0,"P34"," ")</f>
        <v xml:space="preserve"> </v>
      </c>
      <c r="BT377" s="108" t="str">
        <f>IF(SUM(COUNTIFS('Planificación 2026-1'!F:F,"HUAURA",'Planificación 2026-1'!W:W,C377,'Planificación 2026-1'!H:H,"T1"))&gt;0,"P35"," ")</f>
        <v xml:space="preserve"> </v>
      </c>
      <c r="BU377" s="108" t="str">
        <f>IF(SUM(COUNTIFS('Planificación 2026-1'!F:F,"HUAURA",'Planificación 2026-1'!W:W,C377,'Planificación 2026-1'!H:H,"T3"))&gt;0,"P36"," ")</f>
        <v xml:space="preserve"> </v>
      </c>
      <c r="BV377" s="108" t="str">
        <f>IF(SUM(COUNTIFS('Planificación 2026-1'!F:F,"HUAURA",'Planificación 2026-1'!W:W,C377,'Planificación 2026-1'!H:H,"T2"))&gt;0,"P37"," ")</f>
        <v xml:space="preserve"> </v>
      </c>
      <c r="BW377" s="108" t="str">
        <f>IF(SUM(COUNTIFS('Planificación 2026-1'!F:F,"HUAURA",'Planificación 2026-1'!W:W,C377,'Planificación 2026-1'!H:H,"AE"))&gt;0,"P38"," ")</f>
        <v xml:space="preserve"> </v>
      </c>
      <c r="BX377" s="108" t="str">
        <f>IF(SUM(COUNTIFS('Planificación 2026-1'!F:F,"HUAURA",'Planificación 2026-1'!W:W,C377,'Planificación 2026-1'!H:H,"T4"))&gt;0,"P55"," ")</f>
        <v xml:space="preserve"> </v>
      </c>
      <c r="BY377" s="109">
        <f>SUMIFS('Planificación 2026-1'!R:R,'Planificación 2026-1'!W:W,C377,'Planificación 2026-1'!H:H,"AF",'Planificación 2026-1'!I:I,"&gt;2")</f>
        <v>0</v>
      </c>
      <c r="BZ377" s="109">
        <f>SUMIFS('Planificación 2026-1'!R:R,'Planificación 2026-1'!W:W,C377,'Planificación 2026-1'!H:H,"EN",'Planificación 2026-1'!I:I,"&gt;2")</f>
        <v>0</v>
      </c>
      <c r="CA377" s="109">
        <f>SUMIFS('Planificación 2026-1'!R:R,'Planificación 2026-1'!W:W,C377,'Planificación 2026-1'!H:H,"IS",'Planificación 2026-1'!I:I,"&gt;2")</f>
        <v>22</v>
      </c>
      <c r="CB377" s="109">
        <f>SUMIFS('Planificación 2026-1'!R:R,'Planificación 2026-1'!W:W,C377,'Planificación 2026-1'!H:H,"PS",'Planificación 2026-1'!I:I,"&gt;2")</f>
        <v>0</v>
      </c>
      <c r="CC377" s="109">
        <f>SUMIFS('Planificación 2026-1'!R:R,'Planificación 2026-1'!W:W,C377,'Planificación 2026-1'!H:H,"IN",'Planificación 2026-1'!I:I,"&gt;2")</f>
        <v>0</v>
      </c>
      <c r="CD377" s="109">
        <f>SUMIFS('Planificación 2026-1'!R:R,'Planificación 2026-1'!W:W,C377,'Planificación 2026-1'!H:H,"CA",'Planificación 2026-1'!I:I,"&gt;2")</f>
        <v>0</v>
      </c>
      <c r="CE377" s="109">
        <f>SUMIFS('Planificación 2026-1'!R:R,'Planificación 2026-1'!W:W,C377,'Planificación 2026-1'!H:H,"DE",'Planificación 2026-1'!I:I,"&gt;2")</f>
        <v>0</v>
      </c>
      <c r="CF377" s="109">
        <f>SUMIFS('Planificación 2026-1'!R:R,'Planificación 2026-1'!W:W,C377,'Planificación 2026-1'!H:H,"OB",'Planificación 2026-1'!I:I,"&gt;2")</f>
        <v>0</v>
      </c>
      <c r="CG377" s="109">
        <f>SUMIFS('Planificación 2026-1'!R:R,'Planificación 2026-1'!W:W,C377,'Planificación 2026-1'!H:H,"MH",'Planificación 2026-1'!I:I,"&gt;2")</f>
        <v>0</v>
      </c>
      <c r="CH377" s="109">
        <f>SUMIFS('Planificación 2026-1'!R:R,'Planificación 2026-1'!W:W,C377,'Planificación 2026-1'!H:H,"IC",'Planificación 2026-1'!I:I,"&gt;2")</f>
        <v>0</v>
      </c>
      <c r="CI377" s="109">
        <f>SUMIFS('Planificación 2026-1'!R:R,'Planificación 2026-1'!W:W,C377,'Planificación 2026-1'!H:H,"AR",'Planificación 2026-1'!I:I,"&gt;2")</f>
        <v>10</v>
      </c>
      <c r="CJ377" s="109">
        <f>SUMIFS('Planificación 2026-1'!R:R,'Planificación 2026-1'!W:W,C377,'Planificación 2026-1'!H:H,"T1",'Planificación 2026-1'!I:I,"&gt;2")</f>
        <v>0</v>
      </c>
      <c r="CK377" s="109">
        <f>SUMIFS('Planificación 2026-1'!R:R,'Planificación 2026-1'!W:W,C377,'Planificación 2026-1'!H:H,"T3",'Planificación 2026-1'!I:I,"&gt;2")</f>
        <v>0</v>
      </c>
      <c r="CL377" s="109">
        <f>SUMIFS('Planificación 2026-1'!R:R,'Planificación 2026-1'!W:W,C377,'Planificación 2026-1'!H:H,"T2",'Planificación 2026-1'!I:I,"&gt;2")</f>
        <v>0</v>
      </c>
      <c r="CM377" s="109">
        <f>SUMIFS('Planificación 2026-1'!R:R,'Planificación 2026-1'!W:W,C377,'Planificación 2026-1'!H:H,"AE",'Planificación 2026-1'!I:I,"&gt;2")</f>
        <v>0</v>
      </c>
      <c r="CN377" s="109">
        <f>SUMIFS('Planificación 2026-1'!R:R,'Planificación 2026-1'!W:W,C377,'Planificación 2026-1'!H:H,"T4",'Planificación 2026-1'!I:I,"&gt;2")</f>
        <v>0</v>
      </c>
      <c r="CO377" s="109">
        <f>SUMIFS('Planificación 2026-1'!R:R,'Planificación 2026-1'!W:W,C377,'Planificación 2026-1'!H:H,"AF",'Planificación 2026-1'!I:I,"&lt;3")</f>
        <v>0</v>
      </c>
      <c r="CP377" s="109">
        <f>SUMIFS('Planificación 2026-1'!R:R,'Planificación 2026-1'!W:W,C377,'Planificación 2026-1'!H:H,"EN",'Planificación 2026-1'!I:I,"&lt;3")</f>
        <v>0</v>
      </c>
      <c r="CQ377" s="109">
        <f>SUMIFS('Planificación 2026-1'!R:R,'Planificación 2026-1'!W:W,C377,'Planificación 2026-1'!H:H,"IS",'Planificación 2026-1'!I:I,"&lt;3")</f>
        <v>0</v>
      </c>
      <c r="CR377" s="109">
        <f>SUMIFS('Planificación 2026-1'!R:R,'Planificación 2026-1'!W:W,C377,'Planificación 2026-1'!H:H,"PS",'Planificación 2026-1'!I:I,"&lt;3")</f>
        <v>0</v>
      </c>
      <c r="CS377" s="109">
        <f>SUMIFS('Planificación 2026-1'!R:R,'Planificación 2026-1'!W:W,C377,'Planificación 2026-1'!H:H,"IN",'Planificación 2026-1'!I:I,"&lt;3")</f>
        <v>0</v>
      </c>
      <c r="CT377" s="109">
        <f>SUMIFS('Planificación 2026-1'!R:R,'Planificación 2026-1'!W:W,C377,'Planificación 2026-1'!H:H,"CA",'Planificación 2026-1'!I:I,"&lt;3")</f>
        <v>0</v>
      </c>
      <c r="CU377" s="109">
        <f>SUMIFS('Planificación 2026-1'!R:R,'Planificación 2026-1'!W:W,C377,'Planificación 2026-1'!H:H,"DE",'Planificación 2026-1'!I:I,"&lt;3")</f>
        <v>0</v>
      </c>
      <c r="CV377" s="109">
        <f>SUMIFS('Planificación 2026-1'!R:R,'Planificación 2026-1'!W:W,C377,'Planificación 2026-1'!H:H,"OB",'Planificación 2026-1'!I:I,"&lt;3")</f>
        <v>0</v>
      </c>
      <c r="CW377" s="109">
        <f>SUMIFS('Planificación 2026-1'!R:R,'Planificación 2026-1'!W:W,C377,'Planificación 2026-1'!H:H,"MH",'Planificación 2026-1'!I:I,"&lt;3")</f>
        <v>0</v>
      </c>
      <c r="CX377" s="109">
        <f>SUMIFS('Planificación 2026-1'!R:R,'Planificación 2026-1'!W:W,C377,'Planificación 2026-1'!H:H,"IC",'Planificación 2026-1'!I:I,"&lt;3")</f>
        <v>0</v>
      </c>
      <c r="CY377" s="109">
        <f>SUMIFS('Planificación 2026-1'!R:R,'Planificación 2026-1'!W:W,C377,'Planificación 2026-1'!H:H,"AR",'Planificación 2026-1'!I:I,"&lt;3")</f>
        <v>0</v>
      </c>
      <c r="CZ377" s="109">
        <f>SUMIFS('Planificación 2026-1'!R:R,'Planificación 2026-1'!W:W,C377,'Planificación 2026-1'!H:H,"T1",'Planificación 2026-1'!I:I,"&lt;3")</f>
        <v>0</v>
      </c>
      <c r="DA377" s="109">
        <f>SUMIFS('Planificación 2026-1'!R:R,'Planificación 2026-1'!W:W,C377,'Planificación 2026-1'!H:H,"T3",'Planificación 2026-1'!I:I,"&lt;3")</f>
        <v>0</v>
      </c>
      <c r="DB377" s="109">
        <f>SUMIFS('Planificación 2026-1'!R:R,'Planificación 2026-1'!W:W,C377,'Planificación 2026-1'!H:H,"T2",'Planificación 2026-1'!I:I,"&lt;3")</f>
        <v>0</v>
      </c>
      <c r="DC377" s="109">
        <f>SUMIFS('Planificación 2026-1'!R:R,'Planificación 2026-1'!W:W,C377,'Planificación 2026-1'!H:H,"AE",'Planificación 2026-1'!I:I,"&lt;3")</f>
        <v>0</v>
      </c>
      <c r="DD377" s="109">
        <f>SUMIFS('Planificación 2026-1'!R:R,'Planificación 2026-1'!W:W,C377,'Planificación 2026-1'!H:H,"T4",'Planificación 2026-1'!I:I,"&lt;3")</f>
        <v>0</v>
      </c>
      <c r="DE377" s="108" t="str">
        <f t="shared" si="54"/>
        <v>P03 P34</v>
      </c>
      <c r="DF377" s="41">
        <f>IF(C377="","",SUMIFS('Planificación 2026-1'!R:R,'Planificación 2026-1'!W:W,C377,'Planificación 2026-1'!F:F,"PRINCIPAL",'Planificación 2026-1'!X:X,"VIRTUAL"))</f>
        <v>0</v>
      </c>
      <c r="DG377" s="41">
        <f>IF(C377="","",SUMIFS('Planificación 2026-1'!R:R,'Planificación 2026-1'!W:W,C377,'Planificación 2026-1'!F:F,"PRINCIPAL",'Planificación 2026-1'!X:X,"PRESENCIAL"))</f>
        <v>32</v>
      </c>
      <c r="DH377" s="41">
        <f>IF(C377="","",SUMIFS('Planificación 2026-1'!R:R,'Planificación 2026-1'!W:W,C377,'Planificación 2026-1'!F:F,"PRINCIPAL",'Planificación 2026-1'!X:X,"HIBRIDO PRESENCIAL"))</f>
        <v>0</v>
      </c>
      <c r="DI377" s="108" t="str">
        <f t="shared" si="55"/>
        <v/>
      </c>
      <c r="DJ377" s="108">
        <f>IF(C377="","",SUMIFS('Planificación 2026-1'!R:R,'Planificación 2026-1'!W:W,C377,'Planificación 2026-1'!F:F,"FILIAL",'Planificación 2026-1'!X:X,"VIRTUAL"))</f>
        <v>0</v>
      </c>
      <c r="DK377" s="110">
        <f>IF(C377="","",SUMIFS('Planificación 2026-1'!R:R,'Planificación 2026-1'!W:W,C377,'Planificación 2026-1'!F:F,"FILIAL",'Planificación 2026-1'!X:X,"PRESENCIAL"))</f>
        <v>0</v>
      </c>
      <c r="DL377" s="61">
        <f>IF(C377="","",SUMIFS('Planificación 2026-1'!R:R,'Planificación 2026-1'!W:W,C377,'Planificación 2026-1'!F:F,"FILIAL",'Planificación 2026-1'!X:X,"HIBRIDO PRESENCIAL"))</f>
        <v>0</v>
      </c>
      <c r="DM377" s="111" t="str">
        <f t="shared" si="56"/>
        <v/>
      </c>
      <c r="DN377" s="108">
        <f>IF(C377="","",SUMIFS('Planificación 2026-1'!R:R,'Planificación 2026-1'!W:W,C377,'Planificación 2026-1'!F:F,"SUNAMPE",'Planificación 2026-1'!X:X,"VIRTUAL"))</f>
        <v>0</v>
      </c>
      <c r="DO377" s="61">
        <f>IF(C377="","",SUMIFS('Planificación 2026-1'!R:R,'Planificación 2026-1'!W:W,C377,'Planificación 2026-1'!F:F,"SUNAMPE",'Planificación 2026-1'!X:X,"PRESENCIAL"))</f>
        <v>0</v>
      </c>
      <c r="DP377" s="111" t="str">
        <f t="shared" si="57"/>
        <v/>
      </c>
      <c r="DQ377" s="108">
        <f>IF(C377="","",SUMIFS('Planificación 2026-1'!R:R,'Planificación 2026-1'!W:W,C377,'Planificación 2026-1'!F:F,"HUAURA",'Planificación 2026-1'!X:X,"VIRTUAL"))</f>
        <v>0</v>
      </c>
      <c r="DR377" s="61">
        <f>IF(C377="","",SUMIFS('Planificación 2026-1'!R:R,'Planificación 2026-1'!W:W,C377,'Planificación 2026-1'!F:F,"HUAURA",'Planificación 2026-1'!X:X,"PRESENCIAL"))</f>
        <v>0</v>
      </c>
      <c r="DS377" s="76">
        <f>SUMIFS('Planificación 2026-1'!R:R,'Planificación 2026-1'!W:W,C377,'Planificación 2026-1'!F:F,"PRINCIPAL",'Planificación 2026-1'!X:X,"VIRTUAL",'Planificación 2026-1'!I:I,"&gt;2")</f>
        <v>0</v>
      </c>
      <c r="DT377" s="76">
        <f>SUMIFS('Planificación 2026-1'!R:R,'Planificación 2026-1'!W:W,C377,'Planificación 2026-1'!F:F,"PRINCIPAL",'Planificación 2026-1'!X:X,"&lt;&gt;VIRTUAL",'Planificación 2026-1'!I:I,"&gt;2")</f>
        <v>32</v>
      </c>
      <c r="DU377" s="76">
        <f>SUMIFS('Planificación 2026-1'!R:R,'Planificación 2026-1'!W:W,C377,'Planificación 2026-1'!F:F,"SUNAMPE",'Planificación 2026-1'!X:X,"VIRTUAL",'Planificación 2026-1'!I:I,"&gt;2")</f>
        <v>0</v>
      </c>
      <c r="DV377" s="76">
        <f>SUMIFS('Planificación 2026-1'!R:R,'Planificación 2026-1'!W:W,C377,'Planificación 2026-1'!F:F,"SUNAMPE",'Planificación 2026-1'!X:X,"&lt;&gt;VIRTUAL",'Planificación 2026-1'!I:I,"&gt;2")</f>
        <v>0</v>
      </c>
      <c r="DW377" s="76">
        <f>SUMIFS('Planificación 2026-1'!R:R,'Planificación 2026-1'!W:W,C377,'Planificación 2026-1'!F:F,"FILIAL",'Planificación 2026-1'!X:X,"VIRTUAL",'Planificación 2026-1'!I:I,"&gt;2")</f>
        <v>0</v>
      </c>
      <c r="DX377" s="76">
        <f>SUMIFS('Planificación 2026-1'!R:R,'Planificación 2026-1'!W:W,C377,'Planificación 2026-1'!F:F,"FILIAL",'Planificación 2026-1'!X:X,"&lt;&gt;VIRTUAL",'Planificación 2026-1'!I:I,"&gt;2")</f>
        <v>0</v>
      </c>
      <c r="DY377" s="76">
        <f>SUMIFS('Planificación 2026-1'!R:R,'Planificación 2026-1'!W:W,C377,'Planificación 2026-1'!F:F,"PORUMA",'Planificación 2026-1'!X:X,"VIRTUAL",'Planificación 2026-1'!I:I,"&gt;2")</f>
        <v>0</v>
      </c>
      <c r="DZ377" s="76">
        <f>SUMIFS('Planificación 2026-1'!R:R,'Planificación 2026-1'!W:W,C377,'Planificación 2026-1'!F:F,"PORUMA",'Planificación 2026-1'!X:X,"&lt;&gt;VIRTUAL",'Planificación 2026-1'!I:I,"&gt;2")</f>
        <v>0</v>
      </c>
      <c r="EA377" s="76">
        <f>SUMIFS('Planificación 2026-1'!R:R,'Planificación 2026-1'!W:W,C377,'Planificación 2026-1'!F:F,"HUAURA",'Planificación 2026-1'!X:X,"VIRTUAL",'Planificación 2026-1'!I:I,"&gt;2")</f>
        <v>0</v>
      </c>
      <c r="EB377" s="76">
        <f>SUMIFS('Planificación 2026-1'!R:R,'Planificación 2026-1'!W:W,C377,'Planificación 2026-1'!F:F,"HUAURA",'Planificación 2026-1'!X:X,"&lt;&gt;VIRTUAL",'Planificación 2026-1'!I:I,"&gt;2")</f>
        <v>0</v>
      </c>
      <c r="EC377" s="76">
        <f>SUMIFS('Planificación 2026-1'!R:R,'Planificación 2026-1'!W:W,C377,'Planificación 2026-1'!F:F,"PRINCIPAL",'Planificación 2026-1'!X:X,"VIRTUAL",'Planificación 2026-1'!I:I,"&lt;3")</f>
        <v>0</v>
      </c>
      <c r="ED377" s="76">
        <f>SUMIFS('Planificación 2026-1'!R:R,'Planificación 2026-1'!W:W,C377,'Planificación 2026-1'!F:F,"PRINCIPAL",'Planificación 2026-1'!X:X,"&lt;&gt;VIRTUAL",'Planificación 2026-1'!I:I,"&lt;3")</f>
        <v>0</v>
      </c>
      <c r="EE377" s="76">
        <f>SUMIFS('Planificación 2026-1'!R:R,'Planificación 2026-1'!W:W,C377,'Planificación 2026-1'!F:F,"SUNAMPE",'Planificación 2026-1'!X:X,"VIRTUAL",'Planificación 2026-1'!I:I,"&lt;3")</f>
        <v>0</v>
      </c>
      <c r="EF377" s="76">
        <f>SUMIFS('Planificación 2026-1'!R:R,'Planificación 2026-1'!W:W,C377,'Planificación 2026-1'!F:F,"SUNAMPE",'Planificación 2026-1'!X:X,"&lt;&gt;VIRTUAL",'Planificación 2026-1'!I:I,"&lt;3")</f>
        <v>0</v>
      </c>
      <c r="EG377" s="76">
        <f>SUMIFS('Planificación 2026-1'!R:R,'Planificación 2026-1'!W:W,C377,'Planificación 2026-1'!F:F,"FILIAL",'Planificación 2026-1'!X:X,"VIRTUAL",'Planificación 2026-1'!I:I,"&lt;3")</f>
        <v>0</v>
      </c>
      <c r="EH377" s="76">
        <f>SUMIFS('Planificación 2026-1'!R:R,'Planificación 2026-1'!W:W,C377,'Planificación 2026-1'!F:F,"FILIAL",'Planificación 2026-1'!X:X,"&lt;&gt;VIRTUAL",'Planificación 2026-1'!I:I,"&lt;3")</f>
        <v>0</v>
      </c>
      <c r="EI377" s="76">
        <f>SUMIFS('Planificación 2026-1'!R:R,'Planificación 2026-1'!W:W,C377,'Planificación 2026-1'!F:F,"PORUMA",'Planificación 2026-1'!X:X,"VIRTUAL",'Planificación 2026-1'!I:I,"&lt;3")</f>
        <v>0</v>
      </c>
      <c r="EJ377" s="76">
        <f>SUMIFS('Planificación 2026-1'!R:R,'Planificación 2026-1'!W:W,C377,'Planificación 2026-1'!F:F,"PORUMA",'Planificación 2026-1'!X:X,"&lt;&gt;VIRTUAL",'Planificación 2026-1'!I:I,"&lt;3")</f>
        <v>0</v>
      </c>
      <c r="EK377" s="76">
        <f>SUMIFS('Planificación 2026-1'!R:R,'Planificación 2026-1'!W:W,C377,'Planificación 2026-1'!F:F,"HUAURA",'Planificación 2026-1'!X:X,"VIRTUAL",'Planificación 2026-1'!I:I,"&lt;3")</f>
        <v>0</v>
      </c>
      <c r="EL377" s="76">
        <f>SUMIFS('Planificación 2026-1'!R:R,'Planificación 2026-1'!W:W,C377,'Planificación 2026-1'!F:F,"HUAURA",'Planificación 2026-1'!X:X,"&lt;&gt;VIRTUAL",'Planificación 2026-1'!I:I,"&lt;3")</f>
        <v>0</v>
      </c>
      <c r="EM377" s="76"/>
      <c r="EN377" s="76">
        <f t="shared" si="50"/>
        <v>0</v>
      </c>
      <c r="EO377" s="76">
        <f t="shared" si="51"/>
        <v>32</v>
      </c>
      <c r="EP377" s="76" t="b">
        <f t="shared" si="52"/>
        <v>1</v>
      </c>
      <c r="EQ377" s="76" t="str">
        <f t="shared" si="53"/>
        <v>SEDE</v>
      </c>
      <c r="ER377" s="76" t="str">
        <f t="shared" si="58"/>
        <v>PRESENCIAL</v>
      </c>
    </row>
    <row r="378" spans="1:148" hidden="1">
      <c r="A378" s="83"/>
      <c r="B378" s="119">
        <v>375</v>
      </c>
      <c r="C378" s="115" t="s">
        <v>551</v>
      </c>
      <c r="D378" s="112">
        <f>SUMIF('Planificación 2026-1'!W:W,C378,'Planificación 2026-1'!R:R)</f>
        <v>0</v>
      </c>
      <c r="E378" s="114" t="s">
        <v>170</v>
      </c>
      <c r="F378" s="115" t="s">
        <v>171</v>
      </c>
      <c r="G378" s="115" t="s">
        <v>13</v>
      </c>
      <c r="H378" s="115" t="s">
        <v>122</v>
      </c>
      <c r="I378" s="107" t="str">
        <f>IF(SUM(COUNTIFS('Planificación 2026-1'!F:F,"PRINCIPAL",'Planificación 2026-1'!W:W,C378,'Planificación 2026-1'!H:H,"AF"))&gt;0,"P01"," ")</f>
        <v xml:space="preserve"> </v>
      </c>
      <c r="J378" s="108" t="str">
        <f>IF(SUM(COUNTIFS('Planificación 2026-1'!F:F,"PRINCIPAL",'Planificación 2026-1'!W:W,C378,'Planificación 2026-1'!H:H,"EN"))&gt;0,"P02"," ")</f>
        <v xml:space="preserve"> </v>
      </c>
      <c r="K378" s="108" t="str">
        <f>IF(SUM(COUNTIFS('Planificación 2026-1'!F:F,"PRINCIPAL",'Planificación 2026-1'!W:W,C378,'Planificación 2026-1'!H:H,"IS"))&gt;0,"P03"," ")</f>
        <v xml:space="preserve"> </v>
      </c>
      <c r="L378" s="108" t="str">
        <f>IF(SUM(COUNTIFS('Planificación 2026-1'!F:F,"PRINCIPAL",'Planificación 2026-1'!W:W,C378,'Planificación 2026-1'!H:H,"PS"))&gt;0,"P04"," ")</f>
        <v xml:space="preserve"> </v>
      </c>
      <c r="M378" s="108"/>
      <c r="N378" s="108" t="str">
        <f>IF(SUM(COUNTIFS('Planificación 2026-1'!F:F,"PRINCIPAL",'Planificación 2026-1'!W:W,C378,'Planificación 2026-1'!H:H,"IN"))&gt;0,"P06"," ")</f>
        <v xml:space="preserve"> </v>
      </c>
      <c r="O378" s="108" t="str">
        <f>IF(SUM(COUNTIFS('Planificación 2026-1'!F:F,"PRINCIPAL",'Planificación 2026-1'!W:W,C378,'Planificación 2026-1'!H:H,"CA"))&gt;0,"P07"," ")</f>
        <v xml:space="preserve"> </v>
      </c>
      <c r="P378" s="108" t="str">
        <f>IF(SUM(COUNTIFS('Planificación 2026-1'!F:F,"PRINCIPAL",'Planificación 2026-1'!W:W,C378,'Planificación 2026-1'!H:H,"DE"))&gt;0,"P08"," ")</f>
        <v xml:space="preserve"> </v>
      </c>
      <c r="Q378" s="108" t="str">
        <f>IF(SUM(COUNTIFS('Planificación 2026-1'!F:F,"PRINCIPAL",'Planificación 2026-1'!W:W,C378,'Planificación 2026-1'!H:H,"OB"))&gt;0,"P09"," ")</f>
        <v xml:space="preserve"> </v>
      </c>
      <c r="R378" s="108" t="str">
        <f>IF(SUM(COUNTIFS('Planificación 2026-1'!F:F,"PRINCIPAL",'Planificación 2026-1'!W:W,C378,'Planificación 2026-1'!H:H,"MH"))&gt;0,"P31"," ")</f>
        <v xml:space="preserve"> </v>
      </c>
      <c r="S378" s="108" t="str">
        <f>IF(SUM(COUNTIFS('Planificación 2026-1'!F:F,"PRINCIPAL",'Planificación 2026-1'!W:W,C378,'Planificación 2026-1'!H:H,"IC"))&gt;0,"P32"," ")</f>
        <v xml:space="preserve"> </v>
      </c>
      <c r="T378" s="108" t="str">
        <f>IF(SUM(COUNTIFS('Planificación 2026-1'!F:F,"PRINCIPAL",'Planificación 2026-1'!W:W,C378,'Planificación 2026-1'!H:H,"AR"))&gt;0,"P34"," ")</f>
        <v xml:space="preserve"> </v>
      </c>
      <c r="U378" s="108" t="str">
        <f>IF(SUM(COUNTIFS('Planificación 2026-1'!F:F,"PRINCIPAL",'Planificación 2026-1'!W:W,C378,'Planificación 2026-1'!H:H,"T1"))&gt;0,"P35"," ")</f>
        <v xml:space="preserve"> </v>
      </c>
      <c r="V378" s="108" t="str">
        <f>IF(SUM(COUNTIFS('Planificación 2026-1'!F:F,"PRINCIPAL",'Planificación 2026-1'!W:W,C378,'Planificación 2026-1'!H:H,"T3"))&gt;0,"P36"," ")</f>
        <v xml:space="preserve"> </v>
      </c>
      <c r="W378" s="108" t="str">
        <f>IF(SUM(COUNTIFS('Planificación 2026-1'!F:F,"PRINCIPAL",'Planificación 2026-1'!W:W,C378,'Planificación 2026-1'!H:H,"T2"))&gt;0,"P37"," ")</f>
        <v xml:space="preserve"> </v>
      </c>
      <c r="X378" s="108" t="str">
        <f>IF(SUM(COUNTIFS('Planificación 2026-1'!F:F,"PRINCIPAL",'Planificación 2026-1'!W:W,C378,'Planificación 2026-1'!H:H,"AE"))&gt;0,"P38"," ")</f>
        <v xml:space="preserve"> </v>
      </c>
      <c r="Y378" s="108" t="str">
        <f>IF(SUM(COUNTIFS('Planificación 2026-1'!F:F,"PRINCIPAL",'Planificación 2026-1'!W:W,C378,'Planificación 2026-1'!H:H,"T4"))&gt;0,"P55"," ")</f>
        <v xml:space="preserve"> </v>
      </c>
      <c r="Z378" s="108" t="str">
        <f>IF(SUM(COUNTIFS('Planificación 2026-1'!F:F,"FILIAL",'Planificación 2026-1'!W:W,C378,'Planificación 2026-1'!H:H,"AF"))&gt;0," P01"," ")</f>
        <v xml:space="preserve"> </v>
      </c>
      <c r="AA378" s="108" t="str">
        <f>IF(SUM(COUNTIFS('Planificación 2026-1'!F:F,"FILIAL",'Planificación 2026-1'!W:W,C378,'Planificación 2026-1'!H:H,"EN"))&gt;0,"P02"," ")</f>
        <v xml:space="preserve"> </v>
      </c>
      <c r="AB378" s="108" t="str">
        <f>IF(SUM(COUNTIFS('Planificación 2026-1'!F:F,"FILIAL",'Planificación 2026-1'!W:W,C378,'Planificación 2026-1'!H:H,"IS"))&gt;0,"P03"," ")</f>
        <v xml:space="preserve"> </v>
      </c>
      <c r="AC378" s="108" t="str">
        <f>IF(SUM(COUNTIFS('Planificación 2026-1'!F:F,"FILIAL",'Planificación 2026-1'!W:W,C378,'Planificación 2026-1'!H:H,"PS"))&gt;0,"P04"," ")</f>
        <v xml:space="preserve"> </v>
      </c>
      <c r="AD378" s="108"/>
      <c r="AE378" s="108" t="str">
        <f>IF(SUM(COUNTIFS('Planificación 2026-1'!F:F,"FILIAL",'Planificación 2026-1'!W:W,C378,'Planificación 2026-1'!H:H,"IN"))&gt;0,"P06"," ")</f>
        <v xml:space="preserve"> </v>
      </c>
      <c r="AF378" s="108" t="str">
        <f>IF(SUM(COUNTIFS('Planificación 2026-1'!F:F,"FILIAL",'Planificación 2026-1'!W:W,C378,'Planificación 2026-1'!H:H,"CA"))&gt;0,"P07"," ")</f>
        <v xml:space="preserve"> </v>
      </c>
      <c r="AG378" s="108" t="str">
        <f>IF(SUM(COUNTIFS('Planificación 2026-1'!F:F,"FILIAL",'Planificación 2026-1'!W:W,C378,'Planificación 2026-1'!H:H,"DE"))&gt;0,"P08"," ")</f>
        <v xml:space="preserve"> </v>
      </c>
      <c r="AH378" s="108" t="str">
        <f>IF(SUM(COUNTIFS('Planificación 2026-1'!F:F,"FILIAL",'Planificación 2026-1'!W:W,C378,'Planificación 2026-1'!H:H,"OB"))&gt;0,"P09"," ")</f>
        <v xml:space="preserve"> </v>
      </c>
      <c r="AI378" s="108" t="str">
        <f>IF(SUM(COUNTIFS('Planificación 2026-1'!F:F,"FILIAL",'Planificación 2026-1'!W:W,C378,'Planificación 2026-1'!H:H,"MH"))&gt;0,"P31"," ")</f>
        <v xml:space="preserve"> </v>
      </c>
      <c r="AJ378" s="108" t="str">
        <f>IF(SUM(COUNTIFS('Planificación 2026-1'!F:F,"FILIAL",'Planificación 2026-1'!W:W,C378,'Planificación 2026-1'!H:H,"IC"))&gt;0,"P32"," ")</f>
        <v xml:space="preserve"> </v>
      </c>
      <c r="AK378" s="108" t="str">
        <f>IF(SUM(COUNTIFS('Planificación 2026-1'!F:F,"FILIAL",'Planificación 2026-1'!W:W,C378,'Planificación 2026-1'!H:H,"AR"))&gt;0,"P34"," ")</f>
        <v xml:space="preserve"> </v>
      </c>
      <c r="AL378" s="108" t="str">
        <f>IF(SUM(COUNTIFS('Planificación 2026-1'!F:F,"FILIAL",'Planificación 2026-1'!W:W,C378,'Planificación 2026-1'!H:H,"T1"))&gt;0,"P35"," ")</f>
        <v xml:space="preserve"> </v>
      </c>
      <c r="AM378" s="108" t="str">
        <f>IF(SUM(COUNTIFS('Planificación 2026-1'!F:F,"FILIAL",'Planificación 2026-1'!W:W,C378,'Planificación 2026-1'!H:H,"T3"))&gt;0,"P36"," ")</f>
        <v xml:space="preserve"> </v>
      </c>
      <c r="AN378" s="108" t="str">
        <f>IF(SUM(COUNTIFS('Planificación 2026-1'!F:F,"FILIAL",'Planificación 2026-1'!W:W,C378,'Planificación 2026-1'!H:H,"T2"))&gt;0,"P37"," ")</f>
        <v xml:space="preserve"> </v>
      </c>
      <c r="AO378" s="108" t="str">
        <f>IF(SUM(COUNTIFS('Planificación 2026-1'!F:F,"FILIAL",'Planificación 2026-1'!W:W,C378,'Planificación 2026-1'!H:H,"AE"))&gt;0,"P38"," ")</f>
        <v xml:space="preserve"> </v>
      </c>
      <c r="AP378" s="108" t="str">
        <f>IF(SUM(COUNTIFS('Planificación 2026-1'!F:F,"FILIAL",'Planificación 2026-1'!W:W,C378,'Planificación 2026-1'!H:H,"T4"))&gt;0,"P55"," ")</f>
        <v xml:space="preserve"> </v>
      </c>
      <c r="AQ378" s="108" t="str">
        <f>IF(SUM(COUNTIFS('Planificación 2026-1'!F:F,"SUNAMPE",'Planificación 2026-1'!W:W,C378,'Planificación 2026-1'!H:H,"AF"))&gt;0," P01"," ")</f>
        <v xml:space="preserve"> </v>
      </c>
      <c r="AR378" s="108" t="str">
        <f>IF(SUM(COUNTIFS('Planificación 2026-1'!F:F,"SUNAMPE",'Planificación 2026-1'!W:W,C378,'Planificación 2026-1'!H:H,"EN"))&gt;0,"P02"," ")</f>
        <v xml:space="preserve"> </v>
      </c>
      <c r="AS378" s="108" t="str">
        <f>IF(SUM(COUNTIFS('Planificación 2026-1'!F:F,"SUNAMPE",'Planificación 2026-1'!W:W,C378,'Planificación 2026-1'!H:H,"IS"))&gt;0,"P03"," ")</f>
        <v xml:space="preserve"> </v>
      </c>
      <c r="AT378" s="108" t="str">
        <f>IF(SUM(COUNTIFS('Planificación 2026-1'!F:F,"SUNAMPE",'Planificación 2026-1'!W:W,C378,'Planificación 2026-1'!H:H,"PS"))&gt;0,"P04"," ")</f>
        <v xml:space="preserve"> </v>
      </c>
      <c r="AU378" s="108"/>
      <c r="AV378" s="108" t="str">
        <f>IF(SUM(COUNTIFS('Planificación 2026-1'!F:F,"SUNAMPE",'Planificación 2026-1'!W:W,C378,'Planificación 2026-1'!H:H,"IN"))&gt;0,"P06"," ")</f>
        <v xml:space="preserve"> </v>
      </c>
      <c r="AW378" s="108" t="str">
        <f>IF(SUM(COUNTIFS('Planificación 2026-1'!F:F,"SUNAMPE",'Planificación 2026-1'!W:W,C378,'Planificación 2026-1'!H:H,"CA"))&gt;0,"P07"," ")</f>
        <v xml:space="preserve"> </v>
      </c>
      <c r="AX378" s="108" t="str">
        <f>IF(SUM(COUNTIFS('Planificación 2026-1'!F:F,"SUNAMPE",'Planificación 2026-1'!W:W,C378,'Planificación 2026-1'!H:H,"DE"))&gt;0,"P08"," ")</f>
        <v xml:space="preserve"> </v>
      </c>
      <c r="AY378" s="108" t="str">
        <f>IF(SUM(COUNTIFS('Planificación 2026-1'!F:F,"SUNAMPE",'Planificación 2026-1'!W:W,C378,'Planificación 2026-1'!H:H,"OB"))&gt;0,"P09"," ")</f>
        <v xml:space="preserve"> </v>
      </c>
      <c r="AZ378" s="108" t="str">
        <f>IF(SUM(COUNTIFS('Planificación 2026-1'!F:F,"SUNAMPE",'Planificación 2026-1'!W:W,C378,'Planificación 2026-1'!H:H,"MH"))&gt;0,"P31"," ")</f>
        <v xml:space="preserve"> </v>
      </c>
      <c r="BA378" s="108" t="str">
        <f>IF(SUM(COUNTIFS('Planificación 2026-1'!F:F,"SUNAMPE",'Planificación 2026-1'!W:W,C378,'Planificación 2026-1'!H:H,"IC"))&gt;0,"P32"," ")</f>
        <v xml:space="preserve"> </v>
      </c>
      <c r="BB378" s="108" t="str">
        <f>IF(SUM(COUNTIFS('Planificación 2026-1'!F:F,"SUNAMPE",'Planificación 2026-1'!W:W,C378,'Planificación 2026-1'!H:H,"AR"))&gt;0,"P34"," ")</f>
        <v xml:space="preserve"> </v>
      </c>
      <c r="BC378" s="108" t="str">
        <f>IF(SUM(COUNTIFS('Planificación 2026-1'!F:F,"SUNAMPE",'Planificación 2026-1'!W:W,C378,'Planificación 2026-1'!H:H,"T1"))&gt;0,"P35"," ")</f>
        <v xml:space="preserve"> </v>
      </c>
      <c r="BD378" s="108" t="str">
        <f>IF(SUM(COUNTIFS('Planificación 2026-1'!F:F,"SUNAMPE",'Planificación 2026-1'!W:W,C378,'Planificación 2026-1'!H:H,"T3"))&gt;0,"P36"," ")</f>
        <v xml:space="preserve"> </v>
      </c>
      <c r="BE378" s="108" t="str">
        <f>IF(SUM(COUNTIFS('Planificación 2026-1'!F:F,"SUNAMPE",'Planificación 2026-1'!W:W,C378,'Planificación 2026-1'!H:H,"T2"))&gt;0,"P37"," ")</f>
        <v xml:space="preserve"> </v>
      </c>
      <c r="BF378" s="108" t="str">
        <f>IF(SUM(COUNTIFS('Planificación 2026-1'!F:F,"SUNAMPE",'Planificación 2026-1'!W:W,C378,'Planificación 2026-1'!H:H,"AE"))&gt;0,"P38"," ")</f>
        <v xml:space="preserve"> </v>
      </c>
      <c r="BG378" s="108" t="str">
        <f>IF(SUM(COUNTIFS('Planificación 2026-1'!F:F,"SUNAMPE",'Planificación 2026-1'!W:W,C378,'Planificación 2026-1'!H:H,"T4"))&gt;0,"P55"," ")</f>
        <v xml:space="preserve"> </v>
      </c>
      <c r="BH378" s="108" t="str">
        <f>IF(SUM(COUNTIFS('Planificación 2026-1'!F:F,"HUAURA",'Planificación 2026-1'!W:W,C378,'Planificación 2026-1'!H:H,"AF"))&gt;0," P01"," ")</f>
        <v xml:space="preserve"> </v>
      </c>
      <c r="BI378" s="108" t="str">
        <f>IF(SUM(COUNTIFS('Planificación 2026-1'!F:F,"HUAURA",'Planificación 2026-1'!W:W,C378,'Planificación 2026-1'!H:H,"EN"))&gt;0,"P02"," ")</f>
        <v xml:space="preserve"> </v>
      </c>
      <c r="BJ378" s="108" t="str">
        <f>IF(SUM(COUNTIFS('Planificación 2026-1'!F:F,"HUAURA",'Planificación 2026-1'!W:W,C378,'Planificación 2026-1'!H:H,"IS"))&gt;0,"P03"," ")</f>
        <v xml:space="preserve"> </v>
      </c>
      <c r="BK378" s="108" t="str">
        <f>IF(SUM(COUNTIFS('Planificación 2026-1'!F:F,"HUAURA",'Planificación 2026-1'!W:W,C378,'Planificación 2026-1'!H:H,"PS"))&gt;0,"P04"," ")</f>
        <v xml:space="preserve"> </v>
      </c>
      <c r="BL378" s="108"/>
      <c r="BM378" s="108" t="str">
        <f>IF(SUM(COUNTIFS('Planificación 2026-1'!F:F,"HUAURA",'Planificación 2026-1'!W:W,C378,'Planificación 2026-1'!H:H,"IN"))&gt;0,"P06"," ")</f>
        <v xml:space="preserve"> </v>
      </c>
      <c r="BN378" s="108" t="str">
        <f>IF(SUM(COUNTIFS('Planificación 2026-1'!F:F,"HUAURA",'Planificación 2026-1'!W:W,C378,'Planificación 2026-1'!H:H,"CA"))&gt;0,"P07"," ")</f>
        <v xml:space="preserve"> </v>
      </c>
      <c r="BO378" s="108" t="str">
        <f>IF(SUM(COUNTIFS('Planificación 2026-1'!F:F,"HUAURA",'Planificación 2026-1'!W:W,C378,'Planificación 2026-1'!H:H,"DE"))&gt;0,"P08"," ")</f>
        <v xml:space="preserve"> </v>
      </c>
      <c r="BP378" s="108" t="str">
        <f>IF(SUM(COUNTIFS('Planificación 2026-1'!F:F,"HUAURA",'Planificación 2026-1'!W:W,C378,'Planificación 2026-1'!H:H,"OB"))&gt;0,"P09"," ")</f>
        <v xml:space="preserve"> </v>
      </c>
      <c r="BQ378" s="108" t="str">
        <f>IF(SUM(COUNTIFS('Planificación 2026-1'!F:F,"HUAURA",'Planificación 2026-1'!W:W,C378,'Planificación 2026-1'!H:H,"MH"))&gt;0,"P31"," ")</f>
        <v xml:space="preserve"> </v>
      </c>
      <c r="BR378" s="108" t="str">
        <f>IF(SUM(COUNTIFS('Planificación 2026-1'!F:F,"HUAURA",'Planificación 2026-1'!W:W,C378,'Planificación 2026-1'!H:H,"IC"))&gt;0,"P32"," ")</f>
        <v xml:space="preserve"> </v>
      </c>
      <c r="BS378" s="108" t="str">
        <f>IF(SUM(COUNTIFS('Planificación 2026-1'!F:F,"HUAURA",'Planificación 2026-1'!W:W,C378,'Planificación 2026-1'!H:H,"AR"))&gt;0,"P34"," ")</f>
        <v xml:space="preserve"> </v>
      </c>
      <c r="BT378" s="108" t="str">
        <f>IF(SUM(COUNTIFS('Planificación 2026-1'!F:F,"HUAURA",'Planificación 2026-1'!W:W,C378,'Planificación 2026-1'!H:H,"T1"))&gt;0,"P35"," ")</f>
        <v xml:space="preserve"> </v>
      </c>
      <c r="BU378" s="108" t="str">
        <f>IF(SUM(COUNTIFS('Planificación 2026-1'!F:F,"HUAURA",'Planificación 2026-1'!W:W,C378,'Planificación 2026-1'!H:H,"T3"))&gt;0,"P36"," ")</f>
        <v xml:space="preserve"> </v>
      </c>
      <c r="BV378" s="108" t="str">
        <f>IF(SUM(COUNTIFS('Planificación 2026-1'!F:F,"HUAURA",'Planificación 2026-1'!W:W,C378,'Planificación 2026-1'!H:H,"T2"))&gt;0,"P37"," ")</f>
        <v xml:space="preserve"> </v>
      </c>
      <c r="BW378" s="108" t="str">
        <f>IF(SUM(COUNTIFS('Planificación 2026-1'!F:F,"HUAURA",'Planificación 2026-1'!W:W,C378,'Planificación 2026-1'!H:H,"AE"))&gt;0,"P38"," ")</f>
        <v xml:space="preserve"> </v>
      </c>
      <c r="BX378" s="108" t="str">
        <f>IF(SUM(COUNTIFS('Planificación 2026-1'!F:F,"HUAURA",'Planificación 2026-1'!W:W,C378,'Planificación 2026-1'!H:H,"T4"))&gt;0,"P55"," ")</f>
        <v xml:space="preserve"> </v>
      </c>
      <c r="BY378" s="109">
        <f>SUMIFS('Planificación 2026-1'!R:R,'Planificación 2026-1'!W:W,C378,'Planificación 2026-1'!H:H,"AF",'Planificación 2026-1'!I:I,"&gt;2")</f>
        <v>0</v>
      </c>
      <c r="BZ378" s="109">
        <f>SUMIFS('Planificación 2026-1'!R:R,'Planificación 2026-1'!W:W,C378,'Planificación 2026-1'!H:H,"EN",'Planificación 2026-1'!I:I,"&gt;2")</f>
        <v>0</v>
      </c>
      <c r="CA378" s="109">
        <f>SUMIFS('Planificación 2026-1'!R:R,'Planificación 2026-1'!W:W,C378,'Planificación 2026-1'!H:H,"IS",'Planificación 2026-1'!I:I,"&gt;2")</f>
        <v>0</v>
      </c>
      <c r="CB378" s="109">
        <f>SUMIFS('Planificación 2026-1'!R:R,'Planificación 2026-1'!W:W,C378,'Planificación 2026-1'!H:H,"PS",'Planificación 2026-1'!I:I,"&gt;2")</f>
        <v>0</v>
      </c>
      <c r="CC378" s="109">
        <f>SUMIFS('Planificación 2026-1'!R:R,'Planificación 2026-1'!W:W,C378,'Planificación 2026-1'!H:H,"IN",'Planificación 2026-1'!I:I,"&gt;2")</f>
        <v>0</v>
      </c>
      <c r="CD378" s="109">
        <f>SUMIFS('Planificación 2026-1'!R:R,'Planificación 2026-1'!W:W,C378,'Planificación 2026-1'!H:H,"CA",'Planificación 2026-1'!I:I,"&gt;2")</f>
        <v>0</v>
      </c>
      <c r="CE378" s="109">
        <f>SUMIFS('Planificación 2026-1'!R:R,'Planificación 2026-1'!W:W,C378,'Planificación 2026-1'!H:H,"DE",'Planificación 2026-1'!I:I,"&gt;2")</f>
        <v>0</v>
      </c>
      <c r="CF378" s="109">
        <f>SUMIFS('Planificación 2026-1'!R:R,'Planificación 2026-1'!W:W,C378,'Planificación 2026-1'!H:H,"OB",'Planificación 2026-1'!I:I,"&gt;2")</f>
        <v>0</v>
      </c>
      <c r="CG378" s="109">
        <f>SUMIFS('Planificación 2026-1'!R:R,'Planificación 2026-1'!W:W,C378,'Planificación 2026-1'!H:H,"MH",'Planificación 2026-1'!I:I,"&gt;2")</f>
        <v>0</v>
      </c>
      <c r="CH378" s="109">
        <f>SUMIFS('Planificación 2026-1'!R:R,'Planificación 2026-1'!W:W,C378,'Planificación 2026-1'!H:H,"IC",'Planificación 2026-1'!I:I,"&gt;2")</f>
        <v>0</v>
      </c>
      <c r="CI378" s="109">
        <f>SUMIFS('Planificación 2026-1'!R:R,'Planificación 2026-1'!W:W,C378,'Planificación 2026-1'!H:H,"AR",'Planificación 2026-1'!I:I,"&gt;2")</f>
        <v>0</v>
      </c>
      <c r="CJ378" s="109">
        <f>SUMIFS('Planificación 2026-1'!R:R,'Planificación 2026-1'!W:W,C378,'Planificación 2026-1'!H:H,"T1",'Planificación 2026-1'!I:I,"&gt;2")</f>
        <v>0</v>
      </c>
      <c r="CK378" s="109">
        <f>SUMIFS('Planificación 2026-1'!R:R,'Planificación 2026-1'!W:W,C378,'Planificación 2026-1'!H:H,"T3",'Planificación 2026-1'!I:I,"&gt;2")</f>
        <v>0</v>
      </c>
      <c r="CL378" s="109">
        <f>SUMIFS('Planificación 2026-1'!R:R,'Planificación 2026-1'!W:W,C378,'Planificación 2026-1'!H:H,"T2",'Planificación 2026-1'!I:I,"&gt;2")</f>
        <v>0</v>
      </c>
      <c r="CM378" s="109">
        <f>SUMIFS('Planificación 2026-1'!R:R,'Planificación 2026-1'!W:W,C378,'Planificación 2026-1'!H:H,"AE",'Planificación 2026-1'!I:I,"&gt;2")</f>
        <v>0</v>
      </c>
      <c r="CN378" s="109">
        <f>SUMIFS('Planificación 2026-1'!R:R,'Planificación 2026-1'!W:W,C378,'Planificación 2026-1'!H:H,"T4",'Planificación 2026-1'!I:I,"&gt;2")</f>
        <v>0</v>
      </c>
      <c r="CO378" s="109">
        <f>SUMIFS('Planificación 2026-1'!R:R,'Planificación 2026-1'!W:W,C378,'Planificación 2026-1'!H:H,"AF",'Planificación 2026-1'!I:I,"&lt;3")</f>
        <v>0</v>
      </c>
      <c r="CP378" s="109">
        <f>SUMIFS('Planificación 2026-1'!R:R,'Planificación 2026-1'!W:W,C378,'Planificación 2026-1'!H:H,"EN",'Planificación 2026-1'!I:I,"&lt;3")</f>
        <v>0</v>
      </c>
      <c r="CQ378" s="109">
        <f>SUMIFS('Planificación 2026-1'!R:R,'Planificación 2026-1'!W:W,C378,'Planificación 2026-1'!H:H,"IS",'Planificación 2026-1'!I:I,"&lt;3")</f>
        <v>0</v>
      </c>
      <c r="CR378" s="109">
        <f>SUMIFS('Planificación 2026-1'!R:R,'Planificación 2026-1'!W:W,C378,'Planificación 2026-1'!H:H,"PS",'Planificación 2026-1'!I:I,"&lt;3")</f>
        <v>0</v>
      </c>
      <c r="CS378" s="109">
        <f>SUMIFS('Planificación 2026-1'!R:R,'Planificación 2026-1'!W:W,C378,'Planificación 2026-1'!H:H,"IN",'Planificación 2026-1'!I:I,"&lt;3")</f>
        <v>0</v>
      </c>
      <c r="CT378" s="109">
        <f>SUMIFS('Planificación 2026-1'!R:R,'Planificación 2026-1'!W:W,C378,'Planificación 2026-1'!H:H,"CA",'Planificación 2026-1'!I:I,"&lt;3")</f>
        <v>0</v>
      </c>
      <c r="CU378" s="109">
        <f>SUMIFS('Planificación 2026-1'!R:R,'Planificación 2026-1'!W:W,C378,'Planificación 2026-1'!H:H,"DE",'Planificación 2026-1'!I:I,"&lt;3")</f>
        <v>0</v>
      </c>
      <c r="CV378" s="109">
        <f>SUMIFS('Planificación 2026-1'!R:R,'Planificación 2026-1'!W:W,C378,'Planificación 2026-1'!H:H,"OB",'Planificación 2026-1'!I:I,"&lt;3")</f>
        <v>0</v>
      </c>
      <c r="CW378" s="109">
        <f>SUMIFS('Planificación 2026-1'!R:R,'Planificación 2026-1'!W:W,C378,'Planificación 2026-1'!H:H,"MH",'Planificación 2026-1'!I:I,"&lt;3")</f>
        <v>0</v>
      </c>
      <c r="CX378" s="109">
        <f>SUMIFS('Planificación 2026-1'!R:R,'Planificación 2026-1'!W:W,C378,'Planificación 2026-1'!H:H,"IC",'Planificación 2026-1'!I:I,"&lt;3")</f>
        <v>0</v>
      </c>
      <c r="CY378" s="109">
        <f>SUMIFS('Planificación 2026-1'!R:R,'Planificación 2026-1'!W:W,C378,'Planificación 2026-1'!H:H,"AR",'Planificación 2026-1'!I:I,"&lt;3")</f>
        <v>0</v>
      </c>
      <c r="CZ378" s="109">
        <f>SUMIFS('Planificación 2026-1'!R:R,'Planificación 2026-1'!W:W,C378,'Planificación 2026-1'!H:H,"T1",'Planificación 2026-1'!I:I,"&lt;3")</f>
        <v>0</v>
      </c>
      <c r="DA378" s="109">
        <f>SUMIFS('Planificación 2026-1'!R:R,'Planificación 2026-1'!W:W,C378,'Planificación 2026-1'!H:H,"T3",'Planificación 2026-1'!I:I,"&lt;3")</f>
        <v>0</v>
      </c>
      <c r="DB378" s="109">
        <f>SUMIFS('Planificación 2026-1'!R:R,'Planificación 2026-1'!W:W,C378,'Planificación 2026-1'!H:H,"T2",'Planificación 2026-1'!I:I,"&lt;3")</f>
        <v>0</v>
      </c>
      <c r="DC378" s="109">
        <f>SUMIFS('Planificación 2026-1'!R:R,'Planificación 2026-1'!W:W,C378,'Planificación 2026-1'!H:H,"AE",'Planificación 2026-1'!I:I,"&lt;3")</f>
        <v>0</v>
      </c>
      <c r="DD378" s="109">
        <f>SUMIFS('Planificación 2026-1'!R:R,'Planificación 2026-1'!W:W,C378,'Planificación 2026-1'!H:H,"T4",'Planificación 2026-1'!I:I,"&lt;3")</f>
        <v>0</v>
      </c>
      <c r="DE378" s="108" t="str">
        <f t="shared" si="54"/>
        <v/>
      </c>
      <c r="DF378" s="41">
        <f>IF(C378="","",SUMIFS('Planificación 2026-1'!R:R,'Planificación 2026-1'!W:W,C378,'Planificación 2026-1'!F:F,"PRINCIPAL",'Planificación 2026-1'!X:X,"VIRTUAL"))</f>
        <v>0</v>
      </c>
      <c r="DG378" s="41">
        <f>IF(C378="","",SUMIFS('Planificación 2026-1'!R:R,'Planificación 2026-1'!W:W,C378,'Planificación 2026-1'!F:F,"PRINCIPAL",'Planificación 2026-1'!X:X,"PRESENCIAL"))</f>
        <v>0</v>
      </c>
      <c r="DH378" s="41">
        <f>IF(C378="","",SUMIFS('Planificación 2026-1'!R:R,'Planificación 2026-1'!W:W,C378,'Planificación 2026-1'!F:F,"PRINCIPAL",'Planificación 2026-1'!X:X,"HIBRIDO PRESENCIAL"))</f>
        <v>0</v>
      </c>
      <c r="DI378" s="108" t="str">
        <f t="shared" si="55"/>
        <v/>
      </c>
      <c r="DJ378" s="108">
        <f>IF(C378="","",SUMIFS('Planificación 2026-1'!R:R,'Planificación 2026-1'!W:W,C378,'Planificación 2026-1'!F:F,"FILIAL",'Planificación 2026-1'!X:X,"VIRTUAL"))</f>
        <v>0</v>
      </c>
      <c r="DK378" s="110">
        <f>IF(C378="","",SUMIFS('Planificación 2026-1'!R:R,'Planificación 2026-1'!W:W,C378,'Planificación 2026-1'!F:F,"FILIAL",'Planificación 2026-1'!X:X,"PRESENCIAL"))</f>
        <v>0</v>
      </c>
      <c r="DL378" s="61">
        <f>IF(C378="","",SUMIFS('Planificación 2026-1'!R:R,'Planificación 2026-1'!W:W,C378,'Planificación 2026-1'!F:F,"FILIAL",'Planificación 2026-1'!X:X,"HIBRIDO PRESENCIAL"))</f>
        <v>0</v>
      </c>
      <c r="DM378" s="111" t="str">
        <f t="shared" si="56"/>
        <v/>
      </c>
      <c r="DN378" s="108">
        <f>IF(C378="","",SUMIFS('Planificación 2026-1'!R:R,'Planificación 2026-1'!W:W,C378,'Planificación 2026-1'!F:F,"SUNAMPE",'Planificación 2026-1'!X:X,"VIRTUAL"))</f>
        <v>0</v>
      </c>
      <c r="DO378" s="61">
        <f>IF(C378="","",SUMIFS('Planificación 2026-1'!R:R,'Planificación 2026-1'!W:W,C378,'Planificación 2026-1'!F:F,"SUNAMPE",'Planificación 2026-1'!X:X,"PRESENCIAL"))</f>
        <v>0</v>
      </c>
      <c r="DP378" s="111" t="str">
        <f t="shared" si="57"/>
        <v/>
      </c>
      <c r="DQ378" s="108">
        <f>IF(C378="","",SUMIFS('Planificación 2026-1'!R:R,'Planificación 2026-1'!W:W,C378,'Planificación 2026-1'!F:F,"HUAURA",'Planificación 2026-1'!X:X,"VIRTUAL"))</f>
        <v>0</v>
      </c>
      <c r="DR378" s="61">
        <f>IF(C378="","",SUMIFS('Planificación 2026-1'!R:R,'Planificación 2026-1'!W:W,C378,'Planificación 2026-1'!F:F,"HUAURA",'Planificación 2026-1'!X:X,"PRESENCIAL"))</f>
        <v>0</v>
      </c>
      <c r="DS378" s="76">
        <f>SUMIFS('Planificación 2026-1'!R:R,'Planificación 2026-1'!W:W,C378,'Planificación 2026-1'!F:F,"PRINCIPAL",'Planificación 2026-1'!X:X,"VIRTUAL",'Planificación 2026-1'!I:I,"&gt;2")</f>
        <v>0</v>
      </c>
      <c r="DT378" s="76">
        <f>SUMIFS('Planificación 2026-1'!R:R,'Planificación 2026-1'!W:W,C378,'Planificación 2026-1'!F:F,"PRINCIPAL",'Planificación 2026-1'!X:X,"&lt;&gt;VIRTUAL",'Planificación 2026-1'!I:I,"&gt;2")</f>
        <v>0</v>
      </c>
      <c r="DU378" s="76">
        <f>SUMIFS('Planificación 2026-1'!R:R,'Planificación 2026-1'!W:W,C378,'Planificación 2026-1'!F:F,"SUNAMPE",'Planificación 2026-1'!X:X,"VIRTUAL",'Planificación 2026-1'!I:I,"&gt;2")</f>
        <v>0</v>
      </c>
      <c r="DV378" s="76">
        <f>SUMIFS('Planificación 2026-1'!R:R,'Planificación 2026-1'!W:W,C378,'Planificación 2026-1'!F:F,"SUNAMPE",'Planificación 2026-1'!X:X,"&lt;&gt;VIRTUAL",'Planificación 2026-1'!I:I,"&gt;2")</f>
        <v>0</v>
      </c>
      <c r="DW378" s="76">
        <f>SUMIFS('Planificación 2026-1'!R:R,'Planificación 2026-1'!W:W,C378,'Planificación 2026-1'!F:F,"FILIAL",'Planificación 2026-1'!X:X,"VIRTUAL",'Planificación 2026-1'!I:I,"&gt;2")</f>
        <v>0</v>
      </c>
      <c r="DX378" s="76">
        <f>SUMIFS('Planificación 2026-1'!R:R,'Planificación 2026-1'!W:W,C378,'Planificación 2026-1'!F:F,"FILIAL",'Planificación 2026-1'!X:X,"&lt;&gt;VIRTUAL",'Planificación 2026-1'!I:I,"&gt;2")</f>
        <v>0</v>
      </c>
      <c r="DY378" s="76">
        <f>SUMIFS('Planificación 2026-1'!R:R,'Planificación 2026-1'!W:W,C378,'Planificación 2026-1'!F:F,"PORUMA",'Planificación 2026-1'!X:X,"VIRTUAL",'Planificación 2026-1'!I:I,"&gt;2")</f>
        <v>0</v>
      </c>
      <c r="DZ378" s="76">
        <f>SUMIFS('Planificación 2026-1'!R:R,'Planificación 2026-1'!W:W,C378,'Planificación 2026-1'!F:F,"PORUMA",'Planificación 2026-1'!X:X,"&lt;&gt;VIRTUAL",'Planificación 2026-1'!I:I,"&gt;2")</f>
        <v>0</v>
      </c>
      <c r="EA378" s="76">
        <f>SUMIFS('Planificación 2026-1'!R:R,'Planificación 2026-1'!W:W,C378,'Planificación 2026-1'!F:F,"HUAURA",'Planificación 2026-1'!X:X,"VIRTUAL",'Planificación 2026-1'!I:I,"&gt;2")</f>
        <v>0</v>
      </c>
      <c r="EB378" s="76">
        <f>SUMIFS('Planificación 2026-1'!R:R,'Planificación 2026-1'!W:W,C378,'Planificación 2026-1'!F:F,"HUAURA",'Planificación 2026-1'!X:X,"&lt;&gt;VIRTUAL",'Planificación 2026-1'!I:I,"&gt;2")</f>
        <v>0</v>
      </c>
      <c r="EC378" s="76">
        <f>SUMIFS('Planificación 2026-1'!R:R,'Planificación 2026-1'!W:W,C378,'Planificación 2026-1'!F:F,"PRINCIPAL",'Planificación 2026-1'!X:X,"VIRTUAL",'Planificación 2026-1'!I:I,"&lt;3")</f>
        <v>0</v>
      </c>
      <c r="ED378" s="76">
        <f>SUMIFS('Planificación 2026-1'!R:R,'Planificación 2026-1'!W:W,C378,'Planificación 2026-1'!F:F,"PRINCIPAL",'Planificación 2026-1'!X:X,"&lt;&gt;VIRTUAL",'Planificación 2026-1'!I:I,"&lt;3")</f>
        <v>0</v>
      </c>
      <c r="EE378" s="76">
        <f>SUMIFS('Planificación 2026-1'!R:R,'Planificación 2026-1'!W:W,C378,'Planificación 2026-1'!F:F,"SUNAMPE",'Planificación 2026-1'!X:X,"VIRTUAL",'Planificación 2026-1'!I:I,"&lt;3")</f>
        <v>0</v>
      </c>
      <c r="EF378" s="76">
        <f>SUMIFS('Planificación 2026-1'!R:R,'Planificación 2026-1'!W:W,C378,'Planificación 2026-1'!F:F,"SUNAMPE",'Planificación 2026-1'!X:X,"&lt;&gt;VIRTUAL",'Planificación 2026-1'!I:I,"&lt;3")</f>
        <v>0</v>
      </c>
      <c r="EG378" s="76">
        <f>SUMIFS('Planificación 2026-1'!R:R,'Planificación 2026-1'!W:W,C378,'Planificación 2026-1'!F:F,"FILIAL",'Planificación 2026-1'!X:X,"VIRTUAL",'Planificación 2026-1'!I:I,"&lt;3")</f>
        <v>0</v>
      </c>
      <c r="EH378" s="76">
        <f>SUMIFS('Planificación 2026-1'!R:R,'Planificación 2026-1'!W:W,C378,'Planificación 2026-1'!F:F,"FILIAL",'Planificación 2026-1'!X:X,"&lt;&gt;VIRTUAL",'Planificación 2026-1'!I:I,"&lt;3")</f>
        <v>0</v>
      </c>
      <c r="EI378" s="76">
        <f>SUMIFS('Planificación 2026-1'!R:R,'Planificación 2026-1'!W:W,C378,'Planificación 2026-1'!F:F,"PORUMA",'Planificación 2026-1'!X:X,"VIRTUAL",'Planificación 2026-1'!I:I,"&lt;3")</f>
        <v>0</v>
      </c>
      <c r="EJ378" s="76">
        <f>SUMIFS('Planificación 2026-1'!R:R,'Planificación 2026-1'!W:W,C378,'Planificación 2026-1'!F:F,"PORUMA",'Planificación 2026-1'!X:X,"&lt;&gt;VIRTUAL",'Planificación 2026-1'!I:I,"&lt;3")</f>
        <v>0</v>
      </c>
      <c r="EK378" s="76">
        <f>SUMIFS('Planificación 2026-1'!R:R,'Planificación 2026-1'!W:W,C378,'Planificación 2026-1'!F:F,"HUAURA",'Planificación 2026-1'!X:X,"VIRTUAL",'Planificación 2026-1'!I:I,"&lt;3")</f>
        <v>0</v>
      </c>
      <c r="EL378" s="76">
        <f>SUMIFS('Planificación 2026-1'!R:R,'Planificación 2026-1'!W:W,C378,'Planificación 2026-1'!F:F,"HUAURA",'Planificación 2026-1'!X:X,"&lt;&gt;VIRTUAL",'Planificación 2026-1'!I:I,"&lt;3")</f>
        <v>0</v>
      </c>
      <c r="EM378" s="76"/>
      <c r="EN378" s="76">
        <f t="shared" si="50"/>
        <v>0</v>
      </c>
      <c r="EO378" s="76">
        <f t="shared" si="51"/>
        <v>0</v>
      </c>
      <c r="EP378" s="76" t="b">
        <f t="shared" si="52"/>
        <v>1</v>
      </c>
      <c r="EQ378" s="76" t="str">
        <f t="shared" si="53"/>
        <v/>
      </c>
      <c r="ER378" s="76" t="str">
        <f t="shared" si="58"/>
        <v>PRESENCIAL</v>
      </c>
    </row>
    <row r="379" spans="1:148" hidden="1">
      <c r="A379" s="83"/>
      <c r="B379" s="119">
        <v>376</v>
      </c>
      <c r="C379" s="115" t="s">
        <v>552</v>
      </c>
      <c r="D379" s="112">
        <f>SUMIF('Planificación 2026-1'!W:W,C379,'Planificación 2026-1'!R:R)</f>
        <v>35</v>
      </c>
      <c r="E379" s="114" t="s">
        <v>173</v>
      </c>
      <c r="F379" s="115" t="s">
        <v>171</v>
      </c>
      <c r="G379" s="115" t="s">
        <v>153</v>
      </c>
      <c r="H379" s="115" t="s">
        <v>125</v>
      </c>
      <c r="I379" s="107" t="str">
        <f>IF(SUM(COUNTIFS('Planificación 2026-1'!F:F,"PRINCIPAL",'Planificación 2026-1'!W:W,C379,'Planificación 2026-1'!H:H,"AF"))&gt;0,"P01"," ")</f>
        <v>P01</v>
      </c>
      <c r="J379" s="108" t="str">
        <f>IF(SUM(COUNTIFS('Planificación 2026-1'!F:F,"PRINCIPAL",'Planificación 2026-1'!W:W,C379,'Planificación 2026-1'!H:H,"EN"))&gt;0,"P02"," ")</f>
        <v xml:space="preserve"> </v>
      </c>
      <c r="K379" s="108" t="str">
        <f>IF(SUM(COUNTIFS('Planificación 2026-1'!F:F,"PRINCIPAL",'Planificación 2026-1'!W:W,C379,'Planificación 2026-1'!H:H,"IS"))&gt;0,"P03"," ")</f>
        <v>P03</v>
      </c>
      <c r="L379" s="108" t="str">
        <f>IF(SUM(COUNTIFS('Planificación 2026-1'!F:F,"PRINCIPAL",'Planificación 2026-1'!W:W,C379,'Planificación 2026-1'!H:H,"PS"))&gt;0,"P04"," ")</f>
        <v xml:space="preserve"> </v>
      </c>
      <c r="M379" s="108"/>
      <c r="N379" s="108" t="str">
        <f>IF(SUM(COUNTIFS('Planificación 2026-1'!F:F,"PRINCIPAL",'Planificación 2026-1'!W:W,C379,'Planificación 2026-1'!H:H,"IN"))&gt;0,"P06"," ")</f>
        <v>P06</v>
      </c>
      <c r="O379" s="108" t="str">
        <f>IF(SUM(COUNTIFS('Planificación 2026-1'!F:F,"PRINCIPAL",'Planificación 2026-1'!W:W,C379,'Planificación 2026-1'!H:H,"CA"))&gt;0,"P07"," ")</f>
        <v xml:space="preserve"> </v>
      </c>
      <c r="P379" s="108" t="str">
        <f>IF(SUM(COUNTIFS('Planificación 2026-1'!F:F,"PRINCIPAL",'Planificación 2026-1'!W:W,C379,'Planificación 2026-1'!H:H,"DE"))&gt;0,"P08"," ")</f>
        <v xml:space="preserve"> </v>
      </c>
      <c r="Q379" s="108" t="str">
        <f>IF(SUM(COUNTIFS('Planificación 2026-1'!F:F,"PRINCIPAL",'Planificación 2026-1'!W:W,C379,'Planificación 2026-1'!H:H,"OB"))&gt;0,"P09"," ")</f>
        <v xml:space="preserve"> </v>
      </c>
      <c r="R379" s="108" t="str">
        <f>IF(SUM(COUNTIFS('Planificación 2026-1'!F:F,"PRINCIPAL",'Planificación 2026-1'!W:W,C379,'Planificación 2026-1'!H:H,"MH"))&gt;0,"P31"," ")</f>
        <v xml:space="preserve"> </v>
      </c>
      <c r="S379" s="108" t="str">
        <f>IF(SUM(COUNTIFS('Planificación 2026-1'!F:F,"PRINCIPAL",'Planificación 2026-1'!W:W,C379,'Planificación 2026-1'!H:H,"IC"))&gt;0,"P32"," ")</f>
        <v xml:space="preserve"> </v>
      </c>
      <c r="T379" s="108" t="str">
        <f>IF(SUM(COUNTIFS('Planificación 2026-1'!F:F,"PRINCIPAL",'Planificación 2026-1'!W:W,C379,'Planificación 2026-1'!H:H,"AR"))&gt;0,"P34"," ")</f>
        <v xml:space="preserve"> </v>
      </c>
      <c r="U379" s="108" t="str">
        <f>IF(SUM(COUNTIFS('Planificación 2026-1'!F:F,"PRINCIPAL",'Planificación 2026-1'!W:W,C379,'Planificación 2026-1'!H:H,"T1"))&gt;0,"P35"," ")</f>
        <v xml:space="preserve"> </v>
      </c>
      <c r="V379" s="108" t="str">
        <f>IF(SUM(COUNTIFS('Planificación 2026-1'!F:F,"PRINCIPAL",'Planificación 2026-1'!W:W,C379,'Planificación 2026-1'!H:H,"T3"))&gt;0,"P36"," ")</f>
        <v xml:space="preserve"> </v>
      </c>
      <c r="W379" s="108" t="str">
        <f>IF(SUM(COUNTIFS('Planificación 2026-1'!F:F,"PRINCIPAL",'Planificación 2026-1'!W:W,C379,'Planificación 2026-1'!H:H,"T2"))&gt;0,"P37"," ")</f>
        <v xml:space="preserve"> </v>
      </c>
      <c r="X379" s="108" t="str">
        <f>IF(SUM(COUNTIFS('Planificación 2026-1'!F:F,"PRINCIPAL",'Planificación 2026-1'!W:W,C379,'Planificación 2026-1'!H:H,"AE"))&gt;0,"P38"," ")</f>
        <v xml:space="preserve"> </v>
      </c>
      <c r="Y379" s="108" t="str">
        <f>IF(SUM(COUNTIFS('Planificación 2026-1'!F:F,"PRINCIPAL",'Planificación 2026-1'!W:W,C379,'Planificación 2026-1'!H:H,"T4"))&gt;0,"P55"," ")</f>
        <v xml:space="preserve"> </v>
      </c>
      <c r="Z379" s="108" t="str">
        <f>IF(SUM(COUNTIFS('Planificación 2026-1'!F:F,"FILIAL",'Planificación 2026-1'!W:W,C379,'Planificación 2026-1'!H:H,"AF"))&gt;0," P01"," ")</f>
        <v xml:space="preserve"> P01</v>
      </c>
      <c r="AA379" s="108" t="str">
        <f>IF(SUM(COUNTIFS('Planificación 2026-1'!F:F,"FILIAL",'Planificación 2026-1'!W:W,C379,'Planificación 2026-1'!H:H,"EN"))&gt;0,"P02"," ")</f>
        <v xml:space="preserve"> </v>
      </c>
      <c r="AB379" s="108" t="str">
        <f>IF(SUM(COUNTIFS('Planificación 2026-1'!F:F,"FILIAL",'Planificación 2026-1'!W:W,C379,'Planificación 2026-1'!H:H,"IS"))&gt;0,"P03"," ")</f>
        <v xml:space="preserve"> </v>
      </c>
      <c r="AC379" s="108" t="str">
        <f>IF(SUM(COUNTIFS('Planificación 2026-1'!F:F,"FILIAL",'Planificación 2026-1'!W:W,C379,'Planificación 2026-1'!H:H,"PS"))&gt;0,"P04"," ")</f>
        <v xml:space="preserve"> </v>
      </c>
      <c r="AD379" s="108"/>
      <c r="AE379" s="108" t="str">
        <f>IF(SUM(COUNTIFS('Planificación 2026-1'!F:F,"FILIAL",'Planificación 2026-1'!W:W,C379,'Planificación 2026-1'!H:H,"IN"))&gt;0,"P06"," ")</f>
        <v xml:space="preserve"> </v>
      </c>
      <c r="AF379" s="108" t="str">
        <f>IF(SUM(COUNTIFS('Planificación 2026-1'!F:F,"FILIAL",'Planificación 2026-1'!W:W,C379,'Planificación 2026-1'!H:H,"CA"))&gt;0,"P07"," ")</f>
        <v>P07</v>
      </c>
      <c r="AG379" s="108" t="str">
        <f>IF(SUM(COUNTIFS('Planificación 2026-1'!F:F,"FILIAL",'Planificación 2026-1'!W:W,C379,'Planificación 2026-1'!H:H,"DE"))&gt;0,"P08"," ")</f>
        <v xml:space="preserve"> </v>
      </c>
      <c r="AH379" s="108" t="str">
        <f>IF(SUM(COUNTIFS('Planificación 2026-1'!F:F,"FILIAL",'Planificación 2026-1'!W:W,C379,'Planificación 2026-1'!H:H,"OB"))&gt;0,"P09"," ")</f>
        <v xml:space="preserve"> </v>
      </c>
      <c r="AI379" s="108" t="str">
        <f>IF(SUM(COUNTIFS('Planificación 2026-1'!F:F,"FILIAL",'Planificación 2026-1'!W:W,C379,'Planificación 2026-1'!H:H,"MH"))&gt;0,"P31"," ")</f>
        <v xml:space="preserve"> </v>
      </c>
      <c r="AJ379" s="108" t="str">
        <f>IF(SUM(COUNTIFS('Planificación 2026-1'!F:F,"FILIAL",'Planificación 2026-1'!W:W,C379,'Planificación 2026-1'!H:H,"IC"))&gt;0,"P32"," ")</f>
        <v xml:space="preserve"> </v>
      </c>
      <c r="AK379" s="108" t="str">
        <f>IF(SUM(COUNTIFS('Planificación 2026-1'!F:F,"FILIAL",'Planificación 2026-1'!W:W,C379,'Planificación 2026-1'!H:H,"AR"))&gt;0,"P34"," ")</f>
        <v xml:space="preserve"> </v>
      </c>
      <c r="AL379" s="108" t="str">
        <f>IF(SUM(COUNTIFS('Planificación 2026-1'!F:F,"FILIAL",'Planificación 2026-1'!W:W,C379,'Planificación 2026-1'!H:H,"T1"))&gt;0,"P35"," ")</f>
        <v xml:space="preserve"> </v>
      </c>
      <c r="AM379" s="108" t="str">
        <f>IF(SUM(COUNTIFS('Planificación 2026-1'!F:F,"FILIAL",'Planificación 2026-1'!W:W,C379,'Planificación 2026-1'!H:H,"T3"))&gt;0,"P36"," ")</f>
        <v xml:space="preserve"> </v>
      </c>
      <c r="AN379" s="108" t="str">
        <f>IF(SUM(COUNTIFS('Planificación 2026-1'!F:F,"FILIAL",'Planificación 2026-1'!W:W,C379,'Planificación 2026-1'!H:H,"T2"))&gt;0,"P37"," ")</f>
        <v xml:space="preserve"> </v>
      </c>
      <c r="AO379" s="108" t="str">
        <f>IF(SUM(COUNTIFS('Planificación 2026-1'!F:F,"FILIAL",'Planificación 2026-1'!W:W,C379,'Planificación 2026-1'!H:H,"AE"))&gt;0,"P38"," ")</f>
        <v xml:space="preserve"> </v>
      </c>
      <c r="AP379" s="108" t="str">
        <f>IF(SUM(COUNTIFS('Planificación 2026-1'!F:F,"FILIAL",'Planificación 2026-1'!W:W,C379,'Planificación 2026-1'!H:H,"T4"))&gt;0,"P55"," ")</f>
        <v xml:space="preserve"> </v>
      </c>
      <c r="AQ379" s="108" t="str">
        <f>IF(SUM(COUNTIFS('Planificación 2026-1'!F:F,"SUNAMPE",'Planificación 2026-1'!W:W,C379,'Planificación 2026-1'!H:H,"AF"))&gt;0," P01"," ")</f>
        <v xml:space="preserve"> </v>
      </c>
      <c r="AR379" s="108" t="str">
        <f>IF(SUM(COUNTIFS('Planificación 2026-1'!F:F,"SUNAMPE",'Planificación 2026-1'!W:W,C379,'Planificación 2026-1'!H:H,"EN"))&gt;0,"P02"," ")</f>
        <v xml:space="preserve"> </v>
      </c>
      <c r="AS379" s="108" t="str">
        <f>IF(SUM(COUNTIFS('Planificación 2026-1'!F:F,"SUNAMPE",'Planificación 2026-1'!W:W,C379,'Planificación 2026-1'!H:H,"IS"))&gt;0,"P03"," ")</f>
        <v xml:space="preserve"> </v>
      </c>
      <c r="AT379" s="108" t="str">
        <f>IF(SUM(COUNTIFS('Planificación 2026-1'!F:F,"SUNAMPE",'Planificación 2026-1'!W:W,C379,'Planificación 2026-1'!H:H,"PS"))&gt;0,"P04"," ")</f>
        <v xml:space="preserve"> </v>
      </c>
      <c r="AU379" s="108"/>
      <c r="AV379" s="108" t="str">
        <f>IF(SUM(COUNTIFS('Planificación 2026-1'!F:F,"SUNAMPE",'Planificación 2026-1'!W:W,C379,'Planificación 2026-1'!H:H,"IN"))&gt;0,"P06"," ")</f>
        <v xml:space="preserve"> </v>
      </c>
      <c r="AW379" s="108" t="str">
        <f>IF(SUM(COUNTIFS('Planificación 2026-1'!F:F,"SUNAMPE",'Planificación 2026-1'!W:W,C379,'Planificación 2026-1'!H:H,"CA"))&gt;0,"P07"," ")</f>
        <v xml:space="preserve"> </v>
      </c>
      <c r="AX379" s="108" t="str">
        <f>IF(SUM(COUNTIFS('Planificación 2026-1'!F:F,"SUNAMPE",'Planificación 2026-1'!W:W,C379,'Planificación 2026-1'!H:H,"DE"))&gt;0,"P08"," ")</f>
        <v xml:space="preserve"> </v>
      </c>
      <c r="AY379" s="108" t="str">
        <f>IF(SUM(COUNTIFS('Planificación 2026-1'!F:F,"SUNAMPE",'Planificación 2026-1'!W:W,C379,'Planificación 2026-1'!H:H,"OB"))&gt;0,"P09"," ")</f>
        <v xml:space="preserve"> </v>
      </c>
      <c r="AZ379" s="108" t="str">
        <f>IF(SUM(COUNTIFS('Planificación 2026-1'!F:F,"SUNAMPE",'Planificación 2026-1'!W:W,C379,'Planificación 2026-1'!H:H,"MH"))&gt;0,"P31"," ")</f>
        <v xml:space="preserve"> </v>
      </c>
      <c r="BA379" s="108" t="str">
        <f>IF(SUM(COUNTIFS('Planificación 2026-1'!F:F,"SUNAMPE",'Planificación 2026-1'!W:W,C379,'Planificación 2026-1'!H:H,"IC"))&gt;0,"P32"," ")</f>
        <v xml:space="preserve"> </v>
      </c>
      <c r="BB379" s="108" t="str">
        <f>IF(SUM(COUNTIFS('Planificación 2026-1'!F:F,"SUNAMPE",'Planificación 2026-1'!W:W,C379,'Planificación 2026-1'!H:H,"AR"))&gt;0,"P34"," ")</f>
        <v xml:space="preserve"> </v>
      </c>
      <c r="BC379" s="108" t="str">
        <f>IF(SUM(COUNTIFS('Planificación 2026-1'!F:F,"SUNAMPE",'Planificación 2026-1'!W:W,C379,'Planificación 2026-1'!H:H,"T1"))&gt;0,"P35"," ")</f>
        <v xml:space="preserve"> </v>
      </c>
      <c r="BD379" s="108" t="str">
        <f>IF(SUM(COUNTIFS('Planificación 2026-1'!F:F,"SUNAMPE",'Planificación 2026-1'!W:W,C379,'Planificación 2026-1'!H:H,"T3"))&gt;0,"P36"," ")</f>
        <v xml:space="preserve"> </v>
      </c>
      <c r="BE379" s="108" t="str">
        <f>IF(SUM(COUNTIFS('Planificación 2026-1'!F:F,"SUNAMPE",'Planificación 2026-1'!W:W,C379,'Planificación 2026-1'!H:H,"T2"))&gt;0,"P37"," ")</f>
        <v xml:space="preserve"> </v>
      </c>
      <c r="BF379" s="108" t="str">
        <f>IF(SUM(COUNTIFS('Planificación 2026-1'!F:F,"SUNAMPE",'Planificación 2026-1'!W:W,C379,'Planificación 2026-1'!H:H,"AE"))&gt;0,"P38"," ")</f>
        <v xml:space="preserve"> </v>
      </c>
      <c r="BG379" s="108" t="str">
        <f>IF(SUM(COUNTIFS('Planificación 2026-1'!F:F,"SUNAMPE",'Planificación 2026-1'!W:W,C379,'Planificación 2026-1'!H:H,"T4"))&gt;0,"P55"," ")</f>
        <v xml:space="preserve"> </v>
      </c>
      <c r="BH379" s="108" t="str">
        <f>IF(SUM(COUNTIFS('Planificación 2026-1'!F:F,"HUAURA",'Planificación 2026-1'!W:W,C379,'Planificación 2026-1'!H:H,"AF"))&gt;0," P01"," ")</f>
        <v xml:space="preserve"> </v>
      </c>
      <c r="BI379" s="108" t="str">
        <f>IF(SUM(COUNTIFS('Planificación 2026-1'!F:F,"HUAURA",'Planificación 2026-1'!W:W,C379,'Planificación 2026-1'!H:H,"EN"))&gt;0,"P02"," ")</f>
        <v xml:space="preserve"> </v>
      </c>
      <c r="BJ379" s="108" t="str">
        <f>IF(SUM(COUNTIFS('Planificación 2026-1'!F:F,"HUAURA",'Planificación 2026-1'!W:W,C379,'Planificación 2026-1'!H:H,"IS"))&gt;0,"P03"," ")</f>
        <v xml:space="preserve"> </v>
      </c>
      <c r="BK379" s="108" t="str">
        <f>IF(SUM(COUNTIFS('Planificación 2026-1'!F:F,"HUAURA",'Planificación 2026-1'!W:W,C379,'Planificación 2026-1'!H:H,"PS"))&gt;0,"P04"," ")</f>
        <v xml:space="preserve"> </v>
      </c>
      <c r="BL379" s="108"/>
      <c r="BM379" s="108" t="str">
        <f>IF(SUM(COUNTIFS('Planificación 2026-1'!F:F,"HUAURA",'Planificación 2026-1'!W:W,C379,'Planificación 2026-1'!H:H,"IN"))&gt;0,"P06"," ")</f>
        <v xml:space="preserve"> </v>
      </c>
      <c r="BN379" s="108" t="str">
        <f>IF(SUM(COUNTIFS('Planificación 2026-1'!F:F,"HUAURA",'Planificación 2026-1'!W:W,C379,'Planificación 2026-1'!H:H,"CA"))&gt;0,"P07"," ")</f>
        <v xml:space="preserve"> </v>
      </c>
      <c r="BO379" s="108" t="str">
        <f>IF(SUM(COUNTIFS('Planificación 2026-1'!F:F,"HUAURA",'Planificación 2026-1'!W:W,C379,'Planificación 2026-1'!H:H,"DE"))&gt;0,"P08"," ")</f>
        <v xml:space="preserve"> </v>
      </c>
      <c r="BP379" s="108" t="str">
        <f>IF(SUM(COUNTIFS('Planificación 2026-1'!F:F,"HUAURA",'Planificación 2026-1'!W:W,C379,'Planificación 2026-1'!H:H,"OB"))&gt;0,"P09"," ")</f>
        <v xml:space="preserve"> </v>
      </c>
      <c r="BQ379" s="108" t="str">
        <f>IF(SUM(COUNTIFS('Planificación 2026-1'!F:F,"HUAURA",'Planificación 2026-1'!W:W,C379,'Planificación 2026-1'!H:H,"MH"))&gt;0,"P31"," ")</f>
        <v xml:space="preserve"> </v>
      </c>
      <c r="BR379" s="108" t="str">
        <f>IF(SUM(COUNTIFS('Planificación 2026-1'!F:F,"HUAURA",'Planificación 2026-1'!W:W,C379,'Planificación 2026-1'!H:H,"IC"))&gt;0,"P32"," ")</f>
        <v xml:space="preserve"> </v>
      </c>
      <c r="BS379" s="108" t="str">
        <f>IF(SUM(COUNTIFS('Planificación 2026-1'!F:F,"HUAURA",'Planificación 2026-1'!W:W,C379,'Planificación 2026-1'!H:H,"AR"))&gt;0,"P34"," ")</f>
        <v xml:space="preserve"> </v>
      </c>
      <c r="BT379" s="108" t="str">
        <f>IF(SUM(COUNTIFS('Planificación 2026-1'!F:F,"HUAURA",'Planificación 2026-1'!W:W,C379,'Planificación 2026-1'!H:H,"T1"))&gt;0,"P35"," ")</f>
        <v xml:space="preserve"> </v>
      </c>
      <c r="BU379" s="108" t="str">
        <f>IF(SUM(COUNTIFS('Planificación 2026-1'!F:F,"HUAURA",'Planificación 2026-1'!W:W,C379,'Planificación 2026-1'!H:H,"T3"))&gt;0,"P36"," ")</f>
        <v xml:space="preserve"> </v>
      </c>
      <c r="BV379" s="108" t="str">
        <f>IF(SUM(COUNTIFS('Planificación 2026-1'!F:F,"HUAURA",'Planificación 2026-1'!W:W,C379,'Planificación 2026-1'!H:H,"T2"))&gt;0,"P37"," ")</f>
        <v xml:space="preserve"> </v>
      </c>
      <c r="BW379" s="108" t="str">
        <f>IF(SUM(COUNTIFS('Planificación 2026-1'!F:F,"HUAURA",'Planificación 2026-1'!W:W,C379,'Planificación 2026-1'!H:H,"AE"))&gt;0,"P38"," ")</f>
        <v xml:space="preserve"> </v>
      </c>
      <c r="BX379" s="108" t="str">
        <f>IF(SUM(COUNTIFS('Planificación 2026-1'!F:F,"HUAURA",'Planificación 2026-1'!W:W,C379,'Planificación 2026-1'!H:H,"T4"))&gt;0,"P55"," ")</f>
        <v xml:space="preserve"> </v>
      </c>
      <c r="BY379" s="109">
        <f>SUMIFS('Planificación 2026-1'!R:R,'Planificación 2026-1'!W:W,C379,'Planificación 2026-1'!H:H,"AF",'Planificación 2026-1'!I:I,"&gt;2")</f>
        <v>18</v>
      </c>
      <c r="BZ379" s="109">
        <f>SUMIFS('Planificación 2026-1'!R:R,'Planificación 2026-1'!W:W,C379,'Planificación 2026-1'!H:H,"EN",'Planificación 2026-1'!I:I,"&gt;2")</f>
        <v>0</v>
      </c>
      <c r="CA379" s="109">
        <f>SUMIFS('Planificación 2026-1'!R:R,'Planificación 2026-1'!W:W,C379,'Planificación 2026-1'!H:H,"IS",'Planificación 2026-1'!I:I,"&gt;2")</f>
        <v>9</v>
      </c>
      <c r="CB379" s="109">
        <f>SUMIFS('Planificación 2026-1'!R:R,'Planificación 2026-1'!W:W,C379,'Planificación 2026-1'!H:H,"PS",'Planificación 2026-1'!I:I,"&gt;2")</f>
        <v>0</v>
      </c>
      <c r="CC379" s="109">
        <f>SUMIFS('Planificación 2026-1'!R:R,'Planificación 2026-1'!W:W,C379,'Planificación 2026-1'!H:H,"IN",'Planificación 2026-1'!I:I,"&gt;2")</f>
        <v>4</v>
      </c>
      <c r="CD379" s="109">
        <f>SUMIFS('Planificación 2026-1'!R:R,'Planificación 2026-1'!W:W,C379,'Planificación 2026-1'!H:H,"CA",'Planificación 2026-1'!I:I,"&gt;2")</f>
        <v>4</v>
      </c>
      <c r="CE379" s="109">
        <f>SUMIFS('Planificación 2026-1'!R:R,'Planificación 2026-1'!W:W,C379,'Planificación 2026-1'!H:H,"DE",'Planificación 2026-1'!I:I,"&gt;2")</f>
        <v>0</v>
      </c>
      <c r="CF379" s="109">
        <f>SUMIFS('Planificación 2026-1'!R:R,'Planificación 2026-1'!W:W,C379,'Planificación 2026-1'!H:H,"OB",'Planificación 2026-1'!I:I,"&gt;2")</f>
        <v>0</v>
      </c>
      <c r="CG379" s="109">
        <f>SUMIFS('Planificación 2026-1'!R:R,'Planificación 2026-1'!W:W,C379,'Planificación 2026-1'!H:H,"MH",'Planificación 2026-1'!I:I,"&gt;2")</f>
        <v>0</v>
      </c>
      <c r="CH379" s="109">
        <f>SUMIFS('Planificación 2026-1'!R:R,'Planificación 2026-1'!W:W,C379,'Planificación 2026-1'!H:H,"IC",'Planificación 2026-1'!I:I,"&gt;2")</f>
        <v>0</v>
      </c>
      <c r="CI379" s="109">
        <f>SUMIFS('Planificación 2026-1'!R:R,'Planificación 2026-1'!W:W,C379,'Planificación 2026-1'!H:H,"AR",'Planificación 2026-1'!I:I,"&gt;2")</f>
        <v>0</v>
      </c>
      <c r="CJ379" s="109">
        <f>SUMIFS('Planificación 2026-1'!R:R,'Planificación 2026-1'!W:W,C379,'Planificación 2026-1'!H:H,"T1",'Planificación 2026-1'!I:I,"&gt;2")</f>
        <v>0</v>
      </c>
      <c r="CK379" s="109">
        <f>SUMIFS('Planificación 2026-1'!R:R,'Planificación 2026-1'!W:W,C379,'Planificación 2026-1'!H:H,"T3",'Planificación 2026-1'!I:I,"&gt;2")</f>
        <v>0</v>
      </c>
      <c r="CL379" s="109">
        <f>SUMIFS('Planificación 2026-1'!R:R,'Planificación 2026-1'!W:W,C379,'Planificación 2026-1'!H:H,"T2",'Planificación 2026-1'!I:I,"&gt;2")</f>
        <v>0</v>
      </c>
      <c r="CM379" s="109">
        <f>SUMIFS('Planificación 2026-1'!R:R,'Planificación 2026-1'!W:W,C379,'Planificación 2026-1'!H:H,"AE",'Planificación 2026-1'!I:I,"&gt;2")</f>
        <v>0</v>
      </c>
      <c r="CN379" s="109">
        <f>SUMIFS('Planificación 2026-1'!R:R,'Planificación 2026-1'!W:W,C379,'Planificación 2026-1'!H:H,"T4",'Planificación 2026-1'!I:I,"&gt;2")</f>
        <v>0</v>
      </c>
      <c r="CO379" s="109">
        <f>SUMIFS('Planificación 2026-1'!R:R,'Planificación 2026-1'!W:W,C379,'Planificación 2026-1'!H:H,"AF",'Planificación 2026-1'!I:I,"&lt;3")</f>
        <v>0</v>
      </c>
      <c r="CP379" s="109">
        <f>SUMIFS('Planificación 2026-1'!R:R,'Planificación 2026-1'!W:W,C379,'Planificación 2026-1'!H:H,"EN",'Planificación 2026-1'!I:I,"&lt;3")</f>
        <v>0</v>
      </c>
      <c r="CQ379" s="109">
        <f>SUMIFS('Planificación 2026-1'!R:R,'Planificación 2026-1'!W:W,C379,'Planificación 2026-1'!H:H,"IS",'Planificación 2026-1'!I:I,"&lt;3")</f>
        <v>0</v>
      </c>
      <c r="CR379" s="109">
        <f>SUMIFS('Planificación 2026-1'!R:R,'Planificación 2026-1'!W:W,C379,'Planificación 2026-1'!H:H,"PS",'Planificación 2026-1'!I:I,"&lt;3")</f>
        <v>0</v>
      </c>
      <c r="CS379" s="109">
        <f>SUMIFS('Planificación 2026-1'!R:R,'Planificación 2026-1'!W:W,C379,'Planificación 2026-1'!H:H,"IN",'Planificación 2026-1'!I:I,"&lt;3")</f>
        <v>0</v>
      </c>
      <c r="CT379" s="109">
        <f>SUMIFS('Planificación 2026-1'!R:R,'Planificación 2026-1'!W:W,C379,'Planificación 2026-1'!H:H,"CA",'Planificación 2026-1'!I:I,"&lt;3")</f>
        <v>0</v>
      </c>
      <c r="CU379" s="109">
        <f>SUMIFS('Planificación 2026-1'!R:R,'Planificación 2026-1'!W:W,C379,'Planificación 2026-1'!H:H,"DE",'Planificación 2026-1'!I:I,"&lt;3")</f>
        <v>0</v>
      </c>
      <c r="CV379" s="109">
        <f>SUMIFS('Planificación 2026-1'!R:R,'Planificación 2026-1'!W:W,C379,'Planificación 2026-1'!H:H,"OB",'Planificación 2026-1'!I:I,"&lt;3")</f>
        <v>0</v>
      </c>
      <c r="CW379" s="109">
        <f>SUMIFS('Planificación 2026-1'!R:R,'Planificación 2026-1'!W:W,C379,'Planificación 2026-1'!H:H,"MH",'Planificación 2026-1'!I:I,"&lt;3")</f>
        <v>0</v>
      </c>
      <c r="CX379" s="109">
        <f>SUMIFS('Planificación 2026-1'!R:R,'Planificación 2026-1'!W:W,C379,'Planificación 2026-1'!H:H,"IC",'Planificación 2026-1'!I:I,"&lt;3")</f>
        <v>0</v>
      </c>
      <c r="CY379" s="109">
        <f>SUMIFS('Planificación 2026-1'!R:R,'Planificación 2026-1'!W:W,C379,'Planificación 2026-1'!H:H,"AR",'Planificación 2026-1'!I:I,"&lt;3")</f>
        <v>0</v>
      </c>
      <c r="CZ379" s="109">
        <f>SUMIFS('Planificación 2026-1'!R:R,'Planificación 2026-1'!W:W,C379,'Planificación 2026-1'!H:H,"T1",'Planificación 2026-1'!I:I,"&lt;3")</f>
        <v>0</v>
      </c>
      <c r="DA379" s="109">
        <f>SUMIFS('Planificación 2026-1'!R:R,'Planificación 2026-1'!W:W,C379,'Planificación 2026-1'!H:H,"T3",'Planificación 2026-1'!I:I,"&lt;3")</f>
        <v>0</v>
      </c>
      <c r="DB379" s="109">
        <f>SUMIFS('Planificación 2026-1'!R:R,'Planificación 2026-1'!W:W,C379,'Planificación 2026-1'!H:H,"T2",'Planificación 2026-1'!I:I,"&lt;3")</f>
        <v>0</v>
      </c>
      <c r="DC379" s="109">
        <f>SUMIFS('Planificación 2026-1'!R:R,'Planificación 2026-1'!W:W,C379,'Planificación 2026-1'!H:H,"AE",'Planificación 2026-1'!I:I,"&lt;3")</f>
        <v>0</v>
      </c>
      <c r="DD379" s="109">
        <f>SUMIFS('Planificación 2026-1'!R:R,'Planificación 2026-1'!W:W,C379,'Planificación 2026-1'!H:H,"T4",'Planificación 2026-1'!I:I,"&lt;3")</f>
        <v>0</v>
      </c>
      <c r="DE379" s="108" t="str">
        <f t="shared" si="54"/>
        <v>P01 P03 P06</v>
      </c>
      <c r="DF379" s="41">
        <f>IF(C379="","",SUMIFS('Planificación 2026-1'!R:R,'Planificación 2026-1'!W:W,C379,'Planificación 2026-1'!F:F,"PRINCIPAL",'Planificación 2026-1'!X:X,"VIRTUAL"))</f>
        <v>28</v>
      </c>
      <c r="DG379" s="41">
        <f>IF(C379="","",SUMIFS('Planificación 2026-1'!R:R,'Planificación 2026-1'!W:W,C379,'Planificación 2026-1'!F:F,"PRINCIPAL",'Planificación 2026-1'!X:X,"PRESENCIAL"))</f>
        <v>0</v>
      </c>
      <c r="DH379" s="41">
        <f>IF(C379="","",SUMIFS('Planificación 2026-1'!R:R,'Planificación 2026-1'!W:W,C379,'Planificación 2026-1'!F:F,"PRINCIPAL",'Planificación 2026-1'!X:X,"HIBRIDO PRESENCIAL"))</f>
        <v>0</v>
      </c>
      <c r="DI379" s="108" t="str">
        <f t="shared" si="55"/>
        <v>P01 P07</v>
      </c>
      <c r="DJ379" s="108">
        <f>IF(C379="","",SUMIFS('Planificación 2026-1'!R:R,'Planificación 2026-1'!W:W,C379,'Planificación 2026-1'!F:F,"FILIAL",'Planificación 2026-1'!X:X,"VIRTUAL"))</f>
        <v>7</v>
      </c>
      <c r="DK379" s="110">
        <f>IF(C379="","",SUMIFS('Planificación 2026-1'!R:R,'Planificación 2026-1'!W:W,C379,'Planificación 2026-1'!F:F,"FILIAL",'Planificación 2026-1'!X:X,"PRESENCIAL"))</f>
        <v>0</v>
      </c>
      <c r="DL379" s="61">
        <f>IF(C379="","",SUMIFS('Planificación 2026-1'!R:R,'Planificación 2026-1'!W:W,C379,'Planificación 2026-1'!F:F,"FILIAL",'Planificación 2026-1'!X:X,"HIBRIDO PRESENCIAL"))</f>
        <v>0</v>
      </c>
      <c r="DM379" s="111" t="str">
        <f t="shared" si="56"/>
        <v/>
      </c>
      <c r="DN379" s="108">
        <f>IF(C379="","",SUMIFS('Planificación 2026-1'!R:R,'Planificación 2026-1'!W:W,C379,'Planificación 2026-1'!F:F,"SUNAMPE",'Planificación 2026-1'!X:X,"VIRTUAL"))</f>
        <v>0</v>
      </c>
      <c r="DO379" s="61">
        <f>IF(C379="","",SUMIFS('Planificación 2026-1'!R:R,'Planificación 2026-1'!W:W,C379,'Planificación 2026-1'!F:F,"SUNAMPE",'Planificación 2026-1'!X:X,"PRESENCIAL"))</f>
        <v>0</v>
      </c>
      <c r="DP379" s="111" t="str">
        <f t="shared" si="57"/>
        <v/>
      </c>
      <c r="DQ379" s="108">
        <f>IF(C379="","",SUMIFS('Planificación 2026-1'!R:R,'Planificación 2026-1'!W:W,C379,'Planificación 2026-1'!F:F,"HUAURA",'Planificación 2026-1'!X:X,"VIRTUAL"))</f>
        <v>0</v>
      </c>
      <c r="DR379" s="61">
        <f>IF(C379="","",SUMIFS('Planificación 2026-1'!R:R,'Planificación 2026-1'!W:W,C379,'Planificación 2026-1'!F:F,"HUAURA",'Planificación 2026-1'!X:X,"PRESENCIAL"))</f>
        <v>0</v>
      </c>
      <c r="DS379" s="76">
        <f>SUMIFS('Planificación 2026-1'!R:R,'Planificación 2026-1'!W:W,C379,'Planificación 2026-1'!F:F,"PRINCIPAL",'Planificación 2026-1'!X:X,"VIRTUAL",'Planificación 2026-1'!I:I,"&gt;2")</f>
        <v>28</v>
      </c>
      <c r="DT379" s="76">
        <f>SUMIFS('Planificación 2026-1'!R:R,'Planificación 2026-1'!W:W,C379,'Planificación 2026-1'!F:F,"PRINCIPAL",'Planificación 2026-1'!X:X,"&lt;&gt;VIRTUAL",'Planificación 2026-1'!I:I,"&gt;2")</f>
        <v>0</v>
      </c>
      <c r="DU379" s="76">
        <f>SUMIFS('Planificación 2026-1'!R:R,'Planificación 2026-1'!W:W,C379,'Planificación 2026-1'!F:F,"SUNAMPE",'Planificación 2026-1'!X:X,"VIRTUAL",'Planificación 2026-1'!I:I,"&gt;2")</f>
        <v>0</v>
      </c>
      <c r="DV379" s="76">
        <f>SUMIFS('Planificación 2026-1'!R:R,'Planificación 2026-1'!W:W,C379,'Planificación 2026-1'!F:F,"SUNAMPE",'Planificación 2026-1'!X:X,"&lt;&gt;VIRTUAL",'Planificación 2026-1'!I:I,"&gt;2")</f>
        <v>0</v>
      </c>
      <c r="DW379" s="76">
        <f>SUMIFS('Planificación 2026-1'!R:R,'Planificación 2026-1'!W:W,C379,'Planificación 2026-1'!F:F,"FILIAL",'Planificación 2026-1'!X:X,"VIRTUAL",'Planificación 2026-1'!I:I,"&gt;2")</f>
        <v>7</v>
      </c>
      <c r="DX379" s="76">
        <f>SUMIFS('Planificación 2026-1'!R:R,'Planificación 2026-1'!W:W,C379,'Planificación 2026-1'!F:F,"FILIAL",'Planificación 2026-1'!X:X,"&lt;&gt;VIRTUAL",'Planificación 2026-1'!I:I,"&gt;2")</f>
        <v>0</v>
      </c>
      <c r="DY379" s="76">
        <f>SUMIFS('Planificación 2026-1'!R:R,'Planificación 2026-1'!W:W,C379,'Planificación 2026-1'!F:F,"PORUMA",'Planificación 2026-1'!X:X,"VIRTUAL",'Planificación 2026-1'!I:I,"&gt;2")</f>
        <v>0</v>
      </c>
      <c r="DZ379" s="76">
        <f>SUMIFS('Planificación 2026-1'!R:R,'Planificación 2026-1'!W:W,C379,'Planificación 2026-1'!F:F,"PORUMA",'Planificación 2026-1'!X:X,"&lt;&gt;VIRTUAL",'Planificación 2026-1'!I:I,"&gt;2")</f>
        <v>0</v>
      </c>
      <c r="EA379" s="76">
        <f>SUMIFS('Planificación 2026-1'!R:R,'Planificación 2026-1'!W:W,C379,'Planificación 2026-1'!F:F,"HUAURA",'Planificación 2026-1'!X:X,"VIRTUAL",'Planificación 2026-1'!I:I,"&gt;2")</f>
        <v>0</v>
      </c>
      <c r="EB379" s="76">
        <f>SUMIFS('Planificación 2026-1'!R:R,'Planificación 2026-1'!W:W,C379,'Planificación 2026-1'!F:F,"HUAURA",'Planificación 2026-1'!X:X,"&lt;&gt;VIRTUAL",'Planificación 2026-1'!I:I,"&gt;2")</f>
        <v>0</v>
      </c>
      <c r="EC379" s="76">
        <f>SUMIFS('Planificación 2026-1'!R:R,'Planificación 2026-1'!W:W,C379,'Planificación 2026-1'!F:F,"PRINCIPAL",'Planificación 2026-1'!X:X,"VIRTUAL",'Planificación 2026-1'!I:I,"&lt;3")</f>
        <v>0</v>
      </c>
      <c r="ED379" s="76">
        <f>SUMIFS('Planificación 2026-1'!R:R,'Planificación 2026-1'!W:W,C379,'Planificación 2026-1'!F:F,"PRINCIPAL",'Planificación 2026-1'!X:X,"&lt;&gt;VIRTUAL",'Planificación 2026-1'!I:I,"&lt;3")</f>
        <v>0</v>
      </c>
      <c r="EE379" s="76">
        <f>SUMIFS('Planificación 2026-1'!R:R,'Planificación 2026-1'!W:W,C379,'Planificación 2026-1'!F:F,"SUNAMPE",'Planificación 2026-1'!X:X,"VIRTUAL",'Planificación 2026-1'!I:I,"&lt;3")</f>
        <v>0</v>
      </c>
      <c r="EF379" s="76">
        <f>SUMIFS('Planificación 2026-1'!R:R,'Planificación 2026-1'!W:W,C379,'Planificación 2026-1'!F:F,"SUNAMPE",'Planificación 2026-1'!X:X,"&lt;&gt;VIRTUAL",'Planificación 2026-1'!I:I,"&lt;3")</f>
        <v>0</v>
      </c>
      <c r="EG379" s="76">
        <f>SUMIFS('Planificación 2026-1'!R:R,'Planificación 2026-1'!W:W,C379,'Planificación 2026-1'!F:F,"FILIAL",'Planificación 2026-1'!X:X,"VIRTUAL",'Planificación 2026-1'!I:I,"&lt;3")</f>
        <v>0</v>
      </c>
      <c r="EH379" s="76">
        <f>SUMIFS('Planificación 2026-1'!R:R,'Planificación 2026-1'!W:W,C379,'Planificación 2026-1'!F:F,"FILIAL",'Planificación 2026-1'!X:X,"&lt;&gt;VIRTUAL",'Planificación 2026-1'!I:I,"&lt;3")</f>
        <v>0</v>
      </c>
      <c r="EI379" s="76">
        <f>SUMIFS('Planificación 2026-1'!R:R,'Planificación 2026-1'!W:W,C379,'Planificación 2026-1'!F:F,"PORUMA",'Planificación 2026-1'!X:X,"VIRTUAL",'Planificación 2026-1'!I:I,"&lt;3")</f>
        <v>0</v>
      </c>
      <c r="EJ379" s="76">
        <f>SUMIFS('Planificación 2026-1'!R:R,'Planificación 2026-1'!W:W,C379,'Planificación 2026-1'!F:F,"PORUMA",'Planificación 2026-1'!X:X,"&lt;&gt;VIRTUAL",'Planificación 2026-1'!I:I,"&lt;3")</f>
        <v>0</v>
      </c>
      <c r="EK379" s="76">
        <f>SUMIFS('Planificación 2026-1'!R:R,'Planificación 2026-1'!W:W,C379,'Planificación 2026-1'!F:F,"HUAURA",'Planificación 2026-1'!X:X,"VIRTUAL",'Planificación 2026-1'!I:I,"&lt;3")</f>
        <v>0</v>
      </c>
      <c r="EL379" s="76">
        <f>SUMIFS('Planificación 2026-1'!R:R,'Planificación 2026-1'!W:W,C379,'Planificación 2026-1'!F:F,"HUAURA",'Planificación 2026-1'!X:X,"&lt;&gt;VIRTUAL",'Planificación 2026-1'!I:I,"&lt;3")</f>
        <v>0</v>
      </c>
      <c r="EM379" s="76"/>
      <c r="EN379" s="76">
        <f t="shared" si="50"/>
        <v>35</v>
      </c>
      <c r="EO379" s="76">
        <f t="shared" si="51"/>
        <v>0</v>
      </c>
      <c r="EP379" s="76" t="b">
        <f t="shared" si="52"/>
        <v>1</v>
      </c>
      <c r="EQ379" s="76" t="str">
        <f t="shared" si="53"/>
        <v/>
      </c>
      <c r="ER379" s="76" t="str">
        <f t="shared" si="58"/>
        <v>VIRTUAL</v>
      </c>
    </row>
    <row r="380" spans="1:148" hidden="1">
      <c r="A380" s="83"/>
      <c r="B380" s="119">
        <v>377</v>
      </c>
      <c r="C380" s="115" t="s">
        <v>553</v>
      </c>
      <c r="D380" s="112">
        <f>SUMIF('Planificación 2026-1'!W:W,C380,'Planificación 2026-1'!R:R)</f>
        <v>0</v>
      </c>
      <c r="E380" s="114" t="s">
        <v>173</v>
      </c>
      <c r="F380" s="115" t="s">
        <v>171</v>
      </c>
      <c r="G380" s="115" t="s">
        <v>13</v>
      </c>
      <c r="H380" s="115" t="s">
        <v>129</v>
      </c>
      <c r="I380" s="107" t="str">
        <f>IF(SUM(COUNTIFS('Planificación 2026-1'!F:F,"PRINCIPAL",'Planificación 2026-1'!W:W,C380,'Planificación 2026-1'!H:H,"AF"))&gt;0,"P01"," ")</f>
        <v xml:space="preserve"> </v>
      </c>
      <c r="J380" s="108" t="str">
        <f>IF(SUM(COUNTIFS('Planificación 2026-1'!F:F,"PRINCIPAL",'Planificación 2026-1'!W:W,C380,'Planificación 2026-1'!H:H,"EN"))&gt;0,"P02"," ")</f>
        <v xml:space="preserve"> </v>
      </c>
      <c r="K380" s="108" t="str">
        <f>IF(SUM(COUNTIFS('Planificación 2026-1'!F:F,"PRINCIPAL",'Planificación 2026-1'!W:W,C380,'Planificación 2026-1'!H:H,"IS"))&gt;0,"P03"," ")</f>
        <v xml:space="preserve"> </v>
      </c>
      <c r="L380" s="108" t="str">
        <f>IF(SUM(COUNTIFS('Planificación 2026-1'!F:F,"PRINCIPAL",'Planificación 2026-1'!W:W,C380,'Planificación 2026-1'!H:H,"PS"))&gt;0,"P04"," ")</f>
        <v xml:space="preserve"> </v>
      </c>
      <c r="M380" s="108"/>
      <c r="N380" s="108" t="str">
        <f>IF(SUM(COUNTIFS('Planificación 2026-1'!F:F,"PRINCIPAL",'Planificación 2026-1'!W:W,C380,'Planificación 2026-1'!H:H,"IN"))&gt;0,"P06"," ")</f>
        <v xml:space="preserve"> </v>
      </c>
      <c r="O380" s="108" t="str">
        <f>IF(SUM(COUNTIFS('Planificación 2026-1'!F:F,"PRINCIPAL",'Planificación 2026-1'!W:W,C380,'Planificación 2026-1'!H:H,"CA"))&gt;0,"P07"," ")</f>
        <v xml:space="preserve"> </v>
      </c>
      <c r="P380" s="108" t="str">
        <f>IF(SUM(COUNTIFS('Planificación 2026-1'!F:F,"PRINCIPAL",'Planificación 2026-1'!W:W,C380,'Planificación 2026-1'!H:H,"DE"))&gt;0,"P08"," ")</f>
        <v xml:space="preserve"> </v>
      </c>
      <c r="Q380" s="108" t="str">
        <f>IF(SUM(COUNTIFS('Planificación 2026-1'!F:F,"PRINCIPAL",'Planificación 2026-1'!W:W,C380,'Planificación 2026-1'!H:H,"OB"))&gt;0,"P09"," ")</f>
        <v xml:space="preserve"> </v>
      </c>
      <c r="R380" s="108" t="str">
        <f>IF(SUM(COUNTIFS('Planificación 2026-1'!F:F,"PRINCIPAL",'Planificación 2026-1'!W:W,C380,'Planificación 2026-1'!H:H,"MH"))&gt;0,"P31"," ")</f>
        <v xml:space="preserve"> </v>
      </c>
      <c r="S380" s="108" t="str">
        <f>IF(SUM(COUNTIFS('Planificación 2026-1'!F:F,"PRINCIPAL",'Planificación 2026-1'!W:W,C380,'Planificación 2026-1'!H:H,"IC"))&gt;0,"P32"," ")</f>
        <v xml:space="preserve"> </v>
      </c>
      <c r="T380" s="108" t="str">
        <f>IF(SUM(COUNTIFS('Planificación 2026-1'!F:F,"PRINCIPAL",'Planificación 2026-1'!W:W,C380,'Planificación 2026-1'!H:H,"AR"))&gt;0,"P34"," ")</f>
        <v xml:space="preserve"> </v>
      </c>
      <c r="U380" s="108" t="str">
        <f>IF(SUM(COUNTIFS('Planificación 2026-1'!F:F,"PRINCIPAL",'Planificación 2026-1'!W:W,C380,'Planificación 2026-1'!H:H,"T1"))&gt;0,"P35"," ")</f>
        <v xml:space="preserve"> </v>
      </c>
      <c r="V380" s="108" t="str">
        <f>IF(SUM(COUNTIFS('Planificación 2026-1'!F:F,"PRINCIPAL",'Planificación 2026-1'!W:W,C380,'Planificación 2026-1'!H:H,"T3"))&gt;0,"P36"," ")</f>
        <v xml:space="preserve"> </v>
      </c>
      <c r="W380" s="108" t="str">
        <f>IF(SUM(COUNTIFS('Planificación 2026-1'!F:F,"PRINCIPAL",'Planificación 2026-1'!W:W,C380,'Planificación 2026-1'!H:H,"T2"))&gt;0,"P37"," ")</f>
        <v xml:space="preserve"> </v>
      </c>
      <c r="X380" s="108" t="str">
        <f>IF(SUM(COUNTIFS('Planificación 2026-1'!F:F,"PRINCIPAL",'Planificación 2026-1'!W:W,C380,'Planificación 2026-1'!H:H,"AE"))&gt;0,"P38"," ")</f>
        <v xml:space="preserve"> </v>
      </c>
      <c r="Y380" s="108" t="str">
        <f>IF(SUM(COUNTIFS('Planificación 2026-1'!F:F,"PRINCIPAL",'Planificación 2026-1'!W:W,C380,'Planificación 2026-1'!H:H,"T4"))&gt;0,"P55"," ")</f>
        <v xml:space="preserve"> </v>
      </c>
      <c r="Z380" s="108" t="str">
        <f>IF(SUM(COUNTIFS('Planificación 2026-1'!F:F,"FILIAL",'Planificación 2026-1'!W:W,C380,'Planificación 2026-1'!H:H,"AF"))&gt;0," P01"," ")</f>
        <v xml:space="preserve"> </v>
      </c>
      <c r="AA380" s="108" t="str">
        <f>IF(SUM(COUNTIFS('Planificación 2026-1'!F:F,"FILIAL",'Planificación 2026-1'!W:W,C380,'Planificación 2026-1'!H:H,"EN"))&gt;0,"P02"," ")</f>
        <v xml:space="preserve"> </v>
      </c>
      <c r="AB380" s="108" t="str">
        <f>IF(SUM(COUNTIFS('Planificación 2026-1'!F:F,"FILIAL",'Planificación 2026-1'!W:W,C380,'Planificación 2026-1'!H:H,"IS"))&gt;0,"P03"," ")</f>
        <v xml:space="preserve"> </v>
      </c>
      <c r="AC380" s="108" t="str">
        <f>IF(SUM(COUNTIFS('Planificación 2026-1'!F:F,"FILIAL",'Planificación 2026-1'!W:W,C380,'Planificación 2026-1'!H:H,"PS"))&gt;0,"P04"," ")</f>
        <v xml:space="preserve"> </v>
      </c>
      <c r="AD380" s="108"/>
      <c r="AE380" s="108" t="str">
        <f>IF(SUM(COUNTIFS('Planificación 2026-1'!F:F,"FILIAL",'Planificación 2026-1'!W:W,C380,'Planificación 2026-1'!H:H,"IN"))&gt;0,"P06"," ")</f>
        <v xml:space="preserve"> </v>
      </c>
      <c r="AF380" s="108" t="str">
        <f>IF(SUM(COUNTIFS('Planificación 2026-1'!F:F,"FILIAL",'Planificación 2026-1'!W:W,C380,'Planificación 2026-1'!H:H,"CA"))&gt;0,"P07"," ")</f>
        <v xml:space="preserve"> </v>
      </c>
      <c r="AG380" s="108" t="str">
        <f>IF(SUM(COUNTIFS('Planificación 2026-1'!F:F,"FILIAL",'Planificación 2026-1'!W:W,C380,'Planificación 2026-1'!H:H,"DE"))&gt;0,"P08"," ")</f>
        <v xml:space="preserve"> </v>
      </c>
      <c r="AH380" s="108" t="str">
        <f>IF(SUM(COUNTIFS('Planificación 2026-1'!F:F,"FILIAL",'Planificación 2026-1'!W:W,C380,'Planificación 2026-1'!H:H,"OB"))&gt;0,"P09"," ")</f>
        <v xml:space="preserve"> </v>
      </c>
      <c r="AI380" s="108" t="str">
        <f>IF(SUM(COUNTIFS('Planificación 2026-1'!F:F,"FILIAL",'Planificación 2026-1'!W:W,C380,'Planificación 2026-1'!H:H,"MH"))&gt;0,"P31"," ")</f>
        <v xml:space="preserve"> </v>
      </c>
      <c r="AJ380" s="108" t="str">
        <f>IF(SUM(COUNTIFS('Planificación 2026-1'!F:F,"FILIAL",'Planificación 2026-1'!W:W,C380,'Planificación 2026-1'!H:H,"IC"))&gt;0,"P32"," ")</f>
        <v xml:space="preserve"> </v>
      </c>
      <c r="AK380" s="108" t="str">
        <f>IF(SUM(COUNTIFS('Planificación 2026-1'!F:F,"FILIAL",'Planificación 2026-1'!W:W,C380,'Planificación 2026-1'!H:H,"AR"))&gt;0,"P34"," ")</f>
        <v xml:space="preserve"> </v>
      </c>
      <c r="AL380" s="108" t="str">
        <f>IF(SUM(COUNTIFS('Planificación 2026-1'!F:F,"FILIAL",'Planificación 2026-1'!W:W,C380,'Planificación 2026-1'!H:H,"T1"))&gt;0,"P35"," ")</f>
        <v xml:space="preserve"> </v>
      </c>
      <c r="AM380" s="108" t="str">
        <f>IF(SUM(COUNTIFS('Planificación 2026-1'!F:F,"FILIAL",'Planificación 2026-1'!W:W,C380,'Planificación 2026-1'!H:H,"T3"))&gt;0,"P36"," ")</f>
        <v xml:space="preserve"> </v>
      </c>
      <c r="AN380" s="108" t="str">
        <f>IF(SUM(COUNTIFS('Planificación 2026-1'!F:F,"FILIAL",'Planificación 2026-1'!W:W,C380,'Planificación 2026-1'!H:H,"T2"))&gt;0,"P37"," ")</f>
        <v xml:space="preserve"> </v>
      </c>
      <c r="AO380" s="108" t="str">
        <f>IF(SUM(COUNTIFS('Planificación 2026-1'!F:F,"FILIAL",'Planificación 2026-1'!W:W,C380,'Planificación 2026-1'!H:H,"AE"))&gt;0,"P38"," ")</f>
        <v xml:space="preserve"> </v>
      </c>
      <c r="AP380" s="108" t="str">
        <f>IF(SUM(COUNTIFS('Planificación 2026-1'!F:F,"FILIAL",'Planificación 2026-1'!W:W,C380,'Planificación 2026-1'!H:H,"T4"))&gt;0,"P55"," ")</f>
        <v xml:space="preserve"> </v>
      </c>
      <c r="AQ380" s="108" t="str">
        <f>IF(SUM(COUNTIFS('Planificación 2026-1'!F:F,"SUNAMPE",'Planificación 2026-1'!W:W,C380,'Planificación 2026-1'!H:H,"AF"))&gt;0," P01"," ")</f>
        <v xml:space="preserve"> </v>
      </c>
      <c r="AR380" s="108" t="str">
        <f>IF(SUM(COUNTIFS('Planificación 2026-1'!F:F,"SUNAMPE",'Planificación 2026-1'!W:W,C380,'Planificación 2026-1'!H:H,"EN"))&gt;0,"P02"," ")</f>
        <v xml:space="preserve"> </v>
      </c>
      <c r="AS380" s="108" t="str">
        <f>IF(SUM(COUNTIFS('Planificación 2026-1'!F:F,"SUNAMPE",'Planificación 2026-1'!W:W,C380,'Planificación 2026-1'!H:H,"IS"))&gt;0,"P03"," ")</f>
        <v xml:space="preserve"> </v>
      </c>
      <c r="AT380" s="108" t="str">
        <f>IF(SUM(COUNTIFS('Planificación 2026-1'!F:F,"SUNAMPE",'Planificación 2026-1'!W:W,C380,'Planificación 2026-1'!H:H,"PS"))&gt;0,"P04"," ")</f>
        <v xml:space="preserve"> </v>
      </c>
      <c r="AU380" s="108"/>
      <c r="AV380" s="108" t="str">
        <f>IF(SUM(COUNTIFS('Planificación 2026-1'!F:F,"SUNAMPE",'Planificación 2026-1'!W:W,C380,'Planificación 2026-1'!H:H,"IN"))&gt;0,"P06"," ")</f>
        <v xml:space="preserve"> </v>
      </c>
      <c r="AW380" s="108" t="str">
        <f>IF(SUM(COUNTIFS('Planificación 2026-1'!F:F,"SUNAMPE",'Planificación 2026-1'!W:W,C380,'Planificación 2026-1'!H:H,"CA"))&gt;0,"P07"," ")</f>
        <v xml:space="preserve"> </v>
      </c>
      <c r="AX380" s="108" t="str">
        <f>IF(SUM(COUNTIFS('Planificación 2026-1'!F:F,"SUNAMPE",'Planificación 2026-1'!W:W,C380,'Planificación 2026-1'!H:H,"DE"))&gt;0,"P08"," ")</f>
        <v xml:space="preserve"> </v>
      </c>
      <c r="AY380" s="108" t="str">
        <f>IF(SUM(COUNTIFS('Planificación 2026-1'!F:F,"SUNAMPE",'Planificación 2026-1'!W:W,C380,'Planificación 2026-1'!H:H,"OB"))&gt;0,"P09"," ")</f>
        <v xml:space="preserve"> </v>
      </c>
      <c r="AZ380" s="108" t="str">
        <f>IF(SUM(COUNTIFS('Planificación 2026-1'!F:F,"SUNAMPE",'Planificación 2026-1'!W:W,C380,'Planificación 2026-1'!H:H,"MH"))&gt;0,"P31"," ")</f>
        <v xml:space="preserve"> </v>
      </c>
      <c r="BA380" s="108" t="str">
        <f>IF(SUM(COUNTIFS('Planificación 2026-1'!F:F,"SUNAMPE",'Planificación 2026-1'!W:W,C380,'Planificación 2026-1'!H:H,"IC"))&gt;0,"P32"," ")</f>
        <v xml:space="preserve"> </v>
      </c>
      <c r="BB380" s="108" t="str">
        <f>IF(SUM(COUNTIFS('Planificación 2026-1'!F:F,"SUNAMPE",'Planificación 2026-1'!W:W,C380,'Planificación 2026-1'!H:H,"AR"))&gt;0,"P34"," ")</f>
        <v xml:space="preserve"> </v>
      </c>
      <c r="BC380" s="108" t="str">
        <f>IF(SUM(COUNTIFS('Planificación 2026-1'!F:F,"SUNAMPE",'Planificación 2026-1'!W:W,C380,'Planificación 2026-1'!H:H,"T1"))&gt;0,"P35"," ")</f>
        <v xml:space="preserve"> </v>
      </c>
      <c r="BD380" s="108" t="str">
        <f>IF(SUM(COUNTIFS('Planificación 2026-1'!F:F,"SUNAMPE",'Planificación 2026-1'!W:W,C380,'Planificación 2026-1'!H:H,"T3"))&gt;0,"P36"," ")</f>
        <v xml:space="preserve"> </v>
      </c>
      <c r="BE380" s="108" t="str">
        <f>IF(SUM(COUNTIFS('Planificación 2026-1'!F:F,"SUNAMPE",'Planificación 2026-1'!W:W,C380,'Planificación 2026-1'!H:H,"T2"))&gt;0,"P37"," ")</f>
        <v xml:space="preserve"> </v>
      </c>
      <c r="BF380" s="108" t="str">
        <f>IF(SUM(COUNTIFS('Planificación 2026-1'!F:F,"SUNAMPE",'Planificación 2026-1'!W:W,C380,'Planificación 2026-1'!H:H,"AE"))&gt;0,"P38"," ")</f>
        <v xml:space="preserve"> </v>
      </c>
      <c r="BG380" s="108" t="str">
        <f>IF(SUM(COUNTIFS('Planificación 2026-1'!F:F,"SUNAMPE",'Planificación 2026-1'!W:W,C380,'Planificación 2026-1'!H:H,"T4"))&gt;0,"P55"," ")</f>
        <v xml:space="preserve"> </v>
      </c>
      <c r="BH380" s="108" t="str">
        <f>IF(SUM(COUNTIFS('Planificación 2026-1'!F:F,"HUAURA",'Planificación 2026-1'!W:W,C380,'Planificación 2026-1'!H:H,"AF"))&gt;0," P01"," ")</f>
        <v xml:space="preserve"> </v>
      </c>
      <c r="BI380" s="108" t="str">
        <f>IF(SUM(COUNTIFS('Planificación 2026-1'!F:F,"HUAURA",'Planificación 2026-1'!W:W,C380,'Planificación 2026-1'!H:H,"EN"))&gt;0,"P02"," ")</f>
        <v xml:space="preserve"> </v>
      </c>
      <c r="BJ380" s="108" t="str">
        <f>IF(SUM(COUNTIFS('Planificación 2026-1'!F:F,"HUAURA",'Planificación 2026-1'!W:W,C380,'Planificación 2026-1'!H:H,"IS"))&gt;0,"P03"," ")</f>
        <v xml:space="preserve"> </v>
      </c>
      <c r="BK380" s="108" t="str">
        <f>IF(SUM(COUNTIFS('Planificación 2026-1'!F:F,"HUAURA",'Planificación 2026-1'!W:W,C380,'Planificación 2026-1'!H:H,"PS"))&gt;0,"P04"," ")</f>
        <v xml:space="preserve"> </v>
      </c>
      <c r="BL380" s="108"/>
      <c r="BM380" s="108" t="str">
        <f>IF(SUM(COUNTIFS('Planificación 2026-1'!F:F,"HUAURA",'Planificación 2026-1'!W:W,C380,'Planificación 2026-1'!H:H,"IN"))&gt;0,"P06"," ")</f>
        <v xml:space="preserve"> </v>
      </c>
      <c r="BN380" s="108" t="str">
        <f>IF(SUM(COUNTIFS('Planificación 2026-1'!F:F,"HUAURA",'Planificación 2026-1'!W:W,C380,'Planificación 2026-1'!H:H,"CA"))&gt;0,"P07"," ")</f>
        <v xml:space="preserve"> </v>
      </c>
      <c r="BO380" s="108" t="str">
        <f>IF(SUM(COUNTIFS('Planificación 2026-1'!F:F,"HUAURA",'Planificación 2026-1'!W:W,C380,'Planificación 2026-1'!H:H,"DE"))&gt;0,"P08"," ")</f>
        <v xml:space="preserve"> </v>
      </c>
      <c r="BP380" s="108" t="str">
        <f>IF(SUM(COUNTIFS('Planificación 2026-1'!F:F,"HUAURA",'Planificación 2026-1'!W:W,C380,'Planificación 2026-1'!H:H,"OB"))&gt;0,"P09"," ")</f>
        <v xml:space="preserve"> </v>
      </c>
      <c r="BQ380" s="108" t="str">
        <f>IF(SUM(COUNTIFS('Planificación 2026-1'!F:F,"HUAURA",'Planificación 2026-1'!W:W,C380,'Planificación 2026-1'!H:H,"MH"))&gt;0,"P31"," ")</f>
        <v xml:space="preserve"> </v>
      </c>
      <c r="BR380" s="108" t="str">
        <f>IF(SUM(COUNTIFS('Planificación 2026-1'!F:F,"HUAURA",'Planificación 2026-1'!W:W,C380,'Planificación 2026-1'!H:H,"IC"))&gt;0,"P32"," ")</f>
        <v xml:space="preserve"> </v>
      </c>
      <c r="BS380" s="108" t="str">
        <f>IF(SUM(COUNTIFS('Planificación 2026-1'!F:F,"HUAURA",'Planificación 2026-1'!W:W,C380,'Planificación 2026-1'!H:H,"AR"))&gt;0,"P34"," ")</f>
        <v xml:space="preserve"> </v>
      </c>
      <c r="BT380" s="108" t="str">
        <f>IF(SUM(COUNTIFS('Planificación 2026-1'!F:F,"HUAURA",'Planificación 2026-1'!W:W,C380,'Planificación 2026-1'!H:H,"T1"))&gt;0,"P35"," ")</f>
        <v xml:space="preserve"> </v>
      </c>
      <c r="BU380" s="108" t="str">
        <f>IF(SUM(COUNTIFS('Planificación 2026-1'!F:F,"HUAURA",'Planificación 2026-1'!W:W,C380,'Planificación 2026-1'!H:H,"T3"))&gt;0,"P36"," ")</f>
        <v xml:space="preserve"> </v>
      </c>
      <c r="BV380" s="108" t="str">
        <f>IF(SUM(COUNTIFS('Planificación 2026-1'!F:F,"HUAURA",'Planificación 2026-1'!W:W,C380,'Planificación 2026-1'!H:H,"T2"))&gt;0,"P37"," ")</f>
        <v xml:space="preserve"> </v>
      </c>
      <c r="BW380" s="108" t="str">
        <f>IF(SUM(COUNTIFS('Planificación 2026-1'!F:F,"HUAURA",'Planificación 2026-1'!W:W,C380,'Planificación 2026-1'!H:H,"AE"))&gt;0,"P38"," ")</f>
        <v xml:space="preserve"> </v>
      </c>
      <c r="BX380" s="108" t="str">
        <f>IF(SUM(COUNTIFS('Planificación 2026-1'!F:F,"HUAURA",'Planificación 2026-1'!W:W,C380,'Planificación 2026-1'!H:H,"T4"))&gt;0,"P55"," ")</f>
        <v xml:space="preserve"> </v>
      </c>
      <c r="BY380" s="109">
        <f>SUMIFS('Planificación 2026-1'!R:R,'Planificación 2026-1'!W:W,C380,'Planificación 2026-1'!H:H,"AF",'Planificación 2026-1'!I:I,"&gt;2")</f>
        <v>0</v>
      </c>
      <c r="BZ380" s="109">
        <f>SUMIFS('Planificación 2026-1'!R:R,'Planificación 2026-1'!W:W,C380,'Planificación 2026-1'!H:H,"EN",'Planificación 2026-1'!I:I,"&gt;2")</f>
        <v>0</v>
      </c>
      <c r="CA380" s="109">
        <f>SUMIFS('Planificación 2026-1'!R:R,'Planificación 2026-1'!W:W,C380,'Planificación 2026-1'!H:H,"IS",'Planificación 2026-1'!I:I,"&gt;2")</f>
        <v>0</v>
      </c>
      <c r="CB380" s="109">
        <f>SUMIFS('Planificación 2026-1'!R:R,'Planificación 2026-1'!W:W,C380,'Planificación 2026-1'!H:H,"PS",'Planificación 2026-1'!I:I,"&gt;2")</f>
        <v>0</v>
      </c>
      <c r="CC380" s="109">
        <f>SUMIFS('Planificación 2026-1'!R:R,'Planificación 2026-1'!W:W,C380,'Planificación 2026-1'!H:H,"IN",'Planificación 2026-1'!I:I,"&gt;2")</f>
        <v>0</v>
      </c>
      <c r="CD380" s="109">
        <f>SUMIFS('Planificación 2026-1'!R:R,'Planificación 2026-1'!W:W,C380,'Planificación 2026-1'!H:H,"CA",'Planificación 2026-1'!I:I,"&gt;2")</f>
        <v>0</v>
      </c>
      <c r="CE380" s="109">
        <f>SUMIFS('Planificación 2026-1'!R:R,'Planificación 2026-1'!W:W,C380,'Planificación 2026-1'!H:H,"DE",'Planificación 2026-1'!I:I,"&gt;2")</f>
        <v>0</v>
      </c>
      <c r="CF380" s="109">
        <f>SUMIFS('Planificación 2026-1'!R:R,'Planificación 2026-1'!W:W,C380,'Planificación 2026-1'!H:H,"OB",'Planificación 2026-1'!I:I,"&gt;2")</f>
        <v>0</v>
      </c>
      <c r="CG380" s="109">
        <f>SUMIFS('Planificación 2026-1'!R:R,'Planificación 2026-1'!W:W,C380,'Planificación 2026-1'!H:H,"MH",'Planificación 2026-1'!I:I,"&gt;2")</f>
        <v>0</v>
      </c>
      <c r="CH380" s="109">
        <f>SUMIFS('Planificación 2026-1'!R:R,'Planificación 2026-1'!W:W,C380,'Planificación 2026-1'!H:H,"IC",'Planificación 2026-1'!I:I,"&gt;2")</f>
        <v>0</v>
      </c>
      <c r="CI380" s="109">
        <f>SUMIFS('Planificación 2026-1'!R:R,'Planificación 2026-1'!W:W,C380,'Planificación 2026-1'!H:H,"AR",'Planificación 2026-1'!I:I,"&gt;2")</f>
        <v>0</v>
      </c>
      <c r="CJ380" s="109">
        <f>SUMIFS('Planificación 2026-1'!R:R,'Planificación 2026-1'!W:W,C380,'Planificación 2026-1'!H:H,"T1",'Planificación 2026-1'!I:I,"&gt;2")</f>
        <v>0</v>
      </c>
      <c r="CK380" s="109">
        <f>SUMIFS('Planificación 2026-1'!R:R,'Planificación 2026-1'!W:W,C380,'Planificación 2026-1'!H:H,"T3",'Planificación 2026-1'!I:I,"&gt;2")</f>
        <v>0</v>
      </c>
      <c r="CL380" s="109">
        <f>SUMIFS('Planificación 2026-1'!R:R,'Planificación 2026-1'!W:W,C380,'Planificación 2026-1'!H:H,"T2",'Planificación 2026-1'!I:I,"&gt;2")</f>
        <v>0</v>
      </c>
      <c r="CM380" s="109">
        <f>SUMIFS('Planificación 2026-1'!R:R,'Planificación 2026-1'!W:W,C380,'Planificación 2026-1'!H:H,"AE",'Planificación 2026-1'!I:I,"&gt;2")</f>
        <v>0</v>
      </c>
      <c r="CN380" s="109">
        <f>SUMIFS('Planificación 2026-1'!R:R,'Planificación 2026-1'!W:W,C380,'Planificación 2026-1'!H:H,"T4",'Planificación 2026-1'!I:I,"&gt;2")</f>
        <v>0</v>
      </c>
      <c r="CO380" s="109">
        <f>SUMIFS('Planificación 2026-1'!R:R,'Planificación 2026-1'!W:W,C380,'Planificación 2026-1'!H:H,"AF",'Planificación 2026-1'!I:I,"&lt;3")</f>
        <v>0</v>
      </c>
      <c r="CP380" s="109">
        <f>SUMIFS('Planificación 2026-1'!R:R,'Planificación 2026-1'!W:W,C380,'Planificación 2026-1'!H:H,"EN",'Planificación 2026-1'!I:I,"&lt;3")</f>
        <v>0</v>
      </c>
      <c r="CQ380" s="109">
        <f>SUMIFS('Planificación 2026-1'!R:R,'Planificación 2026-1'!W:W,C380,'Planificación 2026-1'!H:H,"IS",'Planificación 2026-1'!I:I,"&lt;3")</f>
        <v>0</v>
      </c>
      <c r="CR380" s="109">
        <f>SUMIFS('Planificación 2026-1'!R:R,'Planificación 2026-1'!W:W,C380,'Planificación 2026-1'!H:H,"PS",'Planificación 2026-1'!I:I,"&lt;3")</f>
        <v>0</v>
      </c>
      <c r="CS380" s="109">
        <f>SUMIFS('Planificación 2026-1'!R:R,'Planificación 2026-1'!W:W,C380,'Planificación 2026-1'!H:H,"IN",'Planificación 2026-1'!I:I,"&lt;3")</f>
        <v>0</v>
      </c>
      <c r="CT380" s="109">
        <f>SUMIFS('Planificación 2026-1'!R:R,'Planificación 2026-1'!W:W,C380,'Planificación 2026-1'!H:H,"CA",'Planificación 2026-1'!I:I,"&lt;3")</f>
        <v>0</v>
      </c>
      <c r="CU380" s="109">
        <f>SUMIFS('Planificación 2026-1'!R:R,'Planificación 2026-1'!W:W,C380,'Planificación 2026-1'!H:H,"DE",'Planificación 2026-1'!I:I,"&lt;3")</f>
        <v>0</v>
      </c>
      <c r="CV380" s="109">
        <f>SUMIFS('Planificación 2026-1'!R:R,'Planificación 2026-1'!W:W,C380,'Planificación 2026-1'!H:H,"OB",'Planificación 2026-1'!I:I,"&lt;3")</f>
        <v>0</v>
      </c>
      <c r="CW380" s="109">
        <f>SUMIFS('Planificación 2026-1'!R:R,'Planificación 2026-1'!W:W,C380,'Planificación 2026-1'!H:H,"MH",'Planificación 2026-1'!I:I,"&lt;3")</f>
        <v>0</v>
      </c>
      <c r="CX380" s="109">
        <f>SUMIFS('Planificación 2026-1'!R:R,'Planificación 2026-1'!W:W,C380,'Planificación 2026-1'!H:H,"IC",'Planificación 2026-1'!I:I,"&lt;3")</f>
        <v>0</v>
      </c>
      <c r="CY380" s="109">
        <f>SUMIFS('Planificación 2026-1'!R:R,'Planificación 2026-1'!W:W,C380,'Planificación 2026-1'!H:H,"AR",'Planificación 2026-1'!I:I,"&lt;3")</f>
        <v>0</v>
      </c>
      <c r="CZ380" s="109">
        <f>SUMIFS('Planificación 2026-1'!R:R,'Planificación 2026-1'!W:W,C380,'Planificación 2026-1'!H:H,"T1",'Planificación 2026-1'!I:I,"&lt;3")</f>
        <v>0</v>
      </c>
      <c r="DA380" s="109">
        <f>SUMIFS('Planificación 2026-1'!R:R,'Planificación 2026-1'!W:W,C380,'Planificación 2026-1'!H:H,"T3",'Planificación 2026-1'!I:I,"&lt;3")</f>
        <v>0</v>
      </c>
      <c r="DB380" s="109">
        <f>SUMIFS('Planificación 2026-1'!R:R,'Planificación 2026-1'!W:W,C380,'Planificación 2026-1'!H:H,"T2",'Planificación 2026-1'!I:I,"&lt;3")</f>
        <v>0</v>
      </c>
      <c r="DC380" s="109">
        <f>SUMIFS('Planificación 2026-1'!R:R,'Planificación 2026-1'!W:W,C380,'Planificación 2026-1'!H:H,"AE",'Planificación 2026-1'!I:I,"&lt;3")</f>
        <v>0</v>
      </c>
      <c r="DD380" s="109">
        <f>SUMIFS('Planificación 2026-1'!R:R,'Planificación 2026-1'!W:W,C380,'Planificación 2026-1'!H:H,"T4",'Planificación 2026-1'!I:I,"&lt;3")</f>
        <v>0</v>
      </c>
      <c r="DE380" s="108" t="str">
        <f t="shared" si="54"/>
        <v/>
      </c>
      <c r="DF380" s="41">
        <f>IF(C380="","",SUMIFS('Planificación 2026-1'!R:R,'Planificación 2026-1'!W:W,C380,'Planificación 2026-1'!F:F,"PRINCIPAL",'Planificación 2026-1'!X:X,"VIRTUAL"))</f>
        <v>0</v>
      </c>
      <c r="DG380" s="41">
        <f>IF(C380="","",SUMIFS('Planificación 2026-1'!R:R,'Planificación 2026-1'!W:W,C380,'Planificación 2026-1'!F:F,"PRINCIPAL",'Planificación 2026-1'!X:X,"PRESENCIAL"))</f>
        <v>0</v>
      </c>
      <c r="DH380" s="41">
        <f>IF(C380="","",SUMIFS('Planificación 2026-1'!R:R,'Planificación 2026-1'!W:W,C380,'Planificación 2026-1'!F:F,"PRINCIPAL",'Planificación 2026-1'!X:X,"HIBRIDO PRESENCIAL"))</f>
        <v>0</v>
      </c>
      <c r="DI380" s="108" t="str">
        <f t="shared" si="55"/>
        <v/>
      </c>
      <c r="DJ380" s="108">
        <f>IF(C380="","",SUMIFS('Planificación 2026-1'!R:R,'Planificación 2026-1'!W:W,C380,'Planificación 2026-1'!F:F,"FILIAL",'Planificación 2026-1'!X:X,"VIRTUAL"))</f>
        <v>0</v>
      </c>
      <c r="DK380" s="110">
        <f>IF(C380="","",SUMIFS('Planificación 2026-1'!R:R,'Planificación 2026-1'!W:W,C380,'Planificación 2026-1'!F:F,"FILIAL",'Planificación 2026-1'!X:X,"PRESENCIAL"))</f>
        <v>0</v>
      </c>
      <c r="DL380" s="61">
        <f>IF(C380="","",SUMIFS('Planificación 2026-1'!R:R,'Planificación 2026-1'!W:W,C380,'Planificación 2026-1'!F:F,"FILIAL",'Planificación 2026-1'!X:X,"HIBRIDO PRESENCIAL"))</f>
        <v>0</v>
      </c>
      <c r="DM380" s="111" t="str">
        <f t="shared" si="56"/>
        <v/>
      </c>
      <c r="DN380" s="108">
        <f>IF(C380="","",SUMIFS('Planificación 2026-1'!R:R,'Planificación 2026-1'!W:W,C380,'Planificación 2026-1'!F:F,"SUNAMPE",'Planificación 2026-1'!X:X,"VIRTUAL"))</f>
        <v>0</v>
      </c>
      <c r="DO380" s="61">
        <f>IF(C380="","",SUMIFS('Planificación 2026-1'!R:R,'Planificación 2026-1'!W:W,C380,'Planificación 2026-1'!F:F,"SUNAMPE",'Planificación 2026-1'!X:X,"PRESENCIAL"))</f>
        <v>0</v>
      </c>
      <c r="DP380" s="111" t="str">
        <f t="shared" si="57"/>
        <v/>
      </c>
      <c r="DQ380" s="108">
        <f>IF(C380="","",SUMIFS('Planificación 2026-1'!R:R,'Planificación 2026-1'!W:W,C380,'Planificación 2026-1'!F:F,"HUAURA",'Planificación 2026-1'!X:X,"VIRTUAL"))</f>
        <v>0</v>
      </c>
      <c r="DR380" s="61">
        <f>IF(C380="","",SUMIFS('Planificación 2026-1'!R:R,'Planificación 2026-1'!W:W,C380,'Planificación 2026-1'!F:F,"HUAURA",'Planificación 2026-1'!X:X,"PRESENCIAL"))</f>
        <v>0</v>
      </c>
      <c r="DS380" s="76">
        <f>SUMIFS('Planificación 2026-1'!R:R,'Planificación 2026-1'!W:W,C380,'Planificación 2026-1'!F:F,"PRINCIPAL",'Planificación 2026-1'!X:X,"VIRTUAL",'Planificación 2026-1'!I:I,"&gt;2")</f>
        <v>0</v>
      </c>
      <c r="DT380" s="76">
        <f>SUMIFS('Planificación 2026-1'!R:R,'Planificación 2026-1'!W:W,C380,'Planificación 2026-1'!F:F,"PRINCIPAL",'Planificación 2026-1'!X:X,"&lt;&gt;VIRTUAL",'Planificación 2026-1'!I:I,"&gt;2")</f>
        <v>0</v>
      </c>
      <c r="DU380" s="76">
        <f>SUMIFS('Planificación 2026-1'!R:R,'Planificación 2026-1'!W:W,C380,'Planificación 2026-1'!F:F,"SUNAMPE",'Planificación 2026-1'!X:X,"VIRTUAL",'Planificación 2026-1'!I:I,"&gt;2")</f>
        <v>0</v>
      </c>
      <c r="DV380" s="76">
        <f>SUMIFS('Planificación 2026-1'!R:R,'Planificación 2026-1'!W:W,C380,'Planificación 2026-1'!F:F,"SUNAMPE",'Planificación 2026-1'!X:X,"&lt;&gt;VIRTUAL",'Planificación 2026-1'!I:I,"&gt;2")</f>
        <v>0</v>
      </c>
      <c r="DW380" s="76">
        <f>SUMIFS('Planificación 2026-1'!R:R,'Planificación 2026-1'!W:W,C380,'Planificación 2026-1'!F:F,"FILIAL",'Planificación 2026-1'!X:X,"VIRTUAL",'Planificación 2026-1'!I:I,"&gt;2")</f>
        <v>0</v>
      </c>
      <c r="DX380" s="76">
        <f>SUMIFS('Planificación 2026-1'!R:R,'Planificación 2026-1'!W:W,C380,'Planificación 2026-1'!F:F,"FILIAL",'Planificación 2026-1'!X:X,"&lt;&gt;VIRTUAL",'Planificación 2026-1'!I:I,"&gt;2")</f>
        <v>0</v>
      </c>
      <c r="DY380" s="76">
        <f>SUMIFS('Planificación 2026-1'!R:R,'Planificación 2026-1'!W:W,C380,'Planificación 2026-1'!F:F,"PORUMA",'Planificación 2026-1'!X:X,"VIRTUAL",'Planificación 2026-1'!I:I,"&gt;2")</f>
        <v>0</v>
      </c>
      <c r="DZ380" s="76">
        <f>SUMIFS('Planificación 2026-1'!R:R,'Planificación 2026-1'!W:W,C380,'Planificación 2026-1'!F:F,"PORUMA",'Planificación 2026-1'!X:X,"&lt;&gt;VIRTUAL",'Planificación 2026-1'!I:I,"&gt;2")</f>
        <v>0</v>
      </c>
      <c r="EA380" s="76">
        <f>SUMIFS('Planificación 2026-1'!R:R,'Planificación 2026-1'!W:W,C380,'Planificación 2026-1'!F:F,"HUAURA",'Planificación 2026-1'!X:X,"VIRTUAL",'Planificación 2026-1'!I:I,"&gt;2")</f>
        <v>0</v>
      </c>
      <c r="EB380" s="76">
        <f>SUMIFS('Planificación 2026-1'!R:R,'Planificación 2026-1'!W:W,C380,'Planificación 2026-1'!F:F,"HUAURA",'Planificación 2026-1'!X:X,"&lt;&gt;VIRTUAL",'Planificación 2026-1'!I:I,"&gt;2")</f>
        <v>0</v>
      </c>
      <c r="EC380" s="76">
        <f>SUMIFS('Planificación 2026-1'!R:R,'Planificación 2026-1'!W:W,C380,'Planificación 2026-1'!F:F,"PRINCIPAL",'Planificación 2026-1'!X:X,"VIRTUAL",'Planificación 2026-1'!I:I,"&lt;3")</f>
        <v>0</v>
      </c>
      <c r="ED380" s="76">
        <f>SUMIFS('Planificación 2026-1'!R:R,'Planificación 2026-1'!W:W,C380,'Planificación 2026-1'!F:F,"PRINCIPAL",'Planificación 2026-1'!X:X,"&lt;&gt;VIRTUAL",'Planificación 2026-1'!I:I,"&lt;3")</f>
        <v>0</v>
      </c>
      <c r="EE380" s="76">
        <f>SUMIFS('Planificación 2026-1'!R:R,'Planificación 2026-1'!W:W,C380,'Planificación 2026-1'!F:F,"SUNAMPE",'Planificación 2026-1'!X:X,"VIRTUAL",'Planificación 2026-1'!I:I,"&lt;3")</f>
        <v>0</v>
      </c>
      <c r="EF380" s="76">
        <f>SUMIFS('Planificación 2026-1'!R:R,'Planificación 2026-1'!W:W,C380,'Planificación 2026-1'!F:F,"SUNAMPE",'Planificación 2026-1'!X:X,"&lt;&gt;VIRTUAL",'Planificación 2026-1'!I:I,"&lt;3")</f>
        <v>0</v>
      </c>
      <c r="EG380" s="76">
        <f>SUMIFS('Planificación 2026-1'!R:R,'Planificación 2026-1'!W:W,C380,'Planificación 2026-1'!F:F,"FILIAL",'Planificación 2026-1'!X:X,"VIRTUAL",'Planificación 2026-1'!I:I,"&lt;3")</f>
        <v>0</v>
      </c>
      <c r="EH380" s="76">
        <f>SUMIFS('Planificación 2026-1'!R:R,'Planificación 2026-1'!W:W,C380,'Planificación 2026-1'!F:F,"FILIAL",'Planificación 2026-1'!X:X,"&lt;&gt;VIRTUAL",'Planificación 2026-1'!I:I,"&lt;3")</f>
        <v>0</v>
      </c>
      <c r="EI380" s="76">
        <f>SUMIFS('Planificación 2026-1'!R:R,'Planificación 2026-1'!W:W,C380,'Planificación 2026-1'!F:F,"PORUMA",'Planificación 2026-1'!X:X,"VIRTUAL",'Planificación 2026-1'!I:I,"&lt;3")</f>
        <v>0</v>
      </c>
      <c r="EJ380" s="76">
        <f>SUMIFS('Planificación 2026-1'!R:R,'Planificación 2026-1'!W:W,C380,'Planificación 2026-1'!F:F,"PORUMA",'Planificación 2026-1'!X:X,"&lt;&gt;VIRTUAL",'Planificación 2026-1'!I:I,"&lt;3")</f>
        <v>0</v>
      </c>
      <c r="EK380" s="76">
        <f>SUMIFS('Planificación 2026-1'!R:R,'Planificación 2026-1'!W:W,C380,'Planificación 2026-1'!F:F,"HUAURA",'Planificación 2026-1'!X:X,"VIRTUAL",'Planificación 2026-1'!I:I,"&lt;3")</f>
        <v>0</v>
      </c>
      <c r="EL380" s="76">
        <f>SUMIFS('Planificación 2026-1'!R:R,'Planificación 2026-1'!W:W,C380,'Planificación 2026-1'!F:F,"HUAURA",'Planificación 2026-1'!X:X,"&lt;&gt;VIRTUAL",'Planificación 2026-1'!I:I,"&lt;3")</f>
        <v>0</v>
      </c>
      <c r="EM380" s="76"/>
      <c r="EN380" s="76">
        <f t="shared" si="50"/>
        <v>0</v>
      </c>
      <c r="EO380" s="76">
        <f t="shared" si="51"/>
        <v>0</v>
      </c>
      <c r="EP380" s="76" t="b">
        <f t="shared" si="52"/>
        <v>1</v>
      </c>
      <c r="EQ380" s="76" t="str">
        <f t="shared" si="53"/>
        <v/>
      </c>
      <c r="ER380" s="76" t="str">
        <f t="shared" si="58"/>
        <v>PRESENCIAL</v>
      </c>
    </row>
    <row r="381" spans="1:148" hidden="1">
      <c r="A381" s="83"/>
      <c r="B381" s="119">
        <v>378</v>
      </c>
      <c r="C381" s="115" t="s">
        <v>554</v>
      </c>
      <c r="D381" s="112">
        <f>SUMIF('Planificación 2026-1'!W:W,C381,'Planificación 2026-1'!R:R)</f>
        <v>0</v>
      </c>
      <c r="E381" s="114" t="s">
        <v>170</v>
      </c>
      <c r="F381" s="115" t="s">
        <v>171</v>
      </c>
      <c r="G381" s="115" t="s">
        <v>153</v>
      </c>
      <c r="H381" s="115" t="s">
        <v>124</v>
      </c>
      <c r="I381" s="107" t="str">
        <f>IF(SUM(COUNTIFS('Planificación 2026-1'!F:F,"PRINCIPAL",'Planificación 2026-1'!W:W,C381,'Planificación 2026-1'!H:H,"AF"))&gt;0,"P01"," ")</f>
        <v xml:space="preserve"> </v>
      </c>
      <c r="J381" s="108" t="str">
        <f>IF(SUM(COUNTIFS('Planificación 2026-1'!F:F,"PRINCIPAL",'Planificación 2026-1'!W:W,C381,'Planificación 2026-1'!H:H,"EN"))&gt;0,"P02"," ")</f>
        <v xml:space="preserve"> </v>
      </c>
      <c r="K381" s="108" t="str">
        <f>IF(SUM(COUNTIFS('Planificación 2026-1'!F:F,"PRINCIPAL",'Planificación 2026-1'!W:W,C381,'Planificación 2026-1'!H:H,"IS"))&gt;0,"P03"," ")</f>
        <v xml:space="preserve"> </v>
      </c>
      <c r="L381" s="108" t="str">
        <f>IF(SUM(COUNTIFS('Planificación 2026-1'!F:F,"PRINCIPAL",'Planificación 2026-1'!W:W,C381,'Planificación 2026-1'!H:H,"PS"))&gt;0,"P04"," ")</f>
        <v xml:space="preserve"> </v>
      </c>
      <c r="M381" s="108"/>
      <c r="N381" s="108" t="str">
        <f>IF(SUM(COUNTIFS('Planificación 2026-1'!F:F,"PRINCIPAL",'Planificación 2026-1'!W:W,C381,'Planificación 2026-1'!H:H,"IN"))&gt;0,"P06"," ")</f>
        <v xml:space="preserve"> </v>
      </c>
      <c r="O381" s="108" t="str">
        <f>IF(SUM(COUNTIFS('Planificación 2026-1'!F:F,"PRINCIPAL",'Planificación 2026-1'!W:W,C381,'Planificación 2026-1'!H:H,"CA"))&gt;0,"P07"," ")</f>
        <v xml:space="preserve"> </v>
      </c>
      <c r="P381" s="108" t="str">
        <f>IF(SUM(COUNTIFS('Planificación 2026-1'!F:F,"PRINCIPAL",'Planificación 2026-1'!W:W,C381,'Planificación 2026-1'!H:H,"DE"))&gt;0,"P08"," ")</f>
        <v xml:space="preserve"> </v>
      </c>
      <c r="Q381" s="108" t="str">
        <f>IF(SUM(COUNTIFS('Planificación 2026-1'!F:F,"PRINCIPAL",'Planificación 2026-1'!W:W,C381,'Planificación 2026-1'!H:H,"OB"))&gt;0,"P09"," ")</f>
        <v xml:space="preserve"> </v>
      </c>
      <c r="R381" s="108" t="str">
        <f>IF(SUM(COUNTIFS('Planificación 2026-1'!F:F,"PRINCIPAL",'Planificación 2026-1'!W:W,C381,'Planificación 2026-1'!H:H,"MH"))&gt;0,"P31"," ")</f>
        <v xml:space="preserve"> </v>
      </c>
      <c r="S381" s="108" t="str">
        <f>IF(SUM(COUNTIFS('Planificación 2026-1'!F:F,"PRINCIPAL",'Planificación 2026-1'!W:W,C381,'Planificación 2026-1'!H:H,"IC"))&gt;0,"P32"," ")</f>
        <v xml:space="preserve"> </v>
      </c>
      <c r="T381" s="108" t="str">
        <f>IF(SUM(COUNTIFS('Planificación 2026-1'!F:F,"PRINCIPAL",'Planificación 2026-1'!W:W,C381,'Planificación 2026-1'!H:H,"AR"))&gt;0,"P34"," ")</f>
        <v xml:space="preserve"> </v>
      </c>
      <c r="U381" s="108" t="str">
        <f>IF(SUM(COUNTIFS('Planificación 2026-1'!F:F,"PRINCIPAL",'Planificación 2026-1'!W:W,C381,'Planificación 2026-1'!H:H,"T1"))&gt;0,"P35"," ")</f>
        <v xml:space="preserve"> </v>
      </c>
      <c r="V381" s="108" t="str">
        <f>IF(SUM(COUNTIFS('Planificación 2026-1'!F:F,"PRINCIPAL",'Planificación 2026-1'!W:W,C381,'Planificación 2026-1'!H:H,"T3"))&gt;0,"P36"," ")</f>
        <v xml:space="preserve"> </v>
      </c>
      <c r="W381" s="108" t="str">
        <f>IF(SUM(COUNTIFS('Planificación 2026-1'!F:F,"PRINCIPAL",'Planificación 2026-1'!W:W,C381,'Planificación 2026-1'!H:H,"T2"))&gt;0,"P37"," ")</f>
        <v xml:space="preserve"> </v>
      </c>
      <c r="X381" s="108" t="str">
        <f>IF(SUM(COUNTIFS('Planificación 2026-1'!F:F,"PRINCIPAL",'Planificación 2026-1'!W:W,C381,'Planificación 2026-1'!H:H,"AE"))&gt;0,"P38"," ")</f>
        <v xml:space="preserve"> </v>
      </c>
      <c r="Y381" s="108" t="str">
        <f>IF(SUM(COUNTIFS('Planificación 2026-1'!F:F,"PRINCIPAL",'Planificación 2026-1'!W:W,C381,'Planificación 2026-1'!H:H,"T4"))&gt;0,"P55"," ")</f>
        <v xml:space="preserve"> </v>
      </c>
      <c r="Z381" s="108" t="str">
        <f>IF(SUM(COUNTIFS('Planificación 2026-1'!F:F,"FILIAL",'Planificación 2026-1'!W:W,C381,'Planificación 2026-1'!H:H,"AF"))&gt;0," P01"," ")</f>
        <v xml:space="preserve"> </v>
      </c>
      <c r="AA381" s="108" t="str">
        <f>IF(SUM(COUNTIFS('Planificación 2026-1'!F:F,"FILIAL",'Planificación 2026-1'!W:W,C381,'Planificación 2026-1'!H:H,"EN"))&gt;0,"P02"," ")</f>
        <v xml:space="preserve"> </v>
      </c>
      <c r="AB381" s="108" t="str">
        <f>IF(SUM(COUNTIFS('Planificación 2026-1'!F:F,"FILIAL",'Planificación 2026-1'!W:W,C381,'Planificación 2026-1'!H:H,"IS"))&gt;0,"P03"," ")</f>
        <v xml:space="preserve"> </v>
      </c>
      <c r="AC381" s="108" t="str">
        <f>IF(SUM(COUNTIFS('Planificación 2026-1'!F:F,"FILIAL",'Planificación 2026-1'!W:W,C381,'Planificación 2026-1'!H:H,"PS"))&gt;0,"P04"," ")</f>
        <v xml:space="preserve"> </v>
      </c>
      <c r="AD381" s="108"/>
      <c r="AE381" s="108" t="str">
        <f>IF(SUM(COUNTIFS('Planificación 2026-1'!F:F,"FILIAL",'Planificación 2026-1'!W:W,C381,'Planificación 2026-1'!H:H,"IN"))&gt;0,"P06"," ")</f>
        <v xml:space="preserve"> </v>
      </c>
      <c r="AF381" s="108" t="str">
        <f>IF(SUM(COUNTIFS('Planificación 2026-1'!F:F,"FILIAL",'Planificación 2026-1'!W:W,C381,'Planificación 2026-1'!H:H,"CA"))&gt;0,"P07"," ")</f>
        <v xml:space="preserve"> </v>
      </c>
      <c r="AG381" s="108" t="str">
        <f>IF(SUM(COUNTIFS('Planificación 2026-1'!F:F,"FILIAL",'Planificación 2026-1'!W:W,C381,'Planificación 2026-1'!H:H,"DE"))&gt;0,"P08"," ")</f>
        <v xml:space="preserve"> </v>
      </c>
      <c r="AH381" s="108" t="str">
        <f>IF(SUM(COUNTIFS('Planificación 2026-1'!F:F,"FILIAL",'Planificación 2026-1'!W:W,C381,'Planificación 2026-1'!H:H,"OB"))&gt;0,"P09"," ")</f>
        <v xml:space="preserve"> </v>
      </c>
      <c r="AI381" s="108" t="str">
        <f>IF(SUM(COUNTIFS('Planificación 2026-1'!F:F,"FILIAL",'Planificación 2026-1'!W:W,C381,'Planificación 2026-1'!H:H,"MH"))&gt;0,"P31"," ")</f>
        <v xml:space="preserve"> </v>
      </c>
      <c r="AJ381" s="108" t="str">
        <f>IF(SUM(COUNTIFS('Planificación 2026-1'!F:F,"FILIAL",'Planificación 2026-1'!W:W,C381,'Planificación 2026-1'!H:H,"IC"))&gt;0,"P32"," ")</f>
        <v xml:space="preserve"> </v>
      </c>
      <c r="AK381" s="108" t="str">
        <f>IF(SUM(COUNTIFS('Planificación 2026-1'!F:F,"FILIAL",'Planificación 2026-1'!W:W,C381,'Planificación 2026-1'!H:H,"AR"))&gt;0,"P34"," ")</f>
        <v xml:space="preserve"> </v>
      </c>
      <c r="AL381" s="108" t="str">
        <f>IF(SUM(COUNTIFS('Planificación 2026-1'!F:F,"FILIAL",'Planificación 2026-1'!W:W,C381,'Planificación 2026-1'!H:H,"T1"))&gt;0,"P35"," ")</f>
        <v xml:space="preserve"> </v>
      </c>
      <c r="AM381" s="108" t="str">
        <f>IF(SUM(COUNTIFS('Planificación 2026-1'!F:F,"FILIAL",'Planificación 2026-1'!W:W,C381,'Planificación 2026-1'!H:H,"T3"))&gt;0,"P36"," ")</f>
        <v xml:space="preserve"> </v>
      </c>
      <c r="AN381" s="108" t="str">
        <f>IF(SUM(COUNTIFS('Planificación 2026-1'!F:F,"FILIAL",'Planificación 2026-1'!W:W,C381,'Planificación 2026-1'!H:H,"T2"))&gt;0,"P37"," ")</f>
        <v xml:space="preserve"> </v>
      </c>
      <c r="AO381" s="108" t="str">
        <f>IF(SUM(COUNTIFS('Planificación 2026-1'!F:F,"FILIAL",'Planificación 2026-1'!W:W,C381,'Planificación 2026-1'!H:H,"AE"))&gt;0,"P38"," ")</f>
        <v xml:space="preserve"> </v>
      </c>
      <c r="AP381" s="108" t="str">
        <f>IF(SUM(COUNTIFS('Planificación 2026-1'!F:F,"FILIAL",'Planificación 2026-1'!W:W,C381,'Planificación 2026-1'!H:H,"T4"))&gt;0,"P55"," ")</f>
        <v xml:space="preserve"> </v>
      </c>
      <c r="AQ381" s="108" t="str">
        <f>IF(SUM(COUNTIFS('Planificación 2026-1'!F:F,"SUNAMPE",'Planificación 2026-1'!W:W,C381,'Planificación 2026-1'!H:H,"AF"))&gt;0," P01"," ")</f>
        <v xml:space="preserve"> </v>
      </c>
      <c r="AR381" s="108" t="str">
        <f>IF(SUM(COUNTIFS('Planificación 2026-1'!F:F,"SUNAMPE",'Planificación 2026-1'!W:W,C381,'Planificación 2026-1'!H:H,"EN"))&gt;0,"P02"," ")</f>
        <v xml:space="preserve"> </v>
      </c>
      <c r="AS381" s="108" t="str">
        <f>IF(SUM(COUNTIFS('Planificación 2026-1'!F:F,"SUNAMPE",'Planificación 2026-1'!W:W,C381,'Planificación 2026-1'!H:H,"IS"))&gt;0,"P03"," ")</f>
        <v xml:space="preserve"> </v>
      </c>
      <c r="AT381" s="108" t="str">
        <f>IF(SUM(COUNTIFS('Planificación 2026-1'!F:F,"SUNAMPE",'Planificación 2026-1'!W:W,C381,'Planificación 2026-1'!H:H,"PS"))&gt;0,"P04"," ")</f>
        <v xml:space="preserve"> </v>
      </c>
      <c r="AU381" s="108"/>
      <c r="AV381" s="108" t="str">
        <f>IF(SUM(COUNTIFS('Planificación 2026-1'!F:F,"SUNAMPE",'Planificación 2026-1'!W:W,C381,'Planificación 2026-1'!H:H,"IN"))&gt;0,"P06"," ")</f>
        <v xml:space="preserve"> </v>
      </c>
      <c r="AW381" s="108" t="str">
        <f>IF(SUM(COUNTIFS('Planificación 2026-1'!F:F,"SUNAMPE",'Planificación 2026-1'!W:W,C381,'Planificación 2026-1'!H:H,"CA"))&gt;0,"P07"," ")</f>
        <v xml:space="preserve"> </v>
      </c>
      <c r="AX381" s="108" t="str">
        <f>IF(SUM(COUNTIFS('Planificación 2026-1'!F:F,"SUNAMPE",'Planificación 2026-1'!W:W,C381,'Planificación 2026-1'!H:H,"DE"))&gt;0,"P08"," ")</f>
        <v xml:space="preserve"> </v>
      </c>
      <c r="AY381" s="108" t="str">
        <f>IF(SUM(COUNTIFS('Planificación 2026-1'!F:F,"SUNAMPE",'Planificación 2026-1'!W:W,C381,'Planificación 2026-1'!H:H,"OB"))&gt;0,"P09"," ")</f>
        <v xml:space="preserve"> </v>
      </c>
      <c r="AZ381" s="108" t="str">
        <f>IF(SUM(COUNTIFS('Planificación 2026-1'!F:F,"SUNAMPE",'Planificación 2026-1'!W:W,C381,'Planificación 2026-1'!H:H,"MH"))&gt;0,"P31"," ")</f>
        <v xml:space="preserve"> </v>
      </c>
      <c r="BA381" s="108" t="str">
        <f>IF(SUM(COUNTIFS('Planificación 2026-1'!F:F,"SUNAMPE",'Planificación 2026-1'!W:W,C381,'Planificación 2026-1'!H:H,"IC"))&gt;0,"P32"," ")</f>
        <v xml:space="preserve"> </v>
      </c>
      <c r="BB381" s="108" t="str">
        <f>IF(SUM(COUNTIFS('Planificación 2026-1'!F:F,"SUNAMPE",'Planificación 2026-1'!W:W,C381,'Planificación 2026-1'!H:H,"AR"))&gt;0,"P34"," ")</f>
        <v xml:space="preserve"> </v>
      </c>
      <c r="BC381" s="108" t="str">
        <f>IF(SUM(COUNTIFS('Planificación 2026-1'!F:F,"SUNAMPE",'Planificación 2026-1'!W:W,C381,'Planificación 2026-1'!H:H,"T1"))&gt;0,"P35"," ")</f>
        <v xml:space="preserve"> </v>
      </c>
      <c r="BD381" s="108" t="str">
        <f>IF(SUM(COUNTIFS('Planificación 2026-1'!F:F,"SUNAMPE",'Planificación 2026-1'!W:W,C381,'Planificación 2026-1'!H:H,"T3"))&gt;0,"P36"," ")</f>
        <v xml:space="preserve"> </v>
      </c>
      <c r="BE381" s="108" t="str">
        <f>IF(SUM(COUNTIFS('Planificación 2026-1'!F:F,"SUNAMPE",'Planificación 2026-1'!W:W,C381,'Planificación 2026-1'!H:H,"T2"))&gt;0,"P37"," ")</f>
        <v xml:space="preserve"> </v>
      </c>
      <c r="BF381" s="108" t="str">
        <f>IF(SUM(COUNTIFS('Planificación 2026-1'!F:F,"SUNAMPE",'Planificación 2026-1'!W:W,C381,'Planificación 2026-1'!H:H,"AE"))&gt;0,"P38"," ")</f>
        <v xml:space="preserve"> </v>
      </c>
      <c r="BG381" s="108" t="str">
        <f>IF(SUM(COUNTIFS('Planificación 2026-1'!F:F,"SUNAMPE",'Planificación 2026-1'!W:W,C381,'Planificación 2026-1'!H:H,"T4"))&gt;0,"P55"," ")</f>
        <v xml:space="preserve"> </v>
      </c>
      <c r="BH381" s="108" t="str">
        <f>IF(SUM(COUNTIFS('Planificación 2026-1'!F:F,"HUAURA",'Planificación 2026-1'!W:W,C381,'Planificación 2026-1'!H:H,"AF"))&gt;0," P01"," ")</f>
        <v xml:space="preserve"> </v>
      </c>
      <c r="BI381" s="108" t="str">
        <f>IF(SUM(COUNTIFS('Planificación 2026-1'!F:F,"HUAURA",'Planificación 2026-1'!W:W,C381,'Planificación 2026-1'!H:H,"EN"))&gt;0,"P02"," ")</f>
        <v xml:space="preserve"> </v>
      </c>
      <c r="BJ381" s="108" t="str">
        <f>IF(SUM(COUNTIFS('Planificación 2026-1'!F:F,"HUAURA",'Planificación 2026-1'!W:W,C381,'Planificación 2026-1'!H:H,"IS"))&gt;0,"P03"," ")</f>
        <v xml:space="preserve"> </v>
      </c>
      <c r="BK381" s="108" t="str">
        <f>IF(SUM(COUNTIFS('Planificación 2026-1'!F:F,"HUAURA",'Planificación 2026-1'!W:W,C381,'Planificación 2026-1'!H:H,"PS"))&gt;0,"P04"," ")</f>
        <v xml:space="preserve"> </v>
      </c>
      <c r="BL381" s="108"/>
      <c r="BM381" s="108" t="str">
        <f>IF(SUM(COUNTIFS('Planificación 2026-1'!F:F,"HUAURA",'Planificación 2026-1'!W:W,C381,'Planificación 2026-1'!H:H,"IN"))&gt;0,"P06"," ")</f>
        <v xml:space="preserve"> </v>
      </c>
      <c r="BN381" s="108" t="str">
        <f>IF(SUM(COUNTIFS('Planificación 2026-1'!F:F,"HUAURA",'Planificación 2026-1'!W:W,C381,'Planificación 2026-1'!H:H,"CA"))&gt;0,"P07"," ")</f>
        <v xml:space="preserve"> </v>
      </c>
      <c r="BO381" s="108" t="str">
        <f>IF(SUM(COUNTIFS('Planificación 2026-1'!F:F,"HUAURA",'Planificación 2026-1'!W:W,C381,'Planificación 2026-1'!H:H,"DE"))&gt;0,"P08"," ")</f>
        <v xml:space="preserve"> </v>
      </c>
      <c r="BP381" s="108" t="str">
        <f>IF(SUM(COUNTIFS('Planificación 2026-1'!F:F,"HUAURA",'Planificación 2026-1'!W:W,C381,'Planificación 2026-1'!H:H,"OB"))&gt;0,"P09"," ")</f>
        <v xml:space="preserve"> </v>
      </c>
      <c r="BQ381" s="108" t="str">
        <f>IF(SUM(COUNTIFS('Planificación 2026-1'!F:F,"HUAURA",'Planificación 2026-1'!W:W,C381,'Planificación 2026-1'!H:H,"MH"))&gt;0,"P31"," ")</f>
        <v xml:space="preserve"> </v>
      </c>
      <c r="BR381" s="108" t="str">
        <f>IF(SUM(COUNTIFS('Planificación 2026-1'!F:F,"HUAURA",'Planificación 2026-1'!W:W,C381,'Planificación 2026-1'!H:H,"IC"))&gt;0,"P32"," ")</f>
        <v xml:space="preserve"> </v>
      </c>
      <c r="BS381" s="108" t="str">
        <f>IF(SUM(COUNTIFS('Planificación 2026-1'!F:F,"HUAURA",'Planificación 2026-1'!W:W,C381,'Planificación 2026-1'!H:H,"AR"))&gt;0,"P34"," ")</f>
        <v xml:space="preserve"> </v>
      </c>
      <c r="BT381" s="108" t="str">
        <f>IF(SUM(COUNTIFS('Planificación 2026-1'!F:F,"HUAURA",'Planificación 2026-1'!W:W,C381,'Planificación 2026-1'!H:H,"T1"))&gt;0,"P35"," ")</f>
        <v xml:space="preserve"> </v>
      </c>
      <c r="BU381" s="108" t="str">
        <f>IF(SUM(COUNTIFS('Planificación 2026-1'!F:F,"HUAURA",'Planificación 2026-1'!W:W,C381,'Planificación 2026-1'!H:H,"T3"))&gt;0,"P36"," ")</f>
        <v xml:space="preserve"> </v>
      </c>
      <c r="BV381" s="108" t="str">
        <f>IF(SUM(COUNTIFS('Planificación 2026-1'!F:F,"HUAURA",'Planificación 2026-1'!W:W,C381,'Planificación 2026-1'!H:H,"T2"))&gt;0,"P37"," ")</f>
        <v xml:space="preserve"> </v>
      </c>
      <c r="BW381" s="108" t="str">
        <f>IF(SUM(COUNTIFS('Planificación 2026-1'!F:F,"HUAURA",'Planificación 2026-1'!W:W,C381,'Planificación 2026-1'!H:H,"AE"))&gt;0,"P38"," ")</f>
        <v xml:space="preserve"> </v>
      </c>
      <c r="BX381" s="108" t="str">
        <f>IF(SUM(COUNTIFS('Planificación 2026-1'!F:F,"HUAURA",'Planificación 2026-1'!W:W,C381,'Planificación 2026-1'!H:H,"T4"))&gt;0,"P55"," ")</f>
        <v xml:space="preserve"> </v>
      </c>
      <c r="BY381" s="109">
        <f>SUMIFS('Planificación 2026-1'!R:R,'Planificación 2026-1'!W:W,C381,'Planificación 2026-1'!H:H,"AF",'Planificación 2026-1'!I:I,"&gt;2")</f>
        <v>0</v>
      </c>
      <c r="BZ381" s="109">
        <f>SUMIFS('Planificación 2026-1'!R:R,'Planificación 2026-1'!W:W,C381,'Planificación 2026-1'!H:H,"EN",'Planificación 2026-1'!I:I,"&gt;2")</f>
        <v>0</v>
      </c>
      <c r="CA381" s="109">
        <f>SUMIFS('Planificación 2026-1'!R:R,'Planificación 2026-1'!W:W,C381,'Planificación 2026-1'!H:H,"IS",'Planificación 2026-1'!I:I,"&gt;2")</f>
        <v>0</v>
      </c>
      <c r="CB381" s="109">
        <f>SUMIFS('Planificación 2026-1'!R:R,'Planificación 2026-1'!W:W,C381,'Planificación 2026-1'!H:H,"PS",'Planificación 2026-1'!I:I,"&gt;2")</f>
        <v>0</v>
      </c>
      <c r="CC381" s="109">
        <f>SUMIFS('Planificación 2026-1'!R:R,'Planificación 2026-1'!W:W,C381,'Planificación 2026-1'!H:H,"IN",'Planificación 2026-1'!I:I,"&gt;2")</f>
        <v>0</v>
      </c>
      <c r="CD381" s="109">
        <f>SUMIFS('Planificación 2026-1'!R:R,'Planificación 2026-1'!W:W,C381,'Planificación 2026-1'!H:H,"CA",'Planificación 2026-1'!I:I,"&gt;2")</f>
        <v>0</v>
      </c>
      <c r="CE381" s="109">
        <f>SUMIFS('Planificación 2026-1'!R:R,'Planificación 2026-1'!W:W,C381,'Planificación 2026-1'!H:H,"DE",'Planificación 2026-1'!I:I,"&gt;2")</f>
        <v>0</v>
      </c>
      <c r="CF381" s="109">
        <f>SUMIFS('Planificación 2026-1'!R:R,'Planificación 2026-1'!W:W,C381,'Planificación 2026-1'!H:H,"OB",'Planificación 2026-1'!I:I,"&gt;2")</f>
        <v>0</v>
      </c>
      <c r="CG381" s="109">
        <f>SUMIFS('Planificación 2026-1'!R:R,'Planificación 2026-1'!W:W,C381,'Planificación 2026-1'!H:H,"MH",'Planificación 2026-1'!I:I,"&gt;2")</f>
        <v>0</v>
      </c>
      <c r="CH381" s="109">
        <f>SUMIFS('Planificación 2026-1'!R:R,'Planificación 2026-1'!W:W,C381,'Planificación 2026-1'!H:H,"IC",'Planificación 2026-1'!I:I,"&gt;2")</f>
        <v>0</v>
      </c>
      <c r="CI381" s="109">
        <f>SUMIFS('Planificación 2026-1'!R:R,'Planificación 2026-1'!W:W,C381,'Planificación 2026-1'!H:H,"AR",'Planificación 2026-1'!I:I,"&gt;2")</f>
        <v>0</v>
      </c>
      <c r="CJ381" s="109">
        <f>SUMIFS('Planificación 2026-1'!R:R,'Planificación 2026-1'!W:W,C381,'Planificación 2026-1'!H:H,"T1",'Planificación 2026-1'!I:I,"&gt;2")</f>
        <v>0</v>
      </c>
      <c r="CK381" s="109">
        <f>SUMIFS('Planificación 2026-1'!R:R,'Planificación 2026-1'!W:W,C381,'Planificación 2026-1'!H:H,"T3",'Planificación 2026-1'!I:I,"&gt;2")</f>
        <v>0</v>
      </c>
      <c r="CL381" s="109">
        <f>SUMIFS('Planificación 2026-1'!R:R,'Planificación 2026-1'!W:W,C381,'Planificación 2026-1'!H:H,"T2",'Planificación 2026-1'!I:I,"&gt;2")</f>
        <v>0</v>
      </c>
      <c r="CM381" s="109">
        <f>SUMIFS('Planificación 2026-1'!R:R,'Planificación 2026-1'!W:W,C381,'Planificación 2026-1'!H:H,"AE",'Planificación 2026-1'!I:I,"&gt;2")</f>
        <v>0</v>
      </c>
      <c r="CN381" s="109">
        <f>SUMIFS('Planificación 2026-1'!R:R,'Planificación 2026-1'!W:W,C381,'Planificación 2026-1'!H:H,"T4",'Planificación 2026-1'!I:I,"&gt;2")</f>
        <v>0</v>
      </c>
      <c r="CO381" s="109">
        <f>SUMIFS('Planificación 2026-1'!R:R,'Planificación 2026-1'!W:W,C381,'Planificación 2026-1'!H:H,"AF",'Planificación 2026-1'!I:I,"&lt;3")</f>
        <v>0</v>
      </c>
      <c r="CP381" s="109">
        <f>SUMIFS('Planificación 2026-1'!R:R,'Planificación 2026-1'!W:W,C381,'Planificación 2026-1'!H:H,"EN",'Planificación 2026-1'!I:I,"&lt;3")</f>
        <v>0</v>
      </c>
      <c r="CQ381" s="109">
        <f>SUMIFS('Planificación 2026-1'!R:R,'Planificación 2026-1'!W:W,C381,'Planificación 2026-1'!H:H,"IS",'Planificación 2026-1'!I:I,"&lt;3")</f>
        <v>0</v>
      </c>
      <c r="CR381" s="109">
        <f>SUMIFS('Planificación 2026-1'!R:R,'Planificación 2026-1'!W:W,C381,'Planificación 2026-1'!H:H,"PS",'Planificación 2026-1'!I:I,"&lt;3")</f>
        <v>0</v>
      </c>
      <c r="CS381" s="109">
        <f>SUMIFS('Planificación 2026-1'!R:R,'Planificación 2026-1'!W:W,C381,'Planificación 2026-1'!H:H,"IN",'Planificación 2026-1'!I:I,"&lt;3")</f>
        <v>0</v>
      </c>
      <c r="CT381" s="109">
        <f>SUMIFS('Planificación 2026-1'!R:R,'Planificación 2026-1'!W:W,C381,'Planificación 2026-1'!H:H,"CA",'Planificación 2026-1'!I:I,"&lt;3")</f>
        <v>0</v>
      </c>
      <c r="CU381" s="109">
        <f>SUMIFS('Planificación 2026-1'!R:R,'Planificación 2026-1'!W:W,C381,'Planificación 2026-1'!H:H,"DE",'Planificación 2026-1'!I:I,"&lt;3")</f>
        <v>0</v>
      </c>
      <c r="CV381" s="109">
        <f>SUMIFS('Planificación 2026-1'!R:R,'Planificación 2026-1'!W:W,C381,'Planificación 2026-1'!H:H,"OB",'Planificación 2026-1'!I:I,"&lt;3")</f>
        <v>0</v>
      </c>
      <c r="CW381" s="109">
        <f>SUMIFS('Planificación 2026-1'!R:R,'Planificación 2026-1'!W:W,C381,'Planificación 2026-1'!H:H,"MH",'Planificación 2026-1'!I:I,"&lt;3")</f>
        <v>0</v>
      </c>
      <c r="CX381" s="109">
        <f>SUMIFS('Planificación 2026-1'!R:R,'Planificación 2026-1'!W:W,C381,'Planificación 2026-1'!H:H,"IC",'Planificación 2026-1'!I:I,"&lt;3")</f>
        <v>0</v>
      </c>
      <c r="CY381" s="109">
        <f>SUMIFS('Planificación 2026-1'!R:R,'Planificación 2026-1'!W:W,C381,'Planificación 2026-1'!H:H,"AR",'Planificación 2026-1'!I:I,"&lt;3")</f>
        <v>0</v>
      </c>
      <c r="CZ381" s="109">
        <f>SUMIFS('Planificación 2026-1'!R:R,'Planificación 2026-1'!W:W,C381,'Planificación 2026-1'!H:H,"T1",'Planificación 2026-1'!I:I,"&lt;3")</f>
        <v>0</v>
      </c>
      <c r="DA381" s="109">
        <f>SUMIFS('Planificación 2026-1'!R:R,'Planificación 2026-1'!W:W,C381,'Planificación 2026-1'!H:H,"T3",'Planificación 2026-1'!I:I,"&lt;3")</f>
        <v>0</v>
      </c>
      <c r="DB381" s="109">
        <f>SUMIFS('Planificación 2026-1'!R:R,'Planificación 2026-1'!W:W,C381,'Planificación 2026-1'!H:H,"T2",'Planificación 2026-1'!I:I,"&lt;3")</f>
        <v>0</v>
      </c>
      <c r="DC381" s="109">
        <f>SUMIFS('Planificación 2026-1'!R:R,'Planificación 2026-1'!W:W,C381,'Planificación 2026-1'!H:H,"AE",'Planificación 2026-1'!I:I,"&lt;3")</f>
        <v>0</v>
      </c>
      <c r="DD381" s="109">
        <f>SUMIFS('Planificación 2026-1'!R:R,'Planificación 2026-1'!W:W,C381,'Planificación 2026-1'!H:H,"T4",'Planificación 2026-1'!I:I,"&lt;3")</f>
        <v>0</v>
      </c>
      <c r="DE381" s="108" t="str">
        <f t="shared" si="54"/>
        <v/>
      </c>
      <c r="DF381" s="41">
        <f>IF(C381="","",SUMIFS('Planificación 2026-1'!R:R,'Planificación 2026-1'!W:W,C381,'Planificación 2026-1'!F:F,"PRINCIPAL",'Planificación 2026-1'!X:X,"VIRTUAL"))</f>
        <v>0</v>
      </c>
      <c r="DG381" s="41">
        <f>IF(C381="","",SUMIFS('Planificación 2026-1'!R:R,'Planificación 2026-1'!W:W,C381,'Planificación 2026-1'!F:F,"PRINCIPAL",'Planificación 2026-1'!X:X,"PRESENCIAL"))</f>
        <v>0</v>
      </c>
      <c r="DH381" s="41">
        <f>IF(C381="","",SUMIFS('Planificación 2026-1'!R:R,'Planificación 2026-1'!W:W,C381,'Planificación 2026-1'!F:F,"PRINCIPAL",'Planificación 2026-1'!X:X,"HIBRIDO PRESENCIAL"))</f>
        <v>0</v>
      </c>
      <c r="DI381" s="108" t="str">
        <f t="shared" si="55"/>
        <v/>
      </c>
      <c r="DJ381" s="108">
        <f>IF(C381="","",SUMIFS('Planificación 2026-1'!R:R,'Planificación 2026-1'!W:W,C381,'Planificación 2026-1'!F:F,"FILIAL",'Planificación 2026-1'!X:X,"VIRTUAL"))</f>
        <v>0</v>
      </c>
      <c r="DK381" s="110">
        <f>IF(C381="","",SUMIFS('Planificación 2026-1'!R:R,'Planificación 2026-1'!W:W,C381,'Planificación 2026-1'!F:F,"FILIAL",'Planificación 2026-1'!X:X,"PRESENCIAL"))</f>
        <v>0</v>
      </c>
      <c r="DL381" s="61">
        <f>IF(C381="","",SUMIFS('Planificación 2026-1'!R:R,'Planificación 2026-1'!W:W,C381,'Planificación 2026-1'!F:F,"FILIAL",'Planificación 2026-1'!X:X,"HIBRIDO PRESENCIAL"))</f>
        <v>0</v>
      </c>
      <c r="DM381" s="111" t="str">
        <f t="shared" si="56"/>
        <v/>
      </c>
      <c r="DN381" s="108">
        <f>IF(C381="","",SUMIFS('Planificación 2026-1'!R:R,'Planificación 2026-1'!W:W,C381,'Planificación 2026-1'!F:F,"SUNAMPE",'Planificación 2026-1'!X:X,"VIRTUAL"))</f>
        <v>0</v>
      </c>
      <c r="DO381" s="61">
        <f>IF(C381="","",SUMIFS('Planificación 2026-1'!R:R,'Planificación 2026-1'!W:W,C381,'Planificación 2026-1'!F:F,"SUNAMPE",'Planificación 2026-1'!X:X,"PRESENCIAL"))</f>
        <v>0</v>
      </c>
      <c r="DP381" s="111" t="str">
        <f t="shared" si="57"/>
        <v/>
      </c>
      <c r="DQ381" s="108">
        <f>IF(C381="","",SUMIFS('Planificación 2026-1'!R:R,'Planificación 2026-1'!W:W,C381,'Planificación 2026-1'!F:F,"HUAURA",'Planificación 2026-1'!X:X,"VIRTUAL"))</f>
        <v>0</v>
      </c>
      <c r="DR381" s="61">
        <f>IF(C381="","",SUMIFS('Planificación 2026-1'!R:R,'Planificación 2026-1'!W:W,C381,'Planificación 2026-1'!F:F,"HUAURA",'Planificación 2026-1'!X:X,"PRESENCIAL"))</f>
        <v>0</v>
      </c>
      <c r="DS381" s="76">
        <f>SUMIFS('Planificación 2026-1'!R:R,'Planificación 2026-1'!W:W,C381,'Planificación 2026-1'!F:F,"PRINCIPAL",'Planificación 2026-1'!X:X,"VIRTUAL",'Planificación 2026-1'!I:I,"&gt;2")</f>
        <v>0</v>
      </c>
      <c r="DT381" s="76">
        <f>SUMIFS('Planificación 2026-1'!R:R,'Planificación 2026-1'!W:W,C381,'Planificación 2026-1'!F:F,"PRINCIPAL",'Planificación 2026-1'!X:X,"&lt;&gt;VIRTUAL",'Planificación 2026-1'!I:I,"&gt;2")</f>
        <v>0</v>
      </c>
      <c r="DU381" s="76">
        <f>SUMIFS('Planificación 2026-1'!R:R,'Planificación 2026-1'!W:W,C381,'Planificación 2026-1'!F:F,"SUNAMPE",'Planificación 2026-1'!X:X,"VIRTUAL",'Planificación 2026-1'!I:I,"&gt;2")</f>
        <v>0</v>
      </c>
      <c r="DV381" s="76">
        <f>SUMIFS('Planificación 2026-1'!R:R,'Planificación 2026-1'!W:W,C381,'Planificación 2026-1'!F:F,"SUNAMPE",'Planificación 2026-1'!X:X,"&lt;&gt;VIRTUAL",'Planificación 2026-1'!I:I,"&gt;2")</f>
        <v>0</v>
      </c>
      <c r="DW381" s="76">
        <f>SUMIFS('Planificación 2026-1'!R:R,'Planificación 2026-1'!W:W,C381,'Planificación 2026-1'!F:F,"FILIAL",'Planificación 2026-1'!X:X,"VIRTUAL",'Planificación 2026-1'!I:I,"&gt;2")</f>
        <v>0</v>
      </c>
      <c r="DX381" s="76">
        <f>SUMIFS('Planificación 2026-1'!R:R,'Planificación 2026-1'!W:W,C381,'Planificación 2026-1'!F:F,"FILIAL",'Planificación 2026-1'!X:X,"&lt;&gt;VIRTUAL",'Planificación 2026-1'!I:I,"&gt;2")</f>
        <v>0</v>
      </c>
      <c r="DY381" s="76">
        <f>SUMIFS('Planificación 2026-1'!R:R,'Planificación 2026-1'!W:W,C381,'Planificación 2026-1'!F:F,"PORUMA",'Planificación 2026-1'!X:X,"VIRTUAL",'Planificación 2026-1'!I:I,"&gt;2")</f>
        <v>0</v>
      </c>
      <c r="DZ381" s="76">
        <f>SUMIFS('Planificación 2026-1'!R:R,'Planificación 2026-1'!W:W,C381,'Planificación 2026-1'!F:F,"PORUMA",'Planificación 2026-1'!X:X,"&lt;&gt;VIRTUAL",'Planificación 2026-1'!I:I,"&gt;2")</f>
        <v>0</v>
      </c>
      <c r="EA381" s="76">
        <f>SUMIFS('Planificación 2026-1'!R:R,'Planificación 2026-1'!W:W,C381,'Planificación 2026-1'!F:F,"HUAURA",'Planificación 2026-1'!X:X,"VIRTUAL",'Planificación 2026-1'!I:I,"&gt;2")</f>
        <v>0</v>
      </c>
      <c r="EB381" s="76">
        <f>SUMIFS('Planificación 2026-1'!R:R,'Planificación 2026-1'!W:W,C381,'Planificación 2026-1'!F:F,"HUAURA",'Planificación 2026-1'!X:X,"&lt;&gt;VIRTUAL",'Planificación 2026-1'!I:I,"&gt;2")</f>
        <v>0</v>
      </c>
      <c r="EC381" s="76">
        <f>SUMIFS('Planificación 2026-1'!R:R,'Planificación 2026-1'!W:W,C381,'Planificación 2026-1'!F:F,"PRINCIPAL",'Planificación 2026-1'!X:X,"VIRTUAL",'Planificación 2026-1'!I:I,"&lt;3")</f>
        <v>0</v>
      </c>
      <c r="ED381" s="76">
        <f>SUMIFS('Planificación 2026-1'!R:R,'Planificación 2026-1'!W:W,C381,'Planificación 2026-1'!F:F,"PRINCIPAL",'Planificación 2026-1'!X:X,"&lt;&gt;VIRTUAL",'Planificación 2026-1'!I:I,"&lt;3")</f>
        <v>0</v>
      </c>
      <c r="EE381" s="76">
        <f>SUMIFS('Planificación 2026-1'!R:R,'Planificación 2026-1'!W:W,C381,'Planificación 2026-1'!F:F,"SUNAMPE",'Planificación 2026-1'!X:X,"VIRTUAL",'Planificación 2026-1'!I:I,"&lt;3")</f>
        <v>0</v>
      </c>
      <c r="EF381" s="76">
        <f>SUMIFS('Planificación 2026-1'!R:R,'Planificación 2026-1'!W:W,C381,'Planificación 2026-1'!F:F,"SUNAMPE",'Planificación 2026-1'!X:X,"&lt;&gt;VIRTUAL",'Planificación 2026-1'!I:I,"&lt;3")</f>
        <v>0</v>
      </c>
      <c r="EG381" s="76">
        <f>SUMIFS('Planificación 2026-1'!R:R,'Planificación 2026-1'!W:W,C381,'Planificación 2026-1'!F:F,"FILIAL",'Planificación 2026-1'!X:X,"VIRTUAL",'Planificación 2026-1'!I:I,"&lt;3")</f>
        <v>0</v>
      </c>
      <c r="EH381" s="76">
        <f>SUMIFS('Planificación 2026-1'!R:R,'Planificación 2026-1'!W:W,C381,'Planificación 2026-1'!F:F,"FILIAL",'Planificación 2026-1'!X:X,"&lt;&gt;VIRTUAL",'Planificación 2026-1'!I:I,"&lt;3")</f>
        <v>0</v>
      </c>
      <c r="EI381" s="76">
        <f>SUMIFS('Planificación 2026-1'!R:R,'Planificación 2026-1'!W:W,C381,'Planificación 2026-1'!F:F,"PORUMA",'Planificación 2026-1'!X:X,"VIRTUAL",'Planificación 2026-1'!I:I,"&lt;3")</f>
        <v>0</v>
      </c>
      <c r="EJ381" s="76">
        <f>SUMIFS('Planificación 2026-1'!R:R,'Planificación 2026-1'!W:W,C381,'Planificación 2026-1'!F:F,"PORUMA",'Planificación 2026-1'!X:X,"&lt;&gt;VIRTUAL",'Planificación 2026-1'!I:I,"&lt;3")</f>
        <v>0</v>
      </c>
      <c r="EK381" s="76">
        <f>SUMIFS('Planificación 2026-1'!R:R,'Planificación 2026-1'!W:W,C381,'Planificación 2026-1'!F:F,"HUAURA",'Planificación 2026-1'!X:X,"VIRTUAL",'Planificación 2026-1'!I:I,"&lt;3")</f>
        <v>0</v>
      </c>
      <c r="EL381" s="76">
        <f>SUMIFS('Planificación 2026-1'!R:R,'Planificación 2026-1'!W:W,C381,'Planificación 2026-1'!F:F,"HUAURA",'Planificación 2026-1'!X:X,"&lt;&gt;VIRTUAL",'Planificación 2026-1'!I:I,"&lt;3")</f>
        <v>0</v>
      </c>
      <c r="EM381" s="76"/>
      <c r="EN381" s="76">
        <f t="shared" si="50"/>
        <v>0</v>
      </c>
      <c r="EO381" s="76">
        <f t="shared" si="51"/>
        <v>0</v>
      </c>
      <c r="EP381" s="76" t="b">
        <f t="shared" si="52"/>
        <v>1</v>
      </c>
      <c r="EQ381" s="76" t="str">
        <f t="shared" si="53"/>
        <v/>
      </c>
      <c r="ER381" s="76" t="str">
        <f t="shared" si="58"/>
        <v>PRESENCIAL</v>
      </c>
    </row>
    <row r="382" spans="1:148" hidden="1">
      <c r="A382" s="83"/>
      <c r="B382" s="119">
        <v>379</v>
      </c>
      <c r="C382" s="115" t="s">
        <v>555</v>
      </c>
      <c r="D382" s="112">
        <f>SUMIF('Planificación 2026-1'!W:W,C382,'Planificación 2026-1'!R:R)</f>
        <v>0</v>
      </c>
      <c r="E382" s="114" t="s">
        <v>170</v>
      </c>
      <c r="F382" s="115" t="s">
        <v>171</v>
      </c>
      <c r="G382" s="115" t="s">
        <v>153</v>
      </c>
      <c r="H382" s="115" t="s">
        <v>128</v>
      </c>
      <c r="I382" s="107" t="str">
        <f>IF(SUM(COUNTIFS('Planificación 2026-1'!F:F,"PRINCIPAL",'Planificación 2026-1'!W:W,C382,'Planificación 2026-1'!H:H,"AF"))&gt;0,"P01"," ")</f>
        <v xml:space="preserve"> </v>
      </c>
      <c r="J382" s="108" t="str">
        <f>IF(SUM(COUNTIFS('Planificación 2026-1'!F:F,"PRINCIPAL",'Planificación 2026-1'!W:W,C382,'Planificación 2026-1'!H:H,"EN"))&gt;0,"P02"," ")</f>
        <v xml:space="preserve"> </v>
      </c>
      <c r="K382" s="108" t="str">
        <f>IF(SUM(COUNTIFS('Planificación 2026-1'!F:F,"PRINCIPAL",'Planificación 2026-1'!W:W,C382,'Planificación 2026-1'!H:H,"IS"))&gt;0,"P03"," ")</f>
        <v xml:space="preserve"> </v>
      </c>
      <c r="L382" s="108" t="str">
        <f>IF(SUM(COUNTIFS('Planificación 2026-1'!F:F,"PRINCIPAL",'Planificación 2026-1'!W:W,C382,'Planificación 2026-1'!H:H,"PS"))&gt;0,"P04"," ")</f>
        <v xml:space="preserve"> </v>
      </c>
      <c r="M382" s="108"/>
      <c r="N382" s="108" t="str">
        <f>IF(SUM(COUNTIFS('Planificación 2026-1'!F:F,"PRINCIPAL",'Planificación 2026-1'!W:W,C382,'Planificación 2026-1'!H:H,"IN"))&gt;0,"P06"," ")</f>
        <v xml:space="preserve"> </v>
      </c>
      <c r="O382" s="108" t="str">
        <f>IF(SUM(COUNTIFS('Planificación 2026-1'!F:F,"PRINCIPAL",'Planificación 2026-1'!W:W,C382,'Planificación 2026-1'!H:H,"CA"))&gt;0,"P07"," ")</f>
        <v xml:space="preserve"> </v>
      </c>
      <c r="P382" s="108" t="str">
        <f>IF(SUM(COUNTIFS('Planificación 2026-1'!F:F,"PRINCIPAL",'Planificación 2026-1'!W:W,C382,'Planificación 2026-1'!H:H,"DE"))&gt;0,"P08"," ")</f>
        <v xml:space="preserve"> </v>
      </c>
      <c r="Q382" s="108" t="str">
        <f>IF(SUM(COUNTIFS('Planificación 2026-1'!F:F,"PRINCIPAL",'Planificación 2026-1'!W:W,C382,'Planificación 2026-1'!H:H,"OB"))&gt;0,"P09"," ")</f>
        <v xml:space="preserve"> </v>
      </c>
      <c r="R382" s="108" t="str">
        <f>IF(SUM(COUNTIFS('Planificación 2026-1'!F:F,"PRINCIPAL",'Planificación 2026-1'!W:W,C382,'Planificación 2026-1'!H:H,"MH"))&gt;0,"P31"," ")</f>
        <v xml:space="preserve"> </v>
      </c>
      <c r="S382" s="108" t="str">
        <f>IF(SUM(COUNTIFS('Planificación 2026-1'!F:F,"PRINCIPAL",'Planificación 2026-1'!W:W,C382,'Planificación 2026-1'!H:H,"IC"))&gt;0,"P32"," ")</f>
        <v xml:space="preserve"> </v>
      </c>
      <c r="T382" s="108" t="str">
        <f>IF(SUM(COUNTIFS('Planificación 2026-1'!F:F,"PRINCIPAL",'Planificación 2026-1'!W:W,C382,'Planificación 2026-1'!H:H,"AR"))&gt;0,"P34"," ")</f>
        <v xml:space="preserve"> </v>
      </c>
      <c r="U382" s="108" t="str">
        <f>IF(SUM(COUNTIFS('Planificación 2026-1'!F:F,"PRINCIPAL",'Planificación 2026-1'!W:W,C382,'Planificación 2026-1'!H:H,"T1"))&gt;0,"P35"," ")</f>
        <v xml:space="preserve"> </v>
      </c>
      <c r="V382" s="108" t="str">
        <f>IF(SUM(COUNTIFS('Planificación 2026-1'!F:F,"PRINCIPAL",'Planificación 2026-1'!W:W,C382,'Planificación 2026-1'!H:H,"T3"))&gt;0,"P36"," ")</f>
        <v xml:space="preserve"> </v>
      </c>
      <c r="W382" s="108" t="str">
        <f>IF(SUM(COUNTIFS('Planificación 2026-1'!F:F,"PRINCIPAL",'Planificación 2026-1'!W:W,C382,'Planificación 2026-1'!H:H,"T2"))&gt;0,"P37"," ")</f>
        <v xml:space="preserve"> </v>
      </c>
      <c r="X382" s="108" t="str">
        <f>IF(SUM(COUNTIFS('Planificación 2026-1'!F:F,"PRINCIPAL",'Planificación 2026-1'!W:W,C382,'Planificación 2026-1'!H:H,"AE"))&gt;0,"P38"," ")</f>
        <v xml:space="preserve"> </v>
      </c>
      <c r="Y382" s="108" t="str">
        <f>IF(SUM(COUNTIFS('Planificación 2026-1'!F:F,"PRINCIPAL",'Planificación 2026-1'!W:W,C382,'Planificación 2026-1'!H:H,"T4"))&gt;0,"P55"," ")</f>
        <v xml:space="preserve"> </v>
      </c>
      <c r="Z382" s="108" t="str">
        <f>IF(SUM(COUNTIFS('Planificación 2026-1'!F:F,"FILIAL",'Planificación 2026-1'!W:W,C382,'Planificación 2026-1'!H:H,"AF"))&gt;0," P01"," ")</f>
        <v xml:space="preserve"> </v>
      </c>
      <c r="AA382" s="108" t="str">
        <f>IF(SUM(COUNTIFS('Planificación 2026-1'!F:F,"FILIAL",'Planificación 2026-1'!W:W,C382,'Planificación 2026-1'!H:H,"EN"))&gt;0,"P02"," ")</f>
        <v xml:space="preserve"> </v>
      </c>
      <c r="AB382" s="108" t="str">
        <f>IF(SUM(COUNTIFS('Planificación 2026-1'!F:F,"FILIAL",'Planificación 2026-1'!W:W,C382,'Planificación 2026-1'!H:H,"IS"))&gt;0,"P03"," ")</f>
        <v xml:space="preserve"> </v>
      </c>
      <c r="AC382" s="108" t="str">
        <f>IF(SUM(COUNTIFS('Planificación 2026-1'!F:F,"FILIAL",'Planificación 2026-1'!W:W,C382,'Planificación 2026-1'!H:H,"PS"))&gt;0,"P04"," ")</f>
        <v xml:space="preserve"> </v>
      </c>
      <c r="AD382" s="108"/>
      <c r="AE382" s="108" t="str">
        <f>IF(SUM(COUNTIFS('Planificación 2026-1'!F:F,"FILIAL",'Planificación 2026-1'!W:W,C382,'Planificación 2026-1'!H:H,"IN"))&gt;0,"P06"," ")</f>
        <v xml:space="preserve"> </v>
      </c>
      <c r="AF382" s="108" t="str">
        <f>IF(SUM(COUNTIFS('Planificación 2026-1'!F:F,"FILIAL",'Planificación 2026-1'!W:W,C382,'Planificación 2026-1'!H:H,"CA"))&gt;0,"P07"," ")</f>
        <v xml:space="preserve"> </v>
      </c>
      <c r="AG382" s="108" t="str">
        <f>IF(SUM(COUNTIFS('Planificación 2026-1'!F:F,"FILIAL",'Planificación 2026-1'!W:W,C382,'Planificación 2026-1'!H:H,"DE"))&gt;0,"P08"," ")</f>
        <v xml:space="preserve"> </v>
      </c>
      <c r="AH382" s="108" t="str">
        <f>IF(SUM(COUNTIFS('Planificación 2026-1'!F:F,"FILIAL",'Planificación 2026-1'!W:W,C382,'Planificación 2026-1'!H:H,"OB"))&gt;0,"P09"," ")</f>
        <v xml:space="preserve"> </v>
      </c>
      <c r="AI382" s="108" t="str">
        <f>IF(SUM(COUNTIFS('Planificación 2026-1'!F:F,"FILIAL",'Planificación 2026-1'!W:W,C382,'Planificación 2026-1'!H:H,"MH"))&gt;0,"P31"," ")</f>
        <v xml:space="preserve"> </v>
      </c>
      <c r="AJ382" s="108" t="str">
        <f>IF(SUM(COUNTIFS('Planificación 2026-1'!F:F,"FILIAL",'Planificación 2026-1'!W:W,C382,'Planificación 2026-1'!H:H,"IC"))&gt;0,"P32"," ")</f>
        <v xml:space="preserve"> </v>
      </c>
      <c r="AK382" s="108" t="str">
        <f>IF(SUM(COUNTIFS('Planificación 2026-1'!F:F,"FILIAL",'Planificación 2026-1'!W:W,C382,'Planificación 2026-1'!H:H,"AR"))&gt;0,"P34"," ")</f>
        <v xml:space="preserve"> </v>
      </c>
      <c r="AL382" s="108" t="str">
        <f>IF(SUM(COUNTIFS('Planificación 2026-1'!F:F,"FILIAL",'Planificación 2026-1'!W:W,C382,'Planificación 2026-1'!H:H,"T1"))&gt;0,"P35"," ")</f>
        <v xml:space="preserve"> </v>
      </c>
      <c r="AM382" s="108" t="str">
        <f>IF(SUM(COUNTIFS('Planificación 2026-1'!F:F,"FILIAL",'Planificación 2026-1'!W:W,C382,'Planificación 2026-1'!H:H,"T3"))&gt;0,"P36"," ")</f>
        <v xml:space="preserve"> </v>
      </c>
      <c r="AN382" s="108" t="str">
        <f>IF(SUM(COUNTIFS('Planificación 2026-1'!F:F,"FILIAL",'Planificación 2026-1'!W:W,C382,'Planificación 2026-1'!H:H,"T2"))&gt;0,"P37"," ")</f>
        <v xml:space="preserve"> </v>
      </c>
      <c r="AO382" s="108" t="str">
        <f>IF(SUM(COUNTIFS('Planificación 2026-1'!F:F,"FILIAL",'Planificación 2026-1'!W:W,C382,'Planificación 2026-1'!H:H,"AE"))&gt;0,"P38"," ")</f>
        <v xml:space="preserve"> </v>
      </c>
      <c r="AP382" s="108" t="str">
        <f>IF(SUM(COUNTIFS('Planificación 2026-1'!F:F,"FILIAL",'Planificación 2026-1'!W:W,C382,'Planificación 2026-1'!H:H,"T4"))&gt;0,"P55"," ")</f>
        <v xml:space="preserve"> </v>
      </c>
      <c r="AQ382" s="108" t="str">
        <f>IF(SUM(COUNTIFS('Planificación 2026-1'!F:F,"SUNAMPE",'Planificación 2026-1'!W:W,C382,'Planificación 2026-1'!H:H,"AF"))&gt;0," P01"," ")</f>
        <v xml:space="preserve"> </v>
      </c>
      <c r="AR382" s="108" t="str">
        <f>IF(SUM(COUNTIFS('Planificación 2026-1'!F:F,"SUNAMPE",'Planificación 2026-1'!W:W,C382,'Planificación 2026-1'!H:H,"EN"))&gt;0,"P02"," ")</f>
        <v xml:space="preserve"> </v>
      </c>
      <c r="AS382" s="108" t="str">
        <f>IF(SUM(COUNTIFS('Planificación 2026-1'!F:F,"SUNAMPE",'Planificación 2026-1'!W:W,C382,'Planificación 2026-1'!H:H,"IS"))&gt;0,"P03"," ")</f>
        <v xml:space="preserve"> </v>
      </c>
      <c r="AT382" s="108" t="str">
        <f>IF(SUM(COUNTIFS('Planificación 2026-1'!F:F,"SUNAMPE",'Planificación 2026-1'!W:W,C382,'Planificación 2026-1'!H:H,"PS"))&gt;0,"P04"," ")</f>
        <v xml:space="preserve"> </v>
      </c>
      <c r="AU382" s="108"/>
      <c r="AV382" s="108" t="str">
        <f>IF(SUM(COUNTIFS('Planificación 2026-1'!F:F,"SUNAMPE",'Planificación 2026-1'!W:W,C382,'Planificación 2026-1'!H:H,"IN"))&gt;0,"P06"," ")</f>
        <v xml:space="preserve"> </v>
      </c>
      <c r="AW382" s="108" t="str">
        <f>IF(SUM(COUNTIFS('Planificación 2026-1'!F:F,"SUNAMPE",'Planificación 2026-1'!W:W,C382,'Planificación 2026-1'!H:H,"CA"))&gt;0,"P07"," ")</f>
        <v xml:space="preserve"> </v>
      </c>
      <c r="AX382" s="108" t="str">
        <f>IF(SUM(COUNTIFS('Planificación 2026-1'!F:F,"SUNAMPE",'Planificación 2026-1'!W:W,C382,'Planificación 2026-1'!H:H,"DE"))&gt;0,"P08"," ")</f>
        <v xml:space="preserve"> </v>
      </c>
      <c r="AY382" s="108" t="str">
        <f>IF(SUM(COUNTIFS('Planificación 2026-1'!F:F,"SUNAMPE",'Planificación 2026-1'!W:W,C382,'Planificación 2026-1'!H:H,"OB"))&gt;0,"P09"," ")</f>
        <v xml:space="preserve"> </v>
      </c>
      <c r="AZ382" s="108" t="str">
        <f>IF(SUM(COUNTIFS('Planificación 2026-1'!F:F,"SUNAMPE",'Planificación 2026-1'!W:W,C382,'Planificación 2026-1'!H:H,"MH"))&gt;0,"P31"," ")</f>
        <v xml:space="preserve"> </v>
      </c>
      <c r="BA382" s="108" t="str">
        <f>IF(SUM(COUNTIFS('Planificación 2026-1'!F:F,"SUNAMPE",'Planificación 2026-1'!W:W,C382,'Planificación 2026-1'!H:H,"IC"))&gt;0,"P32"," ")</f>
        <v xml:space="preserve"> </v>
      </c>
      <c r="BB382" s="108" t="str">
        <f>IF(SUM(COUNTIFS('Planificación 2026-1'!F:F,"SUNAMPE",'Planificación 2026-1'!W:W,C382,'Planificación 2026-1'!H:H,"AR"))&gt;0,"P34"," ")</f>
        <v xml:space="preserve"> </v>
      </c>
      <c r="BC382" s="108" t="str">
        <f>IF(SUM(COUNTIFS('Planificación 2026-1'!F:F,"SUNAMPE",'Planificación 2026-1'!W:W,C382,'Planificación 2026-1'!H:H,"T1"))&gt;0,"P35"," ")</f>
        <v xml:space="preserve"> </v>
      </c>
      <c r="BD382" s="108" t="str">
        <f>IF(SUM(COUNTIFS('Planificación 2026-1'!F:F,"SUNAMPE",'Planificación 2026-1'!W:W,C382,'Planificación 2026-1'!H:H,"T3"))&gt;0,"P36"," ")</f>
        <v xml:space="preserve"> </v>
      </c>
      <c r="BE382" s="108" t="str">
        <f>IF(SUM(COUNTIFS('Planificación 2026-1'!F:F,"SUNAMPE",'Planificación 2026-1'!W:W,C382,'Planificación 2026-1'!H:H,"T2"))&gt;0,"P37"," ")</f>
        <v xml:space="preserve"> </v>
      </c>
      <c r="BF382" s="108" t="str">
        <f>IF(SUM(COUNTIFS('Planificación 2026-1'!F:F,"SUNAMPE",'Planificación 2026-1'!W:W,C382,'Planificación 2026-1'!H:H,"AE"))&gt;0,"P38"," ")</f>
        <v xml:space="preserve"> </v>
      </c>
      <c r="BG382" s="108" t="str">
        <f>IF(SUM(COUNTIFS('Planificación 2026-1'!F:F,"SUNAMPE",'Planificación 2026-1'!W:W,C382,'Planificación 2026-1'!H:H,"T4"))&gt;0,"P55"," ")</f>
        <v xml:space="preserve"> </v>
      </c>
      <c r="BH382" s="108" t="str">
        <f>IF(SUM(COUNTIFS('Planificación 2026-1'!F:F,"HUAURA",'Planificación 2026-1'!W:W,C382,'Planificación 2026-1'!H:H,"AF"))&gt;0," P01"," ")</f>
        <v xml:space="preserve"> </v>
      </c>
      <c r="BI382" s="108" t="str">
        <f>IF(SUM(COUNTIFS('Planificación 2026-1'!F:F,"HUAURA",'Planificación 2026-1'!W:W,C382,'Planificación 2026-1'!H:H,"EN"))&gt;0,"P02"," ")</f>
        <v xml:space="preserve"> </v>
      </c>
      <c r="BJ382" s="108" t="str">
        <f>IF(SUM(COUNTIFS('Planificación 2026-1'!F:F,"HUAURA",'Planificación 2026-1'!W:W,C382,'Planificación 2026-1'!H:H,"IS"))&gt;0,"P03"," ")</f>
        <v xml:space="preserve"> </v>
      </c>
      <c r="BK382" s="108" t="str">
        <f>IF(SUM(COUNTIFS('Planificación 2026-1'!F:F,"HUAURA",'Planificación 2026-1'!W:W,C382,'Planificación 2026-1'!H:H,"PS"))&gt;0,"P04"," ")</f>
        <v xml:space="preserve"> </v>
      </c>
      <c r="BL382" s="108"/>
      <c r="BM382" s="108" t="str">
        <f>IF(SUM(COUNTIFS('Planificación 2026-1'!F:F,"HUAURA",'Planificación 2026-1'!W:W,C382,'Planificación 2026-1'!H:H,"IN"))&gt;0,"P06"," ")</f>
        <v xml:space="preserve"> </v>
      </c>
      <c r="BN382" s="108" t="str">
        <f>IF(SUM(COUNTIFS('Planificación 2026-1'!F:F,"HUAURA",'Planificación 2026-1'!W:W,C382,'Planificación 2026-1'!H:H,"CA"))&gt;0,"P07"," ")</f>
        <v xml:space="preserve"> </v>
      </c>
      <c r="BO382" s="108" t="str">
        <f>IF(SUM(COUNTIFS('Planificación 2026-1'!F:F,"HUAURA",'Planificación 2026-1'!W:W,C382,'Planificación 2026-1'!H:H,"DE"))&gt;0,"P08"," ")</f>
        <v xml:space="preserve"> </v>
      </c>
      <c r="BP382" s="108" t="str">
        <f>IF(SUM(COUNTIFS('Planificación 2026-1'!F:F,"HUAURA",'Planificación 2026-1'!W:W,C382,'Planificación 2026-1'!H:H,"OB"))&gt;0,"P09"," ")</f>
        <v xml:space="preserve"> </v>
      </c>
      <c r="BQ382" s="108" t="str">
        <f>IF(SUM(COUNTIFS('Planificación 2026-1'!F:F,"HUAURA",'Planificación 2026-1'!W:W,C382,'Planificación 2026-1'!H:H,"MH"))&gt;0,"P31"," ")</f>
        <v xml:space="preserve"> </v>
      </c>
      <c r="BR382" s="108" t="str">
        <f>IF(SUM(COUNTIFS('Planificación 2026-1'!F:F,"HUAURA",'Planificación 2026-1'!W:W,C382,'Planificación 2026-1'!H:H,"IC"))&gt;0,"P32"," ")</f>
        <v xml:space="preserve"> </v>
      </c>
      <c r="BS382" s="108" t="str">
        <f>IF(SUM(COUNTIFS('Planificación 2026-1'!F:F,"HUAURA",'Planificación 2026-1'!W:W,C382,'Planificación 2026-1'!H:H,"AR"))&gt;0,"P34"," ")</f>
        <v xml:space="preserve"> </v>
      </c>
      <c r="BT382" s="108" t="str">
        <f>IF(SUM(COUNTIFS('Planificación 2026-1'!F:F,"HUAURA",'Planificación 2026-1'!W:W,C382,'Planificación 2026-1'!H:H,"T1"))&gt;0,"P35"," ")</f>
        <v xml:space="preserve"> </v>
      </c>
      <c r="BU382" s="108" t="str">
        <f>IF(SUM(COUNTIFS('Planificación 2026-1'!F:F,"HUAURA",'Planificación 2026-1'!W:W,C382,'Planificación 2026-1'!H:H,"T3"))&gt;0,"P36"," ")</f>
        <v xml:space="preserve"> </v>
      </c>
      <c r="BV382" s="108" t="str">
        <f>IF(SUM(COUNTIFS('Planificación 2026-1'!F:F,"HUAURA",'Planificación 2026-1'!W:W,C382,'Planificación 2026-1'!H:H,"T2"))&gt;0,"P37"," ")</f>
        <v xml:space="preserve"> </v>
      </c>
      <c r="BW382" s="108" t="str">
        <f>IF(SUM(COUNTIFS('Planificación 2026-1'!F:F,"HUAURA",'Planificación 2026-1'!W:W,C382,'Planificación 2026-1'!H:H,"AE"))&gt;0,"P38"," ")</f>
        <v xml:space="preserve"> </v>
      </c>
      <c r="BX382" s="108" t="str">
        <f>IF(SUM(COUNTIFS('Planificación 2026-1'!F:F,"HUAURA",'Planificación 2026-1'!W:W,C382,'Planificación 2026-1'!H:H,"T4"))&gt;0,"P55"," ")</f>
        <v xml:space="preserve"> </v>
      </c>
      <c r="BY382" s="109">
        <f>SUMIFS('Planificación 2026-1'!R:R,'Planificación 2026-1'!W:W,C382,'Planificación 2026-1'!H:H,"AF",'Planificación 2026-1'!I:I,"&gt;2")</f>
        <v>0</v>
      </c>
      <c r="BZ382" s="109">
        <f>SUMIFS('Planificación 2026-1'!R:R,'Planificación 2026-1'!W:W,C382,'Planificación 2026-1'!H:H,"EN",'Planificación 2026-1'!I:I,"&gt;2")</f>
        <v>0</v>
      </c>
      <c r="CA382" s="109">
        <f>SUMIFS('Planificación 2026-1'!R:R,'Planificación 2026-1'!W:W,C382,'Planificación 2026-1'!H:H,"IS",'Planificación 2026-1'!I:I,"&gt;2")</f>
        <v>0</v>
      </c>
      <c r="CB382" s="109">
        <f>SUMIFS('Planificación 2026-1'!R:R,'Planificación 2026-1'!W:W,C382,'Planificación 2026-1'!H:H,"PS",'Planificación 2026-1'!I:I,"&gt;2")</f>
        <v>0</v>
      </c>
      <c r="CC382" s="109">
        <f>SUMIFS('Planificación 2026-1'!R:R,'Planificación 2026-1'!W:W,C382,'Planificación 2026-1'!H:H,"IN",'Planificación 2026-1'!I:I,"&gt;2")</f>
        <v>0</v>
      </c>
      <c r="CD382" s="109">
        <f>SUMIFS('Planificación 2026-1'!R:R,'Planificación 2026-1'!W:W,C382,'Planificación 2026-1'!H:H,"CA",'Planificación 2026-1'!I:I,"&gt;2")</f>
        <v>0</v>
      </c>
      <c r="CE382" s="109">
        <f>SUMIFS('Planificación 2026-1'!R:R,'Planificación 2026-1'!W:W,C382,'Planificación 2026-1'!H:H,"DE",'Planificación 2026-1'!I:I,"&gt;2")</f>
        <v>0</v>
      </c>
      <c r="CF382" s="109">
        <f>SUMIFS('Planificación 2026-1'!R:R,'Planificación 2026-1'!W:W,C382,'Planificación 2026-1'!H:H,"OB",'Planificación 2026-1'!I:I,"&gt;2")</f>
        <v>0</v>
      </c>
      <c r="CG382" s="109">
        <f>SUMIFS('Planificación 2026-1'!R:R,'Planificación 2026-1'!W:W,C382,'Planificación 2026-1'!H:H,"MH",'Planificación 2026-1'!I:I,"&gt;2")</f>
        <v>0</v>
      </c>
      <c r="CH382" s="109">
        <f>SUMIFS('Planificación 2026-1'!R:R,'Planificación 2026-1'!W:W,C382,'Planificación 2026-1'!H:H,"IC",'Planificación 2026-1'!I:I,"&gt;2")</f>
        <v>0</v>
      </c>
      <c r="CI382" s="109">
        <f>SUMIFS('Planificación 2026-1'!R:R,'Planificación 2026-1'!W:W,C382,'Planificación 2026-1'!H:H,"AR",'Planificación 2026-1'!I:I,"&gt;2")</f>
        <v>0</v>
      </c>
      <c r="CJ382" s="109">
        <f>SUMIFS('Planificación 2026-1'!R:R,'Planificación 2026-1'!W:W,C382,'Planificación 2026-1'!H:H,"T1",'Planificación 2026-1'!I:I,"&gt;2")</f>
        <v>0</v>
      </c>
      <c r="CK382" s="109">
        <f>SUMIFS('Planificación 2026-1'!R:R,'Planificación 2026-1'!W:W,C382,'Planificación 2026-1'!H:H,"T3",'Planificación 2026-1'!I:I,"&gt;2")</f>
        <v>0</v>
      </c>
      <c r="CL382" s="109">
        <f>SUMIFS('Planificación 2026-1'!R:R,'Planificación 2026-1'!W:W,C382,'Planificación 2026-1'!H:H,"T2",'Planificación 2026-1'!I:I,"&gt;2")</f>
        <v>0</v>
      </c>
      <c r="CM382" s="109">
        <f>SUMIFS('Planificación 2026-1'!R:R,'Planificación 2026-1'!W:W,C382,'Planificación 2026-1'!H:H,"AE",'Planificación 2026-1'!I:I,"&gt;2")</f>
        <v>0</v>
      </c>
      <c r="CN382" s="109">
        <f>SUMIFS('Planificación 2026-1'!R:R,'Planificación 2026-1'!W:W,C382,'Planificación 2026-1'!H:H,"T4",'Planificación 2026-1'!I:I,"&gt;2")</f>
        <v>0</v>
      </c>
      <c r="CO382" s="109">
        <f>SUMIFS('Planificación 2026-1'!R:R,'Planificación 2026-1'!W:W,C382,'Planificación 2026-1'!H:H,"AF",'Planificación 2026-1'!I:I,"&lt;3")</f>
        <v>0</v>
      </c>
      <c r="CP382" s="109">
        <f>SUMIFS('Planificación 2026-1'!R:R,'Planificación 2026-1'!W:W,C382,'Planificación 2026-1'!H:H,"EN",'Planificación 2026-1'!I:I,"&lt;3")</f>
        <v>0</v>
      </c>
      <c r="CQ382" s="109">
        <f>SUMIFS('Planificación 2026-1'!R:R,'Planificación 2026-1'!W:W,C382,'Planificación 2026-1'!H:H,"IS",'Planificación 2026-1'!I:I,"&lt;3")</f>
        <v>0</v>
      </c>
      <c r="CR382" s="109">
        <f>SUMIFS('Planificación 2026-1'!R:R,'Planificación 2026-1'!W:W,C382,'Planificación 2026-1'!H:H,"PS",'Planificación 2026-1'!I:I,"&lt;3")</f>
        <v>0</v>
      </c>
      <c r="CS382" s="109">
        <f>SUMIFS('Planificación 2026-1'!R:R,'Planificación 2026-1'!W:W,C382,'Planificación 2026-1'!H:H,"IN",'Planificación 2026-1'!I:I,"&lt;3")</f>
        <v>0</v>
      </c>
      <c r="CT382" s="109">
        <f>SUMIFS('Planificación 2026-1'!R:R,'Planificación 2026-1'!W:W,C382,'Planificación 2026-1'!H:H,"CA",'Planificación 2026-1'!I:I,"&lt;3")</f>
        <v>0</v>
      </c>
      <c r="CU382" s="109">
        <f>SUMIFS('Planificación 2026-1'!R:R,'Planificación 2026-1'!W:W,C382,'Planificación 2026-1'!H:H,"DE",'Planificación 2026-1'!I:I,"&lt;3")</f>
        <v>0</v>
      </c>
      <c r="CV382" s="109">
        <f>SUMIFS('Planificación 2026-1'!R:R,'Planificación 2026-1'!W:W,C382,'Planificación 2026-1'!H:H,"OB",'Planificación 2026-1'!I:I,"&lt;3")</f>
        <v>0</v>
      </c>
      <c r="CW382" s="109">
        <f>SUMIFS('Planificación 2026-1'!R:R,'Planificación 2026-1'!W:W,C382,'Planificación 2026-1'!H:H,"MH",'Planificación 2026-1'!I:I,"&lt;3")</f>
        <v>0</v>
      </c>
      <c r="CX382" s="109">
        <f>SUMIFS('Planificación 2026-1'!R:R,'Planificación 2026-1'!W:W,C382,'Planificación 2026-1'!H:H,"IC",'Planificación 2026-1'!I:I,"&lt;3")</f>
        <v>0</v>
      </c>
      <c r="CY382" s="109">
        <f>SUMIFS('Planificación 2026-1'!R:R,'Planificación 2026-1'!W:W,C382,'Planificación 2026-1'!H:H,"AR",'Planificación 2026-1'!I:I,"&lt;3")</f>
        <v>0</v>
      </c>
      <c r="CZ382" s="109">
        <f>SUMIFS('Planificación 2026-1'!R:R,'Planificación 2026-1'!W:W,C382,'Planificación 2026-1'!H:H,"T1",'Planificación 2026-1'!I:I,"&lt;3")</f>
        <v>0</v>
      </c>
      <c r="DA382" s="109">
        <f>SUMIFS('Planificación 2026-1'!R:R,'Planificación 2026-1'!W:W,C382,'Planificación 2026-1'!H:H,"T3",'Planificación 2026-1'!I:I,"&lt;3")</f>
        <v>0</v>
      </c>
      <c r="DB382" s="109">
        <f>SUMIFS('Planificación 2026-1'!R:R,'Planificación 2026-1'!W:W,C382,'Planificación 2026-1'!H:H,"T2",'Planificación 2026-1'!I:I,"&lt;3")</f>
        <v>0</v>
      </c>
      <c r="DC382" s="109">
        <f>SUMIFS('Planificación 2026-1'!R:R,'Planificación 2026-1'!W:W,C382,'Planificación 2026-1'!H:H,"AE",'Planificación 2026-1'!I:I,"&lt;3")</f>
        <v>0</v>
      </c>
      <c r="DD382" s="109">
        <f>SUMIFS('Planificación 2026-1'!R:R,'Planificación 2026-1'!W:W,C382,'Planificación 2026-1'!H:H,"T4",'Planificación 2026-1'!I:I,"&lt;3")</f>
        <v>0</v>
      </c>
      <c r="DE382" s="108" t="str">
        <f t="shared" si="54"/>
        <v/>
      </c>
      <c r="DF382" s="41">
        <f>IF(C382="","",SUMIFS('Planificación 2026-1'!R:R,'Planificación 2026-1'!W:W,C382,'Planificación 2026-1'!F:F,"PRINCIPAL",'Planificación 2026-1'!X:X,"VIRTUAL"))</f>
        <v>0</v>
      </c>
      <c r="DG382" s="41">
        <f>IF(C382="","",SUMIFS('Planificación 2026-1'!R:R,'Planificación 2026-1'!W:W,C382,'Planificación 2026-1'!F:F,"PRINCIPAL",'Planificación 2026-1'!X:X,"PRESENCIAL"))</f>
        <v>0</v>
      </c>
      <c r="DH382" s="41">
        <f>IF(C382="","",SUMIFS('Planificación 2026-1'!R:R,'Planificación 2026-1'!W:W,C382,'Planificación 2026-1'!F:F,"PRINCIPAL",'Planificación 2026-1'!X:X,"HIBRIDO PRESENCIAL"))</f>
        <v>0</v>
      </c>
      <c r="DI382" s="108" t="str">
        <f t="shared" si="55"/>
        <v/>
      </c>
      <c r="DJ382" s="108">
        <f>IF(C382="","",SUMIFS('Planificación 2026-1'!R:R,'Planificación 2026-1'!W:W,C382,'Planificación 2026-1'!F:F,"FILIAL",'Planificación 2026-1'!X:X,"VIRTUAL"))</f>
        <v>0</v>
      </c>
      <c r="DK382" s="110">
        <f>IF(C382="","",SUMIFS('Planificación 2026-1'!R:R,'Planificación 2026-1'!W:W,C382,'Planificación 2026-1'!F:F,"FILIAL",'Planificación 2026-1'!X:X,"PRESENCIAL"))</f>
        <v>0</v>
      </c>
      <c r="DL382" s="61">
        <f>IF(C382="","",SUMIFS('Planificación 2026-1'!R:R,'Planificación 2026-1'!W:W,C382,'Planificación 2026-1'!F:F,"FILIAL",'Planificación 2026-1'!X:X,"HIBRIDO PRESENCIAL"))</f>
        <v>0</v>
      </c>
      <c r="DM382" s="111" t="str">
        <f t="shared" si="56"/>
        <v/>
      </c>
      <c r="DN382" s="108">
        <f>IF(C382="","",SUMIFS('Planificación 2026-1'!R:R,'Planificación 2026-1'!W:W,C382,'Planificación 2026-1'!F:F,"SUNAMPE",'Planificación 2026-1'!X:X,"VIRTUAL"))</f>
        <v>0</v>
      </c>
      <c r="DO382" s="61">
        <f>IF(C382="","",SUMIFS('Planificación 2026-1'!R:R,'Planificación 2026-1'!W:W,C382,'Planificación 2026-1'!F:F,"SUNAMPE",'Planificación 2026-1'!X:X,"PRESENCIAL"))</f>
        <v>0</v>
      </c>
      <c r="DP382" s="111" t="str">
        <f t="shared" si="57"/>
        <v/>
      </c>
      <c r="DQ382" s="108">
        <f>IF(C382="","",SUMIFS('Planificación 2026-1'!R:R,'Planificación 2026-1'!W:W,C382,'Planificación 2026-1'!F:F,"HUAURA",'Planificación 2026-1'!X:X,"VIRTUAL"))</f>
        <v>0</v>
      </c>
      <c r="DR382" s="61">
        <f>IF(C382="","",SUMIFS('Planificación 2026-1'!R:R,'Planificación 2026-1'!W:W,C382,'Planificación 2026-1'!F:F,"HUAURA",'Planificación 2026-1'!X:X,"PRESENCIAL"))</f>
        <v>0</v>
      </c>
      <c r="DS382" s="76">
        <f>SUMIFS('Planificación 2026-1'!R:R,'Planificación 2026-1'!W:W,C382,'Planificación 2026-1'!F:F,"PRINCIPAL",'Planificación 2026-1'!X:X,"VIRTUAL",'Planificación 2026-1'!I:I,"&gt;2")</f>
        <v>0</v>
      </c>
      <c r="DT382" s="76">
        <f>SUMIFS('Planificación 2026-1'!R:R,'Planificación 2026-1'!W:W,C382,'Planificación 2026-1'!F:F,"PRINCIPAL",'Planificación 2026-1'!X:X,"&lt;&gt;VIRTUAL",'Planificación 2026-1'!I:I,"&gt;2")</f>
        <v>0</v>
      </c>
      <c r="DU382" s="76">
        <f>SUMIFS('Planificación 2026-1'!R:R,'Planificación 2026-1'!W:W,C382,'Planificación 2026-1'!F:F,"SUNAMPE",'Planificación 2026-1'!X:X,"VIRTUAL",'Planificación 2026-1'!I:I,"&gt;2")</f>
        <v>0</v>
      </c>
      <c r="DV382" s="76">
        <f>SUMIFS('Planificación 2026-1'!R:R,'Planificación 2026-1'!W:W,C382,'Planificación 2026-1'!F:F,"SUNAMPE",'Planificación 2026-1'!X:X,"&lt;&gt;VIRTUAL",'Planificación 2026-1'!I:I,"&gt;2")</f>
        <v>0</v>
      </c>
      <c r="DW382" s="76">
        <f>SUMIFS('Planificación 2026-1'!R:R,'Planificación 2026-1'!W:W,C382,'Planificación 2026-1'!F:F,"FILIAL",'Planificación 2026-1'!X:X,"VIRTUAL",'Planificación 2026-1'!I:I,"&gt;2")</f>
        <v>0</v>
      </c>
      <c r="DX382" s="76">
        <f>SUMIFS('Planificación 2026-1'!R:R,'Planificación 2026-1'!W:W,C382,'Planificación 2026-1'!F:F,"FILIAL",'Planificación 2026-1'!X:X,"&lt;&gt;VIRTUAL",'Planificación 2026-1'!I:I,"&gt;2")</f>
        <v>0</v>
      </c>
      <c r="DY382" s="76">
        <f>SUMIFS('Planificación 2026-1'!R:R,'Planificación 2026-1'!W:W,C382,'Planificación 2026-1'!F:F,"PORUMA",'Planificación 2026-1'!X:X,"VIRTUAL",'Planificación 2026-1'!I:I,"&gt;2")</f>
        <v>0</v>
      </c>
      <c r="DZ382" s="76">
        <f>SUMIFS('Planificación 2026-1'!R:R,'Planificación 2026-1'!W:W,C382,'Planificación 2026-1'!F:F,"PORUMA",'Planificación 2026-1'!X:X,"&lt;&gt;VIRTUAL",'Planificación 2026-1'!I:I,"&gt;2")</f>
        <v>0</v>
      </c>
      <c r="EA382" s="76">
        <f>SUMIFS('Planificación 2026-1'!R:R,'Planificación 2026-1'!W:W,C382,'Planificación 2026-1'!F:F,"HUAURA",'Planificación 2026-1'!X:X,"VIRTUAL",'Planificación 2026-1'!I:I,"&gt;2")</f>
        <v>0</v>
      </c>
      <c r="EB382" s="76">
        <f>SUMIFS('Planificación 2026-1'!R:R,'Planificación 2026-1'!W:W,C382,'Planificación 2026-1'!F:F,"HUAURA",'Planificación 2026-1'!X:X,"&lt;&gt;VIRTUAL",'Planificación 2026-1'!I:I,"&gt;2")</f>
        <v>0</v>
      </c>
      <c r="EC382" s="76">
        <f>SUMIFS('Planificación 2026-1'!R:R,'Planificación 2026-1'!W:W,C382,'Planificación 2026-1'!F:F,"PRINCIPAL",'Planificación 2026-1'!X:X,"VIRTUAL",'Planificación 2026-1'!I:I,"&lt;3")</f>
        <v>0</v>
      </c>
      <c r="ED382" s="76">
        <f>SUMIFS('Planificación 2026-1'!R:R,'Planificación 2026-1'!W:W,C382,'Planificación 2026-1'!F:F,"PRINCIPAL",'Planificación 2026-1'!X:X,"&lt;&gt;VIRTUAL",'Planificación 2026-1'!I:I,"&lt;3")</f>
        <v>0</v>
      </c>
      <c r="EE382" s="76">
        <f>SUMIFS('Planificación 2026-1'!R:R,'Planificación 2026-1'!W:W,C382,'Planificación 2026-1'!F:F,"SUNAMPE",'Planificación 2026-1'!X:X,"VIRTUAL",'Planificación 2026-1'!I:I,"&lt;3")</f>
        <v>0</v>
      </c>
      <c r="EF382" s="76">
        <f>SUMIFS('Planificación 2026-1'!R:R,'Planificación 2026-1'!W:W,C382,'Planificación 2026-1'!F:F,"SUNAMPE",'Planificación 2026-1'!X:X,"&lt;&gt;VIRTUAL",'Planificación 2026-1'!I:I,"&lt;3")</f>
        <v>0</v>
      </c>
      <c r="EG382" s="76">
        <f>SUMIFS('Planificación 2026-1'!R:R,'Planificación 2026-1'!W:W,C382,'Planificación 2026-1'!F:F,"FILIAL",'Planificación 2026-1'!X:X,"VIRTUAL",'Planificación 2026-1'!I:I,"&lt;3")</f>
        <v>0</v>
      </c>
      <c r="EH382" s="76">
        <f>SUMIFS('Planificación 2026-1'!R:R,'Planificación 2026-1'!W:W,C382,'Planificación 2026-1'!F:F,"FILIAL",'Planificación 2026-1'!X:X,"&lt;&gt;VIRTUAL",'Planificación 2026-1'!I:I,"&lt;3")</f>
        <v>0</v>
      </c>
      <c r="EI382" s="76">
        <f>SUMIFS('Planificación 2026-1'!R:R,'Planificación 2026-1'!W:W,C382,'Planificación 2026-1'!F:F,"PORUMA",'Planificación 2026-1'!X:X,"VIRTUAL",'Planificación 2026-1'!I:I,"&lt;3")</f>
        <v>0</v>
      </c>
      <c r="EJ382" s="76">
        <f>SUMIFS('Planificación 2026-1'!R:R,'Planificación 2026-1'!W:W,C382,'Planificación 2026-1'!F:F,"PORUMA",'Planificación 2026-1'!X:X,"&lt;&gt;VIRTUAL",'Planificación 2026-1'!I:I,"&lt;3")</f>
        <v>0</v>
      </c>
      <c r="EK382" s="76">
        <f>SUMIFS('Planificación 2026-1'!R:R,'Planificación 2026-1'!W:W,C382,'Planificación 2026-1'!F:F,"HUAURA",'Planificación 2026-1'!X:X,"VIRTUAL",'Planificación 2026-1'!I:I,"&lt;3")</f>
        <v>0</v>
      </c>
      <c r="EL382" s="76">
        <f>SUMIFS('Planificación 2026-1'!R:R,'Planificación 2026-1'!W:W,C382,'Planificación 2026-1'!F:F,"HUAURA",'Planificación 2026-1'!X:X,"&lt;&gt;VIRTUAL",'Planificación 2026-1'!I:I,"&lt;3")</f>
        <v>0</v>
      </c>
      <c r="EM382" s="76"/>
      <c r="EN382" s="76">
        <f t="shared" si="50"/>
        <v>0</v>
      </c>
      <c r="EO382" s="76">
        <f t="shared" si="51"/>
        <v>0</v>
      </c>
      <c r="EP382" s="76" t="b">
        <f t="shared" si="52"/>
        <v>1</v>
      </c>
      <c r="EQ382" s="76" t="str">
        <f t="shared" si="53"/>
        <v/>
      </c>
      <c r="ER382" s="76" t="str">
        <f t="shared" si="58"/>
        <v>PRESENCIAL</v>
      </c>
    </row>
    <row r="383" spans="1:148" hidden="1">
      <c r="A383" s="83"/>
      <c r="B383" s="119">
        <v>380</v>
      </c>
      <c r="C383" s="115" t="s">
        <v>556</v>
      </c>
      <c r="D383" s="112">
        <f>SUMIF('Planificación 2026-1'!W:W,C383,'Planificación 2026-1'!R:R)</f>
        <v>0</v>
      </c>
      <c r="E383" s="114" t="s">
        <v>170</v>
      </c>
      <c r="F383" s="115" t="s">
        <v>171</v>
      </c>
      <c r="G383" s="115" t="s">
        <v>13</v>
      </c>
      <c r="H383" s="115" t="s">
        <v>129</v>
      </c>
      <c r="I383" s="107" t="str">
        <f>IF(SUM(COUNTIFS('Planificación 2026-1'!F:F,"PRINCIPAL",'Planificación 2026-1'!W:W,C383,'Planificación 2026-1'!H:H,"AF"))&gt;0,"P01"," ")</f>
        <v xml:space="preserve"> </v>
      </c>
      <c r="J383" s="108" t="str">
        <f>IF(SUM(COUNTIFS('Planificación 2026-1'!F:F,"PRINCIPAL",'Planificación 2026-1'!W:W,C383,'Planificación 2026-1'!H:H,"EN"))&gt;0,"P02"," ")</f>
        <v xml:space="preserve"> </v>
      </c>
      <c r="K383" s="108" t="str">
        <f>IF(SUM(COUNTIFS('Planificación 2026-1'!F:F,"PRINCIPAL",'Planificación 2026-1'!W:W,C383,'Planificación 2026-1'!H:H,"IS"))&gt;0,"P03"," ")</f>
        <v xml:space="preserve"> </v>
      </c>
      <c r="L383" s="108" t="str">
        <f>IF(SUM(COUNTIFS('Planificación 2026-1'!F:F,"PRINCIPAL",'Planificación 2026-1'!W:W,C383,'Planificación 2026-1'!H:H,"PS"))&gt;0,"P04"," ")</f>
        <v xml:space="preserve"> </v>
      </c>
      <c r="M383" s="108"/>
      <c r="N383" s="108" t="str">
        <f>IF(SUM(COUNTIFS('Planificación 2026-1'!F:F,"PRINCIPAL",'Planificación 2026-1'!W:W,C383,'Planificación 2026-1'!H:H,"IN"))&gt;0,"P06"," ")</f>
        <v xml:space="preserve"> </v>
      </c>
      <c r="O383" s="108" t="str">
        <f>IF(SUM(COUNTIFS('Planificación 2026-1'!F:F,"PRINCIPAL",'Planificación 2026-1'!W:W,C383,'Planificación 2026-1'!H:H,"CA"))&gt;0,"P07"," ")</f>
        <v xml:space="preserve"> </v>
      </c>
      <c r="P383" s="108" t="str">
        <f>IF(SUM(COUNTIFS('Planificación 2026-1'!F:F,"PRINCIPAL",'Planificación 2026-1'!W:W,C383,'Planificación 2026-1'!H:H,"DE"))&gt;0,"P08"," ")</f>
        <v xml:space="preserve"> </v>
      </c>
      <c r="Q383" s="108" t="str">
        <f>IF(SUM(COUNTIFS('Planificación 2026-1'!F:F,"PRINCIPAL",'Planificación 2026-1'!W:W,C383,'Planificación 2026-1'!H:H,"OB"))&gt;0,"P09"," ")</f>
        <v xml:space="preserve"> </v>
      </c>
      <c r="R383" s="108" t="str">
        <f>IF(SUM(COUNTIFS('Planificación 2026-1'!F:F,"PRINCIPAL",'Planificación 2026-1'!W:W,C383,'Planificación 2026-1'!H:H,"MH"))&gt;0,"P31"," ")</f>
        <v xml:space="preserve"> </v>
      </c>
      <c r="S383" s="108" t="str">
        <f>IF(SUM(COUNTIFS('Planificación 2026-1'!F:F,"PRINCIPAL",'Planificación 2026-1'!W:W,C383,'Planificación 2026-1'!H:H,"IC"))&gt;0,"P32"," ")</f>
        <v xml:space="preserve"> </v>
      </c>
      <c r="T383" s="108" t="str">
        <f>IF(SUM(COUNTIFS('Planificación 2026-1'!F:F,"PRINCIPAL",'Planificación 2026-1'!W:W,C383,'Planificación 2026-1'!H:H,"AR"))&gt;0,"P34"," ")</f>
        <v xml:space="preserve"> </v>
      </c>
      <c r="U383" s="108" t="str">
        <f>IF(SUM(COUNTIFS('Planificación 2026-1'!F:F,"PRINCIPAL",'Planificación 2026-1'!W:W,C383,'Planificación 2026-1'!H:H,"T1"))&gt;0,"P35"," ")</f>
        <v xml:space="preserve"> </v>
      </c>
      <c r="V383" s="108" t="str">
        <f>IF(SUM(COUNTIFS('Planificación 2026-1'!F:F,"PRINCIPAL",'Planificación 2026-1'!W:W,C383,'Planificación 2026-1'!H:H,"T3"))&gt;0,"P36"," ")</f>
        <v xml:space="preserve"> </v>
      </c>
      <c r="W383" s="108" t="str">
        <f>IF(SUM(COUNTIFS('Planificación 2026-1'!F:F,"PRINCIPAL",'Planificación 2026-1'!W:W,C383,'Planificación 2026-1'!H:H,"T2"))&gt;0,"P37"," ")</f>
        <v xml:space="preserve"> </v>
      </c>
      <c r="X383" s="108" t="str">
        <f>IF(SUM(COUNTIFS('Planificación 2026-1'!F:F,"PRINCIPAL",'Planificación 2026-1'!W:W,C383,'Planificación 2026-1'!H:H,"AE"))&gt;0,"P38"," ")</f>
        <v xml:space="preserve"> </v>
      </c>
      <c r="Y383" s="108" t="str">
        <f>IF(SUM(COUNTIFS('Planificación 2026-1'!F:F,"PRINCIPAL",'Planificación 2026-1'!W:W,C383,'Planificación 2026-1'!H:H,"T4"))&gt;0,"P55"," ")</f>
        <v xml:space="preserve"> </v>
      </c>
      <c r="Z383" s="108" t="str">
        <f>IF(SUM(COUNTIFS('Planificación 2026-1'!F:F,"FILIAL",'Planificación 2026-1'!W:W,C383,'Planificación 2026-1'!H:H,"AF"))&gt;0," P01"," ")</f>
        <v xml:space="preserve"> </v>
      </c>
      <c r="AA383" s="108" t="str">
        <f>IF(SUM(COUNTIFS('Planificación 2026-1'!F:F,"FILIAL",'Planificación 2026-1'!W:W,C383,'Planificación 2026-1'!H:H,"EN"))&gt;0,"P02"," ")</f>
        <v xml:space="preserve"> </v>
      </c>
      <c r="AB383" s="108" t="str">
        <f>IF(SUM(COUNTIFS('Planificación 2026-1'!F:F,"FILIAL",'Planificación 2026-1'!W:W,C383,'Planificación 2026-1'!H:H,"IS"))&gt;0,"P03"," ")</f>
        <v xml:space="preserve"> </v>
      </c>
      <c r="AC383" s="108" t="str">
        <f>IF(SUM(COUNTIFS('Planificación 2026-1'!F:F,"FILIAL",'Planificación 2026-1'!W:W,C383,'Planificación 2026-1'!H:H,"PS"))&gt;0,"P04"," ")</f>
        <v xml:space="preserve"> </v>
      </c>
      <c r="AD383" s="108"/>
      <c r="AE383" s="108" t="str">
        <f>IF(SUM(COUNTIFS('Planificación 2026-1'!F:F,"FILIAL",'Planificación 2026-1'!W:W,C383,'Planificación 2026-1'!H:H,"IN"))&gt;0,"P06"," ")</f>
        <v xml:space="preserve"> </v>
      </c>
      <c r="AF383" s="108" t="str">
        <f>IF(SUM(COUNTIFS('Planificación 2026-1'!F:F,"FILIAL",'Planificación 2026-1'!W:W,C383,'Planificación 2026-1'!H:H,"CA"))&gt;0,"P07"," ")</f>
        <v xml:space="preserve"> </v>
      </c>
      <c r="AG383" s="108" t="str">
        <f>IF(SUM(COUNTIFS('Planificación 2026-1'!F:F,"FILIAL",'Planificación 2026-1'!W:W,C383,'Planificación 2026-1'!H:H,"DE"))&gt;0,"P08"," ")</f>
        <v xml:space="preserve"> </v>
      </c>
      <c r="AH383" s="108" t="str">
        <f>IF(SUM(COUNTIFS('Planificación 2026-1'!F:F,"FILIAL",'Planificación 2026-1'!W:W,C383,'Planificación 2026-1'!H:H,"OB"))&gt;0,"P09"," ")</f>
        <v xml:space="preserve"> </v>
      </c>
      <c r="AI383" s="108" t="str">
        <f>IF(SUM(COUNTIFS('Planificación 2026-1'!F:F,"FILIAL",'Planificación 2026-1'!W:W,C383,'Planificación 2026-1'!H:H,"MH"))&gt;0,"P31"," ")</f>
        <v xml:space="preserve"> </v>
      </c>
      <c r="AJ383" s="108" t="str">
        <f>IF(SUM(COUNTIFS('Planificación 2026-1'!F:F,"FILIAL",'Planificación 2026-1'!W:W,C383,'Planificación 2026-1'!H:H,"IC"))&gt;0,"P32"," ")</f>
        <v xml:space="preserve"> </v>
      </c>
      <c r="AK383" s="108" t="str">
        <f>IF(SUM(COUNTIFS('Planificación 2026-1'!F:F,"FILIAL",'Planificación 2026-1'!W:W,C383,'Planificación 2026-1'!H:H,"AR"))&gt;0,"P34"," ")</f>
        <v xml:space="preserve"> </v>
      </c>
      <c r="AL383" s="108" t="str">
        <f>IF(SUM(COUNTIFS('Planificación 2026-1'!F:F,"FILIAL",'Planificación 2026-1'!W:W,C383,'Planificación 2026-1'!H:H,"T1"))&gt;0,"P35"," ")</f>
        <v xml:space="preserve"> </v>
      </c>
      <c r="AM383" s="108" t="str">
        <f>IF(SUM(COUNTIFS('Planificación 2026-1'!F:F,"FILIAL",'Planificación 2026-1'!W:W,C383,'Planificación 2026-1'!H:H,"T3"))&gt;0,"P36"," ")</f>
        <v xml:space="preserve"> </v>
      </c>
      <c r="AN383" s="108" t="str">
        <f>IF(SUM(COUNTIFS('Planificación 2026-1'!F:F,"FILIAL",'Planificación 2026-1'!W:W,C383,'Planificación 2026-1'!H:H,"T2"))&gt;0,"P37"," ")</f>
        <v xml:space="preserve"> </v>
      </c>
      <c r="AO383" s="108" t="str">
        <f>IF(SUM(COUNTIFS('Planificación 2026-1'!F:F,"FILIAL",'Planificación 2026-1'!W:W,C383,'Planificación 2026-1'!H:H,"AE"))&gt;0,"P38"," ")</f>
        <v xml:space="preserve"> </v>
      </c>
      <c r="AP383" s="108" t="str">
        <f>IF(SUM(COUNTIFS('Planificación 2026-1'!F:F,"FILIAL",'Planificación 2026-1'!W:W,C383,'Planificación 2026-1'!H:H,"T4"))&gt;0,"P55"," ")</f>
        <v xml:space="preserve"> </v>
      </c>
      <c r="AQ383" s="108" t="str">
        <f>IF(SUM(COUNTIFS('Planificación 2026-1'!F:F,"SUNAMPE",'Planificación 2026-1'!W:W,C383,'Planificación 2026-1'!H:H,"AF"))&gt;0," P01"," ")</f>
        <v xml:space="preserve"> </v>
      </c>
      <c r="AR383" s="108" t="str">
        <f>IF(SUM(COUNTIFS('Planificación 2026-1'!F:F,"SUNAMPE",'Planificación 2026-1'!W:W,C383,'Planificación 2026-1'!H:H,"EN"))&gt;0,"P02"," ")</f>
        <v xml:space="preserve"> </v>
      </c>
      <c r="AS383" s="108" t="str">
        <f>IF(SUM(COUNTIFS('Planificación 2026-1'!F:F,"SUNAMPE",'Planificación 2026-1'!W:W,C383,'Planificación 2026-1'!H:H,"IS"))&gt;0,"P03"," ")</f>
        <v xml:space="preserve"> </v>
      </c>
      <c r="AT383" s="108" t="str">
        <f>IF(SUM(COUNTIFS('Planificación 2026-1'!F:F,"SUNAMPE",'Planificación 2026-1'!W:W,C383,'Planificación 2026-1'!H:H,"PS"))&gt;0,"P04"," ")</f>
        <v xml:space="preserve"> </v>
      </c>
      <c r="AU383" s="108"/>
      <c r="AV383" s="108" t="str">
        <f>IF(SUM(COUNTIFS('Planificación 2026-1'!F:F,"SUNAMPE",'Planificación 2026-1'!W:W,C383,'Planificación 2026-1'!H:H,"IN"))&gt;0,"P06"," ")</f>
        <v xml:space="preserve"> </v>
      </c>
      <c r="AW383" s="108" t="str">
        <f>IF(SUM(COUNTIFS('Planificación 2026-1'!F:F,"SUNAMPE",'Planificación 2026-1'!W:W,C383,'Planificación 2026-1'!H:H,"CA"))&gt;0,"P07"," ")</f>
        <v xml:space="preserve"> </v>
      </c>
      <c r="AX383" s="108" t="str">
        <f>IF(SUM(COUNTIFS('Planificación 2026-1'!F:F,"SUNAMPE",'Planificación 2026-1'!W:W,C383,'Planificación 2026-1'!H:H,"DE"))&gt;0,"P08"," ")</f>
        <v xml:space="preserve"> </v>
      </c>
      <c r="AY383" s="108" t="str">
        <f>IF(SUM(COUNTIFS('Planificación 2026-1'!F:F,"SUNAMPE",'Planificación 2026-1'!W:W,C383,'Planificación 2026-1'!H:H,"OB"))&gt;0,"P09"," ")</f>
        <v xml:space="preserve"> </v>
      </c>
      <c r="AZ383" s="108" t="str">
        <f>IF(SUM(COUNTIFS('Planificación 2026-1'!F:F,"SUNAMPE",'Planificación 2026-1'!W:W,C383,'Planificación 2026-1'!H:H,"MH"))&gt;0,"P31"," ")</f>
        <v xml:space="preserve"> </v>
      </c>
      <c r="BA383" s="108" t="str">
        <f>IF(SUM(COUNTIFS('Planificación 2026-1'!F:F,"SUNAMPE",'Planificación 2026-1'!W:W,C383,'Planificación 2026-1'!H:H,"IC"))&gt;0,"P32"," ")</f>
        <v xml:space="preserve"> </v>
      </c>
      <c r="BB383" s="108" t="str">
        <f>IF(SUM(COUNTIFS('Planificación 2026-1'!F:F,"SUNAMPE",'Planificación 2026-1'!W:W,C383,'Planificación 2026-1'!H:H,"AR"))&gt;0,"P34"," ")</f>
        <v xml:space="preserve"> </v>
      </c>
      <c r="BC383" s="108" t="str">
        <f>IF(SUM(COUNTIFS('Planificación 2026-1'!F:F,"SUNAMPE",'Planificación 2026-1'!W:W,C383,'Planificación 2026-1'!H:H,"T1"))&gt;0,"P35"," ")</f>
        <v xml:space="preserve"> </v>
      </c>
      <c r="BD383" s="108" t="str">
        <f>IF(SUM(COUNTIFS('Planificación 2026-1'!F:F,"SUNAMPE",'Planificación 2026-1'!W:W,C383,'Planificación 2026-1'!H:H,"T3"))&gt;0,"P36"," ")</f>
        <v xml:space="preserve"> </v>
      </c>
      <c r="BE383" s="108" t="str">
        <f>IF(SUM(COUNTIFS('Planificación 2026-1'!F:F,"SUNAMPE",'Planificación 2026-1'!W:W,C383,'Planificación 2026-1'!H:H,"T2"))&gt;0,"P37"," ")</f>
        <v xml:space="preserve"> </v>
      </c>
      <c r="BF383" s="108" t="str">
        <f>IF(SUM(COUNTIFS('Planificación 2026-1'!F:F,"SUNAMPE",'Planificación 2026-1'!W:W,C383,'Planificación 2026-1'!H:H,"AE"))&gt;0,"P38"," ")</f>
        <v xml:space="preserve"> </v>
      </c>
      <c r="BG383" s="108" t="str">
        <f>IF(SUM(COUNTIFS('Planificación 2026-1'!F:F,"SUNAMPE",'Planificación 2026-1'!W:W,C383,'Planificación 2026-1'!H:H,"T4"))&gt;0,"P55"," ")</f>
        <v xml:space="preserve"> </v>
      </c>
      <c r="BH383" s="108" t="str">
        <f>IF(SUM(COUNTIFS('Planificación 2026-1'!F:F,"HUAURA",'Planificación 2026-1'!W:W,C383,'Planificación 2026-1'!H:H,"AF"))&gt;0," P01"," ")</f>
        <v xml:space="preserve"> </v>
      </c>
      <c r="BI383" s="108" t="str">
        <f>IF(SUM(COUNTIFS('Planificación 2026-1'!F:F,"HUAURA",'Planificación 2026-1'!W:W,C383,'Planificación 2026-1'!H:H,"EN"))&gt;0,"P02"," ")</f>
        <v xml:space="preserve"> </v>
      </c>
      <c r="BJ383" s="108" t="str">
        <f>IF(SUM(COUNTIFS('Planificación 2026-1'!F:F,"HUAURA",'Planificación 2026-1'!W:W,C383,'Planificación 2026-1'!H:H,"IS"))&gt;0,"P03"," ")</f>
        <v xml:space="preserve"> </v>
      </c>
      <c r="BK383" s="108" t="str">
        <f>IF(SUM(COUNTIFS('Planificación 2026-1'!F:F,"HUAURA",'Planificación 2026-1'!W:W,C383,'Planificación 2026-1'!H:H,"PS"))&gt;0,"P04"," ")</f>
        <v xml:space="preserve"> </v>
      </c>
      <c r="BL383" s="108"/>
      <c r="BM383" s="108" t="str">
        <f>IF(SUM(COUNTIFS('Planificación 2026-1'!F:F,"HUAURA",'Planificación 2026-1'!W:W,C383,'Planificación 2026-1'!H:H,"IN"))&gt;0,"P06"," ")</f>
        <v xml:space="preserve"> </v>
      </c>
      <c r="BN383" s="108" t="str">
        <f>IF(SUM(COUNTIFS('Planificación 2026-1'!F:F,"HUAURA",'Planificación 2026-1'!W:W,C383,'Planificación 2026-1'!H:H,"CA"))&gt;0,"P07"," ")</f>
        <v xml:space="preserve"> </v>
      </c>
      <c r="BO383" s="108" t="str">
        <f>IF(SUM(COUNTIFS('Planificación 2026-1'!F:F,"HUAURA",'Planificación 2026-1'!W:W,C383,'Planificación 2026-1'!H:H,"DE"))&gt;0,"P08"," ")</f>
        <v xml:space="preserve"> </v>
      </c>
      <c r="BP383" s="108" t="str">
        <f>IF(SUM(COUNTIFS('Planificación 2026-1'!F:F,"HUAURA",'Planificación 2026-1'!W:W,C383,'Planificación 2026-1'!H:H,"OB"))&gt;0,"P09"," ")</f>
        <v xml:space="preserve"> </v>
      </c>
      <c r="BQ383" s="108" t="str">
        <f>IF(SUM(COUNTIFS('Planificación 2026-1'!F:F,"HUAURA",'Planificación 2026-1'!W:W,C383,'Planificación 2026-1'!H:H,"MH"))&gt;0,"P31"," ")</f>
        <v xml:space="preserve"> </v>
      </c>
      <c r="BR383" s="108" t="str">
        <f>IF(SUM(COUNTIFS('Planificación 2026-1'!F:F,"HUAURA",'Planificación 2026-1'!W:W,C383,'Planificación 2026-1'!H:H,"IC"))&gt;0,"P32"," ")</f>
        <v xml:space="preserve"> </v>
      </c>
      <c r="BS383" s="108" t="str">
        <f>IF(SUM(COUNTIFS('Planificación 2026-1'!F:F,"HUAURA",'Planificación 2026-1'!W:W,C383,'Planificación 2026-1'!H:H,"AR"))&gt;0,"P34"," ")</f>
        <v xml:space="preserve"> </v>
      </c>
      <c r="BT383" s="108" t="str">
        <f>IF(SUM(COUNTIFS('Planificación 2026-1'!F:F,"HUAURA",'Planificación 2026-1'!W:W,C383,'Planificación 2026-1'!H:H,"T1"))&gt;0,"P35"," ")</f>
        <v xml:space="preserve"> </v>
      </c>
      <c r="BU383" s="108" t="str">
        <f>IF(SUM(COUNTIFS('Planificación 2026-1'!F:F,"HUAURA",'Planificación 2026-1'!W:W,C383,'Planificación 2026-1'!H:H,"T3"))&gt;0,"P36"," ")</f>
        <v xml:space="preserve"> </v>
      </c>
      <c r="BV383" s="108" t="str">
        <f>IF(SUM(COUNTIFS('Planificación 2026-1'!F:F,"HUAURA",'Planificación 2026-1'!W:W,C383,'Planificación 2026-1'!H:H,"T2"))&gt;0,"P37"," ")</f>
        <v xml:space="preserve"> </v>
      </c>
      <c r="BW383" s="108" t="str">
        <f>IF(SUM(COUNTIFS('Planificación 2026-1'!F:F,"HUAURA",'Planificación 2026-1'!W:W,C383,'Planificación 2026-1'!H:H,"AE"))&gt;0,"P38"," ")</f>
        <v xml:space="preserve"> </v>
      </c>
      <c r="BX383" s="108" t="str">
        <f>IF(SUM(COUNTIFS('Planificación 2026-1'!F:F,"HUAURA",'Planificación 2026-1'!W:W,C383,'Planificación 2026-1'!H:H,"T4"))&gt;0,"P55"," ")</f>
        <v xml:space="preserve"> </v>
      </c>
      <c r="BY383" s="109">
        <f>SUMIFS('Planificación 2026-1'!R:R,'Planificación 2026-1'!W:W,C383,'Planificación 2026-1'!H:H,"AF",'Planificación 2026-1'!I:I,"&gt;2")</f>
        <v>0</v>
      </c>
      <c r="BZ383" s="109">
        <f>SUMIFS('Planificación 2026-1'!R:R,'Planificación 2026-1'!W:W,C383,'Planificación 2026-1'!H:H,"EN",'Planificación 2026-1'!I:I,"&gt;2")</f>
        <v>0</v>
      </c>
      <c r="CA383" s="109">
        <f>SUMIFS('Planificación 2026-1'!R:R,'Planificación 2026-1'!W:W,C383,'Planificación 2026-1'!H:H,"IS",'Planificación 2026-1'!I:I,"&gt;2")</f>
        <v>0</v>
      </c>
      <c r="CB383" s="109">
        <f>SUMIFS('Planificación 2026-1'!R:R,'Planificación 2026-1'!W:W,C383,'Planificación 2026-1'!H:H,"PS",'Planificación 2026-1'!I:I,"&gt;2")</f>
        <v>0</v>
      </c>
      <c r="CC383" s="109">
        <f>SUMIFS('Planificación 2026-1'!R:R,'Planificación 2026-1'!W:W,C383,'Planificación 2026-1'!H:H,"IN",'Planificación 2026-1'!I:I,"&gt;2")</f>
        <v>0</v>
      </c>
      <c r="CD383" s="109">
        <f>SUMIFS('Planificación 2026-1'!R:R,'Planificación 2026-1'!W:W,C383,'Planificación 2026-1'!H:H,"CA",'Planificación 2026-1'!I:I,"&gt;2")</f>
        <v>0</v>
      </c>
      <c r="CE383" s="109">
        <f>SUMIFS('Planificación 2026-1'!R:R,'Planificación 2026-1'!W:W,C383,'Planificación 2026-1'!H:H,"DE",'Planificación 2026-1'!I:I,"&gt;2")</f>
        <v>0</v>
      </c>
      <c r="CF383" s="109">
        <f>SUMIFS('Planificación 2026-1'!R:R,'Planificación 2026-1'!W:W,C383,'Planificación 2026-1'!H:H,"OB",'Planificación 2026-1'!I:I,"&gt;2")</f>
        <v>0</v>
      </c>
      <c r="CG383" s="109">
        <f>SUMIFS('Planificación 2026-1'!R:R,'Planificación 2026-1'!W:W,C383,'Planificación 2026-1'!H:H,"MH",'Planificación 2026-1'!I:I,"&gt;2")</f>
        <v>0</v>
      </c>
      <c r="CH383" s="109">
        <f>SUMIFS('Planificación 2026-1'!R:R,'Planificación 2026-1'!W:W,C383,'Planificación 2026-1'!H:H,"IC",'Planificación 2026-1'!I:I,"&gt;2")</f>
        <v>0</v>
      </c>
      <c r="CI383" s="109">
        <f>SUMIFS('Planificación 2026-1'!R:R,'Planificación 2026-1'!W:W,C383,'Planificación 2026-1'!H:H,"AR",'Planificación 2026-1'!I:I,"&gt;2")</f>
        <v>0</v>
      </c>
      <c r="CJ383" s="109">
        <f>SUMIFS('Planificación 2026-1'!R:R,'Planificación 2026-1'!W:W,C383,'Planificación 2026-1'!H:H,"T1",'Planificación 2026-1'!I:I,"&gt;2")</f>
        <v>0</v>
      </c>
      <c r="CK383" s="109">
        <f>SUMIFS('Planificación 2026-1'!R:R,'Planificación 2026-1'!W:W,C383,'Planificación 2026-1'!H:H,"T3",'Planificación 2026-1'!I:I,"&gt;2")</f>
        <v>0</v>
      </c>
      <c r="CL383" s="109">
        <f>SUMIFS('Planificación 2026-1'!R:R,'Planificación 2026-1'!W:W,C383,'Planificación 2026-1'!H:H,"T2",'Planificación 2026-1'!I:I,"&gt;2")</f>
        <v>0</v>
      </c>
      <c r="CM383" s="109">
        <f>SUMIFS('Planificación 2026-1'!R:R,'Planificación 2026-1'!W:W,C383,'Planificación 2026-1'!H:H,"AE",'Planificación 2026-1'!I:I,"&gt;2")</f>
        <v>0</v>
      </c>
      <c r="CN383" s="109">
        <f>SUMIFS('Planificación 2026-1'!R:R,'Planificación 2026-1'!W:W,C383,'Planificación 2026-1'!H:H,"T4",'Planificación 2026-1'!I:I,"&gt;2")</f>
        <v>0</v>
      </c>
      <c r="CO383" s="109">
        <f>SUMIFS('Planificación 2026-1'!R:R,'Planificación 2026-1'!W:W,C383,'Planificación 2026-1'!H:H,"AF",'Planificación 2026-1'!I:I,"&lt;3")</f>
        <v>0</v>
      </c>
      <c r="CP383" s="109">
        <f>SUMIFS('Planificación 2026-1'!R:R,'Planificación 2026-1'!W:W,C383,'Planificación 2026-1'!H:H,"EN",'Planificación 2026-1'!I:I,"&lt;3")</f>
        <v>0</v>
      </c>
      <c r="CQ383" s="109">
        <f>SUMIFS('Planificación 2026-1'!R:R,'Planificación 2026-1'!W:W,C383,'Planificación 2026-1'!H:H,"IS",'Planificación 2026-1'!I:I,"&lt;3")</f>
        <v>0</v>
      </c>
      <c r="CR383" s="109">
        <f>SUMIFS('Planificación 2026-1'!R:R,'Planificación 2026-1'!W:W,C383,'Planificación 2026-1'!H:H,"PS",'Planificación 2026-1'!I:I,"&lt;3")</f>
        <v>0</v>
      </c>
      <c r="CS383" s="109">
        <f>SUMIFS('Planificación 2026-1'!R:R,'Planificación 2026-1'!W:W,C383,'Planificación 2026-1'!H:H,"IN",'Planificación 2026-1'!I:I,"&lt;3")</f>
        <v>0</v>
      </c>
      <c r="CT383" s="109">
        <f>SUMIFS('Planificación 2026-1'!R:R,'Planificación 2026-1'!W:W,C383,'Planificación 2026-1'!H:H,"CA",'Planificación 2026-1'!I:I,"&lt;3")</f>
        <v>0</v>
      </c>
      <c r="CU383" s="109">
        <f>SUMIFS('Planificación 2026-1'!R:R,'Planificación 2026-1'!W:W,C383,'Planificación 2026-1'!H:H,"DE",'Planificación 2026-1'!I:I,"&lt;3")</f>
        <v>0</v>
      </c>
      <c r="CV383" s="109">
        <f>SUMIFS('Planificación 2026-1'!R:R,'Planificación 2026-1'!W:W,C383,'Planificación 2026-1'!H:H,"OB",'Planificación 2026-1'!I:I,"&lt;3")</f>
        <v>0</v>
      </c>
      <c r="CW383" s="109">
        <f>SUMIFS('Planificación 2026-1'!R:R,'Planificación 2026-1'!W:W,C383,'Planificación 2026-1'!H:H,"MH",'Planificación 2026-1'!I:I,"&lt;3")</f>
        <v>0</v>
      </c>
      <c r="CX383" s="109">
        <f>SUMIFS('Planificación 2026-1'!R:R,'Planificación 2026-1'!W:W,C383,'Planificación 2026-1'!H:H,"IC",'Planificación 2026-1'!I:I,"&lt;3")</f>
        <v>0</v>
      </c>
      <c r="CY383" s="109">
        <f>SUMIFS('Planificación 2026-1'!R:R,'Planificación 2026-1'!W:W,C383,'Planificación 2026-1'!H:H,"AR",'Planificación 2026-1'!I:I,"&lt;3")</f>
        <v>0</v>
      </c>
      <c r="CZ383" s="109">
        <f>SUMIFS('Planificación 2026-1'!R:R,'Planificación 2026-1'!W:W,C383,'Planificación 2026-1'!H:H,"T1",'Planificación 2026-1'!I:I,"&lt;3")</f>
        <v>0</v>
      </c>
      <c r="DA383" s="109">
        <f>SUMIFS('Planificación 2026-1'!R:R,'Planificación 2026-1'!W:W,C383,'Planificación 2026-1'!H:H,"T3",'Planificación 2026-1'!I:I,"&lt;3")</f>
        <v>0</v>
      </c>
      <c r="DB383" s="109">
        <f>SUMIFS('Planificación 2026-1'!R:R,'Planificación 2026-1'!W:W,C383,'Planificación 2026-1'!H:H,"T2",'Planificación 2026-1'!I:I,"&lt;3")</f>
        <v>0</v>
      </c>
      <c r="DC383" s="109">
        <f>SUMIFS('Planificación 2026-1'!R:R,'Planificación 2026-1'!W:W,C383,'Planificación 2026-1'!H:H,"AE",'Planificación 2026-1'!I:I,"&lt;3")</f>
        <v>0</v>
      </c>
      <c r="DD383" s="109">
        <f>SUMIFS('Planificación 2026-1'!R:R,'Planificación 2026-1'!W:W,C383,'Planificación 2026-1'!H:H,"T4",'Planificación 2026-1'!I:I,"&lt;3")</f>
        <v>0</v>
      </c>
      <c r="DE383" s="108" t="str">
        <f t="shared" si="54"/>
        <v/>
      </c>
      <c r="DF383" s="41">
        <f>IF(C383="","",SUMIFS('Planificación 2026-1'!R:R,'Planificación 2026-1'!W:W,C383,'Planificación 2026-1'!F:F,"PRINCIPAL",'Planificación 2026-1'!X:X,"VIRTUAL"))</f>
        <v>0</v>
      </c>
      <c r="DG383" s="41">
        <f>IF(C383="","",SUMIFS('Planificación 2026-1'!R:R,'Planificación 2026-1'!W:W,C383,'Planificación 2026-1'!F:F,"PRINCIPAL",'Planificación 2026-1'!X:X,"PRESENCIAL"))</f>
        <v>0</v>
      </c>
      <c r="DH383" s="41">
        <f>IF(C383="","",SUMIFS('Planificación 2026-1'!R:R,'Planificación 2026-1'!W:W,C383,'Planificación 2026-1'!F:F,"PRINCIPAL",'Planificación 2026-1'!X:X,"HIBRIDO PRESENCIAL"))</f>
        <v>0</v>
      </c>
      <c r="DI383" s="108" t="str">
        <f t="shared" si="55"/>
        <v/>
      </c>
      <c r="DJ383" s="108">
        <f>IF(C383="","",SUMIFS('Planificación 2026-1'!R:R,'Planificación 2026-1'!W:W,C383,'Planificación 2026-1'!F:F,"FILIAL",'Planificación 2026-1'!X:X,"VIRTUAL"))</f>
        <v>0</v>
      </c>
      <c r="DK383" s="110">
        <f>IF(C383="","",SUMIFS('Planificación 2026-1'!R:R,'Planificación 2026-1'!W:W,C383,'Planificación 2026-1'!F:F,"FILIAL",'Planificación 2026-1'!X:X,"PRESENCIAL"))</f>
        <v>0</v>
      </c>
      <c r="DL383" s="61">
        <f>IF(C383="","",SUMIFS('Planificación 2026-1'!R:R,'Planificación 2026-1'!W:W,C383,'Planificación 2026-1'!F:F,"FILIAL",'Planificación 2026-1'!X:X,"HIBRIDO PRESENCIAL"))</f>
        <v>0</v>
      </c>
      <c r="DM383" s="111" t="str">
        <f t="shared" si="56"/>
        <v/>
      </c>
      <c r="DN383" s="108">
        <f>IF(C383="","",SUMIFS('Planificación 2026-1'!R:R,'Planificación 2026-1'!W:W,C383,'Planificación 2026-1'!F:F,"SUNAMPE",'Planificación 2026-1'!X:X,"VIRTUAL"))</f>
        <v>0</v>
      </c>
      <c r="DO383" s="61">
        <f>IF(C383="","",SUMIFS('Planificación 2026-1'!R:R,'Planificación 2026-1'!W:W,C383,'Planificación 2026-1'!F:F,"SUNAMPE",'Planificación 2026-1'!X:X,"PRESENCIAL"))</f>
        <v>0</v>
      </c>
      <c r="DP383" s="111" t="str">
        <f t="shared" si="57"/>
        <v/>
      </c>
      <c r="DQ383" s="108">
        <f>IF(C383="","",SUMIFS('Planificación 2026-1'!R:R,'Planificación 2026-1'!W:W,C383,'Planificación 2026-1'!F:F,"HUAURA",'Planificación 2026-1'!X:X,"VIRTUAL"))</f>
        <v>0</v>
      </c>
      <c r="DR383" s="61">
        <f>IF(C383="","",SUMIFS('Planificación 2026-1'!R:R,'Planificación 2026-1'!W:W,C383,'Planificación 2026-1'!F:F,"HUAURA",'Planificación 2026-1'!X:X,"PRESENCIAL"))</f>
        <v>0</v>
      </c>
      <c r="DS383" s="76">
        <f>SUMIFS('Planificación 2026-1'!R:R,'Planificación 2026-1'!W:W,C383,'Planificación 2026-1'!F:F,"PRINCIPAL",'Planificación 2026-1'!X:X,"VIRTUAL",'Planificación 2026-1'!I:I,"&gt;2")</f>
        <v>0</v>
      </c>
      <c r="DT383" s="76">
        <f>SUMIFS('Planificación 2026-1'!R:R,'Planificación 2026-1'!W:W,C383,'Planificación 2026-1'!F:F,"PRINCIPAL",'Planificación 2026-1'!X:X,"&lt;&gt;VIRTUAL",'Planificación 2026-1'!I:I,"&gt;2")</f>
        <v>0</v>
      </c>
      <c r="DU383" s="76">
        <f>SUMIFS('Planificación 2026-1'!R:R,'Planificación 2026-1'!W:W,C383,'Planificación 2026-1'!F:F,"SUNAMPE",'Planificación 2026-1'!X:X,"VIRTUAL",'Planificación 2026-1'!I:I,"&gt;2")</f>
        <v>0</v>
      </c>
      <c r="DV383" s="76">
        <f>SUMIFS('Planificación 2026-1'!R:R,'Planificación 2026-1'!W:W,C383,'Planificación 2026-1'!F:F,"SUNAMPE",'Planificación 2026-1'!X:X,"&lt;&gt;VIRTUAL",'Planificación 2026-1'!I:I,"&gt;2")</f>
        <v>0</v>
      </c>
      <c r="DW383" s="76">
        <f>SUMIFS('Planificación 2026-1'!R:R,'Planificación 2026-1'!W:W,C383,'Planificación 2026-1'!F:F,"FILIAL",'Planificación 2026-1'!X:X,"VIRTUAL",'Planificación 2026-1'!I:I,"&gt;2")</f>
        <v>0</v>
      </c>
      <c r="DX383" s="76">
        <f>SUMIFS('Planificación 2026-1'!R:R,'Planificación 2026-1'!W:W,C383,'Planificación 2026-1'!F:F,"FILIAL",'Planificación 2026-1'!X:X,"&lt;&gt;VIRTUAL",'Planificación 2026-1'!I:I,"&gt;2")</f>
        <v>0</v>
      </c>
      <c r="DY383" s="76">
        <f>SUMIFS('Planificación 2026-1'!R:R,'Planificación 2026-1'!W:W,C383,'Planificación 2026-1'!F:F,"PORUMA",'Planificación 2026-1'!X:X,"VIRTUAL",'Planificación 2026-1'!I:I,"&gt;2")</f>
        <v>0</v>
      </c>
      <c r="DZ383" s="76">
        <f>SUMIFS('Planificación 2026-1'!R:R,'Planificación 2026-1'!W:W,C383,'Planificación 2026-1'!F:F,"PORUMA",'Planificación 2026-1'!X:X,"&lt;&gt;VIRTUAL",'Planificación 2026-1'!I:I,"&gt;2")</f>
        <v>0</v>
      </c>
      <c r="EA383" s="76">
        <f>SUMIFS('Planificación 2026-1'!R:R,'Planificación 2026-1'!W:W,C383,'Planificación 2026-1'!F:F,"HUAURA",'Planificación 2026-1'!X:X,"VIRTUAL",'Planificación 2026-1'!I:I,"&gt;2")</f>
        <v>0</v>
      </c>
      <c r="EB383" s="76">
        <f>SUMIFS('Planificación 2026-1'!R:R,'Planificación 2026-1'!W:W,C383,'Planificación 2026-1'!F:F,"HUAURA",'Planificación 2026-1'!X:X,"&lt;&gt;VIRTUAL",'Planificación 2026-1'!I:I,"&gt;2")</f>
        <v>0</v>
      </c>
      <c r="EC383" s="76">
        <f>SUMIFS('Planificación 2026-1'!R:R,'Planificación 2026-1'!W:W,C383,'Planificación 2026-1'!F:F,"PRINCIPAL",'Planificación 2026-1'!X:X,"VIRTUAL",'Planificación 2026-1'!I:I,"&lt;3")</f>
        <v>0</v>
      </c>
      <c r="ED383" s="76">
        <f>SUMIFS('Planificación 2026-1'!R:R,'Planificación 2026-1'!W:W,C383,'Planificación 2026-1'!F:F,"PRINCIPAL",'Planificación 2026-1'!X:X,"&lt;&gt;VIRTUAL",'Planificación 2026-1'!I:I,"&lt;3")</f>
        <v>0</v>
      </c>
      <c r="EE383" s="76">
        <f>SUMIFS('Planificación 2026-1'!R:R,'Planificación 2026-1'!W:W,C383,'Planificación 2026-1'!F:F,"SUNAMPE",'Planificación 2026-1'!X:X,"VIRTUAL",'Planificación 2026-1'!I:I,"&lt;3")</f>
        <v>0</v>
      </c>
      <c r="EF383" s="76">
        <f>SUMIFS('Planificación 2026-1'!R:R,'Planificación 2026-1'!W:W,C383,'Planificación 2026-1'!F:F,"SUNAMPE",'Planificación 2026-1'!X:X,"&lt;&gt;VIRTUAL",'Planificación 2026-1'!I:I,"&lt;3")</f>
        <v>0</v>
      </c>
      <c r="EG383" s="76">
        <f>SUMIFS('Planificación 2026-1'!R:R,'Planificación 2026-1'!W:W,C383,'Planificación 2026-1'!F:F,"FILIAL",'Planificación 2026-1'!X:X,"VIRTUAL",'Planificación 2026-1'!I:I,"&lt;3")</f>
        <v>0</v>
      </c>
      <c r="EH383" s="76">
        <f>SUMIFS('Planificación 2026-1'!R:R,'Planificación 2026-1'!W:W,C383,'Planificación 2026-1'!F:F,"FILIAL",'Planificación 2026-1'!X:X,"&lt;&gt;VIRTUAL",'Planificación 2026-1'!I:I,"&lt;3")</f>
        <v>0</v>
      </c>
      <c r="EI383" s="76">
        <f>SUMIFS('Planificación 2026-1'!R:R,'Planificación 2026-1'!W:W,C383,'Planificación 2026-1'!F:F,"PORUMA",'Planificación 2026-1'!X:X,"VIRTUAL",'Planificación 2026-1'!I:I,"&lt;3")</f>
        <v>0</v>
      </c>
      <c r="EJ383" s="76">
        <f>SUMIFS('Planificación 2026-1'!R:R,'Planificación 2026-1'!W:W,C383,'Planificación 2026-1'!F:F,"PORUMA",'Planificación 2026-1'!X:X,"&lt;&gt;VIRTUAL",'Planificación 2026-1'!I:I,"&lt;3")</f>
        <v>0</v>
      </c>
      <c r="EK383" s="76">
        <f>SUMIFS('Planificación 2026-1'!R:R,'Planificación 2026-1'!W:W,C383,'Planificación 2026-1'!F:F,"HUAURA",'Planificación 2026-1'!X:X,"VIRTUAL",'Planificación 2026-1'!I:I,"&lt;3")</f>
        <v>0</v>
      </c>
      <c r="EL383" s="76">
        <f>SUMIFS('Planificación 2026-1'!R:R,'Planificación 2026-1'!W:W,C383,'Planificación 2026-1'!F:F,"HUAURA",'Planificación 2026-1'!X:X,"&lt;&gt;VIRTUAL",'Planificación 2026-1'!I:I,"&lt;3")</f>
        <v>0</v>
      </c>
      <c r="EM383" s="76"/>
      <c r="EN383" s="76">
        <f t="shared" si="50"/>
        <v>0</v>
      </c>
      <c r="EO383" s="76">
        <f t="shared" si="51"/>
        <v>0</v>
      </c>
      <c r="EP383" s="76" t="b">
        <f t="shared" si="52"/>
        <v>1</v>
      </c>
      <c r="EQ383" s="76" t="str">
        <f t="shared" si="53"/>
        <v/>
      </c>
      <c r="ER383" s="76" t="str">
        <f t="shared" si="58"/>
        <v>PRESENCIAL</v>
      </c>
    </row>
    <row r="384" spans="1:148" hidden="1">
      <c r="A384" s="83"/>
      <c r="B384" s="119">
        <v>381</v>
      </c>
      <c r="C384" s="115" t="s">
        <v>557</v>
      </c>
      <c r="D384" s="112">
        <f>SUMIF('Planificación 2026-1'!W:W,C384,'Planificación 2026-1'!R:R)</f>
        <v>14</v>
      </c>
      <c r="E384" s="114" t="s">
        <v>170</v>
      </c>
      <c r="F384" s="115" t="s">
        <v>171</v>
      </c>
      <c r="G384" s="115" t="s">
        <v>153</v>
      </c>
      <c r="H384" s="115" t="s">
        <v>123</v>
      </c>
      <c r="I384" s="107" t="str">
        <f>IF(SUM(COUNTIFS('Planificación 2026-1'!F:F,"PRINCIPAL",'Planificación 2026-1'!W:W,C384,'Planificación 2026-1'!H:H,"AF"))&gt;0,"P01"," ")</f>
        <v xml:space="preserve"> </v>
      </c>
      <c r="J384" s="108" t="str">
        <f>IF(SUM(COUNTIFS('Planificación 2026-1'!F:F,"PRINCIPAL",'Planificación 2026-1'!W:W,C384,'Planificación 2026-1'!H:H,"EN"))&gt;0,"P02"," ")</f>
        <v xml:space="preserve"> </v>
      </c>
      <c r="K384" s="108" t="str">
        <f>IF(SUM(COUNTIFS('Planificación 2026-1'!F:F,"PRINCIPAL",'Planificación 2026-1'!W:W,C384,'Planificación 2026-1'!H:H,"IS"))&gt;0,"P03"," ")</f>
        <v>P03</v>
      </c>
      <c r="L384" s="108" t="str">
        <f>IF(SUM(COUNTIFS('Planificación 2026-1'!F:F,"PRINCIPAL",'Planificación 2026-1'!W:W,C384,'Planificación 2026-1'!H:H,"PS"))&gt;0,"P04"," ")</f>
        <v xml:space="preserve"> </v>
      </c>
      <c r="M384" s="108"/>
      <c r="N384" s="108" t="str">
        <f>IF(SUM(COUNTIFS('Planificación 2026-1'!F:F,"PRINCIPAL",'Planificación 2026-1'!W:W,C384,'Planificación 2026-1'!H:H,"IN"))&gt;0,"P06"," ")</f>
        <v>P06</v>
      </c>
      <c r="O384" s="108" t="str">
        <f>IF(SUM(COUNTIFS('Planificación 2026-1'!F:F,"PRINCIPAL",'Planificación 2026-1'!W:W,C384,'Planificación 2026-1'!H:H,"CA"))&gt;0,"P07"," ")</f>
        <v xml:space="preserve"> </v>
      </c>
      <c r="P384" s="108" t="str">
        <f>IF(SUM(COUNTIFS('Planificación 2026-1'!F:F,"PRINCIPAL",'Planificación 2026-1'!W:W,C384,'Planificación 2026-1'!H:H,"DE"))&gt;0,"P08"," ")</f>
        <v xml:space="preserve"> </v>
      </c>
      <c r="Q384" s="108" t="str">
        <f>IF(SUM(COUNTIFS('Planificación 2026-1'!F:F,"PRINCIPAL",'Planificación 2026-1'!W:W,C384,'Planificación 2026-1'!H:H,"OB"))&gt;0,"P09"," ")</f>
        <v xml:space="preserve"> </v>
      </c>
      <c r="R384" s="108" t="str">
        <f>IF(SUM(COUNTIFS('Planificación 2026-1'!F:F,"PRINCIPAL",'Planificación 2026-1'!W:W,C384,'Planificación 2026-1'!H:H,"MH"))&gt;0,"P31"," ")</f>
        <v xml:space="preserve"> </v>
      </c>
      <c r="S384" s="108" t="str">
        <f>IF(SUM(COUNTIFS('Planificación 2026-1'!F:F,"PRINCIPAL",'Planificación 2026-1'!W:W,C384,'Planificación 2026-1'!H:H,"IC"))&gt;0,"P32"," ")</f>
        <v xml:space="preserve"> </v>
      </c>
      <c r="T384" s="108" t="str">
        <f>IF(SUM(COUNTIFS('Planificación 2026-1'!F:F,"PRINCIPAL",'Planificación 2026-1'!W:W,C384,'Planificación 2026-1'!H:H,"AR"))&gt;0,"P34"," ")</f>
        <v xml:space="preserve"> </v>
      </c>
      <c r="U384" s="108" t="str">
        <f>IF(SUM(COUNTIFS('Planificación 2026-1'!F:F,"PRINCIPAL",'Planificación 2026-1'!W:W,C384,'Planificación 2026-1'!H:H,"T1"))&gt;0,"P35"," ")</f>
        <v xml:space="preserve"> </v>
      </c>
      <c r="V384" s="108" t="str">
        <f>IF(SUM(COUNTIFS('Planificación 2026-1'!F:F,"PRINCIPAL",'Planificación 2026-1'!W:W,C384,'Planificación 2026-1'!H:H,"T3"))&gt;0,"P36"," ")</f>
        <v xml:space="preserve"> </v>
      </c>
      <c r="W384" s="108" t="str">
        <f>IF(SUM(COUNTIFS('Planificación 2026-1'!F:F,"PRINCIPAL",'Planificación 2026-1'!W:W,C384,'Planificación 2026-1'!H:H,"T2"))&gt;0,"P37"," ")</f>
        <v xml:space="preserve"> </v>
      </c>
      <c r="X384" s="108" t="str">
        <f>IF(SUM(COUNTIFS('Planificación 2026-1'!F:F,"PRINCIPAL",'Planificación 2026-1'!W:W,C384,'Planificación 2026-1'!H:H,"AE"))&gt;0,"P38"," ")</f>
        <v xml:space="preserve"> </v>
      </c>
      <c r="Y384" s="108" t="str">
        <f>IF(SUM(COUNTIFS('Planificación 2026-1'!F:F,"PRINCIPAL",'Planificación 2026-1'!W:W,C384,'Planificación 2026-1'!H:H,"T4"))&gt;0,"P55"," ")</f>
        <v xml:space="preserve"> </v>
      </c>
      <c r="Z384" s="108" t="str">
        <f>IF(SUM(COUNTIFS('Planificación 2026-1'!F:F,"FILIAL",'Planificación 2026-1'!W:W,C384,'Planificación 2026-1'!H:H,"AF"))&gt;0," P01"," ")</f>
        <v xml:space="preserve"> </v>
      </c>
      <c r="AA384" s="108" t="str">
        <f>IF(SUM(COUNTIFS('Planificación 2026-1'!F:F,"FILIAL",'Planificación 2026-1'!W:W,C384,'Planificación 2026-1'!H:H,"EN"))&gt;0,"P02"," ")</f>
        <v xml:space="preserve"> </v>
      </c>
      <c r="AB384" s="108" t="str">
        <f>IF(SUM(COUNTIFS('Planificación 2026-1'!F:F,"FILIAL",'Planificación 2026-1'!W:W,C384,'Planificación 2026-1'!H:H,"IS"))&gt;0,"P03"," ")</f>
        <v xml:space="preserve"> </v>
      </c>
      <c r="AC384" s="108" t="str">
        <f>IF(SUM(COUNTIFS('Planificación 2026-1'!F:F,"FILIAL",'Planificación 2026-1'!W:W,C384,'Planificación 2026-1'!H:H,"PS"))&gt;0,"P04"," ")</f>
        <v xml:space="preserve"> </v>
      </c>
      <c r="AD384" s="108"/>
      <c r="AE384" s="108" t="str">
        <f>IF(SUM(COUNTIFS('Planificación 2026-1'!F:F,"FILIAL",'Planificación 2026-1'!W:W,C384,'Planificación 2026-1'!H:H,"IN"))&gt;0,"P06"," ")</f>
        <v xml:space="preserve"> </v>
      </c>
      <c r="AF384" s="108" t="str">
        <f>IF(SUM(COUNTIFS('Planificación 2026-1'!F:F,"FILIAL",'Planificación 2026-1'!W:W,C384,'Planificación 2026-1'!H:H,"CA"))&gt;0,"P07"," ")</f>
        <v xml:space="preserve"> </v>
      </c>
      <c r="AG384" s="108" t="str">
        <f>IF(SUM(COUNTIFS('Planificación 2026-1'!F:F,"FILIAL",'Planificación 2026-1'!W:W,C384,'Planificación 2026-1'!H:H,"DE"))&gt;0,"P08"," ")</f>
        <v xml:space="preserve"> </v>
      </c>
      <c r="AH384" s="108" t="str">
        <f>IF(SUM(COUNTIFS('Planificación 2026-1'!F:F,"FILIAL",'Planificación 2026-1'!W:W,C384,'Planificación 2026-1'!H:H,"OB"))&gt;0,"P09"," ")</f>
        <v xml:space="preserve"> </v>
      </c>
      <c r="AI384" s="108" t="str">
        <f>IF(SUM(COUNTIFS('Planificación 2026-1'!F:F,"FILIAL",'Planificación 2026-1'!W:W,C384,'Planificación 2026-1'!H:H,"MH"))&gt;0,"P31"," ")</f>
        <v xml:space="preserve"> </v>
      </c>
      <c r="AJ384" s="108" t="str">
        <f>IF(SUM(COUNTIFS('Planificación 2026-1'!F:F,"FILIAL",'Planificación 2026-1'!W:W,C384,'Planificación 2026-1'!H:H,"IC"))&gt;0,"P32"," ")</f>
        <v xml:space="preserve"> </v>
      </c>
      <c r="AK384" s="108" t="str">
        <f>IF(SUM(COUNTIFS('Planificación 2026-1'!F:F,"FILIAL",'Planificación 2026-1'!W:W,C384,'Planificación 2026-1'!H:H,"AR"))&gt;0,"P34"," ")</f>
        <v xml:space="preserve"> </v>
      </c>
      <c r="AL384" s="108" t="str">
        <f>IF(SUM(COUNTIFS('Planificación 2026-1'!F:F,"FILIAL",'Planificación 2026-1'!W:W,C384,'Planificación 2026-1'!H:H,"T1"))&gt;0,"P35"," ")</f>
        <v xml:space="preserve"> </v>
      </c>
      <c r="AM384" s="108" t="str">
        <f>IF(SUM(COUNTIFS('Planificación 2026-1'!F:F,"FILIAL",'Planificación 2026-1'!W:W,C384,'Planificación 2026-1'!H:H,"T3"))&gt;0,"P36"," ")</f>
        <v xml:space="preserve"> </v>
      </c>
      <c r="AN384" s="108" t="str">
        <f>IF(SUM(COUNTIFS('Planificación 2026-1'!F:F,"FILIAL",'Planificación 2026-1'!W:W,C384,'Planificación 2026-1'!H:H,"T2"))&gt;0,"P37"," ")</f>
        <v xml:space="preserve"> </v>
      </c>
      <c r="AO384" s="108" t="str">
        <f>IF(SUM(COUNTIFS('Planificación 2026-1'!F:F,"FILIAL",'Planificación 2026-1'!W:W,C384,'Planificación 2026-1'!H:H,"AE"))&gt;0,"P38"," ")</f>
        <v xml:space="preserve"> </v>
      </c>
      <c r="AP384" s="108" t="str">
        <f>IF(SUM(COUNTIFS('Planificación 2026-1'!F:F,"FILIAL",'Planificación 2026-1'!W:W,C384,'Planificación 2026-1'!H:H,"T4"))&gt;0,"P55"," ")</f>
        <v xml:space="preserve"> </v>
      </c>
      <c r="AQ384" s="108" t="str">
        <f>IF(SUM(COUNTIFS('Planificación 2026-1'!F:F,"SUNAMPE",'Planificación 2026-1'!W:W,C384,'Planificación 2026-1'!H:H,"AF"))&gt;0," P01"," ")</f>
        <v xml:space="preserve"> </v>
      </c>
      <c r="AR384" s="108" t="str">
        <f>IF(SUM(COUNTIFS('Planificación 2026-1'!F:F,"SUNAMPE",'Planificación 2026-1'!W:W,C384,'Planificación 2026-1'!H:H,"EN"))&gt;0,"P02"," ")</f>
        <v xml:space="preserve"> </v>
      </c>
      <c r="AS384" s="108" t="str">
        <f>IF(SUM(COUNTIFS('Planificación 2026-1'!F:F,"SUNAMPE",'Planificación 2026-1'!W:W,C384,'Planificación 2026-1'!H:H,"IS"))&gt;0,"P03"," ")</f>
        <v xml:space="preserve"> </v>
      </c>
      <c r="AT384" s="108" t="str">
        <f>IF(SUM(COUNTIFS('Planificación 2026-1'!F:F,"SUNAMPE",'Planificación 2026-1'!W:W,C384,'Planificación 2026-1'!H:H,"PS"))&gt;0,"P04"," ")</f>
        <v xml:space="preserve"> </v>
      </c>
      <c r="AU384" s="108"/>
      <c r="AV384" s="108" t="str">
        <f>IF(SUM(COUNTIFS('Planificación 2026-1'!F:F,"SUNAMPE",'Planificación 2026-1'!W:W,C384,'Planificación 2026-1'!H:H,"IN"))&gt;0,"P06"," ")</f>
        <v xml:space="preserve"> </v>
      </c>
      <c r="AW384" s="108" t="str">
        <f>IF(SUM(COUNTIFS('Planificación 2026-1'!F:F,"SUNAMPE",'Planificación 2026-1'!W:W,C384,'Planificación 2026-1'!H:H,"CA"))&gt;0,"P07"," ")</f>
        <v xml:space="preserve"> </v>
      </c>
      <c r="AX384" s="108" t="str">
        <f>IF(SUM(COUNTIFS('Planificación 2026-1'!F:F,"SUNAMPE",'Planificación 2026-1'!W:W,C384,'Planificación 2026-1'!H:H,"DE"))&gt;0,"P08"," ")</f>
        <v xml:space="preserve"> </v>
      </c>
      <c r="AY384" s="108" t="str">
        <f>IF(SUM(COUNTIFS('Planificación 2026-1'!F:F,"SUNAMPE",'Planificación 2026-1'!W:W,C384,'Planificación 2026-1'!H:H,"OB"))&gt;0,"P09"," ")</f>
        <v xml:space="preserve"> </v>
      </c>
      <c r="AZ384" s="108" t="str">
        <f>IF(SUM(COUNTIFS('Planificación 2026-1'!F:F,"SUNAMPE",'Planificación 2026-1'!W:W,C384,'Planificación 2026-1'!H:H,"MH"))&gt;0,"P31"," ")</f>
        <v xml:space="preserve"> </v>
      </c>
      <c r="BA384" s="108" t="str">
        <f>IF(SUM(COUNTIFS('Planificación 2026-1'!F:F,"SUNAMPE",'Planificación 2026-1'!W:W,C384,'Planificación 2026-1'!H:H,"IC"))&gt;0,"P32"," ")</f>
        <v xml:space="preserve"> </v>
      </c>
      <c r="BB384" s="108" t="str">
        <f>IF(SUM(COUNTIFS('Planificación 2026-1'!F:F,"SUNAMPE",'Planificación 2026-1'!W:W,C384,'Planificación 2026-1'!H:H,"AR"))&gt;0,"P34"," ")</f>
        <v xml:space="preserve"> </v>
      </c>
      <c r="BC384" s="108" t="str">
        <f>IF(SUM(COUNTIFS('Planificación 2026-1'!F:F,"SUNAMPE",'Planificación 2026-1'!W:W,C384,'Planificación 2026-1'!H:H,"T1"))&gt;0,"P35"," ")</f>
        <v xml:space="preserve"> </v>
      </c>
      <c r="BD384" s="108" t="str">
        <f>IF(SUM(COUNTIFS('Planificación 2026-1'!F:F,"SUNAMPE",'Planificación 2026-1'!W:W,C384,'Planificación 2026-1'!H:H,"T3"))&gt;0,"P36"," ")</f>
        <v xml:space="preserve"> </v>
      </c>
      <c r="BE384" s="108" t="str">
        <f>IF(SUM(COUNTIFS('Planificación 2026-1'!F:F,"SUNAMPE",'Planificación 2026-1'!W:W,C384,'Planificación 2026-1'!H:H,"T2"))&gt;0,"P37"," ")</f>
        <v xml:space="preserve"> </v>
      </c>
      <c r="BF384" s="108" t="str">
        <f>IF(SUM(COUNTIFS('Planificación 2026-1'!F:F,"SUNAMPE",'Planificación 2026-1'!W:W,C384,'Planificación 2026-1'!H:H,"AE"))&gt;0,"P38"," ")</f>
        <v xml:space="preserve"> </v>
      </c>
      <c r="BG384" s="108" t="str">
        <f>IF(SUM(COUNTIFS('Planificación 2026-1'!F:F,"SUNAMPE",'Planificación 2026-1'!W:W,C384,'Planificación 2026-1'!H:H,"T4"))&gt;0,"P55"," ")</f>
        <v xml:space="preserve"> </v>
      </c>
      <c r="BH384" s="108" t="str">
        <f>IF(SUM(COUNTIFS('Planificación 2026-1'!F:F,"HUAURA",'Planificación 2026-1'!W:W,C384,'Planificación 2026-1'!H:H,"AF"))&gt;0," P01"," ")</f>
        <v xml:space="preserve"> </v>
      </c>
      <c r="BI384" s="108" t="str">
        <f>IF(SUM(COUNTIFS('Planificación 2026-1'!F:F,"HUAURA",'Planificación 2026-1'!W:W,C384,'Planificación 2026-1'!H:H,"EN"))&gt;0,"P02"," ")</f>
        <v xml:space="preserve"> </v>
      </c>
      <c r="BJ384" s="108" t="str">
        <f>IF(SUM(COUNTIFS('Planificación 2026-1'!F:F,"HUAURA",'Planificación 2026-1'!W:W,C384,'Planificación 2026-1'!H:H,"IS"))&gt;0,"P03"," ")</f>
        <v xml:space="preserve"> </v>
      </c>
      <c r="BK384" s="108" t="str">
        <f>IF(SUM(COUNTIFS('Planificación 2026-1'!F:F,"HUAURA",'Planificación 2026-1'!W:W,C384,'Planificación 2026-1'!H:H,"PS"))&gt;0,"P04"," ")</f>
        <v xml:space="preserve"> </v>
      </c>
      <c r="BL384" s="108"/>
      <c r="BM384" s="108" t="str">
        <f>IF(SUM(COUNTIFS('Planificación 2026-1'!F:F,"HUAURA",'Planificación 2026-1'!W:W,C384,'Planificación 2026-1'!H:H,"IN"))&gt;0,"P06"," ")</f>
        <v xml:space="preserve"> </v>
      </c>
      <c r="BN384" s="108" t="str">
        <f>IF(SUM(COUNTIFS('Planificación 2026-1'!F:F,"HUAURA",'Planificación 2026-1'!W:W,C384,'Planificación 2026-1'!H:H,"CA"))&gt;0,"P07"," ")</f>
        <v xml:space="preserve"> </v>
      </c>
      <c r="BO384" s="108" t="str">
        <f>IF(SUM(COUNTIFS('Planificación 2026-1'!F:F,"HUAURA",'Planificación 2026-1'!W:W,C384,'Planificación 2026-1'!H:H,"DE"))&gt;0,"P08"," ")</f>
        <v xml:space="preserve"> </v>
      </c>
      <c r="BP384" s="108" t="str">
        <f>IF(SUM(COUNTIFS('Planificación 2026-1'!F:F,"HUAURA",'Planificación 2026-1'!W:W,C384,'Planificación 2026-1'!H:H,"OB"))&gt;0,"P09"," ")</f>
        <v xml:space="preserve"> </v>
      </c>
      <c r="BQ384" s="108" t="str">
        <f>IF(SUM(COUNTIFS('Planificación 2026-1'!F:F,"HUAURA",'Planificación 2026-1'!W:W,C384,'Planificación 2026-1'!H:H,"MH"))&gt;0,"P31"," ")</f>
        <v xml:space="preserve"> </v>
      </c>
      <c r="BR384" s="108" t="str">
        <f>IF(SUM(COUNTIFS('Planificación 2026-1'!F:F,"HUAURA",'Planificación 2026-1'!W:W,C384,'Planificación 2026-1'!H:H,"IC"))&gt;0,"P32"," ")</f>
        <v xml:space="preserve"> </v>
      </c>
      <c r="BS384" s="108" t="str">
        <f>IF(SUM(COUNTIFS('Planificación 2026-1'!F:F,"HUAURA",'Planificación 2026-1'!W:W,C384,'Planificación 2026-1'!H:H,"AR"))&gt;0,"P34"," ")</f>
        <v xml:space="preserve"> </v>
      </c>
      <c r="BT384" s="108" t="str">
        <f>IF(SUM(COUNTIFS('Planificación 2026-1'!F:F,"HUAURA",'Planificación 2026-1'!W:W,C384,'Planificación 2026-1'!H:H,"T1"))&gt;0,"P35"," ")</f>
        <v xml:space="preserve"> </v>
      </c>
      <c r="BU384" s="108" t="str">
        <f>IF(SUM(COUNTIFS('Planificación 2026-1'!F:F,"HUAURA",'Planificación 2026-1'!W:W,C384,'Planificación 2026-1'!H:H,"T3"))&gt;0,"P36"," ")</f>
        <v xml:space="preserve"> </v>
      </c>
      <c r="BV384" s="108" t="str">
        <f>IF(SUM(COUNTIFS('Planificación 2026-1'!F:F,"HUAURA",'Planificación 2026-1'!W:W,C384,'Planificación 2026-1'!H:H,"T2"))&gt;0,"P37"," ")</f>
        <v xml:space="preserve"> </v>
      </c>
      <c r="BW384" s="108" t="str">
        <f>IF(SUM(COUNTIFS('Planificación 2026-1'!F:F,"HUAURA",'Planificación 2026-1'!W:W,C384,'Planificación 2026-1'!H:H,"AE"))&gt;0,"P38"," ")</f>
        <v xml:space="preserve"> </v>
      </c>
      <c r="BX384" s="108" t="str">
        <f>IF(SUM(COUNTIFS('Planificación 2026-1'!F:F,"HUAURA",'Planificación 2026-1'!W:W,C384,'Planificación 2026-1'!H:H,"T4"))&gt;0,"P55"," ")</f>
        <v xml:space="preserve"> </v>
      </c>
      <c r="BY384" s="109">
        <f>SUMIFS('Planificación 2026-1'!R:R,'Planificación 2026-1'!W:W,C384,'Planificación 2026-1'!H:H,"AF",'Planificación 2026-1'!I:I,"&gt;2")</f>
        <v>0</v>
      </c>
      <c r="BZ384" s="109">
        <f>SUMIFS('Planificación 2026-1'!R:R,'Planificación 2026-1'!W:W,C384,'Planificación 2026-1'!H:H,"EN",'Planificación 2026-1'!I:I,"&gt;2")</f>
        <v>0</v>
      </c>
      <c r="CA384" s="109">
        <f>SUMIFS('Planificación 2026-1'!R:R,'Planificación 2026-1'!W:W,C384,'Planificación 2026-1'!H:H,"IS",'Planificación 2026-1'!I:I,"&gt;2")</f>
        <v>6</v>
      </c>
      <c r="CB384" s="109">
        <f>SUMIFS('Planificación 2026-1'!R:R,'Planificación 2026-1'!W:W,C384,'Planificación 2026-1'!H:H,"PS",'Planificación 2026-1'!I:I,"&gt;2")</f>
        <v>0</v>
      </c>
      <c r="CC384" s="109">
        <f>SUMIFS('Planificación 2026-1'!R:R,'Planificación 2026-1'!W:W,C384,'Planificación 2026-1'!H:H,"IN",'Planificación 2026-1'!I:I,"&gt;2")</f>
        <v>8</v>
      </c>
      <c r="CD384" s="109">
        <f>SUMIFS('Planificación 2026-1'!R:R,'Planificación 2026-1'!W:W,C384,'Planificación 2026-1'!H:H,"CA",'Planificación 2026-1'!I:I,"&gt;2")</f>
        <v>0</v>
      </c>
      <c r="CE384" s="109">
        <f>SUMIFS('Planificación 2026-1'!R:R,'Planificación 2026-1'!W:W,C384,'Planificación 2026-1'!H:H,"DE",'Planificación 2026-1'!I:I,"&gt;2")</f>
        <v>0</v>
      </c>
      <c r="CF384" s="109">
        <f>SUMIFS('Planificación 2026-1'!R:R,'Planificación 2026-1'!W:W,C384,'Planificación 2026-1'!H:H,"OB",'Planificación 2026-1'!I:I,"&gt;2")</f>
        <v>0</v>
      </c>
      <c r="CG384" s="109">
        <f>SUMIFS('Planificación 2026-1'!R:R,'Planificación 2026-1'!W:W,C384,'Planificación 2026-1'!H:H,"MH",'Planificación 2026-1'!I:I,"&gt;2")</f>
        <v>0</v>
      </c>
      <c r="CH384" s="109">
        <f>SUMIFS('Planificación 2026-1'!R:R,'Planificación 2026-1'!W:W,C384,'Planificación 2026-1'!H:H,"IC",'Planificación 2026-1'!I:I,"&gt;2")</f>
        <v>0</v>
      </c>
      <c r="CI384" s="109">
        <f>SUMIFS('Planificación 2026-1'!R:R,'Planificación 2026-1'!W:W,C384,'Planificación 2026-1'!H:H,"AR",'Planificación 2026-1'!I:I,"&gt;2")</f>
        <v>0</v>
      </c>
      <c r="CJ384" s="109">
        <f>SUMIFS('Planificación 2026-1'!R:R,'Planificación 2026-1'!W:W,C384,'Planificación 2026-1'!H:H,"T1",'Planificación 2026-1'!I:I,"&gt;2")</f>
        <v>0</v>
      </c>
      <c r="CK384" s="109">
        <f>SUMIFS('Planificación 2026-1'!R:R,'Planificación 2026-1'!W:W,C384,'Planificación 2026-1'!H:H,"T3",'Planificación 2026-1'!I:I,"&gt;2")</f>
        <v>0</v>
      </c>
      <c r="CL384" s="109">
        <f>SUMIFS('Planificación 2026-1'!R:R,'Planificación 2026-1'!W:W,C384,'Planificación 2026-1'!H:H,"T2",'Planificación 2026-1'!I:I,"&gt;2")</f>
        <v>0</v>
      </c>
      <c r="CM384" s="109">
        <f>SUMIFS('Planificación 2026-1'!R:R,'Planificación 2026-1'!W:W,C384,'Planificación 2026-1'!H:H,"AE",'Planificación 2026-1'!I:I,"&gt;2")</f>
        <v>0</v>
      </c>
      <c r="CN384" s="109">
        <f>SUMIFS('Planificación 2026-1'!R:R,'Planificación 2026-1'!W:W,C384,'Planificación 2026-1'!H:H,"T4",'Planificación 2026-1'!I:I,"&gt;2")</f>
        <v>0</v>
      </c>
      <c r="CO384" s="109">
        <f>SUMIFS('Planificación 2026-1'!R:R,'Planificación 2026-1'!W:W,C384,'Planificación 2026-1'!H:H,"AF",'Planificación 2026-1'!I:I,"&lt;3")</f>
        <v>0</v>
      </c>
      <c r="CP384" s="109">
        <f>SUMIFS('Planificación 2026-1'!R:R,'Planificación 2026-1'!W:W,C384,'Planificación 2026-1'!H:H,"EN",'Planificación 2026-1'!I:I,"&lt;3")</f>
        <v>0</v>
      </c>
      <c r="CQ384" s="109">
        <f>SUMIFS('Planificación 2026-1'!R:R,'Planificación 2026-1'!W:W,C384,'Planificación 2026-1'!H:H,"IS",'Planificación 2026-1'!I:I,"&lt;3")</f>
        <v>0</v>
      </c>
      <c r="CR384" s="109">
        <f>SUMIFS('Planificación 2026-1'!R:R,'Planificación 2026-1'!W:W,C384,'Planificación 2026-1'!H:H,"PS",'Planificación 2026-1'!I:I,"&lt;3")</f>
        <v>0</v>
      </c>
      <c r="CS384" s="109">
        <f>SUMIFS('Planificación 2026-1'!R:R,'Planificación 2026-1'!W:W,C384,'Planificación 2026-1'!H:H,"IN",'Planificación 2026-1'!I:I,"&lt;3")</f>
        <v>0</v>
      </c>
      <c r="CT384" s="109">
        <f>SUMIFS('Planificación 2026-1'!R:R,'Planificación 2026-1'!W:W,C384,'Planificación 2026-1'!H:H,"CA",'Planificación 2026-1'!I:I,"&lt;3")</f>
        <v>0</v>
      </c>
      <c r="CU384" s="109">
        <f>SUMIFS('Planificación 2026-1'!R:R,'Planificación 2026-1'!W:W,C384,'Planificación 2026-1'!H:H,"DE",'Planificación 2026-1'!I:I,"&lt;3")</f>
        <v>0</v>
      </c>
      <c r="CV384" s="109">
        <f>SUMIFS('Planificación 2026-1'!R:R,'Planificación 2026-1'!W:W,C384,'Planificación 2026-1'!H:H,"OB",'Planificación 2026-1'!I:I,"&lt;3")</f>
        <v>0</v>
      </c>
      <c r="CW384" s="109">
        <f>SUMIFS('Planificación 2026-1'!R:R,'Planificación 2026-1'!W:W,C384,'Planificación 2026-1'!H:H,"MH",'Planificación 2026-1'!I:I,"&lt;3")</f>
        <v>0</v>
      </c>
      <c r="CX384" s="109">
        <f>SUMIFS('Planificación 2026-1'!R:R,'Planificación 2026-1'!W:W,C384,'Planificación 2026-1'!H:H,"IC",'Planificación 2026-1'!I:I,"&lt;3")</f>
        <v>0</v>
      </c>
      <c r="CY384" s="109">
        <f>SUMIFS('Planificación 2026-1'!R:R,'Planificación 2026-1'!W:W,C384,'Planificación 2026-1'!H:H,"AR",'Planificación 2026-1'!I:I,"&lt;3")</f>
        <v>0</v>
      </c>
      <c r="CZ384" s="109">
        <f>SUMIFS('Planificación 2026-1'!R:R,'Planificación 2026-1'!W:W,C384,'Planificación 2026-1'!H:H,"T1",'Planificación 2026-1'!I:I,"&lt;3")</f>
        <v>0</v>
      </c>
      <c r="DA384" s="109">
        <f>SUMIFS('Planificación 2026-1'!R:R,'Planificación 2026-1'!W:W,C384,'Planificación 2026-1'!H:H,"T3",'Planificación 2026-1'!I:I,"&lt;3")</f>
        <v>0</v>
      </c>
      <c r="DB384" s="109">
        <f>SUMIFS('Planificación 2026-1'!R:R,'Planificación 2026-1'!W:W,C384,'Planificación 2026-1'!H:H,"T2",'Planificación 2026-1'!I:I,"&lt;3")</f>
        <v>0</v>
      </c>
      <c r="DC384" s="109">
        <f>SUMIFS('Planificación 2026-1'!R:R,'Planificación 2026-1'!W:W,C384,'Planificación 2026-1'!H:H,"AE",'Planificación 2026-1'!I:I,"&lt;3")</f>
        <v>0</v>
      </c>
      <c r="DD384" s="109">
        <f>SUMIFS('Planificación 2026-1'!R:R,'Planificación 2026-1'!W:W,C384,'Planificación 2026-1'!H:H,"T4",'Planificación 2026-1'!I:I,"&lt;3")</f>
        <v>0</v>
      </c>
      <c r="DE384" s="108" t="str">
        <f t="shared" si="54"/>
        <v>P03 P06</v>
      </c>
      <c r="DF384" s="41">
        <f>IF(C384="","",SUMIFS('Planificación 2026-1'!R:R,'Planificación 2026-1'!W:W,C384,'Planificación 2026-1'!F:F,"PRINCIPAL",'Planificación 2026-1'!X:X,"VIRTUAL"))</f>
        <v>14</v>
      </c>
      <c r="DG384" s="41">
        <f>IF(C384="","",SUMIFS('Planificación 2026-1'!R:R,'Planificación 2026-1'!W:W,C384,'Planificación 2026-1'!F:F,"PRINCIPAL",'Planificación 2026-1'!X:X,"PRESENCIAL"))</f>
        <v>0</v>
      </c>
      <c r="DH384" s="41">
        <f>IF(C384="","",SUMIFS('Planificación 2026-1'!R:R,'Planificación 2026-1'!W:W,C384,'Planificación 2026-1'!F:F,"PRINCIPAL",'Planificación 2026-1'!X:X,"HIBRIDO PRESENCIAL"))</f>
        <v>0</v>
      </c>
      <c r="DI384" s="108" t="str">
        <f t="shared" si="55"/>
        <v/>
      </c>
      <c r="DJ384" s="108">
        <f>IF(C384="","",SUMIFS('Planificación 2026-1'!R:R,'Planificación 2026-1'!W:W,C384,'Planificación 2026-1'!F:F,"FILIAL",'Planificación 2026-1'!X:X,"VIRTUAL"))</f>
        <v>0</v>
      </c>
      <c r="DK384" s="110">
        <f>IF(C384="","",SUMIFS('Planificación 2026-1'!R:R,'Planificación 2026-1'!W:W,C384,'Planificación 2026-1'!F:F,"FILIAL",'Planificación 2026-1'!X:X,"PRESENCIAL"))</f>
        <v>0</v>
      </c>
      <c r="DL384" s="61">
        <f>IF(C384="","",SUMIFS('Planificación 2026-1'!R:R,'Planificación 2026-1'!W:W,C384,'Planificación 2026-1'!F:F,"FILIAL",'Planificación 2026-1'!X:X,"HIBRIDO PRESENCIAL"))</f>
        <v>0</v>
      </c>
      <c r="DM384" s="111" t="str">
        <f t="shared" si="56"/>
        <v/>
      </c>
      <c r="DN384" s="108">
        <f>IF(C384="","",SUMIFS('Planificación 2026-1'!R:R,'Planificación 2026-1'!W:W,C384,'Planificación 2026-1'!F:F,"SUNAMPE",'Planificación 2026-1'!X:X,"VIRTUAL"))</f>
        <v>0</v>
      </c>
      <c r="DO384" s="61">
        <f>IF(C384="","",SUMIFS('Planificación 2026-1'!R:R,'Planificación 2026-1'!W:W,C384,'Planificación 2026-1'!F:F,"SUNAMPE",'Planificación 2026-1'!X:X,"PRESENCIAL"))</f>
        <v>0</v>
      </c>
      <c r="DP384" s="111" t="str">
        <f t="shared" si="57"/>
        <v/>
      </c>
      <c r="DQ384" s="108">
        <f>IF(C384="","",SUMIFS('Planificación 2026-1'!R:R,'Planificación 2026-1'!W:W,C384,'Planificación 2026-1'!F:F,"HUAURA",'Planificación 2026-1'!X:X,"VIRTUAL"))</f>
        <v>0</v>
      </c>
      <c r="DR384" s="61">
        <f>IF(C384="","",SUMIFS('Planificación 2026-1'!R:R,'Planificación 2026-1'!W:W,C384,'Planificación 2026-1'!F:F,"HUAURA",'Planificación 2026-1'!X:X,"PRESENCIAL"))</f>
        <v>0</v>
      </c>
      <c r="DS384" s="76">
        <f>SUMIFS('Planificación 2026-1'!R:R,'Planificación 2026-1'!W:W,C384,'Planificación 2026-1'!F:F,"PRINCIPAL",'Planificación 2026-1'!X:X,"VIRTUAL",'Planificación 2026-1'!I:I,"&gt;2")</f>
        <v>14</v>
      </c>
      <c r="DT384" s="76">
        <f>SUMIFS('Planificación 2026-1'!R:R,'Planificación 2026-1'!W:W,C384,'Planificación 2026-1'!F:F,"PRINCIPAL",'Planificación 2026-1'!X:X,"&lt;&gt;VIRTUAL",'Planificación 2026-1'!I:I,"&gt;2")</f>
        <v>0</v>
      </c>
      <c r="DU384" s="76">
        <f>SUMIFS('Planificación 2026-1'!R:R,'Planificación 2026-1'!W:W,C384,'Planificación 2026-1'!F:F,"SUNAMPE",'Planificación 2026-1'!X:X,"VIRTUAL",'Planificación 2026-1'!I:I,"&gt;2")</f>
        <v>0</v>
      </c>
      <c r="DV384" s="76">
        <f>SUMIFS('Planificación 2026-1'!R:R,'Planificación 2026-1'!W:W,C384,'Planificación 2026-1'!F:F,"SUNAMPE",'Planificación 2026-1'!X:X,"&lt;&gt;VIRTUAL",'Planificación 2026-1'!I:I,"&gt;2")</f>
        <v>0</v>
      </c>
      <c r="DW384" s="76">
        <f>SUMIFS('Planificación 2026-1'!R:R,'Planificación 2026-1'!W:W,C384,'Planificación 2026-1'!F:F,"FILIAL",'Planificación 2026-1'!X:X,"VIRTUAL",'Planificación 2026-1'!I:I,"&gt;2")</f>
        <v>0</v>
      </c>
      <c r="DX384" s="76">
        <f>SUMIFS('Planificación 2026-1'!R:R,'Planificación 2026-1'!W:W,C384,'Planificación 2026-1'!F:F,"FILIAL",'Planificación 2026-1'!X:X,"&lt;&gt;VIRTUAL",'Planificación 2026-1'!I:I,"&gt;2")</f>
        <v>0</v>
      </c>
      <c r="DY384" s="76">
        <f>SUMIFS('Planificación 2026-1'!R:R,'Planificación 2026-1'!W:W,C384,'Planificación 2026-1'!F:F,"PORUMA",'Planificación 2026-1'!X:X,"VIRTUAL",'Planificación 2026-1'!I:I,"&gt;2")</f>
        <v>0</v>
      </c>
      <c r="DZ384" s="76">
        <f>SUMIFS('Planificación 2026-1'!R:R,'Planificación 2026-1'!W:W,C384,'Planificación 2026-1'!F:F,"PORUMA",'Planificación 2026-1'!X:X,"&lt;&gt;VIRTUAL",'Planificación 2026-1'!I:I,"&gt;2")</f>
        <v>0</v>
      </c>
      <c r="EA384" s="76">
        <f>SUMIFS('Planificación 2026-1'!R:R,'Planificación 2026-1'!W:W,C384,'Planificación 2026-1'!F:F,"HUAURA",'Planificación 2026-1'!X:X,"VIRTUAL",'Planificación 2026-1'!I:I,"&gt;2")</f>
        <v>0</v>
      </c>
      <c r="EB384" s="76">
        <f>SUMIFS('Planificación 2026-1'!R:R,'Planificación 2026-1'!W:W,C384,'Planificación 2026-1'!F:F,"HUAURA",'Planificación 2026-1'!X:X,"&lt;&gt;VIRTUAL",'Planificación 2026-1'!I:I,"&gt;2")</f>
        <v>0</v>
      </c>
      <c r="EC384" s="76">
        <f>SUMIFS('Planificación 2026-1'!R:R,'Planificación 2026-1'!W:W,C384,'Planificación 2026-1'!F:F,"PRINCIPAL",'Planificación 2026-1'!X:X,"VIRTUAL",'Planificación 2026-1'!I:I,"&lt;3")</f>
        <v>0</v>
      </c>
      <c r="ED384" s="76">
        <f>SUMIFS('Planificación 2026-1'!R:R,'Planificación 2026-1'!W:W,C384,'Planificación 2026-1'!F:F,"PRINCIPAL",'Planificación 2026-1'!X:X,"&lt;&gt;VIRTUAL",'Planificación 2026-1'!I:I,"&lt;3")</f>
        <v>0</v>
      </c>
      <c r="EE384" s="76">
        <f>SUMIFS('Planificación 2026-1'!R:R,'Planificación 2026-1'!W:W,C384,'Planificación 2026-1'!F:F,"SUNAMPE",'Planificación 2026-1'!X:X,"VIRTUAL",'Planificación 2026-1'!I:I,"&lt;3")</f>
        <v>0</v>
      </c>
      <c r="EF384" s="76">
        <f>SUMIFS('Planificación 2026-1'!R:R,'Planificación 2026-1'!W:W,C384,'Planificación 2026-1'!F:F,"SUNAMPE",'Planificación 2026-1'!X:X,"&lt;&gt;VIRTUAL",'Planificación 2026-1'!I:I,"&lt;3")</f>
        <v>0</v>
      </c>
      <c r="EG384" s="76">
        <f>SUMIFS('Planificación 2026-1'!R:R,'Planificación 2026-1'!W:W,C384,'Planificación 2026-1'!F:F,"FILIAL",'Planificación 2026-1'!X:X,"VIRTUAL",'Planificación 2026-1'!I:I,"&lt;3")</f>
        <v>0</v>
      </c>
      <c r="EH384" s="76">
        <f>SUMIFS('Planificación 2026-1'!R:R,'Planificación 2026-1'!W:W,C384,'Planificación 2026-1'!F:F,"FILIAL",'Planificación 2026-1'!X:X,"&lt;&gt;VIRTUAL",'Planificación 2026-1'!I:I,"&lt;3")</f>
        <v>0</v>
      </c>
      <c r="EI384" s="76">
        <f>SUMIFS('Planificación 2026-1'!R:R,'Planificación 2026-1'!W:W,C384,'Planificación 2026-1'!F:F,"PORUMA",'Planificación 2026-1'!X:X,"VIRTUAL",'Planificación 2026-1'!I:I,"&lt;3")</f>
        <v>0</v>
      </c>
      <c r="EJ384" s="76">
        <f>SUMIFS('Planificación 2026-1'!R:R,'Planificación 2026-1'!W:W,C384,'Planificación 2026-1'!F:F,"PORUMA",'Planificación 2026-1'!X:X,"&lt;&gt;VIRTUAL",'Planificación 2026-1'!I:I,"&lt;3")</f>
        <v>0</v>
      </c>
      <c r="EK384" s="76">
        <f>SUMIFS('Planificación 2026-1'!R:R,'Planificación 2026-1'!W:W,C384,'Planificación 2026-1'!F:F,"HUAURA",'Planificación 2026-1'!X:X,"VIRTUAL",'Planificación 2026-1'!I:I,"&lt;3")</f>
        <v>0</v>
      </c>
      <c r="EL384" s="76">
        <f>SUMIFS('Planificación 2026-1'!R:R,'Planificación 2026-1'!W:W,C384,'Planificación 2026-1'!F:F,"HUAURA",'Planificación 2026-1'!X:X,"&lt;&gt;VIRTUAL",'Planificación 2026-1'!I:I,"&lt;3")</f>
        <v>0</v>
      </c>
      <c r="EM384" s="76"/>
      <c r="EN384" s="76">
        <f t="shared" si="50"/>
        <v>14</v>
      </c>
      <c r="EO384" s="76">
        <f t="shared" si="51"/>
        <v>0</v>
      </c>
      <c r="EP384" s="76" t="b">
        <f t="shared" si="52"/>
        <v>1</v>
      </c>
      <c r="EQ384" s="76" t="str">
        <f t="shared" si="53"/>
        <v/>
      </c>
      <c r="ER384" s="76" t="str">
        <f t="shared" si="58"/>
        <v>VIRTUAL</v>
      </c>
    </row>
    <row r="385" spans="1:148" hidden="1">
      <c r="A385" s="83"/>
      <c r="B385" s="119">
        <v>382</v>
      </c>
      <c r="C385" s="115" t="s">
        <v>558</v>
      </c>
      <c r="D385" s="112">
        <f>SUMIF('Planificación 2026-1'!W:W,C385,'Planificación 2026-1'!R:R)</f>
        <v>6</v>
      </c>
      <c r="E385" s="114" t="s">
        <v>173</v>
      </c>
      <c r="F385" s="115" t="s">
        <v>171</v>
      </c>
      <c r="G385" s="115" t="s">
        <v>13</v>
      </c>
      <c r="H385" s="115" t="s">
        <v>127</v>
      </c>
      <c r="I385" s="107" t="str">
        <f>IF(SUM(COUNTIFS('Planificación 2026-1'!F:F,"PRINCIPAL",'Planificación 2026-1'!W:W,C385,'Planificación 2026-1'!H:H,"AF"))&gt;0,"P01"," ")</f>
        <v xml:space="preserve"> </v>
      </c>
      <c r="J385" s="108" t="str">
        <f>IF(SUM(COUNTIFS('Planificación 2026-1'!F:F,"PRINCIPAL",'Planificación 2026-1'!W:W,C385,'Planificación 2026-1'!H:H,"EN"))&gt;0,"P02"," ")</f>
        <v xml:space="preserve"> </v>
      </c>
      <c r="K385" s="108" t="str">
        <f>IF(SUM(COUNTIFS('Planificación 2026-1'!F:F,"PRINCIPAL",'Planificación 2026-1'!W:W,C385,'Planificación 2026-1'!H:H,"IS"))&gt;0,"P03"," ")</f>
        <v xml:space="preserve"> </v>
      </c>
      <c r="L385" s="108" t="str">
        <f>IF(SUM(COUNTIFS('Planificación 2026-1'!F:F,"PRINCIPAL",'Planificación 2026-1'!W:W,C385,'Planificación 2026-1'!H:H,"PS"))&gt;0,"P04"," ")</f>
        <v xml:space="preserve"> </v>
      </c>
      <c r="M385" s="108"/>
      <c r="N385" s="108" t="str">
        <f>IF(SUM(COUNTIFS('Planificación 2026-1'!F:F,"PRINCIPAL",'Planificación 2026-1'!W:W,C385,'Planificación 2026-1'!H:H,"IN"))&gt;0,"P06"," ")</f>
        <v xml:space="preserve"> </v>
      </c>
      <c r="O385" s="108" t="str">
        <f>IF(SUM(COUNTIFS('Planificación 2026-1'!F:F,"PRINCIPAL",'Planificación 2026-1'!W:W,C385,'Planificación 2026-1'!H:H,"CA"))&gt;0,"P07"," ")</f>
        <v xml:space="preserve"> </v>
      </c>
      <c r="P385" s="108" t="str">
        <f>IF(SUM(COUNTIFS('Planificación 2026-1'!F:F,"PRINCIPAL",'Planificación 2026-1'!W:W,C385,'Planificación 2026-1'!H:H,"DE"))&gt;0,"P08"," ")</f>
        <v xml:space="preserve"> </v>
      </c>
      <c r="Q385" s="108" t="str">
        <f>IF(SUM(COUNTIFS('Planificación 2026-1'!F:F,"PRINCIPAL",'Planificación 2026-1'!W:W,C385,'Planificación 2026-1'!H:H,"OB"))&gt;0,"P09"," ")</f>
        <v xml:space="preserve"> </v>
      </c>
      <c r="R385" s="108" t="str">
        <f>IF(SUM(COUNTIFS('Planificación 2026-1'!F:F,"PRINCIPAL",'Planificación 2026-1'!W:W,C385,'Planificación 2026-1'!H:H,"MH"))&gt;0,"P31"," ")</f>
        <v xml:space="preserve"> </v>
      </c>
      <c r="S385" s="108" t="str">
        <f>IF(SUM(COUNTIFS('Planificación 2026-1'!F:F,"PRINCIPAL",'Planificación 2026-1'!W:W,C385,'Planificación 2026-1'!H:H,"IC"))&gt;0,"P32"," ")</f>
        <v xml:space="preserve"> </v>
      </c>
      <c r="T385" s="108" t="str">
        <f>IF(SUM(COUNTIFS('Planificación 2026-1'!F:F,"PRINCIPAL",'Planificación 2026-1'!W:W,C385,'Planificación 2026-1'!H:H,"AR"))&gt;0,"P34"," ")</f>
        <v xml:space="preserve"> </v>
      </c>
      <c r="U385" s="108" t="str">
        <f>IF(SUM(COUNTIFS('Planificación 2026-1'!F:F,"PRINCIPAL",'Planificación 2026-1'!W:W,C385,'Planificación 2026-1'!H:H,"T1"))&gt;0,"P35"," ")</f>
        <v xml:space="preserve"> </v>
      </c>
      <c r="V385" s="108" t="str">
        <f>IF(SUM(COUNTIFS('Planificación 2026-1'!F:F,"PRINCIPAL",'Planificación 2026-1'!W:W,C385,'Planificación 2026-1'!H:H,"T3"))&gt;0,"P36"," ")</f>
        <v xml:space="preserve"> </v>
      </c>
      <c r="W385" s="108" t="str">
        <f>IF(SUM(COUNTIFS('Planificación 2026-1'!F:F,"PRINCIPAL",'Planificación 2026-1'!W:W,C385,'Planificación 2026-1'!H:H,"T2"))&gt;0,"P37"," ")</f>
        <v xml:space="preserve"> </v>
      </c>
      <c r="X385" s="108" t="str">
        <f>IF(SUM(COUNTIFS('Planificación 2026-1'!F:F,"PRINCIPAL",'Planificación 2026-1'!W:W,C385,'Planificación 2026-1'!H:H,"AE"))&gt;0,"P38"," ")</f>
        <v xml:space="preserve"> </v>
      </c>
      <c r="Y385" s="108" t="str">
        <f>IF(SUM(COUNTIFS('Planificación 2026-1'!F:F,"PRINCIPAL",'Planificación 2026-1'!W:W,C385,'Planificación 2026-1'!H:H,"T4"))&gt;0,"P55"," ")</f>
        <v xml:space="preserve"> </v>
      </c>
      <c r="Z385" s="108" t="str">
        <f>IF(SUM(COUNTIFS('Planificación 2026-1'!F:F,"FILIAL",'Planificación 2026-1'!W:W,C385,'Planificación 2026-1'!H:H,"AF"))&gt;0," P01"," ")</f>
        <v xml:space="preserve"> </v>
      </c>
      <c r="AA385" s="108" t="str">
        <f>IF(SUM(COUNTIFS('Planificación 2026-1'!F:F,"FILIAL",'Planificación 2026-1'!W:W,C385,'Planificación 2026-1'!H:H,"EN"))&gt;0,"P02"," ")</f>
        <v xml:space="preserve"> </v>
      </c>
      <c r="AB385" s="108" t="str">
        <f>IF(SUM(COUNTIFS('Planificación 2026-1'!F:F,"FILIAL",'Planificación 2026-1'!W:W,C385,'Planificación 2026-1'!H:H,"IS"))&gt;0,"P03"," ")</f>
        <v xml:space="preserve"> </v>
      </c>
      <c r="AC385" s="108" t="str">
        <f>IF(SUM(COUNTIFS('Planificación 2026-1'!F:F,"FILIAL",'Planificación 2026-1'!W:W,C385,'Planificación 2026-1'!H:H,"PS"))&gt;0,"P04"," ")</f>
        <v xml:space="preserve"> </v>
      </c>
      <c r="AD385" s="108"/>
      <c r="AE385" s="108" t="str">
        <f>IF(SUM(COUNTIFS('Planificación 2026-1'!F:F,"FILIAL",'Planificación 2026-1'!W:W,C385,'Planificación 2026-1'!H:H,"IN"))&gt;0,"P06"," ")</f>
        <v xml:space="preserve"> </v>
      </c>
      <c r="AF385" s="108" t="str">
        <f>IF(SUM(COUNTIFS('Planificación 2026-1'!F:F,"FILIAL",'Planificación 2026-1'!W:W,C385,'Planificación 2026-1'!H:H,"CA"))&gt;0,"P07"," ")</f>
        <v xml:space="preserve"> </v>
      </c>
      <c r="AG385" s="108" t="str">
        <f>IF(SUM(COUNTIFS('Planificación 2026-1'!F:F,"FILIAL",'Planificación 2026-1'!W:W,C385,'Planificación 2026-1'!H:H,"DE"))&gt;0,"P08"," ")</f>
        <v>P08</v>
      </c>
      <c r="AH385" s="108" t="str">
        <f>IF(SUM(COUNTIFS('Planificación 2026-1'!F:F,"FILIAL",'Planificación 2026-1'!W:W,C385,'Planificación 2026-1'!H:H,"OB"))&gt;0,"P09"," ")</f>
        <v xml:space="preserve"> </v>
      </c>
      <c r="AI385" s="108" t="str">
        <f>IF(SUM(COUNTIFS('Planificación 2026-1'!F:F,"FILIAL",'Planificación 2026-1'!W:W,C385,'Planificación 2026-1'!H:H,"MH"))&gt;0,"P31"," ")</f>
        <v xml:space="preserve"> </v>
      </c>
      <c r="AJ385" s="108" t="str">
        <f>IF(SUM(COUNTIFS('Planificación 2026-1'!F:F,"FILIAL",'Planificación 2026-1'!W:W,C385,'Planificación 2026-1'!H:H,"IC"))&gt;0,"P32"," ")</f>
        <v xml:space="preserve"> </v>
      </c>
      <c r="AK385" s="108" t="str">
        <f>IF(SUM(COUNTIFS('Planificación 2026-1'!F:F,"FILIAL",'Planificación 2026-1'!W:W,C385,'Planificación 2026-1'!H:H,"AR"))&gt;0,"P34"," ")</f>
        <v xml:space="preserve"> </v>
      </c>
      <c r="AL385" s="108" t="str">
        <f>IF(SUM(COUNTIFS('Planificación 2026-1'!F:F,"FILIAL",'Planificación 2026-1'!W:W,C385,'Planificación 2026-1'!H:H,"T1"))&gt;0,"P35"," ")</f>
        <v xml:space="preserve"> </v>
      </c>
      <c r="AM385" s="108" t="str">
        <f>IF(SUM(COUNTIFS('Planificación 2026-1'!F:F,"FILIAL",'Planificación 2026-1'!W:W,C385,'Planificación 2026-1'!H:H,"T3"))&gt;0,"P36"," ")</f>
        <v xml:space="preserve"> </v>
      </c>
      <c r="AN385" s="108" t="str">
        <f>IF(SUM(COUNTIFS('Planificación 2026-1'!F:F,"FILIAL",'Planificación 2026-1'!W:W,C385,'Planificación 2026-1'!H:H,"T2"))&gt;0,"P37"," ")</f>
        <v xml:space="preserve"> </v>
      </c>
      <c r="AO385" s="108" t="str">
        <f>IF(SUM(COUNTIFS('Planificación 2026-1'!F:F,"FILIAL",'Planificación 2026-1'!W:W,C385,'Planificación 2026-1'!H:H,"AE"))&gt;0,"P38"," ")</f>
        <v xml:space="preserve"> </v>
      </c>
      <c r="AP385" s="108" t="str">
        <f>IF(SUM(COUNTIFS('Planificación 2026-1'!F:F,"FILIAL",'Planificación 2026-1'!W:W,C385,'Planificación 2026-1'!H:H,"T4"))&gt;0,"P55"," ")</f>
        <v xml:space="preserve"> </v>
      </c>
      <c r="AQ385" s="108" t="str">
        <f>IF(SUM(COUNTIFS('Planificación 2026-1'!F:F,"SUNAMPE",'Planificación 2026-1'!W:W,C385,'Planificación 2026-1'!H:H,"AF"))&gt;0," P01"," ")</f>
        <v xml:space="preserve"> </v>
      </c>
      <c r="AR385" s="108" t="str">
        <f>IF(SUM(COUNTIFS('Planificación 2026-1'!F:F,"SUNAMPE",'Planificación 2026-1'!W:W,C385,'Planificación 2026-1'!H:H,"EN"))&gt;0,"P02"," ")</f>
        <v xml:space="preserve"> </v>
      </c>
      <c r="AS385" s="108" t="str">
        <f>IF(SUM(COUNTIFS('Planificación 2026-1'!F:F,"SUNAMPE",'Planificación 2026-1'!W:W,C385,'Planificación 2026-1'!H:H,"IS"))&gt;0,"P03"," ")</f>
        <v xml:space="preserve"> </v>
      </c>
      <c r="AT385" s="108" t="str">
        <f>IF(SUM(COUNTIFS('Planificación 2026-1'!F:F,"SUNAMPE",'Planificación 2026-1'!W:W,C385,'Planificación 2026-1'!H:H,"PS"))&gt;0,"P04"," ")</f>
        <v xml:space="preserve"> </v>
      </c>
      <c r="AU385" s="108"/>
      <c r="AV385" s="108" t="str">
        <f>IF(SUM(COUNTIFS('Planificación 2026-1'!F:F,"SUNAMPE",'Planificación 2026-1'!W:W,C385,'Planificación 2026-1'!H:H,"IN"))&gt;0,"P06"," ")</f>
        <v xml:space="preserve"> </v>
      </c>
      <c r="AW385" s="108" t="str">
        <f>IF(SUM(COUNTIFS('Planificación 2026-1'!F:F,"SUNAMPE",'Planificación 2026-1'!W:W,C385,'Planificación 2026-1'!H:H,"CA"))&gt;0,"P07"," ")</f>
        <v xml:space="preserve"> </v>
      </c>
      <c r="AX385" s="108" t="str">
        <f>IF(SUM(COUNTIFS('Planificación 2026-1'!F:F,"SUNAMPE",'Planificación 2026-1'!W:W,C385,'Planificación 2026-1'!H:H,"DE"))&gt;0,"P08"," ")</f>
        <v xml:space="preserve"> </v>
      </c>
      <c r="AY385" s="108" t="str">
        <f>IF(SUM(COUNTIFS('Planificación 2026-1'!F:F,"SUNAMPE",'Planificación 2026-1'!W:W,C385,'Planificación 2026-1'!H:H,"OB"))&gt;0,"P09"," ")</f>
        <v xml:space="preserve"> </v>
      </c>
      <c r="AZ385" s="108" t="str">
        <f>IF(SUM(COUNTIFS('Planificación 2026-1'!F:F,"SUNAMPE",'Planificación 2026-1'!W:W,C385,'Planificación 2026-1'!H:H,"MH"))&gt;0,"P31"," ")</f>
        <v xml:space="preserve"> </v>
      </c>
      <c r="BA385" s="108" t="str">
        <f>IF(SUM(COUNTIFS('Planificación 2026-1'!F:F,"SUNAMPE",'Planificación 2026-1'!W:W,C385,'Planificación 2026-1'!H:H,"IC"))&gt;0,"P32"," ")</f>
        <v xml:space="preserve"> </v>
      </c>
      <c r="BB385" s="108" t="str">
        <f>IF(SUM(COUNTIFS('Planificación 2026-1'!F:F,"SUNAMPE",'Planificación 2026-1'!W:W,C385,'Planificación 2026-1'!H:H,"AR"))&gt;0,"P34"," ")</f>
        <v xml:space="preserve"> </v>
      </c>
      <c r="BC385" s="108" t="str">
        <f>IF(SUM(COUNTIFS('Planificación 2026-1'!F:F,"SUNAMPE",'Planificación 2026-1'!W:W,C385,'Planificación 2026-1'!H:H,"T1"))&gt;0,"P35"," ")</f>
        <v xml:space="preserve"> </v>
      </c>
      <c r="BD385" s="108" t="str">
        <f>IF(SUM(COUNTIFS('Planificación 2026-1'!F:F,"SUNAMPE",'Planificación 2026-1'!W:W,C385,'Planificación 2026-1'!H:H,"T3"))&gt;0,"P36"," ")</f>
        <v xml:space="preserve"> </v>
      </c>
      <c r="BE385" s="108" t="str">
        <f>IF(SUM(COUNTIFS('Planificación 2026-1'!F:F,"SUNAMPE",'Planificación 2026-1'!W:W,C385,'Planificación 2026-1'!H:H,"T2"))&gt;0,"P37"," ")</f>
        <v xml:space="preserve"> </v>
      </c>
      <c r="BF385" s="108" t="str">
        <f>IF(SUM(COUNTIFS('Planificación 2026-1'!F:F,"SUNAMPE",'Planificación 2026-1'!W:W,C385,'Planificación 2026-1'!H:H,"AE"))&gt;0,"P38"," ")</f>
        <v xml:space="preserve"> </v>
      </c>
      <c r="BG385" s="108" t="str">
        <f>IF(SUM(COUNTIFS('Planificación 2026-1'!F:F,"SUNAMPE",'Planificación 2026-1'!W:W,C385,'Planificación 2026-1'!H:H,"T4"))&gt;0,"P55"," ")</f>
        <v xml:space="preserve"> </v>
      </c>
      <c r="BH385" s="108" t="str">
        <f>IF(SUM(COUNTIFS('Planificación 2026-1'!F:F,"HUAURA",'Planificación 2026-1'!W:W,C385,'Planificación 2026-1'!H:H,"AF"))&gt;0," P01"," ")</f>
        <v xml:space="preserve"> </v>
      </c>
      <c r="BI385" s="108" t="str">
        <f>IF(SUM(COUNTIFS('Planificación 2026-1'!F:F,"HUAURA",'Planificación 2026-1'!W:W,C385,'Planificación 2026-1'!H:H,"EN"))&gt;0,"P02"," ")</f>
        <v xml:space="preserve"> </v>
      </c>
      <c r="BJ385" s="108" t="str">
        <f>IF(SUM(COUNTIFS('Planificación 2026-1'!F:F,"HUAURA",'Planificación 2026-1'!W:W,C385,'Planificación 2026-1'!H:H,"IS"))&gt;0,"P03"," ")</f>
        <v xml:space="preserve"> </v>
      </c>
      <c r="BK385" s="108" t="str">
        <f>IF(SUM(COUNTIFS('Planificación 2026-1'!F:F,"HUAURA",'Planificación 2026-1'!W:W,C385,'Planificación 2026-1'!H:H,"PS"))&gt;0,"P04"," ")</f>
        <v xml:space="preserve"> </v>
      </c>
      <c r="BL385" s="108"/>
      <c r="BM385" s="108" t="str">
        <f>IF(SUM(COUNTIFS('Planificación 2026-1'!F:F,"HUAURA",'Planificación 2026-1'!W:W,C385,'Planificación 2026-1'!H:H,"IN"))&gt;0,"P06"," ")</f>
        <v xml:space="preserve"> </v>
      </c>
      <c r="BN385" s="108" t="str">
        <f>IF(SUM(COUNTIFS('Planificación 2026-1'!F:F,"HUAURA",'Planificación 2026-1'!W:W,C385,'Planificación 2026-1'!H:H,"CA"))&gt;0,"P07"," ")</f>
        <v xml:space="preserve"> </v>
      </c>
      <c r="BO385" s="108" t="str">
        <f>IF(SUM(COUNTIFS('Planificación 2026-1'!F:F,"HUAURA",'Planificación 2026-1'!W:W,C385,'Planificación 2026-1'!H:H,"DE"))&gt;0,"P08"," ")</f>
        <v xml:space="preserve"> </v>
      </c>
      <c r="BP385" s="108" t="str">
        <f>IF(SUM(COUNTIFS('Planificación 2026-1'!F:F,"HUAURA",'Planificación 2026-1'!W:W,C385,'Planificación 2026-1'!H:H,"OB"))&gt;0,"P09"," ")</f>
        <v xml:space="preserve"> </v>
      </c>
      <c r="BQ385" s="108" t="str">
        <f>IF(SUM(COUNTIFS('Planificación 2026-1'!F:F,"HUAURA",'Planificación 2026-1'!W:W,C385,'Planificación 2026-1'!H:H,"MH"))&gt;0,"P31"," ")</f>
        <v xml:space="preserve"> </v>
      </c>
      <c r="BR385" s="108" t="str">
        <f>IF(SUM(COUNTIFS('Planificación 2026-1'!F:F,"HUAURA",'Planificación 2026-1'!W:W,C385,'Planificación 2026-1'!H:H,"IC"))&gt;0,"P32"," ")</f>
        <v xml:space="preserve"> </v>
      </c>
      <c r="BS385" s="108" t="str">
        <f>IF(SUM(COUNTIFS('Planificación 2026-1'!F:F,"HUAURA",'Planificación 2026-1'!W:W,C385,'Planificación 2026-1'!H:H,"AR"))&gt;0,"P34"," ")</f>
        <v xml:space="preserve"> </v>
      </c>
      <c r="BT385" s="108" t="str">
        <f>IF(SUM(COUNTIFS('Planificación 2026-1'!F:F,"HUAURA",'Planificación 2026-1'!W:W,C385,'Planificación 2026-1'!H:H,"T1"))&gt;0,"P35"," ")</f>
        <v xml:space="preserve"> </v>
      </c>
      <c r="BU385" s="108" t="str">
        <f>IF(SUM(COUNTIFS('Planificación 2026-1'!F:F,"HUAURA",'Planificación 2026-1'!W:W,C385,'Planificación 2026-1'!H:H,"T3"))&gt;0,"P36"," ")</f>
        <v xml:space="preserve"> </v>
      </c>
      <c r="BV385" s="108" t="str">
        <f>IF(SUM(COUNTIFS('Planificación 2026-1'!F:F,"HUAURA",'Planificación 2026-1'!W:W,C385,'Planificación 2026-1'!H:H,"T2"))&gt;0,"P37"," ")</f>
        <v xml:space="preserve"> </v>
      </c>
      <c r="BW385" s="108" t="str">
        <f>IF(SUM(COUNTIFS('Planificación 2026-1'!F:F,"HUAURA",'Planificación 2026-1'!W:W,C385,'Planificación 2026-1'!H:H,"AE"))&gt;0,"P38"," ")</f>
        <v xml:space="preserve"> </v>
      </c>
      <c r="BX385" s="108" t="str">
        <f>IF(SUM(COUNTIFS('Planificación 2026-1'!F:F,"HUAURA",'Planificación 2026-1'!W:W,C385,'Planificación 2026-1'!H:H,"T4"))&gt;0,"P55"," ")</f>
        <v xml:space="preserve"> </v>
      </c>
      <c r="BY385" s="109">
        <f>SUMIFS('Planificación 2026-1'!R:R,'Planificación 2026-1'!W:W,C385,'Planificación 2026-1'!H:H,"AF",'Planificación 2026-1'!I:I,"&gt;2")</f>
        <v>0</v>
      </c>
      <c r="BZ385" s="109">
        <f>SUMIFS('Planificación 2026-1'!R:R,'Planificación 2026-1'!W:W,C385,'Planificación 2026-1'!H:H,"EN",'Planificación 2026-1'!I:I,"&gt;2")</f>
        <v>0</v>
      </c>
      <c r="CA385" s="109">
        <f>SUMIFS('Planificación 2026-1'!R:R,'Planificación 2026-1'!W:W,C385,'Planificación 2026-1'!H:H,"IS",'Planificación 2026-1'!I:I,"&gt;2")</f>
        <v>0</v>
      </c>
      <c r="CB385" s="109">
        <f>SUMIFS('Planificación 2026-1'!R:R,'Planificación 2026-1'!W:W,C385,'Planificación 2026-1'!H:H,"PS",'Planificación 2026-1'!I:I,"&gt;2")</f>
        <v>0</v>
      </c>
      <c r="CC385" s="109">
        <f>SUMIFS('Planificación 2026-1'!R:R,'Planificación 2026-1'!W:W,C385,'Planificación 2026-1'!H:H,"IN",'Planificación 2026-1'!I:I,"&gt;2")</f>
        <v>0</v>
      </c>
      <c r="CD385" s="109">
        <f>SUMIFS('Planificación 2026-1'!R:R,'Planificación 2026-1'!W:W,C385,'Planificación 2026-1'!H:H,"CA",'Planificación 2026-1'!I:I,"&gt;2")</f>
        <v>0</v>
      </c>
      <c r="CE385" s="109">
        <f>SUMIFS('Planificación 2026-1'!R:R,'Planificación 2026-1'!W:W,C385,'Planificación 2026-1'!H:H,"DE",'Planificación 2026-1'!I:I,"&gt;2")</f>
        <v>6</v>
      </c>
      <c r="CF385" s="109">
        <f>SUMIFS('Planificación 2026-1'!R:R,'Planificación 2026-1'!W:W,C385,'Planificación 2026-1'!H:H,"OB",'Planificación 2026-1'!I:I,"&gt;2")</f>
        <v>0</v>
      </c>
      <c r="CG385" s="109">
        <f>SUMIFS('Planificación 2026-1'!R:R,'Planificación 2026-1'!W:W,C385,'Planificación 2026-1'!H:H,"MH",'Planificación 2026-1'!I:I,"&gt;2")</f>
        <v>0</v>
      </c>
      <c r="CH385" s="109">
        <f>SUMIFS('Planificación 2026-1'!R:R,'Planificación 2026-1'!W:W,C385,'Planificación 2026-1'!H:H,"IC",'Planificación 2026-1'!I:I,"&gt;2")</f>
        <v>0</v>
      </c>
      <c r="CI385" s="109">
        <f>SUMIFS('Planificación 2026-1'!R:R,'Planificación 2026-1'!W:W,C385,'Planificación 2026-1'!H:H,"AR",'Planificación 2026-1'!I:I,"&gt;2")</f>
        <v>0</v>
      </c>
      <c r="CJ385" s="109">
        <f>SUMIFS('Planificación 2026-1'!R:R,'Planificación 2026-1'!W:W,C385,'Planificación 2026-1'!H:H,"T1",'Planificación 2026-1'!I:I,"&gt;2")</f>
        <v>0</v>
      </c>
      <c r="CK385" s="109">
        <f>SUMIFS('Planificación 2026-1'!R:R,'Planificación 2026-1'!W:W,C385,'Planificación 2026-1'!H:H,"T3",'Planificación 2026-1'!I:I,"&gt;2")</f>
        <v>0</v>
      </c>
      <c r="CL385" s="109">
        <f>SUMIFS('Planificación 2026-1'!R:R,'Planificación 2026-1'!W:W,C385,'Planificación 2026-1'!H:H,"T2",'Planificación 2026-1'!I:I,"&gt;2")</f>
        <v>0</v>
      </c>
      <c r="CM385" s="109">
        <f>SUMIFS('Planificación 2026-1'!R:R,'Planificación 2026-1'!W:W,C385,'Planificación 2026-1'!H:H,"AE",'Planificación 2026-1'!I:I,"&gt;2")</f>
        <v>0</v>
      </c>
      <c r="CN385" s="109">
        <f>SUMIFS('Planificación 2026-1'!R:R,'Planificación 2026-1'!W:W,C385,'Planificación 2026-1'!H:H,"T4",'Planificación 2026-1'!I:I,"&gt;2")</f>
        <v>0</v>
      </c>
      <c r="CO385" s="109">
        <f>SUMIFS('Planificación 2026-1'!R:R,'Planificación 2026-1'!W:W,C385,'Planificación 2026-1'!H:H,"AF",'Planificación 2026-1'!I:I,"&lt;3")</f>
        <v>0</v>
      </c>
      <c r="CP385" s="109">
        <f>SUMIFS('Planificación 2026-1'!R:R,'Planificación 2026-1'!W:W,C385,'Planificación 2026-1'!H:H,"EN",'Planificación 2026-1'!I:I,"&lt;3")</f>
        <v>0</v>
      </c>
      <c r="CQ385" s="109">
        <f>SUMIFS('Planificación 2026-1'!R:R,'Planificación 2026-1'!W:W,C385,'Planificación 2026-1'!H:H,"IS",'Planificación 2026-1'!I:I,"&lt;3")</f>
        <v>0</v>
      </c>
      <c r="CR385" s="109">
        <f>SUMIFS('Planificación 2026-1'!R:R,'Planificación 2026-1'!W:W,C385,'Planificación 2026-1'!H:H,"PS",'Planificación 2026-1'!I:I,"&lt;3")</f>
        <v>0</v>
      </c>
      <c r="CS385" s="109">
        <f>SUMIFS('Planificación 2026-1'!R:R,'Planificación 2026-1'!W:W,C385,'Planificación 2026-1'!H:H,"IN",'Planificación 2026-1'!I:I,"&lt;3")</f>
        <v>0</v>
      </c>
      <c r="CT385" s="109">
        <f>SUMIFS('Planificación 2026-1'!R:R,'Planificación 2026-1'!W:W,C385,'Planificación 2026-1'!H:H,"CA",'Planificación 2026-1'!I:I,"&lt;3")</f>
        <v>0</v>
      </c>
      <c r="CU385" s="109">
        <f>SUMIFS('Planificación 2026-1'!R:R,'Planificación 2026-1'!W:W,C385,'Planificación 2026-1'!H:H,"DE",'Planificación 2026-1'!I:I,"&lt;3")</f>
        <v>0</v>
      </c>
      <c r="CV385" s="109">
        <f>SUMIFS('Planificación 2026-1'!R:R,'Planificación 2026-1'!W:W,C385,'Planificación 2026-1'!H:H,"OB",'Planificación 2026-1'!I:I,"&lt;3")</f>
        <v>0</v>
      </c>
      <c r="CW385" s="109">
        <f>SUMIFS('Planificación 2026-1'!R:R,'Planificación 2026-1'!W:W,C385,'Planificación 2026-1'!H:H,"MH",'Planificación 2026-1'!I:I,"&lt;3")</f>
        <v>0</v>
      </c>
      <c r="CX385" s="109">
        <f>SUMIFS('Planificación 2026-1'!R:R,'Planificación 2026-1'!W:W,C385,'Planificación 2026-1'!H:H,"IC",'Planificación 2026-1'!I:I,"&lt;3")</f>
        <v>0</v>
      </c>
      <c r="CY385" s="109">
        <f>SUMIFS('Planificación 2026-1'!R:R,'Planificación 2026-1'!W:W,C385,'Planificación 2026-1'!H:H,"AR",'Planificación 2026-1'!I:I,"&lt;3")</f>
        <v>0</v>
      </c>
      <c r="CZ385" s="109">
        <f>SUMIFS('Planificación 2026-1'!R:R,'Planificación 2026-1'!W:W,C385,'Planificación 2026-1'!H:H,"T1",'Planificación 2026-1'!I:I,"&lt;3")</f>
        <v>0</v>
      </c>
      <c r="DA385" s="109">
        <f>SUMIFS('Planificación 2026-1'!R:R,'Planificación 2026-1'!W:W,C385,'Planificación 2026-1'!H:H,"T3",'Planificación 2026-1'!I:I,"&lt;3")</f>
        <v>0</v>
      </c>
      <c r="DB385" s="109">
        <f>SUMIFS('Planificación 2026-1'!R:R,'Planificación 2026-1'!W:W,C385,'Planificación 2026-1'!H:H,"T2",'Planificación 2026-1'!I:I,"&lt;3")</f>
        <v>0</v>
      </c>
      <c r="DC385" s="109">
        <f>SUMIFS('Planificación 2026-1'!R:R,'Planificación 2026-1'!W:W,C385,'Planificación 2026-1'!H:H,"AE",'Planificación 2026-1'!I:I,"&lt;3")</f>
        <v>0</v>
      </c>
      <c r="DD385" s="109">
        <f>SUMIFS('Planificación 2026-1'!R:R,'Planificación 2026-1'!W:W,C385,'Planificación 2026-1'!H:H,"T4",'Planificación 2026-1'!I:I,"&lt;3")</f>
        <v>0</v>
      </c>
      <c r="DE385" s="108" t="str">
        <f t="shared" si="54"/>
        <v/>
      </c>
      <c r="DF385" s="41">
        <f>IF(C385="","",SUMIFS('Planificación 2026-1'!R:R,'Planificación 2026-1'!W:W,C385,'Planificación 2026-1'!F:F,"PRINCIPAL",'Planificación 2026-1'!X:X,"VIRTUAL"))</f>
        <v>0</v>
      </c>
      <c r="DG385" s="41">
        <f>IF(C385="","",SUMIFS('Planificación 2026-1'!R:R,'Planificación 2026-1'!W:W,C385,'Planificación 2026-1'!F:F,"PRINCIPAL",'Planificación 2026-1'!X:X,"PRESENCIAL"))</f>
        <v>0</v>
      </c>
      <c r="DH385" s="41">
        <f>IF(C385="","",SUMIFS('Planificación 2026-1'!R:R,'Planificación 2026-1'!W:W,C385,'Planificación 2026-1'!F:F,"PRINCIPAL",'Planificación 2026-1'!X:X,"HIBRIDO PRESENCIAL"))</f>
        <v>0</v>
      </c>
      <c r="DI385" s="108" t="str">
        <f t="shared" si="55"/>
        <v>P08</v>
      </c>
      <c r="DJ385" s="108">
        <f>IF(C385="","",SUMIFS('Planificación 2026-1'!R:R,'Planificación 2026-1'!W:W,C385,'Planificación 2026-1'!F:F,"FILIAL",'Planificación 2026-1'!X:X,"VIRTUAL"))</f>
        <v>3</v>
      </c>
      <c r="DK385" s="110">
        <f>IF(C385="","",SUMIFS('Planificación 2026-1'!R:R,'Planificación 2026-1'!W:W,C385,'Planificación 2026-1'!F:F,"FILIAL",'Planificación 2026-1'!X:X,"PRESENCIAL"))</f>
        <v>3</v>
      </c>
      <c r="DL385" s="61">
        <f>IF(C385="","",SUMIFS('Planificación 2026-1'!R:R,'Planificación 2026-1'!W:W,C385,'Planificación 2026-1'!F:F,"FILIAL",'Planificación 2026-1'!X:X,"HIBRIDO PRESENCIAL"))</f>
        <v>0</v>
      </c>
      <c r="DM385" s="111" t="str">
        <f t="shared" si="56"/>
        <v/>
      </c>
      <c r="DN385" s="108">
        <f>IF(C385="","",SUMIFS('Planificación 2026-1'!R:R,'Planificación 2026-1'!W:W,C385,'Planificación 2026-1'!F:F,"SUNAMPE",'Planificación 2026-1'!X:X,"VIRTUAL"))</f>
        <v>0</v>
      </c>
      <c r="DO385" s="61">
        <f>IF(C385="","",SUMIFS('Planificación 2026-1'!R:R,'Planificación 2026-1'!W:W,C385,'Planificación 2026-1'!F:F,"SUNAMPE",'Planificación 2026-1'!X:X,"PRESENCIAL"))</f>
        <v>0</v>
      </c>
      <c r="DP385" s="111" t="str">
        <f t="shared" si="57"/>
        <v/>
      </c>
      <c r="DQ385" s="108">
        <f>IF(C385="","",SUMIFS('Planificación 2026-1'!R:R,'Planificación 2026-1'!W:W,C385,'Planificación 2026-1'!F:F,"HUAURA",'Planificación 2026-1'!X:X,"VIRTUAL"))</f>
        <v>0</v>
      </c>
      <c r="DR385" s="61">
        <f>IF(C385="","",SUMIFS('Planificación 2026-1'!R:R,'Planificación 2026-1'!W:W,C385,'Planificación 2026-1'!F:F,"HUAURA",'Planificación 2026-1'!X:X,"PRESENCIAL"))</f>
        <v>0</v>
      </c>
      <c r="DS385" s="76">
        <f>SUMIFS('Planificación 2026-1'!R:R,'Planificación 2026-1'!W:W,C385,'Planificación 2026-1'!F:F,"PRINCIPAL",'Planificación 2026-1'!X:X,"VIRTUAL",'Planificación 2026-1'!I:I,"&gt;2")</f>
        <v>0</v>
      </c>
      <c r="DT385" s="76">
        <f>SUMIFS('Planificación 2026-1'!R:R,'Planificación 2026-1'!W:W,C385,'Planificación 2026-1'!F:F,"PRINCIPAL",'Planificación 2026-1'!X:X,"&lt;&gt;VIRTUAL",'Planificación 2026-1'!I:I,"&gt;2")</f>
        <v>0</v>
      </c>
      <c r="DU385" s="76">
        <f>SUMIFS('Planificación 2026-1'!R:R,'Planificación 2026-1'!W:W,C385,'Planificación 2026-1'!F:F,"SUNAMPE",'Planificación 2026-1'!X:X,"VIRTUAL",'Planificación 2026-1'!I:I,"&gt;2")</f>
        <v>0</v>
      </c>
      <c r="DV385" s="76">
        <f>SUMIFS('Planificación 2026-1'!R:R,'Planificación 2026-1'!W:W,C385,'Planificación 2026-1'!F:F,"SUNAMPE",'Planificación 2026-1'!X:X,"&lt;&gt;VIRTUAL",'Planificación 2026-1'!I:I,"&gt;2")</f>
        <v>0</v>
      </c>
      <c r="DW385" s="76">
        <f>SUMIFS('Planificación 2026-1'!R:R,'Planificación 2026-1'!W:W,C385,'Planificación 2026-1'!F:F,"FILIAL",'Planificación 2026-1'!X:X,"VIRTUAL",'Planificación 2026-1'!I:I,"&gt;2")</f>
        <v>3</v>
      </c>
      <c r="DX385" s="76">
        <f>SUMIFS('Planificación 2026-1'!R:R,'Planificación 2026-1'!W:W,C385,'Planificación 2026-1'!F:F,"FILIAL",'Planificación 2026-1'!X:X,"&lt;&gt;VIRTUAL",'Planificación 2026-1'!I:I,"&gt;2")</f>
        <v>3</v>
      </c>
      <c r="DY385" s="76">
        <f>SUMIFS('Planificación 2026-1'!R:R,'Planificación 2026-1'!W:W,C385,'Planificación 2026-1'!F:F,"PORUMA",'Planificación 2026-1'!X:X,"VIRTUAL",'Planificación 2026-1'!I:I,"&gt;2")</f>
        <v>0</v>
      </c>
      <c r="DZ385" s="76">
        <f>SUMIFS('Planificación 2026-1'!R:R,'Planificación 2026-1'!W:W,C385,'Planificación 2026-1'!F:F,"PORUMA",'Planificación 2026-1'!X:X,"&lt;&gt;VIRTUAL",'Planificación 2026-1'!I:I,"&gt;2")</f>
        <v>0</v>
      </c>
      <c r="EA385" s="76">
        <f>SUMIFS('Planificación 2026-1'!R:R,'Planificación 2026-1'!W:W,C385,'Planificación 2026-1'!F:F,"HUAURA",'Planificación 2026-1'!X:X,"VIRTUAL",'Planificación 2026-1'!I:I,"&gt;2")</f>
        <v>0</v>
      </c>
      <c r="EB385" s="76">
        <f>SUMIFS('Planificación 2026-1'!R:R,'Planificación 2026-1'!W:W,C385,'Planificación 2026-1'!F:F,"HUAURA",'Planificación 2026-1'!X:X,"&lt;&gt;VIRTUAL",'Planificación 2026-1'!I:I,"&gt;2")</f>
        <v>0</v>
      </c>
      <c r="EC385" s="76">
        <f>SUMIFS('Planificación 2026-1'!R:R,'Planificación 2026-1'!W:W,C385,'Planificación 2026-1'!F:F,"PRINCIPAL",'Planificación 2026-1'!X:X,"VIRTUAL",'Planificación 2026-1'!I:I,"&lt;3")</f>
        <v>0</v>
      </c>
      <c r="ED385" s="76">
        <f>SUMIFS('Planificación 2026-1'!R:R,'Planificación 2026-1'!W:W,C385,'Planificación 2026-1'!F:F,"PRINCIPAL",'Planificación 2026-1'!X:X,"&lt;&gt;VIRTUAL",'Planificación 2026-1'!I:I,"&lt;3")</f>
        <v>0</v>
      </c>
      <c r="EE385" s="76">
        <f>SUMIFS('Planificación 2026-1'!R:R,'Planificación 2026-1'!W:W,C385,'Planificación 2026-1'!F:F,"SUNAMPE",'Planificación 2026-1'!X:X,"VIRTUAL",'Planificación 2026-1'!I:I,"&lt;3")</f>
        <v>0</v>
      </c>
      <c r="EF385" s="76">
        <f>SUMIFS('Planificación 2026-1'!R:R,'Planificación 2026-1'!W:W,C385,'Planificación 2026-1'!F:F,"SUNAMPE",'Planificación 2026-1'!X:X,"&lt;&gt;VIRTUAL",'Planificación 2026-1'!I:I,"&lt;3")</f>
        <v>0</v>
      </c>
      <c r="EG385" s="76">
        <f>SUMIFS('Planificación 2026-1'!R:R,'Planificación 2026-1'!W:W,C385,'Planificación 2026-1'!F:F,"FILIAL",'Planificación 2026-1'!X:X,"VIRTUAL",'Planificación 2026-1'!I:I,"&lt;3")</f>
        <v>0</v>
      </c>
      <c r="EH385" s="76">
        <f>SUMIFS('Planificación 2026-1'!R:R,'Planificación 2026-1'!W:W,C385,'Planificación 2026-1'!F:F,"FILIAL",'Planificación 2026-1'!X:X,"&lt;&gt;VIRTUAL",'Planificación 2026-1'!I:I,"&lt;3")</f>
        <v>0</v>
      </c>
      <c r="EI385" s="76">
        <f>SUMIFS('Planificación 2026-1'!R:R,'Planificación 2026-1'!W:W,C385,'Planificación 2026-1'!F:F,"PORUMA",'Planificación 2026-1'!X:X,"VIRTUAL",'Planificación 2026-1'!I:I,"&lt;3")</f>
        <v>0</v>
      </c>
      <c r="EJ385" s="76">
        <f>SUMIFS('Planificación 2026-1'!R:R,'Planificación 2026-1'!W:W,C385,'Planificación 2026-1'!F:F,"PORUMA",'Planificación 2026-1'!X:X,"&lt;&gt;VIRTUAL",'Planificación 2026-1'!I:I,"&lt;3")</f>
        <v>0</v>
      </c>
      <c r="EK385" s="76">
        <f>SUMIFS('Planificación 2026-1'!R:R,'Planificación 2026-1'!W:W,C385,'Planificación 2026-1'!F:F,"HUAURA",'Planificación 2026-1'!X:X,"VIRTUAL",'Planificación 2026-1'!I:I,"&lt;3")</f>
        <v>0</v>
      </c>
      <c r="EL385" s="76">
        <f>SUMIFS('Planificación 2026-1'!R:R,'Planificación 2026-1'!W:W,C385,'Planificación 2026-1'!F:F,"HUAURA",'Planificación 2026-1'!X:X,"&lt;&gt;VIRTUAL",'Planificación 2026-1'!I:I,"&lt;3")</f>
        <v>0</v>
      </c>
      <c r="EM385" s="76"/>
      <c r="EN385" s="76">
        <f t="shared" si="50"/>
        <v>3</v>
      </c>
      <c r="EO385" s="76">
        <f t="shared" si="51"/>
        <v>3</v>
      </c>
      <c r="EP385" s="76" t="b">
        <f t="shared" si="52"/>
        <v>1</v>
      </c>
      <c r="EQ385" s="76" t="str">
        <f t="shared" si="53"/>
        <v>FILIAL-HUAURA</v>
      </c>
      <c r="ER385" s="76" t="str">
        <f t="shared" si="58"/>
        <v>AMBOS</v>
      </c>
    </row>
    <row r="386" spans="1:148" hidden="1">
      <c r="A386" s="83"/>
      <c r="B386" s="119">
        <v>383</v>
      </c>
      <c r="C386" s="115" t="s">
        <v>559</v>
      </c>
      <c r="D386" s="112">
        <f>SUMIF('Planificación 2026-1'!W:W,C386,'Planificación 2026-1'!R:R)</f>
        <v>0</v>
      </c>
      <c r="E386" s="114" t="s">
        <v>170</v>
      </c>
      <c r="F386" s="116" t="s">
        <v>171</v>
      </c>
      <c r="G386" s="115" t="s">
        <v>19</v>
      </c>
      <c r="H386" s="115" t="s">
        <v>143</v>
      </c>
      <c r="I386" s="107" t="str">
        <f>IF(SUM(COUNTIFS('Planificación 2026-1'!F:F,"PRINCIPAL",'Planificación 2026-1'!W:W,C386,'Planificación 2026-1'!H:H,"AF"))&gt;0,"P01"," ")</f>
        <v xml:space="preserve"> </v>
      </c>
      <c r="J386" s="108" t="str">
        <f>IF(SUM(COUNTIFS('Planificación 2026-1'!F:F,"PRINCIPAL",'Planificación 2026-1'!W:W,C386,'Planificación 2026-1'!H:H,"EN"))&gt;0,"P02"," ")</f>
        <v xml:space="preserve"> </v>
      </c>
      <c r="K386" s="108" t="str">
        <f>IF(SUM(COUNTIFS('Planificación 2026-1'!F:F,"PRINCIPAL",'Planificación 2026-1'!W:W,C386,'Planificación 2026-1'!H:H,"IS"))&gt;0,"P03"," ")</f>
        <v xml:space="preserve"> </v>
      </c>
      <c r="L386" s="108" t="str">
        <f>IF(SUM(COUNTIFS('Planificación 2026-1'!F:F,"PRINCIPAL",'Planificación 2026-1'!W:W,C386,'Planificación 2026-1'!H:H,"PS"))&gt;0,"P04"," ")</f>
        <v xml:space="preserve"> </v>
      </c>
      <c r="M386" s="108"/>
      <c r="N386" s="108" t="str">
        <f>IF(SUM(COUNTIFS('Planificación 2026-1'!F:F,"PRINCIPAL",'Planificación 2026-1'!W:W,C386,'Planificación 2026-1'!H:H,"IN"))&gt;0,"P06"," ")</f>
        <v xml:space="preserve"> </v>
      </c>
      <c r="O386" s="108" t="str">
        <f>IF(SUM(COUNTIFS('Planificación 2026-1'!F:F,"PRINCIPAL",'Planificación 2026-1'!W:W,C386,'Planificación 2026-1'!H:H,"CA"))&gt;0,"P07"," ")</f>
        <v xml:space="preserve"> </v>
      </c>
      <c r="P386" s="108" t="str">
        <f>IF(SUM(COUNTIFS('Planificación 2026-1'!F:F,"PRINCIPAL",'Planificación 2026-1'!W:W,C386,'Planificación 2026-1'!H:H,"DE"))&gt;0,"P08"," ")</f>
        <v xml:space="preserve"> </v>
      </c>
      <c r="Q386" s="108" t="str">
        <f>IF(SUM(COUNTIFS('Planificación 2026-1'!F:F,"PRINCIPAL",'Planificación 2026-1'!W:W,C386,'Planificación 2026-1'!H:H,"OB"))&gt;0,"P09"," ")</f>
        <v xml:space="preserve"> </v>
      </c>
      <c r="R386" s="108" t="str">
        <f>IF(SUM(COUNTIFS('Planificación 2026-1'!F:F,"PRINCIPAL",'Planificación 2026-1'!W:W,C386,'Planificación 2026-1'!H:H,"MH"))&gt;0,"P31"," ")</f>
        <v xml:space="preserve"> </v>
      </c>
      <c r="S386" s="108" t="str">
        <f>IF(SUM(COUNTIFS('Planificación 2026-1'!F:F,"PRINCIPAL",'Planificación 2026-1'!W:W,C386,'Planificación 2026-1'!H:H,"IC"))&gt;0,"P32"," ")</f>
        <v xml:space="preserve"> </v>
      </c>
      <c r="T386" s="108" t="str">
        <f>IF(SUM(COUNTIFS('Planificación 2026-1'!F:F,"PRINCIPAL",'Planificación 2026-1'!W:W,C386,'Planificación 2026-1'!H:H,"AR"))&gt;0,"P34"," ")</f>
        <v xml:space="preserve"> </v>
      </c>
      <c r="U386" s="108" t="str">
        <f>IF(SUM(COUNTIFS('Planificación 2026-1'!F:F,"PRINCIPAL",'Planificación 2026-1'!W:W,C386,'Planificación 2026-1'!H:H,"T1"))&gt;0,"P35"," ")</f>
        <v xml:space="preserve"> </v>
      </c>
      <c r="V386" s="108" t="str">
        <f>IF(SUM(COUNTIFS('Planificación 2026-1'!F:F,"PRINCIPAL",'Planificación 2026-1'!W:W,C386,'Planificación 2026-1'!H:H,"T3"))&gt;0,"P36"," ")</f>
        <v xml:space="preserve"> </v>
      </c>
      <c r="W386" s="108" t="str">
        <f>IF(SUM(COUNTIFS('Planificación 2026-1'!F:F,"PRINCIPAL",'Planificación 2026-1'!W:W,C386,'Planificación 2026-1'!H:H,"T2"))&gt;0,"P37"," ")</f>
        <v xml:space="preserve"> </v>
      </c>
      <c r="X386" s="108" t="str">
        <f>IF(SUM(COUNTIFS('Planificación 2026-1'!F:F,"PRINCIPAL",'Planificación 2026-1'!W:W,C386,'Planificación 2026-1'!H:H,"AE"))&gt;0,"P38"," ")</f>
        <v xml:space="preserve"> </v>
      </c>
      <c r="Y386" s="108" t="str">
        <f>IF(SUM(COUNTIFS('Planificación 2026-1'!F:F,"PRINCIPAL",'Planificación 2026-1'!W:W,C386,'Planificación 2026-1'!H:H,"T4"))&gt;0,"P55"," ")</f>
        <v xml:space="preserve"> </v>
      </c>
      <c r="Z386" s="108" t="str">
        <f>IF(SUM(COUNTIFS('Planificación 2026-1'!F:F,"FILIAL",'Planificación 2026-1'!W:W,C386,'Planificación 2026-1'!H:H,"AF"))&gt;0," P01"," ")</f>
        <v xml:space="preserve"> </v>
      </c>
      <c r="AA386" s="108" t="str">
        <f>IF(SUM(COUNTIFS('Planificación 2026-1'!F:F,"FILIAL",'Planificación 2026-1'!W:W,C386,'Planificación 2026-1'!H:H,"EN"))&gt;0,"P02"," ")</f>
        <v xml:space="preserve"> </v>
      </c>
      <c r="AB386" s="108" t="str">
        <f>IF(SUM(COUNTIFS('Planificación 2026-1'!F:F,"FILIAL",'Planificación 2026-1'!W:W,C386,'Planificación 2026-1'!H:H,"IS"))&gt;0,"P03"," ")</f>
        <v xml:space="preserve"> </v>
      </c>
      <c r="AC386" s="108" t="str">
        <f>IF(SUM(COUNTIFS('Planificación 2026-1'!F:F,"FILIAL",'Planificación 2026-1'!W:W,C386,'Planificación 2026-1'!H:H,"PS"))&gt;0,"P04"," ")</f>
        <v xml:space="preserve"> </v>
      </c>
      <c r="AD386" s="108"/>
      <c r="AE386" s="108" t="str">
        <f>IF(SUM(COUNTIFS('Planificación 2026-1'!F:F,"FILIAL",'Planificación 2026-1'!W:W,C386,'Planificación 2026-1'!H:H,"IN"))&gt;0,"P06"," ")</f>
        <v xml:space="preserve"> </v>
      </c>
      <c r="AF386" s="108" t="str">
        <f>IF(SUM(COUNTIFS('Planificación 2026-1'!F:F,"FILIAL",'Planificación 2026-1'!W:W,C386,'Planificación 2026-1'!H:H,"CA"))&gt;0,"P07"," ")</f>
        <v xml:space="preserve"> </v>
      </c>
      <c r="AG386" s="108" t="str">
        <f>IF(SUM(COUNTIFS('Planificación 2026-1'!F:F,"FILIAL",'Planificación 2026-1'!W:W,C386,'Planificación 2026-1'!H:H,"DE"))&gt;0,"P08"," ")</f>
        <v xml:space="preserve"> </v>
      </c>
      <c r="AH386" s="108" t="str">
        <f>IF(SUM(COUNTIFS('Planificación 2026-1'!F:F,"FILIAL",'Planificación 2026-1'!W:W,C386,'Planificación 2026-1'!H:H,"OB"))&gt;0,"P09"," ")</f>
        <v xml:space="preserve"> </v>
      </c>
      <c r="AI386" s="108" t="str">
        <f>IF(SUM(COUNTIFS('Planificación 2026-1'!F:F,"FILIAL",'Planificación 2026-1'!W:W,C386,'Planificación 2026-1'!H:H,"MH"))&gt;0,"P31"," ")</f>
        <v xml:space="preserve"> </v>
      </c>
      <c r="AJ386" s="108" t="str">
        <f>IF(SUM(COUNTIFS('Planificación 2026-1'!F:F,"FILIAL",'Planificación 2026-1'!W:W,C386,'Planificación 2026-1'!H:H,"IC"))&gt;0,"P32"," ")</f>
        <v xml:space="preserve"> </v>
      </c>
      <c r="AK386" s="108" t="str">
        <f>IF(SUM(COUNTIFS('Planificación 2026-1'!F:F,"FILIAL",'Planificación 2026-1'!W:W,C386,'Planificación 2026-1'!H:H,"AR"))&gt;0,"P34"," ")</f>
        <v xml:space="preserve"> </v>
      </c>
      <c r="AL386" s="108" t="str">
        <f>IF(SUM(COUNTIFS('Planificación 2026-1'!F:F,"FILIAL",'Planificación 2026-1'!W:W,C386,'Planificación 2026-1'!H:H,"T1"))&gt;0,"P35"," ")</f>
        <v xml:space="preserve"> </v>
      </c>
      <c r="AM386" s="108" t="str">
        <f>IF(SUM(COUNTIFS('Planificación 2026-1'!F:F,"FILIAL",'Planificación 2026-1'!W:W,C386,'Planificación 2026-1'!H:H,"T3"))&gt;0,"P36"," ")</f>
        <v xml:space="preserve"> </v>
      </c>
      <c r="AN386" s="108" t="str">
        <f>IF(SUM(COUNTIFS('Planificación 2026-1'!F:F,"FILIAL",'Planificación 2026-1'!W:W,C386,'Planificación 2026-1'!H:H,"T2"))&gt;0,"P37"," ")</f>
        <v xml:space="preserve"> </v>
      </c>
      <c r="AO386" s="108" t="str">
        <f>IF(SUM(COUNTIFS('Planificación 2026-1'!F:F,"FILIAL",'Planificación 2026-1'!W:W,C386,'Planificación 2026-1'!H:H,"AE"))&gt;0,"P38"," ")</f>
        <v xml:space="preserve"> </v>
      </c>
      <c r="AP386" s="108" t="str">
        <f>IF(SUM(COUNTIFS('Planificación 2026-1'!F:F,"FILIAL",'Planificación 2026-1'!W:W,C386,'Planificación 2026-1'!H:H,"T4"))&gt;0,"P55"," ")</f>
        <v xml:space="preserve"> </v>
      </c>
      <c r="AQ386" s="108" t="str">
        <f>IF(SUM(COUNTIFS('Planificación 2026-1'!F:F,"SUNAMPE",'Planificación 2026-1'!W:W,C386,'Planificación 2026-1'!H:H,"AF"))&gt;0," P01"," ")</f>
        <v xml:space="preserve"> </v>
      </c>
      <c r="AR386" s="108" t="str">
        <f>IF(SUM(COUNTIFS('Planificación 2026-1'!F:F,"SUNAMPE",'Planificación 2026-1'!W:W,C386,'Planificación 2026-1'!H:H,"EN"))&gt;0,"P02"," ")</f>
        <v xml:space="preserve"> </v>
      </c>
      <c r="AS386" s="108" t="str">
        <f>IF(SUM(COUNTIFS('Planificación 2026-1'!F:F,"SUNAMPE",'Planificación 2026-1'!W:W,C386,'Planificación 2026-1'!H:H,"IS"))&gt;0,"P03"," ")</f>
        <v xml:space="preserve"> </v>
      </c>
      <c r="AT386" s="108" t="str">
        <f>IF(SUM(COUNTIFS('Planificación 2026-1'!F:F,"SUNAMPE",'Planificación 2026-1'!W:W,C386,'Planificación 2026-1'!H:H,"PS"))&gt;0,"P04"," ")</f>
        <v xml:space="preserve"> </v>
      </c>
      <c r="AU386" s="108"/>
      <c r="AV386" s="108" t="str">
        <f>IF(SUM(COUNTIFS('Planificación 2026-1'!F:F,"SUNAMPE",'Planificación 2026-1'!W:W,C386,'Planificación 2026-1'!H:H,"IN"))&gt;0,"P06"," ")</f>
        <v xml:space="preserve"> </v>
      </c>
      <c r="AW386" s="108" t="str">
        <f>IF(SUM(COUNTIFS('Planificación 2026-1'!F:F,"SUNAMPE",'Planificación 2026-1'!W:W,C386,'Planificación 2026-1'!H:H,"CA"))&gt;0,"P07"," ")</f>
        <v xml:space="preserve"> </v>
      </c>
      <c r="AX386" s="108" t="str">
        <f>IF(SUM(COUNTIFS('Planificación 2026-1'!F:F,"SUNAMPE",'Planificación 2026-1'!W:W,C386,'Planificación 2026-1'!H:H,"DE"))&gt;0,"P08"," ")</f>
        <v xml:space="preserve"> </v>
      </c>
      <c r="AY386" s="108" t="str">
        <f>IF(SUM(COUNTIFS('Planificación 2026-1'!F:F,"SUNAMPE",'Planificación 2026-1'!W:W,C386,'Planificación 2026-1'!H:H,"OB"))&gt;0,"P09"," ")</f>
        <v xml:space="preserve"> </v>
      </c>
      <c r="AZ386" s="108" t="str">
        <f>IF(SUM(COUNTIFS('Planificación 2026-1'!F:F,"SUNAMPE",'Planificación 2026-1'!W:W,C386,'Planificación 2026-1'!H:H,"MH"))&gt;0,"P31"," ")</f>
        <v xml:space="preserve"> </v>
      </c>
      <c r="BA386" s="108" t="str">
        <f>IF(SUM(COUNTIFS('Planificación 2026-1'!F:F,"SUNAMPE",'Planificación 2026-1'!W:W,C386,'Planificación 2026-1'!H:H,"IC"))&gt;0,"P32"," ")</f>
        <v xml:space="preserve"> </v>
      </c>
      <c r="BB386" s="108" t="str">
        <f>IF(SUM(COUNTIFS('Planificación 2026-1'!F:F,"SUNAMPE",'Planificación 2026-1'!W:W,C386,'Planificación 2026-1'!H:H,"AR"))&gt;0,"P34"," ")</f>
        <v xml:space="preserve"> </v>
      </c>
      <c r="BC386" s="108" t="str">
        <f>IF(SUM(COUNTIFS('Planificación 2026-1'!F:F,"SUNAMPE",'Planificación 2026-1'!W:W,C386,'Planificación 2026-1'!H:H,"T1"))&gt;0,"P35"," ")</f>
        <v xml:space="preserve"> </v>
      </c>
      <c r="BD386" s="108" t="str">
        <f>IF(SUM(COUNTIFS('Planificación 2026-1'!F:F,"SUNAMPE",'Planificación 2026-1'!W:W,C386,'Planificación 2026-1'!H:H,"T3"))&gt;0,"P36"," ")</f>
        <v xml:space="preserve"> </v>
      </c>
      <c r="BE386" s="108" t="str">
        <f>IF(SUM(COUNTIFS('Planificación 2026-1'!F:F,"SUNAMPE",'Planificación 2026-1'!W:W,C386,'Planificación 2026-1'!H:H,"T2"))&gt;0,"P37"," ")</f>
        <v xml:space="preserve"> </v>
      </c>
      <c r="BF386" s="108" t="str">
        <f>IF(SUM(COUNTIFS('Planificación 2026-1'!F:F,"SUNAMPE",'Planificación 2026-1'!W:W,C386,'Planificación 2026-1'!H:H,"AE"))&gt;0,"P38"," ")</f>
        <v xml:space="preserve"> </v>
      </c>
      <c r="BG386" s="108" t="str">
        <f>IF(SUM(COUNTIFS('Planificación 2026-1'!F:F,"SUNAMPE",'Planificación 2026-1'!W:W,C386,'Planificación 2026-1'!H:H,"T4"))&gt;0,"P55"," ")</f>
        <v xml:space="preserve"> </v>
      </c>
      <c r="BH386" s="108" t="str">
        <f>IF(SUM(COUNTIFS('Planificación 2026-1'!F:F,"HUAURA",'Planificación 2026-1'!W:W,C386,'Planificación 2026-1'!H:H,"AF"))&gt;0," P01"," ")</f>
        <v xml:space="preserve"> </v>
      </c>
      <c r="BI386" s="108" t="str">
        <f>IF(SUM(COUNTIFS('Planificación 2026-1'!F:F,"HUAURA",'Planificación 2026-1'!W:W,C386,'Planificación 2026-1'!H:H,"EN"))&gt;0,"P02"," ")</f>
        <v xml:space="preserve"> </v>
      </c>
      <c r="BJ386" s="108" t="str">
        <f>IF(SUM(COUNTIFS('Planificación 2026-1'!F:F,"HUAURA",'Planificación 2026-1'!W:W,C386,'Planificación 2026-1'!H:H,"IS"))&gt;0,"P03"," ")</f>
        <v xml:space="preserve"> </v>
      </c>
      <c r="BK386" s="108" t="str">
        <f>IF(SUM(COUNTIFS('Planificación 2026-1'!F:F,"HUAURA",'Planificación 2026-1'!W:W,C386,'Planificación 2026-1'!H:H,"PS"))&gt;0,"P04"," ")</f>
        <v xml:space="preserve"> </v>
      </c>
      <c r="BL386" s="108"/>
      <c r="BM386" s="108" t="str">
        <f>IF(SUM(COUNTIFS('Planificación 2026-1'!F:F,"HUAURA",'Planificación 2026-1'!W:W,C386,'Planificación 2026-1'!H:H,"IN"))&gt;0,"P06"," ")</f>
        <v xml:space="preserve"> </v>
      </c>
      <c r="BN386" s="108" t="str">
        <f>IF(SUM(COUNTIFS('Planificación 2026-1'!F:F,"HUAURA",'Planificación 2026-1'!W:W,C386,'Planificación 2026-1'!H:H,"CA"))&gt;0,"P07"," ")</f>
        <v xml:space="preserve"> </v>
      </c>
      <c r="BO386" s="108" t="str">
        <f>IF(SUM(COUNTIFS('Planificación 2026-1'!F:F,"HUAURA",'Planificación 2026-1'!W:W,C386,'Planificación 2026-1'!H:H,"DE"))&gt;0,"P08"," ")</f>
        <v xml:space="preserve"> </v>
      </c>
      <c r="BP386" s="108" t="str">
        <f>IF(SUM(COUNTIFS('Planificación 2026-1'!F:F,"HUAURA",'Planificación 2026-1'!W:W,C386,'Planificación 2026-1'!H:H,"OB"))&gt;0,"P09"," ")</f>
        <v xml:space="preserve"> </v>
      </c>
      <c r="BQ386" s="108" t="str">
        <f>IF(SUM(COUNTIFS('Planificación 2026-1'!F:F,"HUAURA",'Planificación 2026-1'!W:W,C386,'Planificación 2026-1'!H:H,"MH"))&gt;0,"P31"," ")</f>
        <v xml:space="preserve"> </v>
      </c>
      <c r="BR386" s="108" t="str">
        <f>IF(SUM(COUNTIFS('Planificación 2026-1'!F:F,"HUAURA",'Planificación 2026-1'!W:W,C386,'Planificación 2026-1'!H:H,"IC"))&gt;0,"P32"," ")</f>
        <v xml:space="preserve"> </v>
      </c>
      <c r="BS386" s="108" t="str">
        <f>IF(SUM(COUNTIFS('Planificación 2026-1'!F:F,"HUAURA",'Planificación 2026-1'!W:W,C386,'Planificación 2026-1'!H:H,"AR"))&gt;0,"P34"," ")</f>
        <v xml:space="preserve"> </v>
      </c>
      <c r="BT386" s="108" t="str">
        <f>IF(SUM(COUNTIFS('Planificación 2026-1'!F:F,"HUAURA",'Planificación 2026-1'!W:W,C386,'Planificación 2026-1'!H:H,"T1"))&gt;0,"P35"," ")</f>
        <v xml:space="preserve"> </v>
      </c>
      <c r="BU386" s="108" t="str">
        <f>IF(SUM(COUNTIFS('Planificación 2026-1'!F:F,"HUAURA",'Planificación 2026-1'!W:W,C386,'Planificación 2026-1'!H:H,"T3"))&gt;0,"P36"," ")</f>
        <v xml:space="preserve"> </v>
      </c>
      <c r="BV386" s="108" t="str">
        <f>IF(SUM(COUNTIFS('Planificación 2026-1'!F:F,"HUAURA",'Planificación 2026-1'!W:W,C386,'Planificación 2026-1'!H:H,"T2"))&gt;0,"P37"," ")</f>
        <v xml:space="preserve"> </v>
      </c>
      <c r="BW386" s="108" t="str">
        <f>IF(SUM(COUNTIFS('Planificación 2026-1'!F:F,"HUAURA",'Planificación 2026-1'!W:W,C386,'Planificación 2026-1'!H:H,"AE"))&gt;0,"P38"," ")</f>
        <v xml:space="preserve"> </v>
      </c>
      <c r="BX386" s="108" t="str">
        <f>IF(SUM(COUNTIFS('Planificación 2026-1'!F:F,"HUAURA",'Planificación 2026-1'!W:W,C386,'Planificación 2026-1'!H:H,"T4"))&gt;0,"P55"," ")</f>
        <v xml:space="preserve"> </v>
      </c>
      <c r="BY386" s="109">
        <f>SUMIFS('Planificación 2026-1'!R:R,'Planificación 2026-1'!W:W,C386,'Planificación 2026-1'!H:H,"AF",'Planificación 2026-1'!I:I,"&gt;2")</f>
        <v>0</v>
      </c>
      <c r="BZ386" s="109">
        <f>SUMIFS('Planificación 2026-1'!R:R,'Planificación 2026-1'!W:W,C386,'Planificación 2026-1'!H:H,"EN",'Planificación 2026-1'!I:I,"&gt;2")</f>
        <v>0</v>
      </c>
      <c r="CA386" s="109">
        <f>SUMIFS('Planificación 2026-1'!R:R,'Planificación 2026-1'!W:W,C386,'Planificación 2026-1'!H:H,"IS",'Planificación 2026-1'!I:I,"&gt;2")</f>
        <v>0</v>
      </c>
      <c r="CB386" s="109">
        <f>SUMIFS('Planificación 2026-1'!R:R,'Planificación 2026-1'!W:W,C386,'Planificación 2026-1'!H:H,"PS",'Planificación 2026-1'!I:I,"&gt;2")</f>
        <v>0</v>
      </c>
      <c r="CC386" s="109">
        <f>SUMIFS('Planificación 2026-1'!R:R,'Planificación 2026-1'!W:W,C386,'Planificación 2026-1'!H:H,"IN",'Planificación 2026-1'!I:I,"&gt;2")</f>
        <v>0</v>
      </c>
      <c r="CD386" s="109">
        <f>SUMIFS('Planificación 2026-1'!R:R,'Planificación 2026-1'!W:W,C386,'Planificación 2026-1'!H:H,"CA",'Planificación 2026-1'!I:I,"&gt;2")</f>
        <v>0</v>
      </c>
      <c r="CE386" s="109">
        <f>SUMIFS('Planificación 2026-1'!R:R,'Planificación 2026-1'!W:W,C386,'Planificación 2026-1'!H:H,"DE",'Planificación 2026-1'!I:I,"&gt;2")</f>
        <v>0</v>
      </c>
      <c r="CF386" s="109">
        <f>SUMIFS('Planificación 2026-1'!R:R,'Planificación 2026-1'!W:W,C386,'Planificación 2026-1'!H:H,"OB",'Planificación 2026-1'!I:I,"&gt;2")</f>
        <v>0</v>
      </c>
      <c r="CG386" s="109">
        <f>SUMIFS('Planificación 2026-1'!R:R,'Planificación 2026-1'!W:W,C386,'Planificación 2026-1'!H:H,"MH",'Planificación 2026-1'!I:I,"&gt;2")</f>
        <v>0</v>
      </c>
      <c r="CH386" s="109">
        <f>SUMIFS('Planificación 2026-1'!R:R,'Planificación 2026-1'!W:W,C386,'Planificación 2026-1'!H:H,"IC",'Planificación 2026-1'!I:I,"&gt;2")</f>
        <v>0</v>
      </c>
      <c r="CI386" s="109">
        <f>SUMIFS('Planificación 2026-1'!R:R,'Planificación 2026-1'!W:W,C386,'Planificación 2026-1'!H:H,"AR",'Planificación 2026-1'!I:I,"&gt;2")</f>
        <v>0</v>
      </c>
      <c r="CJ386" s="109">
        <f>SUMIFS('Planificación 2026-1'!R:R,'Planificación 2026-1'!W:W,C386,'Planificación 2026-1'!H:H,"T1",'Planificación 2026-1'!I:I,"&gt;2")</f>
        <v>0</v>
      </c>
      <c r="CK386" s="109">
        <f>SUMIFS('Planificación 2026-1'!R:R,'Planificación 2026-1'!W:W,C386,'Planificación 2026-1'!H:H,"T3",'Planificación 2026-1'!I:I,"&gt;2")</f>
        <v>0</v>
      </c>
      <c r="CL386" s="109">
        <f>SUMIFS('Planificación 2026-1'!R:R,'Planificación 2026-1'!W:W,C386,'Planificación 2026-1'!H:H,"T2",'Planificación 2026-1'!I:I,"&gt;2")</f>
        <v>0</v>
      </c>
      <c r="CM386" s="109">
        <f>SUMIFS('Planificación 2026-1'!R:R,'Planificación 2026-1'!W:W,C386,'Planificación 2026-1'!H:H,"AE",'Planificación 2026-1'!I:I,"&gt;2")</f>
        <v>0</v>
      </c>
      <c r="CN386" s="109">
        <f>SUMIFS('Planificación 2026-1'!R:R,'Planificación 2026-1'!W:W,C386,'Planificación 2026-1'!H:H,"T4",'Planificación 2026-1'!I:I,"&gt;2")</f>
        <v>0</v>
      </c>
      <c r="CO386" s="109">
        <f>SUMIFS('Planificación 2026-1'!R:R,'Planificación 2026-1'!W:W,C386,'Planificación 2026-1'!H:H,"AF",'Planificación 2026-1'!I:I,"&lt;3")</f>
        <v>0</v>
      </c>
      <c r="CP386" s="109">
        <f>SUMIFS('Planificación 2026-1'!R:R,'Planificación 2026-1'!W:W,C386,'Planificación 2026-1'!H:H,"EN",'Planificación 2026-1'!I:I,"&lt;3")</f>
        <v>0</v>
      </c>
      <c r="CQ386" s="109">
        <f>SUMIFS('Planificación 2026-1'!R:R,'Planificación 2026-1'!W:W,C386,'Planificación 2026-1'!H:H,"IS",'Planificación 2026-1'!I:I,"&lt;3")</f>
        <v>0</v>
      </c>
      <c r="CR386" s="109">
        <f>SUMIFS('Planificación 2026-1'!R:R,'Planificación 2026-1'!W:W,C386,'Planificación 2026-1'!H:H,"PS",'Planificación 2026-1'!I:I,"&lt;3")</f>
        <v>0</v>
      </c>
      <c r="CS386" s="109">
        <f>SUMIFS('Planificación 2026-1'!R:R,'Planificación 2026-1'!W:W,C386,'Planificación 2026-1'!H:H,"IN",'Planificación 2026-1'!I:I,"&lt;3")</f>
        <v>0</v>
      </c>
      <c r="CT386" s="109">
        <f>SUMIFS('Planificación 2026-1'!R:R,'Planificación 2026-1'!W:W,C386,'Planificación 2026-1'!H:H,"CA",'Planificación 2026-1'!I:I,"&lt;3")</f>
        <v>0</v>
      </c>
      <c r="CU386" s="109">
        <f>SUMIFS('Planificación 2026-1'!R:R,'Planificación 2026-1'!W:W,C386,'Planificación 2026-1'!H:H,"DE",'Planificación 2026-1'!I:I,"&lt;3")</f>
        <v>0</v>
      </c>
      <c r="CV386" s="109">
        <f>SUMIFS('Planificación 2026-1'!R:R,'Planificación 2026-1'!W:W,C386,'Planificación 2026-1'!H:H,"OB",'Planificación 2026-1'!I:I,"&lt;3")</f>
        <v>0</v>
      </c>
      <c r="CW386" s="109">
        <f>SUMIFS('Planificación 2026-1'!R:R,'Planificación 2026-1'!W:W,C386,'Planificación 2026-1'!H:H,"MH",'Planificación 2026-1'!I:I,"&lt;3")</f>
        <v>0</v>
      </c>
      <c r="CX386" s="109">
        <f>SUMIFS('Planificación 2026-1'!R:R,'Planificación 2026-1'!W:W,C386,'Planificación 2026-1'!H:H,"IC",'Planificación 2026-1'!I:I,"&lt;3")</f>
        <v>0</v>
      </c>
      <c r="CY386" s="109">
        <f>SUMIFS('Planificación 2026-1'!R:R,'Planificación 2026-1'!W:W,C386,'Planificación 2026-1'!H:H,"AR",'Planificación 2026-1'!I:I,"&lt;3")</f>
        <v>0</v>
      </c>
      <c r="CZ386" s="109">
        <f>SUMIFS('Planificación 2026-1'!R:R,'Planificación 2026-1'!W:W,C386,'Planificación 2026-1'!H:H,"T1",'Planificación 2026-1'!I:I,"&lt;3")</f>
        <v>0</v>
      </c>
      <c r="DA386" s="109">
        <f>SUMIFS('Planificación 2026-1'!R:R,'Planificación 2026-1'!W:W,C386,'Planificación 2026-1'!H:H,"T3",'Planificación 2026-1'!I:I,"&lt;3")</f>
        <v>0</v>
      </c>
      <c r="DB386" s="109">
        <f>SUMIFS('Planificación 2026-1'!R:R,'Planificación 2026-1'!W:W,C386,'Planificación 2026-1'!H:H,"T2",'Planificación 2026-1'!I:I,"&lt;3")</f>
        <v>0</v>
      </c>
      <c r="DC386" s="109">
        <f>SUMIFS('Planificación 2026-1'!R:R,'Planificación 2026-1'!W:W,C386,'Planificación 2026-1'!H:H,"AE",'Planificación 2026-1'!I:I,"&lt;3")</f>
        <v>0</v>
      </c>
      <c r="DD386" s="109">
        <f>SUMIFS('Planificación 2026-1'!R:R,'Planificación 2026-1'!W:W,C386,'Planificación 2026-1'!H:H,"T4",'Planificación 2026-1'!I:I,"&lt;3")</f>
        <v>0</v>
      </c>
      <c r="DE386" s="108" t="str">
        <f t="shared" si="54"/>
        <v/>
      </c>
      <c r="DF386" s="41">
        <f>IF(C386="","",SUMIFS('Planificación 2026-1'!R:R,'Planificación 2026-1'!W:W,C386,'Planificación 2026-1'!F:F,"PRINCIPAL",'Planificación 2026-1'!X:X,"VIRTUAL"))</f>
        <v>0</v>
      </c>
      <c r="DG386" s="41">
        <f>IF(C386="","",SUMIFS('Planificación 2026-1'!R:R,'Planificación 2026-1'!W:W,C386,'Planificación 2026-1'!F:F,"PRINCIPAL",'Planificación 2026-1'!X:X,"PRESENCIAL"))</f>
        <v>0</v>
      </c>
      <c r="DH386" s="41">
        <f>IF(C386="","",SUMIFS('Planificación 2026-1'!R:R,'Planificación 2026-1'!W:W,C386,'Planificación 2026-1'!F:F,"PRINCIPAL",'Planificación 2026-1'!X:X,"HIBRIDO PRESENCIAL"))</f>
        <v>0</v>
      </c>
      <c r="DI386" s="108" t="str">
        <f t="shared" si="55"/>
        <v/>
      </c>
      <c r="DJ386" s="108">
        <f>IF(C386="","",SUMIFS('Planificación 2026-1'!R:R,'Planificación 2026-1'!W:W,C386,'Planificación 2026-1'!F:F,"FILIAL",'Planificación 2026-1'!X:X,"VIRTUAL"))</f>
        <v>0</v>
      </c>
      <c r="DK386" s="110">
        <f>IF(C386="","",SUMIFS('Planificación 2026-1'!R:R,'Planificación 2026-1'!W:W,C386,'Planificación 2026-1'!F:F,"FILIAL",'Planificación 2026-1'!X:X,"PRESENCIAL"))</f>
        <v>0</v>
      </c>
      <c r="DL386" s="61">
        <f>IF(C386="","",SUMIFS('Planificación 2026-1'!R:R,'Planificación 2026-1'!W:W,C386,'Planificación 2026-1'!F:F,"FILIAL",'Planificación 2026-1'!X:X,"HIBRIDO PRESENCIAL"))</f>
        <v>0</v>
      </c>
      <c r="DM386" s="111" t="str">
        <f t="shared" si="56"/>
        <v/>
      </c>
      <c r="DN386" s="108">
        <f>IF(C386="","",SUMIFS('Planificación 2026-1'!R:R,'Planificación 2026-1'!W:W,C386,'Planificación 2026-1'!F:F,"SUNAMPE",'Planificación 2026-1'!X:X,"VIRTUAL"))</f>
        <v>0</v>
      </c>
      <c r="DO386" s="61">
        <f>IF(C386="","",SUMIFS('Planificación 2026-1'!R:R,'Planificación 2026-1'!W:W,C386,'Planificación 2026-1'!F:F,"SUNAMPE",'Planificación 2026-1'!X:X,"PRESENCIAL"))</f>
        <v>0</v>
      </c>
      <c r="DP386" s="111" t="str">
        <f t="shared" si="57"/>
        <v/>
      </c>
      <c r="DQ386" s="108">
        <f>IF(C386="","",SUMIFS('Planificación 2026-1'!R:R,'Planificación 2026-1'!W:W,C386,'Planificación 2026-1'!F:F,"HUAURA",'Planificación 2026-1'!X:X,"VIRTUAL"))</f>
        <v>0</v>
      </c>
      <c r="DR386" s="61">
        <f>IF(C386="","",SUMIFS('Planificación 2026-1'!R:R,'Planificación 2026-1'!W:W,C386,'Planificación 2026-1'!F:F,"HUAURA",'Planificación 2026-1'!X:X,"PRESENCIAL"))</f>
        <v>0</v>
      </c>
      <c r="DS386" s="76">
        <f>SUMIFS('Planificación 2026-1'!R:R,'Planificación 2026-1'!W:W,C386,'Planificación 2026-1'!F:F,"PRINCIPAL",'Planificación 2026-1'!X:X,"VIRTUAL",'Planificación 2026-1'!I:I,"&gt;2")</f>
        <v>0</v>
      </c>
      <c r="DT386" s="76">
        <f>SUMIFS('Planificación 2026-1'!R:R,'Planificación 2026-1'!W:W,C386,'Planificación 2026-1'!F:F,"PRINCIPAL",'Planificación 2026-1'!X:X,"&lt;&gt;VIRTUAL",'Planificación 2026-1'!I:I,"&gt;2")</f>
        <v>0</v>
      </c>
      <c r="DU386" s="76">
        <f>SUMIFS('Planificación 2026-1'!R:R,'Planificación 2026-1'!W:W,C386,'Planificación 2026-1'!F:F,"SUNAMPE",'Planificación 2026-1'!X:X,"VIRTUAL",'Planificación 2026-1'!I:I,"&gt;2")</f>
        <v>0</v>
      </c>
      <c r="DV386" s="76">
        <f>SUMIFS('Planificación 2026-1'!R:R,'Planificación 2026-1'!W:W,C386,'Planificación 2026-1'!F:F,"SUNAMPE",'Planificación 2026-1'!X:X,"&lt;&gt;VIRTUAL",'Planificación 2026-1'!I:I,"&gt;2")</f>
        <v>0</v>
      </c>
      <c r="DW386" s="76">
        <f>SUMIFS('Planificación 2026-1'!R:R,'Planificación 2026-1'!W:W,C386,'Planificación 2026-1'!F:F,"FILIAL",'Planificación 2026-1'!X:X,"VIRTUAL",'Planificación 2026-1'!I:I,"&gt;2")</f>
        <v>0</v>
      </c>
      <c r="DX386" s="76">
        <f>SUMIFS('Planificación 2026-1'!R:R,'Planificación 2026-1'!W:W,C386,'Planificación 2026-1'!F:F,"FILIAL",'Planificación 2026-1'!X:X,"&lt;&gt;VIRTUAL",'Planificación 2026-1'!I:I,"&gt;2")</f>
        <v>0</v>
      </c>
      <c r="DY386" s="76">
        <f>SUMIFS('Planificación 2026-1'!R:R,'Planificación 2026-1'!W:W,C386,'Planificación 2026-1'!F:F,"PORUMA",'Planificación 2026-1'!X:X,"VIRTUAL",'Planificación 2026-1'!I:I,"&gt;2")</f>
        <v>0</v>
      </c>
      <c r="DZ386" s="76">
        <f>SUMIFS('Planificación 2026-1'!R:R,'Planificación 2026-1'!W:W,C386,'Planificación 2026-1'!F:F,"PORUMA",'Planificación 2026-1'!X:X,"&lt;&gt;VIRTUAL",'Planificación 2026-1'!I:I,"&gt;2")</f>
        <v>0</v>
      </c>
      <c r="EA386" s="76">
        <f>SUMIFS('Planificación 2026-1'!R:R,'Planificación 2026-1'!W:W,C386,'Planificación 2026-1'!F:F,"HUAURA",'Planificación 2026-1'!X:X,"VIRTUAL",'Planificación 2026-1'!I:I,"&gt;2")</f>
        <v>0</v>
      </c>
      <c r="EB386" s="76">
        <f>SUMIFS('Planificación 2026-1'!R:R,'Planificación 2026-1'!W:W,C386,'Planificación 2026-1'!F:F,"HUAURA",'Planificación 2026-1'!X:X,"&lt;&gt;VIRTUAL",'Planificación 2026-1'!I:I,"&gt;2")</f>
        <v>0</v>
      </c>
      <c r="EC386" s="76">
        <f>SUMIFS('Planificación 2026-1'!R:R,'Planificación 2026-1'!W:W,C386,'Planificación 2026-1'!F:F,"PRINCIPAL",'Planificación 2026-1'!X:X,"VIRTUAL",'Planificación 2026-1'!I:I,"&lt;3")</f>
        <v>0</v>
      </c>
      <c r="ED386" s="76">
        <f>SUMIFS('Planificación 2026-1'!R:R,'Planificación 2026-1'!W:W,C386,'Planificación 2026-1'!F:F,"PRINCIPAL",'Planificación 2026-1'!X:X,"&lt;&gt;VIRTUAL",'Planificación 2026-1'!I:I,"&lt;3")</f>
        <v>0</v>
      </c>
      <c r="EE386" s="76">
        <f>SUMIFS('Planificación 2026-1'!R:R,'Planificación 2026-1'!W:W,C386,'Planificación 2026-1'!F:F,"SUNAMPE",'Planificación 2026-1'!X:X,"VIRTUAL",'Planificación 2026-1'!I:I,"&lt;3")</f>
        <v>0</v>
      </c>
      <c r="EF386" s="76">
        <f>SUMIFS('Planificación 2026-1'!R:R,'Planificación 2026-1'!W:W,C386,'Planificación 2026-1'!F:F,"SUNAMPE",'Planificación 2026-1'!X:X,"&lt;&gt;VIRTUAL",'Planificación 2026-1'!I:I,"&lt;3")</f>
        <v>0</v>
      </c>
      <c r="EG386" s="76">
        <f>SUMIFS('Planificación 2026-1'!R:R,'Planificación 2026-1'!W:W,C386,'Planificación 2026-1'!F:F,"FILIAL",'Planificación 2026-1'!X:X,"VIRTUAL",'Planificación 2026-1'!I:I,"&lt;3")</f>
        <v>0</v>
      </c>
      <c r="EH386" s="76">
        <f>SUMIFS('Planificación 2026-1'!R:R,'Planificación 2026-1'!W:W,C386,'Planificación 2026-1'!F:F,"FILIAL",'Planificación 2026-1'!X:X,"&lt;&gt;VIRTUAL",'Planificación 2026-1'!I:I,"&lt;3")</f>
        <v>0</v>
      </c>
      <c r="EI386" s="76">
        <f>SUMIFS('Planificación 2026-1'!R:R,'Planificación 2026-1'!W:W,C386,'Planificación 2026-1'!F:F,"PORUMA",'Planificación 2026-1'!X:X,"VIRTUAL",'Planificación 2026-1'!I:I,"&lt;3")</f>
        <v>0</v>
      </c>
      <c r="EJ386" s="76">
        <f>SUMIFS('Planificación 2026-1'!R:R,'Planificación 2026-1'!W:W,C386,'Planificación 2026-1'!F:F,"PORUMA",'Planificación 2026-1'!X:X,"&lt;&gt;VIRTUAL",'Planificación 2026-1'!I:I,"&lt;3")</f>
        <v>0</v>
      </c>
      <c r="EK386" s="76">
        <f>SUMIFS('Planificación 2026-1'!R:R,'Planificación 2026-1'!W:W,C386,'Planificación 2026-1'!F:F,"HUAURA",'Planificación 2026-1'!X:X,"VIRTUAL",'Planificación 2026-1'!I:I,"&lt;3")</f>
        <v>0</v>
      </c>
      <c r="EL386" s="76">
        <f>SUMIFS('Planificación 2026-1'!R:R,'Planificación 2026-1'!W:W,C386,'Planificación 2026-1'!F:F,"HUAURA",'Planificación 2026-1'!X:X,"&lt;&gt;VIRTUAL",'Planificación 2026-1'!I:I,"&lt;3")</f>
        <v>0</v>
      </c>
      <c r="EM386" s="76"/>
      <c r="EN386" s="76">
        <f t="shared" si="50"/>
        <v>0</v>
      </c>
      <c r="EO386" s="76">
        <f t="shared" si="51"/>
        <v>0</v>
      </c>
      <c r="EP386" s="76" t="b">
        <f t="shared" si="52"/>
        <v>1</v>
      </c>
      <c r="EQ386" s="76" t="str">
        <f t="shared" si="53"/>
        <v/>
      </c>
      <c r="ER386" s="76" t="str">
        <f t="shared" si="58"/>
        <v>PRESENCIAL</v>
      </c>
    </row>
    <row r="387" spans="1:148" hidden="1">
      <c r="A387" s="83"/>
      <c r="B387" s="119">
        <v>384</v>
      </c>
      <c r="C387" s="115" t="s">
        <v>560</v>
      </c>
      <c r="D387" s="112">
        <f>SUMIF('Planificación 2026-1'!W:W,C387,'Planificación 2026-1'!R:R)</f>
        <v>5</v>
      </c>
      <c r="E387" s="114" t="s">
        <v>170</v>
      </c>
      <c r="F387" s="115" t="s">
        <v>171</v>
      </c>
      <c r="G387" s="115" t="s">
        <v>13</v>
      </c>
      <c r="H387" s="115" t="s">
        <v>127</v>
      </c>
      <c r="I387" s="107" t="str">
        <f>IF(SUM(COUNTIFS('Planificación 2026-1'!F:F,"PRINCIPAL",'Planificación 2026-1'!W:W,C387,'Planificación 2026-1'!H:H,"AF"))&gt;0,"P01"," ")</f>
        <v xml:space="preserve"> </v>
      </c>
      <c r="J387" s="108" t="str">
        <f>IF(SUM(COUNTIFS('Planificación 2026-1'!F:F,"PRINCIPAL",'Planificación 2026-1'!W:W,C387,'Planificación 2026-1'!H:H,"EN"))&gt;0,"P02"," ")</f>
        <v xml:space="preserve"> </v>
      </c>
      <c r="K387" s="108" t="str">
        <f>IF(SUM(COUNTIFS('Planificación 2026-1'!F:F,"PRINCIPAL",'Planificación 2026-1'!W:W,C387,'Planificación 2026-1'!H:H,"IS"))&gt;0,"P03"," ")</f>
        <v xml:space="preserve"> </v>
      </c>
      <c r="L387" s="108" t="str">
        <f>IF(SUM(COUNTIFS('Planificación 2026-1'!F:F,"PRINCIPAL",'Planificación 2026-1'!W:W,C387,'Planificación 2026-1'!H:H,"PS"))&gt;0,"P04"," ")</f>
        <v xml:space="preserve"> </v>
      </c>
      <c r="M387" s="108"/>
      <c r="N387" s="108" t="str">
        <f>IF(SUM(COUNTIFS('Planificación 2026-1'!F:F,"PRINCIPAL",'Planificación 2026-1'!W:W,C387,'Planificación 2026-1'!H:H,"IN"))&gt;0,"P06"," ")</f>
        <v xml:space="preserve"> </v>
      </c>
      <c r="O387" s="108" t="str">
        <f>IF(SUM(COUNTIFS('Planificación 2026-1'!F:F,"PRINCIPAL",'Planificación 2026-1'!W:W,C387,'Planificación 2026-1'!H:H,"CA"))&gt;0,"P07"," ")</f>
        <v xml:space="preserve"> </v>
      </c>
      <c r="P387" s="108" t="str">
        <f>IF(SUM(COUNTIFS('Planificación 2026-1'!F:F,"PRINCIPAL",'Planificación 2026-1'!W:W,C387,'Planificación 2026-1'!H:H,"DE"))&gt;0,"P08"," ")</f>
        <v xml:space="preserve"> </v>
      </c>
      <c r="Q387" s="108" t="str">
        <f>IF(SUM(COUNTIFS('Planificación 2026-1'!F:F,"PRINCIPAL",'Planificación 2026-1'!W:W,C387,'Planificación 2026-1'!H:H,"OB"))&gt;0,"P09"," ")</f>
        <v xml:space="preserve"> </v>
      </c>
      <c r="R387" s="108" t="str">
        <f>IF(SUM(COUNTIFS('Planificación 2026-1'!F:F,"PRINCIPAL",'Planificación 2026-1'!W:W,C387,'Planificación 2026-1'!H:H,"MH"))&gt;0,"P31"," ")</f>
        <v xml:space="preserve"> </v>
      </c>
      <c r="S387" s="108" t="str">
        <f>IF(SUM(COUNTIFS('Planificación 2026-1'!F:F,"PRINCIPAL",'Planificación 2026-1'!W:W,C387,'Planificación 2026-1'!H:H,"IC"))&gt;0,"P32"," ")</f>
        <v xml:space="preserve"> </v>
      </c>
      <c r="T387" s="108" t="str">
        <f>IF(SUM(COUNTIFS('Planificación 2026-1'!F:F,"PRINCIPAL",'Planificación 2026-1'!W:W,C387,'Planificación 2026-1'!H:H,"AR"))&gt;0,"P34"," ")</f>
        <v xml:space="preserve"> </v>
      </c>
      <c r="U387" s="108" t="str">
        <f>IF(SUM(COUNTIFS('Planificación 2026-1'!F:F,"PRINCIPAL",'Planificación 2026-1'!W:W,C387,'Planificación 2026-1'!H:H,"T1"))&gt;0,"P35"," ")</f>
        <v xml:space="preserve"> </v>
      </c>
      <c r="V387" s="108" t="str">
        <f>IF(SUM(COUNTIFS('Planificación 2026-1'!F:F,"PRINCIPAL",'Planificación 2026-1'!W:W,C387,'Planificación 2026-1'!H:H,"T3"))&gt;0,"P36"," ")</f>
        <v xml:space="preserve"> </v>
      </c>
      <c r="W387" s="108" t="str">
        <f>IF(SUM(COUNTIFS('Planificación 2026-1'!F:F,"PRINCIPAL",'Planificación 2026-1'!W:W,C387,'Planificación 2026-1'!H:H,"T2"))&gt;0,"P37"," ")</f>
        <v xml:space="preserve"> </v>
      </c>
      <c r="X387" s="108" t="str">
        <f>IF(SUM(COUNTIFS('Planificación 2026-1'!F:F,"PRINCIPAL",'Planificación 2026-1'!W:W,C387,'Planificación 2026-1'!H:H,"AE"))&gt;0,"P38"," ")</f>
        <v xml:space="preserve"> </v>
      </c>
      <c r="Y387" s="108" t="str">
        <f>IF(SUM(COUNTIFS('Planificación 2026-1'!F:F,"PRINCIPAL",'Planificación 2026-1'!W:W,C387,'Planificación 2026-1'!H:H,"T4"))&gt;0,"P55"," ")</f>
        <v xml:space="preserve"> </v>
      </c>
      <c r="Z387" s="108" t="str">
        <f>IF(SUM(COUNTIFS('Planificación 2026-1'!F:F,"FILIAL",'Planificación 2026-1'!W:W,C387,'Planificación 2026-1'!H:H,"AF"))&gt;0," P01"," ")</f>
        <v xml:space="preserve"> </v>
      </c>
      <c r="AA387" s="108" t="str">
        <f>IF(SUM(COUNTIFS('Planificación 2026-1'!F:F,"FILIAL",'Planificación 2026-1'!W:W,C387,'Planificación 2026-1'!H:H,"EN"))&gt;0,"P02"," ")</f>
        <v xml:space="preserve"> </v>
      </c>
      <c r="AB387" s="108" t="str">
        <f>IF(SUM(COUNTIFS('Planificación 2026-1'!F:F,"FILIAL",'Planificación 2026-1'!W:W,C387,'Planificación 2026-1'!H:H,"IS"))&gt;0,"P03"," ")</f>
        <v xml:space="preserve"> </v>
      </c>
      <c r="AC387" s="108" t="str">
        <f>IF(SUM(COUNTIFS('Planificación 2026-1'!F:F,"FILIAL",'Planificación 2026-1'!W:W,C387,'Planificación 2026-1'!H:H,"PS"))&gt;0,"P04"," ")</f>
        <v xml:space="preserve"> </v>
      </c>
      <c r="AD387" s="108"/>
      <c r="AE387" s="108" t="str">
        <f>IF(SUM(COUNTIFS('Planificación 2026-1'!F:F,"FILIAL",'Planificación 2026-1'!W:W,C387,'Planificación 2026-1'!H:H,"IN"))&gt;0,"P06"," ")</f>
        <v xml:space="preserve"> </v>
      </c>
      <c r="AF387" s="108" t="str">
        <f>IF(SUM(COUNTIFS('Planificación 2026-1'!F:F,"FILIAL",'Planificación 2026-1'!W:W,C387,'Planificación 2026-1'!H:H,"CA"))&gt;0,"P07"," ")</f>
        <v xml:space="preserve"> </v>
      </c>
      <c r="AG387" s="108" t="str">
        <f>IF(SUM(COUNTIFS('Planificación 2026-1'!F:F,"FILIAL",'Planificación 2026-1'!W:W,C387,'Planificación 2026-1'!H:H,"DE"))&gt;0,"P08"," ")</f>
        <v>P08</v>
      </c>
      <c r="AH387" s="108" t="str">
        <f>IF(SUM(COUNTIFS('Planificación 2026-1'!F:F,"FILIAL",'Planificación 2026-1'!W:W,C387,'Planificación 2026-1'!H:H,"OB"))&gt;0,"P09"," ")</f>
        <v xml:space="preserve"> </v>
      </c>
      <c r="AI387" s="108" t="str">
        <f>IF(SUM(COUNTIFS('Planificación 2026-1'!F:F,"FILIAL",'Planificación 2026-1'!W:W,C387,'Planificación 2026-1'!H:H,"MH"))&gt;0,"P31"," ")</f>
        <v xml:space="preserve"> </v>
      </c>
      <c r="AJ387" s="108" t="str">
        <f>IF(SUM(COUNTIFS('Planificación 2026-1'!F:F,"FILIAL",'Planificación 2026-1'!W:W,C387,'Planificación 2026-1'!H:H,"IC"))&gt;0,"P32"," ")</f>
        <v xml:space="preserve"> </v>
      </c>
      <c r="AK387" s="108" t="str">
        <f>IF(SUM(COUNTIFS('Planificación 2026-1'!F:F,"FILIAL",'Planificación 2026-1'!W:W,C387,'Planificación 2026-1'!H:H,"AR"))&gt;0,"P34"," ")</f>
        <v xml:space="preserve"> </v>
      </c>
      <c r="AL387" s="108" t="str">
        <f>IF(SUM(COUNTIFS('Planificación 2026-1'!F:F,"FILIAL",'Planificación 2026-1'!W:W,C387,'Planificación 2026-1'!H:H,"T1"))&gt;0,"P35"," ")</f>
        <v xml:space="preserve"> </v>
      </c>
      <c r="AM387" s="108" t="str">
        <f>IF(SUM(COUNTIFS('Planificación 2026-1'!F:F,"FILIAL",'Planificación 2026-1'!W:W,C387,'Planificación 2026-1'!H:H,"T3"))&gt;0,"P36"," ")</f>
        <v xml:space="preserve"> </v>
      </c>
      <c r="AN387" s="108" t="str">
        <f>IF(SUM(COUNTIFS('Planificación 2026-1'!F:F,"FILIAL",'Planificación 2026-1'!W:W,C387,'Planificación 2026-1'!H:H,"T2"))&gt;0,"P37"," ")</f>
        <v xml:space="preserve"> </v>
      </c>
      <c r="AO387" s="108" t="str">
        <f>IF(SUM(COUNTIFS('Planificación 2026-1'!F:F,"FILIAL",'Planificación 2026-1'!W:W,C387,'Planificación 2026-1'!H:H,"AE"))&gt;0,"P38"," ")</f>
        <v xml:space="preserve"> </v>
      </c>
      <c r="AP387" s="108" t="str">
        <f>IF(SUM(COUNTIFS('Planificación 2026-1'!F:F,"FILIAL",'Planificación 2026-1'!W:W,C387,'Planificación 2026-1'!H:H,"T4"))&gt;0,"P55"," ")</f>
        <v xml:space="preserve"> </v>
      </c>
      <c r="AQ387" s="108" t="str">
        <f>IF(SUM(COUNTIFS('Planificación 2026-1'!F:F,"SUNAMPE",'Planificación 2026-1'!W:W,C387,'Planificación 2026-1'!H:H,"AF"))&gt;0," P01"," ")</f>
        <v xml:space="preserve"> </v>
      </c>
      <c r="AR387" s="108" t="str">
        <f>IF(SUM(COUNTIFS('Planificación 2026-1'!F:F,"SUNAMPE",'Planificación 2026-1'!W:W,C387,'Planificación 2026-1'!H:H,"EN"))&gt;0,"P02"," ")</f>
        <v xml:space="preserve"> </v>
      </c>
      <c r="AS387" s="108" t="str">
        <f>IF(SUM(COUNTIFS('Planificación 2026-1'!F:F,"SUNAMPE",'Planificación 2026-1'!W:W,C387,'Planificación 2026-1'!H:H,"IS"))&gt;0,"P03"," ")</f>
        <v xml:space="preserve"> </v>
      </c>
      <c r="AT387" s="108" t="str">
        <f>IF(SUM(COUNTIFS('Planificación 2026-1'!F:F,"SUNAMPE",'Planificación 2026-1'!W:W,C387,'Planificación 2026-1'!H:H,"PS"))&gt;0,"P04"," ")</f>
        <v xml:space="preserve"> </v>
      </c>
      <c r="AU387" s="108"/>
      <c r="AV387" s="108" t="str">
        <f>IF(SUM(COUNTIFS('Planificación 2026-1'!F:F,"SUNAMPE",'Planificación 2026-1'!W:W,C387,'Planificación 2026-1'!H:H,"IN"))&gt;0,"P06"," ")</f>
        <v xml:space="preserve"> </v>
      </c>
      <c r="AW387" s="108" t="str">
        <f>IF(SUM(COUNTIFS('Planificación 2026-1'!F:F,"SUNAMPE",'Planificación 2026-1'!W:W,C387,'Planificación 2026-1'!H:H,"CA"))&gt;0,"P07"," ")</f>
        <v xml:space="preserve"> </v>
      </c>
      <c r="AX387" s="108" t="str">
        <f>IF(SUM(COUNTIFS('Planificación 2026-1'!F:F,"SUNAMPE",'Planificación 2026-1'!W:W,C387,'Planificación 2026-1'!H:H,"DE"))&gt;0,"P08"," ")</f>
        <v xml:space="preserve"> </v>
      </c>
      <c r="AY387" s="108" t="str">
        <f>IF(SUM(COUNTIFS('Planificación 2026-1'!F:F,"SUNAMPE",'Planificación 2026-1'!W:W,C387,'Planificación 2026-1'!H:H,"OB"))&gt;0,"P09"," ")</f>
        <v xml:space="preserve"> </v>
      </c>
      <c r="AZ387" s="108" t="str">
        <f>IF(SUM(COUNTIFS('Planificación 2026-1'!F:F,"SUNAMPE",'Planificación 2026-1'!W:W,C387,'Planificación 2026-1'!H:H,"MH"))&gt;0,"P31"," ")</f>
        <v xml:space="preserve"> </v>
      </c>
      <c r="BA387" s="108" t="str">
        <f>IF(SUM(COUNTIFS('Planificación 2026-1'!F:F,"SUNAMPE",'Planificación 2026-1'!W:W,C387,'Planificación 2026-1'!H:H,"IC"))&gt;0,"P32"," ")</f>
        <v xml:space="preserve"> </v>
      </c>
      <c r="BB387" s="108" t="str">
        <f>IF(SUM(COUNTIFS('Planificación 2026-1'!F:F,"SUNAMPE",'Planificación 2026-1'!W:W,C387,'Planificación 2026-1'!H:H,"AR"))&gt;0,"P34"," ")</f>
        <v xml:space="preserve"> </v>
      </c>
      <c r="BC387" s="108" t="str">
        <f>IF(SUM(COUNTIFS('Planificación 2026-1'!F:F,"SUNAMPE",'Planificación 2026-1'!W:W,C387,'Planificación 2026-1'!H:H,"T1"))&gt;0,"P35"," ")</f>
        <v xml:space="preserve"> </v>
      </c>
      <c r="BD387" s="108" t="str">
        <f>IF(SUM(COUNTIFS('Planificación 2026-1'!F:F,"SUNAMPE",'Planificación 2026-1'!W:W,C387,'Planificación 2026-1'!H:H,"T3"))&gt;0,"P36"," ")</f>
        <v xml:space="preserve"> </v>
      </c>
      <c r="BE387" s="108" t="str">
        <f>IF(SUM(COUNTIFS('Planificación 2026-1'!F:F,"SUNAMPE",'Planificación 2026-1'!W:W,C387,'Planificación 2026-1'!H:H,"T2"))&gt;0,"P37"," ")</f>
        <v xml:space="preserve"> </v>
      </c>
      <c r="BF387" s="108" t="str">
        <f>IF(SUM(COUNTIFS('Planificación 2026-1'!F:F,"SUNAMPE",'Planificación 2026-1'!W:W,C387,'Planificación 2026-1'!H:H,"AE"))&gt;0,"P38"," ")</f>
        <v xml:space="preserve"> </v>
      </c>
      <c r="BG387" s="108" t="str">
        <f>IF(SUM(COUNTIFS('Planificación 2026-1'!F:F,"SUNAMPE",'Planificación 2026-1'!W:W,C387,'Planificación 2026-1'!H:H,"T4"))&gt;0,"P55"," ")</f>
        <v xml:space="preserve"> </v>
      </c>
      <c r="BH387" s="108" t="str">
        <f>IF(SUM(COUNTIFS('Planificación 2026-1'!F:F,"HUAURA",'Planificación 2026-1'!W:W,C387,'Planificación 2026-1'!H:H,"AF"))&gt;0," P01"," ")</f>
        <v xml:space="preserve"> </v>
      </c>
      <c r="BI387" s="108" t="str">
        <f>IF(SUM(COUNTIFS('Planificación 2026-1'!F:F,"HUAURA",'Planificación 2026-1'!W:W,C387,'Planificación 2026-1'!H:H,"EN"))&gt;0,"P02"," ")</f>
        <v xml:space="preserve"> </v>
      </c>
      <c r="BJ387" s="108" t="str">
        <f>IF(SUM(COUNTIFS('Planificación 2026-1'!F:F,"HUAURA",'Planificación 2026-1'!W:W,C387,'Planificación 2026-1'!H:H,"IS"))&gt;0,"P03"," ")</f>
        <v xml:space="preserve"> </v>
      </c>
      <c r="BK387" s="108" t="str">
        <f>IF(SUM(COUNTIFS('Planificación 2026-1'!F:F,"HUAURA",'Planificación 2026-1'!W:W,C387,'Planificación 2026-1'!H:H,"PS"))&gt;0,"P04"," ")</f>
        <v xml:space="preserve"> </v>
      </c>
      <c r="BL387" s="108"/>
      <c r="BM387" s="108" t="str">
        <f>IF(SUM(COUNTIFS('Planificación 2026-1'!F:F,"HUAURA",'Planificación 2026-1'!W:W,C387,'Planificación 2026-1'!H:H,"IN"))&gt;0,"P06"," ")</f>
        <v xml:space="preserve"> </v>
      </c>
      <c r="BN387" s="108" t="str">
        <f>IF(SUM(COUNTIFS('Planificación 2026-1'!F:F,"HUAURA",'Planificación 2026-1'!W:W,C387,'Planificación 2026-1'!H:H,"CA"))&gt;0,"P07"," ")</f>
        <v xml:space="preserve"> </v>
      </c>
      <c r="BO387" s="108" t="str">
        <f>IF(SUM(COUNTIFS('Planificación 2026-1'!F:F,"HUAURA",'Planificación 2026-1'!W:W,C387,'Planificación 2026-1'!H:H,"DE"))&gt;0,"P08"," ")</f>
        <v xml:space="preserve"> </v>
      </c>
      <c r="BP387" s="108" t="str">
        <f>IF(SUM(COUNTIFS('Planificación 2026-1'!F:F,"HUAURA",'Planificación 2026-1'!W:W,C387,'Planificación 2026-1'!H:H,"OB"))&gt;0,"P09"," ")</f>
        <v xml:space="preserve"> </v>
      </c>
      <c r="BQ387" s="108" t="str">
        <f>IF(SUM(COUNTIFS('Planificación 2026-1'!F:F,"HUAURA",'Planificación 2026-1'!W:W,C387,'Planificación 2026-1'!H:H,"MH"))&gt;0,"P31"," ")</f>
        <v xml:space="preserve"> </v>
      </c>
      <c r="BR387" s="108" t="str">
        <f>IF(SUM(COUNTIFS('Planificación 2026-1'!F:F,"HUAURA",'Planificación 2026-1'!W:W,C387,'Planificación 2026-1'!H:H,"IC"))&gt;0,"P32"," ")</f>
        <v xml:space="preserve"> </v>
      </c>
      <c r="BS387" s="108" t="str">
        <f>IF(SUM(COUNTIFS('Planificación 2026-1'!F:F,"HUAURA",'Planificación 2026-1'!W:W,C387,'Planificación 2026-1'!H:H,"AR"))&gt;0,"P34"," ")</f>
        <v xml:space="preserve"> </v>
      </c>
      <c r="BT387" s="108" t="str">
        <f>IF(SUM(COUNTIFS('Planificación 2026-1'!F:F,"HUAURA",'Planificación 2026-1'!W:W,C387,'Planificación 2026-1'!H:H,"T1"))&gt;0,"P35"," ")</f>
        <v xml:space="preserve"> </v>
      </c>
      <c r="BU387" s="108" t="str">
        <f>IF(SUM(COUNTIFS('Planificación 2026-1'!F:F,"HUAURA",'Planificación 2026-1'!W:W,C387,'Planificación 2026-1'!H:H,"T3"))&gt;0,"P36"," ")</f>
        <v xml:space="preserve"> </v>
      </c>
      <c r="BV387" s="108" t="str">
        <f>IF(SUM(COUNTIFS('Planificación 2026-1'!F:F,"HUAURA",'Planificación 2026-1'!W:W,C387,'Planificación 2026-1'!H:H,"T2"))&gt;0,"P37"," ")</f>
        <v xml:space="preserve"> </v>
      </c>
      <c r="BW387" s="108" t="str">
        <f>IF(SUM(COUNTIFS('Planificación 2026-1'!F:F,"HUAURA",'Planificación 2026-1'!W:W,C387,'Planificación 2026-1'!H:H,"AE"))&gt;0,"P38"," ")</f>
        <v xml:space="preserve"> </v>
      </c>
      <c r="BX387" s="108" t="str">
        <f>IF(SUM(COUNTIFS('Planificación 2026-1'!F:F,"HUAURA",'Planificación 2026-1'!W:W,C387,'Planificación 2026-1'!H:H,"T4"))&gt;0,"P55"," ")</f>
        <v xml:space="preserve"> </v>
      </c>
      <c r="BY387" s="109">
        <f>SUMIFS('Planificación 2026-1'!R:R,'Planificación 2026-1'!W:W,C387,'Planificación 2026-1'!H:H,"AF",'Planificación 2026-1'!I:I,"&gt;2")</f>
        <v>0</v>
      </c>
      <c r="BZ387" s="109">
        <f>SUMIFS('Planificación 2026-1'!R:R,'Planificación 2026-1'!W:W,C387,'Planificación 2026-1'!H:H,"EN",'Planificación 2026-1'!I:I,"&gt;2")</f>
        <v>0</v>
      </c>
      <c r="CA387" s="109">
        <f>SUMIFS('Planificación 2026-1'!R:R,'Planificación 2026-1'!W:W,C387,'Planificación 2026-1'!H:H,"IS",'Planificación 2026-1'!I:I,"&gt;2")</f>
        <v>0</v>
      </c>
      <c r="CB387" s="109">
        <f>SUMIFS('Planificación 2026-1'!R:R,'Planificación 2026-1'!W:W,C387,'Planificación 2026-1'!H:H,"PS",'Planificación 2026-1'!I:I,"&gt;2")</f>
        <v>0</v>
      </c>
      <c r="CC387" s="109">
        <f>SUMIFS('Planificación 2026-1'!R:R,'Planificación 2026-1'!W:W,C387,'Planificación 2026-1'!H:H,"IN",'Planificación 2026-1'!I:I,"&gt;2")</f>
        <v>0</v>
      </c>
      <c r="CD387" s="109">
        <f>SUMIFS('Planificación 2026-1'!R:R,'Planificación 2026-1'!W:W,C387,'Planificación 2026-1'!H:H,"CA",'Planificación 2026-1'!I:I,"&gt;2")</f>
        <v>0</v>
      </c>
      <c r="CE387" s="109">
        <f>SUMIFS('Planificación 2026-1'!R:R,'Planificación 2026-1'!W:W,C387,'Planificación 2026-1'!H:H,"DE",'Planificación 2026-1'!I:I,"&gt;2")</f>
        <v>5</v>
      </c>
      <c r="CF387" s="109">
        <f>SUMIFS('Planificación 2026-1'!R:R,'Planificación 2026-1'!W:W,C387,'Planificación 2026-1'!H:H,"OB",'Planificación 2026-1'!I:I,"&gt;2")</f>
        <v>0</v>
      </c>
      <c r="CG387" s="109">
        <f>SUMIFS('Planificación 2026-1'!R:R,'Planificación 2026-1'!W:W,C387,'Planificación 2026-1'!H:H,"MH",'Planificación 2026-1'!I:I,"&gt;2")</f>
        <v>0</v>
      </c>
      <c r="CH387" s="109">
        <f>SUMIFS('Planificación 2026-1'!R:R,'Planificación 2026-1'!W:W,C387,'Planificación 2026-1'!H:H,"IC",'Planificación 2026-1'!I:I,"&gt;2")</f>
        <v>0</v>
      </c>
      <c r="CI387" s="109">
        <f>SUMIFS('Planificación 2026-1'!R:R,'Planificación 2026-1'!W:W,C387,'Planificación 2026-1'!H:H,"AR",'Planificación 2026-1'!I:I,"&gt;2")</f>
        <v>0</v>
      </c>
      <c r="CJ387" s="109">
        <f>SUMIFS('Planificación 2026-1'!R:R,'Planificación 2026-1'!W:W,C387,'Planificación 2026-1'!H:H,"T1",'Planificación 2026-1'!I:I,"&gt;2")</f>
        <v>0</v>
      </c>
      <c r="CK387" s="109">
        <f>SUMIFS('Planificación 2026-1'!R:R,'Planificación 2026-1'!W:W,C387,'Planificación 2026-1'!H:H,"T3",'Planificación 2026-1'!I:I,"&gt;2")</f>
        <v>0</v>
      </c>
      <c r="CL387" s="109">
        <f>SUMIFS('Planificación 2026-1'!R:R,'Planificación 2026-1'!W:W,C387,'Planificación 2026-1'!H:H,"T2",'Planificación 2026-1'!I:I,"&gt;2")</f>
        <v>0</v>
      </c>
      <c r="CM387" s="109">
        <f>SUMIFS('Planificación 2026-1'!R:R,'Planificación 2026-1'!W:W,C387,'Planificación 2026-1'!H:H,"AE",'Planificación 2026-1'!I:I,"&gt;2")</f>
        <v>0</v>
      </c>
      <c r="CN387" s="109">
        <f>SUMIFS('Planificación 2026-1'!R:R,'Planificación 2026-1'!W:W,C387,'Planificación 2026-1'!H:H,"T4",'Planificación 2026-1'!I:I,"&gt;2")</f>
        <v>0</v>
      </c>
      <c r="CO387" s="109">
        <f>SUMIFS('Planificación 2026-1'!R:R,'Planificación 2026-1'!W:W,C387,'Planificación 2026-1'!H:H,"AF",'Planificación 2026-1'!I:I,"&lt;3")</f>
        <v>0</v>
      </c>
      <c r="CP387" s="109">
        <f>SUMIFS('Planificación 2026-1'!R:R,'Planificación 2026-1'!W:W,C387,'Planificación 2026-1'!H:H,"EN",'Planificación 2026-1'!I:I,"&lt;3")</f>
        <v>0</v>
      </c>
      <c r="CQ387" s="109">
        <f>SUMIFS('Planificación 2026-1'!R:R,'Planificación 2026-1'!W:W,C387,'Planificación 2026-1'!H:H,"IS",'Planificación 2026-1'!I:I,"&lt;3")</f>
        <v>0</v>
      </c>
      <c r="CR387" s="109">
        <f>SUMIFS('Planificación 2026-1'!R:R,'Planificación 2026-1'!W:W,C387,'Planificación 2026-1'!H:H,"PS",'Planificación 2026-1'!I:I,"&lt;3")</f>
        <v>0</v>
      </c>
      <c r="CS387" s="109">
        <f>SUMIFS('Planificación 2026-1'!R:R,'Planificación 2026-1'!W:W,C387,'Planificación 2026-1'!H:H,"IN",'Planificación 2026-1'!I:I,"&lt;3")</f>
        <v>0</v>
      </c>
      <c r="CT387" s="109">
        <f>SUMIFS('Planificación 2026-1'!R:R,'Planificación 2026-1'!W:W,C387,'Planificación 2026-1'!H:H,"CA",'Planificación 2026-1'!I:I,"&lt;3")</f>
        <v>0</v>
      </c>
      <c r="CU387" s="109">
        <f>SUMIFS('Planificación 2026-1'!R:R,'Planificación 2026-1'!W:W,C387,'Planificación 2026-1'!H:H,"DE",'Planificación 2026-1'!I:I,"&lt;3")</f>
        <v>0</v>
      </c>
      <c r="CV387" s="109">
        <f>SUMIFS('Planificación 2026-1'!R:R,'Planificación 2026-1'!W:W,C387,'Planificación 2026-1'!H:H,"OB",'Planificación 2026-1'!I:I,"&lt;3")</f>
        <v>0</v>
      </c>
      <c r="CW387" s="109">
        <f>SUMIFS('Planificación 2026-1'!R:R,'Planificación 2026-1'!W:W,C387,'Planificación 2026-1'!H:H,"MH",'Planificación 2026-1'!I:I,"&lt;3")</f>
        <v>0</v>
      </c>
      <c r="CX387" s="109">
        <f>SUMIFS('Planificación 2026-1'!R:R,'Planificación 2026-1'!W:W,C387,'Planificación 2026-1'!H:H,"IC",'Planificación 2026-1'!I:I,"&lt;3")</f>
        <v>0</v>
      </c>
      <c r="CY387" s="109">
        <f>SUMIFS('Planificación 2026-1'!R:R,'Planificación 2026-1'!W:W,C387,'Planificación 2026-1'!H:H,"AR",'Planificación 2026-1'!I:I,"&lt;3")</f>
        <v>0</v>
      </c>
      <c r="CZ387" s="109">
        <f>SUMIFS('Planificación 2026-1'!R:R,'Planificación 2026-1'!W:W,C387,'Planificación 2026-1'!H:H,"T1",'Planificación 2026-1'!I:I,"&lt;3")</f>
        <v>0</v>
      </c>
      <c r="DA387" s="109">
        <f>SUMIFS('Planificación 2026-1'!R:R,'Planificación 2026-1'!W:W,C387,'Planificación 2026-1'!H:H,"T3",'Planificación 2026-1'!I:I,"&lt;3")</f>
        <v>0</v>
      </c>
      <c r="DB387" s="109">
        <f>SUMIFS('Planificación 2026-1'!R:R,'Planificación 2026-1'!W:W,C387,'Planificación 2026-1'!H:H,"T2",'Planificación 2026-1'!I:I,"&lt;3")</f>
        <v>0</v>
      </c>
      <c r="DC387" s="109">
        <f>SUMIFS('Planificación 2026-1'!R:R,'Planificación 2026-1'!W:W,C387,'Planificación 2026-1'!H:H,"AE",'Planificación 2026-1'!I:I,"&lt;3")</f>
        <v>0</v>
      </c>
      <c r="DD387" s="109">
        <f>SUMIFS('Planificación 2026-1'!R:R,'Planificación 2026-1'!W:W,C387,'Planificación 2026-1'!H:H,"T4",'Planificación 2026-1'!I:I,"&lt;3")</f>
        <v>0</v>
      </c>
      <c r="DE387" s="108" t="str">
        <f t="shared" si="54"/>
        <v/>
      </c>
      <c r="DF387" s="41">
        <f>IF(C387="","",SUMIFS('Planificación 2026-1'!R:R,'Planificación 2026-1'!W:W,C387,'Planificación 2026-1'!F:F,"PRINCIPAL",'Planificación 2026-1'!X:X,"VIRTUAL"))</f>
        <v>0</v>
      </c>
      <c r="DG387" s="41">
        <f>IF(C387="","",SUMIFS('Planificación 2026-1'!R:R,'Planificación 2026-1'!W:W,C387,'Planificación 2026-1'!F:F,"PRINCIPAL",'Planificación 2026-1'!X:X,"PRESENCIAL"))</f>
        <v>0</v>
      </c>
      <c r="DH387" s="41">
        <f>IF(C387="","",SUMIFS('Planificación 2026-1'!R:R,'Planificación 2026-1'!W:W,C387,'Planificación 2026-1'!F:F,"PRINCIPAL",'Planificación 2026-1'!X:X,"HIBRIDO PRESENCIAL"))</f>
        <v>0</v>
      </c>
      <c r="DI387" s="108" t="str">
        <f t="shared" si="55"/>
        <v>P08</v>
      </c>
      <c r="DJ387" s="108">
        <f>IF(C387="","",SUMIFS('Planificación 2026-1'!R:R,'Planificación 2026-1'!W:W,C387,'Planificación 2026-1'!F:F,"FILIAL",'Planificación 2026-1'!X:X,"VIRTUAL"))</f>
        <v>5</v>
      </c>
      <c r="DK387" s="110">
        <f>IF(C387="","",SUMIFS('Planificación 2026-1'!R:R,'Planificación 2026-1'!W:W,C387,'Planificación 2026-1'!F:F,"FILIAL",'Planificación 2026-1'!X:X,"PRESENCIAL"))</f>
        <v>0</v>
      </c>
      <c r="DL387" s="61">
        <f>IF(C387="","",SUMIFS('Planificación 2026-1'!R:R,'Planificación 2026-1'!W:W,C387,'Planificación 2026-1'!F:F,"FILIAL",'Planificación 2026-1'!X:X,"HIBRIDO PRESENCIAL"))</f>
        <v>0</v>
      </c>
      <c r="DM387" s="111" t="str">
        <f t="shared" si="56"/>
        <v/>
      </c>
      <c r="DN387" s="108">
        <f>IF(C387="","",SUMIFS('Planificación 2026-1'!R:R,'Planificación 2026-1'!W:W,C387,'Planificación 2026-1'!F:F,"SUNAMPE",'Planificación 2026-1'!X:X,"VIRTUAL"))</f>
        <v>0</v>
      </c>
      <c r="DO387" s="61">
        <f>IF(C387="","",SUMIFS('Planificación 2026-1'!R:R,'Planificación 2026-1'!W:W,C387,'Planificación 2026-1'!F:F,"SUNAMPE",'Planificación 2026-1'!X:X,"PRESENCIAL"))</f>
        <v>0</v>
      </c>
      <c r="DP387" s="111" t="str">
        <f t="shared" si="57"/>
        <v/>
      </c>
      <c r="DQ387" s="108">
        <f>IF(C387="","",SUMIFS('Planificación 2026-1'!R:R,'Planificación 2026-1'!W:W,C387,'Planificación 2026-1'!F:F,"HUAURA",'Planificación 2026-1'!X:X,"VIRTUAL"))</f>
        <v>0</v>
      </c>
      <c r="DR387" s="61">
        <f>IF(C387="","",SUMIFS('Planificación 2026-1'!R:R,'Planificación 2026-1'!W:W,C387,'Planificación 2026-1'!F:F,"HUAURA",'Planificación 2026-1'!X:X,"PRESENCIAL"))</f>
        <v>0</v>
      </c>
      <c r="DS387" s="76">
        <f>SUMIFS('Planificación 2026-1'!R:R,'Planificación 2026-1'!W:W,C387,'Planificación 2026-1'!F:F,"PRINCIPAL",'Planificación 2026-1'!X:X,"VIRTUAL",'Planificación 2026-1'!I:I,"&gt;2")</f>
        <v>0</v>
      </c>
      <c r="DT387" s="76">
        <f>SUMIFS('Planificación 2026-1'!R:R,'Planificación 2026-1'!W:W,C387,'Planificación 2026-1'!F:F,"PRINCIPAL",'Planificación 2026-1'!X:X,"&lt;&gt;VIRTUAL",'Planificación 2026-1'!I:I,"&gt;2")</f>
        <v>0</v>
      </c>
      <c r="DU387" s="76">
        <f>SUMIFS('Planificación 2026-1'!R:R,'Planificación 2026-1'!W:W,C387,'Planificación 2026-1'!F:F,"SUNAMPE",'Planificación 2026-1'!X:X,"VIRTUAL",'Planificación 2026-1'!I:I,"&gt;2")</f>
        <v>0</v>
      </c>
      <c r="DV387" s="76">
        <f>SUMIFS('Planificación 2026-1'!R:R,'Planificación 2026-1'!W:W,C387,'Planificación 2026-1'!F:F,"SUNAMPE",'Planificación 2026-1'!X:X,"&lt;&gt;VIRTUAL",'Planificación 2026-1'!I:I,"&gt;2")</f>
        <v>0</v>
      </c>
      <c r="DW387" s="76">
        <f>SUMIFS('Planificación 2026-1'!R:R,'Planificación 2026-1'!W:W,C387,'Planificación 2026-1'!F:F,"FILIAL",'Planificación 2026-1'!X:X,"VIRTUAL",'Planificación 2026-1'!I:I,"&gt;2")</f>
        <v>5</v>
      </c>
      <c r="DX387" s="76">
        <f>SUMIFS('Planificación 2026-1'!R:R,'Planificación 2026-1'!W:W,C387,'Planificación 2026-1'!F:F,"FILIAL",'Planificación 2026-1'!X:X,"&lt;&gt;VIRTUAL",'Planificación 2026-1'!I:I,"&gt;2")</f>
        <v>0</v>
      </c>
      <c r="DY387" s="76">
        <f>SUMIFS('Planificación 2026-1'!R:R,'Planificación 2026-1'!W:W,C387,'Planificación 2026-1'!F:F,"PORUMA",'Planificación 2026-1'!X:X,"VIRTUAL",'Planificación 2026-1'!I:I,"&gt;2")</f>
        <v>0</v>
      </c>
      <c r="DZ387" s="76">
        <f>SUMIFS('Planificación 2026-1'!R:R,'Planificación 2026-1'!W:W,C387,'Planificación 2026-1'!F:F,"PORUMA",'Planificación 2026-1'!X:X,"&lt;&gt;VIRTUAL",'Planificación 2026-1'!I:I,"&gt;2")</f>
        <v>0</v>
      </c>
      <c r="EA387" s="76">
        <f>SUMIFS('Planificación 2026-1'!R:R,'Planificación 2026-1'!W:W,C387,'Planificación 2026-1'!F:F,"HUAURA",'Planificación 2026-1'!X:X,"VIRTUAL",'Planificación 2026-1'!I:I,"&gt;2")</f>
        <v>0</v>
      </c>
      <c r="EB387" s="76">
        <f>SUMIFS('Planificación 2026-1'!R:R,'Planificación 2026-1'!W:W,C387,'Planificación 2026-1'!F:F,"HUAURA",'Planificación 2026-1'!X:X,"&lt;&gt;VIRTUAL",'Planificación 2026-1'!I:I,"&gt;2")</f>
        <v>0</v>
      </c>
      <c r="EC387" s="76">
        <f>SUMIFS('Planificación 2026-1'!R:R,'Planificación 2026-1'!W:W,C387,'Planificación 2026-1'!F:F,"PRINCIPAL",'Planificación 2026-1'!X:X,"VIRTUAL",'Planificación 2026-1'!I:I,"&lt;3")</f>
        <v>0</v>
      </c>
      <c r="ED387" s="76">
        <f>SUMIFS('Planificación 2026-1'!R:R,'Planificación 2026-1'!W:W,C387,'Planificación 2026-1'!F:F,"PRINCIPAL",'Planificación 2026-1'!X:X,"&lt;&gt;VIRTUAL",'Planificación 2026-1'!I:I,"&lt;3")</f>
        <v>0</v>
      </c>
      <c r="EE387" s="76">
        <f>SUMIFS('Planificación 2026-1'!R:R,'Planificación 2026-1'!W:W,C387,'Planificación 2026-1'!F:F,"SUNAMPE",'Planificación 2026-1'!X:X,"VIRTUAL",'Planificación 2026-1'!I:I,"&lt;3")</f>
        <v>0</v>
      </c>
      <c r="EF387" s="76">
        <f>SUMIFS('Planificación 2026-1'!R:R,'Planificación 2026-1'!W:W,C387,'Planificación 2026-1'!F:F,"SUNAMPE",'Planificación 2026-1'!X:X,"&lt;&gt;VIRTUAL",'Planificación 2026-1'!I:I,"&lt;3")</f>
        <v>0</v>
      </c>
      <c r="EG387" s="76">
        <f>SUMIFS('Planificación 2026-1'!R:R,'Planificación 2026-1'!W:W,C387,'Planificación 2026-1'!F:F,"FILIAL",'Planificación 2026-1'!X:X,"VIRTUAL",'Planificación 2026-1'!I:I,"&lt;3")</f>
        <v>0</v>
      </c>
      <c r="EH387" s="76">
        <f>SUMIFS('Planificación 2026-1'!R:R,'Planificación 2026-1'!W:W,C387,'Planificación 2026-1'!F:F,"FILIAL",'Planificación 2026-1'!X:X,"&lt;&gt;VIRTUAL",'Planificación 2026-1'!I:I,"&lt;3")</f>
        <v>0</v>
      </c>
      <c r="EI387" s="76">
        <f>SUMIFS('Planificación 2026-1'!R:R,'Planificación 2026-1'!W:W,C387,'Planificación 2026-1'!F:F,"PORUMA",'Planificación 2026-1'!X:X,"VIRTUAL",'Planificación 2026-1'!I:I,"&lt;3")</f>
        <v>0</v>
      </c>
      <c r="EJ387" s="76">
        <f>SUMIFS('Planificación 2026-1'!R:R,'Planificación 2026-1'!W:W,C387,'Planificación 2026-1'!F:F,"PORUMA",'Planificación 2026-1'!X:X,"&lt;&gt;VIRTUAL",'Planificación 2026-1'!I:I,"&lt;3")</f>
        <v>0</v>
      </c>
      <c r="EK387" s="76">
        <f>SUMIFS('Planificación 2026-1'!R:R,'Planificación 2026-1'!W:W,C387,'Planificación 2026-1'!F:F,"HUAURA",'Planificación 2026-1'!X:X,"VIRTUAL",'Planificación 2026-1'!I:I,"&lt;3")</f>
        <v>0</v>
      </c>
      <c r="EL387" s="76">
        <f>SUMIFS('Planificación 2026-1'!R:R,'Planificación 2026-1'!W:W,C387,'Planificación 2026-1'!F:F,"HUAURA",'Planificación 2026-1'!X:X,"&lt;&gt;VIRTUAL",'Planificación 2026-1'!I:I,"&lt;3")</f>
        <v>0</v>
      </c>
      <c r="EM387" s="76"/>
      <c r="EN387" s="76">
        <f t="shared" si="50"/>
        <v>5</v>
      </c>
      <c r="EO387" s="76">
        <f t="shared" si="51"/>
        <v>0</v>
      </c>
      <c r="EP387" s="76" t="b">
        <f t="shared" si="52"/>
        <v>1</v>
      </c>
      <c r="EQ387" s="76" t="str">
        <f t="shared" si="53"/>
        <v/>
      </c>
      <c r="ER387" s="76" t="str">
        <f t="shared" si="58"/>
        <v>VIRTUAL</v>
      </c>
    </row>
    <row r="388" spans="1:148" hidden="1">
      <c r="A388" s="83"/>
      <c r="B388" s="119">
        <v>385</v>
      </c>
      <c r="C388" s="115" t="s">
        <v>561</v>
      </c>
      <c r="D388" s="112">
        <f>SUMIF('Planificación 2026-1'!W:W,C388,'Planificación 2026-1'!R:R)</f>
        <v>0</v>
      </c>
      <c r="E388" s="114" t="s">
        <v>170</v>
      </c>
      <c r="F388" s="115" t="s">
        <v>171</v>
      </c>
      <c r="G388" s="115" t="s">
        <v>153</v>
      </c>
      <c r="H388" s="115" t="s">
        <v>125</v>
      </c>
      <c r="I388" s="107" t="str">
        <f>IF(SUM(COUNTIFS('Planificación 2026-1'!F:F,"PRINCIPAL",'Planificación 2026-1'!W:W,C388,'Planificación 2026-1'!H:H,"AF"))&gt;0,"P01"," ")</f>
        <v xml:space="preserve"> </v>
      </c>
      <c r="J388" s="108" t="str">
        <f>IF(SUM(COUNTIFS('Planificación 2026-1'!F:F,"PRINCIPAL",'Planificación 2026-1'!W:W,C388,'Planificación 2026-1'!H:H,"EN"))&gt;0,"P02"," ")</f>
        <v xml:space="preserve"> </v>
      </c>
      <c r="K388" s="108" t="str">
        <f>IF(SUM(COUNTIFS('Planificación 2026-1'!F:F,"PRINCIPAL",'Planificación 2026-1'!W:W,C388,'Planificación 2026-1'!H:H,"IS"))&gt;0,"P03"," ")</f>
        <v xml:space="preserve"> </v>
      </c>
      <c r="L388" s="108" t="str">
        <f>IF(SUM(COUNTIFS('Planificación 2026-1'!F:F,"PRINCIPAL",'Planificación 2026-1'!W:W,C388,'Planificación 2026-1'!H:H,"PS"))&gt;0,"P04"," ")</f>
        <v xml:space="preserve"> </v>
      </c>
      <c r="M388" s="108"/>
      <c r="N388" s="108" t="str">
        <f>IF(SUM(COUNTIFS('Planificación 2026-1'!F:F,"PRINCIPAL",'Planificación 2026-1'!W:W,C388,'Planificación 2026-1'!H:H,"IN"))&gt;0,"P06"," ")</f>
        <v xml:space="preserve"> </v>
      </c>
      <c r="O388" s="108" t="str">
        <f>IF(SUM(COUNTIFS('Planificación 2026-1'!F:F,"PRINCIPAL",'Planificación 2026-1'!W:W,C388,'Planificación 2026-1'!H:H,"CA"))&gt;0,"P07"," ")</f>
        <v xml:space="preserve"> </v>
      </c>
      <c r="P388" s="108" t="str">
        <f>IF(SUM(COUNTIFS('Planificación 2026-1'!F:F,"PRINCIPAL",'Planificación 2026-1'!W:W,C388,'Planificación 2026-1'!H:H,"DE"))&gt;0,"P08"," ")</f>
        <v xml:space="preserve"> </v>
      </c>
      <c r="Q388" s="108" t="str">
        <f>IF(SUM(COUNTIFS('Planificación 2026-1'!F:F,"PRINCIPAL",'Planificación 2026-1'!W:W,C388,'Planificación 2026-1'!H:H,"OB"))&gt;0,"P09"," ")</f>
        <v xml:space="preserve"> </v>
      </c>
      <c r="R388" s="108" t="str">
        <f>IF(SUM(COUNTIFS('Planificación 2026-1'!F:F,"PRINCIPAL",'Planificación 2026-1'!W:W,C388,'Planificación 2026-1'!H:H,"MH"))&gt;0,"P31"," ")</f>
        <v xml:space="preserve"> </v>
      </c>
      <c r="S388" s="108" t="str">
        <f>IF(SUM(COUNTIFS('Planificación 2026-1'!F:F,"PRINCIPAL",'Planificación 2026-1'!W:W,C388,'Planificación 2026-1'!H:H,"IC"))&gt;0,"P32"," ")</f>
        <v xml:space="preserve"> </v>
      </c>
      <c r="T388" s="108" t="str">
        <f>IF(SUM(COUNTIFS('Planificación 2026-1'!F:F,"PRINCIPAL",'Planificación 2026-1'!W:W,C388,'Planificación 2026-1'!H:H,"AR"))&gt;0,"P34"," ")</f>
        <v xml:space="preserve"> </v>
      </c>
      <c r="U388" s="108" t="str">
        <f>IF(SUM(COUNTIFS('Planificación 2026-1'!F:F,"PRINCIPAL",'Planificación 2026-1'!W:W,C388,'Planificación 2026-1'!H:H,"T1"))&gt;0,"P35"," ")</f>
        <v xml:space="preserve"> </v>
      </c>
      <c r="V388" s="108" t="str">
        <f>IF(SUM(COUNTIFS('Planificación 2026-1'!F:F,"PRINCIPAL",'Planificación 2026-1'!W:W,C388,'Planificación 2026-1'!H:H,"T3"))&gt;0,"P36"," ")</f>
        <v xml:space="preserve"> </v>
      </c>
      <c r="W388" s="108" t="str">
        <f>IF(SUM(COUNTIFS('Planificación 2026-1'!F:F,"PRINCIPAL",'Planificación 2026-1'!W:W,C388,'Planificación 2026-1'!H:H,"T2"))&gt;0,"P37"," ")</f>
        <v xml:space="preserve"> </v>
      </c>
      <c r="X388" s="108" t="str">
        <f>IF(SUM(COUNTIFS('Planificación 2026-1'!F:F,"PRINCIPAL",'Planificación 2026-1'!W:W,C388,'Planificación 2026-1'!H:H,"AE"))&gt;0,"P38"," ")</f>
        <v xml:space="preserve"> </v>
      </c>
      <c r="Y388" s="108" t="str">
        <f>IF(SUM(COUNTIFS('Planificación 2026-1'!F:F,"PRINCIPAL",'Planificación 2026-1'!W:W,C388,'Planificación 2026-1'!H:H,"T4"))&gt;0,"P55"," ")</f>
        <v xml:space="preserve"> </v>
      </c>
      <c r="Z388" s="108" t="str">
        <f>IF(SUM(COUNTIFS('Planificación 2026-1'!F:F,"FILIAL",'Planificación 2026-1'!W:W,C388,'Planificación 2026-1'!H:H,"AF"))&gt;0," P01"," ")</f>
        <v xml:space="preserve"> </v>
      </c>
      <c r="AA388" s="108" t="str">
        <f>IF(SUM(COUNTIFS('Planificación 2026-1'!F:F,"FILIAL",'Planificación 2026-1'!W:W,C388,'Planificación 2026-1'!H:H,"EN"))&gt;0,"P02"," ")</f>
        <v xml:space="preserve"> </v>
      </c>
      <c r="AB388" s="108" t="str">
        <f>IF(SUM(COUNTIFS('Planificación 2026-1'!F:F,"FILIAL",'Planificación 2026-1'!W:W,C388,'Planificación 2026-1'!H:H,"IS"))&gt;0,"P03"," ")</f>
        <v xml:space="preserve"> </v>
      </c>
      <c r="AC388" s="108" t="str">
        <f>IF(SUM(COUNTIFS('Planificación 2026-1'!F:F,"FILIAL",'Planificación 2026-1'!W:W,C388,'Planificación 2026-1'!H:H,"PS"))&gt;0,"P04"," ")</f>
        <v xml:space="preserve"> </v>
      </c>
      <c r="AD388" s="108"/>
      <c r="AE388" s="108" t="str">
        <f>IF(SUM(COUNTIFS('Planificación 2026-1'!F:F,"FILIAL",'Planificación 2026-1'!W:W,C388,'Planificación 2026-1'!H:H,"IN"))&gt;0,"P06"," ")</f>
        <v xml:space="preserve"> </v>
      </c>
      <c r="AF388" s="108" t="str">
        <f>IF(SUM(COUNTIFS('Planificación 2026-1'!F:F,"FILIAL",'Planificación 2026-1'!W:W,C388,'Planificación 2026-1'!H:H,"CA"))&gt;0,"P07"," ")</f>
        <v xml:space="preserve"> </v>
      </c>
      <c r="AG388" s="108" t="str">
        <f>IF(SUM(COUNTIFS('Planificación 2026-1'!F:F,"FILIAL",'Planificación 2026-1'!W:W,C388,'Planificación 2026-1'!H:H,"DE"))&gt;0,"P08"," ")</f>
        <v xml:space="preserve"> </v>
      </c>
      <c r="AH388" s="108" t="str">
        <f>IF(SUM(COUNTIFS('Planificación 2026-1'!F:F,"FILIAL",'Planificación 2026-1'!W:W,C388,'Planificación 2026-1'!H:H,"OB"))&gt;0,"P09"," ")</f>
        <v xml:space="preserve"> </v>
      </c>
      <c r="AI388" s="108" t="str">
        <f>IF(SUM(COUNTIFS('Planificación 2026-1'!F:F,"FILIAL",'Planificación 2026-1'!W:W,C388,'Planificación 2026-1'!H:H,"MH"))&gt;0,"P31"," ")</f>
        <v xml:space="preserve"> </v>
      </c>
      <c r="AJ388" s="108" t="str">
        <f>IF(SUM(COUNTIFS('Planificación 2026-1'!F:F,"FILIAL",'Planificación 2026-1'!W:W,C388,'Planificación 2026-1'!H:H,"IC"))&gt;0,"P32"," ")</f>
        <v xml:space="preserve"> </v>
      </c>
      <c r="AK388" s="108" t="str">
        <f>IF(SUM(COUNTIFS('Planificación 2026-1'!F:F,"FILIAL",'Planificación 2026-1'!W:W,C388,'Planificación 2026-1'!H:H,"AR"))&gt;0,"P34"," ")</f>
        <v xml:space="preserve"> </v>
      </c>
      <c r="AL388" s="108" t="str">
        <f>IF(SUM(COUNTIFS('Planificación 2026-1'!F:F,"FILIAL",'Planificación 2026-1'!W:W,C388,'Planificación 2026-1'!H:H,"T1"))&gt;0,"P35"," ")</f>
        <v xml:space="preserve"> </v>
      </c>
      <c r="AM388" s="108" t="str">
        <f>IF(SUM(COUNTIFS('Planificación 2026-1'!F:F,"FILIAL",'Planificación 2026-1'!W:W,C388,'Planificación 2026-1'!H:H,"T3"))&gt;0,"P36"," ")</f>
        <v xml:space="preserve"> </v>
      </c>
      <c r="AN388" s="108" t="str">
        <f>IF(SUM(COUNTIFS('Planificación 2026-1'!F:F,"FILIAL",'Planificación 2026-1'!W:W,C388,'Planificación 2026-1'!H:H,"T2"))&gt;0,"P37"," ")</f>
        <v xml:space="preserve"> </v>
      </c>
      <c r="AO388" s="108" t="str">
        <f>IF(SUM(COUNTIFS('Planificación 2026-1'!F:F,"FILIAL",'Planificación 2026-1'!W:W,C388,'Planificación 2026-1'!H:H,"AE"))&gt;0,"P38"," ")</f>
        <v xml:space="preserve"> </v>
      </c>
      <c r="AP388" s="108" t="str">
        <f>IF(SUM(COUNTIFS('Planificación 2026-1'!F:F,"FILIAL",'Planificación 2026-1'!W:W,C388,'Planificación 2026-1'!H:H,"T4"))&gt;0,"P55"," ")</f>
        <v xml:space="preserve"> </v>
      </c>
      <c r="AQ388" s="108" t="str">
        <f>IF(SUM(COUNTIFS('Planificación 2026-1'!F:F,"SUNAMPE",'Planificación 2026-1'!W:W,C388,'Planificación 2026-1'!H:H,"AF"))&gt;0," P01"," ")</f>
        <v xml:space="preserve"> </v>
      </c>
      <c r="AR388" s="108" t="str">
        <f>IF(SUM(COUNTIFS('Planificación 2026-1'!F:F,"SUNAMPE",'Planificación 2026-1'!W:W,C388,'Planificación 2026-1'!H:H,"EN"))&gt;0,"P02"," ")</f>
        <v xml:space="preserve"> </v>
      </c>
      <c r="AS388" s="108" t="str">
        <f>IF(SUM(COUNTIFS('Planificación 2026-1'!F:F,"SUNAMPE",'Planificación 2026-1'!W:W,C388,'Planificación 2026-1'!H:H,"IS"))&gt;0,"P03"," ")</f>
        <v xml:space="preserve"> </v>
      </c>
      <c r="AT388" s="108" t="str">
        <f>IF(SUM(COUNTIFS('Planificación 2026-1'!F:F,"SUNAMPE",'Planificación 2026-1'!W:W,C388,'Planificación 2026-1'!H:H,"PS"))&gt;0,"P04"," ")</f>
        <v xml:space="preserve"> </v>
      </c>
      <c r="AU388" s="108"/>
      <c r="AV388" s="108" t="str">
        <f>IF(SUM(COUNTIFS('Planificación 2026-1'!F:F,"SUNAMPE",'Planificación 2026-1'!W:W,C388,'Planificación 2026-1'!H:H,"IN"))&gt;0,"P06"," ")</f>
        <v xml:space="preserve"> </v>
      </c>
      <c r="AW388" s="108" t="str">
        <f>IF(SUM(COUNTIFS('Planificación 2026-1'!F:F,"SUNAMPE",'Planificación 2026-1'!W:W,C388,'Planificación 2026-1'!H:H,"CA"))&gt;0,"P07"," ")</f>
        <v xml:space="preserve"> </v>
      </c>
      <c r="AX388" s="108" t="str">
        <f>IF(SUM(COUNTIFS('Planificación 2026-1'!F:F,"SUNAMPE",'Planificación 2026-1'!W:W,C388,'Planificación 2026-1'!H:H,"DE"))&gt;0,"P08"," ")</f>
        <v xml:space="preserve"> </v>
      </c>
      <c r="AY388" s="108" t="str">
        <f>IF(SUM(COUNTIFS('Planificación 2026-1'!F:F,"SUNAMPE",'Planificación 2026-1'!W:W,C388,'Planificación 2026-1'!H:H,"OB"))&gt;0,"P09"," ")</f>
        <v xml:space="preserve"> </v>
      </c>
      <c r="AZ388" s="108" t="str">
        <f>IF(SUM(COUNTIFS('Planificación 2026-1'!F:F,"SUNAMPE",'Planificación 2026-1'!W:W,C388,'Planificación 2026-1'!H:H,"MH"))&gt;0,"P31"," ")</f>
        <v xml:space="preserve"> </v>
      </c>
      <c r="BA388" s="108" t="str">
        <f>IF(SUM(COUNTIFS('Planificación 2026-1'!F:F,"SUNAMPE",'Planificación 2026-1'!W:W,C388,'Planificación 2026-1'!H:H,"IC"))&gt;0,"P32"," ")</f>
        <v xml:space="preserve"> </v>
      </c>
      <c r="BB388" s="108" t="str">
        <f>IF(SUM(COUNTIFS('Planificación 2026-1'!F:F,"SUNAMPE",'Planificación 2026-1'!W:W,C388,'Planificación 2026-1'!H:H,"AR"))&gt;0,"P34"," ")</f>
        <v xml:space="preserve"> </v>
      </c>
      <c r="BC388" s="108" t="str">
        <f>IF(SUM(COUNTIFS('Planificación 2026-1'!F:F,"SUNAMPE",'Planificación 2026-1'!W:W,C388,'Planificación 2026-1'!H:H,"T1"))&gt;0,"P35"," ")</f>
        <v xml:space="preserve"> </v>
      </c>
      <c r="BD388" s="108" t="str">
        <f>IF(SUM(COUNTIFS('Planificación 2026-1'!F:F,"SUNAMPE",'Planificación 2026-1'!W:W,C388,'Planificación 2026-1'!H:H,"T3"))&gt;0,"P36"," ")</f>
        <v xml:space="preserve"> </v>
      </c>
      <c r="BE388" s="108" t="str">
        <f>IF(SUM(COUNTIFS('Planificación 2026-1'!F:F,"SUNAMPE",'Planificación 2026-1'!W:W,C388,'Planificación 2026-1'!H:H,"T2"))&gt;0,"P37"," ")</f>
        <v xml:space="preserve"> </v>
      </c>
      <c r="BF388" s="108" t="str">
        <f>IF(SUM(COUNTIFS('Planificación 2026-1'!F:F,"SUNAMPE",'Planificación 2026-1'!W:W,C388,'Planificación 2026-1'!H:H,"AE"))&gt;0,"P38"," ")</f>
        <v xml:space="preserve"> </v>
      </c>
      <c r="BG388" s="108" t="str">
        <f>IF(SUM(COUNTIFS('Planificación 2026-1'!F:F,"SUNAMPE",'Planificación 2026-1'!W:W,C388,'Planificación 2026-1'!H:H,"T4"))&gt;0,"P55"," ")</f>
        <v xml:space="preserve"> </v>
      </c>
      <c r="BH388" s="108" t="str">
        <f>IF(SUM(COUNTIFS('Planificación 2026-1'!F:F,"HUAURA",'Planificación 2026-1'!W:W,C388,'Planificación 2026-1'!H:H,"AF"))&gt;0," P01"," ")</f>
        <v xml:space="preserve"> </v>
      </c>
      <c r="BI388" s="108" t="str">
        <f>IF(SUM(COUNTIFS('Planificación 2026-1'!F:F,"HUAURA",'Planificación 2026-1'!W:W,C388,'Planificación 2026-1'!H:H,"EN"))&gt;0,"P02"," ")</f>
        <v xml:space="preserve"> </v>
      </c>
      <c r="BJ388" s="108" t="str">
        <f>IF(SUM(COUNTIFS('Planificación 2026-1'!F:F,"HUAURA",'Planificación 2026-1'!W:W,C388,'Planificación 2026-1'!H:H,"IS"))&gt;0,"P03"," ")</f>
        <v xml:space="preserve"> </v>
      </c>
      <c r="BK388" s="108" t="str">
        <f>IF(SUM(COUNTIFS('Planificación 2026-1'!F:F,"HUAURA",'Planificación 2026-1'!W:W,C388,'Planificación 2026-1'!H:H,"PS"))&gt;0,"P04"," ")</f>
        <v xml:space="preserve"> </v>
      </c>
      <c r="BL388" s="108"/>
      <c r="BM388" s="108" t="str">
        <f>IF(SUM(COUNTIFS('Planificación 2026-1'!F:F,"HUAURA",'Planificación 2026-1'!W:W,C388,'Planificación 2026-1'!H:H,"IN"))&gt;0,"P06"," ")</f>
        <v xml:space="preserve"> </v>
      </c>
      <c r="BN388" s="108" t="str">
        <f>IF(SUM(COUNTIFS('Planificación 2026-1'!F:F,"HUAURA",'Planificación 2026-1'!W:W,C388,'Planificación 2026-1'!H:H,"CA"))&gt;0,"P07"," ")</f>
        <v xml:space="preserve"> </v>
      </c>
      <c r="BO388" s="108" t="str">
        <f>IF(SUM(COUNTIFS('Planificación 2026-1'!F:F,"HUAURA",'Planificación 2026-1'!W:W,C388,'Planificación 2026-1'!H:H,"DE"))&gt;0,"P08"," ")</f>
        <v xml:space="preserve"> </v>
      </c>
      <c r="BP388" s="108" t="str">
        <f>IF(SUM(COUNTIFS('Planificación 2026-1'!F:F,"HUAURA",'Planificación 2026-1'!W:W,C388,'Planificación 2026-1'!H:H,"OB"))&gt;0,"P09"," ")</f>
        <v xml:space="preserve"> </v>
      </c>
      <c r="BQ388" s="108" t="str">
        <f>IF(SUM(COUNTIFS('Planificación 2026-1'!F:F,"HUAURA",'Planificación 2026-1'!W:W,C388,'Planificación 2026-1'!H:H,"MH"))&gt;0,"P31"," ")</f>
        <v xml:space="preserve"> </v>
      </c>
      <c r="BR388" s="108" t="str">
        <f>IF(SUM(COUNTIFS('Planificación 2026-1'!F:F,"HUAURA",'Planificación 2026-1'!W:W,C388,'Planificación 2026-1'!H:H,"IC"))&gt;0,"P32"," ")</f>
        <v xml:space="preserve"> </v>
      </c>
      <c r="BS388" s="108" t="str">
        <f>IF(SUM(COUNTIFS('Planificación 2026-1'!F:F,"HUAURA",'Planificación 2026-1'!W:W,C388,'Planificación 2026-1'!H:H,"AR"))&gt;0,"P34"," ")</f>
        <v xml:space="preserve"> </v>
      </c>
      <c r="BT388" s="108" t="str">
        <f>IF(SUM(COUNTIFS('Planificación 2026-1'!F:F,"HUAURA",'Planificación 2026-1'!W:W,C388,'Planificación 2026-1'!H:H,"T1"))&gt;0,"P35"," ")</f>
        <v xml:space="preserve"> </v>
      </c>
      <c r="BU388" s="108" t="str">
        <f>IF(SUM(COUNTIFS('Planificación 2026-1'!F:F,"HUAURA",'Planificación 2026-1'!W:W,C388,'Planificación 2026-1'!H:H,"T3"))&gt;0,"P36"," ")</f>
        <v xml:space="preserve"> </v>
      </c>
      <c r="BV388" s="108" t="str">
        <f>IF(SUM(COUNTIFS('Planificación 2026-1'!F:F,"HUAURA",'Planificación 2026-1'!W:W,C388,'Planificación 2026-1'!H:H,"T2"))&gt;0,"P37"," ")</f>
        <v xml:space="preserve"> </v>
      </c>
      <c r="BW388" s="108" t="str">
        <f>IF(SUM(COUNTIFS('Planificación 2026-1'!F:F,"HUAURA",'Planificación 2026-1'!W:W,C388,'Planificación 2026-1'!H:H,"AE"))&gt;0,"P38"," ")</f>
        <v xml:space="preserve"> </v>
      </c>
      <c r="BX388" s="108" t="str">
        <f>IF(SUM(COUNTIFS('Planificación 2026-1'!F:F,"HUAURA",'Planificación 2026-1'!W:W,C388,'Planificación 2026-1'!H:H,"T4"))&gt;0,"P55"," ")</f>
        <v xml:space="preserve"> </v>
      </c>
      <c r="BY388" s="109">
        <f>SUMIFS('Planificación 2026-1'!R:R,'Planificación 2026-1'!W:W,C388,'Planificación 2026-1'!H:H,"AF",'Planificación 2026-1'!I:I,"&gt;2")</f>
        <v>0</v>
      </c>
      <c r="BZ388" s="109">
        <f>SUMIFS('Planificación 2026-1'!R:R,'Planificación 2026-1'!W:W,C388,'Planificación 2026-1'!H:H,"EN",'Planificación 2026-1'!I:I,"&gt;2")</f>
        <v>0</v>
      </c>
      <c r="CA388" s="109">
        <f>SUMIFS('Planificación 2026-1'!R:R,'Planificación 2026-1'!W:W,C388,'Planificación 2026-1'!H:H,"IS",'Planificación 2026-1'!I:I,"&gt;2")</f>
        <v>0</v>
      </c>
      <c r="CB388" s="109">
        <f>SUMIFS('Planificación 2026-1'!R:R,'Planificación 2026-1'!W:W,C388,'Planificación 2026-1'!H:H,"PS",'Planificación 2026-1'!I:I,"&gt;2")</f>
        <v>0</v>
      </c>
      <c r="CC388" s="109">
        <f>SUMIFS('Planificación 2026-1'!R:R,'Planificación 2026-1'!W:W,C388,'Planificación 2026-1'!H:H,"IN",'Planificación 2026-1'!I:I,"&gt;2")</f>
        <v>0</v>
      </c>
      <c r="CD388" s="109">
        <f>SUMIFS('Planificación 2026-1'!R:R,'Planificación 2026-1'!W:W,C388,'Planificación 2026-1'!H:H,"CA",'Planificación 2026-1'!I:I,"&gt;2")</f>
        <v>0</v>
      </c>
      <c r="CE388" s="109">
        <f>SUMIFS('Planificación 2026-1'!R:R,'Planificación 2026-1'!W:W,C388,'Planificación 2026-1'!H:H,"DE",'Planificación 2026-1'!I:I,"&gt;2")</f>
        <v>0</v>
      </c>
      <c r="CF388" s="109">
        <f>SUMIFS('Planificación 2026-1'!R:R,'Planificación 2026-1'!W:W,C388,'Planificación 2026-1'!H:H,"OB",'Planificación 2026-1'!I:I,"&gt;2")</f>
        <v>0</v>
      </c>
      <c r="CG388" s="109">
        <f>SUMIFS('Planificación 2026-1'!R:R,'Planificación 2026-1'!W:W,C388,'Planificación 2026-1'!H:H,"MH",'Planificación 2026-1'!I:I,"&gt;2")</f>
        <v>0</v>
      </c>
      <c r="CH388" s="109">
        <f>SUMIFS('Planificación 2026-1'!R:R,'Planificación 2026-1'!W:W,C388,'Planificación 2026-1'!H:H,"IC",'Planificación 2026-1'!I:I,"&gt;2")</f>
        <v>0</v>
      </c>
      <c r="CI388" s="109">
        <f>SUMIFS('Planificación 2026-1'!R:R,'Planificación 2026-1'!W:W,C388,'Planificación 2026-1'!H:H,"AR",'Planificación 2026-1'!I:I,"&gt;2")</f>
        <v>0</v>
      </c>
      <c r="CJ388" s="109">
        <f>SUMIFS('Planificación 2026-1'!R:R,'Planificación 2026-1'!W:W,C388,'Planificación 2026-1'!H:H,"T1",'Planificación 2026-1'!I:I,"&gt;2")</f>
        <v>0</v>
      </c>
      <c r="CK388" s="109">
        <f>SUMIFS('Planificación 2026-1'!R:R,'Planificación 2026-1'!W:W,C388,'Planificación 2026-1'!H:H,"T3",'Planificación 2026-1'!I:I,"&gt;2")</f>
        <v>0</v>
      </c>
      <c r="CL388" s="109">
        <f>SUMIFS('Planificación 2026-1'!R:R,'Planificación 2026-1'!W:W,C388,'Planificación 2026-1'!H:H,"T2",'Planificación 2026-1'!I:I,"&gt;2")</f>
        <v>0</v>
      </c>
      <c r="CM388" s="109">
        <f>SUMIFS('Planificación 2026-1'!R:R,'Planificación 2026-1'!W:W,C388,'Planificación 2026-1'!H:H,"AE",'Planificación 2026-1'!I:I,"&gt;2")</f>
        <v>0</v>
      </c>
      <c r="CN388" s="109">
        <f>SUMIFS('Planificación 2026-1'!R:R,'Planificación 2026-1'!W:W,C388,'Planificación 2026-1'!H:H,"T4",'Planificación 2026-1'!I:I,"&gt;2")</f>
        <v>0</v>
      </c>
      <c r="CO388" s="109">
        <f>SUMIFS('Planificación 2026-1'!R:R,'Planificación 2026-1'!W:W,C388,'Planificación 2026-1'!H:H,"AF",'Planificación 2026-1'!I:I,"&lt;3")</f>
        <v>0</v>
      </c>
      <c r="CP388" s="109">
        <f>SUMIFS('Planificación 2026-1'!R:R,'Planificación 2026-1'!W:W,C388,'Planificación 2026-1'!H:H,"EN",'Planificación 2026-1'!I:I,"&lt;3")</f>
        <v>0</v>
      </c>
      <c r="CQ388" s="109">
        <f>SUMIFS('Planificación 2026-1'!R:R,'Planificación 2026-1'!W:W,C388,'Planificación 2026-1'!H:H,"IS",'Planificación 2026-1'!I:I,"&lt;3")</f>
        <v>0</v>
      </c>
      <c r="CR388" s="109">
        <f>SUMIFS('Planificación 2026-1'!R:R,'Planificación 2026-1'!W:W,C388,'Planificación 2026-1'!H:H,"PS",'Planificación 2026-1'!I:I,"&lt;3")</f>
        <v>0</v>
      </c>
      <c r="CS388" s="109">
        <f>SUMIFS('Planificación 2026-1'!R:R,'Planificación 2026-1'!W:W,C388,'Planificación 2026-1'!H:H,"IN",'Planificación 2026-1'!I:I,"&lt;3")</f>
        <v>0</v>
      </c>
      <c r="CT388" s="109">
        <f>SUMIFS('Planificación 2026-1'!R:R,'Planificación 2026-1'!W:W,C388,'Planificación 2026-1'!H:H,"CA",'Planificación 2026-1'!I:I,"&lt;3")</f>
        <v>0</v>
      </c>
      <c r="CU388" s="109">
        <f>SUMIFS('Planificación 2026-1'!R:R,'Planificación 2026-1'!W:W,C388,'Planificación 2026-1'!H:H,"DE",'Planificación 2026-1'!I:I,"&lt;3")</f>
        <v>0</v>
      </c>
      <c r="CV388" s="109">
        <f>SUMIFS('Planificación 2026-1'!R:R,'Planificación 2026-1'!W:W,C388,'Planificación 2026-1'!H:H,"OB",'Planificación 2026-1'!I:I,"&lt;3")</f>
        <v>0</v>
      </c>
      <c r="CW388" s="109">
        <f>SUMIFS('Planificación 2026-1'!R:R,'Planificación 2026-1'!W:W,C388,'Planificación 2026-1'!H:H,"MH",'Planificación 2026-1'!I:I,"&lt;3")</f>
        <v>0</v>
      </c>
      <c r="CX388" s="109">
        <f>SUMIFS('Planificación 2026-1'!R:R,'Planificación 2026-1'!W:W,C388,'Planificación 2026-1'!H:H,"IC",'Planificación 2026-1'!I:I,"&lt;3")</f>
        <v>0</v>
      </c>
      <c r="CY388" s="109">
        <f>SUMIFS('Planificación 2026-1'!R:R,'Planificación 2026-1'!W:W,C388,'Planificación 2026-1'!H:H,"AR",'Planificación 2026-1'!I:I,"&lt;3")</f>
        <v>0</v>
      </c>
      <c r="CZ388" s="109">
        <f>SUMIFS('Planificación 2026-1'!R:R,'Planificación 2026-1'!W:W,C388,'Planificación 2026-1'!H:H,"T1",'Planificación 2026-1'!I:I,"&lt;3")</f>
        <v>0</v>
      </c>
      <c r="DA388" s="109">
        <f>SUMIFS('Planificación 2026-1'!R:R,'Planificación 2026-1'!W:W,C388,'Planificación 2026-1'!H:H,"T3",'Planificación 2026-1'!I:I,"&lt;3")</f>
        <v>0</v>
      </c>
      <c r="DB388" s="109">
        <f>SUMIFS('Planificación 2026-1'!R:R,'Planificación 2026-1'!W:W,C388,'Planificación 2026-1'!H:H,"T2",'Planificación 2026-1'!I:I,"&lt;3")</f>
        <v>0</v>
      </c>
      <c r="DC388" s="109">
        <f>SUMIFS('Planificación 2026-1'!R:R,'Planificación 2026-1'!W:W,C388,'Planificación 2026-1'!H:H,"AE",'Planificación 2026-1'!I:I,"&lt;3")</f>
        <v>0</v>
      </c>
      <c r="DD388" s="109">
        <f>SUMIFS('Planificación 2026-1'!R:R,'Planificación 2026-1'!W:W,C388,'Planificación 2026-1'!H:H,"T4",'Planificación 2026-1'!I:I,"&lt;3")</f>
        <v>0</v>
      </c>
      <c r="DE388" s="108" t="str">
        <f t="shared" si="54"/>
        <v/>
      </c>
      <c r="DF388" s="41">
        <f>IF(C388="","",SUMIFS('Planificación 2026-1'!R:R,'Planificación 2026-1'!W:W,C388,'Planificación 2026-1'!F:F,"PRINCIPAL",'Planificación 2026-1'!X:X,"VIRTUAL"))</f>
        <v>0</v>
      </c>
      <c r="DG388" s="41">
        <f>IF(C388="","",SUMIFS('Planificación 2026-1'!R:R,'Planificación 2026-1'!W:W,C388,'Planificación 2026-1'!F:F,"PRINCIPAL",'Planificación 2026-1'!X:X,"PRESENCIAL"))</f>
        <v>0</v>
      </c>
      <c r="DH388" s="41">
        <f>IF(C388="","",SUMIFS('Planificación 2026-1'!R:R,'Planificación 2026-1'!W:W,C388,'Planificación 2026-1'!F:F,"PRINCIPAL",'Planificación 2026-1'!X:X,"HIBRIDO PRESENCIAL"))</f>
        <v>0</v>
      </c>
      <c r="DI388" s="108" t="str">
        <f t="shared" si="55"/>
        <v/>
      </c>
      <c r="DJ388" s="108">
        <f>IF(C388="","",SUMIFS('Planificación 2026-1'!R:R,'Planificación 2026-1'!W:W,C388,'Planificación 2026-1'!F:F,"FILIAL",'Planificación 2026-1'!X:X,"VIRTUAL"))</f>
        <v>0</v>
      </c>
      <c r="DK388" s="110">
        <f>IF(C388="","",SUMIFS('Planificación 2026-1'!R:R,'Planificación 2026-1'!W:W,C388,'Planificación 2026-1'!F:F,"FILIAL",'Planificación 2026-1'!X:X,"PRESENCIAL"))</f>
        <v>0</v>
      </c>
      <c r="DL388" s="61">
        <f>IF(C388="","",SUMIFS('Planificación 2026-1'!R:R,'Planificación 2026-1'!W:W,C388,'Planificación 2026-1'!F:F,"FILIAL",'Planificación 2026-1'!X:X,"HIBRIDO PRESENCIAL"))</f>
        <v>0</v>
      </c>
      <c r="DM388" s="111" t="str">
        <f t="shared" si="56"/>
        <v/>
      </c>
      <c r="DN388" s="108">
        <f>IF(C388="","",SUMIFS('Planificación 2026-1'!R:R,'Planificación 2026-1'!W:W,C388,'Planificación 2026-1'!F:F,"SUNAMPE",'Planificación 2026-1'!X:X,"VIRTUAL"))</f>
        <v>0</v>
      </c>
      <c r="DO388" s="61">
        <f>IF(C388="","",SUMIFS('Planificación 2026-1'!R:R,'Planificación 2026-1'!W:W,C388,'Planificación 2026-1'!F:F,"SUNAMPE",'Planificación 2026-1'!X:X,"PRESENCIAL"))</f>
        <v>0</v>
      </c>
      <c r="DP388" s="111" t="str">
        <f t="shared" si="57"/>
        <v/>
      </c>
      <c r="DQ388" s="108">
        <f>IF(C388="","",SUMIFS('Planificación 2026-1'!R:R,'Planificación 2026-1'!W:W,C388,'Planificación 2026-1'!F:F,"HUAURA",'Planificación 2026-1'!X:X,"VIRTUAL"))</f>
        <v>0</v>
      </c>
      <c r="DR388" s="61">
        <f>IF(C388="","",SUMIFS('Planificación 2026-1'!R:R,'Planificación 2026-1'!W:W,C388,'Planificación 2026-1'!F:F,"HUAURA",'Planificación 2026-1'!X:X,"PRESENCIAL"))</f>
        <v>0</v>
      </c>
      <c r="DS388" s="76">
        <f>SUMIFS('Planificación 2026-1'!R:R,'Planificación 2026-1'!W:W,C388,'Planificación 2026-1'!F:F,"PRINCIPAL",'Planificación 2026-1'!X:X,"VIRTUAL",'Planificación 2026-1'!I:I,"&gt;2")</f>
        <v>0</v>
      </c>
      <c r="DT388" s="76">
        <f>SUMIFS('Planificación 2026-1'!R:R,'Planificación 2026-1'!W:W,C388,'Planificación 2026-1'!F:F,"PRINCIPAL",'Planificación 2026-1'!X:X,"&lt;&gt;VIRTUAL",'Planificación 2026-1'!I:I,"&gt;2")</f>
        <v>0</v>
      </c>
      <c r="DU388" s="76">
        <f>SUMIFS('Planificación 2026-1'!R:R,'Planificación 2026-1'!W:W,C388,'Planificación 2026-1'!F:F,"SUNAMPE",'Planificación 2026-1'!X:X,"VIRTUAL",'Planificación 2026-1'!I:I,"&gt;2")</f>
        <v>0</v>
      </c>
      <c r="DV388" s="76">
        <f>SUMIFS('Planificación 2026-1'!R:R,'Planificación 2026-1'!W:W,C388,'Planificación 2026-1'!F:F,"SUNAMPE",'Planificación 2026-1'!X:X,"&lt;&gt;VIRTUAL",'Planificación 2026-1'!I:I,"&gt;2")</f>
        <v>0</v>
      </c>
      <c r="DW388" s="76">
        <f>SUMIFS('Planificación 2026-1'!R:R,'Planificación 2026-1'!W:W,C388,'Planificación 2026-1'!F:F,"FILIAL",'Planificación 2026-1'!X:X,"VIRTUAL",'Planificación 2026-1'!I:I,"&gt;2")</f>
        <v>0</v>
      </c>
      <c r="DX388" s="76">
        <f>SUMIFS('Planificación 2026-1'!R:R,'Planificación 2026-1'!W:W,C388,'Planificación 2026-1'!F:F,"FILIAL",'Planificación 2026-1'!X:X,"&lt;&gt;VIRTUAL",'Planificación 2026-1'!I:I,"&gt;2")</f>
        <v>0</v>
      </c>
      <c r="DY388" s="76">
        <f>SUMIFS('Planificación 2026-1'!R:R,'Planificación 2026-1'!W:W,C388,'Planificación 2026-1'!F:F,"PORUMA",'Planificación 2026-1'!X:X,"VIRTUAL",'Planificación 2026-1'!I:I,"&gt;2")</f>
        <v>0</v>
      </c>
      <c r="DZ388" s="76">
        <f>SUMIFS('Planificación 2026-1'!R:R,'Planificación 2026-1'!W:W,C388,'Planificación 2026-1'!F:F,"PORUMA",'Planificación 2026-1'!X:X,"&lt;&gt;VIRTUAL",'Planificación 2026-1'!I:I,"&gt;2")</f>
        <v>0</v>
      </c>
      <c r="EA388" s="76">
        <f>SUMIFS('Planificación 2026-1'!R:R,'Planificación 2026-1'!W:W,C388,'Planificación 2026-1'!F:F,"HUAURA",'Planificación 2026-1'!X:X,"VIRTUAL",'Planificación 2026-1'!I:I,"&gt;2")</f>
        <v>0</v>
      </c>
      <c r="EB388" s="76">
        <f>SUMIFS('Planificación 2026-1'!R:R,'Planificación 2026-1'!W:W,C388,'Planificación 2026-1'!F:F,"HUAURA",'Planificación 2026-1'!X:X,"&lt;&gt;VIRTUAL",'Planificación 2026-1'!I:I,"&gt;2")</f>
        <v>0</v>
      </c>
      <c r="EC388" s="76">
        <f>SUMIFS('Planificación 2026-1'!R:R,'Planificación 2026-1'!W:W,C388,'Planificación 2026-1'!F:F,"PRINCIPAL",'Planificación 2026-1'!X:X,"VIRTUAL",'Planificación 2026-1'!I:I,"&lt;3")</f>
        <v>0</v>
      </c>
      <c r="ED388" s="76">
        <f>SUMIFS('Planificación 2026-1'!R:R,'Planificación 2026-1'!W:W,C388,'Planificación 2026-1'!F:F,"PRINCIPAL",'Planificación 2026-1'!X:X,"&lt;&gt;VIRTUAL",'Planificación 2026-1'!I:I,"&lt;3")</f>
        <v>0</v>
      </c>
      <c r="EE388" s="76">
        <f>SUMIFS('Planificación 2026-1'!R:R,'Planificación 2026-1'!W:W,C388,'Planificación 2026-1'!F:F,"SUNAMPE",'Planificación 2026-1'!X:X,"VIRTUAL",'Planificación 2026-1'!I:I,"&lt;3")</f>
        <v>0</v>
      </c>
      <c r="EF388" s="76">
        <f>SUMIFS('Planificación 2026-1'!R:R,'Planificación 2026-1'!W:W,C388,'Planificación 2026-1'!F:F,"SUNAMPE",'Planificación 2026-1'!X:X,"&lt;&gt;VIRTUAL",'Planificación 2026-1'!I:I,"&lt;3")</f>
        <v>0</v>
      </c>
      <c r="EG388" s="76">
        <f>SUMIFS('Planificación 2026-1'!R:R,'Planificación 2026-1'!W:W,C388,'Planificación 2026-1'!F:F,"FILIAL",'Planificación 2026-1'!X:X,"VIRTUAL",'Planificación 2026-1'!I:I,"&lt;3")</f>
        <v>0</v>
      </c>
      <c r="EH388" s="76">
        <f>SUMIFS('Planificación 2026-1'!R:R,'Planificación 2026-1'!W:W,C388,'Planificación 2026-1'!F:F,"FILIAL",'Planificación 2026-1'!X:X,"&lt;&gt;VIRTUAL",'Planificación 2026-1'!I:I,"&lt;3")</f>
        <v>0</v>
      </c>
      <c r="EI388" s="76">
        <f>SUMIFS('Planificación 2026-1'!R:R,'Planificación 2026-1'!W:W,C388,'Planificación 2026-1'!F:F,"PORUMA",'Planificación 2026-1'!X:X,"VIRTUAL",'Planificación 2026-1'!I:I,"&lt;3")</f>
        <v>0</v>
      </c>
      <c r="EJ388" s="76">
        <f>SUMIFS('Planificación 2026-1'!R:R,'Planificación 2026-1'!W:W,C388,'Planificación 2026-1'!F:F,"PORUMA",'Planificación 2026-1'!X:X,"&lt;&gt;VIRTUAL",'Planificación 2026-1'!I:I,"&lt;3")</f>
        <v>0</v>
      </c>
      <c r="EK388" s="76">
        <f>SUMIFS('Planificación 2026-1'!R:R,'Planificación 2026-1'!W:W,C388,'Planificación 2026-1'!F:F,"HUAURA",'Planificación 2026-1'!X:X,"VIRTUAL",'Planificación 2026-1'!I:I,"&lt;3")</f>
        <v>0</v>
      </c>
      <c r="EL388" s="76">
        <f>SUMIFS('Planificación 2026-1'!R:R,'Planificación 2026-1'!W:W,C388,'Planificación 2026-1'!F:F,"HUAURA",'Planificación 2026-1'!X:X,"&lt;&gt;VIRTUAL",'Planificación 2026-1'!I:I,"&lt;3")</f>
        <v>0</v>
      </c>
      <c r="EM388" s="76"/>
      <c r="EN388" s="76">
        <f t="shared" ref="EN388:EN451" si="59">DS388+DW388+EA388+EC388+EG388+EK388+DU388+EE388</f>
        <v>0</v>
      </c>
      <c r="EO388" s="76">
        <f t="shared" ref="EO388:EO451" si="60">DT388+DX388+EB388+ED388+EH388+EL388+DV388+EF388</f>
        <v>0</v>
      </c>
      <c r="EP388" s="76" t="b">
        <f t="shared" ref="EP388:EP451" si="61">EXACT(SUM(EN388:EO388),D388)</f>
        <v>1</v>
      </c>
      <c r="EQ388" s="76" t="str">
        <f t="shared" ref="EQ388:EQ451" si="62">IF(AND(DT388=0,DX388=0,EB388=0),"",IF(COUNTIF(DT388:EB388,"&gt;0")=1,IF(DT388&gt;0,"SEDE",IF(DX388&gt;0,"FILIAL","HUAURA")),IF(COUNTIF(DT388:EB388,"&gt;0")=2,IF(AND(DT388&gt;0,DX388&gt;0),"SEDE-FILIAL",IF(AND(DT388&gt;0,EB388&gt;0),"SEDE-HUAURA","FILIAL-HUAURA")),"SEDE-FILIAL-HUAURA")))</f>
        <v/>
      </c>
      <c r="ER388" s="76" t="str">
        <f t="shared" si="58"/>
        <v>PRESENCIAL</v>
      </c>
    </row>
    <row r="389" spans="1:148" hidden="1">
      <c r="A389" s="83"/>
      <c r="B389" s="119">
        <v>386</v>
      </c>
      <c r="C389" s="115" t="s">
        <v>562</v>
      </c>
      <c r="D389" s="112">
        <f>SUMIF('Planificación 2026-1'!W:W,C389,'Planificación 2026-1'!R:R)</f>
        <v>0</v>
      </c>
      <c r="E389" s="114" t="s">
        <v>170</v>
      </c>
      <c r="F389" s="115" t="s">
        <v>171</v>
      </c>
      <c r="G389" s="115" t="s">
        <v>13</v>
      </c>
      <c r="H389" s="115" t="s">
        <v>122</v>
      </c>
      <c r="I389" s="107" t="str">
        <f>IF(SUM(COUNTIFS('Planificación 2026-1'!F:F,"PRINCIPAL",'Planificación 2026-1'!W:W,C389,'Planificación 2026-1'!H:H,"AF"))&gt;0,"P01"," ")</f>
        <v xml:space="preserve"> </v>
      </c>
      <c r="J389" s="108" t="str">
        <f>IF(SUM(COUNTIFS('Planificación 2026-1'!F:F,"PRINCIPAL",'Planificación 2026-1'!W:W,C389,'Planificación 2026-1'!H:H,"EN"))&gt;0,"P02"," ")</f>
        <v xml:space="preserve"> </v>
      </c>
      <c r="K389" s="108" t="str">
        <f>IF(SUM(COUNTIFS('Planificación 2026-1'!F:F,"PRINCIPAL",'Planificación 2026-1'!W:W,C389,'Planificación 2026-1'!H:H,"IS"))&gt;0,"P03"," ")</f>
        <v xml:space="preserve"> </v>
      </c>
      <c r="L389" s="108" t="str">
        <f>IF(SUM(COUNTIFS('Planificación 2026-1'!F:F,"PRINCIPAL",'Planificación 2026-1'!W:W,C389,'Planificación 2026-1'!H:H,"PS"))&gt;0,"P04"," ")</f>
        <v xml:space="preserve"> </v>
      </c>
      <c r="M389" s="108"/>
      <c r="N389" s="108" t="str">
        <f>IF(SUM(COUNTIFS('Planificación 2026-1'!F:F,"PRINCIPAL",'Planificación 2026-1'!W:W,C389,'Planificación 2026-1'!H:H,"IN"))&gt;0,"P06"," ")</f>
        <v xml:space="preserve"> </v>
      </c>
      <c r="O389" s="108" t="str">
        <f>IF(SUM(COUNTIFS('Planificación 2026-1'!F:F,"PRINCIPAL",'Planificación 2026-1'!W:W,C389,'Planificación 2026-1'!H:H,"CA"))&gt;0,"P07"," ")</f>
        <v xml:space="preserve"> </v>
      </c>
      <c r="P389" s="108" t="str">
        <f>IF(SUM(COUNTIFS('Planificación 2026-1'!F:F,"PRINCIPAL",'Planificación 2026-1'!W:W,C389,'Planificación 2026-1'!H:H,"DE"))&gt;0,"P08"," ")</f>
        <v xml:space="preserve"> </v>
      </c>
      <c r="Q389" s="108" t="str">
        <f>IF(SUM(COUNTIFS('Planificación 2026-1'!F:F,"PRINCIPAL",'Planificación 2026-1'!W:W,C389,'Planificación 2026-1'!H:H,"OB"))&gt;0,"P09"," ")</f>
        <v xml:space="preserve"> </v>
      </c>
      <c r="R389" s="108" t="str">
        <f>IF(SUM(COUNTIFS('Planificación 2026-1'!F:F,"PRINCIPAL",'Planificación 2026-1'!W:W,C389,'Planificación 2026-1'!H:H,"MH"))&gt;0,"P31"," ")</f>
        <v xml:space="preserve"> </v>
      </c>
      <c r="S389" s="108" t="str">
        <f>IF(SUM(COUNTIFS('Planificación 2026-1'!F:F,"PRINCIPAL",'Planificación 2026-1'!W:W,C389,'Planificación 2026-1'!H:H,"IC"))&gt;0,"P32"," ")</f>
        <v xml:space="preserve"> </v>
      </c>
      <c r="T389" s="108" t="str">
        <f>IF(SUM(COUNTIFS('Planificación 2026-1'!F:F,"PRINCIPAL",'Planificación 2026-1'!W:W,C389,'Planificación 2026-1'!H:H,"AR"))&gt;0,"P34"," ")</f>
        <v xml:space="preserve"> </v>
      </c>
      <c r="U389" s="108" t="str">
        <f>IF(SUM(COUNTIFS('Planificación 2026-1'!F:F,"PRINCIPAL",'Planificación 2026-1'!W:W,C389,'Planificación 2026-1'!H:H,"T1"))&gt;0,"P35"," ")</f>
        <v xml:space="preserve"> </v>
      </c>
      <c r="V389" s="108" t="str">
        <f>IF(SUM(COUNTIFS('Planificación 2026-1'!F:F,"PRINCIPAL",'Planificación 2026-1'!W:W,C389,'Planificación 2026-1'!H:H,"T3"))&gt;0,"P36"," ")</f>
        <v xml:space="preserve"> </v>
      </c>
      <c r="W389" s="108" t="str">
        <f>IF(SUM(COUNTIFS('Planificación 2026-1'!F:F,"PRINCIPAL",'Planificación 2026-1'!W:W,C389,'Planificación 2026-1'!H:H,"T2"))&gt;0,"P37"," ")</f>
        <v xml:space="preserve"> </v>
      </c>
      <c r="X389" s="108" t="str">
        <f>IF(SUM(COUNTIFS('Planificación 2026-1'!F:F,"PRINCIPAL",'Planificación 2026-1'!W:W,C389,'Planificación 2026-1'!H:H,"AE"))&gt;0,"P38"," ")</f>
        <v xml:space="preserve"> </v>
      </c>
      <c r="Y389" s="108" t="str">
        <f>IF(SUM(COUNTIFS('Planificación 2026-1'!F:F,"PRINCIPAL",'Planificación 2026-1'!W:W,C389,'Planificación 2026-1'!H:H,"T4"))&gt;0,"P55"," ")</f>
        <v xml:space="preserve"> </v>
      </c>
      <c r="Z389" s="108" t="str">
        <f>IF(SUM(COUNTIFS('Planificación 2026-1'!F:F,"FILIAL",'Planificación 2026-1'!W:W,C389,'Planificación 2026-1'!H:H,"AF"))&gt;0," P01"," ")</f>
        <v xml:space="preserve"> </v>
      </c>
      <c r="AA389" s="108" t="str">
        <f>IF(SUM(COUNTIFS('Planificación 2026-1'!F:F,"FILIAL",'Planificación 2026-1'!W:W,C389,'Planificación 2026-1'!H:H,"EN"))&gt;0,"P02"," ")</f>
        <v xml:space="preserve"> </v>
      </c>
      <c r="AB389" s="108" t="str">
        <f>IF(SUM(COUNTIFS('Planificación 2026-1'!F:F,"FILIAL",'Planificación 2026-1'!W:W,C389,'Planificación 2026-1'!H:H,"IS"))&gt;0,"P03"," ")</f>
        <v xml:space="preserve"> </v>
      </c>
      <c r="AC389" s="108" t="str">
        <f>IF(SUM(COUNTIFS('Planificación 2026-1'!F:F,"FILIAL",'Planificación 2026-1'!W:W,C389,'Planificación 2026-1'!H:H,"PS"))&gt;0,"P04"," ")</f>
        <v xml:space="preserve"> </v>
      </c>
      <c r="AD389" s="108"/>
      <c r="AE389" s="108" t="str">
        <f>IF(SUM(COUNTIFS('Planificación 2026-1'!F:F,"FILIAL",'Planificación 2026-1'!W:W,C389,'Planificación 2026-1'!H:H,"IN"))&gt;0,"P06"," ")</f>
        <v xml:space="preserve"> </v>
      </c>
      <c r="AF389" s="108" t="str">
        <f>IF(SUM(COUNTIFS('Planificación 2026-1'!F:F,"FILIAL",'Planificación 2026-1'!W:W,C389,'Planificación 2026-1'!H:H,"CA"))&gt;0,"P07"," ")</f>
        <v xml:space="preserve"> </v>
      </c>
      <c r="AG389" s="108" t="str">
        <f>IF(SUM(COUNTIFS('Planificación 2026-1'!F:F,"FILIAL",'Planificación 2026-1'!W:W,C389,'Planificación 2026-1'!H:H,"DE"))&gt;0,"P08"," ")</f>
        <v xml:space="preserve"> </v>
      </c>
      <c r="AH389" s="108" t="str">
        <f>IF(SUM(COUNTIFS('Planificación 2026-1'!F:F,"FILIAL",'Planificación 2026-1'!W:W,C389,'Planificación 2026-1'!H:H,"OB"))&gt;0,"P09"," ")</f>
        <v xml:space="preserve"> </v>
      </c>
      <c r="AI389" s="108" t="str">
        <f>IF(SUM(COUNTIFS('Planificación 2026-1'!F:F,"FILIAL",'Planificación 2026-1'!W:W,C389,'Planificación 2026-1'!H:H,"MH"))&gt;0,"P31"," ")</f>
        <v xml:space="preserve"> </v>
      </c>
      <c r="AJ389" s="108" t="str">
        <f>IF(SUM(COUNTIFS('Planificación 2026-1'!F:F,"FILIAL",'Planificación 2026-1'!W:W,C389,'Planificación 2026-1'!H:H,"IC"))&gt;0,"P32"," ")</f>
        <v xml:space="preserve"> </v>
      </c>
      <c r="AK389" s="108" t="str">
        <f>IF(SUM(COUNTIFS('Planificación 2026-1'!F:F,"FILIAL",'Planificación 2026-1'!W:W,C389,'Planificación 2026-1'!H:H,"AR"))&gt;0,"P34"," ")</f>
        <v xml:space="preserve"> </v>
      </c>
      <c r="AL389" s="108" t="str">
        <f>IF(SUM(COUNTIFS('Planificación 2026-1'!F:F,"FILIAL",'Planificación 2026-1'!W:W,C389,'Planificación 2026-1'!H:H,"T1"))&gt;0,"P35"," ")</f>
        <v xml:space="preserve"> </v>
      </c>
      <c r="AM389" s="108" t="str">
        <f>IF(SUM(COUNTIFS('Planificación 2026-1'!F:F,"FILIAL",'Planificación 2026-1'!W:W,C389,'Planificación 2026-1'!H:H,"T3"))&gt;0,"P36"," ")</f>
        <v xml:space="preserve"> </v>
      </c>
      <c r="AN389" s="108" t="str">
        <f>IF(SUM(COUNTIFS('Planificación 2026-1'!F:F,"FILIAL",'Planificación 2026-1'!W:W,C389,'Planificación 2026-1'!H:H,"T2"))&gt;0,"P37"," ")</f>
        <v xml:space="preserve"> </v>
      </c>
      <c r="AO389" s="108" t="str">
        <f>IF(SUM(COUNTIFS('Planificación 2026-1'!F:F,"FILIAL",'Planificación 2026-1'!W:W,C389,'Planificación 2026-1'!H:H,"AE"))&gt;0,"P38"," ")</f>
        <v xml:space="preserve"> </v>
      </c>
      <c r="AP389" s="108" t="str">
        <f>IF(SUM(COUNTIFS('Planificación 2026-1'!F:F,"FILIAL",'Planificación 2026-1'!W:W,C389,'Planificación 2026-1'!H:H,"T4"))&gt;0,"P55"," ")</f>
        <v xml:space="preserve"> </v>
      </c>
      <c r="AQ389" s="108" t="str">
        <f>IF(SUM(COUNTIFS('Planificación 2026-1'!F:F,"SUNAMPE",'Planificación 2026-1'!W:W,C389,'Planificación 2026-1'!H:H,"AF"))&gt;0," P01"," ")</f>
        <v xml:space="preserve"> </v>
      </c>
      <c r="AR389" s="108" t="str">
        <f>IF(SUM(COUNTIFS('Planificación 2026-1'!F:F,"SUNAMPE",'Planificación 2026-1'!W:W,C389,'Planificación 2026-1'!H:H,"EN"))&gt;0,"P02"," ")</f>
        <v xml:space="preserve"> </v>
      </c>
      <c r="AS389" s="108" t="str">
        <f>IF(SUM(COUNTIFS('Planificación 2026-1'!F:F,"SUNAMPE",'Planificación 2026-1'!W:W,C389,'Planificación 2026-1'!H:H,"IS"))&gt;0,"P03"," ")</f>
        <v xml:space="preserve"> </v>
      </c>
      <c r="AT389" s="108" t="str">
        <f>IF(SUM(COUNTIFS('Planificación 2026-1'!F:F,"SUNAMPE",'Planificación 2026-1'!W:W,C389,'Planificación 2026-1'!H:H,"PS"))&gt;0,"P04"," ")</f>
        <v xml:space="preserve"> </v>
      </c>
      <c r="AU389" s="108"/>
      <c r="AV389" s="108" t="str">
        <f>IF(SUM(COUNTIFS('Planificación 2026-1'!F:F,"SUNAMPE",'Planificación 2026-1'!W:W,C389,'Planificación 2026-1'!H:H,"IN"))&gt;0,"P06"," ")</f>
        <v xml:space="preserve"> </v>
      </c>
      <c r="AW389" s="108" t="str">
        <f>IF(SUM(COUNTIFS('Planificación 2026-1'!F:F,"SUNAMPE",'Planificación 2026-1'!W:W,C389,'Planificación 2026-1'!H:H,"CA"))&gt;0,"P07"," ")</f>
        <v xml:space="preserve"> </v>
      </c>
      <c r="AX389" s="108" t="str">
        <f>IF(SUM(COUNTIFS('Planificación 2026-1'!F:F,"SUNAMPE",'Planificación 2026-1'!W:W,C389,'Planificación 2026-1'!H:H,"DE"))&gt;0,"P08"," ")</f>
        <v xml:space="preserve"> </v>
      </c>
      <c r="AY389" s="108" t="str">
        <f>IF(SUM(COUNTIFS('Planificación 2026-1'!F:F,"SUNAMPE",'Planificación 2026-1'!W:W,C389,'Planificación 2026-1'!H:H,"OB"))&gt;0,"P09"," ")</f>
        <v xml:space="preserve"> </v>
      </c>
      <c r="AZ389" s="108" t="str">
        <f>IF(SUM(COUNTIFS('Planificación 2026-1'!F:F,"SUNAMPE",'Planificación 2026-1'!W:W,C389,'Planificación 2026-1'!H:H,"MH"))&gt;0,"P31"," ")</f>
        <v xml:space="preserve"> </v>
      </c>
      <c r="BA389" s="108" t="str">
        <f>IF(SUM(COUNTIFS('Planificación 2026-1'!F:F,"SUNAMPE",'Planificación 2026-1'!W:W,C389,'Planificación 2026-1'!H:H,"IC"))&gt;0,"P32"," ")</f>
        <v xml:space="preserve"> </v>
      </c>
      <c r="BB389" s="108" t="str">
        <f>IF(SUM(COUNTIFS('Planificación 2026-1'!F:F,"SUNAMPE",'Planificación 2026-1'!W:W,C389,'Planificación 2026-1'!H:H,"AR"))&gt;0,"P34"," ")</f>
        <v xml:space="preserve"> </v>
      </c>
      <c r="BC389" s="108" t="str">
        <f>IF(SUM(COUNTIFS('Planificación 2026-1'!F:F,"SUNAMPE",'Planificación 2026-1'!W:W,C389,'Planificación 2026-1'!H:H,"T1"))&gt;0,"P35"," ")</f>
        <v xml:space="preserve"> </v>
      </c>
      <c r="BD389" s="108" t="str">
        <f>IF(SUM(COUNTIFS('Planificación 2026-1'!F:F,"SUNAMPE",'Planificación 2026-1'!W:W,C389,'Planificación 2026-1'!H:H,"T3"))&gt;0,"P36"," ")</f>
        <v xml:space="preserve"> </v>
      </c>
      <c r="BE389" s="108" t="str">
        <f>IF(SUM(COUNTIFS('Planificación 2026-1'!F:F,"SUNAMPE",'Planificación 2026-1'!W:W,C389,'Planificación 2026-1'!H:H,"T2"))&gt;0,"P37"," ")</f>
        <v xml:space="preserve"> </v>
      </c>
      <c r="BF389" s="108" t="str">
        <f>IF(SUM(COUNTIFS('Planificación 2026-1'!F:F,"SUNAMPE",'Planificación 2026-1'!W:W,C389,'Planificación 2026-1'!H:H,"AE"))&gt;0,"P38"," ")</f>
        <v xml:space="preserve"> </v>
      </c>
      <c r="BG389" s="108" t="str">
        <f>IF(SUM(COUNTIFS('Planificación 2026-1'!F:F,"SUNAMPE",'Planificación 2026-1'!W:W,C389,'Planificación 2026-1'!H:H,"T4"))&gt;0,"P55"," ")</f>
        <v xml:space="preserve"> </v>
      </c>
      <c r="BH389" s="108" t="str">
        <f>IF(SUM(COUNTIFS('Planificación 2026-1'!F:F,"HUAURA",'Planificación 2026-1'!W:W,C389,'Planificación 2026-1'!H:H,"AF"))&gt;0," P01"," ")</f>
        <v xml:space="preserve"> </v>
      </c>
      <c r="BI389" s="108" t="str">
        <f>IF(SUM(COUNTIFS('Planificación 2026-1'!F:F,"HUAURA",'Planificación 2026-1'!W:W,C389,'Planificación 2026-1'!H:H,"EN"))&gt;0,"P02"," ")</f>
        <v xml:space="preserve"> </v>
      </c>
      <c r="BJ389" s="108" t="str">
        <f>IF(SUM(COUNTIFS('Planificación 2026-1'!F:F,"HUAURA",'Planificación 2026-1'!W:W,C389,'Planificación 2026-1'!H:H,"IS"))&gt;0,"P03"," ")</f>
        <v xml:space="preserve"> </v>
      </c>
      <c r="BK389" s="108" t="str">
        <f>IF(SUM(COUNTIFS('Planificación 2026-1'!F:F,"HUAURA",'Planificación 2026-1'!W:W,C389,'Planificación 2026-1'!H:H,"PS"))&gt;0,"P04"," ")</f>
        <v xml:space="preserve"> </v>
      </c>
      <c r="BL389" s="108"/>
      <c r="BM389" s="108" t="str">
        <f>IF(SUM(COUNTIFS('Planificación 2026-1'!F:F,"HUAURA",'Planificación 2026-1'!W:W,C389,'Planificación 2026-1'!H:H,"IN"))&gt;0,"P06"," ")</f>
        <v xml:space="preserve"> </v>
      </c>
      <c r="BN389" s="108" t="str">
        <f>IF(SUM(COUNTIFS('Planificación 2026-1'!F:F,"HUAURA",'Planificación 2026-1'!W:W,C389,'Planificación 2026-1'!H:H,"CA"))&gt;0,"P07"," ")</f>
        <v xml:space="preserve"> </v>
      </c>
      <c r="BO389" s="108" t="str">
        <f>IF(SUM(COUNTIFS('Planificación 2026-1'!F:F,"HUAURA",'Planificación 2026-1'!W:W,C389,'Planificación 2026-1'!H:H,"DE"))&gt;0,"P08"," ")</f>
        <v xml:space="preserve"> </v>
      </c>
      <c r="BP389" s="108" t="str">
        <f>IF(SUM(COUNTIFS('Planificación 2026-1'!F:F,"HUAURA",'Planificación 2026-1'!W:W,C389,'Planificación 2026-1'!H:H,"OB"))&gt;0,"P09"," ")</f>
        <v xml:space="preserve"> </v>
      </c>
      <c r="BQ389" s="108" t="str">
        <f>IF(SUM(COUNTIFS('Planificación 2026-1'!F:F,"HUAURA",'Planificación 2026-1'!W:W,C389,'Planificación 2026-1'!H:H,"MH"))&gt;0,"P31"," ")</f>
        <v xml:space="preserve"> </v>
      </c>
      <c r="BR389" s="108" t="str">
        <f>IF(SUM(COUNTIFS('Planificación 2026-1'!F:F,"HUAURA",'Planificación 2026-1'!W:W,C389,'Planificación 2026-1'!H:H,"IC"))&gt;0,"P32"," ")</f>
        <v xml:space="preserve"> </v>
      </c>
      <c r="BS389" s="108" t="str">
        <f>IF(SUM(COUNTIFS('Planificación 2026-1'!F:F,"HUAURA",'Planificación 2026-1'!W:W,C389,'Planificación 2026-1'!H:H,"AR"))&gt;0,"P34"," ")</f>
        <v xml:space="preserve"> </v>
      </c>
      <c r="BT389" s="108" t="str">
        <f>IF(SUM(COUNTIFS('Planificación 2026-1'!F:F,"HUAURA",'Planificación 2026-1'!W:W,C389,'Planificación 2026-1'!H:H,"T1"))&gt;0,"P35"," ")</f>
        <v xml:space="preserve"> </v>
      </c>
      <c r="BU389" s="108" t="str">
        <f>IF(SUM(COUNTIFS('Planificación 2026-1'!F:F,"HUAURA",'Planificación 2026-1'!W:W,C389,'Planificación 2026-1'!H:H,"T3"))&gt;0,"P36"," ")</f>
        <v xml:space="preserve"> </v>
      </c>
      <c r="BV389" s="108" t="str">
        <f>IF(SUM(COUNTIFS('Planificación 2026-1'!F:F,"HUAURA",'Planificación 2026-1'!W:W,C389,'Planificación 2026-1'!H:H,"T2"))&gt;0,"P37"," ")</f>
        <v xml:space="preserve"> </v>
      </c>
      <c r="BW389" s="108" t="str">
        <f>IF(SUM(COUNTIFS('Planificación 2026-1'!F:F,"HUAURA",'Planificación 2026-1'!W:W,C389,'Planificación 2026-1'!H:H,"AE"))&gt;0,"P38"," ")</f>
        <v xml:space="preserve"> </v>
      </c>
      <c r="BX389" s="108" t="str">
        <f>IF(SUM(COUNTIFS('Planificación 2026-1'!F:F,"HUAURA",'Planificación 2026-1'!W:W,C389,'Planificación 2026-1'!H:H,"T4"))&gt;0,"P55"," ")</f>
        <v xml:space="preserve"> </v>
      </c>
      <c r="BY389" s="109">
        <f>SUMIFS('Planificación 2026-1'!R:R,'Planificación 2026-1'!W:W,C389,'Planificación 2026-1'!H:H,"AF",'Planificación 2026-1'!I:I,"&gt;2")</f>
        <v>0</v>
      </c>
      <c r="BZ389" s="109">
        <f>SUMIFS('Planificación 2026-1'!R:R,'Planificación 2026-1'!W:W,C389,'Planificación 2026-1'!H:H,"EN",'Planificación 2026-1'!I:I,"&gt;2")</f>
        <v>0</v>
      </c>
      <c r="CA389" s="109">
        <f>SUMIFS('Planificación 2026-1'!R:R,'Planificación 2026-1'!W:W,C389,'Planificación 2026-1'!H:H,"IS",'Planificación 2026-1'!I:I,"&gt;2")</f>
        <v>0</v>
      </c>
      <c r="CB389" s="109">
        <f>SUMIFS('Planificación 2026-1'!R:R,'Planificación 2026-1'!W:W,C389,'Planificación 2026-1'!H:H,"PS",'Planificación 2026-1'!I:I,"&gt;2")</f>
        <v>0</v>
      </c>
      <c r="CC389" s="109">
        <f>SUMIFS('Planificación 2026-1'!R:R,'Planificación 2026-1'!W:W,C389,'Planificación 2026-1'!H:H,"IN",'Planificación 2026-1'!I:I,"&gt;2")</f>
        <v>0</v>
      </c>
      <c r="CD389" s="109">
        <f>SUMIFS('Planificación 2026-1'!R:R,'Planificación 2026-1'!W:W,C389,'Planificación 2026-1'!H:H,"CA",'Planificación 2026-1'!I:I,"&gt;2")</f>
        <v>0</v>
      </c>
      <c r="CE389" s="109">
        <f>SUMIFS('Planificación 2026-1'!R:R,'Planificación 2026-1'!W:W,C389,'Planificación 2026-1'!H:H,"DE",'Planificación 2026-1'!I:I,"&gt;2")</f>
        <v>0</v>
      </c>
      <c r="CF389" s="109">
        <f>SUMIFS('Planificación 2026-1'!R:R,'Planificación 2026-1'!W:W,C389,'Planificación 2026-1'!H:H,"OB",'Planificación 2026-1'!I:I,"&gt;2")</f>
        <v>0</v>
      </c>
      <c r="CG389" s="109">
        <f>SUMIFS('Planificación 2026-1'!R:R,'Planificación 2026-1'!W:W,C389,'Planificación 2026-1'!H:H,"MH",'Planificación 2026-1'!I:I,"&gt;2")</f>
        <v>0</v>
      </c>
      <c r="CH389" s="109">
        <f>SUMIFS('Planificación 2026-1'!R:R,'Planificación 2026-1'!W:W,C389,'Planificación 2026-1'!H:H,"IC",'Planificación 2026-1'!I:I,"&gt;2")</f>
        <v>0</v>
      </c>
      <c r="CI389" s="109">
        <f>SUMIFS('Planificación 2026-1'!R:R,'Planificación 2026-1'!W:W,C389,'Planificación 2026-1'!H:H,"AR",'Planificación 2026-1'!I:I,"&gt;2")</f>
        <v>0</v>
      </c>
      <c r="CJ389" s="109">
        <f>SUMIFS('Planificación 2026-1'!R:R,'Planificación 2026-1'!W:W,C389,'Planificación 2026-1'!H:H,"T1",'Planificación 2026-1'!I:I,"&gt;2")</f>
        <v>0</v>
      </c>
      <c r="CK389" s="109">
        <f>SUMIFS('Planificación 2026-1'!R:R,'Planificación 2026-1'!W:W,C389,'Planificación 2026-1'!H:H,"T3",'Planificación 2026-1'!I:I,"&gt;2")</f>
        <v>0</v>
      </c>
      <c r="CL389" s="109">
        <f>SUMIFS('Planificación 2026-1'!R:R,'Planificación 2026-1'!W:W,C389,'Planificación 2026-1'!H:H,"T2",'Planificación 2026-1'!I:I,"&gt;2")</f>
        <v>0</v>
      </c>
      <c r="CM389" s="109">
        <f>SUMIFS('Planificación 2026-1'!R:R,'Planificación 2026-1'!W:W,C389,'Planificación 2026-1'!H:H,"AE",'Planificación 2026-1'!I:I,"&gt;2")</f>
        <v>0</v>
      </c>
      <c r="CN389" s="109">
        <f>SUMIFS('Planificación 2026-1'!R:R,'Planificación 2026-1'!W:W,C389,'Planificación 2026-1'!H:H,"T4",'Planificación 2026-1'!I:I,"&gt;2")</f>
        <v>0</v>
      </c>
      <c r="CO389" s="109">
        <f>SUMIFS('Planificación 2026-1'!R:R,'Planificación 2026-1'!W:W,C389,'Planificación 2026-1'!H:H,"AF",'Planificación 2026-1'!I:I,"&lt;3")</f>
        <v>0</v>
      </c>
      <c r="CP389" s="109">
        <f>SUMIFS('Planificación 2026-1'!R:R,'Planificación 2026-1'!W:W,C389,'Planificación 2026-1'!H:H,"EN",'Planificación 2026-1'!I:I,"&lt;3")</f>
        <v>0</v>
      </c>
      <c r="CQ389" s="109">
        <f>SUMIFS('Planificación 2026-1'!R:R,'Planificación 2026-1'!W:W,C389,'Planificación 2026-1'!H:H,"IS",'Planificación 2026-1'!I:I,"&lt;3")</f>
        <v>0</v>
      </c>
      <c r="CR389" s="109">
        <f>SUMIFS('Planificación 2026-1'!R:R,'Planificación 2026-1'!W:W,C389,'Planificación 2026-1'!H:H,"PS",'Planificación 2026-1'!I:I,"&lt;3")</f>
        <v>0</v>
      </c>
      <c r="CS389" s="109">
        <f>SUMIFS('Planificación 2026-1'!R:R,'Planificación 2026-1'!W:W,C389,'Planificación 2026-1'!H:H,"IN",'Planificación 2026-1'!I:I,"&lt;3")</f>
        <v>0</v>
      </c>
      <c r="CT389" s="109">
        <f>SUMIFS('Planificación 2026-1'!R:R,'Planificación 2026-1'!W:W,C389,'Planificación 2026-1'!H:H,"CA",'Planificación 2026-1'!I:I,"&lt;3")</f>
        <v>0</v>
      </c>
      <c r="CU389" s="109">
        <f>SUMIFS('Planificación 2026-1'!R:R,'Planificación 2026-1'!W:W,C389,'Planificación 2026-1'!H:H,"DE",'Planificación 2026-1'!I:I,"&lt;3")</f>
        <v>0</v>
      </c>
      <c r="CV389" s="109">
        <f>SUMIFS('Planificación 2026-1'!R:R,'Planificación 2026-1'!W:W,C389,'Planificación 2026-1'!H:H,"OB",'Planificación 2026-1'!I:I,"&lt;3")</f>
        <v>0</v>
      </c>
      <c r="CW389" s="109">
        <f>SUMIFS('Planificación 2026-1'!R:R,'Planificación 2026-1'!W:W,C389,'Planificación 2026-1'!H:H,"MH",'Planificación 2026-1'!I:I,"&lt;3")</f>
        <v>0</v>
      </c>
      <c r="CX389" s="109">
        <f>SUMIFS('Planificación 2026-1'!R:R,'Planificación 2026-1'!W:W,C389,'Planificación 2026-1'!H:H,"IC",'Planificación 2026-1'!I:I,"&lt;3")</f>
        <v>0</v>
      </c>
      <c r="CY389" s="109">
        <f>SUMIFS('Planificación 2026-1'!R:R,'Planificación 2026-1'!W:W,C389,'Planificación 2026-1'!H:H,"AR",'Planificación 2026-1'!I:I,"&lt;3")</f>
        <v>0</v>
      </c>
      <c r="CZ389" s="109">
        <f>SUMIFS('Planificación 2026-1'!R:R,'Planificación 2026-1'!W:W,C389,'Planificación 2026-1'!H:H,"T1",'Planificación 2026-1'!I:I,"&lt;3")</f>
        <v>0</v>
      </c>
      <c r="DA389" s="109">
        <f>SUMIFS('Planificación 2026-1'!R:R,'Planificación 2026-1'!W:W,C389,'Planificación 2026-1'!H:H,"T3",'Planificación 2026-1'!I:I,"&lt;3")</f>
        <v>0</v>
      </c>
      <c r="DB389" s="109">
        <f>SUMIFS('Planificación 2026-1'!R:R,'Planificación 2026-1'!W:W,C389,'Planificación 2026-1'!H:H,"T2",'Planificación 2026-1'!I:I,"&lt;3")</f>
        <v>0</v>
      </c>
      <c r="DC389" s="109">
        <f>SUMIFS('Planificación 2026-1'!R:R,'Planificación 2026-1'!W:W,C389,'Planificación 2026-1'!H:H,"AE",'Planificación 2026-1'!I:I,"&lt;3")</f>
        <v>0</v>
      </c>
      <c r="DD389" s="109">
        <f>SUMIFS('Planificación 2026-1'!R:R,'Planificación 2026-1'!W:W,C389,'Planificación 2026-1'!H:H,"T4",'Planificación 2026-1'!I:I,"&lt;3")</f>
        <v>0</v>
      </c>
      <c r="DE389" s="108" t="str">
        <f t="shared" si="54"/>
        <v/>
      </c>
      <c r="DF389" s="41">
        <f>IF(C389="","",SUMIFS('Planificación 2026-1'!R:R,'Planificación 2026-1'!W:W,C389,'Planificación 2026-1'!F:F,"PRINCIPAL",'Planificación 2026-1'!X:X,"VIRTUAL"))</f>
        <v>0</v>
      </c>
      <c r="DG389" s="41">
        <f>IF(C389="","",SUMIFS('Planificación 2026-1'!R:R,'Planificación 2026-1'!W:W,C389,'Planificación 2026-1'!F:F,"PRINCIPAL",'Planificación 2026-1'!X:X,"PRESENCIAL"))</f>
        <v>0</v>
      </c>
      <c r="DH389" s="41">
        <f>IF(C389="","",SUMIFS('Planificación 2026-1'!R:R,'Planificación 2026-1'!W:W,C389,'Planificación 2026-1'!F:F,"PRINCIPAL",'Planificación 2026-1'!X:X,"HIBRIDO PRESENCIAL"))</f>
        <v>0</v>
      </c>
      <c r="DI389" s="108" t="str">
        <f t="shared" si="55"/>
        <v/>
      </c>
      <c r="DJ389" s="108">
        <f>IF(C389="","",SUMIFS('Planificación 2026-1'!R:R,'Planificación 2026-1'!W:W,C389,'Planificación 2026-1'!F:F,"FILIAL",'Planificación 2026-1'!X:X,"VIRTUAL"))</f>
        <v>0</v>
      </c>
      <c r="DK389" s="110">
        <f>IF(C389="","",SUMIFS('Planificación 2026-1'!R:R,'Planificación 2026-1'!W:W,C389,'Planificación 2026-1'!F:F,"FILIAL",'Planificación 2026-1'!X:X,"PRESENCIAL"))</f>
        <v>0</v>
      </c>
      <c r="DL389" s="61">
        <f>IF(C389="","",SUMIFS('Planificación 2026-1'!R:R,'Planificación 2026-1'!W:W,C389,'Planificación 2026-1'!F:F,"FILIAL",'Planificación 2026-1'!X:X,"HIBRIDO PRESENCIAL"))</f>
        <v>0</v>
      </c>
      <c r="DM389" s="111" t="str">
        <f t="shared" si="56"/>
        <v/>
      </c>
      <c r="DN389" s="108">
        <f>IF(C389="","",SUMIFS('Planificación 2026-1'!R:R,'Planificación 2026-1'!W:W,C389,'Planificación 2026-1'!F:F,"SUNAMPE",'Planificación 2026-1'!X:X,"VIRTUAL"))</f>
        <v>0</v>
      </c>
      <c r="DO389" s="61">
        <f>IF(C389="","",SUMIFS('Planificación 2026-1'!R:R,'Planificación 2026-1'!W:W,C389,'Planificación 2026-1'!F:F,"SUNAMPE",'Planificación 2026-1'!X:X,"PRESENCIAL"))</f>
        <v>0</v>
      </c>
      <c r="DP389" s="111" t="str">
        <f t="shared" si="57"/>
        <v/>
      </c>
      <c r="DQ389" s="108">
        <f>IF(C389="","",SUMIFS('Planificación 2026-1'!R:R,'Planificación 2026-1'!W:W,C389,'Planificación 2026-1'!F:F,"HUAURA",'Planificación 2026-1'!X:X,"VIRTUAL"))</f>
        <v>0</v>
      </c>
      <c r="DR389" s="61">
        <f>IF(C389="","",SUMIFS('Planificación 2026-1'!R:R,'Planificación 2026-1'!W:W,C389,'Planificación 2026-1'!F:F,"HUAURA",'Planificación 2026-1'!X:X,"PRESENCIAL"))</f>
        <v>0</v>
      </c>
      <c r="DS389" s="76">
        <f>SUMIFS('Planificación 2026-1'!R:R,'Planificación 2026-1'!W:W,C389,'Planificación 2026-1'!F:F,"PRINCIPAL",'Planificación 2026-1'!X:X,"VIRTUAL",'Planificación 2026-1'!I:I,"&gt;2")</f>
        <v>0</v>
      </c>
      <c r="DT389" s="76">
        <f>SUMIFS('Planificación 2026-1'!R:R,'Planificación 2026-1'!W:W,C389,'Planificación 2026-1'!F:F,"PRINCIPAL",'Planificación 2026-1'!X:X,"&lt;&gt;VIRTUAL",'Planificación 2026-1'!I:I,"&gt;2")</f>
        <v>0</v>
      </c>
      <c r="DU389" s="76">
        <f>SUMIFS('Planificación 2026-1'!R:R,'Planificación 2026-1'!W:W,C389,'Planificación 2026-1'!F:F,"SUNAMPE",'Planificación 2026-1'!X:X,"VIRTUAL",'Planificación 2026-1'!I:I,"&gt;2")</f>
        <v>0</v>
      </c>
      <c r="DV389" s="76">
        <f>SUMIFS('Planificación 2026-1'!R:R,'Planificación 2026-1'!W:W,C389,'Planificación 2026-1'!F:F,"SUNAMPE",'Planificación 2026-1'!X:X,"&lt;&gt;VIRTUAL",'Planificación 2026-1'!I:I,"&gt;2")</f>
        <v>0</v>
      </c>
      <c r="DW389" s="76">
        <f>SUMIFS('Planificación 2026-1'!R:R,'Planificación 2026-1'!W:W,C389,'Planificación 2026-1'!F:F,"FILIAL",'Planificación 2026-1'!X:X,"VIRTUAL",'Planificación 2026-1'!I:I,"&gt;2")</f>
        <v>0</v>
      </c>
      <c r="DX389" s="76">
        <f>SUMIFS('Planificación 2026-1'!R:R,'Planificación 2026-1'!W:W,C389,'Planificación 2026-1'!F:F,"FILIAL",'Planificación 2026-1'!X:X,"&lt;&gt;VIRTUAL",'Planificación 2026-1'!I:I,"&gt;2")</f>
        <v>0</v>
      </c>
      <c r="DY389" s="76">
        <f>SUMIFS('Planificación 2026-1'!R:R,'Planificación 2026-1'!W:W,C389,'Planificación 2026-1'!F:F,"PORUMA",'Planificación 2026-1'!X:X,"VIRTUAL",'Planificación 2026-1'!I:I,"&gt;2")</f>
        <v>0</v>
      </c>
      <c r="DZ389" s="76">
        <f>SUMIFS('Planificación 2026-1'!R:R,'Planificación 2026-1'!W:W,C389,'Planificación 2026-1'!F:F,"PORUMA",'Planificación 2026-1'!X:X,"&lt;&gt;VIRTUAL",'Planificación 2026-1'!I:I,"&gt;2")</f>
        <v>0</v>
      </c>
      <c r="EA389" s="76">
        <f>SUMIFS('Planificación 2026-1'!R:R,'Planificación 2026-1'!W:W,C389,'Planificación 2026-1'!F:F,"HUAURA",'Planificación 2026-1'!X:X,"VIRTUAL",'Planificación 2026-1'!I:I,"&gt;2")</f>
        <v>0</v>
      </c>
      <c r="EB389" s="76">
        <f>SUMIFS('Planificación 2026-1'!R:R,'Planificación 2026-1'!W:W,C389,'Planificación 2026-1'!F:F,"HUAURA",'Planificación 2026-1'!X:X,"&lt;&gt;VIRTUAL",'Planificación 2026-1'!I:I,"&gt;2")</f>
        <v>0</v>
      </c>
      <c r="EC389" s="76">
        <f>SUMIFS('Planificación 2026-1'!R:R,'Planificación 2026-1'!W:W,C389,'Planificación 2026-1'!F:F,"PRINCIPAL",'Planificación 2026-1'!X:X,"VIRTUAL",'Planificación 2026-1'!I:I,"&lt;3")</f>
        <v>0</v>
      </c>
      <c r="ED389" s="76">
        <f>SUMIFS('Planificación 2026-1'!R:R,'Planificación 2026-1'!W:W,C389,'Planificación 2026-1'!F:F,"PRINCIPAL",'Planificación 2026-1'!X:X,"&lt;&gt;VIRTUAL",'Planificación 2026-1'!I:I,"&lt;3")</f>
        <v>0</v>
      </c>
      <c r="EE389" s="76">
        <f>SUMIFS('Planificación 2026-1'!R:R,'Planificación 2026-1'!W:W,C389,'Planificación 2026-1'!F:F,"SUNAMPE",'Planificación 2026-1'!X:X,"VIRTUAL",'Planificación 2026-1'!I:I,"&lt;3")</f>
        <v>0</v>
      </c>
      <c r="EF389" s="76">
        <f>SUMIFS('Planificación 2026-1'!R:R,'Planificación 2026-1'!W:W,C389,'Planificación 2026-1'!F:F,"SUNAMPE",'Planificación 2026-1'!X:X,"&lt;&gt;VIRTUAL",'Planificación 2026-1'!I:I,"&lt;3")</f>
        <v>0</v>
      </c>
      <c r="EG389" s="76">
        <f>SUMIFS('Planificación 2026-1'!R:R,'Planificación 2026-1'!W:W,C389,'Planificación 2026-1'!F:F,"FILIAL",'Planificación 2026-1'!X:X,"VIRTUAL",'Planificación 2026-1'!I:I,"&lt;3")</f>
        <v>0</v>
      </c>
      <c r="EH389" s="76">
        <f>SUMIFS('Planificación 2026-1'!R:R,'Planificación 2026-1'!W:W,C389,'Planificación 2026-1'!F:F,"FILIAL",'Planificación 2026-1'!X:X,"&lt;&gt;VIRTUAL",'Planificación 2026-1'!I:I,"&lt;3")</f>
        <v>0</v>
      </c>
      <c r="EI389" s="76">
        <f>SUMIFS('Planificación 2026-1'!R:R,'Planificación 2026-1'!W:W,C389,'Planificación 2026-1'!F:F,"PORUMA",'Planificación 2026-1'!X:X,"VIRTUAL",'Planificación 2026-1'!I:I,"&lt;3")</f>
        <v>0</v>
      </c>
      <c r="EJ389" s="76">
        <f>SUMIFS('Planificación 2026-1'!R:R,'Planificación 2026-1'!W:W,C389,'Planificación 2026-1'!F:F,"PORUMA",'Planificación 2026-1'!X:X,"&lt;&gt;VIRTUAL",'Planificación 2026-1'!I:I,"&lt;3")</f>
        <v>0</v>
      </c>
      <c r="EK389" s="76">
        <f>SUMIFS('Planificación 2026-1'!R:R,'Planificación 2026-1'!W:W,C389,'Planificación 2026-1'!F:F,"HUAURA",'Planificación 2026-1'!X:X,"VIRTUAL",'Planificación 2026-1'!I:I,"&lt;3")</f>
        <v>0</v>
      </c>
      <c r="EL389" s="76">
        <f>SUMIFS('Planificación 2026-1'!R:R,'Planificación 2026-1'!W:W,C389,'Planificación 2026-1'!F:F,"HUAURA",'Planificación 2026-1'!X:X,"&lt;&gt;VIRTUAL",'Planificación 2026-1'!I:I,"&lt;3")</f>
        <v>0</v>
      </c>
      <c r="EM389" s="76"/>
      <c r="EN389" s="76">
        <f t="shared" si="59"/>
        <v>0</v>
      </c>
      <c r="EO389" s="76">
        <f t="shared" si="60"/>
        <v>0</v>
      </c>
      <c r="EP389" s="76" t="b">
        <f t="shared" si="61"/>
        <v>1</v>
      </c>
      <c r="EQ389" s="76" t="str">
        <f t="shared" si="62"/>
        <v/>
      </c>
      <c r="ER389" s="76" t="str">
        <f t="shared" si="58"/>
        <v>PRESENCIAL</v>
      </c>
    </row>
    <row r="390" spans="1:148" hidden="1">
      <c r="A390" s="83"/>
      <c r="B390" s="119">
        <v>387</v>
      </c>
      <c r="C390" s="115" t="s">
        <v>563</v>
      </c>
      <c r="D390" s="112">
        <f>SUMIF('Planificación 2026-1'!W:W,C390,'Planificación 2026-1'!R:R)</f>
        <v>38</v>
      </c>
      <c r="E390" s="114" t="s">
        <v>173</v>
      </c>
      <c r="F390" s="115" t="s">
        <v>171</v>
      </c>
      <c r="G390" s="115" t="s">
        <v>13</v>
      </c>
      <c r="H390" s="115" t="s">
        <v>146</v>
      </c>
      <c r="I390" s="107" t="str">
        <f>IF(SUM(COUNTIFS('Planificación 2026-1'!F:F,"PRINCIPAL",'Planificación 2026-1'!W:W,C390,'Planificación 2026-1'!H:H,"AF"))&gt;0,"P01"," ")</f>
        <v xml:space="preserve"> </v>
      </c>
      <c r="J390" s="108" t="str">
        <f>IF(SUM(COUNTIFS('Planificación 2026-1'!F:F,"PRINCIPAL",'Planificación 2026-1'!W:W,C390,'Planificación 2026-1'!H:H,"EN"))&gt;0,"P02"," ")</f>
        <v xml:space="preserve"> </v>
      </c>
      <c r="K390" s="108" t="str">
        <f>IF(SUM(COUNTIFS('Planificación 2026-1'!F:F,"PRINCIPAL",'Planificación 2026-1'!W:W,C390,'Planificación 2026-1'!H:H,"IS"))&gt;0,"P03"," ")</f>
        <v xml:space="preserve"> </v>
      </c>
      <c r="L390" s="108" t="str">
        <f>IF(SUM(COUNTIFS('Planificación 2026-1'!F:F,"PRINCIPAL",'Planificación 2026-1'!W:W,C390,'Planificación 2026-1'!H:H,"PS"))&gt;0,"P04"," ")</f>
        <v xml:space="preserve"> </v>
      </c>
      <c r="M390" s="108"/>
      <c r="N390" s="108" t="str">
        <f>IF(SUM(COUNTIFS('Planificación 2026-1'!F:F,"PRINCIPAL",'Planificación 2026-1'!W:W,C390,'Planificación 2026-1'!H:H,"IN"))&gt;0,"P06"," ")</f>
        <v xml:space="preserve"> </v>
      </c>
      <c r="O390" s="108" t="str">
        <f>IF(SUM(COUNTIFS('Planificación 2026-1'!F:F,"PRINCIPAL",'Planificación 2026-1'!W:W,C390,'Planificación 2026-1'!H:H,"CA"))&gt;0,"P07"," ")</f>
        <v xml:space="preserve"> </v>
      </c>
      <c r="P390" s="108" t="str">
        <f>IF(SUM(COUNTIFS('Planificación 2026-1'!F:F,"PRINCIPAL",'Planificación 2026-1'!W:W,C390,'Planificación 2026-1'!H:H,"DE"))&gt;0,"P08"," ")</f>
        <v xml:space="preserve"> </v>
      </c>
      <c r="Q390" s="108" t="str">
        <f>IF(SUM(COUNTIFS('Planificación 2026-1'!F:F,"PRINCIPAL",'Planificación 2026-1'!W:W,C390,'Planificación 2026-1'!H:H,"OB"))&gt;0,"P09"," ")</f>
        <v xml:space="preserve"> </v>
      </c>
      <c r="R390" s="108" t="str">
        <f>IF(SUM(COUNTIFS('Planificación 2026-1'!F:F,"PRINCIPAL",'Planificación 2026-1'!W:W,C390,'Planificación 2026-1'!H:H,"MH"))&gt;0,"P31"," ")</f>
        <v xml:space="preserve"> </v>
      </c>
      <c r="S390" s="108" t="str">
        <f>IF(SUM(COUNTIFS('Planificación 2026-1'!F:F,"PRINCIPAL",'Planificación 2026-1'!W:W,C390,'Planificación 2026-1'!H:H,"IC"))&gt;0,"P32"," ")</f>
        <v xml:space="preserve"> </v>
      </c>
      <c r="T390" s="108" t="str">
        <f>IF(SUM(COUNTIFS('Planificación 2026-1'!F:F,"PRINCIPAL",'Planificación 2026-1'!W:W,C390,'Planificación 2026-1'!H:H,"AR"))&gt;0,"P34"," ")</f>
        <v xml:space="preserve"> </v>
      </c>
      <c r="U390" s="108" t="str">
        <f>IF(SUM(COUNTIFS('Planificación 2026-1'!F:F,"PRINCIPAL",'Planificación 2026-1'!W:W,C390,'Planificación 2026-1'!H:H,"T1"))&gt;0,"P35"," ")</f>
        <v xml:space="preserve"> </v>
      </c>
      <c r="V390" s="108" t="str">
        <f>IF(SUM(COUNTIFS('Planificación 2026-1'!F:F,"PRINCIPAL",'Planificación 2026-1'!W:W,C390,'Planificación 2026-1'!H:H,"T3"))&gt;0,"P36"," ")</f>
        <v xml:space="preserve"> </v>
      </c>
      <c r="W390" s="108" t="str">
        <f>IF(SUM(COUNTIFS('Planificación 2026-1'!F:F,"PRINCIPAL",'Planificación 2026-1'!W:W,C390,'Planificación 2026-1'!H:H,"T2"))&gt;0,"P37"," ")</f>
        <v xml:space="preserve"> </v>
      </c>
      <c r="X390" s="108" t="str">
        <f>IF(SUM(COUNTIFS('Planificación 2026-1'!F:F,"PRINCIPAL",'Planificación 2026-1'!W:W,C390,'Planificación 2026-1'!H:H,"AE"))&gt;0,"P38"," ")</f>
        <v xml:space="preserve"> </v>
      </c>
      <c r="Y390" s="108" t="str">
        <f>IF(SUM(COUNTIFS('Planificación 2026-1'!F:F,"PRINCIPAL",'Planificación 2026-1'!W:W,C390,'Planificación 2026-1'!H:H,"T4"))&gt;0,"P55"," ")</f>
        <v xml:space="preserve"> </v>
      </c>
      <c r="Z390" s="108" t="str">
        <f>IF(SUM(COUNTIFS('Planificación 2026-1'!F:F,"FILIAL",'Planificación 2026-1'!W:W,C390,'Planificación 2026-1'!H:H,"AF"))&gt;0," P01"," ")</f>
        <v xml:space="preserve"> </v>
      </c>
      <c r="AA390" s="108" t="str">
        <f>IF(SUM(COUNTIFS('Planificación 2026-1'!F:F,"FILIAL",'Planificación 2026-1'!W:W,C390,'Planificación 2026-1'!H:H,"EN"))&gt;0,"P02"," ")</f>
        <v xml:space="preserve"> </v>
      </c>
      <c r="AB390" s="108" t="str">
        <f>IF(SUM(COUNTIFS('Planificación 2026-1'!F:F,"FILIAL",'Planificación 2026-1'!W:W,C390,'Planificación 2026-1'!H:H,"IS"))&gt;0,"P03"," ")</f>
        <v xml:space="preserve"> </v>
      </c>
      <c r="AC390" s="108" t="str">
        <f>IF(SUM(COUNTIFS('Planificación 2026-1'!F:F,"FILIAL",'Planificación 2026-1'!W:W,C390,'Planificación 2026-1'!H:H,"PS"))&gt;0,"P04"," ")</f>
        <v xml:space="preserve"> </v>
      </c>
      <c r="AD390" s="108"/>
      <c r="AE390" s="108" t="str">
        <f>IF(SUM(COUNTIFS('Planificación 2026-1'!F:F,"FILIAL",'Planificación 2026-1'!W:W,C390,'Planificación 2026-1'!H:H,"IN"))&gt;0,"P06"," ")</f>
        <v>P06</v>
      </c>
      <c r="AF390" s="108" t="str">
        <f>IF(SUM(COUNTIFS('Planificación 2026-1'!F:F,"FILIAL",'Planificación 2026-1'!W:W,C390,'Planificación 2026-1'!H:H,"CA"))&gt;0,"P07"," ")</f>
        <v>P07</v>
      </c>
      <c r="AG390" s="108" t="str">
        <f>IF(SUM(COUNTIFS('Planificación 2026-1'!F:F,"FILIAL",'Planificación 2026-1'!W:W,C390,'Planificación 2026-1'!H:H,"DE"))&gt;0,"P08"," ")</f>
        <v>P08</v>
      </c>
      <c r="AH390" s="108" t="str">
        <f>IF(SUM(COUNTIFS('Planificación 2026-1'!F:F,"FILIAL",'Planificación 2026-1'!W:W,C390,'Planificación 2026-1'!H:H,"OB"))&gt;0,"P09"," ")</f>
        <v xml:space="preserve"> </v>
      </c>
      <c r="AI390" s="108" t="str">
        <f>IF(SUM(COUNTIFS('Planificación 2026-1'!F:F,"FILIAL",'Planificación 2026-1'!W:W,C390,'Planificación 2026-1'!H:H,"MH"))&gt;0,"P31"," ")</f>
        <v xml:space="preserve"> </v>
      </c>
      <c r="AJ390" s="108" t="str">
        <f>IF(SUM(COUNTIFS('Planificación 2026-1'!F:F,"FILIAL",'Planificación 2026-1'!W:W,C390,'Planificación 2026-1'!H:H,"IC"))&gt;0,"P32"," ")</f>
        <v>P32</v>
      </c>
      <c r="AK390" s="108" t="str">
        <f>IF(SUM(COUNTIFS('Planificación 2026-1'!F:F,"FILIAL",'Planificación 2026-1'!W:W,C390,'Planificación 2026-1'!H:H,"AR"))&gt;0,"P34"," ")</f>
        <v xml:space="preserve"> </v>
      </c>
      <c r="AL390" s="108" t="str">
        <f>IF(SUM(COUNTIFS('Planificación 2026-1'!F:F,"FILIAL",'Planificación 2026-1'!W:W,C390,'Planificación 2026-1'!H:H,"T1"))&gt;0,"P35"," ")</f>
        <v xml:space="preserve"> </v>
      </c>
      <c r="AM390" s="108" t="str">
        <f>IF(SUM(COUNTIFS('Planificación 2026-1'!F:F,"FILIAL",'Planificación 2026-1'!W:W,C390,'Planificación 2026-1'!H:H,"T3"))&gt;0,"P36"," ")</f>
        <v xml:space="preserve"> </v>
      </c>
      <c r="AN390" s="108" t="str">
        <f>IF(SUM(COUNTIFS('Planificación 2026-1'!F:F,"FILIAL",'Planificación 2026-1'!W:W,C390,'Planificación 2026-1'!H:H,"T2"))&gt;0,"P37"," ")</f>
        <v xml:space="preserve"> </v>
      </c>
      <c r="AO390" s="108" t="str">
        <f>IF(SUM(COUNTIFS('Planificación 2026-1'!F:F,"FILIAL",'Planificación 2026-1'!W:W,C390,'Planificación 2026-1'!H:H,"AE"))&gt;0,"P38"," ")</f>
        <v xml:space="preserve"> </v>
      </c>
      <c r="AP390" s="108" t="str">
        <f>IF(SUM(COUNTIFS('Planificación 2026-1'!F:F,"FILIAL",'Planificación 2026-1'!W:W,C390,'Planificación 2026-1'!H:H,"T4"))&gt;0,"P55"," ")</f>
        <v xml:space="preserve"> </v>
      </c>
      <c r="AQ390" s="108" t="str">
        <f>IF(SUM(COUNTIFS('Planificación 2026-1'!F:F,"SUNAMPE",'Planificación 2026-1'!W:W,C390,'Planificación 2026-1'!H:H,"AF"))&gt;0," P01"," ")</f>
        <v xml:space="preserve"> </v>
      </c>
      <c r="AR390" s="108" t="str">
        <f>IF(SUM(COUNTIFS('Planificación 2026-1'!F:F,"SUNAMPE",'Planificación 2026-1'!W:W,C390,'Planificación 2026-1'!H:H,"EN"))&gt;0,"P02"," ")</f>
        <v xml:space="preserve"> </v>
      </c>
      <c r="AS390" s="108" t="str">
        <f>IF(SUM(COUNTIFS('Planificación 2026-1'!F:F,"SUNAMPE",'Planificación 2026-1'!W:W,C390,'Planificación 2026-1'!H:H,"IS"))&gt;0,"P03"," ")</f>
        <v xml:space="preserve"> </v>
      </c>
      <c r="AT390" s="108" t="str">
        <f>IF(SUM(COUNTIFS('Planificación 2026-1'!F:F,"SUNAMPE",'Planificación 2026-1'!W:W,C390,'Planificación 2026-1'!H:H,"PS"))&gt;0,"P04"," ")</f>
        <v xml:space="preserve"> </v>
      </c>
      <c r="AU390" s="108"/>
      <c r="AV390" s="108" t="str">
        <f>IF(SUM(COUNTIFS('Planificación 2026-1'!F:F,"SUNAMPE",'Planificación 2026-1'!W:W,C390,'Planificación 2026-1'!H:H,"IN"))&gt;0,"P06"," ")</f>
        <v xml:space="preserve"> </v>
      </c>
      <c r="AW390" s="108" t="str">
        <f>IF(SUM(COUNTIFS('Planificación 2026-1'!F:F,"SUNAMPE",'Planificación 2026-1'!W:W,C390,'Planificación 2026-1'!H:H,"CA"))&gt;0,"P07"," ")</f>
        <v xml:space="preserve"> </v>
      </c>
      <c r="AX390" s="108" t="str">
        <f>IF(SUM(COUNTIFS('Planificación 2026-1'!F:F,"SUNAMPE",'Planificación 2026-1'!W:W,C390,'Planificación 2026-1'!H:H,"DE"))&gt;0,"P08"," ")</f>
        <v xml:space="preserve"> </v>
      </c>
      <c r="AY390" s="108" t="str">
        <f>IF(SUM(COUNTIFS('Planificación 2026-1'!F:F,"SUNAMPE",'Planificación 2026-1'!W:W,C390,'Planificación 2026-1'!H:H,"OB"))&gt;0,"P09"," ")</f>
        <v xml:space="preserve"> </v>
      </c>
      <c r="AZ390" s="108" t="str">
        <f>IF(SUM(COUNTIFS('Planificación 2026-1'!F:F,"SUNAMPE",'Planificación 2026-1'!W:W,C390,'Planificación 2026-1'!H:H,"MH"))&gt;0,"P31"," ")</f>
        <v xml:space="preserve"> </v>
      </c>
      <c r="BA390" s="108" t="str">
        <f>IF(SUM(COUNTIFS('Planificación 2026-1'!F:F,"SUNAMPE",'Planificación 2026-1'!W:W,C390,'Planificación 2026-1'!H:H,"IC"))&gt;0,"P32"," ")</f>
        <v xml:space="preserve"> </v>
      </c>
      <c r="BB390" s="108" t="str">
        <f>IF(SUM(COUNTIFS('Planificación 2026-1'!F:F,"SUNAMPE",'Planificación 2026-1'!W:W,C390,'Planificación 2026-1'!H:H,"AR"))&gt;0,"P34"," ")</f>
        <v xml:space="preserve"> </v>
      </c>
      <c r="BC390" s="108" t="str">
        <f>IF(SUM(COUNTIFS('Planificación 2026-1'!F:F,"SUNAMPE",'Planificación 2026-1'!W:W,C390,'Planificación 2026-1'!H:H,"T1"))&gt;0,"P35"," ")</f>
        <v xml:space="preserve"> </v>
      </c>
      <c r="BD390" s="108" t="str">
        <f>IF(SUM(COUNTIFS('Planificación 2026-1'!F:F,"SUNAMPE",'Planificación 2026-1'!W:W,C390,'Planificación 2026-1'!H:H,"T3"))&gt;0,"P36"," ")</f>
        <v xml:space="preserve"> </v>
      </c>
      <c r="BE390" s="108" t="str">
        <f>IF(SUM(COUNTIFS('Planificación 2026-1'!F:F,"SUNAMPE",'Planificación 2026-1'!W:W,C390,'Planificación 2026-1'!H:H,"T2"))&gt;0,"P37"," ")</f>
        <v xml:space="preserve"> </v>
      </c>
      <c r="BF390" s="108" t="str">
        <f>IF(SUM(COUNTIFS('Planificación 2026-1'!F:F,"SUNAMPE",'Planificación 2026-1'!W:W,C390,'Planificación 2026-1'!H:H,"AE"))&gt;0,"P38"," ")</f>
        <v xml:space="preserve"> </v>
      </c>
      <c r="BG390" s="108" t="str">
        <f>IF(SUM(COUNTIFS('Planificación 2026-1'!F:F,"SUNAMPE",'Planificación 2026-1'!W:W,C390,'Planificación 2026-1'!H:H,"T4"))&gt;0,"P55"," ")</f>
        <v xml:space="preserve"> </v>
      </c>
      <c r="BH390" s="108" t="str">
        <f>IF(SUM(COUNTIFS('Planificación 2026-1'!F:F,"HUAURA",'Planificación 2026-1'!W:W,C390,'Planificación 2026-1'!H:H,"AF"))&gt;0," P01"," ")</f>
        <v xml:space="preserve"> </v>
      </c>
      <c r="BI390" s="108" t="str">
        <f>IF(SUM(COUNTIFS('Planificación 2026-1'!F:F,"HUAURA",'Planificación 2026-1'!W:W,C390,'Planificación 2026-1'!H:H,"EN"))&gt;0,"P02"," ")</f>
        <v xml:space="preserve"> </v>
      </c>
      <c r="BJ390" s="108" t="str">
        <f>IF(SUM(COUNTIFS('Planificación 2026-1'!F:F,"HUAURA",'Planificación 2026-1'!W:W,C390,'Planificación 2026-1'!H:H,"IS"))&gt;0,"P03"," ")</f>
        <v xml:space="preserve"> </v>
      </c>
      <c r="BK390" s="108" t="str">
        <f>IF(SUM(COUNTIFS('Planificación 2026-1'!F:F,"HUAURA",'Planificación 2026-1'!W:W,C390,'Planificación 2026-1'!H:H,"PS"))&gt;0,"P04"," ")</f>
        <v xml:space="preserve"> </v>
      </c>
      <c r="BL390" s="108"/>
      <c r="BM390" s="108" t="str">
        <f>IF(SUM(COUNTIFS('Planificación 2026-1'!F:F,"HUAURA",'Planificación 2026-1'!W:W,C390,'Planificación 2026-1'!H:H,"IN"))&gt;0,"P06"," ")</f>
        <v xml:space="preserve"> </v>
      </c>
      <c r="BN390" s="108" t="str">
        <f>IF(SUM(COUNTIFS('Planificación 2026-1'!F:F,"HUAURA",'Planificación 2026-1'!W:W,C390,'Planificación 2026-1'!H:H,"CA"))&gt;0,"P07"," ")</f>
        <v xml:space="preserve"> </v>
      </c>
      <c r="BO390" s="108" t="str">
        <f>IF(SUM(COUNTIFS('Planificación 2026-1'!F:F,"HUAURA",'Planificación 2026-1'!W:W,C390,'Planificación 2026-1'!H:H,"DE"))&gt;0,"P08"," ")</f>
        <v xml:space="preserve"> </v>
      </c>
      <c r="BP390" s="108" t="str">
        <f>IF(SUM(COUNTIFS('Planificación 2026-1'!F:F,"HUAURA",'Planificación 2026-1'!W:W,C390,'Planificación 2026-1'!H:H,"OB"))&gt;0,"P09"," ")</f>
        <v xml:space="preserve"> </v>
      </c>
      <c r="BQ390" s="108" t="str">
        <f>IF(SUM(COUNTIFS('Planificación 2026-1'!F:F,"HUAURA",'Planificación 2026-1'!W:W,C390,'Planificación 2026-1'!H:H,"MH"))&gt;0,"P31"," ")</f>
        <v xml:space="preserve"> </v>
      </c>
      <c r="BR390" s="108" t="str">
        <f>IF(SUM(COUNTIFS('Planificación 2026-1'!F:F,"HUAURA",'Planificación 2026-1'!W:W,C390,'Planificación 2026-1'!H:H,"IC"))&gt;0,"P32"," ")</f>
        <v xml:space="preserve"> </v>
      </c>
      <c r="BS390" s="108" t="str">
        <f>IF(SUM(COUNTIFS('Planificación 2026-1'!F:F,"HUAURA",'Planificación 2026-1'!W:W,C390,'Planificación 2026-1'!H:H,"AR"))&gt;0,"P34"," ")</f>
        <v xml:space="preserve"> </v>
      </c>
      <c r="BT390" s="108" t="str">
        <f>IF(SUM(COUNTIFS('Planificación 2026-1'!F:F,"HUAURA",'Planificación 2026-1'!W:W,C390,'Planificación 2026-1'!H:H,"T1"))&gt;0,"P35"," ")</f>
        <v xml:space="preserve"> </v>
      </c>
      <c r="BU390" s="108" t="str">
        <f>IF(SUM(COUNTIFS('Planificación 2026-1'!F:F,"HUAURA",'Planificación 2026-1'!W:W,C390,'Planificación 2026-1'!H:H,"T3"))&gt;0,"P36"," ")</f>
        <v xml:space="preserve"> </v>
      </c>
      <c r="BV390" s="108" t="str">
        <f>IF(SUM(COUNTIFS('Planificación 2026-1'!F:F,"HUAURA",'Planificación 2026-1'!W:W,C390,'Planificación 2026-1'!H:H,"T2"))&gt;0,"P37"," ")</f>
        <v xml:space="preserve"> </v>
      </c>
      <c r="BW390" s="108" t="str">
        <f>IF(SUM(COUNTIFS('Planificación 2026-1'!F:F,"HUAURA",'Planificación 2026-1'!W:W,C390,'Planificación 2026-1'!H:H,"AE"))&gt;0,"P38"," ")</f>
        <v xml:space="preserve"> </v>
      </c>
      <c r="BX390" s="108" t="str">
        <f>IF(SUM(COUNTIFS('Planificación 2026-1'!F:F,"HUAURA",'Planificación 2026-1'!W:W,C390,'Planificación 2026-1'!H:H,"T4"))&gt;0,"P55"," ")</f>
        <v xml:space="preserve"> </v>
      </c>
      <c r="BY390" s="109">
        <f>SUMIFS('Planificación 2026-1'!R:R,'Planificación 2026-1'!W:W,C390,'Planificación 2026-1'!H:H,"AF",'Planificación 2026-1'!I:I,"&gt;2")</f>
        <v>0</v>
      </c>
      <c r="BZ390" s="109">
        <f>SUMIFS('Planificación 2026-1'!R:R,'Planificación 2026-1'!W:W,C390,'Planificación 2026-1'!H:H,"EN",'Planificación 2026-1'!I:I,"&gt;2")</f>
        <v>0</v>
      </c>
      <c r="CA390" s="109">
        <f>SUMIFS('Planificación 2026-1'!R:R,'Planificación 2026-1'!W:W,C390,'Planificación 2026-1'!H:H,"IS",'Planificación 2026-1'!I:I,"&gt;2")</f>
        <v>0</v>
      </c>
      <c r="CB390" s="109">
        <f>SUMIFS('Planificación 2026-1'!R:R,'Planificación 2026-1'!W:W,C390,'Planificación 2026-1'!H:H,"PS",'Planificación 2026-1'!I:I,"&gt;2")</f>
        <v>0</v>
      </c>
      <c r="CC390" s="109">
        <f>SUMIFS('Planificación 2026-1'!R:R,'Planificación 2026-1'!W:W,C390,'Planificación 2026-1'!H:H,"IN",'Planificación 2026-1'!I:I,"&gt;2")</f>
        <v>0</v>
      </c>
      <c r="CD390" s="109">
        <f>SUMIFS('Planificación 2026-1'!R:R,'Planificación 2026-1'!W:W,C390,'Planificación 2026-1'!H:H,"CA",'Planificación 2026-1'!I:I,"&gt;2")</f>
        <v>0</v>
      </c>
      <c r="CE390" s="109">
        <f>SUMIFS('Planificación 2026-1'!R:R,'Planificación 2026-1'!W:W,C390,'Planificación 2026-1'!H:H,"DE",'Planificación 2026-1'!I:I,"&gt;2")</f>
        <v>0</v>
      </c>
      <c r="CF390" s="109">
        <f>SUMIFS('Planificación 2026-1'!R:R,'Planificación 2026-1'!W:W,C390,'Planificación 2026-1'!H:H,"OB",'Planificación 2026-1'!I:I,"&gt;2")</f>
        <v>0</v>
      </c>
      <c r="CG390" s="109">
        <f>SUMIFS('Planificación 2026-1'!R:R,'Planificación 2026-1'!W:W,C390,'Planificación 2026-1'!H:H,"MH",'Planificación 2026-1'!I:I,"&gt;2")</f>
        <v>0</v>
      </c>
      <c r="CH390" s="109">
        <f>SUMIFS('Planificación 2026-1'!R:R,'Planificación 2026-1'!W:W,C390,'Planificación 2026-1'!H:H,"IC",'Planificación 2026-1'!I:I,"&gt;2")</f>
        <v>0</v>
      </c>
      <c r="CI390" s="109">
        <f>SUMIFS('Planificación 2026-1'!R:R,'Planificación 2026-1'!W:W,C390,'Planificación 2026-1'!H:H,"AR",'Planificación 2026-1'!I:I,"&gt;2")</f>
        <v>0</v>
      </c>
      <c r="CJ390" s="109">
        <f>SUMIFS('Planificación 2026-1'!R:R,'Planificación 2026-1'!W:W,C390,'Planificación 2026-1'!H:H,"T1",'Planificación 2026-1'!I:I,"&gt;2")</f>
        <v>0</v>
      </c>
      <c r="CK390" s="109">
        <f>SUMIFS('Planificación 2026-1'!R:R,'Planificación 2026-1'!W:W,C390,'Planificación 2026-1'!H:H,"T3",'Planificación 2026-1'!I:I,"&gt;2")</f>
        <v>0</v>
      </c>
      <c r="CL390" s="109">
        <f>SUMIFS('Planificación 2026-1'!R:R,'Planificación 2026-1'!W:W,C390,'Planificación 2026-1'!H:H,"T2",'Planificación 2026-1'!I:I,"&gt;2")</f>
        <v>0</v>
      </c>
      <c r="CM390" s="109">
        <f>SUMIFS('Planificación 2026-1'!R:R,'Planificación 2026-1'!W:W,C390,'Planificación 2026-1'!H:H,"AE",'Planificación 2026-1'!I:I,"&gt;2")</f>
        <v>0</v>
      </c>
      <c r="CN390" s="109">
        <f>SUMIFS('Planificación 2026-1'!R:R,'Planificación 2026-1'!W:W,C390,'Planificación 2026-1'!H:H,"T4",'Planificación 2026-1'!I:I,"&gt;2")</f>
        <v>0</v>
      </c>
      <c r="CO390" s="109">
        <f>SUMIFS('Planificación 2026-1'!R:R,'Planificación 2026-1'!W:W,C390,'Planificación 2026-1'!H:H,"AF",'Planificación 2026-1'!I:I,"&lt;3")</f>
        <v>0</v>
      </c>
      <c r="CP390" s="109">
        <f>SUMIFS('Planificación 2026-1'!R:R,'Planificación 2026-1'!W:W,C390,'Planificación 2026-1'!H:H,"EN",'Planificación 2026-1'!I:I,"&lt;3")</f>
        <v>0</v>
      </c>
      <c r="CQ390" s="109">
        <f>SUMIFS('Planificación 2026-1'!R:R,'Planificación 2026-1'!W:W,C390,'Planificación 2026-1'!H:H,"IS",'Planificación 2026-1'!I:I,"&lt;3")</f>
        <v>0</v>
      </c>
      <c r="CR390" s="109">
        <f>SUMIFS('Planificación 2026-1'!R:R,'Planificación 2026-1'!W:W,C390,'Planificación 2026-1'!H:H,"PS",'Planificación 2026-1'!I:I,"&lt;3")</f>
        <v>0</v>
      </c>
      <c r="CS390" s="109">
        <f>SUMIFS('Planificación 2026-1'!R:R,'Planificación 2026-1'!W:W,C390,'Planificación 2026-1'!H:H,"IN",'Planificación 2026-1'!I:I,"&lt;3")</f>
        <v>4</v>
      </c>
      <c r="CT390" s="109">
        <f>SUMIFS('Planificación 2026-1'!R:R,'Planificación 2026-1'!W:W,C390,'Planificación 2026-1'!H:H,"CA",'Planificación 2026-1'!I:I,"&lt;3")</f>
        <v>5</v>
      </c>
      <c r="CU390" s="109">
        <f>SUMIFS('Planificación 2026-1'!R:R,'Planificación 2026-1'!W:W,C390,'Planificación 2026-1'!H:H,"DE",'Planificación 2026-1'!I:I,"&lt;3")</f>
        <v>15</v>
      </c>
      <c r="CV390" s="109">
        <f>SUMIFS('Planificación 2026-1'!R:R,'Planificación 2026-1'!W:W,C390,'Planificación 2026-1'!H:H,"OB",'Planificación 2026-1'!I:I,"&lt;3")</f>
        <v>0</v>
      </c>
      <c r="CW390" s="109">
        <f>SUMIFS('Planificación 2026-1'!R:R,'Planificación 2026-1'!W:W,C390,'Planificación 2026-1'!H:H,"MH",'Planificación 2026-1'!I:I,"&lt;3")</f>
        <v>0</v>
      </c>
      <c r="CX390" s="109">
        <f>SUMIFS('Planificación 2026-1'!R:R,'Planificación 2026-1'!W:W,C390,'Planificación 2026-1'!H:H,"IC",'Planificación 2026-1'!I:I,"&lt;3")</f>
        <v>14</v>
      </c>
      <c r="CY390" s="109">
        <f>SUMIFS('Planificación 2026-1'!R:R,'Planificación 2026-1'!W:W,C390,'Planificación 2026-1'!H:H,"AR",'Planificación 2026-1'!I:I,"&lt;3")</f>
        <v>0</v>
      </c>
      <c r="CZ390" s="109">
        <f>SUMIFS('Planificación 2026-1'!R:R,'Planificación 2026-1'!W:W,C390,'Planificación 2026-1'!H:H,"T1",'Planificación 2026-1'!I:I,"&lt;3")</f>
        <v>0</v>
      </c>
      <c r="DA390" s="109">
        <f>SUMIFS('Planificación 2026-1'!R:R,'Planificación 2026-1'!W:W,C390,'Planificación 2026-1'!H:H,"T3",'Planificación 2026-1'!I:I,"&lt;3")</f>
        <v>0</v>
      </c>
      <c r="DB390" s="109">
        <f>SUMIFS('Planificación 2026-1'!R:R,'Planificación 2026-1'!W:W,C390,'Planificación 2026-1'!H:H,"T2",'Planificación 2026-1'!I:I,"&lt;3")</f>
        <v>0</v>
      </c>
      <c r="DC390" s="109">
        <f>SUMIFS('Planificación 2026-1'!R:R,'Planificación 2026-1'!W:W,C390,'Planificación 2026-1'!H:H,"AE",'Planificación 2026-1'!I:I,"&lt;3")</f>
        <v>0</v>
      </c>
      <c r="DD390" s="109">
        <f>SUMIFS('Planificación 2026-1'!R:R,'Planificación 2026-1'!W:W,C390,'Planificación 2026-1'!H:H,"T4",'Planificación 2026-1'!I:I,"&lt;3")</f>
        <v>0</v>
      </c>
      <c r="DE390" s="108" t="str">
        <f t="shared" ref="DE390:DE453" si="63">TRIM(CONCATENATE(I390,J390,K390,L390,M390,N390,O390,P390,Q390,R390,S390,T390,U390,V390,W390,X390,Y390))</f>
        <v/>
      </c>
      <c r="DF390" s="41">
        <f>IF(C390="","",SUMIFS('Planificación 2026-1'!R:R,'Planificación 2026-1'!W:W,C390,'Planificación 2026-1'!F:F,"PRINCIPAL",'Planificación 2026-1'!X:X,"VIRTUAL"))</f>
        <v>0</v>
      </c>
      <c r="DG390" s="41">
        <f>IF(C390="","",SUMIFS('Planificación 2026-1'!R:R,'Planificación 2026-1'!W:W,C390,'Planificación 2026-1'!F:F,"PRINCIPAL",'Planificación 2026-1'!X:X,"PRESENCIAL"))</f>
        <v>0</v>
      </c>
      <c r="DH390" s="41">
        <f>IF(C390="","",SUMIFS('Planificación 2026-1'!R:R,'Planificación 2026-1'!W:W,C390,'Planificación 2026-1'!F:F,"PRINCIPAL",'Planificación 2026-1'!X:X,"HIBRIDO PRESENCIAL"))</f>
        <v>0</v>
      </c>
      <c r="DI390" s="108" t="str">
        <f t="shared" ref="DI390:DI453" si="64">TRIM(CONCATENATE(Z390,AA390,AB390,AC390,AD390,AE390,AF390,AG390,AH390,AI390,AJ390,AK390,AL390,AM390,AN390,AO390,AP390))</f>
        <v>P06P07P08 P32</v>
      </c>
      <c r="DJ390" s="108">
        <f>IF(C390="","",SUMIFS('Planificación 2026-1'!R:R,'Planificación 2026-1'!W:W,C390,'Planificación 2026-1'!F:F,"FILIAL",'Planificación 2026-1'!X:X,"VIRTUAL"))</f>
        <v>10</v>
      </c>
      <c r="DK390" s="110">
        <f>IF(C390="","",SUMIFS('Planificación 2026-1'!R:R,'Planificación 2026-1'!W:W,C390,'Planificación 2026-1'!F:F,"FILIAL",'Planificación 2026-1'!X:X,"PRESENCIAL"))</f>
        <v>19</v>
      </c>
      <c r="DL390" s="61">
        <f>IF(C390="","",SUMIFS('Planificación 2026-1'!R:R,'Planificación 2026-1'!W:W,C390,'Planificación 2026-1'!F:F,"FILIAL",'Planificación 2026-1'!X:X,"HIBRIDO PRESENCIAL"))</f>
        <v>0</v>
      </c>
      <c r="DM390" s="111" t="str">
        <f t="shared" ref="DM390:DM453" si="65">TRIM(CONCATENATE(AQ390,AR390,AS390,AT390,AU390,AV390,AW390,AX390,AY390,AZ390,BA390,BB390,BC390,BD390,BE390,BF390,BG390))</f>
        <v/>
      </c>
      <c r="DN390" s="108">
        <f>IF(C390="","",SUMIFS('Planificación 2026-1'!R:R,'Planificación 2026-1'!W:W,C390,'Planificación 2026-1'!F:F,"SUNAMPE",'Planificación 2026-1'!X:X,"VIRTUAL"))</f>
        <v>0</v>
      </c>
      <c r="DO390" s="61">
        <f>IF(C390="","",SUMIFS('Planificación 2026-1'!R:R,'Planificación 2026-1'!W:W,C390,'Planificación 2026-1'!F:F,"SUNAMPE",'Planificación 2026-1'!X:X,"PRESENCIAL"))</f>
        <v>0</v>
      </c>
      <c r="DP390" s="111" t="str">
        <f t="shared" ref="DP390:DP453" si="66">TRIM(CONCATENATE(BH390,BI390,BJ390,BK390,BL390,BM390,BN390,BO390,BP390,BQ390,BR390,BS390,BT390,BU390,BV390,BW390,BX390))</f>
        <v/>
      </c>
      <c r="DQ390" s="108">
        <f>IF(C390="","",SUMIFS('Planificación 2026-1'!R:R,'Planificación 2026-1'!W:W,C390,'Planificación 2026-1'!F:F,"HUAURA",'Planificación 2026-1'!X:X,"VIRTUAL"))</f>
        <v>0</v>
      </c>
      <c r="DR390" s="61">
        <f>IF(C390="","",SUMIFS('Planificación 2026-1'!R:R,'Planificación 2026-1'!W:W,C390,'Planificación 2026-1'!F:F,"HUAURA",'Planificación 2026-1'!X:X,"PRESENCIAL"))</f>
        <v>0</v>
      </c>
      <c r="DS390" s="76">
        <f>SUMIFS('Planificación 2026-1'!R:R,'Planificación 2026-1'!W:W,C390,'Planificación 2026-1'!F:F,"PRINCIPAL",'Planificación 2026-1'!X:X,"VIRTUAL",'Planificación 2026-1'!I:I,"&gt;2")</f>
        <v>0</v>
      </c>
      <c r="DT390" s="76">
        <f>SUMIFS('Planificación 2026-1'!R:R,'Planificación 2026-1'!W:W,C390,'Planificación 2026-1'!F:F,"PRINCIPAL",'Planificación 2026-1'!X:X,"&lt;&gt;VIRTUAL",'Planificación 2026-1'!I:I,"&gt;2")</f>
        <v>0</v>
      </c>
      <c r="DU390" s="76">
        <f>SUMIFS('Planificación 2026-1'!R:R,'Planificación 2026-1'!W:W,C390,'Planificación 2026-1'!F:F,"SUNAMPE",'Planificación 2026-1'!X:X,"VIRTUAL",'Planificación 2026-1'!I:I,"&gt;2")</f>
        <v>0</v>
      </c>
      <c r="DV390" s="76">
        <f>SUMIFS('Planificación 2026-1'!R:R,'Planificación 2026-1'!W:W,C390,'Planificación 2026-1'!F:F,"SUNAMPE",'Planificación 2026-1'!X:X,"&lt;&gt;VIRTUAL",'Planificación 2026-1'!I:I,"&gt;2")</f>
        <v>0</v>
      </c>
      <c r="DW390" s="76">
        <f>SUMIFS('Planificación 2026-1'!R:R,'Planificación 2026-1'!W:W,C390,'Planificación 2026-1'!F:F,"FILIAL",'Planificación 2026-1'!X:X,"VIRTUAL",'Planificación 2026-1'!I:I,"&gt;2")</f>
        <v>0</v>
      </c>
      <c r="DX390" s="76">
        <f>SUMIFS('Planificación 2026-1'!R:R,'Planificación 2026-1'!W:W,C390,'Planificación 2026-1'!F:F,"FILIAL",'Planificación 2026-1'!X:X,"&lt;&gt;VIRTUAL",'Planificación 2026-1'!I:I,"&gt;2")</f>
        <v>0</v>
      </c>
      <c r="DY390" s="76">
        <f>SUMIFS('Planificación 2026-1'!R:R,'Planificación 2026-1'!W:W,C390,'Planificación 2026-1'!F:F,"PORUMA",'Planificación 2026-1'!X:X,"VIRTUAL",'Planificación 2026-1'!I:I,"&gt;2")</f>
        <v>0</v>
      </c>
      <c r="DZ390" s="76">
        <f>SUMIFS('Planificación 2026-1'!R:R,'Planificación 2026-1'!W:W,C390,'Planificación 2026-1'!F:F,"PORUMA",'Planificación 2026-1'!X:X,"&lt;&gt;VIRTUAL",'Planificación 2026-1'!I:I,"&gt;2")</f>
        <v>0</v>
      </c>
      <c r="EA390" s="76">
        <f>SUMIFS('Planificación 2026-1'!R:R,'Planificación 2026-1'!W:W,C390,'Planificación 2026-1'!F:F,"HUAURA",'Planificación 2026-1'!X:X,"VIRTUAL",'Planificación 2026-1'!I:I,"&gt;2")</f>
        <v>0</v>
      </c>
      <c r="EB390" s="76">
        <f>SUMIFS('Planificación 2026-1'!R:R,'Planificación 2026-1'!W:W,C390,'Planificación 2026-1'!F:F,"HUAURA",'Planificación 2026-1'!X:X,"&lt;&gt;VIRTUAL",'Planificación 2026-1'!I:I,"&gt;2")</f>
        <v>0</v>
      </c>
      <c r="EC390" s="76">
        <f>SUMIFS('Planificación 2026-1'!R:R,'Planificación 2026-1'!W:W,C390,'Planificación 2026-1'!F:F,"PRINCIPAL",'Planificación 2026-1'!X:X,"VIRTUAL",'Planificación 2026-1'!I:I,"&lt;3")</f>
        <v>0</v>
      </c>
      <c r="ED390" s="76">
        <f>SUMIFS('Planificación 2026-1'!R:R,'Planificación 2026-1'!W:W,C390,'Planificación 2026-1'!F:F,"PRINCIPAL",'Planificación 2026-1'!X:X,"&lt;&gt;VIRTUAL",'Planificación 2026-1'!I:I,"&lt;3")</f>
        <v>0</v>
      </c>
      <c r="EE390" s="76">
        <f>SUMIFS('Planificación 2026-1'!R:R,'Planificación 2026-1'!W:W,C390,'Planificación 2026-1'!F:F,"SUNAMPE",'Planificación 2026-1'!X:X,"VIRTUAL",'Planificación 2026-1'!I:I,"&lt;3")</f>
        <v>0</v>
      </c>
      <c r="EF390" s="76">
        <f>SUMIFS('Planificación 2026-1'!R:R,'Planificación 2026-1'!W:W,C390,'Planificación 2026-1'!F:F,"SUNAMPE",'Planificación 2026-1'!X:X,"&lt;&gt;VIRTUAL",'Planificación 2026-1'!I:I,"&lt;3")</f>
        <v>0</v>
      </c>
      <c r="EG390" s="76">
        <f>SUMIFS('Planificación 2026-1'!R:R,'Planificación 2026-1'!W:W,C390,'Planificación 2026-1'!F:F,"FILIAL",'Planificación 2026-1'!X:X,"VIRTUAL",'Planificación 2026-1'!I:I,"&lt;3")</f>
        <v>10</v>
      </c>
      <c r="EH390" s="76">
        <f>SUMIFS('Planificación 2026-1'!R:R,'Planificación 2026-1'!W:W,C390,'Planificación 2026-1'!F:F,"FILIAL",'Planificación 2026-1'!X:X,"&lt;&gt;VIRTUAL",'Planificación 2026-1'!I:I,"&lt;3")</f>
        <v>28</v>
      </c>
      <c r="EI390" s="76">
        <f>SUMIFS('Planificación 2026-1'!R:R,'Planificación 2026-1'!W:W,C390,'Planificación 2026-1'!F:F,"PORUMA",'Planificación 2026-1'!X:X,"VIRTUAL",'Planificación 2026-1'!I:I,"&lt;3")</f>
        <v>0</v>
      </c>
      <c r="EJ390" s="76">
        <f>SUMIFS('Planificación 2026-1'!R:R,'Planificación 2026-1'!W:W,C390,'Planificación 2026-1'!F:F,"PORUMA",'Planificación 2026-1'!X:X,"&lt;&gt;VIRTUAL",'Planificación 2026-1'!I:I,"&lt;3")</f>
        <v>0</v>
      </c>
      <c r="EK390" s="76">
        <f>SUMIFS('Planificación 2026-1'!R:R,'Planificación 2026-1'!W:W,C390,'Planificación 2026-1'!F:F,"HUAURA",'Planificación 2026-1'!X:X,"VIRTUAL",'Planificación 2026-1'!I:I,"&lt;3")</f>
        <v>0</v>
      </c>
      <c r="EL390" s="76">
        <f>SUMIFS('Planificación 2026-1'!R:R,'Planificación 2026-1'!W:W,C390,'Planificación 2026-1'!F:F,"HUAURA",'Planificación 2026-1'!X:X,"&lt;&gt;VIRTUAL",'Planificación 2026-1'!I:I,"&lt;3")</f>
        <v>0</v>
      </c>
      <c r="EM390" s="76"/>
      <c r="EN390" s="76">
        <f t="shared" si="59"/>
        <v>10</v>
      </c>
      <c r="EO390" s="76">
        <f t="shared" si="60"/>
        <v>28</v>
      </c>
      <c r="EP390" s="76" t="b">
        <f t="shared" si="61"/>
        <v>1</v>
      </c>
      <c r="EQ390" s="76" t="str">
        <f t="shared" si="62"/>
        <v/>
      </c>
      <c r="ER390" s="76" t="str">
        <f t="shared" ref="ER390:ER453" si="67">IF(EN390=0,"PRESENCIAL",IF(EO390=0,"VIRTUAL",IF(EN390&gt;EO390,"MAS VIRTUAL",IF(EO390&gt;EN390,"MAS PRESENCIAL","AMBOS"))))</f>
        <v>MAS PRESENCIAL</v>
      </c>
    </row>
    <row r="391" spans="1:148" hidden="1">
      <c r="A391" s="83"/>
      <c r="B391" s="119">
        <v>388</v>
      </c>
      <c r="C391" s="115" t="s">
        <v>564</v>
      </c>
      <c r="D391" s="112">
        <f>SUMIF('Planificación 2026-1'!W:W,C391,'Planificación 2026-1'!R:R)</f>
        <v>0</v>
      </c>
      <c r="E391" s="114" t="s">
        <v>170</v>
      </c>
      <c r="F391" s="115" t="s">
        <v>171</v>
      </c>
      <c r="G391" s="115" t="s">
        <v>153</v>
      </c>
      <c r="H391" s="115" t="s">
        <v>124</v>
      </c>
      <c r="I391" s="107" t="str">
        <f>IF(SUM(COUNTIFS('Planificación 2026-1'!F:F,"PRINCIPAL",'Planificación 2026-1'!W:W,C391,'Planificación 2026-1'!H:H,"AF"))&gt;0,"P01"," ")</f>
        <v xml:space="preserve"> </v>
      </c>
      <c r="J391" s="108" t="str">
        <f>IF(SUM(COUNTIFS('Planificación 2026-1'!F:F,"PRINCIPAL",'Planificación 2026-1'!W:W,C391,'Planificación 2026-1'!H:H,"EN"))&gt;0,"P02"," ")</f>
        <v xml:space="preserve"> </v>
      </c>
      <c r="K391" s="108" t="str">
        <f>IF(SUM(COUNTIFS('Planificación 2026-1'!F:F,"PRINCIPAL",'Planificación 2026-1'!W:W,C391,'Planificación 2026-1'!H:H,"IS"))&gt;0,"P03"," ")</f>
        <v xml:space="preserve"> </v>
      </c>
      <c r="L391" s="108" t="str">
        <f>IF(SUM(COUNTIFS('Planificación 2026-1'!F:F,"PRINCIPAL",'Planificación 2026-1'!W:W,C391,'Planificación 2026-1'!H:H,"PS"))&gt;0,"P04"," ")</f>
        <v xml:space="preserve"> </v>
      </c>
      <c r="M391" s="108"/>
      <c r="N391" s="108" t="str">
        <f>IF(SUM(COUNTIFS('Planificación 2026-1'!F:F,"PRINCIPAL",'Planificación 2026-1'!W:W,C391,'Planificación 2026-1'!H:H,"IN"))&gt;0,"P06"," ")</f>
        <v xml:space="preserve"> </v>
      </c>
      <c r="O391" s="108" t="str">
        <f>IF(SUM(COUNTIFS('Planificación 2026-1'!F:F,"PRINCIPAL",'Planificación 2026-1'!W:W,C391,'Planificación 2026-1'!H:H,"CA"))&gt;0,"P07"," ")</f>
        <v xml:space="preserve"> </v>
      </c>
      <c r="P391" s="108" t="str">
        <f>IF(SUM(COUNTIFS('Planificación 2026-1'!F:F,"PRINCIPAL",'Planificación 2026-1'!W:W,C391,'Planificación 2026-1'!H:H,"DE"))&gt;0,"P08"," ")</f>
        <v xml:space="preserve"> </v>
      </c>
      <c r="Q391" s="108" t="str">
        <f>IF(SUM(COUNTIFS('Planificación 2026-1'!F:F,"PRINCIPAL",'Planificación 2026-1'!W:W,C391,'Planificación 2026-1'!H:H,"OB"))&gt;0,"P09"," ")</f>
        <v xml:space="preserve"> </v>
      </c>
      <c r="R391" s="108" t="str">
        <f>IF(SUM(COUNTIFS('Planificación 2026-1'!F:F,"PRINCIPAL",'Planificación 2026-1'!W:W,C391,'Planificación 2026-1'!H:H,"MH"))&gt;0,"P31"," ")</f>
        <v xml:space="preserve"> </v>
      </c>
      <c r="S391" s="108" t="str">
        <f>IF(SUM(COUNTIFS('Planificación 2026-1'!F:F,"PRINCIPAL",'Planificación 2026-1'!W:W,C391,'Planificación 2026-1'!H:H,"IC"))&gt;0,"P32"," ")</f>
        <v xml:space="preserve"> </v>
      </c>
      <c r="T391" s="108" t="str">
        <f>IF(SUM(COUNTIFS('Planificación 2026-1'!F:F,"PRINCIPAL",'Planificación 2026-1'!W:W,C391,'Planificación 2026-1'!H:H,"AR"))&gt;0,"P34"," ")</f>
        <v xml:space="preserve"> </v>
      </c>
      <c r="U391" s="108" t="str">
        <f>IF(SUM(COUNTIFS('Planificación 2026-1'!F:F,"PRINCIPAL",'Planificación 2026-1'!W:W,C391,'Planificación 2026-1'!H:H,"T1"))&gt;0,"P35"," ")</f>
        <v xml:space="preserve"> </v>
      </c>
      <c r="V391" s="108" t="str">
        <f>IF(SUM(COUNTIFS('Planificación 2026-1'!F:F,"PRINCIPAL",'Planificación 2026-1'!W:W,C391,'Planificación 2026-1'!H:H,"T3"))&gt;0,"P36"," ")</f>
        <v xml:space="preserve"> </v>
      </c>
      <c r="W391" s="108" t="str">
        <f>IF(SUM(COUNTIFS('Planificación 2026-1'!F:F,"PRINCIPAL",'Planificación 2026-1'!W:W,C391,'Planificación 2026-1'!H:H,"T2"))&gt;0,"P37"," ")</f>
        <v xml:space="preserve"> </v>
      </c>
      <c r="X391" s="108" t="str">
        <f>IF(SUM(COUNTIFS('Planificación 2026-1'!F:F,"PRINCIPAL",'Planificación 2026-1'!W:W,C391,'Planificación 2026-1'!H:H,"AE"))&gt;0,"P38"," ")</f>
        <v xml:space="preserve"> </v>
      </c>
      <c r="Y391" s="108" t="str">
        <f>IF(SUM(COUNTIFS('Planificación 2026-1'!F:F,"PRINCIPAL",'Planificación 2026-1'!W:W,C391,'Planificación 2026-1'!H:H,"T4"))&gt;0,"P55"," ")</f>
        <v xml:space="preserve"> </v>
      </c>
      <c r="Z391" s="108" t="str">
        <f>IF(SUM(COUNTIFS('Planificación 2026-1'!F:F,"FILIAL",'Planificación 2026-1'!W:W,C391,'Planificación 2026-1'!H:H,"AF"))&gt;0," P01"," ")</f>
        <v xml:space="preserve"> </v>
      </c>
      <c r="AA391" s="108" t="str">
        <f>IF(SUM(COUNTIFS('Planificación 2026-1'!F:F,"FILIAL",'Planificación 2026-1'!W:W,C391,'Planificación 2026-1'!H:H,"EN"))&gt;0,"P02"," ")</f>
        <v xml:space="preserve"> </v>
      </c>
      <c r="AB391" s="108" t="str">
        <f>IF(SUM(COUNTIFS('Planificación 2026-1'!F:F,"FILIAL",'Planificación 2026-1'!W:W,C391,'Planificación 2026-1'!H:H,"IS"))&gt;0,"P03"," ")</f>
        <v xml:space="preserve"> </v>
      </c>
      <c r="AC391" s="108" t="str">
        <f>IF(SUM(COUNTIFS('Planificación 2026-1'!F:F,"FILIAL",'Planificación 2026-1'!W:W,C391,'Planificación 2026-1'!H:H,"PS"))&gt;0,"P04"," ")</f>
        <v xml:space="preserve"> </v>
      </c>
      <c r="AD391" s="108"/>
      <c r="AE391" s="108" t="str">
        <f>IF(SUM(COUNTIFS('Planificación 2026-1'!F:F,"FILIAL",'Planificación 2026-1'!W:W,C391,'Planificación 2026-1'!H:H,"IN"))&gt;0,"P06"," ")</f>
        <v xml:space="preserve"> </v>
      </c>
      <c r="AF391" s="108" t="str">
        <f>IF(SUM(COUNTIFS('Planificación 2026-1'!F:F,"FILIAL",'Planificación 2026-1'!W:W,C391,'Planificación 2026-1'!H:H,"CA"))&gt;0,"P07"," ")</f>
        <v xml:space="preserve"> </v>
      </c>
      <c r="AG391" s="108" t="str">
        <f>IF(SUM(COUNTIFS('Planificación 2026-1'!F:F,"FILIAL",'Planificación 2026-1'!W:W,C391,'Planificación 2026-1'!H:H,"DE"))&gt;0,"P08"," ")</f>
        <v xml:space="preserve"> </v>
      </c>
      <c r="AH391" s="108" t="str">
        <f>IF(SUM(COUNTIFS('Planificación 2026-1'!F:F,"FILIAL",'Planificación 2026-1'!W:W,C391,'Planificación 2026-1'!H:H,"OB"))&gt;0,"P09"," ")</f>
        <v xml:space="preserve"> </v>
      </c>
      <c r="AI391" s="108" t="str">
        <f>IF(SUM(COUNTIFS('Planificación 2026-1'!F:F,"FILIAL",'Planificación 2026-1'!W:W,C391,'Planificación 2026-1'!H:H,"MH"))&gt;0,"P31"," ")</f>
        <v xml:space="preserve"> </v>
      </c>
      <c r="AJ391" s="108" t="str">
        <f>IF(SUM(COUNTIFS('Planificación 2026-1'!F:F,"FILIAL",'Planificación 2026-1'!W:W,C391,'Planificación 2026-1'!H:H,"IC"))&gt;0,"P32"," ")</f>
        <v xml:space="preserve"> </v>
      </c>
      <c r="AK391" s="108" t="str">
        <f>IF(SUM(COUNTIFS('Planificación 2026-1'!F:F,"FILIAL",'Planificación 2026-1'!W:W,C391,'Planificación 2026-1'!H:H,"AR"))&gt;0,"P34"," ")</f>
        <v xml:space="preserve"> </v>
      </c>
      <c r="AL391" s="108" t="str">
        <f>IF(SUM(COUNTIFS('Planificación 2026-1'!F:F,"FILIAL",'Planificación 2026-1'!W:W,C391,'Planificación 2026-1'!H:H,"T1"))&gt;0,"P35"," ")</f>
        <v xml:space="preserve"> </v>
      </c>
      <c r="AM391" s="108" t="str">
        <f>IF(SUM(COUNTIFS('Planificación 2026-1'!F:F,"FILIAL",'Planificación 2026-1'!W:W,C391,'Planificación 2026-1'!H:H,"T3"))&gt;0,"P36"," ")</f>
        <v xml:space="preserve"> </v>
      </c>
      <c r="AN391" s="108" t="str">
        <f>IF(SUM(COUNTIFS('Planificación 2026-1'!F:F,"FILIAL",'Planificación 2026-1'!W:W,C391,'Planificación 2026-1'!H:H,"T2"))&gt;0,"P37"," ")</f>
        <v xml:space="preserve"> </v>
      </c>
      <c r="AO391" s="108" t="str">
        <f>IF(SUM(COUNTIFS('Planificación 2026-1'!F:F,"FILIAL",'Planificación 2026-1'!W:W,C391,'Planificación 2026-1'!H:H,"AE"))&gt;0,"P38"," ")</f>
        <v xml:space="preserve"> </v>
      </c>
      <c r="AP391" s="108" t="str">
        <f>IF(SUM(COUNTIFS('Planificación 2026-1'!F:F,"FILIAL",'Planificación 2026-1'!W:W,C391,'Planificación 2026-1'!H:H,"T4"))&gt;0,"P55"," ")</f>
        <v xml:space="preserve"> </v>
      </c>
      <c r="AQ391" s="108" t="str">
        <f>IF(SUM(COUNTIFS('Planificación 2026-1'!F:F,"SUNAMPE",'Planificación 2026-1'!W:W,C391,'Planificación 2026-1'!H:H,"AF"))&gt;0," P01"," ")</f>
        <v xml:space="preserve"> </v>
      </c>
      <c r="AR391" s="108" t="str">
        <f>IF(SUM(COUNTIFS('Planificación 2026-1'!F:F,"SUNAMPE",'Planificación 2026-1'!W:W,C391,'Planificación 2026-1'!H:H,"EN"))&gt;0,"P02"," ")</f>
        <v xml:space="preserve"> </v>
      </c>
      <c r="AS391" s="108" t="str">
        <f>IF(SUM(COUNTIFS('Planificación 2026-1'!F:F,"SUNAMPE",'Planificación 2026-1'!W:W,C391,'Planificación 2026-1'!H:H,"IS"))&gt;0,"P03"," ")</f>
        <v xml:space="preserve"> </v>
      </c>
      <c r="AT391" s="108" t="str">
        <f>IF(SUM(COUNTIFS('Planificación 2026-1'!F:F,"SUNAMPE",'Planificación 2026-1'!W:W,C391,'Planificación 2026-1'!H:H,"PS"))&gt;0,"P04"," ")</f>
        <v xml:space="preserve"> </v>
      </c>
      <c r="AU391" s="108"/>
      <c r="AV391" s="108" t="str">
        <f>IF(SUM(COUNTIFS('Planificación 2026-1'!F:F,"SUNAMPE",'Planificación 2026-1'!W:W,C391,'Planificación 2026-1'!H:H,"IN"))&gt;0,"P06"," ")</f>
        <v xml:space="preserve"> </v>
      </c>
      <c r="AW391" s="108" t="str">
        <f>IF(SUM(COUNTIFS('Planificación 2026-1'!F:F,"SUNAMPE",'Planificación 2026-1'!W:W,C391,'Planificación 2026-1'!H:H,"CA"))&gt;0,"P07"," ")</f>
        <v xml:space="preserve"> </v>
      </c>
      <c r="AX391" s="108" t="str">
        <f>IF(SUM(COUNTIFS('Planificación 2026-1'!F:F,"SUNAMPE",'Planificación 2026-1'!W:W,C391,'Planificación 2026-1'!H:H,"DE"))&gt;0,"P08"," ")</f>
        <v xml:space="preserve"> </v>
      </c>
      <c r="AY391" s="108" t="str">
        <f>IF(SUM(COUNTIFS('Planificación 2026-1'!F:F,"SUNAMPE",'Planificación 2026-1'!W:W,C391,'Planificación 2026-1'!H:H,"OB"))&gt;0,"P09"," ")</f>
        <v xml:space="preserve"> </v>
      </c>
      <c r="AZ391" s="108" t="str">
        <f>IF(SUM(COUNTIFS('Planificación 2026-1'!F:F,"SUNAMPE",'Planificación 2026-1'!W:W,C391,'Planificación 2026-1'!H:H,"MH"))&gt;0,"P31"," ")</f>
        <v xml:space="preserve"> </v>
      </c>
      <c r="BA391" s="108" t="str">
        <f>IF(SUM(COUNTIFS('Planificación 2026-1'!F:F,"SUNAMPE",'Planificación 2026-1'!W:W,C391,'Planificación 2026-1'!H:H,"IC"))&gt;0,"P32"," ")</f>
        <v xml:space="preserve"> </v>
      </c>
      <c r="BB391" s="108" t="str">
        <f>IF(SUM(COUNTIFS('Planificación 2026-1'!F:F,"SUNAMPE",'Planificación 2026-1'!W:W,C391,'Planificación 2026-1'!H:H,"AR"))&gt;0,"P34"," ")</f>
        <v xml:space="preserve"> </v>
      </c>
      <c r="BC391" s="108" t="str">
        <f>IF(SUM(COUNTIFS('Planificación 2026-1'!F:F,"SUNAMPE",'Planificación 2026-1'!W:W,C391,'Planificación 2026-1'!H:H,"T1"))&gt;0,"P35"," ")</f>
        <v xml:space="preserve"> </v>
      </c>
      <c r="BD391" s="108" t="str">
        <f>IF(SUM(COUNTIFS('Planificación 2026-1'!F:F,"SUNAMPE",'Planificación 2026-1'!W:W,C391,'Planificación 2026-1'!H:H,"T3"))&gt;0,"P36"," ")</f>
        <v xml:space="preserve"> </v>
      </c>
      <c r="BE391" s="108" t="str">
        <f>IF(SUM(COUNTIFS('Planificación 2026-1'!F:F,"SUNAMPE",'Planificación 2026-1'!W:W,C391,'Planificación 2026-1'!H:H,"T2"))&gt;0,"P37"," ")</f>
        <v xml:space="preserve"> </v>
      </c>
      <c r="BF391" s="108" t="str">
        <f>IF(SUM(COUNTIFS('Planificación 2026-1'!F:F,"SUNAMPE",'Planificación 2026-1'!W:W,C391,'Planificación 2026-1'!H:H,"AE"))&gt;0,"P38"," ")</f>
        <v xml:space="preserve"> </v>
      </c>
      <c r="BG391" s="108" t="str">
        <f>IF(SUM(COUNTIFS('Planificación 2026-1'!F:F,"SUNAMPE",'Planificación 2026-1'!W:W,C391,'Planificación 2026-1'!H:H,"T4"))&gt;0,"P55"," ")</f>
        <v xml:space="preserve"> </v>
      </c>
      <c r="BH391" s="108" t="str">
        <f>IF(SUM(COUNTIFS('Planificación 2026-1'!F:F,"HUAURA",'Planificación 2026-1'!W:W,C391,'Planificación 2026-1'!H:H,"AF"))&gt;0," P01"," ")</f>
        <v xml:space="preserve"> </v>
      </c>
      <c r="BI391" s="108" t="str">
        <f>IF(SUM(COUNTIFS('Planificación 2026-1'!F:F,"HUAURA",'Planificación 2026-1'!W:W,C391,'Planificación 2026-1'!H:H,"EN"))&gt;0,"P02"," ")</f>
        <v xml:space="preserve"> </v>
      </c>
      <c r="BJ391" s="108" t="str">
        <f>IF(SUM(COUNTIFS('Planificación 2026-1'!F:F,"HUAURA",'Planificación 2026-1'!W:W,C391,'Planificación 2026-1'!H:H,"IS"))&gt;0,"P03"," ")</f>
        <v xml:space="preserve"> </v>
      </c>
      <c r="BK391" s="108" t="str">
        <f>IF(SUM(COUNTIFS('Planificación 2026-1'!F:F,"HUAURA",'Planificación 2026-1'!W:W,C391,'Planificación 2026-1'!H:H,"PS"))&gt;0,"P04"," ")</f>
        <v xml:space="preserve"> </v>
      </c>
      <c r="BL391" s="108"/>
      <c r="BM391" s="108" t="str">
        <f>IF(SUM(COUNTIFS('Planificación 2026-1'!F:F,"HUAURA",'Planificación 2026-1'!W:W,C391,'Planificación 2026-1'!H:H,"IN"))&gt;0,"P06"," ")</f>
        <v xml:space="preserve"> </v>
      </c>
      <c r="BN391" s="108" t="str">
        <f>IF(SUM(COUNTIFS('Planificación 2026-1'!F:F,"HUAURA",'Planificación 2026-1'!W:W,C391,'Planificación 2026-1'!H:H,"CA"))&gt;0,"P07"," ")</f>
        <v xml:space="preserve"> </v>
      </c>
      <c r="BO391" s="108" t="str">
        <f>IF(SUM(COUNTIFS('Planificación 2026-1'!F:F,"HUAURA",'Planificación 2026-1'!W:W,C391,'Planificación 2026-1'!H:H,"DE"))&gt;0,"P08"," ")</f>
        <v xml:space="preserve"> </v>
      </c>
      <c r="BP391" s="108" t="str">
        <f>IF(SUM(COUNTIFS('Planificación 2026-1'!F:F,"HUAURA",'Planificación 2026-1'!W:W,C391,'Planificación 2026-1'!H:H,"OB"))&gt;0,"P09"," ")</f>
        <v xml:space="preserve"> </v>
      </c>
      <c r="BQ391" s="108" t="str">
        <f>IF(SUM(COUNTIFS('Planificación 2026-1'!F:F,"HUAURA",'Planificación 2026-1'!W:W,C391,'Planificación 2026-1'!H:H,"MH"))&gt;0,"P31"," ")</f>
        <v xml:space="preserve"> </v>
      </c>
      <c r="BR391" s="108" t="str">
        <f>IF(SUM(COUNTIFS('Planificación 2026-1'!F:F,"HUAURA",'Planificación 2026-1'!W:W,C391,'Planificación 2026-1'!H:H,"IC"))&gt;0,"P32"," ")</f>
        <v xml:space="preserve"> </v>
      </c>
      <c r="BS391" s="108" t="str">
        <f>IF(SUM(COUNTIFS('Planificación 2026-1'!F:F,"HUAURA",'Planificación 2026-1'!W:W,C391,'Planificación 2026-1'!H:H,"AR"))&gt;0,"P34"," ")</f>
        <v xml:space="preserve"> </v>
      </c>
      <c r="BT391" s="108" t="str">
        <f>IF(SUM(COUNTIFS('Planificación 2026-1'!F:F,"HUAURA",'Planificación 2026-1'!W:W,C391,'Planificación 2026-1'!H:H,"T1"))&gt;0,"P35"," ")</f>
        <v xml:space="preserve"> </v>
      </c>
      <c r="BU391" s="108" t="str">
        <f>IF(SUM(COUNTIFS('Planificación 2026-1'!F:F,"HUAURA",'Planificación 2026-1'!W:W,C391,'Planificación 2026-1'!H:H,"T3"))&gt;0,"P36"," ")</f>
        <v xml:space="preserve"> </v>
      </c>
      <c r="BV391" s="108" t="str">
        <f>IF(SUM(COUNTIFS('Planificación 2026-1'!F:F,"HUAURA",'Planificación 2026-1'!W:W,C391,'Planificación 2026-1'!H:H,"T2"))&gt;0,"P37"," ")</f>
        <v xml:space="preserve"> </v>
      </c>
      <c r="BW391" s="108" t="str">
        <f>IF(SUM(COUNTIFS('Planificación 2026-1'!F:F,"HUAURA",'Planificación 2026-1'!W:W,C391,'Planificación 2026-1'!H:H,"AE"))&gt;0,"P38"," ")</f>
        <v xml:space="preserve"> </v>
      </c>
      <c r="BX391" s="108" t="str">
        <f>IF(SUM(COUNTIFS('Planificación 2026-1'!F:F,"HUAURA",'Planificación 2026-1'!W:W,C391,'Planificación 2026-1'!H:H,"T4"))&gt;0,"P55"," ")</f>
        <v xml:space="preserve"> </v>
      </c>
      <c r="BY391" s="109">
        <f>SUMIFS('Planificación 2026-1'!R:R,'Planificación 2026-1'!W:W,C391,'Planificación 2026-1'!H:H,"AF",'Planificación 2026-1'!I:I,"&gt;2")</f>
        <v>0</v>
      </c>
      <c r="BZ391" s="109">
        <f>SUMIFS('Planificación 2026-1'!R:R,'Planificación 2026-1'!W:W,C391,'Planificación 2026-1'!H:H,"EN",'Planificación 2026-1'!I:I,"&gt;2")</f>
        <v>0</v>
      </c>
      <c r="CA391" s="109">
        <f>SUMIFS('Planificación 2026-1'!R:R,'Planificación 2026-1'!W:W,C391,'Planificación 2026-1'!H:H,"IS",'Planificación 2026-1'!I:I,"&gt;2")</f>
        <v>0</v>
      </c>
      <c r="CB391" s="109">
        <f>SUMIFS('Planificación 2026-1'!R:R,'Planificación 2026-1'!W:W,C391,'Planificación 2026-1'!H:H,"PS",'Planificación 2026-1'!I:I,"&gt;2")</f>
        <v>0</v>
      </c>
      <c r="CC391" s="109">
        <f>SUMIFS('Planificación 2026-1'!R:R,'Planificación 2026-1'!W:W,C391,'Planificación 2026-1'!H:H,"IN",'Planificación 2026-1'!I:I,"&gt;2")</f>
        <v>0</v>
      </c>
      <c r="CD391" s="109">
        <f>SUMIFS('Planificación 2026-1'!R:R,'Planificación 2026-1'!W:W,C391,'Planificación 2026-1'!H:H,"CA",'Planificación 2026-1'!I:I,"&gt;2")</f>
        <v>0</v>
      </c>
      <c r="CE391" s="109">
        <f>SUMIFS('Planificación 2026-1'!R:R,'Planificación 2026-1'!W:W,C391,'Planificación 2026-1'!H:H,"DE",'Planificación 2026-1'!I:I,"&gt;2")</f>
        <v>0</v>
      </c>
      <c r="CF391" s="109">
        <f>SUMIFS('Planificación 2026-1'!R:R,'Planificación 2026-1'!W:W,C391,'Planificación 2026-1'!H:H,"OB",'Planificación 2026-1'!I:I,"&gt;2")</f>
        <v>0</v>
      </c>
      <c r="CG391" s="109">
        <f>SUMIFS('Planificación 2026-1'!R:R,'Planificación 2026-1'!W:W,C391,'Planificación 2026-1'!H:H,"MH",'Planificación 2026-1'!I:I,"&gt;2")</f>
        <v>0</v>
      </c>
      <c r="CH391" s="109">
        <f>SUMIFS('Planificación 2026-1'!R:R,'Planificación 2026-1'!W:W,C391,'Planificación 2026-1'!H:H,"IC",'Planificación 2026-1'!I:I,"&gt;2")</f>
        <v>0</v>
      </c>
      <c r="CI391" s="109">
        <f>SUMIFS('Planificación 2026-1'!R:R,'Planificación 2026-1'!W:W,C391,'Planificación 2026-1'!H:H,"AR",'Planificación 2026-1'!I:I,"&gt;2")</f>
        <v>0</v>
      </c>
      <c r="CJ391" s="109">
        <f>SUMIFS('Planificación 2026-1'!R:R,'Planificación 2026-1'!W:W,C391,'Planificación 2026-1'!H:H,"T1",'Planificación 2026-1'!I:I,"&gt;2")</f>
        <v>0</v>
      </c>
      <c r="CK391" s="109">
        <f>SUMIFS('Planificación 2026-1'!R:R,'Planificación 2026-1'!W:W,C391,'Planificación 2026-1'!H:H,"T3",'Planificación 2026-1'!I:I,"&gt;2")</f>
        <v>0</v>
      </c>
      <c r="CL391" s="109">
        <f>SUMIFS('Planificación 2026-1'!R:R,'Planificación 2026-1'!W:W,C391,'Planificación 2026-1'!H:H,"T2",'Planificación 2026-1'!I:I,"&gt;2")</f>
        <v>0</v>
      </c>
      <c r="CM391" s="109">
        <f>SUMIFS('Planificación 2026-1'!R:R,'Planificación 2026-1'!W:W,C391,'Planificación 2026-1'!H:H,"AE",'Planificación 2026-1'!I:I,"&gt;2")</f>
        <v>0</v>
      </c>
      <c r="CN391" s="109">
        <f>SUMIFS('Planificación 2026-1'!R:R,'Planificación 2026-1'!W:W,C391,'Planificación 2026-1'!H:H,"T4",'Planificación 2026-1'!I:I,"&gt;2")</f>
        <v>0</v>
      </c>
      <c r="CO391" s="109">
        <f>SUMIFS('Planificación 2026-1'!R:R,'Planificación 2026-1'!W:W,C391,'Planificación 2026-1'!H:H,"AF",'Planificación 2026-1'!I:I,"&lt;3")</f>
        <v>0</v>
      </c>
      <c r="CP391" s="109">
        <f>SUMIFS('Planificación 2026-1'!R:R,'Planificación 2026-1'!W:W,C391,'Planificación 2026-1'!H:H,"EN",'Planificación 2026-1'!I:I,"&lt;3")</f>
        <v>0</v>
      </c>
      <c r="CQ391" s="109">
        <f>SUMIFS('Planificación 2026-1'!R:R,'Planificación 2026-1'!W:W,C391,'Planificación 2026-1'!H:H,"IS",'Planificación 2026-1'!I:I,"&lt;3")</f>
        <v>0</v>
      </c>
      <c r="CR391" s="109">
        <f>SUMIFS('Planificación 2026-1'!R:R,'Planificación 2026-1'!W:W,C391,'Planificación 2026-1'!H:H,"PS",'Planificación 2026-1'!I:I,"&lt;3")</f>
        <v>0</v>
      </c>
      <c r="CS391" s="109">
        <f>SUMIFS('Planificación 2026-1'!R:R,'Planificación 2026-1'!W:W,C391,'Planificación 2026-1'!H:H,"IN",'Planificación 2026-1'!I:I,"&lt;3")</f>
        <v>0</v>
      </c>
      <c r="CT391" s="109">
        <f>SUMIFS('Planificación 2026-1'!R:R,'Planificación 2026-1'!W:W,C391,'Planificación 2026-1'!H:H,"CA",'Planificación 2026-1'!I:I,"&lt;3")</f>
        <v>0</v>
      </c>
      <c r="CU391" s="109">
        <f>SUMIFS('Planificación 2026-1'!R:R,'Planificación 2026-1'!W:W,C391,'Planificación 2026-1'!H:H,"DE",'Planificación 2026-1'!I:I,"&lt;3")</f>
        <v>0</v>
      </c>
      <c r="CV391" s="109">
        <f>SUMIFS('Planificación 2026-1'!R:R,'Planificación 2026-1'!W:W,C391,'Planificación 2026-1'!H:H,"OB",'Planificación 2026-1'!I:I,"&lt;3")</f>
        <v>0</v>
      </c>
      <c r="CW391" s="109">
        <f>SUMIFS('Planificación 2026-1'!R:R,'Planificación 2026-1'!W:W,C391,'Planificación 2026-1'!H:H,"MH",'Planificación 2026-1'!I:I,"&lt;3")</f>
        <v>0</v>
      </c>
      <c r="CX391" s="109">
        <f>SUMIFS('Planificación 2026-1'!R:R,'Planificación 2026-1'!W:W,C391,'Planificación 2026-1'!H:H,"IC",'Planificación 2026-1'!I:I,"&lt;3")</f>
        <v>0</v>
      </c>
      <c r="CY391" s="109">
        <f>SUMIFS('Planificación 2026-1'!R:R,'Planificación 2026-1'!W:W,C391,'Planificación 2026-1'!H:H,"AR",'Planificación 2026-1'!I:I,"&lt;3")</f>
        <v>0</v>
      </c>
      <c r="CZ391" s="109">
        <f>SUMIFS('Planificación 2026-1'!R:R,'Planificación 2026-1'!W:W,C391,'Planificación 2026-1'!H:H,"T1",'Planificación 2026-1'!I:I,"&lt;3")</f>
        <v>0</v>
      </c>
      <c r="DA391" s="109">
        <f>SUMIFS('Planificación 2026-1'!R:R,'Planificación 2026-1'!W:W,C391,'Planificación 2026-1'!H:H,"T3",'Planificación 2026-1'!I:I,"&lt;3")</f>
        <v>0</v>
      </c>
      <c r="DB391" s="109">
        <f>SUMIFS('Planificación 2026-1'!R:R,'Planificación 2026-1'!W:W,C391,'Planificación 2026-1'!H:H,"T2",'Planificación 2026-1'!I:I,"&lt;3")</f>
        <v>0</v>
      </c>
      <c r="DC391" s="109">
        <f>SUMIFS('Planificación 2026-1'!R:R,'Planificación 2026-1'!W:W,C391,'Planificación 2026-1'!H:H,"AE",'Planificación 2026-1'!I:I,"&lt;3")</f>
        <v>0</v>
      </c>
      <c r="DD391" s="109">
        <f>SUMIFS('Planificación 2026-1'!R:R,'Planificación 2026-1'!W:W,C391,'Planificación 2026-1'!H:H,"T4",'Planificación 2026-1'!I:I,"&lt;3")</f>
        <v>0</v>
      </c>
      <c r="DE391" s="108" t="str">
        <f t="shared" si="63"/>
        <v/>
      </c>
      <c r="DF391" s="41">
        <f>IF(C391="","",SUMIFS('Planificación 2026-1'!R:R,'Planificación 2026-1'!W:W,C391,'Planificación 2026-1'!F:F,"PRINCIPAL",'Planificación 2026-1'!X:X,"VIRTUAL"))</f>
        <v>0</v>
      </c>
      <c r="DG391" s="41">
        <f>IF(C391="","",SUMIFS('Planificación 2026-1'!R:R,'Planificación 2026-1'!W:W,C391,'Planificación 2026-1'!F:F,"PRINCIPAL",'Planificación 2026-1'!X:X,"PRESENCIAL"))</f>
        <v>0</v>
      </c>
      <c r="DH391" s="41">
        <f>IF(C391="","",SUMIFS('Planificación 2026-1'!R:R,'Planificación 2026-1'!W:W,C391,'Planificación 2026-1'!F:F,"PRINCIPAL",'Planificación 2026-1'!X:X,"HIBRIDO PRESENCIAL"))</f>
        <v>0</v>
      </c>
      <c r="DI391" s="108" t="str">
        <f t="shared" si="64"/>
        <v/>
      </c>
      <c r="DJ391" s="108">
        <f>IF(C391="","",SUMIFS('Planificación 2026-1'!R:R,'Planificación 2026-1'!W:W,C391,'Planificación 2026-1'!F:F,"FILIAL",'Planificación 2026-1'!X:X,"VIRTUAL"))</f>
        <v>0</v>
      </c>
      <c r="DK391" s="110">
        <f>IF(C391="","",SUMIFS('Planificación 2026-1'!R:R,'Planificación 2026-1'!W:W,C391,'Planificación 2026-1'!F:F,"FILIAL",'Planificación 2026-1'!X:X,"PRESENCIAL"))</f>
        <v>0</v>
      </c>
      <c r="DL391" s="61">
        <f>IF(C391="","",SUMIFS('Planificación 2026-1'!R:R,'Planificación 2026-1'!W:W,C391,'Planificación 2026-1'!F:F,"FILIAL",'Planificación 2026-1'!X:X,"HIBRIDO PRESENCIAL"))</f>
        <v>0</v>
      </c>
      <c r="DM391" s="111" t="str">
        <f t="shared" si="65"/>
        <v/>
      </c>
      <c r="DN391" s="108">
        <f>IF(C391="","",SUMIFS('Planificación 2026-1'!R:R,'Planificación 2026-1'!W:W,C391,'Planificación 2026-1'!F:F,"SUNAMPE",'Planificación 2026-1'!X:X,"VIRTUAL"))</f>
        <v>0</v>
      </c>
      <c r="DO391" s="61">
        <f>IF(C391="","",SUMIFS('Planificación 2026-1'!R:R,'Planificación 2026-1'!W:W,C391,'Planificación 2026-1'!F:F,"SUNAMPE",'Planificación 2026-1'!X:X,"PRESENCIAL"))</f>
        <v>0</v>
      </c>
      <c r="DP391" s="111" t="str">
        <f t="shared" si="66"/>
        <v/>
      </c>
      <c r="DQ391" s="108">
        <f>IF(C391="","",SUMIFS('Planificación 2026-1'!R:R,'Planificación 2026-1'!W:W,C391,'Planificación 2026-1'!F:F,"HUAURA",'Planificación 2026-1'!X:X,"VIRTUAL"))</f>
        <v>0</v>
      </c>
      <c r="DR391" s="61">
        <f>IF(C391="","",SUMIFS('Planificación 2026-1'!R:R,'Planificación 2026-1'!W:W,C391,'Planificación 2026-1'!F:F,"HUAURA",'Planificación 2026-1'!X:X,"PRESENCIAL"))</f>
        <v>0</v>
      </c>
      <c r="DS391" s="76">
        <f>SUMIFS('Planificación 2026-1'!R:R,'Planificación 2026-1'!W:W,C391,'Planificación 2026-1'!F:F,"PRINCIPAL",'Planificación 2026-1'!X:X,"VIRTUAL",'Planificación 2026-1'!I:I,"&gt;2")</f>
        <v>0</v>
      </c>
      <c r="DT391" s="76">
        <f>SUMIFS('Planificación 2026-1'!R:R,'Planificación 2026-1'!W:W,C391,'Planificación 2026-1'!F:F,"PRINCIPAL",'Planificación 2026-1'!X:X,"&lt;&gt;VIRTUAL",'Planificación 2026-1'!I:I,"&gt;2")</f>
        <v>0</v>
      </c>
      <c r="DU391" s="76">
        <f>SUMIFS('Planificación 2026-1'!R:R,'Planificación 2026-1'!W:W,C391,'Planificación 2026-1'!F:F,"SUNAMPE",'Planificación 2026-1'!X:X,"VIRTUAL",'Planificación 2026-1'!I:I,"&gt;2")</f>
        <v>0</v>
      </c>
      <c r="DV391" s="76">
        <f>SUMIFS('Planificación 2026-1'!R:R,'Planificación 2026-1'!W:W,C391,'Planificación 2026-1'!F:F,"SUNAMPE",'Planificación 2026-1'!X:X,"&lt;&gt;VIRTUAL",'Planificación 2026-1'!I:I,"&gt;2")</f>
        <v>0</v>
      </c>
      <c r="DW391" s="76">
        <f>SUMIFS('Planificación 2026-1'!R:R,'Planificación 2026-1'!W:W,C391,'Planificación 2026-1'!F:F,"FILIAL",'Planificación 2026-1'!X:X,"VIRTUAL",'Planificación 2026-1'!I:I,"&gt;2")</f>
        <v>0</v>
      </c>
      <c r="DX391" s="76">
        <f>SUMIFS('Planificación 2026-1'!R:R,'Planificación 2026-1'!W:W,C391,'Planificación 2026-1'!F:F,"FILIAL",'Planificación 2026-1'!X:X,"&lt;&gt;VIRTUAL",'Planificación 2026-1'!I:I,"&gt;2")</f>
        <v>0</v>
      </c>
      <c r="DY391" s="76">
        <f>SUMIFS('Planificación 2026-1'!R:R,'Planificación 2026-1'!W:W,C391,'Planificación 2026-1'!F:F,"PORUMA",'Planificación 2026-1'!X:X,"VIRTUAL",'Planificación 2026-1'!I:I,"&gt;2")</f>
        <v>0</v>
      </c>
      <c r="DZ391" s="76">
        <f>SUMIFS('Planificación 2026-1'!R:R,'Planificación 2026-1'!W:W,C391,'Planificación 2026-1'!F:F,"PORUMA",'Planificación 2026-1'!X:X,"&lt;&gt;VIRTUAL",'Planificación 2026-1'!I:I,"&gt;2")</f>
        <v>0</v>
      </c>
      <c r="EA391" s="76">
        <f>SUMIFS('Planificación 2026-1'!R:R,'Planificación 2026-1'!W:W,C391,'Planificación 2026-1'!F:F,"HUAURA",'Planificación 2026-1'!X:X,"VIRTUAL",'Planificación 2026-1'!I:I,"&gt;2")</f>
        <v>0</v>
      </c>
      <c r="EB391" s="76">
        <f>SUMIFS('Planificación 2026-1'!R:R,'Planificación 2026-1'!W:W,C391,'Planificación 2026-1'!F:F,"HUAURA",'Planificación 2026-1'!X:X,"&lt;&gt;VIRTUAL",'Planificación 2026-1'!I:I,"&gt;2")</f>
        <v>0</v>
      </c>
      <c r="EC391" s="76">
        <f>SUMIFS('Planificación 2026-1'!R:R,'Planificación 2026-1'!W:W,C391,'Planificación 2026-1'!F:F,"PRINCIPAL",'Planificación 2026-1'!X:X,"VIRTUAL",'Planificación 2026-1'!I:I,"&lt;3")</f>
        <v>0</v>
      </c>
      <c r="ED391" s="76">
        <f>SUMIFS('Planificación 2026-1'!R:R,'Planificación 2026-1'!W:W,C391,'Planificación 2026-1'!F:F,"PRINCIPAL",'Planificación 2026-1'!X:X,"&lt;&gt;VIRTUAL",'Planificación 2026-1'!I:I,"&lt;3")</f>
        <v>0</v>
      </c>
      <c r="EE391" s="76">
        <f>SUMIFS('Planificación 2026-1'!R:R,'Planificación 2026-1'!W:W,C391,'Planificación 2026-1'!F:F,"SUNAMPE",'Planificación 2026-1'!X:X,"VIRTUAL",'Planificación 2026-1'!I:I,"&lt;3")</f>
        <v>0</v>
      </c>
      <c r="EF391" s="76">
        <f>SUMIFS('Planificación 2026-1'!R:R,'Planificación 2026-1'!W:W,C391,'Planificación 2026-1'!F:F,"SUNAMPE",'Planificación 2026-1'!X:X,"&lt;&gt;VIRTUAL",'Planificación 2026-1'!I:I,"&lt;3")</f>
        <v>0</v>
      </c>
      <c r="EG391" s="76">
        <f>SUMIFS('Planificación 2026-1'!R:R,'Planificación 2026-1'!W:W,C391,'Planificación 2026-1'!F:F,"FILIAL",'Planificación 2026-1'!X:X,"VIRTUAL",'Planificación 2026-1'!I:I,"&lt;3")</f>
        <v>0</v>
      </c>
      <c r="EH391" s="76">
        <f>SUMIFS('Planificación 2026-1'!R:R,'Planificación 2026-1'!W:W,C391,'Planificación 2026-1'!F:F,"FILIAL",'Planificación 2026-1'!X:X,"&lt;&gt;VIRTUAL",'Planificación 2026-1'!I:I,"&lt;3")</f>
        <v>0</v>
      </c>
      <c r="EI391" s="76">
        <f>SUMIFS('Planificación 2026-1'!R:R,'Planificación 2026-1'!W:W,C391,'Planificación 2026-1'!F:F,"PORUMA",'Planificación 2026-1'!X:X,"VIRTUAL",'Planificación 2026-1'!I:I,"&lt;3")</f>
        <v>0</v>
      </c>
      <c r="EJ391" s="76">
        <f>SUMIFS('Planificación 2026-1'!R:R,'Planificación 2026-1'!W:W,C391,'Planificación 2026-1'!F:F,"PORUMA",'Planificación 2026-1'!X:X,"&lt;&gt;VIRTUAL",'Planificación 2026-1'!I:I,"&lt;3")</f>
        <v>0</v>
      </c>
      <c r="EK391" s="76">
        <f>SUMIFS('Planificación 2026-1'!R:R,'Planificación 2026-1'!W:W,C391,'Planificación 2026-1'!F:F,"HUAURA",'Planificación 2026-1'!X:X,"VIRTUAL",'Planificación 2026-1'!I:I,"&lt;3")</f>
        <v>0</v>
      </c>
      <c r="EL391" s="76">
        <f>SUMIFS('Planificación 2026-1'!R:R,'Planificación 2026-1'!W:W,C391,'Planificación 2026-1'!F:F,"HUAURA",'Planificación 2026-1'!X:X,"&lt;&gt;VIRTUAL",'Planificación 2026-1'!I:I,"&lt;3")</f>
        <v>0</v>
      </c>
      <c r="EM391" s="76"/>
      <c r="EN391" s="76">
        <f t="shared" si="59"/>
        <v>0</v>
      </c>
      <c r="EO391" s="76">
        <f t="shared" si="60"/>
        <v>0</v>
      </c>
      <c r="EP391" s="76" t="b">
        <f t="shared" si="61"/>
        <v>1</v>
      </c>
      <c r="EQ391" s="76" t="str">
        <f t="shared" si="62"/>
        <v/>
      </c>
      <c r="ER391" s="76" t="str">
        <f t="shared" si="67"/>
        <v>PRESENCIAL</v>
      </c>
    </row>
    <row r="392" spans="1:148" hidden="1">
      <c r="A392" s="83"/>
      <c r="B392" s="119">
        <v>389</v>
      </c>
      <c r="C392" s="115" t="s">
        <v>565</v>
      </c>
      <c r="D392" s="112">
        <f>SUMIF('Planificación 2026-1'!W:W,C392,'Planificación 2026-1'!R:R)</f>
        <v>0</v>
      </c>
      <c r="E392" s="114" t="s">
        <v>170</v>
      </c>
      <c r="F392" s="115" t="s">
        <v>171</v>
      </c>
      <c r="G392" s="115" t="s">
        <v>13</v>
      </c>
      <c r="H392" s="115" t="s">
        <v>129</v>
      </c>
      <c r="I392" s="107" t="str">
        <f>IF(SUM(COUNTIFS('Planificación 2026-1'!F:F,"PRINCIPAL",'Planificación 2026-1'!W:W,C392,'Planificación 2026-1'!H:H,"AF"))&gt;0,"P01"," ")</f>
        <v xml:space="preserve"> </v>
      </c>
      <c r="J392" s="108" t="str">
        <f>IF(SUM(COUNTIFS('Planificación 2026-1'!F:F,"PRINCIPAL",'Planificación 2026-1'!W:W,C392,'Planificación 2026-1'!H:H,"EN"))&gt;0,"P02"," ")</f>
        <v xml:space="preserve"> </v>
      </c>
      <c r="K392" s="108" t="str">
        <f>IF(SUM(COUNTIFS('Planificación 2026-1'!F:F,"PRINCIPAL",'Planificación 2026-1'!W:W,C392,'Planificación 2026-1'!H:H,"IS"))&gt;0,"P03"," ")</f>
        <v xml:space="preserve"> </v>
      </c>
      <c r="L392" s="108" t="str">
        <f>IF(SUM(COUNTIFS('Planificación 2026-1'!F:F,"PRINCIPAL",'Planificación 2026-1'!W:W,C392,'Planificación 2026-1'!H:H,"PS"))&gt;0,"P04"," ")</f>
        <v xml:space="preserve"> </v>
      </c>
      <c r="M392" s="108"/>
      <c r="N392" s="108" t="str">
        <f>IF(SUM(COUNTIFS('Planificación 2026-1'!F:F,"PRINCIPAL",'Planificación 2026-1'!W:W,C392,'Planificación 2026-1'!H:H,"IN"))&gt;0,"P06"," ")</f>
        <v xml:space="preserve"> </v>
      </c>
      <c r="O392" s="108" t="str">
        <f>IF(SUM(COUNTIFS('Planificación 2026-1'!F:F,"PRINCIPAL",'Planificación 2026-1'!W:W,C392,'Planificación 2026-1'!H:H,"CA"))&gt;0,"P07"," ")</f>
        <v xml:space="preserve"> </v>
      </c>
      <c r="P392" s="108" t="str">
        <f>IF(SUM(COUNTIFS('Planificación 2026-1'!F:F,"PRINCIPAL",'Planificación 2026-1'!W:W,C392,'Planificación 2026-1'!H:H,"DE"))&gt;0,"P08"," ")</f>
        <v xml:space="preserve"> </v>
      </c>
      <c r="Q392" s="108" t="str">
        <f>IF(SUM(COUNTIFS('Planificación 2026-1'!F:F,"PRINCIPAL",'Planificación 2026-1'!W:W,C392,'Planificación 2026-1'!H:H,"OB"))&gt;0,"P09"," ")</f>
        <v xml:space="preserve"> </v>
      </c>
      <c r="R392" s="108" t="str">
        <f>IF(SUM(COUNTIFS('Planificación 2026-1'!F:F,"PRINCIPAL",'Planificación 2026-1'!W:W,C392,'Planificación 2026-1'!H:H,"MH"))&gt;0,"P31"," ")</f>
        <v xml:space="preserve"> </v>
      </c>
      <c r="S392" s="108" t="str">
        <f>IF(SUM(COUNTIFS('Planificación 2026-1'!F:F,"PRINCIPAL",'Planificación 2026-1'!W:W,C392,'Planificación 2026-1'!H:H,"IC"))&gt;0,"P32"," ")</f>
        <v xml:space="preserve"> </v>
      </c>
      <c r="T392" s="108" t="str">
        <f>IF(SUM(COUNTIFS('Planificación 2026-1'!F:F,"PRINCIPAL",'Planificación 2026-1'!W:W,C392,'Planificación 2026-1'!H:H,"AR"))&gt;0,"P34"," ")</f>
        <v xml:space="preserve"> </v>
      </c>
      <c r="U392" s="108" t="str">
        <f>IF(SUM(COUNTIFS('Planificación 2026-1'!F:F,"PRINCIPAL",'Planificación 2026-1'!W:W,C392,'Planificación 2026-1'!H:H,"T1"))&gt;0,"P35"," ")</f>
        <v xml:space="preserve"> </v>
      </c>
      <c r="V392" s="108" t="str">
        <f>IF(SUM(COUNTIFS('Planificación 2026-1'!F:F,"PRINCIPAL",'Planificación 2026-1'!W:W,C392,'Planificación 2026-1'!H:H,"T3"))&gt;0,"P36"," ")</f>
        <v xml:space="preserve"> </v>
      </c>
      <c r="W392" s="108" t="str">
        <f>IF(SUM(COUNTIFS('Planificación 2026-1'!F:F,"PRINCIPAL",'Planificación 2026-1'!W:W,C392,'Planificación 2026-1'!H:H,"T2"))&gt;0,"P37"," ")</f>
        <v xml:space="preserve"> </v>
      </c>
      <c r="X392" s="108" t="str">
        <f>IF(SUM(COUNTIFS('Planificación 2026-1'!F:F,"PRINCIPAL",'Planificación 2026-1'!W:W,C392,'Planificación 2026-1'!H:H,"AE"))&gt;0,"P38"," ")</f>
        <v xml:space="preserve"> </v>
      </c>
      <c r="Y392" s="108" t="str">
        <f>IF(SUM(COUNTIFS('Planificación 2026-1'!F:F,"PRINCIPAL",'Planificación 2026-1'!W:W,C392,'Planificación 2026-1'!H:H,"T4"))&gt;0,"P55"," ")</f>
        <v xml:space="preserve"> </v>
      </c>
      <c r="Z392" s="108" t="str">
        <f>IF(SUM(COUNTIFS('Planificación 2026-1'!F:F,"FILIAL",'Planificación 2026-1'!W:W,C392,'Planificación 2026-1'!H:H,"AF"))&gt;0," P01"," ")</f>
        <v xml:space="preserve"> </v>
      </c>
      <c r="AA392" s="108" t="str">
        <f>IF(SUM(COUNTIFS('Planificación 2026-1'!F:F,"FILIAL",'Planificación 2026-1'!W:W,C392,'Planificación 2026-1'!H:H,"EN"))&gt;0,"P02"," ")</f>
        <v xml:space="preserve"> </v>
      </c>
      <c r="AB392" s="108" t="str">
        <f>IF(SUM(COUNTIFS('Planificación 2026-1'!F:F,"FILIAL",'Planificación 2026-1'!W:W,C392,'Planificación 2026-1'!H:H,"IS"))&gt;0,"P03"," ")</f>
        <v xml:space="preserve"> </v>
      </c>
      <c r="AC392" s="108" t="str">
        <f>IF(SUM(COUNTIFS('Planificación 2026-1'!F:F,"FILIAL",'Planificación 2026-1'!W:W,C392,'Planificación 2026-1'!H:H,"PS"))&gt;0,"P04"," ")</f>
        <v xml:space="preserve"> </v>
      </c>
      <c r="AD392" s="108"/>
      <c r="AE392" s="108" t="str">
        <f>IF(SUM(COUNTIFS('Planificación 2026-1'!F:F,"FILIAL",'Planificación 2026-1'!W:W,C392,'Planificación 2026-1'!H:H,"IN"))&gt;0,"P06"," ")</f>
        <v xml:space="preserve"> </v>
      </c>
      <c r="AF392" s="108" t="str">
        <f>IF(SUM(COUNTIFS('Planificación 2026-1'!F:F,"FILIAL",'Planificación 2026-1'!W:W,C392,'Planificación 2026-1'!H:H,"CA"))&gt;0,"P07"," ")</f>
        <v xml:space="preserve"> </v>
      </c>
      <c r="AG392" s="108" t="str">
        <f>IF(SUM(COUNTIFS('Planificación 2026-1'!F:F,"FILIAL",'Planificación 2026-1'!W:W,C392,'Planificación 2026-1'!H:H,"DE"))&gt;0,"P08"," ")</f>
        <v xml:space="preserve"> </v>
      </c>
      <c r="AH392" s="108" t="str">
        <f>IF(SUM(COUNTIFS('Planificación 2026-1'!F:F,"FILIAL",'Planificación 2026-1'!W:W,C392,'Planificación 2026-1'!H:H,"OB"))&gt;0,"P09"," ")</f>
        <v xml:space="preserve"> </v>
      </c>
      <c r="AI392" s="108" t="str">
        <f>IF(SUM(COUNTIFS('Planificación 2026-1'!F:F,"FILIAL",'Planificación 2026-1'!W:W,C392,'Planificación 2026-1'!H:H,"MH"))&gt;0,"P31"," ")</f>
        <v xml:space="preserve"> </v>
      </c>
      <c r="AJ392" s="108" t="str">
        <f>IF(SUM(COUNTIFS('Planificación 2026-1'!F:F,"FILIAL",'Planificación 2026-1'!W:W,C392,'Planificación 2026-1'!H:H,"IC"))&gt;0,"P32"," ")</f>
        <v xml:space="preserve"> </v>
      </c>
      <c r="AK392" s="108" t="str">
        <f>IF(SUM(COUNTIFS('Planificación 2026-1'!F:F,"FILIAL",'Planificación 2026-1'!W:W,C392,'Planificación 2026-1'!H:H,"AR"))&gt;0,"P34"," ")</f>
        <v xml:space="preserve"> </v>
      </c>
      <c r="AL392" s="108" t="str">
        <f>IF(SUM(COUNTIFS('Planificación 2026-1'!F:F,"FILIAL",'Planificación 2026-1'!W:W,C392,'Planificación 2026-1'!H:H,"T1"))&gt;0,"P35"," ")</f>
        <v xml:space="preserve"> </v>
      </c>
      <c r="AM392" s="108" t="str">
        <f>IF(SUM(COUNTIFS('Planificación 2026-1'!F:F,"FILIAL",'Planificación 2026-1'!W:W,C392,'Planificación 2026-1'!H:H,"T3"))&gt;0,"P36"," ")</f>
        <v xml:space="preserve"> </v>
      </c>
      <c r="AN392" s="108" t="str">
        <f>IF(SUM(COUNTIFS('Planificación 2026-1'!F:F,"FILIAL",'Planificación 2026-1'!W:W,C392,'Planificación 2026-1'!H:H,"T2"))&gt;0,"P37"," ")</f>
        <v xml:space="preserve"> </v>
      </c>
      <c r="AO392" s="108" t="str">
        <f>IF(SUM(COUNTIFS('Planificación 2026-1'!F:F,"FILIAL",'Planificación 2026-1'!W:W,C392,'Planificación 2026-1'!H:H,"AE"))&gt;0,"P38"," ")</f>
        <v xml:space="preserve"> </v>
      </c>
      <c r="AP392" s="108" t="str">
        <f>IF(SUM(COUNTIFS('Planificación 2026-1'!F:F,"FILIAL",'Planificación 2026-1'!W:W,C392,'Planificación 2026-1'!H:H,"T4"))&gt;0,"P55"," ")</f>
        <v xml:space="preserve"> </v>
      </c>
      <c r="AQ392" s="108" t="str">
        <f>IF(SUM(COUNTIFS('Planificación 2026-1'!F:F,"SUNAMPE",'Planificación 2026-1'!W:W,C392,'Planificación 2026-1'!H:H,"AF"))&gt;0," P01"," ")</f>
        <v xml:space="preserve"> </v>
      </c>
      <c r="AR392" s="108" t="str">
        <f>IF(SUM(COUNTIFS('Planificación 2026-1'!F:F,"SUNAMPE",'Planificación 2026-1'!W:W,C392,'Planificación 2026-1'!H:H,"EN"))&gt;0,"P02"," ")</f>
        <v xml:space="preserve"> </v>
      </c>
      <c r="AS392" s="108" t="str">
        <f>IF(SUM(COUNTIFS('Planificación 2026-1'!F:F,"SUNAMPE",'Planificación 2026-1'!W:W,C392,'Planificación 2026-1'!H:H,"IS"))&gt;0,"P03"," ")</f>
        <v xml:space="preserve"> </v>
      </c>
      <c r="AT392" s="108" t="str">
        <f>IF(SUM(COUNTIFS('Planificación 2026-1'!F:F,"SUNAMPE",'Planificación 2026-1'!W:W,C392,'Planificación 2026-1'!H:H,"PS"))&gt;0,"P04"," ")</f>
        <v xml:space="preserve"> </v>
      </c>
      <c r="AU392" s="108"/>
      <c r="AV392" s="108" t="str">
        <f>IF(SUM(COUNTIFS('Planificación 2026-1'!F:F,"SUNAMPE",'Planificación 2026-1'!W:W,C392,'Planificación 2026-1'!H:H,"IN"))&gt;0,"P06"," ")</f>
        <v xml:space="preserve"> </v>
      </c>
      <c r="AW392" s="108" t="str">
        <f>IF(SUM(COUNTIFS('Planificación 2026-1'!F:F,"SUNAMPE",'Planificación 2026-1'!W:W,C392,'Planificación 2026-1'!H:H,"CA"))&gt;0,"P07"," ")</f>
        <v xml:space="preserve"> </v>
      </c>
      <c r="AX392" s="108" t="str">
        <f>IF(SUM(COUNTIFS('Planificación 2026-1'!F:F,"SUNAMPE",'Planificación 2026-1'!W:W,C392,'Planificación 2026-1'!H:H,"DE"))&gt;0,"P08"," ")</f>
        <v xml:space="preserve"> </v>
      </c>
      <c r="AY392" s="108" t="str">
        <f>IF(SUM(COUNTIFS('Planificación 2026-1'!F:F,"SUNAMPE",'Planificación 2026-1'!W:W,C392,'Planificación 2026-1'!H:H,"OB"))&gt;0,"P09"," ")</f>
        <v xml:space="preserve"> </v>
      </c>
      <c r="AZ392" s="108" t="str">
        <f>IF(SUM(COUNTIFS('Planificación 2026-1'!F:F,"SUNAMPE",'Planificación 2026-1'!W:W,C392,'Planificación 2026-1'!H:H,"MH"))&gt;0,"P31"," ")</f>
        <v xml:space="preserve"> </v>
      </c>
      <c r="BA392" s="108" t="str">
        <f>IF(SUM(COUNTIFS('Planificación 2026-1'!F:F,"SUNAMPE",'Planificación 2026-1'!W:W,C392,'Planificación 2026-1'!H:H,"IC"))&gt;0,"P32"," ")</f>
        <v xml:space="preserve"> </v>
      </c>
      <c r="BB392" s="108" t="str">
        <f>IF(SUM(COUNTIFS('Planificación 2026-1'!F:F,"SUNAMPE",'Planificación 2026-1'!W:W,C392,'Planificación 2026-1'!H:H,"AR"))&gt;0,"P34"," ")</f>
        <v xml:space="preserve"> </v>
      </c>
      <c r="BC392" s="108" t="str">
        <f>IF(SUM(COUNTIFS('Planificación 2026-1'!F:F,"SUNAMPE",'Planificación 2026-1'!W:W,C392,'Planificación 2026-1'!H:H,"T1"))&gt;0,"P35"," ")</f>
        <v xml:space="preserve"> </v>
      </c>
      <c r="BD392" s="108" t="str">
        <f>IF(SUM(COUNTIFS('Planificación 2026-1'!F:F,"SUNAMPE",'Planificación 2026-1'!W:W,C392,'Planificación 2026-1'!H:H,"T3"))&gt;0,"P36"," ")</f>
        <v xml:space="preserve"> </v>
      </c>
      <c r="BE392" s="108" t="str">
        <f>IF(SUM(COUNTIFS('Planificación 2026-1'!F:F,"SUNAMPE",'Planificación 2026-1'!W:W,C392,'Planificación 2026-1'!H:H,"T2"))&gt;0,"P37"," ")</f>
        <v xml:space="preserve"> </v>
      </c>
      <c r="BF392" s="108" t="str">
        <f>IF(SUM(COUNTIFS('Planificación 2026-1'!F:F,"SUNAMPE",'Planificación 2026-1'!W:W,C392,'Planificación 2026-1'!H:H,"AE"))&gt;0,"P38"," ")</f>
        <v xml:space="preserve"> </v>
      </c>
      <c r="BG392" s="108" t="str">
        <f>IF(SUM(COUNTIFS('Planificación 2026-1'!F:F,"SUNAMPE",'Planificación 2026-1'!W:W,C392,'Planificación 2026-1'!H:H,"T4"))&gt;0,"P55"," ")</f>
        <v xml:space="preserve"> </v>
      </c>
      <c r="BH392" s="108" t="str">
        <f>IF(SUM(COUNTIFS('Planificación 2026-1'!F:F,"HUAURA",'Planificación 2026-1'!W:W,C392,'Planificación 2026-1'!H:H,"AF"))&gt;0," P01"," ")</f>
        <v xml:space="preserve"> </v>
      </c>
      <c r="BI392" s="108" t="str">
        <f>IF(SUM(COUNTIFS('Planificación 2026-1'!F:F,"HUAURA",'Planificación 2026-1'!W:W,C392,'Planificación 2026-1'!H:H,"EN"))&gt;0,"P02"," ")</f>
        <v xml:space="preserve"> </v>
      </c>
      <c r="BJ392" s="108" t="str">
        <f>IF(SUM(COUNTIFS('Planificación 2026-1'!F:F,"HUAURA",'Planificación 2026-1'!W:W,C392,'Planificación 2026-1'!H:H,"IS"))&gt;0,"P03"," ")</f>
        <v xml:space="preserve"> </v>
      </c>
      <c r="BK392" s="108" t="str">
        <f>IF(SUM(COUNTIFS('Planificación 2026-1'!F:F,"HUAURA",'Planificación 2026-1'!W:W,C392,'Planificación 2026-1'!H:H,"PS"))&gt;0,"P04"," ")</f>
        <v xml:space="preserve"> </v>
      </c>
      <c r="BL392" s="108"/>
      <c r="BM392" s="108" t="str">
        <f>IF(SUM(COUNTIFS('Planificación 2026-1'!F:F,"HUAURA",'Planificación 2026-1'!W:W,C392,'Planificación 2026-1'!H:H,"IN"))&gt;0,"P06"," ")</f>
        <v xml:space="preserve"> </v>
      </c>
      <c r="BN392" s="108" t="str">
        <f>IF(SUM(COUNTIFS('Planificación 2026-1'!F:F,"HUAURA",'Planificación 2026-1'!W:W,C392,'Planificación 2026-1'!H:H,"CA"))&gt;0,"P07"," ")</f>
        <v xml:space="preserve"> </v>
      </c>
      <c r="BO392" s="108" t="str">
        <f>IF(SUM(COUNTIFS('Planificación 2026-1'!F:F,"HUAURA",'Planificación 2026-1'!W:W,C392,'Planificación 2026-1'!H:H,"DE"))&gt;0,"P08"," ")</f>
        <v xml:space="preserve"> </v>
      </c>
      <c r="BP392" s="108" t="str">
        <f>IF(SUM(COUNTIFS('Planificación 2026-1'!F:F,"HUAURA",'Planificación 2026-1'!W:W,C392,'Planificación 2026-1'!H:H,"OB"))&gt;0,"P09"," ")</f>
        <v xml:space="preserve"> </v>
      </c>
      <c r="BQ392" s="108" t="str">
        <f>IF(SUM(COUNTIFS('Planificación 2026-1'!F:F,"HUAURA",'Planificación 2026-1'!W:W,C392,'Planificación 2026-1'!H:H,"MH"))&gt;0,"P31"," ")</f>
        <v xml:space="preserve"> </v>
      </c>
      <c r="BR392" s="108" t="str">
        <f>IF(SUM(COUNTIFS('Planificación 2026-1'!F:F,"HUAURA",'Planificación 2026-1'!W:W,C392,'Planificación 2026-1'!H:H,"IC"))&gt;0,"P32"," ")</f>
        <v xml:space="preserve"> </v>
      </c>
      <c r="BS392" s="108" t="str">
        <f>IF(SUM(COUNTIFS('Planificación 2026-1'!F:F,"HUAURA",'Planificación 2026-1'!W:W,C392,'Planificación 2026-1'!H:H,"AR"))&gt;0,"P34"," ")</f>
        <v xml:space="preserve"> </v>
      </c>
      <c r="BT392" s="108" t="str">
        <f>IF(SUM(COUNTIFS('Planificación 2026-1'!F:F,"HUAURA",'Planificación 2026-1'!W:W,C392,'Planificación 2026-1'!H:H,"T1"))&gt;0,"P35"," ")</f>
        <v xml:space="preserve"> </v>
      </c>
      <c r="BU392" s="108" t="str">
        <f>IF(SUM(COUNTIFS('Planificación 2026-1'!F:F,"HUAURA",'Planificación 2026-1'!W:W,C392,'Planificación 2026-1'!H:H,"T3"))&gt;0,"P36"," ")</f>
        <v xml:space="preserve"> </v>
      </c>
      <c r="BV392" s="108" t="str">
        <f>IF(SUM(COUNTIFS('Planificación 2026-1'!F:F,"HUAURA",'Planificación 2026-1'!W:W,C392,'Planificación 2026-1'!H:H,"T2"))&gt;0,"P37"," ")</f>
        <v xml:space="preserve"> </v>
      </c>
      <c r="BW392" s="108" t="str">
        <f>IF(SUM(COUNTIFS('Planificación 2026-1'!F:F,"HUAURA",'Planificación 2026-1'!W:W,C392,'Planificación 2026-1'!H:H,"AE"))&gt;0,"P38"," ")</f>
        <v xml:space="preserve"> </v>
      </c>
      <c r="BX392" s="108" t="str">
        <f>IF(SUM(COUNTIFS('Planificación 2026-1'!F:F,"HUAURA",'Planificación 2026-1'!W:W,C392,'Planificación 2026-1'!H:H,"T4"))&gt;0,"P55"," ")</f>
        <v xml:space="preserve"> </v>
      </c>
      <c r="BY392" s="109">
        <f>SUMIFS('Planificación 2026-1'!R:R,'Planificación 2026-1'!W:W,C392,'Planificación 2026-1'!H:H,"AF",'Planificación 2026-1'!I:I,"&gt;2")</f>
        <v>0</v>
      </c>
      <c r="BZ392" s="109">
        <f>SUMIFS('Planificación 2026-1'!R:R,'Planificación 2026-1'!W:W,C392,'Planificación 2026-1'!H:H,"EN",'Planificación 2026-1'!I:I,"&gt;2")</f>
        <v>0</v>
      </c>
      <c r="CA392" s="109">
        <f>SUMIFS('Planificación 2026-1'!R:R,'Planificación 2026-1'!W:W,C392,'Planificación 2026-1'!H:H,"IS",'Planificación 2026-1'!I:I,"&gt;2")</f>
        <v>0</v>
      </c>
      <c r="CB392" s="109">
        <f>SUMIFS('Planificación 2026-1'!R:R,'Planificación 2026-1'!W:W,C392,'Planificación 2026-1'!H:H,"PS",'Planificación 2026-1'!I:I,"&gt;2")</f>
        <v>0</v>
      </c>
      <c r="CC392" s="109">
        <f>SUMIFS('Planificación 2026-1'!R:R,'Planificación 2026-1'!W:W,C392,'Planificación 2026-1'!H:H,"IN",'Planificación 2026-1'!I:I,"&gt;2")</f>
        <v>0</v>
      </c>
      <c r="CD392" s="109">
        <f>SUMIFS('Planificación 2026-1'!R:R,'Planificación 2026-1'!W:W,C392,'Planificación 2026-1'!H:H,"CA",'Planificación 2026-1'!I:I,"&gt;2")</f>
        <v>0</v>
      </c>
      <c r="CE392" s="109">
        <f>SUMIFS('Planificación 2026-1'!R:R,'Planificación 2026-1'!W:W,C392,'Planificación 2026-1'!H:H,"DE",'Planificación 2026-1'!I:I,"&gt;2")</f>
        <v>0</v>
      </c>
      <c r="CF392" s="109">
        <f>SUMIFS('Planificación 2026-1'!R:R,'Planificación 2026-1'!W:W,C392,'Planificación 2026-1'!H:H,"OB",'Planificación 2026-1'!I:I,"&gt;2")</f>
        <v>0</v>
      </c>
      <c r="CG392" s="109">
        <f>SUMIFS('Planificación 2026-1'!R:R,'Planificación 2026-1'!W:W,C392,'Planificación 2026-1'!H:H,"MH",'Planificación 2026-1'!I:I,"&gt;2")</f>
        <v>0</v>
      </c>
      <c r="CH392" s="109">
        <f>SUMIFS('Planificación 2026-1'!R:R,'Planificación 2026-1'!W:W,C392,'Planificación 2026-1'!H:H,"IC",'Planificación 2026-1'!I:I,"&gt;2")</f>
        <v>0</v>
      </c>
      <c r="CI392" s="109">
        <f>SUMIFS('Planificación 2026-1'!R:R,'Planificación 2026-1'!W:W,C392,'Planificación 2026-1'!H:H,"AR",'Planificación 2026-1'!I:I,"&gt;2")</f>
        <v>0</v>
      </c>
      <c r="CJ392" s="109">
        <f>SUMIFS('Planificación 2026-1'!R:R,'Planificación 2026-1'!W:W,C392,'Planificación 2026-1'!H:H,"T1",'Planificación 2026-1'!I:I,"&gt;2")</f>
        <v>0</v>
      </c>
      <c r="CK392" s="109">
        <f>SUMIFS('Planificación 2026-1'!R:R,'Planificación 2026-1'!W:W,C392,'Planificación 2026-1'!H:H,"T3",'Planificación 2026-1'!I:I,"&gt;2")</f>
        <v>0</v>
      </c>
      <c r="CL392" s="109">
        <f>SUMIFS('Planificación 2026-1'!R:R,'Planificación 2026-1'!W:W,C392,'Planificación 2026-1'!H:H,"T2",'Planificación 2026-1'!I:I,"&gt;2")</f>
        <v>0</v>
      </c>
      <c r="CM392" s="109">
        <f>SUMIFS('Planificación 2026-1'!R:R,'Planificación 2026-1'!W:W,C392,'Planificación 2026-1'!H:H,"AE",'Planificación 2026-1'!I:I,"&gt;2")</f>
        <v>0</v>
      </c>
      <c r="CN392" s="109">
        <f>SUMIFS('Planificación 2026-1'!R:R,'Planificación 2026-1'!W:W,C392,'Planificación 2026-1'!H:H,"T4",'Planificación 2026-1'!I:I,"&gt;2")</f>
        <v>0</v>
      </c>
      <c r="CO392" s="109">
        <f>SUMIFS('Planificación 2026-1'!R:R,'Planificación 2026-1'!W:W,C392,'Planificación 2026-1'!H:H,"AF",'Planificación 2026-1'!I:I,"&lt;3")</f>
        <v>0</v>
      </c>
      <c r="CP392" s="109">
        <f>SUMIFS('Planificación 2026-1'!R:R,'Planificación 2026-1'!W:W,C392,'Planificación 2026-1'!H:H,"EN",'Planificación 2026-1'!I:I,"&lt;3")</f>
        <v>0</v>
      </c>
      <c r="CQ392" s="109">
        <f>SUMIFS('Planificación 2026-1'!R:R,'Planificación 2026-1'!W:W,C392,'Planificación 2026-1'!H:H,"IS",'Planificación 2026-1'!I:I,"&lt;3")</f>
        <v>0</v>
      </c>
      <c r="CR392" s="109">
        <f>SUMIFS('Planificación 2026-1'!R:R,'Planificación 2026-1'!W:W,C392,'Planificación 2026-1'!H:H,"PS",'Planificación 2026-1'!I:I,"&lt;3")</f>
        <v>0</v>
      </c>
      <c r="CS392" s="109">
        <f>SUMIFS('Planificación 2026-1'!R:R,'Planificación 2026-1'!W:W,C392,'Planificación 2026-1'!H:H,"IN",'Planificación 2026-1'!I:I,"&lt;3")</f>
        <v>0</v>
      </c>
      <c r="CT392" s="109">
        <f>SUMIFS('Planificación 2026-1'!R:R,'Planificación 2026-1'!W:W,C392,'Planificación 2026-1'!H:H,"CA",'Planificación 2026-1'!I:I,"&lt;3")</f>
        <v>0</v>
      </c>
      <c r="CU392" s="109">
        <f>SUMIFS('Planificación 2026-1'!R:R,'Planificación 2026-1'!W:W,C392,'Planificación 2026-1'!H:H,"DE",'Planificación 2026-1'!I:I,"&lt;3")</f>
        <v>0</v>
      </c>
      <c r="CV392" s="109">
        <f>SUMIFS('Planificación 2026-1'!R:R,'Planificación 2026-1'!W:W,C392,'Planificación 2026-1'!H:H,"OB",'Planificación 2026-1'!I:I,"&lt;3")</f>
        <v>0</v>
      </c>
      <c r="CW392" s="109">
        <f>SUMIFS('Planificación 2026-1'!R:R,'Planificación 2026-1'!W:W,C392,'Planificación 2026-1'!H:H,"MH",'Planificación 2026-1'!I:I,"&lt;3")</f>
        <v>0</v>
      </c>
      <c r="CX392" s="109">
        <f>SUMIFS('Planificación 2026-1'!R:R,'Planificación 2026-1'!W:W,C392,'Planificación 2026-1'!H:H,"IC",'Planificación 2026-1'!I:I,"&lt;3")</f>
        <v>0</v>
      </c>
      <c r="CY392" s="109">
        <f>SUMIFS('Planificación 2026-1'!R:R,'Planificación 2026-1'!W:W,C392,'Planificación 2026-1'!H:H,"AR",'Planificación 2026-1'!I:I,"&lt;3")</f>
        <v>0</v>
      </c>
      <c r="CZ392" s="109">
        <f>SUMIFS('Planificación 2026-1'!R:R,'Planificación 2026-1'!W:W,C392,'Planificación 2026-1'!H:H,"T1",'Planificación 2026-1'!I:I,"&lt;3")</f>
        <v>0</v>
      </c>
      <c r="DA392" s="109">
        <f>SUMIFS('Planificación 2026-1'!R:R,'Planificación 2026-1'!W:W,C392,'Planificación 2026-1'!H:H,"T3",'Planificación 2026-1'!I:I,"&lt;3")</f>
        <v>0</v>
      </c>
      <c r="DB392" s="109">
        <f>SUMIFS('Planificación 2026-1'!R:R,'Planificación 2026-1'!W:W,C392,'Planificación 2026-1'!H:H,"T2",'Planificación 2026-1'!I:I,"&lt;3")</f>
        <v>0</v>
      </c>
      <c r="DC392" s="109">
        <f>SUMIFS('Planificación 2026-1'!R:R,'Planificación 2026-1'!W:W,C392,'Planificación 2026-1'!H:H,"AE",'Planificación 2026-1'!I:I,"&lt;3")</f>
        <v>0</v>
      </c>
      <c r="DD392" s="109">
        <f>SUMIFS('Planificación 2026-1'!R:R,'Planificación 2026-1'!W:W,C392,'Planificación 2026-1'!H:H,"T4",'Planificación 2026-1'!I:I,"&lt;3")</f>
        <v>0</v>
      </c>
      <c r="DE392" s="108" t="str">
        <f t="shared" si="63"/>
        <v/>
      </c>
      <c r="DF392" s="41">
        <f>IF(C392="","",SUMIFS('Planificación 2026-1'!R:R,'Planificación 2026-1'!W:W,C392,'Planificación 2026-1'!F:F,"PRINCIPAL",'Planificación 2026-1'!X:X,"VIRTUAL"))</f>
        <v>0</v>
      </c>
      <c r="DG392" s="41">
        <f>IF(C392="","",SUMIFS('Planificación 2026-1'!R:R,'Planificación 2026-1'!W:W,C392,'Planificación 2026-1'!F:F,"PRINCIPAL",'Planificación 2026-1'!X:X,"PRESENCIAL"))</f>
        <v>0</v>
      </c>
      <c r="DH392" s="41">
        <f>IF(C392="","",SUMIFS('Planificación 2026-1'!R:R,'Planificación 2026-1'!W:W,C392,'Planificación 2026-1'!F:F,"PRINCIPAL",'Planificación 2026-1'!X:X,"HIBRIDO PRESENCIAL"))</f>
        <v>0</v>
      </c>
      <c r="DI392" s="108" t="str">
        <f t="shared" si="64"/>
        <v/>
      </c>
      <c r="DJ392" s="108">
        <f>IF(C392="","",SUMIFS('Planificación 2026-1'!R:R,'Planificación 2026-1'!W:W,C392,'Planificación 2026-1'!F:F,"FILIAL",'Planificación 2026-1'!X:X,"VIRTUAL"))</f>
        <v>0</v>
      </c>
      <c r="DK392" s="110">
        <f>IF(C392="","",SUMIFS('Planificación 2026-1'!R:R,'Planificación 2026-1'!W:W,C392,'Planificación 2026-1'!F:F,"FILIAL",'Planificación 2026-1'!X:X,"PRESENCIAL"))</f>
        <v>0</v>
      </c>
      <c r="DL392" s="61">
        <f>IF(C392="","",SUMIFS('Planificación 2026-1'!R:R,'Planificación 2026-1'!W:W,C392,'Planificación 2026-1'!F:F,"FILIAL",'Planificación 2026-1'!X:X,"HIBRIDO PRESENCIAL"))</f>
        <v>0</v>
      </c>
      <c r="DM392" s="111" t="str">
        <f t="shared" si="65"/>
        <v/>
      </c>
      <c r="DN392" s="108">
        <f>IF(C392="","",SUMIFS('Planificación 2026-1'!R:R,'Planificación 2026-1'!W:W,C392,'Planificación 2026-1'!F:F,"SUNAMPE",'Planificación 2026-1'!X:X,"VIRTUAL"))</f>
        <v>0</v>
      </c>
      <c r="DO392" s="61">
        <f>IF(C392="","",SUMIFS('Planificación 2026-1'!R:R,'Planificación 2026-1'!W:W,C392,'Planificación 2026-1'!F:F,"SUNAMPE",'Planificación 2026-1'!X:X,"PRESENCIAL"))</f>
        <v>0</v>
      </c>
      <c r="DP392" s="111" t="str">
        <f t="shared" si="66"/>
        <v/>
      </c>
      <c r="DQ392" s="108">
        <f>IF(C392="","",SUMIFS('Planificación 2026-1'!R:R,'Planificación 2026-1'!W:W,C392,'Planificación 2026-1'!F:F,"HUAURA",'Planificación 2026-1'!X:X,"VIRTUAL"))</f>
        <v>0</v>
      </c>
      <c r="DR392" s="61">
        <f>IF(C392="","",SUMIFS('Planificación 2026-1'!R:R,'Planificación 2026-1'!W:W,C392,'Planificación 2026-1'!F:F,"HUAURA",'Planificación 2026-1'!X:X,"PRESENCIAL"))</f>
        <v>0</v>
      </c>
      <c r="DS392" s="76">
        <f>SUMIFS('Planificación 2026-1'!R:R,'Planificación 2026-1'!W:W,C392,'Planificación 2026-1'!F:F,"PRINCIPAL",'Planificación 2026-1'!X:X,"VIRTUAL",'Planificación 2026-1'!I:I,"&gt;2")</f>
        <v>0</v>
      </c>
      <c r="DT392" s="76">
        <f>SUMIFS('Planificación 2026-1'!R:R,'Planificación 2026-1'!W:W,C392,'Planificación 2026-1'!F:F,"PRINCIPAL",'Planificación 2026-1'!X:X,"&lt;&gt;VIRTUAL",'Planificación 2026-1'!I:I,"&gt;2")</f>
        <v>0</v>
      </c>
      <c r="DU392" s="76">
        <f>SUMIFS('Planificación 2026-1'!R:R,'Planificación 2026-1'!W:W,C392,'Planificación 2026-1'!F:F,"SUNAMPE",'Planificación 2026-1'!X:X,"VIRTUAL",'Planificación 2026-1'!I:I,"&gt;2")</f>
        <v>0</v>
      </c>
      <c r="DV392" s="76">
        <f>SUMIFS('Planificación 2026-1'!R:R,'Planificación 2026-1'!W:W,C392,'Planificación 2026-1'!F:F,"SUNAMPE",'Planificación 2026-1'!X:X,"&lt;&gt;VIRTUAL",'Planificación 2026-1'!I:I,"&gt;2")</f>
        <v>0</v>
      </c>
      <c r="DW392" s="76">
        <f>SUMIFS('Planificación 2026-1'!R:R,'Planificación 2026-1'!W:W,C392,'Planificación 2026-1'!F:F,"FILIAL",'Planificación 2026-1'!X:X,"VIRTUAL",'Planificación 2026-1'!I:I,"&gt;2")</f>
        <v>0</v>
      </c>
      <c r="DX392" s="76">
        <f>SUMIFS('Planificación 2026-1'!R:R,'Planificación 2026-1'!W:W,C392,'Planificación 2026-1'!F:F,"FILIAL",'Planificación 2026-1'!X:X,"&lt;&gt;VIRTUAL",'Planificación 2026-1'!I:I,"&gt;2")</f>
        <v>0</v>
      </c>
      <c r="DY392" s="76">
        <f>SUMIFS('Planificación 2026-1'!R:R,'Planificación 2026-1'!W:W,C392,'Planificación 2026-1'!F:F,"PORUMA",'Planificación 2026-1'!X:X,"VIRTUAL",'Planificación 2026-1'!I:I,"&gt;2")</f>
        <v>0</v>
      </c>
      <c r="DZ392" s="76">
        <f>SUMIFS('Planificación 2026-1'!R:R,'Planificación 2026-1'!W:W,C392,'Planificación 2026-1'!F:F,"PORUMA",'Planificación 2026-1'!X:X,"&lt;&gt;VIRTUAL",'Planificación 2026-1'!I:I,"&gt;2")</f>
        <v>0</v>
      </c>
      <c r="EA392" s="76">
        <f>SUMIFS('Planificación 2026-1'!R:R,'Planificación 2026-1'!W:W,C392,'Planificación 2026-1'!F:F,"HUAURA",'Planificación 2026-1'!X:X,"VIRTUAL",'Planificación 2026-1'!I:I,"&gt;2")</f>
        <v>0</v>
      </c>
      <c r="EB392" s="76">
        <f>SUMIFS('Planificación 2026-1'!R:R,'Planificación 2026-1'!W:W,C392,'Planificación 2026-1'!F:F,"HUAURA",'Planificación 2026-1'!X:X,"&lt;&gt;VIRTUAL",'Planificación 2026-1'!I:I,"&gt;2")</f>
        <v>0</v>
      </c>
      <c r="EC392" s="76">
        <f>SUMIFS('Planificación 2026-1'!R:R,'Planificación 2026-1'!W:W,C392,'Planificación 2026-1'!F:F,"PRINCIPAL",'Planificación 2026-1'!X:X,"VIRTUAL",'Planificación 2026-1'!I:I,"&lt;3")</f>
        <v>0</v>
      </c>
      <c r="ED392" s="76">
        <f>SUMIFS('Planificación 2026-1'!R:R,'Planificación 2026-1'!W:W,C392,'Planificación 2026-1'!F:F,"PRINCIPAL",'Planificación 2026-1'!X:X,"&lt;&gt;VIRTUAL",'Planificación 2026-1'!I:I,"&lt;3")</f>
        <v>0</v>
      </c>
      <c r="EE392" s="76">
        <f>SUMIFS('Planificación 2026-1'!R:R,'Planificación 2026-1'!W:W,C392,'Planificación 2026-1'!F:F,"SUNAMPE",'Planificación 2026-1'!X:X,"VIRTUAL",'Planificación 2026-1'!I:I,"&lt;3")</f>
        <v>0</v>
      </c>
      <c r="EF392" s="76">
        <f>SUMIFS('Planificación 2026-1'!R:R,'Planificación 2026-1'!W:W,C392,'Planificación 2026-1'!F:F,"SUNAMPE",'Planificación 2026-1'!X:X,"&lt;&gt;VIRTUAL",'Planificación 2026-1'!I:I,"&lt;3")</f>
        <v>0</v>
      </c>
      <c r="EG392" s="76">
        <f>SUMIFS('Planificación 2026-1'!R:R,'Planificación 2026-1'!W:W,C392,'Planificación 2026-1'!F:F,"FILIAL",'Planificación 2026-1'!X:X,"VIRTUAL",'Planificación 2026-1'!I:I,"&lt;3")</f>
        <v>0</v>
      </c>
      <c r="EH392" s="76">
        <f>SUMIFS('Planificación 2026-1'!R:R,'Planificación 2026-1'!W:W,C392,'Planificación 2026-1'!F:F,"FILIAL",'Planificación 2026-1'!X:X,"&lt;&gt;VIRTUAL",'Planificación 2026-1'!I:I,"&lt;3")</f>
        <v>0</v>
      </c>
      <c r="EI392" s="76">
        <f>SUMIFS('Planificación 2026-1'!R:R,'Planificación 2026-1'!W:W,C392,'Planificación 2026-1'!F:F,"PORUMA",'Planificación 2026-1'!X:X,"VIRTUAL",'Planificación 2026-1'!I:I,"&lt;3")</f>
        <v>0</v>
      </c>
      <c r="EJ392" s="76">
        <f>SUMIFS('Planificación 2026-1'!R:R,'Planificación 2026-1'!W:W,C392,'Planificación 2026-1'!F:F,"PORUMA",'Planificación 2026-1'!X:X,"&lt;&gt;VIRTUAL",'Planificación 2026-1'!I:I,"&lt;3")</f>
        <v>0</v>
      </c>
      <c r="EK392" s="76">
        <f>SUMIFS('Planificación 2026-1'!R:R,'Planificación 2026-1'!W:W,C392,'Planificación 2026-1'!F:F,"HUAURA",'Planificación 2026-1'!X:X,"VIRTUAL",'Planificación 2026-1'!I:I,"&lt;3")</f>
        <v>0</v>
      </c>
      <c r="EL392" s="76">
        <f>SUMIFS('Planificación 2026-1'!R:R,'Planificación 2026-1'!W:W,C392,'Planificación 2026-1'!F:F,"HUAURA",'Planificación 2026-1'!X:X,"&lt;&gt;VIRTUAL",'Planificación 2026-1'!I:I,"&lt;3")</f>
        <v>0</v>
      </c>
      <c r="EM392" s="76"/>
      <c r="EN392" s="76">
        <f t="shared" si="59"/>
        <v>0</v>
      </c>
      <c r="EO392" s="76">
        <f t="shared" si="60"/>
        <v>0</v>
      </c>
      <c r="EP392" s="76" t="b">
        <f t="shared" si="61"/>
        <v>1</v>
      </c>
      <c r="EQ392" s="76" t="str">
        <f t="shared" si="62"/>
        <v/>
      </c>
      <c r="ER392" s="76" t="str">
        <f t="shared" si="67"/>
        <v>PRESENCIAL</v>
      </c>
    </row>
    <row r="393" spans="1:148" hidden="1">
      <c r="A393" s="83"/>
      <c r="B393" s="119">
        <v>390</v>
      </c>
      <c r="C393" s="115" t="s">
        <v>566</v>
      </c>
      <c r="D393" s="112">
        <f>SUMIF('Planificación 2026-1'!W:W,C393,'Planificación 2026-1'!R:R)</f>
        <v>0</v>
      </c>
      <c r="E393" s="114" t="s">
        <v>173</v>
      </c>
      <c r="F393" s="115" t="s">
        <v>171</v>
      </c>
      <c r="G393" s="115" t="s">
        <v>13</v>
      </c>
      <c r="H393" s="115" t="s">
        <v>128</v>
      </c>
      <c r="I393" s="107" t="str">
        <f>IF(SUM(COUNTIFS('Planificación 2026-1'!F:F,"PRINCIPAL",'Planificación 2026-1'!W:W,C393,'Planificación 2026-1'!H:H,"AF"))&gt;0,"P01"," ")</f>
        <v xml:space="preserve"> </v>
      </c>
      <c r="J393" s="108" t="str">
        <f>IF(SUM(COUNTIFS('Planificación 2026-1'!F:F,"PRINCIPAL",'Planificación 2026-1'!W:W,C393,'Planificación 2026-1'!H:H,"EN"))&gt;0,"P02"," ")</f>
        <v xml:space="preserve"> </v>
      </c>
      <c r="K393" s="108" t="str">
        <f>IF(SUM(COUNTIFS('Planificación 2026-1'!F:F,"PRINCIPAL",'Planificación 2026-1'!W:W,C393,'Planificación 2026-1'!H:H,"IS"))&gt;0,"P03"," ")</f>
        <v xml:space="preserve"> </v>
      </c>
      <c r="L393" s="108" t="str">
        <f>IF(SUM(COUNTIFS('Planificación 2026-1'!F:F,"PRINCIPAL",'Planificación 2026-1'!W:W,C393,'Planificación 2026-1'!H:H,"PS"))&gt;0,"P04"," ")</f>
        <v xml:space="preserve"> </v>
      </c>
      <c r="M393" s="108"/>
      <c r="N393" s="108" t="str">
        <f>IF(SUM(COUNTIFS('Planificación 2026-1'!F:F,"PRINCIPAL",'Planificación 2026-1'!W:W,C393,'Planificación 2026-1'!H:H,"IN"))&gt;0,"P06"," ")</f>
        <v xml:space="preserve"> </v>
      </c>
      <c r="O393" s="108" t="str">
        <f>IF(SUM(COUNTIFS('Planificación 2026-1'!F:F,"PRINCIPAL",'Planificación 2026-1'!W:W,C393,'Planificación 2026-1'!H:H,"CA"))&gt;0,"P07"," ")</f>
        <v xml:space="preserve"> </v>
      </c>
      <c r="P393" s="108" t="str">
        <f>IF(SUM(COUNTIFS('Planificación 2026-1'!F:F,"PRINCIPAL",'Planificación 2026-1'!W:W,C393,'Planificación 2026-1'!H:H,"DE"))&gt;0,"P08"," ")</f>
        <v xml:space="preserve"> </v>
      </c>
      <c r="Q393" s="108" t="str">
        <f>IF(SUM(COUNTIFS('Planificación 2026-1'!F:F,"PRINCIPAL",'Planificación 2026-1'!W:W,C393,'Planificación 2026-1'!H:H,"OB"))&gt;0,"P09"," ")</f>
        <v xml:space="preserve"> </v>
      </c>
      <c r="R393" s="108" t="str">
        <f>IF(SUM(COUNTIFS('Planificación 2026-1'!F:F,"PRINCIPAL",'Planificación 2026-1'!W:W,C393,'Planificación 2026-1'!H:H,"MH"))&gt;0,"P31"," ")</f>
        <v xml:space="preserve"> </v>
      </c>
      <c r="S393" s="108" t="str">
        <f>IF(SUM(COUNTIFS('Planificación 2026-1'!F:F,"PRINCIPAL",'Planificación 2026-1'!W:W,C393,'Planificación 2026-1'!H:H,"IC"))&gt;0,"P32"," ")</f>
        <v xml:space="preserve"> </v>
      </c>
      <c r="T393" s="108" t="str">
        <f>IF(SUM(COUNTIFS('Planificación 2026-1'!F:F,"PRINCIPAL",'Planificación 2026-1'!W:W,C393,'Planificación 2026-1'!H:H,"AR"))&gt;0,"P34"," ")</f>
        <v xml:space="preserve"> </v>
      </c>
      <c r="U393" s="108" t="str">
        <f>IF(SUM(COUNTIFS('Planificación 2026-1'!F:F,"PRINCIPAL",'Planificación 2026-1'!W:W,C393,'Planificación 2026-1'!H:H,"T1"))&gt;0,"P35"," ")</f>
        <v xml:space="preserve"> </v>
      </c>
      <c r="V393" s="108" t="str">
        <f>IF(SUM(COUNTIFS('Planificación 2026-1'!F:F,"PRINCIPAL",'Planificación 2026-1'!W:W,C393,'Planificación 2026-1'!H:H,"T3"))&gt;0,"P36"," ")</f>
        <v xml:space="preserve"> </v>
      </c>
      <c r="W393" s="108" t="str">
        <f>IF(SUM(COUNTIFS('Planificación 2026-1'!F:F,"PRINCIPAL",'Planificación 2026-1'!W:W,C393,'Planificación 2026-1'!H:H,"T2"))&gt;0,"P37"," ")</f>
        <v xml:space="preserve"> </v>
      </c>
      <c r="X393" s="108" t="str">
        <f>IF(SUM(COUNTIFS('Planificación 2026-1'!F:F,"PRINCIPAL",'Planificación 2026-1'!W:W,C393,'Planificación 2026-1'!H:H,"AE"))&gt;0,"P38"," ")</f>
        <v xml:space="preserve"> </v>
      </c>
      <c r="Y393" s="108" t="str">
        <f>IF(SUM(COUNTIFS('Planificación 2026-1'!F:F,"PRINCIPAL",'Planificación 2026-1'!W:W,C393,'Planificación 2026-1'!H:H,"T4"))&gt;0,"P55"," ")</f>
        <v xml:space="preserve"> </v>
      </c>
      <c r="Z393" s="108" t="str">
        <f>IF(SUM(COUNTIFS('Planificación 2026-1'!F:F,"FILIAL",'Planificación 2026-1'!W:W,C393,'Planificación 2026-1'!H:H,"AF"))&gt;0," P01"," ")</f>
        <v xml:space="preserve"> </v>
      </c>
      <c r="AA393" s="108" t="str">
        <f>IF(SUM(COUNTIFS('Planificación 2026-1'!F:F,"FILIAL",'Planificación 2026-1'!W:W,C393,'Planificación 2026-1'!H:H,"EN"))&gt;0,"P02"," ")</f>
        <v xml:space="preserve"> </v>
      </c>
      <c r="AB393" s="108" t="str">
        <f>IF(SUM(COUNTIFS('Planificación 2026-1'!F:F,"FILIAL",'Planificación 2026-1'!W:W,C393,'Planificación 2026-1'!H:H,"IS"))&gt;0,"P03"," ")</f>
        <v xml:space="preserve"> </v>
      </c>
      <c r="AC393" s="108" t="str">
        <f>IF(SUM(COUNTIFS('Planificación 2026-1'!F:F,"FILIAL",'Planificación 2026-1'!W:W,C393,'Planificación 2026-1'!H:H,"PS"))&gt;0,"P04"," ")</f>
        <v xml:space="preserve"> </v>
      </c>
      <c r="AD393" s="108"/>
      <c r="AE393" s="108" t="str">
        <f>IF(SUM(COUNTIFS('Planificación 2026-1'!F:F,"FILIAL",'Planificación 2026-1'!W:W,C393,'Planificación 2026-1'!H:H,"IN"))&gt;0,"P06"," ")</f>
        <v xml:space="preserve"> </v>
      </c>
      <c r="AF393" s="108" t="str">
        <f>IF(SUM(COUNTIFS('Planificación 2026-1'!F:F,"FILIAL",'Planificación 2026-1'!W:W,C393,'Planificación 2026-1'!H:H,"CA"))&gt;0,"P07"," ")</f>
        <v xml:space="preserve"> </v>
      </c>
      <c r="AG393" s="108" t="str">
        <f>IF(SUM(COUNTIFS('Planificación 2026-1'!F:F,"FILIAL",'Planificación 2026-1'!W:W,C393,'Planificación 2026-1'!H:H,"DE"))&gt;0,"P08"," ")</f>
        <v xml:space="preserve"> </v>
      </c>
      <c r="AH393" s="108" t="str">
        <f>IF(SUM(COUNTIFS('Planificación 2026-1'!F:F,"FILIAL",'Planificación 2026-1'!W:W,C393,'Planificación 2026-1'!H:H,"OB"))&gt;0,"P09"," ")</f>
        <v xml:space="preserve"> </v>
      </c>
      <c r="AI393" s="108" t="str">
        <f>IF(SUM(COUNTIFS('Planificación 2026-1'!F:F,"FILIAL",'Planificación 2026-1'!W:W,C393,'Planificación 2026-1'!H:H,"MH"))&gt;0,"P31"," ")</f>
        <v xml:space="preserve"> </v>
      </c>
      <c r="AJ393" s="108" t="str">
        <f>IF(SUM(COUNTIFS('Planificación 2026-1'!F:F,"FILIAL",'Planificación 2026-1'!W:W,C393,'Planificación 2026-1'!H:H,"IC"))&gt;0,"P32"," ")</f>
        <v xml:space="preserve"> </v>
      </c>
      <c r="AK393" s="108" t="str">
        <f>IF(SUM(COUNTIFS('Planificación 2026-1'!F:F,"FILIAL",'Planificación 2026-1'!W:W,C393,'Planificación 2026-1'!H:H,"AR"))&gt;0,"P34"," ")</f>
        <v xml:space="preserve"> </v>
      </c>
      <c r="AL393" s="108" t="str">
        <f>IF(SUM(COUNTIFS('Planificación 2026-1'!F:F,"FILIAL",'Planificación 2026-1'!W:W,C393,'Planificación 2026-1'!H:H,"T1"))&gt;0,"P35"," ")</f>
        <v xml:space="preserve"> </v>
      </c>
      <c r="AM393" s="108" t="str">
        <f>IF(SUM(COUNTIFS('Planificación 2026-1'!F:F,"FILIAL",'Planificación 2026-1'!W:W,C393,'Planificación 2026-1'!H:H,"T3"))&gt;0,"P36"," ")</f>
        <v xml:space="preserve"> </v>
      </c>
      <c r="AN393" s="108" t="str">
        <f>IF(SUM(COUNTIFS('Planificación 2026-1'!F:F,"FILIAL",'Planificación 2026-1'!W:W,C393,'Planificación 2026-1'!H:H,"T2"))&gt;0,"P37"," ")</f>
        <v xml:space="preserve"> </v>
      </c>
      <c r="AO393" s="108" t="str">
        <f>IF(SUM(COUNTIFS('Planificación 2026-1'!F:F,"FILIAL",'Planificación 2026-1'!W:W,C393,'Planificación 2026-1'!H:H,"AE"))&gt;0,"P38"," ")</f>
        <v xml:space="preserve"> </v>
      </c>
      <c r="AP393" s="108" t="str">
        <f>IF(SUM(COUNTIFS('Planificación 2026-1'!F:F,"FILIAL",'Planificación 2026-1'!W:W,C393,'Planificación 2026-1'!H:H,"T4"))&gt;0,"P55"," ")</f>
        <v xml:space="preserve"> </v>
      </c>
      <c r="AQ393" s="108" t="str">
        <f>IF(SUM(COUNTIFS('Planificación 2026-1'!F:F,"SUNAMPE",'Planificación 2026-1'!W:W,C393,'Planificación 2026-1'!H:H,"AF"))&gt;0," P01"," ")</f>
        <v xml:space="preserve"> </v>
      </c>
      <c r="AR393" s="108" t="str">
        <f>IF(SUM(COUNTIFS('Planificación 2026-1'!F:F,"SUNAMPE",'Planificación 2026-1'!W:W,C393,'Planificación 2026-1'!H:H,"EN"))&gt;0,"P02"," ")</f>
        <v xml:space="preserve"> </v>
      </c>
      <c r="AS393" s="108" t="str">
        <f>IF(SUM(COUNTIFS('Planificación 2026-1'!F:F,"SUNAMPE",'Planificación 2026-1'!W:W,C393,'Planificación 2026-1'!H:H,"IS"))&gt;0,"P03"," ")</f>
        <v xml:space="preserve"> </v>
      </c>
      <c r="AT393" s="108" t="str">
        <f>IF(SUM(COUNTIFS('Planificación 2026-1'!F:F,"SUNAMPE",'Planificación 2026-1'!W:W,C393,'Planificación 2026-1'!H:H,"PS"))&gt;0,"P04"," ")</f>
        <v xml:space="preserve"> </v>
      </c>
      <c r="AU393" s="108"/>
      <c r="AV393" s="108" t="str">
        <f>IF(SUM(COUNTIFS('Planificación 2026-1'!F:F,"SUNAMPE",'Planificación 2026-1'!W:W,C393,'Planificación 2026-1'!H:H,"IN"))&gt;0,"P06"," ")</f>
        <v xml:space="preserve"> </v>
      </c>
      <c r="AW393" s="108" t="str">
        <f>IF(SUM(COUNTIFS('Planificación 2026-1'!F:F,"SUNAMPE",'Planificación 2026-1'!W:W,C393,'Planificación 2026-1'!H:H,"CA"))&gt;0,"P07"," ")</f>
        <v xml:space="preserve"> </v>
      </c>
      <c r="AX393" s="108" t="str">
        <f>IF(SUM(COUNTIFS('Planificación 2026-1'!F:F,"SUNAMPE",'Planificación 2026-1'!W:W,C393,'Planificación 2026-1'!H:H,"DE"))&gt;0,"P08"," ")</f>
        <v xml:space="preserve"> </v>
      </c>
      <c r="AY393" s="108" t="str">
        <f>IF(SUM(COUNTIFS('Planificación 2026-1'!F:F,"SUNAMPE",'Planificación 2026-1'!W:W,C393,'Planificación 2026-1'!H:H,"OB"))&gt;0,"P09"," ")</f>
        <v xml:space="preserve"> </v>
      </c>
      <c r="AZ393" s="108" t="str">
        <f>IF(SUM(COUNTIFS('Planificación 2026-1'!F:F,"SUNAMPE",'Planificación 2026-1'!W:W,C393,'Planificación 2026-1'!H:H,"MH"))&gt;0,"P31"," ")</f>
        <v xml:space="preserve"> </v>
      </c>
      <c r="BA393" s="108" t="str">
        <f>IF(SUM(COUNTIFS('Planificación 2026-1'!F:F,"SUNAMPE",'Planificación 2026-1'!W:W,C393,'Planificación 2026-1'!H:H,"IC"))&gt;0,"P32"," ")</f>
        <v xml:space="preserve"> </v>
      </c>
      <c r="BB393" s="108" t="str">
        <f>IF(SUM(COUNTIFS('Planificación 2026-1'!F:F,"SUNAMPE",'Planificación 2026-1'!W:W,C393,'Planificación 2026-1'!H:H,"AR"))&gt;0,"P34"," ")</f>
        <v xml:space="preserve"> </v>
      </c>
      <c r="BC393" s="108" t="str">
        <f>IF(SUM(COUNTIFS('Planificación 2026-1'!F:F,"SUNAMPE",'Planificación 2026-1'!W:W,C393,'Planificación 2026-1'!H:H,"T1"))&gt;0,"P35"," ")</f>
        <v xml:space="preserve"> </v>
      </c>
      <c r="BD393" s="108" t="str">
        <f>IF(SUM(COUNTIFS('Planificación 2026-1'!F:F,"SUNAMPE",'Planificación 2026-1'!W:W,C393,'Planificación 2026-1'!H:H,"T3"))&gt;0,"P36"," ")</f>
        <v xml:space="preserve"> </v>
      </c>
      <c r="BE393" s="108" t="str">
        <f>IF(SUM(COUNTIFS('Planificación 2026-1'!F:F,"SUNAMPE",'Planificación 2026-1'!W:W,C393,'Planificación 2026-1'!H:H,"T2"))&gt;0,"P37"," ")</f>
        <v xml:space="preserve"> </v>
      </c>
      <c r="BF393" s="108" t="str">
        <f>IF(SUM(COUNTIFS('Planificación 2026-1'!F:F,"SUNAMPE",'Planificación 2026-1'!W:W,C393,'Planificación 2026-1'!H:H,"AE"))&gt;0,"P38"," ")</f>
        <v xml:space="preserve"> </v>
      </c>
      <c r="BG393" s="108" t="str">
        <f>IF(SUM(COUNTIFS('Planificación 2026-1'!F:F,"SUNAMPE",'Planificación 2026-1'!W:W,C393,'Planificación 2026-1'!H:H,"T4"))&gt;0,"P55"," ")</f>
        <v xml:space="preserve"> </v>
      </c>
      <c r="BH393" s="108" t="str">
        <f>IF(SUM(COUNTIFS('Planificación 2026-1'!F:F,"HUAURA",'Planificación 2026-1'!W:W,C393,'Planificación 2026-1'!H:H,"AF"))&gt;0," P01"," ")</f>
        <v xml:space="preserve"> </v>
      </c>
      <c r="BI393" s="108" t="str">
        <f>IF(SUM(COUNTIFS('Planificación 2026-1'!F:F,"HUAURA",'Planificación 2026-1'!W:W,C393,'Planificación 2026-1'!H:H,"EN"))&gt;0,"P02"," ")</f>
        <v xml:space="preserve"> </v>
      </c>
      <c r="BJ393" s="108" t="str">
        <f>IF(SUM(COUNTIFS('Planificación 2026-1'!F:F,"HUAURA",'Planificación 2026-1'!W:W,C393,'Planificación 2026-1'!H:H,"IS"))&gt;0,"P03"," ")</f>
        <v xml:space="preserve"> </v>
      </c>
      <c r="BK393" s="108" t="str">
        <f>IF(SUM(COUNTIFS('Planificación 2026-1'!F:F,"HUAURA",'Planificación 2026-1'!W:W,C393,'Planificación 2026-1'!H:H,"PS"))&gt;0,"P04"," ")</f>
        <v xml:space="preserve"> </v>
      </c>
      <c r="BL393" s="108"/>
      <c r="BM393" s="108" t="str">
        <f>IF(SUM(COUNTIFS('Planificación 2026-1'!F:F,"HUAURA",'Planificación 2026-1'!W:W,C393,'Planificación 2026-1'!H:H,"IN"))&gt;0,"P06"," ")</f>
        <v xml:space="preserve"> </v>
      </c>
      <c r="BN393" s="108" t="str">
        <f>IF(SUM(COUNTIFS('Planificación 2026-1'!F:F,"HUAURA",'Planificación 2026-1'!W:W,C393,'Planificación 2026-1'!H:H,"CA"))&gt;0,"P07"," ")</f>
        <v xml:space="preserve"> </v>
      </c>
      <c r="BO393" s="108" t="str">
        <f>IF(SUM(COUNTIFS('Planificación 2026-1'!F:F,"HUAURA",'Planificación 2026-1'!W:W,C393,'Planificación 2026-1'!H:H,"DE"))&gt;0,"P08"," ")</f>
        <v xml:space="preserve"> </v>
      </c>
      <c r="BP393" s="108" t="str">
        <f>IF(SUM(COUNTIFS('Planificación 2026-1'!F:F,"HUAURA",'Planificación 2026-1'!W:W,C393,'Planificación 2026-1'!H:H,"OB"))&gt;0,"P09"," ")</f>
        <v xml:space="preserve"> </v>
      </c>
      <c r="BQ393" s="108" t="str">
        <f>IF(SUM(COUNTIFS('Planificación 2026-1'!F:F,"HUAURA",'Planificación 2026-1'!W:W,C393,'Planificación 2026-1'!H:H,"MH"))&gt;0,"P31"," ")</f>
        <v xml:space="preserve"> </v>
      </c>
      <c r="BR393" s="108" t="str">
        <f>IF(SUM(COUNTIFS('Planificación 2026-1'!F:F,"HUAURA",'Planificación 2026-1'!W:W,C393,'Planificación 2026-1'!H:H,"IC"))&gt;0,"P32"," ")</f>
        <v xml:space="preserve"> </v>
      </c>
      <c r="BS393" s="108" t="str">
        <f>IF(SUM(COUNTIFS('Planificación 2026-1'!F:F,"HUAURA",'Planificación 2026-1'!W:W,C393,'Planificación 2026-1'!H:H,"AR"))&gt;0,"P34"," ")</f>
        <v xml:space="preserve"> </v>
      </c>
      <c r="BT393" s="108" t="str">
        <f>IF(SUM(COUNTIFS('Planificación 2026-1'!F:F,"HUAURA",'Planificación 2026-1'!W:W,C393,'Planificación 2026-1'!H:H,"T1"))&gt;0,"P35"," ")</f>
        <v xml:space="preserve"> </v>
      </c>
      <c r="BU393" s="108" t="str">
        <f>IF(SUM(COUNTIFS('Planificación 2026-1'!F:F,"HUAURA",'Planificación 2026-1'!W:W,C393,'Planificación 2026-1'!H:H,"T3"))&gt;0,"P36"," ")</f>
        <v xml:space="preserve"> </v>
      </c>
      <c r="BV393" s="108" t="str">
        <f>IF(SUM(COUNTIFS('Planificación 2026-1'!F:F,"HUAURA",'Planificación 2026-1'!W:W,C393,'Planificación 2026-1'!H:H,"T2"))&gt;0,"P37"," ")</f>
        <v xml:space="preserve"> </v>
      </c>
      <c r="BW393" s="108" t="str">
        <f>IF(SUM(COUNTIFS('Planificación 2026-1'!F:F,"HUAURA",'Planificación 2026-1'!W:W,C393,'Planificación 2026-1'!H:H,"AE"))&gt;0,"P38"," ")</f>
        <v xml:space="preserve"> </v>
      </c>
      <c r="BX393" s="108" t="str">
        <f>IF(SUM(COUNTIFS('Planificación 2026-1'!F:F,"HUAURA",'Planificación 2026-1'!W:W,C393,'Planificación 2026-1'!H:H,"T4"))&gt;0,"P55"," ")</f>
        <v xml:space="preserve"> </v>
      </c>
      <c r="BY393" s="109">
        <f>SUMIFS('Planificación 2026-1'!R:R,'Planificación 2026-1'!W:W,C393,'Planificación 2026-1'!H:H,"AF",'Planificación 2026-1'!I:I,"&gt;2")</f>
        <v>0</v>
      </c>
      <c r="BZ393" s="109">
        <f>SUMIFS('Planificación 2026-1'!R:R,'Planificación 2026-1'!W:W,C393,'Planificación 2026-1'!H:H,"EN",'Planificación 2026-1'!I:I,"&gt;2")</f>
        <v>0</v>
      </c>
      <c r="CA393" s="109">
        <f>SUMIFS('Planificación 2026-1'!R:R,'Planificación 2026-1'!W:W,C393,'Planificación 2026-1'!H:H,"IS",'Planificación 2026-1'!I:I,"&gt;2")</f>
        <v>0</v>
      </c>
      <c r="CB393" s="109">
        <f>SUMIFS('Planificación 2026-1'!R:R,'Planificación 2026-1'!W:W,C393,'Planificación 2026-1'!H:H,"PS",'Planificación 2026-1'!I:I,"&gt;2")</f>
        <v>0</v>
      </c>
      <c r="CC393" s="109">
        <f>SUMIFS('Planificación 2026-1'!R:R,'Planificación 2026-1'!W:W,C393,'Planificación 2026-1'!H:H,"IN",'Planificación 2026-1'!I:I,"&gt;2")</f>
        <v>0</v>
      </c>
      <c r="CD393" s="109">
        <f>SUMIFS('Planificación 2026-1'!R:R,'Planificación 2026-1'!W:W,C393,'Planificación 2026-1'!H:H,"CA",'Planificación 2026-1'!I:I,"&gt;2")</f>
        <v>0</v>
      </c>
      <c r="CE393" s="109">
        <f>SUMIFS('Planificación 2026-1'!R:R,'Planificación 2026-1'!W:W,C393,'Planificación 2026-1'!H:H,"DE",'Planificación 2026-1'!I:I,"&gt;2")</f>
        <v>0</v>
      </c>
      <c r="CF393" s="109">
        <f>SUMIFS('Planificación 2026-1'!R:R,'Planificación 2026-1'!W:W,C393,'Planificación 2026-1'!H:H,"OB",'Planificación 2026-1'!I:I,"&gt;2")</f>
        <v>0</v>
      </c>
      <c r="CG393" s="109">
        <f>SUMIFS('Planificación 2026-1'!R:R,'Planificación 2026-1'!W:W,C393,'Planificación 2026-1'!H:H,"MH",'Planificación 2026-1'!I:I,"&gt;2")</f>
        <v>0</v>
      </c>
      <c r="CH393" s="109">
        <f>SUMIFS('Planificación 2026-1'!R:R,'Planificación 2026-1'!W:W,C393,'Planificación 2026-1'!H:H,"IC",'Planificación 2026-1'!I:I,"&gt;2")</f>
        <v>0</v>
      </c>
      <c r="CI393" s="109">
        <f>SUMIFS('Planificación 2026-1'!R:R,'Planificación 2026-1'!W:W,C393,'Planificación 2026-1'!H:H,"AR",'Planificación 2026-1'!I:I,"&gt;2")</f>
        <v>0</v>
      </c>
      <c r="CJ393" s="109">
        <f>SUMIFS('Planificación 2026-1'!R:R,'Planificación 2026-1'!W:W,C393,'Planificación 2026-1'!H:H,"T1",'Planificación 2026-1'!I:I,"&gt;2")</f>
        <v>0</v>
      </c>
      <c r="CK393" s="109">
        <f>SUMIFS('Planificación 2026-1'!R:R,'Planificación 2026-1'!W:W,C393,'Planificación 2026-1'!H:H,"T3",'Planificación 2026-1'!I:I,"&gt;2")</f>
        <v>0</v>
      </c>
      <c r="CL393" s="109">
        <f>SUMIFS('Planificación 2026-1'!R:R,'Planificación 2026-1'!W:W,C393,'Planificación 2026-1'!H:H,"T2",'Planificación 2026-1'!I:I,"&gt;2")</f>
        <v>0</v>
      </c>
      <c r="CM393" s="109">
        <f>SUMIFS('Planificación 2026-1'!R:R,'Planificación 2026-1'!W:W,C393,'Planificación 2026-1'!H:H,"AE",'Planificación 2026-1'!I:I,"&gt;2")</f>
        <v>0</v>
      </c>
      <c r="CN393" s="109">
        <f>SUMIFS('Planificación 2026-1'!R:R,'Planificación 2026-1'!W:W,C393,'Planificación 2026-1'!H:H,"T4",'Planificación 2026-1'!I:I,"&gt;2")</f>
        <v>0</v>
      </c>
      <c r="CO393" s="109">
        <f>SUMIFS('Planificación 2026-1'!R:R,'Planificación 2026-1'!W:W,C393,'Planificación 2026-1'!H:H,"AF",'Planificación 2026-1'!I:I,"&lt;3")</f>
        <v>0</v>
      </c>
      <c r="CP393" s="109">
        <f>SUMIFS('Planificación 2026-1'!R:R,'Planificación 2026-1'!W:W,C393,'Planificación 2026-1'!H:H,"EN",'Planificación 2026-1'!I:I,"&lt;3")</f>
        <v>0</v>
      </c>
      <c r="CQ393" s="109">
        <f>SUMIFS('Planificación 2026-1'!R:R,'Planificación 2026-1'!W:W,C393,'Planificación 2026-1'!H:H,"IS",'Planificación 2026-1'!I:I,"&lt;3")</f>
        <v>0</v>
      </c>
      <c r="CR393" s="109">
        <f>SUMIFS('Planificación 2026-1'!R:R,'Planificación 2026-1'!W:W,C393,'Planificación 2026-1'!H:H,"PS",'Planificación 2026-1'!I:I,"&lt;3")</f>
        <v>0</v>
      </c>
      <c r="CS393" s="109">
        <f>SUMIFS('Planificación 2026-1'!R:R,'Planificación 2026-1'!W:W,C393,'Planificación 2026-1'!H:H,"IN",'Planificación 2026-1'!I:I,"&lt;3")</f>
        <v>0</v>
      </c>
      <c r="CT393" s="109">
        <f>SUMIFS('Planificación 2026-1'!R:R,'Planificación 2026-1'!W:W,C393,'Planificación 2026-1'!H:H,"CA",'Planificación 2026-1'!I:I,"&lt;3")</f>
        <v>0</v>
      </c>
      <c r="CU393" s="109">
        <f>SUMIFS('Planificación 2026-1'!R:R,'Planificación 2026-1'!W:W,C393,'Planificación 2026-1'!H:H,"DE",'Planificación 2026-1'!I:I,"&lt;3")</f>
        <v>0</v>
      </c>
      <c r="CV393" s="109">
        <f>SUMIFS('Planificación 2026-1'!R:R,'Planificación 2026-1'!W:W,C393,'Planificación 2026-1'!H:H,"OB",'Planificación 2026-1'!I:I,"&lt;3")</f>
        <v>0</v>
      </c>
      <c r="CW393" s="109">
        <f>SUMIFS('Planificación 2026-1'!R:R,'Planificación 2026-1'!W:W,C393,'Planificación 2026-1'!H:H,"MH",'Planificación 2026-1'!I:I,"&lt;3")</f>
        <v>0</v>
      </c>
      <c r="CX393" s="109">
        <f>SUMIFS('Planificación 2026-1'!R:R,'Planificación 2026-1'!W:W,C393,'Planificación 2026-1'!H:H,"IC",'Planificación 2026-1'!I:I,"&lt;3")</f>
        <v>0</v>
      </c>
      <c r="CY393" s="109">
        <f>SUMIFS('Planificación 2026-1'!R:R,'Planificación 2026-1'!W:W,C393,'Planificación 2026-1'!H:H,"AR",'Planificación 2026-1'!I:I,"&lt;3")</f>
        <v>0</v>
      </c>
      <c r="CZ393" s="109">
        <f>SUMIFS('Planificación 2026-1'!R:R,'Planificación 2026-1'!W:W,C393,'Planificación 2026-1'!H:H,"T1",'Planificación 2026-1'!I:I,"&lt;3")</f>
        <v>0</v>
      </c>
      <c r="DA393" s="109">
        <f>SUMIFS('Planificación 2026-1'!R:R,'Planificación 2026-1'!W:W,C393,'Planificación 2026-1'!H:H,"T3",'Planificación 2026-1'!I:I,"&lt;3")</f>
        <v>0</v>
      </c>
      <c r="DB393" s="109">
        <f>SUMIFS('Planificación 2026-1'!R:R,'Planificación 2026-1'!W:W,C393,'Planificación 2026-1'!H:H,"T2",'Planificación 2026-1'!I:I,"&lt;3")</f>
        <v>0</v>
      </c>
      <c r="DC393" s="109">
        <f>SUMIFS('Planificación 2026-1'!R:R,'Planificación 2026-1'!W:W,C393,'Planificación 2026-1'!H:H,"AE",'Planificación 2026-1'!I:I,"&lt;3")</f>
        <v>0</v>
      </c>
      <c r="DD393" s="109">
        <f>SUMIFS('Planificación 2026-1'!R:R,'Planificación 2026-1'!W:W,C393,'Planificación 2026-1'!H:H,"T4",'Planificación 2026-1'!I:I,"&lt;3")</f>
        <v>0</v>
      </c>
      <c r="DE393" s="108" t="str">
        <f t="shared" si="63"/>
        <v/>
      </c>
      <c r="DF393" s="41">
        <f>IF(C393="","",SUMIFS('Planificación 2026-1'!R:R,'Planificación 2026-1'!W:W,C393,'Planificación 2026-1'!F:F,"PRINCIPAL",'Planificación 2026-1'!X:X,"VIRTUAL"))</f>
        <v>0</v>
      </c>
      <c r="DG393" s="41">
        <f>IF(C393="","",SUMIFS('Planificación 2026-1'!R:R,'Planificación 2026-1'!W:W,C393,'Planificación 2026-1'!F:F,"PRINCIPAL",'Planificación 2026-1'!X:X,"PRESENCIAL"))</f>
        <v>0</v>
      </c>
      <c r="DH393" s="41">
        <f>IF(C393="","",SUMIFS('Planificación 2026-1'!R:R,'Planificación 2026-1'!W:W,C393,'Planificación 2026-1'!F:F,"PRINCIPAL",'Planificación 2026-1'!X:X,"HIBRIDO PRESENCIAL"))</f>
        <v>0</v>
      </c>
      <c r="DI393" s="108" t="str">
        <f t="shared" si="64"/>
        <v/>
      </c>
      <c r="DJ393" s="108">
        <f>IF(C393="","",SUMIFS('Planificación 2026-1'!R:R,'Planificación 2026-1'!W:W,C393,'Planificación 2026-1'!F:F,"FILIAL",'Planificación 2026-1'!X:X,"VIRTUAL"))</f>
        <v>0</v>
      </c>
      <c r="DK393" s="110">
        <f>IF(C393="","",SUMIFS('Planificación 2026-1'!R:R,'Planificación 2026-1'!W:W,C393,'Planificación 2026-1'!F:F,"FILIAL",'Planificación 2026-1'!X:X,"PRESENCIAL"))</f>
        <v>0</v>
      </c>
      <c r="DL393" s="61">
        <f>IF(C393="","",SUMIFS('Planificación 2026-1'!R:R,'Planificación 2026-1'!W:W,C393,'Planificación 2026-1'!F:F,"FILIAL",'Planificación 2026-1'!X:X,"HIBRIDO PRESENCIAL"))</f>
        <v>0</v>
      </c>
      <c r="DM393" s="111" t="str">
        <f t="shared" si="65"/>
        <v/>
      </c>
      <c r="DN393" s="108">
        <f>IF(C393="","",SUMIFS('Planificación 2026-1'!R:R,'Planificación 2026-1'!W:W,C393,'Planificación 2026-1'!F:F,"SUNAMPE",'Planificación 2026-1'!X:X,"VIRTUAL"))</f>
        <v>0</v>
      </c>
      <c r="DO393" s="61">
        <f>IF(C393="","",SUMIFS('Planificación 2026-1'!R:R,'Planificación 2026-1'!W:W,C393,'Planificación 2026-1'!F:F,"SUNAMPE",'Planificación 2026-1'!X:X,"PRESENCIAL"))</f>
        <v>0</v>
      </c>
      <c r="DP393" s="111" t="str">
        <f t="shared" si="66"/>
        <v/>
      </c>
      <c r="DQ393" s="108">
        <f>IF(C393="","",SUMIFS('Planificación 2026-1'!R:R,'Planificación 2026-1'!W:W,C393,'Planificación 2026-1'!F:F,"HUAURA",'Planificación 2026-1'!X:X,"VIRTUAL"))</f>
        <v>0</v>
      </c>
      <c r="DR393" s="61">
        <f>IF(C393="","",SUMIFS('Planificación 2026-1'!R:R,'Planificación 2026-1'!W:W,C393,'Planificación 2026-1'!F:F,"HUAURA",'Planificación 2026-1'!X:X,"PRESENCIAL"))</f>
        <v>0</v>
      </c>
      <c r="DS393" s="76">
        <f>SUMIFS('Planificación 2026-1'!R:R,'Planificación 2026-1'!W:W,C393,'Planificación 2026-1'!F:F,"PRINCIPAL",'Planificación 2026-1'!X:X,"VIRTUAL",'Planificación 2026-1'!I:I,"&gt;2")</f>
        <v>0</v>
      </c>
      <c r="DT393" s="76">
        <f>SUMIFS('Planificación 2026-1'!R:R,'Planificación 2026-1'!W:W,C393,'Planificación 2026-1'!F:F,"PRINCIPAL",'Planificación 2026-1'!X:X,"&lt;&gt;VIRTUAL",'Planificación 2026-1'!I:I,"&gt;2")</f>
        <v>0</v>
      </c>
      <c r="DU393" s="76">
        <f>SUMIFS('Planificación 2026-1'!R:R,'Planificación 2026-1'!W:W,C393,'Planificación 2026-1'!F:F,"SUNAMPE",'Planificación 2026-1'!X:X,"VIRTUAL",'Planificación 2026-1'!I:I,"&gt;2")</f>
        <v>0</v>
      </c>
      <c r="DV393" s="76">
        <f>SUMIFS('Planificación 2026-1'!R:R,'Planificación 2026-1'!W:W,C393,'Planificación 2026-1'!F:F,"SUNAMPE",'Planificación 2026-1'!X:X,"&lt;&gt;VIRTUAL",'Planificación 2026-1'!I:I,"&gt;2")</f>
        <v>0</v>
      </c>
      <c r="DW393" s="76">
        <f>SUMIFS('Planificación 2026-1'!R:R,'Planificación 2026-1'!W:W,C393,'Planificación 2026-1'!F:F,"FILIAL",'Planificación 2026-1'!X:X,"VIRTUAL",'Planificación 2026-1'!I:I,"&gt;2")</f>
        <v>0</v>
      </c>
      <c r="DX393" s="76">
        <f>SUMIFS('Planificación 2026-1'!R:R,'Planificación 2026-1'!W:W,C393,'Planificación 2026-1'!F:F,"FILIAL",'Planificación 2026-1'!X:X,"&lt;&gt;VIRTUAL",'Planificación 2026-1'!I:I,"&gt;2")</f>
        <v>0</v>
      </c>
      <c r="DY393" s="76">
        <f>SUMIFS('Planificación 2026-1'!R:R,'Planificación 2026-1'!W:W,C393,'Planificación 2026-1'!F:F,"PORUMA",'Planificación 2026-1'!X:X,"VIRTUAL",'Planificación 2026-1'!I:I,"&gt;2")</f>
        <v>0</v>
      </c>
      <c r="DZ393" s="76">
        <f>SUMIFS('Planificación 2026-1'!R:R,'Planificación 2026-1'!W:W,C393,'Planificación 2026-1'!F:F,"PORUMA",'Planificación 2026-1'!X:X,"&lt;&gt;VIRTUAL",'Planificación 2026-1'!I:I,"&gt;2")</f>
        <v>0</v>
      </c>
      <c r="EA393" s="76">
        <f>SUMIFS('Planificación 2026-1'!R:R,'Planificación 2026-1'!W:W,C393,'Planificación 2026-1'!F:F,"HUAURA",'Planificación 2026-1'!X:X,"VIRTUAL",'Planificación 2026-1'!I:I,"&gt;2")</f>
        <v>0</v>
      </c>
      <c r="EB393" s="76">
        <f>SUMIFS('Planificación 2026-1'!R:R,'Planificación 2026-1'!W:W,C393,'Planificación 2026-1'!F:F,"HUAURA",'Planificación 2026-1'!X:X,"&lt;&gt;VIRTUAL",'Planificación 2026-1'!I:I,"&gt;2")</f>
        <v>0</v>
      </c>
      <c r="EC393" s="76">
        <f>SUMIFS('Planificación 2026-1'!R:R,'Planificación 2026-1'!W:W,C393,'Planificación 2026-1'!F:F,"PRINCIPAL",'Planificación 2026-1'!X:X,"VIRTUAL",'Planificación 2026-1'!I:I,"&lt;3")</f>
        <v>0</v>
      </c>
      <c r="ED393" s="76">
        <f>SUMIFS('Planificación 2026-1'!R:R,'Planificación 2026-1'!W:W,C393,'Planificación 2026-1'!F:F,"PRINCIPAL",'Planificación 2026-1'!X:X,"&lt;&gt;VIRTUAL",'Planificación 2026-1'!I:I,"&lt;3")</f>
        <v>0</v>
      </c>
      <c r="EE393" s="76">
        <f>SUMIFS('Planificación 2026-1'!R:R,'Planificación 2026-1'!W:W,C393,'Planificación 2026-1'!F:F,"SUNAMPE",'Planificación 2026-1'!X:X,"VIRTUAL",'Planificación 2026-1'!I:I,"&lt;3")</f>
        <v>0</v>
      </c>
      <c r="EF393" s="76">
        <f>SUMIFS('Planificación 2026-1'!R:R,'Planificación 2026-1'!W:W,C393,'Planificación 2026-1'!F:F,"SUNAMPE",'Planificación 2026-1'!X:X,"&lt;&gt;VIRTUAL",'Planificación 2026-1'!I:I,"&lt;3")</f>
        <v>0</v>
      </c>
      <c r="EG393" s="76">
        <f>SUMIFS('Planificación 2026-1'!R:R,'Planificación 2026-1'!W:W,C393,'Planificación 2026-1'!F:F,"FILIAL",'Planificación 2026-1'!X:X,"VIRTUAL",'Planificación 2026-1'!I:I,"&lt;3")</f>
        <v>0</v>
      </c>
      <c r="EH393" s="76">
        <f>SUMIFS('Planificación 2026-1'!R:R,'Planificación 2026-1'!W:W,C393,'Planificación 2026-1'!F:F,"FILIAL",'Planificación 2026-1'!X:X,"&lt;&gt;VIRTUAL",'Planificación 2026-1'!I:I,"&lt;3")</f>
        <v>0</v>
      </c>
      <c r="EI393" s="76">
        <f>SUMIFS('Planificación 2026-1'!R:R,'Planificación 2026-1'!W:W,C393,'Planificación 2026-1'!F:F,"PORUMA",'Planificación 2026-1'!X:X,"VIRTUAL",'Planificación 2026-1'!I:I,"&lt;3")</f>
        <v>0</v>
      </c>
      <c r="EJ393" s="76">
        <f>SUMIFS('Planificación 2026-1'!R:R,'Planificación 2026-1'!W:W,C393,'Planificación 2026-1'!F:F,"PORUMA",'Planificación 2026-1'!X:X,"&lt;&gt;VIRTUAL",'Planificación 2026-1'!I:I,"&lt;3")</f>
        <v>0</v>
      </c>
      <c r="EK393" s="76">
        <f>SUMIFS('Planificación 2026-1'!R:R,'Planificación 2026-1'!W:W,C393,'Planificación 2026-1'!F:F,"HUAURA",'Planificación 2026-1'!X:X,"VIRTUAL",'Planificación 2026-1'!I:I,"&lt;3")</f>
        <v>0</v>
      </c>
      <c r="EL393" s="76">
        <f>SUMIFS('Planificación 2026-1'!R:R,'Planificación 2026-1'!W:W,C393,'Planificación 2026-1'!F:F,"HUAURA",'Planificación 2026-1'!X:X,"&lt;&gt;VIRTUAL",'Planificación 2026-1'!I:I,"&lt;3")</f>
        <v>0</v>
      </c>
      <c r="EM393" s="76"/>
      <c r="EN393" s="76">
        <f t="shared" si="59"/>
        <v>0</v>
      </c>
      <c r="EO393" s="76">
        <f t="shared" si="60"/>
        <v>0</v>
      </c>
      <c r="EP393" s="76" t="b">
        <f t="shared" si="61"/>
        <v>1</v>
      </c>
      <c r="EQ393" s="76" t="str">
        <f t="shared" si="62"/>
        <v/>
      </c>
      <c r="ER393" s="76" t="str">
        <f t="shared" si="67"/>
        <v>PRESENCIAL</v>
      </c>
    </row>
    <row r="394" spans="1:148" hidden="1">
      <c r="A394" s="83"/>
      <c r="B394" s="119">
        <v>391</v>
      </c>
      <c r="C394" s="115" t="s">
        <v>567</v>
      </c>
      <c r="D394" s="112">
        <f>SUMIF('Planificación 2026-1'!W:W,C394,'Planificación 2026-1'!R:R)</f>
        <v>0</v>
      </c>
      <c r="E394" s="114" t="s">
        <v>170</v>
      </c>
      <c r="F394" s="115" t="s">
        <v>171</v>
      </c>
      <c r="G394" s="115" t="s">
        <v>13</v>
      </c>
      <c r="H394" s="115" t="s">
        <v>129</v>
      </c>
      <c r="I394" s="107" t="str">
        <f>IF(SUM(COUNTIFS('Planificación 2026-1'!F:F,"PRINCIPAL",'Planificación 2026-1'!W:W,C394,'Planificación 2026-1'!H:H,"AF"))&gt;0,"P01"," ")</f>
        <v xml:space="preserve"> </v>
      </c>
      <c r="J394" s="108" t="str">
        <f>IF(SUM(COUNTIFS('Planificación 2026-1'!F:F,"PRINCIPAL",'Planificación 2026-1'!W:W,C394,'Planificación 2026-1'!H:H,"EN"))&gt;0,"P02"," ")</f>
        <v xml:space="preserve"> </v>
      </c>
      <c r="K394" s="108" t="str">
        <f>IF(SUM(COUNTIFS('Planificación 2026-1'!F:F,"PRINCIPAL",'Planificación 2026-1'!W:W,C394,'Planificación 2026-1'!H:H,"IS"))&gt;0,"P03"," ")</f>
        <v xml:space="preserve"> </v>
      </c>
      <c r="L394" s="108" t="str">
        <f>IF(SUM(COUNTIFS('Planificación 2026-1'!F:F,"PRINCIPAL",'Planificación 2026-1'!W:W,C394,'Planificación 2026-1'!H:H,"PS"))&gt;0,"P04"," ")</f>
        <v xml:space="preserve"> </v>
      </c>
      <c r="M394" s="108"/>
      <c r="N394" s="108" t="str">
        <f>IF(SUM(COUNTIFS('Planificación 2026-1'!F:F,"PRINCIPAL",'Planificación 2026-1'!W:W,C394,'Planificación 2026-1'!H:H,"IN"))&gt;0,"P06"," ")</f>
        <v xml:space="preserve"> </v>
      </c>
      <c r="O394" s="108" t="str">
        <f>IF(SUM(COUNTIFS('Planificación 2026-1'!F:F,"PRINCIPAL",'Planificación 2026-1'!W:W,C394,'Planificación 2026-1'!H:H,"CA"))&gt;0,"P07"," ")</f>
        <v xml:space="preserve"> </v>
      </c>
      <c r="P394" s="108" t="str">
        <f>IF(SUM(COUNTIFS('Planificación 2026-1'!F:F,"PRINCIPAL",'Planificación 2026-1'!W:W,C394,'Planificación 2026-1'!H:H,"DE"))&gt;0,"P08"," ")</f>
        <v xml:space="preserve"> </v>
      </c>
      <c r="Q394" s="108" t="str">
        <f>IF(SUM(COUNTIFS('Planificación 2026-1'!F:F,"PRINCIPAL",'Planificación 2026-1'!W:W,C394,'Planificación 2026-1'!H:H,"OB"))&gt;0,"P09"," ")</f>
        <v xml:space="preserve"> </v>
      </c>
      <c r="R394" s="108" t="str">
        <f>IF(SUM(COUNTIFS('Planificación 2026-1'!F:F,"PRINCIPAL",'Planificación 2026-1'!W:W,C394,'Planificación 2026-1'!H:H,"MH"))&gt;0,"P31"," ")</f>
        <v xml:space="preserve"> </v>
      </c>
      <c r="S394" s="108" t="str">
        <f>IF(SUM(COUNTIFS('Planificación 2026-1'!F:F,"PRINCIPAL",'Planificación 2026-1'!W:W,C394,'Planificación 2026-1'!H:H,"IC"))&gt;0,"P32"," ")</f>
        <v xml:space="preserve"> </v>
      </c>
      <c r="T394" s="108" t="str">
        <f>IF(SUM(COUNTIFS('Planificación 2026-1'!F:F,"PRINCIPAL",'Planificación 2026-1'!W:W,C394,'Planificación 2026-1'!H:H,"AR"))&gt;0,"P34"," ")</f>
        <v xml:space="preserve"> </v>
      </c>
      <c r="U394" s="108" t="str">
        <f>IF(SUM(COUNTIFS('Planificación 2026-1'!F:F,"PRINCIPAL",'Planificación 2026-1'!W:W,C394,'Planificación 2026-1'!H:H,"T1"))&gt;0,"P35"," ")</f>
        <v xml:space="preserve"> </v>
      </c>
      <c r="V394" s="108" t="str">
        <f>IF(SUM(COUNTIFS('Planificación 2026-1'!F:F,"PRINCIPAL",'Planificación 2026-1'!W:W,C394,'Planificación 2026-1'!H:H,"T3"))&gt;0,"P36"," ")</f>
        <v xml:space="preserve"> </v>
      </c>
      <c r="W394" s="108" t="str">
        <f>IF(SUM(COUNTIFS('Planificación 2026-1'!F:F,"PRINCIPAL",'Planificación 2026-1'!W:W,C394,'Planificación 2026-1'!H:H,"T2"))&gt;0,"P37"," ")</f>
        <v xml:space="preserve"> </v>
      </c>
      <c r="X394" s="108" t="str">
        <f>IF(SUM(COUNTIFS('Planificación 2026-1'!F:F,"PRINCIPAL",'Planificación 2026-1'!W:W,C394,'Planificación 2026-1'!H:H,"AE"))&gt;0,"P38"," ")</f>
        <v xml:space="preserve"> </v>
      </c>
      <c r="Y394" s="108" t="str">
        <f>IF(SUM(COUNTIFS('Planificación 2026-1'!F:F,"PRINCIPAL",'Planificación 2026-1'!W:W,C394,'Planificación 2026-1'!H:H,"T4"))&gt;0,"P55"," ")</f>
        <v xml:space="preserve"> </v>
      </c>
      <c r="Z394" s="108" t="str">
        <f>IF(SUM(COUNTIFS('Planificación 2026-1'!F:F,"FILIAL",'Planificación 2026-1'!W:W,C394,'Planificación 2026-1'!H:H,"AF"))&gt;0," P01"," ")</f>
        <v xml:space="preserve"> </v>
      </c>
      <c r="AA394" s="108" t="str">
        <f>IF(SUM(COUNTIFS('Planificación 2026-1'!F:F,"FILIAL",'Planificación 2026-1'!W:W,C394,'Planificación 2026-1'!H:H,"EN"))&gt;0,"P02"," ")</f>
        <v xml:space="preserve"> </v>
      </c>
      <c r="AB394" s="108" t="str">
        <f>IF(SUM(COUNTIFS('Planificación 2026-1'!F:F,"FILIAL",'Planificación 2026-1'!W:W,C394,'Planificación 2026-1'!H:H,"IS"))&gt;0,"P03"," ")</f>
        <v xml:space="preserve"> </v>
      </c>
      <c r="AC394" s="108" t="str">
        <f>IF(SUM(COUNTIFS('Planificación 2026-1'!F:F,"FILIAL",'Planificación 2026-1'!W:W,C394,'Planificación 2026-1'!H:H,"PS"))&gt;0,"P04"," ")</f>
        <v xml:space="preserve"> </v>
      </c>
      <c r="AD394" s="108"/>
      <c r="AE394" s="108" t="str">
        <f>IF(SUM(COUNTIFS('Planificación 2026-1'!F:F,"FILIAL",'Planificación 2026-1'!W:W,C394,'Planificación 2026-1'!H:H,"IN"))&gt;0,"P06"," ")</f>
        <v xml:space="preserve"> </v>
      </c>
      <c r="AF394" s="108" t="str">
        <f>IF(SUM(COUNTIFS('Planificación 2026-1'!F:F,"FILIAL",'Planificación 2026-1'!W:W,C394,'Planificación 2026-1'!H:H,"CA"))&gt;0,"P07"," ")</f>
        <v xml:space="preserve"> </v>
      </c>
      <c r="AG394" s="108" t="str">
        <f>IF(SUM(COUNTIFS('Planificación 2026-1'!F:F,"FILIAL",'Planificación 2026-1'!W:W,C394,'Planificación 2026-1'!H:H,"DE"))&gt;0,"P08"," ")</f>
        <v xml:space="preserve"> </v>
      </c>
      <c r="AH394" s="108" t="str">
        <f>IF(SUM(COUNTIFS('Planificación 2026-1'!F:F,"FILIAL",'Planificación 2026-1'!W:W,C394,'Planificación 2026-1'!H:H,"OB"))&gt;0,"P09"," ")</f>
        <v xml:space="preserve"> </v>
      </c>
      <c r="AI394" s="108" t="str">
        <f>IF(SUM(COUNTIFS('Planificación 2026-1'!F:F,"FILIAL",'Planificación 2026-1'!W:W,C394,'Planificación 2026-1'!H:H,"MH"))&gt;0,"P31"," ")</f>
        <v xml:space="preserve"> </v>
      </c>
      <c r="AJ394" s="108" t="str">
        <f>IF(SUM(COUNTIFS('Planificación 2026-1'!F:F,"FILIAL",'Planificación 2026-1'!W:W,C394,'Planificación 2026-1'!H:H,"IC"))&gt;0,"P32"," ")</f>
        <v xml:space="preserve"> </v>
      </c>
      <c r="AK394" s="108" t="str">
        <f>IF(SUM(COUNTIFS('Planificación 2026-1'!F:F,"FILIAL",'Planificación 2026-1'!W:W,C394,'Planificación 2026-1'!H:H,"AR"))&gt;0,"P34"," ")</f>
        <v xml:space="preserve"> </v>
      </c>
      <c r="AL394" s="108" t="str">
        <f>IF(SUM(COUNTIFS('Planificación 2026-1'!F:F,"FILIAL",'Planificación 2026-1'!W:W,C394,'Planificación 2026-1'!H:H,"T1"))&gt;0,"P35"," ")</f>
        <v xml:space="preserve"> </v>
      </c>
      <c r="AM394" s="108" t="str">
        <f>IF(SUM(COUNTIFS('Planificación 2026-1'!F:F,"FILIAL",'Planificación 2026-1'!W:W,C394,'Planificación 2026-1'!H:H,"T3"))&gt;0,"P36"," ")</f>
        <v xml:space="preserve"> </v>
      </c>
      <c r="AN394" s="108" t="str">
        <f>IF(SUM(COUNTIFS('Planificación 2026-1'!F:F,"FILIAL",'Planificación 2026-1'!W:W,C394,'Planificación 2026-1'!H:H,"T2"))&gt;0,"P37"," ")</f>
        <v xml:space="preserve"> </v>
      </c>
      <c r="AO394" s="108" t="str">
        <f>IF(SUM(COUNTIFS('Planificación 2026-1'!F:F,"FILIAL",'Planificación 2026-1'!W:W,C394,'Planificación 2026-1'!H:H,"AE"))&gt;0,"P38"," ")</f>
        <v xml:space="preserve"> </v>
      </c>
      <c r="AP394" s="108" t="str">
        <f>IF(SUM(COUNTIFS('Planificación 2026-1'!F:F,"FILIAL",'Planificación 2026-1'!W:W,C394,'Planificación 2026-1'!H:H,"T4"))&gt;0,"P55"," ")</f>
        <v xml:space="preserve"> </v>
      </c>
      <c r="AQ394" s="108" t="str">
        <f>IF(SUM(COUNTIFS('Planificación 2026-1'!F:F,"SUNAMPE",'Planificación 2026-1'!W:W,C394,'Planificación 2026-1'!H:H,"AF"))&gt;0," P01"," ")</f>
        <v xml:space="preserve"> </v>
      </c>
      <c r="AR394" s="108" t="str">
        <f>IF(SUM(COUNTIFS('Planificación 2026-1'!F:F,"SUNAMPE",'Planificación 2026-1'!W:W,C394,'Planificación 2026-1'!H:H,"EN"))&gt;0,"P02"," ")</f>
        <v xml:space="preserve"> </v>
      </c>
      <c r="AS394" s="108" t="str">
        <f>IF(SUM(COUNTIFS('Planificación 2026-1'!F:F,"SUNAMPE",'Planificación 2026-1'!W:W,C394,'Planificación 2026-1'!H:H,"IS"))&gt;0,"P03"," ")</f>
        <v xml:space="preserve"> </v>
      </c>
      <c r="AT394" s="108" t="str">
        <f>IF(SUM(COUNTIFS('Planificación 2026-1'!F:F,"SUNAMPE",'Planificación 2026-1'!W:W,C394,'Planificación 2026-1'!H:H,"PS"))&gt;0,"P04"," ")</f>
        <v xml:space="preserve"> </v>
      </c>
      <c r="AU394" s="108"/>
      <c r="AV394" s="108" t="str">
        <f>IF(SUM(COUNTIFS('Planificación 2026-1'!F:F,"SUNAMPE",'Planificación 2026-1'!W:W,C394,'Planificación 2026-1'!H:H,"IN"))&gt;0,"P06"," ")</f>
        <v xml:space="preserve"> </v>
      </c>
      <c r="AW394" s="108" t="str">
        <f>IF(SUM(COUNTIFS('Planificación 2026-1'!F:F,"SUNAMPE",'Planificación 2026-1'!W:W,C394,'Planificación 2026-1'!H:H,"CA"))&gt;0,"P07"," ")</f>
        <v xml:space="preserve"> </v>
      </c>
      <c r="AX394" s="108" t="str">
        <f>IF(SUM(COUNTIFS('Planificación 2026-1'!F:F,"SUNAMPE",'Planificación 2026-1'!W:W,C394,'Planificación 2026-1'!H:H,"DE"))&gt;0,"P08"," ")</f>
        <v xml:space="preserve"> </v>
      </c>
      <c r="AY394" s="108" t="str">
        <f>IF(SUM(COUNTIFS('Planificación 2026-1'!F:F,"SUNAMPE",'Planificación 2026-1'!W:W,C394,'Planificación 2026-1'!H:H,"OB"))&gt;0,"P09"," ")</f>
        <v xml:space="preserve"> </v>
      </c>
      <c r="AZ394" s="108" t="str">
        <f>IF(SUM(COUNTIFS('Planificación 2026-1'!F:F,"SUNAMPE",'Planificación 2026-1'!W:W,C394,'Planificación 2026-1'!H:H,"MH"))&gt;0,"P31"," ")</f>
        <v xml:space="preserve"> </v>
      </c>
      <c r="BA394" s="108" t="str">
        <f>IF(SUM(COUNTIFS('Planificación 2026-1'!F:F,"SUNAMPE",'Planificación 2026-1'!W:W,C394,'Planificación 2026-1'!H:H,"IC"))&gt;0,"P32"," ")</f>
        <v xml:space="preserve"> </v>
      </c>
      <c r="BB394" s="108" t="str">
        <f>IF(SUM(COUNTIFS('Planificación 2026-1'!F:F,"SUNAMPE",'Planificación 2026-1'!W:W,C394,'Planificación 2026-1'!H:H,"AR"))&gt;0,"P34"," ")</f>
        <v xml:space="preserve"> </v>
      </c>
      <c r="BC394" s="108" t="str">
        <f>IF(SUM(COUNTIFS('Planificación 2026-1'!F:F,"SUNAMPE",'Planificación 2026-1'!W:W,C394,'Planificación 2026-1'!H:H,"T1"))&gt;0,"P35"," ")</f>
        <v xml:space="preserve"> </v>
      </c>
      <c r="BD394" s="108" t="str">
        <f>IF(SUM(COUNTIFS('Planificación 2026-1'!F:F,"SUNAMPE",'Planificación 2026-1'!W:W,C394,'Planificación 2026-1'!H:H,"T3"))&gt;0,"P36"," ")</f>
        <v xml:space="preserve"> </v>
      </c>
      <c r="BE394" s="108" t="str">
        <f>IF(SUM(COUNTIFS('Planificación 2026-1'!F:F,"SUNAMPE",'Planificación 2026-1'!W:W,C394,'Planificación 2026-1'!H:H,"T2"))&gt;0,"P37"," ")</f>
        <v xml:space="preserve"> </v>
      </c>
      <c r="BF394" s="108" t="str">
        <f>IF(SUM(COUNTIFS('Planificación 2026-1'!F:F,"SUNAMPE",'Planificación 2026-1'!W:W,C394,'Planificación 2026-1'!H:H,"AE"))&gt;0,"P38"," ")</f>
        <v xml:space="preserve"> </v>
      </c>
      <c r="BG394" s="108" t="str">
        <f>IF(SUM(COUNTIFS('Planificación 2026-1'!F:F,"SUNAMPE",'Planificación 2026-1'!W:W,C394,'Planificación 2026-1'!H:H,"T4"))&gt;0,"P55"," ")</f>
        <v xml:space="preserve"> </v>
      </c>
      <c r="BH394" s="108" t="str">
        <f>IF(SUM(COUNTIFS('Planificación 2026-1'!F:F,"HUAURA",'Planificación 2026-1'!W:W,C394,'Planificación 2026-1'!H:H,"AF"))&gt;0," P01"," ")</f>
        <v xml:space="preserve"> </v>
      </c>
      <c r="BI394" s="108" t="str">
        <f>IF(SUM(COUNTIFS('Planificación 2026-1'!F:F,"HUAURA",'Planificación 2026-1'!W:W,C394,'Planificación 2026-1'!H:H,"EN"))&gt;0,"P02"," ")</f>
        <v xml:space="preserve"> </v>
      </c>
      <c r="BJ394" s="108" t="str">
        <f>IF(SUM(COUNTIFS('Planificación 2026-1'!F:F,"HUAURA",'Planificación 2026-1'!W:W,C394,'Planificación 2026-1'!H:H,"IS"))&gt;0,"P03"," ")</f>
        <v xml:space="preserve"> </v>
      </c>
      <c r="BK394" s="108" t="str">
        <f>IF(SUM(COUNTIFS('Planificación 2026-1'!F:F,"HUAURA",'Planificación 2026-1'!W:W,C394,'Planificación 2026-1'!H:H,"PS"))&gt;0,"P04"," ")</f>
        <v xml:space="preserve"> </v>
      </c>
      <c r="BL394" s="108"/>
      <c r="BM394" s="108" t="str">
        <f>IF(SUM(COUNTIFS('Planificación 2026-1'!F:F,"HUAURA",'Planificación 2026-1'!W:W,C394,'Planificación 2026-1'!H:H,"IN"))&gt;0,"P06"," ")</f>
        <v xml:space="preserve"> </v>
      </c>
      <c r="BN394" s="108" t="str">
        <f>IF(SUM(COUNTIFS('Planificación 2026-1'!F:F,"HUAURA",'Planificación 2026-1'!W:W,C394,'Planificación 2026-1'!H:H,"CA"))&gt;0,"P07"," ")</f>
        <v xml:space="preserve"> </v>
      </c>
      <c r="BO394" s="108" t="str">
        <f>IF(SUM(COUNTIFS('Planificación 2026-1'!F:F,"HUAURA",'Planificación 2026-1'!W:W,C394,'Planificación 2026-1'!H:H,"DE"))&gt;0,"P08"," ")</f>
        <v xml:space="preserve"> </v>
      </c>
      <c r="BP394" s="108" t="str">
        <f>IF(SUM(COUNTIFS('Planificación 2026-1'!F:F,"HUAURA",'Planificación 2026-1'!W:W,C394,'Planificación 2026-1'!H:H,"OB"))&gt;0,"P09"," ")</f>
        <v xml:space="preserve"> </v>
      </c>
      <c r="BQ394" s="108" t="str">
        <f>IF(SUM(COUNTIFS('Planificación 2026-1'!F:F,"HUAURA",'Planificación 2026-1'!W:W,C394,'Planificación 2026-1'!H:H,"MH"))&gt;0,"P31"," ")</f>
        <v xml:space="preserve"> </v>
      </c>
      <c r="BR394" s="108" t="str">
        <f>IF(SUM(COUNTIFS('Planificación 2026-1'!F:F,"HUAURA",'Planificación 2026-1'!W:W,C394,'Planificación 2026-1'!H:H,"IC"))&gt;0,"P32"," ")</f>
        <v xml:space="preserve"> </v>
      </c>
      <c r="BS394" s="108" t="str">
        <f>IF(SUM(COUNTIFS('Planificación 2026-1'!F:F,"HUAURA",'Planificación 2026-1'!W:W,C394,'Planificación 2026-1'!H:H,"AR"))&gt;0,"P34"," ")</f>
        <v xml:space="preserve"> </v>
      </c>
      <c r="BT394" s="108" t="str">
        <f>IF(SUM(COUNTIFS('Planificación 2026-1'!F:F,"HUAURA",'Planificación 2026-1'!W:W,C394,'Planificación 2026-1'!H:H,"T1"))&gt;0,"P35"," ")</f>
        <v xml:space="preserve"> </v>
      </c>
      <c r="BU394" s="108" t="str">
        <f>IF(SUM(COUNTIFS('Planificación 2026-1'!F:F,"HUAURA",'Planificación 2026-1'!W:W,C394,'Planificación 2026-1'!H:H,"T3"))&gt;0,"P36"," ")</f>
        <v xml:space="preserve"> </v>
      </c>
      <c r="BV394" s="108" t="str">
        <f>IF(SUM(COUNTIFS('Planificación 2026-1'!F:F,"HUAURA",'Planificación 2026-1'!W:W,C394,'Planificación 2026-1'!H:H,"T2"))&gt;0,"P37"," ")</f>
        <v xml:space="preserve"> </v>
      </c>
      <c r="BW394" s="108" t="str">
        <f>IF(SUM(COUNTIFS('Planificación 2026-1'!F:F,"HUAURA",'Planificación 2026-1'!W:W,C394,'Planificación 2026-1'!H:H,"AE"))&gt;0,"P38"," ")</f>
        <v xml:space="preserve"> </v>
      </c>
      <c r="BX394" s="108" t="str">
        <f>IF(SUM(COUNTIFS('Planificación 2026-1'!F:F,"HUAURA",'Planificación 2026-1'!W:W,C394,'Planificación 2026-1'!H:H,"T4"))&gt;0,"P55"," ")</f>
        <v xml:space="preserve"> </v>
      </c>
      <c r="BY394" s="109">
        <f>SUMIFS('Planificación 2026-1'!R:R,'Planificación 2026-1'!W:W,C394,'Planificación 2026-1'!H:H,"AF",'Planificación 2026-1'!I:I,"&gt;2")</f>
        <v>0</v>
      </c>
      <c r="BZ394" s="109">
        <f>SUMIFS('Planificación 2026-1'!R:R,'Planificación 2026-1'!W:W,C394,'Planificación 2026-1'!H:H,"EN",'Planificación 2026-1'!I:I,"&gt;2")</f>
        <v>0</v>
      </c>
      <c r="CA394" s="109">
        <f>SUMIFS('Planificación 2026-1'!R:R,'Planificación 2026-1'!W:W,C394,'Planificación 2026-1'!H:H,"IS",'Planificación 2026-1'!I:I,"&gt;2")</f>
        <v>0</v>
      </c>
      <c r="CB394" s="109">
        <f>SUMIFS('Planificación 2026-1'!R:R,'Planificación 2026-1'!W:W,C394,'Planificación 2026-1'!H:H,"PS",'Planificación 2026-1'!I:I,"&gt;2")</f>
        <v>0</v>
      </c>
      <c r="CC394" s="109">
        <f>SUMIFS('Planificación 2026-1'!R:R,'Planificación 2026-1'!W:W,C394,'Planificación 2026-1'!H:H,"IN",'Planificación 2026-1'!I:I,"&gt;2")</f>
        <v>0</v>
      </c>
      <c r="CD394" s="109">
        <f>SUMIFS('Planificación 2026-1'!R:R,'Planificación 2026-1'!W:W,C394,'Planificación 2026-1'!H:H,"CA",'Planificación 2026-1'!I:I,"&gt;2")</f>
        <v>0</v>
      </c>
      <c r="CE394" s="109">
        <f>SUMIFS('Planificación 2026-1'!R:R,'Planificación 2026-1'!W:W,C394,'Planificación 2026-1'!H:H,"DE",'Planificación 2026-1'!I:I,"&gt;2")</f>
        <v>0</v>
      </c>
      <c r="CF394" s="109">
        <f>SUMIFS('Planificación 2026-1'!R:R,'Planificación 2026-1'!W:W,C394,'Planificación 2026-1'!H:H,"OB",'Planificación 2026-1'!I:I,"&gt;2")</f>
        <v>0</v>
      </c>
      <c r="CG394" s="109">
        <f>SUMIFS('Planificación 2026-1'!R:R,'Planificación 2026-1'!W:W,C394,'Planificación 2026-1'!H:H,"MH",'Planificación 2026-1'!I:I,"&gt;2")</f>
        <v>0</v>
      </c>
      <c r="CH394" s="109">
        <f>SUMIFS('Planificación 2026-1'!R:R,'Planificación 2026-1'!W:W,C394,'Planificación 2026-1'!H:H,"IC",'Planificación 2026-1'!I:I,"&gt;2")</f>
        <v>0</v>
      </c>
      <c r="CI394" s="109">
        <f>SUMIFS('Planificación 2026-1'!R:R,'Planificación 2026-1'!W:W,C394,'Planificación 2026-1'!H:H,"AR",'Planificación 2026-1'!I:I,"&gt;2")</f>
        <v>0</v>
      </c>
      <c r="CJ394" s="109">
        <f>SUMIFS('Planificación 2026-1'!R:R,'Planificación 2026-1'!W:W,C394,'Planificación 2026-1'!H:H,"T1",'Planificación 2026-1'!I:I,"&gt;2")</f>
        <v>0</v>
      </c>
      <c r="CK394" s="109">
        <f>SUMIFS('Planificación 2026-1'!R:R,'Planificación 2026-1'!W:W,C394,'Planificación 2026-1'!H:H,"T3",'Planificación 2026-1'!I:I,"&gt;2")</f>
        <v>0</v>
      </c>
      <c r="CL394" s="109">
        <f>SUMIFS('Planificación 2026-1'!R:R,'Planificación 2026-1'!W:W,C394,'Planificación 2026-1'!H:H,"T2",'Planificación 2026-1'!I:I,"&gt;2")</f>
        <v>0</v>
      </c>
      <c r="CM394" s="109">
        <f>SUMIFS('Planificación 2026-1'!R:R,'Planificación 2026-1'!W:W,C394,'Planificación 2026-1'!H:H,"AE",'Planificación 2026-1'!I:I,"&gt;2")</f>
        <v>0</v>
      </c>
      <c r="CN394" s="109">
        <f>SUMIFS('Planificación 2026-1'!R:R,'Planificación 2026-1'!W:W,C394,'Planificación 2026-1'!H:H,"T4",'Planificación 2026-1'!I:I,"&gt;2")</f>
        <v>0</v>
      </c>
      <c r="CO394" s="109">
        <f>SUMIFS('Planificación 2026-1'!R:R,'Planificación 2026-1'!W:W,C394,'Planificación 2026-1'!H:H,"AF",'Planificación 2026-1'!I:I,"&lt;3")</f>
        <v>0</v>
      </c>
      <c r="CP394" s="109">
        <f>SUMIFS('Planificación 2026-1'!R:R,'Planificación 2026-1'!W:W,C394,'Planificación 2026-1'!H:H,"EN",'Planificación 2026-1'!I:I,"&lt;3")</f>
        <v>0</v>
      </c>
      <c r="CQ394" s="109">
        <f>SUMIFS('Planificación 2026-1'!R:R,'Planificación 2026-1'!W:W,C394,'Planificación 2026-1'!H:H,"IS",'Planificación 2026-1'!I:I,"&lt;3")</f>
        <v>0</v>
      </c>
      <c r="CR394" s="109">
        <f>SUMIFS('Planificación 2026-1'!R:R,'Planificación 2026-1'!W:W,C394,'Planificación 2026-1'!H:H,"PS",'Planificación 2026-1'!I:I,"&lt;3")</f>
        <v>0</v>
      </c>
      <c r="CS394" s="109">
        <f>SUMIFS('Planificación 2026-1'!R:R,'Planificación 2026-1'!W:W,C394,'Planificación 2026-1'!H:H,"IN",'Planificación 2026-1'!I:I,"&lt;3")</f>
        <v>0</v>
      </c>
      <c r="CT394" s="109">
        <f>SUMIFS('Planificación 2026-1'!R:R,'Planificación 2026-1'!W:W,C394,'Planificación 2026-1'!H:H,"CA",'Planificación 2026-1'!I:I,"&lt;3")</f>
        <v>0</v>
      </c>
      <c r="CU394" s="109">
        <f>SUMIFS('Planificación 2026-1'!R:R,'Planificación 2026-1'!W:W,C394,'Planificación 2026-1'!H:H,"DE",'Planificación 2026-1'!I:I,"&lt;3")</f>
        <v>0</v>
      </c>
      <c r="CV394" s="109">
        <f>SUMIFS('Planificación 2026-1'!R:R,'Planificación 2026-1'!W:W,C394,'Planificación 2026-1'!H:H,"OB",'Planificación 2026-1'!I:I,"&lt;3")</f>
        <v>0</v>
      </c>
      <c r="CW394" s="109">
        <f>SUMIFS('Planificación 2026-1'!R:R,'Planificación 2026-1'!W:W,C394,'Planificación 2026-1'!H:H,"MH",'Planificación 2026-1'!I:I,"&lt;3")</f>
        <v>0</v>
      </c>
      <c r="CX394" s="109">
        <f>SUMIFS('Planificación 2026-1'!R:R,'Planificación 2026-1'!W:W,C394,'Planificación 2026-1'!H:H,"IC",'Planificación 2026-1'!I:I,"&lt;3")</f>
        <v>0</v>
      </c>
      <c r="CY394" s="109">
        <f>SUMIFS('Planificación 2026-1'!R:R,'Planificación 2026-1'!W:W,C394,'Planificación 2026-1'!H:H,"AR",'Planificación 2026-1'!I:I,"&lt;3")</f>
        <v>0</v>
      </c>
      <c r="CZ394" s="109">
        <f>SUMIFS('Planificación 2026-1'!R:R,'Planificación 2026-1'!W:W,C394,'Planificación 2026-1'!H:H,"T1",'Planificación 2026-1'!I:I,"&lt;3")</f>
        <v>0</v>
      </c>
      <c r="DA394" s="109">
        <f>SUMIFS('Planificación 2026-1'!R:R,'Planificación 2026-1'!W:W,C394,'Planificación 2026-1'!H:H,"T3",'Planificación 2026-1'!I:I,"&lt;3")</f>
        <v>0</v>
      </c>
      <c r="DB394" s="109">
        <f>SUMIFS('Planificación 2026-1'!R:R,'Planificación 2026-1'!W:W,C394,'Planificación 2026-1'!H:H,"T2",'Planificación 2026-1'!I:I,"&lt;3")</f>
        <v>0</v>
      </c>
      <c r="DC394" s="109">
        <f>SUMIFS('Planificación 2026-1'!R:R,'Planificación 2026-1'!W:W,C394,'Planificación 2026-1'!H:H,"AE",'Planificación 2026-1'!I:I,"&lt;3")</f>
        <v>0</v>
      </c>
      <c r="DD394" s="109">
        <f>SUMIFS('Planificación 2026-1'!R:R,'Planificación 2026-1'!W:W,C394,'Planificación 2026-1'!H:H,"T4",'Planificación 2026-1'!I:I,"&lt;3")</f>
        <v>0</v>
      </c>
      <c r="DE394" s="108" t="str">
        <f t="shared" si="63"/>
        <v/>
      </c>
      <c r="DF394" s="41">
        <f>IF(C394="","",SUMIFS('Planificación 2026-1'!R:R,'Planificación 2026-1'!W:W,C394,'Planificación 2026-1'!F:F,"PRINCIPAL",'Planificación 2026-1'!X:X,"VIRTUAL"))</f>
        <v>0</v>
      </c>
      <c r="DG394" s="41">
        <f>IF(C394="","",SUMIFS('Planificación 2026-1'!R:R,'Planificación 2026-1'!W:W,C394,'Planificación 2026-1'!F:F,"PRINCIPAL",'Planificación 2026-1'!X:X,"PRESENCIAL"))</f>
        <v>0</v>
      </c>
      <c r="DH394" s="41">
        <f>IF(C394="","",SUMIFS('Planificación 2026-1'!R:R,'Planificación 2026-1'!W:W,C394,'Planificación 2026-1'!F:F,"PRINCIPAL",'Planificación 2026-1'!X:X,"HIBRIDO PRESENCIAL"))</f>
        <v>0</v>
      </c>
      <c r="DI394" s="108" t="str">
        <f t="shared" si="64"/>
        <v/>
      </c>
      <c r="DJ394" s="108">
        <f>IF(C394="","",SUMIFS('Planificación 2026-1'!R:R,'Planificación 2026-1'!W:W,C394,'Planificación 2026-1'!F:F,"FILIAL",'Planificación 2026-1'!X:X,"VIRTUAL"))</f>
        <v>0</v>
      </c>
      <c r="DK394" s="110">
        <f>IF(C394="","",SUMIFS('Planificación 2026-1'!R:R,'Planificación 2026-1'!W:W,C394,'Planificación 2026-1'!F:F,"FILIAL",'Planificación 2026-1'!X:X,"PRESENCIAL"))</f>
        <v>0</v>
      </c>
      <c r="DL394" s="61">
        <f>IF(C394="","",SUMIFS('Planificación 2026-1'!R:R,'Planificación 2026-1'!W:W,C394,'Planificación 2026-1'!F:F,"FILIAL",'Planificación 2026-1'!X:X,"HIBRIDO PRESENCIAL"))</f>
        <v>0</v>
      </c>
      <c r="DM394" s="111" t="str">
        <f t="shared" si="65"/>
        <v/>
      </c>
      <c r="DN394" s="108">
        <f>IF(C394="","",SUMIFS('Planificación 2026-1'!R:R,'Planificación 2026-1'!W:W,C394,'Planificación 2026-1'!F:F,"SUNAMPE",'Planificación 2026-1'!X:X,"VIRTUAL"))</f>
        <v>0</v>
      </c>
      <c r="DO394" s="61">
        <f>IF(C394="","",SUMIFS('Planificación 2026-1'!R:R,'Planificación 2026-1'!W:W,C394,'Planificación 2026-1'!F:F,"SUNAMPE",'Planificación 2026-1'!X:X,"PRESENCIAL"))</f>
        <v>0</v>
      </c>
      <c r="DP394" s="111" t="str">
        <f t="shared" si="66"/>
        <v/>
      </c>
      <c r="DQ394" s="108">
        <f>IF(C394="","",SUMIFS('Planificación 2026-1'!R:R,'Planificación 2026-1'!W:W,C394,'Planificación 2026-1'!F:F,"HUAURA",'Planificación 2026-1'!X:X,"VIRTUAL"))</f>
        <v>0</v>
      </c>
      <c r="DR394" s="61">
        <f>IF(C394="","",SUMIFS('Planificación 2026-1'!R:R,'Planificación 2026-1'!W:W,C394,'Planificación 2026-1'!F:F,"HUAURA",'Planificación 2026-1'!X:X,"PRESENCIAL"))</f>
        <v>0</v>
      </c>
      <c r="DS394" s="76">
        <f>SUMIFS('Planificación 2026-1'!R:R,'Planificación 2026-1'!W:W,C394,'Planificación 2026-1'!F:F,"PRINCIPAL",'Planificación 2026-1'!X:X,"VIRTUAL",'Planificación 2026-1'!I:I,"&gt;2")</f>
        <v>0</v>
      </c>
      <c r="DT394" s="76">
        <f>SUMIFS('Planificación 2026-1'!R:R,'Planificación 2026-1'!W:W,C394,'Planificación 2026-1'!F:F,"PRINCIPAL",'Planificación 2026-1'!X:X,"&lt;&gt;VIRTUAL",'Planificación 2026-1'!I:I,"&gt;2")</f>
        <v>0</v>
      </c>
      <c r="DU394" s="76">
        <f>SUMIFS('Planificación 2026-1'!R:R,'Planificación 2026-1'!W:W,C394,'Planificación 2026-1'!F:F,"SUNAMPE",'Planificación 2026-1'!X:X,"VIRTUAL",'Planificación 2026-1'!I:I,"&gt;2")</f>
        <v>0</v>
      </c>
      <c r="DV394" s="76">
        <f>SUMIFS('Planificación 2026-1'!R:R,'Planificación 2026-1'!W:W,C394,'Planificación 2026-1'!F:F,"SUNAMPE",'Planificación 2026-1'!X:X,"&lt;&gt;VIRTUAL",'Planificación 2026-1'!I:I,"&gt;2")</f>
        <v>0</v>
      </c>
      <c r="DW394" s="76">
        <f>SUMIFS('Planificación 2026-1'!R:R,'Planificación 2026-1'!W:W,C394,'Planificación 2026-1'!F:F,"FILIAL",'Planificación 2026-1'!X:X,"VIRTUAL",'Planificación 2026-1'!I:I,"&gt;2")</f>
        <v>0</v>
      </c>
      <c r="DX394" s="76">
        <f>SUMIFS('Planificación 2026-1'!R:R,'Planificación 2026-1'!W:W,C394,'Planificación 2026-1'!F:F,"FILIAL",'Planificación 2026-1'!X:X,"&lt;&gt;VIRTUAL",'Planificación 2026-1'!I:I,"&gt;2")</f>
        <v>0</v>
      </c>
      <c r="DY394" s="76">
        <f>SUMIFS('Planificación 2026-1'!R:R,'Planificación 2026-1'!W:W,C394,'Planificación 2026-1'!F:F,"PORUMA",'Planificación 2026-1'!X:X,"VIRTUAL",'Planificación 2026-1'!I:I,"&gt;2")</f>
        <v>0</v>
      </c>
      <c r="DZ394" s="76">
        <f>SUMIFS('Planificación 2026-1'!R:R,'Planificación 2026-1'!W:W,C394,'Planificación 2026-1'!F:F,"PORUMA",'Planificación 2026-1'!X:X,"&lt;&gt;VIRTUAL",'Planificación 2026-1'!I:I,"&gt;2")</f>
        <v>0</v>
      </c>
      <c r="EA394" s="76">
        <f>SUMIFS('Planificación 2026-1'!R:R,'Planificación 2026-1'!W:W,C394,'Planificación 2026-1'!F:F,"HUAURA",'Planificación 2026-1'!X:X,"VIRTUAL",'Planificación 2026-1'!I:I,"&gt;2")</f>
        <v>0</v>
      </c>
      <c r="EB394" s="76">
        <f>SUMIFS('Planificación 2026-1'!R:R,'Planificación 2026-1'!W:W,C394,'Planificación 2026-1'!F:F,"HUAURA",'Planificación 2026-1'!X:X,"&lt;&gt;VIRTUAL",'Planificación 2026-1'!I:I,"&gt;2")</f>
        <v>0</v>
      </c>
      <c r="EC394" s="76">
        <f>SUMIFS('Planificación 2026-1'!R:R,'Planificación 2026-1'!W:W,C394,'Planificación 2026-1'!F:F,"PRINCIPAL",'Planificación 2026-1'!X:X,"VIRTUAL",'Planificación 2026-1'!I:I,"&lt;3")</f>
        <v>0</v>
      </c>
      <c r="ED394" s="76">
        <f>SUMIFS('Planificación 2026-1'!R:R,'Planificación 2026-1'!W:W,C394,'Planificación 2026-1'!F:F,"PRINCIPAL",'Planificación 2026-1'!X:X,"&lt;&gt;VIRTUAL",'Planificación 2026-1'!I:I,"&lt;3")</f>
        <v>0</v>
      </c>
      <c r="EE394" s="76">
        <f>SUMIFS('Planificación 2026-1'!R:R,'Planificación 2026-1'!W:W,C394,'Planificación 2026-1'!F:F,"SUNAMPE",'Planificación 2026-1'!X:X,"VIRTUAL",'Planificación 2026-1'!I:I,"&lt;3")</f>
        <v>0</v>
      </c>
      <c r="EF394" s="76">
        <f>SUMIFS('Planificación 2026-1'!R:R,'Planificación 2026-1'!W:W,C394,'Planificación 2026-1'!F:F,"SUNAMPE",'Planificación 2026-1'!X:X,"&lt;&gt;VIRTUAL",'Planificación 2026-1'!I:I,"&lt;3")</f>
        <v>0</v>
      </c>
      <c r="EG394" s="76">
        <f>SUMIFS('Planificación 2026-1'!R:R,'Planificación 2026-1'!W:W,C394,'Planificación 2026-1'!F:F,"FILIAL",'Planificación 2026-1'!X:X,"VIRTUAL",'Planificación 2026-1'!I:I,"&lt;3")</f>
        <v>0</v>
      </c>
      <c r="EH394" s="76">
        <f>SUMIFS('Planificación 2026-1'!R:R,'Planificación 2026-1'!W:W,C394,'Planificación 2026-1'!F:F,"FILIAL",'Planificación 2026-1'!X:X,"&lt;&gt;VIRTUAL",'Planificación 2026-1'!I:I,"&lt;3")</f>
        <v>0</v>
      </c>
      <c r="EI394" s="76">
        <f>SUMIFS('Planificación 2026-1'!R:R,'Planificación 2026-1'!W:W,C394,'Planificación 2026-1'!F:F,"PORUMA",'Planificación 2026-1'!X:X,"VIRTUAL",'Planificación 2026-1'!I:I,"&lt;3")</f>
        <v>0</v>
      </c>
      <c r="EJ394" s="76">
        <f>SUMIFS('Planificación 2026-1'!R:R,'Planificación 2026-1'!W:W,C394,'Planificación 2026-1'!F:F,"PORUMA",'Planificación 2026-1'!X:X,"&lt;&gt;VIRTUAL",'Planificación 2026-1'!I:I,"&lt;3")</f>
        <v>0</v>
      </c>
      <c r="EK394" s="76">
        <f>SUMIFS('Planificación 2026-1'!R:R,'Planificación 2026-1'!W:W,C394,'Planificación 2026-1'!F:F,"HUAURA",'Planificación 2026-1'!X:X,"VIRTUAL",'Planificación 2026-1'!I:I,"&lt;3")</f>
        <v>0</v>
      </c>
      <c r="EL394" s="76">
        <f>SUMIFS('Planificación 2026-1'!R:R,'Planificación 2026-1'!W:W,C394,'Planificación 2026-1'!F:F,"HUAURA",'Planificación 2026-1'!X:X,"&lt;&gt;VIRTUAL",'Planificación 2026-1'!I:I,"&lt;3")</f>
        <v>0</v>
      </c>
      <c r="EM394" s="76"/>
      <c r="EN394" s="76">
        <f t="shared" si="59"/>
        <v>0</v>
      </c>
      <c r="EO394" s="76">
        <f t="shared" si="60"/>
        <v>0</v>
      </c>
      <c r="EP394" s="76" t="b">
        <f t="shared" si="61"/>
        <v>1</v>
      </c>
      <c r="EQ394" s="76" t="str">
        <f t="shared" si="62"/>
        <v/>
      </c>
      <c r="ER394" s="76" t="str">
        <f t="shared" si="67"/>
        <v>PRESENCIAL</v>
      </c>
    </row>
    <row r="395" spans="1:148" hidden="1">
      <c r="A395" s="83"/>
      <c r="B395" s="119">
        <v>392</v>
      </c>
      <c r="C395" s="115" t="s">
        <v>568</v>
      </c>
      <c r="D395" s="112">
        <f>SUMIF('Planificación 2026-1'!W:W,C395,'Planificación 2026-1'!R:R)</f>
        <v>15</v>
      </c>
      <c r="E395" s="114" t="s">
        <v>170</v>
      </c>
      <c r="F395" s="115" t="s">
        <v>171</v>
      </c>
      <c r="G395" s="115" t="s">
        <v>13</v>
      </c>
      <c r="H395" s="115" t="s">
        <v>126</v>
      </c>
      <c r="I395" s="107" t="str">
        <f>IF(SUM(COUNTIFS('Planificación 2026-1'!F:F,"PRINCIPAL",'Planificación 2026-1'!W:W,C395,'Planificación 2026-1'!H:H,"AF"))&gt;0,"P01"," ")</f>
        <v>P01</v>
      </c>
      <c r="J395" s="108" t="str">
        <f>IF(SUM(COUNTIFS('Planificación 2026-1'!F:F,"PRINCIPAL",'Planificación 2026-1'!W:W,C395,'Planificación 2026-1'!H:H,"EN"))&gt;0,"P02"," ")</f>
        <v xml:space="preserve"> </v>
      </c>
      <c r="K395" s="108" t="str">
        <f>IF(SUM(COUNTIFS('Planificación 2026-1'!F:F,"PRINCIPAL",'Planificación 2026-1'!W:W,C395,'Planificación 2026-1'!H:H,"IS"))&gt;0,"P03"," ")</f>
        <v xml:space="preserve"> </v>
      </c>
      <c r="L395" s="108" t="str">
        <f>IF(SUM(COUNTIFS('Planificación 2026-1'!F:F,"PRINCIPAL",'Planificación 2026-1'!W:W,C395,'Planificación 2026-1'!H:H,"PS"))&gt;0,"P04"," ")</f>
        <v xml:space="preserve"> </v>
      </c>
      <c r="M395" s="108"/>
      <c r="N395" s="108" t="str">
        <f>IF(SUM(COUNTIFS('Planificación 2026-1'!F:F,"PRINCIPAL",'Planificación 2026-1'!W:W,C395,'Planificación 2026-1'!H:H,"IN"))&gt;0,"P06"," ")</f>
        <v xml:space="preserve"> </v>
      </c>
      <c r="O395" s="108" t="str">
        <f>IF(SUM(COUNTIFS('Planificación 2026-1'!F:F,"PRINCIPAL",'Planificación 2026-1'!W:W,C395,'Planificación 2026-1'!H:H,"CA"))&gt;0,"P07"," ")</f>
        <v xml:space="preserve"> </v>
      </c>
      <c r="P395" s="108" t="str">
        <f>IF(SUM(COUNTIFS('Planificación 2026-1'!F:F,"PRINCIPAL",'Planificación 2026-1'!W:W,C395,'Planificación 2026-1'!H:H,"DE"))&gt;0,"P08"," ")</f>
        <v xml:space="preserve"> </v>
      </c>
      <c r="Q395" s="108" t="str">
        <f>IF(SUM(COUNTIFS('Planificación 2026-1'!F:F,"PRINCIPAL",'Planificación 2026-1'!W:W,C395,'Planificación 2026-1'!H:H,"OB"))&gt;0,"P09"," ")</f>
        <v xml:space="preserve"> </v>
      </c>
      <c r="R395" s="108" t="str">
        <f>IF(SUM(COUNTIFS('Planificación 2026-1'!F:F,"PRINCIPAL",'Planificación 2026-1'!W:W,C395,'Planificación 2026-1'!H:H,"MH"))&gt;0,"P31"," ")</f>
        <v xml:space="preserve"> </v>
      </c>
      <c r="S395" s="108" t="str">
        <f>IF(SUM(COUNTIFS('Planificación 2026-1'!F:F,"PRINCIPAL",'Planificación 2026-1'!W:W,C395,'Planificación 2026-1'!H:H,"IC"))&gt;0,"P32"," ")</f>
        <v xml:space="preserve"> </v>
      </c>
      <c r="T395" s="108" t="str">
        <f>IF(SUM(COUNTIFS('Planificación 2026-1'!F:F,"PRINCIPAL",'Planificación 2026-1'!W:W,C395,'Planificación 2026-1'!H:H,"AR"))&gt;0,"P34"," ")</f>
        <v xml:space="preserve"> </v>
      </c>
      <c r="U395" s="108" t="str">
        <f>IF(SUM(COUNTIFS('Planificación 2026-1'!F:F,"PRINCIPAL",'Planificación 2026-1'!W:W,C395,'Planificación 2026-1'!H:H,"T1"))&gt;0,"P35"," ")</f>
        <v xml:space="preserve"> </v>
      </c>
      <c r="V395" s="108" t="str">
        <f>IF(SUM(COUNTIFS('Planificación 2026-1'!F:F,"PRINCIPAL",'Planificación 2026-1'!W:W,C395,'Planificación 2026-1'!H:H,"T3"))&gt;0,"P36"," ")</f>
        <v xml:space="preserve"> </v>
      </c>
      <c r="W395" s="108" t="str">
        <f>IF(SUM(COUNTIFS('Planificación 2026-1'!F:F,"PRINCIPAL",'Planificación 2026-1'!W:W,C395,'Planificación 2026-1'!H:H,"T2"))&gt;0,"P37"," ")</f>
        <v xml:space="preserve"> </v>
      </c>
      <c r="X395" s="108" t="str">
        <f>IF(SUM(COUNTIFS('Planificación 2026-1'!F:F,"PRINCIPAL",'Planificación 2026-1'!W:W,C395,'Planificación 2026-1'!H:H,"AE"))&gt;0,"P38"," ")</f>
        <v xml:space="preserve"> </v>
      </c>
      <c r="Y395" s="108" t="str">
        <f>IF(SUM(COUNTIFS('Planificación 2026-1'!F:F,"PRINCIPAL",'Planificación 2026-1'!W:W,C395,'Planificación 2026-1'!H:H,"T4"))&gt;0,"P55"," ")</f>
        <v xml:space="preserve"> </v>
      </c>
      <c r="Z395" s="108" t="str">
        <f>IF(SUM(COUNTIFS('Planificación 2026-1'!F:F,"FILIAL",'Planificación 2026-1'!W:W,C395,'Planificación 2026-1'!H:H,"AF"))&gt;0," P01"," ")</f>
        <v xml:space="preserve"> P01</v>
      </c>
      <c r="AA395" s="108" t="str">
        <f>IF(SUM(COUNTIFS('Planificación 2026-1'!F:F,"FILIAL",'Planificación 2026-1'!W:W,C395,'Planificación 2026-1'!H:H,"EN"))&gt;0,"P02"," ")</f>
        <v xml:space="preserve"> </v>
      </c>
      <c r="AB395" s="108" t="str">
        <f>IF(SUM(COUNTIFS('Planificación 2026-1'!F:F,"FILIAL",'Planificación 2026-1'!W:W,C395,'Planificación 2026-1'!H:H,"IS"))&gt;0,"P03"," ")</f>
        <v xml:space="preserve"> </v>
      </c>
      <c r="AC395" s="108" t="str">
        <f>IF(SUM(COUNTIFS('Planificación 2026-1'!F:F,"FILIAL",'Planificación 2026-1'!W:W,C395,'Planificación 2026-1'!H:H,"PS"))&gt;0,"P04"," ")</f>
        <v xml:space="preserve"> </v>
      </c>
      <c r="AD395" s="108"/>
      <c r="AE395" s="108" t="str">
        <f>IF(SUM(COUNTIFS('Planificación 2026-1'!F:F,"FILIAL",'Planificación 2026-1'!W:W,C395,'Planificación 2026-1'!H:H,"IN"))&gt;0,"P06"," ")</f>
        <v xml:space="preserve"> </v>
      </c>
      <c r="AF395" s="108" t="str">
        <f>IF(SUM(COUNTIFS('Planificación 2026-1'!F:F,"FILIAL",'Planificación 2026-1'!W:W,C395,'Planificación 2026-1'!H:H,"CA"))&gt;0,"P07"," ")</f>
        <v xml:space="preserve"> </v>
      </c>
      <c r="AG395" s="108" t="str">
        <f>IF(SUM(COUNTIFS('Planificación 2026-1'!F:F,"FILIAL",'Planificación 2026-1'!W:W,C395,'Planificación 2026-1'!H:H,"DE"))&gt;0,"P08"," ")</f>
        <v xml:space="preserve"> </v>
      </c>
      <c r="AH395" s="108" t="str">
        <f>IF(SUM(COUNTIFS('Planificación 2026-1'!F:F,"FILIAL",'Planificación 2026-1'!W:W,C395,'Planificación 2026-1'!H:H,"OB"))&gt;0,"P09"," ")</f>
        <v xml:space="preserve"> </v>
      </c>
      <c r="AI395" s="108" t="str">
        <f>IF(SUM(COUNTIFS('Planificación 2026-1'!F:F,"FILIAL",'Planificación 2026-1'!W:W,C395,'Planificación 2026-1'!H:H,"MH"))&gt;0,"P31"," ")</f>
        <v xml:space="preserve"> </v>
      </c>
      <c r="AJ395" s="108" t="str">
        <f>IF(SUM(COUNTIFS('Planificación 2026-1'!F:F,"FILIAL",'Planificación 2026-1'!W:W,C395,'Planificación 2026-1'!H:H,"IC"))&gt;0,"P32"," ")</f>
        <v xml:space="preserve"> </v>
      </c>
      <c r="AK395" s="108" t="str">
        <f>IF(SUM(COUNTIFS('Planificación 2026-1'!F:F,"FILIAL",'Planificación 2026-1'!W:W,C395,'Planificación 2026-1'!H:H,"AR"))&gt;0,"P34"," ")</f>
        <v xml:space="preserve"> </v>
      </c>
      <c r="AL395" s="108" t="str">
        <f>IF(SUM(COUNTIFS('Planificación 2026-1'!F:F,"FILIAL",'Planificación 2026-1'!W:W,C395,'Planificación 2026-1'!H:H,"T1"))&gt;0,"P35"," ")</f>
        <v xml:space="preserve"> </v>
      </c>
      <c r="AM395" s="108" t="str">
        <f>IF(SUM(COUNTIFS('Planificación 2026-1'!F:F,"FILIAL",'Planificación 2026-1'!W:W,C395,'Planificación 2026-1'!H:H,"T3"))&gt;0,"P36"," ")</f>
        <v xml:space="preserve"> </v>
      </c>
      <c r="AN395" s="108" t="str">
        <f>IF(SUM(COUNTIFS('Planificación 2026-1'!F:F,"FILIAL",'Planificación 2026-1'!W:W,C395,'Planificación 2026-1'!H:H,"T2"))&gt;0,"P37"," ")</f>
        <v xml:space="preserve"> </v>
      </c>
      <c r="AO395" s="108" t="str">
        <f>IF(SUM(COUNTIFS('Planificación 2026-1'!F:F,"FILIAL",'Planificación 2026-1'!W:W,C395,'Planificación 2026-1'!H:H,"AE"))&gt;0,"P38"," ")</f>
        <v xml:space="preserve"> </v>
      </c>
      <c r="AP395" s="108" t="str">
        <f>IF(SUM(COUNTIFS('Planificación 2026-1'!F:F,"FILIAL",'Planificación 2026-1'!W:W,C395,'Planificación 2026-1'!H:H,"T4"))&gt;0,"P55"," ")</f>
        <v xml:space="preserve"> </v>
      </c>
      <c r="AQ395" s="108" t="str">
        <f>IF(SUM(COUNTIFS('Planificación 2026-1'!F:F,"SUNAMPE",'Planificación 2026-1'!W:W,C395,'Planificación 2026-1'!H:H,"AF"))&gt;0," P01"," ")</f>
        <v xml:space="preserve"> </v>
      </c>
      <c r="AR395" s="108" t="str">
        <f>IF(SUM(COUNTIFS('Planificación 2026-1'!F:F,"SUNAMPE",'Planificación 2026-1'!W:W,C395,'Planificación 2026-1'!H:H,"EN"))&gt;0,"P02"," ")</f>
        <v xml:space="preserve"> </v>
      </c>
      <c r="AS395" s="108" t="str">
        <f>IF(SUM(COUNTIFS('Planificación 2026-1'!F:F,"SUNAMPE",'Planificación 2026-1'!W:W,C395,'Planificación 2026-1'!H:H,"IS"))&gt;0,"P03"," ")</f>
        <v xml:space="preserve"> </v>
      </c>
      <c r="AT395" s="108" t="str">
        <f>IF(SUM(COUNTIFS('Planificación 2026-1'!F:F,"SUNAMPE",'Planificación 2026-1'!W:W,C395,'Planificación 2026-1'!H:H,"PS"))&gt;0,"P04"," ")</f>
        <v xml:space="preserve"> </v>
      </c>
      <c r="AU395" s="108"/>
      <c r="AV395" s="108" t="str">
        <f>IF(SUM(COUNTIFS('Planificación 2026-1'!F:F,"SUNAMPE",'Planificación 2026-1'!W:W,C395,'Planificación 2026-1'!H:H,"IN"))&gt;0,"P06"," ")</f>
        <v xml:space="preserve"> </v>
      </c>
      <c r="AW395" s="108" t="str">
        <f>IF(SUM(COUNTIFS('Planificación 2026-1'!F:F,"SUNAMPE",'Planificación 2026-1'!W:W,C395,'Planificación 2026-1'!H:H,"CA"))&gt;0,"P07"," ")</f>
        <v xml:space="preserve"> </v>
      </c>
      <c r="AX395" s="108" t="str">
        <f>IF(SUM(COUNTIFS('Planificación 2026-1'!F:F,"SUNAMPE",'Planificación 2026-1'!W:W,C395,'Planificación 2026-1'!H:H,"DE"))&gt;0,"P08"," ")</f>
        <v xml:space="preserve"> </v>
      </c>
      <c r="AY395" s="108" t="str">
        <f>IF(SUM(COUNTIFS('Planificación 2026-1'!F:F,"SUNAMPE",'Planificación 2026-1'!W:W,C395,'Planificación 2026-1'!H:H,"OB"))&gt;0,"P09"," ")</f>
        <v xml:space="preserve"> </v>
      </c>
      <c r="AZ395" s="108" t="str">
        <f>IF(SUM(COUNTIFS('Planificación 2026-1'!F:F,"SUNAMPE",'Planificación 2026-1'!W:W,C395,'Planificación 2026-1'!H:H,"MH"))&gt;0,"P31"," ")</f>
        <v xml:space="preserve"> </v>
      </c>
      <c r="BA395" s="108" t="str">
        <f>IF(SUM(COUNTIFS('Planificación 2026-1'!F:F,"SUNAMPE",'Planificación 2026-1'!W:W,C395,'Planificación 2026-1'!H:H,"IC"))&gt;0,"P32"," ")</f>
        <v xml:space="preserve"> </v>
      </c>
      <c r="BB395" s="108" t="str">
        <f>IF(SUM(COUNTIFS('Planificación 2026-1'!F:F,"SUNAMPE",'Planificación 2026-1'!W:W,C395,'Planificación 2026-1'!H:H,"AR"))&gt;0,"P34"," ")</f>
        <v xml:space="preserve"> </v>
      </c>
      <c r="BC395" s="108" t="str">
        <f>IF(SUM(COUNTIFS('Planificación 2026-1'!F:F,"SUNAMPE",'Planificación 2026-1'!W:W,C395,'Planificación 2026-1'!H:H,"T1"))&gt;0,"P35"," ")</f>
        <v xml:space="preserve"> </v>
      </c>
      <c r="BD395" s="108" t="str">
        <f>IF(SUM(COUNTIFS('Planificación 2026-1'!F:F,"SUNAMPE",'Planificación 2026-1'!W:W,C395,'Planificación 2026-1'!H:H,"T3"))&gt;0,"P36"," ")</f>
        <v xml:space="preserve"> </v>
      </c>
      <c r="BE395" s="108" t="str">
        <f>IF(SUM(COUNTIFS('Planificación 2026-1'!F:F,"SUNAMPE",'Planificación 2026-1'!W:W,C395,'Planificación 2026-1'!H:H,"T2"))&gt;0,"P37"," ")</f>
        <v xml:space="preserve"> </v>
      </c>
      <c r="BF395" s="108" t="str">
        <f>IF(SUM(COUNTIFS('Planificación 2026-1'!F:F,"SUNAMPE",'Planificación 2026-1'!W:W,C395,'Planificación 2026-1'!H:H,"AE"))&gt;0,"P38"," ")</f>
        <v xml:space="preserve"> </v>
      </c>
      <c r="BG395" s="108" t="str">
        <f>IF(SUM(COUNTIFS('Planificación 2026-1'!F:F,"SUNAMPE",'Planificación 2026-1'!W:W,C395,'Planificación 2026-1'!H:H,"T4"))&gt;0,"P55"," ")</f>
        <v xml:space="preserve"> </v>
      </c>
      <c r="BH395" s="108" t="str">
        <f>IF(SUM(COUNTIFS('Planificación 2026-1'!F:F,"HUAURA",'Planificación 2026-1'!W:W,C395,'Planificación 2026-1'!H:H,"AF"))&gt;0," P01"," ")</f>
        <v xml:space="preserve"> </v>
      </c>
      <c r="BI395" s="108" t="str">
        <f>IF(SUM(COUNTIFS('Planificación 2026-1'!F:F,"HUAURA",'Planificación 2026-1'!W:W,C395,'Planificación 2026-1'!H:H,"EN"))&gt;0,"P02"," ")</f>
        <v xml:space="preserve"> </v>
      </c>
      <c r="BJ395" s="108" t="str">
        <f>IF(SUM(COUNTIFS('Planificación 2026-1'!F:F,"HUAURA",'Planificación 2026-1'!W:W,C395,'Planificación 2026-1'!H:H,"IS"))&gt;0,"P03"," ")</f>
        <v xml:space="preserve"> </v>
      </c>
      <c r="BK395" s="108" t="str">
        <f>IF(SUM(COUNTIFS('Planificación 2026-1'!F:F,"HUAURA",'Planificación 2026-1'!W:W,C395,'Planificación 2026-1'!H:H,"PS"))&gt;0,"P04"," ")</f>
        <v xml:space="preserve"> </v>
      </c>
      <c r="BL395" s="108"/>
      <c r="BM395" s="108" t="str">
        <f>IF(SUM(COUNTIFS('Planificación 2026-1'!F:F,"HUAURA",'Planificación 2026-1'!W:W,C395,'Planificación 2026-1'!H:H,"IN"))&gt;0,"P06"," ")</f>
        <v xml:space="preserve"> </v>
      </c>
      <c r="BN395" s="108" t="str">
        <f>IF(SUM(COUNTIFS('Planificación 2026-1'!F:F,"HUAURA",'Planificación 2026-1'!W:W,C395,'Planificación 2026-1'!H:H,"CA"))&gt;0,"P07"," ")</f>
        <v xml:space="preserve"> </v>
      </c>
      <c r="BO395" s="108" t="str">
        <f>IF(SUM(COUNTIFS('Planificación 2026-1'!F:F,"HUAURA",'Planificación 2026-1'!W:W,C395,'Planificación 2026-1'!H:H,"DE"))&gt;0,"P08"," ")</f>
        <v xml:space="preserve"> </v>
      </c>
      <c r="BP395" s="108" t="str">
        <f>IF(SUM(COUNTIFS('Planificación 2026-1'!F:F,"HUAURA",'Planificación 2026-1'!W:W,C395,'Planificación 2026-1'!H:H,"OB"))&gt;0,"P09"," ")</f>
        <v xml:space="preserve"> </v>
      </c>
      <c r="BQ395" s="108" t="str">
        <f>IF(SUM(COUNTIFS('Planificación 2026-1'!F:F,"HUAURA",'Planificación 2026-1'!W:W,C395,'Planificación 2026-1'!H:H,"MH"))&gt;0,"P31"," ")</f>
        <v xml:space="preserve"> </v>
      </c>
      <c r="BR395" s="108" t="str">
        <f>IF(SUM(COUNTIFS('Planificación 2026-1'!F:F,"HUAURA",'Planificación 2026-1'!W:W,C395,'Planificación 2026-1'!H:H,"IC"))&gt;0,"P32"," ")</f>
        <v xml:space="preserve"> </v>
      </c>
      <c r="BS395" s="108" t="str">
        <f>IF(SUM(COUNTIFS('Planificación 2026-1'!F:F,"HUAURA",'Planificación 2026-1'!W:W,C395,'Planificación 2026-1'!H:H,"AR"))&gt;0,"P34"," ")</f>
        <v xml:space="preserve"> </v>
      </c>
      <c r="BT395" s="108" t="str">
        <f>IF(SUM(COUNTIFS('Planificación 2026-1'!F:F,"HUAURA",'Planificación 2026-1'!W:W,C395,'Planificación 2026-1'!H:H,"T1"))&gt;0,"P35"," ")</f>
        <v xml:space="preserve"> </v>
      </c>
      <c r="BU395" s="108" t="str">
        <f>IF(SUM(COUNTIFS('Planificación 2026-1'!F:F,"HUAURA",'Planificación 2026-1'!W:W,C395,'Planificación 2026-1'!H:H,"T3"))&gt;0,"P36"," ")</f>
        <v xml:space="preserve"> </v>
      </c>
      <c r="BV395" s="108" t="str">
        <f>IF(SUM(COUNTIFS('Planificación 2026-1'!F:F,"HUAURA",'Planificación 2026-1'!W:W,C395,'Planificación 2026-1'!H:H,"T2"))&gt;0,"P37"," ")</f>
        <v xml:space="preserve"> </v>
      </c>
      <c r="BW395" s="108" t="str">
        <f>IF(SUM(COUNTIFS('Planificación 2026-1'!F:F,"HUAURA",'Planificación 2026-1'!W:W,C395,'Planificación 2026-1'!H:H,"AE"))&gt;0,"P38"," ")</f>
        <v xml:space="preserve"> </v>
      </c>
      <c r="BX395" s="108" t="str">
        <f>IF(SUM(COUNTIFS('Planificación 2026-1'!F:F,"HUAURA",'Planificación 2026-1'!W:W,C395,'Planificación 2026-1'!H:H,"T4"))&gt;0,"P55"," ")</f>
        <v xml:space="preserve"> </v>
      </c>
      <c r="BY395" s="109">
        <f>SUMIFS('Planificación 2026-1'!R:R,'Planificación 2026-1'!W:W,C395,'Planificación 2026-1'!H:H,"AF",'Planificación 2026-1'!I:I,"&gt;2")</f>
        <v>15</v>
      </c>
      <c r="BZ395" s="109">
        <f>SUMIFS('Planificación 2026-1'!R:R,'Planificación 2026-1'!W:W,C395,'Planificación 2026-1'!H:H,"EN",'Planificación 2026-1'!I:I,"&gt;2")</f>
        <v>0</v>
      </c>
      <c r="CA395" s="109">
        <f>SUMIFS('Planificación 2026-1'!R:R,'Planificación 2026-1'!W:W,C395,'Planificación 2026-1'!H:H,"IS",'Planificación 2026-1'!I:I,"&gt;2")</f>
        <v>0</v>
      </c>
      <c r="CB395" s="109">
        <f>SUMIFS('Planificación 2026-1'!R:R,'Planificación 2026-1'!W:W,C395,'Planificación 2026-1'!H:H,"PS",'Planificación 2026-1'!I:I,"&gt;2")</f>
        <v>0</v>
      </c>
      <c r="CC395" s="109">
        <f>SUMIFS('Planificación 2026-1'!R:R,'Planificación 2026-1'!W:W,C395,'Planificación 2026-1'!H:H,"IN",'Planificación 2026-1'!I:I,"&gt;2")</f>
        <v>0</v>
      </c>
      <c r="CD395" s="109">
        <f>SUMIFS('Planificación 2026-1'!R:R,'Planificación 2026-1'!W:W,C395,'Planificación 2026-1'!H:H,"CA",'Planificación 2026-1'!I:I,"&gt;2")</f>
        <v>0</v>
      </c>
      <c r="CE395" s="109">
        <f>SUMIFS('Planificación 2026-1'!R:R,'Planificación 2026-1'!W:W,C395,'Planificación 2026-1'!H:H,"DE",'Planificación 2026-1'!I:I,"&gt;2")</f>
        <v>0</v>
      </c>
      <c r="CF395" s="109">
        <f>SUMIFS('Planificación 2026-1'!R:R,'Planificación 2026-1'!W:W,C395,'Planificación 2026-1'!H:H,"OB",'Planificación 2026-1'!I:I,"&gt;2")</f>
        <v>0</v>
      </c>
      <c r="CG395" s="109">
        <f>SUMIFS('Planificación 2026-1'!R:R,'Planificación 2026-1'!W:W,C395,'Planificación 2026-1'!H:H,"MH",'Planificación 2026-1'!I:I,"&gt;2")</f>
        <v>0</v>
      </c>
      <c r="CH395" s="109">
        <f>SUMIFS('Planificación 2026-1'!R:R,'Planificación 2026-1'!W:W,C395,'Planificación 2026-1'!H:H,"IC",'Planificación 2026-1'!I:I,"&gt;2")</f>
        <v>0</v>
      </c>
      <c r="CI395" s="109">
        <f>SUMIFS('Planificación 2026-1'!R:R,'Planificación 2026-1'!W:W,C395,'Planificación 2026-1'!H:H,"AR",'Planificación 2026-1'!I:I,"&gt;2")</f>
        <v>0</v>
      </c>
      <c r="CJ395" s="109">
        <f>SUMIFS('Planificación 2026-1'!R:R,'Planificación 2026-1'!W:W,C395,'Planificación 2026-1'!H:H,"T1",'Planificación 2026-1'!I:I,"&gt;2")</f>
        <v>0</v>
      </c>
      <c r="CK395" s="109">
        <f>SUMIFS('Planificación 2026-1'!R:R,'Planificación 2026-1'!W:W,C395,'Planificación 2026-1'!H:H,"T3",'Planificación 2026-1'!I:I,"&gt;2")</f>
        <v>0</v>
      </c>
      <c r="CL395" s="109">
        <f>SUMIFS('Planificación 2026-1'!R:R,'Planificación 2026-1'!W:W,C395,'Planificación 2026-1'!H:H,"T2",'Planificación 2026-1'!I:I,"&gt;2")</f>
        <v>0</v>
      </c>
      <c r="CM395" s="109">
        <f>SUMIFS('Planificación 2026-1'!R:R,'Planificación 2026-1'!W:W,C395,'Planificación 2026-1'!H:H,"AE",'Planificación 2026-1'!I:I,"&gt;2")</f>
        <v>0</v>
      </c>
      <c r="CN395" s="109">
        <f>SUMIFS('Planificación 2026-1'!R:R,'Planificación 2026-1'!W:W,C395,'Planificación 2026-1'!H:H,"T4",'Planificación 2026-1'!I:I,"&gt;2")</f>
        <v>0</v>
      </c>
      <c r="CO395" s="109">
        <f>SUMIFS('Planificación 2026-1'!R:R,'Planificación 2026-1'!W:W,C395,'Planificación 2026-1'!H:H,"AF",'Planificación 2026-1'!I:I,"&lt;3")</f>
        <v>0</v>
      </c>
      <c r="CP395" s="109">
        <f>SUMIFS('Planificación 2026-1'!R:R,'Planificación 2026-1'!W:W,C395,'Planificación 2026-1'!H:H,"EN",'Planificación 2026-1'!I:I,"&lt;3")</f>
        <v>0</v>
      </c>
      <c r="CQ395" s="109">
        <f>SUMIFS('Planificación 2026-1'!R:R,'Planificación 2026-1'!W:W,C395,'Planificación 2026-1'!H:H,"IS",'Planificación 2026-1'!I:I,"&lt;3")</f>
        <v>0</v>
      </c>
      <c r="CR395" s="109">
        <f>SUMIFS('Planificación 2026-1'!R:R,'Planificación 2026-1'!W:W,C395,'Planificación 2026-1'!H:H,"PS",'Planificación 2026-1'!I:I,"&lt;3")</f>
        <v>0</v>
      </c>
      <c r="CS395" s="109">
        <f>SUMIFS('Planificación 2026-1'!R:R,'Planificación 2026-1'!W:W,C395,'Planificación 2026-1'!H:H,"IN",'Planificación 2026-1'!I:I,"&lt;3")</f>
        <v>0</v>
      </c>
      <c r="CT395" s="109">
        <f>SUMIFS('Planificación 2026-1'!R:R,'Planificación 2026-1'!W:W,C395,'Planificación 2026-1'!H:H,"CA",'Planificación 2026-1'!I:I,"&lt;3")</f>
        <v>0</v>
      </c>
      <c r="CU395" s="109">
        <f>SUMIFS('Planificación 2026-1'!R:R,'Planificación 2026-1'!W:W,C395,'Planificación 2026-1'!H:H,"DE",'Planificación 2026-1'!I:I,"&lt;3")</f>
        <v>0</v>
      </c>
      <c r="CV395" s="109">
        <f>SUMIFS('Planificación 2026-1'!R:R,'Planificación 2026-1'!W:W,C395,'Planificación 2026-1'!H:H,"OB",'Planificación 2026-1'!I:I,"&lt;3")</f>
        <v>0</v>
      </c>
      <c r="CW395" s="109">
        <f>SUMIFS('Planificación 2026-1'!R:R,'Planificación 2026-1'!W:W,C395,'Planificación 2026-1'!H:H,"MH",'Planificación 2026-1'!I:I,"&lt;3")</f>
        <v>0</v>
      </c>
      <c r="CX395" s="109">
        <f>SUMIFS('Planificación 2026-1'!R:R,'Planificación 2026-1'!W:W,C395,'Planificación 2026-1'!H:H,"IC",'Planificación 2026-1'!I:I,"&lt;3")</f>
        <v>0</v>
      </c>
      <c r="CY395" s="109">
        <f>SUMIFS('Planificación 2026-1'!R:R,'Planificación 2026-1'!W:W,C395,'Planificación 2026-1'!H:H,"AR",'Planificación 2026-1'!I:I,"&lt;3")</f>
        <v>0</v>
      </c>
      <c r="CZ395" s="109">
        <f>SUMIFS('Planificación 2026-1'!R:R,'Planificación 2026-1'!W:W,C395,'Planificación 2026-1'!H:H,"T1",'Planificación 2026-1'!I:I,"&lt;3")</f>
        <v>0</v>
      </c>
      <c r="DA395" s="109">
        <f>SUMIFS('Planificación 2026-1'!R:R,'Planificación 2026-1'!W:W,C395,'Planificación 2026-1'!H:H,"T3",'Planificación 2026-1'!I:I,"&lt;3")</f>
        <v>0</v>
      </c>
      <c r="DB395" s="109">
        <f>SUMIFS('Planificación 2026-1'!R:R,'Planificación 2026-1'!W:W,C395,'Planificación 2026-1'!H:H,"T2",'Planificación 2026-1'!I:I,"&lt;3")</f>
        <v>0</v>
      </c>
      <c r="DC395" s="109">
        <f>SUMIFS('Planificación 2026-1'!R:R,'Planificación 2026-1'!W:W,C395,'Planificación 2026-1'!H:H,"AE",'Planificación 2026-1'!I:I,"&lt;3")</f>
        <v>0</v>
      </c>
      <c r="DD395" s="109">
        <f>SUMIFS('Planificación 2026-1'!R:R,'Planificación 2026-1'!W:W,C395,'Planificación 2026-1'!H:H,"T4",'Planificación 2026-1'!I:I,"&lt;3")</f>
        <v>0</v>
      </c>
      <c r="DE395" s="108" t="str">
        <f t="shared" si="63"/>
        <v>P01</v>
      </c>
      <c r="DF395" s="41">
        <f>IF(C395="","",SUMIFS('Planificación 2026-1'!R:R,'Planificación 2026-1'!W:W,C395,'Planificación 2026-1'!F:F,"PRINCIPAL",'Planificación 2026-1'!X:X,"VIRTUAL"))</f>
        <v>10</v>
      </c>
      <c r="DG395" s="41">
        <f>IF(C395="","",SUMIFS('Planificación 2026-1'!R:R,'Planificación 2026-1'!W:W,C395,'Planificación 2026-1'!F:F,"PRINCIPAL",'Planificación 2026-1'!X:X,"PRESENCIAL"))</f>
        <v>0</v>
      </c>
      <c r="DH395" s="41">
        <f>IF(C395="","",SUMIFS('Planificación 2026-1'!R:R,'Planificación 2026-1'!W:W,C395,'Planificación 2026-1'!F:F,"PRINCIPAL",'Planificación 2026-1'!X:X,"HIBRIDO PRESENCIAL"))</f>
        <v>0</v>
      </c>
      <c r="DI395" s="108" t="str">
        <f t="shared" si="64"/>
        <v>P01</v>
      </c>
      <c r="DJ395" s="108">
        <f>IF(C395="","",SUMIFS('Planificación 2026-1'!R:R,'Planificación 2026-1'!W:W,C395,'Planificación 2026-1'!F:F,"FILIAL",'Planificación 2026-1'!X:X,"VIRTUAL"))</f>
        <v>5</v>
      </c>
      <c r="DK395" s="110">
        <f>IF(C395="","",SUMIFS('Planificación 2026-1'!R:R,'Planificación 2026-1'!W:W,C395,'Planificación 2026-1'!F:F,"FILIAL",'Planificación 2026-1'!X:X,"PRESENCIAL"))</f>
        <v>0</v>
      </c>
      <c r="DL395" s="61">
        <f>IF(C395="","",SUMIFS('Planificación 2026-1'!R:R,'Planificación 2026-1'!W:W,C395,'Planificación 2026-1'!F:F,"FILIAL",'Planificación 2026-1'!X:X,"HIBRIDO PRESENCIAL"))</f>
        <v>0</v>
      </c>
      <c r="DM395" s="111" t="str">
        <f t="shared" si="65"/>
        <v/>
      </c>
      <c r="DN395" s="108">
        <f>IF(C395="","",SUMIFS('Planificación 2026-1'!R:R,'Planificación 2026-1'!W:W,C395,'Planificación 2026-1'!F:F,"SUNAMPE",'Planificación 2026-1'!X:X,"VIRTUAL"))</f>
        <v>0</v>
      </c>
      <c r="DO395" s="61">
        <f>IF(C395="","",SUMIFS('Planificación 2026-1'!R:R,'Planificación 2026-1'!W:W,C395,'Planificación 2026-1'!F:F,"SUNAMPE",'Planificación 2026-1'!X:X,"PRESENCIAL"))</f>
        <v>0</v>
      </c>
      <c r="DP395" s="111" t="str">
        <f t="shared" si="66"/>
        <v/>
      </c>
      <c r="DQ395" s="108">
        <f>IF(C395="","",SUMIFS('Planificación 2026-1'!R:R,'Planificación 2026-1'!W:W,C395,'Planificación 2026-1'!F:F,"HUAURA",'Planificación 2026-1'!X:X,"VIRTUAL"))</f>
        <v>0</v>
      </c>
      <c r="DR395" s="61">
        <f>IF(C395="","",SUMIFS('Planificación 2026-1'!R:R,'Planificación 2026-1'!W:W,C395,'Planificación 2026-1'!F:F,"HUAURA",'Planificación 2026-1'!X:X,"PRESENCIAL"))</f>
        <v>0</v>
      </c>
      <c r="DS395" s="76">
        <f>SUMIFS('Planificación 2026-1'!R:R,'Planificación 2026-1'!W:W,C395,'Planificación 2026-1'!F:F,"PRINCIPAL",'Planificación 2026-1'!X:X,"VIRTUAL",'Planificación 2026-1'!I:I,"&gt;2")</f>
        <v>10</v>
      </c>
      <c r="DT395" s="76">
        <f>SUMIFS('Planificación 2026-1'!R:R,'Planificación 2026-1'!W:W,C395,'Planificación 2026-1'!F:F,"PRINCIPAL",'Planificación 2026-1'!X:X,"&lt;&gt;VIRTUAL",'Planificación 2026-1'!I:I,"&gt;2")</f>
        <v>0</v>
      </c>
      <c r="DU395" s="76">
        <f>SUMIFS('Planificación 2026-1'!R:R,'Planificación 2026-1'!W:W,C395,'Planificación 2026-1'!F:F,"SUNAMPE",'Planificación 2026-1'!X:X,"VIRTUAL",'Planificación 2026-1'!I:I,"&gt;2")</f>
        <v>0</v>
      </c>
      <c r="DV395" s="76">
        <f>SUMIFS('Planificación 2026-1'!R:R,'Planificación 2026-1'!W:W,C395,'Planificación 2026-1'!F:F,"SUNAMPE",'Planificación 2026-1'!X:X,"&lt;&gt;VIRTUAL",'Planificación 2026-1'!I:I,"&gt;2")</f>
        <v>0</v>
      </c>
      <c r="DW395" s="76">
        <f>SUMIFS('Planificación 2026-1'!R:R,'Planificación 2026-1'!W:W,C395,'Planificación 2026-1'!F:F,"FILIAL",'Planificación 2026-1'!X:X,"VIRTUAL",'Planificación 2026-1'!I:I,"&gt;2")</f>
        <v>5</v>
      </c>
      <c r="DX395" s="76">
        <f>SUMIFS('Planificación 2026-1'!R:R,'Planificación 2026-1'!W:W,C395,'Planificación 2026-1'!F:F,"FILIAL",'Planificación 2026-1'!X:X,"&lt;&gt;VIRTUAL",'Planificación 2026-1'!I:I,"&gt;2")</f>
        <v>0</v>
      </c>
      <c r="DY395" s="76">
        <f>SUMIFS('Planificación 2026-1'!R:R,'Planificación 2026-1'!W:W,C395,'Planificación 2026-1'!F:F,"PORUMA",'Planificación 2026-1'!X:X,"VIRTUAL",'Planificación 2026-1'!I:I,"&gt;2")</f>
        <v>0</v>
      </c>
      <c r="DZ395" s="76">
        <f>SUMIFS('Planificación 2026-1'!R:R,'Planificación 2026-1'!W:W,C395,'Planificación 2026-1'!F:F,"PORUMA",'Planificación 2026-1'!X:X,"&lt;&gt;VIRTUAL",'Planificación 2026-1'!I:I,"&gt;2")</f>
        <v>0</v>
      </c>
      <c r="EA395" s="76">
        <f>SUMIFS('Planificación 2026-1'!R:R,'Planificación 2026-1'!W:W,C395,'Planificación 2026-1'!F:F,"HUAURA",'Planificación 2026-1'!X:X,"VIRTUAL",'Planificación 2026-1'!I:I,"&gt;2")</f>
        <v>0</v>
      </c>
      <c r="EB395" s="76">
        <f>SUMIFS('Planificación 2026-1'!R:R,'Planificación 2026-1'!W:W,C395,'Planificación 2026-1'!F:F,"HUAURA",'Planificación 2026-1'!X:X,"&lt;&gt;VIRTUAL",'Planificación 2026-1'!I:I,"&gt;2")</f>
        <v>0</v>
      </c>
      <c r="EC395" s="76">
        <f>SUMIFS('Planificación 2026-1'!R:R,'Planificación 2026-1'!W:W,C395,'Planificación 2026-1'!F:F,"PRINCIPAL",'Planificación 2026-1'!X:X,"VIRTUAL",'Planificación 2026-1'!I:I,"&lt;3")</f>
        <v>0</v>
      </c>
      <c r="ED395" s="76">
        <f>SUMIFS('Planificación 2026-1'!R:R,'Planificación 2026-1'!W:W,C395,'Planificación 2026-1'!F:F,"PRINCIPAL",'Planificación 2026-1'!X:X,"&lt;&gt;VIRTUAL",'Planificación 2026-1'!I:I,"&lt;3")</f>
        <v>0</v>
      </c>
      <c r="EE395" s="76">
        <f>SUMIFS('Planificación 2026-1'!R:R,'Planificación 2026-1'!W:W,C395,'Planificación 2026-1'!F:F,"SUNAMPE",'Planificación 2026-1'!X:X,"VIRTUAL",'Planificación 2026-1'!I:I,"&lt;3")</f>
        <v>0</v>
      </c>
      <c r="EF395" s="76">
        <f>SUMIFS('Planificación 2026-1'!R:R,'Planificación 2026-1'!W:W,C395,'Planificación 2026-1'!F:F,"SUNAMPE",'Planificación 2026-1'!X:X,"&lt;&gt;VIRTUAL",'Planificación 2026-1'!I:I,"&lt;3")</f>
        <v>0</v>
      </c>
      <c r="EG395" s="76">
        <f>SUMIFS('Planificación 2026-1'!R:R,'Planificación 2026-1'!W:W,C395,'Planificación 2026-1'!F:F,"FILIAL",'Planificación 2026-1'!X:X,"VIRTUAL",'Planificación 2026-1'!I:I,"&lt;3")</f>
        <v>0</v>
      </c>
      <c r="EH395" s="76">
        <f>SUMIFS('Planificación 2026-1'!R:R,'Planificación 2026-1'!W:W,C395,'Planificación 2026-1'!F:F,"FILIAL",'Planificación 2026-1'!X:X,"&lt;&gt;VIRTUAL",'Planificación 2026-1'!I:I,"&lt;3")</f>
        <v>0</v>
      </c>
      <c r="EI395" s="76">
        <f>SUMIFS('Planificación 2026-1'!R:R,'Planificación 2026-1'!W:W,C395,'Planificación 2026-1'!F:F,"PORUMA",'Planificación 2026-1'!X:X,"VIRTUAL",'Planificación 2026-1'!I:I,"&lt;3")</f>
        <v>0</v>
      </c>
      <c r="EJ395" s="76">
        <f>SUMIFS('Planificación 2026-1'!R:R,'Planificación 2026-1'!W:W,C395,'Planificación 2026-1'!F:F,"PORUMA",'Planificación 2026-1'!X:X,"&lt;&gt;VIRTUAL",'Planificación 2026-1'!I:I,"&lt;3")</f>
        <v>0</v>
      </c>
      <c r="EK395" s="76">
        <f>SUMIFS('Planificación 2026-1'!R:R,'Planificación 2026-1'!W:W,C395,'Planificación 2026-1'!F:F,"HUAURA",'Planificación 2026-1'!X:X,"VIRTUAL",'Planificación 2026-1'!I:I,"&lt;3")</f>
        <v>0</v>
      </c>
      <c r="EL395" s="76">
        <f>SUMIFS('Planificación 2026-1'!R:R,'Planificación 2026-1'!W:W,C395,'Planificación 2026-1'!F:F,"HUAURA",'Planificación 2026-1'!X:X,"&lt;&gt;VIRTUAL",'Planificación 2026-1'!I:I,"&lt;3")</f>
        <v>0</v>
      </c>
      <c r="EM395" s="76"/>
      <c r="EN395" s="76">
        <f t="shared" si="59"/>
        <v>15</v>
      </c>
      <c r="EO395" s="76">
        <f t="shared" si="60"/>
        <v>0</v>
      </c>
      <c r="EP395" s="76" t="b">
        <f t="shared" si="61"/>
        <v>1</v>
      </c>
      <c r="EQ395" s="76" t="str">
        <f t="shared" si="62"/>
        <v/>
      </c>
      <c r="ER395" s="76" t="str">
        <f t="shared" si="67"/>
        <v>VIRTUAL</v>
      </c>
    </row>
    <row r="396" spans="1:148" hidden="1">
      <c r="A396" s="83"/>
      <c r="B396" s="119">
        <v>393</v>
      </c>
      <c r="C396" s="115" t="s">
        <v>569</v>
      </c>
      <c r="D396" s="112">
        <f>SUMIF('Planificación 2026-1'!W:W,C396,'Planificación 2026-1'!R:R)</f>
        <v>0</v>
      </c>
      <c r="E396" s="114" t="s">
        <v>170</v>
      </c>
      <c r="F396" s="115" t="s">
        <v>171</v>
      </c>
      <c r="G396" s="115" t="s">
        <v>13</v>
      </c>
      <c r="H396" s="115" t="s">
        <v>129</v>
      </c>
      <c r="I396" s="107" t="str">
        <f>IF(SUM(COUNTIFS('Planificación 2026-1'!F:F,"PRINCIPAL",'Planificación 2026-1'!W:W,C396,'Planificación 2026-1'!H:H,"AF"))&gt;0,"P01"," ")</f>
        <v xml:space="preserve"> </v>
      </c>
      <c r="J396" s="108" t="str">
        <f>IF(SUM(COUNTIFS('Planificación 2026-1'!F:F,"PRINCIPAL",'Planificación 2026-1'!W:W,C396,'Planificación 2026-1'!H:H,"EN"))&gt;0,"P02"," ")</f>
        <v xml:space="preserve"> </v>
      </c>
      <c r="K396" s="108" t="str">
        <f>IF(SUM(COUNTIFS('Planificación 2026-1'!F:F,"PRINCIPAL",'Planificación 2026-1'!W:W,C396,'Planificación 2026-1'!H:H,"IS"))&gt;0,"P03"," ")</f>
        <v xml:space="preserve"> </v>
      </c>
      <c r="L396" s="108" t="str">
        <f>IF(SUM(COUNTIFS('Planificación 2026-1'!F:F,"PRINCIPAL",'Planificación 2026-1'!W:W,C396,'Planificación 2026-1'!H:H,"PS"))&gt;0,"P04"," ")</f>
        <v xml:space="preserve"> </v>
      </c>
      <c r="M396" s="108"/>
      <c r="N396" s="108" t="str">
        <f>IF(SUM(COUNTIFS('Planificación 2026-1'!F:F,"PRINCIPAL",'Planificación 2026-1'!W:W,C396,'Planificación 2026-1'!H:H,"IN"))&gt;0,"P06"," ")</f>
        <v xml:space="preserve"> </v>
      </c>
      <c r="O396" s="108" t="str">
        <f>IF(SUM(COUNTIFS('Planificación 2026-1'!F:F,"PRINCIPAL",'Planificación 2026-1'!W:W,C396,'Planificación 2026-1'!H:H,"CA"))&gt;0,"P07"," ")</f>
        <v xml:space="preserve"> </v>
      </c>
      <c r="P396" s="108" t="str">
        <f>IF(SUM(COUNTIFS('Planificación 2026-1'!F:F,"PRINCIPAL",'Planificación 2026-1'!W:W,C396,'Planificación 2026-1'!H:H,"DE"))&gt;0,"P08"," ")</f>
        <v xml:space="preserve"> </v>
      </c>
      <c r="Q396" s="108" t="str">
        <f>IF(SUM(COUNTIFS('Planificación 2026-1'!F:F,"PRINCIPAL",'Planificación 2026-1'!W:W,C396,'Planificación 2026-1'!H:H,"OB"))&gt;0,"P09"," ")</f>
        <v xml:space="preserve"> </v>
      </c>
      <c r="R396" s="108" t="str">
        <f>IF(SUM(COUNTIFS('Planificación 2026-1'!F:F,"PRINCIPAL",'Planificación 2026-1'!W:W,C396,'Planificación 2026-1'!H:H,"MH"))&gt;0,"P31"," ")</f>
        <v xml:space="preserve"> </v>
      </c>
      <c r="S396" s="108" t="str">
        <f>IF(SUM(COUNTIFS('Planificación 2026-1'!F:F,"PRINCIPAL",'Planificación 2026-1'!W:W,C396,'Planificación 2026-1'!H:H,"IC"))&gt;0,"P32"," ")</f>
        <v xml:space="preserve"> </v>
      </c>
      <c r="T396" s="108" t="str">
        <f>IF(SUM(COUNTIFS('Planificación 2026-1'!F:F,"PRINCIPAL",'Planificación 2026-1'!W:W,C396,'Planificación 2026-1'!H:H,"AR"))&gt;0,"P34"," ")</f>
        <v xml:space="preserve"> </v>
      </c>
      <c r="U396" s="108" t="str">
        <f>IF(SUM(COUNTIFS('Planificación 2026-1'!F:F,"PRINCIPAL",'Planificación 2026-1'!W:W,C396,'Planificación 2026-1'!H:H,"T1"))&gt;0,"P35"," ")</f>
        <v xml:space="preserve"> </v>
      </c>
      <c r="V396" s="108" t="str">
        <f>IF(SUM(COUNTIFS('Planificación 2026-1'!F:F,"PRINCIPAL",'Planificación 2026-1'!W:W,C396,'Planificación 2026-1'!H:H,"T3"))&gt;0,"P36"," ")</f>
        <v xml:space="preserve"> </v>
      </c>
      <c r="W396" s="108" t="str">
        <f>IF(SUM(COUNTIFS('Planificación 2026-1'!F:F,"PRINCIPAL",'Planificación 2026-1'!W:W,C396,'Planificación 2026-1'!H:H,"T2"))&gt;0,"P37"," ")</f>
        <v xml:space="preserve"> </v>
      </c>
      <c r="X396" s="108" t="str">
        <f>IF(SUM(COUNTIFS('Planificación 2026-1'!F:F,"PRINCIPAL",'Planificación 2026-1'!W:W,C396,'Planificación 2026-1'!H:H,"AE"))&gt;0,"P38"," ")</f>
        <v xml:space="preserve"> </v>
      </c>
      <c r="Y396" s="108" t="str">
        <f>IF(SUM(COUNTIFS('Planificación 2026-1'!F:F,"PRINCIPAL",'Planificación 2026-1'!W:W,C396,'Planificación 2026-1'!H:H,"T4"))&gt;0,"P55"," ")</f>
        <v xml:space="preserve"> </v>
      </c>
      <c r="Z396" s="108" t="str">
        <f>IF(SUM(COUNTIFS('Planificación 2026-1'!F:F,"FILIAL",'Planificación 2026-1'!W:W,C396,'Planificación 2026-1'!H:H,"AF"))&gt;0," P01"," ")</f>
        <v xml:space="preserve"> </v>
      </c>
      <c r="AA396" s="108" t="str">
        <f>IF(SUM(COUNTIFS('Planificación 2026-1'!F:F,"FILIAL",'Planificación 2026-1'!W:W,C396,'Planificación 2026-1'!H:H,"EN"))&gt;0,"P02"," ")</f>
        <v xml:space="preserve"> </v>
      </c>
      <c r="AB396" s="108" t="str">
        <f>IF(SUM(COUNTIFS('Planificación 2026-1'!F:F,"FILIAL",'Planificación 2026-1'!W:W,C396,'Planificación 2026-1'!H:H,"IS"))&gt;0,"P03"," ")</f>
        <v xml:space="preserve"> </v>
      </c>
      <c r="AC396" s="108" t="str">
        <f>IF(SUM(COUNTIFS('Planificación 2026-1'!F:F,"FILIAL",'Planificación 2026-1'!W:W,C396,'Planificación 2026-1'!H:H,"PS"))&gt;0,"P04"," ")</f>
        <v xml:space="preserve"> </v>
      </c>
      <c r="AD396" s="108"/>
      <c r="AE396" s="108" t="str">
        <f>IF(SUM(COUNTIFS('Planificación 2026-1'!F:F,"FILIAL",'Planificación 2026-1'!W:W,C396,'Planificación 2026-1'!H:H,"IN"))&gt;0,"P06"," ")</f>
        <v xml:space="preserve"> </v>
      </c>
      <c r="AF396" s="108" t="str">
        <f>IF(SUM(COUNTIFS('Planificación 2026-1'!F:F,"FILIAL",'Planificación 2026-1'!W:W,C396,'Planificación 2026-1'!H:H,"CA"))&gt;0,"P07"," ")</f>
        <v xml:space="preserve"> </v>
      </c>
      <c r="AG396" s="108" t="str">
        <f>IF(SUM(COUNTIFS('Planificación 2026-1'!F:F,"FILIAL",'Planificación 2026-1'!W:W,C396,'Planificación 2026-1'!H:H,"DE"))&gt;0,"P08"," ")</f>
        <v xml:space="preserve"> </v>
      </c>
      <c r="AH396" s="108" t="str">
        <f>IF(SUM(COUNTIFS('Planificación 2026-1'!F:F,"FILIAL",'Planificación 2026-1'!W:W,C396,'Planificación 2026-1'!H:H,"OB"))&gt;0,"P09"," ")</f>
        <v xml:space="preserve"> </v>
      </c>
      <c r="AI396" s="108" t="str">
        <f>IF(SUM(COUNTIFS('Planificación 2026-1'!F:F,"FILIAL",'Planificación 2026-1'!W:W,C396,'Planificación 2026-1'!H:H,"MH"))&gt;0,"P31"," ")</f>
        <v xml:space="preserve"> </v>
      </c>
      <c r="AJ396" s="108" t="str">
        <f>IF(SUM(COUNTIFS('Planificación 2026-1'!F:F,"FILIAL",'Planificación 2026-1'!W:W,C396,'Planificación 2026-1'!H:H,"IC"))&gt;0,"P32"," ")</f>
        <v xml:space="preserve"> </v>
      </c>
      <c r="AK396" s="108" t="str">
        <f>IF(SUM(COUNTIFS('Planificación 2026-1'!F:F,"FILIAL",'Planificación 2026-1'!W:W,C396,'Planificación 2026-1'!H:H,"AR"))&gt;0,"P34"," ")</f>
        <v xml:space="preserve"> </v>
      </c>
      <c r="AL396" s="108" t="str">
        <f>IF(SUM(COUNTIFS('Planificación 2026-1'!F:F,"FILIAL",'Planificación 2026-1'!W:W,C396,'Planificación 2026-1'!H:H,"T1"))&gt;0,"P35"," ")</f>
        <v xml:space="preserve"> </v>
      </c>
      <c r="AM396" s="108" t="str">
        <f>IF(SUM(COUNTIFS('Planificación 2026-1'!F:F,"FILIAL",'Planificación 2026-1'!W:W,C396,'Planificación 2026-1'!H:H,"T3"))&gt;0,"P36"," ")</f>
        <v xml:space="preserve"> </v>
      </c>
      <c r="AN396" s="108" t="str">
        <f>IF(SUM(COUNTIFS('Planificación 2026-1'!F:F,"FILIAL",'Planificación 2026-1'!W:W,C396,'Planificación 2026-1'!H:H,"T2"))&gt;0,"P37"," ")</f>
        <v xml:space="preserve"> </v>
      </c>
      <c r="AO396" s="108" t="str">
        <f>IF(SUM(COUNTIFS('Planificación 2026-1'!F:F,"FILIAL",'Planificación 2026-1'!W:W,C396,'Planificación 2026-1'!H:H,"AE"))&gt;0,"P38"," ")</f>
        <v xml:space="preserve"> </v>
      </c>
      <c r="AP396" s="108" t="str">
        <f>IF(SUM(COUNTIFS('Planificación 2026-1'!F:F,"FILIAL",'Planificación 2026-1'!W:W,C396,'Planificación 2026-1'!H:H,"T4"))&gt;0,"P55"," ")</f>
        <v xml:space="preserve"> </v>
      </c>
      <c r="AQ396" s="108" t="str">
        <f>IF(SUM(COUNTIFS('Planificación 2026-1'!F:F,"SUNAMPE",'Planificación 2026-1'!W:W,C396,'Planificación 2026-1'!H:H,"AF"))&gt;0," P01"," ")</f>
        <v xml:space="preserve"> </v>
      </c>
      <c r="AR396" s="108" t="str">
        <f>IF(SUM(COUNTIFS('Planificación 2026-1'!F:F,"SUNAMPE",'Planificación 2026-1'!W:W,C396,'Planificación 2026-1'!H:H,"EN"))&gt;0,"P02"," ")</f>
        <v xml:space="preserve"> </v>
      </c>
      <c r="AS396" s="108" t="str">
        <f>IF(SUM(COUNTIFS('Planificación 2026-1'!F:F,"SUNAMPE",'Planificación 2026-1'!W:W,C396,'Planificación 2026-1'!H:H,"IS"))&gt;0,"P03"," ")</f>
        <v xml:space="preserve"> </v>
      </c>
      <c r="AT396" s="108" t="str">
        <f>IF(SUM(COUNTIFS('Planificación 2026-1'!F:F,"SUNAMPE",'Planificación 2026-1'!W:W,C396,'Planificación 2026-1'!H:H,"PS"))&gt;0,"P04"," ")</f>
        <v xml:space="preserve"> </v>
      </c>
      <c r="AU396" s="108"/>
      <c r="AV396" s="108" t="str">
        <f>IF(SUM(COUNTIFS('Planificación 2026-1'!F:F,"SUNAMPE",'Planificación 2026-1'!W:W,C396,'Planificación 2026-1'!H:H,"IN"))&gt;0,"P06"," ")</f>
        <v xml:space="preserve"> </v>
      </c>
      <c r="AW396" s="108" t="str">
        <f>IF(SUM(COUNTIFS('Planificación 2026-1'!F:F,"SUNAMPE",'Planificación 2026-1'!W:W,C396,'Planificación 2026-1'!H:H,"CA"))&gt;0,"P07"," ")</f>
        <v xml:space="preserve"> </v>
      </c>
      <c r="AX396" s="108" t="str">
        <f>IF(SUM(COUNTIFS('Planificación 2026-1'!F:F,"SUNAMPE",'Planificación 2026-1'!W:W,C396,'Planificación 2026-1'!H:H,"DE"))&gt;0,"P08"," ")</f>
        <v xml:space="preserve"> </v>
      </c>
      <c r="AY396" s="108" t="str">
        <f>IF(SUM(COUNTIFS('Planificación 2026-1'!F:F,"SUNAMPE",'Planificación 2026-1'!W:W,C396,'Planificación 2026-1'!H:H,"OB"))&gt;0,"P09"," ")</f>
        <v xml:space="preserve"> </v>
      </c>
      <c r="AZ396" s="108" t="str">
        <f>IF(SUM(COUNTIFS('Planificación 2026-1'!F:F,"SUNAMPE",'Planificación 2026-1'!W:W,C396,'Planificación 2026-1'!H:H,"MH"))&gt;0,"P31"," ")</f>
        <v xml:space="preserve"> </v>
      </c>
      <c r="BA396" s="108" t="str">
        <f>IF(SUM(COUNTIFS('Planificación 2026-1'!F:F,"SUNAMPE",'Planificación 2026-1'!W:W,C396,'Planificación 2026-1'!H:H,"IC"))&gt;0,"P32"," ")</f>
        <v xml:space="preserve"> </v>
      </c>
      <c r="BB396" s="108" t="str">
        <f>IF(SUM(COUNTIFS('Planificación 2026-1'!F:F,"SUNAMPE",'Planificación 2026-1'!W:W,C396,'Planificación 2026-1'!H:H,"AR"))&gt;0,"P34"," ")</f>
        <v xml:space="preserve"> </v>
      </c>
      <c r="BC396" s="108" t="str">
        <f>IF(SUM(COUNTIFS('Planificación 2026-1'!F:F,"SUNAMPE",'Planificación 2026-1'!W:W,C396,'Planificación 2026-1'!H:H,"T1"))&gt;0,"P35"," ")</f>
        <v xml:space="preserve"> </v>
      </c>
      <c r="BD396" s="108" t="str">
        <f>IF(SUM(COUNTIFS('Planificación 2026-1'!F:F,"SUNAMPE",'Planificación 2026-1'!W:W,C396,'Planificación 2026-1'!H:H,"T3"))&gt;0,"P36"," ")</f>
        <v xml:space="preserve"> </v>
      </c>
      <c r="BE396" s="108" t="str">
        <f>IF(SUM(COUNTIFS('Planificación 2026-1'!F:F,"SUNAMPE",'Planificación 2026-1'!W:W,C396,'Planificación 2026-1'!H:H,"T2"))&gt;0,"P37"," ")</f>
        <v xml:space="preserve"> </v>
      </c>
      <c r="BF396" s="108" t="str">
        <f>IF(SUM(COUNTIFS('Planificación 2026-1'!F:F,"SUNAMPE",'Planificación 2026-1'!W:W,C396,'Planificación 2026-1'!H:H,"AE"))&gt;0,"P38"," ")</f>
        <v xml:space="preserve"> </v>
      </c>
      <c r="BG396" s="108" t="str">
        <f>IF(SUM(COUNTIFS('Planificación 2026-1'!F:F,"SUNAMPE",'Planificación 2026-1'!W:W,C396,'Planificación 2026-1'!H:H,"T4"))&gt;0,"P55"," ")</f>
        <v xml:space="preserve"> </v>
      </c>
      <c r="BH396" s="108" t="str">
        <f>IF(SUM(COUNTIFS('Planificación 2026-1'!F:F,"HUAURA",'Planificación 2026-1'!W:W,C396,'Planificación 2026-1'!H:H,"AF"))&gt;0," P01"," ")</f>
        <v xml:space="preserve"> </v>
      </c>
      <c r="BI396" s="108" t="str">
        <f>IF(SUM(COUNTIFS('Planificación 2026-1'!F:F,"HUAURA",'Planificación 2026-1'!W:W,C396,'Planificación 2026-1'!H:H,"EN"))&gt;0,"P02"," ")</f>
        <v xml:space="preserve"> </v>
      </c>
      <c r="BJ396" s="108" t="str">
        <f>IF(SUM(COUNTIFS('Planificación 2026-1'!F:F,"HUAURA",'Planificación 2026-1'!W:W,C396,'Planificación 2026-1'!H:H,"IS"))&gt;0,"P03"," ")</f>
        <v xml:space="preserve"> </v>
      </c>
      <c r="BK396" s="108" t="str">
        <f>IF(SUM(COUNTIFS('Planificación 2026-1'!F:F,"HUAURA",'Planificación 2026-1'!W:W,C396,'Planificación 2026-1'!H:H,"PS"))&gt;0,"P04"," ")</f>
        <v xml:space="preserve"> </v>
      </c>
      <c r="BL396" s="108"/>
      <c r="BM396" s="108" t="str">
        <f>IF(SUM(COUNTIFS('Planificación 2026-1'!F:F,"HUAURA",'Planificación 2026-1'!W:W,C396,'Planificación 2026-1'!H:H,"IN"))&gt;0,"P06"," ")</f>
        <v xml:space="preserve"> </v>
      </c>
      <c r="BN396" s="108" t="str">
        <f>IF(SUM(COUNTIFS('Planificación 2026-1'!F:F,"HUAURA",'Planificación 2026-1'!W:W,C396,'Planificación 2026-1'!H:H,"CA"))&gt;0,"P07"," ")</f>
        <v xml:space="preserve"> </v>
      </c>
      <c r="BO396" s="108" t="str">
        <f>IF(SUM(COUNTIFS('Planificación 2026-1'!F:F,"HUAURA",'Planificación 2026-1'!W:W,C396,'Planificación 2026-1'!H:H,"DE"))&gt;0,"P08"," ")</f>
        <v xml:space="preserve"> </v>
      </c>
      <c r="BP396" s="108" t="str">
        <f>IF(SUM(COUNTIFS('Planificación 2026-1'!F:F,"HUAURA",'Planificación 2026-1'!W:W,C396,'Planificación 2026-1'!H:H,"OB"))&gt;0,"P09"," ")</f>
        <v xml:space="preserve"> </v>
      </c>
      <c r="BQ396" s="108" t="str">
        <f>IF(SUM(COUNTIFS('Planificación 2026-1'!F:F,"HUAURA",'Planificación 2026-1'!W:W,C396,'Planificación 2026-1'!H:H,"MH"))&gt;0,"P31"," ")</f>
        <v xml:space="preserve"> </v>
      </c>
      <c r="BR396" s="108" t="str">
        <f>IF(SUM(COUNTIFS('Planificación 2026-1'!F:F,"HUAURA",'Planificación 2026-1'!W:W,C396,'Planificación 2026-1'!H:H,"IC"))&gt;0,"P32"," ")</f>
        <v xml:space="preserve"> </v>
      </c>
      <c r="BS396" s="108" t="str">
        <f>IF(SUM(COUNTIFS('Planificación 2026-1'!F:F,"HUAURA",'Planificación 2026-1'!W:W,C396,'Planificación 2026-1'!H:H,"AR"))&gt;0,"P34"," ")</f>
        <v xml:space="preserve"> </v>
      </c>
      <c r="BT396" s="108" t="str">
        <f>IF(SUM(COUNTIFS('Planificación 2026-1'!F:F,"HUAURA",'Planificación 2026-1'!W:W,C396,'Planificación 2026-1'!H:H,"T1"))&gt;0,"P35"," ")</f>
        <v xml:space="preserve"> </v>
      </c>
      <c r="BU396" s="108" t="str">
        <f>IF(SUM(COUNTIFS('Planificación 2026-1'!F:F,"HUAURA",'Planificación 2026-1'!W:W,C396,'Planificación 2026-1'!H:H,"T3"))&gt;0,"P36"," ")</f>
        <v xml:space="preserve"> </v>
      </c>
      <c r="BV396" s="108" t="str">
        <f>IF(SUM(COUNTIFS('Planificación 2026-1'!F:F,"HUAURA",'Planificación 2026-1'!W:W,C396,'Planificación 2026-1'!H:H,"T2"))&gt;0,"P37"," ")</f>
        <v xml:space="preserve"> </v>
      </c>
      <c r="BW396" s="108" t="str">
        <f>IF(SUM(COUNTIFS('Planificación 2026-1'!F:F,"HUAURA",'Planificación 2026-1'!W:W,C396,'Planificación 2026-1'!H:H,"AE"))&gt;0,"P38"," ")</f>
        <v xml:space="preserve"> </v>
      </c>
      <c r="BX396" s="108" t="str">
        <f>IF(SUM(COUNTIFS('Planificación 2026-1'!F:F,"HUAURA",'Planificación 2026-1'!W:W,C396,'Planificación 2026-1'!H:H,"T4"))&gt;0,"P55"," ")</f>
        <v xml:space="preserve"> </v>
      </c>
      <c r="BY396" s="109">
        <f>SUMIFS('Planificación 2026-1'!R:R,'Planificación 2026-1'!W:W,C396,'Planificación 2026-1'!H:H,"AF",'Planificación 2026-1'!I:I,"&gt;2")</f>
        <v>0</v>
      </c>
      <c r="BZ396" s="109">
        <f>SUMIFS('Planificación 2026-1'!R:R,'Planificación 2026-1'!W:W,C396,'Planificación 2026-1'!H:H,"EN",'Planificación 2026-1'!I:I,"&gt;2")</f>
        <v>0</v>
      </c>
      <c r="CA396" s="109">
        <f>SUMIFS('Planificación 2026-1'!R:R,'Planificación 2026-1'!W:W,C396,'Planificación 2026-1'!H:H,"IS",'Planificación 2026-1'!I:I,"&gt;2")</f>
        <v>0</v>
      </c>
      <c r="CB396" s="109">
        <f>SUMIFS('Planificación 2026-1'!R:R,'Planificación 2026-1'!W:W,C396,'Planificación 2026-1'!H:H,"PS",'Planificación 2026-1'!I:I,"&gt;2")</f>
        <v>0</v>
      </c>
      <c r="CC396" s="109">
        <f>SUMIFS('Planificación 2026-1'!R:R,'Planificación 2026-1'!W:W,C396,'Planificación 2026-1'!H:H,"IN",'Planificación 2026-1'!I:I,"&gt;2")</f>
        <v>0</v>
      </c>
      <c r="CD396" s="109">
        <f>SUMIFS('Planificación 2026-1'!R:R,'Planificación 2026-1'!W:W,C396,'Planificación 2026-1'!H:H,"CA",'Planificación 2026-1'!I:I,"&gt;2")</f>
        <v>0</v>
      </c>
      <c r="CE396" s="109">
        <f>SUMIFS('Planificación 2026-1'!R:R,'Planificación 2026-1'!W:W,C396,'Planificación 2026-1'!H:H,"DE",'Planificación 2026-1'!I:I,"&gt;2")</f>
        <v>0</v>
      </c>
      <c r="CF396" s="109">
        <f>SUMIFS('Planificación 2026-1'!R:R,'Planificación 2026-1'!W:W,C396,'Planificación 2026-1'!H:H,"OB",'Planificación 2026-1'!I:I,"&gt;2")</f>
        <v>0</v>
      </c>
      <c r="CG396" s="109">
        <f>SUMIFS('Planificación 2026-1'!R:R,'Planificación 2026-1'!W:W,C396,'Planificación 2026-1'!H:H,"MH",'Planificación 2026-1'!I:I,"&gt;2")</f>
        <v>0</v>
      </c>
      <c r="CH396" s="109">
        <f>SUMIFS('Planificación 2026-1'!R:R,'Planificación 2026-1'!W:W,C396,'Planificación 2026-1'!H:H,"IC",'Planificación 2026-1'!I:I,"&gt;2")</f>
        <v>0</v>
      </c>
      <c r="CI396" s="109">
        <f>SUMIFS('Planificación 2026-1'!R:R,'Planificación 2026-1'!W:W,C396,'Planificación 2026-1'!H:H,"AR",'Planificación 2026-1'!I:I,"&gt;2")</f>
        <v>0</v>
      </c>
      <c r="CJ396" s="109">
        <f>SUMIFS('Planificación 2026-1'!R:R,'Planificación 2026-1'!W:W,C396,'Planificación 2026-1'!H:H,"T1",'Planificación 2026-1'!I:I,"&gt;2")</f>
        <v>0</v>
      </c>
      <c r="CK396" s="109">
        <f>SUMIFS('Planificación 2026-1'!R:R,'Planificación 2026-1'!W:W,C396,'Planificación 2026-1'!H:H,"T3",'Planificación 2026-1'!I:I,"&gt;2")</f>
        <v>0</v>
      </c>
      <c r="CL396" s="109">
        <f>SUMIFS('Planificación 2026-1'!R:R,'Planificación 2026-1'!W:W,C396,'Planificación 2026-1'!H:H,"T2",'Planificación 2026-1'!I:I,"&gt;2")</f>
        <v>0</v>
      </c>
      <c r="CM396" s="109">
        <f>SUMIFS('Planificación 2026-1'!R:R,'Planificación 2026-1'!W:W,C396,'Planificación 2026-1'!H:H,"AE",'Planificación 2026-1'!I:I,"&gt;2")</f>
        <v>0</v>
      </c>
      <c r="CN396" s="109">
        <f>SUMIFS('Planificación 2026-1'!R:R,'Planificación 2026-1'!W:W,C396,'Planificación 2026-1'!H:H,"T4",'Planificación 2026-1'!I:I,"&gt;2")</f>
        <v>0</v>
      </c>
      <c r="CO396" s="109">
        <f>SUMIFS('Planificación 2026-1'!R:R,'Planificación 2026-1'!W:W,C396,'Planificación 2026-1'!H:H,"AF",'Planificación 2026-1'!I:I,"&lt;3")</f>
        <v>0</v>
      </c>
      <c r="CP396" s="109">
        <f>SUMIFS('Planificación 2026-1'!R:R,'Planificación 2026-1'!W:W,C396,'Planificación 2026-1'!H:H,"EN",'Planificación 2026-1'!I:I,"&lt;3")</f>
        <v>0</v>
      </c>
      <c r="CQ396" s="109">
        <f>SUMIFS('Planificación 2026-1'!R:R,'Planificación 2026-1'!W:W,C396,'Planificación 2026-1'!H:H,"IS",'Planificación 2026-1'!I:I,"&lt;3")</f>
        <v>0</v>
      </c>
      <c r="CR396" s="109">
        <f>SUMIFS('Planificación 2026-1'!R:R,'Planificación 2026-1'!W:W,C396,'Planificación 2026-1'!H:H,"PS",'Planificación 2026-1'!I:I,"&lt;3")</f>
        <v>0</v>
      </c>
      <c r="CS396" s="109">
        <f>SUMIFS('Planificación 2026-1'!R:R,'Planificación 2026-1'!W:W,C396,'Planificación 2026-1'!H:H,"IN",'Planificación 2026-1'!I:I,"&lt;3")</f>
        <v>0</v>
      </c>
      <c r="CT396" s="109">
        <f>SUMIFS('Planificación 2026-1'!R:R,'Planificación 2026-1'!W:W,C396,'Planificación 2026-1'!H:H,"CA",'Planificación 2026-1'!I:I,"&lt;3")</f>
        <v>0</v>
      </c>
      <c r="CU396" s="109">
        <f>SUMIFS('Planificación 2026-1'!R:R,'Planificación 2026-1'!W:W,C396,'Planificación 2026-1'!H:H,"DE",'Planificación 2026-1'!I:I,"&lt;3")</f>
        <v>0</v>
      </c>
      <c r="CV396" s="109">
        <f>SUMIFS('Planificación 2026-1'!R:R,'Planificación 2026-1'!W:W,C396,'Planificación 2026-1'!H:H,"OB",'Planificación 2026-1'!I:I,"&lt;3")</f>
        <v>0</v>
      </c>
      <c r="CW396" s="109">
        <f>SUMIFS('Planificación 2026-1'!R:R,'Planificación 2026-1'!W:W,C396,'Planificación 2026-1'!H:H,"MH",'Planificación 2026-1'!I:I,"&lt;3")</f>
        <v>0</v>
      </c>
      <c r="CX396" s="109">
        <f>SUMIFS('Planificación 2026-1'!R:R,'Planificación 2026-1'!W:W,C396,'Planificación 2026-1'!H:H,"IC",'Planificación 2026-1'!I:I,"&lt;3")</f>
        <v>0</v>
      </c>
      <c r="CY396" s="109">
        <f>SUMIFS('Planificación 2026-1'!R:R,'Planificación 2026-1'!W:W,C396,'Planificación 2026-1'!H:H,"AR",'Planificación 2026-1'!I:I,"&lt;3")</f>
        <v>0</v>
      </c>
      <c r="CZ396" s="109">
        <f>SUMIFS('Planificación 2026-1'!R:R,'Planificación 2026-1'!W:W,C396,'Planificación 2026-1'!H:H,"T1",'Planificación 2026-1'!I:I,"&lt;3")</f>
        <v>0</v>
      </c>
      <c r="DA396" s="109">
        <f>SUMIFS('Planificación 2026-1'!R:R,'Planificación 2026-1'!W:W,C396,'Planificación 2026-1'!H:H,"T3",'Planificación 2026-1'!I:I,"&lt;3")</f>
        <v>0</v>
      </c>
      <c r="DB396" s="109">
        <f>SUMIFS('Planificación 2026-1'!R:R,'Planificación 2026-1'!W:W,C396,'Planificación 2026-1'!H:H,"T2",'Planificación 2026-1'!I:I,"&lt;3")</f>
        <v>0</v>
      </c>
      <c r="DC396" s="109">
        <f>SUMIFS('Planificación 2026-1'!R:R,'Planificación 2026-1'!W:W,C396,'Planificación 2026-1'!H:H,"AE",'Planificación 2026-1'!I:I,"&lt;3")</f>
        <v>0</v>
      </c>
      <c r="DD396" s="109">
        <f>SUMIFS('Planificación 2026-1'!R:R,'Planificación 2026-1'!W:W,C396,'Planificación 2026-1'!H:H,"T4",'Planificación 2026-1'!I:I,"&lt;3")</f>
        <v>0</v>
      </c>
      <c r="DE396" s="108" t="str">
        <f t="shared" si="63"/>
        <v/>
      </c>
      <c r="DF396" s="41">
        <f>IF(C396="","",SUMIFS('Planificación 2026-1'!R:R,'Planificación 2026-1'!W:W,C396,'Planificación 2026-1'!F:F,"PRINCIPAL",'Planificación 2026-1'!X:X,"VIRTUAL"))</f>
        <v>0</v>
      </c>
      <c r="DG396" s="41">
        <f>IF(C396="","",SUMIFS('Planificación 2026-1'!R:R,'Planificación 2026-1'!W:W,C396,'Planificación 2026-1'!F:F,"PRINCIPAL",'Planificación 2026-1'!X:X,"PRESENCIAL"))</f>
        <v>0</v>
      </c>
      <c r="DH396" s="41">
        <f>IF(C396="","",SUMIFS('Planificación 2026-1'!R:R,'Planificación 2026-1'!W:W,C396,'Planificación 2026-1'!F:F,"PRINCIPAL",'Planificación 2026-1'!X:X,"HIBRIDO PRESENCIAL"))</f>
        <v>0</v>
      </c>
      <c r="DI396" s="108" t="str">
        <f t="shared" si="64"/>
        <v/>
      </c>
      <c r="DJ396" s="108">
        <f>IF(C396="","",SUMIFS('Planificación 2026-1'!R:R,'Planificación 2026-1'!W:W,C396,'Planificación 2026-1'!F:F,"FILIAL",'Planificación 2026-1'!X:X,"VIRTUAL"))</f>
        <v>0</v>
      </c>
      <c r="DK396" s="110">
        <f>IF(C396="","",SUMIFS('Planificación 2026-1'!R:R,'Planificación 2026-1'!W:W,C396,'Planificación 2026-1'!F:F,"FILIAL",'Planificación 2026-1'!X:X,"PRESENCIAL"))</f>
        <v>0</v>
      </c>
      <c r="DL396" s="61">
        <f>IF(C396="","",SUMIFS('Planificación 2026-1'!R:R,'Planificación 2026-1'!W:W,C396,'Planificación 2026-1'!F:F,"FILIAL",'Planificación 2026-1'!X:X,"HIBRIDO PRESENCIAL"))</f>
        <v>0</v>
      </c>
      <c r="DM396" s="111" t="str">
        <f t="shared" si="65"/>
        <v/>
      </c>
      <c r="DN396" s="108">
        <f>IF(C396="","",SUMIFS('Planificación 2026-1'!R:R,'Planificación 2026-1'!W:W,C396,'Planificación 2026-1'!F:F,"SUNAMPE",'Planificación 2026-1'!X:X,"VIRTUAL"))</f>
        <v>0</v>
      </c>
      <c r="DO396" s="61">
        <f>IF(C396="","",SUMIFS('Planificación 2026-1'!R:R,'Planificación 2026-1'!W:W,C396,'Planificación 2026-1'!F:F,"SUNAMPE",'Planificación 2026-1'!X:X,"PRESENCIAL"))</f>
        <v>0</v>
      </c>
      <c r="DP396" s="111" t="str">
        <f t="shared" si="66"/>
        <v/>
      </c>
      <c r="DQ396" s="108">
        <f>IF(C396="","",SUMIFS('Planificación 2026-1'!R:R,'Planificación 2026-1'!W:W,C396,'Planificación 2026-1'!F:F,"HUAURA",'Planificación 2026-1'!X:X,"VIRTUAL"))</f>
        <v>0</v>
      </c>
      <c r="DR396" s="61">
        <f>IF(C396="","",SUMIFS('Planificación 2026-1'!R:R,'Planificación 2026-1'!W:W,C396,'Planificación 2026-1'!F:F,"HUAURA",'Planificación 2026-1'!X:X,"PRESENCIAL"))</f>
        <v>0</v>
      </c>
      <c r="DS396" s="76">
        <f>SUMIFS('Planificación 2026-1'!R:R,'Planificación 2026-1'!W:W,C396,'Planificación 2026-1'!F:F,"PRINCIPAL",'Planificación 2026-1'!X:X,"VIRTUAL",'Planificación 2026-1'!I:I,"&gt;2")</f>
        <v>0</v>
      </c>
      <c r="DT396" s="76">
        <f>SUMIFS('Planificación 2026-1'!R:R,'Planificación 2026-1'!W:W,C396,'Planificación 2026-1'!F:F,"PRINCIPAL",'Planificación 2026-1'!X:X,"&lt;&gt;VIRTUAL",'Planificación 2026-1'!I:I,"&gt;2")</f>
        <v>0</v>
      </c>
      <c r="DU396" s="76">
        <f>SUMIFS('Planificación 2026-1'!R:R,'Planificación 2026-1'!W:W,C396,'Planificación 2026-1'!F:F,"SUNAMPE",'Planificación 2026-1'!X:X,"VIRTUAL",'Planificación 2026-1'!I:I,"&gt;2")</f>
        <v>0</v>
      </c>
      <c r="DV396" s="76">
        <f>SUMIFS('Planificación 2026-1'!R:R,'Planificación 2026-1'!W:W,C396,'Planificación 2026-1'!F:F,"SUNAMPE",'Planificación 2026-1'!X:X,"&lt;&gt;VIRTUAL",'Planificación 2026-1'!I:I,"&gt;2")</f>
        <v>0</v>
      </c>
      <c r="DW396" s="76">
        <f>SUMIFS('Planificación 2026-1'!R:R,'Planificación 2026-1'!W:W,C396,'Planificación 2026-1'!F:F,"FILIAL",'Planificación 2026-1'!X:X,"VIRTUAL",'Planificación 2026-1'!I:I,"&gt;2")</f>
        <v>0</v>
      </c>
      <c r="DX396" s="76">
        <f>SUMIFS('Planificación 2026-1'!R:R,'Planificación 2026-1'!W:W,C396,'Planificación 2026-1'!F:F,"FILIAL",'Planificación 2026-1'!X:X,"&lt;&gt;VIRTUAL",'Planificación 2026-1'!I:I,"&gt;2")</f>
        <v>0</v>
      </c>
      <c r="DY396" s="76">
        <f>SUMIFS('Planificación 2026-1'!R:R,'Planificación 2026-1'!W:W,C396,'Planificación 2026-1'!F:F,"PORUMA",'Planificación 2026-1'!X:X,"VIRTUAL",'Planificación 2026-1'!I:I,"&gt;2")</f>
        <v>0</v>
      </c>
      <c r="DZ396" s="76">
        <f>SUMIFS('Planificación 2026-1'!R:R,'Planificación 2026-1'!W:W,C396,'Planificación 2026-1'!F:F,"PORUMA",'Planificación 2026-1'!X:X,"&lt;&gt;VIRTUAL",'Planificación 2026-1'!I:I,"&gt;2")</f>
        <v>0</v>
      </c>
      <c r="EA396" s="76">
        <f>SUMIFS('Planificación 2026-1'!R:R,'Planificación 2026-1'!W:W,C396,'Planificación 2026-1'!F:F,"HUAURA",'Planificación 2026-1'!X:X,"VIRTUAL",'Planificación 2026-1'!I:I,"&gt;2")</f>
        <v>0</v>
      </c>
      <c r="EB396" s="76">
        <f>SUMIFS('Planificación 2026-1'!R:R,'Planificación 2026-1'!W:W,C396,'Planificación 2026-1'!F:F,"HUAURA",'Planificación 2026-1'!X:X,"&lt;&gt;VIRTUAL",'Planificación 2026-1'!I:I,"&gt;2")</f>
        <v>0</v>
      </c>
      <c r="EC396" s="76">
        <f>SUMIFS('Planificación 2026-1'!R:R,'Planificación 2026-1'!W:W,C396,'Planificación 2026-1'!F:F,"PRINCIPAL",'Planificación 2026-1'!X:X,"VIRTUAL",'Planificación 2026-1'!I:I,"&lt;3")</f>
        <v>0</v>
      </c>
      <c r="ED396" s="76">
        <f>SUMIFS('Planificación 2026-1'!R:R,'Planificación 2026-1'!W:W,C396,'Planificación 2026-1'!F:F,"PRINCIPAL",'Planificación 2026-1'!X:X,"&lt;&gt;VIRTUAL",'Planificación 2026-1'!I:I,"&lt;3")</f>
        <v>0</v>
      </c>
      <c r="EE396" s="76">
        <f>SUMIFS('Planificación 2026-1'!R:R,'Planificación 2026-1'!W:W,C396,'Planificación 2026-1'!F:F,"SUNAMPE",'Planificación 2026-1'!X:X,"VIRTUAL",'Planificación 2026-1'!I:I,"&lt;3")</f>
        <v>0</v>
      </c>
      <c r="EF396" s="76">
        <f>SUMIFS('Planificación 2026-1'!R:R,'Planificación 2026-1'!W:W,C396,'Planificación 2026-1'!F:F,"SUNAMPE",'Planificación 2026-1'!X:X,"&lt;&gt;VIRTUAL",'Planificación 2026-1'!I:I,"&lt;3")</f>
        <v>0</v>
      </c>
      <c r="EG396" s="76">
        <f>SUMIFS('Planificación 2026-1'!R:R,'Planificación 2026-1'!W:W,C396,'Planificación 2026-1'!F:F,"FILIAL",'Planificación 2026-1'!X:X,"VIRTUAL",'Planificación 2026-1'!I:I,"&lt;3")</f>
        <v>0</v>
      </c>
      <c r="EH396" s="76">
        <f>SUMIFS('Planificación 2026-1'!R:R,'Planificación 2026-1'!W:W,C396,'Planificación 2026-1'!F:F,"FILIAL",'Planificación 2026-1'!X:X,"&lt;&gt;VIRTUAL",'Planificación 2026-1'!I:I,"&lt;3")</f>
        <v>0</v>
      </c>
      <c r="EI396" s="76">
        <f>SUMIFS('Planificación 2026-1'!R:R,'Planificación 2026-1'!W:W,C396,'Planificación 2026-1'!F:F,"PORUMA",'Planificación 2026-1'!X:X,"VIRTUAL",'Planificación 2026-1'!I:I,"&lt;3")</f>
        <v>0</v>
      </c>
      <c r="EJ396" s="76">
        <f>SUMIFS('Planificación 2026-1'!R:R,'Planificación 2026-1'!W:W,C396,'Planificación 2026-1'!F:F,"PORUMA",'Planificación 2026-1'!X:X,"&lt;&gt;VIRTUAL",'Planificación 2026-1'!I:I,"&lt;3")</f>
        <v>0</v>
      </c>
      <c r="EK396" s="76">
        <f>SUMIFS('Planificación 2026-1'!R:R,'Planificación 2026-1'!W:W,C396,'Planificación 2026-1'!F:F,"HUAURA",'Planificación 2026-1'!X:X,"VIRTUAL",'Planificación 2026-1'!I:I,"&lt;3")</f>
        <v>0</v>
      </c>
      <c r="EL396" s="76">
        <f>SUMIFS('Planificación 2026-1'!R:R,'Planificación 2026-1'!W:W,C396,'Planificación 2026-1'!F:F,"HUAURA",'Planificación 2026-1'!X:X,"&lt;&gt;VIRTUAL",'Planificación 2026-1'!I:I,"&lt;3")</f>
        <v>0</v>
      </c>
      <c r="EM396" s="76"/>
      <c r="EN396" s="76">
        <f t="shared" si="59"/>
        <v>0</v>
      </c>
      <c r="EO396" s="76">
        <f t="shared" si="60"/>
        <v>0</v>
      </c>
      <c r="EP396" s="76" t="b">
        <f t="shared" si="61"/>
        <v>1</v>
      </c>
      <c r="EQ396" s="76" t="str">
        <f t="shared" si="62"/>
        <v/>
      </c>
      <c r="ER396" s="76" t="str">
        <f t="shared" si="67"/>
        <v>PRESENCIAL</v>
      </c>
    </row>
    <row r="397" spans="1:148" hidden="1">
      <c r="A397" s="83"/>
      <c r="B397" s="119">
        <v>394</v>
      </c>
      <c r="C397" s="115" t="s">
        <v>570</v>
      </c>
      <c r="D397" s="112">
        <f>SUMIF('Planificación 2026-1'!W:W,C397,'Planificación 2026-1'!R:R)</f>
        <v>0</v>
      </c>
      <c r="E397" s="114" t="s">
        <v>170</v>
      </c>
      <c r="F397" s="115" t="s">
        <v>171</v>
      </c>
      <c r="G397" s="115" t="s">
        <v>13</v>
      </c>
      <c r="H397" s="115" t="s">
        <v>122</v>
      </c>
      <c r="I397" s="107" t="str">
        <f>IF(SUM(COUNTIFS('Planificación 2026-1'!F:F,"PRINCIPAL",'Planificación 2026-1'!W:W,C397,'Planificación 2026-1'!H:H,"AF"))&gt;0,"P01"," ")</f>
        <v xml:space="preserve"> </v>
      </c>
      <c r="J397" s="108" t="str">
        <f>IF(SUM(COUNTIFS('Planificación 2026-1'!F:F,"PRINCIPAL",'Planificación 2026-1'!W:W,C397,'Planificación 2026-1'!H:H,"EN"))&gt;0,"P02"," ")</f>
        <v xml:space="preserve"> </v>
      </c>
      <c r="K397" s="108" t="str">
        <f>IF(SUM(COUNTIFS('Planificación 2026-1'!F:F,"PRINCIPAL",'Planificación 2026-1'!W:W,C397,'Planificación 2026-1'!H:H,"IS"))&gt;0,"P03"," ")</f>
        <v xml:space="preserve"> </v>
      </c>
      <c r="L397" s="108" t="str">
        <f>IF(SUM(COUNTIFS('Planificación 2026-1'!F:F,"PRINCIPAL",'Planificación 2026-1'!W:W,C397,'Planificación 2026-1'!H:H,"PS"))&gt;0,"P04"," ")</f>
        <v xml:space="preserve"> </v>
      </c>
      <c r="M397" s="108"/>
      <c r="N397" s="108" t="str">
        <f>IF(SUM(COUNTIFS('Planificación 2026-1'!F:F,"PRINCIPAL",'Planificación 2026-1'!W:W,C397,'Planificación 2026-1'!H:H,"IN"))&gt;0,"P06"," ")</f>
        <v xml:space="preserve"> </v>
      </c>
      <c r="O397" s="108" t="str">
        <f>IF(SUM(COUNTIFS('Planificación 2026-1'!F:F,"PRINCIPAL",'Planificación 2026-1'!W:W,C397,'Planificación 2026-1'!H:H,"CA"))&gt;0,"P07"," ")</f>
        <v xml:space="preserve"> </v>
      </c>
      <c r="P397" s="108" t="str">
        <f>IF(SUM(COUNTIFS('Planificación 2026-1'!F:F,"PRINCIPAL",'Planificación 2026-1'!W:W,C397,'Planificación 2026-1'!H:H,"DE"))&gt;0,"P08"," ")</f>
        <v xml:space="preserve"> </v>
      </c>
      <c r="Q397" s="108" t="str">
        <f>IF(SUM(COUNTIFS('Planificación 2026-1'!F:F,"PRINCIPAL",'Planificación 2026-1'!W:W,C397,'Planificación 2026-1'!H:H,"OB"))&gt;0,"P09"," ")</f>
        <v xml:space="preserve"> </v>
      </c>
      <c r="R397" s="108" t="str">
        <f>IF(SUM(COUNTIFS('Planificación 2026-1'!F:F,"PRINCIPAL",'Planificación 2026-1'!W:W,C397,'Planificación 2026-1'!H:H,"MH"))&gt;0,"P31"," ")</f>
        <v xml:space="preserve"> </v>
      </c>
      <c r="S397" s="108" t="str">
        <f>IF(SUM(COUNTIFS('Planificación 2026-1'!F:F,"PRINCIPAL",'Planificación 2026-1'!W:W,C397,'Planificación 2026-1'!H:H,"IC"))&gt;0,"P32"," ")</f>
        <v xml:space="preserve"> </v>
      </c>
      <c r="T397" s="108" t="str">
        <f>IF(SUM(COUNTIFS('Planificación 2026-1'!F:F,"PRINCIPAL",'Planificación 2026-1'!W:W,C397,'Planificación 2026-1'!H:H,"AR"))&gt;0,"P34"," ")</f>
        <v xml:space="preserve"> </v>
      </c>
      <c r="U397" s="108" t="str">
        <f>IF(SUM(COUNTIFS('Planificación 2026-1'!F:F,"PRINCIPAL",'Planificación 2026-1'!W:W,C397,'Planificación 2026-1'!H:H,"T1"))&gt;0,"P35"," ")</f>
        <v xml:space="preserve"> </v>
      </c>
      <c r="V397" s="108" t="str">
        <f>IF(SUM(COUNTIFS('Planificación 2026-1'!F:F,"PRINCIPAL",'Planificación 2026-1'!W:W,C397,'Planificación 2026-1'!H:H,"T3"))&gt;0,"P36"," ")</f>
        <v xml:space="preserve"> </v>
      </c>
      <c r="W397" s="108" t="str">
        <f>IF(SUM(COUNTIFS('Planificación 2026-1'!F:F,"PRINCIPAL",'Planificación 2026-1'!W:W,C397,'Planificación 2026-1'!H:H,"T2"))&gt;0,"P37"," ")</f>
        <v xml:space="preserve"> </v>
      </c>
      <c r="X397" s="108" t="str">
        <f>IF(SUM(COUNTIFS('Planificación 2026-1'!F:F,"PRINCIPAL",'Planificación 2026-1'!W:W,C397,'Planificación 2026-1'!H:H,"AE"))&gt;0,"P38"," ")</f>
        <v xml:space="preserve"> </v>
      </c>
      <c r="Y397" s="108" t="str">
        <f>IF(SUM(COUNTIFS('Planificación 2026-1'!F:F,"PRINCIPAL",'Planificación 2026-1'!W:W,C397,'Planificación 2026-1'!H:H,"T4"))&gt;0,"P55"," ")</f>
        <v xml:space="preserve"> </v>
      </c>
      <c r="Z397" s="108" t="str">
        <f>IF(SUM(COUNTIFS('Planificación 2026-1'!F:F,"FILIAL",'Planificación 2026-1'!W:W,C397,'Planificación 2026-1'!H:H,"AF"))&gt;0," P01"," ")</f>
        <v xml:space="preserve"> </v>
      </c>
      <c r="AA397" s="108" t="str">
        <f>IF(SUM(COUNTIFS('Planificación 2026-1'!F:F,"FILIAL",'Planificación 2026-1'!W:W,C397,'Planificación 2026-1'!H:H,"EN"))&gt;0,"P02"," ")</f>
        <v xml:space="preserve"> </v>
      </c>
      <c r="AB397" s="108" t="str">
        <f>IF(SUM(COUNTIFS('Planificación 2026-1'!F:F,"FILIAL",'Planificación 2026-1'!W:W,C397,'Planificación 2026-1'!H:H,"IS"))&gt;0,"P03"," ")</f>
        <v xml:space="preserve"> </v>
      </c>
      <c r="AC397" s="108" t="str">
        <f>IF(SUM(COUNTIFS('Planificación 2026-1'!F:F,"FILIAL",'Planificación 2026-1'!W:W,C397,'Planificación 2026-1'!H:H,"PS"))&gt;0,"P04"," ")</f>
        <v xml:space="preserve"> </v>
      </c>
      <c r="AD397" s="108"/>
      <c r="AE397" s="108" t="str">
        <f>IF(SUM(COUNTIFS('Planificación 2026-1'!F:F,"FILIAL",'Planificación 2026-1'!W:W,C397,'Planificación 2026-1'!H:H,"IN"))&gt;0,"P06"," ")</f>
        <v xml:space="preserve"> </v>
      </c>
      <c r="AF397" s="108" t="str">
        <f>IF(SUM(COUNTIFS('Planificación 2026-1'!F:F,"FILIAL",'Planificación 2026-1'!W:W,C397,'Planificación 2026-1'!H:H,"CA"))&gt;0,"P07"," ")</f>
        <v xml:space="preserve"> </v>
      </c>
      <c r="AG397" s="108" t="str">
        <f>IF(SUM(COUNTIFS('Planificación 2026-1'!F:F,"FILIAL",'Planificación 2026-1'!W:W,C397,'Planificación 2026-1'!H:H,"DE"))&gt;0,"P08"," ")</f>
        <v xml:space="preserve"> </v>
      </c>
      <c r="AH397" s="108" t="str">
        <f>IF(SUM(COUNTIFS('Planificación 2026-1'!F:F,"FILIAL",'Planificación 2026-1'!W:W,C397,'Planificación 2026-1'!H:H,"OB"))&gt;0,"P09"," ")</f>
        <v xml:space="preserve"> </v>
      </c>
      <c r="AI397" s="108" t="str">
        <f>IF(SUM(COUNTIFS('Planificación 2026-1'!F:F,"FILIAL",'Planificación 2026-1'!W:W,C397,'Planificación 2026-1'!H:H,"MH"))&gt;0,"P31"," ")</f>
        <v xml:space="preserve"> </v>
      </c>
      <c r="AJ397" s="108" t="str">
        <f>IF(SUM(COUNTIFS('Planificación 2026-1'!F:F,"FILIAL",'Planificación 2026-1'!W:W,C397,'Planificación 2026-1'!H:H,"IC"))&gt;0,"P32"," ")</f>
        <v xml:space="preserve"> </v>
      </c>
      <c r="AK397" s="108" t="str">
        <f>IF(SUM(COUNTIFS('Planificación 2026-1'!F:F,"FILIAL",'Planificación 2026-1'!W:W,C397,'Planificación 2026-1'!H:H,"AR"))&gt;0,"P34"," ")</f>
        <v xml:space="preserve"> </v>
      </c>
      <c r="AL397" s="108" t="str">
        <f>IF(SUM(COUNTIFS('Planificación 2026-1'!F:F,"FILIAL",'Planificación 2026-1'!W:W,C397,'Planificación 2026-1'!H:H,"T1"))&gt;0,"P35"," ")</f>
        <v xml:space="preserve"> </v>
      </c>
      <c r="AM397" s="108" t="str">
        <f>IF(SUM(COUNTIFS('Planificación 2026-1'!F:F,"FILIAL",'Planificación 2026-1'!W:W,C397,'Planificación 2026-1'!H:H,"T3"))&gt;0,"P36"," ")</f>
        <v xml:space="preserve"> </v>
      </c>
      <c r="AN397" s="108" t="str">
        <f>IF(SUM(COUNTIFS('Planificación 2026-1'!F:F,"FILIAL",'Planificación 2026-1'!W:W,C397,'Planificación 2026-1'!H:H,"T2"))&gt;0,"P37"," ")</f>
        <v xml:space="preserve"> </v>
      </c>
      <c r="AO397" s="108" t="str">
        <f>IF(SUM(COUNTIFS('Planificación 2026-1'!F:F,"FILIAL",'Planificación 2026-1'!W:W,C397,'Planificación 2026-1'!H:H,"AE"))&gt;0,"P38"," ")</f>
        <v xml:space="preserve"> </v>
      </c>
      <c r="AP397" s="108" t="str">
        <f>IF(SUM(COUNTIFS('Planificación 2026-1'!F:F,"FILIAL",'Planificación 2026-1'!W:W,C397,'Planificación 2026-1'!H:H,"T4"))&gt;0,"P55"," ")</f>
        <v xml:space="preserve"> </v>
      </c>
      <c r="AQ397" s="108" t="str">
        <f>IF(SUM(COUNTIFS('Planificación 2026-1'!F:F,"SUNAMPE",'Planificación 2026-1'!W:W,C397,'Planificación 2026-1'!H:H,"AF"))&gt;0," P01"," ")</f>
        <v xml:space="preserve"> </v>
      </c>
      <c r="AR397" s="108" t="str">
        <f>IF(SUM(COUNTIFS('Planificación 2026-1'!F:F,"SUNAMPE",'Planificación 2026-1'!W:W,C397,'Planificación 2026-1'!H:H,"EN"))&gt;0,"P02"," ")</f>
        <v xml:space="preserve"> </v>
      </c>
      <c r="AS397" s="108" t="str">
        <f>IF(SUM(COUNTIFS('Planificación 2026-1'!F:F,"SUNAMPE",'Planificación 2026-1'!W:W,C397,'Planificación 2026-1'!H:H,"IS"))&gt;0,"P03"," ")</f>
        <v xml:space="preserve"> </v>
      </c>
      <c r="AT397" s="108" t="str">
        <f>IF(SUM(COUNTIFS('Planificación 2026-1'!F:F,"SUNAMPE",'Planificación 2026-1'!W:W,C397,'Planificación 2026-1'!H:H,"PS"))&gt;0,"P04"," ")</f>
        <v xml:space="preserve"> </v>
      </c>
      <c r="AU397" s="108"/>
      <c r="AV397" s="108" t="str">
        <f>IF(SUM(COUNTIFS('Planificación 2026-1'!F:F,"SUNAMPE",'Planificación 2026-1'!W:W,C397,'Planificación 2026-1'!H:H,"IN"))&gt;0,"P06"," ")</f>
        <v xml:space="preserve"> </v>
      </c>
      <c r="AW397" s="108" t="str">
        <f>IF(SUM(COUNTIFS('Planificación 2026-1'!F:F,"SUNAMPE",'Planificación 2026-1'!W:W,C397,'Planificación 2026-1'!H:H,"CA"))&gt;0,"P07"," ")</f>
        <v xml:space="preserve"> </v>
      </c>
      <c r="AX397" s="108" t="str">
        <f>IF(SUM(COUNTIFS('Planificación 2026-1'!F:F,"SUNAMPE",'Planificación 2026-1'!W:W,C397,'Planificación 2026-1'!H:H,"DE"))&gt;0,"P08"," ")</f>
        <v xml:space="preserve"> </v>
      </c>
      <c r="AY397" s="108" t="str">
        <f>IF(SUM(COUNTIFS('Planificación 2026-1'!F:F,"SUNAMPE",'Planificación 2026-1'!W:W,C397,'Planificación 2026-1'!H:H,"OB"))&gt;0,"P09"," ")</f>
        <v xml:space="preserve"> </v>
      </c>
      <c r="AZ397" s="108" t="str">
        <f>IF(SUM(COUNTIFS('Planificación 2026-1'!F:F,"SUNAMPE",'Planificación 2026-1'!W:W,C397,'Planificación 2026-1'!H:H,"MH"))&gt;0,"P31"," ")</f>
        <v xml:space="preserve"> </v>
      </c>
      <c r="BA397" s="108" t="str">
        <f>IF(SUM(COUNTIFS('Planificación 2026-1'!F:F,"SUNAMPE",'Planificación 2026-1'!W:W,C397,'Planificación 2026-1'!H:H,"IC"))&gt;0,"P32"," ")</f>
        <v xml:space="preserve"> </v>
      </c>
      <c r="BB397" s="108" t="str">
        <f>IF(SUM(COUNTIFS('Planificación 2026-1'!F:F,"SUNAMPE",'Planificación 2026-1'!W:W,C397,'Planificación 2026-1'!H:H,"AR"))&gt;0,"P34"," ")</f>
        <v xml:space="preserve"> </v>
      </c>
      <c r="BC397" s="108" t="str">
        <f>IF(SUM(COUNTIFS('Planificación 2026-1'!F:F,"SUNAMPE",'Planificación 2026-1'!W:W,C397,'Planificación 2026-1'!H:H,"T1"))&gt;0,"P35"," ")</f>
        <v xml:space="preserve"> </v>
      </c>
      <c r="BD397" s="108" t="str">
        <f>IF(SUM(COUNTIFS('Planificación 2026-1'!F:F,"SUNAMPE",'Planificación 2026-1'!W:W,C397,'Planificación 2026-1'!H:H,"T3"))&gt;0,"P36"," ")</f>
        <v xml:space="preserve"> </v>
      </c>
      <c r="BE397" s="108" t="str">
        <f>IF(SUM(COUNTIFS('Planificación 2026-1'!F:F,"SUNAMPE",'Planificación 2026-1'!W:W,C397,'Planificación 2026-1'!H:H,"T2"))&gt;0,"P37"," ")</f>
        <v xml:space="preserve"> </v>
      </c>
      <c r="BF397" s="108" t="str">
        <f>IF(SUM(COUNTIFS('Planificación 2026-1'!F:F,"SUNAMPE",'Planificación 2026-1'!W:W,C397,'Planificación 2026-1'!H:H,"AE"))&gt;0,"P38"," ")</f>
        <v xml:space="preserve"> </v>
      </c>
      <c r="BG397" s="108" t="str">
        <f>IF(SUM(COUNTIFS('Planificación 2026-1'!F:F,"SUNAMPE",'Planificación 2026-1'!W:W,C397,'Planificación 2026-1'!H:H,"T4"))&gt;0,"P55"," ")</f>
        <v xml:space="preserve"> </v>
      </c>
      <c r="BH397" s="108" t="str">
        <f>IF(SUM(COUNTIFS('Planificación 2026-1'!F:F,"HUAURA",'Planificación 2026-1'!W:W,C397,'Planificación 2026-1'!H:H,"AF"))&gt;0," P01"," ")</f>
        <v xml:space="preserve"> </v>
      </c>
      <c r="BI397" s="108" t="str">
        <f>IF(SUM(COUNTIFS('Planificación 2026-1'!F:F,"HUAURA",'Planificación 2026-1'!W:W,C397,'Planificación 2026-1'!H:H,"EN"))&gt;0,"P02"," ")</f>
        <v xml:space="preserve"> </v>
      </c>
      <c r="BJ397" s="108" t="str">
        <f>IF(SUM(COUNTIFS('Planificación 2026-1'!F:F,"HUAURA",'Planificación 2026-1'!W:W,C397,'Planificación 2026-1'!H:H,"IS"))&gt;0,"P03"," ")</f>
        <v xml:space="preserve"> </v>
      </c>
      <c r="BK397" s="108" t="str">
        <f>IF(SUM(COUNTIFS('Planificación 2026-1'!F:F,"HUAURA",'Planificación 2026-1'!W:W,C397,'Planificación 2026-1'!H:H,"PS"))&gt;0,"P04"," ")</f>
        <v xml:space="preserve"> </v>
      </c>
      <c r="BL397" s="108"/>
      <c r="BM397" s="108" t="str">
        <f>IF(SUM(COUNTIFS('Planificación 2026-1'!F:F,"HUAURA",'Planificación 2026-1'!W:W,C397,'Planificación 2026-1'!H:H,"IN"))&gt;0,"P06"," ")</f>
        <v xml:space="preserve"> </v>
      </c>
      <c r="BN397" s="108" t="str">
        <f>IF(SUM(COUNTIFS('Planificación 2026-1'!F:F,"HUAURA",'Planificación 2026-1'!W:W,C397,'Planificación 2026-1'!H:H,"CA"))&gt;0,"P07"," ")</f>
        <v xml:space="preserve"> </v>
      </c>
      <c r="BO397" s="108" t="str">
        <f>IF(SUM(COUNTIFS('Planificación 2026-1'!F:F,"HUAURA",'Planificación 2026-1'!W:W,C397,'Planificación 2026-1'!H:H,"DE"))&gt;0,"P08"," ")</f>
        <v xml:space="preserve"> </v>
      </c>
      <c r="BP397" s="108" t="str">
        <f>IF(SUM(COUNTIFS('Planificación 2026-1'!F:F,"HUAURA",'Planificación 2026-1'!W:W,C397,'Planificación 2026-1'!H:H,"OB"))&gt;0,"P09"," ")</f>
        <v xml:space="preserve"> </v>
      </c>
      <c r="BQ397" s="108" t="str">
        <f>IF(SUM(COUNTIFS('Planificación 2026-1'!F:F,"HUAURA",'Planificación 2026-1'!W:W,C397,'Planificación 2026-1'!H:H,"MH"))&gt;0,"P31"," ")</f>
        <v xml:space="preserve"> </v>
      </c>
      <c r="BR397" s="108" t="str">
        <f>IF(SUM(COUNTIFS('Planificación 2026-1'!F:F,"HUAURA",'Planificación 2026-1'!W:W,C397,'Planificación 2026-1'!H:H,"IC"))&gt;0,"P32"," ")</f>
        <v xml:space="preserve"> </v>
      </c>
      <c r="BS397" s="108" t="str">
        <f>IF(SUM(COUNTIFS('Planificación 2026-1'!F:F,"HUAURA",'Planificación 2026-1'!W:W,C397,'Planificación 2026-1'!H:H,"AR"))&gt;0,"P34"," ")</f>
        <v xml:space="preserve"> </v>
      </c>
      <c r="BT397" s="108" t="str">
        <f>IF(SUM(COUNTIFS('Planificación 2026-1'!F:F,"HUAURA",'Planificación 2026-1'!W:W,C397,'Planificación 2026-1'!H:H,"T1"))&gt;0,"P35"," ")</f>
        <v xml:space="preserve"> </v>
      </c>
      <c r="BU397" s="108" t="str">
        <f>IF(SUM(COUNTIFS('Planificación 2026-1'!F:F,"HUAURA",'Planificación 2026-1'!W:W,C397,'Planificación 2026-1'!H:H,"T3"))&gt;0,"P36"," ")</f>
        <v xml:space="preserve"> </v>
      </c>
      <c r="BV397" s="108" t="str">
        <f>IF(SUM(COUNTIFS('Planificación 2026-1'!F:F,"HUAURA",'Planificación 2026-1'!W:W,C397,'Planificación 2026-1'!H:H,"T2"))&gt;0,"P37"," ")</f>
        <v xml:space="preserve"> </v>
      </c>
      <c r="BW397" s="108" t="str">
        <f>IF(SUM(COUNTIFS('Planificación 2026-1'!F:F,"HUAURA",'Planificación 2026-1'!W:W,C397,'Planificación 2026-1'!H:H,"AE"))&gt;0,"P38"," ")</f>
        <v xml:space="preserve"> </v>
      </c>
      <c r="BX397" s="108" t="str">
        <f>IF(SUM(COUNTIFS('Planificación 2026-1'!F:F,"HUAURA",'Planificación 2026-1'!W:W,C397,'Planificación 2026-1'!H:H,"T4"))&gt;0,"P55"," ")</f>
        <v xml:space="preserve"> </v>
      </c>
      <c r="BY397" s="109">
        <f>SUMIFS('Planificación 2026-1'!R:R,'Planificación 2026-1'!W:W,C397,'Planificación 2026-1'!H:H,"AF",'Planificación 2026-1'!I:I,"&gt;2")</f>
        <v>0</v>
      </c>
      <c r="BZ397" s="109">
        <f>SUMIFS('Planificación 2026-1'!R:R,'Planificación 2026-1'!W:W,C397,'Planificación 2026-1'!H:H,"EN",'Planificación 2026-1'!I:I,"&gt;2")</f>
        <v>0</v>
      </c>
      <c r="CA397" s="109">
        <f>SUMIFS('Planificación 2026-1'!R:R,'Planificación 2026-1'!W:W,C397,'Planificación 2026-1'!H:H,"IS",'Planificación 2026-1'!I:I,"&gt;2")</f>
        <v>0</v>
      </c>
      <c r="CB397" s="109">
        <f>SUMIFS('Planificación 2026-1'!R:R,'Planificación 2026-1'!W:W,C397,'Planificación 2026-1'!H:H,"PS",'Planificación 2026-1'!I:I,"&gt;2")</f>
        <v>0</v>
      </c>
      <c r="CC397" s="109">
        <f>SUMIFS('Planificación 2026-1'!R:R,'Planificación 2026-1'!W:W,C397,'Planificación 2026-1'!H:H,"IN",'Planificación 2026-1'!I:I,"&gt;2")</f>
        <v>0</v>
      </c>
      <c r="CD397" s="109">
        <f>SUMIFS('Planificación 2026-1'!R:R,'Planificación 2026-1'!W:W,C397,'Planificación 2026-1'!H:H,"CA",'Planificación 2026-1'!I:I,"&gt;2")</f>
        <v>0</v>
      </c>
      <c r="CE397" s="109">
        <f>SUMIFS('Planificación 2026-1'!R:R,'Planificación 2026-1'!W:W,C397,'Planificación 2026-1'!H:H,"DE",'Planificación 2026-1'!I:I,"&gt;2")</f>
        <v>0</v>
      </c>
      <c r="CF397" s="109">
        <f>SUMIFS('Planificación 2026-1'!R:R,'Planificación 2026-1'!W:W,C397,'Planificación 2026-1'!H:H,"OB",'Planificación 2026-1'!I:I,"&gt;2")</f>
        <v>0</v>
      </c>
      <c r="CG397" s="109">
        <f>SUMIFS('Planificación 2026-1'!R:R,'Planificación 2026-1'!W:W,C397,'Planificación 2026-1'!H:H,"MH",'Planificación 2026-1'!I:I,"&gt;2")</f>
        <v>0</v>
      </c>
      <c r="CH397" s="109">
        <f>SUMIFS('Planificación 2026-1'!R:R,'Planificación 2026-1'!W:W,C397,'Planificación 2026-1'!H:H,"IC",'Planificación 2026-1'!I:I,"&gt;2")</f>
        <v>0</v>
      </c>
      <c r="CI397" s="109">
        <f>SUMIFS('Planificación 2026-1'!R:R,'Planificación 2026-1'!W:W,C397,'Planificación 2026-1'!H:H,"AR",'Planificación 2026-1'!I:I,"&gt;2")</f>
        <v>0</v>
      </c>
      <c r="CJ397" s="109">
        <f>SUMIFS('Planificación 2026-1'!R:R,'Planificación 2026-1'!W:W,C397,'Planificación 2026-1'!H:H,"T1",'Planificación 2026-1'!I:I,"&gt;2")</f>
        <v>0</v>
      </c>
      <c r="CK397" s="109">
        <f>SUMIFS('Planificación 2026-1'!R:R,'Planificación 2026-1'!W:W,C397,'Planificación 2026-1'!H:H,"T3",'Planificación 2026-1'!I:I,"&gt;2")</f>
        <v>0</v>
      </c>
      <c r="CL397" s="109">
        <f>SUMIFS('Planificación 2026-1'!R:R,'Planificación 2026-1'!W:W,C397,'Planificación 2026-1'!H:H,"T2",'Planificación 2026-1'!I:I,"&gt;2")</f>
        <v>0</v>
      </c>
      <c r="CM397" s="109">
        <f>SUMIFS('Planificación 2026-1'!R:R,'Planificación 2026-1'!W:W,C397,'Planificación 2026-1'!H:H,"AE",'Planificación 2026-1'!I:I,"&gt;2")</f>
        <v>0</v>
      </c>
      <c r="CN397" s="109">
        <f>SUMIFS('Planificación 2026-1'!R:R,'Planificación 2026-1'!W:W,C397,'Planificación 2026-1'!H:H,"T4",'Planificación 2026-1'!I:I,"&gt;2")</f>
        <v>0</v>
      </c>
      <c r="CO397" s="109">
        <f>SUMIFS('Planificación 2026-1'!R:R,'Planificación 2026-1'!W:W,C397,'Planificación 2026-1'!H:H,"AF",'Planificación 2026-1'!I:I,"&lt;3")</f>
        <v>0</v>
      </c>
      <c r="CP397" s="109">
        <f>SUMIFS('Planificación 2026-1'!R:R,'Planificación 2026-1'!W:W,C397,'Planificación 2026-1'!H:H,"EN",'Planificación 2026-1'!I:I,"&lt;3")</f>
        <v>0</v>
      </c>
      <c r="CQ397" s="109">
        <f>SUMIFS('Planificación 2026-1'!R:R,'Planificación 2026-1'!W:W,C397,'Planificación 2026-1'!H:H,"IS",'Planificación 2026-1'!I:I,"&lt;3")</f>
        <v>0</v>
      </c>
      <c r="CR397" s="109">
        <f>SUMIFS('Planificación 2026-1'!R:R,'Planificación 2026-1'!W:W,C397,'Planificación 2026-1'!H:H,"PS",'Planificación 2026-1'!I:I,"&lt;3")</f>
        <v>0</v>
      </c>
      <c r="CS397" s="109">
        <f>SUMIFS('Planificación 2026-1'!R:R,'Planificación 2026-1'!W:W,C397,'Planificación 2026-1'!H:H,"IN",'Planificación 2026-1'!I:I,"&lt;3")</f>
        <v>0</v>
      </c>
      <c r="CT397" s="109">
        <f>SUMIFS('Planificación 2026-1'!R:R,'Planificación 2026-1'!W:W,C397,'Planificación 2026-1'!H:H,"CA",'Planificación 2026-1'!I:I,"&lt;3")</f>
        <v>0</v>
      </c>
      <c r="CU397" s="109">
        <f>SUMIFS('Planificación 2026-1'!R:R,'Planificación 2026-1'!W:W,C397,'Planificación 2026-1'!H:H,"DE",'Planificación 2026-1'!I:I,"&lt;3")</f>
        <v>0</v>
      </c>
      <c r="CV397" s="109">
        <f>SUMIFS('Planificación 2026-1'!R:R,'Planificación 2026-1'!W:W,C397,'Planificación 2026-1'!H:H,"OB",'Planificación 2026-1'!I:I,"&lt;3")</f>
        <v>0</v>
      </c>
      <c r="CW397" s="109">
        <f>SUMIFS('Planificación 2026-1'!R:R,'Planificación 2026-1'!W:W,C397,'Planificación 2026-1'!H:H,"MH",'Planificación 2026-1'!I:I,"&lt;3")</f>
        <v>0</v>
      </c>
      <c r="CX397" s="109">
        <f>SUMIFS('Planificación 2026-1'!R:R,'Planificación 2026-1'!W:W,C397,'Planificación 2026-1'!H:H,"IC",'Planificación 2026-1'!I:I,"&lt;3")</f>
        <v>0</v>
      </c>
      <c r="CY397" s="109">
        <f>SUMIFS('Planificación 2026-1'!R:R,'Planificación 2026-1'!W:W,C397,'Planificación 2026-1'!H:H,"AR",'Planificación 2026-1'!I:I,"&lt;3")</f>
        <v>0</v>
      </c>
      <c r="CZ397" s="109">
        <f>SUMIFS('Planificación 2026-1'!R:R,'Planificación 2026-1'!W:W,C397,'Planificación 2026-1'!H:H,"T1",'Planificación 2026-1'!I:I,"&lt;3")</f>
        <v>0</v>
      </c>
      <c r="DA397" s="109">
        <f>SUMIFS('Planificación 2026-1'!R:R,'Planificación 2026-1'!W:W,C397,'Planificación 2026-1'!H:H,"T3",'Planificación 2026-1'!I:I,"&lt;3")</f>
        <v>0</v>
      </c>
      <c r="DB397" s="109">
        <f>SUMIFS('Planificación 2026-1'!R:R,'Planificación 2026-1'!W:W,C397,'Planificación 2026-1'!H:H,"T2",'Planificación 2026-1'!I:I,"&lt;3")</f>
        <v>0</v>
      </c>
      <c r="DC397" s="109">
        <f>SUMIFS('Planificación 2026-1'!R:R,'Planificación 2026-1'!W:W,C397,'Planificación 2026-1'!H:H,"AE",'Planificación 2026-1'!I:I,"&lt;3")</f>
        <v>0</v>
      </c>
      <c r="DD397" s="109">
        <f>SUMIFS('Planificación 2026-1'!R:R,'Planificación 2026-1'!W:W,C397,'Planificación 2026-1'!H:H,"T4",'Planificación 2026-1'!I:I,"&lt;3")</f>
        <v>0</v>
      </c>
      <c r="DE397" s="108" t="str">
        <f t="shared" si="63"/>
        <v/>
      </c>
      <c r="DF397" s="41">
        <f>IF(C397="","",SUMIFS('Planificación 2026-1'!R:R,'Planificación 2026-1'!W:W,C397,'Planificación 2026-1'!F:F,"PRINCIPAL",'Planificación 2026-1'!X:X,"VIRTUAL"))</f>
        <v>0</v>
      </c>
      <c r="DG397" s="41">
        <f>IF(C397="","",SUMIFS('Planificación 2026-1'!R:R,'Planificación 2026-1'!W:W,C397,'Planificación 2026-1'!F:F,"PRINCIPAL",'Planificación 2026-1'!X:X,"PRESENCIAL"))</f>
        <v>0</v>
      </c>
      <c r="DH397" s="41">
        <f>IF(C397="","",SUMIFS('Planificación 2026-1'!R:R,'Planificación 2026-1'!W:W,C397,'Planificación 2026-1'!F:F,"PRINCIPAL",'Planificación 2026-1'!X:X,"HIBRIDO PRESENCIAL"))</f>
        <v>0</v>
      </c>
      <c r="DI397" s="108" t="str">
        <f t="shared" si="64"/>
        <v/>
      </c>
      <c r="DJ397" s="108">
        <f>IF(C397="","",SUMIFS('Planificación 2026-1'!R:R,'Planificación 2026-1'!W:W,C397,'Planificación 2026-1'!F:F,"FILIAL",'Planificación 2026-1'!X:X,"VIRTUAL"))</f>
        <v>0</v>
      </c>
      <c r="DK397" s="110">
        <f>IF(C397="","",SUMIFS('Planificación 2026-1'!R:R,'Planificación 2026-1'!W:W,C397,'Planificación 2026-1'!F:F,"FILIAL",'Planificación 2026-1'!X:X,"PRESENCIAL"))</f>
        <v>0</v>
      </c>
      <c r="DL397" s="61">
        <f>IF(C397="","",SUMIFS('Planificación 2026-1'!R:R,'Planificación 2026-1'!W:W,C397,'Planificación 2026-1'!F:F,"FILIAL",'Planificación 2026-1'!X:X,"HIBRIDO PRESENCIAL"))</f>
        <v>0</v>
      </c>
      <c r="DM397" s="111" t="str">
        <f t="shared" si="65"/>
        <v/>
      </c>
      <c r="DN397" s="108">
        <f>IF(C397="","",SUMIFS('Planificación 2026-1'!R:R,'Planificación 2026-1'!W:W,C397,'Planificación 2026-1'!F:F,"SUNAMPE",'Planificación 2026-1'!X:X,"VIRTUAL"))</f>
        <v>0</v>
      </c>
      <c r="DO397" s="61">
        <f>IF(C397="","",SUMIFS('Planificación 2026-1'!R:R,'Planificación 2026-1'!W:W,C397,'Planificación 2026-1'!F:F,"SUNAMPE",'Planificación 2026-1'!X:X,"PRESENCIAL"))</f>
        <v>0</v>
      </c>
      <c r="DP397" s="111" t="str">
        <f t="shared" si="66"/>
        <v/>
      </c>
      <c r="DQ397" s="108">
        <f>IF(C397="","",SUMIFS('Planificación 2026-1'!R:R,'Planificación 2026-1'!W:W,C397,'Planificación 2026-1'!F:F,"HUAURA",'Planificación 2026-1'!X:X,"VIRTUAL"))</f>
        <v>0</v>
      </c>
      <c r="DR397" s="61">
        <f>IF(C397="","",SUMIFS('Planificación 2026-1'!R:R,'Planificación 2026-1'!W:W,C397,'Planificación 2026-1'!F:F,"HUAURA",'Planificación 2026-1'!X:X,"PRESENCIAL"))</f>
        <v>0</v>
      </c>
      <c r="DS397" s="76">
        <f>SUMIFS('Planificación 2026-1'!R:R,'Planificación 2026-1'!W:W,C397,'Planificación 2026-1'!F:F,"PRINCIPAL",'Planificación 2026-1'!X:X,"VIRTUAL",'Planificación 2026-1'!I:I,"&gt;2")</f>
        <v>0</v>
      </c>
      <c r="DT397" s="76">
        <f>SUMIFS('Planificación 2026-1'!R:R,'Planificación 2026-1'!W:W,C397,'Planificación 2026-1'!F:F,"PRINCIPAL",'Planificación 2026-1'!X:X,"&lt;&gt;VIRTUAL",'Planificación 2026-1'!I:I,"&gt;2")</f>
        <v>0</v>
      </c>
      <c r="DU397" s="76">
        <f>SUMIFS('Planificación 2026-1'!R:R,'Planificación 2026-1'!W:W,C397,'Planificación 2026-1'!F:F,"SUNAMPE",'Planificación 2026-1'!X:X,"VIRTUAL",'Planificación 2026-1'!I:I,"&gt;2")</f>
        <v>0</v>
      </c>
      <c r="DV397" s="76">
        <f>SUMIFS('Planificación 2026-1'!R:R,'Planificación 2026-1'!W:W,C397,'Planificación 2026-1'!F:F,"SUNAMPE",'Planificación 2026-1'!X:X,"&lt;&gt;VIRTUAL",'Planificación 2026-1'!I:I,"&gt;2")</f>
        <v>0</v>
      </c>
      <c r="DW397" s="76">
        <f>SUMIFS('Planificación 2026-1'!R:R,'Planificación 2026-1'!W:W,C397,'Planificación 2026-1'!F:F,"FILIAL",'Planificación 2026-1'!X:X,"VIRTUAL",'Planificación 2026-1'!I:I,"&gt;2")</f>
        <v>0</v>
      </c>
      <c r="DX397" s="76">
        <f>SUMIFS('Planificación 2026-1'!R:R,'Planificación 2026-1'!W:W,C397,'Planificación 2026-1'!F:F,"FILIAL",'Planificación 2026-1'!X:X,"&lt;&gt;VIRTUAL",'Planificación 2026-1'!I:I,"&gt;2")</f>
        <v>0</v>
      </c>
      <c r="DY397" s="76">
        <f>SUMIFS('Planificación 2026-1'!R:R,'Planificación 2026-1'!W:W,C397,'Planificación 2026-1'!F:F,"PORUMA",'Planificación 2026-1'!X:X,"VIRTUAL",'Planificación 2026-1'!I:I,"&gt;2")</f>
        <v>0</v>
      </c>
      <c r="DZ397" s="76">
        <f>SUMIFS('Planificación 2026-1'!R:R,'Planificación 2026-1'!W:W,C397,'Planificación 2026-1'!F:F,"PORUMA",'Planificación 2026-1'!X:X,"&lt;&gt;VIRTUAL",'Planificación 2026-1'!I:I,"&gt;2")</f>
        <v>0</v>
      </c>
      <c r="EA397" s="76">
        <f>SUMIFS('Planificación 2026-1'!R:R,'Planificación 2026-1'!W:W,C397,'Planificación 2026-1'!F:F,"HUAURA",'Planificación 2026-1'!X:X,"VIRTUAL",'Planificación 2026-1'!I:I,"&gt;2")</f>
        <v>0</v>
      </c>
      <c r="EB397" s="76">
        <f>SUMIFS('Planificación 2026-1'!R:R,'Planificación 2026-1'!W:W,C397,'Planificación 2026-1'!F:F,"HUAURA",'Planificación 2026-1'!X:X,"&lt;&gt;VIRTUAL",'Planificación 2026-1'!I:I,"&gt;2")</f>
        <v>0</v>
      </c>
      <c r="EC397" s="76">
        <f>SUMIFS('Planificación 2026-1'!R:R,'Planificación 2026-1'!W:W,C397,'Planificación 2026-1'!F:F,"PRINCIPAL",'Planificación 2026-1'!X:X,"VIRTUAL",'Planificación 2026-1'!I:I,"&lt;3")</f>
        <v>0</v>
      </c>
      <c r="ED397" s="76">
        <f>SUMIFS('Planificación 2026-1'!R:R,'Planificación 2026-1'!W:W,C397,'Planificación 2026-1'!F:F,"PRINCIPAL",'Planificación 2026-1'!X:X,"&lt;&gt;VIRTUAL",'Planificación 2026-1'!I:I,"&lt;3")</f>
        <v>0</v>
      </c>
      <c r="EE397" s="76">
        <f>SUMIFS('Planificación 2026-1'!R:R,'Planificación 2026-1'!W:W,C397,'Planificación 2026-1'!F:F,"SUNAMPE",'Planificación 2026-1'!X:X,"VIRTUAL",'Planificación 2026-1'!I:I,"&lt;3")</f>
        <v>0</v>
      </c>
      <c r="EF397" s="76">
        <f>SUMIFS('Planificación 2026-1'!R:R,'Planificación 2026-1'!W:W,C397,'Planificación 2026-1'!F:F,"SUNAMPE",'Planificación 2026-1'!X:X,"&lt;&gt;VIRTUAL",'Planificación 2026-1'!I:I,"&lt;3")</f>
        <v>0</v>
      </c>
      <c r="EG397" s="76">
        <f>SUMIFS('Planificación 2026-1'!R:R,'Planificación 2026-1'!W:W,C397,'Planificación 2026-1'!F:F,"FILIAL",'Planificación 2026-1'!X:X,"VIRTUAL",'Planificación 2026-1'!I:I,"&lt;3")</f>
        <v>0</v>
      </c>
      <c r="EH397" s="76">
        <f>SUMIFS('Planificación 2026-1'!R:R,'Planificación 2026-1'!W:W,C397,'Planificación 2026-1'!F:F,"FILIAL",'Planificación 2026-1'!X:X,"&lt;&gt;VIRTUAL",'Planificación 2026-1'!I:I,"&lt;3")</f>
        <v>0</v>
      </c>
      <c r="EI397" s="76">
        <f>SUMIFS('Planificación 2026-1'!R:R,'Planificación 2026-1'!W:W,C397,'Planificación 2026-1'!F:F,"PORUMA",'Planificación 2026-1'!X:X,"VIRTUAL",'Planificación 2026-1'!I:I,"&lt;3")</f>
        <v>0</v>
      </c>
      <c r="EJ397" s="76">
        <f>SUMIFS('Planificación 2026-1'!R:R,'Planificación 2026-1'!W:W,C397,'Planificación 2026-1'!F:F,"PORUMA",'Planificación 2026-1'!X:X,"&lt;&gt;VIRTUAL",'Planificación 2026-1'!I:I,"&lt;3")</f>
        <v>0</v>
      </c>
      <c r="EK397" s="76">
        <f>SUMIFS('Planificación 2026-1'!R:R,'Planificación 2026-1'!W:W,C397,'Planificación 2026-1'!F:F,"HUAURA",'Planificación 2026-1'!X:X,"VIRTUAL",'Planificación 2026-1'!I:I,"&lt;3")</f>
        <v>0</v>
      </c>
      <c r="EL397" s="76">
        <f>SUMIFS('Planificación 2026-1'!R:R,'Planificación 2026-1'!W:W,C397,'Planificación 2026-1'!F:F,"HUAURA",'Planificación 2026-1'!X:X,"&lt;&gt;VIRTUAL",'Planificación 2026-1'!I:I,"&lt;3")</f>
        <v>0</v>
      </c>
      <c r="EM397" s="76"/>
      <c r="EN397" s="76">
        <f t="shared" si="59"/>
        <v>0</v>
      </c>
      <c r="EO397" s="76">
        <f t="shared" si="60"/>
        <v>0</v>
      </c>
      <c r="EP397" s="76" t="b">
        <f t="shared" si="61"/>
        <v>1</v>
      </c>
      <c r="EQ397" s="76" t="str">
        <f t="shared" si="62"/>
        <v/>
      </c>
      <c r="ER397" s="76" t="str">
        <f t="shared" si="67"/>
        <v>PRESENCIAL</v>
      </c>
    </row>
    <row r="398" spans="1:148" hidden="1">
      <c r="A398" s="83"/>
      <c r="B398" s="119">
        <v>395</v>
      </c>
      <c r="C398" s="115" t="s">
        <v>571</v>
      </c>
      <c r="D398" s="112">
        <f>SUMIF('Planificación 2026-1'!W:W,C398,'Planificación 2026-1'!R:R)</f>
        <v>0</v>
      </c>
      <c r="E398" s="114" t="s">
        <v>170</v>
      </c>
      <c r="F398" s="115" t="s">
        <v>171</v>
      </c>
      <c r="G398" s="115" t="s">
        <v>13</v>
      </c>
      <c r="H398" s="115" t="s">
        <v>143</v>
      </c>
      <c r="I398" s="107" t="str">
        <f>IF(SUM(COUNTIFS('Planificación 2026-1'!F:F,"PRINCIPAL",'Planificación 2026-1'!W:W,C398,'Planificación 2026-1'!H:H,"AF"))&gt;0,"P01"," ")</f>
        <v xml:space="preserve"> </v>
      </c>
      <c r="J398" s="108" t="str">
        <f>IF(SUM(COUNTIFS('Planificación 2026-1'!F:F,"PRINCIPAL",'Planificación 2026-1'!W:W,C398,'Planificación 2026-1'!H:H,"EN"))&gt;0,"P02"," ")</f>
        <v xml:space="preserve"> </v>
      </c>
      <c r="K398" s="108" t="str">
        <f>IF(SUM(COUNTIFS('Planificación 2026-1'!F:F,"PRINCIPAL",'Planificación 2026-1'!W:W,C398,'Planificación 2026-1'!H:H,"IS"))&gt;0,"P03"," ")</f>
        <v xml:space="preserve"> </v>
      </c>
      <c r="L398" s="108" t="str">
        <f>IF(SUM(COUNTIFS('Planificación 2026-1'!F:F,"PRINCIPAL",'Planificación 2026-1'!W:W,C398,'Planificación 2026-1'!H:H,"PS"))&gt;0,"P04"," ")</f>
        <v xml:space="preserve"> </v>
      </c>
      <c r="M398" s="108"/>
      <c r="N398" s="108" t="str">
        <f>IF(SUM(COUNTIFS('Planificación 2026-1'!F:F,"PRINCIPAL",'Planificación 2026-1'!W:W,C398,'Planificación 2026-1'!H:H,"IN"))&gt;0,"P06"," ")</f>
        <v xml:space="preserve"> </v>
      </c>
      <c r="O398" s="108" t="str">
        <f>IF(SUM(COUNTIFS('Planificación 2026-1'!F:F,"PRINCIPAL",'Planificación 2026-1'!W:W,C398,'Planificación 2026-1'!H:H,"CA"))&gt;0,"P07"," ")</f>
        <v xml:space="preserve"> </v>
      </c>
      <c r="P398" s="108" t="str">
        <f>IF(SUM(COUNTIFS('Planificación 2026-1'!F:F,"PRINCIPAL",'Planificación 2026-1'!W:W,C398,'Planificación 2026-1'!H:H,"DE"))&gt;0,"P08"," ")</f>
        <v xml:space="preserve"> </v>
      </c>
      <c r="Q398" s="108" t="str">
        <f>IF(SUM(COUNTIFS('Planificación 2026-1'!F:F,"PRINCIPAL",'Planificación 2026-1'!W:W,C398,'Planificación 2026-1'!H:H,"OB"))&gt;0,"P09"," ")</f>
        <v xml:space="preserve"> </v>
      </c>
      <c r="R398" s="108" t="str">
        <f>IF(SUM(COUNTIFS('Planificación 2026-1'!F:F,"PRINCIPAL",'Planificación 2026-1'!W:W,C398,'Planificación 2026-1'!H:H,"MH"))&gt;0,"P31"," ")</f>
        <v xml:space="preserve"> </v>
      </c>
      <c r="S398" s="108" t="str">
        <f>IF(SUM(COUNTIFS('Planificación 2026-1'!F:F,"PRINCIPAL",'Planificación 2026-1'!W:W,C398,'Planificación 2026-1'!H:H,"IC"))&gt;0,"P32"," ")</f>
        <v xml:space="preserve"> </v>
      </c>
      <c r="T398" s="108" t="str">
        <f>IF(SUM(COUNTIFS('Planificación 2026-1'!F:F,"PRINCIPAL",'Planificación 2026-1'!W:W,C398,'Planificación 2026-1'!H:H,"AR"))&gt;0,"P34"," ")</f>
        <v xml:space="preserve"> </v>
      </c>
      <c r="U398" s="108" t="str">
        <f>IF(SUM(COUNTIFS('Planificación 2026-1'!F:F,"PRINCIPAL",'Planificación 2026-1'!W:W,C398,'Planificación 2026-1'!H:H,"T1"))&gt;0,"P35"," ")</f>
        <v xml:space="preserve"> </v>
      </c>
      <c r="V398" s="108" t="str">
        <f>IF(SUM(COUNTIFS('Planificación 2026-1'!F:F,"PRINCIPAL",'Planificación 2026-1'!W:W,C398,'Planificación 2026-1'!H:H,"T3"))&gt;0,"P36"," ")</f>
        <v xml:space="preserve"> </v>
      </c>
      <c r="W398" s="108" t="str">
        <f>IF(SUM(COUNTIFS('Planificación 2026-1'!F:F,"PRINCIPAL",'Planificación 2026-1'!W:W,C398,'Planificación 2026-1'!H:H,"T2"))&gt;0,"P37"," ")</f>
        <v xml:space="preserve"> </v>
      </c>
      <c r="X398" s="108" t="str">
        <f>IF(SUM(COUNTIFS('Planificación 2026-1'!F:F,"PRINCIPAL",'Planificación 2026-1'!W:W,C398,'Planificación 2026-1'!H:H,"AE"))&gt;0,"P38"," ")</f>
        <v xml:space="preserve"> </v>
      </c>
      <c r="Y398" s="108" t="str">
        <f>IF(SUM(COUNTIFS('Planificación 2026-1'!F:F,"PRINCIPAL",'Planificación 2026-1'!W:W,C398,'Planificación 2026-1'!H:H,"T4"))&gt;0,"P55"," ")</f>
        <v xml:space="preserve"> </v>
      </c>
      <c r="Z398" s="108" t="str">
        <f>IF(SUM(COUNTIFS('Planificación 2026-1'!F:F,"FILIAL",'Planificación 2026-1'!W:W,C398,'Planificación 2026-1'!H:H,"AF"))&gt;0," P01"," ")</f>
        <v xml:space="preserve"> </v>
      </c>
      <c r="AA398" s="108" t="str">
        <f>IF(SUM(COUNTIFS('Planificación 2026-1'!F:F,"FILIAL",'Planificación 2026-1'!W:W,C398,'Planificación 2026-1'!H:H,"EN"))&gt;0,"P02"," ")</f>
        <v xml:space="preserve"> </v>
      </c>
      <c r="AB398" s="108" t="str">
        <f>IF(SUM(COUNTIFS('Planificación 2026-1'!F:F,"FILIAL",'Planificación 2026-1'!W:W,C398,'Planificación 2026-1'!H:H,"IS"))&gt;0,"P03"," ")</f>
        <v xml:space="preserve"> </v>
      </c>
      <c r="AC398" s="108" t="str">
        <f>IF(SUM(COUNTIFS('Planificación 2026-1'!F:F,"FILIAL",'Planificación 2026-1'!W:W,C398,'Planificación 2026-1'!H:H,"PS"))&gt;0,"P04"," ")</f>
        <v xml:space="preserve"> </v>
      </c>
      <c r="AD398" s="108"/>
      <c r="AE398" s="108" t="str">
        <f>IF(SUM(COUNTIFS('Planificación 2026-1'!F:F,"FILIAL",'Planificación 2026-1'!W:W,C398,'Planificación 2026-1'!H:H,"IN"))&gt;0,"P06"," ")</f>
        <v xml:space="preserve"> </v>
      </c>
      <c r="AF398" s="108" t="str">
        <f>IF(SUM(COUNTIFS('Planificación 2026-1'!F:F,"FILIAL",'Planificación 2026-1'!W:W,C398,'Planificación 2026-1'!H:H,"CA"))&gt;0,"P07"," ")</f>
        <v xml:space="preserve"> </v>
      </c>
      <c r="AG398" s="108" t="str">
        <f>IF(SUM(COUNTIFS('Planificación 2026-1'!F:F,"FILIAL",'Planificación 2026-1'!W:W,C398,'Planificación 2026-1'!H:H,"DE"))&gt;0,"P08"," ")</f>
        <v xml:space="preserve"> </v>
      </c>
      <c r="AH398" s="108" t="str">
        <f>IF(SUM(COUNTIFS('Planificación 2026-1'!F:F,"FILIAL",'Planificación 2026-1'!W:W,C398,'Planificación 2026-1'!H:H,"OB"))&gt;0,"P09"," ")</f>
        <v xml:space="preserve"> </v>
      </c>
      <c r="AI398" s="108" t="str">
        <f>IF(SUM(COUNTIFS('Planificación 2026-1'!F:F,"FILIAL",'Planificación 2026-1'!W:W,C398,'Planificación 2026-1'!H:H,"MH"))&gt;0,"P31"," ")</f>
        <v xml:space="preserve"> </v>
      </c>
      <c r="AJ398" s="108" t="str">
        <f>IF(SUM(COUNTIFS('Planificación 2026-1'!F:F,"FILIAL",'Planificación 2026-1'!W:W,C398,'Planificación 2026-1'!H:H,"IC"))&gt;0,"P32"," ")</f>
        <v xml:space="preserve"> </v>
      </c>
      <c r="AK398" s="108" t="str">
        <f>IF(SUM(COUNTIFS('Planificación 2026-1'!F:F,"FILIAL",'Planificación 2026-1'!W:W,C398,'Planificación 2026-1'!H:H,"AR"))&gt;0,"P34"," ")</f>
        <v xml:space="preserve"> </v>
      </c>
      <c r="AL398" s="108" t="str">
        <f>IF(SUM(COUNTIFS('Planificación 2026-1'!F:F,"FILIAL",'Planificación 2026-1'!W:W,C398,'Planificación 2026-1'!H:H,"T1"))&gt;0,"P35"," ")</f>
        <v xml:space="preserve"> </v>
      </c>
      <c r="AM398" s="108" t="str">
        <f>IF(SUM(COUNTIFS('Planificación 2026-1'!F:F,"FILIAL",'Planificación 2026-1'!W:W,C398,'Planificación 2026-1'!H:H,"T3"))&gt;0,"P36"," ")</f>
        <v xml:space="preserve"> </v>
      </c>
      <c r="AN398" s="108" t="str">
        <f>IF(SUM(COUNTIFS('Planificación 2026-1'!F:F,"FILIAL",'Planificación 2026-1'!W:W,C398,'Planificación 2026-1'!H:H,"T2"))&gt;0,"P37"," ")</f>
        <v xml:space="preserve"> </v>
      </c>
      <c r="AO398" s="108" t="str">
        <f>IF(SUM(COUNTIFS('Planificación 2026-1'!F:F,"FILIAL",'Planificación 2026-1'!W:W,C398,'Planificación 2026-1'!H:H,"AE"))&gt;0,"P38"," ")</f>
        <v xml:space="preserve"> </v>
      </c>
      <c r="AP398" s="108" t="str">
        <f>IF(SUM(COUNTIFS('Planificación 2026-1'!F:F,"FILIAL",'Planificación 2026-1'!W:W,C398,'Planificación 2026-1'!H:H,"T4"))&gt;0,"P55"," ")</f>
        <v xml:space="preserve"> </v>
      </c>
      <c r="AQ398" s="108" t="str">
        <f>IF(SUM(COUNTIFS('Planificación 2026-1'!F:F,"SUNAMPE",'Planificación 2026-1'!W:W,C398,'Planificación 2026-1'!H:H,"AF"))&gt;0," P01"," ")</f>
        <v xml:space="preserve"> </v>
      </c>
      <c r="AR398" s="108" t="str">
        <f>IF(SUM(COUNTIFS('Planificación 2026-1'!F:F,"SUNAMPE",'Planificación 2026-1'!W:W,C398,'Planificación 2026-1'!H:H,"EN"))&gt;0,"P02"," ")</f>
        <v xml:space="preserve"> </v>
      </c>
      <c r="AS398" s="108" t="str">
        <f>IF(SUM(COUNTIFS('Planificación 2026-1'!F:F,"SUNAMPE",'Planificación 2026-1'!W:W,C398,'Planificación 2026-1'!H:H,"IS"))&gt;0,"P03"," ")</f>
        <v xml:space="preserve"> </v>
      </c>
      <c r="AT398" s="108" t="str">
        <f>IF(SUM(COUNTIFS('Planificación 2026-1'!F:F,"SUNAMPE",'Planificación 2026-1'!W:W,C398,'Planificación 2026-1'!H:H,"PS"))&gt;0,"P04"," ")</f>
        <v xml:space="preserve"> </v>
      </c>
      <c r="AU398" s="108"/>
      <c r="AV398" s="108" t="str">
        <f>IF(SUM(COUNTIFS('Planificación 2026-1'!F:F,"SUNAMPE",'Planificación 2026-1'!W:W,C398,'Planificación 2026-1'!H:H,"IN"))&gt;0,"P06"," ")</f>
        <v xml:space="preserve"> </v>
      </c>
      <c r="AW398" s="108" t="str">
        <f>IF(SUM(COUNTIFS('Planificación 2026-1'!F:F,"SUNAMPE",'Planificación 2026-1'!W:W,C398,'Planificación 2026-1'!H:H,"CA"))&gt;0,"P07"," ")</f>
        <v xml:space="preserve"> </v>
      </c>
      <c r="AX398" s="108" t="str">
        <f>IF(SUM(COUNTIFS('Planificación 2026-1'!F:F,"SUNAMPE",'Planificación 2026-1'!W:W,C398,'Planificación 2026-1'!H:H,"DE"))&gt;0,"P08"," ")</f>
        <v xml:space="preserve"> </v>
      </c>
      <c r="AY398" s="108" t="str">
        <f>IF(SUM(COUNTIFS('Planificación 2026-1'!F:F,"SUNAMPE",'Planificación 2026-1'!W:W,C398,'Planificación 2026-1'!H:H,"OB"))&gt;0,"P09"," ")</f>
        <v xml:space="preserve"> </v>
      </c>
      <c r="AZ398" s="108" t="str">
        <f>IF(SUM(COUNTIFS('Planificación 2026-1'!F:F,"SUNAMPE",'Planificación 2026-1'!W:W,C398,'Planificación 2026-1'!H:H,"MH"))&gt;0,"P31"," ")</f>
        <v xml:space="preserve"> </v>
      </c>
      <c r="BA398" s="108" t="str">
        <f>IF(SUM(COUNTIFS('Planificación 2026-1'!F:F,"SUNAMPE",'Planificación 2026-1'!W:W,C398,'Planificación 2026-1'!H:H,"IC"))&gt;0,"P32"," ")</f>
        <v xml:space="preserve"> </v>
      </c>
      <c r="BB398" s="108" t="str">
        <f>IF(SUM(COUNTIFS('Planificación 2026-1'!F:F,"SUNAMPE",'Planificación 2026-1'!W:W,C398,'Planificación 2026-1'!H:H,"AR"))&gt;0,"P34"," ")</f>
        <v xml:space="preserve"> </v>
      </c>
      <c r="BC398" s="108" t="str">
        <f>IF(SUM(COUNTIFS('Planificación 2026-1'!F:F,"SUNAMPE",'Planificación 2026-1'!W:W,C398,'Planificación 2026-1'!H:H,"T1"))&gt;0,"P35"," ")</f>
        <v xml:space="preserve"> </v>
      </c>
      <c r="BD398" s="108" t="str">
        <f>IF(SUM(COUNTIFS('Planificación 2026-1'!F:F,"SUNAMPE",'Planificación 2026-1'!W:W,C398,'Planificación 2026-1'!H:H,"T3"))&gt;0,"P36"," ")</f>
        <v xml:space="preserve"> </v>
      </c>
      <c r="BE398" s="108" t="str">
        <f>IF(SUM(COUNTIFS('Planificación 2026-1'!F:F,"SUNAMPE",'Planificación 2026-1'!W:W,C398,'Planificación 2026-1'!H:H,"T2"))&gt;0,"P37"," ")</f>
        <v xml:space="preserve"> </v>
      </c>
      <c r="BF398" s="108" t="str">
        <f>IF(SUM(COUNTIFS('Planificación 2026-1'!F:F,"SUNAMPE",'Planificación 2026-1'!W:W,C398,'Planificación 2026-1'!H:H,"AE"))&gt;0,"P38"," ")</f>
        <v xml:space="preserve"> </v>
      </c>
      <c r="BG398" s="108" t="str">
        <f>IF(SUM(COUNTIFS('Planificación 2026-1'!F:F,"SUNAMPE",'Planificación 2026-1'!W:W,C398,'Planificación 2026-1'!H:H,"T4"))&gt;0,"P55"," ")</f>
        <v xml:space="preserve"> </v>
      </c>
      <c r="BH398" s="108" t="str">
        <f>IF(SUM(COUNTIFS('Planificación 2026-1'!F:F,"HUAURA",'Planificación 2026-1'!W:W,C398,'Planificación 2026-1'!H:H,"AF"))&gt;0," P01"," ")</f>
        <v xml:space="preserve"> </v>
      </c>
      <c r="BI398" s="108" t="str">
        <f>IF(SUM(COUNTIFS('Planificación 2026-1'!F:F,"HUAURA",'Planificación 2026-1'!W:W,C398,'Planificación 2026-1'!H:H,"EN"))&gt;0,"P02"," ")</f>
        <v xml:space="preserve"> </v>
      </c>
      <c r="BJ398" s="108" t="str">
        <f>IF(SUM(COUNTIFS('Planificación 2026-1'!F:F,"HUAURA",'Planificación 2026-1'!W:W,C398,'Planificación 2026-1'!H:H,"IS"))&gt;0,"P03"," ")</f>
        <v xml:space="preserve"> </v>
      </c>
      <c r="BK398" s="108" t="str">
        <f>IF(SUM(COUNTIFS('Planificación 2026-1'!F:F,"HUAURA",'Planificación 2026-1'!W:W,C398,'Planificación 2026-1'!H:H,"PS"))&gt;0,"P04"," ")</f>
        <v xml:space="preserve"> </v>
      </c>
      <c r="BL398" s="108"/>
      <c r="BM398" s="108" t="str">
        <f>IF(SUM(COUNTIFS('Planificación 2026-1'!F:F,"HUAURA",'Planificación 2026-1'!W:W,C398,'Planificación 2026-1'!H:H,"IN"))&gt;0,"P06"," ")</f>
        <v xml:space="preserve"> </v>
      </c>
      <c r="BN398" s="108" t="str">
        <f>IF(SUM(COUNTIFS('Planificación 2026-1'!F:F,"HUAURA",'Planificación 2026-1'!W:W,C398,'Planificación 2026-1'!H:H,"CA"))&gt;0,"P07"," ")</f>
        <v xml:space="preserve"> </v>
      </c>
      <c r="BO398" s="108" t="str">
        <f>IF(SUM(COUNTIFS('Planificación 2026-1'!F:F,"HUAURA",'Planificación 2026-1'!W:W,C398,'Planificación 2026-1'!H:H,"DE"))&gt;0,"P08"," ")</f>
        <v xml:space="preserve"> </v>
      </c>
      <c r="BP398" s="108" t="str">
        <f>IF(SUM(COUNTIFS('Planificación 2026-1'!F:F,"HUAURA",'Planificación 2026-1'!W:W,C398,'Planificación 2026-1'!H:H,"OB"))&gt;0,"P09"," ")</f>
        <v xml:space="preserve"> </v>
      </c>
      <c r="BQ398" s="108" t="str">
        <f>IF(SUM(COUNTIFS('Planificación 2026-1'!F:F,"HUAURA",'Planificación 2026-1'!W:W,C398,'Planificación 2026-1'!H:H,"MH"))&gt;0,"P31"," ")</f>
        <v xml:space="preserve"> </v>
      </c>
      <c r="BR398" s="108" t="str">
        <f>IF(SUM(COUNTIFS('Planificación 2026-1'!F:F,"HUAURA",'Planificación 2026-1'!W:W,C398,'Planificación 2026-1'!H:H,"IC"))&gt;0,"P32"," ")</f>
        <v xml:space="preserve"> </v>
      </c>
      <c r="BS398" s="108" t="str">
        <f>IF(SUM(COUNTIFS('Planificación 2026-1'!F:F,"HUAURA",'Planificación 2026-1'!W:W,C398,'Planificación 2026-1'!H:H,"AR"))&gt;0,"P34"," ")</f>
        <v xml:space="preserve"> </v>
      </c>
      <c r="BT398" s="108" t="str">
        <f>IF(SUM(COUNTIFS('Planificación 2026-1'!F:F,"HUAURA",'Planificación 2026-1'!W:W,C398,'Planificación 2026-1'!H:H,"T1"))&gt;0,"P35"," ")</f>
        <v xml:space="preserve"> </v>
      </c>
      <c r="BU398" s="108" t="str">
        <f>IF(SUM(COUNTIFS('Planificación 2026-1'!F:F,"HUAURA",'Planificación 2026-1'!W:W,C398,'Planificación 2026-1'!H:H,"T3"))&gt;0,"P36"," ")</f>
        <v xml:space="preserve"> </v>
      </c>
      <c r="BV398" s="108" t="str">
        <f>IF(SUM(COUNTIFS('Planificación 2026-1'!F:F,"HUAURA",'Planificación 2026-1'!W:W,C398,'Planificación 2026-1'!H:H,"T2"))&gt;0,"P37"," ")</f>
        <v xml:space="preserve"> </v>
      </c>
      <c r="BW398" s="108" t="str">
        <f>IF(SUM(COUNTIFS('Planificación 2026-1'!F:F,"HUAURA",'Planificación 2026-1'!W:W,C398,'Planificación 2026-1'!H:H,"AE"))&gt;0,"P38"," ")</f>
        <v xml:space="preserve"> </v>
      </c>
      <c r="BX398" s="108" t="str">
        <f>IF(SUM(COUNTIFS('Planificación 2026-1'!F:F,"HUAURA",'Planificación 2026-1'!W:W,C398,'Planificación 2026-1'!H:H,"T4"))&gt;0,"P55"," ")</f>
        <v xml:space="preserve"> </v>
      </c>
      <c r="BY398" s="109">
        <f>SUMIFS('Planificación 2026-1'!R:R,'Planificación 2026-1'!W:W,C398,'Planificación 2026-1'!H:H,"AF",'Planificación 2026-1'!I:I,"&gt;2")</f>
        <v>0</v>
      </c>
      <c r="BZ398" s="109">
        <f>SUMIFS('Planificación 2026-1'!R:R,'Planificación 2026-1'!W:W,C398,'Planificación 2026-1'!H:H,"EN",'Planificación 2026-1'!I:I,"&gt;2")</f>
        <v>0</v>
      </c>
      <c r="CA398" s="109">
        <f>SUMIFS('Planificación 2026-1'!R:R,'Planificación 2026-1'!W:W,C398,'Planificación 2026-1'!H:H,"IS",'Planificación 2026-1'!I:I,"&gt;2")</f>
        <v>0</v>
      </c>
      <c r="CB398" s="109">
        <f>SUMIFS('Planificación 2026-1'!R:R,'Planificación 2026-1'!W:W,C398,'Planificación 2026-1'!H:H,"PS",'Planificación 2026-1'!I:I,"&gt;2")</f>
        <v>0</v>
      </c>
      <c r="CC398" s="109">
        <f>SUMIFS('Planificación 2026-1'!R:R,'Planificación 2026-1'!W:W,C398,'Planificación 2026-1'!H:H,"IN",'Planificación 2026-1'!I:I,"&gt;2")</f>
        <v>0</v>
      </c>
      <c r="CD398" s="109">
        <f>SUMIFS('Planificación 2026-1'!R:R,'Planificación 2026-1'!W:W,C398,'Planificación 2026-1'!H:H,"CA",'Planificación 2026-1'!I:I,"&gt;2")</f>
        <v>0</v>
      </c>
      <c r="CE398" s="109">
        <f>SUMIFS('Planificación 2026-1'!R:R,'Planificación 2026-1'!W:W,C398,'Planificación 2026-1'!H:H,"DE",'Planificación 2026-1'!I:I,"&gt;2")</f>
        <v>0</v>
      </c>
      <c r="CF398" s="109">
        <f>SUMIFS('Planificación 2026-1'!R:R,'Planificación 2026-1'!W:W,C398,'Planificación 2026-1'!H:H,"OB",'Planificación 2026-1'!I:I,"&gt;2")</f>
        <v>0</v>
      </c>
      <c r="CG398" s="109">
        <f>SUMIFS('Planificación 2026-1'!R:R,'Planificación 2026-1'!W:W,C398,'Planificación 2026-1'!H:H,"MH",'Planificación 2026-1'!I:I,"&gt;2")</f>
        <v>0</v>
      </c>
      <c r="CH398" s="109">
        <f>SUMIFS('Planificación 2026-1'!R:R,'Planificación 2026-1'!W:W,C398,'Planificación 2026-1'!H:H,"IC",'Planificación 2026-1'!I:I,"&gt;2")</f>
        <v>0</v>
      </c>
      <c r="CI398" s="109">
        <f>SUMIFS('Planificación 2026-1'!R:R,'Planificación 2026-1'!W:W,C398,'Planificación 2026-1'!H:H,"AR",'Planificación 2026-1'!I:I,"&gt;2")</f>
        <v>0</v>
      </c>
      <c r="CJ398" s="109">
        <f>SUMIFS('Planificación 2026-1'!R:R,'Planificación 2026-1'!W:W,C398,'Planificación 2026-1'!H:H,"T1",'Planificación 2026-1'!I:I,"&gt;2")</f>
        <v>0</v>
      </c>
      <c r="CK398" s="109">
        <f>SUMIFS('Planificación 2026-1'!R:R,'Planificación 2026-1'!W:W,C398,'Planificación 2026-1'!H:H,"T3",'Planificación 2026-1'!I:I,"&gt;2")</f>
        <v>0</v>
      </c>
      <c r="CL398" s="109">
        <f>SUMIFS('Planificación 2026-1'!R:R,'Planificación 2026-1'!W:W,C398,'Planificación 2026-1'!H:H,"T2",'Planificación 2026-1'!I:I,"&gt;2")</f>
        <v>0</v>
      </c>
      <c r="CM398" s="109">
        <f>SUMIFS('Planificación 2026-1'!R:R,'Planificación 2026-1'!W:W,C398,'Planificación 2026-1'!H:H,"AE",'Planificación 2026-1'!I:I,"&gt;2")</f>
        <v>0</v>
      </c>
      <c r="CN398" s="109">
        <f>SUMIFS('Planificación 2026-1'!R:R,'Planificación 2026-1'!W:W,C398,'Planificación 2026-1'!H:H,"T4",'Planificación 2026-1'!I:I,"&gt;2")</f>
        <v>0</v>
      </c>
      <c r="CO398" s="109">
        <f>SUMIFS('Planificación 2026-1'!R:R,'Planificación 2026-1'!W:W,C398,'Planificación 2026-1'!H:H,"AF",'Planificación 2026-1'!I:I,"&lt;3")</f>
        <v>0</v>
      </c>
      <c r="CP398" s="109">
        <f>SUMIFS('Planificación 2026-1'!R:R,'Planificación 2026-1'!W:W,C398,'Planificación 2026-1'!H:H,"EN",'Planificación 2026-1'!I:I,"&lt;3")</f>
        <v>0</v>
      </c>
      <c r="CQ398" s="109">
        <f>SUMIFS('Planificación 2026-1'!R:R,'Planificación 2026-1'!W:W,C398,'Planificación 2026-1'!H:H,"IS",'Planificación 2026-1'!I:I,"&lt;3")</f>
        <v>0</v>
      </c>
      <c r="CR398" s="109">
        <f>SUMIFS('Planificación 2026-1'!R:R,'Planificación 2026-1'!W:W,C398,'Planificación 2026-1'!H:H,"PS",'Planificación 2026-1'!I:I,"&lt;3")</f>
        <v>0</v>
      </c>
      <c r="CS398" s="109">
        <f>SUMIFS('Planificación 2026-1'!R:R,'Planificación 2026-1'!W:W,C398,'Planificación 2026-1'!H:H,"IN",'Planificación 2026-1'!I:I,"&lt;3")</f>
        <v>0</v>
      </c>
      <c r="CT398" s="109">
        <f>SUMIFS('Planificación 2026-1'!R:R,'Planificación 2026-1'!W:W,C398,'Planificación 2026-1'!H:H,"CA",'Planificación 2026-1'!I:I,"&lt;3")</f>
        <v>0</v>
      </c>
      <c r="CU398" s="109">
        <f>SUMIFS('Planificación 2026-1'!R:R,'Planificación 2026-1'!W:W,C398,'Planificación 2026-1'!H:H,"DE",'Planificación 2026-1'!I:I,"&lt;3")</f>
        <v>0</v>
      </c>
      <c r="CV398" s="109">
        <f>SUMIFS('Planificación 2026-1'!R:R,'Planificación 2026-1'!W:W,C398,'Planificación 2026-1'!H:H,"OB",'Planificación 2026-1'!I:I,"&lt;3")</f>
        <v>0</v>
      </c>
      <c r="CW398" s="109">
        <f>SUMIFS('Planificación 2026-1'!R:R,'Planificación 2026-1'!W:W,C398,'Planificación 2026-1'!H:H,"MH",'Planificación 2026-1'!I:I,"&lt;3")</f>
        <v>0</v>
      </c>
      <c r="CX398" s="109">
        <f>SUMIFS('Planificación 2026-1'!R:R,'Planificación 2026-1'!W:W,C398,'Planificación 2026-1'!H:H,"IC",'Planificación 2026-1'!I:I,"&lt;3")</f>
        <v>0</v>
      </c>
      <c r="CY398" s="109">
        <f>SUMIFS('Planificación 2026-1'!R:R,'Planificación 2026-1'!W:W,C398,'Planificación 2026-1'!H:H,"AR",'Planificación 2026-1'!I:I,"&lt;3")</f>
        <v>0</v>
      </c>
      <c r="CZ398" s="109">
        <f>SUMIFS('Planificación 2026-1'!R:R,'Planificación 2026-1'!W:W,C398,'Planificación 2026-1'!H:H,"T1",'Planificación 2026-1'!I:I,"&lt;3")</f>
        <v>0</v>
      </c>
      <c r="DA398" s="109">
        <f>SUMIFS('Planificación 2026-1'!R:R,'Planificación 2026-1'!W:W,C398,'Planificación 2026-1'!H:H,"T3",'Planificación 2026-1'!I:I,"&lt;3")</f>
        <v>0</v>
      </c>
      <c r="DB398" s="109">
        <f>SUMIFS('Planificación 2026-1'!R:R,'Planificación 2026-1'!W:W,C398,'Planificación 2026-1'!H:H,"T2",'Planificación 2026-1'!I:I,"&lt;3")</f>
        <v>0</v>
      </c>
      <c r="DC398" s="109">
        <f>SUMIFS('Planificación 2026-1'!R:R,'Planificación 2026-1'!W:W,C398,'Planificación 2026-1'!H:H,"AE",'Planificación 2026-1'!I:I,"&lt;3")</f>
        <v>0</v>
      </c>
      <c r="DD398" s="109">
        <f>SUMIFS('Planificación 2026-1'!R:R,'Planificación 2026-1'!W:W,C398,'Planificación 2026-1'!H:H,"T4",'Planificación 2026-1'!I:I,"&lt;3")</f>
        <v>0</v>
      </c>
      <c r="DE398" s="108" t="str">
        <f t="shared" si="63"/>
        <v/>
      </c>
      <c r="DF398" s="41">
        <f>IF(C398="","",SUMIFS('Planificación 2026-1'!R:R,'Planificación 2026-1'!W:W,C398,'Planificación 2026-1'!F:F,"PRINCIPAL",'Planificación 2026-1'!X:X,"VIRTUAL"))</f>
        <v>0</v>
      </c>
      <c r="DG398" s="41">
        <f>IF(C398="","",SUMIFS('Planificación 2026-1'!R:R,'Planificación 2026-1'!W:W,C398,'Planificación 2026-1'!F:F,"PRINCIPAL",'Planificación 2026-1'!X:X,"PRESENCIAL"))</f>
        <v>0</v>
      </c>
      <c r="DH398" s="41">
        <f>IF(C398="","",SUMIFS('Planificación 2026-1'!R:R,'Planificación 2026-1'!W:W,C398,'Planificación 2026-1'!F:F,"PRINCIPAL",'Planificación 2026-1'!X:X,"HIBRIDO PRESENCIAL"))</f>
        <v>0</v>
      </c>
      <c r="DI398" s="108" t="str">
        <f t="shared" si="64"/>
        <v/>
      </c>
      <c r="DJ398" s="108">
        <f>IF(C398="","",SUMIFS('Planificación 2026-1'!R:R,'Planificación 2026-1'!W:W,C398,'Planificación 2026-1'!F:F,"FILIAL",'Planificación 2026-1'!X:X,"VIRTUAL"))</f>
        <v>0</v>
      </c>
      <c r="DK398" s="110">
        <f>IF(C398="","",SUMIFS('Planificación 2026-1'!R:R,'Planificación 2026-1'!W:W,C398,'Planificación 2026-1'!F:F,"FILIAL",'Planificación 2026-1'!X:X,"PRESENCIAL"))</f>
        <v>0</v>
      </c>
      <c r="DL398" s="61">
        <f>IF(C398="","",SUMIFS('Planificación 2026-1'!R:R,'Planificación 2026-1'!W:W,C398,'Planificación 2026-1'!F:F,"FILIAL",'Planificación 2026-1'!X:X,"HIBRIDO PRESENCIAL"))</f>
        <v>0</v>
      </c>
      <c r="DM398" s="111" t="str">
        <f t="shared" si="65"/>
        <v/>
      </c>
      <c r="DN398" s="108">
        <f>IF(C398="","",SUMIFS('Planificación 2026-1'!R:R,'Planificación 2026-1'!W:W,C398,'Planificación 2026-1'!F:F,"SUNAMPE",'Planificación 2026-1'!X:X,"VIRTUAL"))</f>
        <v>0</v>
      </c>
      <c r="DO398" s="61">
        <f>IF(C398="","",SUMIFS('Planificación 2026-1'!R:R,'Planificación 2026-1'!W:W,C398,'Planificación 2026-1'!F:F,"SUNAMPE",'Planificación 2026-1'!X:X,"PRESENCIAL"))</f>
        <v>0</v>
      </c>
      <c r="DP398" s="111" t="str">
        <f t="shared" si="66"/>
        <v/>
      </c>
      <c r="DQ398" s="108">
        <f>IF(C398="","",SUMIFS('Planificación 2026-1'!R:R,'Planificación 2026-1'!W:W,C398,'Planificación 2026-1'!F:F,"HUAURA",'Planificación 2026-1'!X:X,"VIRTUAL"))</f>
        <v>0</v>
      </c>
      <c r="DR398" s="61">
        <f>IF(C398="","",SUMIFS('Planificación 2026-1'!R:R,'Planificación 2026-1'!W:W,C398,'Planificación 2026-1'!F:F,"HUAURA",'Planificación 2026-1'!X:X,"PRESENCIAL"))</f>
        <v>0</v>
      </c>
      <c r="DS398" s="76">
        <f>SUMIFS('Planificación 2026-1'!R:R,'Planificación 2026-1'!W:W,C398,'Planificación 2026-1'!F:F,"PRINCIPAL",'Planificación 2026-1'!X:X,"VIRTUAL",'Planificación 2026-1'!I:I,"&gt;2")</f>
        <v>0</v>
      </c>
      <c r="DT398" s="76">
        <f>SUMIFS('Planificación 2026-1'!R:R,'Planificación 2026-1'!W:W,C398,'Planificación 2026-1'!F:F,"PRINCIPAL",'Planificación 2026-1'!X:X,"&lt;&gt;VIRTUAL",'Planificación 2026-1'!I:I,"&gt;2")</f>
        <v>0</v>
      </c>
      <c r="DU398" s="76">
        <f>SUMIFS('Planificación 2026-1'!R:R,'Planificación 2026-1'!W:W,C398,'Planificación 2026-1'!F:F,"SUNAMPE",'Planificación 2026-1'!X:X,"VIRTUAL",'Planificación 2026-1'!I:I,"&gt;2")</f>
        <v>0</v>
      </c>
      <c r="DV398" s="76">
        <f>SUMIFS('Planificación 2026-1'!R:R,'Planificación 2026-1'!W:W,C398,'Planificación 2026-1'!F:F,"SUNAMPE",'Planificación 2026-1'!X:X,"&lt;&gt;VIRTUAL",'Planificación 2026-1'!I:I,"&gt;2")</f>
        <v>0</v>
      </c>
      <c r="DW398" s="76">
        <f>SUMIFS('Planificación 2026-1'!R:R,'Planificación 2026-1'!W:W,C398,'Planificación 2026-1'!F:F,"FILIAL",'Planificación 2026-1'!X:X,"VIRTUAL",'Planificación 2026-1'!I:I,"&gt;2")</f>
        <v>0</v>
      </c>
      <c r="DX398" s="76">
        <f>SUMIFS('Planificación 2026-1'!R:R,'Planificación 2026-1'!W:W,C398,'Planificación 2026-1'!F:F,"FILIAL",'Planificación 2026-1'!X:X,"&lt;&gt;VIRTUAL",'Planificación 2026-1'!I:I,"&gt;2")</f>
        <v>0</v>
      </c>
      <c r="DY398" s="76">
        <f>SUMIFS('Planificación 2026-1'!R:R,'Planificación 2026-1'!W:W,C398,'Planificación 2026-1'!F:F,"PORUMA",'Planificación 2026-1'!X:X,"VIRTUAL",'Planificación 2026-1'!I:I,"&gt;2")</f>
        <v>0</v>
      </c>
      <c r="DZ398" s="76">
        <f>SUMIFS('Planificación 2026-1'!R:R,'Planificación 2026-1'!W:W,C398,'Planificación 2026-1'!F:F,"PORUMA",'Planificación 2026-1'!X:X,"&lt;&gt;VIRTUAL",'Planificación 2026-1'!I:I,"&gt;2")</f>
        <v>0</v>
      </c>
      <c r="EA398" s="76">
        <f>SUMIFS('Planificación 2026-1'!R:R,'Planificación 2026-1'!W:W,C398,'Planificación 2026-1'!F:F,"HUAURA",'Planificación 2026-1'!X:X,"VIRTUAL",'Planificación 2026-1'!I:I,"&gt;2")</f>
        <v>0</v>
      </c>
      <c r="EB398" s="76">
        <f>SUMIFS('Planificación 2026-1'!R:R,'Planificación 2026-1'!W:W,C398,'Planificación 2026-1'!F:F,"HUAURA",'Planificación 2026-1'!X:X,"&lt;&gt;VIRTUAL",'Planificación 2026-1'!I:I,"&gt;2")</f>
        <v>0</v>
      </c>
      <c r="EC398" s="76">
        <f>SUMIFS('Planificación 2026-1'!R:R,'Planificación 2026-1'!W:W,C398,'Planificación 2026-1'!F:F,"PRINCIPAL",'Planificación 2026-1'!X:X,"VIRTUAL",'Planificación 2026-1'!I:I,"&lt;3")</f>
        <v>0</v>
      </c>
      <c r="ED398" s="76">
        <f>SUMIFS('Planificación 2026-1'!R:R,'Planificación 2026-1'!W:W,C398,'Planificación 2026-1'!F:F,"PRINCIPAL",'Planificación 2026-1'!X:X,"&lt;&gt;VIRTUAL",'Planificación 2026-1'!I:I,"&lt;3")</f>
        <v>0</v>
      </c>
      <c r="EE398" s="76">
        <f>SUMIFS('Planificación 2026-1'!R:R,'Planificación 2026-1'!W:W,C398,'Planificación 2026-1'!F:F,"SUNAMPE",'Planificación 2026-1'!X:X,"VIRTUAL",'Planificación 2026-1'!I:I,"&lt;3")</f>
        <v>0</v>
      </c>
      <c r="EF398" s="76">
        <f>SUMIFS('Planificación 2026-1'!R:R,'Planificación 2026-1'!W:W,C398,'Planificación 2026-1'!F:F,"SUNAMPE",'Planificación 2026-1'!X:X,"&lt;&gt;VIRTUAL",'Planificación 2026-1'!I:I,"&lt;3")</f>
        <v>0</v>
      </c>
      <c r="EG398" s="76">
        <f>SUMIFS('Planificación 2026-1'!R:R,'Planificación 2026-1'!W:W,C398,'Planificación 2026-1'!F:F,"FILIAL",'Planificación 2026-1'!X:X,"VIRTUAL",'Planificación 2026-1'!I:I,"&lt;3")</f>
        <v>0</v>
      </c>
      <c r="EH398" s="76">
        <f>SUMIFS('Planificación 2026-1'!R:R,'Planificación 2026-1'!W:W,C398,'Planificación 2026-1'!F:F,"FILIAL",'Planificación 2026-1'!X:X,"&lt;&gt;VIRTUAL",'Planificación 2026-1'!I:I,"&lt;3")</f>
        <v>0</v>
      </c>
      <c r="EI398" s="76">
        <f>SUMIFS('Planificación 2026-1'!R:R,'Planificación 2026-1'!W:W,C398,'Planificación 2026-1'!F:F,"PORUMA",'Planificación 2026-1'!X:X,"VIRTUAL",'Planificación 2026-1'!I:I,"&lt;3")</f>
        <v>0</v>
      </c>
      <c r="EJ398" s="76">
        <f>SUMIFS('Planificación 2026-1'!R:R,'Planificación 2026-1'!W:W,C398,'Planificación 2026-1'!F:F,"PORUMA",'Planificación 2026-1'!X:X,"&lt;&gt;VIRTUAL",'Planificación 2026-1'!I:I,"&lt;3")</f>
        <v>0</v>
      </c>
      <c r="EK398" s="76">
        <f>SUMIFS('Planificación 2026-1'!R:R,'Planificación 2026-1'!W:W,C398,'Planificación 2026-1'!F:F,"HUAURA",'Planificación 2026-1'!X:X,"VIRTUAL",'Planificación 2026-1'!I:I,"&lt;3")</f>
        <v>0</v>
      </c>
      <c r="EL398" s="76">
        <f>SUMIFS('Planificación 2026-1'!R:R,'Planificación 2026-1'!W:W,C398,'Planificación 2026-1'!F:F,"HUAURA",'Planificación 2026-1'!X:X,"&lt;&gt;VIRTUAL",'Planificación 2026-1'!I:I,"&lt;3")</f>
        <v>0</v>
      </c>
      <c r="EM398" s="76"/>
      <c r="EN398" s="76">
        <f t="shared" si="59"/>
        <v>0</v>
      </c>
      <c r="EO398" s="76">
        <f t="shared" si="60"/>
        <v>0</v>
      </c>
      <c r="EP398" s="76" t="b">
        <f t="shared" si="61"/>
        <v>1</v>
      </c>
      <c r="EQ398" s="76" t="str">
        <f t="shared" si="62"/>
        <v/>
      </c>
      <c r="ER398" s="76" t="str">
        <f t="shared" si="67"/>
        <v>PRESENCIAL</v>
      </c>
    </row>
    <row r="399" spans="1:148" hidden="1">
      <c r="A399" s="83"/>
      <c r="B399" s="119">
        <v>396</v>
      </c>
      <c r="C399" s="115" t="s">
        <v>572</v>
      </c>
      <c r="D399" s="112">
        <f>SUMIF('Planificación 2026-1'!W:W,C399,'Planificación 2026-1'!R:R)</f>
        <v>0</v>
      </c>
      <c r="E399" s="114" t="s">
        <v>170</v>
      </c>
      <c r="F399" s="115" t="s">
        <v>171</v>
      </c>
      <c r="G399" s="115" t="s">
        <v>13</v>
      </c>
      <c r="H399" s="115" t="s">
        <v>128</v>
      </c>
      <c r="I399" s="107" t="str">
        <f>IF(SUM(COUNTIFS('Planificación 2026-1'!F:F,"PRINCIPAL",'Planificación 2026-1'!W:W,C399,'Planificación 2026-1'!H:H,"AF"))&gt;0,"P01"," ")</f>
        <v xml:space="preserve"> </v>
      </c>
      <c r="J399" s="108" t="str">
        <f>IF(SUM(COUNTIFS('Planificación 2026-1'!F:F,"PRINCIPAL",'Planificación 2026-1'!W:W,C399,'Planificación 2026-1'!H:H,"EN"))&gt;0,"P02"," ")</f>
        <v xml:space="preserve"> </v>
      </c>
      <c r="K399" s="108" t="str">
        <f>IF(SUM(COUNTIFS('Planificación 2026-1'!F:F,"PRINCIPAL",'Planificación 2026-1'!W:W,C399,'Planificación 2026-1'!H:H,"IS"))&gt;0,"P03"," ")</f>
        <v xml:space="preserve"> </v>
      </c>
      <c r="L399" s="108" t="str">
        <f>IF(SUM(COUNTIFS('Planificación 2026-1'!F:F,"PRINCIPAL",'Planificación 2026-1'!W:W,C399,'Planificación 2026-1'!H:H,"PS"))&gt;0,"P04"," ")</f>
        <v xml:space="preserve"> </v>
      </c>
      <c r="M399" s="108"/>
      <c r="N399" s="108" t="str">
        <f>IF(SUM(COUNTIFS('Planificación 2026-1'!F:F,"PRINCIPAL",'Planificación 2026-1'!W:W,C399,'Planificación 2026-1'!H:H,"IN"))&gt;0,"P06"," ")</f>
        <v xml:space="preserve"> </v>
      </c>
      <c r="O399" s="108" t="str">
        <f>IF(SUM(COUNTIFS('Planificación 2026-1'!F:F,"PRINCIPAL",'Planificación 2026-1'!W:W,C399,'Planificación 2026-1'!H:H,"CA"))&gt;0,"P07"," ")</f>
        <v xml:space="preserve"> </v>
      </c>
      <c r="P399" s="108" t="str">
        <f>IF(SUM(COUNTIFS('Planificación 2026-1'!F:F,"PRINCIPAL",'Planificación 2026-1'!W:W,C399,'Planificación 2026-1'!H:H,"DE"))&gt;0,"P08"," ")</f>
        <v xml:space="preserve"> </v>
      </c>
      <c r="Q399" s="108" t="str">
        <f>IF(SUM(COUNTIFS('Planificación 2026-1'!F:F,"PRINCIPAL",'Planificación 2026-1'!W:W,C399,'Planificación 2026-1'!H:H,"OB"))&gt;0,"P09"," ")</f>
        <v xml:space="preserve"> </v>
      </c>
      <c r="R399" s="108" t="str">
        <f>IF(SUM(COUNTIFS('Planificación 2026-1'!F:F,"PRINCIPAL",'Planificación 2026-1'!W:W,C399,'Planificación 2026-1'!H:H,"MH"))&gt;0,"P31"," ")</f>
        <v xml:space="preserve"> </v>
      </c>
      <c r="S399" s="108" t="str">
        <f>IF(SUM(COUNTIFS('Planificación 2026-1'!F:F,"PRINCIPAL",'Planificación 2026-1'!W:W,C399,'Planificación 2026-1'!H:H,"IC"))&gt;0,"P32"," ")</f>
        <v xml:space="preserve"> </v>
      </c>
      <c r="T399" s="108" t="str">
        <f>IF(SUM(COUNTIFS('Planificación 2026-1'!F:F,"PRINCIPAL",'Planificación 2026-1'!W:W,C399,'Planificación 2026-1'!H:H,"AR"))&gt;0,"P34"," ")</f>
        <v xml:space="preserve"> </v>
      </c>
      <c r="U399" s="108" t="str">
        <f>IF(SUM(COUNTIFS('Planificación 2026-1'!F:F,"PRINCIPAL",'Planificación 2026-1'!W:W,C399,'Planificación 2026-1'!H:H,"T1"))&gt;0,"P35"," ")</f>
        <v xml:space="preserve"> </v>
      </c>
      <c r="V399" s="108" t="str">
        <f>IF(SUM(COUNTIFS('Planificación 2026-1'!F:F,"PRINCIPAL",'Planificación 2026-1'!W:W,C399,'Planificación 2026-1'!H:H,"T3"))&gt;0,"P36"," ")</f>
        <v xml:space="preserve"> </v>
      </c>
      <c r="W399" s="108" t="str">
        <f>IF(SUM(COUNTIFS('Planificación 2026-1'!F:F,"PRINCIPAL",'Planificación 2026-1'!W:W,C399,'Planificación 2026-1'!H:H,"T2"))&gt;0,"P37"," ")</f>
        <v xml:space="preserve"> </v>
      </c>
      <c r="X399" s="108" t="str">
        <f>IF(SUM(COUNTIFS('Planificación 2026-1'!F:F,"PRINCIPAL",'Planificación 2026-1'!W:W,C399,'Planificación 2026-1'!H:H,"AE"))&gt;0,"P38"," ")</f>
        <v xml:space="preserve"> </v>
      </c>
      <c r="Y399" s="108" t="str">
        <f>IF(SUM(COUNTIFS('Planificación 2026-1'!F:F,"PRINCIPAL",'Planificación 2026-1'!W:W,C399,'Planificación 2026-1'!H:H,"T4"))&gt;0,"P55"," ")</f>
        <v xml:space="preserve"> </v>
      </c>
      <c r="Z399" s="108" t="str">
        <f>IF(SUM(COUNTIFS('Planificación 2026-1'!F:F,"FILIAL",'Planificación 2026-1'!W:W,C399,'Planificación 2026-1'!H:H,"AF"))&gt;0," P01"," ")</f>
        <v xml:space="preserve"> </v>
      </c>
      <c r="AA399" s="108" t="str">
        <f>IF(SUM(COUNTIFS('Planificación 2026-1'!F:F,"FILIAL",'Planificación 2026-1'!W:W,C399,'Planificación 2026-1'!H:H,"EN"))&gt;0,"P02"," ")</f>
        <v xml:space="preserve"> </v>
      </c>
      <c r="AB399" s="108" t="str">
        <f>IF(SUM(COUNTIFS('Planificación 2026-1'!F:F,"FILIAL",'Planificación 2026-1'!W:W,C399,'Planificación 2026-1'!H:H,"IS"))&gt;0,"P03"," ")</f>
        <v xml:space="preserve"> </v>
      </c>
      <c r="AC399" s="108" t="str">
        <f>IF(SUM(COUNTIFS('Planificación 2026-1'!F:F,"FILIAL",'Planificación 2026-1'!W:W,C399,'Planificación 2026-1'!H:H,"PS"))&gt;0,"P04"," ")</f>
        <v xml:space="preserve"> </v>
      </c>
      <c r="AD399" s="108"/>
      <c r="AE399" s="108" t="str">
        <f>IF(SUM(COUNTIFS('Planificación 2026-1'!F:F,"FILIAL",'Planificación 2026-1'!W:W,C399,'Planificación 2026-1'!H:H,"IN"))&gt;0,"P06"," ")</f>
        <v xml:space="preserve"> </v>
      </c>
      <c r="AF399" s="108" t="str">
        <f>IF(SUM(COUNTIFS('Planificación 2026-1'!F:F,"FILIAL",'Planificación 2026-1'!W:W,C399,'Planificación 2026-1'!H:H,"CA"))&gt;0,"P07"," ")</f>
        <v xml:space="preserve"> </v>
      </c>
      <c r="AG399" s="108" t="str">
        <f>IF(SUM(COUNTIFS('Planificación 2026-1'!F:F,"FILIAL",'Planificación 2026-1'!W:W,C399,'Planificación 2026-1'!H:H,"DE"))&gt;0,"P08"," ")</f>
        <v xml:space="preserve"> </v>
      </c>
      <c r="AH399" s="108" t="str">
        <f>IF(SUM(COUNTIFS('Planificación 2026-1'!F:F,"FILIAL",'Planificación 2026-1'!W:W,C399,'Planificación 2026-1'!H:H,"OB"))&gt;0,"P09"," ")</f>
        <v xml:space="preserve"> </v>
      </c>
      <c r="AI399" s="108" t="str">
        <f>IF(SUM(COUNTIFS('Planificación 2026-1'!F:F,"FILIAL",'Planificación 2026-1'!W:W,C399,'Planificación 2026-1'!H:H,"MH"))&gt;0,"P31"," ")</f>
        <v xml:space="preserve"> </v>
      </c>
      <c r="AJ399" s="108" t="str">
        <f>IF(SUM(COUNTIFS('Planificación 2026-1'!F:F,"FILIAL",'Planificación 2026-1'!W:W,C399,'Planificación 2026-1'!H:H,"IC"))&gt;0,"P32"," ")</f>
        <v xml:space="preserve"> </v>
      </c>
      <c r="AK399" s="108" t="str">
        <f>IF(SUM(COUNTIFS('Planificación 2026-1'!F:F,"FILIAL",'Planificación 2026-1'!W:W,C399,'Planificación 2026-1'!H:H,"AR"))&gt;0,"P34"," ")</f>
        <v xml:space="preserve"> </v>
      </c>
      <c r="AL399" s="108" t="str">
        <f>IF(SUM(COUNTIFS('Planificación 2026-1'!F:F,"FILIAL",'Planificación 2026-1'!W:W,C399,'Planificación 2026-1'!H:H,"T1"))&gt;0,"P35"," ")</f>
        <v xml:space="preserve"> </v>
      </c>
      <c r="AM399" s="108" t="str">
        <f>IF(SUM(COUNTIFS('Planificación 2026-1'!F:F,"FILIAL",'Planificación 2026-1'!W:W,C399,'Planificación 2026-1'!H:H,"T3"))&gt;0,"P36"," ")</f>
        <v xml:space="preserve"> </v>
      </c>
      <c r="AN399" s="108" t="str">
        <f>IF(SUM(COUNTIFS('Planificación 2026-1'!F:F,"FILIAL",'Planificación 2026-1'!W:W,C399,'Planificación 2026-1'!H:H,"T2"))&gt;0,"P37"," ")</f>
        <v xml:space="preserve"> </v>
      </c>
      <c r="AO399" s="108" t="str">
        <f>IF(SUM(COUNTIFS('Planificación 2026-1'!F:F,"FILIAL",'Planificación 2026-1'!W:W,C399,'Planificación 2026-1'!H:H,"AE"))&gt;0,"P38"," ")</f>
        <v xml:space="preserve"> </v>
      </c>
      <c r="AP399" s="108" t="str">
        <f>IF(SUM(COUNTIFS('Planificación 2026-1'!F:F,"FILIAL",'Planificación 2026-1'!W:W,C399,'Planificación 2026-1'!H:H,"T4"))&gt;0,"P55"," ")</f>
        <v xml:space="preserve"> </v>
      </c>
      <c r="AQ399" s="108" t="str">
        <f>IF(SUM(COUNTIFS('Planificación 2026-1'!F:F,"SUNAMPE",'Planificación 2026-1'!W:W,C399,'Planificación 2026-1'!H:H,"AF"))&gt;0," P01"," ")</f>
        <v xml:space="preserve"> </v>
      </c>
      <c r="AR399" s="108" t="str">
        <f>IF(SUM(COUNTIFS('Planificación 2026-1'!F:F,"SUNAMPE",'Planificación 2026-1'!W:W,C399,'Planificación 2026-1'!H:H,"EN"))&gt;0,"P02"," ")</f>
        <v xml:space="preserve"> </v>
      </c>
      <c r="AS399" s="108" t="str">
        <f>IF(SUM(COUNTIFS('Planificación 2026-1'!F:F,"SUNAMPE",'Planificación 2026-1'!W:W,C399,'Planificación 2026-1'!H:H,"IS"))&gt;0,"P03"," ")</f>
        <v xml:space="preserve"> </v>
      </c>
      <c r="AT399" s="108" t="str">
        <f>IF(SUM(COUNTIFS('Planificación 2026-1'!F:F,"SUNAMPE",'Planificación 2026-1'!W:W,C399,'Planificación 2026-1'!H:H,"PS"))&gt;0,"P04"," ")</f>
        <v xml:space="preserve"> </v>
      </c>
      <c r="AU399" s="108"/>
      <c r="AV399" s="108" t="str">
        <f>IF(SUM(COUNTIFS('Planificación 2026-1'!F:F,"SUNAMPE",'Planificación 2026-1'!W:W,C399,'Planificación 2026-1'!H:H,"IN"))&gt;0,"P06"," ")</f>
        <v xml:space="preserve"> </v>
      </c>
      <c r="AW399" s="108" t="str">
        <f>IF(SUM(COUNTIFS('Planificación 2026-1'!F:F,"SUNAMPE",'Planificación 2026-1'!W:W,C399,'Planificación 2026-1'!H:H,"CA"))&gt;0,"P07"," ")</f>
        <v xml:space="preserve"> </v>
      </c>
      <c r="AX399" s="108" t="str">
        <f>IF(SUM(COUNTIFS('Planificación 2026-1'!F:F,"SUNAMPE",'Planificación 2026-1'!W:W,C399,'Planificación 2026-1'!H:H,"DE"))&gt;0,"P08"," ")</f>
        <v xml:space="preserve"> </v>
      </c>
      <c r="AY399" s="108" t="str">
        <f>IF(SUM(COUNTIFS('Planificación 2026-1'!F:F,"SUNAMPE",'Planificación 2026-1'!W:W,C399,'Planificación 2026-1'!H:H,"OB"))&gt;0,"P09"," ")</f>
        <v xml:space="preserve"> </v>
      </c>
      <c r="AZ399" s="108" t="str">
        <f>IF(SUM(COUNTIFS('Planificación 2026-1'!F:F,"SUNAMPE",'Planificación 2026-1'!W:W,C399,'Planificación 2026-1'!H:H,"MH"))&gt;0,"P31"," ")</f>
        <v xml:space="preserve"> </v>
      </c>
      <c r="BA399" s="108" t="str">
        <f>IF(SUM(COUNTIFS('Planificación 2026-1'!F:F,"SUNAMPE",'Planificación 2026-1'!W:W,C399,'Planificación 2026-1'!H:H,"IC"))&gt;0,"P32"," ")</f>
        <v xml:space="preserve"> </v>
      </c>
      <c r="BB399" s="108" t="str">
        <f>IF(SUM(COUNTIFS('Planificación 2026-1'!F:F,"SUNAMPE",'Planificación 2026-1'!W:W,C399,'Planificación 2026-1'!H:H,"AR"))&gt;0,"P34"," ")</f>
        <v xml:space="preserve"> </v>
      </c>
      <c r="BC399" s="108" t="str">
        <f>IF(SUM(COUNTIFS('Planificación 2026-1'!F:F,"SUNAMPE",'Planificación 2026-1'!W:W,C399,'Planificación 2026-1'!H:H,"T1"))&gt;0,"P35"," ")</f>
        <v xml:space="preserve"> </v>
      </c>
      <c r="BD399" s="108" t="str">
        <f>IF(SUM(COUNTIFS('Planificación 2026-1'!F:F,"SUNAMPE",'Planificación 2026-1'!W:W,C399,'Planificación 2026-1'!H:H,"T3"))&gt;0,"P36"," ")</f>
        <v xml:space="preserve"> </v>
      </c>
      <c r="BE399" s="108" t="str">
        <f>IF(SUM(COUNTIFS('Planificación 2026-1'!F:F,"SUNAMPE",'Planificación 2026-1'!W:W,C399,'Planificación 2026-1'!H:H,"T2"))&gt;0,"P37"," ")</f>
        <v xml:space="preserve"> </v>
      </c>
      <c r="BF399" s="108" t="str">
        <f>IF(SUM(COUNTIFS('Planificación 2026-1'!F:F,"SUNAMPE",'Planificación 2026-1'!W:W,C399,'Planificación 2026-1'!H:H,"AE"))&gt;0,"P38"," ")</f>
        <v xml:space="preserve"> </v>
      </c>
      <c r="BG399" s="108" t="str">
        <f>IF(SUM(COUNTIFS('Planificación 2026-1'!F:F,"SUNAMPE",'Planificación 2026-1'!W:W,C399,'Planificación 2026-1'!H:H,"T4"))&gt;0,"P55"," ")</f>
        <v xml:space="preserve"> </v>
      </c>
      <c r="BH399" s="108" t="str">
        <f>IF(SUM(COUNTIFS('Planificación 2026-1'!F:F,"HUAURA",'Planificación 2026-1'!W:W,C399,'Planificación 2026-1'!H:H,"AF"))&gt;0," P01"," ")</f>
        <v xml:space="preserve"> </v>
      </c>
      <c r="BI399" s="108" t="str">
        <f>IF(SUM(COUNTIFS('Planificación 2026-1'!F:F,"HUAURA",'Planificación 2026-1'!W:W,C399,'Planificación 2026-1'!H:H,"EN"))&gt;0,"P02"," ")</f>
        <v xml:space="preserve"> </v>
      </c>
      <c r="BJ399" s="108" t="str">
        <f>IF(SUM(COUNTIFS('Planificación 2026-1'!F:F,"HUAURA",'Planificación 2026-1'!W:W,C399,'Planificación 2026-1'!H:H,"IS"))&gt;0,"P03"," ")</f>
        <v xml:space="preserve"> </v>
      </c>
      <c r="BK399" s="108" t="str">
        <f>IF(SUM(COUNTIFS('Planificación 2026-1'!F:F,"HUAURA",'Planificación 2026-1'!W:W,C399,'Planificación 2026-1'!H:H,"PS"))&gt;0,"P04"," ")</f>
        <v xml:space="preserve"> </v>
      </c>
      <c r="BL399" s="108"/>
      <c r="BM399" s="108" t="str">
        <f>IF(SUM(COUNTIFS('Planificación 2026-1'!F:F,"HUAURA",'Planificación 2026-1'!W:W,C399,'Planificación 2026-1'!H:H,"IN"))&gt;0,"P06"," ")</f>
        <v xml:space="preserve"> </v>
      </c>
      <c r="BN399" s="108" t="str">
        <f>IF(SUM(COUNTIFS('Planificación 2026-1'!F:F,"HUAURA",'Planificación 2026-1'!W:W,C399,'Planificación 2026-1'!H:H,"CA"))&gt;0,"P07"," ")</f>
        <v xml:space="preserve"> </v>
      </c>
      <c r="BO399" s="108" t="str">
        <f>IF(SUM(COUNTIFS('Planificación 2026-1'!F:F,"HUAURA",'Planificación 2026-1'!W:W,C399,'Planificación 2026-1'!H:H,"DE"))&gt;0,"P08"," ")</f>
        <v xml:space="preserve"> </v>
      </c>
      <c r="BP399" s="108" t="str">
        <f>IF(SUM(COUNTIFS('Planificación 2026-1'!F:F,"HUAURA",'Planificación 2026-1'!W:W,C399,'Planificación 2026-1'!H:H,"OB"))&gt;0,"P09"," ")</f>
        <v xml:space="preserve"> </v>
      </c>
      <c r="BQ399" s="108" t="str">
        <f>IF(SUM(COUNTIFS('Planificación 2026-1'!F:F,"HUAURA",'Planificación 2026-1'!W:W,C399,'Planificación 2026-1'!H:H,"MH"))&gt;0,"P31"," ")</f>
        <v xml:space="preserve"> </v>
      </c>
      <c r="BR399" s="108" t="str">
        <f>IF(SUM(COUNTIFS('Planificación 2026-1'!F:F,"HUAURA",'Planificación 2026-1'!W:W,C399,'Planificación 2026-1'!H:H,"IC"))&gt;0,"P32"," ")</f>
        <v xml:space="preserve"> </v>
      </c>
      <c r="BS399" s="108" t="str">
        <f>IF(SUM(COUNTIFS('Planificación 2026-1'!F:F,"HUAURA",'Planificación 2026-1'!W:W,C399,'Planificación 2026-1'!H:H,"AR"))&gt;0,"P34"," ")</f>
        <v xml:space="preserve"> </v>
      </c>
      <c r="BT399" s="108" t="str">
        <f>IF(SUM(COUNTIFS('Planificación 2026-1'!F:F,"HUAURA",'Planificación 2026-1'!W:W,C399,'Planificación 2026-1'!H:H,"T1"))&gt;0,"P35"," ")</f>
        <v xml:space="preserve"> </v>
      </c>
      <c r="BU399" s="108" t="str">
        <f>IF(SUM(COUNTIFS('Planificación 2026-1'!F:F,"HUAURA",'Planificación 2026-1'!W:W,C399,'Planificación 2026-1'!H:H,"T3"))&gt;0,"P36"," ")</f>
        <v xml:space="preserve"> </v>
      </c>
      <c r="BV399" s="108" t="str">
        <f>IF(SUM(COUNTIFS('Planificación 2026-1'!F:F,"HUAURA",'Planificación 2026-1'!W:W,C399,'Planificación 2026-1'!H:H,"T2"))&gt;0,"P37"," ")</f>
        <v xml:space="preserve"> </v>
      </c>
      <c r="BW399" s="108" t="str">
        <f>IF(SUM(COUNTIFS('Planificación 2026-1'!F:F,"HUAURA",'Planificación 2026-1'!W:W,C399,'Planificación 2026-1'!H:H,"AE"))&gt;0,"P38"," ")</f>
        <v xml:space="preserve"> </v>
      </c>
      <c r="BX399" s="108" t="str">
        <f>IF(SUM(COUNTIFS('Planificación 2026-1'!F:F,"HUAURA",'Planificación 2026-1'!W:W,C399,'Planificación 2026-1'!H:H,"T4"))&gt;0,"P55"," ")</f>
        <v xml:space="preserve"> </v>
      </c>
      <c r="BY399" s="109">
        <f>SUMIFS('Planificación 2026-1'!R:R,'Planificación 2026-1'!W:W,C399,'Planificación 2026-1'!H:H,"AF",'Planificación 2026-1'!I:I,"&gt;2")</f>
        <v>0</v>
      </c>
      <c r="BZ399" s="109">
        <f>SUMIFS('Planificación 2026-1'!R:R,'Planificación 2026-1'!W:W,C399,'Planificación 2026-1'!H:H,"EN",'Planificación 2026-1'!I:I,"&gt;2")</f>
        <v>0</v>
      </c>
      <c r="CA399" s="109">
        <f>SUMIFS('Planificación 2026-1'!R:R,'Planificación 2026-1'!W:W,C399,'Planificación 2026-1'!H:H,"IS",'Planificación 2026-1'!I:I,"&gt;2")</f>
        <v>0</v>
      </c>
      <c r="CB399" s="109">
        <f>SUMIFS('Planificación 2026-1'!R:R,'Planificación 2026-1'!W:W,C399,'Planificación 2026-1'!H:H,"PS",'Planificación 2026-1'!I:I,"&gt;2")</f>
        <v>0</v>
      </c>
      <c r="CC399" s="109">
        <f>SUMIFS('Planificación 2026-1'!R:R,'Planificación 2026-1'!W:W,C399,'Planificación 2026-1'!H:H,"IN",'Planificación 2026-1'!I:I,"&gt;2")</f>
        <v>0</v>
      </c>
      <c r="CD399" s="109">
        <f>SUMIFS('Planificación 2026-1'!R:R,'Planificación 2026-1'!W:W,C399,'Planificación 2026-1'!H:H,"CA",'Planificación 2026-1'!I:I,"&gt;2")</f>
        <v>0</v>
      </c>
      <c r="CE399" s="109">
        <f>SUMIFS('Planificación 2026-1'!R:R,'Planificación 2026-1'!W:W,C399,'Planificación 2026-1'!H:H,"DE",'Planificación 2026-1'!I:I,"&gt;2")</f>
        <v>0</v>
      </c>
      <c r="CF399" s="109">
        <f>SUMIFS('Planificación 2026-1'!R:R,'Planificación 2026-1'!W:W,C399,'Planificación 2026-1'!H:H,"OB",'Planificación 2026-1'!I:I,"&gt;2")</f>
        <v>0</v>
      </c>
      <c r="CG399" s="109">
        <f>SUMIFS('Planificación 2026-1'!R:R,'Planificación 2026-1'!W:W,C399,'Planificación 2026-1'!H:H,"MH",'Planificación 2026-1'!I:I,"&gt;2")</f>
        <v>0</v>
      </c>
      <c r="CH399" s="109">
        <f>SUMIFS('Planificación 2026-1'!R:R,'Planificación 2026-1'!W:W,C399,'Planificación 2026-1'!H:H,"IC",'Planificación 2026-1'!I:I,"&gt;2")</f>
        <v>0</v>
      </c>
      <c r="CI399" s="109">
        <f>SUMIFS('Planificación 2026-1'!R:R,'Planificación 2026-1'!W:W,C399,'Planificación 2026-1'!H:H,"AR",'Planificación 2026-1'!I:I,"&gt;2")</f>
        <v>0</v>
      </c>
      <c r="CJ399" s="109">
        <f>SUMIFS('Planificación 2026-1'!R:R,'Planificación 2026-1'!W:W,C399,'Planificación 2026-1'!H:H,"T1",'Planificación 2026-1'!I:I,"&gt;2")</f>
        <v>0</v>
      </c>
      <c r="CK399" s="109">
        <f>SUMIFS('Planificación 2026-1'!R:R,'Planificación 2026-1'!W:W,C399,'Planificación 2026-1'!H:H,"T3",'Planificación 2026-1'!I:I,"&gt;2")</f>
        <v>0</v>
      </c>
      <c r="CL399" s="109">
        <f>SUMIFS('Planificación 2026-1'!R:R,'Planificación 2026-1'!W:W,C399,'Planificación 2026-1'!H:H,"T2",'Planificación 2026-1'!I:I,"&gt;2")</f>
        <v>0</v>
      </c>
      <c r="CM399" s="109">
        <f>SUMIFS('Planificación 2026-1'!R:R,'Planificación 2026-1'!W:W,C399,'Planificación 2026-1'!H:H,"AE",'Planificación 2026-1'!I:I,"&gt;2")</f>
        <v>0</v>
      </c>
      <c r="CN399" s="109">
        <f>SUMIFS('Planificación 2026-1'!R:R,'Planificación 2026-1'!W:W,C399,'Planificación 2026-1'!H:H,"T4",'Planificación 2026-1'!I:I,"&gt;2")</f>
        <v>0</v>
      </c>
      <c r="CO399" s="109">
        <f>SUMIFS('Planificación 2026-1'!R:R,'Planificación 2026-1'!W:W,C399,'Planificación 2026-1'!H:H,"AF",'Planificación 2026-1'!I:I,"&lt;3")</f>
        <v>0</v>
      </c>
      <c r="CP399" s="109">
        <f>SUMIFS('Planificación 2026-1'!R:R,'Planificación 2026-1'!W:W,C399,'Planificación 2026-1'!H:H,"EN",'Planificación 2026-1'!I:I,"&lt;3")</f>
        <v>0</v>
      </c>
      <c r="CQ399" s="109">
        <f>SUMIFS('Planificación 2026-1'!R:R,'Planificación 2026-1'!W:W,C399,'Planificación 2026-1'!H:H,"IS",'Planificación 2026-1'!I:I,"&lt;3")</f>
        <v>0</v>
      </c>
      <c r="CR399" s="109">
        <f>SUMIFS('Planificación 2026-1'!R:R,'Planificación 2026-1'!W:W,C399,'Planificación 2026-1'!H:H,"PS",'Planificación 2026-1'!I:I,"&lt;3")</f>
        <v>0</v>
      </c>
      <c r="CS399" s="109">
        <f>SUMIFS('Planificación 2026-1'!R:R,'Planificación 2026-1'!W:W,C399,'Planificación 2026-1'!H:H,"IN",'Planificación 2026-1'!I:I,"&lt;3")</f>
        <v>0</v>
      </c>
      <c r="CT399" s="109">
        <f>SUMIFS('Planificación 2026-1'!R:R,'Planificación 2026-1'!W:W,C399,'Planificación 2026-1'!H:H,"CA",'Planificación 2026-1'!I:I,"&lt;3")</f>
        <v>0</v>
      </c>
      <c r="CU399" s="109">
        <f>SUMIFS('Planificación 2026-1'!R:R,'Planificación 2026-1'!W:W,C399,'Planificación 2026-1'!H:H,"DE",'Planificación 2026-1'!I:I,"&lt;3")</f>
        <v>0</v>
      </c>
      <c r="CV399" s="109">
        <f>SUMIFS('Planificación 2026-1'!R:R,'Planificación 2026-1'!W:W,C399,'Planificación 2026-1'!H:H,"OB",'Planificación 2026-1'!I:I,"&lt;3")</f>
        <v>0</v>
      </c>
      <c r="CW399" s="109">
        <f>SUMIFS('Planificación 2026-1'!R:R,'Planificación 2026-1'!W:W,C399,'Planificación 2026-1'!H:H,"MH",'Planificación 2026-1'!I:I,"&lt;3")</f>
        <v>0</v>
      </c>
      <c r="CX399" s="109">
        <f>SUMIFS('Planificación 2026-1'!R:R,'Planificación 2026-1'!W:W,C399,'Planificación 2026-1'!H:H,"IC",'Planificación 2026-1'!I:I,"&lt;3")</f>
        <v>0</v>
      </c>
      <c r="CY399" s="109">
        <f>SUMIFS('Planificación 2026-1'!R:R,'Planificación 2026-1'!W:W,C399,'Planificación 2026-1'!H:H,"AR",'Planificación 2026-1'!I:I,"&lt;3")</f>
        <v>0</v>
      </c>
      <c r="CZ399" s="109">
        <f>SUMIFS('Planificación 2026-1'!R:R,'Planificación 2026-1'!W:W,C399,'Planificación 2026-1'!H:H,"T1",'Planificación 2026-1'!I:I,"&lt;3")</f>
        <v>0</v>
      </c>
      <c r="DA399" s="109">
        <f>SUMIFS('Planificación 2026-1'!R:R,'Planificación 2026-1'!W:W,C399,'Planificación 2026-1'!H:H,"T3",'Planificación 2026-1'!I:I,"&lt;3")</f>
        <v>0</v>
      </c>
      <c r="DB399" s="109">
        <f>SUMIFS('Planificación 2026-1'!R:R,'Planificación 2026-1'!W:W,C399,'Planificación 2026-1'!H:H,"T2",'Planificación 2026-1'!I:I,"&lt;3")</f>
        <v>0</v>
      </c>
      <c r="DC399" s="109">
        <f>SUMIFS('Planificación 2026-1'!R:R,'Planificación 2026-1'!W:W,C399,'Planificación 2026-1'!H:H,"AE",'Planificación 2026-1'!I:I,"&lt;3")</f>
        <v>0</v>
      </c>
      <c r="DD399" s="109">
        <f>SUMIFS('Planificación 2026-1'!R:R,'Planificación 2026-1'!W:W,C399,'Planificación 2026-1'!H:H,"T4",'Planificación 2026-1'!I:I,"&lt;3")</f>
        <v>0</v>
      </c>
      <c r="DE399" s="108" t="str">
        <f t="shared" si="63"/>
        <v/>
      </c>
      <c r="DF399" s="41">
        <f>IF(C399="","",SUMIFS('Planificación 2026-1'!R:R,'Planificación 2026-1'!W:W,C399,'Planificación 2026-1'!F:F,"PRINCIPAL",'Planificación 2026-1'!X:X,"VIRTUAL"))</f>
        <v>0</v>
      </c>
      <c r="DG399" s="41">
        <f>IF(C399="","",SUMIFS('Planificación 2026-1'!R:R,'Planificación 2026-1'!W:W,C399,'Planificación 2026-1'!F:F,"PRINCIPAL",'Planificación 2026-1'!X:X,"PRESENCIAL"))</f>
        <v>0</v>
      </c>
      <c r="DH399" s="41">
        <f>IF(C399="","",SUMIFS('Planificación 2026-1'!R:R,'Planificación 2026-1'!W:W,C399,'Planificación 2026-1'!F:F,"PRINCIPAL",'Planificación 2026-1'!X:X,"HIBRIDO PRESENCIAL"))</f>
        <v>0</v>
      </c>
      <c r="DI399" s="108" t="str">
        <f t="shared" si="64"/>
        <v/>
      </c>
      <c r="DJ399" s="108">
        <f>IF(C399="","",SUMIFS('Planificación 2026-1'!R:R,'Planificación 2026-1'!W:W,C399,'Planificación 2026-1'!F:F,"FILIAL",'Planificación 2026-1'!X:X,"VIRTUAL"))</f>
        <v>0</v>
      </c>
      <c r="DK399" s="110">
        <f>IF(C399="","",SUMIFS('Planificación 2026-1'!R:R,'Planificación 2026-1'!W:W,C399,'Planificación 2026-1'!F:F,"FILIAL",'Planificación 2026-1'!X:X,"PRESENCIAL"))</f>
        <v>0</v>
      </c>
      <c r="DL399" s="61">
        <f>IF(C399="","",SUMIFS('Planificación 2026-1'!R:R,'Planificación 2026-1'!W:W,C399,'Planificación 2026-1'!F:F,"FILIAL",'Planificación 2026-1'!X:X,"HIBRIDO PRESENCIAL"))</f>
        <v>0</v>
      </c>
      <c r="DM399" s="111" t="str">
        <f t="shared" si="65"/>
        <v/>
      </c>
      <c r="DN399" s="108">
        <f>IF(C399="","",SUMIFS('Planificación 2026-1'!R:R,'Planificación 2026-1'!W:W,C399,'Planificación 2026-1'!F:F,"SUNAMPE",'Planificación 2026-1'!X:X,"VIRTUAL"))</f>
        <v>0</v>
      </c>
      <c r="DO399" s="61">
        <f>IF(C399="","",SUMIFS('Planificación 2026-1'!R:R,'Planificación 2026-1'!W:W,C399,'Planificación 2026-1'!F:F,"SUNAMPE",'Planificación 2026-1'!X:X,"PRESENCIAL"))</f>
        <v>0</v>
      </c>
      <c r="DP399" s="111" t="str">
        <f t="shared" si="66"/>
        <v/>
      </c>
      <c r="DQ399" s="108">
        <f>IF(C399="","",SUMIFS('Planificación 2026-1'!R:R,'Planificación 2026-1'!W:W,C399,'Planificación 2026-1'!F:F,"HUAURA",'Planificación 2026-1'!X:X,"VIRTUAL"))</f>
        <v>0</v>
      </c>
      <c r="DR399" s="61">
        <f>IF(C399="","",SUMIFS('Planificación 2026-1'!R:R,'Planificación 2026-1'!W:W,C399,'Planificación 2026-1'!F:F,"HUAURA",'Planificación 2026-1'!X:X,"PRESENCIAL"))</f>
        <v>0</v>
      </c>
      <c r="DS399" s="76">
        <f>SUMIFS('Planificación 2026-1'!R:R,'Planificación 2026-1'!W:W,C399,'Planificación 2026-1'!F:F,"PRINCIPAL",'Planificación 2026-1'!X:X,"VIRTUAL",'Planificación 2026-1'!I:I,"&gt;2")</f>
        <v>0</v>
      </c>
      <c r="DT399" s="76">
        <f>SUMIFS('Planificación 2026-1'!R:R,'Planificación 2026-1'!W:W,C399,'Planificación 2026-1'!F:F,"PRINCIPAL",'Planificación 2026-1'!X:X,"&lt;&gt;VIRTUAL",'Planificación 2026-1'!I:I,"&gt;2")</f>
        <v>0</v>
      </c>
      <c r="DU399" s="76">
        <f>SUMIFS('Planificación 2026-1'!R:R,'Planificación 2026-1'!W:W,C399,'Planificación 2026-1'!F:F,"SUNAMPE",'Planificación 2026-1'!X:X,"VIRTUAL",'Planificación 2026-1'!I:I,"&gt;2")</f>
        <v>0</v>
      </c>
      <c r="DV399" s="76">
        <f>SUMIFS('Planificación 2026-1'!R:R,'Planificación 2026-1'!W:W,C399,'Planificación 2026-1'!F:F,"SUNAMPE",'Planificación 2026-1'!X:X,"&lt;&gt;VIRTUAL",'Planificación 2026-1'!I:I,"&gt;2")</f>
        <v>0</v>
      </c>
      <c r="DW399" s="76">
        <f>SUMIFS('Planificación 2026-1'!R:R,'Planificación 2026-1'!W:W,C399,'Planificación 2026-1'!F:F,"FILIAL",'Planificación 2026-1'!X:X,"VIRTUAL",'Planificación 2026-1'!I:I,"&gt;2")</f>
        <v>0</v>
      </c>
      <c r="DX399" s="76">
        <f>SUMIFS('Planificación 2026-1'!R:R,'Planificación 2026-1'!W:W,C399,'Planificación 2026-1'!F:F,"FILIAL",'Planificación 2026-1'!X:X,"&lt;&gt;VIRTUAL",'Planificación 2026-1'!I:I,"&gt;2")</f>
        <v>0</v>
      </c>
      <c r="DY399" s="76">
        <f>SUMIFS('Planificación 2026-1'!R:R,'Planificación 2026-1'!W:W,C399,'Planificación 2026-1'!F:F,"PORUMA",'Planificación 2026-1'!X:X,"VIRTUAL",'Planificación 2026-1'!I:I,"&gt;2")</f>
        <v>0</v>
      </c>
      <c r="DZ399" s="76">
        <f>SUMIFS('Planificación 2026-1'!R:R,'Planificación 2026-1'!W:W,C399,'Planificación 2026-1'!F:F,"PORUMA",'Planificación 2026-1'!X:X,"&lt;&gt;VIRTUAL",'Planificación 2026-1'!I:I,"&gt;2")</f>
        <v>0</v>
      </c>
      <c r="EA399" s="76">
        <f>SUMIFS('Planificación 2026-1'!R:R,'Planificación 2026-1'!W:W,C399,'Planificación 2026-1'!F:F,"HUAURA",'Planificación 2026-1'!X:X,"VIRTUAL",'Planificación 2026-1'!I:I,"&gt;2")</f>
        <v>0</v>
      </c>
      <c r="EB399" s="76">
        <f>SUMIFS('Planificación 2026-1'!R:R,'Planificación 2026-1'!W:W,C399,'Planificación 2026-1'!F:F,"HUAURA",'Planificación 2026-1'!X:X,"&lt;&gt;VIRTUAL",'Planificación 2026-1'!I:I,"&gt;2")</f>
        <v>0</v>
      </c>
      <c r="EC399" s="76">
        <f>SUMIFS('Planificación 2026-1'!R:R,'Planificación 2026-1'!W:W,C399,'Planificación 2026-1'!F:F,"PRINCIPAL",'Planificación 2026-1'!X:X,"VIRTUAL",'Planificación 2026-1'!I:I,"&lt;3")</f>
        <v>0</v>
      </c>
      <c r="ED399" s="76">
        <f>SUMIFS('Planificación 2026-1'!R:R,'Planificación 2026-1'!W:W,C399,'Planificación 2026-1'!F:F,"PRINCIPAL",'Planificación 2026-1'!X:X,"&lt;&gt;VIRTUAL",'Planificación 2026-1'!I:I,"&lt;3")</f>
        <v>0</v>
      </c>
      <c r="EE399" s="76">
        <f>SUMIFS('Planificación 2026-1'!R:R,'Planificación 2026-1'!W:W,C399,'Planificación 2026-1'!F:F,"SUNAMPE",'Planificación 2026-1'!X:X,"VIRTUAL",'Planificación 2026-1'!I:I,"&lt;3")</f>
        <v>0</v>
      </c>
      <c r="EF399" s="76">
        <f>SUMIFS('Planificación 2026-1'!R:R,'Planificación 2026-1'!W:W,C399,'Planificación 2026-1'!F:F,"SUNAMPE",'Planificación 2026-1'!X:X,"&lt;&gt;VIRTUAL",'Planificación 2026-1'!I:I,"&lt;3")</f>
        <v>0</v>
      </c>
      <c r="EG399" s="76">
        <f>SUMIFS('Planificación 2026-1'!R:R,'Planificación 2026-1'!W:W,C399,'Planificación 2026-1'!F:F,"FILIAL",'Planificación 2026-1'!X:X,"VIRTUAL",'Planificación 2026-1'!I:I,"&lt;3")</f>
        <v>0</v>
      </c>
      <c r="EH399" s="76">
        <f>SUMIFS('Planificación 2026-1'!R:R,'Planificación 2026-1'!W:W,C399,'Planificación 2026-1'!F:F,"FILIAL",'Planificación 2026-1'!X:X,"&lt;&gt;VIRTUAL",'Planificación 2026-1'!I:I,"&lt;3")</f>
        <v>0</v>
      </c>
      <c r="EI399" s="76">
        <f>SUMIFS('Planificación 2026-1'!R:R,'Planificación 2026-1'!W:W,C399,'Planificación 2026-1'!F:F,"PORUMA",'Planificación 2026-1'!X:X,"VIRTUAL",'Planificación 2026-1'!I:I,"&lt;3")</f>
        <v>0</v>
      </c>
      <c r="EJ399" s="76">
        <f>SUMIFS('Planificación 2026-1'!R:R,'Planificación 2026-1'!W:W,C399,'Planificación 2026-1'!F:F,"PORUMA",'Planificación 2026-1'!X:X,"&lt;&gt;VIRTUAL",'Planificación 2026-1'!I:I,"&lt;3")</f>
        <v>0</v>
      </c>
      <c r="EK399" s="76">
        <f>SUMIFS('Planificación 2026-1'!R:R,'Planificación 2026-1'!W:W,C399,'Planificación 2026-1'!F:F,"HUAURA",'Planificación 2026-1'!X:X,"VIRTUAL",'Planificación 2026-1'!I:I,"&lt;3")</f>
        <v>0</v>
      </c>
      <c r="EL399" s="76">
        <f>SUMIFS('Planificación 2026-1'!R:R,'Planificación 2026-1'!W:W,C399,'Planificación 2026-1'!F:F,"HUAURA",'Planificación 2026-1'!X:X,"&lt;&gt;VIRTUAL",'Planificación 2026-1'!I:I,"&lt;3")</f>
        <v>0</v>
      </c>
      <c r="EM399" s="76"/>
      <c r="EN399" s="76">
        <f t="shared" si="59"/>
        <v>0</v>
      </c>
      <c r="EO399" s="76">
        <f t="shared" si="60"/>
        <v>0</v>
      </c>
      <c r="EP399" s="76" t="b">
        <f t="shared" si="61"/>
        <v>1</v>
      </c>
      <c r="EQ399" s="76" t="str">
        <f t="shared" si="62"/>
        <v/>
      </c>
      <c r="ER399" s="76" t="str">
        <f t="shared" si="67"/>
        <v>PRESENCIAL</v>
      </c>
    </row>
    <row r="400" spans="1:148" hidden="1">
      <c r="A400" s="83"/>
      <c r="B400" s="119">
        <v>397</v>
      </c>
      <c r="C400" s="115" t="s">
        <v>573</v>
      </c>
      <c r="D400" s="112">
        <f>SUMIF('Planificación 2026-1'!W:W,C400,'Planificación 2026-1'!R:R)</f>
        <v>8</v>
      </c>
      <c r="E400" s="114" t="s">
        <v>170</v>
      </c>
      <c r="F400" s="115" t="s">
        <v>171</v>
      </c>
      <c r="G400" s="115" t="s">
        <v>13</v>
      </c>
      <c r="H400" s="115" t="s">
        <v>127</v>
      </c>
      <c r="I400" s="107" t="str">
        <f>IF(SUM(COUNTIFS('Planificación 2026-1'!F:F,"PRINCIPAL",'Planificación 2026-1'!W:W,C400,'Planificación 2026-1'!H:H,"AF"))&gt;0,"P01"," ")</f>
        <v xml:space="preserve"> </v>
      </c>
      <c r="J400" s="108" t="str">
        <f>IF(SUM(COUNTIFS('Planificación 2026-1'!F:F,"PRINCIPAL",'Planificación 2026-1'!W:W,C400,'Planificación 2026-1'!H:H,"EN"))&gt;0,"P02"," ")</f>
        <v xml:space="preserve"> </v>
      </c>
      <c r="K400" s="108" t="str">
        <f>IF(SUM(COUNTIFS('Planificación 2026-1'!F:F,"PRINCIPAL",'Planificación 2026-1'!W:W,C400,'Planificación 2026-1'!H:H,"IS"))&gt;0,"P03"," ")</f>
        <v xml:space="preserve"> </v>
      </c>
      <c r="L400" s="108" t="str">
        <f>IF(SUM(COUNTIFS('Planificación 2026-1'!F:F,"PRINCIPAL",'Planificación 2026-1'!W:W,C400,'Planificación 2026-1'!H:H,"PS"))&gt;0,"P04"," ")</f>
        <v xml:space="preserve"> </v>
      </c>
      <c r="M400" s="108"/>
      <c r="N400" s="108" t="str">
        <f>IF(SUM(COUNTIFS('Planificación 2026-1'!F:F,"PRINCIPAL",'Planificación 2026-1'!W:W,C400,'Planificación 2026-1'!H:H,"IN"))&gt;0,"P06"," ")</f>
        <v xml:space="preserve"> </v>
      </c>
      <c r="O400" s="108" t="str">
        <f>IF(SUM(COUNTIFS('Planificación 2026-1'!F:F,"PRINCIPAL",'Planificación 2026-1'!W:W,C400,'Planificación 2026-1'!H:H,"CA"))&gt;0,"P07"," ")</f>
        <v xml:space="preserve"> </v>
      </c>
      <c r="P400" s="108" t="str">
        <f>IF(SUM(COUNTIFS('Planificación 2026-1'!F:F,"PRINCIPAL",'Planificación 2026-1'!W:W,C400,'Planificación 2026-1'!H:H,"DE"))&gt;0,"P08"," ")</f>
        <v xml:space="preserve"> </v>
      </c>
      <c r="Q400" s="108" t="str">
        <f>IF(SUM(COUNTIFS('Planificación 2026-1'!F:F,"PRINCIPAL",'Planificación 2026-1'!W:W,C400,'Planificación 2026-1'!H:H,"OB"))&gt;0,"P09"," ")</f>
        <v xml:space="preserve"> </v>
      </c>
      <c r="R400" s="108" t="str">
        <f>IF(SUM(COUNTIFS('Planificación 2026-1'!F:F,"PRINCIPAL",'Planificación 2026-1'!W:W,C400,'Planificación 2026-1'!H:H,"MH"))&gt;0,"P31"," ")</f>
        <v xml:space="preserve"> </v>
      </c>
      <c r="S400" s="108" t="str">
        <f>IF(SUM(COUNTIFS('Planificación 2026-1'!F:F,"PRINCIPAL",'Planificación 2026-1'!W:W,C400,'Planificación 2026-1'!H:H,"IC"))&gt;0,"P32"," ")</f>
        <v xml:space="preserve"> </v>
      </c>
      <c r="T400" s="108" t="str">
        <f>IF(SUM(COUNTIFS('Planificación 2026-1'!F:F,"PRINCIPAL",'Planificación 2026-1'!W:W,C400,'Planificación 2026-1'!H:H,"AR"))&gt;0,"P34"," ")</f>
        <v xml:space="preserve"> </v>
      </c>
      <c r="U400" s="108" t="str">
        <f>IF(SUM(COUNTIFS('Planificación 2026-1'!F:F,"PRINCIPAL",'Planificación 2026-1'!W:W,C400,'Planificación 2026-1'!H:H,"T1"))&gt;0,"P35"," ")</f>
        <v xml:space="preserve"> </v>
      </c>
      <c r="V400" s="108" t="str">
        <f>IF(SUM(COUNTIFS('Planificación 2026-1'!F:F,"PRINCIPAL",'Planificación 2026-1'!W:W,C400,'Planificación 2026-1'!H:H,"T3"))&gt;0,"P36"," ")</f>
        <v xml:space="preserve"> </v>
      </c>
      <c r="W400" s="108" t="str">
        <f>IF(SUM(COUNTIFS('Planificación 2026-1'!F:F,"PRINCIPAL",'Planificación 2026-1'!W:W,C400,'Planificación 2026-1'!H:H,"T2"))&gt;0,"P37"," ")</f>
        <v xml:space="preserve"> </v>
      </c>
      <c r="X400" s="108" t="str">
        <f>IF(SUM(COUNTIFS('Planificación 2026-1'!F:F,"PRINCIPAL",'Planificación 2026-1'!W:W,C400,'Planificación 2026-1'!H:H,"AE"))&gt;0,"P38"," ")</f>
        <v xml:space="preserve"> </v>
      </c>
      <c r="Y400" s="108" t="str">
        <f>IF(SUM(COUNTIFS('Planificación 2026-1'!F:F,"PRINCIPAL",'Planificación 2026-1'!W:W,C400,'Planificación 2026-1'!H:H,"T4"))&gt;0,"P55"," ")</f>
        <v xml:space="preserve"> </v>
      </c>
      <c r="Z400" s="108" t="str">
        <f>IF(SUM(COUNTIFS('Planificación 2026-1'!F:F,"FILIAL",'Planificación 2026-1'!W:W,C400,'Planificación 2026-1'!H:H,"AF"))&gt;0," P01"," ")</f>
        <v xml:space="preserve"> </v>
      </c>
      <c r="AA400" s="108" t="str">
        <f>IF(SUM(COUNTIFS('Planificación 2026-1'!F:F,"FILIAL",'Planificación 2026-1'!W:W,C400,'Planificación 2026-1'!H:H,"EN"))&gt;0,"P02"," ")</f>
        <v xml:space="preserve"> </v>
      </c>
      <c r="AB400" s="108" t="str">
        <f>IF(SUM(COUNTIFS('Planificación 2026-1'!F:F,"FILIAL",'Planificación 2026-1'!W:W,C400,'Planificación 2026-1'!H:H,"IS"))&gt;0,"P03"," ")</f>
        <v xml:space="preserve"> </v>
      </c>
      <c r="AC400" s="108" t="str">
        <f>IF(SUM(COUNTIFS('Planificación 2026-1'!F:F,"FILIAL",'Planificación 2026-1'!W:W,C400,'Planificación 2026-1'!H:H,"PS"))&gt;0,"P04"," ")</f>
        <v xml:space="preserve"> </v>
      </c>
      <c r="AD400" s="108"/>
      <c r="AE400" s="108" t="str">
        <f>IF(SUM(COUNTIFS('Planificación 2026-1'!F:F,"FILIAL",'Planificación 2026-1'!W:W,C400,'Planificación 2026-1'!H:H,"IN"))&gt;0,"P06"," ")</f>
        <v xml:space="preserve"> </v>
      </c>
      <c r="AF400" s="108" t="str">
        <f>IF(SUM(COUNTIFS('Planificación 2026-1'!F:F,"FILIAL",'Planificación 2026-1'!W:W,C400,'Planificación 2026-1'!H:H,"CA"))&gt;0,"P07"," ")</f>
        <v xml:space="preserve"> </v>
      </c>
      <c r="AG400" s="108" t="str">
        <f>IF(SUM(COUNTIFS('Planificación 2026-1'!F:F,"FILIAL",'Planificación 2026-1'!W:W,C400,'Planificación 2026-1'!H:H,"DE"))&gt;0,"P08"," ")</f>
        <v>P08</v>
      </c>
      <c r="AH400" s="108" t="str">
        <f>IF(SUM(COUNTIFS('Planificación 2026-1'!F:F,"FILIAL",'Planificación 2026-1'!W:W,C400,'Planificación 2026-1'!H:H,"OB"))&gt;0,"P09"," ")</f>
        <v xml:space="preserve"> </v>
      </c>
      <c r="AI400" s="108" t="str">
        <f>IF(SUM(COUNTIFS('Planificación 2026-1'!F:F,"FILIAL",'Planificación 2026-1'!W:W,C400,'Planificación 2026-1'!H:H,"MH"))&gt;0,"P31"," ")</f>
        <v xml:space="preserve"> </v>
      </c>
      <c r="AJ400" s="108" t="str">
        <f>IF(SUM(COUNTIFS('Planificación 2026-1'!F:F,"FILIAL",'Planificación 2026-1'!W:W,C400,'Planificación 2026-1'!H:H,"IC"))&gt;0,"P32"," ")</f>
        <v xml:space="preserve"> </v>
      </c>
      <c r="AK400" s="108" t="str">
        <f>IF(SUM(COUNTIFS('Planificación 2026-1'!F:F,"FILIAL",'Planificación 2026-1'!W:W,C400,'Planificación 2026-1'!H:H,"AR"))&gt;0,"P34"," ")</f>
        <v xml:space="preserve"> </v>
      </c>
      <c r="AL400" s="108" t="str">
        <f>IF(SUM(COUNTIFS('Planificación 2026-1'!F:F,"FILIAL",'Planificación 2026-1'!W:W,C400,'Planificación 2026-1'!H:H,"T1"))&gt;0,"P35"," ")</f>
        <v xml:space="preserve"> </v>
      </c>
      <c r="AM400" s="108" t="str">
        <f>IF(SUM(COUNTIFS('Planificación 2026-1'!F:F,"FILIAL",'Planificación 2026-1'!W:W,C400,'Planificación 2026-1'!H:H,"T3"))&gt;0,"P36"," ")</f>
        <v xml:space="preserve"> </v>
      </c>
      <c r="AN400" s="108" t="str">
        <f>IF(SUM(COUNTIFS('Planificación 2026-1'!F:F,"FILIAL",'Planificación 2026-1'!W:W,C400,'Planificación 2026-1'!H:H,"T2"))&gt;0,"P37"," ")</f>
        <v xml:space="preserve"> </v>
      </c>
      <c r="AO400" s="108" t="str">
        <f>IF(SUM(COUNTIFS('Planificación 2026-1'!F:F,"FILIAL",'Planificación 2026-1'!W:W,C400,'Planificación 2026-1'!H:H,"AE"))&gt;0,"P38"," ")</f>
        <v xml:space="preserve"> </v>
      </c>
      <c r="AP400" s="108" t="str">
        <f>IF(SUM(COUNTIFS('Planificación 2026-1'!F:F,"FILIAL",'Planificación 2026-1'!W:W,C400,'Planificación 2026-1'!H:H,"T4"))&gt;0,"P55"," ")</f>
        <v xml:space="preserve"> </v>
      </c>
      <c r="AQ400" s="108" t="str">
        <f>IF(SUM(COUNTIFS('Planificación 2026-1'!F:F,"SUNAMPE",'Planificación 2026-1'!W:W,C400,'Planificación 2026-1'!H:H,"AF"))&gt;0," P01"," ")</f>
        <v xml:space="preserve"> </v>
      </c>
      <c r="AR400" s="108" t="str">
        <f>IF(SUM(COUNTIFS('Planificación 2026-1'!F:F,"SUNAMPE",'Planificación 2026-1'!W:W,C400,'Planificación 2026-1'!H:H,"EN"))&gt;0,"P02"," ")</f>
        <v xml:space="preserve"> </v>
      </c>
      <c r="AS400" s="108" t="str">
        <f>IF(SUM(COUNTIFS('Planificación 2026-1'!F:F,"SUNAMPE",'Planificación 2026-1'!W:W,C400,'Planificación 2026-1'!H:H,"IS"))&gt;0,"P03"," ")</f>
        <v xml:space="preserve"> </v>
      </c>
      <c r="AT400" s="108" t="str">
        <f>IF(SUM(COUNTIFS('Planificación 2026-1'!F:F,"SUNAMPE",'Planificación 2026-1'!W:W,C400,'Planificación 2026-1'!H:H,"PS"))&gt;0,"P04"," ")</f>
        <v xml:space="preserve"> </v>
      </c>
      <c r="AU400" s="108"/>
      <c r="AV400" s="108" t="str">
        <f>IF(SUM(COUNTIFS('Planificación 2026-1'!F:F,"SUNAMPE",'Planificación 2026-1'!W:W,C400,'Planificación 2026-1'!H:H,"IN"))&gt;0,"P06"," ")</f>
        <v xml:space="preserve"> </v>
      </c>
      <c r="AW400" s="108" t="str">
        <f>IF(SUM(COUNTIFS('Planificación 2026-1'!F:F,"SUNAMPE",'Planificación 2026-1'!W:W,C400,'Planificación 2026-1'!H:H,"CA"))&gt;0,"P07"," ")</f>
        <v xml:space="preserve"> </v>
      </c>
      <c r="AX400" s="108" t="str">
        <f>IF(SUM(COUNTIFS('Planificación 2026-1'!F:F,"SUNAMPE",'Planificación 2026-1'!W:W,C400,'Planificación 2026-1'!H:H,"DE"))&gt;0,"P08"," ")</f>
        <v xml:space="preserve"> </v>
      </c>
      <c r="AY400" s="108" t="str">
        <f>IF(SUM(COUNTIFS('Planificación 2026-1'!F:F,"SUNAMPE",'Planificación 2026-1'!W:W,C400,'Planificación 2026-1'!H:H,"OB"))&gt;0,"P09"," ")</f>
        <v xml:space="preserve"> </v>
      </c>
      <c r="AZ400" s="108" t="str">
        <f>IF(SUM(COUNTIFS('Planificación 2026-1'!F:F,"SUNAMPE",'Planificación 2026-1'!W:W,C400,'Planificación 2026-1'!H:H,"MH"))&gt;0,"P31"," ")</f>
        <v xml:space="preserve"> </v>
      </c>
      <c r="BA400" s="108" t="str">
        <f>IF(SUM(COUNTIFS('Planificación 2026-1'!F:F,"SUNAMPE",'Planificación 2026-1'!W:W,C400,'Planificación 2026-1'!H:H,"IC"))&gt;0,"P32"," ")</f>
        <v xml:space="preserve"> </v>
      </c>
      <c r="BB400" s="108" t="str">
        <f>IF(SUM(COUNTIFS('Planificación 2026-1'!F:F,"SUNAMPE",'Planificación 2026-1'!W:W,C400,'Planificación 2026-1'!H:H,"AR"))&gt;0,"P34"," ")</f>
        <v xml:space="preserve"> </v>
      </c>
      <c r="BC400" s="108" t="str">
        <f>IF(SUM(COUNTIFS('Planificación 2026-1'!F:F,"SUNAMPE",'Planificación 2026-1'!W:W,C400,'Planificación 2026-1'!H:H,"T1"))&gt;0,"P35"," ")</f>
        <v xml:space="preserve"> </v>
      </c>
      <c r="BD400" s="108" t="str">
        <f>IF(SUM(COUNTIFS('Planificación 2026-1'!F:F,"SUNAMPE",'Planificación 2026-1'!W:W,C400,'Planificación 2026-1'!H:H,"T3"))&gt;0,"P36"," ")</f>
        <v xml:space="preserve"> </v>
      </c>
      <c r="BE400" s="108" t="str">
        <f>IF(SUM(COUNTIFS('Planificación 2026-1'!F:F,"SUNAMPE",'Planificación 2026-1'!W:W,C400,'Planificación 2026-1'!H:H,"T2"))&gt;0,"P37"," ")</f>
        <v xml:space="preserve"> </v>
      </c>
      <c r="BF400" s="108" t="str">
        <f>IF(SUM(COUNTIFS('Planificación 2026-1'!F:F,"SUNAMPE",'Planificación 2026-1'!W:W,C400,'Planificación 2026-1'!H:H,"AE"))&gt;0,"P38"," ")</f>
        <v xml:space="preserve"> </v>
      </c>
      <c r="BG400" s="108" t="str">
        <f>IF(SUM(COUNTIFS('Planificación 2026-1'!F:F,"SUNAMPE",'Planificación 2026-1'!W:W,C400,'Planificación 2026-1'!H:H,"T4"))&gt;0,"P55"," ")</f>
        <v xml:space="preserve"> </v>
      </c>
      <c r="BH400" s="108" t="str">
        <f>IF(SUM(COUNTIFS('Planificación 2026-1'!F:F,"HUAURA",'Planificación 2026-1'!W:W,C400,'Planificación 2026-1'!H:H,"AF"))&gt;0," P01"," ")</f>
        <v xml:space="preserve"> </v>
      </c>
      <c r="BI400" s="108" t="str">
        <f>IF(SUM(COUNTIFS('Planificación 2026-1'!F:F,"HUAURA",'Planificación 2026-1'!W:W,C400,'Planificación 2026-1'!H:H,"EN"))&gt;0,"P02"," ")</f>
        <v xml:space="preserve"> </v>
      </c>
      <c r="BJ400" s="108" t="str">
        <f>IF(SUM(COUNTIFS('Planificación 2026-1'!F:F,"HUAURA",'Planificación 2026-1'!W:W,C400,'Planificación 2026-1'!H:H,"IS"))&gt;0,"P03"," ")</f>
        <v xml:space="preserve"> </v>
      </c>
      <c r="BK400" s="108" t="str">
        <f>IF(SUM(COUNTIFS('Planificación 2026-1'!F:F,"HUAURA",'Planificación 2026-1'!W:W,C400,'Planificación 2026-1'!H:H,"PS"))&gt;0,"P04"," ")</f>
        <v xml:space="preserve"> </v>
      </c>
      <c r="BL400" s="108"/>
      <c r="BM400" s="108" t="str">
        <f>IF(SUM(COUNTIFS('Planificación 2026-1'!F:F,"HUAURA",'Planificación 2026-1'!W:W,C400,'Planificación 2026-1'!H:H,"IN"))&gt;0,"P06"," ")</f>
        <v xml:space="preserve"> </v>
      </c>
      <c r="BN400" s="108" t="str">
        <f>IF(SUM(COUNTIFS('Planificación 2026-1'!F:F,"HUAURA",'Planificación 2026-1'!W:W,C400,'Planificación 2026-1'!H:H,"CA"))&gt;0,"P07"," ")</f>
        <v xml:space="preserve"> </v>
      </c>
      <c r="BO400" s="108" t="str">
        <f>IF(SUM(COUNTIFS('Planificación 2026-1'!F:F,"HUAURA",'Planificación 2026-1'!W:W,C400,'Planificación 2026-1'!H:H,"DE"))&gt;0,"P08"," ")</f>
        <v xml:space="preserve"> </v>
      </c>
      <c r="BP400" s="108" t="str">
        <f>IF(SUM(COUNTIFS('Planificación 2026-1'!F:F,"HUAURA",'Planificación 2026-1'!W:W,C400,'Planificación 2026-1'!H:H,"OB"))&gt;0,"P09"," ")</f>
        <v xml:space="preserve"> </v>
      </c>
      <c r="BQ400" s="108" t="str">
        <f>IF(SUM(COUNTIFS('Planificación 2026-1'!F:F,"HUAURA",'Planificación 2026-1'!W:W,C400,'Planificación 2026-1'!H:H,"MH"))&gt;0,"P31"," ")</f>
        <v xml:space="preserve"> </v>
      </c>
      <c r="BR400" s="108" t="str">
        <f>IF(SUM(COUNTIFS('Planificación 2026-1'!F:F,"HUAURA",'Planificación 2026-1'!W:W,C400,'Planificación 2026-1'!H:H,"IC"))&gt;0,"P32"," ")</f>
        <v xml:space="preserve"> </v>
      </c>
      <c r="BS400" s="108" t="str">
        <f>IF(SUM(COUNTIFS('Planificación 2026-1'!F:F,"HUAURA",'Planificación 2026-1'!W:W,C400,'Planificación 2026-1'!H:H,"AR"))&gt;0,"P34"," ")</f>
        <v xml:space="preserve"> </v>
      </c>
      <c r="BT400" s="108" t="str">
        <f>IF(SUM(COUNTIFS('Planificación 2026-1'!F:F,"HUAURA",'Planificación 2026-1'!W:W,C400,'Planificación 2026-1'!H:H,"T1"))&gt;0,"P35"," ")</f>
        <v xml:space="preserve"> </v>
      </c>
      <c r="BU400" s="108" t="str">
        <f>IF(SUM(COUNTIFS('Planificación 2026-1'!F:F,"HUAURA",'Planificación 2026-1'!W:W,C400,'Planificación 2026-1'!H:H,"T3"))&gt;0,"P36"," ")</f>
        <v xml:space="preserve"> </v>
      </c>
      <c r="BV400" s="108" t="str">
        <f>IF(SUM(COUNTIFS('Planificación 2026-1'!F:F,"HUAURA",'Planificación 2026-1'!W:W,C400,'Planificación 2026-1'!H:H,"T2"))&gt;0,"P37"," ")</f>
        <v xml:space="preserve"> </v>
      </c>
      <c r="BW400" s="108" t="str">
        <f>IF(SUM(COUNTIFS('Planificación 2026-1'!F:F,"HUAURA",'Planificación 2026-1'!W:W,C400,'Planificación 2026-1'!H:H,"AE"))&gt;0,"P38"," ")</f>
        <v xml:space="preserve"> </v>
      </c>
      <c r="BX400" s="108" t="str">
        <f>IF(SUM(COUNTIFS('Planificación 2026-1'!F:F,"HUAURA",'Planificación 2026-1'!W:W,C400,'Planificación 2026-1'!H:H,"T4"))&gt;0,"P55"," ")</f>
        <v xml:space="preserve"> </v>
      </c>
      <c r="BY400" s="109">
        <f>SUMIFS('Planificación 2026-1'!R:R,'Planificación 2026-1'!W:W,C400,'Planificación 2026-1'!H:H,"AF",'Planificación 2026-1'!I:I,"&gt;2")</f>
        <v>0</v>
      </c>
      <c r="BZ400" s="109">
        <f>SUMIFS('Planificación 2026-1'!R:R,'Planificación 2026-1'!W:W,C400,'Planificación 2026-1'!H:H,"EN",'Planificación 2026-1'!I:I,"&gt;2")</f>
        <v>0</v>
      </c>
      <c r="CA400" s="109">
        <f>SUMIFS('Planificación 2026-1'!R:R,'Planificación 2026-1'!W:W,C400,'Planificación 2026-1'!H:H,"IS",'Planificación 2026-1'!I:I,"&gt;2")</f>
        <v>0</v>
      </c>
      <c r="CB400" s="109">
        <f>SUMIFS('Planificación 2026-1'!R:R,'Planificación 2026-1'!W:W,C400,'Planificación 2026-1'!H:H,"PS",'Planificación 2026-1'!I:I,"&gt;2")</f>
        <v>0</v>
      </c>
      <c r="CC400" s="109">
        <f>SUMIFS('Planificación 2026-1'!R:R,'Planificación 2026-1'!W:W,C400,'Planificación 2026-1'!H:H,"IN",'Planificación 2026-1'!I:I,"&gt;2")</f>
        <v>0</v>
      </c>
      <c r="CD400" s="109">
        <f>SUMIFS('Planificación 2026-1'!R:R,'Planificación 2026-1'!W:W,C400,'Planificación 2026-1'!H:H,"CA",'Planificación 2026-1'!I:I,"&gt;2")</f>
        <v>0</v>
      </c>
      <c r="CE400" s="109">
        <f>SUMIFS('Planificación 2026-1'!R:R,'Planificación 2026-1'!W:W,C400,'Planificación 2026-1'!H:H,"DE",'Planificación 2026-1'!I:I,"&gt;2")</f>
        <v>8</v>
      </c>
      <c r="CF400" s="109">
        <f>SUMIFS('Planificación 2026-1'!R:R,'Planificación 2026-1'!W:W,C400,'Planificación 2026-1'!H:H,"OB",'Planificación 2026-1'!I:I,"&gt;2")</f>
        <v>0</v>
      </c>
      <c r="CG400" s="109">
        <f>SUMIFS('Planificación 2026-1'!R:R,'Planificación 2026-1'!W:W,C400,'Planificación 2026-1'!H:H,"MH",'Planificación 2026-1'!I:I,"&gt;2")</f>
        <v>0</v>
      </c>
      <c r="CH400" s="109">
        <f>SUMIFS('Planificación 2026-1'!R:R,'Planificación 2026-1'!W:W,C400,'Planificación 2026-1'!H:H,"IC",'Planificación 2026-1'!I:I,"&gt;2")</f>
        <v>0</v>
      </c>
      <c r="CI400" s="109">
        <f>SUMIFS('Planificación 2026-1'!R:R,'Planificación 2026-1'!W:W,C400,'Planificación 2026-1'!H:H,"AR",'Planificación 2026-1'!I:I,"&gt;2")</f>
        <v>0</v>
      </c>
      <c r="CJ400" s="109">
        <f>SUMIFS('Planificación 2026-1'!R:R,'Planificación 2026-1'!W:W,C400,'Planificación 2026-1'!H:H,"T1",'Planificación 2026-1'!I:I,"&gt;2")</f>
        <v>0</v>
      </c>
      <c r="CK400" s="109">
        <f>SUMIFS('Planificación 2026-1'!R:R,'Planificación 2026-1'!W:W,C400,'Planificación 2026-1'!H:H,"T3",'Planificación 2026-1'!I:I,"&gt;2")</f>
        <v>0</v>
      </c>
      <c r="CL400" s="109">
        <f>SUMIFS('Planificación 2026-1'!R:R,'Planificación 2026-1'!W:W,C400,'Planificación 2026-1'!H:H,"T2",'Planificación 2026-1'!I:I,"&gt;2")</f>
        <v>0</v>
      </c>
      <c r="CM400" s="109">
        <f>SUMIFS('Planificación 2026-1'!R:R,'Planificación 2026-1'!W:W,C400,'Planificación 2026-1'!H:H,"AE",'Planificación 2026-1'!I:I,"&gt;2")</f>
        <v>0</v>
      </c>
      <c r="CN400" s="109">
        <f>SUMIFS('Planificación 2026-1'!R:R,'Planificación 2026-1'!W:W,C400,'Planificación 2026-1'!H:H,"T4",'Planificación 2026-1'!I:I,"&gt;2")</f>
        <v>0</v>
      </c>
      <c r="CO400" s="109">
        <f>SUMIFS('Planificación 2026-1'!R:R,'Planificación 2026-1'!W:W,C400,'Planificación 2026-1'!H:H,"AF",'Planificación 2026-1'!I:I,"&lt;3")</f>
        <v>0</v>
      </c>
      <c r="CP400" s="109">
        <f>SUMIFS('Planificación 2026-1'!R:R,'Planificación 2026-1'!W:W,C400,'Planificación 2026-1'!H:H,"EN",'Planificación 2026-1'!I:I,"&lt;3")</f>
        <v>0</v>
      </c>
      <c r="CQ400" s="109">
        <f>SUMIFS('Planificación 2026-1'!R:R,'Planificación 2026-1'!W:W,C400,'Planificación 2026-1'!H:H,"IS",'Planificación 2026-1'!I:I,"&lt;3")</f>
        <v>0</v>
      </c>
      <c r="CR400" s="109">
        <f>SUMIFS('Planificación 2026-1'!R:R,'Planificación 2026-1'!W:W,C400,'Planificación 2026-1'!H:H,"PS",'Planificación 2026-1'!I:I,"&lt;3")</f>
        <v>0</v>
      </c>
      <c r="CS400" s="109">
        <f>SUMIFS('Planificación 2026-1'!R:R,'Planificación 2026-1'!W:W,C400,'Planificación 2026-1'!H:H,"IN",'Planificación 2026-1'!I:I,"&lt;3")</f>
        <v>0</v>
      </c>
      <c r="CT400" s="109">
        <f>SUMIFS('Planificación 2026-1'!R:R,'Planificación 2026-1'!W:W,C400,'Planificación 2026-1'!H:H,"CA",'Planificación 2026-1'!I:I,"&lt;3")</f>
        <v>0</v>
      </c>
      <c r="CU400" s="109">
        <f>SUMIFS('Planificación 2026-1'!R:R,'Planificación 2026-1'!W:W,C400,'Planificación 2026-1'!H:H,"DE",'Planificación 2026-1'!I:I,"&lt;3")</f>
        <v>0</v>
      </c>
      <c r="CV400" s="109">
        <f>SUMIFS('Planificación 2026-1'!R:R,'Planificación 2026-1'!W:W,C400,'Planificación 2026-1'!H:H,"OB",'Planificación 2026-1'!I:I,"&lt;3")</f>
        <v>0</v>
      </c>
      <c r="CW400" s="109">
        <f>SUMIFS('Planificación 2026-1'!R:R,'Planificación 2026-1'!W:W,C400,'Planificación 2026-1'!H:H,"MH",'Planificación 2026-1'!I:I,"&lt;3")</f>
        <v>0</v>
      </c>
      <c r="CX400" s="109">
        <f>SUMIFS('Planificación 2026-1'!R:R,'Planificación 2026-1'!W:W,C400,'Planificación 2026-1'!H:H,"IC",'Planificación 2026-1'!I:I,"&lt;3")</f>
        <v>0</v>
      </c>
      <c r="CY400" s="109">
        <f>SUMIFS('Planificación 2026-1'!R:R,'Planificación 2026-1'!W:W,C400,'Planificación 2026-1'!H:H,"AR",'Planificación 2026-1'!I:I,"&lt;3")</f>
        <v>0</v>
      </c>
      <c r="CZ400" s="109">
        <f>SUMIFS('Planificación 2026-1'!R:R,'Planificación 2026-1'!W:W,C400,'Planificación 2026-1'!H:H,"T1",'Planificación 2026-1'!I:I,"&lt;3")</f>
        <v>0</v>
      </c>
      <c r="DA400" s="109">
        <f>SUMIFS('Planificación 2026-1'!R:R,'Planificación 2026-1'!W:W,C400,'Planificación 2026-1'!H:H,"T3",'Planificación 2026-1'!I:I,"&lt;3")</f>
        <v>0</v>
      </c>
      <c r="DB400" s="109">
        <f>SUMIFS('Planificación 2026-1'!R:R,'Planificación 2026-1'!W:W,C400,'Planificación 2026-1'!H:H,"T2",'Planificación 2026-1'!I:I,"&lt;3")</f>
        <v>0</v>
      </c>
      <c r="DC400" s="109">
        <f>SUMIFS('Planificación 2026-1'!R:R,'Planificación 2026-1'!W:W,C400,'Planificación 2026-1'!H:H,"AE",'Planificación 2026-1'!I:I,"&lt;3")</f>
        <v>0</v>
      </c>
      <c r="DD400" s="109">
        <f>SUMIFS('Planificación 2026-1'!R:R,'Planificación 2026-1'!W:W,C400,'Planificación 2026-1'!H:H,"T4",'Planificación 2026-1'!I:I,"&lt;3")</f>
        <v>0</v>
      </c>
      <c r="DE400" s="108" t="str">
        <f t="shared" si="63"/>
        <v/>
      </c>
      <c r="DF400" s="41">
        <f>IF(C400="","",SUMIFS('Planificación 2026-1'!R:R,'Planificación 2026-1'!W:W,C400,'Planificación 2026-1'!F:F,"PRINCIPAL",'Planificación 2026-1'!X:X,"VIRTUAL"))</f>
        <v>0</v>
      </c>
      <c r="DG400" s="41">
        <f>IF(C400="","",SUMIFS('Planificación 2026-1'!R:R,'Planificación 2026-1'!W:W,C400,'Planificación 2026-1'!F:F,"PRINCIPAL",'Planificación 2026-1'!X:X,"PRESENCIAL"))</f>
        <v>0</v>
      </c>
      <c r="DH400" s="41">
        <f>IF(C400="","",SUMIFS('Planificación 2026-1'!R:R,'Planificación 2026-1'!W:W,C400,'Planificación 2026-1'!F:F,"PRINCIPAL",'Planificación 2026-1'!X:X,"HIBRIDO PRESENCIAL"))</f>
        <v>0</v>
      </c>
      <c r="DI400" s="108" t="str">
        <f t="shared" si="64"/>
        <v>P08</v>
      </c>
      <c r="DJ400" s="108">
        <f>IF(C400="","",SUMIFS('Planificación 2026-1'!R:R,'Planificación 2026-1'!W:W,C400,'Planificación 2026-1'!F:F,"FILIAL",'Planificación 2026-1'!X:X,"VIRTUAL"))</f>
        <v>4</v>
      </c>
      <c r="DK400" s="110">
        <f>IF(C400="","",SUMIFS('Planificación 2026-1'!R:R,'Planificación 2026-1'!W:W,C400,'Planificación 2026-1'!F:F,"FILIAL",'Planificación 2026-1'!X:X,"PRESENCIAL"))</f>
        <v>4</v>
      </c>
      <c r="DL400" s="61">
        <f>IF(C400="","",SUMIFS('Planificación 2026-1'!R:R,'Planificación 2026-1'!W:W,C400,'Planificación 2026-1'!F:F,"FILIAL",'Planificación 2026-1'!X:X,"HIBRIDO PRESENCIAL"))</f>
        <v>0</v>
      </c>
      <c r="DM400" s="111" t="str">
        <f t="shared" si="65"/>
        <v/>
      </c>
      <c r="DN400" s="108">
        <f>IF(C400="","",SUMIFS('Planificación 2026-1'!R:R,'Planificación 2026-1'!W:W,C400,'Planificación 2026-1'!F:F,"SUNAMPE",'Planificación 2026-1'!X:X,"VIRTUAL"))</f>
        <v>0</v>
      </c>
      <c r="DO400" s="61">
        <f>IF(C400="","",SUMIFS('Planificación 2026-1'!R:R,'Planificación 2026-1'!W:W,C400,'Planificación 2026-1'!F:F,"SUNAMPE",'Planificación 2026-1'!X:X,"PRESENCIAL"))</f>
        <v>0</v>
      </c>
      <c r="DP400" s="111" t="str">
        <f t="shared" si="66"/>
        <v/>
      </c>
      <c r="DQ400" s="108">
        <f>IF(C400="","",SUMIFS('Planificación 2026-1'!R:R,'Planificación 2026-1'!W:W,C400,'Planificación 2026-1'!F:F,"HUAURA",'Planificación 2026-1'!X:X,"VIRTUAL"))</f>
        <v>0</v>
      </c>
      <c r="DR400" s="61">
        <f>IF(C400="","",SUMIFS('Planificación 2026-1'!R:R,'Planificación 2026-1'!W:W,C400,'Planificación 2026-1'!F:F,"HUAURA",'Planificación 2026-1'!X:X,"PRESENCIAL"))</f>
        <v>0</v>
      </c>
      <c r="DS400" s="76">
        <f>SUMIFS('Planificación 2026-1'!R:R,'Planificación 2026-1'!W:W,C400,'Planificación 2026-1'!F:F,"PRINCIPAL",'Planificación 2026-1'!X:X,"VIRTUAL",'Planificación 2026-1'!I:I,"&gt;2")</f>
        <v>0</v>
      </c>
      <c r="DT400" s="76">
        <f>SUMIFS('Planificación 2026-1'!R:R,'Planificación 2026-1'!W:W,C400,'Planificación 2026-1'!F:F,"PRINCIPAL",'Planificación 2026-1'!X:X,"&lt;&gt;VIRTUAL",'Planificación 2026-1'!I:I,"&gt;2")</f>
        <v>0</v>
      </c>
      <c r="DU400" s="76">
        <f>SUMIFS('Planificación 2026-1'!R:R,'Planificación 2026-1'!W:W,C400,'Planificación 2026-1'!F:F,"SUNAMPE",'Planificación 2026-1'!X:X,"VIRTUAL",'Planificación 2026-1'!I:I,"&gt;2")</f>
        <v>0</v>
      </c>
      <c r="DV400" s="76">
        <f>SUMIFS('Planificación 2026-1'!R:R,'Planificación 2026-1'!W:W,C400,'Planificación 2026-1'!F:F,"SUNAMPE",'Planificación 2026-1'!X:X,"&lt;&gt;VIRTUAL",'Planificación 2026-1'!I:I,"&gt;2")</f>
        <v>0</v>
      </c>
      <c r="DW400" s="76">
        <f>SUMIFS('Planificación 2026-1'!R:R,'Planificación 2026-1'!W:W,C400,'Planificación 2026-1'!F:F,"FILIAL",'Planificación 2026-1'!X:X,"VIRTUAL",'Planificación 2026-1'!I:I,"&gt;2")</f>
        <v>4</v>
      </c>
      <c r="DX400" s="76">
        <f>SUMIFS('Planificación 2026-1'!R:R,'Planificación 2026-1'!W:W,C400,'Planificación 2026-1'!F:F,"FILIAL",'Planificación 2026-1'!X:X,"&lt;&gt;VIRTUAL",'Planificación 2026-1'!I:I,"&gt;2")</f>
        <v>4</v>
      </c>
      <c r="DY400" s="76">
        <f>SUMIFS('Planificación 2026-1'!R:R,'Planificación 2026-1'!W:W,C400,'Planificación 2026-1'!F:F,"PORUMA",'Planificación 2026-1'!X:X,"VIRTUAL",'Planificación 2026-1'!I:I,"&gt;2")</f>
        <v>0</v>
      </c>
      <c r="DZ400" s="76">
        <f>SUMIFS('Planificación 2026-1'!R:R,'Planificación 2026-1'!W:W,C400,'Planificación 2026-1'!F:F,"PORUMA",'Planificación 2026-1'!X:X,"&lt;&gt;VIRTUAL",'Planificación 2026-1'!I:I,"&gt;2")</f>
        <v>0</v>
      </c>
      <c r="EA400" s="76">
        <f>SUMIFS('Planificación 2026-1'!R:R,'Planificación 2026-1'!W:W,C400,'Planificación 2026-1'!F:F,"HUAURA",'Planificación 2026-1'!X:X,"VIRTUAL",'Planificación 2026-1'!I:I,"&gt;2")</f>
        <v>0</v>
      </c>
      <c r="EB400" s="76">
        <f>SUMIFS('Planificación 2026-1'!R:R,'Planificación 2026-1'!W:W,C400,'Planificación 2026-1'!F:F,"HUAURA",'Planificación 2026-1'!X:X,"&lt;&gt;VIRTUAL",'Planificación 2026-1'!I:I,"&gt;2")</f>
        <v>0</v>
      </c>
      <c r="EC400" s="76">
        <f>SUMIFS('Planificación 2026-1'!R:R,'Planificación 2026-1'!W:W,C400,'Planificación 2026-1'!F:F,"PRINCIPAL",'Planificación 2026-1'!X:X,"VIRTUAL",'Planificación 2026-1'!I:I,"&lt;3")</f>
        <v>0</v>
      </c>
      <c r="ED400" s="76">
        <f>SUMIFS('Planificación 2026-1'!R:R,'Planificación 2026-1'!W:W,C400,'Planificación 2026-1'!F:F,"PRINCIPAL",'Planificación 2026-1'!X:X,"&lt;&gt;VIRTUAL",'Planificación 2026-1'!I:I,"&lt;3")</f>
        <v>0</v>
      </c>
      <c r="EE400" s="76">
        <f>SUMIFS('Planificación 2026-1'!R:R,'Planificación 2026-1'!W:W,C400,'Planificación 2026-1'!F:F,"SUNAMPE",'Planificación 2026-1'!X:X,"VIRTUAL",'Planificación 2026-1'!I:I,"&lt;3")</f>
        <v>0</v>
      </c>
      <c r="EF400" s="76">
        <f>SUMIFS('Planificación 2026-1'!R:R,'Planificación 2026-1'!W:W,C400,'Planificación 2026-1'!F:F,"SUNAMPE",'Planificación 2026-1'!X:X,"&lt;&gt;VIRTUAL",'Planificación 2026-1'!I:I,"&lt;3")</f>
        <v>0</v>
      </c>
      <c r="EG400" s="76">
        <f>SUMIFS('Planificación 2026-1'!R:R,'Planificación 2026-1'!W:W,C400,'Planificación 2026-1'!F:F,"FILIAL",'Planificación 2026-1'!X:X,"VIRTUAL",'Planificación 2026-1'!I:I,"&lt;3")</f>
        <v>0</v>
      </c>
      <c r="EH400" s="76">
        <f>SUMIFS('Planificación 2026-1'!R:R,'Planificación 2026-1'!W:W,C400,'Planificación 2026-1'!F:F,"FILIAL",'Planificación 2026-1'!X:X,"&lt;&gt;VIRTUAL",'Planificación 2026-1'!I:I,"&lt;3")</f>
        <v>0</v>
      </c>
      <c r="EI400" s="76">
        <f>SUMIFS('Planificación 2026-1'!R:R,'Planificación 2026-1'!W:W,C400,'Planificación 2026-1'!F:F,"PORUMA",'Planificación 2026-1'!X:X,"VIRTUAL",'Planificación 2026-1'!I:I,"&lt;3")</f>
        <v>0</v>
      </c>
      <c r="EJ400" s="76">
        <f>SUMIFS('Planificación 2026-1'!R:R,'Planificación 2026-1'!W:W,C400,'Planificación 2026-1'!F:F,"PORUMA",'Planificación 2026-1'!X:X,"&lt;&gt;VIRTUAL",'Planificación 2026-1'!I:I,"&lt;3")</f>
        <v>0</v>
      </c>
      <c r="EK400" s="76">
        <f>SUMIFS('Planificación 2026-1'!R:R,'Planificación 2026-1'!W:W,C400,'Planificación 2026-1'!F:F,"HUAURA",'Planificación 2026-1'!X:X,"VIRTUAL",'Planificación 2026-1'!I:I,"&lt;3")</f>
        <v>0</v>
      </c>
      <c r="EL400" s="76">
        <f>SUMIFS('Planificación 2026-1'!R:R,'Planificación 2026-1'!W:W,C400,'Planificación 2026-1'!F:F,"HUAURA",'Planificación 2026-1'!X:X,"&lt;&gt;VIRTUAL",'Planificación 2026-1'!I:I,"&lt;3")</f>
        <v>0</v>
      </c>
      <c r="EM400" s="76"/>
      <c r="EN400" s="76">
        <f t="shared" si="59"/>
        <v>4</v>
      </c>
      <c r="EO400" s="76">
        <f t="shared" si="60"/>
        <v>4</v>
      </c>
      <c r="EP400" s="76" t="b">
        <f t="shared" si="61"/>
        <v>1</v>
      </c>
      <c r="EQ400" s="76" t="str">
        <f t="shared" si="62"/>
        <v>FILIAL-HUAURA</v>
      </c>
      <c r="ER400" s="76" t="str">
        <f t="shared" si="67"/>
        <v>AMBOS</v>
      </c>
    </row>
    <row r="401" spans="1:148" hidden="1">
      <c r="A401" s="83"/>
      <c r="B401" s="119">
        <v>398</v>
      </c>
      <c r="C401" s="115" t="s">
        <v>574</v>
      </c>
      <c r="D401" s="112">
        <f>SUMIF('Planificación 2026-1'!W:W,C401,'Planificación 2026-1'!R:R)</f>
        <v>9</v>
      </c>
      <c r="E401" s="114" t="s">
        <v>170</v>
      </c>
      <c r="F401" s="115" t="s">
        <v>171</v>
      </c>
      <c r="G401" s="115" t="s">
        <v>153</v>
      </c>
      <c r="H401" s="115" t="s">
        <v>125</v>
      </c>
      <c r="I401" s="107" t="str">
        <f>IF(SUM(COUNTIFS('Planificación 2026-1'!F:F,"PRINCIPAL",'Planificación 2026-1'!W:W,C401,'Planificación 2026-1'!H:H,"AF"))&gt;0,"P01"," ")</f>
        <v xml:space="preserve"> </v>
      </c>
      <c r="J401" s="108" t="str">
        <f>IF(SUM(COUNTIFS('Planificación 2026-1'!F:F,"PRINCIPAL",'Planificación 2026-1'!W:W,C401,'Planificación 2026-1'!H:H,"EN"))&gt;0,"P02"," ")</f>
        <v xml:space="preserve"> </v>
      </c>
      <c r="K401" s="108" t="str">
        <f>IF(SUM(COUNTIFS('Planificación 2026-1'!F:F,"PRINCIPAL",'Planificación 2026-1'!W:W,C401,'Planificación 2026-1'!H:H,"IS"))&gt;0,"P03"," ")</f>
        <v xml:space="preserve"> </v>
      </c>
      <c r="L401" s="108" t="str">
        <f>IF(SUM(COUNTIFS('Planificación 2026-1'!F:F,"PRINCIPAL",'Planificación 2026-1'!W:W,C401,'Planificación 2026-1'!H:H,"PS"))&gt;0,"P04"," ")</f>
        <v xml:space="preserve"> </v>
      </c>
      <c r="M401" s="108"/>
      <c r="N401" s="108" t="str">
        <f>IF(SUM(COUNTIFS('Planificación 2026-1'!F:F,"PRINCIPAL",'Planificación 2026-1'!W:W,C401,'Planificación 2026-1'!H:H,"IN"))&gt;0,"P06"," ")</f>
        <v>P06</v>
      </c>
      <c r="O401" s="108" t="str">
        <f>IF(SUM(COUNTIFS('Planificación 2026-1'!F:F,"PRINCIPAL",'Planificación 2026-1'!W:W,C401,'Planificación 2026-1'!H:H,"CA"))&gt;0,"P07"," ")</f>
        <v xml:space="preserve"> </v>
      </c>
      <c r="P401" s="108" t="str">
        <f>IF(SUM(COUNTIFS('Planificación 2026-1'!F:F,"PRINCIPAL",'Planificación 2026-1'!W:W,C401,'Planificación 2026-1'!H:H,"DE"))&gt;0,"P08"," ")</f>
        <v xml:space="preserve"> </v>
      </c>
      <c r="Q401" s="108" t="str">
        <f>IF(SUM(COUNTIFS('Planificación 2026-1'!F:F,"PRINCIPAL",'Planificación 2026-1'!W:W,C401,'Planificación 2026-1'!H:H,"OB"))&gt;0,"P09"," ")</f>
        <v xml:space="preserve"> </v>
      </c>
      <c r="R401" s="108" t="str">
        <f>IF(SUM(COUNTIFS('Planificación 2026-1'!F:F,"PRINCIPAL",'Planificación 2026-1'!W:W,C401,'Planificación 2026-1'!H:H,"MH"))&gt;0,"P31"," ")</f>
        <v xml:space="preserve"> </v>
      </c>
      <c r="S401" s="108" t="str">
        <f>IF(SUM(COUNTIFS('Planificación 2026-1'!F:F,"PRINCIPAL",'Planificación 2026-1'!W:W,C401,'Planificación 2026-1'!H:H,"IC"))&gt;0,"P32"," ")</f>
        <v xml:space="preserve"> </v>
      </c>
      <c r="T401" s="108" t="str">
        <f>IF(SUM(COUNTIFS('Planificación 2026-1'!F:F,"PRINCIPAL",'Planificación 2026-1'!W:W,C401,'Planificación 2026-1'!H:H,"AR"))&gt;0,"P34"," ")</f>
        <v xml:space="preserve"> </v>
      </c>
      <c r="U401" s="108" t="str">
        <f>IF(SUM(COUNTIFS('Planificación 2026-1'!F:F,"PRINCIPAL",'Planificación 2026-1'!W:W,C401,'Planificación 2026-1'!H:H,"T1"))&gt;0,"P35"," ")</f>
        <v xml:space="preserve"> </v>
      </c>
      <c r="V401" s="108" t="str">
        <f>IF(SUM(COUNTIFS('Planificación 2026-1'!F:F,"PRINCIPAL",'Planificación 2026-1'!W:W,C401,'Planificación 2026-1'!H:H,"T3"))&gt;0,"P36"," ")</f>
        <v xml:space="preserve"> </v>
      </c>
      <c r="W401" s="108" t="str">
        <f>IF(SUM(COUNTIFS('Planificación 2026-1'!F:F,"PRINCIPAL",'Planificación 2026-1'!W:W,C401,'Planificación 2026-1'!H:H,"T2"))&gt;0,"P37"," ")</f>
        <v xml:space="preserve"> </v>
      </c>
      <c r="X401" s="108" t="str">
        <f>IF(SUM(COUNTIFS('Planificación 2026-1'!F:F,"PRINCIPAL",'Planificación 2026-1'!W:W,C401,'Planificación 2026-1'!H:H,"AE"))&gt;0,"P38"," ")</f>
        <v xml:space="preserve"> </v>
      </c>
      <c r="Y401" s="108" t="str">
        <f>IF(SUM(COUNTIFS('Planificación 2026-1'!F:F,"PRINCIPAL",'Planificación 2026-1'!W:W,C401,'Planificación 2026-1'!H:H,"T4"))&gt;0,"P55"," ")</f>
        <v xml:space="preserve"> </v>
      </c>
      <c r="Z401" s="108" t="str">
        <f>IF(SUM(COUNTIFS('Planificación 2026-1'!F:F,"FILIAL",'Planificación 2026-1'!W:W,C401,'Planificación 2026-1'!H:H,"AF"))&gt;0," P01"," ")</f>
        <v xml:space="preserve"> </v>
      </c>
      <c r="AA401" s="108" t="str">
        <f>IF(SUM(COUNTIFS('Planificación 2026-1'!F:F,"FILIAL",'Planificación 2026-1'!W:W,C401,'Planificación 2026-1'!H:H,"EN"))&gt;0,"P02"," ")</f>
        <v xml:space="preserve"> </v>
      </c>
      <c r="AB401" s="108" t="str">
        <f>IF(SUM(COUNTIFS('Planificación 2026-1'!F:F,"FILIAL",'Planificación 2026-1'!W:W,C401,'Planificación 2026-1'!H:H,"IS"))&gt;0,"P03"," ")</f>
        <v xml:space="preserve"> </v>
      </c>
      <c r="AC401" s="108" t="str">
        <f>IF(SUM(COUNTIFS('Planificación 2026-1'!F:F,"FILIAL",'Planificación 2026-1'!W:W,C401,'Planificación 2026-1'!H:H,"PS"))&gt;0,"P04"," ")</f>
        <v xml:space="preserve"> </v>
      </c>
      <c r="AD401" s="108"/>
      <c r="AE401" s="108" t="str">
        <f>IF(SUM(COUNTIFS('Planificación 2026-1'!F:F,"FILIAL",'Planificación 2026-1'!W:W,C401,'Planificación 2026-1'!H:H,"IN"))&gt;0,"P06"," ")</f>
        <v xml:space="preserve"> </v>
      </c>
      <c r="AF401" s="108" t="str">
        <f>IF(SUM(COUNTIFS('Planificación 2026-1'!F:F,"FILIAL",'Planificación 2026-1'!W:W,C401,'Planificación 2026-1'!H:H,"CA"))&gt;0,"P07"," ")</f>
        <v xml:space="preserve"> </v>
      </c>
      <c r="AG401" s="108" t="str">
        <f>IF(SUM(COUNTIFS('Planificación 2026-1'!F:F,"FILIAL",'Planificación 2026-1'!W:W,C401,'Planificación 2026-1'!H:H,"DE"))&gt;0,"P08"," ")</f>
        <v xml:space="preserve"> </v>
      </c>
      <c r="AH401" s="108" t="str">
        <f>IF(SUM(COUNTIFS('Planificación 2026-1'!F:F,"FILIAL",'Planificación 2026-1'!W:W,C401,'Planificación 2026-1'!H:H,"OB"))&gt;0,"P09"," ")</f>
        <v xml:space="preserve"> </v>
      </c>
      <c r="AI401" s="108" t="str">
        <f>IF(SUM(COUNTIFS('Planificación 2026-1'!F:F,"FILIAL",'Planificación 2026-1'!W:W,C401,'Planificación 2026-1'!H:H,"MH"))&gt;0,"P31"," ")</f>
        <v xml:space="preserve"> </v>
      </c>
      <c r="AJ401" s="108" t="str">
        <f>IF(SUM(COUNTIFS('Planificación 2026-1'!F:F,"FILIAL",'Planificación 2026-1'!W:W,C401,'Planificación 2026-1'!H:H,"IC"))&gt;0,"P32"," ")</f>
        <v xml:space="preserve"> </v>
      </c>
      <c r="AK401" s="108" t="str">
        <f>IF(SUM(COUNTIFS('Planificación 2026-1'!F:F,"FILIAL",'Planificación 2026-1'!W:W,C401,'Planificación 2026-1'!H:H,"AR"))&gt;0,"P34"," ")</f>
        <v xml:space="preserve"> </v>
      </c>
      <c r="AL401" s="108" t="str">
        <f>IF(SUM(COUNTIFS('Planificación 2026-1'!F:F,"FILIAL",'Planificación 2026-1'!W:W,C401,'Planificación 2026-1'!H:H,"T1"))&gt;0,"P35"," ")</f>
        <v xml:space="preserve"> </v>
      </c>
      <c r="AM401" s="108" t="str">
        <f>IF(SUM(COUNTIFS('Planificación 2026-1'!F:F,"FILIAL",'Planificación 2026-1'!W:W,C401,'Planificación 2026-1'!H:H,"T3"))&gt;0,"P36"," ")</f>
        <v xml:space="preserve"> </v>
      </c>
      <c r="AN401" s="108" t="str">
        <f>IF(SUM(COUNTIFS('Planificación 2026-1'!F:F,"FILIAL",'Planificación 2026-1'!W:W,C401,'Planificación 2026-1'!H:H,"T2"))&gt;0,"P37"," ")</f>
        <v xml:space="preserve"> </v>
      </c>
      <c r="AO401" s="108" t="str">
        <f>IF(SUM(COUNTIFS('Planificación 2026-1'!F:F,"FILIAL",'Planificación 2026-1'!W:W,C401,'Planificación 2026-1'!H:H,"AE"))&gt;0,"P38"," ")</f>
        <v xml:space="preserve"> </v>
      </c>
      <c r="AP401" s="108" t="str">
        <f>IF(SUM(COUNTIFS('Planificación 2026-1'!F:F,"FILIAL",'Planificación 2026-1'!W:W,C401,'Planificación 2026-1'!H:H,"T4"))&gt;0,"P55"," ")</f>
        <v xml:space="preserve"> </v>
      </c>
      <c r="AQ401" s="108" t="str">
        <f>IF(SUM(COUNTIFS('Planificación 2026-1'!F:F,"SUNAMPE",'Planificación 2026-1'!W:W,C401,'Planificación 2026-1'!H:H,"AF"))&gt;0," P01"," ")</f>
        <v xml:space="preserve"> </v>
      </c>
      <c r="AR401" s="108" t="str">
        <f>IF(SUM(COUNTIFS('Planificación 2026-1'!F:F,"SUNAMPE",'Planificación 2026-1'!W:W,C401,'Planificación 2026-1'!H:H,"EN"))&gt;0,"P02"," ")</f>
        <v xml:space="preserve"> </v>
      </c>
      <c r="AS401" s="108" t="str">
        <f>IF(SUM(COUNTIFS('Planificación 2026-1'!F:F,"SUNAMPE",'Planificación 2026-1'!W:W,C401,'Planificación 2026-1'!H:H,"IS"))&gt;0,"P03"," ")</f>
        <v xml:space="preserve"> </v>
      </c>
      <c r="AT401" s="108" t="str">
        <f>IF(SUM(COUNTIFS('Planificación 2026-1'!F:F,"SUNAMPE",'Planificación 2026-1'!W:W,C401,'Planificación 2026-1'!H:H,"PS"))&gt;0,"P04"," ")</f>
        <v xml:space="preserve"> </v>
      </c>
      <c r="AU401" s="108"/>
      <c r="AV401" s="108" t="str">
        <f>IF(SUM(COUNTIFS('Planificación 2026-1'!F:F,"SUNAMPE",'Planificación 2026-1'!W:W,C401,'Planificación 2026-1'!H:H,"IN"))&gt;0,"P06"," ")</f>
        <v xml:space="preserve"> </v>
      </c>
      <c r="AW401" s="108" t="str">
        <f>IF(SUM(COUNTIFS('Planificación 2026-1'!F:F,"SUNAMPE",'Planificación 2026-1'!W:W,C401,'Planificación 2026-1'!H:H,"CA"))&gt;0,"P07"," ")</f>
        <v xml:space="preserve"> </v>
      </c>
      <c r="AX401" s="108" t="str">
        <f>IF(SUM(COUNTIFS('Planificación 2026-1'!F:F,"SUNAMPE",'Planificación 2026-1'!W:W,C401,'Planificación 2026-1'!H:H,"DE"))&gt;0,"P08"," ")</f>
        <v xml:space="preserve"> </v>
      </c>
      <c r="AY401" s="108" t="str">
        <f>IF(SUM(COUNTIFS('Planificación 2026-1'!F:F,"SUNAMPE",'Planificación 2026-1'!W:W,C401,'Planificación 2026-1'!H:H,"OB"))&gt;0,"P09"," ")</f>
        <v xml:space="preserve"> </v>
      </c>
      <c r="AZ401" s="108" t="str">
        <f>IF(SUM(COUNTIFS('Planificación 2026-1'!F:F,"SUNAMPE",'Planificación 2026-1'!W:W,C401,'Planificación 2026-1'!H:H,"MH"))&gt;0,"P31"," ")</f>
        <v xml:space="preserve"> </v>
      </c>
      <c r="BA401" s="108" t="str">
        <f>IF(SUM(COUNTIFS('Planificación 2026-1'!F:F,"SUNAMPE",'Planificación 2026-1'!W:W,C401,'Planificación 2026-1'!H:H,"IC"))&gt;0,"P32"," ")</f>
        <v xml:space="preserve"> </v>
      </c>
      <c r="BB401" s="108" t="str">
        <f>IF(SUM(COUNTIFS('Planificación 2026-1'!F:F,"SUNAMPE",'Planificación 2026-1'!W:W,C401,'Planificación 2026-1'!H:H,"AR"))&gt;0,"P34"," ")</f>
        <v xml:space="preserve"> </v>
      </c>
      <c r="BC401" s="108" t="str">
        <f>IF(SUM(COUNTIFS('Planificación 2026-1'!F:F,"SUNAMPE",'Planificación 2026-1'!W:W,C401,'Planificación 2026-1'!H:H,"T1"))&gt;0,"P35"," ")</f>
        <v xml:space="preserve"> </v>
      </c>
      <c r="BD401" s="108" t="str">
        <f>IF(SUM(COUNTIFS('Planificación 2026-1'!F:F,"SUNAMPE",'Planificación 2026-1'!W:W,C401,'Planificación 2026-1'!H:H,"T3"))&gt;0,"P36"," ")</f>
        <v xml:space="preserve"> </v>
      </c>
      <c r="BE401" s="108" t="str">
        <f>IF(SUM(COUNTIFS('Planificación 2026-1'!F:F,"SUNAMPE",'Planificación 2026-1'!W:W,C401,'Planificación 2026-1'!H:H,"T2"))&gt;0,"P37"," ")</f>
        <v xml:space="preserve"> </v>
      </c>
      <c r="BF401" s="108" t="str">
        <f>IF(SUM(COUNTIFS('Planificación 2026-1'!F:F,"SUNAMPE",'Planificación 2026-1'!W:W,C401,'Planificación 2026-1'!H:H,"AE"))&gt;0,"P38"," ")</f>
        <v xml:space="preserve"> </v>
      </c>
      <c r="BG401" s="108" t="str">
        <f>IF(SUM(COUNTIFS('Planificación 2026-1'!F:F,"SUNAMPE",'Planificación 2026-1'!W:W,C401,'Planificación 2026-1'!H:H,"T4"))&gt;0,"P55"," ")</f>
        <v xml:space="preserve"> </v>
      </c>
      <c r="BH401" s="108" t="str">
        <f>IF(SUM(COUNTIFS('Planificación 2026-1'!F:F,"HUAURA",'Planificación 2026-1'!W:W,C401,'Planificación 2026-1'!H:H,"AF"))&gt;0," P01"," ")</f>
        <v xml:space="preserve"> </v>
      </c>
      <c r="BI401" s="108" t="str">
        <f>IF(SUM(COUNTIFS('Planificación 2026-1'!F:F,"HUAURA",'Planificación 2026-1'!W:W,C401,'Planificación 2026-1'!H:H,"EN"))&gt;0,"P02"," ")</f>
        <v xml:space="preserve"> </v>
      </c>
      <c r="BJ401" s="108" t="str">
        <f>IF(SUM(COUNTIFS('Planificación 2026-1'!F:F,"HUAURA",'Planificación 2026-1'!W:W,C401,'Planificación 2026-1'!H:H,"IS"))&gt;0,"P03"," ")</f>
        <v xml:space="preserve"> </v>
      </c>
      <c r="BK401" s="108" t="str">
        <f>IF(SUM(COUNTIFS('Planificación 2026-1'!F:F,"HUAURA",'Planificación 2026-1'!W:W,C401,'Planificación 2026-1'!H:H,"PS"))&gt;0,"P04"," ")</f>
        <v xml:space="preserve"> </v>
      </c>
      <c r="BL401" s="108"/>
      <c r="BM401" s="108" t="str">
        <f>IF(SUM(COUNTIFS('Planificación 2026-1'!F:F,"HUAURA",'Planificación 2026-1'!W:W,C401,'Planificación 2026-1'!H:H,"IN"))&gt;0,"P06"," ")</f>
        <v xml:space="preserve"> </v>
      </c>
      <c r="BN401" s="108" t="str">
        <f>IF(SUM(COUNTIFS('Planificación 2026-1'!F:F,"HUAURA",'Planificación 2026-1'!W:W,C401,'Planificación 2026-1'!H:H,"CA"))&gt;0,"P07"," ")</f>
        <v xml:space="preserve"> </v>
      </c>
      <c r="BO401" s="108" t="str">
        <f>IF(SUM(COUNTIFS('Planificación 2026-1'!F:F,"HUAURA",'Planificación 2026-1'!W:W,C401,'Planificación 2026-1'!H:H,"DE"))&gt;0,"P08"," ")</f>
        <v xml:space="preserve"> </v>
      </c>
      <c r="BP401" s="108" t="str">
        <f>IF(SUM(COUNTIFS('Planificación 2026-1'!F:F,"HUAURA",'Planificación 2026-1'!W:W,C401,'Planificación 2026-1'!H:H,"OB"))&gt;0,"P09"," ")</f>
        <v xml:space="preserve"> </v>
      </c>
      <c r="BQ401" s="108" t="str">
        <f>IF(SUM(COUNTIFS('Planificación 2026-1'!F:F,"HUAURA",'Planificación 2026-1'!W:W,C401,'Planificación 2026-1'!H:H,"MH"))&gt;0,"P31"," ")</f>
        <v xml:space="preserve"> </v>
      </c>
      <c r="BR401" s="108" t="str">
        <f>IF(SUM(COUNTIFS('Planificación 2026-1'!F:F,"HUAURA",'Planificación 2026-1'!W:W,C401,'Planificación 2026-1'!H:H,"IC"))&gt;0,"P32"," ")</f>
        <v xml:space="preserve"> </v>
      </c>
      <c r="BS401" s="108" t="str">
        <f>IF(SUM(COUNTIFS('Planificación 2026-1'!F:F,"HUAURA",'Planificación 2026-1'!W:W,C401,'Planificación 2026-1'!H:H,"AR"))&gt;0,"P34"," ")</f>
        <v xml:space="preserve"> </v>
      </c>
      <c r="BT401" s="108" t="str">
        <f>IF(SUM(COUNTIFS('Planificación 2026-1'!F:F,"HUAURA",'Planificación 2026-1'!W:W,C401,'Planificación 2026-1'!H:H,"T1"))&gt;0,"P35"," ")</f>
        <v xml:space="preserve"> </v>
      </c>
      <c r="BU401" s="108" t="str">
        <f>IF(SUM(COUNTIFS('Planificación 2026-1'!F:F,"HUAURA",'Planificación 2026-1'!W:W,C401,'Planificación 2026-1'!H:H,"T3"))&gt;0,"P36"," ")</f>
        <v xml:space="preserve"> </v>
      </c>
      <c r="BV401" s="108" t="str">
        <f>IF(SUM(COUNTIFS('Planificación 2026-1'!F:F,"HUAURA",'Planificación 2026-1'!W:W,C401,'Planificación 2026-1'!H:H,"T2"))&gt;0,"P37"," ")</f>
        <v xml:space="preserve"> </v>
      </c>
      <c r="BW401" s="108" t="str">
        <f>IF(SUM(COUNTIFS('Planificación 2026-1'!F:F,"HUAURA",'Planificación 2026-1'!W:W,C401,'Planificación 2026-1'!H:H,"AE"))&gt;0,"P38"," ")</f>
        <v xml:space="preserve"> </v>
      </c>
      <c r="BX401" s="108" t="str">
        <f>IF(SUM(COUNTIFS('Planificación 2026-1'!F:F,"HUAURA",'Planificación 2026-1'!W:W,C401,'Planificación 2026-1'!H:H,"T4"))&gt;0,"P55"," ")</f>
        <v xml:space="preserve"> </v>
      </c>
      <c r="BY401" s="109">
        <f>SUMIFS('Planificación 2026-1'!R:R,'Planificación 2026-1'!W:W,C401,'Planificación 2026-1'!H:H,"AF",'Planificación 2026-1'!I:I,"&gt;2")</f>
        <v>0</v>
      </c>
      <c r="BZ401" s="109">
        <f>SUMIFS('Planificación 2026-1'!R:R,'Planificación 2026-1'!W:W,C401,'Planificación 2026-1'!H:H,"EN",'Planificación 2026-1'!I:I,"&gt;2")</f>
        <v>0</v>
      </c>
      <c r="CA401" s="109">
        <f>SUMIFS('Planificación 2026-1'!R:R,'Planificación 2026-1'!W:W,C401,'Planificación 2026-1'!H:H,"IS",'Planificación 2026-1'!I:I,"&gt;2")</f>
        <v>0</v>
      </c>
      <c r="CB401" s="109">
        <f>SUMIFS('Planificación 2026-1'!R:R,'Planificación 2026-1'!W:W,C401,'Planificación 2026-1'!H:H,"PS",'Planificación 2026-1'!I:I,"&gt;2")</f>
        <v>0</v>
      </c>
      <c r="CC401" s="109">
        <f>SUMIFS('Planificación 2026-1'!R:R,'Planificación 2026-1'!W:W,C401,'Planificación 2026-1'!H:H,"IN",'Planificación 2026-1'!I:I,"&gt;2")</f>
        <v>9</v>
      </c>
      <c r="CD401" s="109">
        <f>SUMIFS('Planificación 2026-1'!R:R,'Planificación 2026-1'!W:W,C401,'Planificación 2026-1'!H:H,"CA",'Planificación 2026-1'!I:I,"&gt;2")</f>
        <v>0</v>
      </c>
      <c r="CE401" s="109">
        <f>SUMIFS('Planificación 2026-1'!R:R,'Planificación 2026-1'!W:W,C401,'Planificación 2026-1'!H:H,"DE",'Planificación 2026-1'!I:I,"&gt;2")</f>
        <v>0</v>
      </c>
      <c r="CF401" s="109">
        <f>SUMIFS('Planificación 2026-1'!R:R,'Planificación 2026-1'!W:W,C401,'Planificación 2026-1'!H:H,"OB",'Planificación 2026-1'!I:I,"&gt;2")</f>
        <v>0</v>
      </c>
      <c r="CG401" s="109">
        <f>SUMIFS('Planificación 2026-1'!R:R,'Planificación 2026-1'!W:W,C401,'Planificación 2026-1'!H:H,"MH",'Planificación 2026-1'!I:I,"&gt;2")</f>
        <v>0</v>
      </c>
      <c r="CH401" s="109">
        <f>SUMIFS('Planificación 2026-1'!R:R,'Planificación 2026-1'!W:W,C401,'Planificación 2026-1'!H:H,"IC",'Planificación 2026-1'!I:I,"&gt;2")</f>
        <v>0</v>
      </c>
      <c r="CI401" s="109">
        <f>SUMIFS('Planificación 2026-1'!R:R,'Planificación 2026-1'!W:W,C401,'Planificación 2026-1'!H:H,"AR",'Planificación 2026-1'!I:I,"&gt;2")</f>
        <v>0</v>
      </c>
      <c r="CJ401" s="109">
        <f>SUMIFS('Planificación 2026-1'!R:R,'Planificación 2026-1'!W:W,C401,'Planificación 2026-1'!H:H,"T1",'Planificación 2026-1'!I:I,"&gt;2")</f>
        <v>0</v>
      </c>
      <c r="CK401" s="109">
        <f>SUMIFS('Planificación 2026-1'!R:R,'Planificación 2026-1'!W:W,C401,'Planificación 2026-1'!H:H,"T3",'Planificación 2026-1'!I:I,"&gt;2")</f>
        <v>0</v>
      </c>
      <c r="CL401" s="109">
        <f>SUMIFS('Planificación 2026-1'!R:R,'Planificación 2026-1'!W:W,C401,'Planificación 2026-1'!H:H,"T2",'Planificación 2026-1'!I:I,"&gt;2")</f>
        <v>0</v>
      </c>
      <c r="CM401" s="109">
        <f>SUMIFS('Planificación 2026-1'!R:R,'Planificación 2026-1'!W:W,C401,'Planificación 2026-1'!H:H,"AE",'Planificación 2026-1'!I:I,"&gt;2")</f>
        <v>0</v>
      </c>
      <c r="CN401" s="109">
        <f>SUMIFS('Planificación 2026-1'!R:R,'Planificación 2026-1'!W:W,C401,'Planificación 2026-1'!H:H,"T4",'Planificación 2026-1'!I:I,"&gt;2")</f>
        <v>0</v>
      </c>
      <c r="CO401" s="109">
        <f>SUMIFS('Planificación 2026-1'!R:R,'Planificación 2026-1'!W:W,C401,'Planificación 2026-1'!H:H,"AF",'Planificación 2026-1'!I:I,"&lt;3")</f>
        <v>0</v>
      </c>
      <c r="CP401" s="109">
        <f>SUMIFS('Planificación 2026-1'!R:R,'Planificación 2026-1'!W:W,C401,'Planificación 2026-1'!H:H,"EN",'Planificación 2026-1'!I:I,"&lt;3")</f>
        <v>0</v>
      </c>
      <c r="CQ401" s="109">
        <f>SUMIFS('Planificación 2026-1'!R:R,'Planificación 2026-1'!W:W,C401,'Planificación 2026-1'!H:H,"IS",'Planificación 2026-1'!I:I,"&lt;3")</f>
        <v>0</v>
      </c>
      <c r="CR401" s="109">
        <f>SUMIFS('Planificación 2026-1'!R:R,'Planificación 2026-1'!W:W,C401,'Planificación 2026-1'!H:H,"PS",'Planificación 2026-1'!I:I,"&lt;3")</f>
        <v>0</v>
      </c>
      <c r="CS401" s="109">
        <f>SUMIFS('Planificación 2026-1'!R:R,'Planificación 2026-1'!W:W,C401,'Planificación 2026-1'!H:H,"IN",'Planificación 2026-1'!I:I,"&lt;3")</f>
        <v>0</v>
      </c>
      <c r="CT401" s="109">
        <f>SUMIFS('Planificación 2026-1'!R:R,'Planificación 2026-1'!W:W,C401,'Planificación 2026-1'!H:H,"CA",'Planificación 2026-1'!I:I,"&lt;3")</f>
        <v>0</v>
      </c>
      <c r="CU401" s="109">
        <f>SUMIFS('Planificación 2026-1'!R:R,'Planificación 2026-1'!W:W,C401,'Planificación 2026-1'!H:H,"DE",'Planificación 2026-1'!I:I,"&lt;3")</f>
        <v>0</v>
      </c>
      <c r="CV401" s="109">
        <f>SUMIFS('Planificación 2026-1'!R:R,'Planificación 2026-1'!W:W,C401,'Planificación 2026-1'!H:H,"OB",'Planificación 2026-1'!I:I,"&lt;3")</f>
        <v>0</v>
      </c>
      <c r="CW401" s="109">
        <f>SUMIFS('Planificación 2026-1'!R:R,'Planificación 2026-1'!W:W,C401,'Planificación 2026-1'!H:H,"MH",'Planificación 2026-1'!I:I,"&lt;3")</f>
        <v>0</v>
      </c>
      <c r="CX401" s="109">
        <f>SUMIFS('Planificación 2026-1'!R:R,'Planificación 2026-1'!W:W,C401,'Planificación 2026-1'!H:H,"IC",'Planificación 2026-1'!I:I,"&lt;3")</f>
        <v>0</v>
      </c>
      <c r="CY401" s="109">
        <f>SUMIFS('Planificación 2026-1'!R:R,'Planificación 2026-1'!W:W,C401,'Planificación 2026-1'!H:H,"AR",'Planificación 2026-1'!I:I,"&lt;3")</f>
        <v>0</v>
      </c>
      <c r="CZ401" s="109">
        <f>SUMIFS('Planificación 2026-1'!R:R,'Planificación 2026-1'!W:W,C401,'Planificación 2026-1'!H:H,"T1",'Planificación 2026-1'!I:I,"&lt;3")</f>
        <v>0</v>
      </c>
      <c r="DA401" s="109">
        <f>SUMIFS('Planificación 2026-1'!R:R,'Planificación 2026-1'!W:W,C401,'Planificación 2026-1'!H:H,"T3",'Planificación 2026-1'!I:I,"&lt;3")</f>
        <v>0</v>
      </c>
      <c r="DB401" s="109">
        <f>SUMIFS('Planificación 2026-1'!R:R,'Planificación 2026-1'!W:W,C401,'Planificación 2026-1'!H:H,"T2",'Planificación 2026-1'!I:I,"&lt;3")</f>
        <v>0</v>
      </c>
      <c r="DC401" s="109">
        <f>SUMIFS('Planificación 2026-1'!R:R,'Planificación 2026-1'!W:W,C401,'Planificación 2026-1'!H:H,"AE",'Planificación 2026-1'!I:I,"&lt;3")</f>
        <v>0</v>
      </c>
      <c r="DD401" s="109">
        <f>SUMIFS('Planificación 2026-1'!R:R,'Planificación 2026-1'!W:W,C401,'Planificación 2026-1'!H:H,"T4",'Planificación 2026-1'!I:I,"&lt;3")</f>
        <v>0</v>
      </c>
      <c r="DE401" s="108" t="str">
        <f t="shared" si="63"/>
        <v>P06</v>
      </c>
      <c r="DF401" s="41">
        <f>IF(C401="","",SUMIFS('Planificación 2026-1'!R:R,'Planificación 2026-1'!W:W,C401,'Planificación 2026-1'!F:F,"PRINCIPAL",'Planificación 2026-1'!X:X,"VIRTUAL"))</f>
        <v>9</v>
      </c>
      <c r="DG401" s="41">
        <f>IF(C401="","",SUMIFS('Planificación 2026-1'!R:R,'Planificación 2026-1'!W:W,C401,'Planificación 2026-1'!F:F,"PRINCIPAL",'Planificación 2026-1'!X:X,"PRESENCIAL"))</f>
        <v>0</v>
      </c>
      <c r="DH401" s="41">
        <f>IF(C401="","",SUMIFS('Planificación 2026-1'!R:R,'Planificación 2026-1'!W:W,C401,'Planificación 2026-1'!F:F,"PRINCIPAL",'Planificación 2026-1'!X:X,"HIBRIDO PRESENCIAL"))</f>
        <v>0</v>
      </c>
      <c r="DI401" s="108" t="str">
        <f t="shared" si="64"/>
        <v/>
      </c>
      <c r="DJ401" s="108">
        <f>IF(C401="","",SUMIFS('Planificación 2026-1'!R:R,'Planificación 2026-1'!W:W,C401,'Planificación 2026-1'!F:F,"FILIAL",'Planificación 2026-1'!X:X,"VIRTUAL"))</f>
        <v>0</v>
      </c>
      <c r="DK401" s="110">
        <f>IF(C401="","",SUMIFS('Planificación 2026-1'!R:R,'Planificación 2026-1'!W:W,C401,'Planificación 2026-1'!F:F,"FILIAL",'Planificación 2026-1'!X:X,"PRESENCIAL"))</f>
        <v>0</v>
      </c>
      <c r="DL401" s="61">
        <f>IF(C401="","",SUMIFS('Planificación 2026-1'!R:R,'Planificación 2026-1'!W:W,C401,'Planificación 2026-1'!F:F,"FILIAL",'Planificación 2026-1'!X:X,"HIBRIDO PRESENCIAL"))</f>
        <v>0</v>
      </c>
      <c r="DM401" s="111" t="str">
        <f t="shared" si="65"/>
        <v/>
      </c>
      <c r="DN401" s="108">
        <f>IF(C401="","",SUMIFS('Planificación 2026-1'!R:R,'Planificación 2026-1'!W:W,C401,'Planificación 2026-1'!F:F,"SUNAMPE",'Planificación 2026-1'!X:X,"VIRTUAL"))</f>
        <v>0</v>
      </c>
      <c r="DO401" s="61">
        <f>IF(C401="","",SUMIFS('Planificación 2026-1'!R:R,'Planificación 2026-1'!W:W,C401,'Planificación 2026-1'!F:F,"SUNAMPE",'Planificación 2026-1'!X:X,"PRESENCIAL"))</f>
        <v>0</v>
      </c>
      <c r="DP401" s="111" t="str">
        <f t="shared" si="66"/>
        <v/>
      </c>
      <c r="DQ401" s="108">
        <f>IF(C401="","",SUMIFS('Planificación 2026-1'!R:R,'Planificación 2026-1'!W:W,C401,'Planificación 2026-1'!F:F,"HUAURA",'Planificación 2026-1'!X:X,"VIRTUAL"))</f>
        <v>0</v>
      </c>
      <c r="DR401" s="61">
        <f>IF(C401="","",SUMIFS('Planificación 2026-1'!R:R,'Planificación 2026-1'!W:W,C401,'Planificación 2026-1'!F:F,"HUAURA",'Planificación 2026-1'!X:X,"PRESENCIAL"))</f>
        <v>0</v>
      </c>
      <c r="DS401" s="76">
        <f>SUMIFS('Planificación 2026-1'!R:R,'Planificación 2026-1'!W:W,C401,'Planificación 2026-1'!F:F,"PRINCIPAL",'Planificación 2026-1'!X:X,"VIRTUAL",'Planificación 2026-1'!I:I,"&gt;2")</f>
        <v>9</v>
      </c>
      <c r="DT401" s="76">
        <f>SUMIFS('Planificación 2026-1'!R:R,'Planificación 2026-1'!W:W,C401,'Planificación 2026-1'!F:F,"PRINCIPAL",'Planificación 2026-1'!X:X,"&lt;&gt;VIRTUAL",'Planificación 2026-1'!I:I,"&gt;2")</f>
        <v>0</v>
      </c>
      <c r="DU401" s="76">
        <f>SUMIFS('Planificación 2026-1'!R:R,'Planificación 2026-1'!W:W,C401,'Planificación 2026-1'!F:F,"SUNAMPE",'Planificación 2026-1'!X:X,"VIRTUAL",'Planificación 2026-1'!I:I,"&gt;2")</f>
        <v>0</v>
      </c>
      <c r="DV401" s="76">
        <f>SUMIFS('Planificación 2026-1'!R:R,'Planificación 2026-1'!W:W,C401,'Planificación 2026-1'!F:F,"SUNAMPE",'Planificación 2026-1'!X:X,"&lt;&gt;VIRTUAL",'Planificación 2026-1'!I:I,"&gt;2")</f>
        <v>0</v>
      </c>
      <c r="DW401" s="76">
        <f>SUMIFS('Planificación 2026-1'!R:R,'Planificación 2026-1'!W:W,C401,'Planificación 2026-1'!F:F,"FILIAL",'Planificación 2026-1'!X:X,"VIRTUAL",'Planificación 2026-1'!I:I,"&gt;2")</f>
        <v>0</v>
      </c>
      <c r="DX401" s="76">
        <f>SUMIFS('Planificación 2026-1'!R:R,'Planificación 2026-1'!W:W,C401,'Planificación 2026-1'!F:F,"FILIAL",'Planificación 2026-1'!X:X,"&lt;&gt;VIRTUAL",'Planificación 2026-1'!I:I,"&gt;2")</f>
        <v>0</v>
      </c>
      <c r="DY401" s="76">
        <f>SUMIFS('Planificación 2026-1'!R:R,'Planificación 2026-1'!W:W,C401,'Planificación 2026-1'!F:F,"PORUMA",'Planificación 2026-1'!X:X,"VIRTUAL",'Planificación 2026-1'!I:I,"&gt;2")</f>
        <v>0</v>
      </c>
      <c r="DZ401" s="76">
        <f>SUMIFS('Planificación 2026-1'!R:R,'Planificación 2026-1'!W:W,C401,'Planificación 2026-1'!F:F,"PORUMA",'Planificación 2026-1'!X:X,"&lt;&gt;VIRTUAL",'Planificación 2026-1'!I:I,"&gt;2")</f>
        <v>0</v>
      </c>
      <c r="EA401" s="76">
        <f>SUMIFS('Planificación 2026-1'!R:R,'Planificación 2026-1'!W:W,C401,'Planificación 2026-1'!F:F,"HUAURA",'Planificación 2026-1'!X:X,"VIRTUAL",'Planificación 2026-1'!I:I,"&gt;2")</f>
        <v>0</v>
      </c>
      <c r="EB401" s="76">
        <f>SUMIFS('Planificación 2026-1'!R:R,'Planificación 2026-1'!W:W,C401,'Planificación 2026-1'!F:F,"HUAURA",'Planificación 2026-1'!X:X,"&lt;&gt;VIRTUAL",'Planificación 2026-1'!I:I,"&gt;2")</f>
        <v>0</v>
      </c>
      <c r="EC401" s="76">
        <f>SUMIFS('Planificación 2026-1'!R:R,'Planificación 2026-1'!W:W,C401,'Planificación 2026-1'!F:F,"PRINCIPAL",'Planificación 2026-1'!X:X,"VIRTUAL",'Planificación 2026-1'!I:I,"&lt;3")</f>
        <v>0</v>
      </c>
      <c r="ED401" s="76">
        <f>SUMIFS('Planificación 2026-1'!R:R,'Planificación 2026-1'!W:W,C401,'Planificación 2026-1'!F:F,"PRINCIPAL",'Planificación 2026-1'!X:X,"&lt;&gt;VIRTUAL",'Planificación 2026-1'!I:I,"&lt;3")</f>
        <v>0</v>
      </c>
      <c r="EE401" s="76">
        <f>SUMIFS('Planificación 2026-1'!R:R,'Planificación 2026-1'!W:W,C401,'Planificación 2026-1'!F:F,"SUNAMPE",'Planificación 2026-1'!X:X,"VIRTUAL",'Planificación 2026-1'!I:I,"&lt;3")</f>
        <v>0</v>
      </c>
      <c r="EF401" s="76">
        <f>SUMIFS('Planificación 2026-1'!R:R,'Planificación 2026-1'!W:W,C401,'Planificación 2026-1'!F:F,"SUNAMPE",'Planificación 2026-1'!X:X,"&lt;&gt;VIRTUAL",'Planificación 2026-1'!I:I,"&lt;3")</f>
        <v>0</v>
      </c>
      <c r="EG401" s="76">
        <f>SUMIFS('Planificación 2026-1'!R:R,'Planificación 2026-1'!W:W,C401,'Planificación 2026-1'!F:F,"FILIAL",'Planificación 2026-1'!X:X,"VIRTUAL",'Planificación 2026-1'!I:I,"&lt;3")</f>
        <v>0</v>
      </c>
      <c r="EH401" s="76">
        <f>SUMIFS('Planificación 2026-1'!R:R,'Planificación 2026-1'!W:W,C401,'Planificación 2026-1'!F:F,"FILIAL",'Planificación 2026-1'!X:X,"&lt;&gt;VIRTUAL",'Planificación 2026-1'!I:I,"&lt;3")</f>
        <v>0</v>
      </c>
      <c r="EI401" s="76">
        <f>SUMIFS('Planificación 2026-1'!R:R,'Planificación 2026-1'!W:W,C401,'Planificación 2026-1'!F:F,"PORUMA",'Planificación 2026-1'!X:X,"VIRTUAL",'Planificación 2026-1'!I:I,"&lt;3")</f>
        <v>0</v>
      </c>
      <c r="EJ401" s="76">
        <f>SUMIFS('Planificación 2026-1'!R:R,'Planificación 2026-1'!W:W,C401,'Planificación 2026-1'!F:F,"PORUMA",'Planificación 2026-1'!X:X,"&lt;&gt;VIRTUAL",'Planificación 2026-1'!I:I,"&lt;3")</f>
        <v>0</v>
      </c>
      <c r="EK401" s="76">
        <f>SUMIFS('Planificación 2026-1'!R:R,'Planificación 2026-1'!W:W,C401,'Planificación 2026-1'!F:F,"HUAURA",'Planificación 2026-1'!X:X,"VIRTUAL",'Planificación 2026-1'!I:I,"&lt;3")</f>
        <v>0</v>
      </c>
      <c r="EL401" s="76">
        <f>SUMIFS('Planificación 2026-1'!R:R,'Planificación 2026-1'!W:W,C401,'Planificación 2026-1'!F:F,"HUAURA",'Planificación 2026-1'!X:X,"&lt;&gt;VIRTUAL",'Planificación 2026-1'!I:I,"&lt;3")</f>
        <v>0</v>
      </c>
      <c r="EM401" s="76"/>
      <c r="EN401" s="76">
        <f t="shared" si="59"/>
        <v>9</v>
      </c>
      <c r="EO401" s="76">
        <f t="shared" si="60"/>
        <v>0</v>
      </c>
      <c r="EP401" s="76" t="b">
        <f t="shared" si="61"/>
        <v>1</v>
      </c>
      <c r="EQ401" s="76" t="str">
        <f t="shared" si="62"/>
        <v/>
      </c>
      <c r="ER401" s="76" t="str">
        <f t="shared" si="67"/>
        <v>VIRTUAL</v>
      </c>
    </row>
    <row r="402" spans="1:148" hidden="1">
      <c r="A402" s="83"/>
      <c r="B402" s="119">
        <v>399</v>
      </c>
      <c r="C402" s="115" t="s">
        <v>575</v>
      </c>
      <c r="D402" s="112">
        <f>SUMIF('Planificación 2026-1'!W:W,C402,'Planificación 2026-1'!R:R)</f>
        <v>0</v>
      </c>
      <c r="E402" s="114" t="s">
        <v>170</v>
      </c>
      <c r="F402" s="115" t="s">
        <v>171</v>
      </c>
      <c r="G402" s="115" t="s">
        <v>153</v>
      </c>
      <c r="H402" s="115" t="s">
        <v>121</v>
      </c>
      <c r="I402" s="107" t="str">
        <f>IF(SUM(COUNTIFS('Planificación 2026-1'!F:F,"PRINCIPAL",'Planificación 2026-1'!W:W,C402,'Planificación 2026-1'!H:H,"AF"))&gt;0,"P01"," ")</f>
        <v xml:space="preserve"> </v>
      </c>
      <c r="J402" s="108" t="str">
        <f>IF(SUM(COUNTIFS('Planificación 2026-1'!F:F,"PRINCIPAL",'Planificación 2026-1'!W:W,C402,'Planificación 2026-1'!H:H,"EN"))&gt;0,"P02"," ")</f>
        <v xml:space="preserve"> </v>
      </c>
      <c r="K402" s="108" t="str">
        <f>IF(SUM(COUNTIFS('Planificación 2026-1'!F:F,"PRINCIPAL",'Planificación 2026-1'!W:W,C402,'Planificación 2026-1'!H:H,"IS"))&gt;0,"P03"," ")</f>
        <v xml:space="preserve"> </v>
      </c>
      <c r="L402" s="108" t="str">
        <f>IF(SUM(COUNTIFS('Planificación 2026-1'!F:F,"PRINCIPAL",'Planificación 2026-1'!W:W,C402,'Planificación 2026-1'!H:H,"PS"))&gt;0,"P04"," ")</f>
        <v xml:space="preserve"> </v>
      </c>
      <c r="M402" s="108"/>
      <c r="N402" s="108" t="str">
        <f>IF(SUM(COUNTIFS('Planificación 2026-1'!F:F,"PRINCIPAL",'Planificación 2026-1'!W:W,C402,'Planificación 2026-1'!H:H,"IN"))&gt;0,"P06"," ")</f>
        <v xml:space="preserve"> </v>
      </c>
      <c r="O402" s="108" t="str">
        <f>IF(SUM(COUNTIFS('Planificación 2026-1'!F:F,"PRINCIPAL",'Planificación 2026-1'!W:W,C402,'Planificación 2026-1'!H:H,"CA"))&gt;0,"P07"," ")</f>
        <v xml:space="preserve"> </v>
      </c>
      <c r="P402" s="108" t="str">
        <f>IF(SUM(COUNTIFS('Planificación 2026-1'!F:F,"PRINCIPAL",'Planificación 2026-1'!W:W,C402,'Planificación 2026-1'!H:H,"DE"))&gt;0,"P08"," ")</f>
        <v xml:space="preserve"> </v>
      </c>
      <c r="Q402" s="108" t="str">
        <f>IF(SUM(COUNTIFS('Planificación 2026-1'!F:F,"PRINCIPAL",'Planificación 2026-1'!W:W,C402,'Planificación 2026-1'!H:H,"OB"))&gt;0,"P09"," ")</f>
        <v xml:space="preserve"> </v>
      </c>
      <c r="R402" s="108" t="str">
        <f>IF(SUM(COUNTIFS('Planificación 2026-1'!F:F,"PRINCIPAL",'Planificación 2026-1'!W:W,C402,'Planificación 2026-1'!H:H,"MH"))&gt;0,"P31"," ")</f>
        <v xml:space="preserve"> </v>
      </c>
      <c r="S402" s="108" t="str">
        <f>IF(SUM(COUNTIFS('Planificación 2026-1'!F:F,"PRINCIPAL",'Planificación 2026-1'!W:W,C402,'Planificación 2026-1'!H:H,"IC"))&gt;0,"P32"," ")</f>
        <v xml:space="preserve"> </v>
      </c>
      <c r="T402" s="108" t="str">
        <f>IF(SUM(COUNTIFS('Planificación 2026-1'!F:F,"PRINCIPAL",'Planificación 2026-1'!W:W,C402,'Planificación 2026-1'!H:H,"AR"))&gt;0,"P34"," ")</f>
        <v xml:space="preserve"> </v>
      </c>
      <c r="U402" s="108" t="str">
        <f>IF(SUM(COUNTIFS('Planificación 2026-1'!F:F,"PRINCIPAL",'Planificación 2026-1'!W:W,C402,'Planificación 2026-1'!H:H,"T1"))&gt;0,"P35"," ")</f>
        <v xml:space="preserve"> </v>
      </c>
      <c r="V402" s="108" t="str">
        <f>IF(SUM(COUNTIFS('Planificación 2026-1'!F:F,"PRINCIPAL",'Planificación 2026-1'!W:W,C402,'Planificación 2026-1'!H:H,"T3"))&gt;0,"P36"," ")</f>
        <v xml:space="preserve"> </v>
      </c>
      <c r="W402" s="108" t="str">
        <f>IF(SUM(COUNTIFS('Planificación 2026-1'!F:F,"PRINCIPAL",'Planificación 2026-1'!W:W,C402,'Planificación 2026-1'!H:H,"T2"))&gt;0,"P37"," ")</f>
        <v xml:space="preserve"> </v>
      </c>
      <c r="X402" s="108" t="str">
        <f>IF(SUM(COUNTIFS('Planificación 2026-1'!F:F,"PRINCIPAL",'Planificación 2026-1'!W:W,C402,'Planificación 2026-1'!H:H,"AE"))&gt;0,"P38"," ")</f>
        <v xml:space="preserve"> </v>
      </c>
      <c r="Y402" s="108" t="str">
        <f>IF(SUM(COUNTIFS('Planificación 2026-1'!F:F,"PRINCIPAL",'Planificación 2026-1'!W:W,C402,'Planificación 2026-1'!H:H,"T4"))&gt;0,"P55"," ")</f>
        <v xml:space="preserve"> </v>
      </c>
      <c r="Z402" s="108" t="str">
        <f>IF(SUM(COUNTIFS('Planificación 2026-1'!F:F,"FILIAL",'Planificación 2026-1'!W:W,C402,'Planificación 2026-1'!H:H,"AF"))&gt;0," P01"," ")</f>
        <v xml:space="preserve"> </v>
      </c>
      <c r="AA402" s="108" t="str">
        <f>IF(SUM(COUNTIFS('Planificación 2026-1'!F:F,"FILIAL",'Planificación 2026-1'!W:W,C402,'Planificación 2026-1'!H:H,"EN"))&gt;0,"P02"," ")</f>
        <v xml:space="preserve"> </v>
      </c>
      <c r="AB402" s="108" t="str">
        <f>IF(SUM(COUNTIFS('Planificación 2026-1'!F:F,"FILIAL",'Planificación 2026-1'!W:W,C402,'Planificación 2026-1'!H:H,"IS"))&gt;0,"P03"," ")</f>
        <v xml:space="preserve"> </v>
      </c>
      <c r="AC402" s="108" t="str">
        <f>IF(SUM(COUNTIFS('Planificación 2026-1'!F:F,"FILIAL",'Planificación 2026-1'!W:W,C402,'Planificación 2026-1'!H:H,"PS"))&gt;0,"P04"," ")</f>
        <v xml:space="preserve"> </v>
      </c>
      <c r="AD402" s="108"/>
      <c r="AE402" s="108" t="str">
        <f>IF(SUM(COUNTIFS('Planificación 2026-1'!F:F,"FILIAL",'Planificación 2026-1'!W:W,C402,'Planificación 2026-1'!H:H,"IN"))&gt;0,"P06"," ")</f>
        <v xml:space="preserve"> </v>
      </c>
      <c r="AF402" s="108" t="str">
        <f>IF(SUM(COUNTIFS('Planificación 2026-1'!F:F,"FILIAL",'Planificación 2026-1'!W:W,C402,'Planificación 2026-1'!H:H,"CA"))&gt;0,"P07"," ")</f>
        <v xml:space="preserve"> </v>
      </c>
      <c r="AG402" s="108" t="str">
        <f>IF(SUM(COUNTIFS('Planificación 2026-1'!F:F,"FILIAL",'Planificación 2026-1'!W:W,C402,'Planificación 2026-1'!H:H,"DE"))&gt;0,"P08"," ")</f>
        <v xml:space="preserve"> </v>
      </c>
      <c r="AH402" s="108" t="str">
        <f>IF(SUM(COUNTIFS('Planificación 2026-1'!F:F,"FILIAL",'Planificación 2026-1'!W:W,C402,'Planificación 2026-1'!H:H,"OB"))&gt;0,"P09"," ")</f>
        <v xml:space="preserve"> </v>
      </c>
      <c r="AI402" s="108" t="str">
        <f>IF(SUM(COUNTIFS('Planificación 2026-1'!F:F,"FILIAL",'Planificación 2026-1'!W:W,C402,'Planificación 2026-1'!H:H,"MH"))&gt;0,"P31"," ")</f>
        <v xml:space="preserve"> </v>
      </c>
      <c r="AJ402" s="108" t="str">
        <f>IF(SUM(COUNTIFS('Planificación 2026-1'!F:F,"FILIAL",'Planificación 2026-1'!W:W,C402,'Planificación 2026-1'!H:H,"IC"))&gt;0,"P32"," ")</f>
        <v xml:space="preserve"> </v>
      </c>
      <c r="AK402" s="108" t="str">
        <f>IF(SUM(COUNTIFS('Planificación 2026-1'!F:F,"FILIAL",'Planificación 2026-1'!W:W,C402,'Planificación 2026-1'!H:H,"AR"))&gt;0,"P34"," ")</f>
        <v xml:space="preserve"> </v>
      </c>
      <c r="AL402" s="108" t="str">
        <f>IF(SUM(COUNTIFS('Planificación 2026-1'!F:F,"FILIAL",'Planificación 2026-1'!W:W,C402,'Planificación 2026-1'!H:H,"T1"))&gt;0,"P35"," ")</f>
        <v xml:space="preserve"> </v>
      </c>
      <c r="AM402" s="108" t="str">
        <f>IF(SUM(COUNTIFS('Planificación 2026-1'!F:F,"FILIAL",'Planificación 2026-1'!W:W,C402,'Planificación 2026-1'!H:H,"T3"))&gt;0,"P36"," ")</f>
        <v xml:space="preserve"> </v>
      </c>
      <c r="AN402" s="108" t="str">
        <f>IF(SUM(COUNTIFS('Planificación 2026-1'!F:F,"FILIAL",'Planificación 2026-1'!W:W,C402,'Planificación 2026-1'!H:H,"T2"))&gt;0,"P37"," ")</f>
        <v xml:space="preserve"> </v>
      </c>
      <c r="AO402" s="108" t="str">
        <f>IF(SUM(COUNTIFS('Planificación 2026-1'!F:F,"FILIAL",'Planificación 2026-1'!W:W,C402,'Planificación 2026-1'!H:H,"AE"))&gt;0,"P38"," ")</f>
        <v xml:space="preserve"> </v>
      </c>
      <c r="AP402" s="108" t="str">
        <f>IF(SUM(COUNTIFS('Planificación 2026-1'!F:F,"FILIAL",'Planificación 2026-1'!W:W,C402,'Planificación 2026-1'!H:H,"T4"))&gt;0,"P55"," ")</f>
        <v xml:space="preserve"> </v>
      </c>
      <c r="AQ402" s="108" t="str">
        <f>IF(SUM(COUNTIFS('Planificación 2026-1'!F:F,"SUNAMPE",'Planificación 2026-1'!W:W,C402,'Planificación 2026-1'!H:H,"AF"))&gt;0," P01"," ")</f>
        <v xml:space="preserve"> </v>
      </c>
      <c r="AR402" s="108" t="str">
        <f>IF(SUM(COUNTIFS('Planificación 2026-1'!F:F,"SUNAMPE",'Planificación 2026-1'!W:W,C402,'Planificación 2026-1'!H:H,"EN"))&gt;0,"P02"," ")</f>
        <v xml:space="preserve"> </v>
      </c>
      <c r="AS402" s="108" t="str">
        <f>IF(SUM(COUNTIFS('Planificación 2026-1'!F:F,"SUNAMPE",'Planificación 2026-1'!W:W,C402,'Planificación 2026-1'!H:H,"IS"))&gt;0,"P03"," ")</f>
        <v xml:space="preserve"> </v>
      </c>
      <c r="AT402" s="108" t="str">
        <f>IF(SUM(COUNTIFS('Planificación 2026-1'!F:F,"SUNAMPE",'Planificación 2026-1'!W:W,C402,'Planificación 2026-1'!H:H,"PS"))&gt;0,"P04"," ")</f>
        <v xml:space="preserve"> </v>
      </c>
      <c r="AU402" s="108"/>
      <c r="AV402" s="108" t="str">
        <f>IF(SUM(COUNTIFS('Planificación 2026-1'!F:F,"SUNAMPE",'Planificación 2026-1'!W:W,C402,'Planificación 2026-1'!H:H,"IN"))&gt;0,"P06"," ")</f>
        <v xml:space="preserve"> </v>
      </c>
      <c r="AW402" s="108" t="str">
        <f>IF(SUM(COUNTIFS('Planificación 2026-1'!F:F,"SUNAMPE",'Planificación 2026-1'!W:W,C402,'Planificación 2026-1'!H:H,"CA"))&gt;0,"P07"," ")</f>
        <v xml:space="preserve"> </v>
      </c>
      <c r="AX402" s="108" t="str">
        <f>IF(SUM(COUNTIFS('Planificación 2026-1'!F:F,"SUNAMPE",'Planificación 2026-1'!W:W,C402,'Planificación 2026-1'!H:H,"DE"))&gt;0,"P08"," ")</f>
        <v xml:space="preserve"> </v>
      </c>
      <c r="AY402" s="108" t="str">
        <f>IF(SUM(COUNTIFS('Planificación 2026-1'!F:F,"SUNAMPE",'Planificación 2026-1'!W:W,C402,'Planificación 2026-1'!H:H,"OB"))&gt;0,"P09"," ")</f>
        <v xml:space="preserve"> </v>
      </c>
      <c r="AZ402" s="108" t="str">
        <f>IF(SUM(COUNTIFS('Planificación 2026-1'!F:F,"SUNAMPE",'Planificación 2026-1'!W:W,C402,'Planificación 2026-1'!H:H,"MH"))&gt;0,"P31"," ")</f>
        <v xml:space="preserve"> </v>
      </c>
      <c r="BA402" s="108" t="str">
        <f>IF(SUM(COUNTIFS('Planificación 2026-1'!F:F,"SUNAMPE",'Planificación 2026-1'!W:W,C402,'Planificación 2026-1'!H:H,"IC"))&gt;0,"P32"," ")</f>
        <v xml:space="preserve"> </v>
      </c>
      <c r="BB402" s="108" t="str">
        <f>IF(SUM(COUNTIFS('Planificación 2026-1'!F:F,"SUNAMPE",'Planificación 2026-1'!W:W,C402,'Planificación 2026-1'!H:H,"AR"))&gt;0,"P34"," ")</f>
        <v xml:space="preserve"> </v>
      </c>
      <c r="BC402" s="108" t="str">
        <f>IF(SUM(COUNTIFS('Planificación 2026-1'!F:F,"SUNAMPE",'Planificación 2026-1'!W:W,C402,'Planificación 2026-1'!H:H,"T1"))&gt;0,"P35"," ")</f>
        <v xml:space="preserve"> </v>
      </c>
      <c r="BD402" s="108" t="str">
        <f>IF(SUM(COUNTIFS('Planificación 2026-1'!F:F,"SUNAMPE",'Planificación 2026-1'!W:W,C402,'Planificación 2026-1'!H:H,"T3"))&gt;0,"P36"," ")</f>
        <v xml:space="preserve"> </v>
      </c>
      <c r="BE402" s="108" t="str">
        <f>IF(SUM(COUNTIFS('Planificación 2026-1'!F:F,"SUNAMPE",'Planificación 2026-1'!W:W,C402,'Planificación 2026-1'!H:H,"T2"))&gt;0,"P37"," ")</f>
        <v xml:space="preserve"> </v>
      </c>
      <c r="BF402" s="108" t="str">
        <f>IF(SUM(COUNTIFS('Planificación 2026-1'!F:F,"SUNAMPE",'Planificación 2026-1'!W:W,C402,'Planificación 2026-1'!H:H,"AE"))&gt;0,"P38"," ")</f>
        <v xml:space="preserve"> </v>
      </c>
      <c r="BG402" s="108" t="str">
        <f>IF(SUM(COUNTIFS('Planificación 2026-1'!F:F,"SUNAMPE",'Planificación 2026-1'!W:W,C402,'Planificación 2026-1'!H:H,"T4"))&gt;0,"P55"," ")</f>
        <v xml:space="preserve"> </v>
      </c>
      <c r="BH402" s="108" t="str">
        <f>IF(SUM(COUNTIFS('Planificación 2026-1'!F:F,"HUAURA",'Planificación 2026-1'!W:W,C402,'Planificación 2026-1'!H:H,"AF"))&gt;0," P01"," ")</f>
        <v xml:space="preserve"> </v>
      </c>
      <c r="BI402" s="108" t="str">
        <f>IF(SUM(COUNTIFS('Planificación 2026-1'!F:F,"HUAURA",'Planificación 2026-1'!W:W,C402,'Planificación 2026-1'!H:H,"EN"))&gt;0,"P02"," ")</f>
        <v xml:space="preserve"> </v>
      </c>
      <c r="BJ402" s="108" t="str">
        <f>IF(SUM(COUNTIFS('Planificación 2026-1'!F:F,"HUAURA",'Planificación 2026-1'!W:W,C402,'Planificación 2026-1'!H:H,"IS"))&gt;0,"P03"," ")</f>
        <v xml:space="preserve"> </v>
      </c>
      <c r="BK402" s="108" t="str">
        <f>IF(SUM(COUNTIFS('Planificación 2026-1'!F:F,"HUAURA",'Planificación 2026-1'!W:W,C402,'Planificación 2026-1'!H:H,"PS"))&gt;0,"P04"," ")</f>
        <v xml:space="preserve"> </v>
      </c>
      <c r="BL402" s="108"/>
      <c r="BM402" s="108" t="str">
        <f>IF(SUM(COUNTIFS('Planificación 2026-1'!F:F,"HUAURA",'Planificación 2026-1'!W:W,C402,'Planificación 2026-1'!H:H,"IN"))&gt;0,"P06"," ")</f>
        <v xml:space="preserve"> </v>
      </c>
      <c r="BN402" s="108" t="str">
        <f>IF(SUM(COUNTIFS('Planificación 2026-1'!F:F,"HUAURA",'Planificación 2026-1'!W:W,C402,'Planificación 2026-1'!H:H,"CA"))&gt;0,"P07"," ")</f>
        <v xml:space="preserve"> </v>
      </c>
      <c r="BO402" s="108" t="str">
        <f>IF(SUM(COUNTIFS('Planificación 2026-1'!F:F,"HUAURA",'Planificación 2026-1'!W:W,C402,'Planificación 2026-1'!H:H,"DE"))&gt;0,"P08"," ")</f>
        <v xml:space="preserve"> </v>
      </c>
      <c r="BP402" s="108" t="str">
        <f>IF(SUM(COUNTIFS('Planificación 2026-1'!F:F,"HUAURA",'Planificación 2026-1'!W:W,C402,'Planificación 2026-1'!H:H,"OB"))&gt;0,"P09"," ")</f>
        <v xml:space="preserve"> </v>
      </c>
      <c r="BQ402" s="108" t="str">
        <f>IF(SUM(COUNTIFS('Planificación 2026-1'!F:F,"HUAURA",'Planificación 2026-1'!W:W,C402,'Planificación 2026-1'!H:H,"MH"))&gt;0,"P31"," ")</f>
        <v xml:space="preserve"> </v>
      </c>
      <c r="BR402" s="108" t="str">
        <f>IF(SUM(COUNTIFS('Planificación 2026-1'!F:F,"HUAURA",'Planificación 2026-1'!W:W,C402,'Planificación 2026-1'!H:H,"IC"))&gt;0,"P32"," ")</f>
        <v xml:space="preserve"> </v>
      </c>
      <c r="BS402" s="108" t="str">
        <f>IF(SUM(COUNTIFS('Planificación 2026-1'!F:F,"HUAURA",'Planificación 2026-1'!W:W,C402,'Planificación 2026-1'!H:H,"AR"))&gt;0,"P34"," ")</f>
        <v xml:space="preserve"> </v>
      </c>
      <c r="BT402" s="108" t="str">
        <f>IF(SUM(COUNTIFS('Planificación 2026-1'!F:F,"HUAURA",'Planificación 2026-1'!W:W,C402,'Planificación 2026-1'!H:H,"T1"))&gt;0,"P35"," ")</f>
        <v xml:space="preserve"> </v>
      </c>
      <c r="BU402" s="108" t="str">
        <f>IF(SUM(COUNTIFS('Planificación 2026-1'!F:F,"HUAURA",'Planificación 2026-1'!W:W,C402,'Planificación 2026-1'!H:H,"T3"))&gt;0,"P36"," ")</f>
        <v xml:space="preserve"> </v>
      </c>
      <c r="BV402" s="108" t="str">
        <f>IF(SUM(COUNTIFS('Planificación 2026-1'!F:F,"HUAURA",'Planificación 2026-1'!W:W,C402,'Planificación 2026-1'!H:H,"T2"))&gt;0,"P37"," ")</f>
        <v xml:space="preserve"> </v>
      </c>
      <c r="BW402" s="108" t="str">
        <f>IF(SUM(COUNTIFS('Planificación 2026-1'!F:F,"HUAURA",'Planificación 2026-1'!W:W,C402,'Planificación 2026-1'!H:H,"AE"))&gt;0,"P38"," ")</f>
        <v xml:space="preserve"> </v>
      </c>
      <c r="BX402" s="108" t="str">
        <f>IF(SUM(COUNTIFS('Planificación 2026-1'!F:F,"HUAURA",'Planificación 2026-1'!W:W,C402,'Planificación 2026-1'!H:H,"T4"))&gt;0,"P55"," ")</f>
        <v xml:space="preserve"> </v>
      </c>
      <c r="BY402" s="109">
        <f>SUMIFS('Planificación 2026-1'!R:R,'Planificación 2026-1'!W:W,C402,'Planificación 2026-1'!H:H,"AF",'Planificación 2026-1'!I:I,"&gt;2")</f>
        <v>0</v>
      </c>
      <c r="BZ402" s="109">
        <f>SUMIFS('Planificación 2026-1'!R:R,'Planificación 2026-1'!W:W,C402,'Planificación 2026-1'!H:H,"EN",'Planificación 2026-1'!I:I,"&gt;2")</f>
        <v>0</v>
      </c>
      <c r="CA402" s="109">
        <f>SUMIFS('Planificación 2026-1'!R:R,'Planificación 2026-1'!W:W,C402,'Planificación 2026-1'!H:H,"IS",'Planificación 2026-1'!I:I,"&gt;2")</f>
        <v>0</v>
      </c>
      <c r="CB402" s="109">
        <f>SUMIFS('Planificación 2026-1'!R:R,'Planificación 2026-1'!W:W,C402,'Planificación 2026-1'!H:H,"PS",'Planificación 2026-1'!I:I,"&gt;2")</f>
        <v>0</v>
      </c>
      <c r="CC402" s="109">
        <f>SUMIFS('Planificación 2026-1'!R:R,'Planificación 2026-1'!W:W,C402,'Planificación 2026-1'!H:H,"IN",'Planificación 2026-1'!I:I,"&gt;2")</f>
        <v>0</v>
      </c>
      <c r="CD402" s="109">
        <f>SUMIFS('Planificación 2026-1'!R:R,'Planificación 2026-1'!W:W,C402,'Planificación 2026-1'!H:H,"CA",'Planificación 2026-1'!I:I,"&gt;2")</f>
        <v>0</v>
      </c>
      <c r="CE402" s="109">
        <f>SUMIFS('Planificación 2026-1'!R:R,'Planificación 2026-1'!W:W,C402,'Planificación 2026-1'!H:H,"DE",'Planificación 2026-1'!I:I,"&gt;2")</f>
        <v>0</v>
      </c>
      <c r="CF402" s="109">
        <f>SUMIFS('Planificación 2026-1'!R:R,'Planificación 2026-1'!W:W,C402,'Planificación 2026-1'!H:H,"OB",'Planificación 2026-1'!I:I,"&gt;2")</f>
        <v>0</v>
      </c>
      <c r="CG402" s="109">
        <f>SUMIFS('Planificación 2026-1'!R:R,'Planificación 2026-1'!W:W,C402,'Planificación 2026-1'!H:H,"MH",'Planificación 2026-1'!I:I,"&gt;2")</f>
        <v>0</v>
      </c>
      <c r="CH402" s="109">
        <f>SUMIFS('Planificación 2026-1'!R:R,'Planificación 2026-1'!W:W,C402,'Planificación 2026-1'!H:H,"IC",'Planificación 2026-1'!I:I,"&gt;2")</f>
        <v>0</v>
      </c>
      <c r="CI402" s="109">
        <f>SUMIFS('Planificación 2026-1'!R:R,'Planificación 2026-1'!W:W,C402,'Planificación 2026-1'!H:H,"AR",'Planificación 2026-1'!I:I,"&gt;2")</f>
        <v>0</v>
      </c>
      <c r="CJ402" s="109">
        <f>SUMIFS('Planificación 2026-1'!R:R,'Planificación 2026-1'!W:W,C402,'Planificación 2026-1'!H:H,"T1",'Planificación 2026-1'!I:I,"&gt;2")</f>
        <v>0</v>
      </c>
      <c r="CK402" s="109">
        <f>SUMIFS('Planificación 2026-1'!R:R,'Planificación 2026-1'!W:W,C402,'Planificación 2026-1'!H:H,"T3",'Planificación 2026-1'!I:I,"&gt;2")</f>
        <v>0</v>
      </c>
      <c r="CL402" s="109">
        <f>SUMIFS('Planificación 2026-1'!R:R,'Planificación 2026-1'!W:W,C402,'Planificación 2026-1'!H:H,"T2",'Planificación 2026-1'!I:I,"&gt;2")</f>
        <v>0</v>
      </c>
      <c r="CM402" s="109">
        <f>SUMIFS('Planificación 2026-1'!R:R,'Planificación 2026-1'!W:W,C402,'Planificación 2026-1'!H:H,"AE",'Planificación 2026-1'!I:I,"&gt;2")</f>
        <v>0</v>
      </c>
      <c r="CN402" s="109">
        <f>SUMIFS('Planificación 2026-1'!R:R,'Planificación 2026-1'!W:W,C402,'Planificación 2026-1'!H:H,"T4",'Planificación 2026-1'!I:I,"&gt;2")</f>
        <v>0</v>
      </c>
      <c r="CO402" s="109">
        <f>SUMIFS('Planificación 2026-1'!R:R,'Planificación 2026-1'!W:W,C402,'Planificación 2026-1'!H:H,"AF",'Planificación 2026-1'!I:I,"&lt;3")</f>
        <v>0</v>
      </c>
      <c r="CP402" s="109">
        <f>SUMIFS('Planificación 2026-1'!R:R,'Planificación 2026-1'!W:W,C402,'Planificación 2026-1'!H:H,"EN",'Planificación 2026-1'!I:I,"&lt;3")</f>
        <v>0</v>
      </c>
      <c r="CQ402" s="109">
        <f>SUMIFS('Planificación 2026-1'!R:R,'Planificación 2026-1'!W:W,C402,'Planificación 2026-1'!H:H,"IS",'Planificación 2026-1'!I:I,"&lt;3")</f>
        <v>0</v>
      </c>
      <c r="CR402" s="109">
        <f>SUMIFS('Planificación 2026-1'!R:R,'Planificación 2026-1'!W:W,C402,'Planificación 2026-1'!H:H,"PS",'Planificación 2026-1'!I:I,"&lt;3")</f>
        <v>0</v>
      </c>
      <c r="CS402" s="109">
        <f>SUMIFS('Planificación 2026-1'!R:R,'Planificación 2026-1'!W:W,C402,'Planificación 2026-1'!H:H,"IN",'Planificación 2026-1'!I:I,"&lt;3")</f>
        <v>0</v>
      </c>
      <c r="CT402" s="109">
        <f>SUMIFS('Planificación 2026-1'!R:R,'Planificación 2026-1'!W:W,C402,'Planificación 2026-1'!H:H,"CA",'Planificación 2026-1'!I:I,"&lt;3")</f>
        <v>0</v>
      </c>
      <c r="CU402" s="109">
        <f>SUMIFS('Planificación 2026-1'!R:R,'Planificación 2026-1'!W:W,C402,'Planificación 2026-1'!H:H,"DE",'Planificación 2026-1'!I:I,"&lt;3")</f>
        <v>0</v>
      </c>
      <c r="CV402" s="109">
        <f>SUMIFS('Planificación 2026-1'!R:R,'Planificación 2026-1'!W:W,C402,'Planificación 2026-1'!H:H,"OB",'Planificación 2026-1'!I:I,"&lt;3")</f>
        <v>0</v>
      </c>
      <c r="CW402" s="109">
        <f>SUMIFS('Planificación 2026-1'!R:R,'Planificación 2026-1'!W:W,C402,'Planificación 2026-1'!H:H,"MH",'Planificación 2026-1'!I:I,"&lt;3")</f>
        <v>0</v>
      </c>
      <c r="CX402" s="109">
        <f>SUMIFS('Planificación 2026-1'!R:R,'Planificación 2026-1'!W:W,C402,'Planificación 2026-1'!H:H,"IC",'Planificación 2026-1'!I:I,"&lt;3")</f>
        <v>0</v>
      </c>
      <c r="CY402" s="109">
        <f>SUMIFS('Planificación 2026-1'!R:R,'Planificación 2026-1'!W:W,C402,'Planificación 2026-1'!H:H,"AR",'Planificación 2026-1'!I:I,"&lt;3")</f>
        <v>0</v>
      </c>
      <c r="CZ402" s="109">
        <f>SUMIFS('Planificación 2026-1'!R:R,'Planificación 2026-1'!W:W,C402,'Planificación 2026-1'!H:H,"T1",'Planificación 2026-1'!I:I,"&lt;3")</f>
        <v>0</v>
      </c>
      <c r="DA402" s="109">
        <f>SUMIFS('Planificación 2026-1'!R:R,'Planificación 2026-1'!W:W,C402,'Planificación 2026-1'!H:H,"T3",'Planificación 2026-1'!I:I,"&lt;3")</f>
        <v>0</v>
      </c>
      <c r="DB402" s="109">
        <f>SUMIFS('Planificación 2026-1'!R:R,'Planificación 2026-1'!W:W,C402,'Planificación 2026-1'!H:H,"T2",'Planificación 2026-1'!I:I,"&lt;3")</f>
        <v>0</v>
      </c>
      <c r="DC402" s="109">
        <f>SUMIFS('Planificación 2026-1'!R:R,'Planificación 2026-1'!W:W,C402,'Planificación 2026-1'!H:H,"AE",'Planificación 2026-1'!I:I,"&lt;3")</f>
        <v>0</v>
      </c>
      <c r="DD402" s="109">
        <f>SUMIFS('Planificación 2026-1'!R:R,'Planificación 2026-1'!W:W,C402,'Planificación 2026-1'!H:H,"T4",'Planificación 2026-1'!I:I,"&lt;3")</f>
        <v>0</v>
      </c>
      <c r="DE402" s="108" t="str">
        <f t="shared" si="63"/>
        <v/>
      </c>
      <c r="DF402" s="41">
        <f>IF(C402="","",SUMIFS('Planificación 2026-1'!R:R,'Planificación 2026-1'!W:W,C402,'Planificación 2026-1'!F:F,"PRINCIPAL",'Planificación 2026-1'!X:X,"VIRTUAL"))</f>
        <v>0</v>
      </c>
      <c r="DG402" s="41">
        <f>IF(C402="","",SUMIFS('Planificación 2026-1'!R:R,'Planificación 2026-1'!W:W,C402,'Planificación 2026-1'!F:F,"PRINCIPAL",'Planificación 2026-1'!X:X,"PRESENCIAL"))</f>
        <v>0</v>
      </c>
      <c r="DH402" s="41">
        <f>IF(C402="","",SUMIFS('Planificación 2026-1'!R:R,'Planificación 2026-1'!W:W,C402,'Planificación 2026-1'!F:F,"PRINCIPAL",'Planificación 2026-1'!X:X,"HIBRIDO PRESENCIAL"))</f>
        <v>0</v>
      </c>
      <c r="DI402" s="108" t="str">
        <f t="shared" si="64"/>
        <v/>
      </c>
      <c r="DJ402" s="108">
        <f>IF(C402="","",SUMIFS('Planificación 2026-1'!R:R,'Planificación 2026-1'!W:W,C402,'Planificación 2026-1'!F:F,"FILIAL",'Planificación 2026-1'!X:X,"VIRTUAL"))</f>
        <v>0</v>
      </c>
      <c r="DK402" s="110">
        <f>IF(C402="","",SUMIFS('Planificación 2026-1'!R:R,'Planificación 2026-1'!W:W,C402,'Planificación 2026-1'!F:F,"FILIAL",'Planificación 2026-1'!X:X,"PRESENCIAL"))</f>
        <v>0</v>
      </c>
      <c r="DL402" s="61">
        <f>IF(C402="","",SUMIFS('Planificación 2026-1'!R:R,'Planificación 2026-1'!W:W,C402,'Planificación 2026-1'!F:F,"FILIAL",'Planificación 2026-1'!X:X,"HIBRIDO PRESENCIAL"))</f>
        <v>0</v>
      </c>
      <c r="DM402" s="111" t="str">
        <f t="shared" si="65"/>
        <v/>
      </c>
      <c r="DN402" s="108">
        <f>IF(C402="","",SUMIFS('Planificación 2026-1'!R:R,'Planificación 2026-1'!W:W,C402,'Planificación 2026-1'!F:F,"SUNAMPE",'Planificación 2026-1'!X:X,"VIRTUAL"))</f>
        <v>0</v>
      </c>
      <c r="DO402" s="61">
        <f>IF(C402="","",SUMIFS('Planificación 2026-1'!R:R,'Planificación 2026-1'!W:W,C402,'Planificación 2026-1'!F:F,"SUNAMPE",'Planificación 2026-1'!X:X,"PRESENCIAL"))</f>
        <v>0</v>
      </c>
      <c r="DP402" s="111" t="str">
        <f t="shared" si="66"/>
        <v/>
      </c>
      <c r="DQ402" s="108">
        <f>IF(C402="","",SUMIFS('Planificación 2026-1'!R:R,'Planificación 2026-1'!W:W,C402,'Planificación 2026-1'!F:F,"HUAURA",'Planificación 2026-1'!X:X,"VIRTUAL"))</f>
        <v>0</v>
      </c>
      <c r="DR402" s="61">
        <f>IF(C402="","",SUMIFS('Planificación 2026-1'!R:R,'Planificación 2026-1'!W:W,C402,'Planificación 2026-1'!F:F,"HUAURA",'Planificación 2026-1'!X:X,"PRESENCIAL"))</f>
        <v>0</v>
      </c>
      <c r="DS402" s="76">
        <f>SUMIFS('Planificación 2026-1'!R:R,'Planificación 2026-1'!W:W,C402,'Planificación 2026-1'!F:F,"PRINCIPAL",'Planificación 2026-1'!X:X,"VIRTUAL",'Planificación 2026-1'!I:I,"&gt;2")</f>
        <v>0</v>
      </c>
      <c r="DT402" s="76">
        <f>SUMIFS('Planificación 2026-1'!R:R,'Planificación 2026-1'!W:W,C402,'Planificación 2026-1'!F:F,"PRINCIPAL",'Planificación 2026-1'!X:X,"&lt;&gt;VIRTUAL",'Planificación 2026-1'!I:I,"&gt;2")</f>
        <v>0</v>
      </c>
      <c r="DU402" s="76">
        <f>SUMIFS('Planificación 2026-1'!R:R,'Planificación 2026-1'!W:W,C402,'Planificación 2026-1'!F:F,"SUNAMPE",'Planificación 2026-1'!X:X,"VIRTUAL",'Planificación 2026-1'!I:I,"&gt;2")</f>
        <v>0</v>
      </c>
      <c r="DV402" s="76">
        <f>SUMIFS('Planificación 2026-1'!R:R,'Planificación 2026-1'!W:W,C402,'Planificación 2026-1'!F:F,"SUNAMPE",'Planificación 2026-1'!X:X,"&lt;&gt;VIRTUAL",'Planificación 2026-1'!I:I,"&gt;2")</f>
        <v>0</v>
      </c>
      <c r="DW402" s="76">
        <f>SUMIFS('Planificación 2026-1'!R:R,'Planificación 2026-1'!W:W,C402,'Planificación 2026-1'!F:F,"FILIAL",'Planificación 2026-1'!X:X,"VIRTUAL",'Planificación 2026-1'!I:I,"&gt;2")</f>
        <v>0</v>
      </c>
      <c r="DX402" s="76">
        <f>SUMIFS('Planificación 2026-1'!R:R,'Planificación 2026-1'!W:W,C402,'Planificación 2026-1'!F:F,"FILIAL",'Planificación 2026-1'!X:X,"&lt;&gt;VIRTUAL",'Planificación 2026-1'!I:I,"&gt;2")</f>
        <v>0</v>
      </c>
      <c r="DY402" s="76">
        <f>SUMIFS('Planificación 2026-1'!R:R,'Planificación 2026-1'!W:W,C402,'Planificación 2026-1'!F:F,"PORUMA",'Planificación 2026-1'!X:X,"VIRTUAL",'Planificación 2026-1'!I:I,"&gt;2")</f>
        <v>0</v>
      </c>
      <c r="DZ402" s="76">
        <f>SUMIFS('Planificación 2026-1'!R:R,'Planificación 2026-1'!W:W,C402,'Planificación 2026-1'!F:F,"PORUMA",'Planificación 2026-1'!X:X,"&lt;&gt;VIRTUAL",'Planificación 2026-1'!I:I,"&gt;2")</f>
        <v>0</v>
      </c>
      <c r="EA402" s="76">
        <f>SUMIFS('Planificación 2026-1'!R:R,'Planificación 2026-1'!W:W,C402,'Planificación 2026-1'!F:F,"HUAURA",'Planificación 2026-1'!X:X,"VIRTUAL",'Planificación 2026-1'!I:I,"&gt;2")</f>
        <v>0</v>
      </c>
      <c r="EB402" s="76">
        <f>SUMIFS('Planificación 2026-1'!R:R,'Planificación 2026-1'!W:W,C402,'Planificación 2026-1'!F:F,"HUAURA",'Planificación 2026-1'!X:X,"&lt;&gt;VIRTUAL",'Planificación 2026-1'!I:I,"&gt;2")</f>
        <v>0</v>
      </c>
      <c r="EC402" s="76">
        <f>SUMIFS('Planificación 2026-1'!R:R,'Planificación 2026-1'!W:W,C402,'Planificación 2026-1'!F:F,"PRINCIPAL",'Planificación 2026-1'!X:X,"VIRTUAL",'Planificación 2026-1'!I:I,"&lt;3")</f>
        <v>0</v>
      </c>
      <c r="ED402" s="76">
        <f>SUMIFS('Planificación 2026-1'!R:R,'Planificación 2026-1'!W:W,C402,'Planificación 2026-1'!F:F,"PRINCIPAL",'Planificación 2026-1'!X:X,"&lt;&gt;VIRTUAL",'Planificación 2026-1'!I:I,"&lt;3")</f>
        <v>0</v>
      </c>
      <c r="EE402" s="76">
        <f>SUMIFS('Planificación 2026-1'!R:R,'Planificación 2026-1'!W:W,C402,'Planificación 2026-1'!F:F,"SUNAMPE",'Planificación 2026-1'!X:X,"VIRTUAL",'Planificación 2026-1'!I:I,"&lt;3")</f>
        <v>0</v>
      </c>
      <c r="EF402" s="76">
        <f>SUMIFS('Planificación 2026-1'!R:R,'Planificación 2026-1'!W:W,C402,'Planificación 2026-1'!F:F,"SUNAMPE",'Planificación 2026-1'!X:X,"&lt;&gt;VIRTUAL",'Planificación 2026-1'!I:I,"&lt;3")</f>
        <v>0</v>
      </c>
      <c r="EG402" s="76">
        <f>SUMIFS('Planificación 2026-1'!R:R,'Planificación 2026-1'!W:W,C402,'Planificación 2026-1'!F:F,"FILIAL",'Planificación 2026-1'!X:X,"VIRTUAL",'Planificación 2026-1'!I:I,"&lt;3")</f>
        <v>0</v>
      </c>
      <c r="EH402" s="76">
        <f>SUMIFS('Planificación 2026-1'!R:R,'Planificación 2026-1'!W:W,C402,'Planificación 2026-1'!F:F,"FILIAL",'Planificación 2026-1'!X:X,"&lt;&gt;VIRTUAL",'Planificación 2026-1'!I:I,"&lt;3")</f>
        <v>0</v>
      </c>
      <c r="EI402" s="76">
        <f>SUMIFS('Planificación 2026-1'!R:R,'Planificación 2026-1'!W:W,C402,'Planificación 2026-1'!F:F,"PORUMA",'Planificación 2026-1'!X:X,"VIRTUAL",'Planificación 2026-1'!I:I,"&lt;3")</f>
        <v>0</v>
      </c>
      <c r="EJ402" s="76">
        <f>SUMIFS('Planificación 2026-1'!R:R,'Planificación 2026-1'!W:W,C402,'Planificación 2026-1'!F:F,"PORUMA",'Planificación 2026-1'!X:X,"&lt;&gt;VIRTUAL",'Planificación 2026-1'!I:I,"&lt;3")</f>
        <v>0</v>
      </c>
      <c r="EK402" s="76">
        <f>SUMIFS('Planificación 2026-1'!R:R,'Planificación 2026-1'!W:W,C402,'Planificación 2026-1'!F:F,"HUAURA",'Planificación 2026-1'!X:X,"VIRTUAL",'Planificación 2026-1'!I:I,"&lt;3")</f>
        <v>0</v>
      </c>
      <c r="EL402" s="76">
        <f>SUMIFS('Planificación 2026-1'!R:R,'Planificación 2026-1'!W:W,C402,'Planificación 2026-1'!F:F,"HUAURA",'Planificación 2026-1'!X:X,"&lt;&gt;VIRTUAL",'Planificación 2026-1'!I:I,"&lt;3")</f>
        <v>0</v>
      </c>
      <c r="EM402" s="76"/>
      <c r="EN402" s="76">
        <f t="shared" si="59"/>
        <v>0</v>
      </c>
      <c r="EO402" s="76">
        <f t="shared" si="60"/>
        <v>0</v>
      </c>
      <c r="EP402" s="76" t="b">
        <f t="shared" si="61"/>
        <v>1</v>
      </c>
      <c r="EQ402" s="76" t="str">
        <f t="shared" si="62"/>
        <v/>
      </c>
      <c r="ER402" s="76" t="str">
        <f t="shared" si="67"/>
        <v>PRESENCIAL</v>
      </c>
    </row>
    <row r="403" spans="1:148" hidden="1">
      <c r="A403" s="83"/>
      <c r="B403" s="119">
        <v>400</v>
      </c>
      <c r="C403" s="115" t="s">
        <v>576</v>
      </c>
      <c r="D403" s="112">
        <f>SUMIF('Planificación 2026-1'!W:W,C403,'Planificación 2026-1'!R:R)</f>
        <v>0</v>
      </c>
      <c r="E403" s="114" t="s">
        <v>170</v>
      </c>
      <c r="F403" s="115" t="s">
        <v>171</v>
      </c>
      <c r="G403" s="115" t="s">
        <v>13</v>
      </c>
      <c r="H403" s="115" t="s">
        <v>140</v>
      </c>
      <c r="I403" s="107" t="str">
        <f>IF(SUM(COUNTIFS('Planificación 2026-1'!F:F,"PRINCIPAL",'Planificación 2026-1'!W:W,C403,'Planificación 2026-1'!H:H,"AF"))&gt;0,"P01"," ")</f>
        <v xml:space="preserve"> </v>
      </c>
      <c r="J403" s="108" t="str">
        <f>IF(SUM(COUNTIFS('Planificación 2026-1'!F:F,"PRINCIPAL",'Planificación 2026-1'!W:W,C403,'Planificación 2026-1'!H:H,"EN"))&gt;0,"P02"," ")</f>
        <v xml:space="preserve"> </v>
      </c>
      <c r="K403" s="108" t="str">
        <f>IF(SUM(COUNTIFS('Planificación 2026-1'!F:F,"PRINCIPAL",'Planificación 2026-1'!W:W,C403,'Planificación 2026-1'!H:H,"IS"))&gt;0,"P03"," ")</f>
        <v xml:space="preserve"> </v>
      </c>
      <c r="L403" s="108" t="str">
        <f>IF(SUM(COUNTIFS('Planificación 2026-1'!F:F,"PRINCIPAL",'Planificación 2026-1'!W:W,C403,'Planificación 2026-1'!H:H,"PS"))&gt;0,"P04"," ")</f>
        <v xml:space="preserve"> </v>
      </c>
      <c r="M403" s="108"/>
      <c r="N403" s="108" t="str">
        <f>IF(SUM(COUNTIFS('Planificación 2026-1'!F:F,"PRINCIPAL",'Planificación 2026-1'!W:W,C403,'Planificación 2026-1'!H:H,"IN"))&gt;0,"P06"," ")</f>
        <v xml:space="preserve"> </v>
      </c>
      <c r="O403" s="108" t="str">
        <f>IF(SUM(COUNTIFS('Planificación 2026-1'!F:F,"PRINCIPAL",'Planificación 2026-1'!W:W,C403,'Planificación 2026-1'!H:H,"CA"))&gt;0,"P07"," ")</f>
        <v xml:space="preserve"> </v>
      </c>
      <c r="P403" s="108" t="str">
        <f>IF(SUM(COUNTIFS('Planificación 2026-1'!F:F,"PRINCIPAL",'Planificación 2026-1'!W:W,C403,'Planificación 2026-1'!H:H,"DE"))&gt;0,"P08"," ")</f>
        <v xml:space="preserve"> </v>
      </c>
      <c r="Q403" s="108" t="str">
        <f>IF(SUM(COUNTIFS('Planificación 2026-1'!F:F,"PRINCIPAL",'Planificación 2026-1'!W:W,C403,'Planificación 2026-1'!H:H,"OB"))&gt;0,"P09"," ")</f>
        <v xml:space="preserve"> </v>
      </c>
      <c r="R403" s="108" t="str">
        <f>IF(SUM(COUNTIFS('Planificación 2026-1'!F:F,"PRINCIPAL",'Planificación 2026-1'!W:W,C403,'Planificación 2026-1'!H:H,"MH"))&gt;0,"P31"," ")</f>
        <v xml:space="preserve"> </v>
      </c>
      <c r="S403" s="108" t="str">
        <f>IF(SUM(COUNTIFS('Planificación 2026-1'!F:F,"PRINCIPAL",'Planificación 2026-1'!W:W,C403,'Planificación 2026-1'!H:H,"IC"))&gt;0,"P32"," ")</f>
        <v xml:space="preserve"> </v>
      </c>
      <c r="T403" s="108" t="str">
        <f>IF(SUM(COUNTIFS('Planificación 2026-1'!F:F,"PRINCIPAL",'Planificación 2026-1'!W:W,C403,'Planificación 2026-1'!H:H,"AR"))&gt;0,"P34"," ")</f>
        <v xml:space="preserve"> </v>
      </c>
      <c r="U403" s="108" t="str">
        <f>IF(SUM(COUNTIFS('Planificación 2026-1'!F:F,"PRINCIPAL",'Planificación 2026-1'!W:W,C403,'Planificación 2026-1'!H:H,"T1"))&gt;0,"P35"," ")</f>
        <v xml:space="preserve"> </v>
      </c>
      <c r="V403" s="108" t="str">
        <f>IF(SUM(COUNTIFS('Planificación 2026-1'!F:F,"PRINCIPAL",'Planificación 2026-1'!W:W,C403,'Planificación 2026-1'!H:H,"T3"))&gt;0,"P36"," ")</f>
        <v xml:space="preserve"> </v>
      </c>
      <c r="W403" s="108" t="str">
        <f>IF(SUM(COUNTIFS('Planificación 2026-1'!F:F,"PRINCIPAL",'Planificación 2026-1'!W:W,C403,'Planificación 2026-1'!H:H,"T2"))&gt;0,"P37"," ")</f>
        <v xml:space="preserve"> </v>
      </c>
      <c r="X403" s="108" t="str">
        <f>IF(SUM(COUNTIFS('Planificación 2026-1'!F:F,"PRINCIPAL",'Planificación 2026-1'!W:W,C403,'Planificación 2026-1'!H:H,"AE"))&gt;0,"P38"," ")</f>
        <v xml:space="preserve"> </v>
      </c>
      <c r="Y403" s="108" t="str">
        <f>IF(SUM(COUNTIFS('Planificación 2026-1'!F:F,"PRINCIPAL",'Planificación 2026-1'!W:W,C403,'Planificación 2026-1'!H:H,"T4"))&gt;0,"P55"," ")</f>
        <v xml:space="preserve"> </v>
      </c>
      <c r="Z403" s="108" t="str">
        <f>IF(SUM(COUNTIFS('Planificación 2026-1'!F:F,"FILIAL",'Planificación 2026-1'!W:W,C403,'Planificación 2026-1'!H:H,"AF"))&gt;0," P01"," ")</f>
        <v xml:space="preserve"> </v>
      </c>
      <c r="AA403" s="108" t="str">
        <f>IF(SUM(COUNTIFS('Planificación 2026-1'!F:F,"FILIAL",'Planificación 2026-1'!W:W,C403,'Planificación 2026-1'!H:H,"EN"))&gt;0,"P02"," ")</f>
        <v xml:space="preserve"> </v>
      </c>
      <c r="AB403" s="108" t="str">
        <f>IF(SUM(COUNTIFS('Planificación 2026-1'!F:F,"FILIAL",'Planificación 2026-1'!W:W,C403,'Planificación 2026-1'!H:H,"IS"))&gt;0,"P03"," ")</f>
        <v xml:space="preserve"> </v>
      </c>
      <c r="AC403" s="108" t="str">
        <f>IF(SUM(COUNTIFS('Planificación 2026-1'!F:F,"FILIAL",'Planificación 2026-1'!W:W,C403,'Planificación 2026-1'!H:H,"PS"))&gt;0,"P04"," ")</f>
        <v xml:space="preserve"> </v>
      </c>
      <c r="AD403" s="108"/>
      <c r="AE403" s="108" t="str">
        <f>IF(SUM(COUNTIFS('Planificación 2026-1'!F:F,"FILIAL",'Planificación 2026-1'!W:W,C403,'Planificación 2026-1'!H:H,"IN"))&gt;0,"P06"," ")</f>
        <v xml:space="preserve"> </v>
      </c>
      <c r="AF403" s="108" t="str">
        <f>IF(SUM(COUNTIFS('Planificación 2026-1'!F:F,"FILIAL",'Planificación 2026-1'!W:W,C403,'Planificación 2026-1'!H:H,"CA"))&gt;0,"P07"," ")</f>
        <v xml:space="preserve"> </v>
      </c>
      <c r="AG403" s="108" t="str">
        <f>IF(SUM(COUNTIFS('Planificación 2026-1'!F:F,"FILIAL",'Planificación 2026-1'!W:W,C403,'Planificación 2026-1'!H:H,"DE"))&gt;0,"P08"," ")</f>
        <v xml:space="preserve"> </v>
      </c>
      <c r="AH403" s="108" t="str">
        <f>IF(SUM(COUNTIFS('Planificación 2026-1'!F:F,"FILIAL",'Planificación 2026-1'!W:W,C403,'Planificación 2026-1'!H:H,"OB"))&gt;0,"P09"," ")</f>
        <v xml:space="preserve"> </v>
      </c>
      <c r="AI403" s="108" t="str">
        <f>IF(SUM(COUNTIFS('Planificación 2026-1'!F:F,"FILIAL",'Planificación 2026-1'!W:W,C403,'Planificación 2026-1'!H:H,"MH"))&gt;0,"P31"," ")</f>
        <v xml:space="preserve"> </v>
      </c>
      <c r="AJ403" s="108" t="str">
        <f>IF(SUM(COUNTIFS('Planificación 2026-1'!F:F,"FILIAL",'Planificación 2026-1'!W:W,C403,'Planificación 2026-1'!H:H,"IC"))&gt;0,"P32"," ")</f>
        <v xml:space="preserve"> </v>
      </c>
      <c r="AK403" s="108" t="str">
        <f>IF(SUM(COUNTIFS('Planificación 2026-1'!F:F,"FILIAL",'Planificación 2026-1'!W:W,C403,'Planificación 2026-1'!H:H,"AR"))&gt;0,"P34"," ")</f>
        <v xml:space="preserve"> </v>
      </c>
      <c r="AL403" s="108" t="str">
        <f>IF(SUM(COUNTIFS('Planificación 2026-1'!F:F,"FILIAL",'Planificación 2026-1'!W:W,C403,'Planificación 2026-1'!H:H,"T1"))&gt;0,"P35"," ")</f>
        <v xml:space="preserve"> </v>
      </c>
      <c r="AM403" s="108" t="str">
        <f>IF(SUM(COUNTIFS('Planificación 2026-1'!F:F,"FILIAL",'Planificación 2026-1'!W:W,C403,'Planificación 2026-1'!H:H,"T3"))&gt;0,"P36"," ")</f>
        <v xml:space="preserve"> </v>
      </c>
      <c r="AN403" s="108" t="str">
        <f>IF(SUM(COUNTIFS('Planificación 2026-1'!F:F,"FILIAL",'Planificación 2026-1'!W:W,C403,'Planificación 2026-1'!H:H,"T2"))&gt;0,"P37"," ")</f>
        <v xml:space="preserve"> </v>
      </c>
      <c r="AO403" s="108" t="str">
        <f>IF(SUM(COUNTIFS('Planificación 2026-1'!F:F,"FILIAL",'Planificación 2026-1'!W:W,C403,'Planificación 2026-1'!H:H,"AE"))&gt;0,"P38"," ")</f>
        <v xml:space="preserve"> </v>
      </c>
      <c r="AP403" s="108" t="str">
        <f>IF(SUM(COUNTIFS('Planificación 2026-1'!F:F,"FILIAL",'Planificación 2026-1'!W:W,C403,'Planificación 2026-1'!H:H,"T4"))&gt;0,"P55"," ")</f>
        <v xml:space="preserve"> </v>
      </c>
      <c r="AQ403" s="108" t="str">
        <f>IF(SUM(COUNTIFS('Planificación 2026-1'!F:F,"SUNAMPE",'Planificación 2026-1'!W:W,C403,'Planificación 2026-1'!H:H,"AF"))&gt;0," P01"," ")</f>
        <v xml:space="preserve"> </v>
      </c>
      <c r="AR403" s="108" t="str">
        <f>IF(SUM(COUNTIFS('Planificación 2026-1'!F:F,"SUNAMPE",'Planificación 2026-1'!W:W,C403,'Planificación 2026-1'!H:H,"EN"))&gt;0,"P02"," ")</f>
        <v xml:space="preserve"> </v>
      </c>
      <c r="AS403" s="108" t="str">
        <f>IF(SUM(COUNTIFS('Planificación 2026-1'!F:F,"SUNAMPE",'Planificación 2026-1'!W:W,C403,'Planificación 2026-1'!H:H,"IS"))&gt;0,"P03"," ")</f>
        <v xml:space="preserve"> </v>
      </c>
      <c r="AT403" s="108" t="str">
        <f>IF(SUM(COUNTIFS('Planificación 2026-1'!F:F,"SUNAMPE",'Planificación 2026-1'!W:W,C403,'Planificación 2026-1'!H:H,"PS"))&gt;0,"P04"," ")</f>
        <v xml:space="preserve"> </v>
      </c>
      <c r="AU403" s="108"/>
      <c r="AV403" s="108" t="str">
        <f>IF(SUM(COUNTIFS('Planificación 2026-1'!F:F,"SUNAMPE",'Planificación 2026-1'!W:W,C403,'Planificación 2026-1'!H:H,"IN"))&gt;0,"P06"," ")</f>
        <v xml:space="preserve"> </v>
      </c>
      <c r="AW403" s="108" t="str">
        <f>IF(SUM(COUNTIFS('Planificación 2026-1'!F:F,"SUNAMPE",'Planificación 2026-1'!W:W,C403,'Planificación 2026-1'!H:H,"CA"))&gt;0,"P07"," ")</f>
        <v xml:space="preserve"> </v>
      </c>
      <c r="AX403" s="108" t="str">
        <f>IF(SUM(COUNTIFS('Planificación 2026-1'!F:F,"SUNAMPE",'Planificación 2026-1'!W:W,C403,'Planificación 2026-1'!H:H,"DE"))&gt;0,"P08"," ")</f>
        <v xml:space="preserve"> </v>
      </c>
      <c r="AY403" s="108" t="str">
        <f>IF(SUM(COUNTIFS('Planificación 2026-1'!F:F,"SUNAMPE",'Planificación 2026-1'!W:W,C403,'Planificación 2026-1'!H:H,"OB"))&gt;0,"P09"," ")</f>
        <v xml:space="preserve"> </v>
      </c>
      <c r="AZ403" s="108" t="str">
        <f>IF(SUM(COUNTIFS('Planificación 2026-1'!F:F,"SUNAMPE",'Planificación 2026-1'!W:W,C403,'Planificación 2026-1'!H:H,"MH"))&gt;0,"P31"," ")</f>
        <v xml:space="preserve"> </v>
      </c>
      <c r="BA403" s="108" t="str">
        <f>IF(SUM(COUNTIFS('Planificación 2026-1'!F:F,"SUNAMPE",'Planificación 2026-1'!W:W,C403,'Planificación 2026-1'!H:H,"IC"))&gt;0,"P32"," ")</f>
        <v xml:space="preserve"> </v>
      </c>
      <c r="BB403" s="108" t="str">
        <f>IF(SUM(COUNTIFS('Planificación 2026-1'!F:F,"SUNAMPE",'Planificación 2026-1'!W:W,C403,'Planificación 2026-1'!H:H,"AR"))&gt;0,"P34"," ")</f>
        <v xml:space="preserve"> </v>
      </c>
      <c r="BC403" s="108" t="str">
        <f>IF(SUM(COUNTIFS('Planificación 2026-1'!F:F,"SUNAMPE",'Planificación 2026-1'!W:W,C403,'Planificación 2026-1'!H:H,"T1"))&gt;0,"P35"," ")</f>
        <v xml:space="preserve"> </v>
      </c>
      <c r="BD403" s="108" t="str">
        <f>IF(SUM(COUNTIFS('Planificación 2026-1'!F:F,"SUNAMPE",'Planificación 2026-1'!W:W,C403,'Planificación 2026-1'!H:H,"T3"))&gt;0,"P36"," ")</f>
        <v xml:space="preserve"> </v>
      </c>
      <c r="BE403" s="108" t="str">
        <f>IF(SUM(COUNTIFS('Planificación 2026-1'!F:F,"SUNAMPE",'Planificación 2026-1'!W:W,C403,'Planificación 2026-1'!H:H,"T2"))&gt;0,"P37"," ")</f>
        <v xml:space="preserve"> </v>
      </c>
      <c r="BF403" s="108" t="str">
        <f>IF(SUM(COUNTIFS('Planificación 2026-1'!F:F,"SUNAMPE",'Planificación 2026-1'!W:W,C403,'Planificación 2026-1'!H:H,"AE"))&gt;0,"P38"," ")</f>
        <v xml:space="preserve"> </v>
      </c>
      <c r="BG403" s="108" t="str">
        <f>IF(SUM(COUNTIFS('Planificación 2026-1'!F:F,"SUNAMPE",'Planificación 2026-1'!W:W,C403,'Planificación 2026-1'!H:H,"T4"))&gt;0,"P55"," ")</f>
        <v xml:space="preserve"> </v>
      </c>
      <c r="BH403" s="108" t="str">
        <f>IF(SUM(COUNTIFS('Planificación 2026-1'!F:F,"HUAURA",'Planificación 2026-1'!W:W,C403,'Planificación 2026-1'!H:H,"AF"))&gt;0," P01"," ")</f>
        <v xml:space="preserve"> </v>
      </c>
      <c r="BI403" s="108" t="str">
        <f>IF(SUM(COUNTIFS('Planificación 2026-1'!F:F,"HUAURA",'Planificación 2026-1'!W:W,C403,'Planificación 2026-1'!H:H,"EN"))&gt;0,"P02"," ")</f>
        <v xml:space="preserve"> </v>
      </c>
      <c r="BJ403" s="108" t="str">
        <f>IF(SUM(COUNTIFS('Planificación 2026-1'!F:F,"HUAURA",'Planificación 2026-1'!W:W,C403,'Planificación 2026-1'!H:H,"IS"))&gt;0,"P03"," ")</f>
        <v xml:space="preserve"> </v>
      </c>
      <c r="BK403" s="108" t="str">
        <f>IF(SUM(COUNTIFS('Planificación 2026-1'!F:F,"HUAURA",'Planificación 2026-1'!W:W,C403,'Planificación 2026-1'!H:H,"PS"))&gt;0,"P04"," ")</f>
        <v xml:space="preserve"> </v>
      </c>
      <c r="BL403" s="108"/>
      <c r="BM403" s="108" t="str">
        <f>IF(SUM(COUNTIFS('Planificación 2026-1'!F:F,"HUAURA",'Planificación 2026-1'!W:W,C403,'Planificación 2026-1'!H:H,"IN"))&gt;0,"P06"," ")</f>
        <v xml:space="preserve"> </v>
      </c>
      <c r="BN403" s="108" t="str">
        <f>IF(SUM(COUNTIFS('Planificación 2026-1'!F:F,"HUAURA",'Planificación 2026-1'!W:W,C403,'Planificación 2026-1'!H:H,"CA"))&gt;0,"P07"," ")</f>
        <v xml:space="preserve"> </v>
      </c>
      <c r="BO403" s="108" t="str">
        <f>IF(SUM(COUNTIFS('Planificación 2026-1'!F:F,"HUAURA",'Planificación 2026-1'!W:W,C403,'Planificación 2026-1'!H:H,"DE"))&gt;0,"P08"," ")</f>
        <v xml:space="preserve"> </v>
      </c>
      <c r="BP403" s="108" t="str">
        <f>IF(SUM(COUNTIFS('Planificación 2026-1'!F:F,"HUAURA",'Planificación 2026-1'!W:W,C403,'Planificación 2026-1'!H:H,"OB"))&gt;0,"P09"," ")</f>
        <v xml:space="preserve"> </v>
      </c>
      <c r="BQ403" s="108" t="str">
        <f>IF(SUM(COUNTIFS('Planificación 2026-1'!F:F,"HUAURA",'Planificación 2026-1'!W:W,C403,'Planificación 2026-1'!H:H,"MH"))&gt;0,"P31"," ")</f>
        <v xml:space="preserve"> </v>
      </c>
      <c r="BR403" s="108" t="str">
        <f>IF(SUM(COUNTIFS('Planificación 2026-1'!F:F,"HUAURA",'Planificación 2026-1'!W:W,C403,'Planificación 2026-1'!H:H,"IC"))&gt;0,"P32"," ")</f>
        <v xml:space="preserve"> </v>
      </c>
      <c r="BS403" s="108" t="str">
        <f>IF(SUM(COUNTIFS('Planificación 2026-1'!F:F,"HUAURA",'Planificación 2026-1'!W:W,C403,'Planificación 2026-1'!H:H,"AR"))&gt;0,"P34"," ")</f>
        <v xml:space="preserve"> </v>
      </c>
      <c r="BT403" s="108" t="str">
        <f>IF(SUM(COUNTIFS('Planificación 2026-1'!F:F,"HUAURA",'Planificación 2026-1'!W:W,C403,'Planificación 2026-1'!H:H,"T1"))&gt;0,"P35"," ")</f>
        <v xml:space="preserve"> </v>
      </c>
      <c r="BU403" s="108" t="str">
        <f>IF(SUM(COUNTIFS('Planificación 2026-1'!F:F,"HUAURA",'Planificación 2026-1'!W:W,C403,'Planificación 2026-1'!H:H,"T3"))&gt;0,"P36"," ")</f>
        <v xml:space="preserve"> </v>
      </c>
      <c r="BV403" s="108" t="str">
        <f>IF(SUM(COUNTIFS('Planificación 2026-1'!F:F,"HUAURA",'Planificación 2026-1'!W:W,C403,'Planificación 2026-1'!H:H,"T2"))&gt;0,"P37"," ")</f>
        <v xml:space="preserve"> </v>
      </c>
      <c r="BW403" s="108" t="str">
        <f>IF(SUM(COUNTIFS('Planificación 2026-1'!F:F,"HUAURA",'Planificación 2026-1'!W:W,C403,'Planificación 2026-1'!H:H,"AE"))&gt;0,"P38"," ")</f>
        <v xml:space="preserve"> </v>
      </c>
      <c r="BX403" s="108" t="str">
        <f>IF(SUM(COUNTIFS('Planificación 2026-1'!F:F,"HUAURA",'Planificación 2026-1'!W:W,C403,'Planificación 2026-1'!H:H,"T4"))&gt;0,"P55"," ")</f>
        <v xml:space="preserve"> </v>
      </c>
      <c r="BY403" s="109">
        <f>SUMIFS('Planificación 2026-1'!R:R,'Planificación 2026-1'!W:W,C403,'Planificación 2026-1'!H:H,"AF",'Planificación 2026-1'!I:I,"&gt;2")</f>
        <v>0</v>
      </c>
      <c r="BZ403" s="109">
        <f>SUMIFS('Planificación 2026-1'!R:R,'Planificación 2026-1'!W:W,C403,'Planificación 2026-1'!H:H,"EN",'Planificación 2026-1'!I:I,"&gt;2")</f>
        <v>0</v>
      </c>
      <c r="CA403" s="109">
        <f>SUMIFS('Planificación 2026-1'!R:R,'Planificación 2026-1'!W:W,C403,'Planificación 2026-1'!H:H,"IS",'Planificación 2026-1'!I:I,"&gt;2")</f>
        <v>0</v>
      </c>
      <c r="CB403" s="109">
        <f>SUMIFS('Planificación 2026-1'!R:R,'Planificación 2026-1'!W:W,C403,'Planificación 2026-1'!H:H,"PS",'Planificación 2026-1'!I:I,"&gt;2")</f>
        <v>0</v>
      </c>
      <c r="CC403" s="109">
        <f>SUMIFS('Planificación 2026-1'!R:R,'Planificación 2026-1'!W:W,C403,'Planificación 2026-1'!H:H,"IN",'Planificación 2026-1'!I:I,"&gt;2")</f>
        <v>0</v>
      </c>
      <c r="CD403" s="109">
        <f>SUMIFS('Planificación 2026-1'!R:R,'Planificación 2026-1'!W:W,C403,'Planificación 2026-1'!H:H,"CA",'Planificación 2026-1'!I:I,"&gt;2")</f>
        <v>0</v>
      </c>
      <c r="CE403" s="109">
        <f>SUMIFS('Planificación 2026-1'!R:R,'Planificación 2026-1'!W:W,C403,'Planificación 2026-1'!H:H,"DE",'Planificación 2026-1'!I:I,"&gt;2")</f>
        <v>0</v>
      </c>
      <c r="CF403" s="109">
        <f>SUMIFS('Planificación 2026-1'!R:R,'Planificación 2026-1'!W:W,C403,'Planificación 2026-1'!H:H,"OB",'Planificación 2026-1'!I:I,"&gt;2")</f>
        <v>0</v>
      </c>
      <c r="CG403" s="109">
        <f>SUMIFS('Planificación 2026-1'!R:R,'Planificación 2026-1'!W:W,C403,'Planificación 2026-1'!H:H,"MH",'Planificación 2026-1'!I:I,"&gt;2")</f>
        <v>0</v>
      </c>
      <c r="CH403" s="109">
        <f>SUMIFS('Planificación 2026-1'!R:R,'Planificación 2026-1'!W:W,C403,'Planificación 2026-1'!H:H,"IC",'Planificación 2026-1'!I:I,"&gt;2")</f>
        <v>0</v>
      </c>
      <c r="CI403" s="109">
        <f>SUMIFS('Planificación 2026-1'!R:R,'Planificación 2026-1'!W:W,C403,'Planificación 2026-1'!H:H,"AR",'Planificación 2026-1'!I:I,"&gt;2")</f>
        <v>0</v>
      </c>
      <c r="CJ403" s="109">
        <f>SUMIFS('Planificación 2026-1'!R:R,'Planificación 2026-1'!W:W,C403,'Planificación 2026-1'!H:H,"T1",'Planificación 2026-1'!I:I,"&gt;2")</f>
        <v>0</v>
      </c>
      <c r="CK403" s="109">
        <f>SUMIFS('Planificación 2026-1'!R:R,'Planificación 2026-1'!W:W,C403,'Planificación 2026-1'!H:H,"T3",'Planificación 2026-1'!I:I,"&gt;2")</f>
        <v>0</v>
      </c>
      <c r="CL403" s="109">
        <f>SUMIFS('Planificación 2026-1'!R:R,'Planificación 2026-1'!W:W,C403,'Planificación 2026-1'!H:H,"T2",'Planificación 2026-1'!I:I,"&gt;2")</f>
        <v>0</v>
      </c>
      <c r="CM403" s="109">
        <f>SUMIFS('Planificación 2026-1'!R:R,'Planificación 2026-1'!W:W,C403,'Planificación 2026-1'!H:H,"AE",'Planificación 2026-1'!I:I,"&gt;2")</f>
        <v>0</v>
      </c>
      <c r="CN403" s="109">
        <f>SUMIFS('Planificación 2026-1'!R:R,'Planificación 2026-1'!W:W,C403,'Planificación 2026-1'!H:H,"T4",'Planificación 2026-1'!I:I,"&gt;2")</f>
        <v>0</v>
      </c>
      <c r="CO403" s="109">
        <f>SUMIFS('Planificación 2026-1'!R:R,'Planificación 2026-1'!W:W,C403,'Planificación 2026-1'!H:H,"AF",'Planificación 2026-1'!I:I,"&lt;3")</f>
        <v>0</v>
      </c>
      <c r="CP403" s="109">
        <f>SUMIFS('Planificación 2026-1'!R:R,'Planificación 2026-1'!W:W,C403,'Planificación 2026-1'!H:H,"EN",'Planificación 2026-1'!I:I,"&lt;3")</f>
        <v>0</v>
      </c>
      <c r="CQ403" s="109">
        <f>SUMIFS('Planificación 2026-1'!R:R,'Planificación 2026-1'!W:W,C403,'Planificación 2026-1'!H:H,"IS",'Planificación 2026-1'!I:I,"&lt;3")</f>
        <v>0</v>
      </c>
      <c r="CR403" s="109">
        <f>SUMIFS('Planificación 2026-1'!R:R,'Planificación 2026-1'!W:W,C403,'Planificación 2026-1'!H:H,"PS",'Planificación 2026-1'!I:I,"&lt;3")</f>
        <v>0</v>
      </c>
      <c r="CS403" s="109">
        <f>SUMIFS('Planificación 2026-1'!R:R,'Planificación 2026-1'!W:W,C403,'Planificación 2026-1'!H:H,"IN",'Planificación 2026-1'!I:I,"&lt;3")</f>
        <v>0</v>
      </c>
      <c r="CT403" s="109">
        <f>SUMIFS('Planificación 2026-1'!R:R,'Planificación 2026-1'!W:W,C403,'Planificación 2026-1'!H:H,"CA",'Planificación 2026-1'!I:I,"&lt;3")</f>
        <v>0</v>
      </c>
      <c r="CU403" s="109">
        <f>SUMIFS('Planificación 2026-1'!R:R,'Planificación 2026-1'!W:W,C403,'Planificación 2026-1'!H:H,"DE",'Planificación 2026-1'!I:I,"&lt;3")</f>
        <v>0</v>
      </c>
      <c r="CV403" s="109">
        <f>SUMIFS('Planificación 2026-1'!R:R,'Planificación 2026-1'!W:W,C403,'Planificación 2026-1'!H:H,"OB",'Planificación 2026-1'!I:I,"&lt;3")</f>
        <v>0</v>
      </c>
      <c r="CW403" s="109">
        <f>SUMIFS('Planificación 2026-1'!R:R,'Planificación 2026-1'!W:W,C403,'Planificación 2026-1'!H:H,"MH",'Planificación 2026-1'!I:I,"&lt;3")</f>
        <v>0</v>
      </c>
      <c r="CX403" s="109">
        <f>SUMIFS('Planificación 2026-1'!R:R,'Planificación 2026-1'!W:W,C403,'Planificación 2026-1'!H:H,"IC",'Planificación 2026-1'!I:I,"&lt;3")</f>
        <v>0</v>
      </c>
      <c r="CY403" s="109">
        <f>SUMIFS('Planificación 2026-1'!R:R,'Planificación 2026-1'!W:W,C403,'Planificación 2026-1'!H:H,"AR",'Planificación 2026-1'!I:I,"&lt;3")</f>
        <v>0</v>
      </c>
      <c r="CZ403" s="109">
        <f>SUMIFS('Planificación 2026-1'!R:R,'Planificación 2026-1'!W:W,C403,'Planificación 2026-1'!H:H,"T1",'Planificación 2026-1'!I:I,"&lt;3")</f>
        <v>0</v>
      </c>
      <c r="DA403" s="109">
        <f>SUMIFS('Planificación 2026-1'!R:R,'Planificación 2026-1'!W:W,C403,'Planificación 2026-1'!H:H,"T3",'Planificación 2026-1'!I:I,"&lt;3")</f>
        <v>0</v>
      </c>
      <c r="DB403" s="109">
        <f>SUMIFS('Planificación 2026-1'!R:R,'Planificación 2026-1'!W:W,C403,'Planificación 2026-1'!H:H,"T2",'Planificación 2026-1'!I:I,"&lt;3")</f>
        <v>0</v>
      </c>
      <c r="DC403" s="109">
        <f>SUMIFS('Planificación 2026-1'!R:R,'Planificación 2026-1'!W:W,C403,'Planificación 2026-1'!H:H,"AE",'Planificación 2026-1'!I:I,"&lt;3")</f>
        <v>0</v>
      </c>
      <c r="DD403" s="109">
        <f>SUMIFS('Planificación 2026-1'!R:R,'Planificación 2026-1'!W:W,C403,'Planificación 2026-1'!H:H,"T4",'Planificación 2026-1'!I:I,"&lt;3")</f>
        <v>0</v>
      </c>
      <c r="DE403" s="108" t="str">
        <f t="shared" si="63"/>
        <v/>
      </c>
      <c r="DF403" s="41">
        <f>IF(C403="","",SUMIFS('Planificación 2026-1'!R:R,'Planificación 2026-1'!W:W,C403,'Planificación 2026-1'!F:F,"PRINCIPAL",'Planificación 2026-1'!X:X,"VIRTUAL"))</f>
        <v>0</v>
      </c>
      <c r="DG403" s="41">
        <f>IF(C403="","",SUMIFS('Planificación 2026-1'!R:R,'Planificación 2026-1'!W:W,C403,'Planificación 2026-1'!F:F,"PRINCIPAL",'Planificación 2026-1'!X:X,"PRESENCIAL"))</f>
        <v>0</v>
      </c>
      <c r="DH403" s="41">
        <f>IF(C403="","",SUMIFS('Planificación 2026-1'!R:R,'Planificación 2026-1'!W:W,C403,'Planificación 2026-1'!F:F,"PRINCIPAL",'Planificación 2026-1'!X:X,"HIBRIDO PRESENCIAL"))</f>
        <v>0</v>
      </c>
      <c r="DI403" s="108" t="str">
        <f t="shared" si="64"/>
        <v/>
      </c>
      <c r="DJ403" s="108">
        <f>IF(C403="","",SUMIFS('Planificación 2026-1'!R:R,'Planificación 2026-1'!W:W,C403,'Planificación 2026-1'!F:F,"FILIAL",'Planificación 2026-1'!X:X,"VIRTUAL"))</f>
        <v>0</v>
      </c>
      <c r="DK403" s="110">
        <f>IF(C403="","",SUMIFS('Planificación 2026-1'!R:R,'Planificación 2026-1'!W:W,C403,'Planificación 2026-1'!F:F,"FILIAL",'Planificación 2026-1'!X:X,"PRESENCIAL"))</f>
        <v>0</v>
      </c>
      <c r="DL403" s="61">
        <f>IF(C403="","",SUMIFS('Planificación 2026-1'!R:R,'Planificación 2026-1'!W:W,C403,'Planificación 2026-1'!F:F,"FILIAL",'Planificación 2026-1'!X:X,"HIBRIDO PRESENCIAL"))</f>
        <v>0</v>
      </c>
      <c r="DM403" s="111" t="str">
        <f t="shared" si="65"/>
        <v/>
      </c>
      <c r="DN403" s="108">
        <f>IF(C403="","",SUMIFS('Planificación 2026-1'!R:R,'Planificación 2026-1'!W:W,C403,'Planificación 2026-1'!F:F,"SUNAMPE",'Planificación 2026-1'!X:X,"VIRTUAL"))</f>
        <v>0</v>
      </c>
      <c r="DO403" s="61">
        <f>IF(C403="","",SUMIFS('Planificación 2026-1'!R:R,'Planificación 2026-1'!W:W,C403,'Planificación 2026-1'!F:F,"SUNAMPE",'Planificación 2026-1'!X:X,"PRESENCIAL"))</f>
        <v>0</v>
      </c>
      <c r="DP403" s="111" t="str">
        <f t="shared" si="66"/>
        <v/>
      </c>
      <c r="DQ403" s="108">
        <f>IF(C403="","",SUMIFS('Planificación 2026-1'!R:R,'Planificación 2026-1'!W:W,C403,'Planificación 2026-1'!F:F,"HUAURA",'Planificación 2026-1'!X:X,"VIRTUAL"))</f>
        <v>0</v>
      </c>
      <c r="DR403" s="61">
        <f>IF(C403="","",SUMIFS('Planificación 2026-1'!R:R,'Planificación 2026-1'!W:W,C403,'Planificación 2026-1'!F:F,"HUAURA",'Planificación 2026-1'!X:X,"PRESENCIAL"))</f>
        <v>0</v>
      </c>
      <c r="DS403" s="76">
        <f>SUMIFS('Planificación 2026-1'!R:R,'Planificación 2026-1'!W:W,C403,'Planificación 2026-1'!F:F,"PRINCIPAL",'Planificación 2026-1'!X:X,"VIRTUAL",'Planificación 2026-1'!I:I,"&gt;2")</f>
        <v>0</v>
      </c>
      <c r="DT403" s="76">
        <f>SUMIFS('Planificación 2026-1'!R:R,'Planificación 2026-1'!W:W,C403,'Planificación 2026-1'!F:F,"PRINCIPAL",'Planificación 2026-1'!X:X,"&lt;&gt;VIRTUAL",'Planificación 2026-1'!I:I,"&gt;2")</f>
        <v>0</v>
      </c>
      <c r="DU403" s="76">
        <f>SUMIFS('Planificación 2026-1'!R:R,'Planificación 2026-1'!W:W,C403,'Planificación 2026-1'!F:F,"SUNAMPE",'Planificación 2026-1'!X:X,"VIRTUAL",'Planificación 2026-1'!I:I,"&gt;2")</f>
        <v>0</v>
      </c>
      <c r="DV403" s="76">
        <f>SUMIFS('Planificación 2026-1'!R:R,'Planificación 2026-1'!W:W,C403,'Planificación 2026-1'!F:F,"SUNAMPE",'Planificación 2026-1'!X:X,"&lt;&gt;VIRTUAL",'Planificación 2026-1'!I:I,"&gt;2")</f>
        <v>0</v>
      </c>
      <c r="DW403" s="76">
        <f>SUMIFS('Planificación 2026-1'!R:R,'Planificación 2026-1'!W:W,C403,'Planificación 2026-1'!F:F,"FILIAL",'Planificación 2026-1'!X:X,"VIRTUAL",'Planificación 2026-1'!I:I,"&gt;2")</f>
        <v>0</v>
      </c>
      <c r="DX403" s="76">
        <f>SUMIFS('Planificación 2026-1'!R:R,'Planificación 2026-1'!W:W,C403,'Planificación 2026-1'!F:F,"FILIAL",'Planificación 2026-1'!X:X,"&lt;&gt;VIRTUAL",'Planificación 2026-1'!I:I,"&gt;2")</f>
        <v>0</v>
      </c>
      <c r="DY403" s="76">
        <f>SUMIFS('Planificación 2026-1'!R:R,'Planificación 2026-1'!W:W,C403,'Planificación 2026-1'!F:F,"PORUMA",'Planificación 2026-1'!X:X,"VIRTUAL",'Planificación 2026-1'!I:I,"&gt;2")</f>
        <v>0</v>
      </c>
      <c r="DZ403" s="76">
        <f>SUMIFS('Planificación 2026-1'!R:R,'Planificación 2026-1'!W:W,C403,'Planificación 2026-1'!F:F,"PORUMA",'Planificación 2026-1'!X:X,"&lt;&gt;VIRTUAL",'Planificación 2026-1'!I:I,"&gt;2")</f>
        <v>0</v>
      </c>
      <c r="EA403" s="76">
        <f>SUMIFS('Planificación 2026-1'!R:R,'Planificación 2026-1'!W:W,C403,'Planificación 2026-1'!F:F,"HUAURA",'Planificación 2026-1'!X:X,"VIRTUAL",'Planificación 2026-1'!I:I,"&gt;2")</f>
        <v>0</v>
      </c>
      <c r="EB403" s="76">
        <f>SUMIFS('Planificación 2026-1'!R:R,'Planificación 2026-1'!W:W,C403,'Planificación 2026-1'!F:F,"HUAURA",'Planificación 2026-1'!X:X,"&lt;&gt;VIRTUAL",'Planificación 2026-1'!I:I,"&gt;2")</f>
        <v>0</v>
      </c>
      <c r="EC403" s="76">
        <f>SUMIFS('Planificación 2026-1'!R:R,'Planificación 2026-1'!W:W,C403,'Planificación 2026-1'!F:F,"PRINCIPAL",'Planificación 2026-1'!X:X,"VIRTUAL",'Planificación 2026-1'!I:I,"&lt;3")</f>
        <v>0</v>
      </c>
      <c r="ED403" s="76">
        <f>SUMIFS('Planificación 2026-1'!R:R,'Planificación 2026-1'!W:W,C403,'Planificación 2026-1'!F:F,"PRINCIPAL",'Planificación 2026-1'!X:X,"&lt;&gt;VIRTUAL",'Planificación 2026-1'!I:I,"&lt;3")</f>
        <v>0</v>
      </c>
      <c r="EE403" s="76">
        <f>SUMIFS('Planificación 2026-1'!R:R,'Planificación 2026-1'!W:W,C403,'Planificación 2026-1'!F:F,"SUNAMPE",'Planificación 2026-1'!X:X,"VIRTUAL",'Planificación 2026-1'!I:I,"&lt;3")</f>
        <v>0</v>
      </c>
      <c r="EF403" s="76">
        <f>SUMIFS('Planificación 2026-1'!R:R,'Planificación 2026-1'!W:W,C403,'Planificación 2026-1'!F:F,"SUNAMPE",'Planificación 2026-1'!X:X,"&lt;&gt;VIRTUAL",'Planificación 2026-1'!I:I,"&lt;3")</f>
        <v>0</v>
      </c>
      <c r="EG403" s="76">
        <f>SUMIFS('Planificación 2026-1'!R:R,'Planificación 2026-1'!W:W,C403,'Planificación 2026-1'!F:F,"FILIAL",'Planificación 2026-1'!X:X,"VIRTUAL",'Planificación 2026-1'!I:I,"&lt;3")</f>
        <v>0</v>
      </c>
      <c r="EH403" s="76">
        <f>SUMIFS('Planificación 2026-1'!R:R,'Planificación 2026-1'!W:W,C403,'Planificación 2026-1'!F:F,"FILIAL",'Planificación 2026-1'!X:X,"&lt;&gt;VIRTUAL",'Planificación 2026-1'!I:I,"&lt;3")</f>
        <v>0</v>
      </c>
      <c r="EI403" s="76">
        <f>SUMIFS('Planificación 2026-1'!R:R,'Planificación 2026-1'!W:W,C403,'Planificación 2026-1'!F:F,"PORUMA",'Planificación 2026-1'!X:X,"VIRTUAL",'Planificación 2026-1'!I:I,"&lt;3")</f>
        <v>0</v>
      </c>
      <c r="EJ403" s="76">
        <f>SUMIFS('Planificación 2026-1'!R:R,'Planificación 2026-1'!W:W,C403,'Planificación 2026-1'!F:F,"PORUMA",'Planificación 2026-1'!X:X,"&lt;&gt;VIRTUAL",'Planificación 2026-1'!I:I,"&lt;3")</f>
        <v>0</v>
      </c>
      <c r="EK403" s="76">
        <f>SUMIFS('Planificación 2026-1'!R:R,'Planificación 2026-1'!W:W,C403,'Planificación 2026-1'!F:F,"HUAURA",'Planificación 2026-1'!X:X,"VIRTUAL",'Planificación 2026-1'!I:I,"&lt;3")</f>
        <v>0</v>
      </c>
      <c r="EL403" s="76">
        <f>SUMIFS('Planificación 2026-1'!R:R,'Planificación 2026-1'!W:W,C403,'Planificación 2026-1'!F:F,"HUAURA",'Planificación 2026-1'!X:X,"&lt;&gt;VIRTUAL",'Planificación 2026-1'!I:I,"&lt;3")</f>
        <v>0</v>
      </c>
      <c r="EM403" s="76"/>
      <c r="EN403" s="76">
        <f t="shared" si="59"/>
        <v>0</v>
      </c>
      <c r="EO403" s="76">
        <f t="shared" si="60"/>
        <v>0</v>
      </c>
      <c r="EP403" s="76" t="b">
        <f t="shared" si="61"/>
        <v>1</v>
      </c>
      <c r="EQ403" s="76" t="str">
        <f t="shared" si="62"/>
        <v/>
      </c>
      <c r="ER403" s="76" t="str">
        <f t="shared" si="67"/>
        <v>PRESENCIAL</v>
      </c>
    </row>
    <row r="404" spans="1:148" hidden="1">
      <c r="A404" s="83"/>
      <c r="B404" s="119">
        <v>401</v>
      </c>
      <c r="C404" s="115" t="s">
        <v>577</v>
      </c>
      <c r="D404" s="112">
        <f>SUMIF('Planificación 2026-1'!W:W,C404,'Planificación 2026-1'!R:R)</f>
        <v>34</v>
      </c>
      <c r="E404" s="114" t="s">
        <v>173</v>
      </c>
      <c r="F404" s="115" t="s">
        <v>171</v>
      </c>
      <c r="G404" s="115" t="s">
        <v>153</v>
      </c>
      <c r="H404" s="115" t="s">
        <v>143</v>
      </c>
      <c r="I404" s="107" t="str">
        <f>IF(SUM(COUNTIFS('Planificación 2026-1'!F:F,"PRINCIPAL",'Planificación 2026-1'!W:W,C404,'Planificación 2026-1'!H:H,"AF"))&gt;0,"P01"," ")</f>
        <v xml:space="preserve"> </v>
      </c>
      <c r="J404" s="108" t="str">
        <f>IF(SUM(COUNTIFS('Planificación 2026-1'!F:F,"PRINCIPAL",'Planificación 2026-1'!W:W,C404,'Planificación 2026-1'!H:H,"EN"))&gt;0,"P02"," ")</f>
        <v xml:space="preserve"> </v>
      </c>
      <c r="K404" s="108" t="str">
        <f>IF(SUM(COUNTIFS('Planificación 2026-1'!F:F,"PRINCIPAL",'Planificación 2026-1'!W:W,C404,'Planificación 2026-1'!H:H,"IS"))&gt;0,"P03"," ")</f>
        <v xml:space="preserve"> </v>
      </c>
      <c r="L404" s="108" t="str">
        <f>IF(SUM(COUNTIFS('Planificación 2026-1'!F:F,"PRINCIPAL",'Planificación 2026-1'!W:W,C404,'Planificación 2026-1'!H:H,"PS"))&gt;0,"P04"," ")</f>
        <v xml:space="preserve"> </v>
      </c>
      <c r="M404" s="108"/>
      <c r="N404" s="108" t="str">
        <f>IF(SUM(COUNTIFS('Planificación 2026-1'!F:F,"PRINCIPAL",'Planificación 2026-1'!W:W,C404,'Planificación 2026-1'!H:H,"IN"))&gt;0,"P06"," ")</f>
        <v>P06</v>
      </c>
      <c r="O404" s="108" t="str">
        <f>IF(SUM(COUNTIFS('Planificación 2026-1'!F:F,"PRINCIPAL",'Planificación 2026-1'!W:W,C404,'Planificación 2026-1'!H:H,"CA"))&gt;0,"P07"," ")</f>
        <v xml:space="preserve"> </v>
      </c>
      <c r="P404" s="108" t="str">
        <f>IF(SUM(COUNTIFS('Planificación 2026-1'!F:F,"PRINCIPAL",'Planificación 2026-1'!W:W,C404,'Planificación 2026-1'!H:H,"DE"))&gt;0,"P08"," ")</f>
        <v>P08</v>
      </c>
      <c r="Q404" s="108" t="str">
        <f>IF(SUM(COUNTIFS('Planificación 2026-1'!F:F,"PRINCIPAL",'Planificación 2026-1'!W:W,C404,'Planificación 2026-1'!H:H,"OB"))&gt;0,"P09"," ")</f>
        <v xml:space="preserve"> </v>
      </c>
      <c r="R404" s="108" t="str">
        <f>IF(SUM(COUNTIFS('Planificación 2026-1'!F:F,"PRINCIPAL",'Planificación 2026-1'!W:W,C404,'Planificación 2026-1'!H:H,"MH"))&gt;0,"P31"," ")</f>
        <v xml:space="preserve"> </v>
      </c>
      <c r="S404" s="108" t="str">
        <f>IF(SUM(COUNTIFS('Planificación 2026-1'!F:F,"PRINCIPAL",'Planificación 2026-1'!W:W,C404,'Planificación 2026-1'!H:H,"IC"))&gt;0,"P32"," ")</f>
        <v>P32</v>
      </c>
      <c r="T404" s="108" t="str">
        <f>IF(SUM(COUNTIFS('Planificación 2026-1'!F:F,"PRINCIPAL",'Planificación 2026-1'!W:W,C404,'Planificación 2026-1'!H:H,"AR"))&gt;0,"P34"," ")</f>
        <v xml:space="preserve"> </v>
      </c>
      <c r="U404" s="108" t="str">
        <f>IF(SUM(COUNTIFS('Planificación 2026-1'!F:F,"PRINCIPAL",'Planificación 2026-1'!W:W,C404,'Planificación 2026-1'!H:H,"T1"))&gt;0,"P35"," ")</f>
        <v xml:space="preserve"> </v>
      </c>
      <c r="V404" s="108" t="str">
        <f>IF(SUM(COUNTIFS('Planificación 2026-1'!F:F,"PRINCIPAL",'Planificación 2026-1'!W:W,C404,'Planificación 2026-1'!H:H,"T3"))&gt;0,"P36"," ")</f>
        <v xml:space="preserve"> </v>
      </c>
      <c r="W404" s="108" t="str">
        <f>IF(SUM(COUNTIFS('Planificación 2026-1'!F:F,"PRINCIPAL",'Planificación 2026-1'!W:W,C404,'Planificación 2026-1'!H:H,"T2"))&gt;0,"P37"," ")</f>
        <v xml:space="preserve"> </v>
      </c>
      <c r="X404" s="108" t="str">
        <f>IF(SUM(COUNTIFS('Planificación 2026-1'!F:F,"PRINCIPAL",'Planificación 2026-1'!W:W,C404,'Planificación 2026-1'!H:H,"AE"))&gt;0,"P38"," ")</f>
        <v>P38</v>
      </c>
      <c r="Y404" s="108" t="str">
        <f>IF(SUM(COUNTIFS('Planificación 2026-1'!F:F,"PRINCIPAL",'Planificación 2026-1'!W:W,C404,'Planificación 2026-1'!H:H,"T4"))&gt;0,"P55"," ")</f>
        <v xml:space="preserve"> </v>
      </c>
      <c r="Z404" s="108" t="str">
        <f>IF(SUM(COUNTIFS('Planificación 2026-1'!F:F,"FILIAL",'Planificación 2026-1'!W:W,C404,'Planificación 2026-1'!H:H,"AF"))&gt;0," P01"," ")</f>
        <v xml:space="preserve"> </v>
      </c>
      <c r="AA404" s="108" t="str">
        <f>IF(SUM(COUNTIFS('Planificación 2026-1'!F:F,"FILIAL",'Planificación 2026-1'!W:W,C404,'Planificación 2026-1'!H:H,"EN"))&gt;0,"P02"," ")</f>
        <v xml:space="preserve"> </v>
      </c>
      <c r="AB404" s="108" t="str">
        <f>IF(SUM(COUNTIFS('Planificación 2026-1'!F:F,"FILIAL",'Planificación 2026-1'!W:W,C404,'Planificación 2026-1'!H:H,"IS"))&gt;0,"P03"," ")</f>
        <v xml:space="preserve"> </v>
      </c>
      <c r="AC404" s="108" t="str">
        <f>IF(SUM(COUNTIFS('Planificación 2026-1'!F:F,"FILIAL",'Planificación 2026-1'!W:W,C404,'Planificación 2026-1'!H:H,"PS"))&gt;0,"P04"," ")</f>
        <v xml:space="preserve"> </v>
      </c>
      <c r="AD404" s="108"/>
      <c r="AE404" s="108" t="str">
        <f>IF(SUM(COUNTIFS('Planificación 2026-1'!F:F,"FILIAL",'Planificación 2026-1'!W:W,C404,'Planificación 2026-1'!H:H,"IN"))&gt;0,"P06"," ")</f>
        <v xml:space="preserve"> </v>
      </c>
      <c r="AF404" s="108" t="str">
        <f>IF(SUM(COUNTIFS('Planificación 2026-1'!F:F,"FILIAL",'Planificación 2026-1'!W:W,C404,'Planificación 2026-1'!H:H,"CA"))&gt;0,"P07"," ")</f>
        <v xml:space="preserve"> </v>
      </c>
      <c r="AG404" s="108" t="str">
        <f>IF(SUM(COUNTIFS('Planificación 2026-1'!F:F,"FILIAL",'Planificación 2026-1'!W:W,C404,'Planificación 2026-1'!H:H,"DE"))&gt;0,"P08"," ")</f>
        <v xml:space="preserve"> </v>
      </c>
      <c r="AH404" s="108" t="str">
        <f>IF(SUM(COUNTIFS('Planificación 2026-1'!F:F,"FILIAL",'Planificación 2026-1'!W:W,C404,'Planificación 2026-1'!H:H,"OB"))&gt;0,"P09"," ")</f>
        <v xml:space="preserve"> </v>
      </c>
      <c r="AI404" s="108" t="str">
        <f>IF(SUM(COUNTIFS('Planificación 2026-1'!F:F,"FILIAL",'Planificación 2026-1'!W:W,C404,'Planificación 2026-1'!H:H,"MH"))&gt;0,"P31"," ")</f>
        <v xml:space="preserve"> </v>
      </c>
      <c r="AJ404" s="108" t="str">
        <f>IF(SUM(COUNTIFS('Planificación 2026-1'!F:F,"FILIAL",'Planificación 2026-1'!W:W,C404,'Planificación 2026-1'!H:H,"IC"))&gt;0,"P32"," ")</f>
        <v xml:space="preserve"> </v>
      </c>
      <c r="AK404" s="108" t="str">
        <f>IF(SUM(COUNTIFS('Planificación 2026-1'!F:F,"FILIAL",'Planificación 2026-1'!W:W,C404,'Planificación 2026-1'!H:H,"AR"))&gt;0,"P34"," ")</f>
        <v xml:space="preserve"> </v>
      </c>
      <c r="AL404" s="108" t="str">
        <f>IF(SUM(COUNTIFS('Planificación 2026-1'!F:F,"FILIAL",'Planificación 2026-1'!W:W,C404,'Planificación 2026-1'!H:H,"T1"))&gt;0,"P35"," ")</f>
        <v xml:space="preserve"> </v>
      </c>
      <c r="AM404" s="108" t="str">
        <f>IF(SUM(COUNTIFS('Planificación 2026-1'!F:F,"FILIAL",'Planificación 2026-1'!W:W,C404,'Planificación 2026-1'!H:H,"T3"))&gt;0,"P36"," ")</f>
        <v xml:space="preserve"> </v>
      </c>
      <c r="AN404" s="108" t="str">
        <f>IF(SUM(COUNTIFS('Planificación 2026-1'!F:F,"FILIAL",'Planificación 2026-1'!W:W,C404,'Planificación 2026-1'!H:H,"T2"))&gt;0,"P37"," ")</f>
        <v xml:space="preserve"> </v>
      </c>
      <c r="AO404" s="108" t="str">
        <f>IF(SUM(COUNTIFS('Planificación 2026-1'!F:F,"FILIAL",'Planificación 2026-1'!W:W,C404,'Planificación 2026-1'!H:H,"AE"))&gt;0,"P38"," ")</f>
        <v xml:space="preserve"> </v>
      </c>
      <c r="AP404" s="108" t="str">
        <f>IF(SUM(COUNTIFS('Planificación 2026-1'!F:F,"FILIAL",'Planificación 2026-1'!W:W,C404,'Planificación 2026-1'!H:H,"T4"))&gt;0,"P55"," ")</f>
        <v xml:space="preserve"> </v>
      </c>
      <c r="AQ404" s="108" t="str">
        <f>IF(SUM(COUNTIFS('Planificación 2026-1'!F:F,"SUNAMPE",'Planificación 2026-1'!W:W,C404,'Planificación 2026-1'!H:H,"AF"))&gt;0," P01"," ")</f>
        <v xml:space="preserve"> </v>
      </c>
      <c r="AR404" s="108" t="str">
        <f>IF(SUM(COUNTIFS('Planificación 2026-1'!F:F,"SUNAMPE",'Planificación 2026-1'!W:W,C404,'Planificación 2026-1'!H:H,"EN"))&gt;0,"P02"," ")</f>
        <v xml:space="preserve"> </v>
      </c>
      <c r="AS404" s="108" t="str">
        <f>IF(SUM(COUNTIFS('Planificación 2026-1'!F:F,"SUNAMPE",'Planificación 2026-1'!W:W,C404,'Planificación 2026-1'!H:H,"IS"))&gt;0,"P03"," ")</f>
        <v xml:space="preserve"> </v>
      </c>
      <c r="AT404" s="108" t="str">
        <f>IF(SUM(COUNTIFS('Planificación 2026-1'!F:F,"SUNAMPE",'Planificación 2026-1'!W:W,C404,'Planificación 2026-1'!H:H,"PS"))&gt;0,"P04"," ")</f>
        <v xml:space="preserve"> </v>
      </c>
      <c r="AU404" s="108"/>
      <c r="AV404" s="108" t="str">
        <f>IF(SUM(COUNTIFS('Planificación 2026-1'!F:F,"SUNAMPE",'Planificación 2026-1'!W:W,C404,'Planificación 2026-1'!H:H,"IN"))&gt;0,"P06"," ")</f>
        <v xml:space="preserve"> </v>
      </c>
      <c r="AW404" s="108" t="str">
        <f>IF(SUM(COUNTIFS('Planificación 2026-1'!F:F,"SUNAMPE",'Planificación 2026-1'!W:W,C404,'Planificación 2026-1'!H:H,"CA"))&gt;0,"P07"," ")</f>
        <v xml:space="preserve"> </v>
      </c>
      <c r="AX404" s="108" t="str">
        <f>IF(SUM(COUNTIFS('Planificación 2026-1'!F:F,"SUNAMPE",'Planificación 2026-1'!W:W,C404,'Planificación 2026-1'!H:H,"DE"))&gt;0,"P08"," ")</f>
        <v xml:space="preserve"> </v>
      </c>
      <c r="AY404" s="108" t="str">
        <f>IF(SUM(COUNTIFS('Planificación 2026-1'!F:F,"SUNAMPE",'Planificación 2026-1'!W:W,C404,'Planificación 2026-1'!H:H,"OB"))&gt;0,"P09"," ")</f>
        <v xml:space="preserve"> </v>
      </c>
      <c r="AZ404" s="108" t="str">
        <f>IF(SUM(COUNTIFS('Planificación 2026-1'!F:F,"SUNAMPE",'Planificación 2026-1'!W:W,C404,'Planificación 2026-1'!H:H,"MH"))&gt;0,"P31"," ")</f>
        <v xml:space="preserve"> </v>
      </c>
      <c r="BA404" s="108" t="str">
        <f>IF(SUM(COUNTIFS('Planificación 2026-1'!F:F,"SUNAMPE",'Planificación 2026-1'!W:W,C404,'Planificación 2026-1'!H:H,"IC"))&gt;0,"P32"," ")</f>
        <v xml:space="preserve"> </v>
      </c>
      <c r="BB404" s="108" t="str">
        <f>IF(SUM(COUNTIFS('Planificación 2026-1'!F:F,"SUNAMPE",'Planificación 2026-1'!W:W,C404,'Planificación 2026-1'!H:H,"AR"))&gt;0,"P34"," ")</f>
        <v xml:space="preserve"> </v>
      </c>
      <c r="BC404" s="108" t="str">
        <f>IF(SUM(COUNTIFS('Planificación 2026-1'!F:F,"SUNAMPE",'Planificación 2026-1'!W:W,C404,'Planificación 2026-1'!H:H,"T1"))&gt;0,"P35"," ")</f>
        <v xml:space="preserve"> </v>
      </c>
      <c r="BD404" s="108" t="str">
        <f>IF(SUM(COUNTIFS('Planificación 2026-1'!F:F,"SUNAMPE",'Planificación 2026-1'!W:W,C404,'Planificación 2026-1'!H:H,"T3"))&gt;0,"P36"," ")</f>
        <v xml:space="preserve"> </v>
      </c>
      <c r="BE404" s="108" t="str">
        <f>IF(SUM(COUNTIFS('Planificación 2026-1'!F:F,"SUNAMPE",'Planificación 2026-1'!W:W,C404,'Planificación 2026-1'!H:H,"T2"))&gt;0,"P37"," ")</f>
        <v xml:space="preserve"> </v>
      </c>
      <c r="BF404" s="108" t="str">
        <f>IF(SUM(COUNTIFS('Planificación 2026-1'!F:F,"SUNAMPE",'Planificación 2026-1'!W:W,C404,'Planificación 2026-1'!H:H,"AE"))&gt;0,"P38"," ")</f>
        <v xml:space="preserve"> </v>
      </c>
      <c r="BG404" s="108" t="str">
        <f>IF(SUM(COUNTIFS('Planificación 2026-1'!F:F,"SUNAMPE",'Planificación 2026-1'!W:W,C404,'Planificación 2026-1'!H:H,"T4"))&gt;0,"P55"," ")</f>
        <v xml:space="preserve"> </v>
      </c>
      <c r="BH404" s="108" t="str">
        <f>IF(SUM(COUNTIFS('Planificación 2026-1'!F:F,"HUAURA",'Planificación 2026-1'!W:W,C404,'Planificación 2026-1'!H:H,"AF"))&gt;0," P01"," ")</f>
        <v xml:space="preserve"> </v>
      </c>
      <c r="BI404" s="108" t="str">
        <f>IF(SUM(COUNTIFS('Planificación 2026-1'!F:F,"HUAURA",'Planificación 2026-1'!W:W,C404,'Planificación 2026-1'!H:H,"EN"))&gt;0,"P02"," ")</f>
        <v xml:space="preserve"> </v>
      </c>
      <c r="BJ404" s="108" t="str">
        <f>IF(SUM(COUNTIFS('Planificación 2026-1'!F:F,"HUAURA",'Planificación 2026-1'!W:W,C404,'Planificación 2026-1'!H:H,"IS"))&gt;0,"P03"," ")</f>
        <v xml:space="preserve"> </v>
      </c>
      <c r="BK404" s="108" t="str">
        <f>IF(SUM(COUNTIFS('Planificación 2026-1'!F:F,"HUAURA",'Planificación 2026-1'!W:W,C404,'Planificación 2026-1'!H:H,"PS"))&gt;0,"P04"," ")</f>
        <v xml:space="preserve"> </v>
      </c>
      <c r="BL404" s="108"/>
      <c r="BM404" s="108" t="str">
        <f>IF(SUM(COUNTIFS('Planificación 2026-1'!F:F,"HUAURA",'Planificación 2026-1'!W:W,C404,'Planificación 2026-1'!H:H,"IN"))&gt;0,"P06"," ")</f>
        <v xml:space="preserve"> </v>
      </c>
      <c r="BN404" s="108" t="str">
        <f>IF(SUM(COUNTIFS('Planificación 2026-1'!F:F,"HUAURA",'Planificación 2026-1'!W:W,C404,'Planificación 2026-1'!H:H,"CA"))&gt;0,"P07"," ")</f>
        <v xml:space="preserve"> </v>
      </c>
      <c r="BO404" s="108" t="str">
        <f>IF(SUM(COUNTIFS('Planificación 2026-1'!F:F,"HUAURA",'Planificación 2026-1'!W:W,C404,'Planificación 2026-1'!H:H,"DE"))&gt;0,"P08"," ")</f>
        <v xml:space="preserve"> </v>
      </c>
      <c r="BP404" s="108" t="str">
        <f>IF(SUM(COUNTIFS('Planificación 2026-1'!F:F,"HUAURA",'Planificación 2026-1'!W:W,C404,'Planificación 2026-1'!H:H,"OB"))&gt;0,"P09"," ")</f>
        <v xml:space="preserve"> </v>
      </c>
      <c r="BQ404" s="108" t="str">
        <f>IF(SUM(COUNTIFS('Planificación 2026-1'!F:F,"HUAURA",'Planificación 2026-1'!W:W,C404,'Planificación 2026-1'!H:H,"MH"))&gt;0,"P31"," ")</f>
        <v xml:space="preserve"> </v>
      </c>
      <c r="BR404" s="108" t="str">
        <f>IF(SUM(COUNTIFS('Planificación 2026-1'!F:F,"HUAURA",'Planificación 2026-1'!W:W,C404,'Planificación 2026-1'!H:H,"IC"))&gt;0,"P32"," ")</f>
        <v xml:space="preserve"> </v>
      </c>
      <c r="BS404" s="108" t="str">
        <f>IF(SUM(COUNTIFS('Planificación 2026-1'!F:F,"HUAURA",'Planificación 2026-1'!W:W,C404,'Planificación 2026-1'!H:H,"AR"))&gt;0,"P34"," ")</f>
        <v xml:space="preserve"> </v>
      </c>
      <c r="BT404" s="108" t="str">
        <f>IF(SUM(COUNTIFS('Planificación 2026-1'!F:F,"HUAURA",'Planificación 2026-1'!W:W,C404,'Planificación 2026-1'!H:H,"T1"))&gt;0,"P35"," ")</f>
        <v xml:space="preserve"> </v>
      </c>
      <c r="BU404" s="108" t="str">
        <f>IF(SUM(COUNTIFS('Planificación 2026-1'!F:F,"HUAURA",'Planificación 2026-1'!W:W,C404,'Planificación 2026-1'!H:H,"T3"))&gt;0,"P36"," ")</f>
        <v xml:space="preserve"> </v>
      </c>
      <c r="BV404" s="108" t="str">
        <f>IF(SUM(COUNTIFS('Planificación 2026-1'!F:F,"HUAURA",'Planificación 2026-1'!W:W,C404,'Planificación 2026-1'!H:H,"T2"))&gt;0,"P37"," ")</f>
        <v xml:space="preserve"> </v>
      </c>
      <c r="BW404" s="108" t="str">
        <f>IF(SUM(COUNTIFS('Planificación 2026-1'!F:F,"HUAURA",'Planificación 2026-1'!W:W,C404,'Planificación 2026-1'!H:H,"AE"))&gt;0,"P38"," ")</f>
        <v xml:space="preserve"> </v>
      </c>
      <c r="BX404" s="108" t="str">
        <f>IF(SUM(COUNTIFS('Planificación 2026-1'!F:F,"HUAURA",'Planificación 2026-1'!W:W,C404,'Planificación 2026-1'!H:H,"T4"))&gt;0,"P55"," ")</f>
        <v xml:space="preserve"> </v>
      </c>
      <c r="BY404" s="109">
        <f>SUMIFS('Planificación 2026-1'!R:R,'Planificación 2026-1'!W:W,C404,'Planificación 2026-1'!H:H,"AF",'Planificación 2026-1'!I:I,"&gt;2")</f>
        <v>0</v>
      </c>
      <c r="BZ404" s="109">
        <f>SUMIFS('Planificación 2026-1'!R:R,'Planificación 2026-1'!W:W,C404,'Planificación 2026-1'!H:H,"EN",'Planificación 2026-1'!I:I,"&gt;2")</f>
        <v>0</v>
      </c>
      <c r="CA404" s="109">
        <f>SUMIFS('Planificación 2026-1'!R:R,'Planificación 2026-1'!W:W,C404,'Planificación 2026-1'!H:H,"IS",'Planificación 2026-1'!I:I,"&gt;2")</f>
        <v>0</v>
      </c>
      <c r="CB404" s="109">
        <f>SUMIFS('Planificación 2026-1'!R:R,'Planificación 2026-1'!W:W,C404,'Planificación 2026-1'!H:H,"PS",'Planificación 2026-1'!I:I,"&gt;2")</f>
        <v>0</v>
      </c>
      <c r="CC404" s="109">
        <f>SUMIFS('Planificación 2026-1'!R:R,'Planificación 2026-1'!W:W,C404,'Planificación 2026-1'!H:H,"IN",'Planificación 2026-1'!I:I,"&gt;2")</f>
        <v>0</v>
      </c>
      <c r="CD404" s="109">
        <f>SUMIFS('Planificación 2026-1'!R:R,'Planificación 2026-1'!W:W,C404,'Planificación 2026-1'!H:H,"CA",'Planificación 2026-1'!I:I,"&gt;2")</f>
        <v>0</v>
      </c>
      <c r="CE404" s="109">
        <f>SUMIFS('Planificación 2026-1'!R:R,'Planificación 2026-1'!W:W,C404,'Planificación 2026-1'!H:H,"DE",'Planificación 2026-1'!I:I,"&gt;2")</f>
        <v>0</v>
      </c>
      <c r="CF404" s="109">
        <f>SUMIFS('Planificación 2026-1'!R:R,'Planificación 2026-1'!W:W,C404,'Planificación 2026-1'!H:H,"OB",'Planificación 2026-1'!I:I,"&gt;2")</f>
        <v>0</v>
      </c>
      <c r="CG404" s="109">
        <f>SUMIFS('Planificación 2026-1'!R:R,'Planificación 2026-1'!W:W,C404,'Planificación 2026-1'!H:H,"MH",'Planificación 2026-1'!I:I,"&gt;2")</f>
        <v>0</v>
      </c>
      <c r="CH404" s="109">
        <f>SUMIFS('Planificación 2026-1'!R:R,'Planificación 2026-1'!W:W,C404,'Planificación 2026-1'!H:H,"IC",'Planificación 2026-1'!I:I,"&gt;2")</f>
        <v>5</v>
      </c>
      <c r="CI404" s="109">
        <f>SUMIFS('Planificación 2026-1'!R:R,'Planificación 2026-1'!W:W,C404,'Planificación 2026-1'!H:H,"AR",'Planificación 2026-1'!I:I,"&gt;2")</f>
        <v>0</v>
      </c>
      <c r="CJ404" s="109">
        <f>SUMIFS('Planificación 2026-1'!R:R,'Planificación 2026-1'!W:W,C404,'Planificación 2026-1'!H:H,"T1",'Planificación 2026-1'!I:I,"&gt;2")</f>
        <v>0</v>
      </c>
      <c r="CK404" s="109">
        <f>SUMIFS('Planificación 2026-1'!R:R,'Planificación 2026-1'!W:W,C404,'Planificación 2026-1'!H:H,"T3",'Planificación 2026-1'!I:I,"&gt;2")</f>
        <v>0</v>
      </c>
      <c r="CL404" s="109">
        <f>SUMIFS('Planificación 2026-1'!R:R,'Planificación 2026-1'!W:W,C404,'Planificación 2026-1'!H:H,"T2",'Planificación 2026-1'!I:I,"&gt;2")</f>
        <v>0</v>
      </c>
      <c r="CM404" s="109">
        <f>SUMIFS('Planificación 2026-1'!R:R,'Planificación 2026-1'!W:W,C404,'Planificación 2026-1'!H:H,"AE",'Planificación 2026-1'!I:I,"&gt;2")</f>
        <v>0</v>
      </c>
      <c r="CN404" s="109">
        <f>SUMIFS('Planificación 2026-1'!R:R,'Planificación 2026-1'!W:W,C404,'Planificación 2026-1'!H:H,"T4",'Planificación 2026-1'!I:I,"&gt;2")</f>
        <v>0</v>
      </c>
      <c r="CO404" s="109">
        <f>SUMIFS('Planificación 2026-1'!R:R,'Planificación 2026-1'!W:W,C404,'Planificación 2026-1'!H:H,"AF",'Planificación 2026-1'!I:I,"&lt;3")</f>
        <v>0</v>
      </c>
      <c r="CP404" s="109">
        <f>SUMIFS('Planificación 2026-1'!R:R,'Planificación 2026-1'!W:W,C404,'Planificación 2026-1'!H:H,"EN",'Planificación 2026-1'!I:I,"&lt;3")</f>
        <v>0</v>
      </c>
      <c r="CQ404" s="109">
        <f>SUMIFS('Planificación 2026-1'!R:R,'Planificación 2026-1'!W:W,C404,'Planificación 2026-1'!H:H,"IS",'Planificación 2026-1'!I:I,"&lt;3")</f>
        <v>0</v>
      </c>
      <c r="CR404" s="109">
        <f>SUMIFS('Planificación 2026-1'!R:R,'Planificación 2026-1'!W:W,C404,'Planificación 2026-1'!H:H,"PS",'Planificación 2026-1'!I:I,"&lt;3")</f>
        <v>0</v>
      </c>
      <c r="CS404" s="109">
        <f>SUMIFS('Planificación 2026-1'!R:R,'Planificación 2026-1'!W:W,C404,'Planificación 2026-1'!H:H,"IN",'Planificación 2026-1'!I:I,"&lt;3")</f>
        <v>12</v>
      </c>
      <c r="CT404" s="109">
        <f>SUMIFS('Planificación 2026-1'!R:R,'Planificación 2026-1'!W:W,C404,'Planificación 2026-1'!H:H,"CA",'Planificación 2026-1'!I:I,"&lt;3")</f>
        <v>0</v>
      </c>
      <c r="CU404" s="109">
        <f>SUMIFS('Planificación 2026-1'!R:R,'Planificación 2026-1'!W:W,C404,'Planificación 2026-1'!H:H,"DE",'Planificación 2026-1'!I:I,"&lt;3")</f>
        <v>8</v>
      </c>
      <c r="CV404" s="109">
        <f>SUMIFS('Planificación 2026-1'!R:R,'Planificación 2026-1'!W:W,C404,'Planificación 2026-1'!H:H,"OB",'Planificación 2026-1'!I:I,"&lt;3")</f>
        <v>0</v>
      </c>
      <c r="CW404" s="109">
        <f>SUMIFS('Planificación 2026-1'!R:R,'Planificación 2026-1'!W:W,C404,'Planificación 2026-1'!H:H,"MH",'Planificación 2026-1'!I:I,"&lt;3")</f>
        <v>0</v>
      </c>
      <c r="CX404" s="109">
        <f>SUMIFS('Planificación 2026-1'!R:R,'Planificación 2026-1'!W:W,C404,'Planificación 2026-1'!H:H,"IC",'Planificación 2026-1'!I:I,"&lt;3")</f>
        <v>0</v>
      </c>
      <c r="CY404" s="109">
        <f>SUMIFS('Planificación 2026-1'!R:R,'Planificación 2026-1'!W:W,C404,'Planificación 2026-1'!H:H,"AR",'Planificación 2026-1'!I:I,"&lt;3")</f>
        <v>0</v>
      </c>
      <c r="CZ404" s="109">
        <f>SUMIFS('Planificación 2026-1'!R:R,'Planificación 2026-1'!W:W,C404,'Planificación 2026-1'!H:H,"T1",'Planificación 2026-1'!I:I,"&lt;3")</f>
        <v>0</v>
      </c>
      <c r="DA404" s="109">
        <f>SUMIFS('Planificación 2026-1'!R:R,'Planificación 2026-1'!W:W,C404,'Planificación 2026-1'!H:H,"T3",'Planificación 2026-1'!I:I,"&lt;3")</f>
        <v>0</v>
      </c>
      <c r="DB404" s="109">
        <f>SUMIFS('Planificación 2026-1'!R:R,'Planificación 2026-1'!W:W,C404,'Planificación 2026-1'!H:H,"T2",'Planificación 2026-1'!I:I,"&lt;3")</f>
        <v>0</v>
      </c>
      <c r="DC404" s="109">
        <f>SUMIFS('Planificación 2026-1'!R:R,'Planificación 2026-1'!W:W,C404,'Planificación 2026-1'!H:H,"AE",'Planificación 2026-1'!I:I,"&lt;3")</f>
        <v>9</v>
      </c>
      <c r="DD404" s="109">
        <f>SUMIFS('Planificación 2026-1'!R:R,'Planificación 2026-1'!W:W,C404,'Planificación 2026-1'!H:H,"T4",'Planificación 2026-1'!I:I,"&lt;3")</f>
        <v>0</v>
      </c>
      <c r="DE404" s="108" t="str">
        <f t="shared" si="63"/>
        <v>P06 P08 P32 P38</v>
      </c>
      <c r="DF404" s="41">
        <f>IF(C404="","",SUMIFS('Planificación 2026-1'!R:R,'Planificación 2026-1'!W:W,C404,'Planificación 2026-1'!F:F,"PRINCIPAL",'Planificación 2026-1'!X:X,"VIRTUAL"))</f>
        <v>4</v>
      </c>
      <c r="DG404" s="41">
        <f>IF(C404="","",SUMIFS('Planificación 2026-1'!R:R,'Planificación 2026-1'!W:W,C404,'Planificación 2026-1'!F:F,"PRINCIPAL",'Planificación 2026-1'!X:X,"PRESENCIAL"))</f>
        <v>9</v>
      </c>
      <c r="DH404" s="41">
        <f>IF(C404="","",SUMIFS('Planificación 2026-1'!R:R,'Planificación 2026-1'!W:W,C404,'Planificación 2026-1'!F:F,"PRINCIPAL",'Planificación 2026-1'!X:X,"HIBRIDO PRESENCIAL"))</f>
        <v>8</v>
      </c>
      <c r="DI404" s="108" t="str">
        <f t="shared" si="64"/>
        <v/>
      </c>
      <c r="DJ404" s="108">
        <f>IF(C404="","",SUMIFS('Planificación 2026-1'!R:R,'Planificación 2026-1'!W:W,C404,'Planificación 2026-1'!F:F,"FILIAL",'Planificación 2026-1'!X:X,"VIRTUAL"))</f>
        <v>0</v>
      </c>
      <c r="DK404" s="110">
        <f>IF(C404="","",SUMIFS('Planificación 2026-1'!R:R,'Planificación 2026-1'!W:W,C404,'Planificación 2026-1'!F:F,"FILIAL",'Planificación 2026-1'!X:X,"PRESENCIAL"))</f>
        <v>0</v>
      </c>
      <c r="DL404" s="61">
        <f>IF(C404="","",SUMIFS('Planificación 2026-1'!R:R,'Planificación 2026-1'!W:W,C404,'Planificación 2026-1'!F:F,"FILIAL",'Planificación 2026-1'!X:X,"HIBRIDO PRESENCIAL"))</f>
        <v>0</v>
      </c>
      <c r="DM404" s="111" t="str">
        <f t="shared" si="65"/>
        <v/>
      </c>
      <c r="DN404" s="108">
        <f>IF(C404="","",SUMIFS('Planificación 2026-1'!R:R,'Planificación 2026-1'!W:W,C404,'Planificación 2026-1'!F:F,"SUNAMPE",'Planificación 2026-1'!X:X,"VIRTUAL"))</f>
        <v>0</v>
      </c>
      <c r="DO404" s="61">
        <f>IF(C404="","",SUMIFS('Planificación 2026-1'!R:R,'Planificación 2026-1'!W:W,C404,'Planificación 2026-1'!F:F,"SUNAMPE",'Planificación 2026-1'!X:X,"PRESENCIAL"))</f>
        <v>0</v>
      </c>
      <c r="DP404" s="111" t="str">
        <f t="shared" si="66"/>
        <v/>
      </c>
      <c r="DQ404" s="108">
        <f>IF(C404="","",SUMIFS('Planificación 2026-1'!R:R,'Planificación 2026-1'!W:W,C404,'Planificación 2026-1'!F:F,"HUAURA",'Planificación 2026-1'!X:X,"VIRTUAL"))</f>
        <v>0</v>
      </c>
      <c r="DR404" s="61">
        <f>IF(C404="","",SUMIFS('Planificación 2026-1'!R:R,'Planificación 2026-1'!W:W,C404,'Planificación 2026-1'!F:F,"HUAURA",'Planificación 2026-1'!X:X,"PRESENCIAL"))</f>
        <v>0</v>
      </c>
      <c r="DS404" s="76">
        <f>SUMIFS('Planificación 2026-1'!R:R,'Planificación 2026-1'!W:W,C404,'Planificación 2026-1'!F:F,"PRINCIPAL",'Planificación 2026-1'!X:X,"VIRTUAL",'Planificación 2026-1'!I:I,"&gt;2")</f>
        <v>0</v>
      </c>
      <c r="DT404" s="76">
        <f>SUMIFS('Planificación 2026-1'!R:R,'Planificación 2026-1'!W:W,C404,'Planificación 2026-1'!F:F,"PRINCIPAL",'Planificación 2026-1'!X:X,"&lt;&gt;VIRTUAL",'Planificación 2026-1'!I:I,"&gt;2")</f>
        <v>5</v>
      </c>
      <c r="DU404" s="76">
        <f>SUMIFS('Planificación 2026-1'!R:R,'Planificación 2026-1'!W:W,C404,'Planificación 2026-1'!F:F,"SUNAMPE",'Planificación 2026-1'!X:X,"VIRTUAL",'Planificación 2026-1'!I:I,"&gt;2")</f>
        <v>0</v>
      </c>
      <c r="DV404" s="76">
        <f>SUMIFS('Planificación 2026-1'!R:R,'Planificación 2026-1'!W:W,C404,'Planificación 2026-1'!F:F,"SUNAMPE",'Planificación 2026-1'!X:X,"&lt;&gt;VIRTUAL",'Planificación 2026-1'!I:I,"&gt;2")</f>
        <v>0</v>
      </c>
      <c r="DW404" s="76">
        <f>SUMIFS('Planificación 2026-1'!R:R,'Planificación 2026-1'!W:W,C404,'Planificación 2026-1'!F:F,"FILIAL",'Planificación 2026-1'!X:X,"VIRTUAL",'Planificación 2026-1'!I:I,"&gt;2")</f>
        <v>0</v>
      </c>
      <c r="DX404" s="76">
        <f>SUMIFS('Planificación 2026-1'!R:R,'Planificación 2026-1'!W:W,C404,'Planificación 2026-1'!F:F,"FILIAL",'Planificación 2026-1'!X:X,"&lt;&gt;VIRTUAL",'Planificación 2026-1'!I:I,"&gt;2")</f>
        <v>0</v>
      </c>
      <c r="DY404" s="76">
        <f>SUMIFS('Planificación 2026-1'!R:R,'Planificación 2026-1'!W:W,C404,'Planificación 2026-1'!F:F,"PORUMA",'Planificación 2026-1'!X:X,"VIRTUAL",'Planificación 2026-1'!I:I,"&gt;2")</f>
        <v>0</v>
      </c>
      <c r="DZ404" s="76">
        <f>SUMIFS('Planificación 2026-1'!R:R,'Planificación 2026-1'!W:W,C404,'Planificación 2026-1'!F:F,"PORUMA",'Planificación 2026-1'!X:X,"&lt;&gt;VIRTUAL",'Planificación 2026-1'!I:I,"&gt;2")</f>
        <v>0</v>
      </c>
      <c r="EA404" s="76">
        <f>SUMIFS('Planificación 2026-1'!R:R,'Planificación 2026-1'!W:W,C404,'Planificación 2026-1'!F:F,"HUAURA",'Planificación 2026-1'!X:X,"VIRTUAL",'Planificación 2026-1'!I:I,"&gt;2")</f>
        <v>0</v>
      </c>
      <c r="EB404" s="76">
        <f>SUMIFS('Planificación 2026-1'!R:R,'Planificación 2026-1'!W:W,C404,'Planificación 2026-1'!F:F,"HUAURA",'Planificación 2026-1'!X:X,"&lt;&gt;VIRTUAL",'Planificación 2026-1'!I:I,"&gt;2")</f>
        <v>0</v>
      </c>
      <c r="EC404" s="76">
        <f>SUMIFS('Planificación 2026-1'!R:R,'Planificación 2026-1'!W:W,C404,'Planificación 2026-1'!F:F,"PRINCIPAL",'Planificación 2026-1'!X:X,"VIRTUAL",'Planificación 2026-1'!I:I,"&lt;3")</f>
        <v>4</v>
      </c>
      <c r="ED404" s="76">
        <f>SUMIFS('Planificación 2026-1'!R:R,'Planificación 2026-1'!W:W,C404,'Planificación 2026-1'!F:F,"PRINCIPAL",'Planificación 2026-1'!X:X,"&lt;&gt;VIRTUAL",'Planificación 2026-1'!I:I,"&lt;3")</f>
        <v>25</v>
      </c>
      <c r="EE404" s="76">
        <f>SUMIFS('Planificación 2026-1'!R:R,'Planificación 2026-1'!W:W,C404,'Planificación 2026-1'!F:F,"SUNAMPE",'Planificación 2026-1'!X:X,"VIRTUAL",'Planificación 2026-1'!I:I,"&lt;3")</f>
        <v>0</v>
      </c>
      <c r="EF404" s="76">
        <f>SUMIFS('Planificación 2026-1'!R:R,'Planificación 2026-1'!W:W,C404,'Planificación 2026-1'!F:F,"SUNAMPE",'Planificación 2026-1'!X:X,"&lt;&gt;VIRTUAL",'Planificación 2026-1'!I:I,"&lt;3")</f>
        <v>0</v>
      </c>
      <c r="EG404" s="76">
        <f>SUMIFS('Planificación 2026-1'!R:R,'Planificación 2026-1'!W:W,C404,'Planificación 2026-1'!F:F,"FILIAL",'Planificación 2026-1'!X:X,"VIRTUAL",'Planificación 2026-1'!I:I,"&lt;3")</f>
        <v>0</v>
      </c>
      <c r="EH404" s="76">
        <f>SUMIFS('Planificación 2026-1'!R:R,'Planificación 2026-1'!W:W,C404,'Planificación 2026-1'!F:F,"FILIAL",'Planificación 2026-1'!X:X,"&lt;&gt;VIRTUAL",'Planificación 2026-1'!I:I,"&lt;3")</f>
        <v>0</v>
      </c>
      <c r="EI404" s="76">
        <f>SUMIFS('Planificación 2026-1'!R:R,'Planificación 2026-1'!W:W,C404,'Planificación 2026-1'!F:F,"PORUMA",'Planificación 2026-1'!X:X,"VIRTUAL",'Planificación 2026-1'!I:I,"&lt;3")</f>
        <v>0</v>
      </c>
      <c r="EJ404" s="76">
        <f>SUMIFS('Planificación 2026-1'!R:R,'Planificación 2026-1'!W:W,C404,'Planificación 2026-1'!F:F,"PORUMA",'Planificación 2026-1'!X:X,"&lt;&gt;VIRTUAL",'Planificación 2026-1'!I:I,"&lt;3")</f>
        <v>0</v>
      </c>
      <c r="EK404" s="76">
        <f>SUMIFS('Planificación 2026-1'!R:R,'Planificación 2026-1'!W:W,C404,'Planificación 2026-1'!F:F,"HUAURA",'Planificación 2026-1'!X:X,"VIRTUAL",'Planificación 2026-1'!I:I,"&lt;3")</f>
        <v>0</v>
      </c>
      <c r="EL404" s="76">
        <f>SUMIFS('Planificación 2026-1'!R:R,'Planificación 2026-1'!W:W,C404,'Planificación 2026-1'!F:F,"HUAURA",'Planificación 2026-1'!X:X,"&lt;&gt;VIRTUAL",'Planificación 2026-1'!I:I,"&lt;3")</f>
        <v>0</v>
      </c>
      <c r="EM404" s="76"/>
      <c r="EN404" s="76">
        <f t="shared" si="59"/>
        <v>4</v>
      </c>
      <c r="EO404" s="76">
        <f t="shared" si="60"/>
        <v>30</v>
      </c>
      <c r="EP404" s="76" t="b">
        <f t="shared" si="61"/>
        <v>1</v>
      </c>
      <c r="EQ404" s="76" t="str">
        <f t="shared" si="62"/>
        <v>SEDE</v>
      </c>
      <c r="ER404" s="76" t="str">
        <f t="shared" si="67"/>
        <v>MAS PRESENCIAL</v>
      </c>
    </row>
    <row r="405" spans="1:148" hidden="1">
      <c r="A405" s="83"/>
      <c r="B405" s="119">
        <v>402</v>
      </c>
      <c r="C405" s="115" t="s">
        <v>578</v>
      </c>
      <c r="D405" s="112">
        <f>SUMIF('Planificación 2026-1'!W:W,C405,'Planificación 2026-1'!R:R)</f>
        <v>0</v>
      </c>
      <c r="E405" s="114" t="s">
        <v>173</v>
      </c>
      <c r="F405" s="115" t="s">
        <v>347</v>
      </c>
      <c r="G405" s="115" t="s">
        <v>153</v>
      </c>
      <c r="H405" s="115" t="s">
        <v>122</v>
      </c>
      <c r="I405" s="107" t="str">
        <f>IF(SUM(COUNTIFS('Planificación 2026-1'!F:F,"PRINCIPAL",'Planificación 2026-1'!W:W,C405,'Planificación 2026-1'!H:H,"AF"))&gt;0,"P01"," ")</f>
        <v xml:space="preserve"> </v>
      </c>
      <c r="J405" s="108" t="str">
        <f>IF(SUM(COUNTIFS('Planificación 2026-1'!F:F,"PRINCIPAL",'Planificación 2026-1'!W:W,C405,'Planificación 2026-1'!H:H,"EN"))&gt;0,"P02"," ")</f>
        <v xml:space="preserve"> </v>
      </c>
      <c r="K405" s="108" t="str">
        <f>IF(SUM(COUNTIFS('Planificación 2026-1'!F:F,"PRINCIPAL",'Planificación 2026-1'!W:W,C405,'Planificación 2026-1'!H:H,"IS"))&gt;0,"P03"," ")</f>
        <v xml:space="preserve"> </v>
      </c>
      <c r="L405" s="108" t="str">
        <f>IF(SUM(COUNTIFS('Planificación 2026-1'!F:F,"PRINCIPAL",'Planificación 2026-1'!W:W,C405,'Planificación 2026-1'!H:H,"PS"))&gt;0,"P04"," ")</f>
        <v xml:space="preserve"> </v>
      </c>
      <c r="M405" s="108"/>
      <c r="N405" s="108" t="str">
        <f>IF(SUM(COUNTIFS('Planificación 2026-1'!F:F,"PRINCIPAL",'Planificación 2026-1'!W:W,C405,'Planificación 2026-1'!H:H,"IN"))&gt;0,"P06"," ")</f>
        <v xml:space="preserve"> </v>
      </c>
      <c r="O405" s="108" t="str">
        <f>IF(SUM(COUNTIFS('Planificación 2026-1'!F:F,"PRINCIPAL",'Planificación 2026-1'!W:W,C405,'Planificación 2026-1'!H:H,"CA"))&gt;0,"P07"," ")</f>
        <v xml:space="preserve"> </v>
      </c>
      <c r="P405" s="108" t="str">
        <f>IF(SUM(COUNTIFS('Planificación 2026-1'!F:F,"PRINCIPAL",'Planificación 2026-1'!W:W,C405,'Planificación 2026-1'!H:H,"DE"))&gt;0,"P08"," ")</f>
        <v xml:space="preserve"> </v>
      </c>
      <c r="Q405" s="108" t="str">
        <f>IF(SUM(COUNTIFS('Planificación 2026-1'!F:F,"PRINCIPAL",'Planificación 2026-1'!W:W,C405,'Planificación 2026-1'!H:H,"OB"))&gt;0,"P09"," ")</f>
        <v xml:space="preserve"> </v>
      </c>
      <c r="R405" s="108" t="str">
        <f>IF(SUM(COUNTIFS('Planificación 2026-1'!F:F,"PRINCIPAL",'Planificación 2026-1'!W:W,C405,'Planificación 2026-1'!H:H,"MH"))&gt;0,"P31"," ")</f>
        <v xml:space="preserve"> </v>
      </c>
      <c r="S405" s="108" t="str">
        <f>IF(SUM(COUNTIFS('Planificación 2026-1'!F:F,"PRINCIPAL",'Planificación 2026-1'!W:W,C405,'Planificación 2026-1'!H:H,"IC"))&gt;0,"P32"," ")</f>
        <v xml:space="preserve"> </v>
      </c>
      <c r="T405" s="108" t="str">
        <f>IF(SUM(COUNTIFS('Planificación 2026-1'!F:F,"PRINCIPAL",'Planificación 2026-1'!W:W,C405,'Planificación 2026-1'!H:H,"AR"))&gt;0,"P34"," ")</f>
        <v xml:space="preserve"> </v>
      </c>
      <c r="U405" s="108" t="str">
        <f>IF(SUM(COUNTIFS('Planificación 2026-1'!F:F,"PRINCIPAL",'Planificación 2026-1'!W:W,C405,'Planificación 2026-1'!H:H,"T1"))&gt;0,"P35"," ")</f>
        <v xml:space="preserve"> </v>
      </c>
      <c r="V405" s="108" t="str">
        <f>IF(SUM(COUNTIFS('Planificación 2026-1'!F:F,"PRINCIPAL",'Planificación 2026-1'!W:W,C405,'Planificación 2026-1'!H:H,"T3"))&gt;0,"P36"," ")</f>
        <v xml:space="preserve"> </v>
      </c>
      <c r="W405" s="108" t="str">
        <f>IF(SUM(COUNTIFS('Planificación 2026-1'!F:F,"PRINCIPAL",'Planificación 2026-1'!W:W,C405,'Planificación 2026-1'!H:H,"T2"))&gt;0,"P37"," ")</f>
        <v xml:space="preserve"> </v>
      </c>
      <c r="X405" s="108" t="str">
        <f>IF(SUM(COUNTIFS('Planificación 2026-1'!F:F,"PRINCIPAL",'Planificación 2026-1'!W:W,C405,'Planificación 2026-1'!H:H,"AE"))&gt;0,"P38"," ")</f>
        <v xml:space="preserve"> </v>
      </c>
      <c r="Y405" s="108" t="str">
        <f>IF(SUM(COUNTIFS('Planificación 2026-1'!F:F,"PRINCIPAL",'Planificación 2026-1'!W:W,C405,'Planificación 2026-1'!H:H,"T4"))&gt;0,"P55"," ")</f>
        <v xml:space="preserve"> </v>
      </c>
      <c r="Z405" s="108" t="str">
        <f>IF(SUM(COUNTIFS('Planificación 2026-1'!F:F,"FILIAL",'Planificación 2026-1'!W:W,C405,'Planificación 2026-1'!H:H,"AF"))&gt;0," P01"," ")</f>
        <v xml:space="preserve"> </v>
      </c>
      <c r="AA405" s="108" t="str">
        <f>IF(SUM(COUNTIFS('Planificación 2026-1'!F:F,"FILIAL",'Planificación 2026-1'!W:W,C405,'Planificación 2026-1'!H:H,"EN"))&gt;0,"P02"," ")</f>
        <v xml:space="preserve"> </v>
      </c>
      <c r="AB405" s="108" t="str">
        <f>IF(SUM(COUNTIFS('Planificación 2026-1'!F:F,"FILIAL",'Planificación 2026-1'!W:W,C405,'Planificación 2026-1'!H:H,"IS"))&gt;0,"P03"," ")</f>
        <v xml:space="preserve"> </v>
      </c>
      <c r="AC405" s="108" t="str">
        <f>IF(SUM(COUNTIFS('Planificación 2026-1'!F:F,"FILIAL",'Planificación 2026-1'!W:W,C405,'Planificación 2026-1'!H:H,"PS"))&gt;0,"P04"," ")</f>
        <v xml:space="preserve"> </v>
      </c>
      <c r="AD405" s="108"/>
      <c r="AE405" s="108" t="str">
        <f>IF(SUM(COUNTIFS('Planificación 2026-1'!F:F,"FILIAL",'Planificación 2026-1'!W:W,C405,'Planificación 2026-1'!H:H,"IN"))&gt;0,"P06"," ")</f>
        <v xml:space="preserve"> </v>
      </c>
      <c r="AF405" s="108" t="str">
        <f>IF(SUM(COUNTIFS('Planificación 2026-1'!F:F,"FILIAL",'Planificación 2026-1'!W:W,C405,'Planificación 2026-1'!H:H,"CA"))&gt;0,"P07"," ")</f>
        <v xml:space="preserve"> </v>
      </c>
      <c r="AG405" s="108" t="str">
        <f>IF(SUM(COUNTIFS('Planificación 2026-1'!F:F,"FILIAL",'Planificación 2026-1'!W:W,C405,'Planificación 2026-1'!H:H,"DE"))&gt;0,"P08"," ")</f>
        <v xml:space="preserve"> </v>
      </c>
      <c r="AH405" s="108" t="str">
        <f>IF(SUM(COUNTIFS('Planificación 2026-1'!F:F,"FILIAL",'Planificación 2026-1'!W:W,C405,'Planificación 2026-1'!H:H,"OB"))&gt;0,"P09"," ")</f>
        <v xml:space="preserve"> </v>
      </c>
      <c r="AI405" s="108" t="str">
        <f>IF(SUM(COUNTIFS('Planificación 2026-1'!F:F,"FILIAL",'Planificación 2026-1'!W:W,C405,'Planificación 2026-1'!H:H,"MH"))&gt;0,"P31"," ")</f>
        <v xml:space="preserve"> </v>
      </c>
      <c r="AJ405" s="108" t="str">
        <f>IF(SUM(COUNTIFS('Planificación 2026-1'!F:F,"FILIAL",'Planificación 2026-1'!W:W,C405,'Planificación 2026-1'!H:H,"IC"))&gt;0,"P32"," ")</f>
        <v xml:space="preserve"> </v>
      </c>
      <c r="AK405" s="108" t="str">
        <f>IF(SUM(COUNTIFS('Planificación 2026-1'!F:F,"FILIAL",'Planificación 2026-1'!W:W,C405,'Planificación 2026-1'!H:H,"AR"))&gt;0,"P34"," ")</f>
        <v xml:space="preserve"> </v>
      </c>
      <c r="AL405" s="108" t="str">
        <f>IF(SUM(COUNTIFS('Planificación 2026-1'!F:F,"FILIAL",'Planificación 2026-1'!W:W,C405,'Planificación 2026-1'!H:H,"T1"))&gt;0,"P35"," ")</f>
        <v xml:space="preserve"> </v>
      </c>
      <c r="AM405" s="108" t="str">
        <f>IF(SUM(COUNTIFS('Planificación 2026-1'!F:F,"FILIAL",'Planificación 2026-1'!W:W,C405,'Planificación 2026-1'!H:H,"T3"))&gt;0,"P36"," ")</f>
        <v xml:space="preserve"> </v>
      </c>
      <c r="AN405" s="108" t="str">
        <f>IF(SUM(COUNTIFS('Planificación 2026-1'!F:F,"FILIAL",'Planificación 2026-1'!W:W,C405,'Planificación 2026-1'!H:H,"T2"))&gt;0,"P37"," ")</f>
        <v xml:space="preserve"> </v>
      </c>
      <c r="AO405" s="108" t="str">
        <f>IF(SUM(COUNTIFS('Planificación 2026-1'!F:F,"FILIAL",'Planificación 2026-1'!W:W,C405,'Planificación 2026-1'!H:H,"AE"))&gt;0,"P38"," ")</f>
        <v xml:space="preserve"> </v>
      </c>
      <c r="AP405" s="108" t="str">
        <f>IF(SUM(COUNTIFS('Planificación 2026-1'!F:F,"FILIAL",'Planificación 2026-1'!W:W,C405,'Planificación 2026-1'!H:H,"T4"))&gt;0,"P55"," ")</f>
        <v xml:space="preserve"> </v>
      </c>
      <c r="AQ405" s="108" t="str">
        <f>IF(SUM(COUNTIFS('Planificación 2026-1'!F:F,"SUNAMPE",'Planificación 2026-1'!W:W,C405,'Planificación 2026-1'!H:H,"AF"))&gt;0," P01"," ")</f>
        <v xml:space="preserve"> </v>
      </c>
      <c r="AR405" s="108" t="str">
        <f>IF(SUM(COUNTIFS('Planificación 2026-1'!F:F,"SUNAMPE",'Planificación 2026-1'!W:W,C405,'Planificación 2026-1'!H:H,"EN"))&gt;0,"P02"," ")</f>
        <v xml:space="preserve"> </v>
      </c>
      <c r="AS405" s="108" t="str">
        <f>IF(SUM(COUNTIFS('Planificación 2026-1'!F:F,"SUNAMPE",'Planificación 2026-1'!W:W,C405,'Planificación 2026-1'!H:H,"IS"))&gt;0,"P03"," ")</f>
        <v xml:space="preserve"> </v>
      </c>
      <c r="AT405" s="108" t="str">
        <f>IF(SUM(COUNTIFS('Planificación 2026-1'!F:F,"SUNAMPE",'Planificación 2026-1'!W:W,C405,'Planificación 2026-1'!H:H,"PS"))&gt;0,"P04"," ")</f>
        <v xml:space="preserve"> </v>
      </c>
      <c r="AU405" s="108"/>
      <c r="AV405" s="108" t="str">
        <f>IF(SUM(COUNTIFS('Planificación 2026-1'!F:F,"SUNAMPE",'Planificación 2026-1'!W:W,C405,'Planificación 2026-1'!H:H,"IN"))&gt;0,"P06"," ")</f>
        <v xml:space="preserve"> </v>
      </c>
      <c r="AW405" s="108" t="str">
        <f>IF(SUM(COUNTIFS('Planificación 2026-1'!F:F,"SUNAMPE",'Planificación 2026-1'!W:W,C405,'Planificación 2026-1'!H:H,"CA"))&gt;0,"P07"," ")</f>
        <v xml:space="preserve"> </v>
      </c>
      <c r="AX405" s="108" t="str">
        <f>IF(SUM(COUNTIFS('Planificación 2026-1'!F:F,"SUNAMPE",'Planificación 2026-1'!W:W,C405,'Planificación 2026-1'!H:H,"DE"))&gt;0,"P08"," ")</f>
        <v xml:space="preserve"> </v>
      </c>
      <c r="AY405" s="108" t="str">
        <f>IF(SUM(COUNTIFS('Planificación 2026-1'!F:F,"SUNAMPE",'Planificación 2026-1'!W:W,C405,'Planificación 2026-1'!H:H,"OB"))&gt;0,"P09"," ")</f>
        <v xml:space="preserve"> </v>
      </c>
      <c r="AZ405" s="108" t="str">
        <f>IF(SUM(COUNTIFS('Planificación 2026-1'!F:F,"SUNAMPE",'Planificación 2026-1'!W:W,C405,'Planificación 2026-1'!H:H,"MH"))&gt;0,"P31"," ")</f>
        <v xml:space="preserve"> </v>
      </c>
      <c r="BA405" s="108" t="str">
        <f>IF(SUM(COUNTIFS('Planificación 2026-1'!F:F,"SUNAMPE",'Planificación 2026-1'!W:W,C405,'Planificación 2026-1'!H:H,"IC"))&gt;0,"P32"," ")</f>
        <v xml:space="preserve"> </v>
      </c>
      <c r="BB405" s="108" t="str">
        <f>IF(SUM(COUNTIFS('Planificación 2026-1'!F:F,"SUNAMPE",'Planificación 2026-1'!W:W,C405,'Planificación 2026-1'!H:H,"AR"))&gt;0,"P34"," ")</f>
        <v xml:space="preserve"> </v>
      </c>
      <c r="BC405" s="108" t="str">
        <f>IF(SUM(COUNTIFS('Planificación 2026-1'!F:F,"SUNAMPE",'Planificación 2026-1'!W:W,C405,'Planificación 2026-1'!H:H,"T1"))&gt;0,"P35"," ")</f>
        <v xml:space="preserve"> </v>
      </c>
      <c r="BD405" s="108" t="str">
        <f>IF(SUM(COUNTIFS('Planificación 2026-1'!F:F,"SUNAMPE",'Planificación 2026-1'!W:W,C405,'Planificación 2026-1'!H:H,"T3"))&gt;0,"P36"," ")</f>
        <v xml:space="preserve"> </v>
      </c>
      <c r="BE405" s="108" t="str">
        <f>IF(SUM(COUNTIFS('Planificación 2026-1'!F:F,"SUNAMPE",'Planificación 2026-1'!W:W,C405,'Planificación 2026-1'!H:H,"T2"))&gt;0,"P37"," ")</f>
        <v xml:space="preserve"> </v>
      </c>
      <c r="BF405" s="108" t="str">
        <f>IF(SUM(COUNTIFS('Planificación 2026-1'!F:F,"SUNAMPE",'Planificación 2026-1'!W:W,C405,'Planificación 2026-1'!H:H,"AE"))&gt;0,"P38"," ")</f>
        <v xml:space="preserve"> </v>
      </c>
      <c r="BG405" s="108" t="str">
        <f>IF(SUM(COUNTIFS('Planificación 2026-1'!F:F,"SUNAMPE",'Planificación 2026-1'!W:W,C405,'Planificación 2026-1'!H:H,"T4"))&gt;0,"P55"," ")</f>
        <v xml:space="preserve"> </v>
      </c>
      <c r="BH405" s="108" t="str">
        <f>IF(SUM(COUNTIFS('Planificación 2026-1'!F:F,"HUAURA",'Planificación 2026-1'!W:W,C405,'Planificación 2026-1'!H:H,"AF"))&gt;0," P01"," ")</f>
        <v xml:space="preserve"> </v>
      </c>
      <c r="BI405" s="108" t="str">
        <f>IF(SUM(COUNTIFS('Planificación 2026-1'!F:F,"HUAURA",'Planificación 2026-1'!W:W,C405,'Planificación 2026-1'!H:H,"EN"))&gt;0,"P02"," ")</f>
        <v xml:space="preserve"> </v>
      </c>
      <c r="BJ405" s="108" t="str">
        <f>IF(SUM(COUNTIFS('Planificación 2026-1'!F:F,"HUAURA",'Planificación 2026-1'!W:W,C405,'Planificación 2026-1'!H:H,"IS"))&gt;0,"P03"," ")</f>
        <v xml:space="preserve"> </v>
      </c>
      <c r="BK405" s="108" t="str">
        <f>IF(SUM(COUNTIFS('Planificación 2026-1'!F:F,"HUAURA",'Planificación 2026-1'!W:W,C405,'Planificación 2026-1'!H:H,"PS"))&gt;0,"P04"," ")</f>
        <v xml:space="preserve"> </v>
      </c>
      <c r="BL405" s="108"/>
      <c r="BM405" s="108" t="str">
        <f>IF(SUM(COUNTIFS('Planificación 2026-1'!F:F,"HUAURA",'Planificación 2026-1'!W:W,C405,'Planificación 2026-1'!H:H,"IN"))&gt;0,"P06"," ")</f>
        <v xml:space="preserve"> </v>
      </c>
      <c r="BN405" s="108" t="str">
        <f>IF(SUM(COUNTIFS('Planificación 2026-1'!F:F,"HUAURA",'Planificación 2026-1'!W:W,C405,'Planificación 2026-1'!H:H,"CA"))&gt;0,"P07"," ")</f>
        <v xml:space="preserve"> </v>
      </c>
      <c r="BO405" s="108" t="str">
        <f>IF(SUM(COUNTIFS('Planificación 2026-1'!F:F,"HUAURA",'Planificación 2026-1'!W:W,C405,'Planificación 2026-1'!H:H,"DE"))&gt;0,"P08"," ")</f>
        <v xml:space="preserve"> </v>
      </c>
      <c r="BP405" s="108" t="str">
        <f>IF(SUM(COUNTIFS('Planificación 2026-1'!F:F,"HUAURA",'Planificación 2026-1'!W:W,C405,'Planificación 2026-1'!H:H,"OB"))&gt;0,"P09"," ")</f>
        <v xml:space="preserve"> </v>
      </c>
      <c r="BQ405" s="108" t="str">
        <f>IF(SUM(COUNTIFS('Planificación 2026-1'!F:F,"HUAURA",'Planificación 2026-1'!W:W,C405,'Planificación 2026-1'!H:H,"MH"))&gt;0,"P31"," ")</f>
        <v xml:space="preserve"> </v>
      </c>
      <c r="BR405" s="108" t="str">
        <f>IF(SUM(COUNTIFS('Planificación 2026-1'!F:F,"HUAURA",'Planificación 2026-1'!W:W,C405,'Planificación 2026-1'!H:H,"IC"))&gt;0,"P32"," ")</f>
        <v xml:space="preserve"> </v>
      </c>
      <c r="BS405" s="108" t="str">
        <f>IF(SUM(COUNTIFS('Planificación 2026-1'!F:F,"HUAURA",'Planificación 2026-1'!W:W,C405,'Planificación 2026-1'!H:H,"AR"))&gt;0,"P34"," ")</f>
        <v xml:space="preserve"> </v>
      </c>
      <c r="BT405" s="108" t="str">
        <f>IF(SUM(COUNTIFS('Planificación 2026-1'!F:F,"HUAURA",'Planificación 2026-1'!W:W,C405,'Planificación 2026-1'!H:H,"T1"))&gt;0,"P35"," ")</f>
        <v xml:space="preserve"> </v>
      </c>
      <c r="BU405" s="108" t="str">
        <f>IF(SUM(COUNTIFS('Planificación 2026-1'!F:F,"HUAURA",'Planificación 2026-1'!W:W,C405,'Planificación 2026-1'!H:H,"T3"))&gt;0,"P36"," ")</f>
        <v xml:space="preserve"> </v>
      </c>
      <c r="BV405" s="108" t="str">
        <f>IF(SUM(COUNTIFS('Planificación 2026-1'!F:F,"HUAURA",'Planificación 2026-1'!W:W,C405,'Planificación 2026-1'!H:H,"T2"))&gt;0,"P37"," ")</f>
        <v xml:space="preserve"> </v>
      </c>
      <c r="BW405" s="108" t="str">
        <f>IF(SUM(COUNTIFS('Planificación 2026-1'!F:F,"HUAURA",'Planificación 2026-1'!W:W,C405,'Planificación 2026-1'!H:H,"AE"))&gt;0,"P38"," ")</f>
        <v xml:space="preserve"> </v>
      </c>
      <c r="BX405" s="108" t="str">
        <f>IF(SUM(COUNTIFS('Planificación 2026-1'!F:F,"HUAURA",'Planificación 2026-1'!W:W,C405,'Planificación 2026-1'!H:H,"T4"))&gt;0,"P55"," ")</f>
        <v xml:space="preserve"> </v>
      </c>
      <c r="BY405" s="109">
        <f>SUMIFS('Planificación 2026-1'!R:R,'Planificación 2026-1'!W:W,C405,'Planificación 2026-1'!H:H,"AF",'Planificación 2026-1'!I:I,"&gt;2")</f>
        <v>0</v>
      </c>
      <c r="BZ405" s="109">
        <f>SUMIFS('Planificación 2026-1'!R:R,'Planificación 2026-1'!W:W,C405,'Planificación 2026-1'!H:H,"EN",'Planificación 2026-1'!I:I,"&gt;2")</f>
        <v>0</v>
      </c>
      <c r="CA405" s="109">
        <f>SUMIFS('Planificación 2026-1'!R:R,'Planificación 2026-1'!W:W,C405,'Planificación 2026-1'!H:H,"IS",'Planificación 2026-1'!I:I,"&gt;2")</f>
        <v>0</v>
      </c>
      <c r="CB405" s="109">
        <f>SUMIFS('Planificación 2026-1'!R:R,'Planificación 2026-1'!W:W,C405,'Planificación 2026-1'!H:H,"PS",'Planificación 2026-1'!I:I,"&gt;2")</f>
        <v>0</v>
      </c>
      <c r="CC405" s="109">
        <f>SUMIFS('Planificación 2026-1'!R:R,'Planificación 2026-1'!W:W,C405,'Planificación 2026-1'!H:H,"IN",'Planificación 2026-1'!I:I,"&gt;2")</f>
        <v>0</v>
      </c>
      <c r="CD405" s="109">
        <f>SUMIFS('Planificación 2026-1'!R:R,'Planificación 2026-1'!W:W,C405,'Planificación 2026-1'!H:H,"CA",'Planificación 2026-1'!I:I,"&gt;2")</f>
        <v>0</v>
      </c>
      <c r="CE405" s="109">
        <f>SUMIFS('Planificación 2026-1'!R:R,'Planificación 2026-1'!W:W,C405,'Planificación 2026-1'!H:H,"DE",'Planificación 2026-1'!I:I,"&gt;2")</f>
        <v>0</v>
      </c>
      <c r="CF405" s="109">
        <f>SUMIFS('Planificación 2026-1'!R:R,'Planificación 2026-1'!W:W,C405,'Planificación 2026-1'!H:H,"OB",'Planificación 2026-1'!I:I,"&gt;2")</f>
        <v>0</v>
      </c>
      <c r="CG405" s="109">
        <f>SUMIFS('Planificación 2026-1'!R:R,'Planificación 2026-1'!W:W,C405,'Planificación 2026-1'!H:H,"MH",'Planificación 2026-1'!I:I,"&gt;2")</f>
        <v>0</v>
      </c>
      <c r="CH405" s="109">
        <f>SUMIFS('Planificación 2026-1'!R:R,'Planificación 2026-1'!W:W,C405,'Planificación 2026-1'!H:H,"IC",'Planificación 2026-1'!I:I,"&gt;2")</f>
        <v>0</v>
      </c>
      <c r="CI405" s="109">
        <f>SUMIFS('Planificación 2026-1'!R:R,'Planificación 2026-1'!W:W,C405,'Planificación 2026-1'!H:H,"AR",'Planificación 2026-1'!I:I,"&gt;2")</f>
        <v>0</v>
      </c>
      <c r="CJ405" s="109">
        <f>SUMIFS('Planificación 2026-1'!R:R,'Planificación 2026-1'!W:W,C405,'Planificación 2026-1'!H:H,"T1",'Planificación 2026-1'!I:I,"&gt;2")</f>
        <v>0</v>
      </c>
      <c r="CK405" s="109">
        <f>SUMIFS('Planificación 2026-1'!R:R,'Planificación 2026-1'!W:W,C405,'Planificación 2026-1'!H:H,"T3",'Planificación 2026-1'!I:I,"&gt;2")</f>
        <v>0</v>
      </c>
      <c r="CL405" s="109">
        <f>SUMIFS('Planificación 2026-1'!R:R,'Planificación 2026-1'!W:W,C405,'Planificación 2026-1'!H:H,"T2",'Planificación 2026-1'!I:I,"&gt;2")</f>
        <v>0</v>
      </c>
      <c r="CM405" s="109">
        <f>SUMIFS('Planificación 2026-1'!R:R,'Planificación 2026-1'!W:W,C405,'Planificación 2026-1'!H:H,"AE",'Planificación 2026-1'!I:I,"&gt;2")</f>
        <v>0</v>
      </c>
      <c r="CN405" s="109">
        <f>SUMIFS('Planificación 2026-1'!R:R,'Planificación 2026-1'!W:W,C405,'Planificación 2026-1'!H:H,"T4",'Planificación 2026-1'!I:I,"&gt;2")</f>
        <v>0</v>
      </c>
      <c r="CO405" s="109">
        <f>SUMIFS('Planificación 2026-1'!R:R,'Planificación 2026-1'!W:W,C405,'Planificación 2026-1'!H:H,"AF",'Planificación 2026-1'!I:I,"&lt;3")</f>
        <v>0</v>
      </c>
      <c r="CP405" s="109">
        <f>SUMIFS('Planificación 2026-1'!R:R,'Planificación 2026-1'!W:W,C405,'Planificación 2026-1'!H:H,"EN",'Planificación 2026-1'!I:I,"&lt;3")</f>
        <v>0</v>
      </c>
      <c r="CQ405" s="109">
        <f>SUMIFS('Planificación 2026-1'!R:R,'Planificación 2026-1'!W:W,C405,'Planificación 2026-1'!H:H,"IS",'Planificación 2026-1'!I:I,"&lt;3")</f>
        <v>0</v>
      </c>
      <c r="CR405" s="109">
        <f>SUMIFS('Planificación 2026-1'!R:R,'Planificación 2026-1'!W:W,C405,'Planificación 2026-1'!H:H,"PS",'Planificación 2026-1'!I:I,"&lt;3")</f>
        <v>0</v>
      </c>
      <c r="CS405" s="109">
        <f>SUMIFS('Planificación 2026-1'!R:R,'Planificación 2026-1'!W:W,C405,'Planificación 2026-1'!H:H,"IN",'Planificación 2026-1'!I:I,"&lt;3")</f>
        <v>0</v>
      </c>
      <c r="CT405" s="109">
        <f>SUMIFS('Planificación 2026-1'!R:R,'Planificación 2026-1'!W:W,C405,'Planificación 2026-1'!H:H,"CA",'Planificación 2026-1'!I:I,"&lt;3")</f>
        <v>0</v>
      </c>
      <c r="CU405" s="109">
        <f>SUMIFS('Planificación 2026-1'!R:R,'Planificación 2026-1'!W:W,C405,'Planificación 2026-1'!H:H,"DE",'Planificación 2026-1'!I:I,"&lt;3")</f>
        <v>0</v>
      </c>
      <c r="CV405" s="109">
        <f>SUMIFS('Planificación 2026-1'!R:R,'Planificación 2026-1'!W:W,C405,'Planificación 2026-1'!H:H,"OB",'Planificación 2026-1'!I:I,"&lt;3")</f>
        <v>0</v>
      </c>
      <c r="CW405" s="109">
        <f>SUMIFS('Planificación 2026-1'!R:R,'Planificación 2026-1'!W:W,C405,'Planificación 2026-1'!H:H,"MH",'Planificación 2026-1'!I:I,"&lt;3")</f>
        <v>0</v>
      </c>
      <c r="CX405" s="109">
        <f>SUMIFS('Planificación 2026-1'!R:R,'Planificación 2026-1'!W:W,C405,'Planificación 2026-1'!H:H,"IC",'Planificación 2026-1'!I:I,"&lt;3")</f>
        <v>0</v>
      </c>
      <c r="CY405" s="109">
        <f>SUMIFS('Planificación 2026-1'!R:R,'Planificación 2026-1'!W:W,C405,'Planificación 2026-1'!H:H,"AR",'Planificación 2026-1'!I:I,"&lt;3")</f>
        <v>0</v>
      </c>
      <c r="CZ405" s="109">
        <f>SUMIFS('Planificación 2026-1'!R:R,'Planificación 2026-1'!W:W,C405,'Planificación 2026-1'!H:H,"T1",'Planificación 2026-1'!I:I,"&lt;3")</f>
        <v>0</v>
      </c>
      <c r="DA405" s="109">
        <f>SUMIFS('Planificación 2026-1'!R:R,'Planificación 2026-1'!W:W,C405,'Planificación 2026-1'!H:H,"T3",'Planificación 2026-1'!I:I,"&lt;3")</f>
        <v>0</v>
      </c>
      <c r="DB405" s="109">
        <f>SUMIFS('Planificación 2026-1'!R:R,'Planificación 2026-1'!W:W,C405,'Planificación 2026-1'!H:H,"T2",'Planificación 2026-1'!I:I,"&lt;3")</f>
        <v>0</v>
      </c>
      <c r="DC405" s="109">
        <f>SUMIFS('Planificación 2026-1'!R:R,'Planificación 2026-1'!W:W,C405,'Planificación 2026-1'!H:H,"AE",'Planificación 2026-1'!I:I,"&lt;3")</f>
        <v>0</v>
      </c>
      <c r="DD405" s="109">
        <f>SUMIFS('Planificación 2026-1'!R:R,'Planificación 2026-1'!W:W,C405,'Planificación 2026-1'!H:H,"T4",'Planificación 2026-1'!I:I,"&lt;3")</f>
        <v>0</v>
      </c>
      <c r="DE405" s="108" t="str">
        <f t="shared" si="63"/>
        <v/>
      </c>
      <c r="DF405" s="41">
        <f>IF(C405="","",SUMIFS('Planificación 2026-1'!R:R,'Planificación 2026-1'!W:W,C405,'Planificación 2026-1'!F:F,"PRINCIPAL",'Planificación 2026-1'!X:X,"VIRTUAL"))</f>
        <v>0</v>
      </c>
      <c r="DG405" s="41">
        <f>IF(C405="","",SUMIFS('Planificación 2026-1'!R:R,'Planificación 2026-1'!W:W,C405,'Planificación 2026-1'!F:F,"PRINCIPAL",'Planificación 2026-1'!X:X,"PRESENCIAL"))</f>
        <v>0</v>
      </c>
      <c r="DH405" s="41">
        <f>IF(C405="","",SUMIFS('Planificación 2026-1'!R:R,'Planificación 2026-1'!W:W,C405,'Planificación 2026-1'!F:F,"PRINCIPAL",'Planificación 2026-1'!X:X,"HIBRIDO PRESENCIAL"))</f>
        <v>0</v>
      </c>
      <c r="DI405" s="108" t="str">
        <f t="shared" si="64"/>
        <v/>
      </c>
      <c r="DJ405" s="108">
        <f>IF(C405="","",SUMIFS('Planificación 2026-1'!R:R,'Planificación 2026-1'!W:W,C405,'Planificación 2026-1'!F:F,"FILIAL",'Planificación 2026-1'!X:X,"VIRTUAL"))</f>
        <v>0</v>
      </c>
      <c r="DK405" s="110">
        <f>IF(C405="","",SUMIFS('Planificación 2026-1'!R:R,'Planificación 2026-1'!W:W,C405,'Planificación 2026-1'!F:F,"FILIAL",'Planificación 2026-1'!X:X,"PRESENCIAL"))</f>
        <v>0</v>
      </c>
      <c r="DL405" s="61">
        <f>IF(C405="","",SUMIFS('Planificación 2026-1'!R:R,'Planificación 2026-1'!W:W,C405,'Planificación 2026-1'!F:F,"FILIAL",'Planificación 2026-1'!X:X,"HIBRIDO PRESENCIAL"))</f>
        <v>0</v>
      </c>
      <c r="DM405" s="111" t="str">
        <f t="shared" si="65"/>
        <v/>
      </c>
      <c r="DN405" s="108">
        <f>IF(C405="","",SUMIFS('Planificación 2026-1'!R:R,'Planificación 2026-1'!W:W,C405,'Planificación 2026-1'!F:F,"SUNAMPE",'Planificación 2026-1'!X:X,"VIRTUAL"))</f>
        <v>0</v>
      </c>
      <c r="DO405" s="61">
        <f>IF(C405="","",SUMIFS('Planificación 2026-1'!R:R,'Planificación 2026-1'!W:W,C405,'Planificación 2026-1'!F:F,"SUNAMPE",'Planificación 2026-1'!X:X,"PRESENCIAL"))</f>
        <v>0</v>
      </c>
      <c r="DP405" s="111" t="str">
        <f t="shared" si="66"/>
        <v/>
      </c>
      <c r="DQ405" s="108">
        <f>IF(C405="","",SUMIFS('Planificación 2026-1'!R:R,'Planificación 2026-1'!W:W,C405,'Planificación 2026-1'!F:F,"HUAURA",'Planificación 2026-1'!X:X,"VIRTUAL"))</f>
        <v>0</v>
      </c>
      <c r="DR405" s="61">
        <f>IF(C405="","",SUMIFS('Planificación 2026-1'!R:R,'Planificación 2026-1'!W:W,C405,'Planificación 2026-1'!F:F,"HUAURA",'Planificación 2026-1'!X:X,"PRESENCIAL"))</f>
        <v>0</v>
      </c>
      <c r="DS405" s="76">
        <f>SUMIFS('Planificación 2026-1'!R:R,'Planificación 2026-1'!W:W,C405,'Planificación 2026-1'!F:F,"PRINCIPAL",'Planificación 2026-1'!X:X,"VIRTUAL",'Planificación 2026-1'!I:I,"&gt;2")</f>
        <v>0</v>
      </c>
      <c r="DT405" s="76">
        <f>SUMIFS('Planificación 2026-1'!R:R,'Planificación 2026-1'!W:W,C405,'Planificación 2026-1'!F:F,"PRINCIPAL",'Planificación 2026-1'!X:X,"&lt;&gt;VIRTUAL",'Planificación 2026-1'!I:I,"&gt;2")</f>
        <v>0</v>
      </c>
      <c r="DU405" s="76">
        <f>SUMIFS('Planificación 2026-1'!R:R,'Planificación 2026-1'!W:W,C405,'Planificación 2026-1'!F:F,"SUNAMPE",'Planificación 2026-1'!X:X,"VIRTUAL",'Planificación 2026-1'!I:I,"&gt;2")</f>
        <v>0</v>
      </c>
      <c r="DV405" s="76">
        <f>SUMIFS('Planificación 2026-1'!R:R,'Planificación 2026-1'!W:W,C405,'Planificación 2026-1'!F:F,"SUNAMPE",'Planificación 2026-1'!X:X,"&lt;&gt;VIRTUAL",'Planificación 2026-1'!I:I,"&gt;2")</f>
        <v>0</v>
      </c>
      <c r="DW405" s="76">
        <f>SUMIFS('Planificación 2026-1'!R:R,'Planificación 2026-1'!W:W,C405,'Planificación 2026-1'!F:F,"FILIAL",'Planificación 2026-1'!X:X,"VIRTUAL",'Planificación 2026-1'!I:I,"&gt;2")</f>
        <v>0</v>
      </c>
      <c r="DX405" s="76">
        <f>SUMIFS('Planificación 2026-1'!R:R,'Planificación 2026-1'!W:W,C405,'Planificación 2026-1'!F:F,"FILIAL",'Planificación 2026-1'!X:X,"&lt;&gt;VIRTUAL",'Planificación 2026-1'!I:I,"&gt;2")</f>
        <v>0</v>
      </c>
      <c r="DY405" s="76">
        <f>SUMIFS('Planificación 2026-1'!R:R,'Planificación 2026-1'!W:W,C405,'Planificación 2026-1'!F:F,"PORUMA",'Planificación 2026-1'!X:X,"VIRTUAL",'Planificación 2026-1'!I:I,"&gt;2")</f>
        <v>0</v>
      </c>
      <c r="DZ405" s="76">
        <f>SUMIFS('Planificación 2026-1'!R:R,'Planificación 2026-1'!W:W,C405,'Planificación 2026-1'!F:F,"PORUMA",'Planificación 2026-1'!X:X,"&lt;&gt;VIRTUAL",'Planificación 2026-1'!I:I,"&gt;2")</f>
        <v>0</v>
      </c>
      <c r="EA405" s="76">
        <f>SUMIFS('Planificación 2026-1'!R:R,'Planificación 2026-1'!W:W,C405,'Planificación 2026-1'!F:F,"HUAURA",'Planificación 2026-1'!X:X,"VIRTUAL",'Planificación 2026-1'!I:I,"&gt;2")</f>
        <v>0</v>
      </c>
      <c r="EB405" s="76">
        <f>SUMIFS('Planificación 2026-1'!R:R,'Planificación 2026-1'!W:W,C405,'Planificación 2026-1'!F:F,"HUAURA",'Planificación 2026-1'!X:X,"&lt;&gt;VIRTUAL",'Planificación 2026-1'!I:I,"&gt;2")</f>
        <v>0</v>
      </c>
      <c r="EC405" s="76">
        <f>SUMIFS('Planificación 2026-1'!R:R,'Planificación 2026-1'!W:W,C405,'Planificación 2026-1'!F:F,"PRINCIPAL",'Planificación 2026-1'!X:X,"VIRTUAL",'Planificación 2026-1'!I:I,"&lt;3")</f>
        <v>0</v>
      </c>
      <c r="ED405" s="76">
        <f>SUMIFS('Planificación 2026-1'!R:R,'Planificación 2026-1'!W:W,C405,'Planificación 2026-1'!F:F,"PRINCIPAL",'Planificación 2026-1'!X:X,"&lt;&gt;VIRTUAL",'Planificación 2026-1'!I:I,"&lt;3")</f>
        <v>0</v>
      </c>
      <c r="EE405" s="76">
        <f>SUMIFS('Planificación 2026-1'!R:R,'Planificación 2026-1'!W:W,C405,'Planificación 2026-1'!F:F,"SUNAMPE",'Planificación 2026-1'!X:X,"VIRTUAL",'Planificación 2026-1'!I:I,"&lt;3")</f>
        <v>0</v>
      </c>
      <c r="EF405" s="76">
        <f>SUMIFS('Planificación 2026-1'!R:R,'Planificación 2026-1'!W:W,C405,'Planificación 2026-1'!F:F,"SUNAMPE",'Planificación 2026-1'!X:X,"&lt;&gt;VIRTUAL",'Planificación 2026-1'!I:I,"&lt;3")</f>
        <v>0</v>
      </c>
      <c r="EG405" s="76">
        <f>SUMIFS('Planificación 2026-1'!R:R,'Planificación 2026-1'!W:W,C405,'Planificación 2026-1'!F:F,"FILIAL",'Planificación 2026-1'!X:X,"VIRTUAL",'Planificación 2026-1'!I:I,"&lt;3")</f>
        <v>0</v>
      </c>
      <c r="EH405" s="76">
        <f>SUMIFS('Planificación 2026-1'!R:R,'Planificación 2026-1'!W:W,C405,'Planificación 2026-1'!F:F,"FILIAL",'Planificación 2026-1'!X:X,"&lt;&gt;VIRTUAL",'Planificación 2026-1'!I:I,"&lt;3")</f>
        <v>0</v>
      </c>
      <c r="EI405" s="76">
        <f>SUMIFS('Planificación 2026-1'!R:R,'Planificación 2026-1'!W:W,C405,'Planificación 2026-1'!F:F,"PORUMA",'Planificación 2026-1'!X:X,"VIRTUAL",'Planificación 2026-1'!I:I,"&lt;3")</f>
        <v>0</v>
      </c>
      <c r="EJ405" s="76">
        <f>SUMIFS('Planificación 2026-1'!R:R,'Planificación 2026-1'!W:W,C405,'Planificación 2026-1'!F:F,"PORUMA",'Planificación 2026-1'!X:X,"&lt;&gt;VIRTUAL",'Planificación 2026-1'!I:I,"&lt;3")</f>
        <v>0</v>
      </c>
      <c r="EK405" s="76">
        <f>SUMIFS('Planificación 2026-1'!R:R,'Planificación 2026-1'!W:W,C405,'Planificación 2026-1'!F:F,"HUAURA",'Planificación 2026-1'!X:X,"VIRTUAL",'Planificación 2026-1'!I:I,"&lt;3")</f>
        <v>0</v>
      </c>
      <c r="EL405" s="76">
        <f>SUMIFS('Planificación 2026-1'!R:R,'Planificación 2026-1'!W:W,C405,'Planificación 2026-1'!F:F,"HUAURA",'Planificación 2026-1'!X:X,"&lt;&gt;VIRTUAL",'Planificación 2026-1'!I:I,"&lt;3")</f>
        <v>0</v>
      </c>
      <c r="EM405" s="76"/>
      <c r="EN405" s="76">
        <f t="shared" si="59"/>
        <v>0</v>
      </c>
      <c r="EO405" s="76">
        <f t="shared" si="60"/>
        <v>0</v>
      </c>
      <c r="EP405" s="76" t="b">
        <f t="shared" si="61"/>
        <v>1</v>
      </c>
      <c r="EQ405" s="76" t="str">
        <f t="shared" si="62"/>
        <v/>
      </c>
      <c r="ER405" s="76" t="str">
        <f t="shared" si="67"/>
        <v>PRESENCIAL</v>
      </c>
    </row>
    <row r="406" spans="1:148" hidden="1">
      <c r="A406" s="83"/>
      <c r="B406" s="119">
        <v>403</v>
      </c>
      <c r="C406" s="115" t="s">
        <v>579</v>
      </c>
      <c r="D406" s="112">
        <f>SUMIF('Planificación 2026-1'!W:W,C406,'Planificación 2026-1'!R:R)</f>
        <v>0</v>
      </c>
      <c r="E406" s="114" t="s">
        <v>170</v>
      </c>
      <c r="F406" s="115" t="s">
        <v>171</v>
      </c>
      <c r="G406" s="115" t="s">
        <v>13</v>
      </c>
      <c r="H406" s="115" t="s">
        <v>130</v>
      </c>
      <c r="I406" s="107" t="str">
        <f>IF(SUM(COUNTIFS('Planificación 2026-1'!F:F,"PRINCIPAL",'Planificación 2026-1'!W:W,C406,'Planificación 2026-1'!H:H,"AF"))&gt;0,"P01"," ")</f>
        <v xml:space="preserve"> </v>
      </c>
      <c r="J406" s="108" t="str">
        <f>IF(SUM(COUNTIFS('Planificación 2026-1'!F:F,"PRINCIPAL",'Planificación 2026-1'!W:W,C406,'Planificación 2026-1'!H:H,"EN"))&gt;0,"P02"," ")</f>
        <v xml:space="preserve"> </v>
      </c>
      <c r="K406" s="108" t="str">
        <f>IF(SUM(COUNTIFS('Planificación 2026-1'!F:F,"PRINCIPAL",'Planificación 2026-1'!W:W,C406,'Planificación 2026-1'!H:H,"IS"))&gt;0,"P03"," ")</f>
        <v xml:space="preserve"> </v>
      </c>
      <c r="L406" s="108" t="str">
        <f>IF(SUM(COUNTIFS('Planificación 2026-1'!F:F,"PRINCIPAL",'Planificación 2026-1'!W:W,C406,'Planificación 2026-1'!H:H,"PS"))&gt;0,"P04"," ")</f>
        <v xml:space="preserve"> </v>
      </c>
      <c r="M406" s="108"/>
      <c r="N406" s="108" t="str">
        <f>IF(SUM(COUNTIFS('Planificación 2026-1'!F:F,"PRINCIPAL",'Planificación 2026-1'!W:W,C406,'Planificación 2026-1'!H:H,"IN"))&gt;0,"P06"," ")</f>
        <v xml:space="preserve"> </v>
      </c>
      <c r="O406" s="108" t="str">
        <f>IF(SUM(COUNTIFS('Planificación 2026-1'!F:F,"PRINCIPAL",'Planificación 2026-1'!W:W,C406,'Planificación 2026-1'!H:H,"CA"))&gt;0,"P07"," ")</f>
        <v xml:space="preserve"> </v>
      </c>
      <c r="P406" s="108" t="str">
        <f>IF(SUM(COUNTIFS('Planificación 2026-1'!F:F,"PRINCIPAL",'Planificación 2026-1'!W:W,C406,'Planificación 2026-1'!H:H,"DE"))&gt;0,"P08"," ")</f>
        <v xml:space="preserve"> </v>
      </c>
      <c r="Q406" s="108" t="str">
        <f>IF(SUM(COUNTIFS('Planificación 2026-1'!F:F,"PRINCIPAL",'Planificación 2026-1'!W:W,C406,'Planificación 2026-1'!H:H,"OB"))&gt;0,"P09"," ")</f>
        <v xml:space="preserve"> </v>
      </c>
      <c r="R406" s="108" t="str">
        <f>IF(SUM(COUNTIFS('Planificación 2026-1'!F:F,"PRINCIPAL",'Planificación 2026-1'!W:W,C406,'Planificación 2026-1'!H:H,"MH"))&gt;0,"P31"," ")</f>
        <v xml:space="preserve"> </v>
      </c>
      <c r="S406" s="108" t="str">
        <f>IF(SUM(COUNTIFS('Planificación 2026-1'!F:F,"PRINCIPAL",'Planificación 2026-1'!W:W,C406,'Planificación 2026-1'!H:H,"IC"))&gt;0,"P32"," ")</f>
        <v xml:space="preserve"> </v>
      </c>
      <c r="T406" s="108" t="str">
        <f>IF(SUM(COUNTIFS('Planificación 2026-1'!F:F,"PRINCIPAL",'Planificación 2026-1'!W:W,C406,'Planificación 2026-1'!H:H,"AR"))&gt;0,"P34"," ")</f>
        <v xml:space="preserve"> </v>
      </c>
      <c r="U406" s="108" t="str">
        <f>IF(SUM(COUNTIFS('Planificación 2026-1'!F:F,"PRINCIPAL",'Planificación 2026-1'!W:W,C406,'Planificación 2026-1'!H:H,"T1"))&gt;0,"P35"," ")</f>
        <v xml:space="preserve"> </v>
      </c>
      <c r="V406" s="108" t="str">
        <f>IF(SUM(COUNTIFS('Planificación 2026-1'!F:F,"PRINCIPAL",'Planificación 2026-1'!W:W,C406,'Planificación 2026-1'!H:H,"T3"))&gt;0,"P36"," ")</f>
        <v xml:space="preserve"> </v>
      </c>
      <c r="W406" s="108" t="str">
        <f>IF(SUM(COUNTIFS('Planificación 2026-1'!F:F,"PRINCIPAL",'Planificación 2026-1'!W:W,C406,'Planificación 2026-1'!H:H,"T2"))&gt;0,"P37"," ")</f>
        <v xml:space="preserve"> </v>
      </c>
      <c r="X406" s="108" t="str">
        <f>IF(SUM(COUNTIFS('Planificación 2026-1'!F:F,"PRINCIPAL",'Planificación 2026-1'!W:W,C406,'Planificación 2026-1'!H:H,"AE"))&gt;0,"P38"," ")</f>
        <v xml:space="preserve"> </v>
      </c>
      <c r="Y406" s="108" t="str">
        <f>IF(SUM(COUNTIFS('Planificación 2026-1'!F:F,"PRINCIPAL",'Planificación 2026-1'!W:W,C406,'Planificación 2026-1'!H:H,"T4"))&gt;0,"P55"," ")</f>
        <v xml:space="preserve"> </v>
      </c>
      <c r="Z406" s="108" t="str">
        <f>IF(SUM(COUNTIFS('Planificación 2026-1'!F:F,"FILIAL",'Planificación 2026-1'!W:W,C406,'Planificación 2026-1'!H:H,"AF"))&gt;0," P01"," ")</f>
        <v xml:space="preserve"> </v>
      </c>
      <c r="AA406" s="108" t="str">
        <f>IF(SUM(COUNTIFS('Planificación 2026-1'!F:F,"FILIAL",'Planificación 2026-1'!W:W,C406,'Planificación 2026-1'!H:H,"EN"))&gt;0,"P02"," ")</f>
        <v xml:space="preserve"> </v>
      </c>
      <c r="AB406" s="108" t="str">
        <f>IF(SUM(COUNTIFS('Planificación 2026-1'!F:F,"FILIAL",'Planificación 2026-1'!W:W,C406,'Planificación 2026-1'!H:H,"IS"))&gt;0,"P03"," ")</f>
        <v xml:space="preserve"> </v>
      </c>
      <c r="AC406" s="108" t="str">
        <f>IF(SUM(COUNTIFS('Planificación 2026-1'!F:F,"FILIAL",'Planificación 2026-1'!W:W,C406,'Planificación 2026-1'!H:H,"PS"))&gt;0,"P04"," ")</f>
        <v xml:space="preserve"> </v>
      </c>
      <c r="AD406" s="108"/>
      <c r="AE406" s="108" t="str">
        <f>IF(SUM(COUNTIFS('Planificación 2026-1'!F:F,"FILIAL",'Planificación 2026-1'!W:W,C406,'Planificación 2026-1'!H:H,"IN"))&gt;0,"P06"," ")</f>
        <v xml:space="preserve"> </v>
      </c>
      <c r="AF406" s="108" t="str">
        <f>IF(SUM(COUNTIFS('Planificación 2026-1'!F:F,"FILIAL",'Planificación 2026-1'!W:W,C406,'Planificación 2026-1'!H:H,"CA"))&gt;0,"P07"," ")</f>
        <v xml:space="preserve"> </v>
      </c>
      <c r="AG406" s="108" t="str">
        <f>IF(SUM(COUNTIFS('Planificación 2026-1'!F:F,"FILIAL",'Planificación 2026-1'!W:W,C406,'Planificación 2026-1'!H:H,"DE"))&gt;0,"P08"," ")</f>
        <v xml:space="preserve"> </v>
      </c>
      <c r="AH406" s="108" t="str">
        <f>IF(SUM(COUNTIFS('Planificación 2026-1'!F:F,"FILIAL",'Planificación 2026-1'!W:W,C406,'Planificación 2026-1'!H:H,"OB"))&gt;0,"P09"," ")</f>
        <v xml:space="preserve"> </v>
      </c>
      <c r="AI406" s="108" t="str">
        <f>IF(SUM(COUNTIFS('Planificación 2026-1'!F:F,"FILIAL",'Planificación 2026-1'!W:W,C406,'Planificación 2026-1'!H:H,"MH"))&gt;0,"P31"," ")</f>
        <v xml:space="preserve"> </v>
      </c>
      <c r="AJ406" s="108" t="str">
        <f>IF(SUM(COUNTIFS('Planificación 2026-1'!F:F,"FILIAL",'Planificación 2026-1'!W:W,C406,'Planificación 2026-1'!H:H,"IC"))&gt;0,"P32"," ")</f>
        <v xml:space="preserve"> </v>
      </c>
      <c r="AK406" s="108" t="str">
        <f>IF(SUM(COUNTIFS('Planificación 2026-1'!F:F,"FILIAL",'Planificación 2026-1'!W:W,C406,'Planificación 2026-1'!H:H,"AR"))&gt;0,"P34"," ")</f>
        <v xml:space="preserve"> </v>
      </c>
      <c r="AL406" s="108" t="str">
        <f>IF(SUM(COUNTIFS('Planificación 2026-1'!F:F,"FILIAL",'Planificación 2026-1'!W:W,C406,'Planificación 2026-1'!H:H,"T1"))&gt;0,"P35"," ")</f>
        <v xml:space="preserve"> </v>
      </c>
      <c r="AM406" s="108" t="str">
        <f>IF(SUM(COUNTIFS('Planificación 2026-1'!F:F,"FILIAL",'Planificación 2026-1'!W:W,C406,'Planificación 2026-1'!H:H,"T3"))&gt;0,"P36"," ")</f>
        <v xml:space="preserve"> </v>
      </c>
      <c r="AN406" s="108" t="str">
        <f>IF(SUM(COUNTIFS('Planificación 2026-1'!F:F,"FILIAL",'Planificación 2026-1'!W:W,C406,'Planificación 2026-1'!H:H,"T2"))&gt;0,"P37"," ")</f>
        <v xml:space="preserve"> </v>
      </c>
      <c r="AO406" s="108" t="str">
        <f>IF(SUM(COUNTIFS('Planificación 2026-1'!F:F,"FILIAL",'Planificación 2026-1'!W:W,C406,'Planificación 2026-1'!H:H,"AE"))&gt;0,"P38"," ")</f>
        <v xml:space="preserve"> </v>
      </c>
      <c r="AP406" s="108" t="str">
        <f>IF(SUM(COUNTIFS('Planificación 2026-1'!F:F,"FILIAL",'Planificación 2026-1'!W:W,C406,'Planificación 2026-1'!H:H,"T4"))&gt;0,"P55"," ")</f>
        <v xml:space="preserve"> </v>
      </c>
      <c r="AQ406" s="108" t="str">
        <f>IF(SUM(COUNTIFS('Planificación 2026-1'!F:F,"SUNAMPE",'Planificación 2026-1'!W:W,C406,'Planificación 2026-1'!H:H,"AF"))&gt;0," P01"," ")</f>
        <v xml:space="preserve"> </v>
      </c>
      <c r="AR406" s="108" t="str">
        <f>IF(SUM(COUNTIFS('Planificación 2026-1'!F:F,"SUNAMPE",'Planificación 2026-1'!W:W,C406,'Planificación 2026-1'!H:H,"EN"))&gt;0,"P02"," ")</f>
        <v xml:space="preserve"> </v>
      </c>
      <c r="AS406" s="108" t="str">
        <f>IF(SUM(COUNTIFS('Planificación 2026-1'!F:F,"SUNAMPE",'Planificación 2026-1'!W:W,C406,'Planificación 2026-1'!H:H,"IS"))&gt;0,"P03"," ")</f>
        <v xml:space="preserve"> </v>
      </c>
      <c r="AT406" s="108" t="str">
        <f>IF(SUM(COUNTIFS('Planificación 2026-1'!F:F,"SUNAMPE",'Planificación 2026-1'!W:W,C406,'Planificación 2026-1'!H:H,"PS"))&gt;0,"P04"," ")</f>
        <v xml:space="preserve"> </v>
      </c>
      <c r="AU406" s="108"/>
      <c r="AV406" s="108" t="str">
        <f>IF(SUM(COUNTIFS('Planificación 2026-1'!F:F,"SUNAMPE",'Planificación 2026-1'!W:W,C406,'Planificación 2026-1'!H:H,"IN"))&gt;0,"P06"," ")</f>
        <v xml:space="preserve"> </v>
      </c>
      <c r="AW406" s="108" t="str">
        <f>IF(SUM(COUNTIFS('Planificación 2026-1'!F:F,"SUNAMPE",'Planificación 2026-1'!W:W,C406,'Planificación 2026-1'!H:H,"CA"))&gt;0,"P07"," ")</f>
        <v xml:space="preserve"> </v>
      </c>
      <c r="AX406" s="108" t="str">
        <f>IF(SUM(COUNTIFS('Planificación 2026-1'!F:F,"SUNAMPE",'Planificación 2026-1'!W:W,C406,'Planificación 2026-1'!H:H,"DE"))&gt;0,"P08"," ")</f>
        <v xml:space="preserve"> </v>
      </c>
      <c r="AY406" s="108" t="str">
        <f>IF(SUM(COUNTIFS('Planificación 2026-1'!F:F,"SUNAMPE",'Planificación 2026-1'!W:W,C406,'Planificación 2026-1'!H:H,"OB"))&gt;0,"P09"," ")</f>
        <v xml:space="preserve"> </v>
      </c>
      <c r="AZ406" s="108" t="str">
        <f>IF(SUM(COUNTIFS('Planificación 2026-1'!F:F,"SUNAMPE",'Planificación 2026-1'!W:W,C406,'Planificación 2026-1'!H:H,"MH"))&gt;0,"P31"," ")</f>
        <v xml:space="preserve"> </v>
      </c>
      <c r="BA406" s="108" t="str">
        <f>IF(SUM(COUNTIFS('Planificación 2026-1'!F:F,"SUNAMPE",'Planificación 2026-1'!W:W,C406,'Planificación 2026-1'!H:H,"IC"))&gt;0,"P32"," ")</f>
        <v xml:space="preserve"> </v>
      </c>
      <c r="BB406" s="108" t="str">
        <f>IF(SUM(COUNTIFS('Planificación 2026-1'!F:F,"SUNAMPE",'Planificación 2026-1'!W:W,C406,'Planificación 2026-1'!H:H,"AR"))&gt;0,"P34"," ")</f>
        <v xml:space="preserve"> </v>
      </c>
      <c r="BC406" s="108" t="str">
        <f>IF(SUM(COUNTIFS('Planificación 2026-1'!F:F,"SUNAMPE",'Planificación 2026-1'!W:W,C406,'Planificación 2026-1'!H:H,"T1"))&gt;0,"P35"," ")</f>
        <v xml:space="preserve"> </v>
      </c>
      <c r="BD406" s="108" t="str">
        <f>IF(SUM(COUNTIFS('Planificación 2026-1'!F:F,"SUNAMPE",'Planificación 2026-1'!W:W,C406,'Planificación 2026-1'!H:H,"T3"))&gt;0,"P36"," ")</f>
        <v xml:space="preserve"> </v>
      </c>
      <c r="BE406" s="108" t="str">
        <f>IF(SUM(COUNTIFS('Planificación 2026-1'!F:F,"SUNAMPE",'Planificación 2026-1'!W:W,C406,'Planificación 2026-1'!H:H,"T2"))&gt;0,"P37"," ")</f>
        <v xml:space="preserve"> </v>
      </c>
      <c r="BF406" s="108" t="str">
        <f>IF(SUM(COUNTIFS('Planificación 2026-1'!F:F,"SUNAMPE",'Planificación 2026-1'!W:W,C406,'Planificación 2026-1'!H:H,"AE"))&gt;0,"P38"," ")</f>
        <v xml:space="preserve"> </v>
      </c>
      <c r="BG406" s="108" t="str">
        <f>IF(SUM(COUNTIFS('Planificación 2026-1'!F:F,"SUNAMPE",'Planificación 2026-1'!W:W,C406,'Planificación 2026-1'!H:H,"T4"))&gt;0,"P55"," ")</f>
        <v xml:space="preserve"> </v>
      </c>
      <c r="BH406" s="108" t="str">
        <f>IF(SUM(COUNTIFS('Planificación 2026-1'!F:F,"HUAURA",'Planificación 2026-1'!W:W,C406,'Planificación 2026-1'!H:H,"AF"))&gt;0," P01"," ")</f>
        <v xml:space="preserve"> </v>
      </c>
      <c r="BI406" s="108" t="str">
        <f>IF(SUM(COUNTIFS('Planificación 2026-1'!F:F,"HUAURA",'Planificación 2026-1'!W:W,C406,'Planificación 2026-1'!H:H,"EN"))&gt;0,"P02"," ")</f>
        <v xml:space="preserve"> </v>
      </c>
      <c r="BJ406" s="108" t="str">
        <f>IF(SUM(COUNTIFS('Planificación 2026-1'!F:F,"HUAURA",'Planificación 2026-1'!W:W,C406,'Planificación 2026-1'!H:H,"IS"))&gt;0,"P03"," ")</f>
        <v xml:space="preserve"> </v>
      </c>
      <c r="BK406" s="108" t="str">
        <f>IF(SUM(COUNTIFS('Planificación 2026-1'!F:F,"HUAURA",'Planificación 2026-1'!W:W,C406,'Planificación 2026-1'!H:H,"PS"))&gt;0,"P04"," ")</f>
        <v xml:space="preserve"> </v>
      </c>
      <c r="BL406" s="108"/>
      <c r="BM406" s="108" t="str">
        <f>IF(SUM(COUNTIFS('Planificación 2026-1'!F:F,"HUAURA",'Planificación 2026-1'!W:W,C406,'Planificación 2026-1'!H:H,"IN"))&gt;0,"P06"," ")</f>
        <v xml:space="preserve"> </v>
      </c>
      <c r="BN406" s="108" t="str">
        <f>IF(SUM(COUNTIFS('Planificación 2026-1'!F:F,"HUAURA",'Planificación 2026-1'!W:W,C406,'Planificación 2026-1'!H:H,"CA"))&gt;0,"P07"," ")</f>
        <v xml:space="preserve"> </v>
      </c>
      <c r="BO406" s="108" t="str">
        <f>IF(SUM(COUNTIFS('Planificación 2026-1'!F:F,"HUAURA",'Planificación 2026-1'!W:W,C406,'Planificación 2026-1'!H:H,"DE"))&gt;0,"P08"," ")</f>
        <v xml:space="preserve"> </v>
      </c>
      <c r="BP406" s="108" t="str">
        <f>IF(SUM(COUNTIFS('Planificación 2026-1'!F:F,"HUAURA",'Planificación 2026-1'!W:W,C406,'Planificación 2026-1'!H:H,"OB"))&gt;0,"P09"," ")</f>
        <v xml:space="preserve"> </v>
      </c>
      <c r="BQ406" s="108" t="str">
        <f>IF(SUM(COUNTIFS('Planificación 2026-1'!F:F,"HUAURA",'Planificación 2026-1'!W:W,C406,'Planificación 2026-1'!H:H,"MH"))&gt;0,"P31"," ")</f>
        <v xml:space="preserve"> </v>
      </c>
      <c r="BR406" s="108" t="str">
        <f>IF(SUM(COUNTIFS('Planificación 2026-1'!F:F,"HUAURA",'Planificación 2026-1'!W:W,C406,'Planificación 2026-1'!H:H,"IC"))&gt;0,"P32"," ")</f>
        <v xml:space="preserve"> </v>
      </c>
      <c r="BS406" s="108" t="str">
        <f>IF(SUM(COUNTIFS('Planificación 2026-1'!F:F,"HUAURA",'Planificación 2026-1'!W:W,C406,'Planificación 2026-1'!H:H,"AR"))&gt;0,"P34"," ")</f>
        <v xml:space="preserve"> </v>
      </c>
      <c r="BT406" s="108" t="str">
        <f>IF(SUM(COUNTIFS('Planificación 2026-1'!F:F,"HUAURA",'Planificación 2026-1'!W:W,C406,'Planificación 2026-1'!H:H,"T1"))&gt;0,"P35"," ")</f>
        <v xml:space="preserve"> </v>
      </c>
      <c r="BU406" s="108" t="str">
        <f>IF(SUM(COUNTIFS('Planificación 2026-1'!F:F,"HUAURA",'Planificación 2026-1'!W:W,C406,'Planificación 2026-1'!H:H,"T3"))&gt;0,"P36"," ")</f>
        <v xml:space="preserve"> </v>
      </c>
      <c r="BV406" s="108" t="str">
        <f>IF(SUM(COUNTIFS('Planificación 2026-1'!F:F,"HUAURA",'Planificación 2026-1'!W:W,C406,'Planificación 2026-1'!H:H,"T2"))&gt;0,"P37"," ")</f>
        <v xml:space="preserve"> </v>
      </c>
      <c r="BW406" s="108" t="str">
        <f>IF(SUM(COUNTIFS('Planificación 2026-1'!F:F,"HUAURA",'Planificación 2026-1'!W:W,C406,'Planificación 2026-1'!H:H,"AE"))&gt;0,"P38"," ")</f>
        <v xml:space="preserve"> </v>
      </c>
      <c r="BX406" s="108" t="str">
        <f>IF(SUM(COUNTIFS('Planificación 2026-1'!F:F,"HUAURA",'Planificación 2026-1'!W:W,C406,'Planificación 2026-1'!H:H,"T4"))&gt;0,"P55"," ")</f>
        <v xml:space="preserve"> </v>
      </c>
      <c r="BY406" s="109">
        <f>SUMIFS('Planificación 2026-1'!R:R,'Planificación 2026-1'!W:W,C406,'Planificación 2026-1'!H:H,"AF",'Planificación 2026-1'!I:I,"&gt;2")</f>
        <v>0</v>
      </c>
      <c r="BZ406" s="109">
        <f>SUMIFS('Planificación 2026-1'!R:R,'Planificación 2026-1'!W:W,C406,'Planificación 2026-1'!H:H,"EN",'Planificación 2026-1'!I:I,"&gt;2")</f>
        <v>0</v>
      </c>
      <c r="CA406" s="109">
        <f>SUMIFS('Planificación 2026-1'!R:R,'Planificación 2026-1'!W:W,C406,'Planificación 2026-1'!H:H,"IS",'Planificación 2026-1'!I:I,"&gt;2")</f>
        <v>0</v>
      </c>
      <c r="CB406" s="109">
        <f>SUMIFS('Planificación 2026-1'!R:R,'Planificación 2026-1'!W:W,C406,'Planificación 2026-1'!H:H,"PS",'Planificación 2026-1'!I:I,"&gt;2")</f>
        <v>0</v>
      </c>
      <c r="CC406" s="109">
        <f>SUMIFS('Planificación 2026-1'!R:R,'Planificación 2026-1'!W:W,C406,'Planificación 2026-1'!H:H,"IN",'Planificación 2026-1'!I:I,"&gt;2")</f>
        <v>0</v>
      </c>
      <c r="CD406" s="109">
        <f>SUMIFS('Planificación 2026-1'!R:R,'Planificación 2026-1'!W:W,C406,'Planificación 2026-1'!H:H,"CA",'Planificación 2026-1'!I:I,"&gt;2")</f>
        <v>0</v>
      </c>
      <c r="CE406" s="109">
        <f>SUMIFS('Planificación 2026-1'!R:R,'Planificación 2026-1'!W:W,C406,'Planificación 2026-1'!H:H,"DE",'Planificación 2026-1'!I:I,"&gt;2")</f>
        <v>0</v>
      </c>
      <c r="CF406" s="109">
        <f>SUMIFS('Planificación 2026-1'!R:R,'Planificación 2026-1'!W:W,C406,'Planificación 2026-1'!H:H,"OB",'Planificación 2026-1'!I:I,"&gt;2")</f>
        <v>0</v>
      </c>
      <c r="CG406" s="109">
        <f>SUMIFS('Planificación 2026-1'!R:R,'Planificación 2026-1'!W:W,C406,'Planificación 2026-1'!H:H,"MH",'Planificación 2026-1'!I:I,"&gt;2")</f>
        <v>0</v>
      </c>
      <c r="CH406" s="109">
        <f>SUMIFS('Planificación 2026-1'!R:R,'Planificación 2026-1'!W:W,C406,'Planificación 2026-1'!H:H,"IC",'Planificación 2026-1'!I:I,"&gt;2")</f>
        <v>0</v>
      </c>
      <c r="CI406" s="109">
        <f>SUMIFS('Planificación 2026-1'!R:R,'Planificación 2026-1'!W:W,C406,'Planificación 2026-1'!H:H,"AR",'Planificación 2026-1'!I:I,"&gt;2")</f>
        <v>0</v>
      </c>
      <c r="CJ406" s="109">
        <f>SUMIFS('Planificación 2026-1'!R:R,'Planificación 2026-1'!W:W,C406,'Planificación 2026-1'!H:H,"T1",'Planificación 2026-1'!I:I,"&gt;2")</f>
        <v>0</v>
      </c>
      <c r="CK406" s="109">
        <f>SUMIFS('Planificación 2026-1'!R:R,'Planificación 2026-1'!W:W,C406,'Planificación 2026-1'!H:H,"T3",'Planificación 2026-1'!I:I,"&gt;2")</f>
        <v>0</v>
      </c>
      <c r="CL406" s="109">
        <f>SUMIFS('Planificación 2026-1'!R:R,'Planificación 2026-1'!W:W,C406,'Planificación 2026-1'!H:H,"T2",'Planificación 2026-1'!I:I,"&gt;2")</f>
        <v>0</v>
      </c>
      <c r="CM406" s="109">
        <f>SUMIFS('Planificación 2026-1'!R:R,'Planificación 2026-1'!W:W,C406,'Planificación 2026-1'!H:H,"AE",'Planificación 2026-1'!I:I,"&gt;2")</f>
        <v>0</v>
      </c>
      <c r="CN406" s="109">
        <f>SUMIFS('Planificación 2026-1'!R:R,'Planificación 2026-1'!W:W,C406,'Planificación 2026-1'!H:H,"T4",'Planificación 2026-1'!I:I,"&gt;2")</f>
        <v>0</v>
      </c>
      <c r="CO406" s="109">
        <f>SUMIFS('Planificación 2026-1'!R:R,'Planificación 2026-1'!W:W,C406,'Planificación 2026-1'!H:H,"AF",'Planificación 2026-1'!I:I,"&lt;3")</f>
        <v>0</v>
      </c>
      <c r="CP406" s="109">
        <f>SUMIFS('Planificación 2026-1'!R:R,'Planificación 2026-1'!W:W,C406,'Planificación 2026-1'!H:H,"EN",'Planificación 2026-1'!I:I,"&lt;3")</f>
        <v>0</v>
      </c>
      <c r="CQ406" s="109">
        <f>SUMIFS('Planificación 2026-1'!R:R,'Planificación 2026-1'!W:W,C406,'Planificación 2026-1'!H:H,"IS",'Planificación 2026-1'!I:I,"&lt;3")</f>
        <v>0</v>
      </c>
      <c r="CR406" s="109">
        <f>SUMIFS('Planificación 2026-1'!R:R,'Planificación 2026-1'!W:W,C406,'Planificación 2026-1'!H:H,"PS",'Planificación 2026-1'!I:I,"&lt;3")</f>
        <v>0</v>
      </c>
      <c r="CS406" s="109">
        <f>SUMIFS('Planificación 2026-1'!R:R,'Planificación 2026-1'!W:W,C406,'Planificación 2026-1'!H:H,"IN",'Planificación 2026-1'!I:I,"&lt;3")</f>
        <v>0</v>
      </c>
      <c r="CT406" s="109">
        <f>SUMIFS('Planificación 2026-1'!R:R,'Planificación 2026-1'!W:W,C406,'Planificación 2026-1'!H:H,"CA",'Planificación 2026-1'!I:I,"&lt;3")</f>
        <v>0</v>
      </c>
      <c r="CU406" s="109">
        <f>SUMIFS('Planificación 2026-1'!R:R,'Planificación 2026-1'!W:W,C406,'Planificación 2026-1'!H:H,"DE",'Planificación 2026-1'!I:I,"&lt;3")</f>
        <v>0</v>
      </c>
      <c r="CV406" s="109">
        <f>SUMIFS('Planificación 2026-1'!R:R,'Planificación 2026-1'!W:W,C406,'Planificación 2026-1'!H:H,"OB",'Planificación 2026-1'!I:I,"&lt;3")</f>
        <v>0</v>
      </c>
      <c r="CW406" s="109">
        <f>SUMIFS('Planificación 2026-1'!R:R,'Planificación 2026-1'!W:W,C406,'Planificación 2026-1'!H:H,"MH",'Planificación 2026-1'!I:I,"&lt;3")</f>
        <v>0</v>
      </c>
      <c r="CX406" s="109">
        <f>SUMIFS('Planificación 2026-1'!R:R,'Planificación 2026-1'!W:W,C406,'Planificación 2026-1'!H:H,"IC",'Planificación 2026-1'!I:I,"&lt;3")</f>
        <v>0</v>
      </c>
      <c r="CY406" s="109">
        <f>SUMIFS('Planificación 2026-1'!R:R,'Planificación 2026-1'!W:W,C406,'Planificación 2026-1'!H:H,"AR",'Planificación 2026-1'!I:I,"&lt;3")</f>
        <v>0</v>
      </c>
      <c r="CZ406" s="109">
        <f>SUMIFS('Planificación 2026-1'!R:R,'Planificación 2026-1'!W:W,C406,'Planificación 2026-1'!H:H,"T1",'Planificación 2026-1'!I:I,"&lt;3")</f>
        <v>0</v>
      </c>
      <c r="DA406" s="109">
        <f>SUMIFS('Planificación 2026-1'!R:R,'Planificación 2026-1'!W:W,C406,'Planificación 2026-1'!H:H,"T3",'Planificación 2026-1'!I:I,"&lt;3")</f>
        <v>0</v>
      </c>
      <c r="DB406" s="109">
        <f>SUMIFS('Planificación 2026-1'!R:R,'Planificación 2026-1'!W:W,C406,'Planificación 2026-1'!H:H,"T2",'Planificación 2026-1'!I:I,"&lt;3")</f>
        <v>0</v>
      </c>
      <c r="DC406" s="109">
        <f>SUMIFS('Planificación 2026-1'!R:R,'Planificación 2026-1'!W:W,C406,'Planificación 2026-1'!H:H,"AE",'Planificación 2026-1'!I:I,"&lt;3")</f>
        <v>0</v>
      </c>
      <c r="DD406" s="109">
        <f>SUMIFS('Planificación 2026-1'!R:R,'Planificación 2026-1'!W:W,C406,'Planificación 2026-1'!H:H,"T4",'Planificación 2026-1'!I:I,"&lt;3")</f>
        <v>0</v>
      </c>
      <c r="DE406" s="108" t="str">
        <f t="shared" si="63"/>
        <v/>
      </c>
      <c r="DF406" s="41">
        <f>IF(C406="","",SUMIFS('Planificación 2026-1'!R:R,'Planificación 2026-1'!W:W,C406,'Planificación 2026-1'!F:F,"PRINCIPAL",'Planificación 2026-1'!X:X,"VIRTUAL"))</f>
        <v>0</v>
      </c>
      <c r="DG406" s="41">
        <f>IF(C406="","",SUMIFS('Planificación 2026-1'!R:R,'Planificación 2026-1'!W:W,C406,'Planificación 2026-1'!F:F,"PRINCIPAL",'Planificación 2026-1'!X:X,"PRESENCIAL"))</f>
        <v>0</v>
      </c>
      <c r="DH406" s="41">
        <f>IF(C406="","",SUMIFS('Planificación 2026-1'!R:R,'Planificación 2026-1'!W:W,C406,'Planificación 2026-1'!F:F,"PRINCIPAL",'Planificación 2026-1'!X:X,"HIBRIDO PRESENCIAL"))</f>
        <v>0</v>
      </c>
      <c r="DI406" s="108" t="str">
        <f t="shared" si="64"/>
        <v/>
      </c>
      <c r="DJ406" s="108">
        <f>IF(C406="","",SUMIFS('Planificación 2026-1'!R:R,'Planificación 2026-1'!W:W,C406,'Planificación 2026-1'!F:F,"FILIAL",'Planificación 2026-1'!X:X,"VIRTUAL"))</f>
        <v>0</v>
      </c>
      <c r="DK406" s="110">
        <f>IF(C406="","",SUMIFS('Planificación 2026-1'!R:R,'Planificación 2026-1'!W:W,C406,'Planificación 2026-1'!F:F,"FILIAL",'Planificación 2026-1'!X:X,"PRESENCIAL"))</f>
        <v>0</v>
      </c>
      <c r="DL406" s="61">
        <f>IF(C406="","",SUMIFS('Planificación 2026-1'!R:R,'Planificación 2026-1'!W:W,C406,'Planificación 2026-1'!F:F,"FILIAL",'Planificación 2026-1'!X:X,"HIBRIDO PRESENCIAL"))</f>
        <v>0</v>
      </c>
      <c r="DM406" s="111" t="str">
        <f t="shared" si="65"/>
        <v/>
      </c>
      <c r="DN406" s="108">
        <f>IF(C406="","",SUMIFS('Planificación 2026-1'!R:R,'Planificación 2026-1'!W:W,C406,'Planificación 2026-1'!F:F,"SUNAMPE",'Planificación 2026-1'!X:X,"VIRTUAL"))</f>
        <v>0</v>
      </c>
      <c r="DO406" s="61">
        <f>IF(C406="","",SUMIFS('Planificación 2026-1'!R:R,'Planificación 2026-1'!W:W,C406,'Planificación 2026-1'!F:F,"SUNAMPE",'Planificación 2026-1'!X:X,"PRESENCIAL"))</f>
        <v>0</v>
      </c>
      <c r="DP406" s="111" t="str">
        <f t="shared" si="66"/>
        <v/>
      </c>
      <c r="DQ406" s="108">
        <f>IF(C406="","",SUMIFS('Planificación 2026-1'!R:R,'Planificación 2026-1'!W:W,C406,'Planificación 2026-1'!F:F,"HUAURA",'Planificación 2026-1'!X:X,"VIRTUAL"))</f>
        <v>0</v>
      </c>
      <c r="DR406" s="61">
        <f>IF(C406="","",SUMIFS('Planificación 2026-1'!R:R,'Planificación 2026-1'!W:W,C406,'Planificación 2026-1'!F:F,"HUAURA",'Planificación 2026-1'!X:X,"PRESENCIAL"))</f>
        <v>0</v>
      </c>
      <c r="DS406" s="76">
        <f>SUMIFS('Planificación 2026-1'!R:R,'Planificación 2026-1'!W:W,C406,'Planificación 2026-1'!F:F,"PRINCIPAL",'Planificación 2026-1'!X:X,"VIRTUAL",'Planificación 2026-1'!I:I,"&gt;2")</f>
        <v>0</v>
      </c>
      <c r="DT406" s="76">
        <f>SUMIFS('Planificación 2026-1'!R:R,'Planificación 2026-1'!W:W,C406,'Planificación 2026-1'!F:F,"PRINCIPAL",'Planificación 2026-1'!X:X,"&lt;&gt;VIRTUAL",'Planificación 2026-1'!I:I,"&gt;2")</f>
        <v>0</v>
      </c>
      <c r="DU406" s="76">
        <f>SUMIFS('Planificación 2026-1'!R:R,'Planificación 2026-1'!W:W,C406,'Planificación 2026-1'!F:F,"SUNAMPE",'Planificación 2026-1'!X:X,"VIRTUAL",'Planificación 2026-1'!I:I,"&gt;2")</f>
        <v>0</v>
      </c>
      <c r="DV406" s="76">
        <f>SUMIFS('Planificación 2026-1'!R:R,'Planificación 2026-1'!W:W,C406,'Planificación 2026-1'!F:F,"SUNAMPE",'Planificación 2026-1'!X:X,"&lt;&gt;VIRTUAL",'Planificación 2026-1'!I:I,"&gt;2")</f>
        <v>0</v>
      </c>
      <c r="DW406" s="76">
        <f>SUMIFS('Planificación 2026-1'!R:R,'Planificación 2026-1'!W:W,C406,'Planificación 2026-1'!F:F,"FILIAL",'Planificación 2026-1'!X:X,"VIRTUAL",'Planificación 2026-1'!I:I,"&gt;2")</f>
        <v>0</v>
      </c>
      <c r="DX406" s="76">
        <f>SUMIFS('Planificación 2026-1'!R:R,'Planificación 2026-1'!W:W,C406,'Planificación 2026-1'!F:F,"FILIAL",'Planificación 2026-1'!X:X,"&lt;&gt;VIRTUAL",'Planificación 2026-1'!I:I,"&gt;2")</f>
        <v>0</v>
      </c>
      <c r="DY406" s="76">
        <f>SUMIFS('Planificación 2026-1'!R:R,'Planificación 2026-1'!W:W,C406,'Planificación 2026-1'!F:F,"PORUMA",'Planificación 2026-1'!X:X,"VIRTUAL",'Planificación 2026-1'!I:I,"&gt;2")</f>
        <v>0</v>
      </c>
      <c r="DZ406" s="76">
        <f>SUMIFS('Planificación 2026-1'!R:R,'Planificación 2026-1'!W:W,C406,'Planificación 2026-1'!F:F,"PORUMA",'Planificación 2026-1'!X:X,"&lt;&gt;VIRTUAL",'Planificación 2026-1'!I:I,"&gt;2")</f>
        <v>0</v>
      </c>
      <c r="EA406" s="76">
        <f>SUMIFS('Planificación 2026-1'!R:R,'Planificación 2026-1'!W:W,C406,'Planificación 2026-1'!F:F,"HUAURA",'Planificación 2026-1'!X:X,"VIRTUAL",'Planificación 2026-1'!I:I,"&gt;2")</f>
        <v>0</v>
      </c>
      <c r="EB406" s="76">
        <f>SUMIFS('Planificación 2026-1'!R:R,'Planificación 2026-1'!W:W,C406,'Planificación 2026-1'!F:F,"HUAURA",'Planificación 2026-1'!X:X,"&lt;&gt;VIRTUAL",'Planificación 2026-1'!I:I,"&gt;2")</f>
        <v>0</v>
      </c>
      <c r="EC406" s="76">
        <f>SUMIFS('Planificación 2026-1'!R:R,'Planificación 2026-1'!W:W,C406,'Planificación 2026-1'!F:F,"PRINCIPAL",'Planificación 2026-1'!X:X,"VIRTUAL",'Planificación 2026-1'!I:I,"&lt;3")</f>
        <v>0</v>
      </c>
      <c r="ED406" s="76">
        <f>SUMIFS('Planificación 2026-1'!R:R,'Planificación 2026-1'!W:W,C406,'Planificación 2026-1'!F:F,"PRINCIPAL",'Planificación 2026-1'!X:X,"&lt;&gt;VIRTUAL",'Planificación 2026-1'!I:I,"&lt;3")</f>
        <v>0</v>
      </c>
      <c r="EE406" s="76">
        <f>SUMIFS('Planificación 2026-1'!R:R,'Planificación 2026-1'!W:W,C406,'Planificación 2026-1'!F:F,"SUNAMPE",'Planificación 2026-1'!X:X,"VIRTUAL",'Planificación 2026-1'!I:I,"&lt;3")</f>
        <v>0</v>
      </c>
      <c r="EF406" s="76">
        <f>SUMIFS('Planificación 2026-1'!R:R,'Planificación 2026-1'!W:W,C406,'Planificación 2026-1'!F:F,"SUNAMPE",'Planificación 2026-1'!X:X,"&lt;&gt;VIRTUAL",'Planificación 2026-1'!I:I,"&lt;3")</f>
        <v>0</v>
      </c>
      <c r="EG406" s="76">
        <f>SUMIFS('Planificación 2026-1'!R:R,'Planificación 2026-1'!W:W,C406,'Planificación 2026-1'!F:F,"FILIAL",'Planificación 2026-1'!X:X,"VIRTUAL",'Planificación 2026-1'!I:I,"&lt;3")</f>
        <v>0</v>
      </c>
      <c r="EH406" s="76">
        <f>SUMIFS('Planificación 2026-1'!R:R,'Planificación 2026-1'!W:W,C406,'Planificación 2026-1'!F:F,"FILIAL",'Planificación 2026-1'!X:X,"&lt;&gt;VIRTUAL",'Planificación 2026-1'!I:I,"&lt;3")</f>
        <v>0</v>
      </c>
      <c r="EI406" s="76">
        <f>SUMIFS('Planificación 2026-1'!R:R,'Planificación 2026-1'!W:W,C406,'Planificación 2026-1'!F:F,"PORUMA",'Planificación 2026-1'!X:X,"VIRTUAL",'Planificación 2026-1'!I:I,"&lt;3")</f>
        <v>0</v>
      </c>
      <c r="EJ406" s="76">
        <f>SUMIFS('Planificación 2026-1'!R:R,'Planificación 2026-1'!W:W,C406,'Planificación 2026-1'!F:F,"PORUMA",'Planificación 2026-1'!X:X,"&lt;&gt;VIRTUAL",'Planificación 2026-1'!I:I,"&lt;3")</f>
        <v>0</v>
      </c>
      <c r="EK406" s="76">
        <f>SUMIFS('Planificación 2026-1'!R:R,'Planificación 2026-1'!W:W,C406,'Planificación 2026-1'!F:F,"HUAURA",'Planificación 2026-1'!X:X,"VIRTUAL",'Planificación 2026-1'!I:I,"&lt;3")</f>
        <v>0</v>
      </c>
      <c r="EL406" s="76">
        <f>SUMIFS('Planificación 2026-1'!R:R,'Planificación 2026-1'!W:W,C406,'Planificación 2026-1'!F:F,"HUAURA",'Planificación 2026-1'!X:X,"&lt;&gt;VIRTUAL",'Planificación 2026-1'!I:I,"&lt;3")</f>
        <v>0</v>
      </c>
      <c r="EM406" s="76"/>
      <c r="EN406" s="76">
        <f t="shared" si="59"/>
        <v>0</v>
      </c>
      <c r="EO406" s="76">
        <f t="shared" si="60"/>
        <v>0</v>
      </c>
      <c r="EP406" s="76" t="b">
        <f t="shared" si="61"/>
        <v>1</v>
      </c>
      <c r="EQ406" s="76" t="str">
        <f t="shared" si="62"/>
        <v/>
      </c>
      <c r="ER406" s="76" t="str">
        <f t="shared" si="67"/>
        <v>PRESENCIAL</v>
      </c>
    </row>
    <row r="407" spans="1:148" hidden="1">
      <c r="A407" s="83"/>
      <c r="B407" s="119">
        <v>404</v>
      </c>
      <c r="C407" s="115" t="s">
        <v>580</v>
      </c>
      <c r="D407" s="112">
        <f>SUMIF('Planificación 2026-1'!W:W,C407,'Planificación 2026-1'!R:R)</f>
        <v>0</v>
      </c>
      <c r="E407" s="114" t="s">
        <v>170</v>
      </c>
      <c r="F407" s="115" t="s">
        <v>171</v>
      </c>
      <c r="G407" s="115" t="s">
        <v>13</v>
      </c>
      <c r="H407" s="115" t="s">
        <v>128</v>
      </c>
      <c r="I407" s="107" t="str">
        <f>IF(SUM(COUNTIFS('Planificación 2026-1'!F:F,"PRINCIPAL",'Planificación 2026-1'!W:W,C407,'Planificación 2026-1'!H:H,"AF"))&gt;0,"P01"," ")</f>
        <v xml:space="preserve"> </v>
      </c>
      <c r="J407" s="108" t="str">
        <f>IF(SUM(COUNTIFS('Planificación 2026-1'!F:F,"PRINCIPAL",'Planificación 2026-1'!W:W,C407,'Planificación 2026-1'!H:H,"EN"))&gt;0,"P02"," ")</f>
        <v xml:space="preserve"> </v>
      </c>
      <c r="K407" s="108" t="str">
        <f>IF(SUM(COUNTIFS('Planificación 2026-1'!F:F,"PRINCIPAL",'Planificación 2026-1'!W:W,C407,'Planificación 2026-1'!H:H,"IS"))&gt;0,"P03"," ")</f>
        <v xml:space="preserve"> </v>
      </c>
      <c r="L407" s="108" t="str">
        <f>IF(SUM(COUNTIFS('Planificación 2026-1'!F:F,"PRINCIPAL",'Planificación 2026-1'!W:W,C407,'Planificación 2026-1'!H:H,"PS"))&gt;0,"P04"," ")</f>
        <v xml:space="preserve"> </v>
      </c>
      <c r="M407" s="108"/>
      <c r="N407" s="108" t="str">
        <f>IF(SUM(COUNTIFS('Planificación 2026-1'!F:F,"PRINCIPAL",'Planificación 2026-1'!W:W,C407,'Planificación 2026-1'!H:H,"IN"))&gt;0,"P06"," ")</f>
        <v xml:space="preserve"> </v>
      </c>
      <c r="O407" s="108" t="str">
        <f>IF(SUM(COUNTIFS('Planificación 2026-1'!F:F,"PRINCIPAL",'Planificación 2026-1'!W:W,C407,'Planificación 2026-1'!H:H,"CA"))&gt;0,"P07"," ")</f>
        <v xml:space="preserve"> </v>
      </c>
      <c r="P407" s="108" t="str">
        <f>IF(SUM(COUNTIFS('Planificación 2026-1'!F:F,"PRINCIPAL",'Planificación 2026-1'!W:W,C407,'Planificación 2026-1'!H:H,"DE"))&gt;0,"P08"," ")</f>
        <v xml:space="preserve"> </v>
      </c>
      <c r="Q407" s="108" t="str">
        <f>IF(SUM(COUNTIFS('Planificación 2026-1'!F:F,"PRINCIPAL",'Planificación 2026-1'!W:W,C407,'Planificación 2026-1'!H:H,"OB"))&gt;0,"P09"," ")</f>
        <v xml:space="preserve"> </v>
      </c>
      <c r="R407" s="108" t="str">
        <f>IF(SUM(COUNTIFS('Planificación 2026-1'!F:F,"PRINCIPAL",'Planificación 2026-1'!W:W,C407,'Planificación 2026-1'!H:H,"MH"))&gt;0,"P31"," ")</f>
        <v xml:space="preserve"> </v>
      </c>
      <c r="S407" s="108" t="str">
        <f>IF(SUM(COUNTIFS('Planificación 2026-1'!F:F,"PRINCIPAL",'Planificación 2026-1'!W:W,C407,'Planificación 2026-1'!H:H,"IC"))&gt;0,"P32"," ")</f>
        <v xml:space="preserve"> </v>
      </c>
      <c r="T407" s="108" t="str">
        <f>IF(SUM(COUNTIFS('Planificación 2026-1'!F:F,"PRINCIPAL",'Planificación 2026-1'!W:W,C407,'Planificación 2026-1'!H:H,"AR"))&gt;0,"P34"," ")</f>
        <v xml:space="preserve"> </v>
      </c>
      <c r="U407" s="108" t="str">
        <f>IF(SUM(COUNTIFS('Planificación 2026-1'!F:F,"PRINCIPAL",'Planificación 2026-1'!W:W,C407,'Planificación 2026-1'!H:H,"T1"))&gt;0,"P35"," ")</f>
        <v xml:space="preserve"> </v>
      </c>
      <c r="V407" s="108" t="str">
        <f>IF(SUM(COUNTIFS('Planificación 2026-1'!F:F,"PRINCIPAL",'Planificación 2026-1'!W:W,C407,'Planificación 2026-1'!H:H,"T3"))&gt;0,"P36"," ")</f>
        <v xml:space="preserve"> </v>
      </c>
      <c r="W407" s="108" t="str">
        <f>IF(SUM(COUNTIFS('Planificación 2026-1'!F:F,"PRINCIPAL",'Planificación 2026-1'!W:W,C407,'Planificación 2026-1'!H:H,"T2"))&gt;0,"P37"," ")</f>
        <v xml:space="preserve"> </v>
      </c>
      <c r="X407" s="108" t="str">
        <f>IF(SUM(COUNTIFS('Planificación 2026-1'!F:F,"PRINCIPAL",'Planificación 2026-1'!W:W,C407,'Planificación 2026-1'!H:H,"AE"))&gt;0,"P38"," ")</f>
        <v xml:space="preserve"> </v>
      </c>
      <c r="Y407" s="108" t="str">
        <f>IF(SUM(COUNTIFS('Planificación 2026-1'!F:F,"PRINCIPAL",'Planificación 2026-1'!W:W,C407,'Planificación 2026-1'!H:H,"T4"))&gt;0,"P55"," ")</f>
        <v xml:space="preserve"> </v>
      </c>
      <c r="Z407" s="108" t="str">
        <f>IF(SUM(COUNTIFS('Planificación 2026-1'!F:F,"FILIAL",'Planificación 2026-1'!W:W,C407,'Planificación 2026-1'!H:H,"AF"))&gt;0," P01"," ")</f>
        <v xml:space="preserve"> </v>
      </c>
      <c r="AA407" s="108" t="str">
        <f>IF(SUM(COUNTIFS('Planificación 2026-1'!F:F,"FILIAL",'Planificación 2026-1'!W:W,C407,'Planificación 2026-1'!H:H,"EN"))&gt;0,"P02"," ")</f>
        <v xml:space="preserve"> </v>
      </c>
      <c r="AB407" s="108" t="str">
        <f>IF(SUM(COUNTIFS('Planificación 2026-1'!F:F,"FILIAL",'Planificación 2026-1'!W:W,C407,'Planificación 2026-1'!H:H,"IS"))&gt;0,"P03"," ")</f>
        <v xml:space="preserve"> </v>
      </c>
      <c r="AC407" s="108" t="str">
        <f>IF(SUM(COUNTIFS('Planificación 2026-1'!F:F,"FILIAL",'Planificación 2026-1'!W:W,C407,'Planificación 2026-1'!H:H,"PS"))&gt;0,"P04"," ")</f>
        <v xml:space="preserve"> </v>
      </c>
      <c r="AD407" s="108"/>
      <c r="AE407" s="108" t="str">
        <f>IF(SUM(COUNTIFS('Planificación 2026-1'!F:F,"FILIAL",'Planificación 2026-1'!W:W,C407,'Planificación 2026-1'!H:H,"IN"))&gt;0,"P06"," ")</f>
        <v xml:space="preserve"> </v>
      </c>
      <c r="AF407" s="108" t="str">
        <f>IF(SUM(COUNTIFS('Planificación 2026-1'!F:F,"FILIAL",'Planificación 2026-1'!W:W,C407,'Planificación 2026-1'!H:H,"CA"))&gt;0,"P07"," ")</f>
        <v xml:space="preserve"> </v>
      </c>
      <c r="AG407" s="108" t="str">
        <f>IF(SUM(COUNTIFS('Planificación 2026-1'!F:F,"FILIAL",'Planificación 2026-1'!W:W,C407,'Planificación 2026-1'!H:H,"DE"))&gt;0,"P08"," ")</f>
        <v xml:space="preserve"> </v>
      </c>
      <c r="AH407" s="108" t="str">
        <f>IF(SUM(COUNTIFS('Planificación 2026-1'!F:F,"FILIAL",'Planificación 2026-1'!W:W,C407,'Planificación 2026-1'!H:H,"OB"))&gt;0,"P09"," ")</f>
        <v xml:space="preserve"> </v>
      </c>
      <c r="AI407" s="108" t="str">
        <f>IF(SUM(COUNTIFS('Planificación 2026-1'!F:F,"FILIAL",'Planificación 2026-1'!W:W,C407,'Planificación 2026-1'!H:H,"MH"))&gt;0,"P31"," ")</f>
        <v xml:space="preserve"> </v>
      </c>
      <c r="AJ407" s="108" t="str">
        <f>IF(SUM(COUNTIFS('Planificación 2026-1'!F:F,"FILIAL",'Planificación 2026-1'!W:W,C407,'Planificación 2026-1'!H:H,"IC"))&gt;0,"P32"," ")</f>
        <v xml:space="preserve"> </v>
      </c>
      <c r="AK407" s="108" t="str">
        <f>IF(SUM(COUNTIFS('Planificación 2026-1'!F:F,"FILIAL",'Planificación 2026-1'!W:W,C407,'Planificación 2026-1'!H:H,"AR"))&gt;0,"P34"," ")</f>
        <v xml:space="preserve"> </v>
      </c>
      <c r="AL407" s="108" t="str">
        <f>IF(SUM(COUNTIFS('Planificación 2026-1'!F:F,"FILIAL",'Planificación 2026-1'!W:W,C407,'Planificación 2026-1'!H:H,"T1"))&gt;0,"P35"," ")</f>
        <v xml:space="preserve"> </v>
      </c>
      <c r="AM407" s="108" t="str">
        <f>IF(SUM(COUNTIFS('Planificación 2026-1'!F:F,"FILIAL",'Planificación 2026-1'!W:W,C407,'Planificación 2026-1'!H:H,"T3"))&gt;0,"P36"," ")</f>
        <v xml:space="preserve"> </v>
      </c>
      <c r="AN407" s="108" t="str">
        <f>IF(SUM(COUNTIFS('Planificación 2026-1'!F:F,"FILIAL",'Planificación 2026-1'!W:W,C407,'Planificación 2026-1'!H:H,"T2"))&gt;0,"P37"," ")</f>
        <v xml:space="preserve"> </v>
      </c>
      <c r="AO407" s="108" t="str">
        <f>IF(SUM(COUNTIFS('Planificación 2026-1'!F:F,"FILIAL",'Planificación 2026-1'!W:W,C407,'Planificación 2026-1'!H:H,"AE"))&gt;0,"P38"," ")</f>
        <v xml:space="preserve"> </v>
      </c>
      <c r="AP407" s="108" t="str">
        <f>IF(SUM(COUNTIFS('Planificación 2026-1'!F:F,"FILIAL",'Planificación 2026-1'!W:W,C407,'Planificación 2026-1'!H:H,"T4"))&gt;0,"P55"," ")</f>
        <v xml:space="preserve"> </v>
      </c>
      <c r="AQ407" s="108" t="str">
        <f>IF(SUM(COUNTIFS('Planificación 2026-1'!F:F,"SUNAMPE",'Planificación 2026-1'!W:W,C407,'Planificación 2026-1'!H:H,"AF"))&gt;0," P01"," ")</f>
        <v xml:space="preserve"> </v>
      </c>
      <c r="AR407" s="108" t="str">
        <f>IF(SUM(COUNTIFS('Planificación 2026-1'!F:F,"SUNAMPE",'Planificación 2026-1'!W:W,C407,'Planificación 2026-1'!H:H,"EN"))&gt;0,"P02"," ")</f>
        <v xml:space="preserve"> </v>
      </c>
      <c r="AS407" s="108" t="str">
        <f>IF(SUM(COUNTIFS('Planificación 2026-1'!F:F,"SUNAMPE",'Planificación 2026-1'!W:W,C407,'Planificación 2026-1'!H:H,"IS"))&gt;0,"P03"," ")</f>
        <v xml:space="preserve"> </v>
      </c>
      <c r="AT407" s="108" t="str">
        <f>IF(SUM(COUNTIFS('Planificación 2026-1'!F:F,"SUNAMPE",'Planificación 2026-1'!W:W,C407,'Planificación 2026-1'!H:H,"PS"))&gt;0,"P04"," ")</f>
        <v xml:space="preserve"> </v>
      </c>
      <c r="AU407" s="108"/>
      <c r="AV407" s="108" t="str">
        <f>IF(SUM(COUNTIFS('Planificación 2026-1'!F:F,"SUNAMPE",'Planificación 2026-1'!W:W,C407,'Planificación 2026-1'!H:H,"IN"))&gt;0,"P06"," ")</f>
        <v xml:space="preserve"> </v>
      </c>
      <c r="AW407" s="108" t="str">
        <f>IF(SUM(COUNTIFS('Planificación 2026-1'!F:F,"SUNAMPE",'Planificación 2026-1'!W:W,C407,'Planificación 2026-1'!H:H,"CA"))&gt;0,"P07"," ")</f>
        <v xml:space="preserve"> </v>
      </c>
      <c r="AX407" s="108" t="str">
        <f>IF(SUM(COUNTIFS('Planificación 2026-1'!F:F,"SUNAMPE",'Planificación 2026-1'!W:W,C407,'Planificación 2026-1'!H:H,"DE"))&gt;0,"P08"," ")</f>
        <v xml:space="preserve"> </v>
      </c>
      <c r="AY407" s="108" t="str">
        <f>IF(SUM(COUNTIFS('Planificación 2026-1'!F:F,"SUNAMPE",'Planificación 2026-1'!W:W,C407,'Planificación 2026-1'!H:H,"OB"))&gt;0,"P09"," ")</f>
        <v xml:space="preserve"> </v>
      </c>
      <c r="AZ407" s="108" t="str">
        <f>IF(SUM(COUNTIFS('Planificación 2026-1'!F:F,"SUNAMPE",'Planificación 2026-1'!W:W,C407,'Planificación 2026-1'!H:H,"MH"))&gt;0,"P31"," ")</f>
        <v xml:space="preserve"> </v>
      </c>
      <c r="BA407" s="108" t="str">
        <f>IF(SUM(COUNTIFS('Planificación 2026-1'!F:F,"SUNAMPE",'Planificación 2026-1'!W:W,C407,'Planificación 2026-1'!H:H,"IC"))&gt;0,"P32"," ")</f>
        <v xml:space="preserve"> </v>
      </c>
      <c r="BB407" s="108" t="str">
        <f>IF(SUM(COUNTIFS('Planificación 2026-1'!F:F,"SUNAMPE",'Planificación 2026-1'!W:W,C407,'Planificación 2026-1'!H:H,"AR"))&gt;0,"P34"," ")</f>
        <v xml:space="preserve"> </v>
      </c>
      <c r="BC407" s="108" t="str">
        <f>IF(SUM(COUNTIFS('Planificación 2026-1'!F:F,"SUNAMPE",'Planificación 2026-1'!W:W,C407,'Planificación 2026-1'!H:H,"T1"))&gt;0,"P35"," ")</f>
        <v xml:space="preserve"> </v>
      </c>
      <c r="BD407" s="108" t="str">
        <f>IF(SUM(COUNTIFS('Planificación 2026-1'!F:F,"SUNAMPE",'Planificación 2026-1'!W:W,C407,'Planificación 2026-1'!H:H,"T3"))&gt;0,"P36"," ")</f>
        <v xml:space="preserve"> </v>
      </c>
      <c r="BE407" s="108" t="str">
        <f>IF(SUM(COUNTIFS('Planificación 2026-1'!F:F,"SUNAMPE",'Planificación 2026-1'!W:W,C407,'Planificación 2026-1'!H:H,"T2"))&gt;0,"P37"," ")</f>
        <v xml:space="preserve"> </v>
      </c>
      <c r="BF407" s="108" t="str">
        <f>IF(SUM(COUNTIFS('Planificación 2026-1'!F:F,"SUNAMPE",'Planificación 2026-1'!W:W,C407,'Planificación 2026-1'!H:H,"AE"))&gt;0,"P38"," ")</f>
        <v xml:space="preserve"> </v>
      </c>
      <c r="BG407" s="108" t="str">
        <f>IF(SUM(COUNTIFS('Planificación 2026-1'!F:F,"SUNAMPE",'Planificación 2026-1'!W:W,C407,'Planificación 2026-1'!H:H,"T4"))&gt;0,"P55"," ")</f>
        <v xml:space="preserve"> </v>
      </c>
      <c r="BH407" s="108" t="str">
        <f>IF(SUM(COUNTIFS('Planificación 2026-1'!F:F,"HUAURA",'Planificación 2026-1'!W:W,C407,'Planificación 2026-1'!H:H,"AF"))&gt;0," P01"," ")</f>
        <v xml:space="preserve"> </v>
      </c>
      <c r="BI407" s="108" t="str">
        <f>IF(SUM(COUNTIFS('Planificación 2026-1'!F:F,"HUAURA",'Planificación 2026-1'!W:W,C407,'Planificación 2026-1'!H:H,"EN"))&gt;0,"P02"," ")</f>
        <v xml:space="preserve"> </v>
      </c>
      <c r="BJ407" s="108" t="str">
        <f>IF(SUM(COUNTIFS('Planificación 2026-1'!F:F,"HUAURA",'Planificación 2026-1'!W:W,C407,'Planificación 2026-1'!H:H,"IS"))&gt;0,"P03"," ")</f>
        <v xml:space="preserve"> </v>
      </c>
      <c r="BK407" s="108" t="str">
        <f>IF(SUM(COUNTIFS('Planificación 2026-1'!F:F,"HUAURA",'Planificación 2026-1'!W:W,C407,'Planificación 2026-1'!H:H,"PS"))&gt;0,"P04"," ")</f>
        <v xml:space="preserve"> </v>
      </c>
      <c r="BL407" s="108"/>
      <c r="BM407" s="108" t="str">
        <f>IF(SUM(COUNTIFS('Planificación 2026-1'!F:F,"HUAURA",'Planificación 2026-1'!W:W,C407,'Planificación 2026-1'!H:H,"IN"))&gt;0,"P06"," ")</f>
        <v xml:space="preserve"> </v>
      </c>
      <c r="BN407" s="108" t="str">
        <f>IF(SUM(COUNTIFS('Planificación 2026-1'!F:F,"HUAURA",'Planificación 2026-1'!W:W,C407,'Planificación 2026-1'!H:H,"CA"))&gt;0,"P07"," ")</f>
        <v xml:space="preserve"> </v>
      </c>
      <c r="BO407" s="108" t="str">
        <f>IF(SUM(COUNTIFS('Planificación 2026-1'!F:F,"HUAURA",'Planificación 2026-1'!W:W,C407,'Planificación 2026-1'!H:H,"DE"))&gt;0,"P08"," ")</f>
        <v xml:space="preserve"> </v>
      </c>
      <c r="BP407" s="108" t="str">
        <f>IF(SUM(COUNTIFS('Planificación 2026-1'!F:F,"HUAURA",'Planificación 2026-1'!W:W,C407,'Planificación 2026-1'!H:H,"OB"))&gt;0,"P09"," ")</f>
        <v xml:space="preserve"> </v>
      </c>
      <c r="BQ407" s="108" t="str">
        <f>IF(SUM(COUNTIFS('Planificación 2026-1'!F:F,"HUAURA",'Planificación 2026-1'!W:W,C407,'Planificación 2026-1'!H:H,"MH"))&gt;0,"P31"," ")</f>
        <v xml:space="preserve"> </v>
      </c>
      <c r="BR407" s="108" t="str">
        <f>IF(SUM(COUNTIFS('Planificación 2026-1'!F:F,"HUAURA",'Planificación 2026-1'!W:W,C407,'Planificación 2026-1'!H:H,"IC"))&gt;0,"P32"," ")</f>
        <v xml:space="preserve"> </v>
      </c>
      <c r="BS407" s="108" t="str">
        <f>IF(SUM(COUNTIFS('Planificación 2026-1'!F:F,"HUAURA",'Planificación 2026-1'!W:W,C407,'Planificación 2026-1'!H:H,"AR"))&gt;0,"P34"," ")</f>
        <v xml:space="preserve"> </v>
      </c>
      <c r="BT407" s="108" t="str">
        <f>IF(SUM(COUNTIFS('Planificación 2026-1'!F:F,"HUAURA",'Planificación 2026-1'!W:W,C407,'Planificación 2026-1'!H:H,"T1"))&gt;0,"P35"," ")</f>
        <v xml:space="preserve"> </v>
      </c>
      <c r="BU407" s="108" t="str">
        <f>IF(SUM(COUNTIFS('Planificación 2026-1'!F:F,"HUAURA",'Planificación 2026-1'!W:W,C407,'Planificación 2026-1'!H:H,"T3"))&gt;0,"P36"," ")</f>
        <v xml:space="preserve"> </v>
      </c>
      <c r="BV407" s="108" t="str">
        <f>IF(SUM(COUNTIFS('Planificación 2026-1'!F:F,"HUAURA",'Planificación 2026-1'!W:W,C407,'Planificación 2026-1'!H:H,"T2"))&gt;0,"P37"," ")</f>
        <v xml:space="preserve"> </v>
      </c>
      <c r="BW407" s="108" t="str">
        <f>IF(SUM(COUNTIFS('Planificación 2026-1'!F:F,"HUAURA",'Planificación 2026-1'!W:W,C407,'Planificación 2026-1'!H:H,"AE"))&gt;0,"P38"," ")</f>
        <v xml:space="preserve"> </v>
      </c>
      <c r="BX407" s="108" t="str">
        <f>IF(SUM(COUNTIFS('Planificación 2026-1'!F:F,"HUAURA",'Planificación 2026-1'!W:W,C407,'Planificación 2026-1'!H:H,"T4"))&gt;0,"P55"," ")</f>
        <v xml:space="preserve"> </v>
      </c>
      <c r="BY407" s="109">
        <f>SUMIFS('Planificación 2026-1'!R:R,'Planificación 2026-1'!W:W,C407,'Planificación 2026-1'!H:H,"AF",'Planificación 2026-1'!I:I,"&gt;2")</f>
        <v>0</v>
      </c>
      <c r="BZ407" s="109">
        <f>SUMIFS('Planificación 2026-1'!R:R,'Planificación 2026-1'!W:W,C407,'Planificación 2026-1'!H:H,"EN",'Planificación 2026-1'!I:I,"&gt;2")</f>
        <v>0</v>
      </c>
      <c r="CA407" s="109">
        <f>SUMIFS('Planificación 2026-1'!R:R,'Planificación 2026-1'!W:W,C407,'Planificación 2026-1'!H:H,"IS",'Planificación 2026-1'!I:I,"&gt;2")</f>
        <v>0</v>
      </c>
      <c r="CB407" s="109">
        <f>SUMIFS('Planificación 2026-1'!R:R,'Planificación 2026-1'!W:W,C407,'Planificación 2026-1'!H:H,"PS",'Planificación 2026-1'!I:I,"&gt;2")</f>
        <v>0</v>
      </c>
      <c r="CC407" s="109">
        <f>SUMIFS('Planificación 2026-1'!R:R,'Planificación 2026-1'!W:W,C407,'Planificación 2026-1'!H:H,"IN",'Planificación 2026-1'!I:I,"&gt;2")</f>
        <v>0</v>
      </c>
      <c r="CD407" s="109">
        <f>SUMIFS('Planificación 2026-1'!R:R,'Planificación 2026-1'!W:W,C407,'Planificación 2026-1'!H:H,"CA",'Planificación 2026-1'!I:I,"&gt;2")</f>
        <v>0</v>
      </c>
      <c r="CE407" s="109">
        <f>SUMIFS('Planificación 2026-1'!R:R,'Planificación 2026-1'!W:W,C407,'Planificación 2026-1'!H:H,"DE",'Planificación 2026-1'!I:I,"&gt;2")</f>
        <v>0</v>
      </c>
      <c r="CF407" s="109">
        <f>SUMIFS('Planificación 2026-1'!R:R,'Planificación 2026-1'!W:W,C407,'Planificación 2026-1'!H:H,"OB",'Planificación 2026-1'!I:I,"&gt;2")</f>
        <v>0</v>
      </c>
      <c r="CG407" s="109">
        <f>SUMIFS('Planificación 2026-1'!R:R,'Planificación 2026-1'!W:W,C407,'Planificación 2026-1'!H:H,"MH",'Planificación 2026-1'!I:I,"&gt;2")</f>
        <v>0</v>
      </c>
      <c r="CH407" s="109">
        <f>SUMIFS('Planificación 2026-1'!R:R,'Planificación 2026-1'!W:W,C407,'Planificación 2026-1'!H:H,"IC",'Planificación 2026-1'!I:I,"&gt;2")</f>
        <v>0</v>
      </c>
      <c r="CI407" s="109">
        <f>SUMIFS('Planificación 2026-1'!R:R,'Planificación 2026-1'!W:W,C407,'Planificación 2026-1'!H:H,"AR",'Planificación 2026-1'!I:I,"&gt;2")</f>
        <v>0</v>
      </c>
      <c r="CJ407" s="109">
        <f>SUMIFS('Planificación 2026-1'!R:R,'Planificación 2026-1'!W:W,C407,'Planificación 2026-1'!H:H,"T1",'Planificación 2026-1'!I:I,"&gt;2")</f>
        <v>0</v>
      </c>
      <c r="CK407" s="109">
        <f>SUMIFS('Planificación 2026-1'!R:R,'Planificación 2026-1'!W:W,C407,'Planificación 2026-1'!H:H,"T3",'Planificación 2026-1'!I:I,"&gt;2")</f>
        <v>0</v>
      </c>
      <c r="CL407" s="109">
        <f>SUMIFS('Planificación 2026-1'!R:R,'Planificación 2026-1'!W:W,C407,'Planificación 2026-1'!H:H,"T2",'Planificación 2026-1'!I:I,"&gt;2")</f>
        <v>0</v>
      </c>
      <c r="CM407" s="109">
        <f>SUMIFS('Planificación 2026-1'!R:R,'Planificación 2026-1'!W:W,C407,'Planificación 2026-1'!H:H,"AE",'Planificación 2026-1'!I:I,"&gt;2")</f>
        <v>0</v>
      </c>
      <c r="CN407" s="109">
        <f>SUMIFS('Planificación 2026-1'!R:R,'Planificación 2026-1'!W:W,C407,'Planificación 2026-1'!H:H,"T4",'Planificación 2026-1'!I:I,"&gt;2")</f>
        <v>0</v>
      </c>
      <c r="CO407" s="109">
        <f>SUMIFS('Planificación 2026-1'!R:R,'Planificación 2026-1'!W:W,C407,'Planificación 2026-1'!H:H,"AF",'Planificación 2026-1'!I:I,"&lt;3")</f>
        <v>0</v>
      </c>
      <c r="CP407" s="109">
        <f>SUMIFS('Planificación 2026-1'!R:R,'Planificación 2026-1'!W:W,C407,'Planificación 2026-1'!H:H,"EN",'Planificación 2026-1'!I:I,"&lt;3")</f>
        <v>0</v>
      </c>
      <c r="CQ407" s="109">
        <f>SUMIFS('Planificación 2026-1'!R:R,'Planificación 2026-1'!W:W,C407,'Planificación 2026-1'!H:H,"IS",'Planificación 2026-1'!I:I,"&lt;3")</f>
        <v>0</v>
      </c>
      <c r="CR407" s="109">
        <f>SUMIFS('Planificación 2026-1'!R:R,'Planificación 2026-1'!W:W,C407,'Planificación 2026-1'!H:H,"PS",'Planificación 2026-1'!I:I,"&lt;3")</f>
        <v>0</v>
      </c>
      <c r="CS407" s="109">
        <f>SUMIFS('Planificación 2026-1'!R:R,'Planificación 2026-1'!W:W,C407,'Planificación 2026-1'!H:H,"IN",'Planificación 2026-1'!I:I,"&lt;3")</f>
        <v>0</v>
      </c>
      <c r="CT407" s="109">
        <f>SUMIFS('Planificación 2026-1'!R:R,'Planificación 2026-1'!W:W,C407,'Planificación 2026-1'!H:H,"CA",'Planificación 2026-1'!I:I,"&lt;3")</f>
        <v>0</v>
      </c>
      <c r="CU407" s="109">
        <f>SUMIFS('Planificación 2026-1'!R:R,'Planificación 2026-1'!W:W,C407,'Planificación 2026-1'!H:H,"DE",'Planificación 2026-1'!I:I,"&lt;3")</f>
        <v>0</v>
      </c>
      <c r="CV407" s="109">
        <f>SUMIFS('Planificación 2026-1'!R:R,'Planificación 2026-1'!W:W,C407,'Planificación 2026-1'!H:H,"OB",'Planificación 2026-1'!I:I,"&lt;3")</f>
        <v>0</v>
      </c>
      <c r="CW407" s="109">
        <f>SUMIFS('Planificación 2026-1'!R:R,'Planificación 2026-1'!W:W,C407,'Planificación 2026-1'!H:H,"MH",'Planificación 2026-1'!I:I,"&lt;3")</f>
        <v>0</v>
      </c>
      <c r="CX407" s="109">
        <f>SUMIFS('Planificación 2026-1'!R:R,'Planificación 2026-1'!W:W,C407,'Planificación 2026-1'!H:H,"IC",'Planificación 2026-1'!I:I,"&lt;3")</f>
        <v>0</v>
      </c>
      <c r="CY407" s="109">
        <f>SUMIFS('Planificación 2026-1'!R:R,'Planificación 2026-1'!W:W,C407,'Planificación 2026-1'!H:H,"AR",'Planificación 2026-1'!I:I,"&lt;3")</f>
        <v>0</v>
      </c>
      <c r="CZ407" s="109">
        <f>SUMIFS('Planificación 2026-1'!R:R,'Planificación 2026-1'!W:W,C407,'Planificación 2026-1'!H:H,"T1",'Planificación 2026-1'!I:I,"&lt;3")</f>
        <v>0</v>
      </c>
      <c r="DA407" s="109">
        <f>SUMIFS('Planificación 2026-1'!R:R,'Planificación 2026-1'!W:W,C407,'Planificación 2026-1'!H:H,"T3",'Planificación 2026-1'!I:I,"&lt;3")</f>
        <v>0</v>
      </c>
      <c r="DB407" s="109">
        <f>SUMIFS('Planificación 2026-1'!R:R,'Planificación 2026-1'!W:W,C407,'Planificación 2026-1'!H:H,"T2",'Planificación 2026-1'!I:I,"&lt;3")</f>
        <v>0</v>
      </c>
      <c r="DC407" s="109">
        <f>SUMIFS('Planificación 2026-1'!R:R,'Planificación 2026-1'!W:W,C407,'Planificación 2026-1'!H:H,"AE",'Planificación 2026-1'!I:I,"&lt;3")</f>
        <v>0</v>
      </c>
      <c r="DD407" s="109">
        <f>SUMIFS('Planificación 2026-1'!R:R,'Planificación 2026-1'!W:W,C407,'Planificación 2026-1'!H:H,"T4",'Planificación 2026-1'!I:I,"&lt;3")</f>
        <v>0</v>
      </c>
      <c r="DE407" s="108" t="str">
        <f t="shared" si="63"/>
        <v/>
      </c>
      <c r="DF407" s="41">
        <f>IF(C407="","",SUMIFS('Planificación 2026-1'!R:R,'Planificación 2026-1'!W:W,C407,'Planificación 2026-1'!F:F,"PRINCIPAL",'Planificación 2026-1'!X:X,"VIRTUAL"))</f>
        <v>0</v>
      </c>
      <c r="DG407" s="41">
        <f>IF(C407="","",SUMIFS('Planificación 2026-1'!R:R,'Planificación 2026-1'!W:W,C407,'Planificación 2026-1'!F:F,"PRINCIPAL",'Planificación 2026-1'!X:X,"PRESENCIAL"))</f>
        <v>0</v>
      </c>
      <c r="DH407" s="41">
        <f>IF(C407="","",SUMIFS('Planificación 2026-1'!R:R,'Planificación 2026-1'!W:W,C407,'Planificación 2026-1'!F:F,"PRINCIPAL",'Planificación 2026-1'!X:X,"HIBRIDO PRESENCIAL"))</f>
        <v>0</v>
      </c>
      <c r="DI407" s="108" t="str">
        <f t="shared" si="64"/>
        <v/>
      </c>
      <c r="DJ407" s="108">
        <f>IF(C407="","",SUMIFS('Planificación 2026-1'!R:R,'Planificación 2026-1'!W:W,C407,'Planificación 2026-1'!F:F,"FILIAL",'Planificación 2026-1'!X:X,"VIRTUAL"))</f>
        <v>0</v>
      </c>
      <c r="DK407" s="110">
        <f>IF(C407="","",SUMIFS('Planificación 2026-1'!R:R,'Planificación 2026-1'!W:W,C407,'Planificación 2026-1'!F:F,"FILIAL",'Planificación 2026-1'!X:X,"PRESENCIAL"))</f>
        <v>0</v>
      </c>
      <c r="DL407" s="61">
        <f>IF(C407="","",SUMIFS('Planificación 2026-1'!R:R,'Planificación 2026-1'!W:W,C407,'Planificación 2026-1'!F:F,"FILIAL",'Planificación 2026-1'!X:X,"HIBRIDO PRESENCIAL"))</f>
        <v>0</v>
      </c>
      <c r="DM407" s="111" t="str">
        <f t="shared" si="65"/>
        <v/>
      </c>
      <c r="DN407" s="108">
        <f>IF(C407="","",SUMIFS('Planificación 2026-1'!R:R,'Planificación 2026-1'!W:W,C407,'Planificación 2026-1'!F:F,"SUNAMPE",'Planificación 2026-1'!X:X,"VIRTUAL"))</f>
        <v>0</v>
      </c>
      <c r="DO407" s="61">
        <f>IF(C407="","",SUMIFS('Planificación 2026-1'!R:R,'Planificación 2026-1'!W:W,C407,'Planificación 2026-1'!F:F,"SUNAMPE",'Planificación 2026-1'!X:X,"PRESENCIAL"))</f>
        <v>0</v>
      </c>
      <c r="DP407" s="111" t="str">
        <f t="shared" si="66"/>
        <v/>
      </c>
      <c r="DQ407" s="108">
        <f>IF(C407="","",SUMIFS('Planificación 2026-1'!R:R,'Planificación 2026-1'!W:W,C407,'Planificación 2026-1'!F:F,"HUAURA",'Planificación 2026-1'!X:X,"VIRTUAL"))</f>
        <v>0</v>
      </c>
      <c r="DR407" s="61">
        <f>IF(C407="","",SUMIFS('Planificación 2026-1'!R:R,'Planificación 2026-1'!W:W,C407,'Planificación 2026-1'!F:F,"HUAURA",'Planificación 2026-1'!X:X,"PRESENCIAL"))</f>
        <v>0</v>
      </c>
      <c r="DS407" s="76">
        <f>SUMIFS('Planificación 2026-1'!R:R,'Planificación 2026-1'!W:W,C407,'Planificación 2026-1'!F:F,"PRINCIPAL",'Planificación 2026-1'!X:X,"VIRTUAL",'Planificación 2026-1'!I:I,"&gt;2")</f>
        <v>0</v>
      </c>
      <c r="DT407" s="76">
        <f>SUMIFS('Planificación 2026-1'!R:R,'Planificación 2026-1'!W:W,C407,'Planificación 2026-1'!F:F,"PRINCIPAL",'Planificación 2026-1'!X:X,"&lt;&gt;VIRTUAL",'Planificación 2026-1'!I:I,"&gt;2")</f>
        <v>0</v>
      </c>
      <c r="DU407" s="76">
        <f>SUMIFS('Planificación 2026-1'!R:R,'Planificación 2026-1'!W:W,C407,'Planificación 2026-1'!F:F,"SUNAMPE",'Planificación 2026-1'!X:X,"VIRTUAL",'Planificación 2026-1'!I:I,"&gt;2")</f>
        <v>0</v>
      </c>
      <c r="DV407" s="76">
        <f>SUMIFS('Planificación 2026-1'!R:R,'Planificación 2026-1'!W:W,C407,'Planificación 2026-1'!F:F,"SUNAMPE",'Planificación 2026-1'!X:X,"&lt;&gt;VIRTUAL",'Planificación 2026-1'!I:I,"&gt;2")</f>
        <v>0</v>
      </c>
      <c r="DW407" s="76">
        <f>SUMIFS('Planificación 2026-1'!R:R,'Planificación 2026-1'!W:W,C407,'Planificación 2026-1'!F:F,"FILIAL",'Planificación 2026-1'!X:X,"VIRTUAL",'Planificación 2026-1'!I:I,"&gt;2")</f>
        <v>0</v>
      </c>
      <c r="DX407" s="76">
        <f>SUMIFS('Planificación 2026-1'!R:R,'Planificación 2026-1'!W:W,C407,'Planificación 2026-1'!F:F,"FILIAL",'Planificación 2026-1'!X:X,"&lt;&gt;VIRTUAL",'Planificación 2026-1'!I:I,"&gt;2")</f>
        <v>0</v>
      </c>
      <c r="DY407" s="76">
        <f>SUMIFS('Planificación 2026-1'!R:R,'Planificación 2026-1'!W:W,C407,'Planificación 2026-1'!F:F,"PORUMA",'Planificación 2026-1'!X:X,"VIRTUAL",'Planificación 2026-1'!I:I,"&gt;2")</f>
        <v>0</v>
      </c>
      <c r="DZ407" s="76">
        <f>SUMIFS('Planificación 2026-1'!R:R,'Planificación 2026-1'!W:W,C407,'Planificación 2026-1'!F:F,"PORUMA",'Planificación 2026-1'!X:X,"&lt;&gt;VIRTUAL",'Planificación 2026-1'!I:I,"&gt;2")</f>
        <v>0</v>
      </c>
      <c r="EA407" s="76">
        <f>SUMIFS('Planificación 2026-1'!R:R,'Planificación 2026-1'!W:W,C407,'Planificación 2026-1'!F:F,"HUAURA",'Planificación 2026-1'!X:X,"VIRTUAL",'Planificación 2026-1'!I:I,"&gt;2")</f>
        <v>0</v>
      </c>
      <c r="EB407" s="76">
        <f>SUMIFS('Planificación 2026-1'!R:R,'Planificación 2026-1'!W:W,C407,'Planificación 2026-1'!F:F,"HUAURA",'Planificación 2026-1'!X:X,"&lt;&gt;VIRTUAL",'Planificación 2026-1'!I:I,"&gt;2")</f>
        <v>0</v>
      </c>
      <c r="EC407" s="76">
        <f>SUMIFS('Planificación 2026-1'!R:R,'Planificación 2026-1'!W:W,C407,'Planificación 2026-1'!F:F,"PRINCIPAL",'Planificación 2026-1'!X:X,"VIRTUAL",'Planificación 2026-1'!I:I,"&lt;3")</f>
        <v>0</v>
      </c>
      <c r="ED407" s="76">
        <f>SUMIFS('Planificación 2026-1'!R:R,'Planificación 2026-1'!W:W,C407,'Planificación 2026-1'!F:F,"PRINCIPAL",'Planificación 2026-1'!X:X,"&lt;&gt;VIRTUAL",'Planificación 2026-1'!I:I,"&lt;3")</f>
        <v>0</v>
      </c>
      <c r="EE407" s="76">
        <f>SUMIFS('Planificación 2026-1'!R:R,'Planificación 2026-1'!W:W,C407,'Planificación 2026-1'!F:F,"SUNAMPE",'Planificación 2026-1'!X:X,"VIRTUAL",'Planificación 2026-1'!I:I,"&lt;3")</f>
        <v>0</v>
      </c>
      <c r="EF407" s="76">
        <f>SUMIFS('Planificación 2026-1'!R:R,'Planificación 2026-1'!W:W,C407,'Planificación 2026-1'!F:F,"SUNAMPE",'Planificación 2026-1'!X:X,"&lt;&gt;VIRTUAL",'Planificación 2026-1'!I:I,"&lt;3")</f>
        <v>0</v>
      </c>
      <c r="EG407" s="76">
        <f>SUMIFS('Planificación 2026-1'!R:R,'Planificación 2026-1'!W:W,C407,'Planificación 2026-1'!F:F,"FILIAL",'Planificación 2026-1'!X:X,"VIRTUAL",'Planificación 2026-1'!I:I,"&lt;3")</f>
        <v>0</v>
      </c>
      <c r="EH407" s="76">
        <f>SUMIFS('Planificación 2026-1'!R:R,'Planificación 2026-1'!W:W,C407,'Planificación 2026-1'!F:F,"FILIAL",'Planificación 2026-1'!X:X,"&lt;&gt;VIRTUAL",'Planificación 2026-1'!I:I,"&lt;3")</f>
        <v>0</v>
      </c>
      <c r="EI407" s="76">
        <f>SUMIFS('Planificación 2026-1'!R:R,'Planificación 2026-1'!W:W,C407,'Planificación 2026-1'!F:F,"PORUMA",'Planificación 2026-1'!X:X,"VIRTUAL",'Planificación 2026-1'!I:I,"&lt;3")</f>
        <v>0</v>
      </c>
      <c r="EJ407" s="76">
        <f>SUMIFS('Planificación 2026-1'!R:R,'Planificación 2026-1'!W:W,C407,'Planificación 2026-1'!F:F,"PORUMA",'Planificación 2026-1'!X:X,"&lt;&gt;VIRTUAL",'Planificación 2026-1'!I:I,"&lt;3")</f>
        <v>0</v>
      </c>
      <c r="EK407" s="76">
        <f>SUMIFS('Planificación 2026-1'!R:R,'Planificación 2026-1'!W:W,C407,'Planificación 2026-1'!F:F,"HUAURA",'Planificación 2026-1'!X:X,"VIRTUAL",'Planificación 2026-1'!I:I,"&lt;3")</f>
        <v>0</v>
      </c>
      <c r="EL407" s="76">
        <f>SUMIFS('Planificación 2026-1'!R:R,'Planificación 2026-1'!W:W,C407,'Planificación 2026-1'!F:F,"HUAURA",'Planificación 2026-1'!X:X,"&lt;&gt;VIRTUAL",'Planificación 2026-1'!I:I,"&lt;3")</f>
        <v>0</v>
      </c>
      <c r="EM407" s="76"/>
      <c r="EN407" s="76">
        <f t="shared" si="59"/>
        <v>0</v>
      </c>
      <c r="EO407" s="76">
        <f t="shared" si="60"/>
        <v>0</v>
      </c>
      <c r="EP407" s="76" t="b">
        <f t="shared" si="61"/>
        <v>1</v>
      </c>
      <c r="EQ407" s="76" t="str">
        <f t="shared" si="62"/>
        <v/>
      </c>
      <c r="ER407" s="76" t="str">
        <f t="shared" si="67"/>
        <v>PRESENCIAL</v>
      </c>
    </row>
    <row r="408" spans="1:148" hidden="1">
      <c r="A408" s="83"/>
      <c r="B408" s="119">
        <v>405</v>
      </c>
      <c r="C408" s="115" t="s">
        <v>581</v>
      </c>
      <c r="D408" s="112">
        <f>SUMIF('Planificación 2026-1'!W:W,C408,'Planificación 2026-1'!R:R)</f>
        <v>0</v>
      </c>
      <c r="E408" s="114" t="s">
        <v>173</v>
      </c>
      <c r="F408" s="115" t="s">
        <v>347</v>
      </c>
      <c r="G408" s="115" t="s">
        <v>153</v>
      </c>
      <c r="H408" s="115" t="s">
        <v>221</v>
      </c>
      <c r="I408" s="107" t="str">
        <f>IF(SUM(COUNTIFS('Planificación 2026-1'!F:F,"PRINCIPAL",'Planificación 2026-1'!W:W,C408,'Planificación 2026-1'!H:H,"AF"))&gt;0,"P01"," ")</f>
        <v xml:space="preserve"> </v>
      </c>
      <c r="J408" s="108" t="str">
        <f>IF(SUM(COUNTIFS('Planificación 2026-1'!F:F,"PRINCIPAL",'Planificación 2026-1'!W:W,C408,'Planificación 2026-1'!H:H,"EN"))&gt;0,"P02"," ")</f>
        <v xml:space="preserve"> </v>
      </c>
      <c r="K408" s="108" t="str">
        <f>IF(SUM(COUNTIFS('Planificación 2026-1'!F:F,"PRINCIPAL",'Planificación 2026-1'!W:W,C408,'Planificación 2026-1'!H:H,"IS"))&gt;0,"P03"," ")</f>
        <v xml:space="preserve"> </v>
      </c>
      <c r="L408" s="108" t="str">
        <f>IF(SUM(COUNTIFS('Planificación 2026-1'!F:F,"PRINCIPAL",'Planificación 2026-1'!W:W,C408,'Planificación 2026-1'!H:H,"PS"))&gt;0,"P04"," ")</f>
        <v xml:space="preserve"> </v>
      </c>
      <c r="M408" s="108"/>
      <c r="N408" s="108" t="str">
        <f>IF(SUM(COUNTIFS('Planificación 2026-1'!F:F,"PRINCIPAL",'Planificación 2026-1'!W:W,C408,'Planificación 2026-1'!H:H,"IN"))&gt;0,"P06"," ")</f>
        <v xml:space="preserve"> </v>
      </c>
      <c r="O408" s="108" t="str">
        <f>IF(SUM(COUNTIFS('Planificación 2026-1'!F:F,"PRINCIPAL",'Planificación 2026-1'!W:W,C408,'Planificación 2026-1'!H:H,"CA"))&gt;0,"P07"," ")</f>
        <v xml:space="preserve"> </v>
      </c>
      <c r="P408" s="108" t="str">
        <f>IF(SUM(COUNTIFS('Planificación 2026-1'!F:F,"PRINCIPAL",'Planificación 2026-1'!W:W,C408,'Planificación 2026-1'!H:H,"DE"))&gt;0,"P08"," ")</f>
        <v xml:space="preserve"> </v>
      </c>
      <c r="Q408" s="108" t="str">
        <f>IF(SUM(COUNTIFS('Planificación 2026-1'!F:F,"PRINCIPAL",'Planificación 2026-1'!W:W,C408,'Planificación 2026-1'!H:H,"OB"))&gt;0,"P09"," ")</f>
        <v xml:space="preserve"> </v>
      </c>
      <c r="R408" s="108" t="str">
        <f>IF(SUM(COUNTIFS('Planificación 2026-1'!F:F,"PRINCIPAL",'Planificación 2026-1'!W:W,C408,'Planificación 2026-1'!H:H,"MH"))&gt;0,"P31"," ")</f>
        <v xml:space="preserve"> </v>
      </c>
      <c r="S408" s="108" t="str">
        <f>IF(SUM(COUNTIFS('Planificación 2026-1'!F:F,"PRINCIPAL",'Planificación 2026-1'!W:W,C408,'Planificación 2026-1'!H:H,"IC"))&gt;0,"P32"," ")</f>
        <v xml:space="preserve"> </v>
      </c>
      <c r="T408" s="108" t="str">
        <f>IF(SUM(COUNTIFS('Planificación 2026-1'!F:F,"PRINCIPAL",'Planificación 2026-1'!W:W,C408,'Planificación 2026-1'!H:H,"AR"))&gt;0,"P34"," ")</f>
        <v xml:space="preserve"> </v>
      </c>
      <c r="U408" s="108" t="str">
        <f>IF(SUM(COUNTIFS('Planificación 2026-1'!F:F,"PRINCIPAL",'Planificación 2026-1'!W:W,C408,'Planificación 2026-1'!H:H,"T1"))&gt;0,"P35"," ")</f>
        <v xml:space="preserve"> </v>
      </c>
      <c r="V408" s="108" t="str">
        <f>IF(SUM(COUNTIFS('Planificación 2026-1'!F:F,"PRINCIPAL",'Planificación 2026-1'!W:W,C408,'Planificación 2026-1'!H:H,"T3"))&gt;0,"P36"," ")</f>
        <v xml:space="preserve"> </v>
      </c>
      <c r="W408" s="108" t="str">
        <f>IF(SUM(COUNTIFS('Planificación 2026-1'!F:F,"PRINCIPAL",'Planificación 2026-1'!W:W,C408,'Planificación 2026-1'!H:H,"T2"))&gt;0,"P37"," ")</f>
        <v xml:space="preserve"> </v>
      </c>
      <c r="X408" s="108" t="str">
        <f>IF(SUM(COUNTIFS('Planificación 2026-1'!F:F,"PRINCIPAL",'Planificación 2026-1'!W:W,C408,'Planificación 2026-1'!H:H,"AE"))&gt;0,"P38"," ")</f>
        <v xml:space="preserve"> </v>
      </c>
      <c r="Y408" s="108" t="str">
        <f>IF(SUM(COUNTIFS('Planificación 2026-1'!F:F,"PRINCIPAL",'Planificación 2026-1'!W:W,C408,'Planificación 2026-1'!H:H,"T4"))&gt;0,"P55"," ")</f>
        <v xml:space="preserve"> </v>
      </c>
      <c r="Z408" s="108" t="str">
        <f>IF(SUM(COUNTIFS('Planificación 2026-1'!F:F,"FILIAL",'Planificación 2026-1'!W:W,C408,'Planificación 2026-1'!H:H,"AF"))&gt;0," P01"," ")</f>
        <v xml:space="preserve"> </v>
      </c>
      <c r="AA408" s="108" t="str">
        <f>IF(SUM(COUNTIFS('Planificación 2026-1'!F:F,"FILIAL",'Planificación 2026-1'!W:W,C408,'Planificación 2026-1'!H:H,"EN"))&gt;0,"P02"," ")</f>
        <v xml:space="preserve"> </v>
      </c>
      <c r="AB408" s="108" t="str">
        <f>IF(SUM(COUNTIFS('Planificación 2026-1'!F:F,"FILIAL",'Planificación 2026-1'!W:W,C408,'Planificación 2026-1'!H:H,"IS"))&gt;0,"P03"," ")</f>
        <v xml:space="preserve"> </v>
      </c>
      <c r="AC408" s="108" t="str">
        <f>IF(SUM(COUNTIFS('Planificación 2026-1'!F:F,"FILIAL",'Planificación 2026-1'!W:W,C408,'Planificación 2026-1'!H:H,"PS"))&gt;0,"P04"," ")</f>
        <v xml:space="preserve"> </v>
      </c>
      <c r="AD408" s="108"/>
      <c r="AE408" s="108" t="str">
        <f>IF(SUM(COUNTIFS('Planificación 2026-1'!F:F,"FILIAL",'Planificación 2026-1'!W:W,C408,'Planificación 2026-1'!H:H,"IN"))&gt;0,"P06"," ")</f>
        <v xml:space="preserve"> </v>
      </c>
      <c r="AF408" s="108" t="str">
        <f>IF(SUM(COUNTIFS('Planificación 2026-1'!F:F,"FILIAL",'Planificación 2026-1'!W:W,C408,'Planificación 2026-1'!H:H,"CA"))&gt;0,"P07"," ")</f>
        <v xml:space="preserve"> </v>
      </c>
      <c r="AG408" s="108" t="str">
        <f>IF(SUM(COUNTIFS('Planificación 2026-1'!F:F,"FILIAL",'Planificación 2026-1'!W:W,C408,'Planificación 2026-1'!H:H,"DE"))&gt;0,"P08"," ")</f>
        <v xml:space="preserve"> </v>
      </c>
      <c r="AH408" s="108" t="str">
        <f>IF(SUM(COUNTIFS('Planificación 2026-1'!F:F,"FILIAL",'Planificación 2026-1'!W:W,C408,'Planificación 2026-1'!H:H,"OB"))&gt;0,"P09"," ")</f>
        <v xml:space="preserve"> </v>
      </c>
      <c r="AI408" s="108" t="str">
        <f>IF(SUM(COUNTIFS('Planificación 2026-1'!F:F,"FILIAL",'Planificación 2026-1'!W:W,C408,'Planificación 2026-1'!H:H,"MH"))&gt;0,"P31"," ")</f>
        <v xml:space="preserve"> </v>
      </c>
      <c r="AJ408" s="108" t="str">
        <f>IF(SUM(COUNTIFS('Planificación 2026-1'!F:F,"FILIAL",'Planificación 2026-1'!W:W,C408,'Planificación 2026-1'!H:H,"IC"))&gt;0,"P32"," ")</f>
        <v xml:space="preserve"> </v>
      </c>
      <c r="AK408" s="108" t="str">
        <f>IF(SUM(COUNTIFS('Planificación 2026-1'!F:F,"FILIAL",'Planificación 2026-1'!W:W,C408,'Planificación 2026-1'!H:H,"AR"))&gt;0,"P34"," ")</f>
        <v xml:space="preserve"> </v>
      </c>
      <c r="AL408" s="108" t="str">
        <f>IF(SUM(COUNTIFS('Planificación 2026-1'!F:F,"FILIAL",'Planificación 2026-1'!W:W,C408,'Planificación 2026-1'!H:H,"T1"))&gt;0,"P35"," ")</f>
        <v xml:space="preserve"> </v>
      </c>
      <c r="AM408" s="108" t="str">
        <f>IF(SUM(COUNTIFS('Planificación 2026-1'!F:F,"FILIAL",'Planificación 2026-1'!W:W,C408,'Planificación 2026-1'!H:H,"T3"))&gt;0,"P36"," ")</f>
        <v xml:space="preserve"> </v>
      </c>
      <c r="AN408" s="108" t="str">
        <f>IF(SUM(COUNTIFS('Planificación 2026-1'!F:F,"FILIAL",'Planificación 2026-1'!W:W,C408,'Planificación 2026-1'!H:H,"T2"))&gt;0,"P37"," ")</f>
        <v xml:space="preserve"> </v>
      </c>
      <c r="AO408" s="108" t="str">
        <f>IF(SUM(COUNTIFS('Planificación 2026-1'!F:F,"FILIAL",'Planificación 2026-1'!W:W,C408,'Planificación 2026-1'!H:H,"AE"))&gt;0,"P38"," ")</f>
        <v xml:space="preserve"> </v>
      </c>
      <c r="AP408" s="108" t="str">
        <f>IF(SUM(COUNTIFS('Planificación 2026-1'!F:F,"FILIAL",'Planificación 2026-1'!W:W,C408,'Planificación 2026-1'!H:H,"T4"))&gt;0,"P55"," ")</f>
        <v xml:space="preserve"> </v>
      </c>
      <c r="AQ408" s="108" t="str">
        <f>IF(SUM(COUNTIFS('Planificación 2026-1'!F:F,"SUNAMPE",'Planificación 2026-1'!W:W,C408,'Planificación 2026-1'!H:H,"AF"))&gt;0," P01"," ")</f>
        <v xml:space="preserve"> </v>
      </c>
      <c r="AR408" s="108" t="str">
        <f>IF(SUM(COUNTIFS('Planificación 2026-1'!F:F,"SUNAMPE",'Planificación 2026-1'!W:W,C408,'Planificación 2026-1'!H:H,"EN"))&gt;0,"P02"," ")</f>
        <v xml:space="preserve"> </v>
      </c>
      <c r="AS408" s="108" t="str">
        <f>IF(SUM(COUNTIFS('Planificación 2026-1'!F:F,"SUNAMPE",'Planificación 2026-1'!W:W,C408,'Planificación 2026-1'!H:H,"IS"))&gt;0,"P03"," ")</f>
        <v xml:space="preserve"> </v>
      </c>
      <c r="AT408" s="108" t="str">
        <f>IF(SUM(COUNTIFS('Planificación 2026-1'!F:F,"SUNAMPE",'Planificación 2026-1'!W:W,C408,'Planificación 2026-1'!H:H,"PS"))&gt;0,"P04"," ")</f>
        <v xml:space="preserve"> </v>
      </c>
      <c r="AU408" s="108"/>
      <c r="AV408" s="108" t="str">
        <f>IF(SUM(COUNTIFS('Planificación 2026-1'!F:F,"SUNAMPE",'Planificación 2026-1'!W:W,C408,'Planificación 2026-1'!H:H,"IN"))&gt;0,"P06"," ")</f>
        <v xml:space="preserve"> </v>
      </c>
      <c r="AW408" s="108" t="str">
        <f>IF(SUM(COUNTIFS('Planificación 2026-1'!F:F,"SUNAMPE",'Planificación 2026-1'!W:W,C408,'Planificación 2026-1'!H:H,"CA"))&gt;0,"P07"," ")</f>
        <v xml:space="preserve"> </v>
      </c>
      <c r="AX408" s="108" t="str">
        <f>IF(SUM(COUNTIFS('Planificación 2026-1'!F:F,"SUNAMPE",'Planificación 2026-1'!W:W,C408,'Planificación 2026-1'!H:H,"DE"))&gt;0,"P08"," ")</f>
        <v xml:space="preserve"> </v>
      </c>
      <c r="AY408" s="108" t="str">
        <f>IF(SUM(COUNTIFS('Planificación 2026-1'!F:F,"SUNAMPE",'Planificación 2026-1'!W:W,C408,'Planificación 2026-1'!H:H,"OB"))&gt;0,"P09"," ")</f>
        <v xml:space="preserve"> </v>
      </c>
      <c r="AZ408" s="108" t="str">
        <f>IF(SUM(COUNTIFS('Planificación 2026-1'!F:F,"SUNAMPE",'Planificación 2026-1'!W:W,C408,'Planificación 2026-1'!H:H,"MH"))&gt;0,"P31"," ")</f>
        <v xml:space="preserve"> </v>
      </c>
      <c r="BA408" s="108" t="str">
        <f>IF(SUM(COUNTIFS('Planificación 2026-1'!F:F,"SUNAMPE",'Planificación 2026-1'!W:W,C408,'Planificación 2026-1'!H:H,"IC"))&gt;0,"P32"," ")</f>
        <v xml:space="preserve"> </v>
      </c>
      <c r="BB408" s="108" t="str">
        <f>IF(SUM(COUNTIFS('Planificación 2026-1'!F:F,"SUNAMPE",'Planificación 2026-1'!W:W,C408,'Planificación 2026-1'!H:H,"AR"))&gt;0,"P34"," ")</f>
        <v xml:space="preserve"> </v>
      </c>
      <c r="BC408" s="108" t="str">
        <f>IF(SUM(COUNTIFS('Planificación 2026-1'!F:F,"SUNAMPE",'Planificación 2026-1'!W:W,C408,'Planificación 2026-1'!H:H,"T1"))&gt;0,"P35"," ")</f>
        <v xml:space="preserve"> </v>
      </c>
      <c r="BD408" s="108" t="str">
        <f>IF(SUM(COUNTIFS('Planificación 2026-1'!F:F,"SUNAMPE",'Planificación 2026-1'!W:W,C408,'Planificación 2026-1'!H:H,"T3"))&gt;0,"P36"," ")</f>
        <v xml:space="preserve"> </v>
      </c>
      <c r="BE408" s="108" t="str">
        <f>IF(SUM(COUNTIFS('Planificación 2026-1'!F:F,"SUNAMPE",'Planificación 2026-1'!W:W,C408,'Planificación 2026-1'!H:H,"T2"))&gt;0,"P37"," ")</f>
        <v xml:space="preserve"> </v>
      </c>
      <c r="BF408" s="108" t="str">
        <f>IF(SUM(COUNTIFS('Planificación 2026-1'!F:F,"SUNAMPE",'Planificación 2026-1'!W:W,C408,'Planificación 2026-1'!H:H,"AE"))&gt;0,"P38"," ")</f>
        <v xml:space="preserve"> </v>
      </c>
      <c r="BG408" s="108" t="str">
        <f>IF(SUM(COUNTIFS('Planificación 2026-1'!F:F,"SUNAMPE",'Planificación 2026-1'!W:W,C408,'Planificación 2026-1'!H:H,"T4"))&gt;0,"P55"," ")</f>
        <v xml:space="preserve"> </v>
      </c>
      <c r="BH408" s="108" t="str">
        <f>IF(SUM(COUNTIFS('Planificación 2026-1'!F:F,"HUAURA",'Planificación 2026-1'!W:W,C408,'Planificación 2026-1'!H:H,"AF"))&gt;0," P01"," ")</f>
        <v xml:space="preserve"> </v>
      </c>
      <c r="BI408" s="108" t="str">
        <f>IF(SUM(COUNTIFS('Planificación 2026-1'!F:F,"HUAURA",'Planificación 2026-1'!W:W,C408,'Planificación 2026-1'!H:H,"EN"))&gt;0,"P02"," ")</f>
        <v xml:space="preserve"> </v>
      </c>
      <c r="BJ408" s="108" t="str">
        <f>IF(SUM(COUNTIFS('Planificación 2026-1'!F:F,"HUAURA",'Planificación 2026-1'!W:W,C408,'Planificación 2026-1'!H:H,"IS"))&gt;0,"P03"," ")</f>
        <v xml:space="preserve"> </v>
      </c>
      <c r="BK408" s="108" t="str">
        <f>IF(SUM(COUNTIFS('Planificación 2026-1'!F:F,"HUAURA",'Planificación 2026-1'!W:W,C408,'Planificación 2026-1'!H:H,"PS"))&gt;0,"P04"," ")</f>
        <v xml:space="preserve"> </v>
      </c>
      <c r="BL408" s="108"/>
      <c r="BM408" s="108" t="str">
        <f>IF(SUM(COUNTIFS('Planificación 2026-1'!F:F,"HUAURA",'Planificación 2026-1'!W:W,C408,'Planificación 2026-1'!H:H,"IN"))&gt;0,"P06"," ")</f>
        <v xml:space="preserve"> </v>
      </c>
      <c r="BN408" s="108" t="str">
        <f>IF(SUM(COUNTIFS('Planificación 2026-1'!F:F,"HUAURA",'Planificación 2026-1'!W:W,C408,'Planificación 2026-1'!H:H,"CA"))&gt;0,"P07"," ")</f>
        <v xml:space="preserve"> </v>
      </c>
      <c r="BO408" s="108" t="str">
        <f>IF(SUM(COUNTIFS('Planificación 2026-1'!F:F,"HUAURA",'Planificación 2026-1'!W:W,C408,'Planificación 2026-1'!H:H,"DE"))&gt;0,"P08"," ")</f>
        <v xml:space="preserve"> </v>
      </c>
      <c r="BP408" s="108" t="str">
        <f>IF(SUM(COUNTIFS('Planificación 2026-1'!F:F,"HUAURA",'Planificación 2026-1'!W:W,C408,'Planificación 2026-1'!H:H,"OB"))&gt;0,"P09"," ")</f>
        <v xml:space="preserve"> </v>
      </c>
      <c r="BQ408" s="108" t="str">
        <f>IF(SUM(COUNTIFS('Planificación 2026-1'!F:F,"HUAURA",'Planificación 2026-1'!W:W,C408,'Planificación 2026-1'!H:H,"MH"))&gt;0,"P31"," ")</f>
        <v xml:space="preserve"> </v>
      </c>
      <c r="BR408" s="108" t="str">
        <f>IF(SUM(COUNTIFS('Planificación 2026-1'!F:F,"HUAURA",'Planificación 2026-1'!W:W,C408,'Planificación 2026-1'!H:H,"IC"))&gt;0,"P32"," ")</f>
        <v xml:space="preserve"> </v>
      </c>
      <c r="BS408" s="108" t="str">
        <f>IF(SUM(COUNTIFS('Planificación 2026-1'!F:F,"HUAURA",'Planificación 2026-1'!W:W,C408,'Planificación 2026-1'!H:H,"AR"))&gt;0,"P34"," ")</f>
        <v xml:space="preserve"> </v>
      </c>
      <c r="BT408" s="108" t="str">
        <f>IF(SUM(COUNTIFS('Planificación 2026-1'!F:F,"HUAURA",'Planificación 2026-1'!W:W,C408,'Planificación 2026-1'!H:H,"T1"))&gt;0,"P35"," ")</f>
        <v xml:space="preserve"> </v>
      </c>
      <c r="BU408" s="108" t="str">
        <f>IF(SUM(COUNTIFS('Planificación 2026-1'!F:F,"HUAURA",'Planificación 2026-1'!W:W,C408,'Planificación 2026-1'!H:H,"T3"))&gt;0,"P36"," ")</f>
        <v xml:space="preserve"> </v>
      </c>
      <c r="BV408" s="108" t="str">
        <f>IF(SUM(COUNTIFS('Planificación 2026-1'!F:F,"HUAURA",'Planificación 2026-1'!W:W,C408,'Planificación 2026-1'!H:H,"T2"))&gt;0,"P37"," ")</f>
        <v xml:space="preserve"> </v>
      </c>
      <c r="BW408" s="108" t="str">
        <f>IF(SUM(COUNTIFS('Planificación 2026-1'!F:F,"HUAURA",'Planificación 2026-1'!W:W,C408,'Planificación 2026-1'!H:H,"AE"))&gt;0,"P38"," ")</f>
        <v xml:space="preserve"> </v>
      </c>
      <c r="BX408" s="108" t="str">
        <f>IF(SUM(COUNTIFS('Planificación 2026-1'!F:F,"HUAURA",'Planificación 2026-1'!W:W,C408,'Planificación 2026-1'!H:H,"T4"))&gt;0,"P55"," ")</f>
        <v xml:space="preserve"> </v>
      </c>
      <c r="BY408" s="109">
        <f>SUMIFS('Planificación 2026-1'!R:R,'Planificación 2026-1'!W:W,C408,'Planificación 2026-1'!H:H,"AF",'Planificación 2026-1'!I:I,"&gt;2")</f>
        <v>0</v>
      </c>
      <c r="BZ408" s="109">
        <f>SUMIFS('Planificación 2026-1'!R:R,'Planificación 2026-1'!W:W,C408,'Planificación 2026-1'!H:H,"EN",'Planificación 2026-1'!I:I,"&gt;2")</f>
        <v>0</v>
      </c>
      <c r="CA408" s="109">
        <f>SUMIFS('Planificación 2026-1'!R:R,'Planificación 2026-1'!W:W,C408,'Planificación 2026-1'!H:H,"IS",'Planificación 2026-1'!I:I,"&gt;2")</f>
        <v>0</v>
      </c>
      <c r="CB408" s="109">
        <f>SUMIFS('Planificación 2026-1'!R:R,'Planificación 2026-1'!W:W,C408,'Planificación 2026-1'!H:H,"PS",'Planificación 2026-1'!I:I,"&gt;2")</f>
        <v>0</v>
      </c>
      <c r="CC408" s="109">
        <f>SUMIFS('Planificación 2026-1'!R:R,'Planificación 2026-1'!W:W,C408,'Planificación 2026-1'!H:H,"IN",'Planificación 2026-1'!I:I,"&gt;2")</f>
        <v>0</v>
      </c>
      <c r="CD408" s="109">
        <f>SUMIFS('Planificación 2026-1'!R:R,'Planificación 2026-1'!W:W,C408,'Planificación 2026-1'!H:H,"CA",'Planificación 2026-1'!I:I,"&gt;2")</f>
        <v>0</v>
      </c>
      <c r="CE408" s="109">
        <f>SUMIFS('Planificación 2026-1'!R:R,'Planificación 2026-1'!W:W,C408,'Planificación 2026-1'!H:H,"DE",'Planificación 2026-1'!I:I,"&gt;2")</f>
        <v>0</v>
      </c>
      <c r="CF408" s="109">
        <f>SUMIFS('Planificación 2026-1'!R:R,'Planificación 2026-1'!W:W,C408,'Planificación 2026-1'!H:H,"OB",'Planificación 2026-1'!I:I,"&gt;2")</f>
        <v>0</v>
      </c>
      <c r="CG408" s="109">
        <f>SUMIFS('Planificación 2026-1'!R:R,'Planificación 2026-1'!W:W,C408,'Planificación 2026-1'!H:H,"MH",'Planificación 2026-1'!I:I,"&gt;2")</f>
        <v>0</v>
      </c>
      <c r="CH408" s="109">
        <f>SUMIFS('Planificación 2026-1'!R:R,'Planificación 2026-1'!W:W,C408,'Planificación 2026-1'!H:H,"IC",'Planificación 2026-1'!I:I,"&gt;2")</f>
        <v>0</v>
      </c>
      <c r="CI408" s="109">
        <f>SUMIFS('Planificación 2026-1'!R:R,'Planificación 2026-1'!W:W,C408,'Planificación 2026-1'!H:H,"AR",'Planificación 2026-1'!I:I,"&gt;2")</f>
        <v>0</v>
      </c>
      <c r="CJ408" s="109">
        <f>SUMIFS('Planificación 2026-1'!R:R,'Planificación 2026-1'!W:W,C408,'Planificación 2026-1'!H:H,"T1",'Planificación 2026-1'!I:I,"&gt;2")</f>
        <v>0</v>
      </c>
      <c r="CK408" s="109">
        <f>SUMIFS('Planificación 2026-1'!R:R,'Planificación 2026-1'!W:W,C408,'Planificación 2026-1'!H:H,"T3",'Planificación 2026-1'!I:I,"&gt;2")</f>
        <v>0</v>
      </c>
      <c r="CL408" s="109">
        <f>SUMIFS('Planificación 2026-1'!R:R,'Planificación 2026-1'!W:W,C408,'Planificación 2026-1'!H:H,"T2",'Planificación 2026-1'!I:I,"&gt;2")</f>
        <v>0</v>
      </c>
      <c r="CM408" s="109">
        <f>SUMIFS('Planificación 2026-1'!R:R,'Planificación 2026-1'!W:W,C408,'Planificación 2026-1'!H:H,"AE",'Planificación 2026-1'!I:I,"&gt;2")</f>
        <v>0</v>
      </c>
      <c r="CN408" s="109">
        <f>SUMIFS('Planificación 2026-1'!R:R,'Planificación 2026-1'!W:W,C408,'Planificación 2026-1'!H:H,"T4",'Planificación 2026-1'!I:I,"&gt;2")</f>
        <v>0</v>
      </c>
      <c r="CO408" s="109">
        <f>SUMIFS('Planificación 2026-1'!R:R,'Planificación 2026-1'!W:W,C408,'Planificación 2026-1'!H:H,"AF",'Planificación 2026-1'!I:I,"&lt;3")</f>
        <v>0</v>
      </c>
      <c r="CP408" s="109">
        <f>SUMIFS('Planificación 2026-1'!R:R,'Planificación 2026-1'!W:W,C408,'Planificación 2026-1'!H:H,"EN",'Planificación 2026-1'!I:I,"&lt;3")</f>
        <v>0</v>
      </c>
      <c r="CQ408" s="109">
        <f>SUMIFS('Planificación 2026-1'!R:R,'Planificación 2026-1'!W:W,C408,'Planificación 2026-1'!H:H,"IS",'Planificación 2026-1'!I:I,"&lt;3")</f>
        <v>0</v>
      </c>
      <c r="CR408" s="109">
        <f>SUMIFS('Planificación 2026-1'!R:R,'Planificación 2026-1'!W:W,C408,'Planificación 2026-1'!H:H,"PS",'Planificación 2026-1'!I:I,"&lt;3")</f>
        <v>0</v>
      </c>
      <c r="CS408" s="109">
        <f>SUMIFS('Planificación 2026-1'!R:R,'Planificación 2026-1'!W:W,C408,'Planificación 2026-1'!H:H,"IN",'Planificación 2026-1'!I:I,"&lt;3")</f>
        <v>0</v>
      </c>
      <c r="CT408" s="109">
        <f>SUMIFS('Planificación 2026-1'!R:R,'Planificación 2026-1'!W:W,C408,'Planificación 2026-1'!H:H,"CA",'Planificación 2026-1'!I:I,"&lt;3")</f>
        <v>0</v>
      </c>
      <c r="CU408" s="109">
        <f>SUMIFS('Planificación 2026-1'!R:R,'Planificación 2026-1'!W:W,C408,'Planificación 2026-1'!H:H,"DE",'Planificación 2026-1'!I:I,"&lt;3")</f>
        <v>0</v>
      </c>
      <c r="CV408" s="109">
        <f>SUMIFS('Planificación 2026-1'!R:R,'Planificación 2026-1'!W:W,C408,'Planificación 2026-1'!H:H,"OB",'Planificación 2026-1'!I:I,"&lt;3")</f>
        <v>0</v>
      </c>
      <c r="CW408" s="109">
        <f>SUMIFS('Planificación 2026-1'!R:R,'Planificación 2026-1'!W:W,C408,'Planificación 2026-1'!H:H,"MH",'Planificación 2026-1'!I:I,"&lt;3")</f>
        <v>0</v>
      </c>
      <c r="CX408" s="109">
        <f>SUMIFS('Planificación 2026-1'!R:R,'Planificación 2026-1'!W:W,C408,'Planificación 2026-1'!H:H,"IC",'Planificación 2026-1'!I:I,"&lt;3")</f>
        <v>0</v>
      </c>
      <c r="CY408" s="109">
        <f>SUMIFS('Planificación 2026-1'!R:R,'Planificación 2026-1'!W:W,C408,'Planificación 2026-1'!H:H,"AR",'Planificación 2026-1'!I:I,"&lt;3")</f>
        <v>0</v>
      </c>
      <c r="CZ408" s="109">
        <f>SUMIFS('Planificación 2026-1'!R:R,'Planificación 2026-1'!W:W,C408,'Planificación 2026-1'!H:H,"T1",'Planificación 2026-1'!I:I,"&lt;3")</f>
        <v>0</v>
      </c>
      <c r="DA408" s="109">
        <f>SUMIFS('Planificación 2026-1'!R:R,'Planificación 2026-1'!W:W,C408,'Planificación 2026-1'!H:H,"T3",'Planificación 2026-1'!I:I,"&lt;3")</f>
        <v>0</v>
      </c>
      <c r="DB408" s="109">
        <f>SUMIFS('Planificación 2026-1'!R:R,'Planificación 2026-1'!W:W,C408,'Planificación 2026-1'!H:H,"T2",'Planificación 2026-1'!I:I,"&lt;3")</f>
        <v>0</v>
      </c>
      <c r="DC408" s="109">
        <f>SUMIFS('Planificación 2026-1'!R:R,'Planificación 2026-1'!W:W,C408,'Planificación 2026-1'!H:H,"AE",'Planificación 2026-1'!I:I,"&lt;3")</f>
        <v>0</v>
      </c>
      <c r="DD408" s="109">
        <f>SUMIFS('Planificación 2026-1'!R:R,'Planificación 2026-1'!W:W,C408,'Planificación 2026-1'!H:H,"T4",'Planificación 2026-1'!I:I,"&lt;3")</f>
        <v>0</v>
      </c>
      <c r="DE408" s="108" t="str">
        <f t="shared" si="63"/>
        <v/>
      </c>
      <c r="DF408" s="41">
        <f>IF(C408="","",SUMIFS('Planificación 2026-1'!R:R,'Planificación 2026-1'!W:W,C408,'Planificación 2026-1'!F:F,"PRINCIPAL",'Planificación 2026-1'!X:X,"VIRTUAL"))</f>
        <v>0</v>
      </c>
      <c r="DG408" s="41">
        <f>IF(C408="","",SUMIFS('Planificación 2026-1'!R:R,'Planificación 2026-1'!W:W,C408,'Planificación 2026-1'!F:F,"PRINCIPAL",'Planificación 2026-1'!X:X,"PRESENCIAL"))</f>
        <v>0</v>
      </c>
      <c r="DH408" s="41">
        <f>IF(C408="","",SUMIFS('Planificación 2026-1'!R:R,'Planificación 2026-1'!W:W,C408,'Planificación 2026-1'!F:F,"PRINCIPAL",'Planificación 2026-1'!X:X,"HIBRIDO PRESENCIAL"))</f>
        <v>0</v>
      </c>
      <c r="DI408" s="108" t="str">
        <f t="shared" si="64"/>
        <v/>
      </c>
      <c r="DJ408" s="108">
        <f>IF(C408="","",SUMIFS('Planificación 2026-1'!R:R,'Planificación 2026-1'!W:W,C408,'Planificación 2026-1'!F:F,"FILIAL",'Planificación 2026-1'!X:X,"VIRTUAL"))</f>
        <v>0</v>
      </c>
      <c r="DK408" s="110">
        <f>IF(C408="","",SUMIFS('Planificación 2026-1'!R:R,'Planificación 2026-1'!W:W,C408,'Planificación 2026-1'!F:F,"FILIAL",'Planificación 2026-1'!X:X,"PRESENCIAL"))</f>
        <v>0</v>
      </c>
      <c r="DL408" s="61">
        <f>IF(C408="","",SUMIFS('Planificación 2026-1'!R:R,'Planificación 2026-1'!W:W,C408,'Planificación 2026-1'!F:F,"FILIAL",'Planificación 2026-1'!X:X,"HIBRIDO PRESENCIAL"))</f>
        <v>0</v>
      </c>
      <c r="DM408" s="111" t="str">
        <f t="shared" si="65"/>
        <v/>
      </c>
      <c r="DN408" s="108">
        <f>IF(C408="","",SUMIFS('Planificación 2026-1'!R:R,'Planificación 2026-1'!W:W,C408,'Planificación 2026-1'!F:F,"SUNAMPE",'Planificación 2026-1'!X:X,"VIRTUAL"))</f>
        <v>0</v>
      </c>
      <c r="DO408" s="61">
        <f>IF(C408="","",SUMIFS('Planificación 2026-1'!R:R,'Planificación 2026-1'!W:W,C408,'Planificación 2026-1'!F:F,"SUNAMPE",'Planificación 2026-1'!X:X,"PRESENCIAL"))</f>
        <v>0</v>
      </c>
      <c r="DP408" s="111" t="str">
        <f t="shared" si="66"/>
        <v/>
      </c>
      <c r="DQ408" s="108">
        <f>IF(C408="","",SUMIFS('Planificación 2026-1'!R:R,'Planificación 2026-1'!W:W,C408,'Planificación 2026-1'!F:F,"HUAURA",'Planificación 2026-1'!X:X,"VIRTUAL"))</f>
        <v>0</v>
      </c>
      <c r="DR408" s="61">
        <f>IF(C408="","",SUMIFS('Planificación 2026-1'!R:R,'Planificación 2026-1'!W:W,C408,'Planificación 2026-1'!F:F,"HUAURA",'Planificación 2026-1'!X:X,"PRESENCIAL"))</f>
        <v>0</v>
      </c>
      <c r="DS408" s="76">
        <f>SUMIFS('Planificación 2026-1'!R:R,'Planificación 2026-1'!W:W,C408,'Planificación 2026-1'!F:F,"PRINCIPAL",'Planificación 2026-1'!X:X,"VIRTUAL",'Planificación 2026-1'!I:I,"&gt;2")</f>
        <v>0</v>
      </c>
      <c r="DT408" s="76">
        <f>SUMIFS('Planificación 2026-1'!R:R,'Planificación 2026-1'!W:W,C408,'Planificación 2026-1'!F:F,"PRINCIPAL",'Planificación 2026-1'!X:X,"&lt;&gt;VIRTUAL",'Planificación 2026-1'!I:I,"&gt;2")</f>
        <v>0</v>
      </c>
      <c r="DU408" s="76">
        <f>SUMIFS('Planificación 2026-1'!R:R,'Planificación 2026-1'!W:W,C408,'Planificación 2026-1'!F:F,"SUNAMPE",'Planificación 2026-1'!X:X,"VIRTUAL",'Planificación 2026-1'!I:I,"&gt;2")</f>
        <v>0</v>
      </c>
      <c r="DV408" s="76">
        <f>SUMIFS('Planificación 2026-1'!R:R,'Planificación 2026-1'!W:W,C408,'Planificación 2026-1'!F:F,"SUNAMPE",'Planificación 2026-1'!X:X,"&lt;&gt;VIRTUAL",'Planificación 2026-1'!I:I,"&gt;2")</f>
        <v>0</v>
      </c>
      <c r="DW408" s="76">
        <f>SUMIFS('Planificación 2026-1'!R:R,'Planificación 2026-1'!W:W,C408,'Planificación 2026-1'!F:F,"FILIAL",'Planificación 2026-1'!X:X,"VIRTUAL",'Planificación 2026-1'!I:I,"&gt;2")</f>
        <v>0</v>
      </c>
      <c r="DX408" s="76">
        <f>SUMIFS('Planificación 2026-1'!R:R,'Planificación 2026-1'!W:W,C408,'Planificación 2026-1'!F:F,"FILIAL",'Planificación 2026-1'!X:X,"&lt;&gt;VIRTUAL",'Planificación 2026-1'!I:I,"&gt;2")</f>
        <v>0</v>
      </c>
      <c r="DY408" s="76">
        <f>SUMIFS('Planificación 2026-1'!R:R,'Planificación 2026-1'!W:W,C408,'Planificación 2026-1'!F:F,"PORUMA",'Planificación 2026-1'!X:X,"VIRTUAL",'Planificación 2026-1'!I:I,"&gt;2")</f>
        <v>0</v>
      </c>
      <c r="DZ408" s="76">
        <f>SUMIFS('Planificación 2026-1'!R:R,'Planificación 2026-1'!W:W,C408,'Planificación 2026-1'!F:F,"PORUMA",'Planificación 2026-1'!X:X,"&lt;&gt;VIRTUAL",'Planificación 2026-1'!I:I,"&gt;2")</f>
        <v>0</v>
      </c>
      <c r="EA408" s="76">
        <f>SUMIFS('Planificación 2026-1'!R:R,'Planificación 2026-1'!W:W,C408,'Planificación 2026-1'!F:F,"HUAURA",'Planificación 2026-1'!X:X,"VIRTUAL",'Planificación 2026-1'!I:I,"&gt;2")</f>
        <v>0</v>
      </c>
      <c r="EB408" s="76">
        <f>SUMIFS('Planificación 2026-1'!R:R,'Planificación 2026-1'!W:W,C408,'Planificación 2026-1'!F:F,"HUAURA",'Planificación 2026-1'!X:X,"&lt;&gt;VIRTUAL",'Planificación 2026-1'!I:I,"&gt;2")</f>
        <v>0</v>
      </c>
      <c r="EC408" s="76">
        <f>SUMIFS('Planificación 2026-1'!R:R,'Planificación 2026-1'!W:W,C408,'Planificación 2026-1'!F:F,"PRINCIPAL",'Planificación 2026-1'!X:X,"VIRTUAL",'Planificación 2026-1'!I:I,"&lt;3")</f>
        <v>0</v>
      </c>
      <c r="ED408" s="76">
        <f>SUMIFS('Planificación 2026-1'!R:R,'Planificación 2026-1'!W:W,C408,'Planificación 2026-1'!F:F,"PRINCIPAL",'Planificación 2026-1'!X:X,"&lt;&gt;VIRTUAL",'Planificación 2026-1'!I:I,"&lt;3")</f>
        <v>0</v>
      </c>
      <c r="EE408" s="76">
        <f>SUMIFS('Planificación 2026-1'!R:R,'Planificación 2026-1'!W:W,C408,'Planificación 2026-1'!F:F,"SUNAMPE",'Planificación 2026-1'!X:X,"VIRTUAL",'Planificación 2026-1'!I:I,"&lt;3")</f>
        <v>0</v>
      </c>
      <c r="EF408" s="76">
        <f>SUMIFS('Planificación 2026-1'!R:R,'Planificación 2026-1'!W:W,C408,'Planificación 2026-1'!F:F,"SUNAMPE",'Planificación 2026-1'!X:X,"&lt;&gt;VIRTUAL",'Planificación 2026-1'!I:I,"&lt;3")</f>
        <v>0</v>
      </c>
      <c r="EG408" s="76">
        <f>SUMIFS('Planificación 2026-1'!R:R,'Planificación 2026-1'!W:W,C408,'Planificación 2026-1'!F:F,"FILIAL",'Planificación 2026-1'!X:X,"VIRTUAL",'Planificación 2026-1'!I:I,"&lt;3")</f>
        <v>0</v>
      </c>
      <c r="EH408" s="76">
        <f>SUMIFS('Planificación 2026-1'!R:R,'Planificación 2026-1'!W:W,C408,'Planificación 2026-1'!F:F,"FILIAL",'Planificación 2026-1'!X:X,"&lt;&gt;VIRTUAL",'Planificación 2026-1'!I:I,"&lt;3")</f>
        <v>0</v>
      </c>
      <c r="EI408" s="76">
        <f>SUMIFS('Planificación 2026-1'!R:R,'Planificación 2026-1'!W:W,C408,'Planificación 2026-1'!F:F,"PORUMA",'Planificación 2026-1'!X:X,"VIRTUAL",'Planificación 2026-1'!I:I,"&lt;3")</f>
        <v>0</v>
      </c>
      <c r="EJ408" s="76">
        <f>SUMIFS('Planificación 2026-1'!R:R,'Planificación 2026-1'!W:W,C408,'Planificación 2026-1'!F:F,"PORUMA",'Planificación 2026-1'!X:X,"&lt;&gt;VIRTUAL",'Planificación 2026-1'!I:I,"&lt;3")</f>
        <v>0</v>
      </c>
      <c r="EK408" s="76">
        <f>SUMIFS('Planificación 2026-1'!R:R,'Planificación 2026-1'!W:W,C408,'Planificación 2026-1'!F:F,"HUAURA",'Planificación 2026-1'!X:X,"VIRTUAL",'Planificación 2026-1'!I:I,"&lt;3")</f>
        <v>0</v>
      </c>
      <c r="EL408" s="76">
        <f>SUMIFS('Planificación 2026-1'!R:R,'Planificación 2026-1'!W:W,C408,'Planificación 2026-1'!F:F,"HUAURA",'Planificación 2026-1'!X:X,"&lt;&gt;VIRTUAL",'Planificación 2026-1'!I:I,"&lt;3")</f>
        <v>0</v>
      </c>
      <c r="EM408" s="76"/>
      <c r="EN408" s="76">
        <f t="shared" si="59"/>
        <v>0</v>
      </c>
      <c r="EO408" s="76">
        <f t="shared" si="60"/>
        <v>0</v>
      </c>
      <c r="EP408" s="76" t="b">
        <f t="shared" si="61"/>
        <v>1</v>
      </c>
      <c r="EQ408" s="76" t="str">
        <f t="shared" si="62"/>
        <v/>
      </c>
      <c r="ER408" s="76" t="str">
        <f t="shared" si="67"/>
        <v>PRESENCIAL</v>
      </c>
    </row>
    <row r="409" spans="1:148" hidden="1">
      <c r="A409" s="83"/>
      <c r="B409" s="119">
        <v>406</v>
      </c>
      <c r="C409" s="115" t="s">
        <v>582</v>
      </c>
      <c r="D409" s="112">
        <f>SUMIF('Planificación 2026-1'!W:W,C409,'Planificación 2026-1'!R:R)</f>
        <v>0</v>
      </c>
      <c r="E409" s="114" t="s">
        <v>173</v>
      </c>
      <c r="F409" s="115" t="s">
        <v>347</v>
      </c>
      <c r="G409" s="115" t="s">
        <v>153</v>
      </c>
      <c r="H409" s="115" t="s">
        <v>125</v>
      </c>
      <c r="I409" s="107" t="str">
        <f>IF(SUM(COUNTIFS('Planificación 2026-1'!F:F,"PRINCIPAL",'Planificación 2026-1'!W:W,C409,'Planificación 2026-1'!H:H,"AF"))&gt;0,"P01"," ")</f>
        <v xml:space="preserve"> </v>
      </c>
      <c r="J409" s="108" t="str">
        <f>IF(SUM(COUNTIFS('Planificación 2026-1'!F:F,"PRINCIPAL",'Planificación 2026-1'!W:W,C409,'Planificación 2026-1'!H:H,"EN"))&gt;0,"P02"," ")</f>
        <v xml:space="preserve"> </v>
      </c>
      <c r="K409" s="108" t="str">
        <f>IF(SUM(COUNTIFS('Planificación 2026-1'!F:F,"PRINCIPAL",'Planificación 2026-1'!W:W,C409,'Planificación 2026-1'!H:H,"IS"))&gt;0,"P03"," ")</f>
        <v xml:space="preserve"> </v>
      </c>
      <c r="L409" s="108" t="str">
        <f>IF(SUM(COUNTIFS('Planificación 2026-1'!F:F,"PRINCIPAL",'Planificación 2026-1'!W:W,C409,'Planificación 2026-1'!H:H,"PS"))&gt;0,"P04"," ")</f>
        <v xml:space="preserve"> </v>
      </c>
      <c r="M409" s="108"/>
      <c r="N409" s="108" t="str">
        <f>IF(SUM(COUNTIFS('Planificación 2026-1'!F:F,"PRINCIPAL",'Planificación 2026-1'!W:W,C409,'Planificación 2026-1'!H:H,"IN"))&gt;0,"P06"," ")</f>
        <v xml:space="preserve"> </v>
      </c>
      <c r="O409" s="108" t="str">
        <f>IF(SUM(COUNTIFS('Planificación 2026-1'!F:F,"PRINCIPAL",'Planificación 2026-1'!W:W,C409,'Planificación 2026-1'!H:H,"CA"))&gt;0,"P07"," ")</f>
        <v xml:space="preserve"> </v>
      </c>
      <c r="P409" s="108" t="str">
        <f>IF(SUM(COUNTIFS('Planificación 2026-1'!F:F,"PRINCIPAL",'Planificación 2026-1'!W:W,C409,'Planificación 2026-1'!H:H,"DE"))&gt;0,"P08"," ")</f>
        <v xml:space="preserve"> </v>
      </c>
      <c r="Q409" s="108" t="str">
        <f>IF(SUM(COUNTIFS('Planificación 2026-1'!F:F,"PRINCIPAL",'Planificación 2026-1'!W:W,C409,'Planificación 2026-1'!H:H,"OB"))&gt;0,"P09"," ")</f>
        <v xml:space="preserve"> </v>
      </c>
      <c r="R409" s="108" t="str">
        <f>IF(SUM(COUNTIFS('Planificación 2026-1'!F:F,"PRINCIPAL",'Planificación 2026-1'!W:W,C409,'Planificación 2026-1'!H:H,"MH"))&gt;0,"P31"," ")</f>
        <v xml:space="preserve"> </v>
      </c>
      <c r="S409" s="108" t="str">
        <f>IF(SUM(COUNTIFS('Planificación 2026-1'!F:F,"PRINCIPAL",'Planificación 2026-1'!W:W,C409,'Planificación 2026-1'!H:H,"IC"))&gt;0,"P32"," ")</f>
        <v xml:space="preserve"> </v>
      </c>
      <c r="T409" s="108" t="str">
        <f>IF(SUM(COUNTIFS('Planificación 2026-1'!F:F,"PRINCIPAL",'Planificación 2026-1'!W:W,C409,'Planificación 2026-1'!H:H,"AR"))&gt;0,"P34"," ")</f>
        <v xml:space="preserve"> </v>
      </c>
      <c r="U409" s="108" t="str">
        <f>IF(SUM(COUNTIFS('Planificación 2026-1'!F:F,"PRINCIPAL",'Planificación 2026-1'!W:W,C409,'Planificación 2026-1'!H:H,"T1"))&gt;0,"P35"," ")</f>
        <v xml:space="preserve"> </v>
      </c>
      <c r="V409" s="108" t="str">
        <f>IF(SUM(COUNTIFS('Planificación 2026-1'!F:F,"PRINCIPAL",'Planificación 2026-1'!W:W,C409,'Planificación 2026-1'!H:H,"T3"))&gt;0,"P36"," ")</f>
        <v xml:space="preserve"> </v>
      </c>
      <c r="W409" s="108" t="str">
        <f>IF(SUM(COUNTIFS('Planificación 2026-1'!F:F,"PRINCIPAL",'Planificación 2026-1'!W:W,C409,'Planificación 2026-1'!H:H,"T2"))&gt;0,"P37"," ")</f>
        <v xml:space="preserve"> </v>
      </c>
      <c r="X409" s="108" t="str">
        <f>IF(SUM(COUNTIFS('Planificación 2026-1'!F:F,"PRINCIPAL",'Planificación 2026-1'!W:W,C409,'Planificación 2026-1'!H:H,"AE"))&gt;0,"P38"," ")</f>
        <v xml:space="preserve"> </v>
      </c>
      <c r="Y409" s="108" t="str">
        <f>IF(SUM(COUNTIFS('Planificación 2026-1'!F:F,"PRINCIPAL",'Planificación 2026-1'!W:W,C409,'Planificación 2026-1'!H:H,"T4"))&gt;0,"P55"," ")</f>
        <v xml:space="preserve"> </v>
      </c>
      <c r="Z409" s="108" t="str">
        <f>IF(SUM(COUNTIFS('Planificación 2026-1'!F:F,"FILIAL",'Planificación 2026-1'!W:W,C409,'Planificación 2026-1'!H:H,"AF"))&gt;0," P01"," ")</f>
        <v xml:space="preserve"> </v>
      </c>
      <c r="AA409" s="108" t="str">
        <f>IF(SUM(COUNTIFS('Planificación 2026-1'!F:F,"FILIAL",'Planificación 2026-1'!W:W,C409,'Planificación 2026-1'!H:H,"EN"))&gt;0,"P02"," ")</f>
        <v xml:space="preserve"> </v>
      </c>
      <c r="AB409" s="108" t="str">
        <f>IF(SUM(COUNTIFS('Planificación 2026-1'!F:F,"FILIAL",'Planificación 2026-1'!W:W,C409,'Planificación 2026-1'!H:H,"IS"))&gt;0,"P03"," ")</f>
        <v xml:space="preserve"> </v>
      </c>
      <c r="AC409" s="108" t="str">
        <f>IF(SUM(COUNTIFS('Planificación 2026-1'!F:F,"FILIAL",'Planificación 2026-1'!W:W,C409,'Planificación 2026-1'!H:H,"PS"))&gt;0,"P04"," ")</f>
        <v xml:space="preserve"> </v>
      </c>
      <c r="AD409" s="108"/>
      <c r="AE409" s="108" t="str">
        <f>IF(SUM(COUNTIFS('Planificación 2026-1'!F:F,"FILIAL",'Planificación 2026-1'!W:W,C409,'Planificación 2026-1'!H:H,"IN"))&gt;0,"P06"," ")</f>
        <v xml:space="preserve"> </v>
      </c>
      <c r="AF409" s="108" t="str">
        <f>IF(SUM(COUNTIFS('Planificación 2026-1'!F:F,"FILIAL",'Planificación 2026-1'!W:W,C409,'Planificación 2026-1'!H:H,"CA"))&gt;0,"P07"," ")</f>
        <v xml:space="preserve"> </v>
      </c>
      <c r="AG409" s="108" t="str">
        <f>IF(SUM(COUNTIFS('Planificación 2026-1'!F:F,"FILIAL",'Planificación 2026-1'!W:W,C409,'Planificación 2026-1'!H:H,"DE"))&gt;0,"P08"," ")</f>
        <v xml:space="preserve"> </v>
      </c>
      <c r="AH409" s="108" t="str">
        <f>IF(SUM(COUNTIFS('Planificación 2026-1'!F:F,"FILIAL",'Planificación 2026-1'!W:W,C409,'Planificación 2026-1'!H:H,"OB"))&gt;0,"P09"," ")</f>
        <v xml:space="preserve"> </v>
      </c>
      <c r="AI409" s="108" t="str">
        <f>IF(SUM(COUNTIFS('Planificación 2026-1'!F:F,"FILIAL",'Planificación 2026-1'!W:W,C409,'Planificación 2026-1'!H:H,"MH"))&gt;0,"P31"," ")</f>
        <v xml:space="preserve"> </v>
      </c>
      <c r="AJ409" s="108" t="str">
        <f>IF(SUM(COUNTIFS('Planificación 2026-1'!F:F,"FILIAL",'Planificación 2026-1'!W:W,C409,'Planificación 2026-1'!H:H,"IC"))&gt;0,"P32"," ")</f>
        <v xml:space="preserve"> </v>
      </c>
      <c r="AK409" s="108" t="str">
        <f>IF(SUM(COUNTIFS('Planificación 2026-1'!F:F,"FILIAL",'Planificación 2026-1'!W:W,C409,'Planificación 2026-1'!H:H,"AR"))&gt;0,"P34"," ")</f>
        <v xml:space="preserve"> </v>
      </c>
      <c r="AL409" s="108" t="str">
        <f>IF(SUM(COUNTIFS('Planificación 2026-1'!F:F,"FILIAL",'Planificación 2026-1'!W:W,C409,'Planificación 2026-1'!H:H,"T1"))&gt;0,"P35"," ")</f>
        <v xml:space="preserve"> </v>
      </c>
      <c r="AM409" s="108" t="str">
        <f>IF(SUM(COUNTIFS('Planificación 2026-1'!F:F,"FILIAL",'Planificación 2026-1'!W:W,C409,'Planificación 2026-1'!H:H,"T3"))&gt;0,"P36"," ")</f>
        <v xml:space="preserve"> </v>
      </c>
      <c r="AN409" s="108" t="str">
        <f>IF(SUM(COUNTIFS('Planificación 2026-1'!F:F,"FILIAL",'Planificación 2026-1'!W:W,C409,'Planificación 2026-1'!H:H,"T2"))&gt;0,"P37"," ")</f>
        <v xml:space="preserve"> </v>
      </c>
      <c r="AO409" s="108" t="str">
        <f>IF(SUM(COUNTIFS('Planificación 2026-1'!F:F,"FILIAL",'Planificación 2026-1'!W:W,C409,'Planificación 2026-1'!H:H,"AE"))&gt;0,"P38"," ")</f>
        <v xml:space="preserve"> </v>
      </c>
      <c r="AP409" s="108" t="str">
        <f>IF(SUM(COUNTIFS('Planificación 2026-1'!F:F,"FILIAL",'Planificación 2026-1'!W:W,C409,'Planificación 2026-1'!H:H,"T4"))&gt;0,"P55"," ")</f>
        <v xml:space="preserve"> </v>
      </c>
      <c r="AQ409" s="108" t="str">
        <f>IF(SUM(COUNTIFS('Planificación 2026-1'!F:F,"SUNAMPE",'Planificación 2026-1'!W:W,C409,'Planificación 2026-1'!H:H,"AF"))&gt;0," P01"," ")</f>
        <v xml:space="preserve"> </v>
      </c>
      <c r="AR409" s="108" t="str">
        <f>IF(SUM(COUNTIFS('Planificación 2026-1'!F:F,"SUNAMPE",'Planificación 2026-1'!W:W,C409,'Planificación 2026-1'!H:H,"EN"))&gt;0,"P02"," ")</f>
        <v xml:space="preserve"> </v>
      </c>
      <c r="AS409" s="108" t="str">
        <f>IF(SUM(COUNTIFS('Planificación 2026-1'!F:F,"SUNAMPE",'Planificación 2026-1'!W:W,C409,'Planificación 2026-1'!H:H,"IS"))&gt;0,"P03"," ")</f>
        <v xml:space="preserve"> </v>
      </c>
      <c r="AT409" s="108" t="str">
        <f>IF(SUM(COUNTIFS('Planificación 2026-1'!F:F,"SUNAMPE",'Planificación 2026-1'!W:W,C409,'Planificación 2026-1'!H:H,"PS"))&gt;0,"P04"," ")</f>
        <v xml:space="preserve"> </v>
      </c>
      <c r="AU409" s="108"/>
      <c r="AV409" s="108" t="str">
        <f>IF(SUM(COUNTIFS('Planificación 2026-1'!F:F,"SUNAMPE",'Planificación 2026-1'!W:W,C409,'Planificación 2026-1'!H:H,"IN"))&gt;0,"P06"," ")</f>
        <v xml:space="preserve"> </v>
      </c>
      <c r="AW409" s="108" t="str">
        <f>IF(SUM(COUNTIFS('Planificación 2026-1'!F:F,"SUNAMPE",'Planificación 2026-1'!W:W,C409,'Planificación 2026-1'!H:H,"CA"))&gt;0,"P07"," ")</f>
        <v xml:space="preserve"> </v>
      </c>
      <c r="AX409" s="108" t="str">
        <f>IF(SUM(COUNTIFS('Planificación 2026-1'!F:F,"SUNAMPE",'Planificación 2026-1'!W:W,C409,'Planificación 2026-1'!H:H,"DE"))&gt;0,"P08"," ")</f>
        <v xml:space="preserve"> </v>
      </c>
      <c r="AY409" s="108" t="str">
        <f>IF(SUM(COUNTIFS('Planificación 2026-1'!F:F,"SUNAMPE",'Planificación 2026-1'!W:W,C409,'Planificación 2026-1'!H:H,"OB"))&gt;0,"P09"," ")</f>
        <v xml:space="preserve"> </v>
      </c>
      <c r="AZ409" s="108" t="str">
        <f>IF(SUM(COUNTIFS('Planificación 2026-1'!F:F,"SUNAMPE",'Planificación 2026-1'!W:W,C409,'Planificación 2026-1'!H:H,"MH"))&gt;0,"P31"," ")</f>
        <v xml:space="preserve"> </v>
      </c>
      <c r="BA409" s="108" t="str">
        <f>IF(SUM(COUNTIFS('Planificación 2026-1'!F:F,"SUNAMPE",'Planificación 2026-1'!W:W,C409,'Planificación 2026-1'!H:H,"IC"))&gt;0,"P32"," ")</f>
        <v xml:space="preserve"> </v>
      </c>
      <c r="BB409" s="108" t="str">
        <f>IF(SUM(COUNTIFS('Planificación 2026-1'!F:F,"SUNAMPE",'Planificación 2026-1'!W:W,C409,'Planificación 2026-1'!H:H,"AR"))&gt;0,"P34"," ")</f>
        <v xml:space="preserve"> </v>
      </c>
      <c r="BC409" s="108" t="str">
        <f>IF(SUM(COUNTIFS('Planificación 2026-1'!F:F,"SUNAMPE",'Planificación 2026-1'!W:W,C409,'Planificación 2026-1'!H:H,"T1"))&gt;0,"P35"," ")</f>
        <v xml:space="preserve"> </v>
      </c>
      <c r="BD409" s="108" t="str">
        <f>IF(SUM(COUNTIFS('Planificación 2026-1'!F:F,"SUNAMPE",'Planificación 2026-1'!W:W,C409,'Planificación 2026-1'!H:H,"T3"))&gt;0,"P36"," ")</f>
        <v xml:space="preserve"> </v>
      </c>
      <c r="BE409" s="108" t="str">
        <f>IF(SUM(COUNTIFS('Planificación 2026-1'!F:F,"SUNAMPE",'Planificación 2026-1'!W:W,C409,'Planificación 2026-1'!H:H,"T2"))&gt;0,"P37"," ")</f>
        <v xml:space="preserve"> </v>
      </c>
      <c r="BF409" s="108" t="str">
        <f>IF(SUM(COUNTIFS('Planificación 2026-1'!F:F,"SUNAMPE",'Planificación 2026-1'!W:W,C409,'Planificación 2026-1'!H:H,"AE"))&gt;0,"P38"," ")</f>
        <v xml:space="preserve"> </v>
      </c>
      <c r="BG409" s="108" t="str">
        <f>IF(SUM(COUNTIFS('Planificación 2026-1'!F:F,"SUNAMPE",'Planificación 2026-1'!W:W,C409,'Planificación 2026-1'!H:H,"T4"))&gt;0,"P55"," ")</f>
        <v xml:space="preserve"> </v>
      </c>
      <c r="BH409" s="108" t="str">
        <f>IF(SUM(COUNTIFS('Planificación 2026-1'!F:F,"HUAURA",'Planificación 2026-1'!W:W,C409,'Planificación 2026-1'!H:H,"AF"))&gt;0," P01"," ")</f>
        <v xml:space="preserve"> </v>
      </c>
      <c r="BI409" s="108" t="str">
        <f>IF(SUM(COUNTIFS('Planificación 2026-1'!F:F,"HUAURA",'Planificación 2026-1'!W:W,C409,'Planificación 2026-1'!H:H,"EN"))&gt;0,"P02"," ")</f>
        <v xml:space="preserve"> </v>
      </c>
      <c r="BJ409" s="108" t="str">
        <f>IF(SUM(COUNTIFS('Planificación 2026-1'!F:F,"HUAURA",'Planificación 2026-1'!W:W,C409,'Planificación 2026-1'!H:H,"IS"))&gt;0,"P03"," ")</f>
        <v xml:space="preserve"> </v>
      </c>
      <c r="BK409" s="108" t="str">
        <f>IF(SUM(COUNTIFS('Planificación 2026-1'!F:F,"HUAURA",'Planificación 2026-1'!W:W,C409,'Planificación 2026-1'!H:H,"PS"))&gt;0,"P04"," ")</f>
        <v xml:space="preserve"> </v>
      </c>
      <c r="BL409" s="108"/>
      <c r="BM409" s="108" t="str">
        <f>IF(SUM(COUNTIFS('Planificación 2026-1'!F:F,"HUAURA",'Planificación 2026-1'!W:W,C409,'Planificación 2026-1'!H:H,"IN"))&gt;0,"P06"," ")</f>
        <v xml:space="preserve"> </v>
      </c>
      <c r="BN409" s="108" t="str">
        <f>IF(SUM(COUNTIFS('Planificación 2026-1'!F:F,"HUAURA",'Planificación 2026-1'!W:W,C409,'Planificación 2026-1'!H:H,"CA"))&gt;0,"P07"," ")</f>
        <v xml:space="preserve"> </v>
      </c>
      <c r="BO409" s="108" t="str">
        <f>IF(SUM(COUNTIFS('Planificación 2026-1'!F:F,"HUAURA",'Planificación 2026-1'!W:W,C409,'Planificación 2026-1'!H:H,"DE"))&gt;0,"P08"," ")</f>
        <v xml:space="preserve"> </v>
      </c>
      <c r="BP409" s="108" t="str">
        <f>IF(SUM(COUNTIFS('Planificación 2026-1'!F:F,"HUAURA",'Planificación 2026-1'!W:W,C409,'Planificación 2026-1'!H:H,"OB"))&gt;0,"P09"," ")</f>
        <v xml:space="preserve"> </v>
      </c>
      <c r="BQ409" s="108" t="str">
        <f>IF(SUM(COUNTIFS('Planificación 2026-1'!F:F,"HUAURA",'Planificación 2026-1'!W:W,C409,'Planificación 2026-1'!H:H,"MH"))&gt;0,"P31"," ")</f>
        <v xml:space="preserve"> </v>
      </c>
      <c r="BR409" s="108" t="str">
        <f>IF(SUM(COUNTIFS('Planificación 2026-1'!F:F,"HUAURA",'Planificación 2026-1'!W:W,C409,'Planificación 2026-1'!H:H,"IC"))&gt;0,"P32"," ")</f>
        <v xml:space="preserve"> </v>
      </c>
      <c r="BS409" s="108" t="str">
        <f>IF(SUM(COUNTIFS('Planificación 2026-1'!F:F,"HUAURA",'Planificación 2026-1'!W:W,C409,'Planificación 2026-1'!H:H,"AR"))&gt;0,"P34"," ")</f>
        <v xml:space="preserve"> </v>
      </c>
      <c r="BT409" s="108" t="str">
        <f>IF(SUM(COUNTIFS('Planificación 2026-1'!F:F,"HUAURA",'Planificación 2026-1'!W:W,C409,'Planificación 2026-1'!H:H,"T1"))&gt;0,"P35"," ")</f>
        <v xml:space="preserve"> </v>
      </c>
      <c r="BU409" s="108" t="str">
        <f>IF(SUM(COUNTIFS('Planificación 2026-1'!F:F,"HUAURA",'Planificación 2026-1'!W:W,C409,'Planificación 2026-1'!H:H,"T3"))&gt;0,"P36"," ")</f>
        <v xml:space="preserve"> </v>
      </c>
      <c r="BV409" s="108" t="str">
        <f>IF(SUM(COUNTIFS('Planificación 2026-1'!F:F,"HUAURA",'Planificación 2026-1'!W:W,C409,'Planificación 2026-1'!H:H,"T2"))&gt;0,"P37"," ")</f>
        <v xml:space="preserve"> </v>
      </c>
      <c r="BW409" s="108" t="str">
        <f>IF(SUM(COUNTIFS('Planificación 2026-1'!F:F,"HUAURA",'Planificación 2026-1'!W:W,C409,'Planificación 2026-1'!H:H,"AE"))&gt;0,"P38"," ")</f>
        <v xml:space="preserve"> </v>
      </c>
      <c r="BX409" s="108" t="str">
        <f>IF(SUM(COUNTIFS('Planificación 2026-1'!F:F,"HUAURA",'Planificación 2026-1'!W:W,C409,'Planificación 2026-1'!H:H,"T4"))&gt;0,"P55"," ")</f>
        <v xml:space="preserve"> </v>
      </c>
      <c r="BY409" s="109">
        <f>SUMIFS('Planificación 2026-1'!R:R,'Planificación 2026-1'!W:W,C409,'Planificación 2026-1'!H:H,"AF",'Planificación 2026-1'!I:I,"&gt;2")</f>
        <v>0</v>
      </c>
      <c r="BZ409" s="109">
        <f>SUMIFS('Planificación 2026-1'!R:R,'Planificación 2026-1'!W:W,C409,'Planificación 2026-1'!H:H,"EN",'Planificación 2026-1'!I:I,"&gt;2")</f>
        <v>0</v>
      </c>
      <c r="CA409" s="109">
        <f>SUMIFS('Planificación 2026-1'!R:R,'Planificación 2026-1'!W:W,C409,'Planificación 2026-1'!H:H,"IS",'Planificación 2026-1'!I:I,"&gt;2")</f>
        <v>0</v>
      </c>
      <c r="CB409" s="109">
        <f>SUMIFS('Planificación 2026-1'!R:R,'Planificación 2026-1'!W:W,C409,'Planificación 2026-1'!H:H,"PS",'Planificación 2026-1'!I:I,"&gt;2")</f>
        <v>0</v>
      </c>
      <c r="CC409" s="109">
        <f>SUMIFS('Planificación 2026-1'!R:R,'Planificación 2026-1'!W:W,C409,'Planificación 2026-1'!H:H,"IN",'Planificación 2026-1'!I:I,"&gt;2")</f>
        <v>0</v>
      </c>
      <c r="CD409" s="109">
        <f>SUMIFS('Planificación 2026-1'!R:R,'Planificación 2026-1'!W:W,C409,'Planificación 2026-1'!H:H,"CA",'Planificación 2026-1'!I:I,"&gt;2")</f>
        <v>0</v>
      </c>
      <c r="CE409" s="109">
        <f>SUMIFS('Planificación 2026-1'!R:R,'Planificación 2026-1'!W:W,C409,'Planificación 2026-1'!H:H,"DE",'Planificación 2026-1'!I:I,"&gt;2")</f>
        <v>0</v>
      </c>
      <c r="CF409" s="109">
        <f>SUMIFS('Planificación 2026-1'!R:R,'Planificación 2026-1'!W:W,C409,'Planificación 2026-1'!H:H,"OB",'Planificación 2026-1'!I:I,"&gt;2")</f>
        <v>0</v>
      </c>
      <c r="CG409" s="109">
        <f>SUMIFS('Planificación 2026-1'!R:R,'Planificación 2026-1'!W:W,C409,'Planificación 2026-1'!H:H,"MH",'Planificación 2026-1'!I:I,"&gt;2")</f>
        <v>0</v>
      </c>
      <c r="CH409" s="109">
        <f>SUMIFS('Planificación 2026-1'!R:R,'Planificación 2026-1'!W:W,C409,'Planificación 2026-1'!H:H,"IC",'Planificación 2026-1'!I:I,"&gt;2")</f>
        <v>0</v>
      </c>
      <c r="CI409" s="109">
        <f>SUMIFS('Planificación 2026-1'!R:R,'Planificación 2026-1'!W:W,C409,'Planificación 2026-1'!H:H,"AR",'Planificación 2026-1'!I:I,"&gt;2")</f>
        <v>0</v>
      </c>
      <c r="CJ409" s="109">
        <f>SUMIFS('Planificación 2026-1'!R:R,'Planificación 2026-1'!W:W,C409,'Planificación 2026-1'!H:H,"T1",'Planificación 2026-1'!I:I,"&gt;2")</f>
        <v>0</v>
      </c>
      <c r="CK409" s="109">
        <f>SUMIFS('Planificación 2026-1'!R:R,'Planificación 2026-1'!W:W,C409,'Planificación 2026-1'!H:H,"T3",'Planificación 2026-1'!I:I,"&gt;2")</f>
        <v>0</v>
      </c>
      <c r="CL409" s="109">
        <f>SUMIFS('Planificación 2026-1'!R:R,'Planificación 2026-1'!W:W,C409,'Planificación 2026-1'!H:H,"T2",'Planificación 2026-1'!I:I,"&gt;2")</f>
        <v>0</v>
      </c>
      <c r="CM409" s="109">
        <f>SUMIFS('Planificación 2026-1'!R:R,'Planificación 2026-1'!W:W,C409,'Planificación 2026-1'!H:H,"AE",'Planificación 2026-1'!I:I,"&gt;2")</f>
        <v>0</v>
      </c>
      <c r="CN409" s="109">
        <f>SUMIFS('Planificación 2026-1'!R:R,'Planificación 2026-1'!W:W,C409,'Planificación 2026-1'!H:H,"T4",'Planificación 2026-1'!I:I,"&gt;2")</f>
        <v>0</v>
      </c>
      <c r="CO409" s="109">
        <f>SUMIFS('Planificación 2026-1'!R:R,'Planificación 2026-1'!W:W,C409,'Planificación 2026-1'!H:H,"AF",'Planificación 2026-1'!I:I,"&lt;3")</f>
        <v>0</v>
      </c>
      <c r="CP409" s="109">
        <f>SUMIFS('Planificación 2026-1'!R:R,'Planificación 2026-1'!W:W,C409,'Planificación 2026-1'!H:H,"EN",'Planificación 2026-1'!I:I,"&lt;3")</f>
        <v>0</v>
      </c>
      <c r="CQ409" s="109">
        <f>SUMIFS('Planificación 2026-1'!R:R,'Planificación 2026-1'!W:W,C409,'Planificación 2026-1'!H:H,"IS",'Planificación 2026-1'!I:I,"&lt;3")</f>
        <v>0</v>
      </c>
      <c r="CR409" s="109">
        <f>SUMIFS('Planificación 2026-1'!R:R,'Planificación 2026-1'!W:W,C409,'Planificación 2026-1'!H:H,"PS",'Planificación 2026-1'!I:I,"&lt;3")</f>
        <v>0</v>
      </c>
      <c r="CS409" s="109">
        <f>SUMIFS('Planificación 2026-1'!R:R,'Planificación 2026-1'!W:W,C409,'Planificación 2026-1'!H:H,"IN",'Planificación 2026-1'!I:I,"&lt;3")</f>
        <v>0</v>
      </c>
      <c r="CT409" s="109">
        <f>SUMIFS('Planificación 2026-1'!R:R,'Planificación 2026-1'!W:W,C409,'Planificación 2026-1'!H:H,"CA",'Planificación 2026-1'!I:I,"&lt;3")</f>
        <v>0</v>
      </c>
      <c r="CU409" s="109">
        <f>SUMIFS('Planificación 2026-1'!R:R,'Planificación 2026-1'!W:W,C409,'Planificación 2026-1'!H:H,"DE",'Planificación 2026-1'!I:I,"&lt;3")</f>
        <v>0</v>
      </c>
      <c r="CV409" s="109">
        <f>SUMIFS('Planificación 2026-1'!R:R,'Planificación 2026-1'!W:W,C409,'Planificación 2026-1'!H:H,"OB",'Planificación 2026-1'!I:I,"&lt;3")</f>
        <v>0</v>
      </c>
      <c r="CW409" s="109">
        <f>SUMIFS('Planificación 2026-1'!R:R,'Planificación 2026-1'!W:W,C409,'Planificación 2026-1'!H:H,"MH",'Planificación 2026-1'!I:I,"&lt;3")</f>
        <v>0</v>
      </c>
      <c r="CX409" s="109">
        <f>SUMIFS('Planificación 2026-1'!R:R,'Planificación 2026-1'!W:W,C409,'Planificación 2026-1'!H:H,"IC",'Planificación 2026-1'!I:I,"&lt;3")</f>
        <v>0</v>
      </c>
      <c r="CY409" s="109">
        <f>SUMIFS('Planificación 2026-1'!R:R,'Planificación 2026-1'!W:W,C409,'Planificación 2026-1'!H:H,"AR",'Planificación 2026-1'!I:I,"&lt;3")</f>
        <v>0</v>
      </c>
      <c r="CZ409" s="109">
        <f>SUMIFS('Planificación 2026-1'!R:R,'Planificación 2026-1'!W:W,C409,'Planificación 2026-1'!H:H,"T1",'Planificación 2026-1'!I:I,"&lt;3")</f>
        <v>0</v>
      </c>
      <c r="DA409" s="109">
        <f>SUMIFS('Planificación 2026-1'!R:R,'Planificación 2026-1'!W:W,C409,'Planificación 2026-1'!H:H,"T3",'Planificación 2026-1'!I:I,"&lt;3")</f>
        <v>0</v>
      </c>
      <c r="DB409" s="109">
        <f>SUMIFS('Planificación 2026-1'!R:R,'Planificación 2026-1'!W:W,C409,'Planificación 2026-1'!H:H,"T2",'Planificación 2026-1'!I:I,"&lt;3")</f>
        <v>0</v>
      </c>
      <c r="DC409" s="109">
        <f>SUMIFS('Planificación 2026-1'!R:R,'Planificación 2026-1'!W:W,C409,'Planificación 2026-1'!H:H,"AE",'Planificación 2026-1'!I:I,"&lt;3")</f>
        <v>0</v>
      </c>
      <c r="DD409" s="109">
        <f>SUMIFS('Planificación 2026-1'!R:R,'Planificación 2026-1'!W:W,C409,'Planificación 2026-1'!H:H,"T4",'Planificación 2026-1'!I:I,"&lt;3")</f>
        <v>0</v>
      </c>
      <c r="DE409" s="108" t="str">
        <f t="shared" si="63"/>
        <v/>
      </c>
      <c r="DF409" s="41">
        <f>IF(C409="","",SUMIFS('Planificación 2026-1'!R:R,'Planificación 2026-1'!W:W,C409,'Planificación 2026-1'!F:F,"PRINCIPAL",'Planificación 2026-1'!X:X,"VIRTUAL"))</f>
        <v>0</v>
      </c>
      <c r="DG409" s="41">
        <f>IF(C409="","",SUMIFS('Planificación 2026-1'!R:R,'Planificación 2026-1'!W:W,C409,'Planificación 2026-1'!F:F,"PRINCIPAL",'Planificación 2026-1'!X:X,"PRESENCIAL"))</f>
        <v>0</v>
      </c>
      <c r="DH409" s="41">
        <f>IF(C409="","",SUMIFS('Planificación 2026-1'!R:R,'Planificación 2026-1'!W:W,C409,'Planificación 2026-1'!F:F,"PRINCIPAL",'Planificación 2026-1'!X:X,"HIBRIDO PRESENCIAL"))</f>
        <v>0</v>
      </c>
      <c r="DI409" s="108" t="str">
        <f t="shared" si="64"/>
        <v/>
      </c>
      <c r="DJ409" s="108">
        <f>IF(C409="","",SUMIFS('Planificación 2026-1'!R:R,'Planificación 2026-1'!W:W,C409,'Planificación 2026-1'!F:F,"FILIAL",'Planificación 2026-1'!X:X,"VIRTUAL"))</f>
        <v>0</v>
      </c>
      <c r="DK409" s="110">
        <f>IF(C409="","",SUMIFS('Planificación 2026-1'!R:R,'Planificación 2026-1'!W:W,C409,'Planificación 2026-1'!F:F,"FILIAL",'Planificación 2026-1'!X:X,"PRESENCIAL"))</f>
        <v>0</v>
      </c>
      <c r="DL409" s="61">
        <f>IF(C409="","",SUMIFS('Planificación 2026-1'!R:R,'Planificación 2026-1'!W:W,C409,'Planificación 2026-1'!F:F,"FILIAL",'Planificación 2026-1'!X:X,"HIBRIDO PRESENCIAL"))</f>
        <v>0</v>
      </c>
      <c r="DM409" s="111" t="str">
        <f t="shared" si="65"/>
        <v/>
      </c>
      <c r="DN409" s="108">
        <f>IF(C409="","",SUMIFS('Planificación 2026-1'!R:R,'Planificación 2026-1'!W:W,C409,'Planificación 2026-1'!F:F,"SUNAMPE",'Planificación 2026-1'!X:X,"VIRTUAL"))</f>
        <v>0</v>
      </c>
      <c r="DO409" s="61">
        <f>IF(C409="","",SUMIFS('Planificación 2026-1'!R:R,'Planificación 2026-1'!W:W,C409,'Planificación 2026-1'!F:F,"SUNAMPE",'Planificación 2026-1'!X:X,"PRESENCIAL"))</f>
        <v>0</v>
      </c>
      <c r="DP409" s="111" t="str">
        <f t="shared" si="66"/>
        <v/>
      </c>
      <c r="DQ409" s="108">
        <f>IF(C409="","",SUMIFS('Planificación 2026-1'!R:R,'Planificación 2026-1'!W:W,C409,'Planificación 2026-1'!F:F,"HUAURA",'Planificación 2026-1'!X:X,"VIRTUAL"))</f>
        <v>0</v>
      </c>
      <c r="DR409" s="61">
        <f>IF(C409="","",SUMIFS('Planificación 2026-1'!R:R,'Planificación 2026-1'!W:W,C409,'Planificación 2026-1'!F:F,"HUAURA",'Planificación 2026-1'!X:X,"PRESENCIAL"))</f>
        <v>0</v>
      </c>
      <c r="DS409" s="76">
        <f>SUMIFS('Planificación 2026-1'!R:R,'Planificación 2026-1'!W:W,C409,'Planificación 2026-1'!F:F,"PRINCIPAL",'Planificación 2026-1'!X:X,"VIRTUAL",'Planificación 2026-1'!I:I,"&gt;2")</f>
        <v>0</v>
      </c>
      <c r="DT409" s="76">
        <f>SUMIFS('Planificación 2026-1'!R:R,'Planificación 2026-1'!W:W,C409,'Planificación 2026-1'!F:F,"PRINCIPAL",'Planificación 2026-1'!X:X,"&lt;&gt;VIRTUAL",'Planificación 2026-1'!I:I,"&gt;2")</f>
        <v>0</v>
      </c>
      <c r="DU409" s="76">
        <f>SUMIFS('Planificación 2026-1'!R:R,'Planificación 2026-1'!W:W,C409,'Planificación 2026-1'!F:F,"SUNAMPE",'Planificación 2026-1'!X:X,"VIRTUAL",'Planificación 2026-1'!I:I,"&gt;2")</f>
        <v>0</v>
      </c>
      <c r="DV409" s="76">
        <f>SUMIFS('Planificación 2026-1'!R:R,'Planificación 2026-1'!W:W,C409,'Planificación 2026-1'!F:F,"SUNAMPE",'Planificación 2026-1'!X:X,"&lt;&gt;VIRTUAL",'Planificación 2026-1'!I:I,"&gt;2")</f>
        <v>0</v>
      </c>
      <c r="DW409" s="76">
        <f>SUMIFS('Planificación 2026-1'!R:R,'Planificación 2026-1'!W:W,C409,'Planificación 2026-1'!F:F,"FILIAL",'Planificación 2026-1'!X:X,"VIRTUAL",'Planificación 2026-1'!I:I,"&gt;2")</f>
        <v>0</v>
      </c>
      <c r="DX409" s="76">
        <f>SUMIFS('Planificación 2026-1'!R:R,'Planificación 2026-1'!W:W,C409,'Planificación 2026-1'!F:F,"FILIAL",'Planificación 2026-1'!X:X,"&lt;&gt;VIRTUAL",'Planificación 2026-1'!I:I,"&gt;2")</f>
        <v>0</v>
      </c>
      <c r="DY409" s="76">
        <f>SUMIFS('Planificación 2026-1'!R:R,'Planificación 2026-1'!W:W,C409,'Planificación 2026-1'!F:F,"PORUMA",'Planificación 2026-1'!X:X,"VIRTUAL",'Planificación 2026-1'!I:I,"&gt;2")</f>
        <v>0</v>
      </c>
      <c r="DZ409" s="76">
        <f>SUMIFS('Planificación 2026-1'!R:R,'Planificación 2026-1'!W:W,C409,'Planificación 2026-1'!F:F,"PORUMA",'Planificación 2026-1'!X:X,"&lt;&gt;VIRTUAL",'Planificación 2026-1'!I:I,"&gt;2")</f>
        <v>0</v>
      </c>
      <c r="EA409" s="76">
        <f>SUMIFS('Planificación 2026-1'!R:R,'Planificación 2026-1'!W:W,C409,'Planificación 2026-1'!F:F,"HUAURA",'Planificación 2026-1'!X:X,"VIRTUAL",'Planificación 2026-1'!I:I,"&gt;2")</f>
        <v>0</v>
      </c>
      <c r="EB409" s="76">
        <f>SUMIFS('Planificación 2026-1'!R:R,'Planificación 2026-1'!W:W,C409,'Planificación 2026-1'!F:F,"HUAURA",'Planificación 2026-1'!X:X,"&lt;&gt;VIRTUAL",'Planificación 2026-1'!I:I,"&gt;2")</f>
        <v>0</v>
      </c>
      <c r="EC409" s="76">
        <f>SUMIFS('Planificación 2026-1'!R:R,'Planificación 2026-1'!W:W,C409,'Planificación 2026-1'!F:F,"PRINCIPAL",'Planificación 2026-1'!X:X,"VIRTUAL",'Planificación 2026-1'!I:I,"&lt;3")</f>
        <v>0</v>
      </c>
      <c r="ED409" s="76">
        <f>SUMIFS('Planificación 2026-1'!R:R,'Planificación 2026-1'!W:W,C409,'Planificación 2026-1'!F:F,"PRINCIPAL",'Planificación 2026-1'!X:X,"&lt;&gt;VIRTUAL",'Planificación 2026-1'!I:I,"&lt;3")</f>
        <v>0</v>
      </c>
      <c r="EE409" s="76">
        <f>SUMIFS('Planificación 2026-1'!R:R,'Planificación 2026-1'!W:W,C409,'Planificación 2026-1'!F:F,"SUNAMPE",'Planificación 2026-1'!X:X,"VIRTUAL",'Planificación 2026-1'!I:I,"&lt;3")</f>
        <v>0</v>
      </c>
      <c r="EF409" s="76">
        <f>SUMIFS('Planificación 2026-1'!R:R,'Planificación 2026-1'!W:W,C409,'Planificación 2026-1'!F:F,"SUNAMPE",'Planificación 2026-1'!X:X,"&lt;&gt;VIRTUAL",'Planificación 2026-1'!I:I,"&lt;3")</f>
        <v>0</v>
      </c>
      <c r="EG409" s="76">
        <f>SUMIFS('Planificación 2026-1'!R:R,'Planificación 2026-1'!W:W,C409,'Planificación 2026-1'!F:F,"FILIAL",'Planificación 2026-1'!X:X,"VIRTUAL",'Planificación 2026-1'!I:I,"&lt;3")</f>
        <v>0</v>
      </c>
      <c r="EH409" s="76">
        <f>SUMIFS('Planificación 2026-1'!R:R,'Planificación 2026-1'!W:W,C409,'Planificación 2026-1'!F:F,"FILIAL",'Planificación 2026-1'!X:X,"&lt;&gt;VIRTUAL",'Planificación 2026-1'!I:I,"&lt;3")</f>
        <v>0</v>
      </c>
      <c r="EI409" s="76">
        <f>SUMIFS('Planificación 2026-1'!R:R,'Planificación 2026-1'!W:W,C409,'Planificación 2026-1'!F:F,"PORUMA",'Planificación 2026-1'!X:X,"VIRTUAL",'Planificación 2026-1'!I:I,"&lt;3")</f>
        <v>0</v>
      </c>
      <c r="EJ409" s="76">
        <f>SUMIFS('Planificación 2026-1'!R:R,'Planificación 2026-1'!W:W,C409,'Planificación 2026-1'!F:F,"PORUMA",'Planificación 2026-1'!X:X,"&lt;&gt;VIRTUAL",'Planificación 2026-1'!I:I,"&lt;3")</f>
        <v>0</v>
      </c>
      <c r="EK409" s="76">
        <f>SUMIFS('Planificación 2026-1'!R:R,'Planificación 2026-1'!W:W,C409,'Planificación 2026-1'!F:F,"HUAURA",'Planificación 2026-1'!X:X,"VIRTUAL",'Planificación 2026-1'!I:I,"&lt;3")</f>
        <v>0</v>
      </c>
      <c r="EL409" s="76">
        <f>SUMIFS('Planificación 2026-1'!R:R,'Planificación 2026-1'!W:W,C409,'Planificación 2026-1'!F:F,"HUAURA",'Planificación 2026-1'!X:X,"&lt;&gt;VIRTUAL",'Planificación 2026-1'!I:I,"&lt;3")</f>
        <v>0</v>
      </c>
      <c r="EM409" s="76"/>
      <c r="EN409" s="76">
        <f t="shared" si="59"/>
        <v>0</v>
      </c>
      <c r="EO409" s="76">
        <f t="shared" si="60"/>
        <v>0</v>
      </c>
      <c r="EP409" s="76" t="b">
        <f t="shared" si="61"/>
        <v>1</v>
      </c>
      <c r="EQ409" s="76" t="str">
        <f t="shared" si="62"/>
        <v/>
      </c>
      <c r="ER409" s="76" t="str">
        <f t="shared" si="67"/>
        <v>PRESENCIAL</v>
      </c>
    </row>
    <row r="410" spans="1:148" hidden="1">
      <c r="A410" s="83"/>
      <c r="B410" s="119">
        <v>407</v>
      </c>
      <c r="C410" s="115" t="s">
        <v>583</v>
      </c>
      <c r="D410" s="112">
        <f>SUMIF('Planificación 2026-1'!W:W,C410,'Planificación 2026-1'!R:R)</f>
        <v>0</v>
      </c>
      <c r="E410" s="114" t="s">
        <v>173</v>
      </c>
      <c r="F410" s="115" t="s">
        <v>347</v>
      </c>
      <c r="G410" s="115" t="s">
        <v>13</v>
      </c>
      <c r="H410" s="115" t="s">
        <v>127</v>
      </c>
      <c r="I410" s="107" t="str">
        <f>IF(SUM(COUNTIFS('Planificación 2026-1'!F:F,"PRINCIPAL",'Planificación 2026-1'!W:W,C410,'Planificación 2026-1'!H:H,"AF"))&gt;0,"P01"," ")</f>
        <v xml:space="preserve"> </v>
      </c>
      <c r="J410" s="108" t="str">
        <f>IF(SUM(COUNTIFS('Planificación 2026-1'!F:F,"PRINCIPAL",'Planificación 2026-1'!W:W,C410,'Planificación 2026-1'!H:H,"EN"))&gt;0,"P02"," ")</f>
        <v xml:space="preserve"> </v>
      </c>
      <c r="K410" s="108" t="str">
        <f>IF(SUM(COUNTIFS('Planificación 2026-1'!F:F,"PRINCIPAL",'Planificación 2026-1'!W:W,C410,'Planificación 2026-1'!H:H,"IS"))&gt;0,"P03"," ")</f>
        <v xml:space="preserve"> </v>
      </c>
      <c r="L410" s="108" t="str">
        <f>IF(SUM(COUNTIFS('Planificación 2026-1'!F:F,"PRINCIPAL",'Planificación 2026-1'!W:W,C410,'Planificación 2026-1'!H:H,"PS"))&gt;0,"P04"," ")</f>
        <v xml:space="preserve"> </v>
      </c>
      <c r="M410" s="108"/>
      <c r="N410" s="108" t="str">
        <f>IF(SUM(COUNTIFS('Planificación 2026-1'!F:F,"PRINCIPAL",'Planificación 2026-1'!W:W,C410,'Planificación 2026-1'!H:H,"IN"))&gt;0,"P06"," ")</f>
        <v xml:space="preserve"> </v>
      </c>
      <c r="O410" s="108" t="str">
        <f>IF(SUM(COUNTIFS('Planificación 2026-1'!F:F,"PRINCIPAL",'Planificación 2026-1'!W:W,C410,'Planificación 2026-1'!H:H,"CA"))&gt;0,"P07"," ")</f>
        <v xml:space="preserve"> </v>
      </c>
      <c r="P410" s="108" t="str">
        <f>IF(SUM(COUNTIFS('Planificación 2026-1'!F:F,"PRINCIPAL",'Planificación 2026-1'!W:W,C410,'Planificación 2026-1'!H:H,"DE"))&gt;0,"P08"," ")</f>
        <v xml:space="preserve"> </v>
      </c>
      <c r="Q410" s="108" t="str">
        <f>IF(SUM(COUNTIFS('Planificación 2026-1'!F:F,"PRINCIPAL",'Planificación 2026-1'!W:W,C410,'Planificación 2026-1'!H:H,"OB"))&gt;0,"P09"," ")</f>
        <v xml:space="preserve"> </v>
      </c>
      <c r="R410" s="108" t="str">
        <f>IF(SUM(COUNTIFS('Planificación 2026-1'!F:F,"PRINCIPAL",'Planificación 2026-1'!W:W,C410,'Planificación 2026-1'!H:H,"MH"))&gt;0,"P31"," ")</f>
        <v xml:space="preserve"> </v>
      </c>
      <c r="S410" s="108" t="str">
        <f>IF(SUM(COUNTIFS('Planificación 2026-1'!F:F,"PRINCIPAL",'Planificación 2026-1'!W:W,C410,'Planificación 2026-1'!H:H,"IC"))&gt;0,"P32"," ")</f>
        <v xml:space="preserve"> </v>
      </c>
      <c r="T410" s="108" t="str">
        <f>IF(SUM(COUNTIFS('Planificación 2026-1'!F:F,"PRINCIPAL",'Planificación 2026-1'!W:W,C410,'Planificación 2026-1'!H:H,"AR"))&gt;0,"P34"," ")</f>
        <v xml:space="preserve"> </v>
      </c>
      <c r="U410" s="108" t="str">
        <f>IF(SUM(COUNTIFS('Planificación 2026-1'!F:F,"PRINCIPAL",'Planificación 2026-1'!W:W,C410,'Planificación 2026-1'!H:H,"T1"))&gt;0,"P35"," ")</f>
        <v xml:space="preserve"> </v>
      </c>
      <c r="V410" s="108" t="str">
        <f>IF(SUM(COUNTIFS('Planificación 2026-1'!F:F,"PRINCIPAL",'Planificación 2026-1'!W:W,C410,'Planificación 2026-1'!H:H,"T3"))&gt;0,"P36"," ")</f>
        <v xml:space="preserve"> </v>
      </c>
      <c r="W410" s="108" t="str">
        <f>IF(SUM(COUNTIFS('Planificación 2026-1'!F:F,"PRINCIPAL",'Planificación 2026-1'!W:W,C410,'Planificación 2026-1'!H:H,"T2"))&gt;0,"P37"," ")</f>
        <v xml:space="preserve"> </v>
      </c>
      <c r="X410" s="108" t="str">
        <f>IF(SUM(COUNTIFS('Planificación 2026-1'!F:F,"PRINCIPAL",'Planificación 2026-1'!W:W,C410,'Planificación 2026-1'!H:H,"AE"))&gt;0,"P38"," ")</f>
        <v xml:space="preserve"> </v>
      </c>
      <c r="Y410" s="108" t="str">
        <f>IF(SUM(COUNTIFS('Planificación 2026-1'!F:F,"PRINCIPAL",'Planificación 2026-1'!W:W,C410,'Planificación 2026-1'!H:H,"T4"))&gt;0,"P55"," ")</f>
        <v xml:space="preserve"> </v>
      </c>
      <c r="Z410" s="108" t="str">
        <f>IF(SUM(COUNTIFS('Planificación 2026-1'!F:F,"FILIAL",'Planificación 2026-1'!W:W,C410,'Planificación 2026-1'!H:H,"AF"))&gt;0," P01"," ")</f>
        <v xml:space="preserve"> </v>
      </c>
      <c r="AA410" s="108" t="str">
        <f>IF(SUM(COUNTIFS('Planificación 2026-1'!F:F,"FILIAL",'Planificación 2026-1'!W:W,C410,'Planificación 2026-1'!H:H,"EN"))&gt;0,"P02"," ")</f>
        <v xml:space="preserve"> </v>
      </c>
      <c r="AB410" s="108" t="str">
        <f>IF(SUM(COUNTIFS('Planificación 2026-1'!F:F,"FILIAL",'Planificación 2026-1'!W:W,C410,'Planificación 2026-1'!H:H,"IS"))&gt;0,"P03"," ")</f>
        <v xml:space="preserve"> </v>
      </c>
      <c r="AC410" s="108" t="str">
        <f>IF(SUM(COUNTIFS('Planificación 2026-1'!F:F,"FILIAL",'Planificación 2026-1'!W:W,C410,'Planificación 2026-1'!H:H,"PS"))&gt;0,"P04"," ")</f>
        <v xml:space="preserve"> </v>
      </c>
      <c r="AD410" s="108"/>
      <c r="AE410" s="108" t="str">
        <f>IF(SUM(COUNTIFS('Planificación 2026-1'!F:F,"FILIAL",'Planificación 2026-1'!W:W,C410,'Planificación 2026-1'!H:H,"IN"))&gt;0,"P06"," ")</f>
        <v xml:space="preserve"> </v>
      </c>
      <c r="AF410" s="108" t="str">
        <f>IF(SUM(COUNTIFS('Planificación 2026-1'!F:F,"FILIAL",'Planificación 2026-1'!W:W,C410,'Planificación 2026-1'!H:H,"CA"))&gt;0,"P07"," ")</f>
        <v xml:space="preserve"> </v>
      </c>
      <c r="AG410" s="108" t="str">
        <f>IF(SUM(COUNTIFS('Planificación 2026-1'!F:F,"FILIAL",'Planificación 2026-1'!W:W,C410,'Planificación 2026-1'!H:H,"DE"))&gt;0,"P08"," ")</f>
        <v xml:space="preserve"> </v>
      </c>
      <c r="AH410" s="108" t="str">
        <f>IF(SUM(COUNTIFS('Planificación 2026-1'!F:F,"FILIAL",'Planificación 2026-1'!W:W,C410,'Planificación 2026-1'!H:H,"OB"))&gt;0,"P09"," ")</f>
        <v xml:space="preserve"> </v>
      </c>
      <c r="AI410" s="108" t="str">
        <f>IF(SUM(COUNTIFS('Planificación 2026-1'!F:F,"FILIAL",'Planificación 2026-1'!W:W,C410,'Planificación 2026-1'!H:H,"MH"))&gt;0,"P31"," ")</f>
        <v xml:space="preserve"> </v>
      </c>
      <c r="AJ410" s="108" t="str">
        <f>IF(SUM(COUNTIFS('Planificación 2026-1'!F:F,"FILIAL",'Planificación 2026-1'!W:W,C410,'Planificación 2026-1'!H:H,"IC"))&gt;0,"P32"," ")</f>
        <v xml:space="preserve"> </v>
      </c>
      <c r="AK410" s="108" t="str">
        <f>IF(SUM(COUNTIFS('Planificación 2026-1'!F:F,"FILIAL",'Planificación 2026-1'!W:W,C410,'Planificación 2026-1'!H:H,"AR"))&gt;0,"P34"," ")</f>
        <v xml:space="preserve"> </v>
      </c>
      <c r="AL410" s="108" t="str">
        <f>IF(SUM(COUNTIFS('Planificación 2026-1'!F:F,"FILIAL",'Planificación 2026-1'!W:W,C410,'Planificación 2026-1'!H:H,"T1"))&gt;0,"P35"," ")</f>
        <v xml:space="preserve"> </v>
      </c>
      <c r="AM410" s="108" t="str">
        <f>IF(SUM(COUNTIFS('Planificación 2026-1'!F:F,"FILIAL",'Planificación 2026-1'!W:W,C410,'Planificación 2026-1'!H:H,"T3"))&gt;0,"P36"," ")</f>
        <v xml:space="preserve"> </v>
      </c>
      <c r="AN410" s="108" t="str">
        <f>IF(SUM(COUNTIFS('Planificación 2026-1'!F:F,"FILIAL",'Planificación 2026-1'!W:W,C410,'Planificación 2026-1'!H:H,"T2"))&gt;0,"P37"," ")</f>
        <v xml:space="preserve"> </v>
      </c>
      <c r="AO410" s="108" t="str">
        <f>IF(SUM(COUNTIFS('Planificación 2026-1'!F:F,"FILIAL",'Planificación 2026-1'!W:W,C410,'Planificación 2026-1'!H:H,"AE"))&gt;0,"P38"," ")</f>
        <v xml:space="preserve"> </v>
      </c>
      <c r="AP410" s="108" t="str">
        <f>IF(SUM(COUNTIFS('Planificación 2026-1'!F:F,"FILIAL",'Planificación 2026-1'!W:W,C410,'Planificación 2026-1'!H:H,"T4"))&gt;0,"P55"," ")</f>
        <v xml:space="preserve"> </v>
      </c>
      <c r="AQ410" s="108" t="str">
        <f>IF(SUM(COUNTIFS('Planificación 2026-1'!F:F,"SUNAMPE",'Planificación 2026-1'!W:W,C410,'Planificación 2026-1'!H:H,"AF"))&gt;0," P01"," ")</f>
        <v xml:space="preserve"> </v>
      </c>
      <c r="AR410" s="108" t="str">
        <f>IF(SUM(COUNTIFS('Planificación 2026-1'!F:F,"SUNAMPE",'Planificación 2026-1'!W:W,C410,'Planificación 2026-1'!H:H,"EN"))&gt;0,"P02"," ")</f>
        <v xml:space="preserve"> </v>
      </c>
      <c r="AS410" s="108" t="str">
        <f>IF(SUM(COUNTIFS('Planificación 2026-1'!F:F,"SUNAMPE",'Planificación 2026-1'!W:W,C410,'Planificación 2026-1'!H:H,"IS"))&gt;0,"P03"," ")</f>
        <v xml:space="preserve"> </v>
      </c>
      <c r="AT410" s="108" t="str">
        <f>IF(SUM(COUNTIFS('Planificación 2026-1'!F:F,"SUNAMPE",'Planificación 2026-1'!W:W,C410,'Planificación 2026-1'!H:H,"PS"))&gt;0,"P04"," ")</f>
        <v xml:space="preserve"> </v>
      </c>
      <c r="AU410" s="108"/>
      <c r="AV410" s="108" t="str">
        <f>IF(SUM(COUNTIFS('Planificación 2026-1'!F:F,"SUNAMPE",'Planificación 2026-1'!W:W,C410,'Planificación 2026-1'!H:H,"IN"))&gt;0,"P06"," ")</f>
        <v xml:space="preserve"> </v>
      </c>
      <c r="AW410" s="108" t="str">
        <f>IF(SUM(COUNTIFS('Planificación 2026-1'!F:F,"SUNAMPE",'Planificación 2026-1'!W:W,C410,'Planificación 2026-1'!H:H,"CA"))&gt;0,"P07"," ")</f>
        <v xml:space="preserve"> </v>
      </c>
      <c r="AX410" s="108" t="str">
        <f>IF(SUM(COUNTIFS('Planificación 2026-1'!F:F,"SUNAMPE",'Planificación 2026-1'!W:W,C410,'Planificación 2026-1'!H:H,"DE"))&gt;0,"P08"," ")</f>
        <v xml:space="preserve"> </v>
      </c>
      <c r="AY410" s="108" t="str">
        <f>IF(SUM(COUNTIFS('Planificación 2026-1'!F:F,"SUNAMPE",'Planificación 2026-1'!W:W,C410,'Planificación 2026-1'!H:H,"OB"))&gt;0,"P09"," ")</f>
        <v xml:space="preserve"> </v>
      </c>
      <c r="AZ410" s="108" t="str">
        <f>IF(SUM(COUNTIFS('Planificación 2026-1'!F:F,"SUNAMPE",'Planificación 2026-1'!W:W,C410,'Planificación 2026-1'!H:H,"MH"))&gt;0,"P31"," ")</f>
        <v xml:space="preserve"> </v>
      </c>
      <c r="BA410" s="108" t="str">
        <f>IF(SUM(COUNTIFS('Planificación 2026-1'!F:F,"SUNAMPE",'Planificación 2026-1'!W:W,C410,'Planificación 2026-1'!H:H,"IC"))&gt;0,"P32"," ")</f>
        <v xml:space="preserve"> </v>
      </c>
      <c r="BB410" s="108" t="str">
        <f>IF(SUM(COUNTIFS('Planificación 2026-1'!F:F,"SUNAMPE",'Planificación 2026-1'!W:W,C410,'Planificación 2026-1'!H:H,"AR"))&gt;0,"P34"," ")</f>
        <v xml:space="preserve"> </v>
      </c>
      <c r="BC410" s="108" t="str">
        <f>IF(SUM(COUNTIFS('Planificación 2026-1'!F:F,"SUNAMPE",'Planificación 2026-1'!W:W,C410,'Planificación 2026-1'!H:H,"T1"))&gt;0,"P35"," ")</f>
        <v xml:space="preserve"> </v>
      </c>
      <c r="BD410" s="108" t="str">
        <f>IF(SUM(COUNTIFS('Planificación 2026-1'!F:F,"SUNAMPE",'Planificación 2026-1'!W:W,C410,'Planificación 2026-1'!H:H,"T3"))&gt;0,"P36"," ")</f>
        <v xml:space="preserve"> </v>
      </c>
      <c r="BE410" s="108" t="str">
        <f>IF(SUM(COUNTIFS('Planificación 2026-1'!F:F,"SUNAMPE",'Planificación 2026-1'!W:W,C410,'Planificación 2026-1'!H:H,"T2"))&gt;0,"P37"," ")</f>
        <v xml:space="preserve"> </v>
      </c>
      <c r="BF410" s="108" t="str">
        <f>IF(SUM(COUNTIFS('Planificación 2026-1'!F:F,"SUNAMPE",'Planificación 2026-1'!W:W,C410,'Planificación 2026-1'!H:H,"AE"))&gt;0,"P38"," ")</f>
        <v xml:space="preserve"> </v>
      </c>
      <c r="BG410" s="108" t="str">
        <f>IF(SUM(COUNTIFS('Planificación 2026-1'!F:F,"SUNAMPE",'Planificación 2026-1'!W:W,C410,'Planificación 2026-1'!H:H,"T4"))&gt;0,"P55"," ")</f>
        <v xml:space="preserve"> </v>
      </c>
      <c r="BH410" s="108" t="str">
        <f>IF(SUM(COUNTIFS('Planificación 2026-1'!F:F,"HUAURA",'Planificación 2026-1'!W:W,C410,'Planificación 2026-1'!H:H,"AF"))&gt;0," P01"," ")</f>
        <v xml:space="preserve"> </v>
      </c>
      <c r="BI410" s="108" t="str">
        <f>IF(SUM(COUNTIFS('Planificación 2026-1'!F:F,"HUAURA",'Planificación 2026-1'!W:W,C410,'Planificación 2026-1'!H:H,"EN"))&gt;0,"P02"," ")</f>
        <v xml:space="preserve"> </v>
      </c>
      <c r="BJ410" s="108" t="str">
        <f>IF(SUM(COUNTIFS('Planificación 2026-1'!F:F,"HUAURA",'Planificación 2026-1'!W:W,C410,'Planificación 2026-1'!H:H,"IS"))&gt;0,"P03"," ")</f>
        <v xml:space="preserve"> </v>
      </c>
      <c r="BK410" s="108" t="str">
        <f>IF(SUM(COUNTIFS('Planificación 2026-1'!F:F,"HUAURA",'Planificación 2026-1'!W:W,C410,'Planificación 2026-1'!H:H,"PS"))&gt;0,"P04"," ")</f>
        <v xml:space="preserve"> </v>
      </c>
      <c r="BL410" s="108"/>
      <c r="BM410" s="108" t="str">
        <f>IF(SUM(COUNTIFS('Planificación 2026-1'!F:F,"HUAURA",'Planificación 2026-1'!W:W,C410,'Planificación 2026-1'!H:H,"IN"))&gt;0,"P06"," ")</f>
        <v xml:space="preserve"> </v>
      </c>
      <c r="BN410" s="108" t="str">
        <f>IF(SUM(COUNTIFS('Planificación 2026-1'!F:F,"HUAURA",'Planificación 2026-1'!W:W,C410,'Planificación 2026-1'!H:H,"CA"))&gt;0,"P07"," ")</f>
        <v xml:space="preserve"> </v>
      </c>
      <c r="BO410" s="108" t="str">
        <f>IF(SUM(COUNTIFS('Planificación 2026-1'!F:F,"HUAURA",'Planificación 2026-1'!W:W,C410,'Planificación 2026-1'!H:H,"DE"))&gt;0,"P08"," ")</f>
        <v xml:space="preserve"> </v>
      </c>
      <c r="BP410" s="108" t="str">
        <f>IF(SUM(COUNTIFS('Planificación 2026-1'!F:F,"HUAURA",'Planificación 2026-1'!W:W,C410,'Planificación 2026-1'!H:H,"OB"))&gt;0,"P09"," ")</f>
        <v xml:space="preserve"> </v>
      </c>
      <c r="BQ410" s="108" t="str">
        <f>IF(SUM(COUNTIFS('Planificación 2026-1'!F:F,"HUAURA",'Planificación 2026-1'!W:W,C410,'Planificación 2026-1'!H:H,"MH"))&gt;0,"P31"," ")</f>
        <v xml:space="preserve"> </v>
      </c>
      <c r="BR410" s="108" t="str">
        <f>IF(SUM(COUNTIFS('Planificación 2026-1'!F:F,"HUAURA",'Planificación 2026-1'!W:W,C410,'Planificación 2026-1'!H:H,"IC"))&gt;0,"P32"," ")</f>
        <v xml:space="preserve"> </v>
      </c>
      <c r="BS410" s="108" t="str">
        <f>IF(SUM(COUNTIFS('Planificación 2026-1'!F:F,"HUAURA",'Planificación 2026-1'!W:W,C410,'Planificación 2026-1'!H:H,"AR"))&gt;0,"P34"," ")</f>
        <v xml:space="preserve"> </v>
      </c>
      <c r="BT410" s="108" t="str">
        <f>IF(SUM(COUNTIFS('Planificación 2026-1'!F:F,"HUAURA",'Planificación 2026-1'!W:W,C410,'Planificación 2026-1'!H:H,"T1"))&gt;0,"P35"," ")</f>
        <v xml:space="preserve"> </v>
      </c>
      <c r="BU410" s="108" t="str">
        <f>IF(SUM(COUNTIFS('Planificación 2026-1'!F:F,"HUAURA",'Planificación 2026-1'!W:W,C410,'Planificación 2026-1'!H:H,"T3"))&gt;0,"P36"," ")</f>
        <v xml:space="preserve"> </v>
      </c>
      <c r="BV410" s="108" t="str">
        <f>IF(SUM(COUNTIFS('Planificación 2026-1'!F:F,"HUAURA",'Planificación 2026-1'!W:W,C410,'Planificación 2026-1'!H:H,"T2"))&gt;0,"P37"," ")</f>
        <v xml:space="preserve"> </v>
      </c>
      <c r="BW410" s="108" t="str">
        <f>IF(SUM(COUNTIFS('Planificación 2026-1'!F:F,"HUAURA",'Planificación 2026-1'!W:W,C410,'Planificación 2026-1'!H:H,"AE"))&gt;0,"P38"," ")</f>
        <v xml:space="preserve"> </v>
      </c>
      <c r="BX410" s="108" t="str">
        <f>IF(SUM(COUNTIFS('Planificación 2026-1'!F:F,"HUAURA",'Planificación 2026-1'!W:W,C410,'Planificación 2026-1'!H:H,"T4"))&gt;0,"P55"," ")</f>
        <v xml:space="preserve"> </v>
      </c>
      <c r="BY410" s="109">
        <f>SUMIFS('Planificación 2026-1'!R:R,'Planificación 2026-1'!W:W,C410,'Planificación 2026-1'!H:H,"AF",'Planificación 2026-1'!I:I,"&gt;2")</f>
        <v>0</v>
      </c>
      <c r="BZ410" s="109">
        <f>SUMIFS('Planificación 2026-1'!R:R,'Planificación 2026-1'!W:W,C410,'Planificación 2026-1'!H:H,"EN",'Planificación 2026-1'!I:I,"&gt;2")</f>
        <v>0</v>
      </c>
      <c r="CA410" s="109">
        <f>SUMIFS('Planificación 2026-1'!R:R,'Planificación 2026-1'!W:W,C410,'Planificación 2026-1'!H:H,"IS",'Planificación 2026-1'!I:I,"&gt;2")</f>
        <v>0</v>
      </c>
      <c r="CB410" s="109">
        <f>SUMIFS('Planificación 2026-1'!R:R,'Planificación 2026-1'!W:W,C410,'Planificación 2026-1'!H:H,"PS",'Planificación 2026-1'!I:I,"&gt;2")</f>
        <v>0</v>
      </c>
      <c r="CC410" s="109">
        <f>SUMIFS('Planificación 2026-1'!R:R,'Planificación 2026-1'!W:W,C410,'Planificación 2026-1'!H:H,"IN",'Planificación 2026-1'!I:I,"&gt;2")</f>
        <v>0</v>
      </c>
      <c r="CD410" s="109">
        <f>SUMIFS('Planificación 2026-1'!R:R,'Planificación 2026-1'!W:W,C410,'Planificación 2026-1'!H:H,"CA",'Planificación 2026-1'!I:I,"&gt;2")</f>
        <v>0</v>
      </c>
      <c r="CE410" s="109">
        <f>SUMIFS('Planificación 2026-1'!R:R,'Planificación 2026-1'!W:W,C410,'Planificación 2026-1'!H:H,"DE",'Planificación 2026-1'!I:I,"&gt;2")</f>
        <v>0</v>
      </c>
      <c r="CF410" s="109">
        <f>SUMIFS('Planificación 2026-1'!R:R,'Planificación 2026-1'!W:W,C410,'Planificación 2026-1'!H:H,"OB",'Planificación 2026-1'!I:I,"&gt;2")</f>
        <v>0</v>
      </c>
      <c r="CG410" s="109">
        <f>SUMIFS('Planificación 2026-1'!R:R,'Planificación 2026-1'!W:W,C410,'Planificación 2026-1'!H:H,"MH",'Planificación 2026-1'!I:I,"&gt;2")</f>
        <v>0</v>
      </c>
      <c r="CH410" s="109">
        <f>SUMIFS('Planificación 2026-1'!R:R,'Planificación 2026-1'!W:W,C410,'Planificación 2026-1'!H:H,"IC",'Planificación 2026-1'!I:I,"&gt;2")</f>
        <v>0</v>
      </c>
      <c r="CI410" s="109">
        <f>SUMIFS('Planificación 2026-1'!R:R,'Planificación 2026-1'!W:W,C410,'Planificación 2026-1'!H:H,"AR",'Planificación 2026-1'!I:I,"&gt;2")</f>
        <v>0</v>
      </c>
      <c r="CJ410" s="109">
        <f>SUMIFS('Planificación 2026-1'!R:R,'Planificación 2026-1'!W:W,C410,'Planificación 2026-1'!H:H,"T1",'Planificación 2026-1'!I:I,"&gt;2")</f>
        <v>0</v>
      </c>
      <c r="CK410" s="109">
        <f>SUMIFS('Planificación 2026-1'!R:R,'Planificación 2026-1'!W:W,C410,'Planificación 2026-1'!H:H,"T3",'Planificación 2026-1'!I:I,"&gt;2")</f>
        <v>0</v>
      </c>
      <c r="CL410" s="109">
        <f>SUMIFS('Planificación 2026-1'!R:R,'Planificación 2026-1'!W:W,C410,'Planificación 2026-1'!H:H,"T2",'Planificación 2026-1'!I:I,"&gt;2")</f>
        <v>0</v>
      </c>
      <c r="CM410" s="109">
        <f>SUMIFS('Planificación 2026-1'!R:R,'Planificación 2026-1'!W:W,C410,'Planificación 2026-1'!H:H,"AE",'Planificación 2026-1'!I:I,"&gt;2")</f>
        <v>0</v>
      </c>
      <c r="CN410" s="109">
        <f>SUMIFS('Planificación 2026-1'!R:R,'Planificación 2026-1'!W:W,C410,'Planificación 2026-1'!H:H,"T4",'Planificación 2026-1'!I:I,"&gt;2")</f>
        <v>0</v>
      </c>
      <c r="CO410" s="109">
        <f>SUMIFS('Planificación 2026-1'!R:R,'Planificación 2026-1'!W:W,C410,'Planificación 2026-1'!H:H,"AF",'Planificación 2026-1'!I:I,"&lt;3")</f>
        <v>0</v>
      </c>
      <c r="CP410" s="109">
        <f>SUMIFS('Planificación 2026-1'!R:R,'Planificación 2026-1'!W:W,C410,'Planificación 2026-1'!H:H,"EN",'Planificación 2026-1'!I:I,"&lt;3")</f>
        <v>0</v>
      </c>
      <c r="CQ410" s="109">
        <f>SUMIFS('Planificación 2026-1'!R:R,'Planificación 2026-1'!W:W,C410,'Planificación 2026-1'!H:H,"IS",'Planificación 2026-1'!I:I,"&lt;3")</f>
        <v>0</v>
      </c>
      <c r="CR410" s="109">
        <f>SUMIFS('Planificación 2026-1'!R:R,'Planificación 2026-1'!W:W,C410,'Planificación 2026-1'!H:H,"PS",'Planificación 2026-1'!I:I,"&lt;3")</f>
        <v>0</v>
      </c>
      <c r="CS410" s="109">
        <f>SUMIFS('Planificación 2026-1'!R:R,'Planificación 2026-1'!W:W,C410,'Planificación 2026-1'!H:H,"IN",'Planificación 2026-1'!I:I,"&lt;3")</f>
        <v>0</v>
      </c>
      <c r="CT410" s="109">
        <f>SUMIFS('Planificación 2026-1'!R:R,'Planificación 2026-1'!W:W,C410,'Planificación 2026-1'!H:H,"CA",'Planificación 2026-1'!I:I,"&lt;3")</f>
        <v>0</v>
      </c>
      <c r="CU410" s="109">
        <f>SUMIFS('Planificación 2026-1'!R:R,'Planificación 2026-1'!W:W,C410,'Planificación 2026-1'!H:H,"DE",'Planificación 2026-1'!I:I,"&lt;3")</f>
        <v>0</v>
      </c>
      <c r="CV410" s="109">
        <f>SUMIFS('Planificación 2026-1'!R:R,'Planificación 2026-1'!W:W,C410,'Planificación 2026-1'!H:H,"OB",'Planificación 2026-1'!I:I,"&lt;3")</f>
        <v>0</v>
      </c>
      <c r="CW410" s="109">
        <f>SUMIFS('Planificación 2026-1'!R:R,'Planificación 2026-1'!W:W,C410,'Planificación 2026-1'!H:H,"MH",'Planificación 2026-1'!I:I,"&lt;3")</f>
        <v>0</v>
      </c>
      <c r="CX410" s="109">
        <f>SUMIFS('Planificación 2026-1'!R:R,'Planificación 2026-1'!W:W,C410,'Planificación 2026-1'!H:H,"IC",'Planificación 2026-1'!I:I,"&lt;3")</f>
        <v>0</v>
      </c>
      <c r="CY410" s="109">
        <f>SUMIFS('Planificación 2026-1'!R:R,'Planificación 2026-1'!W:W,C410,'Planificación 2026-1'!H:H,"AR",'Planificación 2026-1'!I:I,"&lt;3")</f>
        <v>0</v>
      </c>
      <c r="CZ410" s="109">
        <f>SUMIFS('Planificación 2026-1'!R:R,'Planificación 2026-1'!W:W,C410,'Planificación 2026-1'!H:H,"T1",'Planificación 2026-1'!I:I,"&lt;3")</f>
        <v>0</v>
      </c>
      <c r="DA410" s="109">
        <f>SUMIFS('Planificación 2026-1'!R:R,'Planificación 2026-1'!W:W,C410,'Planificación 2026-1'!H:H,"T3",'Planificación 2026-1'!I:I,"&lt;3")</f>
        <v>0</v>
      </c>
      <c r="DB410" s="109">
        <f>SUMIFS('Planificación 2026-1'!R:R,'Planificación 2026-1'!W:W,C410,'Planificación 2026-1'!H:H,"T2",'Planificación 2026-1'!I:I,"&lt;3")</f>
        <v>0</v>
      </c>
      <c r="DC410" s="109">
        <f>SUMIFS('Planificación 2026-1'!R:R,'Planificación 2026-1'!W:W,C410,'Planificación 2026-1'!H:H,"AE",'Planificación 2026-1'!I:I,"&lt;3")</f>
        <v>0</v>
      </c>
      <c r="DD410" s="109">
        <f>SUMIFS('Planificación 2026-1'!R:R,'Planificación 2026-1'!W:W,C410,'Planificación 2026-1'!H:H,"T4",'Planificación 2026-1'!I:I,"&lt;3")</f>
        <v>0</v>
      </c>
      <c r="DE410" s="108" t="str">
        <f t="shared" si="63"/>
        <v/>
      </c>
      <c r="DF410" s="41">
        <f>IF(C410="","",SUMIFS('Planificación 2026-1'!R:R,'Planificación 2026-1'!W:W,C410,'Planificación 2026-1'!F:F,"PRINCIPAL",'Planificación 2026-1'!X:X,"VIRTUAL"))</f>
        <v>0</v>
      </c>
      <c r="DG410" s="41">
        <f>IF(C410="","",SUMIFS('Planificación 2026-1'!R:R,'Planificación 2026-1'!W:W,C410,'Planificación 2026-1'!F:F,"PRINCIPAL",'Planificación 2026-1'!X:X,"PRESENCIAL"))</f>
        <v>0</v>
      </c>
      <c r="DH410" s="41">
        <f>IF(C410="","",SUMIFS('Planificación 2026-1'!R:R,'Planificación 2026-1'!W:W,C410,'Planificación 2026-1'!F:F,"PRINCIPAL",'Planificación 2026-1'!X:X,"HIBRIDO PRESENCIAL"))</f>
        <v>0</v>
      </c>
      <c r="DI410" s="108" t="str">
        <f t="shared" si="64"/>
        <v/>
      </c>
      <c r="DJ410" s="108">
        <f>IF(C410="","",SUMIFS('Planificación 2026-1'!R:R,'Planificación 2026-1'!W:W,C410,'Planificación 2026-1'!F:F,"FILIAL",'Planificación 2026-1'!X:X,"VIRTUAL"))</f>
        <v>0</v>
      </c>
      <c r="DK410" s="110">
        <f>IF(C410="","",SUMIFS('Planificación 2026-1'!R:R,'Planificación 2026-1'!W:W,C410,'Planificación 2026-1'!F:F,"FILIAL",'Planificación 2026-1'!X:X,"PRESENCIAL"))</f>
        <v>0</v>
      </c>
      <c r="DL410" s="61">
        <f>IF(C410="","",SUMIFS('Planificación 2026-1'!R:R,'Planificación 2026-1'!W:W,C410,'Planificación 2026-1'!F:F,"FILIAL",'Planificación 2026-1'!X:X,"HIBRIDO PRESENCIAL"))</f>
        <v>0</v>
      </c>
      <c r="DM410" s="111" t="str">
        <f t="shared" si="65"/>
        <v/>
      </c>
      <c r="DN410" s="108">
        <f>IF(C410="","",SUMIFS('Planificación 2026-1'!R:R,'Planificación 2026-1'!W:W,C410,'Planificación 2026-1'!F:F,"SUNAMPE",'Planificación 2026-1'!X:X,"VIRTUAL"))</f>
        <v>0</v>
      </c>
      <c r="DO410" s="61">
        <f>IF(C410="","",SUMIFS('Planificación 2026-1'!R:R,'Planificación 2026-1'!W:W,C410,'Planificación 2026-1'!F:F,"SUNAMPE",'Planificación 2026-1'!X:X,"PRESENCIAL"))</f>
        <v>0</v>
      </c>
      <c r="DP410" s="111" t="str">
        <f t="shared" si="66"/>
        <v/>
      </c>
      <c r="DQ410" s="108">
        <f>IF(C410="","",SUMIFS('Planificación 2026-1'!R:R,'Planificación 2026-1'!W:W,C410,'Planificación 2026-1'!F:F,"HUAURA",'Planificación 2026-1'!X:X,"VIRTUAL"))</f>
        <v>0</v>
      </c>
      <c r="DR410" s="61">
        <f>IF(C410="","",SUMIFS('Planificación 2026-1'!R:R,'Planificación 2026-1'!W:W,C410,'Planificación 2026-1'!F:F,"HUAURA",'Planificación 2026-1'!X:X,"PRESENCIAL"))</f>
        <v>0</v>
      </c>
      <c r="DS410" s="76">
        <f>SUMIFS('Planificación 2026-1'!R:R,'Planificación 2026-1'!W:W,C410,'Planificación 2026-1'!F:F,"PRINCIPAL",'Planificación 2026-1'!X:X,"VIRTUAL",'Planificación 2026-1'!I:I,"&gt;2")</f>
        <v>0</v>
      </c>
      <c r="DT410" s="76">
        <f>SUMIFS('Planificación 2026-1'!R:R,'Planificación 2026-1'!W:W,C410,'Planificación 2026-1'!F:F,"PRINCIPAL",'Planificación 2026-1'!X:X,"&lt;&gt;VIRTUAL",'Planificación 2026-1'!I:I,"&gt;2")</f>
        <v>0</v>
      </c>
      <c r="DU410" s="76">
        <f>SUMIFS('Planificación 2026-1'!R:R,'Planificación 2026-1'!W:W,C410,'Planificación 2026-1'!F:F,"SUNAMPE",'Planificación 2026-1'!X:X,"VIRTUAL",'Planificación 2026-1'!I:I,"&gt;2")</f>
        <v>0</v>
      </c>
      <c r="DV410" s="76">
        <f>SUMIFS('Planificación 2026-1'!R:R,'Planificación 2026-1'!W:W,C410,'Planificación 2026-1'!F:F,"SUNAMPE",'Planificación 2026-1'!X:X,"&lt;&gt;VIRTUAL",'Planificación 2026-1'!I:I,"&gt;2")</f>
        <v>0</v>
      </c>
      <c r="DW410" s="76">
        <f>SUMIFS('Planificación 2026-1'!R:R,'Planificación 2026-1'!W:W,C410,'Planificación 2026-1'!F:F,"FILIAL",'Planificación 2026-1'!X:X,"VIRTUAL",'Planificación 2026-1'!I:I,"&gt;2")</f>
        <v>0</v>
      </c>
      <c r="DX410" s="76">
        <f>SUMIFS('Planificación 2026-1'!R:R,'Planificación 2026-1'!W:W,C410,'Planificación 2026-1'!F:F,"FILIAL",'Planificación 2026-1'!X:X,"&lt;&gt;VIRTUAL",'Planificación 2026-1'!I:I,"&gt;2")</f>
        <v>0</v>
      </c>
      <c r="DY410" s="76">
        <f>SUMIFS('Planificación 2026-1'!R:R,'Planificación 2026-1'!W:W,C410,'Planificación 2026-1'!F:F,"PORUMA",'Planificación 2026-1'!X:X,"VIRTUAL",'Planificación 2026-1'!I:I,"&gt;2")</f>
        <v>0</v>
      </c>
      <c r="DZ410" s="76">
        <f>SUMIFS('Planificación 2026-1'!R:R,'Planificación 2026-1'!W:W,C410,'Planificación 2026-1'!F:F,"PORUMA",'Planificación 2026-1'!X:X,"&lt;&gt;VIRTUAL",'Planificación 2026-1'!I:I,"&gt;2")</f>
        <v>0</v>
      </c>
      <c r="EA410" s="76">
        <f>SUMIFS('Planificación 2026-1'!R:R,'Planificación 2026-1'!W:W,C410,'Planificación 2026-1'!F:F,"HUAURA",'Planificación 2026-1'!X:X,"VIRTUAL",'Planificación 2026-1'!I:I,"&gt;2")</f>
        <v>0</v>
      </c>
      <c r="EB410" s="76">
        <f>SUMIFS('Planificación 2026-1'!R:R,'Planificación 2026-1'!W:W,C410,'Planificación 2026-1'!F:F,"HUAURA",'Planificación 2026-1'!X:X,"&lt;&gt;VIRTUAL",'Planificación 2026-1'!I:I,"&gt;2")</f>
        <v>0</v>
      </c>
      <c r="EC410" s="76">
        <f>SUMIFS('Planificación 2026-1'!R:R,'Planificación 2026-1'!W:W,C410,'Planificación 2026-1'!F:F,"PRINCIPAL",'Planificación 2026-1'!X:X,"VIRTUAL",'Planificación 2026-1'!I:I,"&lt;3")</f>
        <v>0</v>
      </c>
      <c r="ED410" s="76">
        <f>SUMIFS('Planificación 2026-1'!R:R,'Planificación 2026-1'!W:W,C410,'Planificación 2026-1'!F:F,"PRINCIPAL",'Planificación 2026-1'!X:X,"&lt;&gt;VIRTUAL",'Planificación 2026-1'!I:I,"&lt;3")</f>
        <v>0</v>
      </c>
      <c r="EE410" s="76">
        <f>SUMIFS('Planificación 2026-1'!R:R,'Planificación 2026-1'!W:W,C410,'Planificación 2026-1'!F:F,"SUNAMPE",'Planificación 2026-1'!X:X,"VIRTUAL",'Planificación 2026-1'!I:I,"&lt;3")</f>
        <v>0</v>
      </c>
      <c r="EF410" s="76">
        <f>SUMIFS('Planificación 2026-1'!R:R,'Planificación 2026-1'!W:W,C410,'Planificación 2026-1'!F:F,"SUNAMPE",'Planificación 2026-1'!X:X,"&lt;&gt;VIRTUAL",'Planificación 2026-1'!I:I,"&lt;3")</f>
        <v>0</v>
      </c>
      <c r="EG410" s="76">
        <f>SUMIFS('Planificación 2026-1'!R:R,'Planificación 2026-1'!W:W,C410,'Planificación 2026-1'!F:F,"FILIAL",'Planificación 2026-1'!X:X,"VIRTUAL",'Planificación 2026-1'!I:I,"&lt;3")</f>
        <v>0</v>
      </c>
      <c r="EH410" s="76">
        <f>SUMIFS('Planificación 2026-1'!R:R,'Planificación 2026-1'!W:W,C410,'Planificación 2026-1'!F:F,"FILIAL",'Planificación 2026-1'!X:X,"&lt;&gt;VIRTUAL",'Planificación 2026-1'!I:I,"&lt;3")</f>
        <v>0</v>
      </c>
      <c r="EI410" s="76">
        <f>SUMIFS('Planificación 2026-1'!R:R,'Planificación 2026-1'!W:W,C410,'Planificación 2026-1'!F:F,"PORUMA",'Planificación 2026-1'!X:X,"VIRTUAL",'Planificación 2026-1'!I:I,"&lt;3")</f>
        <v>0</v>
      </c>
      <c r="EJ410" s="76">
        <f>SUMIFS('Planificación 2026-1'!R:R,'Planificación 2026-1'!W:W,C410,'Planificación 2026-1'!F:F,"PORUMA",'Planificación 2026-1'!X:X,"&lt;&gt;VIRTUAL",'Planificación 2026-1'!I:I,"&lt;3")</f>
        <v>0</v>
      </c>
      <c r="EK410" s="76">
        <f>SUMIFS('Planificación 2026-1'!R:R,'Planificación 2026-1'!W:W,C410,'Planificación 2026-1'!F:F,"HUAURA",'Planificación 2026-1'!X:X,"VIRTUAL",'Planificación 2026-1'!I:I,"&lt;3")</f>
        <v>0</v>
      </c>
      <c r="EL410" s="76">
        <f>SUMIFS('Planificación 2026-1'!R:R,'Planificación 2026-1'!W:W,C410,'Planificación 2026-1'!F:F,"HUAURA",'Planificación 2026-1'!X:X,"&lt;&gt;VIRTUAL",'Planificación 2026-1'!I:I,"&lt;3")</f>
        <v>0</v>
      </c>
      <c r="EM410" s="76"/>
      <c r="EN410" s="76">
        <f t="shared" si="59"/>
        <v>0</v>
      </c>
      <c r="EO410" s="76">
        <f t="shared" si="60"/>
        <v>0</v>
      </c>
      <c r="EP410" s="76" t="b">
        <f t="shared" si="61"/>
        <v>1</v>
      </c>
      <c r="EQ410" s="76" t="str">
        <f t="shared" si="62"/>
        <v/>
      </c>
      <c r="ER410" s="76" t="str">
        <f t="shared" si="67"/>
        <v>PRESENCIAL</v>
      </c>
    </row>
    <row r="411" spans="1:148" hidden="1">
      <c r="A411" s="83"/>
      <c r="B411" s="119">
        <v>408</v>
      </c>
      <c r="C411" s="115" t="s">
        <v>584</v>
      </c>
      <c r="D411" s="112">
        <f>SUMIF('Planificación 2026-1'!W:W,C411,'Planificación 2026-1'!R:R)</f>
        <v>0</v>
      </c>
      <c r="E411" s="114" t="s">
        <v>173</v>
      </c>
      <c r="F411" s="115" t="s">
        <v>347</v>
      </c>
      <c r="G411" s="115" t="s">
        <v>153</v>
      </c>
      <c r="H411" s="115" t="s">
        <v>121</v>
      </c>
      <c r="I411" s="107" t="str">
        <f>IF(SUM(COUNTIFS('Planificación 2026-1'!F:F,"PRINCIPAL",'Planificación 2026-1'!W:W,C411,'Planificación 2026-1'!H:H,"AF"))&gt;0,"P01"," ")</f>
        <v xml:space="preserve"> </v>
      </c>
      <c r="J411" s="108" t="str">
        <f>IF(SUM(COUNTIFS('Planificación 2026-1'!F:F,"PRINCIPAL",'Planificación 2026-1'!W:W,C411,'Planificación 2026-1'!H:H,"EN"))&gt;0,"P02"," ")</f>
        <v xml:space="preserve"> </v>
      </c>
      <c r="K411" s="108" t="str">
        <f>IF(SUM(COUNTIFS('Planificación 2026-1'!F:F,"PRINCIPAL",'Planificación 2026-1'!W:W,C411,'Planificación 2026-1'!H:H,"IS"))&gt;0,"P03"," ")</f>
        <v xml:space="preserve"> </v>
      </c>
      <c r="L411" s="108" t="str">
        <f>IF(SUM(COUNTIFS('Planificación 2026-1'!F:F,"PRINCIPAL",'Planificación 2026-1'!W:W,C411,'Planificación 2026-1'!H:H,"PS"))&gt;0,"P04"," ")</f>
        <v xml:space="preserve"> </v>
      </c>
      <c r="M411" s="108"/>
      <c r="N411" s="108" t="str">
        <f>IF(SUM(COUNTIFS('Planificación 2026-1'!F:F,"PRINCIPAL",'Planificación 2026-1'!W:W,C411,'Planificación 2026-1'!H:H,"IN"))&gt;0,"P06"," ")</f>
        <v xml:space="preserve"> </v>
      </c>
      <c r="O411" s="108" t="str">
        <f>IF(SUM(COUNTIFS('Planificación 2026-1'!F:F,"PRINCIPAL",'Planificación 2026-1'!W:W,C411,'Planificación 2026-1'!H:H,"CA"))&gt;0,"P07"," ")</f>
        <v xml:space="preserve"> </v>
      </c>
      <c r="P411" s="108" t="str">
        <f>IF(SUM(COUNTIFS('Planificación 2026-1'!F:F,"PRINCIPAL",'Planificación 2026-1'!W:W,C411,'Planificación 2026-1'!H:H,"DE"))&gt;0,"P08"," ")</f>
        <v xml:space="preserve"> </v>
      </c>
      <c r="Q411" s="108" t="str">
        <f>IF(SUM(COUNTIFS('Planificación 2026-1'!F:F,"PRINCIPAL",'Planificación 2026-1'!W:W,C411,'Planificación 2026-1'!H:H,"OB"))&gt;0,"P09"," ")</f>
        <v xml:space="preserve"> </v>
      </c>
      <c r="R411" s="108" t="str">
        <f>IF(SUM(COUNTIFS('Planificación 2026-1'!F:F,"PRINCIPAL",'Planificación 2026-1'!W:W,C411,'Planificación 2026-1'!H:H,"MH"))&gt;0,"P31"," ")</f>
        <v xml:space="preserve"> </v>
      </c>
      <c r="S411" s="108" t="str">
        <f>IF(SUM(COUNTIFS('Planificación 2026-1'!F:F,"PRINCIPAL",'Planificación 2026-1'!W:W,C411,'Planificación 2026-1'!H:H,"IC"))&gt;0,"P32"," ")</f>
        <v xml:space="preserve"> </v>
      </c>
      <c r="T411" s="108" t="str">
        <f>IF(SUM(COUNTIFS('Planificación 2026-1'!F:F,"PRINCIPAL",'Planificación 2026-1'!W:W,C411,'Planificación 2026-1'!H:H,"AR"))&gt;0,"P34"," ")</f>
        <v xml:space="preserve"> </v>
      </c>
      <c r="U411" s="108" t="str">
        <f>IF(SUM(COUNTIFS('Planificación 2026-1'!F:F,"PRINCIPAL",'Planificación 2026-1'!W:W,C411,'Planificación 2026-1'!H:H,"T1"))&gt;0,"P35"," ")</f>
        <v xml:space="preserve"> </v>
      </c>
      <c r="V411" s="108" t="str">
        <f>IF(SUM(COUNTIFS('Planificación 2026-1'!F:F,"PRINCIPAL",'Planificación 2026-1'!W:W,C411,'Planificación 2026-1'!H:H,"T3"))&gt;0,"P36"," ")</f>
        <v xml:space="preserve"> </v>
      </c>
      <c r="W411" s="108" t="str">
        <f>IF(SUM(COUNTIFS('Planificación 2026-1'!F:F,"PRINCIPAL",'Planificación 2026-1'!W:W,C411,'Planificación 2026-1'!H:H,"T2"))&gt;0,"P37"," ")</f>
        <v xml:space="preserve"> </v>
      </c>
      <c r="X411" s="108" t="str">
        <f>IF(SUM(COUNTIFS('Planificación 2026-1'!F:F,"PRINCIPAL",'Planificación 2026-1'!W:W,C411,'Planificación 2026-1'!H:H,"AE"))&gt;0,"P38"," ")</f>
        <v xml:space="preserve"> </v>
      </c>
      <c r="Y411" s="108" t="str">
        <f>IF(SUM(COUNTIFS('Planificación 2026-1'!F:F,"PRINCIPAL",'Planificación 2026-1'!W:W,C411,'Planificación 2026-1'!H:H,"T4"))&gt;0,"P55"," ")</f>
        <v xml:space="preserve"> </v>
      </c>
      <c r="Z411" s="108" t="str">
        <f>IF(SUM(COUNTIFS('Planificación 2026-1'!F:F,"FILIAL",'Planificación 2026-1'!W:W,C411,'Planificación 2026-1'!H:H,"AF"))&gt;0," P01"," ")</f>
        <v xml:space="preserve"> </v>
      </c>
      <c r="AA411" s="108" t="str">
        <f>IF(SUM(COUNTIFS('Planificación 2026-1'!F:F,"FILIAL",'Planificación 2026-1'!W:W,C411,'Planificación 2026-1'!H:H,"EN"))&gt;0,"P02"," ")</f>
        <v xml:space="preserve"> </v>
      </c>
      <c r="AB411" s="108" t="str">
        <f>IF(SUM(COUNTIFS('Planificación 2026-1'!F:F,"FILIAL",'Planificación 2026-1'!W:W,C411,'Planificación 2026-1'!H:H,"IS"))&gt;0,"P03"," ")</f>
        <v xml:space="preserve"> </v>
      </c>
      <c r="AC411" s="108" t="str">
        <f>IF(SUM(COUNTIFS('Planificación 2026-1'!F:F,"FILIAL",'Planificación 2026-1'!W:W,C411,'Planificación 2026-1'!H:H,"PS"))&gt;0,"P04"," ")</f>
        <v xml:space="preserve"> </v>
      </c>
      <c r="AD411" s="108"/>
      <c r="AE411" s="108" t="str">
        <f>IF(SUM(COUNTIFS('Planificación 2026-1'!F:F,"FILIAL",'Planificación 2026-1'!W:W,C411,'Planificación 2026-1'!H:H,"IN"))&gt;0,"P06"," ")</f>
        <v xml:space="preserve"> </v>
      </c>
      <c r="AF411" s="108" t="str">
        <f>IF(SUM(COUNTIFS('Planificación 2026-1'!F:F,"FILIAL",'Planificación 2026-1'!W:W,C411,'Planificación 2026-1'!H:H,"CA"))&gt;0,"P07"," ")</f>
        <v xml:space="preserve"> </v>
      </c>
      <c r="AG411" s="108" t="str">
        <f>IF(SUM(COUNTIFS('Planificación 2026-1'!F:F,"FILIAL",'Planificación 2026-1'!W:W,C411,'Planificación 2026-1'!H:H,"DE"))&gt;0,"P08"," ")</f>
        <v xml:space="preserve"> </v>
      </c>
      <c r="AH411" s="108" t="str">
        <f>IF(SUM(COUNTIFS('Planificación 2026-1'!F:F,"FILIAL",'Planificación 2026-1'!W:W,C411,'Planificación 2026-1'!H:H,"OB"))&gt;0,"P09"," ")</f>
        <v xml:space="preserve"> </v>
      </c>
      <c r="AI411" s="108" t="str">
        <f>IF(SUM(COUNTIFS('Planificación 2026-1'!F:F,"FILIAL",'Planificación 2026-1'!W:W,C411,'Planificación 2026-1'!H:H,"MH"))&gt;0,"P31"," ")</f>
        <v xml:space="preserve"> </v>
      </c>
      <c r="AJ411" s="108" t="str">
        <f>IF(SUM(COUNTIFS('Planificación 2026-1'!F:F,"FILIAL",'Planificación 2026-1'!W:W,C411,'Planificación 2026-1'!H:H,"IC"))&gt;0,"P32"," ")</f>
        <v xml:space="preserve"> </v>
      </c>
      <c r="AK411" s="108" t="str">
        <f>IF(SUM(COUNTIFS('Planificación 2026-1'!F:F,"FILIAL",'Planificación 2026-1'!W:W,C411,'Planificación 2026-1'!H:H,"AR"))&gt;0,"P34"," ")</f>
        <v xml:space="preserve"> </v>
      </c>
      <c r="AL411" s="108" t="str">
        <f>IF(SUM(COUNTIFS('Planificación 2026-1'!F:F,"FILIAL",'Planificación 2026-1'!W:W,C411,'Planificación 2026-1'!H:H,"T1"))&gt;0,"P35"," ")</f>
        <v xml:space="preserve"> </v>
      </c>
      <c r="AM411" s="108" t="str">
        <f>IF(SUM(COUNTIFS('Planificación 2026-1'!F:F,"FILIAL",'Planificación 2026-1'!W:W,C411,'Planificación 2026-1'!H:H,"T3"))&gt;0,"P36"," ")</f>
        <v xml:space="preserve"> </v>
      </c>
      <c r="AN411" s="108" t="str">
        <f>IF(SUM(COUNTIFS('Planificación 2026-1'!F:F,"FILIAL",'Planificación 2026-1'!W:W,C411,'Planificación 2026-1'!H:H,"T2"))&gt;0,"P37"," ")</f>
        <v xml:space="preserve"> </v>
      </c>
      <c r="AO411" s="108" t="str">
        <f>IF(SUM(COUNTIFS('Planificación 2026-1'!F:F,"FILIAL",'Planificación 2026-1'!W:W,C411,'Planificación 2026-1'!H:H,"AE"))&gt;0,"P38"," ")</f>
        <v xml:space="preserve"> </v>
      </c>
      <c r="AP411" s="108" t="str">
        <f>IF(SUM(COUNTIFS('Planificación 2026-1'!F:F,"FILIAL",'Planificación 2026-1'!W:W,C411,'Planificación 2026-1'!H:H,"T4"))&gt;0,"P55"," ")</f>
        <v xml:space="preserve"> </v>
      </c>
      <c r="AQ411" s="108" t="str">
        <f>IF(SUM(COUNTIFS('Planificación 2026-1'!F:F,"SUNAMPE",'Planificación 2026-1'!W:W,C411,'Planificación 2026-1'!H:H,"AF"))&gt;0," P01"," ")</f>
        <v xml:space="preserve"> </v>
      </c>
      <c r="AR411" s="108" t="str">
        <f>IF(SUM(COUNTIFS('Planificación 2026-1'!F:F,"SUNAMPE",'Planificación 2026-1'!W:W,C411,'Planificación 2026-1'!H:H,"EN"))&gt;0,"P02"," ")</f>
        <v xml:space="preserve"> </v>
      </c>
      <c r="AS411" s="108" t="str">
        <f>IF(SUM(COUNTIFS('Planificación 2026-1'!F:F,"SUNAMPE",'Planificación 2026-1'!W:W,C411,'Planificación 2026-1'!H:H,"IS"))&gt;0,"P03"," ")</f>
        <v xml:space="preserve"> </v>
      </c>
      <c r="AT411" s="108" t="str">
        <f>IF(SUM(COUNTIFS('Planificación 2026-1'!F:F,"SUNAMPE",'Planificación 2026-1'!W:W,C411,'Planificación 2026-1'!H:H,"PS"))&gt;0,"P04"," ")</f>
        <v xml:space="preserve"> </v>
      </c>
      <c r="AU411" s="108"/>
      <c r="AV411" s="108" t="str">
        <f>IF(SUM(COUNTIFS('Planificación 2026-1'!F:F,"SUNAMPE",'Planificación 2026-1'!W:W,C411,'Planificación 2026-1'!H:H,"IN"))&gt;0,"P06"," ")</f>
        <v xml:space="preserve"> </v>
      </c>
      <c r="AW411" s="108" t="str">
        <f>IF(SUM(COUNTIFS('Planificación 2026-1'!F:F,"SUNAMPE",'Planificación 2026-1'!W:W,C411,'Planificación 2026-1'!H:H,"CA"))&gt;0,"P07"," ")</f>
        <v xml:space="preserve"> </v>
      </c>
      <c r="AX411" s="108" t="str">
        <f>IF(SUM(COUNTIFS('Planificación 2026-1'!F:F,"SUNAMPE",'Planificación 2026-1'!W:W,C411,'Planificación 2026-1'!H:H,"DE"))&gt;0,"P08"," ")</f>
        <v xml:space="preserve"> </v>
      </c>
      <c r="AY411" s="108" t="str">
        <f>IF(SUM(COUNTIFS('Planificación 2026-1'!F:F,"SUNAMPE",'Planificación 2026-1'!W:W,C411,'Planificación 2026-1'!H:H,"OB"))&gt;0,"P09"," ")</f>
        <v xml:space="preserve"> </v>
      </c>
      <c r="AZ411" s="108" t="str">
        <f>IF(SUM(COUNTIFS('Planificación 2026-1'!F:F,"SUNAMPE",'Planificación 2026-1'!W:W,C411,'Planificación 2026-1'!H:H,"MH"))&gt;0,"P31"," ")</f>
        <v xml:space="preserve"> </v>
      </c>
      <c r="BA411" s="108" t="str">
        <f>IF(SUM(COUNTIFS('Planificación 2026-1'!F:F,"SUNAMPE",'Planificación 2026-1'!W:W,C411,'Planificación 2026-1'!H:H,"IC"))&gt;0,"P32"," ")</f>
        <v xml:space="preserve"> </v>
      </c>
      <c r="BB411" s="108" t="str">
        <f>IF(SUM(COUNTIFS('Planificación 2026-1'!F:F,"SUNAMPE",'Planificación 2026-1'!W:W,C411,'Planificación 2026-1'!H:H,"AR"))&gt;0,"P34"," ")</f>
        <v xml:space="preserve"> </v>
      </c>
      <c r="BC411" s="108" t="str">
        <f>IF(SUM(COUNTIFS('Planificación 2026-1'!F:F,"SUNAMPE",'Planificación 2026-1'!W:W,C411,'Planificación 2026-1'!H:H,"T1"))&gt;0,"P35"," ")</f>
        <v xml:space="preserve"> </v>
      </c>
      <c r="BD411" s="108" t="str">
        <f>IF(SUM(COUNTIFS('Planificación 2026-1'!F:F,"SUNAMPE",'Planificación 2026-1'!W:W,C411,'Planificación 2026-1'!H:H,"T3"))&gt;0,"P36"," ")</f>
        <v xml:space="preserve"> </v>
      </c>
      <c r="BE411" s="108" t="str">
        <f>IF(SUM(COUNTIFS('Planificación 2026-1'!F:F,"SUNAMPE",'Planificación 2026-1'!W:W,C411,'Planificación 2026-1'!H:H,"T2"))&gt;0,"P37"," ")</f>
        <v xml:space="preserve"> </v>
      </c>
      <c r="BF411" s="108" t="str">
        <f>IF(SUM(COUNTIFS('Planificación 2026-1'!F:F,"SUNAMPE",'Planificación 2026-1'!W:W,C411,'Planificación 2026-1'!H:H,"AE"))&gt;0,"P38"," ")</f>
        <v xml:space="preserve"> </v>
      </c>
      <c r="BG411" s="108" t="str">
        <f>IF(SUM(COUNTIFS('Planificación 2026-1'!F:F,"SUNAMPE",'Planificación 2026-1'!W:W,C411,'Planificación 2026-1'!H:H,"T4"))&gt;0,"P55"," ")</f>
        <v xml:space="preserve"> </v>
      </c>
      <c r="BH411" s="108" t="str">
        <f>IF(SUM(COUNTIFS('Planificación 2026-1'!F:F,"HUAURA",'Planificación 2026-1'!W:W,C411,'Planificación 2026-1'!H:H,"AF"))&gt;0," P01"," ")</f>
        <v xml:space="preserve"> </v>
      </c>
      <c r="BI411" s="108" t="str">
        <f>IF(SUM(COUNTIFS('Planificación 2026-1'!F:F,"HUAURA",'Planificación 2026-1'!W:W,C411,'Planificación 2026-1'!H:H,"EN"))&gt;0,"P02"," ")</f>
        <v xml:space="preserve"> </v>
      </c>
      <c r="BJ411" s="108" t="str">
        <f>IF(SUM(COUNTIFS('Planificación 2026-1'!F:F,"HUAURA",'Planificación 2026-1'!W:W,C411,'Planificación 2026-1'!H:H,"IS"))&gt;0,"P03"," ")</f>
        <v xml:space="preserve"> </v>
      </c>
      <c r="BK411" s="108" t="str">
        <f>IF(SUM(COUNTIFS('Planificación 2026-1'!F:F,"HUAURA",'Planificación 2026-1'!W:W,C411,'Planificación 2026-1'!H:H,"PS"))&gt;0,"P04"," ")</f>
        <v xml:space="preserve"> </v>
      </c>
      <c r="BL411" s="108"/>
      <c r="BM411" s="108" t="str">
        <f>IF(SUM(COUNTIFS('Planificación 2026-1'!F:F,"HUAURA",'Planificación 2026-1'!W:W,C411,'Planificación 2026-1'!H:H,"IN"))&gt;0,"P06"," ")</f>
        <v xml:space="preserve"> </v>
      </c>
      <c r="BN411" s="108" t="str">
        <f>IF(SUM(COUNTIFS('Planificación 2026-1'!F:F,"HUAURA",'Planificación 2026-1'!W:W,C411,'Planificación 2026-1'!H:H,"CA"))&gt;0,"P07"," ")</f>
        <v xml:space="preserve"> </v>
      </c>
      <c r="BO411" s="108" t="str">
        <f>IF(SUM(COUNTIFS('Planificación 2026-1'!F:F,"HUAURA",'Planificación 2026-1'!W:W,C411,'Planificación 2026-1'!H:H,"DE"))&gt;0,"P08"," ")</f>
        <v xml:space="preserve"> </v>
      </c>
      <c r="BP411" s="108" t="str">
        <f>IF(SUM(COUNTIFS('Planificación 2026-1'!F:F,"HUAURA",'Planificación 2026-1'!W:W,C411,'Planificación 2026-1'!H:H,"OB"))&gt;0,"P09"," ")</f>
        <v xml:space="preserve"> </v>
      </c>
      <c r="BQ411" s="108" t="str">
        <f>IF(SUM(COUNTIFS('Planificación 2026-1'!F:F,"HUAURA",'Planificación 2026-1'!W:W,C411,'Planificación 2026-1'!H:H,"MH"))&gt;0,"P31"," ")</f>
        <v xml:space="preserve"> </v>
      </c>
      <c r="BR411" s="108" t="str">
        <f>IF(SUM(COUNTIFS('Planificación 2026-1'!F:F,"HUAURA",'Planificación 2026-1'!W:W,C411,'Planificación 2026-1'!H:H,"IC"))&gt;0,"P32"," ")</f>
        <v xml:space="preserve"> </v>
      </c>
      <c r="BS411" s="108" t="str">
        <f>IF(SUM(COUNTIFS('Planificación 2026-1'!F:F,"HUAURA",'Planificación 2026-1'!W:W,C411,'Planificación 2026-1'!H:H,"AR"))&gt;0,"P34"," ")</f>
        <v xml:space="preserve"> </v>
      </c>
      <c r="BT411" s="108" t="str">
        <f>IF(SUM(COUNTIFS('Planificación 2026-1'!F:F,"HUAURA",'Planificación 2026-1'!W:W,C411,'Planificación 2026-1'!H:H,"T1"))&gt;0,"P35"," ")</f>
        <v xml:space="preserve"> </v>
      </c>
      <c r="BU411" s="108" t="str">
        <f>IF(SUM(COUNTIFS('Planificación 2026-1'!F:F,"HUAURA",'Planificación 2026-1'!W:W,C411,'Planificación 2026-1'!H:H,"T3"))&gt;0,"P36"," ")</f>
        <v xml:space="preserve"> </v>
      </c>
      <c r="BV411" s="108" t="str">
        <f>IF(SUM(COUNTIFS('Planificación 2026-1'!F:F,"HUAURA",'Planificación 2026-1'!W:W,C411,'Planificación 2026-1'!H:H,"T2"))&gt;0,"P37"," ")</f>
        <v xml:space="preserve"> </v>
      </c>
      <c r="BW411" s="108" t="str">
        <f>IF(SUM(COUNTIFS('Planificación 2026-1'!F:F,"HUAURA",'Planificación 2026-1'!W:W,C411,'Planificación 2026-1'!H:H,"AE"))&gt;0,"P38"," ")</f>
        <v xml:space="preserve"> </v>
      </c>
      <c r="BX411" s="108" t="str">
        <f>IF(SUM(COUNTIFS('Planificación 2026-1'!F:F,"HUAURA",'Planificación 2026-1'!W:W,C411,'Planificación 2026-1'!H:H,"T4"))&gt;0,"P55"," ")</f>
        <v xml:space="preserve"> </v>
      </c>
      <c r="BY411" s="109">
        <f>SUMIFS('Planificación 2026-1'!R:R,'Planificación 2026-1'!W:W,C411,'Planificación 2026-1'!H:H,"AF",'Planificación 2026-1'!I:I,"&gt;2")</f>
        <v>0</v>
      </c>
      <c r="BZ411" s="109">
        <f>SUMIFS('Planificación 2026-1'!R:R,'Planificación 2026-1'!W:W,C411,'Planificación 2026-1'!H:H,"EN",'Planificación 2026-1'!I:I,"&gt;2")</f>
        <v>0</v>
      </c>
      <c r="CA411" s="109">
        <f>SUMIFS('Planificación 2026-1'!R:R,'Planificación 2026-1'!W:W,C411,'Planificación 2026-1'!H:H,"IS",'Planificación 2026-1'!I:I,"&gt;2")</f>
        <v>0</v>
      </c>
      <c r="CB411" s="109">
        <f>SUMIFS('Planificación 2026-1'!R:R,'Planificación 2026-1'!W:W,C411,'Planificación 2026-1'!H:H,"PS",'Planificación 2026-1'!I:I,"&gt;2")</f>
        <v>0</v>
      </c>
      <c r="CC411" s="109">
        <f>SUMIFS('Planificación 2026-1'!R:R,'Planificación 2026-1'!W:W,C411,'Planificación 2026-1'!H:H,"IN",'Planificación 2026-1'!I:I,"&gt;2")</f>
        <v>0</v>
      </c>
      <c r="CD411" s="109">
        <f>SUMIFS('Planificación 2026-1'!R:R,'Planificación 2026-1'!W:W,C411,'Planificación 2026-1'!H:H,"CA",'Planificación 2026-1'!I:I,"&gt;2")</f>
        <v>0</v>
      </c>
      <c r="CE411" s="109">
        <f>SUMIFS('Planificación 2026-1'!R:R,'Planificación 2026-1'!W:W,C411,'Planificación 2026-1'!H:H,"DE",'Planificación 2026-1'!I:I,"&gt;2")</f>
        <v>0</v>
      </c>
      <c r="CF411" s="109">
        <f>SUMIFS('Planificación 2026-1'!R:R,'Planificación 2026-1'!W:W,C411,'Planificación 2026-1'!H:H,"OB",'Planificación 2026-1'!I:I,"&gt;2")</f>
        <v>0</v>
      </c>
      <c r="CG411" s="109">
        <f>SUMIFS('Planificación 2026-1'!R:R,'Planificación 2026-1'!W:W,C411,'Planificación 2026-1'!H:H,"MH",'Planificación 2026-1'!I:I,"&gt;2")</f>
        <v>0</v>
      </c>
      <c r="CH411" s="109">
        <f>SUMIFS('Planificación 2026-1'!R:R,'Planificación 2026-1'!W:W,C411,'Planificación 2026-1'!H:H,"IC",'Planificación 2026-1'!I:I,"&gt;2")</f>
        <v>0</v>
      </c>
      <c r="CI411" s="109">
        <f>SUMIFS('Planificación 2026-1'!R:R,'Planificación 2026-1'!W:W,C411,'Planificación 2026-1'!H:H,"AR",'Planificación 2026-1'!I:I,"&gt;2")</f>
        <v>0</v>
      </c>
      <c r="CJ411" s="109">
        <f>SUMIFS('Planificación 2026-1'!R:R,'Planificación 2026-1'!W:W,C411,'Planificación 2026-1'!H:H,"T1",'Planificación 2026-1'!I:I,"&gt;2")</f>
        <v>0</v>
      </c>
      <c r="CK411" s="109">
        <f>SUMIFS('Planificación 2026-1'!R:R,'Planificación 2026-1'!W:W,C411,'Planificación 2026-1'!H:H,"T3",'Planificación 2026-1'!I:I,"&gt;2")</f>
        <v>0</v>
      </c>
      <c r="CL411" s="109">
        <f>SUMIFS('Planificación 2026-1'!R:R,'Planificación 2026-1'!W:W,C411,'Planificación 2026-1'!H:H,"T2",'Planificación 2026-1'!I:I,"&gt;2")</f>
        <v>0</v>
      </c>
      <c r="CM411" s="109">
        <f>SUMIFS('Planificación 2026-1'!R:R,'Planificación 2026-1'!W:W,C411,'Planificación 2026-1'!H:H,"AE",'Planificación 2026-1'!I:I,"&gt;2")</f>
        <v>0</v>
      </c>
      <c r="CN411" s="109">
        <f>SUMIFS('Planificación 2026-1'!R:R,'Planificación 2026-1'!W:W,C411,'Planificación 2026-1'!H:H,"T4",'Planificación 2026-1'!I:I,"&gt;2")</f>
        <v>0</v>
      </c>
      <c r="CO411" s="109">
        <f>SUMIFS('Planificación 2026-1'!R:R,'Planificación 2026-1'!W:W,C411,'Planificación 2026-1'!H:H,"AF",'Planificación 2026-1'!I:I,"&lt;3")</f>
        <v>0</v>
      </c>
      <c r="CP411" s="109">
        <f>SUMIFS('Planificación 2026-1'!R:R,'Planificación 2026-1'!W:W,C411,'Planificación 2026-1'!H:H,"EN",'Planificación 2026-1'!I:I,"&lt;3")</f>
        <v>0</v>
      </c>
      <c r="CQ411" s="109">
        <f>SUMIFS('Planificación 2026-1'!R:R,'Planificación 2026-1'!W:W,C411,'Planificación 2026-1'!H:H,"IS",'Planificación 2026-1'!I:I,"&lt;3")</f>
        <v>0</v>
      </c>
      <c r="CR411" s="109">
        <f>SUMIFS('Planificación 2026-1'!R:R,'Planificación 2026-1'!W:W,C411,'Planificación 2026-1'!H:H,"PS",'Planificación 2026-1'!I:I,"&lt;3")</f>
        <v>0</v>
      </c>
      <c r="CS411" s="109">
        <f>SUMIFS('Planificación 2026-1'!R:R,'Planificación 2026-1'!W:W,C411,'Planificación 2026-1'!H:H,"IN",'Planificación 2026-1'!I:I,"&lt;3")</f>
        <v>0</v>
      </c>
      <c r="CT411" s="109">
        <f>SUMIFS('Planificación 2026-1'!R:R,'Planificación 2026-1'!W:W,C411,'Planificación 2026-1'!H:H,"CA",'Planificación 2026-1'!I:I,"&lt;3")</f>
        <v>0</v>
      </c>
      <c r="CU411" s="109">
        <f>SUMIFS('Planificación 2026-1'!R:R,'Planificación 2026-1'!W:W,C411,'Planificación 2026-1'!H:H,"DE",'Planificación 2026-1'!I:I,"&lt;3")</f>
        <v>0</v>
      </c>
      <c r="CV411" s="109">
        <f>SUMIFS('Planificación 2026-1'!R:R,'Planificación 2026-1'!W:W,C411,'Planificación 2026-1'!H:H,"OB",'Planificación 2026-1'!I:I,"&lt;3")</f>
        <v>0</v>
      </c>
      <c r="CW411" s="109">
        <f>SUMIFS('Planificación 2026-1'!R:R,'Planificación 2026-1'!W:W,C411,'Planificación 2026-1'!H:H,"MH",'Planificación 2026-1'!I:I,"&lt;3")</f>
        <v>0</v>
      </c>
      <c r="CX411" s="109">
        <f>SUMIFS('Planificación 2026-1'!R:R,'Planificación 2026-1'!W:W,C411,'Planificación 2026-1'!H:H,"IC",'Planificación 2026-1'!I:I,"&lt;3")</f>
        <v>0</v>
      </c>
      <c r="CY411" s="109">
        <f>SUMIFS('Planificación 2026-1'!R:R,'Planificación 2026-1'!W:W,C411,'Planificación 2026-1'!H:H,"AR",'Planificación 2026-1'!I:I,"&lt;3")</f>
        <v>0</v>
      </c>
      <c r="CZ411" s="109">
        <f>SUMIFS('Planificación 2026-1'!R:R,'Planificación 2026-1'!W:W,C411,'Planificación 2026-1'!H:H,"T1",'Planificación 2026-1'!I:I,"&lt;3")</f>
        <v>0</v>
      </c>
      <c r="DA411" s="109">
        <f>SUMIFS('Planificación 2026-1'!R:R,'Planificación 2026-1'!W:W,C411,'Planificación 2026-1'!H:H,"T3",'Planificación 2026-1'!I:I,"&lt;3")</f>
        <v>0</v>
      </c>
      <c r="DB411" s="109">
        <f>SUMIFS('Planificación 2026-1'!R:R,'Planificación 2026-1'!W:W,C411,'Planificación 2026-1'!H:H,"T2",'Planificación 2026-1'!I:I,"&lt;3")</f>
        <v>0</v>
      </c>
      <c r="DC411" s="109">
        <f>SUMIFS('Planificación 2026-1'!R:R,'Planificación 2026-1'!W:W,C411,'Planificación 2026-1'!H:H,"AE",'Planificación 2026-1'!I:I,"&lt;3")</f>
        <v>0</v>
      </c>
      <c r="DD411" s="109">
        <f>SUMIFS('Planificación 2026-1'!R:R,'Planificación 2026-1'!W:W,C411,'Planificación 2026-1'!H:H,"T4",'Planificación 2026-1'!I:I,"&lt;3")</f>
        <v>0</v>
      </c>
      <c r="DE411" s="108" t="str">
        <f t="shared" si="63"/>
        <v/>
      </c>
      <c r="DF411" s="41">
        <f>IF(C411="","",SUMIFS('Planificación 2026-1'!R:R,'Planificación 2026-1'!W:W,C411,'Planificación 2026-1'!F:F,"PRINCIPAL",'Planificación 2026-1'!X:X,"VIRTUAL"))</f>
        <v>0</v>
      </c>
      <c r="DG411" s="41">
        <f>IF(C411="","",SUMIFS('Planificación 2026-1'!R:R,'Planificación 2026-1'!W:W,C411,'Planificación 2026-1'!F:F,"PRINCIPAL",'Planificación 2026-1'!X:X,"PRESENCIAL"))</f>
        <v>0</v>
      </c>
      <c r="DH411" s="41">
        <f>IF(C411="","",SUMIFS('Planificación 2026-1'!R:R,'Planificación 2026-1'!W:W,C411,'Planificación 2026-1'!F:F,"PRINCIPAL",'Planificación 2026-1'!X:X,"HIBRIDO PRESENCIAL"))</f>
        <v>0</v>
      </c>
      <c r="DI411" s="108" t="str">
        <f t="shared" si="64"/>
        <v/>
      </c>
      <c r="DJ411" s="108">
        <f>IF(C411="","",SUMIFS('Planificación 2026-1'!R:R,'Planificación 2026-1'!W:W,C411,'Planificación 2026-1'!F:F,"FILIAL",'Planificación 2026-1'!X:X,"VIRTUAL"))</f>
        <v>0</v>
      </c>
      <c r="DK411" s="110">
        <f>IF(C411="","",SUMIFS('Planificación 2026-1'!R:R,'Planificación 2026-1'!W:W,C411,'Planificación 2026-1'!F:F,"FILIAL",'Planificación 2026-1'!X:X,"PRESENCIAL"))</f>
        <v>0</v>
      </c>
      <c r="DL411" s="61">
        <f>IF(C411="","",SUMIFS('Planificación 2026-1'!R:R,'Planificación 2026-1'!W:W,C411,'Planificación 2026-1'!F:F,"FILIAL",'Planificación 2026-1'!X:X,"HIBRIDO PRESENCIAL"))</f>
        <v>0</v>
      </c>
      <c r="DM411" s="111" t="str">
        <f t="shared" si="65"/>
        <v/>
      </c>
      <c r="DN411" s="108">
        <f>IF(C411="","",SUMIFS('Planificación 2026-1'!R:R,'Planificación 2026-1'!W:W,C411,'Planificación 2026-1'!F:F,"SUNAMPE",'Planificación 2026-1'!X:X,"VIRTUAL"))</f>
        <v>0</v>
      </c>
      <c r="DO411" s="61">
        <f>IF(C411="","",SUMIFS('Planificación 2026-1'!R:R,'Planificación 2026-1'!W:W,C411,'Planificación 2026-1'!F:F,"SUNAMPE",'Planificación 2026-1'!X:X,"PRESENCIAL"))</f>
        <v>0</v>
      </c>
      <c r="DP411" s="111" t="str">
        <f t="shared" si="66"/>
        <v/>
      </c>
      <c r="DQ411" s="108">
        <f>IF(C411="","",SUMIFS('Planificación 2026-1'!R:R,'Planificación 2026-1'!W:W,C411,'Planificación 2026-1'!F:F,"HUAURA",'Planificación 2026-1'!X:X,"VIRTUAL"))</f>
        <v>0</v>
      </c>
      <c r="DR411" s="61">
        <f>IF(C411="","",SUMIFS('Planificación 2026-1'!R:R,'Planificación 2026-1'!W:W,C411,'Planificación 2026-1'!F:F,"HUAURA",'Planificación 2026-1'!X:X,"PRESENCIAL"))</f>
        <v>0</v>
      </c>
      <c r="DS411" s="76">
        <f>SUMIFS('Planificación 2026-1'!R:R,'Planificación 2026-1'!W:W,C411,'Planificación 2026-1'!F:F,"PRINCIPAL",'Planificación 2026-1'!X:X,"VIRTUAL",'Planificación 2026-1'!I:I,"&gt;2")</f>
        <v>0</v>
      </c>
      <c r="DT411" s="76">
        <f>SUMIFS('Planificación 2026-1'!R:R,'Planificación 2026-1'!W:W,C411,'Planificación 2026-1'!F:F,"PRINCIPAL",'Planificación 2026-1'!X:X,"&lt;&gt;VIRTUAL",'Planificación 2026-1'!I:I,"&gt;2")</f>
        <v>0</v>
      </c>
      <c r="DU411" s="76">
        <f>SUMIFS('Planificación 2026-1'!R:R,'Planificación 2026-1'!W:W,C411,'Planificación 2026-1'!F:F,"SUNAMPE",'Planificación 2026-1'!X:X,"VIRTUAL",'Planificación 2026-1'!I:I,"&gt;2")</f>
        <v>0</v>
      </c>
      <c r="DV411" s="76">
        <f>SUMIFS('Planificación 2026-1'!R:R,'Planificación 2026-1'!W:W,C411,'Planificación 2026-1'!F:F,"SUNAMPE",'Planificación 2026-1'!X:X,"&lt;&gt;VIRTUAL",'Planificación 2026-1'!I:I,"&gt;2")</f>
        <v>0</v>
      </c>
      <c r="DW411" s="76">
        <f>SUMIFS('Planificación 2026-1'!R:R,'Planificación 2026-1'!W:W,C411,'Planificación 2026-1'!F:F,"FILIAL",'Planificación 2026-1'!X:X,"VIRTUAL",'Planificación 2026-1'!I:I,"&gt;2")</f>
        <v>0</v>
      </c>
      <c r="DX411" s="76">
        <f>SUMIFS('Planificación 2026-1'!R:R,'Planificación 2026-1'!W:W,C411,'Planificación 2026-1'!F:F,"FILIAL",'Planificación 2026-1'!X:X,"&lt;&gt;VIRTUAL",'Planificación 2026-1'!I:I,"&gt;2")</f>
        <v>0</v>
      </c>
      <c r="DY411" s="76">
        <f>SUMIFS('Planificación 2026-1'!R:R,'Planificación 2026-1'!W:W,C411,'Planificación 2026-1'!F:F,"PORUMA",'Planificación 2026-1'!X:X,"VIRTUAL",'Planificación 2026-1'!I:I,"&gt;2")</f>
        <v>0</v>
      </c>
      <c r="DZ411" s="76">
        <f>SUMIFS('Planificación 2026-1'!R:R,'Planificación 2026-1'!W:W,C411,'Planificación 2026-1'!F:F,"PORUMA",'Planificación 2026-1'!X:X,"&lt;&gt;VIRTUAL",'Planificación 2026-1'!I:I,"&gt;2")</f>
        <v>0</v>
      </c>
      <c r="EA411" s="76">
        <f>SUMIFS('Planificación 2026-1'!R:R,'Planificación 2026-1'!W:W,C411,'Planificación 2026-1'!F:F,"HUAURA",'Planificación 2026-1'!X:X,"VIRTUAL",'Planificación 2026-1'!I:I,"&gt;2")</f>
        <v>0</v>
      </c>
      <c r="EB411" s="76">
        <f>SUMIFS('Planificación 2026-1'!R:R,'Planificación 2026-1'!W:W,C411,'Planificación 2026-1'!F:F,"HUAURA",'Planificación 2026-1'!X:X,"&lt;&gt;VIRTUAL",'Planificación 2026-1'!I:I,"&gt;2")</f>
        <v>0</v>
      </c>
      <c r="EC411" s="76">
        <f>SUMIFS('Planificación 2026-1'!R:R,'Planificación 2026-1'!W:W,C411,'Planificación 2026-1'!F:F,"PRINCIPAL",'Planificación 2026-1'!X:X,"VIRTUAL",'Planificación 2026-1'!I:I,"&lt;3")</f>
        <v>0</v>
      </c>
      <c r="ED411" s="76">
        <f>SUMIFS('Planificación 2026-1'!R:R,'Planificación 2026-1'!W:W,C411,'Planificación 2026-1'!F:F,"PRINCIPAL",'Planificación 2026-1'!X:X,"&lt;&gt;VIRTUAL",'Planificación 2026-1'!I:I,"&lt;3")</f>
        <v>0</v>
      </c>
      <c r="EE411" s="76">
        <f>SUMIFS('Planificación 2026-1'!R:R,'Planificación 2026-1'!W:W,C411,'Planificación 2026-1'!F:F,"SUNAMPE",'Planificación 2026-1'!X:X,"VIRTUAL",'Planificación 2026-1'!I:I,"&lt;3")</f>
        <v>0</v>
      </c>
      <c r="EF411" s="76">
        <f>SUMIFS('Planificación 2026-1'!R:R,'Planificación 2026-1'!W:W,C411,'Planificación 2026-1'!F:F,"SUNAMPE",'Planificación 2026-1'!X:X,"&lt;&gt;VIRTUAL",'Planificación 2026-1'!I:I,"&lt;3")</f>
        <v>0</v>
      </c>
      <c r="EG411" s="76">
        <f>SUMIFS('Planificación 2026-1'!R:R,'Planificación 2026-1'!W:W,C411,'Planificación 2026-1'!F:F,"FILIAL",'Planificación 2026-1'!X:X,"VIRTUAL",'Planificación 2026-1'!I:I,"&lt;3")</f>
        <v>0</v>
      </c>
      <c r="EH411" s="76">
        <f>SUMIFS('Planificación 2026-1'!R:R,'Planificación 2026-1'!W:W,C411,'Planificación 2026-1'!F:F,"FILIAL",'Planificación 2026-1'!X:X,"&lt;&gt;VIRTUAL",'Planificación 2026-1'!I:I,"&lt;3")</f>
        <v>0</v>
      </c>
      <c r="EI411" s="76">
        <f>SUMIFS('Planificación 2026-1'!R:R,'Planificación 2026-1'!W:W,C411,'Planificación 2026-1'!F:F,"PORUMA",'Planificación 2026-1'!X:X,"VIRTUAL",'Planificación 2026-1'!I:I,"&lt;3")</f>
        <v>0</v>
      </c>
      <c r="EJ411" s="76">
        <f>SUMIFS('Planificación 2026-1'!R:R,'Planificación 2026-1'!W:W,C411,'Planificación 2026-1'!F:F,"PORUMA",'Planificación 2026-1'!X:X,"&lt;&gt;VIRTUAL",'Planificación 2026-1'!I:I,"&lt;3")</f>
        <v>0</v>
      </c>
      <c r="EK411" s="76">
        <f>SUMIFS('Planificación 2026-1'!R:R,'Planificación 2026-1'!W:W,C411,'Planificación 2026-1'!F:F,"HUAURA",'Planificación 2026-1'!X:X,"VIRTUAL",'Planificación 2026-1'!I:I,"&lt;3")</f>
        <v>0</v>
      </c>
      <c r="EL411" s="76">
        <f>SUMIFS('Planificación 2026-1'!R:R,'Planificación 2026-1'!W:W,C411,'Planificación 2026-1'!F:F,"HUAURA",'Planificación 2026-1'!X:X,"&lt;&gt;VIRTUAL",'Planificación 2026-1'!I:I,"&lt;3")</f>
        <v>0</v>
      </c>
      <c r="EM411" s="76"/>
      <c r="EN411" s="76">
        <f t="shared" si="59"/>
        <v>0</v>
      </c>
      <c r="EO411" s="76">
        <f t="shared" si="60"/>
        <v>0</v>
      </c>
      <c r="EP411" s="76" t="b">
        <f t="shared" si="61"/>
        <v>1</v>
      </c>
      <c r="EQ411" s="76" t="str">
        <f t="shared" si="62"/>
        <v/>
      </c>
      <c r="ER411" s="76" t="str">
        <f t="shared" si="67"/>
        <v>PRESENCIAL</v>
      </c>
    </row>
    <row r="412" spans="1:148" hidden="1">
      <c r="A412" s="83"/>
      <c r="B412" s="119">
        <v>409</v>
      </c>
      <c r="C412" s="115" t="s">
        <v>585</v>
      </c>
      <c r="D412" s="112">
        <f>SUMIF('Planificación 2026-1'!W:W,C412,'Planificación 2026-1'!R:R)</f>
        <v>0</v>
      </c>
      <c r="E412" s="114" t="s">
        <v>173</v>
      </c>
      <c r="F412" s="115" t="s">
        <v>347</v>
      </c>
      <c r="G412" s="115" t="s">
        <v>153</v>
      </c>
      <c r="H412" s="115" t="s">
        <v>125</v>
      </c>
      <c r="I412" s="107" t="str">
        <f>IF(SUM(COUNTIFS('Planificación 2026-1'!F:F,"PRINCIPAL",'Planificación 2026-1'!W:W,C412,'Planificación 2026-1'!H:H,"AF"))&gt;0,"P01"," ")</f>
        <v xml:space="preserve"> </v>
      </c>
      <c r="J412" s="108" t="str">
        <f>IF(SUM(COUNTIFS('Planificación 2026-1'!F:F,"PRINCIPAL",'Planificación 2026-1'!W:W,C412,'Planificación 2026-1'!H:H,"EN"))&gt;0,"P02"," ")</f>
        <v xml:space="preserve"> </v>
      </c>
      <c r="K412" s="108" t="str">
        <f>IF(SUM(COUNTIFS('Planificación 2026-1'!F:F,"PRINCIPAL",'Planificación 2026-1'!W:W,C412,'Planificación 2026-1'!H:H,"IS"))&gt;0,"P03"," ")</f>
        <v xml:space="preserve"> </v>
      </c>
      <c r="L412" s="108" t="str">
        <f>IF(SUM(COUNTIFS('Planificación 2026-1'!F:F,"PRINCIPAL",'Planificación 2026-1'!W:W,C412,'Planificación 2026-1'!H:H,"PS"))&gt;0,"P04"," ")</f>
        <v xml:space="preserve"> </v>
      </c>
      <c r="M412" s="108"/>
      <c r="N412" s="108" t="str">
        <f>IF(SUM(COUNTIFS('Planificación 2026-1'!F:F,"PRINCIPAL",'Planificación 2026-1'!W:W,C412,'Planificación 2026-1'!H:H,"IN"))&gt;0,"P06"," ")</f>
        <v xml:space="preserve"> </v>
      </c>
      <c r="O412" s="108" t="str">
        <f>IF(SUM(COUNTIFS('Planificación 2026-1'!F:F,"PRINCIPAL",'Planificación 2026-1'!W:W,C412,'Planificación 2026-1'!H:H,"CA"))&gt;0,"P07"," ")</f>
        <v xml:space="preserve"> </v>
      </c>
      <c r="P412" s="108" t="str">
        <f>IF(SUM(COUNTIFS('Planificación 2026-1'!F:F,"PRINCIPAL",'Planificación 2026-1'!W:W,C412,'Planificación 2026-1'!H:H,"DE"))&gt;0,"P08"," ")</f>
        <v xml:space="preserve"> </v>
      </c>
      <c r="Q412" s="108" t="str">
        <f>IF(SUM(COUNTIFS('Planificación 2026-1'!F:F,"PRINCIPAL",'Planificación 2026-1'!W:W,C412,'Planificación 2026-1'!H:H,"OB"))&gt;0,"P09"," ")</f>
        <v xml:space="preserve"> </v>
      </c>
      <c r="R412" s="108" t="str">
        <f>IF(SUM(COUNTIFS('Planificación 2026-1'!F:F,"PRINCIPAL",'Planificación 2026-1'!W:W,C412,'Planificación 2026-1'!H:H,"MH"))&gt;0,"P31"," ")</f>
        <v xml:space="preserve"> </v>
      </c>
      <c r="S412" s="108" t="str">
        <f>IF(SUM(COUNTIFS('Planificación 2026-1'!F:F,"PRINCIPAL",'Planificación 2026-1'!W:W,C412,'Planificación 2026-1'!H:H,"IC"))&gt;0,"P32"," ")</f>
        <v xml:space="preserve"> </v>
      </c>
      <c r="T412" s="108" t="str">
        <f>IF(SUM(COUNTIFS('Planificación 2026-1'!F:F,"PRINCIPAL",'Planificación 2026-1'!W:W,C412,'Planificación 2026-1'!H:H,"AR"))&gt;0,"P34"," ")</f>
        <v xml:space="preserve"> </v>
      </c>
      <c r="U412" s="108" t="str">
        <f>IF(SUM(COUNTIFS('Planificación 2026-1'!F:F,"PRINCIPAL",'Planificación 2026-1'!W:W,C412,'Planificación 2026-1'!H:H,"T1"))&gt;0,"P35"," ")</f>
        <v xml:space="preserve"> </v>
      </c>
      <c r="V412" s="108" t="str">
        <f>IF(SUM(COUNTIFS('Planificación 2026-1'!F:F,"PRINCIPAL",'Planificación 2026-1'!W:W,C412,'Planificación 2026-1'!H:H,"T3"))&gt;0,"P36"," ")</f>
        <v xml:space="preserve"> </v>
      </c>
      <c r="W412" s="108" t="str">
        <f>IF(SUM(COUNTIFS('Planificación 2026-1'!F:F,"PRINCIPAL",'Planificación 2026-1'!W:W,C412,'Planificación 2026-1'!H:H,"T2"))&gt;0,"P37"," ")</f>
        <v xml:space="preserve"> </v>
      </c>
      <c r="X412" s="108" t="str">
        <f>IF(SUM(COUNTIFS('Planificación 2026-1'!F:F,"PRINCIPAL",'Planificación 2026-1'!W:W,C412,'Planificación 2026-1'!H:H,"AE"))&gt;0,"P38"," ")</f>
        <v xml:space="preserve"> </v>
      </c>
      <c r="Y412" s="108" t="str">
        <f>IF(SUM(COUNTIFS('Planificación 2026-1'!F:F,"PRINCIPAL",'Planificación 2026-1'!W:W,C412,'Planificación 2026-1'!H:H,"T4"))&gt;0,"P55"," ")</f>
        <v xml:space="preserve"> </v>
      </c>
      <c r="Z412" s="108" t="str">
        <f>IF(SUM(COUNTIFS('Planificación 2026-1'!F:F,"FILIAL",'Planificación 2026-1'!W:W,C412,'Planificación 2026-1'!H:H,"AF"))&gt;0," P01"," ")</f>
        <v xml:space="preserve"> </v>
      </c>
      <c r="AA412" s="108" t="str">
        <f>IF(SUM(COUNTIFS('Planificación 2026-1'!F:F,"FILIAL",'Planificación 2026-1'!W:W,C412,'Planificación 2026-1'!H:H,"EN"))&gt;0,"P02"," ")</f>
        <v xml:space="preserve"> </v>
      </c>
      <c r="AB412" s="108" t="str">
        <f>IF(SUM(COUNTIFS('Planificación 2026-1'!F:F,"FILIAL",'Planificación 2026-1'!W:W,C412,'Planificación 2026-1'!H:H,"IS"))&gt;0,"P03"," ")</f>
        <v xml:space="preserve"> </v>
      </c>
      <c r="AC412" s="108" t="str">
        <f>IF(SUM(COUNTIFS('Planificación 2026-1'!F:F,"FILIAL",'Planificación 2026-1'!W:W,C412,'Planificación 2026-1'!H:H,"PS"))&gt;0,"P04"," ")</f>
        <v xml:space="preserve"> </v>
      </c>
      <c r="AD412" s="108"/>
      <c r="AE412" s="108" t="str">
        <f>IF(SUM(COUNTIFS('Planificación 2026-1'!F:F,"FILIAL",'Planificación 2026-1'!W:W,C412,'Planificación 2026-1'!H:H,"IN"))&gt;0,"P06"," ")</f>
        <v xml:space="preserve"> </v>
      </c>
      <c r="AF412" s="108" t="str">
        <f>IF(SUM(COUNTIFS('Planificación 2026-1'!F:F,"FILIAL",'Planificación 2026-1'!W:W,C412,'Planificación 2026-1'!H:H,"CA"))&gt;0,"P07"," ")</f>
        <v xml:space="preserve"> </v>
      </c>
      <c r="AG412" s="108" t="str">
        <f>IF(SUM(COUNTIFS('Planificación 2026-1'!F:F,"FILIAL",'Planificación 2026-1'!W:W,C412,'Planificación 2026-1'!H:H,"DE"))&gt;0,"P08"," ")</f>
        <v xml:space="preserve"> </v>
      </c>
      <c r="AH412" s="108" t="str">
        <f>IF(SUM(COUNTIFS('Planificación 2026-1'!F:F,"FILIAL",'Planificación 2026-1'!W:W,C412,'Planificación 2026-1'!H:H,"OB"))&gt;0,"P09"," ")</f>
        <v xml:space="preserve"> </v>
      </c>
      <c r="AI412" s="108" t="str">
        <f>IF(SUM(COUNTIFS('Planificación 2026-1'!F:F,"FILIAL",'Planificación 2026-1'!W:W,C412,'Planificación 2026-1'!H:H,"MH"))&gt;0,"P31"," ")</f>
        <v xml:space="preserve"> </v>
      </c>
      <c r="AJ412" s="108" t="str">
        <f>IF(SUM(COUNTIFS('Planificación 2026-1'!F:F,"FILIAL",'Planificación 2026-1'!W:W,C412,'Planificación 2026-1'!H:H,"IC"))&gt;0,"P32"," ")</f>
        <v xml:space="preserve"> </v>
      </c>
      <c r="AK412" s="108" t="str">
        <f>IF(SUM(COUNTIFS('Planificación 2026-1'!F:F,"FILIAL",'Planificación 2026-1'!W:W,C412,'Planificación 2026-1'!H:H,"AR"))&gt;0,"P34"," ")</f>
        <v xml:space="preserve"> </v>
      </c>
      <c r="AL412" s="108" t="str">
        <f>IF(SUM(COUNTIFS('Planificación 2026-1'!F:F,"FILIAL",'Planificación 2026-1'!W:W,C412,'Planificación 2026-1'!H:H,"T1"))&gt;0,"P35"," ")</f>
        <v xml:space="preserve"> </v>
      </c>
      <c r="AM412" s="108" t="str">
        <f>IF(SUM(COUNTIFS('Planificación 2026-1'!F:F,"FILIAL",'Planificación 2026-1'!W:W,C412,'Planificación 2026-1'!H:H,"T3"))&gt;0,"P36"," ")</f>
        <v xml:space="preserve"> </v>
      </c>
      <c r="AN412" s="108" t="str">
        <f>IF(SUM(COUNTIFS('Planificación 2026-1'!F:F,"FILIAL",'Planificación 2026-1'!W:W,C412,'Planificación 2026-1'!H:H,"T2"))&gt;0,"P37"," ")</f>
        <v xml:space="preserve"> </v>
      </c>
      <c r="AO412" s="108" t="str">
        <f>IF(SUM(COUNTIFS('Planificación 2026-1'!F:F,"FILIAL",'Planificación 2026-1'!W:W,C412,'Planificación 2026-1'!H:H,"AE"))&gt;0,"P38"," ")</f>
        <v xml:space="preserve"> </v>
      </c>
      <c r="AP412" s="108" t="str">
        <f>IF(SUM(COUNTIFS('Planificación 2026-1'!F:F,"FILIAL",'Planificación 2026-1'!W:W,C412,'Planificación 2026-1'!H:H,"T4"))&gt;0,"P55"," ")</f>
        <v xml:space="preserve"> </v>
      </c>
      <c r="AQ412" s="108" t="str">
        <f>IF(SUM(COUNTIFS('Planificación 2026-1'!F:F,"SUNAMPE",'Planificación 2026-1'!W:W,C412,'Planificación 2026-1'!H:H,"AF"))&gt;0," P01"," ")</f>
        <v xml:space="preserve"> </v>
      </c>
      <c r="AR412" s="108" t="str">
        <f>IF(SUM(COUNTIFS('Planificación 2026-1'!F:F,"SUNAMPE",'Planificación 2026-1'!W:W,C412,'Planificación 2026-1'!H:H,"EN"))&gt;0,"P02"," ")</f>
        <v xml:space="preserve"> </v>
      </c>
      <c r="AS412" s="108" t="str">
        <f>IF(SUM(COUNTIFS('Planificación 2026-1'!F:F,"SUNAMPE",'Planificación 2026-1'!W:W,C412,'Planificación 2026-1'!H:H,"IS"))&gt;0,"P03"," ")</f>
        <v xml:space="preserve"> </v>
      </c>
      <c r="AT412" s="108" t="str">
        <f>IF(SUM(COUNTIFS('Planificación 2026-1'!F:F,"SUNAMPE",'Planificación 2026-1'!W:W,C412,'Planificación 2026-1'!H:H,"PS"))&gt;0,"P04"," ")</f>
        <v xml:space="preserve"> </v>
      </c>
      <c r="AU412" s="108"/>
      <c r="AV412" s="108" t="str">
        <f>IF(SUM(COUNTIFS('Planificación 2026-1'!F:F,"SUNAMPE",'Planificación 2026-1'!W:W,C412,'Planificación 2026-1'!H:H,"IN"))&gt;0,"P06"," ")</f>
        <v xml:space="preserve"> </v>
      </c>
      <c r="AW412" s="108" t="str">
        <f>IF(SUM(COUNTIFS('Planificación 2026-1'!F:F,"SUNAMPE",'Planificación 2026-1'!W:W,C412,'Planificación 2026-1'!H:H,"CA"))&gt;0,"P07"," ")</f>
        <v xml:space="preserve"> </v>
      </c>
      <c r="AX412" s="108" t="str">
        <f>IF(SUM(COUNTIFS('Planificación 2026-1'!F:F,"SUNAMPE",'Planificación 2026-1'!W:W,C412,'Planificación 2026-1'!H:H,"DE"))&gt;0,"P08"," ")</f>
        <v xml:space="preserve"> </v>
      </c>
      <c r="AY412" s="108" t="str">
        <f>IF(SUM(COUNTIFS('Planificación 2026-1'!F:F,"SUNAMPE",'Planificación 2026-1'!W:W,C412,'Planificación 2026-1'!H:H,"OB"))&gt;0,"P09"," ")</f>
        <v xml:space="preserve"> </v>
      </c>
      <c r="AZ412" s="108" t="str">
        <f>IF(SUM(COUNTIFS('Planificación 2026-1'!F:F,"SUNAMPE",'Planificación 2026-1'!W:W,C412,'Planificación 2026-1'!H:H,"MH"))&gt;0,"P31"," ")</f>
        <v xml:space="preserve"> </v>
      </c>
      <c r="BA412" s="108" t="str">
        <f>IF(SUM(COUNTIFS('Planificación 2026-1'!F:F,"SUNAMPE",'Planificación 2026-1'!W:W,C412,'Planificación 2026-1'!H:H,"IC"))&gt;0,"P32"," ")</f>
        <v xml:space="preserve"> </v>
      </c>
      <c r="BB412" s="108" t="str">
        <f>IF(SUM(COUNTIFS('Planificación 2026-1'!F:F,"SUNAMPE",'Planificación 2026-1'!W:W,C412,'Planificación 2026-1'!H:H,"AR"))&gt;0,"P34"," ")</f>
        <v xml:space="preserve"> </v>
      </c>
      <c r="BC412" s="108" t="str">
        <f>IF(SUM(COUNTIFS('Planificación 2026-1'!F:F,"SUNAMPE",'Planificación 2026-1'!W:W,C412,'Planificación 2026-1'!H:H,"T1"))&gt;0,"P35"," ")</f>
        <v xml:space="preserve"> </v>
      </c>
      <c r="BD412" s="108" t="str">
        <f>IF(SUM(COUNTIFS('Planificación 2026-1'!F:F,"SUNAMPE",'Planificación 2026-1'!W:W,C412,'Planificación 2026-1'!H:H,"T3"))&gt;0,"P36"," ")</f>
        <v xml:space="preserve"> </v>
      </c>
      <c r="BE412" s="108" t="str">
        <f>IF(SUM(COUNTIFS('Planificación 2026-1'!F:F,"SUNAMPE",'Planificación 2026-1'!W:W,C412,'Planificación 2026-1'!H:H,"T2"))&gt;0,"P37"," ")</f>
        <v xml:space="preserve"> </v>
      </c>
      <c r="BF412" s="108" t="str">
        <f>IF(SUM(COUNTIFS('Planificación 2026-1'!F:F,"SUNAMPE",'Planificación 2026-1'!W:W,C412,'Planificación 2026-1'!H:H,"AE"))&gt;0,"P38"," ")</f>
        <v xml:space="preserve"> </v>
      </c>
      <c r="BG412" s="108" t="str">
        <f>IF(SUM(COUNTIFS('Planificación 2026-1'!F:F,"SUNAMPE",'Planificación 2026-1'!W:W,C412,'Planificación 2026-1'!H:H,"T4"))&gt;0,"P55"," ")</f>
        <v xml:space="preserve"> </v>
      </c>
      <c r="BH412" s="108" t="str">
        <f>IF(SUM(COUNTIFS('Planificación 2026-1'!F:F,"HUAURA",'Planificación 2026-1'!W:W,C412,'Planificación 2026-1'!H:H,"AF"))&gt;0," P01"," ")</f>
        <v xml:space="preserve"> </v>
      </c>
      <c r="BI412" s="108" t="str">
        <f>IF(SUM(COUNTIFS('Planificación 2026-1'!F:F,"HUAURA",'Planificación 2026-1'!W:W,C412,'Planificación 2026-1'!H:H,"EN"))&gt;0,"P02"," ")</f>
        <v xml:space="preserve"> </v>
      </c>
      <c r="BJ412" s="108" t="str">
        <f>IF(SUM(COUNTIFS('Planificación 2026-1'!F:F,"HUAURA",'Planificación 2026-1'!W:W,C412,'Planificación 2026-1'!H:H,"IS"))&gt;0,"P03"," ")</f>
        <v xml:space="preserve"> </v>
      </c>
      <c r="BK412" s="108" t="str">
        <f>IF(SUM(COUNTIFS('Planificación 2026-1'!F:F,"HUAURA",'Planificación 2026-1'!W:W,C412,'Planificación 2026-1'!H:H,"PS"))&gt;0,"P04"," ")</f>
        <v xml:space="preserve"> </v>
      </c>
      <c r="BL412" s="108"/>
      <c r="BM412" s="108" t="str">
        <f>IF(SUM(COUNTIFS('Planificación 2026-1'!F:F,"HUAURA",'Planificación 2026-1'!W:W,C412,'Planificación 2026-1'!H:H,"IN"))&gt;0,"P06"," ")</f>
        <v xml:space="preserve"> </v>
      </c>
      <c r="BN412" s="108" t="str">
        <f>IF(SUM(COUNTIFS('Planificación 2026-1'!F:F,"HUAURA",'Planificación 2026-1'!W:W,C412,'Planificación 2026-1'!H:H,"CA"))&gt;0,"P07"," ")</f>
        <v xml:space="preserve"> </v>
      </c>
      <c r="BO412" s="108" t="str">
        <f>IF(SUM(COUNTIFS('Planificación 2026-1'!F:F,"HUAURA",'Planificación 2026-1'!W:W,C412,'Planificación 2026-1'!H:H,"DE"))&gt;0,"P08"," ")</f>
        <v xml:space="preserve"> </v>
      </c>
      <c r="BP412" s="108" t="str">
        <f>IF(SUM(COUNTIFS('Planificación 2026-1'!F:F,"HUAURA",'Planificación 2026-1'!W:W,C412,'Planificación 2026-1'!H:H,"OB"))&gt;0,"P09"," ")</f>
        <v xml:space="preserve"> </v>
      </c>
      <c r="BQ412" s="108" t="str">
        <f>IF(SUM(COUNTIFS('Planificación 2026-1'!F:F,"HUAURA",'Planificación 2026-1'!W:W,C412,'Planificación 2026-1'!H:H,"MH"))&gt;0,"P31"," ")</f>
        <v xml:space="preserve"> </v>
      </c>
      <c r="BR412" s="108" t="str">
        <f>IF(SUM(COUNTIFS('Planificación 2026-1'!F:F,"HUAURA",'Planificación 2026-1'!W:W,C412,'Planificación 2026-1'!H:H,"IC"))&gt;0,"P32"," ")</f>
        <v xml:space="preserve"> </v>
      </c>
      <c r="BS412" s="108" t="str">
        <f>IF(SUM(COUNTIFS('Planificación 2026-1'!F:F,"HUAURA",'Planificación 2026-1'!W:W,C412,'Planificación 2026-1'!H:H,"AR"))&gt;0,"P34"," ")</f>
        <v xml:space="preserve"> </v>
      </c>
      <c r="BT412" s="108" t="str">
        <f>IF(SUM(COUNTIFS('Planificación 2026-1'!F:F,"HUAURA",'Planificación 2026-1'!W:W,C412,'Planificación 2026-1'!H:H,"T1"))&gt;0,"P35"," ")</f>
        <v xml:space="preserve"> </v>
      </c>
      <c r="BU412" s="108" t="str">
        <f>IF(SUM(COUNTIFS('Planificación 2026-1'!F:F,"HUAURA",'Planificación 2026-1'!W:W,C412,'Planificación 2026-1'!H:H,"T3"))&gt;0,"P36"," ")</f>
        <v xml:space="preserve"> </v>
      </c>
      <c r="BV412" s="108" t="str">
        <f>IF(SUM(COUNTIFS('Planificación 2026-1'!F:F,"HUAURA",'Planificación 2026-1'!W:W,C412,'Planificación 2026-1'!H:H,"T2"))&gt;0,"P37"," ")</f>
        <v xml:space="preserve"> </v>
      </c>
      <c r="BW412" s="108" t="str">
        <f>IF(SUM(COUNTIFS('Planificación 2026-1'!F:F,"HUAURA",'Planificación 2026-1'!W:W,C412,'Planificación 2026-1'!H:H,"AE"))&gt;0,"P38"," ")</f>
        <v xml:space="preserve"> </v>
      </c>
      <c r="BX412" s="108" t="str">
        <f>IF(SUM(COUNTIFS('Planificación 2026-1'!F:F,"HUAURA",'Planificación 2026-1'!W:W,C412,'Planificación 2026-1'!H:H,"T4"))&gt;0,"P55"," ")</f>
        <v xml:space="preserve"> </v>
      </c>
      <c r="BY412" s="109">
        <f>SUMIFS('Planificación 2026-1'!R:R,'Planificación 2026-1'!W:W,C412,'Planificación 2026-1'!H:H,"AF",'Planificación 2026-1'!I:I,"&gt;2")</f>
        <v>0</v>
      </c>
      <c r="BZ412" s="109">
        <f>SUMIFS('Planificación 2026-1'!R:R,'Planificación 2026-1'!W:W,C412,'Planificación 2026-1'!H:H,"EN",'Planificación 2026-1'!I:I,"&gt;2")</f>
        <v>0</v>
      </c>
      <c r="CA412" s="109">
        <f>SUMIFS('Planificación 2026-1'!R:R,'Planificación 2026-1'!W:W,C412,'Planificación 2026-1'!H:H,"IS",'Planificación 2026-1'!I:I,"&gt;2")</f>
        <v>0</v>
      </c>
      <c r="CB412" s="109">
        <f>SUMIFS('Planificación 2026-1'!R:R,'Planificación 2026-1'!W:W,C412,'Planificación 2026-1'!H:H,"PS",'Planificación 2026-1'!I:I,"&gt;2")</f>
        <v>0</v>
      </c>
      <c r="CC412" s="109">
        <f>SUMIFS('Planificación 2026-1'!R:R,'Planificación 2026-1'!W:W,C412,'Planificación 2026-1'!H:H,"IN",'Planificación 2026-1'!I:I,"&gt;2")</f>
        <v>0</v>
      </c>
      <c r="CD412" s="109">
        <f>SUMIFS('Planificación 2026-1'!R:R,'Planificación 2026-1'!W:W,C412,'Planificación 2026-1'!H:H,"CA",'Planificación 2026-1'!I:I,"&gt;2")</f>
        <v>0</v>
      </c>
      <c r="CE412" s="109">
        <f>SUMIFS('Planificación 2026-1'!R:R,'Planificación 2026-1'!W:W,C412,'Planificación 2026-1'!H:H,"DE",'Planificación 2026-1'!I:I,"&gt;2")</f>
        <v>0</v>
      </c>
      <c r="CF412" s="109">
        <f>SUMIFS('Planificación 2026-1'!R:R,'Planificación 2026-1'!W:W,C412,'Planificación 2026-1'!H:H,"OB",'Planificación 2026-1'!I:I,"&gt;2")</f>
        <v>0</v>
      </c>
      <c r="CG412" s="109">
        <f>SUMIFS('Planificación 2026-1'!R:R,'Planificación 2026-1'!W:W,C412,'Planificación 2026-1'!H:H,"MH",'Planificación 2026-1'!I:I,"&gt;2")</f>
        <v>0</v>
      </c>
      <c r="CH412" s="109">
        <f>SUMIFS('Planificación 2026-1'!R:R,'Planificación 2026-1'!W:W,C412,'Planificación 2026-1'!H:H,"IC",'Planificación 2026-1'!I:I,"&gt;2")</f>
        <v>0</v>
      </c>
      <c r="CI412" s="109">
        <f>SUMIFS('Planificación 2026-1'!R:R,'Planificación 2026-1'!W:W,C412,'Planificación 2026-1'!H:H,"AR",'Planificación 2026-1'!I:I,"&gt;2")</f>
        <v>0</v>
      </c>
      <c r="CJ412" s="109">
        <f>SUMIFS('Planificación 2026-1'!R:R,'Planificación 2026-1'!W:W,C412,'Planificación 2026-1'!H:H,"T1",'Planificación 2026-1'!I:I,"&gt;2")</f>
        <v>0</v>
      </c>
      <c r="CK412" s="109">
        <f>SUMIFS('Planificación 2026-1'!R:R,'Planificación 2026-1'!W:W,C412,'Planificación 2026-1'!H:H,"T3",'Planificación 2026-1'!I:I,"&gt;2")</f>
        <v>0</v>
      </c>
      <c r="CL412" s="109">
        <f>SUMIFS('Planificación 2026-1'!R:R,'Planificación 2026-1'!W:W,C412,'Planificación 2026-1'!H:H,"T2",'Planificación 2026-1'!I:I,"&gt;2")</f>
        <v>0</v>
      </c>
      <c r="CM412" s="109">
        <f>SUMIFS('Planificación 2026-1'!R:R,'Planificación 2026-1'!W:W,C412,'Planificación 2026-1'!H:H,"AE",'Planificación 2026-1'!I:I,"&gt;2")</f>
        <v>0</v>
      </c>
      <c r="CN412" s="109">
        <f>SUMIFS('Planificación 2026-1'!R:R,'Planificación 2026-1'!W:W,C412,'Planificación 2026-1'!H:H,"T4",'Planificación 2026-1'!I:I,"&gt;2")</f>
        <v>0</v>
      </c>
      <c r="CO412" s="109">
        <f>SUMIFS('Planificación 2026-1'!R:R,'Planificación 2026-1'!W:W,C412,'Planificación 2026-1'!H:H,"AF",'Planificación 2026-1'!I:I,"&lt;3")</f>
        <v>0</v>
      </c>
      <c r="CP412" s="109">
        <f>SUMIFS('Planificación 2026-1'!R:R,'Planificación 2026-1'!W:W,C412,'Planificación 2026-1'!H:H,"EN",'Planificación 2026-1'!I:I,"&lt;3")</f>
        <v>0</v>
      </c>
      <c r="CQ412" s="109">
        <f>SUMIFS('Planificación 2026-1'!R:R,'Planificación 2026-1'!W:W,C412,'Planificación 2026-1'!H:H,"IS",'Planificación 2026-1'!I:I,"&lt;3")</f>
        <v>0</v>
      </c>
      <c r="CR412" s="109">
        <f>SUMIFS('Planificación 2026-1'!R:R,'Planificación 2026-1'!W:W,C412,'Planificación 2026-1'!H:H,"PS",'Planificación 2026-1'!I:I,"&lt;3")</f>
        <v>0</v>
      </c>
      <c r="CS412" s="109">
        <f>SUMIFS('Planificación 2026-1'!R:R,'Planificación 2026-1'!W:W,C412,'Planificación 2026-1'!H:H,"IN",'Planificación 2026-1'!I:I,"&lt;3")</f>
        <v>0</v>
      </c>
      <c r="CT412" s="109">
        <f>SUMIFS('Planificación 2026-1'!R:R,'Planificación 2026-1'!W:W,C412,'Planificación 2026-1'!H:H,"CA",'Planificación 2026-1'!I:I,"&lt;3")</f>
        <v>0</v>
      </c>
      <c r="CU412" s="109">
        <f>SUMIFS('Planificación 2026-1'!R:R,'Planificación 2026-1'!W:W,C412,'Planificación 2026-1'!H:H,"DE",'Planificación 2026-1'!I:I,"&lt;3")</f>
        <v>0</v>
      </c>
      <c r="CV412" s="109">
        <f>SUMIFS('Planificación 2026-1'!R:R,'Planificación 2026-1'!W:W,C412,'Planificación 2026-1'!H:H,"OB",'Planificación 2026-1'!I:I,"&lt;3")</f>
        <v>0</v>
      </c>
      <c r="CW412" s="109">
        <f>SUMIFS('Planificación 2026-1'!R:R,'Planificación 2026-1'!W:W,C412,'Planificación 2026-1'!H:H,"MH",'Planificación 2026-1'!I:I,"&lt;3")</f>
        <v>0</v>
      </c>
      <c r="CX412" s="109">
        <f>SUMIFS('Planificación 2026-1'!R:R,'Planificación 2026-1'!W:W,C412,'Planificación 2026-1'!H:H,"IC",'Planificación 2026-1'!I:I,"&lt;3")</f>
        <v>0</v>
      </c>
      <c r="CY412" s="109">
        <f>SUMIFS('Planificación 2026-1'!R:R,'Planificación 2026-1'!W:W,C412,'Planificación 2026-1'!H:H,"AR",'Planificación 2026-1'!I:I,"&lt;3")</f>
        <v>0</v>
      </c>
      <c r="CZ412" s="109">
        <f>SUMIFS('Planificación 2026-1'!R:R,'Planificación 2026-1'!W:W,C412,'Planificación 2026-1'!H:H,"T1",'Planificación 2026-1'!I:I,"&lt;3")</f>
        <v>0</v>
      </c>
      <c r="DA412" s="109">
        <f>SUMIFS('Planificación 2026-1'!R:R,'Planificación 2026-1'!W:W,C412,'Planificación 2026-1'!H:H,"T3",'Planificación 2026-1'!I:I,"&lt;3")</f>
        <v>0</v>
      </c>
      <c r="DB412" s="109">
        <f>SUMIFS('Planificación 2026-1'!R:R,'Planificación 2026-1'!W:W,C412,'Planificación 2026-1'!H:H,"T2",'Planificación 2026-1'!I:I,"&lt;3")</f>
        <v>0</v>
      </c>
      <c r="DC412" s="109">
        <f>SUMIFS('Planificación 2026-1'!R:R,'Planificación 2026-1'!W:W,C412,'Planificación 2026-1'!H:H,"AE",'Planificación 2026-1'!I:I,"&lt;3")</f>
        <v>0</v>
      </c>
      <c r="DD412" s="109">
        <f>SUMIFS('Planificación 2026-1'!R:R,'Planificación 2026-1'!W:W,C412,'Planificación 2026-1'!H:H,"T4",'Planificación 2026-1'!I:I,"&lt;3")</f>
        <v>0</v>
      </c>
      <c r="DE412" s="108" t="str">
        <f t="shared" si="63"/>
        <v/>
      </c>
      <c r="DF412" s="41">
        <f>IF(C412="","",SUMIFS('Planificación 2026-1'!R:R,'Planificación 2026-1'!W:W,C412,'Planificación 2026-1'!F:F,"PRINCIPAL",'Planificación 2026-1'!X:X,"VIRTUAL"))</f>
        <v>0</v>
      </c>
      <c r="DG412" s="41">
        <f>IF(C412="","",SUMIFS('Planificación 2026-1'!R:R,'Planificación 2026-1'!W:W,C412,'Planificación 2026-1'!F:F,"PRINCIPAL",'Planificación 2026-1'!X:X,"PRESENCIAL"))</f>
        <v>0</v>
      </c>
      <c r="DH412" s="41">
        <f>IF(C412="","",SUMIFS('Planificación 2026-1'!R:R,'Planificación 2026-1'!W:W,C412,'Planificación 2026-1'!F:F,"PRINCIPAL",'Planificación 2026-1'!X:X,"HIBRIDO PRESENCIAL"))</f>
        <v>0</v>
      </c>
      <c r="DI412" s="108" t="str">
        <f t="shared" si="64"/>
        <v/>
      </c>
      <c r="DJ412" s="108">
        <f>IF(C412="","",SUMIFS('Planificación 2026-1'!R:R,'Planificación 2026-1'!W:W,C412,'Planificación 2026-1'!F:F,"FILIAL",'Planificación 2026-1'!X:X,"VIRTUAL"))</f>
        <v>0</v>
      </c>
      <c r="DK412" s="110">
        <f>IF(C412="","",SUMIFS('Planificación 2026-1'!R:R,'Planificación 2026-1'!W:W,C412,'Planificación 2026-1'!F:F,"FILIAL",'Planificación 2026-1'!X:X,"PRESENCIAL"))</f>
        <v>0</v>
      </c>
      <c r="DL412" s="61">
        <f>IF(C412="","",SUMIFS('Planificación 2026-1'!R:R,'Planificación 2026-1'!W:W,C412,'Planificación 2026-1'!F:F,"FILIAL",'Planificación 2026-1'!X:X,"HIBRIDO PRESENCIAL"))</f>
        <v>0</v>
      </c>
      <c r="DM412" s="111" t="str">
        <f t="shared" si="65"/>
        <v/>
      </c>
      <c r="DN412" s="108">
        <f>IF(C412="","",SUMIFS('Planificación 2026-1'!R:R,'Planificación 2026-1'!W:W,C412,'Planificación 2026-1'!F:F,"SUNAMPE",'Planificación 2026-1'!X:X,"VIRTUAL"))</f>
        <v>0</v>
      </c>
      <c r="DO412" s="61">
        <f>IF(C412="","",SUMIFS('Planificación 2026-1'!R:R,'Planificación 2026-1'!W:W,C412,'Planificación 2026-1'!F:F,"SUNAMPE",'Planificación 2026-1'!X:X,"PRESENCIAL"))</f>
        <v>0</v>
      </c>
      <c r="DP412" s="111" t="str">
        <f t="shared" si="66"/>
        <v/>
      </c>
      <c r="DQ412" s="108">
        <f>IF(C412="","",SUMIFS('Planificación 2026-1'!R:R,'Planificación 2026-1'!W:W,C412,'Planificación 2026-1'!F:F,"HUAURA",'Planificación 2026-1'!X:X,"VIRTUAL"))</f>
        <v>0</v>
      </c>
      <c r="DR412" s="61">
        <f>IF(C412="","",SUMIFS('Planificación 2026-1'!R:R,'Planificación 2026-1'!W:W,C412,'Planificación 2026-1'!F:F,"HUAURA",'Planificación 2026-1'!X:X,"PRESENCIAL"))</f>
        <v>0</v>
      </c>
      <c r="DS412" s="76">
        <f>SUMIFS('Planificación 2026-1'!R:R,'Planificación 2026-1'!W:W,C412,'Planificación 2026-1'!F:F,"PRINCIPAL",'Planificación 2026-1'!X:X,"VIRTUAL",'Planificación 2026-1'!I:I,"&gt;2")</f>
        <v>0</v>
      </c>
      <c r="DT412" s="76">
        <f>SUMIFS('Planificación 2026-1'!R:R,'Planificación 2026-1'!W:W,C412,'Planificación 2026-1'!F:F,"PRINCIPAL",'Planificación 2026-1'!X:X,"&lt;&gt;VIRTUAL",'Planificación 2026-1'!I:I,"&gt;2")</f>
        <v>0</v>
      </c>
      <c r="DU412" s="76">
        <f>SUMIFS('Planificación 2026-1'!R:R,'Planificación 2026-1'!W:W,C412,'Planificación 2026-1'!F:F,"SUNAMPE",'Planificación 2026-1'!X:X,"VIRTUAL",'Planificación 2026-1'!I:I,"&gt;2")</f>
        <v>0</v>
      </c>
      <c r="DV412" s="76">
        <f>SUMIFS('Planificación 2026-1'!R:R,'Planificación 2026-1'!W:W,C412,'Planificación 2026-1'!F:F,"SUNAMPE",'Planificación 2026-1'!X:X,"&lt;&gt;VIRTUAL",'Planificación 2026-1'!I:I,"&gt;2")</f>
        <v>0</v>
      </c>
      <c r="DW412" s="76">
        <f>SUMIFS('Planificación 2026-1'!R:R,'Planificación 2026-1'!W:W,C412,'Planificación 2026-1'!F:F,"FILIAL",'Planificación 2026-1'!X:X,"VIRTUAL",'Planificación 2026-1'!I:I,"&gt;2")</f>
        <v>0</v>
      </c>
      <c r="DX412" s="76">
        <f>SUMIFS('Planificación 2026-1'!R:R,'Planificación 2026-1'!W:W,C412,'Planificación 2026-1'!F:F,"FILIAL",'Planificación 2026-1'!X:X,"&lt;&gt;VIRTUAL",'Planificación 2026-1'!I:I,"&gt;2")</f>
        <v>0</v>
      </c>
      <c r="DY412" s="76">
        <f>SUMIFS('Planificación 2026-1'!R:R,'Planificación 2026-1'!W:W,C412,'Planificación 2026-1'!F:F,"PORUMA",'Planificación 2026-1'!X:X,"VIRTUAL",'Planificación 2026-1'!I:I,"&gt;2")</f>
        <v>0</v>
      </c>
      <c r="DZ412" s="76">
        <f>SUMIFS('Planificación 2026-1'!R:R,'Planificación 2026-1'!W:W,C412,'Planificación 2026-1'!F:F,"PORUMA",'Planificación 2026-1'!X:X,"&lt;&gt;VIRTUAL",'Planificación 2026-1'!I:I,"&gt;2")</f>
        <v>0</v>
      </c>
      <c r="EA412" s="76">
        <f>SUMIFS('Planificación 2026-1'!R:R,'Planificación 2026-1'!W:W,C412,'Planificación 2026-1'!F:F,"HUAURA",'Planificación 2026-1'!X:X,"VIRTUAL",'Planificación 2026-1'!I:I,"&gt;2")</f>
        <v>0</v>
      </c>
      <c r="EB412" s="76">
        <f>SUMIFS('Planificación 2026-1'!R:R,'Planificación 2026-1'!W:W,C412,'Planificación 2026-1'!F:F,"HUAURA",'Planificación 2026-1'!X:X,"&lt;&gt;VIRTUAL",'Planificación 2026-1'!I:I,"&gt;2")</f>
        <v>0</v>
      </c>
      <c r="EC412" s="76">
        <f>SUMIFS('Planificación 2026-1'!R:R,'Planificación 2026-1'!W:W,C412,'Planificación 2026-1'!F:F,"PRINCIPAL",'Planificación 2026-1'!X:X,"VIRTUAL",'Planificación 2026-1'!I:I,"&lt;3")</f>
        <v>0</v>
      </c>
      <c r="ED412" s="76">
        <f>SUMIFS('Planificación 2026-1'!R:R,'Planificación 2026-1'!W:W,C412,'Planificación 2026-1'!F:F,"PRINCIPAL",'Planificación 2026-1'!X:X,"&lt;&gt;VIRTUAL",'Planificación 2026-1'!I:I,"&lt;3")</f>
        <v>0</v>
      </c>
      <c r="EE412" s="76">
        <f>SUMIFS('Planificación 2026-1'!R:R,'Planificación 2026-1'!W:W,C412,'Planificación 2026-1'!F:F,"SUNAMPE",'Planificación 2026-1'!X:X,"VIRTUAL",'Planificación 2026-1'!I:I,"&lt;3")</f>
        <v>0</v>
      </c>
      <c r="EF412" s="76">
        <f>SUMIFS('Planificación 2026-1'!R:R,'Planificación 2026-1'!W:W,C412,'Planificación 2026-1'!F:F,"SUNAMPE",'Planificación 2026-1'!X:X,"&lt;&gt;VIRTUAL",'Planificación 2026-1'!I:I,"&lt;3")</f>
        <v>0</v>
      </c>
      <c r="EG412" s="76">
        <f>SUMIFS('Planificación 2026-1'!R:R,'Planificación 2026-1'!W:W,C412,'Planificación 2026-1'!F:F,"FILIAL",'Planificación 2026-1'!X:X,"VIRTUAL",'Planificación 2026-1'!I:I,"&lt;3")</f>
        <v>0</v>
      </c>
      <c r="EH412" s="76">
        <f>SUMIFS('Planificación 2026-1'!R:R,'Planificación 2026-1'!W:W,C412,'Planificación 2026-1'!F:F,"FILIAL",'Planificación 2026-1'!X:X,"&lt;&gt;VIRTUAL",'Planificación 2026-1'!I:I,"&lt;3")</f>
        <v>0</v>
      </c>
      <c r="EI412" s="76">
        <f>SUMIFS('Planificación 2026-1'!R:R,'Planificación 2026-1'!W:W,C412,'Planificación 2026-1'!F:F,"PORUMA",'Planificación 2026-1'!X:X,"VIRTUAL",'Planificación 2026-1'!I:I,"&lt;3")</f>
        <v>0</v>
      </c>
      <c r="EJ412" s="76">
        <f>SUMIFS('Planificación 2026-1'!R:R,'Planificación 2026-1'!W:W,C412,'Planificación 2026-1'!F:F,"PORUMA",'Planificación 2026-1'!X:X,"&lt;&gt;VIRTUAL",'Planificación 2026-1'!I:I,"&lt;3")</f>
        <v>0</v>
      </c>
      <c r="EK412" s="76">
        <f>SUMIFS('Planificación 2026-1'!R:R,'Planificación 2026-1'!W:W,C412,'Planificación 2026-1'!F:F,"HUAURA",'Planificación 2026-1'!X:X,"VIRTUAL",'Planificación 2026-1'!I:I,"&lt;3")</f>
        <v>0</v>
      </c>
      <c r="EL412" s="76">
        <f>SUMIFS('Planificación 2026-1'!R:R,'Planificación 2026-1'!W:W,C412,'Planificación 2026-1'!F:F,"HUAURA",'Planificación 2026-1'!X:X,"&lt;&gt;VIRTUAL",'Planificación 2026-1'!I:I,"&lt;3")</f>
        <v>0</v>
      </c>
      <c r="EM412" s="76"/>
      <c r="EN412" s="76">
        <f t="shared" si="59"/>
        <v>0</v>
      </c>
      <c r="EO412" s="76">
        <f t="shared" si="60"/>
        <v>0</v>
      </c>
      <c r="EP412" s="76" t="b">
        <f t="shared" si="61"/>
        <v>1</v>
      </c>
      <c r="EQ412" s="76" t="str">
        <f t="shared" si="62"/>
        <v/>
      </c>
      <c r="ER412" s="76" t="str">
        <f t="shared" si="67"/>
        <v>PRESENCIAL</v>
      </c>
    </row>
    <row r="413" spans="1:148" hidden="1">
      <c r="A413" s="83"/>
      <c r="B413" s="119">
        <v>410</v>
      </c>
      <c r="C413" s="115" t="s">
        <v>586</v>
      </c>
      <c r="D413" s="112">
        <f>SUMIF('Planificación 2026-1'!W:W,C413,'Planificación 2026-1'!R:R)</f>
        <v>0</v>
      </c>
      <c r="E413" s="114" t="s">
        <v>173</v>
      </c>
      <c r="F413" s="115" t="s">
        <v>347</v>
      </c>
      <c r="G413" s="117" t="s">
        <v>153</v>
      </c>
      <c r="H413" s="115" t="s">
        <v>121</v>
      </c>
      <c r="I413" s="107" t="str">
        <f>IF(SUM(COUNTIFS('Planificación 2026-1'!F:F,"PRINCIPAL",'Planificación 2026-1'!W:W,C413,'Planificación 2026-1'!H:H,"AF"))&gt;0,"P01"," ")</f>
        <v xml:space="preserve"> </v>
      </c>
      <c r="J413" s="108" t="str">
        <f>IF(SUM(COUNTIFS('Planificación 2026-1'!F:F,"PRINCIPAL",'Planificación 2026-1'!W:W,C413,'Planificación 2026-1'!H:H,"EN"))&gt;0,"P02"," ")</f>
        <v xml:space="preserve"> </v>
      </c>
      <c r="K413" s="108" t="str">
        <f>IF(SUM(COUNTIFS('Planificación 2026-1'!F:F,"PRINCIPAL",'Planificación 2026-1'!W:W,C413,'Planificación 2026-1'!H:H,"IS"))&gt;0,"P03"," ")</f>
        <v xml:space="preserve"> </v>
      </c>
      <c r="L413" s="108" t="str">
        <f>IF(SUM(COUNTIFS('Planificación 2026-1'!F:F,"PRINCIPAL",'Planificación 2026-1'!W:W,C413,'Planificación 2026-1'!H:H,"PS"))&gt;0,"P04"," ")</f>
        <v xml:space="preserve"> </v>
      </c>
      <c r="M413" s="108"/>
      <c r="N413" s="108" t="str">
        <f>IF(SUM(COUNTIFS('Planificación 2026-1'!F:F,"PRINCIPAL",'Planificación 2026-1'!W:W,C413,'Planificación 2026-1'!H:H,"IN"))&gt;0,"P06"," ")</f>
        <v xml:space="preserve"> </v>
      </c>
      <c r="O413" s="108" t="str">
        <f>IF(SUM(COUNTIFS('Planificación 2026-1'!F:F,"PRINCIPAL",'Planificación 2026-1'!W:W,C413,'Planificación 2026-1'!H:H,"CA"))&gt;0,"P07"," ")</f>
        <v xml:space="preserve"> </v>
      </c>
      <c r="P413" s="108" t="str">
        <f>IF(SUM(COUNTIFS('Planificación 2026-1'!F:F,"PRINCIPAL",'Planificación 2026-1'!W:W,C413,'Planificación 2026-1'!H:H,"DE"))&gt;0,"P08"," ")</f>
        <v xml:space="preserve"> </v>
      </c>
      <c r="Q413" s="108" t="str">
        <f>IF(SUM(COUNTIFS('Planificación 2026-1'!F:F,"PRINCIPAL",'Planificación 2026-1'!W:W,C413,'Planificación 2026-1'!H:H,"OB"))&gt;0,"P09"," ")</f>
        <v xml:space="preserve"> </v>
      </c>
      <c r="R413" s="108" t="str">
        <f>IF(SUM(COUNTIFS('Planificación 2026-1'!F:F,"PRINCIPAL",'Planificación 2026-1'!W:W,C413,'Planificación 2026-1'!H:H,"MH"))&gt;0,"P31"," ")</f>
        <v xml:space="preserve"> </v>
      </c>
      <c r="S413" s="108" t="str">
        <f>IF(SUM(COUNTIFS('Planificación 2026-1'!F:F,"PRINCIPAL",'Planificación 2026-1'!W:W,C413,'Planificación 2026-1'!H:H,"IC"))&gt;0,"P32"," ")</f>
        <v xml:space="preserve"> </v>
      </c>
      <c r="T413" s="108" t="str">
        <f>IF(SUM(COUNTIFS('Planificación 2026-1'!F:F,"PRINCIPAL",'Planificación 2026-1'!W:W,C413,'Planificación 2026-1'!H:H,"AR"))&gt;0,"P34"," ")</f>
        <v xml:space="preserve"> </v>
      </c>
      <c r="U413" s="108" t="str">
        <f>IF(SUM(COUNTIFS('Planificación 2026-1'!F:F,"PRINCIPAL",'Planificación 2026-1'!W:W,C413,'Planificación 2026-1'!H:H,"T1"))&gt;0,"P35"," ")</f>
        <v xml:space="preserve"> </v>
      </c>
      <c r="V413" s="108" t="str">
        <f>IF(SUM(COUNTIFS('Planificación 2026-1'!F:F,"PRINCIPAL",'Planificación 2026-1'!W:W,C413,'Planificación 2026-1'!H:H,"T3"))&gt;0,"P36"," ")</f>
        <v xml:space="preserve"> </v>
      </c>
      <c r="W413" s="108" t="str">
        <f>IF(SUM(COUNTIFS('Planificación 2026-1'!F:F,"PRINCIPAL",'Planificación 2026-1'!W:W,C413,'Planificación 2026-1'!H:H,"T2"))&gt;0,"P37"," ")</f>
        <v xml:space="preserve"> </v>
      </c>
      <c r="X413" s="108" t="str">
        <f>IF(SUM(COUNTIFS('Planificación 2026-1'!F:F,"PRINCIPAL",'Planificación 2026-1'!W:W,C413,'Planificación 2026-1'!H:H,"AE"))&gt;0,"P38"," ")</f>
        <v xml:space="preserve"> </v>
      </c>
      <c r="Y413" s="108" t="str">
        <f>IF(SUM(COUNTIFS('Planificación 2026-1'!F:F,"PRINCIPAL",'Planificación 2026-1'!W:W,C413,'Planificación 2026-1'!H:H,"T4"))&gt;0,"P55"," ")</f>
        <v xml:space="preserve"> </v>
      </c>
      <c r="Z413" s="108" t="str">
        <f>IF(SUM(COUNTIFS('Planificación 2026-1'!F:F,"FILIAL",'Planificación 2026-1'!W:W,C413,'Planificación 2026-1'!H:H,"AF"))&gt;0," P01"," ")</f>
        <v xml:space="preserve"> </v>
      </c>
      <c r="AA413" s="108" t="str">
        <f>IF(SUM(COUNTIFS('Planificación 2026-1'!F:F,"FILIAL",'Planificación 2026-1'!W:W,C413,'Planificación 2026-1'!H:H,"EN"))&gt;0,"P02"," ")</f>
        <v xml:space="preserve"> </v>
      </c>
      <c r="AB413" s="108" t="str">
        <f>IF(SUM(COUNTIFS('Planificación 2026-1'!F:F,"FILIAL",'Planificación 2026-1'!W:W,C413,'Planificación 2026-1'!H:H,"IS"))&gt;0,"P03"," ")</f>
        <v xml:space="preserve"> </v>
      </c>
      <c r="AC413" s="108" t="str">
        <f>IF(SUM(COUNTIFS('Planificación 2026-1'!F:F,"FILIAL",'Planificación 2026-1'!W:W,C413,'Planificación 2026-1'!H:H,"PS"))&gt;0,"P04"," ")</f>
        <v xml:space="preserve"> </v>
      </c>
      <c r="AD413" s="108"/>
      <c r="AE413" s="108" t="str">
        <f>IF(SUM(COUNTIFS('Planificación 2026-1'!F:F,"FILIAL",'Planificación 2026-1'!W:W,C413,'Planificación 2026-1'!H:H,"IN"))&gt;0,"P06"," ")</f>
        <v xml:space="preserve"> </v>
      </c>
      <c r="AF413" s="108" t="str">
        <f>IF(SUM(COUNTIFS('Planificación 2026-1'!F:F,"FILIAL",'Planificación 2026-1'!W:W,C413,'Planificación 2026-1'!H:H,"CA"))&gt;0,"P07"," ")</f>
        <v xml:space="preserve"> </v>
      </c>
      <c r="AG413" s="108" t="str">
        <f>IF(SUM(COUNTIFS('Planificación 2026-1'!F:F,"FILIAL",'Planificación 2026-1'!W:W,C413,'Planificación 2026-1'!H:H,"DE"))&gt;0,"P08"," ")</f>
        <v xml:space="preserve"> </v>
      </c>
      <c r="AH413" s="108" t="str">
        <f>IF(SUM(COUNTIFS('Planificación 2026-1'!F:F,"FILIAL",'Planificación 2026-1'!W:W,C413,'Planificación 2026-1'!H:H,"OB"))&gt;0,"P09"," ")</f>
        <v xml:space="preserve"> </v>
      </c>
      <c r="AI413" s="108" t="str">
        <f>IF(SUM(COUNTIFS('Planificación 2026-1'!F:F,"FILIAL",'Planificación 2026-1'!W:W,C413,'Planificación 2026-1'!H:H,"MH"))&gt;0,"P31"," ")</f>
        <v xml:space="preserve"> </v>
      </c>
      <c r="AJ413" s="108" t="str">
        <f>IF(SUM(COUNTIFS('Planificación 2026-1'!F:F,"FILIAL",'Planificación 2026-1'!W:W,C413,'Planificación 2026-1'!H:H,"IC"))&gt;0,"P32"," ")</f>
        <v xml:space="preserve"> </v>
      </c>
      <c r="AK413" s="108" t="str">
        <f>IF(SUM(COUNTIFS('Planificación 2026-1'!F:F,"FILIAL",'Planificación 2026-1'!W:W,C413,'Planificación 2026-1'!H:H,"AR"))&gt;0,"P34"," ")</f>
        <v xml:space="preserve"> </v>
      </c>
      <c r="AL413" s="108" t="str">
        <f>IF(SUM(COUNTIFS('Planificación 2026-1'!F:F,"FILIAL",'Planificación 2026-1'!W:W,C413,'Planificación 2026-1'!H:H,"T1"))&gt;0,"P35"," ")</f>
        <v xml:space="preserve"> </v>
      </c>
      <c r="AM413" s="108" t="str">
        <f>IF(SUM(COUNTIFS('Planificación 2026-1'!F:F,"FILIAL",'Planificación 2026-1'!W:W,C413,'Planificación 2026-1'!H:H,"T3"))&gt;0,"P36"," ")</f>
        <v xml:space="preserve"> </v>
      </c>
      <c r="AN413" s="108" t="str">
        <f>IF(SUM(COUNTIFS('Planificación 2026-1'!F:F,"FILIAL",'Planificación 2026-1'!W:W,C413,'Planificación 2026-1'!H:H,"T2"))&gt;0,"P37"," ")</f>
        <v xml:space="preserve"> </v>
      </c>
      <c r="AO413" s="108" t="str">
        <f>IF(SUM(COUNTIFS('Planificación 2026-1'!F:F,"FILIAL",'Planificación 2026-1'!W:W,C413,'Planificación 2026-1'!H:H,"AE"))&gt;0,"P38"," ")</f>
        <v xml:space="preserve"> </v>
      </c>
      <c r="AP413" s="108" t="str">
        <f>IF(SUM(COUNTIFS('Planificación 2026-1'!F:F,"FILIAL",'Planificación 2026-1'!W:W,C413,'Planificación 2026-1'!H:H,"T4"))&gt;0,"P55"," ")</f>
        <v xml:space="preserve"> </v>
      </c>
      <c r="AQ413" s="108" t="str">
        <f>IF(SUM(COUNTIFS('Planificación 2026-1'!F:F,"SUNAMPE",'Planificación 2026-1'!W:W,C413,'Planificación 2026-1'!H:H,"AF"))&gt;0," P01"," ")</f>
        <v xml:space="preserve"> </v>
      </c>
      <c r="AR413" s="108" t="str">
        <f>IF(SUM(COUNTIFS('Planificación 2026-1'!F:F,"SUNAMPE",'Planificación 2026-1'!W:W,C413,'Planificación 2026-1'!H:H,"EN"))&gt;0,"P02"," ")</f>
        <v xml:space="preserve"> </v>
      </c>
      <c r="AS413" s="108" t="str">
        <f>IF(SUM(COUNTIFS('Planificación 2026-1'!F:F,"SUNAMPE",'Planificación 2026-1'!W:W,C413,'Planificación 2026-1'!H:H,"IS"))&gt;0,"P03"," ")</f>
        <v xml:space="preserve"> </v>
      </c>
      <c r="AT413" s="108" t="str">
        <f>IF(SUM(COUNTIFS('Planificación 2026-1'!F:F,"SUNAMPE",'Planificación 2026-1'!W:W,C413,'Planificación 2026-1'!H:H,"PS"))&gt;0,"P04"," ")</f>
        <v xml:space="preserve"> </v>
      </c>
      <c r="AU413" s="108"/>
      <c r="AV413" s="108" t="str">
        <f>IF(SUM(COUNTIFS('Planificación 2026-1'!F:F,"SUNAMPE",'Planificación 2026-1'!W:W,C413,'Planificación 2026-1'!H:H,"IN"))&gt;0,"P06"," ")</f>
        <v xml:space="preserve"> </v>
      </c>
      <c r="AW413" s="108" t="str">
        <f>IF(SUM(COUNTIFS('Planificación 2026-1'!F:F,"SUNAMPE",'Planificación 2026-1'!W:W,C413,'Planificación 2026-1'!H:H,"CA"))&gt;0,"P07"," ")</f>
        <v xml:space="preserve"> </v>
      </c>
      <c r="AX413" s="108" t="str">
        <f>IF(SUM(COUNTIFS('Planificación 2026-1'!F:F,"SUNAMPE",'Planificación 2026-1'!W:W,C413,'Planificación 2026-1'!H:H,"DE"))&gt;0,"P08"," ")</f>
        <v xml:space="preserve"> </v>
      </c>
      <c r="AY413" s="108" t="str">
        <f>IF(SUM(COUNTIFS('Planificación 2026-1'!F:F,"SUNAMPE",'Planificación 2026-1'!W:W,C413,'Planificación 2026-1'!H:H,"OB"))&gt;0,"P09"," ")</f>
        <v xml:space="preserve"> </v>
      </c>
      <c r="AZ413" s="108" t="str">
        <f>IF(SUM(COUNTIFS('Planificación 2026-1'!F:F,"SUNAMPE",'Planificación 2026-1'!W:W,C413,'Planificación 2026-1'!H:H,"MH"))&gt;0,"P31"," ")</f>
        <v xml:space="preserve"> </v>
      </c>
      <c r="BA413" s="108" t="str">
        <f>IF(SUM(COUNTIFS('Planificación 2026-1'!F:F,"SUNAMPE",'Planificación 2026-1'!W:W,C413,'Planificación 2026-1'!H:H,"IC"))&gt;0,"P32"," ")</f>
        <v xml:space="preserve"> </v>
      </c>
      <c r="BB413" s="108" t="str">
        <f>IF(SUM(COUNTIFS('Planificación 2026-1'!F:F,"SUNAMPE",'Planificación 2026-1'!W:W,C413,'Planificación 2026-1'!H:H,"AR"))&gt;0,"P34"," ")</f>
        <v xml:space="preserve"> </v>
      </c>
      <c r="BC413" s="108" t="str">
        <f>IF(SUM(COUNTIFS('Planificación 2026-1'!F:F,"SUNAMPE",'Planificación 2026-1'!W:W,C413,'Planificación 2026-1'!H:H,"T1"))&gt;0,"P35"," ")</f>
        <v xml:space="preserve"> </v>
      </c>
      <c r="BD413" s="108" t="str">
        <f>IF(SUM(COUNTIFS('Planificación 2026-1'!F:F,"SUNAMPE",'Planificación 2026-1'!W:W,C413,'Planificación 2026-1'!H:H,"T3"))&gt;0,"P36"," ")</f>
        <v xml:space="preserve"> </v>
      </c>
      <c r="BE413" s="108" t="str">
        <f>IF(SUM(COUNTIFS('Planificación 2026-1'!F:F,"SUNAMPE",'Planificación 2026-1'!W:W,C413,'Planificación 2026-1'!H:H,"T2"))&gt;0,"P37"," ")</f>
        <v xml:space="preserve"> </v>
      </c>
      <c r="BF413" s="108" t="str">
        <f>IF(SUM(COUNTIFS('Planificación 2026-1'!F:F,"SUNAMPE",'Planificación 2026-1'!W:W,C413,'Planificación 2026-1'!H:H,"AE"))&gt;0,"P38"," ")</f>
        <v xml:space="preserve"> </v>
      </c>
      <c r="BG413" s="108" t="str">
        <f>IF(SUM(COUNTIFS('Planificación 2026-1'!F:F,"SUNAMPE",'Planificación 2026-1'!W:W,C413,'Planificación 2026-1'!H:H,"T4"))&gt;0,"P55"," ")</f>
        <v xml:space="preserve"> </v>
      </c>
      <c r="BH413" s="108" t="str">
        <f>IF(SUM(COUNTIFS('Planificación 2026-1'!F:F,"HUAURA",'Planificación 2026-1'!W:W,C413,'Planificación 2026-1'!H:H,"AF"))&gt;0," P01"," ")</f>
        <v xml:space="preserve"> </v>
      </c>
      <c r="BI413" s="108" t="str">
        <f>IF(SUM(COUNTIFS('Planificación 2026-1'!F:F,"HUAURA",'Planificación 2026-1'!W:W,C413,'Planificación 2026-1'!H:H,"EN"))&gt;0,"P02"," ")</f>
        <v xml:space="preserve"> </v>
      </c>
      <c r="BJ413" s="108" t="str">
        <f>IF(SUM(COUNTIFS('Planificación 2026-1'!F:F,"HUAURA",'Planificación 2026-1'!W:W,C413,'Planificación 2026-1'!H:H,"IS"))&gt;0,"P03"," ")</f>
        <v xml:space="preserve"> </v>
      </c>
      <c r="BK413" s="108" t="str">
        <f>IF(SUM(COUNTIFS('Planificación 2026-1'!F:F,"HUAURA",'Planificación 2026-1'!W:W,C413,'Planificación 2026-1'!H:H,"PS"))&gt;0,"P04"," ")</f>
        <v xml:space="preserve"> </v>
      </c>
      <c r="BL413" s="108"/>
      <c r="BM413" s="108" t="str">
        <f>IF(SUM(COUNTIFS('Planificación 2026-1'!F:F,"HUAURA",'Planificación 2026-1'!W:W,C413,'Planificación 2026-1'!H:H,"IN"))&gt;0,"P06"," ")</f>
        <v xml:space="preserve"> </v>
      </c>
      <c r="BN413" s="108" t="str">
        <f>IF(SUM(COUNTIFS('Planificación 2026-1'!F:F,"HUAURA",'Planificación 2026-1'!W:W,C413,'Planificación 2026-1'!H:H,"CA"))&gt;0,"P07"," ")</f>
        <v xml:space="preserve"> </v>
      </c>
      <c r="BO413" s="108" t="str">
        <f>IF(SUM(COUNTIFS('Planificación 2026-1'!F:F,"HUAURA",'Planificación 2026-1'!W:W,C413,'Planificación 2026-1'!H:H,"DE"))&gt;0,"P08"," ")</f>
        <v xml:space="preserve"> </v>
      </c>
      <c r="BP413" s="108" t="str">
        <f>IF(SUM(COUNTIFS('Planificación 2026-1'!F:F,"HUAURA",'Planificación 2026-1'!W:W,C413,'Planificación 2026-1'!H:H,"OB"))&gt;0,"P09"," ")</f>
        <v xml:space="preserve"> </v>
      </c>
      <c r="BQ413" s="108" t="str">
        <f>IF(SUM(COUNTIFS('Planificación 2026-1'!F:F,"HUAURA",'Planificación 2026-1'!W:W,C413,'Planificación 2026-1'!H:H,"MH"))&gt;0,"P31"," ")</f>
        <v xml:space="preserve"> </v>
      </c>
      <c r="BR413" s="108" t="str">
        <f>IF(SUM(COUNTIFS('Planificación 2026-1'!F:F,"HUAURA",'Planificación 2026-1'!W:W,C413,'Planificación 2026-1'!H:H,"IC"))&gt;0,"P32"," ")</f>
        <v xml:space="preserve"> </v>
      </c>
      <c r="BS413" s="108" t="str">
        <f>IF(SUM(COUNTIFS('Planificación 2026-1'!F:F,"HUAURA",'Planificación 2026-1'!W:W,C413,'Planificación 2026-1'!H:H,"AR"))&gt;0,"P34"," ")</f>
        <v xml:space="preserve"> </v>
      </c>
      <c r="BT413" s="108" t="str">
        <f>IF(SUM(COUNTIFS('Planificación 2026-1'!F:F,"HUAURA",'Planificación 2026-1'!W:W,C413,'Planificación 2026-1'!H:H,"T1"))&gt;0,"P35"," ")</f>
        <v xml:space="preserve"> </v>
      </c>
      <c r="BU413" s="108" t="str">
        <f>IF(SUM(COUNTIFS('Planificación 2026-1'!F:F,"HUAURA",'Planificación 2026-1'!W:W,C413,'Planificación 2026-1'!H:H,"T3"))&gt;0,"P36"," ")</f>
        <v xml:space="preserve"> </v>
      </c>
      <c r="BV413" s="108" t="str">
        <f>IF(SUM(COUNTIFS('Planificación 2026-1'!F:F,"HUAURA",'Planificación 2026-1'!W:W,C413,'Planificación 2026-1'!H:H,"T2"))&gt;0,"P37"," ")</f>
        <v xml:space="preserve"> </v>
      </c>
      <c r="BW413" s="108" t="str">
        <f>IF(SUM(COUNTIFS('Planificación 2026-1'!F:F,"HUAURA",'Planificación 2026-1'!W:W,C413,'Planificación 2026-1'!H:H,"AE"))&gt;0,"P38"," ")</f>
        <v xml:space="preserve"> </v>
      </c>
      <c r="BX413" s="108" t="str">
        <f>IF(SUM(COUNTIFS('Planificación 2026-1'!F:F,"HUAURA",'Planificación 2026-1'!W:W,C413,'Planificación 2026-1'!H:H,"T4"))&gt;0,"P55"," ")</f>
        <v xml:space="preserve"> </v>
      </c>
      <c r="BY413" s="109">
        <f>SUMIFS('Planificación 2026-1'!R:R,'Planificación 2026-1'!W:W,C413,'Planificación 2026-1'!H:H,"AF",'Planificación 2026-1'!I:I,"&gt;2")</f>
        <v>0</v>
      </c>
      <c r="BZ413" s="109">
        <f>SUMIFS('Planificación 2026-1'!R:R,'Planificación 2026-1'!W:W,C413,'Planificación 2026-1'!H:H,"EN",'Planificación 2026-1'!I:I,"&gt;2")</f>
        <v>0</v>
      </c>
      <c r="CA413" s="109">
        <f>SUMIFS('Planificación 2026-1'!R:R,'Planificación 2026-1'!W:W,C413,'Planificación 2026-1'!H:H,"IS",'Planificación 2026-1'!I:I,"&gt;2")</f>
        <v>0</v>
      </c>
      <c r="CB413" s="109">
        <f>SUMIFS('Planificación 2026-1'!R:R,'Planificación 2026-1'!W:W,C413,'Planificación 2026-1'!H:H,"PS",'Planificación 2026-1'!I:I,"&gt;2")</f>
        <v>0</v>
      </c>
      <c r="CC413" s="109">
        <f>SUMIFS('Planificación 2026-1'!R:R,'Planificación 2026-1'!W:W,C413,'Planificación 2026-1'!H:H,"IN",'Planificación 2026-1'!I:I,"&gt;2")</f>
        <v>0</v>
      </c>
      <c r="CD413" s="109">
        <f>SUMIFS('Planificación 2026-1'!R:R,'Planificación 2026-1'!W:W,C413,'Planificación 2026-1'!H:H,"CA",'Planificación 2026-1'!I:I,"&gt;2")</f>
        <v>0</v>
      </c>
      <c r="CE413" s="109">
        <f>SUMIFS('Planificación 2026-1'!R:R,'Planificación 2026-1'!W:W,C413,'Planificación 2026-1'!H:H,"DE",'Planificación 2026-1'!I:I,"&gt;2")</f>
        <v>0</v>
      </c>
      <c r="CF413" s="109">
        <f>SUMIFS('Planificación 2026-1'!R:R,'Planificación 2026-1'!W:W,C413,'Planificación 2026-1'!H:H,"OB",'Planificación 2026-1'!I:I,"&gt;2")</f>
        <v>0</v>
      </c>
      <c r="CG413" s="109">
        <f>SUMIFS('Planificación 2026-1'!R:R,'Planificación 2026-1'!W:W,C413,'Planificación 2026-1'!H:H,"MH",'Planificación 2026-1'!I:I,"&gt;2")</f>
        <v>0</v>
      </c>
      <c r="CH413" s="109">
        <f>SUMIFS('Planificación 2026-1'!R:R,'Planificación 2026-1'!W:W,C413,'Planificación 2026-1'!H:H,"IC",'Planificación 2026-1'!I:I,"&gt;2")</f>
        <v>0</v>
      </c>
      <c r="CI413" s="109">
        <f>SUMIFS('Planificación 2026-1'!R:R,'Planificación 2026-1'!W:W,C413,'Planificación 2026-1'!H:H,"AR",'Planificación 2026-1'!I:I,"&gt;2")</f>
        <v>0</v>
      </c>
      <c r="CJ413" s="109">
        <f>SUMIFS('Planificación 2026-1'!R:R,'Planificación 2026-1'!W:W,C413,'Planificación 2026-1'!H:H,"T1",'Planificación 2026-1'!I:I,"&gt;2")</f>
        <v>0</v>
      </c>
      <c r="CK413" s="109">
        <f>SUMIFS('Planificación 2026-1'!R:R,'Planificación 2026-1'!W:W,C413,'Planificación 2026-1'!H:H,"T3",'Planificación 2026-1'!I:I,"&gt;2")</f>
        <v>0</v>
      </c>
      <c r="CL413" s="109">
        <f>SUMIFS('Planificación 2026-1'!R:R,'Planificación 2026-1'!W:W,C413,'Planificación 2026-1'!H:H,"T2",'Planificación 2026-1'!I:I,"&gt;2")</f>
        <v>0</v>
      </c>
      <c r="CM413" s="109">
        <f>SUMIFS('Planificación 2026-1'!R:R,'Planificación 2026-1'!W:W,C413,'Planificación 2026-1'!H:H,"AE",'Planificación 2026-1'!I:I,"&gt;2")</f>
        <v>0</v>
      </c>
      <c r="CN413" s="109">
        <f>SUMIFS('Planificación 2026-1'!R:R,'Planificación 2026-1'!W:W,C413,'Planificación 2026-1'!H:H,"T4",'Planificación 2026-1'!I:I,"&gt;2")</f>
        <v>0</v>
      </c>
      <c r="CO413" s="109">
        <f>SUMIFS('Planificación 2026-1'!R:R,'Planificación 2026-1'!W:W,C413,'Planificación 2026-1'!H:H,"AF",'Planificación 2026-1'!I:I,"&lt;3")</f>
        <v>0</v>
      </c>
      <c r="CP413" s="109">
        <f>SUMIFS('Planificación 2026-1'!R:R,'Planificación 2026-1'!W:W,C413,'Planificación 2026-1'!H:H,"EN",'Planificación 2026-1'!I:I,"&lt;3")</f>
        <v>0</v>
      </c>
      <c r="CQ413" s="109">
        <f>SUMIFS('Planificación 2026-1'!R:R,'Planificación 2026-1'!W:W,C413,'Planificación 2026-1'!H:H,"IS",'Planificación 2026-1'!I:I,"&lt;3")</f>
        <v>0</v>
      </c>
      <c r="CR413" s="109">
        <f>SUMIFS('Planificación 2026-1'!R:R,'Planificación 2026-1'!W:W,C413,'Planificación 2026-1'!H:H,"PS",'Planificación 2026-1'!I:I,"&lt;3")</f>
        <v>0</v>
      </c>
      <c r="CS413" s="109">
        <f>SUMIFS('Planificación 2026-1'!R:R,'Planificación 2026-1'!W:W,C413,'Planificación 2026-1'!H:H,"IN",'Planificación 2026-1'!I:I,"&lt;3")</f>
        <v>0</v>
      </c>
      <c r="CT413" s="109">
        <f>SUMIFS('Planificación 2026-1'!R:R,'Planificación 2026-1'!W:W,C413,'Planificación 2026-1'!H:H,"CA",'Planificación 2026-1'!I:I,"&lt;3")</f>
        <v>0</v>
      </c>
      <c r="CU413" s="109">
        <f>SUMIFS('Planificación 2026-1'!R:R,'Planificación 2026-1'!W:W,C413,'Planificación 2026-1'!H:H,"DE",'Planificación 2026-1'!I:I,"&lt;3")</f>
        <v>0</v>
      </c>
      <c r="CV413" s="109">
        <f>SUMIFS('Planificación 2026-1'!R:R,'Planificación 2026-1'!W:W,C413,'Planificación 2026-1'!H:H,"OB",'Planificación 2026-1'!I:I,"&lt;3")</f>
        <v>0</v>
      </c>
      <c r="CW413" s="109">
        <f>SUMIFS('Planificación 2026-1'!R:R,'Planificación 2026-1'!W:W,C413,'Planificación 2026-1'!H:H,"MH",'Planificación 2026-1'!I:I,"&lt;3")</f>
        <v>0</v>
      </c>
      <c r="CX413" s="109">
        <f>SUMIFS('Planificación 2026-1'!R:R,'Planificación 2026-1'!W:W,C413,'Planificación 2026-1'!H:H,"IC",'Planificación 2026-1'!I:I,"&lt;3")</f>
        <v>0</v>
      </c>
      <c r="CY413" s="109">
        <f>SUMIFS('Planificación 2026-1'!R:R,'Planificación 2026-1'!W:W,C413,'Planificación 2026-1'!H:H,"AR",'Planificación 2026-1'!I:I,"&lt;3")</f>
        <v>0</v>
      </c>
      <c r="CZ413" s="109">
        <f>SUMIFS('Planificación 2026-1'!R:R,'Planificación 2026-1'!W:W,C413,'Planificación 2026-1'!H:H,"T1",'Planificación 2026-1'!I:I,"&lt;3")</f>
        <v>0</v>
      </c>
      <c r="DA413" s="109">
        <f>SUMIFS('Planificación 2026-1'!R:R,'Planificación 2026-1'!W:W,C413,'Planificación 2026-1'!H:H,"T3",'Planificación 2026-1'!I:I,"&lt;3")</f>
        <v>0</v>
      </c>
      <c r="DB413" s="109">
        <f>SUMIFS('Planificación 2026-1'!R:R,'Planificación 2026-1'!W:W,C413,'Planificación 2026-1'!H:H,"T2",'Planificación 2026-1'!I:I,"&lt;3")</f>
        <v>0</v>
      </c>
      <c r="DC413" s="109">
        <f>SUMIFS('Planificación 2026-1'!R:R,'Planificación 2026-1'!W:W,C413,'Planificación 2026-1'!H:H,"AE",'Planificación 2026-1'!I:I,"&lt;3")</f>
        <v>0</v>
      </c>
      <c r="DD413" s="109">
        <f>SUMIFS('Planificación 2026-1'!R:R,'Planificación 2026-1'!W:W,C413,'Planificación 2026-1'!H:H,"T4",'Planificación 2026-1'!I:I,"&lt;3")</f>
        <v>0</v>
      </c>
      <c r="DE413" s="108" t="str">
        <f t="shared" si="63"/>
        <v/>
      </c>
      <c r="DF413" s="41">
        <f>IF(C413="","",SUMIFS('Planificación 2026-1'!R:R,'Planificación 2026-1'!W:W,C413,'Planificación 2026-1'!F:F,"PRINCIPAL",'Planificación 2026-1'!X:X,"VIRTUAL"))</f>
        <v>0</v>
      </c>
      <c r="DG413" s="41">
        <f>IF(C413="","",SUMIFS('Planificación 2026-1'!R:R,'Planificación 2026-1'!W:W,C413,'Planificación 2026-1'!F:F,"PRINCIPAL",'Planificación 2026-1'!X:X,"PRESENCIAL"))</f>
        <v>0</v>
      </c>
      <c r="DH413" s="41">
        <f>IF(C413="","",SUMIFS('Planificación 2026-1'!R:R,'Planificación 2026-1'!W:W,C413,'Planificación 2026-1'!F:F,"PRINCIPAL",'Planificación 2026-1'!X:X,"HIBRIDO PRESENCIAL"))</f>
        <v>0</v>
      </c>
      <c r="DI413" s="108" t="str">
        <f t="shared" si="64"/>
        <v/>
      </c>
      <c r="DJ413" s="108">
        <f>IF(C413="","",SUMIFS('Planificación 2026-1'!R:R,'Planificación 2026-1'!W:W,C413,'Planificación 2026-1'!F:F,"FILIAL",'Planificación 2026-1'!X:X,"VIRTUAL"))</f>
        <v>0</v>
      </c>
      <c r="DK413" s="110">
        <f>IF(C413="","",SUMIFS('Planificación 2026-1'!R:R,'Planificación 2026-1'!W:W,C413,'Planificación 2026-1'!F:F,"FILIAL",'Planificación 2026-1'!X:X,"PRESENCIAL"))</f>
        <v>0</v>
      </c>
      <c r="DL413" s="61">
        <f>IF(C413="","",SUMIFS('Planificación 2026-1'!R:R,'Planificación 2026-1'!W:W,C413,'Planificación 2026-1'!F:F,"FILIAL",'Planificación 2026-1'!X:X,"HIBRIDO PRESENCIAL"))</f>
        <v>0</v>
      </c>
      <c r="DM413" s="111" t="str">
        <f t="shared" si="65"/>
        <v/>
      </c>
      <c r="DN413" s="108">
        <f>IF(C413="","",SUMIFS('Planificación 2026-1'!R:R,'Planificación 2026-1'!W:W,C413,'Planificación 2026-1'!F:F,"SUNAMPE",'Planificación 2026-1'!X:X,"VIRTUAL"))</f>
        <v>0</v>
      </c>
      <c r="DO413" s="61">
        <f>IF(C413="","",SUMIFS('Planificación 2026-1'!R:R,'Planificación 2026-1'!W:W,C413,'Planificación 2026-1'!F:F,"SUNAMPE",'Planificación 2026-1'!X:X,"PRESENCIAL"))</f>
        <v>0</v>
      </c>
      <c r="DP413" s="111" t="str">
        <f t="shared" si="66"/>
        <v/>
      </c>
      <c r="DQ413" s="108">
        <f>IF(C413="","",SUMIFS('Planificación 2026-1'!R:R,'Planificación 2026-1'!W:W,C413,'Planificación 2026-1'!F:F,"HUAURA",'Planificación 2026-1'!X:X,"VIRTUAL"))</f>
        <v>0</v>
      </c>
      <c r="DR413" s="61">
        <f>IF(C413="","",SUMIFS('Planificación 2026-1'!R:R,'Planificación 2026-1'!W:W,C413,'Planificación 2026-1'!F:F,"HUAURA",'Planificación 2026-1'!X:X,"PRESENCIAL"))</f>
        <v>0</v>
      </c>
      <c r="DS413" s="76">
        <f>SUMIFS('Planificación 2026-1'!R:R,'Planificación 2026-1'!W:W,C413,'Planificación 2026-1'!F:F,"PRINCIPAL",'Planificación 2026-1'!X:X,"VIRTUAL",'Planificación 2026-1'!I:I,"&gt;2")</f>
        <v>0</v>
      </c>
      <c r="DT413" s="76">
        <f>SUMIFS('Planificación 2026-1'!R:R,'Planificación 2026-1'!W:W,C413,'Planificación 2026-1'!F:F,"PRINCIPAL",'Planificación 2026-1'!X:X,"&lt;&gt;VIRTUAL",'Planificación 2026-1'!I:I,"&gt;2")</f>
        <v>0</v>
      </c>
      <c r="DU413" s="76">
        <f>SUMIFS('Planificación 2026-1'!R:R,'Planificación 2026-1'!W:W,C413,'Planificación 2026-1'!F:F,"SUNAMPE",'Planificación 2026-1'!X:X,"VIRTUAL",'Planificación 2026-1'!I:I,"&gt;2")</f>
        <v>0</v>
      </c>
      <c r="DV413" s="76">
        <f>SUMIFS('Planificación 2026-1'!R:R,'Planificación 2026-1'!W:W,C413,'Planificación 2026-1'!F:F,"SUNAMPE",'Planificación 2026-1'!X:X,"&lt;&gt;VIRTUAL",'Planificación 2026-1'!I:I,"&gt;2")</f>
        <v>0</v>
      </c>
      <c r="DW413" s="76">
        <f>SUMIFS('Planificación 2026-1'!R:R,'Planificación 2026-1'!W:W,C413,'Planificación 2026-1'!F:F,"FILIAL",'Planificación 2026-1'!X:X,"VIRTUAL",'Planificación 2026-1'!I:I,"&gt;2")</f>
        <v>0</v>
      </c>
      <c r="DX413" s="76">
        <f>SUMIFS('Planificación 2026-1'!R:R,'Planificación 2026-1'!W:W,C413,'Planificación 2026-1'!F:F,"FILIAL",'Planificación 2026-1'!X:X,"&lt;&gt;VIRTUAL",'Planificación 2026-1'!I:I,"&gt;2")</f>
        <v>0</v>
      </c>
      <c r="DY413" s="76">
        <f>SUMIFS('Planificación 2026-1'!R:R,'Planificación 2026-1'!W:W,C413,'Planificación 2026-1'!F:F,"PORUMA",'Planificación 2026-1'!X:X,"VIRTUAL",'Planificación 2026-1'!I:I,"&gt;2")</f>
        <v>0</v>
      </c>
      <c r="DZ413" s="76">
        <f>SUMIFS('Planificación 2026-1'!R:R,'Planificación 2026-1'!W:W,C413,'Planificación 2026-1'!F:F,"PORUMA",'Planificación 2026-1'!X:X,"&lt;&gt;VIRTUAL",'Planificación 2026-1'!I:I,"&gt;2")</f>
        <v>0</v>
      </c>
      <c r="EA413" s="76">
        <f>SUMIFS('Planificación 2026-1'!R:R,'Planificación 2026-1'!W:W,C413,'Planificación 2026-1'!F:F,"HUAURA",'Planificación 2026-1'!X:X,"VIRTUAL",'Planificación 2026-1'!I:I,"&gt;2")</f>
        <v>0</v>
      </c>
      <c r="EB413" s="76">
        <f>SUMIFS('Planificación 2026-1'!R:R,'Planificación 2026-1'!W:W,C413,'Planificación 2026-1'!F:F,"HUAURA",'Planificación 2026-1'!X:X,"&lt;&gt;VIRTUAL",'Planificación 2026-1'!I:I,"&gt;2")</f>
        <v>0</v>
      </c>
      <c r="EC413" s="76">
        <f>SUMIFS('Planificación 2026-1'!R:R,'Planificación 2026-1'!W:W,C413,'Planificación 2026-1'!F:F,"PRINCIPAL",'Planificación 2026-1'!X:X,"VIRTUAL",'Planificación 2026-1'!I:I,"&lt;3")</f>
        <v>0</v>
      </c>
      <c r="ED413" s="76">
        <f>SUMIFS('Planificación 2026-1'!R:R,'Planificación 2026-1'!W:W,C413,'Planificación 2026-1'!F:F,"PRINCIPAL",'Planificación 2026-1'!X:X,"&lt;&gt;VIRTUAL",'Planificación 2026-1'!I:I,"&lt;3")</f>
        <v>0</v>
      </c>
      <c r="EE413" s="76">
        <f>SUMIFS('Planificación 2026-1'!R:R,'Planificación 2026-1'!W:W,C413,'Planificación 2026-1'!F:F,"SUNAMPE",'Planificación 2026-1'!X:X,"VIRTUAL",'Planificación 2026-1'!I:I,"&lt;3")</f>
        <v>0</v>
      </c>
      <c r="EF413" s="76">
        <f>SUMIFS('Planificación 2026-1'!R:R,'Planificación 2026-1'!W:W,C413,'Planificación 2026-1'!F:F,"SUNAMPE",'Planificación 2026-1'!X:X,"&lt;&gt;VIRTUAL",'Planificación 2026-1'!I:I,"&lt;3")</f>
        <v>0</v>
      </c>
      <c r="EG413" s="76">
        <f>SUMIFS('Planificación 2026-1'!R:R,'Planificación 2026-1'!W:W,C413,'Planificación 2026-1'!F:F,"FILIAL",'Planificación 2026-1'!X:X,"VIRTUAL",'Planificación 2026-1'!I:I,"&lt;3")</f>
        <v>0</v>
      </c>
      <c r="EH413" s="76">
        <f>SUMIFS('Planificación 2026-1'!R:R,'Planificación 2026-1'!W:W,C413,'Planificación 2026-1'!F:F,"FILIAL",'Planificación 2026-1'!X:X,"&lt;&gt;VIRTUAL",'Planificación 2026-1'!I:I,"&lt;3")</f>
        <v>0</v>
      </c>
      <c r="EI413" s="76">
        <f>SUMIFS('Planificación 2026-1'!R:R,'Planificación 2026-1'!W:W,C413,'Planificación 2026-1'!F:F,"PORUMA",'Planificación 2026-1'!X:X,"VIRTUAL",'Planificación 2026-1'!I:I,"&lt;3")</f>
        <v>0</v>
      </c>
      <c r="EJ413" s="76">
        <f>SUMIFS('Planificación 2026-1'!R:R,'Planificación 2026-1'!W:W,C413,'Planificación 2026-1'!F:F,"PORUMA",'Planificación 2026-1'!X:X,"&lt;&gt;VIRTUAL",'Planificación 2026-1'!I:I,"&lt;3")</f>
        <v>0</v>
      </c>
      <c r="EK413" s="76">
        <f>SUMIFS('Planificación 2026-1'!R:R,'Planificación 2026-1'!W:W,C413,'Planificación 2026-1'!F:F,"HUAURA",'Planificación 2026-1'!X:X,"VIRTUAL",'Planificación 2026-1'!I:I,"&lt;3")</f>
        <v>0</v>
      </c>
      <c r="EL413" s="76">
        <f>SUMIFS('Planificación 2026-1'!R:R,'Planificación 2026-1'!W:W,C413,'Planificación 2026-1'!F:F,"HUAURA",'Planificación 2026-1'!X:X,"&lt;&gt;VIRTUAL",'Planificación 2026-1'!I:I,"&lt;3")</f>
        <v>0</v>
      </c>
      <c r="EM413" s="76"/>
      <c r="EN413" s="76">
        <f t="shared" si="59"/>
        <v>0</v>
      </c>
      <c r="EO413" s="76">
        <f t="shared" si="60"/>
        <v>0</v>
      </c>
      <c r="EP413" s="76" t="b">
        <f t="shared" si="61"/>
        <v>1</v>
      </c>
      <c r="EQ413" s="76" t="str">
        <f t="shared" si="62"/>
        <v/>
      </c>
      <c r="ER413" s="76" t="str">
        <f t="shared" si="67"/>
        <v>PRESENCIAL</v>
      </c>
    </row>
    <row r="414" spans="1:148" hidden="1">
      <c r="A414" s="83"/>
      <c r="B414" s="119">
        <v>411</v>
      </c>
      <c r="C414" s="115" t="s">
        <v>587</v>
      </c>
      <c r="D414" s="112">
        <f>SUMIF('Planificación 2026-1'!W:W,C414,'Planificación 2026-1'!R:R)</f>
        <v>0</v>
      </c>
      <c r="E414" s="114" t="s">
        <v>173</v>
      </c>
      <c r="F414" s="115" t="s">
        <v>347</v>
      </c>
      <c r="G414" s="115" t="s">
        <v>13</v>
      </c>
      <c r="H414" s="115" t="s">
        <v>126</v>
      </c>
      <c r="I414" s="107" t="str">
        <f>IF(SUM(COUNTIFS('Planificación 2026-1'!F:F,"PRINCIPAL",'Planificación 2026-1'!W:W,C414,'Planificación 2026-1'!H:H,"AF"))&gt;0,"P01"," ")</f>
        <v xml:space="preserve"> </v>
      </c>
      <c r="J414" s="108" t="str">
        <f>IF(SUM(COUNTIFS('Planificación 2026-1'!F:F,"PRINCIPAL",'Planificación 2026-1'!W:W,C414,'Planificación 2026-1'!H:H,"EN"))&gt;0,"P02"," ")</f>
        <v xml:space="preserve"> </v>
      </c>
      <c r="K414" s="108" t="str">
        <f>IF(SUM(COUNTIFS('Planificación 2026-1'!F:F,"PRINCIPAL",'Planificación 2026-1'!W:W,C414,'Planificación 2026-1'!H:H,"IS"))&gt;0,"P03"," ")</f>
        <v xml:space="preserve"> </v>
      </c>
      <c r="L414" s="108" t="str">
        <f>IF(SUM(COUNTIFS('Planificación 2026-1'!F:F,"PRINCIPAL",'Planificación 2026-1'!W:W,C414,'Planificación 2026-1'!H:H,"PS"))&gt;0,"P04"," ")</f>
        <v xml:space="preserve"> </v>
      </c>
      <c r="M414" s="108"/>
      <c r="N414" s="108" t="str">
        <f>IF(SUM(COUNTIFS('Planificación 2026-1'!F:F,"PRINCIPAL",'Planificación 2026-1'!W:W,C414,'Planificación 2026-1'!H:H,"IN"))&gt;0,"P06"," ")</f>
        <v xml:space="preserve"> </v>
      </c>
      <c r="O414" s="108" t="str">
        <f>IF(SUM(COUNTIFS('Planificación 2026-1'!F:F,"PRINCIPAL",'Planificación 2026-1'!W:W,C414,'Planificación 2026-1'!H:H,"CA"))&gt;0,"P07"," ")</f>
        <v xml:space="preserve"> </v>
      </c>
      <c r="P414" s="108" t="str">
        <f>IF(SUM(COUNTIFS('Planificación 2026-1'!F:F,"PRINCIPAL",'Planificación 2026-1'!W:W,C414,'Planificación 2026-1'!H:H,"DE"))&gt;0,"P08"," ")</f>
        <v xml:space="preserve"> </v>
      </c>
      <c r="Q414" s="108" t="str">
        <f>IF(SUM(COUNTIFS('Planificación 2026-1'!F:F,"PRINCIPAL",'Planificación 2026-1'!W:W,C414,'Planificación 2026-1'!H:H,"OB"))&gt;0,"P09"," ")</f>
        <v xml:space="preserve"> </v>
      </c>
      <c r="R414" s="108" t="str">
        <f>IF(SUM(COUNTIFS('Planificación 2026-1'!F:F,"PRINCIPAL",'Planificación 2026-1'!W:W,C414,'Planificación 2026-1'!H:H,"MH"))&gt;0,"P31"," ")</f>
        <v xml:space="preserve"> </v>
      </c>
      <c r="S414" s="108" t="str">
        <f>IF(SUM(COUNTIFS('Planificación 2026-1'!F:F,"PRINCIPAL",'Planificación 2026-1'!W:W,C414,'Planificación 2026-1'!H:H,"IC"))&gt;0,"P32"," ")</f>
        <v xml:space="preserve"> </v>
      </c>
      <c r="T414" s="108" t="str">
        <f>IF(SUM(COUNTIFS('Planificación 2026-1'!F:F,"PRINCIPAL",'Planificación 2026-1'!W:W,C414,'Planificación 2026-1'!H:H,"AR"))&gt;0,"P34"," ")</f>
        <v xml:space="preserve"> </v>
      </c>
      <c r="U414" s="108" t="str">
        <f>IF(SUM(COUNTIFS('Planificación 2026-1'!F:F,"PRINCIPAL",'Planificación 2026-1'!W:W,C414,'Planificación 2026-1'!H:H,"T1"))&gt;0,"P35"," ")</f>
        <v xml:space="preserve"> </v>
      </c>
      <c r="V414" s="108" t="str">
        <f>IF(SUM(COUNTIFS('Planificación 2026-1'!F:F,"PRINCIPAL",'Planificación 2026-1'!W:W,C414,'Planificación 2026-1'!H:H,"T3"))&gt;0,"P36"," ")</f>
        <v xml:space="preserve"> </v>
      </c>
      <c r="W414" s="108" t="str">
        <f>IF(SUM(COUNTIFS('Planificación 2026-1'!F:F,"PRINCIPAL",'Planificación 2026-1'!W:W,C414,'Planificación 2026-1'!H:H,"T2"))&gt;0,"P37"," ")</f>
        <v xml:space="preserve"> </v>
      </c>
      <c r="X414" s="108" t="str">
        <f>IF(SUM(COUNTIFS('Planificación 2026-1'!F:F,"PRINCIPAL",'Planificación 2026-1'!W:W,C414,'Planificación 2026-1'!H:H,"AE"))&gt;0,"P38"," ")</f>
        <v xml:space="preserve"> </v>
      </c>
      <c r="Y414" s="108" t="str">
        <f>IF(SUM(COUNTIFS('Planificación 2026-1'!F:F,"PRINCIPAL",'Planificación 2026-1'!W:W,C414,'Planificación 2026-1'!H:H,"T4"))&gt;0,"P55"," ")</f>
        <v xml:space="preserve"> </v>
      </c>
      <c r="Z414" s="108" t="str">
        <f>IF(SUM(COUNTIFS('Planificación 2026-1'!F:F,"FILIAL",'Planificación 2026-1'!W:W,C414,'Planificación 2026-1'!H:H,"AF"))&gt;0," P01"," ")</f>
        <v xml:space="preserve"> </v>
      </c>
      <c r="AA414" s="108" t="str">
        <f>IF(SUM(COUNTIFS('Planificación 2026-1'!F:F,"FILIAL",'Planificación 2026-1'!W:W,C414,'Planificación 2026-1'!H:H,"EN"))&gt;0,"P02"," ")</f>
        <v xml:space="preserve"> </v>
      </c>
      <c r="AB414" s="108" t="str">
        <f>IF(SUM(COUNTIFS('Planificación 2026-1'!F:F,"FILIAL",'Planificación 2026-1'!W:W,C414,'Planificación 2026-1'!H:H,"IS"))&gt;0,"P03"," ")</f>
        <v xml:space="preserve"> </v>
      </c>
      <c r="AC414" s="108" t="str">
        <f>IF(SUM(COUNTIFS('Planificación 2026-1'!F:F,"FILIAL",'Planificación 2026-1'!W:W,C414,'Planificación 2026-1'!H:H,"PS"))&gt;0,"P04"," ")</f>
        <v xml:space="preserve"> </v>
      </c>
      <c r="AD414" s="108"/>
      <c r="AE414" s="108" t="str">
        <f>IF(SUM(COUNTIFS('Planificación 2026-1'!F:F,"FILIAL",'Planificación 2026-1'!W:W,C414,'Planificación 2026-1'!H:H,"IN"))&gt;0,"P06"," ")</f>
        <v xml:space="preserve"> </v>
      </c>
      <c r="AF414" s="108" t="str">
        <f>IF(SUM(COUNTIFS('Planificación 2026-1'!F:F,"FILIAL",'Planificación 2026-1'!W:W,C414,'Planificación 2026-1'!H:H,"CA"))&gt;0,"P07"," ")</f>
        <v xml:space="preserve"> </v>
      </c>
      <c r="AG414" s="108" t="str">
        <f>IF(SUM(COUNTIFS('Planificación 2026-1'!F:F,"FILIAL",'Planificación 2026-1'!W:W,C414,'Planificación 2026-1'!H:H,"DE"))&gt;0,"P08"," ")</f>
        <v xml:space="preserve"> </v>
      </c>
      <c r="AH414" s="108" t="str">
        <f>IF(SUM(COUNTIFS('Planificación 2026-1'!F:F,"FILIAL",'Planificación 2026-1'!W:W,C414,'Planificación 2026-1'!H:H,"OB"))&gt;0,"P09"," ")</f>
        <v xml:space="preserve"> </v>
      </c>
      <c r="AI414" s="108" t="str">
        <f>IF(SUM(COUNTIFS('Planificación 2026-1'!F:F,"FILIAL",'Planificación 2026-1'!W:W,C414,'Planificación 2026-1'!H:H,"MH"))&gt;0,"P31"," ")</f>
        <v xml:space="preserve"> </v>
      </c>
      <c r="AJ414" s="108" t="str">
        <f>IF(SUM(COUNTIFS('Planificación 2026-1'!F:F,"FILIAL",'Planificación 2026-1'!W:W,C414,'Planificación 2026-1'!H:H,"IC"))&gt;0,"P32"," ")</f>
        <v xml:space="preserve"> </v>
      </c>
      <c r="AK414" s="108" t="str">
        <f>IF(SUM(COUNTIFS('Planificación 2026-1'!F:F,"FILIAL",'Planificación 2026-1'!W:W,C414,'Planificación 2026-1'!H:H,"AR"))&gt;0,"P34"," ")</f>
        <v xml:space="preserve"> </v>
      </c>
      <c r="AL414" s="108" t="str">
        <f>IF(SUM(COUNTIFS('Planificación 2026-1'!F:F,"FILIAL",'Planificación 2026-1'!W:W,C414,'Planificación 2026-1'!H:H,"T1"))&gt;0,"P35"," ")</f>
        <v xml:space="preserve"> </v>
      </c>
      <c r="AM414" s="108" t="str">
        <f>IF(SUM(COUNTIFS('Planificación 2026-1'!F:F,"FILIAL",'Planificación 2026-1'!W:W,C414,'Planificación 2026-1'!H:H,"T3"))&gt;0,"P36"," ")</f>
        <v xml:space="preserve"> </v>
      </c>
      <c r="AN414" s="108" t="str">
        <f>IF(SUM(COUNTIFS('Planificación 2026-1'!F:F,"FILIAL",'Planificación 2026-1'!W:W,C414,'Planificación 2026-1'!H:H,"T2"))&gt;0,"P37"," ")</f>
        <v xml:space="preserve"> </v>
      </c>
      <c r="AO414" s="108" t="str">
        <f>IF(SUM(COUNTIFS('Planificación 2026-1'!F:F,"FILIAL",'Planificación 2026-1'!W:W,C414,'Planificación 2026-1'!H:H,"AE"))&gt;0,"P38"," ")</f>
        <v xml:space="preserve"> </v>
      </c>
      <c r="AP414" s="108" t="str">
        <f>IF(SUM(COUNTIFS('Planificación 2026-1'!F:F,"FILIAL",'Planificación 2026-1'!W:W,C414,'Planificación 2026-1'!H:H,"T4"))&gt;0,"P55"," ")</f>
        <v xml:space="preserve"> </v>
      </c>
      <c r="AQ414" s="108" t="str">
        <f>IF(SUM(COUNTIFS('Planificación 2026-1'!F:F,"SUNAMPE",'Planificación 2026-1'!W:W,C414,'Planificación 2026-1'!H:H,"AF"))&gt;0," P01"," ")</f>
        <v xml:space="preserve"> </v>
      </c>
      <c r="AR414" s="108" t="str">
        <f>IF(SUM(COUNTIFS('Planificación 2026-1'!F:F,"SUNAMPE",'Planificación 2026-1'!W:W,C414,'Planificación 2026-1'!H:H,"EN"))&gt;0,"P02"," ")</f>
        <v xml:space="preserve"> </v>
      </c>
      <c r="AS414" s="108" t="str">
        <f>IF(SUM(COUNTIFS('Planificación 2026-1'!F:F,"SUNAMPE",'Planificación 2026-1'!W:W,C414,'Planificación 2026-1'!H:H,"IS"))&gt;0,"P03"," ")</f>
        <v xml:space="preserve"> </v>
      </c>
      <c r="AT414" s="108" t="str">
        <f>IF(SUM(COUNTIFS('Planificación 2026-1'!F:F,"SUNAMPE",'Planificación 2026-1'!W:W,C414,'Planificación 2026-1'!H:H,"PS"))&gt;0,"P04"," ")</f>
        <v xml:space="preserve"> </v>
      </c>
      <c r="AU414" s="108"/>
      <c r="AV414" s="108" t="str">
        <f>IF(SUM(COUNTIFS('Planificación 2026-1'!F:F,"SUNAMPE",'Planificación 2026-1'!W:W,C414,'Planificación 2026-1'!H:H,"IN"))&gt;0,"P06"," ")</f>
        <v xml:space="preserve"> </v>
      </c>
      <c r="AW414" s="108" t="str">
        <f>IF(SUM(COUNTIFS('Planificación 2026-1'!F:F,"SUNAMPE",'Planificación 2026-1'!W:W,C414,'Planificación 2026-1'!H:H,"CA"))&gt;0,"P07"," ")</f>
        <v xml:space="preserve"> </v>
      </c>
      <c r="AX414" s="108" t="str">
        <f>IF(SUM(COUNTIFS('Planificación 2026-1'!F:F,"SUNAMPE",'Planificación 2026-1'!W:W,C414,'Planificación 2026-1'!H:H,"DE"))&gt;0,"P08"," ")</f>
        <v xml:space="preserve"> </v>
      </c>
      <c r="AY414" s="108" t="str">
        <f>IF(SUM(COUNTIFS('Planificación 2026-1'!F:F,"SUNAMPE",'Planificación 2026-1'!W:W,C414,'Planificación 2026-1'!H:H,"OB"))&gt;0,"P09"," ")</f>
        <v xml:space="preserve"> </v>
      </c>
      <c r="AZ414" s="108" t="str">
        <f>IF(SUM(COUNTIFS('Planificación 2026-1'!F:F,"SUNAMPE",'Planificación 2026-1'!W:W,C414,'Planificación 2026-1'!H:H,"MH"))&gt;0,"P31"," ")</f>
        <v xml:space="preserve"> </v>
      </c>
      <c r="BA414" s="108" t="str">
        <f>IF(SUM(COUNTIFS('Planificación 2026-1'!F:F,"SUNAMPE",'Planificación 2026-1'!W:W,C414,'Planificación 2026-1'!H:H,"IC"))&gt;0,"P32"," ")</f>
        <v xml:space="preserve"> </v>
      </c>
      <c r="BB414" s="108" t="str">
        <f>IF(SUM(COUNTIFS('Planificación 2026-1'!F:F,"SUNAMPE",'Planificación 2026-1'!W:W,C414,'Planificación 2026-1'!H:H,"AR"))&gt;0,"P34"," ")</f>
        <v xml:space="preserve"> </v>
      </c>
      <c r="BC414" s="108" t="str">
        <f>IF(SUM(COUNTIFS('Planificación 2026-1'!F:F,"SUNAMPE",'Planificación 2026-1'!W:W,C414,'Planificación 2026-1'!H:H,"T1"))&gt;0,"P35"," ")</f>
        <v xml:space="preserve"> </v>
      </c>
      <c r="BD414" s="108" t="str">
        <f>IF(SUM(COUNTIFS('Planificación 2026-1'!F:F,"SUNAMPE",'Planificación 2026-1'!W:W,C414,'Planificación 2026-1'!H:H,"T3"))&gt;0,"P36"," ")</f>
        <v xml:space="preserve"> </v>
      </c>
      <c r="BE414" s="108" t="str">
        <f>IF(SUM(COUNTIFS('Planificación 2026-1'!F:F,"SUNAMPE",'Planificación 2026-1'!W:W,C414,'Planificación 2026-1'!H:H,"T2"))&gt;0,"P37"," ")</f>
        <v xml:space="preserve"> </v>
      </c>
      <c r="BF414" s="108" t="str">
        <f>IF(SUM(COUNTIFS('Planificación 2026-1'!F:F,"SUNAMPE",'Planificación 2026-1'!W:W,C414,'Planificación 2026-1'!H:H,"AE"))&gt;0,"P38"," ")</f>
        <v xml:space="preserve"> </v>
      </c>
      <c r="BG414" s="108" t="str">
        <f>IF(SUM(COUNTIFS('Planificación 2026-1'!F:F,"SUNAMPE",'Planificación 2026-1'!W:W,C414,'Planificación 2026-1'!H:H,"T4"))&gt;0,"P55"," ")</f>
        <v xml:space="preserve"> </v>
      </c>
      <c r="BH414" s="108" t="str">
        <f>IF(SUM(COUNTIFS('Planificación 2026-1'!F:F,"HUAURA",'Planificación 2026-1'!W:W,C414,'Planificación 2026-1'!H:H,"AF"))&gt;0," P01"," ")</f>
        <v xml:space="preserve"> </v>
      </c>
      <c r="BI414" s="108" t="str">
        <f>IF(SUM(COUNTIFS('Planificación 2026-1'!F:F,"HUAURA",'Planificación 2026-1'!W:W,C414,'Planificación 2026-1'!H:H,"EN"))&gt;0,"P02"," ")</f>
        <v xml:space="preserve"> </v>
      </c>
      <c r="BJ414" s="108" t="str">
        <f>IF(SUM(COUNTIFS('Planificación 2026-1'!F:F,"HUAURA",'Planificación 2026-1'!W:W,C414,'Planificación 2026-1'!H:H,"IS"))&gt;0,"P03"," ")</f>
        <v xml:space="preserve"> </v>
      </c>
      <c r="BK414" s="108" t="str">
        <f>IF(SUM(COUNTIFS('Planificación 2026-1'!F:F,"HUAURA",'Planificación 2026-1'!W:W,C414,'Planificación 2026-1'!H:H,"PS"))&gt;0,"P04"," ")</f>
        <v xml:space="preserve"> </v>
      </c>
      <c r="BL414" s="108"/>
      <c r="BM414" s="108" t="str">
        <f>IF(SUM(COUNTIFS('Planificación 2026-1'!F:F,"HUAURA",'Planificación 2026-1'!W:W,C414,'Planificación 2026-1'!H:H,"IN"))&gt;0,"P06"," ")</f>
        <v xml:space="preserve"> </v>
      </c>
      <c r="BN414" s="108" t="str">
        <f>IF(SUM(COUNTIFS('Planificación 2026-1'!F:F,"HUAURA",'Planificación 2026-1'!W:W,C414,'Planificación 2026-1'!H:H,"CA"))&gt;0,"P07"," ")</f>
        <v xml:space="preserve"> </v>
      </c>
      <c r="BO414" s="108" t="str">
        <f>IF(SUM(COUNTIFS('Planificación 2026-1'!F:F,"HUAURA",'Planificación 2026-1'!W:W,C414,'Planificación 2026-1'!H:H,"DE"))&gt;0,"P08"," ")</f>
        <v xml:space="preserve"> </v>
      </c>
      <c r="BP414" s="108" t="str">
        <f>IF(SUM(COUNTIFS('Planificación 2026-1'!F:F,"HUAURA",'Planificación 2026-1'!W:W,C414,'Planificación 2026-1'!H:H,"OB"))&gt;0,"P09"," ")</f>
        <v xml:space="preserve"> </v>
      </c>
      <c r="BQ414" s="108" t="str">
        <f>IF(SUM(COUNTIFS('Planificación 2026-1'!F:F,"HUAURA",'Planificación 2026-1'!W:W,C414,'Planificación 2026-1'!H:H,"MH"))&gt;0,"P31"," ")</f>
        <v xml:space="preserve"> </v>
      </c>
      <c r="BR414" s="108" t="str">
        <f>IF(SUM(COUNTIFS('Planificación 2026-1'!F:F,"HUAURA",'Planificación 2026-1'!W:W,C414,'Planificación 2026-1'!H:H,"IC"))&gt;0,"P32"," ")</f>
        <v xml:space="preserve"> </v>
      </c>
      <c r="BS414" s="108" t="str">
        <f>IF(SUM(COUNTIFS('Planificación 2026-1'!F:F,"HUAURA",'Planificación 2026-1'!W:W,C414,'Planificación 2026-1'!H:H,"AR"))&gt;0,"P34"," ")</f>
        <v xml:space="preserve"> </v>
      </c>
      <c r="BT414" s="108" t="str">
        <f>IF(SUM(COUNTIFS('Planificación 2026-1'!F:F,"HUAURA",'Planificación 2026-1'!W:W,C414,'Planificación 2026-1'!H:H,"T1"))&gt;0,"P35"," ")</f>
        <v xml:space="preserve"> </v>
      </c>
      <c r="BU414" s="108" t="str">
        <f>IF(SUM(COUNTIFS('Planificación 2026-1'!F:F,"HUAURA",'Planificación 2026-1'!W:W,C414,'Planificación 2026-1'!H:H,"T3"))&gt;0,"P36"," ")</f>
        <v xml:space="preserve"> </v>
      </c>
      <c r="BV414" s="108" t="str">
        <f>IF(SUM(COUNTIFS('Planificación 2026-1'!F:F,"HUAURA",'Planificación 2026-1'!W:W,C414,'Planificación 2026-1'!H:H,"T2"))&gt;0,"P37"," ")</f>
        <v xml:space="preserve"> </v>
      </c>
      <c r="BW414" s="108" t="str">
        <f>IF(SUM(COUNTIFS('Planificación 2026-1'!F:F,"HUAURA",'Planificación 2026-1'!W:W,C414,'Planificación 2026-1'!H:H,"AE"))&gt;0,"P38"," ")</f>
        <v xml:space="preserve"> </v>
      </c>
      <c r="BX414" s="108" t="str">
        <f>IF(SUM(COUNTIFS('Planificación 2026-1'!F:F,"HUAURA",'Planificación 2026-1'!W:W,C414,'Planificación 2026-1'!H:H,"T4"))&gt;0,"P55"," ")</f>
        <v xml:space="preserve"> </v>
      </c>
      <c r="BY414" s="109">
        <f>SUMIFS('Planificación 2026-1'!R:R,'Planificación 2026-1'!W:W,C414,'Planificación 2026-1'!H:H,"AF",'Planificación 2026-1'!I:I,"&gt;2")</f>
        <v>0</v>
      </c>
      <c r="BZ414" s="109">
        <f>SUMIFS('Planificación 2026-1'!R:R,'Planificación 2026-1'!W:W,C414,'Planificación 2026-1'!H:H,"EN",'Planificación 2026-1'!I:I,"&gt;2")</f>
        <v>0</v>
      </c>
      <c r="CA414" s="109">
        <f>SUMIFS('Planificación 2026-1'!R:R,'Planificación 2026-1'!W:W,C414,'Planificación 2026-1'!H:H,"IS",'Planificación 2026-1'!I:I,"&gt;2")</f>
        <v>0</v>
      </c>
      <c r="CB414" s="109">
        <f>SUMIFS('Planificación 2026-1'!R:R,'Planificación 2026-1'!W:W,C414,'Planificación 2026-1'!H:H,"PS",'Planificación 2026-1'!I:I,"&gt;2")</f>
        <v>0</v>
      </c>
      <c r="CC414" s="109">
        <f>SUMIFS('Planificación 2026-1'!R:R,'Planificación 2026-1'!W:W,C414,'Planificación 2026-1'!H:H,"IN",'Planificación 2026-1'!I:I,"&gt;2")</f>
        <v>0</v>
      </c>
      <c r="CD414" s="109">
        <f>SUMIFS('Planificación 2026-1'!R:R,'Planificación 2026-1'!W:W,C414,'Planificación 2026-1'!H:H,"CA",'Planificación 2026-1'!I:I,"&gt;2")</f>
        <v>0</v>
      </c>
      <c r="CE414" s="109">
        <f>SUMIFS('Planificación 2026-1'!R:R,'Planificación 2026-1'!W:W,C414,'Planificación 2026-1'!H:H,"DE",'Planificación 2026-1'!I:I,"&gt;2")</f>
        <v>0</v>
      </c>
      <c r="CF414" s="109">
        <f>SUMIFS('Planificación 2026-1'!R:R,'Planificación 2026-1'!W:W,C414,'Planificación 2026-1'!H:H,"OB",'Planificación 2026-1'!I:I,"&gt;2")</f>
        <v>0</v>
      </c>
      <c r="CG414" s="109">
        <f>SUMIFS('Planificación 2026-1'!R:R,'Planificación 2026-1'!W:W,C414,'Planificación 2026-1'!H:H,"MH",'Planificación 2026-1'!I:I,"&gt;2")</f>
        <v>0</v>
      </c>
      <c r="CH414" s="109">
        <f>SUMIFS('Planificación 2026-1'!R:R,'Planificación 2026-1'!W:W,C414,'Planificación 2026-1'!H:H,"IC",'Planificación 2026-1'!I:I,"&gt;2")</f>
        <v>0</v>
      </c>
      <c r="CI414" s="109">
        <f>SUMIFS('Planificación 2026-1'!R:R,'Planificación 2026-1'!W:W,C414,'Planificación 2026-1'!H:H,"AR",'Planificación 2026-1'!I:I,"&gt;2")</f>
        <v>0</v>
      </c>
      <c r="CJ414" s="109">
        <f>SUMIFS('Planificación 2026-1'!R:R,'Planificación 2026-1'!W:W,C414,'Planificación 2026-1'!H:H,"T1",'Planificación 2026-1'!I:I,"&gt;2")</f>
        <v>0</v>
      </c>
      <c r="CK414" s="109">
        <f>SUMIFS('Planificación 2026-1'!R:R,'Planificación 2026-1'!W:W,C414,'Planificación 2026-1'!H:H,"T3",'Planificación 2026-1'!I:I,"&gt;2")</f>
        <v>0</v>
      </c>
      <c r="CL414" s="109">
        <f>SUMIFS('Planificación 2026-1'!R:R,'Planificación 2026-1'!W:W,C414,'Planificación 2026-1'!H:H,"T2",'Planificación 2026-1'!I:I,"&gt;2")</f>
        <v>0</v>
      </c>
      <c r="CM414" s="109">
        <f>SUMIFS('Planificación 2026-1'!R:R,'Planificación 2026-1'!W:W,C414,'Planificación 2026-1'!H:H,"AE",'Planificación 2026-1'!I:I,"&gt;2")</f>
        <v>0</v>
      </c>
      <c r="CN414" s="109">
        <f>SUMIFS('Planificación 2026-1'!R:R,'Planificación 2026-1'!W:W,C414,'Planificación 2026-1'!H:H,"T4",'Planificación 2026-1'!I:I,"&gt;2")</f>
        <v>0</v>
      </c>
      <c r="CO414" s="109">
        <f>SUMIFS('Planificación 2026-1'!R:R,'Planificación 2026-1'!W:W,C414,'Planificación 2026-1'!H:H,"AF",'Planificación 2026-1'!I:I,"&lt;3")</f>
        <v>0</v>
      </c>
      <c r="CP414" s="109">
        <f>SUMIFS('Planificación 2026-1'!R:R,'Planificación 2026-1'!W:W,C414,'Planificación 2026-1'!H:H,"EN",'Planificación 2026-1'!I:I,"&lt;3")</f>
        <v>0</v>
      </c>
      <c r="CQ414" s="109">
        <f>SUMIFS('Planificación 2026-1'!R:R,'Planificación 2026-1'!W:W,C414,'Planificación 2026-1'!H:H,"IS",'Planificación 2026-1'!I:I,"&lt;3")</f>
        <v>0</v>
      </c>
      <c r="CR414" s="109">
        <f>SUMIFS('Planificación 2026-1'!R:R,'Planificación 2026-1'!W:W,C414,'Planificación 2026-1'!H:H,"PS",'Planificación 2026-1'!I:I,"&lt;3")</f>
        <v>0</v>
      </c>
      <c r="CS414" s="109">
        <f>SUMIFS('Planificación 2026-1'!R:R,'Planificación 2026-1'!W:W,C414,'Planificación 2026-1'!H:H,"IN",'Planificación 2026-1'!I:I,"&lt;3")</f>
        <v>0</v>
      </c>
      <c r="CT414" s="109">
        <f>SUMIFS('Planificación 2026-1'!R:R,'Planificación 2026-1'!W:W,C414,'Planificación 2026-1'!H:H,"CA",'Planificación 2026-1'!I:I,"&lt;3")</f>
        <v>0</v>
      </c>
      <c r="CU414" s="109">
        <f>SUMIFS('Planificación 2026-1'!R:R,'Planificación 2026-1'!W:W,C414,'Planificación 2026-1'!H:H,"DE",'Planificación 2026-1'!I:I,"&lt;3")</f>
        <v>0</v>
      </c>
      <c r="CV414" s="109">
        <f>SUMIFS('Planificación 2026-1'!R:R,'Planificación 2026-1'!W:W,C414,'Planificación 2026-1'!H:H,"OB",'Planificación 2026-1'!I:I,"&lt;3")</f>
        <v>0</v>
      </c>
      <c r="CW414" s="109">
        <f>SUMIFS('Planificación 2026-1'!R:R,'Planificación 2026-1'!W:W,C414,'Planificación 2026-1'!H:H,"MH",'Planificación 2026-1'!I:I,"&lt;3")</f>
        <v>0</v>
      </c>
      <c r="CX414" s="109">
        <f>SUMIFS('Planificación 2026-1'!R:R,'Planificación 2026-1'!W:W,C414,'Planificación 2026-1'!H:H,"IC",'Planificación 2026-1'!I:I,"&lt;3")</f>
        <v>0</v>
      </c>
      <c r="CY414" s="109">
        <f>SUMIFS('Planificación 2026-1'!R:R,'Planificación 2026-1'!W:W,C414,'Planificación 2026-1'!H:H,"AR",'Planificación 2026-1'!I:I,"&lt;3")</f>
        <v>0</v>
      </c>
      <c r="CZ414" s="109">
        <f>SUMIFS('Planificación 2026-1'!R:R,'Planificación 2026-1'!W:W,C414,'Planificación 2026-1'!H:H,"T1",'Planificación 2026-1'!I:I,"&lt;3")</f>
        <v>0</v>
      </c>
      <c r="DA414" s="109">
        <f>SUMIFS('Planificación 2026-1'!R:R,'Planificación 2026-1'!W:W,C414,'Planificación 2026-1'!H:H,"T3",'Planificación 2026-1'!I:I,"&lt;3")</f>
        <v>0</v>
      </c>
      <c r="DB414" s="109">
        <f>SUMIFS('Planificación 2026-1'!R:R,'Planificación 2026-1'!W:W,C414,'Planificación 2026-1'!H:H,"T2",'Planificación 2026-1'!I:I,"&lt;3")</f>
        <v>0</v>
      </c>
      <c r="DC414" s="109">
        <f>SUMIFS('Planificación 2026-1'!R:R,'Planificación 2026-1'!W:W,C414,'Planificación 2026-1'!H:H,"AE",'Planificación 2026-1'!I:I,"&lt;3")</f>
        <v>0</v>
      </c>
      <c r="DD414" s="109">
        <f>SUMIFS('Planificación 2026-1'!R:R,'Planificación 2026-1'!W:W,C414,'Planificación 2026-1'!H:H,"T4",'Planificación 2026-1'!I:I,"&lt;3")</f>
        <v>0</v>
      </c>
      <c r="DE414" s="108" t="str">
        <f t="shared" si="63"/>
        <v/>
      </c>
      <c r="DF414" s="41">
        <f>IF(C414="","",SUMIFS('Planificación 2026-1'!R:R,'Planificación 2026-1'!W:W,C414,'Planificación 2026-1'!F:F,"PRINCIPAL",'Planificación 2026-1'!X:X,"VIRTUAL"))</f>
        <v>0</v>
      </c>
      <c r="DG414" s="41">
        <f>IF(C414="","",SUMIFS('Planificación 2026-1'!R:R,'Planificación 2026-1'!W:W,C414,'Planificación 2026-1'!F:F,"PRINCIPAL",'Planificación 2026-1'!X:X,"PRESENCIAL"))</f>
        <v>0</v>
      </c>
      <c r="DH414" s="41">
        <f>IF(C414="","",SUMIFS('Planificación 2026-1'!R:R,'Planificación 2026-1'!W:W,C414,'Planificación 2026-1'!F:F,"PRINCIPAL",'Planificación 2026-1'!X:X,"HIBRIDO PRESENCIAL"))</f>
        <v>0</v>
      </c>
      <c r="DI414" s="108" t="str">
        <f t="shared" si="64"/>
        <v/>
      </c>
      <c r="DJ414" s="108">
        <f>IF(C414="","",SUMIFS('Planificación 2026-1'!R:R,'Planificación 2026-1'!W:W,C414,'Planificación 2026-1'!F:F,"FILIAL",'Planificación 2026-1'!X:X,"VIRTUAL"))</f>
        <v>0</v>
      </c>
      <c r="DK414" s="110">
        <f>IF(C414="","",SUMIFS('Planificación 2026-1'!R:R,'Planificación 2026-1'!W:W,C414,'Planificación 2026-1'!F:F,"FILIAL",'Planificación 2026-1'!X:X,"PRESENCIAL"))</f>
        <v>0</v>
      </c>
      <c r="DL414" s="61">
        <f>IF(C414="","",SUMIFS('Planificación 2026-1'!R:R,'Planificación 2026-1'!W:W,C414,'Planificación 2026-1'!F:F,"FILIAL",'Planificación 2026-1'!X:X,"HIBRIDO PRESENCIAL"))</f>
        <v>0</v>
      </c>
      <c r="DM414" s="111" t="str">
        <f t="shared" si="65"/>
        <v/>
      </c>
      <c r="DN414" s="108">
        <f>IF(C414="","",SUMIFS('Planificación 2026-1'!R:R,'Planificación 2026-1'!W:W,C414,'Planificación 2026-1'!F:F,"SUNAMPE",'Planificación 2026-1'!X:X,"VIRTUAL"))</f>
        <v>0</v>
      </c>
      <c r="DO414" s="61">
        <f>IF(C414="","",SUMIFS('Planificación 2026-1'!R:R,'Planificación 2026-1'!W:W,C414,'Planificación 2026-1'!F:F,"SUNAMPE",'Planificación 2026-1'!X:X,"PRESENCIAL"))</f>
        <v>0</v>
      </c>
      <c r="DP414" s="111" t="str">
        <f t="shared" si="66"/>
        <v/>
      </c>
      <c r="DQ414" s="108">
        <f>IF(C414="","",SUMIFS('Planificación 2026-1'!R:R,'Planificación 2026-1'!W:W,C414,'Planificación 2026-1'!F:F,"HUAURA",'Planificación 2026-1'!X:X,"VIRTUAL"))</f>
        <v>0</v>
      </c>
      <c r="DR414" s="61">
        <f>IF(C414="","",SUMIFS('Planificación 2026-1'!R:R,'Planificación 2026-1'!W:W,C414,'Planificación 2026-1'!F:F,"HUAURA",'Planificación 2026-1'!X:X,"PRESENCIAL"))</f>
        <v>0</v>
      </c>
      <c r="DS414" s="76">
        <f>SUMIFS('Planificación 2026-1'!R:R,'Planificación 2026-1'!W:W,C414,'Planificación 2026-1'!F:F,"PRINCIPAL",'Planificación 2026-1'!X:X,"VIRTUAL",'Planificación 2026-1'!I:I,"&gt;2")</f>
        <v>0</v>
      </c>
      <c r="DT414" s="76">
        <f>SUMIFS('Planificación 2026-1'!R:R,'Planificación 2026-1'!W:W,C414,'Planificación 2026-1'!F:F,"PRINCIPAL",'Planificación 2026-1'!X:X,"&lt;&gt;VIRTUAL",'Planificación 2026-1'!I:I,"&gt;2")</f>
        <v>0</v>
      </c>
      <c r="DU414" s="76">
        <f>SUMIFS('Planificación 2026-1'!R:R,'Planificación 2026-1'!W:W,C414,'Planificación 2026-1'!F:F,"SUNAMPE",'Planificación 2026-1'!X:X,"VIRTUAL",'Planificación 2026-1'!I:I,"&gt;2")</f>
        <v>0</v>
      </c>
      <c r="DV414" s="76">
        <f>SUMIFS('Planificación 2026-1'!R:R,'Planificación 2026-1'!W:W,C414,'Planificación 2026-1'!F:F,"SUNAMPE",'Planificación 2026-1'!X:X,"&lt;&gt;VIRTUAL",'Planificación 2026-1'!I:I,"&gt;2")</f>
        <v>0</v>
      </c>
      <c r="DW414" s="76">
        <f>SUMIFS('Planificación 2026-1'!R:R,'Planificación 2026-1'!W:W,C414,'Planificación 2026-1'!F:F,"FILIAL",'Planificación 2026-1'!X:X,"VIRTUAL",'Planificación 2026-1'!I:I,"&gt;2")</f>
        <v>0</v>
      </c>
      <c r="DX414" s="76">
        <f>SUMIFS('Planificación 2026-1'!R:R,'Planificación 2026-1'!W:W,C414,'Planificación 2026-1'!F:F,"FILIAL",'Planificación 2026-1'!X:X,"&lt;&gt;VIRTUAL",'Planificación 2026-1'!I:I,"&gt;2")</f>
        <v>0</v>
      </c>
      <c r="DY414" s="76">
        <f>SUMIFS('Planificación 2026-1'!R:R,'Planificación 2026-1'!W:W,C414,'Planificación 2026-1'!F:F,"PORUMA",'Planificación 2026-1'!X:X,"VIRTUAL",'Planificación 2026-1'!I:I,"&gt;2")</f>
        <v>0</v>
      </c>
      <c r="DZ414" s="76">
        <f>SUMIFS('Planificación 2026-1'!R:R,'Planificación 2026-1'!W:W,C414,'Planificación 2026-1'!F:F,"PORUMA",'Planificación 2026-1'!X:X,"&lt;&gt;VIRTUAL",'Planificación 2026-1'!I:I,"&gt;2")</f>
        <v>0</v>
      </c>
      <c r="EA414" s="76">
        <f>SUMIFS('Planificación 2026-1'!R:R,'Planificación 2026-1'!W:W,C414,'Planificación 2026-1'!F:F,"HUAURA",'Planificación 2026-1'!X:X,"VIRTUAL",'Planificación 2026-1'!I:I,"&gt;2")</f>
        <v>0</v>
      </c>
      <c r="EB414" s="76">
        <f>SUMIFS('Planificación 2026-1'!R:R,'Planificación 2026-1'!W:W,C414,'Planificación 2026-1'!F:F,"HUAURA",'Planificación 2026-1'!X:X,"&lt;&gt;VIRTUAL",'Planificación 2026-1'!I:I,"&gt;2")</f>
        <v>0</v>
      </c>
      <c r="EC414" s="76">
        <f>SUMIFS('Planificación 2026-1'!R:R,'Planificación 2026-1'!W:W,C414,'Planificación 2026-1'!F:F,"PRINCIPAL",'Planificación 2026-1'!X:X,"VIRTUAL",'Planificación 2026-1'!I:I,"&lt;3")</f>
        <v>0</v>
      </c>
      <c r="ED414" s="76">
        <f>SUMIFS('Planificación 2026-1'!R:R,'Planificación 2026-1'!W:W,C414,'Planificación 2026-1'!F:F,"PRINCIPAL",'Planificación 2026-1'!X:X,"&lt;&gt;VIRTUAL",'Planificación 2026-1'!I:I,"&lt;3")</f>
        <v>0</v>
      </c>
      <c r="EE414" s="76">
        <f>SUMIFS('Planificación 2026-1'!R:R,'Planificación 2026-1'!W:W,C414,'Planificación 2026-1'!F:F,"SUNAMPE",'Planificación 2026-1'!X:X,"VIRTUAL",'Planificación 2026-1'!I:I,"&lt;3")</f>
        <v>0</v>
      </c>
      <c r="EF414" s="76">
        <f>SUMIFS('Planificación 2026-1'!R:R,'Planificación 2026-1'!W:W,C414,'Planificación 2026-1'!F:F,"SUNAMPE",'Planificación 2026-1'!X:X,"&lt;&gt;VIRTUAL",'Planificación 2026-1'!I:I,"&lt;3")</f>
        <v>0</v>
      </c>
      <c r="EG414" s="76">
        <f>SUMIFS('Planificación 2026-1'!R:R,'Planificación 2026-1'!W:W,C414,'Planificación 2026-1'!F:F,"FILIAL",'Planificación 2026-1'!X:X,"VIRTUAL",'Planificación 2026-1'!I:I,"&lt;3")</f>
        <v>0</v>
      </c>
      <c r="EH414" s="76">
        <f>SUMIFS('Planificación 2026-1'!R:R,'Planificación 2026-1'!W:W,C414,'Planificación 2026-1'!F:F,"FILIAL",'Planificación 2026-1'!X:X,"&lt;&gt;VIRTUAL",'Planificación 2026-1'!I:I,"&lt;3")</f>
        <v>0</v>
      </c>
      <c r="EI414" s="76">
        <f>SUMIFS('Planificación 2026-1'!R:R,'Planificación 2026-1'!W:W,C414,'Planificación 2026-1'!F:F,"PORUMA",'Planificación 2026-1'!X:X,"VIRTUAL",'Planificación 2026-1'!I:I,"&lt;3")</f>
        <v>0</v>
      </c>
      <c r="EJ414" s="76">
        <f>SUMIFS('Planificación 2026-1'!R:R,'Planificación 2026-1'!W:W,C414,'Planificación 2026-1'!F:F,"PORUMA",'Planificación 2026-1'!X:X,"&lt;&gt;VIRTUAL",'Planificación 2026-1'!I:I,"&lt;3")</f>
        <v>0</v>
      </c>
      <c r="EK414" s="76">
        <f>SUMIFS('Planificación 2026-1'!R:R,'Planificación 2026-1'!W:W,C414,'Planificación 2026-1'!F:F,"HUAURA",'Planificación 2026-1'!X:X,"VIRTUAL",'Planificación 2026-1'!I:I,"&lt;3")</f>
        <v>0</v>
      </c>
      <c r="EL414" s="76">
        <f>SUMIFS('Planificación 2026-1'!R:R,'Planificación 2026-1'!W:W,C414,'Planificación 2026-1'!F:F,"HUAURA",'Planificación 2026-1'!X:X,"&lt;&gt;VIRTUAL",'Planificación 2026-1'!I:I,"&lt;3")</f>
        <v>0</v>
      </c>
      <c r="EM414" s="76"/>
      <c r="EN414" s="76">
        <f t="shared" si="59"/>
        <v>0</v>
      </c>
      <c r="EO414" s="76">
        <f t="shared" si="60"/>
        <v>0</v>
      </c>
      <c r="EP414" s="76" t="b">
        <f t="shared" si="61"/>
        <v>1</v>
      </c>
      <c r="EQ414" s="76" t="str">
        <f t="shared" si="62"/>
        <v/>
      </c>
      <c r="ER414" s="76" t="str">
        <f t="shared" si="67"/>
        <v>PRESENCIAL</v>
      </c>
    </row>
    <row r="415" spans="1:148" hidden="1">
      <c r="A415" s="83"/>
      <c r="B415" s="119">
        <v>412</v>
      </c>
      <c r="C415" s="115" t="s">
        <v>588</v>
      </c>
      <c r="D415" s="112">
        <f>SUMIF('Planificación 2026-1'!W:W,C415,'Planificación 2026-1'!R:R)</f>
        <v>0</v>
      </c>
      <c r="E415" s="114" t="s">
        <v>173</v>
      </c>
      <c r="F415" s="115" t="s">
        <v>347</v>
      </c>
      <c r="G415" s="115" t="s">
        <v>153</v>
      </c>
      <c r="H415" s="115" t="s">
        <v>121</v>
      </c>
      <c r="I415" s="107" t="str">
        <f>IF(SUM(COUNTIFS('Planificación 2026-1'!F:F,"PRINCIPAL",'Planificación 2026-1'!W:W,C415,'Planificación 2026-1'!H:H,"AF"))&gt;0,"P01"," ")</f>
        <v xml:space="preserve"> </v>
      </c>
      <c r="J415" s="108" t="str">
        <f>IF(SUM(COUNTIFS('Planificación 2026-1'!F:F,"PRINCIPAL",'Planificación 2026-1'!W:W,C415,'Planificación 2026-1'!H:H,"EN"))&gt;0,"P02"," ")</f>
        <v xml:space="preserve"> </v>
      </c>
      <c r="K415" s="108" t="str">
        <f>IF(SUM(COUNTIFS('Planificación 2026-1'!F:F,"PRINCIPAL",'Planificación 2026-1'!W:W,C415,'Planificación 2026-1'!H:H,"IS"))&gt;0,"P03"," ")</f>
        <v xml:space="preserve"> </v>
      </c>
      <c r="L415" s="108" t="str">
        <f>IF(SUM(COUNTIFS('Planificación 2026-1'!F:F,"PRINCIPAL",'Planificación 2026-1'!W:W,C415,'Planificación 2026-1'!H:H,"PS"))&gt;0,"P04"," ")</f>
        <v xml:space="preserve"> </v>
      </c>
      <c r="M415" s="108"/>
      <c r="N415" s="108" t="str">
        <f>IF(SUM(COUNTIFS('Planificación 2026-1'!F:F,"PRINCIPAL",'Planificación 2026-1'!W:W,C415,'Planificación 2026-1'!H:H,"IN"))&gt;0,"P06"," ")</f>
        <v xml:space="preserve"> </v>
      </c>
      <c r="O415" s="108" t="str">
        <f>IF(SUM(COUNTIFS('Planificación 2026-1'!F:F,"PRINCIPAL",'Planificación 2026-1'!W:W,C415,'Planificación 2026-1'!H:H,"CA"))&gt;0,"P07"," ")</f>
        <v xml:space="preserve"> </v>
      </c>
      <c r="P415" s="108" t="str">
        <f>IF(SUM(COUNTIFS('Planificación 2026-1'!F:F,"PRINCIPAL",'Planificación 2026-1'!W:W,C415,'Planificación 2026-1'!H:H,"DE"))&gt;0,"P08"," ")</f>
        <v xml:space="preserve"> </v>
      </c>
      <c r="Q415" s="108" t="str">
        <f>IF(SUM(COUNTIFS('Planificación 2026-1'!F:F,"PRINCIPAL",'Planificación 2026-1'!W:W,C415,'Planificación 2026-1'!H:H,"OB"))&gt;0,"P09"," ")</f>
        <v xml:space="preserve"> </v>
      </c>
      <c r="R415" s="108" t="str">
        <f>IF(SUM(COUNTIFS('Planificación 2026-1'!F:F,"PRINCIPAL",'Planificación 2026-1'!W:W,C415,'Planificación 2026-1'!H:H,"MH"))&gt;0,"P31"," ")</f>
        <v xml:space="preserve"> </v>
      </c>
      <c r="S415" s="108" t="str">
        <f>IF(SUM(COUNTIFS('Planificación 2026-1'!F:F,"PRINCIPAL",'Planificación 2026-1'!W:W,C415,'Planificación 2026-1'!H:H,"IC"))&gt;0,"P32"," ")</f>
        <v xml:space="preserve"> </v>
      </c>
      <c r="T415" s="108" t="str">
        <f>IF(SUM(COUNTIFS('Planificación 2026-1'!F:F,"PRINCIPAL",'Planificación 2026-1'!W:W,C415,'Planificación 2026-1'!H:H,"AR"))&gt;0,"P34"," ")</f>
        <v xml:space="preserve"> </v>
      </c>
      <c r="U415" s="108" t="str">
        <f>IF(SUM(COUNTIFS('Planificación 2026-1'!F:F,"PRINCIPAL",'Planificación 2026-1'!W:W,C415,'Planificación 2026-1'!H:H,"T1"))&gt;0,"P35"," ")</f>
        <v xml:space="preserve"> </v>
      </c>
      <c r="V415" s="108" t="str">
        <f>IF(SUM(COUNTIFS('Planificación 2026-1'!F:F,"PRINCIPAL",'Planificación 2026-1'!W:W,C415,'Planificación 2026-1'!H:H,"T3"))&gt;0,"P36"," ")</f>
        <v xml:space="preserve"> </v>
      </c>
      <c r="W415" s="108" t="str">
        <f>IF(SUM(COUNTIFS('Planificación 2026-1'!F:F,"PRINCIPAL",'Planificación 2026-1'!W:W,C415,'Planificación 2026-1'!H:H,"T2"))&gt;0,"P37"," ")</f>
        <v xml:space="preserve"> </v>
      </c>
      <c r="X415" s="108" t="str">
        <f>IF(SUM(COUNTIFS('Planificación 2026-1'!F:F,"PRINCIPAL",'Planificación 2026-1'!W:W,C415,'Planificación 2026-1'!H:H,"AE"))&gt;0,"P38"," ")</f>
        <v xml:space="preserve"> </v>
      </c>
      <c r="Y415" s="108" t="str">
        <f>IF(SUM(COUNTIFS('Planificación 2026-1'!F:F,"PRINCIPAL",'Planificación 2026-1'!W:W,C415,'Planificación 2026-1'!H:H,"T4"))&gt;0,"P55"," ")</f>
        <v xml:space="preserve"> </v>
      </c>
      <c r="Z415" s="108" t="str">
        <f>IF(SUM(COUNTIFS('Planificación 2026-1'!F:F,"FILIAL",'Planificación 2026-1'!W:W,C415,'Planificación 2026-1'!H:H,"AF"))&gt;0," P01"," ")</f>
        <v xml:space="preserve"> </v>
      </c>
      <c r="AA415" s="108" t="str">
        <f>IF(SUM(COUNTIFS('Planificación 2026-1'!F:F,"FILIAL",'Planificación 2026-1'!W:W,C415,'Planificación 2026-1'!H:H,"EN"))&gt;0,"P02"," ")</f>
        <v xml:space="preserve"> </v>
      </c>
      <c r="AB415" s="108" t="str">
        <f>IF(SUM(COUNTIFS('Planificación 2026-1'!F:F,"FILIAL",'Planificación 2026-1'!W:W,C415,'Planificación 2026-1'!H:H,"IS"))&gt;0,"P03"," ")</f>
        <v xml:space="preserve"> </v>
      </c>
      <c r="AC415" s="108" t="str">
        <f>IF(SUM(COUNTIFS('Planificación 2026-1'!F:F,"FILIAL",'Planificación 2026-1'!W:W,C415,'Planificación 2026-1'!H:H,"PS"))&gt;0,"P04"," ")</f>
        <v xml:space="preserve"> </v>
      </c>
      <c r="AD415" s="108"/>
      <c r="AE415" s="108" t="str">
        <f>IF(SUM(COUNTIFS('Planificación 2026-1'!F:F,"FILIAL",'Planificación 2026-1'!W:W,C415,'Planificación 2026-1'!H:H,"IN"))&gt;0,"P06"," ")</f>
        <v xml:space="preserve"> </v>
      </c>
      <c r="AF415" s="108" t="str">
        <f>IF(SUM(COUNTIFS('Planificación 2026-1'!F:F,"FILIAL",'Planificación 2026-1'!W:W,C415,'Planificación 2026-1'!H:H,"CA"))&gt;0,"P07"," ")</f>
        <v xml:space="preserve"> </v>
      </c>
      <c r="AG415" s="108" t="str">
        <f>IF(SUM(COUNTIFS('Planificación 2026-1'!F:F,"FILIAL",'Planificación 2026-1'!W:W,C415,'Planificación 2026-1'!H:H,"DE"))&gt;0,"P08"," ")</f>
        <v xml:space="preserve"> </v>
      </c>
      <c r="AH415" s="108" t="str">
        <f>IF(SUM(COUNTIFS('Planificación 2026-1'!F:F,"FILIAL",'Planificación 2026-1'!W:W,C415,'Planificación 2026-1'!H:H,"OB"))&gt;0,"P09"," ")</f>
        <v xml:space="preserve"> </v>
      </c>
      <c r="AI415" s="108" t="str">
        <f>IF(SUM(COUNTIFS('Planificación 2026-1'!F:F,"FILIAL",'Planificación 2026-1'!W:W,C415,'Planificación 2026-1'!H:H,"MH"))&gt;0,"P31"," ")</f>
        <v xml:space="preserve"> </v>
      </c>
      <c r="AJ415" s="108" t="str">
        <f>IF(SUM(COUNTIFS('Planificación 2026-1'!F:F,"FILIAL",'Planificación 2026-1'!W:W,C415,'Planificación 2026-1'!H:H,"IC"))&gt;0,"P32"," ")</f>
        <v xml:space="preserve"> </v>
      </c>
      <c r="AK415" s="108" t="str">
        <f>IF(SUM(COUNTIFS('Planificación 2026-1'!F:F,"FILIAL",'Planificación 2026-1'!W:W,C415,'Planificación 2026-1'!H:H,"AR"))&gt;0,"P34"," ")</f>
        <v xml:space="preserve"> </v>
      </c>
      <c r="AL415" s="108" t="str">
        <f>IF(SUM(COUNTIFS('Planificación 2026-1'!F:F,"FILIAL",'Planificación 2026-1'!W:W,C415,'Planificación 2026-1'!H:H,"T1"))&gt;0,"P35"," ")</f>
        <v xml:space="preserve"> </v>
      </c>
      <c r="AM415" s="108" t="str">
        <f>IF(SUM(COUNTIFS('Planificación 2026-1'!F:F,"FILIAL",'Planificación 2026-1'!W:W,C415,'Planificación 2026-1'!H:H,"T3"))&gt;0,"P36"," ")</f>
        <v xml:space="preserve"> </v>
      </c>
      <c r="AN415" s="108" t="str">
        <f>IF(SUM(COUNTIFS('Planificación 2026-1'!F:F,"FILIAL",'Planificación 2026-1'!W:W,C415,'Planificación 2026-1'!H:H,"T2"))&gt;0,"P37"," ")</f>
        <v xml:space="preserve"> </v>
      </c>
      <c r="AO415" s="108" t="str">
        <f>IF(SUM(COUNTIFS('Planificación 2026-1'!F:F,"FILIAL",'Planificación 2026-1'!W:W,C415,'Planificación 2026-1'!H:H,"AE"))&gt;0,"P38"," ")</f>
        <v xml:space="preserve"> </v>
      </c>
      <c r="AP415" s="108" t="str">
        <f>IF(SUM(COUNTIFS('Planificación 2026-1'!F:F,"FILIAL",'Planificación 2026-1'!W:W,C415,'Planificación 2026-1'!H:H,"T4"))&gt;0,"P55"," ")</f>
        <v xml:space="preserve"> </v>
      </c>
      <c r="AQ415" s="108" t="str">
        <f>IF(SUM(COUNTIFS('Planificación 2026-1'!F:F,"SUNAMPE",'Planificación 2026-1'!W:W,C415,'Planificación 2026-1'!H:H,"AF"))&gt;0," P01"," ")</f>
        <v xml:space="preserve"> </v>
      </c>
      <c r="AR415" s="108" t="str">
        <f>IF(SUM(COUNTIFS('Planificación 2026-1'!F:F,"SUNAMPE",'Planificación 2026-1'!W:W,C415,'Planificación 2026-1'!H:H,"EN"))&gt;0,"P02"," ")</f>
        <v xml:space="preserve"> </v>
      </c>
      <c r="AS415" s="108" t="str">
        <f>IF(SUM(COUNTIFS('Planificación 2026-1'!F:F,"SUNAMPE",'Planificación 2026-1'!W:W,C415,'Planificación 2026-1'!H:H,"IS"))&gt;0,"P03"," ")</f>
        <v xml:space="preserve"> </v>
      </c>
      <c r="AT415" s="108" t="str">
        <f>IF(SUM(COUNTIFS('Planificación 2026-1'!F:F,"SUNAMPE",'Planificación 2026-1'!W:W,C415,'Planificación 2026-1'!H:H,"PS"))&gt;0,"P04"," ")</f>
        <v xml:space="preserve"> </v>
      </c>
      <c r="AU415" s="108"/>
      <c r="AV415" s="108" t="str">
        <f>IF(SUM(COUNTIFS('Planificación 2026-1'!F:F,"SUNAMPE",'Planificación 2026-1'!W:W,C415,'Planificación 2026-1'!H:H,"IN"))&gt;0,"P06"," ")</f>
        <v xml:space="preserve"> </v>
      </c>
      <c r="AW415" s="108" t="str">
        <f>IF(SUM(COUNTIFS('Planificación 2026-1'!F:F,"SUNAMPE",'Planificación 2026-1'!W:W,C415,'Planificación 2026-1'!H:H,"CA"))&gt;0,"P07"," ")</f>
        <v xml:space="preserve"> </v>
      </c>
      <c r="AX415" s="108" t="str">
        <f>IF(SUM(COUNTIFS('Planificación 2026-1'!F:F,"SUNAMPE",'Planificación 2026-1'!W:W,C415,'Planificación 2026-1'!H:H,"DE"))&gt;0,"P08"," ")</f>
        <v xml:space="preserve"> </v>
      </c>
      <c r="AY415" s="108" t="str">
        <f>IF(SUM(COUNTIFS('Planificación 2026-1'!F:F,"SUNAMPE",'Planificación 2026-1'!W:W,C415,'Planificación 2026-1'!H:H,"OB"))&gt;0,"P09"," ")</f>
        <v xml:space="preserve"> </v>
      </c>
      <c r="AZ415" s="108" t="str">
        <f>IF(SUM(COUNTIFS('Planificación 2026-1'!F:F,"SUNAMPE",'Planificación 2026-1'!W:W,C415,'Planificación 2026-1'!H:H,"MH"))&gt;0,"P31"," ")</f>
        <v xml:space="preserve"> </v>
      </c>
      <c r="BA415" s="108" t="str">
        <f>IF(SUM(COUNTIFS('Planificación 2026-1'!F:F,"SUNAMPE",'Planificación 2026-1'!W:W,C415,'Planificación 2026-1'!H:H,"IC"))&gt;0,"P32"," ")</f>
        <v xml:space="preserve"> </v>
      </c>
      <c r="BB415" s="108" t="str">
        <f>IF(SUM(COUNTIFS('Planificación 2026-1'!F:F,"SUNAMPE",'Planificación 2026-1'!W:W,C415,'Planificación 2026-1'!H:H,"AR"))&gt;0,"P34"," ")</f>
        <v xml:space="preserve"> </v>
      </c>
      <c r="BC415" s="108" t="str">
        <f>IF(SUM(COUNTIFS('Planificación 2026-1'!F:F,"SUNAMPE",'Planificación 2026-1'!W:W,C415,'Planificación 2026-1'!H:H,"T1"))&gt;0,"P35"," ")</f>
        <v xml:space="preserve"> </v>
      </c>
      <c r="BD415" s="108" t="str">
        <f>IF(SUM(COUNTIFS('Planificación 2026-1'!F:F,"SUNAMPE",'Planificación 2026-1'!W:W,C415,'Planificación 2026-1'!H:H,"T3"))&gt;0,"P36"," ")</f>
        <v xml:space="preserve"> </v>
      </c>
      <c r="BE415" s="108" t="str">
        <f>IF(SUM(COUNTIFS('Planificación 2026-1'!F:F,"SUNAMPE",'Planificación 2026-1'!W:W,C415,'Planificación 2026-1'!H:H,"T2"))&gt;0,"P37"," ")</f>
        <v xml:space="preserve"> </v>
      </c>
      <c r="BF415" s="108" t="str">
        <f>IF(SUM(COUNTIFS('Planificación 2026-1'!F:F,"SUNAMPE",'Planificación 2026-1'!W:W,C415,'Planificación 2026-1'!H:H,"AE"))&gt;0,"P38"," ")</f>
        <v xml:space="preserve"> </v>
      </c>
      <c r="BG415" s="108" t="str">
        <f>IF(SUM(COUNTIFS('Planificación 2026-1'!F:F,"SUNAMPE",'Planificación 2026-1'!W:W,C415,'Planificación 2026-1'!H:H,"T4"))&gt;0,"P55"," ")</f>
        <v xml:space="preserve"> </v>
      </c>
      <c r="BH415" s="108" t="str">
        <f>IF(SUM(COUNTIFS('Planificación 2026-1'!F:F,"HUAURA",'Planificación 2026-1'!W:W,C415,'Planificación 2026-1'!H:H,"AF"))&gt;0," P01"," ")</f>
        <v xml:space="preserve"> </v>
      </c>
      <c r="BI415" s="108" t="str">
        <f>IF(SUM(COUNTIFS('Planificación 2026-1'!F:F,"HUAURA",'Planificación 2026-1'!W:W,C415,'Planificación 2026-1'!H:H,"EN"))&gt;0,"P02"," ")</f>
        <v xml:space="preserve"> </v>
      </c>
      <c r="BJ415" s="108" t="str">
        <f>IF(SUM(COUNTIFS('Planificación 2026-1'!F:F,"HUAURA",'Planificación 2026-1'!W:W,C415,'Planificación 2026-1'!H:H,"IS"))&gt;0,"P03"," ")</f>
        <v xml:space="preserve"> </v>
      </c>
      <c r="BK415" s="108" t="str">
        <f>IF(SUM(COUNTIFS('Planificación 2026-1'!F:F,"HUAURA",'Planificación 2026-1'!W:W,C415,'Planificación 2026-1'!H:H,"PS"))&gt;0,"P04"," ")</f>
        <v xml:space="preserve"> </v>
      </c>
      <c r="BL415" s="108"/>
      <c r="BM415" s="108" t="str">
        <f>IF(SUM(COUNTIFS('Planificación 2026-1'!F:F,"HUAURA",'Planificación 2026-1'!W:W,C415,'Planificación 2026-1'!H:H,"IN"))&gt;0,"P06"," ")</f>
        <v xml:space="preserve"> </v>
      </c>
      <c r="BN415" s="108" t="str">
        <f>IF(SUM(COUNTIFS('Planificación 2026-1'!F:F,"HUAURA",'Planificación 2026-1'!W:W,C415,'Planificación 2026-1'!H:H,"CA"))&gt;0,"P07"," ")</f>
        <v xml:space="preserve"> </v>
      </c>
      <c r="BO415" s="108" t="str">
        <f>IF(SUM(COUNTIFS('Planificación 2026-1'!F:F,"HUAURA",'Planificación 2026-1'!W:W,C415,'Planificación 2026-1'!H:H,"DE"))&gt;0,"P08"," ")</f>
        <v xml:space="preserve"> </v>
      </c>
      <c r="BP415" s="108" t="str">
        <f>IF(SUM(COUNTIFS('Planificación 2026-1'!F:F,"HUAURA",'Planificación 2026-1'!W:W,C415,'Planificación 2026-1'!H:H,"OB"))&gt;0,"P09"," ")</f>
        <v xml:space="preserve"> </v>
      </c>
      <c r="BQ415" s="108" t="str">
        <f>IF(SUM(COUNTIFS('Planificación 2026-1'!F:F,"HUAURA",'Planificación 2026-1'!W:W,C415,'Planificación 2026-1'!H:H,"MH"))&gt;0,"P31"," ")</f>
        <v xml:space="preserve"> </v>
      </c>
      <c r="BR415" s="108" t="str">
        <f>IF(SUM(COUNTIFS('Planificación 2026-1'!F:F,"HUAURA",'Planificación 2026-1'!W:W,C415,'Planificación 2026-1'!H:H,"IC"))&gt;0,"P32"," ")</f>
        <v xml:space="preserve"> </v>
      </c>
      <c r="BS415" s="108" t="str">
        <f>IF(SUM(COUNTIFS('Planificación 2026-1'!F:F,"HUAURA",'Planificación 2026-1'!W:W,C415,'Planificación 2026-1'!H:H,"AR"))&gt;0,"P34"," ")</f>
        <v xml:space="preserve"> </v>
      </c>
      <c r="BT415" s="108" t="str">
        <f>IF(SUM(COUNTIFS('Planificación 2026-1'!F:F,"HUAURA",'Planificación 2026-1'!W:W,C415,'Planificación 2026-1'!H:H,"T1"))&gt;0,"P35"," ")</f>
        <v xml:space="preserve"> </v>
      </c>
      <c r="BU415" s="108" t="str">
        <f>IF(SUM(COUNTIFS('Planificación 2026-1'!F:F,"HUAURA",'Planificación 2026-1'!W:W,C415,'Planificación 2026-1'!H:H,"T3"))&gt;0,"P36"," ")</f>
        <v xml:space="preserve"> </v>
      </c>
      <c r="BV415" s="108" t="str">
        <f>IF(SUM(COUNTIFS('Planificación 2026-1'!F:F,"HUAURA",'Planificación 2026-1'!W:W,C415,'Planificación 2026-1'!H:H,"T2"))&gt;0,"P37"," ")</f>
        <v xml:space="preserve"> </v>
      </c>
      <c r="BW415" s="108" t="str">
        <f>IF(SUM(COUNTIFS('Planificación 2026-1'!F:F,"HUAURA",'Planificación 2026-1'!W:W,C415,'Planificación 2026-1'!H:H,"AE"))&gt;0,"P38"," ")</f>
        <v xml:space="preserve"> </v>
      </c>
      <c r="BX415" s="108" t="str">
        <f>IF(SUM(COUNTIFS('Planificación 2026-1'!F:F,"HUAURA",'Planificación 2026-1'!W:W,C415,'Planificación 2026-1'!H:H,"T4"))&gt;0,"P55"," ")</f>
        <v xml:space="preserve"> </v>
      </c>
      <c r="BY415" s="109">
        <f>SUMIFS('Planificación 2026-1'!R:R,'Planificación 2026-1'!W:W,C415,'Planificación 2026-1'!H:H,"AF",'Planificación 2026-1'!I:I,"&gt;2")</f>
        <v>0</v>
      </c>
      <c r="BZ415" s="109">
        <f>SUMIFS('Planificación 2026-1'!R:R,'Planificación 2026-1'!W:W,C415,'Planificación 2026-1'!H:H,"EN",'Planificación 2026-1'!I:I,"&gt;2")</f>
        <v>0</v>
      </c>
      <c r="CA415" s="109">
        <f>SUMIFS('Planificación 2026-1'!R:R,'Planificación 2026-1'!W:W,C415,'Planificación 2026-1'!H:H,"IS",'Planificación 2026-1'!I:I,"&gt;2")</f>
        <v>0</v>
      </c>
      <c r="CB415" s="109">
        <f>SUMIFS('Planificación 2026-1'!R:R,'Planificación 2026-1'!W:W,C415,'Planificación 2026-1'!H:H,"PS",'Planificación 2026-1'!I:I,"&gt;2")</f>
        <v>0</v>
      </c>
      <c r="CC415" s="109">
        <f>SUMIFS('Planificación 2026-1'!R:R,'Planificación 2026-1'!W:W,C415,'Planificación 2026-1'!H:H,"IN",'Planificación 2026-1'!I:I,"&gt;2")</f>
        <v>0</v>
      </c>
      <c r="CD415" s="109">
        <f>SUMIFS('Planificación 2026-1'!R:R,'Planificación 2026-1'!W:W,C415,'Planificación 2026-1'!H:H,"CA",'Planificación 2026-1'!I:I,"&gt;2")</f>
        <v>0</v>
      </c>
      <c r="CE415" s="109">
        <f>SUMIFS('Planificación 2026-1'!R:R,'Planificación 2026-1'!W:W,C415,'Planificación 2026-1'!H:H,"DE",'Planificación 2026-1'!I:I,"&gt;2")</f>
        <v>0</v>
      </c>
      <c r="CF415" s="109">
        <f>SUMIFS('Planificación 2026-1'!R:R,'Planificación 2026-1'!W:W,C415,'Planificación 2026-1'!H:H,"OB",'Planificación 2026-1'!I:I,"&gt;2")</f>
        <v>0</v>
      </c>
      <c r="CG415" s="109">
        <f>SUMIFS('Planificación 2026-1'!R:R,'Planificación 2026-1'!W:W,C415,'Planificación 2026-1'!H:H,"MH",'Planificación 2026-1'!I:I,"&gt;2")</f>
        <v>0</v>
      </c>
      <c r="CH415" s="109">
        <f>SUMIFS('Planificación 2026-1'!R:R,'Planificación 2026-1'!W:W,C415,'Planificación 2026-1'!H:H,"IC",'Planificación 2026-1'!I:I,"&gt;2")</f>
        <v>0</v>
      </c>
      <c r="CI415" s="109">
        <f>SUMIFS('Planificación 2026-1'!R:R,'Planificación 2026-1'!W:W,C415,'Planificación 2026-1'!H:H,"AR",'Planificación 2026-1'!I:I,"&gt;2")</f>
        <v>0</v>
      </c>
      <c r="CJ415" s="109">
        <f>SUMIFS('Planificación 2026-1'!R:R,'Planificación 2026-1'!W:W,C415,'Planificación 2026-1'!H:H,"T1",'Planificación 2026-1'!I:I,"&gt;2")</f>
        <v>0</v>
      </c>
      <c r="CK415" s="109">
        <f>SUMIFS('Planificación 2026-1'!R:R,'Planificación 2026-1'!W:W,C415,'Planificación 2026-1'!H:H,"T3",'Planificación 2026-1'!I:I,"&gt;2")</f>
        <v>0</v>
      </c>
      <c r="CL415" s="109">
        <f>SUMIFS('Planificación 2026-1'!R:R,'Planificación 2026-1'!W:W,C415,'Planificación 2026-1'!H:H,"T2",'Planificación 2026-1'!I:I,"&gt;2")</f>
        <v>0</v>
      </c>
      <c r="CM415" s="109">
        <f>SUMIFS('Planificación 2026-1'!R:R,'Planificación 2026-1'!W:W,C415,'Planificación 2026-1'!H:H,"AE",'Planificación 2026-1'!I:I,"&gt;2")</f>
        <v>0</v>
      </c>
      <c r="CN415" s="109">
        <f>SUMIFS('Planificación 2026-1'!R:R,'Planificación 2026-1'!W:W,C415,'Planificación 2026-1'!H:H,"T4",'Planificación 2026-1'!I:I,"&gt;2")</f>
        <v>0</v>
      </c>
      <c r="CO415" s="109">
        <f>SUMIFS('Planificación 2026-1'!R:R,'Planificación 2026-1'!W:W,C415,'Planificación 2026-1'!H:H,"AF",'Planificación 2026-1'!I:I,"&lt;3")</f>
        <v>0</v>
      </c>
      <c r="CP415" s="109">
        <f>SUMIFS('Planificación 2026-1'!R:R,'Planificación 2026-1'!W:W,C415,'Planificación 2026-1'!H:H,"EN",'Planificación 2026-1'!I:I,"&lt;3")</f>
        <v>0</v>
      </c>
      <c r="CQ415" s="109">
        <f>SUMIFS('Planificación 2026-1'!R:R,'Planificación 2026-1'!W:W,C415,'Planificación 2026-1'!H:H,"IS",'Planificación 2026-1'!I:I,"&lt;3")</f>
        <v>0</v>
      </c>
      <c r="CR415" s="109">
        <f>SUMIFS('Planificación 2026-1'!R:R,'Planificación 2026-1'!W:W,C415,'Planificación 2026-1'!H:H,"PS",'Planificación 2026-1'!I:I,"&lt;3")</f>
        <v>0</v>
      </c>
      <c r="CS415" s="109">
        <f>SUMIFS('Planificación 2026-1'!R:R,'Planificación 2026-1'!W:W,C415,'Planificación 2026-1'!H:H,"IN",'Planificación 2026-1'!I:I,"&lt;3")</f>
        <v>0</v>
      </c>
      <c r="CT415" s="109">
        <f>SUMIFS('Planificación 2026-1'!R:R,'Planificación 2026-1'!W:W,C415,'Planificación 2026-1'!H:H,"CA",'Planificación 2026-1'!I:I,"&lt;3")</f>
        <v>0</v>
      </c>
      <c r="CU415" s="109">
        <f>SUMIFS('Planificación 2026-1'!R:R,'Planificación 2026-1'!W:W,C415,'Planificación 2026-1'!H:H,"DE",'Planificación 2026-1'!I:I,"&lt;3")</f>
        <v>0</v>
      </c>
      <c r="CV415" s="109">
        <f>SUMIFS('Planificación 2026-1'!R:R,'Planificación 2026-1'!W:W,C415,'Planificación 2026-1'!H:H,"OB",'Planificación 2026-1'!I:I,"&lt;3")</f>
        <v>0</v>
      </c>
      <c r="CW415" s="109">
        <f>SUMIFS('Planificación 2026-1'!R:R,'Planificación 2026-1'!W:W,C415,'Planificación 2026-1'!H:H,"MH",'Planificación 2026-1'!I:I,"&lt;3")</f>
        <v>0</v>
      </c>
      <c r="CX415" s="109">
        <f>SUMIFS('Planificación 2026-1'!R:R,'Planificación 2026-1'!W:W,C415,'Planificación 2026-1'!H:H,"IC",'Planificación 2026-1'!I:I,"&lt;3")</f>
        <v>0</v>
      </c>
      <c r="CY415" s="109">
        <f>SUMIFS('Planificación 2026-1'!R:R,'Planificación 2026-1'!W:W,C415,'Planificación 2026-1'!H:H,"AR",'Planificación 2026-1'!I:I,"&lt;3")</f>
        <v>0</v>
      </c>
      <c r="CZ415" s="109">
        <f>SUMIFS('Planificación 2026-1'!R:R,'Planificación 2026-1'!W:W,C415,'Planificación 2026-1'!H:H,"T1",'Planificación 2026-1'!I:I,"&lt;3")</f>
        <v>0</v>
      </c>
      <c r="DA415" s="109">
        <f>SUMIFS('Planificación 2026-1'!R:R,'Planificación 2026-1'!W:W,C415,'Planificación 2026-1'!H:H,"T3",'Planificación 2026-1'!I:I,"&lt;3")</f>
        <v>0</v>
      </c>
      <c r="DB415" s="109">
        <f>SUMIFS('Planificación 2026-1'!R:R,'Planificación 2026-1'!W:W,C415,'Planificación 2026-1'!H:H,"T2",'Planificación 2026-1'!I:I,"&lt;3")</f>
        <v>0</v>
      </c>
      <c r="DC415" s="109">
        <f>SUMIFS('Planificación 2026-1'!R:R,'Planificación 2026-1'!W:W,C415,'Planificación 2026-1'!H:H,"AE",'Planificación 2026-1'!I:I,"&lt;3")</f>
        <v>0</v>
      </c>
      <c r="DD415" s="109">
        <f>SUMIFS('Planificación 2026-1'!R:R,'Planificación 2026-1'!W:W,C415,'Planificación 2026-1'!H:H,"T4",'Planificación 2026-1'!I:I,"&lt;3")</f>
        <v>0</v>
      </c>
      <c r="DE415" s="108" t="str">
        <f t="shared" si="63"/>
        <v/>
      </c>
      <c r="DF415" s="41">
        <f>IF(C415="","",SUMIFS('Planificación 2026-1'!R:R,'Planificación 2026-1'!W:W,C415,'Planificación 2026-1'!F:F,"PRINCIPAL",'Planificación 2026-1'!X:X,"VIRTUAL"))</f>
        <v>0</v>
      </c>
      <c r="DG415" s="41">
        <f>IF(C415="","",SUMIFS('Planificación 2026-1'!R:R,'Planificación 2026-1'!W:W,C415,'Planificación 2026-1'!F:F,"PRINCIPAL",'Planificación 2026-1'!X:X,"PRESENCIAL"))</f>
        <v>0</v>
      </c>
      <c r="DH415" s="41">
        <f>IF(C415="","",SUMIFS('Planificación 2026-1'!R:R,'Planificación 2026-1'!W:W,C415,'Planificación 2026-1'!F:F,"PRINCIPAL",'Planificación 2026-1'!X:X,"HIBRIDO PRESENCIAL"))</f>
        <v>0</v>
      </c>
      <c r="DI415" s="108" t="str">
        <f t="shared" si="64"/>
        <v/>
      </c>
      <c r="DJ415" s="108">
        <f>IF(C415="","",SUMIFS('Planificación 2026-1'!R:R,'Planificación 2026-1'!W:W,C415,'Planificación 2026-1'!F:F,"FILIAL",'Planificación 2026-1'!X:X,"VIRTUAL"))</f>
        <v>0</v>
      </c>
      <c r="DK415" s="110">
        <f>IF(C415="","",SUMIFS('Planificación 2026-1'!R:R,'Planificación 2026-1'!W:W,C415,'Planificación 2026-1'!F:F,"FILIAL",'Planificación 2026-1'!X:X,"PRESENCIAL"))</f>
        <v>0</v>
      </c>
      <c r="DL415" s="61">
        <f>IF(C415="","",SUMIFS('Planificación 2026-1'!R:R,'Planificación 2026-1'!W:W,C415,'Planificación 2026-1'!F:F,"FILIAL",'Planificación 2026-1'!X:X,"HIBRIDO PRESENCIAL"))</f>
        <v>0</v>
      </c>
      <c r="DM415" s="111" t="str">
        <f t="shared" si="65"/>
        <v/>
      </c>
      <c r="DN415" s="108">
        <f>IF(C415="","",SUMIFS('Planificación 2026-1'!R:R,'Planificación 2026-1'!W:W,C415,'Planificación 2026-1'!F:F,"SUNAMPE",'Planificación 2026-1'!X:X,"VIRTUAL"))</f>
        <v>0</v>
      </c>
      <c r="DO415" s="61">
        <f>IF(C415="","",SUMIFS('Planificación 2026-1'!R:R,'Planificación 2026-1'!W:W,C415,'Planificación 2026-1'!F:F,"SUNAMPE",'Planificación 2026-1'!X:X,"PRESENCIAL"))</f>
        <v>0</v>
      </c>
      <c r="DP415" s="111" t="str">
        <f t="shared" si="66"/>
        <v/>
      </c>
      <c r="DQ415" s="108">
        <f>IF(C415="","",SUMIFS('Planificación 2026-1'!R:R,'Planificación 2026-1'!W:W,C415,'Planificación 2026-1'!F:F,"HUAURA",'Planificación 2026-1'!X:X,"VIRTUAL"))</f>
        <v>0</v>
      </c>
      <c r="DR415" s="61">
        <f>IF(C415="","",SUMIFS('Planificación 2026-1'!R:R,'Planificación 2026-1'!W:W,C415,'Planificación 2026-1'!F:F,"HUAURA",'Planificación 2026-1'!X:X,"PRESENCIAL"))</f>
        <v>0</v>
      </c>
      <c r="DS415" s="76">
        <f>SUMIFS('Planificación 2026-1'!R:R,'Planificación 2026-1'!W:W,C415,'Planificación 2026-1'!F:F,"PRINCIPAL",'Planificación 2026-1'!X:X,"VIRTUAL",'Planificación 2026-1'!I:I,"&gt;2")</f>
        <v>0</v>
      </c>
      <c r="DT415" s="76">
        <f>SUMIFS('Planificación 2026-1'!R:R,'Planificación 2026-1'!W:W,C415,'Planificación 2026-1'!F:F,"PRINCIPAL",'Planificación 2026-1'!X:X,"&lt;&gt;VIRTUAL",'Planificación 2026-1'!I:I,"&gt;2")</f>
        <v>0</v>
      </c>
      <c r="DU415" s="76">
        <f>SUMIFS('Planificación 2026-1'!R:R,'Planificación 2026-1'!W:W,C415,'Planificación 2026-1'!F:F,"SUNAMPE",'Planificación 2026-1'!X:X,"VIRTUAL",'Planificación 2026-1'!I:I,"&gt;2")</f>
        <v>0</v>
      </c>
      <c r="DV415" s="76">
        <f>SUMIFS('Planificación 2026-1'!R:R,'Planificación 2026-1'!W:W,C415,'Planificación 2026-1'!F:F,"SUNAMPE",'Planificación 2026-1'!X:X,"&lt;&gt;VIRTUAL",'Planificación 2026-1'!I:I,"&gt;2")</f>
        <v>0</v>
      </c>
      <c r="DW415" s="76">
        <f>SUMIFS('Planificación 2026-1'!R:R,'Planificación 2026-1'!W:W,C415,'Planificación 2026-1'!F:F,"FILIAL",'Planificación 2026-1'!X:X,"VIRTUAL",'Planificación 2026-1'!I:I,"&gt;2")</f>
        <v>0</v>
      </c>
      <c r="DX415" s="76">
        <f>SUMIFS('Planificación 2026-1'!R:R,'Planificación 2026-1'!W:W,C415,'Planificación 2026-1'!F:F,"FILIAL",'Planificación 2026-1'!X:X,"&lt;&gt;VIRTUAL",'Planificación 2026-1'!I:I,"&gt;2")</f>
        <v>0</v>
      </c>
      <c r="DY415" s="76">
        <f>SUMIFS('Planificación 2026-1'!R:R,'Planificación 2026-1'!W:W,C415,'Planificación 2026-1'!F:F,"PORUMA",'Planificación 2026-1'!X:X,"VIRTUAL",'Planificación 2026-1'!I:I,"&gt;2")</f>
        <v>0</v>
      </c>
      <c r="DZ415" s="76">
        <f>SUMIFS('Planificación 2026-1'!R:R,'Planificación 2026-1'!W:W,C415,'Planificación 2026-1'!F:F,"PORUMA",'Planificación 2026-1'!X:X,"&lt;&gt;VIRTUAL",'Planificación 2026-1'!I:I,"&gt;2")</f>
        <v>0</v>
      </c>
      <c r="EA415" s="76">
        <f>SUMIFS('Planificación 2026-1'!R:R,'Planificación 2026-1'!W:W,C415,'Planificación 2026-1'!F:F,"HUAURA",'Planificación 2026-1'!X:X,"VIRTUAL",'Planificación 2026-1'!I:I,"&gt;2")</f>
        <v>0</v>
      </c>
      <c r="EB415" s="76">
        <f>SUMIFS('Planificación 2026-1'!R:R,'Planificación 2026-1'!W:W,C415,'Planificación 2026-1'!F:F,"HUAURA",'Planificación 2026-1'!X:X,"&lt;&gt;VIRTUAL",'Planificación 2026-1'!I:I,"&gt;2")</f>
        <v>0</v>
      </c>
      <c r="EC415" s="76">
        <f>SUMIFS('Planificación 2026-1'!R:R,'Planificación 2026-1'!W:W,C415,'Planificación 2026-1'!F:F,"PRINCIPAL",'Planificación 2026-1'!X:X,"VIRTUAL",'Planificación 2026-1'!I:I,"&lt;3")</f>
        <v>0</v>
      </c>
      <c r="ED415" s="76">
        <f>SUMIFS('Planificación 2026-1'!R:R,'Planificación 2026-1'!W:W,C415,'Planificación 2026-1'!F:F,"PRINCIPAL",'Planificación 2026-1'!X:X,"&lt;&gt;VIRTUAL",'Planificación 2026-1'!I:I,"&lt;3")</f>
        <v>0</v>
      </c>
      <c r="EE415" s="76">
        <f>SUMIFS('Planificación 2026-1'!R:R,'Planificación 2026-1'!W:W,C415,'Planificación 2026-1'!F:F,"SUNAMPE",'Planificación 2026-1'!X:X,"VIRTUAL",'Planificación 2026-1'!I:I,"&lt;3")</f>
        <v>0</v>
      </c>
      <c r="EF415" s="76">
        <f>SUMIFS('Planificación 2026-1'!R:R,'Planificación 2026-1'!W:W,C415,'Planificación 2026-1'!F:F,"SUNAMPE",'Planificación 2026-1'!X:X,"&lt;&gt;VIRTUAL",'Planificación 2026-1'!I:I,"&lt;3")</f>
        <v>0</v>
      </c>
      <c r="EG415" s="76">
        <f>SUMIFS('Planificación 2026-1'!R:R,'Planificación 2026-1'!W:W,C415,'Planificación 2026-1'!F:F,"FILIAL",'Planificación 2026-1'!X:X,"VIRTUAL",'Planificación 2026-1'!I:I,"&lt;3")</f>
        <v>0</v>
      </c>
      <c r="EH415" s="76">
        <f>SUMIFS('Planificación 2026-1'!R:R,'Planificación 2026-1'!W:W,C415,'Planificación 2026-1'!F:F,"FILIAL",'Planificación 2026-1'!X:X,"&lt;&gt;VIRTUAL",'Planificación 2026-1'!I:I,"&lt;3")</f>
        <v>0</v>
      </c>
      <c r="EI415" s="76">
        <f>SUMIFS('Planificación 2026-1'!R:R,'Planificación 2026-1'!W:W,C415,'Planificación 2026-1'!F:F,"PORUMA",'Planificación 2026-1'!X:X,"VIRTUAL",'Planificación 2026-1'!I:I,"&lt;3")</f>
        <v>0</v>
      </c>
      <c r="EJ415" s="76">
        <f>SUMIFS('Planificación 2026-1'!R:R,'Planificación 2026-1'!W:W,C415,'Planificación 2026-1'!F:F,"PORUMA",'Planificación 2026-1'!X:X,"&lt;&gt;VIRTUAL",'Planificación 2026-1'!I:I,"&lt;3")</f>
        <v>0</v>
      </c>
      <c r="EK415" s="76">
        <f>SUMIFS('Planificación 2026-1'!R:R,'Planificación 2026-1'!W:W,C415,'Planificación 2026-1'!F:F,"HUAURA",'Planificación 2026-1'!X:X,"VIRTUAL",'Planificación 2026-1'!I:I,"&lt;3")</f>
        <v>0</v>
      </c>
      <c r="EL415" s="76">
        <f>SUMIFS('Planificación 2026-1'!R:R,'Planificación 2026-1'!W:W,C415,'Planificación 2026-1'!F:F,"HUAURA",'Planificación 2026-1'!X:X,"&lt;&gt;VIRTUAL",'Planificación 2026-1'!I:I,"&lt;3")</f>
        <v>0</v>
      </c>
      <c r="EM415" s="76"/>
      <c r="EN415" s="76">
        <f t="shared" si="59"/>
        <v>0</v>
      </c>
      <c r="EO415" s="76">
        <f t="shared" si="60"/>
        <v>0</v>
      </c>
      <c r="EP415" s="76" t="b">
        <f t="shared" si="61"/>
        <v>1</v>
      </c>
      <c r="EQ415" s="76" t="str">
        <f t="shared" si="62"/>
        <v/>
      </c>
      <c r="ER415" s="76" t="str">
        <f t="shared" si="67"/>
        <v>PRESENCIAL</v>
      </c>
    </row>
    <row r="416" spans="1:148" hidden="1">
      <c r="A416" s="83"/>
      <c r="B416" s="119">
        <v>413</v>
      </c>
      <c r="C416" s="115" t="s">
        <v>589</v>
      </c>
      <c r="D416" s="112">
        <f>SUMIF('Planificación 2026-1'!W:W,C416,'Planificación 2026-1'!R:R)</f>
        <v>0</v>
      </c>
      <c r="E416" s="114" t="s">
        <v>173</v>
      </c>
      <c r="F416" s="115" t="s">
        <v>347</v>
      </c>
      <c r="G416" s="115" t="s">
        <v>13</v>
      </c>
      <c r="H416" s="115" t="s">
        <v>126</v>
      </c>
      <c r="I416" s="107" t="str">
        <f>IF(SUM(COUNTIFS('Planificación 2026-1'!F:F,"PRINCIPAL",'Planificación 2026-1'!W:W,C416,'Planificación 2026-1'!H:H,"AF"))&gt;0,"P01"," ")</f>
        <v xml:space="preserve"> </v>
      </c>
      <c r="J416" s="108" t="str">
        <f>IF(SUM(COUNTIFS('Planificación 2026-1'!F:F,"PRINCIPAL",'Planificación 2026-1'!W:W,C416,'Planificación 2026-1'!H:H,"EN"))&gt;0,"P02"," ")</f>
        <v xml:space="preserve"> </v>
      </c>
      <c r="K416" s="108" t="str">
        <f>IF(SUM(COUNTIFS('Planificación 2026-1'!F:F,"PRINCIPAL",'Planificación 2026-1'!W:W,C416,'Planificación 2026-1'!H:H,"IS"))&gt;0,"P03"," ")</f>
        <v xml:space="preserve"> </v>
      </c>
      <c r="L416" s="108" t="str">
        <f>IF(SUM(COUNTIFS('Planificación 2026-1'!F:F,"PRINCIPAL",'Planificación 2026-1'!W:W,C416,'Planificación 2026-1'!H:H,"PS"))&gt;0,"P04"," ")</f>
        <v xml:space="preserve"> </v>
      </c>
      <c r="M416" s="108"/>
      <c r="N416" s="108" t="str">
        <f>IF(SUM(COUNTIFS('Planificación 2026-1'!F:F,"PRINCIPAL",'Planificación 2026-1'!W:W,C416,'Planificación 2026-1'!H:H,"IN"))&gt;0,"P06"," ")</f>
        <v xml:space="preserve"> </v>
      </c>
      <c r="O416" s="108" t="str">
        <f>IF(SUM(COUNTIFS('Planificación 2026-1'!F:F,"PRINCIPAL",'Planificación 2026-1'!W:W,C416,'Planificación 2026-1'!H:H,"CA"))&gt;0,"P07"," ")</f>
        <v xml:space="preserve"> </v>
      </c>
      <c r="P416" s="108" t="str">
        <f>IF(SUM(COUNTIFS('Planificación 2026-1'!F:F,"PRINCIPAL",'Planificación 2026-1'!W:W,C416,'Planificación 2026-1'!H:H,"DE"))&gt;0,"P08"," ")</f>
        <v xml:space="preserve"> </v>
      </c>
      <c r="Q416" s="108" t="str">
        <f>IF(SUM(COUNTIFS('Planificación 2026-1'!F:F,"PRINCIPAL",'Planificación 2026-1'!W:W,C416,'Planificación 2026-1'!H:H,"OB"))&gt;0,"P09"," ")</f>
        <v xml:space="preserve"> </v>
      </c>
      <c r="R416" s="108" t="str">
        <f>IF(SUM(COUNTIFS('Planificación 2026-1'!F:F,"PRINCIPAL",'Planificación 2026-1'!W:W,C416,'Planificación 2026-1'!H:H,"MH"))&gt;0,"P31"," ")</f>
        <v xml:space="preserve"> </v>
      </c>
      <c r="S416" s="108" t="str">
        <f>IF(SUM(COUNTIFS('Planificación 2026-1'!F:F,"PRINCIPAL",'Planificación 2026-1'!W:W,C416,'Planificación 2026-1'!H:H,"IC"))&gt;0,"P32"," ")</f>
        <v xml:space="preserve"> </v>
      </c>
      <c r="T416" s="108" t="str">
        <f>IF(SUM(COUNTIFS('Planificación 2026-1'!F:F,"PRINCIPAL",'Planificación 2026-1'!W:W,C416,'Planificación 2026-1'!H:H,"AR"))&gt;0,"P34"," ")</f>
        <v xml:space="preserve"> </v>
      </c>
      <c r="U416" s="108" t="str">
        <f>IF(SUM(COUNTIFS('Planificación 2026-1'!F:F,"PRINCIPAL",'Planificación 2026-1'!W:W,C416,'Planificación 2026-1'!H:H,"T1"))&gt;0,"P35"," ")</f>
        <v xml:space="preserve"> </v>
      </c>
      <c r="V416" s="108" t="str">
        <f>IF(SUM(COUNTIFS('Planificación 2026-1'!F:F,"PRINCIPAL",'Planificación 2026-1'!W:W,C416,'Planificación 2026-1'!H:H,"T3"))&gt;0,"P36"," ")</f>
        <v xml:space="preserve"> </v>
      </c>
      <c r="W416" s="108" t="str">
        <f>IF(SUM(COUNTIFS('Planificación 2026-1'!F:F,"PRINCIPAL",'Planificación 2026-1'!W:W,C416,'Planificación 2026-1'!H:H,"T2"))&gt;0,"P37"," ")</f>
        <v xml:space="preserve"> </v>
      </c>
      <c r="X416" s="108" t="str">
        <f>IF(SUM(COUNTIFS('Planificación 2026-1'!F:F,"PRINCIPAL",'Planificación 2026-1'!W:W,C416,'Planificación 2026-1'!H:H,"AE"))&gt;0,"P38"," ")</f>
        <v xml:space="preserve"> </v>
      </c>
      <c r="Y416" s="108" t="str">
        <f>IF(SUM(COUNTIFS('Planificación 2026-1'!F:F,"PRINCIPAL",'Planificación 2026-1'!W:W,C416,'Planificación 2026-1'!H:H,"T4"))&gt;0,"P55"," ")</f>
        <v xml:space="preserve"> </v>
      </c>
      <c r="Z416" s="108" t="str">
        <f>IF(SUM(COUNTIFS('Planificación 2026-1'!F:F,"FILIAL",'Planificación 2026-1'!W:W,C416,'Planificación 2026-1'!H:H,"AF"))&gt;0," P01"," ")</f>
        <v xml:space="preserve"> </v>
      </c>
      <c r="AA416" s="108" t="str">
        <f>IF(SUM(COUNTIFS('Planificación 2026-1'!F:F,"FILIAL",'Planificación 2026-1'!W:W,C416,'Planificación 2026-1'!H:H,"EN"))&gt;0,"P02"," ")</f>
        <v xml:space="preserve"> </v>
      </c>
      <c r="AB416" s="108" t="str">
        <f>IF(SUM(COUNTIFS('Planificación 2026-1'!F:F,"FILIAL",'Planificación 2026-1'!W:W,C416,'Planificación 2026-1'!H:H,"IS"))&gt;0,"P03"," ")</f>
        <v xml:space="preserve"> </v>
      </c>
      <c r="AC416" s="108" t="str">
        <f>IF(SUM(COUNTIFS('Planificación 2026-1'!F:F,"FILIAL",'Planificación 2026-1'!W:W,C416,'Planificación 2026-1'!H:H,"PS"))&gt;0,"P04"," ")</f>
        <v xml:space="preserve"> </v>
      </c>
      <c r="AD416" s="108"/>
      <c r="AE416" s="108" t="str">
        <f>IF(SUM(COUNTIFS('Planificación 2026-1'!F:F,"FILIAL",'Planificación 2026-1'!W:W,C416,'Planificación 2026-1'!H:H,"IN"))&gt;0,"P06"," ")</f>
        <v xml:space="preserve"> </v>
      </c>
      <c r="AF416" s="108" t="str">
        <f>IF(SUM(COUNTIFS('Planificación 2026-1'!F:F,"FILIAL",'Planificación 2026-1'!W:W,C416,'Planificación 2026-1'!H:H,"CA"))&gt;0,"P07"," ")</f>
        <v xml:space="preserve"> </v>
      </c>
      <c r="AG416" s="108" t="str">
        <f>IF(SUM(COUNTIFS('Planificación 2026-1'!F:F,"FILIAL",'Planificación 2026-1'!W:W,C416,'Planificación 2026-1'!H:H,"DE"))&gt;0,"P08"," ")</f>
        <v xml:space="preserve"> </v>
      </c>
      <c r="AH416" s="108" t="str">
        <f>IF(SUM(COUNTIFS('Planificación 2026-1'!F:F,"FILIAL",'Planificación 2026-1'!W:W,C416,'Planificación 2026-1'!H:H,"OB"))&gt;0,"P09"," ")</f>
        <v xml:space="preserve"> </v>
      </c>
      <c r="AI416" s="108" t="str">
        <f>IF(SUM(COUNTIFS('Planificación 2026-1'!F:F,"FILIAL",'Planificación 2026-1'!W:W,C416,'Planificación 2026-1'!H:H,"MH"))&gt;0,"P31"," ")</f>
        <v xml:space="preserve"> </v>
      </c>
      <c r="AJ416" s="108" t="str">
        <f>IF(SUM(COUNTIFS('Planificación 2026-1'!F:F,"FILIAL",'Planificación 2026-1'!W:W,C416,'Planificación 2026-1'!H:H,"IC"))&gt;0,"P32"," ")</f>
        <v xml:space="preserve"> </v>
      </c>
      <c r="AK416" s="108" t="str">
        <f>IF(SUM(COUNTIFS('Planificación 2026-1'!F:F,"FILIAL",'Planificación 2026-1'!W:W,C416,'Planificación 2026-1'!H:H,"AR"))&gt;0,"P34"," ")</f>
        <v xml:space="preserve"> </v>
      </c>
      <c r="AL416" s="108" t="str">
        <f>IF(SUM(COUNTIFS('Planificación 2026-1'!F:F,"FILIAL",'Planificación 2026-1'!W:W,C416,'Planificación 2026-1'!H:H,"T1"))&gt;0,"P35"," ")</f>
        <v xml:space="preserve"> </v>
      </c>
      <c r="AM416" s="108" t="str">
        <f>IF(SUM(COUNTIFS('Planificación 2026-1'!F:F,"FILIAL",'Planificación 2026-1'!W:W,C416,'Planificación 2026-1'!H:H,"T3"))&gt;0,"P36"," ")</f>
        <v xml:space="preserve"> </v>
      </c>
      <c r="AN416" s="108" t="str">
        <f>IF(SUM(COUNTIFS('Planificación 2026-1'!F:F,"FILIAL",'Planificación 2026-1'!W:W,C416,'Planificación 2026-1'!H:H,"T2"))&gt;0,"P37"," ")</f>
        <v xml:space="preserve"> </v>
      </c>
      <c r="AO416" s="108" t="str">
        <f>IF(SUM(COUNTIFS('Planificación 2026-1'!F:F,"FILIAL",'Planificación 2026-1'!W:W,C416,'Planificación 2026-1'!H:H,"AE"))&gt;0,"P38"," ")</f>
        <v xml:space="preserve"> </v>
      </c>
      <c r="AP416" s="108" t="str">
        <f>IF(SUM(COUNTIFS('Planificación 2026-1'!F:F,"FILIAL",'Planificación 2026-1'!W:W,C416,'Planificación 2026-1'!H:H,"T4"))&gt;0,"P55"," ")</f>
        <v xml:space="preserve"> </v>
      </c>
      <c r="AQ416" s="108" t="str">
        <f>IF(SUM(COUNTIFS('Planificación 2026-1'!F:F,"SUNAMPE",'Planificación 2026-1'!W:W,C416,'Planificación 2026-1'!H:H,"AF"))&gt;0," P01"," ")</f>
        <v xml:space="preserve"> </v>
      </c>
      <c r="AR416" s="108" t="str">
        <f>IF(SUM(COUNTIFS('Planificación 2026-1'!F:F,"SUNAMPE",'Planificación 2026-1'!W:W,C416,'Planificación 2026-1'!H:H,"EN"))&gt;0,"P02"," ")</f>
        <v xml:space="preserve"> </v>
      </c>
      <c r="AS416" s="108" t="str">
        <f>IF(SUM(COUNTIFS('Planificación 2026-1'!F:F,"SUNAMPE",'Planificación 2026-1'!W:W,C416,'Planificación 2026-1'!H:H,"IS"))&gt;0,"P03"," ")</f>
        <v xml:space="preserve"> </v>
      </c>
      <c r="AT416" s="108" t="str">
        <f>IF(SUM(COUNTIFS('Planificación 2026-1'!F:F,"SUNAMPE",'Planificación 2026-1'!W:W,C416,'Planificación 2026-1'!H:H,"PS"))&gt;0,"P04"," ")</f>
        <v xml:space="preserve"> </v>
      </c>
      <c r="AU416" s="108"/>
      <c r="AV416" s="108" t="str">
        <f>IF(SUM(COUNTIFS('Planificación 2026-1'!F:F,"SUNAMPE",'Planificación 2026-1'!W:W,C416,'Planificación 2026-1'!H:H,"IN"))&gt;0,"P06"," ")</f>
        <v xml:space="preserve"> </v>
      </c>
      <c r="AW416" s="108" t="str">
        <f>IF(SUM(COUNTIFS('Planificación 2026-1'!F:F,"SUNAMPE",'Planificación 2026-1'!W:W,C416,'Planificación 2026-1'!H:H,"CA"))&gt;0,"P07"," ")</f>
        <v xml:space="preserve"> </v>
      </c>
      <c r="AX416" s="108" t="str">
        <f>IF(SUM(COUNTIFS('Planificación 2026-1'!F:F,"SUNAMPE",'Planificación 2026-1'!W:W,C416,'Planificación 2026-1'!H:H,"DE"))&gt;0,"P08"," ")</f>
        <v xml:space="preserve"> </v>
      </c>
      <c r="AY416" s="108" t="str">
        <f>IF(SUM(COUNTIFS('Planificación 2026-1'!F:F,"SUNAMPE",'Planificación 2026-1'!W:W,C416,'Planificación 2026-1'!H:H,"OB"))&gt;0,"P09"," ")</f>
        <v xml:space="preserve"> </v>
      </c>
      <c r="AZ416" s="108" t="str">
        <f>IF(SUM(COUNTIFS('Planificación 2026-1'!F:F,"SUNAMPE",'Planificación 2026-1'!W:W,C416,'Planificación 2026-1'!H:H,"MH"))&gt;0,"P31"," ")</f>
        <v xml:space="preserve"> </v>
      </c>
      <c r="BA416" s="108" t="str">
        <f>IF(SUM(COUNTIFS('Planificación 2026-1'!F:F,"SUNAMPE",'Planificación 2026-1'!W:W,C416,'Planificación 2026-1'!H:H,"IC"))&gt;0,"P32"," ")</f>
        <v xml:space="preserve"> </v>
      </c>
      <c r="BB416" s="108" t="str">
        <f>IF(SUM(COUNTIFS('Planificación 2026-1'!F:F,"SUNAMPE",'Planificación 2026-1'!W:W,C416,'Planificación 2026-1'!H:H,"AR"))&gt;0,"P34"," ")</f>
        <v xml:space="preserve"> </v>
      </c>
      <c r="BC416" s="108" t="str">
        <f>IF(SUM(COUNTIFS('Planificación 2026-1'!F:F,"SUNAMPE",'Planificación 2026-1'!W:W,C416,'Planificación 2026-1'!H:H,"T1"))&gt;0,"P35"," ")</f>
        <v xml:space="preserve"> </v>
      </c>
      <c r="BD416" s="108" t="str">
        <f>IF(SUM(COUNTIFS('Planificación 2026-1'!F:F,"SUNAMPE",'Planificación 2026-1'!W:W,C416,'Planificación 2026-1'!H:H,"T3"))&gt;0,"P36"," ")</f>
        <v xml:space="preserve"> </v>
      </c>
      <c r="BE416" s="108" t="str">
        <f>IF(SUM(COUNTIFS('Planificación 2026-1'!F:F,"SUNAMPE",'Planificación 2026-1'!W:W,C416,'Planificación 2026-1'!H:H,"T2"))&gt;0,"P37"," ")</f>
        <v xml:space="preserve"> </v>
      </c>
      <c r="BF416" s="108" t="str">
        <f>IF(SUM(COUNTIFS('Planificación 2026-1'!F:F,"SUNAMPE",'Planificación 2026-1'!W:W,C416,'Planificación 2026-1'!H:H,"AE"))&gt;0,"P38"," ")</f>
        <v xml:space="preserve"> </v>
      </c>
      <c r="BG416" s="108" t="str">
        <f>IF(SUM(COUNTIFS('Planificación 2026-1'!F:F,"SUNAMPE",'Planificación 2026-1'!W:W,C416,'Planificación 2026-1'!H:H,"T4"))&gt;0,"P55"," ")</f>
        <v xml:space="preserve"> </v>
      </c>
      <c r="BH416" s="108" t="str">
        <f>IF(SUM(COUNTIFS('Planificación 2026-1'!F:F,"HUAURA",'Planificación 2026-1'!W:W,C416,'Planificación 2026-1'!H:H,"AF"))&gt;0," P01"," ")</f>
        <v xml:space="preserve"> </v>
      </c>
      <c r="BI416" s="108" t="str">
        <f>IF(SUM(COUNTIFS('Planificación 2026-1'!F:F,"HUAURA",'Planificación 2026-1'!W:W,C416,'Planificación 2026-1'!H:H,"EN"))&gt;0,"P02"," ")</f>
        <v xml:space="preserve"> </v>
      </c>
      <c r="BJ416" s="108" t="str">
        <f>IF(SUM(COUNTIFS('Planificación 2026-1'!F:F,"HUAURA",'Planificación 2026-1'!W:W,C416,'Planificación 2026-1'!H:H,"IS"))&gt;0,"P03"," ")</f>
        <v xml:space="preserve"> </v>
      </c>
      <c r="BK416" s="108" t="str">
        <f>IF(SUM(COUNTIFS('Planificación 2026-1'!F:F,"HUAURA",'Planificación 2026-1'!W:W,C416,'Planificación 2026-1'!H:H,"PS"))&gt;0,"P04"," ")</f>
        <v xml:space="preserve"> </v>
      </c>
      <c r="BL416" s="108"/>
      <c r="BM416" s="108" t="str">
        <f>IF(SUM(COUNTIFS('Planificación 2026-1'!F:F,"HUAURA",'Planificación 2026-1'!W:W,C416,'Planificación 2026-1'!H:H,"IN"))&gt;0,"P06"," ")</f>
        <v xml:space="preserve"> </v>
      </c>
      <c r="BN416" s="108" t="str">
        <f>IF(SUM(COUNTIFS('Planificación 2026-1'!F:F,"HUAURA",'Planificación 2026-1'!W:W,C416,'Planificación 2026-1'!H:H,"CA"))&gt;0,"P07"," ")</f>
        <v xml:space="preserve"> </v>
      </c>
      <c r="BO416" s="108" t="str">
        <f>IF(SUM(COUNTIFS('Planificación 2026-1'!F:F,"HUAURA",'Planificación 2026-1'!W:W,C416,'Planificación 2026-1'!H:H,"DE"))&gt;0,"P08"," ")</f>
        <v xml:space="preserve"> </v>
      </c>
      <c r="BP416" s="108" t="str">
        <f>IF(SUM(COUNTIFS('Planificación 2026-1'!F:F,"HUAURA",'Planificación 2026-1'!W:W,C416,'Planificación 2026-1'!H:H,"OB"))&gt;0,"P09"," ")</f>
        <v xml:space="preserve"> </v>
      </c>
      <c r="BQ416" s="108" t="str">
        <f>IF(SUM(COUNTIFS('Planificación 2026-1'!F:F,"HUAURA",'Planificación 2026-1'!W:W,C416,'Planificación 2026-1'!H:H,"MH"))&gt;0,"P31"," ")</f>
        <v xml:space="preserve"> </v>
      </c>
      <c r="BR416" s="108" t="str">
        <f>IF(SUM(COUNTIFS('Planificación 2026-1'!F:F,"HUAURA",'Planificación 2026-1'!W:W,C416,'Planificación 2026-1'!H:H,"IC"))&gt;0,"P32"," ")</f>
        <v xml:space="preserve"> </v>
      </c>
      <c r="BS416" s="108" t="str">
        <f>IF(SUM(COUNTIFS('Planificación 2026-1'!F:F,"HUAURA",'Planificación 2026-1'!W:W,C416,'Planificación 2026-1'!H:H,"AR"))&gt;0,"P34"," ")</f>
        <v xml:space="preserve"> </v>
      </c>
      <c r="BT416" s="108" t="str">
        <f>IF(SUM(COUNTIFS('Planificación 2026-1'!F:F,"HUAURA",'Planificación 2026-1'!W:W,C416,'Planificación 2026-1'!H:H,"T1"))&gt;0,"P35"," ")</f>
        <v xml:space="preserve"> </v>
      </c>
      <c r="BU416" s="108" t="str">
        <f>IF(SUM(COUNTIFS('Planificación 2026-1'!F:F,"HUAURA",'Planificación 2026-1'!W:W,C416,'Planificación 2026-1'!H:H,"T3"))&gt;0,"P36"," ")</f>
        <v xml:space="preserve"> </v>
      </c>
      <c r="BV416" s="108" t="str">
        <f>IF(SUM(COUNTIFS('Planificación 2026-1'!F:F,"HUAURA",'Planificación 2026-1'!W:W,C416,'Planificación 2026-1'!H:H,"T2"))&gt;0,"P37"," ")</f>
        <v xml:space="preserve"> </v>
      </c>
      <c r="BW416" s="108" t="str">
        <f>IF(SUM(COUNTIFS('Planificación 2026-1'!F:F,"HUAURA",'Planificación 2026-1'!W:W,C416,'Planificación 2026-1'!H:H,"AE"))&gt;0,"P38"," ")</f>
        <v xml:space="preserve"> </v>
      </c>
      <c r="BX416" s="108" t="str">
        <f>IF(SUM(COUNTIFS('Planificación 2026-1'!F:F,"HUAURA",'Planificación 2026-1'!W:W,C416,'Planificación 2026-1'!H:H,"T4"))&gt;0,"P55"," ")</f>
        <v xml:space="preserve"> </v>
      </c>
      <c r="BY416" s="109">
        <f>SUMIFS('Planificación 2026-1'!R:R,'Planificación 2026-1'!W:W,C416,'Planificación 2026-1'!H:H,"AF",'Planificación 2026-1'!I:I,"&gt;2")</f>
        <v>0</v>
      </c>
      <c r="BZ416" s="109">
        <f>SUMIFS('Planificación 2026-1'!R:R,'Planificación 2026-1'!W:W,C416,'Planificación 2026-1'!H:H,"EN",'Planificación 2026-1'!I:I,"&gt;2")</f>
        <v>0</v>
      </c>
      <c r="CA416" s="109">
        <f>SUMIFS('Planificación 2026-1'!R:R,'Planificación 2026-1'!W:W,C416,'Planificación 2026-1'!H:H,"IS",'Planificación 2026-1'!I:I,"&gt;2")</f>
        <v>0</v>
      </c>
      <c r="CB416" s="109">
        <f>SUMIFS('Planificación 2026-1'!R:R,'Planificación 2026-1'!W:W,C416,'Planificación 2026-1'!H:H,"PS",'Planificación 2026-1'!I:I,"&gt;2")</f>
        <v>0</v>
      </c>
      <c r="CC416" s="109">
        <f>SUMIFS('Planificación 2026-1'!R:R,'Planificación 2026-1'!W:W,C416,'Planificación 2026-1'!H:H,"IN",'Planificación 2026-1'!I:I,"&gt;2")</f>
        <v>0</v>
      </c>
      <c r="CD416" s="109">
        <f>SUMIFS('Planificación 2026-1'!R:R,'Planificación 2026-1'!W:W,C416,'Planificación 2026-1'!H:H,"CA",'Planificación 2026-1'!I:I,"&gt;2")</f>
        <v>0</v>
      </c>
      <c r="CE416" s="109">
        <f>SUMIFS('Planificación 2026-1'!R:R,'Planificación 2026-1'!W:W,C416,'Planificación 2026-1'!H:H,"DE",'Planificación 2026-1'!I:I,"&gt;2")</f>
        <v>0</v>
      </c>
      <c r="CF416" s="109">
        <f>SUMIFS('Planificación 2026-1'!R:R,'Planificación 2026-1'!W:W,C416,'Planificación 2026-1'!H:H,"OB",'Planificación 2026-1'!I:I,"&gt;2")</f>
        <v>0</v>
      </c>
      <c r="CG416" s="109">
        <f>SUMIFS('Planificación 2026-1'!R:R,'Planificación 2026-1'!W:W,C416,'Planificación 2026-1'!H:H,"MH",'Planificación 2026-1'!I:I,"&gt;2")</f>
        <v>0</v>
      </c>
      <c r="CH416" s="109">
        <f>SUMIFS('Planificación 2026-1'!R:R,'Planificación 2026-1'!W:W,C416,'Planificación 2026-1'!H:H,"IC",'Planificación 2026-1'!I:I,"&gt;2")</f>
        <v>0</v>
      </c>
      <c r="CI416" s="109">
        <f>SUMIFS('Planificación 2026-1'!R:R,'Planificación 2026-1'!W:W,C416,'Planificación 2026-1'!H:H,"AR",'Planificación 2026-1'!I:I,"&gt;2")</f>
        <v>0</v>
      </c>
      <c r="CJ416" s="109">
        <f>SUMIFS('Planificación 2026-1'!R:R,'Planificación 2026-1'!W:W,C416,'Planificación 2026-1'!H:H,"T1",'Planificación 2026-1'!I:I,"&gt;2")</f>
        <v>0</v>
      </c>
      <c r="CK416" s="109">
        <f>SUMIFS('Planificación 2026-1'!R:R,'Planificación 2026-1'!W:W,C416,'Planificación 2026-1'!H:H,"T3",'Planificación 2026-1'!I:I,"&gt;2")</f>
        <v>0</v>
      </c>
      <c r="CL416" s="109">
        <f>SUMIFS('Planificación 2026-1'!R:R,'Planificación 2026-1'!W:W,C416,'Planificación 2026-1'!H:H,"T2",'Planificación 2026-1'!I:I,"&gt;2")</f>
        <v>0</v>
      </c>
      <c r="CM416" s="109">
        <f>SUMIFS('Planificación 2026-1'!R:R,'Planificación 2026-1'!W:W,C416,'Planificación 2026-1'!H:H,"AE",'Planificación 2026-1'!I:I,"&gt;2")</f>
        <v>0</v>
      </c>
      <c r="CN416" s="109">
        <f>SUMIFS('Planificación 2026-1'!R:R,'Planificación 2026-1'!W:W,C416,'Planificación 2026-1'!H:H,"T4",'Planificación 2026-1'!I:I,"&gt;2")</f>
        <v>0</v>
      </c>
      <c r="CO416" s="109">
        <f>SUMIFS('Planificación 2026-1'!R:R,'Planificación 2026-1'!W:W,C416,'Planificación 2026-1'!H:H,"AF",'Planificación 2026-1'!I:I,"&lt;3")</f>
        <v>0</v>
      </c>
      <c r="CP416" s="109">
        <f>SUMIFS('Planificación 2026-1'!R:R,'Planificación 2026-1'!W:W,C416,'Planificación 2026-1'!H:H,"EN",'Planificación 2026-1'!I:I,"&lt;3")</f>
        <v>0</v>
      </c>
      <c r="CQ416" s="109">
        <f>SUMIFS('Planificación 2026-1'!R:R,'Planificación 2026-1'!W:W,C416,'Planificación 2026-1'!H:H,"IS",'Planificación 2026-1'!I:I,"&lt;3")</f>
        <v>0</v>
      </c>
      <c r="CR416" s="109">
        <f>SUMIFS('Planificación 2026-1'!R:R,'Planificación 2026-1'!W:W,C416,'Planificación 2026-1'!H:H,"PS",'Planificación 2026-1'!I:I,"&lt;3")</f>
        <v>0</v>
      </c>
      <c r="CS416" s="109">
        <f>SUMIFS('Planificación 2026-1'!R:R,'Planificación 2026-1'!W:W,C416,'Planificación 2026-1'!H:H,"IN",'Planificación 2026-1'!I:I,"&lt;3")</f>
        <v>0</v>
      </c>
      <c r="CT416" s="109">
        <f>SUMIFS('Planificación 2026-1'!R:R,'Planificación 2026-1'!W:W,C416,'Planificación 2026-1'!H:H,"CA",'Planificación 2026-1'!I:I,"&lt;3")</f>
        <v>0</v>
      </c>
      <c r="CU416" s="109">
        <f>SUMIFS('Planificación 2026-1'!R:R,'Planificación 2026-1'!W:W,C416,'Planificación 2026-1'!H:H,"DE",'Planificación 2026-1'!I:I,"&lt;3")</f>
        <v>0</v>
      </c>
      <c r="CV416" s="109">
        <f>SUMIFS('Planificación 2026-1'!R:R,'Planificación 2026-1'!W:W,C416,'Planificación 2026-1'!H:H,"OB",'Planificación 2026-1'!I:I,"&lt;3")</f>
        <v>0</v>
      </c>
      <c r="CW416" s="109">
        <f>SUMIFS('Planificación 2026-1'!R:R,'Planificación 2026-1'!W:W,C416,'Planificación 2026-1'!H:H,"MH",'Planificación 2026-1'!I:I,"&lt;3")</f>
        <v>0</v>
      </c>
      <c r="CX416" s="109">
        <f>SUMIFS('Planificación 2026-1'!R:R,'Planificación 2026-1'!W:W,C416,'Planificación 2026-1'!H:H,"IC",'Planificación 2026-1'!I:I,"&lt;3")</f>
        <v>0</v>
      </c>
      <c r="CY416" s="109">
        <f>SUMIFS('Planificación 2026-1'!R:R,'Planificación 2026-1'!W:W,C416,'Planificación 2026-1'!H:H,"AR",'Planificación 2026-1'!I:I,"&lt;3")</f>
        <v>0</v>
      </c>
      <c r="CZ416" s="109">
        <f>SUMIFS('Planificación 2026-1'!R:R,'Planificación 2026-1'!W:W,C416,'Planificación 2026-1'!H:H,"T1",'Planificación 2026-1'!I:I,"&lt;3")</f>
        <v>0</v>
      </c>
      <c r="DA416" s="109">
        <f>SUMIFS('Planificación 2026-1'!R:R,'Planificación 2026-1'!W:W,C416,'Planificación 2026-1'!H:H,"T3",'Planificación 2026-1'!I:I,"&lt;3")</f>
        <v>0</v>
      </c>
      <c r="DB416" s="109">
        <f>SUMIFS('Planificación 2026-1'!R:R,'Planificación 2026-1'!W:W,C416,'Planificación 2026-1'!H:H,"T2",'Planificación 2026-1'!I:I,"&lt;3")</f>
        <v>0</v>
      </c>
      <c r="DC416" s="109">
        <f>SUMIFS('Planificación 2026-1'!R:R,'Planificación 2026-1'!W:W,C416,'Planificación 2026-1'!H:H,"AE",'Planificación 2026-1'!I:I,"&lt;3")</f>
        <v>0</v>
      </c>
      <c r="DD416" s="109">
        <f>SUMIFS('Planificación 2026-1'!R:R,'Planificación 2026-1'!W:W,C416,'Planificación 2026-1'!H:H,"T4",'Planificación 2026-1'!I:I,"&lt;3")</f>
        <v>0</v>
      </c>
      <c r="DE416" s="108" t="str">
        <f t="shared" si="63"/>
        <v/>
      </c>
      <c r="DF416" s="41">
        <f>IF(C416="","",SUMIFS('Planificación 2026-1'!R:R,'Planificación 2026-1'!W:W,C416,'Planificación 2026-1'!F:F,"PRINCIPAL",'Planificación 2026-1'!X:X,"VIRTUAL"))</f>
        <v>0</v>
      </c>
      <c r="DG416" s="41">
        <f>IF(C416="","",SUMIFS('Planificación 2026-1'!R:R,'Planificación 2026-1'!W:W,C416,'Planificación 2026-1'!F:F,"PRINCIPAL",'Planificación 2026-1'!X:X,"PRESENCIAL"))</f>
        <v>0</v>
      </c>
      <c r="DH416" s="41">
        <f>IF(C416="","",SUMIFS('Planificación 2026-1'!R:R,'Planificación 2026-1'!W:W,C416,'Planificación 2026-1'!F:F,"PRINCIPAL",'Planificación 2026-1'!X:X,"HIBRIDO PRESENCIAL"))</f>
        <v>0</v>
      </c>
      <c r="DI416" s="108" t="str">
        <f t="shared" si="64"/>
        <v/>
      </c>
      <c r="DJ416" s="108">
        <f>IF(C416="","",SUMIFS('Planificación 2026-1'!R:R,'Planificación 2026-1'!W:W,C416,'Planificación 2026-1'!F:F,"FILIAL",'Planificación 2026-1'!X:X,"VIRTUAL"))</f>
        <v>0</v>
      </c>
      <c r="DK416" s="110">
        <f>IF(C416="","",SUMIFS('Planificación 2026-1'!R:R,'Planificación 2026-1'!W:W,C416,'Planificación 2026-1'!F:F,"FILIAL",'Planificación 2026-1'!X:X,"PRESENCIAL"))</f>
        <v>0</v>
      </c>
      <c r="DL416" s="61">
        <f>IF(C416="","",SUMIFS('Planificación 2026-1'!R:R,'Planificación 2026-1'!W:W,C416,'Planificación 2026-1'!F:F,"FILIAL",'Planificación 2026-1'!X:X,"HIBRIDO PRESENCIAL"))</f>
        <v>0</v>
      </c>
      <c r="DM416" s="111" t="str">
        <f t="shared" si="65"/>
        <v/>
      </c>
      <c r="DN416" s="108">
        <f>IF(C416="","",SUMIFS('Planificación 2026-1'!R:R,'Planificación 2026-1'!W:W,C416,'Planificación 2026-1'!F:F,"SUNAMPE",'Planificación 2026-1'!X:X,"VIRTUAL"))</f>
        <v>0</v>
      </c>
      <c r="DO416" s="61">
        <f>IF(C416="","",SUMIFS('Planificación 2026-1'!R:R,'Planificación 2026-1'!W:W,C416,'Planificación 2026-1'!F:F,"SUNAMPE",'Planificación 2026-1'!X:X,"PRESENCIAL"))</f>
        <v>0</v>
      </c>
      <c r="DP416" s="111" t="str">
        <f t="shared" si="66"/>
        <v/>
      </c>
      <c r="DQ416" s="108">
        <f>IF(C416="","",SUMIFS('Planificación 2026-1'!R:R,'Planificación 2026-1'!W:W,C416,'Planificación 2026-1'!F:F,"HUAURA",'Planificación 2026-1'!X:X,"VIRTUAL"))</f>
        <v>0</v>
      </c>
      <c r="DR416" s="61">
        <f>IF(C416="","",SUMIFS('Planificación 2026-1'!R:R,'Planificación 2026-1'!W:W,C416,'Planificación 2026-1'!F:F,"HUAURA",'Planificación 2026-1'!X:X,"PRESENCIAL"))</f>
        <v>0</v>
      </c>
      <c r="DS416" s="76">
        <f>SUMIFS('Planificación 2026-1'!R:R,'Planificación 2026-1'!W:W,C416,'Planificación 2026-1'!F:F,"PRINCIPAL",'Planificación 2026-1'!X:X,"VIRTUAL",'Planificación 2026-1'!I:I,"&gt;2")</f>
        <v>0</v>
      </c>
      <c r="DT416" s="76">
        <f>SUMIFS('Planificación 2026-1'!R:R,'Planificación 2026-1'!W:W,C416,'Planificación 2026-1'!F:F,"PRINCIPAL",'Planificación 2026-1'!X:X,"&lt;&gt;VIRTUAL",'Planificación 2026-1'!I:I,"&gt;2")</f>
        <v>0</v>
      </c>
      <c r="DU416" s="76">
        <f>SUMIFS('Planificación 2026-1'!R:R,'Planificación 2026-1'!W:W,C416,'Planificación 2026-1'!F:F,"SUNAMPE",'Planificación 2026-1'!X:X,"VIRTUAL",'Planificación 2026-1'!I:I,"&gt;2")</f>
        <v>0</v>
      </c>
      <c r="DV416" s="76">
        <f>SUMIFS('Planificación 2026-1'!R:R,'Planificación 2026-1'!W:W,C416,'Planificación 2026-1'!F:F,"SUNAMPE",'Planificación 2026-1'!X:X,"&lt;&gt;VIRTUAL",'Planificación 2026-1'!I:I,"&gt;2")</f>
        <v>0</v>
      </c>
      <c r="DW416" s="76">
        <f>SUMIFS('Planificación 2026-1'!R:R,'Planificación 2026-1'!W:W,C416,'Planificación 2026-1'!F:F,"FILIAL",'Planificación 2026-1'!X:X,"VIRTUAL",'Planificación 2026-1'!I:I,"&gt;2")</f>
        <v>0</v>
      </c>
      <c r="DX416" s="76">
        <f>SUMIFS('Planificación 2026-1'!R:R,'Planificación 2026-1'!W:W,C416,'Planificación 2026-1'!F:F,"FILIAL",'Planificación 2026-1'!X:X,"&lt;&gt;VIRTUAL",'Planificación 2026-1'!I:I,"&gt;2")</f>
        <v>0</v>
      </c>
      <c r="DY416" s="76">
        <f>SUMIFS('Planificación 2026-1'!R:R,'Planificación 2026-1'!W:W,C416,'Planificación 2026-1'!F:F,"PORUMA",'Planificación 2026-1'!X:X,"VIRTUAL",'Planificación 2026-1'!I:I,"&gt;2")</f>
        <v>0</v>
      </c>
      <c r="DZ416" s="76">
        <f>SUMIFS('Planificación 2026-1'!R:R,'Planificación 2026-1'!W:W,C416,'Planificación 2026-1'!F:F,"PORUMA",'Planificación 2026-1'!X:X,"&lt;&gt;VIRTUAL",'Planificación 2026-1'!I:I,"&gt;2")</f>
        <v>0</v>
      </c>
      <c r="EA416" s="76">
        <f>SUMIFS('Planificación 2026-1'!R:R,'Planificación 2026-1'!W:W,C416,'Planificación 2026-1'!F:F,"HUAURA",'Planificación 2026-1'!X:X,"VIRTUAL",'Planificación 2026-1'!I:I,"&gt;2")</f>
        <v>0</v>
      </c>
      <c r="EB416" s="76">
        <f>SUMIFS('Planificación 2026-1'!R:R,'Planificación 2026-1'!W:W,C416,'Planificación 2026-1'!F:F,"HUAURA",'Planificación 2026-1'!X:X,"&lt;&gt;VIRTUAL",'Planificación 2026-1'!I:I,"&gt;2")</f>
        <v>0</v>
      </c>
      <c r="EC416" s="76">
        <f>SUMIFS('Planificación 2026-1'!R:R,'Planificación 2026-1'!W:W,C416,'Planificación 2026-1'!F:F,"PRINCIPAL",'Planificación 2026-1'!X:X,"VIRTUAL",'Planificación 2026-1'!I:I,"&lt;3")</f>
        <v>0</v>
      </c>
      <c r="ED416" s="76">
        <f>SUMIFS('Planificación 2026-1'!R:R,'Planificación 2026-1'!W:W,C416,'Planificación 2026-1'!F:F,"PRINCIPAL",'Planificación 2026-1'!X:X,"&lt;&gt;VIRTUAL",'Planificación 2026-1'!I:I,"&lt;3")</f>
        <v>0</v>
      </c>
      <c r="EE416" s="76">
        <f>SUMIFS('Planificación 2026-1'!R:R,'Planificación 2026-1'!W:W,C416,'Planificación 2026-1'!F:F,"SUNAMPE",'Planificación 2026-1'!X:X,"VIRTUAL",'Planificación 2026-1'!I:I,"&lt;3")</f>
        <v>0</v>
      </c>
      <c r="EF416" s="76">
        <f>SUMIFS('Planificación 2026-1'!R:R,'Planificación 2026-1'!W:W,C416,'Planificación 2026-1'!F:F,"SUNAMPE",'Planificación 2026-1'!X:X,"&lt;&gt;VIRTUAL",'Planificación 2026-1'!I:I,"&lt;3")</f>
        <v>0</v>
      </c>
      <c r="EG416" s="76">
        <f>SUMIFS('Planificación 2026-1'!R:R,'Planificación 2026-1'!W:W,C416,'Planificación 2026-1'!F:F,"FILIAL",'Planificación 2026-1'!X:X,"VIRTUAL",'Planificación 2026-1'!I:I,"&lt;3")</f>
        <v>0</v>
      </c>
      <c r="EH416" s="76">
        <f>SUMIFS('Planificación 2026-1'!R:R,'Planificación 2026-1'!W:W,C416,'Planificación 2026-1'!F:F,"FILIAL",'Planificación 2026-1'!X:X,"&lt;&gt;VIRTUAL",'Planificación 2026-1'!I:I,"&lt;3")</f>
        <v>0</v>
      </c>
      <c r="EI416" s="76">
        <f>SUMIFS('Planificación 2026-1'!R:R,'Planificación 2026-1'!W:W,C416,'Planificación 2026-1'!F:F,"PORUMA",'Planificación 2026-1'!X:X,"VIRTUAL",'Planificación 2026-1'!I:I,"&lt;3")</f>
        <v>0</v>
      </c>
      <c r="EJ416" s="76">
        <f>SUMIFS('Planificación 2026-1'!R:R,'Planificación 2026-1'!W:W,C416,'Planificación 2026-1'!F:F,"PORUMA",'Planificación 2026-1'!X:X,"&lt;&gt;VIRTUAL",'Planificación 2026-1'!I:I,"&lt;3")</f>
        <v>0</v>
      </c>
      <c r="EK416" s="76">
        <f>SUMIFS('Planificación 2026-1'!R:R,'Planificación 2026-1'!W:W,C416,'Planificación 2026-1'!F:F,"HUAURA",'Planificación 2026-1'!X:X,"VIRTUAL",'Planificación 2026-1'!I:I,"&lt;3")</f>
        <v>0</v>
      </c>
      <c r="EL416" s="76">
        <f>SUMIFS('Planificación 2026-1'!R:R,'Planificación 2026-1'!W:W,C416,'Planificación 2026-1'!F:F,"HUAURA",'Planificación 2026-1'!X:X,"&lt;&gt;VIRTUAL",'Planificación 2026-1'!I:I,"&lt;3")</f>
        <v>0</v>
      </c>
      <c r="EM416" s="76"/>
      <c r="EN416" s="76">
        <f t="shared" si="59"/>
        <v>0</v>
      </c>
      <c r="EO416" s="76">
        <f t="shared" si="60"/>
        <v>0</v>
      </c>
      <c r="EP416" s="76" t="b">
        <f t="shared" si="61"/>
        <v>1</v>
      </c>
      <c r="EQ416" s="76" t="str">
        <f t="shared" si="62"/>
        <v/>
      </c>
      <c r="ER416" s="76" t="str">
        <f t="shared" si="67"/>
        <v>PRESENCIAL</v>
      </c>
    </row>
    <row r="417" spans="1:148" hidden="1">
      <c r="A417" s="83"/>
      <c r="B417" s="119">
        <v>414</v>
      </c>
      <c r="C417" s="115" t="s">
        <v>590</v>
      </c>
      <c r="D417" s="112">
        <f>SUMIF('Planificación 2026-1'!W:W,C417,'Planificación 2026-1'!R:R)</f>
        <v>0</v>
      </c>
      <c r="E417" s="114" t="s">
        <v>173</v>
      </c>
      <c r="F417" s="115" t="s">
        <v>347</v>
      </c>
      <c r="G417" s="115" t="s">
        <v>13</v>
      </c>
      <c r="H417" s="115" t="s">
        <v>124</v>
      </c>
      <c r="I417" s="107" t="str">
        <f>IF(SUM(COUNTIFS('Planificación 2026-1'!F:F,"PRINCIPAL",'Planificación 2026-1'!W:W,C417,'Planificación 2026-1'!H:H,"AF"))&gt;0,"P01"," ")</f>
        <v xml:space="preserve"> </v>
      </c>
      <c r="J417" s="108" t="str">
        <f>IF(SUM(COUNTIFS('Planificación 2026-1'!F:F,"PRINCIPAL",'Planificación 2026-1'!W:W,C417,'Planificación 2026-1'!H:H,"EN"))&gt;0,"P02"," ")</f>
        <v xml:space="preserve"> </v>
      </c>
      <c r="K417" s="108" t="str">
        <f>IF(SUM(COUNTIFS('Planificación 2026-1'!F:F,"PRINCIPAL",'Planificación 2026-1'!W:W,C417,'Planificación 2026-1'!H:H,"IS"))&gt;0,"P03"," ")</f>
        <v xml:space="preserve"> </v>
      </c>
      <c r="L417" s="108" t="str">
        <f>IF(SUM(COUNTIFS('Planificación 2026-1'!F:F,"PRINCIPAL",'Planificación 2026-1'!W:W,C417,'Planificación 2026-1'!H:H,"PS"))&gt;0,"P04"," ")</f>
        <v xml:space="preserve"> </v>
      </c>
      <c r="M417" s="108"/>
      <c r="N417" s="108" t="str">
        <f>IF(SUM(COUNTIFS('Planificación 2026-1'!F:F,"PRINCIPAL",'Planificación 2026-1'!W:W,C417,'Planificación 2026-1'!H:H,"IN"))&gt;0,"P06"," ")</f>
        <v xml:space="preserve"> </v>
      </c>
      <c r="O417" s="108" t="str">
        <f>IF(SUM(COUNTIFS('Planificación 2026-1'!F:F,"PRINCIPAL",'Planificación 2026-1'!W:W,C417,'Planificación 2026-1'!H:H,"CA"))&gt;0,"P07"," ")</f>
        <v xml:space="preserve"> </v>
      </c>
      <c r="P417" s="108" t="str">
        <f>IF(SUM(COUNTIFS('Planificación 2026-1'!F:F,"PRINCIPAL",'Planificación 2026-1'!W:W,C417,'Planificación 2026-1'!H:H,"DE"))&gt;0,"P08"," ")</f>
        <v xml:space="preserve"> </v>
      </c>
      <c r="Q417" s="108" t="str">
        <f>IF(SUM(COUNTIFS('Planificación 2026-1'!F:F,"PRINCIPAL",'Planificación 2026-1'!W:W,C417,'Planificación 2026-1'!H:H,"OB"))&gt;0,"P09"," ")</f>
        <v xml:space="preserve"> </v>
      </c>
      <c r="R417" s="108" t="str">
        <f>IF(SUM(COUNTIFS('Planificación 2026-1'!F:F,"PRINCIPAL",'Planificación 2026-1'!W:W,C417,'Planificación 2026-1'!H:H,"MH"))&gt;0,"P31"," ")</f>
        <v xml:space="preserve"> </v>
      </c>
      <c r="S417" s="108" t="str">
        <f>IF(SUM(COUNTIFS('Planificación 2026-1'!F:F,"PRINCIPAL",'Planificación 2026-1'!W:W,C417,'Planificación 2026-1'!H:H,"IC"))&gt;0,"P32"," ")</f>
        <v xml:space="preserve"> </v>
      </c>
      <c r="T417" s="108" t="str">
        <f>IF(SUM(COUNTIFS('Planificación 2026-1'!F:F,"PRINCIPAL",'Planificación 2026-1'!W:W,C417,'Planificación 2026-1'!H:H,"AR"))&gt;0,"P34"," ")</f>
        <v xml:space="preserve"> </v>
      </c>
      <c r="U417" s="108" t="str">
        <f>IF(SUM(COUNTIFS('Planificación 2026-1'!F:F,"PRINCIPAL",'Planificación 2026-1'!W:W,C417,'Planificación 2026-1'!H:H,"T1"))&gt;0,"P35"," ")</f>
        <v xml:space="preserve"> </v>
      </c>
      <c r="V417" s="108" t="str">
        <f>IF(SUM(COUNTIFS('Planificación 2026-1'!F:F,"PRINCIPAL",'Planificación 2026-1'!W:W,C417,'Planificación 2026-1'!H:H,"T3"))&gt;0,"P36"," ")</f>
        <v xml:space="preserve"> </v>
      </c>
      <c r="W417" s="108" t="str">
        <f>IF(SUM(COUNTIFS('Planificación 2026-1'!F:F,"PRINCIPAL",'Planificación 2026-1'!W:W,C417,'Planificación 2026-1'!H:H,"T2"))&gt;0,"P37"," ")</f>
        <v xml:space="preserve"> </v>
      </c>
      <c r="X417" s="108" t="str">
        <f>IF(SUM(COUNTIFS('Planificación 2026-1'!F:F,"PRINCIPAL",'Planificación 2026-1'!W:W,C417,'Planificación 2026-1'!H:H,"AE"))&gt;0,"P38"," ")</f>
        <v xml:space="preserve"> </v>
      </c>
      <c r="Y417" s="108" t="str">
        <f>IF(SUM(COUNTIFS('Planificación 2026-1'!F:F,"PRINCIPAL",'Planificación 2026-1'!W:W,C417,'Planificación 2026-1'!H:H,"T4"))&gt;0,"P55"," ")</f>
        <v xml:space="preserve"> </v>
      </c>
      <c r="Z417" s="108" t="str">
        <f>IF(SUM(COUNTIFS('Planificación 2026-1'!F:F,"FILIAL",'Planificación 2026-1'!W:W,C417,'Planificación 2026-1'!H:H,"AF"))&gt;0," P01"," ")</f>
        <v xml:space="preserve"> </v>
      </c>
      <c r="AA417" s="108" t="str">
        <f>IF(SUM(COUNTIFS('Planificación 2026-1'!F:F,"FILIAL",'Planificación 2026-1'!W:W,C417,'Planificación 2026-1'!H:H,"EN"))&gt;0,"P02"," ")</f>
        <v xml:space="preserve"> </v>
      </c>
      <c r="AB417" s="108" t="str">
        <f>IF(SUM(COUNTIFS('Planificación 2026-1'!F:F,"FILIAL",'Planificación 2026-1'!W:W,C417,'Planificación 2026-1'!H:H,"IS"))&gt;0,"P03"," ")</f>
        <v xml:space="preserve"> </v>
      </c>
      <c r="AC417" s="108" t="str">
        <f>IF(SUM(COUNTIFS('Planificación 2026-1'!F:F,"FILIAL",'Planificación 2026-1'!W:W,C417,'Planificación 2026-1'!H:H,"PS"))&gt;0,"P04"," ")</f>
        <v xml:space="preserve"> </v>
      </c>
      <c r="AD417" s="108"/>
      <c r="AE417" s="108" t="str">
        <f>IF(SUM(COUNTIFS('Planificación 2026-1'!F:F,"FILIAL",'Planificación 2026-1'!W:W,C417,'Planificación 2026-1'!H:H,"IN"))&gt;0,"P06"," ")</f>
        <v xml:space="preserve"> </v>
      </c>
      <c r="AF417" s="108" t="str">
        <f>IF(SUM(COUNTIFS('Planificación 2026-1'!F:F,"FILIAL",'Planificación 2026-1'!W:W,C417,'Planificación 2026-1'!H:H,"CA"))&gt;0,"P07"," ")</f>
        <v xml:space="preserve"> </v>
      </c>
      <c r="AG417" s="108" t="str">
        <f>IF(SUM(COUNTIFS('Planificación 2026-1'!F:F,"FILIAL",'Planificación 2026-1'!W:W,C417,'Planificación 2026-1'!H:H,"DE"))&gt;0,"P08"," ")</f>
        <v xml:space="preserve"> </v>
      </c>
      <c r="AH417" s="108" t="str">
        <f>IF(SUM(COUNTIFS('Planificación 2026-1'!F:F,"FILIAL",'Planificación 2026-1'!W:W,C417,'Planificación 2026-1'!H:H,"OB"))&gt;0,"P09"," ")</f>
        <v xml:space="preserve"> </v>
      </c>
      <c r="AI417" s="108" t="str">
        <f>IF(SUM(COUNTIFS('Planificación 2026-1'!F:F,"FILIAL",'Planificación 2026-1'!W:W,C417,'Planificación 2026-1'!H:H,"MH"))&gt;0,"P31"," ")</f>
        <v xml:space="preserve"> </v>
      </c>
      <c r="AJ417" s="108" t="str">
        <f>IF(SUM(COUNTIFS('Planificación 2026-1'!F:F,"FILIAL",'Planificación 2026-1'!W:W,C417,'Planificación 2026-1'!H:H,"IC"))&gt;0,"P32"," ")</f>
        <v xml:space="preserve"> </v>
      </c>
      <c r="AK417" s="108" t="str">
        <f>IF(SUM(COUNTIFS('Planificación 2026-1'!F:F,"FILIAL",'Planificación 2026-1'!W:W,C417,'Planificación 2026-1'!H:H,"AR"))&gt;0,"P34"," ")</f>
        <v xml:space="preserve"> </v>
      </c>
      <c r="AL417" s="108" t="str">
        <f>IF(SUM(COUNTIFS('Planificación 2026-1'!F:F,"FILIAL",'Planificación 2026-1'!W:W,C417,'Planificación 2026-1'!H:H,"T1"))&gt;0,"P35"," ")</f>
        <v xml:space="preserve"> </v>
      </c>
      <c r="AM417" s="108" t="str">
        <f>IF(SUM(COUNTIFS('Planificación 2026-1'!F:F,"FILIAL",'Planificación 2026-1'!W:W,C417,'Planificación 2026-1'!H:H,"T3"))&gt;0,"P36"," ")</f>
        <v xml:space="preserve"> </v>
      </c>
      <c r="AN417" s="108" t="str">
        <f>IF(SUM(COUNTIFS('Planificación 2026-1'!F:F,"FILIAL",'Planificación 2026-1'!W:W,C417,'Planificación 2026-1'!H:H,"T2"))&gt;0,"P37"," ")</f>
        <v xml:space="preserve"> </v>
      </c>
      <c r="AO417" s="108" t="str">
        <f>IF(SUM(COUNTIFS('Planificación 2026-1'!F:F,"FILIAL",'Planificación 2026-1'!W:W,C417,'Planificación 2026-1'!H:H,"AE"))&gt;0,"P38"," ")</f>
        <v xml:space="preserve"> </v>
      </c>
      <c r="AP417" s="108" t="str">
        <f>IF(SUM(COUNTIFS('Planificación 2026-1'!F:F,"FILIAL",'Planificación 2026-1'!W:W,C417,'Planificación 2026-1'!H:H,"T4"))&gt;0,"P55"," ")</f>
        <v xml:space="preserve"> </v>
      </c>
      <c r="AQ417" s="108" t="str">
        <f>IF(SUM(COUNTIFS('Planificación 2026-1'!F:F,"SUNAMPE",'Planificación 2026-1'!W:W,C417,'Planificación 2026-1'!H:H,"AF"))&gt;0," P01"," ")</f>
        <v xml:space="preserve"> </v>
      </c>
      <c r="AR417" s="108" t="str">
        <f>IF(SUM(COUNTIFS('Planificación 2026-1'!F:F,"SUNAMPE",'Planificación 2026-1'!W:W,C417,'Planificación 2026-1'!H:H,"EN"))&gt;0,"P02"," ")</f>
        <v xml:space="preserve"> </v>
      </c>
      <c r="AS417" s="108" t="str">
        <f>IF(SUM(COUNTIFS('Planificación 2026-1'!F:F,"SUNAMPE",'Planificación 2026-1'!W:W,C417,'Planificación 2026-1'!H:H,"IS"))&gt;0,"P03"," ")</f>
        <v xml:space="preserve"> </v>
      </c>
      <c r="AT417" s="108" t="str">
        <f>IF(SUM(COUNTIFS('Planificación 2026-1'!F:F,"SUNAMPE",'Planificación 2026-1'!W:W,C417,'Planificación 2026-1'!H:H,"PS"))&gt;0,"P04"," ")</f>
        <v xml:space="preserve"> </v>
      </c>
      <c r="AU417" s="108"/>
      <c r="AV417" s="108" t="str">
        <f>IF(SUM(COUNTIFS('Planificación 2026-1'!F:F,"SUNAMPE",'Planificación 2026-1'!W:W,C417,'Planificación 2026-1'!H:H,"IN"))&gt;0,"P06"," ")</f>
        <v xml:space="preserve"> </v>
      </c>
      <c r="AW417" s="108" t="str">
        <f>IF(SUM(COUNTIFS('Planificación 2026-1'!F:F,"SUNAMPE",'Planificación 2026-1'!W:W,C417,'Planificación 2026-1'!H:H,"CA"))&gt;0,"P07"," ")</f>
        <v xml:space="preserve"> </v>
      </c>
      <c r="AX417" s="108" t="str">
        <f>IF(SUM(COUNTIFS('Planificación 2026-1'!F:F,"SUNAMPE",'Planificación 2026-1'!W:W,C417,'Planificación 2026-1'!H:H,"DE"))&gt;0,"P08"," ")</f>
        <v xml:space="preserve"> </v>
      </c>
      <c r="AY417" s="108" t="str">
        <f>IF(SUM(COUNTIFS('Planificación 2026-1'!F:F,"SUNAMPE",'Planificación 2026-1'!W:W,C417,'Planificación 2026-1'!H:H,"OB"))&gt;0,"P09"," ")</f>
        <v xml:space="preserve"> </v>
      </c>
      <c r="AZ417" s="108" t="str">
        <f>IF(SUM(COUNTIFS('Planificación 2026-1'!F:F,"SUNAMPE",'Planificación 2026-1'!W:W,C417,'Planificación 2026-1'!H:H,"MH"))&gt;0,"P31"," ")</f>
        <v xml:space="preserve"> </v>
      </c>
      <c r="BA417" s="108" t="str">
        <f>IF(SUM(COUNTIFS('Planificación 2026-1'!F:F,"SUNAMPE",'Planificación 2026-1'!W:W,C417,'Planificación 2026-1'!H:H,"IC"))&gt;0,"P32"," ")</f>
        <v xml:space="preserve"> </v>
      </c>
      <c r="BB417" s="108" t="str">
        <f>IF(SUM(COUNTIFS('Planificación 2026-1'!F:F,"SUNAMPE",'Planificación 2026-1'!W:W,C417,'Planificación 2026-1'!H:H,"AR"))&gt;0,"P34"," ")</f>
        <v xml:space="preserve"> </v>
      </c>
      <c r="BC417" s="108" t="str">
        <f>IF(SUM(COUNTIFS('Planificación 2026-1'!F:F,"SUNAMPE",'Planificación 2026-1'!W:W,C417,'Planificación 2026-1'!H:H,"T1"))&gt;0,"P35"," ")</f>
        <v xml:space="preserve"> </v>
      </c>
      <c r="BD417" s="108" t="str">
        <f>IF(SUM(COUNTIFS('Planificación 2026-1'!F:F,"SUNAMPE",'Planificación 2026-1'!W:W,C417,'Planificación 2026-1'!H:H,"T3"))&gt;0,"P36"," ")</f>
        <v xml:space="preserve"> </v>
      </c>
      <c r="BE417" s="108" t="str">
        <f>IF(SUM(COUNTIFS('Planificación 2026-1'!F:F,"SUNAMPE",'Planificación 2026-1'!W:W,C417,'Planificación 2026-1'!H:H,"T2"))&gt;0,"P37"," ")</f>
        <v xml:space="preserve"> </v>
      </c>
      <c r="BF417" s="108" t="str">
        <f>IF(SUM(COUNTIFS('Planificación 2026-1'!F:F,"SUNAMPE",'Planificación 2026-1'!W:W,C417,'Planificación 2026-1'!H:H,"AE"))&gt;0,"P38"," ")</f>
        <v xml:space="preserve"> </v>
      </c>
      <c r="BG417" s="108" t="str">
        <f>IF(SUM(COUNTIFS('Planificación 2026-1'!F:F,"SUNAMPE",'Planificación 2026-1'!W:W,C417,'Planificación 2026-1'!H:H,"T4"))&gt;0,"P55"," ")</f>
        <v xml:space="preserve"> </v>
      </c>
      <c r="BH417" s="108" t="str">
        <f>IF(SUM(COUNTIFS('Planificación 2026-1'!F:F,"HUAURA",'Planificación 2026-1'!W:W,C417,'Planificación 2026-1'!H:H,"AF"))&gt;0," P01"," ")</f>
        <v xml:space="preserve"> </v>
      </c>
      <c r="BI417" s="108" t="str">
        <f>IF(SUM(COUNTIFS('Planificación 2026-1'!F:F,"HUAURA",'Planificación 2026-1'!W:W,C417,'Planificación 2026-1'!H:H,"EN"))&gt;0,"P02"," ")</f>
        <v xml:space="preserve"> </v>
      </c>
      <c r="BJ417" s="108" t="str">
        <f>IF(SUM(COUNTIFS('Planificación 2026-1'!F:F,"HUAURA",'Planificación 2026-1'!W:W,C417,'Planificación 2026-1'!H:H,"IS"))&gt;0,"P03"," ")</f>
        <v xml:space="preserve"> </v>
      </c>
      <c r="BK417" s="108" t="str">
        <f>IF(SUM(COUNTIFS('Planificación 2026-1'!F:F,"HUAURA",'Planificación 2026-1'!W:W,C417,'Planificación 2026-1'!H:H,"PS"))&gt;0,"P04"," ")</f>
        <v xml:space="preserve"> </v>
      </c>
      <c r="BL417" s="108"/>
      <c r="BM417" s="108" t="str">
        <f>IF(SUM(COUNTIFS('Planificación 2026-1'!F:F,"HUAURA",'Planificación 2026-1'!W:W,C417,'Planificación 2026-1'!H:H,"IN"))&gt;0,"P06"," ")</f>
        <v xml:space="preserve"> </v>
      </c>
      <c r="BN417" s="108" t="str">
        <f>IF(SUM(COUNTIFS('Planificación 2026-1'!F:F,"HUAURA",'Planificación 2026-1'!W:W,C417,'Planificación 2026-1'!H:H,"CA"))&gt;0,"P07"," ")</f>
        <v xml:space="preserve"> </v>
      </c>
      <c r="BO417" s="108" t="str">
        <f>IF(SUM(COUNTIFS('Planificación 2026-1'!F:F,"HUAURA",'Planificación 2026-1'!W:W,C417,'Planificación 2026-1'!H:H,"DE"))&gt;0,"P08"," ")</f>
        <v xml:space="preserve"> </v>
      </c>
      <c r="BP417" s="108" t="str">
        <f>IF(SUM(COUNTIFS('Planificación 2026-1'!F:F,"HUAURA",'Planificación 2026-1'!W:W,C417,'Planificación 2026-1'!H:H,"OB"))&gt;0,"P09"," ")</f>
        <v xml:space="preserve"> </v>
      </c>
      <c r="BQ417" s="108" t="str">
        <f>IF(SUM(COUNTIFS('Planificación 2026-1'!F:F,"HUAURA",'Planificación 2026-1'!W:W,C417,'Planificación 2026-1'!H:H,"MH"))&gt;0,"P31"," ")</f>
        <v xml:space="preserve"> </v>
      </c>
      <c r="BR417" s="108" t="str">
        <f>IF(SUM(COUNTIFS('Planificación 2026-1'!F:F,"HUAURA",'Planificación 2026-1'!W:W,C417,'Planificación 2026-1'!H:H,"IC"))&gt;0,"P32"," ")</f>
        <v xml:space="preserve"> </v>
      </c>
      <c r="BS417" s="108" t="str">
        <f>IF(SUM(COUNTIFS('Planificación 2026-1'!F:F,"HUAURA",'Planificación 2026-1'!W:W,C417,'Planificación 2026-1'!H:H,"AR"))&gt;0,"P34"," ")</f>
        <v xml:space="preserve"> </v>
      </c>
      <c r="BT417" s="108" t="str">
        <f>IF(SUM(COUNTIFS('Planificación 2026-1'!F:F,"HUAURA",'Planificación 2026-1'!W:W,C417,'Planificación 2026-1'!H:H,"T1"))&gt;0,"P35"," ")</f>
        <v xml:space="preserve"> </v>
      </c>
      <c r="BU417" s="108" t="str">
        <f>IF(SUM(COUNTIFS('Planificación 2026-1'!F:F,"HUAURA",'Planificación 2026-1'!W:W,C417,'Planificación 2026-1'!H:H,"T3"))&gt;0,"P36"," ")</f>
        <v xml:space="preserve"> </v>
      </c>
      <c r="BV417" s="108" t="str">
        <f>IF(SUM(COUNTIFS('Planificación 2026-1'!F:F,"HUAURA",'Planificación 2026-1'!W:W,C417,'Planificación 2026-1'!H:H,"T2"))&gt;0,"P37"," ")</f>
        <v xml:space="preserve"> </v>
      </c>
      <c r="BW417" s="108" t="str">
        <f>IF(SUM(COUNTIFS('Planificación 2026-1'!F:F,"HUAURA",'Planificación 2026-1'!W:W,C417,'Planificación 2026-1'!H:H,"AE"))&gt;0,"P38"," ")</f>
        <v xml:space="preserve"> </v>
      </c>
      <c r="BX417" s="108" t="str">
        <f>IF(SUM(COUNTIFS('Planificación 2026-1'!F:F,"HUAURA",'Planificación 2026-1'!W:W,C417,'Planificación 2026-1'!H:H,"T4"))&gt;0,"P55"," ")</f>
        <v xml:space="preserve"> </v>
      </c>
      <c r="BY417" s="109">
        <f>SUMIFS('Planificación 2026-1'!R:R,'Planificación 2026-1'!W:W,C417,'Planificación 2026-1'!H:H,"AF",'Planificación 2026-1'!I:I,"&gt;2")</f>
        <v>0</v>
      </c>
      <c r="BZ417" s="109">
        <f>SUMIFS('Planificación 2026-1'!R:R,'Planificación 2026-1'!W:W,C417,'Planificación 2026-1'!H:H,"EN",'Planificación 2026-1'!I:I,"&gt;2")</f>
        <v>0</v>
      </c>
      <c r="CA417" s="109">
        <f>SUMIFS('Planificación 2026-1'!R:R,'Planificación 2026-1'!W:W,C417,'Planificación 2026-1'!H:H,"IS",'Planificación 2026-1'!I:I,"&gt;2")</f>
        <v>0</v>
      </c>
      <c r="CB417" s="109">
        <f>SUMIFS('Planificación 2026-1'!R:R,'Planificación 2026-1'!W:W,C417,'Planificación 2026-1'!H:H,"PS",'Planificación 2026-1'!I:I,"&gt;2")</f>
        <v>0</v>
      </c>
      <c r="CC417" s="109">
        <f>SUMIFS('Planificación 2026-1'!R:R,'Planificación 2026-1'!W:W,C417,'Planificación 2026-1'!H:H,"IN",'Planificación 2026-1'!I:I,"&gt;2")</f>
        <v>0</v>
      </c>
      <c r="CD417" s="109">
        <f>SUMIFS('Planificación 2026-1'!R:R,'Planificación 2026-1'!W:W,C417,'Planificación 2026-1'!H:H,"CA",'Planificación 2026-1'!I:I,"&gt;2")</f>
        <v>0</v>
      </c>
      <c r="CE417" s="109">
        <f>SUMIFS('Planificación 2026-1'!R:R,'Planificación 2026-1'!W:W,C417,'Planificación 2026-1'!H:H,"DE",'Planificación 2026-1'!I:I,"&gt;2")</f>
        <v>0</v>
      </c>
      <c r="CF417" s="109">
        <f>SUMIFS('Planificación 2026-1'!R:R,'Planificación 2026-1'!W:W,C417,'Planificación 2026-1'!H:H,"OB",'Planificación 2026-1'!I:I,"&gt;2")</f>
        <v>0</v>
      </c>
      <c r="CG417" s="109">
        <f>SUMIFS('Planificación 2026-1'!R:R,'Planificación 2026-1'!W:W,C417,'Planificación 2026-1'!H:H,"MH",'Planificación 2026-1'!I:I,"&gt;2")</f>
        <v>0</v>
      </c>
      <c r="CH417" s="109">
        <f>SUMIFS('Planificación 2026-1'!R:R,'Planificación 2026-1'!W:W,C417,'Planificación 2026-1'!H:H,"IC",'Planificación 2026-1'!I:I,"&gt;2")</f>
        <v>0</v>
      </c>
      <c r="CI417" s="109">
        <f>SUMIFS('Planificación 2026-1'!R:R,'Planificación 2026-1'!W:W,C417,'Planificación 2026-1'!H:H,"AR",'Planificación 2026-1'!I:I,"&gt;2")</f>
        <v>0</v>
      </c>
      <c r="CJ417" s="109">
        <f>SUMIFS('Planificación 2026-1'!R:R,'Planificación 2026-1'!W:W,C417,'Planificación 2026-1'!H:H,"T1",'Planificación 2026-1'!I:I,"&gt;2")</f>
        <v>0</v>
      </c>
      <c r="CK417" s="109">
        <f>SUMIFS('Planificación 2026-1'!R:R,'Planificación 2026-1'!W:W,C417,'Planificación 2026-1'!H:H,"T3",'Planificación 2026-1'!I:I,"&gt;2")</f>
        <v>0</v>
      </c>
      <c r="CL417" s="109">
        <f>SUMIFS('Planificación 2026-1'!R:R,'Planificación 2026-1'!W:W,C417,'Planificación 2026-1'!H:H,"T2",'Planificación 2026-1'!I:I,"&gt;2")</f>
        <v>0</v>
      </c>
      <c r="CM417" s="109">
        <f>SUMIFS('Planificación 2026-1'!R:R,'Planificación 2026-1'!W:W,C417,'Planificación 2026-1'!H:H,"AE",'Planificación 2026-1'!I:I,"&gt;2")</f>
        <v>0</v>
      </c>
      <c r="CN417" s="109">
        <f>SUMIFS('Planificación 2026-1'!R:R,'Planificación 2026-1'!W:W,C417,'Planificación 2026-1'!H:H,"T4",'Planificación 2026-1'!I:I,"&gt;2")</f>
        <v>0</v>
      </c>
      <c r="CO417" s="109">
        <f>SUMIFS('Planificación 2026-1'!R:R,'Planificación 2026-1'!W:W,C417,'Planificación 2026-1'!H:H,"AF",'Planificación 2026-1'!I:I,"&lt;3")</f>
        <v>0</v>
      </c>
      <c r="CP417" s="109">
        <f>SUMIFS('Planificación 2026-1'!R:R,'Planificación 2026-1'!W:W,C417,'Planificación 2026-1'!H:H,"EN",'Planificación 2026-1'!I:I,"&lt;3")</f>
        <v>0</v>
      </c>
      <c r="CQ417" s="109">
        <f>SUMIFS('Planificación 2026-1'!R:R,'Planificación 2026-1'!W:W,C417,'Planificación 2026-1'!H:H,"IS",'Planificación 2026-1'!I:I,"&lt;3")</f>
        <v>0</v>
      </c>
      <c r="CR417" s="109">
        <f>SUMIFS('Planificación 2026-1'!R:R,'Planificación 2026-1'!W:W,C417,'Planificación 2026-1'!H:H,"PS",'Planificación 2026-1'!I:I,"&lt;3")</f>
        <v>0</v>
      </c>
      <c r="CS417" s="109">
        <f>SUMIFS('Planificación 2026-1'!R:R,'Planificación 2026-1'!W:W,C417,'Planificación 2026-1'!H:H,"IN",'Planificación 2026-1'!I:I,"&lt;3")</f>
        <v>0</v>
      </c>
      <c r="CT417" s="109">
        <f>SUMIFS('Planificación 2026-1'!R:R,'Planificación 2026-1'!W:W,C417,'Planificación 2026-1'!H:H,"CA",'Planificación 2026-1'!I:I,"&lt;3")</f>
        <v>0</v>
      </c>
      <c r="CU417" s="109">
        <f>SUMIFS('Planificación 2026-1'!R:R,'Planificación 2026-1'!W:W,C417,'Planificación 2026-1'!H:H,"DE",'Planificación 2026-1'!I:I,"&lt;3")</f>
        <v>0</v>
      </c>
      <c r="CV417" s="109">
        <f>SUMIFS('Planificación 2026-1'!R:R,'Planificación 2026-1'!W:W,C417,'Planificación 2026-1'!H:H,"OB",'Planificación 2026-1'!I:I,"&lt;3")</f>
        <v>0</v>
      </c>
      <c r="CW417" s="109">
        <f>SUMIFS('Planificación 2026-1'!R:R,'Planificación 2026-1'!W:W,C417,'Planificación 2026-1'!H:H,"MH",'Planificación 2026-1'!I:I,"&lt;3")</f>
        <v>0</v>
      </c>
      <c r="CX417" s="109">
        <f>SUMIFS('Planificación 2026-1'!R:R,'Planificación 2026-1'!W:W,C417,'Planificación 2026-1'!H:H,"IC",'Planificación 2026-1'!I:I,"&lt;3")</f>
        <v>0</v>
      </c>
      <c r="CY417" s="109">
        <f>SUMIFS('Planificación 2026-1'!R:R,'Planificación 2026-1'!W:W,C417,'Planificación 2026-1'!H:H,"AR",'Planificación 2026-1'!I:I,"&lt;3")</f>
        <v>0</v>
      </c>
      <c r="CZ417" s="109">
        <f>SUMIFS('Planificación 2026-1'!R:R,'Planificación 2026-1'!W:W,C417,'Planificación 2026-1'!H:H,"T1",'Planificación 2026-1'!I:I,"&lt;3")</f>
        <v>0</v>
      </c>
      <c r="DA417" s="109">
        <f>SUMIFS('Planificación 2026-1'!R:R,'Planificación 2026-1'!W:W,C417,'Planificación 2026-1'!H:H,"T3",'Planificación 2026-1'!I:I,"&lt;3")</f>
        <v>0</v>
      </c>
      <c r="DB417" s="109">
        <f>SUMIFS('Planificación 2026-1'!R:R,'Planificación 2026-1'!W:W,C417,'Planificación 2026-1'!H:H,"T2",'Planificación 2026-1'!I:I,"&lt;3")</f>
        <v>0</v>
      </c>
      <c r="DC417" s="109">
        <f>SUMIFS('Planificación 2026-1'!R:R,'Planificación 2026-1'!W:W,C417,'Planificación 2026-1'!H:H,"AE",'Planificación 2026-1'!I:I,"&lt;3")</f>
        <v>0</v>
      </c>
      <c r="DD417" s="109">
        <f>SUMIFS('Planificación 2026-1'!R:R,'Planificación 2026-1'!W:W,C417,'Planificación 2026-1'!H:H,"T4",'Planificación 2026-1'!I:I,"&lt;3")</f>
        <v>0</v>
      </c>
      <c r="DE417" s="108" t="str">
        <f t="shared" si="63"/>
        <v/>
      </c>
      <c r="DF417" s="41">
        <f>IF(C417="","",SUMIFS('Planificación 2026-1'!R:R,'Planificación 2026-1'!W:W,C417,'Planificación 2026-1'!F:F,"PRINCIPAL",'Planificación 2026-1'!X:X,"VIRTUAL"))</f>
        <v>0</v>
      </c>
      <c r="DG417" s="41">
        <f>IF(C417="","",SUMIFS('Planificación 2026-1'!R:R,'Planificación 2026-1'!W:W,C417,'Planificación 2026-1'!F:F,"PRINCIPAL",'Planificación 2026-1'!X:X,"PRESENCIAL"))</f>
        <v>0</v>
      </c>
      <c r="DH417" s="41">
        <f>IF(C417="","",SUMIFS('Planificación 2026-1'!R:R,'Planificación 2026-1'!W:W,C417,'Planificación 2026-1'!F:F,"PRINCIPAL",'Planificación 2026-1'!X:X,"HIBRIDO PRESENCIAL"))</f>
        <v>0</v>
      </c>
      <c r="DI417" s="108" t="str">
        <f t="shared" si="64"/>
        <v/>
      </c>
      <c r="DJ417" s="108">
        <f>IF(C417="","",SUMIFS('Planificación 2026-1'!R:R,'Planificación 2026-1'!W:W,C417,'Planificación 2026-1'!F:F,"FILIAL",'Planificación 2026-1'!X:X,"VIRTUAL"))</f>
        <v>0</v>
      </c>
      <c r="DK417" s="110">
        <f>IF(C417="","",SUMIFS('Planificación 2026-1'!R:R,'Planificación 2026-1'!W:W,C417,'Planificación 2026-1'!F:F,"FILIAL",'Planificación 2026-1'!X:X,"PRESENCIAL"))</f>
        <v>0</v>
      </c>
      <c r="DL417" s="61">
        <f>IF(C417="","",SUMIFS('Planificación 2026-1'!R:R,'Planificación 2026-1'!W:W,C417,'Planificación 2026-1'!F:F,"FILIAL",'Planificación 2026-1'!X:X,"HIBRIDO PRESENCIAL"))</f>
        <v>0</v>
      </c>
      <c r="DM417" s="111" t="str">
        <f t="shared" si="65"/>
        <v/>
      </c>
      <c r="DN417" s="108">
        <f>IF(C417="","",SUMIFS('Planificación 2026-1'!R:R,'Planificación 2026-1'!W:W,C417,'Planificación 2026-1'!F:F,"SUNAMPE",'Planificación 2026-1'!X:X,"VIRTUAL"))</f>
        <v>0</v>
      </c>
      <c r="DO417" s="61">
        <f>IF(C417="","",SUMIFS('Planificación 2026-1'!R:R,'Planificación 2026-1'!W:W,C417,'Planificación 2026-1'!F:F,"SUNAMPE",'Planificación 2026-1'!X:X,"PRESENCIAL"))</f>
        <v>0</v>
      </c>
      <c r="DP417" s="111" t="str">
        <f t="shared" si="66"/>
        <v/>
      </c>
      <c r="DQ417" s="108">
        <f>IF(C417="","",SUMIFS('Planificación 2026-1'!R:R,'Planificación 2026-1'!W:W,C417,'Planificación 2026-1'!F:F,"HUAURA",'Planificación 2026-1'!X:X,"VIRTUAL"))</f>
        <v>0</v>
      </c>
      <c r="DR417" s="61">
        <f>IF(C417="","",SUMIFS('Planificación 2026-1'!R:R,'Planificación 2026-1'!W:W,C417,'Planificación 2026-1'!F:F,"HUAURA",'Planificación 2026-1'!X:X,"PRESENCIAL"))</f>
        <v>0</v>
      </c>
      <c r="DS417" s="76">
        <f>SUMIFS('Planificación 2026-1'!R:R,'Planificación 2026-1'!W:W,C417,'Planificación 2026-1'!F:F,"PRINCIPAL",'Planificación 2026-1'!X:X,"VIRTUAL",'Planificación 2026-1'!I:I,"&gt;2")</f>
        <v>0</v>
      </c>
      <c r="DT417" s="76">
        <f>SUMIFS('Planificación 2026-1'!R:R,'Planificación 2026-1'!W:W,C417,'Planificación 2026-1'!F:F,"PRINCIPAL",'Planificación 2026-1'!X:X,"&lt;&gt;VIRTUAL",'Planificación 2026-1'!I:I,"&gt;2")</f>
        <v>0</v>
      </c>
      <c r="DU417" s="76">
        <f>SUMIFS('Planificación 2026-1'!R:R,'Planificación 2026-1'!W:W,C417,'Planificación 2026-1'!F:F,"SUNAMPE",'Planificación 2026-1'!X:X,"VIRTUAL",'Planificación 2026-1'!I:I,"&gt;2")</f>
        <v>0</v>
      </c>
      <c r="DV417" s="76">
        <f>SUMIFS('Planificación 2026-1'!R:R,'Planificación 2026-1'!W:W,C417,'Planificación 2026-1'!F:F,"SUNAMPE",'Planificación 2026-1'!X:X,"&lt;&gt;VIRTUAL",'Planificación 2026-1'!I:I,"&gt;2")</f>
        <v>0</v>
      </c>
      <c r="DW417" s="76">
        <f>SUMIFS('Planificación 2026-1'!R:R,'Planificación 2026-1'!W:W,C417,'Planificación 2026-1'!F:F,"FILIAL",'Planificación 2026-1'!X:X,"VIRTUAL",'Planificación 2026-1'!I:I,"&gt;2")</f>
        <v>0</v>
      </c>
      <c r="DX417" s="76">
        <f>SUMIFS('Planificación 2026-1'!R:R,'Planificación 2026-1'!W:W,C417,'Planificación 2026-1'!F:F,"FILIAL",'Planificación 2026-1'!X:X,"&lt;&gt;VIRTUAL",'Planificación 2026-1'!I:I,"&gt;2")</f>
        <v>0</v>
      </c>
      <c r="DY417" s="76">
        <f>SUMIFS('Planificación 2026-1'!R:R,'Planificación 2026-1'!W:W,C417,'Planificación 2026-1'!F:F,"PORUMA",'Planificación 2026-1'!X:X,"VIRTUAL",'Planificación 2026-1'!I:I,"&gt;2")</f>
        <v>0</v>
      </c>
      <c r="DZ417" s="76">
        <f>SUMIFS('Planificación 2026-1'!R:R,'Planificación 2026-1'!W:W,C417,'Planificación 2026-1'!F:F,"PORUMA",'Planificación 2026-1'!X:X,"&lt;&gt;VIRTUAL",'Planificación 2026-1'!I:I,"&gt;2")</f>
        <v>0</v>
      </c>
      <c r="EA417" s="76">
        <f>SUMIFS('Planificación 2026-1'!R:R,'Planificación 2026-1'!W:W,C417,'Planificación 2026-1'!F:F,"HUAURA",'Planificación 2026-1'!X:X,"VIRTUAL",'Planificación 2026-1'!I:I,"&gt;2")</f>
        <v>0</v>
      </c>
      <c r="EB417" s="76">
        <f>SUMIFS('Planificación 2026-1'!R:R,'Planificación 2026-1'!W:W,C417,'Planificación 2026-1'!F:F,"HUAURA",'Planificación 2026-1'!X:X,"&lt;&gt;VIRTUAL",'Planificación 2026-1'!I:I,"&gt;2")</f>
        <v>0</v>
      </c>
      <c r="EC417" s="76">
        <f>SUMIFS('Planificación 2026-1'!R:R,'Planificación 2026-1'!W:W,C417,'Planificación 2026-1'!F:F,"PRINCIPAL",'Planificación 2026-1'!X:X,"VIRTUAL",'Planificación 2026-1'!I:I,"&lt;3")</f>
        <v>0</v>
      </c>
      <c r="ED417" s="76">
        <f>SUMIFS('Planificación 2026-1'!R:R,'Planificación 2026-1'!W:W,C417,'Planificación 2026-1'!F:F,"PRINCIPAL",'Planificación 2026-1'!X:X,"&lt;&gt;VIRTUAL",'Planificación 2026-1'!I:I,"&lt;3")</f>
        <v>0</v>
      </c>
      <c r="EE417" s="76">
        <f>SUMIFS('Planificación 2026-1'!R:R,'Planificación 2026-1'!W:W,C417,'Planificación 2026-1'!F:F,"SUNAMPE",'Planificación 2026-1'!X:X,"VIRTUAL",'Planificación 2026-1'!I:I,"&lt;3")</f>
        <v>0</v>
      </c>
      <c r="EF417" s="76">
        <f>SUMIFS('Planificación 2026-1'!R:R,'Planificación 2026-1'!W:W,C417,'Planificación 2026-1'!F:F,"SUNAMPE",'Planificación 2026-1'!X:X,"&lt;&gt;VIRTUAL",'Planificación 2026-1'!I:I,"&lt;3")</f>
        <v>0</v>
      </c>
      <c r="EG417" s="76">
        <f>SUMIFS('Planificación 2026-1'!R:R,'Planificación 2026-1'!W:W,C417,'Planificación 2026-1'!F:F,"FILIAL",'Planificación 2026-1'!X:X,"VIRTUAL",'Planificación 2026-1'!I:I,"&lt;3")</f>
        <v>0</v>
      </c>
      <c r="EH417" s="76">
        <f>SUMIFS('Planificación 2026-1'!R:R,'Planificación 2026-1'!W:W,C417,'Planificación 2026-1'!F:F,"FILIAL",'Planificación 2026-1'!X:X,"&lt;&gt;VIRTUAL",'Planificación 2026-1'!I:I,"&lt;3")</f>
        <v>0</v>
      </c>
      <c r="EI417" s="76">
        <f>SUMIFS('Planificación 2026-1'!R:R,'Planificación 2026-1'!W:W,C417,'Planificación 2026-1'!F:F,"PORUMA",'Planificación 2026-1'!X:X,"VIRTUAL",'Planificación 2026-1'!I:I,"&lt;3")</f>
        <v>0</v>
      </c>
      <c r="EJ417" s="76">
        <f>SUMIFS('Planificación 2026-1'!R:R,'Planificación 2026-1'!W:W,C417,'Planificación 2026-1'!F:F,"PORUMA",'Planificación 2026-1'!X:X,"&lt;&gt;VIRTUAL",'Planificación 2026-1'!I:I,"&lt;3")</f>
        <v>0</v>
      </c>
      <c r="EK417" s="76">
        <f>SUMIFS('Planificación 2026-1'!R:R,'Planificación 2026-1'!W:W,C417,'Planificación 2026-1'!F:F,"HUAURA",'Planificación 2026-1'!X:X,"VIRTUAL",'Planificación 2026-1'!I:I,"&lt;3")</f>
        <v>0</v>
      </c>
      <c r="EL417" s="76">
        <f>SUMIFS('Planificación 2026-1'!R:R,'Planificación 2026-1'!W:W,C417,'Planificación 2026-1'!F:F,"HUAURA",'Planificación 2026-1'!X:X,"&lt;&gt;VIRTUAL",'Planificación 2026-1'!I:I,"&lt;3")</f>
        <v>0</v>
      </c>
      <c r="EM417" s="76"/>
      <c r="EN417" s="76">
        <f t="shared" si="59"/>
        <v>0</v>
      </c>
      <c r="EO417" s="76">
        <f t="shared" si="60"/>
        <v>0</v>
      </c>
      <c r="EP417" s="76" t="b">
        <f t="shared" si="61"/>
        <v>1</v>
      </c>
      <c r="EQ417" s="76" t="str">
        <f t="shared" si="62"/>
        <v/>
      </c>
      <c r="ER417" s="76" t="str">
        <f t="shared" si="67"/>
        <v>PRESENCIAL</v>
      </c>
    </row>
    <row r="418" spans="1:148" hidden="1">
      <c r="A418" s="83"/>
      <c r="B418" s="119">
        <v>415</v>
      </c>
      <c r="C418" s="115" t="s">
        <v>591</v>
      </c>
      <c r="D418" s="112">
        <f>SUMIF('Planificación 2026-1'!W:W,C418,'Planificación 2026-1'!R:R)</f>
        <v>0</v>
      </c>
      <c r="E418" s="114" t="s">
        <v>173</v>
      </c>
      <c r="F418" s="115" t="s">
        <v>347</v>
      </c>
      <c r="G418" s="115" t="s">
        <v>153</v>
      </c>
      <c r="H418" s="115" t="s">
        <v>121</v>
      </c>
      <c r="I418" s="107" t="str">
        <f>IF(SUM(COUNTIFS('Planificación 2026-1'!F:F,"PRINCIPAL",'Planificación 2026-1'!W:W,C418,'Planificación 2026-1'!H:H,"AF"))&gt;0,"P01"," ")</f>
        <v xml:space="preserve"> </v>
      </c>
      <c r="J418" s="108" t="str">
        <f>IF(SUM(COUNTIFS('Planificación 2026-1'!F:F,"PRINCIPAL",'Planificación 2026-1'!W:W,C418,'Planificación 2026-1'!H:H,"EN"))&gt;0,"P02"," ")</f>
        <v xml:space="preserve"> </v>
      </c>
      <c r="K418" s="108" t="str">
        <f>IF(SUM(COUNTIFS('Planificación 2026-1'!F:F,"PRINCIPAL",'Planificación 2026-1'!W:W,C418,'Planificación 2026-1'!H:H,"IS"))&gt;0,"P03"," ")</f>
        <v xml:space="preserve"> </v>
      </c>
      <c r="L418" s="108" t="str">
        <f>IF(SUM(COUNTIFS('Planificación 2026-1'!F:F,"PRINCIPAL",'Planificación 2026-1'!W:W,C418,'Planificación 2026-1'!H:H,"PS"))&gt;0,"P04"," ")</f>
        <v xml:space="preserve"> </v>
      </c>
      <c r="M418" s="108"/>
      <c r="N418" s="108" t="str">
        <f>IF(SUM(COUNTIFS('Planificación 2026-1'!F:F,"PRINCIPAL",'Planificación 2026-1'!W:W,C418,'Planificación 2026-1'!H:H,"IN"))&gt;0,"P06"," ")</f>
        <v xml:space="preserve"> </v>
      </c>
      <c r="O418" s="108" t="str">
        <f>IF(SUM(COUNTIFS('Planificación 2026-1'!F:F,"PRINCIPAL",'Planificación 2026-1'!W:W,C418,'Planificación 2026-1'!H:H,"CA"))&gt;0,"P07"," ")</f>
        <v xml:space="preserve"> </v>
      </c>
      <c r="P418" s="108" t="str">
        <f>IF(SUM(COUNTIFS('Planificación 2026-1'!F:F,"PRINCIPAL",'Planificación 2026-1'!W:W,C418,'Planificación 2026-1'!H:H,"DE"))&gt;0,"P08"," ")</f>
        <v xml:space="preserve"> </v>
      </c>
      <c r="Q418" s="108" t="str">
        <f>IF(SUM(COUNTIFS('Planificación 2026-1'!F:F,"PRINCIPAL",'Planificación 2026-1'!W:W,C418,'Planificación 2026-1'!H:H,"OB"))&gt;0,"P09"," ")</f>
        <v xml:space="preserve"> </v>
      </c>
      <c r="R418" s="108" t="str">
        <f>IF(SUM(COUNTIFS('Planificación 2026-1'!F:F,"PRINCIPAL",'Planificación 2026-1'!W:W,C418,'Planificación 2026-1'!H:H,"MH"))&gt;0,"P31"," ")</f>
        <v xml:space="preserve"> </v>
      </c>
      <c r="S418" s="108" t="str">
        <f>IF(SUM(COUNTIFS('Planificación 2026-1'!F:F,"PRINCIPAL",'Planificación 2026-1'!W:W,C418,'Planificación 2026-1'!H:H,"IC"))&gt;0,"P32"," ")</f>
        <v xml:space="preserve"> </v>
      </c>
      <c r="T418" s="108" t="str">
        <f>IF(SUM(COUNTIFS('Planificación 2026-1'!F:F,"PRINCIPAL",'Planificación 2026-1'!W:W,C418,'Planificación 2026-1'!H:H,"AR"))&gt;0,"P34"," ")</f>
        <v xml:space="preserve"> </v>
      </c>
      <c r="U418" s="108" t="str">
        <f>IF(SUM(COUNTIFS('Planificación 2026-1'!F:F,"PRINCIPAL",'Planificación 2026-1'!W:W,C418,'Planificación 2026-1'!H:H,"T1"))&gt;0,"P35"," ")</f>
        <v xml:space="preserve"> </v>
      </c>
      <c r="V418" s="108" t="str">
        <f>IF(SUM(COUNTIFS('Planificación 2026-1'!F:F,"PRINCIPAL",'Planificación 2026-1'!W:W,C418,'Planificación 2026-1'!H:H,"T3"))&gt;0,"P36"," ")</f>
        <v xml:space="preserve"> </v>
      </c>
      <c r="W418" s="108" t="str">
        <f>IF(SUM(COUNTIFS('Planificación 2026-1'!F:F,"PRINCIPAL",'Planificación 2026-1'!W:W,C418,'Planificación 2026-1'!H:H,"T2"))&gt;0,"P37"," ")</f>
        <v xml:space="preserve"> </v>
      </c>
      <c r="X418" s="108" t="str">
        <f>IF(SUM(COUNTIFS('Planificación 2026-1'!F:F,"PRINCIPAL",'Planificación 2026-1'!W:W,C418,'Planificación 2026-1'!H:H,"AE"))&gt;0,"P38"," ")</f>
        <v xml:space="preserve"> </v>
      </c>
      <c r="Y418" s="108" t="str">
        <f>IF(SUM(COUNTIFS('Planificación 2026-1'!F:F,"PRINCIPAL",'Planificación 2026-1'!W:W,C418,'Planificación 2026-1'!H:H,"T4"))&gt;0,"P55"," ")</f>
        <v xml:space="preserve"> </v>
      </c>
      <c r="Z418" s="108" t="str">
        <f>IF(SUM(COUNTIFS('Planificación 2026-1'!F:F,"FILIAL",'Planificación 2026-1'!W:W,C418,'Planificación 2026-1'!H:H,"AF"))&gt;0," P01"," ")</f>
        <v xml:space="preserve"> </v>
      </c>
      <c r="AA418" s="108" t="str">
        <f>IF(SUM(COUNTIFS('Planificación 2026-1'!F:F,"FILIAL",'Planificación 2026-1'!W:W,C418,'Planificación 2026-1'!H:H,"EN"))&gt;0,"P02"," ")</f>
        <v xml:space="preserve"> </v>
      </c>
      <c r="AB418" s="108" t="str">
        <f>IF(SUM(COUNTIFS('Planificación 2026-1'!F:F,"FILIAL",'Planificación 2026-1'!W:W,C418,'Planificación 2026-1'!H:H,"IS"))&gt;0,"P03"," ")</f>
        <v xml:space="preserve"> </v>
      </c>
      <c r="AC418" s="108" t="str">
        <f>IF(SUM(COUNTIFS('Planificación 2026-1'!F:F,"FILIAL",'Planificación 2026-1'!W:W,C418,'Planificación 2026-1'!H:H,"PS"))&gt;0,"P04"," ")</f>
        <v xml:space="preserve"> </v>
      </c>
      <c r="AD418" s="108"/>
      <c r="AE418" s="108" t="str">
        <f>IF(SUM(COUNTIFS('Planificación 2026-1'!F:F,"FILIAL",'Planificación 2026-1'!W:W,C418,'Planificación 2026-1'!H:H,"IN"))&gt;0,"P06"," ")</f>
        <v xml:space="preserve"> </v>
      </c>
      <c r="AF418" s="108" t="str">
        <f>IF(SUM(COUNTIFS('Planificación 2026-1'!F:F,"FILIAL",'Planificación 2026-1'!W:W,C418,'Planificación 2026-1'!H:H,"CA"))&gt;0,"P07"," ")</f>
        <v xml:space="preserve"> </v>
      </c>
      <c r="AG418" s="108" t="str">
        <f>IF(SUM(COUNTIFS('Planificación 2026-1'!F:F,"FILIAL",'Planificación 2026-1'!W:W,C418,'Planificación 2026-1'!H:H,"DE"))&gt;0,"P08"," ")</f>
        <v xml:space="preserve"> </v>
      </c>
      <c r="AH418" s="108" t="str">
        <f>IF(SUM(COUNTIFS('Planificación 2026-1'!F:F,"FILIAL",'Planificación 2026-1'!W:W,C418,'Planificación 2026-1'!H:H,"OB"))&gt;0,"P09"," ")</f>
        <v xml:space="preserve"> </v>
      </c>
      <c r="AI418" s="108" t="str">
        <f>IF(SUM(COUNTIFS('Planificación 2026-1'!F:F,"FILIAL",'Planificación 2026-1'!W:W,C418,'Planificación 2026-1'!H:H,"MH"))&gt;0,"P31"," ")</f>
        <v xml:space="preserve"> </v>
      </c>
      <c r="AJ418" s="108" t="str">
        <f>IF(SUM(COUNTIFS('Planificación 2026-1'!F:F,"FILIAL",'Planificación 2026-1'!W:W,C418,'Planificación 2026-1'!H:H,"IC"))&gt;0,"P32"," ")</f>
        <v xml:space="preserve"> </v>
      </c>
      <c r="AK418" s="108" t="str">
        <f>IF(SUM(COUNTIFS('Planificación 2026-1'!F:F,"FILIAL",'Planificación 2026-1'!W:W,C418,'Planificación 2026-1'!H:H,"AR"))&gt;0,"P34"," ")</f>
        <v xml:space="preserve"> </v>
      </c>
      <c r="AL418" s="108" t="str">
        <f>IF(SUM(COUNTIFS('Planificación 2026-1'!F:F,"FILIAL",'Planificación 2026-1'!W:W,C418,'Planificación 2026-1'!H:H,"T1"))&gt;0,"P35"," ")</f>
        <v xml:space="preserve"> </v>
      </c>
      <c r="AM418" s="108" t="str">
        <f>IF(SUM(COUNTIFS('Planificación 2026-1'!F:F,"FILIAL",'Planificación 2026-1'!W:W,C418,'Planificación 2026-1'!H:H,"T3"))&gt;0,"P36"," ")</f>
        <v xml:space="preserve"> </v>
      </c>
      <c r="AN418" s="108" t="str">
        <f>IF(SUM(COUNTIFS('Planificación 2026-1'!F:F,"FILIAL",'Planificación 2026-1'!W:W,C418,'Planificación 2026-1'!H:H,"T2"))&gt;0,"P37"," ")</f>
        <v xml:space="preserve"> </v>
      </c>
      <c r="AO418" s="108" t="str">
        <f>IF(SUM(COUNTIFS('Planificación 2026-1'!F:F,"FILIAL",'Planificación 2026-1'!W:W,C418,'Planificación 2026-1'!H:H,"AE"))&gt;0,"P38"," ")</f>
        <v xml:space="preserve"> </v>
      </c>
      <c r="AP418" s="108" t="str">
        <f>IF(SUM(COUNTIFS('Planificación 2026-1'!F:F,"FILIAL",'Planificación 2026-1'!W:W,C418,'Planificación 2026-1'!H:H,"T4"))&gt;0,"P55"," ")</f>
        <v xml:space="preserve"> </v>
      </c>
      <c r="AQ418" s="108" t="str">
        <f>IF(SUM(COUNTIFS('Planificación 2026-1'!F:F,"SUNAMPE",'Planificación 2026-1'!W:W,C418,'Planificación 2026-1'!H:H,"AF"))&gt;0," P01"," ")</f>
        <v xml:space="preserve"> </v>
      </c>
      <c r="AR418" s="108" t="str">
        <f>IF(SUM(COUNTIFS('Planificación 2026-1'!F:F,"SUNAMPE",'Planificación 2026-1'!W:W,C418,'Planificación 2026-1'!H:H,"EN"))&gt;0,"P02"," ")</f>
        <v xml:space="preserve"> </v>
      </c>
      <c r="AS418" s="108" t="str">
        <f>IF(SUM(COUNTIFS('Planificación 2026-1'!F:F,"SUNAMPE",'Planificación 2026-1'!W:W,C418,'Planificación 2026-1'!H:H,"IS"))&gt;0,"P03"," ")</f>
        <v xml:space="preserve"> </v>
      </c>
      <c r="AT418" s="108" t="str">
        <f>IF(SUM(COUNTIFS('Planificación 2026-1'!F:F,"SUNAMPE",'Planificación 2026-1'!W:W,C418,'Planificación 2026-1'!H:H,"PS"))&gt;0,"P04"," ")</f>
        <v xml:space="preserve"> </v>
      </c>
      <c r="AU418" s="108"/>
      <c r="AV418" s="108" t="str">
        <f>IF(SUM(COUNTIFS('Planificación 2026-1'!F:F,"SUNAMPE",'Planificación 2026-1'!W:W,C418,'Planificación 2026-1'!H:H,"IN"))&gt;0,"P06"," ")</f>
        <v xml:space="preserve"> </v>
      </c>
      <c r="AW418" s="108" t="str">
        <f>IF(SUM(COUNTIFS('Planificación 2026-1'!F:F,"SUNAMPE",'Planificación 2026-1'!W:W,C418,'Planificación 2026-1'!H:H,"CA"))&gt;0,"P07"," ")</f>
        <v xml:space="preserve"> </v>
      </c>
      <c r="AX418" s="108" t="str">
        <f>IF(SUM(COUNTIFS('Planificación 2026-1'!F:F,"SUNAMPE",'Planificación 2026-1'!W:W,C418,'Planificación 2026-1'!H:H,"DE"))&gt;0,"P08"," ")</f>
        <v xml:space="preserve"> </v>
      </c>
      <c r="AY418" s="108" t="str">
        <f>IF(SUM(COUNTIFS('Planificación 2026-1'!F:F,"SUNAMPE",'Planificación 2026-1'!W:W,C418,'Planificación 2026-1'!H:H,"OB"))&gt;0,"P09"," ")</f>
        <v xml:space="preserve"> </v>
      </c>
      <c r="AZ418" s="108" t="str">
        <f>IF(SUM(COUNTIFS('Planificación 2026-1'!F:F,"SUNAMPE",'Planificación 2026-1'!W:W,C418,'Planificación 2026-1'!H:H,"MH"))&gt;0,"P31"," ")</f>
        <v xml:space="preserve"> </v>
      </c>
      <c r="BA418" s="108" t="str">
        <f>IF(SUM(COUNTIFS('Planificación 2026-1'!F:F,"SUNAMPE",'Planificación 2026-1'!W:W,C418,'Planificación 2026-1'!H:H,"IC"))&gt;0,"P32"," ")</f>
        <v xml:space="preserve"> </v>
      </c>
      <c r="BB418" s="108" t="str">
        <f>IF(SUM(COUNTIFS('Planificación 2026-1'!F:F,"SUNAMPE",'Planificación 2026-1'!W:W,C418,'Planificación 2026-1'!H:H,"AR"))&gt;0,"P34"," ")</f>
        <v xml:space="preserve"> </v>
      </c>
      <c r="BC418" s="108" t="str">
        <f>IF(SUM(COUNTIFS('Planificación 2026-1'!F:F,"SUNAMPE",'Planificación 2026-1'!W:W,C418,'Planificación 2026-1'!H:H,"T1"))&gt;0,"P35"," ")</f>
        <v xml:space="preserve"> </v>
      </c>
      <c r="BD418" s="108" t="str">
        <f>IF(SUM(COUNTIFS('Planificación 2026-1'!F:F,"SUNAMPE",'Planificación 2026-1'!W:W,C418,'Planificación 2026-1'!H:H,"T3"))&gt;0,"P36"," ")</f>
        <v xml:space="preserve"> </v>
      </c>
      <c r="BE418" s="108" t="str">
        <f>IF(SUM(COUNTIFS('Planificación 2026-1'!F:F,"SUNAMPE",'Planificación 2026-1'!W:W,C418,'Planificación 2026-1'!H:H,"T2"))&gt;0,"P37"," ")</f>
        <v xml:space="preserve"> </v>
      </c>
      <c r="BF418" s="108" t="str">
        <f>IF(SUM(COUNTIFS('Planificación 2026-1'!F:F,"SUNAMPE",'Planificación 2026-1'!W:W,C418,'Planificación 2026-1'!H:H,"AE"))&gt;0,"P38"," ")</f>
        <v xml:space="preserve"> </v>
      </c>
      <c r="BG418" s="108" t="str">
        <f>IF(SUM(COUNTIFS('Planificación 2026-1'!F:F,"SUNAMPE",'Planificación 2026-1'!W:W,C418,'Planificación 2026-1'!H:H,"T4"))&gt;0,"P55"," ")</f>
        <v xml:space="preserve"> </v>
      </c>
      <c r="BH418" s="108" t="str">
        <f>IF(SUM(COUNTIFS('Planificación 2026-1'!F:F,"HUAURA",'Planificación 2026-1'!W:W,C418,'Planificación 2026-1'!H:H,"AF"))&gt;0," P01"," ")</f>
        <v xml:space="preserve"> </v>
      </c>
      <c r="BI418" s="108" t="str">
        <f>IF(SUM(COUNTIFS('Planificación 2026-1'!F:F,"HUAURA",'Planificación 2026-1'!W:W,C418,'Planificación 2026-1'!H:H,"EN"))&gt;0,"P02"," ")</f>
        <v xml:space="preserve"> </v>
      </c>
      <c r="BJ418" s="108" t="str">
        <f>IF(SUM(COUNTIFS('Planificación 2026-1'!F:F,"HUAURA",'Planificación 2026-1'!W:W,C418,'Planificación 2026-1'!H:H,"IS"))&gt;0,"P03"," ")</f>
        <v xml:space="preserve"> </v>
      </c>
      <c r="BK418" s="108" t="str">
        <f>IF(SUM(COUNTIFS('Planificación 2026-1'!F:F,"HUAURA",'Planificación 2026-1'!W:W,C418,'Planificación 2026-1'!H:H,"PS"))&gt;0,"P04"," ")</f>
        <v xml:space="preserve"> </v>
      </c>
      <c r="BL418" s="108"/>
      <c r="BM418" s="108" t="str">
        <f>IF(SUM(COUNTIFS('Planificación 2026-1'!F:F,"HUAURA",'Planificación 2026-1'!W:W,C418,'Planificación 2026-1'!H:H,"IN"))&gt;0,"P06"," ")</f>
        <v xml:space="preserve"> </v>
      </c>
      <c r="BN418" s="108" t="str">
        <f>IF(SUM(COUNTIFS('Planificación 2026-1'!F:F,"HUAURA",'Planificación 2026-1'!W:W,C418,'Planificación 2026-1'!H:H,"CA"))&gt;0,"P07"," ")</f>
        <v xml:space="preserve"> </v>
      </c>
      <c r="BO418" s="108" t="str">
        <f>IF(SUM(COUNTIFS('Planificación 2026-1'!F:F,"HUAURA",'Planificación 2026-1'!W:W,C418,'Planificación 2026-1'!H:H,"DE"))&gt;0,"P08"," ")</f>
        <v xml:space="preserve"> </v>
      </c>
      <c r="BP418" s="108" t="str">
        <f>IF(SUM(COUNTIFS('Planificación 2026-1'!F:F,"HUAURA",'Planificación 2026-1'!W:W,C418,'Planificación 2026-1'!H:H,"OB"))&gt;0,"P09"," ")</f>
        <v xml:space="preserve"> </v>
      </c>
      <c r="BQ418" s="108" t="str">
        <f>IF(SUM(COUNTIFS('Planificación 2026-1'!F:F,"HUAURA",'Planificación 2026-1'!W:W,C418,'Planificación 2026-1'!H:H,"MH"))&gt;0,"P31"," ")</f>
        <v xml:space="preserve"> </v>
      </c>
      <c r="BR418" s="108" t="str">
        <f>IF(SUM(COUNTIFS('Planificación 2026-1'!F:F,"HUAURA",'Planificación 2026-1'!W:W,C418,'Planificación 2026-1'!H:H,"IC"))&gt;0,"P32"," ")</f>
        <v xml:space="preserve"> </v>
      </c>
      <c r="BS418" s="108" t="str">
        <f>IF(SUM(COUNTIFS('Planificación 2026-1'!F:F,"HUAURA",'Planificación 2026-1'!W:W,C418,'Planificación 2026-1'!H:H,"AR"))&gt;0,"P34"," ")</f>
        <v xml:space="preserve"> </v>
      </c>
      <c r="BT418" s="108" t="str">
        <f>IF(SUM(COUNTIFS('Planificación 2026-1'!F:F,"HUAURA",'Planificación 2026-1'!W:W,C418,'Planificación 2026-1'!H:H,"T1"))&gt;0,"P35"," ")</f>
        <v xml:space="preserve"> </v>
      </c>
      <c r="BU418" s="108" t="str">
        <f>IF(SUM(COUNTIFS('Planificación 2026-1'!F:F,"HUAURA",'Planificación 2026-1'!W:W,C418,'Planificación 2026-1'!H:H,"T3"))&gt;0,"P36"," ")</f>
        <v xml:space="preserve"> </v>
      </c>
      <c r="BV418" s="108" t="str">
        <f>IF(SUM(COUNTIFS('Planificación 2026-1'!F:F,"HUAURA",'Planificación 2026-1'!W:W,C418,'Planificación 2026-1'!H:H,"T2"))&gt;0,"P37"," ")</f>
        <v xml:space="preserve"> </v>
      </c>
      <c r="BW418" s="108" t="str">
        <f>IF(SUM(COUNTIFS('Planificación 2026-1'!F:F,"HUAURA",'Planificación 2026-1'!W:W,C418,'Planificación 2026-1'!H:H,"AE"))&gt;0,"P38"," ")</f>
        <v xml:space="preserve"> </v>
      </c>
      <c r="BX418" s="108" t="str">
        <f>IF(SUM(COUNTIFS('Planificación 2026-1'!F:F,"HUAURA",'Planificación 2026-1'!W:W,C418,'Planificación 2026-1'!H:H,"T4"))&gt;0,"P55"," ")</f>
        <v xml:space="preserve"> </v>
      </c>
      <c r="BY418" s="109">
        <f>SUMIFS('Planificación 2026-1'!R:R,'Planificación 2026-1'!W:W,C418,'Planificación 2026-1'!H:H,"AF",'Planificación 2026-1'!I:I,"&gt;2")</f>
        <v>0</v>
      </c>
      <c r="BZ418" s="109">
        <f>SUMIFS('Planificación 2026-1'!R:R,'Planificación 2026-1'!W:W,C418,'Planificación 2026-1'!H:H,"EN",'Planificación 2026-1'!I:I,"&gt;2")</f>
        <v>0</v>
      </c>
      <c r="CA418" s="109">
        <f>SUMIFS('Planificación 2026-1'!R:R,'Planificación 2026-1'!W:W,C418,'Planificación 2026-1'!H:H,"IS",'Planificación 2026-1'!I:I,"&gt;2")</f>
        <v>0</v>
      </c>
      <c r="CB418" s="109">
        <f>SUMIFS('Planificación 2026-1'!R:R,'Planificación 2026-1'!W:W,C418,'Planificación 2026-1'!H:H,"PS",'Planificación 2026-1'!I:I,"&gt;2")</f>
        <v>0</v>
      </c>
      <c r="CC418" s="109">
        <f>SUMIFS('Planificación 2026-1'!R:R,'Planificación 2026-1'!W:W,C418,'Planificación 2026-1'!H:H,"IN",'Planificación 2026-1'!I:I,"&gt;2")</f>
        <v>0</v>
      </c>
      <c r="CD418" s="109">
        <f>SUMIFS('Planificación 2026-1'!R:R,'Planificación 2026-1'!W:W,C418,'Planificación 2026-1'!H:H,"CA",'Planificación 2026-1'!I:I,"&gt;2")</f>
        <v>0</v>
      </c>
      <c r="CE418" s="109">
        <f>SUMIFS('Planificación 2026-1'!R:R,'Planificación 2026-1'!W:W,C418,'Planificación 2026-1'!H:H,"DE",'Planificación 2026-1'!I:I,"&gt;2")</f>
        <v>0</v>
      </c>
      <c r="CF418" s="109">
        <f>SUMIFS('Planificación 2026-1'!R:R,'Planificación 2026-1'!W:W,C418,'Planificación 2026-1'!H:H,"OB",'Planificación 2026-1'!I:I,"&gt;2")</f>
        <v>0</v>
      </c>
      <c r="CG418" s="109">
        <f>SUMIFS('Planificación 2026-1'!R:R,'Planificación 2026-1'!W:W,C418,'Planificación 2026-1'!H:H,"MH",'Planificación 2026-1'!I:I,"&gt;2")</f>
        <v>0</v>
      </c>
      <c r="CH418" s="109">
        <f>SUMIFS('Planificación 2026-1'!R:R,'Planificación 2026-1'!W:W,C418,'Planificación 2026-1'!H:H,"IC",'Planificación 2026-1'!I:I,"&gt;2")</f>
        <v>0</v>
      </c>
      <c r="CI418" s="109">
        <f>SUMIFS('Planificación 2026-1'!R:R,'Planificación 2026-1'!W:W,C418,'Planificación 2026-1'!H:H,"AR",'Planificación 2026-1'!I:I,"&gt;2")</f>
        <v>0</v>
      </c>
      <c r="CJ418" s="109">
        <f>SUMIFS('Planificación 2026-1'!R:R,'Planificación 2026-1'!W:W,C418,'Planificación 2026-1'!H:H,"T1",'Planificación 2026-1'!I:I,"&gt;2")</f>
        <v>0</v>
      </c>
      <c r="CK418" s="109">
        <f>SUMIFS('Planificación 2026-1'!R:R,'Planificación 2026-1'!W:W,C418,'Planificación 2026-1'!H:H,"T3",'Planificación 2026-1'!I:I,"&gt;2")</f>
        <v>0</v>
      </c>
      <c r="CL418" s="109">
        <f>SUMIFS('Planificación 2026-1'!R:R,'Planificación 2026-1'!W:W,C418,'Planificación 2026-1'!H:H,"T2",'Planificación 2026-1'!I:I,"&gt;2")</f>
        <v>0</v>
      </c>
      <c r="CM418" s="109">
        <f>SUMIFS('Planificación 2026-1'!R:R,'Planificación 2026-1'!W:W,C418,'Planificación 2026-1'!H:H,"AE",'Planificación 2026-1'!I:I,"&gt;2")</f>
        <v>0</v>
      </c>
      <c r="CN418" s="109">
        <f>SUMIFS('Planificación 2026-1'!R:R,'Planificación 2026-1'!W:W,C418,'Planificación 2026-1'!H:H,"T4",'Planificación 2026-1'!I:I,"&gt;2")</f>
        <v>0</v>
      </c>
      <c r="CO418" s="109">
        <f>SUMIFS('Planificación 2026-1'!R:R,'Planificación 2026-1'!W:W,C418,'Planificación 2026-1'!H:H,"AF",'Planificación 2026-1'!I:I,"&lt;3")</f>
        <v>0</v>
      </c>
      <c r="CP418" s="109">
        <f>SUMIFS('Planificación 2026-1'!R:R,'Planificación 2026-1'!W:W,C418,'Planificación 2026-1'!H:H,"EN",'Planificación 2026-1'!I:I,"&lt;3")</f>
        <v>0</v>
      </c>
      <c r="CQ418" s="109">
        <f>SUMIFS('Planificación 2026-1'!R:R,'Planificación 2026-1'!W:W,C418,'Planificación 2026-1'!H:H,"IS",'Planificación 2026-1'!I:I,"&lt;3")</f>
        <v>0</v>
      </c>
      <c r="CR418" s="109">
        <f>SUMIFS('Planificación 2026-1'!R:R,'Planificación 2026-1'!W:W,C418,'Planificación 2026-1'!H:H,"PS",'Planificación 2026-1'!I:I,"&lt;3")</f>
        <v>0</v>
      </c>
      <c r="CS418" s="109">
        <f>SUMIFS('Planificación 2026-1'!R:R,'Planificación 2026-1'!W:W,C418,'Planificación 2026-1'!H:H,"IN",'Planificación 2026-1'!I:I,"&lt;3")</f>
        <v>0</v>
      </c>
      <c r="CT418" s="109">
        <f>SUMIFS('Planificación 2026-1'!R:R,'Planificación 2026-1'!W:W,C418,'Planificación 2026-1'!H:H,"CA",'Planificación 2026-1'!I:I,"&lt;3")</f>
        <v>0</v>
      </c>
      <c r="CU418" s="109">
        <f>SUMIFS('Planificación 2026-1'!R:R,'Planificación 2026-1'!W:W,C418,'Planificación 2026-1'!H:H,"DE",'Planificación 2026-1'!I:I,"&lt;3")</f>
        <v>0</v>
      </c>
      <c r="CV418" s="109">
        <f>SUMIFS('Planificación 2026-1'!R:R,'Planificación 2026-1'!W:W,C418,'Planificación 2026-1'!H:H,"OB",'Planificación 2026-1'!I:I,"&lt;3")</f>
        <v>0</v>
      </c>
      <c r="CW418" s="109">
        <f>SUMIFS('Planificación 2026-1'!R:R,'Planificación 2026-1'!W:W,C418,'Planificación 2026-1'!H:H,"MH",'Planificación 2026-1'!I:I,"&lt;3")</f>
        <v>0</v>
      </c>
      <c r="CX418" s="109">
        <f>SUMIFS('Planificación 2026-1'!R:R,'Planificación 2026-1'!W:W,C418,'Planificación 2026-1'!H:H,"IC",'Planificación 2026-1'!I:I,"&lt;3")</f>
        <v>0</v>
      </c>
      <c r="CY418" s="109">
        <f>SUMIFS('Planificación 2026-1'!R:R,'Planificación 2026-1'!W:W,C418,'Planificación 2026-1'!H:H,"AR",'Planificación 2026-1'!I:I,"&lt;3")</f>
        <v>0</v>
      </c>
      <c r="CZ418" s="109">
        <f>SUMIFS('Planificación 2026-1'!R:R,'Planificación 2026-1'!W:W,C418,'Planificación 2026-1'!H:H,"T1",'Planificación 2026-1'!I:I,"&lt;3")</f>
        <v>0</v>
      </c>
      <c r="DA418" s="109">
        <f>SUMIFS('Planificación 2026-1'!R:R,'Planificación 2026-1'!W:W,C418,'Planificación 2026-1'!H:H,"T3",'Planificación 2026-1'!I:I,"&lt;3")</f>
        <v>0</v>
      </c>
      <c r="DB418" s="109">
        <f>SUMIFS('Planificación 2026-1'!R:R,'Planificación 2026-1'!W:W,C418,'Planificación 2026-1'!H:H,"T2",'Planificación 2026-1'!I:I,"&lt;3")</f>
        <v>0</v>
      </c>
      <c r="DC418" s="109">
        <f>SUMIFS('Planificación 2026-1'!R:R,'Planificación 2026-1'!W:W,C418,'Planificación 2026-1'!H:H,"AE",'Planificación 2026-1'!I:I,"&lt;3")</f>
        <v>0</v>
      </c>
      <c r="DD418" s="109">
        <f>SUMIFS('Planificación 2026-1'!R:R,'Planificación 2026-1'!W:W,C418,'Planificación 2026-1'!H:H,"T4",'Planificación 2026-1'!I:I,"&lt;3")</f>
        <v>0</v>
      </c>
      <c r="DE418" s="108" t="str">
        <f t="shared" si="63"/>
        <v/>
      </c>
      <c r="DF418" s="41">
        <f>IF(C418="","",SUMIFS('Planificación 2026-1'!R:R,'Planificación 2026-1'!W:W,C418,'Planificación 2026-1'!F:F,"PRINCIPAL",'Planificación 2026-1'!X:X,"VIRTUAL"))</f>
        <v>0</v>
      </c>
      <c r="DG418" s="41">
        <f>IF(C418="","",SUMIFS('Planificación 2026-1'!R:R,'Planificación 2026-1'!W:W,C418,'Planificación 2026-1'!F:F,"PRINCIPAL",'Planificación 2026-1'!X:X,"PRESENCIAL"))</f>
        <v>0</v>
      </c>
      <c r="DH418" s="41">
        <f>IF(C418="","",SUMIFS('Planificación 2026-1'!R:R,'Planificación 2026-1'!W:W,C418,'Planificación 2026-1'!F:F,"PRINCIPAL",'Planificación 2026-1'!X:X,"HIBRIDO PRESENCIAL"))</f>
        <v>0</v>
      </c>
      <c r="DI418" s="108" t="str">
        <f t="shared" si="64"/>
        <v/>
      </c>
      <c r="DJ418" s="108">
        <f>IF(C418="","",SUMIFS('Planificación 2026-1'!R:R,'Planificación 2026-1'!W:W,C418,'Planificación 2026-1'!F:F,"FILIAL",'Planificación 2026-1'!X:X,"VIRTUAL"))</f>
        <v>0</v>
      </c>
      <c r="DK418" s="110">
        <f>IF(C418="","",SUMIFS('Planificación 2026-1'!R:R,'Planificación 2026-1'!W:W,C418,'Planificación 2026-1'!F:F,"FILIAL",'Planificación 2026-1'!X:X,"PRESENCIAL"))</f>
        <v>0</v>
      </c>
      <c r="DL418" s="61">
        <f>IF(C418="","",SUMIFS('Planificación 2026-1'!R:R,'Planificación 2026-1'!W:W,C418,'Planificación 2026-1'!F:F,"FILIAL",'Planificación 2026-1'!X:X,"HIBRIDO PRESENCIAL"))</f>
        <v>0</v>
      </c>
      <c r="DM418" s="111" t="str">
        <f t="shared" si="65"/>
        <v/>
      </c>
      <c r="DN418" s="108">
        <f>IF(C418="","",SUMIFS('Planificación 2026-1'!R:R,'Planificación 2026-1'!W:W,C418,'Planificación 2026-1'!F:F,"SUNAMPE",'Planificación 2026-1'!X:X,"VIRTUAL"))</f>
        <v>0</v>
      </c>
      <c r="DO418" s="61">
        <f>IF(C418="","",SUMIFS('Planificación 2026-1'!R:R,'Planificación 2026-1'!W:W,C418,'Planificación 2026-1'!F:F,"SUNAMPE",'Planificación 2026-1'!X:X,"PRESENCIAL"))</f>
        <v>0</v>
      </c>
      <c r="DP418" s="111" t="str">
        <f t="shared" si="66"/>
        <v/>
      </c>
      <c r="DQ418" s="108">
        <f>IF(C418="","",SUMIFS('Planificación 2026-1'!R:R,'Planificación 2026-1'!W:W,C418,'Planificación 2026-1'!F:F,"HUAURA",'Planificación 2026-1'!X:X,"VIRTUAL"))</f>
        <v>0</v>
      </c>
      <c r="DR418" s="61">
        <f>IF(C418="","",SUMIFS('Planificación 2026-1'!R:R,'Planificación 2026-1'!W:W,C418,'Planificación 2026-1'!F:F,"HUAURA",'Planificación 2026-1'!X:X,"PRESENCIAL"))</f>
        <v>0</v>
      </c>
      <c r="DS418" s="76">
        <f>SUMIFS('Planificación 2026-1'!R:R,'Planificación 2026-1'!W:W,C418,'Planificación 2026-1'!F:F,"PRINCIPAL",'Planificación 2026-1'!X:X,"VIRTUAL",'Planificación 2026-1'!I:I,"&gt;2")</f>
        <v>0</v>
      </c>
      <c r="DT418" s="76">
        <f>SUMIFS('Planificación 2026-1'!R:R,'Planificación 2026-1'!W:W,C418,'Planificación 2026-1'!F:F,"PRINCIPAL",'Planificación 2026-1'!X:X,"&lt;&gt;VIRTUAL",'Planificación 2026-1'!I:I,"&gt;2")</f>
        <v>0</v>
      </c>
      <c r="DU418" s="76">
        <f>SUMIFS('Planificación 2026-1'!R:R,'Planificación 2026-1'!W:W,C418,'Planificación 2026-1'!F:F,"SUNAMPE",'Planificación 2026-1'!X:X,"VIRTUAL",'Planificación 2026-1'!I:I,"&gt;2")</f>
        <v>0</v>
      </c>
      <c r="DV418" s="76">
        <f>SUMIFS('Planificación 2026-1'!R:R,'Planificación 2026-1'!W:W,C418,'Planificación 2026-1'!F:F,"SUNAMPE",'Planificación 2026-1'!X:X,"&lt;&gt;VIRTUAL",'Planificación 2026-1'!I:I,"&gt;2")</f>
        <v>0</v>
      </c>
      <c r="DW418" s="76">
        <f>SUMIFS('Planificación 2026-1'!R:R,'Planificación 2026-1'!W:W,C418,'Planificación 2026-1'!F:F,"FILIAL",'Planificación 2026-1'!X:X,"VIRTUAL",'Planificación 2026-1'!I:I,"&gt;2")</f>
        <v>0</v>
      </c>
      <c r="DX418" s="76">
        <f>SUMIFS('Planificación 2026-1'!R:R,'Planificación 2026-1'!W:W,C418,'Planificación 2026-1'!F:F,"FILIAL",'Planificación 2026-1'!X:X,"&lt;&gt;VIRTUAL",'Planificación 2026-1'!I:I,"&gt;2")</f>
        <v>0</v>
      </c>
      <c r="DY418" s="76">
        <f>SUMIFS('Planificación 2026-1'!R:R,'Planificación 2026-1'!W:W,C418,'Planificación 2026-1'!F:F,"PORUMA",'Planificación 2026-1'!X:X,"VIRTUAL",'Planificación 2026-1'!I:I,"&gt;2")</f>
        <v>0</v>
      </c>
      <c r="DZ418" s="76">
        <f>SUMIFS('Planificación 2026-1'!R:R,'Planificación 2026-1'!W:W,C418,'Planificación 2026-1'!F:F,"PORUMA",'Planificación 2026-1'!X:X,"&lt;&gt;VIRTUAL",'Planificación 2026-1'!I:I,"&gt;2")</f>
        <v>0</v>
      </c>
      <c r="EA418" s="76">
        <f>SUMIFS('Planificación 2026-1'!R:R,'Planificación 2026-1'!W:W,C418,'Planificación 2026-1'!F:F,"HUAURA",'Planificación 2026-1'!X:X,"VIRTUAL",'Planificación 2026-1'!I:I,"&gt;2")</f>
        <v>0</v>
      </c>
      <c r="EB418" s="76">
        <f>SUMIFS('Planificación 2026-1'!R:R,'Planificación 2026-1'!W:W,C418,'Planificación 2026-1'!F:F,"HUAURA",'Planificación 2026-1'!X:X,"&lt;&gt;VIRTUAL",'Planificación 2026-1'!I:I,"&gt;2")</f>
        <v>0</v>
      </c>
      <c r="EC418" s="76">
        <f>SUMIFS('Planificación 2026-1'!R:R,'Planificación 2026-1'!W:W,C418,'Planificación 2026-1'!F:F,"PRINCIPAL",'Planificación 2026-1'!X:X,"VIRTUAL",'Planificación 2026-1'!I:I,"&lt;3")</f>
        <v>0</v>
      </c>
      <c r="ED418" s="76">
        <f>SUMIFS('Planificación 2026-1'!R:R,'Planificación 2026-1'!W:W,C418,'Planificación 2026-1'!F:F,"PRINCIPAL",'Planificación 2026-1'!X:X,"&lt;&gt;VIRTUAL",'Planificación 2026-1'!I:I,"&lt;3")</f>
        <v>0</v>
      </c>
      <c r="EE418" s="76">
        <f>SUMIFS('Planificación 2026-1'!R:R,'Planificación 2026-1'!W:W,C418,'Planificación 2026-1'!F:F,"SUNAMPE",'Planificación 2026-1'!X:X,"VIRTUAL",'Planificación 2026-1'!I:I,"&lt;3")</f>
        <v>0</v>
      </c>
      <c r="EF418" s="76">
        <f>SUMIFS('Planificación 2026-1'!R:R,'Planificación 2026-1'!W:W,C418,'Planificación 2026-1'!F:F,"SUNAMPE",'Planificación 2026-1'!X:X,"&lt;&gt;VIRTUAL",'Planificación 2026-1'!I:I,"&lt;3")</f>
        <v>0</v>
      </c>
      <c r="EG418" s="76">
        <f>SUMIFS('Planificación 2026-1'!R:R,'Planificación 2026-1'!W:W,C418,'Planificación 2026-1'!F:F,"FILIAL",'Planificación 2026-1'!X:X,"VIRTUAL",'Planificación 2026-1'!I:I,"&lt;3")</f>
        <v>0</v>
      </c>
      <c r="EH418" s="76">
        <f>SUMIFS('Planificación 2026-1'!R:R,'Planificación 2026-1'!W:W,C418,'Planificación 2026-1'!F:F,"FILIAL",'Planificación 2026-1'!X:X,"&lt;&gt;VIRTUAL",'Planificación 2026-1'!I:I,"&lt;3")</f>
        <v>0</v>
      </c>
      <c r="EI418" s="76">
        <f>SUMIFS('Planificación 2026-1'!R:R,'Planificación 2026-1'!W:W,C418,'Planificación 2026-1'!F:F,"PORUMA",'Planificación 2026-1'!X:X,"VIRTUAL",'Planificación 2026-1'!I:I,"&lt;3")</f>
        <v>0</v>
      </c>
      <c r="EJ418" s="76">
        <f>SUMIFS('Planificación 2026-1'!R:R,'Planificación 2026-1'!W:W,C418,'Planificación 2026-1'!F:F,"PORUMA",'Planificación 2026-1'!X:X,"&lt;&gt;VIRTUAL",'Planificación 2026-1'!I:I,"&lt;3")</f>
        <v>0</v>
      </c>
      <c r="EK418" s="76">
        <f>SUMIFS('Planificación 2026-1'!R:R,'Planificación 2026-1'!W:W,C418,'Planificación 2026-1'!F:F,"HUAURA",'Planificación 2026-1'!X:X,"VIRTUAL",'Planificación 2026-1'!I:I,"&lt;3")</f>
        <v>0</v>
      </c>
      <c r="EL418" s="76">
        <f>SUMIFS('Planificación 2026-1'!R:R,'Planificación 2026-1'!W:W,C418,'Planificación 2026-1'!F:F,"HUAURA",'Planificación 2026-1'!X:X,"&lt;&gt;VIRTUAL",'Planificación 2026-1'!I:I,"&lt;3")</f>
        <v>0</v>
      </c>
      <c r="EM418" s="76"/>
      <c r="EN418" s="76">
        <f t="shared" si="59"/>
        <v>0</v>
      </c>
      <c r="EO418" s="76">
        <f t="shared" si="60"/>
        <v>0</v>
      </c>
      <c r="EP418" s="76" t="b">
        <f t="shared" si="61"/>
        <v>1</v>
      </c>
      <c r="EQ418" s="76" t="str">
        <f t="shared" si="62"/>
        <v/>
      </c>
      <c r="ER418" s="76" t="str">
        <f t="shared" si="67"/>
        <v>PRESENCIAL</v>
      </c>
    </row>
    <row r="419" spans="1:148" hidden="1">
      <c r="A419" s="83"/>
      <c r="B419" s="119">
        <v>416</v>
      </c>
      <c r="C419" s="115" t="s">
        <v>592</v>
      </c>
      <c r="D419" s="112">
        <f>SUMIF('Planificación 2026-1'!W:W,C419,'Planificación 2026-1'!R:R)</f>
        <v>0</v>
      </c>
      <c r="E419" s="114" t="s">
        <v>173</v>
      </c>
      <c r="F419" s="115" t="s">
        <v>347</v>
      </c>
      <c r="G419" s="115" t="s">
        <v>153</v>
      </c>
      <c r="H419" s="115" t="s">
        <v>124</v>
      </c>
      <c r="I419" s="107" t="str">
        <f>IF(SUM(COUNTIFS('Planificación 2026-1'!F:F,"PRINCIPAL",'Planificación 2026-1'!W:W,C419,'Planificación 2026-1'!H:H,"AF"))&gt;0,"P01"," ")</f>
        <v xml:space="preserve"> </v>
      </c>
      <c r="J419" s="108" t="str">
        <f>IF(SUM(COUNTIFS('Planificación 2026-1'!F:F,"PRINCIPAL",'Planificación 2026-1'!W:W,C419,'Planificación 2026-1'!H:H,"EN"))&gt;0,"P02"," ")</f>
        <v xml:space="preserve"> </v>
      </c>
      <c r="K419" s="108" t="str">
        <f>IF(SUM(COUNTIFS('Planificación 2026-1'!F:F,"PRINCIPAL",'Planificación 2026-1'!W:W,C419,'Planificación 2026-1'!H:H,"IS"))&gt;0,"P03"," ")</f>
        <v xml:space="preserve"> </v>
      </c>
      <c r="L419" s="108" t="str">
        <f>IF(SUM(COUNTIFS('Planificación 2026-1'!F:F,"PRINCIPAL",'Planificación 2026-1'!W:W,C419,'Planificación 2026-1'!H:H,"PS"))&gt;0,"P04"," ")</f>
        <v xml:space="preserve"> </v>
      </c>
      <c r="M419" s="108"/>
      <c r="N419" s="108" t="str">
        <f>IF(SUM(COUNTIFS('Planificación 2026-1'!F:F,"PRINCIPAL",'Planificación 2026-1'!W:W,C419,'Planificación 2026-1'!H:H,"IN"))&gt;0,"P06"," ")</f>
        <v xml:space="preserve"> </v>
      </c>
      <c r="O419" s="108" t="str">
        <f>IF(SUM(COUNTIFS('Planificación 2026-1'!F:F,"PRINCIPAL",'Planificación 2026-1'!W:W,C419,'Planificación 2026-1'!H:H,"CA"))&gt;0,"P07"," ")</f>
        <v xml:space="preserve"> </v>
      </c>
      <c r="P419" s="108" t="str">
        <f>IF(SUM(COUNTIFS('Planificación 2026-1'!F:F,"PRINCIPAL",'Planificación 2026-1'!W:W,C419,'Planificación 2026-1'!H:H,"DE"))&gt;0,"P08"," ")</f>
        <v xml:space="preserve"> </v>
      </c>
      <c r="Q419" s="108" t="str">
        <f>IF(SUM(COUNTIFS('Planificación 2026-1'!F:F,"PRINCIPAL",'Planificación 2026-1'!W:W,C419,'Planificación 2026-1'!H:H,"OB"))&gt;0,"P09"," ")</f>
        <v xml:space="preserve"> </v>
      </c>
      <c r="R419" s="108" t="str">
        <f>IF(SUM(COUNTIFS('Planificación 2026-1'!F:F,"PRINCIPAL",'Planificación 2026-1'!W:W,C419,'Planificación 2026-1'!H:H,"MH"))&gt;0,"P31"," ")</f>
        <v xml:space="preserve"> </v>
      </c>
      <c r="S419" s="108" t="str">
        <f>IF(SUM(COUNTIFS('Planificación 2026-1'!F:F,"PRINCIPAL",'Planificación 2026-1'!W:W,C419,'Planificación 2026-1'!H:H,"IC"))&gt;0,"P32"," ")</f>
        <v xml:space="preserve"> </v>
      </c>
      <c r="T419" s="108" t="str">
        <f>IF(SUM(COUNTIFS('Planificación 2026-1'!F:F,"PRINCIPAL",'Planificación 2026-1'!W:W,C419,'Planificación 2026-1'!H:H,"AR"))&gt;0,"P34"," ")</f>
        <v xml:space="preserve"> </v>
      </c>
      <c r="U419" s="108" t="str">
        <f>IF(SUM(COUNTIFS('Planificación 2026-1'!F:F,"PRINCIPAL",'Planificación 2026-1'!W:W,C419,'Planificación 2026-1'!H:H,"T1"))&gt;0,"P35"," ")</f>
        <v xml:space="preserve"> </v>
      </c>
      <c r="V419" s="108" t="str">
        <f>IF(SUM(COUNTIFS('Planificación 2026-1'!F:F,"PRINCIPAL",'Planificación 2026-1'!W:W,C419,'Planificación 2026-1'!H:H,"T3"))&gt;0,"P36"," ")</f>
        <v xml:space="preserve"> </v>
      </c>
      <c r="W419" s="108" t="str">
        <f>IF(SUM(COUNTIFS('Planificación 2026-1'!F:F,"PRINCIPAL",'Planificación 2026-1'!W:W,C419,'Planificación 2026-1'!H:H,"T2"))&gt;0,"P37"," ")</f>
        <v xml:space="preserve"> </v>
      </c>
      <c r="X419" s="108" t="str">
        <f>IF(SUM(COUNTIFS('Planificación 2026-1'!F:F,"PRINCIPAL",'Planificación 2026-1'!W:W,C419,'Planificación 2026-1'!H:H,"AE"))&gt;0,"P38"," ")</f>
        <v xml:space="preserve"> </v>
      </c>
      <c r="Y419" s="108" t="str">
        <f>IF(SUM(COUNTIFS('Planificación 2026-1'!F:F,"PRINCIPAL",'Planificación 2026-1'!W:W,C419,'Planificación 2026-1'!H:H,"T4"))&gt;0,"P55"," ")</f>
        <v xml:space="preserve"> </v>
      </c>
      <c r="Z419" s="108" t="str">
        <f>IF(SUM(COUNTIFS('Planificación 2026-1'!F:F,"FILIAL",'Planificación 2026-1'!W:W,C419,'Planificación 2026-1'!H:H,"AF"))&gt;0," P01"," ")</f>
        <v xml:space="preserve"> </v>
      </c>
      <c r="AA419" s="108" t="str">
        <f>IF(SUM(COUNTIFS('Planificación 2026-1'!F:F,"FILIAL",'Planificación 2026-1'!W:W,C419,'Planificación 2026-1'!H:H,"EN"))&gt;0,"P02"," ")</f>
        <v xml:space="preserve"> </v>
      </c>
      <c r="AB419" s="108" t="str">
        <f>IF(SUM(COUNTIFS('Planificación 2026-1'!F:F,"FILIAL",'Planificación 2026-1'!W:W,C419,'Planificación 2026-1'!H:H,"IS"))&gt;0,"P03"," ")</f>
        <v xml:space="preserve"> </v>
      </c>
      <c r="AC419" s="108" t="str">
        <f>IF(SUM(COUNTIFS('Planificación 2026-1'!F:F,"FILIAL",'Planificación 2026-1'!W:W,C419,'Planificación 2026-1'!H:H,"PS"))&gt;0,"P04"," ")</f>
        <v xml:space="preserve"> </v>
      </c>
      <c r="AD419" s="108"/>
      <c r="AE419" s="108" t="str">
        <f>IF(SUM(COUNTIFS('Planificación 2026-1'!F:F,"FILIAL",'Planificación 2026-1'!W:W,C419,'Planificación 2026-1'!H:H,"IN"))&gt;0,"P06"," ")</f>
        <v xml:space="preserve"> </v>
      </c>
      <c r="AF419" s="108" t="str">
        <f>IF(SUM(COUNTIFS('Planificación 2026-1'!F:F,"FILIAL",'Planificación 2026-1'!W:W,C419,'Planificación 2026-1'!H:H,"CA"))&gt;0,"P07"," ")</f>
        <v xml:space="preserve"> </v>
      </c>
      <c r="AG419" s="108" t="str">
        <f>IF(SUM(COUNTIFS('Planificación 2026-1'!F:F,"FILIAL",'Planificación 2026-1'!W:W,C419,'Planificación 2026-1'!H:H,"DE"))&gt;0,"P08"," ")</f>
        <v xml:space="preserve"> </v>
      </c>
      <c r="AH419" s="108" t="str">
        <f>IF(SUM(COUNTIFS('Planificación 2026-1'!F:F,"FILIAL",'Planificación 2026-1'!W:W,C419,'Planificación 2026-1'!H:H,"OB"))&gt;0,"P09"," ")</f>
        <v xml:space="preserve"> </v>
      </c>
      <c r="AI419" s="108" t="str">
        <f>IF(SUM(COUNTIFS('Planificación 2026-1'!F:F,"FILIAL",'Planificación 2026-1'!W:W,C419,'Planificación 2026-1'!H:H,"MH"))&gt;0,"P31"," ")</f>
        <v xml:space="preserve"> </v>
      </c>
      <c r="AJ419" s="108" t="str">
        <f>IF(SUM(COUNTIFS('Planificación 2026-1'!F:F,"FILIAL",'Planificación 2026-1'!W:W,C419,'Planificación 2026-1'!H:H,"IC"))&gt;0,"P32"," ")</f>
        <v xml:space="preserve"> </v>
      </c>
      <c r="AK419" s="108" t="str">
        <f>IF(SUM(COUNTIFS('Planificación 2026-1'!F:F,"FILIAL",'Planificación 2026-1'!W:W,C419,'Planificación 2026-1'!H:H,"AR"))&gt;0,"P34"," ")</f>
        <v xml:space="preserve"> </v>
      </c>
      <c r="AL419" s="108" t="str">
        <f>IF(SUM(COUNTIFS('Planificación 2026-1'!F:F,"FILIAL",'Planificación 2026-1'!W:W,C419,'Planificación 2026-1'!H:H,"T1"))&gt;0,"P35"," ")</f>
        <v xml:space="preserve"> </v>
      </c>
      <c r="AM419" s="108" t="str">
        <f>IF(SUM(COUNTIFS('Planificación 2026-1'!F:F,"FILIAL",'Planificación 2026-1'!W:W,C419,'Planificación 2026-1'!H:H,"T3"))&gt;0,"P36"," ")</f>
        <v xml:space="preserve"> </v>
      </c>
      <c r="AN419" s="108" t="str">
        <f>IF(SUM(COUNTIFS('Planificación 2026-1'!F:F,"FILIAL",'Planificación 2026-1'!W:W,C419,'Planificación 2026-1'!H:H,"T2"))&gt;0,"P37"," ")</f>
        <v xml:space="preserve"> </v>
      </c>
      <c r="AO419" s="108" t="str">
        <f>IF(SUM(COUNTIFS('Planificación 2026-1'!F:F,"FILIAL",'Planificación 2026-1'!W:W,C419,'Planificación 2026-1'!H:H,"AE"))&gt;0,"P38"," ")</f>
        <v xml:space="preserve"> </v>
      </c>
      <c r="AP419" s="108" t="str">
        <f>IF(SUM(COUNTIFS('Planificación 2026-1'!F:F,"FILIAL",'Planificación 2026-1'!W:W,C419,'Planificación 2026-1'!H:H,"T4"))&gt;0,"P55"," ")</f>
        <v xml:space="preserve"> </v>
      </c>
      <c r="AQ419" s="108" t="str">
        <f>IF(SUM(COUNTIFS('Planificación 2026-1'!F:F,"SUNAMPE",'Planificación 2026-1'!W:W,C419,'Planificación 2026-1'!H:H,"AF"))&gt;0," P01"," ")</f>
        <v xml:space="preserve"> </v>
      </c>
      <c r="AR419" s="108" t="str">
        <f>IF(SUM(COUNTIFS('Planificación 2026-1'!F:F,"SUNAMPE",'Planificación 2026-1'!W:W,C419,'Planificación 2026-1'!H:H,"EN"))&gt;0,"P02"," ")</f>
        <v xml:space="preserve"> </v>
      </c>
      <c r="AS419" s="108" t="str">
        <f>IF(SUM(COUNTIFS('Planificación 2026-1'!F:F,"SUNAMPE",'Planificación 2026-1'!W:W,C419,'Planificación 2026-1'!H:H,"IS"))&gt;0,"P03"," ")</f>
        <v xml:space="preserve"> </v>
      </c>
      <c r="AT419" s="108" t="str">
        <f>IF(SUM(COUNTIFS('Planificación 2026-1'!F:F,"SUNAMPE",'Planificación 2026-1'!W:W,C419,'Planificación 2026-1'!H:H,"PS"))&gt;0,"P04"," ")</f>
        <v xml:space="preserve"> </v>
      </c>
      <c r="AU419" s="108"/>
      <c r="AV419" s="108" t="str">
        <f>IF(SUM(COUNTIFS('Planificación 2026-1'!F:F,"SUNAMPE",'Planificación 2026-1'!W:W,C419,'Planificación 2026-1'!H:H,"IN"))&gt;0,"P06"," ")</f>
        <v xml:space="preserve"> </v>
      </c>
      <c r="AW419" s="108" t="str">
        <f>IF(SUM(COUNTIFS('Planificación 2026-1'!F:F,"SUNAMPE",'Planificación 2026-1'!W:W,C419,'Planificación 2026-1'!H:H,"CA"))&gt;0,"P07"," ")</f>
        <v xml:space="preserve"> </v>
      </c>
      <c r="AX419" s="108" t="str">
        <f>IF(SUM(COUNTIFS('Planificación 2026-1'!F:F,"SUNAMPE",'Planificación 2026-1'!W:W,C419,'Planificación 2026-1'!H:H,"DE"))&gt;0,"P08"," ")</f>
        <v xml:space="preserve"> </v>
      </c>
      <c r="AY419" s="108" t="str">
        <f>IF(SUM(COUNTIFS('Planificación 2026-1'!F:F,"SUNAMPE",'Planificación 2026-1'!W:W,C419,'Planificación 2026-1'!H:H,"OB"))&gt;0,"P09"," ")</f>
        <v xml:space="preserve"> </v>
      </c>
      <c r="AZ419" s="108" t="str">
        <f>IF(SUM(COUNTIFS('Planificación 2026-1'!F:F,"SUNAMPE",'Planificación 2026-1'!W:W,C419,'Planificación 2026-1'!H:H,"MH"))&gt;0,"P31"," ")</f>
        <v xml:space="preserve"> </v>
      </c>
      <c r="BA419" s="108" t="str">
        <f>IF(SUM(COUNTIFS('Planificación 2026-1'!F:F,"SUNAMPE",'Planificación 2026-1'!W:W,C419,'Planificación 2026-1'!H:H,"IC"))&gt;0,"P32"," ")</f>
        <v xml:space="preserve"> </v>
      </c>
      <c r="BB419" s="108" t="str">
        <f>IF(SUM(COUNTIFS('Planificación 2026-1'!F:F,"SUNAMPE",'Planificación 2026-1'!W:W,C419,'Planificación 2026-1'!H:H,"AR"))&gt;0,"P34"," ")</f>
        <v xml:space="preserve"> </v>
      </c>
      <c r="BC419" s="108" t="str">
        <f>IF(SUM(COUNTIFS('Planificación 2026-1'!F:F,"SUNAMPE",'Planificación 2026-1'!W:W,C419,'Planificación 2026-1'!H:H,"T1"))&gt;0,"P35"," ")</f>
        <v xml:space="preserve"> </v>
      </c>
      <c r="BD419" s="108" t="str">
        <f>IF(SUM(COUNTIFS('Planificación 2026-1'!F:F,"SUNAMPE",'Planificación 2026-1'!W:W,C419,'Planificación 2026-1'!H:H,"T3"))&gt;0,"P36"," ")</f>
        <v xml:space="preserve"> </v>
      </c>
      <c r="BE419" s="108" t="str">
        <f>IF(SUM(COUNTIFS('Planificación 2026-1'!F:F,"SUNAMPE",'Planificación 2026-1'!W:W,C419,'Planificación 2026-1'!H:H,"T2"))&gt;0,"P37"," ")</f>
        <v xml:space="preserve"> </v>
      </c>
      <c r="BF419" s="108" t="str">
        <f>IF(SUM(COUNTIFS('Planificación 2026-1'!F:F,"SUNAMPE",'Planificación 2026-1'!W:W,C419,'Planificación 2026-1'!H:H,"AE"))&gt;0,"P38"," ")</f>
        <v xml:space="preserve"> </v>
      </c>
      <c r="BG419" s="108" t="str">
        <f>IF(SUM(COUNTIFS('Planificación 2026-1'!F:F,"SUNAMPE",'Planificación 2026-1'!W:W,C419,'Planificación 2026-1'!H:H,"T4"))&gt;0,"P55"," ")</f>
        <v xml:space="preserve"> </v>
      </c>
      <c r="BH419" s="108" t="str">
        <f>IF(SUM(COUNTIFS('Planificación 2026-1'!F:F,"HUAURA",'Planificación 2026-1'!W:W,C419,'Planificación 2026-1'!H:H,"AF"))&gt;0," P01"," ")</f>
        <v xml:space="preserve"> </v>
      </c>
      <c r="BI419" s="108" t="str">
        <f>IF(SUM(COUNTIFS('Planificación 2026-1'!F:F,"HUAURA",'Planificación 2026-1'!W:W,C419,'Planificación 2026-1'!H:H,"EN"))&gt;0,"P02"," ")</f>
        <v xml:space="preserve"> </v>
      </c>
      <c r="BJ419" s="108" t="str">
        <f>IF(SUM(COUNTIFS('Planificación 2026-1'!F:F,"HUAURA",'Planificación 2026-1'!W:W,C419,'Planificación 2026-1'!H:H,"IS"))&gt;0,"P03"," ")</f>
        <v xml:space="preserve"> </v>
      </c>
      <c r="BK419" s="108" t="str">
        <f>IF(SUM(COUNTIFS('Planificación 2026-1'!F:F,"HUAURA",'Planificación 2026-1'!W:W,C419,'Planificación 2026-1'!H:H,"PS"))&gt;0,"P04"," ")</f>
        <v xml:space="preserve"> </v>
      </c>
      <c r="BL419" s="108"/>
      <c r="BM419" s="108" t="str">
        <f>IF(SUM(COUNTIFS('Planificación 2026-1'!F:F,"HUAURA",'Planificación 2026-1'!W:W,C419,'Planificación 2026-1'!H:H,"IN"))&gt;0,"P06"," ")</f>
        <v xml:space="preserve"> </v>
      </c>
      <c r="BN419" s="108" t="str">
        <f>IF(SUM(COUNTIFS('Planificación 2026-1'!F:F,"HUAURA",'Planificación 2026-1'!W:W,C419,'Planificación 2026-1'!H:H,"CA"))&gt;0,"P07"," ")</f>
        <v xml:space="preserve"> </v>
      </c>
      <c r="BO419" s="108" t="str">
        <f>IF(SUM(COUNTIFS('Planificación 2026-1'!F:F,"HUAURA",'Planificación 2026-1'!W:W,C419,'Planificación 2026-1'!H:H,"DE"))&gt;0,"P08"," ")</f>
        <v xml:space="preserve"> </v>
      </c>
      <c r="BP419" s="108" t="str">
        <f>IF(SUM(COUNTIFS('Planificación 2026-1'!F:F,"HUAURA",'Planificación 2026-1'!W:W,C419,'Planificación 2026-1'!H:H,"OB"))&gt;0,"P09"," ")</f>
        <v xml:space="preserve"> </v>
      </c>
      <c r="BQ419" s="108" t="str">
        <f>IF(SUM(COUNTIFS('Planificación 2026-1'!F:F,"HUAURA",'Planificación 2026-1'!W:W,C419,'Planificación 2026-1'!H:H,"MH"))&gt;0,"P31"," ")</f>
        <v xml:space="preserve"> </v>
      </c>
      <c r="BR419" s="108" t="str">
        <f>IF(SUM(COUNTIFS('Planificación 2026-1'!F:F,"HUAURA",'Planificación 2026-1'!W:W,C419,'Planificación 2026-1'!H:H,"IC"))&gt;0,"P32"," ")</f>
        <v xml:space="preserve"> </v>
      </c>
      <c r="BS419" s="108" t="str">
        <f>IF(SUM(COUNTIFS('Planificación 2026-1'!F:F,"HUAURA",'Planificación 2026-1'!W:W,C419,'Planificación 2026-1'!H:H,"AR"))&gt;0,"P34"," ")</f>
        <v xml:space="preserve"> </v>
      </c>
      <c r="BT419" s="108" t="str">
        <f>IF(SUM(COUNTIFS('Planificación 2026-1'!F:F,"HUAURA",'Planificación 2026-1'!W:W,C419,'Planificación 2026-1'!H:H,"T1"))&gt;0,"P35"," ")</f>
        <v xml:space="preserve"> </v>
      </c>
      <c r="BU419" s="108" t="str">
        <f>IF(SUM(COUNTIFS('Planificación 2026-1'!F:F,"HUAURA",'Planificación 2026-1'!W:W,C419,'Planificación 2026-1'!H:H,"T3"))&gt;0,"P36"," ")</f>
        <v xml:space="preserve"> </v>
      </c>
      <c r="BV419" s="108" t="str">
        <f>IF(SUM(COUNTIFS('Planificación 2026-1'!F:F,"HUAURA",'Planificación 2026-1'!W:W,C419,'Planificación 2026-1'!H:H,"T2"))&gt;0,"P37"," ")</f>
        <v xml:space="preserve"> </v>
      </c>
      <c r="BW419" s="108" t="str">
        <f>IF(SUM(COUNTIFS('Planificación 2026-1'!F:F,"HUAURA",'Planificación 2026-1'!W:W,C419,'Planificación 2026-1'!H:H,"AE"))&gt;0,"P38"," ")</f>
        <v xml:space="preserve"> </v>
      </c>
      <c r="BX419" s="108" t="str">
        <f>IF(SUM(COUNTIFS('Planificación 2026-1'!F:F,"HUAURA",'Planificación 2026-1'!W:W,C419,'Planificación 2026-1'!H:H,"T4"))&gt;0,"P55"," ")</f>
        <v xml:space="preserve"> </v>
      </c>
      <c r="BY419" s="109">
        <f>SUMIFS('Planificación 2026-1'!R:R,'Planificación 2026-1'!W:W,C419,'Planificación 2026-1'!H:H,"AF",'Planificación 2026-1'!I:I,"&gt;2")</f>
        <v>0</v>
      </c>
      <c r="BZ419" s="109">
        <f>SUMIFS('Planificación 2026-1'!R:R,'Planificación 2026-1'!W:W,C419,'Planificación 2026-1'!H:H,"EN",'Planificación 2026-1'!I:I,"&gt;2")</f>
        <v>0</v>
      </c>
      <c r="CA419" s="109">
        <f>SUMIFS('Planificación 2026-1'!R:R,'Planificación 2026-1'!W:W,C419,'Planificación 2026-1'!H:H,"IS",'Planificación 2026-1'!I:I,"&gt;2")</f>
        <v>0</v>
      </c>
      <c r="CB419" s="109">
        <f>SUMIFS('Planificación 2026-1'!R:R,'Planificación 2026-1'!W:W,C419,'Planificación 2026-1'!H:H,"PS",'Planificación 2026-1'!I:I,"&gt;2")</f>
        <v>0</v>
      </c>
      <c r="CC419" s="109">
        <f>SUMIFS('Planificación 2026-1'!R:R,'Planificación 2026-1'!W:W,C419,'Planificación 2026-1'!H:H,"IN",'Planificación 2026-1'!I:I,"&gt;2")</f>
        <v>0</v>
      </c>
      <c r="CD419" s="109">
        <f>SUMIFS('Planificación 2026-1'!R:R,'Planificación 2026-1'!W:W,C419,'Planificación 2026-1'!H:H,"CA",'Planificación 2026-1'!I:I,"&gt;2")</f>
        <v>0</v>
      </c>
      <c r="CE419" s="109">
        <f>SUMIFS('Planificación 2026-1'!R:R,'Planificación 2026-1'!W:W,C419,'Planificación 2026-1'!H:H,"DE",'Planificación 2026-1'!I:I,"&gt;2")</f>
        <v>0</v>
      </c>
      <c r="CF419" s="109">
        <f>SUMIFS('Planificación 2026-1'!R:R,'Planificación 2026-1'!W:W,C419,'Planificación 2026-1'!H:H,"OB",'Planificación 2026-1'!I:I,"&gt;2")</f>
        <v>0</v>
      </c>
      <c r="CG419" s="109">
        <f>SUMIFS('Planificación 2026-1'!R:R,'Planificación 2026-1'!W:W,C419,'Planificación 2026-1'!H:H,"MH",'Planificación 2026-1'!I:I,"&gt;2")</f>
        <v>0</v>
      </c>
      <c r="CH419" s="109">
        <f>SUMIFS('Planificación 2026-1'!R:R,'Planificación 2026-1'!W:W,C419,'Planificación 2026-1'!H:H,"IC",'Planificación 2026-1'!I:I,"&gt;2")</f>
        <v>0</v>
      </c>
      <c r="CI419" s="109">
        <f>SUMIFS('Planificación 2026-1'!R:R,'Planificación 2026-1'!W:W,C419,'Planificación 2026-1'!H:H,"AR",'Planificación 2026-1'!I:I,"&gt;2")</f>
        <v>0</v>
      </c>
      <c r="CJ419" s="109">
        <f>SUMIFS('Planificación 2026-1'!R:R,'Planificación 2026-1'!W:W,C419,'Planificación 2026-1'!H:H,"T1",'Planificación 2026-1'!I:I,"&gt;2")</f>
        <v>0</v>
      </c>
      <c r="CK419" s="109">
        <f>SUMIFS('Planificación 2026-1'!R:R,'Planificación 2026-1'!W:W,C419,'Planificación 2026-1'!H:H,"T3",'Planificación 2026-1'!I:I,"&gt;2")</f>
        <v>0</v>
      </c>
      <c r="CL419" s="109">
        <f>SUMIFS('Planificación 2026-1'!R:R,'Planificación 2026-1'!W:W,C419,'Planificación 2026-1'!H:H,"T2",'Planificación 2026-1'!I:I,"&gt;2")</f>
        <v>0</v>
      </c>
      <c r="CM419" s="109">
        <f>SUMIFS('Planificación 2026-1'!R:R,'Planificación 2026-1'!W:W,C419,'Planificación 2026-1'!H:H,"AE",'Planificación 2026-1'!I:I,"&gt;2")</f>
        <v>0</v>
      </c>
      <c r="CN419" s="109">
        <f>SUMIFS('Planificación 2026-1'!R:R,'Planificación 2026-1'!W:W,C419,'Planificación 2026-1'!H:H,"T4",'Planificación 2026-1'!I:I,"&gt;2")</f>
        <v>0</v>
      </c>
      <c r="CO419" s="109">
        <f>SUMIFS('Planificación 2026-1'!R:R,'Planificación 2026-1'!W:W,C419,'Planificación 2026-1'!H:H,"AF",'Planificación 2026-1'!I:I,"&lt;3")</f>
        <v>0</v>
      </c>
      <c r="CP419" s="109">
        <f>SUMIFS('Planificación 2026-1'!R:R,'Planificación 2026-1'!W:W,C419,'Planificación 2026-1'!H:H,"EN",'Planificación 2026-1'!I:I,"&lt;3")</f>
        <v>0</v>
      </c>
      <c r="CQ419" s="109">
        <f>SUMIFS('Planificación 2026-1'!R:R,'Planificación 2026-1'!W:W,C419,'Planificación 2026-1'!H:H,"IS",'Planificación 2026-1'!I:I,"&lt;3")</f>
        <v>0</v>
      </c>
      <c r="CR419" s="109">
        <f>SUMIFS('Planificación 2026-1'!R:R,'Planificación 2026-1'!W:W,C419,'Planificación 2026-1'!H:H,"PS",'Planificación 2026-1'!I:I,"&lt;3")</f>
        <v>0</v>
      </c>
      <c r="CS419" s="109">
        <f>SUMIFS('Planificación 2026-1'!R:R,'Planificación 2026-1'!W:W,C419,'Planificación 2026-1'!H:H,"IN",'Planificación 2026-1'!I:I,"&lt;3")</f>
        <v>0</v>
      </c>
      <c r="CT419" s="109">
        <f>SUMIFS('Planificación 2026-1'!R:R,'Planificación 2026-1'!W:W,C419,'Planificación 2026-1'!H:H,"CA",'Planificación 2026-1'!I:I,"&lt;3")</f>
        <v>0</v>
      </c>
      <c r="CU419" s="109">
        <f>SUMIFS('Planificación 2026-1'!R:R,'Planificación 2026-1'!W:W,C419,'Planificación 2026-1'!H:H,"DE",'Planificación 2026-1'!I:I,"&lt;3")</f>
        <v>0</v>
      </c>
      <c r="CV419" s="109">
        <f>SUMIFS('Planificación 2026-1'!R:R,'Planificación 2026-1'!W:W,C419,'Planificación 2026-1'!H:H,"OB",'Planificación 2026-1'!I:I,"&lt;3")</f>
        <v>0</v>
      </c>
      <c r="CW419" s="109">
        <f>SUMIFS('Planificación 2026-1'!R:R,'Planificación 2026-1'!W:W,C419,'Planificación 2026-1'!H:H,"MH",'Planificación 2026-1'!I:I,"&lt;3")</f>
        <v>0</v>
      </c>
      <c r="CX419" s="109">
        <f>SUMIFS('Planificación 2026-1'!R:R,'Planificación 2026-1'!W:W,C419,'Planificación 2026-1'!H:H,"IC",'Planificación 2026-1'!I:I,"&lt;3")</f>
        <v>0</v>
      </c>
      <c r="CY419" s="109">
        <f>SUMIFS('Planificación 2026-1'!R:R,'Planificación 2026-1'!W:W,C419,'Planificación 2026-1'!H:H,"AR",'Planificación 2026-1'!I:I,"&lt;3")</f>
        <v>0</v>
      </c>
      <c r="CZ419" s="109">
        <f>SUMIFS('Planificación 2026-1'!R:R,'Planificación 2026-1'!W:W,C419,'Planificación 2026-1'!H:H,"T1",'Planificación 2026-1'!I:I,"&lt;3")</f>
        <v>0</v>
      </c>
      <c r="DA419" s="109">
        <f>SUMIFS('Planificación 2026-1'!R:R,'Planificación 2026-1'!W:W,C419,'Planificación 2026-1'!H:H,"T3",'Planificación 2026-1'!I:I,"&lt;3")</f>
        <v>0</v>
      </c>
      <c r="DB419" s="109">
        <f>SUMIFS('Planificación 2026-1'!R:R,'Planificación 2026-1'!W:W,C419,'Planificación 2026-1'!H:H,"T2",'Planificación 2026-1'!I:I,"&lt;3")</f>
        <v>0</v>
      </c>
      <c r="DC419" s="109">
        <f>SUMIFS('Planificación 2026-1'!R:R,'Planificación 2026-1'!W:W,C419,'Planificación 2026-1'!H:H,"AE",'Planificación 2026-1'!I:I,"&lt;3")</f>
        <v>0</v>
      </c>
      <c r="DD419" s="109">
        <f>SUMIFS('Planificación 2026-1'!R:R,'Planificación 2026-1'!W:W,C419,'Planificación 2026-1'!H:H,"T4",'Planificación 2026-1'!I:I,"&lt;3")</f>
        <v>0</v>
      </c>
      <c r="DE419" s="108" t="str">
        <f t="shared" si="63"/>
        <v/>
      </c>
      <c r="DF419" s="41">
        <f>IF(C419="","",SUMIFS('Planificación 2026-1'!R:R,'Planificación 2026-1'!W:W,C419,'Planificación 2026-1'!F:F,"PRINCIPAL",'Planificación 2026-1'!X:X,"VIRTUAL"))</f>
        <v>0</v>
      </c>
      <c r="DG419" s="41">
        <f>IF(C419="","",SUMIFS('Planificación 2026-1'!R:R,'Planificación 2026-1'!W:W,C419,'Planificación 2026-1'!F:F,"PRINCIPAL",'Planificación 2026-1'!X:X,"PRESENCIAL"))</f>
        <v>0</v>
      </c>
      <c r="DH419" s="41">
        <f>IF(C419="","",SUMIFS('Planificación 2026-1'!R:R,'Planificación 2026-1'!W:W,C419,'Planificación 2026-1'!F:F,"PRINCIPAL",'Planificación 2026-1'!X:X,"HIBRIDO PRESENCIAL"))</f>
        <v>0</v>
      </c>
      <c r="DI419" s="108" t="str">
        <f t="shared" si="64"/>
        <v/>
      </c>
      <c r="DJ419" s="108">
        <f>IF(C419="","",SUMIFS('Planificación 2026-1'!R:R,'Planificación 2026-1'!W:W,C419,'Planificación 2026-1'!F:F,"FILIAL",'Planificación 2026-1'!X:X,"VIRTUAL"))</f>
        <v>0</v>
      </c>
      <c r="DK419" s="110">
        <f>IF(C419="","",SUMIFS('Planificación 2026-1'!R:R,'Planificación 2026-1'!W:W,C419,'Planificación 2026-1'!F:F,"FILIAL",'Planificación 2026-1'!X:X,"PRESENCIAL"))</f>
        <v>0</v>
      </c>
      <c r="DL419" s="61">
        <f>IF(C419="","",SUMIFS('Planificación 2026-1'!R:R,'Planificación 2026-1'!W:W,C419,'Planificación 2026-1'!F:F,"FILIAL",'Planificación 2026-1'!X:X,"HIBRIDO PRESENCIAL"))</f>
        <v>0</v>
      </c>
      <c r="DM419" s="111" t="str">
        <f t="shared" si="65"/>
        <v/>
      </c>
      <c r="DN419" s="108">
        <f>IF(C419="","",SUMIFS('Planificación 2026-1'!R:R,'Planificación 2026-1'!W:W,C419,'Planificación 2026-1'!F:F,"SUNAMPE",'Planificación 2026-1'!X:X,"VIRTUAL"))</f>
        <v>0</v>
      </c>
      <c r="DO419" s="61">
        <f>IF(C419="","",SUMIFS('Planificación 2026-1'!R:R,'Planificación 2026-1'!W:W,C419,'Planificación 2026-1'!F:F,"SUNAMPE",'Planificación 2026-1'!X:X,"PRESENCIAL"))</f>
        <v>0</v>
      </c>
      <c r="DP419" s="111" t="str">
        <f t="shared" si="66"/>
        <v/>
      </c>
      <c r="DQ419" s="108">
        <f>IF(C419="","",SUMIFS('Planificación 2026-1'!R:R,'Planificación 2026-1'!W:W,C419,'Planificación 2026-1'!F:F,"HUAURA",'Planificación 2026-1'!X:X,"VIRTUAL"))</f>
        <v>0</v>
      </c>
      <c r="DR419" s="61">
        <f>IF(C419="","",SUMIFS('Planificación 2026-1'!R:R,'Planificación 2026-1'!W:W,C419,'Planificación 2026-1'!F:F,"HUAURA",'Planificación 2026-1'!X:X,"PRESENCIAL"))</f>
        <v>0</v>
      </c>
      <c r="DS419" s="76">
        <f>SUMIFS('Planificación 2026-1'!R:R,'Planificación 2026-1'!W:W,C419,'Planificación 2026-1'!F:F,"PRINCIPAL",'Planificación 2026-1'!X:X,"VIRTUAL",'Planificación 2026-1'!I:I,"&gt;2")</f>
        <v>0</v>
      </c>
      <c r="DT419" s="76">
        <f>SUMIFS('Planificación 2026-1'!R:R,'Planificación 2026-1'!W:W,C419,'Planificación 2026-1'!F:F,"PRINCIPAL",'Planificación 2026-1'!X:X,"&lt;&gt;VIRTUAL",'Planificación 2026-1'!I:I,"&gt;2")</f>
        <v>0</v>
      </c>
      <c r="DU419" s="76">
        <f>SUMIFS('Planificación 2026-1'!R:R,'Planificación 2026-1'!W:W,C419,'Planificación 2026-1'!F:F,"SUNAMPE",'Planificación 2026-1'!X:X,"VIRTUAL",'Planificación 2026-1'!I:I,"&gt;2")</f>
        <v>0</v>
      </c>
      <c r="DV419" s="76">
        <f>SUMIFS('Planificación 2026-1'!R:R,'Planificación 2026-1'!W:W,C419,'Planificación 2026-1'!F:F,"SUNAMPE",'Planificación 2026-1'!X:X,"&lt;&gt;VIRTUAL",'Planificación 2026-1'!I:I,"&gt;2")</f>
        <v>0</v>
      </c>
      <c r="DW419" s="76">
        <f>SUMIFS('Planificación 2026-1'!R:R,'Planificación 2026-1'!W:W,C419,'Planificación 2026-1'!F:F,"FILIAL",'Planificación 2026-1'!X:X,"VIRTUAL",'Planificación 2026-1'!I:I,"&gt;2")</f>
        <v>0</v>
      </c>
      <c r="DX419" s="76">
        <f>SUMIFS('Planificación 2026-1'!R:R,'Planificación 2026-1'!W:W,C419,'Planificación 2026-1'!F:F,"FILIAL",'Planificación 2026-1'!X:X,"&lt;&gt;VIRTUAL",'Planificación 2026-1'!I:I,"&gt;2")</f>
        <v>0</v>
      </c>
      <c r="DY419" s="76">
        <f>SUMIFS('Planificación 2026-1'!R:R,'Planificación 2026-1'!W:W,C419,'Planificación 2026-1'!F:F,"PORUMA",'Planificación 2026-1'!X:X,"VIRTUAL",'Planificación 2026-1'!I:I,"&gt;2")</f>
        <v>0</v>
      </c>
      <c r="DZ419" s="76">
        <f>SUMIFS('Planificación 2026-1'!R:R,'Planificación 2026-1'!W:W,C419,'Planificación 2026-1'!F:F,"PORUMA",'Planificación 2026-1'!X:X,"&lt;&gt;VIRTUAL",'Planificación 2026-1'!I:I,"&gt;2")</f>
        <v>0</v>
      </c>
      <c r="EA419" s="76">
        <f>SUMIFS('Planificación 2026-1'!R:R,'Planificación 2026-1'!W:W,C419,'Planificación 2026-1'!F:F,"HUAURA",'Planificación 2026-1'!X:X,"VIRTUAL",'Planificación 2026-1'!I:I,"&gt;2")</f>
        <v>0</v>
      </c>
      <c r="EB419" s="76">
        <f>SUMIFS('Planificación 2026-1'!R:R,'Planificación 2026-1'!W:W,C419,'Planificación 2026-1'!F:F,"HUAURA",'Planificación 2026-1'!X:X,"&lt;&gt;VIRTUAL",'Planificación 2026-1'!I:I,"&gt;2")</f>
        <v>0</v>
      </c>
      <c r="EC419" s="76">
        <f>SUMIFS('Planificación 2026-1'!R:R,'Planificación 2026-1'!W:W,C419,'Planificación 2026-1'!F:F,"PRINCIPAL",'Planificación 2026-1'!X:X,"VIRTUAL",'Planificación 2026-1'!I:I,"&lt;3")</f>
        <v>0</v>
      </c>
      <c r="ED419" s="76">
        <f>SUMIFS('Planificación 2026-1'!R:R,'Planificación 2026-1'!W:W,C419,'Planificación 2026-1'!F:F,"PRINCIPAL",'Planificación 2026-1'!X:X,"&lt;&gt;VIRTUAL",'Planificación 2026-1'!I:I,"&lt;3")</f>
        <v>0</v>
      </c>
      <c r="EE419" s="76">
        <f>SUMIFS('Planificación 2026-1'!R:R,'Planificación 2026-1'!W:W,C419,'Planificación 2026-1'!F:F,"SUNAMPE",'Planificación 2026-1'!X:X,"VIRTUAL",'Planificación 2026-1'!I:I,"&lt;3")</f>
        <v>0</v>
      </c>
      <c r="EF419" s="76">
        <f>SUMIFS('Planificación 2026-1'!R:R,'Planificación 2026-1'!W:W,C419,'Planificación 2026-1'!F:F,"SUNAMPE",'Planificación 2026-1'!X:X,"&lt;&gt;VIRTUAL",'Planificación 2026-1'!I:I,"&lt;3")</f>
        <v>0</v>
      </c>
      <c r="EG419" s="76">
        <f>SUMIFS('Planificación 2026-1'!R:R,'Planificación 2026-1'!W:W,C419,'Planificación 2026-1'!F:F,"FILIAL",'Planificación 2026-1'!X:X,"VIRTUAL",'Planificación 2026-1'!I:I,"&lt;3")</f>
        <v>0</v>
      </c>
      <c r="EH419" s="76">
        <f>SUMIFS('Planificación 2026-1'!R:R,'Planificación 2026-1'!W:W,C419,'Planificación 2026-1'!F:F,"FILIAL",'Planificación 2026-1'!X:X,"&lt;&gt;VIRTUAL",'Planificación 2026-1'!I:I,"&lt;3")</f>
        <v>0</v>
      </c>
      <c r="EI419" s="76">
        <f>SUMIFS('Planificación 2026-1'!R:R,'Planificación 2026-1'!W:W,C419,'Planificación 2026-1'!F:F,"PORUMA",'Planificación 2026-1'!X:X,"VIRTUAL",'Planificación 2026-1'!I:I,"&lt;3")</f>
        <v>0</v>
      </c>
      <c r="EJ419" s="76">
        <f>SUMIFS('Planificación 2026-1'!R:R,'Planificación 2026-1'!W:W,C419,'Planificación 2026-1'!F:F,"PORUMA",'Planificación 2026-1'!X:X,"&lt;&gt;VIRTUAL",'Planificación 2026-1'!I:I,"&lt;3")</f>
        <v>0</v>
      </c>
      <c r="EK419" s="76">
        <f>SUMIFS('Planificación 2026-1'!R:R,'Planificación 2026-1'!W:W,C419,'Planificación 2026-1'!F:F,"HUAURA",'Planificación 2026-1'!X:X,"VIRTUAL",'Planificación 2026-1'!I:I,"&lt;3")</f>
        <v>0</v>
      </c>
      <c r="EL419" s="76">
        <f>SUMIFS('Planificación 2026-1'!R:R,'Planificación 2026-1'!W:W,C419,'Planificación 2026-1'!F:F,"HUAURA",'Planificación 2026-1'!X:X,"&lt;&gt;VIRTUAL",'Planificación 2026-1'!I:I,"&lt;3")</f>
        <v>0</v>
      </c>
      <c r="EM419" s="76"/>
      <c r="EN419" s="76">
        <f t="shared" si="59"/>
        <v>0</v>
      </c>
      <c r="EO419" s="76">
        <f t="shared" si="60"/>
        <v>0</v>
      </c>
      <c r="EP419" s="76" t="b">
        <f t="shared" si="61"/>
        <v>1</v>
      </c>
      <c r="EQ419" s="76" t="str">
        <f t="shared" si="62"/>
        <v/>
      </c>
      <c r="ER419" s="76" t="str">
        <f t="shared" si="67"/>
        <v>PRESENCIAL</v>
      </c>
    </row>
    <row r="420" spans="1:148" hidden="1">
      <c r="A420" s="83"/>
      <c r="B420" s="119">
        <v>417</v>
      </c>
      <c r="C420" s="115" t="s">
        <v>593</v>
      </c>
      <c r="D420" s="112">
        <f>SUMIF('Planificación 2026-1'!W:W,C420,'Planificación 2026-1'!R:R)</f>
        <v>0</v>
      </c>
      <c r="E420" s="114" t="s">
        <v>173</v>
      </c>
      <c r="F420" s="115" t="s">
        <v>347</v>
      </c>
      <c r="G420" s="115" t="s">
        <v>153</v>
      </c>
      <c r="H420" s="115" t="s">
        <v>123</v>
      </c>
      <c r="I420" s="107" t="str">
        <f>IF(SUM(COUNTIFS('Planificación 2026-1'!F:F,"PRINCIPAL",'Planificación 2026-1'!W:W,C420,'Planificación 2026-1'!H:H,"AF"))&gt;0,"P01"," ")</f>
        <v xml:space="preserve"> </v>
      </c>
      <c r="J420" s="108" t="str">
        <f>IF(SUM(COUNTIFS('Planificación 2026-1'!F:F,"PRINCIPAL",'Planificación 2026-1'!W:W,C420,'Planificación 2026-1'!H:H,"EN"))&gt;0,"P02"," ")</f>
        <v xml:space="preserve"> </v>
      </c>
      <c r="K420" s="108" t="str">
        <f>IF(SUM(COUNTIFS('Planificación 2026-1'!F:F,"PRINCIPAL",'Planificación 2026-1'!W:W,C420,'Planificación 2026-1'!H:H,"IS"))&gt;0,"P03"," ")</f>
        <v xml:space="preserve"> </v>
      </c>
      <c r="L420" s="108" t="str">
        <f>IF(SUM(COUNTIFS('Planificación 2026-1'!F:F,"PRINCIPAL",'Planificación 2026-1'!W:W,C420,'Planificación 2026-1'!H:H,"PS"))&gt;0,"P04"," ")</f>
        <v xml:space="preserve"> </v>
      </c>
      <c r="M420" s="108"/>
      <c r="N420" s="108" t="str">
        <f>IF(SUM(COUNTIFS('Planificación 2026-1'!F:F,"PRINCIPAL",'Planificación 2026-1'!W:W,C420,'Planificación 2026-1'!H:H,"IN"))&gt;0,"P06"," ")</f>
        <v xml:space="preserve"> </v>
      </c>
      <c r="O420" s="108" t="str">
        <f>IF(SUM(COUNTIFS('Planificación 2026-1'!F:F,"PRINCIPAL",'Planificación 2026-1'!W:W,C420,'Planificación 2026-1'!H:H,"CA"))&gt;0,"P07"," ")</f>
        <v xml:space="preserve"> </v>
      </c>
      <c r="P420" s="108" t="str">
        <f>IF(SUM(COUNTIFS('Planificación 2026-1'!F:F,"PRINCIPAL",'Planificación 2026-1'!W:W,C420,'Planificación 2026-1'!H:H,"DE"))&gt;0,"P08"," ")</f>
        <v xml:space="preserve"> </v>
      </c>
      <c r="Q420" s="108" t="str">
        <f>IF(SUM(COUNTIFS('Planificación 2026-1'!F:F,"PRINCIPAL",'Planificación 2026-1'!W:W,C420,'Planificación 2026-1'!H:H,"OB"))&gt;0,"P09"," ")</f>
        <v xml:space="preserve"> </v>
      </c>
      <c r="R420" s="108" t="str">
        <f>IF(SUM(COUNTIFS('Planificación 2026-1'!F:F,"PRINCIPAL",'Planificación 2026-1'!W:W,C420,'Planificación 2026-1'!H:H,"MH"))&gt;0,"P31"," ")</f>
        <v xml:space="preserve"> </v>
      </c>
      <c r="S420" s="108" t="str">
        <f>IF(SUM(COUNTIFS('Planificación 2026-1'!F:F,"PRINCIPAL",'Planificación 2026-1'!W:W,C420,'Planificación 2026-1'!H:H,"IC"))&gt;0,"P32"," ")</f>
        <v xml:space="preserve"> </v>
      </c>
      <c r="T420" s="108" t="str">
        <f>IF(SUM(COUNTIFS('Planificación 2026-1'!F:F,"PRINCIPAL",'Planificación 2026-1'!W:W,C420,'Planificación 2026-1'!H:H,"AR"))&gt;0,"P34"," ")</f>
        <v xml:space="preserve"> </v>
      </c>
      <c r="U420" s="108" t="str">
        <f>IF(SUM(COUNTIFS('Planificación 2026-1'!F:F,"PRINCIPAL",'Planificación 2026-1'!W:W,C420,'Planificación 2026-1'!H:H,"T1"))&gt;0,"P35"," ")</f>
        <v xml:space="preserve"> </v>
      </c>
      <c r="V420" s="108" t="str">
        <f>IF(SUM(COUNTIFS('Planificación 2026-1'!F:F,"PRINCIPAL",'Planificación 2026-1'!W:W,C420,'Planificación 2026-1'!H:H,"T3"))&gt;0,"P36"," ")</f>
        <v xml:space="preserve"> </v>
      </c>
      <c r="W420" s="108" t="str">
        <f>IF(SUM(COUNTIFS('Planificación 2026-1'!F:F,"PRINCIPAL",'Planificación 2026-1'!W:W,C420,'Planificación 2026-1'!H:H,"T2"))&gt;0,"P37"," ")</f>
        <v xml:space="preserve"> </v>
      </c>
      <c r="X420" s="108" t="str">
        <f>IF(SUM(COUNTIFS('Planificación 2026-1'!F:F,"PRINCIPAL",'Planificación 2026-1'!W:W,C420,'Planificación 2026-1'!H:H,"AE"))&gt;0,"P38"," ")</f>
        <v xml:space="preserve"> </v>
      </c>
      <c r="Y420" s="108" t="str">
        <f>IF(SUM(COUNTIFS('Planificación 2026-1'!F:F,"PRINCIPAL",'Planificación 2026-1'!W:W,C420,'Planificación 2026-1'!H:H,"T4"))&gt;0,"P55"," ")</f>
        <v xml:space="preserve"> </v>
      </c>
      <c r="Z420" s="108" t="str">
        <f>IF(SUM(COUNTIFS('Planificación 2026-1'!F:F,"FILIAL",'Planificación 2026-1'!W:W,C420,'Planificación 2026-1'!H:H,"AF"))&gt;0," P01"," ")</f>
        <v xml:space="preserve"> </v>
      </c>
      <c r="AA420" s="108" t="str">
        <f>IF(SUM(COUNTIFS('Planificación 2026-1'!F:F,"FILIAL",'Planificación 2026-1'!W:W,C420,'Planificación 2026-1'!H:H,"EN"))&gt;0,"P02"," ")</f>
        <v xml:space="preserve"> </v>
      </c>
      <c r="AB420" s="108" t="str">
        <f>IF(SUM(COUNTIFS('Planificación 2026-1'!F:F,"FILIAL",'Planificación 2026-1'!W:W,C420,'Planificación 2026-1'!H:H,"IS"))&gt;0,"P03"," ")</f>
        <v xml:space="preserve"> </v>
      </c>
      <c r="AC420" s="108" t="str">
        <f>IF(SUM(COUNTIFS('Planificación 2026-1'!F:F,"FILIAL",'Planificación 2026-1'!W:W,C420,'Planificación 2026-1'!H:H,"PS"))&gt;0,"P04"," ")</f>
        <v xml:space="preserve"> </v>
      </c>
      <c r="AD420" s="108"/>
      <c r="AE420" s="108" t="str">
        <f>IF(SUM(COUNTIFS('Planificación 2026-1'!F:F,"FILIAL",'Planificación 2026-1'!W:W,C420,'Planificación 2026-1'!H:H,"IN"))&gt;0,"P06"," ")</f>
        <v xml:space="preserve"> </v>
      </c>
      <c r="AF420" s="108" t="str">
        <f>IF(SUM(COUNTIFS('Planificación 2026-1'!F:F,"FILIAL",'Planificación 2026-1'!W:W,C420,'Planificación 2026-1'!H:H,"CA"))&gt;0,"P07"," ")</f>
        <v xml:space="preserve"> </v>
      </c>
      <c r="AG420" s="108" t="str">
        <f>IF(SUM(COUNTIFS('Planificación 2026-1'!F:F,"FILIAL",'Planificación 2026-1'!W:W,C420,'Planificación 2026-1'!H:H,"DE"))&gt;0,"P08"," ")</f>
        <v xml:space="preserve"> </v>
      </c>
      <c r="AH420" s="108" t="str">
        <f>IF(SUM(COUNTIFS('Planificación 2026-1'!F:F,"FILIAL",'Planificación 2026-1'!W:W,C420,'Planificación 2026-1'!H:H,"OB"))&gt;0,"P09"," ")</f>
        <v xml:space="preserve"> </v>
      </c>
      <c r="AI420" s="108" t="str">
        <f>IF(SUM(COUNTIFS('Planificación 2026-1'!F:F,"FILIAL",'Planificación 2026-1'!W:W,C420,'Planificación 2026-1'!H:H,"MH"))&gt;0,"P31"," ")</f>
        <v xml:space="preserve"> </v>
      </c>
      <c r="AJ420" s="108" t="str">
        <f>IF(SUM(COUNTIFS('Planificación 2026-1'!F:F,"FILIAL",'Planificación 2026-1'!W:W,C420,'Planificación 2026-1'!H:H,"IC"))&gt;0,"P32"," ")</f>
        <v xml:space="preserve"> </v>
      </c>
      <c r="AK420" s="108" t="str">
        <f>IF(SUM(COUNTIFS('Planificación 2026-1'!F:F,"FILIAL",'Planificación 2026-1'!W:W,C420,'Planificación 2026-1'!H:H,"AR"))&gt;0,"P34"," ")</f>
        <v xml:space="preserve"> </v>
      </c>
      <c r="AL420" s="108" t="str">
        <f>IF(SUM(COUNTIFS('Planificación 2026-1'!F:F,"FILIAL",'Planificación 2026-1'!W:W,C420,'Planificación 2026-1'!H:H,"T1"))&gt;0,"P35"," ")</f>
        <v xml:space="preserve"> </v>
      </c>
      <c r="AM420" s="108" t="str">
        <f>IF(SUM(COUNTIFS('Planificación 2026-1'!F:F,"FILIAL",'Planificación 2026-1'!W:W,C420,'Planificación 2026-1'!H:H,"T3"))&gt;0,"P36"," ")</f>
        <v xml:space="preserve"> </v>
      </c>
      <c r="AN420" s="108" t="str">
        <f>IF(SUM(COUNTIFS('Planificación 2026-1'!F:F,"FILIAL",'Planificación 2026-1'!W:W,C420,'Planificación 2026-1'!H:H,"T2"))&gt;0,"P37"," ")</f>
        <v xml:space="preserve"> </v>
      </c>
      <c r="AO420" s="108" t="str">
        <f>IF(SUM(COUNTIFS('Planificación 2026-1'!F:F,"FILIAL",'Planificación 2026-1'!W:W,C420,'Planificación 2026-1'!H:H,"AE"))&gt;0,"P38"," ")</f>
        <v xml:space="preserve"> </v>
      </c>
      <c r="AP420" s="108" t="str">
        <f>IF(SUM(COUNTIFS('Planificación 2026-1'!F:F,"FILIAL",'Planificación 2026-1'!W:W,C420,'Planificación 2026-1'!H:H,"T4"))&gt;0,"P55"," ")</f>
        <v xml:space="preserve"> </v>
      </c>
      <c r="AQ420" s="108" t="str">
        <f>IF(SUM(COUNTIFS('Planificación 2026-1'!F:F,"SUNAMPE",'Planificación 2026-1'!W:W,C420,'Planificación 2026-1'!H:H,"AF"))&gt;0," P01"," ")</f>
        <v xml:space="preserve"> </v>
      </c>
      <c r="AR420" s="108" t="str">
        <f>IF(SUM(COUNTIFS('Planificación 2026-1'!F:F,"SUNAMPE",'Planificación 2026-1'!W:W,C420,'Planificación 2026-1'!H:H,"EN"))&gt;0,"P02"," ")</f>
        <v xml:space="preserve"> </v>
      </c>
      <c r="AS420" s="108" t="str">
        <f>IF(SUM(COUNTIFS('Planificación 2026-1'!F:F,"SUNAMPE",'Planificación 2026-1'!W:W,C420,'Planificación 2026-1'!H:H,"IS"))&gt;0,"P03"," ")</f>
        <v xml:space="preserve"> </v>
      </c>
      <c r="AT420" s="108" t="str">
        <f>IF(SUM(COUNTIFS('Planificación 2026-1'!F:F,"SUNAMPE",'Planificación 2026-1'!W:W,C420,'Planificación 2026-1'!H:H,"PS"))&gt;0,"P04"," ")</f>
        <v xml:space="preserve"> </v>
      </c>
      <c r="AU420" s="108"/>
      <c r="AV420" s="108" t="str">
        <f>IF(SUM(COUNTIFS('Planificación 2026-1'!F:F,"SUNAMPE",'Planificación 2026-1'!W:W,C420,'Planificación 2026-1'!H:H,"IN"))&gt;0,"P06"," ")</f>
        <v xml:space="preserve"> </v>
      </c>
      <c r="AW420" s="108" t="str">
        <f>IF(SUM(COUNTIFS('Planificación 2026-1'!F:F,"SUNAMPE",'Planificación 2026-1'!W:W,C420,'Planificación 2026-1'!H:H,"CA"))&gt;0,"P07"," ")</f>
        <v xml:space="preserve"> </v>
      </c>
      <c r="AX420" s="108" t="str">
        <f>IF(SUM(COUNTIFS('Planificación 2026-1'!F:F,"SUNAMPE",'Planificación 2026-1'!W:W,C420,'Planificación 2026-1'!H:H,"DE"))&gt;0,"P08"," ")</f>
        <v xml:space="preserve"> </v>
      </c>
      <c r="AY420" s="108" t="str">
        <f>IF(SUM(COUNTIFS('Planificación 2026-1'!F:F,"SUNAMPE",'Planificación 2026-1'!W:W,C420,'Planificación 2026-1'!H:H,"OB"))&gt;0,"P09"," ")</f>
        <v xml:space="preserve"> </v>
      </c>
      <c r="AZ420" s="108" t="str">
        <f>IF(SUM(COUNTIFS('Planificación 2026-1'!F:F,"SUNAMPE",'Planificación 2026-1'!W:W,C420,'Planificación 2026-1'!H:H,"MH"))&gt;0,"P31"," ")</f>
        <v xml:space="preserve"> </v>
      </c>
      <c r="BA420" s="108" t="str">
        <f>IF(SUM(COUNTIFS('Planificación 2026-1'!F:F,"SUNAMPE",'Planificación 2026-1'!W:W,C420,'Planificación 2026-1'!H:H,"IC"))&gt;0,"P32"," ")</f>
        <v xml:space="preserve"> </v>
      </c>
      <c r="BB420" s="108" t="str">
        <f>IF(SUM(COUNTIFS('Planificación 2026-1'!F:F,"SUNAMPE",'Planificación 2026-1'!W:W,C420,'Planificación 2026-1'!H:H,"AR"))&gt;0,"P34"," ")</f>
        <v xml:space="preserve"> </v>
      </c>
      <c r="BC420" s="108" t="str">
        <f>IF(SUM(COUNTIFS('Planificación 2026-1'!F:F,"SUNAMPE",'Planificación 2026-1'!W:W,C420,'Planificación 2026-1'!H:H,"T1"))&gt;0,"P35"," ")</f>
        <v xml:space="preserve"> </v>
      </c>
      <c r="BD420" s="108" t="str">
        <f>IF(SUM(COUNTIFS('Planificación 2026-1'!F:F,"SUNAMPE",'Planificación 2026-1'!W:W,C420,'Planificación 2026-1'!H:H,"T3"))&gt;0,"P36"," ")</f>
        <v xml:space="preserve"> </v>
      </c>
      <c r="BE420" s="108" t="str">
        <f>IF(SUM(COUNTIFS('Planificación 2026-1'!F:F,"SUNAMPE",'Planificación 2026-1'!W:W,C420,'Planificación 2026-1'!H:H,"T2"))&gt;0,"P37"," ")</f>
        <v xml:space="preserve"> </v>
      </c>
      <c r="BF420" s="108" t="str">
        <f>IF(SUM(COUNTIFS('Planificación 2026-1'!F:F,"SUNAMPE",'Planificación 2026-1'!W:W,C420,'Planificación 2026-1'!H:H,"AE"))&gt;0,"P38"," ")</f>
        <v xml:space="preserve"> </v>
      </c>
      <c r="BG420" s="108" t="str">
        <f>IF(SUM(COUNTIFS('Planificación 2026-1'!F:F,"SUNAMPE",'Planificación 2026-1'!W:W,C420,'Planificación 2026-1'!H:H,"T4"))&gt;0,"P55"," ")</f>
        <v xml:space="preserve"> </v>
      </c>
      <c r="BH420" s="108" t="str">
        <f>IF(SUM(COUNTIFS('Planificación 2026-1'!F:F,"HUAURA",'Planificación 2026-1'!W:W,C420,'Planificación 2026-1'!H:H,"AF"))&gt;0," P01"," ")</f>
        <v xml:space="preserve"> </v>
      </c>
      <c r="BI420" s="108" t="str">
        <f>IF(SUM(COUNTIFS('Planificación 2026-1'!F:F,"HUAURA",'Planificación 2026-1'!W:W,C420,'Planificación 2026-1'!H:H,"EN"))&gt;0,"P02"," ")</f>
        <v xml:space="preserve"> </v>
      </c>
      <c r="BJ420" s="108" t="str">
        <f>IF(SUM(COUNTIFS('Planificación 2026-1'!F:F,"HUAURA",'Planificación 2026-1'!W:W,C420,'Planificación 2026-1'!H:H,"IS"))&gt;0,"P03"," ")</f>
        <v xml:space="preserve"> </v>
      </c>
      <c r="BK420" s="108" t="str">
        <f>IF(SUM(COUNTIFS('Planificación 2026-1'!F:F,"HUAURA",'Planificación 2026-1'!W:W,C420,'Planificación 2026-1'!H:H,"PS"))&gt;0,"P04"," ")</f>
        <v xml:space="preserve"> </v>
      </c>
      <c r="BL420" s="108"/>
      <c r="BM420" s="108" t="str">
        <f>IF(SUM(COUNTIFS('Planificación 2026-1'!F:F,"HUAURA",'Planificación 2026-1'!W:W,C420,'Planificación 2026-1'!H:H,"IN"))&gt;0,"P06"," ")</f>
        <v xml:space="preserve"> </v>
      </c>
      <c r="BN420" s="108" t="str">
        <f>IF(SUM(COUNTIFS('Planificación 2026-1'!F:F,"HUAURA",'Planificación 2026-1'!W:W,C420,'Planificación 2026-1'!H:H,"CA"))&gt;0,"P07"," ")</f>
        <v xml:space="preserve"> </v>
      </c>
      <c r="BO420" s="108" t="str">
        <f>IF(SUM(COUNTIFS('Planificación 2026-1'!F:F,"HUAURA",'Planificación 2026-1'!W:W,C420,'Planificación 2026-1'!H:H,"DE"))&gt;0,"P08"," ")</f>
        <v xml:space="preserve"> </v>
      </c>
      <c r="BP420" s="108" t="str">
        <f>IF(SUM(COUNTIFS('Planificación 2026-1'!F:F,"HUAURA",'Planificación 2026-1'!W:W,C420,'Planificación 2026-1'!H:H,"OB"))&gt;0,"P09"," ")</f>
        <v xml:space="preserve"> </v>
      </c>
      <c r="BQ420" s="108" t="str">
        <f>IF(SUM(COUNTIFS('Planificación 2026-1'!F:F,"HUAURA",'Planificación 2026-1'!W:W,C420,'Planificación 2026-1'!H:H,"MH"))&gt;0,"P31"," ")</f>
        <v xml:space="preserve"> </v>
      </c>
      <c r="BR420" s="108" t="str">
        <f>IF(SUM(COUNTIFS('Planificación 2026-1'!F:F,"HUAURA",'Planificación 2026-1'!W:W,C420,'Planificación 2026-1'!H:H,"IC"))&gt;0,"P32"," ")</f>
        <v xml:space="preserve"> </v>
      </c>
      <c r="BS420" s="108" t="str">
        <f>IF(SUM(COUNTIFS('Planificación 2026-1'!F:F,"HUAURA",'Planificación 2026-1'!W:W,C420,'Planificación 2026-1'!H:H,"AR"))&gt;0,"P34"," ")</f>
        <v xml:space="preserve"> </v>
      </c>
      <c r="BT420" s="108" t="str">
        <f>IF(SUM(COUNTIFS('Planificación 2026-1'!F:F,"HUAURA",'Planificación 2026-1'!W:W,C420,'Planificación 2026-1'!H:H,"T1"))&gt;0,"P35"," ")</f>
        <v xml:space="preserve"> </v>
      </c>
      <c r="BU420" s="108" t="str">
        <f>IF(SUM(COUNTIFS('Planificación 2026-1'!F:F,"HUAURA",'Planificación 2026-1'!W:W,C420,'Planificación 2026-1'!H:H,"T3"))&gt;0,"P36"," ")</f>
        <v xml:space="preserve"> </v>
      </c>
      <c r="BV420" s="108" t="str">
        <f>IF(SUM(COUNTIFS('Planificación 2026-1'!F:F,"HUAURA",'Planificación 2026-1'!W:W,C420,'Planificación 2026-1'!H:H,"T2"))&gt;0,"P37"," ")</f>
        <v xml:space="preserve"> </v>
      </c>
      <c r="BW420" s="108" t="str">
        <f>IF(SUM(COUNTIFS('Planificación 2026-1'!F:F,"HUAURA",'Planificación 2026-1'!W:W,C420,'Planificación 2026-1'!H:H,"AE"))&gt;0,"P38"," ")</f>
        <v xml:space="preserve"> </v>
      </c>
      <c r="BX420" s="108" t="str">
        <f>IF(SUM(COUNTIFS('Planificación 2026-1'!F:F,"HUAURA",'Planificación 2026-1'!W:W,C420,'Planificación 2026-1'!H:H,"T4"))&gt;0,"P55"," ")</f>
        <v xml:space="preserve"> </v>
      </c>
      <c r="BY420" s="109">
        <f>SUMIFS('Planificación 2026-1'!R:R,'Planificación 2026-1'!W:W,C420,'Planificación 2026-1'!H:H,"AF",'Planificación 2026-1'!I:I,"&gt;2")</f>
        <v>0</v>
      </c>
      <c r="BZ420" s="109">
        <f>SUMIFS('Planificación 2026-1'!R:R,'Planificación 2026-1'!W:W,C420,'Planificación 2026-1'!H:H,"EN",'Planificación 2026-1'!I:I,"&gt;2")</f>
        <v>0</v>
      </c>
      <c r="CA420" s="109">
        <f>SUMIFS('Planificación 2026-1'!R:R,'Planificación 2026-1'!W:W,C420,'Planificación 2026-1'!H:H,"IS",'Planificación 2026-1'!I:I,"&gt;2")</f>
        <v>0</v>
      </c>
      <c r="CB420" s="109">
        <f>SUMIFS('Planificación 2026-1'!R:R,'Planificación 2026-1'!W:W,C420,'Planificación 2026-1'!H:H,"PS",'Planificación 2026-1'!I:I,"&gt;2")</f>
        <v>0</v>
      </c>
      <c r="CC420" s="109">
        <f>SUMIFS('Planificación 2026-1'!R:R,'Planificación 2026-1'!W:W,C420,'Planificación 2026-1'!H:H,"IN",'Planificación 2026-1'!I:I,"&gt;2")</f>
        <v>0</v>
      </c>
      <c r="CD420" s="109">
        <f>SUMIFS('Planificación 2026-1'!R:R,'Planificación 2026-1'!W:W,C420,'Planificación 2026-1'!H:H,"CA",'Planificación 2026-1'!I:I,"&gt;2")</f>
        <v>0</v>
      </c>
      <c r="CE420" s="109">
        <f>SUMIFS('Planificación 2026-1'!R:R,'Planificación 2026-1'!W:W,C420,'Planificación 2026-1'!H:H,"DE",'Planificación 2026-1'!I:I,"&gt;2")</f>
        <v>0</v>
      </c>
      <c r="CF420" s="109">
        <f>SUMIFS('Planificación 2026-1'!R:R,'Planificación 2026-1'!W:W,C420,'Planificación 2026-1'!H:H,"OB",'Planificación 2026-1'!I:I,"&gt;2")</f>
        <v>0</v>
      </c>
      <c r="CG420" s="109">
        <f>SUMIFS('Planificación 2026-1'!R:R,'Planificación 2026-1'!W:W,C420,'Planificación 2026-1'!H:H,"MH",'Planificación 2026-1'!I:I,"&gt;2")</f>
        <v>0</v>
      </c>
      <c r="CH420" s="109">
        <f>SUMIFS('Planificación 2026-1'!R:R,'Planificación 2026-1'!W:W,C420,'Planificación 2026-1'!H:H,"IC",'Planificación 2026-1'!I:I,"&gt;2")</f>
        <v>0</v>
      </c>
      <c r="CI420" s="109">
        <f>SUMIFS('Planificación 2026-1'!R:R,'Planificación 2026-1'!W:W,C420,'Planificación 2026-1'!H:H,"AR",'Planificación 2026-1'!I:I,"&gt;2")</f>
        <v>0</v>
      </c>
      <c r="CJ420" s="109">
        <f>SUMIFS('Planificación 2026-1'!R:R,'Planificación 2026-1'!W:W,C420,'Planificación 2026-1'!H:H,"T1",'Planificación 2026-1'!I:I,"&gt;2")</f>
        <v>0</v>
      </c>
      <c r="CK420" s="109">
        <f>SUMIFS('Planificación 2026-1'!R:R,'Planificación 2026-1'!W:W,C420,'Planificación 2026-1'!H:H,"T3",'Planificación 2026-1'!I:I,"&gt;2")</f>
        <v>0</v>
      </c>
      <c r="CL420" s="109">
        <f>SUMIFS('Planificación 2026-1'!R:R,'Planificación 2026-1'!W:W,C420,'Planificación 2026-1'!H:H,"T2",'Planificación 2026-1'!I:I,"&gt;2")</f>
        <v>0</v>
      </c>
      <c r="CM420" s="109">
        <f>SUMIFS('Planificación 2026-1'!R:R,'Planificación 2026-1'!W:W,C420,'Planificación 2026-1'!H:H,"AE",'Planificación 2026-1'!I:I,"&gt;2")</f>
        <v>0</v>
      </c>
      <c r="CN420" s="109">
        <f>SUMIFS('Planificación 2026-1'!R:R,'Planificación 2026-1'!W:W,C420,'Planificación 2026-1'!H:H,"T4",'Planificación 2026-1'!I:I,"&gt;2")</f>
        <v>0</v>
      </c>
      <c r="CO420" s="109">
        <f>SUMIFS('Planificación 2026-1'!R:R,'Planificación 2026-1'!W:W,C420,'Planificación 2026-1'!H:H,"AF",'Planificación 2026-1'!I:I,"&lt;3")</f>
        <v>0</v>
      </c>
      <c r="CP420" s="109">
        <f>SUMIFS('Planificación 2026-1'!R:R,'Planificación 2026-1'!W:W,C420,'Planificación 2026-1'!H:H,"EN",'Planificación 2026-1'!I:I,"&lt;3")</f>
        <v>0</v>
      </c>
      <c r="CQ420" s="109">
        <f>SUMIFS('Planificación 2026-1'!R:R,'Planificación 2026-1'!W:W,C420,'Planificación 2026-1'!H:H,"IS",'Planificación 2026-1'!I:I,"&lt;3")</f>
        <v>0</v>
      </c>
      <c r="CR420" s="109">
        <f>SUMIFS('Planificación 2026-1'!R:R,'Planificación 2026-1'!W:W,C420,'Planificación 2026-1'!H:H,"PS",'Planificación 2026-1'!I:I,"&lt;3")</f>
        <v>0</v>
      </c>
      <c r="CS420" s="109">
        <f>SUMIFS('Planificación 2026-1'!R:R,'Planificación 2026-1'!W:W,C420,'Planificación 2026-1'!H:H,"IN",'Planificación 2026-1'!I:I,"&lt;3")</f>
        <v>0</v>
      </c>
      <c r="CT420" s="109">
        <f>SUMIFS('Planificación 2026-1'!R:R,'Planificación 2026-1'!W:W,C420,'Planificación 2026-1'!H:H,"CA",'Planificación 2026-1'!I:I,"&lt;3")</f>
        <v>0</v>
      </c>
      <c r="CU420" s="109">
        <f>SUMIFS('Planificación 2026-1'!R:R,'Planificación 2026-1'!W:W,C420,'Planificación 2026-1'!H:H,"DE",'Planificación 2026-1'!I:I,"&lt;3")</f>
        <v>0</v>
      </c>
      <c r="CV420" s="109">
        <f>SUMIFS('Planificación 2026-1'!R:R,'Planificación 2026-1'!W:W,C420,'Planificación 2026-1'!H:H,"OB",'Planificación 2026-1'!I:I,"&lt;3")</f>
        <v>0</v>
      </c>
      <c r="CW420" s="109">
        <f>SUMIFS('Planificación 2026-1'!R:R,'Planificación 2026-1'!W:W,C420,'Planificación 2026-1'!H:H,"MH",'Planificación 2026-1'!I:I,"&lt;3")</f>
        <v>0</v>
      </c>
      <c r="CX420" s="109">
        <f>SUMIFS('Planificación 2026-1'!R:R,'Planificación 2026-1'!W:W,C420,'Planificación 2026-1'!H:H,"IC",'Planificación 2026-1'!I:I,"&lt;3")</f>
        <v>0</v>
      </c>
      <c r="CY420" s="109">
        <f>SUMIFS('Planificación 2026-1'!R:R,'Planificación 2026-1'!W:W,C420,'Planificación 2026-1'!H:H,"AR",'Planificación 2026-1'!I:I,"&lt;3")</f>
        <v>0</v>
      </c>
      <c r="CZ420" s="109">
        <f>SUMIFS('Planificación 2026-1'!R:R,'Planificación 2026-1'!W:W,C420,'Planificación 2026-1'!H:H,"T1",'Planificación 2026-1'!I:I,"&lt;3")</f>
        <v>0</v>
      </c>
      <c r="DA420" s="109">
        <f>SUMIFS('Planificación 2026-1'!R:R,'Planificación 2026-1'!W:W,C420,'Planificación 2026-1'!H:H,"T3",'Planificación 2026-1'!I:I,"&lt;3")</f>
        <v>0</v>
      </c>
      <c r="DB420" s="109">
        <f>SUMIFS('Planificación 2026-1'!R:R,'Planificación 2026-1'!W:W,C420,'Planificación 2026-1'!H:H,"T2",'Planificación 2026-1'!I:I,"&lt;3")</f>
        <v>0</v>
      </c>
      <c r="DC420" s="109">
        <f>SUMIFS('Planificación 2026-1'!R:R,'Planificación 2026-1'!W:W,C420,'Planificación 2026-1'!H:H,"AE",'Planificación 2026-1'!I:I,"&lt;3")</f>
        <v>0</v>
      </c>
      <c r="DD420" s="109">
        <f>SUMIFS('Planificación 2026-1'!R:R,'Planificación 2026-1'!W:W,C420,'Planificación 2026-1'!H:H,"T4",'Planificación 2026-1'!I:I,"&lt;3")</f>
        <v>0</v>
      </c>
      <c r="DE420" s="108" t="str">
        <f t="shared" si="63"/>
        <v/>
      </c>
      <c r="DF420" s="41">
        <f>IF(C420="","",SUMIFS('Planificación 2026-1'!R:R,'Planificación 2026-1'!W:W,C420,'Planificación 2026-1'!F:F,"PRINCIPAL",'Planificación 2026-1'!X:X,"VIRTUAL"))</f>
        <v>0</v>
      </c>
      <c r="DG420" s="41">
        <f>IF(C420="","",SUMIFS('Planificación 2026-1'!R:R,'Planificación 2026-1'!W:W,C420,'Planificación 2026-1'!F:F,"PRINCIPAL",'Planificación 2026-1'!X:X,"PRESENCIAL"))</f>
        <v>0</v>
      </c>
      <c r="DH420" s="41">
        <f>IF(C420="","",SUMIFS('Planificación 2026-1'!R:R,'Planificación 2026-1'!W:W,C420,'Planificación 2026-1'!F:F,"PRINCIPAL",'Planificación 2026-1'!X:X,"HIBRIDO PRESENCIAL"))</f>
        <v>0</v>
      </c>
      <c r="DI420" s="108" t="str">
        <f t="shared" si="64"/>
        <v/>
      </c>
      <c r="DJ420" s="108">
        <f>IF(C420="","",SUMIFS('Planificación 2026-1'!R:R,'Planificación 2026-1'!W:W,C420,'Planificación 2026-1'!F:F,"FILIAL",'Planificación 2026-1'!X:X,"VIRTUAL"))</f>
        <v>0</v>
      </c>
      <c r="DK420" s="110">
        <f>IF(C420="","",SUMIFS('Planificación 2026-1'!R:R,'Planificación 2026-1'!W:W,C420,'Planificación 2026-1'!F:F,"FILIAL",'Planificación 2026-1'!X:X,"PRESENCIAL"))</f>
        <v>0</v>
      </c>
      <c r="DL420" s="61">
        <f>IF(C420="","",SUMIFS('Planificación 2026-1'!R:R,'Planificación 2026-1'!W:W,C420,'Planificación 2026-1'!F:F,"FILIAL",'Planificación 2026-1'!X:X,"HIBRIDO PRESENCIAL"))</f>
        <v>0</v>
      </c>
      <c r="DM420" s="111" t="str">
        <f t="shared" si="65"/>
        <v/>
      </c>
      <c r="DN420" s="108">
        <f>IF(C420="","",SUMIFS('Planificación 2026-1'!R:R,'Planificación 2026-1'!W:W,C420,'Planificación 2026-1'!F:F,"SUNAMPE",'Planificación 2026-1'!X:X,"VIRTUAL"))</f>
        <v>0</v>
      </c>
      <c r="DO420" s="61">
        <f>IF(C420="","",SUMIFS('Planificación 2026-1'!R:R,'Planificación 2026-1'!W:W,C420,'Planificación 2026-1'!F:F,"SUNAMPE",'Planificación 2026-1'!X:X,"PRESENCIAL"))</f>
        <v>0</v>
      </c>
      <c r="DP420" s="111" t="str">
        <f t="shared" si="66"/>
        <v/>
      </c>
      <c r="DQ420" s="108">
        <f>IF(C420="","",SUMIFS('Planificación 2026-1'!R:R,'Planificación 2026-1'!W:W,C420,'Planificación 2026-1'!F:F,"HUAURA",'Planificación 2026-1'!X:X,"VIRTUAL"))</f>
        <v>0</v>
      </c>
      <c r="DR420" s="61">
        <f>IF(C420="","",SUMIFS('Planificación 2026-1'!R:R,'Planificación 2026-1'!W:W,C420,'Planificación 2026-1'!F:F,"HUAURA",'Planificación 2026-1'!X:X,"PRESENCIAL"))</f>
        <v>0</v>
      </c>
      <c r="DS420" s="76">
        <f>SUMIFS('Planificación 2026-1'!R:R,'Planificación 2026-1'!W:W,C420,'Planificación 2026-1'!F:F,"PRINCIPAL",'Planificación 2026-1'!X:X,"VIRTUAL",'Planificación 2026-1'!I:I,"&gt;2")</f>
        <v>0</v>
      </c>
      <c r="DT420" s="76">
        <f>SUMIFS('Planificación 2026-1'!R:R,'Planificación 2026-1'!W:W,C420,'Planificación 2026-1'!F:F,"PRINCIPAL",'Planificación 2026-1'!X:X,"&lt;&gt;VIRTUAL",'Planificación 2026-1'!I:I,"&gt;2")</f>
        <v>0</v>
      </c>
      <c r="DU420" s="76">
        <f>SUMIFS('Planificación 2026-1'!R:R,'Planificación 2026-1'!W:W,C420,'Planificación 2026-1'!F:F,"SUNAMPE",'Planificación 2026-1'!X:X,"VIRTUAL",'Planificación 2026-1'!I:I,"&gt;2")</f>
        <v>0</v>
      </c>
      <c r="DV420" s="76">
        <f>SUMIFS('Planificación 2026-1'!R:R,'Planificación 2026-1'!W:W,C420,'Planificación 2026-1'!F:F,"SUNAMPE",'Planificación 2026-1'!X:X,"&lt;&gt;VIRTUAL",'Planificación 2026-1'!I:I,"&gt;2")</f>
        <v>0</v>
      </c>
      <c r="DW420" s="76">
        <f>SUMIFS('Planificación 2026-1'!R:R,'Planificación 2026-1'!W:W,C420,'Planificación 2026-1'!F:F,"FILIAL",'Planificación 2026-1'!X:X,"VIRTUAL",'Planificación 2026-1'!I:I,"&gt;2")</f>
        <v>0</v>
      </c>
      <c r="DX420" s="76">
        <f>SUMIFS('Planificación 2026-1'!R:R,'Planificación 2026-1'!W:W,C420,'Planificación 2026-1'!F:F,"FILIAL",'Planificación 2026-1'!X:X,"&lt;&gt;VIRTUAL",'Planificación 2026-1'!I:I,"&gt;2")</f>
        <v>0</v>
      </c>
      <c r="DY420" s="76">
        <f>SUMIFS('Planificación 2026-1'!R:R,'Planificación 2026-1'!W:W,C420,'Planificación 2026-1'!F:F,"PORUMA",'Planificación 2026-1'!X:X,"VIRTUAL",'Planificación 2026-1'!I:I,"&gt;2")</f>
        <v>0</v>
      </c>
      <c r="DZ420" s="76">
        <f>SUMIFS('Planificación 2026-1'!R:R,'Planificación 2026-1'!W:W,C420,'Planificación 2026-1'!F:F,"PORUMA",'Planificación 2026-1'!X:X,"&lt;&gt;VIRTUAL",'Planificación 2026-1'!I:I,"&gt;2")</f>
        <v>0</v>
      </c>
      <c r="EA420" s="76">
        <f>SUMIFS('Planificación 2026-1'!R:R,'Planificación 2026-1'!W:W,C420,'Planificación 2026-1'!F:F,"HUAURA",'Planificación 2026-1'!X:X,"VIRTUAL",'Planificación 2026-1'!I:I,"&gt;2")</f>
        <v>0</v>
      </c>
      <c r="EB420" s="76">
        <f>SUMIFS('Planificación 2026-1'!R:R,'Planificación 2026-1'!W:W,C420,'Planificación 2026-1'!F:F,"HUAURA",'Planificación 2026-1'!X:X,"&lt;&gt;VIRTUAL",'Planificación 2026-1'!I:I,"&gt;2")</f>
        <v>0</v>
      </c>
      <c r="EC420" s="76">
        <f>SUMIFS('Planificación 2026-1'!R:R,'Planificación 2026-1'!W:W,C420,'Planificación 2026-1'!F:F,"PRINCIPAL",'Planificación 2026-1'!X:X,"VIRTUAL",'Planificación 2026-1'!I:I,"&lt;3")</f>
        <v>0</v>
      </c>
      <c r="ED420" s="76">
        <f>SUMIFS('Planificación 2026-1'!R:R,'Planificación 2026-1'!W:W,C420,'Planificación 2026-1'!F:F,"PRINCIPAL",'Planificación 2026-1'!X:X,"&lt;&gt;VIRTUAL",'Planificación 2026-1'!I:I,"&lt;3")</f>
        <v>0</v>
      </c>
      <c r="EE420" s="76">
        <f>SUMIFS('Planificación 2026-1'!R:R,'Planificación 2026-1'!W:W,C420,'Planificación 2026-1'!F:F,"SUNAMPE",'Planificación 2026-1'!X:X,"VIRTUAL",'Planificación 2026-1'!I:I,"&lt;3")</f>
        <v>0</v>
      </c>
      <c r="EF420" s="76">
        <f>SUMIFS('Planificación 2026-1'!R:R,'Planificación 2026-1'!W:W,C420,'Planificación 2026-1'!F:F,"SUNAMPE",'Planificación 2026-1'!X:X,"&lt;&gt;VIRTUAL",'Planificación 2026-1'!I:I,"&lt;3")</f>
        <v>0</v>
      </c>
      <c r="EG420" s="76">
        <f>SUMIFS('Planificación 2026-1'!R:R,'Planificación 2026-1'!W:W,C420,'Planificación 2026-1'!F:F,"FILIAL",'Planificación 2026-1'!X:X,"VIRTUAL",'Planificación 2026-1'!I:I,"&lt;3")</f>
        <v>0</v>
      </c>
      <c r="EH420" s="76">
        <f>SUMIFS('Planificación 2026-1'!R:R,'Planificación 2026-1'!W:W,C420,'Planificación 2026-1'!F:F,"FILIAL",'Planificación 2026-1'!X:X,"&lt;&gt;VIRTUAL",'Planificación 2026-1'!I:I,"&lt;3")</f>
        <v>0</v>
      </c>
      <c r="EI420" s="76">
        <f>SUMIFS('Planificación 2026-1'!R:R,'Planificación 2026-1'!W:W,C420,'Planificación 2026-1'!F:F,"PORUMA",'Planificación 2026-1'!X:X,"VIRTUAL",'Planificación 2026-1'!I:I,"&lt;3")</f>
        <v>0</v>
      </c>
      <c r="EJ420" s="76">
        <f>SUMIFS('Planificación 2026-1'!R:R,'Planificación 2026-1'!W:W,C420,'Planificación 2026-1'!F:F,"PORUMA",'Planificación 2026-1'!X:X,"&lt;&gt;VIRTUAL",'Planificación 2026-1'!I:I,"&lt;3")</f>
        <v>0</v>
      </c>
      <c r="EK420" s="76">
        <f>SUMIFS('Planificación 2026-1'!R:R,'Planificación 2026-1'!W:W,C420,'Planificación 2026-1'!F:F,"HUAURA",'Planificación 2026-1'!X:X,"VIRTUAL",'Planificación 2026-1'!I:I,"&lt;3")</f>
        <v>0</v>
      </c>
      <c r="EL420" s="76">
        <f>SUMIFS('Planificación 2026-1'!R:R,'Planificación 2026-1'!W:W,C420,'Planificación 2026-1'!F:F,"HUAURA",'Planificación 2026-1'!X:X,"&lt;&gt;VIRTUAL",'Planificación 2026-1'!I:I,"&lt;3")</f>
        <v>0</v>
      </c>
      <c r="EM420" s="76"/>
      <c r="EN420" s="76">
        <f t="shared" si="59"/>
        <v>0</v>
      </c>
      <c r="EO420" s="76">
        <f t="shared" si="60"/>
        <v>0</v>
      </c>
      <c r="EP420" s="76" t="b">
        <f t="shared" si="61"/>
        <v>1</v>
      </c>
      <c r="EQ420" s="76" t="str">
        <f t="shared" si="62"/>
        <v/>
      </c>
      <c r="ER420" s="76" t="str">
        <f t="shared" si="67"/>
        <v>PRESENCIAL</v>
      </c>
    </row>
    <row r="421" spans="1:148" hidden="1">
      <c r="A421" s="83"/>
      <c r="B421" s="119">
        <v>418</v>
      </c>
      <c r="C421" s="115" t="s">
        <v>594</v>
      </c>
      <c r="D421" s="112">
        <f>SUMIF('Planificación 2026-1'!W:W,C421,'Planificación 2026-1'!R:R)</f>
        <v>0</v>
      </c>
      <c r="E421" s="114" t="s">
        <v>170</v>
      </c>
      <c r="F421" s="115" t="s">
        <v>171</v>
      </c>
      <c r="G421" s="115" t="s">
        <v>153</v>
      </c>
      <c r="H421" s="115" t="s">
        <v>130</v>
      </c>
      <c r="I421" s="107" t="str">
        <f>IF(SUM(COUNTIFS('Planificación 2026-1'!F:F,"PRINCIPAL",'Planificación 2026-1'!W:W,C421,'Planificación 2026-1'!H:H,"AF"))&gt;0,"P01"," ")</f>
        <v xml:space="preserve"> </v>
      </c>
      <c r="J421" s="108" t="str">
        <f>IF(SUM(COUNTIFS('Planificación 2026-1'!F:F,"PRINCIPAL",'Planificación 2026-1'!W:W,C421,'Planificación 2026-1'!H:H,"EN"))&gt;0,"P02"," ")</f>
        <v xml:space="preserve"> </v>
      </c>
      <c r="K421" s="108" t="str">
        <f>IF(SUM(COUNTIFS('Planificación 2026-1'!F:F,"PRINCIPAL",'Planificación 2026-1'!W:W,C421,'Planificación 2026-1'!H:H,"IS"))&gt;0,"P03"," ")</f>
        <v xml:space="preserve"> </v>
      </c>
      <c r="L421" s="108" t="str">
        <f>IF(SUM(COUNTIFS('Planificación 2026-1'!F:F,"PRINCIPAL",'Planificación 2026-1'!W:W,C421,'Planificación 2026-1'!H:H,"PS"))&gt;0,"P04"," ")</f>
        <v xml:space="preserve"> </v>
      </c>
      <c r="M421" s="108"/>
      <c r="N421" s="108" t="str">
        <f>IF(SUM(COUNTIFS('Planificación 2026-1'!F:F,"PRINCIPAL",'Planificación 2026-1'!W:W,C421,'Planificación 2026-1'!H:H,"IN"))&gt;0,"P06"," ")</f>
        <v xml:space="preserve"> </v>
      </c>
      <c r="O421" s="108" t="str">
        <f>IF(SUM(COUNTIFS('Planificación 2026-1'!F:F,"PRINCIPAL",'Planificación 2026-1'!W:W,C421,'Planificación 2026-1'!H:H,"CA"))&gt;0,"P07"," ")</f>
        <v xml:space="preserve"> </v>
      </c>
      <c r="P421" s="108" t="str">
        <f>IF(SUM(COUNTIFS('Planificación 2026-1'!F:F,"PRINCIPAL",'Planificación 2026-1'!W:W,C421,'Planificación 2026-1'!H:H,"DE"))&gt;0,"P08"," ")</f>
        <v xml:space="preserve"> </v>
      </c>
      <c r="Q421" s="108" t="str">
        <f>IF(SUM(COUNTIFS('Planificación 2026-1'!F:F,"PRINCIPAL",'Planificación 2026-1'!W:W,C421,'Planificación 2026-1'!H:H,"OB"))&gt;0,"P09"," ")</f>
        <v xml:space="preserve"> </v>
      </c>
      <c r="R421" s="108" t="str">
        <f>IF(SUM(COUNTIFS('Planificación 2026-1'!F:F,"PRINCIPAL",'Planificación 2026-1'!W:W,C421,'Planificación 2026-1'!H:H,"MH"))&gt;0,"P31"," ")</f>
        <v xml:space="preserve"> </v>
      </c>
      <c r="S421" s="108" t="str">
        <f>IF(SUM(COUNTIFS('Planificación 2026-1'!F:F,"PRINCIPAL",'Planificación 2026-1'!W:W,C421,'Planificación 2026-1'!H:H,"IC"))&gt;0,"P32"," ")</f>
        <v xml:space="preserve"> </v>
      </c>
      <c r="T421" s="108" t="str">
        <f>IF(SUM(COUNTIFS('Planificación 2026-1'!F:F,"PRINCIPAL",'Planificación 2026-1'!W:W,C421,'Planificación 2026-1'!H:H,"AR"))&gt;0,"P34"," ")</f>
        <v xml:space="preserve"> </v>
      </c>
      <c r="U421" s="108" t="str">
        <f>IF(SUM(COUNTIFS('Planificación 2026-1'!F:F,"PRINCIPAL",'Planificación 2026-1'!W:W,C421,'Planificación 2026-1'!H:H,"T1"))&gt;0,"P35"," ")</f>
        <v xml:space="preserve"> </v>
      </c>
      <c r="V421" s="108" t="str">
        <f>IF(SUM(COUNTIFS('Planificación 2026-1'!F:F,"PRINCIPAL",'Planificación 2026-1'!W:W,C421,'Planificación 2026-1'!H:H,"T3"))&gt;0,"P36"," ")</f>
        <v xml:space="preserve"> </v>
      </c>
      <c r="W421" s="108" t="str">
        <f>IF(SUM(COUNTIFS('Planificación 2026-1'!F:F,"PRINCIPAL",'Planificación 2026-1'!W:W,C421,'Planificación 2026-1'!H:H,"T2"))&gt;0,"P37"," ")</f>
        <v xml:space="preserve"> </v>
      </c>
      <c r="X421" s="108" t="str">
        <f>IF(SUM(COUNTIFS('Planificación 2026-1'!F:F,"PRINCIPAL",'Planificación 2026-1'!W:W,C421,'Planificación 2026-1'!H:H,"AE"))&gt;0,"P38"," ")</f>
        <v xml:space="preserve"> </v>
      </c>
      <c r="Y421" s="108" t="str">
        <f>IF(SUM(COUNTIFS('Planificación 2026-1'!F:F,"PRINCIPAL",'Planificación 2026-1'!W:W,C421,'Planificación 2026-1'!H:H,"T4"))&gt;0,"P55"," ")</f>
        <v xml:space="preserve"> </v>
      </c>
      <c r="Z421" s="108" t="str">
        <f>IF(SUM(COUNTIFS('Planificación 2026-1'!F:F,"FILIAL",'Planificación 2026-1'!W:W,C421,'Planificación 2026-1'!H:H,"AF"))&gt;0," P01"," ")</f>
        <v xml:space="preserve"> </v>
      </c>
      <c r="AA421" s="108" t="str">
        <f>IF(SUM(COUNTIFS('Planificación 2026-1'!F:F,"FILIAL",'Planificación 2026-1'!W:W,C421,'Planificación 2026-1'!H:H,"EN"))&gt;0,"P02"," ")</f>
        <v xml:space="preserve"> </v>
      </c>
      <c r="AB421" s="108" t="str">
        <f>IF(SUM(COUNTIFS('Planificación 2026-1'!F:F,"FILIAL",'Planificación 2026-1'!W:W,C421,'Planificación 2026-1'!H:H,"IS"))&gt;0,"P03"," ")</f>
        <v xml:space="preserve"> </v>
      </c>
      <c r="AC421" s="108" t="str">
        <f>IF(SUM(COUNTIFS('Planificación 2026-1'!F:F,"FILIAL",'Planificación 2026-1'!W:W,C421,'Planificación 2026-1'!H:H,"PS"))&gt;0,"P04"," ")</f>
        <v xml:space="preserve"> </v>
      </c>
      <c r="AD421" s="108"/>
      <c r="AE421" s="108" t="str">
        <f>IF(SUM(COUNTIFS('Planificación 2026-1'!F:F,"FILIAL",'Planificación 2026-1'!W:W,C421,'Planificación 2026-1'!H:H,"IN"))&gt;0,"P06"," ")</f>
        <v xml:space="preserve"> </v>
      </c>
      <c r="AF421" s="108" t="str">
        <f>IF(SUM(COUNTIFS('Planificación 2026-1'!F:F,"FILIAL",'Planificación 2026-1'!W:W,C421,'Planificación 2026-1'!H:H,"CA"))&gt;0,"P07"," ")</f>
        <v xml:space="preserve"> </v>
      </c>
      <c r="AG421" s="108" t="str">
        <f>IF(SUM(COUNTIFS('Planificación 2026-1'!F:F,"FILIAL",'Planificación 2026-1'!W:W,C421,'Planificación 2026-1'!H:H,"DE"))&gt;0,"P08"," ")</f>
        <v xml:space="preserve"> </v>
      </c>
      <c r="AH421" s="108" t="str">
        <f>IF(SUM(COUNTIFS('Planificación 2026-1'!F:F,"FILIAL",'Planificación 2026-1'!W:W,C421,'Planificación 2026-1'!H:H,"OB"))&gt;0,"P09"," ")</f>
        <v xml:space="preserve"> </v>
      </c>
      <c r="AI421" s="108" t="str">
        <f>IF(SUM(COUNTIFS('Planificación 2026-1'!F:F,"FILIAL",'Planificación 2026-1'!W:W,C421,'Planificación 2026-1'!H:H,"MH"))&gt;0,"P31"," ")</f>
        <v xml:space="preserve"> </v>
      </c>
      <c r="AJ421" s="108" t="str">
        <f>IF(SUM(COUNTIFS('Planificación 2026-1'!F:F,"FILIAL",'Planificación 2026-1'!W:W,C421,'Planificación 2026-1'!H:H,"IC"))&gt;0,"P32"," ")</f>
        <v xml:space="preserve"> </v>
      </c>
      <c r="AK421" s="108" t="str">
        <f>IF(SUM(COUNTIFS('Planificación 2026-1'!F:F,"FILIAL",'Planificación 2026-1'!W:W,C421,'Planificación 2026-1'!H:H,"AR"))&gt;0,"P34"," ")</f>
        <v xml:space="preserve"> </v>
      </c>
      <c r="AL421" s="108" t="str">
        <f>IF(SUM(COUNTIFS('Planificación 2026-1'!F:F,"FILIAL",'Planificación 2026-1'!W:W,C421,'Planificación 2026-1'!H:H,"T1"))&gt;0,"P35"," ")</f>
        <v xml:space="preserve"> </v>
      </c>
      <c r="AM421" s="108" t="str">
        <f>IF(SUM(COUNTIFS('Planificación 2026-1'!F:F,"FILIAL",'Planificación 2026-1'!W:W,C421,'Planificación 2026-1'!H:H,"T3"))&gt;0,"P36"," ")</f>
        <v xml:space="preserve"> </v>
      </c>
      <c r="AN421" s="108" t="str">
        <f>IF(SUM(COUNTIFS('Planificación 2026-1'!F:F,"FILIAL",'Planificación 2026-1'!W:W,C421,'Planificación 2026-1'!H:H,"T2"))&gt;0,"P37"," ")</f>
        <v xml:space="preserve"> </v>
      </c>
      <c r="AO421" s="108" t="str">
        <f>IF(SUM(COUNTIFS('Planificación 2026-1'!F:F,"FILIAL",'Planificación 2026-1'!W:W,C421,'Planificación 2026-1'!H:H,"AE"))&gt;0,"P38"," ")</f>
        <v xml:space="preserve"> </v>
      </c>
      <c r="AP421" s="108" t="str">
        <f>IF(SUM(COUNTIFS('Planificación 2026-1'!F:F,"FILIAL",'Planificación 2026-1'!W:W,C421,'Planificación 2026-1'!H:H,"T4"))&gt;0,"P55"," ")</f>
        <v xml:space="preserve"> </v>
      </c>
      <c r="AQ421" s="108" t="str">
        <f>IF(SUM(COUNTIFS('Planificación 2026-1'!F:F,"SUNAMPE",'Planificación 2026-1'!W:W,C421,'Planificación 2026-1'!H:H,"AF"))&gt;0," P01"," ")</f>
        <v xml:space="preserve"> </v>
      </c>
      <c r="AR421" s="108" t="str">
        <f>IF(SUM(COUNTIFS('Planificación 2026-1'!F:F,"SUNAMPE",'Planificación 2026-1'!W:W,C421,'Planificación 2026-1'!H:H,"EN"))&gt;0,"P02"," ")</f>
        <v xml:space="preserve"> </v>
      </c>
      <c r="AS421" s="108" t="str">
        <f>IF(SUM(COUNTIFS('Planificación 2026-1'!F:F,"SUNAMPE",'Planificación 2026-1'!W:W,C421,'Planificación 2026-1'!H:H,"IS"))&gt;0,"P03"," ")</f>
        <v xml:space="preserve"> </v>
      </c>
      <c r="AT421" s="108" t="str">
        <f>IF(SUM(COUNTIFS('Planificación 2026-1'!F:F,"SUNAMPE",'Planificación 2026-1'!W:W,C421,'Planificación 2026-1'!H:H,"PS"))&gt;0,"P04"," ")</f>
        <v xml:space="preserve"> </v>
      </c>
      <c r="AU421" s="108"/>
      <c r="AV421" s="108" t="str">
        <f>IF(SUM(COUNTIFS('Planificación 2026-1'!F:F,"SUNAMPE",'Planificación 2026-1'!W:W,C421,'Planificación 2026-1'!H:H,"IN"))&gt;0,"P06"," ")</f>
        <v xml:space="preserve"> </v>
      </c>
      <c r="AW421" s="108" t="str">
        <f>IF(SUM(COUNTIFS('Planificación 2026-1'!F:F,"SUNAMPE",'Planificación 2026-1'!W:W,C421,'Planificación 2026-1'!H:H,"CA"))&gt;0,"P07"," ")</f>
        <v xml:space="preserve"> </v>
      </c>
      <c r="AX421" s="108" t="str">
        <f>IF(SUM(COUNTIFS('Planificación 2026-1'!F:F,"SUNAMPE",'Planificación 2026-1'!W:W,C421,'Planificación 2026-1'!H:H,"DE"))&gt;0,"P08"," ")</f>
        <v xml:space="preserve"> </v>
      </c>
      <c r="AY421" s="108" t="str">
        <f>IF(SUM(COUNTIFS('Planificación 2026-1'!F:F,"SUNAMPE",'Planificación 2026-1'!W:W,C421,'Planificación 2026-1'!H:H,"OB"))&gt;0,"P09"," ")</f>
        <v xml:space="preserve"> </v>
      </c>
      <c r="AZ421" s="108" t="str">
        <f>IF(SUM(COUNTIFS('Planificación 2026-1'!F:F,"SUNAMPE",'Planificación 2026-1'!W:W,C421,'Planificación 2026-1'!H:H,"MH"))&gt;0,"P31"," ")</f>
        <v xml:space="preserve"> </v>
      </c>
      <c r="BA421" s="108" t="str">
        <f>IF(SUM(COUNTIFS('Planificación 2026-1'!F:F,"SUNAMPE",'Planificación 2026-1'!W:W,C421,'Planificación 2026-1'!H:H,"IC"))&gt;0,"P32"," ")</f>
        <v xml:space="preserve"> </v>
      </c>
      <c r="BB421" s="108" t="str">
        <f>IF(SUM(COUNTIFS('Planificación 2026-1'!F:F,"SUNAMPE",'Planificación 2026-1'!W:W,C421,'Planificación 2026-1'!H:H,"AR"))&gt;0,"P34"," ")</f>
        <v xml:space="preserve"> </v>
      </c>
      <c r="BC421" s="108" t="str">
        <f>IF(SUM(COUNTIFS('Planificación 2026-1'!F:F,"SUNAMPE",'Planificación 2026-1'!W:W,C421,'Planificación 2026-1'!H:H,"T1"))&gt;0,"P35"," ")</f>
        <v xml:space="preserve"> </v>
      </c>
      <c r="BD421" s="108" t="str">
        <f>IF(SUM(COUNTIFS('Planificación 2026-1'!F:F,"SUNAMPE",'Planificación 2026-1'!W:W,C421,'Planificación 2026-1'!H:H,"T3"))&gt;0,"P36"," ")</f>
        <v xml:space="preserve"> </v>
      </c>
      <c r="BE421" s="108" t="str">
        <f>IF(SUM(COUNTIFS('Planificación 2026-1'!F:F,"SUNAMPE",'Planificación 2026-1'!W:W,C421,'Planificación 2026-1'!H:H,"T2"))&gt;0,"P37"," ")</f>
        <v xml:space="preserve"> </v>
      </c>
      <c r="BF421" s="108" t="str">
        <f>IF(SUM(COUNTIFS('Planificación 2026-1'!F:F,"SUNAMPE",'Planificación 2026-1'!W:W,C421,'Planificación 2026-1'!H:H,"AE"))&gt;0,"P38"," ")</f>
        <v xml:space="preserve"> </v>
      </c>
      <c r="BG421" s="108" t="str">
        <f>IF(SUM(COUNTIFS('Planificación 2026-1'!F:F,"SUNAMPE",'Planificación 2026-1'!W:W,C421,'Planificación 2026-1'!H:H,"T4"))&gt;0,"P55"," ")</f>
        <v xml:space="preserve"> </v>
      </c>
      <c r="BH421" s="108" t="str">
        <f>IF(SUM(COUNTIFS('Planificación 2026-1'!F:F,"HUAURA",'Planificación 2026-1'!W:W,C421,'Planificación 2026-1'!H:H,"AF"))&gt;0," P01"," ")</f>
        <v xml:space="preserve"> </v>
      </c>
      <c r="BI421" s="108" t="str">
        <f>IF(SUM(COUNTIFS('Planificación 2026-1'!F:F,"HUAURA",'Planificación 2026-1'!W:W,C421,'Planificación 2026-1'!H:H,"EN"))&gt;0,"P02"," ")</f>
        <v xml:space="preserve"> </v>
      </c>
      <c r="BJ421" s="108" t="str">
        <f>IF(SUM(COUNTIFS('Planificación 2026-1'!F:F,"HUAURA",'Planificación 2026-1'!W:W,C421,'Planificación 2026-1'!H:H,"IS"))&gt;0,"P03"," ")</f>
        <v xml:space="preserve"> </v>
      </c>
      <c r="BK421" s="108" t="str">
        <f>IF(SUM(COUNTIFS('Planificación 2026-1'!F:F,"HUAURA",'Planificación 2026-1'!W:W,C421,'Planificación 2026-1'!H:H,"PS"))&gt;0,"P04"," ")</f>
        <v xml:space="preserve"> </v>
      </c>
      <c r="BL421" s="108"/>
      <c r="BM421" s="108" t="str">
        <f>IF(SUM(COUNTIFS('Planificación 2026-1'!F:F,"HUAURA",'Planificación 2026-1'!W:W,C421,'Planificación 2026-1'!H:H,"IN"))&gt;0,"P06"," ")</f>
        <v xml:space="preserve"> </v>
      </c>
      <c r="BN421" s="108" t="str">
        <f>IF(SUM(COUNTIFS('Planificación 2026-1'!F:F,"HUAURA",'Planificación 2026-1'!W:W,C421,'Planificación 2026-1'!H:H,"CA"))&gt;0,"P07"," ")</f>
        <v xml:space="preserve"> </v>
      </c>
      <c r="BO421" s="108" t="str">
        <f>IF(SUM(COUNTIFS('Planificación 2026-1'!F:F,"HUAURA",'Planificación 2026-1'!W:W,C421,'Planificación 2026-1'!H:H,"DE"))&gt;0,"P08"," ")</f>
        <v xml:space="preserve"> </v>
      </c>
      <c r="BP421" s="108" t="str">
        <f>IF(SUM(COUNTIFS('Planificación 2026-1'!F:F,"HUAURA",'Planificación 2026-1'!W:W,C421,'Planificación 2026-1'!H:H,"OB"))&gt;0,"P09"," ")</f>
        <v xml:space="preserve"> </v>
      </c>
      <c r="BQ421" s="108" t="str">
        <f>IF(SUM(COUNTIFS('Planificación 2026-1'!F:F,"HUAURA",'Planificación 2026-1'!W:W,C421,'Planificación 2026-1'!H:H,"MH"))&gt;0,"P31"," ")</f>
        <v xml:space="preserve"> </v>
      </c>
      <c r="BR421" s="108" t="str">
        <f>IF(SUM(COUNTIFS('Planificación 2026-1'!F:F,"HUAURA",'Planificación 2026-1'!W:W,C421,'Planificación 2026-1'!H:H,"IC"))&gt;0,"P32"," ")</f>
        <v xml:space="preserve"> </v>
      </c>
      <c r="BS421" s="108" t="str">
        <f>IF(SUM(COUNTIFS('Planificación 2026-1'!F:F,"HUAURA",'Planificación 2026-1'!W:W,C421,'Planificación 2026-1'!H:H,"AR"))&gt;0,"P34"," ")</f>
        <v xml:space="preserve"> </v>
      </c>
      <c r="BT421" s="108" t="str">
        <f>IF(SUM(COUNTIFS('Planificación 2026-1'!F:F,"HUAURA",'Planificación 2026-1'!W:W,C421,'Planificación 2026-1'!H:H,"T1"))&gt;0,"P35"," ")</f>
        <v xml:space="preserve"> </v>
      </c>
      <c r="BU421" s="108" t="str">
        <f>IF(SUM(COUNTIFS('Planificación 2026-1'!F:F,"HUAURA",'Planificación 2026-1'!W:W,C421,'Planificación 2026-1'!H:H,"T3"))&gt;0,"P36"," ")</f>
        <v xml:space="preserve"> </v>
      </c>
      <c r="BV421" s="108" t="str">
        <f>IF(SUM(COUNTIFS('Planificación 2026-1'!F:F,"HUAURA",'Planificación 2026-1'!W:W,C421,'Planificación 2026-1'!H:H,"T2"))&gt;0,"P37"," ")</f>
        <v xml:space="preserve"> </v>
      </c>
      <c r="BW421" s="108" t="str">
        <f>IF(SUM(COUNTIFS('Planificación 2026-1'!F:F,"HUAURA",'Planificación 2026-1'!W:W,C421,'Planificación 2026-1'!H:H,"AE"))&gt;0,"P38"," ")</f>
        <v xml:space="preserve"> </v>
      </c>
      <c r="BX421" s="108" t="str">
        <f>IF(SUM(COUNTIFS('Planificación 2026-1'!F:F,"HUAURA",'Planificación 2026-1'!W:W,C421,'Planificación 2026-1'!H:H,"T4"))&gt;0,"P55"," ")</f>
        <v xml:space="preserve"> </v>
      </c>
      <c r="BY421" s="109">
        <f>SUMIFS('Planificación 2026-1'!R:R,'Planificación 2026-1'!W:W,C421,'Planificación 2026-1'!H:H,"AF",'Planificación 2026-1'!I:I,"&gt;2")</f>
        <v>0</v>
      </c>
      <c r="BZ421" s="109">
        <f>SUMIFS('Planificación 2026-1'!R:R,'Planificación 2026-1'!W:W,C421,'Planificación 2026-1'!H:H,"EN",'Planificación 2026-1'!I:I,"&gt;2")</f>
        <v>0</v>
      </c>
      <c r="CA421" s="109">
        <f>SUMIFS('Planificación 2026-1'!R:R,'Planificación 2026-1'!W:W,C421,'Planificación 2026-1'!H:H,"IS",'Planificación 2026-1'!I:I,"&gt;2")</f>
        <v>0</v>
      </c>
      <c r="CB421" s="109">
        <f>SUMIFS('Planificación 2026-1'!R:R,'Planificación 2026-1'!W:W,C421,'Planificación 2026-1'!H:H,"PS",'Planificación 2026-1'!I:I,"&gt;2")</f>
        <v>0</v>
      </c>
      <c r="CC421" s="109">
        <f>SUMIFS('Planificación 2026-1'!R:R,'Planificación 2026-1'!W:W,C421,'Planificación 2026-1'!H:H,"IN",'Planificación 2026-1'!I:I,"&gt;2")</f>
        <v>0</v>
      </c>
      <c r="CD421" s="109">
        <f>SUMIFS('Planificación 2026-1'!R:R,'Planificación 2026-1'!W:W,C421,'Planificación 2026-1'!H:H,"CA",'Planificación 2026-1'!I:I,"&gt;2")</f>
        <v>0</v>
      </c>
      <c r="CE421" s="109">
        <f>SUMIFS('Planificación 2026-1'!R:R,'Planificación 2026-1'!W:W,C421,'Planificación 2026-1'!H:H,"DE",'Planificación 2026-1'!I:I,"&gt;2")</f>
        <v>0</v>
      </c>
      <c r="CF421" s="109">
        <f>SUMIFS('Planificación 2026-1'!R:R,'Planificación 2026-1'!W:W,C421,'Planificación 2026-1'!H:H,"OB",'Planificación 2026-1'!I:I,"&gt;2")</f>
        <v>0</v>
      </c>
      <c r="CG421" s="109">
        <f>SUMIFS('Planificación 2026-1'!R:R,'Planificación 2026-1'!W:W,C421,'Planificación 2026-1'!H:H,"MH",'Planificación 2026-1'!I:I,"&gt;2")</f>
        <v>0</v>
      </c>
      <c r="CH421" s="109">
        <f>SUMIFS('Planificación 2026-1'!R:R,'Planificación 2026-1'!W:W,C421,'Planificación 2026-1'!H:H,"IC",'Planificación 2026-1'!I:I,"&gt;2")</f>
        <v>0</v>
      </c>
      <c r="CI421" s="109">
        <f>SUMIFS('Planificación 2026-1'!R:R,'Planificación 2026-1'!W:W,C421,'Planificación 2026-1'!H:H,"AR",'Planificación 2026-1'!I:I,"&gt;2")</f>
        <v>0</v>
      </c>
      <c r="CJ421" s="109">
        <f>SUMIFS('Planificación 2026-1'!R:R,'Planificación 2026-1'!W:W,C421,'Planificación 2026-1'!H:H,"T1",'Planificación 2026-1'!I:I,"&gt;2")</f>
        <v>0</v>
      </c>
      <c r="CK421" s="109">
        <f>SUMIFS('Planificación 2026-1'!R:R,'Planificación 2026-1'!W:W,C421,'Planificación 2026-1'!H:H,"T3",'Planificación 2026-1'!I:I,"&gt;2")</f>
        <v>0</v>
      </c>
      <c r="CL421" s="109">
        <f>SUMIFS('Planificación 2026-1'!R:R,'Planificación 2026-1'!W:W,C421,'Planificación 2026-1'!H:H,"T2",'Planificación 2026-1'!I:I,"&gt;2")</f>
        <v>0</v>
      </c>
      <c r="CM421" s="109">
        <f>SUMIFS('Planificación 2026-1'!R:R,'Planificación 2026-1'!W:W,C421,'Planificación 2026-1'!H:H,"AE",'Planificación 2026-1'!I:I,"&gt;2")</f>
        <v>0</v>
      </c>
      <c r="CN421" s="109">
        <f>SUMIFS('Planificación 2026-1'!R:R,'Planificación 2026-1'!W:W,C421,'Planificación 2026-1'!H:H,"T4",'Planificación 2026-1'!I:I,"&gt;2")</f>
        <v>0</v>
      </c>
      <c r="CO421" s="109">
        <f>SUMIFS('Planificación 2026-1'!R:R,'Planificación 2026-1'!W:W,C421,'Planificación 2026-1'!H:H,"AF",'Planificación 2026-1'!I:I,"&lt;3")</f>
        <v>0</v>
      </c>
      <c r="CP421" s="109">
        <f>SUMIFS('Planificación 2026-1'!R:R,'Planificación 2026-1'!W:W,C421,'Planificación 2026-1'!H:H,"EN",'Planificación 2026-1'!I:I,"&lt;3")</f>
        <v>0</v>
      </c>
      <c r="CQ421" s="109">
        <f>SUMIFS('Planificación 2026-1'!R:R,'Planificación 2026-1'!W:W,C421,'Planificación 2026-1'!H:H,"IS",'Planificación 2026-1'!I:I,"&lt;3")</f>
        <v>0</v>
      </c>
      <c r="CR421" s="109">
        <f>SUMIFS('Planificación 2026-1'!R:R,'Planificación 2026-1'!W:W,C421,'Planificación 2026-1'!H:H,"PS",'Planificación 2026-1'!I:I,"&lt;3")</f>
        <v>0</v>
      </c>
      <c r="CS421" s="109">
        <f>SUMIFS('Planificación 2026-1'!R:R,'Planificación 2026-1'!W:W,C421,'Planificación 2026-1'!H:H,"IN",'Planificación 2026-1'!I:I,"&lt;3")</f>
        <v>0</v>
      </c>
      <c r="CT421" s="109">
        <f>SUMIFS('Planificación 2026-1'!R:R,'Planificación 2026-1'!W:W,C421,'Planificación 2026-1'!H:H,"CA",'Planificación 2026-1'!I:I,"&lt;3")</f>
        <v>0</v>
      </c>
      <c r="CU421" s="109">
        <f>SUMIFS('Planificación 2026-1'!R:R,'Planificación 2026-1'!W:W,C421,'Planificación 2026-1'!H:H,"DE",'Planificación 2026-1'!I:I,"&lt;3")</f>
        <v>0</v>
      </c>
      <c r="CV421" s="109">
        <f>SUMIFS('Planificación 2026-1'!R:R,'Planificación 2026-1'!W:W,C421,'Planificación 2026-1'!H:H,"OB",'Planificación 2026-1'!I:I,"&lt;3")</f>
        <v>0</v>
      </c>
      <c r="CW421" s="109">
        <f>SUMIFS('Planificación 2026-1'!R:R,'Planificación 2026-1'!W:W,C421,'Planificación 2026-1'!H:H,"MH",'Planificación 2026-1'!I:I,"&lt;3")</f>
        <v>0</v>
      </c>
      <c r="CX421" s="109">
        <f>SUMIFS('Planificación 2026-1'!R:R,'Planificación 2026-1'!W:W,C421,'Planificación 2026-1'!H:H,"IC",'Planificación 2026-1'!I:I,"&lt;3")</f>
        <v>0</v>
      </c>
      <c r="CY421" s="109">
        <f>SUMIFS('Planificación 2026-1'!R:R,'Planificación 2026-1'!W:W,C421,'Planificación 2026-1'!H:H,"AR",'Planificación 2026-1'!I:I,"&lt;3")</f>
        <v>0</v>
      </c>
      <c r="CZ421" s="109">
        <f>SUMIFS('Planificación 2026-1'!R:R,'Planificación 2026-1'!W:W,C421,'Planificación 2026-1'!H:H,"T1",'Planificación 2026-1'!I:I,"&lt;3")</f>
        <v>0</v>
      </c>
      <c r="DA421" s="109">
        <f>SUMIFS('Planificación 2026-1'!R:R,'Planificación 2026-1'!W:W,C421,'Planificación 2026-1'!H:H,"T3",'Planificación 2026-1'!I:I,"&lt;3")</f>
        <v>0</v>
      </c>
      <c r="DB421" s="109">
        <f>SUMIFS('Planificación 2026-1'!R:R,'Planificación 2026-1'!W:W,C421,'Planificación 2026-1'!H:H,"T2",'Planificación 2026-1'!I:I,"&lt;3")</f>
        <v>0</v>
      </c>
      <c r="DC421" s="109">
        <f>SUMIFS('Planificación 2026-1'!R:R,'Planificación 2026-1'!W:W,C421,'Planificación 2026-1'!H:H,"AE",'Planificación 2026-1'!I:I,"&lt;3")</f>
        <v>0</v>
      </c>
      <c r="DD421" s="109">
        <f>SUMIFS('Planificación 2026-1'!R:R,'Planificación 2026-1'!W:W,C421,'Planificación 2026-1'!H:H,"T4",'Planificación 2026-1'!I:I,"&lt;3")</f>
        <v>0</v>
      </c>
      <c r="DE421" s="108" t="str">
        <f t="shared" si="63"/>
        <v/>
      </c>
      <c r="DF421" s="41">
        <f>IF(C421="","",SUMIFS('Planificación 2026-1'!R:R,'Planificación 2026-1'!W:W,C421,'Planificación 2026-1'!F:F,"PRINCIPAL",'Planificación 2026-1'!X:X,"VIRTUAL"))</f>
        <v>0</v>
      </c>
      <c r="DG421" s="41">
        <f>IF(C421="","",SUMIFS('Planificación 2026-1'!R:R,'Planificación 2026-1'!W:W,C421,'Planificación 2026-1'!F:F,"PRINCIPAL",'Planificación 2026-1'!X:X,"PRESENCIAL"))</f>
        <v>0</v>
      </c>
      <c r="DH421" s="41">
        <f>IF(C421="","",SUMIFS('Planificación 2026-1'!R:R,'Planificación 2026-1'!W:W,C421,'Planificación 2026-1'!F:F,"PRINCIPAL",'Planificación 2026-1'!X:X,"HIBRIDO PRESENCIAL"))</f>
        <v>0</v>
      </c>
      <c r="DI421" s="108" t="str">
        <f t="shared" si="64"/>
        <v/>
      </c>
      <c r="DJ421" s="108">
        <f>IF(C421="","",SUMIFS('Planificación 2026-1'!R:R,'Planificación 2026-1'!W:W,C421,'Planificación 2026-1'!F:F,"FILIAL",'Planificación 2026-1'!X:X,"VIRTUAL"))</f>
        <v>0</v>
      </c>
      <c r="DK421" s="110">
        <f>IF(C421="","",SUMIFS('Planificación 2026-1'!R:R,'Planificación 2026-1'!W:W,C421,'Planificación 2026-1'!F:F,"FILIAL",'Planificación 2026-1'!X:X,"PRESENCIAL"))</f>
        <v>0</v>
      </c>
      <c r="DL421" s="61">
        <f>IF(C421="","",SUMIFS('Planificación 2026-1'!R:R,'Planificación 2026-1'!W:W,C421,'Planificación 2026-1'!F:F,"FILIAL",'Planificación 2026-1'!X:X,"HIBRIDO PRESENCIAL"))</f>
        <v>0</v>
      </c>
      <c r="DM421" s="111" t="str">
        <f t="shared" si="65"/>
        <v/>
      </c>
      <c r="DN421" s="108">
        <f>IF(C421="","",SUMIFS('Planificación 2026-1'!R:R,'Planificación 2026-1'!W:W,C421,'Planificación 2026-1'!F:F,"SUNAMPE",'Planificación 2026-1'!X:X,"VIRTUAL"))</f>
        <v>0</v>
      </c>
      <c r="DO421" s="61">
        <f>IF(C421="","",SUMIFS('Planificación 2026-1'!R:R,'Planificación 2026-1'!W:W,C421,'Planificación 2026-1'!F:F,"SUNAMPE",'Planificación 2026-1'!X:X,"PRESENCIAL"))</f>
        <v>0</v>
      </c>
      <c r="DP421" s="111" t="str">
        <f t="shared" si="66"/>
        <v/>
      </c>
      <c r="DQ421" s="108">
        <f>IF(C421="","",SUMIFS('Planificación 2026-1'!R:R,'Planificación 2026-1'!W:W,C421,'Planificación 2026-1'!F:F,"HUAURA",'Planificación 2026-1'!X:X,"VIRTUAL"))</f>
        <v>0</v>
      </c>
      <c r="DR421" s="61">
        <f>IF(C421="","",SUMIFS('Planificación 2026-1'!R:R,'Planificación 2026-1'!W:W,C421,'Planificación 2026-1'!F:F,"HUAURA",'Planificación 2026-1'!X:X,"PRESENCIAL"))</f>
        <v>0</v>
      </c>
      <c r="DS421" s="76">
        <f>SUMIFS('Planificación 2026-1'!R:R,'Planificación 2026-1'!W:W,C421,'Planificación 2026-1'!F:F,"PRINCIPAL",'Planificación 2026-1'!X:X,"VIRTUAL",'Planificación 2026-1'!I:I,"&gt;2")</f>
        <v>0</v>
      </c>
      <c r="DT421" s="76">
        <f>SUMIFS('Planificación 2026-1'!R:R,'Planificación 2026-1'!W:W,C421,'Planificación 2026-1'!F:F,"PRINCIPAL",'Planificación 2026-1'!X:X,"&lt;&gt;VIRTUAL",'Planificación 2026-1'!I:I,"&gt;2")</f>
        <v>0</v>
      </c>
      <c r="DU421" s="76">
        <f>SUMIFS('Planificación 2026-1'!R:R,'Planificación 2026-1'!W:W,C421,'Planificación 2026-1'!F:F,"SUNAMPE",'Planificación 2026-1'!X:X,"VIRTUAL",'Planificación 2026-1'!I:I,"&gt;2")</f>
        <v>0</v>
      </c>
      <c r="DV421" s="76">
        <f>SUMIFS('Planificación 2026-1'!R:R,'Planificación 2026-1'!W:W,C421,'Planificación 2026-1'!F:F,"SUNAMPE",'Planificación 2026-1'!X:X,"&lt;&gt;VIRTUAL",'Planificación 2026-1'!I:I,"&gt;2")</f>
        <v>0</v>
      </c>
      <c r="DW421" s="76">
        <f>SUMIFS('Planificación 2026-1'!R:R,'Planificación 2026-1'!W:W,C421,'Planificación 2026-1'!F:F,"FILIAL",'Planificación 2026-1'!X:X,"VIRTUAL",'Planificación 2026-1'!I:I,"&gt;2")</f>
        <v>0</v>
      </c>
      <c r="DX421" s="76">
        <f>SUMIFS('Planificación 2026-1'!R:R,'Planificación 2026-1'!W:W,C421,'Planificación 2026-1'!F:F,"FILIAL",'Planificación 2026-1'!X:X,"&lt;&gt;VIRTUAL",'Planificación 2026-1'!I:I,"&gt;2")</f>
        <v>0</v>
      </c>
      <c r="DY421" s="76">
        <f>SUMIFS('Planificación 2026-1'!R:R,'Planificación 2026-1'!W:W,C421,'Planificación 2026-1'!F:F,"PORUMA",'Planificación 2026-1'!X:X,"VIRTUAL",'Planificación 2026-1'!I:I,"&gt;2")</f>
        <v>0</v>
      </c>
      <c r="DZ421" s="76">
        <f>SUMIFS('Planificación 2026-1'!R:R,'Planificación 2026-1'!W:W,C421,'Planificación 2026-1'!F:F,"PORUMA",'Planificación 2026-1'!X:X,"&lt;&gt;VIRTUAL",'Planificación 2026-1'!I:I,"&gt;2")</f>
        <v>0</v>
      </c>
      <c r="EA421" s="76">
        <f>SUMIFS('Planificación 2026-1'!R:R,'Planificación 2026-1'!W:W,C421,'Planificación 2026-1'!F:F,"HUAURA",'Planificación 2026-1'!X:X,"VIRTUAL",'Planificación 2026-1'!I:I,"&gt;2")</f>
        <v>0</v>
      </c>
      <c r="EB421" s="76">
        <f>SUMIFS('Planificación 2026-1'!R:R,'Planificación 2026-1'!W:W,C421,'Planificación 2026-1'!F:F,"HUAURA",'Planificación 2026-1'!X:X,"&lt;&gt;VIRTUAL",'Planificación 2026-1'!I:I,"&gt;2")</f>
        <v>0</v>
      </c>
      <c r="EC421" s="76">
        <f>SUMIFS('Planificación 2026-1'!R:R,'Planificación 2026-1'!W:W,C421,'Planificación 2026-1'!F:F,"PRINCIPAL",'Planificación 2026-1'!X:X,"VIRTUAL",'Planificación 2026-1'!I:I,"&lt;3")</f>
        <v>0</v>
      </c>
      <c r="ED421" s="76">
        <f>SUMIFS('Planificación 2026-1'!R:R,'Planificación 2026-1'!W:W,C421,'Planificación 2026-1'!F:F,"PRINCIPAL",'Planificación 2026-1'!X:X,"&lt;&gt;VIRTUAL",'Planificación 2026-1'!I:I,"&lt;3")</f>
        <v>0</v>
      </c>
      <c r="EE421" s="76">
        <f>SUMIFS('Planificación 2026-1'!R:R,'Planificación 2026-1'!W:W,C421,'Planificación 2026-1'!F:F,"SUNAMPE",'Planificación 2026-1'!X:X,"VIRTUAL",'Planificación 2026-1'!I:I,"&lt;3")</f>
        <v>0</v>
      </c>
      <c r="EF421" s="76">
        <f>SUMIFS('Planificación 2026-1'!R:R,'Planificación 2026-1'!W:W,C421,'Planificación 2026-1'!F:F,"SUNAMPE",'Planificación 2026-1'!X:X,"&lt;&gt;VIRTUAL",'Planificación 2026-1'!I:I,"&lt;3")</f>
        <v>0</v>
      </c>
      <c r="EG421" s="76">
        <f>SUMIFS('Planificación 2026-1'!R:R,'Planificación 2026-1'!W:W,C421,'Planificación 2026-1'!F:F,"FILIAL",'Planificación 2026-1'!X:X,"VIRTUAL",'Planificación 2026-1'!I:I,"&lt;3")</f>
        <v>0</v>
      </c>
      <c r="EH421" s="76">
        <f>SUMIFS('Planificación 2026-1'!R:R,'Planificación 2026-1'!W:W,C421,'Planificación 2026-1'!F:F,"FILIAL",'Planificación 2026-1'!X:X,"&lt;&gt;VIRTUAL",'Planificación 2026-1'!I:I,"&lt;3")</f>
        <v>0</v>
      </c>
      <c r="EI421" s="76">
        <f>SUMIFS('Planificación 2026-1'!R:R,'Planificación 2026-1'!W:W,C421,'Planificación 2026-1'!F:F,"PORUMA",'Planificación 2026-1'!X:X,"VIRTUAL",'Planificación 2026-1'!I:I,"&lt;3")</f>
        <v>0</v>
      </c>
      <c r="EJ421" s="76">
        <f>SUMIFS('Planificación 2026-1'!R:R,'Planificación 2026-1'!W:W,C421,'Planificación 2026-1'!F:F,"PORUMA",'Planificación 2026-1'!X:X,"&lt;&gt;VIRTUAL",'Planificación 2026-1'!I:I,"&lt;3")</f>
        <v>0</v>
      </c>
      <c r="EK421" s="76">
        <f>SUMIFS('Planificación 2026-1'!R:R,'Planificación 2026-1'!W:W,C421,'Planificación 2026-1'!F:F,"HUAURA",'Planificación 2026-1'!X:X,"VIRTUAL",'Planificación 2026-1'!I:I,"&lt;3")</f>
        <v>0</v>
      </c>
      <c r="EL421" s="76">
        <f>SUMIFS('Planificación 2026-1'!R:R,'Planificación 2026-1'!W:W,C421,'Planificación 2026-1'!F:F,"HUAURA",'Planificación 2026-1'!X:X,"&lt;&gt;VIRTUAL",'Planificación 2026-1'!I:I,"&lt;3")</f>
        <v>0</v>
      </c>
      <c r="EM421" s="76"/>
      <c r="EN421" s="76">
        <f t="shared" si="59"/>
        <v>0</v>
      </c>
      <c r="EO421" s="76">
        <f t="shared" si="60"/>
        <v>0</v>
      </c>
      <c r="EP421" s="76" t="b">
        <f t="shared" si="61"/>
        <v>1</v>
      </c>
      <c r="EQ421" s="76" t="str">
        <f t="shared" si="62"/>
        <v/>
      </c>
      <c r="ER421" s="76" t="str">
        <f t="shared" si="67"/>
        <v>PRESENCIAL</v>
      </c>
    </row>
    <row r="422" spans="1:148" hidden="1">
      <c r="A422" s="83"/>
      <c r="B422" s="119">
        <v>419</v>
      </c>
      <c r="C422" s="115" t="s">
        <v>595</v>
      </c>
      <c r="D422" s="112">
        <f>SUMIF('Planificación 2026-1'!W:W,C422,'Planificación 2026-1'!R:R)</f>
        <v>11</v>
      </c>
      <c r="E422" s="114" t="s">
        <v>170</v>
      </c>
      <c r="F422" s="115" t="s">
        <v>596</v>
      </c>
      <c r="G422" s="115" t="s">
        <v>153</v>
      </c>
      <c r="H422" s="115" t="s">
        <v>127</v>
      </c>
      <c r="I422" s="107" t="str">
        <f>IF(SUM(COUNTIFS('Planificación 2026-1'!F:F,"PRINCIPAL",'Planificación 2026-1'!W:W,C422,'Planificación 2026-1'!H:H,"AF"))&gt;0,"P01"," ")</f>
        <v xml:space="preserve"> </v>
      </c>
      <c r="J422" s="108" t="str">
        <f>IF(SUM(COUNTIFS('Planificación 2026-1'!F:F,"PRINCIPAL",'Planificación 2026-1'!W:W,C422,'Planificación 2026-1'!H:H,"EN"))&gt;0,"P02"," ")</f>
        <v xml:space="preserve"> </v>
      </c>
      <c r="K422" s="108" t="str">
        <f>IF(SUM(COUNTIFS('Planificación 2026-1'!F:F,"PRINCIPAL",'Planificación 2026-1'!W:W,C422,'Planificación 2026-1'!H:H,"IS"))&gt;0,"P03"," ")</f>
        <v xml:space="preserve"> </v>
      </c>
      <c r="L422" s="108" t="str">
        <f>IF(SUM(COUNTIFS('Planificación 2026-1'!F:F,"PRINCIPAL",'Planificación 2026-1'!W:W,C422,'Planificación 2026-1'!H:H,"PS"))&gt;0,"P04"," ")</f>
        <v xml:space="preserve"> </v>
      </c>
      <c r="M422" s="108"/>
      <c r="N422" s="108" t="str">
        <f>IF(SUM(COUNTIFS('Planificación 2026-1'!F:F,"PRINCIPAL",'Planificación 2026-1'!W:W,C422,'Planificación 2026-1'!H:H,"IN"))&gt;0,"P06"," ")</f>
        <v xml:space="preserve"> </v>
      </c>
      <c r="O422" s="108" t="str">
        <f>IF(SUM(COUNTIFS('Planificación 2026-1'!F:F,"PRINCIPAL",'Planificación 2026-1'!W:W,C422,'Planificación 2026-1'!H:H,"CA"))&gt;0,"P07"," ")</f>
        <v xml:space="preserve"> </v>
      </c>
      <c r="P422" s="108" t="str">
        <f>IF(SUM(COUNTIFS('Planificación 2026-1'!F:F,"PRINCIPAL",'Planificación 2026-1'!W:W,C422,'Planificación 2026-1'!H:H,"DE"))&gt;0,"P08"," ")</f>
        <v>P08</v>
      </c>
      <c r="Q422" s="108" t="str">
        <f>IF(SUM(COUNTIFS('Planificación 2026-1'!F:F,"PRINCIPAL",'Planificación 2026-1'!W:W,C422,'Planificación 2026-1'!H:H,"OB"))&gt;0,"P09"," ")</f>
        <v xml:space="preserve"> </v>
      </c>
      <c r="R422" s="108" t="str">
        <f>IF(SUM(COUNTIFS('Planificación 2026-1'!F:F,"PRINCIPAL",'Planificación 2026-1'!W:W,C422,'Planificación 2026-1'!H:H,"MH"))&gt;0,"P31"," ")</f>
        <v xml:space="preserve"> </v>
      </c>
      <c r="S422" s="108" t="str">
        <f>IF(SUM(COUNTIFS('Planificación 2026-1'!F:F,"PRINCIPAL",'Planificación 2026-1'!W:W,C422,'Planificación 2026-1'!H:H,"IC"))&gt;0,"P32"," ")</f>
        <v xml:space="preserve"> </v>
      </c>
      <c r="T422" s="108" t="str">
        <f>IF(SUM(COUNTIFS('Planificación 2026-1'!F:F,"PRINCIPAL",'Planificación 2026-1'!W:W,C422,'Planificación 2026-1'!H:H,"AR"))&gt;0,"P34"," ")</f>
        <v xml:space="preserve"> </v>
      </c>
      <c r="U422" s="108" t="str">
        <f>IF(SUM(COUNTIFS('Planificación 2026-1'!F:F,"PRINCIPAL",'Planificación 2026-1'!W:W,C422,'Planificación 2026-1'!H:H,"T1"))&gt;0,"P35"," ")</f>
        <v xml:space="preserve"> </v>
      </c>
      <c r="V422" s="108" t="str">
        <f>IF(SUM(COUNTIFS('Planificación 2026-1'!F:F,"PRINCIPAL",'Planificación 2026-1'!W:W,C422,'Planificación 2026-1'!H:H,"T3"))&gt;0,"P36"," ")</f>
        <v xml:space="preserve"> </v>
      </c>
      <c r="W422" s="108" t="str">
        <f>IF(SUM(COUNTIFS('Planificación 2026-1'!F:F,"PRINCIPAL",'Planificación 2026-1'!W:W,C422,'Planificación 2026-1'!H:H,"T2"))&gt;0,"P37"," ")</f>
        <v xml:space="preserve"> </v>
      </c>
      <c r="X422" s="108" t="str">
        <f>IF(SUM(COUNTIFS('Planificación 2026-1'!F:F,"PRINCIPAL",'Planificación 2026-1'!W:W,C422,'Planificación 2026-1'!H:H,"AE"))&gt;0,"P38"," ")</f>
        <v xml:space="preserve"> </v>
      </c>
      <c r="Y422" s="108" t="str">
        <f>IF(SUM(COUNTIFS('Planificación 2026-1'!F:F,"PRINCIPAL",'Planificación 2026-1'!W:W,C422,'Planificación 2026-1'!H:H,"T4"))&gt;0,"P55"," ")</f>
        <v xml:space="preserve"> </v>
      </c>
      <c r="Z422" s="108" t="str">
        <f>IF(SUM(COUNTIFS('Planificación 2026-1'!F:F,"FILIAL",'Planificación 2026-1'!W:W,C422,'Planificación 2026-1'!H:H,"AF"))&gt;0," P01"," ")</f>
        <v xml:space="preserve"> </v>
      </c>
      <c r="AA422" s="108" t="str">
        <f>IF(SUM(COUNTIFS('Planificación 2026-1'!F:F,"FILIAL",'Planificación 2026-1'!W:W,C422,'Planificación 2026-1'!H:H,"EN"))&gt;0,"P02"," ")</f>
        <v xml:space="preserve"> </v>
      </c>
      <c r="AB422" s="108" t="str">
        <f>IF(SUM(COUNTIFS('Planificación 2026-1'!F:F,"FILIAL",'Planificación 2026-1'!W:W,C422,'Planificación 2026-1'!H:H,"IS"))&gt;0,"P03"," ")</f>
        <v xml:space="preserve"> </v>
      </c>
      <c r="AC422" s="108" t="str">
        <f>IF(SUM(COUNTIFS('Planificación 2026-1'!F:F,"FILIAL",'Planificación 2026-1'!W:W,C422,'Planificación 2026-1'!H:H,"PS"))&gt;0,"P04"," ")</f>
        <v xml:space="preserve"> </v>
      </c>
      <c r="AD422" s="108"/>
      <c r="AE422" s="108" t="str">
        <f>IF(SUM(COUNTIFS('Planificación 2026-1'!F:F,"FILIAL",'Planificación 2026-1'!W:W,C422,'Planificación 2026-1'!H:H,"IN"))&gt;0,"P06"," ")</f>
        <v xml:space="preserve"> </v>
      </c>
      <c r="AF422" s="108" t="str">
        <f>IF(SUM(COUNTIFS('Planificación 2026-1'!F:F,"FILIAL",'Planificación 2026-1'!W:W,C422,'Planificación 2026-1'!H:H,"CA"))&gt;0,"P07"," ")</f>
        <v xml:space="preserve"> </v>
      </c>
      <c r="AG422" s="108" t="str">
        <f>IF(SUM(COUNTIFS('Planificación 2026-1'!F:F,"FILIAL",'Planificación 2026-1'!W:W,C422,'Planificación 2026-1'!H:H,"DE"))&gt;0,"P08"," ")</f>
        <v xml:space="preserve"> </v>
      </c>
      <c r="AH422" s="108" t="str">
        <f>IF(SUM(COUNTIFS('Planificación 2026-1'!F:F,"FILIAL",'Planificación 2026-1'!W:W,C422,'Planificación 2026-1'!H:H,"OB"))&gt;0,"P09"," ")</f>
        <v xml:space="preserve"> </v>
      </c>
      <c r="AI422" s="108" t="str">
        <f>IF(SUM(COUNTIFS('Planificación 2026-1'!F:F,"FILIAL",'Planificación 2026-1'!W:W,C422,'Planificación 2026-1'!H:H,"MH"))&gt;0,"P31"," ")</f>
        <v xml:space="preserve"> </v>
      </c>
      <c r="AJ422" s="108" t="str">
        <f>IF(SUM(COUNTIFS('Planificación 2026-1'!F:F,"FILIAL",'Planificación 2026-1'!W:W,C422,'Planificación 2026-1'!H:H,"IC"))&gt;0,"P32"," ")</f>
        <v xml:space="preserve"> </v>
      </c>
      <c r="AK422" s="108" t="str">
        <f>IF(SUM(COUNTIFS('Planificación 2026-1'!F:F,"FILIAL",'Planificación 2026-1'!W:W,C422,'Planificación 2026-1'!H:H,"AR"))&gt;0,"P34"," ")</f>
        <v xml:space="preserve"> </v>
      </c>
      <c r="AL422" s="108" t="str">
        <f>IF(SUM(COUNTIFS('Planificación 2026-1'!F:F,"FILIAL",'Planificación 2026-1'!W:W,C422,'Planificación 2026-1'!H:H,"T1"))&gt;0,"P35"," ")</f>
        <v xml:space="preserve"> </v>
      </c>
      <c r="AM422" s="108" t="str">
        <f>IF(SUM(COUNTIFS('Planificación 2026-1'!F:F,"FILIAL",'Planificación 2026-1'!W:W,C422,'Planificación 2026-1'!H:H,"T3"))&gt;0,"P36"," ")</f>
        <v xml:space="preserve"> </v>
      </c>
      <c r="AN422" s="108" t="str">
        <f>IF(SUM(COUNTIFS('Planificación 2026-1'!F:F,"FILIAL",'Planificación 2026-1'!W:W,C422,'Planificación 2026-1'!H:H,"T2"))&gt;0,"P37"," ")</f>
        <v xml:space="preserve"> </v>
      </c>
      <c r="AO422" s="108" t="str">
        <f>IF(SUM(COUNTIFS('Planificación 2026-1'!F:F,"FILIAL",'Planificación 2026-1'!W:W,C422,'Planificación 2026-1'!H:H,"AE"))&gt;0,"P38"," ")</f>
        <v xml:space="preserve"> </v>
      </c>
      <c r="AP422" s="108" t="str">
        <f>IF(SUM(COUNTIFS('Planificación 2026-1'!F:F,"FILIAL",'Planificación 2026-1'!W:W,C422,'Planificación 2026-1'!H:H,"T4"))&gt;0,"P55"," ")</f>
        <v xml:space="preserve"> </v>
      </c>
      <c r="AQ422" s="108" t="str">
        <f>IF(SUM(COUNTIFS('Planificación 2026-1'!F:F,"SUNAMPE",'Planificación 2026-1'!W:W,C422,'Planificación 2026-1'!H:H,"AF"))&gt;0," P01"," ")</f>
        <v xml:space="preserve"> </v>
      </c>
      <c r="AR422" s="108" t="str">
        <f>IF(SUM(COUNTIFS('Planificación 2026-1'!F:F,"SUNAMPE",'Planificación 2026-1'!W:W,C422,'Planificación 2026-1'!H:H,"EN"))&gt;0,"P02"," ")</f>
        <v xml:space="preserve"> </v>
      </c>
      <c r="AS422" s="108" t="str">
        <f>IF(SUM(COUNTIFS('Planificación 2026-1'!F:F,"SUNAMPE",'Planificación 2026-1'!W:W,C422,'Planificación 2026-1'!H:H,"IS"))&gt;0,"P03"," ")</f>
        <v xml:space="preserve"> </v>
      </c>
      <c r="AT422" s="108" t="str">
        <f>IF(SUM(COUNTIFS('Planificación 2026-1'!F:F,"SUNAMPE",'Planificación 2026-1'!W:W,C422,'Planificación 2026-1'!H:H,"PS"))&gt;0,"P04"," ")</f>
        <v xml:space="preserve"> </v>
      </c>
      <c r="AU422" s="108"/>
      <c r="AV422" s="108" t="str">
        <f>IF(SUM(COUNTIFS('Planificación 2026-1'!F:F,"SUNAMPE",'Planificación 2026-1'!W:W,C422,'Planificación 2026-1'!H:H,"IN"))&gt;0,"P06"," ")</f>
        <v xml:space="preserve"> </v>
      </c>
      <c r="AW422" s="108" t="str">
        <f>IF(SUM(COUNTIFS('Planificación 2026-1'!F:F,"SUNAMPE",'Planificación 2026-1'!W:W,C422,'Planificación 2026-1'!H:H,"CA"))&gt;0,"P07"," ")</f>
        <v xml:space="preserve"> </v>
      </c>
      <c r="AX422" s="108" t="str">
        <f>IF(SUM(COUNTIFS('Planificación 2026-1'!F:F,"SUNAMPE",'Planificación 2026-1'!W:W,C422,'Planificación 2026-1'!H:H,"DE"))&gt;0,"P08"," ")</f>
        <v xml:space="preserve"> </v>
      </c>
      <c r="AY422" s="108" t="str">
        <f>IF(SUM(COUNTIFS('Planificación 2026-1'!F:F,"SUNAMPE",'Planificación 2026-1'!W:W,C422,'Planificación 2026-1'!H:H,"OB"))&gt;0,"P09"," ")</f>
        <v xml:space="preserve"> </v>
      </c>
      <c r="AZ422" s="108" t="str">
        <f>IF(SUM(COUNTIFS('Planificación 2026-1'!F:F,"SUNAMPE",'Planificación 2026-1'!W:W,C422,'Planificación 2026-1'!H:H,"MH"))&gt;0,"P31"," ")</f>
        <v xml:space="preserve"> </v>
      </c>
      <c r="BA422" s="108" t="str">
        <f>IF(SUM(COUNTIFS('Planificación 2026-1'!F:F,"SUNAMPE",'Planificación 2026-1'!W:W,C422,'Planificación 2026-1'!H:H,"IC"))&gt;0,"P32"," ")</f>
        <v xml:space="preserve"> </v>
      </c>
      <c r="BB422" s="108" t="str">
        <f>IF(SUM(COUNTIFS('Planificación 2026-1'!F:F,"SUNAMPE",'Planificación 2026-1'!W:W,C422,'Planificación 2026-1'!H:H,"AR"))&gt;0,"P34"," ")</f>
        <v xml:space="preserve"> </v>
      </c>
      <c r="BC422" s="108" t="str">
        <f>IF(SUM(COUNTIFS('Planificación 2026-1'!F:F,"SUNAMPE",'Planificación 2026-1'!W:W,C422,'Planificación 2026-1'!H:H,"T1"))&gt;0,"P35"," ")</f>
        <v xml:space="preserve"> </v>
      </c>
      <c r="BD422" s="108" t="str">
        <f>IF(SUM(COUNTIFS('Planificación 2026-1'!F:F,"SUNAMPE",'Planificación 2026-1'!W:W,C422,'Planificación 2026-1'!H:H,"T3"))&gt;0,"P36"," ")</f>
        <v xml:space="preserve"> </v>
      </c>
      <c r="BE422" s="108" t="str">
        <f>IF(SUM(COUNTIFS('Planificación 2026-1'!F:F,"SUNAMPE",'Planificación 2026-1'!W:W,C422,'Planificación 2026-1'!H:H,"T2"))&gt;0,"P37"," ")</f>
        <v xml:space="preserve"> </v>
      </c>
      <c r="BF422" s="108" t="str">
        <f>IF(SUM(COUNTIFS('Planificación 2026-1'!F:F,"SUNAMPE",'Planificación 2026-1'!W:W,C422,'Planificación 2026-1'!H:H,"AE"))&gt;0,"P38"," ")</f>
        <v xml:space="preserve"> </v>
      </c>
      <c r="BG422" s="108" t="str">
        <f>IF(SUM(COUNTIFS('Planificación 2026-1'!F:F,"SUNAMPE",'Planificación 2026-1'!W:W,C422,'Planificación 2026-1'!H:H,"T4"))&gt;0,"P55"," ")</f>
        <v xml:space="preserve"> </v>
      </c>
      <c r="BH422" s="108" t="str">
        <f>IF(SUM(COUNTIFS('Planificación 2026-1'!F:F,"HUAURA",'Planificación 2026-1'!W:W,C422,'Planificación 2026-1'!H:H,"AF"))&gt;0," P01"," ")</f>
        <v xml:space="preserve"> </v>
      </c>
      <c r="BI422" s="108" t="str">
        <f>IF(SUM(COUNTIFS('Planificación 2026-1'!F:F,"HUAURA",'Planificación 2026-1'!W:W,C422,'Planificación 2026-1'!H:H,"EN"))&gt;0,"P02"," ")</f>
        <v xml:space="preserve"> </v>
      </c>
      <c r="BJ422" s="108" t="str">
        <f>IF(SUM(COUNTIFS('Planificación 2026-1'!F:F,"HUAURA",'Planificación 2026-1'!W:W,C422,'Planificación 2026-1'!H:H,"IS"))&gt;0,"P03"," ")</f>
        <v xml:space="preserve"> </v>
      </c>
      <c r="BK422" s="108" t="str">
        <f>IF(SUM(COUNTIFS('Planificación 2026-1'!F:F,"HUAURA",'Planificación 2026-1'!W:W,C422,'Planificación 2026-1'!H:H,"PS"))&gt;0,"P04"," ")</f>
        <v xml:space="preserve"> </v>
      </c>
      <c r="BL422" s="108"/>
      <c r="BM422" s="108" t="str">
        <f>IF(SUM(COUNTIFS('Planificación 2026-1'!F:F,"HUAURA",'Planificación 2026-1'!W:W,C422,'Planificación 2026-1'!H:H,"IN"))&gt;0,"P06"," ")</f>
        <v xml:space="preserve"> </v>
      </c>
      <c r="BN422" s="108" t="str">
        <f>IF(SUM(COUNTIFS('Planificación 2026-1'!F:F,"HUAURA",'Planificación 2026-1'!W:W,C422,'Planificación 2026-1'!H:H,"CA"))&gt;0,"P07"," ")</f>
        <v xml:space="preserve"> </v>
      </c>
      <c r="BO422" s="108" t="str">
        <f>IF(SUM(COUNTIFS('Planificación 2026-1'!F:F,"HUAURA",'Planificación 2026-1'!W:W,C422,'Planificación 2026-1'!H:H,"DE"))&gt;0,"P08"," ")</f>
        <v xml:space="preserve"> </v>
      </c>
      <c r="BP422" s="108" t="str">
        <f>IF(SUM(COUNTIFS('Planificación 2026-1'!F:F,"HUAURA",'Planificación 2026-1'!W:W,C422,'Planificación 2026-1'!H:H,"OB"))&gt;0,"P09"," ")</f>
        <v xml:space="preserve"> </v>
      </c>
      <c r="BQ422" s="108" t="str">
        <f>IF(SUM(COUNTIFS('Planificación 2026-1'!F:F,"HUAURA",'Planificación 2026-1'!W:W,C422,'Planificación 2026-1'!H:H,"MH"))&gt;0,"P31"," ")</f>
        <v xml:space="preserve"> </v>
      </c>
      <c r="BR422" s="108" t="str">
        <f>IF(SUM(COUNTIFS('Planificación 2026-1'!F:F,"HUAURA",'Planificación 2026-1'!W:W,C422,'Planificación 2026-1'!H:H,"IC"))&gt;0,"P32"," ")</f>
        <v xml:space="preserve"> </v>
      </c>
      <c r="BS422" s="108" t="str">
        <f>IF(SUM(COUNTIFS('Planificación 2026-1'!F:F,"HUAURA",'Planificación 2026-1'!W:W,C422,'Planificación 2026-1'!H:H,"AR"))&gt;0,"P34"," ")</f>
        <v xml:space="preserve"> </v>
      </c>
      <c r="BT422" s="108" t="str">
        <f>IF(SUM(COUNTIFS('Planificación 2026-1'!F:F,"HUAURA",'Planificación 2026-1'!W:W,C422,'Planificación 2026-1'!H:H,"T1"))&gt;0,"P35"," ")</f>
        <v xml:space="preserve"> </v>
      </c>
      <c r="BU422" s="108" t="str">
        <f>IF(SUM(COUNTIFS('Planificación 2026-1'!F:F,"HUAURA",'Planificación 2026-1'!W:W,C422,'Planificación 2026-1'!H:H,"T3"))&gt;0,"P36"," ")</f>
        <v xml:space="preserve"> </v>
      </c>
      <c r="BV422" s="108" t="str">
        <f>IF(SUM(COUNTIFS('Planificación 2026-1'!F:F,"HUAURA",'Planificación 2026-1'!W:W,C422,'Planificación 2026-1'!H:H,"T2"))&gt;0,"P37"," ")</f>
        <v xml:space="preserve"> </v>
      </c>
      <c r="BW422" s="108" t="str">
        <f>IF(SUM(COUNTIFS('Planificación 2026-1'!F:F,"HUAURA",'Planificación 2026-1'!W:W,C422,'Planificación 2026-1'!H:H,"AE"))&gt;0,"P38"," ")</f>
        <v xml:space="preserve"> </v>
      </c>
      <c r="BX422" s="108" t="str">
        <f>IF(SUM(COUNTIFS('Planificación 2026-1'!F:F,"HUAURA",'Planificación 2026-1'!W:W,C422,'Planificación 2026-1'!H:H,"T4"))&gt;0,"P55"," ")</f>
        <v xml:space="preserve"> </v>
      </c>
      <c r="BY422" s="109">
        <f>SUMIFS('Planificación 2026-1'!R:R,'Planificación 2026-1'!W:W,C422,'Planificación 2026-1'!H:H,"AF",'Planificación 2026-1'!I:I,"&gt;2")</f>
        <v>0</v>
      </c>
      <c r="BZ422" s="109">
        <f>SUMIFS('Planificación 2026-1'!R:R,'Planificación 2026-1'!W:W,C422,'Planificación 2026-1'!H:H,"EN",'Planificación 2026-1'!I:I,"&gt;2")</f>
        <v>0</v>
      </c>
      <c r="CA422" s="109">
        <f>SUMIFS('Planificación 2026-1'!R:R,'Planificación 2026-1'!W:W,C422,'Planificación 2026-1'!H:H,"IS",'Planificación 2026-1'!I:I,"&gt;2")</f>
        <v>0</v>
      </c>
      <c r="CB422" s="109">
        <f>SUMIFS('Planificación 2026-1'!R:R,'Planificación 2026-1'!W:W,C422,'Planificación 2026-1'!H:H,"PS",'Planificación 2026-1'!I:I,"&gt;2")</f>
        <v>0</v>
      </c>
      <c r="CC422" s="109">
        <f>SUMIFS('Planificación 2026-1'!R:R,'Planificación 2026-1'!W:W,C422,'Planificación 2026-1'!H:H,"IN",'Planificación 2026-1'!I:I,"&gt;2")</f>
        <v>0</v>
      </c>
      <c r="CD422" s="109">
        <f>SUMIFS('Planificación 2026-1'!R:R,'Planificación 2026-1'!W:W,C422,'Planificación 2026-1'!H:H,"CA",'Planificación 2026-1'!I:I,"&gt;2")</f>
        <v>0</v>
      </c>
      <c r="CE422" s="109">
        <f>SUMIFS('Planificación 2026-1'!R:R,'Planificación 2026-1'!W:W,C422,'Planificación 2026-1'!H:H,"DE",'Planificación 2026-1'!I:I,"&gt;2")</f>
        <v>11</v>
      </c>
      <c r="CF422" s="109">
        <f>SUMIFS('Planificación 2026-1'!R:R,'Planificación 2026-1'!W:W,C422,'Planificación 2026-1'!H:H,"OB",'Planificación 2026-1'!I:I,"&gt;2")</f>
        <v>0</v>
      </c>
      <c r="CG422" s="109">
        <f>SUMIFS('Planificación 2026-1'!R:R,'Planificación 2026-1'!W:W,C422,'Planificación 2026-1'!H:H,"MH",'Planificación 2026-1'!I:I,"&gt;2")</f>
        <v>0</v>
      </c>
      <c r="CH422" s="109">
        <f>SUMIFS('Planificación 2026-1'!R:R,'Planificación 2026-1'!W:W,C422,'Planificación 2026-1'!H:H,"IC",'Planificación 2026-1'!I:I,"&gt;2")</f>
        <v>0</v>
      </c>
      <c r="CI422" s="109">
        <f>SUMIFS('Planificación 2026-1'!R:R,'Planificación 2026-1'!W:W,C422,'Planificación 2026-1'!H:H,"AR",'Planificación 2026-1'!I:I,"&gt;2")</f>
        <v>0</v>
      </c>
      <c r="CJ422" s="109">
        <f>SUMIFS('Planificación 2026-1'!R:R,'Planificación 2026-1'!W:W,C422,'Planificación 2026-1'!H:H,"T1",'Planificación 2026-1'!I:I,"&gt;2")</f>
        <v>0</v>
      </c>
      <c r="CK422" s="109">
        <f>SUMIFS('Planificación 2026-1'!R:R,'Planificación 2026-1'!W:W,C422,'Planificación 2026-1'!H:H,"T3",'Planificación 2026-1'!I:I,"&gt;2")</f>
        <v>0</v>
      </c>
      <c r="CL422" s="109">
        <f>SUMIFS('Planificación 2026-1'!R:R,'Planificación 2026-1'!W:W,C422,'Planificación 2026-1'!H:H,"T2",'Planificación 2026-1'!I:I,"&gt;2")</f>
        <v>0</v>
      </c>
      <c r="CM422" s="109">
        <f>SUMIFS('Planificación 2026-1'!R:R,'Planificación 2026-1'!W:W,C422,'Planificación 2026-1'!H:H,"AE",'Planificación 2026-1'!I:I,"&gt;2")</f>
        <v>0</v>
      </c>
      <c r="CN422" s="109">
        <f>SUMIFS('Planificación 2026-1'!R:R,'Planificación 2026-1'!W:W,C422,'Planificación 2026-1'!H:H,"T4",'Planificación 2026-1'!I:I,"&gt;2")</f>
        <v>0</v>
      </c>
      <c r="CO422" s="109">
        <f>SUMIFS('Planificación 2026-1'!R:R,'Planificación 2026-1'!W:W,C422,'Planificación 2026-1'!H:H,"AF",'Planificación 2026-1'!I:I,"&lt;3")</f>
        <v>0</v>
      </c>
      <c r="CP422" s="109">
        <f>SUMIFS('Planificación 2026-1'!R:R,'Planificación 2026-1'!W:W,C422,'Planificación 2026-1'!H:H,"EN",'Planificación 2026-1'!I:I,"&lt;3")</f>
        <v>0</v>
      </c>
      <c r="CQ422" s="109">
        <f>SUMIFS('Planificación 2026-1'!R:R,'Planificación 2026-1'!W:W,C422,'Planificación 2026-1'!H:H,"IS",'Planificación 2026-1'!I:I,"&lt;3")</f>
        <v>0</v>
      </c>
      <c r="CR422" s="109">
        <f>SUMIFS('Planificación 2026-1'!R:R,'Planificación 2026-1'!W:W,C422,'Planificación 2026-1'!H:H,"PS",'Planificación 2026-1'!I:I,"&lt;3")</f>
        <v>0</v>
      </c>
      <c r="CS422" s="109">
        <f>SUMIFS('Planificación 2026-1'!R:R,'Planificación 2026-1'!W:W,C422,'Planificación 2026-1'!H:H,"IN",'Planificación 2026-1'!I:I,"&lt;3")</f>
        <v>0</v>
      </c>
      <c r="CT422" s="109">
        <f>SUMIFS('Planificación 2026-1'!R:R,'Planificación 2026-1'!W:W,C422,'Planificación 2026-1'!H:H,"CA",'Planificación 2026-1'!I:I,"&lt;3")</f>
        <v>0</v>
      </c>
      <c r="CU422" s="109">
        <f>SUMIFS('Planificación 2026-1'!R:R,'Planificación 2026-1'!W:W,C422,'Planificación 2026-1'!H:H,"DE",'Planificación 2026-1'!I:I,"&lt;3")</f>
        <v>0</v>
      </c>
      <c r="CV422" s="109">
        <f>SUMIFS('Planificación 2026-1'!R:R,'Planificación 2026-1'!W:W,C422,'Planificación 2026-1'!H:H,"OB",'Planificación 2026-1'!I:I,"&lt;3")</f>
        <v>0</v>
      </c>
      <c r="CW422" s="109">
        <f>SUMIFS('Planificación 2026-1'!R:R,'Planificación 2026-1'!W:W,C422,'Planificación 2026-1'!H:H,"MH",'Planificación 2026-1'!I:I,"&lt;3")</f>
        <v>0</v>
      </c>
      <c r="CX422" s="109">
        <f>SUMIFS('Planificación 2026-1'!R:R,'Planificación 2026-1'!W:W,C422,'Planificación 2026-1'!H:H,"IC",'Planificación 2026-1'!I:I,"&lt;3")</f>
        <v>0</v>
      </c>
      <c r="CY422" s="109">
        <f>SUMIFS('Planificación 2026-1'!R:R,'Planificación 2026-1'!W:W,C422,'Planificación 2026-1'!H:H,"AR",'Planificación 2026-1'!I:I,"&lt;3")</f>
        <v>0</v>
      </c>
      <c r="CZ422" s="109">
        <f>SUMIFS('Planificación 2026-1'!R:R,'Planificación 2026-1'!W:W,C422,'Planificación 2026-1'!H:H,"T1",'Planificación 2026-1'!I:I,"&lt;3")</f>
        <v>0</v>
      </c>
      <c r="DA422" s="109">
        <f>SUMIFS('Planificación 2026-1'!R:R,'Planificación 2026-1'!W:W,C422,'Planificación 2026-1'!H:H,"T3",'Planificación 2026-1'!I:I,"&lt;3")</f>
        <v>0</v>
      </c>
      <c r="DB422" s="109">
        <f>SUMIFS('Planificación 2026-1'!R:R,'Planificación 2026-1'!W:W,C422,'Planificación 2026-1'!H:H,"T2",'Planificación 2026-1'!I:I,"&lt;3")</f>
        <v>0</v>
      </c>
      <c r="DC422" s="109">
        <f>SUMIFS('Planificación 2026-1'!R:R,'Planificación 2026-1'!W:W,C422,'Planificación 2026-1'!H:H,"AE",'Planificación 2026-1'!I:I,"&lt;3")</f>
        <v>0</v>
      </c>
      <c r="DD422" s="109">
        <f>SUMIFS('Planificación 2026-1'!R:R,'Planificación 2026-1'!W:W,C422,'Planificación 2026-1'!H:H,"T4",'Planificación 2026-1'!I:I,"&lt;3")</f>
        <v>0</v>
      </c>
      <c r="DE422" s="108" t="str">
        <f t="shared" si="63"/>
        <v>P08</v>
      </c>
      <c r="DF422" s="41">
        <f>IF(C422="","",SUMIFS('Planificación 2026-1'!R:R,'Planificación 2026-1'!W:W,C422,'Planificación 2026-1'!F:F,"PRINCIPAL",'Planificación 2026-1'!X:X,"VIRTUAL"))</f>
        <v>11</v>
      </c>
      <c r="DG422" s="41">
        <f>IF(C422="","",SUMIFS('Planificación 2026-1'!R:R,'Planificación 2026-1'!W:W,C422,'Planificación 2026-1'!F:F,"PRINCIPAL",'Planificación 2026-1'!X:X,"PRESENCIAL"))</f>
        <v>0</v>
      </c>
      <c r="DH422" s="41">
        <f>IF(C422="","",SUMIFS('Planificación 2026-1'!R:R,'Planificación 2026-1'!W:W,C422,'Planificación 2026-1'!F:F,"PRINCIPAL",'Planificación 2026-1'!X:X,"HIBRIDO PRESENCIAL"))</f>
        <v>0</v>
      </c>
      <c r="DI422" s="108" t="str">
        <f t="shared" si="64"/>
        <v/>
      </c>
      <c r="DJ422" s="108">
        <f>IF(C422="","",SUMIFS('Planificación 2026-1'!R:R,'Planificación 2026-1'!W:W,C422,'Planificación 2026-1'!F:F,"FILIAL",'Planificación 2026-1'!X:X,"VIRTUAL"))</f>
        <v>0</v>
      </c>
      <c r="DK422" s="110">
        <f>IF(C422="","",SUMIFS('Planificación 2026-1'!R:R,'Planificación 2026-1'!W:W,C422,'Planificación 2026-1'!F:F,"FILIAL",'Planificación 2026-1'!X:X,"PRESENCIAL"))</f>
        <v>0</v>
      </c>
      <c r="DL422" s="61">
        <f>IF(C422="","",SUMIFS('Planificación 2026-1'!R:R,'Planificación 2026-1'!W:W,C422,'Planificación 2026-1'!F:F,"FILIAL",'Planificación 2026-1'!X:X,"HIBRIDO PRESENCIAL"))</f>
        <v>0</v>
      </c>
      <c r="DM422" s="111" t="str">
        <f t="shared" si="65"/>
        <v/>
      </c>
      <c r="DN422" s="108">
        <f>IF(C422="","",SUMIFS('Planificación 2026-1'!R:R,'Planificación 2026-1'!W:W,C422,'Planificación 2026-1'!F:F,"SUNAMPE",'Planificación 2026-1'!X:X,"VIRTUAL"))</f>
        <v>0</v>
      </c>
      <c r="DO422" s="61">
        <f>IF(C422="","",SUMIFS('Planificación 2026-1'!R:R,'Planificación 2026-1'!W:W,C422,'Planificación 2026-1'!F:F,"SUNAMPE",'Planificación 2026-1'!X:X,"PRESENCIAL"))</f>
        <v>0</v>
      </c>
      <c r="DP422" s="111" t="str">
        <f t="shared" si="66"/>
        <v/>
      </c>
      <c r="DQ422" s="108">
        <f>IF(C422="","",SUMIFS('Planificación 2026-1'!R:R,'Planificación 2026-1'!W:W,C422,'Planificación 2026-1'!F:F,"HUAURA",'Planificación 2026-1'!X:X,"VIRTUAL"))</f>
        <v>0</v>
      </c>
      <c r="DR422" s="61">
        <f>IF(C422="","",SUMIFS('Planificación 2026-1'!R:R,'Planificación 2026-1'!W:W,C422,'Planificación 2026-1'!F:F,"HUAURA",'Planificación 2026-1'!X:X,"PRESENCIAL"))</f>
        <v>0</v>
      </c>
      <c r="DS422" s="76">
        <f>SUMIFS('Planificación 2026-1'!R:R,'Planificación 2026-1'!W:W,C422,'Planificación 2026-1'!F:F,"PRINCIPAL",'Planificación 2026-1'!X:X,"VIRTUAL",'Planificación 2026-1'!I:I,"&gt;2")</f>
        <v>11</v>
      </c>
      <c r="DT422" s="76">
        <f>SUMIFS('Planificación 2026-1'!R:R,'Planificación 2026-1'!W:W,C422,'Planificación 2026-1'!F:F,"PRINCIPAL",'Planificación 2026-1'!X:X,"&lt;&gt;VIRTUAL",'Planificación 2026-1'!I:I,"&gt;2")</f>
        <v>0</v>
      </c>
      <c r="DU422" s="76">
        <f>SUMIFS('Planificación 2026-1'!R:R,'Planificación 2026-1'!W:W,C422,'Planificación 2026-1'!F:F,"SUNAMPE",'Planificación 2026-1'!X:X,"VIRTUAL",'Planificación 2026-1'!I:I,"&gt;2")</f>
        <v>0</v>
      </c>
      <c r="DV422" s="76">
        <f>SUMIFS('Planificación 2026-1'!R:R,'Planificación 2026-1'!W:W,C422,'Planificación 2026-1'!F:F,"SUNAMPE",'Planificación 2026-1'!X:X,"&lt;&gt;VIRTUAL",'Planificación 2026-1'!I:I,"&gt;2")</f>
        <v>0</v>
      </c>
      <c r="DW422" s="76">
        <f>SUMIFS('Planificación 2026-1'!R:R,'Planificación 2026-1'!W:W,C422,'Planificación 2026-1'!F:F,"FILIAL",'Planificación 2026-1'!X:X,"VIRTUAL",'Planificación 2026-1'!I:I,"&gt;2")</f>
        <v>0</v>
      </c>
      <c r="DX422" s="76">
        <f>SUMIFS('Planificación 2026-1'!R:R,'Planificación 2026-1'!W:W,C422,'Planificación 2026-1'!F:F,"FILIAL",'Planificación 2026-1'!X:X,"&lt;&gt;VIRTUAL",'Planificación 2026-1'!I:I,"&gt;2")</f>
        <v>0</v>
      </c>
      <c r="DY422" s="76">
        <f>SUMIFS('Planificación 2026-1'!R:R,'Planificación 2026-1'!W:W,C422,'Planificación 2026-1'!F:F,"PORUMA",'Planificación 2026-1'!X:X,"VIRTUAL",'Planificación 2026-1'!I:I,"&gt;2")</f>
        <v>0</v>
      </c>
      <c r="DZ422" s="76">
        <f>SUMIFS('Planificación 2026-1'!R:R,'Planificación 2026-1'!W:W,C422,'Planificación 2026-1'!F:F,"PORUMA",'Planificación 2026-1'!X:X,"&lt;&gt;VIRTUAL",'Planificación 2026-1'!I:I,"&gt;2")</f>
        <v>0</v>
      </c>
      <c r="EA422" s="76">
        <f>SUMIFS('Planificación 2026-1'!R:R,'Planificación 2026-1'!W:W,C422,'Planificación 2026-1'!F:F,"HUAURA",'Planificación 2026-1'!X:X,"VIRTUAL",'Planificación 2026-1'!I:I,"&gt;2")</f>
        <v>0</v>
      </c>
      <c r="EB422" s="76">
        <f>SUMIFS('Planificación 2026-1'!R:R,'Planificación 2026-1'!W:W,C422,'Planificación 2026-1'!F:F,"HUAURA",'Planificación 2026-1'!X:X,"&lt;&gt;VIRTUAL",'Planificación 2026-1'!I:I,"&gt;2")</f>
        <v>0</v>
      </c>
      <c r="EC422" s="76">
        <f>SUMIFS('Planificación 2026-1'!R:R,'Planificación 2026-1'!W:W,C422,'Planificación 2026-1'!F:F,"PRINCIPAL",'Planificación 2026-1'!X:X,"VIRTUAL",'Planificación 2026-1'!I:I,"&lt;3")</f>
        <v>0</v>
      </c>
      <c r="ED422" s="76">
        <f>SUMIFS('Planificación 2026-1'!R:R,'Planificación 2026-1'!W:W,C422,'Planificación 2026-1'!F:F,"PRINCIPAL",'Planificación 2026-1'!X:X,"&lt;&gt;VIRTUAL",'Planificación 2026-1'!I:I,"&lt;3")</f>
        <v>0</v>
      </c>
      <c r="EE422" s="76">
        <f>SUMIFS('Planificación 2026-1'!R:R,'Planificación 2026-1'!W:W,C422,'Planificación 2026-1'!F:F,"SUNAMPE",'Planificación 2026-1'!X:X,"VIRTUAL",'Planificación 2026-1'!I:I,"&lt;3")</f>
        <v>0</v>
      </c>
      <c r="EF422" s="76">
        <f>SUMIFS('Planificación 2026-1'!R:R,'Planificación 2026-1'!W:W,C422,'Planificación 2026-1'!F:F,"SUNAMPE",'Planificación 2026-1'!X:X,"&lt;&gt;VIRTUAL",'Planificación 2026-1'!I:I,"&lt;3")</f>
        <v>0</v>
      </c>
      <c r="EG422" s="76">
        <f>SUMIFS('Planificación 2026-1'!R:R,'Planificación 2026-1'!W:W,C422,'Planificación 2026-1'!F:F,"FILIAL",'Planificación 2026-1'!X:X,"VIRTUAL",'Planificación 2026-1'!I:I,"&lt;3")</f>
        <v>0</v>
      </c>
      <c r="EH422" s="76">
        <f>SUMIFS('Planificación 2026-1'!R:R,'Planificación 2026-1'!W:W,C422,'Planificación 2026-1'!F:F,"FILIAL",'Planificación 2026-1'!X:X,"&lt;&gt;VIRTUAL",'Planificación 2026-1'!I:I,"&lt;3")</f>
        <v>0</v>
      </c>
      <c r="EI422" s="76">
        <f>SUMIFS('Planificación 2026-1'!R:R,'Planificación 2026-1'!W:W,C422,'Planificación 2026-1'!F:F,"PORUMA",'Planificación 2026-1'!X:X,"VIRTUAL",'Planificación 2026-1'!I:I,"&lt;3")</f>
        <v>0</v>
      </c>
      <c r="EJ422" s="76">
        <f>SUMIFS('Planificación 2026-1'!R:R,'Planificación 2026-1'!W:W,C422,'Planificación 2026-1'!F:F,"PORUMA",'Planificación 2026-1'!X:X,"&lt;&gt;VIRTUAL",'Planificación 2026-1'!I:I,"&lt;3")</f>
        <v>0</v>
      </c>
      <c r="EK422" s="76">
        <f>SUMIFS('Planificación 2026-1'!R:R,'Planificación 2026-1'!W:W,C422,'Planificación 2026-1'!F:F,"HUAURA",'Planificación 2026-1'!X:X,"VIRTUAL",'Planificación 2026-1'!I:I,"&lt;3")</f>
        <v>0</v>
      </c>
      <c r="EL422" s="76">
        <f>SUMIFS('Planificación 2026-1'!R:R,'Planificación 2026-1'!W:W,C422,'Planificación 2026-1'!F:F,"HUAURA",'Planificación 2026-1'!X:X,"&lt;&gt;VIRTUAL",'Planificación 2026-1'!I:I,"&lt;3")</f>
        <v>0</v>
      </c>
      <c r="EM422" s="76"/>
      <c r="EN422" s="76">
        <f t="shared" si="59"/>
        <v>11</v>
      </c>
      <c r="EO422" s="76">
        <f t="shared" si="60"/>
        <v>0</v>
      </c>
      <c r="EP422" s="76" t="b">
        <f t="shared" si="61"/>
        <v>1</v>
      </c>
      <c r="EQ422" s="76" t="str">
        <f t="shared" si="62"/>
        <v/>
      </c>
      <c r="ER422" s="76" t="str">
        <f t="shared" si="67"/>
        <v>VIRTUAL</v>
      </c>
    </row>
    <row r="423" spans="1:148" hidden="1">
      <c r="A423" s="83"/>
      <c r="B423" s="119">
        <v>420</v>
      </c>
      <c r="C423" s="115" t="s">
        <v>597</v>
      </c>
      <c r="D423" s="112">
        <f>SUMIF('Planificación 2026-1'!W:W,C423,'Planificación 2026-1'!R:R)</f>
        <v>0</v>
      </c>
      <c r="E423" s="114" t="s">
        <v>170</v>
      </c>
      <c r="F423" s="115" t="s">
        <v>596</v>
      </c>
      <c r="G423" s="115" t="s">
        <v>13</v>
      </c>
      <c r="H423" s="115" t="s">
        <v>129</v>
      </c>
      <c r="I423" s="107" t="str">
        <f>IF(SUM(COUNTIFS('Planificación 2026-1'!F:F,"PRINCIPAL",'Planificación 2026-1'!W:W,C423,'Planificación 2026-1'!H:H,"AF"))&gt;0,"P01"," ")</f>
        <v xml:space="preserve"> </v>
      </c>
      <c r="J423" s="108" t="str">
        <f>IF(SUM(COUNTIFS('Planificación 2026-1'!F:F,"PRINCIPAL",'Planificación 2026-1'!W:W,C423,'Planificación 2026-1'!H:H,"EN"))&gt;0,"P02"," ")</f>
        <v xml:space="preserve"> </v>
      </c>
      <c r="K423" s="108" t="str">
        <f>IF(SUM(COUNTIFS('Planificación 2026-1'!F:F,"PRINCIPAL",'Planificación 2026-1'!W:W,C423,'Planificación 2026-1'!H:H,"IS"))&gt;0,"P03"," ")</f>
        <v xml:space="preserve"> </v>
      </c>
      <c r="L423" s="108" t="str">
        <f>IF(SUM(COUNTIFS('Planificación 2026-1'!F:F,"PRINCIPAL",'Planificación 2026-1'!W:W,C423,'Planificación 2026-1'!H:H,"PS"))&gt;0,"P04"," ")</f>
        <v xml:space="preserve"> </v>
      </c>
      <c r="M423" s="108"/>
      <c r="N423" s="108" t="str">
        <f>IF(SUM(COUNTIFS('Planificación 2026-1'!F:F,"PRINCIPAL",'Planificación 2026-1'!W:W,C423,'Planificación 2026-1'!H:H,"IN"))&gt;0,"P06"," ")</f>
        <v xml:space="preserve"> </v>
      </c>
      <c r="O423" s="108" t="str">
        <f>IF(SUM(COUNTIFS('Planificación 2026-1'!F:F,"PRINCIPAL",'Planificación 2026-1'!W:W,C423,'Planificación 2026-1'!H:H,"CA"))&gt;0,"P07"," ")</f>
        <v xml:space="preserve"> </v>
      </c>
      <c r="P423" s="108" t="str">
        <f>IF(SUM(COUNTIFS('Planificación 2026-1'!F:F,"PRINCIPAL",'Planificación 2026-1'!W:W,C423,'Planificación 2026-1'!H:H,"DE"))&gt;0,"P08"," ")</f>
        <v xml:space="preserve"> </v>
      </c>
      <c r="Q423" s="108" t="str">
        <f>IF(SUM(COUNTIFS('Planificación 2026-1'!F:F,"PRINCIPAL",'Planificación 2026-1'!W:W,C423,'Planificación 2026-1'!H:H,"OB"))&gt;0,"P09"," ")</f>
        <v xml:space="preserve"> </v>
      </c>
      <c r="R423" s="108" t="str">
        <f>IF(SUM(COUNTIFS('Planificación 2026-1'!F:F,"PRINCIPAL",'Planificación 2026-1'!W:W,C423,'Planificación 2026-1'!H:H,"MH"))&gt;0,"P31"," ")</f>
        <v xml:space="preserve"> </v>
      </c>
      <c r="S423" s="108" t="str">
        <f>IF(SUM(COUNTIFS('Planificación 2026-1'!F:F,"PRINCIPAL",'Planificación 2026-1'!W:W,C423,'Planificación 2026-1'!H:H,"IC"))&gt;0,"P32"," ")</f>
        <v xml:space="preserve"> </v>
      </c>
      <c r="T423" s="108" t="str">
        <f>IF(SUM(COUNTIFS('Planificación 2026-1'!F:F,"PRINCIPAL",'Planificación 2026-1'!W:W,C423,'Planificación 2026-1'!H:H,"AR"))&gt;0,"P34"," ")</f>
        <v xml:space="preserve"> </v>
      </c>
      <c r="U423" s="108" t="str">
        <f>IF(SUM(COUNTIFS('Planificación 2026-1'!F:F,"PRINCIPAL",'Planificación 2026-1'!W:W,C423,'Planificación 2026-1'!H:H,"T1"))&gt;0,"P35"," ")</f>
        <v xml:space="preserve"> </v>
      </c>
      <c r="V423" s="108" t="str">
        <f>IF(SUM(COUNTIFS('Planificación 2026-1'!F:F,"PRINCIPAL",'Planificación 2026-1'!W:W,C423,'Planificación 2026-1'!H:H,"T3"))&gt;0,"P36"," ")</f>
        <v xml:space="preserve"> </v>
      </c>
      <c r="W423" s="108" t="str">
        <f>IF(SUM(COUNTIFS('Planificación 2026-1'!F:F,"PRINCIPAL",'Planificación 2026-1'!W:W,C423,'Planificación 2026-1'!H:H,"T2"))&gt;0,"P37"," ")</f>
        <v xml:space="preserve"> </v>
      </c>
      <c r="X423" s="108" t="str">
        <f>IF(SUM(COUNTIFS('Planificación 2026-1'!F:F,"PRINCIPAL",'Planificación 2026-1'!W:W,C423,'Planificación 2026-1'!H:H,"AE"))&gt;0,"P38"," ")</f>
        <v xml:space="preserve"> </v>
      </c>
      <c r="Y423" s="108" t="str">
        <f>IF(SUM(COUNTIFS('Planificación 2026-1'!F:F,"PRINCIPAL",'Planificación 2026-1'!W:W,C423,'Planificación 2026-1'!H:H,"T4"))&gt;0,"P55"," ")</f>
        <v xml:space="preserve"> </v>
      </c>
      <c r="Z423" s="108" t="str">
        <f>IF(SUM(COUNTIFS('Planificación 2026-1'!F:F,"FILIAL",'Planificación 2026-1'!W:W,C423,'Planificación 2026-1'!H:H,"AF"))&gt;0," P01"," ")</f>
        <v xml:space="preserve"> </v>
      </c>
      <c r="AA423" s="108" t="str">
        <f>IF(SUM(COUNTIFS('Planificación 2026-1'!F:F,"FILIAL",'Planificación 2026-1'!W:W,C423,'Planificación 2026-1'!H:H,"EN"))&gt;0,"P02"," ")</f>
        <v xml:space="preserve"> </v>
      </c>
      <c r="AB423" s="108" t="str">
        <f>IF(SUM(COUNTIFS('Planificación 2026-1'!F:F,"FILIAL",'Planificación 2026-1'!W:W,C423,'Planificación 2026-1'!H:H,"IS"))&gt;0,"P03"," ")</f>
        <v xml:space="preserve"> </v>
      </c>
      <c r="AC423" s="108" t="str">
        <f>IF(SUM(COUNTIFS('Planificación 2026-1'!F:F,"FILIAL",'Planificación 2026-1'!W:W,C423,'Planificación 2026-1'!H:H,"PS"))&gt;0,"P04"," ")</f>
        <v xml:space="preserve"> </v>
      </c>
      <c r="AD423" s="108"/>
      <c r="AE423" s="108" t="str">
        <f>IF(SUM(COUNTIFS('Planificación 2026-1'!F:F,"FILIAL",'Planificación 2026-1'!W:W,C423,'Planificación 2026-1'!H:H,"IN"))&gt;0,"P06"," ")</f>
        <v xml:space="preserve"> </v>
      </c>
      <c r="AF423" s="108" t="str">
        <f>IF(SUM(COUNTIFS('Planificación 2026-1'!F:F,"FILIAL",'Planificación 2026-1'!W:W,C423,'Planificación 2026-1'!H:H,"CA"))&gt;0,"P07"," ")</f>
        <v xml:space="preserve"> </v>
      </c>
      <c r="AG423" s="108" t="str">
        <f>IF(SUM(COUNTIFS('Planificación 2026-1'!F:F,"FILIAL",'Planificación 2026-1'!W:W,C423,'Planificación 2026-1'!H:H,"DE"))&gt;0,"P08"," ")</f>
        <v xml:space="preserve"> </v>
      </c>
      <c r="AH423" s="108" t="str">
        <f>IF(SUM(COUNTIFS('Planificación 2026-1'!F:F,"FILIAL",'Planificación 2026-1'!W:W,C423,'Planificación 2026-1'!H:H,"OB"))&gt;0,"P09"," ")</f>
        <v xml:space="preserve"> </v>
      </c>
      <c r="AI423" s="108" t="str">
        <f>IF(SUM(COUNTIFS('Planificación 2026-1'!F:F,"FILIAL",'Planificación 2026-1'!W:W,C423,'Planificación 2026-1'!H:H,"MH"))&gt;0,"P31"," ")</f>
        <v xml:space="preserve"> </v>
      </c>
      <c r="AJ423" s="108" t="str">
        <f>IF(SUM(COUNTIFS('Planificación 2026-1'!F:F,"FILIAL",'Planificación 2026-1'!W:W,C423,'Planificación 2026-1'!H:H,"IC"))&gt;0,"P32"," ")</f>
        <v xml:space="preserve"> </v>
      </c>
      <c r="AK423" s="108" t="str">
        <f>IF(SUM(COUNTIFS('Planificación 2026-1'!F:F,"FILIAL",'Planificación 2026-1'!W:W,C423,'Planificación 2026-1'!H:H,"AR"))&gt;0,"P34"," ")</f>
        <v xml:space="preserve"> </v>
      </c>
      <c r="AL423" s="108" t="str">
        <f>IF(SUM(COUNTIFS('Planificación 2026-1'!F:F,"FILIAL",'Planificación 2026-1'!W:W,C423,'Planificación 2026-1'!H:H,"T1"))&gt;0,"P35"," ")</f>
        <v xml:space="preserve"> </v>
      </c>
      <c r="AM423" s="108" t="str">
        <f>IF(SUM(COUNTIFS('Planificación 2026-1'!F:F,"FILIAL",'Planificación 2026-1'!W:W,C423,'Planificación 2026-1'!H:H,"T3"))&gt;0,"P36"," ")</f>
        <v xml:space="preserve"> </v>
      </c>
      <c r="AN423" s="108" t="str">
        <f>IF(SUM(COUNTIFS('Planificación 2026-1'!F:F,"FILIAL",'Planificación 2026-1'!W:W,C423,'Planificación 2026-1'!H:H,"T2"))&gt;0,"P37"," ")</f>
        <v xml:space="preserve"> </v>
      </c>
      <c r="AO423" s="108" t="str">
        <f>IF(SUM(COUNTIFS('Planificación 2026-1'!F:F,"FILIAL",'Planificación 2026-1'!W:W,C423,'Planificación 2026-1'!H:H,"AE"))&gt;0,"P38"," ")</f>
        <v xml:space="preserve"> </v>
      </c>
      <c r="AP423" s="108" t="str">
        <f>IF(SUM(COUNTIFS('Planificación 2026-1'!F:F,"FILIAL",'Planificación 2026-1'!W:W,C423,'Planificación 2026-1'!H:H,"T4"))&gt;0,"P55"," ")</f>
        <v xml:space="preserve"> </v>
      </c>
      <c r="AQ423" s="108" t="str">
        <f>IF(SUM(COUNTIFS('Planificación 2026-1'!F:F,"SUNAMPE",'Planificación 2026-1'!W:W,C423,'Planificación 2026-1'!H:H,"AF"))&gt;0," P01"," ")</f>
        <v xml:space="preserve"> </v>
      </c>
      <c r="AR423" s="108" t="str">
        <f>IF(SUM(COUNTIFS('Planificación 2026-1'!F:F,"SUNAMPE",'Planificación 2026-1'!W:W,C423,'Planificación 2026-1'!H:H,"EN"))&gt;0,"P02"," ")</f>
        <v xml:space="preserve"> </v>
      </c>
      <c r="AS423" s="108" t="str">
        <f>IF(SUM(COUNTIFS('Planificación 2026-1'!F:F,"SUNAMPE",'Planificación 2026-1'!W:W,C423,'Planificación 2026-1'!H:H,"IS"))&gt;0,"P03"," ")</f>
        <v xml:space="preserve"> </v>
      </c>
      <c r="AT423" s="108" t="str">
        <f>IF(SUM(COUNTIFS('Planificación 2026-1'!F:F,"SUNAMPE",'Planificación 2026-1'!W:W,C423,'Planificación 2026-1'!H:H,"PS"))&gt;0,"P04"," ")</f>
        <v xml:space="preserve"> </v>
      </c>
      <c r="AU423" s="108"/>
      <c r="AV423" s="108" t="str">
        <f>IF(SUM(COUNTIFS('Planificación 2026-1'!F:F,"SUNAMPE",'Planificación 2026-1'!W:W,C423,'Planificación 2026-1'!H:H,"IN"))&gt;0,"P06"," ")</f>
        <v xml:space="preserve"> </v>
      </c>
      <c r="AW423" s="108" t="str">
        <f>IF(SUM(COUNTIFS('Planificación 2026-1'!F:F,"SUNAMPE",'Planificación 2026-1'!W:W,C423,'Planificación 2026-1'!H:H,"CA"))&gt;0,"P07"," ")</f>
        <v xml:space="preserve"> </v>
      </c>
      <c r="AX423" s="108" t="str">
        <f>IF(SUM(COUNTIFS('Planificación 2026-1'!F:F,"SUNAMPE",'Planificación 2026-1'!W:W,C423,'Planificación 2026-1'!H:H,"DE"))&gt;0,"P08"," ")</f>
        <v xml:space="preserve"> </v>
      </c>
      <c r="AY423" s="108" t="str">
        <f>IF(SUM(COUNTIFS('Planificación 2026-1'!F:F,"SUNAMPE",'Planificación 2026-1'!W:W,C423,'Planificación 2026-1'!H:H,"OB"))&gt;0,"P09"," ")</f>
        <v xml:space="preserve"> </v>
      </c>
      <c r="AZ423" s="108" t="str">
        <f>IF(SUM(COUNTIFS('Planificación 2026-1'!F:F,"SUNAMPE",'Planificación 2026-1'!W:W,C423,'Planificación 2026-1'!H:H,"MH"))&gt;0,"P31"," ")</f>
        <v xml:space="preserve"> </v>
      </c>
      <c r="BA423" s="108" t="str">
        <f>IF(SUM(COUNTIFS('Planificación 2026-1'!F:F,"SUNAMPE",'Planificación 2026-1'!W:W,C423,'Planificación 2026-1'!H:H,"IC"))&gt;0,"P32"," ")</f>
        <v xml:space="preserve"> </v>
      </c>
      <c r="BB423" s="108" t="str">
        <f>IF(SUM(COUNTIFS('Planificación 2026-1'!F:F,"SUNAMPE",'Planificación 2026-1'!W:W,C423,'Planificación 2026-1'!H:H,"AR"))&gt;0,"P34"," ")</f>
        <v xml:space="preserve"> </v>
      </c>
      <c r="BC423" s="108" t="str">
        <f>IF(SUM(COUNTIFS('Planificación 2026-1'!F:F,"SUNAMPE",'Planificación 2026-1'!W:W,C423,'Planificación 2026-1'!H:H,"T1"))&gt;0,"P35"," ")</f>
        <v xml:space="preserve"> </v>
      </c>
      <c r="BD423" s="108" t="str">
        <f>IF(SUM(COUNTIFS('Planificación 2026-1'!F:F,"SUNAMPE",'Planificación 2026-1'!W:W,C423,'Planificación 2026-1'!H:H,"T3"))&gt;0,"P36"," ")</f>
        <v xml:space="preserve"> </v>
      </c>
      <c r="BE423" s="108" t="str">
        <f>IF(SUM(COUNTIFS('Planificación 2026-1'!F:F,"SUNAMPE",'Planificación 2026-1'!W:W,C423,'Planificación 2026-1'!H:H,"T2"))&gt;0,"P37"," ")</f>
        <v xml:space="preserve"> </v>
      </c>
      <c r="BF423" s="108" t="str">
        <f>IF(SUM(COUNTIFS('Planificación 2026-1'!F:F,"SUNAMPE",'Planificación 2026-1'!W:W,C423,'Planificación 2026-1'!H:H,"AE"))&gt;0,"P38"," ")</f>
        <v xml:space="preserve"> </v>
      </c>
      <c r="BG423" s="108" t="str">
        <f>IF(SUM(COUNTIFS('Planificación 2026-1'!F:F,"SUNAMPE",'Planificación 2026-1'!W:W,C423,'Planificación 2026-1'!H:H,"T4"))&gt;0,"P55"," ")</f>
        <v xml:space="preserve"> </v>
      </c>
      <c r="BH423" s="108" t="str">
        <f>IF(SUM(COUNTIFS('Planificación 2026-1'!F:F,"HUAURA",'Planificación 2026-1'!W:W,C423,'Planificación 2026-1'!H:H,"AF"))&gt;0," P01"," ")</f>
        <v xml:space="preserve"> </v>
      </c>
      <c r="BI423" s="108" t="str">
        <f>IF(SUM(COUNTIFS('Planificación 2026-1'!F:F,"HUAURA",'Planificación 2026-1'!W:W,C423,'Planificación 2026-1'!H:H,"EN"))&gt;0,"P02"," ")</f>
        <v xml:space="preserve"> </v>
      </c>
      <c r="BJ423" s="108" t="str">
        <f>IF(SUM(COUNTIFS('Planificación 2026-1'!F:F,"HUAURA",'Planificación 2026-1'!W:W,C423,'Planificación 2026-1'!H:H,"IS"))&gt;0,"P03"," ")</f>
        <v xml:space="preserve"> </v>
      </c>
      <c r="BK423" s="108" t="str">
        <f>IF(SUM(COUNTIFS('Planificación 2026-1'!F:F,"HUAURA",'Planificación 2026-1'!W:W,C423,'Planificación 2026-1'!H:H,"PS"))&gt;0,"P04"," ")</f>
        <v xml:space="preserve"> </v>
      </c>
      <c r="BL423" s="108"/>
      <c r="BM423" s="108" t="str">
        <f>IF(SUM(COUNTIFS('Planificación 2026-1'!F:F,"HUAURA",'Planificación 2026-1'!W:W,C423,'Planificación 2026-1'!H:H,"IN"))&gt;0,"P06"," ")</f>
        <v xml:space="preserve"> </v>
      </c>
      <c r="BN423" s="108" t="str">
        <f>IF(SUM(COUNTIFS('Planificación 2026-1'!F:F,"HUAURA",'Planificación 2026-1'!W:W,C423,'Planificación 2026-1'!H:H,"CA"))&gt;0,"P07"," ")</f>
        <v xml:space="preserve"> </v>
      </c>
      <c r="BO423" s="108" t="str">
        <f>IF(SUM(COUNTIFS('Planificación 2026-1'!F:F,"HUAURA",'Planificación 2026-1'!W:W,C423,'Planificación 2026-1'!H:H,"DE"))&gt;0,"P08"," ")</f>
        <v xml:space="preserve"> </v>
      </c>
      <c r="BP423" s="108" t="str">
        <f>IF(SUM(COUNTIFS('Planificación 2026-1'!F:F,"HUAURA",'Planificación 2026-1'!W:W,C423,'Planificación 2026-1'!H:H,"OB"))&gt;0,"P09"," ")</f>
        <v xml:space="preserve"> </v>
      </c>
      <c r="BQ423" s="108" t="str">
        <f>IF(SUM(COUNTIFS('Planificación 2026-1'!F:F,"HUAURA",'Planificación 2026-1'!W:W,C423,'Planificación 2026-1'!H:H,"MH"))&gt;0,"P31"," ")</f>
        <v xml:space="preserve"> </v>
      </c>
      <c r="BR423" s="108" t="str">
        <f>IF(SUM(COUNTIFS('Planificación 2026-1'!F:F,"HUAURA",'Planificación 2026-1'!W:W,C423,'Planificación 2026-1'!H:H,"IC"))&gt;0,"P32"," ")</f>
        <v xml:space="preserve"> </v>
      </c>
      <c r="BS423" s="108" t="str">
        <f>IF(SUM(COUNTIFS('Planificación 2026-1'!F:F,"HUAURA",'Planificación 2026-1'!W:W,C423,'Planificación 2026-1'!H:H,"AR"))&gt;0,"P34"," ")</f>
        <v xml:space="preserve"> </v>
      </c>
      <c r="BT423" s="108" t="str">
        <f>IF(SUM(COUNTIFS('Planificación 2026-1'!F:F,"HUAURA",'Planificación 2026-1'!W:W,C423,'Planificación 2026-1'!H:H,"T1"))&gt;0,"P35"," ")</f>
        <v xml:space="preserve"> </v>
      </c>
      <c r="BU423" s="108" t="str">
        <f>IF(SUM(COUNTIFS('Planificación 2026-1'!F:F,"HUAURA",'Planificación 2026-1'!W:W,C423,'Planificación 2026-1'!H:H,"T3"))&gt;0,"P36"," ")</f>
        <v xml:space="preserve"> </v>
      </c>
      <c r="BV423" s="108" t="str">
        <f>IF(SUM(COUNTIFS('Planificación 2026-1'!F:F,"HUAURA",'Planificación 2026-1'!W:W,C423,'Planificación 2026-1'!H:H,"T2"))&gt;0,"P37"," ")</f>
        <v xml:space="preserve"> </v>
      </c>
      <c r="BW423" s="108" t="str">
        <f>IF(SUM(COUNTIFS('Planificación 2026-1'!F:F,"HUAURA",'Planificación 2026-1'!W:W,C423,'Planificación 2026-1'!H:H,"AE"))&gt;0,"P38"," ")</f>
        <v xml:space="preserve"> </v>
      </c>
      <c r="BX423" s="108" t="str">
        <f>IF(SUM(COUNTIFS('Planificación 2026-1'!F:F,"HUAURA",'Planificación 2026-1'!W:W,C423,'Planificación 2026-1'!H:H,"T4"))&gt;0,"P55"," ")</f>
        <v xml:space="preserve"> </v>
      </c>
      <c r="BY423" s="109">
        <f>SUMIFS('Planificación 2026-1'!R:R,'Planificación 2026-1'!W:W,C423,'Planificación 2026-1'!H:H,"AF",'Planificación 2026-1'!I:I,"&gt;2")</f>
        <v>0</v>
      </c>
      <c r="BZ423" s="109">
        <f>SUMIFS('Planificación 2026-1'!R:R,'Planificación 2026-1'!W:W,C423,'Planificación 2026-1'!H:H,"EN",'Planificación 2026-1'!I:I,"&gt;2")</f>
        <v>0</v>
      </c>
      <c r="CA423" s="109">
        <f>SUMIFS('Planificación 2026-1'!R:R,'Planificación 2026-1'!W:W,C423,'Planificación 2026-1'!H:H,"IS",'Planificación 2026-1'!I:I,"&gt;2")</f>
        <v>0</v>
      </c>
      <c r="CB423" s="109">
        <f>SUMIFS('Planificación 2026-1'!R:R,'Planificación 2026-1'!W:W,C423,'Planificación 2026-1'!H:H,"PS",'Planificación 2026-1'!I:I,"&gt;2")</f>
        <v>0</v>
      </c>
      <c r="CC423" s="109">
        <f>SUMIFS('Planificación 2026-1'!R:R,'Planificación 2026-1'!W:W,C423,'Planificación 2026-1'!H:H,"IN",'Planificación 2026-1'!I:I,"&gt;2")</f>
        <v>0</v>
      </c>
      <c r="CD423" s="109">
        <f>SUMIFS('Planificación 2026-1'!R:R,'Planificación 2026-1'!W:W,C423,'Planificación 2026-1'!H:H,"CA",'Planificación 2026-1'!I:I,"&gt;2")</f>
        <v>0</v>
      </c>
      <c r="CE423" s="109">
        <f>SUMIFS('Planificación 2026-1'!R:R,'Planificación 2026-1'!W:W,C423,'Planificación 2026-1'!H:H,"DE",'Planificación 2026-1'!I:I,"&gt;2")</f>
        <v>0</v>
      </c>
      <c r="CF423" s="109">
        <f>SUMIFS('Planificación 2026-1'!R:R,'Planificación 2026-1'!W:W,C423,'Planificación 2026-1'!H:H,"OB",'Planificación 2026-1'!I:I,"&gt;2")</f>
        <v>0</v>
      </c>
      <c r="CG423" s="109">
        <f>SUMIFS('Planificación 2026-1'!R:R,'Planificación 2026-1'!W:W,C423,'Planificación 2026-1'!H:H,"MH",'Planificación 2026-1'!I:I,"&gt;2")</f>
        <v>0</v>
      </c>
      <c r="CH423" s="109">
        <f>SUMIFS('Planificación 2026-1'!R:R,'Planificación 2026-1'!W:W,C423,'Planificación 2026-1'!H:H,"IC",'Planificación 2026-1'!I:I,"&gt;2")</f>
        <v>0</v>
      </c>
      <c r="CI423" s="109">
        <f>SUMIFS('Planificación 2026-1'!R:R,'Planificación 2026-1'!W:W,C423,'Planificación 2026-1'!H:H,"AR",'Planificación 2026-1'!I:I,"&gt;2")</f>
        <v>0</v>
      </c>
      <c r="CJ423" s="109">
        <f>SUMIFS('Planificación 2026-1'!R:R,'Planificación 2026-1'!W:W,C423,'Planificación 2026-1'!H:H,"T1",'Planificación 2026-1'!I:I,"&gt;2")</f>
        <v>0</v>
      </c>
      <c r="CK423" s="109">
        <f>SUMIFS('Planificación 2026-1'!R:R,'Planificación 2026-1'!W:W,C423,'Planificación 2026-1'!H:H,"T3",'Planificación 2026-1'!I:I,"&gt;2")</f>
        <v>0</v>
      </c>
      <c r="CL423" s="109">
        <f>SUMIFS('Planificación 2026-1'!R:R,'Planificación 2026-1'!W:W,C423,'Planificación 2026-1'!H:H,"T2",'Planificación 2026-1'!I:I,"&gt;2")</f>
        <v>0</v>
      </c>
      <c r="CM423" s="109">
        <f>SUMIFS('Planificación 2026-1'!R:R,'Planificación 2026-1'!W:W,C423,'Planificación 2026-1'!H:H,"AE",'Planificación 2026-1'!I:I,"&gt;2")</f>
        <v>0</v>
      </c>
      <c r="CN423" s="109">
        <f>SUMIFS('Planificación 2026-1'!R:R,'Planificación 2026-1'!W:W,C423,'Planificación 2026-1'!H:H,"T4",'Planificación 2026-1'!I:I,"&gt;2")</f>
        <v>0</v>
      </c>
      <c r="CO423" s="109">
        <f>SUMIFS('Planificación 2026-1'!R:R,'Planificación 2026-1'!W:W,C423,'Planificación 2026-1'!H:H,"AF",'Planificación 2026-1'!I:I,"&lt;3")</f>
        <v>0</v>
      </c>
      <c r="CP423" s="109">
        <f>SUMIFS('Planificación 2026-1'!R:R,'Planificación 2026-1'!W:W,C423,'Planificación 2026-1'!H:H,"EN",'Planificación 2026-1'!I:I,"&lt;3")</f>
        <v>0</v>
      </c>
      <c r="CQ423" s="109">
        <f>SUMIFS('Planificación 2026-1'!R:R,'Planificación 2026-1'!W:W,C423,'Planificación 2026-1'!H:H,"IS",'Planificación 2026-1'!I:I,"&lt;3")</f>
        <v>0</v>
      </c>
      <c r="CR423" s="109">
        <f>SUMIFS('Planificación 2026-1'!R:R,'Planificación 2026-1'!W:W,C423,'Planificación 2026-1'!H:H,"PS",'Planificación 2026-1'!I:I,"&lt;3")</f>
        <v>0</v>
      </c>
      <c r="CS423" s="109">
        <f>SUMIFS('Planificación 2026-1'!R:R,'Planificación 2026-1'!W:W,C423,'Planificación 2026-1'!H:H,"IN",'Planificación 2026-1'!I:I,"&lt;3")</f>
        <v>0</v>
      </c>
      <c r="CT423" s="109">
        <f>SUMIFS('Planificación 2026-1'!R:R,'Planificación 2026-1'!W:W,C423,'Planificación 2026-1'!H:H,"CA",'Planificación 2026-1'!I:I,"&lt;3")</f>
        <v>0</v>
      </c>
      <c r="CU423" s="109">
        <f>SUMIFS('Planificación 2026-1'!R:R,'Planificación 2026-1'!W:W,C423,'Planificación 2026-1'!H:H,"DE",'Planificación 2026-1'!I:I,"&lt;3")</f>
        <v>0</v>
      </c>
      <c r="CV423" s="109">
        <f>SUMIFS('Planificación 2026-1'!R:R,'Planificación 2026-1'!W:W,C423,'Planificación 2026-1'!H:H,"OB",'Planificación 2026-1'!I:I,"&lt;3")</f>
        <v>0</v>
      </c>
      <c r="CW423" s="109">
        <f>SUMIFS('Planificación 2026-1'!R:R,'Planificación 2026-1'!W:W,C423,'Planificación 2026-1'!H:H,"MH",'Planificación 2026-1'!I:I,"&lt;3")</f>
        <v>0</v>
      </c>
      <c r="CX423" s="109">
        <f>SUMIFS('Planificación 2026-1'!R:R,'Planificación 2026-1'!W:W,C423,'Planificación 2026-1'!H:H,"IC",'Planificación 2026-1'!I:I,"&lt;3")</f>
        <v>0</v>
      </c>
      <c r="CY423" s="109">
        <f>SUMIFS('Planificación 2026-1'!R:R,'Planificación 2026-1'!W:W,C423,'Planificación 2026-1'!H:H,"AR",'Planificación 2026-1'!I:I,"&lt;3")</f>
        <v>0</v>
      </c>
      <c r="CZ423" s="109">
        <f>SUMIFS('Planificación 2026-1'!R:R,'Planificación 2026-1'!W:W,C423,'Planificación 2026-1'!H:H,"T1",'Planificación 2026-1'!I:I,"&lt;3")</f>
        <v>0</v>
      </c>
      <c r="DA423" s="109">
        <f>SUMIFS('Planificación 2026-1'!R:R,'Planificación 2026-1'!W:W,C423,'Planificación 2026-1'!H:H,"T3",'Planificación 2026-1'!I:I,"&lt;3")</f>
        <v>0</v>
      </c>
      <c r="DB423" s="109">
        <f>SUMIFS('Planificación 2026-1'!R:R,'Planificación 2026-1'!W:W,C423,'Planificación 2026-1'!H:H,"T2",'Planificación 2026-1'!I:I,"&lt;3")</f>
        <v>0</v>
      </c>
      <c r="DC423" s="109">
        <f>SUMIFS('Planificación 2026-1'!R:R,'Planificación 2026-1'!W:W,C423,'Planificación 2026-1'!H:H,"AE",'Planificación 2026-1'!I:I,"&lt;3")</f>
        <v>0</v>
      </c>
      <c r="DD423" s="109">
        <f>SUMIFS('Planificación 2026-1'!R:R,'Planificación 2026-1'!W:W,C423,'Planificación 2026-1'!H:H,"T4",'Planificación 2026-1'!I:I,"&lt;3")</f>
        <v>0</v>
      </c>
      <c r="DE423" s="108" t="str">
        <f t="shared" si="63"/>
        <v/>
      </c>
      <c r="DF423" s="41">
        <f>IF(C423="","",SUMIFS('Planificación 2026-1'!R:R,'Planificación 2026-1'!W:W,C423,'Planificación 2026-1'!F:F,"PRINCIPAL",'Planificación 2026-1'!X:X,"VIRTUAL"))</f>
        <v>0</v>
      </c>
      <c r="DG423" s="41">
        <f>IF(C423="","",SUMIFS('Planificación 2026-1'!R:R,'Planificación 2026-1'!W:W,C423,'Planificación 2026-1'!F:F,"PRINCIPAL",'Planificación 2026-1'!X:X,"PRESENCIAL"))</f>
        <v>0</v>
      </c>
      <c r="DH423" s="41">
        <f>IF(C423="","",SUMIFS('Planificación 2026-1'!R:R,'Planificación 2026-1'!W:W,C423,'Planificación 2026-1'!F:F,"PRINCIPAL",'Planificación 2026-1'!X:X,"HIBRIDO PRESENCIAL"))</f>
        <v>0</v>
      </c>
      <c r="DI423" s="108" t="str">
        <f t="shared" si="64"/>
        <v/>
      </c>
      <c r="DJ423" s="108">
        <f>IF(C423="","",SUMIFS('Planificación 2026-1'!R:R,'Planificación 2026-1'!W:W,C423,'Planificación 2026-1'!F:F,"FILIAL",'Planificación 2026-1'!X:X,"VIRTUAL"))</f>
        <v>0</v>
      </c>
      <c r="DK423" s="110">
        <f>IF(C423="","",SUMIFS('Planificación 2026-1'!R:R,'Planificación 2026-1'!W:W,C423,'Planificación 2026-1'!F:F,"FILIAL",'Planificación 2026-1'!X:X,"PRESENCIAL"))</f>
        <v>0</v>
      </c>
      <c r="DL423" s="61">
        <f>IF(C423="","",SUMIFS('Planificación 2026-1'!R:R,'Planificación 2026-1'!W:W,C423,'Planificación 2026-1'!F:F,"FILIAL",'Planificación 2026-1'!X:X,"HIBRIDO PRESENCIAL"))</f>
        <v>0</v>
      </c>
      <c r="DM423" s="111" t="str">
        <f t="shared" si="65"/>
        <v/>
      </c>
      <c r="DN423" s="108">
        <f>IF(C423="","",SUMIFS('Planificación 2026-1'!R:R,'Planificación 2026-1'!W:W,C423,'Planificación 2026-1'!F:F,"SUNAMPE",'Planificación 2026-1'!X:X,"VIRTUAL"))</f>
        <v>0</v>
      </c>
      <c r="DO423" s="61">
        <f>IF(C423="","",SUMIFS('Planificación 2026-1'!R:R,'Planificación 2026-1'!W:W,C423,'Planificación 2026-1'!F:F,"SUNAMPE",'Planificación 2026-1'!X:X,"PRESENCIAL"))</f>
        <v>0</v>
      </c>
      <c r="DP423" s="111" t="str">
        <f t="shared" si="66"/>
        <v/>
      </c>
      <c r="DQ423" s="108">
        <f>IF(C423="","",SUMIFS('Planificación 2026-1'!R:R,'Planificación 2026-1'!W:W,C423,'Planificación 2026-1'!F:F,"HUAURA",'Planificación 2026-1'!X:X,"VIRTUAL"))</f>
        <v>0</v>
      </c>
      <c r="DR423" s="61">
        <f>IF(C423="","",SUMIFS('Planificación 2026-1'!R:R,'Planificación 2026-1'!W:W,C423,'Planificación 2026-1'!F:F,"HUAURA",'Planificación 2026-1'!X:X,"PRESENCIAL"))</f>
        <v>0</v>
      </c>
      <c r="DS423" s="76">
        <f>SUMIFS('Planificación 2026-1'!R:R,'Planificación 2026-1'!W:W,C423,'Planificación 2026-1'!F:F,"PRINCIPAL",'Planificación 2026-1'!X:X,"VIRTUAL",'Planificación 2026-1'!I:I,"&gt;2")</f>
        <v>0</v>
      </c>
      <c r="DT423" s="76">
        <f>SUMIFS('Planificación 2026-1'!R:R,'Planificación 2026-1'!W:W,C423,'Planificación 2026-1'!F:F,"PRINCIPAL",'Planificación 2026-1'!X:X,"&lt;&gt;VIRTUAL",'Planificación 2026-1'!I:I,"&gt;2")</f>
        <v>0</v>
      </c>
      <c r="DU423" s="76">
        <f>SUMIFS('Planificación 2026-1'!R:R,'Planificación 2026-1'!W:W,C423,'Planificación 2026-1'!F:F,"SUNAMPE",'Planificación 2026-1'!X:X,"VIRTUAL",'Planificación 2026-1'!I:I,"&gt;2")</f>
        <v>0</v>
      </c>
      <c r="DV423" s="76">
        <f>SUMIFS('Planificación 2026-1'!R:R,'Planificación 2026-1'!W:W,C423,'Planificación 2026-1'!F:F,"SUNAMPE",'Planificación 2026-1'!X:X,"&lt;&gt;VIRTUAL",'Planificación 2026-1'!I:I,"&gt;2")</f>
        <v>0</v>
      </c>
      <c r="DW423" s="76">
        <f>SUMIFS('Planificación 2026-1'!R:R,'Planificación 2026-1'!W:W,C423,'Planificación 2026-1'!F:F,"FILIAL",'Planificación 2026-1'!X:X,"VIRTUAL",'Planificación 2026-1'!I:I,"&gt;2")</f>
        <v>0</v>
      </c>
      <c r="DX423" s="76">
        <f>SUMIFS('Planificación 2026-1'!R:R,'Planificación 2026-1'!W:W,C423,'Planificación 2026-1'!F:F,"FILIAL",'Planificación 2026-1'!X:X,"&lt;&gt;VIRTUAL",'Planificación 2026-1'!I:I,"&gt;2")</f>
        <v>0</v>
      </c>
      <c r="DY423" s="76">
        <f>SUMIFS('Planificación 2026-1'!R:R,'Planificación 2026-1'!W:W,C423,'Planificación 2026-1'!F:F,"PORUMA",'Planificación 2026-1'!X:X,"VIRTUAL",'Planificación 2026-1'!I:I,"&gt;2")</f>
        <v>0</v>
      </c>
      <c r="DZ423" s="76">
        <f>SUMIFS('Planificación 2026-1'!R:R,'Planificación 2026-1'!W:W,C423,'Planificación 2026-1'!F:F,"PORUMA",'Planificación 2026-1'!X:X,"&lt;&gt;VIRTUAL",'Planificación 2026-1'!I:I,"&gt;2")</f>
        <v>0</v>
      </c>
      <c r="EA423" s="76">
        <f>SUMIFS('Planificación 2026-1'!R:R,'Planificación 2026-1'!W:W,C423,'Planificación 2026-1'!F:F,"HUAURA",'Planificación 2026-1'!X:X,"VIRTUAL",'Planificación 2026-1'!I:I,"&gt;2")</f>
        <v>0</v>
      </c>
      <c r="EB423" s="76">
        <f>SUMIFS('Planificación 2026-1'!R:R,'Planificación 2026-1'!W:W,C423,'Planificación 2026-1'!F:F,"HUAURA",'Planificación 2026-1'!X:X,"&lt;&gt;VIRTUAL",'Planificación 2026-1'!I:I,"&gt;2")</f>
        <v>0</v>
      </c>
      <c r="EC423" s="76">
        <f>SUMIFS('Planificación 2026-1'!R:R,'Planificación 2026-1'!W:W,C423,'Planificación 2026-1'!F:F,"PRINCIPAL",'Planificación 2026-1'!X:X,"VIRTUAL",'Planificación 2026-1'!I:I,"&lt;3")</f>
        <v>0</v>
      </c>
      <c r="ED423" s="76">
        <f>SUMIFS('Planificación 2026-1'!R:R,'Planificación 2026-1'!W:W,C423,'Planificación 2026-1'!F:F,"PRINCIPAL",'Planificación 2026-1'!X:X,"&lt;&gt;VIRTUAL",'Planificación 2026-1'!I:I,"&lt;3")</f>
        <v>0</v>
      </c>
      <c r="EE423" s="76">
        <f>SUMIFS('Planificación 2026-1'!R:R,'Planificación 2026-1'!W:W,C423,'Planificación 2026-1'!F:F,"SUNAMPE",'Planificación 2026-1'!X:X,"VIRTUAL",'Planificación 2026-1'!I:I,"&lt;3")</f>
        <v>0</v>
      </c>
      <c r="EF423" s="76">
        <f>SUMIFS('Planificación 2026-1'!R:R,'Planificación 2026-1'!W:W,C423,'Planificación 2026-1'!F:F,"SUNAMPE",'Planificación 2026-1'!X:X,"&lt;&gt;VIRTUAL",'Planificación 2026-1'!I:I,"&lt;3")</f>
        <v>0</v>
      </c>
      <c r="EG423" s="76">
        <f>SUMIFS('Planificación 2026-1'!R:R,'Planificación 2026-1'!W:W,C423,'Planificación 2026-1'!F:F,"FILIAL",'Planificación 2026-1'!X:X,"VIRTUAL",'Planificación 2026-1'!I:I,"&lt;3")</f>
        <v>0</v>
      </c>
      <c r="EH423" s="76">
        <f>SUMIFS('Planificación 2026-1'!R:R,'Planificación 2026-1'!W:W,C423,'Planificación 2026-1'!F:F,"FILIAL",'Planificación 2026-1'!X:X,"&lt;&gt;VIRTUAL",'Planificación 2026-1'!I:I,"&lt;3")</f>
        <v>0</v>
      </c>
      <c r="EI423" s="76">
        <f>SUMIFS('Planificación 2026-1'!R:R,'Planificación 2026-1'!W:W,C423,'Planificación 2026-1'!F:F,"PORUMA",'Planificación 2026-1'!X:X,"VIRTUAL",'Planificación 2026-1'!I:I,"&lt;3")</f>
        <v>0</v>
      </c>
      <c r="EJ423" s="76">
        <f>SUMIFS('Planificación 2026-1'!R:R,'Planificación 2026-1'!W:W,C423,'Planificación 2026-1'!F:F,"PORUMA",'Planificación 2026-1'!X:X,"&lt;&gt;VIRTUAL",'Planificación 2026-1'!I:I,"&lt;3")</f>
        <v>0</v>
      </c>
      <c r="EK423" s="76">
        <f>SUMIFS('Planificación 2026-1'!R:R,'Planificación 2026-1'!W:W,C423,'Planificación 2026-1'!F:F,"HUAURA",'Planificación 2026-1'!X:X,"VIRTUAL",'Planificación 2026-1'!I:I,"&lt;3")</f>
        <v>0</v>
      </c>
      <c r="EL423" s="76">
        <f>SUMIFS('Planificación 2026-1'!R:R,'Planificación 2026-1'!W:W,C423,'Planificación 2026-1'!F:F,"HUAURA",'Planificación 2026-1'!X:X,"&lt;&gt;VIRTUAL",'Planificación 2026-1'!I:I,"&lt;3")</f>
        <v>0</v>
      </c>
      <c r="EM423" s="76"/>
      <c r="EN423" s="76">
        <f t="shared" si="59"/>
        <v>0</v>
      </c>
      <c r="EO423" s="76">
        <f t="shared" si="60"/>
        <v>0</v>
      </c>
      <c r="EP423" s="76" t="b">
        <f t="shared" si="61"/>
        <v>1</v>
      </c>
      <c r="EQ423" s="76" t="str">
        <f t="shared" si="62"/>
        <v/>
      </c>
      <c r="ER423" s="76" t="str">
        <f t="shared" si="67"/>
        <v>PRESENCIAL</v>
      </c>
    </row>
    <row r="424" spans="1:148" hidden="1">
      <c r="A424" s="83"/>
      <c r="B424" s="119">
        <v>421</v>
      </c>
      <c r="C424" s="115" t="s">
        <v>598</v>
      </c>
      <c r="D424" s="112">
        <f>SUMIF('Planificación 2026-1'!W:W,C424,'Planificación 2026-1'!R:R)</f>
        <v>0</v>
      </c>
      <c r="E424" s="114" t="s">
        <v>170</v>
      </c>
      <c r="F424" s="115" t="s">
        <v>596</v>
      </c>
      <c r="G424" s="115" t="s">
        <v>13</v>
      </c>
      <c r="H424" s="115" t="s">
        <v>129</v>
      </c>
      <c r="I424" s="107" t="str">
        <f>IF(SUM(COUNTIFS('Planificación 2026-1'!F:F,"PRINCIPAL",'Planificación 2026-1'!W:W,C424,'Planificación 2026-1'!H:H,"AF"))&gt;0,"P01"," ")</f>
        <v xml:space="preserve"> </v>
      </c>
      <c r="J424" s="108" t="str">
        <f>IF(SUM(COUNTIFS('Planificación 2026-1'!F:F,"PRINCIPAL",'Planificación 2026-1'!W:W,C424,'Planificación 2026-1'!H:H,"EN"))&gt;0,"P02"," ")</f>
        <v xml:space="preserve"> </v>
      </c>
      <c r="K424" s="108" t="str">
        <f>IF(SUM(COUNTIFS('Planificación 2026-1'!F:F,"PRINCIPAL",'Planificación 2026-1'!W:W,C424,'Planificación 2026-1'!H:H,"IS"))&gt;0,"P03"," ")</f>
        <v xml:space="preserve"> </v>
      </c>
      <c r="L424" s="108" t="str">
        <f>IF(SUM(COUNTIFS('Planificación 2026-1'!F:F,"PRINCIPAL",'Planificación 2026-1'!W:W,C424,'Planificación 2026-1'!H:H,"PS"))&gt;0,"P04"," ")</f>
        <v xml:space="preserve"> </v>
      </c>
      <c r="M424" s="108"/>
      <c r="N424" s="108" t="str">
        <f>IF(SUM(COUNTIFS('Planificación 2026-1'!F:F,"PRINCIPAL",'Planificación 2026-1'!W:W,C424,'Planificación 2026-1'!H:H,"IN"))&gt;0,"P06"," ")</f>
        <v xml:space="preserve"> </v>
      </c>
      <c r="O424" s="108" t="str">
        <f>IF(SUM(COUNTIFS('Planificación 2026-1'!F:F,"PRINCIPAL",'Planificación 2026-1'!W:W,C424,'Planificación 2026-1'!H:H,"CA"))&gt;0,"P07"," ")</f>
        <v xml:space="preserve"> </v>
      </c>
      <c r="P424" s="108" t="str">
        <f>IF(SUM(COUNTIFS('Planificación 2026-1'!F:F,"PRINCIPAL",'Planificación 2026-1'!W:W,C424,'Planificación 2026-1'!H:H,"DE"))&gt;0,"P08"," ")</f>
        <v xml:space="preserve"> </v>
      </c>
      <c r="Q424" s="108" t="str">
        <f>IF(SUM(COUNTIFS('Planificación 2026-1'!F:F,"PRINCIPAL",'Planificación 2026-1'!W:W,C424,'Planificación 2026-1'!H:H,"OB"))&gt;0,"P09"," ")</f>
        <v xml:space="preserve"> </v>
      </c>
      <c r="R424" s="108" t="str">
        <f>IF(SUM(COUNTIFS('Planificación 2026-1'!F:F,"PRINCIPAL",'Planificación 2026-1'!W:W,C424,'Planificación 2026-1'!H:H,"MH"))&gt;0,"P31"," ")</f>
        <v xml:space="preserve"> </v>
      </c>
      <c r="S424" s="108" t="str">
        <f>IF(SUM(COUNTIFS('Planificación 2026-1'!F:F,"PRINCIPAL",'Planificación 2026-1'!W:W,C424,'Planificación 2026-1'!H:H,"IC"))&gt;0,"P32"," ")</f>
        <v xml:space="preserve"> </v>
      </c>
      <c r="T424" s="108" t="str">
        <f>IF(SUM(COUNTIFS('Planificación 2026-1'!F:F,"PRINCIPAL",'Planificación 2026-1'!W:W,C424,'Planificación 2026-1'!H:H,"AR"))&gt;0,"P34"," ")</f>
        <v xml:space="preserve"> </v>
      </c>
      <c r="U424" s="108" t="str">
        <f>IF(SUM(COUNTIFS('Planificación 2026-1'!F:F,"PRINCIPAL",'Planificación 2026-1'!W:W,C424,'Planificación 2026-1'!H:H,"T1"))&gt;0,"P35"," ")</f>
        <v xml:space="preserve"> </v>
      </c>
      <c r="V424" s="108" t="str">
        <f>IF(SUM(COUNTIFS('Planificación 2026-1'!F:F,"PRINCIPAL",'Planificación 2026-1'!W:W,C424,'Planificación 2026-1'!H:H,"T3"))&gt;0,"P36"," ")</f>
        <v xml:space="preserve"> </v>
      </c>
      <c r="W424" s="108" t="str">
        <f>IF(SUM(COUNTIFS('Planificación 2026-1'!F:F,"PRINCIPAL",'Planificación 2026-1'!W:W,C424,'Planificación 2026-1'!H:H,"T2"))&gt;0,"P37"," ")</f>
        <v xml:space="preserve"> </v>
      </c>
      <c r="X424" s="108" t="str">
        <f>IF(SUM(COUNTIFS('Planificación 2026-1'!F:F,"PRINCIPAL",'Planificación 2026-1'!W:W,C424,'Planificación 2026-1'!H:H,"AE"))&gt;0,"P38"," ")</f>
        <v xml:space="preserve"> </v>
      </c>
      <c r="Y424" s="108" t="str">
        <f>IF(SUM(COUNTIFS('Planificación 2026-1'!F:F,"PRINCIPAL",'Planificación 2026-1'!W:W,C424,'Planificación 2026-1'!H:H,"T4"))&gt;0,"P55"," ")</f>
        <v xml:space="preserve"> </v>
      </c>
      <c r="Z424" s="108" t="str">
        <f>IF(SUM(COUNTIFS('Planificación 2026-1'!F:F,"FILIAL",'Planificación 2026-1'!W:W,C424,'Planificación 2026-1'!H:H,"AF"))&gt;0," P01"," ")</f>
        <v xml:space="preserve"> </v>
      </c>
      <c r="AA424" s="108" t="str">
        <f>IF(SUM(COUNTIFS('Planificación 2026-1'!F:F,"FILIAL",'Planificación 2026-1'!W:W,C424,'Planificación 2026-1'!H:H,"EN"))&gt;0,"P02"," ")</f>
        <v xml:space="preserve"> </v>
      </c>
      <c r="AB424" s="108" t="str">
        <f>IF(SUM(COUNTIFS('Planificación 2026-1'!F:F,"FILIAL",'Planificación 2026-1'!W:W,C424,'Planificación 2026-1'!H:H,"IS"))&gt;0,"P03"," ")</f>
        <v xml:space="preserve"> </v>
      </c>
      <c r="AC424" s="108" t="str">
        <f>IF(SUM(COUNTIFS('Planificación 2026-1'!F:F,"FILIAL",'Planificación 2026-1'!W:W,C424,'Planificación 2026-1'!H:H,"PS"))&gt;0,"P04"," ")</f>
        <v xml:space="preserve"> </v>
      </c>
      <c r="AD424" s="108"/>
      <c r="AE424" s="108" t="str">
        <f>IF(SUM(COUNTIFS('Planificación 2026-1'!F:F,"FILIAL",'Planificación 2026-1'!W:W,C424,'Planificación 2026-1'!H:H,"IN"))&gt;0,"P06"," ")</f>
        <v xml:space="preserve"> </v>
      </c>
      <c r="AF424" s="108" t="str">
        <f>IF(SUM(COUNTIFS('Planificación 2026-1'!F:F,"FILIAL",'Planificación 2026-1'!W:W,C424,'Planificación 2026-1'!H:H,"CA"))&gt;0,"P07"," ")</f>
        <v xml:space="preserve"> </v>
      </c>
      <c r="AG424" s="108" t="str">
        <f>IF(SUM(COUNTIFS('Planificación 2026-1'!F:F,"FILIAL",'Planificación 2026-1'!W:W,C424,'Planificación 2026-1'!H:H,"DE"))&gt;0,"P08"," ")</f>
        <v xml:space="preserve"> </v>
      </c>
      <c r="AH424" s="108" t="str">
        <f>IF(SUM(COUNTIFS('Planificación 2026-1'!F:F,"FILIAL",'Planificación 2026-1'!W:W,C424,'Planificación 2026-1'!H:H,"OB"))&gt;0,"P09"," ")</f>
        <v xml:space="preserve"> </v>
      </c>
      <c r="AI424" s="108" t="str">
        <f>IF(SUM(COUNTIFS('Planificación 2026-1'!F:F,"FILIAL",'Planificación 2026-1'!W:W,C424,'Planificación 2026-1'!H:H,"MH"))&gt;0,"P31"," ")</f>
        <v xml:space="preserve"> </v>
      </c>
      <c r="AJ424" s="108" t="str">
        <f>IF(SUM(COUNTIFS('Planificación 2026-1'!F:F,"FILIAL",'Planificación 2026-1'!W:W,C424,'Planificación 2026-1'!H:H,"IC"))&gt;0,"P32"," ")</f>
        <v xml:space="preserve"> </v>
      </c>
      <c r="AK424" s="108" t="str">
        <f>IF(SUM(COUNTIFS('Planificación 2026-1'!F:F,"FILIAL",'Planificación 2026-1'!W:W,C424,'Planificación 2026-1'!H:H,"AR"))&gt;0,"P34"," ")</f>
        <v xml:space="preserve"> </v>
      </c>
      <c r="AL424" s="108" t="str">
        <f>IF(SUM(COUNTIFS('Planificación 2026-1'!F:F,"FILIAL",'Planificación 2026-1'!W:W,C424,'Planificación 2026-1'!H:H,"T1"))&gt;0,"P35"," ")</f>
        <v xml:space="preserve"> </v>
      </c>
      <c r="AM424" s="108" t="str">
        <f>IF(SUM(COUNTIFS('Planificación 2026-1'!F:F,"FILIAL",'Planificación 2026-1'!W:W,C424,'Planificación 2026-1'!H:H,"T3"))&gt;0,"P36"," ")</f>
        <v xml:space="preserve"> </v>
      </c>
      <c r="AN424" s="108" t="str">
        <f>IF(SUM(COUNTIFS('Planificación 2026-1'!F:F,"FILIAL",'Planificación 2026-1'!W:W,C424,'Planificación 2026-1'!H:H,"T2"))&gt;0,"P37"," ")</f>
        <v xml:space="preserve"> </v>
      </c>
      <c r="AO424" s="108" t="str">
        <f>IF(SUM(COUNTIFS('Planificación 2026-1'!F:F,"FILIAL",'Planificación 2026-1'!W:W,C424,'Planificación 2026-1'!H:H,"AE"))&gt;0,"P38"," ")</f>
        <v xml:space="preserve"> </v>
      </c>
      <c r="AP424" s="108" t="str">
        <f>IF(SUM(COUNTIFS('Planificación 2026-1'!F:F,"FILIAL",'Planificación 2026-1'!W:W,C424,'Planificación 2026-1'!H:H,"T4"))&gt;0,"P55"," ")</f>
        <v xml:space="preserve"> </v>
      </c>
      <c r="AQ424" s="108" t="str">
        <f>IF(SUM(COUNTIFS('Planificación 2026-1'!F:F,"SUNAMPE",'Planificación 2026-1'!W:W,C424,'Planificación 2026-1'!H:H,"AF"))&gt;0," P01"," ")</f>
        <v xml:space="preserve"> </v>
      </c>
      <c r="AR424" s="108" t="str">
        <f>IF(SUM(COUNTIFS('Planificación 2026-1'!F:F,"SUNAMPE",'Planificación 2026-1'!W:W,C424,'Planificación 2026-1'!H:H,"EN"))&gt;0,"P02"," ")</f>
        <v xml:space="preserve"> </v>
      </c>
      <c r="AS424" s="108" t="str">
        <f>IF(SUM(COUNTIFS('Planificación 2026-1'!F:F,"SUNAMPE",'Planificación 2026-1'!W:W,C424,'Planificación 2026-1'!H:H,"IS"))&gt;0,"P03"," ")</f>
        <v xml:space="preserve"> </v>
      </c>
      <c r="AT424" s="108" t="str">
        <f>IF(SUM(COUNTIFS('Planificación 2026-1'!F:F,"SUNAMPE",'Planificación 2026-1'!W:W,C424,'Planificación 2026-1'!H:H,"PS"))&gt;0,"P04"," ")</f>
        <v xml:space="preserve"> </v>
      </c>
      <c r="AU424" s="108"/>
      <c r="AV424" s="108" t="str">
        <f>IF(SUM(COUNTIFS('Planificación 2026-1'!F:F,"SUNAMPE",'Planificación 2026-1'!W:W,C424,'Planificación 2026-1'!H:H,"IN"))&gt;0,"P06"," ")</f>
        <v xml:space="preserve"> </v>
      </c>
      <c r="AW424" s="108" t="str">
        <f>IF(SUM(COUNTIFS('Planificación 2026-1'!F:F,"SUNAMPE",'Planificación 2026-1'!W:W,C424,'Planificación 2026-1'!H:H,"CA"))&gt;0,"P07"," ")</f>
        <v xml:space="preserve"> </v>
      </c>
      <c r="AX424" s="108" t="str">
        <f>IF(SUM(COUNTIFS('Planificación 2026-1'!F:F,"SUNAMPE",'Planificación 2026-1'!W:W,C424,'Planificación 2026-1'!H:H,"DE"))&gt;0,"P08"," ")</f>
        <v xml:space="preserve"> </v>
      </c>
      <c r="AY424" s="108" t="str">
        <f>IF(SUM(COUNTIFS('Planificación 2026-1'!F:F,"SUNAMPE",'Planificación 2026-1'!W:W,C424,'Planificación 2026-1'!H:H,"OB"))&gt;0,"P09"," ")</f>
        <v xml:space="preserve"> </v>
      </c>
      <c r="AZ424" s="108" t="str">
        <f>IF(SUM(COUNTIFS('Planificación 2026-1'!F:F,"SUNAMPE",'Planificación 2026-1'!W:W,C424,'Planificación 2026-1'!H:H,"MH"))&gt;0,"P31"," ")</f>
        <v xml:space="preserve"> </v>
      </c>
      <c r="BA424" s="108" t="str">
        <f>IF(SUM(COUNTIFS('Planificación 2026-1'!F:F,"SUNAMPE",'Planificación 2026-1'!W:W,C424,'Planificación 2026-1'!H:H,"IC"))&gt;0,"P32"," ")</f>
        <v xml:space="preserve"> </v>
      </c>
      <c r="BB424" s="108" t="str">
        <f>IF(SUM(COUNTIFS('Planificación 2026-1'!F:F,"SUNAMPE",'Planificación 2026-1'!W:W,C424,'Planificación 2026-1'!H:H,"AR"))&gt;0,"P34"," ")</f>
        <v xml:space="preserve"> </v>
      </c>
      <c r="BC424" s="108" t="str">
        <f>IF(SUM(COUNTIFS('Planificación 2026-1'!F:F,"SUNAMPE",'Planificación 2026-1'!W:W,C424,'Planificación 2026-1'!H:H,"T1"))&gt;0,"P35"," ")</f>
        <v xml:space="preserve"> </v>
      </c>
      <c r="BD424" s="108" t="str">
        <f>IF(SUM(COUNTIFS('Planificación 2026-1'!F:F,"SUNAMPE",'Planificación 2026-1'!W:W,C424,'Planificación 2026-1'!H:H,"T3"))&gt;0,"P36"," ")</f>
        <v xml:space="preserve"> </v>
      </c>
      <c r="BE424" s="108" t="str">
        <f>IF(SUM(COUNTIFS('Planificación 2026-1'!F:F,"SUNAMPE",'Planificación 2026-1'!W:W,C424,'Planificación 2026-1'!H:H,"T2"))&gt;0,"P37"," ")</f>
        <v xml:space="preserve"> </v>
      </c>
      <c r="BF424" s="108" t="str">
        <f>IF(SUM(COUNTIFS('Planificación 2026-1'!F:F,"SUNAMPE",'Planificación 2026-1'!W:W,C424,'Planificación 2026-1'!H:H,"AE"))&gt;0,"P38"," ")</f>
        <v xml:space="preserve"> </v>
      </c>
      <c r="BG424" s="108" t="str">
        <f>IF(SUM(COUNTIFS('Planificación 2026-1'!F:F,"SUNAMPE",'Planificación 2026-1'!W:W,C424,'Planificación 2026-1'!H:H,"T4"))&gt;0,"P55"," ")</f>
        <v xml:space="preserve"> </v>
      </c>
      <c r="BH424" s="108" t="str">
        <f>IF(SUM(COUNTIFS('Planificación 2026-1'!F:F,"HUAURA",'Planificación 2026-1'!W:W,C424,'Planificación 2026-1'!H:H,"AF"))&gt;0," P01"," ")</f>
        <v xml:space="preserve"> </v>
      </c>
      <c r="BI424" s="108" t="str">
        <f>IF(SUM(COUNTIFS('Planificación 2026-1'!F:F,"HUAURA",'Planificación 2026-1'!W:W,C424,'Planificación 2026-1'!H:H,"EN"))&gt;0,"P02"," ")</f>
        <v xml:space="preserve"> </v>
      </c>
      <c r="BJ424" s="108" t="str">
        <f>IF(SUM(COUNTIFS('Planificación 2026-1'!F:F,"HUAURA",'Planificación 2026-1'!W:W,C424,'Planificación 2026-1'!H:H,"IS"))&gt;0,"P03"," ")</f>
        <v xml:space="preserve"> </v>
      </c>
      <c r="BK424" s="108" t="str">
        <f>IF(SUM(COUNTIFS('Planificación 2026-1'!F:F,"HUAURA",'Planificación 2026-1'!W:W,C424,'Planificación 2026-1'!H:H,"PS"))&gt;0,"P04"," ")</f>
        <v xml:space="preserve"> </v>
      </c>
      <c r="BL424" s="108"/>
      <c r="BM424" s="108" t="str">
        <f>IF(SUM(COUNTIFS('Planificación 2026-1'!F:F,"HUAURA",'Planificación 2026-1'!W:W,C424,'Planificación 2026-1'!H:H,"IN"))&gt;0,"P06"," ")</f>
        <v xml:space="preserve"> </v>
      </c>
      <c r="BN424" s="108" t="str">
        <f>IF(SUM(COUNTIFS('Planificación 2026-1'!F:F,"HUAURA",'Planificación 2026-1'!W:W,C424,'Planificación 2026-1'!H:H,"CA"))&gt;0,"P07"," ")</f>
        <v xml:space="preserve"> </v>
      </c>
      <c r="BO424" s="108" t="str">
        <f>IF(SUM(COUNTIFS('Planificación 2026-1'!F:F,"HUAURA",'Planificación 2026-1'!W:W,C424,'Planificación 2026-1'!H:H,"DE"))&gt;0,"P08"," ")</f>
        <v xml:space="preserve"> </v>
      </c>
      <c r="BP424" s="108" t="str">
        <f>IF(SUM(COUNTIFS('Planificación 2026-1'!F:F,"HUAURA",'Planificación 2026-1'!W:W,C424,'Planificación 2026-1'!H:H,"OB"))&gt;0,"P09"," ")</f>
        <v xml:space="preserve"> </v>
      </c>
      <c r="BQ424" s="108" t="str">
        <f>IF(SUM(COUNTIFS('Planificación 2026-1'!F:F,"HUAURA",'Planificación 2026-1'!W:W,C424,'Planificación 2026-1'!H:H,"MH"))&gt;0,"P31"," ")</f>
        <v xml:space="preserve"> </v>
      </c>
      <c r="BR424" s="108" t="str">
        <f>IF(SUM(COUNTIFS('Planificación 2026-1'!F:F,"HUAURA",'Planificación 2026-1'!W:W,C424,'Planificación 2026-1'!H:H,"IC"))&gt;0,"P32"," ")</f>
        <v xml:space="preserve"> </v>
      </c>
      <c r="BS424" s="108" t="str">
        <f>IF(SUM(COUNTIFS('Planificación 2026-1'!F:F,"HUAURA",'Planificación 2026-1'!W:W,C424,'Planificación 2026-1'!H:H,"AR"))&gt;0,"P34"," ")</f>
        <v xml:space="preserve"> </v>
      </c>
      <c r="BT424" s="108" t="str">
        <f>IF(SUM(COUNTIFS('Planificación 2026-1'!F:F,"HUAURA",'Planificación 2026-1'!W:W,C424,'Planificación 2026-1'!H:H,"T1"))&gt;0,"P35"," ")</f>
        <v xml:space="preserve"> </v>
      </c>
      <c r="BU424" s="108" t="str">
        <f>IF(SUM(COUNTIFS('Planificación 2026-1'!F:F,"HUAURA",'Planificación 2026-1'!W:W,C424,'Planificación 2026-1'!H:H,"T3"))&gt;0,"P36"," ")</f>
        <v xml:space="preserve"> </v>
      </c>
      <c r="BV424" s="108" t="str">
        <f>IF(SUM(COUNTIFS('Planificación 2026-1'!F:F,"HUAURA",'Planificación 2026-1'!W:W,C424,'Planificación 2026-1'!H:H,"T2"))&gt;0,"P37"," ")</f>
        <v xml:space="preserve"> </v>
      </c>
      <c r="BW424" s="108" t="str">
        <f>IF(SUM(COUNTIFS('Planificación 2026-1'!F:F,"HUAURA",'Planificación 2026-1'!W:W,C424,'Planificación 2026-1'!H:H,"AE"))&gt;0,"P38"," ")</f>
        <v xml:space="preserve"> </v>
      </c>
      <c r="BX424" s="108" t="str">
        <f>IF(SUM(COUNTIFS('Planificación 2026-1'!F:F,"HUAURA",'Planificación 2026-1'!W:W,C424,'Planificación 2026-1'!H:H,"T4"))&gt;0,"P55"," ")</f>
        <v xml:space="preserve"> </v>
      </c>
      <c r="BY424" s="109">
        <f>SUMIFS('Planificación 2026-1'!R:R,'Planificación 2026-1'!W:W,C424,'Planificación 2026-1'!H:H,"AF",'Planificación 2026-1'!I:I,"&gt;2")</f>
        <v>0</v>
      </c>
      <c r="BZ424" s="109">
        <f>SUMIFS('Planificación 2026-1'!R:R,'Planificación 2026-1'!W:W,C424,'Planificación 2026-1'!H:H,"EN",'Planificación 2026-1'!I:I,"&gt;2")</f>
        <v>0</v>
      </c>
      <c r="CA424" s="109">
        <f>SUMIFS('Planificación 2026-1'!R:R,'Planificación 2026-1'!W:W,C424,'Planificación 2026-1'!H:H,"IS",'Planificación 2026-1'!I:I,"&gt;2")</f>
        <v>0</v>
      </c>
      <c r="CB424" s="109">
        <f>SUMIFS('Planificación 2026-1'!R:R,'Planificación 2026-1'!W:W,C424,'Planificación 2026-1'!H:H,"PS",'Planificación 2026-1'!I:I,"&gt;2")</f>
        <v>0</v>
      </c>
      <c r="CC424" s="109">
        <f>SUMIFS('Planificación 2026-1'!R:R,'Planificación 2026-1'!W:W,C424,'Planificación 2026-1'!H:H,"IN",'Planificación 2026-1'!I:I,"&gt;2")</f>
        <v>0</v>
      </c>
      <c r="CD424" s="109">
        <f>SUMIFS('Planificación 2026-1'!R:R,'Planificación 2026-1'!W:W,C424,'Planificación 2026-1'!H:H,"CA",'Planificación 2026-1'!I:I,"&gt;2")</f>
        <v>0</v>
      </c>
      <c r="CE424" s="109">
        <f>SUMIFS('Planificación 2026-1'!R:R,'Planificación 2026-1'!W:W,C424,'Planificación 2026-1'!H:H,"DE",'Planificación 2026-1'!I:I,"&gt;2")</f>
        <v>0</v>
      </c>
      <c r="CF424" s="109">
        <f>SUMIFS('Planificación 2026-1'!R:R,'Planificación 2026-1'!W:W,C424,'Planificación 2026-1'!H:H,"OB",'Planificación 2026-1'!I:I,"&gt;2")</f>
        <v>0</v>
      </c>
      <c r="CG424" s="109">
        <f>SUMIFS('Planificación 2026-1'!R:R,'Planificación 2026-1'!W:W,C424,'Planificación 2026-1'!H:H,"MH",'Planificación 2026-1'!I:I,"&gt;2")</f>
        <v>0</v>
      </c>
      <c r="CH424" s="109">
        <f>SUMIFS('Planificación 2026-1'!R:R,'Planificación 2026-1'!W:W,C424,'Planificación 2026-1'!H:H,"IC",'Planificación 2026-1'!I:I,"&gt;2")</f>
        <v>0</v>
      </c>
      <c r="CI424" s="109">
        <f>SUMIFS('Planificación 2026-1'!R:R,'Planificación 2026-1'!W:W,C424,'Planificación 2026-1'!H:H,"AR",'Planificación 2026-1'!I:I,"&gt;2")</f>
        <v>0</v>
      </c>
      <c r="CJ424" s="109">
        <f>SUMIFS('Planificación 2026-1'!R:R,'Planificación 2026-1'!W:W,C424,'Planificación 2026-1'!H:H,"T1",'Planificación 2026-1'!I:I,"&gt;2")</f>
        <v>0</v>
      </c>
      <c r="CK424" s="109">
        <f>SUMIFS('Planificación 2026-1'!R:R,'Planificación 2026-1'!W:W,C424,'Planificación 2026-1'!H:H,"T3",'Planificación 2026-1'!I:I,"&gt;2")</f>
        <v>0</v>
      </c>
      <c r="CL424" s="109">
        <f>SUMIFS('Planificación 2026-1'!R:R,'Planificación 2026-1'!W:W,C424,'Planificación 2026-1'!H:H,"T2",'Planificación 2026-1'!I:I,"&gt;2")</f>
        <v>0</v>
      </c>
      <c r="CM424" s="109">
        <f>SUMIFS('Planificación 2026-1'!R:R,'Planificación 2026-1'!W:W,C424,'Planificación 2026-1'!H:H,"AE",'Planificación 2026-1'!I:I,"&gt;2")</f>
        <v>0</v>
      </c>
      <c r="CN424" s="109">
        <f>SUMIFS('Planificación 2026-1'!R:R,'Planificación 2026-1'!W:W,C424,'Planificación 2026-1'!H:H,"T4",'Planificación 2026-1'!I:I,"&gt;2")</f>
        <v>0</v>
      </c>
      <c r="CO424" s="109">
        <f>SUMIFS('Planificación 2026-1'!R:R,'Planificación 2026-1'!W:W,C424,'Planificación 2026-1'!H:H,"AF",'Planificación 2026-1'!I:I,"&lt;3")</f>
        <v>0</v>
      </c>
      <c r="CP424" s="109">
        <f>SUMIFS('Planificación 2026-1'!R:R,'Planificación 2026-1'!W:W,C424,'Planificación 2026-1'!H:H,"EN",'Planificación 2026-1'!I:I,"&lt;3")</f>
        <v>0</v>
      </c>
      <c r="CQ424" s="109">
        <f>SUMIFS('Planificación 2026-1'!R:R,'Planificación 2026-1'!W:W,C424,'Planificación 2026-1'!H:H,"IS",'Planificación 2026-1'!I:I,"&lt;3")</f>
        <v>0</v>
      </c>
      <c r="CR424" s="109">
        <f>SUMIFS('Planificación 2026-1'!R:R,'Planificación 2026-1'!W:W,C424,'Planificación 2026-1'!H:H,"PS",'Planificación 2026-1'!I:I,"&lt;3")</f>
        <v>0</v>
      </c>
      <c r="CS424" s="109">
        <f>SUMIFS('Planificación 2026-1'!R:R,'Planificación 2026-1'!W:W,C424,'Planificación 2026-1'!H:H,"IN",'Planificación 2026-1'!I:I,"&lt;3")</f>
        <v>0</v>
      </c>
      <c r="CT424" s="109">
        <f>SUMIFS('Planificación 2026-1'!R:R,'Planificación 2026-1'!W:W,C424,'Planificación 2026-1'!H:H,"CA",'Planificación 2026-1'!I:I,"&lt;3")</f>
        <v>0</v>
      </c>
      <c r="CU424" s="109">
        <f>SUMIFS('Planificación 2026-1'!R:R,'Planificación 2026-1'!W:W,C424,'Planificación 2026-1'!H:H,"DE",'Planificación 2026-1'!I:I,"&lt;3")</f>
        <v>0</v>
      </c>
      <c r="CV424" s="109">
        <f>SUMIFS('Planificación 2026-1'!R:R,'Planificación 2026-1'!W:W,C424,'Planificación 2026-1'!H:H,"OB",'Planificación 2026-1'!I:I,"&lt;3")</f>
        <v>0</v>
      </c>
      <c r="CW424" s="109">
        <f>SUMIFS('Planificación 2026-1'!R:R,'Planificación 2026-1'!W:W,C424,'Planificación 2026-1'!H:H,"MH",'Planificación 2026-1'!I:I,"&lt;3")</f>
        <v>0</v>
      </c>
      <c r="CX424" s="109">
        <f>SUMIFS('Planificación 2026-1'!R:R,'Planificación 2026-1'!W:W,C424,'Planificación 2026-1'!H:H,"IC",'Planificación 2026-1'!I:I,"&lt;3")</f>
        <v>0</v>
      </c>
      <c r="CY424" s="109">
        <f>SUMIFS('Planificación 2026-1'!R:R,'Planificación 2026-1'!W:W,C424,'Planificación 2026-1'!H:H,"AR",'Planificación 2026-1'!I:I,"&lt;3")</f>
        <v>0</v>
      </c>
      <c r="CZ424" s="109">
        <f>SUMIFS('Planificación 2026-1'!R:R,'Planificación 2026-1'!W:W,C424,'Planificación 2026-1'!H:H,"T1",'Planificación 2026-1'!I:I,"&lt;3")</f>
        <v>0</v>
      </c>
      <c r="DA424" s="109">
        <f>SUMIFS('Planificación 2026-1'!R:R,'Planificación 2026-1'!W:W,C424,'Planificación 2026-1'!H:H,"T3",'Planificación 2026-1'!I:I,"&lt;3")</f>
        <v>0</v>
      </c>
      <c r="DB424" s="109">
        <f>SUMIFS('Planificación 2026-1'!R:R,'Planificación 2026-1'!W:W,C424,'Planificación 2026-1'!H:H,"T2",'Planificación 2026-1'!I:I,"&lt;3")</f>
        <v>0</v>
      </c>
      <c r="DC424" s="109">
        <f>SUMIFS('Planificación 2026-1'!R:R,'Planificación 2026-1'!W:W,C424,'Planificación 2026-1'!H:H,"AE",'Planificación 2026-1'!I:I,"&lt;3")</f>
        <v>0</v>
      </c>
      <c r="DD424" s="109">
        <f>SUMIFS('Planificación 2026-1'!R:R,'Planificación 2026-1'!W:W,C424,'Planificación 2026-1'!H:H,"T4",'Planificación 2026-1'!I:I,"&lt;3")</f>
        <v>0</v>
      </c>
      <c r="DE424" s="108" t="str">
        <f t="shared" si="63"/>
        <v/>
      </c>
      <c r="DF424" s="41">
        <f>IF(C424="","",SUMIFS('Planificación 2026-1'!R:R,'Planificación 2026-1'!W:W,C424,'Planificación 2026-1'!F:F,"PRINCIPAL",'Planificación 2026-1'!X:X,"VIRTUAL"))</f>
        <v>0</v>
      </c>
      <c r="DG424" s="41">
        <f>IF(C424="","",SUMIFS('Planificación 2026-1'!R:R,'Planificación 2026-1'!W:W,C424,'Planificación 2026-1'!F:F,"PRINCIPAL",'Planificación 2026-1'!X:X,"PRESENCIAL"))</f>
        <v>0</v>
      </c>
      <c r="DH424" s="41">
        <f>IF(C424="","",SUMIFS('Planificación 2026-1'!R:R,'Planificación 2026-1'!W:W,C424,'Planificación 2026-1'!F:F,"PRINCIPAL",'Planificación 2026-1'!X:X,"HIBRIDO PRESENCIAL"))</f>
        <v>0</v>
      </c>
      <c r="DI424" s="108" t="str">
        <f t="shared" si="64"/>
        <v/>
      </c>
      <c r="DJ424" s="108">
        <f>IF(C424="","",SUMIFS('Planificación 2026-1'!R:R,'Planificación 2026-1'!W:W,C424,'Planificación 2026-1'!F:F,"FILIAL",'Planificación 2026-1'!X:X,"VIRTUAL"))</f>
        <v>0</v>
      </c>
      <c r="DK424" s="110">
        <f>IF(C424="","",SUMIFS('Planificación 2026-1'!R:R,'Planificación 2026-1'!W:W,C424,'Planificación 2026-1'!F:F,"FILIAL",'Planificación 2026-1'!X:X,"PRESENCIAL"))</f>
        <v>0</v>
      </c>
      <c r="DL424" s="61">
        <f>IF(C424="","",SUMIFS('Planificación 2026-1'!R:R,'Planificación 2026-1'!W:W,C424,'Planificación 2026-1'!F:F,"FILIAL",'Planificación 2026-1'!X:X,"HIBRIDO PRESENCIAL"))</f>
        <v>0</v>
      </c>
      <c r="DM424" s="111" t="str">
        <f t="shared" si="65"/>
        <v/>
      </c>
      <c r="DN424" s="108">
        <f>IF(C424="","",SUMIFS('Planificación 2026-1'!R:R,'Planificación 2026-1'!W:W,C424,'Planificación 2026-1'!F:F,"SUNAMPE",'Planificación 2026-1'!X:X,"VIRTUAL"))</f>
        <v>0</v>
      </c>
      <c r="DO424" s="61">
        <f>IF(C424="","",SUMIFS('Planificación 2026-1'!R:R,'Planificación 2026-1'!W:W,C424,'Planificación 2026-1'!F:F,"SUNAMPE",'Planificación 2026-1'!X:X,"PRESENCIAL"))</f>
        <v>0</v>
      </c>
      <c r="DP424" s="111" t="str">
        <f t="shared" si="66"/>
        <v/>
      </c>
      <c r="DQ424" s="108">
        <f>IF(C424="","",SUMIFS('Planificación 2026-1'!R:R,'Planificación 2026-1'!W:W,C424,'Planificación 2026-1'!F:F,"HUAURA",'Planificación 2026-1'!X:X,"VIRTUAL"))</f>
        <v>0</v>
      </c>
      <c r="DR424" s="61">
        <f>IF(C424="","",SUMIFS('Planificación 2026-1'!R:R,'Planificación 2026-1'!W:W,C424,'Planificación 2026-1'!F:F,"HUAURA",'Planificación 2026-1'!X:X,"PRESENCIAL"))</f>
        <v>0</v>
      </c>
      <c r="DS424" s="76">
        <f>SUMIFS('Planificación 2026-1'!R:R,'Planificación 2026-1'!W:W,C424,'Planificación 2026-1'!F:F,"PRINCIPAL",'Planificación 2026-1'!X:X,"VIRTUAL",'Planificación 2026-1'!I:I,"&gt;2")</f>
        <v>0</v>
      </c>
      <c r="DT424" s="76">
        <f>SUMIFS('Planificación 2026-1'!R:R,'Planificación 2026-1'!W:W,C424,'Planificación 2026-1'!F:F,"PRINCIPAL",'Planificación 2026-1'!X:X,"&lt;&gt;VIRTUAL",'Planificación 2026-1'!I:I,"&gt;2")</f>
        <v>0</v>
      </c>
      <c r="DU424" s="76">
        <f>SUMIFS('Planificación 2026-1'!R:R,'Planificación 2026-1'!W:W,C424,'Planificación 2026-1'!F:F,"SUNAMPE",'Planificación 2026-1'!X:X,"VIRTUAL",'Planificación 2026-1'!I:I,"&gt;2")</f>
        <v>0</v>
      </c>
      <c r="DV424" s="76">
        <f>SUMIFS('Planificación 2026-1'!R:R,'Planificación 2026-1'!W:W,C424,'Planificación 2026-1'!F:F,"SUNAMPE",'Planificación 2026-1'!X:X,"&lt;&gt;VIRTUAL",'Planificación 2026-1'!I:I,"&gt;2")</f>
        <v>0</v>
      </c>
      <c r="DW424" s="76">
        <f>SUMIFS('Planificación 2026-1'!R:R,'Planificación 2026-1'!W:W,C424,'Planificación 2026-1'!F:F,"FILIAL",'Planificación 2026-1'!X:X,"VIRTUAL",'Planificación 2026-1'!I:I,"&gt;2")</f>
        <v>0</v>
      </c>
      <c r="DX424" s="76">
        <f>SUMIFS('Planificación 2026-1'!R:R,'Planificación 2026-1'!W:W,C424,'Planificación 2026-1'!F:F,"FILIAL",'Planificación 2026-1'!X:X,"&lt;&gt;VIRTUAL",'Planificación 2026-1'!I:I,"&gt;2")</f>
        <v>0</v>
      </c>
      <c r="DY424" s="76">
        <f>SUMIFS('Planificación 2026-1'!R:R,'Planificación 2026-1'!W:W,C424,'Planificación 2026-1'!F:F,"PORUMA",'Planificación 2026-1'!X:X,"VIRTUAL",'Planificación 2026-1'!I:I,"&gt;2")</f>
        <v>0</v>
      </c>
      <c r="DZ424" s="76">
        <f>SUMIFS('Planificación 2026-1'!R:R,'Planificación 2026-1'!W:W,C424,'Planificación 2026-1'!F:F,"PORUMA",'Planificación 2026-1'!X:X,"&lt;&gt;VIRTUAL",'Planificación 2026-1'!I:I,"&gt;2")</f>
        <v>0</v>
      </c>
      <c r="EA424" s="76">
        <f>SUMIFS('Planificación 2026-1'!R:R,'Planificación 2026-1'!W:W,C424,'Planificación 2026-1'!F:F,"HUAURA",'Planificación 2026-1'!X:X,"VIRTUAL",'Planificación 2026-1'!I:I,"&gt;2")</f>
        <v>0</v>
      </c>
      <c r="EB424" s="76">
        <f>SUMIFS('Planificación 2026-1'!R:R,'Planificación 2026-1'!W:W,C424,'Planificación 2026-1'!F:F,"HUAURA",'Planificación 2026-1'!X:X,"&lt;&gt;VIRTUAL",'Planificación 2026-1'!I:I,"&gt;2")</f>
        <v>0</v>
      </c>
      <c r="EC424" s="76">
        <f>SUMIFS('Planificación 2026-1'!R:R,'Planificación 2026-1'!W:W,C424,'Planificación 2026-1'!F:F,"PRINCIPAL",'Planificación 2026-1'!X:X,"VIRTUAL",'Planificación 2026-1'!I:I,"&lt;3")</f>
        <v>0</v>
      </c>
      <c r="ED424" s="76">
        <f>SUMIFS('Planificación 2026-1'!R:R,'Planificación 2026-1'!W:W,C424,'Planificación 2026-1'!F:F,"PRINCIPAL",'Planificación 2026-1'!X:X,"&lt;&gt;VIRTUAL",'Planificación 2026-1'!I:I,"&lt;3")</f>
        <v>0</v>
      </c>
      <c r="EE424" s="76">
        <f>SUMIFS('Planificación 2026-1'!R:R,'Planificación 2026-1'!W:W,C424,'Planificación 2026-1'!F:F,"SUNAMPE",'Planificación 2026-1'!X:X,"VIRTUAL",'Planificación 2026-1'!I:I,"&lt;3")</f>
        <v>0</v>
      </c>
      <c r="EF424" s="76">
        <f>SUMIFS('Planificación 2026-1'!R:R,'Planificación 2026-1'!W:W,C424,'Planificación 2026-1'!F:F,"SUNAMPE",'Planificación 2026-1'!X:X,"&lt;&gt;VIRTUAL",'Planificación 2026-1'!I:I,"&lt;3")</f>
        <v>0</v>
      </c>
      <c r="EG424" s="76">
        <f>SUMIFS('Planificación 2026-1'!R:R,'Planificación 2026-1'!W:W,C424,'Planificación 2026-1'!F:F,"FILIAL",'Planificación 2026-1'!X:X,"VIRTUAL",'Planificación 2026-1'!I:I,"&lt;3")</f>
        <v>0</v>
      </c>
      <c r="EH424" s="76">
        <f>SUMIFS('Planificación 2026-1'!R:R,'Planificación 2026-1'!W:W,C424,'Planificación 2026-1'!F:F,"FILIAL",'Planificación 2026-1'!X:X,"&lt;&gt;VIRTUAL",'Planificación 2026-1'!I:I,"&lt;3")</f>
        <v>0</v>
      </c>
      <c r="EI424" s="76">
        <f>SUMIFS('Planificación 2026-1'!R:R,'Planificación 2026-1'!W:W,C424,'Planificación 2026-1'!F:F,"PORUMA",'Planificación 2026-1'!X:X,"VIRTUAL",'Planificación 2026-1'!I:I,"&lt;3")</f>
        <v>0</v>
      </c>
      <c r="EJ424" s="76">
        <f>SUMIFS('Planificación 2026-1'!R:R,'Planificación 2026-1'!W:W,C424,'Planificación 2026-1'!F:F,"PORUMA",'Planificación 2026-1'!X:X,"&lt;&gt;VIRTUAL",'Planificación 2026-1'!I:I,"&lt;3")</f>
        <v>0</v>
      </c>
      <c r="EK424" s="76">
        <f>SUMIFS('Planificación 2026-1'!R:R,'Planificación 2026-1'!W:W,C424,'Planificación 2026-1'!F:F,"HUAURA",'Planificación 2026-1'!X:X,"VIRTUAL",'Planificación 2026-1'!I:I,"&lt;3")</f>
        <v>0</v>
      </c>
      <c r="EL424" s="76">
        <f>SUMIFS('Planificación 2026-1'!R:R,'Planificación 2026-1'!W:W,C424,'Planificación 2026-1'!F:F,"HUAURA",'Planificación 2026-1'!X:X,"&lt;&gt;VIRTUAL",'Planificación 2026-1'!I:I,"&lt;3")</f>
        <v>0</v>
      </c>
      <c r="EM424" s="76"/>
      <c r="EN424" s="76">
        <f t="shared" si="59"/>
        <v>0</v>
      </c>
      <c r="EO424" s="76">
        <f t="shared" si="60"/>
        <v>0</v>
      </c>
      <c r="EP424" s="76" t="b">
        <f t="shared" si="61"/>
        <v>1</v>
      </c>
      <c r="EQ424" s="76" t="str">
        <f t="shared" si="62"/>
        <v/>
      </c>
      <c r="ER424" s="76" t="str">
        <f t="shared" si="67"/>
        <v>PRESENCIAL</v>
      </c>
    </row>
    <row r="425" spans="1:148" hidden="1">
      <c r="A425" s="83"/>
      <c r="B425" s="119">
        <v>422</v>
      </c>
      <c r="C425" s="115" t="s">
        <v>599</v>
      </c>
      <c r="D425" s="112">
        <f>SUMIF('Planificación 2026-1'!W:W,C425,'Planificación 2026-1'!R:R)</f>
        <v>0</v>
      </c>
      <c r="E425" s="114" t="s">
        <v>170</v>
      </c>
      <c r="F425" s="115" t="s">
        <v>596</v>
      </c>
      <c r="G425" s="115" t="s">
        <v>153</v>
      </c>
      <c r="H425" s="115" t="s">
        <v>124</v>
      </c>
      <c r="I425" s="107" t="str">
        <f>IF(SUM(COUNTIFS('Planificación 2026-1'!F:F,"PRINCIPAL",'Planificación 2026-1'!W:W,C425,'Planificación 2026-1'!H:H,"AF"))&gt;0,"P01"," ")</f>
        <v xml:space="preserve"> </v>
      </c>
      <c r="J425" s="108" t="str">
        <f>IF(SUM(COUNTIFS('Planificación 2026-1'!F:F,"PRINCIPAL",'Planificación 2026-1'!W:W,C425,'Planificación 2026-1'!H:H,"EN"))&gt;0,"P02"," ")</f>
        <v xml:space="preserve"> </v>
      </c>
      <c r="K425" s="108" t="str">
        <f>IF(SUM(COUNTIFS('Planificación 2026-1'!F:F,"PRINCIPAL",'Planificación 2026-1'!W:W,C425,'Planificación 2026-1'!H:H,"IS"))&gt;0,"P03"," ")</f>
        <v xml:space="preserve"> </v>
      </c>
      <c r="L425" s="108" t="str">
        <f>IF(SUM(COUNTIFS('Planificación 2026-1'!F:F,"PRINCIPAL",'Planificación 2026-1'!W:W,C425,'Planificación 2026-1'!H:H,"PS"))&gt;0,"P04"," ")</f>
        <v xml:space="preserve"> </v>
      </c>
      <c r="M425" s="108"/>
      <c r="N425" s="108" t="str">
        <f>IF(SUM(COUNTIFS('Planificación 2026-1'!F:F,"PRINCIPAL",'Planificación 2026-1'!W:W,C425,'Planificación 2026-1'!H:H,"IN"))&gt;0,"P06"," ")</f>
        <v xml:space="preserve"> </v>
      </c>
      <c r="O425" s="108" t="str">
        <f>IF(SUM(COUNTIFS('Planificación 2026-1'!F:F,"PRINCIPAL",'Planificación 2026-1'!W:W,C425,'Planificación 2026-1'!H:H,"CA"))&gt;0,"P07"," ")</f>
        <v xml:space="preserve"> </v>
      </c>
      <c r="P425" s="108" t="str">
        <f>IF(SUM(COUNTIFS('Planificación 2026-1'!F:F,"PRINCIPAL",'Planificación 2026-1'!W:W,C425,'Planificación 2026-1'!H:H,"DE"))&gt;0,"P08"," ")</f>
        <v xml:space="preserve"> </v>
      </c>
      <c r="Q425" s="108" t="str">
        <f>IF(SUM(COUNTIFS('Planificación 2026-1'!F:F,"PRINCIPAL",'Planificación 2026-1'!W:W,C425,'Planificación 2026-1'!H:H,"OB"))&gt;0,"P09"," ")</f>
        <v xml:space="preserve"> </v>
      </c>
      <c r="R425" s="108" t="str">
        <f>IF(SUM(COUNTIFS('Planificación 2026-1'!F:F,"PRINCIPAL",'Planificación 2026-1'!W:W,C425,'Planificación 2026-1'!H:H,"MH"))&gt;0,"P31"," ")</f>
        <v xml:space="preserve"> </v>
      </c>
      <c r="S425" s="108" t="str">
        <f>IF(SUM(COUNTIFS('Planificación 2026-1'!F:F,"PRINCIPAL",'Planificación 2026-1'!W:W,C425,'Planificación 2026-1'!H:H,"IC"))&gt;0,"P32"," ")</f>
        <v xml:space="preserve"> </v>
      </c>
      <c r="T425" s="108" t="str">
        <f>IF(SUM(COUNTIFS('Planificación 2026-1'!F:F,"PRINCIPAL",'Planificación 2026-1'!W:W,C425,'Planificación 2026-1'!H:H,"AR"))&gt;0,"P34"," ")</f>
        <v xml:space="preserve"> </v>
      </c>
      <c r="U425" s="108" t="str">
        <f>IF(SUM(COUNTIFS('Planificación 2026-1'!F:F,"PRINCIPAL",'Planificación 2026-1'!W:W,C425,'Planificación 2026-1'!H:H,"T1"))&gt;0,"P35"," ")</f>
        <v xml:space="preserve"> </v>
      </c>
      <c r="V425" s="108" t="str">
        <f>IF(SUM(COUNTIFS('Planificación 2026-1'!F:F,"PRINCIPAL",'Planificación 2026-1'!W:W,C425,'Planificación 2026-1'!H:H,"T3"))&gt;0,"P36"," ")</f>
        <v xml:space="preserve"> </v>
      </c>
      <c r="W425" s="108" t="str">
        <f>IF(SUM(COUNTIFS('Planificación 2026-1'!F:F,"PRINCIPAL",'Planificación 2026-1'!W:W,C425,'Planificación 2026-1'!H:H,"T2"))&gt;0,"P37"," ")</f>
        <v xml:space="preserve"> </v>
      </c>
      <c r="X425" s="108" t="str">
        <f>IF(SUM(COUNTIFS('Planificación 2026-1'!F:F,"PRINCIPAL",'Planificación 2026-1'!W:W,C425,'Planificación 2026-1'!H:H,"AE"))&gt;0,"P38"," ")</f>
        <v xml:space="preserve"> </v>
      </c>
      <c r="Y425" s="108" t="str">
        <f>IF(SUM(COUNTIFS('Planificación 2026-1'!F:F,"PRINCIPAL",'Planificación 2026-1'!W:W,C425,'Planificación 2026-1'!H:H,"T4"))&gt;0,"P55"," ")</f>
        <v xml:space="preserve"> </v>
      </c>
      <c r="Z425" s="108" t="str">
        <f>IF(SUM(COUNTIFS('Planificación 2026-1'!F:F,"FILIAL",'Planificación 2026-1'!W:W,C425,'Planificación 2026-1'!H:H,"AF"))&gt;0," P01"," ")</f>
        <v xml:space="preserve"> </v>
      </c>
      <c r="AA425" s="108" t="str">
        <f>IF(SUM(COUNTIFS('Planificación 2026-1'!F:F,"FILIAL",'Planificación 2026-1'!W:W,C425,'Planificación 2026-1'!H:H,"EN"))&gt;0,"P02"," ")</f>
        <v xml:space="preserve"> </v>
      </c>
      <c r="AB425" s="108" t="str">
        <f>IF(SUM(COUNTIFS('Planificación 2026-1'!F:F,"FILIAL",'Planificación 2026-1'!W:W,C425,'Planificación 2026-1'!H:H,"IS"))&gt;0,"P03"," ")</f>
        <v xml:space="preserve"> </v>
      </c>
      <c r="AC425" s="108" t="str">
        <f>IF(SUM(COUNTIFS('Planificación 2026-1'!F:F,"FILIAL",'Planificación 2026-1'!W:W,C425,'Planificación 2026-1'!H:H,"PS"))&gt;0,"P04"," ")</f>
        <v xml:space="preserve"> </v>
      </c>
      <c r="AD425" s="108"/>
      <c r="AE425" s="108" t="str">
        <f>IF(SUM(COUNTIFS('Planificación 2026-1'!F:F,"FILIAL",'Planificación 2026-1'!W:W,C425,'Planificación 2026-1'!H:H,"IN"))&gt;0,"P06"," ")</f>
        <v xml:space="preserve"> </v>
      </c>
      <c r="AF425" s="108" t="str">
        <f>IF(SUM(COUNTIFS('Planificación 2026-1'!F:F,"FILIAL",'Planificación 2026-1'!W:W,C425,'Planificación 2026-1'!H:H,"CA"))&gt;0,"P07"," ")</f>
        <v xml:space="preserve"> </v>
      </c>
      <c r="AG425" s="108" t="str">
        <f>IF(SUM(COUNTIFS('Planificación 2026-1'!F:F,"FILIAL",'Planificación 2026-1'!W:W,C425,'Planificación 2026-1'!H:H,"DE"))&gt;0,"P08"," ")</f>
        <v xml:space="preserve"> </v>
      </c>
      <c r="AH425" s="108" t="str">
        <f>IF(SUM(COUNTIFS('Planificación 2026-1'!F:F,"FILIAL",'Planificación 2026-1'!W:W,C425,'Planificación 2026-1'!H:H,"OB"))&gt;0,"P09"," ")</f>
        <v xml:space="preserve"> </v>
      </c>
      <c r="AI425" s="108" t="str">
        <f>IF(SUM(COUNTIFS('Planificación 2026-1'!F:F,"FILIAL",'Planificación 2026-1'!W:W,C425,'Planificación 2026-1'!H:H,"MH"))&gt;0,"P31"," ")</f>
        <v xml:space="preserve"> </v>
      </c>
      <c r="AJ425" s="108" t="str">
        <f>IF(SUM(COUNTIFS('Planificación 2026-1'!F:F,"FILIAL",'Planificación 2026-1'!W:W,C425,'Planificación 2026-1'!H:H,"IC"))&gt;0,"P32"," ")</f>
        <v xml:space="preserve"> </v>
      </c>
      <c r="AK425" s="108" t="str">
        <f>IF(SUM(COUNTIFS('Planificación 2026-1'!F:F,"FILIAL",'Planificación 2026-1'!W:W,C425,'Planificación 2026-1'!H:H,"AR"))&gt;0,"P34"," ")</f>
        <v xml:space="preserve"> </v>
      </c>
      <c r="AL425" s="108" t="str">
        <f>IF(SUM(COUNTIFS('Planificación 2026-1'!F:F,"FILIAL",'Planificación 2026-1'!W:W,C425,'Planificación 2026-1'!H:H,"T1"))&gt;0,"P35"," ")</f>
        <v xml:space="preserve"> </v>
      </c>
      <c r="AM425" s="108" t="str">
        <f>IF(SUM(COUNTIFS('Planificación 2026-1'!F:F,"FILIAL",'Planificación 2026-1'!W:W,C425,'Planificación 2026-1'!H:H,"T3"))&gt;0,"P36"," ")</f>
        <v xml:space="preserve"> </v>
      </c>
      <c r="AN425" s="108" t="str">
        <f>IF(SUM(COUNTIFS('Planificación 2026-1'!F:F,"FILIAL",'Planificación 2026-1'!W:W,C425,'Planificación 2026-1'!H:H,"T2"))&gt;0,"P37"," ")</f>
        <v xml:space="preserve"> </v>
      </c>
      <c r="AO425" s="108" t="str">
        <f>IF(SUM(COUNTIFS('Planificación 2026-1'!F:F,"FILIAL",'Planificación 2026-1'!W:W,C425,'Planificación 2026-1'!H:H,"AE"))&gt;0,"P38"," ")</f>
        <v xml:space="preserve"> </v>
      </c>
      <c r="AP425" s="108" t="str">
        <f>IF(SUM(COUNTIFS('Planificación 2026-1'!F:F,"FILIAL",'Planificación 2026-1'!W:W,C425,'Planificación 2026-1'!H:H,"T4"))&gt;0,"P55"," ")</f>
        <v xml:space="preserve"> </v>
      </c>
      <c r="AQ425" s="108" t="str">
        <f>IF(SUM(COUNTIFS('Planificación 2026-1'!F:F,"SUNAMPE",'Planificación 2026-1'!W:W,C425,'Planificación 2026-1'!H:H,"AF"))&gt;0," P01"," ")</f>
        <v xml:space="preserve"> </v>
      </c>
      <c r="AR425" s="108" t="str">
        <f>IF(SUM(COUNTIFS('Planificación 2026-1'!F:F,"SUNAMPE",'Planificación 2026-1'!W:W,C425,'Planificación 2026-1'!H:H,"EN"))&gt;0,"P02"," ")</f>
        <v xml:space="preserve"> </v>
      </c>
      <c r="AS425" s="108" t="str">
        <f>IF(SUM(COUNTIFS('Planificación 2026-1'!F:F,"SUNAMPE",'Planificación 2026-1'!W:W,C425,'Planificación 2026-1'!H:H,"IS"))&gt;0,"P03"," ")</f>
        <v xml:space="preserve"> </v>
      </c>
      <c r="AT425" s="108" t="str">
        <f>IF(SUM(COUNTIFS('Planificación 2026-1'!F:F,"SUNAMPE",'Planificación 2026-1'!W:W,C425,'Planificación 2026-1'!H:H,"PS"))&gt;0,"P04"," ")</f>
        <v xml:space="preserve"> </v>
      </c>
      <c r="AU425" s="108"/>
      <c r="AV425" s="108" t="str">
        <f>IF(SUM(COUNTIFS('Planificación 2026-1'!F:F,"SUNAMPE",'Planificación 2026-1'!W:W,C425,'Planificación 2026-1'!H:H,"IN"))&gt;0,"P06"," ")</f>
        <v xml:space="preserve"> </v>
      </c>
      <c r="AW425" s="108" t="str">
        <f>IF(SUM(COUNTIFS('Planificación 2026-1'!F:F,"SUNAMPE",'Planificación 2026-1'!W:W,C425,'Planificación 2026-1'!H:H,"CA"))&gt;0,"P07"," ")</f>
        <v xml:space="preserve"> </v>
      </c>
      <c r="AX425" s="108" t="str">
        <f>IF(SUM(COUNTIFS('Planificación 2026-1'!F:F,"SUNAMPE",'Planificación 2026-1'!W:W,C425,'Planificación 2026-1'!H:H,"DE"))&gt;0,"P08"," ")</f>
        <v xml:space="preserve"> </v>
      </c>
      <c r="AY425" s="108" t="str">
        <f>IF(SUM(COUNTIFS('Planificación 2026-1'!F:F,"SUNAMPE",'Planificación 2026-1'!W:W,C425,'Planificación 2026-1'!H:H,"OB"))&gt;0,"P09"," ")</f>
        <v xml:space="preserve"> </v>
      </c>
      <c r="AZ425" s="108" t="str">
        <f>IF(SUM(COUNTIFS('Planificación 2026-1'!F:F,"SUNAMPE",'Planificación 2026-1'!W:W,C425,'Planificación 2026-1'!H:H,"MH"))&gt;0,"P31"," ")</f>
        <v xml:space="preserve"> </v>
      </c>
      <c r="BA425" s="108" t="str">
        <f>IF(SUM(COUNTIFS('Planificación 2026-1'!F:F,"SUNAMPE",'Planificación 2026-1'!W:W,C425,'Planificación 2026-1'!H:H,"IC"))&gt;0,"P32"," ")</f>
        <v xml:space="preserve"> </v>
      </c>
      <c r="BB425" s="108" t="str">
        <f>IF(SUM(COUNTIFS('Planificación 2026-1'!F:F,"SUNAMPE",'Planificación 2026-1'!W:W,C425,'Planificación 2026-1'!H:H,"AR"))&gt;0,"P34"," ")</f>
        <v xml:space="preserve"> </v>
      </c>
      <c r="BC425" s="108" t="str">
        <f>IF(SUM(COUNTIFS('Planificación 2026-1'!F:F,"SUNAMPE",'Planificación 2026-1'!W:W,C425,'Planificación 2026-1'!H:H,"T1"))&gt;0,"P35"," ")</f>
        <v xml:space="preserve"> </v>
      </c>
      <c r="BD425" s="108" t="str">
        <f>IF(SUM(COUNTIFS('Planificación 2026-1'!F:F,"SUNAMPE",'Planificación 2026-1'!W:W,C425,'Planificación 2026-1'!H:H,"T3"))&gt;0,"P36"," ")</f>
        <v xml:space="preserve"> </v>
      </c>
      <c r="BE425" s="108" t="str">
        <f>IF(SUM(COUNTIFS('Planificación 2026-1'!F:F,"SUNAMPE",'Planificación 2026-1'!W:W,C425,'Planificación 2026-1'!H:H,"T2"))&gt;0,"P37"," ")</f>
        <v xml:space="preserve"> </v>
      </c>
      <c r="BF425" s="108" t="str">
        <f>IF(SUM(COUNTIFS('Planificación 2026-1'!F:F,"SUNAMPE",'Planificación 2026-1'!W:W,C425,'Planificación 2026-1'!H:H,"AE"))&gt;0,"P38"," ")</f>
        <v xml:space="preserve"> </v>
      </c>
      <c r="BG425" s="108" t="str">
        <f>IF(SUM(COUNTIFS('Planificación 2026-1'!F:F,"SUNAMPE",'Planificación 2026-1'!W:W,C425,'Planificación 2026-1'!H:H,"T4"))&gt;0,"P55"," ")</f>
        <v xml:space="preserve"> </v>
      </c>
      <c r="BH425" s="108" t="str">
        <f>IF(SUM(COUNTIFS('Planificación 2026-1'!F:F,"HUAURA",'Planificación 2026-1'!W:W,C425,'Planificación 2026-1'!H:H,"AF"))&gt;0," P01"," ")</f>
        <v xml:space="preserve"> </v>
      </c>
      <c r="BI425" s="108" t="str">
        <f>IF(SUM(COUNTIFS('Planificación 2026-1'!F:F,"HUAURA",'Planificación 2026-1'!W:W,C425,'Planificación 2026-1'!H:H,"EN"))&gt;0,"P02"," ")</f>
        <v xml:space="preserve"> </v>
      </c>
      <c r="BJ425" s="108" t="str">
        <f>IF(SUM(COUNTIFS('Planificación 2026-1'!F:F,"HUAURA",'Planificación 2026-1'!W:W,C425,'Planificación 2026-1'!H:H,"IS"))&gt;0,"P03"," ")</f>
        <v xml:space="preserve"> </v>
      </c>
      <c r="BK425" s="108" t="str">
        <f>IF(SUM(COUNTIFS('Planificación 2026-1'!F:F,"HUAURA",'Planificación 2026-1'!W:W,C425,'Planificación 2026-1'!H:H,"PS"))&gt;0,"P04"," ")</f>
        <v xml:space="preserve"> </v>
      </c>
      <c r="BL425" s="108"/>
      <c r="BM425" s="108" t="str">
        <f>IF(SUM(COUNTIFS('Planificación 2026-1'!F:F,"HUAURA",'Planificación 2026-1'!W:W,C425,'Planificación 2026-1'!H:H,"IN"))&gt;0,"P06"," ")</f>
        <v xml:space="preserve"> </v>
      </c>
      <c r="BN425" s="108" t="str">
        <f>IF(SUM(COUNTIFS('Planificación 2026-1'!F:F,"HUAURA",'Planificación 2026-1'!W:W,C425,'Planificación 2026-1'!H:H,"CA"))&gt;0,"P07"," ")</f>
        <v xml:space="preserve"> </v>
      </c>
      <c r="BO425" s="108" t="str">
        <f>IF(SUM(COUNTIFS('Planificación 2026-1'!F:F,"HUAURA",'Planificación 2026-1'!W:W,C425,'Planificación 2026-1'!H:H,"DE"))&gt;0,"P08"," ")</f>
        <v xml:space="preserve"> </v>
      </c>
      <c r="BP425" s="108" t="str">
        <f>IF(SUM(COUNTIFS('Planificación 2026-1'!F:F,"HUAURA",'Planificación 2026-1'!W:W,C425,'Planificación 2026-1'!H:H,"OB"))&gt;0,"P09"," ")</f>
        <v xml:space="preserve"> </v>
      </c>
      <c r="BQ425" s="108" t="str">
        <f>IF(SUM(COUNTIFS('Planificación 2026-1'!F:F,"HUAURA",'Planificación 2026-1'!W:W,C425,'Planificación 2026-1'!H:H,"MH"))&gt;0,"P31"," ")</f>
        <v xml:space="preserve"> </v>
      </c>
      <c r="BR425" s="108" t="str">
        <f>IF(SUM(COUNTIFS('Planificación 2026-1'!F:F,"HUAURA",'Planificación 2026-1'!W:W,C425,'Planificación 2026-1'!H:H,"IC"))&gt;0,"P32"," ")</f>
        <v xml:space="preserve"> </v>
      </c>
      <c r="BS425" s="108" t="str">
        <f>IF(SUM(COUNTIFS('Planificación 2026-1'!F:F,"HUAURA",'Planificación 2026-1'!W:W,C425,'Planificación 2026-1'!H:H,"AR"))&gt;0,"P34"," ")</f>
        <v xml:space="preserve"> </v>
      </c>
      <c r="BT425" s="108" t="str">
        <f>IF(SUM(COUNTIFS('Planificación 2026-1'!F:F,"HUAURA",'Planificación 2026-1'!W:W,C425,'Planificación 2026-1'!H:H,"T1"))&gt;0,"P35"," ")</f>
        <v xml:space="preserve"> </v>
      </c>
      <c r="BU425" s="108" t="str">
        <f>IF(SUM(COUNTIFS('Planificación 2026-1'!F:F,"HUAURA",'Planificación 2026-1'!W:W,C425,'Planificación 2026-1'!H:H,"T3"))&gt;0,"P36"," ")</f>
        <v xml:space="preserve"> </v>
      </c>
      <c r="BV425" s="108" t="str">
        <f>IF(SUM(COUNTIFS('Planificación 2026-1'!F:F,"HUAURA",'Planificación 2026-1'!W:W,C425,'Planificación 2026-1'!H:H,"T2"))&gt;0,"P37"," ")</f>
        <v xml:space="preserve"> </v>
      </c>
      <c r="BW425" s="108" t="str">
        <f>IF(SUM(COUNTIFS('Planificación 2026-1'!F:F,"HUAURA",'Planificación 2026-1'!W:W,C425,'Planificación 2026-1'!H:H,"AE"))&gt;0,"P38"," ")</f>
        <v xml:space="preserve"> </v>
      </c>
      <c r="BX425" s="108" t="str">
        <f>IF(SUM(COUNTIFS('Planificación 2026-1'!F:F,"HUAURA",'Planificación 2026-1'!W:W,C425,'Planificación 2026-1'!H:H,"T4"))&gt;0,"P55"," ")</f>
        <v xml:space="preserve"> </v>
      </c>
      <c r="BY425" s="109">
        <f>SUMIFS('Planificación 2026-1'!R:R,'Planificación 2026-1'!W:W,C425,'Planificación 2026-1'!H:H,"AF",'Planificación 2026-1'!I:I,"&gt;2")</f>
        <v>0</v>
      </c>
      <c r="BZ425" s="109">
        <f>SUMIFS('Planificación 2026-1'!R:R,'Planificación 2026-1'!W:W,C425,'Planificación 2026-1'!H:H,"EN",'Planificación 2026-1'!I:I,"&gt;2")</f>
        <v>0</v>
      </c>
      <c r="CA425" s="109">
        <f>SUMIFS('Planificación 2026-1'!R:R,'Planificación 2026-1'!W:W,C425,'Planificación 2026-1'!H:H,"IS",'Planificación 2026-1'!I:I,"&gt;2")</f>
        <v>0</v>
      </c>
      <c r="CB425" s="109">
        <f>SUMIFS('Planificación 2026-1'!R:R,'Planificación 2026-1'!W:W,C425,'Planificación 2026-1'!H:H,"PS",'Planificación 2026-1'!I:I,"&gt;2")</f>
        <v>0</v>
      </c>
      <c r="CC425" s="109">
        <f>SUMIFS('Planificación 2026-1'!R:R,'Planificación 2026-1'!W:W,C425,'Planificación 2026-1'!H:H,"IN",'Planificación 2026-1'!I:I,"&gt;2")</f>
        <v>0</v>
      </c>
      <c r="CD425" s="109">
        <f>SUMIFS('Planificación 2026-1'!R:R,'Planificación 2026-1'!W:W,C425,'Planificación 2026-1'!H:H,"CA",'Planificación 2026-1'!I:I,"&gt;2")</f>
        <v>0</v>
      </c>
      <c r="CE425" s="109">
        <f>SUMIFS('Planificación 2026-1'!R:R,'Planificación 2026-1'!W:W,C425,'Planificación 2026-1'!H:H,"DE",'Planificación 2026-1'!I:I,"&gt;2")</f>
        <v>0</v>
      </c>
      <c r="CF425" s="109">
        <f>SUMIFS('Planificación 2026-1'!R:R,'Planificación 2026-1'!W:W,C425,'Planificación 2026-1'!H:H,"OB",'Planificación 2026-1'!I:I,"&gt;2")</f>
        <v>0</v>
      </c>
      <c r="CG425" s="109">
        <f>SUMIFS('Planificación 2026-1'!R:R,'Planificación 2026-1'!W:W,C425,'Planificación 2026-1'!H:H,"MH",'Planificación 2026-1'!I:I,"&gt;2")</f>
        <v>0</v>
      </c>
      <c r="CH425" s="109">
        <f>SUMIFS('Planificación 2026-1'!R:R,'Planificación 2026-1'!W:W,C425,'Planificación 2026-1'!H:H,"IC",'Planificación 2026-1'!I:I,"&gt;2")</f>
        <v>0</v>
      </c>
      <c r="CI425" s="109">
        <f>SUMIFS('Planificación 2026-1'!R:R,'Planificación 2026-1'!W:W,C425,'Planificación 2026-1'!H:H,"AR",'Planificación 2026-1'!I:I,"&gt;2")</f>
        <v>0</v>
      </c>
      <c r="CJ425" s="109">
        <f>SUMIFS('Planificación 2026-1'!R:R,'Planificación 2026-1'!W:W,C425,'Planificación 2026-1'!H:H,"T1",'Planificación 2026-1'!I:I,"&gt;2")</f>
        <v>0</v>
      </c>
      <c r="CK425" s="109">
        <f>SUMIFS('Planificación 2026-1'!R:R,'Planificación 2026-1'!W:W,C425,'Planificación 2026-1'!H:H,"T3",'Planificación 2026-1'!I:I,"&gt;2")</f>
        <v>0</v>
      </c>
      <c r="CL425" s="109">
        <f>SUMIFS('Planificación 2026-1'!R:R,'Planificación 2026-1'!W:W,C425,'Planificación 2026-1'!H:H,"T2",'Planificación 2026-1'!I:I,"&gt;2")</f>
        <v>0</v>
      </c>
      <c r="CM425" s="109">
        <f>SUMIFS('Planificación 2026-1'!R:R,'Planificación 2026-1'!W:W,C425,'Planificación 2026-1'!H:H,"AE",'Planificación 2026-1'!I:I,"&gt;2")</f>
        <v>0</v>
      </c>
      <c r="CN425" s="109">
        <f>SUMIFS('Planificación 2026-1'!R:R,'Planificación 2026-1'!W:W,C425,'Planificación 2026-1'!H:H,"T4",'Planificación 2026-1'!I:I,"&gt;2")</f>
        <v>0</v>
      </c>
      <c r="CO425" s="109">
        <f>SUMIFS('Planificación 2026-1'!R:R,'Planificación 2026-1'!W:W,C425,'Planificación 2026-1'!H:H,"AF",'Planificación 2026-1'!I:I,"&lt;3")</f>
        <v>0</v>
      </c>
      <c r="CP425" s="109">
        <f>SUMIFS('Planificación 2026-1'!R:R,'Planificación 2026-1'!W:W,C425,'Planificación 2026-1'!H:H,"EN",'Planificación 2026-1'!I:I,"&lt;3")</f>
        <v>0</v>
      </c>
      <c r="CQ425" s="109">
        <f>SUMIFS('Planificación 2026-1'!R:R,'Planificación 2026-1'!W:W,C425,'Planificación 2026-1'!H:H,"IS",'Planificación 2026-1'!I:I,"&lt;3")</f>
        <v>0</v>
      </c>
      <c r="CR425" s="109">
        <f>SUMIFS('Planificación 2026-1'!R:R,'Planificación 2026-1'!W:W,C425,'Planificación 2026-1'!H:H,"PS",'Planificación 2026-1'!I:I,"&lt;3")</f>
        <v>0</v>
      </c>
      <c r="CS425" s="109">
        <f>SUMIFS('Planificación 2026-1'!R:R,'Planificación 2026-1'!W:W,C425,'Planificación 2026-1'!H:H,"IN",'Planificación 2026-1'!I:I,"&lt;3")</f>
        <v>0</v>
      </c>
      <c r="CT425" s="109">
        <f>SUMIFS('Planificación 2026-1'!R:R,'Planificación 2026-1'!W:W,C425,'Planificación 2026-1'!H:H,"CA",'Planificación 2026-1'!I:I,"&lt;3")</f>
        <v>0</v>
      </c>
      <c r="CU425" s="109">
        <f>SUMIFS('Planificación 2026-1'!R:R,'Planificación 2026-1'!W:W,C425,'Planificación 2026-1'!H:H,"DE",'Planificación 2026-1'!I:I,"&lt;3")</f>
        <v>0</v>
      </c>
      <c r="CV425" s="109">
        <f>SUMIFS('Planificación 2026-1'!R:R,'Planificación 2026-1'!W:W,C425,'Planificación 2026-1'!H:H,"OB",'Planificación 2026-1'!I:I,"&lt;3")</f>
        <v>0</v>
      </c>
      <c r="CW425" s="109">
        <f>SUMIFS('Planificación 2026-1'!R:R,'Planificación 2026-1'!W:W,C425,'Planificación 2026-1'!H:H,"MH",'Planificación 2026-1'!I:I,"&lt;3")</f>
        <v>0</v>
      </c>
      <c r="CX425" s="109">
        <f>SUMIFS('Planificación 2026-1'!R:R,'Planificación 2026-1'!W:W,C425,'Planificación 2026-1'!H:H,"IC",'Planificación 2026-1'!I:I,"&lt;3")</f>
        <v>0</v>
      </c>
      <c r="CY425" s="109">
        <f>SUMIFS('Planificación 2026-1'!R:R,'Planificación 2026-1'!W:W,C425,'Planificación 2026-1'!H:H,"AR",'Planificación 2026-1'!I:I,"&lt;3")</f>
        <v>0</v>
      </c>
      <c r="CZ425" s="109">
        <f>SUMIFS('Planificación 2026-1'!R:R,'Planificación 2026-1'!W:W,C425,'Planificación 2026-1'!H:H,"T1",'Planificación 2026-1'!I:I,"&lt;3")</f>
        <v>0</v>
      </c>
      <c r="DA425" s="109">
        <f>SUMIFS('Planificación 2026-1'!R:R,'Planificación 2026-1'!W:W,C425,'Planificación 2026-1'!H:H,"T3",'Planificación 2026-1'!I:I,"&lt;3")</f>
        <v>0</v>
      </c>
      <c r="DB425" s="109">
        <f>SUMIFS('Planificación 2026-1'!R:R,'Planificación 2026-1'!W:W,C425,'Planificación 2026-1'!H:H,"T2",'Planificación 2026-1'!I:I,"&lt;3")</f>
        <v>0</v>
      </c>
      <c r="DC425" s="109">
        <f>SUMIFS('Planificación 2026-1'!R:R,'Planificación 2026-1'!W:W,C425,'Planificación 2026-1'!H:H,"AE",'Planificación 2026-1'!I:I,"&lt;3")</f>
        <v>0</v>
      </c>
      <c r="DD425" s="109">
        <f>SUMIFS('Planificación 2026-1'!R:R,'Planificación 2026-1'!W:W,C425,'Planificación 2026-1'!H:H,"T4",'Planificación 2026-1'!I:I,"&lt;3")</f>
        <v>0</v>
      </c>
      <c r="DE425" s="108" t="str">
        <f t="shared" si="63"/>
        <v/>
      </c>
      <c r="DF425" s="41">
        <f>IF(C425="","",SUMIFS('Planificación 2026-1'!R:R,'Planificación 2026-1'!W:W,C425,'Planificación 2026-1'!F:F,"PRINCIPAL",'Planificación 2026-1'!X:X,"VIRTUAL"))</f>
        <v>0</v>
      </c>
      <c r="DG425" s="41">
        <f>IF(C425="","",SUMIFS('Planificación 2026-1'!R:R,'Planificación 2026-1'!W:W,C425,'Planificación 2026-1'!F:F,"PRINCIPAL",'Planificación 2026-1'!X:X,"PRESENCIAL"))</f>
        <v>0</v>
      </c>
      <c r="DH425" s="41">
        <f>IF(C425="","",SUMIFS('Planificación 2026-1'!R:R,'Planificación 2026-1'!W:W,C425,'Planificación 2026-1'!F:F,"PRINCIPAL",'Planificación 2026-1'!X:X,"HIBRIDO PRESENCIAL"))</f>
        <v>0</v>
      </c>
      <c r="DI425" s="108" t="str">
        <f t="shared" si="64"/>
        <v/>
      </c>
      <c r="DJ425" s="108">
        <f>IF(C425="","",SUMIFS('Planificación 2026-1'!R:R,'Planificación 2026-1'!W:W,C425,'Planificación 2026-1'!F:F,"FILIAL",'Planificación 2026-1'!X:X,"VIRTUAL"))</f>
        <v>0</v>
      </c>
      <c r="DK425" s="110">
        <f>IF(C425="","",SUMIFS('Planificación 2026-1'!R:R,'Planificación 2026-1'!W:W,C425,'Planificación 2026-1'!F:F,"FILIAL",'Planificación 2026-1'!X:X,"PRESENCIAL"))</f>
        <v>0</v>
      </c>
      <c r="DL425" s="61">
        <f>IF(C425="","",SUMIFS('Planificación 2026-1'!R:R,'Planificación 2026-1'!W:W,C425,'Planificación 2026-1'!F:F,"FILIAL",'Planificación 2026-1'!X:X,"HIBRIDO PRESENCIAL"))</f>
        <v>0</v>
      </c>
      <c r="DM425" s="111" t="str">
        <f t="shared" si="65"/>
        <v/>
      </c>
      <c r="DN425" s="108">
        <f>IF(C425="","",SUMIFS('Planificación 2026-1'!R:R,'Planificación 2026-1'!W:W,C425,'Planificación 2026-1'!F:F,"SUNAMPE",'Planificación 2026-1'!X:X,"VIRTUAL"))</f>
        <v>0</v>
      </c>
      <c r="DO425" s="61">
        <f>IF(C425="","",SUMIFS('Planificación 2026-1'!R:R,'Planificación 2026-1'!W:W,C425,'Planificación 2026-1'!F:F,"SUNAMPE",'Planificación 2026-1'!X:X,"PRESENCIAL"))</f>
        <v>0</v>
      </c>
      <c r="DP425" s="111" t="str">
        <f t="shared" si="66"/>
        <v/>
      </c>
      <c r="DQ425" s="108">
        <f>IF(C425="","",SUMIFS('Planificación 2026-1'!R:R,'Planificación 2026-1'!W:W,C425,'Planificación 2026-1'!F:F,"HUAURA",'Planificación 2026-1'!X:X,"VIRTUAL"))</f>
        <v>0</v>
      </c>
      <c r="DR425" s="61">
        <f>IF(C425="","",SUMIFS('Planificación 2026-1'!R:R,'Planificación 2026-1'!W:W,C425,'Planificación 2026-1'!F:F,"HUAURA",'Planificación 2026-1'!X:X,"PRESENCIAL"))</f>
        <v>0</v>
      </c>
      <c r="DS425" s="76">
        <f>SUMIFS('Planificación 2026-1'!R:R,'Planificación 2026-1'!W:W,C425,'Planificación 2026-1'!F:F,"PRINCIPAL",'Planificación 2026-1'!X:X,"VIRTUAL",'Planificación 2026-1'!I:I,"&gt;2")</f>
        <v>0</v>
      </c>
      <c r="DT425" s="76">
        <f>SUMIFS('Planificación 2026-1'!R:R,'Planificación 2026-1'!W:W,C425,'Planificación 2026-1'!F:F,"PRINCIPAL",'Planificación 2026-1'!X:X,"&lt;&gt;VIRTUAL",'Planificación 2026-1'!I:I,"&gt;2")</f>
        <v>0</v>
      </c>
      <c r="DU425" s="76">
        <f>SUMIFS('Planificación 2026-1'!R:R,'Planificación 2026-1'!W:W,C425,'Planificación 2026-1'!F:F,"SUNAMPE",'Planificación 2026-1'!X:X,"VIRTUAL",'Planificación 2026-1'!I:I,"&gt;2")</f>
        <v>0</v>
      </c>
      <c r="DV425" s="76">
        <f>SUMIFS('Planificación 2026-1'!R:R,'Planificación 2026-1'!W:W,C425,'Planificación 2026-1'!F:F,"SUNAMPE",'Planificación 2026-1'!X:X,"&lt;&gt;VIRTUAL",'Planificación 2026-1'!I:I,"&gt;2")</f>
        <v>0</v>
      </c>
      <c r="DW425" s="76">
        <f>SUMIFS('Planificación 2026-1'!R:R,'Planificación 2026-1'!W:W,C425,'Planificación 2026-1'!F:F,"FILIAL",'Planificación 2026-1'!X:X,"VIRTUAL",'Planificación 2026-1'!I:I,"&gt;2")</f>
        <v>0</v>
      </c>
      <c r="DX425" s="76">
        <f>SUMIFS('Planificación 2026-1'!R:R,'Planificación 2026-1'!W:W,C425,'Planificación 2026-1'!F:F,"FILIAL",'Planificación 2026-1'!X:X,"&lt;&gt;VIRTUAL",'Planificación 2026-1'!I:I,"&gt;2")</f>
        <v>0</v>
      </c>
      <c r="DY425" s="76">
        <f>SUMIFS('Planificación 2026-1'!R:R,'Planificación 2026-1'!W:W,C425,'Planificación 2026-1'!F:F,"PORUMA",'Planificación 2026-1'!X:X,"VIRTUAL",'Planificación 2026-1'!I:I,"&gt;2")</f>
        <v>0</v>
      </c>
      <c r="DZ425" s="76">
        <f>SUMIFS('Planificación 2026-1'!R:R,'Planificación 2026-1'!W:W,C425,'Planificación 2026-1'!F:F,"PORUMA",'Planificación 2026-1'!X:X,"&lt;&gt;VIRTUAL",'Planificación 2026-1'!I:I,"&gt;2")</f>
        <v>0</v>
      </c>
      <c r="EA425" s="76">
        <f>SUMIFS('Planificación 2026-1'!R:R,'Planificación 2026-1'!W:W,C425,'Planificación 2026-1'!F:F,"HUAURA",'Planificación 2026-1'!X:X,"VIRTUAL",'Planificación 2026-1'!I:I,"&gt;2")</f>
        <v>0</v>
      </c>
      <c r="EB425" s="76">
        <f>SUMIFS('Planificación 2026-1'!R:R,'Planificación 2026-1'!W:W,C425,'Planificación 2026-1'!F:F,"HUAURA",'Planificación 2026-1'!X:X,"&lt;&gt;VIRTUAL",'Planificación 2026-1'!I:I,"&gt;2")</f>
        <v>0</v>
      </c>
      <c r="EC425" s="76">
        <f>SUMIFS('Planificación 2026-1'!R:R,'Planificación 2026-1'!W:W,C425,'Planificación 2026-1'!F:F,"PRINCIPAL",'Planificación 2026-1'!X:X,"VIRTUAL",'Planificación 2026-1'!I:I,"&lt;3")</f>
        <v>0</v>
      </c>
      <c r="ED425" s="76">
        <f>SUMIFS('Planificación 2026-1'!R:R,'Planificación 2026-1'!W:W,C425,'Planificación 2026-1'!F:F,"PRINCIPAL",'Planificación 2026-1'!X:X,"&lt;&gt;VIRTUAL",'Planificación 2026-1'!I:I,"&lt;3")</f>
        <v>0</v>
      </c>
      <c r="EE425" s="76">
        <f>SUMIFS('Planificación 2026-1'!R:R,'Planificación 2026-1'!W:W,C425,'Planificación 2026-1'!F:F,"SUNAMPE",'Planificación 2026-1'!X:X,"VIRTUAL",'Planificación 2026-1'!I:I,"&lt;3")</f>
        <v>0</v>
      </c>
      <c r="EF425" s="76">
        <f>SUMIFS('Planificación 2026-1'!R:R,'Planificación 2026-1'!W:W,C425,'Planificación 2026-1'!F:F,"SUNAMPE",'Planificación 2026-1'!X:X,"&lt;&gt;VIRTUAL",'Planificación 2026-1'!I:I,"&lt;3")</f>
        <v>0</v>
      </c>
      <c r="EG425" s="76">
        <f>SUMIFS('Planificación 2026-1'!R:R,'Planificación 2026-1'!W:W,C425,'Planificación 2026-1'!F:F,"FILIAL",'Planificación 2026-1'!X:X,"VIRTUAL",'Planificación 2026-1'!I:I,"&lt;3")</f>
        <v>0</v>
      </c>
      <c r="EH425" s="76">
        <f>SUMIFS('Planificación 2026-1'!R:R,'Planificación 2026-1'!W:W,C425,'Planificación 2026-1'!F:F,"FILIAL",'Planificación 2026-1'!X:X,"&lt;&gt;VIRTUAL",'Planificación 2026-1'!I:I,"&lt;3")</f>
        <v>0</v>
      </c>
      <c r="EI425" s="76">
        <f>SUMIFS('Planificación 2026-1'!R:R,'Planificación 2026-1'!W:W,C425,'Planificación 2026-1'!F:F,"PORUMA",'Planificación 2026-1'!X:X,"VIRTUAL",'Planificación 2026-1'!I:I,"&lt;3")</f>
        <v>0</v>
      </c>
      <c r="EJ425" s="76">
        <f>SUMIFS('Planificación 2026-1'!R:R,'Planificación 2026-1'!W:W,C425,'Planificación 2026-1'!F:F,"PORUMA",'Planificación 2026-1'!X:X,"&lt;&gt;VIRTUAL",'Planificación 2026-1'!I:I,"&lt;3")</f>
        <v>0</v>
      </c>
      <c r="EK425" s="76">
        <f>SUMIFS('Planificación 2026-1'!R:R,'Planificación 2026-1'!W:W,C425,'Planificación 2026-1'!F:F,"HUAURA",'Planificación 2026-1'!X:X,"VIRTUAL",'Planificación 2026-1'!I:I,"&lt;3")</f>
        <v>0</v>
      </c>
      <c r="EL425" s="76">
        <f>SUMIFS('Planificación 2026-1'!R:R,'Planificación 2026-1'!W:W,C425,'Planificación 2026-1'!F:F,"HUAURA",'Planificación 2026-1'!X:X,"&lt;&gt;VIRTUAL",'Planificación 2026-1'!I:I,"&lt;3")</f>
        <v>0</v>
      </c>
      <c r="EM425" s="76"/>
      <c r="EN425" s="76">
        <f t="shared" si="59"/>
        <v>0</v>
      </c>
      <c r="EO425" s="76">
        <f t="shared" si="60"/>
        <v>0</v>
      </c>
      <c r="EP425" s="76" t="b">
        <f t="shared" si="61"/>
        <v>1</v>
      </c>
      <c r="EQ425" s="76" t="str">
        <f t="shared" si="62"/>
        <v/>
      </c>
      <c r="ER425" s="76" t="str">
        <f t="shared" si="67"/>
        <v>PRESENCIAL</v>
      </c>
    </row>
    <row r="426" spans="1:148" hidden="1">
      <c r="A426" s="83"/>
      <c r="B426" s="119">
        <v>423</v>
      </c>
      <c r="C426" s="115" t="s">
        <v>600</v>
      </c>
      <c r="D426" s="112">
        <f>SUMIF('Planificación 2026-1'!W:W,C426,'Planificación 2026-1'!R:R)</f>
        <v>0</v>
      </c>
      <c r="E426" s="114" t="s">
        <v>170</v>
      </c>
      <c r="F426" s="115" t="s">
        <v>596</v>
      </c>
      <c r="G426" s="115" t="s">
        <v>153</v>
      </c>
      <c r="H426" s="115" t="s">
        <v>135</v>
      </c>
      <c r="I426" s="107" t="str">
        <f>IF(SUM(COUNTIFS('Planificación 2026-1'!F:F,"PRINCIPAL",'Planificación 2026-1'!W:W,C426,'Planificación 2026-1'!H:H,"AF"))&gt;0,"P01"," ")</f>
        <v xml:space="preserve"> </v>
      </c>
      <c r="J426" s="108" t="str">
        <f>IF(SUM(COUNTIFS('Planificación 2026-1'!F:F,"PRINCIPAL",'Planificación 2026-1'!W:W,C426,'Planificación 2026-1'!H:H,"EN"))&gt;0,"P02"," ")</f>
        <v xml:space="preserve"> </v>
      </c>
      <c r="K426" s="108" t="str">
        <f>IF(SUM(COUNTIFS('Planificación 2026-1'!F:F,"PRINCIPAL",'Planificación 2026-1'!W:W,C426,'Planificación 2026-1'!H:H,"IS"))&gt;0,"P03"," ")</f>
        <v xml:space="preserve"> </v>
      </c>
      <c r="L426" s="108" t="str">
        <f>IF(SUM(COUNTIFS('Planificación 2026-1'!F:F,"PRINCIPAL",'Planificación 2026-1'!W:W,C426,'Planificación 2026-1'!H:H,"PS"))&gt;0,"P04"," ")</f>
        <v xml:space="preserve"> </v>
      </c>
      <c r="M426" s="108"/>
      <c r="N426" s="108" t="str">
        <f>IF(SUM(COUNTIFS('Planificación 2026-1'!F:F,"PRINCIPAL",'Planificación 2026-1'!W:W,C426,'Planificación 2026-1'!H:H,"IN"))&gt;0,"P06"," ")</f>
        <v xml:space="preserve"> </v>
      </c>
      <c r="O426" s="108" t="str">
        <f>IF(SUM(COUNTIFS('Planificación 2026-1'!F:F,"PRINCIPAL",'Planificación 2026-1'!W:W,C426,'Planificación 2026-1'!H:H,"CA"))&gt;0,"P07"," ")</f>
        <v xml:space="preserve"> </v>
      </c>
      <c r="P426" s="108" t="str">
        <f>IF(SUM(COUNTIFS('Planificación 2026-1'!F:F,"PRINCIPAL",'Planificación 2026-1'!W:W,C426,'Planificación 2026-1'!H:H,"DE"))&gt;0,"P08"," ")</f>
        <v xml:space="preserve"> </v>
      </c>
      <c r="Q426" s="108" t="str">
        <f>IF(SUM(COUNTIFS('Planificación 2026-1'!F:F,"PRINCIPAL",'Planificación 2026-1'!W:W,C426,'Planificación 2026-1'!H:H,"OB"))&gt;0,"P09"," ")</f>
        <v xml:space="preserve"> </v>
      </c>
      <c r="R426" s="108" t="str">
        <f>IF(SUM(COUNTIFS('Planificación 2026-1'!F:F,"PRINCIPAL",'Planificación 2026-1'!W:W,C426,'Planificación 2026-1'!H:H,"MH"))&gt;0,"P31"," ")</f>
        <v xml:space="preserve"> </v>
      </c>
      <c r="S426" s="108" t="str">
        <f>IF(SUM(COUNTIFS('Planificación 2026-1'!F:F,"PRINCIPAL",'Planificación 2026-1'!W:W,C426,'Planificación 2026-1'!H:H,"IC"))&gt;0,"P32"," ")</f>
        <v xml:space="preserve"> </v>
      </c>
      <c r="T426" s="108" t="str">
        <f>IF(SUM(COUNTIFS('Planificación 2026-1'!F:F,"PRINCIPAL",'Planificación 2026-1'!W:W,C426,'Planificación 2026-1'!H:H,"AR"))&gt;0,"P34"," ")</f>
        <v xml:space="preserve"> </v>
      </c>
      <c r="U426" s="108" t="str">
        <f>IF(SUM(COUNTIFS('Planificación 2026-1'!F:F,"PRINCIPAL",'Planificación 2026-1'!W:W,C426,'Planificación 2026-1'!H:H,"T1"))&gt;0,"P35"," ")</f>
        <v xml:space="preserve"> </v>
      </c>
      <c r="V426" s="108" t="str">
        <f>IF(SUM(COUNTIFS('Planificación 2026-1'!F:F,"PRINCIPAL",'Planificación 2026-1'!W:W,C426,'Planificación 2026-1'!H:H,"T3"))&gt;0,"P36"," ")</f>
        <v xml:space="preserve"> </v>
      </c>
      <c r="W426" s="108" t="str">
        <f>IF(SUM(COUNTIFS('Planificación 2026-1'!F:F,"PRINCIPAL",'Planificación 2026-1'!W:W,C426,'Planificación 2026-1'!H:H,"T2"))&gt;0,"P37"," ")</f>
        <v xml:space="preserve"> </v>
      </c>
      <c r="X426" s="108" t="str">
        <f>IF(SUM(COUNTIFS('Planificación 2026-1'!F:F,"PRINCIPAL",'Planificación 2026-1'!W:W,C426,'Planificación 2026-1'!H:H,"AE"))&gt;0,"P38"," ")</f>
        <v xml:space="preserve"> </v>
      </c>
      <c r="Y426" s="108" t="str">
        <f>IF(SUM(COUNTIFS('Planificación 2026-1'!F:F,"PRINCIPAL",'Planificación 2026-1'!W:W,C426,'Planificación 2026-1'!H:H,"T4"))&gt;0,"P55"," ")</f>
        <v xml:space="preserve"> </v>
      </c>
      <c r="Z426" s="108" t="str">
        <f>IF(SUM(COUNTIFS('Planificación 2026-1'!F:F,"FILIAL",'Planificación 2026-1'!W:W,C426,'Planificación 2026-1'!H:H,"AF"))&gt;0," P01"," ")</f>
        <v xml:space="preserve"> </v>
      </c>
      <c r="AA426" s="108" t="str">
        <f>IF(SUM(COUNTIFS('Planificación 2026-1'!F:F,"FILIAL",'Planificación 2026-1'!W:W,C426,'Planificación 2026-1'!H:H,"EN"))&gt;0,"P02"," ")</f>
        <v xml:space="preserve"> </v>
      </c>
      <c r="AB426" s="108" t="str">
        <f>IF(SUM(COUNTIFS('Planificación 2026-1'!F:F,"FILIAL",'Planificación 2026-1'!W:W,C426,'Planificación 2026-1'!H:H,"IS"))&gt;0,"P03"," ")</f>
        <v xml:space="preserve"> </v>
      </c>
      <c r="AC426" s="108" t="str">
        <f>IF(SUM(COUNTIFS('Planificación 2026-1'!F:F,"FILIAL",'Planificación 2026-1'!W:W,C426,'Planificación 2026-1'!H:H,"PS"))&gt;0,"P04"," ")</f>
        <v xml:space="preserve"> </v>
      </c>
      <c r="AD426" s="108"/>
      <c r="AE426" s="108" t="str">
        <f>IF(SUM(COUNTIFS('Planificación 2026-1'!F:F,"FILIAL",'Planificación 2026-1'!W:W,C426,'Planificación 2026-1'!H:H,"IN"))&gt;0,"P06"," ")</f>
        <v xml:space="preserve"> </v>
      </c>
      <c r="AF426" s="108" t="str">
        <f>IF(SUM(COUNTIFS('Planificación 2026-1'!F:F,"FILIAL",'Planificación 2026-1'!W:W,C426,'Planificación 2026-1'!H:H,"CA"))&gt;0,"P07"," ")</f>
        <v xml:space="preserve"> </v>
      </c>
      <c r="AG426" s="108" t="str">
        <f>IF(SUM(COUNTIFS('Planificación 2026-1'!F:F,"FILIAL",'Planificación 2026-1'!W:W,C426,'Planificación 2026-1'!H:H,"DE"))&gt;0,"P08"," ")</f>
        <v xml:space="preserve"> </v>
      </c>
      <c r="AH426" s="108" t="str">
        <f>IF(SUM(COUNTIFS('Planificación 2026-1'!F:F,"FILIAL",'Planificación 2026-1'!W:W,C426,'Planificación 2026-1'!H:H,"OB"))&gt;0,"P09"," ")</f>
        <v xml:space="preserve"> </v>
      </c>
      <c r="AI426" s="108" t="str">
        <f>IF(SUM(COUNTIFS('Planificación 2026-1'!F:F,"FILIAL",'Planificación 2026-1'!W:W,C426,'Planificación 2026-1'!H:H,"MH"))&gt;0,"P31"," ")</f>
        <v xml:space="preserve"> </v>
      </c>
      <c r="AJ426" s="108" t="str">
        <f>IF(SUM(COUNTIFS('Planificación 2026-1'!F:F,"FILIAL",'Planificación 2026-1'!W:W,C426,'Planificación 2026-1'!H:H,"IC"))&gt;0,"P32"," ")</f>
        <v xml:space="preserve"> </v>
      </c>
      <c r="AK426" s="108" t="str">
        <f>IF(SUM(COUNTIFS('Planificación 2026-1'!F:F,"FILIAL",'Planificación 2026-1'!W:W,C426,'Planificación 2026-1'!H:H,"AR"))&gt;0,"P34"," ")</f>
        <v xml:space="preserve"> </v>
      </c>
      <c r="AL426" s="108" t="str">
        <f>IF(SUM(COUNTIFS('Planificación 2026-1'!F:F,"FILIAL",'Planificación 2026-1'!W:W,C426,'Planificación 2026-1'!H:H,"T1"))&gt;0,"P35"," ")</f>
        <v xml:space="preserve"> </v>
      </c>
      <c r="AM426" s="108" t="str">
        <f>IF(SUM(COUNTIFS('Planificación 2026-1'!F:F,"FILIAL",'Planificación 2026-1'!W:W,C426,'Planificación 2026-1'!H:H,"T3"))&gt;0,"P36"," ")</f>
        <v xml:space="preserve"> </v>
      </c>
      <c r="AN426" s="108" t="str">
        <f>IF(SUM(COUNTIFS('Planificación 2026-1'!F:F,"FILIAL",'Planificación 2026-1'!W:W,C426,'Planificación 2026-1'!H:H,"T2"))&gt;0,"P37"," ")</f>
        <v xml:space="preserve"> </v>
      </c>
      <c r="AO426" s="108" t="str">
        <f>IF(SUM(COUNTIFS('Planificación 2026-1'!F:F,"FILIAL",'Planificación 2026-1'!W:W,C426,'Planificación 2026-1'!H:H,"AE"))&gt;0,"P38"," ")</f>
        <v xml:space="preserve"> </v>
      </c>
      <c r="AP426" s="108" t="str">
        <f>IF(SUM(COUNTIFS('Planificación 2026-1'!F:F,"FILIAL",'Planificación 2026-1'!W:W,C426,'Planificación 2026-1'!H:H,"T4"))&gt;0,"P55"," ")</f>
        <v xml:space="preserve"> </v>
      </c>
      <c r="AQ426" s="108" t="str">
        <f>IF(SUM(COUNTIFS('Planificación 2026-1'!F:F,"SUNAMPE",'Planificación 2026-1'!W:W,C426,'Planificación 2026-1'!H:H,"AF"))&gt;0," P01"," ")</f>
        <v xml:space="preserve"> </v>
      </c>
      <c r="AR426" s="108" t="str">
        <f>IF(SUM(COUNTIFS('Planificación 2026-1'!F:F,"SUNAMPE",'Planificación 2026-1'!W:W,C426,'Planificación 2026-1'!H:H,"EN"))&gt;0,"P02"," ")</f>
        <v xml:space="preserve"> </v>
      </c>
      <c r="AS426" s="108" t="str">
        <f>IF(SUM(COUNTIFS('Planificación 2026-1'!F:F,"SUNAMPE",'Planificación 2026-1'!W:W,C426,'Planificación 2026-1'!H:H,"IS"))&gt;0,"P03"," ")</f>
        <v xml:space="preserve"> </v>
      </c>
      <c r="AT426" s="108" t="str">
        <f>IF(SUM(COUNTIFS('Planificación 2026-1'!F:F,"SUNAMPE",'Planificación 2026-1'!W:W,C426,'Planificación 2026-1'!H:H,"PS"))&gt;0,"P04"," ")</f>
        <v xml:space="preserve"> </v>
      </c>
      <c r="AU426" s="108"/>
      <c r="AV426" s="108" t="str">
        <f>IF(SUM(COUNTIFS('Planificación 2026-1'!F:F,"SUNAMPE",'Planificación 2026-1'!W:W,C426,'Planificación 2026-1'!H:H,"IN"))&gt;0,"P06"," ")</f>
        <v xml:space="preserve"> </v>
      </c>
      <c r="AW426" s="108" t="str">
        <f>IF(SUM(COUNTIFS('Planificación 2026-1'!F:F,"SUNAMPE",'Planificación 2026-1'!W:W,C426,'Planificación 2026-1'!H:H,"CA"))&gt;0,"P07"," ")</f>
        <v xml:space="preserve"> </v>
      </c>
      <c r="AX426" s="108" t="str">
        <f>IF(SUM(COUNTIFS('Planificación 2026-1'!F:F,"SUNAMPE",'Planificación 2026-1'!W:W,C426,'Planificación 2026-1'!H:H,"DE"))&gt;0,"P08"," ")</f>
        <v xml:space="preserve"> </v>
      </c>
      <c r="AY426" s="108" t="str">
        <f>IF(SUM(COUNTIFS('Planificación 2026-1'!F:F,"SUNAMPE",'Planificación 2026-1'!W:W,C426,'Planificación 2026-1'!H:H,"OB"))&gt;0,"P09"," ")</f>
        <v xml:space="preserve"> </v>
      </c>
      <c r="AZ426" s="108" t="str">
        <f>IF(SUM(COUNTIFS('Planificación 2026-1'!F:F,"SUNAMPE",'Planificación 2026-1'!W:W,C426,'Planificación 2026-1'!H:H,"MH"))&gt;0,"P31"," ")</f>
        <v xml:space="preserve"> </v>
      </c>
      <c r="BA426" s="108" t="str">
        <f>IF(SUM(COUNTIFS('Planificación 2026-1'!F:F,"SUNAMPE",'Planificación 2026-1'!W:W,C426,'Planificación 2026-1'!H:H,"IC"))&gt;0,"P32"," ")</f>
        <v xml:space="preserve"> </v>
      </c>
      <c r="BB426" s="108" t="str">
        <f>IF(SUM(COUNTIFS('Planificación 2026-1'!F:F,"SUNAMPE",'Planificación 2026-1'!W:W,C426,'Planificación 2026-1'!H:H,"AR"))&gt;0,"P34"," ")</f>
        <v xml:space="preserve"> </v>
      </c>
      <c r="BC426" s="108" t="str">
        <f>IF(SUM(COUNTIFS('Planificación 2026-1'!F:F,"SUNAMPE",'Planificación 2026-1'!W:W,C426,'Planificación 2026-1'!H:H,"T1"))&gt;0,"P35"," ")</f>
        <v xml:space="preserve"> </v>
      </c>
      <c r="BD426" s="108" t="str">
        <f>IF(SUM(COUNTIFS('Planificación 2026-1'!F:F,"SUNAMPE",'Planificación 2026-1'!W:W,C426,'Planificación 2026-1'!H:H,"T3"))&gt;0,"P36"," ")</f>
        <v xml:space="preserve"> </v>
      </c>
      <c r="BE426" s="108" t="str">
        <f>IF(SUM(COUNTIFS('Planificación 2026-1'!F:F,"SUNAMPE",'Planificación 2026-1'!W:W,C426,'Planificación 2026-1'!H:H,"T2"))&gt;0,"P37"," ")</f>
        <v xml:space="preserve"> </v>
      </c>
      <c r="BF426" s="108" t="str">
        <f>IF(SUM(COUNTIFS('Planificación 2026-1'!F:F,"SUNAMPE",'Planificación 2026-1'!W:W,C426,'Planificación 2026-1'!H:H,"AE"))&gt;0,"P38"," ")</f>
        <v xml:space="preserve"> </v>
      </c>
      <c r="BG426" s="108" t="str">
        <f>IF(SUM(COUNTIFS('Planificación 2026-1'!F:F,"SUNAMPE",'Planificación 2026-1'!W:W,C426,'Planificación 2026-1'!H:H,"T4"))&gt;0,"P55"," ")</f>
        <v xml:space="preserve"> </v>
      </c>
      <c r="BH426" s="108" t="str">
        <f>IF(SUM(COUNTIFS('Planificación 2026-1'!F:F,"HUAURA",'Planificación 2026-1'!W:W,C426,'Planificación 2026-1'!H:H,"AF"))&gt;0," P01"," ")</f>
        <v xml:space="preserve"> </v>
      </c>
      <c r="BI426" s="108" t="str">
        <f>IF(SUM(COUNTIFS('Planificación 2026-1'!F:F,"HUAURA",'Planificación 2026-1'!W:W,C426,'Planificación 2026-1'!H:H,"EN"))&gt;0,"P02"," ")</f>
        <v xml:space="preserve"> </v>
      </c>
      <c r="BJ426" s="108" t="str">
        <f>IF(SUM(COUNTIFS('Planificación 2026-1'!F:F,"HUAURA",'Planificación 2026-1'!W:W,C426,'Planificación 2026-1'!H:H,"IS"))&gt;0,"P03"," ")</f>
        <v xml:space="preserve"> </v>
      </c>
      <c r="BK426" s="108" t="str">
        <f>IF(SUM(COUNTIFS('Planificación 2026-1'!F:F,"HUAURA",'Planificación 2026-1'!W:W,C426,'Planificación 2026-1'!H:H,"PS"))&gt;0,"P04"," ")</f>
        <v xml:space="preserve"> </v>
      </c>
      <c r="BL426" s="108"/>
      <c r="BM426" s="108" t="str">
        <f>IF(SUM(COUNTIFS('Planificación 2026-1'!F:F,"HUAURA",'Planificación 2026-1'!W:W,C426,'Planificación 2026-1'!H:H,"IN"))&gt;0,"P06"," ")</f>
        <v xml:space="preserve"> </v>
      </c>
      <c r="BN426" s="108" t="str">
        <f>IF(SUM(COUNTIFS('Planificación 2026-1'!F:F,"HUAURA",'Planificación 2026-1'!W:W,C426,'Planificación 2026-1'!H:H,"CA"))&gt;0,"P07"," ")</f>
        <v xml:space="preserve"> </v>
      </c>
      <c r="BO426" s="108" t="str">
        <f>IF(SUM(COUNTIFS('Planificación 2026-1'!F:F,"HUAURA",'Planificación 2026-1'!W:W,C426,'Planificación 2026-1'!H:H,"DE"))&gt;0,"P08"," ")</f>
        <v xml:space="preserve"> </v>
      </c>
      <c r="BP426" s="108" t="str">
        <f>IF(SUM(COUNTIFS('Planificación 2026-1'!F:F,"HUAURA",'Planificación 2026-1'!W:W,C426,'Planificación 2026-1'!H:H,"OB"))&gt;0,"P09"," ")</f>
        <v xml:space="preserve"> </v>
      </c>
      <c r="BQ426" s="108" t="str">
        <f>IF(SUM(COUNTIFS('Planificación 2026-1'!F:F,"HUAURA",'Planificación 2026-1'!W:W,C426,'Planificación 2026-1'!H:H,"MH"))&gt;0,"P31"," ")</f>
        <v xml:space="preserve"> </v>
      </c>
      <c r="BR426" s="108" t="str">
        <f>IF(SUM(COUNTIFS('Planificación 2026-1'!F:F,"HUAURA",'Planificación 2026-1'!W:W,C426,'Planificación 2026-1'!H:H,"IC"))&gt;0,"P32"," ")</f>
        <v xml:space="preserve"> </v>
      </c>
      <c r="BS426" s="108" t="str">
        <f>IF(SUM(COUNTIFS('Planificación 2026-1'!F:F,"HUAURA",'Planificación 2026-1'!W:W,C426,'Planificación 2026-1'!H:H,"AR"))&gt;0,"P34"," ")</f>
        <v xml:space="preserve"> </v>
      </c>
      <c r="BT426" s="108" t="str">
        <f>IF(SUM(COUNTIFS('Planificación 2026-1'!F:F,"HUAURA",'Planificación 2026-1'!W:W,C426,'Planificación 2026-1'!H:H,"T1"))&gt;0,"P35"," ")</f>
        <v xml:space="preserve"> </v>
      </c>
      <c r="BU426" s="108" t="str">
        <f>IF(SUM(COUNTIFS('Planificación 2026-1'!F:F,"HUAURA",'Planificación 2026-1'!W:W,C426,'Planificación 2026-1'!H:H,"T3"))&gt;0,"P36"," ")</f>
        <v xml:space="preserve"> </v>
      </c>
      <c r="BV426" s="108" t="str">
        <f>IF(SUM(COUNTIFS('Planificación 2026-1'!F:F,"HUAURA",'Planificación 2026-1'!W:W,C426,'Planificación 2026-1'!H:H,"T2"))&gt;0,"P37"," ")</f>
        <v xml:space="preserve"> </v>
      </c>
      <c r="BW426" s="108" t="str">
        <f>IF(SUM(COUNTIFS('Planificación 2026-1'!F:F,"HUAURA",'Planificación 2026-1'!W:W,C426,'Planificación 2026-1'!H:H,"AE"))&gt;0,"P38"," ")</f>
        <v xml:space="preserve"> </v>
      </c>
      <c r="BX426" s="108" t="str">
        <f>IF(SUM(COUNTIFS('Planificación 2026-1'!F:F,"HUAURA",'Planificación 2026-1'!W:W,C426,'Planificación 2026-1'!H:H,"T4"))&gt;0,"P55"," ")</f>
        <v xml:space="preserve"> </v>
      </c>
      <c r="BY426" s="109">
        <f>SUMIFS('Planificación 2026-1'!R:R,'Planificación 2026-1'!W:W,C426,'Planificación 2026-1'!H:H,"AF",'Planificación 2026-1'!I:I,"&gt;2")</f>
        <v>0</v>
      </c>
      <c r="BZ426" s="109">
        <f>SUMIFS('Planificación 2026-1'!R:R,'Planificación 2026-1'!W:W,C426,'Planificación 2026-1'!H:H,"EN",'Planificación 2026-1'!I:I,"&gt;2")</f>
        <v>0</v>
      </c>
      <c r="CA426" s="109">
        <f>SUMIFS('Planificación 2026-1'!R:R,'Planificación 2026-1'!W:W,C426,'Planificación 2026-1'!H:H,"IS",'Planificación 2026-1'!I:I,"&gt;2")</f>
        <v>0</v>
      </c>
      <c r="CB426" s="109">
        <f>SUMIFS('Planificación 2026-1'!R:R,'Planificación 2026-1'!W:W,C426,'Planificación 2026-1'!H:H,"PS",'Planificación 2026-1'!I:I,"&gt;2")</f>
        <v>0</v>
      </c>
      <c r="CC426" s="109">
        <f>SUMIFS('Planificación 2026-1'!R:R,'Planificación 2026-1'!W:W,C426,'Planificación 2026-1'!H:H,"IN",'Planificación 2026-1'!I:I,"&gt;2")</f>
        <v>0</v>
      </c>
      <c r="CD426" s="109">
        <f>SUMIFS('Planificación 2026-1'!R:R,'Planificación 2026-1'!W:W,C426,'Planificación 2026-1'!H:H,"CA",'Planificación 2026-1'!I:I,"&gt;2")</f>
        <v>0</v>
      </c>
      <c r="CE426" s="109">
        <f>SUMIFS('Planificación 2026-1'!R:R,'Planificación 2026-1'!W:W,C426,'Planificación 2026-1'!H:H,"DE",'Planificación 2026-1'!I:I,"&gt;2")</f>
        <v>0</v>
      </c>
      <c r="CF426" s="109">
        <f>SUMIFS('Planificación 2026-1'!R:R,'Planificación 2026-1'!W:W,C426,'Planificación 2026-1'!H:H,"OB",'Planificación 2026-1'!I:I,"&gt;2")</f>
        <v>0</v>
      </c>
      <c r="CG426" s="109">
        <f>SUMIFS('Planificación 2026-1'!R:R,'Planificación 2026-1'!W:W,C426,'Planificación 2026-1'!H:H,"MH",'Planificación 2026-1'!I:I,"&gt;2")</f>
        <v>0</v>
      </c>
      <c r="CH426" s="109">
        <f>SUMIFS('Planificación 2026-1'!R:R,'Planificación 2026-1'!W:W,C426,'Planificación 2026-1'!H:H,"IC",'Planificación 2026-1'!I:I,"&gt;2")</f>
        <v>0</v>
      </c>
      <c r="CI426" s="109">
        <f>SUMIFS('Planificación 2026-1'!R:R,'Planificación 2026-1'!W:W,C426,'Planificación 2026-1'!H:H,"AR",'Planificación 2026-1'!I:I,"&gt;2")</f>
        <v>0</v>
      </c>
      <c r="CJ426" s="109">
        <f>SUMIFS('Planificación 2026-1'!R:R,'Planificación 2026-1'!W:W,C426,'Planificación 2026-1'!H:H,"T1",'Planificación 2026-1'!I:I,"&gt;2")</f>
        <v>0</v>
      </c>
      <c r="CK426" s="109">
        <f>SUMIFS('Planificación 2026-1'!R:R,'Planificación 2026-1'!W:W,C426,'Planificación 2026-1'!H:H,"T3",'Planificación 2026-1'!I:I,"&gt;2")</f>
        <v>0</v>
      </c>
      <c r="CL426" s="109">
        <f>SUMIFS('Planificación 2026-1'!R:R,'Planificación 2026-1'!W:W,C426,'Planificación 2026-1'!H:H,"T2",'Planificación 2026-1'!I:I,"&gt;2")</f>
        <v>0</v>
      </c>
      <c r="CM426" s="109">
        <f>SUMIFS('Planificación 2026-1'!R:R,'Planificación 2026-1'!W:W,C426,'Planificación 2026-1'!H:H,"AE",'Planificación 2026-1'!I:I,"&gt;2")</f>
        <v>0</v>
      </c>
      <c r="CN426" s="109">
        <f>SUMIFS('Planificación 2026-1'!R:R,'Planificación 2026-1'!W:W,C426,'Planificación 2026-1'!H:H,"T4",'Planificación 2026-1'!I:I,"&gt;2")</f>
        <v>0</v>
      </c>
      <c r="CO426" s="109">
        <f>SUMIFS('Planificación 2026-1'!R:R,'Planificación 2026-1'!W:W,C426,'Planificación 2026-1'!H:H,"AF",'Planificación 2026-1'!I:I,"&lt;3")</f>
        <v>0</v>
      </c>
      <c r="CP426" s="109">
        <f>SUMIFS('Planificación 2026-1'!R:R,'Planificación 2026-1'!W:W,C426,'Planificación 2026-1'!H:H,"EN",'Planificación 2026-1'!I:I,"&lt;3")</f>
        <v>0</v>
      </c>
      <c r="CQ426" s="109">
        <f>SUMIFS('Planificación 2026-1'!R:R,'Planificación 2026-1'!W:W,C426,'Planificación 2026-1'!H:H,"IS",'Planificación 2026-1'!I:I,"&lt;3")</f>
        <v>0</v>
      </c>
      <c r="CR426" s="109">
        <f>SUMIFS('Planificación 2026-1'!R:R,'Planificación 2026-1'!W:W,C426,'Planificación 2026-1'!H:H,"PS",'Planificación 2026-1'!I:I,"&lt;3")</f>
        <v>0</v>
      </c>
      <c r="CS426" s="109">
        <f>SUMIFS('Planificación 2026-1'!R:R,'Planificación 2026-1'!W:W,C426,'Planificación 2026-1'!H:H,"IN",'Planificación 2026-1'!I:I,"&lt;3")</f>
        <v>0</v>
      </c>
      <c r="CT426" s="109">
        <f>SUMIFS('Planificación 2026-1'!R:R,'Planificación 2026-1'!W:W,C426,'Planificación 2026-1'!H:H,"CA",'Planificación 2026-1'!I:I,"&lt;3")</f>
        <v>0</v>
      </c>
      <c r="CU426" s="109">
        <f>SUMIFS('Planificación 2026-1'!R:R,'Planificación 2026-1'!W:W,C426,'Planificación 2026-1'!H:H,"DE",'Planificación 2026-1'!I:I,"&lt;3")</f>
        <v>0</v>
      </c>
      <c r="CV426" s="109">
        <f>SUMIFS('Planificación 2026-1'!R:R,'Planificación 2026-1'!W:W,C426,'Planificación 2026-1'!H:H,"OB",'Planificación 2026-1'!I:I,"&lt;3")</f>
        <v>0</v>
      </c>
      <c r="CW426" s="109">
        <f>SUMIFS('Planificación 2026-1'!R:R,'Planificación 2026-1'!W:W,C426,'Planificación 2026-1'!H:H,"MH",'Planificación 2026-1'!I:I,"&lt;3")</f>
        <v>0</v>
      </c>
      <c r="CX426" s="109">
        <f>SUMIFS('Planificación 2026-1'!R:R,'Planificación 2026-1'!W:W,C426,'Planificación 2026-1'!H:H,"IC",'Planificación 2026-1'!I:I,"&lt;3")</f>
        <v>0</v>
      </c>
      <c r="CY426" s="109">
        <f>SUMIFS('Planificación 2026-1'!R:R,'Planificación 2026-1'!W:W,C426,'Planificación 2026-1'!H:H,"AR",'Planificación 2026-1'!I:I,"&lt;3")</f>
        <v>0</v>
      </c>
      <c r="CZ426" s="109">
        <f>SUMIFS('Planificación 2026-1'!R:R,'Planificación 2026-1'!W:W,C426,'Planificación 2026-1'!H:H,"T1",'Planificación 2026-1'!I:I,"&lt;3")</f>
        <v>0</v>
      </c>
      <c r="DA426" s="109">
        <f>SUMIFS('Planificación 2026-1'!R:R,'Planificación 2026-1'!W:W,C426,'Planificación 2026-1'!H:H,"T3",'Planificación 2026-1'!I:I,"&lt;3")</f>
        <v>0</v>
      </c>
      <c r="DB426" s="109">
        <f>SUMIFS('Planificación 2026-1'!R:R,'Planificación 2026-1'!W:W,C426,'Planificación 2026-1'!H:H,"T2",'Planificación 2026-1'!I:I,"&lt;3")</f>
        <v>0</v>
      </c>
      <c r="DC426" s="109">
        <f>SUMIFS('Planificación 2026-1'!R:R,'Planificación 2026-1'!W:W,C426,'Planificación 2026-1'!H:H,"AE",'Planificación 2026-1'!I:I,"&lt;3")</f>
        <v>0</v>
      </c>
      <c r="DD426" s="109">
        <f>SUMIFS('Planificación 2026-1'!R:R,'Planificación 2026-1'!W:W,C426,'Planificación 2026-1'!H:H,"T4",'Planificación 2026-1'!I:I,"&lt;3")</f>
        <v>0</v>
      </c>
      <c r="DE426" s="108" t="str">
        <f t="shared" si="63"/>
        <v/>
      </c>
      <c r="DF426" s="41">
        <f>IF(C426="","",SUMIFS('Planificación 2026-1'!R:R,'Planificación 2026-1'!W:W,C426,'Planificación 2026-1'!F:F,"PRINCIPAL",'Planificación 2026-1'!X:X,"VIRTUAL"))</f>
        <v>0</v>
      </c>
      <c r="DG426" s="41">
        <f>IF(C426="","",SUMIFS('Planificación 2026-1'!R:R,'Planificación 2026-1'!W:W,C426,'Planificación 2026-1'!F:F,"PRINCIPAL",'Planificación 2026-1'!X:X,"PRESENCIAL"))</f>
        <v>0</v>
      </c>
      <c r="DH426" s="41">
        <f>IF(C426="","",SUMIFS('Planificación 2026-1'!R:R,'Planificación 2026-1'!W:W,C426,'Planificación 2026-1'!F:F,"PRINCIPAL",'Planificación 2026-1'!X:X,"HIBRIDO PRESENCIAL"))</f>
        <v>0</v>
      </c>
      <c r="DI426" s="108" t="str">
        <f t="shared" si="64"/>
        <v/>
      </c>
      <c r="DJ426" s="108">
        <f>IF(C426="","",SUMIFS('Planificación 2026-1'!R:R,'Planificación 2026-1'!W:W,C426,'Planificación 2026-1'!F:F,"FILIAL",'Planificación 2026-1'!X:X,"VIRTUAL"))</f>
        <v>0</v>
      </c>
      <c r="DK426" s="110">
        <f>IF(C426="","",SUMIFS('Planificación 2026-1'!R:R,'Planificación 2026-1'!W:W,C426,'Planificación 2026-1'!F:F,"FILIAL",'Planificación 2026-1'!X:X,"PRESENCIAL"))</f>
        <v>0</v>
      </c>
      <c r="DL426" s="61">
        <f>IF(C426="","",SUMIFS('Planificación 2026-1'!R:R,'Planificación 2026-1'!W:W,C426,'Planificación 2026-1'!F:F,"FILIAL",'Planificación 2026-1'!X:X,"HIBRIDO PRESENCIAL"))</f>
        <v>0</v>
      </c>
      <c r="DM426" s="111" t="str">
        <f t="shared" si="65"/>
        <v/>
      </c>
      <c r="DN426" s="108">
        <f>IF(C426="","",SUMIFS('Planificación 2026-1'!R:R,'Planificación 2026-1'!W:W,C426,'Planificación 2026-1'!F:F,"SUNAMPE",'Planificación 2026-1'!X:X,"VIRTUAL"))</f>
        <v>0</v>
      </c>
      <c r="DO426" s="61">
        <f>IF(C426="","",SUMIFS('Planificación 2026-1'!R:R,'Planificación 2026-1'!W:W,C426,'Planificación 2026-1'!F:F,"SUNAMPE",'Planificación 2026-1'!X:X,"PRESENCIAL"))</f>
        <v>0</v>
      </c>
      <c r="DP426" s="111" t="str">
        <f t="shared" si="66"/>
        <v/>
      </c>
      <c r="DQ426" s="108">
        <f>IF(C426="","",SUMIFS('Planificación 2026-1'!R:R,'Planificación 2026-1'!W:W,C426,'Planificación 2026-1'!F:F,"HUAURA",'Planificación 2026-1'!X:X,"VIRTUAL"))</f>
        <v>0</v>
      </c>
      <c r="DR426" s="61">
        <f>IF(C426="","",SUMIFS('Planificación 2026-1'!R:R,'Planificación 2026-1'!W:W,C426,'Planificación 2026-1'!F:F,"HUAURA",'Planificación 2026-1'!X:X,"PRESENCIAL"))</f>
        <v>0</v>
      </c>
      <c r="DS426" s="76">
        <f>SUMIFS('Planificación 2026-1'!R:R,'Planificación 2026-1'!W:W,C426,'Planificación 2026-1'!F:F,"PRINCIPAL",'Planificación 2026-1'!X:X,"VIRTUAL",'Planificación 2026-1'!I:I,"&gt;2")</f>
        <v>0</v>
      </c>
      <c r="DT426" s="76">
        <f>SUMIFS('Planificación 2026-1'!R:R,'Planificación 2026-1'!W:W,C426,'Planificación 2026-1'!F:F,"PRINCIPAL",'Planificación 2026-1'!X:X,"&lt;&gt;VIRTUAL",'Planificación 2026-1'!I:I,"&gt;2")</f>
        <v>0</v>
      </c>
      <c r="DU426" s="76">
        <f>SUMIFS('Planificación 2026-1'!R:R,'Planificación 2026-1'!W:W,C426,'Planificación 2026-1'!F:F,"SUNAMPE",'Planificación 2026-1'!X:X,"VIRTUAL",'Planificación 2026-1'!I:I,"&gt;2")</f>
        <v>0</v>
      </c>
      <c r="DV426" s="76">
        <f>SUMIFS('Planificación 2026-1'!R:R,'Planificación 2026-1'!W:W,C426,'Planificación 2026-1'!F:F,"SUNAMPE",'Planificación 2026-1'!X:X,"&lt;&gt;VIRTUAL",'Planificación 2026-1'!I:I,"&gt;2")</f>
        <v>0</v>
      </c>
      <c r="DW426" s="76">
        <f>SUMIFS('Planificación 2026-1'!R:R,'Planificación 2026-1'!W:W,C426,'Planificación 2026-1'!F:F,"FILIAL",'Planificación 2026-1'!X:X,"VIRTUAL",'Planificación 2026-1'!I:I,"&gt;2")</f>
        <v>0</v>
      </c>
      <c r="DX426" s="76">
        <f>SUMIFS('Planificación 2026-1'!R:R,'Planificación 2026-1'!W:W,C426,'Planificación 2026-1'!F:F,"FILIAL",'Planificación 2026-1'!X:X,"&lt;&gt;VIRTUAL",'Planificación 2026-1'!I:I,"&gt;2")</f>
        <v>0</v>
      </c>
      <c r="DY426" s="76">
        <f>SUMIFS('Planificación 2026-1'!R:R,'Planificación 2026-1'!W:W,C426,'Planificación 2026-1'!F:F,"PORUMA",'Planificación 2026-1'!X:X,"VIRTUAL",'Planificación 2026-1'!I:I,"&gt;2")</f>
        <v>0</v>
      </c>
      <c r="DZ426" s="76">
        <f>SUMIFS('Planificación 2026-1'!R:R,'Planificación 2026-1'!W:W,C426,'Planificación 2026-1'!F:F,"PORUMA",'Planificación 2026-1'!X:X,"&lt;&gt;VIRTUAL",'Planificación 2026-1'!I:I,"&gt;2")</f>
        <v>0</v>
      </c>
      <c r="EA426" s="76">
        <f>SUMIFS('Planificación 2026-1'!R:R,'Planificación 2026-1'!W:W,C426,'Planificación 2026-1'!F:F,"HUAURA",'Planificación 2026-1'!X:X,"VIRTUAL",'Planificación 2026-1'!I:I,"&gt;2")</f>
        <v>0</v>
      </c>
      <c r="EB426" s="76">
        <f>SUMIFS('Planificación 2026-1'!R:R,'Planificación 2026-1'!W:W,C426,'Planificación 2026-1'!F:F,"HUAURA",'Planificación 2026-1'!X:X,"&lt;&gt;VIRTUAL",'Planificación 2026-1'!I:I,"&gt;2")</f>
        <v>0</v>
      </c>
      <c r="EC426" s="76">
        <f>SUMIFS('Planificación 2026-1'!R:R,'Planificación 2026-1'!W:W,C426,'Planificación 2026-1'!F:F,"PRINCIPAL",'Planificación 2026-1'!X:X,"VIRTUAL",'Planificación 2026-1'!I:I,"&lt;3")</f>
        <v>0</v>
      </c>
      <c r="ED426" s="76">
        <f>SUMIFS('Planificación 2026-1'!R:R,'Planificación 2026-1'!W:W,C426,'Planificación 2026-1'!F:F,"PRINCIPAL",'Planificación 2026-1'!X:X,"&lt;&gt;VIRTUAL",'Planificación 2026-1'!I:I,"&lt;3")</f>
        <v>0</v>
      </c>
      <c r="EE426" s="76">
        <f>SUMIFS('Planificación 2026-1'!R:R,'Planificación 2026-1'!W:W,C426,'Planificación 2026-1'!F:F,"SUNAMPE",'Planificación 2026-1'!X:X,"VIRTUAL",'Planificación 2026-1'!I:I,"&lt;3")</f>
        <v>0</v>
      </c>
      <c r="EF426" s="76">
        <f>SUMIFS('Planificación 2026-1'!R:R,'Planificación 2026-1'!W:W,C426,'Planificación 2026-1'!F:F,"SUNAMPE",'Planificación 2026-1'!X:X,"&lt;&gt;VIRTUAL",'Planificación 2026-1'!I:I,"&lt;3")</f>
        <v>0</v>
      </c>
      <c r="EG426" s="76">
        <f>SUMIFS('Planificación 2026-1'!R:R,'Planificación 2026-1'!W:W,C426,'Planificación 2026-1'!F:F,"FILIAL",'Planificación 2026-1'!X:X,"VIRTUAL",'Planificación 2026-1'!I:I,"&lt;3")</f>
        <v>0</v>
      </c>
      <c r="EH426" s="76">
        <f>SUMIFS('Planificación 2026-1'!R:R,'Planificación 2026-1'!W:W,C426,'Planificación 2026-1'!F:F,"FILIAL",'Planificación 2026-1'!X:X,"&lt;&gt;VIRTUAL",'Planificación 2026-1'!I:I,"&lt;3")</f>
        <v>0</v>
      </c>
      <c r="EI426" s="76">
        <f>SUMIFS('Planificación 2026-1'!R:R,'Planificación 2026-1'!W:W,C426,'Planificación 2026-1'!F:F,"PORUMA",'Planificación 2026-1'!X:X,"VIRTUAL",'Planificación 2026-1'!I:I,"&lt;3")</f>
        <v>0</v>
      </c>
      <c r="EJ426" s="76">
        <f>SUMIFS('Planificación 2026-1'!R:R,'Planificación 2026-1'!W:W,C426,'Planificación 2026-1'!F:F,"PORUMA",'Planificación 2026-1'!X:X,"&lt;&gt;VIRTUAL",'Planificación 2026-1'!I:I,"&lt;3")</f>
        <v>0</v>
      </c>
      <c r="EK426" s="76">
        <f>SUMIFS('Planificación 2026-1'!R:R,'Planificación 2026-1'!W:W,C426,'Planificación 2026-1'!F:F,"HUAURA",'Planificación 2026-1'!X:X,"VIRTUAL",'Planificación 2026-1'!I:I,"&lt;3")</f>
        <v>0</v>
      </c>
      <c r="EL426" s="76">
        <f>SUMIFS('Planificación 2026-1'!R:R,'Planificación 2026-1'!W:W,C426,'Planificación 2026-1'!F:F,"HUAURA",'Planificación 2026-1'!X:X,"&lt;&gt;VIRTUAL",'Planificación 2026-1'!I:I,"&lt;3")</f>
        <v>0</v>
      </c>
      <c r="EM426" s="76"/>
      <c r="EN426" s="76">
        <f t="shared" si="59"/>
        <v>0</v>
      </c>
      <c r="EO426" s="76">
        <f t="shared" si="60"/>
        <v>0</v>
      </c>
      <c r="EP426" s="76" t="b">
        <f t="shared" si="61"/>
        <v>1</v>
      </c>
      <c r="EQ426" s="76" t="str">
        <f t="shared" si="62"/>
        <v/>
      </c>
      <c r="ER426" s="76" t="str">
        <f t="shared" si="67"/>
        <v>PRESENCIAL</v>
      </c>
    </row>
    <row r="427" spans="1:148" hidden="1">
      <c r="A427" s="83"/>
      <c r="B427" s="119">
        <v>424</v>
      </c>
      <c r="C427" s="115" t="s">
        <v>601</v>
      </c>
      <c r="D427" s="112">
        <f>SUMIF('Planificación 2026-1'!W:W,C427,'Planificación 2026-1'!R:R)</f>
        <v>0</v>
      </c>
      <c r="E427" s="114" t="s">
        <v>170</v>
      </c>
      <c r="F427" s="115" t="s">
        <v>596</v>
      </c>
      <c r="G427" s="115" t="s">
        <v>13</v>
      </c>
      <c r="H427" s="115" t="s">
        <v>138</v>
      </c>
      <c r="I427" s="107" t="str">
        <f>IF(SUM(COUNTIFS('Planificación 2026-1'!F:F,"PRINCIPAL",'Planificación 2026-1'!W:W,C427,'Planificación 2026-1'!H:H,"AF"))&gt;0,"P01"," ")</f>
        <v xml:space="preserve"> </v>
      </c>
      <c r="J427" s="108" t="str">
        <f>IF(SUM(COUNTIFS('Planificación 2026-1'!F:F,"PRINCIPAL",'Planificación 2026-1'!W:W,C427,'Planificación 2026-1'!H:H,"EN"))&gt;0,"P02"," ")</f>
        <v xml:space="preserve"> </v>
      </c>
      <c r="K427" s="108" t="str">
        <f>IF(SUM(COUNTIFS('Planificación 2026-1'!F:F,"PRINCIPAL",'Planificación 2026-1'!W:W,C427,'Planificación 2026-1'!H:H,"IS"))&gt;0,"P03"," ")</f>
        <v xml:space="preserve"> </v>
      </c>
      <c r="L427" s="108" t="str">
        <f>IF(SUM(COUNTIFS('Planificación 2026-1'!F:F,"PRINCIPAL",'Planificación 2026-1'!W:W,C427,'Planificación 2026-1'!H:H,"PS"))&gt;0,"P04"," ")</f>
        <v xml:space="preserve"> </v>
      </c>
      <c r="M427" s="108"/>
      <c r="N427" s="108" t="str">
        <f>IF(SUM(COUNTIFS('Planificación 2026-1'!F:F,"PRINCIPAL",'Planificación 2026-1'!W:W,C427,'Planificación 2026-1'!H:H,"IN"))&gt;0,"P06"," ")</f>
        <v xml:space="preserve"> </v>
      </c>
      <c r="O427" s="108" t="str">
        <f>IF(SUM(COUNTIFS('Planificación 2026-1'!F:F,"PRINCIPAL",'Planificación 2026-1'!W:W,C427,'Planificación 2026-1'!H:H,"CA"))&gt;0,"P07"," ")</f>
        <v xml:space="preserve"> </v>
      </c>
      <c r="P427" s="108" t="str">
        <f>IF(SUM(COUNTIFS('Planificación 2026-1'!F:F,"PRINCIPAL",'Planificación 2026-1'!W:W,C427,'Planificación 2026-1'!H:H,"DE"))&gt;0,"P08"," ")</f>
        <v xml:space="preserve"> </v>
      </c>
      <c r="Q427" s="108" t="str">
        <f>IF(SUM(COUNTIFS('Planificación 2026-1'!F:F,"PRINCIPAL",'Planificación 2026-1'!W:W,C427,'Planificación 2026-1'!H:H,"OB"))&gt;0,"P09"," ")</f>
        <v xml:space="preserve"> </v>
      </c>
      <c r="R427" s="108" t="str">
        <f>IF(SUM(COUNTIFS('Planificación 2026-1'!F:F,"PRINCIPAL",'Planificación 2026-1'!W:W,C427,'Planificación 2026-1'!H:H,"MH"))&gt;0,"P31"," ")</f>
        <v xml:space="preserve"> </v>
      </c>
      <c r="S427" s="108" t="str">
        <f>IF(SUM(COUNTIFS('Planificación 2026-1'!F:F,"PRINCIPAL",'Planificación 2026-1'!W:W,C427,'Planificación 2026-1'!H:H,"IC"))&gt;0,"P32"," ")</f>
        <v xml:space="preserve"> </v>
      </c>
      <c r="T427" s="108" t="str">
        <f>IF(SUM(COUNTIFS('Planificación 2026-1'!F:F,"PRINCIPAL",'Planificación 2026-1'!W:W,C427,'Planificación 2026-1'!H:H,"AR"))&gt;0,"P34"," ")</f>
        <v xml:space="preserve"> </v>
      </c>
      <c r="U427" s="108" t="str">
        <f>IF(SUM(COUNTIFS('Planificación 2026-1'!F:F,"PRINCIPAL",'Planificación 2026-1'!W:W,C427,'Planificación 2026-1'!H:H,"T1"))&gt;0,"P35"," ")</f>
        <v xml:space="preserve"> </v>
      </c>
      <c r="V427" s="108" t="str">
        <f>IF(SUM(COUNTIFS('Planificación 2026-1'!F:F,"PRINCIPAL",'Planificación 2026-1'!W:W,C427,'Planificación 2026-1'!H:H,"T3"))&gt;0,"P36"," ")</f>
        <v xml:space="preserve"> </v>
      </c>
      <c r="W427" s="108" t="str">
        <f>IF(SUM(COUNTIFS('Planificación 2026-1'!F:F,"PRINCIPAL",'Planificación 2026-1'!W:W,C427,'Planificación 2026-1'!H:H,"T2"))&gt;0,"P37"," ")</f>
        <v xml:space="preserve"> </v>
      </c>
      <c r="X427" s="108" t="str">
        <f>IF(SUM(COUNTIFS('Planificación 2026-1'!F:F,"PRINCIPAL",'Planificación 2026-1'!W:W,C427,'Planificación 2026-1'!H:H,"AE"))&gt;0,"P38"," ")</f>
        <v xml:space="preserve"> </v>
      </c>
      <c r="Y427" s="108" t="str">
        <f>IF(SUM(COUNTIFS('Planificación 2026-1'!F:F,"PRINCIPAL",'Planificación 2026-1'!W:W,C427,'Planificación 2026-1'!H:H,"T4"))&gt;0,"P55"," ")</f>
        <v xml:space="preserve"> </v>
      </c>
      <c r="Z427" s="108" t="str">
        <f>IF(SUM(COUNTIFS('Planificación 2026-1'!F:F,"FILIAL",'Planificación 2026-1'!W:W,C427,'Planificación 2026-1'!H:H,"AF"))&gt;0," P01"," ")</f>
        <v xml:space="preserve"> </v>
      </c>
      <c r="AA427" s="108" t="str">
        <f>IF(SUM(COUNTIFS('Planificación 2026-1'!F:F,"FILIAL",'Planificación 2026-1'!W:W,C427,'Planificación 2026-1'!H:H,"EN"))&gt;0,"P02"," ")</f>
        <v xml:space="preserve"> </v>
      </c>
      <c r="AB427" s="108" t="str">
        <f>IF(SUM(COUNTIFS('Planificación 2026-1'!F:F,"FILIAL",'Planificación 2026-1'!W:W,C427,'Planificación 2026-1'!H:H,"IS"))&gt;0,"P03"," ")</f>
        <v xml:space="preserve"> </v>
      </c>
      <c r="AC427" s="108" t="str">
        <f>IF(SUM(COUNTIFS('Planificación 2026-1'!F:F,"FILIAL",'Planificación 2026-1'!W:W,C427,'Planificación 2026-1'!H:H,"PS"))&gt;0,"P04"," ")</f>
        <v xml:space="preserve"> </v>
      </c>
      <c r="AD427" s="108"/>
      <c r="AE427" s="108" t="str">
        <f>IF(SUM(COUNTIFS('Planificación 2026-1'!F:F,"FILIAL",'Planificación 2026-1'!W:W,C427,'Planificación 2026-1'!H:H,"IN"))&gt;0,"P06"," ")</f>
        <v xml:space="preserve"> </v>
      </c>
      <c r="AF427" s="108" t="str">
        <f>IF(SUM(COUNTIFS('Planificación 2026-1'!F:F,"FILIAL",'Planificación 2026-1'!W:W,C427,'Planificación 2026-1'!H:H,"CA"))&gt;0,"P07"," ")</f>
        <v xml:space="preserve"> </v>
      </c>
      <c r="AG427" s="108" t="str">
        <f>IF(SUM(COUNTIFS('Planificación 2026-1'!F:F,"FILIAL",'Planificación 2026-1'!W:W,C427,'Planificación 2026-1'!H:H,"DE"))&gt;0,"P08"," ")</f>
        <v xml:space="preserve"> </v>
      </c>
      <c r="AH427" s="108" t="str">
        <f>IF(SUM(COUNTIFS('Planificación 2026-1'!F:F,"FILIAL",'Planificación 2026-1'!W:W,C427,'Planificación 2026-1'!H:H,"OB"))&gt;0,"P09"," ")</f>
        <v xml:space="preserve"> </v>
      </c>
      <c r="AI427" s="108" t="str">
        <f>IF(SUM(COUNTIFS('Planificación 2026-1'!F:F,"FILIAL",'Planificación 2026-1'!W:W,C427,'Planificación 2026-1'!H:H,"MH"))&gt;0,"P31"," ")</f>
        <v xml:space="preserve"> </v>
      </c>
      <c r="AJ427" s="108" t="str">
        <f>IF(SUM(COUNTIFS('Planificación 2026-1'!F:F,"FILIAL",'Planificación 2026-1'!W:W,C427,'Planificación 2026-1'!H:H,"IC"))&gt;0,"P32"," ")</f>
        <v xml:space="preserve"> </v>
      </c>
      <c r="AK427" s="108" t="str">
        <f>IF(SUM(COUNTIFS('Planificación 2026-1'!F:F,"FILIAL",'Planificación 2026-1'!W:W,C427,'Planificación 2026-1'!H:H,"AR"))&gt;0,"P34"," ")</f>
        <v xml:space="preserve"> </v>
      </c>
      <c r="AL427" s="108" t="str">
        <f>IF(SUM(COUNTIFS('Planificación 2026-1'!F:F,"FILIAL",'Planificación 2026-1'!W:W,C427,'Planificación 2026-1'!H:H,"T1"))&gt;0,"P35"," ")</f>
        <v xml:space="preserve"> </v>
      </c>
      <c r="AM427" s="108" t="str">
        <f>IF(SUM(COUNTIFS('Planificación 2026-1'!F:F,"FILIAL",'Planificación 2026-1'!W:W,C427,'Planificación 2026-1'!H:H,"T3"))&gt;0,"P36"," ")</f>
        <v xml:space="preserve"> </v>
      </c>
      <c r="AN427" s="108" t="str">
        <f>IF(SUM(COUNTIFS('Planificación 2026-1'!F:F,"FILIAL",'Planificación 2026-1'!W:W,C427,'Planificación 2026-1'!H:H,"T2"))&gt;0,"P37"," ")</f>
        <v xml:space="preserve"> </v>
      </c>
      <c r="AO427" s="108" t="str">
        <f>IF(SUM(COUNTIFS('Planificación 2026-1'!F:F,"FILIAL",'Planificación 2026-1'!W:W,C427,'Planificación 2026-1'!H:H,"AE"))&gt;0,"P38"," ")</f>
        <v xml:space="preserve"> </v>
      </c>
      <c r="AP427" s="108" t="str">
        <f>IF(SUM(COUNTIFS('Planificación 2026-1'!F:F,"FILIAL",'Planificación 2026-1'!W:W,C427,'Planificación 2026-1'!H:H,"T4"))&gt;0,"P55"," ")</f>
        <v xml:space="preserve"> </v>
      </c>
      <c r="AQ427" s="108" t="str">
        <f>IF(SUM(COUNTIFS('Planificación 2026-1'!F:F,"SUNAMPE",'Planificación 2026-1'!W:W,C427,'Planificación 2026-1'!H:H,"AF"))&gt;0," P01"," ")</f>
        <v xml:space="preserve"> </v>
      </c>
      <c r="AR427" s="108" t="str">
        <f>IF(SUM(COUNTIFS('Planificación 2026-1'!F:F,"SUNAMPE",'Planificación 2026-1'!W:W,C427,'Planificación 2026-1'!H:H,"EN"))&gt;0,"P02"," ")</f>
        <v xml:space="preserve"> </v>
      </c>
      <c r="AS427" s="108" t="str">
        <f>IF(SUM(COUNTIFS('Planificación 2026-1'!F:F,"SUNAMPE",'Planificación 2026-1'!W:W,C427,'Planificación 2026-1'!H:H,"IS"))&gt;0,"P03"," ")</f>
        <v xml:space="preserve"> </v>
      </c>
      <c r="AT427" s="108" t="str">
        <f>IF(SUM(COUNTIFS('Planificación 2026-1'!F:F,"SUNAMPE",'Planificación 2026-1'!W:W,C427,'Planificación 2026-1'!H:H,"PS"))&gt;0,"P04"," ")</f>
        <v xml:space="preserve"> </v>
      </c>
      <c r="AU427" s="108"/>
      <c r="AV427" s="108" t="str">
        <f>IF(SUM(COUNTIFS('Planificación 2026-1'!F:F,"SUNAMPE",'Planificación 2026-1'!W:W,C427,'Planificación 2026-1'!H:H,"IN"))&gt;0,"P06"," ")</f>
        <v xml:space="preserve"> </v>
      </c>
      <c r="AW427" s="108" t="str">
        <f>IF(SUM(COUNTIFS('Planificación 2026-1'!F:F,"SUNAMPE",'Planificación 2026-1'!W:W,C427,'Planificación 2026-1'!H:H,"CA"))&gt;0,"P07"," ")</f>
        <v xml:space="preserve"> </v>
      </c>
      <c r="AX427" s="108" t="str">
        <f>IF(SUM(COUNTIFS('Planificación 2026-1'!F:F,"SUNAMPE",'Planificación 2026-1'!W:W,C427,'Planificación 2026-1'!H:H,"DE"))&gt;0,"P08"," ")</f>
        <v xml:space="preserve"> </v>
      </c>
      <c r="AY427" s="108" t="str">
        <f>IF(SUM(COUNTIFS('Planificación 2026-1'!F:F,"SUNAMPE",'Planificación 2026-1'!W:W,C427,'Planificación 2026-1'!H:H,"OB"))&gt;0,"P09"," ")</f>
        <v xml:space="preserve"> </v>
      </c>
      <c r="AZ427" s="108" t="str">
        <f>IF(SUM(COUNTIFS('Planificación 2026-1'!F:F,"SUNAMPE",'Planificación 2026-1'!W:W,C427,'Planificación 2026-1'!H:H,"MH"))&gt;0,"P31"," ")</f>
        <v xml:space="preserve"> </v>
      </c>
      <c r="BA427" s="108" t="str">
        <f>IF(SUM(COUNTIFS('Planificación 2026-1'!F:F,"SUNAMPE",'Planificación 2026-1'!W:W,C427,'Planificación 2026-1'!H:H,"IC"))&gt;0,"P32"," ")</f>
        <v xml:space="preserve"> </v>
      </c>
      <c r="BB427" s="108" t="str">
        <f>IF(SUM(COUNTIFS('Planificación 2026-1'!F:F,"SUNAMPE",'Planificación 2026-1'!W:W,C427,'Planificación 2026-1'!H:H,"AR"))&gt;0,"P34"," ")</f>
        <v xml:space="preserve"> </v>
      </c>
      <c r="BC427" s="108" t="str">
        <f>IF(SUM(COUNTIFS('Planificación 2026-1'!F:F,"SUNAMPE",'Planificación 2026-1'!W:W,C427,'Planificación 2026-1'!H:H,"T1"))&gt;0,"P35"," ")</f>
        <v xml:space="preserve"> </v>
      </c>
      <c r="BD427" s="108" t="str">
        <f>IF(SUM(COUNTIFS('Planificación 2026-1'!F:F,"SUNAMPE",'Planificación 2026-1'!W:W,C427,'Planificación 2026-1'!H:H,"T3"))&gt;0,"P36"," ")</f>
        <v xml:space="preserve"> </v>
      </c>
      <c r="BE427" s="108" t="str">
        <f>IF(SUM(COUNTIFS('Planificación 2026-1'!F:F,"SUNAMPE",'Planificación 2026-1'!W:W,C427,'Planificación 2026-1'!H:H,"T2"))&gt;0,"P37"," ")</f>
        <v xml:space="preserve"> </v>
      </c>
      <c r="BF427" s="108" t="str">
        <f>IF(SUM(COUNTIFS('Planificación 2026-1'!F:F,"SUNAMPE",'Planificación 2026-1'!W:W,C427,'Planificación 2026-1'!H:H,"AE"))&gt;0,"P38"," ")</f>
        <v xml:space="preserve"> </v>
      </c>
      <c r="BG427" s="108" t="str">
        <f>IF(SUM(COUNTIFS('Planificación 2026-1'!F:F,"SUNAMPE",'Planificación 2026-1'!W:W,C427,'Planificación 2026-1'!H:H,"T4"))&gt;0,"P55"," ")</f>
        <v xml:space="preserve"> </v>
      </c>
      <c r="BH427" s="108" t="str">
        <f>IF(SUM(COUNTIFS('Planificación 2026-1'!F:F,"HUAURA",'Planificación 2026-1'!W:W,C427,'Planificación 2026-1'!H:H,"AF"))&gt;0," P01"," ")</f>
        <v xml:space="preserve"> </v>
      </c>
      <c r="BI427" s="108" t="str">
        <f>IF(SUM(COUNTIFS('Planificación 2026-1'!F:F,"HUAURA",'Planificación 2026-1'!W:W,C427,'Planificación 2026-1'!H:H,"EN"))&gt;0,"P02"," ")</f>
        <v xml:space="preserve"> </v>
      </c>
      <c r="BJ427" s="108" t="str">
        <f>IF(SUM(COUNTIFS('Planificación 2026-1'!F:F,"HUAURA",'Planificación 2026-1'!W:W,C427,'Planificación 2026-1'!H:H,"IS"))&gt;0,"P03"," ")</f>
        <v xml:space="preserve"> </v>
      </c>
      <c r="BK427" s="108" t="str">
        <f>IF(SUM(COUNTIFS('Planificación 2026-1'!F:F,"HUAURA",'Planificación 2026-1'!W:W,C427,'Planificación 2026-1'!H:H,"PS"))&gt;0,"P04"," ")</f>
        <v xml:space="preserve"> </v>
      </c>
      <c r="BL427" s="108"/>
      <c r="BM427" s="108" t="str">
        <f>IF(SUM(COUNTIFS('Planificación 2026-1'!F:F,"HUAURA",'Planificación 2026-1'!W:W,C427,'Planificación 2026-1'!H:H,"IN"))&gt;0,"P06"," ")</f>
        <v xml:space="preserve"> </v>
      </c>
      <c r="BN427" s="108" t="str">
        <f>IF(SUM(COUNTIFS('Planificación 2026-1'!F:F,"HUAURA",'Planificación 2026-1'!W:W,C427,'Planificación 2026-1'!H:H,"CA"))&gt;0,"P07"," ")</f>
        <v xml:space="preserve"> </v>
      </c>
      <c r="BO427" s="108" t="str">
        <f>IF(SUM(COUNTIFS('Planificación 2026-1'!F:F,"HUAURA",'Planificación 2026-1'!W:W,C427,'Planificación 2026-1'!H:H,"DE"))&gt;0,"P08"," ")</f>
        <v xml:space="preserve"> </v>
      </c>
      <c r="BP427" s="108" t="str">
        <f>IF(SUM(COUNTIFS('Planificación 2026-1'!F:F,"HUAURA",'Planificación 2026-1'!W:W,C427,'Planificación 2026-1'!H:H,"OB"))&gt;0,"P09"," ")</f>
        <v xml:space="preserve"> </v>
      </c>
      <c r="BQ427" s="108" t="str">
        <f>IF(SUM(COUNTIFS('Planificación 2026-1'!F:F,"HUAURA",'Planificación 2026-1'!W:W,C427,'Planificación 2026-1'!H:H,"MH"))&gt;0,"P31"," ")</f>
        <v xml:space="preserve"> </v>
      </c>
      <c r="BR427" s="108" t="str">
        <f>IF(SUM(COUNTIFS('Planificación 2026-1'!F:F,"HUAURA",'Planificación 2026-1'!W:W,C427,'Planificación 2026-1'!H:H,"IC"))&gt;0,"P32"," ")</f>
        <v xml:space="preserve"> </v>
      </c>
      <c r="BS427" s="108" t="str">
        <f>IF(SUM(COUNTIFS('Planificación 2026-1'!F:F,"HUAURA",'Planificación 2026-1'!W:W,C427,'Planificación 2026-1'!H:H,"AR"))&gt;0,"P34"," ")</f>
        <v xml:space="preserve"> </v>
      </c>
      <c r="BT427" s="108" t="str">
        <f>IF(SUM(COUNTIFS('Planificación 2026-1'!F:F,"HUAURA",'Planificación 2026-1'!W:W,C427,'Planificación 2026-1'!H:H,"T1"))&gt;0,"P35"," ")</f>
        <v xml:space="preserve"> </v>
      </c>
      <c r="BU427" s="108" t="str">
        <f>IF(SUM(COUNTIFS('Planificación 2026-1'!F:F,"HUAURA",'Planificación 2026-1'!W:W,C427,'Planificación 2026-1'!H:H,"T3"))&gt;0,"P36"," ")</f>
        <v xml:space="preserve"> </v>
      </c>
      <c r="BV427" s="108" t="str">
        <f>IF(SUM(COUNTIFS('Planificación 2026-1'!F:F,"HUAURA",'Planificación 2026-1'!W:W,C427,'Planificación 2026-1'!H:H,"T2"))&gt;0,"P37"," ")</f>
        <v xml:space="preserve"> </v>
      </c>
      <c r="BW427" s="108" t="str">
        <f>IF(SUM(COUNTIFS('Planificación 2026-1'!F:F,"HUAURA",'Planificación 2026-1'!W:W,C427,'Planificación 2026-1'!H:H,"AE"))&gt;0,"P38"," ")</f>
        <v xml:space="preserve"> </v>
      </c>
      <c r="BX427" s="108" t="str">
        <f>IF(SUM(COUNTIFS('Planificación 2026-1'!F:F,"HUAURA",'Planificación 2026-1'!W:W,C427,'Planificación 2026-1'!H:H,"T4"))&gt;0,"P55"," ")</f>
        <v xml:space="preserve"> </v>
      </c>
      <c r="BY427" s="109">
        <f>SUMIFS('Planificación 2026-1'!R:R,'Planificación 2026-1'!W:W,C427,'Planificación 2026-1'!H:H,"AF",'Planificación 2026-1'!I:I,"&gt;2")</f>
        <v>0</v>
      </c>
      <c r="BZ427" s="109">
        <f>SUMIFS('Planificación 2026-1'!R:R,'Planificación 2026-1'!W:W,C427,'Planificación 2026-1'!H:H,"EN",'Planificación 2026-1'!I:I,"&gt;2")</f>
        <v>0</v>
      </c>
      <c r="CA427" s="109">
        <f>SUMIFS('Planificación 2026-1'!R:R,'Planificación 2026-1'!W:W,C427,'Planificación 2026-1'!H:H,"IS",'Planificación 2026-1'!I:I,"&gt;2")</f>
        <v>0</v>
      </c>
      <c r="CB427" s="109">
        <f>SUMIFS('Planificación 2026-1'!R:R,'Planificación 2026-1'!W:W,C427,'Planificación 2026-1'!H:H,"PS",'Planificación 2026-1'!I:I,"&gt;2")</f>
        <v>0</v>
      </c>
      <c r="CC427" s="109">
        <f>SUMIFS('Planificación 2026-1'!R:R,'Planificación 2026-1'!W:W,C427,'Planificación 2026-1'!H:H,"IN",'Planificación 2026-1'!I:I,"&gt;2")</f>
        <v>0</v>
      </c>
      <c r="CD427" s="109">
        <f>SUMIFS('Planificación 2026-1'!R:R,'Planificación 2026-1'!W:W,C427,'Planificación 2026-1'!H:H,"CA",'Planificación 2026-1'!I:I,"&gt;2")</f>
        <v>0</v>
      </c>
      <c r="CE427" s="109">
        <f>SUMIFS('Planificación 2026-1'!R:R,'Planificación 2026-1'!W:W,C427,'Planificación 2026-1'!H:H,"DE",'Planificación 2026-1'!I:I,"&gt;2")</f>
        <v>0</v>
      </c>
      <c r="CF427" s="109">
        <f>SUMIFS('Planificación 2026-1'!R:R,'Planificación 2026-1'!W:W,C427,'Planificación 2026-1'!H:H,"OB",'Planificación 2026-1'!I:I,"&gt;2")</f>
        <v>0</v>
      </c>
      <c r="CG427" s="109">
        <f>SUMIFS('Planificación 2026-1'!R:R,'Planificación 2026-1'!W:W,C427,'Planificación 2026-1'!H:H,"MH",'Planificación 2026-1'!I:I,"&gt;2")</f>
        <v>0</v>
      </c>
      <c r="CH427" s="109">
        <f>SUMIFS('Planificación 2026-1'!R:R,'Planificación 2026-1'!W:W,C427,'Planificación 2026-1'!H:H,"IC",'Planificación 2026-1'!I:I,"&gt;2")</f>
        <v>0</v>
      </c>
      <c r="CI427" s="109">
        <f>SUMIFS('Planificación 2026-1'!R:R,'Planificación 2026-1'!W:W,C427,'Planificación 2026-1'!H:H,"AR",'Planificación 2026-1'!I:I,"&gt;2")</f>
        <v>0</v>
      </c>
      <c r="CJ427" s="109">
        <f>SUMIFS('Planificación 2026-1'!R:R,'Planificación 2026-1'!W:W,C427,'Planificación 2026-1'!H:H,"T1",'Planificación 2026-1'!I:I,"&gt;2")</f>
        <v>0</v>
      </c>
      <c r="CK427" s="109">
        <f>SUMIFS('Planificación 2026-1'!R:R,'Planificación 2026-1'!W:W,C427,'Planificación 2026-1'!H:H,"T3",'Planificación 2026-1'!I:I,"&gt;2")</f>
        <v>0</v>
      </c>
      <c r="CL427" s="109">
        <f>SUMIFS('Planificación 2026-1'!R:R,'Planificación 2026-1'!W:W,C427,'Planificación 2026-1'!H:H,"T2",'Planificación 2026-1'!I:I,"&gt;2")</f>
        <v>0</v>
      </c>
      <c r="CM427" s="109">
        <f>SUMIFS('Planificación 2026-1'!R:R,'Planificación 2026-1'!W:W,C427,'Planificación 2026-1'!H:H,"AE",'Planificación 2026-1'!I:I,"&gt;2")</f>
        <v>0</v>
      </c>
      <c r="CN427" s="109">
        <f>SUMIFS('Planificación 2026-1'!R:R,'Planificación 2026-1'!W:W,C427,'Planificación 2026-1'!H:H,"T4",'Planificación 2026-1'!I:I,"&gt;2")</f>
        <v>0</v>
      </c>
      <c r="CO427" s="109">
        <f>SUMIFS('Planificación 2026-1'!R:R,'Planificación 2026-1'!W:W,C427,'Planificación 2026-1'!H:H,"AF",'Planificación 2026-1'!I:I,"&lt;3")</f>
        <v>0</v>
      </c>
      <c r="CP427" s="109">
        <f>SUMIFS('Planificación 2026-1'!R:R,'Planificación 2026-1'!W:W,C427,'Planificación 2026-1'!H:H,"EN",'Planificación 2026-1'!I:I,"&lt;3")</f>
        <v>0</v>
      </c>
      <c r="CQ427" s="109">
        <f>SUMIFS('Planificación 2026-1'!R:R,'Planificación 2026-1'!W:W,C427,'Planificación 2026-1'!H:H,"IS",'Planificación 2026-1'!I:I,"&lt;3")</f>
        <v>0</v>
      </c>
      <c r="CR427" s="109">
        <f>SUMIFS('Planificación 2026-1'!R:R,'Planificación 2026-1'!W:W,C427,'Planificación 2026-1'!H:H,"PS",'Planificación 2026-1'!I:I,"&lt;3")</f>
        <v>0</v>
      </c>
      <c r="CS427" s="109">
        <f>SUMIFS('Planificación 2026-1'!R:R,'Planificación 2026-1'!W:W,C427,'Planificación 2026-1'!H:H,"IN",'Planificación 2026-1'!I:I,"&lt;3")</f>
        <v>0</v>
      </c>
      <c r="CT427" s="109">
        <f>SUMIFS('Planificación 2026-1'!R:R,'Planificación 2026-1'!W:W,C427,'Planificación 2026-1'!H:H,"CA",'Planificación 2026-1'!I:I,"&lt;3")</f>
        <v>0</v>
      </c>
      <c r="CU427" s="109">
        <f>SUMIFS('Planificación 2026-1'!R:R,'Planificación 2026-1'!W:W,C427,'Planificación 2026-1'!H:H,"DE",'Planificación 2026-1'!I:I,"&lt;3")</f>
        <v>0</v>
      </c>
      <c r="CV427" s="109">
        <f>SUMIFS('Planificación 2026-1'!R:R,'Planificación 2026-1'!W:W,C427,'Planificación 2026-1'!H:H,"OB",'Planificación 2026-1'!I:I,"&lt;3")</f>
        <v>0</v>
      </c>
      <c r="CW427" s="109">
        <f>SUMIFS('Planificación 2026-1'!R:R,'Planificación 2026-1'!W:W,C427,'Planificación 2026-1'!H:H,"MH",'Planificación 2026-1'!I:I,"&lt;3")</f>
        <v>0</v>
      </c>
      <c r="CX427" s="109">
        <f>SUMIFS('Planificación 2026-1'!R:R,'Planificación 2026-1'!W:W,C427,'Planificación 2026-1'!H:H,"IC",'Planificación 2026-1'!I:I,"&lt;3")</f>
        <v>0</v>
      </c>
      <c r="CY427" s="109">
        <f>SUMIFS('Planificación 2026-1'!R:R,'Planificación 2026-1'!W:W,C427,'Planificación 2026-1'!H:H,"AR",'Planificación 2026-1'!I:I,"&lt;3")</f>
        <v>0</v>
      </c>
      <c r="CZ427" s="109">
        <f>SUMIFS('Planificación 2026-1'!R:R,'Planificación 2026-1'!W:W,C427,'Planificación 2026-1'!H:H,"T1",'Planificación 2026-1'!I:I,"&lt;3")</f>
        <v>0</v>
      </c>
      <c r="DA427" s="109">
        <f>SUMIFS('Planificación 2026-1'!R:R,'Planificación 2026-1'!W:W,C427,'Planificación 2026-1'!H:H,"T3",'Planificación 2026-1'!I:I,"&lt;3")</f>
        <v>0</v>
      </c>
      <c r="DB427" s="109">
        <f>SUMIFS('Planificación 2026-1'!R:R,'Planificación 2026-1'!W:W,C427,'Planificación 2026-1'!H:H,"T2",'Planificación 2026-1'!I:I,"&lt;3")</f>
        <v>0</v>
      </c>
      <c r="DC427" s="109">
        <f>SUMIFS('Planificación 2026-1'!R:R,'Planificación 2026-1'!W:W,C427,'Planificación 2026-1'!H:H,"AE",'Planificación 2026-1'!I:I,"&lt;3")</f>
        <v>0</v>
      </c>
      <c r="DD427" s="109">
        <f>SUMIFS('Planificación 2026-1'!R:R,'Planificación 2026-1'!W:W,C427,'Planificación 2026-1'!H:H,"T4",'Planificación 2026-1'!I:I,"&lt;3")</f>
        <v>0</v>
      </c>
      <c r="DE427" s="108" t="str">
        <f t="shared" si="63"/>
        <v/>
      </c>
      <c r="DF427" s="41">
        <f>IF(C427="","",SUMIFS('Planificación 2026-1'!R:R,'Planificación 2026-1'!W:W,C427,'Planificación 2026-1'!F:F,"PRINCIPAL",'Planificación 2026-1'!X:X,"VIRTUAL"))</f>
        <v>0</v>
      </c>
      <c r="DG427" s="41">
        <f>IF(C427="","",SUMIFS('Planificación 2026-1'!R:R,'Planificación 2026-1'!W:W,C427,'Planificación 2026-1'!F:F,"PRINCIPAL",'Planificación 2026-1'!X:X,"PRESENCIAL"))</f>
        <v>0</v>
      </c>
      <c r="DH427" s="41">
        <f>IF(C427="","",SUMIFS('Planificación 2026-1'!R:R,'Planificación 2026-1'!W:W,C427,'Planificación 2026-1'!F:F,"PRINCIPAL",'Planificación 2026-1'!X:X,"HIBRIDO PRESENCIAL"))</f>
        <v>0</v>
      </c>
      <c r="DI427" s="108" t="str">
        <f t="shared" si="64"/>
        <v/>
      </c>
      <c r="DJ427" s="108">
        <f>IF(C427="","",SUMIFS('Planificación 2026-1'!R:R,'Planificación 2026-1'!W:W,C427,'Planificación 2026-1'!F:F,"FILIAL",'Planificación 2026-1'!X:X,"VIRTUAL"))</f>
        <v>0</v>
      </c>
      <c r="DK427" s="110">
        <f>IF(C427="","",SUMIFS('Planificación 2026-1'!R:R,'Planificación 2026-1'!W:W,C427,'Planificación 2026-1'!F:F,"FILIAL",'Planificación 2026-1'!X:X,"PRESENCIAL"))</f>
        <v>0</v>
      </c>
      <c r="DL427" s="61">
        <f>IF(C427="","",SUMIFS('Planificación 2026-1'!R:R,'Planificación 2026-1'!W:W,C427,'Planificación 2026-1'!F:F,"FILIAL",'Planificación 2026-1'!X:X,"HIBRIDO PRESENCIAL"))</f>
        <v>0</v>
      </c>
      <c r="DM427" s="111" t="str">
        <f t="shared" si="65"/>
        <v/>
      </c>
      <c r="DN427" s="108">
        <f>IF(C427="","",SUMIFS('Planificación 2026-1'!R:R,'Planificación 2026-1'!W:W,C427,'Planificación 2026-1'!F:F,"SUNAMPE",'Planificación 2026-1'!X:X,"VIRTUAL"))</f>
        <v>0</v>
      </c>
      <c r="DO427" s="61">
        <f>IF(C427="","",SUMIFS('Planificación 2026-1'!R:R,'Planificación 2026-1'!W:W,C427,'Planificación 2026-1'!F:F,"SUNAMPE",'Planificación 2026-1'!X:X,"PRESENCIAL"))</f>
        <v>0</v>
      </c>
      <c r="DP427" s="111" t="str">
        <f t="shared" si="66"/>
        <v/>
      </c>
      <c r="DQ427" s="108">
        <f>IF(C427="","",SUMIFS('Planificación 2026-1'!R:R,'Planificación 2026-1'!W:W,C427,'Planificación 2026-1'!F:F,"HUAURA",'Planificación 2026-1'!X:X,"VIRTUAL"))</f>
        <v>0</v>
      </c>
      <c r="DR427" s="61">
        <f>IF(C427="","",SUMIFS('Planificación 2026-1'!R:R,'Planificación 2026-1'!W:W,C427,'Planificación 2026-1'!F:F,"HUAURA",'Planificación 2026-1'!X:X,"PRESENCIAL"))</f>
        <v>0</v>
      </c>
      <c r="DS427" s="76">
        <f>SUMIFS('Planificación 2026-1'!R:R,'Planificación 2026-1'!W:W,C427,'Planificación 2026-1'!F:F,"PRINCIPAL",'Planificación 2026-1'!X:X,"VIRTUAL",'Planificación 2026-1'!I:I,"&gt;2")</f>
        <v>0</v>
      </c>
      <c r="DT427" s="76">
        <f>SUMIFS('Planificación 2026-1'!R:R,'Planificación 2026-1'!W:W,C427,'Planificación 2026-1'!F:F,"PRINCIPAL",'Planificación 2026-1'!X:X,"&lt;&gt;VIRTUAL",'Planificación 2026-1'!I:I,"&gt;2")</f>
        <v>0</v>
      </c>
      <c r="DU427" s="76">
        <f>SUMIFS('Planificación 2026-1'!R:R,'Planificación 2026-1'!W:W,C427,'Planificación 2026-1'!F:F,"SUNAMPE",'Planificación 2026-1'!X:X,"VIRTUAL",'Planificación 2026-1'!I:I,"&gt;2")</f>
        <v>0</v>
      </c>
      <c r="DV427" s="76">
        <f>SUMIFS('Planificación 2026-1'!R:R,'Planificación 2026-1'!W:W,C427,'Planificación 2026-1'!F:F,"SUNAMPE",'Planificación 2026-1'!X:X,"&lt;&gt;VIRTUAL",'Planificación 2026-1'!I:I,"&gt;2")</f>
        <v>0</v>
      </c>
      <c r="DW427" s="76">
        <f>SUMIFS('Planificación 2026-1'!R:R,'Planificación 2026-1'!W:W,C427,'Planificación 2026-1'!F:F,"FILIAL",'Planificación 2026-1'!X:X,"VIRTUAL",'Planificación 2026-1'!I:I,"&gt;2")</f>
        <v>0</v>
      </c>
      <c r="DX427" s="76">
        <f>SUMIFS('Planificación 2026-1'!R:R,'Planificación 2026-1'!W:W,C427,'Planificación 2026-1'!F:F,"FILIAL",'Planificación 2026-1'!X:X,"&lt;&gt;VIRTUAL",'Planificación 2026-1'!I:I,"&gt;2")</f>
        <v>0</v>
      </c>
      <c r="DY427" s="76">
        <f>SUMIFS('Planificación 2026-1'!R:R,'Planificación 2026-1'!W:W,C427,'Planificación 2026-1'!F:F,"PORUMA",'Planificación 2026-1'!X:X,"VIRTUAL",'Planificación 2026-1'!I:I,"&gt;2")</f>
        <v>0</v>
      </c>
      <c r="DZ427" s="76">
        <f>SUMIFS('Planificación 2026-1'!R:R,'Planificación 2026-1'!W:W,C427,'Planificación 2026-1'!F:F,"PORUMA",'Planificación 2026-1'!X:X,"&lt;&gt;VIRTUAL",'Planificación 2026-1'!I:I,"&gt;2")</f>
        <v>0</v>
      </c>
      <c r="EA427" s="76">
        <f>SUMIFS('Planificación 2026-1'!R:R,'Planificación 2026-1'!W:W,C427,'Planificación 2026-1'!F:F,"HUAURA",'Planificación 2026-1'!X:X,"VIRTUAL",'Planificación 2026-1'!I:I,"&gt;2")</f>
        <v>0</v>
      </c>
      <c r="EB427" s="76">
        <f>SUMIFS('Planificación 2026-1'!R:R,'Planificación 2026-1'!W:W,C427,'Planificación 2026-1'!F:F,"HUAURA",'Planificación 2026-1'!X:X,"&lt;&gt;VIRTUAL",'Planificación 2026-1'!I:I,"&gt;2")</f>
        <v>0</v>
      </c>
      <c r="EC427" s="76">
        <f>SUMIFS('Planificación 2026-1'!R:R,'Planificación 2026-1'!W:W,C427,'Planificación 2026-1'!F:F,"PRINCIPAL",'Planificación 2026-1'!X:X,"VIRTUAL",'Planificación 2026-1'!I:I,"&lt;3")</f>
        <v>0</v>
      </c>
      <c r="ED427" s="76">
        <f>SUMIFS('Planificación 2026-1'!R:R,'Planificación 2026-1'!W:W,C427,'Planificación 2026-1'!F:F,"PRINCIPAL",'Planificación 2026-1'!X:X,"&lt;&gt;VIRTUAL",'Planificación 2026-1'!I:I,"&lt;3")</f>
        <v>0</v>
      </c>
      <c r="EE427" s="76">
        <f>SUMIFS('Planificación 2026-1'!R:R,'Planificación 2026-1'!W:W,C427,'Planificación 2026-1'!F:F,"SUNAMPE",'Planificación 2026-1'!X:X,"VIRTUAL",'Planificación 2026-1'!I:I,"&lt;3")</f>
        <v>0</v>
      </c>
      <c r="EF427" s="76">
        <f>SUMIFS('Planificación 2026-1'!R:R,'Planificación 2026-1'!W:W,C427,'Planificación 2026-1'!F:F,"SUNAMPE",'Planificación 2026-1'!X:X,"&lt;&gt;VIRTUAL",'Planificación 2026-1'!I:I,"&lt;3")</f>
        <v>0</v>
      </c>
      <c r="EG427" s="76">
        <f>SUMIFS('Planificación 2026-1'!R:R,'Planificación 2026-1'!W:W,C427,'Planificación 2026-1'!F:F,"FILIAL",'Planificación 2026-1'!X:X,"VIRTUAL",'Planificación 2026-1'!I:I,"&lt;3")</f>
        <v>0</v>
      </c>
      <c r="EH427" s="76">
        <f>SUMIFS('Planificación 2026-1'!R:R,'Planificación 2026-1'!W:W,C427,'Planificación 2026-1'!F:F,"FILIAL",'Planificación 2026-1'!X:X,"&lt;&gt;VIRTUAL",'Planificación 2026-1'!I:I,"&lt;3")</f>
        <v>0</v>
      </c>
      <c r="EI427" s="76">
        <f>SUMIFS('Planificación 2026-1'!R:R,'Planificación 2026-1'!W:W,C427,'Planificación 2026-1'!F:F,"PORUMA",'Planificación 2026-1'!X:X,"VIRTUAL",'Planificación 2026-1'!I:I,"&lt;3")</f>
        <v>0</v>
      </c>
      <c r="EJ427" s="76">
        <f>SUMIFS('Planificación 2026-1'!R:R,'Planificación 2026-1'!W:W,C427,'Planificación 2026-1'!F:F,"PORUMA",'Planificación 2026-1'!X:X,"&lt;&gt;VIRTUAL",'Planificación 2026-1'!I:I,"&lt;3")</f>
        <v>0</v>
      </c>
      <c r="EK427" s="76">
        <f>SUMIFS('Planificación 2026-1'!R:R,'Planificación 2026-1'!W:W,C427,'Planificación 2026-1'!F:F,"HUAURA",'Planificación 2026-1'!X:X,"VIRTUAL",'Planificación 2026-1'!I:I,"&lt;3")</f>
        <v>0</v>
      </c>
      <c r="EL427" s="76">
        <f>SUMIFS('Planificación 2026-1'!R:R,'Planificación 2026-1'!W:W,C427,'Planificación 2026-1'!F:F,"HUAURA",'Planificación 2026-1'!X:X,"&lt;&gt;VIRTUAL",'Planificación 2026-1'!I:I,"&lt;3")</f>
        <v>0</v>
      </c>
      <c r="EM427" s="76"/>
      <c r="EN427" s="76">
        <f t="shared" si="59"/>
        <v>0</v>
      </c>
      <c r="EO427" s="76">
        <f t="shared" si="60"/>
        <v>0</v>
      </c>
      <c r="EP427" s="76" t="b">
        <f t="shared" si="61"/>
        <v>1</v>
      </c>
      <c r="EQ427" s="76" t="str">
        <f t="shared" si="62"/>
        <v/>
      </c>
      <c r="ER427" s="76" t="str">
        <f t="shared" si="67"/>
        <v>PRESENCIAL</v>
      </c>
    </row>
    <row r="428" spans="1:148" hidden="1">
      <c r="A428" s="83"/>
      <c r="B428" s="119">
        <v>425</v>
      </c>
      <c r="C428" s="115" t="s">
        <v>602</v>
      </c>
      <c r="D428" s="112">
        <f>SUMIF('Planificación 2026-1'!W:W,C428,'Planificación 2026-1'!R:R)</f>
        <v>8</v>
      </c>
      <c r="E428" s="114" t="s">
        <v>170</v>
      </c>
      <c r="F428" s="115" t="s">
        <v>603</v>
      </c>
      <c r="G428" s="115" t="s">
        <v>13</v>
      </c>
      <c r="H428" s="115" t="s">
        <v>127</v>
      </c>
      <c r="I428" s="107" t="str">
        <f>IF(SUM(COUNTIFS('Planificación 2026-1'!F:F,"PRINCIPAL",'Planificación 2026-1'!W:W,C428,'Planificación 2026-1'!H:H,"AF"))&gt;0,"P01"," ")</f>
        <v xml:space="preserve"> </v>
      </c>
      <c r="J428" s="108" t="str">
        <f>IF(SUM(COUNTIFS('Planificación 2026-1'!F:F,"PRINCIPAL",'Planificación 2026-1'!W:W,C428,'Planificación 2026-1'!H:H,"EN"))&gt;0,"P02"," ")</f>
        <v xml:space="preserve"> </v>
      </c>
      <c r="K428" s="108" t="str">
        <f>IF(SUM(COUNTIFS('Planificación 2026-1'!F:F,"PRINCIPAL",'Planificación 2026-1'!W:W,C428,'Planificación 2026-1'!H:H,"IS"))&gt;0,"P03"," ")</f>
        <v xml:space="preserve"> </v>
      </c>
      <c r="L428" s="108" t="str">
        <f>IF(SUM(COUNTIFS('Planificación 2026-1'!F:F,"PRINCIPAL",'Planificación 2026-1'!W:W,C428,'Planificación 2026-1'!H:H,"PS"))&gt;0,"P04"," ")</f>
        <v xml:space="preserve"> </v>
      </c>
      <c r="M428" s="108"/>
      <c r="N428" s="108" t="str">
        <f>IF(SUM(COUNTIFS('Planificación 2026-1'!F:F,"PRINCIPAL",'Planificación 2026-1'!W:W,C428,'Planificación 2026-1'!H:H,"IN"))&gt;0,"P06"," ")</f>
        <v xml:space="preserve"> </v>
      </c>
      <c r="O428" s="108" t="str">
        <f>IF(SUM(COUNTIFS('Planificación 2026-1'!F:F,"PRINCIPAL",'Planificación 2026-1'!W:W,C428,'Planificación 2026-1'!H:H,"CA"))&gt;0,"P07"," ")</f>
        <v xml:space="preserve"> </v>
      </c>
      <c r="P428" s="108" t="str">
        <f>IF(SUM(COUNTIFS('Planificación 2026-1'!F:F,"PRINCIPAL",'Planificación 2026-1'!W:W,C428,'Planificación 2026-1'!H:H,"DE"))&gt;0,"P08"," ")</f>
        <v xml:space="preserve"> </v>
      </c>
      <c r="Q428" s="108" t="str">
        <f>IF(SUM(COUNTIFS('Planificación 2026-1'!F:F,"PRINCIPAL",'Planificación 2026-1'!W:W,C428,'Planificación 2026-1'!H:H,"OB"))&gt;0,"P09"," ")</f>
        <v xml:space="preserve"> </v>
      </c>
      <c r="R428" s="108" t="str">
        <f>IF(SUM(COUNTIFS('Planificación 2026-1'!F:F,"PRINCIPAL",'Planificación 2026-1'!W:W,C428,'Planificación 2026-1'!H:H,"MH"))&gt;0,"P31"," ")</f>
        <v xml:space="preserve"> </v>
      </c>
      <c r="S428" s="108" t="str">
        <f>IF(SUM(COUNTIFS('Planificación 2026-1'!F:F,"PRINCIPAL",'Planificación 2026-1'!W:W,C428,'Planificación 2026-1'!H:H,"IC"))&gt;0,"P32"," ")</f>
        <v xml:space="preserve"> </v>
      </c>
      <c r="T428" s="108" t="str">
        <f>IF(SUM(COUNTIFS('Planificación 2026-1'!F:F,"PRINCIPAL",'Planificación 2026-1'!W:W,C428,'Planificación 2026-1'!H:H,"AR"))&gt;0,"P34"," ")</f>
        <v xml:space="preserve"> </v>
      </c>
      <c r="U428" s="108" t="str">
        <f>IF(SUM(COUNTIFS('Planificación 2026-1'!F:F,"PRINCIPAL",'Planificación 2026-1'!W:W,C428,'Planificación 2026-1'!H:H,"T1"))&gt;0,"P35"," ")</f>
        <v xml:space="preserve"> </v>
      </c>
      <c r="V428" s="108" t="str">
        <f>IF(SUM(COUNTIFS('Planificación 2026-1'!F:F,"PRINCIPAL",'Planificación 2026-1'!W:W,C428,'Planificación 2026-1'!H:H,"T3"))&gt;0,"P36"," ")</f>
        <v xml:space="preserve"> </v>
      </c>
      <c r="W428" s="108" t="str">
        <f>IF(SUM(COUNTIFS('Planificación 2026-1'!F:F,"PRINCIPAL",'Planificación 2026-1'!W:W,C428,'Planificación 2026-1'!H:H,"T2"))&gt;0,"P37"," ")</f>
        <v xml:space="preserve"> </v>
      </c>
      <c r="X428" s="108" t="str">
        <f>IF(SUM(COUNTIFS('Planificación 2026-1'!F:F,"PRINCIPAL",'Planificación 2026-1'!W:W,C428,'Planificación 2026-1'!H:H,"AE"))&gt;0,"P38"," ")</f>
        <v xml:space="preserve"> </v>
      </c>
      <c r="Y428" s="108" t="str">
        <f>IF(SUM(COUNTIFS('Planificación 2026-1'!F:F,"PRINCIPAL",'Planificación 2026-1'!W:W,C428,'Planificación 2026-1'!H:H,"T4"))&gt;0,"P55"," ")</f>
        <v xml:space="preserve"> </v>
      </c>
      <c r="Z428" s="108" t="str">
        <f>IF(SUM(COUNTIFS('Planificación 2026-1'!F:F,"FILIAL",'Planificación 2026-1'!W:W,C428,'Planificación 2026-1'!H:H,"AF"))&gt;0," P01"," ")</f>
        <v xml:space="preserve"> </v>
      </c>
      <c r="AA428" s="108" t="str">
        <f>IF(SUM(COUNTIFS('Planificación 2026-1'!F:F,"FILIAL",'Planificación 2026-1'!W:W,C428,'Planificación 2026-1'!H:H,"EN"))&gt;0,"P02"," ")</f>
        <v xml:space="preserve"> </v>
      </c>
      <c r="AB428" s="108" t="str">
        <f>IF(SUM(COUNTIFS('Planificación 2026-1'!F:F,"FILIAL",'Planificación 2026-1'!W:W,C428,'Planificación 2026-1'!H:H,"IS"))&gt;0,"P03"," ")</f>
        <v xml:space="preserve"> </v>
      </c>
      <c r="AC428" s="108" t="str">
        <f>IF(SUM(COUNTIFS('Planificación 2026-1'!F:F,"FILIAL",'Planificación 2026-1'!W:W,C428,'Planificación 2026-1'!H:H,"PS"))&gt;0,"P04"," ")</f>
        <v xml:space="preserve"> </v>
      </c>
      <c r="AD428" s="108"/>
      <c r="AE428" s="108" t="str">
        <f>IF(SUM(COUNTIFS('Planificación 2026-1'!F:F,"FILIAL",'Planificación 2026-1'!W:W,C428,'Planificación 2026-1'!H:H,"IN"))&gt;0,"P06"," ")</f>
        <v xml:space="preserve"> </v>
      </c>
      <c r="AF428" s="108" t="str">
        <f>IF(SUM(COUNTIFS('Planificación 2026-1'!F:F,"FILIAL",'Planificación 2026-1'!W:W,C428,'Planificación 2026-1'!H:H,"CA"))&gt;0,"P07"," ")</f>
        <v xml:space="preserve"> </v>
      </c>
      <c r="AG428" s="108" t="str">
        <f>IF(SUM(COUNTIFS('Planificación 2026-1'!F:F,"FILIAL",'Planificación 2026-1'!W:W,C428,'Planificación 2026-1'!H:H,"DE"))&gt;0,"P08"," ")</f>
        <v>P08</v>
      </c>
      <c r="AH428" s="108" t="str">
        <f>IF(SUM(COUNTIFS('Planificación 2026-1'!F:F,"FILIAL",'Planificación 2026-1'!W:W,C428,'Planificación 2026-1'!H:H,"OB"))&gt;0,"P09"," ")</f>
        <v xml:space="preserve"> </v>
      </c>
      <c r="AI428" s="108" t="str">
        <f>IF(SUM(COUNTIFS('Planificación 2026-1'!F:F,"FILIAL",'Planificación 2026-1'!W:W,C428,'Planificación 2026-1'!H:H,"MH"))&gt;0,"P31"," ")</f>
        <v xml:space="preserve"> </v>
      </c>
      <c r="AJ428" s="108" t="str">
        <f>IF(SUM(COUNTIFS('Planificación 2026-1'!F:F,"FILIAL",'Planificación 2026-1'!W:W,C428,'Planificación 2026-1'!H:H,"IC"))&gt;0,"P32"," ")</f>
        <v xml:space="preserve"> </v>
      </c>
      <c r="AK428" s="108" t="str">
        <f>IF(SUM(COUNTIFS('Planificación 2026-1'!F:F,"FILIAL",'Planificación 2026-1'!W:W,C428,'Planificación 2026-1'!H:H,"AR"))&gt;0,"P34"," ")</f>
        <v xml:space="preserve"> </v>
      </c>
      <c r="AL428" s="108" t="str">
        <f>IF(SUM(COUNTIFS('Planificación 2026-1'!F:F,"FILIAL",'Planificación 2026-1'!W:W,C428,'Planificación 2026-1'!H:H,"T1"))&gt;0,"P35"," ")</f>
        <v xml:space="preserve"> </v>
      </c>
      <c r="AM428" s="108" t="str">
        <f>IF(SUM(COUNTIFS('Planificación 2026-1'!F:F,"FILIAL",'Planificación 2026-1'!W:W,C428,'Planificación 2026-1'!H:H,"T3"))&gt;0,"P36"," ")</f>
        <v xml:space="preserve"> </v>
      </c>
      <c r="AN428" s="108" t="str">
        <f>IF(SUM(COUNTIFS('Planificación 2026-1'!F:F,"FILIAL",'Planificación 2026-1'!W:W,C428,'Planificación 2026-1'!H:H,"T2"))&gt;0,"P37"," ")</f>
        <v xml:space="preserve"> </v>
      </c>
      <c r="AO428" s="108" t="str">
        <f>IF(SUM(COUNTIFS('Planificación 2026-1'!F:F,"FILIAL",'Planificación 2026-1'!W:W,C428,'Planificación 2026-1'!H:H,"AE"))&gt;0,"P38"," ")</f>
        <v xml:space="preserve"> </v>
      </c>
      <c r="AP428" s="108" t="str">
        <f>IF(SUM(COUNTIFS('Planificación 2026-1'!F:F,"FILIAL",'Planificación 2026-1'!W:W,C428,'Planificación 2026-1'!H:H,"T4"))&gt;0,"P55"," ")</f>
        <v xml:space="preserve"> </v>
      </c>
      <c r="AQ428" s="108" t="str">
        <f>IF(SUM(COUNTIFS('Planificación 2026-1'!F:F,"SUNAMPE",'Planificación 2026-1'!W:W,C428,'Planificación 2026-1'!H:H,"AF"))&gt;0," P01"," ")</f>
        <v xml:space="preserve"> </v>
      </c>
      <c r="AR428" s="108" t="str">
        <f>IF(SUM(COUNTIFS('Planificación 2026-1'!F:F,"SUNAMPE",'Planificación 2026-1'!W:W,C428,'Planificación 2026-1'!H:H,"EN"))&gt;0,"P02"," ")</f>
        <v xml:space="preserve"> </v>
      </c>
      <c r="AS428" s="108" t="str">
        <f>IF(SUM(COUNTIFS('Planificación 2026-1'!F:F,"SUNAMPE",'Planificación 2026-1'!W:W,C428,'Planificación 2026-1'!H:H,"IS"))&gt;0,"P03"," ")</f>
        <v xml:space="preserve"> </v>
      </c>
      <c r="AT428" s="108" t="str">
        <f>IF(SUM(COUNTIFS('Planificación 2026-1'!F:F,"SUNAMPE",'Planificación 2026-1'!W:W,C428,'Planificación 2026-1'!H:H,"PS"))&gt;0,"P04"," ")</f>
        <v xml:space="preserve"> </v>
      </c>
      <c r="AU428" s="108"/>
      <c r="AV428" s="108" t="str">
        <f>IF(SUM(COUNTIFS('Planificación 2026-1'!F:F,"SUNAMPE",'Planificación 2026-1'!W:W,C428,'Planificación 2026-1'!H:H,"IN"))&gt;0,"P06"," ")</f>
        <v xml:space="preserve"> </v>
      </c>
      <c r="AW428" s="108" t="str">
        <f>IF(SUM(COUNTIFS('Planificación 2026-1'!F:F,"SUNAMPE",'Planificación 2026-1'!W:W,C428,'Planificación 2026-1'!H:H,"CA"))&gt;0,"P07"," ")</f>
        <v xml:space="preserve"> </v>
      </c>
      <c r="AX428" s="108" t="str">
        <f>IF(SUM(COUNTIFS('Planificación 2026-1'!F:F,"SUNAMPE",'Planificación 2026-1'!W:W,C428,'Planificación 2026-1'!H:H,"DE"))&gt;0,"P08"," ")</f>
        <v xml:space="preserve"> </v>
      </c>
      <c r="AY428" s="108" t="str">
        <f>IF(SUM(COUNTIFS('Planificación 2026-1'!F:F,"SUNAMPE",'Planificación 2026-1'!W:W,C428,'Planificación 2026-1'!H:H,"OB"))&gt;0,"P09"," ")</f>
        <v xml:space="preserve"> </v>
      </c>
      <c r="AZ428" s="108" t="str">
        <f>IF(SUM(COUNTIFS('Planificación 2026-1'!F:F,"SUNAMPE",'Planificación 2026-1'!W:W,C428,'Planificación 2026-1'!H:H,"MH"))&gt;0,"P31"," ")</f>
        <v xml:space="preserve"> </v>
      </c>
      <c r="BA428" s="108" t="str">
        <f>IF(SUM(COUNTIFS('Planificación 2026-1'!F:F,"SUNAMPE",'Planificación 2026-1'!W:W,C428,'Planificación 2026-1'!H:H,"IC"))&gt;0,"P32"," ")</f>
        <v xml:space="preserve"> </v>
      </c>
      <c r="BB428" s="108" t="str">
        <f>IF(SUM(COUNTIFS('Planificación 2026-1'!F:F,"SUNAMPE",'Planificación 2026-1'!W:W,C428,'Planificación 2026-1'!H:H,"AR"))&gt;0,"P34"," ")</f>
        <v xml:space="preserve"> </v>
      </c>
      <c r="BC428" s="108" t="str">
        <f>IF(SUM(COUNTIFS('Planificación 2026-1'!F:F,"SUNAMPE",'Planificación 2026-1'!W:W,C428,'Planificación 2026-1'!H:H,"T1"))&gt;0,"P35"," ")</f>
        <v xml:space="preserve"> </v>
      </c>
      <c r="BD428" s="108" t="str">
        <f>IF(SUM(COUNTIFS('Planificación 2026-1'!F:F,"SUNAMPE",'Planificación 2026-1'!W:W,C428,'Planificación 2026-1'!H:H,"T3"))&gt;0,"P36"," ")</f>
        <v xml:space="preserve"> </v>
      </c>
      <c r="BE428" s="108" t="str">
        <f>IF(SUM(COUNTIFS('Planificación 2026-1'!F:F,"SUNAMPE",'Planificación 2026-1'!W:W,C428,'Planificación 2026-1'!H:H,"T2"))&gt;0,"P37"," ")</f>
        <v xml:space="preserve"> </v>
      </c>
      <c r="BF428" s="108" t="str">
        <f>IF(SUM(COUNTIFS('Planificación 2026-1'!F:F,"SUNAMPE",'Planificación 2026-1'!W:W,C428,'Planificación 2026-1'!H:H,"AE"))&gt;0,"P38"," ")</f>
        <v xml:space="preserve"> </v>
      </c>
      <c r="BG428" s="108" t="str">
        <f>IF(SUM(COUNTIFS('Planificación 2026-1'!F:F,"SUNAMPE",'Planificación 2026-1'!W:W,C428,'Planificación 2026-1'!H:H,"T4"))&gt;0,"P55"," ")</f>
        <v xml:space="preserve"> </v>
      </c>
      <c r="BH428" s="108" t="str">
        <f>IF(SUM(COUNTIFS('Planificación 2026-1'!F:F,"HUAURA",'Planificación 2026-1'!W:W,C428,'Planificación 2026-1'!H:H,"AF"))&gt;0," P01"," ")</f>
        <v xml:space="preserve"> </v>
      </c>
      <c r="BI428" s="108" t="str">
        <f>IF(SUM(COUNTIFS('Planificación 2026-1'!F:F,"HUAURA",'Planificación 2026-1'!W:W,C428,'Planificación 2026-1'!H:H,"EN"))&gt;0,"P02"," ")</f>
        <v xml:space="preserve"> </v>
      </c>
      <c r="BJ428" s="108" t="str">
        <f>IF(SUM(COUNTIFS('Planificación 2026-1'!F:F,"HUAURA",'Planificación 2026-1'!W:W,C428,'Planificación 2026-1'!H:H,"IS"))&gt;0,"P03"," ")</f>
        <v xml:space="preserve"> </v>
      </c>
      <c r="BK428" s="108" t="str">
        <f>IF(SUM(COUNTIFS('Planificación 2026-1'!F:F,"HUAURA",'Planificación 2026-1'!W:W,C428,'Planificación 2026-1'!H:H,"PS"))&gt;0,"P04"," ")</f>
        <v xml:space="preserve"> </v>
      </c>
      <c r="BL428" s="108"/>
      <c r="BM428" s="108" t="str">
        <f>IF(SUM(COUNTIFS('Planificación 2026-1'!F:F,"HUAURA",'Planificación 2026-1'!W:W,C428,'Planificación 2026-1'!H:H,"IN"))&gt;0,"P06"," ")</f>
        <v xml:space="preserve"> </v>
      </c>
      <c r="BN428" s="108" t="str">
        <f>IF(SUM(COUNTIFS('Planificación 2026-1'!F:F,"HUAURA",'Planificación 2026-1'!W:W,C428,'Planificación 2026-1'!H:H,"CA"))&gt;0,"P07"," ")</f>
        <v xml:space="preserve"> </v>
      </c>
      <c r="BO428" s="108" t="str">
        <f>IF(SUM(COUNTIFS('Planificación 2026-1'!F:F,"HUAURA",'Planificación 2026-1'!W:W,C428,'Planificación 2026-1'!H:H,"DE"))&gt;0,"P08"," ")</f>
        <v xml:space="preserve"> </v>
      </c>
      <c r="BP428" s="108" t="str">
        <f>IF(SUM(COUNTIFS('Planificación 2026-1'!F:F,"HUAURA",'Planificación 2026-1'!W:W,C428,'Planificación 2026-1'!H:H,"OB"))&gt;0,"P09"," ")</f>
        <v xml:space="preserve"> </v>
      </c>
      <c r="BQ428" s="108" t="str">
        <f>IF(SUM(COUNTIFS('Planificación 2026-1'!F:F,"HUAURA",'Planificación 2026-1'!W:W,C428,'Planificación 2026-1'!H:H,"MH"))&gt;0,"P31"," ")</f>
        <v xml:space="preserve"> </v>
      </c>
      <c r="BR428" s="108" t="str">
        <f>IF(SUM(COUNTIFS('Planificación 2026-1'!F:F,"HUAURA",'Planificación 2026-1'!W:W,C428,'Planificación 2026-1'!H:H,"IC"))&gt;0,"P32"," ")</f>
        <v xml:space="preserve"> </v>
      </c>
      <c r="BS428" s="108" t="str">
        <f>IF(SUM(COUNTIFS('Planificación 2026-1'!F:F,"HUAURA",'Planificación 2026-1'!W:W,C428,'Planificación 2026-1'!H:H,"AR"))&gt;0,"P34"," ")</f>
        <v xml:space="preserve"> </v>
      </c>
      <c r="BT428" s="108" t="str">
        <f>IF(SUM(COUNTIFS('Planificación 2026-1'!F:F,"HUAURA",'Planificación 2026-1'!W:W,C428,'Planificación 2026-1'!H:H,"T1"))&gt;0,"P35"," ")</f>
        <v xml:space="preserve"> </v>
      </c>
      <c r="BU428" s="108" t="str">
        <f>IF(SUM(COUNTIFS('Planificación 2026-1'!F:F,"HUAURA",'Planificación 2026-1'!W:W,C428,'Planificación 2026-1'!H:H,"T3"))&gt;0,"P36"," ")</f>
        <v xml:space="preserve"> </v>
      </c>
      <c r="BV428" s="108" t="str">
        <f>IF(SUM(COUNTIFS('Planificación 2026-1'!F:F,"HUAURA",'Planificación 2026-1'!W:W,C428,'Planificación 2026-1'!H:H,"T2"))&gt;0,"P37"," ")</f>
        <v xml:space="preserve"> </v>
      </c>
      <c r="BW428" s="108" t="str">
        <f>IF(SUM(COUNTIFS('Planificación 2026-1'!F:F,"HUAURA",'Planificación 2026-1'!W:W,C428,'Planificación 2026-1'!H:H,"AE"))&gt;0,"P38"," ")</f>
        <v xml:space="preserve"> </v>
      </c>
      <c r="BX428" s="108" t="str">
        <f>IF(SUM(COUNTIFS('Planificación 2026-1'!F:F,"HUAURA",'Planificación 2026-1'!W:W,C428,'Planificación 2026-1'!H:H,"T4"))&gt;0,"P55"," ")</f>
        <v xml:space="preserve"> </v>
      </c>
      <c r="BY428" s="109">
        <f>SUMIFS('Planificación 2026-1'!R:R,'Planificación 2026-1'!W:W,C428,'Planificación 2026-1'!H:H,"AF",'Planificación 2026-1'!I:I,"&gt;2")</f>
        <v>0</v>
      </c>
      <c r="BZ428" s="109">
        <f>SUMIFS('Planificación 2026-1'!R:R,'Planificación 2026-1'!W:W,C428,'Planificación 2026-1'!H:H,"EN",'Planificación 2026-1'!I:I,"&gt;2")</f>
        <v>0</v>
      </c>
      <c r="CA428" s="109">
        <f>SUMIFS('Planificación 2026-1'!R:R,'Planificación 2026-1'!W:W,C428,'Planificación 2026-1'!H:H,"IS",'Planificación 2026-1'!I:I,"&gt;2")</f>
        <v>0</v>
      </c>
      <c r="CB428" s="109">
        <f>SUMIFS('Planificación 2026-1'!R:R,'Planificación 2026-1'!W:W,C428,'Planificación 2026-1'!H:H,"PS",'Planificación 2026-1'!I:I,"&gt;2")</f>
        <v>0</v>
      </c>
      <c r="CC428" s="109">
        <f>SUMIFS('Planificación 2026-1'!R:R,'Planificación 2026-1'!W:W,C428,'Planificación 2026-1'!H:H,"IN",'Planificación 2026-1'!I:I,"&gt;2")</f>
        <v>0</v>
      </c>
      <c r="CD428" s="109">
        <f>SUMIFS('Planificación 2026-1'!R:R,'Planificación 2026-1'!W:W,C428,'Planificación 2026-1'!H:H,"CA",'Planificación 2026-1'!I:I,"&gt;2")</f>
        <v>0</v>
      </c>
      <c r="CE428" s="109">
        <f>SUMIFS('Planificación 2026-1'!R:R,'Planificación 2026-1'!W:W,C428,'Planificación 2026-1'!H:H,"DE",'Planificación 2026-1'!I:I,"&gt;2")</f>
        <v>8</v>
      </c>
      <c r="CF428" s="109">
        <f>SUMIFS('Planificación 2026-1'!R:R,'Planificación 2026-1'!W:W,C428,'Planificación 2026-1'!H:H,"OB",'Planificación 2026-1'!I:I,"&gt;2")</f>
        <v>0</v>
      </c>
      <c r="CG428" s="109">
        <f>SUMIFS('Planificación 2026-1'!R:R,'Planificación 2026-1'!W:W,C428,'Planificación 2026-1'!H:H,"MH",'Planificación 2026-1'!I:I,"&gt;2")</f>
        <v>0</v>
      </c>
      <c r="CH428" s="109">
        <f>SUMIFS('Planificación 2026-1'!R:R,'Planificación 2026-1'!W:W,C428,'Planificación 2026-1'!H:H,"IC",'Planificación 2026-1'!I:I,"&gt;2")</f>
        <v>0</v>
      </c>
      <c r="CI428" s="109">
        <f>SUMIFS('Planificación 2026-1'!R:R,'Planificación 2026-1'!W:W,C428,'Planificación 2026-1'!H:H,"AR",'Planificación 2026-1'!I:I,"&gt;2")</f>
        <v>0</v>
      </c>
      <c r="CJ428" s="109">
        <f>SUMIFS('Planificación 2026-1'!R:R,'Planificación 2026-1'!W:W,C428,'Planificación 2026-1'!H:H,"T1",'Planificación 2026-1'!I:I,"&gt;2")</f>
        <v>0</v>
      </c>
      <c r="CK428" s="109">
        <f>SUMIFS('Planificación 2026-1'!R:R,'Planificación 2026-1'!W:W,C428,'Planificación 2026-1'!H:H,"T3",'Planificación 2026-1'!I:I,"&gt;2")</f>
        <v>0</v>
      </c>
      <c r="CL428" s="109">
        <f>SUMIFS('Planificación 2026-1'!R:R,'Planificación 2026-1'!W:W,C428,'Planificación 2026-1'!H:H,"T2",'Planificación 2026-1'!I:I,"&gt;2")</f>
        <v>0</v>
      </c>
      <c r="CM428" s="109">
        <f>SUMIFS('Planificación 2026-1'!R:R,'Planificación 2026-1'!W:W,C428,'Planificación 2026-1'!H:H,"AE",'Planificación 2026-1'!I:I,"&gt;2")</f>
        <v>0</v>
      </c>
      <c r="CN428" s="109">
        <f>SUMIFS('Planificación 2026-1'!R:R,'Planificación 2026-1'!W:W,C428,'Planificación 2026-1'!H:H,"T4",'Planificación 2026-1'!I:I,"&gt;2")</f>
        <v>0</v>
      </c>
      <c r="CO428" s="109">
        <f>SUMIFS('Planificación 2026-1'!R:R,'Planificación 2026-1'!W:W,C428,'Planificación 2026-1'!H:H,"AF",'Planificación 2026-1'!I:I,"&lt;3")</f>
        <v>0</v>
      </c>
      <c r="CP428" s="109">
        <f>SUMIFS('Planificación 2026-1'!R:R,'Planificación 2026-1'!W:W,C428,'Planificación 2026-1'!H:H,"EN",'Planificación 2026-1'!I:I,"&lt;3")</f>
        <v>0</v>
      </c>
      <c r="CQ428" s="109">
        <f>SUMIFS('Planificación 2026-1'!R:R,'Planificación 2026-1'!W:W,C428,'Planificación 2026-1'!H:H,"IS",'Planificación 2026-1'!I:I,"&lt;3")</f>
        <v>0</v>
      </c>
      <c r="CR428" s="109">
        <f>SUMIFS('Planificación 2026-1'!R:R,'Planificación 2026-1'!W:W,C428,'Planificación 2026-1'!H:H,"PS",'Planificación 2026-1'!I:I,"&lt;3")</f>
        <v>0</v>
      </c>
      <c r="CS428" s="109">
        <f>SUMIFS('Planificación 2026-1'!R:R,'Planificación 2026-1'!W:W,C428,'Planificación 2026-1'!H:H,"IN",'Planificación 2026-1'!I:I,"&lt;3")</f>
        <v>0</v>
      </c>
      <c r="CT428" s="109">
        <f>SUMIFS('Planificación 2026-1'!R:R,'Planificación 2026-1'!W:W,C428,'Planificación 2026-1'!H:H,"CA",'Planificación 2026-1'!I:I,"&lt;3")</f>
        <v>0</v>
      </c>
      <c r="CU428" s="109">
        <f>SUMIFS('Planificación 2026-1'!R:R,'Planificación 2026-1'!W:W,C428,'Planificación 2026-1'!H:H,"DE",'Planificación 2026-1'!I:I,"&lt;3")</f>
        <v>0</v>
      </c>
      <c r="CV428" s="109">
        <f>SUMIFS('Planificación 2026-1'!R:R,'Planificación 2026-1'!W:W,C428,'Planificación 2026-1'!H:H,"OB",'Planificación 2026-1'!I:I,"&lt;3")</f>
        <v>0</v>
      </c>
      <c r="CW428" s="109">
        <f>SUMIFS('Planificación 2026-1'!R:R,'Planificación 2026-1'!W:W,C428,'Planificación 2026-1'!H:H,"MH",'Planificación 2026-1'!I:I,"&lt;3")</f>
        <v>0</v>
      </c>
      <c r="CX428" s="109">
        <f>SUMIFS('Planificación 2026-1'!R:R,'Planificación 2026-1'!W:W,C428,'Planificación 2026-1'!H:H,"IC",'Planificación 2026-1'!I:I,"&lt;3")</f>
        <v>0</v>
      </c>
      <c r="CY428" s="109">
        <f>SUMIFS('Planificación 2026-1'!R:R,'Planificación 2026-1'!W:W,C428,'Planificación 2026-1'!H:H,"AR",'Planificación 2026-1'!I:I,"&lt;3")</f>
        <v>0</v>
      </c>
      <c r="CZ428" s="109">
        <f>SUMIFS('Planificación 2026-1'!R:R,'Planificación 2026-1'!W:W,C428,'Planificación 2026-1'!H:H,"T1",'Planificación 2026-1'!I:I,"&lt;3")</f>
        <v>0</v>
      </c>
      <c r="DA428" s="109">
        <f>SUMIFS('Planificación 2026-1'!R:R,'Planificación 2026-1'!W:W,C428,'Planificación 2026-1'!H:H,"T3",'Planificación 2026-1'!I:I,"&lt;3")</f>
        <v>0</v>
      </c>
      <c r="DB428" s="109">
        <f>SUMIFS('Planificación 2026-1'!R:R,'Planificación 2026-1'!W:W,C428,'Planificación 2026-1'!H:H,"T2",'Planificación 2026-1'!I:I,"&lt;3")</f>
        <v>0</v>
      </c>
      <c r="DC428" s="109">
        <f>SUMIFS('Planificación 2026-1'!R:R,'Planificación 2026-1'!W:W,C428,'Planificación 2026-1'!H:H,"AE",'Planificación 2026-1'!I:I,"&lt;3")</f>
        <v>0</v>
      </c>
      <c r="DD428" s="109">
        <f>SUMIFS('Planificación 2026-1'!R:R,'Planificación 2026-1'!W:W,C428,'Planificación 2026-1'!H:H,"T4",'Planificación 2026-1'!I:I,"&lt;3")</f>
        <v>0</v>
      </c>
      <c r="DE428" s="108" t="str">
        <f t="shared" si="63"/>
        <v/>
      </c>
      <c r="DF428" s="41">
        <f>IF(C428="","",SUMIFS('Planificación 2026-1'!R:R,'Planificación 2026-1'!W:W,C428,'Planificación 2026-1'!F:F,"PRINCIPAL",'Planificación 2026-1'!X:X,"VIRTUAL"))</f>
        <v>0</v>
      </c>
      <c r="DG428" s="41">
        <f>IF(C428="","",SUMIFS('Planificación 2026-1'!R:R,'Planificación 2026-1'!W:W,C428,'Planificación 2026-1'!F:F,"PRINCIPAL",'Planificación 2026-1'!X:X,"PRESENCIAL"))</f>
        <v>0</v>
      </c>
      <c r="DH428" s="41">
        <f>IF(C428="","",SUMIFS('Planificación 2026-1'!R:R,'Planificación 2026-1'!W:W,C428,'Planificación 2026-1'!F:F,"PRINCIPAL",'Planificación 2026-1'!X:X,"HIBRIDO PRESENCIAL"))</f>
        <v>0</v>
      </c>
      <c r="DI428" s="108" t="str">
        <f t="shared" si="64"/>
        <v>P08</v>
      </c>
      <c r="DJ428" s="108">
        <f>IF(C428="","",SUMIFS('Planificación 2026-1'!R:R,'Planificación 2026-1'!W:W,C428,'Planificación 2026-1'!F:F,"FILIAL",'Planificación 2026-1'!X:X,"VIRTUAL"))</f>
        <v>4</v>
      </c>
      <c r="DK428" s="110">
        <f>IF(C428="","",SUMIFS('Planificación 2026-1'!R:R,'Planificación 2026-1'!W:W,C428,'Planificación 2026-1'!F:F,"FILIAL",'Planificación 2026-1'!X:X,"PRESENCIAL"))</f>
        <v>4</v>
      </c>
      <c r="DL428" s="61">
        <f>IF(C428="","",SUMIFS('Planificación 2026-1'!R:R,'Planificación 2026-1'!W:W,C428,'Planificación 2026-1'!F:F,"FILIAL",'Planificación 2026-1'!X:X,"HIBRIDO PRESENCIAL"))</f>
        <v>0</v>
      </c>
      <c r="DM428" s="111" t="str">
        <f t="shared" si="65"/>
        <v/>
      </c>
      <c r="DN428" s="108">
        <f>IF(C428="","",SUMIFS('Planificación 2026-1'!R:R,'Planificación 2026-1'!W:W,C428,'Planificación 2026-1'!F:F,"SUNAMPE",'Planificación 2026-1'!X:X,"VIRTUAL"))</f>
        <v>0</v>
      </c>
      <c r="DO428" s="61">
        <f>IF(C428="","",SUMIFS('Planificación 2026-1'!R:R,'Planificación 2026-1'!W:W,C428,'Planificación 2026-1'!F:F,"SUNAMPE",'Planificación 2026-1'!X:X,"PRESENCIAL"))</f>
        <v>0</v>
      </c>
      <c r="DP428" s="111" t="str">
        <f t="shared" si="66"/>
        <v/>
      </c>
      <c r="DQ428" s="108">
        <f>IF(C428="","",SUMIFS('Planificación 2026-1'!R:R,'Planificación 2026-1'!W:W,C428,'Planificación 2026-1'!F:F,"HUAURA",'Planificación 2026-1'!X:X,"VIRTUAL"))</f>
        <v>0</v>
      </c>
      <c r="DR428" s="61">
        <f>IF(C428="","",SUMIFS('Planificación 2026-1'!R:R,'Planificación 2026-1'!W:W,C428,'Planificación 2026-1'!F:F,"HUAURA",'Planificación 2026-1'!X:X,"PRESENCIAL"))</f>
        <v>0</v>
      </c>
      <c r="DS428" s="76">
        <f>SUMIFS('Planificación 2026-1'!R:R,'Planificación 2026-1'!W:W,C428,'Planificación 2026-1'!F:F,"PRINCIPAL",'Planificación 2026-1'!X:X,"VIRTUAL",'Planificación 2026-1'!I:I,"&gt;2")</f>
        <v>0</v>
      </c>
      <c r="DT428" s="76">
        <f>SUMIFS('Planificación 2026-1'!R:R,'Planificación 2026-1'!W:W,C428,'Planificación 2026-1'!F:F,"PRINCIPAL",'Planificación 2026-1'!X:X,"&lt;&gt;VIRTUAL",'Planificación 2026-1'!I:I,"&gt;2")</f>
        <v>0</v>
      </c>
      <c r="DU428" s="76">
        <f>SUMIFS('Planificación 2026-1'!R:R,'Planificación 2026-1'!W:W,C428,'Planificación 2026-1'!F:F,"SUNAMPE",'Planificación 2026-1'!X:X,"VIRTUAL",'Planificación 2026-1'!I:I,"&gt;2")</f>
        <v>0</v>
      </c>
      <c r="DV428" s="76">
        <f>SUMIFS('Planificación 2026-1'!R:R,'Planificación 2026-1'!W:W,C428,'Planificación 2026-1'!F:F,"SUNAMPE",'Planificación 2026-1'!X:X,"&lt;&gt;VIRTUAL",'Planificación 2026-1'!I:I,"&gt;2")</f>
        <v>0</v>
      </c>
      <c r="DW428" s="76">
        <f>SUMIFS('Planificación 2026-1'!R:R,'Planificación 2026-1'!W:W,C428,'Planificación 2026-1'!F:F,"FILIAL",'Planificación 2026-1'!X:X,"VIRTUAL",'Planificación 2026-1'!I:I,"&gt;2")</f>
        <v>4</v>
      </c>
      <c r="DX428" s="76">
        <f>SUMIFS('Planificación 2026-1'!R:R,'Planificación 2026-1'!W:W,C428,'Planificación 2026-1'!F:F,"FILIAL",'Planificación 2026-1'!X:X,"&lt;&gt;VIRTUAL",'Planificación 2026-1'!I:I,"&gt;2")</f>
        <v>4</v>
      </c>
      <c r="DY428" s="76">
        <f>SUMIFS('Planificación 2026-1'!R:R,'Planificación 2026-1'!W:W,C428,'Planificación 2026-1'!F:F,"PORUMA",'Planificación 2026-1'!X:X,"VIRTUAL",'Planificación 2026-1'!I:I,"&gt;2")</f>
        <v>0</v>
      </c>
      <c r="DZ428" s="76">
        <f>SUMIFS('Planificación 2026-1'!R:R,'Planificación 2026-1'!W:W,C428,'Planificación 2026-1'!F:F,"PORUMA",'Planificación 2026-1'!X:X,"&lt;&gt;VIRTUAL",'Planificación 2026-1'!I:I,"&gt;2")</f>
        <v>0</v>
      </c>
      <c r="EA428" s="76">
        <f>SUMIFS('Planificación 2026-1'!R:R,'Planificación 2026-1'!W:W,C428,'Planificación 2026-1'!F:F,"HUAURA",'Planificación 2026-1'!X:X,"VIRTUAL",'Planificación 2026-1'!I:I,"&gt;2")</f>
        <v>0</v>
      </c>
      <c r="EB428" s="76">
        <f>SUMIFS('Planificación 2026-1'!R:R,'Planificación 2026-1'!W:W,C428,'Planificación 2026-1'!F:F,"HUAURA",'Planificación 2026-1'!X:X,"&lt;&gt;VIRTUAL",'Planificación 2026-1'!I:I,"&gt;2")</f>
        <v>0</v>
      </c>
      <c r="EC428" s="76">
        <f>SUMIFS('Planificación 2026-1'!R:R,'Planificación 2026-1'!W:W,C428,'Planificación 2026-1'!F:F,"PRINCIPAL",'Planificación 2026-1'!X:X,"VIRTUAL",'Planificación 2026-1'!I:I,"&lt;3")</f>
        <v>0</v>
      </c>
      <c r="ED428" s="76">
        <f>SUMIFS('Planificación 2026-1'!R:R,'Planificación 2026-1'!W:W,C428,'Planificación 2026-1'!F:F,"PRINCIPAL",'Planificación 2026-1'!X:X,"&lt;&gt;VIRTUAL",'Planificación 2026-1'!I:I,"&lt;3")</f>
        <v>0</v>
      </c>
      <c r="EE428" s="76">
        <f>SUMIFS('Planificación 2026-1'!R:R,'Planificación 2026-1'!W:W,C428,'Planificación 2026-1'!F:F,"SUNAMPE",'Planificación 2026-1'!X:X,"VIRTUAL",'Planificación 2026-1'!I:I,"&lt;3")</f>
        <v>0</v>
      </c>
      <c r="EF428" s="76">
        <f>SUMIFS('Planificación 2026-1'!R:R,'Planificación 2026-1'!W:W,C428,'Planificación 2026-1'!F:F,"SUNAMPE",'Planificación 2026-1'!X:X,"&lt;&gt;VIRTUAL",'Planificación 2026-1'!I:I,"&lt;3")</f>
        <v>0</v>
      </c>
      <c r="EG428" s="76">
        <f>SUMIFS('Planificación 2026-1'!R:R,'Planificación 2026-1'!W:W,C428,'Planificación 2026-1'!F:F,"FILIAL",'Planificación 2026-1'!X:X,"VIRTUAL",'Planificación 2026-1'!I:I,"&lt;3")</f>
        <v>0</v>
      </c>
      <c r="EH428" s="76">
        <f>SUMIFS('Planificación 2026-1'!R:R,'Planificación 2026-1'!W:W,C428,'Planificación 2026-1'!F:F,"FILIAL",'Planificación 2026-1'!X:X,"&lt;&gt;VIRTUAL",'Planificación 2026-1'!I:I,"&lt;3")</f>
        <v>0</v>
      </c>
      <c r="EI428" s="76">
        <f>SUMIFS('Planificación 2026-1'!R:R,'Planificación 2026-1'!W:W,C428,'Planificación 2026-1'!F:F,"PORUMA",'Planificación 2026-1'!X:X,"VIRTUAL",'Planificación 2026-1'!I:I,"&lt;3")</f>
        <v>0</v>
      </c>
      <c r="EJ428" s="76">
        <f>SUMIFS('Planificación 2026-1'!R:R,'Planificación 2026-1'!W:W,C428,'Planificación 2026-1'!F:F,"PORUMA",'Planificación 2026-1'!X:X,"&lt;&gt;VIRTUAL",'Planificación 2026-1'!I:I,"&lt;3")</f>
        <v>0</v>
      </c>
      <c r="EK428" s="76">
        <f>SUMIFS('Planificación 2026-1'!R:R,'Planificación 2026-1'!W:W,C428,'Planificación 2026-1'!F:F,"HUAURA",'Planificación 2026-1'!X:X,"VIRTUAL",'Planificación 2026-1'!I:I,"&lt;3")</f>
        <v>0</v>
      </c>
      <c r="EL428" s="76">
        <f>SUMIFS('Planificación 2026-1'!R:R,'Planificación 2026-1'!W:W,C428,'Planificación 2026-1'!F:F,"HUAURA",'Planificación 2026-1'!X:X,"&lt;&gt;VIRTUAL",'Planificación 2026-1'!I:I,"&lt;3")</f>
        <v>0</v>
      </c>
      <c r="EM428" s="76"/>
      <c r="EN428" s="76">
        <f t="shared" si="59"/>
        <v>4</v>
      </c>
      <c r="EO428" s="76">
        <f t="shared" si="60"/>
        <v>4</v>
      </c>
      <c r="EP428" s="76" t="b">
        <f t="shared" si="61"/>
        <v>1</v>
      </c>
      <c r="EQ428" s="76" t="str">
        <f t="shared" si="62"/>
        <v>FILIAL-HUAURA</v>
      </c>
      <c r="ER428" s="76" t="str">
        <f t="shared" si="67"/>
        <v>AMBOS</v>
      </c>
    </row>
    <row r="429" spans="1:148" hidden="1">
      <c r="A429" s="83"/>
      <c r="B429" s="119">
        <v>426</v>
      </c>
      <c r="C429" s="115" t="s">
        <v>604</v>
      </c>
      <c r="D429" s="112">
        <f>SUMIF('Planificación 2026-1'!W:W,C429,'Planificación 2026-1'!R:R)</f>
        <v>0</v>
      </c>
      <c r="E429" s="114" t="s">
        <v>170</v>
      </c>
      <c r="F429" s="115" t="s">
        <v>250</v>
      </c>
      <c r="G429" s="115" t="s">
        <v>19</v>
      </c>
      <c r="H429" s="115" t="s">
        <v>143</v>
      </c>
      <c r="I429" s="107" t="str">
        <f>IF(SUM(COUNTIFS('Planificación 2026-1'!F:F,"PRINCIPAL",'Planificación 2026-1'!W:W,C429,'Planificación 2026-1'!H:H,"AF"))&gt;0,"P01"," ")</f>
        <v xml:space="preserve"> </v>
      </c>
      <c r="J429" s="108" t="str">
        <f>IF(SUM(COUNTIFS('Planificación 2026-1'!F:F,"PRINCIPAL",'Planificación 2026-1'!W:W,C429,'Planificación 2026-1'!H:H,"EN"))&gt;0,"P02"," ")</f>
        <v xml:space="preserve"> </v>
      </c>
      <c r="K429" s="108" t="str">
        <f>IF(SUM(COUNTIFS('Planificación 2026-1'!F:F,"PRINCIPAL",'Planificación 2026-1'!W:W,C429,'Planificación 2026-1'!H:H,"IS"))&gt;0,"P03"," ")</f>
        <v xml:space="preserve"> </v>
      </c>
      <c r="L429" s="108" t="str">
        <f>IF(SUM(COUNTIFS('Planificación 2026-1'!F:F,"PRINCIPAL",'Planificación 2026-1'!W:W,C429,'Planificación 2026-1'!H:H,"PS"))&gt;0,"P04"," ")</f>
        <v xml:space="preserve"> </v>
      </c>
      <c r="M429" s="108"/>
      <c r="N429" s="108" t="str">
        <f>IF(SUM(COUNTIFS('Planificación 2026-1'!F:F,"PRINCIPAL",'Planificación 2026-1'!W:W,C429,'Planificación 2026-1'!H:H,"IN"))&gt;0,"P06"," ")</f>
        <v xml:space="preserve"> </v>
      </c>
      <c r="O429" s="108" t="str">
        <f>IF(SUM(COUNTIFS('Planificación 2026-1'!F:F,"PRINCIPAL",'Planificación 2026-1'!W:W,C429,'Planificación 2026-1'!H:H,"CA"))&gt;0,"P07"," ")</f>
        <v xml:space="preserve"> </v>
      </c>
      <c r="P429" s="108" t="str">
        <f>IF(SUM(COUNTIFS('Planificación 2026-1'!F:F,"PRINCIPAL",'Planificación 2026-1'!W:W,C429,'Planificación 2026-1'!H:H,"DE"))&gt;0,"P08"," ")</f>
        <v xml:space="preserve"> </v>
      </c>
      <c r="Q429" s="108" t="str">
        <f>IF(SUM(COUNTIFS('Planificación 2026-1'!F:F,"PRINCIPAL",'Planificación 2026-1'!W:W,C429,'Planificación 2026-1'!H:H,"OB"))&gt;0,"P09"," ")</f>
        <v xml:space="preserve"> </v>
      </c>
      <c r="R429" s="108" t="str">
        <f>IF(SUM(COUNTIFS('Planificación 2026-1'!F:F,"PRINCIPAL",'Planificación 2026-1'!W:W,C429,'Planificación 2026-1'!H:H,"MH"))&gt;0,"P31"," ")</f>
        <v xml:space="preserve"> </v>
      </c>
      <c r="S429" s="108" t="str">
        <f>IF(SUM(COUNTIFS('Planificación 2026-1'!F:F,"PRINCIPAL",'Planificación 2026-1'!W:W,C429,'Planificación 2026-1'!H:H,"IC"))&gt;0,"P32"," ")</f>
        <v xml:space="preserve"> </v>
      </c>
      <c r="T429" s="108" t="str">
        <f>IF(SUM(COUNTIFS('Planificación 2026-1'!F:F,"PRINCIPAL",'Planificación 2026-1'!W:W,C429,'Planificación 2026-1'!H:H,"AR"))&gt;0,"P34"," ")</f>
        <v xml:space="preserve"> </v>
      </c>
      <c r="U429" s="108" t="str">
        <f>IF(SUM(COUNTIFS('Planificación 2026-1'!F:F,"PRINCIPAL",'Planificación 2026-1'!W:W,C429,'Planificación 2026-1'!H:H,"T1"))&gt;0,"P35"," ")</f>
        <v xml:space="preserve"> </v>
      </c>
      <c r="V429" s="108" t="str">
        <f>IF(SUM(COUNTIFS('Planificación 2026-1'!F:F,"PRINCIPAL",'Planificación 2026-1'!W:W,C429,'Planificación 2026-1'!H:H,"T3"))&gt;0,"P36"," ")</f>
        <v xml:space="preserve"> </v>
      </c>
      <c r="W429" s="108" t="str">
        <f>IF(SUM(COUNTIFS('Planificación 2026-1'!F:F,"PRINCIPAL",'Planificación 2026-1'!W:W,C429,'Planificación 2026-1'!H:H,"T2"))&gt;0,"P37"," ")</f>
        <v xml:space="preserve"> </v>
      </c>
      <c r="X429" s="108" t="str">
        <f>IF(SUM(COUNTIFS('Planificación 2026-1'!F:F,"PRINCIPAL",'Planificación 2026-1'!W:W,C429,'Planificación 2026-1'!H:H,"AE"))&gt;0,"P38"," ")</f>
        <v xml:space="preserve"> </v>
      </c>
      <c r="Y429" s="108" t="str">
        <f>IF(SUM(COUNTIFS('Planificación 2026-1'!F:F,"PRINCIPAL",'Planificación 2026-1'!W:W,C429,'Planificación 2026-1'!H:H,"T4"))&gt;0,"P55"," ")</f>
        <v xml:space="preserve"> </v>
      </c>
      <c r="Z429" s="108" t="str">
        <f>IF(SUM(COUNTIFS('Planificación 2026-1'!F:F,"FILIAL",'Planificación 2026-1'!W:W,C429,'Planificación 2026-1'!H:H,"AF"))&gt;0," P01"," ")</f>
        <v xml:space="preserve"> </v>
      </c>
      <c r="AA429" s="108" t="str">
        <f>IF(SUM(COUNTIFS('Planificación 2026-1'!F:F,"FILIAL",'Planificación 2026-1'!W:W,C429,'Planificación 2026-1'!H:H,"EN"))&gt;0,"P02"," ")</f>
        <v xml:space="preserve"> </v>
      </c>
      <c r="AB429" s="108" t="str">
        <f>IF(SUM(COUNTIFS('Planificación 2026-1'!F:F,"FILIAL",'Planificación 2026-1'!W:W,C429,'Planificación 2026-1'!H:H,"IS"))&gt;0,"P03"," ")</f>
        <v xml:space="preserve"> </v>
      </c>
      <c r="AC429" s="108" t="str">
        <f>IF(SUM(COUNTIFS('Planificación 2026-1'!F:F,"FILIAL",'Planificación 2026-1'!W:W,C429,'Planificación 2026-1'!H:H,"PS"))&gt;0,"P04"," ")</f>
        <v xml:space="preserve"> </v>
      </c>
      <c r="AD429" s="108"/>
      <c r="AE429" s="108" t="str">
        <f>IF(SUM(COUNTIFS('Planificación 2026-1'!F:F,"FILIAL",'Planificación 2026-1'!W:W,C429,'Planificación 2026-1'!H:H,"IN"))&gt;0,"P06"," ")</f>
        <v xml:space="preserve"> </v>
      </c>
      <c r="AF429" s="108" t="str">
        <f>IF(SUM(COUNTIFS('Planificación 2026-1'!F:F,"FILIAL",'Planificación 2026-1'!W:W,C429,'Planificación 2026-1'!H:H,"CA"))&gt;0,"P07"," ")</f>
        <v xml:space="preserve"> </v>
      </c>
      <c r="AG429" s="108" t="str">
        <f>IF(SUM(COUNTIFS('Planificación 2026-1'!F:F,"FILIAL",'Planificación 2026-1'!W:W,C429,'Planificación 2026-1'!H:H,"DE"))&gt;0,"P08"," ")</f>
        <v xml:space="preserve"> </v>
      </c>
      <c r="AH429" s="108" t="str">
        <f>IF(SUM(COUNTIFS('Planificación 2026-1'!F:F,"FILIAL",'Planificación 2026-1'!W:W,C429,'Planificación 2026-1'!H:H,"OB"))&gt;0,"P09"," ")</f>
        <v xml:space="preserve"> </v>
      </c>
      <c r="AI429" s="108" t="str">
        <f>IF(SUM(COUNTIFS('Planificación 2026-1'!F:F,"FILIAL",'Planificación 2026-1'!W:W,C429,'Planificación 2026-1'!H:H,"MH"))&gt;0,"P31"," ")</f>
        <v xml:space="preserve"> </v>
      </c>
      <c r="AJ429" s="108" t="str">
        <f>IF(SUM(COUNTIFS('Planificación 2026-1'!F:F,"FILIAL",'Planificación 2026-1'!W:W,C429,'Planificación 2026-1'!H:H,"IC"))&gt;0,"P32"," ")</f>
        <v xml:space="preserve"> </v>
      </c>
      <c r="AK429" s="108" t="str">
        <f>IF(SUM(COUNTIFS('Planificación 2026-1'!F:F,"FILIAL",'Planificación 2026-1'!W:W,C429,'Planificación 2026-1'!H:H,"AR"))&gt;0,"P34"," ")</f>
        <v xml:space="preserve"> </v>
      </c>
      <c r="AL429" s="108" t="str">
        <f>IF(SUM(COUNTIFS('Planificación 2026-1'!F:F,"FILIAL",'Planificación 2026-1'!W:W,C429,'Planificación 2026-1'!H:H,"T1"))&gt;0,"P35"," ")</f>
        <v xml:space="preserve"> </v>
      </c>
      <c r="AM429" s="108" t="str">
        <f>IF(SUM(COUNTIFS('Planificación 2026-1'!F:F,"FILIAL",'Planificación 2026-1'!W:W,C429,'Planificación 2026-1'!H:H,"T3"))&gt;0,"P36"," ")</f>
        <v xml:space="preserve"> </v>
      </c>
      <c r="AN429" s="108" t="str">
        <f>IF(SUM(COUNTIFS('Planificación 2026-1'!F:F,"FILIAL",'Planificación 2026-1'!W:W,C429,'Planificación 2026-1'!H:H,"T2"))&gt;0,"P37"," ")</f>
        <v xml:space="preserve"> </v>
      </c>
      <c r="AO429" s="108" t="str">
        <f>IF(SUM(COUNTIFS('Planificación 2026-1'!F:F,"FILIAL",'Planificación 2026-1'!W:W,C429,'Planificación 2026-1'!H:H,"AE"))&gt;0,"P38"," ")</f>
        <v xml:space="preserve"> </v>
      </c>
      <c r="AP429" s="108" t="str">
        <f>IF(SUM(COUNTIFS('Planificación 2026-1'!F:F,"FILIAL",'Planificación 2026-1'!W:W,C429,'Planificación 2026-1'!H:H,"T4"))&gt;0,"P55"," ")</f>
        <v xml:space="preserve"> </v>
      </c>
      <c r="AQ429" s="108" t="str">
        <f>IF(SUM(COUNTIFS('Planificación 2026-1'!F:F,"SUNAMPE",'Planificación 2026-1'!W:W,C429,'Planificación 2026-1'!H:H,"AF"))&gt;0," P01"," ")</f>
        <v xml:space="preserve"> </v>
      </c>
      <c r="AR429" s="108" t="str">
        <f>IF(SUM(COUNTIFS('Planificación 2026-1'!F:F,"SUNAMPE",'Planificación 2026-1'!W:W,C429,'Planificación 2026-1'!H:H,"EN"))&gt;0,"P02"," ")</f>
        <v xml:space="preserve"> </v>
      </c>
      <c r="AS429" s="108" t="str">
        <f>IF(SUM(COUNTIFS('Planificación 2026-1'!F:F,"SUNAMPE",'Planificación 2026-1'!W:W,C429,'Planificación 2026-1'!H:H,"IS"))&gt;0,"P03"," ")</f>
        <v xml:space="preserve"> </v>
      </c>
      <c r="AT429" s="108" t="str">
        <f>IF(SUM(COUNTIFS('Planificación 2026-1'!F:F,"SUNAMPE",'Planificación 2026-1'!W:W,C429,'Planificación 2026-1'!H:H,"PS"))&gt;0,"P04"," ")</f>
        <v xml:space="preserve"> </v>
      </c>
      <c r="AU429" s="108"/>
      <c r="AV429" s="108" t="str">
        <f>IF(SUM(COUNTIFS('Planificación 2026-1'!F:F,"SUNAMPE",'Planificación 2026-1'!W:W,C429,'Planificación 2026-1'!H:H,"IN"))&gt;0,"P06"," ")</f>
        <v xml:space="preserve"> </v>
      </c>
      <c r="AW429" s="108" t="str">
        <f>IF(SUM(COUNTIFS('Planificación 2026-1'!F:F,"SUNAMPE",'Planificación 2026-1'!W:W,C429,'Planificación 2026-1'!H:H,"CA"))&gt;0,"P07"," ")</f>
        <v xml:space="preserve"> </v>
      </c>
      <c r="AX429" s="108" t="str">
        <f>IF(SUM(COUNTIFS('Planificación 2026-1'!F:F,"SUNAMPE",'Planificación 2026-1'!W:W,C429,'Planificación 2026-1'!H:H,"DE"))&gt;0,"P08"," ")</f>
        <v xml:space="preserve"> </v>
      </c>
      <c r="AY429" s="108" t="str">
        <f>IF(SUM(COUNTIFS('Planificación 2026-1'!F:F,"SUNAMPE",'Planificación 2026-1'!W:W,C429,'Planificación 2026-1'!H:H,"OB"))&gt;0,"P09"," ")</f>
        <v xml:space="preserve"> </v>
      </c>
      <c r="AZ429" s="108" t="str">
        <f>IF(SUM(COUNTIFS('Planificación 2026-1'!F:F,"SUNAMPE",'Planificación 2026-1'!W:W,C429,'Planificación 2026-1'!H:H,"MH"))&gt;0,"P31"," ")</f>
        <v xml:space="preserve"> </v>
      </c>
      <c r="BA429" s="108" t="str">
        <f>IF(SUM(COUNTIFS('Planificación 2026-1'!F:F,"SUNAMPE",'Planificación 2026-1'!W:W,C429,'Planificación 2026-1'!H:H,"IC"))&gt;0,"P32"," ")</f>
        <v xml:space="preserve"> </v>
      </c>
      <c r="BB429" s="108" t="str">
        <f>IF(SUM(COUNTIFS('Planificación 2026-1'!F:F,"SUNAMPE",'Planificación 2026-1'!W:W,C429,'Planificación 2026-1'!H:H,"AR"))&gt;0,"P34"," ")</f>
        <v xml:space="preserve"> </v>
      </c>
      <c r="BC429" s="108" t="str">
        <f>IF(SUM(COUNTIFS('Planificación 2026-1'!F:F,"SUNAMPE",'Planificación 2026-1'!W:W,C429,'Planificación 2026-1'!H:H,"T1"))&gt;0,"P35"," ")</f>
        <v xml:space="preserve"> </v>
      </c>
      <c r="BD429" s="108" t="str">
        <f>IF(SUM(COUNTIFS('Planificación 2026-1'!F:F,"SUNAMPE",'Planificación 2026-1'!W:W,C429,'Planificación 2026-1'!H:H,"T3"))&gt;0,"P36"," ")</f>
        <v xml:space="preserve"> </v>
      </c>
      <c r="BE429" s="108" t="str">
        <f>IF(SUM(COUNTIFS('Planificación 2026-1'!F:F,"SUNAMPE",'Planificación 2026-1'!W:W,C429,'Planificación 2026-1'!H:H,"T2"))&gt;0,"P37"," ")</f>
        <v xml:space="preserve"> </v>
      </c>
      <c r="BF429" s="108" t="str">
        <f>IF(SUM(COUNTIFS('Planificación 2026-1'!F:F,"SUNAMPE",'Planificación 2026-1'!W:W,C429,'Planificación 2026-1'!H:H,"AE"))&gt;0,"P38"," ")</f>
        <v xml:space="preserve"> </v>
      </c>
      <c r="BG429" s="108" t="str">
        <f>IF(SUM(COUNTIFS('Planificación 2026-1'!F:F,"SUNAMPE",'Planificación 2026-1'!W:W,C429,'Planificación 2026-1'!H:H,"T4"))&gt;0,"P55"," ")</f>
        <v xml:space="preserve"> </v>
      </c>
      <c r="BH429" s="108" t="str">
        <f>IF(SUM(COUNTIFS('Planificación 2026-1'!F:F,"HUAURA",'Planificación 2026-1'!W:W,C429,'Planificación 2026-1'!H:H,"AF"))&gt;0," P01"," ")</f>
        <v xml:space="preserve"> </v>
      </c>
      <c r="BI429" s="108" t="str">
        <f>IF(SUM(COUNTIFS('Planificación 2026-1'!F:F,"HUAURA",'Planificación 2026-1'!W:W,C429,'Planificación 2026-1'!H:H,"EN"))&gt;0,"P02"," ")</f>
        <v xml:space="preserve"> </v>
      </c>
      <c r="BJ429" s="108" t="str">
        <f>IF(SUM(COUNTIFS('Planificación 2026-1'!F:F,"HUAURA",'Planificación 2026-1'!W:W,C429,'Planificación 2026-1'!H:H,"IS"))&gt;0,"P03"," ")</f>
        <v xml:space="preserve"> </v>
      </c>
      <c r="BK429" s="108" t="str">
        <f>IF(SUM(COUNTIFS('Planificación 2026-1'!F:F,"HUAURA",'Planificación 2026-1'!W:W,C429,'Planificación 2026-1'!H:H,"PS"))&gt;0,"P04"," ")</f>
        <v xml:space="preserve"> </v>
      </c>
      <c r="BL429" s="108"/>
      <c r="BM429" s="108" t="str">
        <f>IF(SUM(COUNTIFS('Planificación 2026-1'!F:F,"HUAURA",'Planificación 2026-1'!W:W,C429,'Planificación 2026-1'!H:H,"IN"))&gt;0,"P06"," ")</f>
        <v xml:space="preserve"> </v>
      </c>
      <c r="BN429" s="108" t="str">
        <f>IF(SUM(COUNTIFS('Planificación 2026-1'!F:F,"HUAURA",'Planificación 2026-1'!W:W,C429,'Planificación 2026-1'!H:H,"CA"))&gt;0,"P07"," ")</f>
        <v xml:space="preserve"> </v>
      </c>
      <c r="BO429" s="108" t="str">
        <f>IF(SUM(COUNTIFS('Planificación 2026-1'!F:F,"HUAURA",'Planificación 2026-1'!W:W,C429,'Planificación 2026-1'!H:H,"DE"))&gt;0,"P08"," ")</f>
        <v xml:space="preserve"> </v>
      </c>
      <c r="BP429" s="108" t="str">
        <f>IF(SUM(COUNTIFS('Planificación 2026-1'!F:F,"HUAURA",'Planificación 2026-1'!W:W,C429,'Planificación 2026-1'!H:H,"OB"))&gt;0,"P09"," ")</f>
        <v xml:space="preserve"> </v>
      </c>
      <c r="BQ429" s="108" t="str">
        <f>IF(SUM(COUNTIFS('Planificación 2026-1'!F:F,"HUAURA",'Planificación 2026-1'!W:W,C429,'Planificación 2026-1'!H:H,"MH"))&gt;0,"P31"," ")</f>
        <v xml:space="preserve"> </v>
      </c>
      <c r="BR429" s="108" t="str">
        <f>IF(SUM(COUNTIFS('Planificación 2026-1'!F:F,"HUAURA",'Planificación 2026-1'!W:W,C429,'Planificación 2026-1'!H:H,"IC"))&gt;0,"P32"," ")</f>
        <v xml:space="preserve"> </v>
      </c>
      <c r="BS429" s="108" t="str">
        <f>IF(SUM(COUNTIFS('Planificación 2026-1'!F:F,"HUAURA",'Planificación 2026-1'!W:W,C429,'Planificación 2026-1'!H:H,"AR"))&gt;0,"P34"," ")</f>
        <v xml:space="preserve"> </v>
      </c>
      <c r="BT429" s="108" t="str">
        <f>IF(SUM(COUNTIFS('Planificación 2026-1'!F:F,"HUAURA",'Planificación 2026-1'!W:W,C429,'Planificación 2026-1'!H:H,"T1"))&gt;0,"P35"," ")</f>
        <v xml:space="preserve"> </v>
      </c>
      <c r="BU429" s="108" t="str">
        <f>IF(SUM(COUNTIFS('Planificación 2026-1'!F:F,"HUAURA",'Planificación 2026-1'!W:W,C429,'Planificación 2026-1'!H:H,"T3"))&gt;0,"P36"," ")</f>
        <v xml:space="preserve"> </v>
      </c>
      <c r="BV429" s="108" t="str">
        <f>IF(SUM(COUNTIFS('Planificación 2026-1'!F:F,"HUAURA",'Planificación 2026-1'!W:W,C429,'Planificación 2026-1'!H:H,"T2"))&gt;0,"P37"," ")</f>
        <v xml:space="preserve"> </v>
      </c>
      <c r="BW429" s="108" t="str">
        <f>IF(SUM(COUNTIFS('Planificación 2026-1'!F:F,"HUAURA",'Planificación 2026-1'!W:W,C429,'Planificación 2026-1'!H:H,"AE"))&gt;0,"P38"," ")</f>
        <v xml:space="preserve"> </v>
      </c>
      <c r="BX429" s="108" t="str">
        <f>IF(SUM(COUNTIFS('Planificación 2026-1'!F:F,"HUAURA",'Planificación 2026-1'!W:W,C429,'Planificación 2026-1'!H:H,"T4"))&gt;0,"P55"," ")</f>
        <v xml:space="preserve"> </v>
      </c>
      <c r="BY429" s="109">
        <f>SUMIFS('Planificación 2026-1'!R:R,'Planificación 2026-1'!W:W,C429,'Planificación 2026-1'!H:H,"AF",'Planificación 2026-1'!I:I,"&gt;2")</f>
        <v>0</v>
      </c>
      <c r="BZ429" s="109">
        <f>SUMIFS('Planificación 2026-1'!R:R,'Planificación 2026-1'!W:W,C429,'Planificación 2026-1'!H:H,"EN",'Planificación 2026-1'!I:I,"&gt;2")</f>
        <v>0</v>
      </c>
      <c r="CA429" s="109">
        <f>SUMIFS('Planificación 2026-1'!R:R,'Planificación 2026-1'!W:W,C429,'Planificación 2026-1'!H:H,"IS",'Planificación 2026-1'!I:I,"&gt;2")</f>
        <v>0</v>
      </c>
      <c r="CB429" s="109">
        <f>SUMIFS('Planificación 2026-1'!R:R,'Planificación 2026-1'!W:W,C429,'Planificación 2026-1'!H:H,"PS",'Planificación 2026-1'!I:I,"&gt;2")</f>
        <v>0</v>
      </c>
      <c r="CC429" s="109">
        <f>SUMIFS('Planificación 2026-1'!R:R,'Planificación 2026-1'!W:W,C429,'Planificación 2026-1'!H:H,"IN",'Planificación 2026-1'!I:I,"&gt;2")</f>
        <v>0</v>
      </c>
      <c r="CD429" s="109">
        <f>SUMIFS('Planificación 2026-1'!R:R,'Planificación 2026-1'!W:W,C429,'Planificación 2026-1'!H:H,"CA",'Planificación 2026-1'!I:I,"&gt;2")</f>
        <v>0</v>
      </c>
      <c r="CE429" s="109">
        <f>SUMIFS('Planificación 2026-1'!R:R,'Planificación 2026-1'!W:W,C429,'Planificación 2026-1'!H:H,"DE",'Planificación 2026-1'!I:I,"&gt;2")</f>
        <v>0</v>
      </c>
      <c r="CF429" s="109">
        <f>SUMIFS('Planificación 2026-1'!R:R,'Planificación 2026-1'!W:W,C429,'Planificación 2026-1'!H:H,"OB",'Planificación 2026-1'!I:I,"&gt;2")</f>
        <v>0</v>
      </c>
      <c r="CG429" s="109">
        <f>SUMIFS('Planificación 2026-1'!R:R,'Planificación 2026-1'!W:W,C429,'Planificación 2026-1'!H:H,"MH",'Planificación 2026-1'!I:I,"&gt;2")</f>
        <v>0</v>
      </c>
      <c r="CH429" s="109">
        <f>SUMIFS('Planificación 2026-1'!R:R,'Planificación 2026-1'!W:W,C429,'Planificación 2026-1'!H:H,"IC",'Planificación 2026-1'!I:I,"&gt;2")</f>
        <v>0</v>
      </c>
      <c r="CI429" s="109">
        <f>SUMIFS('Planificación 2026-1'!R:R,'Planificación 2026-1'!W:W,C429,'Planificación 2026-1'!H:H,"AR",'Planificación 2026-1'!I:I,"&gt;2")</f>
        <v>0</v>
      </c>
      <c r="CJ429" s="109">
        <f>SUMIFS('Planificación 2026-1'!R:R,'Planificación 2026-1'!W:W,C429,'Planificación 2026-1'!H:H,"T1",'Planificación 2026-1'!I:I,"&gt;2")</f>
        <v>0</v>
      </c>
      <c r="CK429" s="109">
        <f>SUMIFS('Planificación 2026-1'!R:R,'Planificación 2026-1'!W:W,C429,'Planificación 2026-1'!H:H,"T3",'Planificación 2026-1'!I:I,"&gt;2")</f>
        <v>0</v>
      </c>
      <c r="CL429" s="109">
        <f>SUMIFS('Planificación 2026-1'!R:R,'Planificación 2026-1'!W:W,C429,'Planificación 2026-1'!H:H,"T2",'Planificación 2026-1'!I:I,"&gt;2")</f>
        <v>0</v>
      </c>
      <c r="CM429" s="109">
        <f>SUMIFS('Planificación 2026-1'!R:R,'Planificación 2026-1'!W:W,C429,'Planificación 2026-1'!H:H,"AE",'Planificación 2026-1'!I:I,"&gt;2")</f>
        <v>0</v>
      </c>
      <c r="CN429" s="109">
        <f>SUMIFS('Planificación 2026-1'!R:R,'Planificación 2026-1'!W:W,C429,'Planificación 2026-1'!H:H,"T4",'Planificación 2026-1'!I:I,"&gt;2")</f>
        <v>0</v>
      </c>
      <c r="CO429" s="109">
        <f>SUMIFS('Planificación 2026-1'!R:R,'Planificación 2026-1'!W:W,C429,'Planificación 2026-1'!H:H,"AF",'Planificación 2026-1'!I:I,"&lt;3")</f>
        <v>0</v>
      </c>
      <c r="CP429" s="109">
        <f>SUMIFS('Planificación 2026-1'!R:R,'Planificación 2026-1'!W:W,C429,'Planificación 2026-1'!H:H,"EN",'Planificación 2026-1'!I:I,"&lt;3")</f>
        <v>0</v>
      </c>
      <c r="CQ429" s="109">
        <f>SUMIFS('Planificación 2026-1'!R:R,'Planificación 2026-1'!W:W,C429,'Planificación 2026-1'!H:H,"IS",'Planificación 2026-1'!I:I,"&lt;3")</f>
        <v>0</v>
      </c>
      <c r="CR429" s="109">
        <f>SUMIFS('Planificación 2026-1'!R:R,'Planificación 2026-1'!W:W,C429,'Planificación 2026-1'!H:H,"PS",'Planificación 2026-1'!I:I,"&lt;3")</f>
        <v>0</v>
      </c>
      <c r="CS429" s="109">
        <f>SUMIFS('Planificación 2026-1'!R:R,'Planificación 2026-1'!W:W,C429,'Planificación 2026-1'!H:H,"IN",'Planificación 2026-1'!I:I,"&lt;3")</f>
        <v>0</v>
      </c>
      <c r="CT429" s="109">
        <f>SUMIFS('Planificación 2026-1'!R:R,'Planificación 2026-1'!W:W,C429,'Planificación 2026-1'!H:H,"CA",'Planificación 2026-1'!I:I,"&lt;3")</f>
        <v>0</v>
      </c>
      <c r="CU429" s="109">
        <f>SUMIFS('Planificación 2026-1'!R:R,'Planificación 2026-1'!W:W,C429,'Planificación 2026-1'!H:H,"DE",'Planificación 2026-1'!I:I,"&lt;3")</f>
        <v>0</v>
      </c>
      <c r="CV429" s="109">
        <f>SUMIFS('Planificación 2026-1'!R:R,'Planificación 2026-1'!W:W,C429,'Planificación 2026-1'!H:H,"OB",'Planificación 2026-1'!I:I,"&lt;3")</f>
        <v>0</v>
      </c>
      <c r="CW429" s="109">
        <f>SUMIFS('Planificación 2026-1'!R:R,'Planificación 2026-1'!W:W,C429,'Planificación 2026-1'!H:H,"MH",'Planificación 2026-1'!I:I,"&lt;3")</f>
        <v>0</v>
      </c>
      <c r="CX429" s="109">
        <f>SUMIFS('Planificación 2026-1'!R:R,'Planificación 2026-1'!W:W,C429,'Planificación 2026-1'!H:H,"IC",'Planificación 2026-1'!I:I,"&lt;3")</f>
        <v>0</v>
      </c>
      <c r="CY429" s="109">
        <f>SUMIFS('Planificación 2026-1'!R:R,'Planificación 2026-1'!W:W,C429,'Planificación 2026-1'!H:H,"AR",'Planificación 2026-1'!I:I,"&lt;3")</f>
        <v>0</v>
      </c>
      <c r="CZ429" s="109">
        <f>SUMIFS('Planificación 2026-1'!R:R,'Planificación 2026-1'!W:W,C429,'Planificación 2026-1'!H:H,"T1",'Planificación 2026-1'!I:I,"&lt;3")</f>
        <v>0</v>
      </c>
      <c r="DA429" s="109">
        <f>SUMIFS('Planificación 2026-1'!R:R,'Planificación 2026-1'!W:W,C429,'Planificación 2026-1'!H:H,"T3",'Planificación 2026-1'!I:I,"&lt;3")</f>
        <v>0</v>
      </c>
      <c r="DB429" s="109">
        <f>SUMIFS('Planificación 2026-1'!R:R,'Planificación 2026-1'!W:W,C429,'Planificación 2026-1'!H:H,"T2",'Planificación 2026-1'!I:I,"&lt;3")</f>
        <v>0</v>
      </c>
      <c r="DC429" s="109">
        <f>SUMIFS('Planificación 2026-1'!R:R,'Planificación 2026-1'!W:W,C429,'Planificación 2026-1'!H:H,"AE",'Planificación 2026-1'!I:I,"&lt;3")</f>
        <v>0</v>
      </c>
      <c r="DD429" s="109">
        <f>SUMIFS('Planificación 2026-1'!R:R,'Planificación 2026-1'!W:W,C429,'Planificación 2026-1'!H:H,"T4",'Planificación 2026-1'!I:I,"&lt;3")</f>
        <v>0</v>
      </c>
      <c r="DE429" s="108" t="str">
        <f t="shared" si="63"/>
        <v/>
      </c>
      <c r="DF429" s="41">
        <f>IF(C429="","",SUMIFS('Planificación 2026-1'!R:R,'Planificación 2026-1'!W:W,C429,'Planificación 2026-1'!F:F,"PRINCIPAL",'Planificación 2026-1'!X:X,"VIRTUAL"))</f>
        <v>0</v>
      </c>
      <c r="DG429" s="41">
        <f>IF(C429="","",SUMIFS('Planificación 2026-1'!R:R,'Planificación 2026-1'!W:W,C429,'Planificación 2026-1'!F:F,"PRINCIPAL",'Planificación 2026-1'!X:X,"PRESENCIAL"))</f>
        <v>0</v>
      </c>
      <c r="DH429" s="41">
        <f>IF(C429="","",SUMIFS('Planificación 2026-1'!R:R,'Planificación 2026-1'!W:W,C429,'Planificación 2026-1'!F:F,"PRINCIPAL",'Planificación 2026-1'!X:X,"HIBRIDO PRESENCIAL"))</f>
        <v>0</v>
      </c>
      <c r="DI429" s="108" t="str">
        <f t="shared" si="64"/>
        <v/>
      </c>
      <c r="DJ429" s="108">
        <f>IF(C429="","",SUMIFS('Planificación 2026-1'!R:R,'Planificación 2026-1'!W:W,C429,'Planificación 2026-1'!F:F,"FILIAL",'Planificación 2026-1'!X:X,"VIRTUAL"))</f>
        <v>0</v>
      </c>
      <c r="DK429" s="110">
        <f>IF(C429="","",SUMIFS('Planificación 2026-1'!R:R,'Planificación 2026-1'!W:W,C429,'Planificación 2026-1'!F:F,"FILIAL",'Planificación 2026-1'!X:X,"PRESENCIAL"))</f>
        <v>0</v>
      </c>
      <c r="DL429" s="61">
        <f>IF(C429="","",SUMIFS('Planificación 2026-1'!R:R,'Planificación 2026-1'!W:W,C429,'Planificación 2026-1'!F:F,"FILIAL",'Planificación 2026-1'!X:X,"HIBRIDO PRESENCIAL"))</f>
        <v>0</v>
      </c>
      <c r="DM429" s="111" t="str">
        <f t="shared" si="65"/>
        <v/>
      </c>
      <c r="DN429" s="108">
        <f>IF(C429="","",SUMIFS('Planificación 2026-1'!R:R,'Planificación 2026-1'!W:W,C429,'Planificación 2026-1'!F:F,"SUNAMPE",'Planificación 2026-1'!X:X,"VIRTUAL"))</f>
        <v>0</v>
      </c>
      <c r="DO429" s="61">
        <f>IF(C429="","",SUMIFS('Planificación 2026-1'!R:R,'Planificación 2026-1'!W:W,C429,'Planificación 2026-1'!F:F,"SUNAMPE",'Planificación 2026-1'!X:X,"PRESENCIAL"))</f>
        <v>0</v>
      </c>
      <c r="DP429" s="111" t="str">
        <f t="shared" si="66"/>
        <v/>
      </c>
      <c r="DQ429" s="108">
        <f>IF(C429="","",SUMIFS('Planificación 2026-1'!R:R,'Planificación 2026-1'!W:W,C429,'Planificación 2026-1'!F:F,"HUAURA",'Planificación 2026-1'!X:X,"VIRTUAL"))</f>
        <v>0</v>
      </c>
      <c r="DR429" s="61">
        <f>IF(C429="","",SUMIFS('Planificación 2026-1'!R:R,'Planificación 2026-1'!W:W,C429,'Planificación 2026-1'!F:F,"HUAURA",'Planificación 2026-1'!X:X,"PRESENCIAL"))</f>
        <v>0</v>
      </c>
      <c r="DS429" s="76">
        <f>SUMIFS('Planificación 2026-1'!R:R,'Planificación 2026-1'!W:W,C429,'Planificación 2026-1'!F:F,"PRINCIPAL",'Planificación 2026-1'!X:X,"VIRTUAL",'Planificación 2026-1'!I:I,"&gt;2")</f>
        <v>0</v>
      </c>
      <c r="DT429" s="76">
        <f>SUMIFS('Planificación 2026-1'!R:R,'Planificación 2026-1'!W:W,C429,'Planificación 2026-1'!F:F,"PRINCIPAL",'Planificación 2026-1'!X:X,"&lt;&gt;VIRTUAL",'Planificación 2026-1'!I:I,"&gt;2")</f>
        <v>0</v>
      </c>
      <c r="DU429" s="76">
        <f>SUMIFS('Planificación 2026-1'!R:R,'Planificación 2026-1'!W:W,C429,'Planificación 2026-1'!F:F,"SUNAMPE",'Planificación 2026-1'!X:X,"VIRTUAL",'Planificación 2026-1'!I:I,"&gt;2")</f>
        <v>0</v>
      </c>
      <c r="DV429" s="76">
        <f>SUMIFS('Planificación 2026-1'!R:R,'Planificación 2026-1'!W:W,C429,'Planificación 2026-1'!F:F,"SUNAMPE",'Planificación 2026-1'!X:X,"&lt;&gt;VIRTUAL",'Planificación 2026-1'!I:I,"&gt;2")</f>
        <v>0</v>
      </c>
      <c r="DW429" s="76">
        <f>SUMIFS('Planificación 2026-1'!R:R,'Planificación 2026-1'!W:W,C429,'Planificación 2026-1'!F:F,"FILIAL",'Planificación 2026-1'!X:X,"VIRTUAL",'Planificación 2026-1'!I:I,"&gt;2")</f>
        <v>0</v>
      </c>
      <c r="DX429" s="76">
        <f>SUMIFS('Planificación 2026-1'!R:R,'Planificación 2026-1'!W:W,C429,'Planificación 2026-1'!F:F,"FILIAL",'Planificación 2026-1'!X:X,"&lt;&gt;VIRTUAL",'Planificación 2026-1'!I:I,"&gt;2")</f>
        <v>0</v>
      </c>
      <c r="DY429" s="76">
        <f>SUMIFS('Planificación 2026-1'!R:R,'Planificación 2026-1'!W:W,C429,'Planificación 2026-1'!F:F,"PORUMA",'Planificación 2026-1'!X:X,"VIRTUAL",'Planificación 2026-1'!I:I,"&gt;2")</f>
        <v>0</v>
      </c>
      <c r="DZ429" s="76">
        <f>SUMIFS('Planificación 2026-1'!R:R,'Planificación 2026-1'!W:W,C429,'Planificación 2026-1'!F:F,"PORUMA",'Planificación 2026-1'!X:X,"&lt;&gt;VIRTUAL",'Planificación 2026-1'!I:I,"&gt;2")</f>
        <v>0</v>
      </c>
      <c r="EA429" s="76">
        <f>SUMIFS('Planificación 2026-1'!R:R,'Planificación 2026-1'!W:W,C429,'Planificación 2026-1'!F:F,"HUAURA",'Planificación 2026-1'!X:X,"VIRTUAL",'Planificación 2026-1'!I:I,"&gt;2")</f>
        <v>0</v>
      </c>
      <c r="EB429" s="76">
        <f>SUMIFS('Planificación 2026-1'!R:R,'Planificación 2026-1'!W:W,C429,'Planificación 2026-1'!F:F,"HUAURA",'Planificación 2026-1'!X:X,"&lt;&gt;VIRTUAL",'Planificación 2026-1'!I:I,"&gt;2")</f>
        <v>0</v>
      </c>
      <c r="EC429" s="76">
        <f>SUMIFS('Planificación 2026-1'!R:R,'Planificación 2026-1'!W:W,C429,'Planificación 2026-1'!F:F,"PRINCIPAL",'Planificación 2026-1'!X:X,"VIRTUAL",'Planificación 2026-1'!I:I,"&lt;3")</f>
        <v>0</v>
      </c>
      <c r="ED429" s="76">
        <f>SUMIFS('Planificación 2026-1'!R:R,'Planificación 2026-1'!W:W,C429,'Planificación 2026-1'!F:F,"PRINCIPAL",'Planificación 2026-1'!X:X,"&lt;&gt;VIRTUAL",'Planificación 2026-1'!I:I,"&lt;3")</f>
        <v>0</v>
      </c>
      <c r="EE429" s="76">
        <f>SUMIFS('Planificación 2026-1'!R:R,'Planificación 2026-1'!W:W,C429,'Planificación 2026-1'!F:F,"SUNAMPE",'Planificación 2026-1'!X:X,"VIRTUAL",'Planificación 2026-1'!I:I,"&lt;3")</f>
        <v>0</v>
      </c>
      <c r="EF429" s="76">
        <f>SUMIFS('Planificación 2026-1'!R:R,'Planificación 2026-1'!W:W,C429,'Planificación 2026-1'!F:F,"SUNAMPE",'Planificación 2026-1'!X:X,"&lt;&gt;VIRTUAL",'Planificación 2026-1'!I:I,"&lt;3")</f>
        <v>0</v>
      </c>
      <c r="EG429" s="76">
        <f>SUMIFS('Planificación 2026-1'!R:R,'Planificación 2026-1'!W:W,C429,'Planificación 2026-1'!F:F,"FILIAL",'Planificación 2026-1'!X:X,"VIRTUAL",'Planificación 2026-1'!I:I,"&lt;3")</f>
        <v>0</v>
      </c>
      <c r="EH429" s="76">
        <f>SUMIFS('Planificación 2026-1'!R:R,'Planificación 2026-1'!W:W,C429,'Planificación 2026-1'!F:F,"FILIAL",'Planificación 2026-1'!X:X,"&lt;&gt;VIRTUAL",'Planificación 2026-1'!I:I,"&lt;3")</f>
        <v>0</v>
      </c>
      <c r="EI429" s="76">
        <f>SUMIFS('Planificación 2026-1'!R:R,'Planificación 2026-1'!W:W,C429,'Planificación 2026-1'!F:F,"PORUMA",'Planificación 2026-1'!X:X,"VIRTUAL",'Planificación 2026-1'!I:I,"&lt;3")</f>
        <v>0</v>
      </c>
      <c r="EJ429" s="76">
        <f>SUMIFS('Planificación 2026-1'!R:R,'Planificación 2026-1'!W:W,C429,'Planificación 2026-1'!F:F,"PORUMA",'Planificación 2026-1'!X:X,"&lt;&gt;VIRTUAL",'Planificación 2026-1'!I:I,"&lt;3")</f>
        <v>0</v>
      </c>
      <c r="EK429" s="76">
        <f>SUMIFS('Planificación 2026-1'!R:R,'Planificación 2026-1'!W:W,C429,'Planificación 2026-1'!F:F,"HUAURA",'Planificación 2026-1'!X:X,"VIRTUAL",'Planificación 2026-1'!I:I,"&lt;3")</f>
        <v>0</v>
      </c>
      <c r="EL429" s="76">
        <f>SUMIFS('Planificación 2026-1'!R:R,'Planificación 2026-1'!W:W,C429,'Planificación 2026-1'!F:F,"HUAURA",'Planificación 2026-1'!X:X,"&lt;&gt;VIRTUAL",'Planificación 2026-1'!I:I,"&lt;3")</f>
        <v>0</v>
      </c>
      <c r="EM429" s="76"/>
      <c r="EN429" s="76">
        <f t="shared" si="59"/>
        <v>0</v>
      </c>
      <c r="EO429" s="76">
        <f t="shared" si="60"/>
        <v>0</v>
      </c>
      <c r="EP429" s="76" t="b">
        <f t="shared" si="61"/>
        <v>1</v>
      </c>
      <c r="EQ429" s="76" t="str">
        <f t="shared" si="62"/>
        <v/>
      </c>
      <c r="ER429" s="76" t="str">
        <f t="shared" si="67"/>
        <v>PRESENCIAL</v>
      </c>
    </row>
    <row r="430" spans="1:148" hidden="1">
      <c r="A430" s="83"/>
      <c r="B430" s="119">
        <v>427</v>
      </c>
      <c r="C430" s="115" t="s">
        <v>605</v>
      </c>
      <c r="D430" s="112">
        <f>SUMIF('Planificación 2026-1'!W:W,C430,'Planificación 2026-1'!R:R)</f>
        <v>0</v>
      </c>
      <c r="E430" s="114" t="s">
        <v>170</v>
      </c>
      <c r="F430" s="115" t="s">
        <v>596</v>
      </c>
      <c r="G430" s="115" t="s">
        <v>86</v>
      </c>
      <c r="H430" s="115" t="s">
        <v>129</v>
      </c>
      <c r="I430" s="107" t="str">
        <f>IF(SUM(COUNTIFS('Planificación 2026-1'!F:F,"PRINCIPAL",'Planificación 2026-1'!W:W,C430,'Planificación 2026-1'!H:H,"AF"))&gt;0,"P01"," ")</f>
        <v xml:space="preserve"> </v>
      </c>
      <c r="J430" s="108" t="str">
        <f>IF(SUM(COUNTIFS('Planificación 2026-1'!F:F,"PRINCIPAL",'Planificación 2026-1'!W:W,C430,'Planificación 2026-1'!H:H,"EN"))&gt;0,"P02"," ")</f>
        <v xml:space="preserve"> </v>
      </c>
      <c r="K430" s="108" t="str">
        <f>IF(SUM(COUNTIFS('Planificación 2026-1'!F:F,"PRINCIPAL",'Planificación 2026-1'!W:W,C430,'Planificación 2026-1'!H:H,"IS"))&gt;0,"P03"," ")</f>
        <v xml:space="preserve"> </v>
      </c>
      <c r="L430" s="108" t="str">
        <f>IF(SUM(COUNTIFS('Planificación 2026-1'!F:F,"PRINCIPAL",'Planificación 2026-1'!W:W,C430,'Planificación 2026-1'!H:H,"PS"))&gt;0,"P04"," ")</f>
        <v xml:space="preserve"> </v>
      </c>
      <c r="M430" s="108"/>
      <c r="N430" s="108" t="str">
        <f>IF(SUM(COUNTIFS('Planificación 2026-1'!F:F,"PRINCIPAL",'Planificación 2026-1'!W:W,C430,'Planificación 2026-1'!H:H,"IN"))&gt;0,"P06"," ")</f>
        <v xml:space="preserve"> </v>
      </c>
      <c r="O430" s="108" t="str">
        <f>IF(SUM(COUNTIFS('Planificación 2026-1'!F:F,"PRINCIPAL",'Planificación 2026-1'!W:W,C430,'Planificación 2026-1'!H:H,"CA"))&gt;0,"P07"," ")</f>
        <v xml:space="preserve"> </v>
      </c>
      <c r="P430" s="108" t="str">
        <f>IF(SUM(COUNTIFS('Planificación 2026-1'!F:F,"PRINCIPAL",'Planificación 2026-1'!W:W,C430,'Planificación 2026-1'!H:H,"DE"))&gt;0,"P08"," ")</f>
        <v xml:space="preserve"> </v>
      </c>
      <c r="Q430" s="108" t="str">
        <f>IF(SUM(COUNTIFS('Planificación 2026-1'!F:F,"PRINCIPAL",'Planificación 2026-1'!W:W,C430,'Planificación 2026-1'!H:H,"OB"))&gt;0,"P09"," ")</f>
        <v xml:space="preserve"> </v>
      </c>
      <c r="R430" s="108" t="str">
        <f>IF(SUM(COUNTIFS('Planificación 2026-1'!F:F,"PRINCIPAL",'Planificación 2026-1'!W:W,C430,'Planificación 2026-1'!H:H,"MH"))&gt;0,"P31"," ")</f>
        <v xml:space="preserve"> </v>
      </c>
      <c r="S430" s="108" t="str">
        <f>IF(SUM(COUNTIFS('Planificación 2026-1'!F:F,"PRINCIPAL",'Planificación 2026-1'!W:W,C430,'Planificación 2026-1'!H:H,"IC"))&gt;0,"P32"," ")</f>
        <v xml:space="preserve"> </v>
      </c>
      <c r="T430" s="108" t="str">
        <f>IF(SUM(COUNTIFS('Planificación 2026-1'!F:F,"PRINCIPAL",'Planificación 2026-1'!W:W,C430,'Planificación 2026-1'!H:H,"AR"))&gt;0,"P34"," ")</f>
        <v xml:space="preserve"> </v>
      </c>
      <c r="U430" s="108" t="str">
        <f>IF(SUM(COUNTIFS('Planificación 2026-1'!F:F,"PRINCIPAL",'Planificación 2026-1'!W:W,C430,'Planificación 2026-1'!H:H,"T1"))&gt;0,"P35"," ")</f>
        <v xml:space="preserve"> </v>
      </c>
      <c r="V430" s="108" t="str">
        <f>IF(SUM(COUNTIFS('Planificación 2026-1'!F:F,"PRINCIPAL",'Planificación 2026-1'!W:W,C430,'Planificación 2026-1'!H:H,"T3"))&gt;0,"P36"," ")</f>
        <v xml:space="preserve"> </v>
      </c>
      <c r="W430" s="108" t="str">
        <f>IF(SUM(COUNTIFS('Planificación 2026-1'!F:F,"PRINCIPAL",'Planificación 2026-1'!W:W,C430,'Planificación 2026-1'!H:H,"T2"))&gt;0,"P37"," ")</f>
        <v xml:space="preserve"> </v>
      </c>
      <c r="X430" s="108" t="str">
        <f>IF(SUM(COUNTIFS('Planificación 2026-1'!F:F,"PRINCIPAL",'Planificación 2026-1'!W:W,C430,'Planificación 2026-1'!H:H,"AE"))&gt;0,"P38"," ")</f>
        <v xml:space="preserve"> </v>
      </c>
      <c r="Y430" s="108" t="str">
        <f>IF(SUM(COUNTIFS('Planificación 2026-1'!F:F,"PRINCIPAL",'Planificación 2026-1'!W:W,C430,'Planificación 2026-1'!H:H,"T4"))&gt;0,"P55"," ")</f>
        <v xml:space="preserve"> </v>
      </c>
      <c r="Z430" s="108" t="str">
        <f>IF(SUM(COUNTIFS('Planificación 2026-1'!F:F,"FILIAL",'Planificación 2026-1'!W:W,C430,'Planificación 2026-1'!H:H,"AF"))&gt;0," P01"," ")</f>
        <v xml:space="preserve"> </v>
      </c>
      <c r="AA430" s="108" t="str">
        <f>IF(SUM(COUNTIFS('Planificación 2026-1'!F:F,"FILIAL",'Planificación 2026-1'!W:W,C430,'Planificación 2026-1'!H:H,"EN"))&gt;0,"P02"," ")</f>
        <v xml:space="preserve"> </v>
      </c>
      <c r="AB430" s="108" t="str">
        <f>IF(SUM(COUNTIFS('Planificación 2026-1'!F:F,"FILIAL",'Planificación 2026-1'!W:W,C430,'Planificación 2026-1'!H:H,"IS"))&gt;0,"P03"," ")</f>
        <v xml:space="preserve"> </v>
      </c>
      <c r="AC430" s="108" t="str">
        <f>IF(SUM(COUNTIFS('Planificación 2026-1'!F:F,"FILIAL",'Planificación 2026-1'!W:W,C430,'Planificación 2026-1'!H:H,"PS"))&gt;0,"P04"," ")</f>
        <v xml:space="preserve"> </v>
      </c>
      <c r="AD430" s="108"/>
      <c r="AE430" s="108" t="str">
        <f>IF(SUM(COUNTIFS('Planificación 2026-1'!F:F,"FILIAL",'Planificación 2026-1'!W:W,C430,'Planificación 2026-1'!H:H,"IN"))&gt;0,"P06"," ")</f>
        <v xml:space="preserve"> </v>
      </c>
      <c r="AF430" s="108" t="str">
        <f>IF(SUM(COUNTIFS('Planificación 2026-1'!F:F,"FILIAL",'Planificación 2026-1'!W:W,C430,'Planificación 2026-1'!H:H,"CA"))&gt;0,"P07"," ")</f>
        <v xml:space="preserve"> </v>
      </c>
      <c r="AG430" s="108" t="str">
        <f>IF(SUM(COUNTIFS('Planificación 2026-1'!F:F,"FILIAL",'Planificación 2026-1'!W:W,C430,'Planificación 2026-1'!H:H,"DE"))&gt;0,"P08"," ")</f>
        <v xml:space="preserve"> </v>
      </c>
      <c r="AH430" s="108" t="str">
        <f>IF(SUM(COUNTIFS('Planificación 2026-1'!F:F,"FILIAL",'Planificación 2026-1'!W:W,C430,'Planificación 2026-1'!H:H,"OB"))&gt;0,"P09"," ")</f>
        <v xml:space="preserve"> </v>
      </c>
      <c r="AI430" s="108" t="str">
        <f>IF(SUM(COUNTIFS('Planificación 2026-1'!F:F,"FILIAL",'Planificación 2026-1'!W:W,C430,'Planificación 2026-1'!H:H,"MH"))&gt;0,"P31"," ")</f>
        <v xml:space="preserve"> </v>
      </c>
      <c r="AJ430" s="108" t="str">
        <f>IF(SUM(COUNTIFS('Planificación 2026-1'!F:F,"FILIAL",'Planificación 2026-1'!W:W,C430,'Planificación 2026-1'!H:H,"IC"))&gt;0,"P32"," ")</f>
        <v xml:space="preserve"> </v>
      </c>
      <c r="AK430" s="108" t="str">
        <f>IF(SUM(COUNTIFS('Planificación 2026-1'!F:F,"FILIAL",'Planificación 2026-1'!W:W,C430,'Planificación 2026-1'!H:H,"AR"))&gt;0,"P34"," ")</f>
        <v xml:space="preserve"> </v>
      </c>
      <c r="AL430" s="108" t="str">
        <f>IF(SUM(COUNTIFS('Planificación 2026-1'!F:F,"FILIAL",'Planificación 2026-1'!W:W,C430,'Planificación 2026-1'!H:H,"T1"))&gt;0,"P35"," ")</f>
        <v xml:space="preserve"> </v>
      </c>
      <c r="AM430" s="108" t="str">
        <f>IF(SUM(COUNTIFS('Planificación 2026-1'!F:F,"FILIAL",'Planificación 2026-1'!W:W,C430,'Planificación 2026-1'!H:H,"T3"))&gt;0,"P36"," ")</f>
        <v xml:space="preserve"> </v>
      </c>
      <c r="AN430" s="108" t="str">
        <f>IF(SUM(COUNTIFS('Planificación 2026-1'!F:F,"FILIAL",'Planificación 2026-1'!W:W,C430,'Planificación 2026-1'!H:H,"T2"))&gt;0,"P37"," ")</f>
        <v xml:space="preserve"> </v>
      </c>
      <c r="AO430" s="108" t="str">
        <f>IF(SUM(COUNTIFS('Planificación 2026-1'!F:F,"FILIAL",'Planificación 2026-1'!W:W,C430,'Planificación 2026-1'!H:H,"AE"))&gt;0,"P38"," ")</f>
        <v xml:space="preserve"> </v>
      </c>
      <c r="AP430" s="108" t="str">
        <f>IF(SUM(COUNTIFS('Planificación 2026-1'!F:F,"FILIAL",'Planificación 2026-1'!W:W,C430,'Planificación 2026-1'!H:H,"T4"))&gt;0,"P55"," ")</f>
        <v xml:space="preserve"> </v>
      </c>
      <c r="AQ430" s="108" t="str">
        <f>IF(SUM(COUNTIFS('Planificación 2026-1'!F:F,"SUNAMPE",'Planificación 2026-1'!W:W,C430,'Planificación 2026-1'!H:H,"AF"))&gt;0," P01"," ")</f>
        <v xml:space="preserve"> </v>
      </c>
      <c r="AR430" s="108" t="str">
        <f>IF(SUM(COUNTIFS('Planificación 2026-1'!F:F,"SUNAMPE",'Planificación 2026-1'!W:W,C430,'Planificación 2026-1'!H:H,"EN"))&gt;0,"P02"," ")</f>
        <v xml:space="preserve"> </v>
      </c>
      <c r="AS430" s="108" t="str">
        <f>IF(SUM(COUNTIFS('Planificación 2026-1'!F:F,"SUNAMPE",'Planificación 2026-1'!W:W,C430,'Planificación 2026-1'!H:H,"IS"))&gt;0,"P03"," ")</f>
        <v xml:space="preserve"> </v>
      </c>
      <c r="AT430" s="108" t="str">
        <f>IF(SUM(COUNTIFS('Planificación 2026-1'!F:F,"SUNAMPE",'Planificación 2026-1'!W:W,C430,'Planificación 2026-1'!H:H,"PS"))&gt;0,"P04"," ")</f>
        <v xml:space="preserve"> </v>
      </c>
      <c r="AU430" s="108"/>
      <c r="AV430" s="108" t="str">
        <f>IF(SUM(COUNTIFS('Planificación 2026-1'!F:F,"SUNAMPE",'Planificación 2026-1'!W:W,C430,'Planificación 2026-1'!H:H,"IN"))&gt;0,"P06"," ")</f>
        <v xml:space="preserve"> </v>
      </c>
      <c r="AW430" s="108" t="str">
        <f>IF(SUM(COUNTIFS('Planificación 2026-1'!F:F,"SUNAMPE",'Planificación 2026-1'!W:W,C430,'Planificación 2026-1'!H:H,"CA"))&gt;0,"P07"," ")</f>
        <v xml:space="preserve"> </v>
      </c>
      <c r="AX430" s="108" t="str">
        <f>IF(SUM(COUNTIFS('Planificación 2026-1'!F:F,"SUNAMPE",'Planificación 2026-1'!W:W,C430,'Planificación 2026-1'!H:H,"DE"))&gt;0,"P08"," ")</f>
        <v xml:space="preserve"> </v>
      </c>
      <c r="AY430" s="108" t="str">
        <f>IF(SUM(COUNTIFS('Planificación 2026-1'!F:F,"SUNAMPE",'Planificación 2026-1'!W:W,C430,'Planificación 2026-1'!H:H,"OB"))&gt;0,"P09"," ")</f>
        <v xml:space="preserve"> </v>
      </c>
      <c r="AZ430" s="108" t="str">
        <f>IF(SUM(COUNTIFS('Planificación 2026-1'!F:F,"SUNAMPE",'Planificación 2026-1'!W:W,C430,'Planificación 2026-1'!H:H,"MH"))&gt;0,"P31"," ")</f>
        <v xml:space="preserve"> </v>
      </c>
      <c r="BA430" s="108" t="str">
        <f>IF(SUM(COUNTIFS('Planificación 2026-1'!F:F,"SUNAMPE",'Planificación 2026-1'!W:W,C430,'Planificación 2026-1'!H:H,"IC"))&gt;0,"P32"," ")</f>
        <v xml:space="preserve"> </v>
      </c>
      <c r="BB430" s="108" t="str">
        <f>IF(SUM(COUNTIFS('Planificación 2026-1'!F:F,"SUNAMPE",'Planificación 2026-1'!W:W,C430,'Planificación 2026-1'!H:H,"AR"))&gt;0,"P34"," ")</f>
        <v xml:space="preserve"> </v>
      </c>
      <c r="BC430" s="108" t="str">
        <f>IF(SUM(COUNTIFS('Planificación 2026-1'!F:F,"SUNAMPE",'Planificación 2026-1'!W:W,C430,'Planificación 2026-1'!H:H,"T1"))&gt;0,"P35"," ")</f>
        <v xml:space="preserve"> </v>
      </c>
      <c r="BD430" s="108" t="str">
        <f>IF(SUM(COUNTIFS('Planificación 2026-1'!F:F,"SUNAMPE",'Planificación 2026-1'!W:W,C430,'Planificación 2026-1'!H:H,"T3"))&gt;0,"P36"," ")</f>
        <v xml:space="preserve"> </v>
      </c>
      <c r="BE430" s="108" t="str">
        <f>IF(SUM(COUNTIFS('Planificación 2026-1'!F:F,"SUNAMPE",'Planificación 2026-1'!W:W,C430,'Planificación 2026-1'!H:H,"T2"))&gt;0,"P37"," ")</f>
        <v xml:space="preserve"> </v>
      </c>
      <c r="BF430" s="108" t="str">
        <f>IF(SUM(COUNTIFS('Planificación 2026-1'!F:F,"SUNAMPE",'Planificación 2026-1'!W:W,C430,'Planificación 2026-1'!H:H,"AE"))&gt;0,"P38"," ")</f>
        <v xml:space="preserve"> </v>
      </c>
      <c r="BG430" s="108" t="str">
        <f>IF(SUM(COUNTIFS('Planificación 2026-1'!F:F,"SUNAMPE",'Planificación 2026-1'!W:W,C430,'Planificación 2026-1'!H:H,"T4"))&gt;0,"P55"," ")</f>
        <v xml:space="preserve"> </v>
      </c>
      <c r="BH430" s="108" t="str">
        <f>IF(SUM(COUNTIFS('Planificación 2026-1'!F:F,"HUAURA",'Planificación 2026-1'!W:W,C430,'Planificación 2026-1'!H:H,"AF"))&gt;0," P01"," ")</f>
        <v xml:space="preserve"> </v>
      </c>
      <c r="BI430" s="108" t="str">
        <f>IF(SUM(COUNTIFS('Planificación 2026-1'!F:F,"HUAURA",'Planificación 2026-1'!W:W,C430,'Planificación 2026-1'!H:H,"EN"))&gt;0,"P02"," ")</f>
        <v xml:space="preserve"> </v>
      </c>
      <c r="BJ430" s="108" t="str">
        <f>IF(SUM(COUNTIFS('Planificación 2026-1'!F:F,"HUAURA",'Planificación 2026-1'!W:W,C430,'Planificación 2026-1'!H:H,"IS"))&gt;0,"P03"," ")</f>
        <v xml:space="preserve"> </v>
      </c>
      <c r="BK430" s="108" t="str">
        <f>IF(SUM(COUNTIFS('Planificación 2026-1'!F:F,"HUAURA",'Planificación 2026-1'!W:W,C430,'Planificación 2026-1'!H:H,"PS"))&gt;0,"P04"," ")</f>
        <v xml:space="preserve"> </v>
      </c>
      <c r="BL430" s="108"/>
      <c r="BM430" s="108" t="str">
        <f>IF(SUM(COUNTIFS('Planificación 2026-1'!F:F,"HUAURA",'Planificación 2026-1'!W:W,C430,'Planificación 2026-1'!H:H,"IN"))&gt;0,"P06"," ")</f>
        <v xml:space="preserve"> </v>
      </c>
      <c r="BN430" s="108" t="str">
        <f>IF(SUM(COUNTIFS('Planificación 2026-1'!F:F,"HUAURA",'Planificación 2026-1'!W:W,C430,'Planificación 2026-1'!H:H,"CA"))&gt;0,"P07"," ")</f>
        <v xml:space="preserve"> </v>
      </c>
      <c r="BO430" s="108" t="str">
        <f>IF(SUM(COUNTIFS('Planificación 2026-1'!F:F,"HUAURA",'Planificación 2026-1'!W:W,C430,'Planificación 2026-1'!H:H,"DE"))&gt;0,"P08"," ")</f>
        <v xml:space="preserve"> </v>
      </c>
      <c r="BP430" s="108" t="str">
        <f>IF(SUM(COUNTIFS('Planificación 2026-1'!F:F,"HUAURA",'Planificación 2026-1'!W:W,C430,'Planificación 2026-1'!H:H,"OB"))&gt;0,"P09"," ")</f>
        <v xml:space="preserve"> </v>
      </c>
      <c r="BQ430" s="108" t="str">
        <f>IF(SUM(COUNTIFS('Planificación 2026-1'!F:F,"HUAURA",'Planificación 2026-1'!W:W,C430,'Planificación 2026-1'!H:H,"MH"))&gt;0,"P31"," ")</f>
        <v xml:space="preserve"> </v>
      </c>
      <c r="BR430" s="108" t="str">
        <f>IF(SUM(COUNTIFS('Planificación 2026-1'!F:F,"HUAURA",'Planificación 2026-1'!W:W,C430,'Planificación 2026-1'!H:H,"IC"))&gt;0,"P32"," ")</f>
        <v xml:space="preserve"> </v>
      </c>
      <c r="BS430" s="108" t="str">
        <f>IF(SUM(COUNTIFS('Planificación 2026-1'!F:F,"HUAURA",'Planificación 2026-1'!W:W,C430,'Planificación 2026-1'!H:H,"AR"))&gt;0,"P34"," ")</f>
        <v xml:space="preserve"> </v>
      </c>
      <c r="BT430" s="108" t="str">
        <f>IF(SUM(COUNTIFS('Planificación 2026-1'!F:F,"HUAURA",'Planificación 2026-1'!W:W,C430,'Planificación 2026-1'!H:H,"T1"))&gt;0,"P35"," ")</f>
        <v xml:space="preserve"> </v>
      </c>
      <c r="BU430" s="108" t="str">
        <f>IF(SUM(COUNTIFS('Planificación 2026-1'!F:F,"HUAURA",'Planificación 2026-1'!W:W,C430,'Planificación 2026-1'!H:H,"T3"))&gt;0,"P36"," ")</f>
        <v xml:space="preserve"> </v>
      </c>
      <c r="BV430" s="108" t="str">
        <f>IF(SUM(COUNTIFS('Planificación 2026-1'!F:F,"HUAURA",'Planificación 2026-1'!W:W,C430,'Planificación 2026-1'!H:H,"T2"))&gt;0,"P37"," ")</f>
        <v xml:space="preserve"> </v>
      </c>
      <c r="BW430" s="108" t="str">
        <f>IF(SUM(COUNTIFS('Planificación 2026-1'!F:F,"HUAURA",'Planificación 2026-1'!W:W,C430,'Planificación 2026-1'!H:H,"AE"))&gt;0,"P38"," ")</f>
        <v xml:space="preserve"> </v>
      </c>
      <c r="BX430" s="108" t="str">
        <f>IF(SUM(COUNTIFS('Planificación 2026-1'!F:F,"HUAURA",'Planificación 2026-1'!W:W,C430,'Planificación 2026-1'!H:H,"T4"))&gt;0,"P55"," ")</f>
        <v xml:space="preserve"> </v>
      </c>
      <c r="BY430" s="109">
        <f>SUMIFS('Planificación 2026-1'!R:R,'Planificación 2026-1'!W:W,C430,'Planificación 2026-1'!H:H,"AF",'Planificación 2026-1'!I:I,"&gt;2")</f>
        <v>0</v>
      </c>
      <c r="BZ430" s="109">
        <f>SUMIFS('Planificación 2026-1'!R:R,'Planificación 2026-1'!W:W,C430,'Planificación 2026-1'!H:H,"EN",'Planificación 2026-1'!I:I,"&gt;2")</f>
        <v>0</v>
      </c>
      <c r="CA430" s="109">
        <f>SUMIFS('Planificación 2026-1'!R:R,'Planificación 2026-1'!W:W,C430,'Planificación 2026-1'!H:H,"IS",'Planificación 2026-1'!I:I,"&gt;2")</f>
        <v>0</v>
      </c>
      <c r="CB430" s="109">
        <f>SUMIFS('Planificación 2026-1'!R:R,'Planificación 2026-1'!W:W,C430,'Planificación 2026-1'!H:H,"PS",'Planificación 2026-1'!I:I,"&gt;2")</f>
        <v>0</v>
      </c>
      <c r="CC430" s="109">
        <f>SUMIFS('Planificación 2026-1'!R:R,'Planificación 2026-1'!W:W,C430,'Planificación 2026-1'!H:H,"IN",'Planificación 2026-1'!I:I,"&gt;2")</f>
        <v>0</v>
      </c>
      <c r="CD430" s="109">
        <f>SUMIFS('Planificación 2026-1'!R:R,'Planificación 2026-1'!W:W,C430,'Planificación 2026-1'!H:H,"CA",'Planificación 2026-1'!I:I,"&gt;2")</f>
        <v>0</v>
      </c>
      <c r="CE430" s="109">
        <f>SUMIFS('Planificación 2026-1'!R:R,'Planificación 2026-1'!W:W,C430,'Planificación 2026-1'!H:H,"DE",'Planificación 2026-1'!I:I,"&gt;2")</f>
        <v>0</v>
      </c>
      <c r="CF430" s="109">
        <f>SUMIFS('Planificación 2026-1'!R:R,'Planificación 2026-1'!W:W,C430,'Planificación 2026-1'!H:H,"OB",'Planificación 2026-1'!I:I,"&gt;2")</f>
        <v>0</v>
      </c>
      <c r="CG430" s="109">
        <f>SUMIFS('Planificación 2026-1'!R:R,'Planificación 2026-1'!W:W,C430,'Planificación 2026-1'!H:H,"MH",'Planificación 2026-1'!I:I,"&gt;2")</f>
        <v>0</v>
      </c>
      <c r="CH430" s="109">
        <f>SUMIFS('Planificación 2026-1'!R:R,'Planificación 2026-1'!W:W,C430,'Planificación 2026-1'!H:H,"IC",'Planificación 2026-1'!I:I,"&gt;2")</f>
        <v>0</v>
      </c>
      <c r="CI430" s="109">
        <f>SUMIFS('Planificación 2026-1'!R:R,'Planificación 2026-1'!W:W,C430,'Planificación 2026-1'!H:H,"AR",'Planificación 2026-1'!I:I,"&gt;2")</f>
        <v>0</v>
      </c>
      <c r="CJ430" s="109">
        <f>SUMIFS('Planificación 2026-1'!R:R,'Planificación 2026-1'!W:W,C430,'Planificación 2026-1'!H:H,"T1",'Planificación 2026-1'!I:I,"&gt;2")</f>
        <v>0</v>
      </c>
      <c r="CK430" s="109">
        <f>SUMIFS('Planificación 2026-1'!R:R,'Planificación 2026-1'!W:W,C430,'Planificación 2026-1'!H:H,"T3",'Planificación 2026-1'!I:I,"&gt;2")</f>
        <v>0</v>
      </c>
      <c r="CL430" s="109">
        <f>SUMIFS('Planificación 2026-1'!R:R,'Planificación 2026-1'!W:W,C430,'Planificación 2026-1'!H:H,"T2",'Planificación 2026-1'!I:I,"&gt;2")</f>
        <v>0</v>
      </c>
      <c r="CM430" s="109">
        <f>SUMIFS('Planificación 2026-1'!R:R,'Planificación 2026-1'!W:W,C430,'Planificación 2026-1'!H:H,"AE",'Planificación 2026-1'!I:I,"&gt;2")</f>
        <v>0</v>
      </c>
      <c r="CN430" s="109">
        <f>SUMIFS('Planificación 2026-1'!R:R,'Planificación 2026-1'!W:W,C430,'Planificación 2026-1'!H:H,"T4",'Planificación 2026-1'!I:I,"&gt;2")</f>
        <v>0</v>
      </c>
      <c r="CO430" s="109">
        <f>SUMIFS('Planificación 2026-1'!R:R,'Planificación 2026-1'!W:W,C430,'Planificación 2026-1'!H:H,"AF",'Planificación 2026-1'!I:I,"&lt;3")</f>
        <v>0</v>
      </c>
      <c r="CP430" s="109">
        <f>SUMIFS('Planificación 2026-1'!R:R,'Planificación 2026-1'!W:W,C430,'Planificación 2026-1'!H:H,"EN",'Planificación 2026-1'!I:I,"&lt;3")</f>
        <v>0</v>
      </c>
      <c r="CQ430" s="109">
        <f>SUMIFS('Planificación 2026-1'!R:R,'Planificación 2026-1'!W:W,C430,'Planificación 2026-1'!H:H,"IS",'Planificación 2026-1'!I:I,"&lt;3")</f>
        <v>0</v>
      </c>
      <c r="CR430" s="109">
        <f>SUMIFS('Planificación 2026-1'!R:R,'Planificación 2026-1'!W:W,C430,'Planificación 2026-1'!H:H,"PS",'Planificación 2026-1'!I:I,"&lt;3")</f>
        <v>0</v>
      </c>
      <c r="CS430" s="109">
        <f>SUMIFS('Planificación 2026-1'!R:R,'Planificación 2026-1'!W:W,C430,'Planificación 2026-1'!H:H,"IN",'Planificación 2026-1'!I:I,"&lt;3")</f>
        <v>0</v>
      </c>
      <c r="CT430" s="109">
        <f>SUMIFS('Planificación 2026-1'!R:R,'Planificación 2026-1'!W:W,C430,'Planificación 2026-1'!H:H,"CA",'Planificación 2026-1'!I:I,"&lt;3")</f>
        <v>0</v>
      </c>
      <c r="CU430" s="109">
        <f>SUMIFS('Planificación 2026-1'!R:R,'Planificación 2026-1'!W:W,C430,'Planificación 2026-1'!H:H,"DE",'Planificación 2026-1'!I:I,"&lt;3")</f>
        <v>0</v>
      </c>
      <c r="CV430" s="109">
        <f>SUMIFS('Planificación 2026-1'!R:R,'Planificación 2026-1'!W:W,C430,'Planificación 2026-1'!H:H,"OB",'Planificación 2026-1'!I:I,"&lt;3")</f>
        <v>0</v>
      </c>
      <c r="CW430" s="109">
        <f>SUMIFS('Planificación 2026-1'!R:R,'Planificación 2026-1'!W:W,C430,'Planificación 2026-1'!H:H,"MH",'Planificación 2026-1'!I:I,"&lt;3")</f>
        <v>0</v>
      </c>
      <c r="CX430" s="109">
        <f>SUMIFS('Planificación 2026-1'!R:R,'Planificación 2026-1'!W:W,C430,'Planificación 2026-1'!H:H,"IC",'Planificación 2026-1'!I:I,"&lt;3")</f>
        <v>0</v>
      </c>
      <c r="CY430" s="109">
        <f>SUMIFS('Planificación 2026-1'!R:R,'Planificación 2026-1'!W:W,C430,'Planificación 2026-1'!H:H,"AR",'Planificación 2026-1'!I:I,"&lt;3")</f>
        <v>0</v>
      </c>
      <c r="CZ430" s="109">
        <f>SUMIFS('Planificación 2026-1'!R:R,'Planificación 2026-1'!W:W,C430,'Planificación 2026-1'!H:H,"T1",'Planificación 2026-1'!I:I,"&lt;3")</f>
        <v>0</v>
      </c>
      <c r="DA430" s="109">
        <f>SUMIFS('Planificación 2026-1'!R:R,'Planificación 2026-1'!W:W,C430,'Planificación 2026-1'!H:H,"T3",'Planificación 2026-1'!I:I,"&lt;3")</f>
        <v>0</v>
      </c>
      <c r="DB430" s="109">
        <f>SUMIFS('Planificación 2026-1'!R:R,'Planificación 2026-1'!W:W,C430,'Planificación 2026-1'!H:H,"T2",'Planificación 2026-1'!I:I,"&lt;3")</f>
        <v>0</v>
      </c>
      <c r="DC430" s="109">
        <f>SUMIFS('Planificación 2026-1'!R:R,'Planificación 2026-1'!W:W,C430,'Planificación 2026-1'!H:H,"AE",'Planificación 2026-1'!I:I,"&lt;3")</f>
        <v>0</v>
      </c>
      <c r="DD430" s="109">
        <f>SUMIFS('Planificación 2026-1'!R:R,'Planificación 2026-1'!W:W,C430,'Planificación 2026-1'!H:H,"T4",'Planificación 2026-1'!I:I,"&lt;3")</f>
        <v>0</v>
      </c>
      <c r="DE430" s="108" t="str">
        <f t="shared" si="63"/>
        <v/>
      </c>
      <c r="DF430" s="41">
        <f>IF(C430="","",SUMIFS('Planificación 2026-1'!R:R,'Planificación 2026-1'!W:W,C430,'Planificación 2026-1'!F:F,"PRINCIPAL",'Planificación 2026-1'!X:X,"VIRTUAL"))</f>
        <v>0</v>
      </c>
      <c r="DG430" s="41">
        <f>IF(C430="","",SUMIFS('Planificación 2026-1'!R:R,'Planificación 2026-1'!W:W,C430,'Planificación 2026-1'!F:F,"PRINCIPAL",'Planificación 2026-1'!X:X,"PRESENCIAL"))</f>
        <v>0</v>
      </c>
      <c r="DH430" s="41">
        <f>IF(C430="","",SUMIFS('Planificación 2026-1'!R:R,'Planificación 2026-1'!W:W,C430,'Planificación 2026-1'!F:F,"PRINCIPAL",'Planificación 2026-1'!X:X,"HIBRIDO PRESENCIAL"))</f>
        <v>0</v>
      </c>
      <c r="DI430" s="108" t="str">
        <f t="shared" si="64"/>
        <v/>
      </c>
      <c r="DJ430" s="108">
        <f>IF(C430="","",SUMIFS('Planificación 2026-1'!R:R,'Planificación 2026-1'!W:W,C430,'Planificación 2026-1'!F:F,"FILIAL",'Planificación 2026-1'!X:X,"VIRTUAL"))</f>
        <v>0</v>
      </c>
      <c r="DK430" s="110">
        <f>IF(C430="","",SUMIFS('Planificación 2026-1'!R:R,'Planificación 2026-1'!W:W,C430,'Planificación 2026-1'!F:F,"FILIAL",'Planificación 2026-1'!X:X,"PRESENCIAL"))</f>
        <v>0</v>
      </c>
      <c r="DL430" s="61">
        <f>IF(C430="","",SUMIFS('Planificación 2026-1'!R:R,'Planificación 2026-1'!W:W,C430,'Planificación 2026-1'!F:F,"FILIAL",'Planificación 2026-1'!X:X,"HIBRIDO PRESENCIAL"))</f>
        <v>0</v>
      </c>
      <c r="DM430" s="111" t="str">
        <f t="shared" si="65"/>
        <v/>
      </c>
      <c r="DN430" s="108">
        <f>IF(C430="","",SUMIFS('Planificación 2026-1'!R:R,'Planificación 2026-1'!W:W,C430,'Planificación 2026-1'!F:F,"SUNAMPE",'Planificación 2026-1'!X:X,"VIRTUAL"))</f>
        <v>0</v>
      </c>
      <c r="DO430" s="61">
        <f>IF(C430="","",SUMIFS('Planificación 2026-1'!R:R,'Planificación 2026-1'!W:W,C430,'Planificación 2026-1'!F:F,"SUNAMPE",'Planificación 2026-1'!X:X,"PRESENCIAL"))</f>
        <v>0</v>
      </c>
      <c r="DP430" s="111" t="str">
        <f t="shared" si="66"/>
        <v/>
      </c>
      <c r="DQ430" s="108">
        <f>IF(C430="","",SUMIFS('Planificación 2026-1'!R:R,'Planificación 2026-1'!W:W,C430,'Planificación 2026-1'!F:F,"HUAURA",'Planificación 2026-1'!X:X,"VIRTUAL"))</f>
        <v>0</v>
      </c>
      <c r="DR430" s="61">
        <f>IF(C430="","",SUMIFS('Planificación 2026-1'!R:R,'Planificación 2026-1'!W:W,C430,'Planificación 2026-1'!F:F,"HUAURA",'Planificación 2026-1'!X:X,"PRESENCIAL"))</f>
        <v>0</v>
      </c>
      <c r="DS430" s="76">
        <f>SUMIFS('Planificación 2026-1'!R:R,'Planificación 2026-1'!W:W,C430,'Planificación 2026-1'!F:F,"PRINCIPAL",'Planificación 2026-1'!X:X,"VIRTUAL",'Planificación 2026-1'!I:I,"&gt;2")</f>
        <v>0</v>
      </c>
      <c r="DT430" s="76">
        <f>SUMIFS('Planificación 2026-1'!R:R,'Planificación 2026-1'!W:W,C430,'Planificación 2026-1'!F:F,"PRINCIPAL",'Planificación 2026-1'!X:X,"&lt;&gt;VIRTUAL",'Planificación 2026-1'!I:I,"&gt;2")</f>
        <v>0</v>
      </c>
      <c r="DU430" s="76">
        <f>SUMIFS('Planificación 2026-1'!R:R,'Planificación 2026-1'!W:W,C430,'Planificación 2026-1'!F:F,"SUNAMPE",'Planificación 2026-1'!X:X,"VIRTUAL",'Planificación 2026-1'!I:I,"&gt;2")</f>
        <v>0</v>
      </c>
      <c r="DV430" s="76">
        <f>SUMIFS('Planificación 2026-1'!R:R,'Planificación 2026-1'!W:W,C430,'Planificación 2026-1'!F:F,"SUNAMPE",'Planificación 2026-1'!X:X,"&lt;&gt;VIRTUAL",'Planificación 2026-1'!I:I,"&gt;2")</f>
        <v>0</v>
      </c>
      <c r="DW430" s="76">
        <f>SUMIFS('Planificación 2026-1'!R:R,'Planificación 2026-1'!W:W,C430,'Planificación 2026-1'!F:F,"FILIAL",'Planificación 2026-1'!X:X,"VIRTUAL",'Planificación 2026-1'!I:I,"&gt;2")</f>
        <v>0</v>
      </c>
      <c r="DX430" s="76">
        <f>SUMIFS('Planificación 2026-1'!R:R,'Planificación 2026-1'!W:W,C430,'Planificación 2026-1'!F:F,"FILIAL",'Planificación 2026-1'!X:X,"&lt;&gt;VIRTUAL",'Planificación 2026-1'!I:I,"&gt;2")</f>
        <v>0</v>
      </c>
      <c r="DY430" s="76">
        <f>SUMIFS('Planificación 2026-1'!R:R,'Planificación 2026-1'!W:W,C430,'Planificación 2026-1'!F:F,"PORUMA",'Planificación 2026-1'!X:X,"VIRTUAL",'Planificación 2026-1'!I:I,"&gt;2")</f>
        <v>0</v>
      </c>
      <c r="DZ430" s="76">
        <f>SUMIFS('Planificación 2026-1'!R:R,'Planificación 2026-1'!W:W,C430,'Planificación 2026-1'!F:F,"PORUMA",'Planificación 2026-1'!X:X,"&lt;&gt;VIRTUAL",'Planificación 2026-1'!I:I,"&gt;2")</f>
        <v>0</v>
      </c>
      <c r="EA430" s="76">
        <f>SUMIFS('Planificación 2026-1'!R:R,'Planificación 2026-1'!W:W,C430,'Planificación 2026-1'!F:F,"HUAURA",'Planificación 2026-1'!X:X,"VIRTUAL",'Planificación 2026-1'!I:I,"&gt;2")</f>
        <v>0</v>
      </c>
      <c r="EB430" s="76">
        <f>SUMIFS('Planificación 2026-1'!R:R,'Planificación 2026-1'!W:W,C430,'Planificación 2026-1'!F:F,"HUAURA",'Planificación 2026-1'!X:X,"&lt;&gt;VIRTUAL",'Planificación 2026-1'!I:I,"&gt;2")</f>
        <v>0</v>
      </c>
      <c r="EC430" s="76">
        <f>SUMIFS('Planificación 2026-1'!R:R,'Planificación 2026-1'!W:W,C430,'Planificación 2026-1'!F:F,"PRINCIPAL",'Planificación 2026-1'!X:X,"VIRTUAL",'Planificación 2026-1'!I:I,"&lt;3")</f>
        <v>0</v>
      </c>
      <c r="ED430" s="76">
        <f>SUMIFS('Planificación 2026-1'!R:R,'Planificación 2026-1'!W:W,C430,'Planificación 2026-1'!F:F,"PRINCIPAL",'Planificación 2026-1'!X:X,"&lt;&gt;VIRTUAL",'Planificación 2026-1'!I:I,"&lt;3")</f>
        <v>0</v>
      </c>
      <c r="EE430" s="76">
        <f>SUMIFS('Planificación 2026-1'!R:R,'Planificación 2026-1'!W:W,C430,'Planificación 2026-1'!F:F,"SUNAMPE",'Planificación 2026-1'!X:X,"VIRTUAL",'Planificación 2026-1'!I:I,"&lt;3")</f>
        <v>0</v>
      </c>
      <c r="EF430" s="76">
        <f>SUMIFS('Planificación 2026-1'!R:R,'Planificación 2026-1'!W:W,C430,'Planificación 2026-1'!F:F,"SUNAMPE",'Planificación 2026-1'!X:X,"&lt;&gt;VIRTUAL",'Planificación 2026-1'!I:I,"&lt;3")</f>
        <v>0</v>
      </c>
      <c r="EG430" s="76">
        <f>SUMIFS('Planificación 2026-1'!R:R,'Planificación 2026-1'!W:W,C430,'Planificación 2026-1'!F:F,"FILIAL",'Planificación 2026-1'!X:X,"VIRTUAL",'Planificación 2026-1'!I:I,"&lt;3")</f>
        <v>0</v>
      </c>
      <c r="EH430" s="76">
        <f>SUMIFS('Planificación 2026-1'!R:R,'Planificación 2026-1'!W:W,C430,'Planificación 2026-1'!F:F,"FILIAL",'Planificación 2026-1'!X:X,"&lt;&gt;VIRTUAL",'Planificación 2026-1'!I:I,"&lt;3")</f>
        <v>0</v>
      </c>
      <c r="EI430" s="76">
        <f>SUMIFS('Planificación 2026-1'!R:R,'Planificación 2026-1'!W:W,C430,'Planificación 2026-1'!F:F,"PORUMA",'Planificación 2026-1'!X:X,"VIRTUAL",'Planificación 2026-1'!I:I,"&lt;3")</f>
        <v>0</v>
      </c>
      <c r="EJ430" s="76">
        <f>SUMIFS('Planificación 2026-1'!R:R,'Planificación 2026-1'!W:W,C430,'Planificación 2026-1'!F:F,"PORUMA",'Planificación 2026-1'!X:X,"&lt;&gt;VIRTUAL",'Planificación 2026-1'!I:I,"&lt;3")</f>
        <v>0</v>
      </c>
      <c r="EK430" s="76">
        <f>SUMIFS('Planificación 2026-1'!R:R,'Planificación 2026-1'!W:W,C430,'Planificación 2026-1'!F:F,"HUAURA",'Planificación 2026-1'!X:X,"VIRTUAL",'Planificación 2026-1'!I:I,"&lt;3")</f>
        <v>0</v>
      </c>
      <c r="EL430" s="76">
        <f>SUMIFS('Planificación 2026-1'!R:R,'Planificación 2026-1'!W:W,C430,'Planificación 2026-1'!F:F,"HUAURA",'Planificación 2026-1'!X:X,"&lt;&gt;VIRTUAL",'Planificación 2026-1'!I:I,"&lt;3")</f>
        <v>0</v>
      </c>
      <c r="EM430" s="76"/>
      <c r="EN430" s="76">
        <f t="shared" si="59"/>
        <v>0</v>
      </c>
      <c r="EO430" s="76">
        <f t="shared" si="60"/>
        <v>0</v>
      </c>
      <c r="EP430" s="76" t="b">
        <f t="shared" si="61"/>
        <v>1</v>
      </c>
      <c r="EQ430" s="76" t="str">
        <f t="shared" si="62"/>
        <v/>
      </c>
      <c r="ER430" s="76" t="str">
        <f t="shared" si="67"/>
        <v>PRESENCIAL</v>
      </c>
    </row>
    <row r="431" spans="1:148" hidden="1">
      <c r="A431" s="83"/>
      <c r="B431" s="119">
        <v>428</v>
      </c>
      <c r="C431" s="115" t="s">
        <v>606</v>
      </c>
      <c r="D431" s="112">
        <f>SUMIF('Planificación 2026-1'!W:W,C431,'Planificación 2026-1'!R:R)</f>
        <v>39</v>
      </c>
      <c r="E431" s="114" t="s">
        <v>170</v>
      </c>
      <c r="F431" s="115" t="s">
        <v>603</v>
      </c>
      <c r="G431" s="115" t="s">
        <v>153</v>
      </c>
      <c r="H431" s="115" t="s">
        <v>125</v>
      </c>
      <c r="I431" s="107" t="str">
        <f>IF(SUM(COUNTIFS('Planificación 2026-1'!F:F,"PRINCIPAL",'Planificación 2026-1'!W:W,C431,'Planificación 2026-1'!H:H,"AF"))&gt;0,"P01"," ")</f>
        <v xml:space="preserve"> </v>
      </c>
      <c r="J431" s="108" t="str">
        <f>IF(SUM(COUNTIFS('Planificación 2026-1'!F:F,"PRINCIPAL",'Planificación 2026-1'!W:W,C431,'Planificación 2026-1'!H:H,"EN"))&gt;0,"P02"," ")</f>
        <v xml:space="preserve"> </v>
      </c>
      <c r="K431" s="108" t="str">
        <f>IF(SUM(COUNTIFS('Planificación 2026-1'!F:F,"PRINCIPAL",'Planificación 2026-1'!W:W,C431,'Planificación 2026-1'!H:H,"IS"))&gt;0,"P03"," ")</f>
        <v>P03</v>
      </c>
      <c r="L431" s="108" t="str">
        <f>IF(SUM(COUNTIFS('Planificación 2026-1'!F:F,"PRINCIPAL",'Planificación 2026-1'!W:W,C431,'Planificación 2026-1'!H:H,"PS"))&gt;0,"P04"," ")</f>
        <v xml:space="preserve"> </v>
      </c>
      <c r="M431" s="108"/>
      <c r="N431" s="108" t="str">
        <f>IF(SUM(COUNTIFS('Planificación 2026-1'!F:F,"PRINCIPAL",'Planificación 2026-1'!W:W,C431,'Planificación 2026-1'!H:H,"IN"))&gt;0,"P06"," ")</f>
        <v>P06</v>
      </c>
      <c r="O431" s="108" t="str">
        <f>IF(SUM(COUNTIFS('Planificación 2026-1'!F:F,"PRINCIPAL",'Planificación 2026-1'!W:W,C431,'Planificación 2026-1'!H:H,"CA"))&gt;0,"P07"," ")</f>
        <v xml:space="preserve"> </v>
      </c>
      <c r="P431" s="108" t="str">
        <f>IF(SUM(COUNTIFS('Planificación 2026-1'!F:F,"PRINCIPAL",'Planificación 2026-1'!W:W,C431,'Planificación 2026-1'!H:H,"DE"))&gt;0,"P08"," ")</f>
        <v xml:space="preserve"> </v>
      </c>
      <c r="Q431" s="108" t="str">
        <f>IF(SUM(COUNTIFS('Planificación 2026-1'!F:F,"PRINCIPAL",'Planificación 2026-1'!W:W,C431,'Planificación 2026-1'!H:H,"OB"))&gt;0,"P09"," ")</f>
        <v xml:space="preserve"> </v>
      </c>
      <c r="R431" s="108" t="str">
        <f>IF(SUM(COUNTIFS('Planificación 2026-1'!F:F,"PRINCIPAL",'Planificación 2026-1'!W:W,C431,'Planificación 2026-1'!H:H,"MH"))&gt;0,"P31"," ")</f>
        <v xml:space="preserve"> </v>
      </c>
      <c r="S431" s="108" t="str">
        <f>IF(SUM(COUNTIFS('Planificación 2026-1'!F:F,"PRINCIPAL",'Planificación 2026-1'!W:W,C431,'Planificación 2026-1'!H:H,"IC"))&gt;0,"P32"," ")</f>
        <v>P32</v>
      </c>
      <c r="T431" s="108" t="str">
        <f>IF(SUM(COUNTIFS('Planificación 2026-1'!F:F,"PRINCIPAL",'Planificación 2026-1'!W:W,C431,'Planificación 2026-1'!H:H,"AR"))&gt;0,"P34"," ")</f>
        <v xml:space="preserve"> </v>
      </c>
      <c r="U431" s="108" t="str">
        <f>IF(SUM(COUNTIFS('Planificación 2026-1'!F:F,"PRINCIPAL",'Planificación 2026-1'!W:W,C431,'Planificación 2026-1'!H:H,"T1"))&gt;0,"P35"," ")</f>
        <v xml:space="preserve"> </v>
      </c>
      <c r="V431" s="108" t="str">
        <f>IF(SUM(COUNTIFS('Planificación 2026-1'!F:F,"PRINCIPAL",'Planificación 2026-1'!W:W,C431,'Planificación 2026-1'!H:H,"T3"))&gt;0,"P36"," ")</f>
        <v xml:space="preserve"> </v>
      </c>
      <c r="W431" s="108" t="str">
        <f>IF(SUM(COUNTIFS('Planificación 2026-1'!F:F,"PRINCIPAL",'Planificación 2026-1'!W:W,C431,'Planificación 2026-1'!H:H,"T2"))&gt;0,"P37"," ")</f>
        <v xml:space="preserve"> </v>
      </c>
      <c r="X431" s="108" t="str">
        <f>IF(SUM(COUNTIFS('Planificación 2026-1'!F:F,"PRINCIPAL",'Planificación 2026-1'!W:W,C431,'Planificación 2026-1'!H:H,"AE"))&gt;0,"P38"," ")</f>
        <v xml:space="preserve"> </v>
      </c>
      <c r="Y431" s="108" t="str">
        <f>IF(SUM(COUNTIFS('Planificación 2026-1'!F:F,"PRINCIPAL",'Planificación 2026-1'!W:W,C431,'Planificación 2026-1'!H:H,"T4"))&gt;0,"P55"," ")</f>
        <v xml:space="preserve"> </v>
      </c>
      <c r="Z431" s="108" t="str">
        <f>IF(SUM(COUNTIFS('Planificación 2026-1'!F:F,"FILIAL",'Planificación 2026-1'!W:W,C431,'Planificación 2026-1'!H:H,"AF"))&gt;0," P01"," ")</f>
        <v xml:space="preserve"> </v>
      </c>
      <c r="AA431" s="108" t="str">
        <f>IF(SUM(COUNTIFS('Planificación 2026-1'!F:F,"FILIAL",'Planificación 2026-1'!W:W,C431,'Planificación 2026-1'!H:H,"EN"))&gt;0,"P02"," ")</f>
        <v xml:space="preserve"> </v>
      </c>
      <c r="AB431" s="108" t="str">
        <f>IF(SUM(COUNTIFS('Planificación 2026-1'!F:F,"FILIAL",'Planificación 2026-1'!W:W,C431,'Planificación 2026-1'!H:H,"IS"))&gt;0,"P03"," ")</f>
        <v xml:space="preserve"> </v>
      </c>
      <c r="AC431" s="108" t="str">
        <f>IF(SUM(COUNTIFS('Planificación 2026-1'!F:F,"FILIAL",'Planificación 2026-1'!W:W,C431,'Planificación 2026-1'!H:H,"PS"))&gt;0,"P04"," ")</f>
        <v xml:space="preserve"> </v>
      </c>
      <c r="AD431" s="108"/>
      <c r="AE431" s="108" t="str">
        <f>IF(SUM(COUNTIFS('Planificación 2026-1'!F:F,"FILIAL",'Planificación 2026-1'!W:W,C431,'Planificación 2026-1'!H:H,"IN"))&gt;0,"P06"," ")</f>
        <v xml:space="preserve"> </v>
      </c>
      <c r="AF431" s="108" t="str">
        <f>IF(SUM(COUNTIFS('Planificación 2026-1'!F:F,"FILIAL",'Planificación 2026-1'!W:W,C431,'Planificación 2026-1'!H:H,"CA"))&gt;0,"P07"," ")</f>
        <v xml:space="preserve"> </v>
      </c>
      <c r="AG431" s="108" t="str">
        <f>IF(SUM(COUNTIFS('Planificación 2026-1'!F:F,"FILIAL",'Planificación 2026-1'!W:W,C431,'Planificación 2026-1'!H:H,"DE"))&gt;0,"P08"," ")</f>
        <v xml:space="preserve"> </v>
      </c>
      <c r="AH431" s="108" t="str">
        <f>IF(SUM(COUNTIFS('Planificación 2026-1'!F:F,"FILIAL",'Planificación 2026-1'!W:W,C431,'Planificación 2026-1'!H:H,"OB"))&gt;0,"P09"," ")</f>
        <v xml:space="preserve"> </v>
      </c>
      <c r="AI431" s="108" t="str">
        <f>IF(SUM(COUNTIFS('Planificación 2026-1'!F:F,"FILIAL",'Planificación 2026-1'!W:W,C431,'Planificación 2026-1'!H:H,"MH"))&gt;0,"P31"," ")</f>
        <v xml:space="preserve"> </v>
      </c>
      <c r="AJ431" s="108" t="str">
        <f>IF(SUM(COUNTIFS('Planificación 2026-1'!F:F,"FILIAL",'Planificación 2026-1'!W:W,C431,'Planificación 2026-1'!H:H,"IC"))&gt;0,"P32"," ")</f>
        <v xml:space="preserve"> </v>
      </c>
      <c r="AK431" s="108" t="str">
        <f>IF(SUM(COUNTIFS('Planificación 2026-1'!F:F,"FILIAL",'Planificación 2026-1'!W:W,C431,'Planificación 2026-1'!H:H,"AR"))&gt;0,"P34"," ")</f>
        <v xml:space="preserve"> </v>
      </c>
      <c r="AL431" s="108" t="str">
        <f>IF(SUM(COUNTIFS('Planificación 2026-1'!F:F,"FILIAL",'Planificación 2026-1'!W:W,C431,'Planificación 2026-1'!H:H,"T1"))&gt;0,"P35"," ")</f>
        <v xml:space="preserve"> </v>
      </c>
      <c r="AM431" s="108" t="str">
        <f>IF(SUM(COUNTIFS('Planificación 2026-1'!F:F,"FILIAL",'Planificación 2026-1'!W:W,C431,'Planificación 2026-1'!H:H,"T3"))&gt;0,"P36"," ")</f>
        <v xml:space="preserve"> </v>
      </c>
      <c r="AN431" s="108" t="str">
        <f>IF(SUM(COUNTIFS('Planificación 2026-1'!F:F,"FILIAL",'Planificación 2026-1'!W:W,C431,'Planificación 2026-1'!H:H,"T2"))&gt;0,"P37"," ")</f>
        <v xml:space="preserve"> </v>
      </c>
      <c r="AO431" s="108" t="str">
        <f>IF(SUM(COUNTIFS('Planificación 2026-1'!F:F,"FILIAL",'Planificación 2026-1'!W:W,C431,'Planificación 2026-1'!H:H,"AE"))&gt;0,"P38"," ")</f>
        <v xml:space="preserve"> </v>
      </c>
      <c r="AP431" s="108" t="str">
        <f>IF(SUM(COUNTIFS('Planificación 2026-1'!F:F,"FILIAL",'Planificación 2026-1'!W:W,C431,'Planificación 2026-1'!H:H,"T4"))&gt;0,"P55"," ")</f>
        <v xml:space="preserve"> </v>
      </c>
      <c r="AQ431" s="108" t="str">
        <f>IF(SUM(COUNTIFS('Planificación 2026-1'!F:F,"SUNAMPE",'Planificación 2026-1'!W:W,C431,'Planificación 2026-1'!H:H,"AF"))&gt;0," P01"," ")</f>
        <v xml:space="preserve"> </v>
      </c>
      <c r="AR431" s="108" t="str">
        <f>IF(SUM(COUNTIFS('Planificación 2026-1'!F:F,"SUNAMPE",'Planificación 2026-1'!W:W,C431,'Planificación 2026-1'!H:H,"EN"))&gt;0,"P02"," ")</f>
        <v xml:space="preserve"> </v>
      </c>
      <c r="AS431" s="108" t="str">
        <f>IF(SUM(COUNTIFS('Planificación 2026-1'!F:F,"SUNAMPE",'Planificación 2026-1'!W:W,C431,'Planificación 2026-1'!H:H,"IS"))&gt;0,"P03"," ")</f>
        <v xml:space="preserve"> </v>
      </c>
      <c r="AT431" s="108" t="str">
        <f>IF(SUM(COUNTIFS('Planificación 2026-1'!F:F,"SUNAMPE",'Planificación 2026-1'!W:W,C431,'Planificación 2026-1'!H:H,"PS"))&gt;0,"P04"," ")</f>
        <v xml:space="preserve"> </v>
      </c>
      <c r="AU431" s="108"/>
      <c r="AV431" s="108" t="str">
        <f>IF(SUM(COUNTIFS('Planificación 2026-1'!F:F,"SUNAMPE",'Planificación 2026-1'!W:W,C431,'Planificación 2026-1'!H:H,"IN"))&gt;0,"P06"," ")</f>
        <v xml:space="preserve"> </v>
      </c>
      <c r="AW431" s="108" t="str">
        <f>IF(SUM(COUNTIFS('Planificación 2026-1'!F:F,"SUNAMPE",'Planificación 2026-1'!W:W,C431,'Planificación 2026-1'!H:H,"CA"))&gt;0,"P07"," ")</f>
        <v xml:space="preserve"> </v>
      </c>
      <c r="AX431" s="108" t="str">
        <f>IF(SUM(COUNTIFS('Planificación 2026-1'!F:F,"SUNAMPE",'Planificación 2026-1'!W:W,C431,'Planificación 2026-1'!H:H,"DE"))&gt;0,"P08"," ")</f>
        <v xml:space="preserve"> </v>
      </c>
      <c r="AY431" s="108" t="str">
        <f>IF(SUM(COUNTIFS('Planificación 2026-1'!F:F,"SUNAMPE",'Planificación 2026-1'!W:W,C431,'Planificación 2026-1'!H:H,"OB"))&gt;0,"P09"," ")</f>
        <v xml:space="preserve"> </v>
      </c>
      <c r="AZ431" s="108" t="str">
        <f>IF(SUM(COUNTIFS('Planificación 2026-1'!F:F,"SUNAMPE",'Planificación 2026-1'!W:W,C431,'Planificación 2026-1'!H:H,"MH"))&gt;0,"P31"," ")</f>
        <v xml:space="preserve"> </v>
      </c>
      <c r="BA431" s="108" t="str">
        <f>IF(SUM(COUNTIFS('Planificación 2026-1'!F:F,"SUNAMPE",'Planificación 2026-1'!W:W,C431,'Planificación 2026-1'!H:H,"IC"))&gt;0,"P32"," ")</f>
        <v xml:space="preserve"> </v>
      </c>
      <c r="BB431" s="108" t="str">
        <f>IF(SUM(COUNTIFS('Planificación 2026-1'!F:F,"SUNAMPE",'Planificación 2026-1'!W:W,C431,'Planificación 2026-1'!H:H,"AR"))&gt;0,"P34"," ")</f>
        <v xml:space="preserve"> </v>
      </c>
      <c r="BC431" s="108" t="str">
        <f>IF(SUM(COUNTIFS('Planificación 2026-1'!F:F,"SUNAMPE",'Planificación 2026-1'!W:W,C431,'Planificación 2026-1'!H:H,"T1"))&gt;0,"P35"," ")</f>
        <v xml:space="preserve"> </v>
      </c>
      <c r="BD431" s="108" t="str">
        <f>IF(SUM(COUNTIFS('Planificación 2026-1'!F:F,"SUNAMPE",'Planificación 2026-1'!W:W,C431,'Planificación 2026-1'!H:H,"T3"))&gt;0,"P36"," ")</f>
        <v xml:space="preserve"> </v>
      </c>
      <c r="BE431" s="108" t="str">
        <f>IF(SUM(COUNTIFS('Planificación 2026-1'!F:F,"SUNAMPE",'Planificación 2026-1'!W:W,C431,'Planificación 2026-1'!H:H,"T2"))&gt;0,"P37"," ")</f>
        <v xml:space="preserve"> </v>
      </c>
      <c r="BF431" s="108" t="str">
        <f>IF(SUM(COUNTIFS('Planificación 2026-1'!F:F,"SUNAMPE",'Planificación 2026-1'!W:W,C431,'Planificación 2026-1'!H:H,"AE"))&gt;0,"P38"," ")</f>
        <v xml:space="preserve"> </v>
      </c>
      <c r="BG431" s="108" t="str">
        <f>IF(SUM(COUNTIFS('Planificación 2026-1'!F:F,"SUNAMPE",'Planificación 2026-1'!W:W,C431,'Planificación 2026-1'!H:H,"T4"))&gt;0,"P55"," ")</f>
        <v xml:space="preserve"> </v>
      </c>
      <c r="BH431" s="108" t="str">
        <f>IF(SUM(COUNTIFS('Planificación 2026-1'!F:F,"HUAURA",'Planificación 2026-1'!W:W,C431,'Planificación 2026-1'!H:H,"AF"))&gt;0," P01"," ")</f>
        <v xml:space="preserve"> </v>
      </c>
      <c r="BI431" s="108" t="str">
        <f>IF(SUM(COUNTIFS('Planificación 2026-1'!F:F,"HUAURA",'Planificación 2026-1'!W:W,C431,'Planificación 2026-1'!H:H,"EN"))&gt;0,"P02"," ")</f>
        <v xml:space="preserve"> </v>
      </c>
      <c r="BJ431" s="108" t="str">
        <f>IF(SUM(COUNTIFS('Planificación 2026-1'!F:F,"HUAURA",'Planificación 2026-1'!W:W,C431,'Planificación 2026-1'!H:H,"IS"))&gt;0,"P03"," ")</f>
        <v xml:space="preserve"> </v>
      </c>
      <c r="BK431" s="108" t="str">
        <f>IF(SUM(COUNTIFS('Planificación 2026-1'!F:F,"HUAURA",'Planificación 2026-1'!W:W,C431,'Planificación 2026-1'!H:H,"PS"))&gt;0,"P04"," ")</f>
        <v xml:space="preserve"> </v>
      </c>
      <c r="BL431" s="108"/>
      <c r="BM431" s="108" t="str">
        <f>IF(SUM(COUNTIFS('Planificación 2026-1'!F:F,"HUAURA",'Planificación 2026-1'!W:W,C431,'Planificación 2026-1'!H:H,"IN"))&gt;0,"P06"," ")</f>
        <v xml:space="preserve"> </v>
      </c>
      <c r="BN431" s="108" t="str">
        <f>IF(SUM(COUNTIFS('Planificación 2026-1'!F:F,"HUAURA",'Planificación 2026-1'!W:W,C431,'Planificación 2026-1'!H:H,"CA"))&gt;0,"P07"," ")</f>
        <v xml:space="preserve"> </v>
      </c>
      <c r="BO431" s="108" t="str">
        <f>IF(SUM(COUNTIFS('Planificación 2026-1'!F:F,"HUAURA",'Planificación 2026-1'!W:W,C431,'Planificación 2026-1'!H:H,"DE"))&gt;0,"P08"," ")</f>
        <v xml:space="preserve"> </v>
      </c>
      <c r="BP431" s="108" t="str">
        <f>IF(SUM(COUNTIFS('Planificación 2026-1'!F:F,"HUAURA",'Planificación 2026-1'!W:W,C431,'Planificación 2026-1'!H:H,"OB"))&gt;0,"P09"," ")</f>
        <v xml:space="preserve"> </v>
      </c>
      <c r="BQ431" s="108" t="str">
        <f>IF(SUM(COUNTIFS('Planificación 2026-1'!F:F,"HUAURA",'Planificación 2026-1'!W:W,C431,'Planificación 2026-1'!H:H,"MH"))&gt;0,"P31"," ")</f>
        <v xml:space="preserve"> </v>
      </c>
      <c r="BR431" s="108" t="str">
        <f>IF(SUM(COUNTIFS('Planificación 2026-1'!F:F,"HUAURA",'Planificación 2026-1'!W:W,C431,'Planificación 2026-1'!H:H,"IC"))&gt;0,"P32"," ")</f>
        <v xml:space="preserve"> </v>
      </c>
      <c r="BS431" s="108" t="str">
        <f>IF(SUM(COUNTIFS('Planificación 2026-1'!F:F,"HUAURA",'Planificación 2026-1'!W:W,C431,'Planificación 2026-1'!H:H,"AR"))&gt;0,"P34"," ")</f>
        <v xml:space="preserve"> </v>
      </c>
      <c r="BT431" s="108" t="str">
        <f>IF(SUM(COUNTIFS('Planificación 2026-1'!F:F,"HUAURA",'Planificación 2026-1'!W:W,C431,'Planificación 2026-1'!H:H,"T1"))&gt;0,"P35"," ")</f>
        <v xml:space="preserve"> </v>
      </c>
      <c r="BU431" s="108" t="str">
        <f>IF(SUM(COUNTIFS('Planificación 2026-1'!F:F,"HUAURA",'Planificación 2026-1'!W:W,C431,'Planificación 2026-1'!H:H,"T3"))&gt;0,"P36"," ")</f>
        <v xml:space="preserve"> </v>
      </c>
      <c r="BV431" s="108" t="str">
        <f>IF(SUM(COUNTIFS('Planificación 2026-1'!F:F,"HUAURA",'Planificación 2026-1'!W:W,C431,'Planificación 2026-1'!H:H,"T2"))&gt;0,"P37"," ")</f>
        <v xml:space="preserve"> </v>
      </c>
      <c r="BW431" s="108" t="str">
        <f>IF(SUM(COUNTIFS('Planificación 2026-1'!F:F,"HUAURA",'Planificación 2026-1'!W:W,C431,'Planificación 2026-1'!H:H,"AE"))&gt;0,"P38"," ")</f>
        <v xml:space="preserve"> </v>
      </c>
      <c r="BX431" s="108" t="str">
        <f>IF(SUM(COUNTIFS('Planificación 2026-1'!F:F,"HUAURA",'Planificación 2026-1'!W:W,C431,'Planificación 2026-1'!H:H,"T4"))&gt;0,"P55"," ")</f>
        <v xml:space="preserve"> </v>
      </c>
      <c r="BY431" s="109">
        <f>SUMIFS('Planificación 2026-1'!R:R,'Planificación 2026-1'!W:W,C431,'Planificación 2026-1'!H:H,"AF",'Planificación 2026-1'!I:I,"&gt;2")</f>
        <v>0</v>
      </c>
      <c r="BZ431" s="109">
        <f>SUMIFS('Planificación 2026-1'!R:R,'Planificación 2026-1'!W:W,C431,'Planificación 2026-1'!H:H,"EN",'Planificación 2026-1'!I:I,"&gt;2")</f>
        <v>0</v>
      </c>
      <c r="CA431" s="109">
        <f>SUMIFS('Planificación 2026-1'!R:R,'Planificación 2026-1'!W:W,C431,'Planificación 2026-1'!H:H,"IS",'Planificación 2026-1'!I:I,"&gt;2")</f>
        <v>0</v>
      </c>
      <c r="CB431" s="109">
        <f>SUMIFS('Planificación 2026-1'!R:R,'Planificación 2026-1'!W:W,C431,'Planificación 2026-1'!H:H,"PS",'Planificación 2026-1'!I:I,"&gt;2")</f>
        <v>0</v>
      </c>
      <c r="CC431" s="109">
        <f>SUMIFS('Planificación 2026-1'!R:R,'Planificación 2026-1'!W:W,C431,'Planificación 2026-1'!H:H,"IN",'Planificación 2026-1'!I:I,"&gt;2")</f>
        <v>19</v>
      </c>
      <c r="CD431" s="109">
        <f>SUMIFS('Planificación 2026-1'!R:R,'Planificación 2026-1'!W:W,C431,'Planificación 2026-1'!H:H,"CA",'Planificación 2026-1'!I:I,"&gt;2")</f>
        <v>0</v>
      </c>
      <c r="CE431" s="109">
        <f>SUMIFS('Planificación 2026-1'!R:R,'Planificación 2026-1'!W:W,C431,'Planificación 2026-1'!H:H,"DE",'Planificación 2026-1'!I:I,"&gt;2")</f>
        <v>0</v>
      </c>
      <c r="CF431" s="109">
        <f>SUMIFS('Planificación 2026-1'!R:R,'Planificación 2026-1'!W:W,C431,'Planificación 2026-1'!H:H,"OB",'Planificación 2026-1'!I:I,"&gt;2")</f>
        <v>0</v>
      </c>
      <c r="CG431" s="109">
        <f>SUMIFS('Planificación 2026-1'!R:R,'Planificación 2026-1'!W:W,C431,'Planificación 2026-1'!H:H,"MH",'Planificación 2026-1'!I:I,"&gt;2")</f>
        <v>0</v>
      </c>
      <c r="CH431" s="109">
        <f>SUMIFS('Planificación 2026-1'!R:R,'Planificación 2026-1'!W:W,C431,'Planificación 2026-1'!H:H,"IC",'Planificación 2026-1'!I:I,"&gt;2")</f>
        <v>0</v>
      </c>
      <c r="CI431" s="109">
        <f>SUMIFS('Planificación 2026-1'!R:R,'Planificación 2026-1'!W:W,C431,'Planificación 2026-1'!H:H,"AR",'Planificación 2026-1'!I:I,"&gt;2")</f>
        <v>0</v>
      </c>
      <c r="CJ431" s="109">
        <f>SUMIFS('Planificación 2026-1'!R:R,'Planificación 2026-1'!W:W,C431,'Planificación 2026-1'!H:H,"T1",'Planificación 2026-1'!I:I,"&gt;2")</f>
        <v>0</v>
      </c>
      <c r="CK431" s="109">
        <f>SUMIFS('Planificación 2026-1'!R:R,'Planificación 2026-1'!W:W,C431,'Planificación 2026-1'!H:H,"T3",'Planificación 2026-1'!I:I,"&gt;2")</f>
        <v>0</v>
      </c>
      <c r="CL431" s="109">
        <f>SUMIFS('Planificación 2026-1'!R:R,'Planificación 2026-1'!W:W,C431,'Planificación 2026-1'!H:H,"T2",'Planificación 2026-1'!I:I,"&gt;2")</f>
        <v>0</v>
      </c>
      <c r="CM431" s="109">
        <f>SUMIFS('Planificación 2026-1'!R:R,'Planificación 2026-1'!W:W,C431,'Planificación 2026-1'!H:H,"AE",'Planificación 2026-1'!I:I,"&gt;2")</f>
        <v>0</v>
      </c>
      <c r="CN431" s="109">
        <f>SUMIFS('Planificación 2026-1'!R:R,'Planificación 2026-1'!W:W,C431,'Planificación 2026-1'!H:H,"T4",'Planificación 2026-1'!I:I,"&gt;2")</f>
        <v>0</v>
      </c>
      <c r="CO431" s="109">
        <f>SUMIFS('Planificación 2026-1'!R:R,'Planificación 2026-1'!W:W,C431,'Planificación 2026-1'!H:H,"AF",'Planificación 2026-1'!I:I,"&lt;3")</f>
        <v>0</v>
      </c>
      <c r="CP431" s="109">
        <f>SUMIFS('Planificación 2026-1'!R:R,'Planificación 2026-1'!W:W,C431,'Planificación 2026-1'!H:H,"EN",'Planificación 2026-1'!I:I,"&lt;3")</f>
        <v>0</v>
      </c>
      <c r="CQ431" s="109">
        <f>SUMIFS('Planificación 2026-1'!R:R,'Planificación 2026-1'!W:W,C431,'Planificación 2026-1'!H:H,"IS",'Planificación 2026-1'!I:I,"&lt;3")</f>
        <v>10</v>
      </c>
      <c r="CR431" s="109">
        <f>SUMIFS('Planificación 2026-1'!R:R,'Planificación 2026-1'!W:W,C431,'Planificación 2026-1'!H:H,"PS",'Planificación 2026-1'!I:I,"&lt;3")</f>
        <v>0</v>
      </c>
      <c r="CS431" s="109">
        <f>SUMIFS('Planificación 2026-1'!R:R,'Planificación 2026-1'!W:W,C431,'Planificación 2026-1'!H:H,"IN",'Planificación 2026-1'!I:I,"&lt;3")</f>
        <v>5</v>
      </c>
      <c r="CT431" s="109">
        <f>SUMIFS('Planificación 2026-1'!R:R,'Planificación 2026-1'!W:W,C431,'Planificación 2026-1'!H:H,"CA",'Planificación 2026-1'!I:I,"&lt;3")</f>
        <v>0</v>
      </c>
      <c r="CU431" s="109">
        <f>SUMIFS('Planificación 2026-1'!R:R,'Planificación 2026-1'!W:W,C431,'Planificación 2026-1'!H:H,"DE",'Planificación 2026-1'!I:I,"&lt;3")</f>
        <v>0</v>
      </c>
      <c r="CV431" s="109">
        <f>SUMIFS('Planificación 2026-1'!R:R,'Planificación 2026-1'!W:W,C431,'Planificación 2026-1'!H:H,"OB",'Planificación 2026-1'!I:I,"&lt;3")</f>
        <v>0</v>
      </c>
      <c r="CW431" s="109">
        <f>SUMIFS('Planificación 2026-1'!R:R,'Planificación 2026-1'!W:W,C431,'Planificación 2026-1'!H:H,"MH",'Planificación 2026-1'!I:I,"&lt;3")</f>
        <v>0</v>
      </c>
      <c r="CX431" s="109">
        <f>SUMIFS('Planificación 2026-1'!R:R,'Planificación 2026-1'!W:W,C431,'Planificación 2026-1'!H:H,"IC",'Planificación 2026-1'!I:I,"&lt;3")</f>
        <v>5</v>
      </c>
      <c r="CY431" s="109">
        <f>SUMIFS('Planificación 2026-1'!R:R,'Planificación 2026-1'!W:W,C431,'Planificación 2026-1'!H:H,"AR",'Planificación 2026-1'!I:I,"&lt;3")</f>
        <v>0</v>
      </c>
      <c r="CZ431" s="109">
        <f>SUMIFS('Planificación 2026-1'!R:R,'Planificación 2026-1'!W:W,C431,'Planificación 2026-1'!H:H,"T1",'Planificación 2026-1'!I:I,"&lt;3")</f>
        <v>0</v>
      </c>
      <c r="DA431" s="109">
        <f>SUMIFS('Planificación 2026-1'!R:R,'Planificación 2026-1'!W:W,C431,'Planificación 2026-1'!H:H,"T3",'Planificación 2026-1'!I:I,"&lt;3")</f>
        <v>0</v>
      </c>
      <c r="DB431" s="109">
        <f>SUMIFS('Planificación 2026-1'!R:R,'Planificación 2026-1'!W:W,C431,'Planificación 2026-1'!H:H,"T2",'Planificación 2026-1'!I:I,"&lt;3")</f>
        <v>0</v>
      </c>
      <c r="DC431" s="109">
        <f>SUMIFS('Planificación 2026-1'!R:R,'Planificación 2026-1'!W:W,C431,'Planificación 2026-1'!H:H,"AE",'Planificación 2026-1'!I:I,"&lt;3")</f>
        <v>0</v>
      </c>
      <c r="DD431" s="109">
        <f>SUMIFS('Planificación 2026-1'!R:R,'Planificación 2026-1'!W:W,C431,'Planificación 2026-1'!H:H,"T4",'Planificación 2026-1'!I:I,"&lt;3")</f>
        <v>0</v>
      </c>
      <c r="DE431" s="108" t="str">
        <f t="shared" si="63"/>
        <v>P03 P06 P32</v>
      </c>
      <c r="DF431" s="41">
        <f>IF(C431="","",SUMIFS('Planificación 2026-1'!R:R,'Planificación 2026-1'!W:W,C431,'Planificación 2026-1'!F:F,"PRINCIPAL",'Planificación 2026-1'!X:X,"VIRTUAL"))</f>
        <v>0</v>
      </c>
      <c r="DG431" s="41">
        <f>IF(C431="","",SUMIFS('Planificación 2026-1'!R:R,'Planificación 2026-1'!W:W,C431,'Planificación 2026-1'!F:F,"PRINCIPAL",'Planificación 2026-1'!X:X,"PRESENCIAL"))</f>
        <v>34</v>
      </c>
      <c r="DH431" s="41">
        <f>IF(C431="","",SUMIFS('Planificación 2026-1'!R:R,'Planificación 2026-1'!W:W,C431,'Planificación 2026-1'!F:F,"PRINCIPAL",'Planificación 2026-1'!X:X,"HIBRIDO PRESENCIAL"))</f>
        <v>0</v>
      </c>
      <c r="DI431" s="108" t="str">
        <f t="shared" si="64"/>
        <v/>
      </c>
      <c r="DJ431" s="108">
        <f>IF(C431="","",SUMIFS('Planificación 2026-1'!R:R,'Planificación 2026-1'!W:W,C431,'Planificación 2026-1'!F:F,"FILIAL",'Planificación 2026-1'!X:X,"VIRTUAL"))</f>
        <v>0</v>
      </c>
      <c r="DK431" s="110">
        <f>IF(C431="","",SUMIFS('Planificación 2026-1'!R:R,'Planificación 2026-1'!W:W,C431,'Planificación 2026-1'!F:F,"FILIAL",'Planificación 2026-1'!X:X,"PRESENCIAL"))</f>
        <v>0</v>
      </c>
      <c r="DL431" s="61">
        <f>IF(C431="","",SUMIFS('Planificación 2026-1'!R:R,'Planificación 2026-1'!W:W,C431,'Planificación 2026-1'!F:F,"FILIAL",'Planificación 2026-1'!X:X,"HIBRIDO PRESENCIAL"))</f>
        <v>0</v>
      </c>
      <c r="DM431" s="111" t="str">
        <f t="shared" si="65"/>
        <v/>
      </c>
      <c r="DN431" s="108">
        <f>IF(C431="","",SUMIFS('Planificación 2026-1'!R:R,'Planificación 2026-1'!W:W,C431,'Planificación 2026-1'!F:F,"SUNAMPE",'Planificación 2026-1'!X:X,"VIRTUAL"))</f>
        <v>0</v>
      </c>
      <c r="DO431" s="61">
        <f>IF(C431="","",SUMIFS('Planificación 2026-1'!R:R,'Planificación 2026-1'!W:W,C431,'Planificación 2026-1'!F:F,"SUNAMPE",'Planificación 2026-1'!X:X,"PRESENCIAL"))</f>
        <v>0</v>
      </c>
      <c r="DP431" s="111" t="str">
        <f t="shared" si="66"/>
        <v/>
      </c>
      <c r="DQ431" s="108">
        <f>IF(C431="","",SUMIFS('Planificación 2026-1'!R:R,'Planificación 2026-1'!W:W,C431,'Planificación 2026-1'!F:F,"HUAURA",'Planificación 2026-1'!X:X,"VIRTUAL"))</f>
        <v>0</v>
      </c>
      <c r="DR431" s="61">
        <f>IF(C431="","",SUMIFS('Planificación 2026-1'!R:R,'Planificación 2026-1'!W:W,C431,'Planificación 2026-1'!F:F,"HUAURA",'Planificación 2026-1'!X:X,"PRESENCIAL"))</f>
        <v>0</v>
      </c>
      <c r="DS431" s="76">
        <f>SUMIFS('Planificación 2026-1'!R:R,'Planificación 2026-1'!W:W,C431,'Planificación 2026-1'!F:F,"PRINCIPAL",'Planificación 2026-1'!X:X,"VIRTUAL",'Planificación 2026-1'!I:I,"&gt;2")</f>
        <v>0</v>
      </c>
      <c r="DT431" s="76">
        <f>SUMIFS('Planificación 2026-1'!R:R,'Planificación 2026-1'!W:W,C431,'Planificación 2026-1'!F:F,"PRINCIPAL",'Planificación 2026-1'!X:X,"&lt;&gt;VIRTUAL",'Planificación 2026-1'!I:I,"&gt;2")</f>
        <v>19</v>
      </c>
      <c r="DU431" s="76">
        <f>SUMIFS('Planificación 2026-1'!R:R,'Planificación 2026-1'!W:W,C431,'Planificación 2026-1'!F:F,"SUNAMPE",'Planificación 2026-1'!X:X,"VIRTUAL",'Planificación 2026-1'!I:I,"&gt;2")</f>
        <v>0</v>
      </c>
      <c r="DV431" s="76">
        <f>SUMIFS('Planificación 2026-1'!R:R,'Planificación 2026-1'!W:W,C431,'Planificación 2026-1'!F:F,"SUNAMPE",'Planificación 2026-1'!X:X,"&lt;&gt;VIRTUAL",'Planificación 2026-1'!I:I,"&gt;2")</f>
        <v>0</v>
      </c>
      <c r="DW431" s="76">
        <f>SUMIFS('Planificación 2026-1'!R:R,'Planificación 2026-1'!W:W,C431,'Planificación 2026-1'!F:F,"FILIAL",'Planificación 2026-1'!X:X,"VIRTUAL",'Planificación 2026-1'!I:I,"&gt;2")</f>
        <v>0</v>
      </c>
      <c r="DX431" s="76">
        <f>SUMIFS('Planificación 2026-1'!R:R,'Planificación 2026-1'!W:W,C431,'Planificación 2026-1'!F:F,"FILIAL",'Planificación 2026-1'!X:X,"&lt;&gt;VIRTUAL",'Planificación 2026-1'!I:I,"&gt;2")</f>
        <v>0</v>
      </c>
      <c r="DY431" s="76">
        <f>SUMIFS('Planificación 2026-1'!R:R,'Planificación 2026-1'!W:W,C431,'Planificación 2026-1'!F:F,"PORUMA",'Planificación 2026-1'!X:X,"VIRTUAL",'Planificación 2026-1'!I:I,"&gt;2")</f>
        <v>0</v>
      </c>
      <c r="DZ431" s="76">
        <f>SUMIFS('Planificación 2026-1'!R:R,'Planificación 2026-1'!W:W,C431,'Planificación 2026-1'!F:F,"PORUMA",'Planificación 2026-1'!X:X,"&lt;&gt;VIRTUAL",'Planificación 2026-1'!I:I,"&gt;2")</f>
        <v>0</v>
      </c>
      <c r="EA431" s="76">
        <f>SUMIFS('Planificación 2026-1'!R:R,'Planificación 2026-1'!W:W,C431,'Planificación 2026-1'!F:F,"HUAURA",'Planificación 2026-1'!X:X,"VIRTUAL",'Planificación 2026-1'!I:I,"&gt;2")</f>
        <v>0</v>
      </c>
      <c r="EB431" s="76">
        <f>SUMIFS('Planificación 2026-1'!R:R,'Planificación 2026-1'!W:W,C431,'Planificación 2026-1'!F:F,"HUAURA",'Planificación 2026-1'!X:X,"&lt;&gt;VIRTUAL",'Planificación 2026-1'!I:I,"&gt;2")</f>
        <v>0</v>
      </c>
      <c r="EC431" s="76">
        <f>SUMIFS('Planificación 2026-1'!R:R,'Planificación 2026-1'!W:W,C431,'Planificación 2026-1'!F:F,"PRINCIPAL",'Planificación 2026-1'!X:X,"VIRTUAL",'Planificación 2026-1'!I:I,"&lt;3")</f>
        <v>0</v>
      </c>
      <c r="ED431" s="76">
        <f>SUMIFS('Planificación 2026-1'!R:R,'Planificación 2026-1'!W:W,C431,'Planificación 2026-1'!F:F,"PRINCIPAL",'Planificación 2026-1'!X:X,"&lt;&gt;VIRTUAL",'Planificación 2026-1'!I:I,"&lt;3")</f>
        <v>20</v>
      </c>
      <c r="EE431" s="76">
        <f>SUMIFS('Planificación 2026-1'!R:R,'Planificación 2026-1'!W:W,C431,'Planificación 2026-1'!F:F,"SUNAMPE",'Planificación 2026-1'!X:X,"VIRTUAL",'Planificación 2026-1'!I:I,"&lt;3")</f>
        <v>0</v>
      </c>
      <c r="EF431" s="76">
        <f>SUMIFS('Planificación 2026-1'!R:R,'Planificación 2026-1'!W:W,C431,'Planificación 2026-1'!F:F,"SUNAMPE",'Planificación 2026-1'!X:X,"&lt;&gt;VIRTUAL",'Planificación 2026-1'!I:I,"&lt;3")</f>
        <v>0</v>
      </c>
      <c r="EG431" s="76">
        <f>SUMIFS('Planificación 2026-1'!R:R,'Planificación 2026-1'!W:W,C431,'Planificación 2026-1'!F:F,"FILIAL",'Planificación 2026-1'!X:X,"VIRTUAL",'Planificación 2026-1'!I:I,"&lt;3")</f>
        <v>0</v>
      </c>
      <c r="EH431" s="76">
        <f>SUMIFS('Planificación 2026-1'!R:R,'Planificación 2026-1'!W:W,C431,'Planificación 2026-1'!F:F,"FILIAL",'Planificación 2026-1'!X:X,"&lt;&gt;VIRTUAL",'Planificación 2026-1'!I:I,"&lt;3")</f>
        <v>0</v>
      </c>
      <c r="EI431" s="76">
        <f>SUMIFS('Planificación 2026-1'!R:R,'Planificación 2026-1'!W:W,C431,'Planificación 2026-1'!F:F,"PORUMA",'Planificación 2026-1'!X:X,"VIRTUAL",'Planificación 2026-1'!I:I,"&lt;3")</f>
        <v>0</v>
      </c>
      <c r="EJ431" s="76">
        <f>SUMIFS('Planificación 2026-1'!R:R,'Planificación 2026-1'!W:W,C431,'Planificación 2026-1'!F:F,"PORUMA",'Planificación 2026-1'!X:X,"&lt;&gt;VIRTUAL",'Planificación 2026-1'!I:I,"&lt;3")</f>
        <v>0</v>
      </c>
      <c r="EK431" s="76">
        <f>SUMIFS('Planificación 2026-1'!R:R,'Planificación 2026-1'!W:W,C431,'Planificación 2026-1'!F:F,"HUAURA",'Planificación 2026-1'!X:X,"VIRTUAL",'Planificación 2026-1'!I:I,"&lt;3")</f>
        <v>0</v>
      </c>
      <c r="EL431" s="76">
        <f>SUMIFS('Planificación 2026-1'!R:R,'Planificación 2026-1'!W:W,C431,'Planificación 2026-1'!F:F,"HUAURA",'Planificación 2026-1'!X:X,"&lt;&gt;VIRTUAL",'Planificación 2026-1'!I:I,"&lt;3")</f>
        <v>0</v>
      </c>
      <c r="EM431" s="76"/>
      <c r="EN431" s="76">
        <f t="shared" si="59"/>
        <v>0</v>
      </c>
      <c r="EO431" s="76">
        <f t="shared" si="60"/>
        <v>39</v>
      </c>
      <c r="EP431" s="76" t="b">
        <f t="shared" si="61"/>
        <v>1</v>
      </c>
      <c r="EQ431" s="76" t="str">
        <f t="shared" si="62"/>
        <v>SEDE</v>
      </c>
      <c r="ER431" s="76" t="str">
        <f t="shared" si="67"/>
        <v>PRESENCIAL</v>
      </c>
    </row>
    <row r="432" spans="1:148" hidden="1">
      <c r="A432" s="83"/>
      <c r="B432" s="119">
        <v>429</v>
      </c>
      <c r="C432" s="115" t="s">
        <v>607</v>
      </c>
      <c r="D432" s="112">
        <f>SUMIF('Planificación 2026-1'!W:W,C432,'Planificación 2026-1'!R:R)</f>
        <v>0</v>
      </c>
      <c r="E432" s="114" t="s">
        <v>170</v>
      </c>
      <c r="F432" s="115" t="s">
        <v>596</v>
      </c>
      <c r="G432" s="115" t="s">
        <v>13</v>
      </c>
      <c r="H432" s="115" t="s">
        <v>129</v>
      </c>
      <c r="I432" s="107" t="str">
        <f>IF(SUM(COUNTIFS('Planificación 2026-1'!F:F,"PRINCIPAL",'Planificación 2026-1'!W:W,C432,'Planificación 2026-1'!H:H,"AF"))&gt;0,"P01"," ")</f>
        <v xml:space="preserve"> </v>
      </c>
      <c r="J432" s="108" t="str">
        <f>IF(SUM(COUNTIFS('Planificación 2026-1'!F:F,"PRINCIPAL",'Planificación 2026-1'!W:W,C432,'Planificación 2026-1'!H:H,"EN"))&gt;0,"P02"," ")</f>
        <v xml:space="preserve"> </v>
      </c>
      <c r="K432" s="108" t="str">
        <f>IF(SUM(COUNTIFS('Planificación 2026-1'!F:F,"PRINCIPAL",'Planificación 2026-1'!W:W,C432,'Planificación 2026-1'!H:H,"IS"))&gt;0,"P03"," ")</f>
        <v xml:space="preserve"> </v>
      </c>
      <c r="L432" s="108" t="str">
        <f>IF(SUM(COUNTIFS('Planificación 2026-1'!F:F,"PRINCIPAL",'Planificación 2026-1'!W:W,C432,'Planificación 2026-1'!H:H,"PS"))&gt;0,"P04"," ")</f>
        <v xml:space="preserve"> </v>
      </c>
      <c r="M432" s="108"/>
      <c r="N432" s="108" t="str">
        <f>IF(SUM(COUNTIFS('Planificación 2026-1'!F:F,"PRINCIPAL",'Planificación 2026-1'!W:W,C432,'Planificación 2026-1'!H:H,"IN"))&gt;0,"P06"," ")</f>
        <v xml:space="preserve"> </v>
      </c>
      <c r="O432" s="108" t="str">
        <f>IF(SUM(COUNTIFS('Planificación 2026-1'!F:F,"PRINCIPAL",'Planificación 2026-1'!W:W,C432,'Planificación 2026-1'!H:H,"CA"))&gt;0,"P07"," ")</f>
        <v xml:space="preserve"> </v>
      </c>
      <c r="P432" s="108" t="str">
        <f>IF(SUM(COUNTIFS('Planificación 2026-1'!F:F,"PRINCIPAL",'Planificación 2026-1'!W:W,C432,'Planificación 2026-1'!H:H,"DE"))&gt;0,"P08"," ")</f>
        <v xml:space="preserve"> </v>
      </c>
      <c r="Q432" s="108" t="str">
        <f>IF(SUM(COUNTIFS('Planificación 2026-1'!F:F,"PRINCIPAL",'Planificación 2026-1'!W:W,C432,'Planificación 2026-1'!H:H,"OB"))&gt;0,"P09"," ")</f>
        <v xml:space="preserve"> </v>
      </c>
      <c r="R432" s="108" t="str">
        <f>IF(SUM(COUNTIFS('Planificación 2026-1'!F:F,"PRINCIPAL",'Planificación 2026-1'!W:W,C432,'Planificación 2026-1'!H:H,"MH"))&gt;0,"P31"," ")</f>
        <v xml:space="preserve"> </v>
      </c>
      <c r="S432" s="108" t="str">
        <f>IF(SUM(COUNTIFS('Planificación 2026-1'!F:F,"PRINCIPAL",'Planificación 2026-1'!W:W,C432,'Planificación 2026-1'!H:H,"IC"))&gt;0,"P32"," ")</f>
        <v xml:space="preserve"> </v>
      </c>
      <c r="T432" s="108" t="str">
        <f>IF(SUM(COUNTIFS('Planificación 2026-1'!F:F,"PRINCIPAL",'Planificación 2026-1'!W:W,C432,'Planificación 2026-1'!H:H,"AR"))&gt;0,"P34"," ")</f>
        <v xml:space="preserve"> </v>
      </c>
      <c r="U432" s="108" t="str">
        <f>IF(SUM(COUNTIFS('Planificación 2026-1'!F:F,"PRINCIPAL",'Planificación 2026-1'!W:W,C432,'Planificación 2026-1'!H:H,"T1"))&gt;0,"P35"," ")</f>
        <v xml:space="preserve"> </v>
      </c>
      <c r="V432" s="108" t="str">
        <f>IF(SUM(COUNTIFS('Planificación 2026-1'!F:F,"PRINCIPAL",'Planificación 2026-1'!W:W,C432,'Planificación 2026-1'!H:H,"T3"))&gt;0,"P36"," ")</f>
        <v xml:space="preserve"> </v>
      </c>
      <c r="W432" s="108" t="str">
        <f>IF(SUM(COUNTIFS('Planificación 2026-1'!F:F,"PRINCIPAL",'Planificación 2026-1'!W:W,C432,'Planificación 2026-1'!H:H,"T2"))&gt;0,"P37"," ")</f>
        <v xml:space="preserve"> </v>
      </c>
      <c r="X432" s="108" t="str">
        <f>IF(SUM(COUNTIFS('Planificación 2026-1'!F:F,"PRINCIPAL",'Planificación 2026-1'!W:W,C432,'Planificación 2026-1'!H:H,"AE"))&gt;0,"P38"," ")</f>
        <v xml:space="preserve"> </v>
      </c>
      <c r="Y432" s="108" t="str">
        <f>IF(SUM(COUNTIFS('Planificación 2026-1'!F:F,"PRINCIPAL",'Planificación 2026-1'!W:W,C432,'Planificación 2026-1'!H:H,"T4"))&gt;0,"P55"," ")</f>
        <v xml:space="preserve"> </v>
      </c>
      <c r="Z432" s="108" t="str">
        <f>IF(SUM(COUNTIFS('Planificación 2026-1'!F:F,"FILIAL",'Planificación 2026-1'!W:W,C432,'Planificación 2026-1'!H:H,"AF"))&gt;0," P01"," ")</f>
        <v xml:space="preserve"> </v>
      </c>
      <c r="AA432" s="108" t="str">
        <f>IF(SUM(COUNTIFS('Planificación 2026-1'!F:F,"FILIAL",'Planificación 2026-1'!W:W,C432,'Planificación 2026-1'!H:H,"EN"))&gt;0,"P02"," ")</f>
        <v xml:space="preserve"> </v>
      </c>
      <c r="AB432" s="108" t="str">
        <f>IF(SUM(COUNTIFS('Planificación 2026-1'!F:F,"FILIAL",'Planificación 2026-1'!W:W,C432,'Planificación 2026-1'!H:H,"IS"))&gt;0,"P03"," ")</f>
        <v xml:space="preserve"> </v>
      </c>
      <c r="AC432" s="108" t="str">
        <f>IF(SUM(COUNTIFS('Planificación 2026-1'!F:F,"FILIAL",'Planificación 2026-1'!W:W,C432,'Planificación 2026-1'!H:H,"PS"))&gt;0,"P04"," ")</f>
        <v xml:space="preserve"> </v>
      </c>
      <c r="AD432" s="108"/>
      <c r="AE432" s="108" t="str">
        <f>IF(SUM(COUNTIFS('Planificación 2026-1'!F:F,"FILIAL",'Planificación 2026-1'!W:W,C432,'Planificación 2026-1'!H:H,"IN"))&gt;0,"P06"," ")</f>
        <v xml:space="preserve"> </v>
      </c>
      <c r="AF432" s="108" t="str">
        <f>IF(SUM(COUNTIFS('Planificación 2026-1'!F:F,"FILIAL",'Planificación 2026-1'!W:W,C432,'Planificación 2026-1'!H:H,"CA"))&gt;0,"P07"," ")</f>
        <v xml:space="preserve"> </v>
      </c>
      <c r="AG432" s="108" t="str">
        <f>IF(SUM(COUNTIFS('Planificación 2026-1'!F:F,"FILIAL",'Planificación 2026-1'!W:W,C432,'Planificación 2026-1'!H:H,"DE"))&gt;0,"P08"," ")</f>
        <v xml:space="preserve"> </v>
      </c>
      <c r="AH432" s="108" t="str">
        <f>IF(SUM(COUNTIFS('Planificación 2026-1'!F:F,"FILIAL",'Planificación 2026-1'!W:W,C432,'Planificación 2026-1'!H:H,"OB"))&gt;0,"P09"," ")</f>
        <v xml:space="preserve"> </v>
      </c>
      <c r="AI432" s="108" t="str">
        <f>IF(SUM(COUNTIFS('Planificación 2026-1'!F:F,"FILIAL",'Planificación 2026-1'!W:W,C432,'Planificación 2026-1'!H:H,"MH"))&gt;0,"P31"," ")</f>
        <v xml:space="preserve"> </v>
      </c>
      <c r="AJ432" s="108" t="str">
        <f>IF(SUM(COUNTIFS('Planificación 2026-1'!F:F,"FILIAL",'Planificación 2026-1'!W:W,C432,'Planificación 2026-1'!H:H,"IC"))&gt;0,"P32"," ")</f>
        <v xml:space="preserve"> </v>
      </c>
      <c r="AK432" s="108" t="str">
        <f>IF(SUM(COUNTIFS('Planificación 2026-1'!F:F,"FILIAL",'Planificación 2026-1'!W:W,C432,'Planificación 2026-1'!H:H,"AR"))&gt;0,"P34"," ")</f>
        <v xml:space="preserve"> </v>
      </c>
      <c r="AL432" s="108" t="str">
        <f>IF(SUM(COUNTIFS('Planificación 2026-1'!F:F,"FILIAL",'Planificación 2026-1'!W:W,C432,'Planificación 2026-1'!H:H,"T1"))&gt;0,"P35"," ")</f>
        <v xml:space="preserve"> </v>
      </c>
      <c r="AM432" s="108" t="str">
        <f>IF(SUM(COUNTIFS('Planificación 2026-1'!F:F,"FILIAL",'Planificación 2026-1'!W:W,C432,'Planificación 2026-1'!H:H,"T3"))&gt;0,"P36"," ")</f>
        <v xml:space="preserve"> </v>
      </c>
      <c r="AN432" s="108" t="str">
        <f>IF(SUM(COUNTIFS('Planificación 2026-1'!F:F,"FILIAL",'Planificación 2026-1'!W:W,C432,'Planificación 2026-1'!H:H,"T2"))&gt;0,"P37"," ")</f>
        <v xml:space="preserve"> </v>
      </c>
      <c r="AO432" s="108" t="str">
        <f>IF(SUM(COUNTIFS('Planificación 2026-1'!F:F,"FILIAL",'Planificación 2026-1'!W:W,C432,'Planificación 2026-1'!H:H,"AE"))&gt;0,"P38"," ")</f>
        <v xml:space="preserve"> </v>
      </c>
      <c r="AP432" s="108" t="str">
        <f>IF(SUM(COUNTIFS('Planificación 2026-1'!F:F,"FILIAL",'Planificación 2026-1'!W:W,C432,'Planificación 2026-1'!H:H,"T4"))&gt;0,"P55"," ")</f>
        <v xml:space="preserve"> </v>
      </c>
      <c r="AQ432" s="108" t="str">
        <f>IF(SUM(COUNTIFS('Planificación 2026-1'!F:F,"SUNAMPE",'Planificación 2026-1'!W:W,C432,'Planificación 2026-1'!H:H,"AF"))&gt;0," P01"," ")</f>
        <v xml:space="preserve"> </v>
      </c>
      <c r="AR432" s="108" t="str">
        <f>IF(SUM(COUNTIFS('Planificación 2026-1'!F:F,"SUNAMPE",'Planificación 2026-1'!W:W,C432,'Planificación 2026-1'!H:H,"EN"))&gt;0,"P02"," ")</f>
        <v xml:space="preserve"> </v>
      </c>
      <c r="AS432" s="108" t="str">
        <f>IF(SUM(COUNTIFS('Planificación 2026-1'!F:F,"SUNAMPE",'Planificación 2026-1'!W:W,C432,'Planificación 2026-1'!H:H,"IS"))&gt;0,"P03"," ")</f>
        <v xml:space="preserve"> </v>
      </c>
      <c r="AT432" s="108" t="str">
        <f>IF(SUM(COUNTIFS('Planificación 2026-1'!F:F,"SUNAMPE",'Planificación 2026-1'!W:W,C432,'Planificación 2026-1'!H:H,"PS"))&gt;0,"P04"," ")</f>
        <v xml:space="preserve"> </v>
      </c>
      <c r="AU432" s="108"/>
      <c r="AV432" s="108" t="str">
        <f>IF(SUM(COUNTIFS('Planificación 2026-1'!F:F,"SUNAMPE",'Planificación 2026-1'!W:W,C432,'Planificación 2026-1'!H:H,"IN"))&gt;0,"P06"," ")</f>
        <v xml:space="preserve"> </v>
      </c>
      <c r="AW432" s="108" t="str">
        <f>IF(SUM(COUNTIFS('Planificación 2026-1'!F:F,"SUNAMPE",'Planificación 2026-1'!W:W,C432,'Planificación 2026-1'!H:H,"CA"))&gt;0,"P07"," ")</f>
        <v xml:space="preserve"> </v>
      </c>
      <c r="AX432" s="108" t="str">
        <f>IF(SUM(COUNTIFS('Planificación 2026-1'!F:F,"SUNAMPE",'Planificación 2026-1'!W:W,C432,'Planificación 2026-1'!H:H,"DE"))&gt;0,"P08"," ")</f>
        <v xml:space="preserve"> </v>
      </c>
      <c r="AY432" s="108" t="str">
        <f>IF(SUM(COUNTIFS('Planificación 2026-1'!F:F,"SUNAMPE",'Planificación 2026-1'!W:W,C432,'Planificación 2026-1'!H:H,"OB"))&gt;0,"P09"," ")</f>
        <v xml:space="preserve"> </v>
      </c>
      <c r="AZ432" s="108" t="str">
        <f>IF(SUM(COUNTIFS('Planificación 2026-1'!F:F,"SUNAMPE",'Planificación 2026-1'!W:W,C432,'Planificación 2026-1'!H:H,"MH"))&gt;0,"P31"," ")</f>
        <v xml:space="preserve"> </v>
      </c>
      <c r="BA432" s="108" t="str">
        <f>IF(SUM(COUNTIFS('Planificación 2026-1'!F:F,"SUNAMPE",'Planificación 2026-1'!W:W,C432,'Planificación 2026-1'!H:H,"IC"))&gt;0,"P32"," ")</f>
        <v xml:space="preserve"> </v>
      </c>
      <c r="BB432" s="108" t="str">
        <f>IF(SUM(COUNTIFS('Planificación 2026-1'!F:F,"SUNAMPE",'Planificación 2026-1'!W:W,C432,'Planificación 2026-1'!H:H,"AR"))&gt;0,"P34"," ")</f>
        <v xml:space="preserve"> </v>
      </c>
      <c r="BC432" s="108" t="str">
        <f>IF(SUM(COUNTIFS('Planificación 2026-1'!F:F,"SUNAMPE",'Planificación 2026-1'!W:W,C432,'Planificación 2026-1'!H:H,"T1"))&gt;0,"P35"," ")</f>
        <v xml:space="preserve"> </v>
      </c>
      <c r="BD432" s="108" t="str">
        <f>IF(SUM(COUNTIFS('Planificación 2026-1'!F:F,"SUNAMPE",'Planificación 2026-1'!W:W,C432,'Planificación 2026-1'!H:H,"T3"))&gt;0,"P36"," ")</f>
        <v xml:space="preserve"> </v>
      </c>
      <c r="BE432" s="108" t="str">
        <f>IF(SUM(COUNTIFS('Planificación 2026-1'!F:F,"SUNAMPE",'Planificación 2026-1'!W:W,C432,'Planificación 2026-1'!H:H,"T2"))&gt;0,"P37"," ")</f>
        <v xml:space="preserve"> </v>
      </c>
      <c r="BF432" s="108" t="str">
        <f>IF(SUM(COUNTIFS('Planificación 2026-1'!F:F,"SUNAMPE",'Planificación 2026-1'!W:W,C432,'Planificación 2026-1'!H:H,"AE"))&gt;0,"P38"," ")</f>
        <v xml:space="preserve"> </v>
      </c>
      <c r="BG432" s="108" t="str">
        <f>IF(SUM(COUNTIFS('Planificación 2026-1'!F:F,"SUNAMPE",'Planificación 2026-1'!W:W,C432,'Planificación 2026-1'!H:H,"T4"))&gt;0,"P55"," ")</f>
        <v xml:space="preserve"> </v>
      </c>
      <c r="BH432" s="108" t="str">
        <f>IF(SUM(COUNTIFS('Planificación 2026-1'!F:F,"HUAURA",'Planificación 2026-1'!W:W,C432,'Planificación 2026-1'!H:H,"AF"))&gt;0," P01"," ")</f>
        <v xml:space="preserve"> </v>
      </c>
      <c r="BI432" s="108" t="str">
        <f>IF(SUM(COUNTIFS('Planificación 2026-1'!F:F,"HUAURA",'Planificación 2026-1'!W:W,C432,'Planificación 2026-1'!H:H,"EN"))&gt;0,"P02"," ")</f>
        <v xml:space="preserve"> </v>
      </c>
      <c r="BJ432" s="108" t="str">
        <f>IF(SUM(COUNTIFS('Planificación 2026-1'!F:F,"HUAURA",'Planificación 2026-1'!W:W,C432,'Planificación 2026-1'!H:H,"IS"))&gt;0,"P03"," ")</f>
        <v xml:space="preserve"> </v>
      </c>
      <c r="BK432" s="108" t="str">
        <f>IF(SUM(COUNTIFS('Planificación 2026-1'!F:F,"HUAURA",'Planificación 2026-1'!W:W,C432,'Planificación 2026-1'!H:H,"PS"))&gt;0,"P04"," ")</f>
        <v xml:space="preserve"> </v>
      </c>
      <c r="BL432" s="108"/>
      <c r="BM432" s="108" t="str">
        <f>IF(SUM(COUNTIFS('Planificación 2026-1'!F:F,"HUAURA",'Planificación 2026-1'!W:W,C432,'Planificación 2026-1'!H:H,"IN"))&gt;0,"P06"," ")</f>
        <v xml:space="preserve"> </v>
      </c>
      <c r="BN432" s="108" t="str">
        <f>IF(SUM(COUNTIFS('Planificación 2026-1'!F:F,"HUAURA",'Planificación 2026-1'!W:W,C432,'Planificación 2026-1'!H:H,"CA"))&gt;0,"P07"," ")</f>
        <v xml:space="preserve"> </v>
      </c>
      <c r="BO432" s="108" t="str">
        <f>IF(SUM(COUNTIFS('Planificación 2026-1'!F:F,"HUAURA",'Planificación 2026-1'!W:W,C432,'Planificación 2026-1'!H:H,"DE"))&gt;0,"P08"," ")</f>
        <v xml:space="preserve"> </v>
      </c>
      <c r="BP432" s="108" t="str">
        <f>IF(SUM(COUNTIFS('Planificación 2026-1'!F:F,"HUAURA",'Planificación 2026-1'!W:W,C432,'Planificación 2026-1'!H:H,"OB"))&gt;0,"P09"," ")</f>
        <v xml:space="preserve"> </v>
      </c>
      <c r="BQ432" s="108" t="str">
        <f>IF(SUM(COUNTIFS('Planificación 2026-1'!F:F,"HUAURA",'Planificación 2026-1'!W:W,C432,'Planificación 2026-1'!H:H,"MH"))&gt;0,"P31"," ")</f>
        <v xml:space="preserve"> </v>
      </c>
      <c r="BR432" s="108" t="str">
        <f>IF(SUM(COUNTIFS('Planificación 2026-1'!F:F,"HUAURA",'Planificación 2026-1'!W:W,C432,'Planificación 2026-1'!H:H,"IC"))&gt;0,"P32"," ")</f>
        <v xml:space="preserve"> </v>
      </c>
      <c r="BS432" s="108" t="str">
        <f>IF(SUM(COUNTIFS('Planificación 2026-1'!F:F,"HUAURA",'Planificación 2026-1'!W:W,C432,'Planificación 2026-1'!H:H,"AR"))&gt;0,"P34"," ")</f>
        <v xml:space="preserve"> </v>
      </c>
      <c r="BT432" s="108" t="str">
        <f>IF(SUM(COUNTIFS('Planificación 2026-1'!F:F,"HUAURA",'Planificación 2026-1'!W:W,C432,'Planificación 2026-1'!H:H,"T1"))&gt;0,"P35"," ")</f>
        <v xml:space="preserve"> </v>
      </c>
      <c r="BU432" s="108" t="str">
        <f>IF(SUM(COUNTIFS('Planificación 2026-1'!F:F,"HUAURA",'Planificación 2026-1'!W:W,C432,'Planificación 2026-1'!H:H,"T3"))&gt;0,"P36"," ")</f>
        <v xml:space="preserve"> </v>
      </c>
      <c r="BV432" s="108" t="str">
        <f>IF(SUM(COUNTIFS('Planificación 2026-1'!F:F,"HUAURA",'Planificación 2026-1'!W:W,C432,'Planificación 2026-1'!H:H,"T2"))&gt;0,"P37"," ")</f>
        <v xml:space="preserve"> </v>
      </c>
      <c r="BW432" s="108" t="str">
        <f>IF(SUM(COUNTIFS('Planificación 2026-1'!F:F,"HUAURA",'Planificación 2026-1'!W:W,C432,'Planificación 2026-1'!H:H,"AE"))&gt;0,"P38"," ")</f>
        <v xml:space="preserve"> </v>
      </c>
      <c r="BX432" s="108" t="str">
        <f>IF(SUM(COUNTIFS('Planificación 2026-1'!F:F,"HUAURA",'Planificación 2026-1'!W:W,C432,'Planificación 2026-1'!H:H,"T4"))&gt;0,"P55"," ")</f>
        <v xml:space="preserve"> </v>
      </c>
      <c r="BY432" s="109">
        <f>SUMIFS('Planificación 2026-1'!R:R,'Planificación 2026-1'!W:W,C432,'Planificación 2026-1'!H:H,"AF",'Planificación 2026-1'!I:I,"&gt;2")</f>
        <v>0</v>
      </c>
      <c r="BZ432" s="109">
        <f>SUMIFS('Planificación 2026-1'!R:R,'Planificación 2026-1'!W:W,C432,'Planificación 2026-1'!H:H,"EN",'Planificación 2026-1'!I:I,"&gt;2")</f>
        <v>0</v>
      </c>
      <c r="CA432" s="109">
        <f>SUMIFS('Planificación 2026-1'!R:R,'Planificación 2026-1'!W:W,C432,'Planificación 2026-1'!H:H,"IS",'Planificación 2026-1'!I:I,"&gt;2")</f>
        <v>0</v>
      </c>
      <c r="CB432" s="109">
        <f>SUMIFS('Planificación 2026-1'!R:R,'Planificación 2026-1'!W:W,C432,'Planificación 2026-1'!H:H,"PS",'Planificación 2026-1'!I:I,"&gt;2")</f>
        <v>0</v>
      </c>
      <c r="CC432" s="109">
        <f>SUMIFS('Planificación 2026-1'!R:R,'Planificación 2026-1'!W:W,C432,'Planificación 2026-1'!H:H,"IN",'Planificación 2026-1'!I:I,"&gt;2")</f>
        <v>0</v>
      </c>
      <c r="CD432" s="109">
        <f>SUMIFS('Planificación 2026-1'!R:R,'Planificación 2026-1'!W:W,C432,'Planificación 2026-1'!H:H,"CA",'Planificación 2026-1'!I:I,"&gt;2")</f>
        <v>0</v>
      </c>
      <c r="CE432" s="109">
        <f>SUMIFS('Planificación 2026-1'!R:R,'Planificación 2026-1'!W:W,C432,'Planificación 2026-1'!H:H,"DE",'Planificación 2026-1'!I:I,"&gt;2")</f>
        <v>0</v>
      </c>
      <c r="CF432" s="109">
        <f>SUMIFS('Planificación 2026-1'!R:R,'Planificación 2026-1'!W:W,C432,'Planificación 2026-1'!H:H,"OB",'Planificación 2026-1'!I:I,"&gt;2")</f>
        <v>0</v>
      </c>
      <c r="CG432" s="109">
        <f>SUMIFS('Planificación 2026-1'!R:R,'Planificación 2026-1'!W:W,C432,'Planificación 2026-1'!H:H,"MH",'Planificación 2026-1'!I:I,"&gt;2")</f>
        <v>0</v>
      </c>
      <c r="CH432" s="109">
        <f>SUMIFS('Planificación 2026-1'!R:R,'Planificación 2026-1'!W:W,C432,'Planificación 2026-1'!H:H,"IC",'Planificación 2026-1'!I:I,"&gt;2")</f>
        <v>0</v>
      </c>
      <c r="CI432" s="109">
        <f>SUMIFS('Planificación 2026-1'!R:R,'Planificación 2026-1'!W:W,C432,'Planificación 2026-1'!H:H,"AR",'Planificación 2026-1'!I:I,"&gt;2")</f>
        <v>0</v>
      </c>
      <c r="CJ432" s="109">
        <f>SUMIFS('Planificación 2026-1'!R:R,'Planificación 2026-1'!W:W,C432,'Planificación 2026-1'!H:H,"T1",'Planificación 2026-1'!I:I,"&gt;2")</f>
        <v>0</v>
      </c>
      <c r="CK432" s="109">
        <f>SUMIFS('Planificación 2026-1'!R:R,'Planificación 2026-1'!W:W,C432,'Planificación 2026-1'!H:H,"T3",'Planificación 2026-1'!I:I,"&gt;2")</f>
        <v>0</v>
      </c>
      <c r="CL432" s="109">
        <f>SUMIFS('Planificación 2026-1'!R:R,'Planificación 2026-1'!W:W,C432,'Planificación 2026-1'!H:H,"T2",'Planificación 2026-1'!I:I,"&gt;2")</f>
        <v>0</v>
      </c>
      <c r="CM432" s="109">
        <f>SUMIFS('Planificación 2026-1'!R:R,'Planificación 2026-1'!W:W,C432,'Planificación 2026-1'!H:H,"AE",'Planificación 2026-1'!I:I,"&gt;2")</f>
        <v>0</v>
      </c>
      <c r="CN432" s="109">
        <f>SUMIFS('Planificación 2026-1'!R:R,'Planificación 2026-1'!W:W,C432,'Planificación 2026-1'!H:H,"T4",'Planificación 2026-1'!I:I,"&gt;2")</f>
        <v>0</v>
      </c>
      <c r="CO432" s="109">
        <f>SUMIFS('Planificación 2026-1'!R:R,'Planificación 2026-1'!W:W,C432,'Planificación 2026-1'!H:H,"AF",'Planificación 2026-1'!I:I,"&lt;3")</f>
        <v>0</v>
      </c>
      <c r="CP432" s="109">
        <f>SUMIFS('Planificación 2026-1'!R:R,'Planificación 2026-1'!W:W,C432,'Planificación 2026-1'!H:H,"EN",'Planificación 2026-1'!I:I,"&lt;3")</f>
        <v>0</v>
      </c>
      <c r="CQ432" s="109">
        <f>SUMIFS('Planificación 2026-1'!R:R,'Planificación 2026-1'!W:W,C432,'Planificación 2026-1'!H:H,"IS",'Planificación 2026-1'!I:I,"&lt;3")</f>
        <v>0</v>
      </c>
      <c r="CR432" s="109">
        <f>SUMIFS('Planificación 2026-1'!R:R,'Planificación 2026-1'!W:W,C432,'Planificación 2026-1'!H:H,"PS",'Planificación 2026-1'!I:I,"&lt;3")</f>
        <v>0</v>
      </c>
      <c r="CS432" s="109">
        <f>SUMIFS('Planificación 2026-1'!R:R,'Planificación 2026-1'!W:W,C432,'Planificación 2026-1'!H:H,"IN",'Planificación 2026-1'!I:I,"&lt;3")</f>
        <v>0</v>
      </c>
      <c r="CT432" s="109">
        <f>SUMIFS('Planificación 2026-1'!R:R,'Planificación 2026-1'!W:W,C432,'Planificación 2026-1'!H:H,"CA",'Planificación 2026-1'!I:I,"&lt;3")</f>
        <v>0</v>
      </c>
      <c r="CU432" s="109">
        <f>SUMIFS('Planificación 2026-1'!R:R,'Planificación 2026-1'!W:W,C432,'Planificación 2026-1'!H:H,"DE",'Planificación 2026-1'!I:I,"&lt;3")</f>
        <v>0</v>
      </c>
      <c r="CV432" s="109">
        <f>SUMIFS('Planificación 2026-1'!R:R,'Planificación 2026-1'!W:W,C432,'Planificación 2026-1'!H:H,"OB",'Planificación 2026-1'!I:I,"&lt;3")</f>
        <v>0</v>
      </c>
      <c r="CW432" s="109">
        <f>SUMIFS('Planificación 2026-1'!R:R,'Planificación 2026-1'!W:W,C432,'Planificación 2026-1'!H:H,"MH",'Planificación 2026-1'!I:I,"&lt;3")</f>
        <v>0</v>
      </c>
      <c r="CX432" s="109">
        <f>SUMIFS('Planificación 2026-1'!R:R,'Planificación 2026-1'!W:W,C432,'Planificación 2026-1'!H:H,"IC",'Planificación 2026-1'!I:I,"&lt;3")</f>
        <v>0</v>
      </c>
      <c r="CY432" s="109">
        <f>SUMIFS('Planificación 2026-1'!R:R,'Planificación 2026-1'!W:W,C432,'Planificación 2026-1'!H:H,"AR",'Planificación 2026-1'!I:I,"&lt;3")</f>
        <v>0</v>
      </c>
      <c r="CZ432" s="109">
        <f>SUMIFS('Planificación 2026-1'!R:R,'Planificación 2026-1'!W:W,C432,'Planificación 2026-1'!H:H,"T1",'Planificación 2026-1'!I:I,"&lt;3")</f>
        <v>0</v>
      </c>
      <c r="DA432" s="109">
        <f>SUMIFS('Planificación 2026-1'!R:R,'Planificación 2026-1'!W:W,C432,'Planificación 2026-1'!H:H,"T3",'Planificación 2026-1'!I:I,"&lt;3")</f>
        <v>0</v>
      </c>
      <c r="DB432" s="109">
        <f>SUMIFS('Planificación 2026-1'!R:R,'Planificación 2026-1'!W:W,C432,'Planificación 2026-1'!H:H,"T2",'Planificación 2026-1'!I:I,"&lt;3")</f>
        <v>0</v>
      </c>
      <c r="DC432" s="109">
        <f>SUMIFS('Planificación 2026-1'!R:R,'Planificación 2026-1'!W:W,C432,'Planificación 2026-1'!H:H,"AE",'Planificación 2026-1'!I:I,"&lt;3")</f>
        <v>0</v>
      </c>
      <c r="DD432" s="109">
        <f>SUMIFS('Planificación 2026-1'!R:R,'Planificación 2026-1'!W:W,C432,'Planificación 2026-1'!H:H,"T4",'Planificación 2026-1'!I:I,"&lt;3")</f>
        <v>0</v>
      </c>
      <c r="DE432" s="108" t="str">
        <f t="shared" si="63"/>
        <v/>
      </c>
      <c r="DF432" s="41">
        <f>IF(C432="","",SUMIFS('Planificación 2026-1'!R:R,'Planificación 2026-1'!W:W,C432,'Planificación 2026-1'!F:F,"PRINCIPAL",'Planificación 2026-1'!X:X,"VIRTUAL"))</f>
        <v>0</v>
      </c>
      <c r="DG432" s="41">
        <f>IF(C432="","",SUMIFS('Planificación 2026-1'!R:R,'Planificación 2026-1'!W:W,C432,'Planificación 2026-1'!F:F,"PRINCIPAL",'Planificación 2026-1'!X:X,"PRESENCIAL"))</f>
        <v>0</v>
      </c>
      <c r="DH432" s="41">
        <f>IF(C432="","",SUMIFS('Planificación 2026-1'!R:R,'Planificación 2026-1'!W:W,C432,'Planificación 2026-1'!F:F,"PRINCIPAL",'Planificación 2026-1'!X:X,"HIBRIDO PRESENCIAL"))</f>
        <v>0</v>
      </c>
      <c r="DI432" s="108" t="str">
        <f t="shared" si="64"/>
        <v/>
      </c>
      <c r="DJ432" s="108">
        <f>IF(C432="","",SUMIFS('Planificación 2026-1'!R:R,'Planificación 2026-1'!W:W,C432,'Planificación 2026-1'!F:F,"FILIAL",'Planificación 2026-1'!X:X,"VIRTUAL"))</f>
        <v>0</v>
      </c>
      <c r="DK432" s="110">
        <f>IF(C432="","",SUMIFS('Planificación 2026-1'!R:R,'Planificación 2026-1'!W:W,C432,'Planificación 2026-1'!F:F,"FILIAL",'Planificación 2026-1'!X:X,"PRESENCIAL"))</f>
        <v>0</v>
      </c>
      <c r="DL432" s="61">
        <f>IF(C432="","",SUMIFS('Planificación 2026-1'!R:R,'Planificación 2026-1'!W:W,C432,'Planificación 2026-1'!F:F,"FILIAL",'Planificación 2026-1'!X:X,"HIBRIDO PRESENCIAL"))</f>
        <v>0</v>
      </c>
      <c r="DM432" s="111" t="str">
        <f t="shared" si="65"/>
        <v/>
      </c>
      <c r="DN432" s="108">
        <f>IF(C432="","",SUMIFS('Planificación 2026-1'!R:R,'Planificación 2026-1'!W:W,C432,'Planificación 2026-1'!F:F,"SUNAMPE",'Planificación 2026-1'!X:X,"VIRTUAL"))</f>
        <v>0</v>
      </c>
      <c r="DO432" s="61">
        <f>IF(C432="","",SUMIFS('Planificación 2026-1'!R:R,'Planificación 2026-1'!W:W,C432,'Planificación 2026-1'!F:F,"SUNAMPE",'Planificación 2026-1'!X:X,"PRESENCIAL"))</f>
        <v>0</v>
      </c>
      <c r="DP432" s="111" t="str">
        <f t="shared" si="66"/>
        <v/>
      </c>
      <c r="DQ432" s="108">
        <f>IF(C432="","",SUMIFS('Planificación 2026-1'!R:R,'Planificación 2026-1'!W:W,C432,'Planificación 2026-1'!F:F,"HUAURA",'Planificación 2026-1'!X:X,"VIRTUAL"))</f>
        <v>0</v>
      </c>
      <c r="DR432" s="61">
        <f>IF(C432="","",SUMIFS('Planificación 2026-1'!R:R,'Planificación 2026-1'!W:W,C432,'Planificación 2026-1'!F:F,"HUAURA",'Planificación 2026-1'!X:X,"PRESENCIAL"))</f>
        <v>0</v>
      </c>
      <c r="DS432" s="76">
        <f>SUMIFS('Planificación 2026-1'!R:R,'Planificación 2026-1'!W:W,C432,'Planificación 2026-1'!F:F,"PRINCIPAL",'Planificación 2026-1'!X:X,"VIRTUAL",'Planificación 2026-1'!I:I,"&gt;2")</f>
        <v>0</v>
      </c>
      <c r="DT432" s="76">
        <f>SUMIFS('Planificación 2026-1'!R:R,'Planificación 2026-1'!W:W,C432,'Planificación 2026-1'!F:F,"PRINCIPAL",'Planificación 2026-1'!X:X,"&lt;&gt;VIRTUAL",'Planificación 2026-1'!I:I,"&gt;2")</f>
        <v>0</v>
      </c>
      <c r="DU432" s="76">
        <f>SUMIFS('Planificación 2026-1'!R:R,'Planificación 2026-1'!W:W,C432,'Planificación 2026-1'!F:F,"SUNAMPE",'Planificación 2026-1'!X:X,"VIRTUAL",'Planificación 2026-1'!I:I,"&gt;2")</f>
        <v>0</v>
      </c>
      <c r="DV432" s="76">
        <f>SUMIFS('Planificación 2026-1'!R:R,'Planificación 2026-1'!W:W,C432,'Planificación 2026-1'!F:F,"SUNAMPE",'Planificación 2026-1'!X:X,"&lt;&gt;VIRTUAL",'Planificación 2026-1'!I:I,"&gt;2")</f>
        <v>0</v>
      </c>
      <c r="DW432" s="76">
        <f>SUMIFS('Planificación 2026-1'!R:R,'Planificación 2026-1'!W:W,C432,'Planificación 2026-1'!F:F,"FILIAL",'Planificación 2026-1'!X:X,"VIRTUAL",'Planificación 2026-1'!I:I,"&gt;2")</f>
        <v>0</v>
      </c>
      <c r="DX432" s="76">
        <f>SUMIFS('Planificación 2026-1'!R:R,'Planificación 2026-1'!W:W,C432,'Planificación 2026-1'!F:F,"FILIAL",'Planificación 2026-1'!X:X,"&lt;&gt;VIRTUAL",'Planificación 2026-1'!I:I,"&gt;2")</f>
        <v>0</v>
      </c>
      <c r="DY432" s="76">
        <f>SUMIFS('Planificación 2026-1'!R:R,'Planificación 2026-1'!W:W,C432,'Planificación 2026-1'!F:F,"PORUMA",'Planificación 2026-1'!X:X,"VIRTUAL",'Planificación 2026-1'!I:I,"&gt;2")</f>
        <v>0</v>
      </c>
      <c r="DZ432" s="76">
        <f>SUMIFS('Planificación 2026-1'!R:R,'Planificación 2026-1'!W:W,C432,'Planificación 2026-1'!F:F,"PORUMA",'Planificación 2026-1'!X:X,"&lt;&gt;VIRTUAL",'Planificación 2026-1'!I:I,"&gt;2")</f>
        <v>0</v>
      </c>
      <c r="EA432" s="76">
        <f>SUMIFS('Planificación 2026-1'!R:R,'Planificación 2026-1'!W:W,C432,'Planificación 2026-1'!F:F,"HUAURA",'Planificación 2026-1'!X:X,"VIRTUAL",'Planificación 2026-1'!I:I,"&gt;2")</f>
        <v>0</v>
      </c>
      <c r="EB432" s="76">
        <f>SUMIFS('Planificación 2026-1'!R:R,'Planificación 2026-1'!W:W,C432,'Planificación 2026-1'!F:F,"HUAURA",'Planificación 2026-1'!X:X,"&lt;&gt;VIRTUAL",'Planificación 2026-1'!I:I,"&gt;2")</f>
        <v>0</v>
      </c>
      <c r="EC432" s="76">
        <f>SUMIFS('Planificación 2026-1'!R:R,'Planificación 2026-1'!W:W,C432,'Planificación 2026-1'!F:F,"PRINCIPAL",'Planificación 2026-1'!X:X,"VIRTUAL",'Planificación 2026-1'!I:I,"&lt;3")</f>
        <v>0</v>
      </c>
      <c r="ED432" s="76">
        <f>SUMIFS('Planificación 2026-1'!R:R,'Planificación 2026-1'!W:W,C432,'Planificación 2026-1'!F:F,"PRINCIPAL",'Planificación 2026-1'!X:X,"&lt;&gt;VIRTUAL",'Planificación 2026-1'!I:I,"&lt;3")</f>
        <v>0</v>
      </c>
      <c r="EE432" s="76">
        <f>SUMIFS('Planificación 2026-1'!R:R,'Planificación 2026-1'!W:W,C432,'Planificación 2026-1'!F:F,"SUNAMPE",'Planificación 2026-1'!X:X,"VIRTUAL",'Planificación 2026-1'!I:I,"&lt;3")</f>
        <v>0</v>
      </c>
      <c r="EF432" s="76">
        <f>SUMIFS('Planificación 2026-1'!R:R,'Planificación 2026-1'!W:W,C432,'Planificación 2026-1'!F:F,"SUNAMPE",'Planificación 2026-1'!X:X,"&lt;&gt;VIRTUAL",'Planificación 2026-1'!I:I,"&lt;3")</f>
        <v>0</v>
      </c>
      <c r="EG432" s="76">
        <f>SUMIFS('Planificación 2026-1'!R:R,'Planificación 2026-1'!W:W,C432,'Planificación 2026-1'!F:F,"FILIAL",'Planificación 2026-1'!X:X,"VIRTUAL",'Planificación 2026-1'!I:I,"&lt;3")</f>
        <v>0</v>
      </c>
      <c r="EH432" s="76">
        <f>SUMIFS('Planificación 2026-1'!R:R,'Planificación 2026-1'!W:W,C432,'Planificación 2026-1'!F:F,"FILIAL",'Planificación 2026-1'!X:X,"&lt;&gt;VIRTUAL",'Planificación 2026-1'!I:I,"&lt;3")</f>
        <v>0</v>
      </c>
      <c r="EI432" s="76">
        <f>SUMIFS('Planificación 2026-1'!R:R,'Planificación 2026-1'!W:W,C432,'Planificación 2026-1'!F:F,"PORUMA",'Planificación 2026-1'!X:X,"VIRTUAL",'Planificación 2026-1'!I:I,"&lt;3")</f>
        <v>0</v>
      </c>
      <c r="EJ432" s="76">
        <f>SUMIFS('Planificación 2026-1'!R:R,'Planificación 2026-1'!W:W,C432,'Planificación 2026-1'!F:F,"PORUMA",'Planificación 2026-1'!X:X,"&lt;&gt;VIRTUAL",'Planificación 2026-1'!I:I,"&lt;3")</f>
        <v>0</v>
      </c>
      <c r="EK432" s="76">
        <f>SUMIFS('Planificación 2026-1'!R:R,'Planificación 2026-1'!W:W,C432,'Planificación 2026-1'!F:F,"HUAURA",'Planificación 2026-1'!X:X,"VIRTUAL",'Planificación 2026-1'!I:I,"&lt;3")</f>
        <v>0</v>
      </c>
      <c r="EL432" s="76">
        <f>SUMIFS('Planificación 2026-1'!R:R,'Planificación 2026-1'!W:W,C432,'Planificación 2026-1'!F:F,"HUAURA",'Planificación 2026-1'!X:X,"&lt;&gt;VIRTUAL",'Planificación 2026-1'!I:I,"&lt;3")</f>
        <v>0</v>
      </c>
      <c r="EM432" s="76"/>
      <c r="EN432" s="76">
        <f t="shared" si="59"/>
        <v>0</v>
      </c>
      <c r="EO432" s="76">
        <f t="shared" si="60"/>
        <v>0</v>
      </c>
      <c r="EP432" s="76" t="b">
        <f t="shared" si="61"/>
        <v>1</v>
      </c>
      <c r="EQ432" s="76" t="str">
        <f t="shared" si="62"/>
        <v/>
      </c>
      <c r="ER432" s="76" t="str">
        <f t="shared" si="67"/>
        <v>PRESENCIAL</v>
      </c>
    </row>
    <row r="433" spans="1:148" hidden="1">
      <c r="A433" s="83"/>
      <c r="B433" s="119">
        <v>430</v>
      </c>
      <c r="C433" s="115" t="s">
        <v>608</v>
      </c>
      <c r="D433" s="112">
        <f>SUMIF('Planificación 2026-1'!W:W,C433,'Planificación 2026-1'!R:R)</f>
        <v>0</v>
      </c>
      <c r="E433" s="114" t="s">
        <v>170</v>
      </c>
      <c r="F433" s="115" t="s">
        <v>596</v>
      </c>
      <c r="G433" s="115" t="s">
        <v>19</v>
      </c>
      <c r="H433" s="115" t="s">
        <v>138</v>
      </c>
      <c r="I433" s="107" t="str">
        <f>IF(SUM(COUNTIFS('Planificación 2026-1'!F:F,"PRINCIPAL",'Planificación 2026-1'!W:W,C433,'Planificación 2026-1'!H:H,"AF"))&gt;0,"P01"," ")</f>
        <v xml:space="preserve"> </v>
      </c>
      <c r="J433" s="108" t="str">
        <f>IF(SUM(COUNTIFS('Planificación 2026-1'!F:F,"PRINCIPAL",'Planificación 2026-1'!W:W,C433,'Planificación 2026-1'!H:H,"EN"))&gt;0,"P02"," ")</f>
        <v xml:space="preserve"> </v>
      </c>
      <c r="K433" s="108" t="str">
        <f>IF(SUM(COUNTIFS('Planificación 2026-1'!F:F,"PRINCIPAL",'Planificación 2026-1'!W:W,C433,'Planificación 2026-1'!H:H,"IS"))&gt;0,"P03"," ")</f>
        <v xml:space="preserve"> </v>
      </c>
      <c r="L433" s="108" t="str">
        <f>IF(SUM(COUNTIFS('Planificación 2026-1'!F:F,"PRINCIPAL",'Planificación 2026-1'!W:W,C433,'Planificación 2026-1'!H:H,"PS"))&gt;0,"P04"," ")</f>
        <v xml:space="preserve"> </v>
      </c>
      <c r="M433" s="108"/>
      <c r="N433" s="108" t="str">
        <f>IF(SUM(COUNTIFS('Planificación 2026-1'!F:F,"PRINCIPAL",'Planificación 2026-1'!W:W,C433,'Planificación 2026-1'!H:H,"IN"))&gt;0,"P06"," ")</f>
        <v xml:space="preserve"> </v>
      </c>
      <c r="O433" s="108" t="str">
        <f>IF(SUM(COUNTIFS('Planificación 2026-1'!F:F,"PRINCIPAL",'Planificación 2026-1'!W:W,C433,'Planificación 2026-1'!H:H,"CA"))&gt;0,"P07"," ")</f>
        <v xml:space="preserve"> </v>
      </c>
      <c r="P433" s="108" t="str">
        <f>IF(SUM(COUNTIFS('Planificación 2026-1'!F:F,"PRINCIPAL",'Planificación 2026-1'!W:W,C433,'Planificación 2026-1'!H:H,"DE"))&gt;0,"P08"," ")</f>
        <v xml:space="preserve"> </v>
      </c>
      <c r="Q433" s="108" t="str">
        <f>IF(SUM(COUNTIFS('Planificación 2026-1'!F:F,"PRINCIPAL",'Planificación 2026-1'!W:W,C433,'Planificación 2026-1'!H:H,"OB"))&gt;0,"P09"," ")</f>
        <v xml:space="preserve"> </v>
      </c>
      <c r="R433" s="108" t="str">
        <f>IF(SUM(COUNTIFS('Planificación 2026-1'!F:F,"PRINCIPAL",'Planificación 2026-1'!W:W,C433,'Planificación 2026-1'!H:H,"MH"))&gt;0,"P31"," ")</f>
        <v xml:space="preserve"> </v>
      </c>
      <c r="S433" s="108" t="str">
        <f>IF(SUM(COUNTIFS('Planificación 2026-1'!F:F,"PRINCIPAL",'Planificación 2026-1'!W:W,C433,'Planificación 2026-1'!H:H,"IC"))&gt;0,"P32"," ")</f>
        <v xml:space="preserve"> </v>
      </c>
      <c r="T433" s="108" t="str">
        <f>IF(SUM(COUNTIFS('Planificación 2026-1'!F:F,"PRINCIPAL",'Planificación 2026-1'!W:W,C433,'Planificación 2026-1'!H:H,"AR"))&gt;0,"P34"," ")</f>
        <v xml:space="preserve"> </v>
      </c>
      <c r="U433" s="108" t="str">
        <f>IF(SUM(COUNTIFS('Planificación 2026-1'!F:F,"PRINCIPAL",'Planificación 2026-1'!W:W,C433,'Planificación 2026-1'!H:H,"T1"))&gt;0,"P35"," ")</f>
        <v xml:space="preserve"> </v>
      </c>
      <c r="V433" s="108" t="str">
        <f>IF(SUM(COUNTIFS('Planificación 2026-1'!F:F,"PRINCIPAL",'Planificación 2026-1'!W:W,C433,'Planificación 2026-1'!H:H,"T3"))&gt;0,"P36"," ")</f>
        <v xml:space="preserve"> </v>
      </c>
      <c r="W433" s="108" t="str">
        <f>IF(SUM(COUNTIFS('Planificación 2026-1'!F:F,"PRINCIPAL",'Planificación 2026-1'!W:W,C433,'Planificación 2026-1'!H:H,"T2"))&gt;0,"P37"," ")</f>
        <v xml:space="preserve"> </v>
      </c>
      <c r="X433" s="108" t="str">
        <f>IF(SUM(COUNTIFS('Planificación 2026-1'!F:F,"PRINCIPAL",'Planificación 2026-1'!W:W,C433,'Planificación 2026-1'!H:H,"AE"))&gt;0,"P38"," ")</f>
        <v xml:space="preserve"> </v>
      </c>
      <c r="Y433" s="108" t="str">
        <f>IF(SUM(COUNTIFS('Planificación 2026-1'!F:F,"PRINCIPAL",'Planificación 2026-1'!W:W,C433,'Planificación 2026-1'!H:H,"T4"))&gt;0,"P55"," ")</f>
        <v xml:space="preserve"> </v>
      </c>
      <c r="Z433" s="108" t="str">
        <f>IF(SUM(COUNTIFS('Planificación 2026-1'!F:F,"FILIAL",'Planificación 2026-1'!W:W,C433,'Planificación 2026-1'!H:H,"AF"))&gt;0," P01"," ")</f>
        <v xml:space="preserve"> </v>
      </c>
      <c r="AA433" s="108" t="str">
        <f>IF(SUM(COUNTIFS('Planificación 2026-1'!F:F,"FILIAL",'Planificación 2026-1'!W:W,C433,'Planificación 2026-1'!H:H,"EN"))&gt;0,"P02"," ")</f>
        <v xml:space="preserve"> </v>
      </c>
      <c r="AB433" s="108" t="str">
        <f>IF(SUM(COUNTIFS('Planificación 2026-1'!F:F,"FILIAL",'Planificación 2026-1'!W:W,C433,'Planificación 2026-1'!H:H,"IS"))&gt;0,"P03"," ")</f>
        <v xml:space="preserve"> </v>
      </c>
      <c r="AC433" s="108" t="str">
        <f>IF(SUM(COUNTIFS('Planificación 2026-1'!F:F,"FILIAL",'Planificación 2026-1'!W:W,C433,'Planificación 2026-1'!H:H,"PS"))&gt;0,"P04"," ")</f>
        <v xml:space="preserve"> </v>
      </c>
      <c r="AD433" s="108"/>
      <c r="AE433" s="108" t="str">
        <f>IF(SUM(COUNTIFS('Planificación 2026-1'!F:F,"FILIAL",'Planificación 2026-1'!W:W,C433,'Planificación 2026-1'!H:H,"IN"))&gt;0,"P06"," ")</f>
        <v xml:space="preserve"> </v>
      </c>
      <c r="AF433" s="108" t="str">
        <f>IF(SUM(COUNTIFS('Planificación 2026-1'!F:F,"FILIAL",'Planificación 2026-1'!W:W,C433,'Planificación 2026-1'!H:H,"CA"))&gt;0,"P07"," ")</f>
        <v xml:space="preserve"> </v>
      </c>
      <c r="AG433" s="108" t="str">
        <f>IF(SUM(COUNTIFS('Planificación 2026-1'!F:F,"FILIAL",'Planificación 2026-1'!W:W,C433,'Planificación 2026-1'!H:H,"DE"))&gt;0,"P08"," ")</f>
        <v xml:space="preserve"> </v>
      </c>
      <c r="AH433" s="108" t="str">
        <f>IF(SUM(COUNTIFS('Planificación 2026-1'!F:F,"FILIAL",'Planificación 2026-1'!W:W,C433,'Planificación 2026-1'!H:H,"OB"))&gt;0,"P09"," ")</f>
        <v xml:space="preserve"> </v>
      </c>
      <c r="AI433" s="108" t="str">
        <f>IF(SUM(COUNTIFS('Planificación 2026-1'!F:F,"FILIAL",'Planificación 2026-1'!W:W,C433,'Planificación 2026-1'!H:H,"MH"))&gt;0,"P31"," ")</f>
        <v xml:space="preserve"> </v>
      </c>
      <c r="AJ433" s="108" t="str">
        <f>IF(SUM(COUNTIFS('Planificación 2026-1'!F:F,"FILIAL",'Planificación 2026-1'!W:W,C433,'Planificación 2026-1'!H:H,"IC"))&gt;0,"P32"," ")</f>
        <v xml:space="preserve"> </v>
      </c>
      <c r="AK433" s="108" t="str">
        <f>IF(SUM(COUNTIFS('Planificación 2026-1'!F:F,"FILIAL",'Planificación 2026-1'!W:W,C433,'Planificación 2026-1'!H:H,"AR"))&gt;0,"P34"," ")</f>
        <v xml:space="preserve"> </v>
      </c>
      <c r="AL433" s="108" t="str">
        <f>IF(SUM(COUNTIFS('Planificación 2026-1'!F:F,"FILIAL",'Planificación 2026-1'!W:W,C433,'Planificación 2026-1'!H:H,"T1"))&gt;0,"P35"," ")</f>
        <v xml:space="preserve"> </v>
      </c>
      <c r="AM433" s="108" t="str">
        <f>IF(SUM(COUNTIFS('Planificación 2026-1'!F:F,"FILIAL",'Planificación 2026-1'!W:W,C433,'Planificación 2026-1'!H:H,"T3"))&gt;0,"P36"," ")</f>
        <v xml:space="preserve"> </v>
      </c>
      <c r="AN433" s="108" t="str">
        <f>IF(SUM(COUNTIFS('Planificación 2026-1'!F:F,"FILIAL",'Planificación 2026-1'!W:W,C433,'Planificación 2026-1'!H:H,"T2"))&gt;0,"P37"," ")</f>
        <v xml:space="preserve"> </v>
      </c>
      <c r="AO433" s="108" t="str">
        <f>IF(SUM(COUNTIFS('Planificación 2026-1'!F:F,"FILIAL",'Planificación 2026-1'!W:W,C433,'Planificación 2026-1'!H:H,"AE"))&gt;0,"P38"," ")</f>
        <v xml:space="preserve"> </v>
      </c>
      <c r="AP433" s="108" t="str">
        <f>IF(SUM(COUNTIFS('Planificación 2026-1'!F:F,"FILIAL",'Planificación 2026-1'!W:W,C433,'Planificación 2026-1'!H:H,"T4"))&gt;0,"P55"," ")</f>
        <v xml:space="preserve"> </v>
      </c>
      <c r="AQ433" s="108" t="str">
        <f>IF(SUM(COUNTIFS('Planificación 2026-1'!F:F,"SUNAMPE",'Planificación 2026-1'!W:W,C433,'Planificación 2026-1'!H:H,"AF"))&gt;0," P01"," ")</f>
        <v xml:space="preserve"> </v>
      </c>
      <c r="AR433" s="108" t="str">
        <f>IF(SUM(COUNTIFS('Planificación 2026-1'!F:F,"SUNAMPE",'Planificación 2026-1'!W:W,C433,'Planificación 2026-1'!H:H,"EN"))&gt;0,"P02"," ")</f>
        <v xml:space="preserve"> </v>
      </c>
      <c r="AS433" s="108" t="str">
        <f>IF(SUM(COUNTIFS('Planificación 2026-1'!F:F,"SUNAMPE",'Planificación 2026-1'!W:W,C433,'Planificación 2026-1'!H:H,"IS"))&gt;0,"P03"," ")</f>
        <v xml:space="preserve"> </v>
      </c>
      <c r="AT433" s="108" t="str">
        <f>IF(SUM(COUNTIFS('Planificación 2026-1'!F:F,"SUNAMPE",'Planificación 2026-1'!W:W,C433,'Planificación 2026-1'!H:H,"PS"))&gt;0,"P04"," ")</f>
        <v xml:space="preserve"> </v>
      </c>
      <c r="AU433" s="108"/>
      <c r="AV433" s="108" t="str">
        <f>IF(SUM(COUNTIFS('Planificación 2026-1'!F:F,"SUNAMPE",'Planificación 2026-1'!W:W,C433,'Planificación 2026-1'!H:H,"IN"))&gt;0,"P06"," ")</f>
        <v xml:space="preserve"> </v>
      </c>
      <c r="AW433" s="108" t="str">
        <f>IF(SUM(COUNTIFS('Planificación 2026-1'!F:F,"SUNAMPE",'Planificación 2026-1'!W:W,C433,'Planificación 2026-1'!H:H,"CA"))&gt;0,"P07"," ")</f>
        <v xml:space="preserve"> </v>
      </c>
      <c r="AX433" s="108" t="str">
        <f>IF(SUM(COUNTIFS('Planificación 2026-1'!F:F,"SUNAMPE",'Planificación 2026-1'!W:W,C433,'Planificación 2026-1'!H:H,"DE"))&gt;0,"P08"," ")</f>
        <v xml:space="preserve"> </v>
      </c>
      <c r="AY433" s="108" t="str">
        <f>IF(SUM(COUNTIFS('Planificación 2026-1'!F:F,"SUNAMPE",'Planificación 2026-1'!W:W,C433,'Planificación 2026-1'!H:H,"OB"))&gt;0,"P09"," ")</f>
        <v xml:space="preserve"> </v>
      </c>
      <c r="AZ433" s="108" t="str">
        <f>IF(SUM(COUNTIFS('Planificación 2026-1'!F:F,"SUNAMPE",'Planificación 2026-1'!W:W,C433,'Planificación 2026-1'!H:H,"MH"))&gt;0,"P31"," ")</f>
        <v xml:space="preserve"> </v>
      </c>
      <c r="BA433" s="108" t="str">
        <f>IF(SUM(COUNTIFS('Planificación 2026-1'!F:F,"SUNAMPE",'Planificación 2026-1'!W:W,C433,'Planificación 2026-1'!H:H,"IC"))&gt;0,"P32"," ")</f>
        <v xml:space="preserve"> </v>
      </c>
      <c r="BB433" s="108" t="str">
        <f>IF(SUM(COUNTIFS('Planificación 2026-1'!F:F,"SUNAMPE",'Planificación 2026-1'!W:W,C433,'Planificación 2026-1'!H:H,"AR"))&gt;0,"P34"," ")</f>
        <v xml:space="preserve"> </v>
      </c>
      <c r="BC433" s="108" t="str">
        <f>IF(SUM(COUNTIFS('Planificación 2026-1'!F:F,"SUNAMPE",'Planificación 2026-1'!W:W,C433,'Planificación 2026-1'!H:H,"T1"))&gt;0,"P35"," ")</f>
        <v xml:space="preserve"> </v>
      </c>
      <c r="BD433" s="108" t="str">
        <f>IF(SUM(COUNTIFS('Planificación 2026-1'!F:F,"SUNAMPE",'Planificación 2026-1'!W:W,C433,'Planificación 2026-1'!H:H,"T3"))&gt;0,"P36"," ")</f>
        <v xml:space="preserve"> </v>
      </c>
      <c r="BE433" s="108" t="str">
        <f>IF(SUM(COUNTIFS('Planificación 2026-1'!F:F,"SUNAMPE",'Planificación 2026-1'!W:W,C433,'Planificación 2026-1'!H:H,"T2"))&gt;0,"P37"," ")</f>
        <v xml:space="preserve"> </v>
      </c>
      <c r="BF433" s="108" t="str">
        <f>IF(SUM(COUNTIFS('Planificación 2026-1'!F:F,"SUNAMPE",'Planificación 2026-1'!W:W,C433,'Planificación 2026-1'!H:H,"AE"))&gt;0,"P38"," ")</f>
        <v xml:space="preserve"> </v>
      </c>
      <c r="BG433" s="108" t="str">
        <f>IF(SUM(COUNTIFS('Planificación 2026-1'!F:F,"SUNAMPE",'Planificación 2026-1'!W:W,C433,'Planificación 2026-1'!H:H,"T4"))&gt;0,"P55"," ")</f>
        <v xml:space="preserve"> </v>
      </c>
      <c r="BH433" s="108" t="str">
        <f>IF(SUM(COUNTIFS('Planificación 2026-1'!F:F,"HUAURA",'Planificación 2026-1'!W:W,C433,'Planificación 2026-1'!H:H,"AF"))&gt;0," P01"," ")</f>
        <v xml:space="preserve"> </v>
      </c>
      <c r="BI433" s="108" t="str">
        <f>IF(SUM(COUNTIFS('Planificación 2026-1'!F:F,"HUAURA",'Planificación 2026-1'!W:W,C433,'Planificación 2026-1'!H:H,"EN"))&gt;0,"P02"," ")</f>
        <v xml:space="preserve"> </v>
      </c>
      <c r="BJ433" s="108" t="str">
        <f>IF(SUM(COUNTIFS('Planificación 2026-1'!F:F,"HUAURA",'Planificación 2026-1'!W:W,C433,'Planificación 2026-1'!H:H,"IS"))&gt;0,"P03"," ")</f>
        <v xml:space="preserve"> </v>
      </c>
      <c r="BK433" s="108" t="str">
        <f>IF(SUM(COUNTIFS('Planificación 2026-1'!F:F,"HUAURA",'Planificación 2026-1'!W:W,C433,'Planificación 2026-1'!H:H,"PS"))&gt;0,"P04"," ")</f>
        <v xml:space="preserve"> </v>
      </c>
      <c r="BL433" s="108"/>
      <c r="BM433" s="108" t="str">
        <f>IF(SUM(COUNTIFS('Planificación 2026-1'!F:F,"HUAURA",'Planificación 2026-1'!W:W,C433,'Planificación 2026-1'!H:H,"IN"))&gt;0,"P06"," ")</f>
        <v xml:space="preserve"> </v>
      </c>
      <c r="BN433" s="108" t="str">
        <f>IF(SUM(COUNTIFS('Planificación 2026-1'!F:F,"HUAURA",'Planificación 2026-1'!W:W,C433,'Planificación 2026-1'!H:H,"CA"))&gt;0,"P07"," ")</f>
        <v xml:space="preserve"> </v>
      </c>
      <c r="BO433" s="108" t="str">
        <f>IF(SUM(COUNTIFS('Planificación 2026-1'!F:F,"HUAURA",'Planificación 2026-1'!W:W,C433,'Planificación 2026-1'!H:H,"DE"))&gt;0,"P08"," ")</f>
        <v xml:space="preserve"> </v>
      </c>
      <c r="BP433" s="108" t="str">
        <f>IF(SUM(COUNTIFS('Planificación 2026-1'!F:F,"HUAURA",'Planificación 2026-1'!W:W,C433,'Planificación 2026-1'!H:H,"OB"))&gt;0,"P09"," ")</f>
        <v xml:space="preserve"> </v>
      </c>
      <c r="BQ433" s="108" t="str">
        <f>IF(SUM(COUNTIFS('Planificación 2026-1'!F:F,"HUAURA",'Planificación 2026-1'!W:W,C433,'Planificación 2026-1'!H:H,"MH"))&gt;0,"P31"," ")</f>
        <v xml:space="preserve"> </v>
      </c>
      <c r="BR433" s="108" t="str">
        <f>IF(SUM(COUNTIFS('Planificación 2026-1'!F:F,"HUAURA",'Planificación 2026-1'!W:W,C433,'Planificación 2026-1'!H:H,"IC"))&gt;0,"P32"," ")</f>
        <v xml:space="preserve"> </v>
      </c>
      <c r="BS433" s="108" t="str">
        <f>IF(SUM(COUNTIFS('Planificación 2026-1'!F:F,"HUAURA",'Planificación 2026-1'!W:W,C433,'Planificación 2026-1'!H:H,"AR"))&gt;0,"P34"," ")</f>
        <v xml:space="preserve"> </v>
      </c>
      <c r="BT433" s="108" t="str">
        <f>IF(SUM(COUNTIFS('Planificación 2026-1'!F:F,"HUAURA",'Planificación 2026-1'!W:W,C433,'Planificación 2026-1'!H:H,"T1"))&gt;0,"P35"," ")</f>
        <v xml:space="preserve"> </v>
      </c>
      <c r="BU433" s="108" t="str">
        <f>IF(SUM(COUNTIFS('Planificación 2026-1'!F:F,"HUAURA",'Planificación 2026-1'!W:W,C433,'Planificación 2026-1'!H:H,"T3"))&gt;0,"P36"," ")</f>
        <v xml:space="preserve"> </v>
      </c>
      <c r="BV433" s="108" t="str">
        <f>IF(SUM(COUNTIFS('Planificación 2026-1'!F:F,"HUAURA",'Planificación 2026-1'!W:W,C433,'Planificación 2026-1'!H:H,"T2"))&gt;0,"P37"," ")</f>
        <v xml:space="preserve"> </v>
      </c>
      <c r="BW433" s="108" t="str">
        <f>IF(SUM(COUNTIFS('Planificación 2026-1'!F:F,"HUAURA",'Planificación 2026-1'!W:W,C433,'Planificación 2026-1'!H:H,"AE"))&gt;0,"P38"," ")</f>
        <v xml:space="preserve"> </v>
      </c>
      <c r="BX433" s="108" t="str">
        <f>IF(SUM(COUNTIFS('Planificación 2026-1'!F:F,"HUAURA",'Planificación 2026-1'!W:W,C433,'Planificación 2026-1'!H:H,"T4"))&gt;0,"P55"," ")</f>
        <v xml:space="preserve"> </v>
      </c>
      <c r="BY433" s="109">
        <f>SUMIFS('Planificación 2026-1'!R:R,'Planificación 2026-1'!W:W,C433,'Planificación 2026-1'!H:H,"AF",'Planificación 2026-1'!I:I,"&gt;2")</f>
        <v>0</v>
      </c>
      <c r="BZ433" s="109">
        <f>SUMIFS('Planificación 2026-1'!R:R,'Planificación 2026-1'!W:W,C433,'Planificación 2026-1'!H:H,"EN",'Planificación 2026-1'!I:I,"&gt;2")</f>
        <v>0</v>
      </c>
      <c r="CA433" s="109">
        <f>SUMIFS('Planificación 2026-1'!R:R,'Planificación 2026-1'!W:W,C433,'Planificación 2026-1'!H:H,"IS",'Planificación 2026-1'!I:I,"&gt;2")</f>
        <v>0</v>
      </c>
      <c r="CB433" s="109">
        <f>SUMIFS('Planificación 2026-1'!R:R,'Planificación 2026-1'!W:W,C433,'Planificación 2026-1'!H:H,"PS",'Planificación 2026-1'!I:I,"&gt;2")</f>
        <v>0</v>
      </c>
      <c r="CC433" s="109">
        <f>SUMIFS('Planificación 2026-1'!R:R,'Planificación 2026-1'!W:W,C433,'Planificación 2026-1'!H:H,"IN",'Planificación 2026-1'!I:I,"&gt;2")</f>
        <v>0</v>
      </c>
      <c r="CD433" s="109">
        <f>SUMIFS('Planificación 2026-1'!R:R,'Planificación 2026-1'!W:W,C433,'Planificación 2026-1'!H:H,"CA",'Planificación 2026-1'!I:I,"&gt;2")</f>
        <v>0</v>
      </c>
      <c r="CE433" s="109">
        <f>SUMIFS('Planificación 2026-1'!R:R,'Planificación 2026-1'!W:W,C433,'Planificación 2026-1'!H:H,"DE",'Planificación 2026-1'!I:I,"&gt;2")</f>
        <v>0</v>
      </c>
      <c r="CF433" s="109">
        <f>SUMIFS('Planificación 2026-1'!R:R,'Planificación 2026-1'!W:W,C433,'Planificación 2026-1'!H:H,"OB",'Planificación 2026-1'!I:I,"&gt;2")</f>
        <v>0</v>
      </c>
      <c r="CG433" s="109">
        <f>SUMIFS('Planificación 2026-1'!R:R,'Planificación 2026-1'!W:W,C433,'Planificación 2026-1'!H:H,"MH",'Planificación 2026-1'!I:I,"&gt;2")</f>
        <v>0</v>
      </c>
      <c r="CH433" s="109">
        <f>SUMIFS('Planificación 2026-1'!R:R,'Planificación 2026-1'!W:W,C433,'Planificación 2026-1'!H:H,"IC",'Planificación 2026-1'!I:I,"&gt;2")</f>
        <v>0</v>
      </c>
      <c r="CI433" s="109">
        <f>SUMIFS('Planificación 2026-1'!R:R,'Planificación 2026-1'!W:W,C433,'Planificación 2026-1'!H:H,"AR",'Planificación 2026-1'!I:I,"&gt;2")</f>
        <v>0</v>
      </c>
      <c r="CJ433" s="109">
        <f>SUMIFS('Planificación 2026-1'!R:R,'Planificación 2026-1'!W:W,C433,'Planificación 2026-1'!H:H,"T1",'Planificación 2026-1'!I:I,"&gt;2")</f>
        <v>0</v>
      </c>
      <c r="CK433" s="109">
        <f>SUMIFS('Planificación 2026-1'!R:R,'Planificación 2026-1'!W:W,C433,'Planificación 2026-1'!H:H,"T3",'Planificación 2026-1'!I:I,"&gt;2")</f>
        <v>0</v>
      </c>
      <c r="CL433" s="109">
        <f>SUMIFS('Planificación 2026-1'!R:R,'Planificación 2026-1'!W:W,C433,'Planificación 2026-1'!H:H,"T2",'Planificación 2026-1'!I:I,"&gt;2")</f>
        <v>0</v>
      </c>
      <c r="CM433" s="109">
        <f>SUMIFS('Planificación 2026-1'!R:R,'Planificación 2026-1'!W:W,C433,'Planificación 2026-1'!H:H,"AE",'Planificación 2026-1'!I:I,"&gt;2")</f>
        <v>0</v>
      </c>
      <c r="CN433" s="109">
        <f>SUMIFS('Planificación 2026-1'!R:R,'Planificación 2026-1'!W:W,C433,'Planificación 2026-1'!H:H,"T4",'Planificación 2026-1'!I:I,"&gt;2")</f>
        <v>0</v>
      </c>
      <c r="CO433" s="109">
        <f>SUMIFS('Planificación 2026-1'!R:R,'Planificación 2026-1'!W:W,C433,'Planificación 2026-1'!H:H,"AF",'Planificación 2026-1'!I:I,"&lt;3")</f>
        <v>0</v>
      </c>
      <c r="CP433" s="109">
        <f>SUMIFS('Planificación 2026-1'!R:R,'Planificación 2026-1'!W:W,C433,'Planificación 2026-1'!H:H,"EN",'Planificación 2026-1'!I:I,"&lt;3")</f>
        <v>0</v>
      </c>
      <c r="CQ433" s="109">
        <f>SUMIFS('Planificación 2026-1'!R:R,'Planificación 2026-1'!W:W,C433,'Planificación 2026-1'!H:H,"IS",'Planificación 2026-1'!I:I,"&lt;3")</f>
        <v>0</v>
      </c>
      <c r="CR433" s="109">
        <f>SUMIFS('Planificación 2026-1'!R:R,'Planificación 2026-1'!W:W,C433,'Planificación 2026-1'!H:H,"PS",'Planificación 2026-1'!I:I,"&lt;3")</f>
        <v>0</v>
      </c>
      <c r="CS433" s="109">
        <f>SUMIFS('Planificación 2026-1'!R:R,'Planificación 2026-1'!W:W,C433,'Planificación 2026-1'!H:H,"IN",'Planificación 2026-1'!I:I,"&lt;3")</f>
        <v>0</v>
      </c>
      <c r="CT433" s="109">
        <f>SUMIFS('Planificación 2026-1'!R:R,'Planificación 2026-1'!W:W,C433,'Planificación 2026-1'!H:H,"CA",'Planificación 2026-1'!I:I,"&lt;3")</f>
        <v>0</v>
      </c>
      <c r="CU433" s="109">
        <f>SUMIFS('Planificación 2026-1'!R:R,'Planificación 2026-1'!W:W,C433,'Planificación 2026-1'!H:H,"DE",'Planificación 2026-1'!I:I,"&lt;3")</f>
        <v>0</v>
      </c>
      <c r="CV433" s="109">
        <f>SUMIFS('Planificación 2026-1'!R:R,'Planificación 2026-1'!W:W,C433,'Planificación 2026-1'!H:H,"OB",'Planificación 2026-1'!I:I,"&lt;3")</f>
        <v>0</v>
      </c>
      <c r="CW433" s="109">
        <f>SUMIFS('Planificación 2026-1'!R:R,'Planificación 2026-1'!W:W,C433,'Planificación 2026-1'!H:H,"MH",'Planificación 2026-1'!I:I,"&lt;3")</f>
        <v>0</v>
      </c>
      <c r="CX433" s="109">
        <f>SUMIFS('Planificación 2026-1'!R:R,'Planificación 2026-1'!W:W,C433,'Planificación 2026-1'!H:H,"IC",'Planificación 2026-1'!I:I,"&lt;3")</f>
        <v>0</v>
      </c>
      <c r="CY433" s="109">
        <f>SUMIFS('Planificación 2026-1'!R:R,'Planificación 2026-1'!W:W,C433,'Planificación 2026-1'!H:H,"AR",'Planificación 2026-1'!I:I,"&lt;3")</f>
        <v>0</v>
      </c>
      <c r="CZ433" s="109">
        <f>SUMIFS('Planificación 2026-1'!R:R,'Planificación 2026-1'!W:W,C433,'Planificación 2026-1'!H:H,"T1",'Planificación 2026-1'!I:I,"&lt;3")</f>
        <v>0</v>
      </c>
      <c r="DA433" s="109">
        <f>SUMIFS('Planificación 2026-1'!R:R,'Planificación 2026-1'!W:W,C433,'Planificación 2026-1'!H:H,"T3",'Planificación 2026-1'!I:I,"&lt;3")</f>
        <v>0</v>
      </c>
      <c r="DB433" s="109">
        <f>SUMIFS('Planificación 2026-1'!R:R,'Planificación 2026-1'!W:W,C433,'Planificación 2026-1'!H:H,"T2",'Planificación 2026-1'!I:I,"&lt;3")</f>
        <v>0</v>
      </c>
      <c r="DC433" s="109">
        <f>SUMIFS('Planificación 2026-1'!R:R,'Planificación 2026-1'!W:W,C433,'Planificación 2026-1'!H:H,"AE",'Planificación 2026-1'!I:I,"&lt;3")</f>
        <v>0</v>
      </c>
      <c r="DD433" s="109">
        <f>SUMIFS('Planificación 2026-1'!R:R,'Planificación 2026-1'!W:W,C433,'Planificación 2026-1'!H:H,"T4",'Planificación 2026-1'!I:I,"&lt;3")</f>
        <v>0</v>
      </c>
      <c r="DE433" s="108" t="str">
        <f t="shared" si="63"/>
        <v/>
      </c>
      <c r="DF433" s="41">
        <f>IF(C433="","",SUMIFS('Planificación 2026-1'!R:R,'Planificación 2026-1'!W:W,C433,'Planificación 2026-1'!F:F,"PRINCIPAL",'Planificación 2026-1'!X:X,"VIRTUAL"))</f>
        <v>0</v>
      </c>
      <c r="DG433" s="41">
        <f>IF(C433="","",SUMIFS('Planificación 2026-1'!R:R,'Planificación 2026-1'!W:W,C433,'Planificación 2026-1'!F:F,"PRINCIPAL",'Planificación 2026-1'!X:X,"PRESENCIAL"))</f>
        <v>0</v>
      </c>
      <c r="DH433" s="41">
        <f>IF(C433="","",SUMIFS('Planificación 2026-1'!R:R,'Planificación 2026-1'!W:W,C433,'Planificación 2026-1'!F:F,"PRINCIPAL",'Planificación 2026-1'!X:X,"HIBRIDO PRESENCIAL"))</f>
        <v>0</v>
      </c>
      <c r="DI433" s="108" t="str">
        <f t="shared" si="64"/>
        <v/>
      </c>
      <c r="DJ433" s="108">
        <f>IF(C433="","",SUMIFS('Planificación 2026-1'!R:R,'Planificación 2026-1'!W:W,C433,'Planificación 2026-1'!F:F,"FILIAL",'Planificación 2026-1'!X:X,"VIRTUAL"))</f>
        <v>0</v>
      </c>
      <c r="DK433" s="110">
        <f>IF(C433="","",SUMIFS('Planificación 2026-1'!R:R,'Planificación 2026-1'!W:W,C433,'Planificación 2026-1'!F:F,"FILIAL",'Planificación 2026-1'!X:X,"PRESENCIAL"))</f>
        <v>0</v>
      </c>
      <c r="DL433" s="61">
        <f>IF(C433="","",SUMIFS('Planificación 2026-1'!R:R,'Planificación 2026-1'!W:W,C433,'Planificación 2026-1'!F:F,"FILIAL",'Planificación 2026-1'!X:X,"HIBRIDO PRESENCIAL"))</f>
        <v>0</v>
      </c>
      <c r="DM433" s="111" t="str">
        <f t="shared" si="65"/>
        <v/>
      </c>
      <c r="DN433" s="108">
        <f>IF(C433="","",SUMIFS('Planificación 2026-1'!R:R,'Planificación 2026-1'!W:W,C433,'Planificación 2026-1'!F:F,"SUNAMPE",'Planificación 2026-1'!X:X,"VIRTUAL"))</f>
        <v>0</v>
      </c>
      <c r="DO433" s="61">
        <f>IF(C433="","",SUMIFS('Planificación 2026-1'!R:R,'Planificación 2026-1'!W:W,C433,'Planificación 2026-1'!F:F,"SUNAMPE",'Planificación 2026-1'!X:X,"PRESENCIAL"))</f>
        <v>0</v>
      </c>
      <c r="DP433" s="111" t="str">
        <f t="shared" si="66"/>
        <v/>
      </c>
      <c r="DQ433" s="108">
        <f>IF(C433="","",SUMIFS('Planificación 2026-1'!R:R,'Planificación 2026-1'!W:W,C433,'Planificación 2026-1'!F:F,"HUAURA",'Planificación 2026-1'!X:X,"VIRTUAL"))</f>
        <v>0</v>
      </c>
      <c r="DR433" s="61">
        <f>IF(C433="","",SUMIFS('Planificación 2026-1'!R:R,'Planificación 2026-1'!W:W,C433,'Planificación 2026-1'!F:F,"HUAURA",'Planificación 2026-1'!X:X,"PRESENCIAL"))</f>
        <v>0</v>
      </c>
      <c r="DS433" s="76">
        <f>SUMIFS('Planificación 2026-1'!R:R,'Planificación 2026-1'!W:W,C433,'Planificación 2026-1'!F:F,"PRINCIPAL",'Planificación 2026-1'!X:X,"VIRTUAL",'Planificación 2026-1'!I:I,"&gt;2")</f>
        <v>0</v>
      </c>
      <c r="DT433" s="76">
        <f>SUMIFS('Planificación 2026-1'!R:R,'Planificación 2026-1'!W:W,C433,'Planificación 2026-1'!F:F,"PRINCIPAL",'Planificación 2026-1'!X:X,"&lt;&gt;VIRTUAL",'Planificación 2026-1'!I:I,"&gt;2")</f>
        <v>0</v>
      </c>
      <c r="DU433" s="76">
        <f>SUMIFS('Planificación 2026-1'!R:R,'Planificación 2026-1'!W:W,C433,'Planificación 2026-1'!F:F,"SUNAMPE",'Planificación 2026-1'!X:X,"VIRTUAL",'Planificación 2026-1'!I:I,"&gt;2")</f>
        <v>0</v>
      </c>
      <c r="DV433" s="76">
        <f>SUMIFS('Planificación 2026-1'!R:R,'Planificación 2026-1'!W:W,C433,'Planificación 2026-1'!F:F,"SUNAMPE",'Planificación 2026-1'!X:X,"&lt;&gt;VIRTUAL",'Planificación 2026-1'!I:I,"&gt;2")</f>
        <v>0</v>
      </c>
      <c r="DW433" s="76">
        <f>SUMIFS('Planificación 2026-1'!R:R,'Planificación 2026-1'!W:W,C433,'Planificación 2026-1'!F:F,"FILIAL",'Planificación 2026-1'!X:X,"VIRTUAL",'Planificación 2026-1'!I:I,"&gt;2")</f>
        <v>0</v>
      </c>
      <c r="DX433" s="76">
        <f>SUMIFS('Planificación 2026-1'!R:R,'Planificación 2026-1'!W:W,C433,'Planificación 2026-1'!F:F,"FILIAL",'Planificación 2026-1'!X:X,"&lt;&gt;VIRTUAL",'Planificación 2026-1'!I:I,"&gt;2")</f>
        <v>0</v>
      </c>
      <c r="DY433" s="76">
        <f>SUMIFS('Planificación 2026-1'!R:R,'Planificación 2026-1'!W:W,C433,'Planificación 2026-1'!F:F,"PORUMA",'Planificación 2026-1'!X:X,"VIRTUAL",'Planificación 2026-1'!I:I,"&gt;2")</f>
        <v>0</v>
      </c>
      <c r="DZ433" s="76">
        <f>SUMIFS('Planificación 2026-1'!R:R,'Planificación 2026-1'!W:W,C433,'Planificación 2026-1'!F:F,"PORUMA",'Planificación 2026-1'!X:X,"&lt;&gt;VIRTUAL",'Planificación 2026-1'!I:I,"&gt;2")</f>
        <v>0</v>
      </c>
      <c r="EA433" s="76">
        <f>SUMIFS('Planificación 2026-1'!R:R,'Planificación 2026-1'!W:W,C433,'Planificación 2026-1'!F:F,"HUAURA",'Planificación 2026-1'!X:X,"VIRTUAL",'Planificación 2026-1'!I:I,"&gt;2")</f>
        <v>0</v>
      </c>
      <c r="EB433" s="76">
        <f>SUMIFS('Planificación 2026-1'!R:R,'Planificación 2026-1'!W:W,C433,'Planificación 2026-1'!F:F,"HUAURA",'Planificación 2026-1'!X:X,"&lt;&gt;VIRTUAL",'Planificación 2026-1'!I:I,"&gt;2")</f>
        <v>0</v>
      </c>
      <c r="EC433" s="76">
        <f>SUMIFS('Planificación 2026-1'!R:R,'Planificación 2026-1'!W:W,C433,'Planificación 2026-1'!F:F,"PRINCIPAL",'Planificación 2026-1'!X:X,"VIRTUAL",'Planificación 2026-1'!I:I,"&lt;3")</f>
        <v>0</v>
      </c>
      <c r="ED433" s="76">
        <f>SUMIFS('Planificación 2026-1'!R:R,'Planificación 2026-1'!W:W,C433,'Planificación 2026-1'!F:F,"PRINCIPAL",'Planificación 2026-1'!X:X,"&lt;&gt;VIRTUAL",'Planificación 2026-1'!I:I,"&lt;3")</f>
        <v>0</v>
      </c>
      <c r="EE433" s="76">
        <f>SUMIFS('Planificación 2026-1'!R:R,'Planificación 2026-1'!W:W,C433,'Planificación 2026-1'!F:F,"SUNAMPE",'Planificación 2026-1'!X:X,"VIRTUAL",'Planificación 2026-1'!I:I,"&lt;3")</f>
        <v>0</v>
      </c>
      <c r="EF433" s="76">
        <f>SUMIFS('Planificación 2026-1'!R:R,'Planificación 2026-1'!W:W,C433,'Planificación 2026-1'!F:F,"SUNAMPE",'Planificación 2026-1'!X:X,"&lt;&gt;VIRTUAL",'Planificación 2026-1'!I:I,"&lt;3")</f>
        <v>0</v>
      </c>
      <c r="EG433" s="76">
        <f>SUMIFS('Planificación 2026-1'!R:R,'Planificación 2026-1'!W:W,C433,'Planificación 2026-1'!F:F,"FILIAL",'Planificación 2026-1'!X:X,"VIRTUAL",'Planificación 2026-1'!I:I,"&lt;3")</f>
        <v>0</v>
      </c>
      <c r="EH433" s="76">
        <f>SUMIFS('Planificación 2026-1'!R:R,'Planificación 2026-1'!W:W,C433,'Planificación 2026-1'!F:F,"FILIAL",'Planificación 2026-1'!X:X,"&lt;&gt;VIRTUAL",'Planificación 2026-1'!I:I,"&lt;3")</f>
        <v>0</v>
      </c>
      <c r="EI433" s="76">
        <f>SUMIFS('Planificación 2026-1'!R:R,'Planificación 2026-1'!W:W,C433,'Planificación 2026-1'!F:F,"PORUMA",'Planificación 2026-1'!X:X,"VIRTUAL",'Planificación 2026-1'!I:I,"&lt;3")</f>
        <v>0</v>
      </c>
      <c r="EJ433" s="76">
        <f>SUMIFS('Planificación 2026-1'!R:R,'Planificación 2026-1'!W:W,C433,'Planificación 2026-1'!F:F,"PORUMA",'Planificación 2026-1'!X:X,"&lt;&gt;VIRTUAL",'Planificación 2026-1'!I:I,"&lt;3")</f>
        <v>0</v>
      </c>
      <c r="EK433" s="76">
        <f>SUMIFS('Planificación 2026-1'!R:R,'Planificación 2026-1'!W:W,C433,'Planificación 2026-1'!F:F,"HUAURA",'Planificación 2026-1'!X:X,"VIRTUAL",'Planificación 2026-1'!I:I,"&lt;3")</f>
        <v>0</v>
      </c>
      <c r="EL433" s="76">
        <f>SUMIFS('Planificación 2026-1'!R:R,'Planificación 2026-1'!W:W,C433,'Planificación 2026-1'!F:F,"HUAURA",'Planificación 2026-1'!X:X,"&lt;&gt;VIRTUAL",'Planificación 2026-1'!I:I,"&lt;3")</f>
        <v>0</v>
      </c>
      <c r="EM433" s="76"/>
      <c r="EN433" s="76">
        <f t="shared" si="59"/>
        <v>0</v>
      </c>
      <c r="EO433" s="76">
        <f t="shared" si="60"/>
        <v>0</v>
      </c>
      <c r="EP433" s="76" t="b">
        <f t="shared" si="61"/>
        <v>1</v>
      </c>
      <c r="EQ433" s="76" t="str">
        <f t="shared" si="62"/>
        <v/>
      </c>
      <c r="ER433" s="76" t="str">
        <f t="shared" si="67"/>
        <v>PRESENCIAL</v>
      </c>
    </row>
    <row r="434" spans="1:148" hidden="1">
      <c r="A434" s="83"/>
      <c r="B434" s="119">
        <v>431</v>
      </c>
      <c r="C434" s="115" t="s">
        <v>609</v>
      </c>
      <c r="D434" s="112">
        <f>SUMIF('Planificación 2026-1'!W:W,C434,'Planificación 2026-1'!R:R)</f>
        <v>32</v>
      </c>
      <c r="E434" s="114" t="s">
        <v>173</v>
      </c>
      <c r="F434" s="115" t="s">
        <v>596</v>
      </c>
      <c r="G434" s="115" t="s">
        <v>19</v>
      </c>
      <c r="H434" s="115" t="s">
        <v>140</v>
      </c>
      <c r="I434" s="107" t="str">
        <f>IF(SUM(COUNTIFS('Planificación 2026-1'!F:F,"PRINCIPAL",'Planificación 2026-1'!W:W,C434,'Planificación 2026-1'!H:H,"AF"))&gt;0,"P01"," ")</f>
        <v xml:space="preserve"> </v>
      </c>
      <c r="J434" s="108" t="str">
        <f>IF(SUM(COUNTIFS('Planificación 2026-1'!F:F,"PRINCIPAL",'Planificación 2026-1'!W:W,C434,'Planificación 2026-1'!H:H,"EN"))&gt;0,"P02"," ")</f>
        <v xml:space="preserve"> </v>
      </c>
      <c r="K434" s="108" t="str">
        <f>IF(SUM(COUNTIFS('Planificación 2026-1'!F:F,"PRINCIPAL",'Planificación 2026-1'!W:W,C434,'Planificación 2026-1'!H:H,"IS"))&gt;0,"P03"," ")</f>
        <v xml:space="preserve"> </v>
      </c>
      <c r="L434" s="108" t="str">
        <f>IF(SUM(COUNTIFS('Planificación 2026-1'!F:F,"PRINCIPAL",'Planificación 2026-1'!W:W,C434,'Planificación 2026-1'!H:H,"PS"))&gt;0,"P04"," ")</f>
        <v xml:space="preserve"> </v>
      </c>
      <c r="M434" s="108"/>
      <c r="N434" s="108" t="str">
        <f>IF(SUM(COUNTIFS('Planificación 2026-1'!F:F,"PRINCIPAL",'Planificación 2026-1'!W:W,C434,'Planificación 2026-1'!H:H,"IN"))&gt;0,"P06"," ")</f>
        <v xml:space="preserve"> </v>
      </c>
      <c r="O434" s="108" t="str">
        <f>IF(SUM(COUNTIFS('Planificación 2026-1'!F:F,"PRINCIPAL",'Planificación 2026-1'!W:W,C434,'Planificación 2026-1'!H:H,"CA"))&gt;0,"P07"," ")</f>
        <v xml:space="preserve"> </v>
      </c>
      <c r="P434" s="108" t="str">
        <f>IF(SUM(COUNTIFS('Planificación 2026-1'!F:F,"PRINCIPAL",'Planificación 2026-1'!W:W,C434,'Planificación 2026-1'!H:H,"DE"))&gt;0,"P08"," ")</f>
        <v xml:space="preserve"> </v>
      </c>
      <c r="Q434" s="108" t="str">
        <f>IF(SUM(COUNTIFS('Planificación 2026-1'!F:F,"PRINCIPAL",'Planificación 2026-1'!W:W,C434,'Planificación 2026-1'!H:H,"OB"))&gt;0,"P09"," ")</f>
        <v xml:space="preserve"> </v>
      </c>
      <c r="R434" s="108" t="str">
        <f>IF(SUM(COUNTIFS('Planificación 2026-1'!F:F,"PRINCIPAL",'Planificación 2026-1'!W:W,C434,'Planificación 2026-1'!H:H,"MH"))&gt;0,"P31"," ")</f>
        <v xml:space="preserve"> </v>
      </c>
      <c r="S434" s="108" t="str">
        <f>IF(SUM(COUNTIFS('Planificación 2026-1'!F:F,"PRINCIPAL",'Planificación 2026-1'!W:W,C434,'Planificación 2026-1'!H:H,"IC"))&gt;0,"P32"," ")</f>
        <v xml:space="preserve"> </v>
      </c>
      <c r="T434" s="108" t="str">
        <f>IF(SUM(COUNTIFS('Planificación 2026-1'!F:F,"PRINCIPAL",'Planificación 2026-1'!W:W,C434,'Planificación 2026-1'!H:H,"AR"))&gt;0,"P34"," ")</f>
        <v xml:space="preserve"> </v>
      </c>
      <c r="U434" s="108" t="str">
        <f>IF(SUM(COUNTIFS('Planificación 2026-1'!F:F,"PRINCIPAL",'Planificación 2026-1'!W:W,C434,'Planificación 2026-1'!H:H,"T1"))&gt;0,"P35"," ")</f>
        <v xml:space="preserve"> </v>
      </c>
      <c r="V434" s="108" t="str">
        <f>IF(SUM(COUNTIFS('Planificación 2026-1'!F:F,"PRINCIPAL",'Planificación 2026-1'!W:W,C434,'Planificación 2026-1'!H:H,"T3"))&gt;0,"P36"," ")</f>
        <v xml:space="preserve"> </v>
      </c>
      <c r="W434" s="108" t="str">
        <f>IF(SUM(COUNTIFS('Planificación 2026-1'!F:F,"PRINCIPAL",'Planificación 2026-1'!W:W,C434,'Planificación 2026-1'!H:H,"T2"))&gt;0,"P37"," ")</f>
        <v xml:space="preserve"> </v>
      </c>
      <c r="X434" s="108" t="str">
        <f>IF(SUM(COUNTIFS('Planificación 2026-1'!F:F,"PRINCIPAL",'Planificación 2026-1'!W:W,C434,'Planificación 2026-1'!H:H,"AE"))&gt;0,"P38"," ")</f>
        <v xml:space="preserve"> </v>
      </c>
      <c r="Y434" s="108" t="str">
        <f>IF(SUM(COUNTIFS('Planificación 2026-1'!F:F,"PRINCIPAL",'Planificación 2026-1'!W:W,C434,'Planificación 2026-1'!H:H,"T4"))&gt;0,"P55"," ")</f>
        <v xml:space="preserve"> </v>
      </c>
      <c r="Z434" s="108" t="str">
        <f>IF(SUM(COUNTIFS('Planificación 2026-1'!F:F,"FILIAL",'Planificación 2026-1'!W:W,C434,'Planificación 2026-1'!H:H,"AF"))&gt;0," P01"," ")</f>
        <v xml:space="preserve"> </v>
      </c>
      <c r="AA434" s="108" t="str">
        <f>IF(SUM(COUNTIFS('Planificación 2026-1'!F:F,"FILIAL",'Planificación 2026-1'!W:W,C434,'Planificación 2026-1'!H:H,"EN"))&gt;0,"P02"," ")</f>
        <v xml:space="preserve"> </v>
      </c>
      <c r="AB434" s="108" t="str">
        <f>IF(SUM(COUNTIFS('Planificación 2026-1'!F:F,"FILIAL",'Planificación 2026-1'!W:W,C434,'Planificación 2026-1'!H:H,"IS"))&gt;0,"P03"," ")</f>
        <v xml:space="preserve"> </v>
      </c>
      <c r="AC434" s="108" t="str">
        <f>IF(SUM(COUNTIFS('Planificación 2026-1'!F:F,"FILIAL",'Planificación 2026-1'!W:W,C434,'Planificación 2026-1'!H:H,"PS"))&gt;0,"P04"," ")</f>
        <v xml:space="preserve"> </v>
      </c>
      <c r="AD434" s="108"/>
      <c r="AE434" s="108" t="str">
        <f>IF(SUM(COUNTIFS('Planificación 2026-1'!F:F,"FILIAL",'Planificación 2026-1'!W:W,C434,'Planificación 2026-1'!H:H,"IN"))&gt;0,"P06"," ")</f>
        <v xml:space="preserve"> </v>
      </c>
      <c r="AF434" s="108" t="str">
        <f>IF(SUM(COUNTIFS('Planificación 2026-1'!F:F,"FILIAL",'Planificación 2026-1'!W:W,C434,'Planificación 2026-1'!H:H,"CA"))&gt;0,"P07"," ")</f>
        <v xml:space="preserve"> </v>
      </c>
      <c r="AG434" s="108" t="str">
        <f>IF(SUM(COUNTIFS('Planificación 2026-1'!F:F,"FILIAL",'Planificación 2026-1'!W:W,C434,'Planificación 2026-1'!H:H,"DE"))&gt;0,"P08"," ")</f>
        <v xml:space="preserve"> </v>
      </c>
      <c r="AH434" s="108" t="str">
        <f>IF(SUM(COUNTIFS('Planificación 2026-1'!F:F,"FILIAL",'Planificación 2026-1'!W:W,C434,'Planificación 2026-1'!H:H,"OB"))&gt;0,"P09"," ")</f>
        <v xml:space="preserve"> </v>
      </c>
      <c r="AI434" s="108" t="str">
        <f>IF(SUM(COUNTIFS('Planificación 2026-1'!F:F,"FILIAL",'Planificación 2026-1'!W:W,C434,'Planificación 2026-1'!H:H,"MH"))&gt;0,"P31"," ")</f>
        <v xml:space="preserve"> </v>
      </c>
      <c r="AJ434" s="108" t="str">
        <f>IF(SUM(COUNTIFS('Planificación 2026-1'!F:F,"FILIAL",'Planificación 2026-1'!W:W,C434,'Planificación 2026-1'!H:H,"IC"))&gt;0,"P32"," ")</f>
        <v xml:space="preserve"> </v>
      </c>
      <c r="AK434" s="108" t="str">
        <f>IF(SUM(COUNTIFS('Planificación 2026-1'!F:F,"FILIAL",'Planificación 2026-1'!W:W,C434,'Planificación 2026-1'!H:H,"AR"))&gt;0,"P34"," ")</f>
        <v xml:space="preserve"> </v>
      </c>
      <c r="AL434" s="108" t="str">
        <f>IF(SUM(COUNTIFS('Planificación 2026-1'!F:F,"FILIAL",'Planificación 2026-1'!W:W,C434,'Planificación 2026-1'!H:H,"T1"))&gt;0,"P35"," ")</f>
        <v xml:space="preserve"> </v>
      </c>
      <c r="AM434" s="108" t="str">
        <f>IF(SUM(COUNTIFS('Planificación 2026-1'!F:F,"FILIAL",'Planificación 2026-1'!W:W,C434,'Planificación 2026-1'!H:H,"T3"))&gt;0,"P36"," ")</f>
        <v xml:space="preserve"> </v>
      </c>
      <c r="AN434" s="108" t="str">
        <f>IF(SUM(COUNTIFS('Planificación 2026-1'!F:F,"FILIAL",'Planificación 2026-1'!W:W,C434,'Planificación 2026-1'!H:H,"T2"))&gt;0,"P37"," ")</f>
        <v xml:space="preserve"> </v>
      </c>
      <c r="AO434" s="108" t="str">
        <f>IF(SUM(COUNTIFS('Planificación 2026-1'!F:F,"FILIAL",'Planificación 2026-1'!W:W,C434,'Planificación 2026-1'!H:H,"AE"))&gt;0,"P38"," ")</f>
        <v xml:space="preserve"> </v>
      </c>
      <c r="AP434" s="108" t="str">
        <f>IF(SUM(COUNTIFS('Planificación 2026-1'!F:F,"FILIAL",'Planificación 2026-1'!W:W,C434,'Planificación 2026-1'!H:H,"T4"))&gt;0,"P55"," ")</f>
        <v xml:space="preserve"> </v>
      </c>
      <c r="AQ434" s="108" t="str">
        <f>IF(SUM(COUNTIFS('Planificación 2026-1'!F:F,"SUNAMPE",'Planificación 2026-1'!W:W,C434,'Planificación 2026-1'!H:H,"AF"))&gt;0," P01"," ")</f>
        <v xml:space="preserve"> </v>
      </c>
      <c r="AR434" s="108" t="str">
        <f>IF(SUM(COUNTIFS('Planificación 2026-1'!F:F,"SUNAMPE",'Planificación 2026-1'!W:W,C434,'Planificación 2026-1'!H:H,"EN"))&gt;0,"P02"," ")</f>
        <v xml:space="preserve"> </v>
      </c>
      <c r="AS434" s="108" t="str">
        <f>IF(SUM(COUNTIFS('Planificación 2026-1'!F:F,"SUNAMPE",'Planificación 2026-1'!W:W,C434,'Planificación 2026-1'!H:H,"IS"))&gt;0,"P03"," ")</f>
        <v xml:space="preserve"> </v>
      </c>
      <c r="AT434" s="108" t="str">
        <f>IF(SUM(COUNTIFS('Planificación 2026-1'!F:F,"SUNAMPE",'Planificación 2026-1'!W:W,C434,'Planificación 2026-1'!H:H,"PS"))&gt;0,"P04"," ")</f>
        <v xml:space="preserve"> </v>
      </c>
      <c r="AU434" s="108"/>
      <c r="AV434" s="108" t="str">
        <f>IF(SUM(COUNTIFS('Planificación 2026-1'!F:F,"SUNAMPE",'Planificación 2026-1'!W:W,C434,'Planificación 2026-1'!H:H,"IN"))&gt;0,"P06"," ")</f>
        <v xml:space="preserve"> </v>
      </c>
      <c r="AW434" s="108" t="str">
        <f>IF(SUM(COUNTIFS('Planificación 2026-1'!F:F,"SUNAMPE",'Planificación 2026-1'!W:W,C434,'Planificación 2026-1'!H:H,"CA"))&gt;0,"P07"," ")</f>
        <v xml:space="preserve"> </v>
      </c>
      <c r="AX434" s="108" t="str">
        <f>IF(SUM(COUNTIFS('Planificación 2026-1'!F:F,"SUNAMPE",'Planificación 2026-1'!W:W,C434,'Planificación 2026-1'!H:H,"DE"))&gt;0,"P08"," ")</f>
        <v xml:space="preserve"> </v>
      </c>
      <c r="AY434" s="108" t="str">
        <f>IF(SUM(COUNTIFS('Planificación 2026-1'!F:F,"SUNAMPE",'Planificación 2026-1'!W:W,C434,'Planificación 2026-1'!H:H,"OB"))&gt;0,"P09"," ")</f>
        <v xml:space="preserve"> </v>
      </c>
      <c r="AZ434" s="108" t="str">
        <f>IF(SUM(COUNTIFS('Planificación 2026-1'!F:F,"SUNAMPE",'Planificación 2026-1'!W:W,C434,'Planificación 2026-1'!H:H,"MH"))&gt;0,"P31"," ")</f>
        <v xml:space="preserve"> </v>
      </c>
      <c r="BA434" s="108" t="str">
        <f>IF(SUM(COUNTIFS('Planificación 2026-1'!F:F,"SUNAMPE",'Planificación 2026-1'!W:W,C434,'Planificación 2026-1'!H:H,"IC"))&gt;0,"P32"," ")</f>
        <v xml:space="preserve"> </v>
      </c>
      <c r="BB434" s="108" t="str">
        <f>IF(SUM(COUNTIFS('Planificación 2026-1'!F:F,"SUNAMPE",'Planificación 2026-1'!W:W,C434,'Planificación 2026-1'!H:H,"AR"))&gt;0,"P34"," ")</f>
        <v xml:space="preserve"> </v>
      </c>
      <c r="BC434" s="108" t="str">
        <f>IF(SUM(COUNTIFS('Planificación 2026-1'!F:F,"SUNAMPE",'Planificación 2026-1'!W:W,C434,'Planificación 2026-1'!H:H,"T1"))&gt;0,"P35"," ")</f>
        <v xml:space="preserve"> </v>
      </c>
      <c r="BD434" s="108" t="str">
        <f>IF(SUM(COUNTIFS('Planificación 2026-1'!F:F,"SUNAMPE",'Planificación 2026-1'!W:W,C434,'Planificación 2026-1'!H:H,"T3"))&gt;0,"P36"," ")</f>
        <v xml:space="preserve"> </v>
      </c>
      <c r="BE434" s="108" t="str">
        <f>IF(SUM(COUNTIFS('Planificación 2026-1'!F:F,"SUNAMPE",'Planificación 2026-1'!W:W,C434,'Planificación 2026-1'!H:H,"T2"))&gt;0,"P37"," ")</f>
        <v xml:space="preserve"> </v>
      </c>
      <c r="BF434" s="108" t="str">
        <f>IF(SUM(COUNTIFS('Planificación 2026-1'!F:F,"SUNAMPE",'Planificación 2026-1'!W:W,C434,'Planificación 2026-1'!H:H,"AE"))&gt;0,"P38"," ")</f>
        <v xml:space="preserve"> </v>
      </c>
      <c r="BG434" s="108" t="str">
        <f>IF(SUM(COUNTIFS('Planificación 2026-1'!F:F,"SUNAMPE",'Planificación 2026-1'!W:W,C434,'Planificación 2026-1'!H:H,"T4"))&gt;0,"P55"," ")</f>
        <v xml:space="preserve"> </v>
      </c>
      <c r="BH434" s="108" t="str">
        <f>IF(SUM(COUNTIFS('Planificación 2026-1'!F:F,"HUAURA",'Planificación 2026-1'!W:W,C434,'Planificación 2026-1'!H:H,"AF"))&gt;0," P01"," ")</f>
        <v xml:space="preserve"> </v>
      </c>
      <c r="BI434" s="108" t="str">
        <f>IF(SUM(COUNTIFS('Planificación 2026-1'!F:F,"HUAURA",'Planificación 2026-1'!W:W,C434,'Planificación 2026-1'!H:H,"EN"))&gt;0,"P02"," ")</f>
        <v xml:space="preserve"> </v>
      </c>
      <c r="BJ434" s="108" t="str">
        <f>IF(SUM(COUNTIFS('Planificación 2026-1'!F:F,"HUAURA",'Planificación 2026-1'!W:W,C434,'Planificación 2026-1'!H:H,"IS"))&gt;0,"P03"," ")</f>
        <v xml:space="preserve"> </v>
      </c>
      <c r="BK434" s="108" t="str">
        <f>IF(SUM(COUNTIFS('Planificación 2026-1'!F:F,"HUAURA",'Planificación 2026-1'!W:W,C434,'Planificación 2026-1'!H:H,"PS"))&gt;0,"P04"," ")</f>
        <v xml:space="preserve"> </v>
      </c>
      <c r="BL434" s="108"/>
      <c r="BM434" s="108" t="str">
        <f>IF(SUM(COUNTIFS('Planificación 2026-1'!F:F,"HUAURA",'Planificación 2026-1'!W:W,C434,'Planificación 2026-1'!H:H,"IN"))&gt;0,"P06"," ")</f>
        <v xml:space="preserve"> </v>
      </c>
      <c r="BN434" s="108" t="str">
        <f>IF(SUM(COUNTIFS('Planificación 2026-1'!F:F,"HUAURA",'Planificación 2026-1'!W:W,C434,'Planificación 2026-1'!H:H,"CA"))&gt;0,"P07"," ")</f>
        <v xml:space="preserve"> </v>
      </c>
      <c r="BO434" s="108" t="str">
        <f>IF(SUM(COUNTIFS('Planificación 2026-1'!F:F,"HUAURA",'Planificación 2026-1'!W:W,C434,'Planificación 2026-1'!H:H,"DE"))&gt;0,"P08"," ")</f>
        <v>P08</v>
      </c>
      <c r="BP434" s="108" t="str">
        <f>IF(SUM(COUNTIFS('Planificación 2026-1'!F:F,"HUAURA",'Planificación 2026-1'!W:W,C434,'Planificación 2026-1'!H:H,"OB"))&gt;0,"P09"," ")</f>
        <v xml:space="preserve"> </v>
      </c>
      <c r="BQ434" s="108" t="str">
        <f>IF(SUM(COUNTIFS('Planificación 2026-1'!F:F,"HUAURA",'Planificación 2026-1'!W:W,C434,'Planificación 2026-1'!H:H,"MH"))&gt;0,"P31"," ")</f>
        <v xml:space="preserve"> </v>
      </c>
      <c r="BR434" s="108" t="str">
        <f>IF(SUM(COUNTIFS('Planificación 2026-1'!F:F,"HUAURA",'Planificación 2026-1'!W:W,C434,'Planificación 2026-1'!H:H,"IC"))&gt;0,"P32"," ")</f>
        <v xml:space="preserve"> </v>
      </c>
      <c r="BS434" s="108" t="str">
        <f>IF(SUM(COUNTIFS('Planificación 2026-1'!F:F,"HUAURA",'Planificación 2026-1'!W:W,C434,'Planificación 2026-1'!H:H,"AR"))&gt;0,"P34"," ")</f>
        <v xml:space="preserve"> </v>
      </c>
      <c r="BT434" s="108" t="str">
        <f>IF(SUM(COUNTIFS('Planificación 2026-1'!F:F,"HUAURA",'Planificación 2026-1'!W:W,C434,'Planificación 2026-1'!H:H,"T1"))&gt;0,"P35"," ")</f>
        <v xml:space="preserve"> </v>
      </c>
      <c r="BU434" s="108" t="str">
        <f>IF(SUM(COUNTIFS('Planificación 2026-1'!F:F,"HUAURA",'Planificación 2026-1'!W:W,C434,'Planificación 2026-1'!H:H,"T3"))&gt;0,"P36"," ")</f>
        <v xml:space="preserve"> </v>
      </c>
      <c r="BV434" s="108" t="str">
        <f>IF(SUM(COUNTIFS('Planificación 2026-1'!F:F,"HUAURA",'Planificación 2026-1'!W:W,C434,'Planificación 2026-1'!H:H,"T2"))&gt;0,"P37"," ")</f>
        <v xml:space="preserve"> </v>
      </c>
      <c r="BW434" s="108" t="str">
        <f>IF(SUM(COUNTIFS('Planificación 2026-1'!F:F,"HUAURA",'Planificación 2026-1'!W:W,C434,'Planificación 2026-1'!H:H,"AE"))&gt;0,"P38"," ")</f>
        <v>P38</v>
      </c>
      <c r="BX434" s="108" t="str">
        <f>IF(SUM(COUNTIFS('Planificación 2026-1'!F:F,"HUAURA",'Planificación 2026-1'!W:W,C434,'Planificación 2026-1'!H:H,"T4"))&gt;0,"P55"," ")</f>
        <v xml:space="preserve"> </v>
      </c>
      <c r="BY434" s="109">
        <f>SUMIFS('Planificación 2026-1'!R:R,'Planificación 2026-1'!W:W,C434,'Planificación 2026-1'!H:H,"AF",'Planificación 2026-1'!I:I,"&gt;2")</f>
        <v>0</v>
      </c>
      <c r="BZ434" s="109">
        <f>SUMIFS('Planificación 2026-1'!R:R,'Planificación 2026-1'!W:W,C434,'Planificación 2026-1'!H:H,"EN",'Planificación 2026-1'!I:I,"&gt;2")</f>
        <v>0</v>
      </c>
      <c r="CA434" s="109">
        <f>SUMIFS('Planificación 2026-1'!R:R,'Planificación 2026-1'!W:W,C434,'Planificación 2026-1'!H:H,"IS",'Planificación 2026-1'!I:I,"&gt;2")</f>
        <v>0</v>
      </c>
      <c r="CB434" s="109">
        <f>SUMIFS('Planificación 2026-1'!R:R,'Planificación 2026-1'!W:W,C434,'Planificación 2026-1'!H:H,"PS",'Planificación 2026-1'!I:I,"&gt;2")</f>
        <v>0</v>
      </c>
      <c r="CC434" s="109">
        <f>SUMIFS('Planificación 2026-1'!R:R,'Planificación 2026-1'!W:W,C434,'Planificación 2026-1'!H:H,"IN",'Planificación 2026-1'!I:I,"&gt;2")</f>
        <v>0</v>
      </c>
      <c r="CD434" s="109">
        <f>SUMIFS('Planificación 2026-1'!R:R,'Planificación 2026-1'!W:W,C434,'Planificación 2026-1'!H:H,"CA",'Planificación 2026-1'!I:I,"&gt;2")</f>
        <v>0</v>
      </c>
      <c r="CE434" s="109">
        <f>SUMIFS('Planificación 2026-1'!R:R,'Planificación 2026-1'!W:W,C434,'Planificación 2026-1'!H:H,"DE",'Planificación 2026-1'!I:I,"&gt;2")</f>
        <v>0</v>
      </c>
      <c r="CF434" s="109">
        <f>SUMIFS('Planificación 2026-1'!R:R,'Planificación 2026-1'!W:W,C434,'Planificación 2026-1'!H:H,"OB",'Planificación 2026-1'!I:I,"&gt;2")</f>
        <v>0</v>
      </c>
      <c r="CG434" s="109">
        <f>SUMIFS('Planificación 2026-1'!R:R,'Planificación 2026-1'!W:W,C434,'Planificación 2026-1'!H:H,"MH",'Planificación 2026-1'!I:I,"&gt;2")</f>
        <v>0</v>
      </c>
      <c r="CH434" s="109">
        <f>SUMIFS('Planificación 2026-1'!R:R,'Planificación 2026-1'!W:W,C434,'Planificación 2026-1'!H:H,"IC",'Planificación 2026-1'!I:I,"&gt;2")</f>
        <v>0</v>
      </c>
      <c r="CI434" s="109">
        <f>SUMIFS('Planificación 2026-1'!R:R,'Planificación 2026-1'!W:W,C434,'Planificación 2026-1'!H:H,"AR",'Planificación 2026-1'!I:I,"&gt;2")</f>
        <v>0</v>
      </c>
      <c r="CJ434" s="109">
        <f>SUMIFS('Planificación 2026-1'!R:R,'Planificación 2026-1'!W:W,C434,'Planificación 2026-1'!H:H,"T1",'Planificación 2026-1'!I:I,"&gt;2")</f>
        <v>0</v>
      </c>
      <c r="CK434" s="109">
        <f>SUMIFS('Planificación 2026-1'!R:R,'Planificación 2026-1'!W:W,C434,'Planificación 2026-1'!H:H,"T3",'Planificación 2026-1'!I:I,"&gt;2")</f>
        <v>0</v>
      </c>
      <c r="CL434" s="109">
        <f>SUMIFS('Planificación 2026-1'!R:R,'Planificación 2026-1'!W:W,C434,'Planificación 2026-1'!H:H,"T2",'Planificación 2026-1'!I:I,"&gt;2")</f>
        <v>0</v>
      </c>
      <c r="CM434" s="109">
        <f>SUMIFS('Planificación 2026-1'!R:R,'Planificación 2026-1'!W:W,C434,'Planificación 2026-1'!H:H,"AE",'Planificación 2026-1'!I:I,"&gt;2")</f>
        <v>0</v>
      </c>
      <c r="CN434" s="109">
        <f>SUMIFS('Planificación 2026-1'!R:R,'Planificación 2026-1'!W:W,C434,'Planificación 2026-1'!H:H,"T4",'Planificación 2026-1'!I:I,"&gt;2")</f>
        <v>0</v>
      </c>
      <c r="CO434" s="109">
        <f>SUMIFS('Planificación 2026-1'!R:R,'Planificación 2026-1'!W:W,C434,'Planificación 2026-1'!H:H,"AF",'Planificación 2026-1'!I:I,"&lt;3")</f>
        <v>0</v>
      </c>
      <c r="CP434" s="109">
        <f>SUMIFS('Planificación 2026-1'!R:R,'Planificación 2026-1'!W:W,C434,'Planificación 2026-1'!H:H,"EN",'Planificación 2026-1'!I:I,"&lt;3")</f>
        <v>0</v>
      </c>
      <c r="CQ434" s="109">
        <f>SUMIFS('Planificación 2026-1'!R:R,'Planificación 2026-1'!W:W,C434,'Planificación 2026-1'!H:H,"IS",'Planificación 2026-1'!I:I,"&lt;3")</f>
        <v>0</v>
      </c>
      <c r="CR434" s="109">
        <f>SUMIFS('Planificación 2026-1'!R:R,'Planificación 2026-1'!W:W,C434,'Planificación 2026-1'!H:H,"PS",'Planificación 2026-1'!I:I,"&lt;3")</f>
        <v>0</v>
      </c>
      <c r="CS434" s="109">
        <f>SUMIFS('Planificación 2026-1'!R:R,'Planificación 2026-1'!W:W,C434,'Planificación 2026-1'!H:H,"IN",'Planificación 2026-1'!I:I,"&lt;3")</f>
        <v>0</v>
      </c>
      <c r="CT434" s="109">
        <f>SUMIFS('Planificación 2026-1'!R:R,'Planificación 2026-1'!W:W,C434,'Planificación 2026-1'!H:H,"CA",'Planificación 2026-1'!I:I,"&lt;3")</f>
        <v>0</v>
      </c>
      <c r="CU434" s="109">
        <f>SUMIFS('Planificación 2026-1'!R:R,'Planificación 2026-1'!W:W,C434,'Planificación 2026-1'!H:H,"DE",'Planificación 2026-1'!I:I,"&lt;3")</f>
        <v>19</v>
      </c>
      <c r="CV434" s="109">
        <f>SUMIFS('Planificación 2026-1'!R:R,'Planificación 2026-1'!W:W,C434,'Planificación 2026-1'!H:H,"OB",'Planificación 2026-1'!I:I,"&lt;3")</f>
        <v>0</v>
      </c>
      <c r="CW434" s="109">
        <f>SUMIFS('Planificación 2026-1'!R:R,'Planificación 2026-1'!W:W,C434,'Planificación 2026-1'!H:H,"MH",'Planificación 2026-1'!I:I,"&lt;3")</f>
        <v>0</v>
      </c>
      <c r="CX434" s="109">
        <f>SUMIFS('Planificación 2026-1'!R:R,'Planificación 2026-1'!W:W,C434,'Planificación 2026-1'!H:H,"IC",'Planificación 2026-1'!I:I,"&lt;3")</f>
        <v>0</v>
      </c>
      <c r="CY434" s="109">
        <f>SUMIFS('Planificación 2026-1'!R:R,'Planificación 2026-1'!W:W,C434,'Planificación 2026-1'!H:H,"AR",'Planificación 2026-1'!I:I,"&lt;3")</f>
        <v>0</v>
      </c>
      <c r="CZ434" s="109">
        <f>SUMIFS('Planificación 2026-1'!R:R,'Planificación 2026-1'!W:W,C434,'Planificación 2026-1'!H:H,"T1",'Planificación 2026-1'!I:I,"&lt;3")</f>
        <v>0</v>
      </c>
      <c r="DA434" s="109">
        <f>SUMIFS('Planificación 2026-1'!R:R,'Planificación 2026-1'!W:W,C434,'Planificación 2026-1'!H:H,"T3",'Planificación 2026-1'!I:I,"&lt;3")</f>
        <v>0</v>
      </c>
      <c r="DB434" s="109">
        <f>SUMIFS('Planificación 2026-1'!R:R,'Planificación 2026-1'!W:W,C434,'Planificación 2026-1'!H:H,"T2",'Planificación 2026-1'!I:I,"&lt;3")</f>
        <v>0</v>
      </c>
      <c r="DC434" s="109">
        <f>SUMIFS('Planificación 2026-1'!R:R,'Planificación 2026-1'!W:W,C434,'Planificación 2026-1'!H:H,"AE",'Planificación 2026-1'!I:I,"&lt;3")</f>
        <v>13</v>
      </c>
      <c r="DD434" s="109">
        <f>SUMIFS('Planificación 2026-1'!R:R,'Planificación 2026-1'!W:W,C434,'Planificación 2026-1'!H:H,"T4",'Planificación 2026-1'!I:I,"&lt;3")</f>
        <v>0</v>
      </c>
      <c r="DE434" s="108" t="str">
        <f t="shared" si="63"/>
        <v/>
      </c>
      <c r="DF434" s="41">
        <f>IF(C434="","",SUMIFS('Planificación 2026-1'!R:R,'Planificación 2026-1'!W:W,C434,'Planificación 2026-1'!F:F,"PRINCIPAL",'Planificación 2026-1'!X:X,"VIRTUAL"))</f>
        <v>0</v>
      </c>
      <c r="DG434" s="41">
        <f>IF(C434="","",SUMIFS('Planificación 2026-1'!R:R,'Planificación 2026-1'!W:W,C434,'Planificación 2026-1'!F:F,"PRINCIPAL",'Planificación 2026-1'!X:X,"PRESENCIAL"))</f>
        <v>0</v>
      </c>
      <c r="DH434" s="41">
        <f>IF(C434="","",SUMIFS('Planificación 2026-1'!R:R,'Planificación 2026-1'!W:W,C434,'Planificación 2026-1'!F:F,"PRINCIPAL",'Planificación 2026-1'!X:X,"HIBRIDO PRESENCIAL"))</f>
        <v>0</v>
      </c>
      <c r="DI434" s="108" t="str">
        <f t="shared" si="64"/>
        <v/>
      </c>
      <c r="DJ434" s="108">
        <f>IF(C434="","",SUMIFS('Planificación 2026-1'!R:R,'Planificación 2026-1'!W:W,C434,'Planificación 2026-1'!F:F,"FILIAL",'Planificación 2026-1'!X:X,"VIRTUAL"))</f>
        <v>0</v>
      </c>
      <c r="DK434" s="110">
        <f>IF(C434="","",SUMIFS('Planificación 2026-1'!R:R,'Planificación 2026-1'!W:W,C434,'Planificación 2026-1'!F:F,"FILIAL",'Planificación 2026-1'!X:X,"PRESENCIAL"))</f>
        <v>0</v>
      </c>
      <c r="DL434" s="61">
        <f>IF(C434="","",SUMIFS('Planificación 2026-1'!R:R,'Planificación 2026-1'!W:W,C434,'Planificación 2026-1'!F:F,"FILIAL",'Planificación 2026-1'!X:X,"HIBRIDO PRESENCIAL"))</f>
        <v>0</v>
      </c>
      <c r="DM434" s="111" t="str">
        <f t="shared" si="65"/>
        <v/>
      </c>
      <c r="DN434" s="108">
        <f>IF(C434="","",SUMIFS('Planificación 2026-1'!R:R,'Planificación 2026-1'!W:W,C434,'Planificación 2026-1'!F:F,"SUNAMPE",'Planificación 2026-1'!X:X,"VIRTUAL"))</f>
        <v>0</v>
      </c>
      <c r="DO434" s="61">
        <f>IF(C434="","",SUMIFS('Planificación 2026-1'!R:R,'Planificación 2026-1'!W:W,C434,'Planificación 2026-1'!F:F,"SUNAMPE",'Planificación 2026-1'!X:X,"PRESENCIAL"))</f>
        <v>0</v>
      </c>
      <c r="DP434" s="111" t="str">
        <f t="shared" si="66"/>
        <v>P08 P38</v>
      </c>
      <c r="DQ434" s="108">
        <f>IF(C434="","",SUMIFS('Planificación 2026-1'!R:R,'Planificación 2026-1'!W:W,C434,'Planificación 2026-1'!F:F,"HUAURA",'Planificación 2026-1'!X:X,"VIRTUAL"))</f>
        <v>0</v>
      </c>
      <c r="DR434" s="61">
        <f>IF(C434="","",SUMIFS('Planificación 2026-1'!R:R,'Planificación 2026-1'!W:W,C434,'Planificación 2026-1'!F:F,"HUAURA",'Planificación 2026-1'!X:X,"PRESENCIAL"))</f>
        <v>0</v>
      </c>
      <c r="DS434" s="76">
        <f>SUMIFS('Planificación 2026-1'!R:R,'Planificación 2026-1'!W:W,C434,'Planificación 2026-1'!F:F,"PRINCIPAL",'Planificación 2026-1'!X:X,"VIRTUAL",'Planificación 2026-1'!I:I,"&gt;2")</f>
        <v>0</v>
      </c>
      <c r="DT434" s="76">
        <f>SUMIFS('Planificación 2026-1'!R:R,'Planificación 2026-1'!W:W,C434,'Planificación 2026-1'!F:F,"PRINCIPAL",'Planificación 2026-1'!X:X,"&lt;&gt;VIRTUAL",'Planificación 2026-1'!I:I,"&gt;2")</f>
        <v>0</v>
      </c>
      <c r="DU434" s="76">
        <f>SUMIFS('Planificación 2026-1'!R:R,'Planificación 2026-1'!W:W,C434,'Planificación 2026-1'!F:F,"SUNAMPE",'Planificación 2026-1'!X:X,"VIRTUAL",'Planificación 2026-1'!I:I,"&gt;2")</f>
        <v>0</v>
      </c>
      <c r="DV434" s="76">
        <f>SUMIFS('Planificación 2026-1'!R:R,'Planificación 2026-1'!W:W,C434,'Planificación 2026-1'!F:F,"SUNAMPE",'Planificación 2026-1'!X:X,"&lt;&gt;VIRTUAL",'Planificación 2026-1'!I:I,"&gt;2")</f>
        <v>0</v>
      </c>
      <c r="DW434" s="76">
        <f>SUMIFS('Planificación 2026-1'!R:R,'Planificación 2026-1'!W:W,C434,'Planificación 2026-1'!F:F,"FILIAL",'Planificación 2026-1'!X:X,"VIRTUAL",'Planificación 2026-1'!I:I,"&gt;2")</f>
        <v>0</v>
      </c>
      <c r="DX434" s="76">
        <f>SUMIFS('Planificación 2026-1'!R:R,'Planificación 2026-1'!W:W,C434,'Planificación 2026-1'!F:F,"FILIAL",'Planificación 2026-1'!X:X,"&lt;&gt;VIRTUAL",'Planificación 2026-1'!I:I,"&gt;2")</f>
        <v>0</v>
      </c>
      <c r="DY434" s="76">
        <f>SUMIFS('Planificación 2026-1'!R:R,'Planificación 2026-1'!W:W,C434,'Planificación 2026-1'!F:F,"PORUMA",'Planificación 2026-1'!X:X,"VIRTUAL",'Planificación 2026-1'!I:I,"&gt;2")</f>
        <v>0</v>
      </c>
      <c r="DZ434" s="76">
        <f>SUMIFS('Planificación 2026-1'!R:R,'Planificación 2026-1'!W:W,C434,'Planificación 2026-1'!F:F,"PORUMA",'Planificación 2026-1'!X:X,"&lt;&gt;VIRTUAL",'Planificación 2026-1'!I:I,"&gt;2")</f>
        <v>0</v>
      </c>
      <c r="EA434" s="76">
        <f>SUMIFS('Planificación 2026-1'!R:R,'Planificación 2026-1'!W:W,C434,'Planificación 2026-1'!F:F,"HUAURA",'Planificación 2026-1'!X:X,"VIRTUAL",'Planificación 2026-1'!I:I,"&gt;2")</f>
        <v>0</v>
      </c>
      <c r="EB434" s="76">
        <f>SUMIFS('Planificación 2026-1'!R:R,'Planificación 2026-1'!W:W,C434,'Planificación 2026-1'!F:F,"HUAURA",'Planificación 2026-1'!X:X,"&lt;&gt;VIRTUAL",'Planificación 2026-1'!I:I,"&gt;2")</f>
        <v>0</v>
      </c>
      <c r="EC434" s="76">
        <f>SUMIFS('Planificación 2026-1'!R:R,'Planificación 2026-1'!W:W,C434,'Planificación 2026-1'!F:F,"PRINCIPAL",'Planificación 2026-1'!X:X,"VIRTUAL",'Planificación 2026-1'!I:I,"&lt;3")</f>
        <v>0</v>
      </c>
      <c r="ED434" s="76">
        <f>SUMIFS('Planificación 2026-1'!R:R,'Planificación 2026-1'!W:W,C434,'Planificación 2026-1'!F:F,"PRINCIPAL",'Planificación 2026-1'!X:X,"&lt;&gt;VIRTUAL",'Planificación 2026-1'!I:I,"&lt;3")</f>
        <v>0</v>
      </c>
      <c r="EE434" s="76">
        <f>SUMIFS('Planificación 2026-1'!R:R,'Planificación 2026-1'!W:W,C434,'Planificación 2026-1'!F:F,"SUNAMPE",'Planificación 2026-1'!X:X,"VIRTUAL",'Planificación 2026-1'!I:I,"&lt;3")</f>
        <v>0</v>
      </c>
      <c r="EF434" s="76">
        <f>SUMIFS('Planificación 2026-1'!R:R,'Planificación 2026-1'!W:W,C434,'Planificación 2026-1'!F:F,"SUNAMPE",'Planificación 2026-1'!X:X,"&lt;&gt;VIRTUAL",'Planificación 2026-1'!I:I,"&lt;3")</f>
        <v>0</v>
      </c>
      <c r="EG434" s="76">
        <f>SUMIFS('Planificación 2026-1'!R:R,'Planificación 2026-1'!W:W,C434,'Planificación 2026-1'!F:F,"FILIAL",'Planificación 2026-1'!X:X,"VIRTUAL",'Planificación 2026-1'!I:I,"&lt;3")</f>
        <v>0</v>
      </c>
      <c r="EH434" s="76">
        <f>SUMIFS('Planificación 2026-1'!R:R,'Planificación 2026-1'!W:W,C434,'Planificación 2026-1'!F:F,"FILIAL",'Planificación 2026-1'!X:X,"&lt;&gt;VIRTUAL",'Planificación 2026-1'!I:I,"&lt;3")</f>
        <v>0</v>
      </c>
      <c r="EI434" s="76">
        <f>SUMIFS('Planificación 2026-1'!R:R,'Planificación 2026-1'!W:W,C434,'Planificación 2026-1'!F:F,"PORUMA",'Planificación 2026-1'!X:X,"VIRTUAL",'Planificación 2026-1'!I:I,"&lt;3")</f>
        <v>0</v>
      </c>
      <c r="EJ434" s="76">
        <f>SUMIFS('Planificación 2026-1'!R:R,'Planificación 2026-1'!W:W,C434,'Planificación 2026-1'!F:F,"PORUMA",'Planificación 2026-1'!X:X,"&lt;&gt;VIRTUAL",'Planificación 2026-1'!I:I,"&lt;3")</f>
        <v>0</v>
      </c>
      <c r="EK434" s="76">
        <f>SUMIFS('Planificación 2026-1'!R:R,'Planificación 2026-1'!W:W,C434,'Planificación 2026-1'!F:F,"HUAURA",'Planificación 2026-1'!X:X,"VIRTUAL",'Planificación 2026-1'!I:I,"&lt;3")</f>
        <v>0</v>
      </c>
      <c r="EL434" s="76">
        <f>SUMIFS('Planificación 2026-1'!R:R,'Planificación 2026-1'!W:W,C434,'Planificación 2026-1'!F:F,"HUAURA",'Planificación 2026-1'!X:X,"&lt;&gt;VIRTUAL",'Planificación 2026-1'!I:I,"&lt;3")</f>
        <v>32</v>
      </c>
      <c r="EM434" s="76"/>
      <c r="EN434" s="76">
        <f t="shared" si="59"/>
        <v>0</v>
      </c>
      <c r="EO434" s="76">
        <f t="shared" si="60"/>
        <v>32</v>
      </c>
      <c r="EP434" s="76" t="b">
        <f t="shared" si="61"/>
        <v>1</v>
      </c>
      <c r="EQ434" s="76" t="str">
        <f t="shared" si="62"/>
        <v/>
      </c>
      <c r="ER434" s="76" t="str">
        <f t="shared" si="67"/>
        <v>PRESENCIAL</v>
      </c>
    </row>
    <row r="435" spans="1:148" hidden="1">
      <c r="A435" s="83"/>
      <c r="B435" s="119">
        <v>432</v>
      </c>
      <c r="C435" s="115" t="s">
        <v>610</v>
      </c>
      <c r="D435" s="112">
        <f>SUMIF('Planificación 2026-1'!W:W,C435,'Planificación 2026-1'!R:R)</f>
        <v>0</v>
      </c>
      <c r="E435" s="114" t="s">
        <v>170</v>
      </c>
      <c r="F435" s="115" t="s">
        <v>596</v>
      </c>
      <c r="G435" s="115" t="s">
        <v>13</v>
      </c>
      <c r="H435" s="115" t="s">
        <v>140</v>
      </c>
      <c r="I435" s="107" t="str">
        <f>IF(SUM(COUNTIFS('Planificación 2026-1'!F:F,"PRINCIPAL",'Planificación 2026-1'!W:W,C435,'Planificación 2026-1'!H:H,"AF"))&gt;0,"P01"," ")</f>
        <v xml:space="preserve"> </v>
      </c>
      <c r="J435" s="108" t="str">
        <f>IF(SUM(COUNTIFS('Planificación 2026-1'!F:F,"PRINCIPAL",'Planificación 2026-1'!W:W,C435,'Planificación 2026-1'!H:H,"EN"))&gt;0,"P02"," ")</f>
        <v xml:space="preserve"> </v>
      </c>
      <c r="K435" s="108" t="str">
        <f>IF(SUM(COUNTIFS('Planificación 2026-1'!F:F,"PRINCIPAL",'Planificación 2026-1'!W:W,C435,'Planificación 2026-1'!H:H,"IS"))&gt;0,"P03"," ")</f>
        <v xml:space="preserve"> </v>
      </c>
      <c r="L435" s="108" t="str">
        <f>IF(SUM(COUNTIFS('Planificación 2026-1'!F:F,"PRINCIPAL",'Planificación 2026-1'!W:W,C435,'Planificación 2026-1'!H:H,"PS"))&gt;0,"P04"," ")</f>
        <v xml:space="preserve"> </v>
      </c>
      <c r="M435" s="108"/>
      <c r="N435" s="108" t="str">
        <f>IF(SUM(COUNTIFS('Planificación 2026-1'!F:F,"PRINCIPAL",'Planificación 2026-1'!W:W,C435,'Planificación 2026-1'!H:H,"IN"))&gt;0,"P06"," ")</f>
        <v xml:space="preserve"> </v>
      </c>
      <c r="O435" s="108" t="str">
        <f>IF(SUM(COUNTIFS('Planificación 2026-1'!F:F,"PRINCIPAL",'Planificación 2026-1'!W:W,C435,'Planificación 2026-1'!H:H,"CA"))&gt;0,"P07"," ")</f>
        <v xml:space="preserve"> </v>
      </c>
      <c r="P435" s="108" t="str">
        <f>IF(SUM(COUNTIFS('Planificación 2026-1'!F:F,"PRINCIPAL",'Planificación 2026-1'!W:W,C435,'Planificación 2026-1'!H:H,"DE"))&gt;0,"P08"," ")</f>
        <v xml:space="preserve"> </v>
      </c>
      <c r="Q435" s="108" t="str">
        <f>IF(SUM(COUNTIFS('Planificación 2026-1'!F:F,"PRINCIPAL",'Planificación 2026-1'!W:W,C435,'Planificación 2026-1'!H:H,"OB"))&gt;0,"P09"," ")</f>
        <v xml:space="preserve"> </v>
      </c>
      <c r="R435" s="108" t="str">
        <f>IF(SUM(COUNTIFS('Planificación 2026-1'!F:F,"PRINCIPAL",'Planificación 2026-1'!W:W,C435,'Planificación 2026-1'!H:H,"MH"))&gt;0,"P31"," ")</f>
        <v xml:space="preserve"> </v>
      </c>
      <c r="S435" s="108" t="str">
        <f>IF(SUM(COUNTIFS('Planificación 2026-1'!F:F,"PRINCIPAL",'Planificación 2026-1'!W:W,C435,'Planificación 2026-1'!H:H,"IC"))&gt;0,"P32"," ")</f>
        <v xml:space="preserve"> </v>
      </c>
      <c r="T435" s="108" t="str">
        <f>IF(SUM(COUNTIFS('Planificación 2026-1'!F:F,"PRINCIPAL",'Planificación 2026-1'!W:W,C435,'Planificación 2026-1'!H:H,"AR"))&gt;0,"P34"," ")</f>
        <v xml:space="preserve"> </v>
      </c>
      <c r="U435" s="108" t="str">
        <f>IF(SUM(COUNTIFS('Planificación 2026-1'!F:F,"PRINCIPAL",'Planificación 2026-1'!W:W,C435,'Planificación 2026-1'!H:H,"T1"))&gt;0,"P35"," ")</f>
        <v xml:space="preserve"> </v>
      </c>
      <c r="V435" s="108" t="str">
        <f>IF(SUM(COUNTIFS('Planificación 2026-1'!F:F,"PRINCIPAL",'Planificación 2026-1'!W:W,C435,'Planificación 2026-1'!H:H,"T3"))&gt;0,"P36"," ")</f>
        <v xml:space="preserve"> </v>
      </c>
      <c r="W435" s="108" t="str">
        <f>IF(SUM(COUNTIFS('Planificación 2026-1'!F:F,"PRINCIPAL",'Planificación 2026-1'!W:W,C435,'Planificación 2026-1'!H:H,"T2"))&gt;0,"P37"," ")</f>
        <v xml:space="preserve"> </v>
      </c>
      <c r="X435" s="108" t="str">
        <f>IF(SUM(COUNTIFS('Planificación 2026-1'!F:F,"PRINCIPAL",'Planificación 2026-1'!W:W,C435,'Planificación 2026-1'!H:H,"AE"))&gt;0,"P38"," ")</f>
        <v xml:space="preserve"> </v>
      </c>
      <c r="Y435" s="108" t="str">
        <f>IF(SUM(COUNTIFS('Planificación 2026-1'!F:F,"PRINCIPAL",'Planificación 2026-1'!W:W,C435,'Planificación 2026-1'!H:H,"T4"))&gt;0,"P55"," ")</f>
        <v xml:space="preserve"> </v>
      </c>
      <c r="Z435" s="108" t="str">
        <f>IF(SUM(COUNTIFS('Planificación 2026-1'!F:F,"FILIAL",'Planificación 2026-1'!W:W,C435,'Planificación 2026-1'!H:H,"AF"))&gt;0," P01"," ")</f>
        <v xml:space="preserve"> </v>
      </c>
      <c r="AA435" s="108" t="str">
        <f>IF(SUM(COUNTIFS('Planificación 2026-1'!F:F,"FILIAL",'Planificación 2026-1'!W:W,C435,'Planificación 2026-1'!H:H,"EN"))&gt;0,"P02"," ")</f>
        <v xml:space="preserve"> </v>
      </c>
      <c r="AB435" s="108" t="str">
        <f>IF(SUM(COUNTIFS('Planificación 2026-1'!F:F,"FILIAL",'Planificación 2026-1'!W:W,C435,'Planificación 2026-1'!H:H,"IS"))&gt;0,"P03"," ")</f>
        <v xml:space="preserve"> </v>
      </c>
      <c r="AC435" s="108" t="str">
        <f>IF(SUM(COUNTIFS('Planificación 2026-1'!F:F,"FILIAL",'Planificación 2026-1'!W:W,C435,'Planificación 2026-1'!H:H,"PS"))&gt;0,"P04"," ")</f>
        <v xml:space="preserve"> </v>
      </c>
      <c r="AD435" s="108"/>
      <c r="AE435" s="108" t="str">
        <f>IF(SUM(COUNTIFS('Planificación 2026-1'!F:F,"FILIAL",'Planificación 2026-1'!W:W,C435,'Planificación 2026-1'!H:H,"IN"))&gt;0,"P06"," ")</f>
        <v xml:space="preserve"> </v>
      </c>
      <c r="AF435" s="108" t="str">
        <f>IF(SUM(COUNTIFS('Planificación 2026-1'!F:F,"FILIAL",'Planificación 2026-1'!W:W,C435,'Planificación 2026-1'!H:H,"CA"))&gt;0,"P07"," ")</f>
        <v xml:space="preserve"> </v>
      </c>
      <c r="AG435" s="108" t="str">
        <f>IF(SUM(COUNTIFS('Planificación 2026-1'!F:F,"FILIAL",'Planificación 2026-1'!W:W,C435,'Planificación 2026-1'!H:H,"DE"))&gt;0,"P08"," ")</f>
        <v xml:space="preserve"> </v>
      </c>
      <c r="AH435" s="108" t="str">
        <f>IF(SUM(COUNTIFS('Planificación 2026-1'!F:F,"FILIAL",'Planificación 2026-1'!W:W,C435,'Planificación 2026-1'!H:H,"OB"))&gt;0,"P09"," ")</f>
        <v xml:space="preserve"> </v>
      </c>
      <c r="AI435" s="108" t="str">
        <f>IF(SUM(COUNTIFS('Planificación 2026-1'!F:F,"FILIAL",'Planificación 2026-1'!W:W,C435,'Planificación 2026-1'!H:H,"MH"))&gt;0,"P31"," ")</f>
        <v xml:space="preserve"> </v>
      </c>
      <c r="AJ435" s="108" t="str">
        <f>IF(SUM(COUNTIFS('Planificación 2026-1'!F:F,"FILIAL",'Planificación 2026-1'!W:W,C435,'Planificación 2026-1'!H:H,"IC"))&gt;0,"P32"," ")</f>
        <v xml:space="preserve"> </v>
      </c>
      <c r="AK435" s="108" t="str">
        <f>IF(SUM(COUNTIFS('Planificación 2026-1'!F:F,"FILIAL",'Planificación 2026-1'!W:W,C435,'Planificación 2026-1'!H:H,"AR"))&gt;0,"P34"," ")</f>
        <v xml:space="preserve"> </v>
      </c>
      <c r="AL435" s="108" t="str">
        <f>IF(SUM(COUNTIFS('Planificación 2026-1'!F:F,"FILIAL",'Planificación 2026-1'!W:W,C435,'Planificación 2026-1'!H:H,"T1"))&gt;0,"P35"," ")</f>
        <v xml:space="preserve"> </v>
      </c>
      <c r="AM435" s="108" t="str">
        <f>IF(SUM(COUNTIFS('Planificación 2026-1'!F:F,"FILIAL",'Planificación 2026-1'!W:W,C435,'Planificación 2026-1'!H:H,"T3"))&gt;0,"P36"," ")</f>
        <v xml:space="preserve"> </v>
      </c>
      <c r="AN435" s="108" t="str">
        <f>IF(SUM(COUNTIFS('Planificación 2026-1'!F:F,"FILIAL",'Planificación 2026-1'!W:W,C435,'Planificación 2026-1'!H:H,"T2"))&gt;0,"P37"," ")</f>
        <v xml:space="preserve"> </v>
      </c>
      <c r="AO435" s="108" t="str">
        <f>IF(SUM(COUNTIFS('Planificación 2026-1'!F:F,"FILIAL",'Planificación 2026-1'!W:W,C435,'Planificación 2026-1'!H:H,"AE"))&gt;0,"P38"," ")</f>
        <v xml:space="preserve"> </v>
      </c>
      <c r="AP435" s="108" t="str">
        <f>IF(SUM(COUNTIFS('Planificación 2026-1'!F:F,"FILIAL",'Planificación 2026-1'!W:W,C435,'Planificación 2026-1'!H:H,"T4"))&gt;0,"P55"," ")</f>
        <v xml:space="preserve"> </v>
      </c>
      <c r="AQ435" s="108" t="str">
        <f>IF(SUM(COUNTIFS('Planificación 2026-1'!F:F,"SUNAMPE",'Planificación 2026-1'!W:W,C435,'Planificación 2026-1'!H:H,"AF"))&gt;0," P01"," ")</f>
        <v xml:space="preserve"> </v>
      </c>
      <c r="AR435" s="108" t="str">
        <f>IF(SUM(COUNTIFS('Planificación 2026-1'!F:F,"SUNAMPE",'Planificación 2026-1'!W:W,C435,'Planificación 2026-1'!H:H,"EN"))&gt;0,"P02"," ")</f>
        <v xml:space="preserve"> </v>
      </c>
      <c r="AS435" s="108" t="str">
        <f>IF(SUM(COUNTIFS('Planificación 2026-1'!F:F,"SUNAMPE",'Planificación 2026-1'!W:W,C435,'Planificación 2026-1'!H:H,"IS"))&gt;0,"P03"," ")</f>
        <v xml:space="preserve"> </v>
      </c>
      <c r="AT435" s="108" t="str">
        <f>IF(SUM(COUNTIFS('Planificación 2026-1'!F:F,"SUNAMPE",'Planificación 2026-1'!W:W,C435,'Planificación 2026-1'!H:H,"PS"))&gt;0,"P04"," ")</f>
        <v xml:space="preserve"> </v>
      </c>
      <c r="AU435" s="108"/>
      <c r="AV435" s="108" t="str">
        <f>IF(SUM(COUNTIFS('Planificación 2026-1'!F:F,"SUNAMPE",'Planificación 2026-1'!W:W,C435,'Planificación 2026-1'!H:H,"IN"))&gt;0,"P06"," ")</f>
        <v xml:space="preserve"> </v>
      </c>
      <c r="AW435" s="108" t="str">
        <f>IF(SUM(COUNTIFS('Planificación 2026-1'!F:F,"SUNAMPE",'Planificación 2026-1'!W:W,C435,'Planificación 2026-1'!H:H,"CA"))&gt;0,"P07"," ")</f>
        <v xml:space="preserve"> </v>
      </c>
      <c r="AX435" s="108" t="str">
        <f>IF(SUM(COUNTIFS('Planificación 2026-1'!F:F,"SUNAMPE",'Planificación 2026-1'!W:W,C435,'Planificación 2026-1'!H:H,"DE"))&gt;0,"P08"," ")</f>
        <v xml:space="preserve"> </v>
      </c>
      <c r="AY435" s="108" t="str">
        <f>IF(SUM(COUNTIFS('Planificación 2026-1'!F:F,"SUNAMPE",'Planificación 2026-1'!W:W,C435,'Planificación 2026-1'!H:H,"OB"))&gt;0,"P09"," ")</f>
        <v xml:space="preserve"> </v>
      </c>
      <c r="AZ435" s="108" t="str">
        <f>IF(SUM(COUNTIFS('Planificación 2026-1'!F:F,"SUNAMPE",'Planificación 2026-1'!W:W,C435,'Planificación 2026-1'!H:H,"MH"))&gt;0,"P31"," ")</f>
        <v xml:space="preserve"> </v>
      </c>
      <c r="BA435" s="108" t="str">
        <f>IF(SUM(COUNTIFS('Planificación 2026-1'!F:F,"SUNAMPE",'Planificación 2026-1'!W:W,C435,'Planificación 2026-1'!H:H,"IC"))&gt;0,"P32"," ")</f>
        <v xml:space="preserve"> </v>
      </c>
      <c r="BB435" s="108" t="str">
        <f>IF(SUM(COUNTIFS('Planificación 2026-1'!F:F,"SUNAMPE",'Planificación 2026-1'!W:W,C435,'Planificación 2026-1'!H:H,"AR"))&gt;0,"P34"," ")</f>
        <v xml:space="preserve"> </v>
      </c>
      <c r="BC435" s="108" t="str">
        <f>IF(SUM(COUNTIFS('Planificación 2026-1'!F:F,"SUNAMPE",'Planificación 2026-1'!W:W,C435,'Planificación 2026-1'!H:H,"T1"))&gt;0,"P35"," ")</f>
        <v xml:space="preserve"> </v>
      </c>
      <c r="BD435" s="108" t="str">
        <f>IF(SUM(COUNTIFS('Planificación 2026-1'!F:F,"SUNAMPE",'Planificación 2026-1'!W:W,C435,'Planificación 2026-1'!H:H,"T3"))&gt;0,"P36"," ")</f>
        <v xml:space="preserve"> </v>
      </c>
      <c r="BE435" s="108" t="str">
        <f>IF(SUM(COUNTIFS('Planificación 2026-1'!F:F,"SUNAMPE",'Planificación 2026-1'!W:W,C435,'Planificación 2026-1'!H:H,"T2"))&gt;0,"P37"," ")</f>
        <v xml:space="preserve"> </v>
      </c>
      <c r="BF435" s="108" t="str">
        <f>IF(SUM(COUNTIFS('Planificación 2026-1'!F:F,"SUNAMPE",'Planificación 2026-1'!W:W,C435,'Planificación 2026-1'!H:H,"AE"))&gt;0,"P38"," ")</f>
        <v xml:space="preserve"> </v>
      </c>
      <c r="BG435" s="108" t="str">
        <f>IF(SUM(COUNTIFS('Planificación 2026-1'!F:F,"SUNAMPE",'Planificación 2026-1'!W:W,C435,'Planificación 2026-1'!H:H,"T4"))&gt;0,"P55"," ")</f>
        <v xml:space="preserve"> </v>
      </c>
      <c r="BH435" s="108" t="str">
        <f>IF(SUM(COUNTIFS('Planificación 2026-1'!F:F,"HUAURA",'Planificación 2026-1'!W:W,C435,'Planificación 2026-1'!H:H,"AF"))&gt;0," P01"," ")</f>
        <v xml:space="preserve"> </v>
      </c>
      <c r="BI435" s="108" t="str">
        <f>IF(SUM(COUNTIFS('Planificación 2026-1'!F:F,"HUAURA",'Planificación 2026-1'!W:W,C435,'Planificación 2026-1'!H:H,"EN"))&gt;0,"P02"," ")</f>
        <v xml:space="preserve"> </v>
      </c>
      <c r="BJ435" s="108" t="str">
        <f>IF(SUM(COUNTIFS('Planificación 2026-1'!F:F,"HUAURA",'Planificación 2026-1'!W:W,C435,'Planificación 2026-1'!H:H,"IS"))&gt;0,"P03"," ")</f>
        <v xml:space="preserve"> </v>
      </c>
      <c r="BK435" s="108" t="str">
        <f>IF(SUM(COUNTIFS('Planificación 2026-1'!F:F,"HUAURA",'Planificación 2026-1'!W:W,C435,'Planificación 2026-1'!H:H,"PS"))&gt;0,"P04"," ")</f>
        <v xml:space="preserve"> </v>
      </c>
      <c r="BL435" s="108"/>
      <c r="BM435" s="108" t="str">
        <f>IF(SUM(COUNTIFS('Planificación 2026-1'!F:F,"HUAURA",'Planificación 2026-1'!W:W,C435,'Planificación 2026-1'!H:H,"IN"))&gt;0,"P06"," ")</f>
        <v xml:space="preserve"> </v>
      </c>
      <c r="BN435" s="108" t="str">
        <f>IF(SUM(COUNTIFS('Planificación 2026-1'!F:F,"HUAURA",'Planificación 2026-1'!W:W,C435,'Planificación 2026-1'!H:H,"CA"))&gt;0,"P07"," ")</f>
        <v xml:space="preserve"> </v>
      </c>
      <c r="BO435" s="108" t="str">
        <f>IF(SUM(COUNTIFS('Planificación 2026-1'!F:F,"HUAURA",'Planificación 2026-1'!W:W,C435,'Planificación 2026-1'!H:H,"DE"))&gt;0,"P08"," ")</f>
        <v xml:space="preserve"> </v>
      </c>
      <c r="BP435" s="108" t="str">
        <f>IF(SUM(COUNTIFS('Planificación 2026-1'!F:F,"HUAURA",'Planificación 2026-1'!W:W,C435,'Planificación 2026-1'!H:H,"OB"))&gt;0,"P09"," ")</f>
        <v xml:space="preserve"> </v>
      </c>
      <c r="BQ435" s="108" t="str">
        <f>IF(SUM(COUNTIFS('Planificación 2026-1'!F:F,"HUAURA",'Planificación 2026-1'!W:W,C435,'Planificación 2026-1'!H:H,"MH"))&gt;0,"P31"," ")</f>
        <v xml:space="preserve"> </v>
      </c>
      <c r="BR435" s="108" t="str">
        <f>IF(SUM(COUNTIFS('Planificación 2026-1'!F:F,"HUAURA",'Planificación 2026-1'!W:W,C435,'Planificación 2026-1'!H:H,"IC"))&gt;0,"P32"," ")</f>
        <v xml:space="preserve"> </v>
      </c>
      <c r="BS435" s="108" t="str">
        <f>IF(SUM(COUNTIFS('Planificación 2026-1'!F:F,"HUAURA",'Planificación 2026-1'!W:W,C435,'Planificación 2026-1'!H:H,"AR"))&gt;0,"P34"," ")</f>
        <v xml:space="preserve"> </v>
      </c>
      <c r="BT435" s="108" t="str">
        <f>IF(SUM(COUNTIFS('Planificación 2026-1'!F:F,"HUAURA",'Planificación 2026-1'!W:W,C435,'Planificación 2026-1'!H:H,"T1"))&gt;0,"P35"," ")</f>
        <v xml:space="preserve"> </v>
      </c>
      <c r="BU435" s="108" t="str">
        <f>IF(SUM(COUNTIFS('Planificación 2026-1'!F:F,"HUAURA",'Planificación 2026-1'!W:W,C435,'Planificación 2026-1'!H:H,"T3"))&gt;0,"P36"," ")</f>
        <v xml:space="preserve"> </v>
      </c>
      <c r="BV435" s="108" t="str">
        <f>IF(SUM(COUNTIFS('Planificación 2026-1'!F:F,"HUAURA",'Planificación 2026-1'!W:W,C435,'Planificación 2026-1'!H:H,"T2"))&gt;0,"P37"," ")</f>
        <v xml:space="preserve"> </v>
      </c>
      <c r="BW435" s="108" t="str">
        <f>IF(SUM(COUNTIFS('Planificación 2026-1'!F:F,"HUAURA",'Planificación 2026-1'!W:W,C435,'Planificación 2026-1'!H:H,"AE"))&gt;0,"P38"," ")</f>
        <v xml:space="preserve"> </v>
      </c>
      <c r="BX435" s="108" t="str">
        <f>IF(SUM(COUNTIFS('Planificación 2026-1'!F:F,"HUAURA",'Planificación 2026-1'!W:W,C435,'Planificación 2026-1'!H:H,"T4"))&gt;0,"P55"," ")</f>
        <v xml:space="preserve"> </v>
      </c>
      <c r="BY435" s="109">
        <f>SUMIFS('Planificación 2026-1'!R:R,'Planificación 2026-1'!W:W,C435,'Planificación 2026-1'!H:H,"AF",'Planificación 2026-1'!I:I,"&gt;2")</f>
        <v>0</v>
      </c>
      <c r="BZ435" s="109">
        <f>SUMIFS('Planificación 2026-1'!R:R,'Planificación 2026-1'!W:W,C435,'Planificación 2026-1'!H:H,"EN",'Planificación 2026-1'!I:I,"&gt;2")</f>
        <v>0</v>
      </c>
      <c r="CA435" s="109">
        <f>SUMIFS('Planificación 2026-1'!R:R,'Planificación 2026-1'!W:W,C435,'Planificación 2026-1'!H:H,"IS",'Planificación 2026-1'!I:I,"&gt;2")</f>
        <v>0</v>
      </c>
      <c r="CB435" s="109">
        <f>SUMIFS('Planificación 2026-1'!R:R,'Planificación 2026-1'!W:W,C435,'Planificación 2026-1'!H:H,"PS",'Planificación 2026-1'!I:I,"&gt;2")</f>
        <v>0</v>
      </c>
      <c r="CC435" s="109">
        <f>SUMIFS('Planificación 2026-1'!R:R,'Planificación 2026-1'!W:W,C435,'Planificación 2026-1'!H:H,"IN",'Planificación 2026-1'!I:I,"&gt;2")</f>
        <v>0</v>
      </c>
      <c r="CD435" s="109">
        <f>SUMIFS('Planificación 2026-1'!R:R,'Planificación 2026-1'!W:W,C435,'Planificación 2026-1'!H:H,"CA",'Planificación 2026-1'!I:I,"&gt;2")</f>
        <v>0</v>
      </c>
      <c r="CE435" s="109">
        <f>SUMIFS('Planificación 2026-1'!R:R,'Planificación 2026-1'!W:W,C435,'Planificación 2026-1'!H:H,"DE",'Planificación 2026-1'!I:I,"&gt;2")</f>
        <v>0</v>
      </c>
      <c r="CF435" s="109">
        <f>SUMIFS('Planificación 2026-1'!R:R,'Planificación 2026-1'!W:W,C435,'Planificación 2026-1'!H:H,"OB",'Planificación 2026-1'!I:I,"&gt;2")</f>
        <v>0</v>
      </c>
      <c r="CG435" s="109">
        <f>SUMIFS('Planificación 2026-1'!R:R,'Planificación 2026-1'!W:W,C435,'Planificación 2026-1'!H:H,"MH",'Planificación 2026-1'!I:I,"&gt;2")</f>
        <v>0</v>
      </c>
      <c r="CH435" s="109">
        <f>SUMIFS('Planificación 2026-1'!R:R,'Planificación 2026-1'!W:W,C435,'Planificación 2026-1'!H:H,"IC",'Planificación 2026-1'!I:I,"&gt;2")</f>
        <v>0</v>
      </c>
      <c r="CI435" s="109">
        <f>SUMIFS('Planificación 2026-1'!R:R,'Planificación 2026-1'!W:W,C435,'Planificación 2026-1'!H:H,"AR",'Planificación 2026-1'!I:I,"&gt;2")</f>
        <v>0</v>
      </c>
      <c r="CJ435" s="109">
        <f>SUMIFS('Planificación 2026-1'!R:R,'Planificación 2026-1'!W:W,C435,'Planificación 2026-1'!H:H,"T1",'Planificación 2026-1'!I:I,"&gt;2")</f>
        <v>0</v>
      </c>
      <c r="CK435" s="109">
        <f>SUMIFS('Planificación 2026-1'!R:R,'Planificación 2026-1'!W:W,C435,'Planificación 2026-1'!H:H,"T3",'Planificación 2026-1'!I:I,"&gt;2")</f>
        <v>0</v>
      </c>
      <c r="CL435" s="109">
        <f>SUMIFS('Planificación 2026-1'!R:R,'Planificación 2026-1'!W:W,C435,'Planificación 2026-1'!H:H,"T2",'Planificación 2026-1'!I:I,"&gt;2")</f>
        <v>0</v>
      </c>
      <c r="CM435" s="109">
        <f>SUMIFS('Planificación 2026-1'!R:R,'Planificación 2026-1'!W:W,C435,'Planificación 2026-1'!H:H,"AE",'Planificación 2026-1'!I:I,"&gt;2")</f>
        <v>0</v>
      </c>
      <c r="CN435" s="109">
        <f>SUMIFS('Planificación 2026-1'!R:R,'Planificación 2026-1'!W:W,C435,'Planificación 2026-1'!H:H,"T4",'Planificación 2026-1'!I:I,"&gt;2")</f>
        <v>0</v>
      </c>
      <c r="CO435" s="109">
        <f>SUMIFS('Planificación 2026-1'!R:R,'Planificación 2026-1'!W:W,C435,'Planificación 2026-1'!H:H,"AF",'Planificación 2026-1'!I:I,"&lt;3")</f>
        <v>0</v>
      </c>
      <c r="CP435" s="109">
        <f>SUMIFS('Planificación 2026-1'!R:R,'Planificación 2026-1'!W:W,C435,'Planificación 2026-1'!H:H,"EN",'Planificación 2026-1'!I:I,"&lt;3")</f>
        <v>0</v>
      </c>
      <c r="CQ435" s="109">
        <f>SUMIFS('Planificación 2026-1'!R:R,'Planificación 2026-1'!W:W,C435,'Planificación 2026-1'!H:H,"IS",'Planificación 2026-1'!I:I,"&lt;3")</f>
        <v>0</v>
      </c>
      <c r="CR435" s="109">
        <f>SUMIFS('Planificación 2026-1'!R:R,'Planificación 2026-1'!W:W,C435,'Planificación 2026-1'!H:H,"PS",'Planificación 2026-1'!I:I,"&lt;3")</f>
        <v>0</v>
      </c>
      <c r="CS435" s="109">
        <f>SUMIFS('Planificación 2026-1'!R:R,'Planificación 2026-1'!W:W,C435,'Planificación 2026-1'!H:H,"IN",'Planificación 2026-1'!I:I,"&lt;3")</f>
        <v>0</v>
      </c>
      <c r="CT435" s="109">
        <f>SUMIFS('Planificación 2026-1'!R:R,'Planificación 2026-1'!W:W,C435,'Planificación 2026-1'!H:H,"CA",'Planificación 2026-1'!I:I,"&lt;3")</f>
        <v>0</v>
      </c>
      <c r="CU435" s="109">
        <f>SUMIFS('Planificación 2026-1'!R:R,'Planificación 2026-1'!W:W,C435,'Planificación 2026-1'!H:H,"DE",'Planificación 2026-1'!I:I,"&lt;3")</f>
        <v>0</v>
      </c>
      <c r="CV435" s="109">
        <f>SUMIFS('Planificación 2026-1'!R:R,'Planificación 2026-1'!W:W,C435,'Planificación 2026-1'!H:H,"OB",'Planificación 2026-1'!I:I,"&lt;3")</f>
        <v>0</v>
      </c>
      <c r="CW435" s="109">
        <f>SUMIFS('Planificación 2026-1'!R:R,'Planificación 2026-1'!W:W,C435,'Planificación 2026-1'!H:H,"MH",'Planificación 2026-1'!I:I,"&lt;3")</f>
        <v>0</v>
      </c>
      <c r="CX435" s="109">
        <f>SUMIFS('Planificación 2026-1'!R:R,'Planificación 2026-1'!W:W,C435,'Planificación 2026-1'!H:H,"IC",'Planificación 2026-1'!I:I,"&lt;3")</f>
        <v>0</v>
      </c>
      <c r="CY435" s="109">
        <f>SUMIFS('Planificación 2026-1'!R:R,'Planificación 2026-1'!W:W,C435,'Planificación 2026-1'!H:H,"AR",'Planificación 2026-1'!I:I,"&lt;3")</f>
        <v>0</v>
      </c>
      <c r="CZ435" s="109">
        <f>SUMIFS('Planificación 2026-1'!R:R,'Planificación 2026-1'!W:W,C435,'Planificación 2026-1'!H:H,"T1",'Planificación 2026-1'!I:I,"&lt;3")</f>
        <v>0</v>
      </c>
      <c r="DA435" s="109">
        <f>SUMIFS('Planificación 2026-1'!R:R,'Planificación 2026-1'!W:W,C435,'Planificación 2026-1'!H:H,"T3",'Planificación 2026-1'!I:I,"&lt;3")</f>
        <v>0</v>
      </c>
      <c r="DB435" s="109">
        <f>SUMIFS('Planificación 2026-1'!R:R,'Planificación 2026-1'!W:W,C435,'Planificación 2026-1'!H:H,"T2",'Planificación 2026-1'!I:I,"&lt;3")</f>
        <v>0</v>
      </c>
      <c r="DC435" s="109">
        <f>SUMIFS('Planificación 2026-1'!R:R,'Planificación 2026-1'!W:W,C435,'Planificación 2026-1'!H:H,"AE",'Planificación 2026-1'!I:I,"&lt;3")</f>
        <v>0</v>
      </c>
      <c r="DD435" s="109">
        <f>SUMIFS('Planificación 2026-1'!R:R,'Planificación 2026-1'!W:W,C435,'Planificación 2026-1'!H:H,"T4",'Planificación 2026-1'!I:I,"&lt;3")</f>
        <v>0</v>
      </c>
      <c r="DE435" s="108" t="str">
        <f t="shared" si="63"/>
        <v/>
      </c>
      <c r="DF435" s="41">
        <f>IF(C435="","",SUMIFS('Planificación 2026-1'!R:R,'Planificación 2026-1'!W:W,C435,'Planificación 2026-1'!F:F,"PRINCIPAL",'Planificación 2026-1'!X:X,"VIRTUAL"))</f>
        <v>0</v>
      </c>
      <c r="DG435" s="41">
        <f>IF(C435="","",SUMIFS('Planificación 2026-1'!R:R,'Planificación 2026-1'!W:W,C435,'Planificación 2026-1'!F:F,"PRINCIPAL",'Planificación 2026-1'!X:X,"PRESENCIAL"))</f>
        <v>0</v>
      </c>
      <c r="DH435" s="41">
        <f>IF(C435="","",SUMIFS('Planificación 2026-1'!R:R,'Planificación 2026-1'!W:W,C435,'Planificación 2026-1'!F:F,"PRINCIPAL",'Planificación 2026-1'!X:X,"HIBRIDO PRESENCIAL"))</f>
        <v>0</v>
      </c>
      <c r="DI435" s="108" t="str">
        <f t="shared" si="64"/>
        <v/>
      </c>
      <c r="DJ435" s="108">
        <f>IF(C435="","",SUMIFS('Planificación 2026-1'!R:R,'Planificación 2026-1'!W:W,C435,'Planificación 2026-1'!F:F,"FILIAL",'Planificación 2026-1'!X:X,"VIRTUAL"))</f>
        <v>0</v>
      </c>
      <c r="DK435" s="110">
        <f>IF(C435="","",SUMIFS('Planificación 2026-1'!R:R,'Planificación 2026-1'!W:W,C435,'Planificación 2026-1'!F:F,"FILIAL",'Planificación 2026-1'!X:X,"PRESENCIAL"))</f>
        <v>0</v>
      </c>
      <c r="DL435" s="61">
        <f>IF(C435="","",SUMIFS('Planificación 2026-1'!R:R,'Planificación 2026-1'!W:W,C435,'Planificación 2026-1'!F:F,"FILIAL",'Planificación 2026-1'!X:X,"HIBRIDO PRESENCIAL"))</f>
        <v>0</v>
      </c>
      <c r="DM435" s="111" t="str">
        <f t="shared" si="65"/>
        <v/>
      </c>
      <c r="DN435" s="108">
        <f>IF(C435="","",SUMIFS('Planificación 2026-1'!R:R,'Planificación 2026-1'!W:W,C435,'Planificación 2026-1'!F:F,"SUNAMPE",'Planificación 2026-1'!X:X,"VIRTUAL"))</f>
        <v>0</v>
      </c>
      <c r="DO435" s="61">
        <f>IF(C435="","",SUMIFS('Planificación 2026-1'!R:R,'Planificación 2026-1'!W:W,C435,'Planificación 2026-1'!F:F,"SUNAMPE",'Planificación 2026-1'!X:X,"PRESENCIAL"))</f>
        <v>0</v>
      </c>
      <c r="DP435" s="111" t="str">
        <f t="shared" si="66"/>
        <v/>
      </c>
      <c r="DQ435" s="108">
        <f>IF(C435="","",SUMIFS('Planificación 2026-1'!R:R,'Planificación 2026-1'!W:W,C435,'Planificación 2026-1'!F:F,"HUAURA",'Planificación 2026-1'!X:X,"VIRTUAL"))</f>
        <v>0</v>
      </c>
      <c r="DR435" s="61">
        <f>IF(C435="","",SUMIFS('Planificación 2026-1'!R:R,'Planificación 2026-1'!W:W,C435,'Planificación 2026-1'!F:F,"HUAURA",'Planificación 2026-1'!X:X,"PRESENCIAL"))</f>
        <v>0</v>
      </c>
      <c r="DS435" s="76">
        <f>SUMIFS('Planificación 2026-1'!R:R,'Planificación 2026-1'!W:W,C435,'Planificación 2026-1'!F:F,"PRINCIPAL",'Planificación 2026-1'!X:X,"VIRTUAL",'Planificación 2026-1'!I:I,"&gt;2")</f>
        <v>0</v>
      </c>
      <c r="DT435" s="76">
        <f>SUMIFS('Planificación 2026-1'!R:R,'Planificación 2026-1'!W:W,C435,'Planificación 2026-1'!F:F,"PRINCIPAL",'Planificación 2026-1'!X:X,"&lt;&gt;VIRTUAL",'Planificación 2026-1'!I:I,"&gt;2")</f>
        <v>0</v>
      </c>
      <c r="DU435" s="76">
        <f>SUMIFS('Planificación 2026-1'!R:R,'Planificación 2026-1'!W:W,C435,'Planificación 2026-1'!F:F,"SUNAMPE",'Planificación 2026-1'!X:X,"VIRTUAL",'Planificación 2026-1'!I:I,"&gt;2")</f>
        <v>0</v>
      </c>
      <c r="DV435" s="76">
        <f>SUMIFS('Planificación 2026-1'!R:R,'Planificación 2026-1'!W:W,C435,'Planificación 2026-1'!F:F,"SUNAMPE",'Planificación 2026-1'!X:X,"&lt;&gt;VIRTUAL",'Planificación 2026-1'!I:I,"&gt;2")</f>
        <v>0</v>
      </c>
      <c r="DW435" s="76">
        <f>SUMIFS('Planificación 2026-1'!R:R,'Planificación 2026-1'!W:W,C435,'Planificación 2026-1'!F:F,"FILIAL",'Planificación 2026-1'!X:X,"VIRTUAL",'Planificación 2026-1'!I:I,"&gt;2")</f>
        <v>0</v>
      </c>
      <c r="DX435" s="76">
        <f>SUMIFS('Planificación 2026-1'!R:R,'Planificación 2026-1'!W:W,C435,'Planificación 2026-1'!F:F,"FILIAL",'Planificación 2026-1'!X:X,"&lt;&gt;VIRTUAL",'Planificación 2026-1'!I:I,"&gt;2")</f>
        <v>0</v>
      </c>
      <c r="DY435" s="76">
        <f>SUMIFS('Planificación 2026-1'!R:R,'Planificación 2026-1'!W:W,C435,'Planificación 2026-1'!F:F,"PORUMA",'Planificación 2026-1'!X:X,"VIRTUAL",'Planificación 2026-1'!I:I,"&gt;2")</f>
        <v>0</v>
      </c>
      <c r="DZ435" s="76">
        <f>SUMIFS('Planificación 2026-1'!R:R,'Planificación 2026-1'!W:W,C435,'Planificación 2026-1'!F:F,"PORUMA",'Planificación 2026-1'!X:X,"&lt;&gt;VIRTUAL",'Planificación 2026-1'!I:I,"&gt;2")</f>
        <v>0</v>
      </c>
      <c r="EA435" s="76">
        <f>SUMIFS('Planificación 2026-1'!R:R,'Planificación 2026-1'!W:W,C435,'Planificación 2026-1'!F:F,"HUAURA",'Planificación 2026-1'!X:X,"VIRTUAL",'Planificación 2026-1'!I:I,"&gt;2")</f>
        <v>0</v>
      </c>
      <c r="EB435" s="76">
        <f>SUMIFS('Planificación 2026-1'!R:R,'Planificación 2026-1'!W:W,C435,'Planificación 2026-1'!F:F,"HUAURA",'Planificación 2026-1'!X:X,"&lt;&gt;VIRTUAL",'Planificación 2026-1'!I:I,"&gt;2")</f>
        <v>0</v>
      </c>
      <c r="EC435" s="76">
        <f>SUMIFS('Planificación 2026-1'!R:R,'Planificación 2026-1'!W:W,C435,'Planificación 2026-1'!F:F,"PRINCIPAL",'Planificación 2026-1'!X:X,"VIRTUAL",'Planificación 2026-1'!I:I,"&lt;3")</f>
        <v>0</v>
      </c>
      <c r="ED435" s="76">
        <f>SUMIFS('Planificación 2026-1'!R:R,'Planificación 2026-1'!W:W,C435,'Planificación 2026-1'!F:F,"PRINCIPAL",'Planificación 2026-1'!X:X,"&lt;&gt;VIRTUAL",'Planificación 2026-1'!I:I,"&lt;3")</f>
        <v>0</v>
      </c>
      <c r="EE435" s="76">
        <f>SUMIFS('Planificación 2026-1'!R:R,'Planificación 2026-1'!W:W,C435,'Planificación 2026-1'!F:F,"SUNAMPE",'Planificación 2026-1'!X:X,"VIRTUAL",'Planificación 2026-1'!I:I,"&lt;3")</f>
        <v>0</v>
      </c>
      <c r="EF435" s="76">
        <f>SUMIFS('Planificación 2026-1'!R:R,'Planificación 2026-1'!W:W,C435,'Planificación 2026-1'!F:F,"SUNAMPE",'Planificación 2026-1'!X:X,"&lt;&gt;VIRTUAL",'Planificación 2026-1'!I:I,"&lt;3")</f>
        <v>0</v>
      </c>
      <c r="EG435" s="76">
        <f>SUMIFS('Planificación 2026-1'!R:R,'Planificación 2026-1'!W:W,C435,'Planificación 2026-1'!F:F,"FILIAL",'Planificación 2026-1'!X:X,"VIRTUAL",'Planificación 2026-1'!I:I,"&lt;3")</f>
        <v>0</v>
      </c>
      <c r="EH435" s="76">
        <f>SUMIFS('Planificación 2026-1'!R:R,'Planificación 2026-1'!W:W,C435,'Planificación 2026-1'!F:F,"FILIAL",'Planificación 2026-1'!X:X,"&lt;&gt;VIRTUAL",'Planificación 2026-1'!I:I,"&lt;3")</f>
        <v>0</v>
      </c>
      <c r="EI435" s="76">
        <f>SUMIFS('Planificación 2026-1'!R:R,'Planificación 2026-1'!W:W,C435,'Planificación 2026-1'!F:F,"PORUMA",'Planificación 2026-1'!X:X,"VIRTUAL",'Planificación 2026-1'!I:I,"&lt;3")</f>
        <v>0</v>
      </c>
      <c r="EJ435" s="76">
        <f>SUMIFS('Planificación 2026-1'!R:R,'Planificación 2026-1'!W:W,C435,'Planificación 2026-1'!F:F,"PORUMA",'Planificación 2026-1'!X:X,"&lt;&gt;VIRTUAL",'Planificación 2026-1'!I:I,"&lt;3")</f>
        <v>0</v>
      </c>
      <c r="EK435" s="76">
        <f>SUMIFS('Planificación 2026-1'!R:R,'Planificación 2026-1'!W:W,C435,'Planificación 2026-1'!F:F,"HUAURA",'Planificación 2026-1'!X:X,"VIRTUAL",'Planificación 2026-1'!I:I,"&lt;3")</f>
        <v>0</v>
      </c>
      <c r="EL435" s="76">
        <f>SUMIFS('Planificación 2026-1'!R:R,'Planificación 2026-1'!W:W,C435,'Planificación 2026-1'!F:F,"HUAURA",'Planificación 2026-1'!X:X,"&lt;&gt;VIRTUAL",'Planificación 2026-1'!I:I,"&lt;3")</f>
        <v>0</v>
      </c>
      <c r="EM435" s="76"/>
      <c r="EN435" s="76">
        <f t="shared" si="59"/>
        <v>0</v>
      </c>
      <c r="EO435" s="76">
        <f t="shared" si="60"/>
        <v>0</v>
      </c>
      <c r="EP435" s="76" t="b">
        <f t="shared" si="61"/>
        <v>1</v>
      </c>
      <c r="EQ435" s="76" t="str">
        <f t="shared" si="62"/>
        <v/>
      </c>
      <c r="ER435" s="76" t="str">
        <f t="shared" si="67"/>
        <v>PRESENCIAL</v>
      </c>
    </row>
    <row r="436" spans="1:148" hidden="1">
      <c r="A436" s="83"/>
      <c r="B436" s="119">
        <v>433</v>
      </c>
      <c r="C436" s="115" t="s">
        <v>611</v>
      </c>
      <c r="D436" s="112">
        <f>SUMIF('Planificación 2026-1'!W:W,C436,'Planificación 2026-1'!R:R)</f>
        <v>0</v>
      </c>
      <c r="E436" s="114" t="s">
        <v>170</v>
      </c>
      <c r="F436" s="115" t="s">
        <v>596</v>
      </c>
      <c r="G436" s="115" t="s">
        <v>19</v>
      </c>
      <c r="H436" s="115" t="s">
        <v>143</v>
      </c>
      <c r="I436" s="107" t="str">
        <f>IF(SUM(COUNTIFS('Planificación 2026-1'!F:F,"PRINCIPAL",'Planificación 2026-1'!W:W,C436,'Planificación 2026-1'!H:H,"AF"))&gt;0,"P01"," ")</f>
        <v xml:space="preserve"> </v>
      </c>
      <c r="J436" s="108" t="str">
        <f>IF(SUM(COUNTIFS('Planificación 2026-1'!F:F,"PRINCIPAL",'Planificación 2026-1'!W:W,C436,'Planificación 2026-1'!H:H,"EN"))&gt;0,"P02"," ")</f>
        <v xml:space="preserve"> </v>
      </c>
      <c r="K436" s="108" t="str">
        <f>IF(SUM(COUNTIFS('Planificación 2026-1'!F:F,"PRINCIPAL",'Planificación 2026-1'!W:W,C436,'Planificación 2026-1'!H:H,"IS"))&gt;0,"P03"," ")</f>
        <v xml:space="preserve"> </v>
      </c>
      <c r="L436" s="108" t="str">
        <f>IF(SUM(COUNTIFS('Planificación 2026-1'!F:F,"PRINCIPAL",'Planificación 2026-1'!W:W,C436,'Planificación 2026-1'!H:H,"PS"))&gt;0,"P04"," ")</f>
        <v xml:space="preserve"> </v>
      </c>
      <c r="M436" s="108"/>
      <c r="N436" s="108" t="str">
        <f>IF(SUM(COUNTIFS('Planificación 2026-1'!F:F,"PRINCIPAL",'Planificación 2026-1'!W:W,C436,'Planificación 2026-1'!H:H,"IN"))&gt;0,"P06"," ")</f>
        <v xml:space="preserve"> </v>
      </c>
      <c r="O436" s="108" t="str">
        <f>IF(SUM(COUNTIFS('Planificación 2026-1'!F:F,"PRINCIPAL",'Planificación 2026-1'!W:W,C436,'Planificación 2026-1'!H:H,"CA"))&gt;0,"P07"," ")</f>
        <v xml:space="preserve"> </v>
      </c>
      <c r="P436" s="108" t="str">
        <f>IF(SUM(COUNTIFS('Planificación 2026-1'!F:F,"PRINCIPAL",'Planificación 2026-1'!W:W,C436,'Planificación 2026-1'!H:H,"DE"))&gt;0,"P08"," ")</f>
        <v xml:space="preserve"> </v>
      </c>
      <c r="Q436" s="108" t="str">
        <f>IF(SUM(COUNTIFS('Planificación 2026-1'!F:F,"PRINCIPAL",'Planificación 2026-1'!W:W,C436,'Planificación 2026-1'!H:H,"OB"))&gt;0,"P09"," ")</f>
        <v xml:space="preserve"> </v>
      </c>
      <c r="R436" s="108" t="str">
        <f>IF(SUM(COUNTIFS('Planificación 2026-1'!F:F,"PRINCIPAL",'Planificación 2026-1'!W:W,C436,'Planificación 2026-1'!H:H,"MH"))&gt;0,"P31"," ")</f>
        <v xml:space="preserve"> </v>
      </c>
      <c r="S436" s="108" t="str">
        <f>IF(SUM(COUNTIFS('Planificación 2026-1'!F:F,"PRINCIPAL",'Planificación 2026-1'!W:W,C436,'Planificación 2026-1'!H:H,"IC"))&gt;0,"P32"," ")</f>
        <v xml:space="preserve"> </v>
      </c>
      <c r="T436" s="108" t="str">
        <f>IF(SUM(COUNTIFS('Planificación 2026-1'!F:F,"PRINCIPAL",'Planificación 2026-1'!W:W,C436,'Planificación 2026-1'!H:H,"AR"))&gt;0,"P34"," ")</f>
        <v xml:space="preserve"> </v>
      </c>
      <c r="U436" s="108" t="str">
        <f>IF(SUM(COUNTIFS('Planificación 2026-1'!F:F,"PRINCIPAL",'Planificación 2026-1'!W:W,C436,'Planificación 2026-1'!H:H,"T1"))&gt;0,"P35"," ")</f>
        <v xml:space="preserve"> </v>
      </c>
      <c r="V436" s="108" t="str">
        <f>IF(SUM(COUNTIFS('Planificación 2026-1'!F:F,"PRINCIPAL",'Planificación 2026-1'!W:W,C436,'Planificación 2026-1'!H:H,"T3"))&gt;0,"P36"," ")</f>
        <v xml:space="preserve"> </v>
      </c>
      <c r="W436" s="108" t="str">
        <f>IF(SUM(COUNTIFS('Planificación 2026-1'!F:F,"PRINCIPAL",'Planificación 2026-1'!W:W,C436,'Planificación 2026-1'!H:H,"T2"))&gt;0,"P37"," ")</f>
        <v xml:space="preserve"> </v>
      </c>
      <c r="X436" s="108" t="str">
        <f>IF(SUM(COUNTIFS('Planificación 2026-1'!F:F,"PRINCIPAL",'Planificación 2026-1'!W:W,C436,'Planificación 2026-1'!H:H,"AE"))&gt;0,"P38"," ")</f>
        <v xml:space="preserve"> </v>
      </c>
      <c r="Y436" s="108" t="str">
        <f>IF(SUM(COUNTIFS('Planificación 2026-1'!F:F,"PRINCIPAL",'Planificación 2026-1'!W:W,C436,'Planificación 2026-1'!H:H,"T4"))&gt;0,"P55"," ")</f>
        <v xml:space="preserve"> </v>
      </c>
      <c r="Z436" s="108" t="str">
        <f>IF(SUM(COUNTIFS('Planificación 2026-1'!F:F,"FILIAL",'Planificación 2026-1'!W:W,C436,'Planificación 2026-1'!H:H,"AF"))&gt;0," P01"," ")</f>
        <v xml:space="preserve"> </v>
      </c>
      <c r="AA436" s="108" t="str">
        <f>IF(SUM(COUNTIFS('Planificación 2026-1'!F:F,"FILIAL",'Planificación 2026-1'!W:W,C436,'Planificación 2026-1'!H:H,"EN"))&gt;0,"P02"," ")</f>
        <v xml:space="preserve"> </v>
      </c>
      <c r="AB436" s="108" t="str">
        <f>IF(SUM(COUNTIFS('Planificación 2026-1'!F:F,"FILIAL",'Planificación 2026-1'!W:W,C436,'Planificación 2026-1'!H:H,"IS"))&gt;0,"P03"," ")</f>
        <v xml:space="preserve"> </v>
      </c>
      <c r="AC436" s="108" t="str">
        <f>IF(SUM(COUNTIFS('Planificación 2026-1'!F:F,"FILIAL",'Planificación 2026-1'!W:W,C436,'Planificación 2026-1'!H:H,"PS"))&gt;0,"P04"," ")</f>
        <v xml:space="preserve"> </v>
      </c>
      <c r="AD436" s="108"/>
      <c r="AE436" s="108" t="str">
        <f>IF(SUM(COUNTIFS('Planificación 2026-1'!F:F,"FILIAL",'Planificación 2026-1'!W:W,C436,'Planificación 2026-1'!H:H,"IN"))&gt;0,"P06"," ")</f>
        <v xml:space="preserve"> </v>
      </c>
      <c r="AF436" s="108" t="str">
        <f>IF(SUM(COUNTIFS('Planificación 2026-1'!F:F,"FILIAL",'Planificación 2026-1'!W:W,C436,'Planificación 2026-1'!H:H,"CA"))&gt;0,"P07"," ")</f>
        <v xml:space="preserve"> </v>
      </c>
      <c r="AG436" s="108" t="str">
        <f>IF(SUM(COUNTIFS('Planificación 2026-1'!F:F,"FILIAL",'Planificación 2026-1'!W:W,C436,'Planificación 2026-1'!H:H,"DE"))&gt;0,"P08"," ")</f>
        <v xml:space="preserve"> </v>
      </c>
      <c r="AH436" s="108" t="str">
        <f>IF(SUM(COUNTIFS('Planificación 2026-1'!F:F,"FILIAL",'Planificación 2026-1'!W:W,C436,'Planificación 2026-1'!H:H,"OB"))&gt;0,"P09"," ")</f>
        <v xml:space="preserve"> </v>
      </c>
      <c r="AI436" s="108" t="str">
        <f>IF(SUM(COUNTIFS('Planificación 2026-1'!F:F,"FILIAL",'Planificación 2026-1'!W:W,C436,'Planificación 2026-1'!H:H,"MH"))&gt;0,"P31"," ")</f>
        <v xml:space="preserve"> </v>
      </c>
      <c r="AJ436" s="108" t="str">
        <f>IF(SUM(COUNTIFS('Planificación 2026-1'!F:F,"FILIAL",'Planificación 2026-1'!W:W,C436,'Planificación 2026-1'!H:H,"IC"))&gt;0,"P32"," ")</f>
        <v xml:space="preserve"> </v>
      </c>
      <c r="AK436" s="108" t="str">
        <f>IF(SUM(COUNTIFS('Planificación 2026-1'!F:F,"FILIAL",'Planificación 2026-1'!W:W,C436,'Planificación 2026-1'!H:H,"AR"))&gt;0,"P34"," ")</f>
        <v xml:space="preserve"> </v>
      </c>
      <c r="AL436" s="108" t="str">
        <f>IF(SUM(COUNTIFS('Planificación 2026-1'!F:F,"FILIAL",'Planificación 2026-1'!W:W,C436,'Planificación 2026-1'!H:H,"T1"))&gt;0,"P35"," ")</f>
        <v xml:space="preserve"> </v>
      </c>
      <c r="AM436" s="108" t="str">
        <f>IF(SUM(COUNTIFS('Planificación 2026-1'!F:F,"FILIAL",'Planificación 2026-1'!W:W,C436,'Planificación 2026-1'!H:H,"T3"))&gt;0,"P36"," ")</f>
        <v xml:space="preserve"> </v>
      </c>
      <c r="AN436" s="108" t="str">
        <f>IF(SUM(COUNTIFS('Planificación 2026-1'!F:F,"FILIAL",'Planificación 2026-1'!W:W,C436,'Planificación 2026-1'!H:H,"T2"))&gt;0,"P37"," ")</f>
        <v xml:space="preserve"> </v>
      </c>
      <c r="AO436" s="108" t="str">
        <f>IF(SUM(COUNTIFS('Planificación 2026-1'!F:F,"FILIAL",'Planificación 2026-1'!W:W,C436,'Planificación 2026-1'!H:H,"AE"))&gt;0,"P38"," ")</f>
        <v xml:space="preserve"> </v>
      </c>
      <c r="AP436" s="108" t="str">
        <f>IF(SUM(COUNTIFS('Planificación 2026-1'!F:F,"FILIAL",'Planificación 2026-1'!W:W,C436,'Planificación 2026-1'!H:H,"T4"))&gt;0,"P55"," ")</f>
        <v xml:space="preserve"> </v>
      </c>
      <c r="AQ436" s="108" t="str">
        <f>IF(SUM(COUNTIFS('Planificación 2026-1'!F:F,"SUNAMPE",'Planificación 2026-1'!W:W,C436,'Planificación 2026-1'!H:H,"AF"))&gt;0," P01"," ")</f>
        <v xml:space="preserve"> </v>
      </c>
      <c r="AR436" s="108" t="str">
        <f>IF(SUM(COUNTIFS('Planificación 2026-1'!F:F,"SUNAMPE",'Planificación 2026-1'!W:W,C436,'Planificación 2026-1'!H:H,"EN"))&gt;0,"P02"," ")</f>
        <v xml:space="preserve"> </v>
      </c>
      <c r="AS436" s="108" t="str">
        <f>IF(SUM(COUNTIFS('Planificación 2026-1'!F:F,"SUNAMPE",'Planificación 2026-1'!W:W,C436,'Planificación 2026-1'!H:H,"IS"))&gt;0,"P03"," ")</f>
        <v xml:space="preserve"> </v>
      </c>
      <c r="AT436" s="108" t="str">
        <f>IF(SUM(COUNTIFS('Planificación 2026-1'!F:F,"SUNAMPE",'Planificación 2026-1'!W:W,C436,'Planificación 2026-1'!H:H,"PS"))&gt;0,"P04"," ")</f>
        <v xml:space="preserve"> </v>
      </c>
      <c r="AU436" s="108"/>
      <c r="AV436" s="108" t="str">
        <f>IF(SUM(COUNTIFS('Planificación 2026-1'!F:F,"SUNAMPE",'Planificación 2026-1'!W:W,C436,'Planificación 2026-1'!H:H,"IN"))&gt;0,"P06"," ")</f>
        <v xml:space="preserve"> </v>
      </c>
      <c r="AW436" s="108" t="str">
        <f>IF(SUM(COUNTIFS('Planificación 2026-1'!F:F,"SUNAMPE",'Planificación 2026-1'!W:W,C436,'Planificación 2026-1'!H:H,"CA"))&gt;0,"P07"," ")</f>
        <v xml:space="preserve"> </v>
      </c>
      <c r="AX436" s="108" t="str">
        <f>IF(SUM(COUNTIFS('Planificación 2026-1'!F:F,"SUNAMPE",'Planificación 2026-1'!W:W,C436,'Planificación 2026-1'!H:H,"DE"))&gt;0,"P08"," ")</f>
        <v xml:space="preserve"> </v>
      </c>
      <c r="AY436" s="108" t="str">
        <f>IF(SUM(COUNTIFS('Planificación 2026-1'!F:F,"SUNAMPE",'Planificación 2026-1'!W:W,C436,'Planificación 2026-1'!H:H,"OB"))&gt;0,"P09"," ")</f>
        <v xml:space="preserve"> </v>
      </c>
      <c r="AZ436" s="108" t="str">
        <f>IF(SUM(COUNTIFS('Planificación 2026-1'!F:F,"SUNAMPE",'Planificación 2026-1'!W:W,C436,'Planificación 2026-1'!H:H,"MH"))&gt;0,"P31"," ")</f>
        <v xml:space="preserve"> </v>
      </c>
      <c r="BA436" s="108" t="str">
        <f>IF(SUM(COUNTIFS('Planificación 2026-1'!F:F,"SUNAMPE",'Planificación 2026-1'!W:W,C436,'Planificación 2026-1'!H:H,"IC"))&gt;0,"P32"," ")</f>
        <v xml:space="preserve"> </v>
      </c>
      <c r="BB436" s="108" t="str">
        <f>IF(SUM(COUNTIFS('Planificación 2026-1'!F:F,"SUNAMPE",'Planificación 2026-1'!W:W,C436,'Planificación 2026-1'!H:H,"AR"))&gt;0,"P34"," ")</f>
        <v xml:space="preserve"> </v>
      </c>
      <c r="BC436" s="108" t="str">
        <f>IF(SUM(COUNTIFS('Planificación 2026-1'!F:F,"SUNAMPE",'Planificación 2026-1'!W:W,C436,'Planificación 2026-1'!H:H,"T1"))&gt;0,"P35"," ")</f>
        <v xml:space="preserve"> </v>
      </c>
      <c r="BD436" s="108" t="str">
        <f>IF(SUM(COUNTIFS('Planificación 2026-1'!F:F,"SUNAMPE",'Planificación 2026-1'!W:W,C436,'Planificación 2026-1'!H:H,"T3"))&gt;0,"P36"," ")</f>
        <v xml:space="preserve"> </v>
      </c>
      <c r="BE436" s="108" t="str">
        <f>IF(SUM(COUNTIFS('Planificación 2026-1'!F:F,"SUNAMPE",'Planificación 2026-1'!W:W,C436,'Planificación 2026-1'!H:H,"T2"))&gt;0,"P37"," ")</f>
        <v xml:space="preserve"> </v>
      </c>
      <c r="BF436" s="108" t="str">
        <f>IF(SUM(COUNTIFS('Planificación 2026-1'!F:F,"SUNAMPE",'Planificación 2026-1'!W:W,C436,'Planificación 2026-1'!H:H,"AE"))&gt;0,"P38"," ")</f>
        <v xml:space="preserve"> </v>
      </c>
      <c r="BG436" s="108" t="str">
        <f>IF(SUM(COUNTIFS('Planificación 2026-1'!F:F,"SUNAMPE",'Planificación 2026-1'!W:W,C436,'Planificación 2026-1'!H:H,"T4"))&gt;0,"P55"," ")</f>
        <v xml:space="preserve"> </v>
      </c>
      <c r="BH436" s="108" t="str">
        <f>IF(SUM(COUNTIFS('Planificación 2026-1'!F:F,"HUAURA",'Planificación 2026-1'!W:W,C436,'Planificación 2026-1'!H:H,"AF"))&gt;0," P01"," ")</f>
        <v xml:space="preserve"> </v>
      </c>
      <c r="BI436" s="108" t="str">
        <f>IF(SUM(COUNTIFS('Planificación 2026-1'!F:F,"HUAURA",'Planificación 2026-1'!W:W,C436,'Planificación 2026-1'!H:H,"EN"))&gt;0,"P02"," ")</f>
        <v xml:space="preserve"> </v>
      </c>
      <c r="BJ436" s="108" t="str">
        <f>IF(SUM(COUNTIFS('Planificación 2026-1'!F:F,"HUAURA",'Planificación 2026-1'!W:W,C436,'Planificación 2026-1'!H:H,"IS"))&gt;0,"P03"," ")</f>
        <v xml:space="preserve"> </v>
      </c>
      <c r="BK436" s="108" t="str">
        <f>IF(SUM(COUNTIFS('Planificación 2026-1'!F:F,"HUAURA",'Planificación 2026-1'!W:W,C436,'Planificación 2026-1'!H:H,"PS"))&gt;0,"P04"," ")</f>
        <v xml:space="preserve"> </v>
      </c>
      <c r="BL436" s="108"/>
      <c r="BM436" s="108" t="str">
        <f>IF(SUM(COUNTIFS('Planificación 2026-1'!F:F,"HUAURA",'Planificación 2026-1'!W:W,C436,'Planificación 2026-1'!H:H,"IN"))&gt;0,"P06"," ")</f>
        <v xml:space="preserve"> </v>
      </c>
      <c r="BN436" s="108" t="str">
        <f>IF(SUM(COUNTIFS('Planificación 2026-1'!F:F,"HUAURA",'Planificación 2026-1'!W:W,C436,'Planificación 2026-1'!H:H,"CA"))&gt;0,"P07"," ")</f>
        <v xml:space="preserve"> </v>
      </c>
      <c r="BO436" s="108" t="str">
        <f>IF(SUM(COUNTIFS('Planificación 2026-1'!F:F,"HUAURA",'Planificación 2026-1'!W:W,C436,'Planificación 2026-1'!H:H,"DE"))&gt;0,"P08"," ")</f>
        <v xml:space="preserve"> </v>
      </c>
      <c r="BP436" s="108" t="str">
        <f>IF(SUM(COUNTIFS('Planificación 2026-1'!F:F,"HUAURA",'Planificación 2026-1'!W:W,C436,'Planificación 2026-1'!H:H,"OB"))&gt;0,"P09"," ")</f>
        <v xml:space="preserve"> </v>
      </c>
      <c r="BQ436" s="108" t="str">
        <f>IF(SUM(COUNTIFS('Planificación 2026-1'!F:F,"HUAURA",'Planificación 2026-1'!W:W,C436,'Planificación 2026-1'!H:H,"MH"))&gt;0,"P31"," ")</f>
        <v xml:space="preserve"> </v>
      </c>
      <c r="BR436" s="108" t="str">
        <f>IF(SUM(COUNTIFS('Planificación 2026-1'!F:F,"HUAURA",'Planificación 2026-1'!W:W,C436,'Planificación 2026-1'!H:H,"IC"))&gt;0,"P32"," ")</f>
        <v xml:space="preserve"> </v>
      </c>
      <c r="BS436" s="108" t="str">
        <f>IF(SUM(COUNTIFS('Planificación 2026-1'!F:F,"HUAURA",'Planificación 2026-1'!W:W,C436,'Planificación 2026-1'!H:H,"AR"))&gt;0,"P34"," ")</f>
        <v xml:space="preserve"> </v>
      </c>
      <c r="BT436" s="108" t="str">
        <f>IF(SUM(COUNTIFS('Planificación 2026-1'!F:F,"HUAURA",'Planificación 2026-1'!W:W,C436,'Planificación 2026-1'!H:H,"T1"))&gt;0,"P35"," ")</f>
        <v xml:space="preserve"> </v>
      </c>
      <c r="BU436" s="108" t="str">
        <f>IF(SUM(COUNTIFS('Planificación 2026-1'!F:F,"HUAURA",'Planificación 2026-1'!W:W,C436,'Planificación 2026-1'!H:H,"T3"))&gt;0,"P36"," ")</f>
        <v xml:space="preserve"> </v>
      </c>
      <c r="BV436" s="108" t="str">
        <f>IF(SUM(COUNTIFS('Planificación 2026-1'!F:F,"HUAURA",'Planificación 2026-1'!W:W,C436,'Planificación 2026-1'!H:H,"T2"))&gt;0,"P37"," ")</f>
        <v xml:space="preserve"> </v>
      </c>
      <c r="BW436" s="108" t="str">
        <f>IF(SUM(COUNTIFS('Planificación 2026-1'!F:F,"HUAURA",'Planificación 2026-1'!W:W,C436,'Planificación 2026-1'!H:H,"AE"))&gt;0,"P38"," ")</f>
        <v xml:space="preserve"> </v>
      </c>
      <c r="BX436" s="108" t="str">
        <f>IF(SUM(COUNTIFS('Planificación 2026-1'!F:F,"HUAURA",'Planificación 2026-1'!W:W,C436,'Planificación 2026-1'!H:H,"T4"))&gt;0,"P55"," ")</f>
        <v xml:space="preserve"> </v>
      </c>
      <c r="BY436" s="109">
        <f>SUMIFS('Planificación 2026-1'!R:R,'Planificación 2026-1'!W:W,C436,'Planificación 2026-1'!H:H,"AF",'Planificación 2026-1'!I:I,"&gt;2")</f>
        <v>0</v>
      </c>
      <c r="BZ436" s="109">
        <f>SUMIFS('Planificación 2026-1'!R:R,'Planificación 2026-1'!W:W,C436,'Planificación 2026-1'!H:H,"EN",'Planificación 2026-1'!I:I,"&gt;2")</f>
        <v>0</v>
      </c>
      <c r="CA436" s="109">
        <f>SUMIFS('Planificación 2026-1'!R:R,'Planificación 2026-1'!W:W,C436,'Planificación 2026-1'!H:H,"IS",'Planificación 2026-1'!I:I,"&gt;2")</f>
        <v>0</v>
      </c>
      <c r="CB436" s="109">
        <f>SUMIFS('Planificación 2026-1'!R:R,'Planificación 2026-1'!W:W,C436,'Planificación 2026-1'!H:H,"PS",'Planificación 2026-1'!I:I,"&gt;2")</f>
        <v>0</v>
      </c>
      <c r="CC436" s="109">
        <f>SUMIFS('Planificación 2026-1'!R:R,'Planificación 2026-1'!W:W,C436,'Planificación 2026-1'!H:H,"IN",'Planificación 2026-1'!I:I,"&gt;2")</f>
        <v>0</v>
      </c>
      <c r="CD436" s="109">
        <f>SUMIFS('Planificación 2026-1'!R:R,'Planificación 2026-1'!W:W,C436,'Planificación 2026-1'!H:H,"CA",'Planificación 2026-1'!I:I,"&gt;2")</f>
        <v>0</v>
      </c>
      <c r="CE436" s="109">
        <f>SUMIFS('Planificación 2026-1'!R:R,'Planificación 2026-1'!W:W,C436,'Planificación 2026-1'!H:H,"DE",'Planificación 2026-1'!I:I,"&gt;2")</f>
        <v>0</v>
      </c>
      <c r="CF436" s="109">
        <f>SUMIFS('Planificación 2026-1'!R:R,'Planificación 2026-1'!W:W,C436,'Planificación 2026-1'!H:H,"OB",'Planificación 2026-1'!I:I,"&gt;2")</f>
        <v>0</v>
      </c>
      <c r="CG436" s="109">
        <f>SUMIFS('Planificación 2026-1'!R:R,'Planificación 2026-1'!W:W,C436,'Planificación 2026-1'!H:H,"MH",'Planificación 2026-1'!I:I,"&gt;2")</f>
        <v>0</v>
      </c>
      <c r="CH436" s="109">
        <f>SUMIFS('Planificación 2026-1'!R:R,'Planificación 2026-1'!W:W,C436,'Planificación 2026-1'!H:H,"IC",'Planificación 2026-1'!I:I,"&gt;2")</f>
        <v>0</v>
      </c>
      <c r="CI436" s="109">
        <f>SUMIFS('Planificación 2026-1'!R:R,'Planificación 2026-1'!W:W,C436,'Planificación 2026-1'!H:H,"AR",'Planificación 2026-1'!I:I,"&gt;2")</f>
        <v>0</v>
      </c>
      <c r="CJ436" s="109">
        <f>SUMIFS('Planificación 2026-1'!R:R,'Planificación 2026-1'!W:W,C436,'Planificación 2026-1'!H:H,"T1",'Planificación 2026-1'!I:I,"&gt;2")</f>
        <v>0</v>
      </c>
      <c r="CK436" s="109">
        <f>SUMIFS('Planificación 2026-1'!R:R,'Planificación 2026-1'!W:W,C436,'Planificación 2026-1'!H:H,"T3",'Planificación 2026-1'!I:I,"&gt;2")</f>
        <v>0</v>
      </c>
      <c r="CL436" s="109">
        <f>SUMIFS('Planificación 2026-1'!R:R,'Planificación 2026-1'!W:W,C436,'Planificación 2026-1'!H:H,"T2",'Planificación 2026-1'!I:I,"&gt;2")</f>
        <v>0</v>
      </c>
      <c r="CM436" s="109">
        <f>SUMIFS('Planificación 2026-1'!R:R,'Planificación 2026-1'!W:W,C436,'Planificación 2026-1'!H:H,"AE",'Planificación 2026-1'!I:I,"&gt;2")</f>
        <v>0</v>
      </c>
      <c r="CN436" s="109">
        <f>SUMIFS('Planificación 2026-1'!R:R,'Planificación 2026-1'!W:W,C436,'Planificación 2026-1'!H:H,"T4",'Planificación 2026-1'!I:I,"&gt;2")</f>
        <v>0</v>
      </c>
      <c r="CO436" s="109">
        <f>SUMIFS('Planificación 2026-1'!R:R,'Planificación 2026-1'!W:W,C436,'Planificación 2026-1'!H:H,"AF",'Planificación 2026-1'!I:I,"&lt;3")</f>
        <v>0</v>
      </c>
      <c r="CP436" s="109">
        <f>SUMIFS('Planificación 2026-1'!R:R,'Planificación 2026-1'!W:W,C436,'Planificación 2026-1'!H:H,"EN",'Planificación 2026-1'!I:I,"&lt;3")</f>
        <v>0</v>
      </c>
      <c r="CQ436" s="109">
        <f>SUMIFS('Planificación 2026-1'!R:R,'Planificación 2026-1'!W:W,C436,'Planificación 2026-1'!H:H,"IS",'Planificación 2026-1'!I:I,"&lt;3")</f>
        <v>0</v>
      </c>
      <c r="CR436" s="109">
        <f>SUMIFS('Planificación 2026-1'!R:R,'Planificación 2026-1'!W:W,C436,'Planificación 2026-1'!H:H,"PS",'Planificación 2026-1'!I:I,"&lt;3")</f>
        <v>0</v>
      </c>
      <c r="CS436" s="109">
        <f>SUMIFS('Planificación 2026-1'!R:R,'Planificación 2026-1'!W:W,C436,'Planificación 2026-1'!H:H,"IN",'Planificación 2026-1'!I:I,"&lt;3")</f>
        <v>0</v>
      </c>
      <c r="CT436" s="109">
        <f>SUMIFS('Planificación 2026-1'!R:R,'Planificación 2026-1'!W:W,C436,'Planificación 2026-1'!H:H,"CA",'Planificación 2026-1'!I:I,"&lt;3")</f>
        <v>0</v>
      </c>
      <c r="CU436" s="109">
        <f>SUMIFS('Planificación 2026-1'!R:R,'Planificación 2026-1'!W:W,C436,'Planificación 2026-1'!H:H,"DE",'Planificación 2026-1'!I:I,"&lt;3")</f>
        <v>0</v>
      </c>
      <c r="CV436" s="109">
        <f>SUMIFS('Planificación 2026-1'!R:R,'Planificación 2026-1'!W:W,C436,'Planificación 2026-1'!H:H,"OB",'Planificación 2026-1'!I:I,"&lt;3")</f>
        <v>0</v>
      </c>
      <c r="CW436" s="109">
        <f>SUMIFS('Planificación 2026-1'!R:R,'Planificación 2026-1'!W:W,C436,'Planificación 2026-1'!H:H,"MH",'Planificación 2026-1'!I:I,"&lt;3")</f>
        <v>0</v>
      </c>
      <c r="CX436" s="109">
        <f>SUMIFS('Planificación 2026-1'!R:R,'Planificación 2026-1'!W:W,C436,'Planificación 2026-1'!H:H,"IC",'Planificación 2026-1'!I:I,"&lt;3")</f>
        <v>0</v>
      </c>
      <c r="CY436" s="109">
        <f>SUMIFS('Planificación 2026-1'!R:R,'Planificación 2026-1'!W:W,C436,'Planificación 2026-1'!H:H,"AR",'Planificación 2026-1'!I:I,"&lt;3")</f>
        <v>0</v>
      </c>
      <c r="CZ436" s="109">
        <f>SUMIFS('Planificación 2026-1'!R:R,'Planificación 2026-1'!W:W,C436,'Planificación 2026-1'!H:H,"T1",'Planificación 2026-1'!I:I,"&lt;3")</f>
        <v>0</v>
      </c>
      <c r="DA436" s="109">
        <f>SUMIFS('Planificación 2026-1'!R:R,'Planificación 2026-1'!W:W,C436,'Planificación 2026-1'!H:H,"T3",'Planificación 2026-1'!I:I,"&lt;3")</f>
        <v>0</v>
      </c>
      <c r="DB436" s="109">
        <f>SUMIFS('Planificación 2026-1'!R:R,'Planificación 2026-1'!W:W,C436,'Planificación 2026-1'!H:H,"T2",'Planificación 2026-1'!I:I,"&lt;3")</f>
        <v>0</v>
      </c>
      <c r="DC436" s="109">
        <f>SUMIFS('Planificación 2026-1'!R:R,'Planificación 2026-1'!W:W,C436,'Planificación 2026-1'!H:H,"AE",'Planificación 2026-1'!I:I,"&lt;3")</f>
        <v>0</v>
      </c>
      <c r="DD436" s="109">
        <f>SUMIFS('Planificación 2026-1'!R:R,'Planificación 2026-1'!W:W,C436,'Planificación 2026-1'!H:H,"T4",'Planificación 2026-1'!I:I,"&lt;3")</f>
        <v>0</v>
      </c>
      <c r="DE436" s="108" t="str">
        <f t="shared" si="63"/>
        <v/>
      </c>
      <c r="DF436" s="41">
        <f>IF(C436="","",SUMIFS('Planificación 2026-1'!R:R,'Planificación 2026-1'!W:W,C436,'Planificación 2026-1'!F:F,"PRINCIPAL",'Planificación 2026-1'!X:X,"VIRTUAL"))</f>
        <v>0</v>
      </c>
      <c r="DG436" s="41">
        <f>IF(C436="","",SUMIFS('Planificación 2026-1'!R:R,'Planificación 2026-1'!W:W,C436,'Planificación 2026-1'!F:F,"PRINCIPAL",'Planificación 2026-1'!X:X,"PRESENCIAL"))</f>
        <v>0</v>
      </c>
      <c r="DH436" s="41">
        <f>IF(C436="","",SUMIFS('Planificación 2026-1'!R:R,'Planificación 2026-1'!W:W,C436,'Planificación 2026-1'!F:F,"PRINCIPAL",'Planificación 2026-1'!X:X,"HIBRIDO PRESENCIAL"))</f>
        <v>0</v>
      </c>
      <c r="DI436" s="108" t="str">
        <f t="shared" si="64"/>
        <v/>
      </c>
      <c r="DJ436" s="108">
        <f>IF(C436="","",SUMIFS('Planificación 2026-1'!R:R,'Planificación 2026-1'!W:W,C436,'Planificación 2026-1'!F:F,"FILIAL",'Planificación 2026-1'!X:X,"VIRTUAL"))</f>
        <v>0</v>
      </c>
      <c r="DK436" s="110">
        <f>IF(C436="","",SUMIFS('Planificación 2026-1'!R:R,'Planificación 2026-1'!W:W,C436,'Planificación 2026-1'!F:F,"FILIAL",'Planificación 2026-1'!X:X,"PRESENCIAL"))</f>
        <v>0</v>
      </c>
      <c r="DL436" s="61">
        <f>IF(C436="","",SUMIFS('Planificación 2026-1'!R:R,'Planificación 2026-1'!W:W,C436,'Planificación 2026-1'!F:F,"FILIAL",'Planificación 2026-1'!X:X,"HIBRIDO PRESENCIAL"))</f>
        <v>0</v>
      </c>
      <c r="DM436" s="111" t="str">
        <f t="shared" si="65"/>
        <v/>
      </c>
      <c r="DN436" s="108">
        <f>IF(C436="","",SUMIFS('Planificación 2026-1'!R:R,'Planificación 2026-1'!W:W,C436,'Planificación 2026-1'!F:F,"SUNAMPE",'Planificación 2026-1'!X:X,"VIRTUAL"))</f>
        <v>0</v>
      </c>
      <c r="DO436" s="61">
        <f>IF(C436="","",SUMIFS('Planificación 2026-1'!R:R,'Planificación 2026-1'!W:W,C436,'Planificación 2026-1'!F:F,"SUNAMPE",'Planificación 2026-1'!X:X,"PRESENCIAL"))</f>
        <v>0</v>
      </c>
      <c r="DP436" s="111" t="str">
        <f t="shared" si="66"/>
        <v/>
      </c>
      <c r="DQ436" s="108">
        <f>IF(C436="","",SUMIFS('Planificación 2026-1'!R:R,'Planificación 2026-1'!W:W,C436,'Planificación 2026-1'!F:F,"HUAURA",'Planificación 2026-1'!X:X,"VIRTUAL"))</f>
        <v>0</v>
      </c>
      <c r="DR436" s="61">
        <f>IF(C436="","",SUMIFS('Planificación 2026-1'!R:R,'Planificación 2026-1'!W:W,C436,'Planificación 2026-1'!F:F,"HUAURA",'Planificación 2026-1'!X:X,"PRESENCIAL"))</f>
        <v>0</v>
      </c>
      <c r="DS436" s="76">
        <f>SUMIFS('Planificación 2026-1'!R:R,'Planificación 2026-1'!W:W,C436,'Planificación 2026-1'!F:F,"PRINCIPAL",'Planificación 2026-1'!X:X,"VIRTUAL",'Planificación 2026-1'!I:I,"&gt;2")</f>
        <v>0</v>
      </c>
      <c r="DT436" s="76">
        <f>SUMIFS('Planificación 2026-1'!R:R,'Planificación 2026-1'!W:W,C436,'Planificación 2026-1'!F:F,"PRINCIPAL",'Planificación 2026-1'!X:X,"&lt;&gt;VIRTUAL",'Planificación 2026-1'!I:I,"&gt;2")</f>
        <v>0</v>
      </c>
      <c r="DU436" s="76">
        <f>SUMIFS('Planificación 2026-1'!R:R,'Planificación 2026-1'!W:W,C436,'Planificación 2026-1'!F:F,"SUNAMPE",'Planificación 2026-1'!X:X,"VIRTUAL",'Planificación 2026-1'!I:I,"&gt;2")</f>
        <v>0</v>
      </c>
      <c r="DV436" s="76">
        <f>SUMIFS('Planificación 2026-1'!R:R,'Planificación 2026-1'!W:W,C436,'Planificación 2026-1'!F:F,"SUNAMPE",'Planificación 2026-1'!X:X,"&lt;&gt;VIRTUAL",'Planificación 2026-1'!I:I,"&gt;2")</f>
        <v>0</v>
      </c>
      <c r="DW436" s="76">
        <f>SUMIFS('Planificación 2026-1'!R:R,'Planificación 2026-1'!W:W,C436,'Planificación 2026-1'!F:F,"FILIAL",'Planificación 2026-1'!X:X,"VIRTUAL",'Planificación 2026-1'!I:I,"&gt;2")</f>
        <v>0</v>
      </c>
      <c r="DX436" s="76">
        <f>SUMIFS('Planificación 2026-1'!R:R,'Planificación 2026-1'!W:W,C436,'Planificación 2026-1'!F:F,"FILIAL",'Planificación 2026-1'!X:X,"&lt;&gt;VIRTUAL",'Planificación 2026-1'!I:I,"&gt;2")</f>
        <v>0</v>
      </c>
      <c r="DY436" s="76">
        <f>SUMIFS('Planificación 2026-1'!R:R,'Planificación 2026-1'!W:W,C436,'Planificación 2026-1'!F:F,"PORUMA",'Planificación 2026-1'!X:X,"VIRTUAL",'Planificación 2026-1'!I:I,"&gt;2")</f>
        <v>0</v>
      </c>
      <c r="DZ436" s="76">
        <f>SUMIFS('Planificación 2026-1'!R:R,'Planificación 2026-1'!W:W,C436,'Planificación 2026-1'!F:F,"PORUMA",'Planificación 2026-1'!X:X,"&lt;&gt;VIRTUAL",'Planificación 2026-1'!I:I,"&gt;2")</f>
        <v>0</v>
      </c>
      <c r="EA436" s="76">
        <f>SUMIFS('Planificación 2026-1'!R:R,'Planificación 2026-1'!W:W,C436,'Planificación 2026-1'!F:F,"HUAURA",'Planificación 2026-1'!X:X,"VIRTUAL",'Planificación 2026-1'!I:I,"&gt;2")</f>
        <v>0</v>
      </c>
      <c r="EB436" s="76">
        <f>SUMIFS('Planificación 2026-1'!R:R,'Planificación 2026-1'!W:W,C436,'Planificación 2026-1'!F:F,"HUAURA",'Planificación 2026-1'!X:X,"&lt;&gt;VIRTUAL",'Planificación 2026-1'!I:I,"&gt;2")</f>
        <v>0</v>
      </c>
      <c r="EC436" s="76">
        <f>SUMIFS('Planificación 2026-1'!R:R,'Planificación 2026-1'!W:W,C436,'Planificación 2026-1'!F:F,"PRINCIPAL",'Planificación 2026-1'!X:X,"VIRTUAL",'Planificación 2026-1'!I:I,"&lt;3")</f>
        <v>0</v>
      </c>
      <c r="ED436" s="76">
        <f>SUMIFS('Planificación 2026-1'!R:R,'Planificación 2026-1'!W:W,C436,'Planificación 2026-1'!F:F,"PRINCIPAL",'Planificación 2026-1'!X:X,"&lt;&gt;VIRTUAL",'Planificación 2026-1'!I:I,"&lt;3")</f>
        <v>0</v>
      </c>
      <c r="EE436" s="76">
        <f>SUMIFS('Planificación 2026-1'!R:R,'Planificación 2026-1'!W:W,C436,'Planificación 2026-1'!F:F,"SUNAMPE",'Planificación 2026-1'!X:X,"VIRTUAL",'Planificación 2026-1'!I:I,"&lt;3")</f>
        <v>0</v>
      </c>
      <c r="EF436" s="76">
        <f>SUMIFS('Planificación 2026-1'!R:R,'Planificación 2026-1'!W:W,C436,'Planificación 2026-1'!F:F,"SUNAMPE",'Planificación 2026-1'!X:X,"&lt;&gt;VIRTUAL",'Planificación 2026-1'!I:I,"&lt;3")</f>
        <v>0</v>
      </c>
      <c r="EG436" s="76">
        <f>SUMIFS('Planificación 2026-1'!R:R,'Planificación 2026-1'!W:W,C436,'Planificación 2026-1'!F:F,"FILIAL",'Planificación 2026-1'!X:X,"VIRTUAL",'Planificación 2026-1'!I:I,"&lt;3")</f>
        <v>0</v>
      </c>
      <c r="EH436" s="76">
        <f>SUMIFS('Planificación 2026-1'!R:R,'Planificación 2026-1'!W:W,C436,'Planificación 2026-1'!F:F,"FILIAL",'Planificación 2026-1'!X:X,"&lt;&gt;VIRTUAL",'Planificación 2026-1'!I:I,"&lt;3")</f>
        <v>0</v>
      </c>
      <c r="EI436" s="76">
        <f>SUMIFS('Planificación 2026-1'!R:R,'Planificación 2026-1'!W:W,C436,'Planificación 2026-1'!F:F,"PORUMA",'Planificación 2026-1'!X:X,"VIRTUAL",'Planificación 2026-1'!I:I,"&lt;3")</f>
        <v>0</v>
      </c>
      <c r="EJ436" s="76">
        <f>SUMIFS('Planificación 2026-1'!R:R,'Planificación 2026-1'!W:W,C436,'Planificación 2026-1'!F:F,"PORUMA",'Planificación 2026-1'!X:X,"&lt;&gt;VIRTUAL",'Planificación 2026-1'!I:I,"&lt;3")</f>
        <v>0</v>
      </c>
      <c r="EK436" s="76">
        <f>SUMIFS('Planificación 2026-1'!R:R,'Planificación 2026-1'!W:W,C436,'Planificación 2026-1'!F:F,"HUAURA",'Planificación 2026-1'!X:X,"VIRTUAL",'Planificación 2026-1'!I:I,"&lt;3")</f>
        <v>0</v>
      </c>
      <c r="EL436" s="76">
        <f>SUMIFS('Planificación 2026-1'!R:R,'Planificación 2026-1'!W:W,C436,'Planificación 2026-1'!F:F,"HUAURA",'Planificación 2026-1'!X:X,"&lt;&gt;VIRTUAL",'Planificación 2026-1'!I:I,"&lt;3")</f>
        <v>0</v>
      </c>
      <c r="EM436" s="76"/>
      <c r="EN436" s="76">
        <f t="shared" si="59"/>
        <v>0</v>
      </c>
      <c r="EO436" s="76">
        <f t="shared" si="60"/>
        <v>0</v>
      </c>
      <c r="EP436" s="76" t="b">
        <f t="shared" si="61"/>
        <v>1</v>
      </c>
      <c r="EQ436" s="76" t="str">
        <f t="shared" si="62"/>
        <v/>
      </c>
      <c r="ER436" s="76" t="str">
        <f t="shared" si="67"/>
        <v>PRESENCIAL</v>
      </c>
    </row>
    <row r="437" spans="1:148" hidden="1">
      <c r="A437" s="83"/>
      <c r="B437" s="119">
        <v>434</v>
      </c>
      <c r="C437" s="115" t="s">
        <v>612</v>
      </c>
      <c r="D437" s="112">
        <f>SUMIF('Planificación 2026-1'!W:W,C437,'Planificación 2026-1'!R:R)</f>
        <v>0</v>
      </c>
      <c r="E437" s="114" t="s">
        <v>170</v>
      </c>
      <c r="F437" s="115" t="s">
        <v>596</v>
      </c>
      <c r="G437" s="115" t="s">
        <v>19</v>
      </c>
      <c r="H437" s="115" t="s">
        <v>138</v>
      </c>
      <c r="I437" s="107" t="str">
        <f>IF(SUM(COUNTIFS('Planificación 2026-1'!F:F,"PRINCIPAL",'Planificación 2026-1'!W:W,C437,'Planificación 2026-1'!H:H,"AF"))&gt;0,"P01"," ")</f>
        <v xml:space="preserve"> </v>
      </c>
      <c r="J437" s="108" t="str">
        <f>IF(SUM(COUNTIFS('Planificación 2026-1'!F:F,"PRINCIPAL",'Planificación 2026-1'!W:W,C437,'Planificación 2026-1'!H:H,"EN"))&gt;0,"P02"," ")</f>
        <v xml:space="preserve"> </v>
      </c>
      <c r="K437" s="108" t="str">
        <f>IF(SUM(COUNTIFS('Planificación 2026-1'!F:F,"PRINCIPAL",'Planificación 2026-1'!W:W,C437,'Planificación 2026-1'!H:H,"IS"))&gt;0,"P03"," ")</f>
        <v xml:space="preserve"> </v>
      </c>
      <c r="L437" s="108" t="str">
        <f>IF(SUM(COUNTIFS('Planificación 2026-1'!F:F,"PRINCIPAL",'Planificación 2026-1'!W:W,C437,'Planificación 2026-1'!H:H,"PS"))&gt;0,"P04"," ")</f>
        <v xml:space="preserve"> </v>
      </c>
      <c r="M437" s="108"/>
      <c r="N437" s="108" t="str">
        <f>IF(SUM(COUNTIFS('Planificación 2026-1'!F:F,"PRINCIPAL",'Planificación 2026-1'!W:W,C437,'Planificación 2026-1'!H:H,"IN"))&gt;0,"P06"," ")</f>
        <v xml:space="preserve"> </v>
      </c>
      <c r="O437" s="108" t="str">
        <f>IF(SUM(COUNTIFS('Planificación 2026-1'!F:F,"PRINCIPAL",'Planificación 2026-1'!W:W,C437,'Planificación 2026-1'!H:H,"CA"))&gt;0,"P07"," ")</f>
        <v xml:space="preserve"> </v>
      </c>
      <c r="P437" s="108" t="str">
        <f>IF(SUM(COUNTIFS('Planificación 2026-1'!F:F,"PRINCIPAL",'Planificación 2026-1'!W:W,C437,'Planificación 2026-1'!H:H,"DE"))&gt;0,"P08"," ")</f>
        <v xml:space="preserve"> </v>
      </c>
      <c r="Q437" s="108" t="str">
        <f>IF(SUM(COUNTIFS('Planificación 2026-1'!F:F,"PRINCIPAL",'Planificación 2026-1'!W:W,C437,'Planificación 2026-1'!H:H,"OB"))&gt;0,"P09"," ")</f>
        <v xml:space="preserve"> </v>
      </c>
      <c r="R437" s="108" t="str">
        <f>IF(SUM(COUNTIFS('Planificación 2026-1'!F:F,"PRINCIPAL",'Planificación 2026-1'!W:W,C437,'Planificación 2026-1'!H:H,"MH"))&gt;0,"P31"," ")</f>
        <v xml:space="preserve"> </v>
      </c>
      <c r="S437" s="108" t="str">
        <f>IF(SUM(COUNTIFS('Planificación 2026-1'!F:F,"PRINCIPAL",'Planificación 2026-1'!W:W,C437,'Planificación 2026-1'!H:H,"IC"))&gt;0,"P32"," ")</f>
        <v xml:space="preserve"> </v>
      </c>
      <c r="T437" s="108" t="str">
        <f>IF(SUM(COUNTIFS('Planificación 2026-1'!F:F,"PRINCIPAL",'Planificación 2026-1'!W:W,C437,'Planificación 2026-1'!H:H,"AR"))&gt;0,"P34"," ")</f>
        <v xml:space="preserve"> </v>
      </c>
      <c r="U437" s="108" t="str">
        <f>IF(SUM(COUNTIFS('Planificación 2026-1'!F:F,"PRINCIPAL",'Planificación 2026-1'!W:W,C437,'Planificación 2026-1'!H:H,"T1"))&gt;0,"P35"," ")</f>
        <v xml:space="preserve"> </v>
      </c>
      <c r="V437" s="108" t="str">
        <f>IF(SUM(COUNTIFS('Planificación 2026-1'!F:F,"PRINCIPAL",'Planificación 2026-1'!W:W,C437,'Planificación 2026-1'!H:H,"T3"))&gt;0,"P36"," ")</f>
        <v xml:space="preserve"> </v>
      </c>
      <c r="W437" s="108" t="str">
        <f>IF(SUM(COUNTIFS('Planificación 2026-1'!F:F,"PRINCIPAL",'Planificación 2026-1'!W:W,C437,'Planificación 2026-1'!H:H,"T2"))&gt;0,"P37"," ")</f>
        <v xml:space="preserve"> </v>
      </c>
      <c r="X437" s="108" t="str">
        <f>IF(SUM(COUNTIFS('Planificación 2026-1'!F:F,"PRINCIPAL",'Planificación 2026-1'!W:W,C437,'Planificación 2026-1'!H:H,"AE"))&gt;0,"P38"," ")</f>
        <v xml:space="preserve"> </v>
      </c>
      <c r="Y437" s="108" t="str">
        <f>IF(SUM(COUNTIFS('Planificación 2026-1'!F:F,"PRINCIPAL",'Planificación 2026-1'!W:W,C437,'Planificación 2026-1'!H:H,"T4"))&gt;0,"P55"," ")</f>
        <v xml:space="preserve"> </v>
      </c>
      <c r="Z437" s="108" t="str">
        <f>IF(SUM(COUNTIFS('Planificación 2026-1'!F:F,"FILIAL",'Planificación 2026-1'!W:W,C437,'Planificación 2026-1'!H:H,"AF"))&gt;0," P01"," ")</f>
        <v xml:space="preserve"> </v>
      </c>
      <c r="AA437" s="108" t="str">
        <f>IF(SUM(COUNTIFS('Planificación 2026-1'!F:F,"FILIAL",'Planificación 2026-1'!W:W,C437,'Planificación 2026-1'!H:H,"EN"))&gt;0,"P02"," ")</f>
        <v xml:space="preserve"> </v>
      </c>
      <c r="AB437" s="108" t="str">
        <f>IF(SUM(COUNTIFS('Planificación 2026-1'!F:F,"FILIAL",'Planificación 2026-1'!W:W,C437,'Planificación 2026-1'!H:H,"IS"))&gt;0,"P03"," ")</f>
        <v xml:space="preserve"> </v>
      </c>
      <c r="AC437" s="108" t="str">
        <f>IF(SUM(COUNTIFS('Planificación 2026-1'!F:F,"FILIAL",'Planificación 2026-1'!W:W,C437,'Planificación 2026-1'!H:H,"PS"))&gt;0,"P04"," ")</f>
        <v xml:space="preserve"> </v>
      </c>
      <c r="AD437" s="108"/>
      <c r="AE437" s="108" t="str">
        <f>IF(SUM(COUNTIFS('Planificación 2026-1'!F:F,"FILIAL",'Planificación 2026-1'!W:W,C437,'Planificación 2026-1'!H:H,"IN"))&gt;0,"P06"," ")</f>
        <v xml:space="preserve"> </v>
      </c>
      <c r="AF437" s="108" t="str">
        <f>IF(SUM(COUNTIFS('Planificación 2026-1'!F:F,"FILIAL",'Planificación 2026-1'!W:W,C437,'Planificación 2026-1'!H:H,"CA"))&gt;0,"P07"," ")</f>
        <v xml:space="preserve"> </v>
      </c>
      <c r="AG437" s="108" t="str">
        <f>IF(SUM(COUNTIFS('Planificación 2026-1'!F:F,"FILIAL",'Planificación 2026-1'!W:W,C437,'Planificación 2026-1'!H:H,"DE"))&gt;0,"P08"," ")</f>
        <v xml:space="preserve"> </v>
      </c>
      <c r="AH437" s="108" t="str">
        <f>IF(SUM(COUNTIFS('Planificación 2026-1'!F:F,"FILIAL",'Planificación 2026-1'!W:W,C437,'Planificación 2026-1'!H:H,"OB"))&gt;0,"P09"," ")</f>
        <v xml:space="preserve"> </v>
      </c>
      <c r="AI437" s="108" t="str">
        <f>IF(SUM(COUNTIFS('Planificación 2026-1'!F:F,"FILIAL",'Planificación 2026-1'!W:W,C437,'Planificación 2026-1'!H:H,"MH"))&gt;0,"P31"," ")</f>
        <v xml:space="preserve"> </v>
      </c>
      <c r="AJ437" s="108" t="str">
        <f>IF(SUM(COUNTIFS('Planificación 2026-1'!F:F,"FILIAL",'Planificación 2026-1'!W:W,C437,'Planificación 2026-1'!H:H,"IC"))&gt;0,"P32"," ")</f>
        <v xml:space="preserve"> </v>
      </c>
      <c r="AK437" s="108" t="str">
        <f>IF(SUM(COUNTIFS('Planificación 2026-1'!F:F,"FILIAL",'Planificación 2026-1'!W:W,C437,'Planificación 2026-1'!H:H,"AR"))&gt;0,"P34"," ")</f>
        <v xml:space="preserve"> </v>
      </c>
      <c r="AL437" s="108" t="str">
        <f>IF(SUM(COUNTIFS('Planificación 2026-1'!F:F,"FILIAL",'Planificación 2026-1'!W:W,C437,'Planificación 2026-1'!H:H,"T1"))&gt;0,"P35"," ")</f>
        <v xml:space="preserve"> </v>
      </c>
      <c r="AM437" s="108" t="str">
        <f>IF(SUM(COUNTIFS('Planificación 2026-1'!F:F,"FILIAL",'Planificación 2026-1'!W:W,C437,'Planificación 2026-1'!H:H,"T3"))&gt;0,"P36"," ")</f>
        <v xml:space="preserve"> </v>
      </c>
      <c r="AN437" s="108" t="str">
        <f>IF(SUM(COUNTIFS('Planificación 2026-1'!F:F,"FILIAL",'Planificación 2026-1'!W:W,C437,'Planificación 2026-1'!H:H,"T2"))&gt;0,"P37"," ")</f>
        <v xml:space="preserve"> </v>
      </c>
      <c r="AO437" s="108" t="str">
        <f>IF(SUM(COUNTIFS('Planificación 2026-1'!F:F,"FILIAL",'Planificación 2026-1'!W:W,C437,'Planificación 2026-1'!H:H,"AE"))&gt;0,"P38"," ")</f>
        <v xml:space="preserve"> </v>
      </c>
      <c r="AP437" s="108" t="str">
        <f>IF(SUM(COUNTIFS('Planificación 2026-1'!F:F,"FILIAL",'Planificación 2026-1'!W:W,C437,'Planificación 2026-1'!H:H,"T4"))&gt;0,"P55"," ")</f>
        <v xml:space="preserve"> </v>
      </c>
      <c r="AQ437" s="108" t="str">
        <f>IF(SUM(COUNTIFS('Planificación 2026-1'!F:F,"SUNAMPE",'Planificación 2026-1'!W:W,C437,'Planificación 2026-1'!H:H,"AF"))&gt;0," P01"," ")</f>
        <v xml:space="preserve"> </v>
      </c>
      <c r="AR437" s="108" t="str">
        <f>IF(SUM(COUNTIFS('Planificación 2026-1'!F:F,"SUNAMPE",'Planificación 2026-1'!W:W,C437,'Planificación 2026-1'!H:H,"EN"))&gt;0,"P02"," ")</f>
        <v xml:space="preserve"> </v>
      </c>
      <c r="AS437" s="108" t="str">
        <f>IF(SUM(COUNTIFS('Planificación 2026-1'!F:F,"SUNAMPE",'Planificación 2026-1'!W:W,C437,'Planificación 2026-1'!H:H,"IS"))&gt;0,"P03"," ")</f>
        <v xml:space="preserve"> </v>
      </c>
      <c r="AT437" s="108" t="str">
        <f>IF(SUM(COUNTIFS('Planificación 2026-1'!F:F,"SUNAMPE",'Planificación 2026-1'!W:W,C437,'Planificación 2026-1'!H:H,"PS"))&gt;0,"P04"," ")</f>
        <v xml:space="preserve"> </v>
      </c>
      <c r="AU437" s="108"/>
      <c r="AV437" s="108" t="str">
        <f>IF(SUM(COUNTIFS('Planificación 2026-1'!F:F,"SUNAMPE",'Planificación 2026-1'!W:W,C437,'Planificación 2026-1'!H:H,"IN"))&gt;0,"P06"," ")</f>
        <v xml:space="preserve"> </v>
      </c>
      <c r="AW437" s="108" t="str">
        <f>IF(SUM(COUNTIFS('Planificación 2026-1'!F:F,"SUNAMPE",'Planificación 2026-1'!W:W,C437,'Planificación 2026-1'!H:H,"CA"))&gt;0,"P07"," ")</f>
        <v xml:space="preserve"> </v>
      </c>
      <c r="AX437" s="108" t="str">
        <f>IF(SUM(COUNTIFS('Planificación 2026-1'!F:F,"SUNAMPE",'Planificación 2026-1'!W:W,C437,'Planificación 2026-1'!H:H,"DE"))&gt;0,"P08"," ")</f>
        <v xml:space="preserve"> </v>
      </c>
      <c r="AY437" s="108" t="str">
        <f>IF(SUM(COUNTIFS('Planificación 2026-1'!F:F,"SUNAMPE",'Planificación 2026-1'!W:W,C437,'Planificación 2026-1'!H:H,"OB"))&gt;0,"P09"," ")</f>
        <v xml:space="preserve"> </v>
      </c>
      <c r="AZ437" s="108" t="str">
        <f>IF(SUM(COUNTIFS('Planificación 2026-1'!F:F,"SUNAMPE",'Planificación 2026-1'!W:W,C437,'Planificación 2026-1'!H:H,"MH"))&gt;0,"P31"," ")</f>
        <v xml:space="preserve"> </v>
      </c>
      <c r="BA437" s="108" t="str">
        <f>IF(SUM(COUNTIFS('Planificación 2026-1'!F:F,"SUNAMPE",'Planificación 2026-1'!W:W,C437,'Planificación 2026-1'!H:H,"IC"))&gt;0,"P32"," ")</f>
        <v xml:space="preserve"> </v>
      </c>
      <c r="BB437" s="108" t="str">
        <f>IF(SUM(COUNTIFS('Planificación 2026-1'!F:F,"SUNAMPE",'Planificación 2026-1'!W:W,C437,'Planificación 2026-1'!H:H,"AR"))&gt;0,"P34"," ")</f>
        <v xml:space="preserve"> </v>
      </c>
      <c r="BC437" s="108" t="str">
        <f>IF(SUM(COUNTIFS('Planificación 2026-1'!F:F,"SUNAMPE",'Planificación 2026-1'!W:W,C437,'Planificación 2026-1'!H:H,"T1"))&gt;0,"P35"," ")</f>
        <v xml:space="preserve"> </v>
      </c>
      <c r="BD437" s="108" t="str">
        <f>IF(SUM(COUNTIFS('Planificación 2026-1'!F:F,"SUNAMPE",'Planificación 2026-1'!W:W,C437,'Planificación 2026-1'!H:H,"T3"))&gt;0,"P36"," ")</f>
        <v xml:space="preserve"> </v>
      </c>
      <c r="BE437" s="108" t="str">
        <f>IF(SUM(COUNTIFS('Planificación 2026-1'!F:F,"SUNAMPE",'Planificación 2026-1'!W:W,C437,'Planificación 2026-1'!H:H,"T2"))&gt;0,"P37"," ")</f>
        <v xml:space="preserve"> </v>
      </c>
      <c r="BF437" s="108" t="str">
        <f>IF(SUM(COUNTIFS('Planificación 2026-1'!F:F,"SUNAMPE",'Planificación 2026-1'!W:W,C437,'Planificación 2026-1'!H:H,"AE"))&gt;0,"P38"," ")</f>
        <v xml:space="preserve"> </v>
      </c>
      <c r="BG437" s="108" t="str">
        <f>IF(SUM(COUNTIFS('Planificación 2026-1'!F:F,"SUNAMPE",'Planificación 2026-1'!W:W,C437,'Planificación 2026-1'!H:H,"T4"))&gt;0,"P55"," ")</f>
        <v xml:space="preserve"> </v>
      </c>
      <c r="BH437" s="108" t="str">
        <f>IF(SUM(COUNTIFS('Planificación 2026-1'!F:F,"HUAURA",'Planificación 2026-1'!W:W,C437,'Planificación 2026-1'!H:H,"AF"))&gt;0," P01"," ")</f>
        <v xml:space="preserve"> </v>
      </c>
      <c r="BI437" s="108" t="str">
        <f>IF(SUM(COUNTIFS('Planificación 2026-1'!F:F,"HUAURA",'Planificación 2026-1'!W:W,C437,'Planificación 2026-1'!H:H,"EN"))&gt;0,"P02"," ")</f>
        <v xml:space="preserve"> </v>
      </c>
      <c r="BJ437" s="108" t="str">
        <f>IF(SUM(COUNTIFS('Planificación 2026-1'!F:F,"HUAURA",'Planificación 2026-1'!W:W,C437,'Planificación 2026-1'!H:H,"IS"))&gt;0,"P03"," ")</f>
        <v xml:space="preserve"> </v>
      </c>
      <c r="BK437" s="108" t="str">
        <f>IF(SUM(COUNTIFS('Planificación 2026-1'!F:F,"HUAURA",'Planificación 2026-1'!W:W,C437,'Planificación 2026-1'!H:H,"PS"))&gt;0,"P04"," ")</f>
        <v xml:space="preserve"> </v>
      </c>
      <c r="BL437" s="108"/>
      <c r="BM437" s="108" t="str">
        <f>IF(SUM(COUNTIFS('Planificación 2026-1'!F:F,"HUAURA",'Planificación 2026-1'!W:W,C437,'Planificación 2026-1'!H:H,"IN"))&gt;0,"P06"," ")</f>
        <v xml:space="preserve"> </v>
      </c>
      <c r="BN437" s="108" t="str">
        <f>IF(SUM(COUNTIFS('Planificación 2026-1'!F:F,"HUAURA",'Planificación 2026-1'!W:W,C437,'Planificación 2026-1'!H:H,"CA"))&gt;0,"P07"," ")</f>
        <v xml:space="preserve"> </v>
      </c>
      <c r="BO437" s="108" t="str">
        <f>IF(SUM(COUNTIFS('Planificación 2026-1'!F:F,"HUAURA",'Planificación 2026-1'!W:W,C437,'Planificación 2026-1'!H:H,"DE"))&gt;0,"P08"," ")</f>
        <v xml:space="preserve"> </v>
      </c>
      <c r="BP437" s="108" t="str">
        <f>IF(SUM(COUNTIFS('Planificación 2026-1'!F:F,"HUAURA",'Planificación 2026-1'!W:W,C437,'Planificación 2026-1'!H:H,"OB"))&gt;0,"P09"," ")</f>
        <v xml:space="preserve"> </v>
      </c>
      <c r="BQ437" s="108" t="str">
        <f>IF(SUM(COUNTIFS('Planificación 2026-1'!F:F,"HUAURA",'Planificación 2026-1'!W:W,C437,'Planificación 2026-1'!H:H,"MH"))&gt;0,"P31"," ")</f>
        <v xml:space="preserve"> </v>
      </c>
      <c r="BR437" s="108" t="str">
        <f>IF(SUM(COUNTIFS('Planificación 2026-1'!F:F,"HUAURA",'Planificación 2026-1'!W:W,C437,'Planificación 2026-1'!H:H,"IC"))&gt;0,"P32"," ")</f>
        <v xml:space="preserve"> </v>
      </c>
      <c r="BS437" s="108" t="str">
        <f>IF(SUM(COUNTIFS('Planificación 2026-1'!F:F,"HUAURA",'Planificación 2026-1'!W:W,C437,'Planificación 2026-1'!H:H,"AR"))&gt;0,"P34"," ")</f>
        <v xml:space="preserve"> </v>
      </c>
      <c r="BT437" s="108" t="str">
        <f>IF(SUM(COUNTIFS('Planificación 2026-1'!F:F,"HUAURA",'Planificación 2026-1'!W:W,C437,'Planificación 2026-1'!H:H,"T1"))&gt;0,"P35"," ")</f>
        <v xml:space="preserve"> </v>
      </c>
      <c r="BU437" s="108" t="str">
        <f>IF(SUM(COUNTIFS('Planificación 2026-1'!F:F,"HUAURA",'Planificación 2026-1'!W:W,C437,'Planificación 2026-1'!H:H,"T3"))&gt;0,"P36"," ")</f>
        <v xml:space="preserve"> </v>
      </c>
      <c r="BV437" s="108" t="str">
        <f>IF(SUM(COUNTIFS('Planificación 2026-1'!F:F,"HUAURA",'Planificación 2026-1'!W:W,C437,'Planificación 2026-1'!H:H,"T2"))&gt;0,"P37"," ")</f>
        <v xml:space="preserve"> </v>
      </c>
      <c r="BW437" s="108" t="str">
        <f>IF(SUM(COUNTIFS('Planificación 2026-1'!F:F,"HUAURA",'Planificación 2026-1'!W:W,C437,'Planificación 2026-1'!H:H,"AE"))&gt;0,"P38"," ")</f>
        <v xml:space="preserve"> </v>
      </c>
      <c r="BX437" s="108" t="str">
        <f>IF(SUM(COUNTIFS('Planificación 2026-1'!F:F,"HUAURA",'Planificación 2026-1'!W:W,C437,'Planificación 2026-1'!H:H,"T4"))&gt;0,"P55"," ")</f>
        <v xml:space="preserve"> </v>
      </c>
      <c r="BY437" s="109">
        <f>SUMIFS('Planificación 2026-1'!R:R,'Planificación 2026-1'!W:W,C437,'Planificación 2026-1'!H:H,"AF",'Planificación 2026-1'!I:I,"&gt;2")</f>
        <v>0</v>
      </c>
      <c r="BZ437" s="109">
        <f>SUMIFS('Planificación 2026-1'!R:R,'Planificación 2026-1'!W:W,C437,'Planificación 2026-1'!H:H,"EN",'Planificación 2026-1'!I:I,"&gt;2")</f>
        <v>0</v>
      </c>
      <c r="CA437" s="109">
        <f>SUMIFS('Planificación 2026-1'!R:R,'Planificación 2026-1'!W:W,C437,'Planificación 2026-1'!H:H,"IS",'Planificación 2026-1'!I:I,"&gt;2")</f>
        <v>0</v>
      </c>
      <c r="CB437" s="109">
        <f>SUMIFS('Planificación 2026-1'!R:R,'Planificación 2026-1'!W:W,C437,'Planificación 2026-1'!H:H,"PS",'Planificación 2026-1'!I:I,"&gt;2")</f>
        <v>0</v>
      </c>
      <c r="CC437" s="109">
        <f>SUMIFS('Planificación 2026-1'!R:R,'Planificación 2026-1'!W:W,C437,'Planificación 2026-1'!H:H,"IN",'Planificación 2026-1'!I:I,"&gt;2")</f>
        <v>0</v>
      </c>
      <c r="CD437" s="109">
        <f>SUMIFS('Planificación 2026-1'!R:R,'Planificación 2026-1'!W:W,C437,'Planificación 2026-1'!H:H,"CA",'Planificación 2026-1'!I:I,"&gt;2")</f>
        <v>0</v>
      </c>
      <c r="CE437" s="109">
        <f>SUMIFS('Planificación 2026-1'!R:R,'Planificación 2026-1'!W:W,C437,'Planificación 2026-1'!H:H,"DE",'Planificación 2026-1'!I:I,"&gt;2")</f>
        <v>0</v>
      </c>
      <c r="CF437" s="109">
        <f>SUMIFS('Planificación 2026-1'!R:R,'Planificación 2026-1'!W:W,C437,'Planificación 2026-1'!H:H,"OB",'Planificación 2026-1'!I:I,"&gt;2")</f>
        <v>0</v>
      </c>
      <c r="CG437" s="109">
        <f>SUMIFS('Planificación 2026-1'!R:R,'Planificación 2026-1'!W:W,C437,'Planificación 2026-1'!H:H,"MH",'Planificación 2026-1'!I:I,"&gt;2")</f>
        <v>0</v>
      </c>
      <c r="CH437" s="109">
        <f>SUMIFS('Planificación 2026-1'!R:R,'Planificación 2026-1'!W:W,C437,'Planificación 2026-1'!H:H,"IC",'Planificación 2026-1'!I:I,"&gt;2")</f>
        <v>0</v>
      </c>
      <c r="CI437" s="109">
        <f>SUMIFS('Planificación 2026-1'!R:R,'Planificación 2026-1'!W:W,C437,'Planificación 2026-1'!H:H,"AR",'Planificación 2026-1'!I:I,"&gt;2")</f>
        <v>0</v>
      </c>
      <c r="CJ437" s="109">
        <f>SUMIFS('Planificación 2026-1'!R:R,'Planificación 2026-1'!W:W,C437,'Planificación 2026-1'!H:H,"T1",'Planificación 2026-1'!I:I,"&gt;2")</f>
        <v>0</v>
      </c>
      <c r="CK437" s="109">
        <f>SUMIFS('Planificación 2026-1'!R:R,'Planificación 2026-1'!W:W,C437,'Planificación 2026-1'!H:H,"T3",'Planificación 2026-1'!I:I,"&gt;2")</f>
        <v>0</v>
      </c>
      <c r="CL437" s="109">
        <f>SUMIFS('Planificación 2026-1'!R:R,'Planificación 2026-1'!W:W,C437,'Planificación 2026-1'!H:H,"T2",'Planificación 2026-1'!I:I,"&gt;2")</f>
        <v>0</v>
      </c>
      <c r="CM437" s="109">
        <f>SUMIFS('Planificación 2026-1'!R:R,'Planificación 2026-1'!W:W,C437,'Planificación 2026-1'!H:H,"AE",'Planificación 2026-1'!I:I,"&gt;2")</f>
        <v>0</v>
      </c>
      <c r="CN437" s="109">
        <f>SUMIFS('Planificación 2026-1'!R:R,'Planificación 2026-1'!W:W,C437,'Planificación 2026-1'!H:H,"T4",'Planificación 2026-1'!I:I,"&gt;2")</f>
        <v>0</v>
      </c>
      <c r="CO437" s="109">
        <f>SUMIFS('Planificación 2026-1'!R:R,'Planificación 2026-1'!W:W,C437,'Planificación 2026-1'!H:H,"AF",'Planificación 2026-1'!I:I,"&lt;3")</f>
        <v>0</v>
      </c>
      <c r="CP437" s="109">
        <f>SUMIFS('Planificación 2026-1'!R:R,'Planificación 2026-1'!W:W,C437,'Planificación 2026-1'!H:H,"EN",'Planificación 2026-1'!I:I,"&lt;3")</f>
        <v>0</v>
      </c>
      <c r="CQ437" s="109">
        <f>SUMIFS('Planificación 2026-1'!R:R,'Planificación 2026-1'!W:W,C437,'Planificación 2026-1'!H:H,"IS",'Planificación 2026-1'!I:I,"&lt;3")</f>
        <v>0</v>
      </c>
      <c r="CR437" s="109">
        <f>SUMIFS('Planificación 2026-1'!R:R,'Planificación 2026-1'!W:W,C437,'Planificación 2026-1'!H:H,"PS",'Planificación 2026-1'!I:I,"&lt;3")</f>
        <v>0</v>
      </c>
      <c r="CS437" s="109">
        <f>SUMIFS('Planificación 2026-1'!R:R,'Planificación 2026-1'!W:W,C437,'Planificación 2026-1'!H:H,"IN",'Planificación 2026-1'!I:I,"&lt;3")</f>
        <v>0</v>
      </c>
      <c r="CT437" s="109">
        <f>SUMIFS('Planificación 2026-1'!R:R,'Planificación 2026-1'!W:W,C437,'Planificación 2026-1'!H:H,"CA",'Planificación 2026-1'!I:I,"&lt;3")</f>
        <v>0</v>
      </c>
      <c r="CU437" s="109">
        <f>SUMIFS('Planificación 2026-1'!R:R,'Planificación 2026-1'!W:W,C437,'Planificación 2026-1'!H:H,"DE",'Planificación 2026-1'!I:I,"&lt;3")</f>
        <v>0</v>
      </c>
      <c r="CV437" s="109">
        <f>SUMIFS('Planificación 2026-1'!R:R,'Planificación 2026-1'!W:W,C437,'Planificación 2026-1'!H:H,"OB",'Planificación 2026-1'!I:I,"&lt;3")</f>
        <v>0</v>
      </c>
      <c r="CW437" s="109">
        <f>SUMIFS('Planificación 2026-1'!R:R,'Planificación 2026-1'!W:W,C437,'Planificación 2026-1'!H:H,"MH",'Planificación 2026-1'!I:I,"&lt;3")</f>
        <v>0</v>
      </c>
      <c r="CX437" s="109">
        <f>SUMIFS('Planificación 2026-1'!R:R,'Planificación 2026-1'!W:W,C437,'Planificación 2026-1'!H:H,"IC",'Planificación 2026-1'!I:I,"&lt;3")</f>
        <v>0</v>
      </c>
      <c r="CY437" s="109">
        <f>SUMIFS('Planificación 2026-1'!R:R,'Planificación 2026-1'!W:W,C437,'Planificación 2026-1'!H:H,"AR",'Planificación 2026-1'!I:I,"&lt;3")</f>
        <v>0</v>
      </c>
      <c r="CZ437" s="109">
        <f>SUMIFS('Planificación 2026-1'!R:R,'Planificación 2026-1'!W:W,C437,'Planificación 2026-1'!H:H,"T1",'Planificación 2026-1'!I:I,"&lt;3")</f>
        <v>0</v>
      </c>
      <c r="DA437" s="109">
        <f>SUMIFS('Planificación 2026-1'!R:R,'Planificación 2026-1'!W:W,C437,'Planificación 2026-1'!H:H,"T3",'Planificación 2026-1'!I:I,"&lt;3")</f>
        <v>0</v>
      </c>
      <c r="DB437" s="109">
        <f>SUMIFS('Planificación 2026-1'!R:R,'Planificación 2026-1'!W:W,C437,'Planificación 2026-1'!H:H,"T2",'Planificación 2026-1'!I:I,"&lt;3")</f>
        <v>0</v>
      </c>
      <c r="DC437" s="109">
        <f>SUMIFS('Planificación 2026-1'!R:R,'Planificación 2026-1'!W:W,C437,'Planificación 2026-1'!H:H,"AE",'Planificación 2026-1'!I:I,"&lt;3")</f>
        <v>0</v>
      </c>
      <c r="DD437" s="109">
        <f>SUMIFS('Planificación 2026-1'!R:R,'Planificación 2026-1'!W:W,C437,'Planificación 2026-1'!H:H,"T4",'Planificación 2026-1'!I:I,"&lt;3")</f>
        <v>0</v>
      </c>
      <c r="DE437" s="108" t="str">
        <f t="shared" si="63"/>
        <v/>
      </c>
      <c r="DF437" s="41">
        <f>IF(C437="","",SUMIFS('Planificación 2026-1'!R:R,'Planificación 2026-1'!W:W,C437,'Planificación 2026-1'!F:F,"PRINCIPAL",'Planificación 2026-1'!X:X,"VIRTUAL"))</f>
        <v>0</v>
      </c>
      <c r="DG437" s="41">
        <f>IF(C437="","",SUMIFS('Planificación 2026-1'!R:R,'Planificación 2026-1'!W:W,C437,'Planificación 2026-1'!F:F,"PRINCIPAL",'Planificación 2026-1'!X:X,"PRESENCIAL"))</f>
        <v>0</v>
      </c>
      <c r="DH437" s="41">
        <f>IF(C437="","",SUMIFS('Planificación 2026-1'!R:R,'Planificación 2026-1'!W:W,C437,'Planificación 2026-1'!F:F,"PRINCIPAL",'Planificación 2026-1'!X:X,"HIBRIDO PRESENCIAL"))</f>
        <v>0</v>
      </c>
      <c r="DI437" s="108" t="str">
        <f t="shared" si="64"/>
        <v/>
      </c>
      <c r="DJ437" s="108">
        <f>IF(C437="","",SUMIFS('Planificación 2026-1'!R:R,'Planificación 2026-1'!W:W,C437,'Planificación 2026-1'!F:F,"FILIAL",'Planificación 2026-1'!X:X,"VIRTUAL"))</f>
        <v>0</v>
      </c>
      <c r="DK437" s="110">
        <f>IF(C437="","",SUMIFS('Planificación 2026-1'!R:R,'Planificación 2026-1'!W:W,C437,'Planificación 2026-1'!F:F,"FILIAL",'Planificación 2026-1'!X:X,"PRESENCIAL"))</f>
        <v>0</v>
      </c>
      <c r="DL437" s="61">
        <f>IF(C437="","",SUMIFS('Planificación 2026-1'!R:R,'Planificación 2026-1'!W:W,C437,'Planificación 2026-1'!F:F,"FILIAL",'Planificación 2026-1'!X:X,"HIBRIDO PRESENCIAL"))</f>
        <v>0</v>
      </c>
      <c r="DM437" s="111" t="str">
        <f t="shared" si="65"/>
        <v/>
      </c>
      <c r="DN437" s="108">
        <f>IF(C437="","",SUMIFS('Planificación 2026-1'!R:R,'Planificación 2026-1'!W:W,C437,'Planificación 2026-1'!F:F,"SUNAMPE",'Planificación 2026-1'!X:X,"VIRTUAL"))</f>
        <v>0</v>
      </c>
      <c r="DO437" s="61">
        <f>IF(C437="","",SUMIFS('Planificación 2026-1'!R:R,'Planificación 2026-1'!W:W,C437,'Planificación 2026-1'!F:F,"SUNAMPE",'Planificación 2026-1'!X:X,"PRESENCIAL"))</f>
        <v>0</v>
      </c>
      <c r="DP437" s="111" t="str">
        <f t="shared" si="66"/>
        <v/>
      </c>
      <c r="DQ437" s="108">
        <f>IF(C437="","",SUMIFS('Planificación 2026-1'!R:R,'Planificación 2026-1'!W:W,C437,'Planificación 2026-1'!F:F,"HUAURA",'Planificación 2026-1'!X:X,"VIRTUAL"))</f>
        <v>0</v>
      </c>
      <c r="DR437" s="61">
        <f>IF(C437="","",SUMIFS('Planificación 2026-1'!R:R,'Planificación 2026-1'!W:W,C437,'Planificación 2026-1'!F:F,"HUAURA",'Planificación 2026-1'!X:X,"PRESENCIAL"))</f>
        <v>0</v>
      </c>
      <c r="DS437" s="76">
        <f>SUMIFS('Planificación 2026-1'!R:R,'Planificación 2026-1'!W:W,C437,'Planificación 2026-1'!F:F,"PRINCIPAL",'Planificación 2026-1'!X:X,"VIRTUAL",'Planificación 2026-1'!I:I,"&gt;2")</f>
        <v>0</v>
      </c>
      <c r="DT437" s="76">
        <f>SUMIFS('Planificación 2026-1'!R:R,'Planificación 2026-1'!W:W,C437,'Planificación 2026-1'!F:F,"PRINCIPAL",'Planificación 2026-1'!X:X,"&lt;&gt;VIRTUAL",'Planificación 2026-1'!I:I,"&gt;2")</f>
        <v>0</v>
      </c>
      <c r="DU437" s="76">
        <f>SUMIFS('Planificación 2026-1'!R:R,'Planificación 2026-1'!W:W,C437,'Planificación 2026-1'!F:F,"SUNAMPE",'Planificación 2026-1'!X:X,"VIRTUAL",'Planificación 2026-1'!I:I,"&gt;2")</f>
        <v>0</v>
      </c>
      <c r="DV437" s="76">
        <f>SUMIFS('Planificación 2026-1'!R:R,'Planificación 2026-1'!W:W,C437,'Planificación 2026-1'!F:F,"SUNAMPE",'Planificación 2026-1'!X:X,"&lt;&gt;VIRTUAL",'Planificación 2026-1'!I:I,"&gt;2")</f>
        <v>0</v>
      </c>
      <c r="DW437" s="76">
        <f>SUMIFS('Planificación 2026-1'!R:R,'Planificación 2026-1'!W:W,C437,'Planificación 2026-1'!F:F,"FILIAL",'Planificación 2026-1'!X:X,"VIRTUAL",'Planificación 2026-1'!I:I,"&gt;2")</f>
        <v>0</v>
      </c>
      <c r="DX437" s="76">
        <f>SUMIFS('Planificación 2026-1'!R:R,'Planificación 2026-1'!W:W,C437,'Planificación 2026-1'!F:F,"FILIAL",'Planificación 2026-1'!X:X,"&lt;&gt;VIRTUAL",'Planificación 2026-1'!I:I,"&gt;2")</f>
        <v>0</v>
      </c>
      <c r="DY437" s="76">
        <f>SUMIFS('Planificación 2026-1'!R:R,'Planificación 2026-1'!W:W,C437,'Planificación 2026-1'!F:F,"PORUMA",'Planificación 2026-1'!X:X,"VIRTUAL",'Planificación 2026-1'!I:I,"&gt;2")</f>
        <v>0</v>
      </c>
      <c r="DZ437" s="76">
        <f>SUMIFS('Planificación 2026-1'!R:R,'Planificación 2026-1'!W:W,C437,'Planificación 2026-1'!F:F,"PORUMA",'Planificación 2026-1'!X:X,"&lt;&gt;VIRTUAL",'Planificación 2026-1'!I:I,"&gt;2")</f>
        <v>0</v>
      </c>
      <c r="EA437" s="76">
        <f>SUMIFS('Planificación 2026-1'!R:R,'Planificación 2026-1'!W:W,C437,'Planificación 2026-1'!F:F,"HUAURA",'Planificación 2026-1'!X:X,"VIRTUAL",'Planificación 2026-1'!I:I,"&gt;2")</f>
        <v>0</v>
      </c>
      <c r="EB437" s="76">
        <f>SUMIFS('Planificación 2026-1'!R:R,'Planificación 2026-1'!W:W,C437,'Planificación 2026-1'!F:F,"HUAURA",'Planificación 2026-1'!X:X,"&lt;&gt;VIRTUAL",'Planificación 2026-1'!I:I,"&gt;2")</f>
        <v>0</v>
      </c>
      <c r="EC437" s="76">
        <f>SUMIFS('Planificación 2026-1'!R:R,'Planificación 2026-1'!W:W,C437,'Planificación 2026-1'!F:F,"PRINCIPAL",'Planificación 2026-1'!X:X,"VIRTUAL",'Planificación 2026-1'!I:I,"&lt;3")</f>
        <v>0</v>
      </c>
      <c r="ED437" s="76">
        <f>SUMIFS('Planificación 2026-1'!R:R,'Planificación 2026-1'!W:W,C437,'Planificación 2026-1'!F:F,"PRINCIPAL",'Planificación 2026-1'!X:X,"&lt;&gt;VIRTUAL",'Planificación 2026-1'!I:I,"&lt;3")</f>
        <v>0</v>
      </c>
      <c r="EE437" s="76">
        <f>SUMIFS('Planificación 2026-1'!R:R,'Planificación 2026-1'!W:W,C437,'Planificación 2026-1'!F:F,"SUNAMPE",'Planificación 2026-1'!X:X,"VIRTUAL",'Planificación 2026-1'!I:I,"&lt;3")</f>
        <v>0</v>
      </c>
      <c r="EF437" s="76">
        <f>SUMIFS('Planificación 2026-1'!R:R,'Planificación 2026-1'!W:W,C437,'Planificación 2026-1'!F:F,"SUNAMPE",'Planificación 2026-1'!X:X,"&lt;&gt;VIRTUAL",'Planificación 2026-1'!I:I,"&lt;3")</f>
        <v>0</v>
      </c>
      <c r="EG437" s="76">
        <f>SUMIFS('Planificación 2026-1'!R:R,'Planificación 2026-1'!W:W,C437,'Planificación 2026-1'!F:F,"FILIAL",'Planificación 2026-1'!X:X,"VIRTUAL",'Planificación 2026-1'!I:I,"&lt;3")</f>
        <v>0</v>
      </c>
      <c r="EH437" s="76">
        <f>SUMIFS('Planificación 2026-1'!R:R,'Planificación 2026-1'!W:W,C437,'Planificación 2026-1'!F:F,"FILIAL",'Planificación 2026-1'!X:X,"&lt;&gt;VIRTUAL",'Planificación 2026-1'!I:I,"&lt;3")</f>
        <v>0</v>
      </c>
      <c r="EI437" s="76">
        <f>SUMIFS('Planificación 2026-1'!R:R,'Planificación 2026-1'!W:W,C437,'Planificación 2026-1'!F:F,"PORUMA",'Planificación 2026-1'!X:X,"VIRTUAL",'Planificación 2026-1'!I:I,"&lt;3")</f>
        <v>0</v>
      </c>
      <c r="EJ437" s="76">
        <f>SUMIFS('Planificación 2026-1'!R:R,'Planificación 2026-1'!W:W,C437,'Planificación 2026-1'!F:F,"PORUMA",'Planificación 2026-1'!X:X,"&lt;&gt;VIRTUAL",'Planificación 2026-1'!I:I,"&lt;3")</f>
        <v>0</v>
      </c>
      <c r="EK437" s="76">
        <f>SUMIFS('Planificación 2026-1'!R:R,'Planificación 2026-1'!W:W,C437,'Planificación 2026-1'!F:F,"HUAURA",'Planificación 2026-1'!X:X,"VIRTUAL",'Planificación 2026-1'!I:I,"&lt;3")</f>
        <v>0</v>
      </c>
      <c r="EL437" s="76">
        <f>SUMIFS('Planificación 2026-1'!R:R,'Planificación 2026-1'!W:W,C437,'Planificación 2026-1'!F:F,"HUAURA",'Planificación 2026-1'!X:X,"&lt;&gt;VIRTUAL",'Planificación 2026-1'!I:I,"&lt;3")</f>
        <v>0</v>
      </c>
      <c r="EM437" s="76"/>
      <c r="EN437" s="76">
        <f t="shared" si="59"/>
        <v>0</v>
      </c>
      <c r="EO437" s="76">
        <f t="shared" si="60"/>
        <v>0</v>
      </c>
      <c r="EP437" s="76" t="b">
        <f t="shared" si="61"/>
        <v>1</v>
      </c>
      <c r="EQ437" s="76" t="str">
        <f t="shared" si="62"/>
        <v/>
      </c>
      <c r="ER437" s="76" t="str">
        <f t="shared" si="67"/>
        <v>PRESENCIAL</v>
      </c>
    </row>
    <row r="438" spans="1:148" hidden="1">
      <c r="A438" s="83"/>
      <c r="B438" s="119">
        <v>435</v>
      </c>
      <c r="C438" s="115" t="s">
        <v>613</v>
      </c>
      <c r="D438" s="112">
        <f>SUMIF('Planificación 2026-1'!W:W,C438,'Planificación 2026-1'!R:R)</f>
        <v>0</v>
      </c>
      <c r="E438" s="114" t="s">
        <v>170</v>
      </c>
      <c r="F438" s="115" t="s">
        <v>596</v>
      </c>
      <c r="G438" s="115" t="s">
        <v>153</v>
      </c>
      <c r="H438" s="115" t="s">
        <v>151</v>
      </c>
      <c r="I438" s="107" t="str">
        <f>IF(SUM(COUNTIFS('Planificación 2026-1'!F:F,"PRINCIPAL",'Planificación 2026-1'!W:W,C438,'Planificación 2026-1'!H:H,"AF"))&gt;0,"P01"," ")</f>
        <v xml:space="preserve"> </v>
      </c>
      <c r="J438" s="108" t="str">
        <f>IF(SUM(COUNTIFS('Planificación 2026-1'!F:F,"PRINCIPAL",'Planificación 2026-1'!W:W,C438,'Planificación 2026-1'!H:H,"EN"))&gt;0,"P02"," ")</f>
        <v xml:space="preserve"> </v>
      </c>
      <c r="K438" s="108" t="str">
        <f>IF(SUM(COUNTIFS('Planificación 2026-1'!F:F,"PRINCIPAL",'Planificación 2026-1'!W:W,C438,'Planificación 2026-1'!H:H,"IS"))&gt;0,"P03"," ")</f>
        <v xml:space="preserve"> </v>
      </c>
      <c r="L438" s="108" t="str">
        <f>IF(SUM(COUNTIFS('Planificación 2026-1'!F:F,"PRINCIPAL",'Planificación 2026-1'!W:W,C438,'Planificación 2026-1'!H:H,"PS"))&gt;0,"P04"," ")</f>
        <v xml:space="preserve"> </v>
      </c>
      <c r="M438" s="108"/>
      <c r="N438" s="108" t="str">
        <f>IF(SUM(COUNTIFS('Planificación 2026-1'!F:F,"PRINCIPAL",'Planificación 2026-1'!W:W,C438,'Planificación 2026-1'!H:H,"IN"))&gt;0,"P06"," ")</f>
        <v xml:space="preserve"> </v>
      </c>
      <c r="O438" s="108" t="str">
        <f>IF(SUM(COUNTIFS('Planificación 2026-1'!F:F,"PRINCIPAL",'Planificación 2026-1'!W:W,C438,'Planificación 2026-1'!H:H,"CA"))&gt;0,"P07"," ")</f>
        <v xml:space="preserve"> </v>
      </c>
      <c r="P438" s="108" t="str">
        <f>IF(SUM(COUNTIFS('Planificación 2026-1'!F:F,"PRINCIPAL",'Planificación 2026-1'!W:W,C438,'Planificación 2026-1'!H:H,"DE"))&gt;0,"P08"," ")</f>
        <v xml:space="preserve"> </v>
      </c>
      <c r="Q438" s="108" t="str">
        <f>IF(SUM(COUNTIFS('Planificación 2026-1'!F:F,"PRINCIPAL",'Planificación 2026-1'!W:W,C438,'Planificación 2026-1'!H:H,"OB"))&gt;0,"P09"," ")</f>
        <v xml:space="preserve"> </v>
      </c>
      <c r="R438" s="108" t="str">
        <f>IF(SUM(COUNTIFS('Planificación 2026-1'!F:F,"PRINCIPAL",'Planificación 2026-1'!W:W,C438,'Planificación 2026-1'!H:H,"MH"))&gt;0,"P31"," ")</f>
        <v xml:space="preserve"> </v>
      </c>
      <c r="S438" s="108" t="str">
        <f>IF(SUM(COUNTIFS('Planificación 2026-1'!F:F,"PRINCIPAL",'Planificación 2026-1'!W:W,C438,'Planificación 2026-1'!H:H,"IC"))&gt;0,"P32"," ")</f>
        <v xml:space="preserve"> </v>
      </c>
      <c r="T438" s="108" t="str">
        <f>IF(SUM(COUNTIFS('Planificación 2026-1'!F:F,"PRINCIPAL",'Planificación 2026-1'!W:W,C438,'Planificación 2026-1'!H:H,"AR"))&gt;0,"P34"," ")</f>
        <v xml:space="preserve"> </v>
      </c>
      <c r="U438" s="108" t="str">
        <f>IF(SUM(COUNTIFS('Planificación 2026-1'!F:F,"PRINCIPAL",'Planificación 2026-1'!W:W,C438,'Planificación 2026-1'!H:H,"T1"))&gt;0,"P35"," ")</f>
        <v xml:space="preserve"> </v>
      </c>
      <c r="V438" s="108" t="str">
        <f>IF(SUM(COUNTIFS('Planificación 2026-1'!F:F,"PRINCIPAL",'Planificación 2026-1'!W:W,C438,'Planificación 2026-1'!H:H,"T3"))&gt;0,"P36"," ")</f>
        <v xml:space="preserve"> </v>
      </c>
      <c r="W438" s="108" t="str">
        <f>IF(SUM(COUNTIFS('Planificación 2026-1'!F:F,"PRINCIPAL",'Planificación 2026-1'!W:W,C438,'Planificación 2026-1'!H:H,"T2"))&gt;0,"P37"," ")</f>
        <v xml:space="preserve"> </v>
      </c>
      <c r="X438" s="108" t="str">
        <f>IF(SUM(COUNTIFS('Planificación 2026-1'!F:F,"PRINCIPAL",'Planificación 2026-1'!W:W,C438,'Planificación 2026-1'!H:H,"AE"))&gt;0,"P38"," ")</f>
        <v xml:space="preserve"> </v>
      </c>
      <c r="Y438" s="108" t="str">
        <f>IF(SUM(COUNTIFS('Planificación 2026-1'!F:F,"PRINCIPAL",'Planificación 2026-1'!W:W,C438,'Planificación 2026-1'!H:H,"T4"))&gt;0,"P55"," ")</f>
        <v xml:space="preserve"> </v>
      </c>
      <c r="Z438" s="108" t="str">
        <f>IF(SUM(COUNTIFS('Planificación 2026-1'!F:F,"FILIAL",'Planificación 2026-1'!W:W,C438,'Planificación 2026-1'!H:H,"AF"))&gt;0," P01"," ")</f>
        <v xml:space="preserve"> </v>
      </c>
      <c r="AA438" s="108" t="str">
        <f>IF(SUM(COUNTIFS('Planificación 2026-1'!F:F,"FILIAL",'Planificación 2026-1'!W:W,C438,'Planificación 2026-1'!H:H,"EN"))&gt;0,"P02"," ")</f>
        <v xml:space="preserve"> </v>
      </c>
      <c r="AB438" s="108" t="str">
        <f>IF(SUM(COUNTIFS('Planificación 2026-1'!F:F,"FILIAL",'Planificación 2026-1'!W:W,C438,'Planificación 2026-1'!H:H,"IS"))&gt;0,"P03"," ")</f>
        <v xml:space="preserve"> </v>
      </c>
      <c r="AC438" s="108" t="str">
        <f>IF(SUM(COUNTIFS('Planificación 2026-1'!F:F,"FILIAL",'Planificación 2026-1'!W:W,C438,'Planificación 2026-1'!H:H,"PS"))&gt;0,"P04"," ")</f>
        <v xml:space="preserve"> </v>
      </c>
      <c r="AD438" s="108"/>
      <c r="AE438" s="108" t="str">
        <f>IF(SUM(COUNTIFS('Planificación 2026-1'!F:F,"FILIAL",'Planificación 2026-1'!W:W,C438,'Planificación 2026-1'!H:H,"IN"))&gt;0,"P06"," ")</f>
        <v xml:space="preserve"> </v>
      </c>
      <c r="AF438" s="108" t="str">
        <f>IF(SUM(COUNTIFS('Planificación 2026-1'!F:F,"FILIAL",'Planificación 2026-1'!W:W,C438,'Planificación 2026-1'!H:H,"CA"))&gt;0,"P07"," ")</f>
        <v xml:space="preserve"> </v>
      </c>
      <c r="AG438" s="108" t="str">
        <f>IF(SUM(COUNTIFS('Planificación 2026-1'!F:F,"FILIAL",'Planificación 2026-1'!W:W,C438,'Planificación 2026-1'!H:H,"DE"))&gt;0,"P08"," ")</f>
        <v xml:space="preserve"> </v>
      </c>
      <c r="AH438" s="108" t="str">
        <f>IF(SUM(COUNTIFS('Planificación 2026-1'!F:F,"FILIAL",'Planificación 2026-1'!W:W,C438,'Planificación 2026-1'!H:H,"OB"))&gt;0,"P09"," ")</f>
        <v xml:space="preserve"> </v>
      </c>
      <c r="AI438" s="108" t="str">
        <f>IF(SUM(COUNTIFS('Planificación 2026-1'!F:F,"FILIAL",'Planificación 2026-1'!W:W,C438,'Planificación 2026-1'!H:H,"MH"))&gt;0,"P31"," ")</f>
        <v xml:space="preserve"> </v>
      </c>
      <c r="AJ438" s="108" t="str">
        <f>IF(SUM(COUNTIFS('Planificación 2026-1'!F:F,"FILIAL",'Planificación 2026-1'!W:W,C438,'Planificación 2026-1'!H:H,"IC"))&gt;0,"P32"," ")</f>
        <v xml:space="preserve"> </v>
      </c>
      <c r="AK438" s="108" t="str">
        <f>IF(SUM(COUNTIFS('Planificación 2026-1'!F:F,"FILIAL",'Planificación 2026-1'!W:W,C438,'Planificación 2026-1'!H:H,"AR"))&gt;0,"P34"," ")</f>
        <v xml:space="preserve"> </v>
      </c>
      <c r="AL438" s="108" t="str">
        <f>IF(SUM(COUNTIFS('Planificación 2026-1'!F:F,"FILIAL",'Planificación 2026-1'!W:W,C438,'Planificación 2026-1'!H:H,"T1"))&gt;0,"P35"," ")</f>
        <v xml:space="preserve"> </v>
      </c>
      <c r="AM438" s="108" t="str">
        <f>IF(SUM(COUNTIFS('Planificación 2026-1'!F:F,"FILIAL",'Planificación 2026-1'!W:W,C438,'Planificación 2026-1'!H:H,"T3"))&gt;0,"P36"," ")</f>
        <v xml:space="preserve"> </v>
      </c>
      <c r="AN438" s="108" t="str">
        <f>IF(SUM(COUNTIFS('Planificación 2026-1'!F:F,"FILIAL",'Planificación 2026-1'!W:W,C438,'Planificación 2026-1'!H:H,"T2"))&gt;0,"P37"," ")</f>
        <v xml:space="preserve"> </v>
      </c>
      <c r="AO438" s="108" t="str">
        <f>IF(SUM(COUNTIFS('Planificación 2026-1'!F:F,"FILIAL",'Planificación 2026-1'!W:W,C438,'Planificación 2026-1'!H:H,"AE"))&gt;0,"P38"," ")</f>
        <v xml:space="preserve"> </v>
      </c>
      <c r="AP438" s="108" t="str">
        <f>IF(SUM(COUNTIFS('Planificación 2026-1'!F:F,"FILIAL",'Planificación 2026-1'!W:W,C438,'Planificación 2026-1'!H:H,"T4"))&gt;0,"P55"," ")</f>
        <v xml:space="preserve"> </v>
      </c>
      <c r="AQ438" s="108" t="str">
        <f>IF(SUM(COUNTIFS('Planificación 2026-1'!F:F,"SUNAMPE",'Planificación 2026-1'!W:W,C438,'Planificación 2026-1'!H:H,"AF"))&gt;0," P01"," ")</f>
        <v xml:space="preserve"> </v>
      </c>
      <c r="AR438" s="108" t="str">
        <f>IF(SUM(COUNTIFS('Planificación 2026-1'!F:F,"SUNAMPE",'Planificación 2026-1'!W:W,C438,'Planificación 2026-1'!H:H,"EN"))&gt;0,"P02"," ")</f>
        <v xml:space="preserve"> </v>
      </c>
      <c r="AS438" s="108" t="str">
        <f>IF(SUM(COUNTIFS('Planificación 2026-1'!F:F,"SUNAMPE",'Planificación 2026-1'!W:W,C438,'Planificación 2026-1'!H:H,"IS"))&gt;0,"P03"," ")</f>
        <v xml:space="preserve"> </v>
      </c>
      <c r="AT438" s="108" t="str">
        <f>IF(SUM(COUNTIFS('Planificación 2026-1'!F:F,"SUNAMPE",'Planificación 2026-1'!W:W,C438,'Planificación 2026-1'!H:H,"PS"))&gt;0,"P04"," ")</f>
        <v xml:space="preserve"> </v>
      </c>
      <c r="AU438" s="108"/>
      <c r="AV438" s="108" t="str">
        <f>IF(SUM(COUNTIFS('Planificación 2026-1'!F:F,"SUNAMPE",'Planificación 2026-1'!W:W,C438,'Planificación 2026-1'!H:H,"IN"))&gt;0,"P06"," ")</f>
        <v xml:space="preserve"> </v>
      </c>
      <c r="AW438" s="108" t="str">
        <f>IF(SUM(COUNTIFS('Planificación 2026-1'!F:F,"SUNAMPE",'Planificación 2026-1'!W:W,C438,'Planificación 2026-1'!H:H,"CA"))&gt;0,"P07"," ")</f>
        <v xml:space="preserve"> </v>
      </c>
      <c r="AX438" s="108" t="str">
        <f>IF(SUM(COUNTIFS('Planificación 2026-1'!F:F,"SUNAMPE",'Planificación 2026-1'!W:W,C438,'Planificación 2026-1'!H:H,"DE"))&gt;0,"P08"," ")</f>
        <v xml:space="preserve"> </v>
      </c>
      <c r="AY438" s="108" t="str">
        <f>IF(SUM(COUNTIFS('Planificación 2026-1'!F:F,"SUNAMPE",'Planificación 2026-1'!W:W,C438,'Planificación 2026-1'!H:H,"OB"))&gt;0,"P09"," ")</f>
        <v xml:space="preserve"> </v>
      </c>
      <c r="AZ438" s="108" t="str">
        <f>IF(SUM(COUNTIFS('Planificación 2026-1'!F:F,"SUNAMPE",'Planificación 2026-1'!W:W,C438,'Planificación 2026-1'!H:H,"MH"))&gt;0,"P31"," ")</f>
        <v xml:space="preserve"> </v>
      </c>
      <c r="BA438" s="108" t="str">
        <f>IF(SUM(COUNTIFS('Planificación 2026-1'!F:F,"SUNAMPE",'Planificación 2026-1'!W:W,C438,'Planificación 2026-1'!H:H,"IC"))&gt;0,"P32"," ")</f>
        <v xml:space="preserve"> </v>
      </c>
      <c r="BB438" s="108" t="str">
        <f>IF(SUM(COUNTIFS('Planificación 2026-1'!F:F,"SUNAMPE",'Planificación 2026-1'!W:W,C438,'Planificación 2026-1'!H:H,"AR"))&gt;0,"P34"," ")</f>
        <v xml:space="preserve"> </v>
      </c>
      <c r="BC438" s="108" t="str">
        <f>IF(SUM(COUNTIFS('Planificación 2026-1'!F:F,"SUNAMPE",'Planificación 2026-1'!W:W,C438,'Planificación 2026-1'!H:H,"T1"))&gt;0,"P35"," ")</f>
        <v xml:space="preserve"> </v>
      </c>
      <c r="BD438" s="108" t="str">
        <f>IF(SUM(COUNTIFS('Planificación 2026-1'!F:F,"SUNAMPE",'Planificación 2026-1'!W:W,C438,'Planificación 2026-1'!H:H,"T3"))&gt;0,"P36"," ")</f>
        <v xml:space="preserve"> </v>
      </c>
      <c r="BE438" s="108" t="str">
        <f>IF(SUM(COUNTIFS('Planificación 2026-1'!F:F,"SUNAMPE",'Planificación 2026-1'!W:W,C438,'Planificación 2026-1'!H:H,"T2"))&gt;0,"P37"," ")</f>
        <v xml:space="preserve"> </v>
      </c>
      <c r="BF438" s="108" t="str">
        <f>IF(SUM(COUNTIFS('Planificación 2026-1'!F:F,"SUNAMPE",'Planificación 2026-1'!W:W,C438,'Planificación 2026-1'!H:H,"AE"))&gt;0,"P38"," ")</f>
        <v xml:space="preserve"> </v>
      </c>
      <c r="BG438" s="108" t="str">
        <f>IF(SUM(COUNTIFS('Planificación 2026-1'!F:F,"SUNAMPE",'Planificación 2026-1'!W:W,C438,'Planificación 2026-1'!H:H,"T4"))&gt;0,"P55"," ")</f>
        <v xml:space="preserve"> </v>
      </c>
      <c r="BH438" s="108" t="str">
        <f>IF(SUM(COUNTIFS('Planificación 2026-1'!F:F,"HUAURA",'Planificación 2026-1'!W:W,C438,'Planificación 2026-1'!H:H,"AF"))&gt;0," P01"," ")</f>
        <v xml:space="preserve"> </v>
      </c>
      <c r="BI438" s="108" t="str">
        <f>IF(SUM(COUNTIFS('Planificación 2026-1'!F:F,"HUAURA",'Planificación 2026-1'!W:W,C438,'Planificación 2026-1'!H:H,"EN"))&gt;0,"P02"," ")</f>
        <v xml:space="preserve"> </v>
      </c>
      <c r="BJ438" s="108" t="str">
        <f>IF(SUM(COUNTIFS('Planificación 2026-1'!F:F,"HUAURA",'Planificación 2026-1'!W:W,C438,'Planificación 2026-1'!H:H,"IS"))&gt;0,"P03"," ")</f>
        <v xml:space="preserve"> </v>
      </c>
      <c r="BK438" s="108" t="str">
        <f>IF(SUM(COUNTIFS('Planificación 2026-1'!F:F,"HUAURA",'Planificación 2026-1'!W:W,C438,'Planificación 2026-1'!H:H,"PS"))&gt;0,"P04"," ")</f>
        <v xml:space="preserve"> </v>
      </c>
      <c r="BL438" s="108"/>
      <c r="BM438" s="108" t="str">
        <f>IF(SUM(COUNTIFS('Planificación 2026-1'!F:F,"HUAURA",'Planificación 2026-1'!W:W,C438,'Planificación 2026-1'!H:H,"IN"))&gt;0,"P06"," ")</f>
        <v xml:space="preserve"> </v>
      </c>
      <c r="BN438" s="108" t="str">
        <f>IF(SUM(COUNTIFS('Planificación 2026-1'!F:F,"HUAURA",'Planificación 2026-1'!W:W,C438,'Planificación 2026-1'!H:H,"CA"))&gt;0,"P07"," ")</f>
        <v xml:space="preserve"> </v>
      </c>
      <c r="BO438" s="108" t="str">
        <f>IF(SUM(COUNTIFS('Planificación 2026-1'!F:F,"HUAURA",'Planificación 2026-1'!W:W,C438,'Planificación 2026-1'!H:H,"DE"))&gt;0,"P08"," ")</f>
        <v xml:space="preserve"> </v>
      </c>
      <c r="BP438" s="108" t="str">
        <f>IF(SUM(COUNTIFS('Planificación 2026-1'!F:F,"HUAURA",'Planificación 2026-1'!W:W,C438,'Planificación 2026-1'!H:H,"OB"))&gt;0,"P09"," ")</f>
        <v xml:space="preserve"> </v>
      </c>
      <c r="BQ438" s="108" t="str">
        <f>IF(SUM(COUNTIFS('Planificación 2026-1'!F:F,"HUAURA",'Planificación 2026-1'!W:W,C438,'Planificación 2026-1'!H:H,"MH"))&gt;0,"P31"," ")</f>
        <v xml:space="preserve"> </v>
      </c>
      <c r="BR438" s="108" t="str">
        <f>IF(SUM(COUNTIFS('Planificación 2026-1'!F:F,"HUAURA",'Planificación 2026-1'!W:W,C438,'Planificación 2026-1'!H:H,"IC"))&gt;0,"P32"," ")</f>
        <v xml:space="preserve"> </v>
      </c>
      <c r="BS438" s="108" t="str">
        <f>IF(SUM(COUNTIFS('Planificación 2026-1'!F:F,"HUAURA",'Planificación 2026-1'!W:W,C438,'Planificación 2026-1'!H:H,"AR"))&gt;0,"P34"," ")</f>
        <v xml:space="preserve"> </v>
      </c>
      <c r="BT438" s="108" t="str">
        <f>IF(SUM(COUNTIFS('Planificación 2026-1'!F:F,"HUAURA",'Planificación 2026-1'!W:W,C438,'Planificación 2026-1'!H:H,"T1"))&gt;0,"P35"," ")</f>
        <v xml:space="preserve"> </v>
      </c>
      <c r="BU438" s="108" t="str">
        <f>IF(SUM(COUNTIFS('Planificación 2026-1'!F:F,"HUAURA",'Planificación 2026-1'!W:W,C438,'Planificación 2026-1'!H:H,"T3"))&gt;0,"P36"," ")</f>
        <v xml:space="preserve"> </v>
      </c>
      <c r="BV438" s="108" t="str">
        <f>IF(SUM(COUNTIFS('Planificación 2026-1'!F:F,"HUAURA",'Planificación 2026-1'!W:W,C438,'Planificación 2026-1'!H:H,"T2"))&gt;0,"P37"," ")</f>
        <v xml:space="preserve"> </v>
      </c>
      <c r="BW438" s="108" t="str">
        <f>IF(SUM(COUNTIFS('Planificación 2026-1'!F:F,"HUAURA",'Planificación 2026-1'!W:W,C438,'Planificación 2026-1'!H:H,"AE"))&gt;0,"P38"," ")</f>
        <v xml:space="preserve"> </v>
      </c>
      <c r="BX438" s="108" t="str">
        <f>IF(SUM(COUNTIFS('Planificación 2026-1'!F:F,"HUAURA",'Planificación 2026-1'!W:W,C438,'Planificación 2026-1'!H:H,"T4"))&gt;0,"P55"," ")</f>
        <v xml:space="preserve"> </v>
      </c>
      <c r="BY438" s="109">
        <f>SUMIFS('Planificación 2026-1'!R:R,'Planificación 2026-1'!W:W,C438,'Planificación 2026-1'!H:H,"AF",'Planificación 2026-1'!I:I,"&gt;2")</f>
        <v>0</v>
      </c>
      <c r="BZ438" s="109">
        <f>SUMIFS('Planificación 2026-1'!R:R,'Planificación 2026-1'!W:W,C438,'Planificación 2026-1'!H:H,"EN",'Planificación 2026-1'!I:I,"&gt;2")</f>
        <v>0</v>
      </c>
      <c r="CA438" s="109">
        <f>SUMIFS('Planificación 2026-1'!R:R,'Planificación 2026-1'!W:W,C438,'Planificación 2026-1'!H:H,"IS",'Planificación 2026-1'!I:I,"&gt;2")</f>
        <v>0</v>
      </c>
      <c r="CB438" s="109">
        <f>SUMIFS('Planificación 2026-1'!R:R,'Planificación 2026-1'!W:W,C438,'Planificación 2026-1'!H:H,"PS",'Planificación 2026-1'!I:I,"&gt;2")</f>
        <v>0</v>
      </c>
      <c r="CC438" s="109">
        <f>SUMIFS('Planificación 2026-1'!R:R,'Planificación 2026-1'!W:W,C438,'Planificación 2026-1'!H:H,"IN",'Planificación 2026-1'!I:I,"&gt;2")</f>
        <v>0</v>
      </c>
      <c r="CD438" s="109">
        <f>SUMIFS('Planificación 2026-1'!R:R,'Planificación 2026-1'!W:W,C438,'Planificación 2026-1'!H:H,"CA",'Planificación 2026-1'!I:I,"&gt;2")</f>
        <v>0</v>
      </c>
      <c r="CE438" s="109">
        <f>SUMIFS('Planificación 2026-1'!R:R,'Planificación 2026-1'!W:W,C438,'Planificación 2026-1'!H:H,"DE",'Planificación 2026-1'!I:I,"&gt;2")</f>
        <v>0</v>
      </c>
      <c r="CF438" s="109">
        <f>SUMIFS('Planificación 2026-1'!R:R,'Planificación 2026-1'!W:W,C438,'Planificación 2026-1'!H:H,"OB",'Planificación 2026-1'!I:I,"&gt;2")</f>
        <v>0</v>
      </c>
      <c r="CG438" s="109">
        <f>SUMIFS('Planificación 2026-1'!R:R,'Planificación 2026-1'!W:W,C438,'Planificación 2026-1'!H:H,"MH",'Planificación 2026-1'!I:I,"&gt;2")</f>
        <v>0</v>
      </c>
      <c r="CH438" s="109">
        <f>SUMIFS('Planificación 2026-1'!R:R,'Planificación 2026-1'!W:W,C438,'Planificación 2026-1'!H:H,"IC",'Planificación 2026-1'!I:I,"&gt;2")</f>
        <v>0</v>
      </c>
      <c r="CI438" s="109">
        <f>SUMIFS('Planificación 2026-1'!R:R,'Planificación 2026-1'!W:W,C438,'Planificación 2026-1'!H:H,"AR",'Planificación 2026-1'!I:I,"&gt;2")</f>
        <v>0</v>
      </c>
      <c r="CJ438" s="109">
        <f>SUMIFS('Planificación 2026-1'!R:R,'Planificación 2026-1'!W:W,C438,'Planificación 2026-1'!H:H,"T1",'Planificación 2026-1'!I:I,"&gt;2")</f>
        <v>0</v>
      </c>
      <c r="CK438" s="109">
        <f>SUMIFS('Planificación 2026-1'!R:R,'Planificación 2026-1'!W:W,C438,'Planificación 2026-1'!H:H,"T3",'Planificación 2026-1'!I:I,"&gt;2")</f>
        <v>0</v>
      </c>
      <c r="CL438" s="109">
        <f>SUMIFS('Planificación 2026-1'!R:R,'Planificación 2026-1'!W:W,C438,'Planificación 2026-1'!H:H,"T2",'Planificación 2026-1'!I:I,"&gt;2")</f>
        <v>0</v>
      </c>
      <c r="CM438" s="109">
        <f>SUMIFS('Planificación 2026-1'!R:R,'Planificación 2026-1'!W:W,C438,'Planificación 2026-1'!H:H,"AE",'Planificación 2026-1'!I:I,"&gt;2")</f>
        <v>0</v>
      </c>
      <c r="CN438" s="109">
        <f>SUMIFS('Planificación 2026-1'!R:R,'Planificación 2026-1'!W:W,C438,'Planificación 2026-1'!H:H,"T4",'Planificación 2026-1'!I:I,"&gt;2")</f>
        <v>0</v>
      </c>
      <c r="CO438" s="109">
        <f>SUMIFS('Planificación 2026-1'!R:R,'Planificación 2026-1'!W:W,C438,'Planificación 2026-1'!H:H,"AF",'Planificación 2026-1'!I:I,"&lt;3")</f>
        <v>0</v>
      </c>
      <c r="CP438" s="109">
        <f>SUMIFS('Planificación 2026-1'!R:R,'Planificación 2026-1'!W:W,C438,'Planificación 2026-1'!H:H,"EN",'Planificación 2026-1'!I:I,"&lt;3")</f>
        <v>0</v>
      </c>
      <c r="CQ438" s="109">
        <f>SUMIFS('Planificación 2026-1'!R:R,'Planificación 2026-1'!W:W,C438,'Planificación 2026-1'!H:H,"IS",'Planificación 2026-1'!I:I,"&lt;3")</f>
        <v>0</v>
      </c>
      <c r="CR438" s="109">
        <f>SUMIFS('Planificación 2026-1'!R:R,'Planificación 2026-1'!W:W,C438,'Planificación 2026-1'!H:H,"PS",'Planificación 2026-1'!I:I,"&lt;3")</f>
        <v>0</v>
      </c>
      <c r="CS438" s="109">
        <f>SUMIFS('Planificación 2026-1'!R:R,'Planificación 2026-1'!W:W,C438,'Planificación 2026-1'!H:H,"IN",'Planificación 2026-1'!I:I,"&lt;3")</f>
        <v>0</v>
      </c>
      <c r="CT438" s="109">
        <f>SUMIFS('Planificación 2026-1'!R:R,'Planificación 2026-1'!W:W,C438,'Planificación 2026-1'!H:H,"CA",'Planificación 2026-1'!I:I,"&lt;3")</f>
        <v>0</v>
      </c>
      <c r="CU438" s="109">
        <f>SUMIFS('Planificación 2026-1'!R:R,'Planificación 2026-1'!W:W,C438,'Planificación 2026-1'!H:H,"DE",'Planificación 2026-1'!I:I,"&lt;3")</f>
        <v>0</v>
      </c>
      <c r="CV438" s="109">
        <f>SUMIFS('Planificación 2026-1'!R:R,'Planificación 2026-1'!W:W,C438,'Planificación 2026-1'!H:H,"OB",'Planificación 2026-1'!I:I,"&lt;3")</f>
        <v>0</v>
      </c>
      <c r="CW438" s="109">
        <f>SUMIFS('Planificación 2026-1'!R:R,'Planificación 2026-1'!W:W,C438,'Planificación 2026-1'!H:H,"MH",'Planificación 2026-1'!I:I,"&lt;3")</f>
        <v>0</v>
      </c>
      <c r="CX438" s="109">
        <f>SUMIFS('Planificación 2026-1'!R:R,'Planificación 2026-1'!W:W,C438,'Planificación 2026-1'!H:H,"IC",'Planificación 2026-1'!I:I,"&lt;3")</f>
        <v>0</v>
      </c>
      <c r="CY438" s="109">
        <f>SUMIFS('Planificación 2026-1'!R:R,'Planificación 2026-1'!W:W,C438,'Planificación 2026-1'!H:H,"AR",'Planificación 2026-1'!I:I,"&lt;3")</f>
        <v>0</v>
      </c>
      <c r="CZ438" s="109">
        <f>SUMIFS('Planificación 2026-1'!R:R,'Planificación 2026-1'!W:W,C438,'Planificación 2026-1'!H:H,"T1",'Planificación 2026-1'!I:I,"&lt;3")</f>
        <v>0</v>
      </c>
      <c r="DA438" s="109">
        <f>SUMIFS('Planificación 2026-1'!R:R,'Planificación 2026-1'!W:W,C438,'Planificación 2026-1'!H:H,"T3",'Planificación 2026-1'!I:I,"&lt;3")</f>
        <v>0</v>
      </c>
      <c r="DB438" s="109">
        <f>SUMIFS('Planificación 2026-1'!R:R,'Planificación 2026-1'!W:W,C438,'Planificación 2026-1'!H:H,"T2",'Planificación 2026-1'!I:I,"&lt;3")</f>
        <v>0</v>
      </c>
      <c r="DC438" s="109">
        <f>SUMIFS('Planificación 2026-1'!R:R,'Planificación 2026-1'!W:W,C438,'Planificación 2026-1'!H:H,"AE",'Planificación 2026-1'!I:I,"&lt;3")</f>
        <v>0</v>
      </c>
      <c r="DD438" s="109">
        <f>SUMIFS('Planificación 2026-1'!R:R,'Planificación 2026-1'!W:W,C438,'Planificación 2026-1'!H:H,"T4",'Planificación 2026-1'!I:I,"&lt;3")</f>
        <v>0</v>
      </c>
      <c r="DE438" s="108" t="str">
        <f t="shared" si="63"/>
        <v/>
      </c>
      <c r="DF438" s="41">
        <f>IF(C438="","",SUMIFS('Planificación 2026-1'!R:R,'Planificación 2026-1'!W:W,C438,'Planificación 2026-1'!F:F,"PRINCIPAL",'Planificación 2026-1'!X:X,"VIRTUAL"))</f>
        <v>0</v>
      </c>
      <c r="DG438" s="41">
        <f>IF(C438="","",SUMIFS('Planificación 2026-1'!R:R,'Planificación 2026-1'!W:W,C438,'Planificación 2026-1'!F:F,"PRINCIPAL",'Planificación 2026-1'!X:X,"PRESENCIAL"))</f>
        <v>0</v>
      </c>
      <c r="DH438" s="41">
        <f>IF(C438="","",SUMIFS('Planificación 2026-1'!R:R,'Planificación 2026-1'!W:W,C438,'Planificación 2026-1'!F:F,"PRINCIPAL",'Planificación 2026-1'!X:X,"HIBRIDO PRESENCIAL"))</f>
        <v>0</v>
      </c>
      <c r="DI438" s="108" t="str">
        <f t="shared" si="64"/>
        <v/>
      </c>
      <c r="DJ438" s="108">
        <f>IF(C438="","",SUMIFS('Planificación 2026-1'!R:R,'Planificación 2026-1'!W:W,C438,'Planificación 2026-1'!F:F,"FILIAL",'Planificación 2026-1'!X:X,"VIRTUAL"))</f>
        <v>0</v>
      </c>
      <c r="DK438" s="110">
        <f>IF(C438="","",SUMIFS('Planificación 2026-1'!R:R,'Planificación 2026-1'!W:W,C438,'Planificación 2026-1'!F:F,"FILIAL",'Planificación 2026-1'!X:X,"PRESENCIAL"))</f>
        <v>0</v>
      </c>
      <c r="DL438" s="61">
        <f>IF(C438="","",SUMIFS('Planificación 2026-1'!R:R,'Planificación 2026-1'!W:W,C438,'Planificación 2026-1'!F:F,"FILIAL",'Planificación 2026-1'!X:X,"HIBRIDO PRESENCIAL"))</f>
        <v>0</v>
      </c>
      <c r="DM438" s="111" t="str">
        <f t="shared" si="65"/>
        <v/>
      </c>
      <c r="DN438" s="108">
        <f>IF(C438="","",SUMIFS('Planificación 2026-1'!R:R,'Planificación 2026-1'!W:W,C438,'Planificación 2026-1'!F:F,"SUNAMPE",'Planificación 2026-1'!X:X,"VIRTUAL"))</f>
        <v>0</v>
      </c>
      <c r="DO438" s="61">
        <f>IF(C438="","",SUMIFS('Planificación 2026-1'!R:R,'Planificación 2026-1'!W:W,C438,'Planificación 2026-1'!F:F,"SUNAMPE",'Planificación 2026-1'!X:X,"PRESENCIAL"))</f>
        <v>0</v>
      </c>
      <c r="DP438" s="111" t="str">
        <f t="shared" si="66"/>
        <v/>
      </c>
      <c r="DQ438" s="108">
        <f>IF(C438="","",SUMIFS('Planificación 2026-1'!R:R,'Planificación 2026-1'!W:W,C438,'Planificación 2026-1'!F:F,"HUAURA",'Planificación 2026-1'!X:X,"VIRTUAL"))</f>
        <v>0</v>
      </c>
      <c r="DR438" s="61">
        <f>IF(C438="","",SUMIFS('Planificación 2026-1'!R:R,'Planificación 2026-1'!W:W,C438,'Planificación 2026-1'!F:F,"HUAURA",'Planificación 2026-1'!X:X,"PRESENCIAL"))</f>
        <v>0</v>
      </c>
      <c r="DS438" s="76">
        <f>SUMIFS('Planificación 2026-1'!R:R,'Planificación 2026-1'!W:W,C438,'Planificación 2026-1'!F:F,"PRINCIPAL",'Planificación 2026-1'!X:X,"VIRTUAL",'Planificación 2026-1'!I:I,"&gt;2")</f>
        <v>0</v>
      </c>
      <c r="DT438" s="76">
        <f>SUMIFS('Planificación 2026-1'!R:R,'Planificación 2026-1'!W:W,C438,'Planificación 2026-1'!F:F,"PRINCIPAL",'Planificación 2026-1'!X:X,"&lt;&gt;VIRTUAL",'Planificación 2026-1'!I:I,"&gt;2")</f>
        <v>0</v>
      </c>
      <c r="DU438" s="76">
        <f>SUMIFS('Planificación 2026-1'!R:R,'Planificación 2026-1'!W:W,C438,'Planificación 2026-1'!F:F,"SUNAMPE",'Planificación 2026-1'!X:X,"VIRTUAL",'Planificación 2026-1'!I:I,"&gt;2")</f>
        <v>0</v>
      </c>
      <c r="DV438" s="76">
        <f>SUMIFS('Planificación 2026-1'!R:R,'Planificación 2026-1'!W:W,C438,'Planificación 2026-1'!F:F,"SUNAMPE",'Planificación 2026-1'!X:X,"&lt;&gt;VIRTUAL",'Planificación 2026-1'!I:I,"&gt;2")</f>
        <v>0</v>
      </c>
      <c r="DW438" s="76">
        <f>SUMIFS('Planificación 2026-1'!R:R,'Planificación 2026-1'!W:W,C438,'Planificación 2026-1'!F:F,"FILIAL",'Planificación 2026-1'!X:X,"VIRTUAL",'Planificación 2026-1'!I:I,"&gt;2")</f>
        <v>0</v>
      </c>
      <c r="DX438" s="76">
        <f>SUMIFS('Planificación 2026-1'!R:R,'Planificación 2026-1'!W:W,C438,'Planificación 2026-1'!F:F,"FILIAL",'Planificación 2026-1'!X:X,"&lt;&gt;VIRTUAL",'Planificación 2026-1'!I:I,"&gt;2")</f>
        <v>0</v>
      </c>
      <c r="DY438" s="76">
        <f>SUMIFS('Planificación 2026-1'!R:R,'Planificación 2026-1'!W:W,C438,'Planificación 2026-1'!F:F,"PORUMA",'Planificación 2026-1'!X:X,"VIRTUAL",'Planificación 2026-1'!I:I,"&gt;2")</f>
        <v>0</v>
      </c>
      <c r="DZ438" s="76">
        <f>SUMIFS('Planificación 2026-1'!R:R,'Planificación 2026-1'!W:W,C438,'Planificación 2026-1'!F:F,"PORUMA",'Planificación 2026-1'!X:X,"&lt;&gt;VIRTUAL",'Planificación 2026-1'!I:I,"&gt;2")</f>
        <v>0</v>
      </c>
      <c r="EA438" s="76">
        <f>SUMIFS('Planificación 2026-1'!R:R,'Planificación 2026-1'!W:W,C438,'Planificación 2026-1'!F:F,"HUAURA",'Planificación 2026-1'!X:X,"VIRTUAL",'Planificación 2026-1'!I:I,"&gt;2")</f>
        <v>0</v>
      </c>
      <c r="EB438" s="76">
        <f>SUMIFS('Planificación 2026-1'!R:R,'Planificación 2026-1'!W:W,C438,'Planificación 2026-1'!F:F,"HUAURA",'Planificación 2026-1'!X:X,"&lt;&gt;VIRTUAL",'Planificación 2026-1'!I:I,"&gt;2")</f>
        <v>0</v>
      </c>
      <c r="EC438" s="76">
        <f>SUMIFS('Planificación 2026-1'!R:R,'Planificación 2026-1'!W:W,C438,'Planificación 2026-1'!F:F,"PRINCIPAL",'Planificación 2026-1'!X:X,"VIRTUAL",'Planificación 2026-1'!I:I,"&lt;3")</f>
        <v>0</v>
      </c>
      <c r="ED438" s="76">
        <f>SUMIFS('Planificación 2026-1'!R:R,'Planificación 2026-1'!W:W,C438,'Planificación 2026-1'!F:F,"PRINCIPAL",'Planificación 2026-1'!X:X,"&lt;&gt;VIRTUAL",'Planificación 2026-1'!I:I,"&lt;3")</f>
        <v>0</v>
      </c>
      <c r="EE438" s="76">
        <f>SUMIFS('Planificación 2026-1'!R:R,'Planificación 2026-1'!W:W,C438,'Planificación 2026-1'!F:F,"SUNAMPE",'Planificación 2026-1'!X:X,"VIRTUAL",'Planificación 2026-1'!I:I,"&lt;3")</f>
        <v>0</v>
      </c>
      <c r="EF438" s="76">
        <f>SUMIFS('Planificación 2026-1'!R:R,'Planificación 2026-1'!W:W,C438,'Planificación 2026-1'!F:F,"SUNAMPE",'Planificación 2026-1'!X:X,"&lt;&gt;VIRTUAL",'Planificación 2026-1'!I:I,"&lt;3")</f>
        <v>0</v>
      </c>
      <c r="EG438" s="76">
        <f>SUMIFS('Planificación 2026-1'!R:R,'Planificación 2026-1'!W:W,C438,'Planificación 2026-1'!F:F,"FILIAL",'Planificación 2026-1'!X:X,"VIRTUAL",'Planificación 2026-1'!I:I,"&lt;3")</f>
        <v>0</v>
      </c>
      <c r="EH438" s="76">
        <f>SUMIFS('Planificación 2026-1'!R:R,'Planificación 2026-1'!W:W,C438,'Planificación 2026-1'!F:F,"FILIAL",'Planificación 2026-1'!X:X,"&lt;&gt;VIRTUAL",'Planificación 2026-1'!I:I,"&lt;3")</f>
        <v>0</v>
      </c>
      <c r="EI438" s="76">
        <f>SUMIFS('Planificación 2026-1'!R:R,'Planificación 2026-1'!W:W,C438,'Planificación 2026-1'!F:F,"PORUMA",'Planificación 2026-1'!X:X,"VIRTUAL",'Planificación 2026-1'!I:I,"&lt;3")</f>
        <v>0</v>
      </c>
      <c r="EJ438" s="76">
        <f>SUMIFS('Planificación 2026-1'!R:R,'Planificación 2026-1'!W:W,C438,'Planificación 2026-1'!F:F,"PORUMA",'Planificación 2026-1'!X:X,"&lt;&gt;VIRTUAL",'Planificación 2026-1'!I:I,"&lt;3")</f>
        <v>0</v>
      </c>
      <c r="EK438" s="76">
        <f>SUMIFS('Planificación 2026-1'!R:R,'Planificación 2026-1'!W:W,C438,'Planificación 2026-1'!F:F,"HUAURA",'Planificación 2026-1'!X:X,"VIRTUAL",'Planificación 2026-1'!I:I,"&lt;3")</f>
        <v>0</v>
      </c>
      <c r="EL438" s="76">
        <f>SUMIFS('Planificación 2026-1'!R:R,'Planificación 2026-1'!W:W,C438,'Planificación 2026-1'!F:F,"HUAURA",'Planificación 2026-1'!X:X,"&lt;&gt;VIRTUAL",'Planificación 2026-1'!I:I,"&lt;3")</f>
        <v>0</v>
      </c>
      <c r="EM438" s="76"/>
      <c r="EN438" s="76">
        <f t="shared" si="59"/>
        <v>0</v>
      </c>
      <c r="EO438" s="76">
        <f t="shared" si="60"/>
        <v>0</v>
      </c>
      <c r="EP438" s="76" t="b">
        <f t="shared" si="61"/>
        <v>1</v>
      </c>
      <c r="EQ438" s="76" t="str">
        <f t="shared" si="62"/>
        <v/>
      </c>
      <c r="ER438" s="76" t="str">
        <f t="shared" si="67"/>
        <v>PRESENCIAL</v>
      </c>
    </row>
    <row r="439" spans="1:148" hidden="1">
      <c r="A439" s="83"/>
      <c r="B439" s="119">
        <v>436</v>
      </c>
      <c r="C439" s="115" t="s">
        <v>614</v>
      </c>
      <c r="D439" s="112">
        <f>SUMIF('Planificación 2026-1'!W:W,C439,'Planificación 2026-1'!R:R)</f>
        <v>0</v>
      </c>
      <c r="E439" s="114" t="s">
        <v>170</v>
      </c>
      <c r="F439" s="116" t="s">
        <v>596</v>
      </c>
      <c r="G439" s="115" t="s">
        <v>19</v>
      </c>
      <c r="H439" s="115" t="s">
        <v>140</v>
      </c>
      <c r="I439" s="107" t="str">
        <f>IF(SUM(COUNTIFS('Planificación 2026-1'!F:F,"PRINCIPAL",'Planificación 2026-1'!W:W,C439,'Planificación 2026-1'!H:H,"AF"))&gt;0,"P01"," ")</f>
        <v xml:space="preserve"> </v>
      </c>
      <c r="J439" s="108" t="str">
        <f>IF(SUM(COUNTIFS('Planificación 2026-1'!F:F,"PRINCIPAL",'Planificación 2026-1'!W:W,C439,'Planificación 2026-1'!H:H,"EN"))&gt;0,"P02"," ")</f>
        <v xml:space="preserve"> </v>
      </c>
      <c r="K439" s="108" t="str">
        <f>IF(SUM(COUNTIFS('Planificación 2026-1'!F:F,"PRINCIPAL",'Planificación 2026-1'!W:W,C439,'Planificación 2026-1'!H:H,"IS"))&gt;0,"P03"," ")</f>
        <v xml:space="preserve"> </v>
      </c>
      <c r="L439" s="108" t="str">
        <f>IF(SUM(COUNTIFS('Planificación 2026-1'!F:F,"PRINCIPAL",'Planificación 2026-1'!W:W,C439,'Planificación 2026-1'!H:H,"PS"))&gt;0,"P04"," ")</f>
        <v xml:space="preserve"> </v>
      </c>
      <c r="M439" s="108"/>
      <c r="N439" s="108" t="str">
        <f>IF(SUM(COUNTIFS('Planificación 2026-1'!F:F,"PRINCIPAL",'Planificación 2026-1'!W:W,C439,'Planificación 2026-1'!H:H,"IN"))&gt;0,"P06"," ")</f>
        <v xml:space="preserve"> </v>
      </c>
      <c r="O439" s="108" t="str">
        <f>IF(SUM(COUNTIFS('Planificación 2026-1'!F:F,"PRINCIPAL",'Planificación 2026-1'!W:W,C439,'Planificación 2026-1'!H:H,"CA"))&gt;0,"P07"," ")</f>
        <v xml:space="preserve"> </v>
      </c>
      <c r="P439" s="108" t="str">
        <f>IF(SUM(COUNTIFS('Planificación 2026-1'!F:F,"PRINCIPAL",'Planificación 2026-1'!W:W,C439,'Planificación 2026-1'!H:H,"DE"))&gt;0,"P08"," ")</f>
        <v xml:space="preserve"> </v>
      </c>
      <c r="Q439" s="108" t="str">
        <f>IF(SUM(COUNTIFS('Planificación 2026-1'!F:F,"PRINCIPAL",'Planificación 2026-1'!W:W,C439,'Planificación 2026-1'!H:H,"OB"))&gt;0,"P09"," ")</f>
        <v xml:space="preserve"> </v>
      </c>
      <c r="R439" s="108" t="str">
        <f>IF(SUM(COUNTIFS('Planificación 2026-1'!F:F,"PRINCIPAL",'Planificación 2026-1'!W:W,C439,'Planificación 2026-1'!H:H,"MH"))&gt;0,"P31"," ")</f>
        <v xml:space="preserve"> </v>
      </c>
      <c r="S439" s="108" t="str">
        <f>IF(SUM(COUNTIFS('Planificación 2026-1'!F:F,"PRINCIPAL",'Planificación 2026-1'!W:W,C439,'Planificación 2026-1'!H:H,"IC"))&gt;0,"P32"," ")</f>
        <v xml:space="preserve"> </v>
      </c>
      <c r="T439" s="108" t="str">
        <f>IF(SUM(COUNTIFS('Planificación 2026-1'!F:F,"PRINCIPAL",'Planificación 2026-1'!W:W,C439,'Planificación 2026-1'!H:H,"AR"))&gt;0,"P34"," ")</f>
        <v xml:space="preserve"> </v>
      </c>
      <c r="U439" s="108" t="str">
        <f>IF(SUM(COUNTIFS('Planificación 2026-1'!F:F,"PRINCIPAL",'Planificación 2026-1'!W:W,C439,'Planificación 2026-1'!H:H,"T1"))&gt;0,"P35"," ")</f>
        <v xml:space="preserve"> </v>
      </c>
      <c r="V439" s="108" t="str">
        <f>IF(SUM(COUNTIFS('Planificación 2026-1'!F:F,"PRINCIPAL",'Planificación 2026-1'!W:W,C439,'Planificación 2026-1'!H:H,"T3"))&gt;0,"P36"," ")</f>
        <v xml:space="preserve"> </v>
      </c>
      <c r="W439" s="108" t="str">
        <f>IF(SUM(COUNTIFS('Planificación 2026-1'!F:F,"PRINCIPAL",'Planificación 2026-1'!W:W,C439,'Planificación 2026-1'!H:H,"T2"))&gt;0,"P37"," ")</f>
        <v xml:space="preserve"> </v>
      </c>
      <c r="X439" s="108" t="str">
        <f>IF(SUM(COUNTIFS('Planificación 2026-1'!F:F,"PRINCIPAL",'Planificación 2026-1'!W:W,C439,'Planificación 2026-1'!H:H,"AE"))&gt;0,"P38"," ")</f>
        <v xml:space="preserve"> </v>
      </c>
      <c r="Y439" s="108" t="str">
        <f>IF(SUM(COUNTIFS('Planificación 2026-1'!F:F,"PRINCIPAL",'Planificación 2026-1'!W:W,C439,'Planificación 2026-1'!H:H,"T4"))&gt;0,"P55"," ")</f>
        <v xml:space="preserve"> </v>
      </c>
      <c r="Z439" s="108" t="str">
        <f>IF(SUM(COUNTIFS('Planificación 2026-1'!F:F,"FILIAL",'Planificación 2026-1'!W:W,C439,'Planificación 2026-1'!H:H,"AF"))&gt;0," P01"," ")</f>
        <v xml:space="preserve"> </v>
      </c>
      <c r="AA439" s="108" t="str">
        <f>IF(SUM(COUNTIFS('Planificación 2026-1'!F:F,"FILIAL",'Planificación 2026-1'!W:W,C439,'Planificación 2026-1'!H:H,"EN"))&gt;0,"P02"," ")</f>
        <v xml:space="preserve"> </v>
      </c>
      <c r="AB439" s="108" t="str">
        <f>IF(SUM(COUNTIFS('Planificación 2026-1'!F:F,"FILIAL",'Planificación 2026-1'!W:W,C439,'Planificación 2026-1'!H:H,"IS"))&gt;0,"P03"," ")</f>
        <v xml:space="preserve"> </v>
      </c>
      <c r="AC439" s="108" t="str">
        <f>IF(SUM(COUNTIFS('Planificación 2026-1'!F:F,"FILIAL",'Planificación 2026-1'!W:W,C439,'Planificación 2026-1'!H:H,"PS"))&gt;0,"P04"," ")</f>
        <v xml:space="preserve"> </v>
      </c>
      <c r="AD439" s="108"/>
      <c r="AE439" s="108" t="str">
        <f>IF(SUM(COUNTIFS('Planificación 2026-1'!F:F,"FILIAL",'Planificación 2026-1'!W:W,C439,'Planificación 2026-1'!H:H,"IN"))&gt;0,"P06"," ")</f>
        <v xml:space="preserve"> </v>
      </c>
      <c r="AF439" s="108" t="str">
        <f>IF(SUM(COUNTIFS('Planificación 2026-1'!F:F,"FILIAL",'Planificación 2026-1'!W:W,C439,'Planificación 2026-1'!H:H,"CA"))&gt;0,"P07"," ")</f>
        <v xml:space="preserve"> </v>
      </c>
      <c r="AG439" s="108" t="str">
        <f>IF(SUM(COUNTIFS('Planificación 2026-1'!F:F,"FILIAL",'Planificación 2026-1'!W:W,C439,'Planificación 2026-1'!H:H,"DE"))&gt;0,"P08"," ")</f>
        <v xml:space="preserve"> </v>
      </c>
      <c r="AH439" s="108" t="str">
        <f>IF(SUM(COUNTIFS('Planificación 2026-1'!F:F,"FILIAL",'Planificación 2026-1'!W:W,C439,'Planificación 2026-1'!H:H,"OB"))&gt;0,"P09"," ")</f>
        <v xml:space="preserve"> </v>
      </c>
      <c r="AI439" s="108" t="str">
        <f>IF(SUM(COUNTIFS('Planificación 2026-1'!F:F,"FILIAL",'Planificación 2026-1'!W:W,C439,'Planificación 2026-1'!H:H,"MH"))&gt;0,"P31"," ")</f>
        <v xml:space="preserve"> </v>
      </c>
      <c r="AJ439" s="108" t="str">
        <f>IF(SUM(COUNTIFS('Planificación 2026-1'!F:F,"FILIAL",'Planificación 2026-1'!W:W,C439,'Planificación 2026-1'!H:H,"IC"))&gt;0,"P32"," ")</f>
        <v xml:space="preserve"> </v>
      </c>
      <c r="AK439" s="108" t="str">
        <f>IF(SUM(COUNTIFS('Planificación 2026-1'!F:F,"FILIAL",'Planificación 2026-1'!W:W,C439,'Planificación 2026-1'!H:H,"AR"))&gt;0,"P34"," ")</f>
        <v xml:space="preserve"> </v>
      </c>
      <c r="AL439" s="108" t="str">
        <f>IF(SUM(COUNTIFS('Planificación 2026-1'!F:F,"FILIAL",'Planificación 2026-1'!W:W,C439,'Planificación 2026-1'!H:H,"T1"))&gt;0,"P35"," ")</f>
        <v xml:space="preserve"> </v>
      </c>
      <c r="AM439" s="108" t="str">
        <f>IF(SUM(COUNTIFS('Planificación 2026-1'!F:F,"FILIAL",'Planificación 2026-1'!W:W,C439,'Planificación 2026-1'!H:H,"T3"))&gt;0,"P36"," ")</f>
        <v xml:space="preserve"> </v>
      </c>
      <c r="AN439" s="108" t="str">
        <f>IF(SUM(COUNTIFS('Planificación 2026-1'!F:F,"FILIAL",'Planificación 2026-1'!W:W,C439,'Planificación 2026-1'!H:H,"T2"))&gt;0,"P37"," ")</f>
        <v xml:space="preserve"> </v>
      </c>
      <c r="AO439" s="108" t="str">
        <f>IF(SUM(COUNTIFS('Planificación 2026-1'!F:F,"FILIAL",'Planificación 2026-1'!W:W,C439,'Planificación 2026-1'!H:H,"AE"))&gt;0,"P38"," ")</f>
        <v xml:space="preserve"> </v>
      </c>
      <c r="AP439" s="108" t="str">
        <f>IF(SUM(COUNTIFS('Planificación 2026-1'!F:F,"FILIAL",'Planificación 2026-1'!W:W,C439,'Planificación 2026-1'!H:H,"T4"))&gt;0,"P55"," ")</f>
        <v xml:space="preserve"> </v>
      </c>
      <c r="AQ439" s="108" t="str">
        <f>IF(SUM(COUNTIFS('Planificación 2026-1'!F:F,"SUNAMPE",'Planificación 2026-1'!W:W,C439,'Planificación 2026-1'!H:H,"AF"))&gt;0," P01"," ")</f>
        <v xml:space="preserve"> </v>
      </c>
      <c r="AR439" s="108" t="str">
        <f>IF(SUM(COUNTIFS('Planificación 2026-1'!F:F,"SUNAMPE",'Planificación 2026-1'!W:W,C439,'Planificación 2026-1'!H:H,"EN"))&gt;0,"P02"," ")</f>
        <v xml:space="preserve"> </v>
      </c>
      <c r="AS439" s="108" t="str">
        <f>IF(SUM(COUNTIFS('Planificación 2026-1'!F:F,"SUNAMPE",'Planificación 2026-1'!W:W,C439,'Planificación 2026-1'!H:H,"IS"))&gt;0,"P03"," ")</f>
        <v xml:space="preserve"> </v>
      </c>
      <c r="AT439" s="108" t="str">
        <f>IF(SUM(COUNTIFS('Planificación 2026-1'!F:F,"SUNAMPE",'Planificación 2026-1'!W:W,C439,'Planificación 2026-1'!H:H,"PS"))&gt;0,"P04"," ")</f>
        <v xml:space="preserve"> </v>
      </c>
      <c r="AU439" s="108"/>
      <c r="AV439" s="108" t="str">
        <f>IF(SUM(COUNTIFS('Planificación 2026-1'!F:F,"SUNAMPE",'Planificación 2026-1'!W:W,C439,'Planificación 2026-1'!H:H,"IN"))&gt;0,"P06"," ")</f>
        <v xml:space="preserve"> </v>
      </c>
      <c r="AW439" s="108" t="str">
        <f>IF(SUM(COUNTIFS('Planificación 2026-1'!F:F,"SUNAMPE",'Planificación 2026-1'!W:W,C439,'Planificación 2026-1'!H:H,"CA"))&gt;0,"P07"," ")</f>
        <v xml:space="preserve"> </v>
      </c>
      <c r="AX439" s="108" t="str">
        <f>IF(SUM(COUNTIFS('Planificación 2026-1'!F:F,"SUNAMPE",'Planificación 2026-1'!W:W,C439,'Planificación 2026-1'!H:H,"DE"))&gt;0,"P08"," ")</f>
        <v xml:space="preserve"> </v>
      </c>
      <c r="AY439" s="108" t="str">
        <f>IF(SUM(COUNTIFS('Planificación 2026-1'!F:F,"SUNAMPE",'Planificación 2026-1'!W:W,C439,'Planificación 2026-1'!H:H,"OB"))&gt;0,"P09"," ")</f>
        <v xml:space="preserve"> </v>
      </c>
      <c r="AZ439" s="108" t="str">
        <f>IF(SUM(COUNTIFS('Planificación 2026-1'!F:F,"SUNAMPE",'Planificación 2026-1'!W:W,C439,'Planificación 2026-1'!H:H,"MH"))&gt;0,"P31"," ")</f>
        <v xml:space="preserve"> </v>
      </c>
      <c r="BA439" s="108" t="str">
        <f>IF(SUM(COUNTIFS('Planificación 2026-1'!F:F,"SUNAMPE",'Planificación 2026-1'!W:W,C439,'Planificación 2026-1'!H:H,"IC"))&gt;0,"P32"," ")</f>
        <v xml:space="preserve"> </v>
      </c>
      <c r="BB439" s="108" t="str">
        <f>IF(SUM(COUNTIFS('Planificación 2026-1'!F:F,"SUNAMPE",'Planificación 2026-1'!W:W,C439,'Planificación 2026-1'!H:H,"AR"))&gt;0,"P34"," ")</f>
        <v xml:space="preserve"> </v>
      </c>
      <c r="BC439" s="108" t="str">
        <f>IF(SUM(COUNTIFS('Planificación 2026-1'!F:F,"SUNAMPE",'Planificación 2026-1'!W:W,C439,'Planificación 2026-1'!H:H,"T1"))&gt;0,"P35"," ")</f>
        <v xml:space="preserve"> </v>
      </c>
      <c r="BD439" s="108" t="str">
        <f>IF(SUM(COUNTIFS('Planificación 2026-1'!F:F,"SUNAMPE",'Planificación 2026-1'!W:W,C439,'Planificación 2026-1'!H:H,"T3"))&gt;0,"P36"," ")</f>
        <v xml:space="preserve"> </v>
      </c>
      <c r="BE439" s="108" t="str">
        <f>IF(SUM(COUNTIFS('Planificación 2026-1'!F:F,"SUNAMPE",'Planificación 2026-1'!W:W,C439,'Planificación 2026-1'!H:H,"T2"))&gt;0,"P37"," ")</f>
        <v xml:space="preserve"> </v>
      </c>
      <c r="BF439" s="108" t="str">
        <f>IF(SUM(COUNTIFS('Planificación 2026-1'!F:F,"SUNAMPE",'Planificación 2026-1'!W:W,C439,'Planificación 2026-1'!H:H,"AE"))&gt;0,"P38"," ")</f>
        <v xml:space="preserve"> </v>
      </c>
      <c r="BG439" s="108" t="str">
        <f>IF(SUM(COUNTIFS('Planificación 2026-1'!F:F,"SUNAMPE",'Planificación 2026-1'!W:W,C439,'Planificación 2026-1'!H:H,"T4"))&gt;0,"P55"," ")</f>
        <v xml:space="preserve"> </v>
      </c>
      <c r="BH439" s="108" t="str">
        <f>IF(SUM(COUNTIFS('Planificación 2026-1'!F:F,"HUAURA",'Planificación 2026-1'!W:W,C439,'Planificación 2026-1'!H:H,"AF"))&gt;0," P01"," ")</f>
        <v xml:space="preserve"> </v>
      </c>
      <c r="BI439" s="108" t="str">
        <f>IF(SUM(COUNTIFS('Planificación 2026-1'!F:F,"HUAURA",'Planificación 2026-1'!W:W,C439,'Planificación 2026-1'!H:H,"EN"))&gt;0,"P02"," ")</f>
        <v xml:space="preserve"> </v>
      </c>
      <c r="BJ439" s="108" t="str">
        <f>IF(SUM(COUNTIFS('Planificación 2026-1'!F:F,"HUAURA",'Planificación 2026-1'!W:W,C439,'Planificación 2026-1'!H:H,"IS"))&gt;0,"P03"," ")</f>
        <v xml:space="preserve"> </v>
      </c>
      <c r="BK439" s="108" t="str">
        <f>IF(SUM(COUNTIFS('Planificación 2026-1'!F:F,"HUAURA",'Planificación 2026-1'!W:W,C439,'Planificación 2026-1'!H:H,"PS"))&gt;0,"P04"," ")</f>
        <v xml:space="preserve"> </v>
      </c>
      <c r="BL439" s="108"/>
      <c r="BM439" s="108" t="str">
        <f>IF(SUM(COUNTIFS('Planificación 2026-1'!F:F,"HUAURA",'Planificación 2026-1'!W:W,C439,'Planificación 2026-1'!H:H,"IN"))&gt;0,"P06"," ")</f>
        <v xml:space="preserve"> </v>
      </c>
      <c r="BN439" s="108" t="str">
        <f>IF(SUM(COUNTIFS('Planificación 2026-1'!F:F,"HUAURA",'Planificación 2026-1'!W:W,C439,'Planificación 2026-1'!H:H,"CA"))&gt;0,"P07"," ")</f>
        <v xml:space="preserve"> </v>
      </c>
      <c r="BO439" s="108" t="str">
        <f>IF(SUM(COUNTIFS('Planificación 2026-1'!F:F,"HUAURA",'Planificación 2026-1'!W:W,C439,'Planificación 2026-1'!H:H,"DE"))&gt;0,"P08"," ")</f>
        <v xml:space="preserve"> </v>
      </c>
      <c r="BP439" s="108" t="str">
        <f>IF(SUM(COUNTIFS('Planificación 2026-1'!F:F,"HUAURA",'Planificación 2026-1'!W:W,C439,'Planificación 2026-1'!H:H,"OB"))&gt;0,"P09"," ")</f>
        <v xml:space="preserve"> </v>
      </c>
      <c r="BQ439" s="108" t="str">
        <f>IF(SUM(COUNTIFS('Planificación 2026-1'!F:F,"HUAURA",'Planificación 2026-1'!W:W,C439,'Planificación 2026-1'!H:H,"MH"))&gt;0,"P31"," ")</f>
        <v xml:space="preserve"> </v>
      </c>
      <c r="BR439" s="108" t="str">
        <f>IF(SUM(COUNTIFS('Planificación 2026-1'!F:F,"HUAURA",'Planificación 2026-1'!W:W,C439,'Planificación 2026-1'!H:H,"IC"))&gt;0,"P32"," ")</f>
        <v xml:space="preserve"> </v>
      </c>
      <c r="BS439" s="108" t="str">
        <f>IF(SUM(COUNTIFS('Planificación 2026-1'!F:F,"HUAURA",'Planificación 2026-1'!W:W,C439,'Planificación 2026-1'!H:H,"AR"))&gt;0,"P34"," ")</f>
        <v xml:space="preserve"> </v>
      </c>
      <c r="BT439" s="108" t="str">
        <f>IF(SUM(COUNTIFS('Planificación 2026-1'!F:F,"HUAURA",'Planificación 2026-1'!W:W,C439,'Planificación 2026-1'!H:H,"T1"))&gt;0,"P35"," ")</f>
        <v xml:space="preserve"> </v>
      </c>
      <c r="BU439" s="108" t="str">
        <f>IF(SUM(COUNTIFS('Planificación 2026-1'!F:F,"HUAURA",'Planificación 2026-1'!W:W,C439,'Planificación 2026-1'!H:H,"T3"))&gt;0,"P36"," ")</f>
        <v xml:space="preserve"> </v>
      </c>
      <c r="BV439" s="108" t="str">
        <f>IF(SUM(COUNTIFS('Planificación 2026-1'!F:F,"HUAURA",'Planificación 2026-1'!W:W,C439,'Planificación 2026-1'!H:H,"T2"))&gt;0,"P37"," ")</f>
        <v xml:space="preserve"> </v>
      </c>
      <c r="BW439" s="108" t="str">
        <f>IF(SUM(COUNTIFS('Planificación 2026-1'!F:F,"HUAURA",'Planificación 2026-1'!W:W,C439,'Planificación 2026-1'!H:H,"AE"))&gt;0,"P38"," ")</f>
        <v xml:space="preserve"> </v>
      </c>
      <c r="BX439" s="108" t="str">
        <f>IF(SUM(COUNTIFS('Planificación 2026-1'!F:F,"HUAURA",'Planificación 2026-1'!W:W,C439,'Planificación 2026-1'!H:H,"T4"))&gt;0,"P55"," ")</f>
        <v xml:space="preserve"> </v>
      </c>
      <c r="BY439" s="109">
        <f>SUMIFS('Planificación 2026-1'!R:R,'Planificación 2026-1'!W:W,C439,'Planificación 2026-1'!H:H,"AF",'Planificación 2026-1'!I:I,"&gt;2")</f>
        <v>0</v>
      </c>
      <c r="BZ439" s="109">
        <f>SUMIFS('Planificación 2026-1'!R:R,'Planificación 2026-1'!W:W,C439,'Planificación 2026-1'!H:H,"EN",'Planificación 2026-1'!I:I,"&gt;2")</f>
        <v>0</v>
      </c>
      <c r="CA439" s="109">
        <f>SUMIFS('Planificación 2026-1'!R:R,'Planificación 2026-1'!W:W,C439,'Planificación 2026-1'!H:H,"IS",'Planificación 2026-1'!I:I,"&gt;2")</f>
        <v>0</v>
      </c>
      <c r="CB439" s="109">
        <f>SUMIFS('Planificación 2026-1'!R:R,'Planificación 2026-1'!W:W,C439,'Planificación 2026-1'!H:H,"PS",'Planificación 2026-1'!I:I,"&gt;2")</f>
        <v>0</v>
      </c>
      <c r="CC439" s="109">
        <f>SUMIFS('Planificación 2026-1'!R:R,'Planificación 2026-1'!W:W,C439,'Planificación 2026-1'!H:H,"IN",'Planificación 2026-1'!I:I,"&gt;2")</f>
        <v>0</v>
      </c>
      <c r="CD439" s="109">
        <f>SUMIFS('Planificación 2026-1'!R:R,'Planificación 2026-1'!W:W,C439,'Planificación 2026-1'!H:H,"CA",'Planificación 2026-1'!I:I,"&gt;2")</f>
        <v>0</v>
      </c>
      <c r="CE439" s="109">
        <f>SUMIFS('Planificación 2026-1'!R:R,'Planificación 2026-1'!W:W,C439,'Planificación 2026-1'!H:H,"DE",'Planificación 2026-1'!I:I,"&gt;2")</f>
        <v>0</v>
      </c>
      <c r="CF439" s="109">
        <f>SUMIFS('Planificación 2026-1'!R:R,'Planificación 2026-1'!W:W,C439,'Planificación 2026-1'!H:H,"OB",'Planificación 2026-1'!I:I,"&gt;2")</f>
        <v>0</v>
      </c>
      <c r="CG439" s="109">
        <f>SUMIFS('Planificación 2026-1'!R:R,'Planificación 2026-1'!W:W,C439,'Planificación 2026-1'!H:H,"MH",'Planificación 2026-1'!I:I,"&gt;2")</f>
        <v>0</v>
      </c>
      <c r="CH439" s="109">
        <f>SUMIFS('Planificación 2026-1'!R:R,'Planificación 2026-1'!W:W,C439,'Planificación 2026-1'!H:H,"IC",'Planificación 2026-1'!I:I,"&gt;2")</f>
        <v>0</v>
      </c>
      <c r="CI439" s="109">
        <f>SUMIFS('Planificación 2026-1'!R:R,'Planificación 2026-1'!W:W,C439,'Planificación 2026-1'!H:H,"AR",'Planificación 2026-1'!I:I,"&gt;2")</f>
        <v>0</v>
      </c>
      <c r="CJ439" s="109">
        <f>SUMIFS('Planificación 2026-1'!R:R,'Planificación 2026-1'!W:W,C439,'Planificación 2026-1'!H:H,"T1",'Planificación 2026-1'!I:I,"&gt;2")</f>
        <v>0</v>
      </c>
      <c r="CK439" s="109">
        <f>SUMIFS('Planificación 2026-1'!R:R,'Planificación 2026-1'!W:W,C439,'Planificación 2026-1'!H:H,"T3",'Planificación 2026-1'!I:I,"&gt;2")</f>
        <v>0</v>
      </c>
      <c r="CL439" s="109">
        <f>SUMIFS('Planificación 2026-1'!R:R,'Planificación 2026-1'!W:W,C439,'Planificación 2026-1'!H:H,"T2",'Planificación 2026-1'!I:I,"&gt;2")</f>
        <v>0</v>
      </c>
      <c r="CM439" s="109">
        <f>SUMIFS('Planificación 2026-1'!R:R,'Planificación 2026-1'!W:W,C439,'Planificación 2026-1'!H:H,"AE",'Planificación 2026-1'!I:I,"&gt;2")</f>
        <v>0</v>
      </c>
      <c r="CN439" s="109">
        <f>SUMIFS('Planificación 2026-1'!R:R,'Planificación 2026-1'!W:W,C439,'Planificación 2026-1'!H:H,"T4",'Planificación 2026-1'!I:I,"&gt;2")</f>
        <v>0</v>
      </c>
      <c r="CO439" s="109">
        <f>SUMIFS('Planificación 2026-1'!R:R,'Planificación 2026-1'!W:W,C439,'Planificación 2026-1'!H:H,"AF",'Planificación 2026-1'!I:I,"&lt;3")</f>
        <v>0</v>
      </c>
      <c r="CP439" s="109">
        <f>SUMIFS('Planificación 2026-1'!R:R,'Planificación 2026-1'!W:W,C439,'Planificación 2026-1'!H:H,"EN",'Planificación 2026-1'!I:I,"&lt;3")</f>
        <v>0</v>
      </c>
      <c r="CQ439" s="109">
        <f>SUMIFS('Planificación 2026-1'!R:R,'Planificación 2026-1'!W:W,C439,'Planificación 2026-1'!H:H,"IS",'Planificación 2026-1'!I:I,"&lt;3")</f>
        <v>0</v>
      </c>
      <c r="CR439" s="109">
        <f>SUMIFS('Planificación 2026-1'!R:R,'Planificación 2026-1'!W:W,C439,'Planificación 2026-1'!H:H,"PS",'Planificación 2026-1'!I:I,"&lt;3")</f>
        <v>0</v>
      </c>
      <c r="CS439" s="109">
        <f>SUMIFS('Planificación 2026-1'!R:R,'Planificación 2026-1'!W:W,C439,'Planificación 2026-1'!H:H,"IN",'Planificación 2026-1'!I:I,"&lt;3")</f>
        <v>0</v>
      </c>
      <c r="CT439" s="109">
        <f>SUMIFS('Planificación 2026-1'!R:R,'Planificación 2026-1'!W:W,C439,'Planificación 2026-1'!H:H,"CA",'Planificación 2026-1'!I:I,"&lt;3")</f>
        <v>0</v>
      </c>
      <c r="CU439" s="109">
        <f>SUMIFS('Planificación 2026-1'!R:R,'Planificación 2026-1'!W:W,C439,'Planificación 2026-1'!H:H,"DE",'Planificación 2026-1'!I:I,"&lt;3")</f>
        <v>0</v>
      </c>
      <c r="CV439" s="109">
        <f>SUMIFS('Planificación 2026-1'!R:R,'Planificación 2026-1'!W:W,C439,'Planificación 2026-1'!H:H,"OB",'Planificación 2026-1'!I:I,"&lt;3")</f>
        <v>0</v>
      </c>
      <c r="CW439" s="109">
        <f>SUMIFS('Planificación 2026-1'!R:R,'Planificación 2026-1'!W:W,C439,'Planificación 2026-1'!H:H,"MH",'Planificación 2026-1'!I:I,"&lt;3")</f>
        <v>0</v>
      </c>
      <c r="CX439" s="109">
        <f>SUMIFS('Planificación 2026-1'!R:R,'Planificación 2026-1'!W:W,C439,'Planificación 2026-1'!H:H,"IC",'Planificación 2026-1'!I:I,"&lt;3")</f>
        <v>0</v>
      </c>
      <c r="CY439" s="109">
        <f>SUMIFS('Planificación 2026-1'!R:R,'Planificación 2026-1'!W:W,C439,'Planificación 2026-1'!H:H,"AR",'Planificación 2026-1'!I:I,"&lt;3")</f>
        <v>0</v>
      </c>
      <c r="CZ439" s="109">
        <f>SUMIFS('Planificación 2026-1'!R:R,'Planificación 2026-1'!W:W,C439,'Planificación 2026-1'!H:H,"T1",'Planificación 2026-1'!I:I,"&lt;3")</f>
        <v>0</v>
      </c>
      <c r="DA439" s="109">
        <f>SUMIFS('Planificación 2026-1'!R:R,'Planificación 2026-1'!W:W,C439,'Planificación 2026-1'!H:H,"T3",'Planificación 2026-1'!I:I,"&lt;3")</f>
        <v>0</v>
      </c>
      <c r="DB439" s="109">
        <f>SUMIFS('Planificación 2026-1'!R:R,'Planificación 2026-1'!W:W,C439,'Planificación 2026-1'!H:H,"T2",'Planificación 2026-1'!I:I,"&lt;3")</f>
        <v>0</v>
      </c>
      <c r="DC439" s="109">
        <f>SUMIFS('Planificación 2026-1'!R:R,'Planificación 2026-1'!W:W,C439,'Planificación 2026-1'!H:H,"AE",'Planificación 2026-1'!I:I,"&lt;3")</f>
        <v>0</v>
      </c>
      <c r="DD439" s="109">
        <f>SUMIFS('Planificación 2026-1'!R:R,'Planificación 2026-1'!W:W,C439,'Planificación 2026-1'!H:H,"T4",'Planificación 2026-1'!I:I,"&lt;3")</f>
        <v>0</v>
      </c>
      <c r="DE439" s="108" t="str">
        <f t="shared" si="63"/>
        <v/>
      </c>
      <c r="DF439" s="41">
        <f>IF(C439="","",SUMIFS('Planificación 2026-1'!R:R,'Planificación 2026-1'!W:W,C439,'Planificación 2026-1'!F:F,"PRINCIPAL",'Planificación 2026-1'!X:X,"VIRTUAL"))</f>
        <v>0</v>
      </c>
      <c r="DG439" s="41">
        <f>IF(C439="","",SUMIFS('Planificación 2026-1'!R:R,'Planificación 2026-1'!W:W,C439,'Planificación 2026-1'!F:F,"PRINCIPAL",'Planificación 2026-1'!X:X,"PRESENCIAL"))</f>
        <v>0</v>
      </c>
      <c r="DH439" s="41">
        <f>IF(C439="","",SUMIFS('Planificación 2026-1'!R:R,'Planificación 2026-1'!W:W,C439,'Planificación 2026-1'!F:F,"PRINCIPAL",'Planificación 2026-1'!X:X,"HIBRIDO PRESENCIAL"))</f>
        <v>0</v>
      </c>
      <c r="DI439" s="108" t="str">
        <f t="shared" si="64"/>
        <v/>
      </c>
      <c r="DJ439" s="108">
        <f>IF(C439="","",SUMIFS('Planificación 2026-1'!R:R,'Planificación 2026-1'!W:W,C439,'Planificación 2026-1'!F:F,"FILIAL",'Planificación 2026-1'!X:X,"VIRTUAL"))</f>
        <v>0</v>
      </c>
      <c r="DK439" s="110">
        <f>IF(C439="","",SUMIFS('Planificación 2026-1'!R:R,'Planificación 2026-1'!W:W,C439,'Planificación 2026-1'!F:F,"FILIAL",'Planificación 2026-1'!X:X,"PRESENCIAL"))</f>
        <v>0</v>
      </c>
      <c r="DL439" s="61">
        <f>IF(C439="","",SUMIFS('Planificación 2026-1'!R:R,'Planificación 2026-1'!W:W,C439,'Planificación 2026-1'!F:F,"FILIAL",'Planificación 2026-1'!X:X,"HIBRIDO PRESENCIAL"))</f>
        <v>0</v>
      </c>
      <c r="DM439" s="111" t="str">
        <f t="shared" si="65"/>
        <v/>
      </c>
      <c r="DN439" s="108">
        <f>IF(C439="","",SUMIFS('Planificación 2026-1'!R:R,'Planificación 2026-1'!W:W,C439,'Planificación 2026-1'!F:F,"SUNAMPE",'Planificación 2026-1'!X:X,"VIRTUAL"))</f>
        <v>0</v>
      </c>
      <c r="DO439" s="61">
        <f>IF(C439="","",SUMIFS('Planificación 2026-1'!R:R,'Planificación 2026-1'!W:W,C439,'Planificación 2026-1'!F:F,"SUNAMPE",'Planificación 2026-1'!X:X,"PRESENCIAL"))</f>
        <v>0</v>
      </c>
      <c r="DP439" s="111" t="str">
        <f t="shared" si="66"/>
        <v/>
      </c>
      <c r="DQ439" s="108">
        <f>IF(C439="","",SUMIFS('Planificación 2026-1'!R:R,'Planificación 2026-1'!W:W,C439,'Planificación 2026-1'!F:F,"HUAURA",'Planificación 2026-1'!X:X,"VIRTUAL"))</f>
        <v>0</v>
      </c>
      <c r="DR439" s="61">
        <f>IF(C439="","",SUMIFS('Planificación 2026-1'!R:R,'Planificación 2026-1'!W:W,C439,'Planificación 2026-1'!F:F,"HUAURA",'Planificación 2026-1'!X:X,"PRESENCIAL"))</f>
        <v>0</v>
      </c>
      <c r="DS439" s="76">
        <f>SUMIFS('Planificación 2026-1'!R:R,'Planificación 2026-1'!W:W,C439,'Planificación 2026-1'!F:F,"PRINCIPAL",'Planificación 2026-1'!X:X,"VIRTUAL",'Planificación 2026-1'!I:I,"&gt;2")</f>
        <v>0</v>
      </c>
      <c r="DT439" s="76">
        <f>SUMIFS('Planificación 2026-1'!R:R,'Planificación 2026-1'!W:W,C439,'Planificación 2026-1'!F:F,"PRINCIPAL",'Planificación 2026-1'!X:X,"&lt;&gt;VIRTUAL",'Planificación 2026-1'!I:I,"&gt;2")</f>
        <v>0</v>
      </c>
      <c r="DU439" s="76">
        <f>SUMIFS('Planificación 2026-1'!R:R,'Planificación 2026-1'!W:W,C439,'Planificación 2026-1'!F:F,"SUNAMPE",'Planificación 2026-1'!X:X,"VIRTUAL",'Planificación 2026-1'!I:I,"&gt;2")</f>
        <v>0</v>
      </c>
      <c r="DV439" s="76">
        <f>SUMIFS('Planificación 2026-1'!R:R,'Planificación 2026-1'!W:W,C439,'Planificación 2026-1'!F:F,"SUNAMPE",'Planificación 2026-1'!X:X,"&lt;&gt;VIRTUAL",'Planificación 2026-1'!I:I,"&gt;2")</f>
        <v>0</v>
      </c>
      <c r="DW439" s="76">
        <f>SUMIFS('Planificación 2026-1'!R:R,'Planificación 2026-1'!W:W,C439,'Planificación 2026-1'!F:F,"FILIAL",'Planificación 2026-1'!X:X,"VIRTUAL",'Planificación 2026-1'!I:I,"&gt;2")</f>
        <v>0</v>
      </c>
      <c r="DX439" s="76">
        <f>SUMIFS('Planificación 2026-1'!R:R,'Planificación 2026-1'!W:W,C439,'Planificación 2026-1'!F:F,"FILIAL",'Planificación 2026-1'!X:X,"&lt;&gt;VIRTUAL",'Planificación 2026-1'!I:I,"&gt;2")</f>
        <v>0</v>
      </c>
      <c r="DY439" s="76">
        <f>SUMIFS('Planificación 2026-1'!R:R,'Planificación 2026-1'!W:W,C439,'Planificación 2026-1'!F:F,"PORUMA",'Planificación 2026-1'!X:X,"VIRTUAL",'Planificación 2026-1'!I:I,"&gt;2")</f>
        <v>0</v>
      </c>
      <c r="DZ439" s="76">
        <f>SUMIFS('Planificación 2026-1'!R:R,'Planificación 2026-1'!W:W,C439,'Planificación 2026-1'!F:F,"PORUMA",'Planificación 2026-1'!X:X,"&lt;&gt;VIRTUAL",'Planificación 2026-1'!I:I,"&gt;2")</f>
        <v>0</v>
      </c>
      <c r="EA439" s="76">
        <f>SUMIFS('Planificación 2026-1'!R:R,'Planificación 2026-1'!W:W,C439,'Planificación 2026-1'!F:F,"HUAURA",'Planificación 2026-1'!X:X,"VIRTUAL",'Planificación 2026-1'!I:I,"&gt;2")</f>
        <v>0</v>
      </c>
      <c r="EB439" s="76">
        <f>SUMIFS('Planificación 2026-1'!R:R,'Planificación 2026-1'!W:W,C439,'Planificación 2026-1'!F:F,"HUAURA",'Planificación 2026-1'!X:X,"&lt;&gt;VIRTUAL",'Planificación 2026-1'!I:I,"&gt;2")</f>
        <v>0</v>
      </c>
      <c r="EC439" s="76">
        <f>SUMIFS('Planificación 2026-1'!R:R,'Planificación 2026-1'!W:W,C439,'Planificación 2026-1'!F:F,"PRINCIPAL",'Planificación 2026-1'!X:X,"VIRTUAL",'Planificación 2026-1'!I:I,"&lt;3")</f>
        <v>0</v>
      </c>
      <c r="ED439" s="76">
        <f>SUMIFS('Planificación 2026-1'!R:R,'Planificación 2026-1'!W:W,C439,'Planificación 2026-1'!F:F,"PRINCIPAL",'Planificación 2026-1'!X:X,"&lt;&gt;VIRTUAL",'Planificación 2026-1'!I:I,"&lt;3")</f>
        <v>0</v>
      </c>
      <c r="EE439" s="76">
        <f>SUMIFS('Planificación 2026-1'!R:R,'Planificación 2026-1'!W:W,C439,'Planificación 2026-1'!F:F,"SUNAMPE",'Planificación 2026-1'!X:X,"VIRTUAL",'Planificación 2026-1'!I:I,"&lt;3")</f>
        <v>0</v>
      </c>
      <c r="EF439" s="76">
        <f>SUMIFS('Planificación 2026-1'!R:R,'Planificación 2026-1'!W:W,C439,'Planificación 2026-1'!F:F,"SUNAMPE",'Planificación 2026-1'!X:X,"&lt;&gt;VIRTUAL",'Planificación 2026-1'!I:I,"&lt;3")</f>
        <v>0</v>
      </c>
      <c r="EG439" s="76">
        <f>SUMIFS('Planificación 2026-1'!R:R,'Planificación 2026-1'!W:W,C439,'Planificación 2026-1'!F:F,"FILIAL",'Planificación 2026-1'!X:X,"VIRTUAL",'Planificación 2026-1'!I:I,"&lt;3")</f>
        <v>0</v>
      </c>
      <c r="EH439" s="76">
        <f>SUMIFS('Planificación 2026-1'!R:R,'Planificación 2026-1'!W:W,C439,'Planificación 2026-1'!F:F,"FILIAL",'Planificación 2026-1'!X:X,"&lt;&gt;VIRTUAL",'Planificación 2026-1'!I:I,"&lt;3")</f>
        <v>0</v>
      </c>
      <c r="EI439" s="76">
        <f>SUMIFS('Planificación 2026-1'!R:R,'Planificación 2026-1'!W:W,C439,'Planificación 2026-1'!F:F,"PORUMA",'Planificación 2026-1'!X:X,"VIRTUAL",'Planificación 2026-1'!I:I,"&lt;3")</f>
        <v>0</v>
      </c>
      <c r="EJ439" s="76">
        <f>SUMIFS('Planificación 2026-1'!R:R,'Planificación 2026-1'!W:W,C439,'Planificación 2026-1'!F:F,"PORUMA",'Planificación 2026-1'!X:X,"&lt;&gt;VIRTUAL",'Planificación 2026-1'!I:I,"&lt;3")</f>
        <v>0</v>
      </c>
      <c r="EK439" s="76">
        <f>SUMIFS('Planificación 2026-1'!R:R,'Planificación 2026-1'!W:W,C439,'Planificación 2026-1'!F:F,"HUAURA",'Planificación 2026-1'!X:X,"VIRTUAL",'Planificación 2026-1'!I:I,"&lt;3")</f>
        <v>0</v>
      </c>
      <c r="EL439" s="76">
        <f>SUMIFS('Planificación 2026-1'!R:R,'Planificación 2026-1'!W:W,C439,'Planificación 2026-1'!F:F,"HUAURA",'Planificación 2026-1'!X:X,"&lt;&gt;VIRTUAL",'Planificación 2026-1'!I:I,"&lt;3")</f>
        <v>0</v>
      </c>
      <c r="EM439" s="76"/>
      <c r="EN439" s="76">
        <f t="shared" si="59"/>
        <v>0</v>
      </c>
      <c r="EO439" s="76">
        <f t="shared" si="60"/>
        <v>0</v>
      </c>
      <c r="EP439" s="76" t="b">
        <f t="shared" si="61"/>
        <v>1</v>
      </c>
      <c r="EQ439" s="76" t="str">
        <f t="shared" si="62"/>
        <v/>
      </c>
      <c r="ER439" s="76" t="str">
        <f t="shared" si="67"/>
        <v>PRESENCIAL</v>
      </c>
    </row>
    <row r="440" spans="1:148" hidden="1">
      <c r="A440" s="83"/>
      <c r="B440" s="119">
        <v>437</v>
      </c>
      <c r="C440" s="115" t="s">
        <v>615</v>
      </c>
      <c r="D440" s="112">
        <f>SUMIF('Planificación 2026-1'!W:W,C440,'Planificación 2026-1'!R:R)</f>
        <v>14</v>
      </c>
      <c r="E440" s="114" t="s">
        <v>170</v>
      </c>
      <c r="F440" s="115" t="s">
        <v>596</v>
      </c>
      <c r="G440" s="115" t="s">
        <v>153</v>
      </c>
      <c r="H440" s="115" t="s">
        <v>121</v>
      </c>
      <c r="I440" s="107" t="str">
        <f>IF(SUM(COUNTIFS('Planificación 2026-1'!F:F,"PRINCIPAL",'Planificación 2026-1'!W:W,C440,'Planificación 2026-1'!H:H,"AF"))&gt;0,"P01"," ")</f>
        <v xml:space="preserve"> </v>
      </c>
      <c r="J440" s="108" t="str">
        <f>IF(SUM(COUNTIFS('Planificación 2026-1'!F:F,"PRINCIPAL",'Planificación 2026-1'!W:W,C440,'Planificación 2026-1'!H:H,"EN"))&gt;0,"P02"," ")</f>
        <v xml:space="preserve"> </v>
      </c>
      <c r="K440" s="108" t="str">
        <f>IF(SUM(COUNTIFS('Planificación 2026-1'!F:F,"PRINCIPAL",'Planificación 2026-1'!W:W,C440,'Planificación 2026-1'!H:H,"IS"))&gt;0,"P03"," ")</f>
        <v xml:space="preserve"> </v>
      </c>
      <c r="L440" s="108" t="str">
        <f>IF(SUM(COUNTIFS('Planificación 2026-1'!F:F,"PRINCIPAL",'Planificación 2026-1'!W:W,C440,'Planificación 2026-1'!H:H,"PS"))&gt;0,"P04"," ")</f>
        <v xml:space="preserve"> </v>
      </c>
      <c r="M440" s="108"/>
      <c r="N440" s="108" t="str">
        <f>IF(SUM(COUNTIFS('Planificación 2026-1'!F:F,"PRINCIPAL",'Planificación 2026-1'!W:W,C440,'Planificación 2026-1'!H:H,"IN"))&gt;0,"P06"," ")</f>
        <v xml:space="preserve"> </v>
      </c>
      <c r="O440" s="108" t="str">
        <f>IF(SUM(COUNTIFS('Planificación 2026-1'!F:F,"PRINCIPAL",'Planificación 2026-1'!W:W,C440,'Planificación 2026-1'!H:H,"CA"))&gt;0,"P07"," ")</f>
        <v xml:space="preserve"> </v>
      </c>
      <c r="P440" s="108" t="str">
        <f>IF(SUM(COUNTIFS('Planificación 2026-1'!F:F,"PRINCIPAL",'Planificación 2026-1'!W:W,C440,'Planificación 2026-1'!H:H,"DE"))&gt;0,"P08"," ")</f>
        <v xml:space="preserve"> </v>
      </c>
      <c r="Q440" s="108" t="str">
        <f>IF(SUM(COUNTIFS('Planificación 2026-1'!F:F,"PRINCIPAL",'Planificación 2026-1'!W:W,C440,'Planificación 2026-1'!H:H,"OB"))&gt;0,"P09"," ")</f>
        <v xml:space="preserve"> </v>
      </c>
      <c r="R440" s="108" t="str">
        <f>IF(SUM(COUNTIFS('Planificación 2026-1'!F:F,"PRINCIPAL",'Planificación 2026-1'!W:W,C440,'Planificación 2026-1'!H:H,"MH"))&gt;0,"P31"," ")</f>
        <v xml:space="preserve"> </v>
      </c>
      <c r="S440" s="108" t="str">
        <f>IF(SUM(COUNTIFS('Planificación 2026-1'!F:F,"PRINCIPAL",'Planificación 2026-1'!W:W,C440,'Planificación 2026-1'!H:H,"IC"))&gt;0,"P32"," ")</f>
        <v xml:space="preserve"> </v>
      </c>
      <c r="T440" s="108" t="str">
        <f>IF(SUM(COUNTIFS('Planificación 2026-1'!F:F,"PRINCIPAL",'Planificación 2026-1'!W:W,C440,'Planificación 2026-1'!H:H,"AR"))&gt;0,"P34"," ")</f>
        <v xml:space="preserve"> </v>
      </c>
      <c r="U440" s="108" t="str">
        <f>IF(SUM(COUNTIFS('Planificación 2026-1'!F:F,"PRINCIPAL",'Planificación 2026-1'!W:W,C440,'Planificación 2026-1'!H:H,"T1"))&gt;0,"P35"," ")</f>
        <v xml:space="preserve"> </v>
      </c>
      <c r="V440" s="108" t="str">
        <f>IF(SUM(COUNTIFS('Planificación 2026-1'!F:F,"PRINCIPAL",'Planificación 2026-1'!W:W,C440,'Planificación 2026-1'!H:H,"T3"))&gt;0,"P36"," ")</f>
        <v xml:space="preserve"> </v>
      </c>
      <c r="W440" s="108" t="str">
        <f>IF(SUM(COUNTIFS('Planificación 2026-1'!F:F,"PRINCIPAL",'Planificación 2026-1'!W:W,C440,'Planificación 2026-1'!H:H,"T2"))&gt;0,"P37"," ")</f>
        <v xml:space="preserve"> </v>
      </c>
      <c r="X440" s="108" t="str">
        <f>IF(SUM(COUNTIFS('Planificación 2026-1'!F:F,"PRINCIPAL",'Planificación 2026-1'!W:W,C440,'Planificación 2026-1'!H:H,"AE"))&gt;0,"P38"," ")</f>
        <v xml:space="preserve"> </v>
      </c>
      <c r="Y440" s="108" t="str">
        <f>IF(SUM(COUNTIFS('Planificación 2026-1'!F:F,"PRINCIPAL",'Planificación 2026-1'!W:W,C440,'Planificación 2026-1'!H:H,"T4"))&gt;0,"P55"," ")</f>
        <v xml:space="preserve"> </v>
      </c>
      <c r="Z440" s="108" t="str">
        <f>IF(SUM(COUNTIFS('Planificación 2026-1'!F:F,"FILIAL",'Planificación 2026-1'!W:W,C440,'Planificación 2026-1'!H:H,"AF"))&gt;0," P01"," ")</f>
        <v xml:space="preserve"> </v>
      </c>
      <c r="AA440" s="108" t="str">
        <f>IF(SUM(COUNTIFS('Planificación 2026-1'!F:F,"FILIAL",'Planificación 2026-1'!W:W,C440,'Planificación 2026-1'!H:H,"EN"))&gt;0,"P02"," ")</f>
        <v xml:space="preserve"> </v>
      </c>
      <c r="AB440" s="108" t="str">
        <f>IF(SUM(COUNTIFS('Planificación 2026-1'!F:F,"FILIAL",'Planificación 2026-1'!W:W,C440,'Planificación 2026-1'!H:H,"IS"))&gt;0,"P03"," ")</f>
        <v xml:space="preserve"> </v>
      </c>
      <c r="AC440" s="108" t="str">
        <f>IF(SUM(COUNTIFS('Planificación 2026-1'!F:F,"FILIAL",'Planificación 2026-1'!W:W,C440,'Planificación 2026-1'!H:H,"PS"))&gt;0,"P04"," ")</f>
        <v xml:space="preserve"> </v>
      </c>
      <c r="AD440" s="108"/>
      <c r="AE440" s="108" t="str">
        <f>IF(SUM(COUNTIFS('Planificación 2026-1'!F:F,"FILIAL",'Planificación 2026-1'!W:W,C440,'Planificación 2026-1'!H:H,"IN"))&gt;0,"P06"," ")</f>
        <v xml:space="preserve"> </v>
      </c>
      <c r="AF440" s="108" t="str">
        <f>IF(SUM(COUNTIFS('Planificación 2026-1'!F:F,"FILIAL",'Planificación 2026-1'!W:W,C440,'Planificación 2026-1'!H:H,"CA"))&gt;0,"P07"," ")</f>
        <v>P07</v>
      </c>
      <c r="AG440" s="108" t="str">
        <f>IF(SUM(COUNTIFS('Planificación 2026-1'!F:F,"FILIAL",'Planificación 2026-1'!W:W,C440,'Planificación 2026-1'!H:H,"DE"))&gt;0,"P08"," ")</f>
        <v xml:space="preserve"> </v>
      </c>
      <c r="AH440" s="108" t="str">
        <f>IF(SUM(COUNTIFS('Planificación 2026-1'!F:F,"FILIAL",'Planificación 2026-1'!W:W,C440,'Planificación 2026-1'!H:H,"OB"))&gt;0,"P09"," ")</f>
        <v xml:space="preserve"> </v>
      </c>
      <c r="AI440" s="108" t="str">
        <f>IF(SUM(COUNTIFS('Planificación 2026-1'!F:F,"FILIAL",'Planificación 2026-1'!W:W,C440,'Planificación 2026-1'!H:H,"MH"))&gt;0,"P31"," ")</f>
        <v xml:space="preserve"> </v>
      </c>
      <c r="AJ440" s="108" t="str">
        <f>IF(SUM(COUNTIFS('Planificación 2026-1'!F:F,"FILIAL",'Planificación 2026-1'!W:W,C440,'Planificación 2026-1'!H:H,"IC"))&gt;0,"P32"," ")</f>
        <v xml:space="preserve"> </v>
      </c>
      <c r="AK440" s="108" t="str">
        <f>IF(SUM(COUNTIFS('Planificación 2026-1'!F:F,"FILIAL",'Planificación 2026-1'!W:W,C440,'Planificación 2026-1'!H:H,"AR"))&gt;0,"P34"," ")</f>
        <v xml:space="preserve"> </v>
      </c>
      <c r="AL440" s="108" t="str">
        <f>IF(SUM(COUNTIFS('Planificación 2026-1'!F:F,"FILIAL",'Planificación 2026-1'!W:W,C440,'Planificación 2026-1'!H:H,"T1"))&gt;0,"P35"," ")</f>
        <v xml:space="preserve"> </v>
      </c>
      <c r="AM440" s="108" t="str">
        <f>IF(SUM(COUNTIFS('Planificación 2026-1'!F:F,"FILIAL",'Planificación 2026-1'!W:W,C440,'Planificación 2026-1'!H:H,"T3"))&gt;0,"P36"," ")</f>
        <v xml:space="preserve"> </v>
      </c>
      <c r="AN440" s="108" t="str">
        <f>IF(SUM(COUNTIFS('Planificación 2026-1'!F:F,"FILIAL",'Planificación 2026-1'!W:W,C440,'Planificación 2026-1'!H:H,"T2"))&gt;0,"P37"," ")</f>
        <v xml:space="preserve"> </v>
      </c>
      <c r="AO440" s="108" t="str">
        <f>IF(SUM(COUNTIFS('Planificación 2026-1'!F:F,"FILIAL",'Planificación 2026-1'!W:W,C440,'Planificación 2026-1'!H:H,"AE"))&gt;0,"P38"," ")</f>
        <v xml:space="preserve"> </v>
      </c>
      <c r="AP440" s="108" t="str">
        <f>IF(SUM(COUNTIFS('Planificación 2026-1'!F:F,"FILIAL",'Planificación 2026-1'!W:W,C440,'Planificación 2026-1'!H:H,"T4"))&gt;0,"P55"," ")</f>
        <v xml:space="preserve"> </v>
      </c>
      <c r="AQ440" s="108" t="str">
        <f>IF(SUM(COUNTIFS('Planificación 2026-1'!F:F,"SUNAMPE",'Planificación 2026-1'!W:W,C440,'Planificación 2026-1'!H:H,"AF"))&gt;0," P01"," ")</f>
        <v xml:space="preserve"> </v>
      </c>
      <c r="AR440" s="108" t="str">
        <f>IF(SUM(COUNTIFS('Planificación 2026-1'!F:F,"SUNAMPE",'Planificación 2026-1'!W:W,C440,'Planificación 2026-1'!H:H,"EN"))&gt;0,"P02"," ")</f>
        <v xml:space="preserve"> </v>
      </c>
      <c r="AS440" s="108" t="str">
        <f>IF(SUM(COUNTIFS('Planificación 2026-1'!F:F,"SUNAMPE",'Planificación 2026-1'!W:W,C440,'Planificación 2026-1'!H:H,"IS"))&gt;0,"P03"," ")</f>
        <v xml:space="preserve"> </v>
      </c>
      <c r="AT440" s="108" t="str">
        <f>IF(SUM(COUNTIFS('Planificación 2026-1'!F:F,"SUNAMPE",'Planificación 2026-1'!W:W,C440,'Planificación 2026-1'!H:H,"PS"))&gt;0,"P04"," ")</f>
        <v xml:space="preserve"> </v>
      </c>
      <c r="AU440" s="108"/>
      <c r="AV440" s="108" t="str">
        <f>IF(SUM(COUNTIFS('Planificación 2026-1'!F:F,"SUNAMPE",'Planificación 2026-1'!W:W,C440,'Planificación 2026-1'!H:H,"IN"))&gt;0,"P06"," ")</f>
        <v xml:space="preserve"> </v>
      </c>
      <c r="AW440" s="108" t="str">
        <f>IF(SUM(COUNTIFS('Planificación 2026-1'!F:F,"SUNAMPE",'Planificación 2026-1'!W:W,C440,'Planificación 2026-1'!H:H,"CA"))&gt;0,"P07"," ")</f>
        <v xml:space="preserve"> </v>
      </c>
      <c r="AX440" s="108" t="str">
        <f>IF(SUM(COUNTIFS('Planificación 2026-1'!F:F,"SUNAMPE",'Planificación 2026-1'!W:W,C440,'Planificación 2026-1'!H:H,"DE"))&gt;0,"P08"," ")</f>
        <v xml:space="preserve"> </v>
      </c>
      <c r="AY440" s="108" t="str">
        <f>IF(SUM(COUNTIFS('Planificación 2026-1'!F:F,"SUNAMPE",'Planificación 2026-1'!W:W,C440,'Planificación 2026-1'!H:H,"OB"))&gt;0,"P09"," ")</f>
        <v xml:space="preserve"> </v>
      </c>
      <c r="AZ440" s="108" t="str">
        <f>IF(SUM(COUNTIFS('Planificación 2026-1'!F:F,"SUNAMPE",'Planificación 2026-1'!W:W,C440,'Planificación 2026-1'!H:H,"MH"))&gt;0,"P31"," ")</f>
        <v xml:space="preserve"> </v>
      </c>
      <c r="BA440" s="108" t="str">
        <f>IF(SUM(COUNTIFS('Planificación 2026-1'!F:F,"SUNAMPE",'Planificación 2026-1'!W:W,C440,'Planificación 2026-1'!H:H,"IC"))&gt;0,"P32"," ")</f>
        <v xml:space="preserve"> </v>
      </c>
      <c r="BB440" s="108" t="str">
        <f>IF(SUM(COUNTIFS('Planificación 2026-1'!F:F,"SUNAMPE",'Planificación 2026-1'!W:W,C440,'Planificación 2026-1'!H:H,"AR"))&gt;0,"P34"," ")</f>
        <v xml:space="preserve"> </v>
      </c>
      <c r="BC440" s="108" t="str">
        <f>IF(SUM(COUNTIFS('Planificación 2026-1'!F:F,"SUNAMPE",'Planificación 2026-1'!W:W,C440,'Planificación 2026-1'!H:H,"T1"))&gt;0,"P35"," ")</f>
        <v xml:space="preserve"> </v>
      </c>
      <c r="BD440" s="108" t="str">
        <f>IF(SUM(COUNTIFS('Planificación 2026-1'!F:F,"SUNAMPE",'Planificación 2026-1'!W:W,C440,'Planificación 2026-1'!H:H,"T3"))&gt;0,"P36"," ")</f>
        <v xml:space="preserve"> </v>
      </c>
      <c r="BE440" s="108" t="str">
        <f>IF(SUM(COUNTIFS('Planificación 2026-1'!F:F,"SUNAMPE",'Planificación 2026-1'!W:W,C440,'Planificación 2026-1'!H:H,"T2"))&gt;0,"P37"," ")</f>
        <v xml:space="preserve"> </v>
      </c>
      <c r="BF440" s="108" t="str">
        <f>IF(SUM(COUNTIFS('Planificación 2026-1'!F:F,"SUNAMPE",'Planificación 2026-1'!W:W,C440,'Planificación 2026-1'!H:H,"AE"))&gt;0,"P38"," ")</f>
        <v xml:space="preserve"> </v>
      </c>
      <c r="BG440" s="108" t="str">
        <f>IF(SUM(COUNTIFS('Planificación 2026-1'!F:F,"SUNAMPE",'Planificación 2026-1'!W:W,C440,'Planificación 2026-1'!H:H,"T4"))&gt;0,"P55"," ")</f>
        <v xml:space="preserve"> </v>
      </c>
      <c r="BH440" s="108" t="str">
        <f>IF(SUM(COUNTIFS('Planificación 2026-1'!F:F,"HUAURA",'Planificación 2026-1'!W:W,C440,'Planificación 2026-1'!H:H,"AF"))&gt;0," P01"," ")</f>
        <v xml:space="preserve"> </v>
      </c>
      <c r="BI440" s="108" t="str">
        <f>IF(SUM(COUNTIFS('Planificación 2026-1'!F:F,"HUAURA",'Planificación 2026-1'!W:W,C440,'Planificación 2026-1'!H:H,"EN"))&gt;0,"P02"," ")</f>
        <v xml:space="preserve"> </v>
      </c>
      <c r="BJ440" s="108" t="str">
        <f>IF(SUM(COUNTIFS('Planificación 2026-1'!F:F,"HUAURA",'Planificación 2026-1'!W:W,C440,'Planificación 2026-1'!H:H,"IS"))&gt;0,"P03"," ")</f>
        <v xml:space="preserve"> </v>
      </c>
      <c r="BK440" s="108" t="str">
        <f>IF(SUM(COUNTIFS('Planificación 2026-1'!F:F,"HUAURA",'Planificación 2026-1'!W:W,C440,'Planificación 2026-1'!H:H,"PS"))&gt;0,"P04"," ")</f>
        <v xml:space="preserve"> </v>
      </c>
      <c r="BL440" s="108"/>
      <c r="BM440" s="108" t="str">
        <f>IF(SUM(COUNTIFS('Planificación 2026-1'!F:F,"HUAURA",'Planificación 2026-1'!W:W,C440,'Planificación 2026-1'!H:H,"IN"))&gt;0,"P06"," ")</f>
        <v xml:space="preserve"> </v>
      </c>
      <c r="BN440" s="108" t="str">
        <f>IF(SUM(COUNTIFS('Planificación 2026-1'!F:F,"HUAURA",'Planificación 2026-1'!W:W,C440,'Planificación 2026-1'!H:H,"CA"))&gt;0,"P07"," ")</f>
        <v xml:space="preserve"> </v>
      </c>
      <c r="BO440" s="108" t="str">
        <f>IF(SUM(COUNTIFS('Planificación 2026-1'!F:F,"HUAURA",'Planificación 2026-1'!W:W,C440,'Planificación 2026-1'!H:H,"DE"))&gt;0,"P08"," ")</f>
        <v xml:space="preserve"> </v>
      </c>
      <c r="BP440" s="108" t="str">
        <f>IF(SUM(COUNTIFS('Planificación 2026-1'!F:F,"HUAURA",'Planificación 2026-1'!W:W,C440,'Planificación 2026-1'!H:H,"OB"))&gt;0,"P09"," ")</f>
        <v xml:space="preserve"> </v>
      </c>
      <c r="BQ440" s="108" t="str">
        <f>IF(SUM(COUNTIFS('Planificación 2026-1'!F:F,"HUAURA",'Planificación 2026-1'!W:W,C440,'Planificación 2026-1'!H:H,"MH"))&gt;0,"P31"," ")</f>
        <v xml:space="preserve"> </v>
      </c>
      <c r="BR440" s="108" t="str">
        <f>IF(SUM(COUNTIFS('Planificación 2026-1'!F:F,"HUAURA",'Planificación 2026-1'!W:W,C440,'Planificación 2026-1'!H:H,"IC"))&gt;0,"P32"," ")</f>
        <v xml:space="preserve"> </v>
      </c>
      <c r="BS440" s="108" t="str">
        <f>IF(SUM(COUNTIFS('Planificación 2026-1'!F:F,"HUAURA",'Planificación 2026-1'!W:W,C440,'Planificación 2026-1'!H:H,"AR"))&gt;0,"P34"," ")</f>
        <v xml:space="preserve"> </v>
      </c>
      <c r="BT440" s="108" t="str">
        <f>IF(SUM(COUNTIFS('Planificación 2026-1'!F:F,"HUAURA",'Planificación 2026-1'!W:W,C440,'Planificación 2026-1'!H:H,"T1"))&gt;0,"P35"," ")</f>
        <v xml:space="preserve"> </v>
      </c>
      <c r="BU440" s="108" t="str">
        <f>IF(SUM(COUNTIFS('Planificación 2026-1'!F:F,"HUAURA",'Planificación 2026-1'!W:W,C440,'Planificación 2026-1'!H:H,"T3"))&gt;0,"P36"," ")</f>
        <v xml:space="preserve"> </v>
      </c>
      <c r="BV440" s="108" t="str">
        <f>IF(SUM(COUNTIFS('Planificación 2026-1'!F:F,"HUAURA",'Planificación 2026-1'!W:W,C440,'Planificación 2026-1'!H:H,"T2"))&gt;0,"P37"," ")</f>
        <v xml:space="preserve"> </v>
      </c>
      <c r="BW440" s="108" t="str">
        <f>IF(SUM(COUNTIFS('Planificación 2026-1'!F:F,"HUAURA",'Planificación 2026-1'!W:W,C440,'Planificación 2026-1'!H:H,"AE"))&gt;0,"P38"," ")</f>
        <v xml:space="preserve"> </v>
      </c>
      <c r="BX440" s="108" t="str">
        <f>IF(SUM(COUNTIFS('Planificación 2026-1'!F:F,"HUAURA",'Planificación 2026-1'!W:W,C440,'Planificación 2026-1'!H:H,"T4"))&gt;0,"P55"," ")</f>
        <v xml:space="preserve"> </v>
      </c>
      <c r="BY440" s="109">
        <f>SUMIFS('Planificación 2026-1'!R:R,'Planificación 2026-1'!W:W,C440,'Planificación 2026-1'!H:H,"AF",'Planificación 2026-1'!I:I,"&gt;2")</f>
        <v>0</v>
      </c>
      <c r="BZ440" s="109">
        <f>SUMIFS('Planificación 2026-1'!R:R,'Planificación 2026-1'!W:W,C440,'Planificación 2026-1'!H:H,"EN",'Planificación 2026-1'!I:I,"&gt;2")</f>
        <v>0</v>
      </c>
      <c r="CA440" s="109">
        <f>SUMIFS('Planificación 2026-1'!R:R,'Planificación 2026-1'!W:W,C440,'Planificación 2026-1'!H:H,"IS",'Planificación 2026-1'!I:I,"&gt;2")</f>
        <v>0</v>
      </c>
      <c r="CB440" s="109">
        <f>SUMIFS('Planificación 2026-1'!R:R,'Planificación 2026-1'!W:W,C440,'Planificación 2026-1'!H:H,"PS",'Planificación 2026-1'!I:I,"&gt;2")</f>
        <v>0</v>
      </c>
      <c r="CC440" s="109">
        <f>SUMIFS('Planificación 2026-1'!R:R,'Planificación 2026-1'!W:W,C440,'Planificación 2026-1'!H:H,"IN",'Planificación 2026-1'!I:I,"&gt;2")</f>
        <v>0</v>
      </c>
      <c r="CD440" s="109">
        <f>SUMIFS('Planificación 2026-1'!R:R,'Planificación 2026-1'!W:W,C440,'Planificación 2026-1'!H:H,"CA",'Planificación 2026-1'!I:I,"&gt;2")</f>
        <v>14</v>
      </c>
      <c r="CE440" s="109">
        <f>SUMIFS('Planificación 2026-1'!R:R,'Planificación 2026-1'!W:W,C440,'Planificación 2026-1'!H:H,"DE",'Planificación 2026-1'!I:I,"&gt;2")</f>
        <v>0</v>
      </c>
      <c r="CF440" s="109">
        <f>SUMIFS('Planificación 2026-1'!R:R,'Planificación 2026-1'!W:W,C440,'Planificación 2026-1'!H:H,"OB",'Planificación 2026-1'!I:I,"&gt;2")</f>
        <v>0</v>
      </c>
      <c r="CG440" s="109">
        <f>SUMIFS('Planificación 2026-1'!R:R,'Planificación 2026-1'!W:W,C440,'Planificación 2026-1'!H:H,"MH",'Planificación 2026-1'!I:I,"&gt;2")</f>
        <v>0</v>
      </c>
      <c r="CH440" s="109">
        <f>SUMIFS('Planificación 2026-1'!R:R,'Planificación 2026-1'!W:W,C440,'Planificación 2026-1'!H:H,"IC",'Planificación 2026-1'!I:I,"&gt;2")</f>
        <v>0</v>
      </c>
      <c r="CI440" s="109">
        <f>SUMIFS('Planificación 2026-1'!R:R,'Planificación 2026-1'!W:W,C440,'Planificación 2026-1'!H:H,"AR",'Planificación 2026-1'!I:I,"&gt;2")</f>
        <v>0</v>
      </c>
      <c r="CJ440" s="109">
        <f>SUMIFS('Planificación 2026-1'!R:R,'Planificación 2026-1'!W:W,C440,'Planificación 2026-1'!H:H,"T1",'Planificación 2026-1'!I:I,"&gt;2")</f>
        <v>0</v>
      </c>
      <c r="CK440" s="109">
        <f>SUMIFS('Planificación 2026-1'!R:R,'Planificación 2026-1'!W:W,C440,'Planificación 2026-1'!H:H,"T3",'Planificación 2026-1'!I:I,"&gt;2")</f>
        <v>0</v>
      </c>
      <c r="CL440" s="109">
        <f>SUMIFS('Planificación 2026-1'!R:R,'Planificación 2026-1'!W:W,C440,'Planificación 2026-1'!H:H,"T2",'Planificación 2026-1'!I:I,"&gt;2")</f>
        <v>0</v>
      </c>
      <c r="CM440" s="109">
        <f>SUMIFS('Planificación 2026-1'!R:R,'Planificación 2026-1'!W:W,C440,'Planificación 2026-1'!H:H,"AE",'Planificación 2026-1'!I:I,"&gt;2")</f>
        <v>0</v>
      </c>
      <c r="CN440" s="109">
        <f>SUMIFS('Planificación 2026-1'!R:R,'Planificación 2026-1'!W:W,C440,'Planificación 2026-1'!H:H,"T4",'Planificación 2026-1'!I:I,"&gt;2")</f>
        <v>0</v>
      </c>
      <c r="CO440" s="109">
        <f>SUMIFS('Planificación 2026-1'!R:R,'Planificación 2026-1'!W:W,C440,'Planificación 2026-1'!H:H,"AF",'Planificación 2026-1'!I:I,"&lt;3")</f>
        <v>0</v>
      </c>
      <c r="CP440" s="109">
        <f>SUMIFS('Planificación 2026-1'!R:R,'Planificación 2026-1'!W:W,C440,'Planificación 2026-1'!H:H,"EN",'Planificación 2026-1'!I:I,"&lt;3")</f>
        <v>0</v>
      </c>
      <c r="CQ440" s="109">
        <f>SUMIFS('Planificación 2026-1'!R:R,'Planificación 2026-1'!W:W,C440,'Planificación 2026-1'!H:H,"IS",'Planificación 2026-1'!I:I,"&lt;3")</f>
        <v>0</v>
      </c>
      <c r="CR440" s="109">
        <f>SUMIFS('Planificación 2026-1'!R:R,'Planificación 2026-1'!W:W,C440,'Planificación 2026-1'!H:H,"PS",'Planificación 2026-1'!I:I,"&lt;3")</f>
        <v>0</v>
      </c>
      <c r="CS440" s="109">
        <f>SUMIFS('Planificación 2026-1'!R:R,'Planificación 2026-1'!W:W,C440,'Planificación 2026-1'!H:H,"IN",'Planificación 2026-1'!I:I,"&lt;3")</f>
        <v>0</v>
      </c>
      <c r="CT440" s="109">
        <f>SUMIFS('Planificación 2026-1'!R:R,'Planificación 2026-1'!W:W,C440,'Planificación 2026-1'!H:H,"CA",'Planificación 2026-1'!I:I,"&lt;3")</f>
        <v>0</v>
      </c>
      <c r="CU440" s="109">
        <f>SUMIFS('Planificación 2026-1'!R:R,'Planificación 2026-1'!W:W,C440,'Planificación 2026-1'!H:H,"DE",'Planificación 2026-1'!I:I,"&lt;3")</f>
        <v>0</v>
      </c>
      <c r="CV440" s="109">
        <f>SUMIFS('Planificación 2026-1'!R:R,'Planificación 2026-1'!W:W,C440,'Planificación 2026-1'!H:H,"OB",'Planificación 2026-1'!I:I,"&lt;3")</f>
        <v>0</v>
      </c>
      <c r="CW440" s="109">
        <f>SUMIFS('Planificación 2026-1'!R:R,'Planificación 2026-1'!W:W,C440,'Planificación 2026-1'!H:H,"MH",'Planificación 2026-1'!I:I,"&lt;3")</f>
        <v>0</v>
      </c>
      <c r="CX440" s="109">
        <f>SUMIFS('Planificación 2026-1'!R:R,'Planificación 2026-1'!W:W,C440,'Planificación 2026-1'!H:H,"IC",'Planificación 2026-1'!I:I,"&lt;3")</f>
        <v>0</v>
      </c>
      <c r="CY440" s="109">
        <f>SUMIFS('Planificación 2026-1'!R:R,'Planificación 2026-1'!W:W,C440,'Planificación 2026-1'!H:H,"AR",'Planificación 2026-1'!I:I,"&lt;3")</f>
        <v>0</v>
      </c>
      <c r="CZ440" s="109">
        <f>SUMIFS('Planificación 2026-1'!R:R,'Planificación 2026-1'!W:W,C440,'Planificación 2026-1'!H:H,"T1",'Planificación 2026-1'!I:I,"&lt;3")</f>
        <v>0</v>
      </c>
      <c r="DA440" s="109">
        <f>SUMIFS('Planificación 2026-1'!R:R,'Planificación 2026-1'!W:W,C440,'Planificación 2026-1'!H:H,"T3",'Planificación 2026-1'!I:I,"&lt;3")</f>
        <v>0</v>
      </c>
      <c r="DB440" s="109">
        <f>SUMIFS('Planificación 2026-1'!R:R,'Planificación 2026-1'!W:W,C440,'Planificación 2026-1'!H:H,"T2",'Planificación 2026-1'!I:I,"&lt;3")</f>
        <v>0</v>
      </c>
      <c r="DC440" s="109">
        <f>SUMIFS('Planificación 2026-1'!R:R,'Planificación 2026-1'!W:W,C440,'Planificación 2026-1'!H:H,"AE",'Planificación 2026-1'!I:I,"&lt;3")</f>
        <v>0</v>
      </c>
      <c r="DD440" s="109">
        <f>SUMIFS('Planificación 2026-1'!R:R,'Planificación 2026-1'!W:W,C440,'Planificación 2026-1'!H:H,"T4",'Planificación 2026-1'!I:I,"&lt;3")</f>
        <v>0</v>
      </c>
      <c r="DE440" s="108" t="str">
        <f t="shared" si="63"/>
        <v/>
      </c>
      <c r="DF440" s="41">
        <f>IF(C440="","",SUMIFS('Planificación 2026-1'!R:R,'Planificación 2026-1'!W:W,C440,'Planificación 2026-1'!F:F,"PRINCIPAL",'Planificación 2026-1'!X:X,"VIRTUAL"))</f>
        <v>0</v>
      </c>
      <c r="DG440" s="41">
        <f>IF(C440="","",SUMIFS('Planificación 2026-1'!R:R,'Planificación 2026-1'!W:W,C440,'Planificación 2026-1'!F:F,"PRINCIPAL",'Planificación 2026-1'!X:X,"PRESENCIAL"))</f>
        <v>0</v>
      </c>
      <c r="DH440" s="41">
        <f>IF(C440="","",SUMIFS('Planificación 2026-1'!R:R,'Planificación 2026-1'!W:W,C440,'Planificación 2026-1'!F:F,"PRINCIPAL",'Planificación 2026-1'!X:X,"HIBRIDO PRESENCIAL"))</f>
        <v>0</v>
      </c>
      <c r="DI440" s="108" t="str">
        <f t="shared" si="64"/>
        <v>P07</v>
      </c>
      <c r="DJ440" s="108">
        <f>IF(C440="","",SUMIFS('Planificación 2026-1'!R:R,'Planificación 2026-1'!W:W,C440,'Planificación 2026-1'!F:F,"FILIAL",'Planificación 2026-1'!X:X,"VIRTUAL"))</f>
        <v>14</v>
      </c>
      <c r="DK440" s="110">
        <f>IF(C440="","",SUMIFS('Planificación 2026-1'!R:R,'Planificación 2026-1'!W:W,C440,'Planificación 2026-1'!F:F,"FILIAL",'Planificación 2026-1'!X:X,"PRESENCIAL"))</f>
        <v>0</v>
      </c>
      <c r="DL440" s="61">
        <f>IF(C440="","",SUMIFS('Planificación 2026-1'!R:R,'Planificación 2026-1'!W:W,C440,'Planificación 2026-1'!F:F,"FILIAL",'Planificación 2026-1'!X:X,"HIBRIDO PRESENCIAL"))</f>
        <v>0</v>
      </c>
      <c r="DM440" s="111" t="str">
        <f t="shared" si="65"/>
        <v/>
      </c>
      <c r="DN440" s="108">
        <f>IF(C440="","",SUMIFS('Planificación 2026-1'!R:R,'Planificación 2026-1'!W:W,C440,'Planificación 2026-1'!F:F,"SUNAMPE",'Planificación 2026-1'!X:X,"VIRTUAL"))</f>
        <v>0</v>
      </c>
      <c r="DO440" s="61">
        <f>IF(C440="","",SUMIFS('Planificación 2026-1'!R:R,'Planificación 2026-1'!W:W,C440,'Planificación 2026-1'!F:F,"SUNAMPE",'Planificación 2026-1'!X:X,"PRESENCIAL"))</f>
        <v>0</v>
      </c>
      <c r="DP440" s="111" t="str">
        <f t="shared" si="66"/>
        <v/>
      </c>
      <c r="DQ440" s="108">
        <f>IF(C440="","",SUMIFS('Planificación 2026-1'!R:R,'Planificación 2026-1'!W:W,C440,'Planificación 2026-1'!F:F,"HUAURA",'Planificación 2026-1'!X:X,"VIRTUAL"))</f>
        <v>0</v>
      </c>
      <c r="DR440" s="61">
        <f>IF(C440="","",SUMIFS('Planificación 2026-1'!R:R,'Planificación 2026-1'!W:W,C440,'Planificación 2026-1'!F:F,"HUAURA",'Planificación 2026-1'!X:X,"PRESENCIAL"))</f>
        <v>0</v>
      </c>
      <c r="DS440" s="76">
        <f>SUMIFS('Planificación 2026-1'!R:R,'Planificación 2026-1'!W:W,C440,'Planificación 2026-1'!F:F,"PRINCIPAL",'Planificación 2026-1'!X:X,"VIRTUAL",'Planificación 2026-1'!I:I,"&gt;2")</f>
        <v>0</v>
      </c>
      <c r="DT440" s="76">
        <f>SUMIFS('Planificación 2026-1'!R:R,'Planificación 2026-1'!W:W,C440,'Planificación 2026-1'!F:F,"PRINCIPAL",'Planificación 2026-1'!X:X,"&lt;&gt;VIRTUAL",'Planificación 2026-1'!I:I,"&gt;2")</f>
        <v>0</v>
      </c>
      <c r="DU440" s="76">
        <f>SUMIFS('Planificación 2026-1'!R:R,'Planificación 2026-1'!W:W,C440,'Planificación 2026-1'!F:F,"SUNAMPE",'Planificación 2026-1'!X:X,"VIRTUAL",'Planificación 2026-1'!I:I,"&gt;2")</f>
        <v>0</v>
      </c>
      <c r="DV440" s="76">
        <f>SUMIFS('Planificación 2026-1'!R:R,'Planificación 2026-1'!W:W,C440,'Planificación 2026-1'!F:F,"SUNAMPE",'Planificación 2026-1'!X:X,"&lt;&gt;VIRTUAL",'Planificación 2026-1'!I:I,"&gt;2")</f>
        <v>0</v>
      </c>
      <c r="DW440" s="76">
        <f>SUMIFS('Planificación 2026-1'!R:R,'Planificación 2026-1'!W:W,C440,'Planificación 2026-1'!F:F,"FILIAL",'Planificación 2026-1'!X:X,"VIRTUAL",'Planificación 2026-1'!I:I,"&gt;2")</f>
        <v>14</v>
      </c>
      <c r="DX440" s="76">
        <f>SUMIFS('Planificación 2026-1'!R:R,'Planificación 2026-1'!W:W,C440,'Planificación 2026-1'!F:F,"FILIAL",'Planificación 2026-1'!X:X,"&lt;&gt;VIRTUAL",'Planificación 2026-1'!I:I,"&gt;2")</f>
        <v>0</v>
      </c>
      <c r="DY440" s="76">
        <f>SUMIFS('Planificación 2026-1'!R:R,'Planificación 2026-1'!W:W,C440,'Planificación 2026-1'!F:F,"PORUMA",'Planificación 2026-1'!X:X,"VIRTUAL",'Planificación 2026-1'!I:I,"&gt;2")</f>
        <v>0</v>
      </c>
      <c r="DZ440" s="76">
        <f>SUMIFS('Planificación 2026-1'!R:R,'Planificación 2026-1'!W:W,C440,'Planificación 2026-1'!F:F,"PORUMA",'Planificación 2026-1'!X:X,"&lt;&gt;VIRTUAL",'Planificación 2026-1'!I:I,"&gt;2")</f>
        <v>0</v>
      </c>
      <c r="EA440" s="76">
        <f>SUMIFS('Planificación 2026-1'!R:R,'Planificación 2026-1'!W:W,C440,'Planificación 2026-1'!F:F,"HUAURA",'Planificación 2026-1'!X:X,"VIRTUAL",'Planificación 2026-1'!I:I,"&gt;2")</f>
        <v>0</v>
      </c>
      <c r="EB440" s="76">
        <f>SUMIFS('Planificación 2026-1'!R:R,'Planificación 2026-1'!W:W,C440,'Planificación 2026-1'!F:F,"HUAURA",'Planificación 2026-1'!X:X,"&lt;&gt;VIRTUAL",'Planificación 2026-1'!I:I,"&gt;2")</f>
        <v>0</v>
      </c>
      <c r="EC440" s="76">
        <f>SUMIFS('Planificación 2026-1'!R:R,'Planificación 2026-1'!W:W,C440,'Planificación 2026-1'!F:F,"PRINCIPAL",'Planificación 2026-1'!X:X,"VIRTUAL",'Planificación 2026-1'!I:I,"&lt;3")</f>
        <v>0</v>
      </c>
      <c r="ED440" s="76">
        <f>SUMIFS('Planificación 2026-1'!R:R,'Planificación 2026-1'!W:W,C440,'Planificación 2026-1'!F:F,"PRINCIPAL",'Planificación 2026-1'!X:X,"&lt;&gt;VIRTUAL",'Planificación 2026-1'!I:I,"&lt;3")</f>
        <v>0</v>
      </c>
      <c r="EE440" s="76">
        <f>SUMIFS('Planificación 2026-1'!R:R,'Planificación 2026-1'!W:W,C440,'Planificación 2026-1'!F:F,"SUNAMPE",'Planificación 2026-1'!X:X,"VIRTUAL",'Planificación 2026-1'!I:I,"&lt;3")</f>
        <v>0</v>
      </c>
      <c r="EF440" s="76">
        <f>SUMIFS('Planificación 2026-1'!R:R,'Planificación 2026-1'!W:W,C440,'Planificación 2026-1'!F:F,"SUNAMPE",'Planificación 2026-1'!X:X,"&lt;&gt;VIRTUAL",'Planificación 2026-1'!I:I,"&lt;3")</f>
        <v>0</v>
      </c>
      <c r="EG440" s="76">
        <f>SUMIFS('Planificación 2026-1'!R:R,'Planificación 2026-1'!W:W,C440,'Planificación 2026-1'!F:F,"FILIAL",'Planificación 2026-1'!X:X,"VIRTUAL",'Planificación 2026-1'!I:I,"&lt;3")</f>
        <v>0</v>
      </c>
      <c r="EH440" s="76">
        <f>SUMIFS('Planificación 2026-1'!R:R,'Planificación 2026-1'!W:W,C440,'Planificación 2026-1'!F:F,"FILIAL",'Planificación 2026-1'!X:X,"&lt;&gt;VIRTUAL",'Planificación 2026-1'!I:I,"&lt;3")</f>
        <v>0</v>
      </c>
      <c r="EI440" s="76">
        <f>SUMIFS('Planificación 2026-1'!R:R,'Planificación 2026-1'!W:W,C440,'Planificación 2026-1'!F:F,"PORUMA",'Planificación 2026-1'!X:X,"VIRTUAL",'Planificación 2026-1'!I:I,"&lt;3")</f>
        <v>0</v>
      </c>
      <c r="EJ440" s="76">
        <f>SUMIFS('Planificación 2026-1'!R:R,'Planificación 2026-1'!W:W,C440,'Planificación 2026-1'!F:F,"PORUMA",'Planificación 2026-1'!X:X,"&lt;&gt;VIRTUAL",'Planificación 2026-1'!I:I,"&lt;3")</f>
        <v>0</v>
      </c>
      <c r="EK440" s="76">
        <f>SUMIFS('Planificación 2026-1'!R:R,'Planificación 2026-1'!W:W,C440,'Planificación 2026-1'!F:F,"HUAURA",'Planificación 2026-1'!X:X,"VIRTUAL",'Planificación 2026-1'!I:I,"&lt;3")</f>
        <v>0</v>
      </c>
      <c r="EL440" s="76">
        <f>SUMIFS('Planificación 2026-1'!R:R,'Planificación 2026-1'!W:W,C440,'Planificación 2026-1'!F:F,"HUAURA",'Planificación 2026-1'!X:X,"&lt;&gt;VIRTUAL",'Planificación 2026-1'!I:I,"&lt;3")</f>
        <v>0</v>
      </c>
      <c r="EM440" s="76"/>
      <c r="EN440" s="76">
        <f t="shared" si="59"/>
        <v>14</v>
      </c>
      <c r="EO440" s="76">
        <f t="shared" si="60"/>
        <v>0</v>
      </c>
      <c r="EP440" s="76" t="b">
        <f t="shared" si="61"/>
        <v>1</v>
      </c>
      <c r="EQ440" s="76" t="str">
        <f t="shared" si="62"/>
        <v/>
      </c>
      <c r="ER440" s="76" t="str">
        <f t="shared" si="67"/>
        <v>VIRTUAL</v>
      </c>
    </row>
    <row r="441" spans="1:148" hidden="1">
      <c r="A441" s="83"/>
      <c r="B441" s="119">
        <v>438</v>
      </c>
      <c r="C441" s="115" t="s">
        <v>616</v>
      </c>
      <c r="D441" s="112">
        <f>SUMIF('Planificación 2026-1'!W:W,C441,'Planificación 2026-1'!R:R)</f>
        <v>0</v>
      </c>
      <c r="E441" s="114" t="s">
        <v>170</v>
      </c>
      <c r="F441" s="115" t="s">
        <v>250</v>
      </c>
      <c r="G441" s="115" t="s">
        <v>13</v>
      </c>
      <c r="H441" s="115" t="s">
        <v>124</v>
      </c>
      <c r="I441" s="107" t="str">
        <f>IF(SUM(COUNTIFS('Planificación 2026-1'!F:F,"PRINCIPAL",'Planificación 2026-1'!W:W,C441,'Planificación 2026-1'!H:H,"AF"))&gt;0,"P01"," ")</f>
        <v xml:space="preserve"> </v>
      </c>
      <c r="J441" s="108" t="str">
        <f>IF(SUM(COUNTIFS('Planificación 2026-1'!F:F,"PRINCIPAL",'Planificación 2026-1'!W:W,C441,'Planificación 2026-1'!H:H,"EN"))&gt;0,"P02"," ")</f>
        <v xml:space="preserve"> </v>
      </c>
      <c r="K441" s="108" t="str">
        <f>IF(SUM(COUNTIFS('Planificación 2026-1'!F:F,"PRINCIPAL",'Planificación 2026-1'!W:W,C441,'Planificación 2026-1'!H:H,"IS"))&gt;0,"P03"," ")</f>
        <v xml:space="preserve"> </v>
      </c>
      <c r="L441" s="108" t="str">
        <f>IF(SUM(COUNTIFS('Planificación 2026-1'!F:F,"PRINCIPAL",'Planificación 2026-1'!W:W,C441,'Planificación 2026-1'!H:H,"PS"))&gt;0,"P04"," ")</f>
        <v xml:space="preserve"> </v>
      </c>
      <c r="M441" s="108"/>
      <c r="N441" s="108" t="str">
        <f>IF(SUM(COUNTIFS('Planificación 2026-1'!F:F,"PRINCIPAL",'Planificación 2026-1'!W:W,C441,'Planificación 2026-1'!H:H,"IN"))&gt;0,"P06"," ")</f>
        <v xml:space="preserve"> </v>
      </c>
      <c r="O441" s="108" t="str">
        <f>IF(SUM(COUNTIFS('Planificación 2026-1'!F:F,"PRINCIPAL",'Planificación 2026-1'!W:W,C441,'Planificación 2026-1'!H:H,"CA"))&gt;0,"P07"," ")</f>
        <v xml:space="preserve"> </v>
      </c>
      <c r="P441" s="108" t="str">
        <f>IF(SUM(COUNTIFS('Planificación 2026-1'!F:F,"PRINCIPAL",'Planificación 2026-1'!W:W,C441,'Planificación 2026-1'!H:H,"DE"))&gt;0,"P08"," ")</f>
        <v xml:space="preserve"> </v>
      </c>
      <c r="Q441" s="108" t="str">
        <f>IF(SUM(COUNTIFS('Planificación 2026-1'!F:F,"PRINCIPAL",'Planificación 2026-1'!W:W,C441,'Planificación 2026-1'!H:H,"OB"))&gt;0,"P09"," ")</f>
        <v xml:space="preserve"> </v>
      </c>
      <c r="R441" s="108" t="str">
        <f>IF(SUM(COUNTIFS('Planificación 2026-1'!F:F,"PRINCIPAL",'Planificación 2026-1'!W:W,C441,'Planificación 2026-1'!H:H,"MH"))&gt;0,"P31"," ")</f>
        <v xml:space="preserve"> </v>
      </c>
      <c r="S441" s="108" t="str">
        <f>IF(SUM(COUNTIFS('Planificación 2026-1'!F:F,"PRINCIPAL",'Planificación 2026-1'!W:W,C441,'Planificación 2026-1'!H:H,"IC"))&gt;0,"P32"," ")</f>
        <v xml:space="preserve"> </v>
      </c>
      <c r="T441" s="108" t="str">
        <f>IF(SUM(COUNTIFS('Planificación 2026-1'!F:F,"PRINCIPAL",'Planificación 2026-1'!W:W,C441,'Planificación 2026-1'!H:H,"AR"))&gt;0,"P34"," ")</f>
        <v xml:space="preserve"> </v>
      </c>
      <c r="U441" s="108" t="str">
        <f>IF(SUM(COUNTIFS('Planificación 2026-1'!F:F,"PRINCIPAL",'Planificación 2026-1'!W:W,C441,'Planificación 2026-1'!H:H,"T1"))&gt;0,"P35"," ")</f>
        <v xml:space="preserve"> </v>
      </c>
      <c r="V441" s="108" t="str">
        <f>IF(SUM(COUNTIFS('Planificación 2026-1'!F:F,"PRINCIPAL",'Planificación 2026-1'!W:W,C441,'Planificación 2026-1'!H:H,"T3"))&gt;0,"P36"," ")</f>
        <v xml:space="preserve"> </v>
      </c>
      <c r="W441" s="108" t="str">
        <f>IF(SUM(COUNTIFS('Planificación 2026-1'!F:F,"PRINCIPAL",'Planificación 2026-1'!W:W,C441,'Planificación 2026-1'!H:H,"T2"))&gt;0,"P37"," ")</f>
        <v xml:space="preserve"> </v>
      </c>
      <c r="X441" s="108" t="str">
        <f>IF(SUM(COUNTIFS('Planificación 2026-1'!F:F,"PRINCIPAL",'Planificación 2026-1'!W:W,C441,'Planificación 2026-1'!H:H,"AE"))&gt;0,"P38"," ")</f>
        <v xml:space="preserve"> </v>
      </c>
      <c r="Y441" s="108" t="str">
        <f>IF(SUM(COUNTIFS('Planificación 2026-1'!F:F,"PRINCIPAL",'Planificación 2026-1'!W:W,C441,'Planificación 2026-1'!H:H,"T4"))&gt;0,"P55"," ")</f>
        <v xml:space="preserve"> </v>
      </c>
      <c r="Z441" s="108" t="str">
        <f>IF(SUM(COUNTIFS('Planificación 2026-1'!F:F,"FILIAL",'Planificación 2026-1'!W:W,C441,'Planificación 2026-1'!H:H,"AF"))&gt;0," P01"," ")</f>
        <v xml:space="preserve"> </v>
      </c>
      <c r="AA441" s="108" t="str">
        <f>IF(SUM(COUNTIFS('Planificación 2026-1'!F:F,"FILIAL",'Planificación 2026-1'!W:W,C441,'Planificación 2026-1'!H:H,"EN"))&gt;0,"P02"," ")</f>
        <v xml:space="preserve"> </v>
      </c>
      <c r="AB441" s="108" t="str">
        <f>IF(SUM(COUNTIFS('Planificación 2026-1'!F:F,"FILIAL",'Planificación 2026-1'!W:W,C441,'Planificación 2026-1'!H:H,"IS"))&gt;0,"P03"," ")</f>
        <v xml:space="preserve"> </v>
      </c>
      <c r="AC441" s="108" t="str">
        <f>IF(SUM(COUNTIFS('Planificación 2026-1'!F:F,"FILIAL",'Planificación 2026-1'!W:W,C441,'Planificación 2026-1'!H:H,"PS"))&gt;0,"P04"," ")</f>
        <v xml:space="preserve"> </v>
      </c>
      <c r="AD441" s="108"/>
      <c r="AE441" s="108" t="str">
        <f>IF(SUM(COUNTIFS('Planificación 2026-1'!F:F,"FILIAL",'Planificación 2026-1'!W:W,C441,'Planificación 2026-1'!H:H,"IN"))&gt;0,"P06"," ")</f>
        <v xml:space="preserve"> </v>
      </c>
      <c r="AF441" s="108" t="str">
        <f>IF(SUM(COUNTIFS('Planificación 2026-1'!F:F,"FILIAL",'Planificación 2026-1'!W:W,C441,'Planificación 2026-1'!H:H,"CA"))&gt;0,"P07"," ")</f>
        <v xml:space="preserve"> </v>
      </c>
      <c r="AG441" s="108" t="str">
        <f>IF(SUM(COUNTIFS('Planificación 2026-1'!F:F,"FILIAL",'Planificación 2026-1'!W:W,C441,'Planificación 2026-1'!H:H,"DE"))&gt;0,"P08"," ")</f>
        <v xml:space="preserve"> </v>
      </c>
      <c r="AH441" s="108" t="str">
        <f>IF(SUM(COUNTIFS('Planificación 2026-1'!F:F,"FILIAL",'Planificación 2026-1'!W:W,C441,'Planificación 2026-1'!H:H,"OB"))&gt;0,"P09"," ")</f>
        <v xml:space="preserve"> </v>
      </c>
      <c r="AI441" s="108" t="str">
        <f>IF(SUM(COUNTIFS('Planificación 2026-1'!F:F,"FILIAL",'Planificación 2026-1'!W:W,C441,'Planificación 2026-1'!H:H,"MH"))&gt;0,"P31"," ")</f>
        <v xml:space="preserve"> </v>
      </c>
      <c r="AJ441" s="108" t="str">
        <f>IF(SUM(COUNTIFS('Planificación 2026-1'!F:F,"FILIAL",'Planificación 2026-1'!W:W,C441,'Planificación 2026-1'!H:H,"IC"))&gt;0,"P32"," ")</f>
        <v xml:space="preserve"> </v>
      </c>
      <c r="AK441" s="108" t="str">
        <f>IF(SUM(COUNTIFS('Planificación 2026-1'!F:F,"FILIAL",'Planificación 2026-1'!W:W,C441,'Planificación 2026-1'!H:H,"AR"))&gt;0,"P34"," ")</f>
        <v xml:space="preserve"> </v>
      </c>
      <c r="AL441" s="108" t="str">
        <f>IF(SUM(COUNTIFS('Planificación 2026-1'!F:F,"FILIAL",'Planificación 2026-1'!W:W,C441,'Planificación 2026-1'!H:H,"T1"))&gt;0,"P35"," ")</f>
        <v xml:space="preserve"> </v>
      </c>
      <c r="AM441" s="108" t="str">
        <f>IF(SUM(COUNTIFS('Planificación 2026-1'!F:F,"FILIAL",'Planificación 2026-1'!W:W,C441,'Planificación 2026-1'!H:H,"T3"))&gt;0,"P36"," ")</f>
        <v xml:space="preserve"> </v>
      </c>
      <c r="AN441" s="108" t="str">
        <f>IF(SUM(COUNTIFS('Planificación 2026-1'!F:F,"FILIAL",'Planificación 2026-1'!W:W,C441,'Planificación 2026-1'!H:H,"T2"))&gt;0,"P37"," ")</f>
        <v xml:space="preserve"> </v>
      </c>
      <c r="AO441" s="108" t="str">
        <f>IF(SUM(COUNTIFS('Planificación 2026-1'!F:F,"FILIAL",'Planificación 2026-1'!W:W,C441,'Planificación 2026-1'!H:H,"AE"))&gt;0,"P38"," ")</f>
        <v xml:space="preserve"> </v>
      </c>
      <c r="AP441" s="108" t="str">
        <f>IF(SUM(COUNTIFS('Planificación 2026-1'!F:F,"FILIAL",'Planificación 2026-1'!W:W,C441,'Planificación 2026-1'!H:H,"T4"))&gt;0,"P55"," ")</f>
        <v xml:space="preserve"> </v>
      </c>
      <c r="AQ441" s="108" t="str">
        <f>IF(SUM(COUNTIFS('Planificación 2026-1'!F:F,"SUNAMPE",'Planificación 2026-1'!W:W,C441,'Planificación 2026-1'!H:H,"AF"))&gt;0," P01"," ")</f>
        <v xml:space="preserve"> </v>
      </c>
      <c r="AR441" s="108" t="str">
        <f>IF(SUM(COUNTIFS('Planificación 2026-1'!F:F,"SUNAMPE",'Planificación 2026-1'!W:W,C441,'Planificación 2026-1'!H:H,"EN"))&gt;0,"P02"," ")</f>
        <v xml:space="preserve"> </v>
      </c>
      <c r="AS441" s="108" t="str">
        <f>IF(SUM(COUNTIFS('Planificación 2026-1'!F:F,"SUNAMPE",'Planificación 2026-1'!W:W,C441,'Planificación 2026-1'!H:H,"IS"))&gt;0,"P03"," ")</f>
        <v xml:space="preserve"> </v>
      </c>
      <c r="AT441" s="108" t="str">
        <f>IF(SUM(COUNTIFS('Planificación 2026-1'!F:F,"SUNAMPE",'Planificación 2026-1'!W:W,C441,'Planificación 2026-1'!H:H,"PS"))&gt;0,"P04"," ")</f>
        <v xml:space="preserve"> </v>
      </c>
      <c r="AU441" s="108"/>
      <c r="AV441" s="108" t="str">
        <f>IF(SUM(COUNTIFS('Planificación 2026-1'!F:F,"SUNAMPE",'Planificación 2026-1'!W:W,C441,'Planificación 2026-1'!H:H,"IN"))&gt;0,"P06"," ")</f>
        <v xml:space="preserve"> </v>
      </c>
      <c r="AW441" s="108" t="str">
        <f>IF(SUM(COUNTIFS('Planificación 2026-1'!F:F,"SUNAMPE",'Planificación 2026-1'!W:W,C441,'Planificación 2026-1'!H:H,"CA"))&gt;0,"P07"," ")</f>
        <v xml:space="preserve"> </v>
      </c>
      <c r="AX441" s="108" t="str">
        <f>IF(SUM(COUNTIFS('Planificación 2026-1'!F:F,"SUNAMPE",'Planificación 2026-1'!W:W,C441,'Planificación 2026-1'!H:H,"DE"))&gt;0,"P08"," ")</f>
        <v xml:space="preserve"> </v>
      </c>
      <c r="AY441" s="108" t="str">
        <f>IF(SUM(COUNTIFS('Planificación 2026-1'!F:F,"SUNAMPE",'Planificación 2026-1'!W:W,C441,'Planificación 2026-1'!H:H,"OB"))&gt;0,"P09"," ")</f>
        <v xml:space="preserve"> </v>
      </c>
      <c r="AZ441" s="108" t="str">
        <f>IF(SUM(COUNTIFS('Planificación 2026-1'!F:F,"SUNAMPE",'Planificación 2026-1'!W:W,C441,'Planificación 2026-1'!H:H,"MH"))&gt;0,"P31"," ")</f>
        <v xml:space="preserve"> </v>
      </c>
      <c r="BA441" s="108" t="str">
        <f>IF(SUM(COUNTIFS('Planificación 2026-1'!F:F,"SUNAMPE",'Planificación 2026-1'!W:W,C441,'Planificación 2026-1'!H:H,"IC"))&gt;0,"P32"," ")</f>
        <v xml:space="preserve"> </v>
      </c>
      <c r="BB441" s="108" t="str">
        <f>IF(SUM(COUNTIFS('Planificación 2026-1'!F:F,"SUNAMPE",'Planificación 2026-1'!W:W,C441,'Planificación 2026-1'!H:H,"AR"))&gt;0,"P34"," ")</f>
        <v xml:space="preserve"> </v>
      </c>
      <c r="BC441" s="108" t="str">
        <f>IF(SUM(COUNTIFS('Planificación 2026-1'!F:F,"SUNAMPE",'Planificación 2026-1'!W:W,C441,'Planificación 2026-1'!H:H,"T1"))&gt;0,"P35"," ")</f>
        <v xml:space="preserve"> </v>
      </c>
      <c r="BD441" s="108" t="str">
        <f>IF(SUM(COUNTIFS('Planificación 2026-1'!F:F,"SUNAMPE",'Planificación 2026-1'!W:W,C441,'Planificación 2026-1'!H:H,"T3"))&gt;0,"P36"," ")</f>
        <v xml:space="preserve"> </v>
      </c>
      <c r="BE441" s="108" t="str">
        <f>IF(SUM(COUNTIFS('Planificación 2026-1'!F:F,"SUNAMPE",'Planificación 2026-1'!W:W,C441,'Planificación 2026-1'!H:H,"T2"))&gt;0,"P37"," ")</f>
        <v xml:space="preserve"> </v>
      </c>
      <c r="BF441" s="108" t="str">
        <f>IF(SUM(COUNTIFS('Planificación 2026-1'!F:F,"SUNAMPE",'Planificación 2026-1'!W:W,C441,'Planificación 2026-1'!H:H,"AE"))&gt;0,"P38"," ")</f>
        <v xml:space="preserve"> </v>
      </c>
      <c r="BG441" s="108" t="str">
        <f>IF(SUM(COUNTIFS('Planificación 2026-1'!F:F,"SUNAMPE",'Planificación 2026-1'!W:W,C441,'Planificación 2026-1'!H:H,"T4"))&gt;0,"P55"," ")</f>
        <v xml:space="preserve"> </v>
      </c>
      <c r="BH441" s="108" t="str">
        <f>IF(SUM(COUNTIFS('Planificación 2026-1'!F:F,"HUAURA",'Planificación 2026-1'!W:W,C441,'Planificación 2026-1'!H:H,"AF"))&gt;0," P01"," ")</f>
        <v xml:space="preserve"> </v>
      </c>
      <c r="BI441" s="108" t="str">
        <f>IF(SUM(COUNTIFS('Planificación 2026-1'!F:F,"HUAURA",'Planificación 2026-1'!W:W,C441,'Planificación 2026-1'!H:H,"EN"))&gt;0,"P02"," ")</f>
        <v xml:space="preserve"> </v>
      </c>
      <c r="BJ441" s="108" t="str">
        <f>IF(SUM(COUNTIFS('Planificación 2026-1'!F:F,"HUAURA",'Planificación 2026-1'!W:W,C441,'Planificación 2026-1'!H:H,"IS"))&gt;0,"P03"," ")</f>
        <v xml:space="preserve"> </v>
      </c>
      <c r="BK441" s="108" t="str">
        <f>IF(SUM(COUNTIFS('Planificación 2026-1'!F:F,"HUAURA",'Planificación 2026-1'!W:W,C441,'Planificación 2026-1'!H:H,"PS"))&gt;0,"P04"," ")</f>
        <v xml:space="preserve"> </v>
      </c>
      <c r="BL441" s="108"/>
      <c r="BM441" s="108" t="str">
        <f>IF(SUM(COUNTIFS('Planificación 2026-1'!F:F,"HUAURA",'Planificación 2026-1'!W:W,C441,'Planificación 2026-1'!H:H,"IN"))&gt;0,"P06"," ")</f>
        <v xml:space="preserve"> </v>
      </c>
      <c r="BN441" s="108" t="str">
        <f>IF(SUM(COUNTIFS('Planificación 2026-1'!F:F,"HUAURA",'Planificación 2026-1'!W:W,C441,'Planificación 2026-1'!H:H,"CA"))&gt;0,"P07"," ")</f>
        <v xml:space="preserve"> </v>
      </c>
      <c r="BO441" s="108" t="str">
        <f>IF(SUM(COUNTIFS('Planificación 2026-1'!F:F,"HUAURA",'Planificación 2026-1'!W:W,C441,'Planificación 2026-1'!H:H,"DE"))&gt;0,"P08"," ")</f>
        <v xml:space="preserve"> </v>
      </c>
      <c r="BP441" s="108" t="str">
        <f>IF(SUM(COUNTIFS('Planificación 2026-1'!F:F,"HUAURA",'Planificación 2026-1'!W:W,C441,'Planificación 2026-1'!H:H,"OB"))&gt;0,"P09"," ")</f>
        <v xml:space="preserve"> </v>
      </c>
      <c r="BQ441" s="108" t="str">
        <f>IF(SUM(COUNTIFS('Planificación 2026-1'!F:F,"HUAURA",'Planificación 2026-1'!W:W,C441,'Planificación 2026-1'!H:H,"MH"))&gt;0,"P31"," ")</f>
        <v xml:space="preserve"> </v>
      </c>
      <c r="BR441" s="108" t="str">
        <f>IF(SUM(COUNTIFS('Planificación 2026-1'!F:F,"HUAURA",'Planificación 2026-1'!W:W,C441,'Planificación 2026-1'!H:H,"IC"))&gt;0,"P32"," ")</f>
        <v xml:space="preserve"> </v>
      </c>
      <c r="BS441" s="108" t="str">
        <f>IF(SUM(COUNTIFS('Planificación 2026-1'!F:F,"HUAURA",'Planificación 2026-1'!W:W,C441,'Planificación 2026-1'!H:H,"AR"))&gt;0,"P34"," ")</f>
        <v xml:space="preserve"> </v>
      </c>
      <c r="BT441" s="108" t="str">
        <f>IF(SUM(COUNTIFS('Planificación 2026-1'!F:F,"HUAURA",'Planificación 2026-1'!W:W,C441,'Planificación 2026-1'!H:H,"T1"))&gt;0,"P35"," ")</f>
        <v xml:space="preserve"> </v>
      </c>
      <c r="BU441" s="108" t="str">
        <f>IF(SUM(COUNTIFS('Planificación 2026-1'!F:F,"HUAURA",'Planificación 2026-1'!W:W,C441,'Planificación 2026-1'!H:H,"T3"))&gt;0,"P36"," ")</f>
        <v xml:space="preserve"> </v>
      </c>
      <c r="BV441" s="108" t="str">
        <f>IF(SUM(COUNTIFS('Planificación 2026-1'!F:F,"HUAURA",'Planificación 2026-1'!W:W,C441,'Planificación 2026-1'!H:H,"T2"))&gt;0,"P37"," ")</f>
        <v xml:space="preserve"> </v>
      </c>
      <c r="BW441" s="108" t="str">
        <f>IF(SUM(COUNTIFS('Planificación 2026-1'!F:F,"HUAURA",'Planificación 2026-1'!W:W,C441,'Planificación 2026-1'!H:H,"AE"))&gt;0,"P38"," ")</f>
        <v xml:space="preserve"> </v>
      </c>
      <c r="BX441" s="108" t="str">
        <f>IF(SUM(COUNTIFS('Planificación 2026-1'!F:F,"HUAURA",'Planificación 2026-1'!W:W,C441,'Planificación 2026-1'!H:H,"T4"))&gt;0,"P55"," ")</f>
        <v xml:space="preserve"> </v>
      </c>
      <c r="BY441" s="109">
        <f>SUMIFS('Planificación 2026-1'!R:R,'Planificación 2026-1'!W:W,C441,'Planificación 2026-1'!H:H,"AF",'Planificación 2026-1'!I:I,"&gt;2")</f>
        <v>0</v>
      </c>
      <c r="BZ441" s="109">
        <f>SUMIFS('Planificación 2026-1'!R:R,'Planificación 2026-1'!W:W,C441,'Planificación 2026-1'!H:H,"EN",'Planificación 2026-1'!I:I,"&gt;2")</f>
        <v>0</v>
      </c>
      <c r="CA441" s="109">
        <f>SUMIFS('Planificación 2026-1'!R:R,'Planificación 2026-1'!W:W,C441,'Planificación 2026-1'!H:H,"IS",'Planificación 2026-1'!I:I,"&gt;2")</f>
        <v>0</v>
      </c>
      <c r="CB441" s="109">
        <f>SUMIFS('Planificación 2026-1'!R:R,'Planificación 2026-1'!W:W,C441,'Planificación 2026-1'!H:H,"PS",'Planificación 2026-1'!I:I,"&gt;2")</f>
        <v>0</v>
      </c>
      <c r="CC441" s="109">
        <f>SUMIFS('Planificación 2026-1'!R:R,'Planificación 2026-1'!W:W,C441,'Planificación 2026-1'!H:H,"IN",'Planificación 2026-1'!I:I,"&gt;2")</f>
        <v>0</v>
      </c>
      <c r="CD441" s="109">
        <f>SUMIFS('Planificación 2026-1'!R:R,'Planificación 2026-1'!W:W,C441,'Planificación 2026-1'!H:H,"CA",'Planificación 2026-1'!I:I,"&gt;2")</f>
        <v>0</v>
      </c>
      <c r="CE441" s="109">
        <f>SUMIFS('Planificación 2026-1'!R:R,'Planificación 2026-1'!W:W,C441,'Planificación 2026-1'!H:H,"DE",'Planificación 2026-1'!I:I,"&gt;2")</f>
        <v>0</v>
      </c>
      <c r="CF441" s="109">
        <f>SUMIFS('Planificación 2026-1'!R:R,'Planificación 2026-1'!W:W,C441,'Planificación 2026-1'!H:H,"OB",'Planificación 2026-1'!I:I,"&gt;2")</f>
        <v>0</v>
      </c>
      <c r="CG441" s="109">
        <f>SUMIFS('Planificación 2026-1'!R:R,'Planificación 2026-1'!W:W,C441,'Planificación 2026-1'!H:H,"MH",'Planificación 2026-1'!I:I,"&gt;2")</f>
        <v>0</v>
      </c>
      <c r="CH441" s="109">
        <f>SUMIFS('Planificación 2026-1'!R:R,'Planificación 2026-1'!W:W,C441,'Planificación 2026-1'!H:H,"IC",'Planificación 2026-1'!I:I,"&gt;2")</f>
        <v>0</v>
      </c>
      <c r="CI441" s="109">
        <f>SUMIFS('Planificación 2026-1'!R:R,'Planificación 2026-1'!W:W,C441,'Planificación 2026-1'!H:H,"AR",'Planificación 2026-1'!I:I,"&gt;2")</f>
        <v>0</v>
      </c>
      <c r="CJ441" s="109">
        <f>SUMIFS('Planificación 2026-1'!R:R,'Planificación 2026-1'!W:W,C441,'Planificación 2026-1'!H:H,"T1",'Planificación 2026-1'!I:I,"&gt;2")</f>
        <v>0</v>
      </c>
      <c r="CK441" s="109">
        <f>SUMIFS('Planificación 2026-1'!R:R,'Planificación 2026-1'!W:W,C441,'Planificación 2026-1'!H:H,"T3",'Planificación 2026-1'!I:I,"&gt;2")</f>
        <v>0</v>
      </c>
      <c r="CL441" s="109">
        <f>SUMIFS('Planificación 2026-1'!R:R,'Planificación 2026-1'!W:W,C441,'Planificación 2026-1'!H:H,"T2",'Planificación 2026-1'!I:I,"&gt;2")</f>
        <v>0</v>
      </c>
      <c r="CM441" s="109">
        <f>SUMIFS('Planificación 2026-1'!R:R,'Planificación 2026-1'!W:W,C441,'Planificación 2026-1'!H:H,"AE",'Planificación 2026-1'!I:I,"&gt;2")</f>
        <v>0</v>
      </c>
      <c r="CN441" s="109">
        <f>SUMIFS('Planificación 2026-1'!R:R,'Planificación 2026-1'!W:W,C441,'Planificación 2026-1'!H:H,"T4",'Planificación 2026-1'!I:I,"&gt;2")</f>
        <v>0</v>
      </c>
      <c r="CO441" s="109">
        <f>SUMIFS('Planificación 2026-1'!R:R,'Planificación 2026-1'!W:W,C441,'Planificación 2026-1'!H:H,"AF",'Planificación 2026-1'!I:I,"&lt;3")</f>
        <v>0</v>
      </c>
      <c r="CP441" s="109">
        <f>SUMIFS('Planificación 2026-1'!R:R,'Planificación 2026-1'!W:W,C441,'Planificación 2026-1'!H:H,"EN",'Planificación 2026-1'!I:I,"&lt;3")</f>
        <v>0</v>
      </c>
      <c r="CQ441" s="109">
        <f>SUMIFS('Planificación 2026-1'!R:R,'Planificación 2026-1'!W:W,C441,'Planificación 2026-1'!H:H,"IS",'Planificación 2026-1'!I:I,"&lt;3")</f>
        <v>0</v>
      </c>
      <c r="CR441" s="109">
        <f>SUMIFS('Planificación 2026-1'!R:R,'Planificación 2026-1'!W:W,C441,'Planificación 2026-1'!H:H,"PS",'Planificación 2026-1'!I:I,"&lt;3")</f>
        <v>0</v>
      </c>
      <c r="CS441" s="109">
        <f>SUMIFS('Planificación 2026-1'!R:R,'Planificación 2026-1'!W:W,C441,'Planificación 2026-1'!H:H,"IN",'Planificación 2026-1'!I:I,"&lt;3")</f>
        <v>0</v>
      </c>
      <c r="CT441" s="109">
        <f>SUMIFS('Planificación 2026-1'!R:R,'Planificación 2026-1'!W:W,C441,'Planificación 2026-1'!H:H,"CA",'Planificación 2026-1'!I:I,"&lt;3")</f>
        <v>0</v>
      </c>
      <c r="CU441" s="109">
        <f>SUMIFS('Planificación 2026-1'!R:R,'Planificación 2026-1'!W:W,C441,'Planificación 2026-1'!H:H,"DE",'Planificación 2026-1'!I:I,"&lt;3")</f>
        <v>0</v>
      </c>
      <c r="CV441" s="109">
        <f>SUMIFS('Planificación 2026-1'!R:R,'Planificación 2026-1'!W:W,C441,'Planificación 2026-1'!H:H,"OB",'Planificación 2026-1'!I:I,"&lt;3")</f>
        <v>0</v>
      </c>
      <c r="CW441" s="109">
        <f>SUMIFS('Planificación 2026-1'!R:R,'Planificación 2026-1'!W:W,C441,'Planificación 2026-1'!H:H,"MH",'Planificación 2026-1'!I:I,"&lt;3")</f>
        <v>0</v>
      </c>
      <c r="CX441" s="109">
        <f>SUMIFS('Planificación 2026-1'!R:R,'Planificación 2026-1'!W:W,C441,'Planificación 2026-1'!H:H,"IC",'Planificación 2026-1'!I:I,"&lt;3")</f>
        <v>0</v>
      </c>
      <c r="CY441" s="109">
        <f>SUMIFS('Planificación 2026-1'!R:R,'Planificación 2026-1'!W:W,C441,'Planificación 2026-1'!H:H,"AR",'Planificación 2026-1'!I:I,"&lt;3")</f>
        <v>0</v>
      </c>
      <c r="CZ441" s="109">
        <f>SUMIFS('Planificación 2026-1'!R:R,'Planificación 2026-1'!W:W,C441,'Planificación 2026-1'!H:H,"T1",'Planificación 2026-1'!I:I,"&lt;3")</f>
        <v>0</v>
      </c>
      <c r="DA441" s="109">
        <f>SUMIFS('Planificación 2026-1'!R:R,'Planificación 2026-1'!W:W,C441,'Planificación 2026-1'!H:H,"T3",'Planificación 2026-1'!I:I,"&lt;3")</f>
        <v>0</v>
      </c>
      <c r="DB441" s="109">
        <f>SUMIFS('Planificación 2026-1'!R:R,'Planificación 2026-1'!W:W,C441,'Planificación 2026-1'!H:H,"T2",'Planificación 2026-1'!I:I,"&lt;3")</f>
        <v>0</v>
      </c>
      <c r="DC441" s="109">
        <f>SUMIFS('Planificación 2026-1'!R:R,'Planificación 2026-1'!W:W,C441,'Planificación 2026-1'!H:H,"AE",'Planificación 2026-1'!I:I,"&lt;3")</f>
        <v>0</v>
      </c>
      <c r="DD441" s="109">
        <f>SUMIFS('Planificación 2026-1'!R:R,'Planificación 2026-1'!W:W,C441,'Planificación 2026-1'!H:H,"T4",'Planificación 2026-1'!I:I,"&lt;3")</f>
        <v>0</v>
      </c>
      <c r="DE441" s="108" t="str">
        <f t="shared" si="63"/>
        <v/>
      </c>
      <c r="DF441" s="41">
        <f>IF(C441="","",SUMIFS('Planificación 2026-1'!R:R,'Planificación 2026-1'!W:W,C441,'Planificación 2026-1'!F:F,"PRINCIPAL",'Planificación 2026-1'!X:X,"VIRTUAL"))</f>
        <v>0</v>
      </c>
      <c r="DG441" s="41">
        <f>IF(C441="","",SUMIFS('Planificación 2026-1'!R:R,'Planificación 2026-1'!W:W,C441,'Planificación 2026-1'!F:F,"PRINCIPAL",'Planificación 2026-1'!X:X,"PRESENCIAL"))</f>
        <v>0</v>
      </c>
      <c r="DH441" s="41">
        <f>IF(C441="","",SUMIFS('Planificación 2026-1'!R:R,'Planificación 2026-1'!W:W,C441,'Planificación 2026-1'!F:F,"PRINCIPAL",'Planificación 2026-1'!X:X,"HIBRIDO PRESENCIAL"))</f>
        <v>0</v>
      </c>
      <c r="DI441" s="108" t="str">
        <f t="shared" si="64"/>
        <v/>
      </c>
      <c r="DJ441" s="108">
        <f>IF(C441="","",SUMIFS('Planificación 2026-1'!R:R,'Planificación 2026-1'!W:W,C441,'Planificación 2026-1'!F:F,"FILIAL",'Planificación 2026-1'!X:X,"VIRTUAL"))</f>
        <v>0</v>
      </c>
      <c r="DK441" s="110">
        <f>IF(C441="","",SUMIFS('Planificación 2026-1'!R:R,'Planificación 2026-1'!W:W,C441,'Planificación 2026-1'!F:F,"FILIAL",'Planificación 2026-1'!X:X,"PRESENCIAL"))</f>
        <v>0</v>
      </c>
      <c r="DL441" s="61">
        <f>IF(C441="","",SUMIFS('Planificación 2026-1'!R:R,'Planificación 2026-1'!W:W,C441,'Planificación 2026-1'!F:F,"FILIAL",'Planificación 2026-1'!X:X,"HIBRIDO PRESENCIAL"))</f>
        <v>0</v>
      </c>
      <c r="DM441" s="111" t="str">
        <f t="shared" si="65"/>
        <v/>
      </c>
      <c r="DN441" s="108">
        <f>IF(C441="","",SUMIFS('Planificación 2026-1'!R:R,'Planificación 2026-1'!W:W,C441,'Planificación 2026-1'!F:F,"SUNAMPE",'Planificación 2026-1'!X:X,"VIRTUAL"))</f>
        <v>0</v>
      </c>
      <c r="DO441" s="61">
        <f>IF(C441="","",SUMIFS('Planificación 2026-1'!R:R,'Planificación 2026-1'!W:W,C441,'Planificación 2026-1'!F:F,"SUNAMPE",'Planificación 2026-1'!X:X,"PRESENCIAL"))</f>
        <v>0</v>
      </c>
      <c r="DP441" s="111" t="str">
        <f t="shared" si="66"/>
        <v/>
      </c>
      <c r="DQ441" s="108">
        <f>IF(C441="","",SUMIFS('Planificación 2026-1'!R:R,'Planificación 2026-1'!W:W,C441,'Planificación 2026-1'!F:F,"HUAURA",'Planificación 2026-1'!X:X,"VIRTUAL"))</f>
        <v>0</v>
      </c>
      <c r="DR441" s="61">
        <f>IF(C441="","",SUMIFS('Planificación 2026-1'!R:R,'Planificación 2026-1'!W:W,C441,'Planificación 2026-1'!F:F,"HUAURA",'Planificación 2026-1'!X:X,"PRESENCIAL"))</f>
        <v>0</v>
      </c>
      <c r="DS441" s="76">
        <f>SUMIFS('Planificación 2026-1'!R:R,'Planificación 2026-1'!W:W,C441,'Planificación 2026-1'!F:F,"PRINCIPAL",'Planificación 2026-1'!X:X,"VIRTUAL",'Planificación 2026-1'!I:I,"&gt;2")</f>
        <v>0</v>
      </c>
      <c r="DT441" s="76">
        <f>SUMIFS('Planificación 2026-1'!R:R,'Planificación 2026-1'!W:W,C441,'Planificación 2026-1'!F:F,"PRINCIPAL",'Planificación 2026-1'!X:X,"&lt;&gt;VIRTUAL",'Planificación 2026-1'!I:I,"&gt;2")</f>
        <v>0</v>
      </c>
      <c r="DU441" s="76">
        <f>SUMIFS('Planificación 2026-1'!R:R,'Planificación 2026-1'!W:W,C441,'Planificación 2026-1'!F:F,"SUNAMPE",'Planificación 2026-1'!X:X,"VIRTUAL",'Planificación 2026-1'!I:I,"&gt;2")</f>
        <v>0</v>
      </c>
      <c r="DV441" s="76">
        <f>SUMIFS('Planificación 2026-1'!R:R,'Planificación 2026-1'!W:W,C441,'Planificación 2026-1'!F:F,"SUNAMPE",'Planificación 2026-1'!X:X,"&lt;&gt;VIRTUAL",'Planificación 2026-1'!I:I,"&gt;2")</f>
        <v>0</v>
      </c>
      <c r="DW441" s="76">
        <f>SUMIFS('Planificación 2026-1'!R:R,'Planificación 2026-1'!W:W,C441,'Planificación 2026-1'!F:F,"FILIAL",'Planificación 2026-1'!X:X,"VIRTUAL",'Planificación 2026-1'!I:I,"&gt;2")</f>
        <v>0</v>
      </c>
      <c r="DX441" s="76">
        <f>SUMIFS('Planificación 2026-1'!R:R,'Planificación 2026-1'!W:W,C441,'Planificación 2026-1'!F:F,"FILIAL",'Planificación 2026-1'!X:X,"&lt;&gt;VIRTUAL",'Planificación 2026-1'!I:I,"&gt;2")</f>
        <v>0</v>
      </c>
      <c r="DY441" s="76">
        <f>SUMIFS('Planificación 2026-1'!R:R,'Planificación 2026-1'!W:W,C441,'Planificación 2026-1'!F:F,"PORUMA",'Planificación 2026-1'!X:X,"VIRTUAL",'Planificación 2026-1'!I:I,"&gt;2")</f>
        <v>0</v>
      </c>
      <c r="DZ441" s="76">
        <f>SUMIFS('Planificación 2026-1'!R:R,'Planificación 2026-1'!W:W,C441,'Planificación 2026-1'!F:F,"PORUMA",'Planificación 2026-1'!X:X,"&lt;&gt;VIRTUAL",'Planificación 2026-1'!I:I,"&gt;2")</f>
        <v>0</v>
      </c>
      <c r="EA441" s="76">
        <f>SUMIFS('Planificación 2026-1'!R:R,'Planificación 2026-1'!W:W,C441,'Planificación 2026-1'!F:F,"HUAURA",'Planificación 2026-1'!X:X,"VIRTUAL",'Planificación 2026-1'!I:I,"&gt;2")</f>
        <v>0</v>
      </c>
      <c r="EB441" s="76">
        <f>SUMIFS('Planificación 2026-1'!R:R,'Planificación 2026-1'!W:W,C441,'Planificación 2026-1'!F:F,"HUAURA",'Planificación 2026-1'!X:X,"&lt;&gt;VIRTUAL",'Planificación 2026-1'!I:I,"&gt;2")</f>
        <v>0</v>
      </c>
      <c r="EC441" s="76">
        <f>SUMIFS('Planificación 2026-1'!R:R,'Planificación 2026-1'!W:W,C441,'Planificación 2026-1'!F:F,"PRINCIPAL",'Planificación 2026-1'!X:X,"VIRTUAL",'Planificación 2026-1'!I:I,"&lt;3")</f>
        <v>0</v>
      </c>
      <c r="ED441" s="76">
        <f>SUMIFS('Planificación 2026-1'!R:R,'Planificación 2026-1'!W:W,C441,'Planificación 2026-1'!F:F,"PRINCIPAL",'Planificación 2026-1'!X:X,"&lt;&gt;VIRTUAL",'Planificación 2026-1'!I:I,"&lt;3")</f>
        <v>0</v>
      </c>
      <c r="EE441" s="76">
        <f>SUMIFS('Planificación 2026-1'!R:R,'Planificación 2026-1'!W:W,C441,'Planificación 2026-1'!F:F,"SUNAMPE",'Planificación 2026-1'!X:X,"VIRTUAL",'Planificación 2026-1'!I:I,"&lt;3")</f>
        <v>0</v>
      </c>
      <c r="EF441" s="76">
        <f>SUMIFS('Planificación 2026-1'!R:R,'Planificación 2026-1'!W:W,C441,'Planificación 2026-1'!F:F,"SUNAMPE",'Planificación 2026-1'!X:X,"&lt;&gt;VIRTUAL",'Planificación 2026-1'!I:I,"&lt;3")</f>
        <v>0</v>
      </c>
      <c r="EG441" s="76">
        <f>SUMIFS('Planificación 2026-1'!R:R,'Planificación 2026-1'!W:W,C441,'Planificación 2026-1'!F:F,"FILIAL",'Planificación 2026-1'!X:X,"VIRTUAL",'Planificación 2026-1'!I:I,"&lt;3")</f>
        <v>0</v>
      </c>
      <c r="EH441" s="76">
        <f>SUMIFS('Planificación 2026-1'!R:R,'Planificación 2026-1'!W:W,C441,'Planificación 2026-1'!F:F,"FILIAL",'Planificación 2026-1'!X:X,"&lt;&gt;VIRTUAL",'Planificación 2026-1'!I:I,"&lt;3")</f>
        <v>0</v>
      </c>
      <c r="EI441" s="76">
        <f>SUMIFS('Planificación 2026-1'!R:R,'Planificación 2026-1'!W:W,C441,'Planificación 2026-1'!F:F,"PORUMA",'Planificación 2026-1'!X:X,"VIRTUAL",'Planificación 2026-1'!I:I,"&lt;3")</f>
        <v>0</v>
      </c>
      <c r="EJ441" s="76">
        <f>SUMIFS('Planificación 2026-1'!R:R,'Planificación 2026-1'!W:W,C441,'Planificación 2026-1'!F:F,"PORUMA",'Planificación 2026-1'!X:X,"&lt;&gt;VIRTUAL",'Planificación 2026-1'!I:I,"&lt;3")</f>
        <v>0</v>
      </c>
      <c r="EK441" s="76">
        <f>SUMIFS('Planificación 2026-1'!R:R,'Planificación 2026-1'!W:W,C441,'Planificación 2026-1'!F:F,"HUAURA",'Planificación 2026-1'!X:X,"VIRTUAL",'Planificación 2026-1'!I:I,"&lt;3")</f>
        <v>0</v>
      </c>
      <c r="EL441" s="76">
        <f>SUMIFS('Planificación 2026-1'!R:R,'Planificación 2026-1'!W:W,C441,'Planificación 2026-1'!F:F,"HUAURA",'Planificación 2026-1'!X:X,"&lt;&gt;VIRTUAL",'Planificación 2026-1'!I:I,"&lt;3")</f>
        <v>0</v>
      </c>
      <c r="EM441" s="76"/>
      <c r="EN441" s="76">
        <f t="shared" si="59"/>
        <v>0</v>
      </c>
      <c r="EO441" s="76">
        <f t="shared" si="60"/>
        <v>0</v>
      </c>
      <c r="EP441" s="76" t="b">
        <f t="shared" si="61"/>
        <v>1</v>
      </c>
      <c r="EQ441" s="76" t="str">
        <f t="shared" si="62"/>
        <v/>
      </c>
      <c r="ER441" s="76" t="str">
        <f t="shared" si="67"/>
        <v>PRESENCIAL</v>
      </c>
    </row>
    <row r="442" spans="1:148" hidden="1">
      <c r="A442" s="83"/>
      <c r="B442" s="119">
        <v>439</v>
      </c>
      <c r="C442" s="115" t="s">
        <v>617</v>
      </c>
      <c r="D442" s="112">
        <f>SUMIF('Planificación 2026-1'!W:W,C442,'Planificación 2026-1'!R:R)</f>
        <v>0</v>
      </c>
      <c r="E442" s="114" t="s">
        <v>170</v>
      </c>
      <c r="F442" s="115" t="s">
        <v>603</v>
      </c>
      <c r="G442" s="115" t="s">
        <v>13</v>
      </c>
      <c r="H442" s="115" t="s">
        <v>138</v>
      </c>
      <c r="I442" s="107" t="str">
        <f>IF(SUM(COUNTIFS('Planificación 2026-1'!F:F,"PRINCIPAL",'Planificación 2026-1'!W:W,C442,'Planificación 2026-1'!H:H,"AF"))&gt;0,"P01"," ")</f>
        <v xml:space="preserve"> </v>
      </c>
      <c r="J442" s="108" t="str">
        <f>IF(SUM(COUNTIFS('Planificación 2026-1'!F:F,"PRINCIPAL",'Planificación 2026-1'!W:W,C442,'Planificación 2026-1'!H:H,"EN"))&gt;0,"P02"," ")</f>
        <v xml:space="preserve"> </v>
      </c>
      <c r="K442" s="108" t="str">
        <f>IF(SUM(COUNTIFS('Planificación 2026-1'!F:F,"PRINCIPAL",'Planificación 2026-1'!W:W,C442,'Planificación 2026-1'!H:H,"IS"))&gt;0,"P03"," ")</f>
        <v xml:space="preserve"> </v>
      </c>
      <c r="L442" s="108" t="str">
        <f>IF(SUM(COUNTIFS('Planificación 2026-1'!F:F,"PRINCIPAL",'Planificación 2026-1'!W:W,C442,'Planificación 2026-1'!H:H,"PS"))&gt;0,"P04"," ")</f>
        <v xml:space="preserve"> </v>
      </c>
      <c r="M442" s="108"/>
      <c r="N442" s="108" t="str">
        <f>IF(SUM(COUNTIFS('Planificación 2026-1'!F:F,"PRINCIPAL",'Planificación 2026-1'!W:W,C442,'Planificación 2026-1'!H:H,"IN"))&gt;0,"P06"," ")</f>
        <v xml:space="preserve"> </v>
      </c>
      <c r="O442" s="108" t="str">
        <f>IF(SUM(COUNTIFS('Planificación 2026-1'!F:F,"PRINCIPAL",'Planificación 2026-1'!W:W,C442,'Planificación 2026-1'!H:H,"CA"))&gt;0,"P07"," ")</f>
        <v xml:space="preserve"> </v>
      </c>
      <c r="P442" s="108" t="str">
        <f>IF(SUM(COUNTIFS('Planificación 2026-1'!F:F,"PRINCIPAL",'Planificación 2026-1'!W:W,C442,'Planificación 2026-1'!H:H,"DE"))&gt;0,"P08"," ")</f>
        <v xml:space="preserve"> </v>
      </c>
      <c r="Q442" s="108" t="str">
        <f>IF(SUM(COUNTIFS('Planificación 2026-1'!F:F,"PRINCIPAL",'Planificación 2026-1'!W:W,C442,'Planificación 2026-1'!H:H,"OB"))&gt;0,"P09"," ")</f>
        <v xml:space="preserve"> </v>
      </c>
      <c r="R442" s="108" t="str">
        <f>IF(SUM(COUNTIFS('Planificación 2026-1'!F:F,"PRINCIPAL",'Planificación 2026-1'!W:W,C442,'Planificación 2026-1'!H:H,"MH"))&gt;0,"P31"," ")</f>
        <v xml:space="preserve"> </v>
      </c>
      <c r="S442" s="108" t="str">
        <f>IF(SUM(COUNTIFS('Planificación 2026-1'!F:F,"PRINCIPAL",'Planificación 2026-1'!W:W,C442,'Planificación 2026-1'!H:H,"IC"))&gt;0,"P32"," ")</f>
        <v xml:space="preserve"> </v>
      </c>
      <c r="T442" s="108" t="str">
        <f>IF(SUM(COUNTIFS('Planificación 2026-1'!F:F,"PRINCIPAL",'Planificación 2026-1'!W:W,C442,'Planificación 2026-1'!H:H,"AR"))&gt;0,"P34"," ")</f>
        <v xml:space="preserve"> </v>
      </c>
      <c r="U442" s="108" t="str">
        <f>IF(SUM(COUNTIFS('Planificación 2026-1'!F:F,"PRINCIPAL",'Planificación 2026-1'!W:W,C442,'Planificación 2026-1'!H:H,"T1"))&gt;0,"P35"," ")</f>
        <v xml:space="preserve"> </v>
      </c>
      <c r="V442" s="108" t="str">
        <f>IF(SUM(COUNTIFS('Planificación 2026-1'!F:F,"PRINCIPAL",'Planificación 2026-1'!W:W,C442,'Planificación 2026-1'!H:H,"T3"))&gt;0,"P36"," ")</f>
        <v xml:space="preserve"> </v>
      </c>
      <c r="W442" s="108" t="str">
        <f>IF(SUM(COUNTIFS('Planificación 2026-1'!F:F,"PRINCIPAL",'Planificación 2026-1'!W:W,C442,'Planificación 2026-1'!H:H,"T2"))&gt;0,"P37"," ")</f>
        <v xml:space="preserve"> </v>
      </c>
      <c r="X442" s="108" t="str">
        <f>IF(SUM(COUNTIFS('Planificación 2026-1'!F:F,"PRINCIPAL",'Planificación 2026-1'!W:W,C442,'Planificación 2026-1'!H:H,"AE"))&gt;0,"P38"," ")</f>
        <v xml:space="preserve"> </v>
      </c>
      <c r="Y442" s="108" t="str">
        <f>IF(SUM(COUNTIFS('Planificación 2026-1'!F:F,"PRINCIPAL",'Planificación 2026-1'!W:W,C442,'Planificación 2026-1'!H:H,"T4"))&gt;0,"P55"," ")</f>
        <v xml:space="preserve"> </v>
      </c>
      <c r="Z442" s="108" t="str">
        <f>IF(SUM(COUNTIFS('Planificación 2026-1'!F:F,"FILIAL",'Planificación 2026-1'!W:W,C442,'Planificación 2026-1'!H:H,"AF"))&gt;0," P01"," ")</f>
        <v xml:space="preserve"> </v>
      </c>
      <c r="AA442" s="108" t="str">
        <f>IF(SUM(COUNTIFS('Planificación 2026-1'!F:F,"FILIAL",'Planificación 2026-1'!W:W,C442,'Planificación 2026-1'!H:H,"EN"))&gt;0,"P02"," ")</f>
        <v xml:space="preserve"> </v>
      </c>
      <c r="AB442" s="108" t="str">
        <f>IF(SUM(COUNTIFS('Planificación 2026-1'!F:F,"FILIAL",'Planificación 2026-1'!W:W,C442,'Planificación 2026-1'!H:H,"IS"))&gt;0,"P03"," ")</f>
        <v xml:space="preserve"> </v>
      </c>
      <c r="AC442" s="108" t="str">
        <f>IF(SUM(COUNTIFS('Planificación 2026-1'!F:F,"FILIAL",'Planificación 2026-1'!W:W,C442,'Planificación 2026-1'!H:H,"PS"))&gt;0,"P04"," ")</f>
        <v xml:space="preserve"> </v>
      </c>
      <c r="AD442" s="108"/>
      <c r="AE442" s="108" t="str">
        <f>IF(SUM(COUNTIFS('Planificación 2026-1'!F:F,"FILIAL",'Planificación 2026-1'!W:W,C442,'Planificación 2026-1'!H:H,"IN"))&gt;0,"P06"," ")</f>
        <v xml:space="preserve"> </v>
      </c>
      <c r="AF442" s="108" t="str">
        <f>IF(SUM(COUNTIFS('Planificación 2026-1'!F:F,"FILIAL",'Planificación 2026-1'!W:W,C442,'Planificación 2026-1'!H:H,"CA"))&gt;0,"P07"," ")</f>
        <v xml:space="preserve"> </v>
      </c>
      <c r="AG442" s="108" t="str">
        <f>IF(SUM(COUNTIFS('Planificación 2026-1'!F:F,"FILIAL",'Planificación 2026-1'!W:W,C442,'Planificación 2026-1'!H:H,"DE"))&gt;0,"P08"," ")</f>
        <v xml:space="preserve"> </v>
      </c>
      <c r="AH442" s="108" t="str">
        <f>IF(SUM(COUNTIFS('Planificación 2026-1'!F:F,"FILIAL",'Planificación 2026-1'!W:W,C442,'Planificación 2026-1'!H:H,"OB"))&gt;0,"P09"," ")</f>
        <v xml:space="preserve"> </v>
      </c>
      <c r="AI442" s="108" t="str">
        <f>IF(SUM(COUNTIFS('Planificación 2026-1'!F:F,"FILIAL",'Planificación 2026-1'!W:W,C442,'Planificación 2026-1'!H:H,"MH"))&gt;0,"P31"," ")</f>
        <v xml:space="preserve"> </v>
      </c>
      <c r="AJ442" s="108" t="str">
        <f>IF(SUM(COUNTIFS('Planificación 2026-1'!F:F,"FILIAL",'Planificación 2026-1'!W:W,C442,'Planificación 2026-1'!H:H,"IC"))&gt;0,"P32"," ")</f>
        <v xml:space="preserve"> </v>
      </c>
      <c r="AK442" s="108" t="str">
        <f>IF(SUM(COUNTIFS('Planificación 2026-1'!F:F,"FILIAL",'Planificación 2026-1'!W:W,C442,'Planificación 2026-1'!H:H,"AR"))&gt;0,"P34"," ")</f>
        <v xml:space="preserve"> </v>
      </c>
      <c r="AL442" s="108" t="str">
        <f>IF(SUM(COUNTIFS('Planificación 2026-1'!F:F,"FILIAL",'Planificación 2026-1'!W:W,C442,'Planificación 2026-1'!H:H,"T1"))&gt;0,"P35"," ")</f>
        <v xml:space="preserve"> </v>
      </c>
      <c r="AM442" s="108" t="str">
        <f>IF(SUM(COUNTIFS('Planificación 2026-1'!F:F,"FILIAL",'Planificación 2026-1'!W:W,C442,'Planificación 2026-1'!H:H,"T3"))&gt;0,"P36"," ")</f>
        <v xml:space="preserve"> </v>
      </c>
      <c r="AN442" s="108" t="str">
        <f>IF(SUM(COUNTIFS('Planificación 2026-1'!F:F,"FILIAL",'Planificación 2026-1'!W:W,C442,'Planificación 2026-1'!H:H,"T2"))&gt;0,"P37"," ")</f>
        <v xml:space="preserve"> </v>
      </c>
      <c r="AO442" s="108" t="str">
        <f>IF(SUM(COUNTIFS('Planificación 2026-1'!F:F,"FILIAL",'Planificación 2026-1'!W:W,C442,'Planificación 2026-1'!H:H,"AE"))&gt;0,"P38"," ")</f>
        <v xml:space="preserve"> </v>
      </c>
      <c r="AP442" s="108" t="str">
        <f>IF(SUM(COUNTIFS('Planificación 2026-1'!F:F,"FILIAL",'Planificación 2026-1'!W:W,C442,'Planificación 2026-1'!H:H,"T4"))&gt;0,"P55"," ")</f>
        <v xml:space="preserve"> </v>
      </c>
      <c r="AQ442" s="108" t="str">
        <f>IF(SUM(COUNTIFS('Planificación 2026-1'!F:F,"SUNAMPE",'Planificación 2026-1'!W:W,C442,'Planificación 2026-1'!H:H,"AF"))&gt;0," P01"," ")</f>
        <v xml:space="preserve"> </v>
      </c>
      <c r="AR442" s="108" t="str">
        <f>IF(SUM(COUNTIFS('Planificación 2026-1'!F:F,"SUNAMPE",'Planificación 2026-1'!W:W,C442,'Planificación 2026-1'!H:H,"EN"))&gt;0,"P02"," ")</f>
        <v xml:space="preserve"> </v>
      </c>
      <c r="AS442" s="108" t="str">
        <f>IF(SUM(COUNTIFS('Planificación 2026-1'!F:F,"SUNAMPE",'Planificación 2026-1'!W:W,C442,'Planificación 2026-1'!H:H,"IS"))&gt;0,"P03"," ")</f>
        <v xml:space="preserve"> </v>
      </c>
      <c r="AT442" s="108" t="str">
        <f>IF(SUM(COUNTIFS('Planificación 2026-1'!F:F,"SUNAMPE",'Planificación 2026-1'!W:W,C442,'Planificación 2026-1'!H:H,"PS"))&gt;0,"P04"," ")</f>
        <v xml:space="preserve"> </v>
      </c>
      <c r="AU442" s="108"/>
      <c r="AV442" s="108" t="str">
        <f>IF(SUM(COUNTIFS('Planificación 2026-1'!F:F,"SUNAMPE",'Planificación 2026-1'!W:W,C442,'Planificación 2026-1'!H:H,"IN"))&gt;0,"P06"," ")</f>
        <v xml:space="preserve"> </v>
      </c>
      <c r="AW442" s="108" t="str">
        <f>IF(SUM(COUNTIFS('Planificación 2026-1'!F:F,"SUNAMPE",'Planificación 2026-1'!W:W,C442,'Planificación 2026-1'!H:H,"CA"))&gt;0,"P07"," ")</f>
        <v xml:space="preserve"> </v>
      </c>
      <c r="AX442" s="108" t="str">
        <f>IF(SUM(COUNTIFS('Planificación 2026-1'!F:F,"SUNAMPE",'Planificación 2026-1'!W:W,C442,'Planificación 2026-1'!H:H,"DE"))&gt;0,"P08"," ")</f>
        <v xml:space="preserve"> </v>
      </c>
      <c r="AY442" s="108" t="str">
        <f>IF(SUM(COUNTIFS('Planificación 2026-1'!F:F,"SUNAMPE",'Planificación 2026-1'!W:W,C442,'Planificación 2026-1'!H:H,"OB"))&gt;0,"P09"," ")</f>
        <v xml:space="preserve"> </v>
      </c>
      <c r="AZ442" s="108" t="str">
        <f>IF(SUM(COUNTIFS('Planificación 2026-1'!F:F,"SUNAMPE",'Planificación 2026-1'!W:W,C442,'Planificación 2026-1'!H:H,"MH"))&gt;0,"P31"," ")</f>
        <v xml:space="preserve"> </v>
      </c>
      <c r="BA442" s="108" t="str">
        <f>IF(SUM(COUNTIFS('Planificación 2026-1'!F:F,"SUNAMPE",'Planificación 2026-1'!W:W,C442,'Planificación 2026-1'!H:H,"IC"))&gt;0,"P32"," ")</f>
        <v xml:space="preserve"> </v>
      </c>
      <c r="BB442" s="108" t="str">
        <f>IF(SUM(COUNTIFS('Planificación 2026-1'!F:F,"SUNAMPE",'Planificación 2026-1'!W:W,C442,'Planificación 2026-1'!H:H,"AR"))&gt;0,"P34"," ")</f>
        <v xml:space="preserve"> </v>
      </c>
      <c r="BC442" s="108" t="str">
        <f>IF(SUM(COUNTIFS('Planificación 2026-1'!F:F,"SUNAMPE",'Planificación 2026-1'!W:W,C442,'Planificación 2026-1'!H:H,"T1"))&gt;0,"P35"," ")</f>
        <v xml:space="preserve"> </v>
      </c>
      <c r="BD442" s="108" t="str">
        <f>IF(SUM(COUNTIFS('Planificación 2026-1'!F:F,"SUNAMPE",'Planificación 2026-1'!W:W,C442,'Planificación 2026-1'!H:H,"T3"))&gt;0,"P36"," ")</f>
        <v xml:space="preserve"> </v>
      </c>
      <c r="BE442" s="108" t="str">
        <f>IF(SUM(COUNTIFS('Planificación 2026-1'!F:F,"SUNAMPE",'Planificación 2026-1'!W:W,C442,'Planificación 2026-1'!H:H,"T2"))&gt;0,"P37"," ")</f>
        <v xml:space="preserve"> </v>
      </c>
      <c r="BF442" s="108" t="str">
        <f>IF(SUM(COUNTIFS('Planificación 2026-1'!F:F,"SUNAMPE",'Planificación 2026-1'!W:W,C442,'Planificación 2026-1'!H:H,"AE"))&gt;0,"P38"," ")</f>
        <v xml:space="preserve"> </v>
      </c>
      <c r="BG442" s="108" t="str">
        <f>IF(SUM(COUNTIFS('Planificación 2026-1'!F:F,"SUNAMPE",'Planificación 2026-1'!W:W,C442,'Planificación 2026-1'!H:H,"T4"))&gt;0,"P55"," ")</f>
        <v xml:space="preserve"> </v>
      </c>
      <c r="BH442" s="108" t="str">
        <f>IF(SUM(COUNTIFS('Planificación 2026-1'!F:F,"HUAURA",'Planificación 2026-1'!W:W,C442,'Planificación 2026-1'!H:H,"AF"))&gt;0," P01"," ")</f>
        <v xml:space="preserve"> </v>
      </c>
      <c r="BI442" s="108" t="str">
        <f>IF(SUM(COUNTIFS('Planificación 2026-1'!F:F,"HUAURA",'Planificación 2026-1'!W:W,C442,'Planificación 2026-1'!H:H,"EN"))&gt;0,"P02"," ")</f>
        <v xml:space="preserve"> </v>
      </c>
      <c r="BJ442" s="108" t="str">
        <f>IF(SUM(COUNTIFS('Planificación 2026-1'!F:F,"HUAURA",'Planificación 2026-1'!W:W,C442,'Planificación 2026-1'!H:H,"IS"))&gt;0,"P03"," ")</f>
        <v xml:space="preserve"> </v>
      </c>
      <c r="BK442" s="108" t="str">
        <f>IF(SUM(COUNTIFS('Planificación 2026-1'!F:F,"HUAURA",'Planificación 2026-1'!W:W,C442,'Planificación 2026-1'!H:H,"PS"))&gt;0,"P04"," ")</f>
        <v xml:space="preserve"> </v>
      </c>
      <c r="BL442" s="108"/>
      <c r="BM442" s="108" t="str">
        <f>IF(SUM(COUNTIFS('Planificación 2026-1'!F:F,"HUAURA",'Planificación 2026-1'!W:W,C442,'Planificación 2026-1'!H:H,"IN"))&gt;0,"P06"," ")</f>
        <v xml:space="preserve"> </v>
      </c>
      <c r="BN442" s="108" t="str">
        <f>IF(SUM(COUNTIFS('Planificación 2026-1'!F:F,"HUAURA",'Planificación 2026-1'!W:W,C442,'Planificación 2026-1'!H:H,"CA"))&gt;0,"P07"," ")</f>
        <v xml:space="preserve"> </v>
      </c>
      <c r="BO442" s="108" t="str">
        <f>IF(SUM(COUNTIFS('Planificación 2026-1'!F:F,"HUAURA",'Planificación 2026-1'!W:W,C442,'Planificación 2026-1'!H:H,"DE"))&gt;0,"P08"," ")</f>
        <v xml:space="preserve"> </v>
      </c>
      <c r="BP442" s="108" t="str">
        <f>IF(SUM(COUNTIFS('Planificación 2026-1'!F:F,"HUAURA",'Planificación 2026-1'!W:W,C442,'Planificación 2026-1'!H:H,"OB"))&gt;0,"P09"," ")</f>
        <v xml:space="preserve"> </v>
      </c>
      <c r="BQ442" s="108" t="str">
        <f>IF(SUM(COUNTIFS('Planificación 2026-1'!F:F,"HUAURA",'Planificación 2026-1'!W:W,C442,'Planificación 2026-1'!H:H,"MH"))&gt;0,"P31"," ")</f>
        <v xml:space="preserve"> </v>
      </c>
      <c r="BR442" s="108" t="str">
        <f>IF(SUM(COUNTIFS('Planificación 2026-1'!F:F,"HUAURA",'Planificación 2026-1'!W:W,C442,'Planificación 2026-1'!H:H,"IC"))&gt;0,"P32"," ")</f>
        <v xml:space="preserve"> </v>
      </c>
      <c r="BS442" s="108" t="str">
        <f>IF(SUM(COUNTIFS('Planificación 2026-1'!F:F,"HUAURA",'Planificación 2026-1'!W:W,C442,'Planificación 2026-1'!H:H,"AR"))&gt;0,"P34"," ")</f>
        <v xml:space="preserve"> </v>
      </c>
      <c r="BT442" s="108" t="str">
        <f>IF(SUM(COUNTIFS('Planificación 2026-1'!F:F,"HUAURA",'Planificación 2026-1'!W:W,C442,'Planificación 2026-1'!H:H,"T1"))&gt;0,"P35"," ")</f>
        <v xml:space="preserve"> </v>
      </c>
      <c r="BU442" s="108" t="str">
        <f>IF(SUM(COUNTIFS('Planificación 2026-1'!F:F,"HUAURA",'Planificación 2026-1'!W:W,C442,'Planificación 2026-1'!H:H,"T3"))&gt;0,"P36"," ")</f>
        <v xml:space="preserve"> </v>
      </c>
      <c r="BV442" s="108" t="str">
        <f>IF(SUM(COUNTIFS('Planificación 2026-1'!F:F,"HUAURA",'Planificación 2026-1'!W:W,C442,'Planificación 2026-1'!H:H,"T2"))&gt;0,"P37"," ")</f>
        <v xml:space="preserve"> </v>
      </c>
      <c r="BW442" s="108" t="str">
        <f>IF(SUM(COUNTIFS('Planificación 2026-1'!F:F,"HUAURA",'Planificación 2026-1'!W:W,C442,'Planificación 2026-1'!H:H,"AE"))&gt;0,"P38"," ")</f>
        <v xml:space="preserve"> </v>
      </c>
      <c r="BX442" s="108" t="str">
        <f>IF(SUM(COUNTIFS('Planificación 2026-1'!F:F,"HUAURA",'Planificación 2026-1'!W:W,C442,'Planificación 2026-1'!H:H,"T4"))&gt;0,"P55"," ")</f>
        <v xml:space="preserve"> </v>
      </c>
      <c r="BY442" s="109">
        <f>SUMIFS('Planificación 2026-1'!R:R,'Planificación 2026-1'!W:W,C442,'Planificación 2026-1'!H:H,"AF",'Planificación 2026-1'!I:I,"&gt;2")</f>
        <v>0</v>
      </c>
      <c r="BZ442" s="109">
        <f>SUMIFS('Planificación 2026-1'!R:R,'Planificación 2026-1'!W:W,C442,'Planificación 2026-1'!H:H,"EN",'Planificación 2026-1'!I:I,"&gt;2")</f>
        <v>0</v>
      </c>
      <c r="CA442" s="109">
        <f>SUMIFS('Planificación 2026-1'!R:R,'Planificación 2026-1'!W:W,C442,'Planificación 2026-1'!H:H,"IS",'Planificación 2026-1'!I:I,"&gt;2")</f>
        <v>0</v>
      </c>
      <c r="CB442" s="109">
        <f>SUMIFS('Planificación 2026-1'!R:R,'Planificación 2026-1'!W:W,C442,'Planificación 2026-1'!H:H,"PS",'Planificación 2026-1'!I:I,"&gt;2")</f>
        <v>0</v>
      </c>
      <c r="CC442" s="109">
        <f>SUMIFS('Planificación 2026-1'!R:R,'Planificación 2026-1'!W:W,C442,'Planificación 2026-1'!H:H,"IN",'Planificación 2026-1'!I:I,"&gt;2")</f>
        <v>0</v>
      </c>
      <c r="CD442" s="109">
        <f>SUMIFS('Planificación 2026-1'!R:R,'Planificación 2026-1'!W:W,C442,'Planificación 2026-1'!H:H,"CA",'Planificación 2026-1'!I:I,"&gt;2")</f>
        <v>0</v>
      </c>
      <c r="CE442" s="109">
        <f>SUMIFS('Planificación 2026-1'!R:R,'Planificación 2026-1'!W:W,C442,'Planificación 2026-1'!H:H,"DE",'Planificación 2026-1'!I:I,"&gt;2")</f>
        <v>0</v>
      </c>
      <c r="CF442" s="109">
        <f>SUMIFS('Planificación 2026-1'!R:R,'Planificación 2026-1'!W:W,C442,'Planificación 2026-1'!H:H,"OB",'Planificación 2026-1'!I:I,"&gt;2")</f>
        <v>0</v>
      </c>
      <c r="CG442" s="109">
        <f>SUMIFS('Planificación 2026-1'!R:R,'Planificación 2026-1'!W:W,C442,'Planificación 2026-1'!H:H,"MH",'Planificación 2026-1'!I:I,"&gt;2")</f>
        <v>0</v>
      </c>
      <c r="CH442" s="109">
        <f>SUMIFS('Planificación 2026-1'!R:R,'Planificación 2026-1'!W:W,C442,'Planificación 2026-1'!H:H,"IC",'Planificación 2026-1'!I:I,"&gt;2")</f>
        <v>0</v>
      </c>
      <c r="CI442" s="109">
        <f>SUMIFS('Planificación 2026-1'!R:R,'Planificación 2026-1'!W:W,C442,'Planificación 2026-1'!H:H,"AR",'Planificación 2026-1'!I:I,"&gt;2")</f>
        <v>0</v>
      </c>
      <c r="CJ442" s="109">
        <f>SUMIFS('Planificación 2026-1'!R:R,'Planificación 2026-1'!W:W,C442,'Planificación 2026-1'!H:H,"T1",'Planificación 2026-1'!I:I,"&gt;2")</f>
        <v>0</v>
      </c>
      <c r="CK442" s="109">
        <f>SUMIFS('Planificación 2026-1'!R:R,'Planificación 2026-1'!W:W,C442,'Planificación 2026-1'!H:H,"T3",'Planificación 2026-1'!I:I,"&gt;2")</f>
        <v>0</v>
      </c>
      <c r="CL442" s="109">
        <f>SUMIFS('Planificación 2026-1'!R:R,'Planificación 2026-1'!W:W,C442,'Planificación 2026-1'!H:H,"T2",'Planificación 2026-1'!I:I,"&gt;2")</f>
        <v>0</v>
      </c>
      <c r="CM442" s="109">
        <f>SUMIFS('Planificación 2026-1'!R:R,'Planificación 2026-1'!W:W,C442,'Planificación 2026-1'!H:H,"AE",'Planificación 2026-1'!I:I,"&gt;2")</f>
        <v>0</v>
      </c>
      <c r="CN442" s="109">
        <f>SUMIFS('Planificación 2026-1'!R:R,'Planificación 2026-1'!W:W,C442,'Planificación 2026-1'!H:H,"T4",'Planificación 2026-1'!I:I,"&gt;2")</f>
        <v>0</v>
      </c>
      <c r="CO442" s="109">
        <f>SUMIFS('Planificación 2026-1'!R:R,'Planificación 2026-1'!W:W,C442,'Planificación 2026-1'!H:H,"AF",'Planificación 2026-1'!I:I,"&lt;3")</f>
        <v>0</v>
      </c>
      <c r="CP442" s="109">
        <f>SUMIFS('Planificación 2026-1'!R:R,'Planificación 2026-1'!W:W,C442,'Planificación 2026-1'!H:H,"EN",'Planificación 2026-1'!I:I,"&lt;3")</f>
        <v>0</v>
      </c>
      <c r="CQ442" s="109">
        <f>SUMIFS('Planificación 2026-1'!R:R,'Planificación 2026-1'!W:W,C442,'Planificación 2026-1'!H:H,"IS",'Planificación 2026-1'!I:I,"&lt;3")</f>
        <v>0</v>
      </c>
      <c r="CR442" s="109">
        <f>SUMIFS('Planificación 2026-1'!R:R,'Planificación 2026-1'!W:W,C442,'Planificación 2026-1'!H:H,"PS",'Planificación 2026-1'!I:I,"&lt;3")</f>
        <v>0</v>
      </c>
      <c r="CS442" s="109">
        <f>SUMIFS('Planificación 2026-1'!R:R,'Planificación 2026-1'!W:W,C442,'Planificación 2026-1'!H:H,"IN",'Planificación 2026-1'!I:I,"&lt;3")</f>
        <v>0</v>
      </c>
      <c r="CT442" s="109">
        <f>SUMIFS('Planificación 2026-1'!R:R,'Planificación 2026-1'!W:W,C442,'Planificación 2026-1'!H:H,"CA",'Planificación 2026-1'!I:I,"&lt;3")</f>
        <v>0</v>
      </c>
      <c r="CU442" s="109">
        <f>SUMIFS('Planificación 2026-1'!R:R,'Planificación 2026-1'!W:W,C442,'Planificación 2026-1'!H:H,"DE",'Planificación 2026-1'!I:I,"&lt;3")</f>
        <v>0</v>
      </c>
      <c r="CV442" s="109">
        <f>SUMIFS('Planificación 2026-1'!R:R,'Planificación 2026-1'!W:W,C442,'Planificación 2026-1'!H:H,"OB",'Planificación 2026-1'!I:I,"&lt;3")</f>
        <v>0</v>
      </c>
      <c r="CW442" s="109">
        <f>SUMIFS('Planificación 2026-1'!R:R,'Planificación 2026-1'!W:W,C442,'Planificación 2026-1'!H:H,"MH",'Planificación 2026-1'!I:I,"&lt;3")</f>
        <v>0</v>
      </c>
      <c r="CX442" s="109">
        <f>SUMIFS('Planificación 2026-1'!R:R,'Planificación 2026-1'!W:W,C442,'Planificación 2026-1'!H:H,"IC",'Planificación 2026-1'!I:I,"&lt;3")</f>
        <v>0</v>
      </c>
      <c r="CY442" s="109">
        <f>SUMIFS('Planificación 2026-1'!R:R,'Planificación 2026-1'!W:W,C442,'Planificación 2026-1'!H:H,"AR",'Planificación 2026-1'!I:I,"&lt;3")</f>
        <v>0</v>
      </c>
      <c r="CZ442" s="109">
        <f>SUMIFS('Planificación 2026-1'!R:R,'Planificación 2026-1'!W:W,C442,'Planificación 2026-1'!H:H,"T1",'Planificación 2026-1'!I:I,"&lt;3")</f>
        <v>0</v>
      </c>
      <c r="DA442" s="109">
        <f>SUMIFS('Planificación 2026-1'!R:R,'Planificación 2026-1'!W:W,C442,'Planificación 2026-1'!H:H,"T3",'Planificación 2026-1'!I:I,"&lt;3")</f>
        <v>0</v>
      </c>
      <c r="DB442" s="109">
        <f>SUMIFS('Planificación 2026-1'!R:R,'Planificación 2026-1'!W:W,C442,'Planificación 2026-1'!H:H,"T2",'Planificación 2026-1'!I:I,"&lt;3")</f>
        <v>0</v>
      </c>
      <c r="DC442" s="109">
        <f>SUMIFS('Planificación 2026-1'!R:R,'Planificación 2026-1'!W:W,C442,'Planificación 2026-1'!H:H,"AE",'Planificación 2026-1'!I:I,"&lt;3")</f>
        <v>0</v>
      </c>
      <c r="DD442" s="109">
        <f>SUMIFS('Planificación 2026-1'!R:R,'Planificación 2026-1'!W:W,C442,'Planificación 2026-1'!H:H,"T4",'Planificación 2026-1'!I:I,"&lt;3")</f>
        <v>0</v>
      </c>
      <c r="DE442" s="108" t="str">
        <f t="shared" si="63"/>
        <v/>
      </c>
      <c r="DF442" s="41">
        <f>IF(C442="","",SUMIFS('Planificación 2026-1'!R:R,'Planificación 2026-1'!W:W,C442,'Planificación 2026-1'!F:F,"PRINCIPAL",'Planificación 2026-1'!X:X,"VIRTUAL"))</f>
        <v>0</v>
      </c>
      <c r="DG442" s="41">
        <f>IF(C442="","",SUMIFS('Planificación 2026-1'!R:R,'Planificación 2026-1'!W:W,C442,'Planificación 2026-1'!F:F,"PRINCIPAL",'Planificación 2026-1'!X:X,"PRESENCIAL"))</f>
        <v>0</v>
      </c>
      <c r="DH442" s="41">
        <f>IF(C442="","",SUMIFS('Planificación 2026-1'!R:R,'Planificación 2026-1'!W:W,C442,'Planificación 2026-1'!F:F,"PRINCIPAL",'Planificación 2026-1'!X:X,"HIBRIDO PRESENCIAL"))</f>
        <v>0</v>
      </c>
      <c r="DI442" s="108" t="str">
        <f t="shared" si="64"/>
        <v/>
      </c>
      <c r="DJ442" s="108">
        <f>IF(C442="","",SUMIFS('Planificación 2026-1'!R:R,'Planificación 2026-1'!W:W,C442,'Planificación 2026-1'!F:F,"FILIAL",'Planificación 2026-1'!X:X,"VIRTUAL"))</f>
        <v>0</v>
      </c>
      <c r="DK442" s="110">
        <f>IF(C442="","",SUMIFS('Planificación 2026-1'!R:R,'Planificación 2026-1'!W:W,C442,'Planificación 2026-1'!F:F,"FILIAL",'Planificación 2026-1'!X:X,"PRESENCIAL"))</f>
        <v>0</v>
      </c>
      <c r="DL442" s="61">
        <f>IF(C442="","",SUMIFS('Planificación 2026-1'!R:R,'Planificación 2026-1'!W:W,C442,'Planificación 2026-1'!F:F,"FILIAL",'Planificación 2026-1'!X:X,"HIBRIDO PRESENCIAL"))</f>
        <v>0</v>
      </c>
      <c r="DM442" s="111" t="str">
        <f t="shared" si="65"/>
        <v/>
      </c>
      <c r="DN442" s="108">
        <f>IF(C442="","",SUMIFS('Planificación 2026-1'!R:R,'Planificación 2026-1'!W:W,C442,'Planificación 2026-1'!F:F,"SUNAMPE",'Planificación 2026-1'!X:X,"VIRTUAL"))</f>
        <v>0</v>
      </c>
      <c r="DO442" s="61">
        <f>IF(C442="","",SUMIFS('Planificación 2026-1'!R:R,'Planificación 2026-1'!W:W,C442,'Planificación 2026-1'!F:F,"SUNAMPE",'Planificación 2026-1'!X:X,"PRESENCIAL"))</f>
        <v>0</v>
      </c>
      <c r="DP442" s="111" t="str">
        <f t="shared" si="66"/>
        <v/>
      </c>
      <c r="DQ442" s="108">
        <f>IF(C442="","",SUMIFS('Planificación 2026-1'!R:R,'Planificación 2026-1'!W:W,C442,'Planificación 2026-1'!F:F,"HUAURA",'Planificación 2026-1'!X:X,"VIRTUAL"))</f>
        <v>0</v>
      </c>
      <c r="DR442" s="61">
        <f>IF(C442="","",SUMIFS('Planificación 2026-1'!R:R,'Planificación 2026-1'!W:W,C442,'Planificación 2026-1'!F:F,"HUAURA",'Planificación 2026-1'!X:X,"PRESENCIAL"))</f>
        <v>0</v>
      </c>
      <c r="DS442" s="76">
        <f>SUMIFS('Planificación 2026-1'!R:R,'Planificación 2026-1'!W:W,C442,'Planificación 2026-1'!F:F,"PRINCIPAL",'Planificación 2026-1'!X:X,"VIRTUAL",'Planificación 2026-1'!I:I,"&gt;2")</f>
        <v>0</v>
      </c>
      <c r="DT442" s="76">
        <f>SUMIFS('Planificación 2026-1'!R:R,'Planificación 2026-1'!W:W,C442,'Planificación 2026-1'!F:F,"PRINCIPAL",'Planificación 2026-1'!X:X,"&lt;&gt;VIRTUAL",'Planificación 2026-1'!I:I,"&gt;2")</f>
        <v>0</v>
      </c>
      <c r="DU442" s="76">
        <f>SUMIFS('Planificación 2026-1'!R:R,'Planificación 2026-1'!W:W,C442,'Planificación 2026-1'!F:F,"SUNAMPE",'Planificación 2026-1'!X:X,"VIRTUAL",'Planificación 2026-1'!I:I,"&gt;2")</f>
        <v>0</v>
      </c>
      <c r="DV442" s="76">
        <f>SUMIFS('Planificación 2026-1'!R:R,'Planificación 2026-1'!W:W,C442,'Planificación 2026-1'!F:F,"SUNAMPE",'Planificación 2026-1'!X:X,"&lt;&gt;VIRTUAL",'Planificación 2026-1'!I:I,"&gt;2")</f>
        <v>0</v>
      </c>
      <c r="DW442" s="76">
        <f>SUMIFS('Planificación 2026-1'!R:R,'Planificación 2026-1'!W:W,C442,'Planificación 2026-1'!F:F,"FILIAL",'Planificación 2026-1'!X:X,"VIRTUAL",'Planificación 2026-1'!I:I,"&gt;2")</f>
        <v>0</v>
      </c>
      <c r="DX442" s="76">
        <f>SUMIFS('Planificación 2026-1'!R:R,'Planificación 2026-1'!W:W,C442,'Planificación 2026-1'!F:F,"FILIAL",'Planificación 2026-1'!X:X,"&lt;&gt;VIRTUAL",'Planificación 2026-1'!I:I,"&gt;2")</f>
        <v>0</v>
      </c>
      <c r="DY442" s="76">
        <f>SUMIFS('Planificación 2026-1'!R:R,'Planificación 2026-1'!W:W,C442,'Planificación 2026-1'!F:F,"PORUMA",'Planificación 2026-1'!X:X,"VIRTUAL",'Planificación 2026-1'!I:I,"&gt;2")</f>
        <v>0</v>
      </c>
      <c r="DZ442" s="76">
        <f>SUMIFS('Planificación 2026-1'!R:R,'Planificación 2026-1'!W:W,C442,'Planificación 2026-1'!F:F,"PORUMA",'Planificación 2026-1'!X:X,"&lt;&gt;VIRTUAL",'Planificación 2026-1'!I:I,"&gt;2")</f>
        <v>0</v>
      </c>
      <c r="EA442" s="76">
        <f>SUMIFS('Planificación 2026-1'!R:R,'Planificación 2026-1'!W:W,C442,'Planificación 2026-1'!F:F,"HUAURA",'Planificación 2026-1'!X:X,"VIRTUAL",'Planificación 2026-1'!I:I,"&gt;2")</f>
        <v>0</v>
      </c>
      <c r="EB442" s="76">
        <f>SUMIFS('Planificación 2026-1'!R:R,'Planificación 2026-1'!W:W,C442,'Planificación 2026-1'!F:F,"HUAURA",'Planificación 2026-1'!X:X,"&lt;&gt;VIRTUAL",'Planificación 2026-1'!I:I,"&gt;2")</f>
        <v>0</v>
      </c>
      <c r="EC442" s="76">
        <f>SUMIFS('Planificación 2026-1'!R:R,'Planificación 2026-1'!W:W,C442,'Planificación 2026-1'!F:F,"PRINCIPAL",'Planificación 2026-1'!X:X,"VIRTUAL",'Planificación 2026-1'!I:I,"&lt;3")</f>
        <v>0</v>
      </c>
      <c r="ED442" s="76">
        <f>SUMIFS('Planificación 2026-1'!R:R,'Planificación 2026-1'!W:W,C442,'Planificación 2026-1'!F:F,"PRINCIPAL",'Planificación 2026-1'!X:X,"&lt;&gt;VIRTUAL",'Planificación 2026-1'!I:I,"&lt;3")</f>
        <v>0</v>
      </c>
      <c r="EE442" s="76">
        <f>SUMIFS('Planificación 2026-1'!R:R,'Planificación 2026-1'!W:W,C442,'Planificación 2026-1'!F:F,"SUNAMPE",'Planificación 2026-1'!X:X,"VIRTUAL",'Planificación 2026-1'!I:I,"&lt;3")</f>
        <v>0</v>
      </c>
      <c r="EF442" s="76">
        <f>SUMIFS('Planificación 2026-1'!R:R,'Planificación 2026-1'!W:W,C442,'Planificación 2026-1'!F:F,"SUNAMPE",'Planificación 2026-1'!X:X,"&lt;&gt;VIRTUAL",'Planificación 2026-1'!I:I,"&lt;3")</f>
        <v>0</v>
      </c>
      <c r="EG442" s="76">
        <f>SUMIFS('Planificación 2026-1'!R:R,'Planificación 2026-1'!W:W,C442,'Planificación 2026-1'!F:F,"FILIAL",'Planificación 2026-1'!X:X,"VIRTUAL",'Planificación 2026-1'!I:I,"&lt;3")</f>
        <v>0</v>
      </c>
      <c r="EH442" s="76">
        <f>SUMIFS('Planificación 2026-1'!R:R,'Planificación 2026-1'!W:W,C442,'Planificación 2026-1'!F:F,"FILIAL",'Planificación 2026-1'!X:X,"&lt;&gt;VIRTUAL",'Planificación 2026-1'!I:I,"&lt;3")</f>
        <v>0</v>
      </c>
      <c r="EI442" s="76">
        <f>SUMIFS('Planificación 2026-1'!R:R,'Planificación 2026-1'!W:W,C442,'Planificación 2026-1'!F:F,"PORUMA",'Planificación 2026-1'!X:X,"VIRTUAL",'Planificación 2026-1'!I:I,"&lt;3")</f>
        <v>0</v>
      </c>
      <c r="EJ442" s="76">
        <f>SUMIFS('Planificación 2026-1'!R:R,'Planificación 2026-1'!W:W,C442,'Planificación 2026-1'!F:F,"PORUMA",'Planificación 2026-1'!X:X,"&lt;&gt;VIRTUAL",'Planificación 2026-1'!I:I,"&lt;3")</f>
        <v>0</v>
      </c>
      <c r="EK442" s="76">
        <f>SUMIFS('Planificación 2026-1'!R:R,'Planificación 2026-1'!W:W,C442,'Planificación 2026-1'!F:F,"HUAURA",'Planificación 2026-1'!X:X,"VIRTUAL",'Planificación 2026-1'!I:I,"&lt;3")</f>
        <v>0</v>
      </c>
      <c r="EL442" s="76">
        <f>SUMIFS('Planificación 2026-1'!R:R,'Planificación 2026-1'!W:W,C442,'Planificación 2026-1'!F:F,"HUAURA",'Planificación 2026-1'!X:X,"&lt;&gt;VIRTUAL",'Planificación 2026-1'!I:I,"&lt;3")</f>
        <v>0</v>
      </c>
      <c r="EM442" s="76"/>
      <c r="EN442" s="76">
        <f t="shared" si="59"/>
        <v>0</v>
      </c>
      <c r="EO442" s="76">
        <f t="shared" si="60"/>
        <v>0</v>
      </c>
      <c r="EP442" s="76" t="b">
        <f t="shared" si="61"/>
        <v>1</v>
      </c>
      <c r="EQ442" s="76" t="str">
        <f t="shared" si="62"/>
        <v/>
      </c>
      <c r="ER442" s="76" t="str">
        <f t="shared" si="67"/>
        <v>PRESENCIAL</v>
      </c>
    </row>
    <row r="443" spans="1:148" hidden="1">
      <c r="A443" s="83"/>
      <c r="B443" s="119">
        <v>440</v>
      </c>
      <c r="C443" s="115" t="s">
        <v>618</v>
      </c>
      <c r="D443" s="112">
        <f>SUMIF('Planificación 2026-1'!W:W,C443,'Planificación 2026-1'!R:R)</f>
        <v>0</v>
      </c>
      <c r="E443" s="114" t="s">
        <v>170</v>
      </c>
      <c r="F443" s="115" t="s">
        <v>596</v>
      </c>
      <c r="G443" s="115" t="s">
        <v>153</v>
      </c>
      <c r="H443" s="115" t="s">
        <v>122</v>
      </c>
      <c r="I443" s="107" t="str">
        <f>IF(SUM(COUNTIFS('Planificación 2026-1'!F:F,"PRINCIPAL",'Planificación 2026-1'!W:W,C443,'Planificación 2026-1'!H:H,"AF"))&gt;0,"P01"," ")</f>
        <v xml:space="preserve"> </v>
      </c>
      <c r="J443" s="108" t="str">
        <f>IF(SUM(COUNTIFS('Planificación 2026-1'!F:F,"PRINCIPAL",'Planificación 2026-1'!W:W,C443,'Planificación 2026-1'!H:H,"EN"))&gt;0,"P02"," ")</f>
        <v xml:space="preserve"> </v>
      </c>
      <c r="K443" s="108" t="str">
        <f>IF(SUM(COUNTIFS('Planificación 2026-1'!F:F,"PRINCIPAL",'Planificación 2026-1'!W:W,C443,'Planificación 2026-1'!H:H,"IS"))&gt;0,"P03"," ")</f>
        <v xml:space="preserve"> </v>
      </c>
      <c r="L443" s="108" t="str">
        <f>IF(SUM(COUNTIFS('Planificación 2026-1'!F:F,"PRINCIPAL",'Planificación 2026-1'!W:W,C443,'Planificación 2026-1'!H:H,"PS"))&gt;0,"P04"," ")</f>
        <v xml:space="preserve"> </v>
      </c>
      <c r="M443" s="108"/>
      <c r="N443" s="108" t="str">
        <f>IF(SUM(COUNTIFS('Planificación 2026-1'!F:F,"PRINCIPAL",'Planificación 2026-1'!W:W,C443,'Planificación 2026-1'!H:H,"IN"))&gt;0,"P06"," ")</f>
        <v xml:space="preserve"> </v>
      </c>
      <c r="O443" s="108" t="str">
        <f>IF(SUM(COUNTIFS('Planificación 2026-1'!F:F,"PRINCIPAL",'Planificación 2026-1'!W:W,C443,'Planificación 2026-1'!H:H,"CA"))&gt;0,"P07"," ")</f>
        <v xml:space="preserve"> </v>
      </c>
      <c r="P443" s="108" t="str">
        <f>IF(SUM(COUNTIFS('Planificación 2026-1'!F:F,"PRINCIPAL",'Planificación 2026-1'!W:W,C443,'Planificación 2026-1'!H:H,"DE"))&gt;0,"P08"," ")</f>
        <v xml:space="preserve"> </v>
      </c>
      <c r="Q443" s="108" t="str">
        <f>IF(SUM(COUNTIFS('Planificación 2026-1'!F:F,"PRINCIPAL",'Planificación 2026-1'!W:W,C443,'Planificación 2026-1'!H:H,"OB"))&gt;0,"P09"," ")</f>
        <v xml:space="preserve"> </v>
      </c>
      <c r="R443" s="108" t="str">
        <f>IF(SUM(COUNTIFS('Planificación 2026-1'!F:F,"PRINCIPAL",'Planificación 2026-1'!W:W,C443,'Planificación 2026-1'!H:H,"MH"))&gt;0,"P31"," ")</f>
        <v xml:space="preserve"> </v>
      </c>
      <c r="S443" s="108" t="str">
        <f>IF(SUM(COUNTIFS('Planificación 2026-1'!F:F,"PRINCIPAL",'Planificación 2026-1'!W:W,C443,'Planificación 2026-1'!H:H,"IC"))&gt;0,"P32"," ")</f>
        <v xml:space="preserve"> </v>
      </c>
      <c r="T443" s="108" t="str">
        <f>IF(SUM(COUNTIFS('Planificación 2026-1'!F:F,"PRINCIPAL",'Planificación 2026-1'!W:W,C443,'Planificación 2026-1'!H:H,"AR"))&gt;0,"P34"," ")</f>
        <v xml:space="preserve"> </v>
      </c>
      <c r="U443" s="108" t="str">
        <f>IF(SUM(COUNTIFS('Planificación 2026-1'!F:F,"PRINCIPAL",'Planificación 2026-1'!W:W,C443,'Planificación 2026-1'!H:H,"T1"))&gt;0,"P35"," ")</f>
        <v xml:space="preserve"> </v>
      </c>
      <c r="V443" s="108" t="str">
        <f>IF(SUM(COUNTIFS('Planificación 2026-1'!F:F,"PRINCIPAL",'Planificación 2026-1'!W:W,C443,'Planificación 2026-1'!H:H,"T3"))&gt;0,"P36"," ")</f>
        <v xml:space="preserve"> </v>
      </c>
      <c r="W443" s="108" t="str">
        <f>IF(SUM(COUNTIFS('Planificación 2026-1'!F:F,"PRINCIPAL",'Planificación 2026-1'!W:W,C443,'Planificación 2026-1'!H:H,"T2"))&gt;0,"P37"," ")</f>
        <v xml:space="preserve"> </v>
      </c>
      <c r="X443" s="108" t="str">
        <f>IF(SUM(COUNTIFS('Planificación 2026-1'!F:F,"PRINCIPAL",'Planificación 2026-1'!W:W,C443,'Planificación 2026-1'!H:H,"AE"))&gt;0,"P38"," ")</f>
        <v xml:space="preserve"> </v>
      </c>
      <c r="Y443" s="108" t="str">
        <f>IF(SUM(COUNTIFS('Planificación 2026-1'!F:F,"PRINCIPAL",'Planificación 2026-1'!W:W,C443,'Planificación 2026-1'!H:H,"T4"))&gt;0,"P55"," ")</f>
        <v xml:space="preserve"> </v>
      </c>
      <c r="Z443" s="108" t="str">
        <f>IF(SUM(COUNTIFS('Planificación 2026-1'!F:F,"FILIAL",'Planificación 2026-1'!W:W,C443,'Planificación 2026-1'!H:H,"AF"))&gt;0," P01"," ")</f>
        <v xml:space="preserve"> </v>
      </c>
      <c r="AA443" s="108" t="str">
        <f>IF(SUM(COUNTIFS('Planificación 2026-1'!F:F,"FILIAL",'Planificación 2026-1'!W:W,C443,'Planificación 2026-1'!H:H,"EN"))&gt;0,"P02"," ")</f>
        <v xml:space="preserve"> </v>
      </c>
      <c r="AB443" s="108" t="str">
        <f>IF(SUM(COUNTIFS('Planificación 2026-1'!F:F,"FILIAL",'Planificación 2026-1'!W:W,C443,'Planificación 2026-1'!H:H,"IS"))&gt;0,"P03"," ")</f>
        <v xml:space="preserve"> </v>
      </c>
      <c r="AC443" s="108" t="str">
        <f>IF(SUM(COUNTIFS('Planificación 2026-1'!F:F,"FILIAL",'Planificación 2026-1'!W:W,C443,'Planificación 2026-1'!H:H,"PS"))&gt;0,"P04"," ")</f>
        <v xml:space="preserve"> </v>
      </c>
      <c r="AD443" s="108"/>
      <c r="AE443" s="108" t="str">
        <f>IF(SUM(COUNTIFS('Planificación 2026-1'!F:F,"FILIAL",'Planificación 2026-1'!W:W,C443,'Planificación 2026-1'!H:H,"IN"))&gt;0,"P06"," ")</f>
        <v xml:space="preserve"> </v>
      </c>
      <c r="AF443" s="108" t="str">
        <f>IF(SUM(COUNTIFS('Planificación 2026-1'!F:F,"FILIAL",'Planificación 2026-1'!W:W,C443,'Planificación 2026-1'!H:H,"CA"))&gt;0,"P07"," ")</f>
        <v xml:space="preserve"> </v>
      </c>
      <c r="AG443" s="108" t="str">
        <f>IF(SUM(COUNTIFS('Planificación 2026-1'!F:F,"FILIAL",'Planificación 2026-1'!W:W,C443,'Planificación 2026-1'!H:H,"DE"))&gt;0,"P08"," ")</f>
        <v xml:space="preserve"> </v>
      </c>
      <c r="AH443" s="108" t="str">
        <f>IF(SUM(COUNTIFS('Planificación 2026-1'!F:F,"FILIAL",'Planificación 2026-1'!W:W,C443,'Planificación 2026-1'!H:H,"OB"))&gt;0,"P09"," ")</f>
        <v xml:space="preserve"> </v>
      </c>
      <c r="AI443" s="108" t="str">
        <f>IF(SUM(COUNTIFS('Planificación 2026-1'!F:F,"FILIAL",'Planificación 2026-1'!W:W,C443,'Planificación 2026-1'!H:H,"MH"))&gt;0,"P31"," ")</f>
        <v xml:space="preserve"> </v>
      </c>
      <c r="AJ443" s="108" t="str">
        <f>IF(SUM(COUNTIFS('Planificación 2026-1'!F:F,"FILIAL",'Planificación 2026-1'!W:W,C443,'Planificación 2026-1'!H:H,"IC"))&gt;0,"P32"," ")</f>
        <v xml:space="preserve"> </v>
      </c>
      <c r="AK443" s="108" t="str">
        <f>IF(SUM(COUNTIFS('Planificación 2026-1'!F:F,"FILIAL",'Planificación 2026-1'!W:W,C443,'Planificación 2026-1'!H:H,"AR"))&gt;0,"P34"," ")</f>
        <v xml:space="preserve"> </v>
      </c>
      <c r="AL443" s="108" t="str">
        <f>IF(SUM(COUNTIFS('Planificación 2026-1'!F:F,"FILIAL",'Planificación 2026-1'!W:W,C443,'Planificación 2026-1'!H:H,"T1"))&gt;0,"P35"," ")</f>
        <v xml:space="preserve"> </v>
      </c>
      <c r="AM443" s="108" t="str">
        <f>IF(SUM(COUNTIFS('Planificación 2026-1'!F:F,"FILIAL",'Planificación 2026-1'!W:W,C443,'Planificación 2026-1'!H:H,"T3"))&gt;0,"P36"," ")</f>
        <v xml:space="preserve"> </v>
      </c>
      <c r="AN443" s="108" t="str">
        <f>IF(SUM(COUNTIFS('Planificación 2026-1'!F:F,"FILIAL",'Planificación 2026-1'!W:W,C443,'Planificación 2026-1'!H:H,"T2"))&gt;0,"P37"," ")</f>
        <v xml:space="preserve"> </v>
      </c>
      <c r="AO443" s="108" t="str">
        <f>IF(SUM(COUNTIFS('Planificación 2026-1'!F:F,"FILIAL",'Planificación 2026-1'!W:W,C443,'Planificación 2026-1'!H:H,"AE"))&gt;0,"P38"," ")</f>
        <v xml:space="preserve"> </v>
      </c>
      <c r="AP443" s="108" t="str">
        <f>IF(SUM(COUNTIFS('Planificación 2026-1'!F:F,"FILIAL",'Planificación 2026-1'!W:W,C443,'Planificación 2026-1'!H:H,"T4"))&gt;0,"P55"," ")</f>
        <v xml:space="preserve"> </v>
      </c>
      <c r="AQ443" s="108" t="str">
        <f>IF(SUM(COUNTIFS('Planificación 2026-1'!F:F,"SUNAMPE",'Planificación 2026-1'!W:W,C443,'Planificación 2026-1'!H:H,"AF"))&gt;0," P01"," ")</f>
        <v xml:space="preserve"> </v>
      </c>
      <c r="AR443" s="108" t="str">
        <f>IF(SUM(COUNTIFS('Planificación 2026-1'!F:F,"SUNAMPE",'Planificación 2026-1'!W:W,C443,'Planificación 2026-1'!H:H,"EN"))&gt;0,"P02"," ")</f>
        <v xml:space="preserve"> </v>
      </c>
      <c r="AS443" s="108" t="str">
        <f>IF(SUM(COUNTIFS('Planificación 2026-1'!F:F,"SUNAMPE",'Planificación 2026-1'!W:W,C443,'Planificación 2026-1'!H:H,"IS"))&gt;0,"P03"," ")</f>
        <v xml:space="preserve"> </v>
      </c>
      <c r="AT443" s="108" t="str">
        <f>IF(SUM(COUNTIFS('Planificación 2026-1'!F:F,"SUNAMPE",'Planificación 2026-1'!W:W,C443,'Planificación 2026-1'!H:H,"PS"))&gt;0,"P04"," ")</f>
        <v xml:space="preserve"> </v>
      </c>
      <c r="AU443" s="108"/>
      <c r="AV443" s="108" t="str">
        <f>IF(SUM(COUNTIFS('Planificación 2026-1'!F:F,"SUNAMPE",'Planificación 2026-1'!W:W,C443,'Planificación 2026-1'!H:H,"IN"))&gt;0,"P06"," ")</f>
        <v xml:space="preserve"> </v>
      </c>
      <c r="AW443" s="108" t="str">
        <f>IF(SUM(COUNTIFS('Planificación 2026-1'!F:F,"SUNAMPE",'Planificación 2026-1'!W:W,C443,'Planificación 2026-1'!H:H,"CA"))&gt;0,"P07"," ")</f>
        <v xml:space="preserve"> </v>
      </c>
      <c r="AX443" s="108" t="str">
        <f>IF(SUM(COUNTIFS('Planificación 2026-1'!F:F,"SUNAMPE",'Planificación 2026-1'!W:W,C443,'Planificación 2026-1'!H:H,"DE"))&gt;0,"P08"," ")</f>
        <v xml:space="preserve"> </v>
      </c>
      <c r="AY443" s="108" t="str">
        <f>IF(SUM(COUNTIFS('Planificación 2026-1'!F:F,"SUNAMPE",'Planificación 2026-1'!W:W,C443,'Planificación 2026-1'!H:H,"OB"))&gt;0,"P09"," ")</f>
        <v xml:space="preserve"> </v>
      </c>
      <c r="AZ443" s="108" t="str">
        <f>IF(SUM(COUNTIFS('Planificación 2026-1'!F:F,"SUNAMPE",'Planificación 2026-1'!W:W,C443,'Planificación 2026-1'!H:H,"MH"))&gt;0,"P31"," ")</f>
        <v xml:space="preserve"> </v>
      </c>
      <c r="BA443" s="108" t="str">
        <f>IF(SUM(COUNTIFS('Planificación 2026-1'!F:F,"SUNAMPE",'Planificación 2026-1'!W:W,C443,'Planificación 2026-1'!H:H,"IC"))&gt;0,"P32"," ")</f>
        <v xml:space="preserve"> </v>
      </c>
      <c r="BB443" s="108" t="str">
        <f>IF(SUM(COUNTIFS('Planificación 2026-1'!F:F,"SUNAMPE",'Planificación 2026-1'!W:W,C443,'Planificación 2026-1'!H:H,"AR"))&gt;0,"P34"," ")</f>
        <v xml:space="preserve"> </v>
      </c>
      <c r="BC443" s="108" t="str">
        <f>IF(SUM(COUNTIFS('Planificación 2026-1'!F:F,"SUNAMPE",'Planificación 2026-1'!W:W,C443,'Planificación 2026-1'!H:H,"T1"))&gt;0,"P35"," ")</f>
        <v xml:space="preserve"> </v>
      </c>
      <c r="BD443" s="108" t="str">
        <f>IF(SUM(COUNTIFS('Planificación 2026-1'!F:F,"SUNAMPE",'Planificación 2026-1'!W:W,C443,'Planificación 2026-1'!H:H,"T3"))&gt;0,"P36"," ")</f>
        <v xml:space="preserve"> </v>
      </c>
      <c r="BE443" s="108" t="str">
        <f>IF(SUM(COUNTIFS('Planificación 2026-1'!F:F,"SUNAMPE",'Planificación 2026-1'!W:W,C443,'Planificación 2026-1'!H:H,"T2"))&gt;0,"P37"," ")</f>
        <v xml:space="preserve"> </v>
      </c>
      <c r="BF443" s="108" t="str">
        <f>IF(SUM(COUNTIFS('Planificación 2026-1'!F:F,"SUNAMPE",'Planificación 2026-1'!W:W,C443,'Planificación 2026-1'!H:H,"AE"))&gt;0,"P38"," ")</f>
        <v xml:space="preserve"> </v>
      </c>
      <c r="BG443" s="108" t="str">
        <f>IF(SUM(COUNTIFS('Planificación 2026-1'!F:F,"SUNAMPE",'Planificación 2026-1'!W:W,C443,'Planificación 2026-1'!H:H,"T4"))&gt;0,"P55"," ")</f>
        <v xml:space="preserve"> </v>
      </c>
      <c r="BH443" s="108" t="str">
        <f>IF(SUM(COUNTIFS('Planificación 2026-1'!F:F,"HUAURA",'Planificación 2026-1'!W:W,C443,'Planificación 2026-1'!H:H,"AF"))&gt;0," P01"," ")</f>
        <v xml:space="preserve"> </v>
      </c>
      <c r="BI443" s="108" t="str">
        <f>IF(SUM(COUNTIFS('Planificación 2026-1'!F:F,"HUAURA",'Planificación 2026-1'!W:W,C443,'Planificación 2026-1'!H:H,"EN"))&gt;0,"P02"," ")</f>
        <v xml:space="preserve"> </v>
      </c>
      <c r="BJ443" s="108" t="str">
        <f>IF(SUM(COUNTIFS('Planificación 2026-1'!F:F,"HUAURA",'Planificación 2026-1'!W:W,C443,'Planificación 2026-1'!H:H,"IS"))&gt;0,"P03"," ")</f>
        <v xml:space="preserve"> </v>
      </c>
      <c r="BK443" s="108" t="str">
        <f>IF(SUM(COUNTIFS('Planificación 2026-1'!F:F,"HUAURA",'Planificación 2026-1'!W:W,C443,'Planificación 2026-1'!H:H,"PS"))&gt;0,"P04"," ")</f>
        <v xml:space="preserve"> </v>
      </c>
      <c r="BL443" s="108"/>
      <c r="BM443" s="108" t="str">
        <f>IF(SUM(COUNTIFS('Planificación 2026-1'!F:F,"HUAURA",'Planificación 2026-1'!W:W,C443,'Planificación 2026-1'!H:H,"IN"))&gt;0,"P06"," ")</f>
        <v xml:space="preserve"> </v>
      </c>
      <c r="BN443" s="108" t="str">
        <f>IF(SUM(COUNTIFS('Planificación 2026-1'!F:F,"HUAURA",'Planificación 2026-1'!W:W,C443,'Planificación 2026-1'!H:H,"CA"))&gt;0,"P07"," ")</f>
        <v xml:space="preserve"> </v>
      </c>
      <c r="BO443" s="108" t="str">
        <f>IF(SUM(COUNTIFS('Planificación 2026-1'!F:F,"HUAURA",'Planificación 2026-1'!W:W,C443,'Planificación 2026-1'!H:H,"DE"))&gt;0,"P08"," ")</f>
        <v xml:space="preserve"> </v>
      </c>
      <c r="BP443" s="108" t="str">
        <f>IF(SUM(COUNTIFS('Planificación 2026-1'!F:F,"HUAURA",'Planificación 2026-1'!W:W,C443,'Planificación 2026-1'!H:H,"OB"))&gt;0,"P09"," ")</f>
        <v xml:space="preserve"> </v>
      </c>
      <c r="BQ443" s="108" t="str">
        <f>IF(SUM(COUNTIFS('Planificación 2026-1'!F:F,"HUAURA",'Planificación 2026-1'!W:W,C443,'Planificación 2026-1'!H:H,"MH"))&gt;0,"P31"," ")</f>
        <v xml:space="preserve"> </v>
      </c>
      <c r="BR443" s="108" t="str">
        <f>IF(SUM(COUNTIFS('Planificación 2026-1'!F:F,"HUAURA",'Planificación 2026-1'!W:W,C443,'Planificación 2026-1'!H:H,"IC"))&gt;0,"P32"," ")</f>
        <v xml:space="preserve"> </v>
      </c>
      <c r="BS443" s="108" t="str">
        <f>IF(SUM(COUNTIFS('Planificación 2026-1'!F:F,"HUAURA",'Planificación 2026-1'!W:W,C443,'Planificación 2026-1'!H:H,"AR"))&gt;0,"P34"," ")</f>
        <v xml:space="preserve"> </v>
      </c>
      <c r="BT443" s="108" t="str">
        <f>IF(SUM(COUNTIFS('Planificación 2026-1'!F:F,"HUAURA",'Planificación 2026-1'!W:W,C443,'Planificación 2026-1'!H:H,"T1"))&gt;0,"P35"," ")</f>
        <v xml:space="preserve"> </v>
      </c>
      <c r="BU443" s="108" t="str">
        <f>IF(SUM(COUNTIFS('Planificación 2026-1'!F:F,"HUAURA",'Planificación 2026-1'!W:W,C443,'Planificación 2026-1'!H:H,"T3"))&gt;0,"P36"," ")</f>
        <v xml:space="preserve"> </v>
      </c>
      <c r="BV443" s="108" t="str">
        <f>IF(SUM(COUNTIFS('Planificación 2026-1'!F:F,"HUAURA",'Planificación 2026-1'!W:W,C443,'Planificación 2026-1'!H:H,"T2"))&gt;0,"P37"," ")</f>
        <v xml:space="preserve"> </v>
      </c>
      <c r="BW443" s="108" t="str">
        <f>IF(SUM(COUNTIFS('Planificación 2026-1'!F:F,"HUAURA",'Planificación 2026-1'!W:W,C443,'Planificación 2026-1'!H:H,"AE"))&gt;0,"P38"," ")</f>
        <v xml:space="preserve"> </v>
      </c>
      <c r="BX443" s="108" t="str">
        <f>IF(SUM(COUNTIFS('Planificación 2026-1'!F:F,"HUAURA",'Planificación 2026-1'!W:W,C443,'Planificación 2026-1'!H:H,"T4"))&gt;0,"P55"," ")</f>
        <v xml:space="preserve"> </v>
      </c>
      <c r="BY443" s="109">
        <f>SUMIFS('Planificación 2026-1'!R:R,'Planificación 2026-1'!W:W,C443,'Planificación 2026-1'!H:H,"AF",'Planificación 2026-1'!I:I,"&gt;2")</f>
        <v>0</v>
      </c>
      <c r="BZ443" s="109">
        <f>SUMIFS('Planificación 2026-1'!R:R,'Planificación 2026-1'!W:W,C443,'Planificación 2026-1'!H:H,"EN",'Planificación 2026-1'!I:I,"&gt;2")</f>
        <v>0</v>
      </c>
      <c r="CA443" s="109">
        <f>SUMIFS('Planificación 2026-1'!R:R,'Planificación 2026-1'!W:W,C443,'Planificación 2026-1'!H:H,"IS",'Planificación 2026-1'!I:I,"&gt;2")</f>
        <v>0</v>
      </c>
      <c r="CB443" s="109">
        <f>SUMIFS('Planificación 2026-1'!R:R,'Planificación 2026-1'!W:W,C443,'Planificación 2026-1'!H:H,"PS",'Planificación 2026-1'!I:I,"&gt;2")</f>
        <v>0</v>
      </c>
      <c r="CC443" s="109">
        <f>SUMIFS('Planificación 2026-1'!R:R,'Planificación 2026-1'!W:W,C443,'Planificación 2026-1'!H:H,"IN",'Planificación 2026-1'!I:I,"&gt;2")</f>
        <v>0</v>
      </c>
      <c r="CD443" s="109">
        <f>SUMIFS('Planificación 2026-1'!R:R,'Planificación 2026-1'!W:W,C443,'Planificación 2026-1'!H:H,"CA",'Planificación 2026-1'!I:I,"&gt;2")</f>
        <v>0</v>
      </c>
      <c r="CE443" s="109">
        <f>SUMIFS('Planificación 2026-1'!R:R,'Planificación 2026-1'!W:W,C443,'Planificación 2026-1'!H:H,"DE",'Planificación 2026-1'!I:I,"&gt;2")</f>
        <v>0</v>
      </c>
      <c r="CF443" s="109">
        <f>SUMIFS('Planificación 2026-1'!R:R,'Planificación 2026-1'!W:W,C443,'Planificación 2026-1'!H:H,"OB",'Planificación 2026-1'!I:I,"&gt;2")</f>
        <v>0</v>
      </c>
      <c r="CG443" s="109">
        <f>SUMIFS('Planificación 2026-1'!R:R,'Planificación 2026-1'!W:W,C443,'Planificación 2026-1'!H:H,"MH",'Planificación 2026-1'!I:I,"&gt;2")</f>
        <v>0</v>
      </c>
      <c r="CH443" s="109">
        <f>SUMIFS('Planificación 2026-1'!R:R,'Planificación 2026-1'!W:W,C443,'Planificación 2026-1'!H:H,"IC",'Planificación 2026-1'!I:I,"&gt;2")</f>
        <v>0</v>
      </c>
      <c r="CI443" s="109">
        <f>SUMIFS('Planificación 2026-1'!R:R,'Planificación 2026-1'!W:W,C443,'Planificación 2026-1'!H:H,"AR",'Planificación 2026-1'!I:I,"&gt;2")</f>
        <v>0</v>
      </c>
      <c r="CJ443" s="109">
        <f>SUMIFS('Planificación 2026-1'!R:R,'Planificación 2026-1'!W:W,C443,'Planificación 2026-1'!H:H,"T1",'Planificación 2026-1'!I:I,"&gt;2")</f>
        <v>0</v>
      </c>
      <c r="CK443" s="109">
        <f>SUMIFS('Planificación 2026-1'!R:R,'Planificación 2026-1'!W:W,C443,'Planificación 2026-1'!H:H,"T3",'Planificación 2026-1'!I:I,"&gt;2")</f>
        <v>0</v>
      </c>
      <c r="CL443" s="109">
        <f>SUMIFS('Planificación 2026-1'!R:R,'Planificación 2026-1'!W:W,C443,'Planificación 2026-1'!H:H,"T2",'Planificación 2026-1'!I:I,"&gt;2")</f>
        <v>0</v>
      </c>
      <c r="CM443" s="109">
        <f>SUMIFS('Planificación 2026-1'!R:R,'Planificación 2026-1'!W:W,C443,'Planificación 2026-1'!H:H,"AE",'Planificación 2026-1'!I:I,"&gt;2")</f>
        <v>0</v>
      </c>
      <c r="CN443" s="109">
        <f>SUMIFS('Planificación 2026-1'!R:R,'Planificación 2026-1'!W:W,C443,'Planificación 2026-1'!H:H,"T4",'Planificación 2026-1'!I:I,"&gt;2")</f>
        <v>0</v>
      </c>
      <c r="CO443" s="109">
        <f>SUMIFS('Planificación 2026-1'!R:R,'Planificación 2026-1'!W:W,C443,'Planificación 2026-1'!H:H,"AF",'Planificación 2026-1'!I:I,"&lt;3")</f>
        <v>0</v>
      </c>
      <c r="CP443" s="109">
        <f>SUMIFS('Planificación 2026-1'!R:R,'Planificación 2026-1'!W:W,C443,'Planificación 2026-1'!H:H,"EN",'Planificación 2026-1'!I:I,"&lt;3")</f>
        <v>0</v>
      </c>
      <c r="CQ443" s="109">
        <f>SUMIFS('Planificación 2026-1'!R:R,'Planificación 2026-1'!W:W,C443,'Planificación 2026-1'!H:H,"IS",'Planificación 2026-1'!I:I,"&lt;3")</f>
        <v>0</v>
      </c>
      <c r="CR443" s="109">
        <f>SUMIFS('Planificación 2026-1'!R:R,'Planificación 2026-1'!W:W,C443,'Planificación 2026-1'!H:H,"PS",'Planificación 2026-1'!I:I,"&lt;3")</f>
        <v>0</v>
      </c>
      <c r="CS443" s="109">
        <f>SUMIFS('Planificación 2026-1'!R:R,'Planificación 2026-1'!W:W,C443,'Planificación 2026-1'!H:H,"IN",'Planificación 2026-1'!I:I,"&lt;3")</f>
        <v>0</v>
      </c>
      <c r="CT443" s="109">
        <f>SUMIFS('Planificación 2026-1'!R:R,'Planificación 2026-1'!W:W,C443,'Planificación 2026-1'!H:H,"CA",'Planificación 2026-1'!I:I,"&lt;3")</f>
        <v>0</v>
      </c>
      <c r="CU443" s="109">
        <f>SUMIFS('Planificación 2026-1'!R:R,'Planificación 2026-1'!W:W,C443,'Planificación 2026-1'!H:H,"DE",'Planificación 2026-1'!I:I,"&lt;3")</f>
        <v>0</v>
      </c>
      <c r="CV443" s="109">
        <f>SUMIFS('Planificación 2026-1'!R:R,'Planificación 2026-1'!W:W,C443,'Planificación 2026-1'!H:H,"OB",'Planificación 2026-1'!I:I,"&lt;3")</f>
        <v>0</v>
      </c>
      <c r="CW443" s="109">
        <f>SUMIFS('Planificación 2026-1'!R:R,'Planificación 2026-1'!W:W,C443,'Planificación 2026-1'!H:H,"MH",'Planificación 2026-1'!I:I,"&lt;3")</f>
        <v>0</v>
      </c>
      <c r="CX443" s="109">
        <f>SUMIFS('Planificación 2026-1'!R:R,'Planificación 2026-1'!W:W,C443,'Planificación 2026-1'!H:H,"IC",'Planificación 2026-1'!I:I,"&lt;3")</f>
        <v>0</v>
      </c>
      <c r="CY443" s="109">
        <f>SUMIFS('Planificación 2026-1'!R:R,'Planificación 2026-1'!W:W,C443,'Planificación 2026-1'!H:H,"AR",'Planificación 2026-1'!I:I,"&lt;3")</f>
        <v>0</v>
      </c>
      <c r="CZ443" s="109">
        <f>SUMIFS('Planificación 2026-1'!R:R,'Planificación 2026-1'!W:W,C443,'Planificación 2026-1'!H:H,"T1",'Planificación 2026-1'!I:I,"&lt;3")</f>
        <v>0</v>
      </c>
      <c r="DA443" s="109">
        <f>SUMIFS('Planificación 2026-1'!R:R,'Planificación 2026-1'!W:W,C443,'Planificación 2026-1'!H:H,"T3",'Planificación 2026-1'!I:I,"&lt;3")</f>
        <v>0</v>
      </c>
      <c r="DB443" s="109">
        <f>SUMIFS('Planificación 2026-1'!R:R,'Planificación 2026-1'!W:W,C443,'Planificación 2026-1'!H:H,"T2",'Planificación 2026-1'!I:I,"&lt;3")</f>
        <v>0</v>
      </c>
      <c r="DC443" s="109">
        <f>SUMIFS('Planificación 2026-1'!R:R,'Planificación 2026-1'!W:W,C443,'Planificación 2026-1'!H:H,"AE",'Planificación 2026-1'!I:I,"&lt;3")</f>
        <v>0</v>
      </c>
      <c r="DD443" s="109">
        <f>SUMIFS('Planificación 2026-1'!R:R,'Planificación 2026-1'!W:W,C443,'Planificación 2026-1'!H:H,"T4",'Planificación 2026-1'!I:I,"&lt;3")</f>
        <v>0</v>
      </c>
      <c r="DE443" s="108" t="str">
        <f t="shared" si="63"/>
        <v/>
      </c>
      <c r="DF443" s="41">
        <f>IF(C443="","",SUMIFS('Planificación 2026-1'!R:R,'Planificación 2026-1'!W:W,C443,'Planificación 2026-1'!F:F,"PRINCIPAL",'Planificación 2026-1'!X:X,"VIRTUAL"))</f>
        <v>0</v>
      </c>
      <c r="DG443" s="41">
        <f>IF(C443="","",SUMIFS('Planificación 2026-1'!R:R,'Planificación 2026-1'!W:W,C443,'Planificación 2026-1'!F:F,"PRINCIPAL",'Planificación 2026-1'!X:X,"PRESENCIAL"))</f>
        <v>0</v>
      </c>
      <c r="DH443" s="41">
        <f>IF(C443="","",SUMIFS('Planificación 2026-1'!R:R,'Planificación 2026-1'!W:W,C443,'Planificación 2026-1'!F:F,"PRINCIPAL",'Planificación 2026-1'!X:X,"HIBRIDO PRESENCIAL"))</f>
        <v>0</v>
      </c>
      <c r="DI443" s="108" t="str">
        <f t="shared" si="64"/>
        <v/>
      </c>
      <c r="DJ443" s="108">
        <f>IF(C443="","",SUMIFS('Planificación 2026-1'!R:R,'Planificación 2026-1'!W:W,C443,'Planificación 2026-1'!F:F,"FILIAL",'Planificación 2026-1'!X:X,"VIRTUAL"))</f>
        <v>0</v>
      </c>
      <c r="DK443" s="110">
        <f>IF(C443="","",SUMIFS('Planificación 2026-1'!R:R,'Planificación 2026-1'!W:W,C443,'Planificación 2026-1'!F:F,"FILIAL",'Planificación 2026-1'!X:X,"PRESENCIAL"))</f>
        <v>0</v>
      </c>
      <c r="DL443" s="61">
        <f>IF(C443="","",SUMIFS('Planificación 2026-1'!R:R,'Planificación 2026-1'!W:W,C443,'Planificación 2026-1'!F:F,"FILIAL",'Planificación 2026-1'!X:X,"HIBRIDO PRESENCIAL"))</f>
        <v>0</v>
      </c>
      <c r="DM443" s="111" t="str">
        <f t="shared" si="65"/>
        <v/>
      </c>
      <c r="DN443" s="108">
        <f>IF(C443="","",SUMIFS('Planificación 2026-1'!R:R,'Planificación 2026-1'!W:W,C443,'Planificación 2026-1'!F:F,"SUNAMPE",'Planificación 2026-1'!X:X,"VIRTUAL"))</f>
        <v>0</v>
      </c>
      <c r="DO443" s="61">
        <f>IF(C443="","",SUMIFS('Planificación 2026-1'!R:R,'Planificación 2026-1'!W:W,C443,'Planificación 2026-1'!F:F,"SUNAMPE",'Planificación 2026-1'!X:X,"PRESENCIAL"))</f>
        <v>0</v>
      </c>
      <c r="DP443" s="111" t="str">
        <f t="shared" si="66"/>
        <v/>
      </c>
      <c r="DQ443" s="108">
        <f>IF(C443="","",SUMIFS('Planificación 2026-1'!R:R,'Planificación 2026-1'!W:W,C443,'Planificación 2026-1'!F:F,"HUAURA",'Planificación 2026-1'!X:X,"VIRTUAL"))</f>
        <v>0</v>
      </c>
      <c r="DR443" s="61">
        <f>IF(C443="","",SUMIFS('Planificación 2026-1'!R:R,'Planificación 2026-1'!W:W,C443,'Planificación 2026-1'!F:F,"HUAURA",'Planificación 2026-1'!X:X,"PRESENCIAL"))</f>
        <v>0</v>
      </c>
      <c r="DS443" s="76">
        <f>SUMIFS('Planificación 2026-1'!R:R,'Planificación 2026-1'!W:W,C443,'Planificación 2026-1'!F:F,"PRINCIPAL",'Planificación 2026-1'!X:X,"VIRTUAL",'Planificación 2026-1'!I:I,"&gt;2")</f>
        <v>0</v>
      </c>
      <c r="DT443" s="76">
        <f>SUMIFS('Planificación 2026-1'!R:R,'Planificación 2026-1'!W:W,C443,'Planificación 2026-1'!F:F,"PRINCIPAL",'Planificación 2026-1'!X:X,"&lt;&gt;VIRTUAL",'Planificación 2026-1'!I:I,"&gt;2")</f>
        <v>0</v>
      </c>
      <c r="DU443" s="76">
        <f>SUMIFS('Planificación 2026-1'!R:R,'Planificación 2026-1'!W:W,C443,'Planificación 2026-1'!F:F,"SUNAMPE",'Planificación 2026-1'!X:X,"VIRTUAL",'Planificación 2026-1'!I:I,"&gt;2")</f>
        <v>0</v>
      </c>
      <c r="DV443" s="76">
        <f>SUMIFS('Planificación 2026-1'!R:R,'Planificación 2026-1'!W:W,C443,'Planificación 2026-1'!F:F,"SUNAMPE",'Planificación 2026-1'!X:X,"&lt;&gt;VIRTUAL",'Planificación 2026-1'!I:I,"&gt;2")</f>
        <v>0</v>
      </c>
      <c r="DW443" s="76">
        <f>SUMIFS('Planificación 2026-1'!R:R,'Planificación 2026-1'!W:W,C443,'Planificación 2026-1'!F:F,"FILIAL",'Planificación 2026-1'!X:X,"VIRTUAL",'Planificación 2026-1'!I:I,"&gt;2")</f>
        <v>0</v>
      </c>
      <c r="DX443" s="76">
        <f>SUMIFS('Planificación 2026-1'!R:R,'Planificación 2026-1'!W:W,C443,'Planificación 2026-1'!F:F,"FILIAL",'Planificación 2026-1'!X:X,"&lt;&gt;VIRTUAL",'Planificación 2026-1'!I:I,"&gt;2")</f>
        <v>0</v>
      </c>
      <c r="DY443" s="76">
        <f>SUMIFS('Planificación 2026-1'!R:R,'Planificación 2026-1'!W:W,C443,'Planificación 2026-1'!F:F,"PORUMA",'Planificación 2026-1'!X:X,"VIRTUAL",'Planificación 2026-1'!I:I,"&gt;2")</f>
        <v>0</v>
      </c>
      <c r="DZ443" s="76">
        <f>SUMIFS('Planificación 2026-1'!R:R,'Planificación 2026-1'!W:W,C443,'Planificación 2026-1'!F:F,"PORUMA",'Planificación 2026-1'!X:X,"&lt;&gt;VIRTUAL",'Planificación 2026-1'!I:I,"&gt;2")</f>
        <v>0</v>
      </c>
      <c r="EA443" s="76">
        <f>SUMIFS('Planificación 2026-1'!R:R,'Planificación 2026-1'!W:W,C443,'Planificación 2026-1'!F:F,"HUAURA",'Planificación 2026-1'!X:X,"VIRTUAL",'Planificación 2026-1'!I:I,"&gt;2")</f>
        <v>0</v>
      </c>
      <c r="EB443" s="76">
        <f>SUMIFS('Planificación 2026-1'!R:R,'Planificación 2026-1'!W:W,C443,'Planificación 2026-1'!F:F,"HUAURA",'Planificación 2026-1'!X:X,"&lt;&gt;VIRTUAL",'Planificación 2026-1'!I:I,"&gt;2")</f>
        <v>0</v>
      </c>
      <c r="EC443" s="76">
        <f>SUMIFS('Planificación 2026-1'!R:R,'Planificación 2026-1'!W:W,C443,'Planificación 2026-1'!F:F,"PRINCIPAL",'Planificación 2026-1'!X:X,"VIRTUAL",'Planificación 2026-1'!I:I,"&lt;3")</f>
        <v>0</v>
      </c>
      <c r="ED443" s="76">
        <f>SUMIFS('Planificación 2026-1'!R:R,'Planificación 2026-1'!W:W,C443,'Planificación 2026-1'!F:F,"PRINCIPAL",'Planificación 2026-1'!X:X,"&lt;&gt;VIRTUAL",'Planificación 2026-1'!I:I,"&lt;3")</f>
        <v>0</v>
      </c>
      <c r="EE443" s="76">
        <f>SUMIFS('Planificación 2026-1'!R:R,'Planificación 2026-1'!W:W,C443,'Planificación 2026-1'!F:F,"SUNAMPE",'Planificación 2026-1'!X:X,"VIRTUAL",'Planificación 2026-1'!I:I,"&lt;3")</f>
        <v>0</v>
      </c>
      <c r="EF443" s="76">
        <f>SUMIFS('Planificación 2026-1'!R:R,'Planificación 2026-1'!W:W,C443,'Planificación 2026-1'!F:F,"SUNAMPE",'Planificación 2026-1'!X:X,"&lt;&gt;VIRTUAL",'Planificación 2026-1'!I:I,"&lt;3")</f>
        <v>0</v>
      </c>
      <c r="EG443" s="76">
        <f>SUMIFS('Planificación 2026-1'!R:R,'Planificación 2026-1'!W:W,C443,'Planificación 2026-1'!F:F,"FILIAL",'Planificación 2026-1'!X:X,"VIRTUAL",'Planificación 2026-1'!I:I,"&lt;3")</f>
        <v>0</v>
      </c>
      <c r="EH443" s="76">
        <f>SUMIFS('Planificación 2026-1'!R:R,'Planificación 2026-1'!W:W,C443,'Planificación 2026-1'!F:F,"FILIAL",'Planificación 2026-1'!X:X,"&lt;&gt;VIRTUAL",'Planificación 2026-1'!I:I,"&lt;3")</f>
        <v>0</v>
      </c>
      <c r="EI443" s="76">
        <f>SUMIFS('Planificación 2026-1'!R:R,'Planificación 2026-1'!W:W,C443,'Planificación 2026-1'!F:F,"PORUMA",'Planificación 2026-1'!X:X,"VIRTUAL",'Planificación 2026-1'!I:I,"&lt;3")</f>
        <v>0</v>
      </c>
      <c r="EJ443" s="76">
        <f>SUMIFS('Planificación 2026-1'!R:R,'Planificación 2026-1'!W:W,C443,'Planificación 2026-1'!F:F,"PORUMA",'Planificación 2026-1'!X:X,"&lt;&gt;VIRTUAL",'Planificación 2026-1'!I:I,"&lt;3")</f>
        <v>0</v>
      </c>
      <c r="EK443" s="76">
        <f>SUMIFS('Planificación 2026-1'!R:R,'Planificación 2026-1'!W:W,C443,'Planificación 2026-1'!F:F,"HUAURA",'Planificación 2026-1'!X:X,"VIRTUAL",'Planificación 2026-1'!I:I,"&lt;3")</f>
        <v>0</v>
      </c>
      <c r="EL443" s="76">
        <f>SUMIFS('Planificación 2026-1'!R:R,'Planificación 2026-1'!W:W,C443,'Planificación 2026-1'!F:F,"HUAURA",'Planificación 2026-1'!X:X,"&lt;&gt;VIRTUAL",'Planificación 2026-1'!I:I,"&lt;3")</f>
        <v>0</v>
      </c>
      <c r="EM443" s="76"/>
      <c r="EN443" s="76">
        <f t="shared" si="59"/>
        <v>0</v>
      </c>
      <c r="EO443" s="76">
        <f t="shared" si="60"/>
        <v>0</v>
      </c>
      <c r="EP443" s="76" t="b">
        <f t="shared" si="61"/>
        <v>1</v>
      </c>
      <c r="EQ443" s="76" t="str">
        <f t="shared" si="62"/>
        <v/>
      </c>
      <c r="ER443" s="76" t="str">
        <f t="shared" si="67"/>
        <v>PRESENCIAL</v>
      </c>
    </row>
    <row r="444" spans="1:148" hidden="1">
      <c r="A444" s="83"/>
      <c r="B444" s="119">
        <v>441</v>
      </c>
      <c r="C444" s="115" t="s">
        <v>619</v>
      </c>
      <c r="D444" s="112">
        <f>SUMIF('Planificación 2026-1'!W:W,C444,'Planificación 2026-1'!R:R)</f>
        <v>10</v>
      </c>
      <c r="E444" s="114" t="s">
        <v>170</v>
      </c>
      <c r="F444" s="115" t="s">
        <v>596</v>
      </c>
      <c r="G444" s="115" t="s">
        <v>13</v>
      </c>
      <c r="H444" s="115" t="s">
        <v>138</v>
      </c>
      <c r="I444" s="107" t="str">
        <f>IF(SUM(COUNTIFS('Planificación 2026-1'!F:F,"PRINCIPAL",'Planificación 2026-1'!W:W,C444,'Planificación 2026-1'!H:H,"AF"))&gt;0,"P01"," ")</f>
        <v xml:space="preserve"> </v>
      </c>
      <c r="J444" s="108" t="str">
        <f>IF(SUM(COUNTIFS('Planificación 2026-1'!F:F,"PRINCIPAL",'Planificación 2026-1'!W:W,C444,'Planificación 2026-1'!H:H,"EN"))&gt;0,"P02"," ")</f>
        <v xml:space="preserve"> </v>
      </c>
      <c r="K444" s="108" t="str">
        <f>IF(SUM(COUNTIFS('Planificación 2026-1'!F:F,"PRINCIPAL",'Planificación 2026-1'!W:W,C444,'Planificación 2026-1'!H:H,"IS"))&gt;0,"P03"," ")</f>
        <v>P03</v>
      </c>
      <c r="L444" s="108" t="str">
        <f>IF(SUM(COUNTIFS('Planificación 2026-1'!F:F,"PRINCIPAL",'Planificación 2026-1'!W:W,C444,'Planificación 2026-1'!H:H,"PS"))&gt;0,"P04"," ")</f>
        <v xml:space="preserve"> </v>
      </c>
      <c r="M444" s="108"/>
      <c r="N444" s="108" t="str">
        <f>IF(SUM(COUNTIFS('Planificación 2026-1'!F:F,"PRINCIPAL",'Planificación 2026-1'!W:W,C444,'Planificación 2026-1'!H:H,"IN"))&gt;0,"P06"," ")</f>
        <v xml:space="preserve"> </v>
      </c>
      <c r="O444" s="108" t="str">
        <f>IF(SUM(COUNTIFS('Planificación 2026-1'!F:F,"PRINCIPAL",'Planificación 2026-1'!W:W,C444,'Planificación 2026-1'!H:H,"CA"))&gt;0,"P07"," ")</f>
        <v xml:space="preserve"> </v>
      </c>
      <c r="P444" s="108" t="str">
        <f>IF(SUM(COUNTIFS('Planificación 2026-1'!F:F,"PRINCIPAL",'Planificación 2026-1'!W:W,C444,'Planificación 2026-1'!H:H,"DE"))&gt;0,"P08"," ")</f>
        <v xml:space="preserve"> </v>
      </c>
      <c r="Q444" s="108" t="str">
        <f>IF(SUM(COUNTIFS('Planificación 2026-1'!F:F,"PRINCIPAL",'Planificación 2026-1'!W:W,C444,'Planificación 2026-1'!H:H,"OB"))&gt;0,"P09"," ")</f>
        <v xml:space="preserve"> </v>
      </c>
      <c r="R444" s="108" t="str">
        <f>IF(SUM(COUNTIFS('Planificación 2026-1'!F:F,"PRINCIPAL",'Planificación 2026-1'!W:W,C444,'Planificación 2026-1'!H:H,"MH"))&gt;0,"P31"," ")</f>
        <v xml:space="preserve"> </v>
      </c>
      <c r="S444" s="108" t="str">
        <f>IF(SUM(COUNTIFS('Planificación 2026-1'!F:F,"PRINCIPAL",'Planificación 2026-1'!W:W,C444,'Planificación 2026-1'!H:H,"IC"))&gt;0,"P32"," ")</f>
        <v xml:space="preserve"> </v>
      </c>
      <c r="T444" s="108" t="str">
        <f>IF(SUM(COUNTIFS('Planificación 2026-1'!F:F,"PRINCIPAL",'Planificación 2026-1'!W:W,C444,'Planificación 2026-1'!H:H,"AR"))&gt;0,"P34"," ")</f>
        <v xml:space="preserve"> </v>
      </c>
      <c r="U444" s="108" t="str">
        <f>IF(SUM(COUNTIFS('Planificación 2026-1'!F:F,"PRINCIPAL",'Planificación 2026-1'!W:W,C444,'Planificación 2026-1'!H:H,"T1"))&gt;0,"P35"," ")</f>
        <v xml:space="preserve"> </v>
      </c>
      <c r="V444" s="108" t="str">
        <f>IF(SUM(COUNTIFS('Planificación 2026-1'!F:F,"PRINCIPAL",'Planificación 2026-1'!W:W,C444,'Planificación 2026-1'!H:H,"T3"))&gt;0,"P36"," ")</f>
        <v xml:space="preserve"> </v>
      </c>
      <c r="W444" s="108" t="str">
        <f>IF(SUM(COUNTIFS('Planificación 2026-1'!F:F,"PRINCIPAL",'Planificación 2026-1'!W:W,C444,'Planificación 2026-1'!H:H,"T2"))&gt;0,"P37"," ")</f>
        <v xml:space="preserve"> </v>
      </c>
      <c r="X444" s="108" t="str">
        <f>IF(SUM(COUNTIFS('Planificación 2026-1'!F:F,"PRINCIPAL",'Planificación 2026-1'!W:W,C444,'Planificación 2026-1'!H:H,"AE"))&gt;0,"P38"," ")</f>
        <v xml:space="preserve"> </v>
      </c>
      <c r="Y444" s="108" t="str">
        <f>IF(SUM(COUNTIFS('Planificación 2026-1'!F:F,"PRINCIPAL",'Planificación 2026-1'!W:W,C444,'Planificación 2026-1'!H:H,"T4"))&gt;0,"P55"," ")</f>
        <v xml:space="preserve"> </v>
      </c>
      <c r="Z444" s="108" t="str">
        <f>IF(SUM(COUNTIFS('Planificación 2026-1'!F:F,"FILIAL",'Planificación 2026-1'!W:W,C444,'Planificación 2026-1'!H:H,"AF"))&gt;0," P01"," ")</f>
        <v xml:space="preserve"> </v>
      </c>
      <c r="AA444" s="108" t="str">
        <f>IF(SUM(COUNTIFS('Planificación 2026-1'!F:F,"FILIAL",'Planificación 2026-1'!W:W,C444,'Planificación 2026-1'!H:H,"EN"))&gt;0,"P02"," ")</f>
        <v xml:space="preserve"> </v>
      </c>
      <c r="AB444" s="108" t="str">
        <f>IF(SUM(COUNTIFS('Planificación 2026-1'!F:F,"FILIAL",'Planificación 2026-1'!W:W,C444,'Planificación 2026-1'!H:H,"IS"))&gt;0,"P03"," ")</f>
        <v xml:space="preserve"> </v>
      </c>
      <c r="AC444" s="108" t="str">
        <f>IF(SUM(COUNTIFS('Planificación 2026-1'!F:F,"FILIAL",'Planificación 2026-1'!W:W,C444,'Planificación 2026-1'!H:H,"PS"))&gt;0,"P04"," ")</f>
        <v xml:space="preserve"> </v>
      </c>
      <c r="AD444" s="108"/>
      <c r="AE444" s="108" t="str">
        <f>IF(SUM(COUNTIFS('Planificación 2026-1'!F:F,"FILIAL",'Planificación 2026-1'!W:W,C444,'Planificación 2026-1'!H:H,"IN"))&gt;0,"P06"," ")</f>
        <v xml:space="preserve"> </v>
      </c>
      <c r="AF444" s="108" t="str">
        <f>IF(SUM(COUNTIFS('Planificación 2026-1'!F:F,"FILIAL",'Planificación 2026-1'!W:W,C444,'Planificación 2026-1'!H:H,"CA"))&gt;0,"P07"," ")</f>
        <v xml:space="preserve"> </v>
      </c>
      <c r="AG444" s="108" t="str">
        <f>IF(SUM(COUNTIFS('Planificación 2026-1'!F:F,"FILIAL",'Planificación 2026-1'!W:W,C444,'Planificación 2026-1'!H:H,"DE"))&gt;0,"P08"," ")</f>
        <v xml:space="preserve"> </v>
      </c>
      <c r="AH444" s="108" t="str">
        <f>IF(SUM(COUNTIFS('Planificación 2026-1'!F:F,"FILIAL",'Planificación 2026-1'!W:W,C444,'Planificación 2026-1'!H:H,"OB"))&gt;0,"P09"," ")</f>
        <v xml:space="preserve"> </v>
      </c>
      <c r="AI444" s="108" t="str">
        <f>IF(SUM(COUNTIFS('Planificación 2026-1'!F:F,"FILIAL",'Planificación 2026-1'!W:W,C444,'Planificación 2026-1'!H:H,"MH"))&gt;0,"P31"," ")</f>
        <v xml:space="preserve"> </v>
      </c>
      <c r="AJ444" s="108" t="str">
        <f>IF(SUM(COUNTIFS('Planificación 2026-1'!F:F,"FILIAL",'Planificación 2026-1'!W:W,C444,'Planificación 2026-1'!H:H,"IC"))&gt;0,"P32"," ")</f>
        <v>P32</v>
      </c>
      <c r="AK444" s="108" t="str">
        <f>IF(SUM(COUNTIFS('Planificación 2026-1'!F:F,"FILIAL",'Planificación 2026-1'!W:W,C444,'Planificación 2026-1'!H:H,"AR"))&gt;0,"P34"," ")</f>
        <v xml:space="preserve"> </v>
      </c>
      <c r="AL444" s="108" t="str">
        <f>IF(SUM(COUNTIFS('Planificación 2026-1'!F:F,"FILIAL",'Planificación 2026-1'!W:W,C444,'Planificación 2026-1'!H:H,"T1"))&gt;0,"P35"," ")</f>
        <v xml:space="preserve"> </v>
      </c>
      <c r="AM444" s="108" t="str">
        <f>IF(SUM(COUNTIFS('Planificación 2026-1'!F:F,"FILIAL",'Planificación 2026-1'!W:W,C444,'Planificación 2026-1'!H:H,"T3"))&gt;0,"P36"," ")</f>
        <v xml:space="preserve"> </v>
      </c>
      <c r="AN444" s="108" t="str">
        <f>IF(SUM(COUNTIFS('Planificación 2026-1'!F:F,"FILIAL",'Planificación 2026-1'!W:W,C444,'Planificación 2026-1'!H:H,"T2"))&gt;0,"P37"," ")</f>
        <v xml:space="preserve"> </v>
      </c>
      <c r="AO444" s="108" t="str">
        <f>IF(SUM(COUNTIFS('Planificación 2026-1'!F:F,"FILIAL",'Planificación 2026-1'!W:W,C444,'Planificación 2026-1'!H:H,"AE"))&gt;0,"P38"," ")</f>
        <v xml:space="preserve"> </v>
      </c>
      <c r="AP444" s="108" t="str">
        <f>IF(SUM(COUNTIFS('Planificación 2026-1'!F:F,"FILIAL",'Planificación 2026-1'!W:W,C444,'Planificación 2026-1'!H:H,"T4"))&gt;0,"P55"," ")</f>
        <v xml:space="preserve"> </v>
      </c>
      <c r="AQ444" s="108" t="str">
        <f>IF(SUM(COUNTIFS('Planificación 2026-1'!F:F,"SUNAMPE",'Planificación 2026-1'!W:W,C444,'Planificación 2026-1'!H:H,"AF"))&gt;0," P01"," ")</f>
        <v xml:space="preserve"> </v>
      </c>
      <c r="AR444" s="108" t="str">
        <f>IF(SUM(COUNTIFS('Planificación 2026-1'!F:F,"SUNAMPE",'Planificación 2026-1'!W:W,C444,'Planificación 2026-1'!H:H,"EN"))&gt;0,"P02"," ")</f>
        <v xml:space="preserve"> </v>
      </c>
      <c r="AS444" s="108" t="str">
        <f>IF(SUM(COUNTIFS('Planificación 2026-1'!F:F,"SUNAMPE",'Planificación 2026-1'!W:W,C444,'Planificación 2026-1'!H:H,"IS"))&gt;0,"P03"," ")</f>
        <v xml:space="preserve"> </v>
      </c>
      <c r="AT444" s="108" t="str">
        <f>IF(SUM(COUNTIFS('Planificación 2026-1'!F:F,"SUNAMPE",'Planificación 2026-1'!W:W,C444,'Planificación 2026-1'!H:H,"PS"))&gt;0,"P04"," ")</f>
        <v xml:space="preserve"> </v>
      </c>
      <c r="AU444" s="108"/>
      <c r="AV444" s="108" t="str">
        <f>IF(SUM(COUNTIFS('Planificación 2026-1'!F:F,"SUNAMPE",'Planificación 2026-1'!W:W,C444,'Planificación 2026-1'!H:H,"IN"))&gt;0,"P06"," ")</f>
        <v xml:space="preserve"> </v>
      </c>
      <c r="AW444" s="108" t="str">
        <f>IF(SUM(COUNTIFS('Planificación 2026-1'!F:F,"SUNAMPE",'Planificación 2026-1'!W:W,C444,'Planificación 2026-1'!H:H,"CA"))&gt;0,"P07"," ")</f>
        <v xml:space="preserve"> </v>
      </c>
      <c r="AX444" s="108" t="str">
        <f>IF(SUM(COUNTIFS('Planificación 2026-1'!F:F,"SUNAMPE",'Planificación 2026-1'!W:W,C444,'Planificación 2026-1'!H:H,"DE"))&gt;0,"P08"," ")</f>
        <v xml:space="preserve"> </v>
      </c>
      <c r="AY444" s="108" t="str">
        <f>IF(SUM(COUNTIFS('Planificación 2026-1'!F:F,"SUNAMPE",'Planificación 2026-1'!W:W,C444,'Planificación 2026-1'!H:H,"OB"))&gt;0,"P09"," ")</f>
        <v xml:space="preserve"> </v>
      </c>
      <c r="AZ444" s="108" t="str">
        <f>IF(SUM(COUNTIFS('Planificación 2026-1'!F:F,"SUNAMPE",'Planificación 2026-1'!W:W,C444,'Planificación 2026-1'!H:H,"MH"))&gt;0,"P31"," ")</f>
        <v xml:space="preserve"> </v>
      </c>
      <c r="BA444" s="108" t="str">
        <f>IF(SUM(COUNTIFS('Planificación 2026-1'!F:F,"SUNAMPE",'Planificación 2026-1'!W:W,C444,'Planificación 2026-1'!H:H,"IC"))&gt;0,"P32"," ")</f>
        <v xml:space="preserve"> </v>
      </c>
      <c r="BB444" s="108" t="str">
        <f>IF(SUM(COUNTIFS('Planificación 2026-1'!F:F,"SUNAMPE",'Planificación 2026-1'!W:W,C444,'Planificación 2026-1'!H:H,"AR"))&gt;0,"P34"," ")</f>
        <v xml:space="preserve"> </v>
      </c>
      <c r="BC444" s="108" t="str">
        <f>IF(SUM(COUNTIFS('Planificación 2026-1'!F:F,"SUNAMPE",'Planificación 2026-1'!W:W,C444,'Planificación 2026-1'!H:H,"T1"))&gt;0,"P35"," ")</f>
        <v xml:space="preserve"> </v>
      </c>
      <c r="BD444" s="108" t="str">
        <f>IF(SUM(COUNTIFS('Planificación 2026-1'!F:F,"SUNAMPE",'Planificación 2026-1'!W:W,C444,'Planificación 2026-1'!H:H,"T3"))&gt;0,"P36"," ")</f>
        <v xml:space="preserve"> </v>
      </c>
      <c r="BE444" s="108" t="str">
        <f>IF(SUM(COUNTIFS('Planificación 2026-1'!F:F,"SUNAMPE",'Planificación 2026-1'!W:W,C444,'Planificación 2026-1'!H:H,"T2"))&gt;0,"P37"," ")</f>
        <v xml:space="preserve"> </v>
      </c>
      <c r="BF444" s="108" t="str">
        <f>IF(SUM(COUNTIFS('Planificación 2026-1'!F:F,"SUNAMPE",'Planificación 2026-1'!W:W,C444,'Planificación 2026-1'!H:H,"AE"))&gt;0,"P38"," ")</f>
        <v xml:space="preserve"> </v>
      </c>
      <c r="BG444" s="108" t="str">
        <f>IF(SUM(COUNTIFS('Planificación 2026-1'!F:F,"SUNAMPE",'Planificación 2026-1'!W:W,C444,'Planificación 2026-1'!H:H,"T4"))&gt;0,"P55"," ")</f>
        <v xml:space="preserve"> </v>
      </c>
      <c r="BH444" s="108" t="str">
        <f>IF(SUM(COUNTIFS('Planificación 2026-1'!F:F,"HUAURA",'Planificación 2026-1'!W:W,C444,'Planificación 2026-1'!H:H,"AF"))&gt;0," P01"," ")</f>
        <v xml:space="preserve"> </v>
      </c>
      <c r="BI444" s="108" t="str">
        <f>IF(SUM(COUNTIFS('Planificación 2026-1'!F:F,"HUAURA",'Planificación 2026-1'!W:W,C444,'Planificación 2026-1'!H:H,"EN"))&gt;0,"P02"," ")</f>
        <v xml:space="preserve"> </v>
      </c>
      <c r="BJ444" s="108" t="str">
        <f>IF(SUM(COUNTIFS('Planificación 2026-1'!F:F,"HUAURA",'Planificación 2026-1'!W:W,C444,'Planificación 2026-1'!H:H,"IS"))&gt;0,"P03"," ")</f>
        <v xml:space="preserve"> </v>
      </c>
      <c r="BK444" s="108" t="str">
        <f>IF(SUM(COUNTIFS('Planificación 2026-1'!F:F,"HUAURA",'Planificación 2026-1'!W:W,C444,'Planificación 2026-1'!H:H,"PS"))&gt;0,"P04"," ")</f>
        <v xml:space="preserve"> </v>
      </c>
      <c r="BL444" s="108"/>
      <c r="BM444" s="108" t="str">
        <f>IF(SUM(COUNTIFS('Planificación 2026-1'!F:F,"HUAURA",'Planificación 2026-1'!W:W,C444,'Planificación 2026-1'!H:H,"IN"))&gt;0,"P06"," ")</f>
        <v xml:space="preserve"> </v>
      </c>
      <c r="BN444" s="108" t="str">
        <f>IF(SUM(COUNTIFS('Planificación 2026-1'!F:F,"HUAURA",'Planificación 2026-1'!W:W,C444,'Planificación 2026-1'!H:H,"CA"))&gt;0,"P07"," ")</f>
        <v xml:space="preserve"> </v>
      </c>
      <c r="BO444" s="108" t="str">
        <f>IF(SUM(COUNTIFS('Planificación 2026-1'!F:F,"HUAURA",'Planificación 2026-1'!W:W,C444,'Planificación 2026-1'!H:H,"DE"))&gt;0,"P08"," ")</f>
        <v xml:space="preserve"> </v>
      </c>
      <c r="BP444" s="108" t="str">
        <f>IF(SUM(COUNTIFS('Planificación 2026-1'!F:F,"HUAURA",'Planificación 2026-1'!W:W,C444,'Planificación 2026-1'!H:H,"OB"))&gt;0,"P09"," ")</f>
        <v xml:space="preserve"> </v>
      </c>
      <c r="BQ444" s="108" t="str">
        <f>IF(SUM(COUNTIFS('Planificación 2026-1'!F:F,"HUAURA",'Planificación 2026-1'!W:W,C444,'Planificación 2026-1'!H:H,"MH"))&gt;0,"P31"," ")</f>
        <v xml:space="preserve"> </v>
      </c>
      <c r="BR444" s="108" t="str">
        <f>IF(SUM(COUNTIFS('Planificación 2026-1'!F:F,"HUAURA",'Planificación 2026-1'!W:W,C444,'Planificación 2026-1'!H:H,"IC"))&gt;0,"P32"," ")</f>
        <v xml:space="preserve"> </v>
      </c>
      <c r="BS444" s="108" t="str">
        <f>IF(SUM(COUNTIFS('Planificación 2026-1'!F:F,"HUAURA",'Planificación 2026-1'!W:W,C444,'Planificación 2026-1'!H:H,"AR"))&gt;0,"P34"," ")</f>
        <v xml:space="preserve"> </v>
      </c>
      <c r="BT444" s="108" t="str">
        <f>IF(SUM(COUNTIFS('Planificación 2026-1'!F:F,"HUAURA",'Planificación 2026-1'!W:W,C444,'Planificación 2026-1'!H:H,"T1"))&gt;0,"P35"," ")</f>
        <v xml:space="preserve"> </v>
      </c>
      <c r="BU444" s="108" t="str">
        <f>IF(SUM(COUNTIFS('Planificación 2026-1'!F:F,"HUAURA",'Planificación 2026-1'!W:W,C444,'Planificación 2026-1'!H:H,"T3"))&gt;0,"P36"," ")</f>
        <v xml:space="preserve"> </v>
      </c>
      <c r="BV444" s="108" t="str">
        <f>IF(SUM(COUNTIFS('Planificación 2026-1'!F:F,"HUAURA",'Planificación 2026-1'!W:W,C444,'Planificación 2026-1'!H:H,"T2"))&gt;0,"P37"," ")</f>
        <v xml:space="preserve"> </v>
      </c>
      <c r="BW444" s="108" t="str">
        <f>IF(SUM(COUNTIFS('Planificación 2026-1'!F:F,"HUAURA",'Planificación 2026-1'!W:W,C444,'Planificación 2026-1'!H:H,"AE"))&gt;0,"P38"," ")</f>
        <v xml:space="preserve"> </v>
      </c>
      <c r="BX444" s="108" t="str">
        <f>IF(SUM(COUNTIFS('Planificación 2026-1'!F:F,"HUAURA",'Planificación 2026-1'!W:W,C444,'Planificación 2026-1'!H:H,"T4"))&gt;0,"P55"," ")</f>
        <v xml:space="preserve"> </v>
      </c>
      <c r="BY444" s="109">
        <f>SUMIFS('Planificación 2026-1'!R:R,'Planificación 2026-1'!W:W,C444,'Planificación 2026-1'!H:H,"AF",'Planificación 2026-1'!I:I,"&gt;2")</f>
        <v>0</v>
      </c>
      <c r="BZ444" s="109">
        <f>SUMIFS('Planificación 2026-1'!R:R,'Planificación 2026-1'!W:W,C444,'Planificación 2026-1'!H:H,"EN",'Planificación 2026-1'!I:I,"&gt;2")</f>
        <v>0</v>
      </c>
      <c r="CA444" s="109">
        <f>SUMIFS('Planificación 2026-1'!R:R,'Planificación 2026-1'!W:W,C444,'Planificación 2026-1'!H:H,"IS",'Planificación 2026-1'!I:I,"&gt;2")</f>
        <v>0</v>
      </c>
      <c r="CB444" s="109">
        <f>SUMIFS('Planificación 2026-1'!R:R,'Planificación 2026-1'!W:W,C444,'Planificación 2026-1'!H:H,"PS",'Planificación 2026-1'!I:I,"&gt;2")</f>
        <v>0</v>
      </c>
      <c r="CC444" s="109">
        <f>SUMIFS('Planificación 2026-1'!R:R,'Planificación 2026-1'!W:W,C444,'Planificación 2026-1'!H:H,"IN",'Planificación 2026-1'!I:I,"&gt;2")</f>
        <v>0</v>
      </c>
      <c r="CD444" s="109">
        <f>SUMIFS('Planificación 2026-1'!R:R,'Planificación 2026-1'!W:W,C444,'Planificación 2026-1'!H:H,"CA",'Planificación 2026-1'!I:I,"&gt;2")</f>
        <v>0</v>
      </c>
      <c r="CE444" s="109">
        <f>SUMIFS('Planificación 2026-1'!R:R,'Planificación 2026-1'!W:W,C444,'Planificación 2026-1'!H:H,"DE",'Planificación 2026-1'!I:I,"&gt;2")</f>
        <v>0</v>
      </c>
      <c r="CF444" s="109">
        <f>SUMIFS('Planificación 2026-1'!R:R,'Planificación 2026-1'!W:W,C444,'Planificación 2026-1'!H:H,"OB",'Planificación 2026-1'!I:I,"&gt;2")</f>
        <v>0</v>
      </c>
      <c r="CG444" s="109">
        <f>SUMIFS('Planificación 2026-1'!R:R,'Planificación 2026-1'!W:W,C444,'Planificación 2026-1'!H:H,"MH",'Planificación 2026-1'!I:I,"&gt;2")</f>
        <v>0</v>
      </c>
      <c r="CH444" s="109">
        <f>SUMIFS('Planificación 2026-1'!R:R,'Planificación 2026-1'!W:W,C444,'Planificación 2026-1'!H:H,"IC",'Planificación 2026-1'!I:I,"&gt;2")</f>
        <v>0</v>
      </c>
      <c r="CI444" s="109">
        <f>SUMIFS('Planificación 2026-1'!R:R,'Planificación 2026-1'!W:W,C444,'Planificación 2026-1'!H:H,"AR",'Planificación 2026-1'!I:I,"&gt;2")</f>
        <v>0</v>
      </c>
      <c r="CJ444" s="109">
        <f>SUMIFS('Planificación 2026-1'!R:R,'Planificación 2026-1'!W:W,C444,'Planificación 2026-1'!H:H,"T1",'Planificación 2026-1'!I:I,"&gt;2")</f>
        <v>0</v>
      </c>
      <c r="CK444" s="109">
        <f>SUMIFS('Planificación 2026-1'!R:R,'Planificación 2026-1'!W:W,C444,'Planificación 2026-1'!H:H,"T3",'Planificación 2026-1'!I:I,"&gt;2")</f>
        <v>0</v>
      </c>
      <c r="CL444" s="109">
        <f>SUMIFS('Planificación 2026-1'!R:R,'Planificación 2026-1'!W:W,C444,'Planificación 2026-1'!H:H,"T2",'Planificación 2026-1'!I:I,"&gt;2")</f>
        <v>0</v>
      </c>
      <c r="CM444" s="109">
        <f>SUMIFS('Planificación 2026-1'!R:R,'Planificación 2026-1'!W:W,C444,'Planificación 2026-1'!H:H,"AE",'Planificación 2026-1'!I:I,"&gt;2")</f>
        <v>0</v>
      </c>
      <c r="CN444" s="109">
        <f>SUMIFS('Planificación 2026-1'!R:R,'Planificación 2026-1'!W:W,C444,'Planificación 2026-1'!H:H,"T4",'Planificación 2026-1'!I:I,"&gt;2")</f>
        <v>0</v>
      </c>
      <c r="CO444" s="109">
        <f>SUMIFS('Planificación 2026-1'!R:R,'Planificación 2026-1'!W:W,C444,'Planificación 2026-1'!H:H,"AF",'Planificación 2026-1'!I:I,"&lt;3")</f>
        <v>0</v>
      </c>
      <c r="CP444" s="109">
        <f>SUMIFS('Planificación 2026-1'!R:R,'Planificación 2026-1'!W:W,C444,'Planificación 2026-1'!H:H,"EN",'Planificación 2026-1'!I:I,"&lt;3")</f>
        <v>0</v>
      </c>
      <c r="CQ444" s="109">
        <f>SUMIFS('Planificación 2026-1'!R:R,'Planificación 2026-1'!W:W,C444,'Planificación 2026-1'!H:H,"IS",'Planificación 2026-1'!I:I,"&lt;3")</f>
        <v>5</v>
      </c>
      <c r="CR444" s="109">
        <f>SUMIFS('Planificación 2026-1'!R:R,'Planificación 2026-1'!W:W,C444,'Planificación 2026-1'!H:H,"PS",'Planificación 2026-1'!I:I,"&lt;3")</f>
        <v>0</v>
      </c>
      <c r="CS444" s="109">
        <f>SUMIFS('Planificación 2026-1'!R:R,'Planificación 2026-1'!W:W,C444,'Planificación 2026-1'!H:H,"IN",'Planificación 2026-1'!I:I,"&lt;3")</f>
        <v>0</v>
      </c>
      <c r="CT444" s="109">
        <f>SUMIFS('Planificación 2026-1'!R:R,'Planificación 2026-1'!W:W,C444,'Planificación 2026-1'!H:H,"CA",'Planificación 2026-1'!I:I,"&lt;3")</f>
        <v>0</v>
      </c>
      <c r="CU444" s="109">
        <f>SUMIFS('Planificación 2026-1'!R:R,'Planificación 2026-1'!W:W,C444,'Planificación 2026-1'!H:H,"DE",'Planificación 2026-1'!I:I,"&lt;3")</f>
        <v>0</v>
      </c>
      <c r="CV444" s="109">
        <f>SUMIFS('Planificación 2026-1'!R:R,'Planificación 2026-1'!W:W,C444,'Planificación 2026-1'!H:H,"OB",'Planificación 2026-1'!I:I,"&lt;3")</f>
        <v>0</v>
      </c>
      <c r="CW444" s="109">
        <f>SUMIFS('Planificación 2026-1'!R:R,'Planificación 2026-1'!W:W,C444,'Planificación 2026-1'!H:H,"MH",'Planificación 2026-1'!I:I,"&lt;3")</f>
        <v>0</v>
      </c>
      <c r="CX444" s="109">
        <f>SUMIFS('Planificación 2026-1'!R:R,'Planificación 2026-1'!W:W,C444,'Planificación 2026-1'!H:H,"IC",'Planificación 2026-1'!I:I,"&lt;3")</f>
        <v>5</v>
      </c>
      <c r="CY444" s="109">
        <f>SUMIFS('Planificación 2026-1'!R:R,'Planificación 2026-1'!W:W,C444,'Planificación 2026-1'!H:H,"AR",'Planificación 2026-1'!I:I,"&lt;3")</f>
        <v>0</v>
      </c>
      <c r="CZ444" s="109">
        <f>SUMIFS('Planificación 2026-1'!R:R,'Planificación 2026-1'!W:W,C444,'Planificación 2026-1'!H:H,"T1",'Planificación 2026-1'!I:I,"&lt;3")</f>
        <v>0</v>
      </c>
      <c r="DA444" s="109">
        <f>SUMIFS('Planificación 2026-1'!R:R,'Planificación 2026-1'!W:W,C444,'Planificación 2026-1'!H:H,"T3",'Planificación 2026-1'!I:I,"&lt;3")</f>
        <v>0</v>
      </c>
      <c r="DB444" s="109">
        <f>SUMIFS('Planificación 2026-1'!R:R,'Planificación 2026-1'!W:W,C444,'Planificación 2026-1'!H:H,"T2",'Planificación 2026-1'!I:I,"&lt;3")</f>
        <v>0</v>
      </c>
      <c r="DC444" s="109">
        <f>SUMIFS('Planificación 2026-1'!R:R,'Planificación 2026-1'!W:W,C444,'Planificación 2026-1'!H:H,"AE",'Planificación 2026-1'!I:I,"&lt;3")</f>
        <v>0</v>
      </c>
      <c r="DD444" s="109">
        <f>SUMIFS('Planificación 2026-1'!R:R,'Planificación 2026-1'!W:W,C444,'Planificación 2026-1'!H:H,"T4",'Planificación 2026-1'!I:I,"&lt;3")</f>
        <v>0</v>
      </c>
      <c r="DE444" s="108" t="str">
        <f t="shared" si="63"/>
        <v>P03</v>
      </c>
      <c r="DF444" s="41">
        <f>IF(C444="","",SUMIFS('Planificación 2026-1'!R:R,'Planificación 2026-1'!W:W,C444,'Planificación 2026-1'!F:F,"PRINCIPAL",'Planificación 2026-1'!X:X,"VIRTUAL"))</f>
        <v>5</v>
      </c>
      <c r="DG444" s="41">
        <f>IF(C444="","",SUMIFS('Planificación 2026-1'!R:R,'Planificación 2026-1'!W:W,C444,'Planificación 2026-1'!F:F,"PRINCIPAL",'Planificación 2026-1'!X:X,"PRESENCIAL"))</f>
        <v>0</v>
      </c>
      <c r="DH444" s="41">
        <f>IF(C444="","",SUMIFS('Planificación 2026-1'!R:R,'Planificación 2026-1'!W:W,C444,'Planificación 2026-1'!F:F,"PRINCIPAL",'Planificación 2026-1'!X:X,"HIBRIDO PRESENCIAL"))</f>
        <v>0</v>
      </c>
      <c r="DI444" s="108" t="str">
        <f t="shared" si="64"/>
        <v>P32</v>
      </c>
      <c r="DJ444" s="108">
        <f>IF(C444="","",SUMIFS('Planificación 2026-1'!R:R,'Planificación 2026-1'!W:W,C444,'Planificación 2026-1'!F:F,"FILIAL",'Planificación 2026-1'!X:X,"VIRTUAL"))</f>
        <v>0</v>
      </c>
      <c r="DK444" s="110">
        <f>IF(C444="","",SUMIFS('Planificación 2026-1'!R:R,'Planificación 2026-1'!W:W,C444,'Planificación 2026-1'!F:F,"FILIAL",'Planificación 2026-1'!X:X,"PRESENCIAL"))</f>
        <v>5</v>
      </c>
      <c r="DL444" s="61">
        <f>IF(C444="","",SUMIFS('Planificación 2026-1'!R:R,'Planificación 2026-1'!W:W,C444,'Planificación 2026-1'!F:F,"FILIAL",'Planificación 2026-1'!X:X,"HIBRIDO PRESENCIAL"))</f>
        <v>0</v>
      </c>
      <c r="DM444" s="111" t="str">
        <f t="shared" si="65"/>
        <v/>
      </c>
      <c r="DN444" s="108">
        <f>IF(C444="","",SUMIFS('Planificación 2026-1'!R:R,'Planificación 2026-1'!W:W,C444,'Planificación 2026-1'!F:F,"SUNAMPE",'Planificación 2026-1'!X:X,"VIRTUAL"))</f>
        <v>0</v>
      </c>
      <c r="DO444" s="61">
        <f>IF(C444="","",SUMIFS('Planificación 2026-1'!R:R,'Planificación 2026-1'!W:W,C444,'Planificación 2026-1'!F:F,"SUNAMPE",'Planificación 2026-1'!X:X,"PRESENCIAL"))</f>
        <v>0</v>
      </c>
      <c r="DP444" s="111" t="str">
        <f t="shared" si="66"/>
        <v/>
      </c>
      <c r="DQ444" s="108">
        <f>IF(C444="","",SUMIFS('Planificación 2026-1'!R:R,'Planificación 2026-1'!W:W,C444,'Planificación 2026-1'!F:F,"HUAURA",'Planificación 2026-1'!X:X,"VIRTUAL"))</f>
        <v>0</v>
      </c>
      <c r="DR444" s="61">
        <f>IF(C444="","",SUMIFS('Planificación 2026-1'!R:R,'Planificación 2026-1'!W:W,C444,'Planificación 2026-1'!F:F,"HUAURA",'Planificación 2026-1'!X:X,"PRESENCIAL"))</f>
        <v>0</v>
      </c>
      <c r="DS444" s="76">
        <f>SUMIFS('Planificación 2026-1'!R:R,'Planificación 2026-1'!W:W,C444,'Planificación 2026-1'!F:F,"PRINCIPAL",'Planificación 2026-1'!X:X,"VIRTUAL",'Planificación 2026-1'!I:I,"&gt;2")</f>
        <v>0</v>
      </c>
      <c r="DT444" s="76">
        <f>SUMIFS('Planificación 2026-1'!R:R,'Planificación 2026-1'!W:W,C444,'Planificación 2026-1'!F:F,"PRINCIPAL",'Planificación 2026-1'!X:X,"&lt;&gt;VIRTUAL",'Planificación 2026-1'!I:I,"&gt;2")</f>
        <v>0</v>
      </c>
      <c r="DU444" s="76">
        <f>SUMIFS('Planificación 2026-1'!R:R,'Planificación 2026-1'!W:W,C444,'Planificación 2026-1'!F:F,"SUNAMPE",'Planificación 2026-1'!X:X,"VIRTUAL",'Planificación 2026-1'!I:I,"&gt;2")</f>
        <v>0</v>
      </c>
      <c r="DV444" s="76">
        <f>SUMIFS('Planificación 2026-1'!R:R,'Planificación 2026-1'!W:W,C444,'Planificación 2026-1'!F:F,"SUNAMPE",'Planificación 2026-1'!X:X,"&lt;&gt;VIRTUAL",'Planificación 2026-1'!I:I,"&gt;2")</f>
        <v>0</v>
      </c>
      <c r="DW444" s="76">
        <f>SUMIFS('Planificación 2026-1'!R:R,'Planificación 2026-1'!W:W,C444,'Planificación 2026-1'!F:F,"FILIAL",'Planificación 2026-1'!X:X,"VIRTUAL",'Planificación 2026-1'!I:I,"&gt;2")</f>
        <v>0</v>
      </c>
      <c r="DX444" s="76">
        <f>SUMIFS('Planificación 2026-1'!R:R,'Planificación 2026-1'!W:W,C444,'Planificación 2026-1'!F:F,"FILIAL",'Planificación 2026-1'!X:X,"&lt;&gt;VIRTUAL",'Planificación 2026-1'!I:I,"&gt;2")</f>
        <v>0</v>
      </c>
      <c r="DY444" s="76">
        <f>SUMIFS('Planificación 2026-1'!R:R,'Planificación 2026-1'!W:W,C444,'Planificación 2026-1'!F:F,"PORUMA",'Planificación 2026-1'!X:X,"VIRTUAL",'Planificación 2026-1'!I:I,"&gt;2")</f>
        <v>0</v>
      </c>
      <c r="DZ444" s="76">
        <f>SUMIFS('Planificación 2026-1'!R:R,'Planificación 2026-1'!W:W,C444,'Planificación 2026-1'!F:F,"PORUMA",'Planificación 2026-1'!X:X,"&lt;&gt;VIRTUAL",'Planificación 2026-1'!I:I,"&gt;2")</f>
        <v>0</v>
      </c>
      <c r="EA444" s="76">
        <f>SUMIFS('Planificación 2026-1'!R:R,'Planificación 2026-1'!W:W,C444,'Planificación 2026-1'!F:F,"HUAURA",'Planificación 2026-1'!X:X,"VIRTUAL",'Planificación 2026-1'!I:I,"&gt;2")</f>
        <v>0</v>
      </c>
      <c r="EB444" s="76">
        <f>SUMIFS('Planificación 2026-1'!R:R,'Planificación 2026-1'!W:W,C444,'Planificación 2026-1'!F:F,"HUAURA",'Planificación 2026-1'!X:X,"&lt;&gt;VIRTUAL",'Planificación 2026-1'!I:I,"&gt;2")</f>
        <v>0</v>
      </c>
      <c r="EC444" s="76">
        <f>SUMIFS('Planificación 2026-1'!R:R,'Planificación 2026-1'!W:W,C444,'Planificación 2026-1'!F:F,"PRINCIPAL",'Planificación 2026-1'!X:X,"VIRTUAL",'Planificación 2026-1'!I:I,"&lt;3")</f>
        <v>5</v>
      </c>
      <c r="ED444" s="76">
        <f>SUMIFS('Planificación 2026-1'!R:R,'Planificación 2026-1'!W:W,C444,'Planificación 2026-1'!F:F,"PRINCIPAL",'Planificación 2026-1'!X:X,"&lt;&gt;VIRTUAL",'Planificación 2026-1'!I:I,"&lt;3")</f>
        <v>0</v>
      </c>
      <c r="EE444" s="76">
        <f>SUMIFS('Planificación 2026-1'!R:R,'Planificación 2026-1'!W:W,C444,'Planificación 2026-1'!F:F,"SUNAMPE",'Planificación 2026-1'!X:X,"VIRTUAL",'Planificación 2026-1'!I:I,"&lt;3")</f>
        <v>0</v>
      </c>
      <c r="EF444" s="76">
        <f>SUMIFS('Planificación 2026-1'!R:R,'Planificación 2026-1'!W:W,C444,'Planificación 2026-1'!F:F,"SUNAMPE",'Planificación 2026-1'!X:X,"&lt;&gt;VIRTUAL",'Planificación 2026-1'!I:I,"&lt;3")</f>
        <v>0</v>
      </c>
      <c r="EG444" s="76">
        <f>SUMIFS('Planificación 2026-1'!R:R,'Planificación 2026-1'!W:W,C444,'Planificación 2026-1'!F:F,"FILIAL",'Planificación 2026-1'!X:X,"VIRTUAL",'Planificación 2026-1'!I:I,"&lt;3")</f>
        <v>0</v>
      </c>
      <c r="EH444" s="76">
        <f>SUMIFS('Planificación 2026-1'!R:R,'Planificación 2026-1'!W:W,C444,'Planificación 2026-1'!F:F,"FILIAL",'Planificación 2026-1'!X:X,"&lt;&gt;VIRTUAL",'Planificación 2026-1'!I:I,"&lt;3")</f>
        <v>5</v>
      </c>
      <c r="EI444" s="76">
        <f>SUMIFS('Planificación 2026-1'!R:R,'Planificación 2026-1'!W:W,C444,'Planificación 2026-1'!F:F,"PORUMA",'Planificación 2026-1'!X:X,"VIRTUAL",'Planificación 2026-1'!I:I,"&lt;3")</f>
        <v>0</v>
      </c>
      <c r="EJ444" s="76">
        <f>SUMIFS('Planificación 2026-1'!R:R,'Planificación 2026-1'!W:W,C444,'Planificación 2026-1'!F:F,"PORUMA",'Planificación 2026-1'!X:X,"&lt;&gt;VIRTUAL",'Planificación 2026-1'!I:I,"&lt;3")</f>
        <v>0</v>
      </c>
      <c r="EK444" s="76">
        <f>SUMIFS('Planificación 2026-1'!R:R,'Planificación 2026-1'!W:W,C444,'Planificación 2026-1'!F:F,"HUAURA",'Planificación 2026-1'!X:X,"VIRTUAL",'Planificación 2026-1'!I:I,"&lt;3")</f>
        <v>0</v>
      </c>
      <c r="EL444" s="76">
        <f>SUMIFS('Planificación 2026-1'!R:R,'Planificación 2026-1'!W:W,C444,'Planificación 2026-1'!F:F,"HUAURA",'Planificación 2026-1'!X:X,"&lt;&gt;VIRTUAL",'Planificación 2026-1'!I:I,"&lt;3")</f>
        <v>0</v>
      </c>
      <c r="EM444" s="76"/>
      <c r="EN444" s="76">
        <f t="shared" si="59"/>
        <v>5</v>
      </c>
      <c r="EO444" s="76">
        <f t="shared" si="60"/>
        <v>5</v>
      </c>
      <c r="EP444" s="76" t="b">
        <f t="shared" si="61"/>
        <v>1</v>
      </c>
      <c r="EQ444" s="76" t="str">
        <f t="shared" si="62"/>
        <v/>
      </c>
      <c r="ER444" s="76" t="str">
        <f t="shared" si="67"/>
        <v>AMBOS</v>
      </c>
    </row>
    <row r="445" spans="1:148" hidden="1">
      <c r="A445" s="83"/>
      <c r="B445" s="119">
        <v>442</v>
      </c>
      <c r="C445" s="115" t="s">
        <v>620</v>
      </c>
      <c r="D445" s="112">
        <f>SUMIF('Planificación 2026-1'!W:W,C445,'Planificación 2026-1'!R:R)</f>
        <v>0</v>
      </c>
      <c r="E445" s="114" t="s">
        <v>170</v>
      </c>
      <c r="F445" s="115" t="s">
        <v>596</v>
      </c>
      <c r="G445" s="115" t="s">
        <v>13</v>
      </c>
      <c r="H445" s="115" t="s">
        <v>144</v>
      </c>
      <c r="I445" s="107" t="str">
        <f>IF(SUM(COUNTIFS('Planificación 2026-1'!F:F,"PRINCIPAL",'Planificación 2026-1'!W:W,C445,'Planificación 2026-1'!H:H,"AF"))&gt;0,"P01"," ")</f>
        <v xml:space="preserve"> </v>
      </c>
      <c r="J445" s="108" t="str">
        <f>IF(SUM(COUNTIFS('Planificación 2026-1'!F:F,"PRINCIPAL",'Planificación 2026-1'!W:W,C445,'Planificación 2026-1'!H:H,"EN"))&gt;0,"P02"," ")</f>
        <v xml:space="preserve"> </v>
      </c>
      <c r="K445" s="108" t="str">
        <f>IF(SUM(COUNTIFS('Planificación 2026-1'!F:F,"PRINCIPAL",'Planificación 2026-1'!W:W,C445,'Planificación 2026-1'!H:H,"IS"))&gt;0,"P03"," ")</f>
        <v xml:space="preserve"> </v>
      </c>
      <c r="L445" s="108" t="str">
        <f>IF(SUM(COUNTIFS('Planificación 2026-1'!F:F,"PRINCIPAL",'Planificación 2026-1'!W:W,C445,'Planificación 2026-1'!H:H,"PS"))&gt;0,"P04"," ")</f>
        <v xml:space="preserve"> </v>
      </c>
      <c r="M445" s="108"/>
      <c r="N445" s="108" t="str">
        <f>IF(SUM(COUNTIFS('Planificación 2026-1'!F:F,"PRINCIPAL",'Planificación 2026-1'!W:W,C445,'Planificación 2026-1'!H:H,"IN"))&gt;0,"P06"," ")</f>
        <v xml:space="preserve"> </v>
      </c>
      <c r="O445" s="108" t="str">
        <f>IF(SUM(COUNTIFS('Planificación 2026-1'!F:F,"PRINCIPAL",'Planificación 2026-1'!W:W,C445,'Planificación 2026-1'!H:H,"CA"))&gt;0,"P07"," ")</f>
        <v xml:space="preserve"> </v>
      </c>
      <c r="P445" s="108" t="str">
        <f>IF(SUM(COUNTIFS('Planificación 2026-1'!F:F,"PRINCIPAL",'Planificación 2026-1'!W:W,C445,'Planificación 2026-1'!H:H,"DE"))&gt;0,"P08"," ")</f>
        <v xml:space="preserve"> </v>
      </c>
      <c r="Q445" s="108" t="str">
        <f>IF(SUM(COUNTIFS('Planificación 2026-1'!F:F,"PRINCIPAL",'Planificación 2026-1'!W:W,C445,'Planificación 2026-1'!H:H,"OB"))&gt;0,"P09"," ")</f>
        <v xml:space="preserve"> </v>
      </c>
      <c r="R445" s="108" t="str">
        <f>IF(SUM(COUNTIFS('Planificación 2026-1'!F:F,"PRINCIPAL",'Planificación 2026-1'!W:W,C445,'Planificación 2026-1'!H:H,"MH"))&gt;0,"P31"," ")</f>
        <v xml:space="preserve"> </v>
      </c>
      <c r="S445" s="108" t="str">
        <f>IF(SUM(COUNTIFS('Planificación 2026-1'!F:F,"PRINCIPAL",'Planificación 2026-1'!W:W,C445,'Planificación 2026-1'!H:H,"IC"))&gt;0,"P32"," ")</f>
        <v xml:space="preserve"> </v>
      </c>
      <c r="T445" s="108" t="str">
        <f>IF(SUM(COUNTIFS('Planificación 2026-1'!F:F,"PRINCIPAL",'Planificación 2026-1'!W:W,C445,'Planificación 2026-1'!H:H,"AR"))&gt;0,"P34"," ")</f>
        <v xml:space="preserve"> </v>
      </c>
      <c r="U445" s="108" t="str">
        <f>IF(SUM(COUNTIFS('Planificación 2026-1'!F:F,"PRINCIPAL",'Planificación 2026-1'!W:W,C445,'Planificación 2026-1'!H:H,"T1"))&gt;0,"P35"," ")</f>
        <v xml:space="preserve"> </v>
      </c>
      <c r="V445" s="108" t="str">
        <f>IF(SUM(COUNTIFS('Planificación 2026-1'!F:F,"PRINCIPAL",'Planificación 2026-1'!W:W,C445,'Planificación 2026-1'!H:H,"T3"))&gt;0,"P36"," ")</f>
        <v xml:space="preserve"> </v>
      </c>
      <c r="W445" s="108" t="str">
        <f>IF(SUM(COUNTIFS('Planificación 2026-1'!F:F,"PRINCIPAL",'Planificación 2026-1'!W:W,C445,'Planificación 2026-1'!H:H,"T2"))&gt;0,"P37"," ")</f>
        <v xml:space="preserve"> </v>
      </c>
      <c r="X445" s="108" t="str">
        <f>IF(SUM(COUNTIFS('Planificación 2026-1'!F:F,"PRINCIPAL",'Planificación 2026-1'!W:W,C445,'Planificación 2026-1'!H:H,"AE"))&gt;0,"P38"," ")</f>
        <v xml:space="preserve"> </v>
      </c>
      <c r="Y445" s="108" t="str">
        <f>IF(SUM(COUNTIFS('Planificación 2026-1'!F:F,"PRINCIPAL",'Planificación 2026-1'!W:W,C445,'Planificación 2026-1'!H:H,"T4"))&gt;0,"P55"," ")</f>
        <v xml:space="preserve"> </v>
      </c>
      <c r="Z445" s="108" t="str">
        <f>IF(SUM(COUNTIFS('Planificación 2026-1'!F:F,"FILIAL",'Planificación 2026-1'!W:W,C445,'Planificación 2026-1'!H:H,"AF"))&gt;0," P01"," ")</f>
        <v xml:space="preserve"> </v>
      </c>
      <c r="AA445" s="108" t="str">
        <f>IF(SUM(COUNTIFS('Planificación 2026-1'!F:F,"FILIAL",'Planificación 2026-1'!W:W,C445,'Planificación 2026-1'!H:H,"EN"))&gt;0,"P02"," ")</f>
        <v xml:space="preserve"> </v>
      </c>
      <c r="AB445" s="108" t="str">
        <f>IF(SUM(COUNTIFS('Planificación 2026-1'!F:F,"FILIAL",'Planificación 2026-1'!W:W,C445,'Planificación 2026-1'!H:H,"IS"))&gt;0,"P03"," ")</f>
        <v xml:space="preserve"> </v>
      </c>
      <c r="AC445" s="108" t="str">
        <f>IF(SUM(COUNTIFS('Planificación 2026-1'!F:F,"FILIAL",'Planificación 2026-1'!W:W,C445,'Planificación 2026-1'!H:H,"PS"))&gt;0,"P04"," ")</f>
        <v xml:space="preserve"> </v>
      </c>
      <c r="AD445" s="108"/>
      <c r="AE445" s="108" t="str">
        <f>IF(SUM(COUNTIFS('Planificación 2026-1'!F:F,"FILIAL",'Planificación 2026-1'!W:W,C445,'Planificación 2026-1'!H:H,"IN"))&gt;0,"P06"," ")</f>
        <v xml:space="preserve"> </v>
      </c>
      <c r="AF445" s="108" t="str">
        <f>IF(SUM(COUNTIFS('Planificación 2026-1'!F:F,"FILIAL",'Planificación 2026-1'!W:W,C445,'Planificación 2026-1'!H:H,"CA"))&gt;0,"P07"," ")</f>
        <v xml:space="preserve"> </v>
      </c>
      <c r="AG445" s="108" t="str">
        <f>IF(SUM(COUNTIFS('Planificación 2026-1'!F:F,"FILIAL",'Planificación 2026-1'!W:W,C445,'Planificación 2026-1'!H:H,"DE"))&gt;0,"P08"," ")</f>
        <v xml:space="preserve"> </v>
      </c>
      <c r="AH445" s="108" t="str">
        <f>IF(SUM(COUNTIFS('Planificación 2026-1'!F:F,"FILIAL",'Planificación 2026-1'!W:W,C445,'Planificación 2026-1'!H:H,"OB"))&gt;0,"P09"," ")</f>
        <v xml:space="preserve"> </v>
      </c>
      <c r="AI445" s="108" t="str">
        <f>IF(SUM(COUNTIFS('Planificación 2026-1'!F:F,"FILIAL",'Planificación 2026-1'!W:W,C445,'Planificación 2026-1'!H:H,"MH"))&gt;0,"P31"," ")</f>
        <v xml:space="preserve"> </v>
      </c>
      <c r="AJ445" s="108" t="str">
        <f>IF(SUM(COUNTIFS('Planificación 2026-1'!F:F,"FILIAL",'Planificación 2026-1'!W:W,C445,'Planificación 2026-1'!H:H,"IC"))&gt;0,"P32"," ")</f>
        <v xml:space="preserve"> </v>
      </c>
      <c r="AK445" s="108" t="str">
        <f>IF(SUM(COUNTIFS('Planificación 2026-1'!F:F,"FILIAL",'Planificación 2026-1'!W:W,C445,'Planificación 2026-1'!H:H,"AR"))&gt;0,"P34"," ")</f>
        <v xml:space="preserve"> </v>
      </c>
      <c r="AL445" s="108" t="str">
        <f>IF(SUM(COUNTIFS('Planificación 2026-1'!F:F,"FILIAL",'Planificación 2026-1'!W:W,C445,'Planificación 2026-1'!H:H,"T1"))&gt;0,"P35"," ")</f>
        <v xml:space="preserve"> </v>
      </c>
      <c r="AM445" s="108" t="str">
        <f>IF(SUM(COUNTIFS('Planificación 2026-1'!F:F,"FILIAL",'Planificación 2026-1'!W:W,C445,'Planificación 2026-1'!H:H,"T3"))&gt;0,"P36"," ")</f>
        <v xml:space="preserve"> </v>
      </c>
      <c r="AN445" s="108" t="str">
        <f>IF(SUM(COUNTIFS('Planificación 2026-1'!F:F,"FILIAL",'Planificación 2026-1'!W:W,C445,'Planificación 2026-1'!H:H,"T2"))&gt;0,"P37"," ")</f>
        <v xml:space="preserve"> </v>
      </c>
      <c r="AO445" s="108" t="str">
        <f>IF(SUM(COUNTIFS('Planificación 2026-1'!F:F,"FILIAL",'Planificación 2026-1'!W:W,C445,'Planificación 2026-1'!H:H,"AE"))&gt;0,"P38"," ")</f>
        <v xml:space="preserve"> </v>
      </c>
      <c r="AP445" s="108" t="str">
        <f>IF(SUM(COUNTIFS('Planificación 2026-1'!F:F,"FILIAL",'Planificación 2026-1'!W:W,C445,'Planificación 2026-1'!H:H,"T4"))&gt;0,"P55"," ")</f>
        <v xml:space="preserve"> </v>
      </c>
      <c r="AQ445" s="108" t="str">
        <f>IF(SUM(COUNTIFS('Planificación 2026-1'!F:F,"SUNAMPE",'Planificación 2026-1'!W:W,C445,'Planificación 2026-1'!H:H,"AF"))&gt;0," P01"," ")</f>
        <v xml:space="preserve"> </v>
      </c>
      <c r="AR445" s="108" t="str">
        <f>IF(SUM(COUNTIFS('Planificación 2026-1'!F:F,"SUNAMPE",'Planificación 2026-1'!W:W,C445,'Planificación 2026-1'!H:H,"EN"))&gt;0,"P02"," ")</f>
        <v xml:space="preserve"> </v>
      </c>
      <c r="AS445" s="108" t="str">
        <f>IF(SUM(COUNTIFS('Planificación 2026-1'!F:F,"SUNAMPE",'Planificación 2026-1'!W:W,C445,'Planificación 2026-1'!H:H,"IS"))&gt;0,"P03"," ")</f>
        <v xml:space="preserve"> </v>
      </c>
      <c r="AT445" s="108" t="str">
        <f>IF(SUM(COUNTIFS('Planificación 2026-1'!F:F,"SUNAMPE",'Planificación 2026-1'!W:W,C445,'Planificación 2026-1'!H:H,"PS"))&gt;0,"P04"," ")</f>
        <v xml:space="preserve"> </v>
      </c>
      <c r="AU445" s="108"/>
      <c r="AV445" s="108" t="str">
        <f>IF(SUM(COUNTIFS('Planificación 2026-1'!F:F,"SUNAMPE",'Planificación 2026-1'!W:W,C445,'Planificación 2026-1'!H:H,"IN"))&gt;0,"P06"," ")</f>
        <v xml:space="preserve"> </v>
      </c>
      <c r="AW445" s="108" t="str">
        <f>IF(SUM(COUNTIFS('Planificación 2026-1'!F:F,"SUNAMPE",'Planificación 2026-1'!W:W,C445,'Planificación 2026-1'!H:H,"CA"))&gt;0,"P07"," ")</f>
        <v xml:space="preserve"> </v>
      </c>
      <c r="AX445" s="108" t="str">
        <f>IF(SUM(COUNTIFS('Planificación 2026-1'!F:F,"SUNAMPE",'Planificación 2026-1'!W:W,C445,'Planificación 2026-1'!H:H,"DE"))&gt;0,"P08"," ")</f>
        <v xml:space="preserve"> </v>
      </c>
      <c r="AY445" s="108" t="str">
        <f>IF(SUM(COUNTIFS('Planificación 2026-1'!F:F,"SUNAMPE",'Planificación 2026-1'!W:W,C445,'Planificación 2026-1'!H:H,"OB"))&gt;0,"P09"," ")</f>
        <v xml:space="preserve"> </v>
      </c>
      <c r="AZ445" s="108" t="str">
        <f>IF(SUM(COUNTIFS('Planificación 2026-1'!F:F,"SUNAMPE",'Planificación 2026-1'!W:W,C445,'Planificación 2026-1'!H:H,"MH"))&gt;0,"P31"," ")</f>
        <v xml:space="preserve"> </v>
      </c>
      <c r="BA445" s="108" t="str">
        <f>IF(SUM(COUNTIFS('Planificación 2026-1'!F:F,"SUNAMPE",'Planificación 2026-1'!W:W,C445,'Planificación 2026-1'!H:H,"IC"))&gt;0,"P32"," ")</f>
        <v xml:space="preserve"> </v>
      </c>
      <c r="BB445" s="108" t="str">
        <f>IF(SUM(COUNTIFS('Planificación 2026-1'!F:F,"SUNAMPE",'Planificación 2026-1'!W:W,C445,'Planificación 2026-1'!H:H,"AR"))&gt;0,"P34"," ")</f>
        <v xml:space="preserve"> </v>
      </c>
      <c r="BC445" s="108" t="str">
        <f>IF(SUM(COUNTIFS('Planificación 2026-1'!F:F,"SUNAMPE",'Planificación 2026-1'!W:W,C445,'Planificación 2026-1'!H:H,"T1"))&gt;0,"P35"," ")</f>
        <v xml:space="preserve"> </v>
      </c>
      <c r="BD445" s="108" t="str">
        <f>IF(SUM(COUNTIFS('Planificación 2026-1'!F:F,"SUNAMPE",'Planificación 2026-1'!W:W,C445,'Planificación 2026-1'!H:H,"T3"))&gt;0,"P36"," ")</f>
        <v xml:space="preserve"> </v>
      </c>
      <c r="BE445" s="108" t="str">
        <f>IF(SUM(COUNTIFS('Planificación 2026-1'!F:F,"SUNAMPE",'Planificación 2026-1'!W:W,C445,'Planificación 2026-1'!H:H,"T2"))&gt;0,"P37"," ")</f>
        <v xml:space="preserve"> </v>
      </c>
      <c r="BF445" s="108" t="str">
        <f>IF(SUM(COUNTIFS('Planificación 2026-1'!F:F,"SUNAMPE",'Planificación 2026-1'!W:W,C445,'Planificación 2026-1'!H:H,"AE"))&gt;0,"P38"," ")</f>
        <v xml:space="preserve"> </v>
      </c>
      <c r="BG445" s="108" t="str">
        <f>IF(SUM(COUNTIFS('Planificación 2026-1'!F:F,"SUNAMPE",'Planificación 2026-1'!W:W,C445,'Planificación 2026-1'!H:H,"T4"))&gt;0,"P55"," ")</f>
        <v xml:space="preserve"> </v>
      </c>
      <c r="BH445" s="108" t="str">
        <f>IF(SUM(COUNTIFS('Planificación 2026-1'!F:F,"HUAURA",'Planificación 2026-1'!W:W,C445,'Planificación 2026-1'!H:H,"AF"))&gt;0," P01"," ")</f>
        <v xml:space="preserve"> </v>
      </c>
      <c r="BI445" s="108" t="str">
        <f>IF(SUM(COUNTIFS('Planificación 2026-1'!F:F,"HUAURA",'Planificación 2026-1'!W:W,C445,'Planificación 2026-1'!H:H,"EN"))&gt;0,"P02"," ")</f>
        <v xml:space="preserve"> </v>
      </c>
      <c r="BJ445" s="108" t="str">
        <f>IF(SUM(COUNTIFS('Planificación 2026-1'!F:F,"HUAURA",'Planificación 2026-1'!W:W,C445,'Planificación 2026-1'!H:H,"IS"))&gt;0,"P03"," ")</f>
        <v xml:space="preserve"> </v>
      </c>
      <c r="BK445" s="108" t="str">
        <f>IF(SUM(COUNTIFS('Planificación 2026-1'!F:F,"HUAURA",'Planificación 2026-1'!W:W,C445,'Planificación 2026-1'!H:H,"PS"))&gt;0,"P04"," ")</f>
        <v xml:space="preserve"> </v>
      </c>
      <c r="BL445" s="108"/>
      <c r="BM445" s="108" t="str">
        <f>IF(SUM(COUNTIFS('Planificación 2026-1'!F:F,"HUAURA",'Planificación 2026-1'!W:W,C445,'Planificación 2026-1'!H:H,"IN"))&gt;0,"P06"," ")</f>
        <v xml:space="preserve"> </v>
      </c>
      <c r="BN445" s="108" t="str">
        <f>IF(SUM(COUNTIFS('Planificación 2026-1'!F:F,"HUAURA",'Planificación 2026-1'!W:W,C445,'Planificación 2026-1'!H:H,"CA"))&gt;0,"P07"," ")</f>
        <v xml:space="preserve"> </v>
      </c>
      <c r="BO445" s="108" t="str">
        <f>IF(SUM(COUNTIFS('Planificación 2026-1'!F:F,"HUAURA",'Planificación 2026-1'!W:W,C445,'Planificación 2026-1'!H:H,"DE"))&gt;0,"P08"," ")</f>
        <v xml:space="preserve"> </v>
      </c>
      <c r="BP445" s="108" t="str">
        <f>IF(SUM(COUNTIFS('Planificación 2026-1'!F:F,"HUAURA",'Planificación 2026-1'!W:W,C445,'Planificación 2026-1'!H:H,"OB"))&gt;0,"P09"," ")</f>
        <v xml:space="preserve"> </v>
      </c>
      <c r="BQ445" s="108" t="str">
        <f>IF(SUM(COUNTIFS('Planificación 2026-1'!F:F,"HUAURA",'Planificación 2026-1'!W:W,C445,'Planificación 2026-1'!H:H,"MH"))&gt;0,"P31"," ")</f>
        <v xml:space="preserve"> </v>
      </c>
      <c r="BR445" s="108" t="str">
        <f>IF(SUM(COUNTIFS('Planificación 2026-1'!F:F,"HUAURA",'Planificación 2026-1'!W:W,C445,'Planificación 2026-1'!H:H,"IC"))&gt;0,"P32"," ")</f>
        <v xml:space="preserve"> </v>
      </c>
      <c r="BS445" s="108" t="str">
        <f>IF(SUM(COUNTIFS('Planificación 2026-1'!F:F,"HUAURA",'Planificación 2026-1'!W:W,C445,'Planificación 2026-1'!H:H,"AR"))&gt;0,"P34"," ")</f>
        <v xml:space="preserve"> </v>
      </c>
      <c r="BT445" s="108" t="str">
        <f>IF(SUM(COUNTIFS('Planificación 2026-1'!F:F,"HUAURA",'Planificación 2026-1'!W:W,C445,'Planificación 2026-1'!H:H,"T1"))&gt;0,"P35"," ")</f>
        <v xml:space="preserve"> </v>
      </c>
      <c r="BU445" s="108" t="str">
        <f>IF(SUM(COUNTIFS('Planificación 2026-1'!F:F,"HUAURA",'Planificación 2026-1'!W:W,C445,'Planificación 2026-1'!H:H,"T3"))&gt;0,"P36"," ")</f>
        <v xml:space="preserve"> </v>
      </c>
      <c r="BV445" s="108" t="str">
        <f>IF(SUM(COUNTIFS('Planificación 2026-1'!F:F,"HUAURA",'Planificación 2026-1'!W:W,C445,'Planificación 2026-1'!H:H,"T2"))&gt;0,"P37"," ")</f>
        <v xml:space="preserve"> </v>
      </c>
      <c r="BW445" s="108" t="str">
        <f>IF(SUM(COUNTIFS('Planificación 2026-1'!F:F,"HUAURA",'Planificación 2026-1'!W:W,C445,'Planificación 2026-1'!H:H,"AE"))&gt;0,"P38"," ")</f>
        <v xml:space="preserve"> </v>
      </c>
      <c r="BX445" s="108" t="str">
        <f>IF(SUM(COUNTIFS('Planificación 2026-1'!F:F,"HUAURA",'Planificación 2026-1'!W:W,C445,'Planificación 2026-1'!H:H,"T4"))&gt;0,"P55"," ")</f>
        <v xml:space="preserve"> </v>
      </c>
      <c r="BY445" s="109">
        <f>SUMIFS('Planificación 2026-1'!R:R,'Planificación 2026-1'!W:W,C445,'Planificación 2026-1'!H:H,"AF",'Planificación 2026-1'!I:I,"&gt;2")</f>
        <v>0</v>
      </c>
      <c r="BZ445" s="109">
        <f>SUMIFS('Planificación 2026-1'!R:R,'Planificación 2026-1'!W:W,C445,'Planificación 2026-1'!H:H,"EN",'Planificación 2026-1'!I:I,"&gt;2")</f>
        <v>0</v>
      </c>
      <c r="CA445" s="109">
        <f>SUMIFS('Planificación 2026-1'!R:R,'Planificación 2026-1'!W:W,C445,'Planificación 2026-1'!H:H,"IS",'Planificación 2026-1'!I:I,"&gt;2")</f>
        <v>0</v>
      </c>
      <c r="CB445" s="109">
        <f>SUMIFS('Planificación 2026-1'!R:R,'Planificación 2026-1'!W:W,C445,'Planificación 2026-1'!H:H,"PS",'Planificación 2026-1'!I:I,"&gt;2")</f>
        <v>0</v>
      </c>
      <c r="CC445" s="109">
        <f>SUMIFS('Planificación 2026-1'!R:R,'Planificación 2026-1'!W:W,C445,'Planificación 2026-1'!H:H,"IN",'Planificación 2026-1'!I:I,"&gt;2")</f>
        <v>0</v>
      </c>
      <c r="CD445" s="109">
        <f>SUMIFS('Planificación 2026-1'!R:R,'Planificación 2026-1'!W:W,C445,'Planificación 2026-1'!H:H,"CA",'Planificación 2026-1'!I:I,"&gt;2")</f>
        <v>0</v>
      </c>
      <c r="CE445" s="109">
        <f>SUMIFS('Planificación 2026-1'!R:R,'Planificación 2026-1'!W:W,C445,'Planificación 2026-1'!H:H,"DE",'Planificación 2026-1'!I:I,"&gt;2")</f>
        <v>0</v>
      </c>
      <c r="CF445" s="109">
        <f>SUMIFS('Planificación 2026-1'!R:R,'Planificación 2026-1'!W:W,C445,'Planificación 2026-1'!H:H,"OB",'Planificación 2026-1'!I:I,"&gt;2")</f>
        <v>0</v>
      </c>
      <c r="CG445" s="109">
        <f>SUMIFS('Planificación 2026-1'!R:R,'Planificación 2026-1'!W:W,C445,'Planificación 2026-1'!H:H,"MH",'Planificación 2026-1'!I:I,"&gt;2")</f>
        <v>0</v>
      </c>
      <c r="CH445" s="109">
        <f>SUMIFS('Planificación 2026-1'!R:R,'Planificación 2026-1'!W:W,C445,'Planificación 2026-1'!H:H,"IC",'Planificación 2026-1'!I:I,"&gt;2")</f>
        <v>0</v>
      </c>
      <c r="CI445" s="109">
        <f>SUMIFS('Planificación 2026-1'!R:R,'Planificación 2026-1'!W:W,C445,'Planificación 2026-1'!H:H,"AR",'Planificación 2026-1'!I:I,"&gt;2")</f>
        <v>0</v>
      </c>
      <c r="CJ445" s="109">
        <f>SUMIFS('Planificación 2026-1'!R:R,'Planificación 2026-1'!W:W,C445,'Planificación 2026-1'!H:H,"T1",'Planificación 2026-1'!I:I,"&gt;2")</f>
        <v>0</v>
      </c>
      <c r="CK445" s="109">
        <f>SUMIFS('Planificación 2026-1'!R:R,'Planificación 2026-1'!W:W,C445,'Planificación 2026-1'!H:H,"T3",'Planificación 2026-1'!I:I,"&gt;2")</f>
        <v>0</v>
      </c>
      <c r="CL445" s="109">
        <f>SUMIFS('Planificación 2026-1'!R:R,'Planificación 2026-1'!W:W,C445,'Planificación 2026-1'!H:H,"T2",'Planificación 2026-1'!I:I,"&gt;2")</f>
        <v>0</v>
      </c>
      <c r="CM445" s="109">
        <f>SUMIFS('Planificación 2026-1'!R:R,'Planificación 2026-1'!W:W,C445,'Planificación 2026-1'!H:H,"AE",'Planificación 2026-1'!I:I,"&gt;2")</f>
        <v>0</v>
      </c>
      <c r="CN445" s="109">
        <f>SUMIFS('Planificación 2026-1'!R:R,'Planificación 2026-1'!W:W,C445,'Planificación 2026-1'!H:H,"T4",'Planificación 2026-1'!I:I,"&gt;2")</f>
        <v>0</v>
      </c>
      <c r="CO445" s="109">
        <f>SUMIFS('Planificación 2026-1'!R:R,'Planificación 2026-1'!W:W,C445,'Planificación 2026-1'!H:H,"AF",'Planificación 2026-1'!I:I,"&lt;3")</f>
        <v>0</v>
      </c>
      <c r="CP445" s="109">
        <f>SUMIFS('Planificación 2026-1'!R:R,'Planificación 2026-1'!W:W,C445,'Planificación 2026-1'!H:H,"EN",'Planificación 2026-1'!I:I,"&lt;3")</f>
        <v>0</v>
      </c>
      <c r="CQ445" s="109">
        <f>SUMIFS('Planificación 2026-1'!R:R,'Planificación 2026-1'!W:W,C445,'Planificación 2026-1'!H:H,"IS",'Planificación 2026-1'!I:I,"&lt;3")</f>
        <v>0</v>
      </c>
      <c r="CR445" s="109">
        <f>SUMIFS('Planificación 2026-1'!R:R,'Planificación 2026-1'!W:W,C445,'Planificación 2026-1'!H:H,"PS",'Planificación 2026-1'!I:I,"&lt;3")</f>
        <v>0</v>
      </c>
      <c r="CS445" s="109">
        <f>SUMIFS('Planificación 2026-1'!R:R,'Planificación 2026-1'!W:W,C445,'Planificación 2026-1'!H:H,"IN",'Planificación 2026-1'!I:I,"&lt;3")</f>
        <v>0</v>
      </c>
      <c r="CT445" s="109">
        <f>SUMIFS('Planificación 2026-1'!R:R,'Planificación 2026-1'!W:W,C445,'Planificación 2026-1'!H:H,"CA",'Planificación 2026-1'!I:I,"&lt;3")</f>
        <v>0</v>
      </c>
      <c r="CU445" s="109">
        <f>SUMIFS('Planificación 2026-1'!R:R,'Planificación 2026-1'!W:W,C445,'Planificación 2026-1'!H:H,"DE",'Planificación 2026-1'!I:I,"&lt;3")</f>
        <v>0</v>
      </c>
      <c r="CV445" s="109">
        <f>SUMIFS('Planificación 2026-1'!R:R,'Planificación 2026-1'!W:W,C445,'Planificación 2026-1'!H:H,"OB",'Planificación 2026-1'!I:I,"&lt;3")</f>
        <v>0</v>
      </c>
      <c r="CW445" s="109">
        <f>SUMIFS('Planificación 2026-1'!R:R,'Planificación 2026-1'!W:W,C445,'Planificación 2026-1'!H:H,"MH",'Planificación 2026-1'!I:I,"&lt;3")</f>
        <v>0</v>
      </c>
      <c r="CX445" s="109">
        <f>SUMIFS('Planificación 2026-1'!R:R,'Planificación 2026-1'!W:W,C445,'Planificación 2026-1'!H:H,"IC",'Planificación 2026-1'!I:I,"&lt;3")</f>
        <v>0</v>
      </c>
      <c r="CY445" s="109">
        <f>SUMIFS('Planificación 2026-1'!R:R,'Planificación 2026-1'!W:W,C445,'Planificación 2026-1'!H:H,"AR",'Planificación 2026-1'!I:I,"&lt;3")</f>
        <v>0</v>
      </c>
      <c r="CZ445" s="109">
        <f>SUMIFS('Planificación 2026-1'!R:R,'Planificación 2026-1'!W:W,C445,'Planificación 2026-1'!H:H,"T1",'Planificación 2026-1'!I:I,"&lt;3")</f>
        <v>0</v>
      </c>
      <c r="DA445" s="109">
        <f>SUMIFS('Planificación 2026-1'!R:R,'Planificación 2026-1'!W:W,C445,'Planificación 2026-1'!H:H,"T3",'Planificación 2026-1'!I:I,"&lt;3")</f>
        <v>0</v>
      </c>
      <c r="DB445" s="109">
        <f>SUMIFS('Planificación 2026-1'!R:R,'Planificación 2026-1'!W:W,C445,'Planificación 2026-1'!H:H,"T2",'Planificación 2026-1'!I:I,"&lt;3")</f>
        <v>0</v>
      </c>
      <c r="DC445" s="109">
        <f>SUMIFS('Planificación 2026-1'!R:R,'Planificación 2026-1'!W:W,C445,'Planificación 2026-1'!H:H,"AE",'Planificación 2026-1'!I:I,"&lt;3")</f>
        <v>0</v>
      </c>
      <c r="DD445" s="109">
        <f>SUMIFS('Planificación 2026-1'!R:R,'Planificación 2026-1'!W:W,C445,'Planificación 2026-1'!H:H,"T4",'Planificación 2026-1'!I:I,"&lt;3")</f>
        <v>0</v>
      </c>
      <c r="DE445" s="108" t="str">
        <f t="shared" si="63"/>
        <v/>
      </c>
      <c r="DF445" s="41">
        <f>IF(C445="","",SUMIFS('Planificación 2026-1'!R:R,'Planificación 2026-1'!W:W,C445,'Planificación 2026-1'!F:F,"PRINCIPAL",'Planificación 2026-1'!X:X,"VIRTUAL"))</f>
        <v>0</v>
      </c>
      <c r="DG445" s="41">
        <f>IF(C445="","",SUMIFS('Planificación 2026-1'!R:R,'Planificación 2026-1'!W:W,C445,'Planificación 2026-1'!F:F,"PRINCIPAL",'Planificación 2026-1'!X:X,"PRESENCIAL"))</f>
        <v>0</v>
      </c>
      <c r="DH445" s="41">
        <f>IF(C445="","",SUMIFS('Planificación 2026-1'!R:R,'Planificación 2026-1'!W:W,C445,'Planificación 2026-1'!F:F,"PRINCIPAL",'Planificación 2026-1'!X:X,"HIBRIDO PRESENCIAL"))</f>
        <v>0</v>
      </c>
      <c r="DI445" s="108" t="str">
        <f t="shared" si="64"/>
        <v/>
      </c>
      <c r="DJ445" s="108">
        <f>IF(C445="","",SUMIFS('Planificación 2026-1'!R:R,'Planificación 2026-1'!W:W,C445,'Planificación 2026-1'!F:F,"FILIAL",'Planificación 2026-1'!X:X,"VIRTUAL"))</f>
        <v>0</v>
      </c>
      <c r="DK445" s="110">
        <f>IF(C445="","",SUMIFS('Planificación 2026-1'!R:R,'Planificación 2026-1'!W:W,C445,'Planificación 2026-1'!F:F,"FILIAL",'Planificación 2026-1'!X:X,"PRESENCIAL"))</f>
        <v>0</v>
      </c>
      <c r="DL445" s="61">
        <f>IF(C445="","",SUMIFS('Planificación 2026-1'!R:R,'Planificación 2026-1'!W:W,C445,'Planificación 2026-1'!F:F,"FILIAL",'Planificación 2026-1'!X:X,"HIBRIDO PRESENCIAL"))</f>
        <v>0</v>
      </c>
      <c r="DM445" s="111" t="str">
        <f t="shared" si="65"/>
        <v/>
      </c>
      <c r="DN445" s="108">
        <f>IF(C445="","",SUMIFS('Planificación 2026-1'!R:R,'Planificación 2026-1'!W:W,C445,'Planificación 2026-1'!F:F,"SUNAMPE",'Planificación 2026-1'!X:X,"VIRTUAL"))</f>
        <v>0</v>
      </c>
      <c r="DO445" s="61">
        <f>IF(C445="","",SUMIFS('Planificación 2026-1'!R:R,'Planificación 2026-1'!W:W,C445,'Planificación 2026-1'!F:F,"SUNAMPE",'Planificación 2026-1'!X:X,"PRESENCIAL"))</f>
        <v>0</v>
      </c>
      <c r="DP445" s="111" t="str">
        <f t="shared" si="66"/>
        <v/>
      </c>
      <c r="DQ445" s="108">
        <f>IF(C445="","",SUMIFS('Planificación 2026-1'!R:R,'Planificación 2026-1'!W:W,C445,'Planificación 2026-1'!F:F,"HUAURA",'Planificación 2026-1'!X:X,"VIRTUAL"))</f>
        <v>0</v>
      </c>
      <c r="DR445" s="61">
        <f>IF(C445="","",SUMIFS('Planificación 2026-1'!R:R,'Planificación 2026-1'!W:W,C445,'Planificación 2026-1'!F:F,"HUAURA",'Planificación 2026-1'!X:X,"PRESENCIAL"))</f>
        <v>0</v>
      </c>
      <c r="DS445" s="76">
        <f>SUMIFS('Planificación 2026-1'!R:R,'Planificación 2026-1'!W:W,C445,'Planificación 2026-1'!F:F,"PRINCIPAL",'Planificación 2026-1'!X:X,"VIRTUAL",'Planificación 2026-1'!I:I,"&gt;2")</f>
        <v>0</v>
      </c>
      <c r="DT445" s="76">
        <f>SUMIFS('Planificación 2026-1'!R:R,'Planificación 2026-1'!W:W,C445,'Planificación 2026-1'!F:F,"PRINCIPAL",'Planificación 2026-1'!X:X,"&lt;&gt;VIRTUAL",'Planificación 2026-1'!I:I,"&gt;2")</f>
        <v>0</v>
      </c>
      <c r="DU445" s="76">
        <f>SUMIFS('Planificación 2026-1'!R:R,'Planificación 2026-1'!W:W,C445,'Planificación 2026-1'!F:F,"SUNAMPE",'Planificación 2026-1'!X:X,"VIRTUAL",'Planificación 2026-1'!I:I,"&gt;2")</f>
        <v>0</v>
      </c>
      <c r="DV445" s="76">
        <f>SUMIFS('Planificación 2026-1'!R:R,'Planificación 2026-1'!W:W,C445,'Planificación 2026-1'!F:F,"SUNAMPE",'Planificación 2026-1'!X:X,"&lt;&gt;VIRTUAL",'Planificación 2026-1'!I:I,"&gt;2")</f>
        <v>0</v>
      </c>
      <c r="DW445" s="76">
        <f>SUMIFS('Planificación 2026-1'!R:R,'Planificación 2026-1'!W:W,C445,'Planificación 2026-1'!F:F,"FILIAL",'Planificación 2026-1'!X:X,"VIRTUAL",'Planificación 2026-1'!I:I,"&gt;2")</f>
        <v>0</v>
      </c>
      <c r="DX445" s="76">
        <f>SUMIFS('Planificación 2026-1'!R:R,'Planificación 2026-1'!W:W,C445,'Planificación 2026-1'!F:F,"FILIAL",'Planificación 2026-1'!X:X,"&lt;&gt;VIRTUAL",'Planificación 2026-1'!I:I,"&gt;2")</f>
        <v>0</v>
      </c>
      <c r="DY445" s="76">
        <f>SUMIFS('Planificación 2026-1'!R:R,'Planificación 2026-1'!W:W,C445,'Planificación 2026-1'!F:F,"PORUMA",'Planificación 2026-1'!X:X,"VIRTUAL",'Planificación 2026-1'!I:I,"&gt;2")</f>
        <v>0</v>
      </c>
      <c r="DZ445" s="76">
        <f>SUMIFS('Planificación 2026-1'!R:R,'Planificación 2026-1'!W:W,C445,'Planificación 2026-1'!F:F,"PORUMA",'Planificación 2026-1'!X:X,"&lt;&gt;VIRTUAL",'Planificación 2026-1'!I:I,"&gt;2")</f>
        <v>0</v>
      </c>
      <c r="EA445" s="76">
        <f>SUMIFS('Planificación 2026-1'!R:R,'Planificación 2026-1'!W:W,C445,'Planificación 2026-1'!F:F,"HUAURA",'Planificación 2026-1'!X:X,"VIRTUAL",'Planificación 2026-1'!I:I,"&gt;2")</f>
        <v>0</v>
      </c>
      <c r="EB445" s="76">
        <f>SUMIFS('Planificación 2026-1'!R:R,'Planificación 2026-1'!W:W,C445,'Planificación 2026-1'!F:F,"HUAURA",'Planificación 2026-1'!X:X,"&lt;&gt;VIRTUAL",'Planificación 2026-1'!I:I,"&gt;2")</f>
        <v>0</v>
      </c>
      <c r="EC445" s="76">
        <f>SUMIFS('Planificación 2026-1'!R:R,'Planificación 2026-1'!W:W,C445,'Planificación 2026-1'!F:F,"PRINCIPAL",'Planificación 2026-1'!X:X,"VIRTUAL",'Planificación 2026-1'!I:I,"&lt;3")</f>
        <v>0</v>
      </c>
      <c r="ED445" s="76">
        <f>SUMIFS('Planificación 2026-1'!R:R,'Planificación 2026-1'!W:W,C445,'Planificación 2026-1'!F:F,"PRINCIPAL",'Planificación 2026-1'!X:X,"&lt;&gt;VIRTUAL",'Planificación 2026-1'!I:I,"&lt;3")</f>
        <v>0</v>
      </c>
      <c r="EE445" s="76">
        <f>SUMIFS('Planificación 2026-1'!R:R,'Planificación 2026-1'!W:W,C445,'Planificación 2026-1'!F:F,"SUNAMPE",'Planificación 2026-1'!X:X,"VIRTUAL",'Planificación 2026-1'!I:I,"&lt;3")</f>
        <v>0</v>
      </c>
      <c r="EF445" s="76">
        <f>SUMIFS('Planificación 2026-1'!R:R,'Planificación 2026-1'!W:W,C445,'Planificación 2026-1'!F:F,"SUNAMPE",'Planificación 2026-1'!X:X,"&lt;&gt;VIRTUAL",'Planificación 2026-1'!I:I,"&lt;3")</f>
        <v>0</v>
      </c>
      <c r="EG445" s="76">
        <f>SUMIFS('Planificación 2026-1'!R:R,'Planificación 2026-1'!W:W,C445,'Planificación 2026-1'!F:F,"FILIAL",'Planificación 2026-1'!X:X,"VIRTUAL",'Planificación 2026-1'!I:I,"&lt;3")</f>
        <v>0</v>
      </c>
      <c r="EH445" s="76">
        <f>SUMIFS('Planificación 2026-1'!R:R,'Planificación 2026-1'!W:W,C445,'Planificación 2026-1'!F:F,"FILIAL",'Planificación 2026-1'!X:X,"&lt;&gt;VIRTUAL",'Planificación 2026-1'!I:I,"&lt;3")</f>
        <v>0</v>
      </c>
      <c r="EI445" s="76">
        <f>SUMIFS('Planificación 2026-1'!R:R,'Planificación 2026-1'!W:W,C445,'Planificación 2026-1'!F:F,"PORUMA",'Planificación 2026-1'!X:X,"VIRTUAL",'Planificación 2026-1'!I:I,"&lt;3")</f>
        <v>0</v>
      </c>
      <c r="EJ445" s="76">
        <f>SUMIFS('Planificación 2026-1'!R:R,'Planificación 2026-1'!W:W,C445,'Planificación 2026-1'!F:F,"PORUMA",'Planificación 2026-1'!X:X,"&lt;&gt;VIRTUAL",'Planificación 2026-1'!I:I,"&lt;3")</f>
        <v>0</v>
      </c>
      <c r="EK445" s="76">
        <f>SUMIFS('Planificación 2026-1'!R:R,'Planificación 2026-1'!W:W,C445,'Planificación 2026-1'!F:F,"HUAURA",'Planificación 2026-1'!X:X,"VIRTUAL",'Planificación 2026-1'!I:I,"&lt;3")</f>
        <v>0</v>
      </c>
      <c r="EL445" s="76">
        <f>SUMIFS('Planificación 2026-1'!R:R,'Planificación 2026-1'!W:W,C445,'Planificación 2026-1'!F:F,"HUAURA",'Planificación 2026-1'!X:X,"&lt;&gt;VIRTUAL",'Planificación 2026-1'!I:I,"&lt;3")</f>
        <v>0</v>
      </c>
      <c r="EM445" s="76"/>
      <c r="EN445" s="76">
        <f t="shared" si="59"/>
        <v>0</v>
      </c>
      <c r="EO445" s="76">
        <f t="shared" si="60"/>
        <v>0</v>
      </c>
      <c r="EP445" s="76" t="b">
        <f t="shared" si="61"/>
        <v>1</v>
      </c>
      <c r="EQ445" s="76" t="str">
        <f t="shared" si="62"/>
        <v/>
      </c>
      <c r="ER445" s="76" t="str">
        <f t="shared" si="67"/>
        <v>PRESENCIAL</v>
      </c>
    </row>
    <row r="446" spans="1:148" hidden="1">
      <c r="A446" s="83"/>
      <c r="B446" s="119">
        <v>443</v>
      </c>
      <c r="C446" s="115" t="s">
        <v>621</v>
      </c>
      <c r="D446" s="112">
        <f>SUMIF('Planificación 2026-1'!W:W,C446,'Planificación 2026-1'!R:R)</f>
        <v>0</v>
      </c>
      <c r="E446" s="114" t="s">
        <v>170</v>
      </c>
      <c r="F446" s="115" t="s">
        <v>596</v>
      </c>
      <c r="G446" s="115" t="s">
        <v>19</v>
      </c>
      <c r="H446" s="115" t="s">
        <v>143</v>
      </c>
      <c r="I446" s="107" t="str">
        <f>IF(SUM(COUNTIFS('Planificación 2026-1'!F:F,"PRINCIPAL",'Planificación 2026-1'!W:W,C446,'Planificación 2026-1'!H:H,"AF"))&gt;0,"P01"," ")</f>
        <v xml:space="preserve"> </v>
      </c>
      <c r="J446" s="108" t="str">
        <f>IF(SUM(COUNTIFS('Planificación 2026-1'!F:F,"PRINCIPAL",'Planificación 2026-1'!W:W,C446,'Planificación 2026-1'!H:H,"EN"))&gt;0,"P02"," ")</f>
        <v xml:space="preserve"> </v>
      </c>
      <c r="K446" s="108" t="str">
        <f>IF(SUM(COUNTIFS('Planificación 2026-1'!F:F,"PRINCIPAL",'Planificación 2026-1'!W:W,C446,'Planificación 2026-1'!H:H,"IS"))&gt;0,"P03"," ")</f>
        <v xml:space="preserve"> </v>
      </c>
      <c r="L446" s="108" t="str">
        <f>IF(SUM(COUNTIFS('Planificación 2026-1'!F:F,"PRINCIPAL",'Planificación 2026-1'!W:W,C446,'Planificación 2026-1'!H:H,"PS"))&gt;0,"P04"," ")</f>
        <v xml:space="preserve"> </v>
      </c>
      <c r="M446" s="108"/>
      <c r="N446" s="108" t="str">
        <f>IF(SUM(COUNTIFS('Planificación 2026-1'!F:F,"PRINCIPAL",'Planificación 2026-1'!W:W,C446,'Planificación 2026-1'!H:H,"IN"))&gt;0,"P06"," ")</f>
        <v xml:space="preserve"> </v>
      </c>
      <c r="O446" s="108" t="str">
        <f>IF(SUM(COUNTIFS('Planificación 2026-1'!F:F,"PRINCIPAL",'Planificación 2026-1'!W:W,C446,'Planificación 2026-1'!H:H,"CA"))&gt;0,"P07"," ")</f>
        <v xml:space="preserve"> </v>
      </c>
      <c r="P446" s="108" t="str">
        <f>IF(SUM(COUNTIFS('Planificación 2026-1'!F:F,"PRINCIPAL",'Planificación 2026-1'!W:W,C446,'Planificación 2026-1'!H:H,"DE"))&gt;0,"P08"," ")</f>
        <v xml:space="preserve"> </v>
      </c>
      <c r="Q446" s="108" t="str">
        <f>IF(SUM(COUNTIFS('Planificación 2026-1'!F:F,"PRINCIPAL",'Planificación 2026-1'!W:W,C446,'Planificación 2026-1'!H:H,"OB"))&gt;0,"P09"," ")</f>
        <v xml:space="preserve"> </v>
      </c>
      <c r="R446" s="108" t="str">
        <f>IF(SUM(COUNTIFS('Planificación 2026-1'!F:F,"PRINCIPAL",'Planificación 2026-1'!W:W,C446,'Planificación 2026-1'!H:H,"MH"))&gt;0,"P31"," ")</f>
        <v xml:space="preserve"> </v>
      </c>
      <c r="S446" s="108" t="str">
        <f>IF(SUM(COUNTIFS('Planificación 2026-1'!F:F,"PRINCIPAL",'Planificación 2026-1'!W:W,C446,'Planificación 2026-1'!H:H,"IC"))&gt;0,"P32"," ")</f>
        <v xml:space="preserve"> </v>
      </c>
      <c r="T446" s="108" t="str">
        <f>IF(SUM(COUNTIFS('Planificación 2026-1'!F:F,"PRINCIPAL",'Planificación 2026-1'!W:W,C446,'Planificación 2026-1'!H:H,"AR"))&gt;0,"P34"," ")</f>
        <v xml:space="preserve"> </v>
      </c>
      <c r="U446" s="108" t="str">
        <f>IF(SUM(COUNTIFS('Planificación 2026-1'!F:F,"PRINCIPAL",'Planificación 2026-1'!W:W,C446,'Planificación 2026-1'!H:H,"T1"))&gt;0,"P35"," ")</f>
        <v xml:space="preserve"> </v>
      </c>
      <c r="V446" s="108" t="str">
        <f>IF(SUM(COUNTIFS('Planificación 2026-1'!F:F,"PRINCIPAL",'Planificación 2026-1'!W:W,C446,'Planificación 2026-1'!H:H,"T3"))&gt;0,"P36"," ")</f>
        <v xml:space="preserve"> </v>
      </c>
      <c r="W446" s="108" t="str">
        <f>IF(SUM(COUNTIFS('Planificación 2026-1'!F:F,"PRINCIPAL",'Planificación 2026-1'!W:W,C446,'Planificación 2026-1'!H:H,"T2"))&gt;0,"P37"," ")</f>
        <v xml:space="preserve"> </v>
      </c>
      <c r="X446" s="108" t="str">
        <f>IF(SUM(COUNTIFS('Planificación 2026-1'!F:F,"PRINCIPAL",'Planificación 2026-1'!W:W,C446,'Planificación 2026-1'!H:H,"AE"))&gt;0,"P38"," ")</f>
        <v xml:space="preserve"> </v>
      </c>
      <c r="Y446" s="108" t="str">
        <f>IF(SUM(COUNTIFS('Planificación 2026-1'!F:F,"PRINCIPAL",'Planificación 2026-1'!W:W,C446,'Planificación 2026-1'!H:H,"T4"))&gt;0,"P55"," ")</f>
        <v xml:space="preserve"> </v>
      </c>
      <c r="Z446" s="108" t="str">
        <f>IF(SUM(COUNTIFS('Planificación 2026-1'!F:F,"FILIAL",'Planificación 2026-1'!W:W,C446,'Planificación 2026-1'!H:H,"AF"))&gt;0," P01"," ")</f>
        <v xml:space="preserve"> </v>
      </c>
      <c r="AA446" s="108" t="str">
        <f>IF(SUM(COUNTIFS('Planificación 2026-1'!F:F,"FILIAL",'Planificación 2026-1'!W:W,C446,'Planificación 2026-1'!H:H,"EN"))&gt;0,"P02"," ")</f>
        <v xml:space="preserve"> </v>
      </c>
      <c r="AB446" s="108" t="str">
        <f>IF(SUM(COUNTIFS('Planificación 2026-1'!F:F,"FILIAL",'Planificación 2026-1'!W:W,C446,'Planificación 2026-1'!H:H,"IS"))&gt;0,"P03"," ")</f>
        <v xml:space="preserve"> </v>
      </c>
      <c r="AC446" s="108" t="str">
        <f>IF(SUM(COUNTIFS('Planificación 2026-1'!F:F,"FILIAL",'Planificación 2026-1'!W:W,C446,'Planificación 2026-1'!H:H,"PS"))&gt;0,"P04"," ")</f>
        <v xml:space="preserve"> </v>
      </c>
      <c r="AD446" s="108"/>
      <c r="AE446" s="108" t="str">
        <f>IF(SUM(COUNTIFS('Planificación 2026-1'!F:F,"FILIAL",'Planificación 2026-1'!W:W,C446,'Planificación 2026-1'!H:H,"IN"))&gt;0,"P06"," ")</f>
        <v xml:space="preserve"> </v>
      </c>
      <c r="AF446" s="108" t="str">
        <f>IF(SUM(COUNTIFS('Planificación 2026-1'!F:F,"FILIAL",'Planificación 2026-1'!W:W,C446,'Planificación 2026-1'!H:H,"CA"))&gt;0,"P07"," ")</f>
        <v xml:space="preserve"> </v>
      </c>
      <c r="AG446" s="108" t="str">
        <f>IF(SUM(COUNTIFS('Planificación 2026-1'!F:F,"FILIAL",'Planificación 2026-1'!W:W,C446,'Planificación 2026-1'!H:H,"DE"))&gt;0,"P08"," ")</f>
        <v xml:space="preserve"> </v>
      </c>
      <c r="AH446" s="108" t="str">
        <f>IF(SUM(COUNTIFS('Planificación 2026-1'!F:F,"FILIAL",'Planificación 2026-1'!W:W,C446,'Planificación 2026-1'!H:H,"OB"))&gt;0,"P09"," ")</f>
        <v xml:space="preserve"> </v>
      </c>
      <c r="AI446" s="108" t="str">
        <f>IF(SUM(COUNTIFS('Planificación 2026-1'!F:F,"FILIAL",'Planificación 2026-1'!W:W,C446,'Planificación 2026-1'!H:H,"MH"))&gt;0,"P31"," ")</f>
        <v xml:space="preserve"> </v>
      </c>
      <c r="AJ446" s="108" t="str">
        <f>IF(SUM(COUNTIFS('Planificación 2026-1'!F:F,"FILIAL",'Planificación 2026-1'!W:W,C446,'Planificación 2026-1'!H:H,"IC"))&gt;0,"P32"," ")</f>
        <v xml:space="preserve"> </v>
      </c>
      <c r="AK446" s="108" t="str">
        <f>IF(SUM(COUNTIFS('Planificación 2026-1'!F:F,"FILIAL",'Planificación 2026-1'!W:W,C446,'Planificación 2026-1'!H:H,"AR"))&gt;0,"P34"," ")</f>
        <v xml:space="preserve"> </v>
      </c>
      <c r="AL446" s="108" t="str">
        <f>IF(SUM(COUNTIFS('Planificación 2026-1'!F:F,"FILIAL",'Planificación 2026-1'!W:W,C446,'Planificación 2026-1'!H:H,"T1"))&gt;0,"P35"," ")</f>
        <v xml:space="preserve"> </v>
      </c>
      <c r="AM446" s="108" t="str">
        <f>IF(SUM(COUNTIFS('Planificación 2026-1'!F:F,"FILIAL",'Planificación 2026-1'!W:W,C446,'Planificación 2026-1'!H:H,"T3"))&gt;0,"P36"," ")</f>
        <v xml:space="preserve"> </v>
      </c>
      <c r="AN446" s="108" t="str">
        <f>IF(SUM(COUNTIFS('Planificación 2026-1'!F:F,"FILIAL",'Planificación 2026-1'!W:W,C446,'Planificación 2026-1'!H:H,"T2"))&gt;0,"P37"," ")</f>
        <v xml:space="preserve"> </v>
      </c>
      <c r="AO446" s="108" t="str">
        <f>IF(SUM(COUNTIFS('Planificación 2026-1'!F:F,"FILIAL",'Planificación 2026-1'!W:W,C446,'Planificación 2026-1'!H:H,"AE"))&gt;0,"P38"," ")</f>
        <v xml:space="preserve"> </v>
      </c>
      <c r="AP446" s="108" t="str">
        <f>IF(SUM(COUNTIFS('Planificación 2026-1'!F:F,"FILIAL",'Planificación 2026-1'!W:W,C446,'Planificación 2026-1'!H:H,"T4"))&gt;0,"P55"," ")</f>
        <v xml:space="preserve"> </v>
      </c>
      <c r="AQ446" s="108" t="str">
        <f>IF(SUM(COUNTIFS('Planificación 2026-1'!F:F,"SUNAMPE",'Planificación 2026-1'!W:W,C446,'Planificación 2026-1'!H:H,"AF"))&gt;0," P01"," ")</f>
        <v xml:space="preserve"> </v>
      </c>
      <c r="AR446" s="108" t="str">
        <f>IF(SUM(COUNTIFS('Planificación 2026-1'!F:F,"SUNAMPE",'Planificación 2026-1'!W:W,C446,'Planificación 2026-1'!H:H,"EN"))&gt;0,"P02"," ")</f>
        <v xml:space="preserve"> </v>
      </c>
      <c r="AS446" s="108" t="str">
        <f>IF(SUM(COUNTIFS('Planificación 2026-1'!F:F,"SUNAMPE",'Planificación 2026-1'!W:W,C446,'Planificación 2026-1'!H:H,"IS"))&gt;0,"P03"," ")</f>
        <v xml:space="preserve"> </v>
      </c>
      <c r="AT446" s="108" t="str">
        <f>IF(SUM(COUNTIFS('Planificación 2026-1'!F:F,"SUNAMPE",'Planificación 2026-1'!W:W,C446,'Planificación 2026-1'!H:H,"PS"))&gt;0,"P04"," ")</f>
        <v xml:space="preserve"> </v>
      </c>
      <c r="AU446" s="108"/>
      <c r="AV446" s="108" t="str">
        <f>IF(SUM(COUNTIFS('Planificación 2026-1'!F:F,"SUNAMPE",'Planificación 2026-1'!W:W,C446,'Planificación 2026-1'!H:H,"IN"))&gt;0,"P06"," ")</f>
        <v xml:space="preserve"> </v>
      </c>
      <c r="AW446" s="108" t="str">
        <f>IF(SUM(COUNTIFS('Planificación 2026-1'!F:F,"SUNAMPE",'Planificación 2026-1'!W:W,C446,'Planificación 2026-1'!H:H,"CA"))&gt;0,"P07"," ")</f>
        <v xml:space="preserve"> </v>
      </c>
      <c r="AX446" s="108" t="str">
        <f>IF(SUM(COUNTIFS('Planificación 2026-1'!F:F,"SUNAMPE",'Planificación 2026-1'!W:W,C446,'Planificación 2026-1'!H:H,"DE"))&gt;0,"P08"," ")</f>
        <v xml:space="preserve"> </v>
      </c>
      <c r="AY446" s="108" t="str">
        <f>IF(SUM(COUNTIFS('Planificación 2026-1'!F:F,"SUNAMPE",'Planificación 2026-1'!W:W,C446,'Planificación 2026-1'!H:H,"OB"))&gt;0,"P09"," ")</f>
        <v xml:space="preserve"> </v>
      </c>
      <c r="AZ446" s="108" t="str">
        <f>IF(SUM(COUNTIFS('Planificación 2026-1'!F:F,"SUNAMPE",'Planificación 2026-1'!W:W,C446,'Planificación 2026-1'!H:H,"MH"))&gt;0,"P31"," ")</f>
        <v xml:space="preserve"> </v>
      </c>
      <c r="BA446" s="108" t="str">
        <f>IF(SUM(COUNTIFS('Planificación 2026-1'!F:F,"SUNAMPE",'Planificación 2026-1'!W:W,C446,'Planificación 2026-1'!H:H,"IC"))&gt;0,"P32"," ")</f>
        <v xml:space="preserve"> </v>
      </c>
      <c r="BB446" s="108" t="str">
        <f>IF(SUM(COUNTIFS('Planificación 2026-1'!F:F,"SUNAMPE",'Planificación 2026-1'!W:W,C446,'Planificación 2026-1'!H:H,"AR"))&gt;0,"P34"," ")</f>
        <v xml:space="preserve"> </v>
      </c>
      <c r="BC446" s="108" t="str">
        <f>IF(SUM(COUNTIFS('Planificación 2026-1'!F:F,"SUNAMPE",'Planificación 2026-1'!W:W,C446,'Planificación 2026-1'!H:H,"T1"))&gt;0,"P35"," ")</f>
        <v xml:space="preserve"> </v>
      </c>
      <c r="BD446" s="108" t="str">
        <f>IF(SUM(COUNTIFS('Planificación 2026-1'!F:F,"SUNAMPE",'Planificación 2026-1'!W:W,C446,'Planificación 2026-1'!H:H,"T3"))&gt;0,"P36"," ")</f>
        <v xml:space="preserve"> </v>
      </c>
      <c r="BE446" s="108" t="str">
        <f>IF(SUM(COUNTIFS('Planificación 2026-1'!F:F,"SUNAMPE",'Planificación 2026-1'!W:W,C446,'Planificación 2026-1'!H:H,"T2"))&gt;0,"P37"," ")</f>
        <v xml:space="preserve"> </v>
      </c>
      <c r="BF446" s="108" t="str">
        <f>IF(SUM(COUNTIFS('Planificación 2026-1'!F:F,"SUNAMPE",'Planificación 2026-1'!W:W,C446,'Planificación 2026-1'!H:H,"AE"))&gt;0,"P38"," ")</f>
        <v xml:space="preserve"> </v>
      </c>
      <c r="BG446" s="108" t="str">
        <f>IF(SUM(COUNTIFS('Planificación 2026-1'!F:F,"SUNAMPE",'Planificación 2026-1'!W:W,C446,'Planificación 2026-1'!H:H,"T4"))&gt;0,"P55"," ")</f>
        <v xml:space="preserve"> </v>
      </c>
      <c r="BH446" s="108" t="str">
        <f>IF(SUM(COUNTIFS('Planificación 2026-1'!F:F,"HUAURA",'Planificación 2026-1'!W:W,C446,'Planificación 2026-1'!H:H,"AF"))&gt;0," P01"," ")</f>
        <v xml:space="preserve"> </v>
      </c>
      <c r="BI446" s="108" t="str">
        <f>IF(SUM(COUNTIFS('Planificación 2026-1'!F:F,"HUAURA",'Planificación 2026-1'!W:W,C446,'Planificación 2026-1'!H:H,"EN"))&gt;0,"P02"," ")</f>
        <v xml:space="preserve"> </v>
      </c>
      <c r="BJ446" s="108" t="str">
        <f>IF(SUM(COUNTIFS('Planificación 2026-1'!F:F,"HUAURA",'Planificación 2026-1'!W:W,C446,'Planificación 2026-1'!H:H,"IS"))&gt;0,"P03"," ")</f>
        <v xml:space="preserve"> </v>
      </c>
      <c r="BK446" s="108" t="str">
        <f>IF(SUM(COUNTIFS('Planificación 2026-1'!F:F,"HUAURA",'Planificación 2026-1'!W:W,C446,'Planificación 2026-1'!H:H,"PS"))&gt;0,"P04"," ")</f>
        <v xml:space="preserve"> </v>
      </c>
      <c r="BL446" s="108"/>
      <c r="BM446" s="108" t="str">
        <f>IF(SUM(COUNTIFS('Planificación 2026-1'!F:F,"HUAURA",'Planificación 2026-1'!W:W,C446,'Planificación 2026-1'!H:H,"IN"))&gt;0,"P06"," ")</f>
        <v xml:space="preserve"> </v>
      </c>
      <c r="BN446" s="108" t="str">
        <f>IF(SUM(COUNTIFS('Planificación 2026-1'!F:F,"HUAURA",'Planificación 2026-1'!W:W,C446,'Planificación 2026-1'!H:H,"CA"))&gt;0,"P07"," ")</f>
        <v xml:space="preserve"> </v>
      </c>
      <c r="BO446" s="108" t="str">
        <f>IF(SUM(COUNTIFS('Planificación 2026-1'!F:F,"HUAURA",'Planificación 2026-1'!W:W,C446,'Planificación 2026-1'!H:H,"DE"))&gt;0,"P08"," ")</f>
        <v xml:space="preserve"> </v>
      </c>
      <c r="BP446" s="108" t="str">
        <f>IF(SUM(COUNTIFS('Planificación 2026-1'!F:F,"HUAURA",'Planificación 2026-1'!W:W,C446,'Planificación 2026-1'!H:H,"OB"))&gt;0,"P09"," ")</f>
        <v xml:space="preserve"> </v>
      </c>
      <c r="BQ446" s="108" t="str">
        <f>IF(SUM(COUNTIFS('Planificación 2026-1'!F:F,"HUAURA",'Planificación 2026-1'!W:W,C446,'Planificación 2026-1'!H:H,"MH"))&gt;0,"P31"," ")</f>
        <v xml:space="preserve"> </v>
      </c>
      <c r="BR446" s="108" t="str">
        <f>IF(SUM(COUNTIFS('Planificación 2026-1'!F:F,"HUAURA",'Planificación 2026-1'!W:W,C446,'Planificación 2026-1'!H:H,"IC"))&gt;0,"P32"," ")</f>
        <v xml:space="preserve"> </v>
      </c>
      <c r="BS446" s="108" t="str">
        <f>IF(SUM(COUNTIFS('Planificación 2026-1'!F:F,"HUAURA",'Planificación 2026-1'!W:W,C446,'Planificación 2026-1'!H:H,"AR"))&gt;0,"P34"," ")</f>
        <v xml:space="preserve"> </v>
      </c>
      <c r="BT446" s="108" t="str">
        <f>IF(SUM(COUNTIFS('Planificación 2026-1'!F:F,"HUAURA",'Planificación 2026-1'!W:W,C446,'Planificación 2026-1'!H:H,"T1"))&gt;0,"P35"," ")</f>
        <v xml:space="preserve"> </v>
      </c>
      <c r="BU446" s="108" t="str">
        <f>IF(SUM(COUNTIFS('Planificación 2026-1'!F:F,"HUAURA",'Planificación 2026-1'!W:W,C446,'Planificación 2026-1'!H:H,"T3"))&gt;0,"P36"," ")</f>
        <v xml:space="preserve"> </v>
      </c>
      <c r="BV446" s="108" t="str">
        <f>IF(SUM(COUNTIFS('Planificación 2026-1'!F:F,"HUAURA",'Planificación 2026-1'!W:W,C446,'Planificación 2026-1'!H:H,"T2"))&gt;0,"P37"," ")</f>
        <v xml:space="preserve"> </v>
      </c>
      <c r="BW446" s="108" t="str">
        <f>IF(SUM(COUNTIFS('Planificación 2026-1'!F:F,"HUAURA",'Planificación 2026-1'!W:W,C446,'Planificación 2026-1'!H:H,"AE"))&gt;0,"P38"," ")</f>
        <v xml:space="preserve"> </v>
      </c>
      <c r="BX446" s="108" t="str">
        <f>IF(SUM(COUNTIFS('Planificación 2026-1'!F:F,"HUAURA",'Planificación 2026-1'!W:W,C446,'Planificación 2026-1'!H:H,"T4"))&gt;0,"P55"," ")</f>
        <v xml:space="preserve"> </v>
      </c>
      <c r="BY446" s="109">
        <f>SUMIFS('Planificación 2026-1'!R:R,'Planificación 2026-1'!W:W,C446,'Planificación 2026-1'!H:H,"AF",'Planificación 2026-1'!I:I,"&gt;2")</f>
        <v>0</v>
      </c>
      <c r="BZ446" s="109">
        <f>SUMIFS('Planificación 2026-1'!R:R,'Planificación 2026-1'!W:W,C446,'Planificación 2026-1'!H:H,"EN",'Planificación 2026-1'!I:I,"&gt;2")</f>
        <v>0</v>
      </c>
      <c r="CA446" s="109">
        <f>SUMIFS('Planificación 2026-1'!R:R,'Planificación 2026-1'!W:W,C446,'Planificación 2026-1'!H:H,"IS",'Planificación 2026-1'!I:I,"&gt;2")</f>
        <v>0</v>
      </c>
      <c r="CB446" s="109">
        <f>SUMIFS('Planificación 2026-1'!R:R,'Planificación 2026-1'!W:W,C446,'Planificación 2026-1'!H:H,"PS",'Planificación 2026-1'!I:I,"&gt;2")</f>
        <v>0</v>
      </c>
      <c r="CC446" s="109">
        <f>SUMIFS('Planificación 2026-1'!R:R,'Planificación 2026-1'!W:W,C446,'Planificación 2026-1'!H:H,"IN",'Planificación 2026-1'!I:I,"&gt;2")</f>
        <v>0</v>
      </c>
      <c r="CD446" s="109">
        <f>SUMIFS('Planificación 2026-1'!R:R,'Planificación 2026-1'!W:W,C446,'Planificación 2026-1'!H:H,"CA",'Planificación 2026-1'!I:I,"&gt;2")</f>
        <v>0</v>
      </c>
      <c r="CE446" s="109">
        <f>SUMIFS('Planificación 2026-1'!R:R,'Planificación 2026-1'!W:W,C446,'Planificación 2026-1'!H:H,"DE",'Planificación 2026-1'!I:I,"&gt;2")</f>
        <v>0</v>
      </c>
      <c r="CF446" s="109">
        <f>SUMIFS('Planificación 2026-1'!R:R,'Planificación 2026-1'!W:W,C446,'Planificación 2026-1'!H:H,"OB",'Planificación 2026-1'!I:I,"&gt;2")</f>
        <v>0</v>
      </c>
      <c r="CG446" s="109">
        <f>SUMIFS('Planificación 2026-1'!R:R,'Planificación 2026-1'!W:W,C446,'Planificación 2026-1'!H:H,"MH",'Planificación 2026-1'!I:I,"&gt;2")</f>
        <v>0</v>
      </c>
      <c r="CH446" s="109">
        <f>SUMIFS('Planificación 2026-1'!R:R,'Planificación 2026-1'!W:W,C446,'Planificación 2026-1'!H:H,"IC",'Planificación 2026-1'!I:I,"&gt;2")</f>
        <v>0</v>
      </c>
      <c r="CI446" s="109">
        <f>SUMIFS('Planificación 2026-1'!R:R,'Planificación 2026-1'!W:W,C446,'Planificación 2026-1'!H:H,"AR",'Planificación 2026-1'!I:I,"&gt;2")</f>
        <v>0</v>
      </c>
      <c r="CJ446" s="109">
        <f>SUMIFS('Planificación 2026-1'!R:R,'Planificación 2026-1'!W:W,C446,'Planificación 2026-1'!H:H,"T1",'Planificación 2026-1'!I:I,"&gt;2")</f>
        <v>0</v>
      </c>
      <c r="CK446" s="109">
        <f>SUMIFS('Planificación 2026-1'!R:R,'Planificación 2026-1'!W:W,C446,'Planificación 2026-1'!H:H,"T3",'Planificación 2026-1'!I:I,"&gt;2")</f>
        <v>0</v>
      </c>
      <c r="CL446" s="109">
        <f>SUMIFS('Planificación 2026-1'!R:R,'Planificación 2026-1'!W:W,C446,'Planificación 2026-1'!H:H,"T2",'Planificación 2026-1'!I:I,"&gt;2")</f>
        <v>0</v>
      </c>
      <c r="CM446" s="109">
        <f>SUMIFS('Planificación 2026-1'!R:R,'Planificación 2026-1'!W:W,C446,'Planificación 2026-1'!H:H,"AE",'Planificación 2026-1'!I:I,"&gt;2")</f>
        <v>0</v>
      </c>
      <c r="CN446" s="109">
        <f>SUMIFS('Planificación 2026-1'!R:R,'Planificación 2026-1'!W:W,C446,'Planificación 2026-1'!H:H,"T4",'Planificación 2026-1'!I:I,"&gt;2")</f>
        <v>0</v>
      </c>
      <c r="CO446" s="109">
        <f>SUMIFS('Planificación 2026-1'!R:R,'Planificación 2026-1'!W:W,C446,'Planificación 2026-1'!H:H,"AF",'Planificación 2026-1'!I:I,"&lt;3")</f>
        <v>0</v>
      </c>
      <c r="CP446" s="109">
        <f>SUMIFS('Planificación 2026-1'!R:R,'Planificación 2026-1'!W:W,C446,'Planificación 2026-1'!H:H,"EN",'Planificación 2026-1'!I:I,"&lt;3")</f>
        <v>0</v>
      </c>
      <c r="CQ446" s="109">
        <f>SUMIFS('Planificación 2026-1'!R:R,'Planificación 2026-1'!W:W,C446,'Planificación 2026-1'!H:H,"IS",'Planificación 2026-1'!I:I,"&lt;3")</f>
        <v>0</v>
      </c>
      <c r="CR446" s="109">
        <f>SUMIFS('Planificación 2026-1'!R:R,'Planificación 2026-1'!W:W,C446,'Planificación 2026-1'!H:H,"PS",'Planificación 2026-1'!I:I,"&lt;3")</f>
        <v>0</v>
      </c>
      <c r="CS446" s="109">
        <f>SUMIFS('Planificación 2026-1'!R:R,'Planificación 2026-1'!W:W,C446,'Planificación 2026-1'!H:H,"IN",'Planificación 2026-1'!I:I,"&lt;3")</f>
        <v>0</v>
      </c>
      <c r="CT446" s="109">
        <f>SUMIFS('Planificación 2026-1'!R:R,'Planificación 2026-1'!W:W,C446,'Planificación 2026-1'!H:H,"CA",'Planificación 2026-1'!I:I,"&lt;3")</f>
        <v>0</v>
      </c>
      <c r="CU446" s="109">
        <f>SUMIFS('Planificación 2026-1'!R:R,'Planificación 2026-1'!W:W,C446,'Planificación 2026-1'!H:H,"DE",'Planificación 2026-1'!I:I,"&lt;3")</f>
        <v>0</v>
      </c>
      <c r="CV446" s="109">
        <f>SUMIFS('Planificación 2026-1'!R:R,'Planificación 2026-1'!W:W,C446,'Planificación 2026-1'!H:H,"OB",'Planificación 2026-1'!I:I,"&lt;3")</f>
        <v>0</v>
      </c>
      <c r="CW446" s="109">
        <f>SUMIFS('Planificación 2026-1'!R:R,'Planificación 2026-1'!W:W,C446,'Planificación 2026-1'!H:H,"MH",'Planificación 2026-1'!I:I,"&lt;3")</f>
        <v>0</v>
      </c>
      <c r="CX446" s="109">
        <f>SUMIFS('Planificación 2026-1'!R:R,'Planificación 2026-1'!W:W,C446,'Planificación 2026-1'!H:H,"IC",'Planificación 2026-1'!I:I,"&lt;3")</f>
        <v>0</v>
      </c>
      <c r="CY446" s="109">
        <f>SUMIFS('Planificación 2026-1'!R:R,'Planificación 2026-1'!W:W,C446,'Planificación 2026-1'!H:H,"AR",'Planificación 2026-1'!I:I,"&lt;3")</f>
        <v>0</v>
      </c>
      <c r="CZ446" s="109">
        <f>SUMIFS('Planificación 2026-1'!R:R,'Planificación 2026-1'!W:W,C446,'Planificación 2026-1'!H:H,"T1",'Planificación 2026-1'!I:I,"&lt;3")</f>
        <v>0</v>
      </c>
      <c r="DA446" s="109">
        <f>SUMIFS('Planificación 2026-1'!R:R,'Planificación 2026-1'!W:W,C446,'Planificación 2026-1'!H:H,"T3",'Planificación 2026-1'!I:I,"&lt;3")</f>
        <v>0</v>
      </c>
      <c r="DB446" s="109">
        <f>SUMIFS('Planificación 2026-1'!R:R,'Planificación 2026-1'!W:W,C446,'Planificación 2026-1'!H:H,"T2",'Planificación 2026-1'!I:I,"&lt;3")</f>
        <v>0</v>
      </c>
      <c r="DC446" s="109">
        <f>SUMIFS('Planificación 2026-1'!R:R,'Planificación 2026-1'!W:W,C446,'Planificación 2026-1'!H:H,"AE",'Planificación 2026-1'!I:I,"&lt;3")</f>
        <v>0</v>
      </c>
      <c r="DD446" s="109">
        <f>SUMIFS('Planificación 2026-1'!R:R,'Planificación 2026-1'!W:W,C446,'Planificación 2026-1'!H:H,"T4",'Planificación 2026-1'!I:I,"&lt;3")</f>
        <v>0</v>
      </c>
      <c r="DE446" s="108" t="str">
        <f t="shared" si="63"/>
        <v/>
      </c>
      <c r="DF446" s="41">
        <f>IF(C446="","",SUMIFS('Planificación 2026-1'!R:R,'Planificación 2026-1'!W:W,C446,'Planificación 2026-1'!F:F,"PRINCIPAL",'Planificación 2026-1'!X:X,"VIRTUAL"))</f>
        <v>0</v>
      </c>
      <c r="DG446" s="41">
        <f>IF(C446="","",SUMIFS('Planificación 2026-1'!R:R,'Planificación 2026-1'!W:W,C446,'Planificación 2026-1'!F:F,"PRINCIPAL",'Planificación 2026-1'!X:X,"PRESENCIAL"))</f>
        <v>0</v>
      </c>
      <c r="DH446" s="41">
        <f>IF(C446="","",SUMIFS('Planificación 2026-1'!R:R,'Planificación 2026-1'!W:W,C446,'Planificación 2026-1'!F:F,"PRINCIPAL",'Planificación 2026-1'!X:X,"HIBRIDO PRESENCIAL"))</f>
        <v>0</v>
      </c>
      <c r="DI446" s="108" t="str">
        <f t="shared" si="64"/>
        <v/>
      </c>
      <c r="DJ446" s="108">
        <f>IF(C446="","",SUMIFS('Planificación 2026-1'!R:R,'Planificación 2026-1'!W:W,C446,'Planificación 2026-1'!F:F,"FILIAL",'Planificación 2026-1'!X:X,"VIRTUAL"))</f>
        <v>0</v>
      </c>
      <c r="DK446" s="110">
        <f>IF(C446="","",SUMIFS('Planificación 2026-1'!R:R,'Planificación 2026-1'!W:W,C446,'Planificación 2026-1'!F:F,"FILIAL",'Planificación 2026-1'!X:X,"PRESENCIAL"))</f>
        <v>0</v>
      </c>
      <c r="DL446" s="61">
        <f>IF(C446="","",SUMIFS('Planificación 2026-1'!R:R,'Planificación 2026-1'!W:W,C446,'Planificación 2026-1'!F:F,"FILIAL",'Planificación 2026-1'!X:X,"HIBRIDO PRESENCIAL"))</f>
        <v>0</v>
      </c>
      <c r="DM446" s="111" t="str">
        <f t="shared" si="65"/>
        <v/>
      </c>
      <c r="DN446" s="108">
        <f>IF(C446="","",SUMIFS('Planificación 2026-1'!R:R,'Planificación 2026-1'!W:W,C446,'Planificación 2026-1'!F:F,"SUNAMPE",'Planificación 2026-1'!X:X,"VIRTUAL"))</f>
        <v>0</v>
      </c>
      <c r="DO446" s="61">
        <f>IF(C446="","",SUMIFS('Planificación 2026-1'!R:R,'Planificación 2026-1'!W:W,C446,'Planificación 2026-1'!F:F,"SUNAMPE",'Planificación 2026-1'!X:X,"PRESENCIAL"))</f>
        <v>0</v>
      </c>
      <c r="DP446" s="111" t="str">
        <f t="shared" si="66"/>
        <v/>
      </c>
      <c r="DQ446" s="108">
        <f>IF(C446="","",SUMIFS('Planificación 2026-1'!R:R,'Planificación 2026-1'!W:W,C446,'Planificación 2026-1'!F:F,"HUAURA",'Planificación 2026-1'!X:X,"VIRTUAL"))</f>
        <v>0</v>
      </c>
      <c r="DR446" s="61">
        <f>IF(C446="","",SUMIFS('Planificación 2026-1'!R:R,'Planificación 2026-1'!W:W,C446,'Planificación 2026-1'!F:F,"HUAURA",'Planificación 2026-1'!X:X,"PRESENCIAL"))</f>
        <v>0</v>
      </c>
      <c r="DS446" s="76">
        <f>SUMIFS('Planificación 2026-1'!R:R,'Planificación 2026-1'!W:W,C446,'Planificación 2026-1'!F:F,"PRINCIPAL",'Planificación 2026-1'!X:X,"VIRTUAL",'Planificación 2026-1'!I:I,"&gt;2")</f>
        <v>0</v>
      </c>
      <c r="DT446" s="76">
        <f>SUMIFS('Planificación 2026-1'!R:R,'Planificación 2026-1'!W:W,C446,'Planificación 2026-1'!F:F,"PRINCIPAL",'Planificación 2026-1'!X:X,"&lt;&gt;VIRTUAL",'Planificación 2026-1'!I:I,"&gt;2")</f>
        <v>0</v>
      </c>
      <c r="DU446" s="76">
        <f>SUMIFS('Planificación 2026-1'!R:R,'Planificación 2026-1'!W:W,C446,'Planificación 2026-1'!F:F,"SUNAMPE",'Planificación 2026-1'!X:X,"VIRTUAL",'Planificación 2026-1'!I:I,"&gt;2")</f>
        <v>0</v>
      </c>
      <c r="DV446" s="76">
        <f>SUMIFS('Planificación 2026-1'!R:R,'Planificación 2026-1'!W:W,C446,'Planificación 2026-1'!F:F,"SUNAMPE",'Planificación 2026-1'!X:X,"&lt;&gt;VIRTUAL",'Planificación 2026-1'!I:I,"&gt;2")</f>
        <v>0</v>
      </c>
      <c r="DW446" s="76">
        <f>SUMIFS('Planificación 2026-1'!R:R,'Planificación 2026-1'!W:W,C446,'Planificación 2026-1'!F:F,"FILIAL",'Planificación 2026-1'!X:X,"VIRTUAL",'Planificación 2026-1'!I:I,"&gt;2")</f>
        <v>0</v>
      </c>
      <c r="DX446" s="76">
        <f>SUMIFS('Planificación 2026-1'!R:R,'Planificación 2026-1'!W:W,C446,'Planificación 2026-1'!F:F,"FILIAL",'Planificación 2026-1'!X:X,"&lt;&gt;VIRTUAL",'Planificación 2026-1'!I:I,"&gt;2")</f>
        <v>0</v>
      </c>
      <c r="DY446" s="76">
        <f>SUMIFS('Planificación 2026-1'!R:R,'Planificación 2026-1'!W:W,C446,'Planificación 2026-1'!F:F,"PORUMA",'Planificación 2026-1'!X:X,"VIRTUAL",'Planificación 2026-1'!I:I,"&gt;2")</f>
        <v>0</v>
      </c>
      <c r="DZ446" s="76">
        <f>SUMIFS('Planificación 2026-1'!R:R,'Planificación 2026-1'!W:W,C446,'Planificación 2026-1'!F:F,"PORUMA",'Planificación 2026-1'!X:X,"&lt;&gt;VIRTUAL",'Planificación 2026-1'!I:I,"&gt;2")</f>
        <v>0</v>
      </c>
      <c r="EA446" s="76">
        <f>SUMIFS('Planificación 2026-1'!R:R,'Planificación 2026-1'!W:W,C446,'Planificación 2026-1'!F:F,"HUAURA",'Planificación 2026-1'!X:X,"VIRTUAL",'Planificación 2026-1'!I:I,"&gt;2")</f>
        <v>0</v>
      </c>
      <c r="EB446" s="76">
        <f>SUMIFS('Planificación 2026-1'!R:R,'Planificación 2026-1'!W:W,C446,'Planificación 2026-1'!F:F,"HUAURA",'Planificación 2026-1'!X:X,"&lt;&gt;VIRTUAL",'Planificación 2026-1'!I:I,"&gt;2")</f>
        <v>0</v>
      </c>
      <c r="EC446" s="76">
        <f>SUMIFS('Planificación 2026-1'!R:R,'Planificación 2026-1'!W:W,C446,'Planificación 2026-1'!F:F,"PRINCIPAL",'Planificación 2026-1'!X:X,"VIRTUAL",'Planificación 2026-1'!I:I,"&lt;3")</f>
        <v>0</v>
      </c>
      <c r="ED446" s="76">
        <f>SUMIFS('Planificación 2026-1'!R:R,'Planificación 2026-1'!W:W,C446,'Planificación 2026-1'!F:F,"PRINCIPAL",'Planificación 2026-1'!X:X,"&lt;&gt;VIRTUAL",'Planificación 2026-1'!I:I,"&lt;3")</f>
        <v>0</v>
      </c>
      <c r="EE446" s="76">
        <f>SUMIFS('Planificación 2026-1'!R:R,'Planificación 2026-1'!W:W,C446,'Planificación 2026-1'!F:F,"SUNAMPE",'Planificación 2026-1'!X:X,"VIRTUAL",'Planificación 2026-1'!I:I,"&lt;3")</f>
        <v>0</v>
      </c>
      <c r="EF446" s="76">
        <f>SUMIFS('Planificación 2026-1'!R:R,'Planificación 2026-1'!W:W,C446,'Planificación 2026-1'!F:F,"SUNAMPE",'Planificación 2026-1'!X:X,"&lt;&gt;VIRTUAL",'Planificación 2026-1'!I:I,"&lt;3")</f>
        <v>0</v>
      </c>
      <c r="EG446" s="76">
        <f>SUMIFS('Planificación 2026-1'!R:R,'Planificación 2026-1'!W:W,C446,'Planificación 2026-1'!F:F,"FILIAL",'Planificación 2026-1'!X:X,"VIRTUAL",'Planificación 2026-1'!I:I,"&lt;3")</f>
        <v>0</v>
      </c>
      <c r="EH446" s="76">
        <f>SUMIFS('Planificación 2026-1'!R:R,'Planificación 2026-1'!W:W,C446,'Planificación 2026-1'!F:F,"FILIAL",'Planificación 2026-1'!X:X,"&lt;&gt;VIRTUAL",'Planificación 2026-1'!I:I,"&lt;3")</f>
        <v>0</v>
      </c>
      <c r="EI446" s="76">
        <f>SUMIFS('Planificación 2026-1'!R:R,'Planificación 2026-1'!W:W,C446,'Planificación 2026-1'!F:F,"PORUMA",'Planificación 2026-1'!X:X,"VIRTUAL",'Planificación 2026-1'!I:I,"&lt;3")</f>
        <v>0</v>
      </c>
      <c r="EJ446" s="76">
        <f>SUMIFS('Planificación 2026-1'!R:R,'Planificación 2026-1'!W:W,C446,'Planificación 2026-1'!F:F,"PORUMA",'Planificación 2026-1'!X:X,"&lt;&gt;VIRTUAL",'Planificación 2026-1'!I:I,"&lt;3")</f>
        <v>0</v>
      </c>
      <c r="EK446" s="76">
        <f>SUMIFS('Planificación 2026-1'!R:R,'Planificación 2026-1'!W:W,C446,'Planificación 2026-1'!F:F,"HUAURA",'Planificación 2026-1'!X:X,"VIRTUAL",'Planificación 2026-1'!I:I,"&lt;3")</f>
        <v>0</v>
      </c>
      <c r="EL446" s="76">
        <f>SUMIFS('Planificación 2026-1'!R:R,'Planificación 2026-1'!W:W,C446,'Planificación 2026-1'!F:F,"HUAURA",'Planificación 2026-1'!X:X,"&lt;&gt;VIRTUAL",'Planificación 2026-1'!I:I,"&lt;3")</f>
        <v>0</v>
      </c>
      <c r="EM446" s="76"/>
      <c r="EN446" s="76">
        <f t="shared" si="59"/>
        <v>0</v>
      </c>
      <c r="EO446" s="76">
        <f t="shared" si="60"/>
        <v>0</v>
      </c>
      <c r="EP446" s="76" t="b">
        <f t="shared" si="61"/>
        <v>1</v>
      </c>
      <c r="EQ446" s="76" t="str">
        <f t="shared" si="62"/>
        <v/>
      </c>
      <c r="ER446" s="76" t="str">
        <f t="shared" si="67"/>
        <v>PRESENCIAL</v>
      </c>
    </row>
    <row r="447" spans="1:148" hidden="1">
      <c r="A447" s="83"/>
      <c r="B447" s="119">
        <v>444</v>
      </c>
      <c r="C447" s="115" t="s">
        <v>622</v>
      </c>
      <c r="D447" s="112">
        <f>SUMIF('Planificación 2026-1'!W:W,C447,'Planificación 2026-1'!R:R)</f>
        <v>0</v>
      </c>
      <c r="E447" s="114" t="s">
        <v>170</v>
      </c>
      <c r="F447" s="115" t="s">
        <v>596</v>
      </c>
      <c r="G447" s="115" t="s">
        <v>13</v>
      </c>
      <c r="H447" s="115" t="s">
        <v>129</v>
      </c>
      <c r="I447" s="107" t="str">
        <f>IF(SUM(COUNTIFS('Planificación 2026-1'!F:F,"PRINCIPAL",'Planificación 2026-1'!W:W,C447,'Planificación 2026-1'!H:H,"AF"))&gt;0,"P01"," ")</f>
        <v xml:space="preserve"> </v>
      </c>
      <c r="J447" s="108" t="str">
        <f>IF(SUM(COUNTIFS('Planificación 2026-1'!F:F,"PRINCIPAL",'Planificación 2026-1'!W:W,C447,'Planificación 2026-1'!H:H,"EN"))&gt;0,"P02"," ")</f>
        <v xml:space="preserve"> </v>
      </c>
      <c r="K447" s="108" t="str">
        <f>IF(SUM(COUNTIFS('Planificación 2026-1'!F:F,"PRINCIPAL",'Planificación 2026-1'!W:W,C447,'Planificación 2026-1'!H:H,"IS"))&gt;0,"P03"," ")</f>
        <v xml:space="preserve"> </v>
      </c>
      <c r="L447" s="108" t="str">
        <f>IF(SUM(COUNTIFS('Planificación 2026-1'!F:F,"PRINCIPAL",'Planificación 2026-1'!W:W,C447,'Planificación 2026-1'!H:H,"PS"))&gt;0,"P04"," ")</f>
        <v xml:space="preserve"> </v>
      </c>
      <c r="M447" s="108"/>
      <c r="N447" s="108" t="str">
        <f>IF(SUM(COUNTIFS('Planificación 2026-1'!F:F,"PRINCIPAL",'Planificación 2026-1'!W:W,C447,'Planificación 2026-1'!H:H,"IN"))&gt;0,"P06"," ")</f>
        <v xml:space="preserve"> </v>
      </c>
      <c r="O447" s="108" t="str">
        <f>IF(SUM(COUNTIFS('Planificación 2026-1'!F:F,"PRINCIPAL",'Planificación 2026-1'!W:W,C447,'Planificación 2026-1'!H:H,"CA"))&gt;0,"P07"," ")</f>
        <v xml:space="preserve"> </v>
      </c>
      <c r="P447" s="108" t="str">
        <f>IF(SUM(COUNTIFS('Planificación 2026-1'!F:F,"PRINCIPAL",'Planificación 2026-1'!W:W,C447,'Planificación 2026-1'!H:H,"DE"))&gt;0,"P08"," ")</f>
        <v xml:space="preserve"> </v>
      </c>
      <c r="Q447" s="108" t="str">
        <f>IF(SUM(COUNTIFS('Planificación 2026-1'!F:F,"PRINCIPAL",'Planificación 2026-1'!W:W,C447,'Planificación 2026-1'!H:H,"OB"))&gt;0,"P09"," ")</f>
        <v xml:space="preserve"> </v>
      </c>
      <c r="R447" s="108" t="str">
        <f>IF(SUM(COUNTIFS('Planificación 2026-1'!F:F,"PRINCIPAL",'Planificación 2026-1'!W:W,C447,'Planificación 2026-1'!H:H,"MH"))&gt;0,"P31"," ")</f>
        <v xml:space="preserve"> </v>
      </c>
      <c r="S447" s="108" t="str">
        <f>IF(SUM(COUNTIFS('Planificación 2026-1'!F:F,"PRINCIPAL",'Planificación 2026-1'!W:W,C447,'Planificación 2026-1'!H:H,"IC"))&gt;0,"P32"," ")</f>
        <v xml:space="preserve"> </v>
      </c>
      <c r="T447" s="108" t="str">
        <f>IF(SUM(COUNTIFS('Planificación 2026-1'!F:F,"PRINCIPAL",'Planificación 2026-1'!W:W,C447,'Planificación 2026-1'!H:H,"AR"))&gt;0,"P34"," ")</f>
        <v xml:space="preserve"> </v>
      </c>
      <c r="U447" s="108" t="str">
        <f>IF(SUM(COUNTIFS('Planificación 2026-1'!F:F,"PRINCIPAL",'Planificación 2026-1'!W:W,C447,'Planificación 2026-1'!H:H,"T1"))&gt;0,"P35"," ")</f>
        <v xml:space="preserve"> </v>
      </c>
      <c r="V447" s="108" t="str">
        <f>IF(SUM(COUNTIFS('Planificación 2026-1'!F:F,"PRINCIPAL",'Planificación 2026-1'!W:W,C447,'Planificación 2026-1'!H:H,"T3"))&gt;0,"P36"," ")</f>
        <v xml:space="preserve"> </v>
      </c>
      <c r="W447" s="108" t="str">
        <f>IF(SUM(COUNTIFS('Planificación 2026-1'!F:F,"PRINCIPAL",'Planificación 2026-1'!W:W,C447,'Planificación 2026-1'!H:H,"T2"))&gt;0,"P37"," ")</f>
        <v xml:space="preserve"> </v>
      </c>
      <c r="X447" s="108" t="str">
        <f>IF(SUM(COUNTIFS('Planificación 2026-1'!F:F,"PRINCIPAL",'Planificación 2026-1'!W:W,C447,'Planificación 2026-1'!H:H,"AE"))&gt;0,"P38"," ")</f>
        <v xml:space="preserve"> </v>
      </c>
      <c r="Y447" s="108" t="str">
        <f>IF(SUM(COUNTIFS('Planificación 2026-1'!F:F,"PRINCIPAL",'Planificación 2026-1'!W:W,C447,'Planificación 2026-1'!H:H,"T4"))&gt;0,"P55"," ")</f>
        <v xml:space="preserve"> </v>
      </c>
      <c r="Z447" s="108" t="str">
        <f>IF(SUM(COUNTIFS('Planificación 2026-1'!F:F,"FILIAL",'Planificación 2026-1'!W:W,C447,'Planificación 2026-1'!H:H,"AF"))&gt;0," P01"," ")</f>
        <v xml:space="preserve"> </v>
      </c>
      <c r="AA447" s="108" t="str">
        <f>IF(SUM(COUNTIFS('Planificación 2026-1'!F:F,"FILIAL",'Planificación 2026-1'!W:W,C447,'Planificación 2026-1'!H:H,"EN"))&gt;0,"P02"," ")</f>
        <v xml:space="preserve"> </v>
      </c>
      <c r="AB447" s="108" t="str">
        <f>IF(SUM(COUNTIFS('Planificación 2026-1'!F:F,"FILIAL",'Planificación 2026-1'!W:W,C447,'Planificación 2026-1'!H:H,"IS"))&gt;0,"P03"," ")</f>
        <v xml:space="preserve"> </v>
      </c>
      <c r="AC447" s="108" t="str">
        <f>IF(SUM(COUNTIFS('Planificación 2026-1'!F:F,"FILIAL",'Planificación 2026-1'!W:W,C447,'Planificación 2026-1'!H:H,"PS"))&gt;0,"P04"," ")</f>
        <v xml:space="preserve"> </v>
      </c>
      <c r="AD447" s="108"/>
      <c r="AE447" s="108" t="str">
        <f>IF(SUM(COUNTIFS('Planificación 2026-1'!F:F,"FILIAL",'Planificación 2026-1'!W:W,C447,'Planificación 2026-1'!H:H,"IN"))&gt;0,"P06"," ")</f>
        <v xml:space="preserve"> </v>
      </c>
      <c r="AF447" s="108" t="str">
        <f>IF(SUM(COUNTIFS('Planificación 2026-1'!F:F,"FILIAL",'Planificación 2026-1'!W:W,C447,'Planificación 2026-1'!H:H,"CA"))&gt;0,"P07"," ")</f>
        <v xml:space="preserve"> </v>
      </c>
      <c r="AG447" s="108" t="str">
        <f>IF(SUM(COUNTIFS('Planificación 2026-1'!F:F,"FILIAL",'Planificación 2026-1'!W:W,C447,'Planificación 2026-1'!H:H,"DE"))&gt;0,"P08"," ")</f>
        <v xml:space="preserve"> </v>
      </c>
      <c r="AH447" s="108" t="str">
        <f>IF(SUM(COUNTIFS('Planificación 2026-1'!F:F,"FILIAL",'Planificación 2026-1'!W:W,C447,'Planificación 2026-1'!H:H,"OB"))&gt;0,"P09"," ")</f>
        <v xml:space="preserve"> </v>
      </c>
      <c r="AI447" s="108" t="str">
        <f>IF(SUM(COUNTIFS('Planificación 2026-1'!F:F,"FILIAL",'Planificación 2026-1'!W:W,C447,'Planificación 2026-1'!H:H,"MH"))&gt;0,"P31"," ")</f>
        <v xml:space="preserve"> </v>
      </c>
      <c r="AJ447" s="108" t="str">
        <f>IF(SUM(COUNTIFS('Planificación 2026-1'!F:F,"FILIAL",'Planificación 2026-1'!W:W,C447,'Planificación 2026-1'!H:H,"IC"))&gt;0,"P32"," ")</f>
        <v xml:space="preserve"> </v>
      </c>
      <c r="AK447" s="108" t="str">
        <f>IF(SUM(COUNTIFS('Planificación 2026-1'!F:F,"FILIAL",'Planificación 2026-1'!W:W,C447,'Planificación 2026-1'!H:H,"AR"))&gt;0,"P34"," ")</f>
        <v xml:space="preserve"> </v>
      </c>
      <c r="AL447" s="108" t="str">
        <f>IF(SUM(COUNTIFS('Planificación 2026-1'!F:F,"FILIAL",'Planificación 2026-1'!W:W,C447,'Planificación 2026-1'!H:H,"T1"))&gt;0,"P35"," ")</f>
        <v xml:space="preserve"> </v>
      </c>
      <c r="AM447" s="108" t="str">
        <f>IF(SUM(COUNTIFS('Planificación 2026-1'!F:F,"FILIAL",'Planificación 2026-1'!W:W,C447,'Planificación 2026-1'!H:H,"T3"))&gt;0,"P36"," ")</f>
        <v xml:space="preserve"> </v>
      </c>
      <c r="AN447" s="108" t="str">
        <f>IF(SUM(COUNTIFS('Planificación 2026-1'!F:F,"FILIAL",'Planificación 2026-1'!W:W,C447,'Planificación 2026-1'!H:H,"T2"))&gt;0,"P37"," ")</f>
        <v xml:space="preserve"> </v>
      </c>
      <c r="AO447" s="108" t="str">
        <f>IF(SUM(COUNTIFS('Planificación 2026-1'!F:F,"FILIAL",'Planificación 2026-1'!W:W,C447,'Planificación 2026-1'!H:H,"AE"))&gt;0,"P38"," ")</f>
        <v xml:space="preserve"> </v>
      </c>
      <c r="AP447" s="108" t="str">
        <f>IF(SUM(COUNTIFS('Planificación 2026-1'!F:F,"FILIAL",'Planificación 2026-1'!W:W,C447,'Planificación 2026-1'!H:H,"T4"))&gt;0,"P55"," ")</f>
        <v xml:space="preserve"> </v>
      </c>
      <c r="AQ447" s="108" t="str">
        <f>IF(SUM(COUNTIFS('Planificación 2026-1'!F:F,"SUNAMPE",'Planificación 2026-1'!W:W,C447,'Planificación 2026-1'!H:H,"AF"))&gt;0," P01"," ")</f>
        <v xml:space="preserve"> </v>
      </c>
      <c r="AR447" s="108" t="str">
        <f>IF(SUM(COUNTIFS('Planificación 2026-1'!F:F,"SUNAMPE",'Planificación 2026-1'!W:W,C447,'Planificación 2026-1'!H:H,"EN"))&gt;0,"P02"," ")</f>
        <v xml:space="preserve"> </v>
      </c>
      <c r="AS447" s="108" t="str">
        <f>IF(SUM(COUNTIFS('Planificación 2026-1'!F:F,"SUNAMPE",'Planificación 2026-1'!W:W,C447,'Planificación 2026-1'!H:H,"IS"))&gt;0,"P03"," ")</f>
        <v xml:space="preserve"> </v>
      </c>
      <c r="AT447" s="108" t="str">
        <f>IF(SUM(COUNTIFS('Planificación 2026-1'!F:F,"SUNAMPE",'Planificación 2026-1'!W:W,C447,'Planificación 2026-1'!H:H,"PS"))&gt;0,"P04"," ")</f>
        <v xml:space="preserve"> </v>
      </c>
      <c r="AU447" s="108"/>
      <c r="AV447" s="108" t="str">
        <f>IF(SUM(COUNTIFS('Planificación 2026-1'!F:F,"SUNAMPE",'Planificación 2026-1'!W:W,C447,'Planificación 2026-1'!H:H,"IN"))&gt;0,"P06"," ")</f>
        <v xml:space="preserve"> </v>
      </c>
      <c r="AW447" s="108" t="str">
        <f>IF(SUM(COUNTIFS('Planificación 2026-1'!F:F,"SUNAMPE",'Planificación 2026-1'!W:W,C447,'Planificación 2026-1'!H:H,"CA"))&gt;0,"P07"," ")</f>
        <v xml:space="preserve"> </v>
      </c>
      <c r="AX447" s="108" t="str">
        <f>IF(SUM(COUNTIFS('Planificación 2026-1'!F:F,"SUNAMPE",'Planificación 2026-1'!W:W,C447,'Planificación 2026-1'!H:H,"DE"))&gt;0,"P08"," ")</f>
        <v xml:space="preserve"> </v>
      </c>
      <c r="AY447" s="108" t="str">
        <f>IF(SUM(COUNTIFS('Planificación 2026-1'!F:F,"SUNAMPE",'Planificación 2026-1'!W:W,C447,'Planificación 2026-1'!H:H,"OB"))&gt;0,"P09"," ")</f>
        <v xml:space="preserve"> </v>
      </c>
      <c r="AZ447" s="108" t="str">
        <f>IF(SUM(COUNTIFS('Planificación 2026-1'!F:F,"SUNAMPE",'Planificación 2026-1'!W:W,C447,'Planificación 2026-1'!H:H,"MH"))&gt;0,"P31"," ")</f>
        <v xml:space="preserve"> </v>
      </c>
      <c r="BA447" s="108" t="str">
        <f>IF(SUM(COUNTIFS('Planificación 2026-1'!F:F,"SUNAMPE",'Planificación 2026-1'!W:W,C447,'Planificación 2026-1'!H:H,"IC"))&gt;0,"P32"," ")</f>
        <v xml:space="preserve"> </v>
      </c>
      <c r="BB447" s="108" t="str">
        <f>IF(SUM(COUNTIFS('Planificación 2026-1'!F:F,"SUNAMPE",'Planificación 2026-1'!W:W,C447,'Planificación 2026-1'!H:H,"AR"))&gt;0,"P34"," ")</f>
        <v xml:space="preserve"> </v>
      </c>
      <c r="BC447" s="108" t="str">
        <f>IF(SUM(COUNTIFS('Planificación 2026-1'!F:F,"SUNAMPE",'Planificación 2026-1'!W:W,C447,'Planificación 2026-1'!H:H,"T1"))&gt;0,"P35"," ")</f>
        <v xml:space="preserve"> </v>
      </c>
      <c r="BD447" s="108" t="str">
        <f>IF(SUM(COUNTIFS('Planificación 2026-1'!F:F,"SUNAMPE",'Planificación 2026-1'!W:W,C447,'Planificación 2026-1'!H:H,"T3"))&gt;0,"P36"," ")</f>
        <v xml:space="preserve"> </v>
      </c>
      <c r="BE447" s="108" t="str">
        <f>IF(SUM(COUNTIFS('Planificación 2026-1'!F:F,"SUNAMPE",'Planificación 2026-1'!W:W,C447,'Planificación 2026-1'!H:H,"T2"))&gt;0,"P37"," ")</f>
        <v xml:space="preserve"> </v>
      </c>
      <c r="BF447" s="108" t="str">
        <f>IF(SUM(COUNTIFS('Planificación 2026-1'!F:F,"SUNAMPE",'Planificación 2026-1'!W:W,C447,'Planificación 2026-1'!H:H,"AE"))&gt;0,"P38"," ")</f>
        <v xml:space="preserve"> </v>
      </c>
      <c r="BG447" s="108" t="str">
        <f>IF(SUM(COUNTIFS('Planificación 2026-1'!F:F,"SUNAMPE",'Planificación 2026-1'!W:W,C447,'Planificación 2026-1'!H:H,"T4"))&gt;0,"P55"," ")</f>
        <v xml:space="preserve"> </v>
      </c>
      <c r="BH447" s="108" t="str">
        <f>IF(SUM(COUNTIFS('Planificación 2026-1'!F:F,"HUAURA",'Planificación 2026-1'!W:W,C447,'Planificación 2026-1'!H:H,"AF"))&gt;0," P01"," ")</f>
        <v xml:space="preserve"> </v>
      </c>
      <c r="BI447" s="108" t="str">
        <f>IF(SUM(COUNTIFS('Planificación 2026-1'!F:F,"HUAURA",'Planificación 2026-1'!W:W,C447,'Planificación 2026-1'!H:H,"EN"))&gt;0,"P02"," ")</f>
        <v xml:space="preserve"> </v>
      </c>
      <c r="BJ447" s="108" t="str">
        <f>IF(SUM(COUNTIFS('Planificación 2026-1'!F:F,"HUAURA",'Planificación 2026-1'!W:W,C447,'Planificación 2026-1'!H:H,"IS"))&gt;0,"P03"," ")</f>
        <v xml:space="preserve"> </v>
      </c>
      <c r="BK447" s="108" t="str">
        <f>IF(SUM(COUNTIFS('Planificación 2026-1'!F:F,"HUAURA",'Planificación 2026-1'!W:W,C447,'Planificación 2026-1'!H:H,"PS"))&gt;0,"P04"," ")</f>
        <v xml:space="preserve"> </v>
      </c>
      <c r="BL447" s="108"/>
      <c r="BM447" s="108" t="str">
        <f>IF(SUM(COUNTIFS('Planificación 2026-1'!F:F,"HUAURA",'Planificación 2026-1'!W:W,C447,'Planificación 2026-1'!H:H,"IN"))&gt;0,"P06"," ")</f>
        <v xml:space="preserve"> </v>
      </c>
      <c r="BN447" s="108" t="str">
        <f>IF(SUM(COUNTIFS('Planificación 2026-1'!F:F,"HUAURA",'Planificación 2026-1'!W:W,C447,'Planificación 2026-1'!H:H,"CA"))&gt;0,"P07"," ")</f>
        <v xml:space="preserve"> </v>
      </c>
      <c r="BO447" s="108" t="str">
        <f>IF(SUM(COUNTIFS('Planificación 2026-1'!F:F,"HUAURA",'Planificación 2026-1'!W:W,C447,'Planificación 2026-1'!H:H,"DE"))&gt;0,"P08"," ")</f>
        <v xml:space="preserve"> </v>
      </c>
      <c r="BP447" s="108" t="str">
        <f>IF(SUM(COUNTIFS('Planificación 2026-1'!F:F,"HUAURA",'Planificación 2026-1'!W:W,C447,'Planificación 2026-1'!H:H,"OB"))&gt;0,"P09"," ")</f>
        <v xml:space="preserve"> </v>
      </c>
      <c r="BQ447" s="108" t="str">
        <f>IF(SUM(COUNTIFS('Planificación 2026-1'!F:F,"HUAURA",'Planificación 2026-1'!W:W,C447,'Planificación 2026-1'!H:H,"MH"))&gt;0,"P31"," ")</f>
        <v xml:space="preserve"> </v>
      </c>
      <c r="BR447" s="108" t="str">
        <f>IF(SUM(COUNTIFS('Planificación 2026-1'!F:F,"HUAURA",'Planificación 2026-1'!W:W,C447,'Planificación 2026-1'!H:H,"IC"))&gt;0,"P32"," ")</f>
        <v xml:space="preserve"> </v>
      </c>
      <c r="BS447" s="108" t="str">
        <f>IF(SUM(COUNTIFS('Planificación 2026-1'!F:F,"HUAURA",'Planificación 2026-1'!W:W,C447,'Planificación 2026-1'!H:H,"AR"))&gt;0,"P34"," ")</f>
        <v xml:space="preserve"> </v>
      </c>
      <c r="BT447" s="108" t="str">
        <f>IF(SUM(COUNTIFS('Planificación 2026-1'!F:F,"HUAURA",'Planificación 2026-1'!W:W,C447,'Planificación 2026-1'!H:H,"T1"))&gt;0,"P35"," ")</f>
        <v xml:space="preserve"> </v>
      </c>
      <c r="BU447" s="108" t="str">
        <f>IF(SUM(COUNTIFS('Planificación 2026-1'!F:F,"HUAURA",'Planificación 2026-1'!W:W,C447,'Planificación 2026-1'!H:H,"T3"))&gt;0,"P36"," ")</f>
        <v xml:space="preserve"> </v>
      </c>
      <c r="BV447" s="108" t="str">
        <f>IF(SUM(COUNTIFS('Planificación 2026-1'!F:F,"HUAURA",'Planificación 2026-1'!W:W,C447,'Planificación 2026-1'!H:H,"T2"))&gt;0,"P37"," ")</f>
        <v xml:space="preserve"> </v>
      </c>
      <c r="BW447" s="108" t="str">
        <f>IF(SUM(COUNTIFS('Planificación 2026-1'!F:F,"HUAURA",'Planificación 2026-1'!W:W,C447,'Planificación 2026-1'!H:H,"AE"))&gt;0,"P38"," ")</f>
        <v xml:space="preserve"> </v>
      </c>
      <c r="BX447" s="108" t="str">
        <f>IF(SUM(COUNTIFS('Planificación 2026-1'!F:F,"HUAURA",'Planificación 2026-1'!W:W,C447,'Planificación 2026-1'!H:H,"T4"))&gt;0,"P55"," ")</f>
        <v xml:space="preserve"> </v>
      </c>
      <c r="BY447" s="109">
        <f>SUMIFS('Planificación 2026-1'!R:R,'Planificación 2026-1'!W:W,C447,'Planificación 2026-1'!H:H,"AF",'Planificación 2026-1'!I:I,"&gt;2")</f>
        <v>0</v>
      </c>
      <c r="BZ447" s="109">
        <f>SUMIFS('Planificación 2026-1'!R:R,'Planificación 2026-1'!W:W,C447,'Planificación 2026-1'!H:H,"EN",'Planificación 2026-1'!I:I,"&gt;2")</f>
        <v>0</v>
      </c>
      <c r="CA447" s="109">
        <f>SUMIFS('Planificación 2026-1'!R:R,'Planificación 2026-1'!W:W,C447,'Planificación 2026-1'!H:H,"IS",'Planificación 2026-1'!I:I,"&gt;2")</f>
        <v>0</v>
      </c>
      <c r="CB447" s="109">
        <f>SUMIFS('Planificación 2026-1'!R:R,'Planificación 2026-1'!W:W,C447,'Planificación 2026-1'!H:H,"PS",'Planificación 2026-1'!I:I,"&gt;2")</f>
        <v>0</v>
      </c>
      <c r="CC447" s="109">
        <f>SUMIFS('Planificación 2026-1'!R:R,'Planificación 2026-1'!W:W,C447,'Planificación 2026-1'!H:H,"IN",'Planificación 2026-1'!I:I,"&gt;2")</f>
        <v>0</v>
      </c>
      <c r="CD447" s="109">
        <f>SUMIFS('Planificación 2026-1'!R:R,'Planificación 2026-1'!W:W,C447,'Planificación 2026-1'!H:H,"CA",'Planificación 2026-1'!I:I,"&gt;2")</f>
        <v>0</v>
      </c>
      <c r="CE447" s="109">
        <f>SUMIFS('Planificación 2026-1'!R:R,'Planificación 2026-1'!W:W,C447,'Planificación 2026-1'!H:H,"DE",'Planificación 2026-1'!I:I,"&gt;2")</f>
        <v>0</v>
      </c>
      <c r="CF447" s="109">
        <f>SUMIFS('Planificación 2026-1'!R:R,'Planificación 2026-1'!W:W,C447,'Planificación 2026-1'!H:H,"OB",'Planificación 2026-1'!I:I,"&gt;2")</f>
        <v>0</v>
      </c>
      <c r="CG447" s="109">
        <f>SUMIFS('Planificación 2026-1'!R:R,'Planificación 2026-1'!W:W,C447,'Planificación 2026-1'!H:H,"MH",'Planificación 2026-1'!I:I,"&gt;2")</f>
        <v>0</v>
      </c>
      <c r="CH447" s="109">
        <f>SUMIFS('Planificación 2026-1'!R:R,'Planificación 2026-1'!W:W,C447,'Planificación 2026-1'!H:H,"IC",'Planificación 2026-1'!I:I,"&gt;2")</f>
        <v>0</v>
      </c>
      <c r="CI447" s="109">
        <f>SUMIFS('Planificación 2026-1'!R:R,'Planificación 2026-1'!W:W,C447,'Planificación 2026-1'!H:H,"AR",'Planificación 2026-1'!I:I,"&gt;2")</f>
        <v>0</v>
      </c>
      <c r="CJ447" s="109">
        <f>SUMIFS('Planificación 2026-1'!R:R,'Planificación 2026-1'!W:W,C447,'Planificación 2026-1'!H:H,"T1",'Planificación 2026-1'!I:I,"&gt;2")</f>
        <v>0</v>
      </c>
      <c r="CK447" s="109">
        <f>SUMIFS('Planificación 2026-1'!R:R,'Planificación 2026-1'!W:W,C447,'Planificación 2026-1'!H:H,"T3",'Planificación 2026-1'!I:I,"&gt;2")</f>
        <v>0</v>
      </c>
      <c r="CL447" s="109">
        <f>SUMIFS('Planificación 2026-1'!R:R,'Planificación 2026-1'!W:W,C447,'Planificación 2026-1'!H:H,"T2",'Planificación 2026-1'!I:I,"&gt;2")</f>
        <v>0</v>
      </c>
      <c r="CM447" s="109">
        <f>SUMIFS('Planificación 2026-1'!R:R,'Planificación 2026-1'!W:W,C447,'Planificación 2026-1'!H:H,"AE",'Planificación 2026-1'!I:I,"&gt;2")</f>
        <v>0</v>
      </c>
      <c r="CN447" s="109">
        <f>SUMIFS('Planificación 2026-1'!R:R,'Planificación 2026-1'!W:W,C447,'Planificación 2026-1'!H:H,"T4",'Planificación 2026-1'!I:I,"&gt;2")</f>
        <v>0</v>
      </c>
      <c r="CO447" s="109">
        <f>SUMIFS('Planificación 2026-1'!R:R,'Planificación 2026-1'!W:W,C447,'Planificación 2026-1'!H:H,"AF",'Planificación 2026-1'!I:I,"&lt;3")</f>
        <v>0</v>
      </c>
      <c r="CP447" s="109">
        <f>SUMIFS('Planificación 2026-1'!R:R,'Planificación 2026-1'!W:W,C447,'Planificación 2026-1'!H:H,"EN",'Planificación 2026-1'!I:I,"&lt;3")</f>
        <v>0</v>
      </c>
      <c r="CQ447" s="109">
        <f>SUMIFS('Planificación 2026-1'!R:R,'Planificación 2026-1'!W:W,C447,'Planificación 2026-1'!H:H,"IS",'Planificación 2026-1'!I:I,"&lt;3")</f>
        <v>0</v>
      </c>
      <c r="CR447" s="109">
        <f>SUMIFS('Planificación 2026-1'!R:R,'Planificación 2026-1'!W:W,C447,'Planificación 2026-1'!H:H,"PS",'Planificación 2026-1'!I:I,"&lt;3")</f>
        <v>0</v>
      </c>
      <c r="CS447" s="109">
        <f>SUMIFS('Planificación 2026-1'!R:R,'Planificación 2026-1'!W:W,C447,'Planificación 2026-1'!H:H,"IN",'Planificación 2026-1'!I:I,"&lt;3")</f>
        <v>0</v>
      </c>
      <c r="CT447" s="109">
        <f>SUMIFS('Planificación 2026-1'!R:R,'Planificación 2026-1'!W:W,C447,'Planificación 2026-1'!H:H,"CA",'Planificación 2026-1'!I:I,"&lt;3")</f>
        <v>0</v>
      </c>
      <c r="CU447" s="109">
        <f>SUMIFS('Planificación 2026-1'!R:R,'Planificación 2026-1'!W:W,C447,'Planificación 2026-1'!H:H,"DE",'Planificación 2026-1'!I:I,"&lt;3")</f>
        <v>0</v>
      </c>
      <c r="CV447" s="109">
        <f>SUMIFS('Planificación 2026-1'!R:R,'Planificación 2026-1'!W:W,C447,'Planificación 2026-1'!H:H,"OB",'Planificación 2026-1'!I:I,"&lt;3")</f>
        <v>0</v>
      </c>
      <c r="CW447" s="109">
        <f>SUMIFS('Planificación 2026-1'!R:R,'Planificación 2026-1'!W:W,C447,'Planificación 2026-1'!H:H,"MH",'Planificación 2026-1'!I:I,"&lt;3")</f>
        <v>0</v>
      </c>
      <c r="CX447" s="109">
        <f>SUMIFS('Planificación 2026-1'!R:R,'Planificación 2026-1'!W:W,C447,'Planificación 2026-1'!H:H,"IC",'Planificación 2026-1'!I:I,"&lt;3")</f>
        <v>0</v>
      </c>
      <c r="CY447" s="109">
        <f>SUMIFS('Planificación 2026-1'!R:R,'Planificación 2026-1'!W:W,C447,'Planificación 2026-1'!H:H,"AR",'Planificación 2026-1'!I:I,"&lt;3")</f>
        <v>0</v>
      </c>
      <c r="CZ447" s="109">
        <f>SUMIFS('Planificación 2026-1'!R:R,'Planificación 2026-1'!W:W,C447,'Planificación 2026-1'!H:H,"T1",'Planificación 2026-1'!I:I,"&lt;3")</f>
        <v>0</v>
      </c>
      <c r="DA447" s="109">
        <f>SUMIFS('Planificación 2026-1'!R:R,'Planificación 2026-1'!W:W,C447,'Planificación 2026-1'!H:H,"T3",'Planificación 2026-1'!I:I,"&lt;3")</f>
        <v>0</v>
      </c>
      <c r="DB447" s="109">
        <f>SUMIFS('Planificación 2026-1'!R:R,'Planificación 2026-1'!W:W,C447,'Planificación 2026-1'!H:H,"T2",'Planificación 2026-1'!I:I,"&lt;3")</f>
        <v>0</v>
      </c>
      <c r="DC447" s="109">
        <f>SUMIFS('Planificación 2026-1'!R:R,'Planificación 2026-1'!W:W,C447,'Planificación 2026-1'!H:H,"AE",'Planificación 2026-1'!I:I,"&lt;3")</f>
        <v>0</v>
      </c>
      <c r="DD447" s="109">
        <f>SUMIFS('Planificación 2026-1'!R:R,'Planificación 2026-1'!W:W,C447,'Planificación 2026-1'!H:H,"T4",'Planificación 2026-1'!I:I,"&lt;3")</f>
        <v>0</v>
      </c>
      <c r="DE447" s="108" t="str">
        <f t="shared" si="63"/>
        <v/>
      </c>
      <c r="DF447" s="41">
        <f>IF(C447="","",SUMIFS('Planificación 2026-1'!R:R,'Planificación 2026-1'!W:W,C447,'Planificación 2026-1'!F:F,"PRINCIPAL",'Planificación 2026-1'!X:X,"VIRTUAL"))</f>
        <v>0</v>
      </c>
      <c r="DG447" s="41">
        <f>IF(C447="","",SUMIFS('Planificación 2026-1'!R:R,'Planificación 2026-1'!W:W,C447,'Planificación 2026-1'!F:F,"PRINCIPAL",'Planificación 2026-1'!X:X,"PRESENCIAL"))</f>
        <v>0</v>
      </c>
      <c r="DH447" s="41">
        <f>IF(C447="","",SUMIFS('Planificación 2026-1'!R:R,'Planificación 2026-1'!W:W,C447,'Planificación 2026-1'!F:F,"PRINCIPAL",'Planificación 2026-1'!X:X,"HIBRIDO PRESENCIAL"))</f>
        <v>0</v>
      </c>
      <c r="DI447" s="108" t="str">
        <f t="shared" si="64"/>
        <v/>
      </c>
      <c r="DJ447" s="108">
        <f>IF(C447="","",SUMIFS('Planificación 2026-1'!R:R,'Planificación 2026-1'!W:W,C447,'Planificación 2026-1'!F:F,"FILIAL",'Planificación 2026-1'!X:X,"VIRTUAL"))</f>
        <v>0</v>
      </c>
      <c r="DK447" s="110">
        <f>IF(C447="","",SUMIFS('Planificación 2026-1'!R:R,'Planificación 2026-1'!W:W,C447,'Planificación 2026-1'!F:F,"FILIAL",'Planificación 2026-1'!X:X,"PRESENCIAL"))</f>
        <v>0</v>
      </c>
      <c r="DL447" s="61">
        <f>IF(C447="","",SUMIFS('Planificación 2026-1'!R:R,'Planificación 2026-1'!W:W,C447,'Planificación 2026-1'!F:F,"FILIAL",'Planificación 2026-1'!X:X,"HIBRIDO PRESENCIAL"))</f>
        <v>0</v>
      </c>
      <c r="DM447" s="111" t="str">
        <f t="shared" si="65"/>
        <v/>
      </c>
      <c r="DN447" s="108">
        <f>IF(C447="","",SUMIFS('Planificación 2026-1'!R:R,'Planificación 2026-1'!W:W,C447,'Planificación 2026-1'!F:F,"SUNAMPE",'Planificación 2026-1'!X:X,"VIRTUAL"))</f>
        <v>0</v>
      </c>
      <c r="DO447" s="61">
        <f>IF(C447="","",SUMIFS('Planificación 2026-1'!R:R,'Planificación 2026-1'!W:W,C447,'Planificación 2026-1'!F:F,"SUNAMPE",'Planificación 2026-1'!X:X,"PRESENCIAL"))</f>
        <v>0</v>
      </c>
      <c r="DP447" s="111" t="str">
        <f t="shared" si="66"/>
        <v/>
      </c>
      <c r="DQ447" s="108">
        <f>IF(C447="","",SUMIFS('Planificación 2026-1'!R:R,'Planificación 2026-1'!W:W,C447,'Planificación 2026-1'!F:F,"HUAURA",'Planificación 2026-1'!X:X,"VIRTUAL"))</f>
        <v>0</v>
      </c>
      <c r="DR447" s="61">
        <f>IF(C447="","",SUMIFS('Planificación 2026-1'!R:R,'Planificación 2026-1'!W:W,C447,'Planificación 2026-1'!F:F,"HUAURA",'Planificación 2026-1'!X:X,"PRESENCIAL"))</f>
        <v>0</v>
      </c>
      <c r="DS447" s="76">
        <f>SUMIFS('Planificación 2026-1'!R:R,'Planificación 2026-1'!W:W,C447,'Planificación 2026-1'!F:F,"PRINCIPAL",'Planificación 2026-1'!X:X,"VIRTUAL",'Planificación 2026-1'!I:I,"&gt;2")</f>
        <v>0</v>
      </c>
      <c r="DT447" s="76">
        <f>SUMIFS('Planificación 2026-1'!R:R,'Planificación 2026-1'!W:W,C447,'Planificación 2026-1'!F:F,"PRINCIPAL",'Planificación 2026-1'!X:X,"&lt;&gt;VIRTUAL",'Planificación 2026-1'!I:I,"&gt;2")</f>
        <v>0</v>
      </c>
      <c r="DU447" s="76">
        <f>SUMIFS('Planificación 2026-1'!R:R,'Planificación 2026-1'!W:W,C447,'Planificación 2026-1'!F:F,"SUNAMPE",'Planificación 2026-1'!X:X,"VIRTUAL",'Planificación 2026-1'!I:I,"&gt;2")</f>
        <v>0</v>
      </c>
      <c r="DV447" s="76">
        <f>SUMIFS('Planificación 2026-1'!R:R,'Planificación 2026-1'!W:W,C447,'Planificación 2026-1'!F:F,"SUNAMPE",'Planificación 2026-1'!X:X,"&lt;&gt;VIRTUAL",'Planificación 2026-1'!I:I,"&gt;2")</f>
        <v>0</v>
      </c>
      <c r="DW447" s="76">
        <f>SUMIFS('Planificación 2026-1'!R:R,'Planificación 2026-1'!W:W,C447,'Planificación 2026-1'!F:F,"FILIAL",'Planificación 2026-1'!X:X,"VIRTUAL",'Planificación 2026-1'!I:I,"&gt;2")</f>
        <v>0</v>
      </c>
      <c r="DX447" s="76">
        <f>SUMIFS('Planificación 2026-1'!R:R,'Planificación 2026-1'!W:W,C447,'Planificación 2026-1'!F:F,"FILIAL",'Planificación 2026-1'!X:X,"&lt;&gt;VIRTUAL",'Planificación 2026-1'!I:I,"&gt;2")</f>
        <v>0</v>
      </c>
      <c r="DY447" s="76">
        <f>SUMIFS('Planificación 2026-1'!R:R,'Planificación 2026-1'!W:W,C447,'Planificación 2026-1'!F:F,"PORUMA",'Planificación 2026-1'!X:X,"VIRTUAL",'Planificación 2026-1'!I:I,"&gt;2")</f>
        <v>0</v>
      </c>
      <c r="DZ447" s="76">
        <f>SUMIFS('Planificación 2026-1'!R:R,'Planificación 2026-1'!W:W,C447,'Planificación 2026-1'!F:F,"PORUMA",'Planificación 2026-1'!X:X,"&lt;&gt;VIRTUAL",'Planificación 2026-1'!I:I,"&gt;2")</f>
        <v>0</v>
      </c>
      <c r="EA447" s="76">
        <f>SUMIFS('Planificación 2026-1'!R:R,'Planificación 2026-1'!W:W,C447,'Planificación 2026-1'!F:F,"HUAURA",'Planificación 2026-1'!X:X,"VIRTUAL",'Planificación 2026-1'!I:I,"&gt;2")</f>
        <v>0</v>
      </c>
      <c r="EB447" s="76">
        <f>SUMIFS('Planificación 2026-1'!R:R,'Planificación 2026-1'!W:W,C447,'Planificación 2026-1'!F:F,"HUAURA",'Planificación 2026-1'!X:X,"&lt;&gt;VIRTUAL",'Planificación 2026-1'!I:I,"&gt;2")</f>
        <v>0</v>
      </c>
      <c r="EC447" s="76">
        <f>SUMIFS('Planificación 2026-1'!R:R,'Planificación 2026-1'!W:W,C447,'Planificación 2026-1'!F:F,"PRINCIPAL",'Planificación 2026-1'!X:X,"VIRTUAL",'Planificación 2026-1'!I:I,"&lt;3")</f>
        <v>0</v>
      </c>
      <c r="ED447" s="76">
        <f>SUMIFS('Planificación 2026-1'!R:R,'Planificación 2026-1'!W:W,C447,'Planificación 2026-1'!F:F,"PRINCIPAL",'Planificación 2026-1'!X:X,"&lt;&gt;VIRTUAL",'Planificación 2026-1'!I:I,"&lt;3")</f>
        <v>0</v>
      </c>
      <c r="EE447" s="76">
        <f>SUMIFS('Planificación 2026-1'!R:R,'Planificación 2026-1'!W:W,C447,'Planificación 2026-1'!F:F,"SUNAMPE",'Planificación 2026-1'!X:X,"VIRTUAL",'Planificación 2026-1'!I:I,"&lt;3")</f>
        <v>0</v>
      </c>
      <c r="EF447" s="76">
        <f>SUMIFS('Planificación 2026-1'!R:R,'Planificación 2026-1'!W:W,C447,'Planificación 2026-1'!F:F,"SUNAMPE",'Planificación 2026-1'!X:X,"&lt;&gt;VIRTUAL",'Planificación 2026-1'!I:I,"&lt;3")</f>
        <v>0</v>
      </c>
      <c r="EG447" s="76">
        <f>SUMIFS('Planificación 2026-1'!R:R,'Planificación 2026-1'!W:W,C447,'Planificación 2026-1'!F:F,"FILIAL",'Planificación 2026-1'!X:X,"VIRTUAL",'Planificación 2026-1'!I:I,"&lt;3")</f>
        <v>0</v>
      </c>
      <c r="EH447" s="76">
        <f>SUMIFS('Planificación 2026-1'!R:R,'Planificación 2026-1'!W:W,C447,'Planificación 2026-1'!F:F,"FILIAL",'Planificación 2026-1'!X:X,"&lt;&gt;VIRTUAL",'Planificación 2026-1'!I:I,"&lt;3")</f>
        <v>0</v>
      </c>
      <c r="EI447" s="76">
        <f>SUMIFS('Planificación 2026-1'!R:R,'Planificación 2026-1'!W:W,C447,'Planificación 2026-1'!F:F,"PORUMA",'Planificación 2026-1'!X:X,"VIRTUAL",'Planificación 2026-1'!I:I,"&lt;3")</f>
        <v>0</v>
      </c>
      <c r="EJ447" s="76">
        <f>SUMIFS('Planificación 2026-1'!R:R,'Planificación 2026-1'!W:W,C447,'Planificación 2026-1'!F:F,"PORUMA",'Planificación 2026-1'!X:X,"&lt;&gt;VIRTUAL",'Planificación 2026-1'!I:I,"&lt;3")</f>
        <v>0</v>
      </c>
      <c r="EK447" s="76">
        <f>SUMIFS('Planificación 2026-1'!R:R,'Planificación 2026-1'!W:W,C447,'Planificación 2026-1'!F:F,"HUAURA",'Planificación 2026-1'!X:X,"VIRTUAL",'Planificación 2026-1'!I:I,"&lt;3")</f>
        <v>0</v>
      </c>
      <c r="EL447" s="76">
        <f>SUMIFS('Planificación 2026-1'!R:R,'Planificación 2026-1'!W:W,C447,'Planificación 2026-1'!F:F,"HUAURA",'Planificación 2026-1'!X:X,"&lt;&gt;VIRTUAL",'Planificación 2026-1'!I:I,"&lt;3")</f>
        <v>0</v>
      </c>
      <c r="EM447" s="76"/>
      <c r="EN447" s="76">
        <f t="shared" si="59"/>
        <v>0</v>
      </c>
      <c r="EO447" s="76">
        <f t="shared" si="60"/>
        <v>0</v>
      </c>
      <c r="EP447" s="76" t="b">
        <f t="shared" si="61"/>
        <v>1</v>
      </c>
      <c r="EQ447" s="76" t="str">
        <f t="shared" si="62"/>
        <v/>
      </c>
      <c r="ER447" s="76" t="str">
        <f t="shared" si="67"/>
        <v>PRESENCIAL</v>
      </c>
    </row>
    <row r="448" spans="1:148" hidden="1">
      <c r="A448" s="83"/>
      <c r="B448" s="119">
        <v>445</v>
      </c>
      <c r="C448" s="115" t="s">
        <v>623</v>
      </c>
      <c r="D448" s="112">
        <f>SUMIF('Planificación 2026-1'!W:W,C448,'Planificación 2026-1'!R:R)</f>
        <v>35</v>
      </c>
      <c r="E448" s="114" t="s">
        <v>173</v>
      </c>
      <c r="F448" s="115" t="s">
        <v>596</v>
      </c>
      <c r="G448" s="115" t="s">
        <v>153</v>
      </c>
      <c r="H448" s="115" t="s">
        <v>141</v>
      </c>
      <c r="I448" s="107" t="str">
        <f>IF(SUM(COUNTIFS('Planificación 2026-1'!F:F,"PRINCIPAL",'Planificación 2026-1'!W:W,C448,'Planificación 2026-1'!H:H,"AF"))&gt;0,"P01"," ")</f>
        <v xml:space="preserve"> </v>
      </c>
      <c r="J448" s="108" t="str">
        <f>IF(SUM(COUNTIFS('Planificación 2026-1'!F:F,"PRINCIPAL",'Planificación 2026-1'!W:W,C448,'Planificación 2026-1'!H:H,"EN"))&gt;0,"P02"," ")</f>
        <v xml:space="preserve"> </v>
      </c>
      <c r="K448" s="108" t="str">
        <f>IF(SUM(COUNTIFS('Planificación 2026-1'!F:F,"PRINCIPAL",'Planificación 2026-1'!W:W,C448,'Planificación 2026-1'!H:H,"IS"))&gt;0,"P03"," ")</f>
        <v>P03</v>
      </c>
      <c r="L448" s="108" t="str">
        <f>IF(SUM(COUNTIFS('Planificación 2026-1'!F:F,"PRINCIPAL",'Planificación 2026-1'!W:W,C448,'Planificación 2026-1'!H:H,"PS"))&gt;0,"P04"," ")</f>
        <v xml:space="preserve"> </v>
      </c>
      <c r="M448" s="108"/>
      <c r="N448" s="108" t="str">
        <f>IF(SUM(COUNTIFS('Planificación 2026-1'!F:F,"PRINCIPAL",'Planificación 2026-1'!W:W,C448,'Planificación 2026-1'!H:H,"IN"))&gt;0,"P06"," ")</f>
        <v>P06</v>
      </c>
      <c r="O448" s="108" t="str">
        <f>IF(SUM(COUNTIFS('Planificación 2026-1'!F:F,"PRINCIPAL",'Planificación 2026-1'!W:W,C448,'Planificación 2026-1'!H:H,"CA"))&gt;0,"P07"," ")</f>
        <v xml:space="preserve"> </v>
      </c>
      <c r="P448" s="108" t="str">
        <f>IF(SUM(COUNTIFS('Planificación 2026-1'!F:F,"PRINCIPAL",'Planificación 2026-1'!W:W,C448,'Planificación 2026-1'!H:H,"DE"))&gt;0,"P08"," ")</f>
        <v xml:space="preserve"> </v>
      </c>
      <c r="Q448" s="108" t="str">
        <f>IF(SUM(COUNTIFS('Planificación 2026-1'!F:F,"PRINCIPAL",'Planificación 2026-1'!W:W,C448,'Planificación 2026-1'!H:H,"OB"))&gt;0,"P09"," ")</f>
        <v xml:space="preserve"> </v>
      </c>
      <c r="R448" s="108" t="str">
        <f>IF(SUM(COUNTIFS('Planificación 2026-1'!F:F,"PRINCIPAL",'Planificación 2026-1'!W:W,C448,'Planificación 2026-1'!H:H,"MH"))&gt;0,"P31"," ")</f>
        <v xml:space="preserve"> </v>
      </c>
      <c r="S448" s="108" t="str">
        <f>IF(SUM(COUNTIFS('Planificación 2026-1'!F:F,"PRINCIPAL",'Planificación 2026-1'!W:W,C448,'Planificación 2026-1'!H:H,"IC"))&gt;0,"P32"," ")</f>
        <v xml:space="preserve"> </v>
      </c>
      <c r="T448" s="108" t="str">
        <f>IF(SUM(COUNTIFS('Planificación 2026-1'!F:F,"PRINCIPAL",'Planificación 2026-1'!W:W,C448,'Planificación 2026-1'!H:H,"AR"))&gt;0,"P34"," ")</f>
        <v xml:space="preserve"> </v>
      </c>
      <c r="U448" s="108" t="str">
        <f>IF(SUM(COUNTIFS('Planificación 2026-1'!F:F,"PRINCIPAL",'Planificación 2026-1'!W:W,C448,'Planificación 2026-1'!H:H,"T1"))&gt;0,"P35"," ")</f>
        <v xml:space="preserve"> </v>
      </c>
      <c r="V448" s="108" t="str">
        <f>IF(SUM(COUNTIFS('Planificación 2026-1'!F:F,"PRINCIPAL",'Planificación 2026-1'!W:W,C448,'Planificación 2026-1'!H:H,"T3"))&gt;0,"P36"," ")</f>
        <v xml:space="preserve"> </v>
      </c>
      <c r="W448" s="108" t="str">
        <f>IF(SUM(COUNTIFS('Planificación 2026-1'!F:F,"PRINCIPAL",'Planificación 2026-1'!W:W,C448,'Planificación 2026-1'!H:H,"T2"))&gt;0,"P37"," ")</f>
        <v xml:space="preserve"> </v>
      </c>
      <c r="X448" s="108" t="str">
        <f>IF(SUM(COUNTIFS('Planificación 2026-1'!F:F,"PRINCIPAL",'Planificación 2026-1'!W:W,C448,'Planificación 2026-1'!H:H,"AE"))&gt;0,"P38"," ")</f>
        <v xml:space="preserve"> </v>
      </c>
      <c r="Y448" s="108" t="str">
        <f>IF(SUM(COUNTIFS('Planificación 2026-1'!F:F,"PRINCIPAL",'Planificación 2026-1'!W:W,C448,'Planificación 2026-1'!H:H,"T4"))&gt;0,"P55"," ")</f>
        <v xml:space="preserve"> </v>
      </c>
      <c r="Z448" s="108" t="str">
        <f>IF(SUM(COUNTIFS('Planificación 2026-1'!F:F,"FILIAL",'Planificación 2026-1'!W:W,C448,'Planificación 2026-1'!H:H,"AF"))&gt;0," P01"," ")</f>
        <v xml:space="preserve"> </v>
      </c>
      <c r="AA448" s="108" t="str">
        <f>IF(SUM(COUNTIFS('Planificación 2026-1'!F:F,"FILIAL",'Planificación 2026-1'!W:W,C448,'Planificación 2026-1'!H:H,"EN"))&gt;0,"P02"," ")</f>
        <v xml:space="preserve"> </v>
      </c>
      <c r="AB448" s="108" t="str">
        <f>IF(SUM(COUNTIFS('Planificación 2026-1'!F:F,"FILIAL",'Planificación 2026-1'!W:W,C448,'Planificación 2026-1'!H:H,"IS"))&gt;0,"P03"," ")</f>
        <v xml:space="preserve"> </v>
      </c>
      <c r="AC448" s="108" t="str">
        <f>IF(SUM(COUNTIFS('Planificación 2026-1'!F:F,"FILIAL",'Planificación 2026-1'!W:W,C448,'Planificación 2026-1'!H:H,"PS"))&gt;0,"P04"," ")</f>
        <v xml:space="preserve"> </v>
      </c>
      <c r="AD448" s="108"/>
      <c r="AE448" s="108" t="str">
        <f>IF(SUM(COUNTIFS('Planificación 2026-1'!F:F,"FILIAL",'Planificación 2026-1'!W:W,C448,'Planificación 2026-1'!H:H,"IN"))&gt;0,"P06"," ")</f>
        <v xml:space="preserve"> </v>
      </c>
      <c r="AF448" s="108" t="str">
        <f>IF(SUM(COUNTIFS('Planificación 2026-1'!F:F,"FILIAL",'Planificación 2026-1'!W:W,C448,'Planificación 2026-1'!H:H,"CA"))&gt;0,"P07"," ")</f>
        <v xml:space="preserve"> </v>
      </c>
      <c r="AG448" s="108" t="str">
        <f>IF(SUM(COUNTIFS('Planificación 2026-1'!F:F,"FILIAL",'Planificación 2026-1'!W:W,C448,'Planificación 2026-1'!H:H,"DE"))&gt;0,"P08"," ")</f>
        <v xml:space="preserve"> </v>
      </c>
      <c r="AH448" s="108" t="str">
        <f>IF(SUM(COUNTIFS('Planificación 2026-1'!F:F,"FILIAL",'Planificación 2026-1'!W:W,C448,'Planificación 2026-1'!H:H,"OB"))&gt;0,"P09"," ")</f>
        <v xml:space="preserve"> </v>
      </c>
      <c r="AI448" s="108" t="str">
        <f>IF(SUM(COUNTIFS('Planificación 2026-1'!F:F,"FILIAL",'Planificación 2026-1'!W:W,C448,'Planificación 2026-1'!H:H,"MH"))&gt;0,"P31"," ")</f>
        <v xml:space="preserve"> </v>
      </c>
      <c r="AJ448" s="108" t="str">
        <f>IF(SUM(COUNTIFS('Planificación 2026-1'!F:F,"FILIAL",'Planificación 2026-1'!W:W,C448,'Planificación 2026-1'!H:H,"IC"))&gt;0,"P32"," ")</f>
        <v xml:space="preserve"> </v>
      </c>
      <c r="AK448" s="108" t="str">
        <f>IF(SUM(COUNTIFS('Planificación 2026-1'!F:F,"FILIAL",'Planificación 2026-1'!W:W,C448,'Planificación 2026-1'!H:H,"AR"))&gt;0,"P34"," ")</f>
        <v xml:space="preserve"> </v>
      </c>
      <c r="AL448" s="108" t="str">
        <f>IF(SUM(COUNTIFS('Planificación 2026-1'!F:F,"FILIAL",'Planificación 2026-1'!W:W,C448,'Planificación 2026-1'!H:H,"T1"))&gt;0,"P35"," ")</f>
        <v xml:space="preserve"> </v>
      </c>
      <c r="AM448" s="108" t="str">
        <f>IF(SUM(COUNTIFS('Planificación 2026-1'!F:F,"FILIAL",'Planificación 2026-1'!W:W,C448,'Planificación 2026-1'!H:H,"T3"))&gt;0,"P36"," ")</f>
        <v xml:space="preserve"> </v>
      </c>
      <c r="AN448" s="108" t="str">
        <f>IF(SUM(COUNTIFS('Planificación 2026-1'!F:F,"FILIAL",'Planificación 2026-1'!W:W,C448,'Planificación 2026-1'!H:H,"T2"))&gt;0,"P37"," ")</f>
        <v xml:space="preserve"> </v>
      </c>
      <c r="AO448" s="108" t="str">
        <f>IF(SUM(COUNTIFS('Planificación 2026-1'!F:F,"FILIAL",'Planificación 2026-1'!W:W,C448,'Planificación 2026-1'!H:H,"AE"))&gt;0,"P38"," ")</f>
        <v xml:space="preserve"> </v>
      </c>
      <c r="AP448" s="108" t="str">
        <f>IF(SUM(COUNTIFS('Planificación 2026-1'!F:F,"FILIAL",'Planificación 2026-1'!W:W,C448,'Planificación 2026-1'!H:H,"T4"))&gt;0,"P55"," ")</f>
        <v xml:space="preserve"> </v>
      </c>
      <c r="AQ448" s="108" t="str">
        <f>IF(SUM(COUNTIFS('Planificación 2026-1'!F:F,"SUNAMPE",'Planificación 2026-1'!W:W,C448,'Planificación 2026-1'!H:H,"AF"))&gt;0," P01"," ")</f>
        <v xml:space="preserve"> </v>
      </c>
      <c r="AR448" s="108" t="str">
        <f>IF(SUM(COUNTIFS('Planificación 2026-1'!F:F,"SUNAMPE",'Planificación 2026-1'!W:W,C448,'Planificación 2026-1'!H:H,"EN"))&gt;0,"P02"," ")</f>
        <v xml:space="preserve"> </v>
      </c>
      <c r="AS448" s="108" t="str">
        <f>IF(SUM(COUNTIFS('Planificación 2026-1'!F:F,"SUNAMPE",'Planificación 2026-1'!W:W,C448,'Planificación 2026-1'!H:H,"IS"))&gt;0,"P03"," ")</f>
        <v xml:space="preserve"> </v>
      </c>
      <c r="AT448" s="108" t="str">
        <f>IF(SUM(COUNTIFS('Planificación 2026-1'!F:F,"SUNAMPE",'Planificación 2026-1'!W:W,C448,'Planificación 2026-1'!H:H,"PS"))&gt;0,"P04"," ")</f>
        <v xml:space="preserve"> </v>
      </c>
      <c r="AU448" s="108"/>
      <c r="AV448" s="108" t="str">
        <f>IF(SUM(COUNTIFS('Planificación 2026-1'!F:F,"SUNAMPE",'Planificación 2026-1'!W:W,C448,'Planificación 2026-1'!H:H,"IN"))&gt;0,"P06"," ")</f>
        <v xml:space="preserve"> </v>
      </c>
      <c r="AW448" s="108" t="str">
        <f>IF(SUM(COUNTIFS('Planificación 2026-1'!F:F,"SUNAMPE",'Planificación 2026-1'!W:W,C448,'Planificación 2026-1'!H:H,"CA"))&gt;0,"P07"," ")</f>
        <v xml:space="preserve"> </v>
      </c>
      <c r="AX448" s="108" t="str">
        <f>IF(SUM(COUNTIFS('Planificación 2026-1'!F:F,"SUNAMPE",'Planificación 2026-1'!W:W,C448,'Planificación 2026-1'!H:H,"DE"))&gt;0,"P08"," ")</f>
        <v xml:space="preserve"> </v>
      </c>
      <c r="AY448" s="108" t="str">
        <f>IF(SUM(COUNTIFS('Planificación 2026-1'!F:F,"SUNAMPE",'Planificación 2026-1'!W:W,C448,'Planificación 2026-1'!H:H,"OB"))&gt;0,"P09"," ")</f>
        <v xml:space="preserve"> </v>
      </c>
      <c r="AZ448" s="108" t="str">
        <f>IF(SUM(COUNTIFS('Planificación 2026-1'!F:F,"SUNAMPE",'Planificación 2026-1'!W:W,C448,'Planificación 2026-1'!H:H,"MH"))&gt;0,"P31"," ")</f>
        <v xml:space="preserve"> </v>
      </c>
      <c r="BA448" s="108" t="str">
        <f>IF(SUM(COUNTIFS('Planificación 2026-1'!F:F,"SUNAMPE",'Planificación 2026-1'!W:W,C448,'Planificación 2026-1'!H:H,"IC"))&gt;0,"P32"," ")</f>
        <v xml:space="preserve"> </v>
      </c>
      <c r="BB448" s="108" t="str">
        <f>IF(SUM(COUNTIFS('Planificación 2026-1'!F:F,"SUNAMPE",'Planificación 2026-1'!W:W,C448,'Planificación 2026-1'!H:H,"AR"))&gt;0,"P34"," ")</f>
        <v xml:space="preserve"> </v>
      </c>
      <c r="BC448" s="108" t="str">
        <f>IF(SUM(COUNTIFS('Planificación 2026-1'!F:F,"SUNAMPE",'Planificación 2026-1'!W:W,C448,'Planificación 2026-1'!H:H,"T1"))&gt;0,"P35"," ")</f>
        <v xml:space="preserve"> </v>
      </c>
      <c r="BD448" s="108" t="str">
        <f>IF(SUM(COUNTIFS('Planificación 2026-1'!F:F,"SUNAMPE",'Planificación 2026-1'!W:W,C448,'Planificación 2026-1'!H:H,"T3"))&gt;0,"P36"," ")</f>
        <v xml:space="preserve"> </v>
      </c>
      <c r="BE448" s="108" t="str">
        <f>IF(SUM(COUNTIFS('Planificación 2026-1'!F:F,"SUNAMPE",'Planificación 2026-1'!W:W,C448,'Planificación 2026-1'!H:H,"T2"))&gt;0,"P37"," ")</f>
        <v xml:space="preserve"> </v>
      </c>
      <c r="BF448" s="108" t="str">
        <f>IF(SUM(COUNTIFS('Planificación 2026-1'!F:F,"SUNAMPE",'Planificación 2026-1'!W:W,C448,'Planificación 2026-1'!H:H,"AE"))&gt;0,"P38"," ")</f>
        <v xml:space="preserve"> </v>
      </c>
      <c r="BG448" s="108" t="str">
        <f>IF(SUM(COUNTIFS('Planificación 2026-1'!F:F,"SUNAMPE",'Planificación 2026-1'!W:W,C448,'Planificación 2026-1'!H:H,"T4"))&gt;0,"P55"," ")</f>
        <v xml:space="preserve"> </v>
      </c>
      <c r="BH448" s="108" t="str">
        <f>IF(SUM(COUNTIFS('Planificación 2026-1'!F:F,"HUAURA",'Planificación 2026-1'!W:W,C448,'Planificación 2026-1'!H:H,"AF"))&gt;0," P01"," ")</f>
        <v xml:space="preserve"> </v>
      </c>
      <c r="BI448" s="108" t="str">
        <f>IF(SUM(COUNTIFS('Planificación 2026-1'!F:F,"HUAURA",'Planificación 2026-1'!W:W,C448,'Planificación 2026-1'!H:H,"EN"))&gt;0,"P02"," ")</f>
        <v xml:space="preserve"> </v>
      </c>
      <c r="BJ448" s="108" t="str">
        <f>IF(SUM(COUNTIFS('Planificación 2026-1'!F:F,"HUAURA",'Planificación 2026-1'!W:W,C448,'Planificación 2026-1'!H:H,"IS"))&gt;0,"P03"," ")</f>
        <v xml:space="preserve"> </v>
      </c>
      <c r="BK448" s="108" t="str">
        <f>IF(SUM(COUNTIFS('Planificación 2026-1'!F:F,"HUAURA",'Planificación 2026-1'!W:W,C448,'Planificación 2026-1'!H:H,"PS"))&gt;0,"P04"," ")</f>
        <v xml:space="preserve"> </v>
      </c>
      <c r="BL448" s="108"/>
      <c r="BM448" s="108" t="str">
        <f>IF(SUM(COUNTIFS('Planificación 2026-1'!F:F,"HUAURA",'Planificación 2026-1'!W:W,C448,'Planificación 2026-1'!H:H,"IN"))&gt;0,"P06"," ")</f>
        <v xml:space="preserve"> </v>
      </c>
      <c r="BN448" s="108" t="str">
        <f>IF(SUM(COUNTIFS('Planificación 2026-1'!F:F,"HUAURA",'Planificación 2026-1'!W:W,C448,'Planificación 2026-1'!H:H,"CA"))&gt;0,"P07"," ")</f>
        <v xml:space="preserve"> </v>
      </c>
      <c r="BO448" s="108" t="str">
        <f>IF(SUM(COUNTIFS('Planificación 2026-1'!F:F,"HUAURA",'Planificación 2026-1'!W:W,C448,'Planificación 2026-1'!H:H,"DE"))&gt;0,"P08"," ")</f>
        <v xml:space="preserve"> </v>
      </c>
      <c r="BP448" s="108" t="str">
        <f>IF(SUM(COUNTIFS('Planificación 2026-1'!F:F,"HUAURA",'Planificación 2026-1'!W:W,C448,'Planificación 2026-1'!H:H,"OB"))&gt;0,"P09"," ")</f>
        <v xml:space="preserve"> </v>
      </c>
      <c r="BQ448" s="108" t="str">
        <f>IF(SUM(COUNTIFS('Planificación 2026-1'!F:F,"HUAURA",'Planificación 2026-1'!W:W,C448,'Planificación 2026-1'!H:H,"MH"))&gt;0,"P31"," ")</f>
        <v xml:space="preserve"> </v>
      </c>
      <c r="BR448" s="108" t="str">
        <f>IF(SUM(COUNTIFS('Planificación 2026-1'!F:F,"HUAURA",'Planificación 2026-1'!W:W,C448,'Planificación 2026-1'!H:H,"IC"))&gt;0,"P32"," ")</f>
        <v xml:space="preserve"> </v>
      </c>
      <c r="BS448" s="108" t="str">
        <f>IF(SUM(COUNTIFS('Planificación 2026-1'!F:F,"HUAURA",'Planificación 2026-1'!W:W,C448,'Planificación 2026-1'!H:H,"AR"))&gt;0,"P34"," ")</f>
        <v xml:space="preserve"> </v>
      </c>
      <c r="BT448" s="108" t="str">
        <f>IF(SUM(COUNTIFS('Planificación 2026-1'!F:F,"HUAURA",'Planificación 2026-1'!W:W,C448,'Planificación 2026-1'!H:H,"T1"))&gt;0,"P35"," ")</f>
        <v xml:space="preserve"> </v>
      </c>
      <c r="BU448" s="108" t="str">
        <f>IF(SUM(COUNTIFS('Planificación 2026-1'!F:F,"HUAURA",'Planificación 2026-1'!W:W,C448,'Planificación 2026-1'!H:H,"T3"))&gt;0,"P36"," ")</f>
        <v xml:space="preserve"> </v>
      </c>
      <c r="BV448" s="108" t="str">
        <f>IF(SUM(COUNTIFS('Planificación 2026-1'!F:F,"HUAURA",'Planificación 2026-1'!W:W,C448,'Planificación 2026-1'!H:H,"T2"))&gt;0,"P37"," ")</f>
        <v xml:space="preserve"> </v>
      </c>
      <c r="BW448" s="108" t="str">
        <f>IF(SUM(COUNTIFS('Planificación 2026-1'!F:F,"HUAURA",'Planificación 2026-1'!W:W,C448,'Planificación 2026-1'!H:H,"AE"))&gt;0,"P38"," ")</f>
        <v xml:space="preserve"> </v>
      </c>
      <c r="BX448" s="108" t="str">
        <f>IF(SUM(COUNTIFS('Planificación 2026-1'!F:F,"HUAURA",'Planificación 2026-1'!W:W,C448,'Planificación 2026-1'!H:H,"T4"))&gt;0,"P55"," ")</f>
        <v xml:space="preserve"> </v>
      </c>
      <c r="BY448" s="109">
        <f>SUMIFS('Planificación 2026-1'!R:R,'Planificación 2026-1'!W:W,C448,'Planificación 2026-1'!H:H,"AF",'Planificación 2026-1'!I:I,"&gt;2")</f>
        <v>0</v>
      </c>
      <c r="BZ448" s="109">
        <f>SUMIFS('Planificación 2026-1'!R:R,'Planificación 2026-1'!W:W,C448,'Planificación 2026-1'!H:H,"EN",'Planificación 2026-1'!I:I,"&gt;2")</f>
        <v>0</v>
      </c>
      <c r="CA448" s="109">
        <f>SUMIFS('Planificación 2026-1'!R:R,'Planificación 2026-1'!W:W,C448,'Planificación 2026-1'!H:H,"IS",'Planificación 2026-1'!I:I,"&gt;2")</f>
        <v>0</v>
      </c>
      <c r="CB448" s="109">
        <f>SUMIFS('Planificación 2026-1'!R:R,'Planificación 2026-1'!W:W,C448,'Planificación 2026-1'!H:H,"PS",'Planificación 2026-1'!I:I,"&gt;2")</f>
        <v>0</v>
      </c>
      <c r="CC448" s="109">
        <f>SUMIFS('Planificación 2026-1'!R:R,'Planificación 2026-1'!W:W,C448,'Planificación 2026-1'!H:H,"IN",'Planificación 2026-1'!I:I,"&gt;2")</f>
        <v>0</v>
      </c>
      <c r="CD448" s="109">
        <f>SUMIFS('Planificación 2026-1'!R:R,'Planificación 2026-1'!W:W,C448,'Planificación 2026-1'!H:H,"CA",'Planificación 2026-1'!I:I,"&gt;2")</f>
        <v>0</v>
      </c>
      <c r="CE448" s="109">
        <f>SUMIFS('Planificación 2026-1'!R:R,'Planificación 2026-1'!W:W,C448,'Planificación 2026-1'!H:H,"DE",'Planificación 2026-1'!I:I,"&gt;2")</f>
        <v>0</v>
      </c>
      <c r="CF448" s="109">
        <f>SUMIFS('Planificación 2026-1'!R:R,'Planificación 2026-1'!W:W,C448,'Planificación 2026-1'!H:H,"OB",'Planificación 2026-1'!I:I,"&gt;2")</f>
        <v>0</v>
      </c>
      <c r="CG448" s="109">
        <f>SUMIFS('Planificación 2026-1'!R:R,'Planificación 2026-1'!W:W,C448,'Planificación 2026-1'!H:H,"MH",'Planificación 2026-1'!I:I,"&gt;2")</f>
        <v>0</v>
      </c>
      <c r="CH448" s="109">
        <f>SUMIFS('Planificación 2026-1'!R:R,'Planificación 2026-1'!W:W,C448,'Planificación 2026-1'!H:H,"IC",'Planificación 2026-1'!I:I,"&gt;2")</f>
        <v>0</v>
      </c>
      <c r="CI448" s="109">
        <f>SUMIFS('Planificación 2026-1'!R:R,'Planificación 2026-1'!W:W,C448,'Planificación 2026-1'!H:H,"AR",'Planificación 2026-1'!I:I,"&gt;2")</f>
        <v>0</v>
      </c>
      <c r="CJ448" s="109">
        <f>SUMIFS('Planificación 2026-1'!R:R,'Planificación 2026-1'!W:W,C448,'Planificación 2026-1'!H:H,"T1",'Planificación 2026-1'!I:I,"&gt;2")</f>
        <v>0</v>
      </c>
      <c r="CK448" s="109">
        <f>SUMIFS('Planificación 2026-1'!R:R,'Planificación 2026-1'!W:W,C448,'Planificación 2026-1'!H:H,"T3",'Planificación 2026-1'!I:I,"&gt;2")</f>
        <v>0</v>
      </c>
      <c r="CL448" s="109">
        <f>SUMIFS('Planificación 2026-1'!R:R,'Planificación 2026-1'!W:W,C448,'Planificación 2026-1'!H:H,"T2",'Planificación 2026-1'!I:I,"&gt;2")</f>
        <v>0</v>
      </c>
      <c r="CM448" s="109">
        <f>SUMIFS('Planificación 2026-1'!R:R,'Planificación 2026-1'!W:W,C448,'Planificación 2026-1'!H:H,"AE",'Planificación 2026-1'!I:I,"&gt;2")</f>
        <v>0</v>
      </c>
      <c r="CN448" s="109">
        <f>SUMIFS('Planificación 2026-1'!R:R,'Planificación 2026-1'!W:W,C448,'Planificación 2026-1'!H:H,"T4",'Planificación 2026-1'!I:I,"&gt;2")</f>
        <v>0</v>
      </c>
      <c r="CO448" s="109">
        <f>SUMIFS('Planificación 2026-1'!R:R,'Planificación 2026-1'!W:W,C448,'Planificación 2026-1'!H:H,"AF",'Planificación 2026-1'!I:I,"&lt;3")</f>
        <v>0</v>
      </c>
      <c r="CP448" s="109">
        <f>SUMIFS('Planificación 2026-1'!R:R,'Planificación 2026-1'!W:W,C448,'Planificación 2026-1'!H:H,"EN",'Planificación 2026-1'!I:I,"&lt;3")</f>
        <v>0</v>
      </c>
      <c r="CQ448" s="109">
        <f>SUMIFS('Planificación 2026-1'!R:R,'Planificación 2026-1'!W:W,C448,'Planificación 2026-1'!H:H,"IS",'Planificación 2026-1'!I:I,"&lt;3")</f>
        <v>27</v>
      </c>
      <c r="CR448" s="109">
        <f>SUMIFS('Planificación 2026-1'!R:R,'Planificación 2026-1'!W:W,C448,'Planificación 2026-1'!H:H,"PS",'Planificación 2026-1'!I:I,"&lt;3")</f>
        <v>0</v>
      </c>
      <c r="CS448" s="109">
        <f>SUMIFS('Planificación 2026-1'!R:R,'Planificación 2026-1'!W:W,C448,'Planificación 2026-1'!H:H,"IN",'Planificación 2026-1'!I:I,"&lt;3")</f>
        <v>8</v>
      </c>
      <c r="CT448" s="109">
        <f>SUMIFS('Planificación 2026-1'!R:R,'Planificación 2026-1'!W:W,C448,'Planificación 2026-1'!H:H,"CA",'Planificación 2026-1'!I:I,"&lt;3")</f>
        <v>0</v>
      </c>
      <c r="CU448" s="109">
        <f>SUMIFS('Planificación 2026-1'!R:R,'Planificación 2026-1'!W:W,C448,'Planificación 2026-1'!H:H,"DE",'Planificación 2026-1'!I:I,"&lt;3")</f>
        <v>0</v>
      </c>
      <c r="CV448" s="109">
        <f>SUMIFS('Planificación 2026-1'!R:R,'Planificación 2026-1'!W:W,C448,'Planificación 2026-1'!H:H,"OB",'Planificación 2026-1'!I:I,"&lt;3")</f>
        <v>0</v>
      </c>
      <c r="CW448" s="109">
        <f>SUMIFS('Planificación 2026-1'!R:R,'Planificación 2026-1'!W:W,C448,'Planificación 2026-1'!H:H,"MH",'Planificación 2026-1'!I:I,"&lt;3")</f>
        <v>0</v>
      </c>
      <c r="CX448" s="109">
        <f>SUMIFS('Planificación 2026-1'!R:R,'Planificación 2026-1'!W:W,C448,'Planificación 2026-1'!H:H,"IC",'Planificación 2026-1'!I:I,"&lt;3")</f>
        <v>0</v>
      </c>
      <c r="CY448" s="109">
        <f>SUMIFS('Planificación 2026-1'!R:R,'Planificación 2026-1'!W:W,C448,'Planificación 2026-1'!H:H,"AR",'Planificación 2026-1'!I:I,"&lt;3")</f>
        <v>0</v>
      </c>
      <c r="CZ448" s="109">
        <f>SUMIFS('Planificación 2026-1'!R:R,'Planificación 2026-1'!W:W,C448,'Planificación 2026-1'!H:H,"T1",'Planificación 2026-1'!I:I,"&lt;3")</f>
        <v>0</v>
      </c>
      <c r="DA448" s="109">
        <f>SUMIFS('Planificación 2026-1'!R:R,'Planificación 2026-1'!W:W,C448,'Planificación 2026-1'!H:H,"T3",'Planificación 2026-1'!I:I,"&lt;3")</f>
        <v>0</v>
      </c>
      <c r="DB448" s="109">
        <f>SUMIFS('Planificación 2026-1'!R:R,'Planificación 2026-1'!W:W,C448,'Planificación 2026-1'!H:H,"T2",'Planificación 2026-1'!I:I,"&lt;3")</f>
        <v>0</v>
      </c>
      <c r="DC448" s="109">
        <f>SUMIFS('Planificación 2026-1'!R:R,'Planificación 2026-1'!W:W,C448,'Planificación 2026-1'!H:H,"AE",'Planificación 2026-1'!I:I,"&lt;3")</f>
        <v>0</v>
      </c>
      <c r="DD448" s="109">
        <f>SUMIFS('Planificación 2026-1'!R:R,'Planificación 2026-1'!W:W,C448,'Planificación 2026-1'!H:H,"T4",'Planificación 2026-1'!I:I,"&lt;3")</f>
        <v>0</v>
      </c>
      <c r="DE448" s="108" t="str">
        <f t="shared" si="63"/>
        <v>P03 P06</v>
      </c>
      <c r="DF448" s="41">
        <f>IF(C448="","",SUMIFS('Planificación 2026-1'!R:R,'Planificación 2026-1'!W:W,C448,'Planificación 2026-1'!F:F,"PRINCIPAL",'Planificación 2026-1'!X:X,"VIRTUAL"))</f>
        <v>0</v>
      </c>
      <c r="DG448" s="41">
        <f>IF(C448="","",SUMIFS('Planificación 2026-1'!R:R,'Planificación 2026-1'!W:W,C448,'Planificación 2026-1'!F:F,"PRINCIPAL",'Planificación 2026-1'!X:X,"PRESENCIAL"))</f>
        <v>27</v>
      </c>
      <c r="DH448" s="41">
        <f>IF(C448="","",SUMIFS('Planificación 2026-1'!R:R,'Planificación 2026-1'!W:W,C448,'Planificación 2026-1'!F:F,"PRINCIPAL",'Planificación 2026-1'!X:X,"HIBRIDO PRESENCIAL"))</f>
        <v>8</v>
      </c>
      <c r="DI448" s="108" t="str">
        <f t="shared" si="64"/>
        <v/>
      </c>
      <c r="DJ448" s="108">
        <f>IF(C448="","",SUMIFS('Planificación 2026-1'!R:R,'Planificación 2026-1'!W:W,C448,'Planificación 2026-1'!F:F,"FILIAL",'Planificación 2026-1'!X:X,"VIRTUAL"))</f>
        <v>0</v>
      </c>
      <c r="DK448" s="110">
        <f>IF(C448="","",SUMIFS('Planificación 2026-1'!R:R,'Planificación 2026-1'!W:W,C448,'Planificación 2026-1'!F:F,"FILIAL",'Planificación 2026-1'!X:X,"PRESENCIAL"))</f>
        <v>0</v>
      </c>
      <c r="DL448" s="61">
        <f>IF(C448="","",SUMIFS('Planificación 2026-1'!R:R,'Planificación 2026-1'!W:W,C448,'Planificación 2026-1'!F:F,"FILIAL",'Planificación 2026-1'!X:X,"HIBRIDO PRESENCIAL"))</f>
        <v>0</v>
      </c>
      <c r="DM448" s="111" t="str">
        <f t="shared" si="65"/>
        <v/>
      </c>
      <c r="DN448" s="108">
        <f>IF(C448="","",SUMIFS('Planificación 2026-1'!R:R,'Planificación 2026-1'!W:W,C448,'Planificación 2026-1'!F:F,"SUNAMPE",'Planificación 2026-1'!X:X,"VIRTUAL"))</f>
        <v>0</v>
      </c>
      <c r="DO448" s="61">
        <f>IF(C448="","",SUMIFS('Planificación 2026-1'!R:R,'Planificación 2026-1'!W:W,C448,'Planificación 2026-1'!F:F,"SUNAMPE",'Planificación 2026-1'!X:X,"PRESENCIAL"))</f>
        <v>0</v>
      </c>
      <c r="DP448" s="111" t="str">
        <f t="shared" si="66"/>
        <v/>
      </c>
      <c r="DQ448" s="108">
        <f>IF(C448="","",SUMIFS('Planificación 2026-1'!R:R,'Planificación 2026-1'!W:W,C448,'Planificación 2026-1'!F:F,"HUAURA",'Planificación 2026-1'!X:X,"VIRTUAL"))</f>
        <v>0</v>
      </c>
      <c r="DR448" s="61">
        <f>IF(C448="","",SUMIFS('Planificación 2026-1'!R:R,'Planificación 2026-1'!W:W,C448,'Planificación 2026-1'!F:F,"HUAURA",'Planificación 2026-1'!X:X,"PRESENCIAL"))</f>
        <v>0</v>
      </c>
      <c r="DS448" s="76">
        <f>SUMIFS('Planificación 2026-1'!R:R,'Planificación 2026-1'!W:W,C448,'Planificación 2026-1'!F:F,"PRINCIPAL",'Planificación 2026-1'!X:X,"VIRTUAL",'Planificación 2026-1'!I:I,"&gt;2")</f>
        <v>0</v>
      </c>
      <c r="DT448" s="76">
        <f>SUMIFS('Planificación 2026-1'!R:R,'Planificación 2026-1'!W:W,C448,'Planificación 2026-1'!F:F,"PRINCIPAL",'Planificación 2026-1'!X:X,"&lt;&gt;VIRTUAL",'Planificación 2026-1'!I:I,"&gt;2")</f>
        <v>0</v>
      </c>
      <c r="DU448" s="76">
        <f>SUMIFS('Planificación 2026-1'!R:R,'Planificación 2026-1'!W:W,C448,'Planificación 2026-1'!F:F,"SUNAMPE",'Planificación 2026-1'!X:X,"VIRTUAL",'Planificación 2026-1'!I:I,"&gt;2")</f>
        <v>0</v>
      </c>
      <c r="DV448" s="76">
        <f>SUMIFS('Planificación 2026-1'!R:R,'Planificación 2026-1'!W:W,C448,'Planificación 2026-1'!F:F,"SUNAMPE",'Planificación 2026-1'!X:X,"&lt;&gt;VIRTUAL",'Planificación 2026-1'!I:I,"&gt;2")</f>
        <v>0</v>
      </c>
      <c r="DW448" s="76">
        <f>SUMIFS('Planificación 2026-1'!R:R,'Planificación 2026-1'!W:W,C448,'Planificación 2026-1'!F:F,"FILIAL",'Planificación 2026-1'!X:X,"VIRTUAL",'Planificación 2026-1'!I:I,"&gt;2")</f>
        <v>0</v>
      </c>
      <c r="DX448" s="76">
        <f>SUMIFS('Planificación 2026-1'!R:R,'Planificación 2026-1'!W:W,C448,'Planificación 2026-1'!F:F,"FILIAL",'Planificación 2026-1'!X:X,"&lt;&gt;VIRTUAL",'Planificación 2026-1'!I:I,"&gt;2")</f>
        <v>0</v>
      </c>
      <c r="DY448" s="76">
        <f>SUMIFS('Planificación 2026-1'!R:R,'Planificación 2026-1'!W:W,C448,'Planificación 2026-1'!F:F,"PORUMA",'Planificación 2026-1'!X:X,"VIRTUAL",'Planificación 2026-1'!I:I,"&gt;2")</f>
        <v>0</v>
      </c>
      <c r="DZ448" s="76">
        <f>SUMIFS('Planificación 2026-1'!R:R,'Planificación 2026-1'!W:W,C448,'Planificación 2026-1'!F:F,"PORUMA",'Planificación 2026-1'!X:X,"&lt;&gt;VIRTUAL",'Planificación 2026-1'!I:I,"&gt;2")</f>
        <v>0</v>
      </c>
      <c r="EA448" s="76">
        <f>SUMIFS('Planificación 2026-1'!R:R,'Planificación 2026-1'!W:W,C448,'Planificación 2026-1'!F:F,"HUAURA",'Planificación 2026-1'!X:X,"VIRTUAL",'Planificación 2026-1'!I:I,"&gt;2")</f>
        <v>0</v>
      </c>
      <c r="EB448" s="76">
        <f>SUMIFS('Planificación 2026-1'!R:R,'Planificación 2026-1'!W:W,C448,'Planificación 2026-1'!F:F,"HUAURA",'Planificación 2026-1'!X:X,"&lt;&gt;VIRTUAL",'Planificación 2026-1'!I:I,"&gt;2")</f>
        <v>0</v>
      </c>
      <c r="EC448" s="76">
        <f>SUMIFS('Planificación 2026-1'!R:R,'Planificación 2026-1'!W:W,C448,'Planificación 2026-1'!F:F,"PRINCIPAL",'Planificación 2026-1'!X:X,"VIRTUAL",'Planificación 2026-1'!I:I,"&lt;3")</f>
        <v>0</v>
      </c>
      <c r="ED448" s="76">
        <f>SUMIFS('Planificación 2026-1'!R:R,'Planificación 2026-1'!W:W,C448,'Planificación 2026-1'!F:F,"PRINCIPAL",'Planificación 2026-1'!X:X,"&lt;&gt;VIRTUAL",'Planificación 2026-1'!I:I,"&lt;3")</f>
        <v>35</v>
      </c>
      <c r="EE448" s="76">
        <f>SUMIFS('Planificación 2026-1'!R:R,'Planificación 2026-1'!W:W,C448,'Planificación 2026-1'!F:F,"SUNAMPE",'Planificación 2026-1'!X:X,"VIRTUAL",'Planificación 2026-1'!I:I,"&lt;3")</f>
        <v>0</v>
      </c>
      <c r="EF448" s="76">
        <f>SUMIFS('Planificación 2026-1'!R:R,'Planificación 2026-1'!W:W,C448,'Planificación 2026-1'!F:F,"SUNAMPE",'Planificación 2026-1'!X:X,"&lt;&gt;VIRTUAL",'Planificación 2026-1'!I:I,"&lt;3")</f>
        <v>0</v>
      </c>
      <c r="EG448" s="76">
        <f>SUMIFS('Planificación 2026-1'!R:R,'Planificación 2026-1'!W:W,C448,'Planificación 2026-1'!F:F,"FILIAL",'Planificación 2026-1'!X:X,"VIRTUAL",'Planificación 2026-1'!I:I,"&lt;3")</f>
        <v>0</v>
      </c>
      <c r="EH448" s="76">
        <f>SUMIFS('Planificación 2026-1'!R:R,'Planificación 2026-1'!W:W,C448,'Planificación 2026-1'!F:F,"FILIAL",'Planificación 2026-1'!X:X,"&lt;&gt;VIRTUAL",'Planificación 2026-1'!I:I,"&lt;3")</f>
        <v>0</v>
      </c>
      <c r="EI448" s="76">
        <f>SUMIFS('Planificación 2026-1'!R:R,'Planificación 2026-1'!W:W,C448,'Planificación 2026-1'!F:F,"PORUMA",'Planificación 2026-1'!X:X,"VIRTUAL",'Planificación 2026-1'!I:I,"&lt;3")</f>
        <v>0</v>
      </c>
      <c r="EJ448" s="76">
        <f>SUMIFS('Planificación 2026-1'!R:R,'Planificación 2026-1'!W:W,C448,'Planificación 2026-1'!F:F,"PORUMA",'Planificación 2026-1'!X:X,"&lt;&gt;VIRTUAL",'Planificación 2026-1'!I:I,"&lt;3")</f>
        <v>0</v>
      </c>
      <c r="EK448" s="76">
        <f>SUMIFS('Planificación 2026-1'!R:R,'Planificación 2026-1'!W:W,C448,'Planificación 2026-1'!F:F,"HUAURA",'Planificación 2026-1'!X:X,"VIRTUAL",'Planificación 2026-1'!I:I,"&lt;3")</f>
        <v>0</v>
      </c>
      <c r="EL448" s="76">
        <f>SUMIFS('Planificación 2026-1'!R:R,'Planificación 2026-1'!W:W,C448,'Planificación 2026-1'!F:F,"HUAURA",'Planificación 2026-1'!X:X,"&lt;&gt;VIRTUAL",'Planificación 2026-1'!I:I,"&lt;3")</f>
        <v>0</v>
      </c>
      <c r="EM448" s="76"/>
      <c r="EN448" s="76">
        <f t="shared" si="59"/>
        <v>0</v>
      </c>
      <c r="EO448" s="76">
        <f t="shared" si="60"/>
        <v>35</v>
      </c>
      <c r="EP448" s="76" t="b">
        <f t="shared" si="61"/>
        <v>1</v>
      </c>
      <c r="EQ448" s="76" t="str">
        <f t="shared" si="62"/>
        <v/>
      </c>
      <c r="ER448" s="76" t="str">
        <f t="shared" si="67"/>
        <v>PRESENCIAL</v>
      </c>
    </row>
    <row r="449" spans="1:148" hidden="1">
      <c r="A449" s="83"/>
      <c r="B449" s="119">
        <v>446</v>
      </c>
      <c r="C449" s="115" t="s">
        <v>624</v>
      </c>
      <c r="D449" s="112">
        <f>SUMIF('Planificación 2026-1'!W:W,C449,'Planificación 2026-1'!R:R)</f>
        <v>0</v>
      </c>
      <c r="E449" s="114" t="s">
        <v>170</v>
      </c>
      <c r="F449" s="115" t="s">
        <v>596</v>
      </c>
      <c r="G449" s="115" t="s">
        <v>86</v>
      </c>
      <c r="H449" s="115" t="s">
        <v>129</v>
      </c>
      <c r="I449" s="107" t="str">
        <f>IF(SUM(COUNTIFS('Planificación 2026-1'!F:F,"PRINCIPAL",'Planificación 2026-1'!W:W,C449,'Planificación 2026-1'!H:H,"AF"))&gt;0,"P01"," ")</f>
        <v xml:space="preserve"> </v>
      </c>
      <c r="J449" s="108" t="str">
        <f>IF(SUM(COUNTIFS('Planificación 2026-1'!F:F,"PRINCIPAL",'Planificación 2026-1'!W:W,C449,'Planificación 2026-1'!H:H,"EN"))&gt;0,"P02"," ")</f>
        <v xml:space="preserve"> </v>
      </c>
      <c r="K449" s="108" t="str">
        <f>IF(SUM(COUNTIFS('Planificación 2026-1'!F:F,"PRINCIPAL",'Planificación 2026-1'!W:W,C449,'Planificación 2026-1'!H:H,"IS"))&gt;0,"P03"," ")</f>
        <v xml:space="preserve"> </v>
      </c>
      <c r="L449" s="108" t="str">
        <f>IF(SUM(COUNTIFS('Planificación 2026-1'!F:F,"PRINCIPAL",'Planificación 2026-1'!W:W,C449,'Planificación 2026-1'!H:H,"PS"))&gt;0,"P04"," ")</f>
        <v xml:space="preserve"> </v>
      </c>
      <c r="M449" s="108"/>
      <c r="N449" s="108" t="str">
        <f>IF(SUM(COUNTIFS('Planificación 2026-1'!F:F,"PRINCIPAL",'Planificación 2026-1'!W:W,C449,'Planificación 2026-1'!H:H,"IN"))&gt;0,"P06"," ")</f>
        <v xml:space="preserve"> </v>
      </c>
      <c r="O449" s="108" t="str">
        <f>IF(SUM(COUNTIFS('Planificación 2026-1'!F:F,"PRINCIPAL",'Planificación 2026-1'!W:W,C449,'Planificación 2026-1'!H:H,"CA"))&gt;0,"P07"," ")</f>
        <v xml:space="preserve"> </v>
      </c>
      <c r="P449" s="108" t="str">
        <f>IF(SUM(COUNTIFS('Planificación 2026-1'!F:F,"PRINCIPAL",'Planificación 2026-1'!W:W,C449,'Planificación 2026-1'!H:H,"DE"))&gt;0,"P08"," ")</f>
        <v xml:space="preserve"> </v>
      </c>
      <c r="Q449" s="108" t="str">
        <f>IF(SUM(COUNTIFS('Planificación 2026-1'!F:F,"PRINCIPAL",'Planificación 2026-1'!W:W,C449,'Planificación 2026-1'!H:H,"OB"))&gt;0,"P09"," ")</f>
        <v xml:space="preserve"> </v>
      </c>
      <c r="R449" s="108" t="str">
        <f>IF(SUM(COUNTIFS('Planificación 2026-1'!F:F,"PRINCIPAL",'Planificación 2026-1'!W:W,C449,'Planificación 2026-1'!H:H,"MH"))&gt;0,"P31"," ")</f>
        <v xml:space="preserve"> </v>
      </c>
      <c r="S449" s="108" t="str">
        <f>IF(SUM(COUNTIFS('Planificación 2026-1'!F:F,"PRINCIPAL",'Planificación 2026-1'!W:W,C449,'Planificación 2026-1'!H:H,"IC"))&gt;0,"P32"," ")</f>
        <v xml:space="preserve"> </v>
      </c>
      <c r="T449" s="108" t="str">
        <f>IF(SUM(COUNTIFS('Planificación 2026-1'!F:F,"PRINCIPAL",'Planificación 2026-1'!W:W,C449,'Planificación 2026-1'!H:H,"AR"))&gt;0,"P34"," ")</f>
        <v xml:space="preserve"> </v>
      </c>
      <c r="U449" s="108" t="str">
        <f>IF(SUM(COUNTIFS('Planificación 2026-1'!F:F,"PRINCIPAL",'Planificación 2026-1'!W:W,C449,'Planificación 2026-1'!H:H,"T1"))&gt;0,"P35"," ")</f>
        <v xml:space="preserve"> </v>
      </c>
      <c r="V449" s="108" t="str">
        <f>IF(SUM(COUNTIFS('Planificación 2026-1'!F:F,"PRINCIPAL",'Planificación 2026-1'!W:W,C449,'Planificación 2026-1'!H:H,"T3"))&gt;0,"P36"," ")</f>
        <v xml:space="preserve"> </v>
      </c>
      <c r="W449" s="108" t="str">
        <f>IF(SUM(COUNTIFS('Planificación 2026-1'!F:F,"PRINCIPAL",'Planificación 2026-1'!W:W,C449,'Planificación 2026-1'!H:H,"T2"))&gt;0,"P37"," ")</f>
        <v xml:space="preserve"> </v>
      </c>
      <c r="X449" s="108" t="str">
        <f>IF(SUM(COUNTIFS('Planificación 2026-1'!F:F,"PRINCIPAL",'Planificación 2026-1'!W:W,C449,'Planificación 2026-1'!H:H,"AE"))&gt;0,"P38"," ")</f>
        <v xml:space="preserve"> </v>
      </c>
      <c r="Y449" s="108" t="str">
        <f>IF(SUM(COUNTIFS('Planificación 2026-1'!F:F,"PRINCIPAL",'Planificación 2026-1'!W:W,C449,'Planificación 2026-1'!H:H,"T4"))&gt;0,"P55"," ")</f>
        <v xml:space="preserve"> </v>
      </c>
      <c r="Z449" s="108" t="str">
        <f>IF(SUM(COUNTIFS('Planificación 2026-1'!F:F,"FILIAL",'Planificación 2026-1'!W:W,C449,'Planificación 2026-1'!H:H,"AF"))&gt;0," P01"," ")</f>
        <v xml:space="preserve"> </v>
      </c>
      <c r="AA449" s="108" t="str">
        <f>IF(SUM(COUNTIFS('Planificación 2026-1'!F:F,"FILIAL",'Planificación 2026-1'!W:W,C449,'Planificación 2026-1'!H:H,"EN"))&gt;0,"P02"," ")</f>
        <v xml:space="preserve"> </v>
      </c>
      <c r="AB449" s="108" t="str">
        <f>IF(SUM(COUNTIFS('Planificación 2026-1'!F:F,"FILIAL",'Planificación 2026-1'!W:W,C449,'Planificación 2026-1'!H:H,"IS"))&gt;0,"P03"," ")</f>
        <v xml:space="preserve"> </v>
      </c>
      <c r="AC449" s="108" t="str">
        <f>IF(SUM(COUNTIFS('Planificación 2026-1'!F:F,"FILIAL",'Planificación 2026-1'!W:W,C449,'Planificación 2026-1'!H:H,"PS"))&gt;0,"P04"," ")</f>
        <v xml:space="preserve"> </v>
      </c>
      <c r="AD449" s="108"/>
      <c r="AE449" s="108" t="str">
        <f>IF(SUM(COUNTIFS('Planificación 2026-1'!F:F,"FILIAL",'Planificación 2026-1'!W:W,C449,'Planificación 2026-1'!H:H,"IN"))&gt;0,"P06"," ")</f>
        <v xml:space="preserve"> </v>
      </c>
      <c r="AF449" s="108" t="str">
        <f>IF(SUM(COUNTIFS('Planificación 2026-1'!F:F,"FILIAL",'Planificación 2026-1'!W:W,C449,'Planificación 2026-1'!H:H,"CA"))&gt;0,"P07"," ")</f>
        <v xml:space="preserve"> </v>
      </c>
      <c r="AG449" s="108" t="str">
        <f>IF(SUM(COUNTIFS('Planificación 2026-1'!F:F,"FILIAL",'Planificación 2026-1'!W:W,C449,'Planificación 2026-1'!H:H,"DE"))&gt;0,"P08"," ")</f>
        <v xml:space="preserve"> </v>
      </c>
      <c r="AH449" s="108" t="str">
        <f>IF(SUM(COUNTIFS('Planificación 2026-1'!F:F,"FILIAL",'Planificación 2026-1'!W:W,C449,'Planificación 2026-1'!H:H,"OB"))&gt;0,"P09"," ")</f>
        <v xml:space="preserve"> </v>
      </c>
      <c r="AI449" s="108" t="str">
        <f>IF(SUM(COUNTIFS('Planificación 2026-1'!F:F,"FILIAL",'Planificación 2026-1'!W:W,C449,'Planificación 2026-1'!H:H,"MH"))&gt;0,"P31"," ")</f>
        <v xml:space="preserve"> </v>
      </c>
      <c r="AJ449" s="108" t="str">
        <f>IF(SUM(COUNTIFS('Planificación 2026-1'!F:F,"FILIAL",'Planificación 2026-1'!W:W,C449,'Planificación 2026-1'!H:H,"IC"))&gt;0,"P32"," ")</f>
        <v xml:space="preserve"> </v>
      </c>
      <c r="AK449" s="108" t="str">
        <f>IF(SUM(COUNTIFS('Planificación 2026-1'!F:F,"FILIAL",'Planificación 2026-1'!W:W,C449,'Planificación 2026-1'!H:H,"AR"))&gt;0,"P34"," ")</f>
        <v xml:space="preserve"> </v>
      </c>
      <c r="AL449" s="108" t="str">
        <f>IF(SUM(COUNTIFS('Planificación 2026-1'!F:F,"FILIAL",'Planificación 2026-1'!W:W,C449,'Planificación 2026-1'!H:H,"T1"))&gt;0,"P35"," ")</f>
        <v xml:space="preserve"> </v>
      </c>
      <c r="AM449" s="108" t="str">
        <f>IF(SUM(COUNTIFS('Planificación 2026-1'!F:F,"FILIAL",'Planificación 2026-1'!W:W,C449,'Planificación 2026-1'!H:H,"T3"))&gt;0,"P36"," ")</f>
        <v xml:space="preserve"> </v>
      </c>
      <c r="AN449" s="108" t="str">
        <f>IF(SUM(COUNTIFS('Planificación 2026-1'!F:F,"FILIAL",'Planificación 2026-1'!W:W,C449,'Planificación 2026-1'!H:H,"T2"))&gt;0,"P37"," ")</f>
        <v xml:space="preserve"> </v>
      </c>
      <c r="AO449" s="108" t="str">
        <f>IF(SUM(COUNTIFS('Planificación 2026-1'!F:F,"FILIAL",'Planificación 2026-1'!W:W,C449,'Planificación 2026-1'!H:H,"AE"))&gt;0,"P38"," ")</f>
        <v xml:space="preserve"> </v>
      </c>
      <c r="AP449" s="108" t="str">
        <f>IF(SUM(COUNTIFS('Planificación 2026-1'!F:F,"FILIAL",'Planificación 2026-1'!W:W,C449,'Planificación 2026-1'!H:H,"T4"))&gt;0,"P55"," ")</f>
        <v xml:space="preserve"> </v>
      </c>
      <c r="AQ449" s="108" t="str">
        <f>IF(SUM(COUNTIFS('Planificación 2026-1'!F:F,"SUNAMPE",'Planificación 2026-1'!W:W,C449,'Planificación 2026-1'!H:H,"AF"))&gt;0," P01"," ")</f>
        <v xml:space="preserve"> </v>
      </c>
      <c r="AR449" s="108" t="str">
        <f>IF(SUM(COUNTIFS('Planificación 2026-1'!F:F,"SUNAMPE",'Planificación 2026-1'!W:W,C449,'Planificación 2026-1'!H:H,"EN"))&gt;0,"P02"," ")</f>
        <v xml:space="preserve"> </v>
      </c>
      <c r="AS449" s="108" t="str">
        <f>IF(SUM(COUNTIFS('Planificación 2026-1'!F:F,"SUNAMPE",'Planificación 2026-1'!W:W,C449,'Planificación 2026-1'!H:H,"IS"))&gt;0,"P03"," ")</f>
        <v xml:space="preserve"> </v>
      </c>
      <c r="AT449" s="108" t="str">
        <f>IF(SUM(COUNTIFS('Planificación 2026-1'!F:F,"SUNAMPE",'Planificación 2026-1'!W:W,C449,'Planificación 2026-1'!H:H,"PS"))&gt;0,"P04"," ")</f>
        <v xml:space="preserve"> </v>
      </c>
      <c r="AU449" s="108"/>
      <c r="AV449" s="108" t="str">
        <f>IF(SUM(COUNTIFS('Planificación 2026-1'!F:F,"SUNAMPE",'Planificación 2026-1'!W:W,C449,'Planificación 2026-1'!H:H,"IN"))&gt;0,"P06"," ")</f>
        <v xml:space="preserve"> </v>
      </c>
      <c r="AW449" s="108" t="str">
        <f>IF(SUM(COUNTIFS('Planificación 2026-1'!F:F,"SUNAMPE",'Planificación 2026-1'!W:W,C449,'Planificación 2026-1'!H:H,"CA"))&gt;0,"P07"," ")</f>
        <v xml:space="preserve"> </v>
      </c>
      <c r="AX449" s="108" t="str">
        <f>IF(SUM(COUNTIFS('Planificación 2026-1'!F:F,"SUNAMPE",'Planificación 2026-1'!W:W,C449,'Planificación 2026-1'!H:H,"DE"))&gt;0,"P08"," ")</f>
        <v xml:space="preserve"> </v>
      </c>
      <c r="AY449" s="108" t="str">
        <f>IF(SUM(COUNTIFS('Planificación 2026-1'!F:F,"SUNAMPE",'Planificación 2026-1'!W:W,C449,'Planificación 2026-1'!H:H,"OB"))&gt;0,"P09"," ")</f>
        <v xml:space="preserve"> </v>
      </c>
      <c r="AZ449" s="108" t="str">
        <f>IF(SUM(COUNTIFS('Planificación 2026-1'!F:F,"SUNAMPE",'Planificación 2026-1'!W:W,C449,'Planificación 2026-1'!H:H,"MH"))&gt;0,"P31"," ")</f>
        <v xml:space="preserve"> </v>
      </c>
      <c r="BA449" s="108" t="str">
        <f>IF(SUM(COUNTIFS('Planificación 2026-1'!F:F,"SUNAMPE",'Planificación 2026-1'!W:W,C449,'Planificación 2026-1'!H:H,"IC"))&gt;0,"P32"," ")</f>
        <v xml:space="preserve"> </v>
      </c>
      <c r="BB449" s="108" t="str">
        <f>IF(SUM(COUNTIFS('Planificación 2026-1'!F:F,"SUNAMPE",'Planificación 2026-1'!W:W,C449,'Planificación 2026-1'!H:H,"AR"))&gt;0,"P34"," ")</f>
        <v xml:space="preserve"> </v>
      </c>
      <c r="BC449" s="108" t="str">
        <f>IF(SUM(COUNTIFS('Planificación 2026-1'!F:F,"SUNAMPE",'Planificación 2026-1'!W:W,C449,'Planificación 2026-1'!H:H,"T1"))&gt;0,"P35"," ")</f>
        <v xml:space="preserve"> </v>
      </c>
      <c r="BD449" s="108" t="str">
        <f>IF(SUM(COUNTIFS('Planificación 2026-1'!F:F,"SUNAMPE",'Planificación 2026-1'!W:W,C449,'Planificación 2026-1'!H:H,"T3"))&gt;0,"P36"," ")</f>
        <v xml:space="preserve"> </v>
      </c>
      <c r="BE449" s="108" t="str">
        <f>IF(SUM(COUNTIFS('Planificación 2026-1'!F:F,"SUNAMPE",'Planificación 2026-1'!W:W,C449,'Planificación 2026-1'!H:H,"T2"))&gt;0,"P37"," ")</f>
        <v xml:space="preserve"> </v>
      </c>
      <c r="BF449" s="108" t="str">
        <f>IF(SUM(COUNTIFS('Planificación 2026-1'!F:F,"SUNAMPE",'Planificación 2026-1'!W:W,C449,'Planificación 2026-1'!H:H,"AE"))&gt;0,"P38"," ")</f>
        <v xml:space="preserve"> </v>
      </c>
      <c r="BG449" s="108" t="str">
        <f>IF(SUM(COUNTIFS('Planificación 2026-1'!F:F,"SUNAMPE",'Planificación 2026-1'!W:W,C449,'Planificación 2026-1'!H:H,"T4"))&gt;0,"P55"," ")</f>
        <v xml:space="preserve"> </v>
      </c>
      <c r="BH449" s="108" t="str">
        <f>IF(SUM(COUNTIFS('Planificación 2026-1'!F:F,"HUAURA",'Planificación 2026-1'!W:W,C449,'Planificación 2026-1'!H:H,"AF"))&gt;0," P01"," ")</f>
        <v xml:space="preserve"> </v>
      </c>
      <c r="BI449" s="108" t="str">
        <f>IF(SUM(COUNTIFS('Planificación 2026-1'!F:F,"HUAURA",'Planificación 2026-1'!W:W,C449,'Planificación 2026-1'!H:H,"EN"))&gt;0,"P02"," ")</f>
        <v xml:space="preserve"> </v>
      </c>
      <c r="BJ449" s="108" t="str">
        <f>IF(SUM(COUNTIFS('Planificación 2026-1'!F:F,"HUAURA",'Planificación 2026-1'!W:W,C449,'Planificación 2026-1'!H:H,"IS"))&gt;0,"P03"," ")</f>
        <v xml:space="preserve"> </v>
      </c>
      <c r="BK449" s="108" t="str">
        <f>IF(SUM(COUNTIFS('Planificación 2026-1'!F:F,"HUAURA",'Planificación 2026-1'!W:W,C449,'Planificación 2026-1'!H:H,"PS"))&gt;0,"P04"," ")</f>
        <v xml:space="preserve"> </v>
      </c>
      <c r="BL449" s="108"/>
      <c r="BM449" s="108" t="str">
        <f>IF(SUM(COUNTIFS('Planificación 2026-1'!F:F,"HUAURA",'Planificación 2026-1'!W:W,C449,'Planificación 2026-1'!H:H,"IN"))&gt;0,"P06"," ")</f>
        <v xml:space="preserve"> </v>
      </c>
      <c r="BN449" s="108" t="str">
        <f>IF(SUM(COUNTIFS('Planificación 2026-1'!F:F,"HUAURA",'Planificación 2026-1'!W:W,C449,'Planificación 2026-1'!H:H,"CA"))&gt;0,"P07"," ")</f>
        <v xml:space="preserve"> </v>
      </c>
      <c r="BO449" s="108" t="str">
        <f>IF(SUM(COUNTIFS('Planificación 2026-1'!F:F,"HUAURA",'Planificación 2026-1'!W:W,C449,'Planificación 2026-1'!H:H,"DE"))&gt;0,"P08"," ")</f>
        <v xml:space="preserve"> </v>
      </c>
      <c r="BP449" s="108" t="str">
        <f>IF(SUM(COUNTIFS('Planificación 2026-1'!F:F,"HUAURA",'Planificación 2026-1'!W:W,C449,'Planificación 2026-1'!H:H,"OB"))&gt;0,"P09"," ")</f>
        <v xml:space="preserve"> </v>
      </c>
      <c r="BQ449" s="108" t="str">
        <f>IF(SUM(COUNTIFS('Planificación 2026-1'!F:F,"HUAURA",'Planificación 2026-1'!W:W,C449,'Planificación 2026-1'!H:H,"MH"))&gt;0,"P31"," ")</f>
        <v xml:space="preserve"> </v>
      </c>
      <c r="BR449" s="108" t="str">
        <f>IF(SUM(COUNTIFS('Planificación 2026-1'!F:F,"HUAURA",'Planificación 2026-1'!W:W,C449,'Planificación 2026-1'!H:H,"IC"))&gt;0,"P32"," ")</f>
        <v xml:space="preserve"> </v>
      </c>
      <c r="BS449" s="108" t="str">
        <f>IF(SUM(COUNTIFS('Planificación 2026-1'!F:F,"HUAURA",'Planificación 2026-1'!W:W,C449,'Planificación 2026-1'!H:H,"AR"))&gt;0,"P34"," ")</f>
        <v xml:space="preserve"> </v>
      </c>
      <c r="BT449" s="108" t="str">
        <f>IF(SUM(COUNTIFS('Planificación 2026-1'!F:F,"HUAURA",'Planificación 2026-1'!W:W,C449,'Planificación 2026-1'!H:H,"T1"))&gt;0,"P35"," ")</f>
        <v xml:space="preserve"> </v>
      </c>
      <c r="BU449" s="108" t="str">
        <f>IF(SUM(COUNTIFS('Planificación 2026-1'!F:F,"HUAURA",'Planificación 2026-1'!W:W,C449,'Planificación 2026-1'!H:H,"T3"))&gt;0,"P36"," ")</f>
        <v xml:space="preserve"> </v>
      </c>
      <c r="BV449" s="108" t="str">
        <f>IF(SUM(COUNTIFS('Planificación 2026-1'!F:F,"HUAURA",'Planificación 2026-1'!W:W,C449,'Planificación 2026-1'!H:H,"T2"))&gt;0,"P37"," ")</f>
        <v xml:space="preserve"> </v>
      </c>
      <c r="BW449" s="108" t="str">
        <f>IF(SUM(COUNTIFS('Planificación 2026-1'!F:F,"HUAURA",'Planificación 2026-1'!W:W,C449,'Planificación 2026-1'!H:H,"AE"))&gt;0,"P38"," ")</f>
        <v xml:space="preserve"> </v>
      </c>
      <c r="BX449" s="108" t="str">
        <f>IF(SUM(COUNTIFS('Planificación 2026-1'!F:F,"HUAURA",'Planificación 2026-1'!W:W,C449,'Planificación 2026-1'!H:H,"T4"))&gt;0,"P55"," ")</f>
        <v xml:space="preserve"> </v>
      </c>
      <c r="BY449" s="109">
        <f>SUMIFS('Planificación 2026-1'!R:R,'Planificación 2026-1'!W:W,C449,'Planificación 2026-1'!H:H,"AF",'Planificación 2026-1'!I:I,"&gt;2")</f>
        <v>0</v>
      </c>
      <c r="BZ449" s="109">
        <f>SUMIFS('Planificación 2026-1'!R:R,'Planificación 2026-1'!W:W,C449,'Planificación 2026-1'!H:H,"EN",'Planificación 2026-1'!I:I,"&gt;2")</f>
        <v>0</v>
      </c>
      <c r="CA449" s="109">
        <f>SUMIFS('Planificación 2026-1'!R:R,'Planificación 2026-1'!W:W,C449,'Planificación 2026-1'!H:H,"IS",'Planificación 2026-1'!I:I,"&gt;2")</f>
        <v>0</v>
      </c>
      <c r="CB449" s="109">
        <f>SUMIFS('Planificación 2026-1'!R:R,'Planificación 2026-1'!W:W,C449,'Planificación 2026-1'!H:H,"PS",'Planificación 2026-1'!I:I,"&gt;2")</f>
        <v>0</v>
      </c>
      <c r="CC449" s="109">
        <f>SUMIFS('Planificación 2026-1'!R:R,'Planificación 2026-1'!W:W,C449,'Planificación 2026-1'!H:H,"IN",'Planificación 2026-1'!I:I,"&gt;2")</f>
        <v>0</v>
      </c>
      <c r="CD449" s="109">
        <f>SUMIFS('Planificación 2026-1'!R:R,'Planificación 2026-1'!W:W,C449,'Planificación 2026-1'!H:H,"CA",'Planificación 2026-1'!I:I,"&gt;2")</f>
        <v>0</v>
      </c>
      <c r="CE449" s="109">
        <f>SUMIFS('Planificación 2026-1'!R:R,'Planificación 2026-1'!W:W,C449,'Planificación 2026-1'!H:H,"DE",'Planificación 2026-1'!I:I,"&gt;2")</f>
        <v>0</v>
      </c>
      <c r="CF449" s="109">
        <f>SUMIFS('Planificación 2026-1'!R:R,'Planificación 2026-1'!W:W,C449,'Planificación 2026-1'!H:H,"OB",'Planificación 2026-1'!I:I,"&gt;2")</f>
        <v>0</v>
      </c>
      <c r="CG449" s="109">
        <f>SUMIFS('Planificación 2026-1'!R:R,'Planificación 2026-1'!W:W,C449,'Planificación 2026-1'!H:H,"MH",'Planificación 2026-1'!I:I,"&gt;2")</f>
        <v>0</v>
      </c>
      <c r="CH449" s="109">
        <f>SUMIFS('Planificación 2026-1'!R:R,'Planificación 2026-1'!W:W,C449,'Planificación 2026-1'!H:H,"IC",'Planificación 2026-1'!I:I,"&gt;2")</f>
        <v>0</v>
      </c>
      <c r="CI449" s="109">
        <f>SUMIFS('Planificación 2026-1'!R:R,'Planificación 2026-1'!W:W,C449,'Planificación 2026-1'!H:H,"AR",'Planificación 2026-1'!I:I,"&gt;2")</f>
        <v>0</v>
      </c>
      <c r="CJ449" s="109">
        <f>SUMIFS('Planificación 2026-1'!R:R,'Planificación 2026-1'!W:W,C449,'Planificación 2026-1'!H:H,"T1",'Planificación 2026-1'!I:I,"&gt;2")</f>
        <v>0</v>
      </c>
      <c r="CK449" s="109">
        <f>SUMIFS('Planificación 2026-1'!R:R,'Planificación 2026-1'!W:W,C449,'Planificación 2026-1'!H:H,"T3",'Planificación 2026-1'!I:I,"&gt;2")</f>
        <v>0</v>
      </c>
      <c r="CL449" s="109">
        <f>SUMIFS('Planificación 2026-1'!R:R,'Planificación 2026-1'!W:W,C449,'Planificación 2026-1'!H:H,"T2",'Planificación 2026-1'!I:I,"&gt;2")</f>
        <v>0</v>
      </c>
      <c r="CM449" s="109">
        <f>SUMIFS('Planificación 2026-1'!R:R,'Planificación 2026-1'!W:W,C449,'Planificación 2026-1'!H:H,"AE",'Planificación 2026-1'!I:I,"&gt;2")</f>
        <v>0</v>
      </c>
      <c r="CN449" s="109">
        <f>SUMIFS('Planificación 2026-1'!R:R,'Planificación 2026-1'!W:W,C449,'Planificación 2026-1'!H:H,"T4",'Planificación 2026-1'!I:I,"&gt;2")</f>
        <v>0</v>
      </c>
      <c r="CO449" s="109">
        <f>SUMIFS('Planificación 2026-1'!R:R,'Planificación 2026-1'!W:W,C449,'Planificación 2026-1'!H:H,"AF",'Planificación 2026-1'!I:I,"&lt;3")</f>
        <v>0</v>
      </c>
      <c r="CP449" s="109">
        <f>SUMIFS('Planificación 2026-1'!R:R,'Planificación 2026-1'!W:W,C449,'Planificación 2026-1'!H:H,"EN",'Planificación 2026-1'!I:I,"&lt;3")</f>
        <v>0</v>
      </c>
      <c r="CQ449" s="109">
        <f>SUMIFS('Planificación 2026-1'!R:R,'Planificación 2026-1'!W:W,C449,'Planificación 2026-1'!H:H,"IS",'Planificación 2026-1'!I:I,"&lt;3")</f>
        <v>0</v>
      </c>
      <c r="CR449" s="109">
        <f>SUMIFS('Planificación 2026-1'!R:R,'Planificación 2026-1'!W:W,C449,'Planificación 2026-1'!H:H,"PS",'Planificación 2026-1'!I:I,"&lt;3")</f>
        <v>0</v>
      </c>
      <c r="CS449" s="109">
        <f>SUMIFS('Planificación 2026-1'!R:R,'Planificación 2026-1'!W:W,C449,'Planificación 2026-1'!H:H,"IN",'Planificación 2026-1'!I:I,"&lt;3")</f>
        <v>0</v>
      </c>
      <c r="CT449" s="109">
        <f>SUMIFS('Planificación 2026-1'!R:R,'Planificación 2026-1'!W:W,C449,'Planificación 2026-1'!H:H,"CA",'Planificación 2026-1'!I:I,"&lt;3")</f>
        <v>0</v>
      </c>
      <c r="CU449" s="109">
        <f>SUMIFS('Planificación 2026-1'!R:R,'Planificación 2026-1'!W:W,C449,'Planificación 2026-1'!H:H,"DE",'Planificación 2026-1'!I:I,"&lt;3")</f>
        <v>0</v>
      </c>
      <c r="CV449" s="109">
        <f>SUMIFS('Planificación 2026-1'!R:R,'Planificación 2026-1'!W:W,C449,'Planificación 2026-1'!H:H,"OB",'Planificación 2026-1'!I:I,"&lt;3")</f>
        <v>0</v>
      </c>
      <c r="CW449" s="109">
        <f>SUMIFS('Planificación 2026-1'!R:R,'Planificación 2026-1'!W:W,C449,'Planificación 2026-1'!H:H,"MH",'Planificación 2026-1'!I:I,"&lt;3")</f>
        <v>0</v>
      </c>
      <c r="CX449" s="109">
        <f>SUMIFS('Planificación 2026-1'!R:R,'Planificación 2026-1'!W:W,C449,'Planificación 2026-1'!H:H,"IC",'Planificación 2026-1'!I:I,"&lt;3")</f>
        <v>0</v>
      </c>
      <c r="CY449" s="109">
        <f>SUMIFS('Planificación 2026-1'!R:R,'Planificación 2026-1'!W:W,C449,'Planificación 2026-1'!H:H,"AR",'Planificación 2026-1'!I:I,"&lt;3")</f>
        <v>0</v>
      </c>
      <c r="CZ449" s="109">
        <f>SUMIFS('Planificación 2026-1'!R:R,'Planificación 2026-1'!W:W,C449,'Planificación 2026-1'!H:H,"T1",'Planificación 2026-1'!I:I,"&lt;3")</f>
        <v>0</v>
      </c>
      <c r="DA449" s="109">
        <f>SUMIFS('Planificación 2026-1'!R:R,'Planificación 2026-1'!W:W,C449,'Planificación 2026-1'!H:H,"T3",'Planificación 2026-1'!I:I,"&lt;3")</f>
        <v>0</v>
      </c>
      <c r="DB449" s="109">
        <f>SUMIFS('Planificación 2026-1'!R:R,'Planificación 2026-1'!W:W,C449,'Planificación 2026-1'!H:H,"T2",'Planificación 2026-1'!I:I,"&lt;3")</f>
        <v>0</v>
      </c>
      <c r="DC449" s="109">
        <f>SUMIFS('Planificación 2026-1'!R:R,'Planificación 2026-1'!W:W,C449,'Planificación 2026-1'!H:H,"AE",'Planificación 2026-1'!I:I,"&lt;3")</f>
        <v>0</v>
      </c>
      <c r="DD449" s="109">
        <f>SUMIFS('Planificación 2026-1'!R:R,'Planificación 2026-1'!W:W,C449,'Planificación 2026-1'!H:H,"T4",'Planificación 2026-1'!I:I,"&lt;3")</f>
        <v>0</v>
      </c>
      <c r="DE449" s="108" t="str">
        <f t="shared" si="63"/>
        <v/>
      </c>
      <c r="DF449" s="41">
        <f>IF(C449="","",SUMIFS('Planificación 2026-1'!R:R,'Planificación 2026-1'!W:W,C449,'Planificación 2026-1'!F:F,"PRINCIPAL",'Planificación 2026-1'!X:X,"VIRTUAL"))</f>
        <v>0</v>
      </c>
      <c r="DG449" s="41">
        <f>IF(C449="","",SUMIFS('Planificación 2026-1'!R:R,'Planificación 2026-1'!W:W,C449,'Planificación 2026-1'!F:F,"PRINCIPAL",'Planificación 2026-1'!X:X,"PRESENCIAL"))</f>
        <v>0</v>
      </c>
      <c r="DH449" s="41">
        <f>IF(C449="","",SUMIFS('Planificación 2026-1'!R:R,'Planificación 2026-1'!W:W,C449,'Planificación 2026-1'!F:F,"PRINCIPAL",'Planificación 2026-1'!X:X,"HIBRIDO PRESENCIAL"))</f>
        <v>0</v>
      </c>
      <c r="DI449" s="108" t="str">
        <f t="shared" si="64"/>
        <v/>
      </c>
      <c r="DJ449" s="108">
        <f>IF(C449="","",SUMIFS('Planificación 2026-1'!R:R,'Planificación 2026-1'!W:W,C449,'Planificación 2026-1'!F:F,"FILIAL",'Planificación 2026-1'!X:X,"VIRTUAL"))</f>
        <v>0</v>
      </c>
      <c r="DK449" s="110">
        <f>IF(C449="","",SUMIFS('Planificación 2026-1'!R:R,'Planificación 2026-1'!W:W,C449,'Planificación 2026-1'!F:F,"FILIAL",'Planificación 2026-1'!X:X,"PRESENCIAL"))</f>
        <v>0</v>
      </c>
      <c r="DL449" s="61">
        <f>IF(C449="","",SUMIFS('Planificación 2026-1'!R:R,'Planificación 2026-1'!W:W,C449,'Planificación 2026-1'!F:F,"FILIAL",'Planificación 2026-1'!X:X,"HIBRIDO PRESENCIAL"))</f>
        <v>0</v>
      </c>
      <c r="DM449" s="111" t="str">
        <f t="shared" si="65"/>
        <v/>
      </c>
      <c r="DN449" s="108">
        <f>IF(C449="","",SUMIFS('Planificación 2026-1'!R:R,'Planificación 2026-1'!W:W,C449,'Planificación 2026-1'!F:F,"SUNAMPE",'Planificación 2026-1'!X:X,"VIRTUAL"))</f>
        <v>0</v>
      </c>
      <c r="DO449" s="61">
        <f>IF(C449="","",SUMIFS('Planificación 2026-1'!R:R,'Planificación 2026-1'!W:W,C449,'Planificación 2026-1'!F:F,"SUNAMPE",'Planificación 2026-1'!X:X,"PRESENCIAL"))</f>
        <v>0</v>
      </c>
      <c r="DP449" s="111" t="str">
        <f t="shared" si="66"/>
        <v/>
      </c>
      <c r="DQ449" s="108">
        <f>IF(C449="","",SUMIFS('Planificación 2026-1'!R:R,'Planificación 2026-1'!W:W,C449,'Planificación 2026-1'!F:F,"HUAURA",'Planificación 2026-1'!X:X,"VIRTUAL"))</f>
        <v>0</v>
      </c>
      <c r="DR449" s="61">
        <f>IF(C449="","",SUMIFS('Planificación 2026-1'!R:R,'Planificación 2026-1'!W:W,C449,'Planificación 2026-1'!F:F,"HUAURA",'Planificación 2026-1'!X:X,"PRESENCIAL"))</f>
        <v>0</v>
      </c>
      <c r="DS449" s="76">
        <f>SUMIFS('Planificación 2026-1'!R:R,'Planificación 2026-1'!W:W,C449,'Planificación 2026-1'!F:F,"PRINCIPAL",'Planificación 2026-1'!X:X,"VIRTUAL",'Planificación 2026-1'!I:I,"&gt;2")</f>
        <v>0</v>
      </c>
      <c r="DT449" s="76">
        <f>SUMIFS('Planificación 2026-1'!R:R,'Planificación 2026-1'!W:W,C449,'Planificación 2026-1'!F:F,"PRINCIPAL",'Planificación 2026-1'!X:X,"&lt;&gt;VIRTUAL",'Planificación 2026-1'!I:I,"&gt;2")</f>
        <v>0</v>
      </c>
      <c r="DU449" s="76">
        <f>SUMIFS('Planificación 2026-1'!R:R,'Planificación 2026-1'!W:W,C449,'Planificación 2026-1'!F:F,"SUNAMPE",'Planificación 2026-1'!X:X,"VIRTUAL",'Planificación 2026-1'!I:I,"&gt;2")</f>
        <v>0</v>
      </c>
      <c r="DV449" s="76">
        <f>SUMIFS('Planificación 2026-1'!R:R,'Planificación 2026-1'!W:W,C449,'Planificación 2026-1'!F:F,"SUNAMPE",'Planificación 2026-1'!X:X,"&lt;&gt;VIRTUAL",'Planificación 2026-1'!I:I,"&gt;2")</f>
        <v>0</v>
      </c>
      <c r="DW449" s="76">
        <f>SUMIFS('Planificación 2026-1'!R:R,'Planificación 2026-1'!W:W,C449,'Planificación 2026-1'!F:F,"FILIAL",'Planificación 2026-1'!X:X,"VIRTUAL",'Planificación 2026-1'!I:I,"&gt;2")</f>
        <v>0</v>
      </c>
      <c r="DX449" s="76">
        <f>SUMIFS('Planificación 2026-1'!R:R,'Planificación 2026-1'!W:W,C449,'Planificación 2026-1'!F:F,"FILIAL",'Planificación 2026-1'!X:X,"&lt;&gt;VIRTUAL",'Planificación 2026-1'!I:I,"&gt;2")</f>
        <v>0</v>
      </c>
      <c r="DY449" s="76">
        <f>SUMIFS('Planificación 2026-1'!R:R,'Planificación 2026-1'!W:W,C449,'Planificación 2026-1'!F:F,"PORUMA",'Planificación 2026-1'!X:X,"VIRTUAL",'Planificación 2026-1'!I:I,"&gt;2")</f>
        <v>0</v>
      </c>
      <c r="DZ449" s="76">
        <f>SUMIFS('Planificación 2026-1'!R:R,'Planificación 2026-1'!W:W,C449,'Planificación 2026-1'!F:F,"PORUMA",'Planificación 2026-1'!X:X,"&lt;&gt;VIRTUAL",'Planificación 2026-1'!I:I,"&gt;2")</f>
        <v>0</v>
      </c>
      <c r="EA449" s="76">
        <f>SUMIFS('Planificación 2026-1'!R:R,'Planificación 2026-1'!W:W,C449,'Planificación 2026-1'!F:F,"HUAURA",'Planificación 2026-1'!X:X,"VIRTUAL",'Planificación 2026-1'!I:I,"&gt;2")</f>
        <v>0</v>
      </c>
      <c r="EB449" s="76">
        <f>SUMIFS('Planificación 2026-1'!R:R,'Planificación 2026-1'!W:W,C449,'Planificación 2026-1'!F:F,"HUAURA",'Planificación 2026-1'!X:X,"&lt;&gt;VIRTUAL",'Planificación 2026-1'!I:I,"&gt;2")</f>
        <v>0</v>
      </c>
      <c r="EC449" s="76">
        <f>SUMIFS('Planificación 2026-1'!R:R,'Planificación 2026-1'!W:W,C449,'Planificación 2026-1'!F:F,"PRINCIPAL",'Planificación 2026-1'!X:X,"VIRTUAL",'Planificación 2026-1'!I:I,"&lt;3")</f>
        <v>0</v>
      </c>
      <c r="ED449" s="76">
        <f>SUMIFS('Planificación 2026-1'!R:R,'Planificación 2026-1'!W:W,C449,'Planificación 2026-1'!F:F,"PRINCIPAL",'Planificación 2026-1'!X:X,"&lt;&gt;VIRTUAL",'Planificación 2026-1'!I:I,"&lt;3")</f>
        <v>0</v>
      </c>
      <c r="EE449" s="76">
        <f>SUMIFS('Planificación 2026-1'!R:R,'Planificación 2026-1'!W:W,C449,'Planificación 2026-1'!F:F,"SUNAMPE",'Planificación 2026-1'!X:X,"VIRTUAL",'Planificación 2026-1'!I:I,"&lt;3")</f>
        <v>0</v>
      </c>
      <c r="EF449" s="76">
        <f>SUMIFS('Planificación 2026-1'!R:R,'Planificación 2026-1'!W:W,C449,'Planificación 2026-1'!F:F,"SUNAMPE",'Planificación 2026-1'!X:X,"&lt;&gt;VIRTUAL",'Planificación 2026-1'!I:I,"&lt;3")</f>
        <v>0</v>
      </c>
      <c r="EG449" s="76">
        <f>SUMIFS('Planificación 2026-1'!R:R,'Planificación 2026-1'!W:W,C449,'Planificación 2026-1'!F:F,"FILIAL",'Planificación 2026-1'!X:X,"VIRTUAL",'Planificación 2026-1'!I:I,"&lt;3")</f>
        <v>0</v>
      </c>
      <c r="EH449" s="76">
        <f>SUMIFS('Planificación 2026-1'!R:R,'Planificación 2026-1'!W:W,C449,'Planificación 2026-1'!F:F,"FILIAL",'Planificación 2026-1'!X:X,"&lt;&gt;VIRTUAL",'Planificación 2026-1'!I:I,"&lt;3")</f>
        <v>0</v>
      </c>
      <c r="EI449" s="76">
        <f>SUMIFS('Planificación 2026-1'!R:R,'Planificación 2026-1'!W:W,C449,'Planificación 2026-1'!F:F,"PORUMA",'Planificación 2026-1'!X:X,"VIRTUAL",'Planificación 2026-1'!I:I,"&lt;3")</f>
        <v>0</v>
      </c>
      <c r="EJ449" s="76">
        <f>SUMIFS('Planificación 2026-1'!R:R,'Planificación 2026-1'!W:W,C449,'Planificación 2026-1'!F:F,"PORUMA",'Planificación 2026-1'!X:X,"&lt;&gt;VIRTUAL",'Planificación 2026-1'!I:I,"&lt;3")</f>
        <v>0</v>
      </c>
      <c r="EK449" s="76">
        <f>SUMIFS('Planificación 2026-1'!R:R,'Planificación 2026-1'!W:W,C449,'Planificación 2026-1'!F:F,"HUAURA",'Planificación 2026-1'!X:X,"VIRTUAL",'Planificación 2026-1'!I:I,"&lt;3")</f>
        <v>0</v>
      </c>
      <c r="EL449" s="76">
        <f>SUMIFS('Planificación 2026-1'!R:R,'Planificación 2026-1'!W:W,C449,'Planificación 2026-1'!F:F,"HUAURA",'Planificación 2026-1'!X:X,"&lt;&gt;VIRTUAL",'Planificación 2026-1'!I:I,"&lt;3")</f>
        <v>0</v>
      </c>
      <c r="EM449" s="76"/>
      <c r="EN449" s="76">
        <f t="shared" si="59"/>
        <v>0</v>
      </c>
      <c r="EO449" s="76">
        <f t="shared" si="60"/>
        <v>0</v>
      </c>
      <c r="EP449" s="76" t="b">
        <f t="shared" si="61"/>
        <v>1</v>
      </c>
      <c r="EQ449" s="76" t="str">
        <f t="shared" si="62"/>
        <v/>
      </c>
      <c r="ER449" s="76" t="str">
        <f t="shared" si="67"/>
        <v>PRESENCIAL</v>
      </c>
    </row>
    <row r="450" spans="1:148" hidden="1">
      <c r="A450" s="83"/>
      <c r="B450" s="119">
        <v>447</v>
      </c>
      <c r="C450" s="115" t="s">
        <v>625</v>
      </c>
      <c r="D450" s="112">
        <f>SUMIF('Planificación 2026-1'!W:W,C450,'Planificación 2026-1'!R:R)</f>
        <v>0</v>
      </c>
      <c r="E450" s="114" t="s">
        <v>170</v>
      </c>
      <c r="F450" s="115" t="s">
        <v>596</v>
      </c>
      <c r="G450" s="115" t="s">
        <v>153</v>
      </c>
      <c r="H450" s="115" t="s">
        <v>125</v>
      </c>
      <c r="I450" s="107" t="str">
        <f>IF(SUM(COUNTIFS('Planificación 2026-1'!F:F,"PRINCIPAL",'Planificación 2026-1'!W:W,C450,'Planificación 2026-1'!H:H,"AF"))&gt;0,"P01"," ")</f>
        <v xml:space="preserve"> </v>
      </c>
      <c r="J450" s="108" t="str">
        <f>IF(SUM(COUNTIFS('Planificación 2026-1'!F:F,"PRINCIPAL",'Planificación 2026-1'!W:W,C450,'Planificación 2026-1'!H:H,"EN"))&gt;0,"P02"," ")</f>
        <v xml:space="preserve"> </v>
      </c>
      <c r="K450" s="108" t="str">
        <f>IF(SUM(COUNTIFS('Planificación 2026-1'!F:F,"PRINCIPAL",'Planificación 2026-1'!W:W,C450,'Planificación 2026-1'!H:H,"IS"))&gt;0,"P03"," ")</f>
        <v xml:space="preserve"> </v>
      </c>
      <c r="L450" s="108" t="str">
        <f>IF(SUM(COUNTIFS('Planificación 2026-1'!F:F,"PRINCIPAL",'Planificación 2026-1'!W:W,C450,'Planificación 2026-1'!H:H,"PS"))&gt;0,"P04"," ")</f>
        <v xml:space="preserve"> </v>
      </c>
      <c r="M450" s="108"/>
      <c r="N450" s="108" t="str">
        <f>IF(SUM(COUNTIFS('Planificación 2026-1'!F:F,"PRINCIPAL",'Planificación 2026-1'!W:W,C450,'Planificación 2026-1'!H:H,"IN"))&gt;0,"P06"," ")</f>
        <v xml:space="preserve"> </v>
      </c>
      <c r="O450" s="108" t="str">
        <f>IF(SUM(COUNTIFS('Planificación 2026-1'!F:F,"PRINCIPAL",'Planificación 2026-1'!W:W,C450,'Planificación 2026-1'!H:H,"CA"))&gt;0,"P07"," ")</f>
        <v xml:space="preserve"> </v>
      </c>
      <c r="P450" s="108" t="str">
        <f>IF(SUM(COUNTIFS('Planificación 2026-1'!F:F,"PRINCIPAL",'Planificación 2026-1'!W:W,C450,'Planificación 2026-1'!H:H,"DE"))&gt;0,"P08"," ")</f>
        <v xml:space="preserve"> </v>
      </c>
      <c r="Q450" s="108" t="str">
        <f>IF(SUM(COUNTIFS('Planificación 2026-1'!F:F,"PRINCIPAL",'Planificación 2026-1'!W:W,C450,'Planificación 2026-1'!H:H,"OB"))&gt;0,"P09"," ")</f>
        <v xml:space="preserve"> </v>
      </c>
      <c r="R450" s="108" t="str">
        <f>IF(SUM(COUNTIFS('Planificación 2026-1'!F:F,"PRINCIPAL",'Planificación 2026-1'!W:W,C450,'Planificación 2026-1'!H:H,"MH"))&gt;0,"P31"," ")</f>
        <v xml:space="preserve"> </v>
      </c>
      <c r="S450" s="108" t="str">
        <f>IF(SUM(COUNTIFS('Planificación 2026-1'!F:F,"PRINCIPAL",'Planificación 2026-1'!W:W,C450,'Planificación 2026-1'!H:H,"IC"))&gt;0,"P32"," ")</f>
        <v xml:space="preserve"> </v>
      </c>
      <c r="T450" s="108" t="str">
        <f>IF(SUM(COUNTIFS('Planificación 2026-1'!F:F,"PRINCIPAL",'Planificación 2026-1'!W:W,C450,'Planificación 2026-1'!H:H,"AR"))&gt;0,"P34"," ")</f>
        <v xml:space="preserve"> </v>
      </c>
      <c r="U450" s="108" t="str">
        <f>IF(SUM(COUNTIFS('Planificación 2026-1'!F:F,"PRINCIPAL",'Planificación 2026-1'!W:W,C450,'Planificación 2026-1'!H:H,"T1"))&gt;0,"P35"," ")</f>
        <v xml:space="preserve"> </v>
      </c>
      <c r="V450" s="108" t="str">
        <f>IF(SUM(COUNTIFS('Planificación 2026-1'!F:F,"PRINCIPAL",'Planificación 2026-1'!W:W,C450,'Planificación 2026-1'!H:H,"T3"))&gt;0,"P36"," ")</f>
        <v xml:space="preserve"> </v>
      </c>
      <c r="W450" s="108" t="str">
        <f>IF(SUM(COUNTIFS('Planificación 2026-1'!F:F,"PRINCIPAL",'Planificación 2026-1'!W:W,C450,'Planificación 2026-1'!H:H,"T2"))&gt;0,"P37"," ")</f>
        <v xml:space="preserve"> </v>
      </c>
      <c r="X450" s="108" t="str">
        <f>IF(SUM(COUNTIFS('Planificación 2026-1'!F:F,"PRINCIPAL",'Planificación 2026-1'!W:W,C450,'Planificación 2026-1'!H:H,"AE"))&gt;0,"P38"," ")</f>
        <v xml:space="preserve"> </v>
      </c>
      <c r="Y450" s="108" t="str">
        <f>IF(SUM(COUNTIFS('Planificación 2026-1'!F:F,"PRINCIPAL",'Planificación 2026-1'!W:W,C450,'Planificación 2026-1'!H:H,"T4"))&gt;0,"P55"," ")</f>
        <v xml:space="preserve"> </v>
      </c>
      <c r="Z450" s="108" t="str">
        <f>IF(SUM(COUNTIFS('Planificación 2026-1'!F:F,"FILIAL",'Planificación 2026-1'!W:W,C450,'Planificación 2026-1'!H:H,"AF"))&gt;0," P01"," ")</f>
        <v xml:space="preserve"> </v>
      </c>
      <c r="AA450" s="108" t="str">
        <f>IF(SUM(COUNTIFS('Planificación 2026-1'!F:F,"FILIAL",'Planificación 2026-1'!W:W,C450,'Planificación 2026-1'!H:H,"EN"))&gt;0,"P02"," ")</f>
        <v xml:space="preserve"> </v>
      </c>
      <c r="AB450" s="108" t="str">
        <f>IF(SUM(COUNTIFS('Planificación 2026-1'!F:F,"FILIAL",'Planificación 2026-1'!W:W,C450,'Planificación 2026-1'!H:H,"IS"))&gt;0,"P03"," ")</f>
        <v xml:space="preserve"> </v>
      </c>
      <c r="AC450" s="108" t="str">
        <f>IF(SUM(COUNTIFS('Planificación 2026-1'!F:F,"FILIAL",'Planificación 2026-1'!W:W,C450,'Planificación 2026-1'!H:H,"PS"))&gt;0,"P04"," ")</f>
        <v xml:space="preserve"> </v>
      </c>
      <c r="AD450" s="108"/>
      <c r="AE450" s="108" t="str">
        <f>IF(SUM(COUNTIFS('Planificación 2026-1'!F:F,"FILIAL",'Planificación 2026-1'!W:W,C450,'Planificación 2026-1'!H:H,"IN"))&gt;0,"P06"," ")</f>
        <v xml:space="preserve"> </v>
      </c>
      <c r="AF450" s="108" t="str">
        <f>IF(SUM(COUNTIFS('Planificación 2026-1'!F:F,"FILIAL",'Planificación 2026-1'!W:W,C450,'Planificación 2026-1'!H:H,"CA"))&gt;0,"P07"," ")</f>
        <v xml:space="preserve"> </v>
      </c>
      <c r="AG450" s="108" t="str">
        <f>IF(SUM(COUNTIFS('Planificación 2026-1'!F:F,"FILIAL",'Planificación 2026-1'!W:W,C450,'Planificación 2026-1'!H:H,"DE"))&gt;0,"P08"," ")</f>
        <v xml:space="preserve"> </v>
      </c>
      <c r="AH450" s="108" t="str">
        <f>IF(SUM(COUNTIFS('Planificación 2026-1'!F:F,"FILIAL",'Planificación 2026-1'!W:W,C450,'Planificación 2026-1'!H:H,"OB"))&gt;0,"P09"," ")</f>
        <v xml:space="preserve"> </v>
      </c>
      <c r="AI450" s="108" t="str">
        <f>IF(SUM(COUNTIFS('Planificación 2026-1'!F:F,"FILIAL",'Planificación 2026-1'!W:W,C450,'Planificación 2026-1'!H:H,"MH"))&gt;0,"P31"," ")</f>
        <v xml:space="preserve"> </v>
      </c>
      <c r="AJ450" s="108" t="str">
        <f>IF(SUM(COUNTIFS('Planificación 2026-1'!F:F,"FILIAL",'Planificación 2026-1'!W:W,C450,'Planificación 2026-1'!H:H,"IC"))&gt;0,"P32"," ")</f>
        <v xml:space="preserve"> </v>
      </c>
      <c r="AK450" s="108" t="str">
        <f>IF(SUM(COUNTIFS('Planificación 2026-1'!F:F,"FILIAL",'Planificación 2026-1'!W:W,C450,'Planificación 2026-1'!H:H,"AR"))&gt;0,"P34"," ")</f>
        <v xml:space="preserve"> </v>
      </c>
      <c r="AL450" s="108" t="str">
        <f>IF(SUM(COUNTIFS('Planificación 2026-1'!F:F,"FILIAL",'Planificación 2026-1'!W:W,C450,'Planificación 2026-1'!H:H,"T1"))&gt;0,"P35"," ")</f>
        <v xml:space="preserve"> </v>
      </c>
      <c r="AM450" s="108" t="str">
        <f>IF(SUM(COUNTIFS('Planificación 2026-1'!F:F,"FILIAL",'Planificación 2026-1'!W:W,C450,'Planificación 2026-1'!H:H,"T3"))&gt;0,"P36"," ")</f>
        <v xml:space="preserve"> </v>
      </c>
      <c r="AN450" s="108" t="str">
        <f>IF(SUM(COUNTIFS('Planificación 2026-1'!F:F,"FILIAL",'Planificación 2026-1'!W:W,C450,'Planificación 2026-1'!H:H,"T2"))&gt;0,"P37"," ")</f>
        <v xml:space="preserve"> </v>
      </c>
      <c r="AO450" s="108" t="str">
        <f>IF(SUM(COUNTIFS('Planificación 2026-1'!F:F,"FILIAL",'Planificación 2026-1'!W:W,C450,'Planificación 2026-1'!H:H,"AE"))&gt;0,"P38"," ")</f>
        <v xml:space="preserve"> </v>
      </c>
      <c r="AP450" s="108" t="str">
        <f>IF(SUM(COUNTIFS('Planificación 2026-1'!F:F,"FILIAL",'Planificación 2026-1'!W:W,C450,'Planificación 2026-1'!H:H,"T4"))&gt;0,"P55"," ")</f>
        <v xml:space="preserve"> </v>
      </c>
      <c r="AQ450" s="108" t="str">
        <f>IF(SUM(COUNTIFS('Planificación 2026-1'!F:F,"SUNAMPE",'Planificación 2026-1'!W:W,C450,'Planificación 2026-1'!H:H,"AF"))&gt;0," P01"," ")</f>
        <v xml:space="preserve"> </v>
      </c>
      <c r="AR450" s="108" t="str">
        <f>IF(SUM(COUNTIFS('Planificación 2026-1'!F:F,"SUNAMPE",'Planificación 2026-1'!W:W,C450,'Planificación 2026-1'!H:H,"EN"))&gt;0,"P02"," ")</f>
        <v xml:space="preserve"> </v>
      </c>
      <c r="AS450" s="108" t="str">
        <f>IF(SUM(COUNTIFS('Planificación 2026-1'!F:F,"SUNAMPE",'Planificación 2026-1'!W:W,C450,'Planificación 2026-1'!H:H,"IS"))&gt;0,"P03"," ")</f>
        <v xml:space="preserve"> </v>
      </c>
      <c r="AT450" s="108" t="str">
        <f>IF(SUM(COUNTIFS('Planificación 2026-1'!F:F,"SUNAMPE",'Planificación 2026-1'!W:W,C450,'Planificación 2026-1'!H:H,"PS"))&gt;0,"P04"," ")</f>
        <v xml:space="preserve"> </v>
      </c>
      <c r="AU450" s="108"/>
      <c r="AV450" s="108" t="str">
        <f>IF(SUM(COUNTIFS('Planificación 2026-1'!F:F,"SUNAMPE",'Planificación 2026-1'!W:W,C450,'Planificación 2026-1'!H:H,"IN"))&gt;0,"P06"," ")</f>
        <v xml:space="preserve"> </v>
      </c>
      <c r="AW450" s="108" t="str">
        <f>IF(SUM(COUNTIFS('Planificación 2026-1'!F:F,"SUNAMPE",'Planificación 2026-1'!W:W,C450,'Planificación 2026-1'!H:H,"CA"))&gt;0,"P07"," ")</f>
        <v xml:space="preserve"> </v>
      </c>
      <c r="AX450" s="108" t="str">
        <f>IF(SUM(COUNTIFS('Planificación 2026-1'!F:F,"SUNAMPE",'Planificación 2026-1'!W:W,C450,'Planificación 2026-1'!H:H,"DE"))&gt;0,"P08"," ")</f>
        <v xml:space="preserve"> </v>
      </c>
      <c r="AY450" s="108" t="str">
        <f>IF(SUM(COUNTIFS('Planificación 2026-1'!F:F,"SUNAMPE",'Planificación 2026-1'!W:W,C450,'Planificación 2026-1'!H:H,"OB"))&gt;0,"P09"," ")</f>
        <v xml:space="preserve"> </v>
      </c>
      <c r="AZ450" s="108" t="str">
        <f>IF(SUM(COUNTIFS('Planificación 2026-1'!F:F,"SUNAMPE",'Planificación 2026-1'!W:W,C450,'Planificación 2026-1'!H:H,"MH"))&gt;0,"P31"," ")</f>
        <v xml:space="preserve"> </v>
      </c>
      <c r="BA450" s="108" t="str">
        <f>IF(SUM(COUNTIFS('Planificación 2026-1'!F:F,"SUNAMPE",'Planificación 2026-1'!W:W,C450,'Planificación 2026-1'!H:H,"IC"))&gt;0,"P32"," ")</f>
        <v xml:space="preserve"> </v>
      </c>
      <c r="BB450" s="108" t="str">
        <f>IF(SUM(COUNTIFS('Planificación 2026-1'!F:F,"SUNAMPE",'Planificación 2026-1'!W:W,C450,'Planificación 2026-1'!H:H,"AR"))&gt;0,"P34"," ")</f>
        <v xml:space="preserve"> </v>
      </c>
      <c r="BC450" s="108" t="str">
        <f>IF(SUM(COUNTIFS('Planificación 2026-1'!F:F,"SUNAMPE",'Planificación 2026-1'!W:W,C450,'Planificación 2026-1'!H:H,"T1"))&gt;0,"P35"," ")</f>
        <v xml:space="preserve"> </v>
      </c>
      <c r="BD450" s="108" t="str">
        <f>IF(SUM(COUNTIFS('Planificación 2026-1'!F:F,"SUNAMPE",'Planificación 2026-1'!W:W,C450,'Planificación 2026-1'!H:H,"T3"))&gt;0,"P36"," ")</f>
        <v xml:space="preserve"> </v>
      </c>
      <c r="BE450" s="108" t="str">
        <f>IF(SUM(COUNTIFS('Planificación 2026-1'!F:F,"SUNAMPE",'Planificación 2026-1'!W:W,C450,'Planificación 2026-1'!H:H,"T2"))&gt;0,"P37"," ")</f>
        <v xml:space="preserve"> </v>
      </c>
      <c r="BF450" s="108" t="str">
        <f>IF(SUM(COUNTIFS('Planificación 2026-1'!F:F,"SUNAMPE",'Planificación 2026-1'!W:W,C450,'Planificación 2026-1'!H:H,"AE"))&gt;0,"P38"," ")</f>
        <v xml:space="preserve"> </v>
      </c>
      <c r="BG450" s="108" t="str">
        <f>IF(SUM(COUNTIFS('Planificación 2026-1'!F:F,"SUNAMPE",'Planificación 2026-1'!W:W,C450,'Planificación 2026-1'!H:H,"T4"))&gt;0,"P55"," ")</f>
        <v xml:space="preserve"> </v>
      </c>
      <c r="BH450" s="108" t="str">
        <f>IF(SUM(COUNTIFS('Planificación 2026-1'!F:F,"HUAURA",'Planificación 2026-1'!W:W,C450,'Planificación 2026-1'!H:H,"AF"))&gt;0," P01"," ")</f>
        <v xml:space="preserve"> </v>
      </c>
      <c r="BI450" s="108" t="str">
        <f>IF(SUM(COUNTIFS('Planificación 2026-1'!F:F,"HUAURA",'Planificación 2026-1'!W:W,C450,'Planificación 2026-1'!H:H,"EN"))&gt;0,"P02"," ")</f>
        <v xml:space="preserve"> </v>
      </c>
      <c r="BJ450" s="108" t="str">
        <f>IF(SUM(COUNTIFS('Planificación 2026-1'!F:F,"HUAURA",'Planificación 2026-1'!W:W,C450,'Planificación 2026-1'!H:H,"IS"))&gt;0,"P03"," ")</f>
        <v xml:space="preserve"> </v>
      </c>
      <c r="BK450" s="108" t="str">
        <f>IF(SUM(COUNTIFS('Planificación 2026-1'!F:F,"HUAURA",'Planificación 2026-1'!W:W,C450,'Planificación 2026-1'!H:H,"PS"))&gt;0,"P04"," ")</f>
        <v xml:space="preserve"> </v>
      </c>
      <c r="BL450" s="108"/>
      <c r="BM450" s="108" t="str">
        <f>IF(SUM(COUNTIFS('Planificación 2026-1'!F:F,"HUAURA",'Planificación 2026-1'!W:W,C450,'Planificación 2026-1'!H:H,"IN"))&gt;0,"P06"," ")</f>
        <v xml:space="preserve"> </v>
      </c>
      <c r="BN450" s="108" t="str">
        <f>IF(SUM(COUNTIFS('Planificación 2026-1'!F:F,"HUAURA",'Planificación 2026-1'!W:W,C450,'Planificación 2026-1'!H:H,"CA"))&gt;0,"P07"," ")</f>
        <v xml:space="preserve"> </v>
      </c>
      <c r="BO450" s="108" t="str">
        <f>IF(SUM(COUNTIFS('Planificación 2026-1'!F:F,"HUAURA",'Planificación 2026-1'!W:W,C450,'Planificación 2026-1'!H:H,"DE"))&gt;0,"P08"," ")</f>
        <v xml:space="preserve"> </v>
      </c>
      <c r="BP450" s="108" t="str">
        <f>IF(SUM(COUNTIFS('Planificación 2026-1'!F:F,"HUAURA",'Planificación 2026-1'!W:W,C450,'Planificación 2026-1'!H:H,"OB"))&gt;0,"P09"," ")</f>
        <v xml:space="preserve"> </v>
      </c>
      <c r="BQ450" s="108" t="str">
        <f>IF(SUM(COUNTIFS('Planificación 2026-1'!F:F,"HUAURA",'Planificación 2026-1'!W:W,C450,'Planificación 2026-1'!H:H,"MH"))&gt;0,"P31"," ")</f>
        <v xml:space="preserve"> </v>
      </c>
      <c r="BR450" s="108" t="str">
        <f>IF(SUM(COUNTIFS('Planificación 2026-1'!F:F,"HUAURA",'Planificación 2026-1'!W:W,C450,'Planificación 2026-1'!H:H,"IC"))&gt;0,"P32"," ")</f>
        <v xml:space="preserve"> </v>
      </c>
      <c r="BS450" s="108" t="str">
        <f>IF(SUM(COUNTIFS('Planificación 2026-1'!F:F,"HUAURA",'Planificación 2026-1'!W:W,C450,'Planificación 2026-1'!H:H,"AR"))&gt;0,"P34"," ")</f>
        <v xml:space="preserve"> </v>
      </c>
      <c r="BT450" s="108" t="str">
        <f>IF(SUM(COUNTIFS('Planificación 2026-1'!F:F,"HUAURA",'Planificación 2026-1'!W:W,C450,'Planificación 2026-1'!H:H,"T1"))&gt;0,"P35"," ")</f>
        <v xml:space="preserve"> </v>
      </c>
      <c r="BU450" s="108" t="str">
        <f>IF(SUM(COUNTIFS('Planificación 2026-1'!F:F,"HUAURA",'Planificación 2026-1'!W:W,C450,'Planificación 2026-1'!H:H,"T3"))&gt;0,"P36"," ")</f>
        <v xml:space="preserve"> </v>
      </c>
      <c r="BV450" s="108" t="str">
        <f>IF(SUM(COUNTIFS('Planificación 2026-1'!F:F,"HUAURA",'Planificación 2026-1'!W:W,C450,'Planificación 2026-1'!H:H,"T2"))&gt;0,"P37"," ")</f>
        <v xml:space="preserve"> </v>
      </c>
      <c r="BW450" s="108" t="str">
        <f>IF(SUM(COUNTIFS('Planificación 2026-1'!F:F,"HUAURA",'Planificación 2026-1'!W:W,C450,'Planificación 2026-1'!H:H,"AE"))&gt;0,"P38"," ")</f>
        <v xml:space="preserve"> </v>
      </c>
      <c r="BX450" s="108" t="str">
        <f>IF(SUM(COUNTIFS('Planificación 2026-1'!F:F,"HUAURA",'Planificación 2026-1'!W:W,C450,'Planificación 2026-1'!H:H,"T4"))&gt;0,"P55"," ")</f>
        <v xml:space="preserve"> </v>
      </c>
      <c r="BY450" s="109">
        <f>SUMIFS('Planificación 2026-1'!R:R,'Planificación 2026-1'!W:W,C450,'Planificación 2026-1'!H:H,"AF",'Planificación 2026-1'!I:I,"&gt;2")</f>
        <v>0</v>
      </c>
      <c r="BZ450" s="109">
        <f>SUMIFS('Planificación 2026-1'!R:R,'Planificación 2026-1'!W:W,C450,'Planificación 2026-1'!H:H,"EN",'Planificación 2026-1'!I:I,"&gt;2")</f>
        <v>0</v>
      </c>
      <c r="CA450" s="109">
        <f>SUMIFS('Planificación 2026-1'!R:R,'Planificación 2026-1'!W:W,C450,'Planificación 2026-1'!H:H,"IS",'Planificación 2026-1'!I:I,"&gt;2")</f>
        <v>0</v>
      </c>
      <c r="CB450" s="109">
        <f>SUMIFS('Planificación 2026-1'!R:R,'Planificación 2026-1'!W:W,C450,'Planificación 2026-1'!H:H,"PS",'Planificación 2026-1'!I:I,"&gt;2")</f>
        <v>0</v>
      </c>
      <c r="CC450" s="109">
        <f>SUMIFS('Planificación 2026-1'!R:R,'Planificación 2026-1'!W:W,C450,'Planificación 2026-1'!H:H,"IN",'Planificación 2026-1'!I:I,"&gt;2")</f>
        <v>0</v>
      </c>
      <c r="CD450" s="109">
        <f>SUMIFS('Planificación 2026-1'!R:R,'Planificación 2026-1'!W:W,C450,'Planificación 2026-1'!H:H,"CA",'Planificación 2026-1'!I:I,"&gt;2")</f>
        <v>0</v>
      </c>
      <c r="CE450" s="109">
        <f>SUMIFS('Planificación 2026-1'!R:R,'Planificación 2026-1'!W:W,C450,'Planificación 2026-1'!H:H,"DE",'Planificación 2026-1'!I:I,"&gt;2")</f>
        <v>0</v>
      </c>
      <c r="CF450" s="109">
        <f>SUMIFS('Planificación 2026-1'!R:R,'Planificación 2026-1'!W:W,C450,'Planificación 2026-1'!H:H,"OB",'Planificación 2026-1'!I:I,"&gt;2")</f>
        <v>0</v>
      </c>
      <c r="CG450" s="109">
        <f>SUMIFS('Planificación 2026-1'!R:R,'Planificación 2026-1'!W:W,C450,'Planificación 2026-1'!H:H,"MH",'Planificación 2026-1'!I:I,"&gt;2")</f>
        <v>0</v>
      </c>
      <c r="CH450" s="109">
        <f>SUMIFS('Planificación 2026-1'!R:R,'Planificación 2026-1'!W:W,C450,'Planificación 2026-1'!H:H,"IC",'Planificación 2026-1'!I:I,"&gt;2")</f>
        <v>0</v>
      </c>
      <c r="CI450" s="109">
        <f>SUMIFS('Planificación 2026-1'!R:R,'Planificación 2026-1'!W:W,C450,'Planificación 2026-1'!H:H,"AR",'Planificación 2026-1'!I:I,"&gt;2")</f>
        <v>0</v>
      </c>
      <c r="CJ450" s="109">
        <f>SUMIFS('Planificación 2026-1'!R:R,'Planificación 2026-1'!W:W,C450,'Planificación 2026-1'!H:H,"T1",'Planificación 2026-1'!I:I,"&gt;2")</f>
        <v>0</v>
      </c>
      <c r="CK450" s="109">
        <f>SUMIFS('Planificación 2026-1'!R:R,'Planificación 2026-1'!W:W,C450,'Planificación 2026-1'!H:H,"T3",'Planificación 2026-1'!I:I,"&gt;2")</f>
        <v>0</v>
      </c>
      <c r="CL450" s="109">
        <f>SUMIFS('Planificación 2026-1'!R:R,'Planificación 2026-1'!W:W,C450,'Planificación 2026-1'!H:H,"T2",'Planificación 2026-1'!I:I,"&gt;2")</f>
        <v>0</v>
      </c>
      <c r="CM450" s="109">
        <f>SUMIFS('Planificación 2026-1'!R:R,'Planificación 2026-1'!W:W,C450,'Planificación 2026-1'!H:H,"AE",'Planificación 2026-1'!I:I,"&gt;2")</f>
        <v>0</v>
      </c>
      <c r="CN450" s="109">
        <f>SUMIFS('Planificación 2026-1'!R:R,'Planificación 2026-1'!W:W,C450,'Planificación 2026-1'!H:H,"T4",'Planificación 2026-1'!I:I,"&gt;2")</f>
        <v>0</v>
      </c>
      <c r="CO450" s="109">
        <f>SUMIFS('Planificación 2026-1'!R:R,'Planificación 2026-1'!W:W,C450,'Planificación 2026-1'!H:H,"AF",'Planificación 2026-1'!I:I,"&lt;3")</f>
        <v>0</v>
      </c>
      <c r="CP450" s="109">
        <f>SUMIFS('Planificación 2026-1'!R:R,'Planificación 2026-1'!W:W,C450,'Planificación 2026-1'!H:H,"EN",'Planificación 2026-1'!I:I,"&lt;3")</f>
        <v>0</v>
      </c>
      <c r="CQ450" s="109">
        <f>SUMIFS('Planificación 2026-1'!R:R,'Planificación 2026-1'!W:W,C450,'Planificación 2026-1'!H:H,"IS",'Planificación 2026-1'!I:I,"&lt;3")</f>
        <v>0</v>
      </c>
      <c r="CR450" s="109">
        <f>SUMIFS('Planificación 2026-1'!R:R,'Planificación 2026-1'!W:W,C450,'Planificación 2026-1'!H:H,"PS",'Planificación 2026-1'!I:I,"&lt;3")</f>
        <v>0</v>
      </c>
      <c r="CS450" s="109">
        <f>SUMIFS('Planificación 2026-1'!R:R,'Planificación 2026-1'!W:W,C450,'Planificación 2026-1'!H:H,"IN",'Planificación 2026-1'!I:I,"&lt;3")</f>
        <v>0</v>
      </c>
      <c r="CT450" s="109">
        <f>SUMIFS('Planificación 2026-1'!R:R,'Planificación 2026-1'!W:W,C450,'Planificación 2026-1'!H:H,"CA",'Planificación 2026-1'!I:I,"&lt;3")</f>
        <v>0</v>
      </c>
      <c r="CU450" s="109">
        <f>SUMIFS('Planificación 2026-1'!R:R,'Planificación 2026-1'!W:W,C450,'Planificación 2026-1'!H:H,"DE",'Planificación 2026-1'!I:I,"&lt;3")</f>
        <v>0</v>
      </c>
      <c r="CV450" s="109">
        <f>SUMIFS('Planificación 2026-1'!R:R,'Planificación 2026-1'!W:W,C450,'Planificación 2026-1'!H:H,"OB",'Planificación 2026-1'!I:I,"&lt;3")</f>
        <v>0</v>
      </c>
      <c r="CW450" s="109">
        <f>SUMIFS('Planificación 2026-1'!R:R,'Planificación 2026-1'!W:W,C450,'Planificación 2026-1'!H:H,"MH",'Planificación 2026-1'!I:I,"&lt;3")</f>
        <v>0</v>
      </c>
      <c r="CX450" s="109">
        <f>SUMIFS('Planificación 2026-1'!R:R,'Planificación 2026-1'!W:W,C450,'Planificación 2026-1'!H:H,"IC",'Planificación 2026-1'!I:I,"&lt;3")</f>
        <v>0</v>
      </c>
      <c r="CY450" s="109">
        <f>SUMIFS('Planificación 2026-1'!R:R,'Planificación 2026-1'!W:W,C450,'Planificación 2026-1'!H:H,"AR",'Planificación 2026-1'!I:I,"&lt;3")</f>
        <v>0</v>
      </c>
      <c r="CZ450" s="109">
        <f>SUMIFS('Planificación 2026-1'!R:R,'Planificación 2026-1'!W:W,C450,'Planificación 2026-1'!H:H,"T1",'Planificación 2026-1'!I:I,"&lt;3")</f>
        <v>0</v>
      </c>
      <c r="DA450" s="109">
        <f>SUMIFS('Planificación 2026-1'!R:R,'Planificación 2026-1'!W:W,C450,'Planificación 2026-1'!H:H,"T3",'Planificación 2026-1'!I:I,"&lt;3")</f>
        <v>0</v>
      </c>
      <c r="DB450" s="109">
        <f>SUMIFS('Planificación 2026-1'!R:R,'Planificación 2026-1'!W:W,C450,'Planificación 2026-1'!H:H,"T2",'Planificación 2026-1'!I:I,"&lt;3")</f>
        <v>0</v>
      </c>
      <c r="DC450" s="109">
        <f>SUMIFS('Planificación 2026-1'!R:R,'Planificación 2026-1'!W:W,C450,'Planificación 2026-1'!H:H,"AE",'Planificación 2026-1'!I:I,"&lt;3")</f>
        <v>0</v>
      </c>
      <c r="DD450" s="109">
        <f>SUMIFS('Planificación 2026-1'!R:R,'Planificación 2026-1'!W:W,C450,'Planificación 2026-1'!H:H,"T4",'Planificación 2026-1'!I:I,"&lt;3")</f>
        <v>0</v>
      </c>
      <c r="DE450" s="108" t="str">
        <f t="shared" si="63"/>
        <v/>
      </c>
      <c r="DF450" s="41">
        <f>IF(C450="","",SUMIFS('Planificación 2026-1'!R:R,'Planificación 2026-1'!W:W,C450,'Planificación 2026-1'!F:F,"PRINCIPAL",'Planificación 2026-1'!X:X,"VIRTUAL"))</f>
        <v>0</v>
      </c>
      <c r="DG450" s="41">
        <f>IF(C450="","",SUMIFS('Planificación 2026-1'!R:R,'Planificación 2026-1'!W:W,C450,'Planificación 2026-1'!F:F,"PRINCIPAL",'Planificación 2026-1'!X:X,"PRESENCIAL"))</f>
        <v>0</v>
      </c>
      <c r="DH450" s="41">
        <f>IF(C450="","",SUMIFS('Planificación 2026-1'!R:R,'Planificación 2026-1'!W:W,C450,'Planificación 2026-1'!F:F,"PRINCIPAL",'Planificación 2026-1'!X:X,"HIBRIDO PRESENCIAL"))</f>
        <v>0</v>
      </c>
      <c r="DI450" s="108" t="str">
        <f t="shared" si="64"/>
        <v/>
      </c>
      <c r="DJ450" s="108">
        <f>IF(C450="","",SUMIFS('Planificación 2026-1'!R:R,'Planificación 2026-1'!W:W,C450,'Planificación 2026-1'!F:F,"FILIAL",'Planificación 2026-1'!X:X,"VIRTUAL"))</f>
        <v>0</v>
      </c>
      <c r="DK450" s="110">
        <f>IF(C450="","",SUMIFS('Planificación 2026-1'!R:R,'Planificación 2026-1'!W:W,C450,'Planificación 2026-1'!F:F,"FILIAL",'Planificación 2026-1'!X:X,"PRESENCIAL"))</f>
        <v>0</v>
      </c>
      <c r="DL450" s="61">
        <f>IF(C450="","",SUMIFS('Planificación 2026-1'!R:R,'Planificación 2026-1'!W:W,C450,'Planificación 2026-1'!F:F,"FILIAL",'Planificación 2026-1'!X:X,"HIBRIDO PRESENCIAL"))</f>
        <v>0</v>
      </c>
      <c r="DM450" s="111" t="str">
        <f t="shared" si="65"/>
        <v/>
      </c>
      <c r="DN450" s="108">
        <f>IF(C450="","",SUMIFS('Planificación 2026-1'!R:R,'Planificación 2026-1'!W:W,C450,'Planificación 2026-1'!F:F,"SUNAMPE",'Planificación 2026-1'!X:X,"VIRTUAL"))</f>
        <v>0</v>
      </c>
      <c r="DO450" s="61">
        <f>IF(C450="","",SUMIFS('Planificación 2026-1'!R:R,'Planificación 2026-1'!W:W,C450,'Planificación 2026-1'!F:F,"SUNAMPE",'Planificación 2026-1'!X:X,"PRESENCIAL"))</f>
        <v>0</v>
      </c>
      <c r="DP450" s="111" t="str">
        <f t="shared" si="66"/>
        <v/>
      </c>
      <c r="DQ450" s="108">
        <f>IF(C450="","",SUMIFS('Planificación 2026-1'!R:R,'Planificación 2026-1'!W:W,C450,'Planificación 2026-1'!F:F,"HUAURA",'Planificación 2026-1'!X:X,"VIRTUAL"))</f>
        <v>0</v>
      </c>
      <c r="DR450" s="61">
        <f>IF(C450="","",SUMIFS('Planificación 2026-1'!R:R,'Planificación 2026-1'!W:W,C450,'Planificación 2026-1'!F:F,"HUAURA",'Planificación 2026-1'!X:X,"PRESENCIAL"))</f>
        <v>0</v>
      </c>
      <c r="DS450" s="76">
        <f>SUMIFS('Planificación 2026-1'!R:R,'Planificación 2026-1'!W:W,C450,'Planificación 2026-1'!F:F,"PRINCIPAL",'Planificación 2026-1'!X:X,"VIRTUAL",'Planificación 2026-1'!I:I,"&gt;2")</f>
        <v>0</v>
      </c>
      <c r="DT450" s="76">
        <f>SUMIFS('Planificación 2026-1'!R:R,'Planificación 2026-1'!W:W,C450,'Planificación 2026-1'!F:F,"PRINCIPAL",'Planificación 2026-1'!X:X,"&lt;&gt;VIRTUAL",'Planificación 2026-1'!I:I,"&gt;2")</f>
        <v>0</v>
      </c>
      <c r="DU450" s="76">
        <f>SUMIFS('Planificación 2026-1'!R:R,'Planificación 2026-1'!W:W,C450,'Planificación 2026-1'!F:F,"SUNAMPE",'Planificación 2026-1'!X:X,"VIRTUAL",'Planificación 2026-1'!I:I,"&gt;2")</f>
        <v>0</v>
      </c>
      <c r="DV450" s="76">
        <f>SUMIFS('Planificación 2026-1'!R:R,'Planificación 2026-1'!W:W,C450,'Planificación 2026-1'!F:F,"SUNAMPE",'Planificación 2026-1'!X:X,"&lt;&gt;VIRTUAL",'Planificación 2026-1'!I:I,"&gt;2")</f>
        <v>0</v>
      </c>
      <c r="DW450" s="76">
        <f>SUMIFS('Planificación 2026-1'!R:R,'Planificación 2026-1'!W:W,C450,'Planificación 2026-1'!F:F,"FILIAL",'Planificación 2026-1'!X:X,"VIRTUAL",'Planificación 2026-1'!I:I,"&gt;2")</f>
        <v>0</v>
      </c>
      <c r="DX450" s="76">
        <f>SUMIFS('Planificación 2026-1'!R:R,'Planificación 2026-1'!W:W,C450,'Planificación 2026-1'!F:F,"FILIAL",'Planificación 2026-1'!X:X,"&lt;&gt;VIRTUAL",'Planificación 2026-1'!I:I,"&gt;2")</f>
        <v>0</v>
      </c>
      <c r="DY450" s="76">
        <f>SUMIFS('Planificación 2026-1'!R:R,'Planificación 2026-1'!W:W,C450,'Planificación 2026-1'!F:F,"PORUMA",'Planificación 2026-1'!X:X,"VIRTUAL",'Planificación 2026-1'!I:I,"&gt;2")</f>
        <v>0</v>
      </c>
      <c r="DZ450" s="76">
        <f>SUMIFS('Planificación 2026-1'!R:R,'Planificación 2026-1'!W:W,C450,'Planificación 2026-1'!F:F,"PORUMA",'Planificación 2026-1'!X:X,"&lt;&gt;VIRTUAL",'Planificación 2026-1'!I:I,"&gt;2")</f>
        <v>0</v>
      </c>
      <c r="EA450" s="76">
        <f>SUMIFS('Planificación 2026-1'!R:R,'Planificación 2026-1'!W:W,C450,'Planificación 2026-1'!F:F,"HUAURA",'Planificación 2026-1'!X:X,"VIRTUAL",'Planificación 2026-1'!I:I,"&gt;2")</f>
        <v>0</v>
      </c>
      <c r="EB450" s="76">
        <f>SUMIFS('Planificación 2026-1'!R:R,'Planificación 2026-1'!W:W,C450,'Planificación 2026-1'!F:F,"HUAURA",'Planificación 2026-1'!X:X,"&lt;&gt;VIRTUAL",'Planificación 2026-1'!I:I,"&gt;2")</f>
        <v>0</v>
      </c>
      <c r="EC450" s="76">
        <f>SUMIFS('Planificación 2026-1'!R:R,'Planificación 2026-1'!W:W,C450,'Planificación 2026-1'!F:F,"PRINCIPAL",'Planificación 2026-1'!X:X,"VIRTUAL",'Planificación 2026-1'!I:I,"&lt;3")</f>
        <v>0</v>
      </c>
      <c r="ED450" s="76">
        <f>SUMIFS('Planificación 2026-1'!R:R,'Planificación 2026-1'!W:W,C450,'Planificación 2026-1'!F:F,"PRINCIPAL",'Planificación 2026-1'!X:X,"&lt;&gt;VIRTUAL",'Planificación 2026-1'!I:I,"&lt;3")</f>
        <v>0</v>
      </c>
      <c r="EE450" s="76">
        <f>SUMIFS('Planificación 2026-1'!R:R,'Planificación 2026-1'!W:W,C450,'Planificación 2026-1'!F:F,"SUNAMPE",'Planificación 2026-1'!X:X,"VIRTUAL",'Planificación 2026-1'!I:I,"&lt;3")</f>
        <v>0</v>
      </c>
      <c r="EF450" s="76">
        <f>SUMIFS('Planificación 2026-1'!R:R,'Planificación 2026-1'!W:W,C450,'Planificación 2026-1'!F:F,"SUNAMPE",'Planificación 2026-1'!X:X,"&lt;&gt;VIRTUAL",'Planificación 2026-1'!I:I,"&lt;3")</f>
        <v>0</v>
      </c>
      <c r="EG450" s="76">
        <f>SUMIFS('Planificación 2026-1'!R:R,'Planificación 2026-1'!W:W,C450,'Planificación 2026-1'!F:F,"FILIAL",'Planificación 2026-1'!X:X,"VIRTUAL",'Planificación 2026-1'!I:I,"&lt;3")</f>
        <v>0</v>
      </c>
      <c r="EH450" s="76">
        <f>SUMIFS('Planificación 2026-1'!R:R,'Planificación 2026-1'!W:W,C450,'Planificación 2026-1'!F:F,"FILIAL",'Planificación 2026-1'!X:X,"&lt;&gt;VIRTUAL",'Planificación 2026-1'!I:I,"&lt;3")</f>
        <v>0</v>
      </c>
      <c r="EI450" s="76">
        <f>SUMIFS('Planificación 2026-1'!R:R,'Planificación 2026-1'!W:W,C450,'Planificación 2026-1'!F:F,"PORUMA",'Planificación 2026-1'!X:X,"VIRTUAL",'Planificación 2026-1'!I:I,"&lt;3")</f>
        <v>0</v>
      </c>
      <c r="EJ450" s="76">
        <f>SUMIFS('Planificación 2026-1'!R:R,'Planificación 2026-1'!W:W,C450,'Planificación 2026-1'!F:F,"PORUMA",'Planificación 2026-1'!X:X,"&lt;&gt;VIRTUAL",'Planificación 2026-1'!I:I,"&lt;3")</f>
        <v>0</v>
      </c>
      <c r="EK450" s="76">
        <f>SUMIFS('Planificación 2026-1'!R:R,'Planificación 2026-1'!W:W,C450,'Planificación 2026-1'!F:F,"HUAURA",'Planificación 2026-1'!X:X,"VIRTUAL",'Planificación 2026-1'!I:I,"&lt;3")</f>
        <v>0</v>
      </c>
      <c r="EL450" s="76">
        <f>SUMIFS('Planificación 2026-1'!R:R,'Planificación 2026-1'!W:W,C450,'Planificación 2026-1'!F:F,"HUAURA",'Planificación 2026-1'!X:X,"&lt;&gt;VIRTUAL",'Planificación 2026-1'!I:I,"&lt;3")</f>
        <v>0</v>
      </c>
      <c r="EM450" s="76"/>
      <c r="EN450" s="76">
        <f t="shared" si="59"/>
        <v>0</v>
      </c>
      <c r="EO450" s="76">
        <f t="shared" si="60"/>
        <v>0</v>
      </c>
      <c r="EP450" s="76" t="b">
        <f t="shared" si="61"/>
        <v>1</v>
      </c>
      <c r="EQ450" s="76" t="str">
        <f t="shared" si="62"/>
        <v/>
      </c>
      <c r="ER450" s="76" t="str">
        <f t="shared" si="67"/>
        <v>PRESENCIAL</v>
      </c>
    </row>
    <row r="451" spans="1:148" hidden="1">
      <c r="A451" s="83"/>
      <c r="B451" s="119">
        <v>448</v>
      </c>
      <c r="C451" s="115" t="s">
        <v>626</v>
      </c>
      <c r="D451" s="112">
        <f>SUMIF('Planificación 2026-1'!W:W,C451,'Planificación 2026-1'!R:R)</f>
        <v>0</v>
      </c>
      <c r="E451" s="114" t="s">
        <v>170</v>
      </c>
      <c r="F451" s="115" t="s">
        <v>603</v>
      </c>
      <c r="G451" s="115" t="s">
        <v>153</v>
      </c>
      <c r="H451" s="115" t="s">
        <v>124</v>
      </c>
      <c r="I451" s="107" t="str">
        <f>IF(SUM(COUNTIFS('Planificación 2026-1'!F:F,"PRINCIPAL",'Planificación 2026-1'!W:W,C451,'Planificación 2026-1'!H:H,"AF"))&gt;0,"P01"," ")</f>
        <v xml:space="preserve"> </v>
      </c>
      <c r="J451" s="108" t="str">
        <f>IF(SUM(COUNTIFS('Planificación 2026-1'!F:F,"PRINCIPAL",'Planificación 2026-1'!W:W,C451,'Planificación 2026-1'!H:H,"EN"))&gt;0,"P02"," ")</f>
        <v xml:space="preserve"> </v>
      </c>
      <c r="K451" s="108" t="str">
        <f>IF(SUM(COUNTIFS('Planificación 2026-1'!F:F,"PRINCIPAL",'Planificación 2026-1'!W:W,C451,'Planificación 2026-1'!H:H,"IS"))&gt;0,"P03"," ")</f>
        <v xml:space="preserve"> </v>
      </c>
      <c r="L451" s="108" t="str">
        <f>IF(SUM(COUNTIFS('Planificación 2026-1'!F:F,"PRINCIPAL",'Planificación 2026-1'!W:W,C451,'Planificación 2026-1'!H:H,"PS"))&gt;0,"P04"," ")</f>
        <v xml:space="preserve"> </v>
      </c>
      <c r="M451" s="108"/>
      <c r="N451" s="108" t="str">
        <f>IF(SUM(COUNTIFS('Planificación 2026-1'!F:F,"PRINCIPAL",'Planificación 2026-1'!W:W,C451,'Planificación 2026-1'!H:H,"IN"))&gt;0,"P06"," ")</f>
        <v xml:space="preserve"> </v>
      </c>
      <c r="O451" s="108" t="str">
        <f>IF(SUM(COUNTIFS('Planificación 2026-1'!F:F,"PRINCIPAL",'Planificación 2026-1'!W:W,C451,'Planificación 2026-1'!H:H,"CA"))&gt;0,"P07"," ")</f>
        <v xml:space="preserve"> </v>
      </c>
      <c r="P451" s="108" t="str">
        <f>IF(SUM(COUNTIFS('Planificación 2026-1'!F:F,"PRINCIPAL",'Planificación 2026-1'!W:W,C451,'Planificación 2026-1'!H:H,"DE"))&gt;0,"P08"," ")</f>
        <v xml:space="preserve"> </v>
      </c>
      <c r="Q451" s="108" t="str">
        <f>IF(SUM(COUNTIFS('Planificación 2026-1'!F:F,"PRINCIPAL",'Planificación 2026-1'!W:W,C451,'Planificación 2026-1'!H:H,"OB"))&gt;0,"P09"," ")</f>
        <v xml:space="preserve"> </v>
      </c>
      <c r="R451" s="108" t="str">
        <f>IF(SUM(COUNTIFS('Planificación 2026-1'!F:F,"PRINCIPAL",'Planificación 2026-1'!W:W,C451,'Planificación 2026-1'!H:H,"MH"))&gt;0,"P31"," ")</f>
        <v xml:space="preserve"> </v>
      </c>
      <c r="S451" s="108" t="str">
        <f>IF(SUM(COUNTIFS('Planificación 2026-1'!F:F,"PRINCIPAL",'Planificación 2026-1'!W:W,C451,'Planificación 2026-1'!H:H,"IC"))&gt;0,"P32"," ")</f>
        <v xml:space="preserve"> </v>
      </c>
      <c r="T451" s="108" t="str">
        <f>IF(SUM(COUNTIFS('Planificación 2026-1'!F:F,"PRINCIPAL",'Planificación 2026-1'!W:W,C451,'Planificación 2026-1'!H:H,"AR"))&gt;0,"P34"," ")</f>
        <v xml:space="preserve"> </v>
      </c>
      <c r="U451" s="108" t="str">
        <f>IF(SUM(COUNTIFS('Planificación 2026-1'!F:F,"PRINCIPAL",'Planificación 2026-1'!W:W,C451,'Planificación 2026-1'!H:H,"T1"))&gt;0,"P35"," ")</f>
        <v xml:space="preserve"> </v>
      </c>
      <c r="V451" s="108" t="str">
        <f>IF(SUM(COUNTIFS('Planificación 2026-1'!F:F,"PRINCIPAL",'Planificación 2026-1'!W:W,C451,'Planificación 2026-1'!H:H,"T3"))&gt;0,"P36"," ")</f>
        <v xml:space="preserve"> </v>
      </c>
      <c r="W451" s="108" t="str">
        <f>IF(SUM(COUNTIFS('Planificación 2026-1'!F:F,"PRINCIPAL",'Planificación 2026-1'!W:W,C451,'Planificación 2026-1'!H:H,"T2"))&gt;0,"P37"," ")</f>
        <v xml:space="preserve"> </v>
      </c>
      <c r="X451" s="108" t="str">
        <f>IF(SUM(COUNTIFS('Planificación 2026-1'!F:F,"PRINCIPAL",'Planificación 2026-1'!W:W,C451,'Planificación 2026-1'!H:H,"AE"))&gt;0,"P38"," ")</f>
        <v xml:space="preserve"> </v>
      </c>
      <c r="Y451" s="108" t="str">
        <f>IF(SUM(COUNTIFS('Planificación 2026-1'!F:F,"PRINCIPAL",'Planificación 2026-1'!W:W,C451,'Planificación 2026-1'!H:H,"T4"))&gt;0,"P55"," ")</f>
        <v xml:space="preserve"> </v>
      </c>
      <c r="Z451" s="108" t="str">
        <f>IF(SUM(COUNTIFS('Planificación 2026-1'!F:F,"FILIAL",'Planificación 2026-1'!W:W,C451,'Planificación 2026-1'!H:H,"AF"))&gt;0," P01"," ")</f>
        <v xml:space="preserve"> </v>
      </c>
      <c r="AA451" s="108" t="str">
        <f>IF(SUM(COUNTIFS('Planificación 2026-1'!F:F,"FILIAL",'Planificación 2026-1'!W:W,C451,'Planificación 2026-1'!H:H,"EN"))&gt;0,"P02"," ")</f>
        <v xml:space="preserve"> </v>
      </c>
      <c r="AB451" s="108" t="str">
        <f>IF(SUM(COUNTIFS('Planificación 2026-1'!F:F,"FILIAL",'Planificación 2026-1'!W:W,C451,'Planificación 2026-1'!H:H,"IS"))&gt;0,"P03"," ")</f>
        <v xml:space="preserve"> </v>
      </c>
      <c r="AC451" s="108" t="str">
        <f>IF(SUM(COUNTIFS('Planificación 2026-1'!F:F,"FILIAL",'Planificación 2026-1'!W:W,C451,'Planificación 2026-1'!H:H,"PS"))&gt;0,"P04"," ")</f>
        <v xml:space="preserve"> </v>
      </c>
      <c r="AD451" s="108"/>
      <c r="AE451" s="108" t="str">
        <f>IF(SUM(COUNTIFS('Planificación 2026-1'!F:F,"FILIAL",'Planificación 2026-1'!W:W,C451,'Planificación 2026-1'!H:H,"IN"))&gt;0,"P06"," ")</f>
        <v xml:space="preserve"> </v>
      </c>
      <c r="AF451" s="108" t="str">
        <f>IF(SUM(COUNTIFS('Planificación 2026-1'!F:F,"FILIAL",'Planificación 2026-1'!W:W,C451,'Planificación 2026-1'!H:H,"CA"))&gt;0,"P07"," ")</f>
        <v xml:space="preserve"> </v>
      </c>
      <c r="AG451" s="108" t="str">
        <f>IF(SUM(COUNTIFS('Planificación 2026-1'!F:F,"FILIAL",'Planificación 2026-1'!W:W,C451,'Planificación 2026-1'!H:H,"DE"))&gt;0,"P08"," ")</f>
        <v xml:space="preserve"> </v>
      </c>
      <c r="AH451" s="108" t="str">
        <f>IF(SUM(COUNTIFS('Planificación 2026-1'!F:F,"FILIAL",'Planificación 2026-1'!W:W,C451,'Planificación 2026-1'!H:H,"OB"))&gt;0,"P09"," ")</f>
        <v xml:space="preserve"> </v>
      </c>
      <c r="AI451" s="108" t="str">
        <f>IF(SUM(COUNTIFS('Planificación 2026-1'!F:F,"FILIAL",'Planificación 2026-1'!W:W,C451,'Planificación 2026-1'!H:H,"MH"))&gt;0,"P31"," ")</f>
        <v xml:space="preserve"> </v>
      </c>
      <c r="AJ451" s="108" t="str">
        <f>IF(SUM(COUNTIFS('Planificación 2026-1'!F:F,"FILIAL",'Planificación 2026-1'!W:W,C451,'Planificación 2026-1'!H:H,"IC"))&gt;0,"P32"," ")</f>
        <v xml:space="preserve"> </v>
      </c>
      <c r="AK451" s="108" t="str">
        <f>IF(SUM(COUNTIFS('Planificación 2026-1'!F:F,"FILIAL",'Planificación 2026-1'!W:W,C451,'Planificación 2026-1'!H:H,"AR"))&gt;0,"P34"," ")</f>
        <v xml:space="preserve"> </v>
      </c>
      <c r="AL451" s="108" t="str">
        <f>IF(SUM(COUNTIFS('Planificación 2026-1'!F:F,"FILIAL",'Planificación 2026-1'!W:W,C451,'Planificación 2026-1'!H:H,"T1"))&gt;0,"P35"," ")</f>
        <v xml:space="preserve"> </v>
      </c>
      <c r="AM451" s="108" t="str">
        <f>IF(SUM(COUNTIFS('Planificación 2026-1'!F:F,"FILIAL",'Planificación 2026-1'!W:W,C451,'Planificación 2026-1'!H:H,"T3"))&gt;0,"P36"," ")</f>
        <v xml:space="preserve"> </v>
      </c>
      <c r="AN451" s="108" t="str">
        <f>IF(SUM(COUNTIFS('Planificación 2026-1'!F:F,"FILIAL",'Planificación 2026-1'!W:W,C451,'Planificación 2026-1'!H:H,"T2"))&gt;0,"P37"," ")</f>
        <v xml:space="preserve"> </v>
      </c>
      <c r="AO451" s="108" t="str">
        <f>IF(SUM(COUNTIFS('Planificación 2026-1'!F:F,"FILIAL",'Planificación 2026-1'!W:W,C451,'Planificación 2026-1'!H:H,"AE"))&gt;0,"P38"," ")</f>
        <v xml:space="preserve"> </v>
      </c>
      <c r="AP451" s="108" t="str">
        <f>IF(SUM(COUNTIFS('Planificación 2026-1'!F:F,"FILIAL",'Planificación 2026-1'!W:W,C451,'Planificación 2026-1'!H:H,"T4"))&gt;0,"P55"," ")</f>
        <v xml:space="preserve"> </v>
      </c>
      <c r="AQ451" s="108" t="str">
        <f>IF(SUM(COUNTIFS('Planificación 2026-1'!F:F,"SUNAMPE",'Planificación 2026-1'!W:W,C451,'Planificación 2026-1'!H:H,"AF"))&gt;0," P01"," ")</f>
        <v xml:space="preserve"> </v>
      </c>
      <c r="AR451" s="108" t="str">
        <f>IF(SUM(COUNTIFS('Planificación 2026-1'!F:F,"SUNAMPE",'Planificación 2026-1'!W:W,C451,'Planificación 2026-1'!H:H,"EN"))&gt;0,"P02"," ")</f>
        <v xml:space="preserve"> </v>
      </c>
      <c r="AS451" s="108" t="str">
        <f>IF(SUM(COUNTIFS('Planificación 2026-1'!F:F,"SUNAMPE",'Planificación 2026-1'!W:W,C451,'Planificación 2026-1'!H:H,"IS"))&gt;0,"P03"," ")</f>
        <v xml:space="preserve"> </v>
      </c>
      <c r="AT451" s="108" t="str">
        <f>IF(SUM(COUNTIFS('Planificación 2026-1'!F:F,"SUNAMPE",'Planificación 2026-1'!W:W,C451,'Planificación 2026-1'!H:H,"PS"))&gt;0,"P04"," ")</f>
        <v xml:space="preserve"> </v>
      </c>
      <c r="AU451" s="108"/>
      <c r="AV451" s="108" t="str">
        <f>IF(SUM(COUNTIFS('Planificación 2026-1'!F:F,"SUNAMPE",'Planificación 2026-1'!W:W,C451,'Planificación 2026-1'!H:H,"IN"))&gt;0,"P06"," ")</f>
        <v xml:space="preserve"> </v>
      </c>
      <c r="AW451" s="108" t="str">
        <f>IF(SUM(COUNTIFS('Planificación 2026-1'!F:F,"SUNAMPE",'Planificación 2026-1'!W:W,C451,'Planificación 2026-1'!H:H,"CA"))&gt;0,"P07"," ")</f>
        <v xml:space="preserve"> </v>
      </c>
      <c r="AX451" s="108" t="str">
        <f>IF(SUM(COUNTIFS('Planificación 2026-1'!F:F,"SUNAMPE",'Planificación 2026-1'!W:W,C451,'Planificación 2026-1'!H:H,"DE"))&gt;0,"P08"," ")</f>
        <v xml:space="preserve"> </v>
      </c>
      <c r="AY451" s="108" t="str">
        <f>IF(SUM(COUNTIFS('Planificación 2026-1'!F:F,"SUNAMPE",'Planificación 2026-1'!W:W,C451,'Planificación 2026-1'!H:H,"OB"))&gt;0,"P09"," ")</f>
        <v xml:space="preserve"> </v>
      </c>
      <c r="AZ451" s="108" t="str">
        <f>IF(SUM(COUNTIFS('Planificación 2026-1'!F:F,"SUNAMPE",'Planificación 2026-1'!W:W,C451,'Planificación 2026-1'!H:H,"MH"))&gt;0,"P31"," ")</f>
        <v xml:space="preserve"> </v>
      </c>
      <c r="BA451" s="108" t="str">
        <f>IF(SUM(COUNTIFS('Planificación 2026-1'!F:F,"SUNAMPE",'Planificación 2026-1'!W:W,C451,'Planificación 2026-1'!H:H,"IC"))&gt;0,"P32"," ")</f>
        <v xml:space="preserve"> </v>
      </c>
      <c r="BB451" s="108" t="str">
        <f>IF(SUM(COUNTIFS('Planificación 2026-1'!F:F,"SUNAMPE",'Planificación 2026-1'!W:W,C451,'Planificación 2026-1'!H:H,"AR"))&gt;0,"P34"," ")</f>
        <v xml:space="preserve"> </v>
      </c>
      <c r="BC451" s="108" t="str">
        <f>IF(SUM(COUNTIFS('Planificación 2026-1'!F:F,"SUNAMPE",'Planificación 2026-1'!W:W,C451,'Planificación 2026-1'!H:H,"T1"))&gt;0,"P35"," ")</f>
        <v xml:space="preserve"> </v>
      </c>
      <c r="BD451" s="108" t="str">
        <f>IF(SUM(COUNTIFS('Planificación 2026-1'!F:F,"SUNAMPE",'Planificación 2026-1'!W:W,C451,'Planificación 2026-1'!H:H,"T3"))&gt;0,"P36"," ")</f>
        <v xml:space="preserve"> </v>
      </c>
      <c r="BE451" s="108" t="str">
        <f>IF(SUM(COUNTIFS('Planificación 2026-1'!F:F,"SUNAMPE",'Planificación 2026-1'!W:W,C451,'Planificación 2026-1'!H:H,"T2"))&gt;0,"P37"," ")</f>
        <v xml:space="preserve"> </v>
      </c>
      <c r="BF451" s="108" t="str">
        <f>IF(SUM(COUNTIFS('Planificación 2026-1'!F:F,"SUNAMPE",'Planificación 2026-1'!W:W,C451,'Planificación 2026-1'!H:H,"AE"))&gt;0,"P38"," ")</f>
        <v xml:space="preserve"> </v>
      </c>
      <c r="BG451" s="108" t="str">
        <f>IF(SUM(COUNTIFS('Planificación 2026-1'!F:F,"SUNAMPE",'Planificación 2026-1'!W:W,C451,'Planificación 2026-1'!H:H,"T4"))&gt;0,"P55"," ")</f>
        <v xml:space="preserve"> </v>
      </c>
      <c r="BH451" s="108" t="str">
        <f>IF(SUM(COUNTIFS('Planificación 2026-1'!F:F,"HUAURA",'Planificación 2026-1'!W:W,C451,'Planificación 2026-1'!H:H,"AF"))&gt;0," P01"," ")</f>
        <v xml:space="preserve"> </v>
      </c>
      <c r="BI451" s="108" t="str">
        <f>IF(SUM(COUNTIFS('Planificación 2026-1'!F:F,"HUAURA",'Planificación 2026-1'!W:W,C451,'Planificación 2026-1'!H:H,"EN"))&gt;0,"P02"," ")</f>
        <v xml:space="preserve"> </v>
      </c>
      <c r="BJ451" s="108" t="str">
        <f>IF(SUM(COUNTIFS('Planificación 2026-1'!F:F,"HUAURA",'Planificación 2026-1'!W:W,C451,'Planificación 2026-1'!H:H,"IS"))&gt;0,"P03"," ")</f>
        <v xml:space="preserve"> </v>
      </c>
      <c r="BK451" s="108" t="str">
        <f>IF(SUM(COUNTIFS('Planificación 2026-1'!F:F,"HUAURA",'Planificación 2026-1'!W:W,C451,'Planificación 2026-1'!H:H,"PS"))&gt;0,"P04"," ")</f>
        <v xml:space="preserve"> </v>
      </c>
      <c r="BL451" s="108"/>
      <c r="BM451" s="108" t="str">
        <f>IF(SUM(COUNTIFS('Planificación 2026-1'!F:F,"HUAURA",'Planificación 2026-1'!W:W,C451,'Planificación 2026-1'!H:H,"IN"))&gt;0,"P06"," ")</f>
        <v xml:space="preserve"> </v>
      </c>
      <c r="BN451" s="108" t="str">
        <f>IF(SUM(COUNTIFS('Planificación 2026-1'!F:F,"HUAURA",'Planificación 2026-1'!W:W,C451,'Planificación 2026-1'!H:H,"CA"))&gt;0,"P07"," ")</f>
        <v xml:space="preserve"> </v>
      </c>
      <c r="BO451" s="108" t="str">
        <f>IF(SUM(COUNTIFS('Planificación 2026-1'!F:F,"HUAURA",'Planificación 2026-1'!W:W,C451,'Planificación 2026-1'!H:H,"DE"))&gt;0,"P08"," ")</f>
        <v xml:space="preserve"> </v>
      </c>
      <c r="BP451" s="108" t="str">
        <f>IF(SUM(COUNTIFS('Planificación 2026-1'!F:F,"HUAURA",'Planificación 2026-1'!W:W,C451,'Planificación 2026-1'!H:H,"OB"))&gt;0,"P09"," ")</f>
        <v xml:space="preserve"> </v>
      </c>
      <c r="BQ451" s="108" t="str">
        <f>IF(SUM(COUNTIFS('Planificación 2026-1'!F:F,"HUAURA",'Planificación 2026-1'!W:W,C451,'Planificación 2026-1'!H:H,"MH"))&gt;0,"P31"," ")</f>
        <v xml:space="preserve"> </v>
      </c>
      <c r="BR451" s="108" t="str">
        <f>IF(SUM(COUNTIFS('Planificación 2026-1'!F:F,"HUAURA",'Planificación 2026-1'!W:W,C451,'Planificación 2026-1'!H:H,"IC"))&gt;0,"P32"," ")</f>
        <v xml:space="preserve"> </v>
      </c>
      <c r="BS451" s="108" t="str">
        <f>IF(SUM(COUNTIFS('Planificación 2026-1'!F:F,"HUAURA",'Planificación 2026-1'!W:W,C451,'Planificación 2026-1'!H:H,"AR"))&gt;0,"P34"," ")</f>
        <v xml:space="preserve"> </v>
      </c>
      <c r="BT451" s="108" t="str">
        <f>IF(SUM(COUNTIFS('Planificación 2026-1'!F:F,"HUAURA",'Planificación 2026-1'!W:W,C451,'Planificación 2026-1'!H:H,"T1"))&gt;0,"P35"," ")</f>
        <v xml:space="preserve"> </v>
      </c>
      <c r="BU451" s="108" t="str">
        <f>IF(SUM(COUNTIFS('Planificación 2026-1'!F:F,"HUAURA",'Planificación 2026-1'!W:W,C451,'Planificación 2026-1'!H:H,"T3"))&gt;0,"P36"," ")</f>
        <v xml:space="preserve"> </v>
      </c>
      <c r="BV451" s="108" t="str">
        <f>IF(SUM(COUNTIFS('Planificación 2026-1'!F:F,"HUAURA",'Planificación 2026-1'!W:W,C451,'Planificación 2026-1'!H:H,"T2"))&gt;0,"P37"," ")</f>
        <v xml:space="preserve"> </v>
      </c>
      <c r="BW451" s="108" t="str">
        <f>IF(SUM(COUNTIFS('Planificación 2026-1'!F:F,"HUAURA",'Planificación 2026-1'!W:W,C451,'Planificación 2026-1'!H:H,"AE"))&gt;0,"P38"," ")</f>
        <v xml:space="preserve"> </v>
      </c>
      <c r="BX451" s="108" t="str">
        <f>IF(SUM(COUNTIFS('Planificación 2026-1'!F:F,"HUAURA",'Planificación 2026-1'!W:W,C451,'Planificación 2026-1'!H:H,"T4"))&gt;0,"P55"," ")</f>
        <v xml:space="preserve"> </v>
      </c>
      <c r="BY451" s="109">
        <f>SUMIFS('Planificación 2026-1'!R:R,'Planificación 2026-1'!W:W,C451,'Planificación 2026-1'!H:H,"AF",'Planificación 2026-1'!I:I,"&gt;2")</f>
        <v>0</v>
      </c>
      <c r="BZ451" s="109">
        <f>SUMIFS('Planificación 2026-1'!R:R,'Planificación 2026-1'!W:W,C451,'Planificación 2026-1'!H:H,"EN",'Planificación 2026-1'!I:I,"&gt;2")</f>
        <v>0</v>
      </c>
      <c r="CA451" s="109">
        <f>SUMIFS('Planificación 2026-1'!R:R,'Planificación 2026-1'!W:W,C451,'Planificación 2026-1'!H:H,"IS",'Planificación 2026-1'!I:I,"&gt;2")</f>
        <v>0</v>
      </c>
      <c r="CB451" s="109">
        <f>SUMIFS('Planificación 2026-1'!R:R,'Planificación 2026-1'!W:W,C451,'Planificación 2026-1'!H:H,"PS",'Planificación 2026-1'!I:I,"&gt;2")</f>
        <v>0</v>
      </c>
      <c r="CC451" s="109">
        <f>SUMIFS('Planificación 2026-1'!R:R,'Planificación 2026-1'!W:W,C451,'Planificación 2026-1'!H:H,"IN",'Planificación 2026-1'!I:I,"&gt;2")</f>
        <v>0</v>
      </c>
      <c r="CD451" s="109">
        <f>SUMIFS('Planificación 2026-1'!R:R,'Planificación 2026-1'!W:W,C451,'Planificación 2026-1'!H:H,"CA",'Planificación 2026-1'!I:I,"&gt;2")</f>
        <v>0</v>
      </c>
      <c r="CE451" s="109">
        <f>SUMIFS('Planificación 2026-1'!R:R,'Planificación 2026-1'!W:W,C451,'Planificación 2026-1'!H:H,"DE",'Planificación 2026-1'!I:I,"&gt;2")</f>
        <v>0</v>
      </c>
      <c r="CF451" s="109">
        <f>SUMIFS('Planificación 2026-1'!R:R,'Planificación 2026-1'!W:W,C451,'Planificación 2026-1'!H:H,"OB",'Planificación 2026-1'!I:I,"&gt;2")</f>
        <v>0</v>
      </c>
      <c r="CG451" s="109">
        <f>SUMIFS('Planificación 2026-1'!R:R,'Planificación 2026-1'!W:W,C451,'Planificación 2026-1'!H:H,"MH",'Planificación 2026-1'!I:I,"&gt;2")</f>
        <v>0</v>
      </c>
      <c r="CH451" s="109">
        <f>SUMIFS('Planificación 2026-1'!R:R,'Planificación 2026-1'!W:W,C451,'Planificación 2026-1'!H:H,"IC",'Planificación 2026-1'!I:I,"&gt;2")</f>
        <v>0</v>
      </c>
      <c r="CI451" s="109">
        <f>SUMIFS('Planificación 2026-1'!R:R,'Planificación 2026-1'!W:W,C451,'Planificación 2026-1'!H:H,"AR",'Planificación 2026-1'!I:I,"&gt;2")</f>
        <v>0</v>
      </c>
      <c r="CJ451" s="109">
        <f>SUMIFS('Planificación 2026-1'!R:R,'Planificación 2026-1'!W:W,C451,'Planificación 2026-1'!H:H,"T1",'Planificación 2026-1'!I:I,"&gt;2")</f>
        <v>0</v>
      </c>
      <c r="CK451" s="109">
        <f>SUMIFS('Planificación 2026-1'!R:R,'Planificación 2026-1'!W:W,C451,'Planificación 2026-1'!H:H,"T3",'Planificación 2026-1'!I:I,"&gt;2")</f>
        <v>0</v>
      </c>
      <c r="CL451" s="109">
        <f>SUMIFS('Planificación 2026-1'!R:R,'Planificación 2026-1'!W:W,C451,'Planificación 2026-1'!H:H,"T2",'Planificación 2026-1'!I:I,"&gt;2")</f>
        <v>0</v>
      </c>
      <c r="CM451" s="109">
        <f>SUMIFS('Planificación 2026-1'!R:R,'Planificación 2026-1'!W:W,C451,'Planificación 2026-1'!H:H,"AE",'Planificación 2026-1'!I:I,"&gt;2")</f>
        <v>0</v>
      </c>
      <c r="CN451" s="109">
        <f>SUMIFS('Planificación 2026-1'!R:R,'Planificación 2026-1'!W:W,C451,'Planificación 2026-1'!H:H,"T4",'Planificación 2026-1'!I:I,"&gt;2")</f>
        <v>0</v>
      </c>
      <c r="CO451" s="109">
        <f>SUMIFS('Planificación 2026-1'!R:R,'Planificación 2026-1'!W:W,C451,'Planificación 2026-1'!H:H,"AF",'Planificación 2026-1'!I:I,"&lt;3")</f>
        <v>0</v>
      </c>
      <c r="CP451" s="109">
        <f>SUMIFS('Planificación 2026-1'!R:R,'Planificación 2026-1'!W:W,C451,'Planificación 2026-1'!H:H,"EN",'Planificación 2026-1'!I:I,"&lt;3")</f>
        <v>0</v>
      </c>
      <c r="CQ451" s="109">
        <f>SUMIFS('Planificación 2026-1'!R:R,'Planificación 2026-1'!W:W,C451,'Planificación 2026-1'!H:H,"IS",'Planificación 2026-1'!I:I,"&lt;3")</f>
        <v>0</v>
      </c>
      <c r="CR451" s="109">
        <f>SUMIFS('Planificación 2026-1'!R:R,'Planificación 2026-1'!W:W,C451,'Planificación 2026-1'!H:H,"PS",'Planificación 2026-1'!I:I,"&lt;3")</f>
        <v>0</v>
      </c>
      <c r="CS451" s="109">
        <f>SUMIFS('Planificación 2026-1'!R:R,'Planificación 2026-1'!W:W,C451,'Planificación 2026-1'!H:H,"IN",'Planificación 2026-1'!I:I,"&lt;3")</f>
        <v>0</v>
      </c>
      <c r="CT451" s="109">
        <f>SUMIFS('Planificación 2026-1'!R:R,'Planificación 2026-1'!W:W,C451,'Planificación 2026-1'!H:H,"CA",'Planificación 2026-1'!I:I,"&lt;3")</f>
        <v>0</v>
      </c>
      <c r="CU451" s="109">
        <f>SUMIFS('Planificación 2026-1'!R:R,'Planificación 2026-1'!W:W,C451,'Planificación 2026-1'!H:H,"DE",'Planificación 2026-1'!I:I,"&lt;3")</f>
        <v>0</v>
      </c>
      <c r="CV451" s="109">
        <f>SUMIFS('Planificación 2026-1'!R:R,'Planificación 2026-1'!W:W,C451,'Planificación 2026-1'!H:H,"OB",'Planificación 2026-1'!I:I,"&lt;3")</f>
        <v>0</v>
      </c>
      <c r="CW451" s="109">
        <f>SUMIFS('Planificación 2026-1'!R:R,'Planificación 2026-1'!W:W,C451,'Planificación 2026-1'!H:H,"MH",'Planificación 2026-1'!I:I,"&lt;3")</f>
        <v>0</v>
      </c>
      <c r="CX451" s="109">
        <f>SUMIFS('Planificación 2026-1'!R:R,'Planificación 2026-1'!W:W,C451,'Planificación 2026-1'!H:H,"IC",'Planificación 2026-1'!I:I,"&lt;3")</f>
        <v>0</v>
      </c>
      <c r="CY451" s="109">
        <f>SUMIFS('Planificación 2026-1'!R:R,'Planificación 2026-1'!W:W,C451,'Planificación 2026-1'!H:H,"AR",'Planificación 2026-1'!I:I,"&lt;3")</f>
        <v>0</v>
      </c>
      <c r="CZ451" s="109">
        <f>SUMIFS('Planificación 2026-1'!R:R,'Planificación 2026-1'!W:W,C451,'Planificación 2026-1'!H:H,"T1",'Planificación 2026-1'!I:I,"&lt;3")</f>
        <v>0</v>
      </c>
      <c r="DA451" s="109">
        <f>SUMIFS('Planificación 2026-1'!R:R,'Planificación 2026-1'!W:W,C451,'Planificación 2026-1'!H:H,"T3",'Planificación 2026-1'!I:I,"&lt;3")</f>
        <v>0</v>
      </c>
      <c r="DB451" s="109">
        <f>SUMIFS('Planificación 2026-1'!R:R,'Planificación 2026-1'!W:W,C451,'Planificación 2026-1'!H:H,"T2",'Planificación 2026-1'!I:I,"&lt;3")</f>
        <v>0</v>
      </c>
      <c r="DC451" s="109">
        <f>SUMIFS('Planificación 2026-1'!R:R,'Planificación 2026-1'!W:W,C451,'Planificación 2026-1'!H:H,"AE",'Planificación 2026-1'!I:I,"&lt;3")</f>
        <v>0</v>
      </c>
      <c r="DD451" s="109">
        <f>SUMIFS('Planificación 2026-1'!R:R,'Planificación 2026-1'!W:W,C451,'Planificación 2026-1'!H:H,"T4",'Planificación 2026-1'!I:I,"&lt;3")</f>
        <v>0</v>
      </c>
      <c r="DE451" s="108" t="str">
        <f t="shared" si="63"/>
        <v/>
      </c>
      <c r="DF451" s="41">
        <f>IF(C451="","",SUMIFS('Planificación 2026-1'!R:R,'Planificación 2026-1'!W:W,C451,'Planificación 2026-1'!F:F,"PRINCIPAL",'Planificación 2026-1'!X:X,"VIRTUAL"))</f>
        <v>0</v>
      </c>
      <c r="DG451" s="41">
        <f>IF(C451="","",SUMIFS('Planificación 2026-1'!R:R,'Planificación 2026-1'!W:W,C451,'Planificación 2026-1'!F:F,"PRINCIPAL",'Planificación 2026-1'!X:X,"PRESENCIAL"))</f>
        <v>0</v>
      </c>
      <c r="DH451" s="41">
        <f>IF(C451="","",SUMIFS('Planificación 2026-1'!R:R,'Planificación 2026-1'!W:W,C451,'Planificación 2026-1'!F:F,"PRINCIPAL",'Planificación 2026-1'!X:X,"HIBRIDO PRESENCIAL"))</f>
        <v>0</v>
      </c>
      <c r="DI451" s="108" t="str">
        <f t="shared" si="64"/>
        <v/>
      </c>
      <c r="DJ451" s="108">
        <f>IF(C451="","",SUMIFS('Planificación 2026-1'!R:R,'Planificación 2026-1'!W:W,C451,'Planificación 2026-1'!F:F,"FILIAL",'Planificación 2026-1'!X:X,"VIRTUAL"))</f>
        <v>0</v>
      </c>
      <c r="DK451" s="110">
        <f>IF(C451="","",SUMIFS('Planificación 2026-1'!R:R,'Planificación 2026-1'!W:W,C451,'Planificación 2026-1'!F:F,"FILIAL",'Planificación 2026-1'!X:X,"PRESENCIAL"))</f>
        <v>0</v>
      </c>
      <c r="DL451" s="61">
        <f>IF(C451="","",SUMIFS('Planificación 2026-1'!R:R,'Planificación 2026-1'!W:W,C451,'Planificación 2026-1'!F:F,"FILIAL",'Planificación 2026-1'!X:X,"HIBRIDO PRESENCIAL"))</f>
        <v>0</v>
      </c>
      <c r="DM451" s="111" t="str">
        <f t="shared" si="65"/>
        <v/>
      </c>
      <c r="DN451" s="108">
        <f>IF(C451="","",SUMIFS('Planificación 2026-1'!R:R,'Planificación 2026-1'!W:W,C451,'Planificación 2026-1'!F:F,"SUNAMPE",'Planificación 2026-1'!X:X,"VIRTUAL"))</f>
        <v>0</v>
      </c>
      <c r="DO451" s="61">
        <f>IF(C451="","",SUMIFS('Planificación 2026-1'!R:R,'Planificación 2026-1'!W:W,C451,'Planificación 2026-1'!F:F,"SUNAMPE",'Planificación 2026-1'!X:X,"PRESENCIAL"))</f>
        <v>0</v>
      </c>
      <c r="DP451" s="111" t="str">
        <f t="shared" si="66"/>
        <v/>
      </c>
      <c r="DQ451" s="108">
        <f>IF(C451="","",SUMIFS('Planificación 2026-1'!R:R,'Planificación 2026-1'!W:W,C451,'Planificación 2026-1'!F:F,"HUAURA",'Planificación 2026-1'!X:X,"VIRTUAL"))</f>
        <v>0</v>
      </c>
      <c r="DR451" s="61">
        <f>IF(C451="","",SUMIFS('Planificación 2026-1'!R:R,'Planificación 2026-1'!W:W,C451,'Planificación 2026-1'!F:F,"HUAURA",'Planificación 2026-1'!X:X,"PRESENCIAL"))</f>
        <v>0</v>
      </c>
      <c r="DS451" s="76">
        <f>SUMIFS('Planificación 2026-1'!R:R,'Planificación 2026-1'!W:W,C451,'Planificación 2026-1'!F:F,"PRINCIPAL",'Planificación 2026-1'!X:X,"VIRTUAL",'Planificación 2026-1'!I:I,"&gt;2")</f>
        <v>0</v>
      </c>
      <c r="DT451" s="76">
        <f>SUMIFS('Planificación 2026-1'!R:R,'Planificación 2026-1'!W:W,C451,'Planificación 2026-1'!F:F,"PRINCIPAL",'Planificación 2026-1'!X:X,"&lt;&gt;VIRTUAL",'Planificación 2026-1'!I:I,"&gt;2")</f>
        <v>0</v>
      </c>
      <c r="DU451" s="76">
        <f>SUMIFS('Planificación 2026-1'!R:R,'Planificación 2026-1'!W:W,C451,'Planificación 2026-1'!F:F,"SUNAMPE",'Planificación 2026-1'!X:X,"VIRTUAL",'Planificación 2026-1'!I:I,"&gt;2")</f>
        <v>0</v>
      </c>
      <c r="DV451" s="76">
        <f>SUMIFS('Planificación 2026-1'!R:R,'Planificación 2026-1'!W:W,C451,'Planificación 2026-1'!F:F,"SUNAMPE",'Planificación 2026-1'!X:X,"&lt;&gt;VIRTUAL",'Planificación 2026-1'!I:I,"&gt;2")</f>
        <v>0</v>
      </c>
      <c r="DW451" s="76">
        <f>SUMIFS('Planificación 2026-1'!R:R,'Planificación 2026-1'!W:W,C451,'Planificación 2026-1'!F:F,"FILIAL",'Planificación 2026-1'!X:X,"VIRTUAL",'Planificación 2026-1'!I:I,"&gt;2")</f>
        <v>0</v>
      </c>
      <c r="DX451" s="76">
        <f>SUMIFS('Planificación 2026-1'!R:R,'Planificación 2026-1'!W:W,C451,'Planificación 2026-1'!F:F,"FILIAL",'Planificación 2026-1'!X:X,"&lt;&gt;VIRTUAL",'Planificación 2026-1'!I:I,"&gt;2")</f>
        <v>0</v>
      </c>
      <c r="DY451" s="76">
        <f>SUMIFS('Planificación 2026-1'!R:R,'Planificación 2026-1'!W:W,C451,'Planificación 2026-1'!F:F,"PORUMA",'Planificación 2026-1'!X:X,"VIRTUAL",'Planificación 2026-1'!I:I,"&gt;2")</f>
        <v>0</v>
      </c>
      <c r="DZ451" s="76">
        <f>SUMIFS('Planificación 2026-1'!R:R,'Planificación 2026-1'!W:W,C451,'Planificación 2026-1'!F:F,"PORUMA",'Planificación 2026-1'!X:X,"&lt;&gt;VIRTUAL",'Planificación 2026-1'!I:I,"&gt;2")</f>
        <v>0</v>
      </c>
      <c r="EA451" s="76">
        <f>SUMIFS('Planificación 2026-1'!R:R,'Planificación 2026-1'!W:W,C451,'Planificación 2026-1'!F:F,"HUAURA",'Planificación 2026-1'!X:X,"VIRTUAL",'Planificación 2026-1'!I:I,"&gt;2")</f>
        <v>0</v>
      </c>
      <c r="EB451" s="76">
        <f>SUMIFS('Planificación 2026-1'!R:R,'Planificación 2026-1'!W:W,C451,'Planificación 2026-1'!F:F,"HUAURA",'Planificación 2026-1'!X:X,"&lt;&gt;VIRTUAL",'Planificación 2026-1'!I:I,"&gt;2")</f>
        <v>0</v>
      </c>
      <c r="EC451" s="76">
        <f>SUMIFS('Planificación 2026-1'!R:R,'Planificación 2026-1'!W:W,C451,'Planificación 2026-1'!F:F,"PRINCIPAL",'Planificación 2026-1'!X:X,"VIRTUAL",'Planificación 2026-1'!I:I,"&lt;3")</f>
        <v>0</v>
      </c>
      <c r="ED451" s="76">
        <f>SUMIFS('Planificación 2026-1'!R:R,'Planificación 2026-1'!W:W,C451,'Planificación 2026-1'!F:F,"PRINCIPAL",'Planificación 2026-1'!X:X,"&lt;&gt;VIRTUAL",'Planificación 2026-1'!I:I,"&lt;3")</f>
        <v>0</v>
      </c>
      <c r="EE451" s="76">
        <f>SUMIFS('Planificación 2026-1'!R:R,'Planificación 2026-1'!W:W,C451,'Planificación 2026-1'!F:F,"SUNAMPE",'Planificación 2026-1'!X:X,"VIRTUAL",'Planificación 2026-1'!I:I,"&lt;3")</f>
        <v>0</v>
      </c>
      <c r="EF451" s="76">
        <f>SUMIFS('Planificación 2026-1'!R:R,'Planificación 2026-1'!W:W,C451,'Planificación 2026-1'!F:F,"SUNAMPE",'Planificación 2026-1'!X:X,"&lt;&gt;VIRTUAL",'Planificación 2026-1'!I:I,"&lt;3")</f>
        <v>0</v>
      </c>
      <c r="EG451" s="76">
        <f>SUMIFS('Planificación 2026-1'!R:R,'Planificación 2026-1'!W:W,C451,'Planificación 2026-1'!F:F,"FILIAL",'Planificación 2026-1'!X:X,"VIRTUAL",'Planificación 2026-1'!I:I,"&lt;3")</f>
        <v>0</v>
      </c>
      <c r="EH451" s="76">
        <f>SUMIFS('Planificación 2026-1'!R:R,'Planificación 2026-1'!W:W,C451,'Planificación 2026-1'!F:F,"FILIAL",'Planificación 2026-1'!X:X,"&lt;&gt;VIRTUAL",'Planificación 2026-1'!I:I,"&lt;3")</f>
        <v>0</v>
      </c>
      <c r="EI451" s="76">
        <f>SUMIFS('Planificación 2026-1'!R:R,'Planificación 2026-1'!W:W,C451,'Planificación 2026-1'!F:F,"PORUMA",'Planificación 2026-1'!X:X,"VIRTUAL",'Planificación 2026-1'!I:I,"&lt;3")</f>
        <v>0</v>
      </c>
      <c r="EJ451" s="76">
        <f>SUMIFS('Planificación 2026-1'!R:R,'Planificación 2026-1'!W:W,C451,'Planificación 2026-1'!F:F,"PORUMA",'Planificación 2026-1'!X:X,"&lt;&gt;VIRTUAL",'Planificación 2026-1'!I:I,"&lt;3")</f>
        <v>0</v>
      </c>
      <c r="EK451" s="76">
        <f>SUMIFS('Planificación 2026-1'!R:R,'Planificación 2026-1'!W:W,C451,'Planificación 2026-1'!F:F,"HUAURA",'Planificación 2026-1'!X:X,"VIRTUAL",'Planificación 2026-1'!I:I,"&lt;3")</f>
        <v>0</v>
      </c>
      <c r="EL451" s="76">
        <f>SUMIFS('Planificación 2026-1'!R:R,'Planificación 2026-1'!W:W,C451,'Planificación 2026-1'!F:F,"HUAURA",'Planificación 2026-1'!X:X,"&lt;&gt;VIRTUAL",'Planificación 2026-1'!I:I,"&lt;3")</f>
        <v>0</v>
      </c>
      <c r="EM451" s="76"/>
      <c r="EN451" s="76">
        <f t="shared" si="59"/>
        <v>0</v>
      </c>
      <c r="EO451" s="76">
        <f t="shared" si="60"/>
        <v>0</v>
      </c>
      <c r="EP451" s="76" t="b">
        <f t="shared" si="61"/>
        <v>1</v>
      </c>
      <c r="EQ451" s="76" t="str">
        <f t="shared" si="62"/>
        <v/>
      </c>
      <c r="ER451" s="76" t="str">
        <f t="shared" si="67"/>
        <v>PRESENCIAL</v>
      </c>
    </row>
    <row r="452" spans="1:148" hidden="1">
      <c r="A452" s="83"/>
      <c r="B452" s="119">
        <v>449</v>
      </c>
      <c r="C452" s="115" t="s">
        <v>627</v>
      </c>
      <c r="D452" s="112">
        <f>SUMIF('Planificación 2026-1'!W:W,C452,'Planificación 2026-1'!R:R)</f>
        <v>32</v>
      </c>
      <c r="E452" s="114" t="s">
        <v>170</v>
      </c>
      <c r="F452" s="115" t="s">
        <v>250</v>
      </c>
      <c r="G452" s="115" t="s">
        <v>19</v>
      </c>
      <c r="H452" s="115" t="s">
        <v>138</v>
      </c>
      <c r="I452" s="107" t="str">
        <f>IF(SUM(COUNTIFS('Planificación 2026-1'!F:F,"PRINCIPAL",'Planificación 2026-1'!W:W,C452,'Planificación 2026-1'!H:H,"AF"))&gt;0,"P01"," ")</f>
        <v xml:space="preserve"> </v>
      </c>
      <c r="J452" s="108" t="str">
        <f>IF(SUM(COUNTIFS('Planificación 2026-1'!F:F,"PRINCIPAL",'Planificación 2026-1'!W:W,C452,'Planificación 2026-1'!H:H,"EN"))&gt;0,"P02"," ")</f>
        <v xml:space="preserve"> </v>
      </c>
      <c r="K452" s="108" t="str">
        <f>IF(SUM(COUNTIFS('Planificación 2026-1'!F:F,"PRINCIPAL",'Planificación 2026-1'!W:W,C452,'Planificación 2026-1'!H:H,"IS"))&gt;0,"P03"," ")</f>
        <v xml:space="preserve"> </v>
      </c>
      <c r="L452" s="108" t="str">
        <f>IF(SUM(COUNTIFS('Planificación 2026-1'!F:F,"PRINCIPAL",'Planificación 2026-1'!W:W,C452,'Planificación 2026-1'!H:H,"PS"))&gt;0,"P04"," ")</f>
        <v xml:space="preserve"> </v>
      </c>
      <c r="M452" s="108"/>
      <c r="N452" s="108" t="str">
        <f>IF(SUM(COUNTIFS('Planificación 2026-1'!F:F,"PRINCIPAL",'Planificación 2026-1'!W:W,C452,'Planificación 2026-1'!H:H,"IN"))&gt;0,"P06"," ")</f>
        <v xml:space="preserve"> </v>
      </c>
      <c r="O452" s="108" t="str">
        <f>IF(SUM(COUNTIFS('Planificación 2026-1'!F:F,"PRINCIPAL",'Planificación 2026-1'!W:W,C452,'Planificación 2026-1'!H:H,"CA"))&gt;0,"P07"," ")</f>
        <v xml:space="preserve"> </v>
      </c>
      <c r="P452" s="108" t="str">
        <f>IF(SUM(COUNTIFS('Planificación 2026-1'!F:F,"PRINCIPAL",'Planificación 2026-1'!W:W,C452,'Planificación 2026-1'!H:H,"DE"))&gt;0,"P08"," ")</f>
        <v xml:space="preserve"> </v>
      </c>
      <c r="Q452" s="108" t="str">
        <f>IF(SUM(COUNTIFS('Planificación 2026-1'!F:F,"PRINCIPAL",'Planificación 2026-1'!W:W,C452,'Planificación 2026-1'!H:H,"OB"))&gt;0,"P09"," ")</f>
        <v xml:space="preserve"> </v>
      </c>
      <c r="R452" s="108" t="str">
        <f>IF(SUM(COUNTIFS('Planificación 2026-1'!F:F,"PRINCIPAL",'Planificación 2026-1'!W:W,C452,'Planificación 2026-1'!H:H,"MH"))&gt;0,"P31"," ")</f>
        <v xml:space="preserve"> </v>
      </c>
      <c r="S452" s="108" t="str">
        <f>IF(SUM(COUNTIFS('Planificación 2026-1'!F:F,"PRINCIPAL",'Planificación 2026-1'!W:W,C452,'Planificación 2026-1'!H:H,"IC"))&gt;0,"P32"," ")</f>
        <v xml:space="preserve"> </v>
      </c>
      <c r="T452" s="108" t="str">
        <f>IF(SUM(COUNTIFS('Planificación 2026-1'!F:F,"PRINCIPAL",'Planificación 2026-1'!W:W,C452,'Planificación 2026-1'!H:H,"AR"))&gt;0,"P34"," ")</f>
        <v xml:space="preserve"> </v>
      </c>
      <c r="U452" s="108" t="str">
        <f>IF(SUM(COUNTIFS('Planificación 2026-1'!F:F,"PRINCIPAL",'Planificación 2026-1'!W:W,C452,'Planificación 2026-1'!H:H,"T1"))&gt;0,"P35"," ")</f>
        <v xml:space="preserve"> </v>
      </c>
      <c r="V452" s="108" t="str">
        <f>IF(SUM(COUNTIFS('Planificación 2026-1'!F:F,"PRINCIPAL",'Planificación 2026-1'!W:W,C452,'Planificación 2026-1'!H:H,"T3"))&gt;0,"P36"," ")</f>
        <v xml:space="preserve"> </v>
      </c>
      <c r="W452" s="108" t="str">
        <f>IF(SUM(COUNTIFS('Planificación 2026-1'!F:F,"PRINCIPAL",'Planificación 2026-1'!W:W,C452,'Planificación 2026-1'!H:H,"T2"))&gt;0,"P37"," ")</f>
        <v xml:space="preserve"> </v>
      </c>
      <c r="X452" s="108" t="str">
        <f>IF(SUM(COUNTIFS('Planificación 2026-1'!F:F,"PRINCIPAL",'Planificación 2026-1'!W:W,C452,'Planificación 2026-1'!H:H,"AE"))&gt;0,"P38"," ")</f>
        <v xml:space="preserve"> </v>
      </c>
      <c r="Y452" s="108" t="str">
        <f>IF(SUM(COUNTIFS('Planificación 2026-1'!F:F,"PRINCIPAL",'Planificación 2026-1'!W:W,C452,'Planificación 2026-1'!H:H,"T4"))&gt;0,"P55"," ")</f>
        <v xml:space="preserve"> </v>
      </c>
      <c r="Z452" s="108" t="str">
        <f>IF(SUM(COUNTIFS('Planificación 2026-1'!F:F,"FILIAL",'Planificación 2026-1'!W:W,C452,'Planificación 2026-1'!H:H,"AF"))&gt;0," P01"," ")</f>
        <v xml:space="preserve"> </v>
      </c>
      <c r="AA452" s="108" t="str">
        <f>IF(SUM(COUNTIFS('Planificación 2026-1'!F:F,"FILIAL",'Planificación 2026-1'!W:W,C452,'Planificación 2026-1'!H:H,"EN"))&gt;0,"P02"," ")</f>
        <v xml:space="preserve"> </v>
      </c>
      <c r="AB452" s="108" t="str">
        <f>IF(SUM(COUNTIFS('Planificación 2026-1'!F:F,"FILIAL",'Planificación 2026-1'!W:W,C452,'Planificación 2026-1'!H:H,"IS"))&gt;0,"P03"," ")</f>
        <v xml:space="preserve"> </v>
      </c>
      <c r="AC452" s="108" t="str">
        <f>IF(SUM(COUNTIFS('Planificación 2026-1'!F:F,"FILIAL",'Planificación 2026-1'!W:W,C452,'Planificación 2026-1'!H:H,"PS"))&gt;0,"P04"," ")</f>
        <v xml:space="preserve"> </v>
      </c>
      <c r="AD452" s="108"/>
      <c r="AE452" s="108" t="str">
        <f>IF(SUM(COUNTIFS('Planificación 2026-1'!F:F,"FILIAL",'Planificación 2026-1'!W:W,C452,'Planificación 2026-1'!H:H,"IN"))&gt;0,"P06"," ")</f>
        <v xml:space="preserve"> </v>
      </c>
      <c r="AF452" s="108" t="str">
        <f>IF(SUM(COUNTIFS('Planificación 2026-1'!F:F,"FILIAL",'Planificación 2026-1'!W:W,C452,'Planificación 2026-1'!H:H,"CA"))&gt;0,"P07"," ")</f>
        <v xml:space="preserve"> </v>
      </c>
      <c r="AG452" s="108" t="str">
        <f>IF(SUM(COUNTIFS('Planificación 2026-1'!F:F,"FILIAL",'Planificación 2026-1'!W:W,C452,'Planificación 2026-1'!H:H,"DE"))&gt;0,"P08"," ")</f>
        <v xml:space="preserve"> </v>
      </c>
      <c r="AH452" s="108" t="str">
        <f>IF(SUM(COUNTIFS('Planificación 2026-1'!F:F,"FILIAL",'Planificación 2026-1'!W:W,C452,'Planificación 2026-1'!H:H,"OB"))&gt;0,"P09"," ")</f>
        <v xml:space="preserve"> </v>
      </c>
      <c r="AI452" s="108" t="str">
        <f>IF(SUM(COUNTIFS('Planificación 2026-1'!F:F,"FILIAL",'Planificación 2026-1'!W:W,C452,'Planificación 2026-1'!H:H,"MH"))&gt;0,"P31"," ")</f>
        <v xml:space="preserve"> </v>
      </c>
      <c r="AJ452" s="108" t="str">
        <f>IF(SUM(COUNTIFS('Planificación 2026-1'!F:F,"FILIAL",'Planificación 2026-1'!W:W,C452,'Planificación 2026-1'!H:H,"IC"))&gt;0,"P32"," ")</f>
        <v xml:space="preserve"> </v>
      </c>
      <c r="AK452" s="108" t="str">
        <f>IF(SUM(COUNTIFS('Planificación 2026-1'!F:F,"FILIAL",'Planificación 2026-1'!W:W,C452,'Planificación 2026-1'!H:H,"AR"))&gt;0,"P34"," ")</f>
        <v xml:space="preserve"> </v>
      </c>
      <c r="AL452" s="108" t="str">
        <f>IF(SUM(COUNTIFS('Planificación 2026-1'!F:F,"FILIAL",'Planificación 2026-1'!W:W,C452,'Planificación 2026-1'!H:H,"T1"))&gt;0,"P35"," ")</f>
        <v xml:space="preserve"> </v>
      </c>
      <c r="AM452" s="108" t="str">
        <f>IF(SUM(COUNTIFS('Planificación 2026-1'!F:F,"FILIAL",'Planificación 2026-1'!W:W,C452,'Planificación 2026-1'!H:H,"T3"))&gt;0,"P36"," ")</f>
        <v xml:space="preserve"> </v>
      </c>
      <c r="AN452" s="108" t="str">
        <f>IF(SUM(COUNTIFS('Planificación 2026-1'!F:F,"FILIAL",'Planificación 2026-1'!W:W,C452,'Planificación 2026-1'!H:H,"T2"))&gt;0,"P37"," ")</f>
        <v xml:space="preserve"> </v>
      </c>
      <c r="AO452" s="108" t="str">
        <f>IF(SUM(COUNTIFS('Planificación 2026-1'!F:F,"FILIAL",'Planificación 2026-1'!W:W,C452,'Planificación 2026-1'!H:H,"AE"))&gt;0,"P38"," ")</f>
        <v xml:space="preserve"> </v>
      </c>
      <c r="AP452" s="108" t="str">
        <f>IF(SUM(COUNTIFS('Planificación 2026-1'!F:F,"FILIAL",'Planificación 2026-1'!W:W,C452,'Planificación 2026-1'!H:H,"T4"))&gt;0,"P55"," ")</f>
        <v xml:space="preserve"> </v>
      </c>
      <c r="AQ452" s="108" t="str">
        <f>IF(SUM(COUNTIFS('Planificación 2026-1'!F:F,"SUNAMPE",'Planificación 2026-1'!W:W,C452,'Planificación 2026-1'!H:H,"AF"))&gt;0," P01"," ")</f>
        <v xml:space="preserve"> </v>
      </c>
      <c r="AR452" s="108" t="str">
        <f>IF(SUM(COUNTIFS('Planificación 2026-1'!F:F,"SUNAMPE",'Planificación 2026-1'!W:W,C452,'Planificación 2026-1'!H:H,"EN"))&gt;0,"P02"," ")</f>
        <v xml:space="preserve"> </v>
      </c>
      <c r="AS452" s="108" t="str">
        <f>IF(SUM(COUNTIFS('Planificación 2026-1'!F:F,"SUNAMPE",'Planificación 2026-1'!W:W,C452,'Planificación 2026-1'!H:H,"IS"))&gt;0,"P03"," ")</f>
        <v xml:space="preserve"> </v>
      </c>
      <c r="AT452" s="108" t="str">
        <f>IF(SUM(COUNTIFS('Planificación 2026-1'!F:F,"SUNAMPE",'Planificación 2026-1'!W:W,C452,'Planificación 2026-1'!H:H,"PS"))&gt;0,"P04"," ")</f>
        <v xml:space="preserve"> </v>
      </c>
      <c r="AU452" s="108"/>
      <c r="AV452" s="108" t="str">
        <f>IF(SUM(COUNTIFS('Planificación 2026-1'!F:F,"SUNAMPE",'Planificación 2026-1'!W:W,C452,'Planificación 2026-1'!H:H,"IN"))&gt;0,"P06"," ")</f>
        <v xml:space="preserve"> </v>
      </c>
      <c r="AW452" s="108" t="str">
        <f>IF(SUM(COUNTIFS('Planificación 2026-1'!F:F,"SUNAMPE",'Planificación 2026-1'!W:W,C452,'Planificación 2026-1'!H:H,"CA"))&gt;0,"P07"," ")</f>
        <v xml:space="preserve"> </v>
      </c>
      <c r="AX452" s="108" t="str">
        <f>IF(SUM(COUNTIFS('Planificación 2026-1'!F:F,"SUNAMPE",'Planificación 2026-1'!W:W,C452,'Planificación 2026-1'!H:H,"DE"))&gt;0,"P08"," ")</f>
        <v xml:space="preserve"> </v>
      </c>
      <c r="AY452" s="108" t="str">
        <f>IF(SUM(COUNTIFS('Planificación 2026-1'!F:F,"SUNAMPE",'Planificación 2026-1'!W:W,C452,'Planificación 2026-1'!H:H,"OB"))&gt;0,"P09"," ")</f>
        <v xml:space="preserve"> </v>
      </c>
      <c r="AZ452" s="108" t="str">
        <f>IF(SUM(COUNTIFS('Planificación 2026-1'!F:F,"SUNAMPE",'Planificación 2026-1'!W:W,C452,'Planificación 2026-1'!H:H,"MH"))&gt;0,"P31"," ")</f>
        <v xml:space="preserve"> </v>
      </c>
      <c r="BA452" s="108" t="str">
        <f>IF(SUM(COUNTIFS('Planificación 2026-1'!F:F,"SUNAMPE",'Planificación 2026-1'!W:W,C452,'Planificación 2026-1'!H:H,"IC"))&gt;0,"P32"," ")</f>
        <v xml:space="preserve"> </v>
      </c>
      <c r="BB452" s="108" t="str">
        <f>IF(SUM(COUNTIFS('Planificación 2026-1'!F:F,"SUNAMPE",'Planificación 2026-1'!W:W,C452,'Planificación 2026-1'!H:H,"AR"))&gt;0,"P34"," ")</f>
        <v xml:space="preserve"> </v>
      </c>
      <c r="BC452" s="108" t="str">
        <f>IF(SUM(COUNTIFS('Planificación 2026-1'!F:F,"SUNAMPE",'Planificación 2026-1'!W:W,C452,'Planificación 2026-1'!H:H,"T1"))&gt;0,"P35"," ")</f>
        <v xml:space="preserve"> </v>
      </c>
      <c r="BD452" s="108" t="str">
        <f>IF(SUM(COUNTIFS('Planificación 2026-1'!F:F,"SUNAMPE",'Planificación 2026-1'!W:W,C452,'Planificación 2026-1'!H:H,"T3"))&gt;0,"P36"," ")</f>
        <v xml:space="preserve"> </v>
      </c>
      <c r="BE452" s="108" t="str">
        <f>IF(SUM(COUNTIFS('Planificación 2026-1'!F:F,"SUNAMPE",'Planificación 2026-1'!W:W,C452,'Planificación 2026-1'!H:H,"T2"))&gt;0,"P37"," ")</f>
        <v xml:space="preserve"> </v>
      </c>
      <c r="BF452" s="108" t="str">
        <f>IF(SUM(COUNTIFS('Planificación 2026-1'!F:F,"SUNAMPE",'Planificación 2026-1'!W:W,C452,'Planificación 2026-1'!H:H,"AE"))&gt;0,"P38"," ")</f>
        <v xml:space="preserve"> </v>
      </c>
      <c r="BG452" s="108" t="str">
        <f>IF(SUM(COUNTIFS('Planificación 2026-1'!F:F,"SUNAMPE",'Planificación 2026-1'!W:W,C452,'Planificación 2026-1'!H:H,"T4"))&gt;0,"P55"," ")</f>
        <v xml:space="preserve"> </v>
      </c>
      <c r="BH452" s="108" t="str">
        <f>IF(SUM(COUNTIFS('Planificación 2026-1'!F:F,"HUAURA",'Planificación 2026-1'!W:W,C452,'Planificación 2026-1'!H:H,"AF"))&gt;0," P01"," ")</f>
        <v xml:space="preserve"> </v>
      </c>
      <c r="BI452" s="108" t="str">
        <f>IF(SUM(COUNTIFS('Planificación 2026-1'!F:F,"HUAURA",'Planificación 2026-1'!W:W,C452,'Planificación 2026-1'!H:H,"EN"))&gt;0,"P02"," ")</f>
        <v xml:space="preserve"> </v>
      </c>
      <c r="BJ452" s="108" t="str">
        <f>IF(SUM(COUNTIFS('Planificación 2026-1'!F:F,"HUAURA",'Planificación 2026-1'!W:W,C452,'Planificación 2026-1'!H:H,"IS"))&gt;0,"P03"," ")</f>
        <v xml:space="preserve"> </v>
      </c>
      <c r="BK452" s="108" t="str">
        <f>IF(SUM(COUNTIFS('Planificación 2026-1'!F:F,"HUAURA",'Planificación 2026-1'!W:W,C452,'Planificación 2026-1'!H:H,"PS"))&gt;0,"P04"," ")</f>
        <v xml:space="preserve"> </v>
      </c>
      <c r="BL452" s="108"/>
      <c r="BM452" s="108" t="str">
        <f>IF(SUM(COUNTIFS('Planificación 2026-1'!F:F,"HUAURA",'Planificación 2026-1'!W:W,C452,'Planificación 2026-1'!H:H,"IN"))&gt;0,"P06"," ")</f>
        <v xml:space="preserve"> </v>
      </c>
      <c r="BN452" s="108" t="str">
        <f>IF(SUM(COUNTIFS('Planificación 2026-1'!F:F,"HUAURA",'Planificación 2026-1'!W:W,C452,'Planificación 2026-1'!H:H,"CA"))&gt;0,"P07"," ")</f>
        <v xml:space="preserve"> </v>
      </c>
      <c r="BO452" s="108" t="str">
        <f>IF(SUM(COUNTIFS('Planificación 2026-1'!F:F,"HUAURA",'Planificación 2026-1'!W:W,C452,'Planificación 2026-1'!H:H,"DE"))&gt;0,"P08"," ")</f>
        <v>P08</v>
      </c>
      <c r="BP452" s="108" t="str">
        <f>IF(SUM(COUNTIFS('Planificación 2026-1'!F:F,"HUAURA",'Planificación 2026-1'!W:W,C452,'Planificación 2026-1'!H:H,"OB"))&gt;0,"P09"," ")</f>
        <v xml:space="preserve"> </v>
      </c>
      <c r="BQ452" s="108" t="str">
        <f>IF(SUM(COUNTIFS('Planificación 2026-1'!F:F,"HUAURA",'Planificación 2026-1'!W:W,C452,'Planificación 2026-1'!H:H,"MH"))&gt;0,"P31"," ")</f>
        <v xml:space="preserve"> </v>
      </c>
      <c r="BR452" s="108" t="str">
        <f>IF(SUM(COUNTIFS('Planificación 2026-1'!F:F,"HUAURA",'Planificación 2026-1'!W:W,C452,'Planificación 2026-1'!H:H,"IC"))&gt;0,"P32"," ")</f>
        <v xml:space="preserve"> </v>
      </c>
      <c r="BS452" s="108" t="str">
        <f>IF(SUM(COUNTIFS('Planificación 2026-1'!F:F,"HUAURA",'Planificación 2026-1'!W:W,C452,'Planificación 2026-1'!H:H,"AR"))&gt;0,"P34"," ")</f>
        <v xml:space="preserve"> </v>
      </c>
      <c r="BT452" s="108" t="str">
        <f>IF(SUM(COUNTIFS('Planificación 2026-1'!F:F,"HUAURA",'Planificación 2026-1'!W:W,C452,'Planificación 2026-1'!H:H,"T1"))&gt;0,"P35"," ")</f>
        <v xml:space="preserve"> </v>
      </c>
      <c r="BU452" s="108" t="str">
        <f>IF(SUM(COUNTIFS('Planificación 2026-1'!F:F,"HUAURA",'Planificación 2026-1'!W:W,C452,'Planificación 2026-1'!H:H,"T3"))&gt;0,"P36"," ")</f>
        <v xml:space="preserve"> </v>
      </c>
      <c r="BV452" s="108" t="str">
        <f>IF(SUM(COUNTIFS('Planificación 2026-1'!F:F,"HUAURA",'Planificación 2026-1'!W:W,C452,'Planificación 2026-1'!H:H,"T2"))&gt;0,"P37"," ")</f>
        <v xml:space="preserve"> </v>
      </c>
      <c r="BW452" s="108" t="str">
        <f>IF(SUM(COUNTIFS('Planificación 2026-1'!F:F,"HUAURA",'Planificación 2026-1'!W:W,C452,'Planificación 2026-1'!H:H,"AE"))&gt;0,"P38"," ")</f>
        <v>P38</v>
      </c>
      <c r="BX452" s="108" t="str">
        <f>IF(SUM(COUNTIFS('Planificación 2026-1'!F:F,"HUAURA",'Planificación 2026-1'!W:W,C452,'Planificación 2026-1'!H:H,"T4"))&gt;0,"P55"," ")</f>
        <v xml:space="preserve"> </v>
      </c>
      <c r="BY452" s="109">
        <f>SUMIFS('Planificación 2026-1'!R:R,'Planificación 2026-1'!W:W,C452,'Planificación 2026-1'!H:H,"AF",'Planificación 2026-1'!I:I,"&gt;2")</f>
        <v>0</v>
      </c>
      <c r="BZ452" s="109">
        <f>SUMIFS('Planificación 2026-1'!R:R,'Planificación 2026-1'!W:W,C452,'Planificación 2026-1'!H:H,"EN",'Planificación 2026-1'!I:I,"&gt;2")</f>
        <v>0</v>
      </c>
      <c r="CA452" s="109">
        <f>SUMIFS('Planificación 2026-1'!R:R,'Planificación 2026-1'!W:W,C452,'Planificación 2026-1'!H:H,"IS",'Planificación 2026-1'!I:I,"&gt;2")</f>
        <v>0</v>
      </c>
      <c r="CB452" s="109">
        <f>SUMIFS('Planificación 2026-1'!R:R,'Planificación 2026-1'!W:W,C452,'Planificación 2026-1'!H:H,"PS",'Planificación 2026-1'!I:I,"&gt;2")</f>
        <v>0</v>
      </c>
      <c r="CC452" s="109">
        <f>SUMIFS('Planificación 2026-1'!R:R,'Planificación 2026-1'!W:W,C452,'Planificación 2026-1'!H:H,"IN",'Planificación 2026-1'!I:I,"&gt;2")</f>
        <v>0</v>
      </c>
      <c r="CD452" s="109">
        <f>SUMIFS('Planificación 2026-1'!R:R,'Planificación 2026-1'!W:W,C452,'Planificación 2026-1'!H:H,"CA",'Planificación 2026-1'!I:I,"&gt;2")</f>
        <v>0</v>
      </c>
      <c r="CE452" s="109">
        <f>SUMIFS('Planificación 2026-1'!R:R,'Planificación 2026-1'!W:W,C452,'Planificación 2026-1'!H:H,"DE",'Planificación 2026-1'!I:I,"&gt;2")</f>
        <v>0</v>
      </c>
      <c r="CF452" s="109">
        <f>SUMIFS('Planificación 2026-1'!R:R,'Planificación 2026-1'!W:W,C452,'Planificación 2026-1'!H:H,"OB",'Planificación 2026-1'!I:I,"&gt;2")</f>
        <v>0</v>
      </c>
      <c r="CG452" s="109">
        <f>SUMIFS('Planificación 2026-1'!R:R,'Planificación 2026-1'!W:W,C452,'Planificación 2026-1'!H:H,"MH",'Planificación 2026-1'!I:I,"&gt;2")</f>
        <v>0</v>
      </c>
      <c r="CH452" s="109">
        <f>SUMIFS('Planificación 2026-1'!R:R,'Planificación 2026-1'!W:W,C452,'Planificación 2026-1'!H:H,"IC",'Planificación 2026-1'!I:I,"&gt;2")</f>
        <v>0</v>
      </c>
      <c r="CI452" s="109">
        <f>SUMIFS('Planificación 2026-1'!R:R,'Planificación 2026-1'!W:W,C452,'Planificación 2026-1'!H:H,"AR",'Planificación 2026-1'!I:I,"&gt;2")</f>
        <v>0</v>
      </c>
      <c r="CJ452" s="109">
        <f>SUMIFS('Planificación 2026-1'!R:R,'Planificación 2026-1'!W:W,C452,'Planificación 2026-1'!H:H,"T1",'Planificación 2026-1'!I:I,"&gt;2")</f>
        <v>0</v>
      </c>
      <c r="CK452" s="109">
        <f>SUMIFS('Planificación 2026-1'!R:R,'Planificación 2026-1'!W:W,C452,'Planificación 2026-1'!H:H,"T3",'Planificación 2026-1'!I:I,"&gt;2")</f>
        <v>0</v>
      </c>
      <c r="CL452" s="109">
        <f>SUMIFS('Planificación 2026-1'!R:R,'Planificación 2026-1'!W:W,C452,'Planificación 2026-1'!H:H,"T2",'Planificación 2026-1'!I:I,"&gt;2")</f>
        <v>0</v>
      </c>
      <c r="CM452" s="109">
        <f>SUMIFS('Planificación 2026-1'!R:R,'Planificación 2026-1'!W:W,C452,'Planificación 2026-1'!H:H,"AE",'Planificación 2026-1'!I:I,"&gt;2")</f>
        <v>0</v>
      </c>
      <c r="CN452" s="109">
        <f>SUMIFS('Planificación 2026-1'!R:R,'Planificación 2026-1'!W:W,C452,'Planificación 2026-1'!H:H,"T4",'Planificación 2026-1'!I:I,"&gt;2")</f>
        <v>0</v>
      </c>
      <c r="CO452" s="109">
        <f>SUMIFS('Planificación 2026-1'!R:R,'Planificación 2026-1'!W:W,C452,'Planificación 2026-1'!H:H,"AF",'Planificación 2026-1'!I:I,"&lt;3")</f>
        <v>0</v>
      </c>
      <c r="CP452" s="109">
        <f>SUMIFS('Planificación 2026-1'!R:R,'Planificación 2026-1'!W:W,C452,'Planificación 2026-1'!H:H,"EN",'Planificación 2026-1'!I:I,"&lt;3")</f>
        <v>0</v>
      </c>
      <c r="CQ452" s="109">
        <f>SUMIFS('Planificación 2026-1'!R:R,'Planificación 2026-1'!W:W,C452,'Planificación 2026-1'!H:H,"IS",'Planificación 2026-1'!I:I,"&lt;3")</f>
        <v>0</v>
      </c>
      <c r="CR452" s="109">
        <f>SUMIFS('Planificación 2026-1'!R:R,'Planificación 2026-1'!W:W,C452,'Planificación 2026-1'!H:H,"PS",'Planificación 2026-1'!I:I,"&lt;3")</f>
        <v>0</v>
      </c>
      <c r="CS452" s="109">
        <f>SUMIFS('Planificación 2026-1'!R:R,'Planificación 2026-1'!W:W,C452,'Planificación 2026-1'!H:H,"IN",'Planificación 2026-1'!I:I,"&lt;3")</f>
        <v>0</v>
      </c>
      <c r="CT452" s="109">
        <f>SUMIFS('Planificación 2026-1'!R:R,'Planificación 2026-1'!W:W,C452,'Planificación 2026-1'!H:H,"CA",'Planificación 2026-1'!I:I,"&lt;3")</f>
        <v>0</v>
      </c>
      <c r="CU452" s="109">
        <f>SUMIFS('Planificación 2026-1'!R:R,'Planificación 2026-1'!W:W,C452,'Planificación 2026-1'!H:H,"DE",'Planificación 2026-1'!I:I,"&lt;3")</f>
        <v>23</v>
      </c>
      <c r="CV452" s="109">
        <f>SUMIFS('Planificación 2026-1'!R:R,'Planificación 2026-1'!W:W,C452,'Planificación 2026-1'!H:H,"OB",'Planificación 2026-1'!I:I,"&lt;3")</f>
        <v>0</v>
      </c>
      <c r="CW452" s="109">
        <f>SUMIFS('Planificación 2026-1'!R:R,'Planificación 2026-1'!W:W,C452,'Planificación 2026-1'!H:H,"MH",'Planificación 2026-1'!I:I,"&lt;3")</f>
        <v>0</v>
      </c>
      <c r="CX452" s="109">
        <f>SUMIFS('Planificación 2026-1'!R:R,'Planificación 2026-1'!W:W,C452,'Planificación 2026-1'!H:H,"IC",'Planificación 2026-1'!I:I,"&lt;3")</f>
        <v>0</v>
      </c>
      <c r="CY452" s="109">
        <f>SUMIFS('Planificación 2026-1'!R:R,'Planificación 2026-1'!W:W,C452,'Planificación 2026-1'!H:H,"AR",'Planificación 2026-1'!I:I,"&lt;3")</f>
        <v>0</v>
      </c>
      <c r="CZ452" s="109">
        <f>SUMIFS('Planificación 2026-1'!R:R,'Planificación 2026-1'!W:W,C452,'Planificación 2026-1'!H:H,"T1",'Planificación 2026-1'!I:I,"&lt;3")</f>
        <v>0</v>
      </c>
      <c r="DA452" s="109">
        <f>SUMIFS('Planificación 2026-1'!R:R,'Planificación 2026-1'!W:W,C452,'Planificación 2026-1'!H:H,"T3",'Planificación 2026-1'!I:I,"&lt;3")</f>
        <v>0</v>
      </c>
      <c r="DB452" s="109">
        <f>SUMIFS('Planificación 2026-1'!R:R,'Planificación 2026-1'!W:W,C452,'Planificación 2026-1'!H:H,"T2",'Planificación 2026-1'!I:I,"&lt;3")</f>
        <v>0</v>
      </c>
      <c r="DC452" s="109">
        <f>SUMIFS('Planificación 2026-1'!R:R,'Planificación 2026-1'!W:W,C452,'Planificación 2026-1'!H:H,"AE",'Planificación 2026-1'!I:I,"&lt;3")</f>
        <v>9</v>
      </c>
      <c r="DD452" s="109">
        <f>SUMIFS('Planificación 2026-1'!R:R,'Planificación 2026-1'!W:W,C452,'Planificación 2026-1'!H:H,"T4",'Planificación 2026-1'!I:I,"&lt;3")</f>
        <v>0</v>
      </c>
      <c r="DE452" s="108" t="str">
        <f t="shared" si="63"/>
        <v/>
      </c>
      <c r="DF452" s="41">
        <f>IF(C452="","",SUMIFS('Planificación 2026-1'!R:R,'Planificación 2026-1'!W:W,C452,'Planificación 2026-1'!F:F,"PRINCIPAL",'Planificación 2026-1'!X:X,"VIRTUAL"))</f>
        <v>0</v>
      </c>
      <c r="DG452" s="41">
        <f>IF(C452="","",SUMIFS('Planificación 2026-1'!R:R,'Planificación 2026-1'!W:W,C452,'Planificación 2026-1'!F:F,"PRINCIPAL",'Planificación 2026-1'!X:X,"PRESENCIAL"))</f>
        <v>0</v>
      </c>
      <c r="DH452" s="41">
        <f>IF(C452="","",SUMIFS('Planificación 2026-1'!R:R,'Planificación 2026-1'!W:W,C452,'Planificación 2026-1'!F:F,"PRINCIPAL",'Planificación 2026-1'!X:X,"HIBRIDO PRESENCIAL"))</f>
        <v>0</v>
      </c>
      <c r="DI452" s="108" t="str">
        <f t="shared" si="64"/>
        <v/>
      </c>
      <c r="DJ452" s="108">
        <f>IF(C452="","",SUMIFS('Planificación 2026-1'!R:R,'Planificación 2026-1'!W:W,C452,'Planificación 2026-1'!F:F,"FILIAL",'Planificación 2026-1'!X:X,"VIRTUAL"))</f>
        <v>0</v>
      </c>
      <c r="DK452" s="110">
        <f>IF(C452="","",SUMIFS('Planificación 2026-1'!R:R,'Planificación 2026-1'!W:W,C452,'Planificación 2026-1'!F:F,"FILIAL",'Planificación 2026-1'!X:X,"PRESENCIAL"))</f>
        <v>0</v>
      </c>
      <c r="DL452" s="61">
        <f>IF(C452="","",SUMIFS('Planificación 2026-1'!R:R,'Planificación 2026-1'!W:W,C452,'Planificación 2026-1'!F:F,"FILIAL",'Planificación 2026-1'!X:X,"HIBRIDO PRESENCIAL"))</f>
        <v>0</v>
      </c>
      <c r="DM452" s="111" t="str">
        <f t="shared" si="65"/>
        <v/>
      </c>
      <c r="DN452" s="108">
        <f>IF(C452="","",SUMIFS('Planificación 2026-1'!R:R,'Planificación 2026-1'!W:W,C452,'Planificación 2026-1'!F:F,"SUNAMPE",'Planificación 2026-1'!X:X,"VIRTUAL"))</f>
        <v>0</v>
      </c>
      <c r="DO452" s="61">
        <f>IF(C452="","",SUMIFS('Planificación 2026-1'!R:R,'Planificación 2026-1'!W:W,C452,'Planificación 2026-1'!F:F,"SUNAMPE",'Planificación 2026-1'!X:X,"PRESENCIAL"))</f>
        <v>0</v>
      </c>
      <c r="DP452" s="111" t="str">
        <f t="shared" si="66"/>
        <v>P08 P38</v>
      </c>
      <c r="DQ452" s="108">
        <f>IF(C452="","",SUMIFS('Planificación 2026-1'!R:R,'Planificación 2026-1'!W:W,C452,'Planificación 2026-1'!F:F,"HUAURA",'Planificación 2026-1'!X:X,"VIRTUAL"))</f>
        <v>0</v>
      </c>
      <c r="DR452" s="61">
        <f>IF(C452="","",SUMIFS('Planificación 2026-1'!R:R,'Planificación 2026-1'!W:W,C452,'Planificación 2026-1'!F:F,"HUAURA",'Planificación 2026-1'!X:X,"PRESENCIAL"))</f>
        <v>0</v>
      </c>
      <c r="DS452" s="76">
        <f>SUMIFS('Planificación 2026-1'!R:R,'Planificación 2026-1'!W:W,C452,'Planificación 2026-1'!F:F,"PRINCIPAL",'Planificación 2026-1'!X:X,"VIRTUAL",'Planificación 2026-1'!I:I,"&gt;2")</f>
        <v>0</v>
      </c>
      <c r="DT452" s="76">
        <f>SUMIFS('Planificación 2026-1'!R:R,'Planificación 2026-1'!W:W,C452,'Planificación 2026-1'!F:F,"PRINCIPAL",'Planificación 2026-1'!X:X,"&lt;&gt;VIRTUAL",'Planificación 2026-1'!I:I,"&gt;2")</f>
        <v>0</v>
      </c>
      <c r="DU452" s="76">
        <f>SUMIFS('Planificación 2026-1'!R:R,'Planificación 2026-1'!W:W,C452,'Planificación 2026-1'!F:F,"SUNAMPE",'Planificación 2026-1'!X:X,"VIRTUAL",'Planificación 2026-1'!I:I,"&gt;2")</f>
        <v>0</v>
      </c>
      <c r="DV452" s="76">
        <f>SUMIFS('Planificación 2026-1'!R:R,'Planificación 2026-1'!W:W,C452,'Planificación 2026-1'!F:F,"SUNAMPE",'Planificación 2026-1'!X:X,"&lt;&gt;VIRTUAL",'Planificación 2026-1'!I:I,"&gt;2")</f>
        <v>0</v>
      </c>
      <c r="DW452" s="76">
        <f>SUMIFS('Planificación 2026-1'!R:R,'Planificación 2026-1'!W:W,C452,'Planificación 2026-1'!F:F,"FILIAL",'Planificación 2026-1'!X:X,"VIRTUAL",'Planificación 2026-1'!I:I,"&gt;2")</f>
        <v>0</v>
      </c>
      <c r="DX452" s="76">
        <f>SUMIFS('Planificación 2026-1'!R:R,'Planificación 2026-1'!W:W,C452,'Planificación 2026-1'!F:F,"FILIAL",'Planificación 2026-1'!X:X,"&lt;&gt;VIRTUAL",'Planificación 2026-1'!I:I,"&gt;2")</f>
        <v>0</v>
      </c>
      <c r="DY452" s="76">
        <f>SUMIFS('Planificación 2026-1'!R:R,'Planificación 2026-1'!W:W,C452,'Planificación 2026-1'!F:F,"PORUMA",'Planificación 2026-1'!X:X,"VIRTUAL",'Planificación 2026-1'!I:I,"&gt;2")</f>
        <v>0</v>
      </c>
      <c r="DZ452" s="76">
        <f>SUMIFS('Planificación 2026-1'!R:R,'Planificación 2026-1'!W:W,C452,'Planificación 2026-1'!F:F,"PORUMA",'Planificación 2026-1'!X:X,"&lt;&gt;VIRTUAL",'Planificación 2026-1'!I:I,"&gt;2")</f>
        <v>0</v>
      </c>
      <c r="EA452" s="76">
        <f>SUMIFS('Planificación 2026-1'!R:R,'Planificación 2026-1'!W:W,C452,'Planificación 2026-1'!F:F,"HUAURA",'Planificación 2026-1'!X:X,"VIRTUAL",'Planificación 2026-1'!I:I,"&gt;2")</f>
        <v>0</v>
      </c>
      <c r="EB452" s="76">
        <f>SUMIFS('Planificación 2026-1'!R:R,'Planificación 2026-1'!W:W,C452,'Planificación 2026-1'!F:F,"HUAURA",'Planificación 2026-1'!X:X,"&lt;&gt;VIRTUAL",'Planificación 2026-1'!I:I,"&gt;2")</f>
        <v>0</v>
      </c>
      <c r="EC452" s="76">
        <f>SUMIFS('Planificación 2026-1'!R:R,'Planificación 2026-1'!W:W,C452,'Planificación 2026-1'!F:F,"PRINCIPAL",'Planificación 2026-1'!X:X,"VIRTUAL",'Planificación 2026-1'!I:I,"&lt;3")</f>
        <v>0</v>
      </c>
      <c r="ED452" s="76">
        <f>SUMIFS('Planificación 2026-1'!R:R,'Planificación 2026-1'!W:W,C452,'Planificación 2026-1'!F:F,"PRINCIPAL",'Planificación 2026-1'!X:X,"&lt;&gt;VIRTUAL",'Planificación 2026-1'!I:I,"&lt;3")</f>
        <v>0</v>
      </c>
      <c r="EE452" s="76">
        <f>SUMIFS('Planificación 2026-1'!R:R,'Planificación 2026-1'!W:W,C452,'Planificación 2026-1'!F:F,"SUNAMPE",'Planificación 2026-1'!X:X,"VIRTUAL",'Planificación 2026-1'!I:I,"&lt;3")</f>
        <v>0</v>
      </c>
      <c r="EF452" s="76">
        <f>SUMIFS('Planificación 2026-1'!R:R,'Planificación 2026-1'!W:W,C452,'Planificación 2026-1'!F:F,"SUNAMPE",'Planificación 2026-1'!X:X,"&lt;&gt;VIRTUAL",'Planificación 2026-1'!I:I,"&lt;3")</f>
        <v>0</v>
      </c>
      <c r="EG452" s="76">
        <f>SUMIFS('Planificación 2026-1'!R:R,'Planificación 2026-1'!W:W,C452,'Planificación 2026-1'!F:F,"FILIAL",'Planificación 2026-1'!X:X,"VIRTUAL",'Planificación 2026-1'!I:I,"&lt;3")</f>
        <v>0</v>
      </c>
      <c r="EH452" s="76">
        <f>SUMIFS('Planificación 2026-1'!R:R,'Planificación 2026-1'!W:W,C452,'Planificación 2026-1'!F:F,"FILIAL",'Planificación 2026-1'!X:X,"&lt;&gt;VIRTUAL",'Planificación 2026-1'!I:I,"&lt;3")</f>
        <v>0</v>
      </c>
      <c r="EI452" s="76">
        <f>SUMIFS('Planificación 2026-1'!R:R,'Planificación 2026-1'!W:W,C452,'Planificación 2026-1'!F:F,"PORUMA",'Planificación 2026-1'!X:X,"VIRTUAL",'Planificación 2026-1'!I:I,"&lt;3")</f>
        <v>0</v>
      </c>
      <c r="EJ452" s="76">
        <f>SUMIFS('Planificación 2026-1'!R:R,'Planificación 2026-1'!W:W,C452,'Planificación 2026-1'!F:F,"PORUMA",'Planificación 2026-1'!X:X,"&lt;&gt;VIRTUAL",'Planificación 2026-1'!I:I,"&lt;3")</f>
        <v>0</v>
      </c>
      <c r="EK452" s="76">
        <f>SUMIFS('Planificación 2026-1'!R:R,'Planificación 2026-1'!W:W,C452,'Planificación 2026-1'!F:F,"HUAURA",'Planificación 2026-1'!X:X,"VIRTUAL",'Planificación 2026-1'!I:I,"&lt;3")</f>
        <v>0</v>
      </c>
      <c r="EL452" s="76">
        <f>SUMIFS('Planificación 2026-1'!R:R,'Planificación 2026-1'!W:W,C452,'Planificación 2026-1'!F:F,"HUAURA",'Planificación 2026-1'!X:X,"&lt;&gt;VIRTUAL",'Planificación 2026-1'!I:I,"&lt;3")</f>
        <v>32</v>
      </c>
      <c r="EM452" s="76"/>
      <c r="EN452" s="76">
        <f t="shared" ref="EN452:EN509" si="68">DS452+DW452+EA452+EC452+EG452+EK452+DU452+EE452</f>
        <v>0</v>
      </c>
      <c r="EO452" s="76">
        <f t="shared" ref="EO452:EO509" si="69">DT452+DX452+EB452+ED452+EH452+EL452+DV452+EF452</f>
        <v>32</v>
      </c>
      <c r="EP452" s="76" t="b">
        <f t="shared" ref="EP452:EP509" si="70">EXACT(SUM(EN452:EO452),D452)</f>
        <v>1</v>
      </c>
      <c r="EQ452" s="76" t="str">
        <f t="shared" ref="EQ452:EQ509" si="71">IF(AND(DT452=0,DX452=0,EB452=0),"",IF(COUNTIF(DT452:EB452,"&gt;0")=1,IF(DT452&gt;0,"SEDE",IF(DX452&gt;0,"FILIAL","HUAURA")),IF(COUNTIF(DT452:EB452,"&gt;0")=2,IF(AND(DT452&gt;0,DX452&gt;0),"SEDE-FILIAL",IF(AND(DT452&gt;0,EB452&gt;0),"SEDE-HUAURA","FILIAL-HUAURA")),"SEDE-FILIAL-HUAURA")))</f>
        <v/>
      </c>
      <c r="ER452" s="76" t="str">
        <f t="shared" si="67"/>
        <v>PRESENCIAL</v>
      </c>
    </row>
    <row r="453" spans="1:148" hidden="1">
      <c r="A453" s="83"/>
      <c r="B453" s="119">
        <v>450</v>
      </c>
      <c r="C453" s="115" t="s">
        <v>628</v>
      </c>
      <c r="D453" s="112">
        <f>SUMIF('Planificación 2026-1'!W:W,C453,'Planificación 2026-1'!R:R)</f>
        <v>12</v>
      </c>
      <c r="E453" s="114" t="s">
        <v>170</v>
      </c>
      <c r="F453" s="115" t="s">
        <v>603</v>
      </c>
      <c r="G453" s="115" t="s">
        <v>153</v>
      </c>
      <c r="H453" s="115" t="s">
        <v>121</v>
      </c>
      <c r="I453" s="107" t="str">
        <f>IF(SUM(COUNTIFS('Planificación 2026-1'!F:F,"PRINCIPAL",'Planificación 2026-1'!W:W,C453,'Planificación 2026-1'!H:H,"AF"))&gt;0,"P01"," ")</f>
        <v>P01</v>
      </c>
      <c r="J453" s="108" t="str">
        <f>IF(SUM(COUNTIFS('Planificación 2026-1'!F:F,"PRINCIPAL",'Planificación 2026-1'!W:W,C453,'Planificación 2026-1'!H:H,"EN"))&gt;0,"P02"," ")</f>
        <v xml:space="preserve"> </v>
      </c>
      <c r="K453" s="108" t="str">
        <f>IF(SUM(COUNTIFS('Planificación 2026-1'!F:F,"PRINCIPAL",'Planificación 2026-1'!W:W,C453,'Planificación 2026-1'!H:H,"IS"))&gt;0,"P03"," ")</f>
        <v xml:space="preserve"> </v>
      </c>
      <c r="L453" s="108" t="str">
        <f>IF(SUM(COUNTIFS('Planificación 2026-1'!F:F,"PRINCIPAL",'Planificación 2026-1'!W:W,C453,'Planificación 2026-1'!H:H,"PS"))&gt;0,"P04"," ")</f>
        <v xml:space="preserve"> </v>
      </c>
      <c r="M453" s="108"/>
      <c r="N453" s="108" t="str">
        <f>IF(SUM(COUNTIFS('Planificación 2026-1'!F:F,"PRINCIPAL",'Planificación 2026-1'!W:W,C453,'Planificación 2026-1'!H:H,"IN"))&gt;0,"P06"," ")</f>
        <v>P06</v>
      </c>
      <c r="O453" s="108" t="str">
        <f>IF(SUM(COUNTIFS('Planificación 2026-1'!F:F,"PRINCIPAL",'Planificación 2026-1'!W:W,C453,'Planificación 2026-1'!H:H,"CA"))&gt;0,"P07"," ")</f>
        <v xml:space="preserve"> </v>
      </c>
      <c r="P453" s="108" t="str">
        <f>IF(SUM(COUNTIFS('Planificación 2026-1'!F:F,"PRINCIPAL",'Planificación 2026-1'!W:W,C453,'Planificación 2026-1'!H:H,"DE"))&gt;0,"P08"," ")</f>
        <v xml:space="preserve"> </v>
      </c>
      <c r="Q453" s="108" t="str">
        <f>IF(SUM(COUNTIFS('Planificación 2026-1'!F:F,"PRINCIPAL",'Planificación 2026-1'!W:W,C453,'Planificación 2026-1'!H:H,"OB"))&gt;0,"P09"," ")</f>
        <v xml:space="preserve"> </v>
      </c>
      <c r="R453" s="108" t="str">
        <f>IF(SUM(COUNTIFS('Planificación 2026-1'!F:F,"PRINCIPAL",'Planificación 2026-1'!W:W,C453,'Planificación 2026-1'!H:H,"MH"))&gt;0,"P31"," ")</f>
        <v xml:space="preserve"> </v>
      </c>
      <c r="S453" s="108" t="str">
        <f>IF(SUM(COUNTIFS('Planificación 2026-1'!F:F,"PRINCIPAL",'Planificación 2026-1'!W:W,C453,'Planificación 2026-1'!H:H,"IC"))&gt;0,"P32"," ")</f>
        <v xml:space="preserve"> </v>
      </c>
      <c r="T453" s="108" t="str">
        <f>IF(SUM(COUNTIFS('Planificación 2026-1'!F:F,"PRINCIPAL",'Planificación 2026-1'!W:W,C453,'Planificación 2026-1'!H:H,"AR"))&gt;0,"P34"," ")</f>
        <v xml:space="preserve"> </v>
      </c>
      <c r="U453" s="108" t="str">
        <f>IF(SUM(COUNTIFS('Planificación 2026-1'!F:F,"PRINCIPAL",'Planificación 2026-1'!W:W,C453,'Planificación 2026-1'!H:H,"T1"))&gt;0,"P35"," ")</f>
        <v xml:space="preserve"> </v>
      </c>
      <c r="V453" s="108" t="str">
        <f>IF(SUM(COUNTIFS('Planificación 2026-1'!F:F,"PRINCIPAL",'Planificación 2026-1'!W:W,C453,'Planificación 2026-1'!H:H,"T3"))&gt;0,"P36"," ")</f>
        <v xml:space="preserve"> </v>
      </c>
      <c r="W453" s="108" t="str">
        <f>IF(SUM(COUNTIFS('Planificación 2026-1'!F:F,"PRINCIPAL",'Planificación 2026-1'!W:W,C453,'Planificación 2026-1'!H:H,"T2"))&gt;0,"P37"," ")</f>
        <v xml:space="preserve"> </v>
      </c>
      <c r="X453" s="108" t="str">
        <f>IF(SUM(COUNTIFS('Planificación 2026-1'!F:F,"PRINCIPAL",'Planificación 2026-1'!W:W,C453,'Planificación 2026-1'!H:H,"AE"))&gt;0,"P38"," ")</f>
        <v xml:space="preserve"> </v>
      </c>
      <c r="Y453" s="108" t="str">
        <f>IF(SUM(COUNTIFS('Planificación 2026-1'!F:F,"PRINCIPAL",'Planificación 2026-1'!W:W,C453,'Planificación 2026-1'!H:H,"T4"))&gt;0,"P55"," ")</f>
        <v xml:space="preserve"> </v>
      </c>
      <c r="Z453" s="108" t="str">
        <f>IF(SUM(COUNTIFS('Planificación 2026-1'!F:F,"FILIAL",'Planificación 2026-1'!W:W,C453,'Planificación 2026-1'!H:H,"AF"))&gt;0," P01"," ")</f>
        <v xml:space="preserve"> </v>
      </c>
      <c r="AA453" s="108" t="str">
        <f>IF(SUM(COUNTIFS('Planificación 2026-1'!F:F,"FILIAL",'Planificación 2026-1'!W:W,C453,'Planificación 2026-1'!H:H,"EN"))&gt;0,"P02"," ")</f>
        <v xml:space="preserve"> </v>
      </c>
      <c r="AB453" s="108" t="str">
        <f>IF(SUM(COUNTIFS('Planificación 2026-1'!F:F,"FILIAL",'Planificación 2026-1'!W:W,C453,'Planificación 2026-1'!H:H,"IS"))&gt;0,"P03"," ")</f>
        <v xml:space="preserve"> </v>
      </c>
      <c r="AC453" s="108" t="str">
        <f>IF(SUM(COUNTIFS('Planificación 2026-1'!F:F,"FILIAL",'Planificación 2026-1'!W:W,C453,'Planificación 2026-1'!H:H,"PS"))&gt;0,"P04"," ")</f>
        <v xml:space="preserve"> </v>
      </c>
      <c r="AD453" s="108"/>
      <c r="AE453" s="108" t="str">
        <f>IF(SUM(COUNTIFS('Planificación 2026-1'!F:F,"FILIAL",'Planificación 2026-1'!W:W,C453,'Planificación 2026-1'!H:H,"IN"))&gt;0,"P06"," ")</f>
        <v xml:space="preserve"> </v>
      </c>
      <c r="AF453" s="108" t="str">
        <f>IF(SUM(COUNTIFS('Planificación 2026-1'!F:F,"FILIAL",'Planificación 2026-1'!W:W,C453,'Planificación 2026-1'!H:H,"CA"))&gt;0,"P07"," ")</f>
        <v xml:space="preserve"> </v>
      </c>
      <c r="AG453" s="108" t="str">
        <f>IF(SUM(COUNTIFS('Planificación 2026-1'!F:F,"FILIAL",'Planificación 2026-1'!W:W,C453,'Planificación 2026-1'!H:H,"DE"))&gt;0,"P08"," ")</f>
        <v xml:space="preserve"> </v>
      </c>
      <c r="AH453" s="108" t="str">
        <f>IF(SUM(COUNTIFS('Planificación 2026-1'!F:F,"FILIAL",'Planificación 2026-1'!W:W,C453,'Planificación 2026-1'!H:H,"OB"))&gt;0,"P09"," ")</f>
        <v xml:space="preserve"> </v>
      </c>
      <c r="AI453" s="108" t="str">
        <f>IF(SUM(COUNTIFS('Planificación 2026-1'!F:F,"FILIAL",'Planificación 2026-1'!W:W,C453,'Planificación 2026-1'!H:H,"MH"))&gt;0,"P31"," ")</f>
        <v xml:space="preserve"> </v>
      </c>
      <c r="AJ453" s="108" t="str">
        <f>IF(SUM(COUNTIFS('Planificación 2026-1'!F:F,"FILIAL",'Planificación 2026-1'!W:W,C453,'Planificación 2026-1'!H:H,"IC"))&gt;0,"P32"," ")</f>
        <v xml:space="preserve"> </v>
      </c>
      <c r="AK453" s="108" t="str">
        <f>IF(SUM(COUNTIFS('Planificación 2026-1'!F:F,"FILIAL",'Planificación 2026-1'!W:W,C453,'Planificación 2026-1'!H:H,"AR"))&gt;0,"P34"," ")</f>
        <v xml:space="preserve"> </v>
      </c>
      <c r="AL453" s="108" t="str">
        <f>IF(SUM(COUNTIFS('Planificación 2026-1'!F:F,"FILIAL",'Planificación 2026-1'!W:W,C453,'Planificación 2026-1'!H:H,"T1"))&gt;0,"P35"," ")</f>
        <v xml:space="preserve"> </v>
      </c>
      <c r="AM453" s="108" t="str">
        <f>IF(SUM(COUNTIFS('Planificación 2026-1'!F:F,"FILIAL",'Planificación 2026-1'!W:W,C453,'Planificación 2026-1'!H:H,"T3"))&gt;0,"P36"," ")</f>
        <v xml:space="preserve"> </v>
      </c>
      <c r="AN453" s="108" t="str">
        <f>IF(SUM(COUNTIFS('Planificación 2026-1'!F:F,"FILIAL",'Planificación 2026-1'!W:W,C453,'Planificación 2026-1'!H:H,"T2"))&gt;0,"P37"," ")</f>
        <v xml:space="preserve"> </v>
      </c>
      <c r="AO453" s="108" t="str">
        <f>IF(SUM(COUNTIFS('Planificación 2026-1'!F:F,"FILIAL",'Planificación 2026-1'!W:W,C453,'Planificación 2026-1'!H:H,"AE"))&gt;0,"P38"," ")</f>
        <v xml:space="preserve"> </v>
      </c>
      <c r="AP453" s="108" t="str">
        <f>IF(SUM(COUNTIFS('Planificación 2026-1'!F:F,"FILIAL",'Planificación 2026-1'!W:W,C453,'Planificación 2026-1'!H:H,"T4"))&gt;0,"P55"," ")</f>
        <v xml:space="preserve"> </v>
      </c>
      <c r="AQ453" s="108" t="str">
        <f>IF(SUM(COUNTIFS('Planificación 2026-1'!F:F,"SUNAMPE",'Planificación 2026-1'!W:W,C453,'Planificación 2026-1'!H:H,"AF"))&gt;0," P01"," ")</f>
        <v xml:space="preserve"> </v>
      </c>
      <c r="AR453" s="108" t="str">
        <f>IF(SUM(COUNTIFS('Planificación 2026-1'!F:F,"SUNAMPE",'Planificación 2026-1'!W:W,C453,'Planificación 2026-1'!H:H,"EN"))&gt;0,"P02"," ")</f>
        <v xml:space="preserve"> </v>
      </c>
      <c r="AS453" s="108" t="str">
        <f>IF(SUM(COUNTIFS('Planificación 2026-1'!F:F,"SUNAMPE",'Planificación 2026-1'!W:W,C453,'Planificación 2026-1'!H:H,"IS"))&gt;0,"P03"," ")</f>
        <v xml:space="preserve"> </v>
      </c>
      <c r="AT453" s="108" t="str">
        <f>IF(SUM(COUNTIFS('Planificación 2026-1'!F:F,"SUNAMPE",'Planificación 2026-1'!W:W,C453,'Planificación 2026-1'!H:H,"PS"))&gt;0,"P04"," ")</f>
        <v xml:space="preserve"> </v>
      </c>
      <c r="AU453" s="108"/>
      <c r="AV453" s="108" t="str">
        <f>IF(SUM(COUNTIFS('Planificación 2026-1'!F:F,"SUNAMPE",'Planificación 2026-1'!W:W,C453,'Planificación 2026-1'!H:H,"IN"))&gt;0,"P06"," ")</f>
        <v xml:space="preserve"> </v>
      </c>
      <c r="AW453" s="108" t="str">
        <f>IF(SUM(COUNTIFS('Planificación 2026-1'!F:F,"SUNAMPE",'Planificación 2026-1'!W:W,C453,'Planificación 2026-1'!H:H,"CA"))&gt;0,"P07"," ")</f>
        <v xml:space="preserve"> </v>
      </c>
      <c r="AX453" s="108" t="str">
        <f>IF(SUM(COUNTIFS('Planificación 2026-1'!F:F,"SUNAMPE",'Planificación 2026-1'!W:W,C453,'Planificación 2026-1'!H:H,"DE"))&gt;0,"P08"," ")</f>
        <v xml:space="preserve"> </v>
      </c>
      <c r="AY453" s="108" t="str">
        <f>IF(SUM(COUNTIFS('Planificación 2026-1'!F:F,"SUNAMPE",'Planificación 2026-1'!W:W,C453,'Planificación 2026-1'!H:H,"OB"))&gt;0,"P09"," ")</f>
        <v xml:space="preserve"> </v>
      </c>
      <c r="AZ453" s="108" t="str">
        <f>IF(SUM(COUNTIFS('Planificación 2026-1'!F:F,"SUNAMPE",'Planificación 2026-1'!W:W,C453,'Planificación 2026-1'!H:H,"MH"))&gt;0,"P31"," ")</f>
        <v xml:space="preserve"> </v>
      </c>
      <c r="BA453" s="108" t="str">
        <f>IF(SUM(COUNTIFS('Planificación 2026-1'!F:F,"SUNAMPE",'Planificación 2026-1'!W:W,C453,'Planificación 2026-1'!H:H,"IC"))&gt;0,"P32"," ")</f>
        <v xml:space="preserve"> </v>
      </c>
      <c r="BB453" s="108" t="str">
        <f>IF(SUM(COUNTIFS('Planificación 2026-1'!F:F,"SUNAMPE",'Planificación 2026-1'!W:W,C453,'Planificación 2026-1'!H:H,"AR"))&gt;0,"P34"," ")</f>
        <v xml:space="preserve"> </v>
      </c>
      <c r="BC453" s="108" t="str">
        <f>IF(SUM(COUNTIFS('Planificación 2026-1'!F:F,"SUNAMPE",'Planificación 2026-1'!W:W,C453,'Planificación 2026-1'!H:H,"T1"))&gt;0,"P35"," ")</f>
        <v xml:space="preserve"> </v>
      </c>
      <c r="BD453" s="108" t="str">
        <f>IF(SUM(COUNTIFS('Planificación 2026-1'!F:F,"SUNAMPE",'Planificación 2026-1'!W:W,C453,'Planificación 2026-1'!H:H,"T3"))&gt;0,"P36"," ")</f>
        <v xml:space="preserve"> </v>
      </c>
      <c r="BE453" s="108" t="str">
        <f>IF(SUM(COUNTIFS('Planificación 2026-1'!F:F,"SUNAMPE",'Planificación 2026-1'!W:W,C453,'Planificación 2026-1'!H:H,"T2"))&gt;0,"P37"," ")</f>
        <v xml:space="preserve"> </v>
      </c>
      <c r="BF453" s="108" t="str">
        <f>IF(SUM(COUNTIFS('Planificación 2026-1'!F:F,"SUNAMPE",'Planificación 2026-1'!W:W,C453,'Planificación 2026-1'!H:H,"AE"))&gt;0,"P38"," ")</f>
        <v xml:space="preserve"> </v>
      </c>
      <c r="BG453" s="108" t="str">
        <f>IF(SUM(COUNTIFS('Planificación 2026-1'!F:F,"SUNAMPE",'Planificación 2026-1'!W:W,C453,'Planificación 2026-1'!H:H,"T4"))&gt;0,"P55"," ")</f>
        <v xml:space="preserve"> </v>
      </c>
      <c r="BH453" s="108" t="str">
        <f>IF(SUM(COUNTIFS('Planificación 2026-1'!F:F,"HUAURA",'Planificación 2026-1'!W:W,C453,'Planificación 2026-1'!H:H,"AF"))&gt;0," P01"," ")</f>
        <v xml:space="preserve"> </v>
      </c>
      <c r="BI453" s="108" t="str">
        <f>IF(SUM(COUNTIFS('Planificación 2026-1'!F:F,"HUAURA",'Planificación 2026-1'!W:W,C453,'Planificación 2026-1'!H:H,"EN"))&gt;0,"P02"," ")</f>
        <v xml:space="preserve"> </v>
      </c>
      <c r="BJ453" s="108" t="str">
        <f>IF(SUM(COUNTIFS('Planificación 2026-1'!F:F,"HUAURA",'Planificación 2026-1'!W:W,C453,'Planificación 2026-1'!H:H,"IS"))&gt;0,"P03"," ")</f>
        <v xml:space="preserve"> </v>
      </c>
      <c r="BK453" s="108" t="str">
        <f>IF(SUM(COUNTIFS('Planificación 2026-1'!F:F,"HUAURA",'Planificación 2026-1'!W:W,C453,'Planificación 2026-1'!H:H,"PS"))&gt;0,"P04"," ")</f>
        <v xml:space="preserve"> </v>
      </c>
      <c r="BL453" s="108"/>
      <c r="BM453" s="108" t="str">
        <f>IF(SUM(COUNTIFS('Planificación 2026-1'!F:F,"HUAURA",'Planificación 2026-1'!W:W,C453,'Planificación 2026-1'!H:H,"IN"))&gt;0,"P06"," ")</f>
        <v xml:space="preserve"> </v>
      </c>
      <c r="BN453" s="108" t="str">
        <f>IF(SUM(COUNTIFS('Planificación 2026-1'!F:F,"HUAURA",'Planificación 2026-1'!W:W,C453,'Planificación 2026-1'!H:H,"CA"))&gt;0,"P07"," ")</f>
        <v xml:space="preserve"> </v>
      </c>
      <c r="BO453" s="108" t="str">
        <f>IF(SUM(COUNTIFS('Planificación 2026-1'!F:F,"HUAURA",'Planificación 2026-1'!W:W,C453,'Planificación 2026-1'!H:H,"DE"))&gt;0,"P08"," ")</f>
        <v xml:space="preserve"> </v>
      </c>
      <c r="BP453" s="108" t="str">
        <f>IF(SUM(COUNTIFS('Planificación 2026-1'!F:F,"HUAURA",'Planificación 2026-1'!W:W,C453,'Planificación 2026-1'!H:H,"OB"))&gt;0,"P09"," ")</f>
        <v xml:space="preserve"> </v>
      </c>
      <c r="BQ453" s="108" t="str">
        <f>IF(SUM(COUNTIFS('Planificación 2026-1'!F:F,"HUAURA",'Planificación 2026-1'!W:W,C453,'Planificación 2026-1'!H:H,"MH"))&gt;0,"P31"," ")</f>
        <v xml:space="preserve"> </v>
      </c>
      <c r="BR453" s="108" t="str">
        <f>IF(SUM(COUNTIFS('Planificación 2026-1'!F:F,"HUAURA",'Planificación 2026-1'!W:W,C453,'Planificación 2026-1'!H:H,"IC"))&gt;0,"P32"," ")</f>
        <v xml:space="preserve"> </v>
      </c>
      <c r="BS453" s="108" t="str">
        <f>IF(SUM(COUNTIFS('Planificación 2026-1'!F:F,"HUAURA",'Planificación 2026-1'!W:W,C453,'Planificación 2026-1'!H:H,"AR"))&gt;0,"P34"," ")</f>
        <v xml:space="preserve"> </v>
      </c>
      <c r="BT453" s="108" t="str">
        <f>IF(SUM(COUNTIFS('Planificación 2026-1'!F:F,"HUAURA",'Planificación 2026-1'!W:W,C453,'Planificación 2026-1'!H:H,"T1"))&gt;0,"P35"," ")</f>
        <v xml:space="preserve"> </v>
      </c>
      <c r="BU453" s="108" t="str">
        <f>IF(SUM(COUNTIFS('Planificación 2026-1'!F:F,"HUAURA",'Planificación 2026-1'!W:W,C453,'Planificación 2026-1'!H:H,"T3"))&gt;0,"P36"," ")</f>
        <v xml:space="preserve"> </v>
      </c>
      <c r="BV453" s="108" t="str">
        <f>IF(SUM(COUNTIFS('Planificación 2026-1'!F:F,"HUAURA",'Planificación 2026-1'!W:W,C453,'Planificación 2026-1'!H:H,"T2"))&gt;0,"P37"," ")</f>
        <v xml:space="preserve"> </v>
      </c>
      <c r="BW453" s="108" t="str">
        <f>IF(SUM(COUNTIFS('Planificación 2026-1'!F:F,"HUAURA",'Planificación 2026-1'!W:W,C453,'Planificación 2026-1'!H:H,"AE"))&gt;0,"P38"," ")</f>
        <v xml:space="preserve"> </v>
      </c>
      <c r="BX453" s="108" t="str">
        <f>IF(SUM(COUNTIFS('Planificación 2026-1'!F:F,"HUAURA",'Planificación 2026-1'!W:W,C453,'Planificación 2026-1'!H:H,"T4"))&gt;0,"P55"," ")</f>
        <v xml:space="preserve"> </v>
      </c>
      <c r="BY453" s="109">
        <f>SUMIFS('Planificación 2026-1'!R:R,'Planificación 2026-1'!W:W,C453,'Planificación 2026-1'!H:H,"AF",'Planificación 2026-1'!I:I,"&gt;2")</f>
        <v>8</v>
      </c>
      <c r="BZ453" s="109">
        <f>SUMIFS('Planificación 2026-1'!R:R,'Planificación 2026-1'!W:W,C453,'Planificación 2026-1'!H:H,"EN",'Planificación 2026-1'!I:I,"&gt;2")</f>
        <v>0</v>
      </c>
      <c r="CA453" s="109">
        <f>SUMIFS('Planificación 2026-1'!R:R,'Planificación 2026-1'!W:W,C453,'Planificación 2026-1'!H:H,"IS",'Planificación 2026-1'!I:I,"&gt;2")</f>
        <v>0</v>
      </c>
      <c r="CB453" s="109">
        <f>SUMIFS('Planificación 2026-1'!R:R,'Planificación 2026-1'!W:W,C453,'Planificación 2026-1'!H:H,"PS",'Planificación 2026-1'!I:I,"&gt;2")</f>
        <v>0</v>
      </c>
      <c r="CC453" s="109">
        <f>SUMIFS('Planificación 2026-1'!R:R,'Planificación 2026-1'!W:W,C453,'Planificación 2026-1'!H:H,"IN",'Planificación 2026-1'!I:I,"&gt;2")</f>
        <v>4</v>
      </c>
      <c r="CD453" s="109">
        <f>SUMIFS('Planificación 2026-1'!R:R,'Planificación 2026-1'!W:W,C453,'Planificación 2026-1'!H:H,"CA",'Planificación 2026-1'!I:I,"&gt;2")</f>
        <v>0</v>
      </c>
      <c r="CE453" s="109">
        <f>SUMIFS('Planificación 2026-1'!R:R,'Planificación 2026-1'!W:W,C453,'Planificación 2026-1'!H:H,"DE",'Planificación 2026-1'!I:I,"&gt;2")</f>
        <v>0</v>
      </c>
      <c r="CF453" s="109">
        <f>SUMIFS('Planificación 2026-1'!R:R,'Planificación 2026-1'!W:W,C453,'Planificación 2026-1'!H:H,"OB",'Planificación 2026-1'!I:I,"&gt;2")</f>
        <v>0</v>
      </c>
      <c r="CG453" s="109">
        <f>SUMIFS('Planificación 2026-1'!R:R,'Planificación 2026-1'!W:W,C453,'Planificación 2026-1'!H:H,"MH",'Planificación 2026-1'!I:I,"&gt;2")</f>
        <v>0</v>
      </c>
      <c r="CH453" s="109">
        <f>SUMIFS('Planificación 2026-1'!R:R,'Planificación 2026-1'!W:W,C453,'Planificación 2026-1'!H:H,"IC",'Planificación 2026-1'!I:I,"&gt;2")</f>
        <v>0</v>
      </c>
      <c r="CI453" s="109">
        <f>SUMIFS('Planificación 2026-1'!R:R,'Planificación 2026-1'!W:W,C453,'Planificación 2026-1'!H:H,"AR",'Planificación 2026-1'!I:I,"&gt;2")</f>
        <v>0</v>
      </c>
      <c r="CJ453" s="109">
        <f>SUMIFS('Planificación 2026-1'!R:R,'Planificación 2026-1'!W:W,C453,'Planificación 2026-1'!H:H,"T1",'Planificación 2026-1'!I:I,"&gt;2")</f>
        <v>0</v>
      </c>
      <c r="CK453" s="109">
        <f>SUMIFS('Planificación 2026-1'!R:R,'Planificación 2026-1'!W:W,C453,'Planificación 2026-1'!H:H,"T3",'Planificación 2026-1'!I:I,"&gt;2")</f>
        <v>0</v>
      </c>
      <c r="CL453" s="109">
        <f>SUMIFS('Planificación 2026-1'!R:R,'Planificación 2026-1'!W:W,C453,'Planificación 2026-1'!H:H,"T2",'Planificación 2026-1'!I:I,"&gt;2")</f>
        <v>0</v>
      </c>
      <c r="CM453" s="109">
        <f>SUMIFS('Planificación 2026-1'!R:R,'Planificación 2026-1'!W:W,C453,'Planificación 2026-1'!H:H,"AE",'Planificación 2026-1'!I:I,"&gt;2")</f>
        <v>0</v>
      </c>
      <c r="CN453" s="109">
        <f>SUMIFS('Planificación 2026-1'!R:R,'Planificación 2026-1'!W:W,C453,'Planificación 2026-1'!H:H,"T4",'Planificación 2026-1'!I:I,"&gt;2")</f>
        <v>0</v>
      </c>
      <c r="CO453" s="109">
        <f>SUMIFS('Planificación 2026-1'!R:R,'Planificación 2026-1'!W:W,C453,'Planificación 2026-1'!H:H,"AF",'Planificación 2026-1'!I:I,"&lt;3")</f>
        <v>0</v>
      </c>
      <c r="CP453" s="109">
        <f>SUMIFS('Planificación 2026-1'!R:R,'Planificación 2026-1'!W:W,C453,'Planificación 2026-1'!H:H,"EN",'Planificación 2026-1'!I:I,"&lt;3")</f>
        <v>0</v>
      </c>
      <c r="CQ453" s="109">
        <f>SUMIFS('Planificación 2026-1'!R:R,'Planificación 2026-1'!W:W,C453,'Planificación 2026-1'!H:H,"IS",'Planificación 2026-1'!I:I,"&lt;3")</f>
        <v>0</v>
      </c>
      <c r="CR453" s="109">
        <f>SUMIFS('Planificación 2026-1'!R:R,'Planificación 2026-1'!W:W,C453,'Planificación 2026-1'!H:H,"PS",'Planificación 2026-1'!I:I,"&lt;3")</f>
        <v>0</v>
      </c>
      <c r="CS453" s="109">
        <f>SUMIFS('Planificación 2026-1'!R:R,'Planificación 2026-1'!W:W,C453,'Planificación 2026-1'!H:H,"IN",'Planificación 2026-1'!I:I,"&lt;3")</f>
        <v>0</v>
      </c>
      <c r="CT453" s="109">
        <f>SUMIFS('Planificación 2026-1'!R:R,'Planificación 2026-1'!W:W,C453,'Planificación 2026-1'!H:H,"CA",'Planificación 2026-1'!I:I,"&lt;3")</f>
        <v>0</v>
      </c>
      <c r="CU453" s="109">
        <f>SUMIFS('Planificación 2026-1'!R:R,'Planificación 2026-1'!W:W,C453,'Planificación 2026-1'!H:H,"DE",'Planificación 2026-1'!I:I,"&lt;3")</f>
        <v>0</v>
      </c>
      <c r="CV453" s="109">
        <f>SUMIFS('Planificación 2026-1'!R:R,'Planificación 2026-1'!W:W,C453,'Planificación 2026-1'!H:H,"OB",'Planificación 2026-1'!I:I,"&lt;3")</f>
        <v>0</v>
      </c>
      <c r="CW453" s="109">
        <f>SUMIFS('Planificación 2026-1'!R:R,'Planificación 2026-1'!W:W,C453,'Planificación 2026-1'!H:H,"MH",'Planificación 2026-1'!I:I,"&lt;3")</f>
        <v>0</v>
      </c>
      <c r="CX453" s="109">
        <f>SUMIFS('Planificación 2026-1'!R:R,'Planificación 2026-1'!W:W,C453,'Planificación 2026-1'!H:H,"IC",'Planificación 2026-1'!I:I,"&lt;3")</f>
        <v>0</v>
      </c>
      <c r="CY453" s="109">
        <f>SUMIFS('Planificación 2026-1'!R:R,'Planificación 2026-1'!W:W,C453,'Planificación 2026-1'!H:H,"AR",'Planificación 2026-1'!I:I,"&lt;3")</f>
        <v>0</v>
      </c>
      <c r="CZ453" s="109">
        <f>SUMIFS('Planificación 2026-1'!R:R,'Planificación 2026-1'!W:W,C453,'Planificación 2026-1'!H:H,"T1",'Planificación 2026-1'!I:I,"&lt;3")</f>
        <v>0</v>
      </c>
      <c r="DA453" s="109">
        <f>SUMIFS('Planificación 2026-1'!R:R,'Planificación 2026-1'!W:W,C453,'Planificación 2026-1'!H:H,"T3",'Planificación 2026-1'!I:I,"&lt;3")</f>
        <v>0</v>
      </c>
      <c r="DB453" s="109">
        <f>SUMIFS('Planificación 2026-1'!R:R,'Planificación 2026-1'!W:W,C453,'Planificación 2026-1'!H:H,"T2",'Planificación 2026-1'!I:I,"&lt;3")</f>
        <v>0</v>
      </c>
      <c r="DC453" s="109">
        <f>SUMIFS('Planificación 2026-1'!R:R,'Planificación 2026-1'!W:W,C453,'Planificación 2026-1'!H:H,"AE",'Planificación 2026-1'!I:I,"&lt;3")</f>
        <v>0</v>
      </c>
      <c r="DD453" s="109">
        <f>SUMIFS('Planificación 2026-1'!R:R,'Planificación 2026-1'!W:W,C453,'Planificación 2026-1'!H:H,"T4",'Planificación 2026-1'!I:I,"&lt;3")</f>
        <v>0</v>
      </c>
      <c r="DE453" s="108" t="str">
        <f t="shared" si="63"/>
        <v>P01 P06</v>
      </c>
      <c r="DF453" s="41">
        <f>IF(C453="","",SUMIFS('Planificación 2026-1'!R:R,'Planificación 2026-1'!W:W,C453,'Planificación 2026-1'!F:F,"PRINCIPAL",'Planificación 2026-1'!X:X,"VIRTUAL"))</f>
        <v>12</v>
      </c>
      <c r="DG453" s="41">
        <f>IF(C453="","",SUMIFS('Planificación 2026-1'!R:R,'Planificación 2026-1'!W:W,C453,'Planificación 2026-1'!F:F,"PRINCIPAL",'Planificación 2026-1'!X:X,"PRESENCIAL"))</f>
        <v>0</v>
      </c>
      <c r="DH453" s="41">
        <f>IF(C453="","",SUMIFS('Planificación 2026-1'!R:R,'Planificación 2026-1'!W:W,C453,'Planificación 2026-1'!F:F,"PRINCIPAL",'Planificación 2026-1'!X:X,"HIBRIDO PRESENCIAL"))</f>
        <v>0</v>
      </c>
      <c r="DI453" s="108" t="str">
        <f t="shared" si="64"/>
        <v/>
      </c>
      <c r="DJ453" s="108">
        <f>IF(C453="","",SUMIFS('Planificación 2026-1'!R:R,'Planificación 2026-1'!W:W,C453,'Planificación 2026-1'!F:F,"FILIAL",'Planificación 2026-1'!X:X,"VIRTUAL"))</f>
        <v>0</v>
      </c>
      <c r="DK453" s="110">
        <f>IF(C453="","",SUMIFS('Planificación 2026-1'!R:R,'Planificación 2026-1'!W:W,C453,'Planificación 2026-1'!F:F,"FILIAL",'Planificación 2026-1'!X:X,"PRESENCIAL"))</f>
        <v>0</v>
      </c>
      <c r="DL453" s="61">
        <f>IF(C453="","",SUMIFS('Planificación 2026-1'!R:R,'Planificación 2026-1'!W:W,C453,'Planificación 2026-1'!F:F,"FILIAL",'Planificación 2026-1'!X:X,"HIBRIDO PRESENCIAL"))</f>
        <v>0</v>
      </c>
      <c r="DM453" s="111" t="str">
        <f t="shared" si="65"/>
        <v/>
      </c>
      <c r="DN453" s="108">
        <f>IF(C453="","",SUMIFS('Planificación 2026-1'!R:R,'Planificación 2026-1'!W:W,C453,'Planificación 2026-1'!F:F,"SUNAMPE",'Planificación 2026-1'!X:X,"VIRTUAL"))</f>
        <v>0</v>
      </c>
      <c r="DO453" s="61">
        <f>IF(C453="","",SUMIFS('Planificación 2026-1'!R:R,'Planificación 2026-1'!W:W,C453,'Planificación 2026-1'!F:F,"SUNAMPE",'Planificación 2026-1'!X:X,"PRESENCIAL"))</f>
        <v>0</v>
      </c>
      <c r="DP453" s="111" t="str">
        <f t="shared" si="66"/>
        <v/>
      </c>
      <c r="DQ453" s="108">
        <f>IF(C453="","",SUMIFS('Planificación 2026-1'!R:R,'Planificación 2026-1'!W:W,C453,'Planificación 2026-1'!F:F,"HUAURA",'Planificación 2026-1'!X:X,"VIRTUAL"))</f>
        <v>0</v>
      </c>
      <c r="DR453" s="61">
        <f>IF(C453="","",SUMIFS('Planificación 2026-1'!R:R,'Planificación 2026-1'!W:W,C453,'Planificación 2026-1'!F:F,"HUAURA",'Planificación 2026-1'!X:X,"PRESENCIAL"))</f>
        <v>0</v>
      </c>
      <c r="DS453" s="76">
        <f>SUMIFS('Planificación 2026-1'!R:R,'Planificación 2026-1'!W:W,C453,'Planificación 2026-1'!F:F,"PRINCIPAL",'Planificación 2026-1'!X:X,"VIRTUAL",'Planificación 2026-1'!I:I,"&gt;2")</f>
        <v>12</v>
      </c>
      <c r="DT453" s="76">
        <f>SUMIFS('Planificación 2026-1'!R:R,'Planificación 2026-1'!W:W,C453,'Planificación 2026-1'!F:F,"PRINCIPAL",'Planificación 2026-1'!X:X,"&lt;&gt;VIRTUAL",'Planificación 2026-1'!I:I,"&gt;2")</f>
        <v>0</v>
      </c>
      <c r="DU453" s="76">
        <f>SUMIFS('Planificación 2026-1'!R:R,'Planificación 2026-1'!W:W,C453,'Planificación 2026-1'!F:F,"SUNAMPE",'Planificación 2026-1'!X:X,"VIRTUAL",'Planificación 2026-1'!I:I,"&gt;2")</f>
        <v>0</v>
      </c>
      <c r="DV453" s="76">
        <f>SUMIFS('Planificación 2026-1'!R:R,'Planificación 2026-1'!W:W,C453,'Planificación 2026-1'!F:F,"SUNAMPE",'Planificación 2026-1'!X:X,"&lt;&gt;VIRTUAL",'Planificación 2026-1'!I:I,"&gt;2")</f>
        <v>0</v>
      </c>
      <c r="DW453" s="76">
        <f>SUMIFS('Planificación 2026-1'!R:R,'Planificación 2026-1'!W:W,C453,'Planificación 2026-1'!F:F,"FILIAL",'Planificación 2026-1'!X:X,"VIRTUAL",'Planificación 2026-1'!I:I,"&gt;2")</f>
        <v>0</v>
      </c>
      <c r="DX453" s="76">
        <f>SUMIFS('Planificación 2026-1'!R:R,'Planificación 2026-1'!W:W,C453,'Planificación 2026-1'!F:F,"FILIAL",'Planificación 2026-1'!X:X,"&lt;&gt;VIRTUAL",'Planificación 2026-1'!I:I,"&gt;2")</f>
        <v>0</v>
      </c>
      <c r="DY453" s="76">
        <f>SUMIFS('Planificación 2026-1'!R:R,'Planificación 2026-1'!W:W,C453,'Planificación 2026-1'!F:F,"PORUMA",'Planificación 2026-1'!X:X,"VIRTUAL",'Planificación 2026-1'!I:I,"&gt;2")</f>
        <v>0</v>
      </c>
      <c r="DZ453" s="76">
        <f>SUMIFS('Planificación 2026-1'!R:R,'Planificación 2026-1'!W:W,C453,'Planificación 2026-1'!F:F,"PORUMA",'Planificación 2026-1'!X:X,"&lt;&gt;VIRTUAL",'Planificación 2026-1'!I:I,"&gt;2")</f>
        <v>0</v>
      </c>
      <c r="EA453" s="76">
        <f>SUMIFS('Planificación 2026-1'!R:R,'Planificación 2026-1'!W:W,C453,'Planificación 2026-1'!F:F,"HUAURA",'Planificación 2026-1'!X:X,"VIRTUAL",'Planificación 2026-1'!I:I,"&gt;2")</f>
        <v>0</v>
      </c>
      <c r="EB453" s="76">
        <f>SUMIFS('Planificación 2026-1'!R:R,'Planificación 2026-1'!W:W,C453,'Planificación 2026-1'!F:F,"HUAURA",'Planificación 2026-1'!X:X,"&lt;&gt;VIRTUAL",'Planificación 2026-1'!I:I,"&gt;2")</f>
        <v>0</v>
      </c>
      <c r="EC453" s="76">
        <f>SUMIFS('Planificación 2026-1'!R:R,'Planificación 2026-1'!W:W,C453,'Planificación 2026-1'!F:F,"PRINCIPAL",'Planificación 2026-1'!X:X,"VIRTUAL",'Planificación 2026-1'!I:I,"&lt;3")</f>
        <v>0</v>
      </c>
      <c r="ED453" s="76">
        <f>SUMIFS('Planificación 2026-1'!R:R,'Planificación 2026-1'!W:W,C453,'Planificación 2026-1'!F:F,"PRINCIPAL",'Planificación 2026-1'!X:X,"&lt;&gt;VIRTUAL",'Planificación 2026-1'!I:I,"&lt;3")</f>
        <v>0</v>
      </c>
      <c r="EE453" s="76">
        <f>SUMIFS('Planificación 2026-1'!R:R,'Planificación 2026-1'!W:W,C453,'Planificación 2026-1'!F:F,"SUNAMPE",'Planificación 2026-1'!X:X,"VIRTUAL",'Planificación 2026-1'!I:I,"&lt;3")</f>
        <v>0</v>
      </c>
      <c r="EF453" s="76">
        <f>SUMIFS('Planificación 2026-1'!R:R,'Planificación 2026-1'!W:W,C453,'Planificación 2026-1'!F:F,"SUNAMPE",'Planificación 2026-1'!X:X,"&lt;&gt;VIRTUAL",'Planificación 2026-1'!I:I,"&lt;3")</f>
        <v>0</v>
      </c>
      <c r="EG453" s="76">
        <f>SUMIFS('Planificación 2026-1'!R:R,'Planificación 2026-1'!W:W,C453,'Planificación 2026-1'!F:F,"FILIAL",'Planificación 2026-1'!X:X,"VIRTUAL",'Planificación 2026-1'!I:I,"&lt;3")</f>
        <v>0</v>
      </c>
      <c r="EH453" s="76">
        <f>SUMIFS('Planificación 2026-1'!R:R,'Planificación 2026-1'!W:W,C453,'Planificación 2026-1'!F:F,"FILIAL",'Planificación 2026-1'!X:X,"&lt;&gt;VIRTUAL",'Planificación 2026-1'!I:I,"&lt;3")</f>
        <v>0</v>
      </c>
      <c r="EI453" s="76">
        <f>SUMIFS('Planificación 2026-1'!R:R,'Planificación 2026-1'!W:W,C453,'Planificación 2026-1'!F:F,"PORUMA",'Planificación 2026-1'!X:X,"VIRTUAL",'Planificación 2026-1'!I:I,"&lt;3")</f>
        <v>0</v>
      </c>
      <c r="EJ453" s="76">
        <f>SUMIFS('Planificación 2026-1'!R:R,'Planificación 2026-1'!W:W,C453,'Planificación 2026-1'!F:F,"PORUMA",'Planificación 2026-1'!X:X,"&lt;&gt;VIRTUAL",'Planificación 2026-1'!I:I,"&lt;3")</f>
        <v>0</v>
      </c>
      <c r="EK453" s="76">
        <f>SUMIFS('Planificación 2026-1'!R:R,'Planificación 2026-1'!W:W,C453,'Planificación 2026-1'!F:F,"HUAURA",'Planificación 2026-1'!X:X,"VIRTUAL",'Planificación 2026-1'!I:I,"&lt;3")</f>
        <v>0</v>
      </c>
      <c r="EL453" s="76">
        <f>SUMIFS('Planificación 2026-1'!R:R,'Planificación 2026-1'!W:W,C453,'Planificación 2026-1'!F:F,"HUAURA",'Planificación 2026-1'!X:X,"&lt;&gt;VIRTUAL",'Planificación 2026-1'!I:I,"&lt;3")</f>
        <v>0</v>
      </c>
      <c r="EM453" s="76"/>
      <c r="EN453" s="76">
        <f t="shared" si="68"/>
        <v>12</v>
      </c>
      <c r="EO453" s="76">
        <f t="shared" si="69"/>
        <v>0</v>
      </c>
      <c r="EP453" s="76" t="b">
        <f t="shared" si="70"/>
        <v>1</v>
      </c>
      <c r="EQ453" s="76" t="str">
        <f t="shared" si="71"/>
        <v/>
      </c>
      <c r="ER453" s="76" t="str">
        <f t="shared" si="67"/>
        <v>VIRTUAL</v>
      </c>
    </row>
    <row r="454" spans="1:148" hidden="1">
      <c r="A454" s="83"/>
      <c r="B454" s="119">
        <v>451</v>
      </c>
      <c r="C454" s="115" t="s">
        <v>629</v>
      </c>
      <c r="D454" s="112">
        <f>SUMIF('Planificación 2026-1'!W:W,C454,'Planificación 2026-1'!R:R)</f>
        <v>0</v>
      </c>
      <c r="E454" s="114" t="s">
        <v>170</v>
      </c>
      <c r="F454" s="115" t="s">
        <v>250</v>
      </c>
      <c r="G454" s="115" t="s">
        <v>13</v>
      </c>
      <c r="H454" s="115" t="s">
        <v>124</v>
      </c>
      <c r="I454" s="107" t="str">
        <f>IF(SUM(COUNTIFS('Planificación 2026-1'!F:F,"PRINCIPAL",'Planificación 2026-1'!W:W,C454,'Planificación 2026-1'!H:H,"AF"))&gt;0,"P01"," ")</f>
        <v xml:space="preserve"> </v>
      </c>
      <c r="J454" s="108" t="str">
        <f>IF(SUM(COUNTIFS('Planificación 2026-1'!F:F,"PRINCIPAL",'Planificación 2026-1'!W:W,C454,'Planificación 2026-1'!H:H,"EN"))&gt;0,"P02"," ")</f>
        <v xml:space="preserve"> </v>
      </c>
      <c r="K454" s="108" t="str">
        <f>IF(SUM(COUNTIFS('Planificación 2026-1'!F:F,"PRINCIPAL",'Planificación 2026-1'!W:W,C454,'Planificación 2026-1'!H:H,"IS"))&gt;0,"P03"," ")</f>
        <v xml:space="preserve"> </v>
      </c>
      <c r="L454" s="108" t="str">
        <f>IF(SUM(COUNTIFS('Planificación 2026-1'!F:F,"PRINCIPAL",'Planificación 2026-1'!W:W,C454,'Planificación 2026-1'!H:H,"PS"))&gt;0,"P04"," ")</f>
        <v xml:space="preserve"> </v>
      </c>
      <c r="M454" s="108"/>
      <c r="N454" s="108" t="str">
        <f>IF(SUM(COUNTIFS('Planificación 2026-1'!F:F,"PRINCIPAL",'Planificación 2026-1'!W:W,C454,'Planificación 2026-1'!H:H,"IN"))&gt;0,"P06"," ")</f>
        <v xml:space="preserve"> </v>
      </c>
      <c r="O454" s="108" t="str">
        <f>IF(SUM(COUNTIFS('Planificación 2026-1'!F:F,"PRINCIPAL",'Planificación 2026-1'!W:W,C454,'Planificación 2026-1'!H:H,"CA"))&gt;0,"P07"," ")</f>
        <v xml:space="preserve"> </v>
      </c>
      <c r="P454" s="108" t="str">
        <f>IF(SUM(COUNTIFS('Planificación 2026-1'!F:F,"PRINCIPAL",'Planificación 2026-1'!W:W,C454,'Planificación 2026-1'!H:H,"DE"))&gt;0,"P08"," ")</f>
        <v xml:space="preserve"> </v>
      </c>
      <c r="Q454" s="108" t="str">
        <f>IF(SUM(COUNTIFS('Planificación 2026-1'!F:F,"PRINCIPAL",'Planificación 2026-1'!W:W,C454,'Planificación 2026-1'!H:H,"OB"))&gt;0,"P09"," ")</f>
        <v xml:space="preserve"> </v>
      </c>
      <c r="R454" s="108" t="str">
        <f>IF(SUM(COUNTIFS('Planificación 2026-1'!F:F,"PRINCIPAL",'Planificación 2026-1'!W:W,C454,'Planificación 2026-1'!H:H,"MH"))&gt;0,"P31"," ")</f>
        <v xml:space="preserve"> </v>
      </c>
      <c r="S454" s="108" t="str">
        <f>IF(SUM(COUNTIFS('Planificación 2026-1'!F:F,"PRINCIPAL",'Planificación 2026-1'!W:W,C454,'Planificación 2026-1'!H:H,"IC"))&gt;0,"P32"," ")</f>
        <v xml:space="preserve"> </v>
      </c>
      <c r="T454" s="108" t="str">
        <f>IF(SUM(COUNTIFS('Planificación 2026-1'!F:F,"PRINCIPAL",'Planificación 2026-1'!W:W,C454,'Planificación 2026-1'!H:H,"AR"))&gt;0,"P34"," ")</f>
        <v xml:space="preserve"> </v>
      </c>
      <c r="U454" s="108" t="str">
        <f>IF(SUM(COUNTIFS('Planificación 2026-1'!F:F,"PRINCIPAL",'Planificación 2026-1'!W:W,C454,'Planificación 2026-1'!H:H,"T1"))&gt;0,"P35"," ")</f>
        <v xml:space="preserve"> </v>
      </c>
      <c r="V454" s="108" t="str">
        <f>IF(SUM(COUNTIFS('Planificación 2026-1'!F:F,"PRINCIPAL",'Planificación 2026-1'!W:W,C454,'Planificación 2026-1'!H:H,"T3"))&gt;0,"P36"," ")</f>
        <v xml:space="preserve"> </v>
      </c>
      <c r="W454" s="108" t="str">
        <f>IF(SUM(COUNTIFS('Planificación 2026-1'!F:F,"PRINCIPAL",'Planificación 2026-1'!W:W,C454,'Planificación 2026-1'!H:H,"T2"))&gt;0,"P37"," ")</f>
        <v xml:space="preserve"> </v>
      </c>
      <c r="X454" s="108" t="str">
        <f>IF(SUM(COUNTIFS('Planificación 2026-1'!F:F,"PRINCIPAL",'Planificación 2026-1'!W:W,C454,'Planificación 2026-1'!H:H,"AE"))&gt;0,"P38"," ")</f>
        <v xml:space="preserve"> </v>
      </c>
      <c r="Y454" s="108" t="str">
        <f>IF(SUM(COUNTIFS('Planificación 2026-1'!F:F,"PRINCIPAL",'Planificación 2026-1'!W:W,C454,'Planificación 2026-1'!H:H,"T4"))&gt;0,"P55"," ")</f>
        <v xml:space="preserve"> </v>
      </c>
      <c r="Z454" s="108" t="str">
        <f>IF(SUM(COUNTIFS('Planificación 2026-1'!F:F,"FILIAL",'Planificación 2026-1'!W:W,C454,'Planificación 2026-1'!H:H,"AF"))&gt;0," P01"," ")</f>
        <v xml:space="preserve"> </v>
      </c>
      <c r="AA454" s="108" t="str">
        <f>IF(SUM(COUNTIFS('Planificación 2026-1'!F:F,"FILIAL",'Planificación 2026-1'!W:W,C454,'Planificación 2026-1'!H:H,"EN"))&gt;0,"P02"," ")</f>
        <v xml:space="preserve"> </v>
      </c>
      <c r="AB454" s="108" t="str">
        <f>IF(SUM(COUNTIFS('Planificación 2026-1'!F:F,"FILIAL",'Planificación 2026-1'!W:W,C454,'Planificación 2026-1'!H:H,"IS"))&gt;0,"P03"," ")</f>
        <v xml:space="preserve"> </v>
      </c>
      <c r="AC454" s="108" t="str">
        <f>IF(SUM(COUNTIFS('Planificación 2026-1'!F:F,"FILIAL",'Planificación 2026-1'!W:W,C454,'Planificación 2026-1'!H:H,"PS"))&gt;0,"P04"," ")</f>
        <v xml:space="preserve"> </v>
      </c>
      <c r="AD454" s="108"/>
      <c r="AE454" s="108" t="str">
        <f>IF(SUM(COUNTIFS('Planificación 2026-1'!F:F,"FILIAL",'Planificación 2026-1'!W:W,C454,'Planificación 2026-1'!H:H,"IN"))&gt;0,"P06"," ")</f>
        <v xml:space="preserve"> </v>
      </c>
      <c r="AF454" s="108" t="str">
        <f>IF(SUM(COUNTIFS('Planificación 2026-1'!F:F,"FILIAL",'Planificación 2026-1'!W:W,C454,'Planificación 2026-1'!H:H,"CA"))&gt;0,"P07"," ")</f>
        <v xml:space="preserve"> </v>
      </c>
      <c r="AG454" s="108" t="str">
        <f>IF(SUM(COUNTIFS('Planificación 2026-1'!F:F,"FILIAL",'Planificación 2026-1'!W:W,C454,'Planificación 2026-1'!H:H,"DE"))&gt;0,"P08"," ")</f>
        <v xml:space="preserve"> </v>
      </c>
      <c r="AH454" s="108" t="str">
        <f>IF(SUM(COUNTIFS('Planificación 2026-1'!F:F,"FILIAL",'Planificación 2026-1'!W:W,C454,'Planificación 2026-1'!H:H,"OB"))&gt;0,"P09"," ")</f>
        <v xml:space="preserve"> </v>
      </c>
      <c r="AI454" s="108" t="str">
        <f>IF(SUM(COUNTIFS('Planificación 2026-1'!F:F,"FILIAL",'Planificación 2026-1'!W:W,C454,'Planificación 2026-1'!H:H,"MH"))&gt;0,"P31"," ")</f>
        <v xml:space="preserve"> </v>
      </c>
      <c r="AJ454" s="108" t="str">
        <f>IF(SUM(COUNTIFS('Planificación 2026-1'!F:F,"FILIAL",'Planificación 2026-1'!W:W,C454,'Planificación 2026-1'!H:H,"IC"))&gt;0,"P32"," ")</f>
        <v xml:space="preserve"> </v>
      </c>
      <c r="AK454" s="108" t="str">
        <f>IF(SUM(COUNTIFS('Planificación 2026-1'!F:F,"FILIAL",'Planificación 2026-1'!W:W,C454,'Planificación 2026-1'!H:H,"AR"))&gt;0,"P34"," ")</f>
        <v xml:space="preserve"> </v>
      </c>
      <c r="AL454" s="108" t="str">
        <f>IF(SUM(COUNTIFS('Planificación 2026-1'!F:F,"FILIAL",'Planificación 2026-1'!W:W,C454,'Planificación 2026-1'!H:H,"T1"))&gt;0,"P35"," ")</f>
        <v xml:space="preserve"> </v>
      </c>
      <c r="AM454" s="108" t="str">
        <f>IF(SUM(COUNTIFS('Planificación 2026-1'!F:F,"FILIAL",'Planificación 2026-1'!W:W,C454,'Planificación 2026-1'!H:H,"T3"))&gt;0,"P36"," ")</f>
        <v xml:space="preserve"> </v>
      </c>
      <c r="AN454" s="108" t="str">
        <f>IF(SUM(COUNTIFS('Planificación 2026-1'!F:F,"FILIAL",'Planificación 2026-1'!W:W,C454,'Planificación 2026-1'!H:H,"T2"))&gt;0,"P37"," ")</f>
        <v xml:space="preserve"> </v>
      </c>
      <c r="AO454" s="108" t="str">
        <f>IF(SUM(COUNTIFS('Planificación 2026-1'!F:F,"FILIAL",'Planificación 2026-1'!W:W,C454,'Planificación 2026-1'!H:H,"AE"))&gt;0,"P38"," ")</f>
        <v xml:space="preserve"> </v>
      </c>
      <c r="AP454" s="108" t="str">
        <f>IF(SUM(COUNTIFS('Planificación 2026-1'!F:F,"FILIAL",'Planificación 2026-1'!W:W,C454,'Planificación 2026-1'!H:H,"T4"))&gt;0,"P55"," ")</f>
        <v xml:space="preserve"> </v>
      </c>
      <c r="AQ454" s="108" t="str">
        <f>IF(SUM(COUNTIFS('Planificación 2026-1'!F:F,"SUNAMPE",'Planificación 2026-1'!W:W,C454,'Planificación 2026-1'!H:H,"AF"))&gt;0," P01"," ")</f>
        <v xml:space="preserve"> </v>
      </c>
      <c r="AR454" s="108" t="str">
        <f>IF(SUM(COUNTIFS('Planificación 2026-1'!F:F,"SUNAMPE",'Planificación 2026-1'!W:W,C454,'Planificación 2026-1'!H:H,"EN"))&gt;0,"P02"," ")</f>
        <v xml:space="preserve"> </v>
      </c>
      <c r="AS454" s="108" t="str">
        <f>IF(SUM(COUNTIFS('Planificación 2026-1'!F:F,"SUNAMPE",'Planificación 2026-1'!W:W,C454,'Planificación 2026-1'!H:H,"IS"))&gt;0,"P03"," ")</f>
        <v xml:space="preserve"> </v>
      </c>
      <c r="AT454" s="108" t="str">
        <f>IF(SUM(COUNTIFS('Planificación 2026-1'!F:F,"SUNAMPE",'Planificación 2026-1'!W:W,C454,'Planificación 2026-1'!H:H,"PS"))&gt;0,"P04"," ")</f>
        <v xml:space="preserve"> </v>
      </c>
      <c r="AU454" s="108"/>
      <c r="AV454" s="108" t="str">
        <f>IF(SUM(COUNTIFS('Planificación 2026-1'!F:F,"SUNAMPE",'Planificación 2026-1'!W:W,C454,'Planificación 2026-1'!H:H,"IN"))&gt;0,"P06"," ")</f>
        <v xml:space="preserve"> </v>
      </c>
      <c r="AW454" s="108" t="str">
        <f>IF(SUM(COUNTIFS('Planificación 2026-1'!F:F,"SUNAMPE",'Planificación 2026-1'!W:W,C454,'Planificación 2026-1'!H:H,"CA"))&gt;0,"P07"," ")</f>
        <v xml:space="preserve"> </v>
      </c>
      <c r="AX454" s="108" t="str">
        <f>IF(SUM(COUNTIFS('Planificación 2026-1'!F:F,"SUNAMPE",'Planificación 2026-1'!W:W,C454,'Planificación 2026-1'!H:H,"DE"))&gt;0,"P08"," ")</f>
        <v xml:space="preserve"> </v>
      </c>
      <c r="AY454" s="108" t="str">
        <f>IF(SUM(COUNTIFS('Planificación 2026-1'!F:F,"SUNAMPE",'Planificación 2026-1'!W:W,C454,'Planificación 2026-1'!H:H,"OB"))&gt;0,"P09"," ")</f>
        <v xml:space="preserve"> </v>
      </c>
      <c r="AZ454" s="108" t="str">
        <f>IF(SUM(COUNTIFS('Planificación 2026-1'!F:F,"SUNAMPE",'Planificación 2026-1'!W:W,C454,'Planificación 2026-1'!H:H,"MH"))&gt;0,"P31"," ")</f>
        <v xml:space="preserve"> </v>
      </c>
      <c r="BA454" s="108" t="str">
        <f>IF(SUM(COUNTIFS('Planificación 2026-1'!F:F,"SUNAMPE",'Planificación 2026-1'!W:W,C454,'Planificación 2026-1'!H:H,"IC"))&gt;0,"P32"," ")</f>
        <v xml:space="preserve"> </v>
      </c>
      <c r="BB454" s="108" t="str">
        <f>IF(SUM(COUNTIFS('Planificación 2026-1'!F:F,"SUNAMPE",'Planificación 2026-1'!W:W,C454,'Planificación 2026-1'!H:H,"AR"))&gt;0,"P34"," ")</f>
        <v xml:space="preserve"> </v>
      </c>
      <c r="BC454" s="108" t="str">
        <f>IF(SUM(COUNTIFS('Planificación 2026-1'!F:F,"SUNAMPE",'Planificación 2026-1'!W:W,C454,'Planificación 2026-1'!H:H,"T1"))&gt;0,"P35"," ")</f>
        <v xml:space="preserve"> </v>
      </c>
      <c r="BD454" s="108" t="str">
        <f>IF(SUM(COUNTIFS('Planificación 2026-1'!F:F,"SUNAMPE",'Planificación 2026-1'!W:W,C454,'Planificación 2026-1'!H:H,"T3"))&gt;0,"P36"," ")</f>
        <v xml:space="preserve"> </v>
      </c>
      <c r="BE454" s="108" t="str">
        <f>IF(SUM(COUNTIFS('Planificación 2026-1'!F:F,"SUNAMPE",'Planificación 2026-1'!W:W,C454,'Planificación 2026-1'!H:H,"T2"))&gt;0,"P37"," ")</f>
        <v xml:space="preserve"> </v>
      </c>
      <c r="BF454" s="108" t="str">
        <f>IF(SUM(COUNTIFS('Planificación 2026-1'!F:F,"SUNAMPE",'Planificación 2026-1'!W:W,C454,'Planificación 2026-1'!H:H,"AE"))&gt;0,"P38"," ")</f>
        <v xml:space="preserve"> </v>
      </c>
      <c r="BG454" s="108" t="str">
        <f>IF(SUM(COUNTIFS('Planificación 2026-1'!F:F,"SUNAMPE",'Planificación 2026-1'!W:W,C454,'Planificación 2026-1'!H:H,"T4"))&gt;0,"P55"," ")</f>
        <v xml:space="preserve"> </v>
      </c>
      <c r="BH454" s="108" t="str">
        <f>IF(SUM(COUNTIFS('Planificación 2026-1'!F:F,"HUAURA",'Planificación 2026-1'!W:W,C454,'Planificación 2026-1'!H:H,"AF"))&gt;0," P01"," ")</f>
        <v xml:space="preserve"> </v>
      </c>
      <c r="BI454" s="108" t="str">
        <f>IF(SUM(COUNTIFS('Planificación 2026-1'!F:F,"HUAURA",'Planificación 2026-1'!W:W,C454,'Planificación 2026-1'!H:H,"EN"))&gt;0,"P02"," ")</f>
        <v xml:space="preserve"> </v>
      </c>
      <c r="BJ454" s="108" t="str">
        <f>IF(SUM(COUNTIFS('Planificación 2026-1'!F:F,"HUAURA",'Planificación 2026-1'!W:W,C454,'Planificación 2026-1'!H:H,"IS"))&gt;0,"P03"," ")</f>
        <v xml:space="preserve"> </v>
      </c>
      <c r="BK454" s="108" t="str">
        <f>IF(SUM(COUNTIFS('Planificación 2026-1'!F:F,"HUAURA",'Planificación 2026-1'!W:W,C454,'Planificación 2026-1'!H:H,"PS"))&gt;0,"P04"," ")</f>
        <v xml:space="preserve"> </v>
      </c>
      <c r="BL454" s="108"/>
      <c r="BM454" s="108" t="str">
        <f>IF(SUM(COUNTIFS('Planificación 2026-1'!F:F,"HUAURA",'Planificación 2026-1'!W:W,C454,'Planificación 2026-1'!H:H,"IN"))&gt;0,"P06"," ")</f>
        <v xml:space="preserve"> </v>
      </c>
      <c r="BN454" s="108" t="str">
        <f>IF(SUM(COUNTIFS('Planificación 2026-1'!F:F,"HUAURA",'Planificación 2026-1'!W:W,C454,'Planificación 2026-1'!H:H,"CA"))&gt;0,"P07"," ")</f>
        <v xml:space="preserve"> </v>
      </c>
      <c r="BO454" s="108" t="str">
        <f>IF(SUM(COUNTIFS('Planificación 2026-1'!F:F,"HUAURA",'Planificación 2026-1'!W:W,C454,'Planificación 2026-1'!H:H,"DE"))&gt;0,"P08"," ")</f>
        <v xml:space="preserve"> </v>
      </c>
      <c r="BP454" s="108" t="str">
        <f>IF(SUM(COUNTIFS('Planificación 2026-1'!F:F,"HUAURA",'Planificación 2026-1'!W:W,C454,'Planificación 2026-1'!H:H,"OB"))&gt;0,"P09"," ")</f>
        <v xml:space="preserve"> </v>
      </c>
      <c r="BQ454" s="108" t="str">
        <f>IF(SUM(COUNTIFS('Planificación 2026-1'!F:F,"HUAURA",'Planificación 2026-1'!W:W,C454,'Planificación 2026-1'!H:H,"MH"))&gt;0,"P31"," ")</f>
        <v xml:space="preserve"> </v>
      </c>
      <c r="BR454" s="108" t="str">
        <f>IF(SUM(COUNTIFS('Planificación 2026-1'!F:F,"HUAURA",'Planificación 2026-1'!W:W,C454,'Planificación 2026-1'!H:H,"IC"))&gt;0,"P32"," ")</f>
        <v xml:space="preserve"> </v>
      </c>
      <c r="BS454" s="108" t="str">
        <f>IF(SUM(COUNTIFS('Planificación 2026-1'!F:F,"HUAURA",'Planificación 2026-1'!W:W,C454,'Planificación 2026-1'!H:H,"AR"))&gt;0,"P34"," ")</f>
        <v xml:space="preserve"> </v>
      </c>
      <c r="BT454" s="108" t="str">
        <f>IF(SUM(COUNTIFS('Planificación 2026-1'!F:F,"HUAURA",'Planificación 2026-1'!W:W,C454,'Planificación 2026-1'!H:H,"T1"))&gt;0,"P35"," ")</f>
        <v xml:space="preserve"> </v>
      </c>
      <c r="BU454" s="108" t="str">
        <f>IF(SUM(COUNTIFS('Planificación 2026-1'!F:F,"HUAURA",'Planificación 2026-1'!W:W,C454,'Planificación 2026-1'!H:H,"T3"))&gt;0,"P36"," ")</f>
        <v xml:space="preserve"> </v>
      </c>
      <c r="BV454" s="108" t="str">
        <f>IF(SUM(COUNTIFS('Planificación 2026-1'!F:F,"HUAURA",'Planificación 2026-1'!W:W,C454,'Planificación 2026-1'!H:H,"T2"))&gt;0,"P37"," ")</f>
        <v xml:space="preserve"> </v>
      </c>
      <c r="BW454" s="108" t="str">
        <f>IF(SUM(COUNTIFS('Planificación 2026-1'!F:F,"HUAURA",'Planificación 2026-1'!W:W,C454,'Planificación 2026-1'!H:H,"AE"))&gt;0,"P38"," ")</f>
        <v xml:space="preserve"> </v>
      </c>
      <c r="BX454" s="108" t="str">
        <f>IF(SUM(COUNTIFS('Planificación 2026-1'!F:F,"HUAURA",'Planificación 2026-1'!W:W,C454,'Planificación 2026-1'!H:H,"T4"))&gt;0,"P55"," ")</f>
        <v xml:space="preserve"> </v>
      </c>
      <c r="BY454" s="109">
        <f>SUMIFS('Planificación 2026-1'!R:R,'Planificación 2026-1'!W:W,C454,'Planificación 2026-1'!H:H,"AF",'Planificación 2026-1'!I:I,"&gt;2")</f>
        <v>0</v>
      </c>
      <c r="BZ454" s="109">
        <f>SUMIFS('Planificación 2026-1'!R:R,'Planificación 2026-1'!W:W,C454,'Planificación 2026-1'!H:H,"EN",'Planificación 2026-1'!I:I,"&gt;2")</f>
        <v>0</v>
      </c>
      <c r="CA454" s="109">
        <f>SUMIFS('Planificación 2026-1'!R:R,'Planificación 2026-1'!W:W,C454,'Planificación 2026-1'!H:H,"IS",'Planificación 2026-1'!I:I,"&gt;2")</f>
        <v>0</v>
      </c>
      <c r="CB454" s="109">
        <f>SUMIFS('Planificación 2026-1'!R:R,'Planificación 2026-1'!W:W,C454,'Planificación 2026-1'!H:H,"PS",'Planificación 2026-1'!I:I,"&gt;2")</f>
        <v>0</v>
      </c>
      <c r="CC454" s="109">
        <f>SUMIFS('Planificación 2026-1'!R:R,'Planificación 2026-1'!W:W,C454,'Planificación 2026-1'!H:H,"IN",'Planificación 2026-1'!I:I,"&gt;2")</f>
        <v>0</v>
      </c>
      <c r="CD454" s="109">
        <f>SUMIFS('Planificación 2026-1'!R:R,'Planificación 2026-1'!W:W,C454,'Planificación 2026-1'!H:H,"CA",'Planificación 2026-1'!I:I,"&gt;2")</f>
        <v>0</v>
      </c>
      <c r="CE454" s="109">
        <f>SUMIFS('Planificación 2026-1'!R:R,'Planificación 2026-1'!W:W,C454,'Planificación 2026-1'!H:H,"DE",'Planificación 2026-1'!I:I,"&gt;2")</f>
        <v>0</v>
      </c>
      <c r="CF454" s="109">
        <f>SUMIFS('Planificación 2026-1'!R:R,'Planificación 2026-1'!W:W,C454,'Planificación 2026-1'!H:H,"OB",'Planificación 2026-1'!I:I,"&gt;2")</f>
        <v>0</v>
      </c>
      <c r="CG454" s="109">
        <f>SUMIFS('Planificación 2026-1'!R:R,'Planificación 2026-1'!W:W,C454,'Planificación 2026-1'!H:H,"MH",'Planificación 2026-1'!I:I,"&gt;2")</f>
        <v>0</v>
      </c>
      <c r="CH454" s="109">
        <f>SUMIFS('Planificación 2026-1'!R:R,'Planificación 2026-1'!W:W,C454,'Planificación 2026-1'!H:H,"IC",'Planificación 2026-1'!I:I,"&gt;2")</f>
        <v>0</v>
      </c>
      <c r="CI454" s="109">
        <f>SUMIFS('Planificación 2026-1'!R:R,'Planificación 2026-1'!W:W,C454,'Planificación 2026-1'!H:H,"AR",'Planificación 2026-1'!I:I,"&gt;2")</f>
        <v>0</v>
      </c>
      <c r="CJ454" s="109">
        <f>SUMIFS('Planificación 2026-1'!R:R,'Planificación 2026-1'!W:W,C454,'Planificación 2026-1'!H:H,"T1",'Planificación 2026-1'!I:I,"&gt;2")</f>
        <v>0</v>
      </c>
      <c r="CK454" s="109">
        <f>SUMIFS('Planificación 2026-1'!R:R,'Planificación 2026-1'!W:W,C454,'Planificación 2026-1'!H:H,"T3",'Planificación 2026-1'!I:I,"&gt;2")</f>
        <v>0</v>
      </c>
      <c r="CL454" s="109">
        <f>SUMIFS('Planificación 2026-1'!R:R,'Planificación 2026-1'!W:W,C454,'Planificación 2026-1'!H:H,"T2",'Planificación 2026-1'!I:I,"&gt;2")</f>
        <v>0</v>
      </c>
      <c r="CM454" s="109">
        <f>SUMIFS('Planificación 2026-1'!R:R,'Planificación 2026-1'!W:W,C454,'Planificación 2026-1'!H:H,"AE",'Planificación 2026-1'!I:I,"&gt;2")</f>
        <v>0</v>
      </c>
      <c r="CN454" s="109">
        <f>SUMIFS('Planificación 2026-1'!R:R,'Planificación 2026-1'!W:W,C454,'Planificación 2026-1'!H:H,"T4",'Planificación 2026-1'!I:I,"&gt;2")</f>
        <v>0</v>
      </c>
      <c r="CO454" s="109">
        <f>SUMIFS('Planificación 2026-1'!R:R,'Planificación 2026-1'!W:W,C454,'Planificación 2026-1'!H:H,"AF",'Planificación 2026-1'!I:I,"&lt;3")</f>
        <v>0</v>
      </c>
      <c r="CP454" s="109">
        <f>SUMIFS('Planificación 2026-1'!R:R,'Planificación 2026-1'!W:W,C454,'Planificación 2026-1'!H:H,"EN",'Planificación 2026-1'!I:I,"&lt;3")</f>
        <v>0</v>
      </c>
      <c r="CQ454" s="109">
        <f>SUMIFS('Planificación 2026-1'!R:R,'Planificación 2026-1'!W:W,C454,'Planificación 2026-1'!H:H,"IS",'Planificación 2026-1'!I:I,"&lt;3")</f>
        <v>0</v>
      </c>
      <c r="CR454" s="109">
        <f>SUMIFS('Planificación 2026-1'!R:R,'Planificación 2026-1'!W:W,C454,'Planificación 2026-1'!H:H,"PS",'Planificación 2026-1'!I:I,"&lt;3")</f>
        <v>0</v>
      </c>
      <c r="CS454" s="109">
        <f>SUMIFS('Planificación 2026-1'!R:R,'Planificación 2026-1'!W:W,C454,'Planificación 2026-1'!H:H,"IN",'Planificación 2026-1'!I:I,"&lt;3")</f>
        <v>0</v>
      </c>
      <c r="CT454" s="109">
        <f>SUMIFS('Planificación 2026-1'!R:R,'Planificación 2026-1'!W:W,C454,'Planificación 2026-1'!H:H,"CA",'Planificación 2026-1'!I:I,"&lt;3")</f>
        <v>0</v>
      </c>
      <c r="CU454" s="109">
        <f>SUMIFS('Planificación 2026-1'!R:R,'Planificación 2026-1'!W:W,C454,'Planificación 2026-1'!H:H,"DE",'Planificación 2026-1'!I:I,"&lt;3")</f>
        <v>0</v>
      </c>
      <c r="CV454" s="109">
        <f>SUMIFS('Planificación 2026-1'!R:R,'Planificación 2026-1'!W:W,C454,'Planificación 2026-1'!H:H,"OB",'Planificación 2026-1'!I:I,"&lt;3")</f>
        <v>0</v>
      </c>
      <c r="CW454" s="109">
        <f>SUMIFS('Planificación 2026-1'!R:R,'Planificación 2026-1'!W:W,C454,'Planificación 2026-1'!H:H,"MH",'Planificación 2026-1'!I:I,"&lt;3")</f>
        <v>0</v>
      </c>
      <c r="CX454" s="109">
        <f>SUMIFS('Planificación 2026-1'!R:R,'Planificación 2026-1'!W:W,C454,'Planificación 2026-1'!H:H,"IC",'Planificación 2026-1'!I:I,"&lt;3")</f>
        <v>0</v>
      </c>
      <c r="CY454" s="109">
        <f>SUMIFS('Planificación 2026-1'!R:R,'Planificación 2026-1'!W:W,C454,'Planificación 2026-1'!H:H,"AR",'Planificación 2026-1'!I:I,"&lt;3")</f>
        <v>0</v>
      </c>
      <c r="CZ454" s="109">
        <f>SUMIFS('Planificación 2026-1'!R:R,'Planificación 2026-1'!W:W,C454,'Planificación 2026-1'!H:H,"T1",'Planificación 2026-1'!I:I,"&lt;3")</f>
        <v>0</v>
      </c>
      <c r="DA454" s="109">
        <f>SUMIFS('Planificación 2026-1'!R:R,'Planificación 2026-1'!W:W,C454,'Planificación 2026-1'!H:H,"T3",'Planificación 2026-1'!I:I,"&lt;3")</f>
        <v>0</v>
      </c>
      <c r="DB454" s="109">
        <f>SUMIFS('Planificación 2026-1'!R:R,'Planificación 2026-1'!W:W,C454,'Planificación 2026-1'!H:H,"T2",'Planificación 2026-1'!I:I,"&lt;3")</f>
        <v>0</v>
      </c>
      <c r="DC454" s="109">
        <f>SUMIFS('Planificación 2026-1'!R:R,'Planificación 2026-1'!W:W,C454,'Planificación 2026-1'!H:H,"AE",'Planificación 2026-1'!I:I,"&lt;3")</f>
        <v>0</v>
      </c>
      <c r="DD454" s="109">
        <f>SUMIFS('Planificación 2026-1'!R:R,'Planificación 2026-1'!W:W,C454,'Planificación 2026-1'!H:H,"T4",'Planificación 2026-1'!I:I,"&lt;3")</f>
        <v>0</v>
      </c>
      <c r="DE454" s="108" t="str">
        <f t="shared" ref="DE454:DE500" si="72">TRIM(CONCATENATE(I454,J454,K454,L454,M454,N454,O454,P454,Q454,R454,S454,T454,U454,V454,W454,X454,Y454))</f>
        <v/>
      </c>
      <c r="DF454" s="41">
        <f>IF(C454="","",SUMIFS('Planificación 2026-1'!R:R,'Planificación 2026-1'!W:W,C454,'Planificación 2026-1'!F:F,"PRINCIPAL",'Planificación 2026-1'!X:X,"VIRTUAL"))</f>
        <v>0</v>
      </c>
      <c r="DG454" s="41">
        <f>IF(C454="","",SUMIFS('Planificación 2026-1'!R:R,'Planificación 2026-1'!W:W,C454,'Planificación 2026-1'!F:F,"PRINCIPAL",'Planificación 2026-1'!X:X,"PRESENCIAL"))</f>
        <v>0</v>
      </c>
      <c r="DH454" s="41">
        <f>IF(C454="","",SUMIFS('Planificación 2026-1'!R:R,'Planificación 2026-1'!W:W,C454,'Planificación 2026-1'!F:F,"PRINCIPAL",'Planificación 2026-1'!X:X,"HIBRIDO PRESENCIAL"))</f>
        <v>0</v>
      </c>
      <c r="DI454" s="108" t="str">
        <f t="shared" ref="DI454:DI500" si="73">TRIM(CONCATENATE(Z454,AA454,AB454,AC454,AD454,AE454,AF454,AG454,AH454,AI454,AJ454,AK454,AL454,AM454,AN454,AO454,AP454))</f>
        <v/>
      </c>
      <c r="DJ454" s="108">
        <f>IF(C454="","",SUMIFS('Planificación 2026-1'!R:R,'Planificación 2026-1'!W:W,C454,'Planificación 2026-1'!F:F,"FILIAL",'Planificación 2026-1'!X:X,"VIRTUAL"))</f>
        <v>0</v>
      </c>
      <c r="DK454" s="110">
        <f>IF(C454="","",SUMIFS('Planificación 2026-1'!R:R,'Planificación 2026-1'!W:W,C454,'Planificación 2026-1'!F:F,"FILIAL",'Planificación 2026-1'!X:X,"PRESENCIAL"))</f>
        <v>0</v>
      </c>
      <c r="DL454" s="61">
        <f>IF(C454="","",SUMIFS('Planificación 2026-1'!R:R,'Planificación 2026-1'!W:W,C454,'Planificación 2026-1'!F:F,"FILIAL",'Planificación 2026-1'!X:X,"HIBRIDO PRESENCIAL"))</f>
        <v>0</v>
      </c>
      <c r="DM454" s="111" t="str">
        <f t="shared" ref="DM454:DM500" si="74">TRIM(CONCATENATE(AQ454,AR454,AS454,AT454,AU454,AV454,AW454,AX454,AY454,AZ454,BA454,BB454,BC454,BD454,BE454,BF454,BG454))</f>
        <v/>
      </c>
      <c r="DN454" s="108">
        <f>IF(C454="","",SUMIFS('Planificación 2026-1'!R:R,'Planificación 2026-1'!W:W,C454,'Planificación 2026-1'!F:F,"SUNAMPE",'Planificación 2026-1'!X:X,"VIRTUAL"))</f>
        <v>0</v>
      </c>
      <c r="DO454" s="61">
        <f>IF(C454="","",SUMIFS('Planificación 2026-1'!R:R,'Planificación 2026-1'!W:W,C454,'Planificación 2026-1'!F:F,"SUNAMPE",'Planificación 2026-1'!X:X,"PRESENCIAL"))</f>
        <v>0</v>
      </c>
      <c r="DP454" s="111" t="str">
        <f t="shared" ref="DP454:DP500" si="75">TRIM(CONCATENATE(BH454,BI454,BJ454,BK454,BL454,BM454,BN454,BO454,BP454,BQ454,BR454,BS454,BT454,BU454,BV454,BW454,BX454))</f>
        <v/>
      </c>
      <c r="DQ454" s="108">
        <f>IF(C454="","",SUMIFS('Planificación 2026-1'!R:R,'Planificación 2026-1'!W:W,C454,'Planificación 2026-1'!F:F,"HUAURA",'Planificación 2026-1'!X:X,"VIRTUAL"))</f>
        <v>0</v>
      </c>
      <c r="DR454" s="61">
        <f>IF(C454="","",SUMIFS('Planificación 2026-1'!R:R,'Planificación 2026-1'!W:W,C454,'Planificación 2026-1'!F:F,"HUAURA",'Planificación 2026-1'!X:X,"PRESENCIAL"))</f>
        <v>0</v>
      </c>
      <c r="DS454" s="76">
        <f>SUMIFS('Planificación 2026-1'!R:R,'Planificación 2026-1'!W:W,C454,'Planificación 2026-1'!F:F,"PRINCIPAL",'Planificación 2026-1'!X:X,"VIRTUAL",'Planificación 2026-1'!I:I,"&gt;2")</f>
        <v>0</v>
      </c>
      <c r="DT454" s="76">
        <f>SUMIFS('Planificación 2026-1'!R:R,'Planificación 2026-1'!W:W,C454,'Planificación 2026-1'!F:F,"PRINCIPAL",'Planificación 2026-1'!X:X,"&lt;&gt;VIRTUAL",'Planificación 2026-1'!I:I,"&gt;2")</f>
        <v>0</v>
      </c>
      <c r="DU454" s="76">
        <f>SUMIFS('Planificación 2026-1'!R:R,'Planificación 2026-1'!W:W,C454,'Planificación 2026-1'!F:F,"SUNAMPE",'Planificación 2026-1'!X:X,"VIRTUAL",'Planificación 2026-1'!I:I,"&gt;2")</f>
        <v>0</v>
      </c>
      <c r="DV454" s="76">
        <f>SUMIFS('Planificación 2026-1'!R:R,'Planificación 2026-1'!W:W,C454,'Planificación 2026-1'!F:F,"SUNAMPE",'Planificación 2026-1'!X:X,"&lt;&gt;VIRTUAL",'Planificación 2026-1'!I:I,"&gt;2")</f>
        <v>0</v>
      </c>
      <c r="DW454" s="76">
        <f>SUMIFS('Planificación 2026-1'!R:R,'Planificación 2026-1'!W:W,C454,'Planificación 2026-1'!F:F,"FILIAL",'Planificación 2026-1'!X:X,"VIRTUAL",'Planificación 2026-1'!I:I,"&gt;2")</f>
        <v>0</v>
      </c>
      <c r="DX454" s="76">
        <f>SUMIFS('Planificación 2026-1'!R:R,'Planificación 2026-1'!W:W,C454,'Planificación 2026-1'!F:F,"FILIAL",'Planificación 2026-1'!X:X,"&lt;&gt;VIRTUAL",'Planificación 2026-1'!I:I,"&gt;2")</f>
        <v>0</v>
      </c>
      <c r="DY454" s="76">
        <f>SUMIFS('Planificación 2026-1'!R:R,'Planificación 2026-1'!W:W,C454,'Planificación 2026-1'!F:F,"PORUMA",'Planificación 2026-1'!X:X,"VIRTUAL",'Planificación 2026-1'!I:I,"&gt;2")</f>
        <v>0</v>
      </c>
      <c r="DZ454" s="76">
        <f>SUMIFS('Planificación 2026-1'!R:R,'Planificación 2026-1'!W:W,C454,'Planificación 2026-1'!F:F,"PORUMA",'Planificación 2026-1'!X:X,"&lt;&gt;VIRTUAL",'Planificación 2026-1'!I:I,"&gt;2")</f>
        <v>0</v>
      </c>
      <c r="EA454" s="76">
        <f>SUMIFS('Planificación 2026-1'!R:R,'Planificación 2026-1'!W:W,C454,'Planificación 2026-1'!F:F,"HUAURA",'Planificación 2026-1'!X:X,"VIRTUAL",'Planificación 2026-1'!I:I,"&gt;2")</f>
        <v>0</v>
      </c>
      <c r="EB454" s="76">
        <f>SUMIFS('Planificación 2026-1'!R:R,'Planificación 2026-1'!W:W,C454,'Planificación 2026-1'!F:F,"HUAURA",'Planificación 2026-1'!X:X,"&lt;&gt;VIRTUAL",'Planificación 2026-1'!I:I,"&gt;2")</f>
        <v>0</v>
      </c>
      <c r="EC454" s="76">
        <f>SUMIFS('Planificación 2026-1'!R:R,'Planificación 2026-1'!W:W,C454,'Planificación 2026-1'!F:F,"PRINCIPAL",'Planificación 2026-1'!X:X,"VIRTUAL",'Planificación 2026-1'!I:I,"&lt;3")</f>
        <v>0</v>
      </c>
      <c r="ED454" s="76">
        <f>SUMIFS('Planificación 2026-1'!R:R,'Planificación 2026-1'!W:W,C454,'Planificación 2026-1'!F:F,"PRINCIPAL",'Planificación 2026-1'!X:X,"&lt;&gt;VIRTUAL",'Planificación 2026-1'!I:I,"&lt;3")</f>
        <v>0</v>
      </c>
      <c r="EE454" s="76">
        <f>SUMIFS('Planificación 2026-1'!R:R,'Planificación 2026-1'!W:W,C454,'Planificación 2026-1'!F:F,"SUNAMPE",'Planificación 2026-1'!X:X,"VIRTUAL",'Planificación 2026-1'!I:I,"&lt;3")</f>
        <v>0</v>
      </c>
      <c r="EF454" s="76">
        <f>SUMIFS('Planificación 2026-1'!R:R,'Planificación 2026-1'!W:W,C454,'Planificación 2026-1'!F:F,"SUNAMPE",'Planificación 2026-1'!X:X,"&lt;&gt;VIRTUAL",'Planificación 2026-1'!I:I,"&lt;3")</f>
        <v>0</v>
      </c>
      <c r="EG454" s="76">
        <f>SUMIFS('Planificación 2026-1'!R:R,'Planificación 2026-1'!W:W,C454,'Planificación 2026-1'!F:F,"FILIAL",'Planificación 2026-1'!X:X,"VIRTUAL",'Planificación 2026-1'!I:I,"&lt;3")</f>
        <v>0</v>
      </c>
      <c r="EH454" s="76">
        <f>SUMIFS('Planificación 2026-1'!R:R,'Planificación 2026-1'!W:W,C454,'Planificación 2026-1'!F:F,"FILIAL",'Planificación 2026-1'!X:X,"&lt;&gt;VIRTUAL",'Planificación 2026-1'!I:I,"&lt;3")</f>
        <v>0</v>
      </c>
      <c r="EI454" s="76">
        <f>SUMIFS('Planificación 2026-1'!R:R,'Planificación 2026-1'!W:W,C454,'Planificación 2026-1'!F:F,"PORUMA",'Planificación 2026-1'!X:X,"VIRTUAL",'Planificación 2026-1'!I:I,"&lt;3")</f>
        <v>0</v>
      </c>
      <c r="EJ454" s="76">
        <f>SUMIFS('Planificación 2026-1'!R:R,'Planificación 2026-1'!W:W,C454,'Planificación 2026-1'!F:F,"PORUMA",'Planificación 2026-1'!X:X,"&lt;&gt;VIRTUAL",'Planificación 2026-1'!I:I,"&lt;3")</f>
        <v>0</v>
      </c>
      <c r="EK454" s="76">
        <f>SUMIFS('Planificación 2026-1'!R:R,'Planificación 2026-1'!W:W,C454,'Planificación 2026-1'!F:F,"HUAURA",'Planificación 2026-1'!X:X,"VIRTUAL",'Planificación 2026-1'!I:I,"&lt;3")</f>
        <v>0</v>
      </c>
      <c r="EL454" s="76">
        <f>SUMIFS('Planificación 2026-1'!R:R,'Planificación 2026-1'!W:W,C454,'Planificación 2026-1'!F:F,"HUAURA",'Planificación 2026-1'!X:X,"&lt;&gt;VIRTUAL",'Planificación 2026-1'!I:I,"&lt;3")</f>
        <v>0</v>
      </c>
      <c r="EM454" s="76"/>
      <c r="EN454" s="76">
        <f t="shared" si="68"/>
        <v>0</v>
      </c>
      <c r="EO454" s="76">
        <f t="shared" si="69"/>
        <v>0</v>
      </c>
      <c r="EP454" s="76" t="b">
        <f t="shared" si="70"/>
        <v>1</v>
      </c>
      <c r="EQ454" s="76" t="str">
        <f t="shared" si="71"/>
        <v/>
      </c>
      <c r="ER454" s="76" t="str">
        <f t="shared" ref="ER454:ER500" si="76">IF(EN454=0,"PRESENCIAL",IF(EO454=0,"VIRTUAL",IF(EN454&gt;EO454,"MAS VIRTUAL",IF(EO454&gt;EN454,"MAS PRESENCIAL","AMBOS"))))</f>
        <v>PRESENCIAL</v>
      </c>
    </row>
    <row r="455" spans="1:148" hidden="1">
      <c r="A455" s="83"/>
      <c r="B455" s="119">
        <v>452</v>
      </c>
      <c r="C455" s="115" t="s">
        <v>630</v>
      </c>
      <c r="D455" s="112">
        <f>SUMIF('Planificación 2026-1'!W:W,C455,'Planificación 2026-1'!R:R)</f>
        <v>0</v>
      </c>
      <c r="E455" s="114" t="s">
        <v>170</v>
      </c>
      <c r="F455" s="115" t="s">
        <v>596</v>
      </c>
      <c r="G455" s="115" t="s">
        <v>153</v>
      </c>
      <c r="H455" s="115" t="s">
        <v>141</v>
      </c>
      <c r="I455" s="107" t="str">
        <f>IF(SUM(COUNTIFS('Planificación 2026-1'!F:F,"PRINCIPAL",'Planificación 2026-1'!W:W,C455,'Planificación 2026-1'!H:H,"AF"))&gt;0,"P01"," ")</f>
        <v xml:space="preserve"> </v>
      </c>
      <c r="J455" s="108" t="str">
        <f>IF(SUM(COUNTIFS('Planificación 2026-1'!F:F,"PRINCIPAL",'Planificación 2026-1'!W:W,C455,'Planificación 2026-1'!H:H,"EN"))&gt;0,"P02"," ")</f>
        <v xml:space="preserve"> </v>
      </c>
      <c r="K455" s="108" t="str">
        <f>IF(SUM(COUNTIFS('Planificación 2026-1'!F:F,"PRINCIPAL",'Planificación 2026-1'!W:W,C455,'Planificación 2026-1'!H:H,"IS"))&gt;0,"P03"," ")</f>
        <v xml:space="preserve"> </v>
      </c>
      <c r="L455" s="108" t="str">
        <f>IF(SUM(COUNTIFS('Planificación 2026-1'!F:F,"PRINCIPAL",'Planificación 2026-1'!W:W,C455,'Planificación 2026-1'!H:H,"PS"))&gt;0,"P04"," ")</f>
        <v xml:space="preserve"> </v>
      </c>
      <c r="M455" s="108"/>
      <c r="N455" s="108" t="str">
        <f>IF(SUM(COUNTIFS('Planificación 2026-1'!F:F,"PRINCIPAL",'Planificación 2026-1'!W:W,C455,'Planificación 2026-1'!H:H,"IN"))&gt;0,"P06"," ")</f>
        <v xml:space="preserve"> </v>
      </c>
      <c r="O455" s="108" t="str">
        <f>IF(SUM(COUNTIFS('Planificación 2026-1'!F:F,"PRINCIPAL",'Planificación 2026-1'!W:W,C455,'Planificación 2026-1'!H:H,"CA"))&gt;0,"P07"," ")</f>
        <v xml:space="preserve"> </v>
      </c>
      <c r="P455" s="108" t="str">
        <f>IF(SUM(COUNTIFS('Planificación 2026-1'!F:F,"PRINCIPAL",'Planificación 2026-1'!W:W,C455,'Planificación 2026-1'!H:H,"DE"))&gt;0,"P08"," ")</f>
        <v xml:space="preserve"> </v>
      </c>
      <c r="Q455" s="108" t="str">
        <f>IF(SUM(COUNTIFS('Planificación 2026-1'!F:F,"PRINCIPAL",'Planificación 2026-1'!W:W,C455,'Planificación 2026-1'!H:H,"OB"))&gt;0,"P09"," ")</f>
        <v xml:space="preserve"> </v>
      </c>
      <c r="R455" s="108" t="str">
        <f>IF(SUM(COUNTIFS('Planificación 2026-1'!F:F,"PRINCIPAL",'Planificación 2026-1'!W:W,C455,'Planificación 2026-1'!H:H,"MH"))&gt;0,"P31"," ")</f>
        <v xml:space="preserve"> </v>
      </c>
      <c r="S455" s="108" t="str">
        <f>IF(SUM(COUNTIFS('Planificación 2026-1'!F:F,"PRINCIPAL",'Planificación 2026-1'!W:W,C455,'Planificación 2026-1'!H:H,"IC"))&gt;0,"P32"," ")</f>
        <v xml:space="preserve"> </v>
      </c>
      <c r="T455" s="108" t="str">
        <f>IF(SUM(COUNTIFS('Planificación 2026-1'!F:F,"PRINCIPAL",'Planificación 2026-1'!W:W,C455,'Planificación 2026-1'!H:H,"AR"))&gt;0,"P34"," ")</f>
        <v xml:space="preserve"> </v>
      </c>
      <c r="U455" s="108" t="str">
        <f>IF(SUM(COUNTIFS('Planificación 2026-1'!F:F,"PRINCIPAL",'Planificación 2026-1'!W:W,C455,'Planificación 2026-1'!H:H,"T1"))&gt;0,"P35"," ")</f>
        <v xml:space="preserve"> </v>
      </c>
      <c r="V455" s="108" t="str">
        <f>IF(SUM(COUNTIFS('Planificación 2026-1'!F:F,"PRINCIPAL",'Planificación 2026-1'!W:W,C455,'Planificación 2026-1'!H:H,"T3"))&gt;0,"P36"," ")</f>
        <v xml:space="preserve"> </v>
      </c>
      <c r="W455" s="108" t="str">
        <f>IF(SUM(COUNTIFS('Planificación 2026-1'!F:F,"PRINCIPAL",'Planificación 2026-1'!W:W,C455,'Planificación 2026-1'!H:H,"T2"))&gt;0,"P37"," ")</f>
        <v xml:space="preserve"> </v>
      </c>
      <c r="X455" s="108" t="str">
        <f>IF(SUM(COUNTIFS('Planificación 2026-1'!F:F,"PRINCIPAL",'Planificación 2026-1'!W:W,C455,'Planificación 2026-1'!H:H,"AE"))&gt;0,"P38"," ")</f>
        <v xml:space="preserve"> </v>
      </c>
      <c r="Y455" s="108" t="str">
        <f>IF(SUM(COUNTIFS('Planificación 2026-1'!F:F,"PRINCIPAL",'Planificación 2026-1'!W:W,C455,'Planificación 2026-1'!H:H,"T4"))&gt;0,"P55"," ")</f>
        <v xml:space="preserve"> </v>
      </c>
      <c r="Z455" s="108" t="str">
        <f>IF(SUM(COUNTIFS('Planificación 2026-1'!F:F,"FILIAL",'Planificación 2026-1'!W:W,C455,'Planificación 2026-1'!H:H,"AF"))&gt;0," P01"," ")</f>
        <v xml:space="preserve"> </v>
      </c>
      <c r="AA455" s="108" t="str">
        <f>IF(SUM(COUNTIFS('Planificación 2026-1'!F:F,"FILIAL",'Planificación 2026-1'!W:W,C455,'Planificación 2026-1'!H:H,"EN"))&gt;0,"P02"," ")</f>
        <v xml:space="preserve"> </v>
      </c>
      <c r="AB455" s="108" t="str">
        <f>IF(SUM(COUNTIFS('Planificación 2026-1'!F:F,"FILIAL",'Planificación 2026-1'!W:W,C455,'Planificación 2026-1'!H:H,"IS"))&gt;0,"P03"," ")</f>
        <v xml:space="preserve"> </v>
      </c>
      <c r="AC455" s="108" t="str">
        <f>IF(SUM(COUNTIFS('Planificación 2026-1'!F:F,"FILIAL",'Planificación 2026-1'!W:W,C455,'Planificación 2026-1'!H:H,"PS"))&gt;0,"P04"," ")</f>
        <v xml:space="preserve"> </v>
      </c>
      <c r="AD455" s="108"/>
      <c r="AE455" s="108" t="str">
        <f>IF(SUM(COUNTIFS('Planificación 2026-1'!F:F,"FILIAL",'Planificación 2026-1'!W:W,C455,'Planificación 2026-1'!H:H,"IN"))&gt;0,"P06"," ")</f>
        <v xml:space="preserve"> </v>
      </c>
      <c r="AF455" s="108" t="str">
        <f>IF(SUM(COUNTIFS('Planificación 2026-1'!F:F,"FILIAL",'Planificación 2026-1'!W:W,C455,'Planificación 2026-1'!H:H,"CA"))&gt;0,"P07"," ")</f>
        <v xml:space="preserve"> </v>
      </c>
      <c r="AG455" s="108" t="str">
        <f>IF(SUM(COUNTIFS('Planificación 2026-1'!F:F,"FILIAL",'Planificación 2026-1'!W:W,C455,'Planificación 2026-1'!H:H,"DE"))&gt;0,"P08"," ")</f>
        <v xml:space="preserve"> </v>
      </c>
      <c r="AH455" s="108" t="str">
        <f>IF(SUM(COUNTIFS('Planificación 2026-1'!F:F,"FILIAL",'Planificación 2026-1'!W:W,C455,'Planificación 2026-1'!H:H,"OB"))&gt;0,"P09"," ")</f>
        <v xml:space="preserve"> </v>
      </c>
      <c r="AI455" s="108" t="str">
        <f>IF(SUM(COUNTIFS('Planificación 2026-1'!F:F,"FILIAL",'Planificación 2026-1'!W:W,C455,'Planificación 2026-1'!H:H,"MH"))&gt;0,"P31"," ")</f>
        <v xml:space="preserve"> </v>
      </c>
      <c r="AJ455" s="108" t="str">
        <f>IF(SUM(COUNTIFS('Planificación 2026-1'!F:F,"FILIAL",'Planificación 2026-1'!W:W,C455,'Planificación 2026-1'!H:H,"IC"))&gt;0,"P32"," ")</f>
        <v xml:space="preserve"> </v>
      </c>
      <c r="AK455" s="108" t="str">
        <f>IF(SUM(COUNTIFS('Planificación 2026-1'!F:F,"FILIAL",'Planificación 2026-1'!W:W,C455,'Planificación 2026-1'!H:H,"AR"))&gt;0,"P34"," ")</f>
        <v xml:space="preserve"> </v>
      </c>
      <c r="AL455" s="108" t="str">
        <f>IF(SUM(COUNTIFS('Planificación 2026-1'!F:F,"FILIAL",'Planificación 2026-1'!W:W,C455,'Planificación 2026-1'!H:H,"T1"))&gt;0,"P35"," ")</f>
        <v xml:space="preserve"> </v>
      </c>
      <c r="AM455" s="108" t="str">
        <f>IF(SUM(COUNTIFS('Planificación 2026-1'!F:F,"FILIAL",'Planificación 2026-1'!W:W,C455,'Planificación 2026-1'!H:H,"T3"))&gt;0,"P36"," ")</f>
        <v xml:space="preserve"> </v>
      </c>
      <c r="AN455" s="108" t="str">
        <f>IF(SUM(COUNTIFS('Planificación 2026-1'!F:F,"FILIAL",'Planificación 2026-1'!W:W,C455,'Planificación 2026-1'!H:H,"T2"))&gt;0,"P37"," ")</f>
        <v xml:space="preserve"> </v>
      </c>
      <c r="AO455" s="108" t="str">
        <f>IF(SUM(COUNTIFS('Planificación 2026-1'!F:F,"FILIAL",'Planificación 2026-1'!W:W,C455,'Planificación 2026-1'!H:H,"AE"))&gt;0,"P38"," ")</f>
        <v xml:space="preserve"> </v>
      </c>
      <c r="AP455" s="108" t="str">
        <f>IF(SUM(COUNTIFS('Planificación 2026-1'!F:F,"FILIAL",'Planificación 2026-1'!W:W,C455,'Planificación 2026-1'!H:H,"T4"))&gt;0,"P55"," ")</f>
        <v xml:space="preserve"> </v>
      </c>
      <c r="AQ455" s="108" t="str">
        <f>IF(SUM(COUNTIFS('Planificación 2026-1'!F:F,"SUNAMPE",'Planificación 2026-1'!W:W,C455,'Planificación 2026-1'!H:H,"AF"))&gt;0," P01"," ")</f>
        <v xml:space="preserve"> </v>
      </c>
      <c r="AR455" s="108" t="str">
        <f>IF(SUM(COUNTIFS('Planificación 2026-1'!F:F,"SUNAMPE",'Planificación 2026-1'!W:W,C455,'Planificación 2026-1'!H:H,"EN"))&gt;0,"P02"," ")</f>
        <v xml:space="preserve"> </v>
      </c>
      <c r="AS455" s="108" t="str">
        <f>IF(SUM(COUNTIFS('Planificación 2026-1'!F:F,"SUNAMPE",'Planificación 2026-1'!W:W,C455,'Planificación 2026-1'!H:H,"IS"))&gt;0,"P03"," ")</f>
        <v xml:space="preserve"> </v>
      </c>
      <c r="AT455" s="108" t="str">
        <f>IF(SUM(COUNTIFS('Planificación 2026-1'!F:F,"SUNAMPE",'Planificación 2026-1'!W:W,C455,'Planificación 2026-1'!H:H,"PS"))&gt;0,"P04"," ")</f>
        <v xml:space="preserve"> </v>
      </c>
      <c r="AU455" s="108"/>
      <c r="AV455" s="108" t="str">
        <f>IF(SUM(COUNTIFS('Planificación 2026-1'!F:F,"SUNAMPE",'Planificación 2026-1'!W:W,C455,'Planificación 2026-1'!H:H,"IN"))&gt;0,"P06"," ")</f>
        <v xml:space="preserve"> </v>
      </c>
      <c r="AW455" s="108" t="str">
        <f>IF(SUM(COUNTIFS('Planificación 2026-1'!F:F,"SUNAMPE",'Planificación 2026-1'!W:W,C455,'Planificación 2026-1'!H:H,"CA"))&gt;0,"P07"," ")</f>
        <v xml:space="preserve"> </v>
      </c>
      <c r="AX455" s="108" t="str">
        <f>IF(SUM(COUNTIFS('Planificación 2026-1'!F:F,"SUNAMPE",'Planificación 2026-1'!W:W,C455,'Planificación 2026-1'!H:H,"DE"))&gt;0,"P08"," ")</f>
        <v xml:space="preserve"> </v>
      </c>
      <c r="AY455" s="108" t="str">
        <f>IF(SUM(COUNTIFS('Planificación 2026-1'!F:F,"SUNAMPE",'Planificación 2026-1'!W:W,C455,'Planificación 2026-1'!H:H,"OB"))&gt;0,"P09"," ")</f>
        <v xml:space="preserve"> </v>
      </c>
      <c r="AZ455" s="108" t="str">
        <f>IF(SUM(COUNTIFS('Planificación 2026-1'!F:F,"SUNAMPE",'Planificación 2026-1'!W:W,C455,'Planificación 2026-1'!H:H,"MH"))&gt;0,"P31"," ")</f>
        <v xml:space="preserve"> </v>
      </c>
      <c r="BA455" s="108" t="str">
        <f>IF(SUM(COUNTIFS('Planificación 2026-1'!F:F,"SUNAMPE",'Planificación 2026-1'!W:W,C455,'Planificación 2026-1'!H:H,"IC"))&gt;0,"P32"," ")</f>
        <v xml:space="preserve"> </v>
      </c>
      <c r="BB455" s="108" t="str">
        <f>IF(SUM(COUNTIFS('Planificación 2026-1'!F:F,"SUNAMPE",'Planificación 2026-1'!W:W,C455,'Planificación 2026-1'!H:H,"AR"))&gt;0,"P34"," ")</f>
        <v xml:space="preserve"> </v>
      </c>
      <c r="BC455" s="108" t="str">
        <f>IF(SUM(COUNTIFS('Planificación 2026-1'!F:F,"SUNAMPE",'Planificación 2026-1'!W:W,C455,'Planificación 2026-1'!H:H,"T1"))&gt;0,"P35"," ")</f>
        <v xml:space="preserve"> </v>
      </c>
      <c r="BD455" s="108" t="str">
        <f>IF(SUM(COUNTIFS('Planificación 2026-1'!F:F,"SUNAMPE",'Planificación 2026-1'!W:W,C455,'Planificación 2026-1'!H:H,"T3"))&gt;0,"P36"," ")</f>
        <v xml:space="preserve"> </v>
      </c>
      <c r="BE455" s="108" t="str">
        <f>IF(SUM(COUNTIFS('Planificación 2026-1'!F:F,"SUNAMPE",'Planificación 2026-1'!W:W,C455,'Planificación 2026-1'!H:H,"T2"))&gt;0,"P37"," ")</f>
        <v xml:space="preserve"> </v>
      </c>
      <c r="BF455" s="108" t="str">
        <f>IF(SUM(COUNTIFS('Planificación 2026-1'!F:F,"SUNAMPE",'Planificación 2026-1'!W:W,C455,'Planificación 2026-1'!H:H,"AE"))&gt;0,"P38"," ")</f>
        <v xml:space="preserve"> </v>
      </c>
      <c r="BG455" s="108" t="str">
        <f>IF(SUM(COUNTIFS('Planificación 2026-1'!F:F,"SUNAMPE",'Planificación 2026-1'!W:W,C455,'Planificación 2026-1'!H:H,"T4"))&gt;0,"P55"," ")</f>
        <v xml:space="preserve"> </v>
      </c>
      <c r="BH455" s="108" t="str">
        <f>IF(SUM(COUNTIFS('Planificación 2026-1'!F:F,"HUAURA",'Planificación 2026-1'!W:W,C455,'Planificación 2026-1'!H:H,"AF"))&gt;0," P01"," ")</f>
        <v xml:space="preserve"> </v>
      </c>
      <c r="BI455" s="108" t="str">
        <f>IF(SUM(COUNTIFS('Planificación 2026-1'!F:F,"HUAURA",'Planificación 2026-1'!W:W,C455,'Planificación 2026-1'!H:H,"EN"))&gt;0,"P02"," ")</f>
        <v xml:space="preserve"> </v>
      </c>
      <c r="BJ455" s="108" t="str">
        <f>IF(SUM(COUNTIFS('Planificación 2026-1'!F:F,"HUAURA",'Planificación 2026-1'!W:W,C455,'Planificación 2026-1'!H:H,"IS"))&gt;0,"P03"," ")</f>
        <v xml:space="preserve"> </v>
      </c>
      <c r="BK455" s="108" t="str">
        <f>IF(SUM(COUNTIFS('Planificación 2026-1'!F:F,"HUAURA",'Planificación 2026-1'!W:W,C455,'Planificación 2026-1'!H:H,"PS"))&gt;0,"P04"," ")</f>
        <v xml:space="preserve"> </v>
      </c>
      <c r="BL455" s="108"/>
      <c r="BM455" s="108" t="str">
        <f>IF(SUM(COUNTIFS('Planificación 2026-1'!F:F,"HUAURA",'Planificación 2026-1'!W:W,C455,'Planificación 2026-1'!H:H,"IN"))&gt;0,"P06"," ")</f>
        <v xml:space="preserve"> </v>
      </c>
      <c r="BN455" s="108" t="str">
        <f>IF(SUM(COUNTIFS('Planificación 2026-1'!F:F,"HUAURA",'Planificación 2026-1'!W:W,C455,'Planificación 2026-1'!H:H,"CA"))&gt;0,"P07"," ")</f>
        <v xml:space="preserve"> </v>
      </c>
      <c r="BO455" s="108" t="str">
        <f>IF(SUM(COUNTIFS('Planificación 2026-1'!F:F,"HUAURA",'Planificación 2026-1'!W:W,C455,'Planificación 2026-1'!H:H,"DE"))&gt;0,"P08"," ")</f>
        <v xml:space="preserve"> </v>
      </c>
      <c r="BP455" s="108" t="str">
        <f>IF(SUM(COUNTIFS('Planificación 2026-1'!F:F,"HUAURA",'Planificación 2026-1'!W:W,C455,'Planificación 2026-1'!H:H,"OB"))&gt;0,"P09"," ")</f>
        <v xml:space="preserve"> </v>
      </c>
      <c r="BQ455" s="108" t="str">
        <f>IF(SUM(COUNTIFS('Planificación 2026-1'!F:F,"HUAURA",'Planificación 2026-1'!W:W,C455,'Planificación 2026-1'!H:H,"MH"))&gt;0,"P31"," ")</f>
        <v xml:space="preserve"> </v>
      </c>
      <c r="BR455" s="108" t="str">
        <f>IF(SUM(COUNTIFS('Planificación 2026-1'!F:F,"HUAURA",'Planificación 2026-1'!W:W,C455,'Planificación 2026-1'!H:H,"IC"))&gt;0,"P32"," ")</f>
        <v xml:space="preserve"> </v>
      </c>
      <c r="BS455" s="108" t="str">
        <f>IF(SUM(COUNTIFS('Planificación 2026-1'!F:F,"HUAURA",'Planificación 2026-1'!W:W,C455,'Planificación 2026-1'!H:H,"AR"))&gt;0,"P34"," ")</f>
        <v xml:space="preserve"> </v>
      </c>
      <c r="BT455" s="108" t="str">
        <f>IF(SUM(COUNTIFS('Planificación 2026-1'!F:F,"HUAURA",'Planificación 2026-1'!W:W,C455,'Planificación 2026-1'!H:H,"T1"))&gt;0,"P35"," ")</f>
        <v xml:space="preserve"> </v>
      </c>
      <c r="BU455" s="108" t="str">
        <f>IF(SUM(COUNTIFS('Planificación 2026-1'!F:F,"HUAURA",'Planificación 2026-1'!W:W,C455,'Planificación 2026-1'!H:H,"T3"))&gt;0,"P36"," ")</f>
        <v xml:space="preserve"> </v>
      </c>
      <c r="BV455" s="108" t="str">
        <f>IF(SUM(COUNTIFS('Planificación 2026-1'!F:F,"HUAURA",'Planificación 2026-1'!W:W,C455,'Planificación 2026-1'!H:H,"T2"))&gt;0,"P37"," ")</f>
        <v xml:space="preserve"> </v>
      </c>
      <c r="BW455" s="108" t="str">
        <f>IF(SUM(COUNTIFS('Planificación 2026-1'!F:F,"HUAURA",'Planificación 2026-1'!W:W,C455,'Planificación 2026-1'!H:H,"AE"))&gt;0,"P38"," ")</f>
        <v xml:space="preserve"> </v>
      </c>
      <c r="BX455" s="108" t="str">
        <f>IF(SUM(COUNTIFS('Planificación 2026-1'!F:F,"HUAURA",'Planificación 2026-1'!W:W,C455,'Planificación 2026-1'!H:H,"T4"))&gt;0,"P55"," ")</f>
        <v xml:space="preserve"> </v>
      </c>
      <c r="BY455" s="109">
        <f>SUMIFS('Planificación 2026-1'!R:R,'Planificación 2026-1'!W:W,C455,'Planificación 2026-1'!H:H,"AF",'Planificación 2026-1'!I:I,"&gt;2")</f>
        <v>0</v>
      </c>
      <c r="BZ455" s="109">
        <f>SUMIFS('Planificación 2026-1'!R:R,'Planificación 2026-1'!W:W,C455,'Planificación 2026-1'!H:H,"EN",'Planificación 2026-1'!I:I,"&gt;2")</f>
        <v>0</v>
      </c>
      <c r="CA455" s="109">
        <f>SUMIFS('Planificación 2026-1'!R:R,'Planificación 2026-1'!W:W,C455,'Planificación 2026-1'!H:H,"IS",'Planificación 2026-1'!I:I,"&gt;2")</f>
        <v>0</v>
      </c>
      <c r="CB455" s="109">
        <f>SUMIFS('Planificación 2026-1'!R:R,'Planificación 2026-1'!W:W,C455,'Planificación 2026-1'!H:H,"PS",'Planificación 2026-1'!I:I,"&gt;2")</f>
        <v>0</v>
      </c>
      <c r="CC455" s="109">
        <f>SUMIFS('Planificación 2026-1'!R:R,'Planificación 2026-1'!W:W,C455,'Planificación 2026-1'!H:H,"IN",'Planificación 2026-1'!I:I,"&gt;2")</f>
        <v>0</v>
      </c>
      <c r="CD455" s="109">
        <f>SUMIFS('Planificación 2026-1'!R:R,'Planificación 2026-1'!W:W,C455,'Planificación 2026-1'!H:H,"CA",'Planificación 2026-1'!I:I,"&gt;2")</f>
        <v>0</v>
      </c>
      <c r="CE455" s="109">
        <f>SUMIFS('Planificación 2026-1'!R:R,'Planificación 2026-1'!W:W,C455,'Planificación 2026-1'!H:H,"DE",'Planificación 2026-1'!I:I,"&gt;2")</f>
        <v>0</v>
      </c>
      <c r="CF455" s="109">
        <f>SUMIFS('Planificación 2026-1'!R:R,'Planificación 2026-1'!W:W,C455,'Planificación 2026-1'!H:H,"OB",'Planificación 2026-1'!I:I,"&gt;2")</f>
        <v>0</v>
      </c>
      <c r="CG455" s="109">
        <f>SUMIFS('Planificación 2026-1'!R:R,'Planificación 2026-1'!W:W,C455,'Planificación 2026-1'!H:H,"MH",'Planificación 2026-1'!I:I,"&gt;2")</f>
        <v>0</v>
      </c>
      <c r="CH455" s="109">
        <f>SUMIFS('Planificación 2026-1'!R:R,'Planificación 2026-1'!W:W,C455,'Planificación 2026-1'!H:H,"IC",'Planificación 2026-1'!I:I,"&gt;2")</f>
        <v>0</v>
      </c>
      <c r="CI455" s="109">
        <f>SUMIFS('Planificación 2026-1'!R:R,'Planificación 2026-1'!W:W,C455,'Planificación 2026-1'!H:H,"AR",'Planificación 2026-1'!I:I,"&gt;2")</f>
        <v>0</v>
      </c>
      <c r="CJ455" s="109">
        <f>SUMIFS('Planificación 2026-1'!R:R,'Planificación 2026-1'!W:W,C455,'Planificación 2026-1'!H:H,"T1",'Planificación 2026-1'!I:I,"&gt;2")</f>
        <v>0</v>
      </c>
      <c r="CK455" s="109">
        <f>SUMIFS('Planificación 2026-1'!R:R,'Planificación 2026-1'!W:W,C455,'Planificación 2026-1'!H:H,"T3",'Planificación 2026-1'!I:I,"&gt;2")</f>
        <v>0</v>
      </c>
      <c r="CL455" s="109">
        <f>SUMIFS('Planificación 2026-1'!R:R,'Planificación 2026-1'!W:W,C455,'Planificación 2026-1'!H:H,"T2",'Planificación 2026-1'!I:I,"&gt;2")</f>
        <v>0</v>
      </c>
      <c r="CM455" s="109">
        <f>SUMIFS('Planificación 2026-1'!R:R,'Planificación 2026-1'!W:W,C455,'Planificación 2026-1'!H:H,"AE",'Planificación 2026-1'!I:I,"&gt;2")</f>
        <v>0</v>
      </c>
      <c r="CN455" s="109">
        <f>SUMIFS('Planificación 2026-1'!R:R,'Planificación 2026-1'!W:W,C455,'Planificación 2026-1'!H:H,"T4",'Planificación 2026-1'!I:I,"&gt;2")</f>
        <v>0</v>
      </c>
      <c r="CO455" s="109">
        <f>SUMIFS('Planificación 2026-1'!R:R,'Planificación 2026-1'!W:W,C455,'Planificación 2026-1'!H:H,"AF",'Planificación 2026-1'!I:I,"&lt;3")</f>
        <v>0</v>
      </c>
      <c r="CP455" s="109">
        <f>SUMIFS('Planificación 2026-1'!R:R,'Planificación 2026-1'!W:W,C455,'Planificación 2026-1'!H:H,"EN",'Planificación 2026-1'!I:I,"&lt;3")</f>
        <v>0</v>
      </c>
      <c r="CQ455" s="109">
        <f>SUMIFS('Planificación 2026-1'!R:R,'Planificación 2026-1'!W:W,C455,'Planificación 2026-1'!H:H,"IS",'Planificación 2026-1'!I:I,"&lt;3")</f>
        <v>0</v>
      </c>
      <c r="CR455" s="109">
        <f>SUMIFS('Planificación 2026-1'!R:R,'Planificación 2026-1'!W:W,C455,'Planificación 2026-1'!H:H,"PS",'Planificación 2026-1'!I:I,"&lt;3")</f>
        <v>0</v>
      </c>
      <c r="CS455" s="109">
        <f>SUMIFS('Planificación 2026-1'!R:R,'Planificación 2026-1'!W:W,C455,'Planificación 2026-1'!H:H,"IN",'Planificación 2026-1'!I:I,"&lt;3")</f>
        <v>0</v>
      </c>
      <c r="CT455" s="109">
        <f>SUMIFS('Planificación 2026-1'!R:R,'Planificación 2026-1'!W:W,C455,'Planificación 2026-1'!H:H,"CA",'Planificación 2026-1'!I:I,"&lt;3")</f>
        <v>0</v>
      </c>
      <c r="CU455" s="109">
        <f>SUMIFS('Planificación 2026-1'!R:R,'Planificación 2026-1'!W:W,C455,'Planificación 2026-1'!H:H,"DE",'Planificación 2026-1'!I:I,"&lt;3")</f>
        <v>0</v>
      </c>
      <c r="CV455" s="109">
        <f>SUMIFS('Planificación 2026-1'!R:R,'Planificación 2026-1'!W:W,C455,'Planificación 2026-1'!H:H,"OB",'Planificación 2026-1'!I:I,"&lt;3")</f>
        <v>0</v>
      </c>
      <c r="CW455" s="109">
        <f>SUMIFS('Planificación 2026-1'!R:R,'Planificación 2026-1'!W:W,C455,'Planificación 2026-1'!H:H,"MH",'Planificación 2026-1'!I:I,"&lt;3")</f>
        <v>0</v>
      </c>
      <c r="CX455" s="109">
        <f>SUMIFS('Planificación 2026-1'!R:R,'Planificación 2026-1'!W:W,C455,'Planificación 2026-1'!H:H,"IC",'Planificación 2026-1'!I:I,"&lt;3")</f>
        <v>0</v>
      </c>
      <c r="CY455" s="109">
        <f>SUMIFS('Planificación 2026-1'!R:R,'Planificación 2026-1'!W:W,C455,'Planificación 2026-1'!H:H,"AR",'Planificación 2026-1'!I:I,"&lt;3")</f>
        <v>0</v>
      </c>
      <c r="CZ455" s="109">
        <f>SUMIFS('Planificación 2026-1'!R:R,'Planificación 2026-1'!W:W,C455,'Planificación 2026-1'!H:H,"T1",'Planificación 2026-1'!I:I,"&lt;3")</f>
        <v>0</v>
      </c>
      <c r="DA455" s="109">
        <f>SUMIFS('Planificación 2026-1'!R:R,'Planificación 2026-1'!W:W,C455,'Planificación 2026-1'!H:H,"T3",'Planificación 2026-1'!I:I,"&lt;3")</f>
        <v>0</v>
      </c>
      <c r="DB455" s="109">
        <f>SUMIFS('Planificación 2026-1'!R:R,'Planificación 2026-1'!W:W,C455,'Planificación 2026-1'!H:H,"T2",'Planificación 2026-1'!I:I,"&lt;3")</f>
        <v>0</v>
      </c>
      <c r="DC455" s="109">
        <f>SUMIFS('Planificación 2026-1'!R:R,'Planificación 2026-1'!W:W,C455,'Planificación 2026-1'!H:H,"AE",'Planificación 2026-1'!I:I,"&lt;3")</f>
        <v>0</v>
      </c>
      <c r="DD455" s="109">
        <f>SUMIFS('Planificación 2026-1'!R:R,'Planificación 2026-1'!W:W,C455,'Planificación 2026-1'!H:H,"T4",'Planificación 2026-1'!I:I,"&lt;3")</f>
        <v>0</v>
      </c>
      <c r="DE455" s="108" t="str">
        <f t="shared" si="72"/>
        <v/>
      </c>
      <c r="DF455" s="41">
        <f>IF(C455="","",SUMIFS('Planificación 2026-1'!R:R,'Planificación 2026-1'!W:W,C455,'Planificación 2026-1'!F:F,"PRINCIPAL",'Planificación 2026-1'!X:X,"VIRTUAL"))</f>
        <v>0</v>
      </c>
      <c r="DG455" s="41">
        <f>IF(C455="","",SUMIFS('Planificación 2026-1'!R:R,'Planificación 2026-1'!W:W,C455,'Planificación 2026-1'!F:F,"PRINCIPAL",'Planificación 2026-1'!X:X,"PRESENCIAL"))</f>
        <v>0</v>
      </c>
      <c r="DH455" s="41">
        <f>IF(C455="","",SUMIFS('Planificación 2026-1'!R:R,'Planificación 2026-1'!W:W,C455,'Planificación 2026-1'!F:F,"PRINCIPAL",'Planificación 2026-1'!X:X,"HIBRIDO PRESENCIAL"))</f>
        <v>0</v>
      </c>
      <c r="DI455" s="108" t="str">
        <f t="shared" si="73"/>
        <v/>
      </c>
      <c r="DJ455" s="108">
        <f>IF(C455="","",SUMIFS('Planificación 2026-1'!R:R,'Planificación 2026-1'!W:W,C455,'Planificación 2026-1'!F:F,"FILIAL",'Planificación 2026-1'!X:X,"VIRTUAL"))</f>
        <v>0</v>
      </c>
      <c r="DK455" s="110">
        <f>IF(C455="","",SUMIFS('Planificación 2026-1'!R:R,'Planificación 2026-1'!W:W,C455,'Planificación 2026-1'!F:F,"FILIAL",'Planificación 2026-1'!X:X,"PRESENCIAL"))</f>
        <v>0</v>
      </c>
      <c r="DL455" s="61">
        <f>IF(C455="","",SUMIFS('Planificación 2026-1'!R:R,'Planificación 2026-1'!W:W,C455,'Planificación 2026-1'!F:F,"FILIAL",'Planificación 2026-1'!X:X,"HIBRIDO PRESENCIAL"))</f>
        <v>0</v>
      </c>
      <c r="DM455" s="111" t="str">
        <f t="shared" si="74"/>
        <v/>
      </c>
      <c r="DN455" s="108">
        <f>IF(C455="","",SUMIFS('Planificación 2026-1'!R:R,'Planificación 2026-1'!W:W,C455,'Planificación 2026-1'!F:F,"SUNAMPE",'Planificación 2026-1'!X:X,"VIRTUAL"))</f>
        <v>0</v>
      </c>
      <c r="DO455" s="61">
        <f>IF(C455="","",SUMIFS('Planificación 2026-1'!R:R,'Planificación 2026-1'!W:W,C455,'Planificación 2026-1'!F:F,"SUNAMPE",'Planificación 2026-1'!X:X,"PRESENCIAL"))</f>
        <v>0</v>
      </c>
      <c r="DP455" s="111" t="str">
        <f t="shared" si="75"/>
        <v/>
      </c>
      <c r="DQ455" s="108">
        <f>IF(C455="","",SUMIFS('Planificación 2026-1'!R:R,'Planificación 2026-1'!W:W,C455,'Planificación 2026-1'!F:F,"HUAURA",'Planificación 2026-1'!X:X,"VIRTUAL"))</f>
        <v>0</v>
      </c>
      <c r="DR455" s="61">
        <f>IF(C455="","",SUMIFS('Planificación 2026-1'!R:R,'Planificación 2026-1'!W:W,C455,'Planificación 2026-1'!F:F,"HUAURA",'Planificación 2026-1'!X:X,"PRESENCIAL"))</f>
        <v>0</v>
      </c>
      <c r="DS455" s="76">
        <f>SUMIFS('Planificación 2026-1'!R:R,'Planificación 2026-1'!W:W,C455,'Planificación 2026-1'!F:F,"PRINCIPAL",'Planificación 2026-1'!X:X,"VIRTUAL",'Planificación 2026-1'!I:I,"&gt;2")</f>
        <v>0</v>
      </c>
      <c r="DT455" s="76">
        <f>SUMIFS('Planificación 2026-1'!R:R,'Planificación 2026-1'!W:W,C455,'Planificación 2026-1'!F:F,"PRINCIPAL",'Planificación 2026-1'!X:X,"&lt;&gt;VIRTUAL",'Planificación 2026-1'!I:I,"&gt;2")</f>
        <v>0</v>
      </c>
      <c r="DU455" s="76">
        <f>SUMIFS('Planificación 2026-1'!R:R,'Planificación 2026-1'!W:W,C455,'Planificación 2026-1'!F:F,"SUNAMPE",'Planificación 2026-1'!X:X,"VIRTUAL",'Planificación 2026-1'!I:I,"&gt;2")</f>
        <v>0</v>
      </c>
      <c r="DV455" s="76">
        <f>SUMIFS('Planificación 2026-1'!R:R,'Planificación 2026-1'!W:W,C455,'Planificación 2026-1'!F:F,"SUNAMPE",'Planificación 2026-1'!X:X,"&lt;&gt;VIRTUAL",'Planificación 2026-1'!I:I,"&gt;2")</f>
        <v>0</v>
      </c>
      <c r="DW455" s="76">
        <f>SUMIFS('Planificación 2026-1'!R:R,'Planificación 2026-1'!W:W,C455,'Planificación 2026-1'!F:F,"FILIAL",'Planificación 2026-1'!X:X,"VIRTUAL",'Planificación 2026-1'!I:I,"&gt;2")</f>
        <v>0</v>
      </c>
      <c r="DX455" s="76">
        <f>SUMIFS('Planificación 2026-1'!R:R,'Planificación 2026-1'!W:W,C455,'Planificación 2026-1'!F:F,"FILIAL",'Planificación 2026-1'!X:X,"&lt;&gt;VIRTUAL",'Planificación 2026-1'!I:I,"&gt;2")</f>
        <v>0</v>
      </c>
      <c r="DY455" s="76">
        <f>SUMIFS('Planificación 2026-1'!R:R,'Planificación 2026-1'!W:W,C455,'Planificación 2026-1'!F:F,"PORUMA",'Planificación 2026-1'!X:X,"VIRTUAL",'Planificación 2026-1'!I:I,"&gt;2")</f>
        <v>0</v>
      </c>
      <c r="DZ455" s="76">
        <f>SUMIFS('Planificación 2026-1'!R:R,'Planificación 2026-1'!W:W,C455,'Planificación 2026-1'!F:F,"PORUMA",'Planificación 2026-1'!X:X,"&lt;&gt;VIRTUAL",'Planificación 2026-1'!I:I,"&gt;2")</f>
        <v>0</v>
      </c>
      <c r="EA455" s="76">
        <f>SUMIFS('Planificación 2026-1'!R:R,'Planificación 2026-1'!W:W,C455,'Planificación 2026-1'!F:F,"HUAURA",'Planificación 2026-1'!X:X,"VIRTUAL",'Planificación 2026-1'!I:I,"&gt;2")</f>
        <v>0</v>
      </c>
      <c r="EB455" s="76">
        <f>SUMIFS('Planificación 2026-1'!R:R,'Planificación 2026-1'!W:W,C455,'Planificación 2026-1'!F:F,"HUAURA",'Planificación 2026-1'!X:X,"&lt;&gt;VIRTUAL",'Planificación 2026-1'!I:I,"&gt;2")</f>
        <v>0</v>
      </c>
      <c r="EC455" s="76">
        <f>SUMIFS('Planificación 2026-1'!R:R,'Planificación 2026-1'!W:W,C455,'Planificación 2026-1'!F:F,"PRINCIPAL",'Planificación 2026-1'!X:X,"VIRTUAL",'Planificación 2026-1'!I:I,"&lt;3")</f>
        <v>0</v>
      </c>
      <c r="ED455" s="76">
        <f>SUMIFS('Planificación 2026-1'!R:R,'Planificación 2026-1'!W:W,C455,'Planificación 2026-1'!F:F,"PRINCIPAL",'Planificación 2026-1'!X:X,"&lt;&gt;VIRTUAL",'Planificación 2026-1'!I:I,"&lt;3")</f>
        <v>0</v>
      </c>
      <c r="EE455" s="76">
        <f>SUMIFS('Planificación 2026-1'!R:R,'Planificación 2026-1'!W:W,C455,'Planificación 2026-1'!F:F,"SUNAMPE",'Planificación 2026-1'!X:X,"VIRTUAL",'Planificación 2026-1'!I:I,"&lt;3")</f>
        <v>0</v>
      </c>
      <c r="EF455" s="76">
        <f>SUMIFS('Planificación 2026-1'!R:R,'Planificación 2026-1'!W:W,C455,'Planificación 2026-1'!F:F,"SUNAMPE",'Planificación 2026-1'!X:X,"&lt;&gt;VIRTUAL",'Planificación 2026-1'!I:I,"&lt;3")</f>
        <v>0</v>
      </c>
      <c r="EG455" s="76">
        <f>SUMIFS('Planificación 2026-1'!R:R,'Planificación 2026-1'!W:W,C455,'Planificación 2026-1'!F:F,"FILIAL",'Planificación 2026-1'!X:X,"VIRTUAL",'Planificación 2026-1'!I:I,"&lt;3")</f>
        <v>0</v>
      </c>
      <c r="EH455" s="76">
        <f>SUMIFS('Planificación 2026-1'!R:R,'Planificación 2026-1'!W:W,C455,'Planificación 2026-1'!F:F,"FILIAL",'Planificación 2026-1'!X:X,"&lt;&gt;VIRTUAL",'Planificación 2026-1'!I:I,"&lt;3")</f>
        <v>0</v>
      </c>
      <c r="EI455" s="76">
        <f>SUMIFS('Planificación 2026-1'!R:R,'Planificación 2026-1'!W:W,C455,'Planificación 2026-1'!F:F,"PORUMA",'Planificación 2026-1'!X:X,"VIRTUAL",'Planificación 2026-1'!I:I,"&lt;3")</f>
        <v>0</v>
      </c>
      <c r="EJ455" s="76">
        <f>SUMIFS('Planificación 2026-1'!R:R,'Planificación 2026-1'!W:W,C455,'Planificación 2026-1'!F:F,"PORUMA",'Planificación 2026-1'!X:X,"&lt;&gt;VIRTUAL",'Planificación 2026-1'!I:I,"&lt;3")</f>
        <v>0</v>
      </c>
      <c r="EK455" s="76">
        <f>SUMIFS('Planificación 2026-1'!R:R,'Planificación 2026-1'!W:W,C455,'Planificación 2026-1'!F:F,"HUAURA",'Planificación 2026-1'!X:X,"VIRTUAL",'Planificación 2026-1'!I:I,"&lt;3")</f>
        <v>0</v>
      </c>
      <c r="EL455" s="76">
        <f>SUMIFS('Planificación 2026-1'!R:R,'Planificación 2026-1'!W:W,C455,'Planificación 2026-1'!F:F,"HUAURA",'Planificación 2026-1'!X:X,"&lt;&gt;VIRTUAL",'Planificación 2026-1'!I:I,"&lt;3")</f>
        <v>0</v>
      </c>
      <c r="EM455" s="76"/>
      <c r="EN455" s="76">
        <f t="shared" si="68"/>
        <v>0</v>
      </c>
      <c r="EO455" s="76">
        <f t="shared" si="69"/>
        <v>0</v>
      </c>
      <c r="EP455" s="76" t="b">
        <f t="shared" si="70"/>
        <v>1</v>
      </c>
      <c r="EQ455" s="76" t="str">
        <f t="shared" si="71"/>
        <v/>
      </c>
      <c r="ER455" s="76" t="str">
        <f t="shared" si="76"/>
        <v>PRESENCIAL</v>
      </c>
    </row>
    <row r="456" spans="1:148" hidden="1">
      <c r="A456" s="83"/>
      <c r="B456" s="119">
        <v>453</v>
      </c>
      <c r="C456" s="115" t="s">
        <v>631</v>
      </c>
      <c r="D456" s="112">
        <f>SUMIF('Planificación 2026-1'!W:W,C456,'Planificación 2026-1'!R:R)</f>
        <v>0</v>
      </c>
      <c r="E456" s="114" t="s">
        <v>170</v>
      </c>
      <c r="F456" s="115" t="s">
        <v>596</v>
      </c>
      <c r="G456" s="115" t="s">
        <v>13</v>
      </c>
      <c r="H456" s="115" t="s">
        <v>138</v>
      </c>
      <c r="I456" s="107" t="str">
        <f>IF(SUM(COUNTIFS('Planificación 2026-1'!F:F,"PRINCIPAL",'Planificación 2026-1'!W:W,C456,'Planificación 2026-1'!H:H,"AF"))&gt;0,"P01"," ")</f>
        <v xml:space="preserve"> </v>
      </c>
      <c r="J456" s="108" t="str">
        <f>IF(SUM(COUNTIFS('Planificación 2026-1'!F:F,"PRINCIPAL",'Planificación 2026-1'!W:W,C456,'Planificación 2026-1'!H:H,"EN"))&gt;0,"P02"," ")</f>
        <v xml:space="preserve"> </v>
      </c>
      <c r="K456" s="108" t="str">
        <f>IF(SUM(COUNTIFS('Planificación 2026-1'!F:F,"PRINCIPAL",'Planificación 2026-1'!W:W,C456,'Planificación 2026-1'!H:H,"IS"))&gt;0,"P03"," ")</f>
        <v xml:space="preserve"> </v>
      </c>
      <c r="L456" s="108" t="str">
        <f>IF(SUM(COUNTIFS('Planificación 2026-1'!F:F,"PRINCIPAL",'Planificación 2026-1'!W:W,C456,'Planificación 2026-1'!H:H,"PS"))&gt;0,"P04"," ")</f>
        <v xml:space="preserve"> </v>
      </c>
      <c r="M456" s="108"/>
      <c r="N456" s="108" t="str">
        <f>IF(SUM(COUNTIFS('Planificación 2026-1'!F:F,"PRINCIPAL",'Planificación 2026-1'!W:W,C456,'Planificación 2026-1'!H:H,"IN"))&gt;0,"P06"," ")</f>
        <v xml:space="preserve"> </v>
      </c>
      <c r="O456" s="108" t="str">
        <f>IF(SUM(COUNTIFS('Planificación 2026-1'!F:F,"PRINCIPAL",'Planificación 2026-1'!W:W,C456,'Planificación 2026-1'!H:H,"CA"))&gt;0,"P07"," ")</f>
        <v xml:space="preserve"> </v>
      </c>
      <c r="P456" s="108" t="str">
        <f>IF(SUM(COUNTIFS('Planificación 2026-1'!F:F,"PRINCIPAL",'Planificación 2026-1'!W:W,C456,'Planificación 2026-1'!H:H,"DE"))&gt;0,"P08"," ")</f>
        <v xml:space="preserve"> </v>
      </c>
      <c r="Q456" s="108" t="str">
        <f>IF(SUM(COUNTIFS('Planificación 2026-1'!F:F,"PRINCIPAL",'Planificación 2026-1'!W:W,C456,'Planificación 2026-1'!H:H,"OB"))&gt;0,"P09"," ")</f>
        <v xml:space="preserve"> </v>
      </c>
      <c r="R456" s="108" t="str">
        <f>IF(SUM(COUNTIFS('Planificación 2026-1'!F:F,"PRINCIPAL",'Planificación 2026-1'!W:W,C456,'Planificación 2026-1'!H:H,"MH"))&gt;0,"P31"," ")</f>
        <v xml:space="preserve"> </v>
      </c>
      <c r="S456" s="108" t="str">
        <f>IF(SUM(COUNTIFS('Planificación 2026-1'!F:F,"PRINCIPAL",'Planificación 2026-1'!W:W,C456,'Planificación 2026-1'!H:H,"IC"))&gt;0,"P32"," ")</f>
        <v xml:space="preserve"> </v>
      </c>
      <c r="T456" s="108" t="str">
        <f>IF(SUM(COUNTIFS('Planificación 2026-1'!F:F,"PRINCIPAL",'Planificación 2026-1'!W:W,C456,'Planificación 2026-1'!H:H,"AR"))&gt;0,"P34"," ")</f>
        <v xml:space="preserve"> </v>
      </c>
      <c r="U456" s="108" t="str">
        <f>IF(SUM(COUNTIFS('Planificación 2026-1'!F:F,"PRINCIPAL",'Planificación 2026-1'!W:W,C456,'Planificación 2026-1'!H:H,"T1"))&gt;0,"P35"," ")</f>
        <v xml:space="preserve"> </v>
      </c>
      <c r="V456" s="108" t="str">
        <f>IF(SUM(COUNTIFS('Planificación 2026-1'!F:F,"PRINCIPAL",'Planificación 2026-1'!W:W,C456,'Planificación 2026-1'!H:H,"T3"))&gt;0,"P36"," ")</f>
        <v xml:space="preserve"> </v>
      </c>
      <c r="W456" s="108" t="str">
        <f>IF(SUM(COUNTIFS('Planificación 2026-1'!F:F,"PRINCIPAL",'Planificación 2026-1'!W:W,C456,'Planificación 2026-1'!H:H,"T2"))&gt;0,"P37"," ")</f>
        <v xml:space="preserve"> </v>
      </c>
      <c r="X456" s="108" t="str">
        <f>IF(SUM(COUNTIFS('Planificación 2026-1'!F:F,"PRINCIPAL",'Planificación 2026-1'!W:W,C456,'Planificación 2026-1'!H:H,"AE"))&gt;0,"P38"," ")</f>
        <v xml:space="preserve"> </v>
      </c>
      <c r="Y456" s="108" t="str">
        <f>IF(SUM(COUNTIFS('Planificación 2026-1'!F:F,"PRINCIPAL",'Planificación 2026-1'!W:W,C456,'Planificación 2026-1'!H:H,"T4"))&gt;0,"P55"," ")</f>
        <v xml:space="preserve"> </v>
      </c>
      <c r="Z456" s="108" t="str">
        <f>IF(SUM(COUNTIFS('Planificación 2026-1'!F:F,"FILIAL",'Planificación 2026-1'!W:W,C456,'Planificación 2026-1'!H:H,"AF"))&gt;0," P01"," ")</f>
        <v xml:space="preserve"> </v>
      </c>
      <c r="AA456" s="108" t="str">
        <f>IF(SUM(COUNTIFS('Planificación 2026-1'!F:F,"FILIAL",'Planificación 2026-1'!W:W,C456,'Planificación 2026-1'!H:H,"EN"))&gt;0,"P02"," ")</f>
        <v xml:space="preserve"> </v>
      </c>
      <c r="AB456" s="108" t="str">
        <f>IF(SUM(COUNTIFS('Planificación 2026-1'!F:F,"FILIAL",'Planificación 2026-1'!W:W,C456,'Planificación 2026-1'!H:H,"IS"))&gt;0,"P03"," ")</f>
        <v xml:space="preserve"> </v>
      </c>
      <c r="AC456" s="108" t="str">
        <f>IF(SUM(COUNTIFS('Planificación 2026-1'!F:F,"FILIAL",'Planificación 2026-1'!W:W,C456,'Planificación 2026-1'!H:H,"PS"))&gt;0,"P04"," ")</f>
        <v xml:space="preserve"> </v>
      </c>
      <c r="AD456" s="108"/>
      <c r="AE456" s="108" t="str">
        <f>IF(SUM(COUNTIFS('Planificación 2026-1'!F:F,"FILIAL",'Planificación 2026-1'!W:W,C456,'Planificación 2026-1'!H:H,"IN"))&gt;0,"P06"," ")</f>
        <v xml:space="preserve"> </v>
      </c>
      <c r="AF456" s="108" t="str">
        <f>IF(SUM(COUNTIFS('Planificación 2026-1'!F:F,"FILIAL",'Planificación 2026-1'!W:W,C456,'Planificación 2026-1'!H:H,"CA"))&gt;0,"P07"," ")</f>
        <v xml:space="preserve"> </v>
      </c>
      <c r="AG456" s="108" t="str">
        <f>IF(SUM(COUNTIFS('Planificación 2026-1'!F:F,"FILIAL",'Planificación 2026-1'!W:W,C456,'Planificación 2026-1'!H:H,"DE"))&gt;0,"P08"," ")</f>
        <v xml:space="preserve"> </v>
      </c>
      <c r="AH456" s="108" t="str">
        <f>IF(SUM(COUNTIFS('Planificación 2026-1'!F:F,"FILIAL",'Planificación 2026-1'!W:W,C456,'Planificación 2026-1'!H:H,"OB"))&gt;0,"P09"," ")</f>
        <v xml:space="preserve"> </v>
      </c>
      <c r="AI456" s="108" t="str">
        <f>IF(SUM(COUNTIFS('Planificación 2026-1'!F:F,"FILIAL",'Planificación 2026-1'!W:W,C456,'Planificación 2026-1'!H:H,"MH"))&gt;0,"P31"," ")</f>
        <v xml:space="preserve"> </v>
      </c>
      <c r="AJ456" s="108" t="str">
        <f>IF(SUM(COUNTIFS('Planificación 2026-1'!F:F,"FILIAL",'Planificación 2026-1'!W:W,C456,'Planificación 2026-1'!H:H,"IC"))&gt;0,"P32"," ")</f>
        <v xml:space="preserve"> </v>
      </c>
      <c r="AK456" s="108" t="str">
        <f>IF(SUM(COUNTIFS('Planificación 2026-1'!F:F,"FILIAL",'Planificación 2026-1'!W:W,C456,'Planificación 2026-1'!H:H,"AR"))&gt;0,"P34"," ")</f>
        <v xml:space="preserve"> </v>
      </c>
      <c r="AL456" s="108" t="str">
        <f>IF(SUM(COUNTIFS('Planificación 2026-1'!F:F,"FILIAL",'Planificación 2026-1'!W:W,C456,'Planificación 2026-1'!H:H,"T1"))&gt;0,"P35"," ")</f>
        <v xml:space="preserve"> </v>
      </c>
      <c r="AM456" s="108" t="str">
        <f>IF(SUM(COUNTIFS('Planificación 2026-1'!F:F,"FILIAL",'Planificación 2026-1'!W:W,C456,'Planificación 2026-1'!H:H,"T3"))&gt;0,"P36"," ")</f>
        <v xml:space="preserve"> </v>
      </c>
      <c r="AN456" s="108" t="str">
        <f>IF(SUM(COUNTIFS('Planificación 2026-1'!F:F,"FILIAL",'Planificación 2026-1'!W:W,C456,'Planificación 2026-1'!H:H,"T2"))&gt;0,"P37"," ")</f>
        <v xml:space="preserve"> </v>
      </c>
      <c r="AO456" s="108" t="str">
        <f>IF(SUM(COUNTIFS('Planificación 2026-1'!F:F,"FILIAL",'Planificación 2026-1'!W:W,C456,'Planificación 2026-1'!H:H,"AE"))&gt;0,"P38"," ")</f>
        <v xml:space="preserve"> </v>
      </c>
      <c r="AP456" s="108" t="str">
        <f>IF(SUM(COUNTIFS('Planificación 2026-1'!F:F,"FILIAL",'Planificación 2026-1'!W:W,C456,'Planificación 2026-1'!H:H,"T4"))&gt;0,"P55"," ")</f>
        <v xml:space="preserve"> </v>
      </c>
      <c r="AQ456" s="108" t="str">
        <f>IF(SUM(COUNTIFS('Planificación 2026-1'!F:F,"SUNAMPE",'Planificación 2026-1'!W:W,C456,'Planificación 2026-1'!H:H,"AF"))&gt;0," P01"," ")</f>
        <v xml:space="preserve"> </v>
      </c>
      <c r="AR456" s="108" t="str">
        <f>IF(SUM(COUNTIFS('Planificación 2026-1'!F:F,"SUNAMPE",'Planificación 2026-1'!W:W,C456,'Planificación 2026-1'!H:H,"EN"))&gt;0,"P02"," ")</f>
        <v xml:space="preserve"> </v>
      </c>
      <c r="AS456" s="108" t="str">
        <f>IF(SUM(COUNTIFS('Planificación 2026-1'!F:F,"SUNAMPE",'Planificación 2026-1'!W:W,C456,'Planificación 2026-1'!H:H,"IS"))&gt;0,"P03"," ")</f>
        <v xml:space="preserve"> </v>
      </c>
      <c r="AT456" s="108" t="str">
        <f>IF(SUM(COUNTIFS('Planificación 2026-1'!F:F,"SUNAMPE",'Planificación 2026-1'!W:W,C456,'Planificación 2026-1'!H:H,"PS"))&gt;0,"P04"," ")</f>
        <v xml:space="preserve"> </v>
      </c>
      <c r="AU456" s="108"/>
      <c r="AV456" s="108" t="str">
        <f>IF(SUM(COUNTIFS('Planificación 2026-1'!F:F,"SUNAMPE",'Planificación 2026-1'!W:W,C456,'Planificación 2026-1'!H:H,"IN"))&gt;0,"P06"," ")</f>
        <v xml:space="preserve"> </v>
      </c>
      <c r="AW456" s="108" t="str">
        <f>IF(SUM(COUNTIFS('Planificación 2026-1'!F:F,"SUNAMPE",'Planificación 2026-1'!W:W,C456,'Planificación 2026-1'!H:H,"CA"))&gt;0,"P07"," ")</f>
        <v xml:space="preserve"> </v>
      </c>
      <c r="AX456" s="108" t="str">
        <f>IF(SUM(COUNTIFS('Planificación 2026-1'!F:F,"SUNAMPE",'Planificación 2026-1'!W:W,C456,'Planificación 2026-1'!H:H,"DE"))&gt;0,"P08"," ")</f>
        <v xml:space="preserve"> </v>
      </c>
      <c r="AY456" s="108" t="str">
        <f>IF(SUM(COUNTIFS('Planificación 2026-1'!F:F,"SUNAMPE",'Planificación 2026-1'!W:W,C456,'Planificación 2026-1'!H:H,"OB"))&gt;0,"P09"," ")</f>
        <v xml:space="preserve"> </v>
      </c>
      <c r="AZ456" s="108" t="str">
        <f>IF(SUM(COUNTIFS('Planificación 2026-1'!F:F,"SUNAMPE",'Planificación 2026-1'!W:W,C456,'Planificación 2026-1'!H:H,"MH"))&gt;0,"P31"," ")</f>
        <v xml:space="preserve"> </v>
      </c>
      <c r="BA456" s="108" t="str">
        <f>IF(SUM(COUNTIFS('Planificación 2026-1'!F:F,"SUNAMPE",'Planificación 2026-1'!W:W,C456,'Planificación 2026-1'!H:H,"IC"))&gt;0,"P32"," ")</f>
        <v xml:space="preserve"> </v>
      </c>
      <c r="BB456" s="108" t="str">
        <f>IF(SUM(COUNTIFS('Planificación 2026-1'!F:F,"SUNAMPE",'Planificación 2026-1'!W:W,C456,'Planificación 2026-1'!H:H,"AR"))&gt;0,"P34"," ")</f>
        <v xml:space="preserve"> </v>
      </c>
      <c r="BC456" s="108" t="str">
        <f>IF(SUM(COUNTIFS('Planificación 2026-1'!F:F,"SUNAMPE",'Planificación 2026-1'!W:W,C456,'Planificación 2026-1'!H:H,"T1"))&gt;0,"P35"," ")</f>
        <v xml:space="preserve"> </v>
      </c>
      <c r="BD456" s="108" t="str">
        <f>IF(SUM(COUNTIFS('Planificación 2026-1'!F:F,"SUNAMPE",'Planificación 2026-1'!W:W,C456,'Planificación 2026-1'!H:H,"T3"))&gt;0,"P36"," ")</f>
        <v xml:space="preserve"> </v>
      </c>
      <c r="BE456" s="108" t="str">
        <f>IF(SUM(COUNTIFS('Planificación 2026-1'!F:F,"SUNAMPE",'Planificación 2026-1'!W:W,C456,'Planificación 2026-1'!H:H,"T2"))&gt;0,"P37"," ")</f>
        <v xml:space="preserve"> </v>
      </c>
      <c r="BF456" s="108" t="str">
        <f>IF(SUM(COUNTIFS('Planificación 2026-1'!F:F,"SUNAMPE",'Planificación 2026-1'!W:W,C456,'Planificación 2026-1'!H:H,"AE"))&gt;0,"P38"," ")</f>
        <v xml:space="preserve"> </v>
      </c>
      <c r="BG456" s="108" t="str">
        <f>IF(SUM(COUNTIFS('Planificación 2026-1'!F:F,"SUNAMPE",'Planificación 2026-1'!W:W,C456,'Planificación 2026-1'!H:H,"T4"))&gt;0,"P55"," ")</f>
        <v xml:space="preserve"> </v>
      </c>
      <c r="BH456" s="108" t="str">
        <f>IF(SUM(COUNTIFS('Planificación 2026-1'!F:F,"HUAURA",'Planificación 2026-1'!W:W,C456,'Planificación 2026-1'!H:H,"AF"))&gt;0," P01"," ")</f>
        <v xml:space="preserve"> </v>
      </c>
      <c r="BI456" s="108" t="str">
        <f>IF(SUM(COUNTIFS('Planificación 2026-1'!F:F,"HUAURA",'Planificación 2026-1'!W:W,C456,'Planificación 2026-1'!H:H,"EN"))&gt;0,"P02"," ")</f>
        <v xml:space="preserve"> </v>
      </c>
      <c r="BJ456" s="108" t="str">
        <f>IF(SUM(COUNTIFS('Planificación 2026-1'!F:F,"HUAURA",'Planificación 2026-1'!W:W,C456,'Planificación 2026-1'!H:H,"IS"))&gt;0,"P03"," ")</f>
        <v xml:space="preserve"> </v>
      </c>
      <c r="BK456" s="108" t="str">
        <f>IF(SUM(COUNTIFS('Planificación 2026-1'!F:F,"HUAURA",'Planificación 2026-1'!W:W,C456,'Planificación 2026-1'!H:H,"PS"))&gt;0,"P04"," ")</f>
        <v xml:space="preserve"> </v>
      </c>
      <c r="BL456" s="108"/>
      <c r="BM456" s="108" t="str">
        <f>IF(SUM(COUNTIFS('Planificación 2026-1'!F:F,"HUAURA",'Planificación 2026-1'!W:W,C456,'Planificación 2026-1'!H:H,"IN"))&gt;0,"P06"," ")</f>
        <v xml:space="preserve"> </v>
      </c>
      <c r="BN456" s="108" t="str">
        <f>IF(SUM(COUNTIFS('Planificación 2026-1'!F:F,"HUAURA",'Planificación 2026-1'!W:W,C456,'Planificación 2026-1'!H:H,"CA"))&gt;0,"P07"," ")</f>
        <v xml:space="preserve"> </v>
      </c>
      <c r="BO456" s="108" t="str">
        <f>IF(SUM(COUNTIFS('Planificación 2026-1'!F:F,"HUAURA",'Planificación 2026-1'!W:W,C456,'Planificación 2026-1'!H:H,"DE"))&gt;0,"P08"," ")</f>
        <v xml:space="preserve"> </v>
      </c>
      <c r="BP456" s="108" t="str">
        <f>IF(SUM(COUNTIFS('Planificación 2026-1'!F:F,"HUAURA",'Planificación 2026-1'!W:W,C456,'Planificación 2026-1'!H:H,"OB"))&gt;0,"P09"," ")</f>
        <v xml:space="preserve"> </v>
      </c>
      <c r="BQ456" s="108" t="str">
        <f>IF(SUM(COUNTIFS('Planificación 2026-1'!F:F,"HUAURA",'Planificación 2026-1'!W:W,C456,'Planificación 2026-1'!H:H,"MH"))&gt;0,"P31"," ")</f>
        <v xml:space="preserve"> </v>
      </c>
      <c r="BR456" s="108" t="str">
        <f>IF(SUM(COUNTIFS('Planificación 2026-1'!F:F,"HUAURA",'Planificación 2026-1'!W:W,C456,'Planificación 2026-1'!H:H,"IC"))&gt;0,"P32"," ")</f>
        <v xml:space="preserve"> </v>
      </c>
      <c r="BS456" s="108" t="str">
        <f>IF(SUM(COUNTIFS('Planificación 2026-1'!F:F,"HUAURA",'Planificación 2026-1'!W:W,C456,'Planificación 2026-1'!H:H,"AR"))&gt;0,"P34"," ")</f>
        <v xml:space="preserve"> </v>
      </c>
      <c r="BT456" s="108" t="str">
        <f>IF(SUM(COUNTIFS('Planificación 2026-1'!F:F,"HUAURA",'Planificación 2026-1'!W:W,C456,'Planificación 2026-1'!H:H,"T1"))&gt;0,"P35"," ")</f>
        <v xml:space="preserve"> </v>
      </c>
      <c r="BU456" s="108" t="str">
        <f>IF(SUM(COUNTIFS('Planificación 2026-1'!F:F,"HUAURA",'Planificación 2026-1'!W:W,C456,'Planificación 2026-1'!H:H,"T3"))&gt;0,"P36"," ")</f>
        <v xml:space="preserve"> </v>
      </c>
      <c r="BV456" s="108" t="str">
        <f>IF(SUM(COUNTIFS('Planificación 2026-1'!F:F,"HUAURA",'Planificación 2026-1'!W:W,C456,'Planificación 2026-1'!H:H,"T2"))&gt;0,"P37"," ")</f>
        <v xml:space="preserve"> </v>
      </c>
      <c r="BW456" s="108" t="str">
        <f>IF(SUM(COUNTIFS('Planificación 2026-1'!F:F,"HUAURA",'Planificación 2026-1'!W:W,C456,'Planificación 2026-1'!H:H,"AE"))&gt;0,"P38"," ")</f>
        <v xml:space="preserve"> </v>
      </c>
      <c r="BX456" s="108" t="str">
        <f>IF(SUM(COUNTIFS('Planificación 2026-1'!F:F,"HUAURA",'Planificación 2026-1'!W:W,C456,'Planificación 2026-1'!H:H,"T4"))&gt;0,"P55"," ")</f>
        <v xml:space="preserve"> </v>
      </c>
      <c r="BY456" s="109">
        <f>SUMIFS('Planificación 2026-1'!R:R,'Planificación 2026-1'!W:W,C456,'Planificación 2026-1'!H:H,"AF",'Planificación 2026-1'!I:I,"&gt;2")</f>
        <v>0</v>
      </c>
      <c r="BZ456" s="109">
        <f>SUMIFS('Planificación 2026-1'!R:R,'Planificación 2026-1'!W:W,C456,'Planificación 2026-1'!H:H,"EN",'Planificación 2026-1'!I:I,"&gt;2")</f>
        <v>0</v>
      </c>
      <c r="CA456" s="109">
        <f>SUMIFS('Planificación 2026-1'!R:R,'Planificación 2026-1'!W:W,C456,'Planificación 2026-1'!H:H,"IS",'Planificación 2026-1'!I:I,"&gt;2")</f>
        <v>0</v>
      </c>
      <c r="CB456" s="109">
        <f>SUMIFS('Planificación 2026-1'!R:R,'Planificación 2026-1'!W:W,C456,'Planificación 2026-1'!H:H,"PS",'Planificación 2026-1'!I:I,"&gt;2")</f>
        <v>0</v>
      </c>
      <c r="CC456" s="109">
        <f>SUMIFS('Planificación 2026-1'!R:R,'Planificación 2026-1'!W:W,C456,'Planificación 2026-1'!H:H,"IN",'Planificación 2026-1'!I:I,"&gt;2")</f>
        <v>0</v>
      </c>
      <c r="CD456" s="109">
        <f>SUMIFS('Planificación 2026-1'!R:R,'Planificación 2026-1'!W:W,C456,'Planificación 2026-1'!H:H,"CA",'Planificación 2026-1'!I:I,"&gt;2")</f>
        <v>0</v>
      </c>
      <c r="CE456" s="109">
        <f>SUMIFS('Planificación 2026-1'!R:R,'Planificación 2026-1'!W:W,C456,'Planificación 2026-1'!H:H,"DE",'Planificación 2026-1'!I:I,"&gt;2")</f>
        <v>0</v>
      </c>
      <c r="CF456" s="109">
        <f>SUMIFS('Planificación 2026-1'!R:R,'Planificación 2026-1'!W:W,C456,'Planificación 2026-1'!H:H,"OB",'Planificación 2026-1'!I:I,"&gt;2")</f>
        <v>0</v>
      </c>
      <c r="CG456" s="109">
        <f>SUMIFS('Planificación 2026-1'!R:R,'Planificación 2026-1'!W:W,C456,'Planificación 2026-1'!H:H,"MH",'Planificación 2026-1'!I:I,"&gt;2")</f>
        <v>0</v>
      </c>
      <c r="CH456" s="109">
        <f>SUMIFS('Planificación 2026-1'!R:R,'Planificación 2026-1'!W:W,C456,'Planificación 2026-1'!H:H,"IC",'Planificación 2026-1'!I:I,"&gt;2")</f>
        <v>0</v>
      </c>
      <c r="CI456" s="109">
        <f>SUMIFS('Planificación 2026-1'!R:R,'Planificación 2026-1'!W:W,C456,'Planificación 2026-1'!H:H,"AR",'Planificación 2026-1'!I:I,"&gt;2")</f>
        <v>0</v>
      </c>
      <c r="CJ456" s="109">
        <f>SUMIFS('Planificación 2026-1'!R:R,'Planificación 2026-1'!W:W,C456,'Planificación 2026-1'!H:H,"T1",'Planificación 2026-1'!I:I,"&gt;2")</f>
        <v>0</v>
      </c>
      <c r="CK456" s="109">
        <f>SUMIFS('Planificación 2026-1'!R:R,'Planificación 2026-1'!W:W,C456,'Planificación 2026-1'!H:H,"T3",'Planificación 2026-1'!I:I,"&gt;2")</f>
        <v>0</v>
      </c>
      <c r="CL456" s="109">
        <f>SUMIFS('Planificación 2026-1'!R:R,'Planificación 2026-1'!W:W,C456,'Planificación 2026-1'!H:H,"T2",'Planificación 2026-1'!I:I,"&gt;2")</f>
        <v>0</v>
      </c>
      <c r="CM456" s="109">
        <f>SUMIFS('Planificación 2026-1'!R:R,'Planificación 2026-1'!W:W,C456,'Planificación 2026-1'!H:H,"AE",'Planificación 2026-1'!I:I,"&gt;2")</f>
        <v>0</v>
      </c>
      <c r="CN456" s="109">
        <f>SUMIFS('Planificación 2026-1'!R:R,'Planificación 2026-1'!W:W,C456,'Planificación 2026-1'!H:H,"T4",'Planificación 2026-1'!I:I,"&gt;2")</f>
        <v>0</v>
      </c>
      <c r="CO456" s="109">
        <f>SUMIFS('Planificación 2026-1'!R:R,'Planificación 2026-1'!W:W,C456,'Planificación 2026-1'!H:H,"AF",'Planificación 2026-1'!I:I,"&lt;3")</f>
        <v>0</v>
      </c>
      <c r="CP456" s="109">
        <f>SUMIFS('Planificación 2026-1'!R:R,'Planificación 2026-1'!W:W,C456,'Planificación 2026-1'!H:H,"EN",'Planificación 2026-1'!I:I,"&lt;3")</f>
        <v>0</v>
      </c>
      <c r="CQ456" s="109">
        <f>SUMIFS('Planificación 2026-1'!R:R,'Planificación 2026-1'!W:W,C456,'Planificación 2026-1'!H:H,"IS",'Planificación 2026-1'!I:I,"&lt;3")</f>
        <v>0</v>
      </c>
      <c r="CR456" s="109">
        <f>SUMIFS('Planificación 2026-1'!R:R,'Planificación 2026-1'!W:W,C456,'Planificación 2026-1'!H:H,"PS",'Planificación 2026-1'!I:I,"&lt;3")</f>
        <v>0</v>
      </c>
      <c r="CS456" s="109">
        <f>SUMIFS('Planificación 2026-1'!R:R,'Planificación 2026-1'!W:W,C456,'Planificación 2026-1'!H:H,"IN",'Planificación 2026-1'!I:I,"&lt;3")</f>
        <v>0</v>
      </c>
      <c r="CT456" s="109">
        <f>SUMIFS('Planificación 2026-1'!R:R,'Planificación 2026-1'!W:W,C456,'Planificación 2026-1'!H:H,"CA",'Planificación 2026-1'!I:I,"&lt;3")</f>
        <v>0</v>
      </c>
      <c r="CU456" s="109">
        <f>SUMIFS('Planificación 2026-1'!R:R,'Planificación 2026-1'!W:W,C456,'Planificación 2026-1'!H:H,"DE",'Planificación 2026-1'!I:I,"&lt;3")</f>
        <v>0</v>
      </c>
      <c r="CV456" s="109">
        <f>SUMIFS('Planificación 2026-1'!R:R,'Planificación 2026-1'!W:W,C456,'Planificación 2026-1'!H:H,"OB",'Planificación 2026-1'!I:I,"&lt;3")</f>
        <v>0</v>
      </c>
      <c r="CW456" s="109">
        <f>SUMIFS('Planificación 2026-1'!R:R,'Planificación 2026-1'!W:W,C456,'Planificación 2026-1'!H:H,"MH",'Planificación 2026-1'!I:I,"&lt;3")</f>
        <v>0</v>
      </c>
      <c r="CX456" s="109">
        <f>SUMIFS('Planificación 2026-1'!R:R,'Planificación 2026-1'!W:W,C456,'Planificación 2026-1'!H:H,"IC",'Planificación 2026-1'!I:I,"&lt;3")</f>
        <v>0</v>
      </c>
      <c r="CY456" s="109">
        <f>SUMIFS('Planificación 2026-1'!R:R,'Planificación 2026-1'!W:W,C456,'Planificación 2026-1'!H:H,"AR",'Planificación 2026-1'!I:I,"&lt;3")</f>
        <v>0</v>
      </c>
      <c r="CZ456" s="109">
        <f>SUMIFS('Planificación 2026-1'!R:R,'Planificación 2026-1'!W:W,C456,'Planificación 2026-1'!H:H,"T1",'Planificación 2026-1'!I:I,"&lt;3")</f>
        <v>0</v>
      </c>
      <c r="DA456" s="109">
        <f>SUMIFS('Planificación 2026-1'!R:R,'Planificación 2026-1'!W:W,C456,'Planificación 2026-1'!H:H,"T3",'Planificación 2026-1'!I:I,"&lt;3")</f>
        <v>0</v>
      </c>
      <c r="DB456" s="109">
        <f>SUMIFS('Planificación 2026-1'!R:R,'Planificación 2026-1'!W:W,C456,'Planificación 2026-1'!H:H,"T2",'Planificación 2026-1'!I:I,"&lt;3")</f>
        <v>0</v>
      </c>
      <c r="DC456" s="109">
        <f>SUMIFS('Planificación 2026-1'!R:R,'Planificación 2026-1'!W:W,C456,'Planificación 2026-1'!H:H,"AE",'Planificación 2026-1'!I:I,"&lt;3")</f>
        <v>0</v>
      </c>
      <c r="DD456" s="109">
        <f>SUMIFS('Planificación 2026-1'!R:R,'Planificación 2026-1'!W:W,C456,'Planificación 2026-1'!H:H,"T4",'Planificación 2026-1'!I:I,"&lt;3")</f>
        <v>0</v>
      </c>
      <c r="DE456" s="108" t="str">
        <f t="shared" si="72"/>
        <v/>
      </c>
      <c r="DF456" s="41">
        <f>IF(C456="","",SUMIFS('Planificación 2026-1'!R:R,'Planificación 2026-1'!W:W,C456,'Planificación 2026-1'!F:F,"PRINCIPAL",'Planificación 2026-1'!X:X,"VIRTUAL"))</f>
        <v>0</v>
      </c>
      <c r="DG456" s="41">
        <f>IF(C456="","",SUMIFS('Planificación 2026-1'!R:R,'Planificación 2026-1'!W:W,C456,'Planificación 2026-1'!F:F,"PRINCIPAL",'Planificación 2026-1'!X:X,"PRESENCIAL"))</f>
        <v>0</v>
      </c>
      <c r="DH456" s="41">
        <f>IF(C456="","",SUMIFS('Planificación 2026-1'!R:R,'Planificación 2026-1'!W:W,C456,'Planificación 2026-1'!F:F,"PRINCIPAL",'Planificación 2026-1'!X:X,"HIBRIDO PRESENCIAL"))</f>
        <v>0</v>
      </c>
      <c r="DI456" s="108" t="str">
        <f t="shared" si="73"/>
        <v/>
      </c>
      <c r="DJ456" s="108">
        <f>IF(C456="","",SUMIFS('Planificación 2026-1'!R:R,'Planificación 2026-1'!W:W,C456,'Planificación 2026-1'!F:F,"FILIAL",'Planificación 2026-1'!X:X,"VIRTUAL"))</f>
        <v>0</v>
      </c>
      <c r="DK456" s="110">
        <f>IF(C456="","",SUMIFS('Planificación 2026-1'!R:R,'Planificación 2026-1'!W:W,C456,'Planificación 2026-1'!F:F,"FILIAL",'Planificación 2026-1'!X:X,"PRESENCIAL"))</f>
        <v>0</v>
      </c>
      <c r="DL456" s="61">
        <f>IF(C456="","",SUMIFS('Planificación 2026-1'!R:R,'Planificación 2026-1'!W:W,C456,'Planificación 2026-1'!F:F,"FILIAL",'Planificación 2026-1'!X:X,"HIBRIDO PRESENCIAL"))</f>
        <v>0</v>
      </c>
      <c r="DM456" s="111" t="str">
        <f t="shared" si="74"/>
        <v/>
      </c>
      <c r="DN456" s="108">
        <f>IF(C456="","",SUMIFS('Planificación 2026-1'!R:R,'Planificación 2026-1'!W:W,C456,'Planificación 2026-1'!F:F,"SUNAMPE",'Planificación 2026-1'!X:X,"VIRTUAL"))</f>
        <v>0</v>
      </c>
      <c r="DO456" s="61">
        <f>IF(C456="","",SUMIFS('Planificación 2026-1'!R:R,'Planificación 2026-1'!W:W,C456,'Planificación 2026-1'!F:F,"SUNAMPE",'Planificación 2026-1'!X:X,"PRESENCIAL"))</f>
        <v>0</v>
      </c>
      <c r="DP456" s="111" t="str">
        <f t="shared" si="75"/>
        <v/>
      </c>
      <c r="DQ456" s="108">
        <f>IF(C456="","",SUMIFS('Planificación 2026-1'!R:R,'Planificación 2026-1'!W:W,C456,'Planificación 2026-1'!F:F,"HUAURA",'Planificación 2026-1'!X:X,"VIRTUAL"))</f>
        <v>0</v>
      </c>
      <c r="DR456" s="61">
        <f>IF(C456="","",SUMIFS('Planificación 2026-1'!R:R,'Planificación 2026-1'!W:W,C456,'Planificación 2026-1'!F:F,"HUAURA",'Planificación 2026-1'!X:X,"PRESENCIAL"))</f>
        <v>0</v>
      </c>
      <c r="DS456" s="76">
        <f>SUMIFS('Planificación 2026-1'!R:R,'Planificación 2026-1'!W:W,C456,'Planificación 2026-1'!F:F,"PRINCIPAL",'Planificación 2026-1'!X:X,"VIRTUAL",'Planificación 2026-1'!I:I,"&gt;2")</f>
        <v>0</v>
      </c>
      <c r="DT456" s="76">
        <f>SUMIFS('Planificación 2026-1'!R:R,'Planificación 2026-1'!W:W,C456,'Planificación 2026-1'!F:F,"PRINCIPAL",'Planificación 2026-1'!X:X,"&lt;&gt;VIRTUAL",'Planificación 2026-1'!I:I,"&gt;2")</f>
        <v>0</v>
      </c>
      <c r="DU456" s="76">
        <f>SUMIFS('Planificación 2026-1'!R:R,'Planificación 2026-1'!W:W,C456,'Planificación 2026-1'!F:F,"SUNAMPE",'Planificación 2026-1'!X:X,"VIRTUAL",'Planificación 2026-1'!I:I,"&gt;2")</f>
        <v>0</v>
      </c>
      <c r="DV456" s="76">
        <f>SUMIFS('Planificación 2026-1'!R:R,'Planificación 2026-1'!W:W,C456,'Planificación 2026-1'!F:F,"SUNAMPE",'Planificación 2026-1'!X:X,"&lt;&gt;VIRTUAL",'Planificación 2026-1'!I:I,"&gt;2")</f>
        <v>0</v>
      </c>
      <c r="DW456" s="76">
        <f>SUMIFS('Planificación 2026-1'!R:R,'Planificación 2026-1'!W:W,C456,'Planificación 2026-1'!F:F,"FILIAL",'Planificación 2026-1'!X:X,"VIRTUAL",'Planificación 2026-1'!I:I,"&gt;2")</f>
        <v>0</v>
      </c>
      <c r="DX456" s="76">
        <f>SUMIFS('Planificación 2026-1'!R:R,'Planificación 2026-1'!W:W,C456,'Planificación 2026-1'!F:F,"FILIAL",'Planificación 2026-1'!X:X,"&lt;&gt;VIRTUAL",'Planificación 2026-1'!I:I,"&gt;2")</f>
        <v>0</v>
      </c>
      <c r="DY456" s="76">
        <f>SUMIFS('Planificación 2026-1'!R:R,'Planificación 2026-1'!W:W,C456,'Planificación 2026-1'!F:F,"PORUMA",'Planificación 2026-1'!X:X,"VIRTUAL",'Planificación 2026-1'!I:I,"&gt;2")</f>
        <v>0</v>
      </c>
      <c r="DZ456" s="76">
        <f>SUMIFS('Planificación 2026-1'!R:R,'Planificación 2026-1'!W:W,C456,'Planificación 2026-1'!F:F,"PORUMA",'Planificación 2026-1'!X:X,"&lt;&gt;VIRTUAL",'Planificación 2026-1'!I:I,"&gt;2")</f>
        <v>0</v>
      </c>
      <c r="EA456" s="76">
        <f>SUMIFS('Planificación 2026-1'!R:R,'Planificación 2026-1'!W:W,C456,'Planificación 2026-1'!F:F,"HUAURA",'Planificación 2026-1'!X:X,"VIRTUAL",'Planificación 2026-1'!I:I,"&gt;2")</f>
        <v>0</v>
      </c>
      <c r="EB456" s="76">
        <f>SUMIFS('Planificación 2026-1'!R:R,'Planificación 2026-1'!W:W,C456,'Planificación 2026-1'!F:F,"HUAURA",'Planificación 2026-1'!X:X,"&lt;&gt;VIRTUAL",'Planificación 2026-1'!I:I,"&gt;2")</f>
        <v>0</v>
      </c>
      <c r="EC456" s="76">
        <f>SUMIFS('Planificación 2026-1'!R:R,'Planificación 2026-1'!W:W,C456,'Planificación 2026-1'!F:F,"PRINCIPAL",'Planificación 2026-1'!X:X,"VIRTUAL",'Planificación 2026-1'!I:I,"&lt;3")</f>
        <v>0</v>
      </c>
      <c r="ED456" s="76">
        <f>SUMIFS('Planificación 2026-1'!R:R,'Planificación 2026-1'!W:W,C456,'Planificación 2026-1'!F:F,"PRINCIPAL",'Planificación 2026-1'!X:X,"&lt;&gt;VIRTUAL",'Planificación 2026-1'!I:I,"&lt;3")</f>
        <v>0</v>
      </c>
      <c r="EE456" s="76">
        <f>SUMIFS('Planificación 2026-1'!R:R,'Planificación 2026-1'!W:W,C456,'Planificación 2026-1'!F:F,"SUNAMPE",'Planificación 2026-1'!X:X,"VIRTUAL",'Planificación 2026-1'!I:I,"&lt;3")</f>
        <v>0</v>
      </c>
      <c r="EF456" s="76">
        <f>SUMIFS('Planificación 2026-1'!R:R,'Planificación 2026-1'!W:W,C456,'Planificación 2026-1'!F:F,"SUNAMPE",'Planificación 2026-1'!X:X,"&lt;&gt;VIRTUAL",'Planificación 2026-1'!I:I,"&lt;3")</f>
        <v>0</v>
      </c>
      <c r="EG456" s="76">
        <f>SUMIFS('Planificación 2026-1'!R:R,'Planificación 2026-1'!W:W,C456,'Planificación 2026-1'!F:F,"FILIAL",'Planificación 2026-1'!X:X,"VIRTUAL",'Planificación 2026-1'!I:I,"&lt;3")</f>
        <v>0</v>
      </c>
      <c r="EH456" s="76">
        <f>SUMIFS('Planificación 2026-1'!R:R,'Planificación 2026-1'!W:W,C456,'Planificación 2026-1'!F:F,"FILIAL",'Planificación 2026-1'!X:X,"&lt;&gt;VIRTUAL",'Planificación 2026-1'!I:I,"&lt;3")</f>
        <v>0</v>
      </c>
      <c r="EI456" s="76">
        <f>SUMIFS('Planificación 2026-1'!R:R,'Planificación 2026-1'!W:W,C456,'Planificación 2026-1'!F:F,"PORUMA",'Planificación 2026-1'!X:X,"VIRTUAL",'Planificación 2026-1'!I:I,"&lt;3")</f>
        <v>0</v>
      </c>
      <c r="EJ456" s="76">
        <f>SUMIFS('Planificación 2026-1'!R:R,'Planificación 2026-1'!W:W,C456,'Planificación 2026-1'!F:F,"PORUMA",'Planificación 2026-1'!X:X,"&lt;&gt;VIRTUAL",'Planificación 2026-1'!I:I,"&lt;3")</f>
        <v>0</v>
      </c>
      <c r="EK456" s="76">
        <f>SUMIFS('Planificación 2026-1'!R:R,'Planificación 2026-1'!W:W,C456,'Planificación 2026-1'!F:F,"HUAURA",'Planificación 2026-1'!X:X,"VIRTUAL",'Planificación 2026-1'!I:I,"&lt;3")</f>
        <v>0</v>
      </c>
      <c r="EL456" s="76">
        <f>SUMIFS('Planificación 2026-1'!R:R,'Planificación 2026-1'!W:W,C456,'Planificación 2026-1'!F:F,"HUAURA",'Planificación 2026-1'!X:X,"&lt;&gt;VIRTUAL",'Planificación 2026-1'!I:I,"&lt;3")</f>
        <v>0</v>
      </c>
      <c r="EM456" s="76"/>
      <c r="EN456" s="76">
        <f t="shared" si="68"/>
        <v>0</v>
      </c>
      <c r="EO456" s="76">
        <f t="shared" si="69"/>
        <v>0</v>
      </c>
      <c r="EP456" s="76" t="b">
        <f t="shared" si="70"/>
        <v>1</v>
      </c>
      <c r="EQ456" s="76" t="str">
        <f t="shared" si="71"/>
        <v/>
      </c>
      <c r="ER456" s="76" t="str">
        <f t="shared" si="76"/>
        <v>PRESENCIAL</v>
      </c>
    </row>
    <row r="457" spans="1:148" hidden="1">
      <c r="A457" s="83"/>
      <c r="B457" s="119">
        <v>454</v>
      </c>
      <c r="C457" s="115" t="s">
        <v>632</v>
      </c>
      <c r="D457" s="112">
        <f>SUMIF('Planificación 2026-1'!W:W,C457,'Planificación 2026-1'!R:R)</f>
        <v>30</v>
      </c>
      <c r="E457" s="114" t="s">
        <v>173</v>
      </c>
      <c r="F457" s="115" t="s">
        <v>250</v>
      </c>
      <c r="G457" s="115" t="s">
        <v>153</v>
      </c>
      <c r="H457" s="115" t="s">
        <v>125</v>
      </c>
      <c r="I457" s="107" t="str">
        <f>IF(SUM(COUNTIFS('Planificación 2026-1'!F:F,"PRINCIPAL",'Planificación 2026-1'!W:W,C457,'Planificación 2026-1'!H:H,"AF"))&gt;0,"P01"," ")</f>
        <v xml:space="preserve"> </v>
      </c>
      <c r="J457" s="108" t="str">
        <f>IF(SUM(COUNTIFS('Planificación 2026-1'!F:F,"PRINCIPAL",'Planificación 2026-1'!W:W,C457,'Planificación 2026-1'!H:H,"EN"))&gt;0,"P02"," ")</f>
        <v xml:space="preserve"> </v>
      </c>
      <c r="K457" s="108" t="str">
        <f>IF(SUM(COUNTIFS('Planificación 2026-1'!F:F,"PRINCIPAL",'Planificación 2026-1'!W:W,C457,'Planificación 2026-1'!H:H,"IS"))&gt;0,"P03"," ")</f>
        <v xml:space="preserve"> </v>
      </c>
      <c r="L457" s="108" t="str">
        <f>IF(SUM(COUNTIFS('Planificación 2026-1'!F:F,"PRINCIPAL",'Planificación 2026-1'!W:W,C457,'Planificación 2026-1'!H:H,"PS"))&gt;0,"P04"," ")</f>
        <v xml:space="preserve"> </v>
      </c>
      <c r="M457" s="108"/>
      <c r="N457" s="108" t="str">
        <f>IF(SUM(COUNTIFS('Planificación 2026-1'!F:F,"PRINCIPAL",'Planificación 2026-1'!W:W,C457,'Planificación 2026-1'!H:H,"IN"))&gt;0,"P06"," ")</f>
        <v>P06</v>
      </c>
      <c r="O457" s="108" t="str">
        <f>IF(SUM(COUNTIFS('Planificación 2026-1'!F:F,"PRINCIPAL",'Planificación 2026-1'!W:W,C457,'Planificación 2026-1'!H:H,"CA"))&gt;0,"P07"," ")</f>
        <v xml:space="preserve"> </v>
      </c>
      <c r="P457" s="108" t="str">
        <f>IF(SUM(COUNTIFS('Planificación 2026-1'!F:F,"PRINCIPAL",'Planificación 2026-1'!W:W,C457,'Planificación 2026-1'!H:H,"DE"))&gt;0,"P08"," ")</f>
        <v xml:space="preserve"> </v>
      </c>
      <c r="Q457" s="108" t="str">
        <f>IF(SUM(COUNTIFS('Planificación 2026-1'!F:F,"PRINCIPAL",'Planificación 2026-1'!W:W,C457,'Planificación 2026-1'!H:H,"OB"))&gt;0,"P09"," ")</f>
        <v xml:space="preserve"> </v>
      </c>
      <c r="R457" s="108" t="str">
        <f>IF(SUM(COUNTIFS('Planificación 2026-1'!F:F,"PRINCIPAL",'Planificación 2026-1'!W:W,C457,'Planificación 2026-1'!H:H,"MH"))&gt;0,"P31"," ")</f>
        <v xml:space="preserve"> </v>
      </c>
      <c r="S457" s="108" t="str">
        <f>IF(SUM(COUNTIFS('Planificación 2026-1'!F:F,"PRINCIPAL",'Planificación 2026-1'!W:W,C457,'Planificación 2026-1'!H:H,"IC"))&gt;0,"P32"," ")</f>
        <v xml:space="preserve"> </v>
      </c>
      <c r="T457" s="108" t="str">
        <f>IF(SUM(COUNTIFS('Planificación 2026-1'!F:F,"PRINCIPAL",'Planificación 2026-1'!W:W,C457,'Planificación 2026-1'!H:H,"AR"))&gt;0,"P34"," ")</f>
        <v xml:space="preserve"> </v>
      </c>
      <c r="U457" s="108" t="str">
        <f>IF(SUM(COUNTIFS('Planificación 2026-1'!F:F,"PRINCIPAL",'Planificación 2026-1'!W:W,C457,'Planificación 2026-1'!H:H,"T1"))&gt;0,"P35"," ")</f>
        <v xml:space="preserve"> </v>
      </c>
      <c r="V457" s="108" t="str">
        <f>IF(SUM(COUNTIFS('Planificación 2026-1'!F:F,"PRINCIPAL",'Planificación 2026-1'!W:W,C457,'Planificación 2026-1'!H:H,"T3"))&gt;0,"P36"," ")</f>
        <v xml:space="preserve"> </v>
      </c>
      <c r="W457" s="108" t="str">
        <f>IF(SUM(COUNTIFS('Planificación 2026-1'!F:F,"PRINCIPAL",'Planificación 2026-1'!W:W,C457,'Planificación 2026-1'!H:H,"T2"))&gt;0,"P37"," ")</f>
        <v xml:space="preserve"> </v>
      </c>
      <c r="X457" s="108" t="str">
        <f>IF(SUM(COUNTIFS('Planificación 2026-1'!F:F,"PRINCIPAL",'Planificación 2026-1'!W:W,C457,'Planificación 2026-1'!H:H,"AE"))&gt;0,"P38"," ")</f>
        <v xml:space="preserve"> </v>
      </c>
      <c r="Y457" s="108" t="str">
        <f>IF(SUM(COUNTIFS('Planificación 2026-1'!F:F,"PRINCIPAL",'Planificación 2026-1'!W:W,C457,'Planificación 2026-1'!H:H,"T4"))&gt;0,"P55"," ")</f>
        <v xml:space="preserve"> </v>
      </c>
      <c r="Z457" s="108" t="str">
        <f>IF(SUM(COUNTIFS('Planificación 2026-1'!F:F,"FILIAL",'Planificación 2026-1'!W:W,C457,'Planificación 2026-1'!H:H,"AF"))&gt;0," P01"," ")</f>
        <v xml:space="preserve"> </v>
      </c>
      <c r="AA457" s="108" t="str">
        <f>IF(SUM(COUNTIFS('Planificación 2026-1'!F:F,"FILIAL",'Planificación 2026-1'!W:W,C457,'Planificación 2026-1'!H:H,"EN"))&gt;0,"P02"," ")</f>
        <v xml:space="preserve"> </v>
      </c>
      <c r="AB457" s="108" t="str">
        <f>IF(SUM(COUNTIFS('Planificación 2026-1'!F:F,"FILIAL",'Planificación 2026-1'!W:W,C457,'Planificación 2026-1'!H:H,"IS"))&gt;0,"P03"," ")</f>
        <v xml:space="preserve"> </v>
      </c>
      <c r="AC457" s="108" t="str">
        <f>IF(SUM(COUNTIFS('Planificación 2026-1'!F:F,"FILIAL",'Planificación 2026-1'!W:W,C457,'Planificación 2026-1'!H:H,"PS"))&gt;0,"P04"," ")</f>
        <v xml:space="preserve"> </v>
      </c>
      <c r="AD457" s="108"/>
      <c r="AE457" s="108" t="str">
        <f>IF(SUM(COUNTIFS('Planificación 2026-1'!F:F,"FILIAL",'Planificación 2026-1'!W:W,C457,'Planificación 2026-1'!H:H,"IN"))&gt;0,"P06"," ")</f>
        <v xml:space="preserve"> </v>
      </c>
      <c r="AF457" s="108" t="str">
        <f>IF(SUM(COUNTIFS('Planificación 2026-1'!F:F,"FILIAL",'Planificación 2026-1'!W:W,C457,'Planificación 2026-1'!H:H,"CA"))&gt;0,"P07"," ")</f>
        <v xml:space="preserve"> </v>
      </c>
      <c r="AG457" s="108" t="str">
        <f>IF(SUM(COUNTIFS('Planificación 2026-1'!F:F,"FILIAL",'Planificación 2026-1'!W:W,C457,'Planificación 2026-1'!H:H,"DE"))&gt;0,"P08"," ")</f>
        <v xml:space="preserve"> </v>
      </c>
      <c r="AH457" s="108" t="str">
        <f>IF(SUM(COUNTIFS('Planificación 2026-1'!F:F,"FILIAL",'Planificación 2026-1'!W:W,C457,'Planificación 2026-1'!H:H,"OB"))&gt;0,"P09"," ")</f>
        <v xml:space="preserve"> </v>
      </c>
      <c r="AI457" s="108" t="str">
        <f>IF(SUM(COUNTIFS('Planificación 2026-1'!F:F,"FILIAL",'Planificación 2026-1'!W:W,C457,'Planificación 2026-1'!H:H,"MH"))&gt;0,"P31"," ")</f>
        <v xml:space="preserve"> </v>
      </c>
      <c r="AJ457" s="108" t="str">
        <f>IF(SUM(COUNTIFS('Planificación 2026-1'!F:F,"FILIAL",'Planificación 2026-1'!W:W,C457,'Planificación 2026-1'!H:H,"IC"))&gt;0,"P32"," ")</f>
        <v xml:space="preserve"> </v>
      </c>
      <c r="AK457" s="108" t="str">
        <f>IF(SUM(COUNTIFS('Planificación 2026-1'!F:F,"FILIAL",'Planificación 2026-1'!W:W,C457,'Planificación 2026-1'!H:H,"AR"))&gt;0,"P34"," ")</f>
        <v xml:space="preserve"> </v>
      </c>
      <c r="AL457" s="108" t="str">
        <f>IF(SUM(COUNTIFS('Planificación 2026-1'!F:F,"FILIAL",'Planificación 2026-1'!W:W,C457,'Planificación 2026-1'!H:H,"T1"))&gt;0,"P35"," ")</f>
        <v xml:space="preserve"> </v>
      </c>
      <c r="AM457" s="108" t="str">
        <f>IF(SUM(COUNTIFS('Planificación 2026-1'!F:F,"FILIAL",'Planificación 2026-1'!W:W,C457,'Planificación 2026-1'!H:H,"T3"))&gt;0,"P36"," ")</f>
        <v xml:space="preserve"> </v>
      </c>
      <c r="AN457" s="108" t="str">
        <f>IF(SUM(COUNTIFS('Planificación 2026-1'!F:F,"FILIAL",'Planificación 2026-1'!W:W,C457,'Planificación 2026-1'!H:H,"T2"))&gt;0,"P37"," ")</f>
        <v xml:space="preserve"> </v>
      </c>
      <c r="AO457" s="108" t="str">
        <f>IF(SUM(COUNTIFS('Planificación 2026-1'!F:F,"FILIAL",'Planificación 2026-1'!W:W,C457,'Planificación 2026-1'!H:H,"AE"))&gt;0,"P38"," ")</f>
        <v xml:space="preserve"> </v>
      </c>
      <c r="AP457" s="108" t="str">
        <f>IF(SUM(COUNTIFS('Planificación 2026-1'!F:F,"FILIAL",'Planificación 2026-1'!W:W,C457,'Planificación 2026-1'!H:H,"T4"))&gt;0,"P55"," ")</f>
        <v xml:space="preserve"> </v>
      </c>
      <c r="AQ457" s="108" t="str">
        <f>IF(SUM(COUNTIFS('Planificación 2026-1'!F:F,"SUNAMPE",'Planificación 2026-1'!W:W,C457,'Planificación 2026-1'!H:H,"AF"))&gt;0," P01"," ")</f>
        <v xml:space="preserve"> </v>
      </c>
      <c r="AR457" s="108" t="str">
        <f>IF(SUM(COUNTIFS('Planificación 2026-1'!F:F,"SUNAMPE",'Planificación 2026-1'!W:W,C457,'Planificación 2026-1'!H:H,"EN"))&gt;0,"P02"," ")</f>
        <v xml:space="preserve"> </v>
      </c>
      <c r="AS457" s="108" t="str">
        <f>IF(SUM(COUNTIFS('Planificación 2026-1'!F:F,"SUNAMPE",'Planificación 2026-1'!W:W,C457,'Planificación 2026-1'!H:H,"IS"))&gt;0,"P03"," ")</f>
        <v xml:space="preserve"> </v>
      </c>
      <c r="AT457" s="108" t="str">
        <f>IF(SUM(COUNTIFS('Planificación 2026-1'!F:F,"SUNAMPE",'Planificación 2026-1'!W:W,C457,'Planificación 2026-1'!H:H,"PS"))&gt;0,"P04"," ")</f>
        <v xml:space="preserve"> </v>
      </c>
      <c r="AU457" s="108"/>
      <c r="AV457" s="108" t="str">
        <f>IF(SUM(COUNTIFS('Planificación 2026-1'!F:F,"SUNAMPE",'Planificación 2026-1'!W:W,C457,'Planificación 2026-1'!H:H,"IN"))&gt;0,"P06"," ")</f>
        <v xml:space="preserve"> </v>
      </c>
      <c r="AW457" s="108" t="str">
        <f>IF(SUM(COUNTIFS('Planificación 2026-1'!F:F,"SUNAMPE",'Planificación 2026-1'!W:W,C457,'Planificación 2026-1'!H:H,"CA"))&gt;0,"P07"," ")</f>
        <v xml:space="preserve"> </v>
      </c>
      <c r="AX457" s="108" t="str">
        <f>IF(SUM(COUNTIFS('Planificación 2026-1'!F:F,"SUNAMPE",'Planificación 2026-1'!W:W,C457,'Planificación 2026-1'!H:H,"DE"))&gt;0,"P08"," ")</f>
        <v xml:space="preserve"> </v>
      </c>
      <c r="AY457" s="108" t="str">
        <f>IF(SUM(COUNTIFS('Planificación 2026-1'!F:F,"SUNAMPE",'Planificación 2026-1'!W:W,C457,'Planificación 2026-1'!H:H,"OB"))&gt;0,"P09"," ")</f>
        <v xml:space="preserve"> </v>
      </c>
      <c r="AZ457" s="108" t="str">
        <f>IF(SUM(COUNTIFS('Planificación 2026-1'!F:F,"SUNAMPE",'Planificación 2026-1'!W:W,C457,'Planificación 2026-1'!H:H,"MH"))&gt;0,"P31"," ")</f>
        <v xml:space="preserve"> </v>
      </c>
      <c r="BA457" s="108" t="str">
        <f>IF(SUM(COUNTIFS('Planificación 2026-1'!F:F,"SUNAMPE",'Planificación 2026-1'!W:W,C457,'Planificación 2026-1'!H:H,"IC"))&gt;0,"P32"," ")</f>
        <v xml:space="preserve"> </v>
      </c>
      <c r="BB457" s="108" t="str">
        <f>IF(SUM(COUNTIFS('Planificación 2026-1'!F:F,"SUNAMPE",'Planificación 2026-1'!W:W,C457,'Planificación 2026-1'!H:H,"AR"))&gt;0,"P34"," ")</f>
        <v xml:space="preserve"> </v>
      </c>
      <c r="BC457" s="108" t="str">
        <f>IF(SUM(COUNTIFS('Planificación 2026-1'!F:F,"SUNAMPE",'Planificación 2026-1'!W:W,C457,'Planificación 2026-1'!H:H,"T1"))&gt;0,"P35"," ")</f>
        <v xml:space="preserve"> </v>
      </c>
      <c r="BD457" s="108" t="str">
        <f>IF(SUM(COUNTIFS('Planificación 2026-1'!F:F,"SUNAMPE",'Planificación 2026-1'!W:W,C457,'Planificación 2026-1'!H:H,"T3"))&gt;0,"P36"," ")</f>
        <v xml:space="preserve"> </v>
      </c>
      <c r="BE457" s="108" t="str">
        <f>IF(SUM(COUNTIFS('Planificación 2026-1'!F:F,"SUNAMPE",'Planificación 2026-1'!W:W,C457,'Planificación 2026-1'!H:H,"T2"))&gt;0,"P37"," ")</f>
        <v xml:space="preserve"> </v>
      </c>
      <c r="BF457" s="108" t="str">
        <f>IF(SUM(COUNTIFS('Planificación 2026-1'!F:F,"SUNAMPE",'Planificación 2026-1'!W:W,C457,'Planificación 2026-1'!H:H,"AE"))&gt;0,"P38"," ")</f>
        <v xml:space="preserve"> </v>
      </c>
      <c r="BG457" s="108" t="str">
        <f>IF(SUM(COUNTIFS('Planificación 2026-1'!F:F,"SUNAMPE",'Planificación 2026-1'!W:W,C457,'Planificación 2026-1'!H:H,"T4"))&gt;0,"P55"," ")</f>
        <v xml:space="preserve"> </v>
      </c>
      <c r="BH457" s="108" t="str">
        <f>IF(SUM(COUNTIFS('Planificación 2026-1'!F:F,"HUAURA",'Planificación 2026-1'!W:W,C457,'Planificación 2026-1'!H:H,"AF"))&gt;0," P01"," ")</f>
        <v xml:space="preserve"> </v>
      </c>
      <c r="BI457" s="108" t="str">
        <f>IF(SUM(COUNTIFS('Planificación 2026-1'!F:F,"HUAURA",'Planificación 2026-1'!W:W,C457,'Planificación 2026-1'!H:H,"EN"))&gt;0,"P02"," ")</f>
        <v xml:space="preserve"> </v>
      </c>
      <c r="BJ457" s="108" t="str">
        <f>IF(SUM(COUNTIFS('Planificación 2026-1'!F:F,"HUAURA",'Planificación 2026-1'!W:W,C457,'Planificación 2026-1'!H:H,"IS"))&gt;0,"P03"," ")</f>
        <v xml:space="preserve"> </v>
      </c>
      <c r="BK457" s="108" t="str">
        <f>IF(SUM(COUNTIFS('Planificación 2026-1'!F:F,"HUAURA",'Planificación 2026-1'!W:W,C457,'Planificación 2026-1'!H:H,"PS"))&gt;0,"P04"," ")</f>
        <v xml:space="preserve"> </v>
      </c>
      <c r="BL457" s="108"/>
      <c r="BM457" s="108" t="str">
        <f>IF(SUM(COUNTIFS('Planificación 2026-1'!F:F,"HUAURA",'Planificación 2026-1'!W:W,C457,'Planificación 2026-1'!H:H,"IN"))&gt;0,"P06"," ")</f>
        <v xml:space="preserve"> </v>
      </c>
      <c r="BN457" s="108" t="str">
        <f>IF(SUM(COUNTIFS('Planificación 2026-1'!F:F,"HUAURA",'Planificación 2026-1'!W:W,C457,'Planificación 2026-1'!H:H,"CA"))&gt;0,"P07"," ")</f>
        <v xml:space="preserve"> </v>
      </c>
      <c r="BO457" s="108" t="str">
        <f>IF(SUM(COUNTIFS('Planificación 2026-1'!F:F,"HUAURA",'Planificación 2026-1'!W:W,C457,'Planificación 2026-1'!H:H,"DE"))&gt;0,"P08"," ")</f>
        <v xml:space="preserve"> </v>
      </c>
      <c r="BP457" s="108" t="str">
        <f>IF(SUM(COUNTIFS('Planificación 2026-1'!F:F,"HUAURA",'Planificación 2026-1'!W:W,C457,'Planificación 2026-1'!H:H,"OB"))&gt;0,"P09"," ")</f>
        <v xml:space="preserve"> </v>
      </c>
      <c r="BQ457" s="108" t="str">
        <f>IF(SUM(COUNTIFS('Planificación 2026-1'!F:F,"HUAURA",'Planificación 2026-1'!W:W,C457,'Planificación 2026-1'!H:H,"MH"))&gt;0,"P31"," ")</f>
        <v xml:space="preserve"> </v>
      </c>
      <c r="BR457" s="108" t="str">
        <f>IF(SUM(COUNTIFS('Planificación 2026-1'!F:F,"HUAURA",'Planificación 2026-1'!W:W,C457,'Planificación 2026-1'!H:H,"IC"))&gt;0,"P32"," ")</f>
        <v xml:space="preserve"> </v>
      </c>
      <c r="BS457" s="108" t="str">
        <f>IF(SUM(COUNTIFS('Planificación 2026-1'!F:F,"HUAURA",'Planificación 2026-1'!W:W,C457,'Planificación 2026-1'!H:H,"AR"))&gt;0,"P34"," ")</f>
        <v xml:space="preserve"> </v>
      </c>
      <c r="BT457" s="108" t="str">
        <f>IF(SUM(COUNTIFS('Planificación 2026-1'!F:F,"HUAURA",'Planificación 2026-1'!W:W,C457,'Planificación 2026-1'!H:H,"T1"))&gt;0,"P35"," ")</f>
        <v xml:space="preserve"> </v>
      </c>
      <c r="BU457" s="108" t="str">
        <f>IF(SUM(COUNTIFS('Planificación 2026-1'!F:F,"HUAURA",'Planificación 2026-1'!W:W,C457,'Planificación 2026-1'!H:H,"T3"))&gt;0,"P36"," ")</f>
        <v xml:space="preserve"> </v>
      </c>
      <c r="BV457" s="108" t="str">
        <f>IF(SUM(COUNTIFS('Planificación 2026-1'!F:F,"HUAURA",'Planificación 2026-1'!W:W,C457,'Planificación 2026-1'!H:H,"T2"))&gt;0,"P37"," ")</f>
        <v xml:space="preserve"> </v>
      </c>
      <c r="BW457" s="108" t="str">
        <f>IF(SUM(COUNTIFS('Planificación 2026-1'!F:F,"HUAURA",'Planificación 2026-1'!W:W,C457,'Planificación 2026-1'!H:H,"AE"))&gt;0,"P38"," ")</f>
        <v xml:space="preserve"> </v>
      </c>
      <c r="BX457" s="108" t="str">
        <f>IF(SUM(COUNTIFS('Planificación 2026-1'!F:F,"HUAURA",'Planificación 2026-1'!W:W,C457,'Planificación 2026-1'!H:H,"T4"))&gt;0,"P55"," ")</f>
        <v xml:space="preserve"> </v>
      </c>
      <c r="BY457" s="109">
        <f>SUMIFS('Planificación 2026-1'!R:R,'Planificación 2026-1'!W:W,C457,'Planificación 2026-1'!H:H,"AF",'Planificación 2026-1'!I:I,"&gt;2")</f>
        <v>0</v>
      </c>
      <c r="BZ457" s="109">
        <f>SUMIFS('Planificación 2026-1'!R:R,'Planificación 2026-1'!W:W,C457,'Planificación 2026-1'!H:H,"EN",'Planificación 2026-1'!I:I,"&gt;2")</f>
        <v>0</v>
      </c>
      <c r="CA457" s="109">
        <f>SUMIFS('Planificación 2026-1'!R:R,'Planificación 2026-1'!W:W,C457,'Planificación 2026-1'!H:H,"IS",'Planificación 2026-1'!I:I,"&gt;2")</f>
        <v>0</v>
      </c>
      <c r="CB457" s="109">
        <f>SUMIFS('Planificación 2026-1'!R:R,'Planificación 2026-1'!W:W,C457,'Planificación 2026-1'!H:H,"PS",'Planificación 2026-1'!I:I,"&gt;2")</f>
        <v>0</v>
      </c>
      <c r="CC457" s="109">
        <f>SUMIFS('Planificación 2026-1'!R:R,'Planificación 2026-1'!W:W,C457,'Planificación 2026-1'!H:H,"IN",'Planificación 2026-1'!I:I,"&gt;2")</f>
        <v>30</v>
      </c>
      <c r="CD457" s="109">
        <f>SUMIFS('Planificación 2026-1'!R:R,'Planificación 2026-1'!W:W,C457,'Planificación 2026-1'!H:H,"CA",'Planificación 2026-1'!I:I,"&gt;2")</f>
        <v>0</v>
      </c>
      <c r="CE457" s="109">
        <f>SUMIFS('Planificación 2026-1'!R:R,'Planificación 2026-1'!W:W,C457,'Planificación 2026-1'!H:H,"DE",'Planificación 2026-1'!I:I,"&gt;2")</f>
        <v>0</v>
      </c>
      <c r="CF457" s="109">
        <f>SUMIFS('Planificación 2026-1'!R:R,'Planificación 2026-1'!W:W,C457,'Planificación 2026-1'!H:H,"OB",'Planificación 2026-1'!I:I,"&gt;2")</f>
        <v>0</v>
      </c>
      <c r="CG457" s="109">
        <f>SUMIFS('Planificación 2026-1'!R:R,'Planificación 2026-1'!W:W,C457,'Planificación 2026-1'!H:H,"MH",'Planificación 2026-1'!I:I,"&gt;2")</f>
        <v>0</v>
      </c>
      <c r="CH457" s="109">
        <f>SUMIFS('Planificación 2026-1'!R:R,'Planificación 2026-1'!W:W,C457,'Planificación 2026-1'!H:H,"IC",'Planificación 2026-1'!I:I,"&gt;2")</f>
        <v>0</v>
      </c>
      <c r="CI457" s="109">
        <f>SUMIFS('Planificación 2026-1'!R:R,'Planificación 2026-1'!W:W,C457,'Planificación 2026-1'!H:H,"AR",'Planificación 2026-1'!I:I,"&gt;2")</f>
        <v>0</v>
      </c>
      <c r="CJ457" s="109">
        <f>SUMIFS('Planificación 2026-1'!R:R,'Planificación 2026-1'!W:W,C457,'Planificación 2026-1'!H:H,"T1",'Planificación 2026-1'!I:I,"&gt;2")</f>
        <v>0</v>
      </c>
      <c r="CK457" s="109">
        <f>SUMIFS('Planificación 2026-1'!R:R,'Planificación 2026-1'!W:W,C457,'Planificación 2026-1'!H:H,"T3",'Planificación 2026-1'!I:I,"&gt;2")</f>
        <v>0</v>
      </c>
      <c r="CL457" s="109">
        <f>SUMIFS('Planificación 2026-1'!R:R,'Planificación 2026-1'!W:W,C457,'Planificación 2026-1'!H:H,"T2",'Planificación 2026-1'!I:I,"&gt;2")</f>
        <v>0</v>
      </c>
      <c r="CM457" s="109">
        <f>SUMIFS('Planificación 2026-1'!R:R,'Planificación 2026-1'!W:W,C457,'Planificación 2026-1'!H:H,"AE",'Planificación 2026-1'!I:I,"&gt;2")</f>
        <v>0</v>
      </c>
      <c r="CN457" s="109">
        <f>SUMIFS('Planificación 2026-1'!R:R,'Planificación 2026-1'!W:W,C457,'Planificación 2026-1'!H:H,"T4",'Planificación 2026-1'!I:I,"&gt;2")</f>
        <v>0</v>
      </c>
      <c r="CO457" s="109">
        <f>SUMIFS('Planificación 2026-1'!R:R,'Planificación 2026-1'!W:W,C457,'Planificación 2026-1'!H:H,"AF",'Planificación 2026-1'!I:I,"&lt;3")</f>
        <v>0</v>
      </c>
      <c r="CP457" s="109">
        <f>SUMIFS('Planificación 2026-1'!R:R,'Planificación 2026-1'!W:W,C457,'Planificación 2026-1'!H:H,"EN",'Planificación 2026-1'!I:I,"&lt;3")</f>
        <v>0</v>
      </c>
      <c r="CQ457" s="109">
        <f>SUMIFS('Planificación 2026-1'!R:R,'Planificación 2026-1'!W:W,C457,'Planificación 2026-1'!H:H,"IS",'Planificación 2026-1'!I:I,"&lt;3")</f>
        <v>0</v>
      </c>
      <c r="CR457" s="109">
        <f>SUMIFS('Planificación 2026-1'!R:R,'Planificación 2026-1'!W:W,C457,'Planificación 2026-1'!H:H,"PS",'Planificación 2026-1'!I:I,"&lt;3")</f>
        <v>0</v>
      </c>
      <c r="CS457" s="109">
        <f>SUMIFS('Planificación 2026-1'!R:R,'Planificación 2026-1'!W:W,C457,'Planificación 2026-1'!H:H,"IN",'Planificación 2026-1'!I:I,"&lt;3")</f>
        <v>0</v>
      </c>
      <c r="CT457" s="109">
        <f>SUMIFS('Planificación 2026-1'!R:R,'Planificación 2026-1'!W:W,C457,'Planificación 2026-1'!H:H,"CA",'Planificación 2026-1'!I:I,"&lt;3")</f>
        <v>0</v>
      </c>
      <c r="CU457" s="109">
        <f>SUMIFS('Planificación 2026-1'!R:R,'Planificación 2026-1'!W:W,C457,'Planificación 2026-1'!H:H,"DE",'Planificación 2026-1'!I:I,"&lt;3")</f>
        <v>0</v>
      </c>
      <c r="CV457" s="109">
        <f>SUMIFS('Planificación 2026-1'!R:R,'Planificación 2026-1'!W:W,C457,'Planificación 2026-1'!H:H,"OB",'Planificación 2026-1'!I:I,"&lt;3")</f>
        <v>0</v>
      </c>
      <c r="CW457" s="109">
        <f>SUMIFS('Planificación 2026-1'!R:R,'Planificación 2026-1'!W:W,C457,'Planificación 2026-1'!H:H,"MH",'Planificación 2026-1'!I:I,"&lt;3")</f>
        <v>0</v>
      </c>
      <c r="CX457" s="109">
        <f>SUMIFS('Planificación 2026-1'!R:R,'Planificación 2026-1'!W:W,C457,'Planificación 2026-1'!H:H,"IC",'Planificación 2026-1'!I:I,"&lt;3")</f>
        <v>0</v>
      </c>
      <c r="CY457" s="109">
        <f>SUMIFS('Planificación 2026-1'!R:R,'Planificación 2026-1'!W:W,C457,'Planificación 2026-1'!H:H,"AR",'Planificación 2026-1'!I:I,"&lt;3")</f>
        <v>0</v>
      </c>
      <c r="CZ457" s="109">
        <f>SUMIFS('Planificación 2026-1'!R:R,'Planificación 2026-1'!W:W,C457,'Planificación 2026-1'!H:H,"T1",'Planificación 2026-1'!I:I,"&lt;3")</f>
        <v>0</v>
      </c>
      <c r="DA457" s="109">
        <f>SUMIFS('Planificación 2026-1'!R:R,'Planificación 2026-1'!W:W,C457,'Planificación 2026-1'!H:H,"T3",'Planificación 2026-1'!I:I,"&lt;3")</f>
        <v>0</v>
      </c>
      <c r="DB457" s="109">
        <f>SUMIFS('Planificación 2026-1'!R:R,'Planificación 2026-1'!W:W,C457,'Planificación 2026-1'!H:H,"T2",'Planificación 2026-1'!I:I,"&lt;3")</f>
        <v>0</v>
      </c>
      <c r="DC457" s="109">
        <f>SUMIFS('Planificación 2026-1'!R:R,'Planificación 2026-1'!W:W,C457,'Planificación 2026-1'!H:H,"AE",'Planificación 2026-1'!I:I,"&lt;3")</f>
        <v>0</v>
      </c>
      <c r="DD457" s="109">
        <f>SUMIFS('Planificación 2026-1'!R:R,'Planificación 2026-1'!W:W,C457,'Planificación 2026-1'!H:H,"T4",'Planificación 2026-1'!I:I,"&lt;3")</f>
        <v>0</v>
      </c>
      <c r="DE457" s="108" t="str">
        <f t="shared" si="72"/>
        <v>P06</v>
      </c>
      <c r="DF457" s="41">
        <f>IF(C457="","",SUMIFS('Planificación 2026-1'!R:R,'Planificación 2026-1'!W:W,C457,'Planificación 2026-1'!F:F,"PRINCIPAL",'Planificación 2026-1'!X:X,"VIRTUAL"))</f>
        <v>0</v>
      </c>
      <c r="DG457" s="41">
        <f>IF(C457="","",SUMIFS('Planificación 2026-1'!R:R,'Planificación 2026-1'!W:W,C457,'Planificación 2026-1'!F:F,"PRINCIPAL",'Planificación 2026-1'!X:X,"PRESENCIAL"))</f>
        <v>25</v>
      </c>
      <c r="DH457" s="41">
        <f>IF(C457="","",SUMIFS('Planificación 2026-1'!R:R,'Planificación 2026-1'!W:W,C457,'Planificación 2026-1'!F:F,"PRINCIPAL",'Planificación 2026-1'!X:X,"HIBRIDO PRESENCIAL"))</f>
        <v>0</v>
      </c>
      <c r="DI457" s="108" t="str">
        <f t="shared" si="73"/>
        <v/>
      </c>
      <c r="DJ457" s="108">
        <f>IF(C457="","",SUMIFS('Planificación 2026-1'!R:R,'Planificación 2026-1'!W:W,C457,'Planificación 2026-1'!F:F,"FILIAL",'Planificación 2026-1'!X:X,"VIRTUAL"))</f>
        <v>0</v>
      </c>
      <c r="DK457" s="110">
        <f>IF(C457="","",SUMIFS('Planificación 2026-1'!R:R,'Planificación 2026-1'!W:W,C457,'Planificación 2026-1'!F:F,"FILIAL",'Planificación 2026-1'!X:X,"PRESENCIAL"))</f>
        <v>0</v>
      </c>
      <c r="DL457" s="61">
        <f>IF(C457="","",SUMIFS('Planificación 2026-1'!R:R,'Planificación 2026-1'!W:W,C457,'Planificación 2026-1'!F:F,"FILIAL",'Planificación 2026-1'!X:X,"HIBRIDO PRESENCIAL"))</f>
        <v>0</v>
      </c>
      <c r="DM457" s="111" t="str">
        <f t="shared" si="74"/>
        <v/>
      </c>
      <c r="DN457" s="108">
        <f>IF(C457="","",SUMIFS('Planificación 2026-1'!R:R,'Planificación 2026-1'!W:W,C457,'Planificación 2026-1'!F:F,"SUNAMPE",'Planificación 2026-1'!X:X,"VIRTUAL"))</f>
        <v>0</v>
      </c>
      <c r="DO457" s="61">
        <f>IF(C457="","",SUMIFS('Planificación 2026-1'!R:R,'Planificación 2026-1'!W:W,C457,'Planificación 2026-1'!F:F,"SUNAMPE",'Planificación 2026-1'!X:X,"PRESENCIAL"))</f>
        <v>0</v>
      </c>
      <c r="DP457" s="111" t="str">
        <f t="shared" si="75"/>
        <v/>
      </c>
      <c r="DQ457" s="108">
        <f>IF(C457="","",SUMIFS('Planificación 2026-1'!R:R,'Planificación 2026-1'!W:W,C457,'Planificación 2026-1'!F:F,"HUAURA",'Planificación 2026-1'!X:X,"VIRTUAL"))</f>
        <v>0</v>
      </c>
      <c r="DR457" s="61">
        <f>IF(C457="","",SUMIFS('Planificación 2026-1'!R:R,'Planificación 2026-1'!W:W,C457,'Planificación 2026-1'!F:F,"HUAURA",'Planificación 2026-1'!X:X,"PRESENCIAL"))</f>
        <v>0</v>
      </c>
      <c r="DS457" s="76">
        <f>SUMIFS('Planificación 2026-1'!R:R,'Planificación 2026-1'!W:W,C457,'Planificación 2026-1'!F:F,"PRINCIPAL",'Planificación 2026-1'!X:X,"VIRTUAL",'Planificación 2026-1'!I:I,"&gt;2")</f>
        <v>0</v>
      </c>
      <c r="DT457" s="76">
        <f>SUMIFS('Planificación 2026-1'!R:R,'Planificación 2026-1'!W:W,C457,'Planificación 2026-1'!F:F,"PRINCIPAL",'Planificación 2026-1'!X:X,"&lt;&gt;VIRTUAL",'Planificación 2026-1'!I:I,"&gt;2")</f>
        <v>30</v>
      </c>
      <c r="DU457" s="76">
        <f>SUMIFS('Planificación 2026-1'!R:R,'Planificación 2026-1'!W:W,C457,'Planificación 2026-1'!F:F,"SUNAMPE",'Planificación 2026-1'!X:X,"VIRTUAL",'Planificación 2026-1'!I:I,"&gt;2")</f>
        <v>0</v>
      </c>
      <c r="DV457" s="76">
        <f>SUMIFS('Planificación 2026-1'!R:R,'Planificación 2026-1'!W:W,C457,'Planificación 2026-1'!F:F,"SUNAMPE",'Planificación 2026-1'!X:X,"&lt;&gt;VIRTUAL",'Planificación 2026-1'!I:I,"&gt;2")</f>
        <v>0</v>
      </c>
      <c r="DW457" s="76">
        <f>SUMIFS('Planificación 2026-1'!R:R,'Planificación 2026-1'!W:W,C457,'Planificación 2026-1'!F:F,"FILIAL",'Planificación 2026-1'!X:X,"VIRTUAL",'Planificación 2026-1'!I:I,"&gt;2")</f>
        <v>0</v>
      </c>
      <c r="DX457" s="76">
        <f>SUMIFS('Planificación 2026-1'!R:R,'Planificación 2026-1'!W:W,C457,'Planificación 2026-1'!F:F,"FILIAL",'Planificación 2026-1'!X:X,"&lt;&gt;VIRTUAL",'Planificación 2026-1'!I:I,"&gt;2")</f>
        <v>0</v>
      </c>
      <c r="DY457" s="76">
        <f>SUMIFS('Planificación 2026-1'!R:R,'Planificación 2026-1'!W:W,C457,'Planificación 2026-1'!F:F,"PORUMA",'Planificación 2026-1'!X:X,"VIRTUAL",'Planificación 2026-1'!I:I,"&gt;2")</f>
        <v>0</v>
      </c>
      <c r="DZ457" s="76">
        <f>SUMIFS('Planificación 2026-1'!R:R,'Planificación 2026-1'!W:W,C457,'Planificación 2026-1'!F:F,"PORUMA",'Planificación 2026-1'!X:X,"&lt;&gt;VIRTUAL",'Planificación 2026-1'!I:I,"&gt;2")</f>
        <v>0</v>
      </c>
      <c r="EA457" s="76">
        <f>SUMIFS('Planificación 2026-1'!R:R,'Planificación 2026-1'!W:W,C457,'Planificación 2026-1'!F:F,"HUAURA",'Planificación 2026-1'!X:X,"VIRTUAL",'Planificación 2026-1'!I:I,"&gt;2")</f>
        <v>0</v>
      </c>
      <c r="EB457" s="76">
        <f>SUMIFS('Planificación 2026-1'!R:R,'Planificación 2026-1'!W:W,C457,'Planificación 2026-1'!F:F,"HUAURA",'Planificación 2026-1'!X:X,"&lt;&gt;VIRTUAL",'Planificación 2026-1'!I:I,"&gt;2")</f>
        <v>0</v>
      </c>
      <c r="EC457" s="76">
        <f>SUMIFS('Planificación 2026-1'!R:R,'Planificación 2026-1'!W:W,C457,'Planificación 2026-1'!F:F,"PRINCIPAL",'Planificación 2026-1'!X:X,"VIRTUAL",'Planificación 2026-1'!I:I,"&lt;3")</f>
        <v>0</v>
      </c>
      <c r="ED457" s="76">
        <f>SUMIFS('Planificación 2026-1'!R:R,'Planificación 2026-1'!W:W,C457,'Planificación 2026-1'!F:F,"PRINCIPAL",'Planificación 2026-1'!X:X,"&lt;&gt;VIRTUAL",'Planificación 2026-1'!I:I,"&lt;3")</f>
        <v>0</v>
      </c>
      <c r="EE457" s="76">
        <f>SUMIFS('Planificación 2026-1'!R:R,'Planificación 2026-1'!W:W,C457,'Planificación 2026-1'!F:F,"SUNAMPE",'Planificación 2026-1'!X:X,"VIRTUAL",'Planificación 2026-1'!I:I,"&lt;3")</f>
        <v>0</v>
      </c>
      <c r="EF457" s="76">
        <f>SUMIFS('Planificación 2026-1'!R:R,'Planificación 2026-1'!W:W,C457,'Planificación 2026-1'!F:F,"SUNAMPE",'Planificación 2026-1'!X:X,"&lt;&gt;VIRTUAL",'Planificación 2026-1'!I:I,"&lt;3")</f>
        <v>0</v>
      </c>
      <c r="EG457" s="76">
        <f>SUMIFS('Planificación 2026-1'!R:R,'Planificación 2026-1'!W:W,C457,'Planificación 2026-1'!F:F,"FILIAL",'Planificación 2026-1'!X:X,"VIRTUAL",'Planificación 2026-1'!I:I,"&lt;3")</f>
        <v>0</v>
      </c>
      <c r="EH457" s="76">
        <f>SUMIFS('Planificación 2026-1'!R:R,'Planificación 2026-1'!W:W,C457,'Planificación 2026-1'!F:F,"FILIAL",'Planificación 2026-1'!X:X,"&lt;&gt;VIRTUAL",'Planificación 2026-1'!I:I,"&lt;3")</f>
        <v>0</v>
      </c>
      <c r="EI457" s="76">
        <f>SUMIFS('Planificación 2026-1'!R:R,'Planificación 2026-1'!W:W,C457,'Planificación 2026-1'!F:F,"PORUMA",'Planificación 2026-1'!X:X,"VIRTUAL",'Planificación 2026-1'!I:I,"&lt;3")</f>
        <v>0</v>
      </c>
      <c r="EJ457" s="76">
        <f>SUMIFS('Planificación 2026-1'!R:R,'Planificación 2026-1'!W:W,C457,'Planificación 2026-1'!F:F,"PORUMA",'Planificación 2026-1'!X:X,"&lt;&gt;VIRTUAL",'Planificación 2026-1'!I:I,"&lt;3")</f>
        <v>0</v>
      </c>
      <c r="EK457" s="76">
        <f>SUMIFS('Planificación 2026-1'!R:R,'Planificación 2026-1'!W:W,C457,'Planificación 2026-1'!F:F,"HUAURA",'Planificación 2026-1'!X:X,"VIRTUAL",'Planificación 2026-1'!I:I,"&lt;3")</f>
        <v>0</v>
      </c>
      <c r="EL457" s="76">
        <f>SUMIFS('Planificación 2026-1'!R:R,'Planificación 2026-1'!W:W,C457,'Planificación 2026-1'!F:F,"HUAURA",'Planificación 2026-1'!X:X,"&lt;&gt;VIRTUAL",'Planificación 2026-1'!I:I,"&lt;3")</f>
        <v>0</v>
      </c>
      <c r="EM457" s="76"/>
      <c r="EN457" s="76">
        <f t="shared" si="68"/>
        <v>0</v>
      </c>
      <c r="EO457" s="76">
        <f t="shared" si="69"/>
        <v>30</v>
      </c>
      <c r="EP457" s="76" t="b">
        <f t="shared" si="70"/>
        <v>1</v>
      </c>
      <c r="EQ457" s="76" t="str">
        <f t="shared" si="71"/>
        <v>SEDE</v>
      </c>
      <c r="ER457" s="76" t="str">
        <f t="shared" si="76"/>
        <v>PRESENCIAL</v>
      </c>
    </row>
    <row r="458" spans="1:148" hidden="1">
      <c r="A458" s="83"/>
      <c r="B458" s="119">
        <v>455</v>
      </c>
      <c r="C458" s="115" t="s">
        <v>633</v>
      </c>
      <c r="D458" s="112">
        <f>SUMIF('Planificación 2026-1'!W:W,C458,'Planificación 2026-1'!R:R)</f>
        <v>0</v>
      </c>
      <c r="E458" s="114" t="s">
        <v>170</v>
      </c>
      <c r="F458" s="115" t="s">
        <v>250</v>
      </c>
      <c r="G458" s="115" t="s">
        <v>153</v>
      </c>
      <c r="H458" s="115" t="s">
        <v>122</v>
      </c>
      <c r="I458" s="107" t="str">
        <f>IF(SUM(COUNTIFS('Planificación 2026-1'!F:F,"PRINCIPAL",'Planificación 2026-1'!W:W,C458,'Planificación 2026-1'!H:H,"AF"))&gt;0,"P01"," ")</f>
        <v xml:space="preserve"> </v>
      </c>
      <c r="J458" s="108" t="str">
        <f>IF(SUM(COUNTIFS('Planificación 2026-1'!F:F,"PRINCIPAL",'Planificación 2026-1'!W:W,C458,'Planificación 2026-1'!H:H,"EN"))&gt;0,"P02"," ")</f>
        <v xml:space="preserve"> </v>
      </c>
      <c r="K458" s="108" t="str">
        <f>IF(SUM(COUNTIFS('Planificación 2026-1'!F:F,"PRINCIPAL",'Planificación 2026-1'!W:W,C458,'Planificación 2026-1'!H:H,"IS"))&gt;0,"P03"," ")</f>
        <v xml:space="preserve"> </v>
      </c>
      <c r="L458" s="108" t="str">
        <f>IF(SUM(COUNTIFS('Planificación 2026-1'!F:F,"PRINCIPAL",'Planificación 2026-1'!W:W,C458,'Planificación 2026-1'!H:H,"PS"))&gt;0,"P04"," ")</f>
        <v xml:space="preserve"> </v>
      </c>
      <c r="M458" s="108"/>
      <c r="N458" s="108" t="str">
        <f>IF(SUM(COUNTIFS('Planificación 2026-1'!F:F,"PRINCIPAL",'Planificación 2026-1'!W:W,C458,'Planificación 2026-1'!H:H,"IN"))&gt;0,"P06"," ")</f>
        <v xml:space="preserve"> </v>
      </c>
      <c r="O458" s="108" t="str">
        <f>IF(SUM(COUNTIFS('Planificación 2026-1'!F:F,"PRINCIPAL",'Planificación 2026-1'!W:W,C458,'Planificación 2026-1'!H:H,"CA"))&gt;0,"P07"," ")</f>
        <v xml:space="preserve"> </v>
      </c>
      <c r="P458" s="108" t="str">
        <f>IF(SUM(COUNTIFS('Planificación 2026-1'!F:F,"PRINCIPAL",'Planificación 2026-1'!W:W,C458,'Planificación 2026-1'!H:H,"DE"))&gt;0,"P08"," ")</f>
        <v xml:space="preserve"> </v>
      </c>
      <c r="Q458" s="108" t="str">
        <f>IF(SUM(COUNTIFS('Planificación 2026-1'!F:F,"PRINCIPAL",'Planificación 2026-1'!W:W,C458,'Planificación 2026-1'!H:H,"OB"))&gt;0,"P09"," ")</f>
        <v xml:space="preserve"> </v>
      </c>
      <c r="R458" s="108" t="str">
        <f>IF(SUM(COUNTIFS('Planificación 2026-1'!F:F,"PRINCIPAL",'Planificación 2026-1'!W:W,C458,'Planificación 2026-1'!H:H,"MH"))&gt;0,"P31"," ")</f>
        <v xml:space="preserve"> </v>
      </c>
      <c r="S458" s="108" t="str">
        <f>IF(SUM(COUNTIFS('Planificación 2026-1'!F:F,"PRINCIPAL",'Planificación 2026-1'!W:W,C458,'Planificación 2026-1'!H:H,"IC"))&gt;0,"P32"," ")</f>
        <v xml:space="preserve"> </v>
      </c>
      <c r="T458" s="108" t="str">
        <f>IF(SUM(COUNTIFS('Planificación 2026-1'!F:F,"PRINCIPAL",'Planificación 2026-1'!W:W,C458,'Planificación 2026-1'!H:H,"AR"))&gt;0,"P34"," ")</f>
        <v xml:space="preserve"> </v>
      </c>
      <c r="U458" s="108" t="str">
        <f>IF(SUM(COUNTIFS('Planificación 2026-1'!F:F,"PRINCIPAL",'Planificación 2026-1'!W:W,C458,'Planificación 2026-1'!H:H,"T1"))&gt;0,"P35"," ")</f>
        <v xml:space="preserve"> </v>
      </c>
      <c r="V458" s="108" t="str">
        <f>IF(SUM(COUNTIFS('Planificación 2026-1'!F:F,"PRINCIPAL",'Planificación 2026-1'!W:W,C458,'Planificación 2026-1'!H:H,"T3"))&gt;0,"P36"," ")</f>
        <v xml:space="preserve"> </v>
      </c>
      <c r="W458" s="108" t="str">
        <f>IF(SUM(COUNTIFS('Planificación 2026-1'!F:F,"PRINCIPAL",'Planificación 2026-1'!W:W,C458,'Planificación 2026-1'!H:H,"T2"))&gt;0,"P37"," ")</f>
        <v xml:space="preserve"> </v>
      </c>
      <c r="X458" s="108" t="str">
        <f>IF(SUM(COUNTIFS('Planificación 2026-1'!F:F,"PRINCIPAL",'Planificación 2026-1'!W:W,C458,'Planificación 2026-1'!H:H,"AE"))&gt;0,"P38"," ")</f>
        <v xml:space="preserve"> </v>
      </c>
      <c r="Y458" s="108" t="str">
        <f>IF(SUM(COUNTIFS('Planificación 2026-1'!F:F,"PRINCIPAL",'Planificación 2026-1'!W:W,C458,'Planificación 2026-1'!H:H,"T4"))&gt;0,"P55"," ")</f>
        <v xml:space="preserve"> </v>
      </c>
      <c r="Z458" s="108" t="str">
        <f>IF(SUM(COUNTIFS('Planificación 2026-1'!F:F,"FILIAL",'Planificación 2026-1'!W:W,C458,'Planificación 2026-1'!H:H,"AF"))&gt;0," P01"," ")</f>
        <v xml:space="preserve"> </v>
      </c>
      <c r="AA458" s="108" t="str">
        <f>IF(SUM(COUNTIFS('Planificación 2026-1'!F:F,"FILIAL",'Planificación 2026-1'!W:W,C458,'Planificación 2026-1'!H:H,"EN"))&gt;0,"P02"," ")</f>
        <v xml:space="preserve"> </v>
      </c>
      <c r="AB458" s="108" t="str">
        <f>IF(SUM(COUNTIFS('Planificación 2026-1'!F:F,"FILIAL",'Planificación 2026-1'!W:W,C458,'Planificación 2026-1'!H:H,"IS"))&gt;0,"P03"," ")</f>
        <v xml:space="preserve"> </v>
      </c>
      <c r="AC458" s="108" t="str">
        <f>IF(SUM(COUNTIFS('Planificación 2026-1'!F:F,"FILIAL",'Planificación 2026-1'!W:W,C458,'Planificación 2026-1'!H:H,"PS"))&gt;0,"P04"," ")</f>
        <v xml:space="preserve"> </v>
      </c>
      <c r="AD458" s="108"/>
      <c r="AE458" s="108" t="str">
        <f>IF(SUM(COUNTIFS('Planificación 2026-1'!F:F,"FILIAL",'Planificación 2026-1'!W:W,C458,'Planificación 2026-1'!H:H,"IN"))&gt;0,"P06"," ")</f>
        <v xml:space="preserve"> </v>
      </c>
      <c r="AF458" s="108" t="str">
        <f>IF(SUM(COUNTIFS('Planificación 2026-1'!F:F,"FILIAL",'Planificación 2026-1'!W:W,C458,'Planificación 2026-1'!H:H,"CA"))&gt;0,"P07"," ")</f>
        <v xml:space="preserve"> </v>
      </c>
      <c r="AG458" s="108" t="str">
        <f>IF(SUM(COUNTIFS('Planificación 2026-1'!F:F,"FILIAL",'Planificación 2026-1'!W:W,C458,'Planificación 2026-1'!H:H,"DE"))&gt;0,"P08"," ")</f>
        <v xml:space="preserve"> </v>
      </c>
      <c r="AH458" s="108" t="str">
        <f>IF(SUM(COUNTIFS('Planificación 2026-1'!F:F,"FILIAL",'Planificación 2026-1'!W:W,C458,'Planificación 2026-1'!H:H,"OB"))&gt;0,"P09"," ")</f>
        <v xml:space="preserve"> </v>
      </c>
      <c r="AI458" s="108" t="str">
        <f>IF(SUM(COUNTIFS('Planificación 2026-1'!F:F,"FILIAL",'Planificación 2026-1'!W:W,C458,'Planificación 2026-1'!H:H,"MH"))&gt;0,"P31"," ")</f>
        <v xml:space="preserve"> </v>
      </c>
      <c r="AJ458" s="108" t="str">
        <f>IF(SUM(COUNTIFS('Planificación 2026-1'!F:F,"FILIAL",'Planificación 2026-1'!W:W,C458,'Planificación 2026-1'!H:H,"IC"))&gt;0,"P32"," ")</f>
        <v xml:space="preserve"> </v>
      </c>
      <c r="AK458" s="108" t="str">
        <f>IF(SUM(COUNTIFS('Planificación 2026-1'!F:F,"FILIAL",'Planificación 2026-1'!W:W,C458,'Planificación 2026-1'!H:H,"AR"))&gt;0,"P34"," ")</f>
        <v xml:space="preserve"> </v>
      </c>
      <c r="AL458" s="108" t="str">
        <f>IF(SUM(COUNTIFS('Planificación 2026-1'!F:F,"FILIAL",'Planificación 2026-1'!W:W,C458,'Planificación 2026-1'!H:H,"T1"))&gt;0,"P35"," ")</f>
        <v xml:space="preserve"> </v>
      </c>
      <c r="AM458" s="108" t="str">
        <f>IF(SUM(COUNTIFS('Planificación 2026-1'!F:F,"FILIAL",'Planificación 2026-1'!W:W,C458,'Planificación 2026-1'!H:H,"T3"))&gt;0,"P36"," ")</f>
        <v xml:space="preserve"> </v>
      </c>
      <c r="AN458" s="108" t="str">
        <f>IF(SUM(COUNTIFS('Planificación 2026-1'!F:F,"FILIAL",'Planificación 2026-1'!W:W,C458,'Planificación 2026-1'!H:H,"T2"))&gt;0,"P37"," ")</f>
        <v xml:space="preserve"> </v>
      </c>
      <c r="AO458" s="108" t="str">
        <f>IF(SUM(COUNTIFS('Planificación 2026-1'!F:F,"FILIAL",'Planificación 2026-1'!W:W,C458,'Planificación 2026-1'!H:H,"AE"))&gt;0,"P38"," ")</f>
        <v xml:space="preserve"> </v>
      </c>
      <c r="AP458" s="108" t="str">
        <f>IF(SUM(COUNTIFS('Planificación 2026-1'!F:F,"FILIAL",'Planificación 2026-1'!W:W,C458,'Planificación 2026-1'!H:H,"T4"))&gt;0,"P55"," ")</f>
        <v xml:space="preserve"> </v>
      </c>
      <c r="AQ458" s="108" t="str">
        <f>IF(SUM(COUNTIFS('Planificación 2026-1'!F:F,"SUNAMPE",'Planificación 2026-1'!W:W,C458,'Planificación 2026-1'!H:H,"AF"))&gt;0," P01"," ")</f>
        <v xml:space="preserve"> </v>
      </c>
      <c r="AR458" s="108" t="str">
        <f>IF(SUM(COUNTIFS('Planificación 2026-1'!F:F,"SUNAMPE",'Planificación 2026-1'!W:W,C458,'Planificación 2026-1'!H:H,"EN"))&gt;0,"P02"," ")</f>
        <v xml:space="preserve"> </v>
      </c>
      <c r="AS458" s="108" t="str">
        <f>IF(SUM(COUNTIFS('Planificación 2026-1'!F:F,"SUNAMPE",'Planificación 2026-1'!W:W,C458,'Planificación 2026-1'!H:H,"IS"))&gt;0,"P03"," ")</f>
        <v xml:space="preserve"> </v>
      </c>
      <c r="AT458" s="108" t="str">
        <f>IF(SUM(COUNTIFS('Planificación 2026-1'!F:F,"SUNAMPE",'Planificación 2026-1'!W:W,C458,'Planificación 2026-1'!H:H,"PS"))&gt;0,"P04"," ")</f>
        <v xml:space="preserve"> </v>
      </c>
      <c r="AU458" s="108"/>
      <c r="AV458" s="108" t="str">
        <f>IF(SUM(COUNTIFS('Planificación 2026-1'!F:F,"SUNAMPE",'Planificación 2026-1'!W:W,C458,'Planificación 2026-1'!H:H,"IN"))&gt;0,"P06"," ")</f>
        <v xml:space="preserve"> </v>
      </c>
      <c r="AW458" s="108" t="str">
        <f>IF(SUM(COUNTIFS('Planificación 2026-1'!F:F,"SUNAMPE",'Planificación 2026-1'!W:W,C458,'Planificación 2026-1'!H:H,"CA"))&gt;0,"P07"," ")</f>
        <v xml:space="preserve"> </v>
      </c>
      <c r="AX458" s="108" t="str">
        <f>IF(SUM(COUNTIFS('Planificación 2026-1'!F:F,"SUNAMPE",'Planificación 2026-1'!W:W,C458,'Planificación 2026-1'!H:H,"DE"))&gt;0,"P08"," ")</f>
        <v xml:space="preserve"> </v>
      </c>
      <c r="AY458" s="108" t="str">
        <f>IF(SUM(COUNTIFS('Planificación 2026-1'!F:F,"SUNAMPE",'Planificación 2026-1'!W:W,C458,'Planificación 2026-1'!H:H,"OB"))&gt;0,"P09"," ")</f>
        <v xml:space="preserve"> </v>
      </c>
      <c r="AZ458" s="108" t="str">
        <f>IF(SUM(COUNTIFS('Planificación 2026-1'!F:F,"SUNAMPE",'Planificación 2026-1'!W:W,C458,'Planificación 2026-1'!H:H,"MH"))&gt;0,"P31"," ")</f>
        <v xml:space="preserve"> </v>
      </c>
      <c r="BA458" s="108" t="str">
        <f>IF(SUM(COUNTIFS('Planificación 2026-1'!F:F,"SUNAMPE",'Planificación 2026-1'!W:W,C458,'Planificación 2026-1'!H:H,"IC"))&gt;0,"P32"," ")</f>
        <v xml:space="preserve"> </v>
      </c>
      <c r="BB458" s="108" t="str">
        <f>IF(SUM(COUNTIFS('Planificación 2026-1'!F:F,"SUNAMPE",'Planificación 2026-1'!W:W,C458,'Planificación 2026-1'!H:H,"AR"))&gt;0,"P34"," ")</f>
        <v xml:space="preserve"> </v>
      </c>
      <c r="BC458" s="108" t="str">
        <f>IF(SUM(COUNTIFS('Planificación 2026-1'!F:F,"SUNAMPE",'Planificación 2026-1'!W:W,C458,'Planificación 2026-1'!H:H,"T1"))&gt;0,"P35"," ")</f>
        <v xml:space="preserve"> </v>
      </c>
      <c r="BD458" s="108" t="str">
        <f>IF(SUM(COUNTIFS('Planificación 2026-1'!F:F,"SUNAMPE",'Planificación 2026-1'!W:W,C458,'Planificación 2026-1'!H:H,"T3"))&gt;0,"P36"," ")</f>
        <v xml:space="preserve"> </v>
      </c>
      <c r="BE458" s="108" t="str">
        <f>IF(SUM(COUNTIFS('Planificación 2026-1'!F:F,"SUNAMPE",'Planificación 2026-1'!W:W,C458,'Planificación 2026-1'!H:H,"T2"))&gt;0,"P37"," ")</f>
        <v xml:space="preserve"> </v>
      </c>
      <c r="BF458" s="108" t="str">
        <f>IF(SUM(COUNTIFS('Planificación 2026-1'!F:F,"SUNAMPE",'Planificación 2026-1'!W:W,C458,'Planificación 2026-1'!H:H,"AE"))&gt;0,"P38"," ")</f>
        <v xml:space="preserve"> </v>
      </c>
      <c r="BG458" s="108" t="str">
        <f>IF(SUM(COUNTIFS('Planificación 2026-1'!F:F,"SUNAMPE",'Planificación 2026-1'!W:W,C458,'Planificación 2026-1'!H:H,"T4"))&gt;0,"P55"," ")</f>
        <v xml:space="preserve"> </v>
      </c>
      <c r="BH458" s="108" t="str">
        <f>IF(SUM(COUNTIFS('Planificación 2026-1'!F:F,"HUAURA",'Planificación 2026-1'!W:W,C458,'Planificación 2026-1'!H:H,"AF"))&gt;0," P01"," ")</f>
        <v xml:space="preserve"> </v>
      </c>
      <c r="BI458" s="108" t="str">
        <f>IF(SUM(COUNTIFS('Planificación 2026-1'!F:F,"HUAURA",'Planificación 2026-1'!W:W,C458,'Planificación 2026-1'!H:H,"EN"))&gt;0,"P02"," ")</f>
        <v xml:space="preserve"> </v>
      </c>
      <c r="BJ458" s="108" t="str">
        <f>IF(SUM(COUNTIFS('Planificación 2026-1'!F:F,"HUAURA",'Planificación 2026-1'!W:W,C458,'Planificación 2026-1'!H:H,"IS"))&gt;0,"P03"," ")</f>
        <v xml:space="preserve"> </v>
      </c>
      <c r="BK458" s="108" t="str">
        <f>IF(SUM(COUNTIFS('Planificación 2026-1'!F:F,"HUAURA",'Planificación 2026-1'!W:W,C458,'Planificación 2026-1'!H:H,"PS"))&gt;0,"P04"," ")</f>
        <v xml:space="preserve"> </v>
      </c>
      <c r="BL458" s="108"/>
      <c r="BM458" s="108" t="str">
        <f>IF(SUM(COUNTIFS('Planificación 2026-1'!F:F,"HUAURA",'Planificación 2026-1'!W:W,C458,'Planificación 2026-1'!H:H,"IN"))&gt;0,"P06"," ")</f>
        <v xml:space="preserve"> </v>
      </c>
      <c r="BN458" s="108" t="str">
        <f>IF(SUM(COUNTIFS('Planificación 2026-1'!F:F,"HUAURA",'Planificación 2026-1'!W:W,C458,'Planificación 2026-1'!H:H,"CA"))&gt;0,"P07"," ")</f>
        <v xml:space="preserve"> </v>
      </c>
      <c r="BO458" s="108" t="str">
        <f>IF(SUM(COUNTIFS('Planificación 2026-1'!F:F,"HUAURA",'Planificación 2026-1'!W:W,C458,'Planificación 2026-1'!H:H,"DE"))&gt;0,"P08"," ")</f>
        <v xml:space="preserve"> </v>
      </c>
      <c r="BP458" s="108" t="str">
        <f>IF(SUM(COUNTIFS('Planificación 2026-1'!F:F,"HUAURA",'Planificación 2026-1'!W:W,C458,'Planificación 2026-1'!H:H,"OB"))&gt;0,"P09"," ")</f>
        <v xml:space="preserve"> </v>
      </c>
      <c r="BQ458" s="108" t="str">
        <f>IF(SUM(COUNTIFS('Planificación 2026-1'!F:F,"HUAURA",'Planificación 2026-1'!W:W,C458,'Planificación 2026-1'!H:H,"MH"))&gt;0,"P31"," ")</f>
        <v xml:space="preserve"> </v>
      </c>
      <c r="BR458" s="108" t="str">
        <f>IF(SUM(COUNTIFS('Planificación 2026-1'!F:F,"HUAURA",'Planificación 2026-1'!W:W,C458,'Planificación 2026-1'!H:H,"IC"))&gt;0,"P32"," ")</f>
        <v xml:space="preserve"> </v>
      </c>
      <c r="BS458" s="108" t="str">
        <f>IF(SUM(COUNTIFS('Planificación 2026-1'!F:F,"HUAURA",'Planificación 2026-1'!W:W,C458,'Planificación 2026-1'!H:H,"AR"))&gt;0,"P34"," ")</f>
        <v xml:space="preserve"> </v>
      </c>
      <c r="BT458" s="108" t="str">
        <f>IF(SUM(COUNTIFS('Planificación 2026-1'!F:F,"HUAURA",'Planificación 2026-1'!W:W,C458,'Planificación 2026-1'!H:H,"T1"))&gt;0,"P35"," ")</f>
        <v xml:space="preserve"> </v>
      </c>
      <c r="BU458" s="108" t="str">
        <f>IF(SUM(COUNTIFS('Planificación 2026-1'!F:F,"HUAURA",'Planificación 2026-1'!W:W,C458,'Planificación 2026-1'!H:H,"T3"))&gt;0,"P36"," ")</f>
        <v xml:space="preserve"> </v>
      </c>
      <c r="BV458" s="108" t="str">
        <f>IF(SUM(COUNTIFS('Planificación 2026-1'!F:F,"HUAURA",'Planificación 2026-1'!W:W,C458,'Planificación 2026-1'!H:H,"T2"))&gt;0,"P37"," ")</f>
        <v xml:space="preserve"> </v>
      </c>
      <c r="BW458" s="108" t="str">
        <f>IF(SUM(COUNTIFS('Planificación 2026-1'!F:F,"HUAURA",'Planificación 2026-1'!W:W,C458,'Planificación 2026-1'!H:H,"AE"))&gt;0,"P38"," ")</f>
        <v xml:space="preserve"> </v>
      </c>
      <c r="BX458" s="108" t="str">
        <f>IF(SUM(COUNTIFS('Planificación 2026-1'!F:F,"HUAURA",'Planificación 2026-1'!W:W,C458,'Planificación 2026-1'!H:H,"T4"))&gt;0,"P55"," ")</f>
        <v xml:space="preserve"> </v>
      </c>
      <c r="BY458" s="109">
        <f>SUMIFS('Planificación 2026-1'!R:R,'Planificación 2026-1'!W:W,C458,'Planificación 2026-1'!H:H,"AF",'Planificación 2026-1'!I:I,"&gt;2")</f>
        <v>0</v>
      </c>
      <c r="BZ458" s="109">
        <f>SUMIFS('Planificación 2026-1'!R:R,'Planificación 2026-1'!W:W,C458,'Planificación 2026-1'!H:H,"EN",'Planificación 2026-1'!I:I,"&gt;2")</f>
        <v>0</v>
      </c>
      <c r="CA458" s="109">
        <f>SUMIFS('Planificación 2026-1'!R:R,'Planificación 2026-1'!W:W,C458,'Planificación 2026-1'!H:H,"IS",'Planificación 2026-1'!I:I,"&gt;2")</f>
        <v>0</v>
      </c>
      <c r="CB458" s="109">
        <f>SUMIFS('Planificación 2026-1'!R:R,'Planificación 2026-1'!W:W,C458,'Planificación 2026-1'!H:H,"PS",'Planificación 2026-1'!I:I,"&gt;2")</f>
        <v>0</v>
      </c>
      <c r="CC458" s="109">
        <f>SUMIFS('Planificación 2026-1'!R:R,'Planificación 2026-1'!W:W,C458,'Planificación 2026-1'!H:H,"IN",'Planificación 2026-1'!I:I,"&gt;2")</f>
        <v>0</v>
      </c>
      <c r="CD458" s="109">
        <f>SUMIFS('Planificación 2026-1'!R:R,'Planificación 2026-1'!W:W,C458,'Planificación 2026-1'!H:H,"CA",'Planificación 2026-1'!I:I,"&gt;2")</f>
        <v>0</v>
      </c>
      <c r="CE458" s="109">
        <f>SUMIFS('Planificación 2026-1'!R:R,'Planificación 2026-1'!W:W,C458,'Planificación 2026-1'!H:H,"DE",'Planificación 2026-1'!I:I,"&gt;2")</f>
        <v>0</v>
      </c>
      <c r="CF458" s="109">
        <f>SUMIFS('Planificación 2026-1'!R:R,'Planificación 2026-1'!W:W,C458,'Planificación 2026-1'!H:H,"OB",'Planificación 2026-1'!I:I,"&gt;2")</f>
        <v>0</v>
      </c>
      <c r="CG458" s="109">
        <f>SUMIFS('Planificación 2026-1'!R:R,'Planificación 2026-1'!W:W,C458,'Planificación 2026-1'!H:H,"MH",'Planificación 2026-1'!I:I,"&gt;2")</f>
        <v>0</v>
      </c>
      <c r="CH458" s="109">
        <f>SUMIFS('Planificación 2026-1'!R:R,'Planificación 2026-1'!W:W,C458,'Planificación 2026-1'!H:H,"IC",'Planificación 2026-1'!I:I,"&gt;2")</f>
        <v>0</v>
      </c>
      <c r="CI458" s="109">
        <f>SUMIFS('Planificación 2026-1'!R:R,'Planificación 2026-1'!W:W,C458,'Planificación 2026-1'!H:H,"AR",'Planificación 2026-1'!I:I,"&gt;2")</f>
        <v>0</v>
      </c>
      <c r="CJ458" s="109">
        <f>SUMIFS('Planificación 2026-1'!R:R,'Planificación 2026-1'!W:W,C458,'Planificación 2026-1'!H:H,"T1",'Planificación 2026-1'!I:I,"&gt;2")</f>
        <v>0</v>
      </c>
      <c r="CK458" s="109">
        <f>SUMIFS('Planificación 2026-1'!R:R,'Planificación 2026-1'!W:W,C458,'Planificación 2026-1'!H:H,"T3",'Planificación 2026-1'!I:I,"&gt;2")</f>
        <v>0</v>
      </c>
      <c r="CL458" s="109">
        <f>SUMIFS('Planificación 2026-1'!R:R,'Planificación 2026-1'!W:W,C458,'Planificación 2026-1'!H:H,"T2",'Planificación 2026-1'!I:I,"&gt;2")</f>
        <v>0</v>
      </c>
      <c r="CM458" s="109">
        <f>SUMIFS('Planificación 2026-1'!R:R,'Planificación 2026-1'!W:W,C458,'Planificación 2026-1'!H:H,"AE",'Planificación 2026-1'!I:I,"&gt;2")</f>
        <v>0</v>
      </c>
      <c r="CN458" s="109">
        <f>SUMIFS('Planificación 2026-1'!R:R,'Planificación 2026-1'!W:W,C458,'Planificación 2026-1'!H:H,"T4",'Planificación 2026-1'!I:I,"&gt;2")</f>
        <v>0</v>
      </c>
      <c r="CO458" s="109">
        <f>SUMIFS('Planificación 2026-1'!R:R,'Planificación 2026-1'!W:W,C458,'Planificación 2026-1'!H:H,"AF",'Planificación 2026-1'!I:I,"&lt;3")</f>
        <v>0</v>
      </c>
      <c r="CP458" s="109">
        <f>SUMIFS('Planificación 2026-1'!R:R,'Planificación 2026-1'!W:W,C458,'Planificación 2026-1'!H:H,"EN",'Planificación 2026-1'!I:I,"&lt;3")</f>
        <v>0</v>
      </c>
      <c r="CQ458" s="109">
        <f>SUMIFS('Planificación 2026-1'!R:R,'Planificación 2026-1'!W:W,C458,'Planificación 2026-1'!H:H,"IS",'Planificación 2026-1'!I:I,"&lt;3")</f>
        <v>0</v>
      </c>
      <c r="CR458" s="109">
        <f>SUMIFS('Planificación 2026-1'!R:R,'Planificación 2026-1'!W:W,C458,'Planificación 2026-1'!H:H,"PS",'Planificación 2026-1'!I:I,"&lt;3")</f>
        <v>0</v>
      </c>
      <c r="CS458" s="109">
        <f>SUMIFS('Planificación 2026-1'!R:R,'Planificación 2026-1'!W:W,C458,'Planificación 2026-1'!H:H,"IN",'Planificación 2026-1'!I:I,"&lt;3")</f>
        <v>0</v>
      </c>
      <c r="CT458" s="109">
        <f>SUMIFS('Planificación 2026-1'!R:R,'Planificación 2026-1'!W:W,C458,'Planificación 2026-1'!H:H,"CA",'Planificación 2026-1'!I:I,"&lt;3")</f>
        <v>0</v>
      </c>
      <c r="CU458" s="109">
        <f>SUMIFS('Planificación 2026-1'!R:R,'Planificación 2026-1'!W:W,C458,'Planificación 2026-1'!H:H,"DE",'Planificación 2026-1'!I:I,"&lt;3")</f>
        <v>0</v>
      </c>
      <c r="CV458" s="109">
        <f>SUMIFS('Planificación 2026-1'!R:R,'Planificación 2026-1'!W:W,C458,'Planificación 2026-1'!H:H,"OB",'Planificación 2026-1'!I:I,"&lt;3")</f>
        <v>0</v>
      </c>
      <c r="CW458" s="109">
        <f>SUMIFS('Planificación 2026-1'!R:R,'Planificación 2026-1'!W:W,C458,'Planificación 2026-1'!H:H,"MH",'Planificación 2026-1'!I:I,"&lt;3")</f>
        <v>0</v>
      </c>
      <c r="CX458" s="109">
        <f>SUMIFS('Planificación 2026-1'!R:R,'Planificación 2026-1'!W:W,C458,'Planificación 2026-1'!H:H,"IC",'Planificación 2026-1'!I:I,"&lt;3")</f>
        <v>0</v>
      </c>
      <c r="CY458" s="109">
        <f>SUMIFS('Planificación 2026-1'!R:R,'Planificación 2026-1'!W:W,C458,'Planificación 2026-1'!H:H,"AR",'Planificación 2026-1'!I:I,"&lt;3")</f>
        <v>0</v>
      </c>
      <c r="CZ458" s="109">
        <f>SUMIFS('Planificación 2026-1'!R:R,'Planificación 2026-1'!W:W,C458,'Planificación 2026-1'!H:H,"T1",'Planificación 2026-1'!I:I,"&lt;3")</f>
        <v>0</v>
      </c>
      <c r="DA458" s="109">
        <f>SUMIFS('Planificación 2026-1'!R:R,'Planificación 2026-1'!W:W,C458,'Planificación 2026-1'!H:H,"T3",'Planificación 2026-1'!I:I,"&lt;3")</f>
        <v>0</v>
      </c>
      <c r="DB458" s="109">
        <f>SUMIFS('Planificación 2026-1'!R:R,'Planificación 2026-1'!W:W,C458,'Planificación 2026-1'!H:H,"T2",'Planificación 2026-1'!I:I,"&lt;3")</f>
        <v>0</v>
      </c>
      <c r="DC458" s="109">
        <f>SUMIFS('Planificación 2026-1'!R:R,'Planificación 2026-1'!W:W,C458,'Planificación 2026-1'!H:H,"AE",'Planificación 2026-1'!I:I,"&lt;3")</f>
        <v>0</v>
      </c>
      <c r="DD458" s="109">
        <f>SUMIFS('Planificación 2026-1'!R:R,'Planificación 2026-1'!W:W,C458,'Planificación 2026-1'!H:H,"T4",'Planificación 2026-1'!I:I,"&lt;3")</f>
        <v>0</v>
      </c>
      <c r="DE458" s="108" t="str">
        <f t="shared" si="72"/>
        <v/>
      </c>
      <c r="DF458" s="41">
        <f>IF(C458="","",SUMIFS('Planificación 2026-1'!R:R,'Planificación 2026-1'!W:W,C458,'Planificación 2026-1'!F:F,"PRINCIPAL",'Planificación 2026-1'!X:X,"VIRTUAL"))</f>
        <v>0</v>
      </c>
      <c r="DG458" s="41">
        <f>IF(C458="","",SUMIFS('Planificación 2026-1'!R:R,'Planificación 2026-1'!W:W,C458,'Planificación 2026-1'!F:F,"PRINCIPAL",'Planificación 2026-1'!X:X,"PRESENCIAL"))</f>
        <v>0</v>
      </c>
      <c r="DH458" s="41">
        <f>IF(C458="","",SUMIFS('Planificación 2026-1'!R:R,'Planificación 2026-1'!W:W,C458,'Planificación 2026-1'!F:F,"PRINCIPAL",'Planificación 2026-1'!X:X,"HIBRIDO PRESENCIAL"))</f>
        <v>0</v>
      </c>
      <c r="DI458" s="108" t="str">
        <f t="shared" si="73"/>
        <v/>
      </c>
      <c r="DJ458" s="108">
        <f>IF(C458="","",SUMIFS('Planificación 2026-1'!R:R,'Planificación 2026-1'!W:W,C458,'Planificación 2026-1'!F:F,"FILIAL",'Planificación 2026-1'!X:X,"VIRTUAL"))</f>
        <v>0</v>
      </c>
      <c r="DK458" s="110">
        <f>IF(C458="","",SUMIFS('Planificación 2026-1'!R:R,'Planificación 2026-1'!W:W,C458,'Planificación 2026-1'!F:F,"FILIAL",'Planificación 2026-1'!X:X,"PRESENCIAL"))</f>
        <v>0</v>
      </c>
      <c r="DL458" s="61">
        <f>IF(C458="","",SUMIFS('Planificación 2026-1'!R:R,'Planificación 2026-1'!W:W,C458,'Planificación 2026-1'!F:F,"FILIAL",'Planificación 2026-1'!X:X,"HIBRIDO PRESENCIAL"))</f>
        <v>0</v>
      </c>
      <c r="DM458" s="111" t="str">
        <f t="shared" si="74"/>
        <v/>
      </c>
      <c r="DN458" s="108">
        <f>IF(C458="","",SUMIFS('Planificación 2026-1'!R:R,'Planificación 2026-1'!W:W,C458,'Planificación 2026-1'!F:F,"SUNAMPE",'Planificación 2026-1'!X:X,"VIRTUAL"))</f>
        <v>0</v>
      </c>
      <c r="DO458" s="61">
        <f>IF(C458="","",SUMIFS('Planificación 2026-1'!R:R,'Planificación 2026-1'!W:W,C458,'Planificación 2026-1'!F:F,"SUNAMPE",'Planificación 2026-1'!X:X,"PRESENCIAL"))</f>
        <v>0</v>
      </c>
      <c r="DP458" s="111" t="str">
        <f t="shared" si="75"/>
        <v/>
      </c>
      <c r="DQ458" s="108">
        <f>IF(C458="","",SUMIFS('Planificación 2026-1'!R:R,'Planificación 2026-1'!W:W,C458,'Planificación 2026-1'!F:F,"HUAURA",'Planificación 2026-1'!X:X,"VIRTUAL"))</f>
        <v>0</v>
      </c>
      <c r="DR458" s="61">
        <f>IF(C458="","",SUMIFS('Planificación 2026-1'!R:R,'Planificación 2026-1'!W:W,C458,'Planificación 2026-1'!F:F,"HUAURA",'Planificación 2026-1'!X:X,"PRESENCIAL"))</f>
        <v>0</v>
      </c>
      <c r="DS458" s="76">
        <f>SUMIFS('Planificación 2026-1'!R:R,'Planificación 2026-1'!W:W,C458,'Planificación 2026-1'!F:F,"PRINCIPAL",'Planificación 2026-1'!X:X,"VIRTUAL",'Planificación 2026-1'!I:I,"&gt;2")</f>
        <v>0</v>
      </c>
      <c r="DT458" s="76">
        <f>SUMIFS('Planificación 2026-1'!R:R,'Planificación 2026-1'!W:W,C458,'Planificación 2026-1'!F:F,"PRINCIPAL",'Planificación 2026-1'!X:X,"&lt;&gt;VIRTUAL",'Planificación 2026-1'!I:I,"&gt;2")</f>
        <v>0</v>
      </c>
      <c r="DU458" s="76">
        <f>SUMIFS('Planificación 2026-1'!R:R,'Planificación 2026-1'!W:W,C458,'Planificación 2026-1'!F:F,"SUNAMPE",'Planificación 2026-1'!X:X,"VIRTUAL",'Planificación 2026-1'!I:I,"&gt;2")</f>
        <v>0</v>
      </c>
      <c r="DV458" s="76">
        <f>SUMIFS('Planificación 2026-1'!R:R,'Planificación 2026-1'!W:W,C458,'Planificación 2026-1'!F:F,"SUNAMPE",'Planificación 2026-1'!X:X,"&lt;&gt;VIRTUAL",'Planificación 2026-1'!I:I,"&gt;2")</f>
        <v>0</v>
      </c>
      <c r="DW458" s="76">
        <f>SUMIFS('Planificación 2026-1'!R:R,'Planificación 2026-1'!W:W,C458,'Planificación 2026-1'!F:F,"FILIAL",'Planificación 2026-1'!X:X,"VIRTUAL",'Planificación 2026-1'!I:I,"&gt;2")</f>
        <v>0</v>
      </c>
      <c r="DX458" s="76">
        <f>SUMIFS('Planificación 2026-1'!R:R,'Planificación 2026-1'!W:W,C458,'Planificación 2026-1'!F:F,"FILIAL",'Planificación 2026-1'!X:X,"&lt;&gt;VIRTUAL",'Planificación 2026-1'!I:I,"&gt;2")</f>
        <v>0</v>
      </c>
      <c r="DY458" s="76">
        <f>SUMIFS('Planificación 2026-1'!R:R,'Planificación 2026-1'!W:W,C458,'Planificación 2026-1'!F:F,"PORUMA",'Planificación 2026-1'!X:X,"VIRTUAL",'Planificación 2026-1'!I:I,"&gt;2")</f>
        <v>0</v>
      </c>
      <c r="DZ458" s="76">
        <f>SUMIFS('Planificación 2026-1'!R:R,'Planificación 2026-1'!W:W,C458,'Planificación 2026-1'!F:F,"PORUMA",'Planificación 2026-1'!X:X,"&lt;&gt;VIRTUAL",'Planificación 2026-1'!I:I,"&gt;2")</f>
        <v>0</v>
      </c>
      <c r="EA458" s="76">
        <f>SUMIFS('Planificación 2026-1'!R:R,'Planificación 2026-1'!W:W,C458,'Planificación 2026-1'!F:F,"HUAURA",'Planificación 2026-1'!X:X,"VIRTUAL",'Planificación 2026-1'!I:I,"&gt;2")</f>
        <v>0</v>
      </c>
      <c r="EB458" s="76">
        <f>SUMIFS('Planificación 2026-1'!R:R,'Planificación 2026-1'!W:W,C458,'Planificación 2026-1'!F:F,"HUAURA",'Planificación 2026-1'!X:X,"&lt;&gt;VIRTUAL",'Planificación 2026-1'!I:I,"&gt;2")</f>
        <v>0</v>
      </c>
      <c r="EC458" s="76">
        <f>SUMIFS('Planificación 2026-1'!R:R,'Planificación 2026-1'!W:W,C458,'Planificación 2026-1'!F:F,"PRINCIPAL",'Planificación 2026-1'!X:X,"VIRTUAL",'Planificación 2026-1'!I:I,"&lt;3")</f>
        <v>0</v>
      </c>
      <c r="ED458" s="76">
        <f>SUMIFS('Planificación 2026-1'!R:R,'Planificación 2026-1'!W:W,C458,'Planificación 2026-1'!F:F,"PRINCIPAL",'Planificación 2026-1'!X:X,"&lt;&gt;VIRTUAL",'Planificación 2026-1'!I:I,"&lt;3")</f>
        <v>0</v>
      </c>
      <c r="EE458" s="76">
        <f>SUMIFS('Planificación 2026-1'!R:R,'Planificación 2026-1'!W:W,C458,'Planificación 2026-1'!F:F,"SUNAMPE",'Planificación 2026-1'!X:X,"VIRTUAL",'Planificación 2026-1'!I:I,"&lt;3")</f>
        <v>0</v>
      </c>
      <c r="EF458" s="76">
        <f>SUMIFS('Planificación 2026-1'!R:R,'Planificación 2026-1'!W:W,C458,'Planificación 2026-1'!F:F,"SUNAMPE",'Planificación 2026-1'!X:X,"&lt;&gt;VIRTUAL",'Planificación 2026-1'!I:I,"&lt;3")</f>
        <v>0</v>
      </c>
      <c r="EG458" s="76">
        <f>SUMIFS('Planificación 2026-1'!R:R,'Planificación 2026-1'!W:W,C458,'Planificación 2026-1'!F:F,"FILIAL",'Planificación 2026-1'!X:X,"VIRTUAL",'Planificación 2026-1'!I:I,"&lt;3")</f>
        <v>0</v>
      </c>
      <c r="EH458" s="76">
        <f>SUMIFS('Planificación 2026-1'!R:R,'Planificación 2026-1'!W:W,C458,'Planificación 2026-1'!F:F,"FILIAL",'Planificación 2026-1'!X:X,"&lt;&gt;VIRTUAL",'Planificación 2026-1'!I:I,"&lt;3")</f>
        <v>0</v>
      </c>
      <c r="EI458" s="76">
        <f>SUMIFS('Planificación 2026-1'!R:R,'Planificación 2026-1'!W:W,C458,'Planificación 2026-1'!F:F,"PORUMA",'Planificación 2026-1'!X:X,"VIRTUAL",'Planificación 2026-1'!I:I,"&lt;3")</f>
        <v>0</v>
      </c>
      <c r="EJ458" s="76">
        <f>SUMIFS('Planificación 2026-1'!R:R,'Planificación 2026-1'!W:W,C458,'Planificación 2026-1'!F:F,"PORUMA",'Planificación 2026-1'!X:X,"&lt;&gt;VIRTUAL",'Planificación 2026-1'!I:I,"&lt;3")</f>
        <v>0</v>
      </c>
      <c r="EK458" s="76">
        <f>SUMIFS('Planificación 2026-1'!R:R,'Planificación 2026-1'!W:W,C458,'Planificación 2026-1'!F:F,"HUAURA",'Planificación 2026-1'!X:X,"VIRTUAL",'Planificación 2026-1'!I:I,"&lt;3")</f>
        <v>0</v>
      </c>
      <c r="EL458" s="76">
        <f>SUMIFS('Planificación 2026-1'!R:R,'Planificación 2026-1'!W:W,C458,'Planificación 2026-1'!F:F,"HUAURA",'Planificación 2026-1'!X:X,"&lt;&gt;VIRTUAL",'Planificación 2026-1'!I:I,"&lt;3")</f>
        <v>0</v>
      </c>
      <c r="EM458" s="76"/>
      <c r="EN458" s="76">
        <f t="shared" si="68"/>
        <v>0</v>
      </c>
      <c r="EO458" s="76">
        <f t="shared" si="69"/>
        <v>0</v>
      </c>
      <c r="EP458" s="76" t="b">
        <f t="shared" si="70"/>
        <v>1</v>
      </c>
      <c r="EQ458" s="76" t="str">
        <f t="shared" si="71"/>
        <v/>
      </c>
      <c r="ER458" s="76" t="str">
        <f t="shared" si="76"/>
        <v>PRESENCIAL</v>
      </c>
    </row>
    <row r="459" spans="1:148" hidden="1">
      <c r="A459" s="83"/>
      <c r="B459" s="119">
        <v>456</v>
      </c>
      <c r="C459" s="115" t="s">
        <v>634</v>
      </c>
      <c r="D459" s="112">
        <f>SUMIF('Planificación 2026-1'!W:W,C459,'Planificación 2026-1'!R:R)</f>
        <v>0</v>
      </c>
      <c r="E459" s="114" t="s">
        <v>170</v>
      </c>
      <c r="F459" s="115" t="s">
        <v>596</v>
      </c>
      <c r="G459" s="115" t="s">
        <v>19</v>
      </c>
      <c r="H459" s="115" t="s">
        <v>138</v>
      </c>
      <c r="I459" s="107" t="str">
        <f>IF(SUM(COUNTIFS('Planificación 2026-1'!F:F,"PRINCIPAL",'Planificación 2026-1'!W:W,C459,'Planificación 2026-1'!H:H,"AF"))&gt;0,"P01"," ")</f>
        <v xml:space="preserve"> </v>
      </c>
      <c r="J459" s="108" t="str">
        <f>IF(SUM(COUNTIFS('Planificación 2026-1'!F:F,"PRINCIPAL",'Planificación 2026-1'!W:W,C459,'Planificación 2026-1'!H:H,"EN"))&gt;0,"P02"," ")</f>
        <v xml:space="preserve"> </v>
      </c>
      <c r="K459" s="108" t="str">
        <f>IF(SUM(COUNTIFS('Planificación 2026-1'!F:F,"PRINCIPAL",'Planificación 2026-1'!W:W,C459,'Planificación 2026-1'!H:H,"IS"))&gt;0,"P03"," ")</f>
        <v xml:space="preserve"> </v>
      </c>
      <c r="L459" s="108" t="str">
        <f>IF(SUM(COUNTIFS('Planificación 2026-1'!F:F,"PRINCIPAL",'Planificación 2026-1'!W:W,C459,'Planificación 2026-1'!H:H,"PS"))&gt;0,"P04"," ")</f>
        <v xml:space="preserve"> </v>
      </c>
      <c r="M459" s="108"/>
      <c r="N459" s="108" t="str">
        <f>IF(SUM(COUNTIFS('Planificación 2026-1'!F:F,"PRINCIPAL",'Planificación 2026-1'!W:W,C459,'Planificación 2026-1'!H:H,"IN"))&gt;0,"P06"," ")</f>
        <v xml:space="preserve"> </v>
      </c>
      <c r="O459" s="108" t="str">
        <f>IF(SUM(COUNTIFS('Planificación 2026-1'!F:F,"PRINCIPAL",'Planificación 2026-1'!W:W,C459,'Planificación 2026-1'!H:H,"CA"))&gt;0,"P07"," ")</f>
        <v xml:space="preserve"> </v>
      </c>
      <c r="P459" s="108" t="str">
        <f>IF(SUM(COUNTIFS('Planificación 2026-1'!F:F,"PRINCIPAL",'Planificación 2026-1'!W:W,C459,'Planificación 2026-1'!H:H,"DE"))&gt;0,"P08"," ")</f>
        <v xml:space="preserve"> </v>
      </c>
      <c r="Q459" s="108" t="str">
        <f>IF(SUM(COUNTIFS('Planificación 2026-1'!F:F,"PRINCIPAL",'Planificación 2026-1'!W:W,C459,'Planificación 2026-1'!H:H,"OB"))&gt;0,"P09"," ")</f>
        <v xml:space="preserve"> </v>
      </c>
      <c r="R459" s="108" t="str">
        <f>IF(SUM(COUNTIFS('Planificación 2026-1'!F:F,"PRINCIPAL",'Planificación 2026-1'!W:W,C459,'Planificación 2026-1'!H:H,"MH"))&gt;0,"P31"," ")</f>
        <v xml:space="preserve"> </v>
      </c>
      <c r="S459" s="108" t="str">
        <f>IF(SUM(COUNTIFS('Planificación 2026-1'!F:F,"PRINCIPAL",'Planificación 2026-1'!W:W,C459,'Planificación 2026-1'!H:H,"IC"))&gt;0,"P32"," ")</f>
        <v xml:space="preserve"> </v>
      </c>
      <c r="T459" s="108" t="str">
        <f>IF(SUM(COUNTIFS('Planificación 2026-1'!F:F,"PRINCIPAL",'Planificación 2026-1'!W:W,C459,'Planificación 2026-1'!H:H,"AR"))&gt;0,"P34"," ")</f>
        <v xml:space="preserve"> </v>
      </c>
      <c r="U459" s="108" t="str">
        <f>IF(SUM(COUNTIFS('Planificación 2026-1'!F:F,"PRINCIPAL",'Planificación 2026-1'!W:W,C459,'Planificación 2026-1'!H:H,"T1"))&gt;0,"P35"," ")</f>
        <v xml:space="preserve"> </v>
      </c>
      <c r="V459" s="108" t="str">
        <f>IF(SUM(COUNTIFS('Planificación 2026-1'!F:F,"PRINCIPAL",'Planificación 2026-1'!W:W,C459,'Planificación 2026-1'!H:H,"T3"))&gt;0,"P36"," ")</f>
        <v xml:space="preserve"> </v>
      </c>
      <c r="W459" s="108" t="str">
        <f>IF(SUM(COUNTIFS('Planificación 2026-1'!F:F,"PRINCIPAL",'Planificación 2026-1'!W:W,C459,'Planificación 2026-1'!H:H,"T2"))&gt;0,"P37"," ")</f>
        <v xml:space="preserve"> </v>
      </c>
      <c r="X459" s="108" t="str">
        <f>IF(SUM(COUNTIFS('Planificación 2026-1'!F:F,"PRINCIPAL",'Planificación 2026-1'!W:W,C459,'Planificación 2026-1'!H:H,"AE"))&gt;0,"P38"," ")</f>
        <v xml:space="preserve"> </v>
      </c>
      <c r="Y459" s="108" t="str">
        <f>IF(SUM(COUNTIFS('Planificación 2026-1'!F:F,"PRINCIPAL",'Planificación 2026-1'!W:W,C459,'Planificación 2026-1'!H:H,"T4"))&gt;0,"P55"," ")</f>
        <v xml:space="preserve"> </v>
      </c>
      <c r="Z459" s="108" t="str">
        <f>IF(SUM(COUNTIFS('Planificación 2026-1'!F:F,"FILIAL",'Planificación 2026-1'!W:W,C459,'Planificación 2026-1'!H:H,"AF"))&gt;0," P01"," ")</f>
        <v xml:space="preserve"> </v>
      </c>
      <c r="AA459" s="108" t="str">
        <f>IF(SUM(COUNTIFS('Planificación 2026-1'!F:F,"FILIAL",'Planificación 2026-1'!W:W,C459,'Planificación 2026-1'!H:H,"EN"))&gt;0,"P02"," ")</f>
        <v xml:space="preserve"> </v>
      </c>
      <c r="AB459" s="108" t="str">
        <f>IF(SUM(COUNTIFS('Planificación 2026-1'!F:F,"FILIAL",'Planificación 2026-1'!W:W,C459,'Planificación 2026-1'!H:H,"IS"))&gt;0,"P03"," ")</f>
        <v xml:space="preserve"> </v>
      </c>
      <c r="AC459" s="108" t="str">
        <f>IF(SUM(COUNTIFS('Planificación 2026-1'!F:F,"FILIAL",'Planificación 2026-1'!W:W,C459,'Planificación 2026-1'!H:H,"PS"))&gt;0,"P04"," ")</f>
        <v xml:space="preserve"> </v>
      </c>
      <c r="AD459" s="108"/>
      <c r="AE459" s="108" t="str">
        <f>IF(SUM(COUNTIFS('Planificación 2026-1'!F:F,"FILIAL",'Planificación 2026-1'!W:W,C459,'Planificación 2026-1'!H:H,"IN"))&gt;0,"P06"," ")</f>
        <v xml:space="preserve"> </v>
      </c>
      <c r="AF459" s="108" t="str">
        <f>IF(SUM(COUNTIFS('Planificación 2026-1'!F:F,"FILIAL",'Planificación 2026-1'!W:W,C459,'Planificación 2026-1'!H:H,"CA"))&gt;0,"P07"," ")</f>
        <v xml:space="preserve"> </v>
      </c>
      <c r="AG459" s="108" t="str">
        <f>IF(SUM(COUNTIFS('Planificación 2026-1'!F:F,"FILIAL",'Planificación 2026-1'!W:W,C459,'Planificación 2026-1'!H:H,"DE"))&gt;0,"P08"," ")</f>
        <v xml:space="preserve"> </v>
      </c>
      <c r="AH459" s="108" t="str">
        <f>IF(SUM(COUNTIFS('Planificación 2026-1'!F:F,"FILIAL",'Planificación 2026-1'!W:W,C459,'Planificación 2026-1'!H:H,"OB"))&gt;0,"P09"," ")</f>
        <v xml:space="preserve"> </v>
      </c>
      <c r="AI459" s="108" t="str">
        <f>IF(SUM(COUNTIFS('Planificación 2026-1'!F:F,"FILIAL",'Planificación 2026-1'!W:W,C459,'Planificación 2026-1'!H:H,"MH"))&gt;0,"P31"," ")</f>
        <v xml:space="preserve"> </v>
      </c>
      <c r="AJ459" s="108" t="str">
        <f>IF(SUM(COUNTIFS('Planificación 2026-1'!F:F,"FILIAL",'Planificación 2026-1'!W:W,C459,'Planificación 2026-1'!H:H,"IC"))&gt;0,"P32"," ")</f>
        <v xml:space="preserve"> </v>
      </c>
      <c r="AK459" s="108" t="str">
        <f>IF(SUM(COUNTIFS('Planificación 2026-1'!F:F,"FILIAL",'Planificación 2026-1'!W:W,C459,'Planificación 2026-1'!H:H,"AR"))&gt;0,"P34"," ")</f>
        <v xml:space="preserve"> </v>
      </c>
      <c r="AL459" s="108" t="str">
        <f>IF(SUM(COUNTIFS('Planificación 2026-1'!F:F,"FILIAL",'Planificación 2026-1'!W:W,C459,'Planificación 2026-1'!H:H,"T1"))&gt;0,"P35"," ")</f>
        <v xml:space="preserve"> </v>
      </c>
      <c r="AM459" s="108" t="str">
        <f>IF(SUM(COUNTIFS('Planificación 2026-1'!F:F,"FILIAL",'Planificación 2026-1'!W:W,C459,'Planificación 2026-1'!H:H,"T3"))&gt;0,"P36"," ")</f>
        <v xml:space="preserve"> </v>
      </c>
      <c r="AN459" s="108" t="str">
        <f>IF(SUM(COUNTIFS('Planificación 2026-1'!F:F,"FILIAL",'Planificación 2026-1'!W:W,C459,'Planificación 2026-1'!H:H,"T2"))&gt;0,"P37"," ")</f>
        <v xml:space="preserve"> </v>
      </c>
      <c r="AO459" s="108" t="str">
        <f>IF(SUM(COUNTIFS('Planificación 2026-1'!F:F,"FILIAL",'Planificación 2026-1'!W:W,C459,'Planificación 2026-1'!H:H,"AE"))&gt;0,"P38"," ")</f>
        <v xml:space="preserve"> </v>
      </c>
      <c r="AP459" s="108" t="str">
        <f>IF(SUM(COUNTIFS('Planificación 2026-1'!F:F,"FILIAL",'Planificación 2026-1'!W:W,C459,'Planificación 2026-1'!H:H,"T4"))&gt;0,"P55"," ")</f>
        <v xml:space="preserve"> </v>
      </c>
      <c r="AQ459" s="108" t="str">
        <f>IF(SUM(COUNTIFS('Planificación 2026-1'!F:F,"SUNAMPE",'Planificación 2026-1'!W:W,C459,'Planificación 2026-1'!H:H,"AF"))&gt;0," P01"," ")</f>
        <v xml:space="preserve"> </v>
      </c>
      <c r="AR459" s="108" t="str">
        <f>IF(SUM(COUNTIFS('Planificación 2026-1'!F:F,"SUNAMPE",'Planificación 2026-1'!W:W,C459,'Planificación 2026-1'!H:H,"EN"))&gt;0,"P02"," ")</f>
        <v xml:space="preserve"> </v>
      </c>
      <c r="AS459" s="108" t="str">
        <f>IF(SUM(COUNTIFS('Planificación 2026-1'!F:F,"SUNAMPE",'Planificación 2026-1'!W:W,C459,'Planificación 2026-1'!H:H,"IS"))&gt;0,"P03"," ")</f>
        <v xml:space="preserve"> </v>
      </c>
      <c r="AT459" s="108" t="str">
        <f>IF(SUM(COUNTIFS('Planificación 2026-1'!F:F,"SUNAMPE",'Planificación 2026-1'!W:W,C459,'Planificación 2026-1'!H:H,"PS"))&gt;0,"P04"," ")</f>
        <v xml:space="preserve"> </v>
      </c>
      <c r="AU459" s="108"/>
      <c r="AV459" s="108" t="str">
        <f>IF(SUM(COUNTIFS('Planificación 2026-1'!F:F,"SUNAMPE",'Planificación 2026-1'!W:W,C459,'Planificación 2026-1'!H:H,"IN"))&gt;0,"P06"," ")</f>
        <v xml:space="preserve"> </v>
      </c>
      <c r="AW459" s="108" t="str">
        <f>IF(SUM(COUNTIFS('Planificación 2026-1'!F:F,"SUNAMPE",'Planificación 2026-1'!W:W,C459,'Planificación 2026-1'!H:H,"CA"))&gt;0,"P07"," ")</f>
        <v xml:space="preserve"> </v>
      </c>
      <c r="AX459" s="108" t="str">
        <f>IF(SUM(COUNTIFS('Planificación 2026-1'!F:F,"SUNAMPE",'Planificación 2026-1'!W:W,C459,'Planificación 2026-1'!H:H,"DE"))&gt;0,"P08"," ")</f>
        <v xml:space="preserve"> </v>
      </c>
      <c r="AY459" s="108" t="str">
        <f>IF(SUM(COUNTIFS('Planificación 2026-1'!F:F,"SUNAMPE",'Planificación 2026-1'!W:W,C459,'Planificación 2026-1'!H:H,"OB"))&gt;0,"P09"," ")</f>
        <v xml:space="preserve"> </v>
      </c>
      <c r="AZ459" s="108" t="str">
        <f>IF(SUM(COUNTIFS('Planificación 2026-1'!F:F,"SUNAMPE",'Planificación 2026-1'!W:W,C459,'Planificación 2026-1'!H:H,"MH"))&gt;0,"P31"," ")</f>
        <v xml:space="preserve"> </v>
      </c>
      <c r="BA459" s="108" t="str">
        <f>IF(SUM(COUNTIFS('Planificación 2026-1'!F:F,"SUNAMPE",'Planificación 2026-1'!W:W,C459,'Planificación 2026-1'!H:H,"IC"))&gt;0,"P32"," ")</f>
        <v xml:space="preserve"> </v>
      </c>
      <c r="BB459" s="108" t="str">
        <f>IF(SUM(COUNTIFS('Planificación 2026-1'!F:F,"SUNAMPE",'Planificación 2026-1'!W:W,C459,'Planificación 2026-1'!H:H,"AR"))&gt;0,"P34"," ")</f>
        <v xml:space="preserve"> </v>
      </c>
      <c r="BC459" s="108" t="str">
        <f>IF(SUM(COUNTIFS('Planificación 2026-1'!F:F,"SUNAMPE",'Planificación 2026-1'!W:W,C459,'Planificación 2026-1'!H:H,"T1"))&gt;0,"P35"," ")</f>
        <v xml:space="preserve"> </v>
      </c>
      <c r="BD459" s="108" t="str">
        <f>IF(SUM(COUNTIFS('Planificación 2026-1'!F:F,"SUNAMPE",'Planificación 2026-1'!W:W,C459,'Planificación 2026-1'!H:H,"T3"))&gt;0,"P36"," ")</f>
        <v xml:space="preserve"> </v>
      </c>
      <c r="BE459" s="108" t="str">
        <f>IF(SUM(COUNTIFS('Planificación 2026-1'!F:F,"SUNAMPE",'Planificación 2026-1'!W:W,C459,'Planificación 2026-1'!H:H,"T2"))&gt;0,"P37"," ")</f>
        <v xml:space="preserve"> </v>
      </c>
      <c r="BF459" s="108" t="str">
        <f>IF(SUM(COUNTIFS('Planificación 2026-1'!F:F,"SUNAMPE",'Planificación 2026-1'!W:W,C459,'Planificación 2026-1'!H:H,"AE"))&gt;0,"P38"," ")</f>
        <v xml:space="preserve"> </v>
      </c>
      <c r="BG459" s="108" t="str">
        <f>IF(SUM(COUNTIFS('Planificación 2026-1'!F:F,"SUNAMPE",'Planificación 2026-1'!W:W,C459,'Planificación 2026-1'!H:H,"T4"))&gt;0,"P55"," ")</f>
        <v xml:space="preserve"> </v>
      </c>
      <c r="BH459" s="108" t="str">
        <f>IF(SUM(COUNTIFS('Planificación 2026-1'!F:F,"HUAURA",'Planificación 2026-1'!W:W,C459,'Planificación 2026-1'!H:H,"AF"))&gt;0," P01"," ")</f>
        <v xml:space="preserve"> </v>
      </c>
      <c r="BI459" s="108" t="str">
        <f>IF(SUM(COUNTIFS('Planificación 2026-1'!F:F,"HUAURA",'Planificación 2026-1'!W:W,C459,'Planificación 2026-1'!H:H,"EN"))&gt;0,"P02"," ")</f>
        <v xml:space="preserve"> </v>
      </c>
      <c r="BJ459" s="108" t="str">
        <f>IF(SUM(COUNTIFS('Planificación 2026-1'!F:F,"HUAURA",'Planificación 2026-1'!W:W,C459,'Planificación 2026-1'!H:H,"IS"))&gt;0,"P03"," ")</f>
        <v xml:space="preserve"> </v>
      </c>
      <c r="BK459" s="108" t="str">
        <f>IF(SUM(COUNTIFS('Planificación 2026-1'!F:F,"HUAURA",'Planificación 2026-1'!W:W,C459,'Planificación 2026-1'!H:H,"PS"))&gt;0,"P04"," ")</f>
        <v xml:space="preserve"> </v>
      </c>
      <c r="BL459" s="108"/>
      <c r="BM459" s="108" t="str">
        <f>IF(SUM(COUNTIFS('Planificación 2026-1'!F:F,"HUAURA",'Planificación 2026-1'!W:W,C459,'Planificación 2026-1'!H:H,"IN"))&gt;0,"P06"," ")</f>
        <v xml:space="preserve"> </v>
      </c>
      <c r="BN459" s="108" t="str">
        <f>IF(SUM(COUNTIFS('Planificación 2026-1'!F:F,"HUAURA",'Planificación 2026-1'!W:W,C459,'Planificación 2026-1'!H:H,"CA"))&gt;0,"P07"," ")</f>
        <v xml:space="preserve"> </v>
      </c>
      <c r="BO459" s="108" t="str">
        <f>IF(SUM(COUNTIFS('Planificación 2026-1'!F:F,"HUAURA",'Planificación 2026-1'!W:W,C459,'Planificación 2026-1'!H:H,"DE"))&gt;0,"P08"," ")</f>
        <v xml:space="preserve"> </v>
      </c>
      <c r="BP459" s="108" t="str">
        <f>IF(SUM(COUNTIFS('Planificación 2026-1'!F:F,"HUAURA",'Planificación 2026-1'!W:W,C459,'Planificación 2026-1'!H:H,"OB"))&gt;0,"P09"," ")</f>
        <v xml:space="preserve"> </v>
      </c>
      <c r="BQ459" s="108" t="str">
        <f>IF(SUM(COUNTIFS('Planificación 2026-1'!F:F,"HUAURA",'Planificación 2026-1'!W:W,C459,'Planificación 2026-1'!H:H,"MH"))&gt;0,"P31"," ")</f>
        <v xml:space="preserve"> </v>
      </c>
      <c r="BR459" s="108" t="str">
        <f>IF(SUM(COUNTIFS('Planificación 2026-1'!F:F,"HUAURA",'Planificación 2026-1'!W:W,C459,'Planificación 2026-1'!H:H,"IC"))&gt;0,"P32"," ")</f>
        <v xml:space="preserve"> </v>
      </c>
      <c r="BS459" s="108" t="str">
        <f>IF(SUM(COUNTIFS('Planificación 2026-1'!F:F,"HUAURA",'Planificación 2026-1'!W:W,C459,'Planificación 2026-1'!H:H,"AR"))&gt;0,"P34"," ")</f>
        <v xml:space="preserve"> </v>
      </c>
      <c r="BT459" s="108" t="str">
        <f>IF(SUM(COUNTIFS('Planificación 2026-1'!F:F,"HUAURA",'Planificación 2026-1'!W:W,C459,'Planificación 2026-1'!H:H,"T1"))&gt;0,"P35"," ")</f>
        <v xml:space="preserve"> </v>
      </c>
      <c r="BU459" s="108" t="str">
        <f>IF(SUM(COUNTIFS('Planificación 2026-1'!F:F,"HUAURA",'Planificación 2026-1'!W:W,C459,'Planificación 2026-1'!H:H,"T3"))&gt;0,"P36"," ")</f>
        <v xml:space="preserve"> </v>
      </c>
      <c r="BV459" s="108" t="str">
        <f>IF(SUM(COUNTIFS('Planificación 2026-1'!F:F,"HUAURA",'Planificación 2026-1'!W:W,C459,'Planificación 2026-1'!H:H,"T2"))&gt;0,"P37"," ")</f>
        <v xml:space="preserve"> </v>
      </c>
      <c r="BW459" s="108" t="str">
        <f>IF(SUM(COUNTIFS('Planificación 2026-1'!F:F,"HUAURA",'Planificación 2026-1'!W:W,C459,'Planificación 2026-1'!H:H,"AE"))&gt;0,"P38"," ")</f>
        <v xml:space="preserve"> </v>
      </c>
      <c r="BX459" s="108" t="str">
        <f>IF(SUM(COUNTIFS('Planificación 2026-1'!F:F,"HUAURA",'Planificación 2026-1'!W:W,C459,'Planificación 2026-1'!H:H,"T4"))&gt;0,"P55"," ")</f>
        <v xml:space="preserve"> </v>
      </c>
      <c r="BY459" s="109">
        <f>SUMIFS('Planificación 2026-1'!R:R,'Planificación 2026-1'!W:W,C459,'Planificación 2026-1'!H:H,"AF",'Planificación 2026-1'!I:I,"&gt;2")</f>
        <v>0</v>
      </c>
      <c r="BZ459" s="109">
        <f>SUMIFS('Planificación 2026-1'!R:R,'Planificación 2026-1'!W:W,C459,'Planificación 2026-1'!H:H,"EN",'Planificación 2026-1'!I:I,"&gt;2")</f>
        <v>0</v>
      </c>
      <c r="CA459" s="109">
        <f>SUMIFS('Planificación 2026-1'!R:R,'Planificación 2026-1'!W:W,C459,'Planificación 2026-1'!H:H,"IS",'Planificación 2026-1'!I:I,"&gt;2")</f>
        <v>0</v>
      </c>
      <c r="CB459" s="109">
        <f>SUMIFS('Planificación 2026-1'!R:R,'Planificación 2026-1'!W:W,C459,'Planificación 2026-1'!H:H,"PS",'Planificación 2026-1'!I:I,"&gt;2")</f>
        <v>0</v>
      </c>
      <c r="CC459" s="109">
        <f>SUMIFS('Planificación 2026-1'!R:R,'Planificación 2026-1'!W:W,C459,'Planificación 2026-1'!H:H,"IN",'Planificación 2026-1'!I:I,"&gt;2")</f>
        <v>0</v>
      </c>
      <c r="CD459" s="109">
        <f>SUMIFS('Planificación 2026-1'!R:R,'Planificación 2026-1'!W:W,C459,'Planificación 2026-1'!H:H,"CA",'Planificación 2026-1'!I:I,"&gt;2")</f>
        <v>0</v>
      </c>
      <c r="CE459" s="109">
        <f>SUMIFS('Planificación 2026-1'!R:R,'Planificación 2026-1'!W:W,C459,'Planificación 2026-1'!H:H,"DE",'Planificación 2026-1'!I:I,"&gt;2")</f>
        <v>0</v>
      </c>
      <c r="CF459" s="109">
        <f>SUMIFS('Planificación 2026-1'!R:R,'Planificación 2026-1'!W:W,C459,'Planificación 2026-1'!H:H,"OB",'Planificación 2026-1'!I:I,"&gt;2")</f>
        <v>0</v>
      </c>
      <c r="CG459" s="109">
        <f>SUMIFS('Planificación 2026-1'!R:R,'Planificación 2026-1'!W:W,C459,'Planificación 2026-1'!H:H,"MH",'Planificación 2026-1'!I:I,"&gt;2")</f>
        <v>0</v>
      </c>
      <c r="CH459" s="109">
        <f>SUMIFS('Planificación 2026-1'!R:R,'Planificación 2026-1'!W:W,C459,'Planificación 2026-1'!H:H,"IC",'Planificación 2026-1'!I:I,"&gt;2")</f>
        <v>0</v>
      </c>
      <c r="CI459" s="109">
        <f>SUMIFS('Planificación 2026-1'!R:R,'Planificación 2026-1'!W:W,C459,'Planificación 2026-1'!H:H,"AR",'Planificación 2026-1'!I:I,"&gt;2")</f>
        <v>0</v>
      </c>
      <c r="CJ459" s="109">
        <f>SUMIFS('Planificación 2026-1'!R:R,'Planificación 2026-1'!W:W,C459,'Planificación 2026-1'!H:H,"T1",'Planificación 2026-1'!I:I,"&gt;2")</f>
        <v>0</v>
      </c>
      <c r="CK459" s="109">
        <f>SUMIFS('Planificación 2026-1'!R:R,'Planificación 2026-1'!W:W,C459,'Planificación 2026-1'!H:H,"T3",'Planificación 2026-1'!I:I,"&gt;2")</f>
        <v>0</v>
      </c>
      <c r="CL459" s="109">
        <f>SUMIFS('Planificación 2026-1'!R:R,'Planificación 2026-1'!W:W,C459,'Planificación 2026-1'!H:H,"T2",'Planificación 2026-1'!I:I,"&gt;2")</f>
        <v>0</v>
      </c>
      <c r="CM459" s="109">
        <f>SUMIFS('Planificación 2026-1'!R:R,'Planificación 2026-1'!W:W,C459,'Planificación 2026-1'!H:H,"AE",'Planificación 2026-1'!I:I,"&gt;2")</f>
        <v>0</v>
      </c>
      <c r="CN459" s="109">
        <f>SUMIFS('Planificación 2026-1'!R:R,'Planificación 2026-1'!W:W,C459,'Planificación 2026-1'!H:H,"T4",'Planificación 2026-1'!I:I,"&gt;2")</f>
        <v>0</v>
      </c>
      <c r="CO459" s="109">
        <f>SUMIFS('Planificación 2026-1'!R:R,'Planificación 2026-1'!W:W,C459,'Planificación 2026-1'!H:H,"AF",'Planificación 2026-1'!I:I,"&lt;3")</f>
        <v>0</v>
      </c>
      <c r="CP459" s="109">
        <f>SUMIFS('Planificación 2026-1'!R:R,'Planificación 2026-1'!W:W,C459,'Planificación 2026-1'!H:H,"EN",'Planificación 2026-1'!I:I,"&lt;3")</f>
        <v>0</v>
      </c>
      <c r="CQ459" s="109">
        <f>SUMIFS('Planificación 2026-1'!R:R,'Planificación 2026-1'!W:W,C459,'Planificación 2026-1'!H:H,"IS",'Planificación 2026-1'!I:I,"&lt;3")</f>
        <v>0</v>
      </c>
      <c r="CR459" s="109">
        <f>SUMIFS('Planificación 2026-1'!R:R,'Planificación 2026-1'!W:W,C459,'Planificación 2026-1'!H:H,"PS",'Planificación 2026-1'!I:I,"&lt;3")</f>
        <v>0</v>
      </c>
      <c r="CS459" s="109">
        <f>SUMIFS('Planificación 2026-1'!R:R,'Planificación 2026-1'!W:W,C459,'Planificación 2026-1'!H:H,"IN",'Planificación 2026-1'!I:I,"&lt;3")</f>
        <v>0</v>
      </c>
      <c r="CT459" s="109">
        <f>SUMIFS('Planificación 2026-1'!R:R,'Planificación 2026-1'!W:W,C459,'Planificación 2026-1'!H:H,"CA",'Planificación 2026-1'!I:I,"&lt;3")</f>
        <v>0</v>
      </c>
      <c r="CU459" s="109">
        <f>SUMIFS('Planificación 2026-1'!R:R,'Planificación 2026-1'!W:W,C459,'Planificación 2026-1'!H:H,"DE",'Planificación 2026-1'!I:I,"&lt;3")</f>
        <v>0</v>
      </c>
      <c r="CV459" s="109">
        <f>SUMIFS('Planificación 2026-1'!R:R,'Planificación 2026-1'!W:W,C459,'Planificación 2026-1'!H:H,"OB",'Planificación 2026-1'!I:I,"&lt;3")</f>
        <v>0</v>
      </c>
      <c r="CW459" s="109">
        <f>SUMIFS('Planificación 2026-1'!R:R,'Planificación 2026-1'!W:W,C459,'Planificación 2026-1'!H:H,"MH",'Planificación 2026-1'!I:I,"&lt;3")</f>
        <v>0</v>
      </c>
      <c r="CX459" s="109">
        <f>SUMIFS('Planificación 2026-1'!R:R,'Planificación 2026-1'!W:W,C459,'Planificación 2026-1'!H:H,"IC",'Planificación 2026-1'!I:I,"&lt;3")</f>
        <v>0</v>
      </c>
      <c r="CY459" s="109">
        <f>SUMIFS('Planificación 2026-1'!R:R,'Planificación 2026-1'!W:W,C459,'Planificación 2026-1'!H:H,"AR",'Planificación 2026-1'!I:I,"&lt;3")</f>
        <v>0</v>
      </c>
      <c r="CZ459" s="109">
        <f>SUMIFS('Planificación 2026-1'!R:R,'Planificación 2026-1'!W:W,C459,'Planificación 2026-1'!H:H,"T1",'Planificación 2026-1'!I:I,"&lt;3")</f>
        <v>0</v>
      </c>
      <c r="DA459" s="109">
        <f>SUMIFS('Planificación 2026-1'!R:R,'Planificación 2026-1'!W:W,C459,'Planificación 2026-1'!H:H,"T3",'Planificación 2026-1'!I:I,"&lt;3")</f>
        <v>0</v>
      </c>
      <c r="DB459" s="109">
        <f>SUMIFS('Planificación 2026-1'!R:R,'Planificación 2026-1'!W:W,C459,'Planificación 2026-1'!H:H,"T2",'Planificación 2026-1'!I:I,"&lt;3")</f>
        <v>0</v>
      </c>
      <c r="DC459" s="109">
        <f>SUMIFS('Planificación 2026-1'!R:R,'Planificación 2026-1'!W:W,C459,'Planificación 2026-1'!H:H,"AE",'Planificación 2026-1'!I:I,"&lt;3")</f>
        <v>0</v>
      </c>
      <c r="DD459" s="109">
        <f>SUMIFS('Planificación 2026-1'!R:R,'Planificación 2026-1'!W:W,C459,'Planificación 2026-1'!H:H,"T4",'Planificación 2026-1'!I:I,"&lt;3")</f>
        <v>0</v>
      </c>
      <c r="DE459" s="108" t="str">
        <f t="shared" si="72"/>
        <v/>
      </c>
      <c r="DF459" s="41">
        <f>IF(C459="","",SUMIFS('Planificación 2026-1'!R:R,'Planificación 2026-1'!W:W,C459,'Planificación 2026-1'!F:F,"PRINCIPAL",'Planificación 2026-1'!X:X,"VIRTUAL"))</f>
        <v>0</v>
      </c>
      <c r="DG459" s="41">
        <f>IF(C459="","",SUMIFS('Planificación 2026-1'!R:R,'Planificación 2026-1'!W:W,C459,'Planificación 2026-1'!F:F,"PRINCIPAL",'Planificación 2026-1'!X:X,"PRESENCIAL"))</f>
        <v>0</v>
      </c>
      <c r="DH459" s="41">
        <f>IF(C459="","",SUMIFS('Planificación 2026-1'!R:R,'Planificación 2026-1'!W:W,C459,'Planificación 2026-1'!F:F,"PRINCIPAL",'Planificación 2026-1'!X:X,"HIBRIDO PRESENCIAL"))</f>
        <v>0</v>
      </c>
      <c r="DI459" s="108" t="str">
        <f t="shared" si="73"/>
        <v/>
      </c>
      <c r="DJ459" s="108">
        <f>IF(C459="","",SUMIFS('Planificación 2026-1'!R:R,'Planificación 2026-1'!W:W,C459,'Planificación 2026-1'!F:F,"FILIAL",'Planificación 2026-1'!X:X,"VIRTUAL"))</f>
        <v>0</v>
      </c>
      <c r="DK459" s="110">
        <f>IF(C459="","",SUMIFS('Planificación 2026-1'!R:R,'Planificación 2026-1'!W:W,C459,'Planificación 2026-1'!F:F,"FILIAL",'Planificación 2026-1'!X:X,"PRESENCIAL"))</f>
        <v>0</v>
      </c>
      <c r="DL459" s="61">
        <f>IF(C459="","",SUMIFS('Planificación 2026-1'!R:R,'Planificación 2026-1'!W:W,C459,'Planificación 2026-1'!F:F,"FILIAL",'Planificación 2026-1'!X:X,"HIBRIDO PRESENCIAL"))</f>
        <v>0</v>
      </c>
      <c r="DM459" s="111" t="str">
        <f t="shared" si="74"/>
        <v/>
      </c>
      <c r="DN459" s="108">
        <f>IF(C459="","",SUMIFS('Planificación 2026-1'!R:R,'Planificación 2026-1'!W:W,C459,'Planificación 2026-1'!F:F,"SUNAMPE",'Planificación 2026-1'!X:X,"VIRTUAL"))</f>
        <v>0</v>
      </c>
      <c r="DO459" s="61">
        <f>IF(C459="","",SUMIFS('Planificación 2026-1'!R:R,'Planificación 2026-1'!W:W,C459,'Planificación 2026-1'!F:F,"SUNAMPE",'Planificación 2026-1'!X:X,"PRESENCIAL"))</f>
        <v>0</v>
      </c>
      <c r="DP459" s="111" t="str">
        <f t="shared" si="75"/>
        <v/>
      </c>
      <c r="DQ459" s="108">
        <f>IF(C459="","",SUMIFS('Planificación 2026-1'!R:R,'Planificación 2026-1'!W:W,C459,'Planificación 2026-1'!F:F,"HUAURA",'Planificación 2026-1'!X:X,"VIRTUAL"))</f>
        <v>0</v>
      </c>
      <c r="DR459" s="61">
        <f>IF(C459="","",SUMIFS('Planificación 2026-1'!R:R,'Planificación 2026-1'!W:W,C459,'Planificación 2026-1'!F:F,"HUAURA",'Planificación 2026-1'!X:X,"PRESENCIAL"))</f>
        <v>0</v>
      </c>
      <c r="DS459" s="76">
        <f>SUMIFS('Planificación 2026-1'!R:R,'Planificación 2026-1'!W:W,C459,'Planificación 2026-1'!F:F,"PRINCIPAL",'Planificación 2026-1'!X:X,"VIRTUAL",'Planificación 2026-1'!I:I,"&gt;2")</f>
        <v>0</v>
      </c>
      <c r="DT459" s="76">
        <f>SUMIFS('Planificación 2026-1'!R:R,'Planificación 2026-1'!W:W,C459,'Planificación 2026-1'!F:F,"PRINCIPAL",'Planificación 2026-1'!X:X,"&lt;&gt;VIRTUAL",'Planificación 2026-1'!I:I,"&gt;2")</f>
        <v>0</v>
      </c>
      <c r="DU459" s="76">
        <f>SUMIFS('Planificación 2026-1'!R:R,'Planificación 2026-1'!W:W,C459,'Planificación 2026-1'!F:F,"SUNAMPE",'Planificación 2026-1'!X:X,"VIRTUAL",'Planificación 2026-1'!I:I,"&gt;2")</f>
        <v>0</v>
      </c>
      <c r="DV459" s="76">
        <f>SUMIFS('Planificación 2026-1'!R:R,'Planificación 2026-1'!W:W,C459,'Planificación 2026-1'!F:F,"SUNAMPE",'Planificación 2026-1'!X:X,"&lt;&gt;VIRTUAL",'Planificación 2026-1'!I:I,"&gt;2")</f>
        <v>0</v>
      </c>
      <c r="DW459" s="76">
        <f>SUMIFS('Planificación 2026-1'!R:R,'Planificación 2026-1'!W:W,C459,'Planificación 2026-1'!F:F,"FILIAL",'Planificación 2026-1'!X:X,"VIRTUAL",'Planificación 2026-1'!I:I,"&gt;2")</f>
        <v>0</v>
      </c>
      <c r="DX459" s="76">
        <f>SUMIFS('Planificación 2026-1'!R:R,'Planificación 2026-1'!W:W,C459,'Planificación 2026-1'!F:F,"FILIAL",'Planificación 2026-1'!X:X,"&lt;&gt;VIRTUAL",'Planificación 2026-1'!I:I,"&gt;2")</f>
        <v>0</v>
      </c>
      <c r="DY459" s="76">
        <f>SUMIFS('Planificación 2026-1'!R:R,'Planificación 2026-1'!W:W,C459,'Planificación 2026-1'!F:F,"PORUMA",'Planificación 2026-1'!X:X,"VIRTUAL",'Planificación 2026-1'!I:I,"&gt;2")</f>
        <v>0</v>
      </c>
      <c r="DZ459" s="76">
        <f>SUMIFS('Planificación 2026-1'!R:R,'Planificación 2026-1'!W:W,C459,'Planificación 2026-1'!F:F,"PORUMA",'Planificación 2026-1'!X:X,"&lt;&gt;VIRTUAL",'Planificación 2026-1'!I:I,"&gt;2")</f>
        <v>0</v>
      </c>
      <c r="EA459" s="76">
        <f>SUMIFS('Planificación 2026-1'!R:R,'Planificación 2026-1'!W:W,C459,'Planificación 2026-1'!F:F,"HUAURA",'Planificación 2026-1'!X:X,"VIRTUAL",'Planificación 2026-1'!I:I,"&gt;2")</f>
        <v>0</v>
      </c>
      <c r="EB459" s="76">
        <f>SUMIFS('Planificación 2026-1'!R:R,'Planificación 2026-1'!W:W,C459,'Planificación 2026-1'!F:F,"HUAURA",'Planificación 2026-1'!X:X,"&lt;&gt;VIRTUAL",'Planificación 2026-1'!I:I,"&gt;2")</f>
        <v>0</v>
      </c>
      <c r="EC459" s="76">
        <f>SUMIFS('Planificación 2026-1'!R:R,'Planificación 2026-1'!W:W,C459,'Planificación 2026-1'!F:F,"PRINCIPAL",'Planificación 2026-1'!X:X,"VIRTUAL",'Planificación 2026-1'!I:I,"&lt;3")</f>
        <v>0</v>
      </c>
      <c r="ED459" s="76">
        <f>SUMIFS('Planificación 2026-1'!R:R,'Planificación 2026-1'!W:W,C459,'Planificación 2026-1'!F:F,"PRINCIPAL",'Planificación 2026-1'!X:X,"&lt;&gt;VIRTUAL",'Planificación 2026-1'!I:I,"&lt;3")</f>
        <v>0</v>
      </c>
      <c r="EE459" s="76">
        <f>SUMIFS('Planificación 2026-1'!R:R,'Planificación 2026-1'!W:W,C459,'Planificación 2026-1'!F:F,"SUNAMPE",'Planificación 2026-1'!X:X,"VIRTUAL",'Planificación 2026-1'!I:I,"&lt;3")</f>
        <v>0</v>
      </c>
      <c r="EF459" s="76">
        <f>SUMIFS('Planificación 2026-1'!R:R,'Planificación 2026-1'!W:W,C459,'Planificación 2026-1'!F:F,"SUNAMPE",'Planificación 2026-1'!X:X,"&lt;&gt;VIRTUAL",'Planificación 2026-1'!I:I,"&lt;3")</f>
        <v>0</v>
      </c>
      <c r="EG459" s="76">
        <f>SUMIFS('Planificación 2026-1'!R:R,'Planificación 2026-1'!W:W,C459,'Planificación 2026-1'!F:F,"FILIAL",'Planificación 2026-1'!X:X,"VIRTUAL",'Planificación 2026-1'!I:I,"&lt;3")</f>
        <v>0</v>
      </c>
      <c r="EH459" s="76">
        <f>SUMIFS('Planificación 2026-1'!R:R,'Planificación 2026-1'!W:W,C459,'Planificación 2026-1'!F:F,"FILIAL",'Planificación 2026-1'!X:X,"&lt;&gt;VIRTUAL",'Planificación 2026-1'!I:I,"&lt;3")</f>
        <v>0</v>
      </c>
      <c r="EI459" s="76">
        <f>SUMIFS('Planificación 2026-1'!R:R,'Planificación 2026-1'!W:W,C459,'Planificación 2026-1'!F:F,"PORUMA",'Planificación 2026-1'!X:X,"VIRTUAL",'Planificación 2026-1'!I:I,"&lt;3")</f>
        <v>0</v>
      </c>
      <c r="EJ459" s="76">
        <f>SUMIFS('Planificación 2026-1'!R:R,'Planificación 2026-1'!W:W,C459,'Planificación 2026-1'!F:F,"PORUMA",'Planificación 2026-1'!X:X,"&lt;&gt;VIRTUAL",'Planificación 2026-1'!I:I,"&lt;3")</f>
        <v>0</v>
      </c>
      <c r="EK459" s="76">
        <f>SUMIFS('Planificación 2026-1'!R:R,'Planificación 2026-1'!W:W,C459,'Planificación 2026-1'!F:F,"HUAURA",'Planificación 2026-1'!X:X,"VIRTUAL",'Planificación 2026-1'!I:I,"&lt;3")</f>
        <v>0</v>
      </c>
      <c r="EL459" s="76">
        <f>SUMIFS('Planificación 2026-1'!R:R,'Planificación 2026-1'!W:W,C459,'Planificación 2026-1'!F:F,"HUAURA",'Planificación 2026-1'!X:X,"&lt;&gt;VIRTUAL",'Planificación 2026-1'!I:I,"&lt;3")</f>
        <v>0</v>
      </c>
      <c r="EM459" s="76"/>
      <c r="EN459" s="76">
        <f t="shared" si="68"/>
        <v>0</v>
      </c>
      <c r="EO459" s="76">
        <f t="shared" si="69"/>
        <v>0</v>
      </c>
      <c r="EP459" s="76" t="b">
        <f t="shared" si="70"/>
        <v>1</v>
      </c>
      <c r="EQ459" s="76" t="str">
        <f t="shared" si="71"/>
        <v/>
      </c>
      <c r="ER459" s="76" t="str">
        <f t="shared" si="76"/>
        <v>PRESENCIAL</v>
      </c>
    </row>
    <row r="460" spans="1:148" hidden="1">
      <c r="A460" s="83"/>
      <c r="B460" s="119">
        <v>457</v>
      </c>
      <c r="C460" s="115" t="s">
        <v>635</v>
      </c>
      <c r="D460" s="112">
        <f>SUMIF('Planificación 2026-1'!W:W,C460,'Planificación 2026-1'!R:R)</f>
        <v>0</v>
      </c>
      <c r="E460" s="114" t="s">
        <v>170</v>
      </c>
      <c r="F460" s="115" t="s">
        <v>596</v>
      </c>
      <c r="G460" s="115" t="s">
        <v>13</v>
      </c>
      <c r="H460" s="115" t="s">
        <v>124</v>
      </c>
      <c r="I460" s="107" t="str">
        <f>IF(SUM(COUNTIFS('Planificación 2026-1'!F:F,"PRINCIPAL",'Planificación 2026-1'!W:W,C460,'Planificación 2026-1'!H:H,"AF"))&gt;0,"P01"," ")</f>
        <v xml:space="preserve"> </v>
      </c>
      <c r="J460" s="108" t="str">
        <f>IF(SUM(COUNTIFS('Planificación 2026-1'!F:F,"PRINCIPAL",'Planificación 2026-1'!W:W,C460,'Planificación 2026-1'!H:H,"EN"))&gt;0,"P02"," ")</f>
        <v xml:space="preserve"> </v>
      </c>
      <c r="K460" s="108" t="str">
        <f>IF(SUM(COUNTIFS('Planificación 2026-1'!F:F,"PRINCIPAL",'Planificación 2026-1'!W:W,C460,'Planificación 2026-1'!H:H,"IS"))&gt;0,"P03"," ")</f>
        <v xml:space="preserve"> </v>
      </c>
      <c r="L460" s="108" t="str">
        <f>IF(SUM(COUNTIFS('Planificación 2026-1'!F:F,"PRINCIPAL",'Planificación 2026-1'!W:W,C460,'Planificación 2026-1'!H:H,"PS"))&gt;0,"P04"," ")</f>
        <v xml:space="preserve"> </v>
      </c>
      <c r="M460" s="108"/>
      <c r="N460" s="108" t="str">
        <f>IF(SUM(COUNTIFS('Planificación 2026-1'!F:F,"PRINCIPAL",'Planificación 2026-1'!W:W,C460,'Planificación 2026-1'!H:H,"IN"))&gt;0,"P06"," ")</f>
        <v xml:space="preserve"> </v>
      </c>
      <c r="O460" s="108" t="str">
        <f>IF(SUM(COUNTIFS('Planificación 2026-1'!F:F,"PRINCIPAL",'Planificación 2026-1'!W:W,C460,'Planificación 2026-1'!H:H,"CA"))&gt;0,"P07"," ")</f>
        <v xml:space="preserve"> </v>
      </c>
      <c r="P460" s="108" t="str">
        <f>IF(SUM(COUNTIFS('Planificación 2026-1'!F:F,"PRINCIPAL",'Planificación 2026-1'!W:W,C460,'Planificación 2026-1'!H:H,"DE"))&gt;0,"P08"," ")</f>
        <v xml:space="preserve"> </v>
      </c>
      <c r="Q460" s="108" t="str">
        <f>IF(SUM(COUNTIFS('Planificación 2026-1'!F:F,"PRINCIPAL",'Planificación 2026-1'!W:W,C460,'Planificación 2026-1'!H:H,"OB"))&gt;0,"P09"," ")</f>
        <v xml:space="preserve"> </v>
      </c>
      <c r="R460" s="108" t="str">
        <f>IF(SUM(COUNTIFS('Planificación 2026-1'!F:F,"PRINCIPAL",'Planificación 2026-1'!W:W,C460,'Planificación 2026-1'!H:H,"MH"))&gt;0,"P31"," ")</f>
        <v xml:space="preserve"> </v>
      </c>
      <c r="S460" s="108" t="str">
        <f>IF(SUM(COUNTIFS('Planificación 2026-1'!F:F,"PRINCIPAL",'Planificación 2026-1'!W:W,C460,'Planificación 2026-1'!H:H,"IC"))&gt;0,"P32"," ")</f>
        <v xml:space="preserve"> </v>
      </c>
      <c r="T460" s="108" t="str">
        <f>IF(SUM(COUNTIFS('Planificación 2026-1'!F:F,"PRINCIPAL",'Planificación 2026-1'!W:W,C460,'Planificación 2026-1'!H:H,"AR"))&gt;0,"P34"," ")</f>
        <v xml:space="preserve"> </v>
      </c>
      <c r="U460" s="108" t="str">
        <f>IF(SUM(COUNTIFS('Planificación 2026-1'!F:F,"PRINCIPAL",'Planificación 2026-1'!W:W,C460,'Planificación 2026-1'!H:H,"T1"))&gt;0,"P35"," ")</f>
        <v xml:space="preserve"> </v>
      </c>
      <c r="V460" s="108" t="str">
        <f>IF(SUM(COUNTIFS('Planificación 2026-1'!F:F,"PRINCIPAL",'Planificación 2026-1'!W:W,C460,'Planificación 2026-1'!H:H,"T3"))&gt;0,"P36"," ")</f>
        <v xml:space="preserve"> </v>
      </c>
      <c r="W460" s="108" t="str">
        <f>IF(SUM(COUNTIFS('Planificación 2026-1'!F:F,"PRINCIPAL",'Planificación 2026-1'!W:W,C460,'Planificación 2026-1'!H:H,"T2"))&gt;0,"P37"," ")</f>
        <v xml:space="preserve"> </v>
      </c>
      <c r="X460" s="108" t="str">
        <f>IF(SUM(COUNTIFS('Planificación 2026-1'!F:F,"PRINCIPAL",'Planificación 2026-1'!W:W,C460,'Planificación 2026-1'!H:H,"AE"))&gt;0,"P38"," ")</f>
        <v xml:space="preserve"> </v>
      </c>
      <c r="Y460" s="108" t="str">
        <f>IF(SUM(COUNTIFS('Planificación 2026-1'!F:F,"PRINCIPAL",'Planificación 2026-1'!W:W,C460,'Planificación 2026-1'!H:H,"T4"))&gt;0,"P55"," ")</f>
        <v xml:space="preserve"> </v>
      </c>
      <c r="Z460" s="108" t="str">
        <f>IF(SUM(COUNTIFS('Planificación 2026-1'!F:F,"FILIAL",'Planificación 2026-1'!W:W,C460,'Planificación 2026-1'!H:H,"AF"))&gt;0," P01"," ")</f>
        <v xml:space="preserve"> </v>
      </c>
      <c r="AA460" s="108" t="str">
        <f>IF(SUM(COUNTIFS('Planificación 2026-1'!F:F,"FILIAL",'Planificación 2026-1'!W:W,C460,'Planificación 2026-1'!H:H,"EN"))&gt;0,"P02"," ")</f>
        <v xml:space="preserve"> </v>
      </c>
      <c r="AB460" s="108" t="str">
        <f>IF(SUM(COUNTIFS('Planificación 2026-1'!F:F,"FILIAL",'Planificación 2026-1'!W:W,C460,'Planificación 2026-1'!H:H,"IS"))&gt;0,"P03"," ")</f>
        <v xml:space="preserve"> </v>
      </c>
      <c r="AC460" s="108" t="str">
        <f>IF(SUM(COUNTIFS('Planificación 2026-1'!F:F,"FILIAL",'Planificación 2026-1'!W:W,C460,'Planificación 2026-1'!H:H,"PS"))&gt;0,"P04"," ")</f>
        <v xml:space="preserve"> </v>
      </c>
      <c r="AD460" s="108"/>
      <c r="AE460" s="108" t="str">
        <f>IF(SUM(COUNTIFS('Planificación 2026-1'!F:F,"FILIAL",'Planificación 2026-1'!W:W,C460,'Planificación 2026-1'!H:H,"IN"))&gt;0,"P06"," ")</f>
        <v xml:space="preserve"> </v>
      </c>
      <c r="AF460" s="108" t="str">
        <f>IF(SUM(COUNTIFS('Planificación 2026-1'!F:F,"FILIAL",'Planificación 2026-1'!W:W,C460,'Planificación 2026-1'!H:H,"CA"))&gt;0,"P07"," ")</f>
        <v xml:space="preserve"> </v>
      </c>
      <c r="AG460" s="108" t="str">
        <f>IF(SUM(COUNTIFS('Planificación 2026-1'!F:F,"FILIAL",'Planificación 2026-1'!W:W,C460,'Planificación 2026-1'!H:H,"DE"))&gt;0,"P08"," ")</f>
        <v xml:space="preserve"> </v>
      </c>
      <c r="AH460" s="108" t="str">
        <f>IF(SUM(COUNTIFS('Planificación 2026-1'!F:F,"FILIAL",'Planificación 2026-1'!W:W,C460,'Planificación 2026-1'!H:H,"OB"))&gt;0,"P09"," ")</f>
        <v xml:space="preserve"> </v>
      </c>
      <c r="AI460" s="108" t="str">
        <f>IF(SUM(COUNTIFS('Planificación 2026-1'!F:F,"FILIAL",'Planificación 2026-1'!W:W,C460,'Planificación 2026-1'!H:H,"MH"))&gt;0,"P31"," ")</f>
        <v xml:space="preserve"> </v>
      </c>
      <c r="AJ460" s="108" t="str">
        <f>IF(SUM(COUNTIFS('Planificación 2026-1'!F:F,"FILIAL",'Planificación 2026-1'!W:W,C460,'Planificación 2026-1'!H:H,"IC"))&gt;0,"P32"," ")</f>
        <v xml:space="preserve"> </v>
      </c>
      <c r="AK460" s="108" t="str">
        <f>IF(SUM(COUNTIFS('Planificación 2026-1'!F:F,"FILIAL",'Planificación 2026-1'!W:W,C460,'Planificación 2026-1'!H:H,"AR"))&gt;0,"P34"," ")</f>
        <v xml:space="preserve"> </v>
      </c>
      <c r="AL460" s="108" t="str">
        <f>IF(SUM(COUNTIFS('Planificación 2026-1'!F:F,"FILIAL",'Planificación 2026-1'!W:W,C460,'Planificación 2026-1'!H:H,"T1"))&gt;0,"P35"," ")</f>
        <v xml:space="preserve"> </v>
      </c>
      <c r="AM460" s="108" t="str">
        <f>IF(SUM(COUNTIFS('Planificación 2026-1'!F:F,"FILIAL",'Planificación 2026-1'!W:W,C460,'Planificación 2026-1'!H:H,"T3"))&gt;0,"P36"," ")</f>
        <v xml:space="preserve"> </v>
      </c>
      <c r="AN460" s="108" t="str">
        <f>IF(SUM(COUNTIFS('Planificación 2026-1'!F:F,"FILIAL",'Planificación 2026-1'!W:W,C460,'Planificación 2026-1'!H:H,"T2"))&gt;0,"P37"," ")</f>
        <v xml:space="preserve"> </v>
      </c>
      <c r="AO460" s="108" t="str">
        <f>IF(SUM(COUNTIFS('Planificación 2026-1'!F:F,"FILIAL",'Planificación 2026-1'!W:W,C460,'Planificación 2026-1'!H:H,"AE"))&gt;0,"P38"," ")</f>
        <v xml:space="preserve"> </v>
      </c>
      <c r="AP460" s="108" t="str">
        <f>IF(SUM(COUNTIFS('Planificación 2026-1'!F:F,"FILIAL",'Planificación 2026-1'!W:W,C460,'Planificación 2026-1'!H:H,"T4"))&gt;0,"P55"," ")</f>
        <v xml:space="preserve"> </v>
      </c>
      <c r="AQ460" s="108" t="str">
        <f>IF(SUM(COUNTIFS('Planificación 2026-1'!F:F,"SUNAMPE",'Planificación 2026-1'!W:W,C460,'Planificación 2026-1'!H:H,"AF"))&gt;0," P01"," ")</f>
        <v xml:space="preserve"> </v>
      </c>
      <c r="AR460" s="108" t="str">
        <f>IF(SUM(COUNTIFS('Planificación 2026-1'!F:F,"SUNAMPE",'Planificación 2026-1'!W:W,C460,'Planificación 2026-1'!H:H,"EN"))&gt;0,"P02"," ")</f>
        <v xml:space="preserve"> </v>
      </c>
      <c r="AS460" s="108" t="str">
        <f>IF(SUM(COUNTIFS('Planificación 2026-1'!F:F,"SUNAMPE",'Planificación 2026-1'!W:W,C460,'Planificación 2026-1'!H:H,"IS"))&gt;0,"P03"," ")</f>
        <v xml:space="preserve"> </v>
      </c>
      <c r="AT460" s="108" t="str">
        <f>IF(SUM(COUNTIFS('Planificación 2026-1'!F:F,"SUNAMPE",'Planificación 2026-1'!W:W,C460,'Planificación 2026-1'!H:H,"PS"))&gt;0,"P04"," ")</f>
        <v xml:space="preserve"> </v>
      </c>
      <c r="AU460" s="108"/>
      <c r="AV460" s="108" t="str">
        <f>IF(SUM(COUNTIFS('Planificación 2026-1'!F:F,"SUNAMPE",'Planificación 2026-1'!W:W,C460,'Planificación 2026-1'!H:H,"IN"))&gt;0,"P06"," ")</f>
        <v xml:space="preserve"> </v>
      </c>
      <c r="AW460" s="108" t="str">
        <f>IF(SUM(COUNTIFS('Planificación 2026-1'!F:F,"SUNAMPE",'Planificación 2026-1'!W:W,C460,'Planificación 2026-1'!H:H,"CA"))&gt;0,"P07"," ")</f>
        <v xml:space="preserve"> </v>
      </c>
      <c r="AX460" s="108" t="str">
        <f>IF(SUM(COUNTIFS('Planificación 2026-1'!F:F,"SUNAMPE",'Planificación 2026-1'!W:W,C460,'Planificación 2026-1'!H:H,"DE"))&gt;0,"P08"," ")</f>
        <v xml:space="preserve"> </v>
      </c>
      <c r="AY460" s="108" t="str">
        <f>IF(SUM(COUNTIFS('Planificación 2026-1'!F:F,"SUNAMPE",'Planificación 2026-1'!W:W,C460,'Planificación 2026-1'!H:H,"OB"))&gt;0,"P09"," ")</f>
        <v xml:space="preserve"> </v>
      </c>
      <c r="AZ460" s="108" t="str">
        <f>IF(SUM(COUNTIFS('Planificación 2026-1'!F:F,"SUNAMPE",'Planificación 2026-1'!W:W,C460,'Planificación 2026-1'!H:H,"MH"))&gt;0,"P31"," ")</f>
        <v xml:space="preserve"> </v>
      </c>
      <c r="BA460" s="108" t="str">
        <f>IF(SUM(COUNTIFS('Planificación 2026-1'!F:F,"SUNAMPE",'Planificación 2026-1'!W:W,C460,'Planificación 2026-1'!H:H,"IC"))&gt;0,"P32"," ")</f>
        <v xml:space="preserve"> </v>
      </c>
      <c r="BB460" s="108" t="str">
        <f>IF(SUM(COUNTIFS('Planificación 2026-1'!F:F,"SUNAMPE",'Planificación 2026-1'!W:W,C460,'Planificación 2026-1'!H:H,"AR"))&gt;0,"P34"," ")</f>
        <v xml:space="preserve"> </v>
      </c>
      <c r="BC460" s="108" t="str">
        <f>IF(SUM(COUNTIFS('Planificación 2026-1'!F:F,"SUNAMPE",'Planificación 2026-1'!W:W,C460,'Planificación 2026-1'!H:H,"T1"))&gt;0,"P35"," ")</f>
        <v xml:space="preserve"> </v>
      </c>
      <c r="BD460" s="108" t="str">
        <f>IF(SUM(COUNTIFS('Planificación 2026-1'!F:F,"SUNAMPE",'Planificación 2026-1'!W:W,C460,'Planificación 2026-1'!H:H,"T3"))&gt;0,"P36"," ")</f>
        <v xml:space="preserve"> </v>
      </c>
      <c r="BE460" s="108" t="str">
        <f>IF(SUM(COUNTIFS('Planificación 2026-1'!F:F,"SUNAMPE",'Planificación 2026-1'!W:W,C460,'Planificación 2026-1'!H:H,"T2"))&gt;0,"P37"," ")</f>
        <v xml:space="preserve"> </v>
      </c>
      <c r="BF460" s="108" t="str">
        <f>IF(SUM(COUNTIFS('Planificación 2026-1'!F:F,"SUNAMPE",'Planificación 2026-1'!W:W,C460,'Planificación 2026-1'!H:H,"AE"))&gt;0,"P38"," ")</f>
        <v xml:space="preserve"> </v>
      </c>
      <c r="BG460" s="108" t="str">
        <f>IF(SUM(COUNTIFS('Planificación 2026-1'!F:F,"SUNAMPE",'Planificación 2026-1'!W:W,C460,'Planificación 2026-1'!H:H,"T4"))&gt;0,"P55"," ")</f>
        <v xml:space="preserve"> </v>
      </c>
      <c r="BH460" s="108" t="str">
        <f>IF(SUM(COUNTIFS('Planificación 2026-1'!F:F,"HUAURA",'Planificación 2026-1'!W:W,C460,'Planificación 2026-1'!H:H,"AF"))&gt;0," P01"," ")</f>
        <v xml:space="preserve"> </v>
      </c>
      <c r="BI460" s="108" t="str">
        <f>IF(SUM(COUNTIFS('Planificación 2026-1'!F:F,"HUAURA",'Planificación 2026-1'!W:W,C460,'Planificación 2026-1'!H:H,"EN"))&gt;0,"P02"," ")</f>
        <v xml:space="preserve"> </v>
      </c>
      <c r="BJ460" s="108" t="str">
        <f>IF(SUM(COUNTIFS('Planificación 2026-1'!F:F,"HUAURA",'Planificación 2026-1'!W:W,C460,'Planificación 2026-1'!H:H,"IS"))&gt;0,"P03"," ")</f>
        <v xml:space="preserve"> </v>
      </c>
      <c r="BK460" s="108" t="str">
        <f>IF(SUM(COUNTIFS('Planificación 2026-1'!F:F,"HUAURA",'Planificación 2026-1'!W:W,C460,'Planificación 2026-1'!H:H,"PS"))&gt;0,"P04"," ")</f>
        <v xml:space="preserve"> </v>
      </c>
      <c r="BL460" s="108"/>
      <c r="BM460" s="108" t="str">
        <f>IF(SUM(COUNTIFS('Planificación 2026-1'!F:F,"HUAURA",'Planificación 2026-1'!W:W,C460,'Planificación 2026-1'!H:H,"IN"))&gt;0,"P06"," ")</f>
        <v xml:space="preserve"> </v>
      </c>
      <c r="BN460" s="108" t="str">
        <f>IF(SUM(COUNTIFS('Planificación 2026-1'!F:F,"HUAURA",'Planificación 2026-1'!W:W,C460,'Planificación 2026-1'!H:H,"CA"))&gt;0,"P07"," ")</f>
        <v xml:space="preserve"> </v>
      </c>
      <c r="BO460" s="108" t="str">
        <f>IF(SUM(COUNTIFS('Planificación 2026-1'!F:F,"HUAURA",'Planificación 2026-1'!W:W,C460,'Planificación 2026-1'!H:H,"DE"))&gt;0,"P08"," ")</f>
        <v xml:space="preserve"> </v>
      </c>
      <c r="BP460" s="108" t="str">
        <f>IF(SUM(COUNTIFS('Planificación 2026-1'!F:F,"HUAURA",'Planificación 2026-1'!W:W,C460,'Planificación 2026-1'!H:H,"OB"))&gt;0,"P09"," ")</f>
        <v xml:space="preserve"> </v>
      </c>
      <c r="BQ460" s="108" t="str">
        <f>IF(SUM(COUNTIFS('Planificación 2026-1'!F:F,"HUAURA",'Planificación 2026-1'!W:W,C460,'Planificación 2026-1'!H:H,"MH"))&gt;0,"P31"," ")</f>
        <v xml:space="preserve"> </v>
      </c>
      <c r="BR460" s="108" t="str">
        <f>IF(SUM(COUNTIFS('Planificación 2026-1'!F:F,"HUAURA",'Planificación 2026-1'!W:W,C460,'Planificación 2026-1'!H:H,"IC"))&gt;0,"P32"," ")</f>
        <v xml:space="preserve"> </v>
      </c>
      <c r="BS460" s="108" t="str">
        <f>IF(SUM(COUNTIFS('Planificación 2026-1'!F:F,"HUAURA",'Planificación 2026-1'!W:W,C460,'Planificación 2026-1'!H:H,"AR"))&gt;0,"P34"," ")</f>
        <v xml:space="preserve"> </v>
      </c>
      <c r="BT460" s="108" t="str">
        <f>IF(SUM(COUNTIFS('Planificación 2026-1'!F:F,"HUAURA",'Planificación 2026-1'!W:W,C460,'Planificación 2026-1'!H:H,"T1"))&gt;0,"P35"," ")</f>
        <v xml:space="preserve"> </v>
      </c>
      <c r="BU460" s="108" t="str">
        <f>IF(SUM(COUNTIFS('Planificación 2026-1'!F:F,"HUAURA",'Planificación 2026-1'!W:W,C460,'Planificación 2026-1'!H:H,"T3"))&gt;0,"P36"," ")</f>
        <v xml:space="preserve"> </v>
      </c>
      <c r="BV460" s="108" t="str">
        <f>IF(SUM(COUNTIFS('Planificación 2026-1'!F:F,"HUAURA",'Planificación 2026-1'!W:W,C460,'Planificación 2026-1'!H:H,"T2"))&gt;0,"P37"," ")</f>
        <v xml:space="preserve"> </v>
      </c>
      <c r="BW460" s="108" t="str">
        <f>IF(SUM(COUNTIFS('Planificación 2026-1'!F:F,"HUAURA",'Planificación 2026-1'!W:W,C460,'Planificación 2026-1'!H:H,"AE"))&gt;0,"P38"," ")</f>
        <v xml:space="preserve"> </v>
      </c>
      <c r="BX460" s="108" t="str">
        <f>IF(SUM(COUNTIFS('Planificación 2026-1'!F:F,"HUAURA",'Planificación 2026-1'!W:W,C460,'Planificación 2026-1'!H:H,"T4"))&gt;0,"P55"," ")</f>
        <v xml:space="preserve"> </v>
      </c>
      <c r="BY460" s="109">
        <f>SUMIFS('Planificación 2026-1'!R:R,'Planificación 2026-1'!W:W,C460,'Planificación 2026-1'!H:H,"AF",'Planificación 2026-1'!I:I,"&gt;2")</f>
        <v>0</v>
      </c>
      <c r="BZ460" s="109">
        <f>SUMIFS('Planificación 2026-1'!R:R,'Planificación 2026-1'!W:W,C460,'Planificación 2026-1'!H:H,"EN",'Planificación 2026-1'!I:I,"&gt;2")</f>
        <v>0</v>
      </c>
      <c r="CA460" s="109">
        <f>SUMIFS('Planificación 2026-1'!R:R,'Planificación 2026-1'!W:W,C460,'Planificación 2026-1'!H:H,"IS",'Planificación 2026-1'!I:I,"&gt;2")</f>
        <v>0</v>
      </c>
      <c r="CB460" s="109">
        <f>SUMIFS('Planificación 2026-1'!R:R,'Planificación 2026-1'!W:W,C460,'Planificación 2026-1'!H:H,"PS",'Planificación 2026-1'!I:I,"&gt;2")</f>
        <v>0</v>
      </c>
      <c r="CC460" s="109">
        <f>SUMIFS('Planificación 2026-1'!R:R,'Planificación 2026-1'!W:W,C460,'Planificación 2026-1'!H:H,"IN",'Planificación 2026-1'!I:I,"&gt;2")</f>
        <v>0</v>
      </c>
      <c r="CD460" s="109">
        <f>SUMIFS('Planificación 2026-1'!R:R,'Planificación 2026-1'!W:W,C460,'Planificación 2026-1'!H:H,"CA",'Planificación 2026-1'!I:I,"&gt;2")</f>
        <v>0</v>
      </c>
      <c r="CE460" s="109">
        <f>SUMIFS('Planificación 2026-1'!R:R,'Planificación 2026-1'!W:W,C460,'Planificación 2026-1'!H:H,"DE",'Planificación 2026-1'!I:I,"&gt;2")</f>
        <v>0</v>
      </c>
      <c r="CF460" s="109">
        <f>SUMIFS('Planificación 2026-1'!R:R,'Planificación 2026-1'!W:W,C460,'Planificación 2026-1'!H:H,"OB",'Planificación 2026-1'!I:I,"&gt;2")</f>
        <v>0</v>
      </c>
      <c r="CG460" s="109">
        <f>SUMIFS('Planificación 2026-1'!R:R,'Planificación 2026-1'!W:W,C460,'Planificación 2026-1'!H:H,"MH",'Planificación 2026-1'!I:I,"&gt;2")</f>
        <v>0</v>
      </c>
      <c r="CH460" s="109">
        <f>SUMIFS('Planificación 2026-1'!R:R,'Planificación 2026-1'!W:W,C460,'Planificación 2026-1'!H:H,"IC",'Planificación 2026-1'!I:I,"&gt;2")</f>
        <v>0</v>
      </c>
      <c r="CI460" s="109">
        <f>SUMIFS('Planificación 2026-1'!R:R,'Planificación 2026-1'!W:W,C460,'Planificación 2026-1'!H:H,"AR",'Planificación 2026-1'!I:I,"&gt;2")</f>
        <v>0</v>
      </c>
      <c r="CJ460" s="109">
        <f>SUMIFS('Planificación 2026-1'!R:R,'Planificación 2026-1'!W:W,C460,'Planificación 2026-1'!H:H,"T1",'Planificación 2026-1'!I:I,"&gt;2")</f>
        <v>0</v>
      </c>
      <c r="CK460" s="109">
        <f>SUMIFS('Planificación 2026-1'!R:R,'Planificación 2026-1'!W:W,C460,'Planificación 2026-1'!H:H,"T3",'Planificación 2026-1'!I:I,"&gt;2")</f>
        <v>0</v>
      </c>
      <c r="CL460" s="109">
        <f>SUMIFS('Planificación 2026-1'!R:R,'Planificación 2026-1'!W:W,C460,'Planificación 2026-1'!H:H,"T2",'Planificación 2026-1'!I:I,"&gt;2")</f>
        <v>0</v>
      </c>
      <c r="CM460" s="109">
        <f>SUMIFS('Planificación 2026-1'!R:R,'Planificación 2026-1'!W:W,C460,'Planificación 2026-1'!H:H,"AE",'Planificación 2026-1'!I:I,"&gt;2")</f>
        <v>0</v>
      </c>
      <c r="CN460" s="109">
        <f>SUMIFS('Planificación 2026-1'!R:R,'Planificación 2026-1'!W:W,C460,'Planificación 2026-1'!H:H,"T4",'Planificación 2026-1'!I:I,"&gt;2")</f>
        <v>0</v>
      </c>
      <c r="CO460" s="109">
        <f>SUMIFS('Planificación 2026-1'!R:R,'Planificación 2026-1'!W:W,C460,'Planificación 2026-1'!H:H,"AF",'Planificación 2026-1'!I:I,"&lt;3")</f>
        <v>0</v>
      </c>
      <c r="CP460" s="109">
        <f>SUMIFS('Planificación 2026-1'!R:R,'Planificación 2026-1'!W:W,C460,'Planificación 2026-1'!H:H,"EN",'Planificación 2026-1'!I:I,"&lt;3")</f>
        <v>0</v>
      </c>
      <c r="CQ460" s="109">
        <f>SUMIFS('Planificación 2026-1'!R:R,'Planificación 2026-1'!W:W,C460,'Planificación 2026-1'!H:H,"IS",'Planificación 2026-1'!I:I,"&lt;3")</f>
        <v>0</v>
      </c>
      <c r="CR460" s="109">
        <f>SUMIFS('Planificación 2026-1'!R:R,'Planificación 2026-1'!W:W,C460,'Planificación 2026-1'!H:H,"PS",'Planificación 2026-1'!I:I,"&lt;3")</f>
        <v>0</v>
      </c>
      <c r="CS460" s="109">
        <f>SUMIFS('Planificación 2026-1'!R:R,'Planificación 2026-1'!W:W,C460,'Planificación 2026-1'!H:H,"IN",'Planificación 2026-1'!I:I,"&lt;3")</f>
        <v>0</v>
      </c>
      <c r="CT460" s="109">
        <f>SUMIFS('Planificación 2026-1'!R:R,'Planificación 2026-1'!W:W,C460,'Planificación 2026-1'!H:H,"CA",'Planificación 2026-1'!I:I,"&lt;3")</f>
        <v>0</v>
      </c>
      <c r="CU460" s="109">
        <f>SUMIFS('Planificación 2026-1'!R:R,'Planificación 2026-1'!W:W,C460,'Planificación 2026-1'!H:H,"DE",'Planificación 2026-1'!I:I,"&lt;3")</f>
        <v>0</v>
      </c>
      <c r="CV460" s="109">
        <f>SUMIFS('Planificación 2026-1'!R:R,'Planificación 2026-1'!W:W,C460,'Planificación 2026-1'!H:H,"OB",'Planificación 2026-1'!I:I,"&lt;3")</f>
        <v>0</v>
      </c>
      <c r="CW460" s="109">
        <f>SUMIFS('Planificación 2026-1'!R:R,'Planificación 2026-1'!W:W,C460,'Planificación 2026-1'!H:H,"MH",'Planificación 2026-1'!I:I,"&lt;3")</f>
        <v>0</v>
      </c>
      <c r="CX460" s="109">
        <f>SUMIFS('Planificación 2026-1'!R:R,'Planificación 2026-1'!W:W,C460,'Planificación 2026-1'!H:H,"IC",'Planificación 2026-1'!I:I,"&lt;3")</f>
        <v>0</v>
      </c>
      <c r="CY460" s="109">
        <f>SUMIFS('Planificación 2026-1'!R:R,'Planificación 2026-1'!W:W,C460,'Planificación 2026-1'!H:H,"AR",'Planificación 2026-1'!I:I,"&lt;3")</f>
        <v>0</v>
      </c>
      <c r="CZ460" s="109">
        <f>SUMIFS('Planificación 2026-1'!R:R,'Planificación 2026-1'!W:W,C460,'Planificación 2026-1'!H:H,"T1",'Planificación 2026-1'!I:I,"&lt;3")</f>
        <v>0</v>
      </c>
      <c r="DA460" s="109">
        <f>SUMIFS('Planificación 2026-1'!R:R,'Planificación 2026-1'!W:W,C460,'Planificación 2026-1'!H:H,"T3",'Planificación 2026-1'!I:I,"&lt;3")</f>
        <v>0</v>
      </c>
      <c r="DB460" s="109">
        <f>SUMIFS('Planificación 2026-1'!R:R,'Planificación 2026-1'!W:W,C460,'Planificación 2026-1'!H:H,"T2",'Planificación 2026-1'!I:I,"&lt;3")</f>
        <v>0</v>
      </c>
      <c r="DC460" s="109">
        <f>SUMIFS('Planificación 2026-1'!R:R,'Planificación 2026-1'!W:W,C460,'Planificación 2026-1'!H:H,"AE",'Planificación 2026-1'!I:I,"&lt;3")</f>
        <v>0</v>
      </c>
      <c r="DD460" s="109">
        <f>SUMIFS('Planificación 2026-1'!R:R,'Planificación 2026-1'!W:W,C460,'Planificación 2026-1'!H:H,"T4",'Planificación 2026-1'!I:I,"&lt;3")</f>
        <v>0</v>
      </c>
      <c r="DE460" s="108" t="str">
        <f t="shared" si="72"/>
        <v/>
      </c>
      <c r="DF460" s="41">
        <f>IF(C460="","",SUMIFS('Planificación 2026-1'!R:R,'Planificación 2026-1'!W:W,C460,'Planificación 2026-1'!F:F,"PRINCIPAL",'Planificación 2026-1'!X:X,"VIRTUAL"))</f>
        <v>0</v>
      </c>
      <c r="DG460" s="41">
        <f>IF(C460="","",SUMIFS('Planificación 2026-1'!R:R,'Planificación 2026-1'!W:W,C460,'Planificación 2026-1'!F:F,"PRINCIPAL",'Planificación 2026-1'!X:X,"PRESENCIAL"))</f>
        <v>0</v>
      </c>
      <c r="DH460" s="41">
        <f>IF(C460="","",SUMIFS('Planificación 2026-1'!R:R,'Planificación 2026-1'!W:W,C460,'Planificación 2026-1'!F:F,"PRINCIPAL",'Planificación 2026-1'!X:X,"HIBRIDO PRESENCIAL"))</f>
        <v>0</v>
      </c>
      <c r="DI460" s="108" t="str">
        <f t="shared" si="73"/>
        <v/>
      </c>
      <c r="DJ460" s="108">
        <f>IF(C460="","",SUMIFS('Planificación 2026-1'!R:R,'Planificación 2026-1'!W:W,C460,'Planificación 2026-1'!F:F,"FILIAL",'Planificación 2026-1'!X:X,"VIRTUAL"))</f>
        <v>0</v>
      </c>
      <c r="DK460" s="110">
        <f>IF(C460="","",SUMIFS('Planificación 2026-1'!R:R,'Planificación 2026-1'!W:W,C460,'Planificación 2026-1'!F:F,"FILIAL",'Planificación 2026-1'!X:X,"PRESENCIAL"))</f>
        <v>0</v>
      </c>
      <c r="DL460" s="61">
        <f>IF(C460="","",SUMIFS('Planificación 2026-1'!R:R,'Planificación 2026-1'!W:W,C460,'Planificación 2026-1'!F:F,"FILIAL",'Planificación 2026-1'!X:X,"HIBRIDO PRESENCIAL"))</f>
        <v>0</v>
      </c>
      <c r="DM460" s="111" t="str">
        <f t="shared" si="74"/>
        <v/>
      </c>
      <c r="DN460" s="108">
        <f>IF(C460="","",SUMIFS('Planificación 2026-1'!R:R,'Planificación 2026-1'!W:W,C460,'Planificación 2026-1'!F:F,"SUNAMPE",'Planificación 2026-1'!X:X,"VIRTUAL"))</f>
        <v>0</v>
      </c>
      <c r="DO460" s="61">
        <f>IF(C460="","",SUMIFS('Planificación 2026-1'!R:R,'Planificación 2026-1'!W:W,C460,'Planificación 2026-1'!F:F,"SUNAMPE",'Planificación 2026-1'!X:X,"PRESENCIAL"))</f>
        <v>0</v>
      </c>
      <c r="DP460" s="111" t="str">
        <f t="shared" si="75"/>
        <v/>
      </c>
      <c r="DQ460" s="108">
        <f>IF(C460="","",SUMIFS('Planificación 2026-1'!R:R,'Planificación 2026-1'!W:W,C460,'Planificación 2026-1'!F:F,"HUAURA",'Planificación 2026-1'!X:X,"VIRTUAL"))</f>
        <v>0</v>
      </c>
      <c r="DR460" s="61">
        <f>IF(C460="","",SUMIFS('Planificación 2026-1'!R:R,'Planificación 2026-1'!W:W,C460,'Planificación 2026-1'!F:F,"HUAURA",'Planificación 2026-1'!X:X,"PRESENCIAL"))</f>
        <v>0</v>
      </c>
      <c r="DS460" s="76">
        <f>SUMIFS('Planificación 2026-1'!R:R,'Planificación 2026-1'!W:W,C460,'Planificación 2026-1'!F:F,"PRINCIPAL",'Planificación 2026-1'!X:X,"VIRTUAL",'Planificación 2026-1'!I:I,"&gt;2")</f>
        <v>0</v>
      </c>
      <c r="DT460" s="76">
        <f>SUMIFS('Planificación 2026-1'!R:R,'Planificación 2026-1'!W:W,C460,'Planificación 2026-1'!F:F,"PRINCIPAL",'Planificación 2026-1'!X:X,"&lt;&gt;VIRTUAL",'Planificación 2026-1'!I:I,"&gt;2")</f>
        <v>0</v>
      </c>
      <c r="DU460" s="76">
        <f>SUMIFS('Planificación 2026-1'!R:R,'Planificación 2026-1'!W:W,C460,'Planificación 2026-1'!F:F,"SUNAMPE",'Planificación 2026-1'!X:X,"VIRTUAL",'Planificación 2026-1'!I:I,"&gt;2")</f>
        <v>0</v>
      </c>
      <c r="DV460" s="76">
        <f>SUMIFS('Planificación 2026-1'!R:R,'Planificación 2026-1'!W:W,C460,'Planificación 2026-1'!F:F,"SUNAMPE",'Planificación 2026-1'!X:X,"&lt;&gt;VIRTUAL",'Planificación 2026-1'!I:I,"&gt;2")</f>
        <v>0</v>
      </c>
      <c r="DW460" s="76">
        <f>SUMIFS('Planificación 2026-1'!R:R,'Planificación 2026-1'!W:W,C460,'Planificación 2026-1'!F:F,"FILIAL",'Planificación 2026-1'!X:X,"VIRTUAL",'Planificación 2026-1'!I:I,"&gt;2")</f>
        <v>0</v>
      </c>
      <c r="DX460" s="76">
        <f>SUMIFS('Planificación 2026-1'!R:R,'Planificación 2026-1'!W:W,C460,'Planificación 2026-1'!F:F,"FILIAL",'Planificación 2026-1'!X:X,"&lt;&gt;VIRTUAL",'Planificación 2026-1'!I:I,"&gt;2")</f>
        <v>0</v>
      </c>
      <c r="DY460" s="76">
        <f>SUMIFS('Planificación 2026-1'!R:R,'Planificación 2026-1'!W:W,C460,'Planificación 2026-1'!F:F,"PORUMA",'Planificación 2026-1'!X:X,"VIRTUAL",'Planificación 2026-1'!I:I,"&gt;2")</f>
        <v>0</v>
      </c>
      <c r="DZ460" s="76">
        <f>SUMIFS('Planificación 2026-1'!R:R,'Planificación 2026-1'!W:W,C460,'Planificación 2026-1'!F:F,"PORUMA",'Planificación 2026-1'!X:X,"&lt;&gt;VIRTUAL",'Planificación 2026-1'!I:I,"&gt;2")</f>
        <v>0</v>
      </c>
      <c r="EA460" s="76">
        <f>SUMIFS('Planificación 2026-1'!R:R,'Planificación 2026-1'!W:W,C460,'Planificación 2026-1'!F:F,"HUAURA",'Planificación 2026-1'!X:X,"VIRTUAL",'Planificación 2026-1'!I:I,"&gt;2")</f>
        <v>0</v>
      </c>
      <c r="EB460" s="76">
        <f>SUMIFS('Planificación 2026-1'!R:R,'Planificación 2026-1'!W:W,C460,'Planificación 2026-1'!F:F,"HUAURA",'Planificación 2026-1'!X:X,"&lt;&gt;VIRTUAL",'Planificación 2026-1'!I:I,"&gt;2")</f>
        <v>0</v>
      </c>
      <c r="EC460" s="76">
        <f>SUMIFS('Planificación 2026-1'!R:R,'Planificación 2026-1'!W:W,C460,'Planificación 2026-1'!F:F,"PRINCIPAL",'Planificación 2026-1'!X:X,"VIRTUAL",'Planificación 2026-1'!I:I,"&lt;3")</f>
        <v>0</v>
      </c>
      <c r="ED460" s="76">
        <f>SUMIFS('Planificación 2026-1'!R:R,'Planificación 2026-1'!W:W,C460,'Planificación 2026-1'!F:F,"PRINCIPAL",'Planificación 2026-1'!X:X,"&lt;&gt;VIRTUAL",'Planificación 2026-1'!I:I,"&lt;3")</f>
        <v>0</v>
      </c>
      <c r="EE460" s="76">
        <f>SUMIFS('Planificación 2026-1'!R:R,'Planificación 2026-1'!W:W,C460,'Planificación 2026-1'!F:F,"SUNAMPE",'Planificación 2026-1'!X:X,"VIRTUAL",'Planificación 2026-1'!I:I,"&lt;3")</f>
        <v>0</v>
      </c>
      <c r="EF460" s="76">
        <f>SUMIFS('Planificación 2026-1'!R:R,'Planificación 2026-1'!W:W,C460,'Planificación 2026-1'!F:F,"SUNAMPE",'Planificación 2026-1'!X:X,"&lt;&gt;VIRTUAL",'Planificación 2026-1'!I:I,"&lt;3")</f>
        <v>0</v>
      </c>
      <c r="EG460" s="76">
        <f>SUMIFS('Planificación 2026-1'!R:R,'Planificación 2026-1'!W:W,C460,'Planificación 2026-1'!F:F,"FILIAL",'Planificación 2026-1'!X:X,"VIRTUAL",'Planificación 2026-1'!I:I,"&lt;3")</f>
        <v>0</v>
      </c>
      <c r="EH460" s="76">
        <f>SUMIFS('Planificación 2026-1'!R:R,'Planificación 2026-1'!W:W,C460,'Planificación 2026-1'!F:F,"FILIAL",'Planificación 2026-1'!X:X,"&lt;&gt;VIRTUAL",'Planificación 2026-1'!I:I,"&lt;3")</f>
        <v>0</v>
      </c>
      <c r="EI460" s="76">
        <f>SUMIFS('Planificación 2026-1'!R:R,'Planificación 2026-1'!W:W,C460,'Planificación 2026-1'!F:F,"PORUMA",'Planificación 2026-1'!X:X,"VIRTUAL",'Planificación 2026-1'!I:I,"&lt;3")</f>
        <v>0</v>
      </c>
      <c r="EJ460" s="76">
        <f>SUMIFS('Planificación 2026-1'!R:R,'Planificación 2026-1'!W:W,C460,'Planificación 2026-1'!F:F,"PORUMA",'Planificación 2026-1'!X:X,"&lt;&gt;VIRTUAL",'Planificación 2026-1'!I:I,"&lt;3")</f>
        <v>0</v>
      </c>
      <c r="EK460" s="76">
        <f>SUMIFS('Planificación 2026-1'!R:R,'Planificación 2026-1'!W:W,C460,'Planificación 2026-1'!F:F,"HUAURA",'Planificación 2026-1'!X:X,"VIRTUAL",'Planificación 2026-1'!I:I,"&lt;3")</f>
        <v>0</v>
      </c>
      <c r="EL460" s="76">
        <f>SUMIFS('Planificación 2026-1'!R:R,'Planificación 2026-1'!W:W,C460,'Planificación 2026-1'!F:F,"HUAURA",'Planificación 2026-1'!X:X,"&lt;&gt;VIRTUAL",'Planificación 2026-1'!I:I,"&lt;3")</f>
        <v>0</v>
      </c>
      <c r="EM460" s="76"/>
      <c r="EN460" s="76">
        <f t="shared" si="68"/>
        <v>0</v>
      </c>
      <c r="EO460" s="76">
        <f t="shared" si="69"/>
        <v>0</v>
      </c>
      <c r="EP460" s="76" t="b">
        <f t="shared" si="70"/>
        <v>1</v>
      </c>
      <c r="EQ460" s="76" t="str">
        <f t="shared" si="71"/>
        <v/>
      </c>
      <c r="ER460" s="76" t="str">
        <f t="shared" si="76"/>
        <v>PRESENCIAL</v>
      </c>
    </row>
    <row r="461" spans="1:148" hidden="1">
      <c r="A461" s="83"/>
      <c r="B461" s="119">
        <v>458</v>
      </c>
      <c r="C461" s="115" t="s">
        <v>636</v>
      </c>
      <c r="D461" s="112">
        <f>SUMIF('Planificación 2026-1'!W:W,C461,'Planificación 2026-1'!R:R)</f>
        <v>0</v>
      </c>
      <c r="E461" s="114" t="s">
        <v>170</v>
      </c>
      <c r="F461" s="115" t="s">
        <v>596</v>
      </c>
      <c r="G461" s="115" t="s">
        <v>19</v>
      </c>
      <c r="H461" s="115" t="s">
        <v>140</v>
      </c>
      <c r="I461" s="107" t="str">
        <f>IF(SUM(COUNTIFS('Planificación 2026-1'!F:F,"PRINCIPAL",'Planificación 2026-1'!W:W,C461,'Planificación 2026-1'!H:H,"AF"))&gt;0,"P01"," ")</f>
        <v xml:space="preserve"> </v>
      </c>
      <c r="J461" s="108" t="str">
        <f>IF(SUM(COUNTIFS('Planificación 2026-1'!F:F,"PRINCIPAL",'Planificación 2026-1'!W:W,C461,'Planificación 2026-1'!H:H,"EN"))&gt;0,"P02"," ")</f>
        <v xml:space="preserve"> </v>
      </c>
      <c r="K461" s="108" t="str">
        <f>IF(SUM(COUNTIFS('Planificación 2026-1'!F:F,"PRINCIPAL",'Planificación 2026-1'!W:W,C461,'Planificación 2026-1'!H:H,"IS"))&gt;0,"P03"," ")</f>
        <v xml:space="preserve"> </v>
      </c>
      <c r="L461" s="108" t="str">
        <f>IF(SUM(COUNTIFS('Planificación 2026-1'!F:F,"PRINCIPAL",'Planificación 2026-1'!W:W,C461,'Planificación 2026-1'!H:H,"PS"))&gt;0,"P04"," ")</f>
        <v xml:space="preserve"> </v>
      </c>
      <c r="M461" s="108"/>
      <c r="N461" s="108" t="str">
        <f>IF(SUM(COUNTIFS('Planificación 2026-1'!F:F,"PRINCIPAL",'Planificación 2026-1'!W:W,C461,'Planificación 2026-1'!H:H,"IN"))&gt;0,"P06"," ")</f>
        <v xml:space="preserve"> </v>
      </c>
      <c r="O461" s="108" t="str">
        <f>IF(SUM(COUNTIFS('Planificación 2026-1'!F:F,"PRINCIPAL",'Planificación 2026-1'!W:W,C461,'Planificación 2026-1'!H:H,"CA"))&gt;0,"P07"," ")</f>
        <v xml:space="preserve"> </v>
      </c>
      <c r="P461" s="108" t="str">
        <f>IF(SUM(COUNTIFS('Planificación 2026-1'!F:F,"PRINCIPAL",'Planificación 2026-1'!W:W,C461,'Planificación 2026-1'!H:H,"DE"))&gt;0,"P08"," ")</f>
        <v xml:space="preserve"> </v>
      </c>
      <c r="Q461" s="108" t="str">
        <f>IF(SUM(COUNTIFS('Planificación 2026-1'!F:F,"PRINCIPAL",'Planificación 2026-1'!W:W,C461,'Planificación 2026-1'!H:H,"OB"))&gt;0,"P09"," ")</f>
        <v xml:space="preserve"> </v>
      </c>
      <c r="R461" s="108" t="str">
        <f>IF(SUM(COUNTIFS('Planificación 2026-1'!F:F,"PRINCIPAL",'Planificación 2026-1'!W:W,C461,'Planificación 2026-1'!H:H,"MH"))&gt;0,"P31"," ")</f>
        <v xml:space="preserve"> </v>
      </c>
      <c r="S461" s="108" t="str">
        <f>IF(SUM(COUNTIFS('Planificación 2026-1'!F:F,"PRINCIPAL",'Planificación 2026-1'!W:W,C461,'Planificación 2026-1'!H:H,"IC"))&gt;0,"P32"," ")</f>
        <v xml:space="preserve"> </v>
      </c>
      <c r="T461" s="108" t="str">
        <f>IF(SUM(COUNTIFS('Planificación 2026-1'!F:F,"PRINCIPAL",'Planificación 2026-1'!W:W,C461,'Planificación 2026-1'!H:H,"AR"))&gt;0,"P34"," ")</f>
        <v xml:space="preserve"> </v>
      </c>
      <c r="U461" s="108" t="str">
        <f>IF(SUM(COUNTIFS('Planificación 2026-1'!F:F,"PRINCIPAL",'Planificación 2026-1'!W:W,C461,'Planificación 2026-1'!H:H,"T1"))&gt;0,"P35"," ")</f>
        <v xml:space="preserve"> </v>
      </c>
      <c r="V461" s="108" t="str">
        <f>IF(SUM(COUNTIFS('Planificación 2026-1'!F:F,"PRINCIPAL",'Planificación 2026-1'!W:W,C461,'Planificación 2026-1'!H:H,"T3"))&gt;0,"P36"," ")</f>
        <v xml:space="preserve"> </v>
      </c>
      <c r="W461" s="108" t="str">
        <f>IF(SUM(COUNTIFS('Planificación 2026-1'!F:F,"PRINCIPAL",'Planificación 2026-1'!W:W,C461,'Planificación 2026-1'!H:H,"T2"))&gt;0,"P37"," ")</f>
        <v xml:space="preserve"> </v>
      </c>
      <c r="X461" s="108" t="str">
        <f>IF(SUM(COUNTIFS('Planificación 2026-1'!F:F,"PRINCIPAL",'Planificación 2026-1'!W:W,C461,'Planificación 2026-1'!H:H,"AE"))&gt;0,"P38"," ")</f>
        <v xml:space="preserve"> </v>
      </c>
      <c r="Y461" s="108" t="str">
        <f>IF(SUM(COUNTIFS('Planificación 2026-1'!F:F,"PRINCIPAL",'Planificación 2026-1'!W:W,C461,'Planificación 2026-1'!H:H,"T4"))&gt;0,"P55"," ")</f>
        <v xml:space="preserve"> </v>
      </c>
      <c r="Z461" s="108" t="str">
        <f>IF(SUM(COUNTIFS('Planificación 2026-1'!F:F,"FILIAL",'Planificación 2026-1'!W:W,C461,'Planificación 2026-1'!H:H,"AF"))&gt;0," P01"," ")</f>
        <v xml:space="preserve"> </v>
      </c>
      <c r="AA461" s="108" t="str">
        <f>IF(SUM(COUNTIFS('Planificación 2026-1'!F:F,"FILIAL",'Planificación 2026-1'!W:W,C461,'Planificación 2026-1'!H:H,"EN"))&gt;0,"P02"," ")</f>
        <v xml:space="preserve"> </v>
      </c>
      <c r="AB461" s="108" t="str">
        <f>IF(SUM(COUNTIFS('Planificación 2026-1'!F:F,"FILIAL",'Planificación 2026-1'!W:W,C461,'Planificación 2026-1'!H:H,"IS"))&gt;0,"P03"," ")</f>
        <v xml:space="preserve"> </v>
      </c>
      <c r="AC461" s="108" t="str">
        <f>IF(SUM(COUNTIFS('Planificación 2026-1'!F:F,"FILIAL",'Planificación 2026-1'!W:W,C461,'Planificación 2026-1'!H:H,"PS"))&gt;0,"P04"," ")</f>
        <v xml:space="preserve"> </v>
      </c>
      <c r="AD461" s="108"/>
      <c r="AE461" s="108" t="str">
        <f>IF(SUM(COUNTIFS('Planificación 2026-1'!F:F,"FILIAL",'Planificación 2026-1'!W:W,C461,'Planificación 2026-1'!H:H,"IN"))&gt;0,"P06"," ")</f>
        <v xml:space="preserve"> </v>
      </c>
      <c r="AF461" s="108" t="str">
        <f>IF(SUM(COUNTIFS('Planificación 2026-1'!F:F,"FILIAL",'Planificación 2026-1'!W:W,C461,'Planificación 2026-1'!H:H,"CA"))&gt;0,"P07"," ")</f>
        <v xml:space="preserve"> </v>
      </c>
      <c r="AG461" s="108" t="str">
        <f>IF(SUM(COUNTIFS('Planificación 2026-1'!F:F,"FILIAL",'Planificación 2026-1'!W:W,C461,'Planificación 2026-1'!H:H,"DE"))&gt;0,"P08"," ")</f>
        <v xml:space="preserve"> </v>
      </c>
      <c r="AH461" s="108" t="str">
        <f>IF(SUM(COUNTIFS('Planificación 2026-1'!F:F,"FILIAL",'Planificación 2026-1'!W:W,C461,'Planificación 2026-1'!H:H,"OB"))&gt;0,"P09"," ")</f>
        <v xml:space="preserve"> </v>
      </c>
      <c r="AI461" s="108" t="str">
        <f>IF(SUM(COUNTIFS('Planificación 2026-1'!F:F,"FILIAL",'Planificación 2026-1'!W:W,C461,'Planificación 2026-1'!H:H,"MH"))&gt;0,"P31"," ")</f>
        <v xml:space="preserve"> </v>
      </c>
      <c r="AJ461" s="108" t="str">
        <f>IF(SUM(COUNTIFS('Planificación 2026-1'!F:F,"FILIAL",'Planificación 2026-1'!W:W,C461,'Planificación 2026-1'!H:H,"IC"))&gt;0,"P32"," ")</f>
        <v xml:space="preserve"> </v>
      </c>
      <c r="AK461" s="108" t="str">
        <f>IF(SUM(COUNTIFS('Planificación 2026-1'!F:F,"FILIAL",'Planificación 2026-1'!W:W,C461,'Planificación 2026-1'!H:H,"AR"))&gt;0,"P34"," ")</f>
        <v xml:space="preserve"> </v>
      </c>
      <c r="AL461" s="108" t="str">
        <f>IF(SUM(COUNTIFS('Planificación 2026-1'!F:F,"FILIAL",'Planificación 2026-1'!W:W,C461,'Planificación 2026-1'!H:H,"T1"))&gt;0,"P35"," ")</f>
        <v xml:space="preserve"> </v>
      </c>
      <c r="AM461" s="108" t="str">
        <f>IF(SUM(COUNTIFS('Planificación 2026-1'!F:F,"FILIAL",'Planificación 2026-1'!W:W,C461,'Planificación 2026-1'!H:H,"T3"))&gt;0,"P36"," ")</f>
        <v xml:space="preserve"> </v>
      </c>
      <c r="AN461" s="108" t="str">
        <f>IF(SUM(COUNTIFS('Planificación 2026-1'!F:F,"FILIAL",'Planificación 2026-1'!W:W,C461,'Planificación 2026-1'!H:H,"T2"))&gt;0,"P37"," ")</f>
        <v xml:space="preserve"> </v>
      </c>
      <c r="AO461" s="108" t="str">
        <f>IF(SUM(COUNTIFS('Planificación 2026-1'!F:F,"FILIAL",'Planificación 2026-1'!W:W,C461,'Planificación 2026-1'!H:H,"AE"))&gt;0,"P38"," ")</f>
        <v xml:space="preserve"> </v>
      </c>
      <c r="AP461" s="108" t="str">
        <f>IF(SUM(COUNTIFS('Planificación 2026-1'!F:F,"FILIAL",'Planificación 2026-1'!W:W,C461,'Planificación 2026-1'!H:H,"T4"))&gt;0,"P55"," ")</f>
        <v xml:space="preserve"> </v>
      </c>
      <c r="AQ461" s="108" t="str">
        <f>IF(SUM(COUNTIFS('Planificación 2026-1'!F:F,"SUNAMPE",'Planificación 2026-1'!W:W,C461,'Planificación 2026-1'!H:H,"AF"))&gt;0," P01"," ")</f>
        <v xml:space="preserve"> </v>
      </c>
      <c r="AR461" s="108" t="str">
        <f>IF(SUM(COUNTIFS('Planificación 2026-1'!F:F,"SUNAMPE",'Planificación 2026-1'!W:W,C461,'Planificación 2026-1'!H:H,"EN"))&gt;0,"P02"," ")</f>
        <v xml:space="preserve"> </v>
      </c>
      <c r="AS461" s="108" t="str">
        <f>IF(SUM(COUNTIFS('Planificación 2026-1'!F:F,"SUNAMPE",'Planificación 2026-1'!W:W,C461,'Planificación 2026-1'!H:H,"IS"))&gt;0,"P03"," ")</f>
        <v xml:space="preserve"> </v>
      </c>
      <c r="AT461" s="108" t="str">
        <f>IF(SUM(COUNTIFS('Planificación 2026-1'!F:F,"SUNAMPE",'Planificación 2026-1'!W:W,C461,'Planificación 2026-1'!H:H,"PS"))&gt;0,"P04"," ")</f>
        <v xml:space="preserve"> </v>
      </c>
      <c r="AU461" s="108"/>
      <c r="AV461" s="108" t="str">
        <f>IF(SUM(COUNTIFS('Planificación 2026-1'!F:F,"SUNAMPE",'Planificación 2026-1'!W:W,C461,'Planificación 2026-1'!H:H,"IN"))&gt;0,"P06"," ")</f>
        <v xml:space="preserve"> </v>
      </c>
      <c r="AW461" s="108" t="str">
        <f>IF(SUM(COUNTIFS('Planificación 2026-1'!F:F,"SUNAMPE",'Planificación 2026-1'!W:W,C461,'Planificación 2026-1'!H:H,"CA"))&gt;0,"P07"," ")</f>
        <v xml:space="preserve"> </v>
      </c>
      <c r="AX461" s="108" t="str">
        <f>IF(SUM(COUNTIFS('Planificación 2026-1'!F:F,"SUNAMPE",'Planificación 2026-1'!W:W,C461,'Planificación 2026-1'!H:H,"DE"))&gt;0,"P08"," ")</f>
        <v xml:space="preserve"> </v>
      </c>
      <c r="AY461" s="108" t="str">
        <f>IF(SUM(COUNTIFS('Planificación 2026-1'!F:F,"SUNAMPE",'Planificación 2026-1'!W:W,C461,'Planificación 2026-1'!H:H,"OB"))&gt;0,"P09"," ")</f>
        <v xml:space="preserve"> </v>
      </c>
      <c r="AZ461" s="108" t="str">
        <f>IF(SUM(COUNTIFS('Planificación 2026-1'!F:F,"SUNAMPE",'Planificación 2026-1'!W:W,C461,'Planificación 2026-1'!H:H,"MH"))&gt;0,"P31"," ")</f>
        <v xml:space="preserve"> </v>
      </c>
      <c r="BA461" s="108" t="str">
        <f>IF(SUM(COUNTIFS('Planificación 2026-1'!F:F,"SUNAMPE",'Planificación 2026-1'!W:W,C461,'Planificación 2026-1'!H:H,"IC"))&gt;0,"P32"," ")</f>
        <v xml:space="preserve"> </v>
      </c>
      <c r="BB461" s="108" t="str">
        <f>IF(SUM(COUNTIFS('Planificación 2026-1'!F:F,"SUNAMPE",'Planificación 2026-1'!W:W,C461,'Planificación 2026-1'!H:H,"AR"))&gt;0,"P34"," ")</f>
        <v xml:space="preserve"> </v>
      </c>
      <c r="BC461" s="108" t="str">
        <f>IF(SUM(COUNTIFS('Planificación 2026-1'!F:F,"SUNAMPE",'Planificación 2026-1'!W:W,C461,'Planificación 2026-1'!H:H,"T1"))&gt;0,"P35"," ")</f>
        <v xml:space="preserve"> </v>
      </c>
      <c r="BD461" s="108" t="str">
        <f>IF(SUM(COUNTIFS('Planificación 2026-1'!F:F,"SUNAMPE",'Planificación 2026-1'!W:W,C461,'Planificación 2026-1'!H:H,"T3"))&gt;0,"P36"," ")</f>
        <v xml:space="preserve"> </v>
      </c>
      <c r="BE461" s="108" t="str">
        <f>IF(SUM(COUNTIFS('Planificación 2026-1'!F:F,"SUNAMPE",'Planificación 2026-1'!W:W,C461,'Planificación 2026-1'!H:H,"T2"))&gt;0,"P37"," ")</f>
        <v xml:space="preserve"> </v>
      </c>
      <c r="BF461" s="108" t="str">
        <f>IF(SUM(COUNTIFS('Planificación 2026-1'!F:F,"SUNAMPE",'Planificación 2026-1'!W:W,C461,'Planificación 2026-1'!H:H,"AE"))&gt;0,"P38"," ")</f>
        <v xml:space="preserve"> </v>
      </c>
      <c r="BG461" s="108" t="str">
        <f>IF(SUM(COUNTIFS('Planificación 2026-1'!F:F,"SUNAMPE",'Planificación 2026-1'!W:W,C461,'Planificación 2026-1'!H:H,"T4"))&gt;0,"P55"," ")</f>
        <v xml:space="preserve"> </v>
      </c>
      <c r="BH461" s="108" t="str">
        <f>IF(SUM(COUNTIFS('Planificación 2026-1'!F:F,"HUAURA",'Planificación 2026-1'!W:W,C461,'Planificación 2026-1'!H:H,"AF"))&gt;0," P01"," ")</f>
        <v xml:space="preserve"> </v>
      </c>
      <c r="BI461" s="108" t="str">
        <f>IF(SUM(COUNTIFS('Planificación 2026-1'!F:F,"HUAURA",'Planificación 2026-1'!W:W,C461,'Planificación 2026-1'!H:H,"EN"))&gt;0,"P02"," ")</f>
        <v xml:space="preserve"> </v>
      </c>
      <c r="BJ461" s="108" t="str">
        <f>IF(SUM(COUNTIFS('Planificación 2026-1'!F:F,"HUAURA",'Planificación 2026-1'!W:W,C461,'Planificación 2026-1'!H:H,"IS"))&gt;0,"P03"," ")</f>
        <v xml:space="preserve"> </v>
      </c>
      <c r="BK461" s="108" t="str">
        <f>IF(SUM(COUNTIFS('Planificación 2026-1'!F:F,"HUAURA",'Planificación 2026-1'!W:W,C461,'Planificación 2026-1'!H:H,"PS"))&gt;0,"P04"," ")</f>
        <v xml:space="preserve"> </v>
      </c>
      <c r="BL461" s="108"/>
      <c r="BM461" s="108" t="str">
        <f>IF(SUM(COUNTIFS('Planificación 2026-1'!F:F,"HUAURA",'Planificación 2026-1'!W:W,C461,'Planificación 2026-1'!H:H,"IN"))&gt;0,"P06"," ")</f>
        <v xml:space="preserve"> </v>
      </c>
      <c r="BN461" s="108" t="str">
        <f>IF(SUM(COUNTIFS('Planificación 2026-1'!F:F,"HUAURA",'Planificación 2026-1'!W:W,C461,'Planificación 2026-1'!H:H,"CA"))&gt;0,"P07"," ")</f>
        <v xml:space="preserve"> </v>
      </c>
      <c r="BO461" s="108" t="str">
        <f>IF(SUM(COUNTIFS('Planificación 2026-1'!F:F,"HUAURA",'Planificación 2026-1'!W:W,C461,'Planificación 2026-1'!H:H,"DE"))&gt;0,"P08"," ")</f>
        <v xml:space="preserve"> </v>
      </c>
      <c r="BP461" s="108" t="str">
        <f>IF(SUM(COUNTIFS('Planificación 2026-1'!F:F,"HUAURA",'Planificación 2026-1'!W:W,C461,'Planificación 2026-1'!H:H,"OB"))&gt;0,"P09"," ")</f>
        <v xml:space="preserve"> </v>
      </c>
      <c r="BQ461" s="108" t="str">
        <f>IF(SUM(COUNTIFS('Planificación 2026-1'!F:F,"HUAURA",'Planificación 2026-1'!W:W,C461,'Planificación 2026-1'!H:H,"MH"))&gt;0,"P31"," ")</f>
        <v xml:space="preserve"> </v>
      </c>
      <c r="BR461" s="108" t="str">
        <f>IF(SUM(COUNTIFS('Planificación 2026-1'!F:F,"HUAURA",'Planificación 2026-1'!W:W,C461,'Planificación 2026-1'!H:H,"IC"))&gt;0,"P32"," ")</f>
        <v xml:space="preserve"> </v>
      </c>
      <c r="BS461" s="108" t="str">
        <f>IF(SUM(COUNTIFS('Planificación 2026-1'!F:F,"HUAURA",'Planificación 2026-1'!W:W,C461,'Planificación 2026-1'!H:H,"AR"))&gt;0,"P34"," ")</f>
        <v xml:space="preserve"> </v>
      </c>
      <c r="BT461" s="108" t="str">
        <f>IF(SUM(COUNTIFS('Planificación 2026-1'!F:F,"HUAURA",'Planificación 2026-1'!W:W,C461,'Planificación 2026-1'!H:H,"T1"))&gt;0,"P35"," ")</f>
        <v xml:space="preserve"> </v>
      </c>
      <c r="BU461" s="108" t="str">
        <f>IF(SUM(COUNTIFS('Planificación 2026-1'!F:F,"HUAURA",'Planificación 2026-1'!W:W,C461,'Planificación 2026-1'!H:H,"T3"))&gt;0,"P36"," ")</f>
        <v xml:space="preserve"> </v>
      </c>
      <c r="BV461" s="108" t="str">
        <f>IF(SUM(COUNTIFS('Planificación 2026-1'!F:F,"HUAURA",'Planificación 2026-1'!W:W,C461,'Planificación 2026-1'!H:H,"T2"))&gt;0,"P37"," ")</f>
        <v xml:space="preserve"> </v>
      </c>
      <c r="BW461" s="108" t="str">
        <f>IF(SUM(COUNTIFS('Planificación 2026-1'!F:F,"HUAURA",'Planificación 2026-1'!W:W,C461,'Planificación 2026-1'!H:H,"AE"))&gt;0,"P38"," ")</f>
        <v xml:space="preserve"> </v>
      </c>
      <c r="BX461" s="108" t="str">
        <f>IF(SUM(COUNTIFS('Planificación 2026-1'!F:F,"HUAURA",'Planificación 2026-1'!W:W,C461,'Planificación 2026-1'!H:H,"T4"))&gt;0,"P55"," ")</f>
        <v xml:space="preserve"> </v>
      </c>
      <c r="BY461" s="109">
        <f>SUMIFS('Planificación 2026-1'!R:R,'Planificación 2026-1'!W:W,C461,'Planificación 2026-1'!H:H,"AF",'Planificación 2026-1'!I:I,"&gt;2")</f>
        <v>0</v>
      </c>
      <c r="BZ461" s="109">
        <f>SUMIFS('Planificación 2026-1'!R:R,'Planificación 2026-1'!W:W,C461,'Planificación 2026-1'!H:H,"EN",'Planificación 2026-1'!I:I,"&gt;2")</f>
        <v>0</v>
      </c>
      <c r="CA461" s="109">
        <f>SUMIFS('Planificación 2026-1'!R:R,'Planificación 2026-1'!W:W,C461,'Planificación 2026-1'!H:H,"IS",'Planificación 2026-1'!I:I,"&gt;2")</f>
        <v>0</v>
      </c>
      <c r="CB461" s="109">
        <f>SUMIFS('Planificación 2026-1'!R:R,'Planificación 2026-1'!W:W,C461,'Planificación 2026-1'!H:H,"PS",'Planificación 2026-1'!I:I,"&gt;2")</f>
        <v>0</v>
      </c>
      <c r="CC461" s="109">
        <f>SUMIFS('Planificación 2026-1'!R:R,'Planificación 2026-1'!W:W,C461,'Planificación 2026-1'!H:H,"IN",'Planificación 2026-1'!I:I,"&gt;2")</f>
        <v>0</v>
      </c>
      <c r="CD461" s="109">
        <f>SUMIFS('Planificación 2026-1'!R:R,'Planificación 2026-1'!W:W,C461,'Planificación 2026-1'!H:H,"CA",'Planificación 2026-1'!I:I,"&gt;2")</f>
        <v>0</v>
      </c>
      <c r="CE461" s="109">
        <f>SUMIFS('Planificación 2026-1'!R:R,'Planificación 2026-1'!W:W,C461,'Planificación 2026-1'!H:H,"DE",'Planificación 2026-1'!I:I,"&gt;2")</f>
        <v>0</v>
      </c>
      <c r="CF461" s="109">
        <f>SUMIFS('Planificación 2026-1'!R:R,'Planificación 2026-1'!W:W,C461,'Planificación 2026-1'!H:H,"OB",'Planificación 2026-1'!I:I,"&gt;2")</f>
        <v>0</v>
      </c>
      <c r="CG461" s="109">
        <f>SUMIFS('Planificación 2026-1'!R:R,'Planificación 2026-1'!W:W,C461,'Planificación 2026-1'!H:H,"MH",'Planificación 2026-1'!I:I,"&gt;2")</f>
        <v>0</v>
      </c>
      <c r="CH461" s="109">
        <f>SUMIFS('Planificación 2026-1'!R:R,'Planificación 2026-1'!W:W,C461,'Planificación 2026-1'!H:H,"IC",'Planificación 2026-1'!I:I,"&gt;2")</f>
        <v>0</v>
      </c>
      <c r="CI461" s="109">
        <f>SUMIFS('Planificación 2026-1'!R:R,'Planificación 2026-1'!W:W,C461,'Planificación 2026-1'!H:H,"AR",'Planificación 2026-1'!I:I,"&gt;2")</f>
        <v>0</v>
      </c>
      <c r="CJ461" s="109">
        <f>SUMIFS('Planificación 2026-1'!R:R,'Planificación 2026-1'!W:W,C461,'Planificación 2026-1'!H:H,"T1",'Planificación 2026-1'!I:I,"&gt;2")</f>
        <v>0</v>
      </c>
      <c r="CK461" s="109">
        <f>SUMIFS('Planificación 2026-1'!R:R,'Planificación 2026-1'!W:W,C461,'Planificación 2026-1'!H:H,"T3",'Planificación 2026-1'!I:I,"&gt;2")</f>
        <v>0</v>
      </c>
      <c r="CL461" s="109">
        <f>SUMIFS('Planificación 2026-1'!R:R,'Planificación 2026-1'!W:W,C461,'Planificación 2026-1'!H:H,"T2",'Planificación 2026-1'!I:I,"&gt;2")</f>
        <v>0</v>
      </c>
      <c r="CM461" s="109">
        <f>SUMIFS('Planificación 2026-1'!R:R,'Planificación 2026-1'!W:W,C461,'Planificación 2026-1'!H:H,"AE",'Planificación 2026-1'!I:I,"&gt;2")</f>
        <v>0</v>
      </c>
      <c r="CN461" s="109">
        <f>SUMIFS('Planificación 2026-1'!R:R,'Planificación 2026-1'!W:W,C461,'Planificación 2026-1'!H:H,"T4",'Planificación 2026-1'!I:I,"&gt;2")</f>
        <v>0</v>
      </c>
      <c r="CO461" s="109">
        <f>SUMIFS('Planificación 2026-1'!R:R,'Planificación 2026-1'!W:W,C461,'Planificación 2026-1'!H:H,"AF",'Planificación 2026-1'!I:I,"&lt;3")</f>
        <v>0</v>
      </c>
      <c r="CP461" s="109">
        <f>SUMIFS('Planificación 2026-1'!R:R,'Planificación 2026-1'!W:W,C461,'Planificación 2026-1'!H:H,"EN",'Planificación 2026-1'!I:I,"&lt;3")</f>
        <v>0</v>
      </c>
      <c r="CQ461" s="109">
        <f>SUMIFS('Planificación 2026-1'!R:R,'Planificación 2026-1'!W:W,C461,'Planificación 2026-1'!H:H,"IS",'Planificación 2026-1'!I:I,"&lt;3")</f>
        <v>0</v>
      </c>
      <c r="CR461" s="109">
        <f>SUMIFS('Planificación 2026-1'!R:R,'Planificación 2026-1'!W:W,C461,'Planificación 2026-1'!H:H,"PS",'Planificación 2026-1'!I:I,"&lt;3")</f>
        <v>0</v>
      </c>
      <c r="CS461" s="109">
        <f>SUMIFS('Planificación 2026-1'!R:R,'Planificación 2026-1'!W:W,C461,'Planificación 2026-1'!H:H,"IN",'Planificación 2026-1'!I:I,"&lt;3")</f>
        <v>0</v>
      </c>
      <c r="CT461" s="109">
        <f>SUMIFS('Planificación 2026-1'!R:R,'Planificación 2026-1'!W:W,C461,'Planificación 2026-1'!H:H,"CA",'Planificación 2026-1'!I:I,"&lt;3")</f>
        <v>0</v>
      </c>
      <c r="CU461" s="109">
        <f>SUMIFS('Planificación 2026-1'!R:R,'Planificación 2026-1'!W:W,C461,'Planificación 2026-1'!H:H,"DE",'Planificación 2026-1'!I:I,"&lt;3")</f>
        <v>0</v>
      </c>
      <c r="CV461" s="109">
        <f>SUMIFS('Planificación 2026-1'!R:R,'Planificación 2026-1'!W:W,C461,'Planificación 2026-1'!H:H,"OB",'Planificación 2026-1'!I:I,"&lt;3")</f>
        <v>0</v>
      </c>
      <c r="CW461" s="109">
        <f>SUMIFS('Planificación 2026-1'!R:R,'Planificación 2026-1'!W:W,C461,'Planificación 2026-1'!H:H,"MH",'Planificación 2026-1'!I:I,"&lt;3")</f>
        <v>0</v>
      </c>
      <c r="CX461" s="109">
        <f>SUMIFS('Planificación 2026-1'!R:R,'Planificación 2026-1'!W:W,C461,'Planificación 2026-1'!H:H,"IC",'Planificación 2026-1'!I:I,"&lt;3")</f>
        <v>0</v>
      </c>
      <c r="CY461" s="109">
        <f>SUMIFS('Planificación 2026-1'!R:R,'Planificación 2026-1'!W:W,C461,'Planificación 2026-1'!H:H,"AR",'Planificación 2026-1'!I:I,"&lt;3")</f>
        <v>0</v>
      </c>
      <c r="CZ461" s="109">
        <f>SUMIFS('Planificación 2026-1'!R:R,'Planificación 2026-1'!W:W,C461,'Planificación 2026-1'!H:H,"T1",'Planificación 2026-1'!I:I,"&lt;3")</f>
        <v>0</v>
      </c>
      <c r="DA461" s="109">
        <f>SUMIFS('Planificación 2026-1'!R:R,'Planificación 2026-1'!W:W,C461,'Planificación 2026-1'!H:H,"T3",'Planificación 2026-1'!I:I,"&lt;3")</f>
        <v>0</v>
      </c>
      <c r="DB461" s="109">
        <f>SUMIFS('Planificación 2026-1'!R:R,'Planificación 2026-1'!W:W,C461,'Planificación 2026-1'!H:H,"T2",'Planificación 2026-1'!I:I,"&lt;3")</f>
        <v>0</v>
      </c>
      <c r="DC461" s="109">
        <f>SUMIFS('Planificación 2026-1'!R:R,'Planificación 2026-1'!W:W,C461,'Planificación 2026-1'!H:H,"AE",'Planificación 2026-1'!I:I,"&lt;3")</f>
        <v>0</v>
      </c>
      <c r="DD461" s="109">
        <f>SUMIFS('Planificación 2026-1'!R:R,'Planificación 2026-1'!W:W,C461,'Planificación 2026-1'!H:H,"T4",'Planificación 2026-1'!I:I,"&lt;3")</f>
        <v>0</v>
      </c>
      <c r="DE461" s="108" t="str">
        <f t="shared" si="72"/>
        <v/>
      </c>
      <c r="DF461" s="41">
        <f>IF(C461="","",SUMIFS('Planificación 2026-1'!R:R,'Planificación 2026-1'!W:W,C461,'Planificación 2026-1'!F:F,"PRINCIPAL",'Planificación 2026-1'!X:X,"VIRTUAL"))</f>
        <v>0</v>
      </c>
      <c r="DG461" s="41">
        <f>IF(C461="","",SUMIFS('Planificación 2026-1'!R:R,'Planificación 2026-1'!W:W,C461,'Planificación 2026-1'!F:F,"PRINCIPAL",'Planificación 2026-1'!X:X,"PRESENCIAL"))</f>
        <v>0</v>
      </c>
      <c r="DH461" s="41">
        <f>IF(C461="","",SUMIFS('Planificación 2026-1'!R:R,'Planificación 2026-1'!W:W,C461,'Planificación 2026-1'!F:F,"PRINCIPAL",'Planificación 2026-1'!X:X,"HIBRIDO PRESENCIAL"))</f>
        <v>0</v>
      </c>
      <c r="DI461" s="108" t="str">
        <f t="shared" si="73"/>
        <v/>
      </c>
      <c r="DJ461" s="108">
        <f>IF(C461="","",SUMIFS('Planificación 2026-1'!R:R,'Planificación 2026-1'!W:W,C461,'Planificación 2026-1'!F:F,"FILIAL",'Planificación 2026-1'!X:X,"VIRTUAL"))</f>
        <v>0</v>
      </c>
      <c r="DK461" s="110">
        <f>IF(C461="","",SUMIFS('Planificación 2026-1'!R:R,'Planificación 2026-1'!W:W,C461,'Planificación 2026-1'!F:F,"FILIAL",'Planificación 2026-1'!X:X,"PRESENCIAL"))</f>
        <v>0</v>
      </c>
      <c r="DL461" s="61">
        <f>IF(C461="","",SUMIFS('Planificación 2026-1'!R:R,'Planificación 2026-1'!W:W,C461,'Planificación 2026-1'!F:F,"FILIAL",'Planificación 2026-1'!X:X,"HIBRIDO PRESENCIAL"))</f>
        <v>0</v>
      </c>
      <c r="DM461" s="111" t="str">
        <f t="shared" si="74"/>
        <v/>
      </c>
      <c r="DN461" s="108">
        <f>IF(C461="","",SUMIFS('Planificación 2026-1'!R:R,'Planificación 2026-1'!W:W,C461,'Planificación 2026-1'!F:F,"SUNAMPE",'Planificación 2026-1'!X:X,"VIRTUAL"))</f>
        <v>0</v>
      </c>
      <c r="DO461" s="61">
        <f>IF(C461="","",SUMIFS('Planificación 2026-1'!R:R,'Planificación 2026-1'!W:W,C461,'Planificación 2026-1'!F:F,"SUNAMPE",'Planificación 2026-1'!X:X,"PRESENCIAL"))</f>
        <v>0</v>
      </c>
      <c r="DP461" s="111" t="str">
        <f t="shared" si="75"/>
        <v/>
      </c>
      <c r="DQ461" s="108">
        <f>IF(C461="","",SUMIFS('Planificación 2026-1'!R:R,'Planificación 2026-1'!W:W,C461,'Planificación 2026-1'!F:F,"HUAURA",'Planificación 2026-1'!X:X,"VIRTUAL"))</f>
        <v>0</v>
      </c>
      <c r="DR461" s="61">
        <f>IF(C461="","",SUMIFS('Planificación 2026-1'!R:R,'Planificación 2026-1'!W:W,C461,'Planificación 2026-1'!F:F,"HUAURA",'Planificación 2026-1'!X:X,"PRESENCIAL"))</f>
        <v>0</v>
      </c>
      <c r="DS461" s="76">
        <f>SUMIFS('Planificación 2026-1'!R:R,'Planificación 2026-1'!W:W,C461,'Planificación 2026-1'!F:F,"PRINCIPAL",'Planificación 2026-1'!X:X,"VIRTUAL",'Planificación 2026-1'!I:I,"&gt;2")</f>
        <v>0</v>
      </c>
      <c r="DT461" s="76">
        <f>SUMIFS('Planificación 2026-1'!R:R,'Planificación 2026-1'!W:W,C461,'Planificación 2026-1'!F:F,"PRINCIPAL",'Planificación 2026-1'!X:X,"&lt;&gt;VIRTUAL",'Planificación 2026-1'!I:I,"&gt;2")</f>
        <v>0</v>
      </c>
      <c r="DU461" s="76">
        <f>SUMIFS('Planificación 2026-1'!R:R,'Planificación 2026-1'!W:W,C461,'Planificación 2026-1'!F:F,"SUNAMPE",'Planificación 2026-1'!X:X,"VIRTUAL",'Planificación 2026-1'!I:I,"&gt;2")</f>
        <v>0</v>
      </c>
      <c r="DV461" s="76">
        <f>SUMIFS('Planificación 2026-1'!R:R,'Planificación 2026-1'!W:W,C461,'Planificación 2026-1'!F:F,"SUNAMPE",'Planificación 2026-1'!X:X,"&lt;&gt;VIRTUAL",'Planificación 2026-1'!I:I,"&gt;2")</f>
        <v>0</v>
      </c>
      <c r="DW461" s="76">
        <f>SUMIFS('Planificación 2026-1'!R:R,'Planificación 2026-1'!W:W,C461,'Planificación 2026-1'!F:F,"FILIAL",'Planificación 2026-1'!X:X,"VIRTUAL",'Planificación 2026-1'!I:I,"&gt;2")</f>
        <v>0</v>
      </c>
      <c r="DX461" s="76">
        <f>SUMIFS('Planificación 2026-1'!R:R,'Planificación 2026-1'!W:W,C461,'Planificación 2026-1'!F:F,"FILIAL",'Planificación 2026-1'!X:X,"&lt;&gt;VIRTUAL",'Planificación 2026-1'!I:I,"&gt;2")</f>
        <v>0</v>
      </c>
      <c r="DY461" s="76">
        <f>SUMIFS('Planificación 2026-1'!R:R,'Planificación 2026-1'!W:W,C461,'Planificación 2026-1'!F:F,"PORUMA",'Planificación 2026-1'!X:X,"VIRTUAL",'Planificación 2026-1'!I:I,"&gt;2")</f>
        <v>0</v>
      </c>
      <c r="DZ461" s="76">
        <f>SUMIFS('Planificación 2026-1'!R:R,'Planificación 2026-1'!W:W,C461,'Planificación 2026-1'!F:F,"PORUMA",'Planificación 2026-1'!X:X,"&lt;&gt;VIRTUAL",'Planificación 2026-1'!I:I,"&gt;2")</f>
        <v>0</v>
      </c>
      <c r="EA461" s="76">
        <f>SUMIFS('Planificación 2026-1'!R:R,'Planificación 2026-1'!W:W,C461,'Planificación 2026-1'!F:F,"HUAURA",'Planificación 2026-1'!X:X,"VIRTUAL",'Planificación 2026-1'!I:I,"&gt;2")</f>
        <v>0</v>
      </c>
      <c r="EB461" s="76">
        <f>SUMIFS('Planificación 2026-1'!R:R,'Planificación 2026-1'!W:W,C461,'Planificación 2026-1'!F:F,"HUAURA",'Planificación 2026-1'!X:X,"&lt;&gt;VIRTUAL",'Planificación 2026-1'!I:I,"&gt;2")</f>
        <v>0</v>
      </c>
      <c r="EC461" s="76">
        <f>SUMIFS('Planificación 2026-1'!R:R,'Planificación 2026-1'!W:W,C461,'Planificación 2026-1'!F:F,"PRINCIPAL",'Planificación 2026-1'!X:X,"VIRTUAL",'Planificación 2026-1'!I:I,"&lt;3")</f>
        <v>0</v>
      </c>
      <c r="ED461" s="76">
        <f>SUMIFS('Planificación 2026-1'!R:R,'Planificación 2026-1'!W:W,C461,'Planificación 2026-1'!F:F,"PRINCIPAL",'Planificación 2026-1'!X:X,"&lt;&gt;VIRTUAL",'Planificación 2026-1'!I:I,"&lt;3")</f>
        <v>0</v>
      </c>
      <c r="EE461" s="76">
        <f>SUMIFS('Planificación 2026-1'!R:R,'Planificación 2026-1'!W:W,C461,'Planificación 2026-1'!F:F,"SUNAMPE",'Planificación 2026-1'!X:X,"VIRTUAL",'Planificación 2026-1'!I:I,"&lt;3")</f>
        <v>0</v>
      </c>
      <c r="EF461" s="76">
        <f>SUMIFS('Planificación 2026-1'!R:R,'Planificación 2026-1'!W:W,C461,'Planificación 2026-1'!F:F,"SUNAMPE",'Planificación 2026-1'!X:X,"&lt;&gt;VIRTUAL",'Planificación 2026-1'!I:I,"&lt;3")</f>
        <v>0</v>
      </c>
      <c r="EG461" s="76">
        <f>SUMIFS('Planificación 2026-1'!R:R,'Planificación 2026-1'!W:W,C461,'Planificación 2026-1'!F:F,"FILIAL",'Planificación 2026-1'!X:X,"VIRTUAL",'Planificación 2026-1'!I:I,"&lt;3")</f>
        <v>0</v>
      </c>
      <c r="EH461" s="76">
        <f>SUMIFS('Planificación 2026-1'!R:R,'Planificación 2026-1'!W:W,C461,'Planificación 2026-1'!F:F,"FILIAL",'Planificación 2026-1'!X:X,"&lt;&gt;VIRTUAL",'Planificación 2026-1'!I:I,"&lt;3")</f>
        <v>0</v>
      </c>
      <c r="EI461" s="76">
        <f>SUMIFS('Planificación 2026-1'!R:R,'Planificación 2026-1'!W:W,C461,'Planificación 2026-1'!F:F,"PORUMA",'Planificación 2026-1'!X:X,"VIRTUAL",'Planificación 2026-1'!I:I,"&lt;3")</f>
        <v>0</v>
      </c>
      <c r="EJ461" s="76">
        <f>SUMIFS('Planificación 2026-1'!R:R,'Planificación 2026-1'!W:W,C461,'Planificación 2026-1'!F:F,"PORUMA",'Planificación 2026-1'!X:X,"&lt;&gt;VIRTUAL",'Planificación 2026-1'!I:I,"&lt;3")</f>
        <v>0</v>
      </c>
      <c r="EK461" s="76">
        <f>SUMIFS('Planificación 2026-1'!R:R,'Planificación 2026-1'!W:W,C461,'Planificación 2026-1'!F:F,"HUAURA",'Planificación 2026-1'!X:X,"VIRTUAL",'Planificación 2026-1'!I:I,"&lt;3")</f>
        <v>0</v>
      </c>
      <c r="EL461" s="76">
        <f>SUMIFS('Planificación 2026-1'!R:R,'Planificación 2026-1'!W:W,C461,'Planificación 2026-1'!F:F,"HUAURA",'Planificación 2026-1'!X:X,"&lt;&gt;VIRTUAL",'Planificación 2026-1'!I:I,"&lt;3")</f>
        <v>0</v>
      </c>
      <c r="EM461" s="76"/>
      <c r="EN461" s="76">
        <f t="shared" si="68"/>
        <v>0</v>
      </c>
      <c r="EO461" s="76">
        <f t="shared" si="69"/>
        <v>0</v>
      </c>
      <c r="EP461" s="76" t="b">
        <f t="shared" si="70"/>
        <v>1</v>
      </c>
      <c r="EQ461" s="76" t="str">
        <f t="shared" si="71"/>
        <v/>
      </c>
      <c r="ER461" s="76" t="str">
        <f t="shared" si="76"/>
        <v>PRESENCIAL</v>
      </c>
    </row>
    <row r="462" spans="1:148" hidden="1">
      <c r="A462" s="83"/>
      <c r="B462" s="119">
        <v>459</v>
      </c>
      <c r="C462" s="115" t="s">
        <v>637</v>
      </c>
      <c r="D462" s="112">
        <f>SUMIF('Planificación 2026-1'!W:W,C462,'Planificación 2026-1'!R:R)</f>
        <v>14</v>
      </c>
      <c r="E462" s="114" t="s">
        <v>173</v>
      </c>
      <c r="F462" s="115" t="s">
        <v>596</v>
      </c>
      <c r="G462" s="115" t="s">
        <v>153</v>
      </c>
      <c r="H462" s="115" t="s">
        <v>125</v>
      </c>
      <c r="I462" s="107" t="str">
        <f>IF(SUM(COUNTIFS('Planificación 2026-1'!F:F,"PRINCIPAL",'Planificación 2026-1'!W:W,C462,'Planificación 2026-1'!H:H,"AF"))&gt;0,"P01"," ")</f>
        <v xml:space="preserve"> </v>
      </c>
      <c r="J462" s="108" t="str">
        <f>IF(SUM(COUNTIFS('Planificación 2026-1'!F:F,"PRINCIPAL",'Planificación 2026-1'!W:W,C462,'Planificación 2026-1'!H:H,"EN"))&gt;0,"P02"," ")</f>
        <v xml:space="preserve"> </v>
      </c>
      <c r="K462" s="108" t="str">
        <f>IF(SUM(COUNTIFS('Planificación 2026-1'!F:F,"PRINCIPAL",'Planificación 2026-1'!W:W,C462,'Planificación 2026-1'!H:H,"IS"))&gt;0,"P03"," ")</f>
        <v xml:space="preserve"> </v>
      </c>
      <c r="L462" s="108" t="str">
        <f>IF(SUM(COUNTIFS('Planificación 2026-1'!F:F,"PRINCIPAL",'Planificación 2026-1'!W:W,C462,'Planificación 2026-1'!H:H,"PS"))&gt;0,"P04"," ")</f>
        <v xml:space="preserve"> </v>
      </c>
      <c r="M462" s="108"/>
      <c r="N462" s="108" t="str">
        <f>IF(SUM(COUNTIFS('Planificación 2026-1'!F:F,"PRINCIPAL",'Planificación 2026-1'!W:W,C462,'Planificación 2026-1'!H:H,"IN"))&gt;0,"P06"," ")</f>
        <v>P06</v>
      </c>
      <c r="O462" s="108" t="str">
        <f>IF(SUM(COUNTIFS('Planificación 2026-1'!F:F,"PRINCIPAL",'Planificación 2026-1'!W:W,C462,'Planificación 2026-1'!H:H,"CA"))&gt;0,"P07"," ")</f>
        <v xml:space="preserve"> </v>
      </c>
      <c r="P462" s="108" t="str">
        <f>IF(SUM(COUNTIFS('Planificación 2026-1'!F:F,"PRINCIPAL",'Planificación 2026-1'!W:W,C462,'Planificación 2026-1'!H:H,"DE"))&gt;0,"P08"," ")</f>
        <v xml:space="preserve"> </v>
      </c>
      <c r="Q462" s="108" t="str">
        <f>IF(SUM(COUNTIFS('Planificación 2026-1'!F:F,"PRINCIPAL",'Planificación 2026-1'!W:W,C462,'Planificación 2026-1'!H:H,"OB"))&gt;0,"P09"," ")</f>
        <v xml:space="preserve"> </v>
      </c>
      <c r="R462" s="108" t="str">
        <f>IF(SUM(COUNTIFS('Planificación 2026-1'!F:F,"PRINCIPAL",'Planificación 2026-1'!W:W,C462,'Planificación 2026-1'!H:H,"MH"))&gt;0,"P31"," ")</f>
        <v xml:space="preserve"> </v>
      </c>
      <c r="S462" s="108" t="str">
        <f>IF(SUM(COUNTIFS('Planificación 2026-1'!F:F,"PRINCIPAL",'Planificación 2026-1'!W:W,C462,'Planificación 2026-1'!H:H,"IC"))&gt;0,"P32"," ")</f>
        <v xml:space="preserve"> </v>
      </c>
      <c r="T462" s="108" t="str">
        <f>IF(SUM(COUNTIFS('Planificación 2026-1'!F:F,"PRINCIPAL",'Planificación 2026-1'!W:W,C462,'Planificación 2026-1'!H:H,"AR"))&gt;0,"P34"," ")</f>
        <v xml:space="preserve"> </v>
      </c>
      <c r="U462" s="108" t="str">
        <f>IF(SUM(COUNTIFS('Planificación 2026-1'!F:F,"PRINCIPAL",'Planificación 2026-1'!W:W,C462,'Planificación 2026-1'!H:H,"T1"))&gt;0,"P35"," ")</f>
        <v xml:space="preserve"> </v>
      </c>
      <c r="V462" s="108" t="str">
        <f>IF(SUM(COUNTIFS('Planificación 2026-1'!F:F,"PRINCIPAL",'Planificación 2026-1'!W:W,C462,'Planificación 2026-1'!H:H,"T3"))&gt;0,"P36"," ")</f>
        <v xml:space="preserve"> </v>
      </c>
      <c r="W462" s="108" t="str">
        <f>IF(SUM(COUNTIFS('Planificación 2026-1'!F:F,"PRINCIPAL",'Planificación 2026-1'!W:W,C462,'Planificación 2026-1'!H:H,"T2"))&gt;0,"P37"," ")</f>
        <v xml:space="preserve"> </v>
      </c>
      <c r="X462" s="108" t="str">
        <f>IF(SUM(COUNTIFS('Planificación 2026-1'!F:F,"PRINCIPAL",'Planificación 2026-1'!W:W,C462,'Planificación 2026-1'!H:H,"AE"))&gt;0,"P38"," ")</f>
        <v xml:space="preserve"> </v>
      </c>
      <c r="Y462" s="108" t="str">
        <f>IF(SUM(COUNTIFS('Planificación 2026-1'!F:F,"PRINCIPAL",'Planificación 2026-1'!W:W,C462,'Planificación 2026-1'!H:H,"T4"))&gt;0,"P55"," ")</f>
        <v xml:space="preserve"> </v>
      </c>
      <c r="Z462" s="108" t="str">
        <f>IF(SUM(COUNTIFS('Planificación 2026-1'!F:F,"FILIAL",'Planificación 2026-1'!W:W,C462,'Planificación 2026-1'!H:H,"AF"))&gt;0," P01"," ")</f>
        <v xml:space="preserve"> </v>
      </c>
      <c r="AA462" s="108" t="str">
        <f>IF(SUM(COUNTIFS('Planificación 2026-1'!F:F,"FILIAL",'Planificación 2026-1'!W:W,C462,'Planificación 2026-1'!H:H,"EN"))&gt;0,"P02"," ")</f>
        <v xml:space="preserve"> </v>
      </c>
      <c r="AB462" s="108" t="str">
        <f>IF(SUM(COUNTIFS('Planificación 2026-1'!F:F,"FILIAL",'Planificación 2026-1'!W:W,C462,'Planificación 2026-1'!H:H,"IS"))&gt;0,"P03"," ")</f>
        <v xml:space="preserve"> </v>
      </c>
      <c r="AC462" s="108" t="str">
        <f>IF(SUM(COUNTIFS('Planificación 2026-1'!F:F,"FILIAL",'Planificación 2026-1'!W:W,C462,'Planificación 2026-1'!H:H,"PS"))&gt;0,"P04"," ")</f>
        <v xml:space="preserve"> </v>
      </c>
      <c r="AD462" s="108"/>
      <c r="AE462" s="108" t="str">
        <f>IF(SUM(COUNTIFS('Planificación 2026-1'!F:F,"FILIAL",'Planificación 2026-1'!W:W,C462,'Planificación 2026-1'!H:H,"IN"))&gt;0,"P06"," ")</f>
        <v xml:space="preserve"> </v>
      </c>
      <c r="AF462" s="108" t="str">
        <f>IF(SUM(COUNTIFS('Planificación 2026-1'!F:F,"FILIAL",'Planificación 2026-1'!W:W,C462,'Planificación 2026-1'!H:H,"CA"))&gt;0,"P07"," ")</f>
        <v xml:space="preserve"> </v>
      </c>
      <c r="AG462" s="108" t="str">
        <f>IF(SUM(COUNTIFS('Planificación 2026-1'!F:F,"FILIAL",'Planificación 2026-1'!W:W,C462,'Planificación 2026-1'!H:H,"DE"))&gt;0,"P08"," ")</f>
        <v xml:space="preserve"> </v>
      </c>
      <c r="AH462" s="108" t="str">
        <f>IF(SUM(COUNTIFS('Planificación 2026-1'!F:F,"FILIAL",'Planificación 2026-1'!W:W,C462,'Planificación 2026-1'!H:H,"OB"))&gt;0,"P09"," ")</f>
        <v xml:space="preserve"> </v>
      </c>
      <c r="AI462" s="108" t="str">
        <f>IF(SUM(COUNTIFS('Planificación 2026-1'!F:F,"FILIAL",'Planificación 2026-1'!W:W,C462,'Planificación 2026-1'!H:H,"MH"))&gt;0,"P31"," ")</f>
        <v xml:space="preserve"> </v>
      </c>
      <c r="AJ462" s="108" t="str">
        <f>IF(SUM(COUNTIFS('Planificación 2026-1'!F:F,"FILIAL",'Planificación 2026-1'!W:W,C462,'Planificación 2026-1'!H:H,"IC"))&gt;0,"P32"," ")</f>
        <v xml:space="preserve"> </v>
      </c>
      <c r="AK462" s="108" t="str">
        <f>IF(SUM(COUNTIFS('Planificación 2026-1'!F:F,"FILIAL",'Planificación 2026-1'!W:W,C462,'Planificación 2026-1'!H:H,"AR"))&gt;0,"P34"," ")</f>
        <v xml:space="preserve"> </v>
      </c>
      <c r="AL462" s="108" t="str">
        <f>IF(SUM(COUNTIFS('Planificación 2026-1'!F:F,"FILIAL",'Planificación 2026-1'!W:W,C462,'Planificación 2026-1'!H:H,"T1"))&gt;0,"P35"," ")</f>
        <v xml:space="preserve"> </v>
      </c>
      <c r="AM462" s="108" t="str">
        <f>IF(SUM(COUNTIFS('Planificación 2026-1'!F:F,"FILIAL",'Planificación 2026-1'!W:W,C462,'Planificación 2026-1'!H:H,"T3"))&gt;0,"P36"," ")</f>
        <v xml:space="preserve"> </v>
      </c>
      <c r="AN462" s="108" t="str">
        <f>IF(SUM(COUNTIFS('Planificación 2026-1'!F:F,"FILIAL",'Planificación 2026-1'!W:W,C462,'Planificación 2026-1'!H:H,"T2"))&gt;0,"P37"," ")</f>
        <v xml:space="preserve"> </v>
      </c>
      <c r="AO462" s="108" t="str">
        <f>IF(SUM(COUNTIFS('Planificación 2026-1'!F:F,"FILIAL",'Planificación 2026-1'!W:W,C462,'Planificación 2026-1'!H:H,"AE"))&gt;0,"P38"," ")</f>
        <v xml:space="preserve"> </v>
      </c>
      <c r="AP462" s="108" t="str">
        <f>IF(SUM(COUNTIFS('Planificación 2026-1'!F:F,"FILIAL",'Planificación 2026-1'!W:W,C462,'Planificación 2026-1'!H:H,"T4"))&gt;0,"P55"," ")</f>
        <v xml:space="preserve"> </v>
      </c>
      <c r="AQ462" s="108" t="str">
        <f>IF(SUM(COUNTIFS('Planificación 2026-1'!F:F,"SUNAMPE",'Planificación 2026-1'!W:W,C462,'Planificación 2026-1'!H:H,"AF"))&gt;0," P01"," ")</f>
        <v xml:space="preserve"> </v>
      </c>
      <c r="AR462" s="108" t="str">
        <f>IF(SUM(COUNTIFS('Planificación 2026-1'!F:F,"SUNAMPE",'Planificación 2026-1'!W:W,C462,'Planificación 2026-1'!H:H,"EN"))&gt;0,"P02"," ")</f>
        <v xml:space="preserve"> </v>
      </c>
      <c r="AS462" s="108" t="str">
        <f>IF(SUM(COUNTIFS('Planificación 2026-1'!F:F,"SUNAMPE",'Planificación 2026-1'!W:W,C462,'Planificación 2026-1'!H:H,"IS"))&gt;0,"P03"," ")</f>
        <v xml:space="preserve"> </v>
      </c>
      <c r="AT462" s="108" t="str">
        <f>IF(SUM(COUNTIFS('Planificación 2026-1'!F:F,"SUNAMPE",'Planificación 2026-1'!W:W,C462,'Planificación 2026-1'!H:H,"PS"))&gt;0,"P04"," ")</f>
        <v xml:space="preserve"> </v>
      </c>
      <c r="AU462" s="108"/>
      <c r="AV462" s="108" t="str">
        <f>IF(SUM(COUNTIFS('Planificación 2026-1'!F:F,"SUNAMPE",'Planificación 2026-1'!W:W,C462,'Planificación 2026-1'!H:H,"IN"))&gt;0,"P06"," ")</f>
        <v xml:space="preserve"> </v>
      </c>
      <c r="AW462" s="108" t="str">
        <f>IF(SUM(COUNTIFS('Planificación 2026-1'!F:F,"SUNAMPE",'Planificación 2026-1'!W:W,C462,'Planificación 2026-1'!H:H,"CA"))&gt;0,"P07"," ")</f>
        <v xml:space="preserve"> </v>
      </c>
      <c r="AX462" s="108" t="str">
        <f>IF(SUM(COUNTIFS('Planificación 2026-1'!F:F,"SUNAMPE",'Planificación 2026-1'!W:W,C462,'Planificación 2026-1'!H:H,"DE"))&gt;0,"P08"," ")</f>
        <v xml:space="preserve"> </v>
      </c>
      <c r="AY462" s="108" t="str">
        <f>IF(SUM(COUNTIFS('Planificación 2026-1'!F:F,"SUNAMPE",'Planificación 2026-1'!W:W,C462,'Planificación 2026-1'!H:H,"OB"))&gt;0,"P09"," ")</f>
        <v xml:space="preserve"> </v>
      </c>
      <c r="AZ462" s="108" t="str">
        <f>IF(SUM(COUNTIFS('Planificación 2026-1'!F:F,"SUNAMPE",'Planificación 2026-1'!W:W,C462,'Planificación 2026-1'!H:H,"MH"))&gt;0,"P31"," ")</f>
        <v xml:space="preserve"> </v>
      </c>
      <c r="BA462" s="108" t="str">
        <f>IF(SUM(COUNTIFS('Planificación 2026-1'!F:F,"SUNAMPE",'Planificación 2026-1'!W:W,C462,'Planificación 2026-1'!H:H,"IC"))&gt;0,"P32"," ")</f>
        <v xml:space="preserve"> </v>
      </c>
      <c r="BB462" s="108" t="str">
        <f>IF(SUM(COUNTIFS('Planificación 2026-1'!F:F,"SUNAMPE",'Planificación 2026-1'!W:W,C462,'Planificación 2026-1'!H:H,"AR"))&gt;0,"P34"," ")</f>
        <v xml:space="preserve"> </v>
      </c>
      <c r="BC462" s="108" t="str">
        <f>IF(SUM(COUNTIFS('Planificación 2026-1'!F:F,"SUNAMPE",'Planificación 2026-1'!W:W,C462,'Planificación 2026-1'!H:H,"T1"))&gt;0,"P35"," ")</f>
        <v xml:space="preserve"> </v>
      </c>
      <c r="BD462" s="108" t="str">
        <f>IF(SUM(COUNTIFS('Planificación 2026-1'!F:F,"SUNAMPE",'Planificación 2026-1'!W:W,C462,'Planificación 2026-1'!H:H,"T3"))&gt;0,"P36"," ")</f>
        <v xml:space="preserve"> </v>
      </c>
      <c r="BE462" s="108" t="str">
        <f>IF(SUM(COUNTIFS('Planificación 2026-1'!F:F,"SUNAMPE",'Planificación 2026-1'!W:W,C462,'Planificación 2026-1'!H:H,"T2"))&gt;0,"P37"," ")</f>
        <v xml:space="preserve"> </v>
      </c>
      <c r="BF462" s="108" t="str">
        <f>IF(SUM(COUNTIFS('Planificación 2026-1'!F:F,"SUNAMPE",'Planificación 2026-1'!W:W,C462,'Planificación 2026-1'!H:H,"AE"))&gt;0,"P38"," ")</f>
        <v xml:space="preserve"> </v>
      </c>
      <c r="BG462" s="108" t="str">
        <f>IF(SUM(COUNTIFS('Planificación 2026-1'!F:F,"SUNAMPE",'Planificación 2026-1'!W:W,C462,'Planificación 2026-1'!H:H,"T4"))&gt;0,"P55"," ")</f>
        <v xml:space="preserve"> </v>
      </c>
      <c r="BH462" s="108" t="str">
        <f>IF(SUM(COUNTIFS('Planificación 2026-1'!F:F,"HUAURA",'Planificación 2026-1'!W:W,C462,'Planificación 2026-1'!H:H,"AF"))&gt;0," P01"," ")</f>
        <v xml:space="preserve"> </v>
      </c>
      <c r="BI462" s="108" t="str">
        <f>IF(SUM(COUNTIFS('Planificación 2026-1'!F:F,"HUAURA",'Planificación 2026-1'!W:W,C462,'Planificación 2026-1'!H:H,"EN"))&gt;0,"P02"," ")</f>
        <v xml:space="preserve"> </v>
      </c>
      <c r="BJ462" s="108" t="str">
        <f>IF(SUM(COUNTIFS('Planificación 2026-1'!F:F,"HUAURA",'Planificación 2026-1'!W:W,C462,'Planificación 2026-1'!H:H,"IS"))&gt;0,"P03"," ")</f>
        <v xml:space="preserve"> </v>
      </c>
      <c r="BK462" s="108" t="str">
        <f>IF(SUM(COUNTIFS('Planificación 2026-1'!F:F,"HUAURA",'Planificación 2026-1'!W:W,C462,'Planificación 2026-1'!H:H,"PS"))&gt;0,"P04"," ")</f>
        <v xml:space="preserve"> </v>
      </c>
      <c r="BL462" s="108"/>
      <c r="BM462" s="108" t="str">
        <f>IF(SUM(COUNTIFS('Planificación 2026-1'!F:F,"HUAURA",'Planificación 2026-1'!W:W,C462,'Planificación 2026-1'!H:H,"IN"))&gt;0,"P06"," ")</f>
        <v xml:space="preserve"> </v>
      </c>
      <c r="BN462" s="108" t="str">
        <f>IF(SUM(COUNTIFS('Planificación 2026-1'!F:F,"HUAURA",'Planificación 2026-1'!W:W,C462,'Planificación 2026-1'!H:H,"CA"))&gt;0,"P07"," ")</f>
        <v xml:space="preserve"> </v>
      </c>
      <c r="BO462" s="108" t="str">
        <f>IF(SUM(COUNTIFS('Planificación 2026-1'!F:F,"HUAURA",'Planificación 2026-1'!W:W,C462,'Planificación 2026-1'!H:H,"DE"))&gt;0,"P08"," ")</f>
        <v xml:space="preserve"> </v>
      </c>
      <c r="BP462" s="108" t="str">
        <f>IF(SUM(COUNTIFS('Planificación 2026-1'!F:F,"HUAURA",'Planificación 2026-1'!W:W,C462,'Planificación 2026-1'!H:H,"OB"))&gt;0,"P09"," ")</f>
        <v xml:space="preserve"> </v>
      </c>
      <c r="BQ462" s="108" t="str">
        <f>IF(SUM(COUNTIFS('Planificación 2026-1'!F:F,"HUAURA",'Planificación 2026-1'!W:W,C462,'Planificación 2026-1'!H:H,"MH"))&gt;0,"P31"," ")</f>
        <v xml:space="preserve"> </v>
      </c>
      <c r="BR462" s="108" t="str">
        <f>IF(SUM(COUNTIFS('Planificación 2026-1'!F:F,"HUAURA",'Planificación 2026-1'!W:W,C462,'Planificación 2026-1'!H:H,"IC"))&gt;0,"P32"," ")</f>
        <v xml:space="preserve"> </v>
      </c>
      <c r="BS462" s="108" t="str">
        <f>IF(SUM(COUNTIFS('Planificación 2026-1'!F:F,"HUAURA",'Planificación 2026-1'!W:W,C462,'Planificación 2026-1'!H:H,"AR"))&gt;0,"P34"," ")</f>
        <v xml:space="preserve"> </v>
      </c>
      <c r="BT462" s="108" t="str">
        <f>IF(SUM(COUNTIFS('Planificación 2026-1'!F:F,"HUAURA",'Planificación 2026-1'!W:W,C462,'Planificación 2026-1'!H:H,"T1"))&gt;0,"P35"," ")</f>
        <v xml:space="preserve"> </v>
      </c>
      <c r="BU462" s="108" t="str">
        <f>IF(SUM(COUNTIFS('Planificación 2026-1'!F:F,"HUAURA",'Planificación 2026-1'!W:W,C462,'Planificación 2026-1'!H:H,"T3"))&gt;0,"P36"," ")</f>
        <v xml:space="preserve"> </v>
      </c>
      <c r="BV462" s="108" t="str">
        <f>IF(SUM(COUNTIFS('Planificación 2026-1'!F:F,"HUAURA",'Planificación 2026-1'!W:W,C462,'Planificación 2026-1'!H:H,"T2"))&gt;0,"P37"," ")</f>
        <v xml:space="preserve"> </v>
      </c>
      <c r="BW462" s="108" t="str">
        <f>IF(SUM(COUNTIFS('Planificación 2026-1'!F:F,"HUAURA",'Planificación 2026-1'!W:W,C462,'Planificación 2026-1'!H:H,"AE"))&gt;0,"P38"," ")</f>
        <v xml:space="preserve"> </v>
      </c>
      <c r="BX462" s="108" t="str">
        <f>IF(SUM(COUNTIFS('Planificación 2026-1'!F:F,"HUAURA",'Planificación 2026-1'!W:W,C462,'Planificación 2026-1'!H:H,"T4"))&gt;0,"P55"," ")</f>
        <v xml:space="preserve"> </v>
      </c>
      <c r="BY462" s="109">
        <f>SUMIFS('Planificación 2026-1'!R:R,'Planificación 2026-1'!W:W,C462,'Planificación 2026-1'!H:H,"AF",'Planificación 2026-1'!I:I,"&gt;2")</f>
        <v>0</v>
      </c>
      <c r="BZ462" s="109">
        <f>SUMIFS('Planificación 2026-1'!R:R,'Planificación 2026-1'!W:W,C462,'Planificación 2026-1'!H:H,"EN",'Planificación 2026-1'!I:I,"&gt;2")</f>
        <v>0</v>
      </c>
      <c r="CA462" s="109">
        <f>SUMIFS('Planificación 2026-1'!R:R,'Planificación 2026-1'!W:W,C462,'Planificación 2026-1'!H:H,"IS",'Planificación 2026-1'!I:I,"&gt;2")</f>
        <v>0</v>
      </c>
      <c r="CB462" s="109">
        <f>SUMIFS('Planificación 2026-1'!R:R,'Planificación 2026-1'!W:W,C462,'Planificación 2026-1'!H:H,"PS",'Planificación 2026-1'!I:I,"&gt;2")</f>
        <v>0</v>
      </c>
      <c r="CC462" s="109">
        <f>SUMIFS('Planificación 2026-1'!R:R,'Planificación 2026-1'!W:W,C462,'Planificación 2026-1'!H:H,"IN",'Planificación 2026-1'!I:I,"&gt;2")</f>
        <v>14</v>
      </c>
      <c r="CD462" s="109">
        <f>SUMIFS('Planificación 2026-1'!R:R,'Planificación 2026-1'!W:W,C462,'Planificación 2026-1'!H:H,"CA",'Planificación 2026-1'!I:I,"&gt;2")</f>
        <v>0</v>
      </c>
      <c r="CE462" s="109">
        <f>SUMIFS('Planificación 2026-1'!R:R,'Planificación 2026-1'!W:W,C462,'Planificación 2026-1'!H:H,"DE",'Planificación 2026-1'!I:I,"&gt;2")</f>
        <v>0</v>
      </c>
      <c r="CF462" s="109">
        <f>SUMIFS('Planificación 2026-1'!R:R,'Planificación 2026-1'!W:W,C462,'Planificación 2026-1'!H:H,"OB",'Planificación 2026-1'!I:I,"&gt;2")</f>
        <v>0</v>
      </c>
      <c r="CG462" s="109">
        <f>SUMIFS('Planificación 2026-1'!R:R,'Planificación 2026-1'!W:W,C462,'Planificación 2026-1'!H:H,"MH",'Planificación 2026-1'!I:I,"&gt;2")</f>
        <v>0</v>
      </c>
      <c r="CH462" s="109">
        <f>SUMIFS('Planificación 2026-1'!R:R,'Planificación 2026-1'!W:W,C462,'Planificación 2026-1'!H:H,"IC",'Planificación 2026-1'!I:I,"&gt;2")</f>
        <v>0</v>
      </c>
      <c r="CI462" s="109">
        <f>SUMIFS('Planificación 2026-1'!R:R,'Planificación 2026-1'!W:W,C462,'Planificación 2026-1'!H:H,"AR",'Planificación 2026-1'!I:I,"&gt;2")</f>
        <v>0</v>
      </c>
      <c r="CJ462" s="109">
        <f>SUMIFS('Planificación 2026-1'!R:R,'Planificación 2026-1'!W:W,C462,'Planificación 2026-1'!H:H,"T1",'Planificación 2026-1'!I:I,"&gt;2")</f>
        <v>0</v>
      </c>
      <c r="CK462" s="109">
        <f>SUMIFS('Planificación 2026-1'!R:R,'Planificación 2026-1'!W:W,C462,'Planificación 2026-1'!H:H,"T3",'Planificación 2026-1'!I:I,"&gt;2")</f>
        <v>0</v>
      </c>
      <c r="CL462" s="109">
        <f>SUMIFS('Planificación 2026-1'!R:R,'Planificación 2026-1'!W:W,C462,'Planificación 2026-1'!H:H,"T2",'Planificación 2026-1'!I:I,"&gt;2")</f>
        <v>0</v>
      </c>
      <c r="CM462" s="109">
        <f>SUMIFS('Planificación 2026-1'!R:R,'Planificación 2026-1'!W:W,C462,'Planificación 2026-1'!H:H,"AE",'Planificación 2026-1'!I:I,"&gt;2")</f>
        <v>0</v>
      </c>
      <c r="CN462" s="109">
        <f>SUMIFS('Planificación 2026-1'!R:R,'Planificación 2026-1'!W:W,C462,'Planificación 2026-1'!H:H,"T4",'Planificación 2026-1'!I:I,"&gt;2")</f>
        <v>0</v>
      </c>
      <c r="CO462" s="109">
        <f>SUMIFS('Planificación 2026-1'!R:R,'Planificación 2026-1'!W:W,C462,'Planificación 2026-1'!H:H,"AF",'Planificación 2026-1'!I:I,"&lt;3")</f>
        <v>0</v>
      </c>
      <c r="CP462" s="109">
        <f>SUMIFS('Planificación 2026-1'!R:R,'Planificación 2026-1'!W:W,C462,'Planificación 2026-1'!H:H,"EN",'Planificación 2026-1'!I:I,"&lt;3")</f>
        <v>0</v>
      </c>
      <c r="CQ462" s="109">
        <f>SUMIFS('Planificación 2026-1'!R:R,'Planificación 2026-1'!W:W,C462,'Planificación 2026-1'!H:H,"IS",'Planificación 2026-1'!I:I,"&lt;3")</f>
        <v>0</v>
      </c>
      <c r="CR462" s="109">
        <f>SUMIFS('Planificación 2026-1'!R:R,'Planificación 2026-1'!W:W,C462,'Planificación 2026-1'!H:H,"PS",'Planificación 2026-1'!I:I,"&lt;3")</f>
        <v>0</v>
      </c>
      <c r="CS462" s="109">
        <f>SUMIFS('Planificación 2026-1'!R:R,'Planificación 2026-1'!W:W,C462,'Planificación 2026-1'!H:H,"IN",'Planificación 2026-1'!I:I,"&lt;3")</f>
        <v>0</v>
      </c>
      <c r="CT462" s="109">
        <f>SUMIFS('Planificación 2026-1'!R:R,'Planificación 2026-1'!W:W,C462,'Planificación 2026-1'!H:H,"CA",'Planificación 2026-1'!I:I,"&lt;3")</f>
        <v>0</v>
      </c>
      <c r="CU462" s="109">
        <f>SUMIFS('Planificación 2026-1'!R:R,'Planificación 2026-1'!W:W,C462,'Planificación 2026-1'!H:H,"DE",'Planificación 2026-1'!I:I,"&lt;3")</f>
        <v>0</v>
      </c>
      <c r="CV462" s="109">
        <f>SUMIFS('Planificación 2026-1'!R:R,'Planificación 2026-1'!W:W,C462,'Planificación 2026-1'!H:H,"OB",'Planificación 2026-1'!I:I,"&lt;3")</f>
        <v>0</v>
      </c>
      <c r="CW462" s="109">
        <f>SUMIFS('Planificación 2026-1'!R:R,'Planificación 2026-1'!W:W,C462,'Planificación 2026-1'!H:H,"MH",'Planificación 2026-1'!I:I,"&lt;3")</f>
        <v>0</v>
      </c>
      <c r="CX462" s="109">
        <f>SUMIFS('Planificación 2026-1'!R:R,'Planificación 2026-1'!W:W,C462,'Planificación 2026-1'!H:H,"IC",'Planificación 2026-1'!I:I,"&lt;3")</f>
        <v>0</v>
      </c>
      <c r="CY462" s="109">
        <f>SUMIFS('Planificación 2026-1'!R:R,'Planificación 2026-1'!W:W,C462,'Planificación 2026-1'!H:H,"AR",'Planificación 2026-1'!I:I,"&lt;3")</f>
        <v>0</v>
      </c>
      <c r="CZ462" s="109">
        <f>SUMIFS('Planificación 2026-1'!R:R,'Planificación 2026-1'!W:W,C462,'Planificación 2026-1'!H:H,"T1",'Planificación 2026-1'!I:I,"&lt;3")</f>
        <v>0</v>
      </c>
      <c r="DA462" s="109">
        <f>SUMIFS('Planificación 2026-1'!R:R,'Planificación 2026-1'!W:W,C462,'Planificación 2026-1'!H:H,"T3",'Planificación 2026-1'!I:I,"&lt;3")</f>
        <v>0</v>
      </c>
      <c r="DB462" s="109">
        <f>SUMIFS('Planificación 2026-1'!R:R,'Planificación 2026-1'!W:W,C462,'Planificación 2026-1'!H:H,"T2",'Planificación 2026-1'!I:I,"&lt;3")</f>
        <v>0</v>
      </c>
      <c r="DC462" s="109">
        <f>SUMIFS('Planificación 2026-1'!R:R,'Planificación 2026-1'!W:W,C462,'Planificación 2026-1'!H:H,"AE",'Planificación 2026-1'!I:I,"&lt;3")</f>
        <v>0</v>
      </c>
      <c r="DD462" s="109">
        <f>SUMIFS('Planificación 2026-1'!R:R,'Planificación 2026-1'!W:W,C462,'Planificación 2026-1'!H:H,"T4",'Planificación 2026-1'!I:I,"&lt;3")</f>
        <v>0</v>
      </c>
      <c r="DE462" s="108" t="str">
        <f t="shared" si="72"/>
        <v>P06</v>
      </c>
      <c r="DF462" s="41">
        <f>IF(C462="","",SUMIFS('Planificación 2026-1'!R:R,'Planificación 2026-1'!W:W,C462,'Planificación 2026-1'!F:F,"PRINCIPAL",'Planificación 2026-1'!X:X,"VIRTUAL"))</f>
        <v>14</v>
      </c>
      <c r="DG462" s="41">
        <f>IF(C462="","",SUMIFS('Planificación 2026-1'!R:R,'Planificación 2026-1'!W:W,C462,'Planificación 2026-1'!F:F,"PRINCIPAL",'Planificación 2026-1'!X:X,"PRESENCIAL"))</f>
        <v>0</v>
      </c>
      <c r="DH462" s="41">
        <f>IF(C462="","",SUMIFS('Planificación 2026-1'!R:R,'Planificación 2026-1'!W:W,C462,'Planificación 2026-1'!F:F,"PRINCIPAL",'Planificación 2026-1'!X:X,"HIBRIDO PRESENCIAL"))</f>
        <v>0</v>
      </c>
      <c r="DI462" s="108" t="str">
        <f t="shared" si="73"/>
        <v/>
      </c>
      <c r="DJ462" s="108">
        <f>IF(C462="","",SUMIFS('Planificación 2026-1'!R:R,'Planificación 2026-1'!W:W,C462,'Planificación 2026-1'!F:F,"FILIAL",'Planificación 2026-1'!X:X,"VIRTUAL"))</f>
        <v>0</v>
      </c>
      <c r="DK462" s="110">
        <f>IF(C462="","",SUMIFS('Planificación 2026-1'!R:R,'Planificación 2026-1'!W:W,C462,'Planificación 2026-1'!F:F,"FILIAL",'Planificación 2026-1'!X:X,"PRESENCIAL"))</f>
        <v>0</v>
      </c>
      <c r="DL462" s="61">
        <f>IF(C462="","",SUMIFS('Planificación 2026-1'!R:R,'Planificación 2026-1'!W:W,C462,'Planificación 2026-1'!F:F,"FILIAL",'Planificación 2026-1'!X:X,"HIBRIDO PRESENCIAL"))</f>
        <v>0</v>
      </c>
      <c r="DM462" s="111" t="str">
        <f t="shared" si="74"/>
        <v/>
      </c>
      <c r="DN462" s="108">
        <f>IF(C462="","",SUMIFS('Planificación 2026-1'!R:R,'Planificación 2026-1'!W:W,C462,'Planificación 2026-1'!F:F,"SUNAMPE",'Planificación 2026-1'!X:X,"VIRTUAL"))</f>
        <v>0</v>
      </c>
      <c r="DO462" s="61">
        <f>IF(C462="","",SUMIFS('Planificación 2026-1'!R:R,'Planificación 2026-1'!W:W,C462,'Planificación 2026-1'!F:F,"SUNAMPE",'Planificación 2026-1'!X:X,"PRESENCIAL"))</f>
        <v>0</v>
      </c>
      <c r="DP462" s="111" t="str">
        <f t="shared" si="75"/>
        <v/>
      </c>
      <c r="DQ462" s="108">
        <f>IF(C462="","",SUMIFS('Planificación 2026-1'!R:R,'Planificación 2026-1'!W:W,C462,'Planificación 2026-1'!F:F,"HUAURA",'Planificación 2026-1'!X:X,"VIRTUAL"))</f>
        <v>0</v>
      </c>
      <c r="DR462" s="61">
        <f>IF(C462="","",SUMIFS('Planificación 2026-1'!R:R,'Planificación 2026-1'!W:W,C462,'Planificación 2026-1'!F:F,"HUAURA",'Planificación 2026-1'!X:X,"PRESENCIAL"))</f>
        <v>0</v>
      </c>
      <c r="DS462" s="76">
        <f>SUMIFS('Planificación 2026-1'!R:R,'Planificación 2026-1'!W:W,C462,'Planificación 2026-1'!F:F,"PRINCIPAL",'Planificación 2026-1'!X:X,"VIRTUAL",'Planificación 2026-1'!I:I,"&gt;2")</f>
        <v>14</v>
      </c>
      <c r="DT462" s="76">
        <f>SUMIFS('Planificación 2026-1'!R:R,'Planificación 2026-1'!W:W,C462,'Planificación 2026-1'!F:F,"PRINCIPAL",'Planificación 2026-1'!X:X,"&lt;&gt;VIRTUAL",'Planificación 2026-1'!I:I,"&gt;2")</f>
        <v>0</v>
      </c>
      <c r="DU462" s="76">
        <f>SUMIFS('Planificación 2026-1'!R:R,'Planificación 2026-1'!W:W,C462,'Planificación 2026-1'!F:F,"SUNAMPE",'Planificación 2026-1'!X:X,"VIRTUAL",'Planificación 2026-1'!I:I,"&gt;2")</f>
        <v>0</v>
      </c>
      <c r="DV462" s="76">
        <f>SUMIFS('Planificación 2026-1'!R:R,'Planificación 2026-1'!W:W,C462,'Planificación 2026-1'!F:F,"SUNAMPE",'Planificación 2026-1'!X:X,"&lt;&gt;VIRTUAL",'Planificación 2026-1'!I:I,"&gt;2")</f>
        <v>0</v>
      </c>
      <c r="DW462" s="76">
        <f>SUMIFS('Planificación 2026-1'!R:R,'Planificación 2026-1'!W:W,C462,'Planificación 2026-1'!F:F,"FILIAL",'Planificación 2026-1'!X:X,"VIRTUAL",'Planificación 2026-1'!I:I,"&gt;2")</f>
        <v>0</v>
      </c>
      <c r="DX462" s="76">
        <f>SUMIFS('Planificación 2026-1'!R:R,'Planificación 2026-1'!W:W,C462,'Planificación 2026-1'!F:F,"FILIAL",'Planificación 2026-1'!X:X,"&lt;&gt;VIRTUAL",'Planificación 2026-1'!I:I,"&gt;2")</f>
        <v>0</v>
      </c>
      <c r="DY462" s="76">
        <f>SUMIFS('Planificación 2026-1'!R:R,'Planificación 2026-1'!W:W,C462,'Planificación 2026-1'!F:F,"PORUMA",'Planificación 2026-1'!X:X,"VIRTUAL",'Planificación 2026-1'!I:I,"&gt;2")</f>
        <v>0</v>
      </c>
      <c r="DZ462" s="76">
        <f>SUMIFS('Planificación 2026-1'!R:R,'Planificación 2026-1'!W:W,C462,'Planificación 2026-1'!F:F,"PORUMA",'Planificación 2026-1'!X:X,"&lt;&gt;VIRTUAL",'Planificación 2026-1'!I:I,"&gt;2")</f>
        <v>0</v>
      </c>
      <c r="EA462" s="76">
        <f>SUMIFS('Planificación 2026-1'!R:R,'Planificación 2026-1'!W:W,C462,'Planificación 2026-1'!F:F,"HUAURA",'Planificación 2026-1'!X:X,"VIRTUAL",'Planificación 2026-1'!I:I,"&gt;2")</f>
        <v>0</v>
      </c>
      <c r="EB462" s="76">
        <f>SUMIFS('Planificación 2026-1'!R:R,'Planificación 2026-1'!W:W,C462,'Planificación 2026-1'!F:F,"HUAURA",'Planificación 2026-1'!X:X,"&lt;&gt;VIRTUAL",'Planificación 2026-1'!I:I,"&gt;2")</f>
        <v>0</v>
      </c>
      <c r="EC462" s="76">
        <f>SUMIFS('Planificación 2026-1'!R:R,'Planificación 2026-1'!W:W,C462,'Planificación 2026-1'!F:F,"PRINCIPAL",'Planificación 2026-1'!X:X,"VIRTUAL",'Planificación 2026-1'!I:I,"&lt;3")</f>
        <v>0</v>
      </c>
      <c r="ED462" s="76">
        <f>SUMIFS('Planificación 2026-1'!R:R,'Planificación 2026-1'!W:W,C462,'Planificación 2026-1'!F:F,"PRINCIPAL",'Planificación 2026-1'!X:X,"&lt;&gt;VIRTUAL",'Planificación 2026-1'!I:I,"&lt;3")</f>
        <v>0</v>
      </c>
      <c r="EE462" s="76">
        <f>SUMIFS('Planificación 2026-1'!R:R,'Planificación 2026-1'!W:W,C462,'Planificación 2026-1'!F:F,"SUNAMPE",'Planificación 2026-1'!X:X,"VIRTUAL",'Planificación 2026-1'!I:I,"&lt;3")</f>
        <v>0</v>
      </c>
      <c r="EF462" s="76">
        <f>SUMIFS('Planificación 2026-1'!R:R,'Planificación 2026-1'!W:W,C462,'Planificación 2026-1'!F:F,"SUNAMPE",'Planificación 2026-1'!X:X,"&lt;&gt;VIRTUAL",'Planificación 2026-1'!I:I,"&lt;3")</f>
        <v>0</v>
      </c>
      <c r="EG462" s="76">
        <f>SUMIFS('Planificación 2026-1'!R:R,'Planificación 2026-1'!W:W,C462,'Planificación 2026-1'!F:F,"FILIAL",'Planificación 2026-1'!X:X,"VIRTUAL",'Planificación 2026-1'!I:I,"&lt;3")</f>
        <v>0</v>
      </c>
      <c r="EH462" s="76">
        <f>SUMIFS('Planificación 2026-1'!R:R,'Planificación 2026-1'!W:W,C462,'Planificación 2026-1'!F:F,"FILIAL",'Planificación 2026-1'!X:X,"&lt;&gt;VIRTUAL",'Planificación 2026-1'!I:I,"&lt;3")</f>
        <v>0</v>
      </c>
      <c r="EI462" s="76">
        <f>SUMIFS('Planificación 2026-1'!R:R,'Planificación 2026-1'!W:W,C462,'Planificación 2026-1'!F:F,"PORUMA",'Planificación 2026-1'!X:X,"VIRTUAL",'Planificación 2026-1'!I:I,"&lt;3")</f>
        <v>0</v>
      </c>
      <c r="EJ462" s="76">
        <f>SUMIFS('Planificación 2026-1'!R:R,'Planificación 2026-1'!W:W,C462,'Planificación 2026-1'!F:F,"PORUMA",'Planificación 2026-1'!X:X,"&lt;&gt;VIRTUAL",'Planificación 2026-1'!I:I,"&lt;3")</f>
        <v>0</v>
      </c>
      <c r="EK462" s="76">
        <f>SUMIFS('Planificación 2026-1'!R:R,'Planificación 2026-1'!W:W,C462,'Planificación 2026-1'!F:F,"HUAURA",'Planificación 2026-1'!X:X,"VIRTUAL",'Planificación 2026-1'!I:I,"&lt;3")</f>
        <v>0</v>
      </c>
      <c r="EL462" s="76">
        <f>SUMIFS('Planificación 2026-1'!R:R,'Planificación 2026-1'!W:W,C462,'Planificación 2026-1'!F:F,"HUAURA",'Planificación 2026-1'!X:X,"&lt;&gt;VIRTUAL",'Planificación 2026-1'!I:I,"&lt;3")</f>
        <v>0</v>
      </c>
      <c r="EM462" s="76"/>
      <c r="EN462" s="76">
        <f t="shared" si="68"/>
        <v>14</v>
      </c>
      <c r="EO462" s="76">
        <f t="shared" si="69"/>
        <v>0</v>
      </c>
      <c r="EP462" s="76" t="b">
        <f t="shared" si="70"/>
        <v>1</v>
      </c>
      <c r="EQ462" s="76" t="str">
        <f t="shared" si="71"/>
        <v/>
      </c>
      <c r="ER462" s="76" t="str">
        <f t="shared" si="76"/>
        <v>VIRTUAL</v>
      </c>
    </row>
    <row r="463" spans="1:148" hidden="1">
      <c r="A463" s="83"/>
      <c r="B463" s="119">
        <v>460</v>
      </c>
      <c r="C463" s="115" t="s">
        <v>638</v>
      </c>
      <c r="D463" s="112">
        <f>SUMIF('Planificación 2026-1'!W:W,C463,'Planificación 2026-1'!R:R)</f>
        <v>17</v>
      </c>
      <c r="E463" s="114" t="s">
        <v>170</v>
      </c>
      <c r="F463" s="115" t="s">
        <v>603</v>
      </c>
      <c r="G463" s="115" t="s">
        <v>153</v>
      </c>
      <c r="H463" s="115" t="s">
        <v>144</v>
      </c>
      <c r="I463" s="107" t="str">
        <f>IF(SUM(COUNTIFS('Planificación 2026-1'!F:F,"PRINCIPAL",'Planificación 2026-1'!W:W,C463,'Planificación 2026-1'!H:H,"AF"))&gt;0,"P01"," ")</f>
        <v xml:space="preserve"> </v>
      </c>
      <c r="J463" s="108" t="str">
        <f>IF(SUM(COUNTIFS('Planificación 2026-1'!F:F,"PRINCIPAL",'Planificación 2026-1'!W:W,C463,'Planificación 2026-1'!H:H,"EN"))&gt;0,"P02"," ")</f>
        <v xml:space="preserve"> </v>
      </c>
      <c r="K463" s="108" t="str">
        <f>IF(SUM(COUNTIFS('Planificación 2026-1'!F:F,"PRINCIPAL",'Planificación 2026-1'!W:W,C463,'Planificación 2026-1'!H:H,"IS"))&gt;0,"P03"," ")</f>
        <v xml:space="preserve"> </v>
      </c>
      <c r="L463" s="108" t="str">
        <f>IF(SUM(COUNTIFS('Planificación 2026-1'!F:F,"PRINCIPAL",'Planificación 2026-1'!W:W,C463,'Planificación 2026-1'!H:H,"PS"))&gt;0,"P04"," ")</f>
        <v xml:space="preserve"> </v>
      </c>
      <c r="M463" s="108"/>
      <c r="N463" s="108" t="str">
        <f>IF(SUM(COUNTIFS('Planificación 2026-1'!F:F,"PRINCIPAL",'Planificación 2026-1'!W:W,C463,'Planificación 2026-1'!H:H,"IN"))&gt;0,"P06"," ")</f>
        <v>P06</v>
      </c>
      <c r="O463" s="108" t="str">
        <f>IF(SUM(COUNTIFS('Planificación 2026-1'!F:F,"PRINCIPAL",'Planificación 2026-1'!W:W,C463,'Planificación 2026-1'!H:H,"CA"))&gt;0,"P07"," ")</f>
        <v xml:space="preserve"> </v>
      </c>
      <c r="P463" s="108" t="str">
        <f>IF(SUM(COUNTIFS('Planificación 2026-1'!F:F,"PRINCIPAL",'Planificación 2026-1'!W:W,C463,'Planificación 2026-1'!H:H,"DE"))&gt;0,"P08"," ")</f>
        <v>P08</v>
      </c>
      <c r="Q463" s="108" t="str">
        <f>IF(SUM(COUNTIFS('Planificación 2026-1'!F:F,"PRINCIPAL",'Planificación 2026-1'!W:W,C463,'Planificación 2026-1'!H:H,"OB"))&gt;0,"P09"," ")</f>
        <v xml:space="preserve"> </v>
      </c>
      <c r="R463" s="108" t="str">
        <f>IF(SUM(COUNTIFS('Planificación 2026-1'!F:F,"PRINCIPAL",'Planificación 2026-1'!W:W,C463,'Planificación 2026-1'!H:H,"MH"))&gt;0,"P31"," ")</f>
        <v xml:space="preserve"> </v>
      </c>
      <c r="S463" s="108" t="str">
        <f>IF(SUM(COUNTIFS('Planificación 2026-1'!F:F,"PRINCIPAL",'Planificación 2026-1'!W:W,C463,'Planificación 2026-1'!H:H,"IC"))&gt;0,"P32"," ")</f>
        <v xml:space="preserve"> </v>
      </c>
      <c r="T463" s="108" t="str">
        <f>IF(SUM(COUNTIFS('Planificación 2026-1'!F:F,"PRINCIPAL",'Planificación 2026-1'!W:W,C463,'Planificación 2026-1'!H:H,"AR"))&gt;0,"P34"," ")</f>
        <v xml:space="preserve"> </v>
      </c>
      <c r="U463" s="108" t="str">
        <f>IF(SUM(COUNTIFS('Planificación 2026-1'!F:F,"PRINCIPAL",'Planificación 2026-1'!W:W,C463,'Planificación 2026-1'!H:H,"T1"))&gt;0,"P35"," ")</f>
        <v xml:space="preserve"> </v>
      </c>
      <c r="V463" s="108" t="str">
        <f>IF(SUM(COUNTIFS('Planificación 2026-1'!F:F,"PRINCIPAL",'Planificación 2026-1'!W:W,C463,'Planificación 2026-1'!H:H,"T3"))&gt;0,"P36"," ")</f>
        <v xml:space="preserve"> </v>
      </c>
      <c r="W463" s="108" t="str">
        <f>IF(SUM(COUNTIFS('Planificación 2026-1'!F:F,"PRINCIPAL",'Planificación 2026-1'!W:W,C463,'Planificación 2026-1'!H:H,"T2"))&gt;0,"P37"," ")</f>
        <v xml:space="preserve"> </v>
      </c>
      <c r="X463" s="108" t="str">
        <f>IF(SUM(COUNTIFS('Planificación 2026-1'!F:F,"PRINCIPAL",'Planificación 2026-1'!W:W,C463,'Planificación 2026-1'!H:H,"AE"))&gt;0,"P38"," ")</f>
        <v>P38</v>
      </c>
      <c r="Y463" s="108" t="str">
        <f>IF(SUM(COUNTIFS('Planificación 2026-1'!F:F,"PRINCIPAL",'Planificación 2026-1'!W:W,C463,'Planificación 2026-1'!H:H,"T4"))&gt;0,"P55"," ")</f>
        <v xml:space="preserve"> </v>
      </c>
      <c r="Z463" s="108" t="str">
        <f>IF(SUM(COUNTIFS('Planificación 2026-1'!F:F,"FILIAL",'Planificación 2026-1'!W:W,C463,'Planificación 2026-1'!H:H,"AF"))&gt;0," P01"," ")</f>
        <v xml:space="preserve"> </v>
      </c>
      <c r="AA463" s="108" t="str">
        <f>IF(SUM(COUNTIFS('Planificación 2026-1'!F:F,"FILIAL",'Planificación 2026-1'!W:W,C463,'Planificación 2026-1'!H:H,"EN"))&gt;0,"P02"," ")</f>
        <v xml:space="preserve"> </v>
      </c>
      <c r="AB463" s="108" t="str">
        <f>IF(SUM(COUNTIFS('Planificación 2026-1'!F:F,"FILIAL",'Planificación 2026-1'!W:W,C463,'Planificación 2026-1'!H:H,"IS"))&gt;0,"P03"," ")</f>
        <v xml:space="preserve"> </v>
      </c>
      <c r="AC463" s="108" t="str">
        <f>IF(SUM(COUNTIFS('Planificación 2026-1'!F:F,"FILIAL",'Planificación 2026-1'!W:W,C463,'Planificación 2026-1'!H:H,"PS"))&gt;0,"P04"," ")</f>
        <v xml:space="preserve"> </v>
      </c>
      <c r="AD463" s="108"/>
      <c r="AE463" s="108" t="str">
        <f>IF(SUM(COUNTIFS('Planificación 2026-1'!F:F,"FILIAL",'Planificación 2026-1'!W:W,C463,'Planificación 2026-1'!H:H,"IN"))&gt;0,"P06"," ")</f>
        <v xml:space="preserve"> </v>
      </c>
      <c r="AF463" s="108" t="str">
        <f>IF(SUM(COUNTIFS('Planificación 2026-1'!F:F,"FILIAL",'Planificación 2026-1'!W:W,C463,'Planificación 2026-1'!H:H,"CA"))&gt;0,"P07"," ")</f>
        <v xml:space="preserve"> </v>
      </c>
      <c r="AG463" s="108" t="str">
        <f>IF(SUM(COUNTIFS('Planificación 2026-1'!F:F,"FILIAL",'Planificación 2026-1'!W:W,C463,'Planificación 2026-1'!H:H,"DE"))&gt;0,"P08"," ")</f>
        <v xml:space="preserve"> </v>
      </c>
      <c r="AH463" s="108" t="str">
        <f>IF(SUM(COUNTIFS('Planificación 2026-1'!F:F,"FILIAL",'Planificación 2026-1'!W:W,C463,'Planificación 2026-1'!H:H,"OB"))&gt;0,"P09"," ")</f>
        <v xml:space="preserve"> </v>
      </c>
      <c r="AI463" s="108" t="str">
        <f>IF(SUM(COUNTIFS('Planificación 2026-1'!F:F,"FILIAL",'Planificación 2026-1'!W:W,C463,'Planificación 2026-1'!H:H,"MH"))&gt;0,"P31"," ")</f>
        <v xml:space="preserve"> </v>
      </c>
      <c r="AJ463" s="108" t="str">
        <f>IF(SUM(COUNTIFS('Planificación 2026-1'!F:F,"FILIAL",'Planificación 2026-1'!W:W,C463,'Planificación 2026-1'!H:H,"IC"))&gt;0,"P32"," ")</f>
        <v xml:space="preserve"> </v>
      </c>
      <c r="AK463" s="108" t="str">
        <f>IF(SUM(COUNTIFS('Planificación 2026-1'!F:F,"FILIAL",'Planificación 2026-1'!W:W,C463,'Planificación 2026-1'!H:H,"AR"))&gt;0,"P34"," ")</f>
        <v xml:space="preserve"> </v>
      </c>
      <c r="AL463" s="108" t="str">
        <f>IF(SUM(COUNTIFS('Planificación 2026-1'!F:F,"FILIAL",'Planificación 2026-1'!W:W,C463,'Planificación 2026-1'!H:H,"T1"))&gt;0,"P35"," ")</f>
        <v xml:space="preserve"> </v>
      </c>
      <c r="AM463" s="108" t="str">
        <f>IF(SUM(COUNTIFS('Planificación 2026-1'!F:F,"FILIAL",'Planificación 2026-1'!W:W,C463,'Planificación 2026-1'!H:H,"T3"))&gt;0,"P36"," ")</f>
        <v xml:space="preserve"> </v>
      </c>
      <c r="AN463" s="108" t="str">
        <f>IF(SUM(COUNTIFS('Planificación 2026-1'!F:F,"FILIAL",'Planificación 2026-1'!W:W,C463,'Planificación 2026-1'!H:H,"T2"))&gt;0,"P37"," ")</f>
        <v xml:space="preserve"> </v>
      </c>
      <c r="AO463" s="108" t="str">
        <f>IF(SUM(COUNTIFS('Planificación 2026-1'!F:F,"FILIAL",'Planificación 2026-1'!W:W,C463,'Planificación 2026-1'!H:H,"AE"))&gt;0,"P38"," ")</f>
        <v xml:space="preserve"> </v>
      </c>
      <c r="AP463" s="108" t="str">
        <f>IF(SUM(COUNTIFS('Planificación 2026-1'!F:F,"FILIAL",'Planificación 2026-1'!W:W,C463,'Planificación 2026-1'!H:H,"T4"))&gt;0,"P55"," ")</f>
        <v xml:space="preserve"> </v>
      </c>
      <c r="AQ463" s="108" t="str">
        <f>IF(SUM(COUNTIFS('Planificación 2026-1'!F:F,"SUNAMPE",'Planificación 2026-1'!W:W,C463,'Planificación 2026-1'!H:H,"AF"))&gt;0," P01"," ")</f>
        <v xml:space="preserve"> </v>
      </c>
      <c r="AR463" s="108" t="str">
        <f>IF(SUM(COUNTIFS('Planificación 2026-1'!F:F,"SUNAMPE",'Planificación 2026-1'!W:W,C463,'Planificación 2026-1'!H:H,"EN"))&gt;0,"P02"," ")</f>
        <v xml:space="preserve"> </v>
      </c>
      <c r="AS463" s="108" t="str">
        <f>IF(SUM(COUNTIFS('Planificación 2026-1'!F:F,"SUNAMPE",'Planificación 2026-1'!W:W,C463,'Planificación 2026-1'!H:H,"IS"))&gt;0,"P03"," ")</f>
        <v xml:space="preserve"> </v>
      </c>
      <c r="AT463" s="108" t="str">
        <f>IF(SUM(COUNTIFS('Planificación 2026-1'!F:F,"SUNAMPE",'Planificación 2026-1'!W:W,C463,'Planificación 2026-1'!H:H,"PS"))&gt;0,"P04"," ")</f>
        <v xml:space="preserve"> </v>
      </c>
      <c r="AU463" s="108"/>
      <c r="AV463" s="108" t="str">
        <f>IF(SUM(COUNTIFS('Planificación 2026-1'!F:F,"SUNAMPE",'Planificación 2026-1'!W:W,C463,'Planificación 2026-1'!H:H,"IN"))&gt;0,"P06"," ")</f>
        <v xml:space="preserve"> </v>
      </c>
      <c r="AW463" s="108" t="str">
        <f>IF(SUM(COUNTIFS('Planificación 2026-1'!F:F,"SUNAMPE",'Planificación 2026-1'!W:W,C463,'Planificación 2026-1'!H:H,"CA"))&gt;0,"P07"," ")</f>
        <v xml:space="preserve"> </v>
      </c>
      <c r="AX463" s="108" t="str">
        <f>IF(SUM(COUNTIFS('Planificación 2026-1'!F:F,"SUNAMPE",'Planificación 2026-1'!W:W,C463,'Planificación 2026-1'!H:H,"DE"))&gt;0,"P08"," ")</f>
        <v xml:space="preserve"> </v>
      </c>
      <c r="AY463" s="108" t="str">
        <f>IF(SUM(COUNTIFS('Planificación 2026-1'!F:F,"SUNAMPE",'Planificación 2026-1'!W:W,C463,'Planificación 2026-1'!H:H,"OB"))&gt;0,"P09"," ")</f>
        <v xml:space="preserve"> </v>
      </c>
      <c r="AZ463" s="108" t="str">
        <f>IF(SUM(COUNTIFS('Planificación 2026-1'!F:F,"SUNAMPE",'Planificación 2026-1'!W:W,C463,'Planificación 2026-1'!H:H,"MH"))&gt;0,"P31"," ")</f>
        <v xml:space="preserve"> </v>
      </c>
      <c r="BA463" s="108" t="str">
        <f>IF(SUM(COUNTIFS('Planificación 2026-1'!F:F,"SUNAMPE",'Planificación 2026-1'!W:W,C463,'Planificación 2026-1'!H:H,"IC"))&gt;0,"P32"," ")</f>
        <v xml:space="preserve"> </v>
      </c>
      <c r="BB463" s="108" t="str">
        <f>IF(SUM(COUNTIFS('Planificación 2026-1'!F:F,"SUNAMPE",'Planificación 2026-1'!W:W,C463,'Planificación 2026-1'!H:H,"AR"))&gt;0,"P34"," ")</f>
        <v xml:space="preserve"> </v>
      </c>
      <c r="BC463" s="108" t="str">
        <f>IF(SUM(COUNTIFS('Planificación 2026-1'!F:F,"SUNAMPE",'Planificación 2026-1'!W:W,C463,'Planificación 2026-1'!H:H,"T1"))&gt;0,"P35"," ")</f>
        <v xml:space="preserve"> </v>
      </c>
      <c r="BD463" s="108" t="str">
        <f>IF(SUM(COUNTIFS('Planificación 2026-1'!F:F,"SUNAMPE",'Planificación 2026-1'!W:W,C463,'Planificación 2026-1'!H:H,"T3"))&gt;0,"P36"," ")</f>
        <v xml:space="preserve"> </v>
      </c>
      <c r="BE463" s="108" t="str">
        <f>IF(SUM(COUNTIFS('Planificación 2026-1'!F:F,"SUNAMPE",'Planificación 2026-1'!W:W,C463,'Planificación 2026-1'!H:H,"T2"))&gt;0,"P37"," ")</f>
        <v xml:space="preserve"> </v>
      </c>
      <c r="BF463" s="108" t="str">
        <f>IF(SUM(COUNTIFS('Planificación 2026-1'!F:F,"SUNAMPE",'Planificación 2026-1'!W:W,C463,'Planificación 2026-1'!H:H,"AE"))&gt;0,"P38"," ")</f>
        <v xml:space="preserve"> </v>
      </c>
      <c r="BG463" s="108" t="str">
        <f>IF(SUM(COUNTIFS('Planificación 2026-1'!F:F,"SUNAMPE",'Planificación 2026-1'!W:W,C463,'Planificación 2026-1'!H:H,"T4"))&gt;0,"P55"," ")</f>
        <v xml:space="preserve"> </v>
      </c>
      <c r="BH463" s="108" t="str">
        <f>IF(SUM(COUNTIFS('Planificación 2026-1'!F:F,"HUAURA",'Planificación 2026-1'!W:W,C463,'Planificación 2026-1'!H:H,"AF"))&gt;0," P01"," ")</f>
        <v xml:space="preserve"> </v>
      </c>
      <c r="BI463" s="108" t="str">
        <f>IF(SUM(COUNTIFS('Planificación 2026-1'!F:F,"HUAURA",'Planificación 2026-1'!W:W,C463,'Planificación 2026-1'!H:H,"EN"))&gt;0,"P02"," ")</f>
        <v xml:space="preserve"> </v>
      </c>
      <c r="BJ463" s="108" t="str">
        <f>IF(SUM(COUNTIFS('Planificación 2026-1'!F:F,"HUAURA",'Planificación 2026-1'!W:W,C463,'Planificación 2026-1'!H:H,"IS"))&gt;0,"P03"," ")</f>
        <v xml:space="preserve"> </v>
      </c>
      <c r="BK463" s="108" t="str">
        <f>IF(SUM(COUNTIFS('Planificación 2026-1'!F:F,"HUAURA",'Planificación 2026-1'!W:W,C463,'Planificación 2026-1'!H:H,"PS"))&gt;0,"P04"," ")</f>
        <v xml:space="preserve"> </v>
      </c>
      <c r="BL463" s="108"/>
      <c r="BM463" s="108" t="str">
        <f>IF(SUM(COUNTIFS('Planificación 2026-1'!F:F,"HUAURA",'Planificación 2026-1'!W:W,C463,'Planificación 2026-1'!H:H,"IN"))&gt;0,"P06"," ")</f>
        <v xml:space="preserve"> </v>
      </c>
      <c r="BN463" s="108" t="str">
        <f>IF(SUM(COUNTIFS('Planificación 2026-1'!F:F,"HUAURA",'Planificación 2026-1'!W:W,C463,'Planificación 2026-1'!H:H,"CA"))&gt;0,"P07"," ")</f>
        <v xml:space="preserve"> </v>
      </c>
      <c r="BO463" s="108" t="str">
        <f>IF(SUM(COUNTIFS('Planificación 2026-1'!F:F,"HUAURA",'Planificación 2026-1'!W:W,C463,'Planificación 2026-1'!H:H,"DE"))&gt;0,"P08"," ")</f>
        <v xml:space="preserve"> </v>
      </c>
      <c r="BP463" s="108" t="str">
        <f>IF(SUM(COUNTIFS('Planificación 2026-1'!F:F,"HUAURA",'Planificación 2026-1'!W:W,C463,'Planificación 2026-1'!H:H,"OB"))&gt;0,"P09"," ")</f>
        <v xml:space="preserve"> </v>
      </c>
      <c r="BQ463" s="108" t="str">
        <f>IF(SUM(COUNTIFS('Planificación 2026-1'!F:F,"HUAURA",'Planificación 2026-1'!W:W,C463,'Planificación 2026-1'!H:H,"MH"))&gt;0,"P31"," ")</f>
        <v xml:space="preserve"> </v>
      </c>
      <c r="BR463" s="108" t="str">
        <f>IF(SUM(COUNTIFS('Planificación 2026-1'!F:F,"HUAURA",'Planificación 2026-1'!W:W,C463,'Planificación 2026-1'!H:H,"IC"))&gt;0,"P32"," ")</f>
        <v xml:space="preserve"> </v>
      </c>
      <c r="BS463" s="108" t="str">
        <f>IF(SUM(COUNTIFS('Planificación 2026-1'!F:F,"HUAURA",'Planificación 2026-1'!W:W,C463,'Planificación 2026-1'!H:H,"AR"))&gt;0,"P34"," ")</f>
        <v xml:space="preserve"> </v>
      </c>
      <c r="BT463" s="108" t="str">
        <f>IF(SUM(COUNTIFS('Planificación 2026-1'!F:F,"HUAURA",'Planificación 2026-1'!W:W,C463,'Planificación 2026-1'!H:H,"T1"))&gt;0,"P35"," ")</f>
        <v xml:space="preserve"> </v>
      </c>
      <c r="BU463" s="108" t="str">
        <f>IF(SUM(COUNTIFS('Planificación 2026-1'!F:F,"HUAURA",'Planificación 2026-1'!W:W,C463,'Planificación 2026-1'!H:H,"T3"))&gt;0,"P36"," ")</f>
        <v xml:space="preserve"> </v>
      </c>
      <c r="BV463" s="108" t="str">
        <f>IF(SUM(COUNTIFS('Planificación 2026-1'!F:F,"HUAURA",'Planificación 2026-1'!W:W,C463,'Planificación 2026-1'!H:H,"T2"))&gt;0,"P37"," ")</f>
        <v xml:space="preserve"> </v>
      </c>
      <c r="BW463" s="108" t="str">
        <f>IF(SUM(COUNTIFS('Planificación 2026-1'!F:F,"HUAURA",'Planificación 2026-1'!W:W,C463,'Planificación 2026-1'!H:H,"AE"))&gt;0,"P38"," ")</f>
        <v xml:space="preserve"> </v>
      </c>
      <c r="BX463" s="108" t="str">
        <f>IF(SUM(COUNTIFS('Planificación 2026-1'!F:F,"HUAURA",'Planificación 2026-1'!W:W,C463,'Planificación 2026-1'!H:H,"T4"))&gt;0,"P55"," ")</f>
        <v xml:space="preserve"> </v>
      </c>
      <c r="BY463" s="109">
        <f>SUMIFS('Planificación 2026-1'!R:R,'Planificación 2026-1'!W:W,C463,'Planificación 2026-1'!H:H,"AF",'Planificación 2026-1'!I:I,"&gt;2")</f>
        <v>0</v>
      </c>
      <c r="BZ463" s="109">
        <f>SUMIFS('Planificación 2026-1'!R:R,'Planificación 2026-1'!W:W,C463,'Planificación 2026-1'!H:H,"EN",'Planificación 2026-1'!I:I,"&gt;2")</f>
        <v>0</v>
      </c>
      <c r="CA463" s="109">
        <f>SUMIFS('Planificación 2026-1'!R:R,'Planificación 2026-1'!W:W,C463,'Planificación 2026-1'!H:H,"IS",'Planificación 2026-1'!I:I,"&gt;2")</f>
        <v>0</v>
      </c>
      <c r="CB463" s="109">
        <f>SUMIFS('Planificación 2026-1'!R:R,'Planificación 2026-1'!W:W,C463,'Planificación 2026-1'!H:H,"PS",'Planificación 2026-1'!I:I,"&gt;2")</f>
        <v>0</v>
      </c>
      <c r="CC463" s="109">
        <f>SUMIFS('Planificación 2026-1'!R:R,'Planificación 2026-1'!W:W,C463,'Planificación 2026-1'!H:H,"IN",'Planificación 2026-1'!I:I,"&gt;2")</f>
        <v>0</v>
      </c>
      <c r="CD463" s="109">
        <f>SUMIFS('Planificación 2026-1'!R:R,'Planificación 2026-1'!W:W,C463,'Planificación 2026-1'!H:H,"CA",'Planificación 2026-1'!I:I,"&gt;2")</f>
        <v>0</v>
      </c>
      <c r="CE463" s="109">
        <f>SUMIFS('Planificación 2026-1'!R:R,'Planificación 2026-1'!W:W,C463,'Planificación 2026-1'!H:H,"DE",'Planificación 2026-1'!I:I,"&gt;2")</f>
        <v>0</v>
      </c>
      <c r="CF463" s="109">
        <f>SUMIFS('Planificación 2026-1'!R:R,'Planificación 2026-1'!W:W,C463,'Planificación 2026-1'!H:H,"OB",'Planificación 2026-1'!I:I,"&gt;2")</f>
        <v>0</v>
      </c>
      <c r="CG463" s="109">
        <f>SUMIFS('Planificación 2026-1'!R:R,'Planificación 2026-1'!W:W,C463,'Planificación 2026-1'!H:H,"MH",'Planificación 2026-1'!I:I,"&gt;2")</f>
        <v>0</v>
      </c>
      <c r="CH463" s="109">
        <f>SUMIFS('Planificación 2026-1'!R:R,'Planificación 2026-1'!W:W,C463,'Planificación 2026-1'!H:H,"IC",'Planificación 2026-1'!I:I,"&gt;2")</f>
        <v>0</v>
      </c>
      <c r="CI463" s="109">
        <f>SUMIFS('Planificación 2026-1'!R:R,'Planificación 2026-1'!W:W,C463,'Planificación 2026-1'!H:H,"AR",'Planificación 2026-1'!I:I,"&gt;2")</f>
        <v>0</v>
      </c>
      <c r="CJ463" s="109">
        <f>SUMIFS('Planificación 2026-1'!R:R,'Planificación 2026-1'!W:W,C463,'Planificación 2026-1'!H:H,"T1",'Planificación 2026-1'!I:I,"&gt;2")</f>
        <v>0</v>
      </c>
      <c r="CK463" s="109">
        <f>SUMIFS('Planificación 2026-1'!R:R,'Planificación 2026-1'!W:W,C463,'Planificación 2026-1'!H:H,"T3",'Planificación 2026-1'!I:I,"&gt;2")</f>
        <v>0</v>
      </c>
      <c r="CL463" s="109">
        <f>SUMIFS('Planificación 2026-1'!R:R,'Planificación 2026-1'!W:W,C463,'Planificación 2026-1'!H:H,"T2",'Planificación 2026-1'!I:I,"&gt;2")</f>
        <v>0</v>
      </c>
      <c r="CM463" s="109">
        <f>SUMIFS('Planificación 2026-1'!R:R,'Planificación 2026-1'!W:W,C463,'Planificación 2026-1'!H:H,"AE",'Planificación 2026-1'!I:I,"&gt;2")</f>
        <v>0</v>
      </c>
      <c r="CN463" s="109">
        <f>SUMIFS('Planificación 2026-1'!R:R,'Planificación 2026-1'!W:W,C463,'Planificación 2026-1'!H:H,"T4",'Planificación 2026-1'!I:I,"&gt;2")</f>
        <v>0</v>
      </c>
      <c r="CO463" s="109">
        <f>SUMIFS('Planificación 2026-1'!R:R,'Planificación 2026-1'!W:W,C463,'Planificación 2026-1'!H:H,"AF",'Planificación 2026-1'!I:I,"&lt;3")</f>
        <v>0</v>
      </c>
      <c r="CP463" s="109">
        <f>SUMIFS('Planificación 2026-1'!R:R,'Planificación 2026-1'!W:W,C463,'Planificación 2026-1'!H:H,"EN",'Planificación 2026-1'!I:I,"&lt;3")</f>
        <v>0</v>
      </c>
      <c r="CQ463" s="109">
        <f>SUMIFS('Planificación 2026-1'!R:R,'Planificación 2026-1'!W:W,C463,'Planificación 2026-1'!H:H,"IS",'Planificación 2026-1'!I:I,"&lt;3")</f>
        <v>0</v>
      </c>
      <c r="CR463" s="109">
        <f>SUMIFS('Planificación 2026-1'!R:R,'Planificación 2026-1'!W:W,C463,'Planificación 2026-1'!H:H,"PS",'Planificación 2026-1'!I:I,"&lt;3")</f>
        <v>0</v>
      </c>
      <c r="CS463" s="109">
        <f>SUMIFS('Planificación 2026-1'!R:R,'Planificación 2026-1'!W:W,C463,'Planificación 2026-1'!H:H,"IN",'Planificación 2026-1'!I:I,"&lt;3")</f>
        <v>8</v>
      </c>
      <c r="CT463" s="109">
        <f>SUMIFS('Planificación 2026-1'!R:R,'Planificación 2026-1'!W:W,C463,'Planificación 2026-1'!H:H,"CA",'Planificación 2026-1'!I:I,"&lt;3")</f>
        <v>0</v>
      </c>
      <c r="CU463" s="109">
        <f>SUMIFS('Planificación 2026-1'!R:R,'Planificación 2026-1'!W:W,C463,'Planificación 2026-1'!H:H,"DE",'Planificación 2026-1'!I:I,"&lt;3")</f>
        <v>4</v>
      </c>
      <c r="CV463" s="109">
        <f>SUMIFS('Planificación 2026-1'!R:R,'Planificación 2026-1'!W:W,C463,'Planificación 2026-1'!H:H,"OB",'Planificación 2026-1'!I:I,"&lt;3")</f>
        <v>0</v>
      </c>
      <c r="CW463" s="109">
        <f>SUMIFS('Planificación 2026-1'!R:R,'Planificación 2026-1'!W:W,C463,'Planificación 2026-1'!H:H,"MH",'Planificación 2026-1'!I:I,"&lt;3")</f>
        <v>0</v>
      </c>
      <c r="CX463" s="109">
        <f>SUMIFS('Planificación 2026-1'!R:R,'Planificación 2026-1'!W:W,C463,'Planificación 2026-1'!H:H,"IC",'Planificación 2026-1'!I:I,"&lt;3")</f>
        <v>0</v>
      </c>
      <c r="CY463" s="109">
        <f>SUMIFS('Planificación 2026-1'!R:R,'Planificación 2026-1'!W:W,C463,'Planificación 2026-1'!H:H,"AR",'Planificación 2026-1'!I:I,"&lt;3")</f>
        <v>0</v>
      </c>
      <c r="CZ463" s="109">
        <f>SUMIFS('Planificación 2026-1'!R:R,'Planificación 2026-1'!W:W,C463,'Planificación 2026-1'!H:H,"T1",'Planificación 2026-1'!I:I,"&lt;3")</f>
        <v>0</v>
      </c>
      <c r="DA463" s="109">
        <f>SUMIFS('Planificación 2026-1'!R:R,'Planificación 2026-1'!W:W,C463,'Planificación 2026-1'!H:H,"T3",'Planificación 2026-1'!I:I,"&lt;3")</f>
        <v>0</v>
      </c>
      <c r="DB463" s="109">
        <f>SUMIFS('Planificación 2026-1'!R:R,'Planificación 2026-1'!W:W,C463,'Planificación 2026-1'!H:H,"T2",'Planificación 2026-1'!I:I,"&lt;3")</f>
        <v>0</v>
      </c>
      <c r="DC463" s="109">
        <f>SUMIFS('Planificación 2026-1'!R:R,'Planificación 2026-1'!W:W,C463,'Planificación 2026-1'!H:H,"AE",'Planificación 2026-1'!I:I,"&lt;3")</f>
        <v>5</v>
      </c>
      <c r="DD463" s="109">
        <f>SUMIFS('Planificación 2026-1'!R:R,'Planificación 2026-1'!W:W,C463,'Planificación 2026-1'!H:H,"T4",'Planificación 2026-1'!I:I,"&lt;3")</f>
        <v>0</v>
      </c>
      <c r="DE463" s="108" t="str">
        <f t="shared" si="72"/>
        <v>P06 P08 P38</v>
      </c>
      <c r="DF463" s="41">
        <f>IF(C463="","",SUMIFS('Planificación 2026-1'!R:R,'Planificación 2026-1'!W:W,C463,'Planificación 2026-1'!F:F,"PRINCIPAL",'Planificación 2026-1'!X:X,"VIRTUAL"))</f>
        <v>5</v>
      </c>
      <c r="DG463" s="41">
        <f>IF(C463="","",SUMIFS('Planificación 2026-1'!R:R,'Planificación 2026-1'!W:W,C463,'Planificación 2026-1'!F:F,"PRINCIPAL",'Planificación 2026-1'!X:X,"PRESENCIAL"))</f>
        <v>4</v>
      </c>
      <c r="DH463" s="41">
        <f>IF(C463="","",SUMIFS('Planificación 2026-1'!R:R,'Planificación 2026-1'!W:W,C463,'Planificación 2026-1'!F:F,"PRINCIPAL",'Planificación 2026-1'!X:X,"HIBRIDO PRESENCIAL"))</f>
        <v>0</v>
      </c>
      <c r="DI463" s="108" t="str">
        <f t="shared" si="73"/>
        <v/>
      </c>
      <c r="DJ463" s="108">
        <f>IF(C463="","",SUMIFS('Planificación 2026-1'!R:R,'Planificación 2026-1'!W:W,C463,'Planificación 2026-1'!F:F,"FILIAL",'Planificación 2026-1'!X:X,"VIRTUAL"))</f>
        <v>0</v>
      </c>
      <c r="DK463" s="110">
        <f>IF(C463="","",SUMIFS('Planificación 2026-1'!R:R,'Planificación 2026-1'!W:W,C463,'Planificación 2026-1'!F:F,"FILIAL",'Planificación 2026-1'!X:X,"PRESENCIAL"))</f>
        <v>0</v>
      </c>
      <c r="DL463" s="61">
        <f>IF(C463="","",SUMIFS('Planificación 2026-1'!R:R,'Planificación 2026-1'!W:W,C463,'Planificación 2026-1'!F:F,"FILIAL",'Planificación 2026-1'!X:X,"HIBRIDO PRESENCIAL"))</f>
        <v>0</v>
      </c>
      <c r="DM463" s="111" t="str">
        <f t="shared" si="74"/>
        <v/>
      </c>
      <c r="DN463" s="108">
        <f>IF(C463="","",SUMIFS('Planificación 2026-1'!R:R,'Planificación 2026-1'!W:W,C463,'Planificación 2026-1'!F:F,"SUNAMPE",'Planificación 2026-1'!X:X,"VIRTUAL"))</f>
        <v>0</v>
      </c>
      <c r="DO463" s="61">
        <f>IF(C463="","",SUMIFS('Planificación 2026-1'!R:R,'Planificación 2026-1'!W:W,C463,'Planificación 2026-1'!F:F,"SUNAMPE",'Planificación 2026-1'!X:X,"PRESENCIAL"))</f>
        <v>0</v>
      </c>
      <c r="DP463" s="111" t="str">
        <f t="shared" si="75"/>
        <v/>
      </c>
      <c r="DQ463" s="108">
        <f>IF(C463="","",SUMIFS('Planificación 2026-1'!R:R,'Planificación 2026-1'!W:W,C463,'Planificación 2026-1'!F:F,"HUAURA",'Planificación 2026-1'!X:X,"VIRTUAL"))</f>
        <v>0</v>
      </c>
      <c r="DR463" s="61">
        <f>IF(C463="","",SUMIFS('Planificación 2026-1'!R:R,'Planificación 2026-1'!W:W,C463,'Planificación 2026-1'!F:F,"HUAURA",'Planificación 2026-1'!X:X,"PRESENCIAL"))</f>
        <v>0</v>
      </c>
      <c r="DS463" s="76">
        <f>SUMIFS('Planificación 2026-1'!R:R,'Planificación 2026-1'!W:W,C463,'Planificación 2026-1'!F:F,"PRINCIPAL",'Planificación 2026-1'!X:X,"VIRTUAL",'Planificación 2026-1'!I:I,"&gt;2")</f>
        <v>0</v>
      </c>
      <c r="DT463" s="76">
        <f>SUMIFS('Planificación 2026-1'!R:R,'Planificación 2026-1'!W:W,C463,'Planificación 2026-1'!F:F,"PRINCIPAL",'Planificación 2026-1'!X:X,"&lt;&gt;VIRTUAL",'Planificación 2026-1'!I:I,"&gt;2")</f>
        <v>0</v>
      </c>
      <c r="DU463" s="76">
        <f>SUMIFS('Planificación 2026-1'!R:R,'Planificación 2026-1'!W:W,C463,'Planificación 2026-1'!F:F,"SUNAMPE",'Planificación 2026-1'!X:X,"VIRTUAL",'Planificación 2026-1'!I:I,"&gt;2")</f>
        <v>0</v>
      </c>
      <c r="DV463" s="76">
        <f>SUMIFS('Planificación 2026-1'!R:R,'Planificación 2026-1'!W:W,C463,'Planificación 2026-1'!F:F,"SUNAMPE",'Planificación 2026-1'!X:X,"&lt;&gt;VIRTUAL",'Planificación 2026-1'!I:I,"&gt;2")</f>
        <v>0</v>
      </c>
      <c r="DW463" s="76">
        <f>SUMIFS('Planificación 2026-1'!R:R,'Planificación 2026-1'!W:W,C463,'Planificación 2026-1'!F:F,"FILIAL",'Planificación 2026-1'!X:X,"VIRTUAL",'Planificación 2026-1'!I:I,"&gt;2")</f>
        <v>0</v>
      </c>
      <c r="DX463" s="76">
        <f>SUMIFS('Planificación 2026-1'!R:R,'Planificación 2026-1'!W:W,C463,'Planificación 2026-1'!F:F,"FILIAL",'Planificación 2026-1'!X:X,"&lt;&gt;VIRTUAL",'Planificación 2026-1'!I:I,"&gt;2")</f>
        <v>0</v>
      </c>
      <c r="DY463" s="76">
        <f>SUMIFS('Planificación 2026-1'!R:R,'Planificación 2026-1'!W:W,C463,'Planificación 2026-1'!F:F,"PORUMA",'Planificación 2026-1'!X:X,"VIRTUAL",'Planificación 2026-1'!I:I,"&gt;2")</f>
        <v>0</v>
      </c>
      <c r="DZ463" s="76">
        <f>SUMIFS('Planificación 2026-1'!R:R,'Planificación 2026-1'!W:W,C463,'Planificación 2026-1'!F:F,"PORUMA",'Planificación 2026-1'!X:X,"&lt;&gt;VIRTUAL",'Planificación 2026-1'!I:I,"&gt;2")</f>
        <v>0</v>
      </c>
      <c r="EA463" s="76">
        <f>SUMIFS('Planificación 2026-1'!R:R,'Planificación 2026-1'!W:W,C463,'Planificación 2026-1'!F:F,"HUAURA",'Planificación 2026-1'!X:X,"VIRTUAL",'Planificación 2026-1'!I:I,"&gt;2")</f>
        <v>0</v>
      </c>
      <c r="EB463" s="76">
        <f>SUMIFS('Planificación 2026-1'!R:R,'Planificación 2026-1'!W:W,C463,'Planificación 2026-1'!F:F,"HUAURA",'Planificación 2026-1'!X:X,"&lt;&gt;VIRTUAL",'Planificación 2026-1'!I:I,"&gt;2")</f>
        <v>0</v>
      </c>
      <c r="EC463" s="76">
        <f>SUMIFS('Planificación 2026-1'!R:R,'Planificación 2026-1'!W:W,C463,'Planificación 2026-1'!F:F,"PRINCIPAL",'Planificación 2026-1'!X:X,"VIRTUAL",'Planificación 2026-1'!I:I,"&lt;3")</f>
        <v>5</v>
      </c>
      <c r="ED463" s="76">
        <f>SUMIFS('Planificación 2026-1'!R:R,'Planificación 2026-1'!W:W,C463,'Planificación 2026-1'!F:F,"PRINCIPAL",'Planificación 2026-1'!X:X,"&lt;&gt;VIRTUAL",'Planificación 2026-1'!I:I,"&lt;3")</f>
        <v>12</v>
      </c>
      <c r="EE463" s="76">
        <f>SUMIFS('Planificación 2026-1'!R:R,'Planificación 2026-1'!W:W,C463,'Planificación 2026-1'!F:F,"SUNAMPE",'Planificación 2026-1'!X:X,"VIRTUAL",'Planificación 2026-1'!I:I,"&lt;3")</f>
        <v>0</v>
      </c>
      <c r="EF463" s="76">
        <f>SUMIFS('Planificación 2026-1'!R:R,'Planificación 2026-1'!W:W,C463,'Planificación 2026-1'!F:F,"SUNAMPE",'Planificación 2026-1'!X:X,"&lt;&gt;VIRTUAL",'Planificación 2026-1'!I:I,"&lt;3")</f>
        <v>0</v>
      </c>
      <c r="EG463" s="76">
        <f>SUMIFS('Planificación 2026-1'!R:R,'Planificación 2026-1'!W:W,C463,'Planificación 2026-1'!F:F,"FILIAL",'Planificación 2026-1'!X:X,"VIRTUAL",'Planificación 2026-1'!I:I,"&lt;3")</f>
        <v>0</v>
      </c>
      <c r="EH463" s="76">
        <f>SUMIFS('Planificación 2026-1'!R:R,'Planificación 2026-1'!W:W,C463,'Planificación 2026-1'!F:F,"FILIAL",'Planificación 2026-1'!X:X,"&lt;&gt;VIRTUAL",'Planificación 2026-1'!I:I,"&lt;3")</f>
        <v>0</v>
      </c>
      <c r="EI463" s="76">
        <f>SUMIFS('Planificación 2026-1'!R:R,'Planificación 2026-1'!W:W,C463,'Planificación 2026-1'!F:F,"PORUMA",'Planificación 2026-1'!X:X,"VIRTUAL",'Planificación 2026-1'!I:I,"&lt;3")</f>
        <v>0</v>
      </c>
      <c r="EJ463" s="76">
        <f>SUMIFS('Planificación 2026-1'!R:R,'Planificación 2026-1'!W:W,C463,'Planificación 2026-1'!F:F,"PORUMA",'Planificación 2026-1'!X:X,"&lt;&gt;VIRTUAL",'Planificación 2026-1'!I:I,"&lt;3")</f>
        <v>0</v>
      </c>
      <c r="EK463" s="76">
        <f>SUMIFS('Planificación 2026-1'!R:R,'Planificación 2026-1'!W:W,C463,'Planificación 2026-1'!F:F,"HUAURA",'Planificación 2026-1'!X:X,"VIRTUAL",'Planificación 2026-1'!I:I,"&lt;3")</f>
        <v>0</v>
      </c>
      <c r="EL463" s="76">
        <f>SUMIFS('Planificación 2026-1'!R:R,'Planificación 2026-1'!W:W,C463,'Planificación 2026-1'!F:F,"HUAURA",'Planificación 2026-1'!X:X,"&lt;&gt;VIRTUAL",'Planificación 2026-1'!I:I,"&lt;3")</f>
        <v>0</v>
      </c>
      <c r="EM463" s="76"/>
      <c r="EN463" s="76">
        <f t="shared" si="68"/>
        <v>5</v>
      </c>
      <c r="EO463" s="76">
        <f t="shared" si="69"/>
        <v>12</v>
      </c>
      <c r="EP463" s="76" t="b">
        <f t="shared" si="70"/>
        <v>1</v>
      </c>
      <c r="EQ463" s="76" t="str">
        <f t="shared" si="71"/>
        <v/>
      </c>
      <c r="ER463" s="76" t="str">
        <f t="shared" si="76"/>
        <v>MAS PRESENCIAL</v>
      </c>
    </row>
    <row r="464" spans="1:148" hidden="1">
      <c r="A464" s="83"/>
      <c r="B464" s="119">
        <v>461</v>
      </c>
      <c r="C464" s="115" t="s">
        <v>639</v>
      </c>
      <c r="D464" s="112">
        <f>SUMIF('Planificación 2026-1'!W:W,C464,'Planificación 2026-1'!R:R)</f>
        <v>0</v>
      </c>
      <c r="E464" s="114" t="s">
        <v>170</v>
      </c>
      <c r="F464" s="115" t="s">
        <v>596</v>
      </c>
      <c r="G464" s="115" t="s">
        <v>13</v>
      </c>
      <c r="H464" s="115" t="s">
        <v>140</v>
      </c>
      <c r="I464" s="107" t="str">
        <f>IF(SUM(COUNTIFS('Planificación 2026-1'!F:F,"PRINCIPAL",'Planificación 2026-1'!W:W,C464,'Planificación 2026-1'!H:H,"AF"))&gt;0,"P01"," ")</f>
        <v xml:space="preserve"> </v>
      </c>
      <c r="J464" s="108" t="str">
        <f>IF(SUM(COUNTIFS('Planificación 2026-1'!F:F,"PRINCIPAL",'Planificación 2026-1'!W:W,C464,'Planificación 2026-1'!H:H,"EN"))&gt;0,"P02"," ")</f>
        <v xml:space="preserve"> </v>
      </c>
      <c r="K464" s="108" t="str">
        <f>IF(SUM(COUNTIFS('Planificación 2026-1'!F:F,"PRINCIPAL",'Planificación 2026-1'!W:W,C464,'Planificación 2026-1'!H:H,"IS"))&gt;0,"P03"," ")</f>
        <v xml:space="preserve"> </v>
      </c>
      <c r="L464" s="108" t="str">
        <f>IF(SUM(COUNTIFS('Planificación 2026-1'!F:F,"PRINCIPAL",'Planificación 2026-1'!W:W,C464,'Planificación 2026-1'!H:H,"PS"))&gt;0,"P04"," ")</f>
        <v xml:space="preserve"> </v>
      </c>
      <c r="M464" s="108"/>
      <c r="N464" s="108" t="str">
        <f>IF(SUM(COUNTIFS('Planificación 2026-1'!F:F,"PRINCIPAL",'Planificación 2026-1'!W:W,C464,'Planificación 2026-1'!H:H,"IN"))&gt;0,"P06"," ")</f>
        <v xml:space="preserve"> </v>
      </c>
      <c r="O464" s="108" t="str">
        <f>IF(SUM(COUNTIFS('Planificación 2026-1'!F:F,"PRINCIPAL",'Planificación 2026-1'!W:W,C464,'Planificación 2026-1'!H:H,"CA"))&gt;0,"P07"," ")</f>
        <v xml:space="preserve"> </v>
      </c>
      <c r="P464" s="108" t="str">
        <f>IF(SUM(COUNTIFS('Planificación 2026-1'!F:F,"PRINCIPAL",'Planificación 2026-1'!W:W,C464,'Planificación 2026-1'!H:H,"DE"))&gt;0,"P08"," ")</f>
        <v xml:space="preserve"> </v>
      </c>
      <c r="Q464" s="108" t="str">
        <f>IF(SUM(COUNTIFS('Planificación 2026-1'!F:F,"PRINCIPAL",'Planificación 2026-1'!W:W,C464,'Planificación 2026-1'!H:H,"OB"))&gt;0,"P09"," ")</f>
        <v xml:space="preserve"> </v>
      </c>
      <c r="R464" s="108" t="str">
        <f>IF(SUM(COUNTIFS('Planificación 2026-1'!F:F,"PRINCIPAL",'Planificación 2026-1'!W:W,C464,'Planificación 2026-1'!H:H,"MH"))&gt;0,"P31"," ")</f>
        <v xml:space="preserve"> </v>
      </c>
      <c r="S464" s="108" t="str">
        <f>IF(SUM(COUNTIFS('Planificación 2026-1'!F:F,"PRINCIPAL",'Planificación 2026-1'!W:W,C464,'Planificación 2026-1'!H:H,"IC"))&gt;0,"P32"," ")</f>
        <v xml:space="preserve"> </v>
      </c>
      <c r="T464" s="108" t="str">
        <f>IF(SUM(COUNTIFS('Planificación 2026-1'!F:F,"PRINCIPAL",'Planificación 2026-1'!W:W,C464,'Planificación 2026-1'!H:H,"AR"))&gt;0,"P34"," ")</f>
        <v xml:space="preserve"> </v>
      </c>
      <c r="U464" s="108" t="str">
        <f>IF(SUM(COUNTIFS('Planificación 2026-1'!F:F,"PRINCIPAL",'Planificación 2026-1'!W:W,C464,'Planificación 2026-1'!H:H,"T1"))&gt;0,"P35"," ")</f>
        <v xml:space="preserve"> </v>
      </c>
      <c r="V464" s="108" t="str">
        <f>IF(SUM(COUNTIFS('Planificación 2026-1'!F:F,"PRINCIPAL",'Planificación 2026-1'!W:W,C464,'Planificación 2026-1'!H:H,"T3"))&gt;0,"P36"," ")</f>
        <v xml:space="preserve"> </v>
      </c>
      <c r="W464" s="108" t="str">
        <f>IF(SUM(COUNTIFS('Planificación 2026-1'!F:F,"PRINCIPAL",'Planificación 2026-1'!W:W,C464,'Planificación 2026-1'!H:H,"T2"))&gt;0,"P37"," ")</f>
        <v xml:space="preserve"> </v>
      </c>
      <c r="X464" s="108" t="str">
        <f>IF(SUM(COUNTIFS('Planificación 2026-1'!F:F,"PRINCIPAL",'Planificación 2026-1'!W:W,C464,'Planificación 2026-1'!H:H,"AE"))&gt;0,"P38"," ")</f>
        <v xml:space="preserve"> </v>
      </c>
      <c r="Y464" s="108" t="str">
        <f>IF(SUM(COUNTIFS('Planificación 2026-1'!F:F,"PRINCIPAL",'Planificación 2026-1'!W:W,C464,'Planificación 2026-1'!H:H,"T4"))&gt;0,"P55"," ")</f>
        <v xml:space="preserve"> </v>
      </c>
      <c r="Z464" s="108" t="str">
        <f>IF(SUM(COUNTIFS('Planificación 2026-1'!F:F,"FILIAL",'Planificación 2026-1'!W:W,C464,'Planificación 2026-1'!H:H,"AF"))&gt;0," P01"," ")</f>
        <v xml:space="preserve"> </v>
      </c>
      <c r="AA464" s="108" t="str">
        <f>IF(SUM(COUNTIFS('Planificación 2026-1'!F:F,"FILIAL",'Planificación 2026-1'!W:W,C464,'Planificación 2026-1'!H:H,"EN"))&gt;0,"P02"," ")</f>
        <v xml:space="preserve"> </v>
      </c>
      <c r="AB464" s="108" t="str">
        <f>IF(SUM(COUNTIFS('Planificación 2026-1'!F:F,"FILIAL",'Planificación 2026-1'!W:W,C464,'Planificación 2026-1'!H:H,"IS"))&gt;0,"P03"," ")</f>
        <v xml:space="preserve"> </v>
      </c>
      <c r="AC464" s="108" t="str">
        <f>IF(SUM(COUNTIFS('Planificación 2026-1'!F:F,"FILIAL",'Planificación 2026-1'!W:W,C464,'Planificación 2026-1'!H:H,"PS"))&gt;0,"P04"," ")</f>
        <v xml:space="preserve"> </v>
      </c>
      <c r="AD464" s="108"/>
      <c r="AE464" s="108" t="str">
        <f>IF(SUM(COUNTIFS('Planificación 2026-1'!F:F,"FILIAL",'Planificación 2026-1'!W:W,C464,'Planificación 2026-1'!H:H,"IN"))&gt;0,"P06"," ")</f>
        <v xml:space="preserve"> </v>
      </c>
      <c r="AF464" s="108" t="str">
        <f>IF(SUM(COUNTIFS('Planificación 2026-1'!F:F,"FILIAL",'Planificación 2026-1'!W:W,C464,'Planificación 2026-1'!H:H,"CA"))&gt;0,"P07"," ")</f>
        <v xml:space="preserve"> </v>
      </c>
      <c r="AG464" s="108" t="str">
        <f>IF(SUM(COUNTIFS('Planificación 2026-1'!F:F,"FILIAL",'Planificación 2026-1'!W:W,C464,'Planificación 2026-1'!H:H,"DE"))&gt;0,"P08"," ")</f>
        <v xml:space="preserve"> </v>
      </c>
      <c r="AH464" s="108" t="str">
        <f>IF(SUM(COUNTIFS('Planificación 2026-1'!F:F,"FILIAL",'Planificación 2026-1'!W:W,C464,'Planificación 2026-1'!H:H,"OB"))&gt;0,"P09"," ")</f>
        <v xml:space="preserve"> </v>
      </c>
      <c r="AI464" s="108" t="str">
        <f>IF(SUM(COUNTIFS('Planificación 2026-1'!F:F,"FILIAL",'Planificación 2026-1'!W:W,C464,'Planificación 2026-1'!H:H,"MH"))&gt;0,"P31"," ")</f>
        <v xml:space="preserve"> </v>
      </c>
      <c r="AJ464" s="108" t="str">
        <f>IF(SUM(COUNTIFS('Planificación 2026-1'!F:F,"FILIAL",'Planificación 2026-1'!W:W,C464,'Planificación 2026-1'!H:H,"IC"))&gt;0,"P32"," ")</f>
        <v xml:space="preserve"> </v>
      </c>
      <c r="AK464" s="108" t="str">
        <f>IF(SUM(COUNTIFS('Planificación 2026-1'!F:F,"FILIAL",'Planificación 2026-1'!W:W,C464,'Planificación 2026-1'!H:H,"AR"))&gt;0,"P34"," ")</f>
        <v xml:space="preserve"> </v>
      </c>
      <c r="AL464" s="108" t="str">
        <f>IF(SUM(COUNTIFS('Planificación 2026-1'!F:F,"FILIAL",'Planificación 2026-1'!W:W,C464,'Planificación 2026-1'!H:H,"T1"))&gt;0,"P35"," ")</f>
        <v xml:space="preserve"> </v>
      </c>
      <c r="AM464" s="108" t="str">
        <f>IF(SUM(COUNTIFS('Planificación 2026-1'!F:F,"FILIAL",'Planificación 2026-1'!W:W,C464,'Planificación 2026-1'!H:H,"T3"))&gt;0,"P36"," ")</f>
        <v xml:space="preserve"> </v>
      </c>
      <c r="AN464" s="108" t="str">
        <f>IF(SUM(COUNTIFS('Planificación 2026-1'!F:F,"FILIAL",'Planificación 2026-1'!W:W,C464,'Planificación 2026-1'!H:H,"T2"))&gt;0,"P37"," ")</f>
        <v xml:space="preserve"> </v>
      </c>
      <c r="AO464" s="108" t="str">
        <f>IF(SUM(COUNTIFS('Planificación 2026-1'!F:F,"FILIAL",'Planificación 2026-1'!W:W,C464,'Planificación 2026-1'!H:H,"AE"))&gt;0,"P38"," ")</f>
        <v xml:space="preserve"> </v>
      </c>
      <c r="AP464" s="108" t="str">
        <f>IF(SUM(COUNTIFS('Planificación 2026-1'!F:F,"FILIAL",'Planificación 2026-1'!W:W,C464,'Planificación 2026-1'!H:H,"T4"))&gt;0,"P55"," ")</f>
        <v xml:space="preserve"> </v>
      </c>
      <c r="AQ464" s="108" t="str">
        <f>IF(SUM(COUNTIFS('Planificación 2026-1'!F:F,"SUNAMPE",'Planificación 2026-1'!W:W,C464,'Planificación 2026-1'!H:H,"AF"))&gt;0," P01"," ")</f>
        <v xml:space="preserve"> </v>
      </c>
      <c r="AR464" s="108" t="str">
        <f>IF(SUM(COUNTIFS('Planificación 2026-1'!F:F,"SUNAMPE",'Planificación 2026-1'!W:W,C464,'Planificación 2026-1'!H:H,"EN"))&gt;0,"P02"," ")</f>
        <v xml:space="preserve"> </v>
      </c>
      <c r="AS464" s="108" t="str">
        <f>IF(SUM(COUNTIFS('Planificación 2026-1'!F:F,"SUNAMPE",'Planificación 2026-1'!W:W,C464,'Planificación 2026-1'!H:H,"IS"))&gt;0,"P03"," ")</f>
        <v xml:space="preserve"> </v>
      </c>
      <c r="AT464" s="108" t="str">
        <f>IF(SUM(COUNTIFS('Planificación 2026-1'!F:F,"SUNAMPE",'Planificación 2026-1'!W:W,C464,'Planificación 2026-1'!H:H,"PS"))&gt;0,"P04"," ")</f>
        <v xml:space="preserve"> </v>
      </c>
      <c r="AU464" s="108"/>
      <c r="AV464" s="108" t="str">
        <f>IF(SUM(COUNTIFS('Planificación 2026-1'!F:F,"SUNAMPE",'Planificación 2026-1'!W:W,C464,'Planificación 2026-1'!H:H,"IN"))&gt;0,"P06"," ")</f>
        <v xml:space="preserve"> </v>
      </c>
      <c r="AW464" s="108" t="str">
        <f>IF(SUM(COUNTIFS('Planificación 2026-1'!F:F,"SUNAMPE",'Planificación 2026-1'!W:W,C464,'Planificación 2026-1'!H:H,"CA"))&gt;0,"P07"," ")</f>
        <v xml:space="preserve"> </v>
      </c>
      <c r="AX464" s="108" t="str">
        <f>IF(SUM(COUNTIFS('Planificación 2026-1'!F:F,"SUNAMPE",'Planificación 2026-1'!W:W,C464,'Planificación 2026-1'!H:H,"DE"))&gt;0,"P08"," ")</f>
        <v xml:space="preserve"> </v>
      </c>
      <c r="AY464" s="108" t="str">
        <f>IF(SUM(COUNTIFS('Planificación 2026-1'!F:F,"SUNAMPE",'Planificación 2026-1'!W:W,C464,'Planificación 2026-1'!H:H,"OB"))&gt;0,"P09"," ")</f>
        <v xml:space="preserve"> </v>
      </c>
      <c r="AZ464" s="108" t="str">
        <f>IF(SUM(COUNTIFS('Planificación 2026-1'!F:F,"SUNAMPE",'Planificación 2026-1'!W:W,C464,'Planificación 2026-1'!H:H,"MH"))&gt;0,"P31"," ")</f>
        <v xml:space="preserve"> </v>
      </c>
      <c r="BA464" s="108" t="str">
        <f>IF(SUM(COUNTIFS('Planificación 2026-1'!F:F,"SUNAMPE",'Planificación 2026-1'!W:W,C464,'Planificación 2026-1'!H:H,"IC"))&gt;0,"P32"," ")</f>
        <v xml:space="preserve"> </v>
      </c>
      <c r="BB464" s="108" t="str">
        <f>IF(SUM(COUNTIFS('Planificación 2026-1'!F:F,"SUNAMPE",'Planificación 2026-1'!W:W,C464,'Planificación 2026-1'!H:H,"AR"))&gt;0,"P34"," ")</f>
        <v xml:space="preserve"> </v>
      </c>
      <c r="BC464" s="108" t="str">
        <f>IF(SUM(COUNTIFS('Planificación 2026-1'!F:F,"SUNAMPE",'Planificación 2026-1'!W:W,C464,'Planificación 2026-1'!H:H,"T1"))&gt;0,"P35"," ")</f>
        <v xml:space="preserve"> </v>
      </c>
      <c r="BD464" s="108" t="str">
        <f>IF(SUM(COUNTIFS('Planificación 2026-1'!F:F,"SUNAMPE",'Planificación 2026-1'!W:W,C464,'Planificación 2026-1'!H:H,"T3"))&gt;0,"P36"," ")</f>
        <v xml:space="preserve"> </v>
      </c>
      <c r="BE464" s="108" t="str">
        <f>IF(SUM(COUNTIFS('Planificación 2026-1'!F:F,"SUNAMPE",'Planificación 2026-1'!W:W,C464,'Planificación 2026-1'!H:H,"T2"))&gt;0,"P37"," ")</f>
        <v xml:space="preserve"> </v>
      </c>
      <c r="BF464" s="108" t="str">
        <f>IF(SUM(COUNTIFS('Planificación 2026-1'!F:F,"SUNAMPE",'Planificación 2026-1'!W:W,C464,'Planificación 2026-1'!H:H,"AE"))&gt;0,"P38"," ")</f>
        <v xml:space="preserve"> </v>
      </c>
      <c r="BG464" s="108" t="str">
        <f>IF(SUM(COUNTIFS('Planificación 2026-1'!F:F,"SUNAMPE",'Planificación 2026-1'!W:W,C464,'Planificación 2026-1'!H:H,"T4"))&gt;0,"P55"," ")</f>
        <v xml:space="preserve"> </v>
      </c>
      <c r="BH464" s="108" t="str">
        <f>IF(SUM(COUNTIFS('Planificación 2026-1'!F:F,"HUAURA",'Planificación 2026-1'!W:W,C464,'Planificación 2026-1'!H:H,"AF"))&gt;0," P01"," ")</f>
        <v xml:space="preserve"> </v>
      </c>
      <c r="BI464" s="108" t="str">
        <f>IF(SUM(COUNTIFS('Planificación 2026-1'!F:F,"HUAURA",'Planificación 2026-1'!W:W,C464,'Planificación 2026-1'!H:H,"EN"))&gt;0,"P02"," ")</f>
        <v xml:space="preserve"> </v>
      </c>
      <c r="BJ464" s="108" t="str">
        <f>IF(SUM(COUNTIFS('Planificación 2026-1'!F:F,"HUAURA",'Planificación 2026-1'!W:W,C464,'Planificación 2026-1'!H:H,"IS"))&gt;0,"P03"," ")</f>
        <v xml:space="preserve"> </v>
      </c>
      <c r="BK464" s="108" t="str">
        <f>IF(SUM(COUNTIFS('Planificación 2026-1'!F:F,"HUAURA",'Planificación 2026-1'!W:W,C464,'Planificación 2026-1'!H:H,"PS"))&gt;0,"P04"," ")</f>
        <v xml:space="preserve"> </v>
      </c>
      <c r="BL464" s="108"/>
      <c r="BM464" s="108" t="str">
        <f>IF(SUM(COUNTIFS('Planificación 2026-1'!F:F,"HUAURA",'Planificación 2026-1'!W:W,C464,'Planificación 2026-1'!H:H,"IN"))&gt;0,"P06"," ")</f>
        <v xml:space="preserve"> </v>
      </c>
      <c r="BN464" s="108" t="str">
        <f>IF(SUM(COUNTIFS('Planificación 2026-1'!F:F,"HUAURA",'Planificación 2026-1'!W:W,C464,'Planificación 2026-1'!H:H,"CA"))&gt;0,"P07"," ")</f>
        <v xml:space="preserve"> </v>
      </c>
      <c r="BO464" s="108" t="str">
        <f>IF(SUM(COUNTIFS('Planificación 2026-1'!F:F,"HUAURA",'Planificación 2026-1'!W:W,C464,'Planificación 2026-1'!H:H,"DE"))&gt;0,"P08"," ")</f>
        <v xml:space="preserve"> </v>
      </c>
      <c r="BP464" s="108" t="str">
        <f>IF(SUM(COUNTIFS('Planificación 2026-1'!F:F,"HUAURA",'Planificación 2026-1'!W:W,C464,'Planificación 2026-1'!H:H,"OB"))&gt;0,"P09"," ")</f>
        <v xml:space="preserve"> </v>
      </c>
      <c r="BQ464" s="108" t="str">
        <f>IF(SUM(COUNTIFS('Planificación 2026-1'!F:F,"HUAURA",'Planificación 2026-1'!W:W,C464,'Planificación 2026-1'!H:H,"MH"))&gt;0,"P31"," ")</f>
        <v xml:space="preserve"> </v>
      </c>
      <c r="BR464" s="108" t="str">
        <f>IF(SUM(COUNTIFS('Planificación 2026-1'!F:F,"HUAURA",'Planificación 2026-1'!W:W,C464,'Planificación 2026-1'!H:H,"IC"))&gt;0,"P32"," ")</f>
        <v xml:space="preserve"> </v>
      </c>
      <c r="BS464" s="108" t="str">
        <f>IF(SUM(COUNTIFS('Planificación 2026-1'!F:F,"HUAURA",'Planificación 2026-1'!W:W,C464,'Planificación 2026-1'!H:H,"AR"))&gt;0,"P34"," ")</f>
        <v xml:space="preserve"> </v>
      </c>
      <c r="BT464" s="108" t="str">
        <f>IF(SUM(COUNTIFS('Planificación 2026-1'!F:F,"HUAURA",'Planificación 2026-1'!W:W,C464,'Planificación 2026-1'!H:H,"T1"))&gt;0,"P35"," ")</f>
        <v xml:space="preserve"> </v>
      </c>
      <c r="BU464" s="108" t="str">
        <f>IF(SUM(COUNTIFS('Planificación 2026-1'!F:F,"HUAURA",'Planificación 2026-1'!W:W,C464,'Planificación 2026-1'!H:H,"T3"))&gt;0,"P36"," ")</f>
        <v xml:space="preserve"> </v>
      </c>
      <c r="BV464" s="108" t="str">
        <f>IF(SUM(COUNTIFS('Planificación 2026-1'!F:F,"HUAURA",'Planificación 2026-1'!W:W,C464,'Planificación 2026-1'!H:H,"T2"))&gt;0,"P37"," ")</f>
        <v xml:space="preserve"> </v>
      </c>
      <c r="BW464" s="108" t="str">
        <f>IF(SUM(COUNTIFS('Planificación 2026-1'!F:F,"HUAURA",'Planificación 2026-1'!W:W,C464,'Planificación 2026-1'!H:H,"AE"))&gt;0,"P38"," ")</f>
        <v xml:space="preserve"> </v>
      </c>
      <c r="BX464" s="108" t="str">
        <f>IF(SUM(COUNTIFS('Planificación 2026-1'!F:F,"HUAURA",'Planificación 2026-1'!W:W,C464,'Planificación 2026-1'!H:H,"T4"))&gt;0,"P55"," ")</f>
        <v xml:space="preserve"> </v>
      </c>
      <c r="BY464" s="109">
        <f>SUMIFS('Planificación 2026-1'!R:R,'Planificación 2026-1'!W:W,C464,'Planificación 2026-1'!H:H,"AF",'Planificación 2026-1'!I:I,"&gt;2")</f>
        <v>0</v>
      </c>
      <c r="BZ464" s="109">
        <f>SUMIFS('Planificación 2026-1'!R:R,'Planificación 2026-1'!W:W,C464,'Planificación 2026-1'!H:H,"EN",'Planificación 2026-1'!I:I,"&gt;2")</f>
        <v>0</v>
      </c>
      <c r="CA464" s="109">
        <f>SUMIFS('Planificación 2026-1'!R:R,'Planificación 2026-1'!W:W,C464,'Planificación 2026-1'!H:H,"IS",'Planificación 2026-1'!I:I,"&gt;2")</f>
        <v>0</v>
      </c>
      <c r="CB464" s="109">
        <f>SUMIFS('Planificación 2026-1'!R:R,'Planificación 2026-1'!W:W,C464,'Planificación 2026-1'!H:H,"PS",'Planificación 2026-1'!I:I,"&gt;2")</f>
        <v>0</v>
      </c>
      <c r="CC464" s="109">
        <f>SUMIFS('Planificación 2026-1'!R:R,'Planificación 2026-1'!W:W,C464,'Planificación 2026-1'!H:H,"IN",'Planificación 2026-1'!I:I,"&gt;2")</f>
        <v>0</v>
      </c>
      <c r="CD464" s="109">
        <f>SUMIFS('Planificación 2026-1'!R:R,'Planificación 2026-1'!W:W,C464,'Planificación 2026-1'!H:H,"CA",'Planificación 2026-1'!I:I,"&gt;2")</f>
        <v>0</v>
      </c>
      <c r="CE464" s="109">
        <f>SUMIFS('Planificación 2026-1'!R:R,'Planificación 2026-1'!W:W,C464,'Planificación 2026-1'!H:H,"DE",'Planificación 2026-1'!I:I,"&gt;2")</f>
        <v>0</v>
      </c>
      <c r="CF464" s="109">
        <f>SUMIFS('Planificación 2026-1'!R:R,'Planificación 2026-1'!W:W,C464,'Planificación 2026-1'!H:H,"OB",'Planificación 2026-1'!I:I,"&gt;2")</f>
        <v>0</v>
      </c>
      <c r="CG464" s="109">
        <f>SUMIFS('Planificación 2026-1'!R:R,'Planificación 2026-1'!W:W,C464,'Planificación 2026-1'!H:H,"MH",'Planificación 2026-1'!I:I,"&gt;2")</f>
        <v>0</v>
      </c>
      <c r="CH464" s="109">
        <f>SUMIFS('Planificación 2026-1'!R:R,'Planificación 2026-1'!W:W,C464,'Planificación 2026-1'!H:H,"IC",'Planificación 2026-1'!I:I,"&gt;2")</f>
        <v>0</v>
      </c>
      <c r="CI464" s="109">
        <f>SUMIFS('Planificación 2026-1'!R:R,'Planificación 2026-1'!W:W,C464,'Planificación 2026-1'!H:H,"AR",'Planificación 2026-1'!I:I,"&gt;2")</f>
        <v>0</v>
      </c>
      <c r="CJ464" s="109">
        <f>SUMIFS('Planificación 2026-1'!R:R,'Planificación 2026-1'!W:W,C464,'Planificación 2026-1'!H:H,"T1",'Planificación 2026-1'!I:I,"&gt;2")</f>
        <v>0</v>
      </c>
      <c r="CK464" s="109">
        <f>SUMIFS('Planificación 2026-1'!R:R,'Planificación 2026-1'!W:W,C464,'Planificación 2026-1'!H:H,"T3",'Planificación 2026-1'!I:I,"&gt;2")</f>
        <v>0</v>
      </c>
      <c r="CL464" s="109">
        <f>SUMIFS('Planificación 2026-1'!R:R,'Planificación 2026-1'!W:W,C464,'Planificación 2026-1'!H:H,"T2",'Planificación 2026-1'!I:I,"&gt;2")</f>
        <v>0</v>
      </c>
      <c r="CM464" s="109">
        <f>SUMIFS('Planificación 2026-1'!R:R,'Planificación 2026-1'!W:W,C464,'Planificación 2026-1'!H:H,"AE",'Planificación 2026-1'!I:I,"&gt;2")</f>
        <v>0</v>
      </c>
      <c r="CN464" s="109">
        <f>SUMIFS('Planificación 2026-1'!R:R,'Planificación 2026-1'!W:W,C464,'Planificación 2026-1'!H:H,"T4",'Planificación 2026-1'!I:I,"&gt;2")</f>
        <v>0</v>
      </c>
      <c r="CO464" s="109">
        <f>SUMIFS('Planificación 2026-1'!R:R,'Planificación 2026-1'!W:W,C464,'Planificación 2026-1'!H:H,"AF",'Planificación 2026-1'!I:I,"&lt;3")</f>
        <v>0</v>
      </c>
      <c r="CP464" s="109">
        <f>SUMIFS('Planificación 2026-1'!R:R,'Planificación 2026-1'!W:W,C464,'Planificación 2026-1'!H:H,"EN",'Planificación 2026-1'!I:I,"&lt;3")</f>
        <v>0</v>
      </c>
      <c r="CQ464" s="109">
        <f>SUMIFS('Planificación 2026-1'!R:R,'Planificación 2026-1'!W:W,C464,'Planificación 2026-1'!H:H,"IS",'Planificación 2026-1'!I:I,"&lt;3")</f>
        <v>0</v>
      </c>
      <c r="CR464" s="109">
        <f>SUMIFS('Planificación 2026-1'!R:R,'Planificación 2026-1'!W:W,C464,'Planificación 2026-1'!H:H,"PS",'Planificación 2026-1'!I:I,"&lt;3")</f>
        <v>0</v>
      </c>
      <c r="CS464" s="109">
        <f>SUMIFS('Planificación 2026-1'!R:R,'Planificación 2026-1'!W:W,C464,'Planificación 2026-1'!H:H,"IN",'Planificación 2026-1'!I:I,"&lt;3")</f>
        <v>0</v>
      </c>
      <c r="CT464" s="109">
        <f>SUMIFS('Planificación 2026-1'!R:R,'Planificación 2026-1'!W:W,C464,'Planificación 2026-1'!H:H,"CA",'Planificación 2026-1'!I:I,"&lt;3")</f>
        <v>0</v>
      </c>
      <c r="CU464" s="109">
        <f>SUMIFS('Planificación 2026-1'!R:R,'Planificación 2026-1'!W:W,C464,'Planificación 2026-1'!H:H,"DE",'Planificación 2026-1'!I:I,"&lt;3")</f>
        <v>0</v>
      </c>
      <c r="CV464" s="109">
        <f>SUMIFS('Planificación 2026-1'!R:R,'Planificación 2026-1'!W:W,C464,'Planificación 2026-1'!H:H,"OB",'Planificación 2026-1'!I:I,"&lt;3")</f>
        <v>0</v>
      </c>
      <c r="CW464" s="109">
        <f>SUMIFS('Planificación 2026-1'!R:R,'Planificación 2026-1'!W:W,C464,'Planificación 2026-1'!H:H,"MH",'Planificación 2026-1'!I:I,"&lt;3")</f>
        <v>0</v>
      </c>
      <c r="CX464" s="109">
        <f>SUMIFS('Planificación 2026-1'!R:R,'Planificación 2026-1'!W:W,C464,'Planificación 2026-1'!H:H,"IC",'Planificación 2026-1'!I:I,"&lt;3")</f>
        <v>0</v>
      </c>
      <c r="CY464" s="109">
        <f>SUMIFS('Planificación 2026-1'!R:R,'Planificación 2026-1'!W:W,C464,'Planificación 2026-1'!H:H,"AR",'Planificación 2026-1'!I:I,"&lt;3")</f>
        <v>0</v>
      </c>
      <c r="CZ464" s="109">
        <f>SUMIFS('Planificación 2026-1'!R:R,'Planificación 2026-1'!W:W,C464,'Planificación 2026-1'!H:H,"T1",'Planificación 2026-1'!I:I,"&lt;3")</f>
        <v>0</v>
      </c>
      <c r="DA464" s="109">
        <f>SUMIFS('Planificación 2026-1'!R:R,'Planificación 2026-1'!W:W,C464,'Planificación 2026-1'!H:H,"T3",'Planificación 2026-1'!I:I,"&lt;3")</f>
        <v>0</v>
      </c>
      <c r="DB464" s="109">
        <f>SUMIFS('Planificación 2026-1'!R:R,'Planificación 2026-1'!W:W,C464,'Planificación 2026-1'!H:H,"T2",'Planificación 2026-1'!I:I,"&lt;3")</f>
        <v>0</v>
      </c>
      <c r="DC464" s="109">
        <f>SUMIFS('Planificación 2026-1'!R:R,'Planificación 2026-1'!W:W,C464,'Planificación 2026-1'!H:H,"AE",'Planificación 2026-1'!I:I,"&lt;3")</f>
        <v>0</v>
      </c>
      <c r="DD464" s="109">
        <f>SUMIFS('Planificación 2026-1'!R:R,'Planificación 2026-1'!W:W,C464,'Planificación 2026-1'!H:H,"T4",'Planificación 2026-1'!I:I,"&lt;3")</f>
        <v>0</v>
      </c>
      <c r="DE464" s="108" t="str">
        <f t="shared" si="72"/>
        <v/>
      </c>
      <c r="DF464" s="41">
        <f>IF(C464="","",SUMIFS('Planificación 2026-1'!R:R,'Planificación 2026-1'!W:W,C464,'Planificación 2026-1'!F:F,"PRINCIPAL",'Planificación 2026-1'!X:X,"VIRTUAL"))</f>
        <v>0</v>
      </c>
      <c r="DG464" s="41">
        <f>IF(C464="","",SUMIFS('Planificación 2026-1'!R:R,'Planificación 2026-1'!W:W,C464,'Planificación 2026-1'!F:F,"PRINCIPAL",'Planificación 2026-1'!X:X,"PRESENCIAL"))</f>
        <v>0</v>
      </c>
      <c r="DH464" s="41">
        <f>IF(C464="","",SUMIFS('Planificación 2026-1'!R:R,'Planificación 2026-1'!W:W,C464,'Planificación 2026-1'!F:F,"PRINCIPAL",'Planificación 2026-1'!X:X,"HIBRIDO PRESENCIAL"))</f>
        <v>0</v>
      </c>
      <c r="DI464" s="108" t="str">
        <f t="shared" si="73"/>
        <v/>
      </c>
      <c r="DJ464" s="108">
        <f>IF(C464="","",SUMIFS('Planificación 2026-1'!R:R,'Planificación 2026-1'!W:W,C464,'Planificación 2026-1'!F:F,"FILIAL",'Planificación 2026-1'!X:X,"VIRTUAL"))</f>
        <v>0</v>
      </c>
      <c r="DK464" s="110">
        <f>IF(C464="","",SUMIFS('Planificación 2026-1'!R:R,'Planificación 2026-1'!W:W,C464,'Planificación 2026-1'!F:F,"FILIAL",'Planificación 2026-1'!X:X,"PRESENCIAL"))</f>
        <v>0</v>
      </c>
      <c r="DL464" s="61">
        <f>IF(C464="","",SUMIFS('Planificación 2026-1'!R:R,'Planificación 2026-1'!W:W,C464,'Planificación 2026-1'!F:F,"FILIAL",'Planificación 2026-1'!X:X,"HIBRIDO PRESENCIAL"))</f>
        <v>0</v>
      </c>
      <c r="DM464" s="111" t="str">
        <f t="shared" si="74"/>
        <v/>
      </c>
      <c r="DN464" s="108">
        <f>IF(C464="","",SUMIFS('Planificación 2026-1'!R:R,'Planificación 2026-1'!W:W,C464,'Planificación 2026-1'!F:F,"SUNAMPE",'Planificación 2026-1'!X:X,"VIRTUAL"))</f>
        <v>0</v>
      </c>
      <c r="DO464" s="61">
        <f>IF(C464="","",SUMIFS('Planificación 2026-1'!R:R,'Planificación 2026-1'!W:W,C464,'Planificación 2026-1'!F:F,"SUNAMPE",'Planificación 2026-1'!X:X,"PRESENCIAL"))</f>
        <v>0</v>
      </c>
      <c r="DP464" s="111" t="str">
        <f t="shared" si="75"/>
        <v/>
      </c>
      <c r="DQ464" s="108">
        <f>IF(C464="","",SUMIFS('Planificación 2026-1'!R:R,'Planificación 2026-1'!W:W,C464,'Planificación 2026-1'!F:F,"HUAURA",'Planificación 2026-1'!X:X,"VIRTUAL"))</f>
        <v>0</v>
      </c>
      <c r="DR464" s="61">
        <f>IF(C464="","",SUMIFS('Planificación 2026-1'!R:R,'Planificación 2026-1'!W:W,C464,'Planificación 2026-1'!F:F,"HUAURA",'Planificación 2026-1'!X:X,"PRESENCIAL"))</f>
        <v>0</v>
      </c>
      <c r="DS464" s="76">
        <f>SUMIFS('Planificación 2026-1'!R:R,'Planificación 2026-1'!W:W,C464,'Planificación 2026-1'!F:F,"PRINCIPAL",'Planificación 2026-1'!X:X,"VIRTUAL",'Planificación 2026-1'!I:I,"&gt;2")</f>
        <v>0</v>
      </c>
      <c r="DT464" s="76">
        <f>SUMIFS('Planificación 2026-1'!R:R,'Planificación 2026-1'!W:W,C464,'Planificación 2026-1'!F:F,"PRINCIPAL",'Planificación 2026-1'!X:X,"&lt;&gt;VIRTUAL",'Planificación 2026-1'!I:I,"&gt;2")</f>
        <v>0</v>
      </c>
      <c r="DU464" s="76">
        <f>SUMIFS('Planificación 2026-1'!R:R,'Planificación 2026-1'!W:W,C464,'Planificación 2026-1'!F:F,"SUNAMPE",'Planificación 2026-1'!X:X,"VIRTUAL",'Planificación 2026-1'!I:I,"&gt;2")</f>
        <v>0</v>
      </c>
      <c r="DV464" s="76">
        <f>SUMIFS('Planificación 2026-1'!R:R,'Planificación 2026-1'!W:W,C464,'Planificación 2026-1'!F:F,"SUNAMPE",'Planificación 2026-1'!X:X,"&lt;&gt;VIRTUAL",'Planificación 2026-1'!I:I,"&gt;2")</f>
        <v>0</v>
      </c>
      <c r="DW464" s="76">
        <f>SUMIFS('Planificación 2026-1'!R:R,'Planificación 2026-1'!W:W,C464,'Planificación 2026-1'!F:F,"FILIAL",'Planificación 2026-1'!X:X,"VIRTUAL",'Planificación 2026-1'!I:I,"&gt;2")</f>
        <v>0</v>
      </c>
      <c r="DX464" s="76">
        <f>SUMIFS('Planificación 2026-1'!R:R,'Planificación 2026-1'!W:W,C464,'Planificación 2026-1'!F:F,"FILIAL",'Planificación 2026-1'!X:X,"&lt;&gt;VIRTUAL",'Planificación 2026-1'!I:I,"&gt;2")</f>
        <v>0</v>
      </c>
      <c r="DY464" s="76">
        <f>SUMIFS('Planificación 2026-1'!R:R,'Planificación 2026-1'!W:W,C464,'Planificación 2026-1'!F:F,"PORUMA",'Planificación 2026-1'!X:X,"VIRTUAL",'Planificación 2026-1'!I:I,"&gt;2")</f>
        <v>0</v>
      </c>
      <c r="DZ464" s="76">
        <f>SUMIFS('Planificación 2026-1'!R:R,'Planificación 2026-1'!W:W,C464,'Planificación 2026-1'!F:F,"PORUMA",'Planificación 2026-1'!X:X,"&lt;&gt;VIRTUAL",'Planificación 2026-1'!I:I,"&gt;2")</f>
        <v>0</v>
      </c>
      <c r="EA464" s="76">
        <f>SUMIFS('Planificación 2026-1'!R:R,'Planificación 2026-1'!W:W,C464,'Planificación 2026-1'!F:F,"HUAURA",'Planificación 2026-1'!X:X,"VIRTUAL",'Planificación 2026-1'!I:I,"&gt;2")</f>
        <v>0</v>
      </c>
      <c r="EB464" s="76">
        <f>SUMIFS('Planificación 2026-1'!R:R,'Planificación 2026-1'!W:W,C464,'Planificación 2026-1'!F:F,"HUAURA",'Planificación 2026-1'!X:X,"&lt;&gt;VIRTUAL",'Planificación 2026-1'!I:I,"&gt;2")</f>
        <v>0</v>
      </c>
      <c r="EC464" s="76">
        <f>SUMIFS('Planificación 2026-1'!R:R,'Planificación 2026-1'!W:W,C464,'Planificación 2026-1'!F:F,"PRINCIPAL",'Planificación 2026-1'!X:X,"VIRTUAL",'Planificación 2026-1'!I:I,"&lt;3")</f>
        <v>0</v>
      </c>
      <c r="ED464" s="76">
        <f>SUMIFS('Planificación 2026-1'!R:R,'Planificación 2026-1'!W:W,C464,'Planificación 2026-1'!F:F,"PRINCIPAL",'Planificación 2026-1'!X:X,"&lt;&gt;VIRTUAL",'Planificación 2026-1'!I:I,"&lt;3")</f>
        <v>0</v>
      </c>
      <c r="EE464" s="76">
        <f>SUMIFS('Planificación 2026-1'!R:R,'Planificación 2026-1'!W:W,C464,'Planificación 2026-1'!F:F,"SUNAMPE",'Planificación 2026-1'!X:X,"VIRTUAL",'Planificación 2026-1'!I:I,"&lt;3")</f>
        <v>0</v>
      </c>
      <c r="EF464" s="76">
        <f>SUMIFS('Planificación 2026-1'!R:R,'Planificación 2026-1'!W:W,C464,'Planificación 2026-1'!F:F,"SUNAMPE",'Planificación 2026-1'!X:X,"&lt;&gt;VIRTUAL",'Planificación 2026-1'!I:I,"&lt;3")</f>
        <v>0</v>
      </c>
      <c r="EG464" s="76">
        <f>SUMIFS('Planificación 2026-1'!R:R,'Planificación 2026-1'!W:W,C464,'Planificación 2026-1'!F:F,"FILIAL",'Planificación 2026-1'!X:X,"VIRTUAL",'Planificación 2026-1'!I:I,"&lt;3")</f>
        <v>0</v>
      </c>
      <c r="EH464" s="76">
        <f>SUMIFS('Planificación 2026-1'!R:R,'Planificación 2026-1'!W:W,C464,'Planificación 2026-1'!F:F,"FILIAL",'Planificación 2026-1'!X:X,"&lt;&gt;VIRTUAL",'Planificación 2026-1'!I:I,"&lt;3")</f>
        <v>0</v>
      </c>
      <c r="EI464" s="76">
        <f>SUMIFS('Planificación 2026-1'!R:R,'Planificación 2026-1'!W:W,C464,'Planificación 2026-1'!F:F,"PORUMA",'Planificación 2026-1'!X:X,"VIRTUAL",'Planificación 2026-1'!I:I,"&lt;3")</f>
        <v>0</v>
      </c>
      <c r="EJ464" s="76">
        <f>SUMIFS('Planificación 2026-1'!R:R,'Planificación 2026-1'!W:W,C464,'Planificación 2026-1'!F:F,"PORUMA",'Planificación 2026-1'!X:X,"&lt;&gt;VIRTUAL",'Planificación 2026-1'!I:I,"&lt;3")</f>
        <v>0</v>
      </c>
      <c r="EK464" s="76">
        <f>SUMIFS('Planificación 2026-1'!R:R,'Planificación 2026-1'!W:W,C464,'Planificación 2026-1'!F:F,"HUAURA",'Planificación 2026-1'!X:X,"VIRTUAL",'Planificación 2026-1'!I:I,"&lt;3")</f>
        <v>0</v>
      </c>
      <c r="EL464" s="76">
        <f>SUMIFS('Planificación 2026-1'!R:R,'Planificación 2026-1'!W:W,C464,'Planificación 2026-1'!F:F,"HUAURA",'Planificación 2026-1'!X:X,"&lt;&gt;VIRTUAL",'Planificación 2026-1'!I:I,"&lt;3")</f>
        <v>0</v>
      </c>
      <c r="EM464" s="76"/>
      <c r="EN464" s="76">
        <f t="shared" si="68"/>
        <v>0</v>
      </c>
      <c r="EO464" s="76">
        <f t="shared" si="69"/>
        <v>0</v>
      </c>
      <c r="EP464" s="76" t="b">
        <f t="shared" si="70"/>
        <v>1</v>
      </c>
      <c r="EQ464" s="76" t="str">
        <f t="shared" si="71"/>
        <v/>
      </c>
      <c r="ER464" s="76" t="str">
        <f t="shared" si="76"/>
        <v>PRESENCIAL</v>
      </c>
    </row>
    <row r="465" spans="1:148" hidden="1">
      <c r="A465" s="83"/>
      <c r="B465" s="119">
        <v>462</v>
      </c>
      <c r="C465" s="115" t="s">
        <v>640</v>
      </c>
      <c r="D465" s="112">
        <f>SUMIF('Planificación 2026-1'!W:W,C465,'Planificación 2026-1'!R:R)</f>
        <v>0</v>
      </c>
      <c r="E465" s="114" t="s">
        <v>170</v>
      </c>
      <c r="F465" s="115" t="s">
        <v>596</v>
      </c>
      <c r="G465" s="115" t="s">
        <v>153</v>
      </c>
      <c r="H465" s="115" t="s">
        <v>221</v>
      </c>
      <c r="I465" s="107" t="str">
        <f>IF(SUM(COUNTIFS('Planificación 2026-1'!F:F,"PRINCIPAL",'Planificación 2026-1'!W:W,C465,'Planificación 2026-1'!H:H,"AF"))&gt;0,"P01"," ")</f>
        <v xml:space="preserve"> </v>
      </c>
      <c r="J465" s="108" t="str">
        <f>IF(SUM(COUNTIFS('Planificación 2026-1'!F:F,"PRINCIPAL",'Planificación 2026-1'!W:W,C465,'Planificación 2026-1'!H:H,"EN"))&gt;0,"P02"," ")</f>
        <v xml:space="preserve"> </v>
      </c>
      <c r="K465" s="108" t="str">
        <f>IF(SUM(COUNTIFS('Planificación 2026-1'!F:F,"PRINCIPAL",'Planificación 2026-1'!W:W,C465,'Planificación 2026-1'!H:H,"IS"))&gt;0,"P03"," ")</f>
        <v xml:space="preserve"> </v>
      </c>
      <c r="L465" s="108" t="str">
        <f>IF(SUM(COUNTIFS('Planificación 2026-1'!F:F,"PRINCIPAL",'Planificación 2026-1'!W:W,C465,'Planificación 2026-1'!H:H,"PS"))&gt;0,"P04"," ")</f>
        <v xml:space="preserve"> </v>
      </c>
      <c r="M465" s="108"/>
      <c r="N465" s="108" t="str">
        <f>IF(SUM(COUNTIFS('Planificación 2026-1'!F:F,"PRINCIPAL",'Planificación 2026-1'!W:W,C465,'Planificación 2026-1'!H:H,"IN"))&gt;0,"P06"," ")</f>
        <v xml:space="preserve"> </v>
      </c>
      <c r="O465" s="108" t="str">
        <f>IF(SUM(COUNTIFS('Planificación 2026-1'!F:F,"PRINCIPAL",'Planificación 2026-1'!W:W,C465,'Planificación 2026-1'!H:H,"CA"))&gt;0,"P07"," ")</f>
        <v xml:space="preserve"> </v>
      </c>
      <c r="P465" s="108" t="str">
        <f>IF(SUM(COUNTIFS('Planificación 2026-1'!F:F,"PRINCIPAL",'Planificación 2026-1'!W:W,C465,'Planificación 2026-1'!H:H,"DE"))&gt;0,"P08"," ")</f>
        <v xml:space="preserve"> </v>
      </c>
      <c r="Q465" s="108" t="str">
        <f>IF(SUM(COUNTIFS('Planificación 2026-1'!F:F,"PRINCIPAL",'Planificación 2026-1'!W:W,C465,'Planificación 2026-1'!H:H,"OB"))&gt;0,"P09"," ")</f>
        <v xml:space="preserve"> </v>
      </c>
      <c r="R465" s="108" t="str">
        <f>IF(SUM(COUNTIFS('Planificación 2026-1'!F:F,"PRINCIPAL",'Planificación 2026-1'!W:W,C465,'Planificación 2026-1'!H:H,"MH"))&gt;0,"P31"," ")</f>
        <v xml:space="preserve"> </v>
      </c>
      <c r="S465" s="108" t="str">
        <f>IF(SUM(COUNTIFS('Planificación 2026-1'!F:F,"PRINCIPAL",'Planificación 2026-1'!W:W,C465,'Planificación 2026-1'!H:H,"IC"))&gt;0,"P32"," ")</f>
        <v xml:space="preserve"> </v>
      </c>
      <c r="T465" s="108" t="str">
        <f>IF(SUM(COUNTIFS('Planificación 2026-1'!F:F,"PRINCIPAL",'Planificación 2026-1'!W:W,C465,'Planificación 2026-1'!H:H,"AR"))&gt;0,"P34"," ")</f>
        <v xml:space="preserve"> </v>
      </c>
      <c r="U465" s="108" t="str">
        <f>IF(SUM(COUNTIFS('Planificación 2026-1'!F:F,"PRINCIPAL",'Planificación 2026-1'!W:W,C465,'Planificación 2026-1'!H:H,"T1"))&gt;0,"P35"," ")</f>
        <v xml:space="preserve"> </v>
      </c>
      <c r="V465" s="108" t="str">
        <f>IF(SUM(COUNTIFS('Planificación 2026-1'!F:F,"PRINCIPAL",'Planificación 2026-1'!W:W,C465,'Planificación 2026-1'!H:H,"T3"))&gt;0,"P36"," ")</f>
        <v xml:space="preserve"> </v>
      </c>
      <c r="W465" s="108" t="str">
        <f>IF(SUM(COUNTIFS('Planificación 2026-1'!F:F,"PRINCIPAL",'Planificación 2026-1'!W:W,C465,'Planificación 2026-1'!H:H,"T2"))&gt;0,"P37"," ")</f>
        <v xml:space="preserve"> </v>
      </c>
      <c r="X465" s="108" t="str">
        <f>IF(SUM(COUNTIFS('Planificación 2026-1'!F:F,"PRINCIPAL",'Planificación 2026-1'!W:W,C465,'Planificación 2026-1'!H:H,"AE"))&gt;0,"P38"," ")</f>
        <v xml:space="preserve"> </v>
      </c>
      <c r="Y465" s="108" t="str">
        <f>IF(SUM(COUNTIFS('Planificación 2026-1'!F:F,"PRINCIPAL",'Planificación 2026-1'!W:W,C465,'Planificación 2026-1'!H:H,"T4"))&gt;0,"P55"," ")</f>
        <v xml:space="preserve"> </v>
      </c>
      <c r="Z465" s="108" t="str">
        <f>IF(SUM(COUNTIFS('Planificación 2026-1'!F:F,"FILIAL",'Planificación 2026-1'!W:W,C465,'Planificación 2026-1'!H:H,"AF"))&gt;0," P01"," ")</f>
        <v xml:space="preserve"> </v>
      </c>
      <c r="AA465" s="108" t="str">
        <f>IF(SUM(COUNTIFS('Planificación 2026-1'!F:F,"FILIAL",'Planificación 2026-1'!W:W,C465,'Planificación 2026-1'!H:H,"EN"))&gt;0,"P02"," ")</f>
        <v xml:space="preserve"> </v>
      </c>
      <c r="AB465" s="108" t="str">
        <f>IF(SUM(COUNTIFS('Planificación 2026-1'!F:F,"FILIAL",'Planificación 2026-1'!W:W,C465,'Planificación 2026-1'!H:H,"IS"))&gt;0,"P03"," ")</f>
        <v xml:space="preserve"> </v>
      </c>
      <c r="AC465" s="108" t="str">
        <f>IF(SUM(COUNTIFS('Planificación 2026-1'!F:F,"FILIAL",'Planificación 2026-1'!W:W,C465,'Planificación 2026-1'!H:H,"PS"))&gt;0,"P04"," ")</f>
        <v xml:space="preserve"> </v>
      </c>
      <c r="AD465" s="108"/>
      <c r="AE465" s="108" t="str">
        <f>IF(SUM(COUNTIFS('Planificación 2026-1'!F:F,"FILIAL",'Planificación 2026-1'!W:W,C465,'Planificación 2026-1'!H:H,"IN"))&gt;0,"P06"," ")</f>
        <v xml:space="preserve"> </v>
      </c>
      <c r="AF465" s="108" t="str">
        <f>IF(SUM(COUNTIFS('Planificación 2026-1'!F:F,"FILIAL",'Planificación 2026-1'!W:W,C465,'Planificación 2026-1'!H:H,"CA"))&gt;0,"P07"," ")</f>
        <v xml:space="preserve"> </v>
      </c>
      <c r="AG465" s="108" t="str">
        <f>IF(SUM(COUNTIFS('Planificación 2026-1'!F:F,"FILIAL",'Planificación 2026-1'!W:W,C465,'Planificación 2026-1'!H:H,"DE"))&gt;0,"P08"," ")</f>
        <v xml:space="preserve"> </v>
      </c>
      <c r="AH465" s="108" t="str">
        <f>IF(SUM(COUNTIFS('Planificación 2026-1'!F:F,"FILIAL",'Planificación 2026-1'!W:W,C465,'Planificación 2026-1'!H:H,"OB"))&gt;0,"P09"," ")</f>
        <v xml:space="preserve"> </v>
      </c>
      <c r="AI465" s="108" t="str">
        <f>IF(SUM(COUNTIFS('Planificación 2026-1'!F:F,"FILIAL",'Planificación 2026-1'!W:W,C465,'Planificación 2026-1'!H:H,"MH"))&gt;0,"P31"," ")</f>
        <v xml:space="preserve"> </v>
      </c>
      <c r="AJ465" s="108" t="str">
        <f>IF(SUM(COUNTIFS('Planificación 2026-1'!F:F,"FILIAL",'Planificación 2026-1'!W:W,C465,'Planificación 2026-1'!H:H,"IC"))&gt;0,"P32"," ")</f>
        <v xml:space="preserve"> </v>
      </c>
      <c r="AK465" s="108" t="str">
        <f>IF(SUM(COUNTIFS('Planificación 2026-1'!F:F,"FILIAL",'Planificación 2026-1'!W:W,C465,'Planificación 2026-1'!H:H,"AR"))&gt;0,"P34"," ")</f>
        <v xml:space="preserve"> </v>
      </c>
      <c r="AL465" s="108" t="str">
        <f>IF(SUM(COUNTIFS('Planificación 2026-1'!F:F,"FILIAL",'Planificación 2026-1'!W:W,C465,'Planificación 2026-1'!H:H,"T1"))&gt;0,"P35"," ")</f>
        <v xml:space="preserve"> </v>
      </c>
      <c r="AM465" s="108" t="str">
        <f>IF(SUM(COUNTIFS('Planificación 2026-1'!F:F,"FILIAL",'Planificación 2026-1'!W:W,C465,'Planificación 2026-1'!H:H,"T3"))&gt;0,"P36"," ")</f>
        <v xml:space="preserve"> </v>
      </c>
      <c r="AN465" s="108" t="str">
        <f>IF(SUM(COUNTIFS('Planificación 2026-1'!F:F,"FILIAL",'Planificación 2026-1'!W:W,C465,'Planificación 2026-1'!H:H,"T2"))&gt;0,"P37"," ")</f>
        <v xml:space="preserve"> </v>
      </c>
      <c r="AO465" s="108" t="str">
        <f>IF(SUM(COUNTIFS('Planificación 2026-1'!F:F,"FILIAL",'Planificación 2026-1'!W:W,C465,'Planificación 2026-1'!H:H,"AE"))&gt;0,"P38"," ")</f>
        <v xml:space="preserve"> </v>
      </c>
      <c r="AP465" s="108" t="str">
        <f>IF(SUM(COUNTIFS('Planificación 2026-1'!F:F,"FILIAL",'Planificación 2026-1'!W:W,C465,'Planificación 2026-1'!H:H,"T4"))&gt;0,"P55"," ")</f>
        <v xml:space="preserve"> </v>
      </c>
      <c r="AQ465" s="108" t="str">
        <f>IF(SUM(COUNTIFS('Planificación 2026-1'!F:F,"SUNAMPE",'Planificación 2026-1'!W:W,C465,'Planificación 2026-1'!H:H,"AF"))&gt;0," P01"," ")</f>
        <v xml:space="preserve"> </v>
      </c>
      <c r="AR465" s="108" t="str">
        <f>IF(SUM(COUNTIFS('Planificación 2026-1'!F:F,"SUNAMPE",'Planificación 2026-1'!W:W,C465,'Planificación 2026-1'!H:H,"EN"))&gt;0,"P02"," ")</f>
        <v xml:space="preserve"> </v>
      </c>
      <c r="AS465" s="108" t="str">
        <f>IF(SUM(COUNTIFS('Planificación 2026-1'!F:F,"SUNAMPE",'Planificación 2026-1'!W:W,C465,'Planificación 2026-1'!H:H,"IS"))&gt;0,"P03"," ")</f>
        <v xml:space="preserve"> </v>
      </c>
      <c r="AT465" s="108" t="str">
        <f>IF(SUM(COUNTIFS('Planificación 2026-1'!F:F,"SUNAMPE",'Planificación 2026-1'!W:W,C465,'Planificación 2026-1'!H:H,"PS"))&gt;0,"P04"," ")</f>
        <v xml:space="preserve"> </v>
      </c>
      <c r="AU465" s="108"/>
      <c r="AV465" s="108" t="str">
        <f>IF(SUM(COUNTIFS('Planificación 2026-1'!F:F,"SUNAMPE",'Planificación 2026-1'!W:W,C465,'Planificación 2026-1'!H:H,"IN"))&gt;0,"P06"," ")</f>
        <v xml:space="preserve"> </v>
      </c>
      <c r="AW465" s="108" t="str">
        <f>IF(SUM(COUNTIFS('Planificación 2026-1'!F:F,"SUNAMPE",'Planificación 2026-1'!W:W,C465,'Planificación 2026-1'!H:H,"CA"))&gt;0,"P07"," ")</f>
        <v xml:space="preserve"> </v>
      </c>
      <c r="AX465" s="108" t="str">
        <f>IF(SUM(COUNTIFS('Planificación 2026-1'!F:F,"SUNAMPE",'Planificación 2026-1'!W:W,C465,'Planificación 2026-1'!H:H,"DE"))&gt;0,"P08"," ")</f>
        <v xml:space="preserve"> </v>
      </c>
      <c r="AY465" s="108" t="str">
        <f>IF(SUM(COUNTIFS('Planificación 2026-1'!F:F,"SUNAMPE",'Planificación 2026-1'!W:W,C465,'Planificación 2026-1'!H:H,"OB"))&gt;0,"P09"," ")</f>
        <v xml:space="preserve"> </v>
      </c>
      <c r="AZ465" s="108" t="str">
        <f>IF(SUM(COUNTIFS('Planificación 2026-1'!F:F,"SUNAMPE",'Planificación 2026-1'!W:W,C465,'Planificación 2026-1'!H:H,"MH"))&gt;0,"P31"," ")</f>
        <v xml:space="preserve"> </v>
      </c>
      <c r="BA465" s="108" t="str">
        <f>IF(SUM(COUNTIFS('Planificación 2026-1'!F:F,"SUNAMPE",'Planificación 2026-1'!W:W,C465,'Planificación 2026-1'!H:H,"IC"))&gt;0,"P32"," ")</f>
        <v xml:space="preserve"> </v>
      </c>
      <c r="BB465" s="108" t="str">
        <f>IF(SUM(COUNTIFS('Planificación 2026-1'!F:F,"SUNAMPE",'Planificación 2026-1'!W:W,C465,'Planificación 2026-1'!H:H,"AR"))&gt;0,"P34"," ")</f>
        <v xml:space="preserve"> </v>
      </c>
      <c r="BC465" s="108" t="str">
        <f>IF(SUM(COUNTIFS('Planificación 2026-1'!F:F,"SUNAMPE",'Planificación 2026-1'!W:W,C465,'Planificación 2026-1'!H:H,"T1"))&gt;0,"P35"," ")</f>
        <v xml:space="preserve"> </v>
      </c>
      <c r="BD465" s="108" t="str">
        <f>IF(SUM(COUNTIFS('Planificación 2026-1'!F:F,"SUNAMPE",'Planificación 2026-1'!W:W,C465,'Planificación 2026-1'!H:H,"T3"))&gt;0,"P36"," ")</f>
        <v xml:space="preserve"> </v>
      </c>
      <c r="BE465" s="108" t="str">
        <f>IF(SUM(COUNTIFS('Planificación 2026-1'!F:F,"SUNAMPE",'Planificación 2026-1'!W:W,C465,'Planificación 2026-1'!H:H,"T2"))&gt;0,"P37"," ")</f>
        <v xml:space="preserve"> </v>
      </c>
      <c r="BF465" s="108" t="str">
        <f>IF(SUM(COUNTIFS('Planificación 2026-1'!F:F,"SUNAMPE",'Planificación 2026-1'!W:W,C465,'Planificación 2026-1'!H:H,"AE"))&gt;0,"P38"," ")</f>
        <v xml:space="preserve"> </v>
      </c>
      <c r="BG465" s="108" t="str">
        <f>IF(SUM(COUNTIFS('Planificación 2026-1'!F:F,"SUNAMPE",'Planificación 2026-1'!W:W,C465,'Planificación 2026-1'!H:H,"T4"))&gt;0,"P55"," ")</f>
        <v xml:space="preserve"> </v>
      </c>
      <c r="BH465" s="108" t="str">
        <f>IF(SUM(COUNTIFS('Planificación 2026-1'!F:F,"HUAURA",'Planificación 2026-1'!W:W,C465,'Planificación 2026-1'!H:H,"AF"))&gt;0," P01"," ")</f>
        <v xml:space="preserve"> </v>
      </c>
      <c r="BI465" s="108" t="str">
        <f>IF(SUM(COUNTIFS('Planificación 2026-1'!F:F,"HUAURA",'Planificación 2026-1'!W:W,C465,'Planificación 2026-1'!H:H,"EN"))&gt;0,"P02"," ")</f>
        <v xml:space="preserve"> </v>
      </c>
      <c r="BJ465" s="108" t="str">
        <f>IF(SUM(COUNTIFS('Planificación 2026-1'!F:F,"HUAURA",'Planificación 2026-1'!W:W,C465,'Planificación 2026-1'!H:H,"IS"))&gt;0,"P03"," ")</f>
        <v xml:space="preserve"> </v>
      </c>
      <c r="BK465" s="108" t="str">
        <f>IF(SUM(COUNTIFS('Planificación 2026-1'!F:F,"HUAURA",'Planificación 2026-1'!W:W,C465,'Planificación 2026-1'!H:H,"PS"))&gt;0,"P04"," ")</f>
        <v xml:space="preserve"> </v>
      </c>
      <c r="BL465" s="108"/>
      <c r="BM465" s="108" t="str">
        <f>IF(SUM(COUNTIFS('Planificación 2026-1'!F:F,"HUAURA",'Planificación 2026-1'!W:W,C465,'Planificación 2026-1'!H:H,"IN"))&gt;0,"P06"," ")</f>
        <v xml:space="preserve"> </v>
      </c>
      <c r="BN465" s="108" t="str">
        <f>IF(SUM(COUNTIFS('Planificación 2026-1'!F:F,"HUAURA",'Planificación 2026-1'!W:W,C465,'Planificación 2026-1'!H:H,"CA"))&gt;0,"P07"," ")</f>
        <v xml:space="preserve"> </v>
      </c>
      <c r="BO465" s="108" t="str">
        <f>IF(SUM(COUNTIFS('Planificación 2026-1'!F:F,"HUAURA",'Planificación 2026-1'!W:W,C465,'Planificación 2026-1'!H:H,"DE"))&gt;0,"P08"," ")</f>
        <v xml:space="preserve"> </v>
      </c>
      <c r="BP465" s="108" t="str">
        <f>IF(SUM(COUNTIFS('Planificación 2026-1'!F:F,"HUAURA",'Planificación 2026-1'!W:W,C465,'Planificación 2026-1'!H:H,"OB"))&gt;0,"P09"," ")</f>
        <v xml:space="preserve"> </v>
      </c>
      <c r="BQ465" s="108" t="str">
        <f>IF(SUM(COUNTIFS('Planificación 2026-1'!F:F,"HUAURA",'Planificación 2026-1'!W:W,C465,'Planificación 2026-1'!H:H,"MH"))&gt;0,"P31"," ")</f>
        <v xml:space="preserve"> </v>
      </c>
      <c r="BR465" s="108" t="str">
        <f>IF(SUM(COUNTIFS('Planificación 2026-1'!F:F,"HUAURA",'Planificación 2026-1'!W:W,C465,'Planificación 2026-1'!H:H,"IC"))&gt;0,"P32"," ")</f>
        <v xml:space="preserve"> </v>
      </c>
      <c r="BS465" s="108" t="str">
        <f>IF(SUM(COUNTIFS('Planificación 2026-1'!F:F,"HUAURA",'Planificación 2026-1'!W:W,C465,'Planificación 2026-1'!H:H,"AR"))&gt;0,"P34"," ")</f>
        <v xml:space="preserve"> </v>
      </c>
      <c r="BT465" s="108" t="str">
        <f>IF(SUM(COUNTIFS('Planificación 2026-1'!F:F,"HUAURA",'Planificación 2026-1'!W:W,C465,'Planificación 2026-1'!H:H,"T1"))&gt;0,"P35"," ")</f>
        <v xml:space="preserve"> </v>
      </c>
      <c r="BU465" s="108" t="str">
        <f>IF(SUM(COUNTIFS('Planificación 2026-1'!F:F,"HUAURA",'Planificación 2026-1'!W:W,C465,'Planificación 2026-1'!H:H,"T3"))&gt;0,"P36"," ")</f>
        <v xml:space="preserve"> </v>
      </c>
      <c r="BV465" s="108" t="str">
        <f>IF(SUM(COUNTIFS('Planificación 2026-1'!F:F,"HUAURA",'Planificación 2026-1'!W:W,C465,'Planificación 2026-1'!H:H,"T2"))&gt;0,"P37"," ")</f>
        <v xml:space="preserve"> </v>
      </c>
      <c r="BW465" s="108" t="str">
        <f>IF(SUM(COUNTIFS('Planificación 2026-1'!F:F,"HUAURA",'Planificación 2026-1'!W:W,C465,'Planificación 2026-1'!H:H,"AE"))&gt;0,"P38"," ")</f>
        <v xml:space="preserve"> </v>
      </c>
      <c r="BX465" s="108" t="str">
        <f>IF(SUM(COUNTIFS('Planificación 2026-1'!F:F,"HUAURA",'Planificación 2026-1'!W:W,C465,'Planificación 2026-1'!H:H,"T4"))&gt;0,"P55"," ")</f>
        <v xml:space="preserve"> </v>
      </c>
      <c r="BY465" s="109">
        <f>SUMIFS('Planificación 2026-1'!R:R,'Planificación 2026-1'!W:W,C465,'Planificación 2026-1'!H:H,"AF",'Planificación 2026-1'!I:I,"&gt;2")</f>
        <v>0</v>
      </c>
      <c r="BZ465" s="109">
        <f>SUMIFS('Planificación 2026-1'!R:R,'Planificación 2026-1'!W:W,C465,'Planificación 2026-1'!H:H,"EN",'Planificación 2026-1'!I:I,"&gt;2")</f>
        <v>0</v>
      </c>
      <c r="CA465" s="109">
        <f>SUMIFS('Planificación 2026-1'!R:R,'Planificación 2026-1'!W:W,C465,'Planificación 2026-1'!H:H,"IS",'Planificación 2026-1'!I:I,"&gt;2")</f>
        <v>0</v>
      </c>
      <c r="CB465" s="109">
        <f>SUMIFS('Planificación 2026-1'!R:R,'Planificación 2026-1'!W:W,C465,'Planificación 2026-1'!H:H,"PS",'Planificación 2026-1'!I:I,"&gt;2")</f>
        <v>0</v>
      </c>
      <c r="CC465" s="109">
        <f>SUMIFS('Planificación 2026-1'!R:R,'Planificación 2026-1'!W:W,C465,'Planificación 2026-1'!H:H,"IN",'Planificación 2026-1'!I:I,"&gt;2")</f>
        <v>0</v>
      </c>
      <c r="CD465" s="109">
        <f>SUMIFS('Planificación 2026-1'!R:R,'Planificación 2026-1'!W:W,C465,'Planificación 2026-1'!H:H,"CA",'Planificación 2026-1'!I:I,"&gt;2")</f>
        <v>0</v>
      </c>
      <c r="CE465" s="109">
        <f>SUMIFS('Planificación 2026-1'!R:R,'Planificación 2026-1'!W:W,C465,'Planificación 2026-1'!H:H,"DE",'Planificación 2026-1'!I:I,"&gt;2")</f>
        <v>0</v>
      </c>
      <c r="CF465" s="109">
        <f>SUMIFS('Planificación 2026-1'!R:R,'Planificación 2026-1'!W:W,C465,'Planificación 2026-1'!H:H,"OB",'Planificación 2026-1'!I:I,"&gt;2")</f>
        <v>0</v>
      </c>
      <c r="CG465" s="109">
        <f>SUMIFS('Planificación 2026-1'!R:R,'Planificación 2026-1'!W:W,C465,'Planificación 2026-1'!H:H,"MH",'Planificación 2026-1'!I:I,"&gt;2")</f>
        <v>0</v>
      </c>
      <c r="CH465" s="109">
        <f>SUMIFS('Planificación 2026-1'!R:R,'Planificación 2026-1'!W:W,C465,'Planificación 2026-1'!H:H,"IC",'Planificación 2026-1'!I:I,"&gt;2")</f>
        <v>0</v>
      </c>
      <c r="CI465" s="109">
        <f>SUMIFS('Planificación 2026-1'!R:R,'Planificación 2026-1'!W:W,C465,'Planificación 2026-1'!H:H,"AR",'Planificación 2026-1'!I:I,"&gt;2")</f>
        <v>0</v>
      </c>
      <c r="CJ465" s="109">
        <f>SUMIFS('Planificación 2026-1'!R:R,'Planificación 2026-1'!W:W,C465,'Planificación 2026-1'!H:H,"T1",'Planificación 2026-1'!I:I,"&gt;2")</f>
        <v>0</v>
      </c>
      <c r="CK465" s="109">
        <f>SUMIFS('Planificación 2026-1'!R:R,'Planificación 2026-1'!W:W,C465,'Planificación 2026-1'!H:H,"T3",'Planificación 2026-1'!I:I,"&gt;2")</f>
        <v>0</v>
      </c>
      <c r="CL465" s="109">
        <f>SUMIFS('Planificación 2026-1'!R:R,'Planificación 2026-1'!W:W,C465,'Planificación 2026-1'!H:H,"T2",'Planificación 2026-1'!I:I,"&gt;2")</f>
        <v>0</v>
      </c>
      <c r="CM465" s="109">
        <f>SUMIFS('Planificación 2026-1'!R:R,'Planificación 2026-1'!W:W,C465,'Planificación 2026-1'!H:H,"AE",'Planificación 2026-1'!I:I,"&gt;2")</f>
        <v>0</v>
      </c>
      <c r="CN465" s="109">
        <f>SUMIFS('Planificación 2026-1'!R:R,'Planificación 2026-1'!W:W,C465,'Planificación 2026-1'!H:H,"T4",'Planificación 2026-1'!I:I,"&gt;2")</f>
        <v>0</v>
      </c>
      <c r="CO465" s="109">
        <f>SUMIFS('Planificación 2026-1'!R:R,'Planificación 2026-1'!W:W,C465,'Planificación 2026-1'!H:H,"AF",'Planificación 2026-1'!I:I,"&lt;3")</f>
        <v>0</v>
      </c>
      <c r="CP465" s="109">
        <f>SUMIFS('Planificación 2026-1'!R:R,'Planificación 2026-1'!W:W,C465,'Planificación 2026-1'!H:H,"EN",'Planificación 2026-1'!I:I,"&lt;3")</f>
        <v>0</v>
      </c>
      <c r="CQ465" s="109">
        <f>SUMIFS('Planificación 2026-1'!R:R,'Planificación 2026-1'!W:W,C465,'Planificación 2026-1'!H:H,"IS",'Planificación 2026-1'!I:I,"&lt;3")</f>
        <v>0</v>
      </c>
      <c r="CR465" s="109">
        <f>SUMIFS('Planificación 2026-1'!R:R,'Planificación 2026-1'!W:W,C465,'Planificación 2026-1'!H:H,"PS",'Planificación 2026-1'!I:I,"&lt;3")</f>
        <v>0</v>
      </c>
      <c r="CS465" s="109">
        <f>SUMIFS('Planificación 2026-1'!R:R,'Planificación 2026-1'!W:W,C465,'Planificación 2026-1'!H:H,"IN",'Planificación 2026-1'!I:I,"&lt;3")</f>
        <v>0</v>
      </c>
      <c r="CT465" s="109">
        <f>SUMIFS('Planificación 2026-1'!R:R,'Planificación 2026-1'!W:W,C465,'Planificación 2026-1'!H:H,"CA",'Planificación 2026-1'!I:I,"&lt;3")</f>
        <v>0</v>
      </c>
      <c r="CU465" s="109">
        <f>SUMIFS('Planificación 2026-1'!R:R,'Planificación 2026-1'!W:W,C465,'Planificación 2026-1'!H:H,"DE",'Planificación 2026-1'!I:I,"&lt;3")</f>
        <v>0</v>
      </c>
      <c r="CV465" s="109">
        <f>SUMIFS('Planificación 2026-1'!R:R,'Planificación 2026-1'!W:W,C465,'Planificación 2026-1'!H:H,"OB",'Planificación 2026-1'!I:I,"&lt;3")</f>
        <v>0</v>
      </c>
      <c r="CW465" s="109">
        <f>SUMIFS('Planificación 2026-1'!R:R,'Planificación 2026-1'!W:W,C465,'Planificación 2026-1'!H:H,"MH",'Planificación 2026-1'!I:I,"&lt;3")</f>
        <v>0</v>
      </c>
      <c r="CX465" s="109">
        <f>SUMIFS('Planificación 2026-1'!R:R,'Planificación 2026-1'!W:W,C465,'Planificación 2026-1'!H:H,"IC",'Planificación 2026-1'!I:I,"&lt;3")</f>
        <v>0</v>
      </c>
      <c r="CY465" s="109">
        <f>SUMIFS('Planificación 2026-1'!R:R,'Planificación 2026-1'!W:W,C465,'Planificación 2026-1'!H:H,"AR",'Planificación 2026-1'!I:I,"&lt;3")</f>
        <v>0</v>
      </c>
      <c r="CZ465" s="109">
        <f>SUMIFS('Planificación 2026-1'!R:R,'Planificación 2026-1'!W:W,C465,'Planificación 2026-1'!H:H,"T1",'Planificación 2026-1'!I:I,"&lt;3")</f>
        <v>0</v>
      </c>
      <c r="DA465" s="109">
        <f>SUMIFS('Planificación 2026-1'!R:R,'Planificación 2026-1'!W:W,C465,'Planificación 2026-1'!H:H,"T3",'Planificación 2026-1'!I:I,"&lt;3")</f>
        <v>0</v>
      </c>
      <c r="DB465" s="109">
        <f>SUMIFS('Planificación 2026-1'!R:R,'Planificación 2026-1'!W:W,C465,'Planificación 2026-1'!H:H,"T2",'Planificación 2026-1'!I:I,"&lt;3")</f>
        <v>0</v>
      </c>
      <c r="DC465" s="109">
        <f>SUMIFS('Planificación 2026-1'!R:R,'Planificación 2026-1'!W:W,C465,'Planificación 2026-1'!H:H,"AE",'Planificación 2026-1'!I:I,"&lt;3")</f>
        <v>0</v>
      </c>
      <c r="DD465" s="109">
        <f>SUMIFS('Planificación 2026-1'!R:R,'Planificación 2026-1'!W:W,C465,'Planificación 2026-1'!H:H,"T4",'Planificación 2026-1'!I:I,"&lt;3")</f>
        <v>0</v>
      </c>
      <c r="DE465" s="108" t="str">
        <f t="shared" si="72"/>
        <v/>
      </c>
      <c r="DF465" s="41">
        <f>IF(C465="","",SUMIFS('Planificación 2026-1'!R:R,'Planificación 2026-1'!W:W,C465,'Planificación 2026-1'!F:F,"PRINCIPAL",'Planificación 2026-1'!X:X,"VIRTUAL"))</f>
        <v>0</v>
      </c>
      <c r="DG465" s="41">
        <f>IF(C465="","",SUMIFS('Planificación 2026-1'!R:R,'Planificación 2026-1'!W:W,C465,'Planificación 2026-1'!F:F,"PRINCIPAL",'Planificación 2026-1'!X:X,"PRESENCIAL"))</f>
        <v>0</v>
      </c>
      <c r="DH465" s="41">
        <f>IF(C465="","",SUMIFS('Planificación 2026-1'!R:R,'Planificación 2026-1'!W:W,C465,'Planificación 2026-1'!F:F,"PRINCIPAL",'Planificación 2026-1'!X:X,"HIBRIDO PRESENCIAL"))</f>
        <v>0</v>
      </c>
      <c r="DI465" s="108" t="str">
        <f t="shared" si="73"/>
        <v/>
      </c>
      <c r="DJ465" s="108">
        <f>IF(C465="","",SUMIFS('Planificación 2026-1'!R:R,'Planificación 2026-1'!W:W,C465,'Planificación 2026-1'!F:F,"FILIAL",'Planificación 2026-1'!X:X,"VIRTUAL"))</f>
        <v>0</v>
      </c>
      <c r="DK465" s="110">
        <f>IF(C465="","",SUMIFS('Planificación 2026-1'!R:R,'Planificación 2026-1'!W:W,C465,'Planificación 2026-1'!F:F,"FILIAL",'Planificación 2026-1'!X:X,"PRESENCIAL"))</f>
        <v>0</v>
      </c>
      <c r="DL465" s="61">
        <f>IF(C465="","",SUMIFS('Planificación 2026-1'!R:R,'Planificación 2026-1'!W:W,C465,'Planificación 2026-1'!F:F,"FILIAL",'Planificación 2026-1'!X:X,"HIBRIDO PRESENCIAL"))</f>
        <v>0</v>
      </c>
      <c r="DM465" s="111" t="str">
        <f t="shared" si="74"/>
        <v/>
      </c>
      <c r="DN465" s="108">
        <f>IF(C465="","",SUMIFS('Planificación 2026-1'!R:R,'Planificación 2026-1'!W:W,C465,'Planificación 2026-1'!F:F,"SUNAMPE",'Planificación 2026-1'!X:X,"VIRTUAL"))</f>
        <v>0</v>
      </c>
      <c r="DO465" s="61">
        <f>IF(C465="","",SUMIFS('Planificación 2026-1'!R:R,'Planificación 2026-1'!W:W,C465,'Planificación 2026-1'!F:F,"SUNAMPE",'Planificación 2026-1'!X:X,"PRESENCIAL"))</f>
        <v>0</v>
      </c>
      <c r="DP465" s="111" t="str">
        <f t="shared" si="75"/>
        <v/>
      </c>
      <c r="DQ465" s="108">
        <f>IF(C465="","",SUMIFS('Planificación 2026-1'!R:R,'Planificación 2026-1'!W:W,C465,'Planificación 2026-1'!F:F,"HUAURA",'Planificación 2026-1'!X:X,"VIRTUAL"))</f>
        <v>0</v>
      </c>
      <c r="DR465" s="61">
        <f>IF(C465="","",SUMIFS('Planificación 2026-1'!R:R,'Planificación 2026-1'!W:W,C465,'Planificación 2026-1'!F:F,"HUAURA",'Planificación 2026-1'!X:X,"PRESENCIAL"))</f>
        <v>0</v>
      </c>
      <c r="DS465" s="76">
        <f>SUMIFS('Planificación 2026-1'!R:R,'Planificación 2026-1'!W:W,C465,'Planificación 2026-1'!F:F,"PRINCIPAL",'Planificación 2026-1'!X:X,"VIRTUAL",'Planificación 2026-1'!I:I,"&gt;2")</f>
        <v>0</v>
      </c>
      <c r="DT465" s="76">
        <f>SUMIFS('Planificación 2026-1'!R:R,'Planificación 2026-1'!W:W,C465,'Planificación 2026-1'!F:F,"PRINCIPAL",'Planificación 2026-1'!X:X,"&lt;&gt;VIRTUAL",'Planificación 2026-1'!I:I,"&gt;2")</f>
        <v>0</v>
      </c>
      <c r="DU465" s="76">
        <f>SUMIFS('Planificación 2026-1'!R:R,'Planificación 2026-1'!W:W,C465,'Planificación 2026-1'!F:F,"SUNAMPE",'Planificación 2026-1'!X:X,"VIRTUAL",'Planificación 2026-1'!I:I,"&gt;2")</f>
        <v>0</v>
      </c>
      <c r="DV465" s="76">
        <f>SUMIFS('Planificación 2026-1'!R:R,'Planificación 2026-1'!W:W,C465,'Planificación 2026-1'!F:F,"SUNAMPE",'Planificación 2026-1'!X:X,"&lt;&gt;VIRTUAL",'Planificación 2026-1'!I:I,"&gt;2")</f>
        <v>0</v>
      </c>
      <c r="DW465" s="76">
        <f>SUMIFS('Planificación 2026-1'!R:R,'Planificación 2026-1'!W:W,C465,'Planificación 2026-1'!F:F,"FILIAL",'Planificación 2026-1'!X:X,"VIRTUAL",'Planificación 2026-1'!I:I,"&gt;2")</f>
        <v>0</v>
      </c>
      <c r="DX465" s="76">
        <f>SUMIFS('Planificación 2026-1'!R:R,'Planificación 2026-1'!W:W,C465,'Planificación 2026-1'!F:F,"FILIAL",'Planificación 2026-1'!X:X,"&lt;&gt;VIRTUAL",'Planificación 2026-1'!I:I,"&gt;2")</f>
        <v>0</v>
      </c>
      <c r="DY465" s="76">
        <f>SUMIFS('Planificación 2026-1'!R:R,'Planificación 2026-1'!W:W,C465,'Planificación 2026-1'!F:F,"PORUMA",'Planificación 2026-1'!X:X,"VIRTUAL",'Planificación 2026-1'!I:I,"&gt;2")</f>
        <v>0</v>
      </c>
      <c r="DZ465" s="76">
        <f>SUMIFS('Planificación 2026-1'!R:R,'Planificación 2026-1'!W:W,C465,'Planificación 2026-1'!F:F,"PORUMA",'Planificación 2026-1'!X:X,"&lt;&gt;VIRTUAL",'Planificación 2026-1'!I:I,"&gt;2")</f>
        <v>0</v>
      </c>
      <c r="EA465" s="76">
        <f>SUMIFS('Planificación 2026-1'!R:R,'Planificación 2026-1'!W:W,C465,'Planificación 2026-1'!F:F,"HUAURA",'Planificación 2026-1'!X:X,"VIRTUAL",'Planificación 2026-1'!I:I,"&gt;2")</f>
        <v>0</v>
      </c>
      <c r="EB465" s="76">
        <f>SUMIFS('Planificación 2026-1'!R:R,'Planificación 2026-1'!W:W,C465,'Planificación 2026-1'!F:F,"HUAURA",'Planificación 2026-1'!X:X,"&lt;&gt;VIRTUAL",'Planificación 2026-1'!I:I,"&gt;2")</f>
        <v>0</v>
      </c>
      <c r="EC465" s="76">
        <f>SUMIFS('Planificación 2026-1'!R:R,'Planificación 2026-1'!W:W,C465,'Planificación 2026-1'!F:F,"PRINCIPAL",'Planificación 2026-1'!X:X,"VIRTUAL",'Planificación 2026-1'!I:I,"&lt;3")</f>
        <v>0</v>
      </c>
      <c r="ED465" s="76">
        <f>SUMIFS('Planificación 2026-1'!R:R,'Planificación 2026-1'!W:W,C465,'Planificación 2026-1'!F:F,"PRINCIPAL",'Planificación 2026-1'!X:X,"&lt;&gt;VIRTUAL",'Planificación 2026-1'!I:I,"&lt;3")</f>
        <v>0</v>
      </c>
      <c r="EE465" s="76">
        <f>SUMIFS('Planificación 2026-1'!R:R,'Planificación 2026-1'!W:W,C465,'Planificación 2026-1'!F:F,"SUNAMPE",'Planificación 2026-1'!X:X,"VIRTUAL",'Planificación 2026-1'!I:I,"&lt;3")</f>
        <v>0</v>
      </c>
      <c r="EF465" s="76">
        <f>SUMIFS('Planificación 2026-1'!R:R,'Planificación 2026-1'!W:W,C465,'Planificación 2026-1'!F:F,"SUNAMPE",'Planificación 2026-1'!X:X,"&lt;&gt;VIRTUAL",'Planificación 2026-1'!I:I,"&lt;3")</f>
        <v>0</v>
      </c>
      <c r="EG465" s="76">
        <f>SUMIFS('Planificación 2026-1'!R:R,'Planificación 2026-1'!W:W,C465,'Planificación 2026-1'!F:F,"FILIAL",'Planificación 2026-1'!X:X,"VIRTUAL",'Planificación 2026-1'!I:I,"&lt;3")</f>
        <v>0</v>
      </c>
      <c r="EH465" s="76">
        <f>SUMIFS('Planificación 2026-1'!R:R,'Planificación 2026-1'!W:W,C465,'Planificación 2026-1'!F:F,"FILIAL",'Planificación 2026-1'!X:X,"&lt;&gt;VIRTUAL",'Planificación 2026-1'!I:I,"&lt;3")</f>
        <v>0</v>
      </c>
      <c r="EI465" s="76">
        <f>SUMIFS('Planificación 2026-1'!R:R,'Planificación 2026-1'!W:W,C465,'Planificación 2026-1'!F:F,"PORUMA",'Planificación 2026-1'!X:X,"VIRTUAL",'Planificación 2026-1'!I:I,"&lt;3")</f>
        <v>0</v>
      </c>
      <c r="EJ465" s="76">
        <f>SUMIFS('Planificación 2026-1'!R:R,'Planificación 2026-1'!W:W,C465,'Planificación 2026-1'!F:F,"PORUMA",'Planificación 2026-1'!X:X,"&lt;&gt;VIRTUAL",'Planificación 2026-1'!I:I,"&lt;3")</f>
        <v>0</v>
      </c>
      <c r="EK465" s="76">
        <f>SUMIFS('Planificación 2026-1'!R:R,'Planificación 2026-1'!W:W,C465,'Planificación 2026-1'!F:F,"HUAURA",'Planificación 2026-1'!X:X,"VIRTUAL",'Planificación 2026-1'!I:I,"&lt;3")</f>
        <v>0</v>
      </c>
      <c r="EL465" s="76">
        <f>SUMIFS('Planificación 2026-1'!R:R,'Planificación 2026-1'!W:W,C465,'Planificación 2026-1'!F:F,"HUAURA",'Planificación 2026-1'!X:X,"&lt;&gt;VIRTUAL",'Planificación 2026-1'!I:I,"&lt;3")</f>
        <v>0</v>
      </c>
      <c r="EM465" s="76"/>
      <c r="EN465" s="76">
        <f t="shared" si="68"/>
        <v>0</v>
      </c>
      <c r="EO465" s="76">
        <f t="shared" si="69"/>
        <v>0</v>
      </c>
      <c r="EP465" s="76" t="b">
        <f t="shared" si="70"/>
        <v>1</v>
      </c>
      <c r="EQ465" s="76" t="str">
        <f t="shared" si="71"/>
        <v/>
      </c>
      <c r="ER465" s="76" t="str">
        <f t="shared" si="76"/>
        <v>PRESENCIAL</v>
      </c>
    </row>
    <row r="466" spans="1:148" hidden="1">
      <c r="A466" s="83"/>
      <c r="B466" s="119">
        <v>463</v>
      </c>
      <c r="C466" s="115" t="s">
        <v>641</v>
      </c>
      <c r="D466" s="112">
        <f>SUMIF('Planificación 2026-1'!W:W,C466,'Planificación 2026-1'!R:R)</f>
        <v>30</v>
      </c>
      <c r="E466" s="114" t="s">
        <v>173</v>
      </c>
      <c r="F466" s="115" t="s">
        <v>596</v>
      </c>
      <c r="G466" s="115" t="s">
        <v>13</v>
      </c>
      <c r="H466" s="115" t="s">
        <v>140</v>
      </c>
      <c r="I466" s="107" t="str">
        <f>IF(SUM(COUNTIFS('Planificación 2026-1'!F:F,"PRINCIPAL",'Planificación 2026-1'!W:W,C466,'Planificación 2026-1'!H:H,"AF"))&gt;0,"P01"," ")</f>
        <v>P01</v>
      </c>
      <c r="J466" s="108" t="str">
        <f>IF(SUM(COUNTIFS('Planificación 2026-1'!F:F,"PRINCIPAL",'Planificación 2026-1'!W:W,C466,'Planificación 2026-1'!H:H,"EN"))&gt;0,"P02"," ")</f>
        <v xml:space="preserve"> </v>
      </c>
      <c r="K466" s="108" t="str">
        <f>IF(SUM(COUNTIFS('Planificación 2026-1'!F:F,"PRINCIPAL",'Planificación 2026-1'!W:W,C466,'Planificación 2026-1'!H:H,"IS"))&gt;0,"P03"," ")</f>
        <v xml:space="preserve"> </v>
      </c>
      <c r="L466" s="108" t="str">
        <f>IF(SUM(COUNTIFS('Planificación 2026-1'!F:F,"PRINCIPAL",'Planificación 2026-1'!W:W,C466,'Planificación 2026-1'!H:H,"PS"))&gt;0,"P04"," ")</f>
        <v xml:space="preserve"> </v>
      </c>
      <c r="M466" s="108"/>
      <c r="N466" s="108" t="str">
        <f>IF(SUM(COUNTIFS('Planificación 2026-1'!F:F,"PRINCIPAL",'Planificación 2026-1'!W:W,C466,'Planificación 2026-1'!H:H,"IN"))&gt;0,"P06"," ")</f>
        <v xml:space="preserve"> </v>
      </c>
      <c r="O466" s="108" t="str">
        <f>IF(SUM(COUNTIFS('Planificación 2026-1'!F:F,"PRINCIPAL",'Planificación 2026-1'!W:W,C466,'Planificación 2026-1'!H:H,"CA"))&gt;0,"P07"," ")</f>
        <v xml:space="preserve"> </v>
      </c>
      <c r="P466" s="108" t="str">
        <f>IF(SUM(COUNTIFS('Planificación 2026-1'!F:F,"PRINCIPAL",'Planificación 2026-1'!W:W,C466,'Planificación 2026-1'!H:H,"DE"))&gt;0,"P08"," ")</f>
        <v xml:space="preserve"> </v>
      </c>
      <c r="Q466" s="108" t="str">
        <f>IF(SUM(COUNTIFS('Planificación 2026-1'!F:F,"PRINCIPAL",'Planificación 2026-1'!W:W,C466,'Planificación 2026-1'!H:H,"OB"))&gt;0,"P09"," ")</f>
        <v xml:space="preserve"> </v>
      </c>
      <c r="R466" s="108" t="str">
        <f>IF(SUM(COUNTIFS('Planificación 2026-1'!F:F,"PRINCIPAL",'Planificación 2026-1'!W:W,C466,'Planificación 2026-1'!H:H,"MH"))&gt;0,"P31"," ")</f>
        <v xml:space="preserve"> </v>
      </c>
      <c r="S466" s="108" t="str">
        <f>IF(SUM(COUNTIFS('Planificación 2026-1'!F:F,"PRINCIPAL",'Planificación 2026-1'!W:W,C466,'Planificación 2026-1'!H:H,"IC"))&gt;0,"P32"," ")</f>
        <v xml:space="preserve"> </v>
      </c>
      <c r="T466" s="108" t="str">
        <f>IF(SUM(COUNTIFS('Planificación 2026-1'!F:F,"PRINCIPAL",'Planificación 2026-1'!W:W,C466,'Planificación 2026-1'!H:H,"AR"))&gt;0,"P34"," ")</f>
        <v xml:space="preserve"> </v>
      </c>
      <c r="U466" s="108" t="str">
        <f>IF(SUM(COUNTIFS('Planificación 2026-1'!F:F,"PRINCIPAL",'Planificación 2026-1'!W:W,C466,'Planificación 2026-1'!H:H,"T1"))&gt;0,"P35"," ")</f>
        <v xml:space="preserve"> </v>
      </c>
      <c r="V466" s="108" t="str">
        <f>IF(SUM(COUNTIFS('Planificación 2026-1'!F:F,"PRINCIPAL",'Planificación 2026-1'!W:W,C466,'Planificación 2026-1'!H:H,"T3"))&gt;0,"P36"," ")</f>
        <v xml:space="preserve"> </v>
      </c>
      <c r="W466" s="108" t="str">
        <f>IF(SUM(COUNTIFS('Planificación 2026-1'!F:F,"PRINCIPAL",'Planificación 2026-1'!W:W,C466,'Planificación 2026-1'!H:H,"T2"))&gt;0,"P37"," ")</f>
        <v xml:space="preserve"> </v>
      </c>
      <c r="X466" s="108" t="str">
        <f>IF(SUM(COUNTIFS('Planificación 2026-1'!F:F,"PRINCIPAL",'Planificación 2026-1'!W:W,C466,'Planificación 2026-1'!H:H,"AE"))&gt;0,"P38"," ")</f>
        <v xml:space="preserve"> </v>
      </c>
      <c r="Y466" s="108" t="str">
        <f>IF(SUM(COUNTIFS('Planificación 2026-1'!F:F,"PRINCIPAL",'Planificación 2026-1'!W:W,C466,'Planificación 2026-1'!H:H,"T4"))&gt;0,"P55"," ")</f>
        <v xml:space="preserve"> </v>
      </c>
      <c r="Z466" s="108" t="str">
        <f>IF(SUM(COUNTIFS('Planificación 2026-1'!F:F,"FILIAL",'Planificación 2026-1'!W:W,C466,'Planificación 2026-1'!H:H,"AF"))&gt;0," P01"," ")</f>
        <v xml:space="preserve"> </v>
      </c>
      <c r="AA466" s="108" t="str">
        <f>IF(SUM(COUNTIFS('Planificación 2026-1'!F:F,"FILIAL",'Planificación 2026-1'!W:W,C466,'Planificación 2026-1'!H:H,"EN"))&gt;0,"P02"," ")</f>
        <v xml:space="preserve"> </v>
      </c>
      <c r="AB466" s="108" t="str">
        <f>IF(SUM(COUNTIFS('Planificación 2026-1'!F:F,"FILIAL",'Planificación 2026-1'!W:W,C466,'Planificación 2026-1'!H:H,"IS"))&gt;0,"P03"," ")</f>
        <v xml:space="preserve"> </v>
      </c>
      <c r="AC466" s="108" t="str">
        <f>IF(SUM(COUNTIFS('Planificación 2026-1'!F:F,"FILIAL",'Planificación 2026-1'!W:W,C466,'Planificación 2026-1'!H:H,"PS"))&gt;0,"P04"," ")</f>
        <v xml:space="preserve"> </v>
      </c>
      <c r="AD466" s="108"/>
      <c r="AE466" s="108" t="str">
        <f>IF(SUM(COUNTIFS('Planificación 2026-1'!F:F,"FILIAL",'Planificación 2026-1'!W:W,C466,'Planificación 2026-1'!H:H,"IN"))&gt;0,"P06"," ")</f>
        <v xml:space="preserve"> </v>
      </c>
      <c r="AF466" s="108" t="str">
        <f>IF(SUM(COUNTIFS('Planificación 2026-1'!F:F,"FILIAL",'Planificación 2026-1'!W:W,C466,'Planificación 2026-1'!H:H,"CA"))&gt;0,"P07"," ")</f>
        <v>P07</v>
      </c>
      <c r="AG466" s="108" t="str">
        <f>IF(SUM(COUNTIFS('Planificación 2026-1'!F:F,"FILIAL",'Planificación 2026-1'!W:W,C466,'Planificación 2026-1'!H:H,"DE"))&gt;0,"P08"," ")</f>
        <v>P08</v>
      </c>
      <c r="AH466" s="108" t="str">
        <f>IF(SUM(COUNTIFS('Planificación 2026-1'!F:F,"FILIAL",'Planificación 2026-1'!W:W,C466,'Planificación 2026-1'!H:H,"OB"))&gt;0,"P09"," ")</f>
        <v xml:space="preserve"> </v>
      </c>
      <c r="AI466" s="108" t="str">
        <f>IF(SUM(COUNTIFS('Planificación 2026-1'!F:F,"FILIAL",'Planificación 2026-1'!W:W,C466,'Planificación 2026-1'!H:H,"MH"))&gt;0,"P31"," ")</f>
        <v xml:space="preserve"> </v>
      </c>
      <c r="AJ466" s="108" t="str">
        <f>IF(SUM(COUNTIFS('Planificación 2026-1'!F:F,"FILIAL",'Planificación 2026-1'!W:W,C466,'Planificación 2026-1'!H:H,"IC"))&gt;0,"P32"," ")</f>
        <v xml:space="preserve"> </v>
      </c>
      <c r="AK466" s="108" t="str">
        <f>IF(SUM(COUNTIFS('Planificación 2026-1'!F:F,"FILIAL",'Planificación 2026-1'!W:W,C466,'Planificación 2026-1'!H:H,"AR"))&gt;0,"P34"," ")</f>
        <v xml:space="preserve"> </v>
      </c>
      <c r="AL466" s="108" t="str">
        <f>IF(SUM(COUNTIFS('Planificación 2026-1'!F:F,"FILIAL",'Planificación 2026-1'!W:W,C466,'Planificación 2026-1'!H:H,"T1"))&gt;0,"P35"," ")</f>
        <v xml:space="preserve"> </v>
      </c>
      <c r="AM466" s="108" t="str">
        <f>IF(SUM(COUNTIFS('Planificación 2026-1'!F:F,"FILIAL",'Planificación 2026-1'!W:W,C466,'Planificación 2026-1'!H:H,"T3"))&gt;0,"P36"," ")</f>
        <v xml:space="preserve"> </v>
      </c>
      <c r="AN466" s="108" t="str">
        <f>IF(SUM(COUNTIFS('Planificación 2026-1'!F:F,"FILIAL",'Planificación 2026-1'!W:W,C466,'Planificación 2026-1'!H:H,"T2"))&gt;0,"P37"," ")</f>
        <v xml:space="preserve"> </v>
      </c>
      <c r="AO466" s="108" t="str">
        <f>IF(SUM(COUNTIFS('Planificación 2026-1'!F:F,"FILIAL",'Planificación 2026-1'!W:W,C466,'Planificación 2026-1'!H:H,"AE"))&gt;0,"P38"," ")</f>
        <v xml:space="preserve"> </v>
      </c>
      <c r="AP466" s="108" t="str">
        <f>IF(SUM(COUNTIFS('Planificación 2026-1'!F:F,"FILIAL",'Planificación 2026-1'!W:W,C466,'Planificación 2026-1'!H:H,"T4"))&gt;0,"P55"," ")</f>
        <v xml:space="preserve"> </v>
      </c>
      <c r="AQ466" s="108" t="str">
        <f>IF(SUM(COUNTIFS('Planificación 2026-1'!F:F,"SUNAMPE",'Planificación 2026-1'!W:W,C466,'Planificación 2026-1'!H:H,"AF"))&gt;0," P01"," ")</f>
        <v xml:space="preserve"> </v>
      </c>
      <c r="AR466" s="108" t="str">
        <f>IF(SUM(COUNTIFS('Planificación 2026-1'!F:F,"SUNAMPE",'Planificación 2026-1'!W:W,C466,'Planificación 2026-1'!H:H,"EN"))&gt;0,"P02"," ")</f>
        <v xml:space="preserve"> </v>
      </c>
      <c r="AS466" s="108" t="str">
        <f>IF(SUM(COUNTIFS('Planificación 2026-1'!F:F,"SUNAMPE",'Planificación 2026-1'!W:W,C466,'Planificación 2026-1'!H:H,"IS"))&gt;0,"P03"," ")</f>
        <v xml:space="preserve"> </v>
      </c>
      <c r="AT466" s="108" t="str">
        <f>IF(SUM(COUNTIFS('Planificación 2026-1'!F:F,"SUNAMPE",'Planificación 2026-1'!W:W,C466,'Planificación 2026-1'!H:H,"PS"))&gt;0,"P04"," ")</f>
        <v xml:space="preserve"> </v>
      </c>
      <c r="AU466" s="108"/>
      <c r="AV466" s="108" t="str">
        <f>IF(SUM(COUNTIFS('Planificación 2026-1'!F:F,"SUNAMPE",'Planificación 2026-1'!W:W,C466,'Planificación 2026-1'!H:H,"IN"))&gt;0,"P06"," ")</f>
        <v xml:space="preserve"> </v>
      </c>
      <c r="AW466" s="108" t="str">
        <f>IF(SUM(COUNTIFS('Planificación 2026-1'!F:F,"SUNAMPE",'Planificación 2026-1'!W:W,C466,'Planificación 2026-1'!H:H,"CA"))&gt;0,"P07"," ")</f>
        <v xml:space="preserve"> </v>
      </c>
      <c r="AX466" s="108" t="str">
        <f>IF(SUM(COUNTIFS('Planificación 2026-1'!F:F,"SUNAMPE",'Planificación 2026-1'!W:W,C466,'Planificación 2026-1'!H:H,"DE"))&gt;0,"P08"," ")</f>
        <v xml:space="preserve"> </v>
      </c>
      <c r="AY466" s="108" t="str">
        <f>IF(SUM(COUNTIFS('Planificación 2026-1'!F:F,"SUNAMPE",'Planificación 2026-1'!W:W,C466,'Planificación 2026-1'!H:H,"OB"))&gt;0,"P09"," ")</f>
        <v xml:space="preserve"> </v>
      </c>
      <c r="AZ466" s="108" t="str">
        <f>IF(SUM(COUNTIFS('Planificación 2026-1'!F:F,"SUNAMPE",'Planificación 2026-1'!W:W,C466,'Planificación 2026-1'!H:H,"MH"))&gt;0,"P31"," ")</f>
        <v xml:space="preserve"> </v>
      </c>
      <c r="BA466" s="108" t="str">
        <f>IF(SUM(COUNTIFS('Planificación 2026-1'!F:F,"SUNAMPE",'Planificación 2026-1'!W:W,C466,'Planificación 2026-1'!H:H,"IC"))&gt;0,"P32"," ")</f>
        <v xml:space="preserve"> </v>
      </c>
      <c r="BB466" s="108" t="str">
        <f>IF(SUM(COUNTIFS('Planificación 2026-1'!F:F,"SUNAMPE",'Planificación 2026-1'!W:W,C466,'Planificación 2026-1'!H:H,"AR"))&gt;0,"P34"," ")</f>
        <v xml:space="preserve"> </v>
      </c>
      <c r="BC466" s="108" t="str">
        <f>IF(SUM(COUNTIFS('Planificación 2026-1'!F:F,"SUNAMPE",'Planificación 2026-1'!W:W,C466,'Planificación 2026-1'!H:H,"T1"))&gt;0,"P35"," ")</f>
        <v xml:space="preserve"> </v>
      </c>
      <c r="BD466" s="108" t="str">
        <f>IF(SUM(COUNTIFS('Planificación 2026-1'!F:F,"SUNAMPE",'Planificación 2026-1'!W:W,C466,'Planificación 2026-1'!H:H,"T3"))&gt;0,"P36"," ")</f>
        <v xml:space="preserve"> </v>
      </c>
      <c r="BE466" s="108" t="str">
        <f>IF(SUM(COUNTIFS('Planificación 2026-1'!F:F,"SUNAMPE",'Planificación 2026-1'!W:W,C466,'Planificación 2026-1'!H:H,"T2"))&gt;0,"P37"," ")</f>
        <v xml:space="preserve"> </v>
      </c>
      <c r="BF466" s="108" t="str">
        <f>IF(SUM(COUNTIFS('Planificación 2026-1'!F:F,"SUNAMPE",'Planificación 2026-1'!W:W,C466,'Planificación 2026-1'!H:H,"AE"))&gt;0,"P38"," ")</f>
        <v xml:space="preserve"> </v>
      </c>
      <c r="BG466" s="108" t="str">
        <f>IF(SUM(COUNTIFS('Planificación 2026-1'!F:F,"SUNAMPE",'Planificación 2026-1'!W:W,C466,'Planificación 2026-1'!H:H,"T4"))&gt;0,"P55"," ")</f>
        <v xml:space="preserve"> </v>
      </c>
      <c r="BH466" s="108" t="str">
        <f>IF(SUM(COUNTIFS('Planificación 2026-1'!F:F,"HUAURA",'Planificación 2026-1'!W:W,C466,'Planificación 2026-1'!H:H,"AF"))&gt;0," P01"," ")</f>
        <v xml:space="preserve"> </v>
      </c>
      <c r="BI466" s="108" t="str">
        <f>IF(SUM(COUNTIFS('Planificación 2026-1'!F:F,"HUAURA",'Planificación 2026-1'!W:W,C466,'Planificación 2026-1'!H:H,"EN"))&gt;0,"P02"," ")</f>
        <v xml:space="preserve"> </v>
      </c>
      <c r="BJ466" s="108" t="str">
        <f>IF(SUM(COUNTIFS('Planificación 2026-1'!F:F,"HUAURA",'Planificación 2026-1'!W:W,C466,'Planificación 2026-1'!H:H,"IS"))&gt;0,"P03"," ")</f>
        <v xml:space="preserve"> </v>
      </c>
      <c r="BK466" s="108" t="str">
        <f>IF(SUM(COUNTIFS('Planificación 2026-1'!F:F,"HUAURA",'Planificación 2026-1'!W:W,C466,'Planificación 2026-1'!H:H,"PS"))&gt;0,"P04"," ")</f>
        <v xml:space="preserve"> </v>
      </c>
      <c r="BL466" s="108"/>
      <c r="BM466" s="108" t="str">
        <f>IF(SUM(COUNTIFS('Planificación 2026-1'!F:F,"HUAURA",'Planificación 2026-1'!W:W,C466,'Planificación 2026-1'!H:H,"IN"))&gt;0,"P06"," ")</f>
        <v xml:space="preserve"> </v>
      </c>
      <c r="BN466" s="108" t="str">
        <f>IF(SUM(COUNTIFS('Planificación 2026-1'!F:F,"HUAURA",'Planificación 2026-1'!W:W,C466,'Planificación 2026-1'!H:H,"CA"))&gt;0,"P07"," ")</f>
        <v xml:space="preserve"> </v>
      </c>
      <c r="BO466" s="108" t="str">
        <f>IF(SUM(COUNTIFS('Planificación 2026-1'!F:F,"HUAURA",'Planificación 2026-1'!W:W,C466,'Planificación 2026-1'!H:H,"DE"))&gt;0,"P08"," ")</f>
        <v xml:space="preserve"> </v>
      </c>
      <c r="BP466" s="108" t="str">
        <f>IF(SUM(COUNTIFS('Planificación 2026-1'!F:F,"HUAURA",'Planificación 2026-1'!W:W,C466,'Planificación 2026-1'!H:H,"OB"))&gt;0,"P09"," ")</f>
        <v xml:space="preserve"> </v>
      </c>
      <c r="BQ466" s="108" t="str">
        <f>IF(SUM(COUNTIFS('Planificación 2026-1'!F:F,"HUAURA",'Planificación 2026-1'!W:W,C466,'Planificación 2026-1'!H:H,"MH"))&gt;0,"P31"," ")</f>
        <v xml:space="preserve"> </v>
      </c>
      <c r="BR466" s="108" t="str">
        <f>IF(SUM(COUNTIFS('Planificación 2026-1'!F:F,"HUAURA",'Planificación 2026-1'!W:W,C466,'Planificación 2026-1'!H:H,"IC"))&gt;0,"P32"," ")</f>
        <v xml:space="preserve"> </v>
      </c>
      <c r="BS466" s="108" t="str">
        <f>IF(SUM(COUNTIFS('Planificación 2026-1'!F:F,"HUAURA",'Planificación 2026-1'!W:W,C466,'Planificación 2026-1'!H:H,"AR"))&gt;0,"P34"," ")</f>
        <v xml:space="preserve"> </v>
      </c>
      <c r="BT466" s="108" t="str">
        <f>IF(SUM(COUNTIFS('Planificación 2026-1'!F:F,"HUAURA",'Planificación 2026-1'!W:W,C466,'Planificación 2026-1'!H:H,"T1"))&gt;0,"P35"," ")</f>
        <v xml:space="preserve"> </v>
      </c>
      <c r="BU466" s="108" t="str">
        <f>IF(SUM(COUNTIFS('Planificación 2026-1'!F:F,"HUAURA",'Planificación 2026-1'!W:W,C466,'Planificación 2026-1'!H:H,"T3"))&gt;0,"P36"," ")</f>
        <v xml:space="preserve"> </v>
      </c>
      <c r="BV466" s="108" t="str">
        <f>IF(SUM(COUNTIFS('Planificación 2026-1'!F:F,"HUAURA",'Planificación 2026-1'!W:W,C466,'Planificación 2026-1'!H:H,"T2"))&gt;0,"P37"," ")</f>
        <v xml:space="preserve"> </v>
      </c>
      <c r="BW466" s="108" t="str">
        <f>IF(SUM(COUNTIFS('Planificación 2026-1'!F:F,"HUAURA",'Planificación 2026-1'!W:W,C466,'Planificación 2026-1'!H:H,"AE"))&gt;0,"P38"," ")</f>
        <v xml:space="preserve"> </v>
      </c>
      <c r="BX466" s="108" t="str">
        <f>IF(SUM(COUNTIFS('Planificación 2026-1'!F:F,"HUAURA",'Planificación 2026-1'!W:W,C466,'Planificación 2026-1'!H:H,"T4"))&gt;0,"P55"," ")</f>
        <v xml:space="preserve"> </v>
      </c>
      <c r="BY466" s="109">
        <f>SUMIFS('Planificación 2026-1'!R:R,'Planificación 2026-1'!W:W,C466,'Planificación 2026-1'!H:H,"AF",'Planificación 2026-1'!I:I,"&gt;2")</f>
        <v>20</v>
      </c>
      <c r="BZ466" s="109">
        <f>SUMIFS('Planificación 2026-1'!R:R,'Planificación 2026-1'!W:W,C466,'Planificación 2026-1'!H:H,"EN",'Planificación 2026-1'!I:I,"&gt;2")</f>
        <v>0</v>
      </c>
      <c r="CA466" s="109">
        <f>SUMIFS('Planificación 2026-1'!R:R,'Planificación 2026-1'!W:W,C466,'Planificación 2026-1'!H:H,"IS",'Planificación 2026-1'!I:I,"&gt;2")</f>
        <v>0</v>
      </c>
      <c r="CB466" s="109">
        <f>SUMIFS('Planificación 2026-1'!R:R,'Planificación 2026-1'!W:W,C466,'Planificación 2026-1'!H:H,"PS",'Planificación 2026-1'!I:I,"&gt;2")</f>
        <v>0</v>
      </c>
      <c r="CC466" s="109">
        <f>SUMIFS('Planificación 2026-1'!R:R,'Planificación 2026-1'!W:W,C466,'Planificación 2026-1'!H:H,"IN",'Planificación 2026-1'!I:I,"&gt;2")</f>
        <v>0</v>
      </c>
      <c r="CD466" s="109">
        <f>SUMIFS('Planificación 2026-1'!R:R,'Planificación 2026-1'!W:W,C466,'Planificación 2026-1'!H:H,"CA",'Planificación 2026-1'!I:I,"&gt;2")</f>
        <v>0</v>
      </c>
      <c r="CE466" s="109">
        <f>SUMIFS('Planificación 2026-1'!R:R,'Planificación 2026-1'!W:W,C466,'Planificación 2026-1'!H:H,"DE",'Planificación 2026-1'!I:I,"&gt;2")</f>
        <v>0</v>
      </c>
      <c r="CF466" s="109">
        <f>SUMIFS('Planificación 2026-1'!R:R,'Planificación 2026-1'!W:W,C466,'Planificación 2026-1'!H:H,"OB",'Planificación 2026-1'!I:I,"&gt;2")</f>
        <v>0</v>
      </c>
      <c r="CG466" s="109">
        <f>SUMIFS('Planificación 2026-1'!R:R,'Planificación 2026-1'!W:W,C466,'Planificación 2026-1'!H:H,"MH",'Planificación 2026-1'!I:I,"&gt;2")</f>
        <v>0</v>
      </c>
      <c r="CH466" s="109">
        <f>SUMIFS('Planificación 2026-1'!R:R,'Planificación 2026-1'!W:W,C466,'Planificación 2026-1'!H:H,"IC",'Planificación 2026-1'!I:I,"&gt;2")</f>
        <v>0</v>
      </c>
      <c r="CI466" s="109">
        <f>SUMIFS('Planificación 2026-1'!R:R,'Planificación 2026-1'!W:W,C466,'Planificación 2026-1'!H:H,"AR",'Planificación 2026-1'!I:I,"&gt;2")</f>
        <v>0</v>
      </c>
      <c r="CJ466" s="109">
        <f>SUMIFS('Planificación 2026-1'!R:R,'Planificación 2026-1'!W:W,C466,'Planificación 2026-1'!H:H,"T1",'Planificación 2026-1'!I:I,"&gt;2")</f>
        <v>0</v>
      </c>
      <c r="CK466" s="109">
        <f>SUMIFS('Planificación 2026-1'!R:R,'Planificación 2026-1'!W:W,C466,'Planificación 2026-1'!H:H,"T3",'Planificación 2026-1'!I:I,"&gt;2")</f>
        <v>0</v>
      </c>
      <c r="CL466" s="109">
        <f>SUMIFS('Planificación 2026-1'!R:R,'Planificación 2026-1'!W:W,C466,'Planificación 2026-1'!H:H,"T2",'Planificación 2026-1'!I:I,"&gt;2")</f>
        <v>0</v>
      </c>
      <c r="CM466" s="109">
        <f>SUMIFS('Planificación 2026-1'!R:R,'Planificación 2026-1'!W:W,C466,'Planificación 2026-1'!H:H,"AE",'Planificación 2026-1'!I:I,"&gt;2")</f>
        <v>0</v>
      </c>
      <c r="CN466" s="109">
        <f>SUMIFS('Planificación 2026-1'!R:R,'Planificación 2026-1'!W:W,C466,'Planificación 2026-1'!H:H,"T4",'Planificación 2026-1'!I:I,"&gt;2")</f>
        <v>0</v>
      </c>
      <c r="CO466" s="109">
        <f>SUMIFS('Planificación 2026-1'!R:R,'Planificación 2026-1'!W:W,C466,'Planificación 2026-1'!H:H,"AF",'Planificación 2026-1'!I:I,"&lt;3")</f>
        <v>0</v>
      </c>
      <c r="CP466" s="109">
        <f>SUMIFS('Planificación 2026-1'!R:R,'Planificación 2026-1'!W:W,C466,'Planificación 2026-1'!H:H,"EN",'Planificación 2026-1'!I:I,"&lt;3")</f>
        <v>0</v>
      </c>
      <c r="CQ466" s="109">
        <f>SUMIFS('Planificación 2026-1'!R:R,'Planificación 2026-1'!W:W,C466,'Planificación 2026-1'!H:H,"IS",'Planificación 2026-1'!I:I,"&lt;3")</f>
        <v>0</v>
      </c>
      <c r="CR466" s="109">
        <f>SUMIFS('Planificación 2026-1'!R:R,'Planificación 2026-1'!W:W,C466,'Planificación 2026-1'!H:H,"PS",'Planificación 2026-1'!I:I,"&lt;3")</f>
        <v>0</v>
      </c>
      <c r="CS466" s="109">
        <f>SUMIFS('Planificación 2026-1'!R:R,'Planificación 2026-1'!W:W,C466,'Planificación 2026-1'!H:H,"IN",'Planificación 2026-1'!I:I,"&lt;3")</f>
        <v>0</v>
      </c>
      <c r="CT466" s="109">
        <f>SUMIFS('Planificación 2026-1'!R:R,'Planificación 2026-1'!W:W,C466,'Planificación 2026-1'!H:H,"CA",'Planificación 2026-1'!I:I,"&lt;3")</f>
        <v>5</v>
      </c>
      <c r="CU466" s="109">
        <f>SUMIFS('Planificación 2026-1'!R:R,'Planificación 2026-1'!W:W,C466,'Planificación 2026-1'!H:H,"DE",'Planificación 2026-1'!I:I,"&lt;3")</f>
        <v>5</v>
      </c>
      <c r="CV466" s="109">
        <f>SUMIFS('Planificación 2026-1'!R:R,'Planificación 2026-1'!W:W,C466,'Planificación 2026-1'!H:H,"OB",'Planificación 2026-1'!I:I,"&lt;3")</f>
        <v>0</v>
      </c>
      <c r="CW466" s="109">
        <f>SUMIFS('Planificación 2026-1'!R:R,'Planificación 2026-1'!W:W,C466,'Planificación 2026-1'!H:H,"MH",'Planificación 2026-1'!I:I,"&lt;3")</f>
        <v>0</v>
      </c>
      <c r="CX466" s="109">
        <f>SUMIFS('Planificación 2026-1'!R:R,'Planificación 2026-1'!W:W,C466,'Planificación 2026-1'!H:H,"IC",'Planificación 2026-1'!I:I,"&lt;3")</f>
        <v>0</v>
      </c>
      <c r="CY466" s="109">
        <f>SUMIFS('Planificación 2026-1'!R:R,'Planificación 2026-1'!W:W,C466,'Planificación 2026-1'!H:H,"AR",'Planificación 2026-1'!I:I,"&lt;3")</f>
        <v>0</v>
      </c>
      <c r="CZ466" s="109">
        <f>SUMIFS('Planificación 2026-1'!R:R,'Planificación 2026-1'!W:W,C466,'Planificación 2026-1'!H:H,"T1",'Planificación 2026-1'!I:I,"&lt;3")</f>
        <v>0</v>
      </c>
      <c r="DA466" s="109">
        <f>SUMIFS('Planificación 2026-1'!R:R,'Planificación 2026-1'!W:W,C466,'Planificación 2026-1'!H:H,"T3",'Planificación 2026-1'!I:I,"&lt;3")</f>
        <v>0</v>
      </c>
      <c r="DB466" s="109">
        <f>SUMIFS('Planificación 2026-1'!R:R,'Planificación 2026-1'!W:W,C466,'Planificación 2026-1'!H:H,"T2",'Planificación 2026-1'!I:I,"&lt;3")</f>
        <v>0</v>
      </c>
      <c r="DC466" s="109">
        <f>SUMIFS('Planificación 2026-1'!R:R,'Planificación 2026-1'!W:W,C466,'Planificación 2026-1'!H:H,"AE",'Planificación 2026-1'!I:I,"&lt;3")</f>
        <v>0</v>
      </c>
      <c r="DD466" s="109">
        <f>SUMIFS('Planificación 2026-1'!R:R,'Planificación 2026-1'!W:W,C466,'Planificación 2026-1'!H:H,"T4",'Planificación 2026-1'!I:I,"&lt;3")</f>
        <v>0</v>
      </c>
      <c r="DE466" s="108" t="str">
        <f t="shared" si="72"/>
        <v>P01</v>
      </c>
      <c r="DF466" s="41">
        <f>IF(C466="","",SUMIFS('Planificación 2026-1'!R:R,'Planificación 2026-1'!W:W,C466,'Planificación 2026-1'!F:F,"PRINCIPAL",'Planificación 2026-1'!X:X,"VIRTUAL"))</f>
        <v>20</v>
      </c>
      <c r="DG466" s="41">
        <f>IF(C466="","",SUMIFS('Planificación 2026-1'!R:R,'Planificación 2026-1'!W:W,C466,'Planificación 2026-1'!F:F,"PRINCIPAL",'Planificación 2026-1'!X:X,"PRESENCIAL"))</f>
        <v>0</v>
      </c>
      <c r="DH466" s="41">
        <f>IF(C466="","",SUMIFS('Planificación 2026-1'!R:R,'Planificación 2026-1'!W:W,C466,'Planificación 2026-1'!F:F,"PRINCIPAL",'Planificación 2026-1'!X:X,"HIBRIDO PRESENCIAL"))</f>
        <v>0</v>
      </c>
      <c r="DI466" s="108" t="str">
        <f t="shared" si="73"/>
        <v>P07P08</v>
      </c>
      <c r="DJ466" s="108">
        <f>IF(C466="","",SUMIFS('Planificación 2026-1'!R:R,'Planificación 2026-1'!W:W,C466,'Planificación 2026-1'!F:F,"FILIAL",'Planificación 2026-1'!X:X,"VIRTUAL"))</f>
        <v>5</v>
      </c>
      <c r="DK466" s="110">
        <f>IF(C466="","",SUMIFS('Planificación 2026-1'!R:R,'Planificación 2026-1'!W:W,C466,'Planificación 2026-1'!F:F,"FILIAL",'Planificación 2026-1'!X:X,"PRESENCIAL"))</f>
        <v>5</v>
      </c>
      <c r="DL466" s="61">
        <f>IF(C466="","",SUMIFS('Planificación 2026-1'!R:R,'Planificación 2026-1'!W:W,C466,'Planificación 2026-1'!F:F,"FILIAL",'Planificación 2026-1'!X:X,"HIBRIDO PRESENCIAL"))</f>
        <v>0</v>
      </c>
      <c r="DM466" s="111" t="str">
        <f t="shared" si="74"/>
        <v/>
      </c>
      <c r="DN466" s="108">
        <f>IF(C466="","",SUMIFS('Planificación 2026-1'!R:R,'Planificación 2026-1'!W:W,C466,'Planificación 2026-1'!F:F,"SUNAMPE",'Planificación 2026-1'!X:X,"VIRTUAL"))</f>
        <v>0</v>
      </c>
      <c r="DO466" s="61">
        <f>IF(C466="","",SUMIFS('Planificación 2026-1'!R:R,'Planificación 2026-1'!W:W,C466,'Planificación 2026-1'!F:F,"SUNAMPE",'Planificación 2026-1'!X:X,"PRESENCIAL"))</f>
        <v>0</v>
      </c>
      <c r="DP466" s="111" t="str">
        <f t="shared" si="75"/>
        <v/>
      </c>
      <c r="DQ466" s="108">
        <f>IF(C466="","",SUMIFS('Planificación 2026-1'!R:R,'Planificación 2026-1'!W:W,C466,'Planificación 2026-1'!F:F,"HUAURA",'Planificación 2026-1'!X:X,"VIRTUAL"))</f>
        <v>0</v>
      </c>
      <c r="DR466" s="61">
        <f>IF(C466="","",SUMIFS('Planificación 2026-1'!R:R,'Planificación 2026-1'!W:W,C466,'Planificación 2026-1'!F:F,"HUAURA",'Planificación 2026-1'!X:X,"PRESENCIAL"))</f>
        <v>0</v>
      </c>
      <c r="DS466" s="76">
        <f>SUMIFS('Planificación 2026-1'!R:R,'Planificación 2026-1'!W:W,C466,'Planificación 2026-1'!F:F,"PRINCIPAL",'Planificación 2026-1'!X:X,"VIRTUAL",'Planificación 2026-1'!I:I,"&gt;2")</f>
        <v>20</v>
      </c>
      <c r="DT466" s="76">
        <f>SUMIFS('Planificación 2026-1'!R:R,'Planificación 2026-1'!W:W,C466,'Planificación 2026-1'!F:F,"PRINCIPAL",'Planificación 2026-1'!X:X,"&lt;&gt;VIRTUAL",'Planificación 2026-1'!I:I,"&gt;2")</f>
        <v>0</v>
      </c>
      <c r="DU466" s="76">
        <f>SUMIFS('Planificación 2026-1'!R:R,'Planificación 2026-1'!W:W,C466,'Planificación 2026-1'!F:F,"SUNAMPE",'Planificación 2026-1'!X:X,"VIRTUAL",'Planificación 2026-1'!I:I,"&gt;2")</f>
        <v>0</v>
      </c>
      <c r="DV466" s="76">
        <f>SUMIFS('Planificación 2026-1'!R:R,'Planificación 2026-1'!W:W,C466,'Planificación 2026-1'!F:F,"SUNAMPE",'Planificación 2026-1'!X:X,"&lt;&gt;VIRTUAL",'Planificación 2026-1'!I:I,"&gt;2")</f>
        <v>0</v>
      </c>
      <c r="DW466" s="76">
        <f>SUMIFS('Planificación 2026-1'!R:R,'Planificación 2026-1'!W:W,C466,'Planificación 2026-1'!F:F,"FILIAL",'Planificación 2026-1'!X:X,"VIRTUAL",'Planificación 2026-1'!I:I,"&gt;2")</f>
        <v>0</v>
      </c>
      <c r="DX466" s="76">
        <f>SUMIFS('Planificación 2026-1'!R:R,'Planificación 2026-1'!W:W,C466,'Planificación 2026-1'!F:F,"FILIAL",'Planificación 2026-1'!X:X,"&lt;&gt;VIRTUAL",'Planificación 2026-1'!I:I,"&gt;2")</f>
        <v>0</v>
      </c>
      <c r="DY466" s="76">
        <f>SUMIFS('Planificación 2026-1'!R:R,'Planificación 2026-1'!W:W,C466,'Planificación 2026-1'!F:F,"PORUMA",'Planificación 2026-1'!X:X,"VIRTUAL",'Planificación 2026-1'!I:I,"&gt;2")</f>
        <v>0</v>
      </c>
      <c r="DZ466" s="76">
        <f>SUMIFS('Planificación 2026-1'!R:R,'Planificación 2026-1'!W:W,C466,'Planificación 2026-1'!F:F,"PORUMA",'Planificación 2026-1'!X:X,"&lt;&gt;VIRTUAL",'Planificación 2026-1'!I:I,"&gt;2")</f>
        <v>0</v>
      </c>
      <c r="EA466" s="76">
        <f>SUMIFS('Planificación 2026-1'!R:R,'Planificación 2026-1'!W:W,C466,'Planificación 2026-1'!F:F,"HUAURA",'Planificación 2026-1'!X:X,"VIRTUAL",'Planificación 2026-1'!I:I,"&gt;2")</f>
        <v>0</v>
      </c>
      <c r="EB466" s="76">
        <f>SUMIFS('Planificación 2026-1'!R:R,'Planificación 2026-1'!W:W,C466,'Planificación 2026-1'!F:F,"HUAURA",'Planificación 2026-1'!X:X,"&lt;&gt;VIRTUAL",'Planificación 2026-1'!I:I,"&gt;2")</f>
        <v>0</v>
      </c>
      <c r="EC466" s="76">
        <f>SUMIFS('Planificación 2026-1'!R:R,'Planificación 2026-1'!W:W,C466,'Planificación 2026-1'!F:F,"PRINCIPAL",'Planificación 2026-1'!X:X,"VIRTUAL",'Planificación 2026-1'!I:I,"&lt;3")</f>
        <v>0</v>
      </c>
      <c r="ED466" s="76">
        <f>SUMIFS('Planificación 2026-1'!R:R,'Planificación 2026-1'!W:W,C466,'Planificación 2026-1'!F:F,"PRINCIPAL",'Planificación 2026-1'!X:X,"&lt;&gt;VIRTUAL",'Planificación 2026-1'!I:I,"&lt;3")</f>
        <v>0</v>
      </c>
      <c r="EE466" s="76">
        <f>SUMIFS('Planificación 2026-1'!R:R,'Planificación 2026-1'!W:W,C466,'Planificación 2026-1'!F:F,"SUNAMPE",'Planificación 2026-1'!X:X,"VIRTUAL",'Planificación 2026-1'!I:I,"&lt;3")</f>
        <v>0</v>
      </c>
      <c r="EF466" s="76">
        <f>SUMIFS('Planificación 2026-1'!R:R,'Planificación 2026-1'!W:W,C466,'Planificación 2026-1'!F:F,"SUNAMPE",'Planificación 2026-1'!X:X,"&lt;&gt;VIRTUAL",'Planificación 2026-1'!I:I,"&lt;3")</f>
        <v>0</v>
      </c>
      <c r="EG466" s="76">
        <f>SUMIFS('Planificación 2026-1'!R:R,'Planificación 2026-1'!W:W,C466,'Planificación 2026-1'!F:F,"FILIAL",'Planificación 2026-1'!X:X,"VIRTUAL",'Planificación 2026-1'!I:I,"&lt;3")</f>
        <v>5</v>
      </c>
      <c r="EH466" s="76">
        <f>SUMIFS('Planificación 2026-1'!R:R,'Planificación 2026-1'!W:W,C466,'Planificación 2026-1'!F:F,"FILIAL",'Planificación 2026-1'!X:X,"&lt;&gt;VIRTUAL",'Planificación 2026-1'!I:I,"&lt;3")</f>
        <v>5</v>
      </c>
      <c r="EI466" s="76">
        <f>SUMIFS('Planificación 2026-1'!R:R,'Planificación 2026-1'!W:W,C466,'Planificación 2026-1'!F:F,"PORUMA",'Planificación 2026-1'!X:X,"VIRTUAL",'Planificación 2026-1'!I:I,"&lt;3")</f>
        <v>0</v>
      </c>
      <c r="EJ466" s="76">
        <f>SUMIFS('Planificación 2026-1'!R:R,'Planificación 2026-1'!W:W,C466,'Planificación 2026-1'!F:F,"PORUMA",'Planificación 2026-1'!X:X,"&lt;&gt;VIRTUAL",'Planificación 2026-1'!I:I,"&lt;3")</f>
        <v>0</v>
      </c>
      <c r="EK466" s="76">
        <f>SUMIFS('Planificación 2026-1'!R:R,'Planificación 2026-1'!W:W,C466,'Planificación 2026-1'!F:F,"HUAURA",'Planificación 2026-1'!X:X,"VIRTUAL",'Planificación 2026-1'!I:I,"&lt;3")</f>
        <v>0</v>
      </c>
      <c r="EL466" s="76">
        <f>SUMIFS('Planificación 2026-1'!R:R,'Planificación 2026-1'!W:W,C466,'Planificación 2026-1'!F:F,"HUAURA",'Planificación 2026-1'!X:X,"&lt;&gt;VIRTUAL",'Planificación 2026-1'!I:I,"&lt;3")</f>
        <v>0</v>
      </c>
      <c r="EM466" s="76"/>
      <c r="EN466" s="76">
        <f t="shared" si="68"/>
        <v>25</v>
      </c>
      <c r="EO466" s="76">
        <f t="shared" si="69"/>
        <v>5</v>
      </c>
      <c r="EP466" s="76" t="b">
        <f t="shared" si="70"/>
        <v>1</v>
      </c>
      <c r="EQ466" s="76" t="str">
        <f t="shared" si="71"/>
        <v/>
      </c>
      <c r="ER466" s="76" t="str">
        <f t="shared" si="76"/>
        <v>MAS VIRTUAL</v>
      </c>
    </row>
    <row r="467" spans="1:148" hidden="1">
      <c r="A467" s="83"/>
      <c r="B467" s="119">
        <v>464</v>
      </c>
      <c r="C467" s="115" t="s">
        <v>642</v>
      </c>
      <c r="D467" s="112">
        <f>SUMIF('Planificación 2026-1'!W:W,C467,'Planificación 2026-1'!R:R)</f>
        <v>0</v>
      </c>
      <c r="E467" s="114" t="s">
        <v>170</v>
      </c>
      <c r="F467" s="115" t="s">
        <v>596</v>
      </c>
      <c r="G467" s="115" t="s">
        <v>153</v>
      </c>
      <c r="H467" s="115" t="s">
        <v>221</v>
      </c>
      <c r="I467" s="107" t="str">
        <f>IF(SUM(COUNTIFS('Planificación 2026-1'!F:F,"PRINCIPAL",'Planificación 2026-1'!W:W,C467,'Planificación 2026-1'!H:H,"AF"))&gt;0,"P01"," ")</f>
        <v xml:space="preserve"> </v>
      </c>
      <c r="J467" s="108" t="str">
        <f>IF(SUM(COUNTIFS('Planificación 2026-1'!F:F,"PRINCIPAL",'Planificación 2026-1'!W:W,C467,'Planificación 2026-1'!H:H,"EN"))&gt;0,"P02"," ")</f>
        <v xml:space="preserve"> </v>
      </c>
      <c r="K467" s="108" t="str">
        <f>IF(SUM(COUNTIFS('Planificación 2026-1'!F:F,"PRINCIPAL",'Planificación 2026-1'!W:W,C467,'Planificación 2026-1'!H:H,"IS"))&gt;0,"P03"," ")</f>
        <v xml:space="preserve"> </v>
      </c>
      <c r="L467" s="108" t="str">
        <f>IF(SUM(COUNTIFS('Planificación 2026-1'!F:F,"PRINCIPAL",'Planificación 2026-1'!W:W,C467,'Planificación 2026-1'!H:H,"PS"))&gt;0,"P04"," ")</f>
        <v xml:space="preserve"> </v>
      </c>
      <c r="M467" s="108"/>
      <c r="N467" s="108" t="str">
        <f>IF(SUM(COUNTIFS('Planificación 2026-1'!F:F,"PRINCIPAL",'Planificación 2026-1'!W:W,C467,'Planificación 2026-1'!H:H,"IN"))&gt;0,"P06"," ")</f>
        <v xml:space="preserve"> </v>
      </c>
      <c r="O467" s="108" t="str">
        <f>IF(SUM(COUNTIFS('Planificación 2026-1'!F:F,"PRINCIPAL",'Planificación 2026-1'!W:W,C467,'Planificación 2026-1'!H:H,"CA"))&gt;0,"P07"," ")</f>
        <v xml:space="preserve"> </v>
      </c>
      <c r="P467" s="108" t="str">
        <f>IF(SUM(COUNTIFS('Planificación 2026-1'!F:F,"PRINCIPAL",'Planificación 2026-1'!W:W,C467,'Planificación 2026-1'!H:H,"DE"))&gt;0,"P08"," ")</f>
        <v xml:space="preserve"> </v>
      </c>
      <c r="Q467" s="108" t="str">
        <f>IF(SUM(COUNTIFS('Planificación 2026-1'!F:F,"PRINCIPAL",'Planificación 2026-1'!W:W,C467,'Planificación 2026-1'!H:H,"OB"))&gt;0,"P09"," ")</f>
        <v xml:space="preserve"> </v>
      </c>
      <c r="R467" s="108" t="str">
        <f>IF(SUM(COUNTIFS('Planificación 2026-1'!F:F,"PRINCIPAL",'Planificación 2026-1'!W:W,C467,'Planificación 2026-1'!H:H,"MH"))&gt;0,"P31"," ")</f>
        <v xml:space="preserve"> </v>
      </c>
      <c r="S467" s="108" t="str">
        <f>IF(SUM(COUNTIFS('Planificación 2026-1'!F:F,"PRINCIPAL",'Planificación 2026-1'!W:W,C467,'Planificación 2026-1'!H:H,"IC"))&gt;0,"P32"," ")</f>
        <v xml:space="preserve"> </v>
      </c>
      <c r="T467" s="108" t="str">
        <f>IF(SUM(COUNTIFS('Planificación 2026-1'!F:F,"PRINCIPAL",'Planificación 2026-1'!W:W,C467,'Planificación 2026-1'!H:H,"AR"))&gt;0,"P34"," ")</f>
        <v xml:space="preserve"> </v>
      </c>
      <c r="U467" s="108" t="str">
        <f>IF(SUM(COUNTIFS('Planificación 2026-1'!F:F,"PRINCIPAL",'Planificación 2026-1'!W:W,C467,'Planificación 2026-1'!H:H,"T1"))&gt;0,"P35"," ")</f>
        <v xml:space="preserve"> </v>
      </c>
      <c r="V467" s="108" t="str">
        <f>IF(SUM(COUNTIFS('Planificación 2026-1'!F:F,"PRINCIPAL",'Planificación 2026-1'!W:W,C467,'Planificación 2026-1'!H:H,"T3"))&gt;0,"P36"," ")</f>
        <v xml:space="preserve"> </v>
      </c>
      <c r="W467" s="108" t="str">
        <f>IF(SUM(COUNTIFS('Planificación 2026-1'!F:F,"PRINCIPAL",'Planificación 2026-1'!W:W,C467,'Planificación 2026-1'!H:H,"T2"))&gt;0,"P37"," ")</f>
        <v xml:space="preserve"> </v>
      </c>
      <c r="X467" s="108" t="str">
        <f>IF(SUM(COUNTIFS('Planificación 2026-1'!F:F,"PRINCIPAL",'Planificación 2026-1'!W:W,C467,'Planificación 2026-1'!H:H,"AE"))&gt;0,"P38"," ")</f>
        <v xml:space="preserve"> </v>
      </c>
      <c r="Y467" s="108" t="str">
        <f>IF(SUM(COUNTIFS('Planificación 2026-1'!F:F,"PRINCIPAL",'Planificación 2026-1'!W:W,C467,'Planificación 2026-1'!H:H,"T4"))&gt;0,"P55"," ")</f>
        <v xml:space="preserve"> </v>
      </c>
      <c r="Z467" s="108" t="str">
        <f>IF(SUM(COUNTIFS('Planificación 2026-1'!F:F,"FILIAL",'Planificación 2026-1'!W:W,C467,'Planificación 2026-1'!H:H,"AF"))&gt;0," P01"," ")</f>
        <v xml:space="preserve"> </v>
      </c>
      <c r="AA467" s="108" t="str">
        <f>IF(SUM(COUNTIFS('Planificación 2026-1'!F:F,"FILIAL",'Planificación 2026-1'!W:W,C467,'Planificación 2026-1'!H:H,"EN"))&gt;0,"P02"," ")</f>
        <v xml:space="preserve"> </v>
      </c>
      <c r="AB467" s="108" t="str">
        <f>IF(SUM(COUNTIFS('Planificación 2026-1'!F:F,"FILIAL",'Planificación 2026-1'!W:W,C467,'Planificación 2026-1'!H:H,"IS"))&gt;0,"P03"," ")</f>
        <v xml:space="preserve"> </v>
      </c>
      <c r="AC467" s="108" t="str">
        <f>IF(SUM(COUNTIFS('Planificación 2026-1'!F:F,"FILIAL",'Planificación 2026-1'!W:W,C467,'Planificación 2026-1'!H:H,"PS"))&gt;0,"P04"," ")</f>
        <v xml:space="preserve"> </v>
      </c>
      <c r="AD467" s="108"/>
      <c r="AE467" s="108" t="str">
        <f>IF(SUM(COUNTIFS('Planificación 2026-1'!F:F,"FILIAL",'Planificación 2026-1'!W:W,C467,'Planificación 2026-1'!H:H,"IN"))&gt;0,"P06"," ")</f>
        <v xml:space="preserve"> </v>
      </c>
      <c r="AF467" s="108" t="str">
        <f>IF(SUM(COUNTIFS('Planificación 2026-1'!F:F,"FILIAL",'Planificación 2026-1'!W:W,C467,'Planificación 2026-1'!H:H,"CA"))&gt;0,"P07"," ")</f>
        <v xml:space="preserve"> </v>
      </c>
      <c r="AG467" s="108" t="str">
        <f>IF(SUM(COUNTIFS('Planificación 2026-1'!F:F,"FILIAL",'Planificación 2026-1'!W:W,C467,'Planificación 2026-1'!H:H,"DE"))&gt;0,"P08"," ")</f>
        <v xml:space="preserve"> </v>
      </c>
      <c r="AH467" s="108" t="str">
        <f>IF(SUM(COUNTIFS('Planificación 2026-1'!F:F,"FILIAL",'Planificación 2026-1'!W:W,C467,'Planificación 2026-1'!H:H,"OB"))&gt;0,"P09"," ")</f>
        <v xml:space="preserve"> </v>
      </c>
      <c r="AI467" s="108" t="str">
        <f>IF(SUM(COUNTIFS('Planificación 2026-1'!F:F,"FILIAL",'Planificación 2026-1'!W:W,C467,'Planificación 2026-1'!H:H,"MH"))&gt;0,"P31"," ")</f>
        <v xml:space="preserve"> </v>
      </c>
      <c r="AJ467" s="108" t="str">
        <f>IF(SUM(COUNTIFS('Planificación 2026-1'!F:F,"FILIAL",'Planificación 2026-1'!W:W,C467,'Planificación 2026-1'!H:H,"IC"))&gt;0,"P32"," ")</f>
        <v xml:space="preserve"> </v>
      </c>
      <c r="AK467" s="108" t="str">
        <f>IF(SUM(COUNTIFS('Planificación 2026-1'!F:F,"FILIAL",'Planificación 2026-1'!W:W,C467,'Planificación 2026-1'!H:H,"AR"))&gt;0,"P34"," ")</f>
        <v xml:space="preserve"> </v>
      </c>
      <c r="AL467" s="108" t="str">
        <f>IF(SUM(COUNTIFS('Planificación 2026-1'!F:F,"FILIAL",'Planificación 2026-1'!W:W,C467,'Planificación 2026-1'!H:H,"T1"))&gt;0,"P35"," ")</f>
        <v xml:space="preserve"> </v>
      </c>
      <c r="AM467" s="108" t="str">
        <f>IF(SUM(COUNTIFS('Planificación 2026-1'!F:F,"FILIAL",'Planificación 2026-1'!W:W,C467,'Planificación 2026-1'!H:H,"T3"))&gt;0,"P36"," ")</f>
        <v xml:space="preserve"> </v>
      </c>
      <c r="AN467" s="108" t="str">
        <f>IF(SUM(COUNTIFS('Planificación 2026-1'!F:F,"FILIAL",'Planificación 2026-1'!W:W,C467,'Planificación 2026-1'!H:H,"T2"))&gt;0,"P37"," ")</f>
        <v xml:space="preserve"> </v>
      </c>
      <c r="AO467" s="108" t="str">
        <f>IF(SUM(COUNTIFS('Planificación 2026-1'!F:F,"FILIAL",'Planificación 2026-1'!W:W,C467,'Planificación 2026-1'!H:H,"AE"))&gt;0,"P38"," ")</f>
        <v xml:space="preserve"> </v>
      </c>
      <c r="AP467" s="108" t="str">
        <f>IF(SUM(COUNTIFS('Planificación 2026-1'!F:F,"FILIAL",'Planificación 2026-1'!W:W,C467,'Planificación 2026-1'!H:H,"T4"))&gt;0,"P55"," ")</f>
        <v xml:space="preserve"> </v>
      </c>
      <c r="AQ467" s="108" t="str">
        <f>IF(SUM(COUNTIFS('Planificación 2026-1'!F:F,"SUNAMPE",'Planificación 2026-1'!W:W,C467,'Planificación 2026-1'!H:H,"AF"))&gt;0," P01"," ")</f>
        <v xml:space="preserve"> </v>
      </c>
      <c r="AR467" s="108" t="str">
        <f>IF(SUM(COUNTIFS('Planificación 2026-1'!F:F,"SUNAMPE",'Planificación 2026-1'!W:W,C467,'Planificación 2026-1'!H:H,"EN"))&gt;0,"P02"," ")</f>
        <v xml:space="preserve"> </v>
      </c>
      <c r="AS467" s="108" t="str">
        <f>IF(SUM(COUNTIFS('Planificación 2026-1'!F:F,"SUNAMPE",'Planificación 2026-1'!W:W,C467,'Planificación 2026-1'!H:H,"IS"))&gt;0,"P03"," ")</f>
        <v xml:space="preserve"> </v>
      </c>
      <c r="AT467" s="108" t="str">
        <f>IF(SUM(COUNTIFS('Planificación 2026-1'!F:F,"SUNAMPE",'Planificación 2026-1'!W:W,C467,'Planificación 2026-1'!H:H,"PS"))&gt;0,"P04"," ")</f>
        <v xml:space="preserve"> </v>
      </c>
      <c r="AU467" s="108"/>
      <c r="AV467" s="108" t="str">
        <f>IF(SUM(COUNTIFS('Planificación 2026-1'!F:F,"SUNAMPE",'Planificación 2026-1'!W:W,C467,'Planificación 2026-1'!H:H,"IN"))&gt;0,"P06"," ")</f>
        <v xml:space="preserve"> </v>
      </c>
      <c r="AW467" s="108" t="str">
        <f>IF(SUM(COUNTIFS('Planificación 2026-1'!F:F,"SUNAMPE",'Planificación 2026-1'!W:W,C467,'Planificación 2026-1'!H:H,"CA"))&gt;0,"P07"," ")</f>
        <v xml:space="preserve"> </v>
      </c>
      <c r="AX467" s="108" t="str">
        <f>IF(SUM(COUNTIFS('Planificación 2026-1'!F:F,"SUNAMPE",'Planificación 2026-1'!W:W,C467,'Planificación 2026-1'!H:H,"DE"))&gt;0,"P08"," ")</f>
        <v xml:space="preserve"> </v>
      </c>
      <c r="AY467" s="108" t="str">
        <f>IF(SUM(COUNTIFS('Planificación 2026-1'!F:F,"SUNAMPE",'Planificación 2026-1'!W:W,C467,'Planificación 2026-1'!H:H,"OB"))&gt;0,"P09"," ")</f>
        <v xml:space="preserve"> </v>
      </c>
      <c r="AZ467" s="108" t="str">
        <f>IF(SUM(COUNTIFS('Planificación 2026-1'!F:F,"SUNAMPE",'Planificación 2026-1'!W:W,C467,'Planificación 2026-1'!H:H,"MH"))&gt;0,"P31"," ")</f>
        <v xml:space="preserve"> </v>
      </c>
      <c r="BA467" s="108" t="str">
        <f>IF(SUM(COUNTIFS('Planificación 2026-1'!F:F,"SUNAMPE",'Planificación 2026-1'!W:W,C467,'Planificación 2026-1'!H:H,"IC"))&gt;0,"P32"," ")</f>
        <v xml:space="preserve"> </v>
      </c>
      <c r="BB467" s="108" t="str">
        <f>IF(SUM(COUNTIFS('Planificación 2026-1'!F:F,"SUNAMPE",'Planificación 2026-1'!W:W,C467,'Planificación 2026-1'!H:H,"AR"))&gt;0,"P34"," ")</f>
        <v xml:space="preserve"> </v>
      </c>
      <c r="BC467" s="108" t="str">
        <f>IF(SUM(COUNTIFS('Planificación 2026-1'!F:F,"SUNAMPE",'Planificación 2026-1'!W:W,C467,'Planificación 2026-1'!H:H,"T1"))&gt;0,"P35"," ")</f>
        <v xml:space="preserve"> </v>
      </c>
      <c r="BD467" s="108" t="str">
        <f>IF(SUM(COUNTIFS('Planificación 2026-1'!F:F,"SUNAMPE",'Planificación 2026-1'!W:W,C467,'Planificación 2026-1'!H:H,"T3"))&gt;0,"P36"," ")</f>
        <v xml:space="preserve"> </v>
      </c>
      <c r="BE467" s="108" t="str">
        <f>IF(SUM(COUNTIFS('Planificación 2026-1'!F:F,"SUNAMPE",'Planificación 2026-1'!W:W,C467,'Planificación 2026-1'!H:H,"T2"))&gt;0,"P37"," ")</f>
        <v xml:space="preserve"> </v>
      </c>
      <c r="BF467" s="108" t="str">
        <f>IF(SUM(COUNTIFS('Planificación 2026-1'!F:F,"SUNAMPE",'Planificación 2026-1'!W:W,C467,'Planificación 2026-1'!H:H,"AE"))&gt;0,"P38"," ")</f>
        <v xml:space="preserve"> </v>
      </c>
      <c r="BG467" s="108" t="str">
        <f>IF(SUM(COUNTIFS('Planificación 2026-1'!F:F,"SUNAMPE",'Planificación 2026-1'!W:W,C467,'Planificación 2026-1'!H:H,"T4"))&gt;0,"P55"," ")</f>
        <v xml:space="preserve"> </v>
      </c>
      <c r="BH467" s="108" t="str">
        <f>IF(SUM(COUNTIFS('Planificación 2026-1'!F:F,"HUAURA",'Planificación 2026-1'!W:W,C467,'Planificación 2026-1'!H:H,"AF"))&gt;0," P01"," ")</f>
        <v xml:space="preserve"> </v>
      </c>
      <c r="BI467" s="108" t="str">
        <f>IF(SUM(COUNTIFS('Planificación 2026-1'!F:F,"HUAURA",'Planificación 2026-1'!W:W,C467,'Planificación 2026-1'!H:H,"EN"))&gt;0,"P02"," ")</f>
        <v xml:space="preserve"> </v>
      </c>
      <c r="BJ467" s="108" t="str">
        <f>IF(SUM(COUNTIFS('Planificación 2026-1'!F:F,"HUAURA",'Planificación 2026-1'!W:W,C467,'Planificación 2026-1'!H:H,"IS"))&gt;0,"P03"," ")</f>
        <v xml:space="preserve"> </v>
      </c>
      <c r="BK467" s="108" t="str">
        <f>IF(SUM(COUNTIFS('Planificación 2026-1'!F:F,"HUAURA",'Planificación 2026-1'!W:W,C467,'Planificación 2026-1'!H:H,"PS"))&gt;0,"P04"," ")</f>
        <v xml:space="preserve"> </v>
      </c>
      <c r="BL467" s="108"/>
      <c r="BM467" s="108" t="str">
        <f>IF(SUM(COUNTIFS('Planificación 2026-1'!F:F,"HUAURA",'Planificación 2026-1'!W:W,C467,'Planificación 2026-1'!H:H,"IN"))&gt;0,"P06"," ")</f>
        <v xml:space="preserve"> </v>
      </c>
      <c r="BN467" s="108" t="str">
        <f>IF(SUM(COUNTIFS('Planificación 2026-1'!F:F,"HUAURA",'Planificación 2026-1'!W:W,C467,'Planificación 2026-1'!H:H,"CA"))&gt;0,"P07"," ")</f>
        <v xml:space="preserve"> </v>
      </c>
      <c r="BO467" s="108" t="str">
        <f>IF(SUM(COUNTIFS('Planificación 2026-1'!F:F,"HUAURA",'Planificación 2026-1'!W:W,C467,'Planificación 2026-1'!H:H,"DE"))&gt;0,"P08"," ")</f>
        <v xml:space="preserve"> </v>
      </c>
      <c r="BP467" s="108" t="str">
        <f>IF(SUM(COUNTIFS('Planificación 2026-1'!F:F,"HUAURA",'Planificación 2026-1'!W:W,C467,'Planificación 2026-1'!H:H,"OB"))&gt;0,"P09"," ")</f>
        <v xml:space="preserve"> </v>
      </c>
      <c r="BQ467" s="108" t="str">
        <f>IF(SUM(COUNTIFS('Planificación 2026-1'!F:F,"HUAURA",'Planificación 2026-1'!W:W,C467,'Planificación 2026-1'!H:H,"MH"))&gt;0,"P31"," ")</f>
        <v xml:space="preserve"> </v>
      </c>
      <c r="BR467" s="108" t="str">
        <f>IF(SUM(COUNTIFS('Planificación 2026-1'!F:F,"HUAURA",'Planificación 2026-1'!W:W,C467,'Planificación 2026-1'!H:H,"IC"))&gt;0,"P32"," ")</f>
        <v xml:space="preserve"> </v>
      </c>
      <c r="BS467" s="108" t="str">
        <f>IF(SUM(COUNTIFS('Planificación 2026-1'!F:F,"HUAURA",'Planificación 2026-1'!W:W,C467,'Planificación 2026-1'!H:H,"AR"))&gt;0,"P34"," ")</f>
        <v xml:space="preserve"> </v>
      </c>
      <c r="BT467" s="108" t="str">
        <f>IF(SUM(COUNTIFS('Planificación 2026-1'!F:F,"HUAURA",'Planificación 2026-1'!W:W,C467,'Planificación 2026-1'!H:H,"T1"))&gt;0,"P35"," ")</f>
        <v xml:space="preserve"> </v>
      </c>
      <c r="BU467" s="108" t="str">
        <f>IF(SUM(COUNTIFS('Planificación 2026-1'!F:F,"HUAURA",'Planificación 2026-1'!W:W,C467,'Planificación 2026-1'!H:H,"T3"))&gt;0,"P36"," ")</f>
        <v xml:space="preserve"> </v>
      </c>
      <c r="BV467" s="108" t="str">
        <f>IF(SUM(COUNTIFS('Planificación 2026-1'!F:F,"HUAURA",'Planificación 2026-1'!W:W,C467,'Planificación 2026-1'!H:H,"T2"))&gt;0,"P37"," ")</f>
        <v xml:space="preserve"> </v>
      </c>
      <c r="BW467" s="108" t="str">
        <f>IF(SUM(COUNTIFS('Planificación 2026-1'!F:F,"HUAURA",'Planificación 2026-1'!W:W,C467,'Planificación 2026-1'!H:H,"AE"))&gt;0,"P38"," ")</f>
        <v xml:space="preserve"> </v>
      </c>
      <c r="BX467" s="108" t="str">
        <f>IF(SUM(COUNTIFS('Planificación 2026-1'!F:F,"HUAURA",'Planificación 2026-1'!W:W,C467,'Planificación 2026-1'!H:H,"T4"))&gt;0,"P55"," ")</f>
        <v xml:space="preserve"> </v>
      </c>
      <c r="BY467" s="109">
        <f>SUMIFS('Planificación 2026-1'!R:R,'Planificación 2026-1'!W:W,C467,'Planificación 2026-1'!H:H,"AF",'Planificación 2026-1'!I:I,"&gt;2")</f>
        <v>0</v>
      </c>
      <c r="BZ467" s="109">
        <f>SUMIFS('Planificación 2026-1'!R:R,'Planificación 2026-1'!W:W,C467,'Planificación 2026-1'!H:H,"EN",'Planificación 2026-1'!I:I,"&gt;2")</f>
        <v>0</v>
      </c>
      <c r="CA467" s="109">
        <f>SUMIFS('Planificación 2026-1'!R:R,'Planificación 2026-1'!W:W,C467,'Planificación 2026-1'!H:H,"IS",'Planificación 2026-1'!I:I,"&gt;2")</f>
        <v>0</v>
      </c>
      <c r="CB467" s="109">
        <f>SUMIFS('Planificación 2026-1'!R:R,'Planificación 2026-1'!W:W,C467,'Planificación 2026-1'!H:H,"PS",'Planificación 2026-1'!I:I,"&gt;2")</f>
        <v>0</v>
      </c>
      <c r="CC467" s="109">
        <f>SUMIFS('Planificación 2026-1'!R:R,'Planificación 2026-1'!W:W,C467,'Planificación 2026-1'!H:H,"IN",'Planificación 2026-1'!I:I,"&gt;2")</f>
        <v>0</v>
      </c>
      <c r="CD467" s="109">
        <f>SUMIFS('Planificación 2026-1'!R:R,'Planificación 2026-1'!W:W,C467,'Planificación 2026-1'!H:H,"CA",'Planificación 2026-1'!I:I,"&gt;2")</f>
        <v>0</v>
      </c>
      <c r="CE467" s="109">
        <f>SUMIFS('Planificación 2026-1'!R:R,'Planificación 2026-1'!W:W,C467,'Planificación 2026-1'!H:H,"DE",'Planificación 2026-1'!I:I,"&gt;2")</f>
        <v>0</v>
      </c>
      <c r="CF467" s="109">
        <f>SUMIFS('Planificación 2026-1'!R:R,'Planificación 2026-1'!W:W,C467,'Planificación 2026-1'!H:H,"OB",'Planificación 2026-1'!I:I,"&gt;2")</f>
        <v>0</v>
      </c>
      <c r="CG467" s="109">
        <f>SUMIFS('Planificación 2026-1'!R:R,'Planificación 2026-1'!W:W,C467,'Planificación 2026-1'!H:H,"MH",'Planificación 2026-1'!I:I,"&gt;2")</f>
        <v>0</v>
      </c>
      <c r="CH467" s="109">
        <f>SUMIFS('Planificación 2026-1'!R:R,'Planificación 2026-1'!W:W,C467,'Planificación 2026-1'!H:H,"IC",'Planificación 2026-1'!I:I,"&gt;2")</f>
        <v>0</v>
      </c>
      <c r="CI467" s="109">
        <f>SUMIFS('Planificación 2026-1'!R:R,'Planificación 2026-1'!W:W,C467,'Planificación 2026-1'!H:H,"AR",'Planificación 2026-1'!I:I,"&gt;2")</f>
        <v>0</v>
      </c>
      <c r="CJ467" s="109">
        <f>SUMIFS('Planificación 2026-1'!R:R,'Planificación 2026-1'!W:W,C467,'Planificación 2026-1'!H:H,"T1",'Planificación 2026-1'!I:I,"&gt;2")</f>
        <v>0</v>
      </c>
      <c r="CK467" s="109">
        <f>SUMIFS('Planificación 2026-1'!R:R,'Planificación 2026-1'!W:W,C467,'Planificación 2026-1'!H:H,"T3",'Planificación 2026-1'!I:I,"&gt;2")</f>
        <v>0</v>
      </c>
      <c r="CL467" s="109">
        <f>SUMIFS('Planificación 2026-1'!R:R,'Planificación 2026-1'!W:W,C467,'Planificación 2026-1'!H:H,"T2",'Planificación 2026-1'!I:I,"&gt;2")</f>
        <v>0</v>
      </c>
      <c r="CM467" s="109">
        <f>SUMIFS('Planificación 2026-1'!R:R,'Planificación 2026-1'!W:W,C467,'Planificación 2026-1'!H:H,"AE",'Planificación 2026-1'!I:I,"&gt;2")</f>
        <v>0</v>
      </c>
      <c r="CN467" s="109">
        <f>SUMIFS('Planificación 2026-1'!R:R,'Planificación 2026-1'!W:W,C467,'Planificación 2026-1'!H:H,"T4",'Planificación 2026-1'!I:I,"&gt;2")</f>
        <v>0</v>
      </c>
      <c r="CO467" s="109">
        <f>SUMIFS('Planificación 2026-1'!R:R,'Planificación 2026-1'!W:W,C467,'Planificación 2026-1'!H:H,"AF",'Planificación 2026-1'!I:I,"&lt;3")</f>
        <v>0</v>
      </c>
      <c r="CP467" s="109">
        <f>SUMIFS('Planificación 2026-1'!R:R,'Planificación 2026-1'!W:W,C467,'Planificación 2026-1'!H:H,"EN",'Planificación 2026-1'!I:I,"&lt;3")</f>
        <v>0</v>
      </c>
      <c r="CQ467" s="109">
        <f>SUMIFS('Planificación 2026-1'!R:R,'Planificación 2026-1'!W:W,C467,'Planificación 2026-1'!H:H,"IS",'Planificación 2026-1'!I:I,"&lt;3")</f>
        <v>0</v>
      </c>
      <c r="CR467" s="109">
        <f>SUMIFS('Planificación 2026-1'!R:R,'Planificación 2026-1'!W:W,C467,'Planificación 2026-1'!H:H,"PS",'Planificación 2026-1'!I:I,"&lt;3")</f>
        <v>0</v>
      </c>
      <c r="CS467" s="109">
        <f>SUMIFS('Planificación 2026-1'!R:R,'Planificación 2026-1'!W:W,C467,'Planificación 2026-1'!H:H,"IN",'Planificación 2026-1'!I:I,"&lt;3")</f>
        <v>0</v>
      </c>
      <c r="CT467" s="109">
        <f>SUMIFS('Planificación 2026-1'!R:R,'Planificación 2026-1'!W:W,C467,'Planificación 2026-1'!H:H,"CA",'Planificación 2026-1'!I:I,"&lt;3")</f>
        <v>0</v>
      </c>
      <c r="CU467" s="109">
        <f>SUMIFS('Planificación 2026-1'!R:R,'Planificación 2026-1'!W:W,C467,'Planificación 2026-1'!H:H,"DE",'Planificación 2026-1'!I:I,"&lt;3")</f>
        <v>0</v>
      </c>
      <c r="CV467" s="109">
        <f>SUMIFS('Planificación 2026-1'!R:R,'Planificación 2026-1'!W:W,C467,'Planificación 2026-1'!H:H,"OB",'Planificación 2026-1'!I:I,"&lt;3")</f>
        <v>0</v>
      </c>
      <c r="CW467" s="109">
        <f>SUMIFS('Planificación 2026-1'!R:R,'Planificación 2026-1'!W:W,C467,'Planificación 2026-1'!H:H,"MH",'Planificación 2026-1'!I:I,"&lt;3")</f>
        <v>0</v>
      </c>
      <c r="CX467" s="109">
        <f>SUMIFS('Planificación 2026-1'!R:R,'Planificación 2026-1'!W:W,C467,'Planificación 2026-1'!H:H,"IC",'Planificación 2026-1'!I:I,"&lt;3")</f>
        <v>0</v>
      </c>
      <c r="CY467" s="109">
        <f>SUMIFS('Planificación 2026-1'!R:R,'Planificación 2026-1'!W:W,C467,'Planificación 2026-1'!H:H,"AR",'Planificación 2026-1'!I:I,"&lt;3")</f>
        <v>0</v>
      </c>
      <c r="CZ467" s="109">
        <f>SUMIFS('Planificación 2026-1'!R:R,'Planificación 2026-1'!W:W,C467,'Planificación 2026-1'!H:H,"T1",'Planificación 2026-1'!I:I,"&lt;3")</f>
        <v>0</v>
      </c>
      <c r="DA467" s="109">
        <f>SUMIFS('Planificación 2026-1'!R:R,'Planificación 2026-1'!W:W,C467,'Planificación 2026-1'!H:H,"T3",'Planificación 2026-1'!I:I,"&lt;3")</f>
        <v>0</v>
      </c>
      <c r="DB467" s="109">
        <f>SUMIFS('Planificación 2026-1'!R:R,'Planificación 2026-1'!W:W,C467,'Planificación 2026-1'!H:H,"T2",'Planificación 2026-1'!I:I,"&lt;3")</f>
        <v>0</v>
      </c>
      <c r="DC467" s="109">
        <f>SUMIFS('Planificación 2026-1'!R:R,'Planificación 2026-1'!W:W,C467,'Planificación 2026-1'!H:H,"AE",'Planificación 2026-1'!I:I,"&lt;3")</f>
        <v>0</v>
      </c>
      <c r="DD467" s="109">
        <f>SUMIFS('Planificación 2026-1'!R:R,'Planificación 2026-1'!W:W,C467,'Planificación 2026-1'!H:H,"T4",'Planificación 2026-1'!I:I,"&lt;3")</f>
        <v>0</v>
      </c>
      <c r="DE467" s="108" t="str">
        <f t="shared" si="72"/>
        <v/>
      </c>
      <c r="DF467" s="41">
        <f>IF(C467="","",SUMIFS('Planificación 2026-1'!R:R,'Planificación 2026-1'!W:W,C467,'Planificación 2026-1'!F:F,"PRINCIPAL",'Planificación 2026-1'!X:X,"VIRTUAL"))</f>
        <v>0</v>
      </c>
      <c r="DG467" s="41">
        <f>IF(C467="","",SUMIFS('Planificación 2026-1'!R:R,'Planificación 2026-1'!W:W,C467,'Planificación 2026-1'!F:F,"PRINCIPAL",'Planificación 2026-1'!X:X,"PRESENCIAL"))</f>
        <v>0</v>
      </c>
      <c r="DH467" s="41">
        <f>IF(C467="","",SUMIFS('Planificación 2026-1'!R:R,'Planificación 2026-1'!W:W,C467,'Planificación 2026-1'!F:F,"PRINCIPAL",'Planificación 2026-1'!X:X,"HIBRIDO PRESENCIAL"))</f>
        <v>0</v>
      </c>
      <c r="DI467" s="108" t="str">
        <f t="shared" si="73"/>
        <v/>
      </c>
      <c r="DJ467" s="108">
        <f>IF(C467="","",SUMIFS('Planificación 2026-1'!R:R,'Planificación 2026-1'!W:W,C467,'Planificación 2026-1'!F:F,"FILIAL",'Planificación 2026-1'!X:X,"VIRTUAL"))</f>
        <v>0</v>
      </c>
      <c r="DK467" s="110">
        <f>IF(C467="","",SUMIFS('Planificación 2026-1'!R:R,'Planificación 2026-1'!W:W,C467,'Planificación 2026-1'!F:F,"FILIAL",'Planificación 2026-1'!X:X,"PRESENCIAL"))</f>
        <v>0</v>
      </c>
      <c r="DL467" s="61">
        <f>IF(C467="","",SUMIFS('Planificación 2026-1'!R:R,'Planificación 2026-1'!W:W,C467,'Planificación 2026-1'!F:F,"FILIAL",'Planificación 2026-1'!X:X,"HIBRIDO PRESENCIAL"))</f>
        <v>0</v>
      </c>
      <c r="DM467" s="111" t="str">
        <f t="shared" si="74"/>
        <v/>
      </c>
      <c r="DN467" s="108">
        <f>IF(C467="","",SUMIFS('Planificación 2026-1'!R:R,'Planificación 2026-1'!W:W,C467,'Planificación 2026-1'!F:F,"SUNAMPE",'Planificación 2026-1'!X:X,"VIRTUAL"))</f>
        <v>0</v>
      </c>
      <c r="DO467" s="61">
        <f>IF(C467="","",SUMIFS('Planificación 2026-1'!R:R,'Planificación 2026-1'!W:W,C467,'Planificación 2026-1'!F:F,"SUNAMPE",'Planificación 2026-1'!X:X,"PRESENCIAL"))</f>
        <v>0</v>
      </c>
      <c r="DP467" s="111" t="str">
        <f t="shared" si="75"/>
        <v/>
      </c>
      <c r="DQ467" s="108">
        <f>IF(C467="","",SUMIFS('Planificación 2026-1'!R:R,'Planificación 2026-1'!W:W,C467,'Planificación 2026-1'!F:F,"HUAURA",'Planificación 2026-1'!X:X,"VIRTUAL"))</f>
        <v>0</v>
      </c>
      <c r="DR467" s="61">
        <f>IF(C467="","",SUMIFS('Planificación 2026-1'!R:R,'Planificación 2026-1'!W:W,C467,'Planificación 2026-1'!F:F,"HUAURA",'Planificación 2026-1'!X:X,"PRESENCIAL"))</f>
        <v>0</v>
      </c>
      <c r="DS467" s="76">
        <f>SUMIFS('Planificación 2026-1'!R:R,'Planificación 2026-1'!W:W,C467,'Planificación 2026-1'!F:F,"PRINCIPAL",'Planificación 2026-1'!X:X,"VIRTUAL",'Planificación 2026-1'!I:I,"&gt;2")</f>
        <v>0</v>
      </c>
      <c r="DT467" s="76">
        <f>SUMIFS('Planificación 2026-1'!R:R,'Planificación 2026-1'!W:W,C467,'Planificación 2026-1'!F:F,"PRINCIPAL",'Planificación 2026-1'!X:X,"&lt;&gt;VIRTUAL",'Planificación 2026-1'!I:I,"&gt;2")</f>
        <v>0</v>
      </c>
      <c r="DU467" s="76">
        <f>SUMIFS('Planificación 2026-1'!R:R,'Planificación 2026-1'!W:W,C467,'Planificación 2026-1'!F:F,"SUNAMPE",'Planificación 2026-1'!X:X,"VIRTUAL",'Planificación 2026-1'!I:I,"&gt;2")</f>
        <v>0</v>
      </c>
      <c r="DV467" s="76">
        <f>SUMIFS('Planificación 2026-1'!R:R,'Planificación 2026-1'!W:W,C467,'Planificación 2026-1'!F:F,"SUNAMPE",'Planificación 2026-1'!X:X,"&lt;&gt;VIRTUAL",'Planificación 2026-1'!I:I,"&gt;2")</f>
        <v>0</v>
      </c>
      <c r="DW467" s="76">
        <f>SUMIFS('Planificación 2026-1'!R:R,'Planificación 2026-1'!W:W,C467,'Planificación 2026-1'!F:F,"FILIAL",'Planificación 2026-1'!X:X,"VIRTUAL",'Planificación 2026-1'!I:I,"&gt;2")</f>
        <v>0</v>
      </c>
      <c r="DX467" s="76">
        <f>SUMIFS('Planificación 2026-1'!R:R,'Planificación 2026-1'!W:W,C467,'Planificación 2026-1'!F:F,"FILIAL",'Planificación 2026-1'!X:X,"&lt;&gt;VIRTUAL",'Planificación 2026-1'!I:I,"&gt;2")</f>
        <v>0</v>
      </c>
      <c r="DY467" s="76">
        <f>SUMIFS('Planificación 2026-1'!R:R,'Planificación 2026-1'!W:W,C467,'Planificación 2026-1'!F:F,"PORUMA",'Planificación 2026-1'!X:X,"VIRTUAL",'Planificación 2026-1'!I:I,"&gt;2")</f>
        <v>0</v>
      </c>
      <c r="DZ467" s="76">
        <f>SUMIFS('Planificación 2026-1'!R:R,'Planificación 2026-1'!W:W,C467,'Planificación 2026-1'!F:F,"PORUMA",'Planificación 2026-1'!X:X,"&lt;&gt;VIRTUAL",'Planificación 2026-1'!I:I,"&gt;2")</f>
        <v>0</v>
      </c>
      <c r="EA467" s="76">
        <f>SUMIFS('Planificación 2026-1'!R:R,'Planificación 2026-1'!W:W,C467,'Planificación 2026-1'!F:F,"HUAURA",'Planificación 2026-1'!X:X,"VIRTUAL",'Planificación 2026-1'!I:I,"&gt;2")</f>
        <v>0</v>
      </c>
      <c r="EB467" s="76">
        <f>SUMIFS('Planificación 2026-1'!R:R,'Planificación 2026-1'!W:W,C467,'Planificación 2026-1'!F:F,"HUAURA",'Planificación 2026-1'!X:X,"&lt;&gt;VIRTUAL",'Planificación 2026-1'!I:I,"&gt;2")</f>
        <v>0</v>
      </c>
      <c r="EC467" s="76">
        <f>SUMIFS('Planificación 2026-1'!R:R,'Planificación 2026-1'!W:W,C467,'Planificación 2026-1'!F:F,"PRINCIPAL",'Planificación 2026-1'!X:X,"VIRTUAL",'Planificación 2026-1'!I:I,"&lt;3")</f>
        <v>0</v>
      </c>
      <c r="ED467" s="76">
        <f>SUMIFS('Planificación 2026-1'!R:R,'Planificación 2026-1'!W:W,C467,'Planificación 2026-1'!F:F,"PRINCIPAL",'Planificación 2026-1'!X:X,"&lt;&gt;VIRTUAL",'Planificación 2026-1'!I:I,"&lt;3")</f>
        <v>0</v>
      </c>
      <c r="EE467" s="76">
        <f>SUMIFS('Planificación 2026-1'!R:R,'Planificación 2026-1'!W:W,C467,'Planificación 2026-1'!F:F,"SUNAMPE",'Planificación 2026-1'!X:X,"VIRTUAL",'Planificación 2026-1'!I:I,"&lt;3")</f>
        <v>0</v>
      </c>
      <c r="EF467" s="76">
        <f>SUMIFS('Planificación 2026-1'!R:R,'Planificación 2026-1'!W:W,C467,'Planificación 2026-1'!F:F,"SUNAMPE",'Planificación 2026-1'!X:X,"&lt;&gt;VIRTUAL",'Planificación 2026-1'!I:I,"&lt;3")</f>
        <v>0</v>
      </c>
      <c r="EG467" s="76">
        <f>SUMIFS('Planificación 2026-1'!R:R,'Planificación 2026-1'!W:W,C467,'Planificación 2026-1'!F:F,"FILIAL",'Planificación 2026-1'!X:X,"VIRTUAL",'Planificación 2026-1'!I:I,"&lt;3")</f>
        <v>0</v>
      </c>
      <c r="EH467" s="76">
        <f>SUMIFS('Planificación 2026-1'!R:R,'Planificación 2026-1'!W:W,C467,'Planificación 2026-1'!F:F,"FILIAL",'Planificación 2026-1'!X:X,"&lt;&gt;VIRTUAL",'Planificación 2026-1'!I:I,"&lt;3")</f>
        <v>0</v>
      </c>
      <c r="EI467" s="76">
        <f>SUMIFS('Planificación 2026-1'!R:R,'Planificación 2026-1'!W:W,C467,'Planificación 2026-1'!F:F,"PORUMA",'Planificación 2026-1'!X:X,"VIRTUAL",'Planificación 2026-1'!I:I,"&lt;3")</f>
        <v>0</v>
      </c>
      <c r="EJ467" s="76">
        <f>SUMIFS('Planificación 2026-1'!R:R,'Planificación 2026-1'!W:W,C467,'Planificación 2026-1'!F:F,"PORUMA",'Planificación 2026-1'!X:X,"&lt;&gt;VIRTUAL",'Planificación 2026-1'!I:I,"&lt;3")</f>
        <v>0</v>
      </c>
      <c r="EK467" s="76">
        <f>SUMIFS('Planificación 2026-1'!R:R,'Planificación 2026-1'!W:W,C467,'Planificación 2026-1'!F:F,"HUAURA",'Planificación 2026-1'!X:X,"VIRTUAL",'Planificación 2026-1'!I:I,"&lt;3")</f>
        <v>0</v>
      </c>
      <c r="EL467" s="76">
        <f>SUMIFS('Planificación 2026-1'!R:R,'Planificación 2026-1'!W:W,C467,'Planificación 2026-1'!F:F,"HUAURA",'Planificación 2026-1'!X:X,"&lt;&gt;VIRTUAL",'Planificación 2026-1'!I:I,"&lt;3")</f>
        <v>0</v>
      </c>
      <c r="EM467" s="76"/>
      <c r="EN467" s="76">
        <f t="shared" si="68"/>
        <v>0</v>
      </c>
      <c r="EO467" s="76">
        <f t="shared" si="69"/>
        <v>0</v>
      </c>
      <c r="EP467" s="76" t="b">
        <f t="shared" si="70"/>
        <v>1</v>
      </c>
      <c r="EQ467" s="76" t="str">
        <f t="shared" si="71"/>
        <v/>
      </c>
      <c r="ER467" s="76" t="str">
        <f t="shared" si="76"/>
        <v>PRESENCIAL</v>
      </c>
    </row>
    <row r="468" spans="1:148" ht="15" hidden="1" customHeight="1">
      <c r="A468" s="83"/>
      <c r="B468" s="119">
        <v>465</v>
      </c>
      <c r="C468" s="120" t="s">
        <v>643</v>
      </c>
      <c r="D468" s="112">
        <f>SUMIF('Planificación 2026-1'!W:W,C468,'Planificación 2026-1'!R:R)</f>
        <v>5</v>
      </c>
      <c r="E468" s="114" t="s">
        <v>170</v>
      </c>
      <c r="F468" s="115" t="s">
        <v>250</v>
      </c>
      <c r="G468" s="115" t="s">
        <v>19</v>
      </c>
      <c r="H468" s="115" t="s">
        <v>151</v>
      </c>
      <c r="I468" s="107" t="str">
        <f>IF(SUM(COUNTIFS('Planificación 2026-1'!F:F,"PRINCIPAL",'Planificación 2026-1'!W:W,C468,'Planificación 2026-1'!H:H,"AF"))&gt;0,"P01"," ")</f>
        <v xml:space="preserve"> </v>
      </c>
      <c r="J468" s="108" t="str">
        <f>IF(SUM(COUNTIFS('Planificación 2026-1'!F:F,"PRINCIPAL",'Planificación 2026-1'!W:W,C468,'Planificación 2026-1'!H:H,"EN"))&gt;0,"P02"," ")</f>
        <v xml:space="preserve"> </v>
      </c>
      <c r="K468" s="108" t="str">
        <f>IF(SUM(COUNTIFS('Planificación 2026-1'!F:F,"PRINCIPAL",'Planificación 2026-1'!W:W,C468,'Planificación 2026-1'!H:H,"IS"))&gt;0,"P03"," ")</f>
        <v xml:space="preserve"> </v>
      </c>
      <c r="L468" s="108" t="str">
        <f>IF(SUM(COUNTIFS('Planificación 2026-1'!F:F,"PRINCIPAL",'Planificación 2026-1'!W:W,C468,'Planificación 2026-1'!H:H,"PS"))&gt;0,"P04"," ")</f>
        <v xml:space="preserve"> </v>
      </c>
      <c r="M468" s="108"/>
      <c r="N468" s="108" t="str">
        <f>IF(SUM(COUNTIFS('Planificación 2026-1'!F:F,"PRINCIPAL",'Planificación 2026-1'!W:W,C468,'Planificación 2026-1'!H:H,"IN"))&gt;0,"P06"," ")</f>
        <v xml:space="preserve"> </v>
      </c>
      <c r="O468" s="108" t="str">
        <f>IF(SUM(COUNTIFS('Planificación 2026-1'!F:F,"PRINCIPAL",'Planificación 2026-1'!W:W,C468,'Planificación 2026-1'!H:H,"CA"))&gt;0,"P07"," ")</f>
        <v xml:space="preserve"> </v>
      </c>
      <c r="P468" s="108" t="str">
        <f>IF(SUM(COUNTIFS('Planificación 2026-1'!F:F,"PRINCIPAL",'Planificación 2026-1'!W:W,C468,'Planificación 2026-1'!H:H,"DE"))&gt;0,"P08"," ")</f>
        <v xml:space="preserve"> </v>
      </c>
      <c r="Q468" s="108" t="str">
        <f>IF(SUM(COUNTIFS('Planificación 2026-1'!F:F,"PRINCIPAL",'Planificación 2026-1'!W:W,C468,'Planificación 2026-1'!H:H,"OB"))&gt;0,"P09"," ")</f>
        <v xml:space="preserve"> </v>
      </c>
      <c r="R468" s="108" t="str">
        <f>IF(SUM(COUNTIFS('Planificación 2026-1'!F:F,"PRINCIPAL",'Planificación 2026-1'!W:W,C468,'Planificación 2026-1'!H:H,"MH"))&gt;0,"P31"," ")</f>
        <v xml:space="preserve"> </v>
      </c>
      <c r="S468" s="108" t="str">
        <f>IF(SUM(COUNTIFS('Planificación 2026-1'!F:F,"PRINCIPAL",'Planificación 2026-1'!W:W,C468,'Planificación 2026-1'!H:H,"IC"))&gt;0,"P32"," ")</f>
        <v xml:space="preserve"> </v>
      </c>
      <c r="T468" s="108" t="str">
        <f>IF(SUM(COUNTIFS('Planificación 2026-1'!F:F,"PRINCIPAL",'Planificación 2026-1'!W:W,C468,'Planificación 2026-1'!H:H,"AR"))&gt;0,"P34"," ")</f>
        <v xml:space="preserve"> </v>
      </c>
      <c r="U468" s="108" t="str">
        <f>IF(SUM(COUNTIFS('Planificación 2026-1'!F:F,"PRINCIPAL",'Planificación 2026-1'!W:W,C468,'Planificación 2026-1'!H:H,"T1"))&gt;0,"P35"," ")</f>
        <v xml:space="preserve"> </v>
      </c>
      <c r="V468" s="108" t="str">
        <f>IF(SUM(COUNTIFS('Planificación 2026-1'!F:F,"PRINCIPAL",'Planificación 2026-1'!W:W,C468,'Planificación 2026-1'!H:H,"T3"))&gt;0,"P36"," ")</f>
        <v xml:space="preserve"> </v>
      </c>
      <c r="W468" s="108" t="str">
        <f>IF(SUM(COUNTIFS('Planificación 2026-1'!F:F,"PRINCIPAL",'Planificación 2026-1'!W:W,C468,'Planificación 2026-1'!H:H,"T2"))&gt;0,"P37"," ")</f>
        <v xml:space="preserve"> </v>
      </c>
      <c r="X468" s="108" t="str">
        <f>IF(SUM(COUNTIFS('Planificación 2026-1'!F:F,"PRINCIPAL",'Planificación 2026-1'!W:W,C468,'Planificación 2026-1'!H:H,"AE"))&gt;0,"P38"," ")</f>
        <v xml:space="preserve"> </v>
      </c>
      <c r="Y468" s="108" t="str">
        <f>IF(SUM(COUNTIFS('Planificación 2026-1'!F:F,"PRINCIPAL",'Planificación 2026-1'!W:W,C468,'Planificación 2026-1'!H:H,"T4"))&gt;0,"P55"," ")</f>
        <v xml:space="preserve"> </v>
      </c>
      <c r="Z468" s="108" t="str">
        <f>IF(SUM(COUNTIFS('Planificación 2026-1'!F:F,"FILIAL",'Planificación 2026-1'!W:W,C468,'Planificación 2026-1'!H:H,"AF"))&gt;0," P01"," ")</f>
        <v xml:space="preserve"> </v>
      </c>
      <c r="AA468" s="108" t="str">
        <f>IF(SUM(COUNTIFS('Planificación 2026-1'!F:F,"FILIAL",'Planificación 2026-1'!W:W,C468,'Planificación 2026-1'!H:H,"EN"))&gt;0,"P02"," ")</f>
        <v xml:space="preserve"> </v>
      </c>
      <c r="AB468" s="108" t="str">
        <f>IF(SUM(COUNTIFS('Planificación 2026-1'!F:F,"FILIAL",'Planificación 2026-1'!W:W,C468,'Planificación 2026-1'!H:H,"IS"))&gt;0,"P03"," ")</f>
        <v xml:space="preserve"> </v>
      </c>
      <c r="AC468" s="108" t="str">
        <f>IF(SUM(COUNTIFS('Planificación 2026-1'!F:F,"FILIAL",'Planificación 2026-1'!W:W,C468,'Planificación 2026-1'!H:H,"PS"))&gt;0,"P04"," ")</f>
        <v xml:space="preserve"> </v>
      </c>
      <c r="AD468" s="108"/>
      <c r="AE468" s="108" t="str">
        <f>IF(SUM(COUNTIFS('Planificación 2026-1'!F:F,"FILIAL",'Planificación 2026-1'!W:W,C468,'Planificación 2026-1'!H:H,"IN"))&gt;0,"P06"," ")</f>
        <v xml:space="preserve"> </v>
      </c>
      <c r="AF468" s="108" t="str">
        <f>IF(SUM(COUNTIFS('Planificación 2026-1'!F:F,"FILIAL",'Planificación 2026-1'!W:W,C468,'Planificación 2026-1'!H:H,"CA"))&gt;0,"P07"," ")</f>
        <v xml:space="preserve"> </v>
      </c>
      <c r="AG468" s="108" t="str">
        <f>IF(SUM(COUNTIFS('Planificación 2026-1'!F:F,"FILIAL",'Planificación 2026-1'!W:W,C468,'Planificación 2026-1'!H:H,"DE"))&gt;0,"P08"," ")</f>
        <v xml:space="preserve"> </v>
      </c>
      <c r="AH468" s="108" t="str">
        <f>IF(SUM(COUNTIFS('Planificación 2026-1'!F:F,"FILIAL",'Planificación 2026-1'!W:W,C468,'Planificación 2026-1'!H:H,"OB"))&gt;0,"P09"," ")</f>
        <v xml:space="preserve"> </v>
      </c>
      <c r="AI468" s="108" t="str">
        <f>IF(SUM(COUNTIFS('Planificación 2026-1'!F:F,"FILIAL",'Planificación 2026-1'!W:W,C468,'Planificación 2026-1'!H:H,"MH"))&gt;0,"P31"," ")</f>
        <v xml:space="preserve"> </v>
      </c>
      <c r="AJ468" s="108" t="str">
        <f>IF(SUM(COUNTIFS('Planificación 2026-1'!F:F,"FILIAL",'Planificación 2026-1'!W:W,C468,'Planificación 2026-1'!H:H,"IC"))&gt;0,"P32"," ")</f>
        <v xml:space="preserve"> </v>
      </c>
      <c r="AK468" s="108" t="str">
        <f>IF(SUM(COUNTIFS('Planificación 2026-1'!F:F,"FILIAL",'Planificación 2026-1'!W:W,C468,'Planificación 2026-1'!H:H,"AR"))&gt;0,"P34"," ")</f>
        <v xml:space="preserve"> </v>
      </c>
      <c r="AL468" s="108" t="str">
        <f>IF(SUM(COUNTIFS('Planificación 2026-1'!F:F,"FILIAL",'Planificación 2026-1'!W:W,C468,'Planificación 2026-1'!H:H,"T1"))&gt;0,"P35"," ")</f>
        <v xml:space="preserve"> </v>
      </c>
      <c r="AM468" s="108" t="str">
        <f>IF(SUM(COUNTIFS('Planificación 2026-1'!F:F,"FILIAL",'Planificación 2026-1'!W:W,C468,'Planificación 2026-1'!H:H,"T3"))&gt;0,"P36"," ")</f>
        <v xml:space="preserve"> </v>
      </c>
      <c r="AN468" s="108" t="str">
        <f>IF(SUM(COUNTIFS('Planificación 2026-1'!F:F,"FILIAL",'Planificación 2026-1'!W:W,C468,'Planificación 2026-1'!H:H,"T2"))&gt;0,"P37"," ")</f>
        <v xml:space="preserve"> </v>
      </c>
      <c r="AO468" s="108" t="str">
        <f>IF(SUM(COUNTIFS('Planificación 2026-1'!F:F,"FILIAL",'Planificación 2026-1'!W:W,C468,'Planificación 2026-1'!H:H,"AE"))&gt;0,"P38"," ")</f>
        <v xml:space="preserve"> </v>
      </c>
      <c r="AP468" s="108" t="str">
        <f>IF(SUM(COUNTIFS('Planificación 2026-1'!F:F,"FILIAL",'Planificación 2026-1'!W:W,C468,'Planificación 2026-1'!H:H,"T4"))&gt;0,"P55"," ")</f>
        <v xml:space="preserve"> </v>
      </c>
      <c r="AQ468" s="108" t="str">
        <f>IF(SUM(COUNTIFS('Planificación 2026-1'!F:F,"SUNAMPE",'Planificación 2026-1'!W:W,C468,'Planificación 2026-1'!H:H,"AF"))&gt;0," P01"," ")</f>
        <v xml:space="preserve"> </v>
      </c>
      <c r="AR468" s="108" t="str">
        <f>IF(SUM(COUNTIFS('Planificación 2026-1'!F:F,"SUNAMPE",'Planificación 2026-1'!W:W,C468,'Planificación 2026-1'!H:H,"EN"))&gt;0,"P02"," ")</f>
        <v xml:space="preserve"> </v>
      </c>
      <c r="AS468" s="108" t="str">
        <f>IF(SUM(COUNTIFS('Planificación 2026-1'!F:F,"SUNAMPE",'Planificación 2026-1'!W:W,C468,'Planificación 2026-1'!H:H,"IS"))&gt;0,"P03"," ")</f>
        <v xml:space="preserve"> </v>
      </c>
      <c r="AT468" s="108" t="str">
        <f>IF(SUM(COUNTIFS('Planificación 2026-1'!F:F,"SUNAMPE",'Planificación 2026-1'!W:W,C468,'Planificación 2026-1'!H:H,"PS"))&gt;0,"P04"," ")</f>
        <v xml:space="preserve"> </v>
      </c>
      <c r="AU468" s="108"/>
      <c r="AV468" s="108" t="str">
        <f>IF(SUM(COUNTIFS('Planificación 2026-1'!F:F,"SUNAMPE",'Planificación 2026-1'!W:W,C468,'Planificación 2026-1'!H:H,"IN"))&gt;0,"P06"," ")</f>
        <v xml:space="preserve"> </v>
      </c>
      <c r="AW468" s="108" t="str">
        <f>IF(SUM(COUNTIFS('Planificación 2026-1'!F:F,"SUNAMPE",'Planificación 2026-1'!W:W,C468,'Planificación 2026-1'!H:H,"CA"))&gt;0,"P07"," ")</f>
        <v xml:space="preserve"> </v>
      </c>
      <c r="AX468" s="108" t="str">
        <f>IF(SUM(COUNTIFS('Planificación 2026-1'!F:F,"SUNAMPE",'Planificación 2026-1'!W:W,C468,'Planificación 2026-1'!H:H,"DE"))&gt;0,"P08"," ")</f>
        <v xml:space="preserve"> </v>
      </c>
      <c r="AY468" s="108" t="str">
        <f>IF(SUM(COUNTIFS('Planificación 2026-1'!F:F,"SUNAMPE",'Planificación 2026-1'!W:W,C468,'Planificación 2026-1'!H:H,"OB"))&gt;0,"P09"," ")</f>
        <v xml:space="preserve"> </v>
      </c>
      <c r="AZ468" s="108" t="str">
        <f>IF(SUM(COUNTIFS('Planificación 2026-1'!F:F,"SUNAMPE",'Planificación 2026-1'!W:W,C468,'Planificación 2026-1'!H:H,"MH"))&gt;0,"P31"," ")</f>
        <v xml:space="preserve"> </v>
      </c>
      <c r="BA468" s="108" t="str">
        <f>IF(SUM(COUNTIFS('Planificación 2026-1'!F:F,"SUNAMPE",'Planificación 2026-1'!W:W,C468,'Planificación 2026-1'!H:H,"IC"))&gt;0,"P32"," ")</f>
        <v xml:space="preserve"> </v>
      </c>
      <c r="BB468" s="108" t="str">
        <f>IF(SUM(COUNTIFS('Planificación 2026-1'!F:F,"SUNAMPE",'Planificación 2026-1'!W:W,C468,'Planificación 2026-1'!H:H,"AR"))&gt;0,"P34"," ")</f>
        <v xml:space="preserve"> </v>
      </c>
      <c r="BC468" s="108" t="str">
        <f>IF(SUM(COUNTIFS('Planificación 2026-1'!F:F,"SUNAMPE",'Planificación 2026-1'!W:W,C468,'Planificación 2026-1'!H:H,"T1"))&gt;0,"P35"," ")</f>
        <v xml:space="preserve"> </v>
      </c>
      <c r="BD468" s="108" t="str">
        <f>IF(SUM(COUNTIFS('Planificación 2026-1'!F:F,"SUNAMPE",'Planificación 2026-1'!W:W,C468,'Planificación 2026-1'!H:H,"T3"))&gt;0,"P36"," ")</f>
        <v xml:space="preserve"> </v>
      </c>
      <c r="BE468" s="108" t="str">
        <f>IF(SUM(COUNTIFS('Planificación 2026-1'!F:F,"SUNAMPE",'Planificación 2026-1'!W:W,C468,'Planificación 2026-1'!H:H,"T2"))&gt;0,"P37"," ")</f>
        <v xml:space="preserve"> </v>
      </c>
      <c r="BF468" s="108" t="str">
        <f>IF(SUM(COUNTIFS('Planificación 2026-1'!F:F,"SUNAMPE",'Planificación 2026-1'!W:W,C468,'Planificación 2026-1'!H:H,"AE"))&gt;0,"P38"," ")</f>
        <v xml:space="preserve"> </v>
      </c>
      <c r="BG468" s="108" t="str">
        <f>IF(SUM(COUNTIFS('Planificación 2026-1'!F:F,"SUNAMPE",'Planificación 2026-1'!W:W,C468,'Planificación 2026-1'!H:H,"T4"))&gt;0,"P55"," ")</f>
        <v xml:space="preserve"> </v>
      </c>
      <c r="BH468" s="108" t="str">
        <f>IF(SUM(COUNTIFS('Planificación 2026-1'!F:F,"HUAURA",'Planificación 2026-1'!W:W,C468,'Planificación 2026-1'!H:H,"AF"))&gt;0," P01"," ")</f>
        <v xml:space="preserve"> </v>
      </c>
      <c r="BI468" s="108" t="str">
        <f>IF(SUM(COUNTIFS('Planificación 2026-1'!F:F,"HUAURA",'Planificación 2026-1'!W:W,C468,'Planificación 2026-1'!H:H,"EN"))&gt;0,"P02"," ")</f>
        <v xml:space="preserve"> </v>
      </c>
      <c r="BJ468" s="108" t="str">
        <f>IF(SUM(COUNTIFS('Planificación 2026-1'!F:F,"HUAURA",'Planificación 2026-1'!W:W,C468,'Planificación 2026-1'!H:H,"IS"))&gt;0,"P03"," ")</f>
        <v xml:space="preserve"> </v>
      </c>
      <c r="BK468" s="108" t="str">
        <f>IF(SUM(COUNTIFS('Planificación 2026-1'!F:F,"HUAURA",'Planificación 2026-1'!W:W,C468,'Planificación 2026-1'!H:H,"PS"))&gt;0,"P04"," ")</f>
        <v xml:space="preserve"> </v>
      </c>
      <c r="BL468" s="108"/>
      <c r="BM468" s="108" t="str">
        <f>IF(SUM(COUNTIFS('Planificación 2026-1'!F:F,"HUAURA",'Planificación 2026-1'!W:W,C468,'Planificación 2026-1'!H:H,"IN"))&gt;0,"P06"," ")</f>
        <v xml:space="preserve"> </v>
      </c>
      <c r="BN468" s="108" t="str">
        <f>IF(SUM(COUNTIFS('Planificación 2026-1'!F:F,"HUAURA",'Planificación 2026-1'!W:W,C468,'Planificación 2026-1'!H:H,"CA"))&gt;0,"P07"," ")</f>
        <v xml:space="preserve"> </v>
      </c>
      <c r="BO468" s="108" t="str">
        <f>IF(SUM(COUNTIFS('Planificación 2026-1'!F:F,"HUAURA",'Planificación 2026-1'!W:W,C468,'Planificación 2026-1'!H:H,"DE"))&gt;0,"P08"," ")</f>
        <v xml:space="preserve"> </v>
      </c>
      <c r="BP468" s="108" t="str">
        <f>IF(SUM(COUNTIFS('Planificación 2026-1'!F:F,"HUAURA",'Planificación 2026-1'!W:W,C468,'Planificación 2026-1'!H:H,"OB"))&gt;0,"P09"," ")</f>
        <v xml:space="preserve"> </v>
      </c>
      <c r="BQ468" s="108" t="str">
        <f>IF(SUM(COUNTIFS('Planificación 2026-1'!F:F,"HUAURA",'Planificación 2026-1'!W:W,C468,'Planificación 2026-1'!H:H,"MH"))&gt;0,"P31"," ")</f>
        <v xml:space="preserve"> </v>
      </c>
      <c r="BR468" s="108" t="str">
        <f>IF(SUM(COUNTIFS('Planificación 2026-1'!F:F,"HUAURA",'Planificación 2026-1'!W:W,C468,'Planificación 2026-1'!H:H,"IC"))&gt;0,"P32"," ")</f>
        <v xml:space="preserve"> </v>
      </c>
      <c r="BS468" s="108" t="str">
        <f>IF(SUM(COUNTIFS('Planificación 2026-1'!F:F,"HUAURA",'Planificación 2026-1'!W:W,C468,'Planificación 2026-1'!H:H,"AR"))&gt;0,"P34"," ")</f>
        <v xml:space="preserve"> </v>
      </c>
      <c r="BT468" s="108" t="str">
        <f>IF(SUM(COUNTIFS('Planificación 2026-1'!F:F,"HUAURA",'Planificación 2026-1'!W:W,C468,'Planificación 2026-1'!H:H,"T1"))&gt;0,"P35"," ")</f>
        <v xml:space="preserve"> </v>
      </c>
      <c r="BU468" s="108" t="str">
        <f>IF(SUM(COUNTIFS('Planificación 2026-1'!F:F,"HUAURA",'Planificación 2026-1'!W:W,C468,'Planificación 2026-1'!H:H,"T3"))&gt;0,"P36"," ")</f>
        <v xml:space="preserve"> </v>
      </c>
      <c r="BV468" s="108" t="str">
        <f>IF(SUM(COUNTIFS('Planificación 2026-1'!F:F,"HUAURA",'Planificación 2026-1'!W:W,C468,'Planificación 2026-1'!H:H,"T2"))&gt;0,"P37"," ")</f>
        <v xml:space="preserve"> </v>
      </c>
      <c r="BW468" s="108" t="str">
        <f>IF(SUM(COUNTIFS('Planificación 2026-1'!F:F,"HUAURA",'Planificación 2026-1'!W:W,C468,'Planificación 2026-1'!H:H,"AE"))&gt;0,"P38"," ")</f>
        <v>P38</v>
      </c>
      <c r="BX468" s="108" t="str">
        <f>IF(SUM(COUNTIFS('Planificación 2026-1'!F:F,"HUAURA",'Planificación 2026-1'!W:W,C468,'Planificación 2026-1'!H:H,"T4"))&gt;0,"P55"," ")</f>
        <v xml:space="preserve"> </v>
      </c>
      <c r="BY468" s="109">
        <f>SUMIFS('Planificación 2026-1'!R:R,'Planificación 2026-1'!W:W,C468,'Planificación 2026-1'!H:H,"AF",'Planificación 2026-1'!I:I,"&gt;2")</f>
        <v>0</v>
      </c>
      <c r="BZ468" s="109">
        <f>SUMIFS('Planificación 2026-1'!R:R,'Planificación 2026-1'!W:W,C468,'Planificación 2026-1'!H:H,"EN",'Planificación 2026-1'!I:I,"&gt;2")</f>
        <v>0</v>
      </c>
      <c r="CA468" s="109">
        <f>SUMIFS('Planificación 2026-1'!R:R,'Planificación 2026-1'!W:W,C468,'Planificación 2026-1'!H:H,"IS",'Planificación 2026-1'!I:I,"&gt;2")</f>
        <v>0</v>
      </c>
      <c r="CB468" s="109">
        <f>SUMIFS('Planificación 2026-1'!R:R,'Planificación 2026-1'!W:W,C468,'Planificación 2026-1'!H:H,"PS",'Planificación 2026-1'!I:I,"&gt;2")</f>
        <v>0</v>
      </c>
      <c r="CC468" s="109">
        <f>SUMIFS('Planificación 2026-1'!R:R,'Planificación 2026-1'!W:W,C468,'Planificación 2026-1'!H:H,"IN",'Planificación 2026-1'!I:I,"&gt;2")</f>
        <v>0</v>
      </c>
      <c r="CD468" s="109">
        <f>SUMIFS('Planificación 2026-1'!R:R,'Planificación 2026-1'!W:W,C468,'Planificación 2026-1'!H:H,"CA",'Planificación 2026-1'!I:I,"&gt;2")</f>
        <v>0</v>
      </c>
      <c r="CE468" s="109">
        <f>SUMIFS('Planificación 2026-1'!R:R,'Planificación 2026-1'!W:W,C468,'Planificación 2026-1'!H:H,"DE",'Planificación 2026-1'!I:I,"&gt;2")</f>
        <v>0</v>
      </c>
      <c r="CF468" s="109">
        <f>SUMIFS('Planificación 2026-1'!R:R,'Planificación 2026-1'!W:W,C468,'Planificación 2026-1'!H:H,"OB",'Planificación 2026-1'!I:I,"&gt;2")</f>
        <v>0</v>
      </c>
      <c r="CG468" s="109">
        <f>SUMIFS('Planificación 2026-1'!R:R,'Planificación 2026-1'!W:W,C468,'Planificación 2026-1'!H:H,"MH",'Planificación 2026-1'!I:I,"&gt;2")</f>
        <v>0</v>
      </c>
      <c r="CH468" s="109">
        <f>SUMIFS('Planificación 2026-1'!R:R,'Planificación 2026-1'!W:W,C468,'Planificación 2026-1'!H:H,"IC",'Planificación 2026-1'!I:I,"&gt;2")</f>
        <v>0</v>
      </c>
      <c r="CI468" s="109">
        <f>SUMIFS('Planificación 2026-1'!R:R,'Planificación 2026-1'!W:W,C468,'Planificación 2026-1'!H:H,"AR",'Planificación 2026-1'!I:I,"&gt;2")</f>
        <v>0</v>
      </c>
      <c r="CJ468" s="109">
        <f>SUMIFS('Planificación 2026-1'!R:R,'Planificación 2026-1'!W:W,C468,'Planificación 2026-1'!H:H,"T1",'Planificación 2026-1'!I:I,"&gt;2")</f>
        <v>0</v>
      </c>
      <c r="CK468" s="109">
        <f>SUMIFS('Planificación 2026-1'!R:R,'Planificación 2026-1'!W:W,C468,'Planificación 2026-1'!H:H,"T3",'Planificación 2026-1'!I:I,"&gt;2")</f>
        <v>0</v>
      </c>
      <c r="CL468" s="109">
        <f>SUMIFS('Planificación 2026-1'!R:R,'Planificación 2026-1'!W:W,C468,'Planificación 2026-1'!H:H,"T2",'Planificación 2026-1'!I:I,"&gt;2")</f>
        <v>0</v>
      </c>
      <c r="CM468" s="109">
        <f>SUMIFS('Planificación 2026-1'!R:R,'Planificación 2026-1'!W:W,C468,'Planificación 2026-1'!H:H,"AE",'Planificación 2026-1'!I:I,"&gt;2")</f>
        <v>0</v>
      </c>
      <c r="CN468" s="109">
        <f>SUMIFS('Planificación 2026-1'!R:R,'Planificación 2026-1'!W:W,C468,'Planificación 2026-1'!H:H,"T4",'Planificación 2026-1'!I:I,"&gt;2")</f>
        <v>0</v>
      </c>
      <c r="CO468" s="109">
        <f>SUMIFS('Planificación 2026-1'!R:R,'Planificación 2026-1'!W:W,C468,'Planificación 2026-1'!H:H,"AF",'Planificación 2026-1'!I:I,"&lt;3")</f>
        <v>0</v>
      </c>
      <c r="CP468" s="109">
        <f>SUMIFS('Planificación 2026-1'!R:R,'Planificación 2026-1'!W:W,C468,'Planificación 2026-1'!H:H,"EN",'Planificación 2026-1'!I:I,"&lt;3")</f>
        <v>0</v>
      </c>
      <c r="CQ468" s="109">
        <f>SUMIFS('Planificación 2026-1'!R:R,'Planificación 2026-1'!W:W,C468,'Planificación 2026-1'!H:H,"IS",'Planificación 2026-1'!I:I,"&lt;3")</f>
        <v>0</v>
      </c>
      <c r="CR468" s="109">
        <f>SUMIFS('Planificación 2026-1'!R:R,'Planificación 2026-1'!W:W,C468,'Planificación 2026-1'!H:H,"PS",'Planificación 2026-1'!I:I,"&lt;3")</f>
        <v>0</v>
      </c>
      <c r="CS468" s="109">
        <f>SUMIFS('Planificación 2026-1'!R:R,'Planificación 2026-1'!W:W,C468,'Planificación 2026-1'!H:H,"IN",'Planificación 2026-1'!I:I,"&lt;3")</f>
        <v>0</v>
      </c>
      <c r="CT468" s="109">
        <f>SUMIFS('Planificación 2026-1'!R:R,'Planificación 2026-1'!W:W,C468,'Planificación 2026-1'!H:H,"CA",'Planificación 2026-1'!I:I,"&lt;3")</f>
        <v>0</v>
      </c>
      <c r="CU468" s="109">
        <f>SUMIFS('Planificación 2026-1'!R:R,'Planificación 2026-1'!W:W,C468,'Planificación 2026-1'!H:H,"DE",'Planificación 2026-1'!I:I,"&lt;3")</f>
        <v>0</v>
      </c>
      <c r="CV468" s="109">
        <f>SUMIFS('Planificación 2026-1'!R:R,'Planificación 2026-1'!W:W,C468,'Planificación 2026-1'!H:H,"OB",'Planificación 2026-1'!I:I,"&lt;3")</f>
        <v>0</v>
      </c>
      <c r="CW468" s="109">
        <f>SUMIFS('Planificación 2026-1'!R:R,'Planificación 2026-1'!W:W,C468,'Planificación 2026-1'!H:H,"MH",'Planificación 2026-1'!I:I,"&lt;3")</f>
        <v>0</v>
      </c>
      <c r="CX468" s="109">
        <f>SUMIFS('Planificación 2026-1'!R:R,'Planificación 2026-1'!W:W,C468,'Planificación 2026-1'!H:H,"IC",'Planificación 2026-1'!I:I,"&lt;3")</f>
        <v>0</v>
      </c>
      <c r="CY468" s="109">
        <f>SUMIFS('Planificación 2026-1'!R:R,'Planificación 2026-1'!W:W,C468,'Planificación 2026-1'!H:H,"AR",'Planificación 2026-1'!I:I,"&lt;3")</f>
        <v>0</v>
      </c>
      <c r="CZ468" s="109">
        <f>SUMIFS('Planificación 2026-1'!R:R,'Planificación 2026-1'!W:W,C468,'Planificación 2026-1'!H:H,"T1",'Planificación 2026-1'!I:I,"&lt;3")</f>
        <v>0</v>
      </c>
      <c r="DA468" s="109">
        <f>SUMIFS('Planificación 2026-1'!R:R,'Planificación 2026-1'!W:W,C468,'Planificación 2026-1'!H:H,"T3",'Planificación 2026-1'!I:I,"&lt;3")</f>
        <v>0</v>
      </c>
      <c r="DB468" s="109">
        <f>SUMIFS('Planificación 2026-1'!R:R,'Planificación 2026-1'!W:W,C468,'Planificación 2026-1'!H:H,"T2",'Planificación 2026-1'!I:I,"&lt;3")</f>
        <v>0</v>
      </c>
      <c r="DC468" s="109">
        <f>SUMIFS('Planificación 2026-1'!R:R,'Planificación 2026-1'!W:W,C468,'Planificación 2026-1'!H:H,"AE",'Planificación 2026-1'!I:I,"&lt;3")</f>
        <v>5</v>
      </c>
      <c r="DD468" s="109">
        <f>SUMIFS('Planificación 2026-1'!R:R,'Planificación 2026-1'!W:W,C468,'Planificación 2026-1'!H:H,"T4",'Planificación 2026-1'!I:I,"&lt;3")</f>
        <v>0</v>
      </c>
      <c r="DE468" s="108" t="str">
        <f t="shared" si="72"/>
        <v/>
      </c>
      <c r="DF468" s="41">
        <f>IF(C468="","",SUMIFS('Planificación 2026-1'!R:R,'Planificación 2026-1'!W:W,C468,'Planificación 2026-1'!F:F,"PRINCIPAL",'Planificación 2026-1'!X:X,"VIRTUAL"))</f>
        <v>0</v>
      </c>
      <c r="DG468" s="41">
        <f>IF(C468="","",SUMIFS('Planificación 2026-1'!R:R,'Planificación 2026-1'!W:W,C468,'Planificación 2026-1'!F:F,"PRINCIPAL",'Planificación 2026-1'!X:X,"PRESENCIAL"))</f>
        <v>0</v>
      </c>
      <c r="DH468" s="41">
        <f>IF(C468="","",SUMIFS('Planificación 2026-1'!R:R,'Planificación 2026-1'!W:W,C468,'Planificación 2026-1'!F:F,"PRINCIPAL",'Planificación 2026-1'!X:X,"HIBRIDO PRESENCIAL"))</f>
        <v>0</v>
      </c>
      <c r="DI468" s="108" t="str">
        <f t="shared" si="73"/>
        <v/>
      </c>
      <c r="DJ468" s="108">
        <f>IF(C468="","",SUMIFS('Planificación 2026-1'!R:R,'Planificación 2026-1'!W:W,C468,'Planificación 2026-1'!F:F,"FILIAL",'Planificación 2026-1'!X:X,"VIRTUAL"))</f>
        <v>0</v>
      </c>
      <c r="DK468" s="110">
        <f>IF(C468="","",SUMIFS('Planificación 2026-1'!R:R,'Planificación 2026-1'!W:W,C468,'Planificación 2026-1'!F:F,"FILIAL",'Planificación 2026-1'!X:X,"PRESENCIAL"))</f>
        <v>0</v>
      </c>
      <c r="DL468" s="61">
        <f>IF(C468="","",SUMIFS('Planificación 2026-1'!R:R,'Planificación 2026-1'!W:W,C468,'Planificación 2026-1'!F:F,"FILIAL",'Planificación 2026-1'!X:X,"HIBRIDO PRESENCIAL"))</f>
        <v>0</v>
      </c>
      <c r="DM468" s="111" t="str">
        <f t="shared" si="74"/>
        <v/>
      </c>
      <c r="DN468" s="108">
        <f>IF(C468="","",SUMIFS('Planificación 2026-1'!R:R,'Planificación 2026-1'!W:W,C468,'Planificación 2026-1'!F:F,"SUNAMPE",'Planificación 2026-1'!X:X,"VIRTUAL"))</f>
        <v>0</v>
      </c>
      <c r="DO468" s="61">
        <f>IF(C468="","",SUMIFS('Planificación 2026-1'!R:R,'Planificación 2026-1'!W:W,C468,'Planificación 2026-1'!F:F,"SUNAMPE",'Planificación 2026-1'!X:X,"PRESENCIAL"))</f>
        <v>0</v>
      </c>
      <c r="DP468" s="111" t="str">
        <f t="shared" si="75"/>
        <v>P38</v>
      </c>
      <c r="DQ468" s="108">
        <f>IF(C468="","",SUMIFS('Planificación 2026-1'!R:R,'Planificación 2026-1'!W:W,C468,'Planificación 2026-1'!F:F,"HUAURA",'Planificación 2026-1'!X:X,"VIRTUAL"))</f>
        <v>0</v>
      </c>
      <c r="DR468" s="61">
        <f>IF(C468="","",SUMIFS('Planificación 2026-1'!R:R,'Planificación 2026-1'!W:W,C468,'Planificación 2026-1'!F:F,"HUAURA",'Planificación 2026-1'!X:X,"PRESENCIAL"))</f>
        <v>0</v>
      </c>
      <c r="DS468" s="76">
        <f>SUMIFS('Planificación 2026-1'!R:R,'Planificación 2026-1'!W:W,C468,'Planificación 2026-1'!F:F,"PRINCIPAL",'Planificación 2026-1'!X:X,"VIRTUAL",'Planificación 2026-1'!I:I,"&gt;2")</f>
        <v>0</v>
      </c>
      <c r="DT468" s="76">
        <f>SUMIFS('Planificación 2026-1'!R:R,'Planificación 2026-1'!W:W,C468,'Planificación 2026-1'!F:F,"PRINCIPAL",'Planificación 2026-1'!X:X,"&lt;&gt;VIRTUAL",'Planificación 2026-1'!I:I,"&gt;2")</f>
        <v>0</v>
      </c>
      <c r="DU468" s="76">
        <f>SUMIFS('Planificación 2026-1'!R:R,'Planificación 2026-1'!W:W,C468,'Planificación 2026-1'!F:F,"SUNAMPE",'Planificación 2026-1'!X:X,"VIRTUAL",'Planificación 2026-1'!I:I,"&gt;2")</f>
        <v>0</v>
      </c>
      <c r="DV468" s="76">
        <f>SUMIFS('Planificación 2026-1'!R:R,'Planificación 2026-1'!W:W,C468,'Planificación 2026-1'!F:F,"SUNAMPE",'Planificación 2026-1'!X:X,"&lt;&gt;VIRTUAL",'Planificación 2026-1'!I:I,"&gt;2")</f>
        <v>0</v>
      </c>
      <c r="DW468" s="76">
        <f>SUMIFS('Planificación 2026-1'!R:R,'Planificación 2026-1'!W:W,C468,'Planificación 2026-1'!F:F,"FILIAL",'Planificación 2026-1'!X:X,"VIRTUAL",'Planificación 2026-1'!I:I,"&gt;2")</f>
        <v>0</v>
      </c>
      <c r="DX468" s="76">
        <f>SUMIFS('Planificación 2026-1'!R:R,'Planificación 2026-1'!W:W,C468,'Planificación 2026-1'!F:F,"FILIAL",'Planificación 2026-1'!X:X,"&lt;&gt;VIRTUAL",'Planificación 2026-1'!I:I,"&gt;2")</f>
        <v>0</v>
      </c>
      <c r="DY468" s="76">
        <f>SUMIFS('Planificación 2026-1'!R:R,'Planificación 2026-1'!W:W,C468,'Planificación 2026-1'!F:F,"PORUMA",'Planificación 2026-1'!X:X,"VIRTUAL",'Planificación 2026-1'!I:I,"&gt;2")</f>
        <v>0</v>
      </c>
      <c r="DZ468" s="76">
        <f>SUMIFS('Planificación 2026-1'!R:R,'Planificación 2026-1'!W:W,C468,'Planificación 2026-1'!F:F,"PORUMA",'Planificación 2026-1'!X:X,"&lt;&gt;VIRTUAL",'Planificación 2026-1'!I:I,"&gt;2")</f>
        <v>0</v>
      </c>
      <c r="EA468" s="76">
        <f>SUMIFS('Planificación 2026-1'!R:R,'Planificación 2026-1'!W:W,C468,'Planificación 2026-1'!F:F,"HUAURA",'Planificación 2026-1'!X:X,"VIRTUAL",'Planificación 2026-1'!I:I,"&gt;2")</f>
        <v>0</v>
      </c>
      <c r="EB468" s="76">
        <f>SUMIFS('Planificación 2026-1'!R:R,'Planificación 2026-1'!W:W,C468,'Planificación 2026-1'!F:F,"HUAURA",'Planificación 2026-1'!X:X,"&lt;&gt;VIRTUAL",'Planificación 2026-1'!I:I,"&gt;2")</f>
        <v>0</v>
      </c>
      <c r="EC468" s="76">
        <f>SUMIFS('Planificación 2026-1'!R:R,'Planificación 2026-1'!W:W,C468,'Planificación 2026-1'!F:F,"PRINCIPAL",'Planificación 2026-1'!X:X,"VIRTUAL",'Planificación 2026-1'!I:I,"&lt;3")</f>
        <v>0</v>
      </c>
      <c r="ED468" s="76">
        <f>SUMIFS('Planificación 2026-1'!R:R,'Planificación 2026-1'!W:W,C468,'Planificación 2026-1'!F:F,"PRINCIPAL",'Planificación 2026-1'!X:X,"&lt;&gt;VIRTUAL",'Planificación 2026-1'!I:I,"&lt;3")</f>
        <v>0</v>
      </c>
      <c r="EE468" s="76">
        <f>SUMIFS('Planificación 2026-1'!R:R,'Planificación 2026-1'!W:W,C468,'Planificación 2026-1'!F:F,"SUNAMPE",'Planificación 2026-1'!X:X,"VIRTUAL",'Planificación 2026-1'!I:I,"&lt;3")</f>
        <v>0</v>
      </c>
      <c r="EF468" s="76">
        <f>SUMIFS('Planificación 2026-1'!R:R,'Planificación 2026-1'!W:W,C468,'Planificación 2026-1'!F:F,"SUNAMPE",'Planificación 2026-1'!X:X,"&lt;&gt;VIRTUAL",'Planificación 2026-1'!I:I,"&lt;3")</f>
        <v>0</v>
      </c>
      <c r="EG468" s="76">
        <f>SUMIFS('Planificación 2026-1'!R:R,'Planificación 2026-1'!W:W,C468,'Planificación 2026-1'!F:F,"FILIAL",'Planificación 2026-1'!X:X,"VIRTUAL",'Planificación 2026-1'!I:I,"&lt;3")</f>
        <v>0</v>
      </c>
      <c r="EH468" s="76">
        <f>SUMIFS('Planificación 2026-1'!R:R,'Planificación 2026-1'!W:W,C468,'Planificación 2026-1'!F:F,"FILIAL",'Planificación 2026-1'!X:X,"&lt;&gt;VIRTUAL",'Planificación 2026-1'!I:I,"&lt;3")</f>
        <v>0</v>
      </c>
      <c r="EI468" s="76">
        <f>SUMIFS('Planificación 2026-1'!R:R,'Planificación 2026-1'!W:W,C468,'Planificación 2026-1'!F:F,"PORUMA",'Planificación 2026-1'!X:X,"VIRTUAL",'Planificación 2026-1'!I:I,"&lt;3")</f>
        <v>0</v>
      </c>
      <c r="EJ468" s="76">
        <f>SUMIFS('Planificación 2026-1'!R:R,'Planificación 2026-1'!W:W,C468,'Planificación 2026-1'!F:F,"PORUMA",'Planificación 2026-1'!X:X,"&lt;&gt;VIRTUAL",'Planificación 2026-1'!I:I,"&lt;3")</f>
        <v>0</v>
      </c>
      <c r="EK468" s="76">
        <f>SUMIFS('Planificación 2026-1'!R:R,'Planificación 2026-1'!W:W,C468,'Planificación 2026-1'!F:F,"HUAURA",'Planificación 2026-1'!X:X,"VIRTUAL",'Planificación 2026-1'!I:I,"&lt;3")</f>
        <v>0</v>
      </c>
      <c r="EL468" s="76">
        <f>SUMIFS('Planificación 2026-1'!R:R,'Planificación 2026-1'!W:W,C468,'Planificación 2026-1'!F:F,"HUAURA",'Planificación 2026-1'!X:X,"&lt;&gt;VIRTUAL",'Planificación 2026-1'!I:I,"&lt;3")</f>
        <v>5</v>
      </c>
      <c r="EM468" s="76"/>
      <c r="EN468" s="76">
        <f t="shared" si="68"/>
        <v>0</v>
      </c>
      <c r="EO468" s="76">
        <f t="shared" si="69"/>
        <v>5</v>
      </c>
      <c r="EP468" s="76" t="b">
        <f t="shared" si="70"/>
        <v>1</v>
      </c>
      <c r="EQ468" s="76" t="str">
        <f t="shared" si="71"/>
        <v/>
      </c>
      <c r="ER468" s="76" t="str">
        <f t="shared" si="76"/>
        <v>PRESENCIAL</v>
      </c>
    </row>
    <row r="469" spans="1:148" hidden="1">
      <c r="A469" s="83"/>
      <c r="B469" s="119">
        <v>466</v>
      </c>
      <c r="C469" s="115" t="s">
        <v>644</v>
      </c>
      <c r="D469" s="112">
        <f>SUMIF('Planificación 2026-1'!W:W,C469,'Planificación 2026-1'!R:R)</f>
        <v>0</v>
      </c>
      <c r="E469" s="114" t="s">
        <v>170</v>
      </c>
      <c r="F469" s="115" t="s">
        <v>596</v>
      </c>
      <c r="G469" s="115" t="s">
        <v>13</v>
      </c>
      <c r="H469" s="115" t="s">
        <v>138</v>
      </c>
      <c r="I469" s="107" t="str">
        <f>IF(SUM(COUNTIFS('Planificación 2026-1'!F:F,"PRINCIPAL",'Planificación 2026-1'!W:W,C469,'Planificación 2026-1'!H:H,"AF"))&gt;0,"P01"," ")</f>
        <v xml:space="preserve"> </v>
      </c>
      <c r="J469" s="108" t="str">
        <f>IF(SUM(COUNTIFS('Planificación 2026-1'!F:F,"PRINCIPAL",'Planificación 2026-1'!W:W,C469,'Planificación 2026-1'!H:H,"EN"))&gt;0,"P02"," ")</f>
        <v xml:space="preserve"> </v>
      </c>
      <c r="K469" s="108" t="str">
        <f>IF(SUM(COUNTIFS('Planificación 2026-1'!F:F,"PRINCIPAL",'Planificación 2026-1'!W:W,C469,'Planificación 2026-1'!H:H,"IS"))&gt;0,"P03"," ")</f>
        <v xml:space="preserve"> </v>
      </c>
      <c r="L469" s="108" t="str">
        <f>IF(SUM(COUNTIFS('Planificación 2026-1'!F:F,"PRINCIPAL",'Planificación 2026-1'!W:W,C469,'Planificación 2026-1'!H:H,"PS"))&gt;0,"P04"," ")</f>
        <v xml:space="preserve"> </v>
      </c>
      <c r="M469" s="108"/>
      <c r="N469" s="108" t="str">
        <f>IF(SUM(COUNTIFS('Planificación 2026-1'!F:F,"PRINCIPAL",'Planificación 2026-1'!W:W,C469,'Planificación 2026-1'!H:H,"IN"))&gt;0,"P06"," ")</f>
        <v xml:space="preserve"> </v>
      </c>
      <c r="O469" s="108" t="str">
        <f>IF(SUM(COUNTIFS('Planificación 2026-1'!F:F,"PRINCIPAL",'Planificación 2026-1'!W:W,C469,'Planificación 2026-1'!H:H,"CA"))&gt;0,"P07"," ")</f>
        <v xml:space="preserve"> </v>
      </c>
      <c r="P469" s="108" t="str">
        <f>IF(SUM(COUNTIFS('Planificación 2026-1'!F:F,"PRINCIPAL",'Planificación 2026-1'!W:W,C469,'Planificación 2026-1'!H:H,"DE"))&gt;0,"P08"," ")</f>
        <v xml:space="preserve"> </v>
      </c>
      <c r="Q469" s="108" t="str">
        <f>IF(SUM(COUNTIFS('Planificación 2026-1'!F:F,"PRINCIPAL",'Planificación 2026-1'!W:W,C469,'Planificación 2026-1'!H:H,"OB"))&gt;0,"P09"," ")</f>
        <v xml:space="preserve"> </v>
      </c>
      <c r="R469" s="108" t="str">
        <f>IF(SUM(COUNTIFS('Planificación 2026-1'!F:F,"PRINCIPAL",'Planificación 2026-1'!W:W,C469,'Planificación 2026-1'!H:H,"MH"))&gt;0,"P31"," ")</f>
        <v xml:space="preserve"> </v>
      </c>
      <c r="S469" s="108" t="str">
        <f>IF(SUM(COUNTIFS('Planificación 2026-1'!F:F,"PRINCIPAL",'Planificación 2026-1'!W:W,C469,'Planificación 2026-1'!H:H,"IC"))&gt;0,"P32"," ")</f>
        <v xml:space="preserve"> </v>
      </c>
      <c r="T469" s="108" t="str">
        <f>IF(SUM(COUNTIFS('Planificación 2026-1'!F:F,"PRINCIPAL",'Planificación 2026-1'!W:W,C469,'Planificación 2026-1'!H:H,"AR"))&gt;0,"P34"," ")</f>
        <v xml:space="preserve"> </v>
      </c>
      <c r="U469" s="108" t="str">
        <f>IF(SUM(COUNTIFS('Planificación 2026-1'!F:F,"PRINCIPAL",'Planificación 2026-1'!W:W,C469,'Planificación 2026-1'!H:H,"T1"))&gt;0,"P35"," ")</f>
        <v xml:space="preserve"> </v>
      </c>
      <c r="V469" s="108" t="str">
        <f>IF(SUM(COUNTIFS('Planificación 2026-1'!F:F,"PRINCIPAL",'Planificación 2026-1'!W:W,C469,'Planificación 2026-1'!H:H,"T3"))&gt;0,"P36"," ")</f>
        <v xml:space="preserve"> </v>
      </c>
      <c r="W469" s="108" t="str">
        <f>IF(SUM(COUNTIFS('Planificación 2026-1'!F:F,"PRINCIPAL",'Planificación 2026-1'!W:W,C469,'Planificación 2026-1'!H:H,"T2"))&gt;0,"P37"," ")</f>
        <v xml:space="preserve"> </v>
      </c>
      <c r="X469" s="108" t="str">
        <f>IF(SUM(COUNTIFS('Planificación 2026-1'!F:F,"PRINCIPAL",'Planificación 2026-1'!W:W,C469,'Planificación 2026-1'!H:H,"AE"))&gt;0,"P38"," ")</f>
        <v xml:space="preserve"> </v>
      </c>
      <c r="Y469" s="108" t="str">
        <f>IF(SUM(COUNTIFS('Planificación 2026-1'!F:F,"PRINCIPAL",'Planificación 2026-1'!W:W,C469,'Planificación 2026-1'!H:H,"T4"))&gt;0,"P55"," ")</f>
        <v xml:space="preserve"> </v>
      </c>
      <c r="Z469" s="108" t="str">
        <f>IF(SUM(COUNTIFS('Planificación 2026-1'!F:F,"FILIAL",'Planificación 2026-1'!W:W,C469,'Planificación 2026-1'!H:H,"AF"))&gt;0," P01"," ")</f>
        <v xml:space="preserve"> </v>
      </c>
      <c r="AA469" s="108" t="str">
        <f>IF(SUM(COUNTIFS('Planificación 2026-1'!F:F,"FILIAL",'Planificación 2026-1'!W:W,C469,'Planificación 2026-1'!H:H,"EN"))&gt;0,"P02"," ")</f>
        <v xml:space="preserve"> </v>
      </c>
      <c r="AB469" s="108" t="str">
        <f>IF(SUM(COUNTIFS('Planificación 2026-1'!F:F,"FILIAL",'Planificación 2026-1'!W:W,C469,'Planificación 2026-1'!H:H,"IS"))&gt;0,"P03"," ")</f>
        <v xml:space="preserve"> </v>
      </c>
      <c r="AC469" s="108" t="str">
        <f>IF(SUM(COUNTIFS('Planificación 2026-1'!F:F,"FILIAL",'Planificación 2026-1'!W:W,C469,'Planificación 2026-1'!H:H,"PS"))&gt;0,"P04"," ")</f>
        <v xml:space="preserve"> </v>
      </c>
      <c r="AD469" s="108"/>
      <c r="AE469" s="108" t="str">
        <f>IF(SUM(COUNTIFS('Planificación 2026-1'!F:F,"FILIAL",'Planificación 2026-1'!W:W,C469,'Planificación 2026-1'!H:H,"IN"))&gt;0,"P06"," ")</f>
        <v xml:space="preserve"> </v>
      </c>
      <c r="AF469" s="108" t="str">
        <f>IF(SUM(COUNTIFS('Planificación 2026-1'!F:F,"FILIAL",'Planificación 2026-1'!W:W,C469,'Planificación 2026-1'!H:H,"CA"))&gt;0,"P07"," ")</f>
        <v xml:space="preserve"> </v>
      </c>
      <c r="AG469" s="108" t="str">
        <f>IF(SUM(COUNTIFS('Planificación 2026-1'!F:F,"FILIAL",'Planificación 2026-1'!W:W,C469,'Planificación 2026-1'!H:H,"DE"))&gt;0,"P08"," ")</f>
        <v xml:space="preserve"> </v>
      </c>
      <c r="AH469" s="108" t="str">
        <f>IF(SUM(COUNTIFS('Planificación 2026-1'!F:F,"FILIAL",'Planificación 2026-1'!W:W,C469,'Planificación 2026-1'!H:H,"OB"))&gt;0,"P09"," ")</f>
        <v xml:space="preserve"> </v>
      </c>
      <c r="AI469" s="108" t="str">
        <f>IF(SUM(COUNTIFS('Planificación 2026-1'!F:F,"FILIAL",'Planificación 2026-1'!W:W,C469,'Planificación 2026-1'!H:H,"MH"))&gt;0,"P31"," ")</f>
        <v xml:space="preserve"> </v>
      </c>
      <c r="AJ469" s="108" t="str">
        <f>IF(SUM(COUNTIFS('Planificación 2026-1'!F:F,"FILIAL",'Planificación 2026-1'!W:W,C469,'Planificación 2026-1'!H:H,"IC"))&gt;0,"P32"," ")</f>
        <v xml:space="preserve"> </v>
      </c>
      <c r="AK469" s="108" t="str">
        <f>IF(SUM(COUNTIFS('Planificación 2026-1'!F:F,"FILIAL",'Planificación 2026-1'!W:W,C469,'Planificación 2026-1'!H:H,"AR"))&gt;0,"P34"," ")</f>
        <v xml:space="preserve"> </v>
      </c>
      <c r="AL469" s="108" t="str">
        <f>IF(SUM(COUNTIFS('Planificación 2026-1'!F:F,"FILIAL",'Planificación 2026-1'!W:W,C469,'Planificación 2026-1'!H:H,"T1"))&gt;0,"P35"," ")</f>
        <v xml:space="preserve"> </v>
      </c>
      <c r="AM469" s="108" t="str">
        <f>IF(SUM(COUNTIFS('Planificación 2026-1'!F:F,"FILIAL",'Planificación 2026-1'!W:W,C469,'Planificación 2026-1'!H:H,"T3"))&gt;0,"P36"," ")</f>
        <v xml:space="preserve"> </v>
      </c>
      <c r="AN469" s="108" t="str">
        <f>IF(SUM(COUNTIFS('Planificación 2026-1'!F:F,"FILIAL",'Planificación 2026-1'!W:W,C469,'Planificación 2026-1'!H:H,"T2"))&gt;0,"P37"," ")</f>
        <v xml:space="preserve"> </v>
      </c>
      <c r="AO469" s="108" t="str">
        <f>IF(SUM(COUNTIFS('Planificación 2026-1'!F:F,"FILIAL",'Planificación 2026-1'!W:W,C469,'Planificación 2026-1'!H:H,"AE"))&gt;0,"P38"," ")</f>
        <v xml:space="preserve"> </v>
      </c>
      <c r="AP469" s="108" t="str">
        <f>IF(SUM(COUNTIFS('Planificación 2026-1'!F:F,"FILIAL",'Planificación 2026-1'!W:W,C469,'Planificación 2026-1'!H:H,"T4"))&gt;0,"P55"," ")</f>
        <v xml:space="preserve"> </v>
      </c>
      <c r="AQ469" s="108" t="str">
        <f>IF(SUM(COUNTIFS('Planificación 2026-1'!F:F,"SUNAMPE",'Planificación 2026-1'!W:W,C469,'Planificación 2026-1'!H:H,"AF"))&gt;0," P01"," ")</f>
        <v xml:space="preserve"> </v>
      </c>
      <c r="AR469" s="108" t="str">
        <f>IF(SUM(COUNTIFS('Planificación 2026-1'!F:F,"SUNAMPE",'Planificación 2026-1'!W:W,C469,'Planificación 2026-1'!H:H,"EN"))&gt;0,"P02"," ")</f>
        <v xml:space="preserve"> </v>
      </c>
      <c r="AS469" s="108" t="str">
        <f>IF(SUM(COUNTIFS('Planificación 2026-1'!F:F,"SUNAMPE",'Planificación 2026-1'!W:W,C469,'Planificación 2026-1'!H:H,"IS"))&gt;0,"P03"," ")</f>
        <v xml:space="preserve"> </v>
      </c>
      <c r="AT469" s="108" t="str">
        <f>IF(SUM(COUNTIFS('Planificación 2026-1'!F:F,"SUNAMPE",'Planificación 2026-1'!W:W,C469,'Planificación 2026-1'!H:H,"PS"))&gt;0,"P04"," ")</f>
        <v xml:space="preserve"> </v>
      </c>
      <c r="AU469" s="108"/>
      <c r="AV469" s="108" t="str">
        <f>IF(SUM(COUNTIFS('Planificación 2026-1'!F:F,"SUNAMPE",'Planificación 2026-1'!W:W,C469,'Planificación 2026-1'!H:H,"IN"))&gt;0,"P06"," ")</f>
        <v xml:space="preserve"> </v>
      </c>
      <c r="AW469" s="108" t="str">
        <f>IF(SUM(COUNTIFS('Planificación 2026-1'!F:F,"SUNAMPE",'Planificación 2026-1'!W:W,C469,'Planificación 2026-1'!H:H,"CA"))&gt;0,"P07"," ")</f>
        <v xml:space="preserve"> </v>
      </c>
      <c r="AX469" s="108" t="str">
        <f>IF(SUM(COUNTIFS('Planificación 2026-1'!F:F,"SUNAMPE",'Planificación 2026-1'!W:W,C469,'Planificación 2026-1'!H:H,"DE"))&gt;0,"P08"," ")</f>
        <v xml:space="preserve"> </v>
      </c>
      <c r="AY469" s="108" t="str">
        <f>IF(SUM(COUNTIFS('Planificación 2026-1'!F:F,"SUNAMPE",'Planificación 2026-1'!W:W,C469,'Planificación 2026-1'!H:H,"OB"))&gt;0,"P09"," ")</f>
        <v xml:space="preserve"> </v>
      </c>
      <c r="AZ469" s="108" t="str">
        <f>IF(SUM(COUNTIFS('Planificación 2026-1'!F:F,"SUNAMPE",'Planificación 2026-1'!W:W,C469,'Planificación 2026-1'!H:H,"MH"))&gt;0,"P31"," ")</f>
        <v xml:space="preserve"> </v>
      </c>
      <c r="BA469" s="108" t="str">
        <f>IF(SUM(COUNTIFS('Planificación 2026-1'!F:F,"SUNAMPE",'Planificación 2026-1'!W:W,C469,'Planificación 2026-1'!H:H,"IC"))&gt;0,"P32"," ")</f>
        <v xml:space="preserve"> </v>
      </c>
      <c r="BB469" s="108" t="str">
        <f>IF(SUM(COUNTIFS('Planificación 2026-1'!F:F,"SUNAMPE",'Planificación 2026-1'!W:W,C469,'Planificación 2026-1'!H:H,"AR"))&gt;0,"P34"," ")</f>
        <v xml:space="preserve"> </v>
      </c>
      <c r="BC469" s="108" t="str">
        <f>IF(SUM(COUNTIFS('Planificación 2026-1'!F:F,"SUNAMPE",'Planificación 2026-1'!W:W,C469,'Planificación 2026-1'!H:H,"T1"))&gt;0,"P35"," ")</f>
        <v xml:space="preserve"> </v>
      </c>
      <c r="BD469" s="108" t="str">
        <f>IF(SUM(COUNTIFS('Planificación 2026-1'!F:F,"SUNAMPE",'Planificación 2026-1'!W:W,C469,'Planificación 2026-1'!H:H,"T3"))&gt;0,"P36"," ")</f>
        <v xml:space="preserve"> </v>
      </c>
      <c r="BE469" s="108" t="str">
        <f>IF(SUM(COUNTIFS('Planificación 2026-1'!F:F,"SUNAMPE",'Planificación 2026-1'!W:W,C469,'Planificación 2026-1'!H:H,"T2"))&gt;0,"P37"," ")</f>
        <v xml:space="preserve"> </v>
      </c>
      <c r="BF469" s="108" t="str">
        <f>IF(SUM(COUNTIFS('Planificación 2026-1'!F:F,"SUNAMPE",'Planificación 2026-1'!W:W,C469,'Planificación 2026-1'!H:H,"AE"))&gt;0,"P38"," ")</f>
        <v xml:space="preserve"> </v>
      </c>
      <c r="BG469" s="108" t="str">
        <f>IF(SUM(COUNTIFS('Planificación 2026-1'!F:F,"SUNAMPE",'Planificación 2026-1'!W:W,C469,'Planificación 2026-1'!H:H,"T4"))&gt;0,"P55"," ")</f>
        <v xml:space="preserve"> </v>
      </c>
      <c r="BH469" s="108" t="str">
        <f>IF(SUM(COUNTIFS('Planificación 2026-1'!F:F,"HUAURA",'Planificación 2026-1'!W:W,C469,'Planificación 2026-1'!H:H,"AF"))&gt;0," P01"," ")</f>
        <v xml:space="preserve"> </v>
      </c>
      <c r="BI469" s="108" t="str">
        <f>IF(SUM(COUNTIFS('Planificación 2026-1'!F:F,"HUAURA",'Planificación 2026-1'!W:W,C469,'Planificación 2026-1'!H:H,"EN"))&gt;0,"P02"," ")</f>
        <v xml:space="preserve"> </v>
      </c>
      <c r="BJ469" s="108" t="str">
        <f>IF(SUM(COUNTIFS('Planificación 2026-1'!F:F,"HUAURA",'Planificación 2026-1'!W:W,C469,'Planificación 2026-1'!H:H,"IS"))&gt;0,"P03"," ")</f>
        <v xml:space="preserve"> </v>
      </c>
      <c r="BK469" s="108" t="str">
        <f>IF(SUM(COUNTIFS('Planificación 2026-1'!F:F,"HUAURA",'Planificación 2026-1'!W:W,C469,'Planificación 2026-1'!H:H,"PS"))&gt;0,"P04"," ")</f>
        <v xml:space="preserve"> </v>
      </c>
      <c r="BL469" s="108"/>
      <c r="BM469" s="108" t="str">
        <f>IF(SUM(COUNTIFS('Planificación 2026-1'!F:F,"HUAURA",'Planificación 2026-1'!W:W,C469,'Planificación 2026-1'!H:H,"IN"))&gt;0,"P06"," ")</f>
        <v xml:space="preserve"> </v>
      </c>
      <c r="BN469" s="108" t="str">
        <f>IF(SUM(COUNTIFS('Planificación 2026-1'!F:F,"HUAURA",'Planificación 2026-1'!W:W,C469,'Planificación 2026-1'!H:H,"CA"))&gt;0,"P07"," ")</f>
        <v xml:space="preserve"> </v>
      </c>
      <c r="BO469" s="108" t="str">
        <f>IF(SUM(COUNTIFS('Planificación 2026-1'!F:F,"HUAURA",'Planificación 2026-1'!W:W,C469,'Planificación 2026-1'!H:H,"DE"))&gt;0,"P08"," ")</f>
        <v xml:space="preserve"> </v>
      </c>
      <c r="BP469" s="108" t="str">
        <f>IF(SUM(COUNTIFS('Planificación 2026-1'!F:F,"HUAURA",'Planificación 2026-1'!W:W,C469,'Planificación 2026-1'!H:H,"OB"))&gt;0,"P09"," ")</f>
        <v xml:space="preserve"> </v>
      </c>
      <c r="BQ469" s="108" t="str">
        <f>IF(SUM(COUNTIFS('Planificación 2026-1'!F:F,"HUAURA",'Planificación 2026-1'!W:W,C469,'Planificación 2026-1'!H:H,"MH"))&gt;0,"P31"," ")</f>
        <v xml:space="preserve"> </v>
      </c>
      <c r="BR469" s="108" t="str">
        <f>IF(SUM(COUNTIFS('Planificación 2026-1'!F:F,"HUAURA",'Planificación 2026-1'!W:W,C469,'Planificación 2026-1'!H:H,"IC"))&gt;0,"P32"," ")</f>
        <v xml:space="preserve"> </v>
      </c>
      <c r="BS469" s="108" t="str">
        <f>IF(SUM(COUNTIFS('Planificación 2026-1'!F:F,"HUAURA",'Planificación 2026-1'!W:W,C469,'Planificación 2026-1'!H:H,"AR"))&gt;0,"P34"," ")</f>
        <v xml:space="preserve"> </v>
      </c>
      <c r="BT469" s="108" t="str">
        <f>IF(SUM(COUNTIFS('Planificación 2026-1'!F:F,"HUAURA",'Planificación 2026-1'!W:W,C469,'Planificación 2026-1'!H:H,"T1"))&gt;0,"P35"," ")</f>
        <v xml:space="preserve"> </v>
      </c>
      <c r="BU469" s="108" t="str">
        <f>IF(SUM(COUNTIFS('Planificación 2026-1'!F:F,"HUAURA",'Planificación 2026-1'!W:W,C469,'Planificación 2026-1'!H:H,"T3"))&gt;0,"P36"," ")</f>
        <v xml:space="preserve"> </v>
      </c>
      <c r="BV469" s="108" t="str">
        <f>IF(SUM(COUNTIFS('Planificación 2026-1'!F:F,"HUAURA",'Planificación 2026-1'!W:W,C469,'Planificación 2026-1'!H:H,"T2"))&gt;0,"P37"," ")</f>
        <v xml:space="preserve"> </v>
      </c>
      <c r="BW469" s="108" t="str">
        <f>IF(SUM(COUNTIFS('Planificación 2026-1'!F:F,"HUAURA",'Planificación 2026-1'!W:W,C469,'Planificación 2026-1'!H:H,"AE"))&gt;0,"P38"," ")</f>
        <v xml:space="preserve"> </v>
      </c>
      <c r="BX469" s="108" t="str">
        <f>IF(SUM(COUNTIFS('Planificación 2026-1'!F:F,"HUAURA",'Planificación 2026-1'!W:W,C469,'Planificación 2026-1'!H:H,"T4"))&gt;0,"P55"," ")</f>
        <v xml:space="preserve"> </v>
      </c>
      <c r="BY469" s="109">
        <f>SUMIFS('Planificación 2026-1'!R:R,'Planificación 2026-1'!W:W,C469,'Planificación 2026-1'!H:H,"AF",'Planificación 2026-1'!I:I,"&gt;2")</f>
        <v>0</v>
      </c>
      <c r="BZ469" s="109">
        <f>SUMIFS('Planificación 2026-1'!R:R,'Planificación 2026-1'!W:W,C469,'Planificación 2026-1'!H:H,"EN",'Planificación 2026-1'!I:I,"&gt;2")</f>
        <v>0</v>
      </c>
      <c r="CA469" s="109">
        <f>SUMIFS('Planificación 2026-1'!R:R,'Planificación 2026-1'!W:W,C469,'Planificación 2026-1'!H:H,"IS",'Planificación 2026-1'!I:I,"&gt;2")</f>
        <v>0</v>
      </c>
      <c r="CB469" s="109">
        <f>SUMIFS('Planificación 2026-1'!R:R,'Planificación 2026-1'!W:W,C469,'Planificación 2026-1'!H:H,"PS",'Planificación 2026-1'!I:I,"&gt;2")</f>
        <v>0</v>
      </c>
      <c r="CC469" s="109">
        <f>SUMIFS('Planificación 2026-1'!R:R,'Planificación 2026-1'!W:W,C469,'Planificación 2026-1'!H:H,"IN",'Planificación 2026-1'!I:I,"&gt;2")</f>
        <v>0</v>
      </c>
      <c r="CD469" s="109">
        <f>SUMIFS('Planificación 2026-1'!R:R,'Planificación 2026-1'!W:W,C469,'Planificación 2026-1'!H:H,"CA",'Planificación 2026-1'!I:I,"&gt;2")</f>
        <v>0</v>
      </c>
      <c r="CE469" s="109">
        <f>SUMIFS('Planificación 2026-1'!R:R,'Planificación 2026-1'!W:W,C469,'Planificación 2026-1'!H:H,"DE",'Planificación 2026-1'!I:I,"&gt;2")</f>
        <v>0</v>
      </c>
      <c r="CF469" s="109">
        <f>SUMIFS('Planificación 2026-1'!R:R,'Planificación 2026-1'!W:W,C469,'Planificación 2026-1'!H:H,"OB",'Planificación 2026-1'!I:I,"&gt;2")</f>
        <v>0</v>
      </c>
      <c r="CG469" s="109">
        <f>SUMIFS('Planificación 2026-1'!R:R,'Planificación 2026-1'!W:W,C469,'Planificación 2026-1'!H:H,"MH",'Planificación 2026-1'!I:I,"&gt;2")</f>
        <v>0</v>
      </c>
      <c r="CH469" s="109">
        <f>SUMIFS('Planificación 2026-1'!R:R,'Planificación 2026-1'!W:W,C469,'Planificación 2026-1'!H:H,"IC",'Planificación 2026-1'!I:I,"&gt;2")</f>
        <v>0</v>
      </c>
      <c r="CI469" s="109">
        <f>SUMIFS('Planificación 2026-1'!R:R,'Planificación 2026-1'!W:W,C469,'Planificación 2026-1'!H:H,"AR",'Planificación 2026-1'!I:I,"&gt;2")</f>
        <v>0</v>
      </c>
      <c r="CJ469" s="109">
        <f>SUMIFS('Planificación 2026-1'!R:R,'Planificación 2026-1'!W:W,C469,'Planificación 2026-1'!H:H,"T1",'Planificación 2026-1'!I:I,"&gt;2")</f>
        <v>0</v>
      </c>
      <c r="CK469" s="109">
        <f>SUMIFS('Planificación 2026-1'!R:R,'Planificación 2026-1'!W:W,C469,'Planificación 2026-1'!H:H,"T3",'Planificación 2026-1'!I:I,"&gt;2")</f>
        <v>0</v>
      </c>
      <c r="CL469" s="109">
        <f>SUMIFS('Planificación 2026-1'!R:R,'Planificación 2026-1'!W:W,C469,'Planificación 2026-1'!H:H,"T2",'Planificación 2026-1'!I:I,"&gt;2")</f>
        <v>0</v>
      </c>
      <c r="CM469" s="109">
        <f>SUMIFS('Planificación 2026-1'!R:R,'Planificación 2026-1'!W:W,C469,'Planificación 2026-1'!H:H,"AE",'Planificación 2026-1'!I:I,"&gt;2")</f>
        <v>0</v>
      </c>
      <c r="CN469" s="109">
        <f>SUMIFS('Planificación 2026-1'!R:R,'Planificación 2026-1'!W:W,C469,'Planificación 2026-1'!H:H,"T4",'Planificación 2026-1'!I:I,"&gt;2")</f>
        <v>0</v>
      </c>
      <c r="CO469" s="109">
        <f>SUMIFS('Planificación 2026-1'!R:R,'Planificación 2026-1'!W:W,C469,'Planificación 2026-1'!H:H,"AF",'Planificación 2026-1'!I:I,"&lt;3")</f>
        <v>0</v>
      </c>
      <c r="CP469" s="109">
        <f>SUMIFS('Planificación 2026-1'!R:R,'Planificación 2026-1'!W:W,C469,'Planificación 2026-1'!H:H,"EN",'Planificación 2026-1'!I:I,"&lt;3")</f>
        <v>0</v>
      </c>
      <c r="CQ469" s="109">
        <f>SUMIFS('Planificación 2026-1'!R:R,'Planificación 2026-1'!W:W,C469,'Planificación 2026-1'!H:H,"IS",'Planificación 2026-1'!I:I,"&lt;3")</f>
        <v>0</v>
      </c>
      <c r="CR469" s="109">
        <f>SUMIFS('Planificación 2026-1'!R:R,'Planificación 2026-1'!W:W,C469,'Planificación 2026-1'!H:H,"PS",'Planificación 2026-1'!I:I,"&lt;3")</f>
        <v>0</v>
      </c>
      <c r="CS469" s="109">
        <f>SUMIFS('Planificación 2026-1'!R:R,'Planificación 2026-1'!W:W,C469,'Planificación 2026-1'!H:H,"IN",'Planificación 2026-1'!I:I,"&lt;3")</f>
        <v>0</v>
      </c>
      <c r="CT469" s="109">
        <f>SUMIFS('Planificación 2026-1'!R:R,'Planificación 2026-1'!W:W,C469,'Planificación 2026-1'!H:H,"CA",'Planificación 2026-1'!I:I,"&lt;3")</f>
        <v>0</v>
      </c>
      <c r="CU469" s="109">
        <f>SUMIFS('Planificación 2026-1'!R:R,'Planificación 2026-1'!W:W,C469,'Planificación 2026-1'!H:H,"DE",'Planificación 2026-1'!I:I,"&lt;3")</f>
        <v>0</v>
      </c>
      <c r="CV469" s="109">
        <f>SUMIFS('Planificación 2026-1'!R:R,'Planificación 2026-1'!W:W,C469,'Planificación 2026-1'!H:H,"OB",'Planificación 2026-1'!I:I,"&lt;3")</f>
        <v>0</v>
      </c>
      <c r="CW469" s="109">
        <f>SUMIFS('Planificación 2026-1'!R:R,'Planificación 2026-1'!W:W,C469,'Planificación 2026-1'!H:H,"MH",'Planificación 2026-1'!I:I,"&lt;3")</f>
        <v>0</v>
      </c>
      <c r="CX469" s="109">
        <f>SUMIFS('Planificación 2026-1'!R:R,'Planificación 2026-1'!W:W,C469,'Planificación 2026-1'!H:H,"IC",'Planificación 2026-1'!I:I,"&lt;3")</f>
        <v>0</v>
      </c>
      <c r="CY469" s="109">
        <f>SUMIFS('Planificación 2026-1'!R:R,'Planificación 2026-1'!W:W,C469,'Planificación 2026-1'!H:H,"AR",'Planificación 2026-1'!I:I,"&lt;3")</f>
        <v>0</v>
      </c>
      <c r="CZ469" s="109">
        <f>SUMIFS('Planificación 2026-1'!R:R,'Planificación 2026-1'!W:W,C469,'Planificación 2026-1'!H:H,"T1",'Planificación 2026-1'!I:I,"&lt;3")</f>
        <v>0</v>
      </c>
      <c r="DA469" s="109">
        <f>SUMIFS('Planificación 2026-1'!R:R,'Planificación 2026-1'!W:W,C469,'Planificación 2026-1'!H:H,"T3",'Planificación 2026-1'!I:I,"&lt;3")</f>
        <v>0</v>
      </c>
      <c r="DB469" s="109">
        <f>SUMIFS('Planificación 2026-1'!R:R,'Planificación 2026-1'!W:W,C469,'Planificación 2026-1'!H:H,"T2",'Planificación 2026-1'!I:I,"&lt;3")</f>
        <v>0</v>
      </c>
      <c r="DC469" s="109">
        <f>SUMIFS('Planificación 2026-1'!R:R,'Planificación 2026-1'!W:W,C469,'Planificación 2026-1'!H:H,"AE",'Planificación 2026-1'!I:I,"&lt;3")</f>
        <v>0</v>
      </c>
      <c r="DD469" s="109">
        <f>SUMIFS('Planificación 2026-1'!R:R,'Planificación 2026-1'!W:W,C469,'Planificación 2026-1'!H:H,"T4",'Planificación 2026-1'!I:I,"&lt;3")</f>
        <v>0</v>
      </c>
      <c r="DE469" s="108" t="str">
        <f t="shared" si="72"/>
        <v/>
      </c>
      <c r="DF469" s="41">
        <f>IF(C469="","",SUMIFS('Planificación 2026-1'!R:R,'Planificación 2026-1'!W:W,C469,'Planificación 2026-1'!F:F,"PRINCIPAL",'Planificación 2026-1'!X:X,"VIRTUAL"))</f>
        <v>0</v>
      </c>
      <c r="DG469" s="41">
        <f>IF(C469="","",SUMIFS('Planificación 2026-1'!R:R,'Planificación 2026-1'!W:W,C469,'Planificación 2026-1'!F:F,"PRINCIPAL",'Planificación 2026-1'!X:X,"PRESENCIAL"))</f>
        <v>0</v>
      </c>
      <c r="DH469" s="41">
        <f>IF(C469="","",SUMIFS('Planificación 2026-1'!R:R,'Planificación 2026-1'!W:W,C469,'Planificación 2026-1'!F:F,"PRINCIPAL",'Planificación 2026-1'!X:X,"HIBRIDO PRESENCIAL"))</f>
        <v>0</v>
      </c>
      <c r="DI469" s="108" t="str">
        <f t="shared" si="73"/>
        <v/>
      </c>
      <c r="DJ469" s="108">
        <f>IF(C469="","",SUMIFS('Planificación 2026-1'!R:R,'Planificación 2026-1'!W:W,C469,'Planificación 2026-1'!F:F,"FILIAL",'Planificación 2026-1'!X:X,"VIRTUAL"))</f>
        <v>0</v>
      </c>
      <c r="DK469" s="110">
        <f>IF(C469="","",SUMIFS('Planificación 2026-1'!R:R,'Planificación 2026-1'!W:W,C469,'Planificación 2026-1'!F:F,"FILIAL",'Planificación 2026-1'!X:X,"PRESENCIAL"))</f>
        <v>0</v>
      </c>
      <c r="DL469" s="61">
        <f>IF(C469="","",SUMIFS('Planificación 2026-1'!R:R,'Planificación 2026-1'!W:W,C469,'Planificación 2026-1'!F:F,"FILIAL",'Planificación 2026-1'!X:X,"HIBRIDO PRESENCIAL"))</f>
        <v>0</v>
      </c>
      <c r="DM469" s="111" t="str">
        <f t="shared" si="74"/>
        <v/>
      </c>
      <c r="DN469" s="108">
        <f>IF(C469="","",SUMIFS('Planificación 2026-1'!R:R,'Planificación 2026-1'!W:W,C469,'Planificación 2026-1'!F:F,"SUNAMPE",'Planificación 2026-1'!X:X,"VIRTUAL"))</f>
        <v>0</v>
      </c>
      <c r="DO469" s="61">
        <f>IF(C469="","",SUMIFS('Planificación 2026-1'!R:R,'Planificación 2026-1'!W:W,C469,'Planificación 2026-1'!F:F,"SUNAMPE",'Planificación 2026-1'!X:X,"PRESENCIAL"))</f>
        <v>0</v>
      </c>
      <c r="DP469" s="111" t="str">
        <f t="shared" si="75"/>
        <v/>
      </c>
      <c r="DQ469" s="108">
        <f>IF(C469="","",SUMIFS('Planificación 2026-1'!R:R,'Planificación 2026-1'!W:W,C469,'Planificación 2026-1'!F:F,"HUAURA",'Planificación 2026-1'!X:X,"VIRTUAL"))</f>
        <v>0</v>
      </c>
      <c r="DR469" s="61">
        <f>IF(C469="","",SUMIFS('Planificación 2026-1'!R:R,'Planificación 2026-1'!W:W,C469,'Planificación 2026-1'!F:F,"HUAURA",'Planificación 2026-1'!X:X,"PRESENCIAL"))</f>
        <v>0</v>
      </c>
      <c r="DS469" s="76">
        <f>SUMIFS('Planificación 2026-1'!R:R,'Planificación 2026-1'!W:W,C469,'Planificación 2026-1'!F:F,"PRINCIPAL",'Planificación 2026-1'!X:X,"VIRTUAL",'Planificación 2026-1'!I:I,"&gt;2")</f>
        <v>0</v>
      </c>
      <c r="DT469" s="76">
        <f>SUMIFS('Planificación 2026-1'!R:R,'Planificación 2026-1'!W:W,C469,'Planificación 2026-1'!F:F,"PRINCIPAL",'Planificación 2026-1'!X:X,"&lt;&gt;VIRTUAL",'Planificación 2026-1'!I:I,"&gt;2")</f>
        <v>0</v>
      </c>
      <c r="DU469" s="76">
        <f>SUMIFS('Planificación 2026-1'!R:R,'Planificación 2026-1'!W:W,C469,'Planificación 2026-1'!F:F,"SUNAMPE",'Planificación 2026-1'!X:X,"VIRTUAL",'Planificación 2026-1'!I:I,"&gt;2")</f>
        <v>0</v>
      </c>
      <c r="DV469" s="76">
        <f>SUMIFS('Planificación 2026-1'!R:R,'Planificación 2026-1'!W:W,C469,'Planificación 2026-1'!F:F,"SUNAMPE",'Planificación 2026-1'!X:X,"&lt;&gt;VIRTUAL",'Planificación 2026-1'!I:I,"&gt;2")</f>
        <v>0</v>
      </c>
      <c r="DW469" s="76">
        <f>SUMIFS('Planificación 2026-1'!R:R,'Planificación 2026-1'!W:W,C469,'Planificación 2026-1'!F:F,"FILIAL",'Planificación 2026-1'!X:X,"VIRTUAL",'Planificación 2026-1'!I:I,"&gt;2")</f>
        <v>0</v>
      </c>
      <c r="DX469" s="76">
        <f>SUMIFS('Planificación 2026-1'!R:R,'Planificación 2026-1'!W:W,C469,'Planificación 2026-1'!F:F,"FILIAL",'Planificación 2026-1'!X:X,"&lt;&gt;VIRTUAL",'Planificación 2026-1'!I:I,"&gt;2")</f>
        <v>0</v>
      </c>
      <c r="DY469" s="76">
        <f>SUMIFS('Planificación 2026-1'!R:R,'Planificación 2026-1'!W:W,C469,'Planificación 2026-1'!F:F,"PORUMA",'Planificación 2026-1'!X:X,"VIRTUAL",'Planificación 2026-1'!I:I,"&gt;2")</f>
        <v>0</v>
      </c>
      <c r="DZ469" s="76">
        <f>SUMIFS('Planificación 2026-1'!R:R,'Planificación 2026-1'!W:W,C469,'Planificación 2026-1'!F:F,"PORUMA",'Planificación 2026-1'!X:X,"&lt;&gt;VIRTUAL",'Planificación 2026-1'!I:I,"&gt;2")</f>
        <v>0</v>
      </c>
      <c r="EA469" s="76">
        <f>SUMIFS('Planificación 2026-1'!R:R,'Planificación 2026-1'!W:W,C469,'Planificación 2026-1'!F:F,"HUAURA",'Planificación 2026-1'!X:X,"VIRTUAL",'Planificación 2026-1'!I:I,"&gt;2")</f>
        <v>0</v>
      </c>
      <c r="EB469" s="76">
        <f>SUMIFS('Planificación 2026-1'!R:R,'Planificación 2026-1'!W:W,C469,'Planificación 2026-1'!F:F,"HUAURA",'Planificación 2026-1'!X:X,"&lt;&gt;VIRTUAL",'Planificación 2026-1'!I:I,"&gt;2")</f>
        <v>0</v>
      </c>
      <c r="EC469" s="76">
        <f>SUMIFS('Planificación 2026-1'!R:R,'Planificación 2026-1'!W:W,C469,'Planificación 2026-1'!F:F,"PRINCIPAL",'Planificación 2026-1'!X:X,"VIRTUAL",'Planificación 2026-1'!I:I,"&lt;3")</f>
        <v>0</v>
      </c>
      <c r="ED469" s="76">
        <f>SUMIFS('Planificación 2026-1'!R:R,'Planificación 2026-1'!W:W,C469,'Planificación 2026-1'!F:F,"PRINCIPAL",'Planificación 2026-1'!X:X,"&lt;&gt;VIRTUAL",'Planificación 2026-1'!I:I,"&lt;3")</f>
        <v>0</v>
      </c>
      <c r="EE469" s="76">
        <f>SUMIFS('Planificación 2026-1'!R:R,'Planificación 2026-1'!W:W,C469,'Planificación 2026-1'!F:F,"SUNAMPE",'Planificación 2026-1'!X:X,"VIRTUAL",'Planificación 2026-1'!I:I,"&lt;3")</f>
        <v>0</v>
      </c>
      <c r="EF469" s="76">
        <f>SUMIFS('Planificación 2026-1'!R:R,'Planificación 2026-1'!W:W,C469,'Planificación 2026-1'!F:F,"SUNAMPE",'Planificación 2026-1'!X:X,"&lt;&gt;VIRTUAL",'Planificación 2026-1'!I:I,"&lt;3")</f>
        <v>0</v>
      </c>
      <c r="EG469" s="76">
        <f>SUMIFS('Planificación 2026-1'!R:R,'Planificación 2026-1'!W:W,C469,'Planificación 2026-1'!F:F,"FILIAL",'Planificación 2026-1'!X:X,"VIRTUAL",'Planificación 2026-1'!I:I,"&lt;3")</f>
        <v>0</v>
      </c>
      <c r="EH469" s="76">
        <f>SUMIFS('Planificación 2026-1'!R:R,'Planificación 2026-1'!W:W,C469,'Planificación 2026-1'!F:F,"FILIAL",'Planificación 2026-1'!X:X,"&lt;&gt;VIRTUAL",'Planificación 2026-1'!I:I,"&lt;3")</f>
        <v>0</v>
      </c>
      <c r="EI469" s="76">
        <f>SUMIFS('Planificación 2026-1'!R:R,'Planificación 2026-1'!W:W,C469,'Planificación 2026-1'!F:F,"PORUMA",'Planificación 2026-1'!X:X,"VIRTUAL",'Planificación 2026-1'!I:I,"&lt;3")</f>
        <v>0</v>
      </c>
      <c r="EJ469" s="76">
        <f>SUMIFS('Planificación 2026-1'!R:R,'Planificación 2026-1'!W:W,C469,'Planificación 2026-1'!F:F,"PORUMA",'Planificación 2026-1'!X:X,"&lt;&gt;VIRTUAL",'Planificación 2026-1'!I:I,"&lt;3")</f>
        <v>0</v>
      </c>
      <c r="EK469" s="76">
        <f>SUMIFS('Planificación 2026-1'!R:R,'Planificación 2026-1'!W:W,C469,'Planificación 2026-1'!F:F,"HUAURA",'Planificación 2026-1'!X:X,"VIRTUAL",'Planificación 2026-1'!I:I,"&lt;3")</f>
        <v>0</v>
      </c>
      <c r="EL469" s="76">
        <f>SUMIFS('Planificación 2026-1'!R:R,'Planificación 2026-1'!W:W,C469,'Planificación 2026-1'!F:F,"HUAURA",'Planificación 2026-1'!X:X,"&lt;&gt;VIRTUAL",'Planificación 2026-1'!I:I,"&lt;3")</f>
        <v>0</v>
      </c>
      <c r="EM469" s="76"/>
      <c r="EN469" s="76">
        <f t="shared" si="68"/>
        <v>0</v>
      </c>
      <c r="EO469" s="76">
        <f t="shared" si="69"/>
        <v>0</v>
      </c>
      <c r="EP469" s="76" t="b">
        <f t="shared" si="70"/>
        <v>1</v>
      </c>
      <c r="EQ469" s="76" t="str">
        <f t="shared" si="71"/>
        <v/>
      </c>
      <c r="ER469" s="76" t="str">
        <f t="shared" si="76"/>
        <v>PRESENCIAL</v>
      </c>
    </row>
    <row r="470" spans="1:148" hidden="1">
      <c r="A470" s="83"/>
      <c r="B470" s="119">
        <v>467</v>
      </c>
      <c r="C470" s="115" t="s">
        <v>645</v>
      </c>
      <c r="D470" s="112">
        <f>SUMIF('Planificación 2026-1'!W:W,C470,'Planificación 2026-1'!R:R)</f>
        <v>0</v>
      </c>
      <c r="E470" s="114" t="s">
        <v>173</v>
      </c>
      <c r="F470" s="115" t="s">
        <v>596</v>
      </c>
      <c r="G470" s="115" t="s">
        <v>19</v>
      </c>
      <c r="H470" s="115" t="s">
        <v>138</v>
      </c>
      <c r="I470" s="107" t="str">
        <f>IF(SUM(COUNTIFS('Planificación 2026-1'!F:F,"PRINCIPAL",'Planificación 2026-1'!W:W,C470,'Planificación 2026-1'!H:H,"AF"))&gt;0,"P01"," ")</f>
        <v xml:space="preserve"> </v>
      </c>
      <c r="J470" s="108" t="str">
        <f>IF(SUM(COUNTIFS('Planificación 2026-1'!F:F,"PRINCIPAL",'Planificación 2026-1'!W:W,C470,'Planificación 2026-1'!H:H,"EN"))&gt;0,"P02"," ")</f>
        <v xml:space="preserve"> </v>
      </c>
      <c r="K470" s="108" t="str">
        <f>IF(SUM(COUNTIFS('Planificación 2026-1'!F:F,"PRINCIPAL",'Planificación 2026-1'!W:W,C470,'Planificación 2026-1'!H:H,"IS"))&gt;0,"P03"," ")</f>
        <v xml:space="preserve"> </v>
      </c>
      <c r="L470" s="108" t="str">
        <f>IF(SUM(COUNTIFS('Planificación 2026-1'!F:F,"PRINCIPAL",'Planificación 2026-1'!W:W,C470,'Planificación 2026-1'!H:H,"PS"))&gt;0,"P04"," ")</f>
        <v xml:space="preserve"> </v>
      </c>
      <c r="M470" s="108"/>
      <c r="N470" s="108" t="str">
        <f>IF(SUM(COUNTIFS('Planificación 2026-1'!F:F,"PRINCIPAL",'Planificación 2026-1'!W:W,C470,'Planificación 2026-1'!H:H,"IN"))&gt;0,"P06"," ")</f>
        <v xml:space="preserve"> </v>
      </c>
      <c r="O470" s="108" t="str">
        <f>IF(SUM(COUNTIFS('Planificación 2026-1'!F:F,"PRINCIPAL",'Planificación 2026-1'!W:W,C470,'Planificación 2026-1'!H:H,"CA"))&gt;0,"P07"," ")</f>
        <v xml:space="preserve"> </v>
      </c>
      <c r="P470" s="108" t="str">
        <f>IF(SUM(COUNTIFS('Planificación 2026-1'!F:F,"PRINCIPAL",'Planificación 2026-1'!W:W,C470,'Planificación 2026-1'!H:H,"DE"))&gt;0,"P08"," ")</f>
        <v xml:space="preserve"> </v>
      </c>
      <c r="Q470" s="108" t="str">
        <f>IF(SUM(COUNTIFS('Planificación 2026-1'!F:F,"PRINCIPAL",'Planificación 2026-1'!W:W,C470,'Planificación 2026-1'!H:H,"OB"))&gt;0,"P09"," ")</f>
        <v xml:space="preserve"> </v>
      </c>
      <c r="R470" s="108" t="str">
        <f>IF(SUM(COUNTIFS('Planificación 2026-1'!F:F,"PRINCIPAL",'Planificación 2026-1'!W:W,C470,'Planificación 2026-1'!H:H,"MH"))&gt;0,"P31"," ")</f>
        <v xml:space="preserve"> </v>
      </c>
      <c r="S470" s="108" t="str">
        <f>IF(SUM(COUNTIFS('Planificación 2026-1'!F:F,"PRINCIPAL",'Planificación 2026-1'!W:W,C470,'Planificación 2026-1'!H:H,"IC"))&gt;0,"P32"," ")</f>
        <v xml:space="preserve"> </v>
      </c>
      <c r="T470" s="108" t="str">
        <f>IF(SUM(COUNTIFS('Planificación 2026-1'!F:F,"PRINCIPAL",'Planificación 2026-1'!W:W,C470,'Planificación 2026-1'!H:H,"AR"))&gt;0,"P34"," ")</f>
        <v xml:space="preserve"> </v>
      </c>
      <c r="U470" s="108" t="str">
        <f>IF(SUM(COUNTIFS('Planificación 2026-1'!F:F,"PRINCIPAL",'Planificación 2026-1'!W:W,C470,'Planificación 2026-1'!H:H,"T1"))&gt;0,"P35"," ")</f>
        <v xml:space="preserve"> </v>
      </c>
      <c r="V470" s="108" t="str">
        <f>IF(SUM(COUNTIFS('Planificación 2026-1'!F:F,"PRINCIPAL",'Planificación 2026-1'!W:W,C470,'Planificación 2026-1'!H:H,"T3"))&gt;0,"P36"," ")</f>
        <v xml:space="preserve"> </v>
      </c>
      <c r="W470" s="108" t="str">
        <f>IF(SUM(COUNTIFS('Planificación 2026-1'!F:F,"PRINCIPAL",'Planificación 2026-1'!W:W,C470,'Planificación 2026-1'!H:H,"T2"))&gt;0,"P37"," ")</f>
        <v xml:space="preserve"> </v>
      </c>
      <c r="X470" s="108" t="str">
        <f>IF(SUM(COUNTIFS('Planificación 2026-1'!F:F,"PRINCIPAL",'Planificación 2026-1'!W:W,C470,'Planificación 2026-1'!H:H,"AE"))&gt;0,"P38"," ")</f>
        <v xml:space="preserve"> </v>
      </c>
      <c r="Y470" s="108" t="str">
        <f>IF(SUM(COUNTIFS('Planificación 2026-1'!F:F,"PRINCIPAL",'Planificación 2026-1'!W:W,C470,'Planificación 2026-1'!H:H,"T4"))&gt;0,"P55"," ")</f>
        <v xml:space="preserve"> </v>
      </c>
      <c r="Z470" s="108" t="str">
        <f>IF(SUM(COUNTIFS('Planificación 2026-1'!F:F,"FILIAL",'Planificación 2026-1'!W:W,C470,'Planificación 2026-1'!H:H,"AF"))&gt;0," P01"," ")</f>
        <v xml:space="preserve"> </v>
      </c>
      <c r="AA470" s="108" t="str">
        <f>IF(SUM(COUNTIFS('Planificación 2026-1'!F:F,"FILIAL",'Planificación 2026-1'!W:W,C470,'Planificación 2026-1'!H:H,"EN"))&gt;0,"P02"," ")</f>
        <v xml:space="preserve"> </v>
      </c>
      <c r="AB470" s="108" t="str">
        <f>IF(SUM(COUNTIFS('Planificación 2026-1'!F:F,"FILIAL",'Planificación 2026-1'!W:W,C470,'Planificación 2026-1'!H:H,"IS"))&gt;0,"P03"," ")</f>
        <v xml:space="preserve"> </v>
      </c>
      <c r="AC470" s="108" t="str">
        <f>IF(SUM(COUNTIFS('Planificación 2026-1'!F:F,"FILIAL",'Planificación 2026-1'!W:W,C470,'Planificación 2026-1'!H:H,"PS"))&gt;0,"P04"," ")</f>
        <v xml:space="preserve"> </v>
      </c>
      <c r="AD470" s="108"/>
      <c r="AE470" s="108" t="str">
        <f>IF(SUM(COUNTIFS('Planificación 2026-1'!F:F,"FILIAL",'Planificación 2026-1'!W:W,C470,'Planificación 2026-1'!H:H,"IN"))&gt;0,"P06"," ")</f>
        <v xml:space="preserve"> </v>
      </c>
      <c r="AF470" s="108" t="str">
        <f>IF(SUM(COUNTIFS('Planificación 2026-1'!F:F,"FILIAL",'Planificación 2026-1'!W:W,C470,'Planificación 2026-1'!H:H,"CA"))&gt;0,"P07"," ")</f>
        <v xml:space="preserve"> </v>
      </c>
      <c r="AG470" s="108" t="str">
        <f>IF(SUM(COUNTIFS('Planificación 2026-1'!F:F,"FILIAL",'Planificación 2026-1'!W:W,C470,'Planificación 2026-1'!H:H,"DE"))&gt;0,"P08"," ")</f>
        <v xml:space="preserve"> </v>
      </c>
      <c r="AH470" s="108" t="str">
        <f>IF(SUM(COUNTIFS('Planificación 2026-1'!F:F,"FILIAL",'Planificación 2026-1'!W:W,C470,'Planificación 2026-1'!H:H,"OB"))&gt;0,"P09"," ")</f>
        <v xml:space="preserve"> </v>
      </c>
      <c r="AI470" s="108" t="str">
        <f>IF(SUM(COUNTIFS('Planificación 2026-1'!F:F,"FILIAL",'Planificación 2026-1'!W:W,C470,'Planificación 2026-1'!H:H,"MH"))&gt;0,"P31"," ")</f>
        <v xml:space="preserve"> </v>
      </c>
      <c r="AJ470" s="108" t="str">
        <f>IF(SUM(COUNTIFS('Planificación 2026-1'!F:F,"FILIAL",'Planificación 2026-1'!W:W,C470,'Planificación 2026-1'!H:H,"IC"))&gt;0,"P32"," ")</f>
        <v xml:space="preserve"> </v>
      </c>
      <c r="AK470" s="108" t="str">
        <f>IF(SUM(COUNTIFS('Planificación 2026-1'!F:F,"FILIAL",'Planificación 2026-1'!W:W,C470,'Planificación 2026-1'!H:H,"AR"))&gt;0,"P34"," ")</f>
        <v xml:space="preserve"> </v>
      </c>
      <c r="AL470" s="108" t="str">
        <f>IF(SUM(COUNTIFS('Planificación 2026-1'!F:F,"FILIAL",'Planificación 2026-1'!W:W,C470,'Planificación 2026-1'!H:H,"T1"))&gt;0,"P35"," ")</f>
        <v xml:space="preserve"> </v>
      </c>
      <c r="AM470" s="108" t="str">
        <f>IF(SUM(COUNTIFS('Planificación 2026-1'!F:F,"FILIAL",'Planificación 2026-1'!W:W,C470,'Planificación 2026-1'!H:H,"T3"))&gt;0,"P36"," ")</f>
        <v xml:space="preserve"> </v>
      </c>
      <c r="AN470" s="108" t="str">
        <f>IF(SUM(COUNTIFS('Planificación 2026-1'!F:F,"FILIAL",'Planificación 2026-1'!W:W,C470,'Planificación 2026-1'!H:H,"T2"))&gt;0,"P37"," ")</f>
        <v xml:space="preserve"> </v>
      </c>
      <c r="AO470" s="108" t="str">
        <f>IF(SUM(COUNTIFS('Planificación 2026-1'!F:F,"FILIAL",'Planificación 2026-1'!W:W,C470,'Planificación 2026-1'!H:H,"AE"))&gt;0,"P38"," ")</f>
        <v xml:space="preserve"> </v>
      </c>
      <c r="AP470" s="108" t="str">
        <f>IF(SUM(COUNTIFS('Planificación 2026-1'!F:F,"FILIAL",'Planificación 2026-1'!W:W,C470,'Planificación 2026-1'!H:H,"T4"))&gt;0,"P55"," ")</f>
        <v xml:space="preserve"> </v>
      </c>
      <c r="AQ470" s="108" t="str">
        <f>IF(SUM(COUNTIFS('Planificación 2026-1'!F:F,"SUNAMPE",'Planificación 2026-1'!W:W,C470,'Planificación 2026-1'!H:H,"AF"))&gt;0," P01"," ")</f>
        <v xml:space="preserve"> </v>
      </c>
      <c r="AR470" s="108" t="str">
        <f>IF(SUM(COUNTIFS('Planificación 2026-1'!F:F,"SUNAMPE",'Planificación 2026-1'!W:W,C470,'Planificación 2026-1'!H:H,"EN"))&gt;0,"P02"," ")</f>
        <v xml:space="preserve"> </v>
      </c>
      <c r="AS470" s="108" t="str">
        <f>IF(SUM(COUNTIFS('Planificación 2026-1'!F:F,"SUNAMPE",'Planificación 2026-1'!W:W,C470,'Planificación 2026-1'!H:H,"IS"))&gt;0,"P03"," ")</f>
        <v xml:space="preserve"> </v>
      </c>
      <c r="AT470" s="108" t="str">
        <f>IF(SUM(COUNTIFS('Planificación 2026-1'!F:F,"SUNAMPE",'Planificación 2026-1'!W:W,C470,'Planificación 2026-1'!H:H,"PS"))&gt;0,"P04"," ")</f>
        <v xml:space="preserve"> </v>
      </c>
      <c r="AU470" s="108"/>
      <c r="AV470" s="108" t="str">
        <f>IF(SUM(COUNTIFS('Planificación 2026-1'!F:F,"SUNAMPE",'Planificación 2026-1'!W:W,C470,'Planificación 2026-1'!H:H,"IN"))&gt;0,"P06"," ")</f>
        <v xml:space="preserve"> </v>
      </c>
      <c r="AW470" s="108" t="str">
        <f>IF(SUM(COUNTIFS('Planificación 2026-1'!F:F,"SUNAMPE",'Planificación 2026-1'!W:W,C470,'Planificación 2026-1'!H:H,"CA"))&gt;0,"P07"," ")</f>
        <v xml:space="preserve"> </v>
      </c>
      <c r="AX470" s="108" t="str">
        <f>IF(SUM(COUNTIFS('Planificación 2026-1'!F:F,"SUNAMPE",'Planificación 2026-1'!W:W,C470,'Planificación 2026-1'!H:H,"DE"))&gt;0,"P08"," ")</f>
        <v xml:space="preserve"> </v>
      </c>
      <c r="AY470" s="108" t="str">
        <f>IF(SUM(COUNTIFS('Planificación 2026-1'!F:F,"SUNAMPE",'Planificación 2026-1'!W:W,C470,'Planificación 2026-1'!H:H,"OB"))&gt;0,"P09"," ")</f>
        <v xml:space="preserve"> </v>
      </c>
      <c r="AZ470" s="108" t="str">
        <f>IF(SUM(COUNTIFS('Planificación 2026-1'!F:F,"SUNAMPE",'Planificación 2026-1'!W:W,C470,'Planificación 2026-1'!H:H,"MH"))&gt;0,"P31"," ")</f>
        <v xml:space="preserve"> </v>
      </c>
      <c r="BA470" s="108" t="str">
        <f>IF(SUM(COUNTIFS('Planificación 2026-1'!F:F,"SUNAMPE",'Planificación 2026-1'!W:W,C470,'Planificación 2026-1'!H:H,"IC"))&gt;0,"P32"," ")</f>
        <v xml:space="preserve"> </v>
      </c>
      <c r="BB470" s="108" t="str">
        <f>IF(SUM(COUNTIFS('Planificación 2026-1'!F:F,"SUNAMPE",'Planificación 2026-1'!W:W,C470,'Planificación 2026-1'!H:H,"AR"))&gt;0,"P34"," ")</f>
        <v xml:space="preserve"> </v>
      </c>
      <c r="BC470" s="108" t="str">
        <f>IF(SUM(COUNTIFS('Planificación 2026-1'!F:F,"SUNAMPE",'Planificación 2026-1'!W:W,C470,'Planificación 2026-1'!H:H,"T1"))&gt;0,"P35"," ")</f>
        <v xml:space="preserve"> </v>
      </c>
      <c r="BD470" s="108" t="str">
        <f>IF(SUM(COUNTIFS('Planificación 2026-1'!F:F,"SUNAMPE",'Planificación 2026-1'!W:W,C470,'Planificación 2026-1'!H:H,"T3"))&gt;0,"P36"," ")</f>
        <v xml:space="preserve"> </v>
      </c>
      <c r="BE470" s="108" t="str">
        <f>IF(SUM(COUNTIFS('Planificación 2026-1'!F:F,"SUNAMPE",'Planificación 2026-1'!W:W,C470,'Planificación 2026-1'!H:H,"T2"))&gt;0,"P37"," ")</f>
        <v xml:space="preserve"> </v>
      </c>
      <c r="BF470" s="108" t="str">
        <f>IF(SUM(COUNTIFS('Planificación 2026-1'!F:F,"SUNAMPE",'Planificación 2026-1'!W:W,C470,'Planificación 2026-1'!H:H,"AE"))&gt;0,"P38"," ")</f>
        <v xml:space="preserve"> </v>
      </c>
      <c r="BG470" s="108" t="str">
        <f>IF(SUM(COUNTIFS('Planificación 2026-1'!F:F,"SUNAMPE",'Planificación 2026-1'!W:W,C470,'Planificación 2026-1'!H:H,"T4"))&gt;0,"P55"," ")</f>
        <v xml:space="preserve"> </v>
      </c>
      <c r="BH470" s="108" t="str">
        <f>IF(SUM(COUNTIFS('Planificación 2026-1'!F:F,"HUAURA",'Planificación 2026-1'!W:W,C470,'Planificación 2026-1'!H:H,"AF"))&gt;0," P01"," ")</f>
        <v xml:space="preserve"> </v>
      </c>
      <c r="BI470" s="108" t="str">
        <f>IF(SUM(COUNTIFS('Planificación 2026-1'!F:F,"HUAURA",'Planificación 2026-1'!W:W,C470,'Planificación 2026-1'!H:H,"EN"))&gt;0,"P02"," ")</f>
        <v xml:space="preserve"> </v>
      </c>
      <c r="BJ470" s="108" t="str">
        <f>IF(SUM(COUNTIFS('Planificación 2026-1'!F:F,"HUAURA",'Planificación 2026-1'!W:W,C470,'Planificación 2026-1'!H:H,"IS"))&gt;0,"P03"," ")</f>
        <v xml:space="preserve"> </v>
      </c>
      <c r="BK470" s="108" t="str">
        <f>IF(SUM(COUNTIFS('Planificación 2026-1'!F:F,"HUAURA",'Planificación 2026-1'!W:W,C470,'Planificación 2026-1'!H:H,"PS"))&gt;0,"P04"," ")</f>
        <v xml:space="preserve"> </v>
      </c>
      <c r="BL470" s="108"/>
      <c r="BM470" s="108" t="str">
        <f>IF(SUM(COUNTIFS('Planificación 2026-1'!F:F,"HUAURA",'Planificación 2026-1'!W:W,C470,'Planificación 2026-1'!H:H,"IN"))&gt;0,"P06"," ")</f>
        <v xml:space="preserve"> </v>
      </c>
      <c r="BN470" s="108" t="str">
        <f>IF(SUM(COUNTIFS('Planificación 2026-1'!F:F,"HUAURA",'Planificación 2026-1'!W:W,C470,'Planificación 2026-1'!H:H,"CA"))&gt;0,"P07"," ")</f>
        <v xml:space="preserve"> </v>
      </c>
      <c r="BO470" s="108" t="str">
        <f>IF(SUM(COUNTIFS('Planificación 2026-1'!F:F,"HUAURA",'Planificación 2026-1'!W:W,C470,'Planificación 2026-1'!H:H,"DE"))&gt;0,"P08"," ")</f>
        <v xml:space="preserve"> </v>
      </c>
      <c r="BP470" s="108" t="str">
        <f>IF(SUM(COUNTIFS('Planificación 2026-1'!F:F,"HUAURA",'Planificación 2026-1'!W:W,C470,'Planificación 2026-1'!H:H,"OB"))&gt;0,"P09"," ")</f>
        <v xml:space="preserve"> </v>
      </c>
      <c r="BQ470" s="108" t="str">
        <f>IF(SUM(COUNTIFS('Planificación 2026-1'!F:F,"HUAURA",'Planificación 2026-1'!W:W,C470,'Planificación 2026-1'!H:H,"MH"))&gt;0,"P31"," ")</f>
        <v xml:space="preserve"> </v>
      </c>
      <c r="BR470" s="108" t="str">
        <f>IF(SUM(COUNTIFS('Planificación 2026-1'!F:F,"HUAURA",'Planificación 2026-1'!W:W,C470,'Planificación 2026-1'!H:H,"IC"))&gt;0,"P32"," ")</f>
        <v xml:space="preserve"> </v>
      </c>
      <c r="BS470" s="108" t="str">
        <f>IF(SUM(COUNTIFS('Planificación 2026-1'!F:F,"HUAURA",'Planificación 2026-1'!W:W,C470,'Planificación 2026-1'!H:H,"AR"))&gt;0,"P34"," ")</f>
        <v xml:space="preserve"> </v>
      </c>
      <c r="BT470" s="108" t="str">
        <f>IF(SUM(COUNTIFS('Planificación 2026-1'!F:F,"HUAURA",'Planificación 2026-1'!W:W,C470,'Planificación 2026-1'!H:H,"T1"))&gt;0,"P35"," ")</f>
        <v xml:space="preserve"> </v>
      </c>
      <c r="BU470" s="108" t="str">
        <f>IF(SUM(COUNTIFS('Planificación 2026-1'!F:F,"HUAURA",'Planificación 2026-1'!W:W,C470,'Planificación 2026-1'!H:H,"T3"))&gt;0,"P36"," ")</f>
        <v xml:space="preserve"> </v>
      </c>
      <c r="BV470" s="108" t="str">
        <f>IF(SUM(COUNTIFS('Planificación 2026-1'!F:F,"HUAURA",'Planificación 2026-1'!W:W,C470,'Planificación 2026-1'!H:H,"T2"))&gt;0,"P37"," ")</f>
        <v xml:space="preserve"> </v>
      </c>
      <c r="BW470" s="108" t="str">
        <f>IF(SUM(COUNTIFS('Planificación 2026-1'!F:F,"HUAURA",'Planificación 2026-1'!W:W,C470,'Planificación 2026-1'!H:H,"AE"))&gt;0,"P38"," ")</f>
        <v xml:space="preserve"> </v>
      </c>
      <c r="BX470" s="108" t="str">
        <f>IF(SUM(COUNTIFS('Planificación 2026-1'!F:F,"HUAURA",'Planificación 2026-1'!W:W,C470,'Planificación 2026-1'!H:H,"T4"))&gt;0,"P55"," ")</f>
        <v xml:space="preserve"> </v>
      </c>
      <c r="BY470" s="109">
        <f>SUMIFS('Planificación 2026-1'!R:R,'Planificación 2026-1'!W:W,C470,'Planificación 2026-1'!H:H,"AF",'Planificación 2026-1'!I:I,"&gt;2")</f>
        <v>0</v>
      </c>
      <c r="BZ470" s="109">
        <f>SUMIFS('Planificación 2026-1'!R:R,'Planificación 2026-1'!W:W,C470,'Planificación 2026-1'!H:H,"EN",'Planificación 2026-1'!I:I,"&gt;2")</f>
        <v>0</v>
      </c>
      <c r="CA470" s="109">
        <f>SUMIFS('Planificación 2026-1'!R:R,'Planificación 2026-1'!W:W,C470,'Planificación 2026-1'!H:H,"IS",'Planificación 2026-1'!I:I,"&gt;2")</f>
        <v>0</v>
      </c>
      <c r="CB470" s="109">
        <f>SUMIFS('Planificación 2026-1'!R:R,'Planificación 2026-1'!W:W,C470,'Planificación 2026-1'!H:H,"PS",'Planificación 2026-1'!I:I,"&gt;2")</f>
        <v>0</v>
      </c>
      <c r="CC470" s="109">
        <f>SUMIFS('Planificación 2026-1'!R:R,'Planificación 2026-1'!W:W,C470,'Planificación 2026-1'!H:H,"IN",'Planificación 2026-1'!I:I,"&gt;2")</f>
        <v>0</v>
      </c>
      <c r="CD470" s="109">
        <f>SUMIFS('Planificación 2026-1'!R:R,'Planificación 2026-1'!W:W,C470,'Planificación 2026-1'!H:H,"CA",'Planificación 2026-1'!I:I,"&gt;2")</f>
        <v>0</v>
      </c>
      <c r="CE470" s="109">
        <f>SUMIFS('Planificación 2026-1'!R:R,'Planificación 2026-1'!W:W,C470,'Planificación 2026-1'!H:H,"DE",'Planificación 2026-1'!I:I,"&gt;2")</f>
        <v>0</v>
      </c>
      <c r="CF470" s="109">
        <f>SUMIFS('Planificación 2026-1'!R:R,'Planificación 2026-1'!W:W,C470,'Planificación 2026-1'!H:H,"OB",'Planificación 2026-1'!I:I,"&gt;2")</f>
        <v>0</v>
      </c>
      <c r="CG470" s="109">
        <f>SUMIFS('Planificación 2026-1'!R:R,'Planificación 2026-1'!W:W,C470,'Planificación 2026-1'!H:H,"MH",'Planificación 2026-1'!I:I,"&gt;2")</f>
        <v>0</v>
      </c>
      <c r="CH470" s="109">
        <f>SUMIFS('Planificación 2026-1'!R:R,'Planificación 2026-1'!W:W,C470,'Planificación 2026-1'!H:H,"IC",'Planificación 2026-1'!I:I,"&gt;2")</f>
        <v>0</v>
      </c>
      <c r="CI470" s="109">
        <f>SUMIFS('Planificación 2026-1'!R:R,'Planificación 2026-1'!W:W,C470,'Planificación 2026-1'!H:H,"AR",'Planificación 2026-1'!I:I,"&gt;2")</f>
        <v>0</v>
      </c>
      <c r="CJ470" s="109">
        <f>SUMIFS('Planificación 2026-1'!R:R,'Planificación 2026-1'!W:W,C470,'Planificación 2026-1'!H:H,"T1",'Planificación 2026-1'!I:I,"&gt;2")</f>
        <v>0</v>
      </c>
      <c r="CK470" s="109">
        <f>SUMIFS('Planificación 2026-1'!R:R,'Planificación 2026-1'!W:W,C470,'Planificación 2026-1'!H:H,"T3",'Planificación 2026-1'!I:I,"&gt;2")</f>
        <v>0</v>
      </c>
      <c r="CL470" s="109">
        <f>SUMIFS('Planificación 2026-1'!R:R,'Planificación 2026-1'!W:W,C470,'Planificación 2026-1'!H:H,"T2",'Planificación 2026-1'!I:I,"&gt;2")</f>
        <v>0</v>
      </c>
      <c r="CM470" s="109">
        <f>SUMIFS('Planificación 2026-1'!R:R,'Planificación 2026-1'!W:W,C470,'Planificación 2026-1'!H:H,"AE",'Planificación 2026-1'!I:I,"&gt;2")</f>
        <v>0</v>
      </c>
      <c r="CN470" s="109">
        <f>SUMIFS('Planificación 2026-1'!R:R,'Planificación 2026-1'!W:W,C470,'Planificación 2026-1'!H:H,"T4",'Planificación 2026-1'!I:I,"&gt;2")</f>
        <v>0</v>
      </c>
      <c r="CO470" s="109">
        <f>SUMIFS('Planificación 2026-1'!R:R,'Planificación 2026-1'!W:W,C470,'Planificación 2026-1'!H:H,"AF",'Planificación 2026-1'!I:I,"&lt;3")</f>
        <v>0</v>
      </c>
      <c r="CP470" s="109">
        <f>SUMIFS('Planificación 2026-1'!R:R,'Planificación 2026-1'!W:W,C470,'Planificación 2026-1'!H:H,"EN",'Planificación 2026-1'!I:I,"&lt;3")</f>
        <v>0</v>
      </c>
      <c r="CQ470" s="109">
        <f>SUMIFS('Planificación 2026-1'!R:R,'Planificación 2026-1'!W:W,C470,'Planificación 2026-1'!H:H,"IS",'Planificación 2026-1'!I:I,"&lt;3")</f>
        <v>0</v>
      </c>
      <c r="CR470" s="109">
        <f>SUMIFS('Planificación 2026-1'!R:R,'Planificación 2026-1'!W:W,C470,'Planificación 2026-1'!H:H,"PS",'Planificación 2026-1'!I:I,"&lt;3")</f>
        <v>0</v>
      </c>
      <c r="CS470" s="109">
        <f>SUMIFS('Planificación 2026-1'!R:R,'Planificación 2026-1'!W:W,C470,'Planificación 2026-1'!H:H,"IN",'Planificación 2026-1'!I:I,"&lt;3")</f>
        <v>0</v>
      </c>
      <c r="CT470" s="109">
        <f>SUMIFS('Planificación 2026-1'!R:R,'Planificación 2026-1'!W:W,C470,'Planificación 2026-1'!H:H,"CA",'Planificación 2026-1'!I:I,"&lt;3")</f>
        <v>0</v>
      </c>
      <c r="CU470" s="109">
        <f>SUMIFS('Planificación 2026-1'!R:R,'Planificación 2026-1'!W:W,C470,'Planificación 2026-1'!H:H,"DE",'Planificación 2026-1'!I:I,"&lt;3")</f>
        <v>0</v>
      </c>
      <c r="CV470" s="109">
        <f>SUMIFS('Planificación 2026-1'!R:R,'Planificación 2026-1'!W:W,C470,'Planificación 2026-1'!H:H,"OB",'Planificación 2026-1'!I:I,"&lt;3")</f>
        <v>0</v>
      </c>
      <c r="CW470" s="109">
        <f>SUMIFS('Planificación 2026-1'!R:R,'Planificación 2026-1'!W:W,C470,'Planificación 2026-1'!H:H,"MH",'Planificación 2026-1'!I:I,"&lt;3")</f>
        <v>0</v>
      </c>
      <c r="CX470" s="109">
        <f>SUMIFS('Planificación 2026-1'!R:R,'Planificación 2026-1'!W:W,C470,'Planificación 2026-1'!H:H,"IC",'Planificación 2026-1'!I:I,"&lt;3")</f>
        <v>0</v>
      </c>
      <c r="CY470" s="109">
        <f>SUMIFS('Planificación 2026-1'!R:R,'Planificación 2026-1'!W:W,C470,'Planificación 2026-1'!H:H,"AR",'Planificación 2026-1'!I:I,"&lt;3")</f>
        <v>0</v>
      </c>
      <c r="CZ470" s="109">
        <f>SUMIFS('Planificación 2026-1'!R:R,'Planificación 2026-1'!W:W,C470,'Planificación 2026-1'!H:H,"T1",'Planificación 2026-1'!I:I,"&lt;3")</f>
        <v>0</v>
      </c>
      <c r="DA470" s="109">
        <f>SUMIFS('Planificación 2026-1'!R:R,'Planificación 2026-1'!W:W,C470,'Planificación 2026-1'!H:H,"T3",'Planificación 2026-1'!I:I,"&lt;3")</f>
        <v>0</v>
      </c>
      <c r="DB470" s="109">
        <f>SUMIFS('Planificación 2026-1'!R:R,'Planificación 2026-1'!W:W,C470,'Planificación 2026-1'!H:H,"T2",'Planificación 2026-1'!I:I,"&lt;3")</f>
        <v>0</v>
      </c>
      <c r="DC470" s="109">
        <f>SUMIFS('Planificación 2026-1'!R:R,'Planificación 2026-1'!W:W,C470,'Planificación 2026-1'!H:H,"AE",'Planificación 2026-1'!I:I,"&lt;3")</f>
        <v>0</v>
      </c>
      <c r="DD470" s="109">
        <f>SUMIFS('Planificación 2026-1'!R:R,'Planificación 2026-1'!W:W,C470,'Planificación 2026-1'!H:H,"T4",'Planificación 2026-1'!I:I,"&lt;3")</f>
        <v>0</v>
      </c>
      <c r="DE470" s="108" t="str">
        <f t="shared" si="72"/>
        <v/>
      </c>
      <c r="DF470" s="41">
        <f>IF(C470="","",SUMIFS('Planificación 2026-1'!R:R,'Planificación 2026-1'!W:W,C470,'Planificación 2026-1'!F:F,"PRINCIPAL",'Planificación 2026-1'!X:X,"VIRTUAL"))</f>
        <v>0</v>
      </c>
      <c r="DG470" s="41">
        <f>IF(C470="","",SUMIFS('Planificación 2026-1'!R:R,'Planificación 2026-1'!W:W,C470,'Planificación 2026-1'!F:F,"PRINCIPAL",'Planificación 2026-1'!X:X,"PRESENCIAL"))</f>
        <v>0</v>
      </c>
      <c r="DH470" s="41">
        <f>IF(C470="","",SUMIFS('Planificación 2026-1'!R:R,'Planificación 2026-1'!W:W,C470,'Planificación 2026-1'!F:F,"PRINCIPAL",'Planificación 2026-1'!X:X,"HIBRIDO PRESENCIAL"))</f>
        <v>0</v>
      </c>
      <c r="DI470" s="108" t="str">
        <f t="shared" si="73"/>
        <v/>
      </c>
      <c r="DJ470" s="108">
        <f>IF(C470="","",SUMIFS('Planificación 2026-1'!R:R,'Planificación 2026-1'!W:W,C470,'Planificación 2026-1'!F:F,"FILIAL",'Planificación 2026-1'!X:X,"VIRTUAL"))</f>
        <v>0</v>
      </c>
      <c r="DK470" s="110">
        <f>IF(C470="","",SUMIFS('Planificación 2026-1'!R:R,'Planificación 2026-1'!W:W,C470,'Planificación 2026-1'!F:F,"FILIAL",'Planificación 2026-1'!X:X,"PRESENCIAL"))</f>
        <v>0</v>
      </c>
      <c r="DL470" s="61">
        <f>IF(C470="","",SUMIFS('Planificación 2026-1'!R:R,'Planificación 2026-1'!W:W,C470,'Planificación 2026-1'!F:F,"FILIAL",'Planificación 2026-1'!X:X,"HIBRIDO PRESENCIAL"))</f>
        <v>0</v>
      </c>
      <c r="DM470" s="111" t="str">
        <f t="shared" si="74"/>
        <v/>
      </c>
      <c r="DN470" s="108">
        <f>IF(C470="","",SUMIFS('Planificación 2026-1'!R:R,'Planificación 2026-1'!W:W,C470,'Planificación 2026-1'!F:F,"SUNAMPE",'Planificación 2026-1'!X:X,"VIRTUAL"))</f>
        <v>0</v>
      </c>
      <c r="DO470" s="61">
        <f>IF(C470="","",SUMIFS('Planificación 2026-1'!R:R,'Planificación 2026-1'!W:W,C470,'Planificación 2026-1'!F:F,"SUNAMPE",'Planificación 2026-1'!X:X,"PRESENCIAL"))</f>
        <v>0</v>
      </c>
      <c r="DP470" s="111" t="str">
        <f t="shared" si="75"/>
        <v/>
      </c>
      <c r="DQ470" s="108">
        <f>IF(C470="","",SUMIFS('Planificación 2026-1'!R:R,'Planificación 2026-1'!W:W,C470,'Planificación 2026-1'!F:F,"HUAURA",'Planificación 2026-1'!X:X,"VIRTUAL"))</f>
        <v>0</v>
      </c>
      <c r="DR470" s="61">
        <f>IF(C470="","",SUMIFS('Planificación 2026-1'!R:R,'Planificación 2026-1'!W:W,C470,'Planificación 2026-1'!F:F,"HUAURA",'Planificación 2026-1'!X:X,"PRESENCIAL"))</f>
        <v>0</v>
      </c>
      <c r="DS470" s="76">
        <f>SUMIFS('Planificación 2026-1'!R:R,'Planificación 2026-1'!W:W,C470,'Planificación 2026-1'!F:F,"PRINCIPAL",'Planificación 2026-1'!X:X,"VIRTUAL",'Planificación 2026-1'!I:I,"&gt;2")</f>
        <v>0</v>
      </c>
      <c r="DT470" s="76">
        <f>SUMIFS('Planificación 2026-1'!R:R,'Planificación 2026-1'!W:W,C470,'Planificación 2026-1'!F:F,"PRINCIPAL",'Planificación 2026-1'!X:X,"&lt;&gt;VIRTUAL",'Planificación 2026-1'!I:I,"&gt;2")</f>
        <v>0</v>
      </c>
      <c r="DU470" s="76">
        <f>SUMIFS('Planificación 2026-1'!R:R,'Planificación 2026-1'!W:W,C470,'Planificación 2026-1'!F:F,"SUNAMPE",'Planificación 2026-1'!X:X,"VIRTUAL",'Planificación 2026-1'!I:I,"&gt;2")</f>
        <v>0</v>
      </c>
      <c r="DV470" s="76">
        <f>SUMIFS('Planificación 2026-1'!R:R,'Planificación 2026-1'!W:W,C470,'Planificación 2026-1'!F:F,"SUNAMPE",'Planificación 2026-1'!X:X,"&lt;&gt;VIRTUAL",'Planificación 2026-1'!I:I,"&gt;2")</f>
        <v>0</v>
      </c>
      <c r="DW470" s="76">
        <f>SUMIFS('Planificación 2026-1'!R:R,'Planificación 2026-1'!W:W,C470,'Planificación 2026-1'!F:F,"FILIAL",'Planificación 2026-1'!X:X,"VIRTUAL",'Planificación 2026-1'!I:I,"&gt;2")</f>
        <v>0</v>
      </c>
      <c r="DX470" s="76">
        <f>SUMIFS('Planificación 2026-1'!R:R,'Planificación 2026-1'!W:W,C470,'Planificación 2026-1'!F:F,"FILIAL",'Planificación 2026-1'!X:X,"&lt;&gt;VIRTUAL",'Planificación 2026-1'!I:I,"&gt;2")</f>
        <v>0</v>
      </c>
      <c r="DY470" s="76">
        <f>SUMIFS('Planificación 2026-1'!R:R,'Planificación 2026-1'!W:W,C470,'Planificación 2026-1'!F:F,"PORUMA",'Planificación 2026-1'!X:X,"VIRTUAL",'Planificación 2026-1'!I:I,"&gt;2")</f>
        <v>0</v>
      </c>
      <c r="DZ470" s="76">
        <f>SUMIFS('Planificación 2026-1'!R:R,'Planificación 2026-1'!W:W,C470,'Planificación 2026-1'!F:F,"PORUMA",'Planificación 2026-1'!X:X,"&lt;&gt;VIRTUAL",'Planificación 2026-1'!I:I,"&gt;2")</f>
        <v>0</v>
      </c>
      <c r="EA470" s="76">
        <f>SUMIFS('Planificación 2026-1'!R:R,'Planificación 2026-1'!W:W,C470,'Planificación 2026-1'!F:F,"HUAURA",'Planificación 2026-1'!X:X,"VIRTUAL",'Planificación 2026-1'!I:I,"&gt;2")</f>
        <v>0</v>
      </c>
      <c r="EB470" s="76">
        <f>SUMIFS('Planificación 2026-1'!R:R,'Planificación 2026-1'!W:W,C470,'Planificación 2026-1'!F:F,"HUAURA",'Planificación 2026-1'!X:X,"&lt;&gt;VIRTUAL",'Planificación 2026-1'!I:I,"&gt;2")</f>
        <v>0</v>
      </c>
      <c r="EC470" s="76">
        <f>SUMIFS('Planificación 2026-1'!R:R,'Planificación 2026-1'!W:W,C470,'Planificación 2026-1'!F:F,"PRINCIPAL",'Planificación 2026-1'!X:X,"VIRTUAL",'Planificación 2026-1'!I:I,"&lt;3")</f>
        <v>0</v>
      </c>
      <c r="ED470" s="76">
        <f>SUMIFS('Planificación 2026-1'!R:R,'Planificación 2026-1'!W:W,C470,'Planificación 2026-1'!F:F,"PRINCIPAL",'Planificación 2026-1'!X:X,"&lt;&gt;VIRTUAL",'Planificación 2026-1'!I:I,"&lt;3")</f>
        <v>0</v>
      </c>
      <c r="EE470" s="76">
        <f>SUMIFS('Planificación 2026-1'!R:R,'Planificación 2026-1'!W:W,C470,'Planificación 2026-1'!F:F,"SUNAMPE",'Planificación 2026-1'!X:X,"VIRTUAL",'Planificación 2026-1'!I:I,"&lt;3")</f>
        <v>0</v>
      </c>
      <c r="EF470" s="76">
        <f>SUMIFS('Planificación 2026-1'!R:R,'Planificación 2026-1'!W:W,C470,'Planificación 2026-1'!F:F,"SUNAMPE",'Planificación 2026-1'!X:X,"&lt;&gt;VIRTUAL",'Planificación 2026-1'!I:I,"&lt;3")</f>
        <v>0</v>
      </c>
      <c r="EG470" s="76">
        <f>SUMIFS('Planificación 2026-1'!R:R,'Planificación 2026-1'!W:W,C470,'Planificación 2026-1'!F:F,"FILIAL",'Planificación 2026-1'!X:X,"VIRTUAL",'Planificación 2026-1'!I:I,"&lt;3")</f>
        <v>0</v>
      </c>
      <c r="EH470" s="76">
        <f>SUMIFS('Planificación 2026-1'!R:R,'Planificación 2026-1'!W:W,C470,'Planificación 2026-1'!F:F,"FILIAL",'Planificación 2026-1'!X:X,"&lt;&gt;VIRTUAL",'Planificación 2026-1'!I:I,"&lt;3")</f>
        <v>0</v>
      </c>
      <c r="EI470" s="76">
        <f>SUMIFS('Planificación 2026-1'!R:R,'Planificación 2026-1'!W:W,C470,'Planificación 2026-1'!F:F,"PORUMA",'Planificación 2026-1'!X:X,"VIRTUAL",'Planificación 2026-1'!I:I,"&lt;3")</f>
        <v>0</v>
      </c>
      <c r="EJ470" s="76">
        <f>SUMIFS('Planificación 2026-1'!R:R,'Planificación 2026-1'!W:W,C470,'Planificación 2026-1'!F:F,"PORUMA",'Planificación 2026-1'!X:X,"&lt;&gt;VIRTUAL",'Planificación 2026-1'!I:I,"&lt;3")</f>
        <v>0</v>
      </c>
      <c r="EK470" s="76">
        <f>SUMIFS('Planificación 2026-1'!R:R,'Planificación 2026-1'!W:W,C470,'Planificación 2026-1'!F:F,"HUAURA",'Planificación 2026-1'!X:X,"VIRTUAL",'Planificación 2026-1'!I:I,"&lt;3")</f>
        <v>0</v>
      </c>
      <c r="EL470" s="76">
        <f>SUMIFS('Planificación 2026-1'!R:R,'Planificación 2026-1'!W:W,C470,'Planificación 2026-1'!F:F,"HUAURA",'Planificación 2026-1'!X:X,"&lt;&gt;VIRTUAL",'Planificación 2026-1'!I:I,"&lt;3")</f>
        <v>0</v>
      </c>
      <c r="EM470" s="76"/>
      <c r="EN470" s="76">
        <f t="shared" si="68"/>
        <v>0</v>
      </c>
      <c r="EO470" s="76">
        <f t="shared" si="69"/>
        <v>0</v>
      </c>
      <c r="EP470" s="76" t="b">
        <f t="shared" si="70"/>
        <v>1</v>
      </c>
      <c r="EQ470" s="76" t="str">
        <f t="shared" si="71"/>
        <v/>
      </c>
      <c r="ER470" s="76" t="str">
        <f t="shared" si="76"/>
        <v>PRESENCIAL</v>
      </c>
    </row>
    <row r="471" spans="1:148" hidden="1">
      <c r="A471" s="83"/>
      <c r="B471" s="119">
        <v>468</v>
      </c>
      <c r="C471" s="115" t="s">
        <v>646</v>
      </c>
      <c r="D471" s="112">
        <f>SUMIF('Planificación 2026-1'!W:W,C471,'Planificación 2026-1'!R:R)</f>
        <v>0</v>
      </c>
      <c r="E471" s="114" t="s">
        <v>170</v>
      </c>
      <c r="F471" s="115" t="s">
        <v>596</v>
      </c>
      <c r="G471" s="115" t="s">
        <v>153</v>
      </c>
      <c r="H471" s="115" t="s">
        <v>146</v>
      </c>
      <c r="I471" s="107" t="str">
        <f>IF(SUM(COUNTIFS('Planificación 2026-1'!F:F,"PRINCIPAL",'Planificación 2026-1'!W:W,C471,'Planificación 2026-1'!H:H,"AF"))&gt;0,"P01"," ")</f>
        <v xml:space="preserve"> </v>
      </c>
      <c r="J471" s="108" t="str">
        <f>IF(SUM(COUNTIFS('Planificación 2026-1'!F:F,"PRINCIPAL",'Planificación 2026-1'!W:W,C471,'Planificación 2026-1'!H:H,"EN"))&gt;0,"P02"," ")</f>
        <v xml:space="preserve"> </v>
      </c>
      <c r="K471" s="108" t="str">
        <f>IF(SUM(COUNTIFS('Planificación 2026-1'!F:F,"PRINCIPAL",'Planificación 2026-1'!W:W,C471,'Planificación 2026-1'!H:H,"IS"))&gt;0,"P03"," ")</f>
        <v xml:space="preserve"> </v>
      </c>
      <c r="L471" s="108" t="str">
        <f>IF(SUM(COUNTIFS('Planificación 2026-1'!F:F,"PRINCIPAL",'Planificación 2026-1'!W:W,C471,'Planificación 2026-1'!H:H,"PS"))&gt;0,"P04"," ")</f>
        <v xml:space="preserve"> </v>
      </c>
      <c r="M471" s="108"/>
      <c r="N471" s="108" t="str">
        <f>IF(SUM(COUNTIFS('Planificación 2026-1'!F:F,"PRINCIPAL",'Planificación 2026-1'!W:W,C471,'Planificación 2026-1'!H:H,"IN"))&gt;0,"P06"," ")</f>
        <v xml:space="preserve"> </v>
      </c>
      <c r="O471" s="108" t="str">
        <f>IF(SUM(COUNTIFS('Planificación 2026-1'!F:F,"PRINCIPAL",'Planificación 2026-1'!W:W,C471,'Planificación 2026-1'!H:H,"CA"))&gt;0,"P07"," ")</f>
        <v xml:space="preserve"> </v>
      </c>
      <c r="P471" s="108" t="str">
        <f>IF(SUM(COUNTIFS('Planificación 2026-1'!F:F,"PRINCIPAL",'Planificación 2026-1'!W:W,C471,'Planificación 2026-1'!H:H,"DE"))&gt;0,"P08"," ")</f>
        <v xml:space="preserve"> </v>
      </c>
      <c r="Q471" s="108" t="str">
        <f>IF(SUM(COUNTIFS('Planificación 2026-1'!F:F,"PRINCIPAL",'Planificación 2026-1'!W:W,C471,'Planificación 2026-1'!H:H,"OB"))&gt;0,"P09"," ")</f>
        <v xml:space="preserve"> </v>
      </c>
      <c r="R471" s="108" t="str">
        <f>IF(SUM(COUNTIFS('Planificación 2026-1'!F:F,"PRINCIPAL",'Planificación 2026-1'!W:W,C471,'Planificación 2026-1'!H:H,"MH"))&gt;0,"P31"," ")</f>
        <v xml:space="preserve"> </v>
      </c>
      <c r="S471" s="108" t="str">
        <f>IF(SUM(COUNTIFS('Planificación 2026-1'!F:F,"PRINCIPAL",'Planificación 2026-1'!W:W,C471,'Planificación 2026-1'!H:H,"IC"))&gt;0,"P32"," ")</f>
        <v xml:space="preserve"> </v>
      </c>
      <c r="T471" s="108" t="str">
        <f>IF(SUM(COUNTIFS('Planificación 2026-1'!F:F,"PRINCIPAL",'Planificación 2026-1'!W:W,C471,'Planificación 2026-1'!H:H,"AR"))&gt;0,"P34"," ")</f>
        <v xml:space="preserve"> </v>
      </c>
      <c r="U471" s="108" t="str">
        <f>IF(SUM(COUNTIFS('Planificación 2026-1'!F:F,"PRINCIPAL",'Planificación 2026-1'!W:W,C471,'Planificación 2026-1'!H:H,"T1"))&gt;0,"P35"," ")</f>
        <v xml:space="preserve"> </v>
      </c>
      <c r="V471" s="108" t="str">
        <f>IF(SUM(COUNTIFS('Planificación 2026-1'!F:F,"PRINCIPAL",'Planificación 2026-1'!W:W,C471,'Planificación 2026-1'!H:H,"T3"))&gt;0,"P36"," ")</f>
        <v xml:space="preserve"> </v>
      </c>
      <c r="W471" s="108" t="str">
        <f>IF(SUM(COUNTIFS('Planificación 2026-1'!F:F,"PRINCIPAL",'Planificación 2026-1'!W:W,C471,'Planificación 2026-1'!H:H,"T2"))&gt;0,"P37"," ")</f>
        <v xml:space="preserve"> </v>
      </c>
      <c r="X471" s="108" t="str">
        <f>IF(SUM(COUNTIFS('Planificación 2026-1'!F:F,"PRINCIPAL",'Planificación 2026-1'!W:W,C471,'Planificación 2026-1'!H:H,"AE"))&gt;0,"P38"," ")</f>
        <v xml:space="preserve"> </v>
      </c>
      <c r="Y471" s="108" t="str">
        <f>IF(SUM(COUNTIFS('Planificación 2026-1'!F:F,"PRINCIPAL",'Planificación 2026-1'!W:W,C471,'Planificación 2026-1'!H:H,"T4"))&gt;0,"P55"," ")</f>
        <v xml:space="preserve"> </v>
      </c>
      <c r="Z471" s="108" t="str">
        <f>IF(SUM(COUNTIFS('Planificación 2026-1'!F:F,"FILIAL",'Planificación 2026-1'!W:W,C471,'Planificación 2026-1'!H:H,"AF"))&gt;0," P01"," ")</f>
        <v xml:space="preserve"> </v>
      </c>
      <c r="AA471" s="108" t="str">
        <f>IF(SUM(COUNTIFS('Planificación 2026-1'!F:F,"FILIAL",'Planificación 2026-1'!W:W,C471,'Planificación 2026-1'!H:H,"EN"))&gt;0,"P02"," ")</f>
        <v xml:space="preserve"> </v>
      </c>
      <c r="AB471" s="108" t="str">
        <f>IF(SUM(COUNTIFS('Planificación 2026-1'!F:F,"FILIAL",'Planificación 2026-1'!W:W,C471,'Planificación 2026-1'!H:H,"IS"))&gt;0,"P03"," ")</f>
        <v xml:space="preserve"> </v>
      </c>
      <c r="AC471" s="108" t="str">
        <f>IF(SUM(COUNTIFS('Planificación 2026-1'!F:F,"FILIAL",'Planificación 2026-1'!W:W,C471,'Planificación 2026-1'!H:H,"PS"))&gt;0,"P04"," ")</f>
        <v xml:space="preserve"> </v>
      </c>
      <c r="AD471" s="108"/>
      <c r="AE471" s="108" t="str">
        <f>IF(SUM(COUNTIFS('Planificación 2026-1'!F:F,"FILIAL",'Planificación 2026-1'!W:W,C471,'Planificación 2026-1'!H:H,"IN"))&gt;0,"P06"," ")</f>
        <v xml:space="preserve"> </v>
      </c>
      <c r="AF471" s="108" t="str">
        <f>IF(SUM(COUNTIFS('Planificación 2026-1'!F:F,"FILIAL",'Planificación 2026-1'!W:W,C471,'Planificación 2026-1'!H:H,"CA"))&gt;0,"P07"," ")</f>
        <v xml:space="preserve"> </v>
      </c>
      <c r="AG471" s="108" t="str">
        <f>IF(SUM(COUNTIFS('Planificación 2026-1'!F:F,"FILIAL",'Planificación 2026-1'!W:W,C471,'Planificación 2026-1'!H:H,"DE"))&gt;0,"P08"," ")</f>
        <v xml:space="preserve"> </v>
      </c>
      <c r="AH471" s="108" t="str">
        <f>IF(SUM(COUNTIFS('Planificación 2026-1'!F:F,"FILIAL",'Planificación 2026-1'!W:W,C471,'Planificación 2026-1'!H:H,"OB"))&gt;0,"P09"," ")</f>
        <v xml:space="preserve"> </v>
      </c>
      <c r="AI471" s="108" t="str">
        <f>IF(SUM(COUNTIFS('Planificación 2026-1'!F:F,"FILIAL",'Planificación 2026-1'!W:W,C471,'Planificación 2026-1'!H:H,"MH"))&gt;0,"P31"," ")</f>
        <v xml:space="preserve"> </v>
      </c>
      <c r="AJ471" s="108" t="str">
        <f>IF(SUM(COUNTIFS('Planificación 2026-1'!F:F,"FILIAL",'Planificación 2026-1'!W:W,C471,'Planificación 2026-1'!H:H,"IC"))&gt;0,"P32"," ")</f>
        <v xml:space="preserve"> </v>
      </c>
      <c r="AK471" s="108" t="str">
        <f>IF(SUM(COUNTIFS('Planificación 2026-1'!F:F,"FILIAL",'Planificación 2026-1'!W:W,C471,'Planificación 2026-1'!H:H,"AR"))&gt;0,"P34"," ")</f>
        <v xml:space="preserve"> </v>
      </c>
      <c r="AL471" s="108" t="str">
        <f>IF(SUM(COUNTIFS('Planificación 2026-1'!F:F,"FILIAL",'Planificación 2026-1'!W:W,C471,'Planificación 2026-1'!H:H,"T1"))&gt;0,"P35"," ")</f>
        <v xml:space="preserve"> </v>
      </c>
      <c r="AM471" s="108" t="str">
        <f>IF(SUM(COUNTIFS('Planificación 2026-1'!F:F,"FILIAL",'Planificación 2026-1'!W:W,C471,'Planificación 2026-1'!H:H,"T3"))&gt;0,"P36"," ")</f>
        <v xml:space="preserve"> </v>
      </c>
      <c r="AN471" s="108" t="str">
        <f>IF(SUM(COUNTIFS('Planificación 2026-1'!F:F,"FILIAL",'Planificación 2026-1'!W:W,C471,'Planificación 2026-1'!H:H,"T2"))&gt;0,"P37"," ")</f>
        <v xml:space="preserve"> </v>
      </c>
      <c r="AO471" s="108" t="str">
        <f>IF(SUM(COUNTIFS('Planificación 2026-1'!F:F,"FILIAL",'Planificación 2026-1'!W:W,C471,'Planificación 2026-1'!H:H,"AE"))&gt;0,"P38"," ")</f>
        <v xml:space="preserve"> </v>
      </c>
      <c r="AP471" s="108" t="str">
        <f>IF(SUM(COUNTIFS('Planificación 2026-1'!F:F,"FILIAL",'Planificación 2026-1'!W:W,C471,'Planificación 2026-1'!H:H,"T4"))&gt;0,"P55"," ")</f>
        <v xml:space="preserve"> </v>
      </c>
      <c r="AQ471" s="108" t="str">
        <f>IF(SUM(COUNTIFS('Planificación 2026-1'!F:F,"SUNAMPE",'Planificación 2026-1'!W:W,C471,'Planificación 2026-1'!H:H,"AF"))&gt;0," P01"," ")</f>
        <v xml:space="preserve"> </v>
      </c>
      <c r="AR471" s="108" t="str">
        <f>IF(SUM(COUNTIFS('Planificación 2026-1'!F:F,"SUNAMPE",'Planificación 2026-1'!W:W,C471,'Planificación 2026-1'!H:H,"EN"))&gt;0,"P02"," ")</f>
        <v xml:space="preserve"> </v>
      </c>
      <c r="AS471" s="108" t="str">
        <f>IF(SUM(COUNTIFS('Planificación 2026-1'!F:F,"SUNAMPE",'Planificación 2026-1'!W:W,C471,'Planificación 2026-1'!H:H,"IS"))&gt;0,"P03"," ")</f>
        <v xml:space="preserve"> </v>
      </c>
      <c r="AT471" s="108" t="str">
        <f>IF(SUM(COUNTIFS('Planificación 2026-1'!F:F,"SUNAMPE",'Planificación 2026-1'!W:W,C471,'Planificación 2026-1'!H:H,"PS"))&gt;0,"P04"," ")</f>
        <v xml:space="preserve"> </v>
      </c>
      <c r="AU471" s="108"/>
      <c r="AV471" s="108" t="str">
        <f>IF(SUM(COUNTIFS('Planificación 2026-1'!F:F,"SUNAMPE",'Planificación 2026-1'!W:W,C471,'Planificación 2026-1'!H:H,"IN"))&gt;0,"P06"," ")</f>
        <v xml:space="preserve"> </v>
      </c>
      <c r="AW471" s="108" t="str">
        <f>IF(SUM(COUNTIFS('Planificación 2026-1'!F:F,"SUNAMPE",'Planificación 2026-1'!W:W,C471,'Planificación 2026-1'!H:H,"CA"))&gt;0,"P07"," ")</f>
        <v xml:space="preserve"> </v>
      </c>
      <c r="AX471" s="108" t="str">
        <f>IF(SUM(COUNTIFS('Planificación 2026-1'!F:F,"SUNAMPE",'Planificación 2026-1'!W:W,C471,'Planificación 2026-1'!H:H,"DE"))&gt;0,"P08"," ")</f>
        <v xml:space="preserve"> </v>
      </c>
      <c r="AY471" s="108" t="str">
        <f>IF(SUM(COUNTIFS('Planificación 2026-1'!F:F,"SUNAMPE",'Planificación 2026-1'!W:W,C471,'Planificación 2026-1'!H:H,"OB"))&gt;0,"P09"," ")</f>
        <v xml:space="preserve"> </v>
      </c>
      <c r="AZ471" s="108" t="str">
        <f>IF(SUM(COUNTIFS('Planificación 2026-1'!F:F,"SUNAMPE",'Planificación 2026-1'!W:W,C471,'Planificación 2026-1'!H:H,"MH"))&gt;0,"P31"," ")</f>
        <v xml:space="preserve"> </v>
      </c>
      <c r="BA471" s="108" t="str">
        <f>IF(SUM(COUNTIFS('Planificación 2026-1'!F:F,"SUNAMPE",'Planificación 2026-1'!W:W,C471,'Planificación 2026-1'!H:H,"IC"))&gt;0,"P32"," ")</f>
        <v xml:space="preserve"> </v>
      </c>
      <c r="BB471" s="108" t="str">
        <f>IF(SUM(COUNTIFS('Planificación 2026-1'!F:F,"SUNAMPE",'Planificación 2026-1'!W:W,C471,'Planificación 2026-1'!H:H,"AR"))&gt;0,"P34"," ")</f>
        <v xml:space="preserve"> </v>
      </c>
      <c r="BC471" s="108" t="str">
        <f>IF(SUM(COUNTIFS('Planificación 2026-1'!F:F,"SUNAMPE",'Planificación 2026-1'!W:W,C471,'Planificación 2026-1'!H:H,"T1"))&gt;0,"P35"," ")</f>
        <v xml:space="preserve"> </v>
      </c>
      <c r="BD471" s="108" t="str">
        <f>IF(SUM(COUNTIFS('Planificación 2026-1'!F:F,"SUNAMPE",'Planificación 2026-1'!W:W,C471,'Planificación 2026-1'!H:H,"T3"))&gt;0,"P36"," ")</f>
        <v xml:space="preserve"> </v>
      </c>
      <c r="BE471" s="108" t="str">
        <f>IF(SUM(COUNTIFS('Planificación 2026-1'!F:F,"SUNAMPE",'Planificación 2026-1'!W:W,C471,'Planificación 2026-1'!H:H,"T2"))&gt;0,"P37"," ")</f>
        <v xml:space="preserve"> </v>
      </c>
      <c r="BF471" s="108" t="str">
        <f>IF(SUM(COUNTIFS('Planificación 2026-1'!F:F,"SUNAMPE",'Planificación 2026-1'!W:W,C471,'Planificación 2026-1'!H:H,"AE"))&gt;0,"P38"," ")</f>
        <v xml:space="preserve"> </v>
      </c>
      <c r="BG471" s="108" t="str">
        <f>IF(SUM(COUNTIFS('Planificación 2026-1'!F:F,"SUNAMPE",'Planificación 2026-1'!W:W,C471,'Planificación 2026-1'!H:H,"T4"))&gt;0,"P55"," ")</f>
        <v xml:space="preserve"> </v>
      </c>
      <c r="BH471" s="108" t="str">
        <f>IF(SUM(COUNTIFS('Planificación 2026-1'!F:F,"HUAURA",'Planificación 2026-1'!W:W,C471,'Planificación 2026-1'!H:H,"AF"))&gt;0," P01"," ")</f>
        <v xml:space="preserve"> </v>
      </c>
      <c r="BI471" s="108" t="str">
        <f>IF(SUM(COUNTIFS('Planificación 2026-1'!F:F,"HUAURA",'Planificación 2026-1'!W:W,C471,'Planificación 2026-1'!H:H,"EN"))&gt;0,"P02"," ")</f>
        <v xml:space="preserve"> </v>
      </c>
      <c r="BJ471" s="108" t="str">
        <f>IF(SUM(COUNTIFS('Planificación 2026-1'!F:F,"HUAURA",'Planificación 2026-1'!W:W,C471,'Planificación 2026-1'!H:H,"IS"))&gt;0,"P03"," ")</f>
        <v xml:space="preserve"> </v>
      </c>
      <c r="BK471" s="108" t="str">
        <f>IF(SUM(COUNTIFS('Planificación 2026-1'!F:F,"HUAURA",'Planificación 2026-1'!W:W,C471,'Planificación 2026-1'!H:H,"PS"))&gt;0,"P04"," ")</f>
        <v xml:space="preserve"> </v>
      </c>
      <c r="BL471" s="108"/>
      <c r="BM471" s="108" t="str">
        <f>IF(SUM(COUNTIFS('Planificación 2026-1'!F:F,"HUAURA",'Planificación 2026-1'!W:W,C471,'Planificación 2026-1'!H:H,"IN"))&gt;0,"P06"," ")</f>
        <v xml:space="preserve"> </v>
      </c>
      <c r="BN471" s="108" t="str">
        <f>IF(SUM(COUNTIFS('Planificación 2026-1'!F:F,"HUAURA",'Planificación 2026-1'!W:W,C471,'Planificación 2026-1'!H:H,"CA"))&gt;0,"P07"," ")</f>
        <v xml:space="preserve"> </v>
      </c>
      <c r="BO471" s="108" t="str">
        <f>IF(SUM(COUNTIFS('Planificación 2026-1'!F:F,"HUAURA",'Planificación 2026-1'!W:W,C471,'Planificación 2026-1'!H:H,"DE"))&gt;0,"P08"," ")</f>
        <v xml:space="preserve"> </v>
      </c>
      <c r="BP471" s="108" t="str">
        <f>IF(SUM(COUNTIFS('Planificación 2026-1'!F:F,"HUAURA",'Planificación 2026-1'!W:W,C471,'Planificación 2026-1'!H:H,"OB"))&gt;0,"P09"," ")</f>
        <v xml:space="preserve"> </v>
      </c>
      <c r="BQ471" s="108" t="str">
        <f>IF(SUM(COUNTIFS('Planificación 2026-1'!F:F,"HUAURA",'Planificación 2026-1'!W:W,C471,'Planificación 2026-1'!H:H,"MH"))&gt;0,"P31"," ")</f>
        <v xml:space="preserve"> </v>
      </c>
      <c r="BR471" s="108" t="str">
        <f>IF(SUM(COUNTIFS('Planificación 2026-1'!F:F,"HUAURA",'Planificación 2026-1'!W:W,C471,'Planificación 2026-1'!H:H,"IC"))&gt;0,"P32"," ")</f>
        <v xml:space="preserve"> </v>
      </c>
      <c r="BS471" s="108" t="str">
        <f>IF(SUM(COUNTIFS('Planificación 2026-1'!F:F,"HUAURA",'Planificación 2026-1'!W:W,C471,'Planificación 2026-1'!H:H,"AR"))&gt;0,"P34"," ")</f>
        <v xml:space="preserve"> </v>
      </c>
      <c r="BT471" s="108" t="str">
        <f>IF(SUM(COUNTIFS('Planificación 2026-1'!F:F,"HUAURA",'Planificación 2026-1'!W:W,C471,'Planificación 2026-1'!H:H,"T1"))&gt;0,"P35"," ")</f>
        <v xml:space="preserve"> </v>
      </c>
      <c r="BU471" s="108" t="str">
        <f>IF(SUM(COUNTIFS('Planificación 2026-1'!F:F,"HUAURA",'Planificación 2026-1'!W:W,C471,'Planificación 2026-1'!H:H,"T3"))&gt;0,"P36"," ")</f>
        <v xml:space="preserve"> </v>
      </c>
      <c r="BV471" s="108" t="str">
        <f>IF(SUM(COUNTIFS('Planificación 2026-1'!F:F,"HUAURA",'Planificación 2026-1'!W:W,C471,'Planificación 2026-1'!H:H,"T2"))&gt;0,"P37"," ")</f>
        <v xml:space="preserve"> </v>
      </c>
      <c r="BW471" s="108" t="str">
        <f>IF(SUM(COUNTIFS('Planificación 2026-1'!F:F,"HUAURA",'Planificación 2026-1'!W:W,C471,'Planificación 2026-1'!H:H,"AE"))&gt;0,"P38"," ")</f>
        <v xml:space="preserve"> </v>
      </c>
      <c r="BX471" s="108" t="str">
        <f>IF(SUM(COUNTIFS('Planificación 2026-1'!F:F,"HUAURA",'Planificación 2026-1'!W:W,C471,'Planificación 2026-1'!H:H,"T4"))&gt;0,"P55"," ")</f>
        <v xml:space="preserve"> </v>
      </c>
      <c r="BY471" s="109">
        <f>SUMIFS('Planificación 2026-1'!R:R,'Planificación 2026-1'!W:W,C471,'Planificación 2026-1'!H:H,"AF",'Planificación 2026-1'!I:I,"&gt;2")</f>
        <v>0</v>
      </c>
      <c r="BZ471" s="109">
        <f>SUMIFS('Planificación 2026-1'!R:R,'Planificación 2026-1'!W:W,C471,'Planificación 2026-1'!H:H,"EN",'Planificación 2026-1'!I:I,"&gt;2")</f>
        <v>0</v>
      </c>
      <c r="CA471" s="109">
        <f>SUMIFS('Planificación 2026-1'!R:R,'Planificación 2026-1'!W:W,C471,'Planificación 2026-1'!H:H,"IS",'Planificación 2026-1'!I:I,"&gt;2")</f>
        <v>0</v>
      </c>
      <c r="CB471" s="109">
        <f>SUMIFS('Planificación 2026-1'!R:R,'Planificación 2026-1'!W:W,C471,'Planificación 2026-1'!H:H,"PS",'Planificación 2026-1'!I:I,"&gt;2")</f>
        <v>0</v>
      </c>
      <c r="CC471" s="109">
        <f>SUMIFS('Planificación 2026-1'!R:R,'Planificación 2026-1'!W:W,C471,'Planificación 2026-1'!H:H,"IN",'Planificación 2026-1'!I:I,"&gt;2")</f>
        <v>0</v>
      </c>
      <c r="CD471" s="109">
        <f>SUMIFS('Planificación 2026-1'!R:R,'Planificación 2026-1'!W:W,C471,'Planificación 2026-1'!H:H,"CA",'Planificación 2026-1'!I:I,"&gt;2")</f>
        <v>0</v>
      </c>
      <c r="CE471" s="109">
        <f>SUMIFS('Planificación 2026-1'!R:R,'Planificación 2026-1'!W:W,C471,'Planificación 2026-1'!H:H,"DE",'Planificación 2026-1'!I:I,"&gt;2")</f>
        <v>0</v>
      </c>
      <c r="CF471" s="109">
        <f>SUMIFS('Planificación 2026-1'!R:R,'Planificación 2026-1'!W:W,C471,'Planificación 2026-1'!H:H,"OB",'Planificación 2026-1'!I:I,"&gt;2")</f>
        <v>0</v>
      </c>
      <c r="CG471" s="109">
        <f>SUMIFS('Planificación 2026-1'!R:R,'Planificación 2026-1'!W:W,C471,'Planificación 2026-1'!H:H,"MH",'Planificación 2026-1'!I:I,"&gt;2")</f>
        <v>0</v>
      </c>
      <c r="CH471" s="109">
        <f>SUMIFS('Planificación 2026-1'!R:R,'Planificación 2026-1'!W:W,C471,'Planificación 2026-1'!H:H,"IC",'Planificación 2026-1'!I:I,"&gt;2")</f>
        <v>0</v>
      </c>
      <c r="CI471" s="109">
        <f>SUMIFS('Planificación 2026-1'!R:R,'Planificación 2026-1'!W:W,C471,'Planificación 2026-1'!H:H,"AR",'Planificación 2026-1'!I:I,"&gt;2")</f>
        <v>0</v>
      </c>
      <c r="CJ471" s="109">
        <f>SUMIFS('Planificación 2026-1'!R:R,'Planificación 2026-1'!W:W,C471,'Planificación 2026-1'!H:H,"T1",'Planificación 2026-1'!I:I,"&gt;2")</f>
        <v>0</v>
      </c>
      <c r="CK471" s="109">
        <f>SUMIFS('Planificación 2026-1'!R:R,'Planificación 2026-1'!W:W,C471,'Planificación 2026-1'!H:H,"T3",'Planificación 2026-1'!I:I,"&gt;2")</f>
        <v>0</v>
      </c>
      <c r="CL471" s="109">
        <f>SUMIFS('Planificación 2026-1'!R:R,'Planificación 2026-1'!W:W,C471,'Planificación 2026-1'!H:H,"T2",'Planificación 2026-1'!I:I,"&gt;2")</f>
        <v>0</v>
      </c>
      <c r="CM471" s="109">
        <f>SUMIFS('Planificación 2026-1'!R:R,'Planificación 2026-1'!W:W,C471,'Planificación 2026-1'!H:H,"AE",'Planificación 2026-1'!I:I,"&gt;2")</f>
        <v>0</v>
      </c>
      <c r="CN471" s="109">
        <f>SUMIFS('Planificación 2026-1'!R:R,'Planificación 2026-1'!W:W,C471,'Planificación 2026-1'!H:H,"T4",'Planificación 2026-1'!I:I,"&gt;2")</f>
        <v>0</v>
      </c>
      <c r="CO471" s="109">
        <f>SUMIFS('Planificación 2026-1'!R:R,'Planificación 2026-1'!W:W,C471,'Planificación 2026-1'!H:H,"AF",'Planificación 2026-1'!I:I,"&lt;3")</f>
        <v>0</v>
      </c>
      <c r="CP471" s="109">
        <f>SUMIFS('Planificación 2026-1'!R:R,'Planificación 2026-1'!W:W,C471,'Planificación 2026-1'!H:H,"EN",'Planificación 2026-1'!I:I,"&lt;3")</f>
        <v>0</v>
      </c>
      <c r="CQ471" s="109">
        <f>SUMIFS('Planificación 2026-1'!R:R,'Planificación 2026-1'!W:W,C471,'Planificación 2026-1'!H:H,"IS",'Planificación 2026-1'!I:I,"&lt;3")</f>
        <v>0</v>
      </c>
      <c r="CR471" s="109">
        <f>SUMIFS('Planificación 2026-1'!R:R,'Planificación 2026-1'!W:W,C471,'Planificación 2026-1'!H:H,"PS",'Planificación 2026-1'!I:I,"&lt;3")</f>
        <v>0</v>
      </c>
      <c r="CS471" s="109">
        <f>SUMIFS('Planificación 2026-1'!R:R,'Planificación 2026-1'!W:W,C471,'Planificación 2026-1'!H:H,"IN",'Planificación 2026-1'!I:I,"&lt;3")</f>
        <v>0</v>
      </c>
      <c r="CT471" s="109">
        <f>SUMIFS('Planificación 2026-1'!R:R,'Planificación 2026-1'!W:W,C471,'Planificación 2026-1'!H:H,"CA",'Planificación 2026-1'!I:I,"&lt;3")</f>
        <v>0</v>
      </c>
      <c r="CU471" s="109">
        <f>SUMIFS('Planificación 2026-1'!R:R,'Planificación 2026-1'!W:W,C471,'Planificación 2026-1'!H:H,"DE",'Planificación 2026-1'!I:I,"&lt;3")</f>
        <v>0</v>
      </c>
      <c r="CV471" s="109">
        <f>SUMIFS('Planificación 2026-1'!R:R,'Planificación 2026-1'!W:W,C471,'Planificación 2026-1'!H:H,"OB",'Planificación 2026-1'!I:I,"&lt;3")</f>
        <v>0</v>
      </c>
      <c r="CW471" s="109">
        <f>SUMIFS('Planificación 2026-1'!R:R,'Planificación 2026-1'!W:W,C471,'Planificación 2026-1'!H:H,"MH",'Planificación 2026-1'!I:I,"&lt;3")</f>
        <v>0</v>
      </c>
      <c r="CX471" s="109">
        <f>SUMIFS('Planificación 2026-1'!R:R,'Planificación 2026-1'!W:W,C471,'Planificación 2026-1'!H:H,"IC",'Planificación 2026-1'!I:I,"&lt;3")</f>
        <v>0</v>
      </c>
      <c r="CY471" s="109">
        <f>SUMIFS('Planificación 2026-1'!R:R,'Planificación 2026-1'!W:W,C471,'Planificación 2026-1'!H:H,"AR",'Planificación 2026-1'!I:I,"&lt;3")</f>
        <v>0</v>
      </c>
      <c r="CZ471" s="109">
        <f>SUMIFS('Planificación 2026-1'!R:R,'Planificación 2026-1'!W:W,C471,'Planificación 2026-1'!H:H,"T1",'Planificación 2026-1'!I:I,"&lt;3")</f>
        <v>0</v>
      </c>
      <c r="DA471" s="109">
        <f>SUMIFS('Planificación 2026-1'!R:R,'Planificación 2026-1'!W:W,C471,'Planificación 2026-1'!H:H,"T3",'Planificación 2026-1'!I:I,"&lt;3")</f>
        <v>0</v>
      </c>
      <c r="DB471" s="109">
        <f>SUMIFS('Planificación 2026-1'!R:R,'Planificación 2026-1'!W:W,C471,'Planificación 2026-1'!H:H,"T2",'Planificación 2026-1'!I:I,"&lt;3")</f>
        <v>0</v>
      </c>
      <c r="DC471" s="109">
        <f>SUMIFS('Planificación 2026-1'!R:R,'Planificación 2026-1'!W:W,C471,'Planificación 2026-1'!H:H,"AE",'Planificación 2026-1'!I:I,"&lt;3")</f>
        <v>0</v>
      </c>
      <c r="DD471" s="109">
        <f>SUMIFS('Planificación 2026-1'!R:R,'Planificación 2026-1'!W:W,C471,'Planificación 2026-1'!H:H,"T4",'Planificación 2026-1'!I:I,"&lt;3")</f>
        <v>0</v>
      </c>
      <c r="DE471" s="108" t="str">
        <f t="shared" si="72"/>
        <v/>
      </c>
      <c r="DF471" s="41">
        <f>IF(C471="","",SUMIFS('Planificación 2026-1'!R:R,'Planificación 2026-1'!W:W,C471,'Planificación 2026-1'!F:F,"PRINCIPAL",'Planificación 2026-1'!X:X,"VIRTUAL"))</f>
        <v>0</v>
      </c>
      <c r="DG471" s="41">
        <f>IF(C471="","",SUMIFS('Planificación 2026-1'!R:R,'Planificación 2026-1'!W:W,C471,'Planificación 2026-1'!F:F,"PRINCIPAL",'Planificación 2026-1'!X:X,"PRESENCIAL"))</f>
        <v>0</v>
      </c>
      <c r="DH471" s="41">
        <f>IF(C471="","",SUMIFS('Planificación 2026-1'!R:R,'Planificación 2026-1'!W:W,C471,'Planificación 2026-1'!F:F,"PRINCIPAL",'Planificación 2026-1'!X:X,"HIBRIDO PRESENCIAL"))</f>
        <v>0</v>
      </c>
      <c r="DI471" s="108" t="str">
        <f t="shared" si="73"/>
        <v/>
      </c>
      <c r="DJ471" s="108">
        <f>IF(C471="","",SUMIFS('Planificación 2026-1'!R:R,'Planificación 2026-1'!W:W,C471,'Planificación 2026-1'!F:F,"FILIAL",'Planificación 2026-1'!X:X,"VIRTUAL"))</f>
        <v>0</v>
      </c>
      <c r="DK471" s="110">
        <f>IF(C471="","",SUMIFS('Planificación 2026-1'!R:R,'Planificación 2026-1'!W:W,C471,'Planificación 2026-1'!F:F,"FILIAL",'Planificación 2026-1'!X:X,"PRESENCIAL"))</f>
        <v>0</v>
      </c>
      <c r="DL471" s="61">
        <f>IF(C471="","",SUMIFS('Planificación 2026-1'!R:R,'Planificación 2026-1'!W:W,C471,'Planificación 2026-1'!F:F,"FILIAL",'Planificación 2026-1'!X:X,"HIBRIDO PRESENCIAL"))</f>
        <v>0</v>
      </c>
      <c r="DM471" s="111" t="str">
        <f t="shared" si="74"/>
        <v/>
      </c>
      <c r="DN471" s="108">
        <f>IF(C471="","",SUMIFS('Planificación 2026-1'!R:R,'Planificación 2026-1'!W:W,C471,'Planificación 2026-1'!F:F,"SUNAMPE",'Planificación 2026-1'!X:X,"VIRTUAL"))</f>
        <v>0</v>
      </c>
      <c r="DO471" s="61">
        <f>IF(C471="","",SUMIFS('Planificación 2026-1'!R:R,'Planificación 2026-1'!W:W,C471,'Planificación 2026-1'!F:F,"SUNAMPE",'Planificación 2026-1'!X:X,"PRESENCIAL"))</f>
        <v>0</v>
      </c>
      <c r="DP471" s="111" t="str">
        <f t="shared" si="75"/>
        <v/>
      </c>
      <c r="DQ471" s="108">
        <f>IF(C471="","",SUMIFS('Planificación 2026-1'!R:R,'Planificación 2026-1'!W:W,C471,'Planificación 2026-1'!F:F,"HUAURA",'Planificación 2026-1'!X:X,"VIRTUAL"))</f>
        <v>0</v>
      </c>
      <c r="DR471" s="61">
        <f>IF(C471="","",SUMIFS('Planificación 2026-1'!R:R,'Planificación 2026-1'!W:W,C471,'Planificación 2026-1'!F:F,"HUAURA",'Planificación 2026-1'!X:X,"PRESENCIAL"))</f>
        <v>0</v>
      </c>
      <c r="DS471" s="76">
        <f>SUMIFS('Planificación 2026-1'!R:R,'Planificación 2026-1'!W:W,C471,'Planificación 2026-1'!F:F,"PRINCIPAL",'Planificación 2026-1'!X:X,"VIRTUAL",'Planificación 2026-1'!I:I,"&gt;2")</f>
        <v>0</v>
      </c>
      <c r="DT471" s="76">
        <f>SUMIFS('Planificación 2026-1'!R:R,'Planificación 2026-1'!W:W,C471,'Planificación 2026-1'!F:F,"PRINCIPAL",'Planificación 2026-1'!X:X,"&lt;&gt;VIRTUAL",'Planificación 2026-1'!I:I,"&gt;2")</f>
        <v>0</v>
      </c>
      <c r="DU471" s="76">
        <f>SUMIFS('Planificación 2026-1'!R:R,'Planificación 2026-1'!W:W,C471,'Planificación 2026-1'!F:F,"SUNAMPE",'Planificación 2026-1'!X:X,"VIRTUAL",'Planificación 2026-1'!I:I,"&gt;2")</f>
        <v>0</v>
      </c>
      <c r="DV471" s="76">
        <f>SUMIFS('Planificación 2026-1'!R:R,'Planificación 2026-1'!W:W,C471,'Planificación 2026-1'!F:F,"SUNAMPE",'Planificación 2026-1'!X:X,"&lt;&gt;VIRTUAL",'Planificación 2026-1'!I:I,"&gt;2")</f>
        <v>0</v>
      </c>
      <c r="DW471" s="76">
        <f>SUMIFS('Planificación 2026-1'!R:R,'Planificación 2026-1'!W:W,C471,'Planificación 2026-1'!F:F,"FILIAL",'Planificación 2026-1'!X:X,"VIRTUAL",'Planificación 2026-1'!I:I,"&gt;2")</f>
        <v>0</v>
      </c>
      <c r="DX471" s="76">
        <f>SUMIFS('Planificación 2026-1'!R:R,'Planificación 2026-1'!W:W,C471,'Planificación 2026-1'!F:F,"FILIAL",'Planificación 2026-1'!X:X,"&lt;&gt;VIRTUAL",'Planificación 2026-1'!I:I,"&gt;2")</f>
        <v>0</v>
      </c>
      <c r="DY471" s="76">
        <f>SUMIFS('Planificación 2026-1'!R:R,'Planificación 2026-1'!W:W,C471,'Planificación 2026-1'!F:F,"PORUMA",'Planificación 2026-1'!X:X,"VIRTUAL",'Planificación 2026-1'!I:I,"&gt;2")</f>
        <v>0</v>
      </c>
      <c r="DZ471" s="76">
        <f>SUMIFS('Planificación 2026-1'!R:R,'Planificación 2026-1'!W:W,C471,'Planificación 2026-1'!F:F,"PORUMA",'Planificación 2026-1'!X:X,"&lt;&gt;VIRTUAL",'Planificación 2026-1'!I:I,"&gt;2")</f>
        <v>0</v>
      </c>
      <c r="EA471" s="76">
        <f>SUMIFS('Planificación 2026-1'!R:R,'Planificación 2026-1'!W:W,C471,'Planificación 2026-1'!F:F,"HUAURA",'Planificación 2026-1'!X:X,"VIRTUAL",'Planificación 2026-1'!I:I,"&gt;2")</f>
        <v>0</v>
      </c>
      <c r="EB471" s="76">
        <f>SUMIFS('Planificación 2026-1'!R:R,'Planificación 2026-1'!W:W,C471,'Planificación 2026-1'!F:F,"HUAURA",'Planificación 2026-1'!X:X,"&lt;&gt;VIRTUAL",'Planificación 2026-1'!I:I,"&gt;2")</f>
        <v>0</v>
      </c>
      <c r="EC471" s="76">
        <f>SUMIFS('Planificación 2026-1'!R:R,'Planificación 2026-1'!W:W,C471,'Planificación 2026-1'!F:F,"PRINCIPAL",'Planificación 2026-1'!X:X,"VIRTUAL",'Planificación 2026-1'!I:I,"&lt;3")</f>
        <v>0</v>
      </c>
      <c r="ED471" s="76">
        <f>SUMIFS('Planificación 2026-1'!R:R,'Planificación 2026-1'!W:W,C471,'Planificación 2026-1'!F:F,"PRINCIPAL",'Planificación 2026-1'!X:X,"&lt;&gt;VIRTUAL",'Planificación 2026-1'!I:I,"&lt;3")</f>
        <v>0</v>
      </c>
      <c r="EE471" s="76">
        <f>SUMIFS('Planificación 2026-1'!R:R,'Planificación 2026-1'!W:W,C471,'Planificación 2026-1'!F:F,"SUNAMPE",'Planificación 2026-1'!X:X,"VIRTUAL",'Planificación 2026-1'!I:I,"&lt;3")</f>
        <v>0</v>
      </c>
      <c r="EF471" s="76">
        <f>SUMIFS('Planificación 2026-1'!R:R,'Planificación 2026-1'!W:W,C471,'Planificación 2026-1'!F:F,"SUNAMPE",'Planificación 2026-1'!X:X,"&lt;&gt;VIRTUAL",'Planificación 2026-1'!I:I,"&lt;3")</f>
        <v>0</v>
      </c>
      <c r="EG471" s="76">
        <f>SUMIFS('Planificación 2026-1'!R:R,'Planificación 2026-1'!W:W,C471,'Planificación 2026-1'!F:F,"FILIAL",'Planificación 2026-1'!X:X,"VIRTUAL",'Planificación 2026-1'!I:I,"&lt;3")</f>
        <v>0</v>
      </c>
      <c r="EH471" s="76">
        <f>SUMIFS('Planificación 2026-1'!R:R,'Planificación 2026-1'!W:W,C471,'Planificación 2026-1'!F:F,"FILIAL",'Planificación 2026-1'!X:X,"&lt;&gt;VIRTUAL",'Planificación 2026-1'!I:I,"&lt;3")</f>
        <v>0</v>
      </c>
      <c r="EI471" s="76">
        <f>SUMIFS('Planificación 2026-1'!R:R,'Planificación 2026-1'!W:W,C471,'Planificación 2026-1'!F:F,"PORUMA",'Planificación 2026-1'!X:X,"VIRTUAL",'Planificación 2026-1'!I:I,"&lt;3")</f>
        <v>0</v>
      </c>
      <c r="EJ471" s="76">
        <f>SUMIFS('Planificación 2026-1'!R:R,'Planificación 2026-1'!W:W,C471,'Planificación 2026-1'!F:F,"PORUMA",'Planificación 2026-1'!X:X,"&lt;&gt;VIRTUAL",'Planificación 2026-1'!I:I,"&lt;3")</f>
        <v>0</v>
      </c>
      <c r="EK471" s="76">
        <f>SUMIFS('Planificación 2026-1'!R:R,'Planificación 2026-1'!W:W,C471,'Planificación 2026-1'!F:F,"HUAURA",'Planificación 2026-1'!X:X,"VIRTUAL",'Planificación 2026-1'!I:I,"&lt;3")</f>
        <v>0</v>
      </c>
      <c r="EL471" s="76">
        <f>SUMIFS('Planificación 2026-1'!R:R,'Planificación 2026-1'!W:W,C471,'Planificación 2026-1'!F:F,"HUAURA",'Planificación 2026-1'!X:X,"&lt;&gt;VIRTUAL",'Planificación 2026-1'!I:I,"&lt;3")</f>
        <v>0</v>
      </c>
      <c r="EM471" s="76"/>
      <c r="EN471" s="76">
        <f t="shared" si="68"/>
        <v>0</v>
      </c>
      <c r="EO471" s="76">
        <f t="shared" si="69"/>
        <v>0</v>
      </c>
      <c r="EP471" s="76" t="b">
        <f t="shared" si="70"/>
        <v>1</v>
      </c>
      <c r="EQ471" s="76" t="str">
        <f t="shared" si="71"/>
        <v/>
      </c>
      <c r="ER471" s="76" t="str">
        <f t="shared" si="76"/>
        <v>PRESENCIAL</v>
      </c>
    </row>
    <row r="472" spans="1:148" hidden="1">
      <c r="A472" s="83"/>
      <c r="B472" s="119">
        <v>469</v>
      </c>
      <c r="C472" s="115" t="s">
        <v>647</v>
      </c>
      <c r="D472" s="112">
        <f>SUMIF('Planificación 2026-1'!W:W,C472,'Planificación 2026-1'!R:R)</f>
        <v>0</v>
      </c>
      <c r="E472" s="114" t="s">
        <v>173</v>
      </c>
      <c r="F472" s="115" t="s">
        <v>250</v>
      </c>
      <c r="G472" s="115" t="s">
        <v>13</v>
      </c>
      <c r="H472" s="115" t="s">
        <v>124</v>
      </c>
      <c r="I472" s="107" t="str">
        <f>IF(SUM(COUNTIFS('Planificación 2026-1'!F:F,"PRINCIPAL",'Planificación 2026-1'!W:W,C472,'Planificación 2026-1'!H:H,"AF"))&gt;0,"P01"," ")</f>
        <v xml:space="preserve"> </v>
      </c>
      <c r="J472" s="108" t="str">
        <f>IF(SUM(COUNTIFS('Planificación 2026-1'!F:F,"PRINCIPAL",'Planificación 2026-1'!W:W,C472,'Planificación 2026-1'!H:H,"EN"))&gt;0,"P02"," ")</f>
        <v xml:space="preserve"> </v>
      </c>
      <c r="K472" s="108" t="str">
        <f>IF(SUM(COUNTIFS('Planificación 2026-1'!F:F,"PRINCIPAL",'Planificación 2026-1'!W:W,C472,'Planificación 2026-1'!H:H,"IS"))&gt;0,"P03"," ")</f>
        <v xml:space="preserve"> </v>
      </c>
      <c r="L472" s="108" t="str">
        <f>IF(SUM(COUNTIFS('Planificación 2026-1'!F:F,"PRINCIPAL",'Planificación 2026-1'!W:W,C472,'Planificación 2026-1'!H:H,"PS"))&gt;0,"P04"," ")</f>
        <v xml:space="preserve"> </v>
      </c>
      <c r="M472" s="108"/>
      <c r="N472" s="108" t="str">
        <f>IF(SUM(COUNTIFS('Planificación 2026-1'!F:F,"PRINCIPAL",'Planificación 2026-1'!W:W,C472,'Planificación 2026-1'!H:H,"IN"))&gt;0,"P06"," ")</f>
        <v xml:space="preserve"> </v>
      </c>
      <c r="O472" s="108" t="str">
        <f>IF(SUM(COUNTIFS('Planificación 2026-1'!F:F,"PRINCIPAL",'Planificación 2026-1'!W:W,C472,'Planificación 2026-1'!H:H,"CA"))&gt;0,"P07"," ")</f>
        <v xml:space="preserve"> </v>
      </c>
      <c r="P472" s="108" t="str">
        <f>IF(SUM(COUNTIFS('Planificación 2026-1'!F:F,"PRINCIPAL",'Planificación 2026-1'!W:W,C472,'Planificación 2026-1'!H:H,"DE"))&gt;0,"P08"," ")</f>
        <v xml:space="preserve"> </v>
      </c>
      <c r="Q472" s="108" t="str">
        <f>IF(SUM(COUNTIFS('Planificación 2026-1'!F:F,"PRINCIPAL",'Planificación 2026-1'!W:W,C472,'Planificación 2026-1'!H:H,"OB"))&gt;0,"P09"," ")</f>
        <v xml:space="preserve"> </v>
      </c>
      <c r="R472" s="108" t="str">
        <f>IF(SUM(COUNTIFS('Planificación 2026-1'!F:F,"PRINCIPAL",'Planificación 2026-1'!W:W,C472,'Planificación 2026-1'!H:H,"MH"))&gt;0,"P31"," ")</f>
        <v xml:space="preserve"> </v>
      </c>
      <c r="S472" s="108" t="str">
        <f>IF(SUM(COUNTIFS('Planificación 2026-1'!F:F,"PRINCIPAL",'Planificación 2026-1'!W:W,C472,'Planificación 2026-1'!H:H,"IC"))&gt;0,"P32"," ")</f>
        <v xml:space="preserve"> </v>
      </c>
      <c r="T472" s="108" t="str">
        <f>IF(SUM(COUNTIFS('Planificación 2026-1'!F:F,"PRINCIPAL",'Planificación 2026-1'!W:W,C472,'Planificación 2026-1'!H:H,"AR"))&gt;0,"P34"," ")</f>
        <v xml:space="preserve"> </v>
      </c>
      <c r="U472" s="108" t="str">
        <f>IF(SUM(COUNTIFS('Planificación 2026-1'!F:F,"PRINCIPAL",'Planificación 2026-1'!W:W,C472,'Planificación 2026-1'!H:H,"T1"))&gt;0,"P35"," ")</f>
        <v xml:space="preserve"> </v>
      </c>
      <c r="V472" s="108" t="str">
        <f>IF(SUM(COUNTIFS('Planificación 2026-1'!F:F,"PRINCIPAL",'Planificación 2026-1'!W:W,C472,'Planificación 2026-1'!H:H,"T3"))&gt;0,"P36"," ")</f>
        <v xml:space="preserve"> </v>
      </c>
      <c r="W472" s="108" t="str">
        <f>IF(SUM(COUNTIFS('Planificación 2026-1'!F:F,"PRINCIPAL",'Planificación 2026-1'!W:W,C472,'Planificación 2026-1'!H:H,"T2"))&gt;0,"P37"," ")</f>
        <v xml:space="preserve"> </v>
      </c>
      <c r="X472" s="108" t="str">
        <f>IF(SUM(COUNTIFS('Planificación 2026-1'!F:F,"PRINCIPAL",'Planificación 2026-1'!W:W,C472,'Planificación 2026-1'!H:H,"AE"))&gt;0,"P38"," ")</f>
        <v xml:space="preserve"> </v>
      </c>
      <c r="Y472" s="108" t="str">
        <f>IF(SUM(COUNTIFS('Planificación 2026-1'!F:F,"PRINCIPAL",'Planificación 2026-1'!W:W,C472,'Planificación 2026-1'!H:H,"T4"))&gt;0,"P55"," ")</f>
        <v xml:space="preserve"> </v>
      </c>
      <c r="Z472" s="108" t="str">
        <f>IF(SUM(COUNTIFS('Planificación 2026-1'!F:F,"FILIAL",'Planificación 2026-1'!W:W,C472,'Planificación 2026-1'!H:H,"AF"))&gt;0," P01"," ")</f>
        <v xml:space="preserve"> </v>
      </c>
      <c r="AA472" s="108" t="str">
        <f>IF(SUM(COUNTIFS('Planificación 2026-1'!F:F,"FILIAL",'Planificación 2026-1'!W:W,C472,'Planificación 2026-1'!H:H,"EN"))&gt;0,"P02"," ")</f>
        <v xml:space="preserve"> </v>
      </c>
      <c r="AB472" s="108" t="str">
        <f>IF(SUM(COUNTIFS('Planificación 2026-1'!F:F,"FILIAL",'Planificación 2026-1'!W:W,C472,'Planificación 2026-1'!H:H,"IS"))&gt;0,"P03"," ")</f>
        <v xml:space="preserve"> </v>
      </c>
      <c r="AC472" s="108" t="str">
        <f>IF(SUM(COUNTIFS('Planificación 2026-1'!F:F,"FILIAL",'Planificación 2026-1'!W:W,C472,'Planificación 2026-1'!H:H,"PS"))&gt;0,"P04"," ")</f>
        <v xml:space="preserve"> </v>
      </c>
      <c r="AD472" s="108"/>
      <c r="AE472" s="108" t="str">
        <f>IF(SUM(COUNTIFS('Planificación 2026-1'!F:F,"FILIAL",'Planificación 2026-1'!W:W,C472,'Planificación 2026-1'!H:H,"IN"))&gt;0,"P06"," ")</f>
        <v xml:space="preserve"> </v>
      </c>
      <c r="AF472" s="108" t="str">
        <f>IF(SUM(COUNTIFS('Planificación 2026-1'!F:F,"FILIAL",'Planificación 2026-1'!W:W,C472,'Planificación 2026-1'!H:H,"CA"))&gt;0,"P07"," ")</f>
        <v xml:space="preserve"> </v>
      </c>
      <c r="AG472" s="108" t="str">
        <f>IF(SUM(COUNTIFS('Planificación 2026-1'!F:F,"FILIAL",'Planificación 2026-1'!W:W,C472,'Planificación 2026-1'!H:H,"DE"))&gt;0,"P08"," ")</f>
        <v xml:space="preserve"> </v>
      </c>
      <c r="AH472" s="108" t="str">
        <f>IF(SUM(COUNTIFS('Planificación 2026-1'!F:F,"FILIAL",'Planificación 2026-1'!W:W,C472,'Planificación 2026-1'!H:H,"OB"))&gt;0,"P09"," ")</f>
        <v xml:space="preserve"> </v>
      </c>
      <c r="AI472" s="108" t="str">
        <f>IF(SUM(COUNTIFS('Planificación 2026-1'!F:F,"FILIAL",'Planificación 2026-1'!W:W,C472,'Planificación 2026-1'!H:H,"MH"))&gt;0,"P31"," ")</f>
        <v xml:space="preserve"> </v>
      </c>
      <c r="AJ472" s="108" t="str">
        <f>IF(SUM(COUNTIFS('Planificación 2026-1'!F:F,"FILIAL",'Planificación 2026-1'!W:W,C472,'Planificación 2026-1'!H:H,"IC"))&gt;0,"P32"," ")</f>
        <v xml:space="preserve"> </v>
      </c>
      <c r="AK472" s="108" t="str">
        <f>IF(SUM(COUNTIFS('Planificación 2026-1'!F:F,"FILIAL",'Planificación 2026-1'!W:W,C472,'Planificación 2026-1'!H:H,"AR"))&gt;0,"P34"," ")</f>
        <v xml:space="preserve"> </v>
      </c>
      <c r="AL472" s="108" t="str">
        <f>IF(SUM(COUNTIFS('Planificación 2026-1'!F:F,"FILIAL",'Planificación 2026-1'!W:W,C472,'Planificación 2026-1'!H:H,"T1"))&gt;0,"P35"," ")</f>
        <v xml:space="preserve"> </v>
      </c>
      <c r="AM472" s="108" t="str">
        <f>IF(SUM(COUNTIFS('Planificación 2026-1'!F:F,"FILIAL",'Planificación 2026-1'!W:W,C472,'Planificación 2026-1'!H:H,"T3"))&gt;0,"P36"," ")</f>
        <v xml:space="preserve"> </v>
      </c>
      <c r="AN472" s="108" t="str">
        <f>IF(SUM(COUNTIFS('Planificación 2026-1'!F:F,"FILIAL",'Planificación 2026-1'!W:W,C472,'Planificación 2026-1'!H:H,"T2"))&gt;0,"P37"," ")</f>
        <v xml:space="preserve"> </v>
      </c>
      <c r="AO472" s="108" t="str">
        <f>IF(SUM(COUNTIFS('Planificación 2026-1'!F:F,"FILIAL",'Planificación 2026-1'!W:W,C472,'Planificación 2026-1'!H:H,"AE"))&gt;0,"P38"," ")</f>
        <v xml:space="preserve"> </v>
      </c>
      <c r="AP472" s="108" t="str">
        <f>IF(SUM(COUNTIFS('Planificación 2026-1'!F:F,"FILIAL",'Planificación 2026-1'!W:W,C472,'Planificación 2026-1'!H:H,"T4"))&gt;0,"P55"," ")</f>
        <v xml:space="preserve"> </v>
      </c>
      <c r="AQ472" s="108" t="str">
        <f>IF(SUM(COUNTIFS('Planificación 2026-1'!F:F,"SUNAMPE",'Planificación 2026-1'!W:W,C472,'Planificación 2026-1'!H:H,"AF"))&gt;0," P01"," ")</f>
        <v xml:space="preserve"> </v>
      </c>
      <c r="AR472" s="108" t="str">
        <f>IF(SUM(COUNTIFS('Planificación 2026-1'!F:F,"SUNAMPE",'Planificación 2026-1'!W:W,C472,'Planificación 2026-1'!H:H,"EN"))&gt;0,"P02"," ")</f>
        <v xml:space="preserve"> </v>
      </c>
      <c r="AS472" s="108" t="str">
        <f>IF(SUM(COUNTIFS('Planificación 2026-1'!F:F,"SUNAMPE",'Planificación 2026-1'!W:W,C472,'Planificación 2026-1'!H:H,"IS"))&gt;0,"P03"," ")</f>
        <v xml:space="preserve"> </v>
      </c>
      <c r="AT472" s="108" t="str">
        <f>IF(SUM(COUNTIFS('Planificación 2026-1'!F:F,"SUNAMPE",'Planificación 2026-1'!W:W,C472,'Planificación 2026-1'!H:H,"PS"))&gt;0,"P04"," ")</f>
        <v xml:space="preserve"> </v>
      </c>
      <c r="AU472" s="108"/>
      <c r="AV472" s="108" t="str">
        <f>IF(SUM(COUNTIFS('Planificación 2026-1'!F:F,"SUNAMPE",'Planificación 2026-1'!W:W,C472,'Planificación 2026-1'!H:H,"IN"))&gt;0,"P06"," ")</f>
        <v xml:space="preserve"> </v>
      </c>
      <c r="AW472" s="108" t="str">
        <f>IF(SUM(COUNTIFS('Planificación 2026-1'!F:F,"SUNAMPE",'Planificación 2026-1'!W:W,C472,'Planificación 2026-1'!H:H,"CA"))&gt;0,"P07"," ")</f>
        <v xml:space="preserve"> </v>
      </c>
      <c r="AX472" s="108" t="str">
        <f>IF(SUM(COUNTIFS('Planificación 2026-1'!F:F,"SUNAMPE",'Planificación 2026-1'!W:W,C472,'Planificación 2026-1'!H:H,"DE"))&gt;0,"P08"," ")</f>
        <v xml:space="preserve"> </v>
      </c>
      <c r="AY472" s="108" t="str">
        <f>IF(SUM(COUNTIFS('Planificación 2026-1'!F:F,"SUNAMPE",'Planificación 2026-1'!W:W,C472,'Planificación 2026-1'!H:H,"OB"))&gt;0,"P09"," ")</f>
        <v xml:space="preserve"> </v>
      </c>
      <c r="AZ472" s="108" t="str">
        <f>IF(SUM(COUNTIFS('Planificación 2026-1'!F:F,"SUNAMPE",'Planificación 2026-1'!W:W,C472,'Planificación 2026-1'!H:H,"MH"))&gt;0,"P31"," ")</f>
        <v xml:space="preserve"> </v>
      </c>
      <c r="BA472" s="108" t="str">
        <f>IF(SUM(COUNTIFS('Planificación 2026-1'!F:F,"SUNAMPE",'Planificación 2026-1'!W:W,C472,'Planificación 2026-1'!H:H,"IC"))&gt;0,"P32"," ")</f>
        <v xml:space="preserve"> </v>
      </c>
      <c r="BB472" s="108" t="str">
        <f>IF(SUM(COUNTIFS('Planificación 2026-1'!F:F,"SUNAMPE",'Planificación 2026-1'!W:W,C472,'Planificación 2026-1'!H:H,"AR"))&gt;0,"P34"," ")</f>
        <v xml:space="preserve"> </v>
      </c>
      <c r="BC472" s="108" t="str">
        <f>IF(SUM(COUNTIFS('Planificación 2026-1'!F:F,"SUNAMPE",'Planificación 2026-1'!W:W,C472,'Planificación 2026-1'!H:H,"T1"))&gt;0,"P35"," ")</f>
        <v xml:space="preserve"> </v>
      </c>
      <c r="BD472" s="108" t="str">
        <f>IF(SUM(COUNTIFS('Planificación 2026-1'!F:F,"SUNAMPE",'Planificación 2026-1'!W:W,C472,'Planificación 2026-1'!H:H,"T3"))&gt;0,"P36"," ")</f>
        <v xml:space="preserve"> </v>
      </c>
      <c r="BE472" s="108" t="str">
        <f>IF(SUM(COUNTIFS('Planificación 2026-1'!F:F,"SUNAMPE",'Planificación 2026-1'!W:W,C472,'Planificación 2026-1'!H:H,"T2"))&gt;0,"P37"," ")</f>
        <v xml:space="preserve"> </v>
      </c>
      <c r="BF472" s="108" t="str">
        <f>IF(SUM(COUNTIFS('Planificación 2026-1'!F:F,"SUNAMPE",'Planificación 2026-1'!W:W,C472,'Planificación 2026-1'!H:H,"AE"))&gt;0,"P38"," ")</f>
        <v xml:space="preserve"> </v>
      </c>
      <c r="BG472" s="108" t="str">
        <f>IF(SUM(COUNTIFS('Planificación 2026-1'!F:F,"SUNAMPE",'Planificación 2026-1'!W:W,C472,'Planificación 2026-1'!H:H,"T4"))&gt;0,"P55"," ")</f>
        <v xml:space="preserve"> </v>
      </c>
      <c r="BH472" s="108" t="str">
        <f>IF(SUM(COUNTIFS('Planificación 2026-1'!F:F,"HUAURA",'Planificación 2026-1'!W:W,C472,'Planificación 2026-1'!H:H,"AF"))&gt;0," P01"," ")</f>
        <v xml:space="preserve"> </v>
      </c>
      <c r="BI472" s="108" t="str">
        <f>IF(SUM(COUNTIFS('Planificación 2026-1'!F:F,"HUAURA",'Planificación 2026-1'!W:W,C472,'Planificación 2026-1'!H:H,"EN"))&gt;0,"P02"," ")</f>
        <v xml:space="preserve"> </v>
      </c>
      <c r="BJ472" s="108" t="str">
        <f>IF(SUM(COUNTIFS('Planificación 2026-1'!F:F,"HUAURA",'Planificación 2026-1'!W:W,C472,'Planificación 2026-1'!H:H,"IS"))&gt;0,"P03"," ")</f>
        <v xml:space="preserve"> </v>
      </c>
      <c r="BK472" s="108" t="str">
        <f>IF(SUM(COUNTIFS('Planificación 2026-1'!F:F,"HUAURA",'Planificación 2026-1'!W:W,C472,'Planificación 2026-1'!H:H,"PS"))&gt;0,"P04"," ")</f>
        <v xml:space="preserve"> </v>
      </c>
      <c r="BL472" s="108"/>
      <c r="BM472" s="108" t="str">
        <f>IF(SUM(COUNTIFS('Planificación 2026-1'!F:F,"HUAURA",'Planificación 2026-1'!W:W,C472,'Planificación 2026-1'!H:H,"IN"))&gt;0,"P06"," ")</f>
        <v xml:space="preserve"> </v>
      </c>
      <c r="BN472" s="108" t="str">
        <f>IF(SUM(COUNTIFS('Planificación 2026-1'!F:F,"HUAURA",'Planificación 2026-1'!W:W,C472,'Planificación 2026-1'!H:H,"CA"))&gt;0,"P07"," ")</f>
        <v xml:space="preserve"> </v>
      </c>
      <c r="BO472" s="108" t="str">
        <f>IF(SUM(COUNTIFS('Planificación 2026-1'!F:F,"HUAURA",'Planificación 2026-1'!W:W,C472,'Planificación 2026-1'!H:H,"DE"))&gt;0,"P08"," ")</f>
        <v xml:space="preserve"> </v>
      </c>
      <c r="BP472" s="108" t="str">
        <f>IF(SUM(COUNTIFS('Planificación 2026-1'!F:F,"HUAURA",'Planificación 2026-1'!W:W,C472,'Planificación 2026-1'!H:H,"OB"))&gt;0,"P09"," ")</f>
        <v xml:space="preserve"> </v>
      </c>
      <c r="BQ472" s="108" t="str">
        <f>IF(SUM(COUNTIFS('Planificación 2026-1'!F:F,"HUAURA",'Planificación 2026-1'!W:W,C472,'Planificación 2026-1'!H:H,"MH"))&gt;0,"P31"," ")</f>
        <v xml:space="preserve"> </v>
      </c>
      <c r="BR472" s="108" t="str">
        <f>IF(SUM(COUNTIFS('Planificación 2026-1'!F:F,"HUAURA",'Planificación 2026-1'!W:W,C472,'Planificación 2026-1'!H:H,"IC"))&gt;0,"P32"," ")</f>
        <v xml:space="preserve"> </v>
      </c>
      <c r="BS472" s="108" t="str">
        <f>IF(SUM(COUNTIFS('Planificación 2026-1'!F:F,"HUAURA",'Planificación 2026-1'!W:W,C472,'Planificación 2026-1'!H:H,"AR"))&gt;0,"P34"," ")</f>
        <v xml:space="preserve"> </v>
      </c>
      <c r="BT472" s="108" t="str">
        <f>IF(SUM(COUNTIFS('Planificación 2026-1'!F:F,"HUAURA",'Planificación 2026-1'!W:W,C472,'Planificación 2026-1'!H:H,"T1"))&gt;0,"P35"," ")</f>
        <v xml:space="preserve"> </v>
      </c>
      <c r="BU472" s="108" t="str">
        <f>IF(SUM(COUNTIFS('Planificación 2026-1'!F:F,"HUAURA",'Planificación 2026-1'!W:W,C472,'Planificación 2026-1'!H:H,"T3"))&gt;0,"P36"," ")</f>
        <v xml:space="preserve"> </v>
      </c>
      <c r="BV472" s="108" t="str">
        <f>IF(SUM(COUNTIFS('Planificación 2026-1'!F:F,"HUAURA",'Planificación 2026-1'!W:W,C472,'Planificación 2026-1'!H:H,"T2"))&gt;0,"P37"," ")</f>
        <v xml:space="preserve"> </v>
      </c>
      <c r="BW472" s="108" t="str">
        <f>IF(SUM(COUNTIFS('Planificación 2026-1'!F:F,"HUAURA",'Planificación 2026-1'!W:W,C472,'Planificación 2026-1'!H:H,"AE"))&gt;0,"P38"," ")</f>
        <v xml:space="preserve"> </v>
      </c>
      <c r="BX472" s="108" t="str">
        <f>IF(SUM(COUNTIFS('Planificación 2026-1'!F:F,"HUAURA",'Planificación 2026-1'!W:W,C472,'Planificación 2026-1'!H:H,"T4"))&gt;0,"P55"," ")</f>
        <v xml:space="preserve"> </v>
      </c>
      <c r="BY472" s="109">
        <f>SUMIFS('Planificación 2026-1'!R:R,'Planificación 2026-1'!W:W,C472,'Planificación 2026-1'!H:H,"AF",'Planificación 2026-1'!I:I,"&gt;2")</f>
        <v>0</v>
      </c>
      <c r="BZ472" s="109">
        <f>SUMIFS('Planificación 2026-1'!R:R,'Planificación 2026-1'!W:W,C472,'Planificación 2026-1'!H:H,"EN",'Planificación 2026-1'!I:I,"&gt;2")</f>
        <v>0</v>
      </c>
      <c r="CA472" s="109">
        <f>SUMIFS('Planificación 2026-1'!R:R,'Planificación 2026-1'!W:W,C472,'Planificación 2026-1'!H:H,"IS",'Planificación 2026-1'!I:I,"&gt;2")</f>
        <v>0</v>
      </c>
      <c r="CB472" s="109">
        <f>SUMIFS('Planificación 2026-1'!R:R,'Planificación 2026-1'!W:W,C472,'Planificación 2026-1'!H:H,"PS",'Planificación 2026-1'!I:I,"&gt;2")</f>
        <v>0</v>
      </c>
      <c r="CC472" s="109">
        <f>SUMIFS('Planificación 2026-1'!R:R,'Planificación 2026-1'!W:W,C472,'Planificación 2026-1'!H:H,"IN",'Planificación 2026-1'!I:I,"&gt;2")</f>
        <v>0</v>
      </c>
      <c r="CD472" s="109">
        <f>SUMIFS('Planificación 2026-1'!R:R,'Planificación 2026-1'!W:W,C472,'Planificación 2026-1'!H:H,"CA",'Planificación 2026-1'!I:I,"&gt;2")</f>
        <v>0</v>
      </c>
      <c r="CE472" s="109">
        <f>SUMIFS('Planificación 2026-1'!R:R,'Planificación 2026-1'!W:W,C472,'Planificación 2026-1'!H:H,"DE",'Planificación 2026-1'!I:I,"&gt;2")</f>
        <v>0</v>
      </c>
      <c r="CF472" s="109">
        <f>SUMIFS('Planificación 2026-1'!R:R,'Planificación 2026-1'!W:W,C472,'Planificación 2026-1'!H:H,"OB",'Planificación 2026-1'!I:I,"&gt;2")</f>
        <v>0</v>
      </c>
      <c r="CG472" s="109">
        <f>SUMIFS('Planificación 2026-1'!R:R,'Planificación 2026-1'!W:W,C472,'Planificación 2026-1'!H:H,"MH",'Planificación 2026-1'!I:I,"&gt;2")</f>
        <v>0</v>
      </c>
      <c r="CH472" s="109">
        <f>SUMIFS('Planificación 2026-1'!R:R,'Planificación 2026-1'!W:W,C472,'Planificación 2026-1'!H:H,"IC",'Planificación 2026-1'!I:I,"&gt;2")</f>
        <v>0</v>
      </c>
      <c r="CI472" s="109">
        <f>SUMIFS('Planificación 2026-1'!R:R,'Planificación 2026-1'!W:W,C472,'Planificación 2026-1'!H:H,"AR",'Planificación 2026-1'!I:I,"&gt;2")</f>
        <v>0</v>
      </c>
      <c r="CJ472" s="109">
        <f>SUMIFS('Planificación 2026-1'!R:R,'Planificación 2026-1'!W:W,C472,'Planificación 2026-1'!H:H,"T1",'Planificación 2026-1'!I:I,"&gt;2")</f>
        <v>0</v>
      </c>
      <c r="CK472" s="109">
        <f>SUMIFS('Planificación 2026-1'!R:R,'Planificación 2026-1'!W:W,C472,'Planificación 2026-1'!H:H,"T3",'Planificación 2026-1'!I:I,"&gt;2")</f>
        <v>0</v>
      </c>
      <c r="CL472" s="109">
        <f>SUMIFS('Planificación 2026-1'!R:R,'Planificación 2026-1'!W:W,C472,'Planificación 2026-1'!H:H,"T2",'Planificación 2026-1'!I:I,"&gt;2")</f>
        <v>0</v>
      </c>
      <c r="CM472" s="109">
        <f>SUMIFS('Planificación 2026-1'!R:R,'Planificación 2026-1'!W:W,C472,'Planificación 2026-1'!H:H,"AE",'Planificación 2026-1'!I:I,"&gt;2")</f>
        <v>0</v>
      </c>
      <c r="CN472" s="109">
        <f>SUMIFS('Planificación 2026-1'!R:R,'Planificación 2026-1'!W:W,C472,'Planificación 2026-1'!H:H,"T4",'Planificación 2026-1'!I:I,"&gt;2")</f>
        <v>0</v>
      </c>
      <c r="CO472" s="109">
        <f>SUMIFS('Planificación 2026-1'!R:R,'Planificación 2026-1'!W:W,C472,'Planificación 2026-1'!H:H,"AF",'Planificación 2026-1'!I:I,"&lt;3")</f>
        <v>0</v>
      </c>
      <c r="CP472" s="109">
        <f>SUMIFS('Planificación 2026-1'!R:R,'Planificación 2026-1'!W:W,C472,'Planificación 2026-1'!H:H,"EN",'Planificación 2026-1'!I:I,"&lt;3")</f>
        <v>0</v>
      </c>
      <c r="CQ472" s="109">
        <f>SUMIFS('Planificación 2026-1'!R:R,'Planificación 2026-1'!W:W,C472,'Planificación 2026-1'!H:H,"IS",'Planificación 2026-1'!I:I,"&lt;3")</f>
        <v>0</v>
      </c>
      <c r="CR472" s="109">
        <f>SUMIFS('Planificación 2026-1'!R:R,'Planificación 2026-1'!W:W,C472,'Planificación 2026-1'!H:H,"PS",'Planificación 2026-1'!I:I,"&lt;3")</f>
        <v>0</v>
      </c>
      <c r="CS472" s="109">
        <f>SUMIFS('Planificación 2026-1'!R:R,'Planificación 2026-1'!W:W,C472,'Planificación 2026-1'!H:H,"IN",'Planificación 2026-1'!I:I,"&lt;3")</f>
        <v>0</v>
      </c>
      <c r="CT472" s="109">
        <f>SUMIFS('Planificación 2026-1'!R:R,'Planificación 2026-1'!W:W,C472,'Planificación 2026-1'!H:H,"CA",'Planificación 2026-1'!I:I,"&lt;3")</f>
        <v>0</v>
      </c>
      <c r="CU472" s="109">
        <f>SUMIFS('Planificación 2026-1'!R:R,'Planificación 2026-1'!W:W,C472,'Planificación 2026-1'!H:H,"DE",'Planificación 2026-1'!I:I,"&lt;3")</f>
        <v>0</v>
      </c>
      <c r="CV472" s="109">
        <f>SUMIFS('Planificación 2026-1'!R:R,'Planificación 2026-1'!W:W,C472,'Planificación 2026-1'!H:H,"OB",'Planificación 2026-1'!I:I,"&lt;3")</f>
        <v>0</v>
      </c>
      <c r="CW472" s="109">
        <f>SUMIFS('Planificación 2026-1'!R:R,'Planificación 2026-1'!W:W,C472,'Planificación 2026-1'!H:H,"MH",'Planificación 2026-1'!I:I,"&lt;3")</f>
        <v>0</v>
      </c>
      <c r="CX472" s="109">
        <f>SUMIFS('Planificación 2026-1'!R:R,'Planificación 2026-1'!W:W,C472,'Planificación 2026-1'!H:H,"IC",'Planificación 2026-1'!I:I,"&lt;3")</f>
        <v>0</v>
      </c>
      <c r="CY472" s="109">
        <f>SUMIFS('Planificación 2026-1'!R:R,'Planificación 2026-1'!W:W,C472,'Planificación 2026-1'!H:H,"AR",'Planificación 2026-1'!I:I,"&lt;3")</f>
        <v>0</v>
      </c>
      <c r="CZ472" s="109">
        <f>SUMIFS('Planificación 2026-1'!R:R,'Planificación 2026-1'!W:W,C472,'Planificación 2026-1'!H:H,"T1",'Planificación 2026-1'!I:I,"&lt;3")</f>
        <v>0</v>
      </c>
      <c r="DA472" s="109">
        <f>SUMIFS('Planificación 2026-1'!R:R,'Planificación 2026-1'!W:W,C472,'Planificación 2026-1'!H:H,"T3",'Planificación 2026-1'!I:I,"&lt;3")</f>
        <v>0</v>
      </c>
      <c r="DB472" s="109">
        <f>SUMIFS('Planificación 2026-1'!R:R,'Planificación 2026-1'!W:W,C472,'Planificación 2026-1'!H:H,"T2",'Planificación 2026-1'!I:I,"&lt;3")</f>
        <v>0</v>
      </c>
      <c r="DC472" s="109">
        <f>SUMIFS('Planificación 2026-1'!R:R,'Planificación 2026-1'!W:W,C472,'Planificación 2026-1'!H:H,"AE",'Planificación 2026-1'!I:I,"&lt;3")</f>
        <v>0</v>
      </c>
      <c r="DD472" s="109">
        <f>SUMIFS('Planificación 2026-1'!R:R,'Planificación 2026-1'!W:W,C472,'Planificación 2026-1'!H:H,"T4",'Planificación 2026-1'!I:I,"&lt;3")</f>
        <v>0</v>
      </c>
      <c r="DE472" s="108" t="str">
        <f t="shared" si="72"/>
        <v/>
      </c>
      <c r="DF472" s="41">
        <f>IF(C472="","",SUMIFS('Planificación 2026-1'!R:R,'Planificación 2026-1'!W:W,C472,'Planificación 2026-1'!F:F,"PRINCIPAL",'Planificación 2026-1'!X:X,"VIRTUAL"))</f>
        <v>0</v>
      </c>
      <c r="DG472" s="41">
        <f>IF(C472="","",SUMIFS('Planificación 2026-1'!R:R,'Planificación 2026-1'!W:W,C472,'Planificación 2026-1'!F:F,"PRINCIPAL",'Planificación 2026-1'!X:X,"PRESENCIAL"))</f>
        <v>0</v>
      </c>
      <c r="DH472" s="41">
        <f>IF(C472="","",SUMIFS('Planificación 2026-1'!R:R,'Planificación 2026-1'!W:W,C472,'Planificación 2026-1'!F:F,"PRINCIPAL",'Planificación 2026-1'!X:X,"HIBRIDO PRESENCIAL"))</f>
        <v>0</v>
      </c>
      <c r="DI472" s="108" t="str">
        <f t="shared" si="73"/>
        <v/>
      </c>
      <c r="DJ472" s="108">
        <f>IF(C472="","",SUMIFS('Planificación 2026-1'!R:R,'Planificación 2026-1'!W:W,C472,'Planificación 2026-1'!F:F,"FILIAL",'Planificación 2026-1'!X:X,"VIRTUAL"))</f>
        <v>0</v>
      </c>
      <c r="DK472" s="110">
        <f>IF(C472="","",SUMIFS('Planificación 2026-1'!R:R,'Planificación 2026-1'!W:W,C472,'Planificación 2026-1'!F:F,"FILIAL",'Planificación 2026-1'!X:X,"PRESENCIAL"))</f>
        <v>0</v>
      </c>
      <c r="DL472" s="61">
        <f>IF(C472="","",SUMIFS('Planificación 2026-1'!R:R,'Planificación 2026-1'!W:W,C472,'Planificación 2026-1'!F:F,"FILIAL",'Planificación 2026-1'!X:X,"HIBRIDO PRESENCIAL"))</f>
        <v>0</v>
      </c>
      <c r="DM472" s="111" t="str">
        <f t="shared" si="74"/>
        <v/>
      </c>
      <c r="DN472" s="108">
        <f>IF(C472="","",SUMIFS('Planificación 2026-1'!R:R,'Planificación 2026-1'!W:W,C472,'Planificación 2026-1'!F:F,"SUNAMPE",'Planificación 2026-1'!X:X,"VIRTUAL"))</f>
        <v>0</v>
      </c>
      <c r="DO472" s="61">
        <f>IF(C472="","",SUMIFS('Planificación 2026-1'!R:R,'Planificación 2026-1'!W:W,C472,'Planificación 2026-1'!F:F,"SUNAMPE",'Planificación 2026-1'!X:X,"PRESENCIAL"))</f>
        <v>0</v>
      </c>
      <c r="DP472" s="111" t="str">
        <f t="shared" si="75"/>
        <v/>
      </c>
      <c r="DQ472" s="108">
        <f>IF(C472="","",SUMIFS('Planificación 2026-1'!R:R,'Planificación 2026-1'!W:W,C472,'Planificación 2026-1'!F:F,"HUAURA",'Planificación 2026-1'!X:X,"VIRTUAL"))</f>
        <v>0</v>
      </c>
      <c r="DR472" s="61">
        <f>IF(C472="","",SUMIFS('Planificación 2026-1'!R:R,'Planificación 2026-1'!W:W,C472,'Planificación 2026-1'!F:F,"HUAURA",'Planificación 2026-1'!X:X,"PRESENCIAL"))</f>
        <v>0</v>
      </c>
      <c r="DS472" s="76">
        <f>SUMIFS('Planificación 2026-1'!R:R,'Planificación 2026-1'!W:W,C472,'Planificación 2026-1'!F:F,"PRINCIPAL",'Planificación 2026-1'!X:X,"VIRTUAL",'Planificación 2026-1'!I:I,"&gt;2")</f>
        <v>0</v>
      </c>
      <c r="DT472" s="76">
        <f>SUMIFS('Planificación 2026-1'!R:R,'Planificación 2026-1'!W:W,C472,'Planificación 2026-1'!F:F,"PRINCIPAL",'Planificación 2026-1'!X:X,"&lt;&gt;VIRTUAL",'Planificación 2026-1'!I:I,"&gt;2")</f>
        <v>0</v>
      </c>
      <c r="DU472" s="76">
        <f>SUMIFS('Planificación 2026-1'!R:R,'Planificación 2026-1'!W:W,C472,'Planificación 2026-1'!F:F,"SUNAMPE",'Planificación 2026-1'!X:X,"VIRTUAL",'Planificación 2026-1'!I:I,"&gt;2")</f>
        <v>0</v>
      </c>
      <c r="DV472" s="76">
        <f>SUMIFS('Planificación 2026-1'!R:R,'Planificación 2026-1'!W:W,C472,'Planificación 2026-1'!F:F,"SUNAMPE",'Planificación 2026-1'!X:X,"&lt;&gt;VIRTUAL",'Planificación 2026-1'!I:I,"&gt;2")</f>
        <v>0</v>
      </c>
      <c r="DW472" s="76">
        <f>SUMIFS('Planificación 2026-1'!R:R,'Planificación 2026-1'!W:W,C472,'Planificación 2026-1'!F:F,"FILIAL",'Planificación 2026-1'!X:X,"VIRTUAL",'Planificación 2026-1'!I:I,"&gt;2")</f>
        <v>0</v>
      </c>
      <c r="DX472" s="76">
        <f>SUMIFS('Planificación 2026-1'!R:R,'Planificación 2026-1'!W:W,C472,'Planificación 2026-1'!F:F,"FILIAL",'Planificación 2026-1'!X:X,"&lt;&gt;VIRTUAL",'Planificación 2026-1'!I:I,"&gt;2")</f>
        <v>0</v>
      </c>
      <c r="DY472" s="76">
        <f>SUMIFS('Planificación 2026-1'!R:R,'Planificación 2026-1'!W:W,C472,'Planificación 2026-1'!F:F,"PORUMA",'Planificación 2026-1'!X:X,"VIRTUAL",'Planificación 2026-1'!I:I,"&gt;2")</f>
        <v>0</v>
      </c>
      <c r="DZ472" s="76">
        <f>SUMIFS('Planificación 2026-1'!R:R,'Planificación 2026-1'!W:W,C472,'Planificación 2026-1'!F:F,"PORUMA",'Planificación 2026-1'!X:X,"&lt;&gt;VIRTUAL",'Planificación 2026-1'!I:I,"&gt;2")</f>
        <v>0</v>
      </c>
      <c r="EA472" s="76">
        <f>SUMIFS('Planificación 2026-1'!R:R,'Planificación 2026-1'!W:W,C472,'Planificación 2026-1'!F:F,"HUAURA",'Planificación 2026-1'!X:X,"VIRTUAL",'Planificación 2026-1'!I:I,"&gt;2")</f>
        <v>0</v>
      </c>
      <c r="EB472" s="76">
        <f>SUMIFS('Planificación 2026-1'!R:R,'Planificación 2026-1'!W:W,C472,'Planificación 2026-1'!F:F,"HUAURA",'Planificación 2026-1'!X:X,"&lt;&gt;VIRTUAL",'Planificación 2026-1'!I:I,"&gt;2")</f>
        <v>0</v>
      </c>
      <c r="EC472" s="76">
        <f>SUMIFS('Planificación 2026-1'!R:R,'Planificación 2026-1'!W:W,C472,'Planificación 2026-1'!F:F,"PRINCIPAL",'Planificación 2026-1'!X:X,"VIRTUAL",'Planificación 2026-1'!I:I,"&lt;3")</f>
        <v>0</v>
      </c>
      <c r="ED472" s="76">
        <f>SUMIFS('Planificación 2026-1'!R:R,'Planificación 2026-1'!W:W,C472,'Planificación 2026-1'!F:F,"PRINCIPAL",'Planificación 2026-1'!X:X,"&lt;&gt;VIRTUAL",'Planificación 2026-1'!I:I,"&lt;3")</f>
        <v>0</v>
      </c>
      <c r="EE472" s="76">
        <f>SUMIFS('Planificación 2026-1'!R:R,'Planificación 2026-1'!W:W,C472,'Planificación 2026-1'!F:F,"SUNAMPE",'Planificación 2026-1'!X:X,"VIRTUAL",'Planificación 2026-1'!I:I,"&lt;3")</f>
        <v>0</v>
      </c>
      <c r="EF472" s="76">
        <f>SUMIFS('Planificación 2026-1'!R:R,'Planificación 2026-1'!W:W,C472,'Planificación 2026-1'!F:F,"SUNAMPE",'Planificación 2026-1'!X:X,"&lt;&gt;VIRTUAL",'Planificación 2026-1'!I:I,"&lt;3")</f>
        <v>0</v>
      </c>
      <c r="EG472" s="76">
        <f>SUMIFS('Planificación 2026-1'!R:R,'Planificación 2026-1'!W:W,C472,'Planificación 2026-1'!F:F,"FILIAL",'Planificación 2026-1'!X:X,"VIRTUAL",'Planificación 2026-1'!I:I,"&lt;3")</f>
        <v>0</v>
      </c>
      <c r="EH472" s="76">
        <f>SUMIFS('Planificación 2026-1'!R:R,'Planificación 2026-1'!W:W,C472,'Planificación 2026-1'!F:F,"FILIAL",'Planificación 2026-1'!X:X,"&lt;&gt;VIRTUAL",'Planificación 2026-1'!I:I,"&lt;3")</f>
        <v>0</v>
      </c>
      <c r="EI472" s="76">
        <f>SUMIFS('Planificación 2026-1'!R:R,'Planificación 2026-1'!W:W,C472,'Planificación 2026-1'!F:F,"PORUMA",'Planificación 2026-1'!X:X,"VIRTUAL",'Planificación 2026-1'!I:I,"&lt;3")</f>
        <v>0</v>
      </c>
      <c r="EJ472" s="76">
        <f>SUMIFS('Planificación 2026-1'!R:R,'Planificación 2026-1'!W:W,C472,'Planificación 2026-1'!F:F,"PORUMA",'Planificación 2026-1'!X:X,"&lt;&gt;VIRTUAL",'Planificación 2026-1'!I:I,"&lt;3")</f>
        <v>0</v>
      </c>
      <c r="EK472" s="76">
        <f>SUMIFS('Planificación 2026-1'!R:R,'Planificación 2026-1'!W:W,C472,'Planificación 2026-1'!F:F,"HUAURA",'Planificación 2026-1'!X:X,"VIRTUAL",'Planificación 2026-1'!I:I,"&lt;3")</f>
        <v>0</v>
      </c>
      <c r="EL472" s="76">
        <f>SUMIFS('Planificación 2026-1'!R:R,'Planificación 2026-1'!W:W,C472,'Planificación 2026-1'!F:F,"HUAURA",'Planificación 2026-1'!X:X,"&lt;&gt;VIRTUAL",'Planificación 2026-1'!I:I,"&lt;3")</f>
        <v>0</v>
      </c>
      <c r="EM472" s="76"/>
      <c r="EN472" s="76">
        <f t="shared" si="68"/>
        <v>0</v>
      </c>
      <c r="EO472" s="76">
        <f t="shared" si="69"/>
        <v>0</v>
      </c>
      <c r="EP472" s="76" t="b">
        <f t="shared" si="70"/>
        <v>1</v>
      </c>
      <c r="EQ472" s="76" t="str">
        <f t="shared" si="71"/>
        <v/>
      </c>
      <c r="ER472" s="76" t="str">
        <f t="shared" si="76"/>
        <v>PRESENCIAL</v>
      </c>
    </row>
    <row r="473" spans="1:148" hidden="1">
      <c r="A473" s="83"/>
      <c r="B473" s="119">
        <v>470</v>
      </c>
      <c r="C473" s="115" t="s">
        <v>648</v>
      </c>
      <c r="D473" s="112">
        <f>SUMIF('Planificación 2026-1'!W:W,C473,'Planificación 2026-1'!R:R)</f>
        <v>7</v>
      </c>
      <c r="E473" s="114" t="s">
        <v>170</v>
      </c>
      <c r="F473" s="115" t="s">
        <v>596</v>
      </c>
      <c r="G473" s="115" t="s">
        <v>13</v>
      </c>
      <c r="H473" s="115" t="s">
        <v>127</v>
      </c>
      <c r="I473" s="107" t="str">
        <f>IF(SUM(COUNTIFS('Planificación 2026-1'!F:F,"PRINCIPAL",'Planificación 2026-1'!W:W,C473,'Planificación 2026-1'!H:H,"AF"))&gt;0,"P01"," ")</f>
        <v xml:space="preserve"> </v>
      </c>
      <c r="J473" s="108" t="str">
        <f>IF(SUM(COUNTIFS('Planificación 2026-1'!F:F,"PRINCIPAL",'Planificación 2026-1'!W:W,C473,'Planificación 2026-1'!H:H,"EN"))&gt;0,"P02"," ")</f>
        <v xml:space="preserve"> </v>
      </c>
      <c r="K473" s="108" t="str">
        <f>IF(SUM(COUNTIFS('Planificación 2026-1'!F:F,"PRINCIPAL",'Planificación 2026-1'!W:W,C473,'Planificación 2026-1'!H:H,"IS"))&gt;0,"P03"," ")</f>
        <v xml:space="preserve"> </v>
      </c>
      <c r="L473" s="108" t="str">
        <f>IF(SUM(COUNTIFS('Planificación 2026-1'!F:F,"PRINCIPAL",'Planificación 2026-1'!W:W,C473,'Planificación 2026-1'!H:H,"PS"))&gt;0,"P04"," ")</f>
        <v xml:space="preserve"> </v>
      </c>
      <c r="M473" s="108"/>
      <c r="N473" s="108" t="str">
        <f>IF(SUM(COUNTIFS('Planificación 2026-1'!F:F,"PRINCIPAL",'Planificación 2026-1'!W:W,C473,'Planificación 2026-1'!H:H,"IN"))&gt;0,"P06"," ")</f>
        <v xml:space="preserve"> </v>
      </c>
      <c r="O473" s="108" t="str">
        <f>IF(SUM(COUNTIFS('Planificación 2026-1'!F:F,"PRINCIPAL",'Planificación 2026-1'!W:W,C473,'Planificación 2026-1'!H:H,"CA"))&gt;0,"P07"," ")</f>
        <v xml:space="preserve"> </v>
      </c>
      <c r="P473" s="108" t="str">
        <f>IF(SUM(COUNTIFS('Planificación 2026-1'!F:F,"PRINCIPAL",'Planificación 2026-1'!W:W,C473,'Planificación 2026-1'!H:H,"DE"))&gt;0,"P08"," ")</f>
        <v>P08</v>
      </c>
      <c r="Q473" s="108" t="str">
        <f>IF(SUM(COUNTIFS('Planificación 2026-1'!F:F,"PRINCIPAL",'Planificación 2026-1'!W:W,C473,'Planificación 2026-1'!H:H,"OB"))&gt;0,"P09"," ")</f>
        <v xml:space="preserve"> </v>
      </c>
      <c r="R473" s="108" t="str">
        <f>IF(SUM(COUNTIFS('Planificación 2026-1'!F:F,"PRINCIPAL",'Planificación 2026-1'!W:W,C473,'Planificación 2026-1'!H:H,"MH"))&gt;0,"P31"," ")</f>
        <v xml:space="preserve"> </v>
      </c>
      <c r="S473" s="108" t="str">
        <f>IF(SUM(COUNTIFS('Planificación 2026-1'!F:F,"PRINCIPAL",'Planificación 2026-1'!W:W,C473,'Planificación 2026-1'!H:H,"IC"))&gt;0,"P32"," ")</f>
        <v xml:space="preserve"> </v>
      </c>
      <c r="T473" s="108" t="str">
        <f>IF(SUM(COUNTIFS('Planificación 2026-1'!F:F,"PRINCIPAL",'Planificación 2026-1'!W:W,C473,'Planificación 2026-1'!H:H,"AR"))&gt;0,"P34"," ")</f>
        <v xml:space="preserve"> </v>
      </c>
      <c r="U473" s="108" t="str">
        <f>IF(SUM(COUNTIFS('Planificación 2026-1'!F:F,"PRINCIPAL",'Planificación 2026-1'!W:W,C473,'Planificación 2026-1'!H:H,"T1"))&gt;0,"P35"," ")</f>
        <v xml:space="preserve"> </v>
      </c>
      <c r="V473" s="108" t="str">
        <f>IF(SUM(COUNTIFS('Planificación 2026-1'!F:F,"PRINCIPAL",'Planificación 2026-1'!W:W,C473,'Planificación 2026-1'!H:H,"T3"))&gt;0,"P36"," ")</f>
        <v xml:space="preserve"> </v>
      </c>
      <c r="W473" s="108" t="str">
        <f>IF(SUM(COUNTIFS('Planificación 2026-1'!F:F,"PRINCIPAL",'Planificación 2026-1'!W:W,C473,'Planificación 2026-1'!H:H,"T2"))&gt;0,"P37"," ")</f>
        <v xml:space="preserve"> </v>
      </c>
      <c r="X473" s="108" t="str">
        <f>IF(SUM(COUNTIFS('Planificación 2026-1'!F:F,"PRINCIPAL",'Planificación 2026-1'!W:W,C473,'Planificación 2026-1'!H:H,"AE"))&gt;0,"P38"," ")</f>
        <v xml:space="preserve"> </v>
      </c>
      <c r="Y473" s="108" t="str">
        <f>IF(SUM(COUNTIFS('Planificación 2026-1'!F:F,"PRINCIPAL",'Planificación 2026-1'!W:W,C473,'Planificación 2026-1'!H:H,"T4"))&gt;0,"P55"," ")</f>
        <v xml:space="preserve"> </v>
      </c>
      <c r="Z473" s="108" t="str">
        <f>IF(SUM(COUNTIFS('Planificación 2026-1'!F:F,"FILIAL",'Planificación 2026-1'!W:W,C473,'Planificación 2026-1'!H:H,"AF"))&gt;0," P01"," ")</f>
        <v xml:space="preserve"> </v>
      </c>
      <c r="AA473" s="108" t="str">
        <f>IF(SUM(COUNTIFS('Planificación 2026-1'!F:F,"FILIAL",'Planificación 2026-1'!W:W,C473,'Planificación 2026-1'!H:H,"EN"))&gt;0,"P02"," ")</f>
        <v xml:space="preserve"> </v>
      </c>
      <c r="AB473" s="108" t="str">
        <f>IF(SUM(COUNTIFS('Planificación 2026-1'!F:F,"FILIAL",'Planificación 2026-1'!W:W,C473,'Planificación 2026-1'!H:H,"IS"))&gt;0,"P03"," ")</f>
        <v xml:space="preserve"> </v>
      </c>
      <c r="AC473" s="108" t="str">
        <f>IF(SUM(COUNTIFS('Planificación 2026-1'!F:F,"FILIAL",'Planificación 2026-1'!W:W,C473,'Planificación 2026-1'!H:H,"PS"))&gt;0,"P04"," ")</f>
        <v xml:space="preserve"> </v>
      </c>
      <c r="AD473" s="108"/>
      <c r="AE473" s="108" t="str">
        <f>IF(SUM(COUNTIFS('Planificación 2026-1'!F:F,"FILIAL",'Planificación 2026-1'!W:W,C473,'Planificación 2026-1'!H:H,"IN"))&gt;0,"P06"," ")</f>
        <v xml:space="preserve"> </v>
      </c>
      <c r="AF473" s="108" t="str">
        <f>IF(SUM(COUNTIFS('Planificación 2026-1'!F:F,"FILIAL",'Planificación 2026-1'!W:W,C473,'Planificación 2026-1'!H:H,"CA"))&gt;0,"P07"," ")</f>
        <v xml:space="preserve"> </v>
      </c>
      <c r="AG473" s="108" t="str">
        <f>IF(SUM(COUNTIFS('Planificación 2026-1'!F:F,"FILIAL",'Planificación 2026-1'!W:W,C473,'Planificación 2026-1'!H:H,"DE"))&gt;0,"P08"," ")</f>
        <v>P08</v>
      </c>
      <c r="AH473" s="108" t="str">
        <f>IF(SUM(COUNTIFS('Planificación 2026-1'!F:F,"FILIAL",'Planificación 2026-1'!W:W,C473,'Planificación 2026-1'!H:H,"OB"))&gt;0,"P09"," ")</f>
        <v xml:space="preserve"> </v>
      </c>
      <c r="AI473" s="108" t="str">
        <f>IF(SUM(COUNTIFS('Planificación 2026-1'!F:F,"FILIAL",'Planificación 2026-1'!W:W,C473,'Planificación 2026-1'!H:H,"MH"))&gt;0,"P31"," ")</f>
        <v xml:space="preserve"> </v>
      </c>
      <c r="AJ473" s="108" t="str">
        <f>IF(SUM(COUNTIFS('Planificación 2026-1'!F:F,"FILIAL",'Planificación 2026-1'!W:W,C473,'Planificación 2026-1'!H:H,"IC"))&gt;0,"P32"," ")</f>
        <v xml:space="preserve"> </v>
      </c>
      <c r="AK473" s="108" t="str">
        <f>IF(SUM(COUNTIFS('Planificación 2026-1'!F:F,"FILIAL",'Planificación 2026-1'!W:W,C473,'Planificación 2026-1'!H:H,"AR"))&gt;0,"P34"," ")</f>
        <v xml:space="preserve"> </v>
      </c>
      <c r="AL473" s="108" t="str">
        <f>IF(SUM(COUNTIFS('Planificación 2026-1'!F:F,"FILIAL",'Planificación 2026-1'!W:W,C473,'Planificación 2026-1'!H:H,"T1"))&gt;0,"P35"," ")</f>
        <v xml:space="preserve"> </v>
      </c>
      <c r="AM473" s="108" t="str">
        <f>IF(SUM(COUNTIFS('Planificación 2026-1'!F:F,"FILIAL",'Planificación 2026-1'!W:W,C473,'Planificación 2026-1'!H:H,"T3"))&gt;0,"P36"," ")</f>
        <v xml:space="preserve"> </v>
      </c>
      <c r="AN473" s="108" t="str">
        <f>IF(SUM(COUNTIFS('Planificación 2026-1'!F:F,"FILIAL",'Planificación 2026-1'!W:W,C473,'Planificación 2026-1'!H:H,"T2"))&gt;0,"P37"," ")</f>
        <v xml:space="preserve"> </v>
      </c>
      <c r="AO473" s="108" t="str">
        <f>IF(SUM(COUNTIFS('Planificación 2026-1'!F:F,"FILIAL",'Planificación 2026-1'!W:W,C473,'Planificación 2026-1'!H:H,"AE"))&gt;0,"P38"," ")</f>
        <v xml:space="preserve"> </v>
      </c>
      <c r="AP473" s="108" t="str">
        <f>IF(SUM(COUNTIFS('Planificación 2026-1'!F:F,"FILIAL",'Planificación 2026-1'!W:W,C473,'Planificación 2026-1'!H:H,"T4"))&gt;0,"P55"," ")</f>
        <v xml:space="preserve"> </v>
      </c>
      <c r="AQ473" s="108" t="str">
        <f>IF(SUM(COUNTIFS('Planificación 2026-1'!F:F,"SUNAMPE",'Planificación 2026-1'!W:W,C473,'Planificación 2026-1'!H:H,"AF"))&gt;0," P01"," ")</f>
        <v xml:space="preserve"> </v>
      </c>
      <c r="AR473" s="108" t="str">
        <f>IF(SUM(COUNTIFS('Planificación 2026-1'!F:F,"SUNAMPE",'Planificación 2026-1'!W:W,C473,'Planificación 2026-1'!H:H,"EN"))&gt;0,"P02"," ")</f>
        <v xml:space="preserve"> </v>
      </c>
      <c r="AS473" s="108" t="str">
        <f>IF(SUM(COUNTIFS('Planificación 2026-1'!F:F,"SUNAMPE",'Planificación 2026-1'!W:W,C473,'Planificación 2026-1'!H:H,"IS"))&gt;0,"P03"," ")</f>
        <v xml:space="preserve"> </v>
      </c>
      <c r="AT473" s="108" t="str">
        <f>IF(SUM(COUNTIFS('Planificación 2026-1'!F:F,"SUNAMPE",'Planificación 2026-1'!W:W,C473,'Planificación 2026-1'!H:H,"PS"))&gt;0,"P04"," ")</f>
        <v xml:space="preserve"> </v>
      </c>
      <c r="AU473" s="108"/>
      <c r="AV473" s="108" t="str">
        <f>IF(SUM(COUNTIFS('Planificación 2026-1'!F:F,"SUNAMPE",'Planificación 2026-1'!W:W,C473,'Planificación 2026-1'!H:H,"IN"))&gt;0,"P06"," ")</f>
        <v xml:space="preserve"> </v>
      </c>
      <c r="AW473" s="108" t="str">
        <f>IF(SUM(COUNTIFS('Planificación 2026-1'!F:F,"SUNAMPE",'Planificación 2026-1'!W:W,C473,'Planificación 2026-1'!H:H,"CA"))&gt;0,"P07"," ")</f>
        <v xml:space="preserve"> </v>
      </c>
      <c r="AX473" s="108" t="str">
        <f>IF(SUM(COUNTIFS('Planificación 2026-1'!F:F,"SUNAMPE",'Planificación 2026-1'!W:W,C473,'Planificación 2026-1'!H:H,"DE"))&gt;0,"P08"," ")</f>
        <v xml:space="preserve"> </v>
      </c>
      <c r="AY473" s="108" t="str">
        <f>IF(SUM(COUNTIFS('Planificación 2026-1'!F:F,"SUNAMPE",'Planificación 2026-1'!W:W,C473,'Planificación 2026-1'!H:H,"OB"))&gt;0,"P09"," ")</f>
        <v xml:space="preserve"> </v>
      </c>
      <c r="AZ473" s="108" t="str">
        <f>IF(SUM(COUNTIFS('Planificación 2026-1'!F:F,"SUNAMPE",'Planificación 2026-1'!W:W,C473,'Planificación 2026-1'!H:H,"MH"))&gt;0,"P31"," ")</f>
        <v xml:space="preserve"> </v>
      </c>
      <c r="BA473" s="108" t="str">
        <f>IF(SUM(COUNTIFS('Planificación 2026-1'!F:F,"SUNAMPE",'Planificación 2026-1'!W:W,C473,'Planificación 2026-1'!H:H,"IC"))&gt;0,"P32"," ")</f>
        <v xml:space="preserve"> </v>
      </c>
      <c r="BB473" s="108" t="str">
        <f>IF(SUM(COUNTIFS('Planificación 2026-1'!F:F,"SUNAMPE",'Planificación 2026-1'!W:W,C473,'Planificación 2026-1'!H:H,"AR"))&gt;0,"P34"," ")</f>
        <v xml:space="preserve"> </v>
      </c>
      <c r="BC473" s="108" t="str">
        <f>IF(SUM(COUNTIFS('Planificación 2026-1'!F:F,"SUNAMPE",'Planificación 2026-1'!W:W,C473,'Planificación 2026-1'!H:H,"T1"))&gt;0,"P35"," ")</f>
        <v xml:space="preserve"> </v>
      </c>
      <c r="BD473" s="108" t="str">
        <f>IF(SUM(COUNTIFS('Planificación 2026-1'!F:F,"SUNAMPE",'Planificación 2026-1'!W:W,C473,'Planificación 2026-1'!H:H,"T3"))&gt;0,"P36"," ")</f>
        <v xml:space="preserve"> </v>
      </c>
      <c r="BE473" s="108" t="str">
        <f>IF(SUM(COUNTIFS('Planificación 2026-1'!F:F,"SUNAMPE",'Planificación 2026-1'!W:W,C473,'Planificación 2026-1'!H:H,"T2"))&gt;0,"P37"," ")</f>
        <v xml:space="preserve"> </v>
      </c>
      <c r="BF473" s="108" t="str">
        <f>IF(SUM(COUNTIFS('Planificación 2026-1'!F:F,"SUNAMPE",'Planificación 2026-1'!W:W,C473,'Planificación 2026-1'!H:H,"AE"))&gt;0,"P38"," ")</f>
        <v xml:space="preserve"> </v>
      </c>
      <c r="BG473" s="108" t="str">
        <f>IF(SUM(COUNTIFS('Planificación 2026-1'!F:F,"SUNAMPE",'Planificación 2026-1'!W:W,C473,'Planificación 2026-1'!H:H,"T4"))&gt;0,"P55"," ")</f>
        <v xml:space="preserve"> </v>
      </c>
      <c r="BH473" s="108" t="str">
        <f>IF(SUM(COUNTIFS('Planificación 2026-1'!F:F,"HUAURA",'Planificación 2026-1'!W:W,C473,'Planificación 2026-1'!H:H,"AF"))&gt;0," P01"," ")</f>
        <v xml:space="preserve"> </v>
      </c>
      <c r="BI473" s="108" t="str">
        <f>IF(SUM(COUNTIFS('Planificación 2026-1'!F:F,"HUAURA",'Planificación 2026-1'!W:W,C473,'Planificación 2026-1'!H:H,"EN"))&gt;0,"P02"," ")</f>
        <v xml:space="preserve"> </v>
      </c>
      <c r="BJ473" s="108" t="str">
        <f>IF(SUM(COUNTIFS('Planificación 2026-1'!F:F,"HUAURA",'Planificación 2026-1'!W:W,C473,'Planificación 2026-1'!H:H,"IS"))&gt;0,"P03"," ")</f>
        <v xml:space="preserve"> </v>
      </c>
      <c r="BK473" s="108" t="str">
        <f>IF(SUM(COUNTIFS('Planificación 2026-1'!F:F,"HUAURA",'Planificación 2026-1'!W:W,C473,'Planificación 2026-1'!H:H,"PS"))&gt;0,"P04"," ")</f>
        <v xml:space="preserve"> </v>
      </c>
      <c r="BL473" s="108"/>
      <c r="BM473" s="108" t="str">
        <f>IF(SUM(COUNTIFS('Planificación 2026-1'!F:F,"HUAURA",'Planificación 2026-1'!W:W,C473,'Planificación 2026-1'!H:H,"IN"))&gt;0,"P06"," ")</f>
        <v xml:space="preserve"> </v>
      </c>
      <c r="BN473" s="108" t="str">
        <f>IF(SUM(COUNTIFS('Planificación 2026-1'!F:F,"HUAURA",'Planificación 2026-1'!W:W,C473,'Planificación 2026-1'!H:H,"CA"))&gt;0,"P07"," ")</f>
        <v xml:space="preserve"> </v>
      </c>
      <c r="BO473" s="108" t="str">
        <f>IF(SUM(COUNTIFS('Planificación 2026-1'!F:F,"HUAURA",'Planificación 2026-1'!W:W,C473,'Planificación 2026-1'!H:H,"DE"))&gt;0,"P08"," ")</f>
        <v xml:space="preserve"> </v>
      </c>
      <c r="BP473" s="108" t="str">
        <f>IF(SUM(COUNTIFS('Planificación 2026-1'!F:F,"HUAURA",'Planificación 2026-1'!W:W,C473,'Planificación 2026-1'!H:H,"OB"))&gt;0,"P09"," ")</f>
        <v xml:space="preserve"> </v>
      </c>
      <c r="BQ473" s="108" t="str">
        <f>IF(SUM(COUNTIFS('Planificación 2026-1'!F:F,"HUAURA",'Planificación 2026-1'!W:W,C473,'Planificación 2026-1'!H:H,"MH"))&gt;0,"P31"," ")</f>
        <v xml:space="preserve"> </v>
      </c>
      <c r="BR473" s="108" t="str">
        <f>IF(SUM(COUNTIFS('Planificación 2026-1'!F:F,"HUAURA",'Planificación 2026-1'!W:W,C473,'Planificación 2026-1'!H:H,"IC"))&gt;0,"P32"," ")</f>
        <v xml:space="preserve"> </v>
      </c>
      <c r="BS473" s="108" t="str">
        <f>IF(SUM(COUNTIFS('Planificación 2026-1'!F:F,"HUAURA",'Planificación 2026-1'!W:W,C473,'Planificación 2026-1'!H:H,"AR"))&gt;0,"P34"," ")</f>
        <v xml:space="preserve"> </v>
      </c>
      <c r="BT473" s="108" t="str">
        <f>IF(SUM(COUNTIFS('Planificación 2026-1'!F:F,"HUAURA",'Planificación 2026-1'!W:W,C473,'Planificación 2026-1'!H:H,"T1"))&gt;0,"P35"," ")</f>
        <v xml:space="preserve"> </v>
      </c>
      <c r="BU473" s="108" t="str">
        <f>IF(SUM(COUNTIFS('Planificación 2026-1'!F:F,"HUAURA",'Planificación 2026-1'!W:W,C473,'Planificación 2026-1'!H:H,"T3"))&gt;0,"P36"," ")</f>
        <v xml:space="preserve"> </v>
      </c>
      <c r="BV473" s="108" t="str">
        <f>IF(SUM(COUNTIFS('Planificación 2026-1'!F:F,"HUAURA",'Planificación 2026-1'!W:W,C473,'Planificación 2026-1'!H:H,"T2"))&gt;0,"P37"," ")</f>
        <v xml:space="preserve"> </v>
      </c>
      <c r="BW473" s="108" t="str">
        <f>IF(SUM(COUNTIFS('Planificación 2026-1'!F:F,"HUAURA",'Planificación 2026-1'!W:W,C473,'Planificación 2026-1'!H:H,"AE"))&gt;0,"P38"," ")</f>
        <v xml:space="preserve"> </v>
      </c>
      <c r="BX473" s="108" t="str">
        <f>IF(SUM(COUNTIFS('Planificación 2026-1'!F:F,"HUAURA",'Planificación 2026-1'!W:W,C473,'Planificación 2026-1'!H:H,"T4"))&gt;0,"P55"," ")</f>
        <v xml:space="preserve"> </v>
      </c>
      <c r="BY473" s="109">
        <f>SUMIFS('Planificación 2026-1'!R:R,'Planificación 2026-1'!W:W,C473,'Planificación 2026-1'!H:H,"AF",'Planificación 2026-1'!I:I,"&gt;2")</f>
        <v>0</v>
      </c>
      <c r="BZ473" s="109">
        <f>SUMIFS('Planificación 2026-1'!R:R,'Planificación 2026-1'!W:W,C473,'Planificación 2026-1'!H:H,"EN",'Planificación 2026-1'!I:I,"&gt;2")</f>
        <v>0</v>
      </c>
      <c r="CA473" s="109">
        <f>SUMIFS('Planificación 2026-1'!R:R,'Planificación 2026-1'!W:W,C473,'Planificación 2026-1'!H:H,"IS",'Planificación 2026-1'!I:I,"&gt;2")</f>
        <v>0</v>
      </c>
      <c r="CB473" s="109">
        <f>SUMIFS('Planificación 2026-1'!R:R,'Planificación 2026-1'!W:W,C473,'Planificación 2026-1'!H:H,"PS",'Planificación 2026-1'!I:I,"&gt;2")</f>
        <v>0</v>
      </c>
      <c r="CC473" s="109">
        <f>SUMIFS('Planificación 2026-1'!R:R,'Planificación 2026-1'!W:W,C473,'Planificación 2026-1'!H:H,"IN",'Planificación 2026-1'!I:I,"&gt;2")</f>
        <v>0</v>
      </c>
      <c r="CD473" s="109">
        <f>SUMIFS('Planificación 2026-1'!R:R,'Planificación 2026-1'!W:W,C473,'Planificación 2026-1'!H:H,"CA",'Planificación 2026-1'!I:I,"&gt;2")</f>
        <v>0</v>
      </c>
      <c r="CE473" s="109">
        <f>SUMIFS('Planificación 2026-1'!R:R,'Planificación 2026-1'!W:W,C473,'Planificación 2026-1'!H:H,"DE",'Planificación 2026-1'!I:I,"&gt;2")</f>
        <v>7</v>
      </c>
      <c r="CF473" s="109">
        <f>SUMIFS('Planificación 2026-1'!R:R,'Planificación 2026-1'!W:W,C473,'Planificación 2026-1'!H:H,"OB",'Planificación 2026-1'!I:I,"&gt;2")</f>
        <v>0</v>
      </c>
      <c r="CG473" s="109">
        <f>SUMIFS('Planificación 2026-1'!R:R,'Planificación 2026-1'!W:W,C473,'Planificación 2026-1'!H:H,"MH",'Planificación 2026-1'!I:I,"&gt;2")</f>
        <v>0</v>
      </c>
      <c r="CH473" s="109">
        <f>SUMIFS('Planificación 2026-1'!R:R,'Planificación 2026-1'!W:W,C473,'Planificación 2026-1'!H:H,"IC",'Planificación 2026-1'!I:I,"&gt;2")</f>
        <v>0</v>
      </c>
      <c r="CI473" s="109">
        <f>SUMIFS('Planificación 2026-1'!R:R,'Planificación 2026-1'!W:W,C473,'Planificación 2026-1'!H:H,"AR",'Planificación 2026-1'!I:I,"&gt;2")</f>
        <v>0</v>
      </c>
      <c r="CJ473" s="109">
        <f>SUMIFS('Planificación 2026-1'!R:R,'Planificación 2026-1'!W:W,C473,'Planificación 2026-1'!H:H,"T1",'Planificación 2026-1'!I:I,"&gt;2")</f>
        <v>0</v>
      </c>
      <c r="CK473" s="109">
        <f>SUMIFS('Planificación 2026-1'!R:R,'Planificación 2026-1'!W:W,C473,'Planificación 2026-1'!H:H,"T3",'Planificación 2026-1'!I:I,"&gt;2")</f>
        <v>0</v>
      </c>
      <c r="CL473" s="109">
        <f>SUMIFS('Planificación 2026-1'!R:R,'Planificación 2026-1'!W:W,C473,'Planificación 2026-1'!H:H,"T2",'Planificación 2026-1'!I:I,"&gt;2")</f>
        <v>0</v>
      </c>
      <c r="CM473" s="109">
        <f>SUMIFS('Planificación 2026-1'!R:R,'Planificación 2026-1'!W:W,C473,'Planificación 2026-1'!H:H,"AE",'Planificación 2026-1'!I:I,"&gt;2")</f>
        <v>0</v>
      </c>
      <c r="CN473" s="109">
        <f>SUMIFS('Planificación 2026-1'!R:R,'Planificación 2026-1'!W:W,C473,'Planificación 2026-1'!H:H,"T4",'Planificación 2026-1'!I:I,"&gt;2")</f>
        <v>0</v>
      </c>
      <c r="CO473" s="109">
        <f>SUMIFS('Planificación 2026-1'!R:R,'Planificación 2026-1'!W:W,C473,'Planificación 2026-1'!H:H,"AF",'Planificación 2026-1'!I:I,"&lt;3")</f>
        <v>0</v>
      </c>
      <c r="CP473" s="109">
        <f>SUMIFS('Planificación 2026-1'!R:R,'Planificación 2026-1'!W:W,C473,'Planificación 2026-1'!H:H,"EN",'Planificación 2026-1'!I:I,"&lt;3")</f>
        <v>0</v>
      </c>
      <c r="CQ473" s="109">
        <f>SUMIFS('Planificación 2026-1'!R:R,'Planificación 2026-1'!W:W,C473,'Planificación 2026-1'!H:H,"IS",'Planificación 2026-1'!I:I,"&lt;3")</f>
        <v>0</v>
      </c>
      <c r="CR473" s="109">
        <f>SUMIFS('Planificación 2026-1'!R:R,'Planificación 2026-1'!W:W,C473,'Planificación 2026-1'!H:H,"PS",'Planificación 2026-1'!I:I,"&lt;3")</f>
        <v>0</v>
      </c>
      <c r="CS473" s="109">
        <f>SUMIFS('Planificación 2026-1'!R:R,'Planificación 2026-1'!W:W,C473,'Planificación 2026-1'!H:H,"IN",'Planificación 2026-1'!I:I,"&lt;3")</f>
        <v>0</v>
      </c>
      <c r="CT473" s="109">
        <f>SUMIFS('Planificación 2026-1'!R:R,'Planificación 2026-1'!W:W,C473,'Planificación 2026-1'!H:H,"CA",'Planificación 2026-1'!I:I,"&lt;3")</f>
        <v>0</v>
      </c>
      <c r="CU473" s="109">
        <f>SUMIFS('Planificación 2026-1'!R:R,'Planificación 2026-1'!W:W,C473,'Planificación 2026-1'!H:H,"DE",'Planificación 2026-1'!I:I,"&lt;3")</f>
        <v>0</v>
      </c>
      <c r="CV473" s="109">
        <f>SUMIFS('Planificación 2026-1'!R:R,'Planificación 2026-1'!W:W,C473,'Planificación 2026-1'!H:H,"OB",'Planificación 2026-1'!I:I,"&lt;3")</f>
        <v>0</v>
      </c>
      <c r="CW473" s="109">
        <f>SUMIFS('Planificación 2026-1'!R:R,'Planificación 2026-1'!W:W,C473,'Planificación 2026-1'!H:H,"MH",'Planificación 2026-1'!I:I,"&lt;3")</f>
        <v>0</v>
      </c>
      <c r="CX473" s="109">
        <f>SUMIFS('Planificación 2026-1'!R:R,'Planificación 2026-1'!W:W,C473,'Planificación 2026-1'!H:H,"IC",'Planificación 2026-1'!I:I,"&lt;3")</f>
        <v>0</v>
      </c>
      <c r="CY473" s="109">
        <f>SUMIFS('Planificación 2026-1'!R:R,'Planificación 2026-1'!W:W,C473,'Planificación 2026-1'!H:H,"AR",'Planificación 2026-1'!I:I,"&lt;3")</f>
        <v>0</v>
      </c>
      <c r="CZ473" s="109">
        <f>SUMIFS('Planificación 2026-1'!R:R,'Planificación 2026-1'!W:W,C473,'Planificación 2026-1'!H:H,"T1",'Planificación 2026-1'!I:I,"&lt;3")</f>
        <v>0</v>
      </c>
      <c r="DA473" s="109">
        <f>SUMIFS('Planificación 2026-1'!R:R,'Planificación 2026-1'!W:W,C473,'Planificación 2026-1'!H:H,"T3",'Planificación 2026-1'!I:I,"&lt;3")</f>
        <v>0</v>
      </c>
      <c r="DB473" s="109">
        <f>SUMIFS('Planificación 2026-1'!R:R,'Planificación 2026-1'!W:W,C473,'Planificación 2026-1'!H:H,"T2",'Planificación 2026-1'!I:I,"&lt;3")</f>
        <v>0</v>
      </c>
      <c r="DC473" s="109">
        <f>SUMIFS('Planificación 2026-1'!R:R,'Planificación 2026-1'!W:W,C473,'Planificación 2026-1'!H:H,"AE",'Planificación 2026-1'!I:I,"&lt;3")</f>
        <v>0</v>
      </c>
      <c r="DD473" s="109">
        <f>SUMIFS('Planificación 2026-1'!R:R,'Planificación 2026-1'!W:W,C473,'Planificación 2026-1'!H:H,"T4",'Planificación 2026-1'!I:I,"&lt;3")</f>
        <v>0</v>
      </c>
      <c r="DE473" s="108" t="str">
        <f t="shared" si="72"/>
        <v>P08</v>
      </c>
      <c r="DF473" s="41">
        <f>IF(C473="","",SUMIFS('Planificación 2026-1'!R:R,'Planificación 2026-1'!W:W,C473,'Planificación 2026-1'!F:F,"PRINCIPAL",'Planificación 2026-1'!X:X,"VIRTUAL"))</f>
        <v>3</v>
      </c>
      <c r="DG473" s="41">
        <f>IF(C473="","",SUMIFS('Planificación 2026-1'!R:R,'Planificación 2026-1'!W:W,C473,'Planificación 2026-1'!F:F,"PRINCIPAL",'Planificación 2026-1'!X:X,"PRESENCIAL"))</f>
        <v>0</v>
      </c>
      <c r="DH473" s="41">
        <f>IF(C473="","",SUMIFS('Planificación 2026-1'!R:R,'Planificación 2026-1'!W:W,C473,'Planificación 2026-1'!F:F,"PRINCIPAL",'Planificación 2026-1'!X:X,"HIBRIDO PRESENCIAL"))</f>
        <v>0</v>
      </c>
      <c r="DI473" s="108" t="str">
        <f t="shared" si="73"/>
        <v>P08</v>
      </c>
      <c r="DJ473" s="108">
        <f>IF(C473="","",SUMIFS('Planificación 2026-1'!R:R,'Planificación 2026-1'!W:W,C473,'Planificación 2026-1'!F:F,"FILIAL",'Planificación 2026-1'!X:X,"VIRTUAL"))</f>
        <v>4</v>
      </c>
      <c r="DK473" s="110">
        <f>IF(C473="","",SUMIFS('Planificación 2026-1'!R:R,'Planificación 2026-1'!W:W,C473,'Planificación 2026-1'!F:F,"FILIAL",'Planificación 2026-1'!X:X,"PRESENCIAL"))</f>
        <v>0</v>
      </c>
      <c r="DL473" s="61">
        <f>IF(C473="","",SUMIFS('Planificación 2026-1'!R:R,'Planificación 2026-1'!W:W,C473,'Planificación 2026-1'!F:F,"FILIAL",'Planificación 2026-1'!X:X,"HIBRIDO PRESENCIAL"))</f>
        <v>0</v>
      </c>
      <c r="DM473" s="111" t="str">
        <f t="shared" si="74"/>
        <v/>
      </c>
      <c r="DN473" s="108">
        <f>IF(C473="","",SUMIFS('Planificación 2026-1'!R:R,'Planificación 2026-1'!W:W,C473,'Planificación 2026-1'!F:F,"SUNAMPE",'Planificación 2026-1'!X:X,"VIRTUAL"))</f>
        <v>0</v>
      </c>
      <c r="DO473" s="61">
        <f>IF(C473="","",SUMIFS('Planificación 2026-1'!R:R,'Planificación 2026-1'!W:W,C473,'Planificación 2026-1'!F:F,"SUNAMPE",'Planificación 2026-1'!X:X,"PRESENCIAL"))</f>
        <v>0</v>
      </c>
      <c r="DP473" s="111" t="str">
        <f t="shared" si="75"/>
        <v/>
      </c>
      <c r="DQ473" s="108">
        <f>IF(C473="","",SUMIFS('Planificación 2026-1'!R:R,'Planificación 2026-1'!W:W,C473,'Planificación 2026-1'!F:F,"HUAURA",'Planificación 2026-1'!X:X,"VIRTUAL"))</f>
        <v>0</v>
      </c>
      <c r="DR473" s="61">
        <f>IF(C473="","",SUMIFS('Planificación 2026-1'!R:R,'Planificación 2026-1'!W:W,C473,'Planificación 2026-1'!F:F,"HUAURA",'Planificación 2026-1'!X:X,"PRESENCIAL"))</f>
        <v>0</v>
      </c>
      <c r="DS473" s="76">
        <f>SUMIFS('Planificación 2026-1'!R:R,'Planificación 2026-1'!W:W,C473,'Planificación 2026-1'!F:F,"PRINCIPAL",'Planificación 2026-1'!X:X,"VIRTUAL",'Planificación 2026-1'!I:I,"&gt;2")</f>
        <v>3</v>
      </c>
      <c r="DT473" s="76">
        <f>SUMIFS('Planificación 2026-1'!R:R,'Planificación 2026-1'!W:W,C473,'Planificación 2026-1'!F:F,"PRINCIPAL",'Planificación 2026-1'!X:X,"&lt;&gt;VIRTUAL",'Planificación 2026-1'!I:I,"&gt;2")</f>
        <v>0</v>
      </c>
      <c r="DU473" s="76">
        <f>SUMIFS('Planificación 2026-1'!R:R,'Planificación 2026-1'!W:W,C473,'Planificación 2026-1'!F:F,"SUNAMPE",'Planificación 2026-1'!X:X,"VIRTUAL",'Planificación 2026-1'!I:I,"&gt;2")</f>
        <v>0</v>
      </c>
      <c r="DV473" s="76">
        <f>SUMIFS('Planificación 2026-1'!R:R,'Planificación 2026-1'!W:W,C473,'Planificación 2026-1'!F:F,"SUNAMPE",'Planificación 2026-1'!X:X,"&lt;&gt;VIRTUAL",'Planificación 2026-1'!I:I,"&gt;2")</f>
        <v>0</v>
      </c>
      <c r="DW473" s="76">
        <f>SUMIFS('Planificación 2026-1'!R:R,'Planificación 2026-1'!W:W,C473,'Planificación 2026-1'!F:F,"FILIAL",'Planificación 2026-1'!X:X,"VIRTUAL",'Planificación 2026-1'!I:I,"&gt;2")</f>
        <v>4</v>
      </c>
      <c r="DX473" s="76">
        <f>SUMIFS('Planificación 2026-1'!R:R,'Planificación 2026-1'!W:W,C473,'Planificación 2026-1'!F:F,"FILIAL",'Planificación 2026-1'!X:X,"&lt;&gt;VIRTUAL",'Planificación 2026-1'!I:I,"&gt;2")</f>
        <v>0</v>
      </c>
      <c r="DY473" s="76">
        <f>SUMIFS('Planificación 2026-1'!R:R,'Planificación 2026-1'!W:W,C473,'Planificación 2026-1'!F:F,"PORUMA",'Planificación 2026-1'!X:X,"VIRTUAL",'Planificación 2026-1'!I:I,"&gt;2")</f>
        <v>0</v>
      </c>
      <c r="DZ473" s="76">
        <f>SUMIFS('Planificación 2026-1'!R:R,'Planificación 2026-1'!W:W,C473,'Planificación 2026-1'!F:F,"PORUMA",'Planificación 2026-1'!X:X,"&lt;&gt;VIRTUAL",'Planificación 2026-1'!I:I,"&gt;2")</f>
        <v>0</v>
      </c>
      <c r="EA473" s="76">
        <f>SUMIFS('Planificación 2026-1'!R:R,'Planificación 2026-1'!W:W,C473,'Planificación 2026-1'!F:F,"HUAURA",'Planificación 2026-1'!X:X,"VIRTUAL",'Planificación 2026-1'!I:I,"&gt;2")</f>
        <v>0</v>
      </c>
      <c r="EB473" s="76">
        <f>SUMIFS('Planificación 2026-1'!R:R,'Planificación 2026-1'!W:W,C473,'Planificación 2026-1'!F:F,"HUAURA",'Planificación 2026-1'!X:X,"&lt;&gt;VIRTUAL",'Planificación 2026-1'!I:I,"&gt;2")</f>
        <v>0</v>
      </c>
      <c r="EC473" s="76">
        <f>SUMIFS('Planificación 2026-1'!R:R,'Planificación 2026-1'!W:W,C473,'Planificación 2026-1'!F:F,"PRINCIPAL",'Planificación 2026-1'!X:X,"VIRTUAL",'Planificación 2026-1'!I:I,"&lt;3")</f>
        <v>0</v>
      </c>
      <c r="ED473" s="76">
        <f>SUMIFS('Planificación 2026-1'!R:R,'Planificación 2026-1'!W:W,C473,'Planificación 2026-1'!F:F,"PRINCIPAL",'Planificación 2026-1'!X:X,"&lt;&gt;VIRTUAL",'Planificación 2026-1'!I:I,"&lt;3")</f>
        <v>0</v>
      </c>
      <c r="EE473" s="76">
        <f>SUMIFS('Planificación 2026-1'!R:R,'Planificación 2026-1'!W:W,C473,'Planificación 2026-1'!F:F,"SUNAMPE",'Planificación 2026-1'!X:X,"VIRTUAL",'Planificación 2026-1'!I:I,"&lt;3")</f>
        <v>0</v>
      </c>
      <c r="EF473" s="76">
        <f>SUMIFS('Planificación 2026-1'!R:R,'Planificación 2026-1'!W:W,C473,'Planificación 2026-1'!F:F,"SUNAMPE",'Planificación 2026-1'!X:X,"&lt;&gt;VIRTUAL",'Planificación 2026-1'!I:I,"&lt;3")</f>
        <v>0</v>
      </c>
      <c r="EG473" s="76">
        <f>SUMIFS('Planificación 2026-1'!R:R,'Planificación 2026-1'!W:W,C473,'Planificación 2026-1'!F:F,"FILIAL",'Planificación 2026-1'!X:X,"VIRTUAL",'Planificación 2026-1'!I:I,"&lt;3")</f>
        <v>0</v>
      </c>
      <c r="EH473" s="76">
        <f>SUMIFS('Planificación 2026-1'!R:R,'Planificación 2026-1'!W:W,C473,'Planificación 2026-1'!F:F,"FILIAL",'Planificación 2026-1'!X:X,"&lt;&gt;VIRTUAL",'Planificación 2026-1'!I:I,"&lt;3")</f>
        <v>0</v>
      </c>
      <c r="EI473" s="76">
        <f>SUMIFS('Planificación 2026-1'!R:R,'Planificación 2026-1'!W:W,C473,'Planificación 2026-1'!F:F,"PORUMA",'Planificación 2026-1'!X:X,"VIRTUAL",'Planificación 2026-1'!I:I,"&lt;3")</f>
        <v>0</v>
      </c>
      <c r="EJ473" s="76">
        <f>SUMIFS('Planificación 2026-1'!R:R,'Planificación 2026-1'!W:W,C473,'Planificación 2026-1'!F:F,"PORUMA",'Planificación 2026-1'!X:X,"&lt;&gt;VIRTUAL",'Planificación 2026-1'!I:I,"&lt;3")</f>
        <v>0</v>
      </c>
      <c r="EK473" s="76">
        <f>SUMIFS('Planificación 2026-1'!R:R,'Planificación 2026-1'!W:W,C473,'Planificación 2026-1'!F:F,"HUAURA",'Planificación 2026-1'!X:X,"VIRTUAL",'Planificación 2026-1'!I:I,"&lt;3")</f>
        <v>0</v>
      </c>
      <c r="EL473" s="76">
        <f>SUMIFS('Planificación 2026-1'!R:R,'Planificación 2026-1'!W:W,C473,'Planificación 2026-1'!F:F,"HUAURA",'Planificación 2026-1'!X:X,"&lt;&gt;VIRTUAL",'Planificación 2026-1'!I:I,"&lt;3")</f>
        <v>0</v>
      </c>
      <c r="EM473" s="76"/>
      <c r="EN473" s="76">
        <f t="shared" si="68"/>
        <v>7</v>
      </c>
      <c r="EO473" s="76">
        <f t="shared" si="69"/>
        <v>0</v>
      </c>
      <c r="EP473" s="76" t="b">
        <f t="shared" si="70"/>
        <v>1</v>
      </c>
      <c r="EQ473" s="76" t="str">
        <f t="shared" si="71"/>
        <v/>
      </c>
      <c r="ER473" s="76" t="str">
        <f t="shared" si="76"/>
        <v>VIRTUAL</v>
      </c>
    </row>
    <row r="474" spans="1:148" hidden="1">
      <c r="A474" s="83"/>
      <c r="B474" s="119">
        <v>471</v>
      </c>
      <c r="C474" s="115" t="s">
        <v>649</v>
      </c>
      <c r="D474" s="112">
        <f>SUMIF('Planificación 2026-1'!W:W,C474,'Planificación 2026-1'!R:R)</f>
        <v>8</v>
      </c>
      <c r="E474" s="114" t="s">
        <v>170</v>
      </c>
      <c r="F474" s="115" t="s">
        <v>250</v>
      </c>
      <c r="G474" s="115" t="s">
        <v>153</v>
      </c>
      <c r="H474" s="115" t="s">
        <v>127</v>
      </c>
      <c r="I474" s="107" t="str">
        <f>IF(SUM(COUNTIFS('Planificación 2026-1'!F:F,"PRINCIPAL",'Planificación 2026-1'!W:W,C474,'Planificación 2026-1'!H:H,"AF"))&gt;0,"P01"," ")</f>
        <v xml:space="preserve"> </v>
      </c>
      <c r="J474" s="108" t="str">
        <f>IF(SUM(COUNTIFS('Planificación 2026-1'!F:F,"PRINCIPAL",'Planificación 2026-1'!W:W,C474,'Planificación 2026-1'!H:H,"EN"))&gt;0,"P02"," ")</f>
        <v xml:space="preserve"> </v>
      </c>
      <c r="K474" s="108" t="str">
        <f>IF(SUM(COUNTIFS('Planificación 2026-1'!F:F,"PRINCIPAL",'Planificación 2026-1'!W:W,C474,'Planificación 2026-1'!H:H,"IS"))&gt;0,"P03"," ")</f>
        <v xml:space="preserve"> </v>
      </c>
      <c r="L474" s="108" t="str">
        <f>IF(SUM(COUNTIFS('Planificación 2026-1'!F:F,"PRINCIPAL",'Planificación 2026-1'!W:W,C474,'Planificación 2026-1'!H:H,"PS"))&gt;0,"P04"," ")</f>
        <v xml:space="preserve"> </v>
      </c>
      <c r="M474" s="108"/>
      <c r="N474" s="108" t="str">
        <f>IF(SUM(COUNTIFS('Planificación 2026-1'!F:F,"PRINCIPAL",'Planificación 2026-1'!W:W,C474,'Planificación 2026-1'!H:H,"IN"))&gt;0,"P06"," ")</f>
        <v xml:space="preserve"> </v>
      </c>
      <c r="O474" s="108" t="str">
        <f>IF(SUM(COUNTIFS('Planificación 2026-1'!F:F,"PRINCIPAL",'Planificación 2026-1'!W:W,C474,'Planificación 2026-1'!H:H,"CA"))&gt;0,"P07"," ")</f>
        <v xml:space="preserve"> </v>
      </c>
      <c r="P474" s="108" t="str">
        <f>IF(SUM(COUNTIFS('Planificación 2026-1'!F:F,"PRINCIPAL",'Planificación 2026-1'!W:W,C474,'Planificación 2026-1'!H:H,"DE"))&gt;0,"P08"," ")</f>
        <v>P08</v>
      </c>
      <c r="Q474" s="108" t="str">
        <f>IF(SUM(COUNTIFS('Planificación 2026-1'!F:F,"PRINCIPAL",'Planificación 2026-1'!W:W,C474,'Planificación 2026-1'!H:H,"OB"))&gt;0,"P09"," ")</f>
        <v xml:space="preserve"> </v>
      </c>
      <c r="R474" s="108" t="str">
        <f>IF(SUM(COUNTIFS('Planificación 2026-1'!F:F,"PRINCIPAL",'Planificación 2026-1'!W:W,C474,'Planificación 2026-1'!H:H,"MH"))&gt;0,"P31"," ")</f>
        <v xml:space="preserve"> </v>
      </c>
      <c r="S474" s="108" t="str">
        <f>IF(SUM(COUNTIFS('Planificación 2026-1'!F:F,"PRINCIPAL",'Planificación 2026-1'!W:W,C474,'Planificación 2026-1'!H:H,"IC"))&gt;0,"P32"," ")</f>
        <v xml:space="preserve"> </v>
      </c>
      <c r="T474" s="108" t="str">
        <f>IF(SUM(COUNTIFS('Planificación 2026-1'!F:F,"PRINCIPAL",'Planificación 2026-1'!W:W,C474,'Planificación 2026-1'!H:H,"AR"))&gt;0,"P34"," ")</f>
        <v xml:space="preserve"> </v>
      </c>
      <c r="U474" s="108" t="str">
        <f>IF(SUM(COUNTIFS('Planificación 2026-1'!F:F,"PRINCIPAL",'Planificación 2026-1'!W:W,C474,'Planificación 2026-1'!H:H,"T1"))&gt;0,"P35"," ")</f>
        <v xml:space="preserve"> </v>
      </c>
      <c r="V474" s="108" t="str">
        <f>IF(SUM(COUNTIFS('Planificación 2026-1'!F:F,"PRINCIPAL",'Planificación 2026-1'!W:W,C474,'Planificación 2026-1'!H:H,"T3"))&gt;0,"P36"," ")</f>
        <v xml:space="preserve"> </v>
      </c>
      <c r="W474" s="108" t="str">
        <f>IF(SUM(COUNTIFS('Planificación 2026-1'!F:F,"PRINCIPAL",'Planificación 2026-1'!W:W,C474,'Planificación 2026-1'!H:H,"T2"))&gt;0,"P37"," ")</f>
        <v xml:space="preserve"> </v>
      </c>
      <c r="X474" s="108" t="str">
        <f>IF(SUM(COUNTIFS('Planificación 2026-1'!F:F,"PRINCIPAL",'Planificación 2026-1'!W:W,C474,'Planificación 2026-1'!H:H,"AE"))&gt;0,"P38"," ")</f>
        <v xml:space="preserve"> </v>
      </c>
      <c r="Y474" s="108" t="str">
        <f>IF(SUM(COUNTIFS('Planificación 2026-1'!F:F,"PRINCIPAL",'Planificación 2026-1'!W:W,C474,'Planificación 2026-1'!H:H,"T4"))&gt;0,"P55"," ")</f>
        <v xml:space="preserve"> </v>
      </c>
      <c r="Z474" s="108" t="str">
        <f>IF(SUM(COUNTIFS('Planificación 2026-1'!F:F,"FILIAL",'Planificación 2026-1'!W:W,C474,'Planificación 2026-1'!H:H,"AF"))&gt;0," P01"," ")</f>
        <v xml:space="preserve"> </v>
      </c>
      <c r="AA474" s="108" t="str">
        <f>IF(SUM(COUNTIFS('Planificación 2026-1'!F:F,"FILIAL",'Planificación 2026-1'!W:W,C474,'Planificación 2026-1'!H:H,"EN"))&gt;0,"P02"," ")</f>
        <v xml:space="preserve"> </v>
      </c>
      <c r="AB474" s="108" t="str">
        <f>IF(SUM(COUNTIFS('Planificación 2026-1'!F:F,"FILIAL",'Planificación 2026-1'!W:W,C474,'Planificación 2026-1'!H:H,"IS"))&gt;0,"P03"," ")</f>
        <v xml:space="preserve"> </v>
      </c>
      <c r="AC474" s="108" t="str">
        <f>IF(SUM(COUNTIFS('Planificación 2026-1'!F:F,"FILIAL",'Planificación 2026-1'!W:W,C474,'Planificación 2026-1'!H:H,"PS"))&gt;0,"P04"," ")</f>
        <v xml:space="preserve"> </v>
      </c>
      <c r="AD474" s="108"/>
      <c r="AE474" s="108" t="str">
        <f>IF(SUM(COUNTIFS('Planificación 2026-1'!F:F,"FILIAL",'Planificación 2026-1'!W:W,C474,'Planificación 2026-1'!H:H,"IN"))&gt;0,"P06"," ")</f>
        <v xml:space="preserve"> </v>
      </c>
      <c r="AF474" s="108" t="str">
        <f>IF(SUM(COUNTIFS('Planificación 2026-1'!F:F,"FILIAL",'Planificación 2026-1'!W:W,C474,'Planificación 2026-1'!H:H,"CA"))&gt;0,"P07"," ")</f>
        <v xml:space="preserve"> </v>
      </c>
      <c r="AG474" s="108" t="str">
        <f>IF(SUM(COUNTIFS('Planificación 2026-1'!F:F,"FILIAL",'Planificación 2026-1'!W:W,C474,'Planificación 2026-1'!H:H,"DE"))&gt;0,"P08"," ")</f>
        <v xml:space="preserve"> </v>
      </c>
      <c r="AH474" s="108" t="str">
        <f>IF(SUM(COUNTIFS('Planificación 2026-1'!F:F,"FILIAL",'Planificación 2026-1'!W:W,C474,'Planificación 2026-1'!H:H,"OB"))&gt;0,"P09"," ")</f>
        <v xml:space="preserve"> </v>
      </c>
      <c r="AI474" s="108" t="str">
        <f>IF(SUM(COUNTIFS('Planificación 2026-1'!F:F,"FILIAL",'Planificación 2026-1'!W:W,C474,'Planificación 2026-1'!H:H,"MH"))&gt;0,"P31"," ")</f>
        <v xml:space="preserve"> </v>
      </c>
      <c r="AJ474" s="108" t="str">
        <f>IF(SUM(COUNTIFS('Planificación 2026-1'!F:F,"FILIAL",'Planificación 2026-1'!W:W,C474,'Planificación 2026-1'!H:H,"IC"))&gt;0,"P32"," ")</f>
        <v xml:space="preserve"> </v>
      </c>
      <c r="AK474" s="108" t="str">
        <f>IF(SUM(COUNTIFS('Planificación 2026-1'!F:F,"FILIAL",'Planificación 2026-1'!W:W,C474,'Planificación 2026-1'!H:H,"AR"))&gt;0,"P34"," ")</f>
        <v xml:space="preserve"> </v>
      </c>
      <c r="AL474" s="108" t="str">
        <f>IF(SUM(COUNTIFS('Planificación 2026-1'!F:F,"FILIAL",'Planificación 2026-1'!W:W,C474,'Planificación 2026-1'!H:H,"T1"))&gt;0,"P35"," ")</f>
        <v xml:space="preserve"> </v>
      </c>
      <c r="AM474" s="108" t="str">
        <f>IF(SUM(COUNTIFS('Planificación 2026-1'!F:F,"FILIAL",'Planificación 2026-1'!W:W,C474,'Planificación 2026-1'!H:H,"T3"))&gt;0,"P36"," ")</f>
        <v xml:space="preserve"> </v>
      </c>
      <c r="AN474" s="108" t="str">
        <f>IF(SUM(COUNTIFS('Planificación 2026-1'!F:F,"FILIAL",'Planificación 2026-1'!W:W,C474,'Planificación 2026-1'!H:H,"T2"))&gt;0,"P37"," ")</f>
        <v xml:space="preserve"> </v>
      </c>
      <c r="AO474" s="108" t="str">
        <f>IF(SUM(COUNTIFS('Planificación 2026-1'!F:F,"FILIAL",'Planificación 2026-1'!W:W,C474,'Planificación 2026-1'!H:H,"AE"))&gt;0,"P38"," ")</f>
        <v xml:space="preserve"> </v>
      </c>
      <c r="AP474" s="108" t="str">
        <f>IF(SUM(COUNTIFS('Planificación 2026-1'!F:F,"FILIAL",'Planificación 2026-1'!W:W,C474,'Planificación 2026-1'!H:H,"T4"))&gt;0,"P55"," ")</f>
        <v xml:space="preserve"> </v>
      </c>
      <c r="AQ474" s="108" t="str">
        <f>IF(SUM(COUNTIFS('Planificación 2026-1'!F:F,"SUNAMPE",'Planificación 2026-1'!W:W,C474,'Planificación 2026-1'!H:H,"AF"))&gt;0," P01"," ")</f>
        <v xml:space="preserve"> </v>
      </c>
      <c r="AR474" s="108" t="str">
        <f>IF(SUM(COUNTIFS('Planificación 2026-1'!F:F,"SUNAMPE",'Planificación 2026-1'!W:W,C474,'Planificación 2026-1'!H:H,"EN"))&gt;0,"P02"," ")</f>
        <v xml:space="preserve"> </v>
      </c>
      <c r="AS474" s="108" t="str">
        <f>IF(SUM(COUNTIFS('Planificación 2026-1'!F:F,"SUNAMPE",'Planificación 2026-1'!W:W,C474,'Planificación 2026-1'!H:H,"IS"))&gt;0,"P03"," ")</f>
        <v xml:space="preserve"> </v>
      </c>
      <c r="AT474" s="108" t="str">
        <f>IF(SUM(COUNTIFS('Planificación 2026-1'!F:F,"SUNAMPE",'Planificación 2026-1'!W:W,C474,'Planificación 2026-1'!H:H,"PS"))&gt;0,"P04"," ")</f>
        <v xml:space="preserve"> </v>
      </c>
      <c r="AU474" s="108"/>
      <c r="AV474" s="108" t="str">
        <f>IF(SUM(COUNTIFS('Planificación 2026-1'!F:F,"SUNAMPE",'Planificación 2026-1'!W:W,C474,'Planificación 2026-1'!H:H,"IN"))&gt;0,"P06"," ")</f>
        <v xml:space="preserve"> </v>
      </c>
      <c r="AW474" s="108" t="str">
        <f>IF(SUM(COUNTIFS('Planificación 2026-1'!F:F,"SUNAMPE",'Planificación 2026-1'!W:W,C474,'Planificación 2026-1'!H:H,"CA"))&gt;0,"P07"," ")</f>
        <v xml:space="preserve"> </v>
      </c>
      <c r="AX474" s="108" t="str">
        <f>IF(SUM(COUNTIFS('Planificación 2026-1'!F:F,"SUNAMPE",'Planificación 2026-1'!W:W,C474,'Planificación 2026-1'!H:H,"DE"))&gt;0,"P08"," ")</f>
        <v xml:space="preserve"> </v>
      </c>
      <c r="AY474" s="108" t="str">
        <f>IF(SUM(COUNTIFS('Planificación 2026-1'!F:F,"SUNAMPE",'Planificación 2026-1'!W:W,C474,'Planificación 2026-1'!H:H,"OB"))&gt;0,"P09"," ")</f>
        <v xml:space="preserve"> </v>
      </c>
      <c r="AZ474" s="108" t="str">
        <f>IF(SUM(COUNTIFS('Planificación 2026-1'!F:F,"SUNAMPE",'Planificación 2026-1'!W:W,C474,'Planificación 2026-1'!H:H,"MH"))&gt;0,"P31"," ")</f>
        <v xml:space="preserve"> </v>
      </c>
      <c r="BA474" s="108" t="str">
        <f>IF(SUM(COUNTIFS('Planificación 2026-1'!F:F,"SUNAMPE",'Planificación 2026-1'!W:W,C474,'Planificación 2026-1'!H:H,"IC"))&gt;0,"P32"," ")</f>
        <v xml:space="preserve"> </v>
      </c>
      <c r="BB474" s="108" t="str">
        <f>IF(SUM(COUNTIFS('Planificación 2026-1'!F:F,"SUNAMPE",'Planificación 2026-1'!W:W,C474,'Planificación 2026-1'!H:H,"AR"))&gt;0,"P34"," ")</f>
        <v xml:space="preserve"> </v>
      </c>
      <c r="BC474" s="108" t="str">
        <f>IF(SUM(COUNTIFS('Planificación 2026-1'!F:F,"SUNAMPE",'Planificación 2026-1'!W:W,C474,'Planificación 2026-1'!H:H,"T1"))&gt;0,"P35"," ")</f>
        <v xml:space="preserve"> </v>
      </c>
      <c r="BD474" s="108" t="str">
        <f>IF(SUM(COUNTIFS('Planificación 2026-1'!F:F,"SUNAMPE",'Planificación 2026-1'!W:W,C474,'Planificación 2026-1'!H:H,"T3"))&gt;0,"P36"," ")</f>
        <v xml:space="preserve"> </v>
      </c>
      <c r="BE474" s="108" t="str">
        <f>IF(SUM(COUNTIFS('Planificación 2026-1'!F:F,"SUNAMPE",'Planificación 2026-1'!W:W,C474,'Planificación 2026-1'!H:H,"T2"))&gt;0,"P37"," ")</f>
        <v xml:space="preserve"> </v>
      </c>
      <c r="BF474" s="108" t="str">
        <f>IF(SUM(COUNTIFS('Planificación 2026-1'!F:F,"SUNAMPE",'Planificación 2026-1'!W:W,C474,'Planificación 2026-1'!H:H,"AE"))&gt;0,"P38"," ")</f>
        <v xml:space="preserve"> </v>
      </c>
      <c r="BG474" s="108" t="str">
        <f>IF(SUM(COUNTIFS('Planificación 2026-1'!F:F,"SUNAMPE",'Planificación 2026-1'!W:W,C474,'Planificación 2026-1'!H:H,"T4"))&gt;0,"P55"," ")</f>
        <v xml:space="preserve"> </v>
      </c>
      <c r="BH474" s="108" t="str">
        <f>IF(SUM(COUNTIFS('Planificación 2026-1'!F:F,"HUAURA",'Planificación 2026-1'!W:W,C474,'Planificación 2026-1'!H:H,"AF"))&gt;0," P01"," ")</f>
        <v xml:space="preserve"> </v>
      </c>
      <c r="BI474" s="108" t="str">
        <f>IF(SUM(COUNTIFS('Planificación 2026-1'!F:F,"HUAURA",'Planificación 2026-1'!W:W,C474,'Planificación 2026-1'!H:H,"EN"))&gt;0,"P02"," ")</f>
        <v xml:space="preserve"> </v>
      </c>
      <c r="BJ474" s="108" t="str">
        <f>IF(SUM(COUNTIFS('Planificación 2026-1'!F:F,"HUAURA",'Planificación 2026-1'!W:W,C474,'Planificación 2026-1'!H:H,"IS"))&gt;0,"P03"," ")</f>
        <v xml:space="preserve"> </v>
      </c>
      <c r="BK474" s="108" t="str">
        <f>IF(SUM(COUNTIFS('Planificación 2026-1'!F:F,"HUAURA",'Planificación 2026-1'!W:W,C474,'Planificación 2026-1'!H:H,"PS"))&gt;0,"P04"," ")</f>
        <v xml:space="preserve"> </v>
      </c>
      <c r="BL474" s="108"/>
      <c r="BM474" s="108" t="str">
        <f>IF(SUM(COUNTIFS('Planificación 2026-1'!F:F,"HUAURA",'Planificación 2026-1'!W:W,C474,'Planificación 2026-1'!H:H,"IN"))&gt;0,"P06"," ")</f>
        <v xml:space="preserve"> </v>
      </c>
      <c r="BN474" s="108" t="str">
        <f>IF(SUM(COUNTIFS('Planificación 2026-1'!F:F,"HUAURA",'Planificación 2026-1'!W:W,C474,'Planificación 2026-1'!H:H,"CA"))&gt;0,"P07"," ")</f>
        <v xml:space="preserve"> </v>
      </c>
      <c r="BO474" s="108" t="str">
        <f>IF(SUM(COUNTIFS('Planificación 2026-1'!F:F,"HUAURA",'Planificación 2026-1'!W:W,C474,'Planificación 2026-1'!H:H,"DE"))&gt;0,"P08"," ")</f>
        <v xml:space="preserve"> </v>
      </c>
      <c r="BP474" s="108" t="str">
        <f>IF(SUM(COUNTIFS('Planificación 2026-1'!F:F,"HUAURA",'Planificación 2026-1'!W:W,C474,'Planificación 2026-1'!H:H,"OB"))&gt;0,"P09"," ")</f>
        <v xml:space="preserve"> </v>
      </c>
      <c r="BQ474" s="108" t="str">
        <f>IF(SUM(COUNTIFS('Planificación 2026-1'!F:F,"HUAURA",'Planificación 2026-1'!W:W,C474,'Planificación 2026-1'!H:H,"MH"))&gt;0,"P31"," ")</f>
        <v xml:space="preserve"> </v>
      </c>
      <c r="BR474" s="108" t="str">
        <f>IF(SUM(COUNTIFS('Planificación 2026-1'!F:F,"HUAURA",'Planificación 2026-1'!W:W,C474,'Planificación 2026-1'!H:H,"IC"))&gt;0,"P32"," ")</f>
        <v xml:space="preserve"> </v>
      </c>
      <c r="BS474" s="108" t="str">
        <f>IF(SUM(COUNTIFS('Planificación 2026-1'!F:F,"HUAURA",'Planificación 2026-1'!W:W,C474,'Planificación 2026-1'!H:H,"AR"))&gt;0,"P34"," ")</f>
        <v xml:space="preserve"> </v>
      </c>
      <c r="BT474" s="108" t="str">
        <f>IF(SUM(COUNTIFS('Planificación 2026-1'!F:F,"HUAURA",'Planificación 2026-1'!W:W,C474,'Planificación 2026-1'!H:H,"T1"))&gt;0,"P35"," ")</f>
        <v xml:space="preserve"> </v>
      </c>
      <c r="BU474" s="108" t="str">
        <f>IF(SUM(COUNTIFS('Planificación 2026-1'!F:F,"HUAURA",'Planificación 2026-1'!W:W,C474,'Planificación 2026-1'!H:H,"T3"))&gt;0,"P36"," ")</f>
        <v xml:space="preserve"> </v>
      </c>
      <c r="BV474" s="108" t="str">
        <f>IF(SUM(COUNTIFS('Planificación 2026-1'!F:F,"HUAURA",'Planificación 2026-1'!W:W,C474,'Planificación 2026-1'!H:H,"T2"))&gt;0,"P37"," ")</f>
        <v xml:space="preserve"> </v>
      </c>
      <c r="BW474" s="108" t="str">
        <f>IF(SUM(COUNTIFS('Planificación 2026-1'!F:F,"HUAURA",'Planificación 2026-1'!W:W,C474,'Planificación 2026-1'!H:H,"AE"))&gt;0,"P38"," ")</f>
        <v xml:space="preserve"> </v>
      </c>
      <c r="BX474" s="108" t="str">
        <f>IF(SUM(COUNTIFS('Planificación 2026-1'!F:F,"HUAURA",'Planificación 2026-1'!W:W,C474,'Planificación 2026-1'!H:H,"T4"))&gt;0,"P55"," ")</f>
        <v xml:space="preserve"> </v>
      </c>
      <c r="BY474" s="109">
        <f>SUMIFS('Planificación 2026-1'!R:R,'Planificación 2026-1'!W:W,C474,'Planificación 2026-1'!H:H,"AF",'Planificación 2026-1'!I:I,"&gt;2")</f>
        <v>0</v>
      </c>
      <c r="BZ474" s="109">
        <f>SUMIFS('Planificación 2026-1'!R:R,'Planificación 2026-1'!W:W,C474,'Planificación 2026-1'!H:H,"EN",'Planificación 2026-1'!I:I,"&gt;2")</f>
        <v>0</v>
      </c>
      <c r="CA474" s="109">
        <f>SUMIFS('Planificación 2026-1'!R:R,'Planificación 2026-1'!W:W,C474,'Planificación 2026-1'!H:H,"IS",'Planificación 2026-1'!I:I,"&gt;2")</f>
        <v>0</v>
      </c>
      <c r="CB474" s="109">
        <f>SUMIFS('Planificación 2026-1'!R:R,'Planificación 2026-1'!W:W,C474,'Planificación 2026-1'!H:H,"PS",'Planificación 2026-1'!I:I,"&gt;2")</f>
        <v>0</v>
      </c>
      <c r="CC474" s="109">
        <f>SUMIFS('Planificación 2026-1'!R:R,'Planificación 2026-1'!W:W,C474,'Planificación 2026-1'!H:H,"IN",'Planificación 2026-1'!I:I,"&gt;2")</f>
        <v>0</v>
      </c>
      <c r="CD474" s="109">
        <f>SUMIFS('Planificación 2026-1'!R:R,'Planificación 2026-1'!W:W,C474,'Planificación 2026-1'!H:H,"CA",'Planificación 2026-1'!I:I,"&gt;2")</f>
        <v>0</v>
      </c>
      <c r="CE474" s="109">
        <f>SUMIFS('Planificación 2026-1'!R:R,'Planificación 2026-1'!W:W,C474,'Planificación 2026-1'!H:H,"DE",'Planificación 2026-1'!I:I,"&gt;2")</f>
        <v>8</v>
      </c>
      <c r="CF474" s="109">
        <f>SUMIFS('Planificación 2026-1'!R:R,'Planificación 2026-1'!W:W,C474,'Planificación 2026-1'!H:H,"OB",'Planificación 2026-1'!I:I,"&gt;2")</f>
        <v>0</v>
      </c>
      <c r="CG474" s="109">
        <f>SUMIFS('Planificación 2026-1'!R:R,'Planificación 2026-1'!W:W,C474,'Planificación 2026-1'!H:H,"MH",'Planificación 2026-1'!I:I,"&gt;2")</f>
        <v>0</v>
      </c>
      <c r="CH474" s="109">
        <f>SUMIFS('Planificación 2026-1'!R:R,'Planificación 2026-1'!W:W,C474,'Planificación 2026-1'!H:H,"IC",'Planificación 2026-1'!I:I,"&gt;2")</f>
        <v>0</v>
      </c>
      <c r="CI474" s="109">
        <f>SUMIFS('Planificación 2026-1'!R:R,'Planificación 2026-1'!W:W,C474,'Planificación 2026-1'!H:H,"AR",'Planificación 2026-1'!I:I,"&gt;2")</f>
        <v>0</v>
      </c>
      <c r="CJ474" s="109">
        <f>SUMIFS('Planificación 2026-1'!R:R,'Planificación 2026-1'!W:W,C474,'Planificación 2026-1'!H:H,"T1",'Planificación 2026-1'!I:I,"&gt;2")</f>
        <v>0</v>
      </c>
      <c r="CK474" s="109">
        <f>SUMIFS('Planificación 2026-1'!R:R,'Planificación 2026-1'!W:W,C474,'Planificación 2026-1'!H:H,"T3",'Planificación 2026-1'!I:I,"&gt;2")</f>
        <v>0</v>
      </c>
      <c r="CL474" s="109">
        <f>SUMIFS('Planificación 2026-1'!R:R,'Planificación 2026-1'!W:W,C474,'Planificación 2026-1'!H:H,"T2",'Planificación 2026-1'!I:I,"&gt;2")</f>
        <v>0</v>
      </c>
      <c r="CM474" s="109">
        <f>SUMIFS('Planificación 2026-1'!R:R,'Planificación 2026-1'!W:W,C474,'Planificación 2026-1'!H:H,"AE",'Planificación 2026-1'!I:I,"&gt;2")</f>
        <v>0</v>
      </c>
      <c r="CN474" s="109">
        <f>SUMIFS('Planificación 2026-1'!R:R,'Planificación 2026-1'!W:W,C474,'Planificación 2026-1'!H:H,"T4",'Planificación 2026-1'!I:I,"&gt;2")</f>
        <v>0</v>
      </c>
      <c r="CO474" s="109">
        <f>SUMIFS('Planificación 2026-1'!R:R,'Planificación 2026-1'!W:W,C474,'Planificación 2026-1'!H:H,"AF",'Planificación 2026-1'!I:I,"&lt;3")</f>
        <v>0</v>
      </c>
      <c r="CP474" s="109">
        <f>SUMIFS('Planificación 2026-1'!R:R,'Planificación 2026-1'!W:W,C474,'Planificación 2026-1'!H:H,"EN",'Planificación 2026-1'!I:I,"&lt;3")</f>
        <v>0</v>
      </c>
      <c r="CQ474" s="109">
        <f>SUMIFS('Planificación 2026-1'!R:R,'Planificación 2026-1'!W:W,C474,'Planificación 2026-1'!H:H,"IS",'Planificación 2026-1'!I:I,"&lt;3")</f>
        <v>0</v>
      </c>
      <c r="CR474" s="109">
        <f>SUMIFS('Planificación 2026-1'!R:R,'Planificación 2026-1'!W:W,C474,'Planificación 2026-1'!H:H,"PS",'Planificación 2026-1'!I:I,"&lt;3")</f>
        <v>0</v>
      </c>
      <c r="CS474" s="109">
        <f>SUMIFS('Planificación 2026-1'!R:R,'Planificación 2026-1'!W:W,C474,'Planificación 2026-1'!H:H,"IN",'Planificación 2026-1'!I:I,"&lt;3")</f>
        <v>0</v>
      </c>
      <c r="CT474" s="109">
        <f>SUMIFS('Planificación 2026-1'!R:R,'Planificación 2026-1'!W:W,C474,'Planificación 2026-1'!H:H,"CA",'Planificación 2026-1'!I:I,"&lt;3")</f>
        <v>0</v>
      </c>
      <c r="CU474" s="109">
        <f>SUMIFS('Planificación 2026-1'!R:R,'Planificación 2026-1'!W:W,C474,'Planificación 2026-1'!H:H,"DE",'Planificación 2026-1'!I:I,"&lt;3")</f>
        <v>0</v>
      </c>
      <c r="CV474" s="109">
        <f>SUMIFS('Planificación 2026-1'!R:R,'Planificación 2026-1'!W:W,C474,'Planificación 2026-1'!H:H,"OB",'Planificación 2026-1'!I:I,"&lt;3")</f>
        <v>0</v>
      </c>
      <c r="CW474" s="109">
        <f>SUMIFS('Planificación 2026-1'!R:R,'Planificación 2026-1'!W:W,C474,'Planificación 2026-1'!H:H,"MH",'Planificación 2026-1'!I:I,"&lt;3")</f>
        <v>0</v>
      </c>
      <c r="CX474" s="109">
        <f>SUMIFS('Planificación 2026-1'!R:R,'Planificación 2026-1'!W:W,C474,'Planificación 2026-1'!H:H,"IC",'Planificación 2026-1'!I:I,"&lt;3")</f>
        <v>0</v>
      </c>
      <c r="CY474" s="109">
        <f>SUMIFS('Planificación 2026-1'!R:R,'Planificación 2026-1'!W:W,C474,'Planificación 2026-1'!H:H,"AR",'Planificación 2026-1'!I:I,"&lt;3")</f>
        <v>0</v>
      </c>
      <c r="CZ474" s="109">
        <f>SUMIFS('Planificación 2026-1'!R:R,'Planificación 2026-1'!W:W,C474,'Planificación 2026-1'!H:H,"T1",'Planificación 2026-1'!I:I,"&lt;3")</f>
        <v>0</v>
      </c>
      <c r="DA474" s="109">
        <f>SUMIFS('Planificación 2026-1'!R:R,'Planificación 2026-1'!W:W,C474,'Planificación 2026-1'!H:H,"T3",'Planificación 2026-1'!I:I,"&lt;3")</f>
        <v>0</v>
      </c>
      <c r="DB474" s="109">
        <f>SUMIFS('Planificación 2026-1'!R:R,'Planificación 2026-1'!W:W,C474,'Planificación 2026-1'!H:H,"T2",'Planificación 2026-1'!I:I,"&lt;3")</f>
        <v>0</v>
      </c>
      <c r="DC474" s="109">
        <f>SUMIFS('Planificación 2026-1'!R:R,'Planificación 2026-1'!W:W,C474,'Planificación 2026-1'!H:H,"AE",'Planificación 2026-1'!I:I,"&lt;3")</f>
        <v>0</v>
      </c>
      <c r="DD474" s="109">
        <f>SUMIFS('Planificación 2026-1'!R:R,'Planificación 2026-1'!W:W,C474,'Planificación 2026-1'!H:H,"T4",'Planificación 2026-1'!I:I,"&lt;3")</f>
        <v>0</v>
      </c>
      <c r="DE474" s="108" t="str">
        <f t="shared" si="72"/>
        <v>P08</v>
      </c>
      <c r="DF474" s="41">
        <f>IF(C474="","",SUMIFS('Planificación 2026-1'!R:R,'Planificación 2026-1'!W:W,C474,'Planificación 2026-1'!F:F,"PRINCIPAL",'Planificación 2026-1'!X:X,"VIRTUAL"))</f>
        <v>3</v>
      </c>
      <c r="DG474" s="41">
        <f>IF(C474="","",SUMIFS('Planificación 2026-1'!R:R,'Planificación 2026-1'!W:W,C474,'Planificación 2026-1'!F:F,"PRINCIPAL",'Planificación 2026-1'!X:X,"PRESENCIAL"))</f>
        <v>5</v>
      </c>
      <c r="DH474" s="41">
        <f>IF(C474="","",SUMIFS('Planificación 2026-1'!R:R,'Planificación 2026-1'!W:W,C474,'Planificación 2026-1'!F:F,"PRINCIPAL",'Planificación 2026-1'!X:X,"HIBRIDO PRESENCIAL"))</f>
        <v>0</v>
      </c>
      <c r="DI474" s="108" t="str">
        <f t="shared" si="73"/>
        <v/>
      </c>
      <c r="DJ474" s="108">
        <f>IF(C474="","",SUMIFS('Planificación 2026-1'!R:R,'Planificación 2026-1'!W:W,C474,'Planificación 2026-1'!F:F,"FILIAL",'Planificación 2026-1'!X:X,"VIRTUAL"))</f>
        <v>0</v>
      </c>
      <c r="DK474" s="110">
        <f>IF(C474="","",SUMIFS('Planificación 2026-1'!R:R,'Planificación 2026-1'!W:W,C474,'Planificación 2026-1'!F:F,"FILIAL",'Planificación 2026-1'!X:X,"PRESENCIAL"))</f>
        <v>0</v>
      </c>
      <c r="DL474" s="61">
        <f>IF(C474="","",SUMIFS('Planificación 2026-1'!R:R,'Planificación 2026-1'!W:W,C474,'Planificación 2026-1'!F:F,"FILIAL",'Planificación 2026-1'!X:X,"HIBRIDO PRESENCIAL"))</f>
        <v>0</v>
      </c>
      <c r="DM474" s="111" t="str">
        <f t="shared" si="74"/>
        <v/>
      </c>
      <c r="DN474" s="108">
        <f>IF(C474="","",SUMIFS('Planificación 2026-1'!R:R,'Planificación 2026-1'!W:W,C474,'Planificación 2026-1'!F:F,"SUNAMPE",'Planificación 2026-1'!X:X,"VIRTUAL"))</f>
        <v>0</v>
      </c>
      <c r="DO474" s="61">
        <f>IF(C474="","",SUMIFS('Planificación 2026-1'!R:R,'Planificación 2026-1'!W:W,C474,'Planificación 2026-1'!F:F,"SUNAMPE",'Planificación 2026-1'!X:X,"PRESENCIAL"))</f>
        <v>0</v>
      </c>
      <c r="DP474" s="111" t="str">
        <f t="shared" si="75"/>
        <v/>
      </c>
      <c r="DQ474" s="108">
        <f>IF(C474="","",SUMIFS('Planificación 2026-1'!R:R,'Planificación 2026-1'!W:W,C474,'Planificación 2026-1'!F:F,"HUAURA",'Planificación 2026-1'!X:X,"VIRTUAL"))</f>
        <v>0</v>
      </c>
      <c r="DR474" s="61">
        <f>IF(C474="","",SUMIFS('Planificación 2026-1'!R:R,'Planificación 2026-1'!W:W,C474,'Planificación 2026-1'!F:F,"HUAURA",'Planificación 2026-1'!X:X,"PRESENCIAL"))</f>
        <v>0</v>
      </c>
      <c r="DS474" s="76">
        <f>SUMIFS('Planificación 2026-1'!R:R,'Planificación 2026-1'!W:W,C474,'Planificación 2026-1'!F:F,"PRINCIPAL",'Planificación 2026-1'!X:X,"VIRTUAL",'Planificación 2026-1'!I:I,"&gt;2")</f>
        <v>3</v>
      </c>
      <c r="DT474" s="76">
        <f>SUMIFS('Planificación 2026-1'!R:R,'Planificación 2026-1'!W:W,C474,'Planificación 2026-1'!F:F,"PRINCIPAL",'Planificación 2026-1'!X:X,"&lt;&gt;VIRTUAL",'Planificación 2026-1'!I:I,"&gt;2")</f>
        <v>5</v>
      </c>
      <c r="DU474" s="76">
        <f>SUMIFS('Planificación 2026-1'!R:R,'Planificación 2026-1'!W:W,C474,'Planificación 2026-1'!F:F,"SUNAMPE",'Planificación 2026-1'!X:X,"VIRTUAL",'Planificación 2026-1'!I:I,"&gt;2")</f>
        <v>0</v>
      </c>
      <c r="DV474" s="76">
        <f>SUMIFS('Planificación 2026-1'!R:R,'Planificación 2026-1'!W:W,C474,'Planificación 2026-1'!F:F,"SUNAMPE",'Planificación 2026-1'!X:X,"&lt;&gt;VIRTUAL",'Planificación 2026-1'!I:I,"&gt;2")</f>
        <v>0</v>
      </c>
      <c r="DW474" s="76">
        <f>SUMIFS('Planificación 2026-1'!R:R,'Planificación 2026-1'!W:W,C474,'Planificación 2026-1'!F:F,"FILIAL",'Planificación 2026-1'!X:X,"VIRTUAL",'Planificación 2026-1'!I:I,"&gt;2")</f>
        <v>0</v>
      </c>
      <c r="DX474" s="76">
        <f>SUMIFS('Planificación 2026-1'!R:R,'Planificación 2026-1'!W:W,C474,'Planificación 2026-1'!F:F,"FILIAL",'Planificación 2026-1'!X:X,"&lt;&gt;VIRTUAL",'Planificación 2026-1'!I:I,"&gt;2")</f>
        <v>0</v>
      </c>
      <c r="DY474" s="76">
        <f>SUMIFS('Planificación 2026-1'!R:R,'Planificación 2026-1'!W:W,C474,'Planificación 2026-1'!F:F,"PORUMA",'Planificación 2026-1'!X:X,"VIRTUAL",'Planificación 2026-1'!I:I,"&gt;2")</f>
        <v>0</v>
      </c>
      <c r="DZ474" s="76">
        <f>SUMIFS('Planificación 2026-1'!R:R,'Planificación 2026-1'!W:W,C474,'Planificación 2026-1'!F:F,"PORUMA",'Planificación 2026-1'!X:X,"&lt;&gt;VIRTUAL",'Planificación 2026-1'!I:I,"&gt;2")</f>
        <v>0</v>
      </c>
      <c r="EA474" s="76">
        <f>SUMIFS('Planificación 2026-1'!R:R,'Planificación 2026-1'!W:W,C474,'Planificación 2026-1'!F:F,"HUAURA",'Planificación 2026-1'!X:X,"VIRTUAL",'Planificación 2026-1'!I:I,"&gt;2")</f>
        <v>0</v>
      </c>
      <c r="EB474" s="76">
        <f>SUMIFS('Planificación 2026-1'!R:R,'Planificación 2026-1'!W:W,C474,'Planificación 2026-1'!F:F,"HUAURA",'Planificación 2026-1'!X:X,"&lt;&gt;VIRTUAL",'Planificación 2026-1'!I:I,"&gt;2")</f>
        <v>0</v>
      </c>
      <c r="EC474" s="76">
        <f>SUMIFS('Planificación 2026-1'!R:R,'Planificación 2026-1'!W:W,C474,'Planificación 2026-1'!F:F,"PRINCIPAL",'Planificación 2026-1'!X:X,"VIRTUAL",'Planificación 2026-1'!I:I,"&lt;3")</f>
        <v>0</v>
      </c>
      <c r="ED474" s="76">
        <f>SUMIFS('Planificación 2026-1'!R:R,'Planificación 2026-1'!W:W,C474,'Planificación 2026-1'!F:F,"PRINCIPAL",'Planificación 2026-1'!X:X,"&lt;&gt;VIRTUAL",'Planificación 2026-1'!I:I,"&lt;3")</f>
        <v>0</v>
      </c>
      <c r="EE474" s="76">
        <f>SUMIFS('Planificación 2026-1'!R:R,'Planificación 2026-1'!W:W,C474,'Planificación 2026-1'!F:F,"SUNAMPE",'Planificación 2026-1'!X:X,"VIRTUAL",'Planificación 2026-1'!I:I,"&lt;3")</f>
        <v>0</v>
      </c>
      <c r="EF474" s="76">
        <f>SUMIFS('Planificación 2026-1'!R:R,'Planificación 2026-1'!W:W,C474,'Planificación 2026-1'!F:F,"SUNAMPE",'Planificación 2026-1'!X:X,"&lt;&gt;VIRTUAL",'Planificación 2026-1'!I:I,"&lt;3")</f>
        <v>0</v>
      </c>
      <c r="EG474" s="76">
        <f>SUMIFS('Planificación 2026-1'!R:R,'Planificación 2026-1'!W:W,C474,'Planificación 2026-1'!F:F,"FILIAL",'Planificación 2026-1'!X:X,"VIRTUAL",'Planificación 2026-1'!I:I,"&lt;3")</f>
        <v>0</v>
      </c>
      <c r="EH474" s="76">
        <f>SUMIFS('Planificación 2026-1'!R:R,'Planificación 2026-1'!W:W,C474,'Planificación 2026-1'!F:F,"FILIAL",'Planificación 2026-1'!X:X,"&lt;&gt;VIRTUAL",'Planificación 2026-1'!I:I,"&lt;3")</f>
        <v>0</v>
      </c>
      <c r="EI474" s="76">
        <f>SUMIFS('Planificación 2026-1'!R:R,'Planificación 2026-1'!W:W,C474,'Planificación 2026-1'!F:F,"PORUMA",'Planificación 2026-1'!X:X,"VIRTUAL",'Planificación 2026-1'!I:I,"&lt;3")</f>
        <v>0</v>
      </c>
      <c r="EJ474" s="76">
        <f>SUMIFS('Planificación 2026-1'!R:R,'Planificación 2026-1'!W:W,C474,'Planificación 2026-1'!F:F,"PORUMA",'Planificación 2026-1'!X:X,"&lt;&gt;VIRTUAL",'Planificación 2026-1'!I:I,"&lt;3")</f>
        <v>0</v>
      </c>
      <c r="EK474" s="76">
        <f>SUMIFS('Planificación 2026-1'!R:R,'Planificación 2026-1'!W:W,C474,'Planificación 2026-1'!F:F,"HUAURA",'Planificación 2026-1'!X:X,"VIRTUAL",'Planificación 2026-1'!I:I,"&lt;3")</f>
        <v>0</v>
      </c>
      <c r="EL474" s="76">
        <f>SUMIFS('Planificación 2026-1'!R:R,'Planificación 2026-1'!W:W,C474,'Planificación 2026-1'!F:F,"HUAURA",'Planificación 2026-1'!X:X,"&lt;&gt;VIRTUAL",'Planificación 2026-1'!I:I,"&lt;3")</f>
        <v>0</v>
      </c>
      <c r="EM474" s="76"/>
      <c r="EN474" s="76">
        <f t="shared" si="68"/>
        <v>3</v>
      </c>
      <c r="EO474" s="76">
        <f t="shared" si="69"/>
        <v>5</v>
      </c>
      <c r="EP474" s="76" t="b">
        <f t="shared" si="70"/>
        <v>1</v>
      </c>
      <c r="EQ474" s="76" t="str">
        <f t="shared" si="71"/>
        <v>SEDE</v>
      </c>
      <c r="ER474" s="76" t="str">
        <f t="shared" si="76"/>
        <v>MAS PRESENCIAL</v>
      </c>
    </row>
    <row r="475" spans="1:148" hidden="1">
      <c r="A475" s="83"/>
      <c r="B475" s="119">
        <v>472</v>
      </c>
      <c r="C475" s="115" t="s">
        <v>650</v>
      </c>
      <c r="D475" s="112">
        <f>SUMIF('Planificación 2026-1'!W:W,C475,'Planificación 2026-1'!R:R)</f>
        <v>0</v>
      </c>
      <c r="E475" s="114" t="s">
        <v>170</v>
      </c>
      <c r="F475" s="115" t="s">
        <v>596</v>
      </c>
      <c r="G475" s="115" t="s">
        <v>153</v>
      </c>
      <c r="H475" s="115" t="s">
        <v>143</v>
      </c>
      <c r="I475" s="107" t="str">
        <f>IF(SUM(COUNTIFS('Planificación 2026-1'!F:F,"PRINCIPAL",'Planificación 2026-1'!W:W,C475,'Planificación 2026-1'!H:H,"AF"))&gt;0,"P01"," ")</f>
        <v xml:space="preserve"> </v>
      </c>
      <c r="J475" s="108" t="str">
        <f>IF(SUM(COUNTIFS('Planificación 2026-1'!F:F,"PRINCIPAL",'Planificación 2026-1'!W:W,C475,'Planificación 2026-1'!H:H,"EN"))&gt;0,"P02"," ")</f>
        <v xml:space="preserve"> </v>
      </c>
      <c r="K475" s="108" t="str">
        <f>IF(SUM(COUNTIFS('Planificación 2026-1'!F:F,"PRINCIPAL",'Planificación 2026-1'!W:W,C475,'Planificación 2026-1'!H:H,"IS"))&gt;0,"P03"," ")</f>
        <v xml:space="preserve"> </v>
      </c>
      <c r="L475" s="108" t="str">
        <f>IF(SUM(COUNTIFS('Planificación 2026-1'!F:F,"PRINCIPAL",'Planificación 2026-1'!W:W,C475,'Planificación 2026-1'!H:H,"PS"))&gt;0,"P04"," ")</f>
        <v xml:space="preserve"> </v>
      </c>
      <c r="M475" s="108"/>
      <c r="N475" s="108" t="str">
        <f>IF(SUM(COUNTIFS('Planificación 2026-1'!F:F,"PRINCIPAL",'Planificación 2026-1'!W:W,C475,'Planificación 2026-1'!H:H,"IN"))&gt;0,"P06"," ")</f>
        <v xml:space="preserve"> </v>
      </c>
      <c r="O475" s="108" t="str">
        <f>IF(SUM(COUNTIFS('Planificación 2026-1'!F:F,"PRINCIPAL",'Planificación 2026-1'!W:W,C475,'Planificación 2026-1'!H:H,"CA"))&gt;0,"P07"," ")</f>
        <v xml:space="preserve"> </v>
      </c>
      <c r="P475" s="108" t="str">
        <f>IF(SUM(COUNTIFS('Planificación 2026-1'!F:F,"PRINCIPAL",'Planificación 2026-1'!W:W,C475,'Planificación 2026-1'!H:H,"DE"))&gt;0,"P08"," ")</f>
        <v xml:space="preserve"> </v>
      </c>
      <c r="Q475" s="108" t="str">
        <f>IF(SUM(COUNTIFS('Planificación 2026-1'!F:F,"PRINCIPAL",'Planificación 2026-1'!W:W,C475,'Planificación 2026-1'!H:H,"OB"))&gt;0,"P09"," ")</f>
        <v xml:space="preserve"> </v>
      </c>
      <c r="R475" s="108" t="str">
        <f>IF(SUM(COUNTIFS('Planificación 2026-1'!F:F,"PRINCIPAL",'Planificación 2026-1'!W:W,C475,'Planificación 2026-1'!H:H,"MH"))&gt;0,"P31"," ")</f>
        <v xml:space="preserve"> </v>
      </c>
      <c r="S475" s="108" t="str">
        <f>IF(SUM(COUNTIFS('Planificación 2026-1'!F:F,"PRINCIPAL",'Planificación 2026-1'!W:W,C475,'Planificación 2026-1'!H:H,"IC"))&gt;0,"P32"," ")</f>
        <v xml:space="preserve"> </v>
      </c>
      <c r="T475" s="108" t="str">
        <f>IF(SUM(COUNTIFS('Planificación 2026-1'!F:F,"PRINCIPAL",'Planificación 2026-1'!W:W,C475,'Planificación 2026-1'!H:H,"AR"))&gt;0,"P34"," ")</f>
        <v xml:space="preserve"> </v>
      </c>
      <c r="U475" s="108" t="str">
        <f>IF(SUM(COUNTIFS('Planificación 2026-1'!F:F,"PRINCIPAL",'Planificación 2026-1'!W:W,C475,'Planificación 2026-1'!H:H,"T1"))&gt;0,"P35"," ")</f>
        <v xml:space="preserve"> </v>
      </c>
      <c r="V475" s="108" t="str">
        <f>IF(SUM(COUNTIFS('Planificación 2026-1'!F:F,"PRINCIPAL",'Planificación 2026-1'!W:W,C475,'Planificación 2026-1'!H:H,"T3"))&gt;0,"P36"," ")</f>
        <v xml:space="preserve"> </v>
      </c>
      <c r="W475" s="108" t="str">
        <f>IF(SUM(COUNTIFS('Planificación 2026-1'!F:F,"PRINCIPAL",'Planificación 2026-1'!W:W,C475,'Planificación 2026-1'!H:H,"T2"))&gt;0,"P37"," ")</f>
        <v xml:space="preserve"> </v>
      </c>
      <c r="X475" s="108" t="str">
        <f>IF(SUM(COUNTIFS('Planificación 2026-1'!F:F,"PRINCIPAL",'Planificación 2026-1'!W:W,C475,'Planificación 2026-1'!H:H,"AE"))&gt;0,"P38"," ")</f>
        <v xml:space="preserve"> </v>
      </c>
      <c r="Y475" s="108" t="str">
        <f>IF(SUM(COUNTIFS('Planificación 2026-1'!F:F,"PRINCIPAL",'Planificación 2026-1'!W:W,C475,'Planificación 2026-1'!H:H,"T4"))&gt;0,"P55"," ")</f>
        <v xml:space="preserve"> </v>
      </c>
      <c r="Z475" s="108" t="str">
        <f>IF(SUM(COUNTIFS('Planificación 2026-1'!F:F,"FILIAL",'Planificación 2026-1'!W:W,C475,'Planificación 2026-1'!H:H,"AF"))&gt;0," P01"," ")</f>
        <v xml:space="preserve"> </v>
      </c>
      <c r="AA475" s="108" t="str">
        <f>IF(SUM(COUNTIFS('Planificación 2026-1'!F:F,"FILIAL",'Planificación 2026-1'!W:W,C475,'Planificación 2026-1'!H:H,"EN"))&gt;0,"P02"," ")</f>
        <v xml:space="preserve"> </v>
      </c>
      <c r="AB475" s="108" t="str">
        <f>IF(SUM(COUNTIFS('Planificación 2026-1'!F:F,"FILIAL",'Planificación 2026-1'!W:W,C475,'Planificación 2026-1'!H:H,"IS"))&gt;0,"P03"," ")</f>
        <v xml:space="preserve"> </v>
      </c>
      <c r="AC475" s="108" t="str">
        <f>IF(SUM(COUNTIFS('Planificación 2026-1'!F:F,"FILIAL",'Planificación 2026-1'!W:W,C475,'Planificación 2026-1'!H:H,"PS"))&gt;0,"P04"," ")</f>
        <v xml:space="preserve"> </v>
      </c>
      <c r="AD475" s="108"/>
      <c r="AE475" s="108" t="str">
        <f>IF(SUM(COUNTIFS('Planificación 2026-1'!F:F,"FILIAL",'Planificación 2026-1'!W:W,C475,'Planificación 2026-1'!H:H,"IN"))&gt;0,"P06"," ")</f>
        <v xml:space="preserve"> </v>
      </c>
      <c r="AF475" s="108" t="str">
        <f>IF(SUM(COUNTIFS('Planificación 2026-1'!F:F,"FILIAL",'Planificación 2026-1'!W:W,C475,'Planificación 2026-1'!H:H,"CA"))&gt;0,"P07"," ")</f>
        <v xml:space="preserve"> </v>
      </c>
      <c r="AG475" s="108" t="str">
        <f>IF(SUM(COUNTIFS('Planificación 2026-1'!F:F,"FILIAL",'Planificación 2026-1'!W:W,C475,'Planificación 2026-1'!H:H,"DE"))&gt;0,"P08"," ")</f>
        <v xml:space="preserve"> </v>
      </c>
      <c r="AH475" s="108" t="str">
        <f>IF(SUM(COUNTIFS('Planificación 2026-1'!F:F,"FILIAL",'Planificación 2026-1'!W:W,C475,'Planificación 2026-1'!H:H,"OB"))&gt;0,"P09"," ")</f>
        <v xml:space="preserve"> </v>
      </c>
      <c r="AI475" s="108" t="str">
        <f>IF(SUM(COUNTIFS('Planificación 2026-1'!F:F,"FILIAL",'Planificación 2026-1'!W:W,C475,'Planificación 2026-1'!H:H,"MH"))&gt;0,"P31"," ")</f>
        <v xml:space="preserve"> </v>
      </c>
      <c r="AJ475" s="108" t="str">
        <f>IF(SUM(COUNTIFS('Planificación 2026-1'!F:F,"FILIAL",'Planificación 2026-1'!W:W,C475,'Planificación 2026-1'!H:H,"IC"))&gt;0,"P32"," ")</f>
        <v xml:space="preserve"> </v>
      </c>
      <c r="AK475" s="108" t="str">
        <f>IF(SUM(COUNTIFS('Planificación 2026-1'!F:F,"FILIAL",'Planificación 2026-1'!W:W,C475,'Planificación 2026-1'!H:H,"AR"))&gt;0,"P34"," ")</f>
        <v xml:space="preserve"> </v>
      </c>
      <c r="AL475" s="108" t="str">
        <f>IF(SUM(COUNTIFS('Planificación 2026-1'!F:F,"FILIAL",'Planificación 2026-1'!W:W,C475,'Planificación 2026-1'!H:H,"T1"))&gt;0,"P35"," ")</f>
        <v xml:space="preserve"> </v>
      </c>
      <c r="AM475" s="108" t="str">
        <f>IF(SUM(COUNTIFS('Planificación 2026-1'!F:F,"FILIAL",'Planificación 2026-1'!W:W,C475,'Planificación 2026-1'!H:H,"T3"))&gt;0,"P36"," ")</f>
        <v xml:space="preserve"> </v>
      </c>
      <c r="AN475" s="108" t="str">
        <f>IF(SUM(COUNTIFS('Planificación 2026-1'!F:F,"FILIAL",'Planificación 2026-1'!W:W,C475,'Planificación 2026-1'!H:H,"T2"))&gt;0,"P37"," ")</f>
        <v xml:space="preserve"> </v>
      </c>
      <c r="AO475" s="108" t="str">
        <f>IF(SUM(COUNTIFS('Planificación 2026-1'!F:F,"FILIAL",'Planificación 2026-1'!W:W,C475,'Planificación 2026-1'!H:H,"AE"))&gt;0,"P38"," ")</f>
        <v xml:space="preserve"> </v>
      </c>
      <c r="AP475" s="108" t="str">
        <f>IF(SUM(COUNTIFS('Planificación 2026-1'!F:F,"FILIAL",'Planificación 2026-1'!W:W,C475,'Planificación 2026-1'!H:H,"T4"))&gt;0,"P55"," ")</f>
        <v xml:space="preserve"> </v>
      </c>
      <c r="AQ475" s="108" t="str">
        <f>IF(SUM(COUNTIFS('Planificación 2026-1'!F:F,"SUNAMPE",'Planificación 2026-1'!W:W,C475,'Planificación 2026-1'!H:H,"AF"))&gt;0," P01"," ")</f>
        <v xml:space="preserve"> </v>
      </c>
      <c r="AR475" s="108" t="str">
        <f>IF(SUM(COUNTIFS('Planificación 2026-1'!F:F,"SUNAMPE",'Planificación 2026-1'!W:W,C475,'Planificación 2026-1'!H:H,"EN"))&gt;0,"P02"," ")</f>
        <v xml:space="preserve"> </v>
      </c>
      <c r="AS475" s="108" t="str">
        <f>IF(SUM(COUNTIFS('Planificación 2026-1'!F:F,"SUNAMPE",'Planificación 2026-1'!W:W,C475,'Planificación 2026-1'!H:H,"IS"))&gt;0,"P03"," ")</f>
        <v xml:space="preserve"> </v>
      </c>
      <c r="AT475" s="108" t="str">
        <f>IF(SUM(COUNTIFS('Planificación 2026-1'!F:F,"SUNAMPE",'Planificación 2026-1'!W:W,C475,'Planificación 2026-1'!H:H,"PS"))&gt;0,"P04"," ")</f>
        <v xml:space="preserve"> </v>
      </c>
      <c r="AU475" s="108"/>
      <c r="AV475" s="108" t="str">
        <f>IF(SUM(COUNTIFS('Planificación 2026-1'!F:F,"SUNAMPE",'Planificación 2026-1'!W:W,C475,'Planificación 2026-1'!H:H,"IN"))&gt;0,"P06"," ")</f>
        <v xml:space="preserve"> </v>
      </c>
      <c r="AW475" s="108" t="str">
        <f>IF(SUM(COUNTIFS('Planificación 2026-1'!F:F,"SUNAMPE",'Planificación 2026-1'!W:W,C475,'Planificación 2026-1'!H:H,"CA"))&gt;0,"P07"," ")</f>
        <v xml:space="preserve"> </v>
      </c>
      <c r="AX475" s="108" t="str">
        <f>IF(SUM(COUNTIFS('Planificación 2026-1'!F:F,"SUNAMPE",'Planificación 2026-1'!W:W,C475,'Planificación 2026-1'!H:H,"DE"))&gt;0,"P08"," ")</f>
        <v xml:space="preserve"> </v>
      </c>
      <c r="AY475" s="108" t="str">
        <f>IF(SUM(COUNTIFS('Planificación 2026-1'!F:F,"SUNAMPE",'Planificación 2026-1'!W:W,C475,'Planificación 2026-1'!H:H,"OB"))&gt;0,"P09"," ")</f>
        <v xml:space="preserve"> </v>
      </c>
      <c r="AZ475" s="108" t="str">
        <f>IF(SUM(COUNTIFS('Planificación 2026-1'!F:F,"SUNAMPE",'Planificación 2026-1'!W:W,C475,'Planificación 2026-1'!H:H,"MH"))&gt;0,"P31"," ")</f>
        <v xml:space="preserve"> </v>
      </c>
      <c r="BA475" s="108" t="str">
        <f>IF(SUM(COUNTIFS('Planificación 2026-1'!F:F,"SUNAMPE",'Planificación 2026-1'!W:W,C475,'Planificación 2026-1'!H:H,"IC"))&gt;0,"P32"," ")</f>
        <v xml:space="preserve"> </v>
      </c>
      <c r="BB475" s="108" t="str">
        <f>IF(SUM(COUNTIFS('Planificación 2026-1'!F:F,"SUNAMPE",'Planificación 2026-1'!W:W,C475,'Planificación 2026-1'!H:H,"AR"))&gt;0,"P34"," ")</f>
        <v xml:space="preserve"> </v>
      </c>
      <c r="BC475" s="108" t="str">
        <f>IF(SUM(COUNTIFS('Planificación 2026-1'!F:F,"SUNAMPE",'Planificación 2026-1'!W:W,C475,'Planificación 2026-1'!H:H,"T1"))&gt;0,"P35"," ")</f>
        <v xml:space="preserve"> </v>
      </c>
      <c r="BD475" s="108" t="str">
        <f>IF(SUM(COUNTIFS('Planificación 2026-1'!F:F,"SUNAMPE",'Planificación 2026-1'!W:W,C475,'Planificación 2026-1'!H:H,"T3"))&gt;0,"P36"," ")</f>
        <v xml:space="preserve"> </v>
      </c>
      <c r="BE475" s="108" t="str">
        <f>IF(SUM(COUNTIFS('Planificación 2026-1'!F:F,"SUNAMPE",'Planificación 2026-1'!W:W,C475,'Planificación 2026-1'!H:H,"T2"))&gt;0,"P37"," ")</f>
        <v xml:space="preserve"> </v>
      </c>
      <c r="BF475" s="108" t="str">
        <f>IF(SUM(COUNTIFS('Planificación 2026-1'!F:F,"SUNAMPE",'Planificación 2026-1'!W:W,C475,'Planificación 2026-1'!H:H,"AE"))&gt;0,"P38"," ")</f>
        <v xml:space="preserve"> </v>
      </c>
      <c r="BG475" s="108" t="str">
        <f>IF(SUM(COUNTIFS('Planificación 2026-1'!F:F,"SUNAMPE",'Planificación 2026-1'!W:W,C475,'Planificación 2026-1'!H:H,"T4"))&gt;0,"P55"," ")</f>
        <v xml:space="preserve"> </v>
      </c>
      <c r="BH475" s="108" t="str">
        <f>IF(SUM(COUNTIFS('Planificación 2026-1'!F:F,"HUAURA",'Planificación 2026-1'!W:W,C475,'Planificación 2026-1'!H:H,"AF"))&gt;0," P01"," ")</f>
        <v xml:space="preserve"> </v>
      </c>
      <c r="BI475" s="108" t="str">
        <f>IF(SUM(COUNTIFS('Planificación 2026-1'!F:F,"HUAURA",'Planificación 2026-1'!W:W,C475,'Planificación 2026-1'!H:H,"EN"))&gt;0,"P02"," ")</f>
        <v xml:space="preserve"> </v>
      </c>
      <c r="BJ475" s="108" t="str">
        <f>IF(SUM(COUNTIFS('Planificación 2026-1'!F:F,"HUAURA",'Planificación 2026-1'!W:W,C475,'Planificación 2026-1'!H:H,"IS"))&gt;0,"P03"," ")</f>
        <v xml:space="preserve"> </v>
      </c>
      <c r="BK475" s="108" t="str">
        <f>IF(SUM(COUNTIFS('Planificación 2026-1'!F:F,"HUAURA",'Planificación 2026-1'!W:W,C475,'Planificación 2026-1'!H:H,"PS"))&gt;0,"P04"," ")</f>
        <v xml:space="preserve"> </v>
      </c>
      <c r="BL475" s="108"/>
      <c r="BM475" s="108" t="str">
        <f>IF(SUM(COUNTIFS('Planificación 2026-1'!F:F,"HUAURA",'Planificación 2026-1'!W:W,C475,'Planificación 2026-1'!H:H,"IN"))&gt;0,"P06"," ")</f>
        <v xml:space="preserve"> </v>
      </c>
      <c r="BN475" s="108" t="str">
        <f>IF(SUM(COUNTIFS('Planificación 2026-1'!F:F,"HUAURA",'Planificación 2026-1'!W:W,C475,'Planificación 2026-1'!H:H,"CA"))&gt;0,"P07"," ")</f>
        <v xml:space="preserve"> </v>
      </c>
      <c r="BO475" s="108" t="str">
        <f>IF(SUM(COUNTIFS('Planificación 2026-1'!F:F,"HUAURA",'Planificación 2026-1'!W:W,C475,'Planificación 2026-1'!H:H,"DE"))&gt;0,"P08"," ")</f>
        <v xml:space="preserve"> </v>
      </c>
      <c r="BP475" s="108" t="str">
        <f>IF(SUM(COUNTIFS('Planificación 2026-1'!F:F,"HUAURA",'Planificación 2026-1'!W:W,C475,'Planificación 2026-1'!H:H,"OB"))&gt;0,"P09"," ")</f>
        <v xml:space="preserve"> </v>
      </c>
      <c r="BQ475" s="108" t="str">
        <f>IF(SUM(COUNTIFS('Planificación 2026-1'!F:F,"HUAURA",'Planificación 2026-1'!W:W,C475,'Planificación 2026-1'!H:H,"MH"))&gt;0,"P31"," ")</f>
        <v xml:space="preserve"> </v>
      </c>
      <c r="BR475" s="108" t="str">
        <f>IF(SUM(COUNTIFS('Planificación 2026-1'!F:F,"HUAURA",'Planificación 2026-1'!W:W,C475,'Planificación 2026-1'!H:H,"IC"))&gt;0,"P32"," ")</f>
        <v xml:space="preserve"> </v>
      </c>
      <c r="BS475" s="108" t="str">
        <f>IF(SUM(COUNTIFS('Planificación 2026-1'!F:F,"HUAURA",'Planificación 2026-1'!W:W,C475,'Planificación 2026-1'!H:H,"AR"))&gt;0,"P34"," ")</f>
        <v xml:space="preserve"> </v>
      </c>
      <c r="BT475" s="108" t="str">
        <f>IF(SUM(COUNTIFS('Planificación 2026-1'!F:F,"HUAURA",'Planificación 2026-1'!W:W,C475,'Planificación 2026-1'!H:H,"T1"))&gt;0,"P35"," ")</f>
        <v xml:space="preserve"> </v>
      </c>
      <c r="BU475" s="108" t="str">
        <f>IF(SUM(COUNTIFS('Planificación 2026-1'!F:F,"HUAURA",'Planificación 2026-1'!W:W,C475,'Planificación 2026-1'!H:H,"T3"))&gt;0,"P36"," ")</f>
        <v xml:space="preserve"> </v>
      </c>
      <c r="BV475" s="108" t="str">
        <f>IF(SUM(COUNTIFS('Planificación 2026-1'!F:F,"HUAURA",'Planificación 2026-1'!W:W,C475,'Planificación 2026-1'!H:H,"T2"))&gt;0,"P37"," ")</f>
        <v xml:space="preserve"> </v>
      </c>
      <c r="BW475" s="108" t="str">
        <f>IF(SUM(COUNTIFS('Planificación 2026-1'!F:F,"HUAURA",'Planificación 2026-1'!W:W,C475,'Planificación 2026-1'!H:H,"AE"))&gt;0,"P38"," ")</f>
        <v xml:space="preserve"> </v>
      </c>
      <c r="BX475" s="108" t="str">
        <f>IF(SUM(COUNTIFS('Planificación 2026-1'!F:F,"HUAURA",'Planificación 2026-1'!W:W,C475,'Planificación 2026-1'!H:H,"T4"))&gt;0,"P55"," ")</f>
        <v xml:space="preserve"> </v>
      </c>
      <c r="BY475" s="109">
        <f>SUMIFS('Planificación 2026-1'!R:R,'Planificación 2026-1'!W:W,C475,'Planificación 2026-1'!H:H,"AF",'Planificación 2026-1'!I:I,"&gt;2")</f>
        <v>0</v>
      </c>
      <c r="BZ475" s="109">
        <f>SUMIFS('Planificación 2026-1'!R:R,'Planificación 2026-1'!W:W,C475,'Planificación 2026-1'!H:H,"EN",'Planificación 2026-1'!I:I,"&gt;2")</f>
        <v>0</v>
      </c>
      <c r="CA475" s="109">
        <f>SUMIFS('Planificación 2026-1'!R:R,'Planificación 2026-1'!W:W,C475,'Planificación 2026-1'!H:H,"IS",'Planificación 2026-1'!I:I,"&gt;2")</f>
        <v>0</v>
      </c>
      <c r="CB475" s="109">
        <f>SUMIFS('Planificación 2026-1'!R:R,'Planificación 2026-1'!W:W,C475,'Planificación 2026-1'!H:H,"PS",'Planificación 2026-1'!I:I,"&gt;2")</f>
        <v>0</v>
      </c>
      <c r="CC475" s="109">
        <f>SUMIFS('Planificación 2026-1'!R:R,'Planificación 2026-1'!W:W,C475,'Planificación 2026-1'!H:H,"IN",'Planificación 2026-1'!I:I,"&gt;2")</f>
        <v>0</v>
      </c>
      <c r="CD475" s="109">
        <f>SUMIFS('Planificación 2026-1'!R:R,'Planificación 2026-1'!W:W,C475,'Planificación 2026-1'!H:H,"CA",'Planificación 2026-1'!I:I,"&gt;2")</f>
        <v>0</v>
      </c>
      <c r="CE475" s="109">
        <f>SUMIFS('Planificación 2026-1'!R:R,'Planificación 2026-1'!W:W,C475,'Planificación 2026-1'!H:H,"DE",'Planificación 2026-1'!I:I,"&gt;2")</f>
        <v>0</v>
      </c>
      <c r="CF475" s="109">
        <f>SUMIFS('Planificación 2026-1'!R:R,'Planificación 2026-1'!W:W,C475,'Planificación 2026-1'!H:H,"OB",'Planificación 2026-1'!I:I,"&gt;2")</f>
        <v>0</v>
      </c>
      <c r="CG475" s="109">
        <f>SUMIFS('Planificación 2026-1'!R:R,'Planificación 2026-1'!W:W,C475,'Planificación 2026-1'!H:H,"MH",'Planificación 2026-1'!I:I,"&gt;2")</f>
        <v>0</v>
      </c>
      <c r="CH475" s="109">
        <f>SUMIFS('Planificación 2026-1'!R:R,'Planificación 2026-1'!W:W,C475,'Planificación 2026-1'!H:H,"IC",'Planificación 2026-1'!I:I,"&gt;2")</f>
        <v>0</v>
      </c>
      <c r="CI475" s="109">
        <f>SUMIFS('Planificación 2026-1'!R:R,'Planificación 2026-1'!W:W,C475,'Planificación 2026-1'!H:H,"AR",'Planificación 2026-1'!I:I,"&gt;2")</f>
        <v>0</v>
      </c>
      <c r="CJ475" s="109">
        <f>SUMIFS('Planificación 2026-1'!R:R,'Planificación 2026-1'!W:W,C475,'Planificación 2026-1'!H:H,"T1",'Planificación 2026-1'!I:I,"&gt;2")</f>
        <v>0</v>
      </c>
      <c r="CK475" s="109">
        <f>SUMIFS('Planificación 2026-1'!R:R,'Planificación 2026-1'!W:W,C475,'Planificación 2026-1'!H:H,"T3",'Planificación 2026-1'!I:I,"&gt;2")</f>
        <v>0</v>
      </c>
      <c r="CL475" s="109">
        <f>SUMIFS('Planificación 2026-1'!R:R,'Planificación 2026-1'!W:W,C475,'Planificación 2026-1'!H:H,"T2",'Planificación 2026-1'!I:I,"&gt;2")</f>
        <v>0</v>
      </c>
      <c r="CM475" s="109">
        <f>SUMIFS('Planificación 2026-1'!R:R,'Planificación 2026-1'!W:W,C475,'Planificación 2026-1'!H:H,"AE",'Planificación 2026-1'!I:I,"&gt;2")</f>
        <v>0</v>
      </c>
      <c r="CN475" s="109">
        <f>SUMIFS('Planificación 2026-1'!R:R,'Planificación 2026-1'!W:W,C475,'Planificación 2026-1'!H:H,"T4",'Planificación 2026-1'!I:I,"&gt;2")</f>
        <v>0</v>
      </c>
      <c r="CO475" s="109">
        <f>SUMIFS('Planificación 2026-1'!R:R,'Planificación 2026-1'!W:W,C475,'Planificación 2026-1'!H:H,"AF",'Planificación 2026-1'!I:I,"&lt;3")</f>
        <v>0</v>
      </c>
      <c r="CP475" s="109">
        <f>SUMIFS('Planificación 2026-1'!R:R,'Planificación 2026-1'!W:W,C475,'Planificación 2026-1'!H:H,"EN",'Planificación 2026-1'!I:I,"&lt;3")</f>
        <v>0</v>
      </c>
      <c r="CQ475" s="109">
        <f>SUMIFS('Planificación 2026-1'!R:R,'Planificación 2026-1'!W:W,C475,'Planificación 2026-1'!H:H,"IS",'Planificación 2026-1'!I:I,"&lt;3")</f>
        <v>0</v>
      </c>
      <c r="CR475" s="109">
        <f>SUMIFS('Planificación 2026-1'!R:R,'Planificación 2026-1'!W:W,C475,'Planificación 2026-1'!H:H,"PS",'Planificación 2026-1'!I:I,"&lt;3")</f>
        <v>0</v>
      </c>
      <c r="CS475" s="109">
        <f>SUMIFS('Planificación 2026-1'!R:R,'Planificación 2026-1'!W:W,C475,'Planificación 2026-1'!H:H,"IN",'Planificación 2026-1'!I:I,"&lt;3")</f>
        <v>0</v>
      </c>
      <c r="CT475" s="109">
        <f>SUMIFS('Planificación 2026-1'!R:R,'Planificación 2026-1'!W:W,C475,'Planificación 2026-1'!H:H,"CA",'Planificación 2026-1'!I:I,"&lt;3")</f>
        <v>0</v>
      </c>
      <c r="CU475" s="109">
        <f>SUMIFS('Planificación 2026-1'!R:R,'Planificación 2026-1'!W:W,C475,'Planificación 2026-1'!H:H,"DE",'Planificación 2026-1'!I:I,"&lt;3")</f>
        <v>0</v>
      </c>
      <c r="CV475" s="109">
        <f>SUMIFS('Planificación 2026-1'!R:R,'Planificación 2026-1'!W:W,C475,'Planificación 2026-1'!H:H,"OB",'Planificación 2026-1'!I:I,"&lt;3")</f>
        <v>0</v>
      </c>
      <c r="CW475" s="109">
        <f>SUMIFS('Planificación 2026-1'!R:R,'Planificación 2026-1'!W:W,C475,'Planificación 2026-1'!H:H,"MH",'Planificación 2026-1'!I:I,"&lt;3")</f>
        <v>0</v>
      </c>
      <c r="CX475" s="109">
        <f>SUMIFS('Planificación 2026-1'!R:R,'Planificación 2026-1'!W:W,C475,'Planificación 2026-1'!H:H,"IC",'Planificación 2026-1'!I:I,"&lt;3")</f>
        <v>0</v>
      </c>
      <c r="CY475" s="109">
        <f>SUMIFS('Planificación 2026-1'!R:R,'Planificación 2026-1'!W:W,C475,'Planificación 2026-1'!H:H,"AR",'Planificación 2026-1'!I:I,"&lt;3")</f>
        <v>0</v>
      </c>
      <c r="CZ475" s="109">
        <f>SUMIFS('Planificación 2026-1'!R:R,'Planificación 2026-1'!W:W,C475,'Planificación 2026-1'!H:H,"T1",'Planificación 2026-1'!I:I,"&lt;3")</f>
        <v>0</v>
      </c>
      <c r="DA475" s="109">
        <f>SUMIFS('Planificación 2026-1'!R:R,'Planificación 2026-1'!W:W,C475,'Planificación 2026-1'!H:H,"T3",'Planificación 2026-1'!I:I,"&lt;3")</f>
        <v>0</v>
      </c>
      <c r="DB475" s="109">
        <f>SUMIFS('Planificación 2026-1'!R:R,'Planificación 2026-1'!W:W,C475,'Planificación 2026-1'!H:H,"T2",'Planificación 2026-1'!I:I,"&lt;3")</f>
        <v>0</v>
      </c>
      <c r="DC475" s="109">
        <f>SUMIFS('Planificación 2026-1'!R:R,'Planificación 2026-1'!W:W,C475,'Planificación 2026-1'!H:H,"AE",'Planificación 2026-1'!I:I,"&lt;3")</f>
        <v>0</v>
      </c>
      <c r="DD475" s="109">
        <f>SUMIFS('Planificación 2026-1'!R:R,'Planificación 2026-1'!W:W,C475,'Planificación 2026-1'!H:H,"T4",'Planificación 2026-1'!I:I,"&lt;3")</f>
        <v>0</v>
      </c>
      <c r="DE475" s="108" t="str">
        <f t="shared" si="72"/>
        <v/>
      </c>
      <c r="DF475" s="41">
        <f>IF(C475="","",SUMIFS('Planificación 2026-1'!R:R,'Planificación 2026-1'!W:W,C475,'Planificación 2026-1'!F:F,"PRINCIPAL",'Planificación 2026-1'!X:X,"VIRTUAL"))</f>
        <v>0</v>
      </c>
      <c r="DG475" s="41">
        <f>IF(C475="","",SUMIFS('Planificación 2026-1'!R:R,'Planificación 2026-1'!W:W,C475,'Planificación 2026-1'!F:F,"PRINCIPAL",'Planificación 2026-1'!X:X,"PRESENCIAL"))</f>
        <v>0</v>
      </c>
      <c r="DH475" s="41">
        <f>IF(C475="","",SUMIFS('Planificación 2026-1'!R:R,'Planificación 2026-1'!W:W,C475,'Planificación 2026-1'!F:F,"PRINCIPAL",'Planificación 2026-1'!X:X,"HIBRIDO PRESENCIAL"))</f>
        <v>0</v>
      </c>
      <c r="DI475" s="108" t="str">
        <f t="shared" si="73"/>
        <v/>
      </c>
      <c r="DJ475" s="108">
        <f>IF(C475="","",SUMIFS('Planificación 2026-1'!R:R,'Planificación 2026-1'!W:W,C475,'Planificación 2026-1'!F:F,"FILIAL",'Planificación 2026-1'!X:X,"VIRTUAL"))</f>
        <v>0</v>
      </c>
      <c r="DK475" s="110">
        <f>IF(C475="","",SUMIFS('Planificación 2026-1'!R:R,'Planificación 2026-1'!W:W,C475,'Planificación 2026-1'!F:F,"FILIAL",'Planificación 2026-1'!X:X,"PRESENCIAL"))</f>
        <v>0</v>
      </c>
      <c r="DL475" s="61">
        <f>IF(C475="","",SUMIFS('Planificación 2026-1'!R:R,'Planificación 2026-1'!W:W,C475,'Planificación 2026-1'!F:F,"FILIAL",'Planificación 2026-1'!X:X,"HIBRIDO PRESENCIAL"))</f>
        <v>0</v>
      </c>
      <c r="DM475" s="111" t="str">
        <f t="shared" si="74"/>
        <v/>
      </c>
      <c r="DN475" s="108">
        <f>IF(C475="","",SUMIFS('Planificación 2026-1'!R:R,'Planificación 2026-1'!W:W,C475,'Planificación 2026-1'!F:F,"SUNAMPE",'Planificación 2026-1'!X:X,"VIRTUAL"))</f>
        <v>0</v>
      </c>
      <c r="DO475" s="61">
        <f>IF(C475="","",SUMIFS('Planificación 2026-1'!R:R,'Planificación 2026-1'!W:W,C475,'Planificación 2026-1'!F:F,"SUNAMPE",'Planificación 2026-1'!X:X,"PRESENCIAL"))</f>
        <v>0</v>
      </c>
      <c r="DP475" s="111" t="str">
        <f t="shared" si="75"/>
        <v/>
      </c>
      <c r="DQ475" s="108">
        <f>IF(C475="","",SUMIFS('Planificación 2026-1'!R:R,'Planificación 2026-1'!W:W,C475,'Planificación 2026-1'!F:F,"HUAURA",'Planificación 2026-1'!X:X,"VIRTUAL"))</f>
        <v>0</v>
      </c>
      <c r="DR475" s="61">
        <f>IF(C475="","",SUMIFS('Planificación 2026-1'!R:R,'Planificación 2026-1'!W:W,C475,'Planificación 2026-1'!F:F,"HUAURA",'Planificación 2026-1'!X:X,"PRESENCIAL"))</f>
        <v>0</v>
      </c>
      <c r="DS475" s="76">
        <f>SUMIFS('Planificación 2026-1'!R:R,'Planificación 2026-1'!W:W,C475,'Planificación 2026-1'!F:F,"PRINCIPAL",'Planificación 2026-1'!X:X,"VIRTUAL",'Planificación 2026-1'!I:I,"&gt;2")</f>
        <v>0</v>
      </c>
      <c r="DT475" s="76">
        <f>SUMIFS('Planificación 2026-1'!R:R,'Planificación 2026-1'!W:W,C475,'Planificación 2026-1'!F:F,"PRINCIPAL",'Planificación 2026-1'!X:X,"&lt;&gt;VIRTUAL",'Planificación 2026-1'!I:I,"&gt;2")</f>
        <v>0</v>
      </c>
      <c r="DU475" s="76">
        <f>SUMIFS('Planificación 2026-1'!R:R,'Planificación 2026-1'!W:W,C475,'Planificación 2026-1'!F:F,"SUNAMPE",'Planificación 2026-1'!X:X,"VIRTUAL",'Planificación 2026-1'!I:I,"&gt;2")</f>
        <v>0</v>
      </c>
      <c r="DV475" s="76">
        <f>SUMIFS('Planificación 2026-1'!R:R,'Planificación 2026-1'!W:W,C475,'Planificación 2026-1'!F:F,"SUNAMPE",'Planificación 2026-1'!X:X,"&lt;&gt;VIRTUAL",'Planificación 2026-1'!I:I,"&gt;2")</f>
        <v>0</v>
      </c>
      <c r="DW475" s="76">
        <f>SUMIFS('Planificación 2026-1'!R:R,'Planificación 2026-1'!W:W,C475,'Planificación 2026-1'!F:F,"FILIAL",'Planificación 2026-1'!X:X,"VIRTUAL",'Planificación 2026-1'!I:I,"&gt;2")</f>
        <v>0</v>
      </c>
      <c r="DX475" s="76">
        <f>SUMIFS('Planificación 2026-1'!R:R,'Planificación 2026-1'!W:W,C475,'Planificación 2026-1'!F:F,"FILIAL",'Planificación 2026-1'!X:X,"&lt;&gt;VIRTUAL",'Planificación 2026-1'!I:I,"&gt;2")</f>
        <v>0</v>
      </c>
      <c r="DY475" s="76">
        <f>SUMIFS('Planificación 2026-1'!R:R,'Planificación 2026-1'!W:W,C475,'Planificación 2026-1'!F:F,"PORUMA",'Planificación 2026-1'!X:X,"VIRTUAL",'Planificación 2026-1'!I:I,"&gt;2")</f>
        <v>0</v>
      </c>
      <c r="DZ475" s="76">
        <f>SUMIFS('Planificación 2026-1'!R:R,'Planificación 2026-1'!W:W,C475,'Planificación 2026-1'!F:F,"PORUMA",'Planificación 2026-1'!X:X,"&lt;&gt;VIRTUAL",'Planificación 2026-1'!I:I,"&gt;2")</f>
        <v>0</v>
      </c>
      <c r="EA475" s="76">
        <f>SUMIFS('Planificación 2026-1'!R:R,'Planificación 2026-1'!W:W,C475,'Planificación 2026-1'!F:F,"HUAURA",'Planificación 2026-1'!X:X,"VIRTUAL",'Planificación 2026-1'!I:I,"&gt;2")</f>
        <v>0</v>
      </c>
      <c r="EB475" s="76">
        <f>SUMIFS('Planificación 2026-1'!R:R,'Planificación 2026-1'!W:W,C475,'Planificación 2026-1'!F:F,"HUAURA",'Planificación 2026-1'!X:X,"&lt;&gt;VIRTUAL",'Planificación 2026-1'!I:I,"&gt;2")</f>
        <v>0</v>
      </c>
      <c r="EC475" s="76">
        <f>SUMIFS('Planificación 2026-1'!R:R,'Planificación 2026-1'!W:W,C475,'Planificación 2026-1'!F:F,"PRINCIPAL",'Planificación 2026-1'!X:X,"VIRTUAL",'Planificación 2026-1'!I:I,"&lt;3")</f>
        <v>0</v>
      </c>
      <c r="ED475" s="76">
        <f>SUMIFS('Planificación 2026-1'!R:R,'Planificación 2026-1'!W:W,C475,'Planificación 2026-1'!F:F,"PRINCIPAL",'Planificación 2026-1'!X:X,"&lt;&gt;VIRTUAL",'Planificación 2026-1'!I:I,"&lt;3")</f>
        <v>0</v>
      </c>
      <c r="EE475" s="76">
        <f>SUMIFS('Planificación 2026-1'!R:R,'Planificación 2026-1'!W:W,C475,'Planificación 2026-1'!F:F,"SUNAMPE",'Planificación 2026-1'!X:X,"VIRTUAL",'Planificación 2026-1'!I:I,"&lt;3")</f>
        <v>0</v>
      </c>
      <c r="EF475" s="76">
        <f>SUMIFS('Planificación 2026-1'!R:R,'Planificación 2026-1'!W:W,C475,'Planificación 2026-1'!F:F,"SUNAMPE",'Planificación 2026-1'!X:X,"&lt;&gt;VIRTUAL",'Planificación 2026-1'!I:I,"&lt;3")</f>
        <v>0</v>
      </c>
      <c r="EG475" s="76">
        <f>SUMIFS('Planificación 2026-1'!R:R,'Planificación 2026-1'!W:W,C475,'Planificación 2026-1'!F:F,"FILIAL",'Planificación 2026-1'!X:X,"VIRTUAL",'Planificación 2026-1'!I:I,"&lt;3")</f>
        <v>0</v>
      </c>
      <c r="EH475" s="76">
        <f>SUMIFS('Planificación 2026-1'!R:R,'Planificación 2026-1'!W:W,C475,'Planificación 2026-1'!F:F,"FILIAL",'Planificación 2026-1'!X:X,"&lt;&gt;VIRTUAL",'Planificación 2026-1'!I:I,"&lt;3")</f>
        <v>0</v>
      </c>
      <c r="EI475" s="76">
        <f>SUMIFS('Planificación 2026-1'!R:R,'Planificación 2026-1'!W:W,C475,'Planificación 2026-1'!F:F,"PORUMA",'Planificación 2026-1'!X:X,"VIRTUAL",'Planificación 2026-1'!I:I,"&lt;3")</f>
        <v>0</v>
      </c>
      <c r="EJ475" s="76">
        <f>SUMIFS('Planificación 2026-1'!R:R,'Planificación 2026-1'!W:W,C475,'Planificación 2026-1'!F:F,"PORUMA",'Planificación 2026-1'!X:X,"&lt;&gt;VIRTUAL",'Planificación 2026-1'!I:I,"&lt;3")</f>
        <v>0</v>
      </c>
      <c r="EK475" s="76">
        <f>SUMIFS('Planificación 2026-1'!R:R,'Planificación 2026-1'!W:W,C475,'Planificación 2026-1'!F:F,"HUAURA",'Planificación 2026-1'!X:X,"VIRTUAL",'Planificación 2026-1'!I:I,"&lt;3")</f>
        <v>0</v>
      </c>
      <c r="EL475" s="76">
        <f>SUMIFS('Planificación 2026-1'!R:R,'Planificación 2026-1'!W:W,C475,'Planificación 2026-1'!F:F,"HUAURA",'Planificación 2026-1'!X:X,"&lt;&gt;VIRTUAL",'Planificación 2026-1'!I:I,"&lt;3")</f>
        <v>0</v>
      </c>
      <c r="EM475" s="76"/>
      <c r="EN475" s="76">
        <f t="shared" si="68"/>
        <v>0</v>
      </c>
      <c r="EO475" s="76">
        <f t="shared" si="69"/>
        <v>0</v>
      </c>
      <c r="EP475" s="76" t="b">
        <f t="shared" si="70"/>
        <v>1</v>
      </c>
      <c r="EQ475" s="76" t="str">
        <f t="shared" si="71"/>
        <v/>
      </c>
      <c r="ER475" s="76" t="str">
        <f t="shared" si="76"/>
        <v>PRESENCIAL</v>
      </c>
    </row>
    <row r="476" spans="1:148" hidden="1">
      <c r="A476" s="83"/>
      <c r="B476" s="119">
        <v>473</v>
      </c>
      <c r="C476" s="115" t="s">
        <v>651</v>
      </c>
      <c r="D476" s="112">
        <f>SUMIF('Planificación 2026-1'!W:W,C476,'Planificación 2026-1'!R:R)</f>
        <v>10</v>
      </c>
      <c r="E476" s="114" t="s">
        <v>170</v>
      </c>
      <c r="F476" s="115" t="s">
        <v>596</v>
      </c>
      <c r="G476" s="115" t="s">
        <v>19</v>
      </c>
      <c r="H476" s="115" t="s">
        <v>143</v>
      </c>
      <c r="I476" s="107" t="str">
        <f>IF(SUM(COUNTIFS('Planificación 2026-1'!F:F,"PRINCIPAL",'Planificación 2026-1'!W:W,C476,'Planificación 2026-1'!H:H,"AF"))&gt;0,"P01"," ")</f>
        <v xml:space="preserve"> </v>
      </c>
      <c r="J476" s="108" t="str">
        <f>IF(SUM(COUNTIFS('Planificación 2026-1'!F:F,"PRINCIPAL",'Planificación 2026-1'!W:W,C476,'Planificación 2026-1'!H:H,"EN"))&gt;0,"P02"," ")</f>
        <v xml:space="preserve"> </v>
      </c>
      <c r="K476" s="108" t="str">
        <f>IF(SUM(COUNTIFS('Planificación 2026-1'!F:F,"PRINCIPAL",'Planificación 2026-1'!W:W,C476,'Planificación 2026-1'!H:H,"IS"))&gt;0,"P03"," ")</f>
        <v xml:space="preserve"> </v>
      </c>
      <c r="L476" s="108" t="str">
        <f>IF(SUM(COUNTIFS('Planificación 2026-1'!F:F,"PRINCIPAL",'Planificación 2026-1'!W:W,C476,'Planificación 2026-1'!H:H,"PS"))&gt;0,"P04"," ")</f>
        <v xml:space="preserve"> </v>
      </c>
      <c r="M476" s="108"/>
      <c r="N476" s="108" t="str">
        <f>IF(SUM(COUNTIFS('Planificación 2026-1'!F:F,"PRINCIPAL",'Planificación 2026-1'!W:W,C476,'Planificación 2026-1'!H:H,"IN"))&gt;0,"P06"," ")</f>
        <v xml:space="preserve"> </v>
      </c>
      <c r="O476" s="108" t="str">
        <f>IF(SUM(COUNTIFS('Planificación 2026-1'!F:F,"PRINCIPAL",'Planificación 2026-1'!W:W,C476,'Planificación 2026-1'!H:H,"CA"))&gt;0,"P07"," ")</f>
        <v xml:space="preserve"> </v>
      </c>
      <c r="P476" s="108" t="str">
        <f>IF(SUM(COUNTIFS('Planificación 2026-1'!F:F,"PRINCIPAL",'Planificación 2026-1'!W:W,C476,'Planificación 2026-1'!H:H,"DE"))&gt;0,"P08"," ")</f>
        <v>P08</v>
      </c>
      <c r="Q476" s="108" t="str">
        <f>IF(SUM(COUNTIFS('Planificación 2026-1'!F:F,"PRINCIPAL",'Planificación 2026-1'!W:W,C476,'Planificación 2026-1'!H:H,"OB"))&gt;0,"P09"," ")</f>
        <v xml:space="preserve"> </v>
      </c>
      <c r="R476" s="108" t="str">
        <f>IF(SUM(COUNTIFS('Planificación 2026-1'!F:F,"PRINCIPAL",'Planificación 2026-1'!W:W,C476,'Planificación 2026-1'!H:H,"MH"))&gt;0,"P31"," ")</f>
        <v xml:space="preserve"> </v>
      </c>
      <c r="S476" s="108" t="str">
        <f>IF(SUM(COUNTIFS('Planificación 2026-1'!F:F,"PRINCIPAL",'Planificación 2026-1'!W:W,C476,'Planificación 2026-1'!H:H,"IC"))&gt;0,"P32"," ")</f>
        <v xml:space="preserve"> </v>
      </c>
      <c r="T476" s="108" t="str">
        <f>IF(SUM(COUNTIFS('Planificación 2026-1'!F:F,"PRINCIPAL",'Planificación 2026-1'!W:W,C476,'Planificación 2026-1'!H:H,"AR"))&gt;0,"P34"," ")</f>
        <v xml:space="preserve"> </v>
      </c>
      <c r="U476" s="108" t="str">
        <f>IF(SUM(COUNTIFS('Planificación 2026-1'!F:F,"PRINCIPAL",'Planificación 2026-1'!W:W,C476,'Planificación 2026-1'!H:H,"T1"))&gt;0,"P35"," ")</f>
        <v xml:space="preserve"> </v>
      </c>
      <c r="V476" s="108" t="str">
        <f>IF(SUM(COUNTIFS('Planificación 2026-1'!F:F,"PRINCIPAL",'Planificación 2026-1'!W:W,C476,'Planificación 2026-1'!H:H,"T3"))&gt;0,"P36"," ")</f>
        <v xml:space="preserve"> </v>
      </c>
      <c r="W476" s="108" t="str">
        <f>IF(SUM(COUNTIFS('Planificación 2026-1'!F:F,"PRINCIPAL",'Planificación 2026-1'!W:W,C476,'Planificación 2026-1'!H:H,"T2"))&gt;0,"P37"," ")</f>
        <v xml:space="preserve"> </v>
      </c>
      <c r="X476" s="108" t="str">
        <f>IF(SUM(COUNTIFS('Planificación 2026-1'!F:F,"PRINCIPAL",'Planificación 2026-1'!W:W,C476,'Planificación 2026-1'!H:H,"AE"))&gt;0,"P38"," ")</f>
        <v>P38</v>
      </c>
      <c r="Y476" s="108" t="str">
        <f>IF(SUM(COUNTIFS('Planificación 2026-1'!F:F,"PRINCIPAL",'Planificación 2026-1'!W:W,C476,'Planificación 2026-1'!H:H,"T4"))&gt;0,"P55"," ")</f>
        <v xml:space="preserve"> </v>
      </c>
      <c r="Z476" s="108" t="str">
        <f>IF(SUM(COUNTIFS('Planificación 2026-1'!F:F,"FILIAL",'Planificación 2026-1'!W:W,C476,'Planificación 2026-1'!H:H,"AF"))&gt;0," P01"," ")</f>
        <v xml:space="preserve"> </v>
      </c>
      <c r="AA476" s="108" t="str">
        <f>IF(SUM(COUNTIFS('Planificación 2026-1'!F:F,"FILIAL",'Planificación 2026-1'!W:W,C476,'Planificación 2026-1'!H:H,"EN"))&gt;0,"P02"," ")</f>
        <v xml:space="preserve"> </v>
      </c>
      <c r="AB476" s="108" t="str">
        <f>IF(SUM(COUNTIFS('Planificación 2026-1'!F:F,"FILIAL",'Planificación 2026-1'!W:W,C476,'Planificación 2026-1'!H:H,"IS"))&gt;0,"P03"," ")</f>
        <v xml:space="preserve"> </v>
      </c>
      <c r="AC476" s="108" t="str">
        <f>IF(SUM(COUNTIFS('Planificación 2026-1'!F:F,"FILIAL",'Planificación 2026-1'!W:W,C476,'Planificación 2026-1'!H:H,"PS"))&gt;0,"P04"," ")</f>
        <v xml:space="preserve"> </v>
      </c>
      <c r="AD476" s="108"/>
      <c r="AE476" s="108" t="str">
        <f>IF(SUM(COUNTIFS('Planificación 2026-1'!F:F,"FILIAL",'Planificación 2026-1'!W:W,C476,'Planificación 2026-1'!H:H,"IN"))&gt;0,"P06"," ")</f>
        <v xml:space="preserve"> </v>
      </c>
      <c r="AF476" s="108" t="str">
        <f>IF(SUM(COUNTIFS('Planificación 2026-1'!F:F,"FILIAL",'Planificación 2026-1'!W:W,C476,'Planificación 2026-1'!H:H,"CA"))&gt;0,"P07"," ")</f>
        <v xml:space="preserve"> </v>
      </c>
      <c r="AG476" s="108" t="str">
        <f>IF(SUM(COUNTIFS('Planificación 2026-1'!F:F,"FILIAL",'Planificación 2026-1'!W:W,C476,'Planificación 2026-1'!H:H,"DE"))&gt;0,"P08"," ")</f>
        <v xml:space="preserve"> </v>
      </c>
      <c r="AH476" s="108" t="str">
        <f>IF(SUM(COUNTIFS('Planificación 2026-1'!F:F,"FILIAL",'Planificación 2026-1'!W:W,C476,'Planificación 2026-1'!H:H,"OB"))&gt;0,"P09"," ")</f>
        <v xml:space="preserve"> </v>
      </c>
      <c r="AI476" s="108" t="str">
        <f>IF(SUM(COUNTIFS('Planificación 2026-1'!F:F,"FILIAL",'Planificación 2026-1'!W:W,C476,'Planificación 2026-1'!H:H,"MH"))&gt;0,"P31"," ")</f>
        <v xml:space="preserve"> </v>
      </c>
      <c r="AJ476" s="108" t="str">
        <f>IF(SUM(COUNTIFS('Planificación 2026-1'!F:F,"FILIAL",'Planificación 2026-1'!W:W,C476,'Planificación 2026-1'!H:H,"IC"))&gt;0,"P32"," ")</f>
        <v xml:space="preserve"> </v>
      </c>
      <c r="AK476" s="108" t="str">
        <f>IF(SUM(COUNTIFS('Planificación 2026-1'!F:F,"FILIAL",'Planificación 2026-1'!W:W,C476,'Planificación 2026-1'!H:H,"AR"))&gt;0,"P34"," ")</f>
        <v xml:space="preserve"> </v>
      </c>
      <c r="AL476" s="108" t="str">
        <f>IF(SUM(COUNTIFS('Planificación 2026-1'!F:F,"FILIAL",'Planificación 2026-1'!W:W,C476,'Planificación 2026-1'!H:H,"T1"))&gt;0,"P35"," ")</f>
        <v xml:space="preserve"> </v>
      </c>
      <c r="AM476" s="108" t="str">
        <f>IF(SUM(COUNTIFS('Planificación 2026-1'!F:F,"FILIAL",'Planificación 2026-1'!W:W,C476,'Planificación 2026-1'!H:H,"T3"))&gt;0,"P36"," ")</f>
        <v xml:space="preserve"> </v>
      </c>
      <c r="AN476" s="108" t="str">
        <f>IF(SUM(COUNTIFS('Planificación 2026-1'!F:F,"FILIAL",'Planificación 2026-1'!W:W,C476,'Planificación 2026-1'!H:H,"T2"))&gt;0,"P37"," ")</f>
        <v xml:space="preserve"> </v>
      </c>
      <c r="AO476" s="108" t="str">
        <f>IF(SUM(COUNTIFS('Planificación 2026-1'!F:F,"FILIAL",'Planificación 2026-1'!W:W,C476,'Planificación 2026-1'!H:H,"AE"))&gt;0,"P38"," ")</f>
        <v xml:space="preserve"> </v>
      </c>
      <c r="AP476" s="108" t="str">
        <f>IF(SUM(COUNTIFS('Planificación 2026-1'!F:F,"FILIAL",'Planificación 2026-1'!W:W,C476,'Planificación 2026-1'!H:H,"T4"))&gt;0,"P55"," ")</f>
        <v xml:space="preserve"> </v>
      </c>
      <c r="AQ476" s="108" t="str">
        <f>IF(SUM(COUNTIFS('Planificación 2026-1'!F:F,"SUNAMPE",'Planificación 2026-1'!W:W,C476,'Planificación 2026-1'!H:H,"AF"))&gt;0," P01"," ")</f>
        <v xml:space="preserve"> </v>
      </c>
      <c r="AR476" s="108" t="str">
        <f>IF(SUM(COUNTIFS('Planificación 2026-1'!F:F,"SUNAMPE",'Planificación 2026-1'!W:W,C476,'Planificación 2026-1'!H:H,"EN"))&gt;0,"P02"," ")</f>
        <v xml:space="preserve"> </v>
      </c>
      <c r="AS476" s="108" t="str">
        <f>IF(SUM(COUNTIFS('Planificación 2026-1'!F:F,"SUNAMPE",'Planificación 2026-1'!W:W,C476,'Planificación 2026-1'!H:H,"IS"))&gt;0,"P03"," ")</f>
        <v xml:space="preserve"> </v>
      </c>
      <c r="AT476" s="108" t="str">
        <f>IF(SUM(COUNTIFS('Planificación 2026-1'!F:F,"SUNAMPE",'Planificación 2026-1'!W:W,C476,'Planificación 2026-1'!H:H,"PS"))&gt;0,"P04"," ")</f>
        <v xml:space="preserve"> </v>
      </c>
      <c r="AU476" s="108"/>
      <c r="AV476" s="108" t="str">
        <f>IF(SUM(COUNTIFS('Planificación 2026-1'!F:F,"SUNAMPE",'Planificación 2026-1'!W:W,C476,'Planificación 2026-1'!H:H,"IN"))&gt;0,"P06"," ")</f>
        <v xml:space="preserve"> </v>
      </c>
      <c r="AW476" s="108" t="str">
        <f>IF(SUM(COUNTIFS('Planificación 2026-1'!F:F,"SUNAMPE",'Planificación 2026-1'!W:W,C476,'Planificación 2026-1'!H:H,"CA"))&gt;0,"P07"," ")</f>
        <v xml:space="preserve"> </v>
      </c>
      <c r="AX476" s="108" t="str">
        <f>IF(SUM(COUNTIFS('Planificación 2026-1'!F:F,"SUNAMPE",'Planificación 2026-1'!W:W,C476,'Planificación 2026-1'!H:H,"DE"))&gt;0,"P08"," ")</f>
        <v xml:space="preserve"> </v>
      </c>
      <c r="AY476" s="108" t="str">
        <f>IF(SUM(COUNTIFS('Planificación 2026-1'!F:F,"SUNAMPE",'Planificación 2026-1'!W:W,C476,'Planificación 2026-1'!H:H,"OB"))&gt;0,"P09"," ")</f>
        <v xml:space="preserve"> </v>
      </c>
      <c r="AZ476" s="108" t="str">
        <f>IF(SUM(COUNTIFS('Planificación 2026-1'!F:F,"SUNAMPE",'Planificación 2026-1'!W:W,C476,'Planificación 2026-1'!H:H,"MH"))&gt;0,"P31"," ")</f>
        <v xml:space="preserve"> </v>
      </c>
      <c r="BA476" s="108" t="str">
        <f>IF(SUM(COUNTIFS('Planificación 2026-1'!F:F,"SUNAMPE",'Planificación 2026-1'!W:W,C476,'Planificación 2026-1'!H:H,"IC"))&gt;0,"P32"," ")</f>
        <v xml:space="preserve"> </v>
      </c>
      <c r="BB476" s="108" t="str">
        <f>IF(SUM(COUNTIFS('Planificación 2026-1'!F:F,"SUNAMPE",'Planificación 2026-1'!W:W,C476,'Planificación 2026-1'!H:H,"AR"))&gt;0,"P34"," ")</f>
        <v xml:space="preserve"> </v>
      </c>
      <c r="BC476" s="108" t="str">
        <f>IF(SUM(COUNTIFS('Planificación 2026-1'!F:F,"SUNAMPE",'Planificación 2026-1'!W:W,C476,'Planificación 2026-1'!H:H,"T1"))&gt;0,"P35"," ")</f>
        <v xml:space="preserve"> </v>
      </c>
      <c r="BD476" s="108" t="str">
        <f>IF(SUM(COUNTIFS('Planificación 2026-1'!F:F,"SUNAMPE",'Planificación 2026-1'!W:W,C476,'Planificación 2026-1'!H:H,"T3"))&gt;0,"P36"," ")</f>
        <v xml:space="preserve"> </v>
      </c>
      <c r="BE476" s="108" t="str">
        <f>IF(SUM(COUNTIFS('Planificación 2026-1'!F:F,"SUNAMPE",'Planificación 2026-1'!W:W,C476,'Planificación 2026-1'!H:H,"T2"))&gt;0,"P37"," ")</f>
        <v xml:space="preserve"> </v>
      </c>
      <c r="BF476" s="108" t="str">
        <f>IF(SUM(COUNTIFS('Planificación 2026-1'!F:F,"SUNAMPE",'Planificación 2026-1'!W:W,C476,'Planificación 2026-1'!H:H,"AE"))&gt;0,"P38"," ")</f>
        <v xml:space="preserve"> </v>
      </c>
      <c r="BG476" s="108" t="str">
        <f>IF(SUM(COUNTIFS('Planificación 2026-1'!F:F,"SUNAMPE",'Planificación 2026-1'!W:W,C476,'Planificación 2026-1'!H:H,"T4"))&gt;0,"P55"," ")</f>
        <v xml:space="preserve"> </v>
      </c>
      <c r="BH476" s="108" t="str">
        <f>IF(SUM(COUNTIFS('Planificación 2026-1'!F:F,"HUAURA",'Planificación 2026-1'!W:W,C476,'Planificación 2026-1'!H:H,"AF"))&gt;0," P01"," ")</f>
        <v xml:space="preserve"> </v>
      </c>
      <c r="BI476" s="108" t="str">
        <f>IF(SUM(COUNTIFS('Planificación 2026-1'!F:F,"HUAURA",'Planificación 2026-1'!W:W,C476,'Planificación 2026-1'!H:H,"EN"))&gt;0,"P02"," ")</f>
        <v xml:space="preserve"> </v>
      </c>
      <c r="BJ476" s="108" t="str">
        <f>IF(SUM(COUNTIFS('Planificación 2026-1'!F:F,"HUAURA",'Planificación 2026-1'!W:W,C476,'Planificación 2026-1'!H:H,"IS"))&gt;0,"P03"," ")</f>
        <v xml:space="preserve"> </v>
      </c>
      <c r="BK476" s="108" t="str">
        <f>IF(SUM(COUNTIFS('Planificación 2026-1'!F:F,"HUAURA",'Planificación 2026-1'!W:W,C476,'Planificación 2026-1'!H:H,"PS"))&gt;0,"P04"," ")</f>
        <v xml:space="preserve"> </v>
      </c>
      <c r="BL476" s="108"/>
      <c r="BM476" s="108" t="str">
        <f>IF(SUM(COUNTIFS('Planificación 2026-1'!F:F,"HUAURA",'Planificación 2026-1'!W:W,C476,'Planificación 2026-1'!H:H,"IN"))&gt;0,"P06"," ")</f>
        <v xml:space="preserve"> </v>
      </c>
      <c r="BN476" s="108" t="str">
        <f>IF(SUM(COUNTIFS('Planificación 2026-1'!F:F,"HUAURA",'Planificación 2026-1'!W:W,C476,'Planificación 2026-1'!H:H,"CA"))&gt;0,"P07"," ")</f>
        <v xml:space="preserve"> </v>
      </c>
      <c r="BO476" s="108" t="str">
        <f>IF(SUM(COUNTIFS('Planificación 2026-1'!F:F,"HUAURA",'Planificación 2026-1'!W:W,C476,'Planificación 2026-1'!H:H,"DE"))&gt;0,"P08"," ")</f>
        <v xml:space="preserve"> </v>
      </c>
      <c r="BP476" s="108" t="str">
        <f>IF(SUM(COUNTIFS('Planificación 2026-1'!F:F,"HUAURA",'Planificación 2026-1'!W:W,C476,'Planificación 2026-1'!H:H,"OB"))&gt;0,"P09"," ")</f>
        <v xml:space="preserve"> </v>
      </c>
      <c r="BQ476" s="108" t="str">
        <f>IF(SUM(COUNTIFS('Planificación 2026-1'!F:F,"HUAURA",'Planificación 2026-1'!W:W,C476,'Planificación 2026-1'!H:H,"MH"))&gt;0,"P31"," ")</f>
        <v xml:space="preserve"> </v>
      </c>
      <c r="BR476" s="108" t="str">
        <f>IF(SUM(COUNTIFS('Planificación 2026-1'!F:F,"HUAURA",'Planificación 2026-1'!W:W,C476,'Planificación 2026-1'!H:H,"IC"))&gt;0,"P32"," ")</f>
        <v xml:space="preserve"> </v>
      </c>
      <c r="BS476" s="108" t="str">
        <f>IF(SUM(COUNTIFS('Planificación 2026-1'!F:F,"HUAURA",'Planificación 2026-1'!W:W,C476,'Planificación 2026-1'!H:H,"AR"))&gt;0,"P34"," ")</f>
        <v xml:space="preserve"> </v>
      </c>
      <c r="BT476" s="108" t="str">
        <f>IF(SUM(COUNTIFS('Planificación 2026-1'!F:F,"HUAURA",'Planificación 2026-1'!W:W,C476,'Planificación 2026-1'!H:H,"T1"))&gt;0,"P35"," ")</f>
        <v xml:space="preserve"> </v>
      </c>
      <c r="BU476" s="108" t="str">
        <f>IF(SUM(COUNTIFS('Planificación 2026-1'!F:F,"HUAURA",'Planificación 2026-1'!W:W,C476,'Planificación 2026-1'!H:H,"T3"))&gt;0,"P36"," ")</f>
        <v xml:space="preserve"> </v>
      </c>
      <c r="BV476" s="108" t="str">
        <f>IF(SUM(COUNTIFS('Planificación 2026-1'!F:F,"HUAURA",'Planificación 2026-1'!W:W,C476,'Planificación 2026-1'!H:H,"T2"))&gt;0,"P37"," ")</f>
        <v xml:space="preserve"> </v>
      </c>
      <c r="BW476" s="108" t="str">
        <f>IF(SUM(COUNTIFS('Planificación 2026-1'!F:F,"HUAURA",'Planificación 2026-1'!W:W,C476,'Planificación 2026-1'!H:H,"AE"))&gt;0,"P38"," ")</f>
        <v xml:space="preserve"> </v>
      </c>
      <c r="BX476" s="108" t="str">
        <f>IF(SUM(COUNTIFS('Planificación 2026-1'!F:F,"HUAURA",'Planificación 2026-1'!W:W,C476,'Planificación 2026-1'!H:H,"T4"))&gt;0,"P55"," ")</f>
        <v xml:space="preserve"> </v>
      </c>
      <c r="BY476" s="109">
        <f>SUMIFS('Planificación 2026-1'!R:R,'Planificación 2026-1'!W:W,C476,'Planificación 2026-1'!H:H,"AF",'Planificación 2026-1'!I:I,"&gt;2")</f>
        <v>0</v>
      </c>
      <c r="BZ476" s="109">
        <f>SUMIFS('Planificación 2026-1'!R:R,'Planificación 2026-1'!W:W,C476,'Planificación 2026-1'!H:H,"EN",'Planificación 2026-1'!I:I,"&gt;2")</f>
        <v>0</v>
      </c>
      <c r="CA476" s="109">
        <f>SUMIFS('Planificación 2026-1'!R:R,'Planificación 2026-1'!W:W,C476,'Planificación 2026-1'!H:H,"IS",'Planificación 2026-1'!I:I,"&gt;2")</f>
        <v>0</v>
      </c>
      <c r="CB476" s="109">
        <f>SUMIFS('Planificación 2026-1'!R:R,'Planificación 2026-1'!W:W,C476,'Planificación 2026-1'!H:H,"PS",'Planificación 2026-1'!I:I,"&gt;2")</f>
        <v>0</v>
      </c>
      <c r="CC476" s="109">
        <f>SUMIFS('Planificación 2026-1'!R:R,'Planificación 2026-1'!W:W,C476,'Planificación 2026-1'!H:H,"IN",'Planificación 2026-1'!I:I,"&gt;2")</f>
        <v>0</v>
      </c>
      <c r="CD476" s="109">
        <f>SUMIFS('Planificación 2026-1'!R:R,'Planificación 2026-1'!W:W,C476,'Planificación 2026-1'!H:H,"CA",'Planificación 2026-1'!I:I,"&gt;2")</f>
        <v>0</v>
      </c>
      <c r="CE476" s="109">
        <f>SUMIFS('Planificación 2026-1'!R:R,'Planificación 2026-1'!W:W,C476,'Planificación 2026-1'!H:H,"DE",'Planificación 2026-1'!I:I,"&gt;2")</f>
        <v>0</v>
      </c>
      <c r="CF476" s="109">
        <f>SUMIFS('Planificación 2026-1'!R:R,'Planificación 2026-1'!W:W,C476,'Planificación 2026-1'!H:H,"OB",'Planificación 2026-1'!I:I,"&gt;2")</f>
        <v>0</v>
      </c>
      <c r="CG476" s="109">
        <f>SUMIFS('Planificación 2026-1'!R:R,'Planificación 2026-1'!W:W,C476,'Planificación 2026-1'!H:H,"MH",'Planificación 2026-1'!I:I,"&gt;2")</f>
        <v>0</v>
      </c>
      <c r="CH476" s="109">
        <f>SUMIFS('Planificación 2026-1'!R:R,'Planificación 2026-1'!W:W,C476,'Planificación 2026-1'!H:H,"IC",'Planificación 2026-1'!I:I,"&gt;2")</f>
        <v>0</v>
      </c>
      <c r="CI476" s="109">
        <f>SUMIFS('Planificación 2026-1'!R:R,'Planificación 2026-1'!W:W,C476,'Planificación 2026-1'!H:H,"AR",'Planificación 2026-1'!I:I,"&gt;2")</f>
        <v>0</v>
      </c>
      <c r="CJ476" s="109">
        <f>SUMIFS('Planificación 2026-1'!R:R,'Planificación 2026-1'!W:W,C476,'Planificación 2026-1'!H:H,"T1",'Planificación 2026-1'!I:I,"&gt;2")</f>
        <v>0</v>
      </c>
      <c r="CK476" s="109">
        <f>SUMIFS('Planificación 2026-1'!R:R,'Planificación 2026-1'!W:W,C476,'Planificación 2026-1'!H:H,"T3",'Planificación 2026-1'!I:I,"&gt;2")</f>
        <v>0</v>
      </c>
      <c r="CL476" s="109">
        <f>SUMIFS('Planificación 2026-1'!R:R,'Planificación 2026-1'!W:W,C476,'Planificación 2026-1'!H:H,"T2",'Planificación 2026-1'!I:I,"&gt;2")</f>
        <v>0</v>
      </c>
      <c r="CM476" s="109">
        <f>SUMIFS('Planificación 2026-1'!R:R,'Planificación 2026-1'!W:W,C476,'Planificación 2026-1'!H:H,"AE",'Planificación 2026-1'!I:I,"&gt;2")</f>
        <v>0</v>
      </c>
      <c r="CN476" s="109">
        <f>SUMIFS('Planificación 2026-1'!R:R,'Planificación 2026-1'!W:W,C476,'Planificación 2026-1'!H:H,"T4",'Planificación 2026-1'!I:I,"&gt;2")</f>
        <v>0</v>
      </c>
      <c r="CO476" s="109">
        <f>SUMIFS('Planificación 2026-1'!R:R,'Planificación 2026-1'!W:W,C476,'Planificación 2026-1'!H:H,"AF",'Planificación 2026-1'!I:I,"&lt;3")</f>
        <v>0</v>
      </c>
      <c r="CP476" s="109">
        <f>SUMIFS('Planificación 2026-1'!R:R,'Planificación 2026-1'!W:W,C476,'Planificación 2026-1'!H:H,"EN",'Planificación 2026-1'!I:I,"&lt;3")</f>
        <v>0</v>
      </c>
      <c r="CQ476" s="109">
        <f>SUMIFS('Planificación 2026-1'!R:R,'Planificación 2026-1'!W:W,C476,'Planificación 2026-1'!H:H,"IS",'Planificación 2026-1'!I:I,"&lt;3")</f>
        <v>0</v>
      </c>
      <c r="CR476" s="109">
        <f>SUMIFS('Planificación 2026-1'!R:R,'Planificación 2026-1'!W:W,C476,'Planificación 2026-1'!H:H,"PS",'Planificación 2026-1'!I:I,"&lt;3")</f>
        <v>0</v>
      </c>
      <c r="CS476" s="109">
        <f>SUMIFS('Planificación 2026-1'!R:R,'Planificación 2026-1'!W:W,C476,'Planificación 2026-1'!H:H,"IN",'Planificación 2026-1'!I:I,"&lt;3")</f>
        <v>0</v>
      </c>
      <c r="CT476" s="109">
        <f>SUMIFS('Planificación 2026-1'!R:R,'Planificación 2026-1'!W:W,C476,'Planificación 2026-1'!H:H,"CA",'Planificación 2026-1'!I:I,"&lt;3")</f>
        <v>0</v>
      </c>
      <c r="CU476" s="109">
        <f>SUMIFS('Planificación 2026-1'!R:R,'Planificación 2026-1'!W:W,C476,'Planificación 2026-1'!H:H,"DE",'Planificación 2026-1'!I:I,"&lt;3")</f>
        <v>5</v>
      </c>
      <c r="CV476" s="109">
        <f>SUMIFS('Planificación 2026-1'!R:R,'Planificación 2026-1'!W:W,C476,'Planificación 2026-1'!H:H,"OB",'Planificación 2026-1'!I:I,"&lt;3")</f>
        <v>0</v>
      </c>
      <c r="CW476" s="109">
        <f>SUMIFS('Planificación 2026-1'!R:R,'Planificación 2026-1'!W:W,C476,'Planificación 2026-1'!H:H,"MH",'Planificación 2026-1'!I:I,"&lt;3")</f>
        <v>0</v>
      </c>
      <c r="CX476" s="109">
        <f>SUMIFS('Planificación 2026-1'!R:R,'Planificación 2026-1'!W:W,C476,'Planificación 2026-1'!H:H,"IC",'Planificación 2026-1'!I:I,"&lt;3")</f>
        <v>0</v>
      </c>
      <c r="CY476" s="109">
        <f>SUMIFS('Planificación 2026-1'!R:R,'Planificación 2026-1'!W:W,C476,'Planificación 2026-1'!H:H,"AR",'Planificación 2026-1'!I:I,"&lt;3")</f>
        <v>0</v>
      </c>
      <c r="CZ476" s="109">
        <f>SUMIFS('Planificación 2026-1'!R:R,'Planificación 2026-1'!W:W,C476,'Planificación 2026-1'!H:H,"T1",'Planificación 2026-1'!I:I,"&lt;3")</f>
        <v>0</v>
      </c>
      <c r="DA476" s="109">
        <f>SUMIFS('Planificación 2026-1'!R:R,'Planificación 2026-1'!W:W,C476,'Planificación 2026-1'!H:H,"T3",'Planificación 2026-1'!I:I,"&lt;3")</f>
        <v>0</v>
      </c>
      <c r="DB476" s="109">
        <f>SUMIFS('Planificación 2026-1'!R:R,'Planificación 2026-1'!W:W,C476,'Planificación 2026-1'!H:H,"T2",'Planificación 2026-1'!I:I,"&lt;3")</f>
        <v>0</v>
      </c>
      <c r="DC476" s="109">
        <f>SUMIFS('Planificación 2026-1'!R:R,'Planificación 2026-1'!W:W,C476,'Planificación 2026-1'!H:H,"AE",'Planificación 2026-1'!I:I,"&lt;3")</f>
        <v>5</v>
      </c>
      <c r="DD476" s="109">
        <f>SUMIFS('Planificación 2026-1'!R:R,'Planificación 2026-1'!W:W,C476,'Planificación 2026-1'!H:H,"T4",'Planificación 2026-1'!I:I,"&lt;3")</f>
        <v>0</v>
      </c>
      <c r="DE476" s="108" t="str">
        <f t="shared" si="72"/>
        <v>P08 P38</v>
      </c>
      <c r="DF476" s="41">
        <f>IF(C476="","",SUMIFS('Planificación 2026-1'!R:R,'Planificación 2026-1'!W:W,C476,'Planificación 2026-1'!F:F,"PRINCIPAL",'Planificación 2026-1'!X:X,"VIRTUAL"))</f>
        <v>10</v>
      </c>
      <c r="DG476" s="41">
        <f>IF(C476="","",SUMIFS('Planificación 2026-1'!R:R,'Planificación 2026-1'!W:W,C476,'Planificación 2026-1'!F:F,"PRINCIPAL",'Planificación 2026-1'!X:X,"PRESENCIAL"))</f>
        <v>0</v>
      </c>
      <c r="DH476" s="41">
        <f>IF(C476="","",SUMIFS('Planificación 2026-1'!R:R,'Planificación 2026-1'!W:W,C476,'Planificación 2026-1'!F:F,"PRINCIPAL",'Planificación 2026-1'!X:X,"HIBRIDO PRESENCIAL"))</f>
        <v>0</v>
      </c>
      <c r="DI476" s="108" t="str">
        <f t="shared" si="73"/>
        <v/>
      </c>
      <c r="DJ476" s="108">
        <f>IF(C476="","",SUMIFS('Planificación 2026-1'!R:R,'Planificación 2026-1'!W:W,C476,'Planificación 2026-1'!F:F,"FILIAL",'Planificación 2026-1'!X:X,"VIRTUAL"))</f>
        <v>0</v>
      </c>
      <c r="DK476" s="110">
        <f>IF(C476="","",SUMIFS('Planificación 2026-1'!R:R,'Planificación 2026-1'!W:W,C476,'Planificación 2026-1'!F:F,"FILIAL",'Planificación 2026-1'!X:X,"PRESENCIAL"))</f>
        <v>0</v>
      </c>
      <c r="DL476" s="61">
        <f>IF(C476="","",SUMIFS('Planificación 2026-1'!R:R,'Planificación 2026-1'!W:W,C476,'Planificación 2026-1'!F:F,"FILIAL",'Planificación 2026-1'!X:X,"HIBRIDO PRESENCIAL"))</f>
        <v>0</v>
      </c>
      <c r="DM476" s="111" t="str">
        <f t="shared" si="74"/>
        <v/>
      </c>
      <c r="DN476" s="108">
        <f>IF(C476="","",SUMIFS('Planificación 2026-1'!R:R,'Planificación 2026-1'!W:W,C476,'Planificación 2026-1'!F:F,"SUNAMPE",'Planificación 2026-1'!X:X,"VIRTUAL"))</f>
        <v>0</v>
      </c>
      <c r="DO476" s="61">
        <f>IF(C476="","",SUMIFS('Planificación 2026-1'!R:R,'Planificación 2026-1'!W:W,C476,'Planificación 2026-1'!F:F,"SUNAMPE",'Planificación 2026-1'!X:X,"PRESENCIAL"))</f>
        <v>0</v>
      </c>
      <c r="DP476" s="111" t="str">
        <f t="shared" si="75"/>
        <v/>
      </c>
      <c r="DQ476" s="108">
        <f>IF(C476="","",SUMIFS('Planificación 2026-1'!R:R,'Planificación 2026-1'!W:W,C476,'Planificación 2026-1'!F:F,"HUAURA",'Planificación 2026-1'!X:X,"VIRTUAL"))</f>
        <v>0</v>
      </c>
      <c r="DR476" s="61">
        <f>IF(C476="","",SUMIFS('Planificación 2026-1'!R:R,'Planificación 2026-1'!W:W,C476,'Planificación 2026-1'!F:F,"HUAURA",'Planificación 2026-1'!X:X,"PRESENCIAL"))</f>
        <v>0</v>
      </c>
      <c r="DS476" s="76">
        <f>SUMIFS('Planificación 2026-1'!R:R,'Planificación 2026-1'!W:W,C476,'Planificación 2026-1'!F:F,"PRINCIPAL",'Planificación 2026-1'!X:X,"VIRTUAL",'Planificación 2026-1'!I:I,"&gt;2")</f>
        <v>0</v>
      </c>
      <c r="DT476" s="76">
        <f>SUMIFS('Planificación 2026-1'!R:R,'Planificación 2026-1'!W:W,C476,'Planificación 2026-1'!F:F,"PRINCIPAL",'Planificación 2026-1'!X:X,"&lt;&gt;VIRTUAL",'Planificación 2026-1'!I:I,"&gt;2")</f>
        <v>0</v>
      </c>
      <c r="DU476" s="76">
        <f>SUMIFS('Planificación 2026-1'!R:R,'Planificación 2026-1'!W:W,C476,'Planificación 2026-1'!F:F,"SUNAMPE",'Planificación 2026-1'!X:X,"VIRTUAL",'Planificación 2026-1'!I:I,"&gt;2")</f>
        <v>0</v>
      </c>
      <c r="DV476" s="76">
        <f>SUMIFS('Planificación 2026-1'!R:R,'Planificación 2026-1'!W:W,C476,'Planificación 2026-1'!F:F,"SUNAMPE",'Planificación 2026-1'!X:X,"&lt;&gt;VIRTUAL",'Planificación 2026-1'!I:I,"&gt;2")</f>
        <v>0</v>
      </c>
      <c r="DW476" s="76">
        <f>SUMIFS('Planificación 2026-1'!R:R,'Planificación 2026-1'!W:W,C476,'Planificación 2026-1'!F:F,"FILIAL",'Planificación 2026-1'!X:X,"VIRTUAL",'Planificación 2026-1'!I:I,"&gt;2")</f>
        <v>0</v>
      </c>
      <c r="DX476" s="76">
        <f>SUMIFS('Planificación 2026-1'!R:R,'Planificación 2026-1'!W:W,C476,'Planificación 2026-1'!F:F,"FILIAL",'Planificación 2026-1'!X:X,"&lt;&gt;VIRTUAL",'Planificación 2026-1'!I:I,"&gt;2")</f>
        <v>0</v>
      </c>
      <c r="DY476" s="76">
        <f>SUMIFS('Planificación 2026-1'!R:R,'Planificación 2026-1'!W:W,C476,'Planificación 2026-1'!F:F,"PORUMA",'Planificación 2026-1'!X:X,"VIRTUAL",'Planificación 2026-1'!I:I,"&gt;2")</f>
        <v>0</v>
      </c>
      <c r="DZ476" s="76">
        <f>SUMIFS('Planificación 2026-1'!R:R,'Planificación 2026-1'!W:W,C476,'Planificación 2026-1'!F:F,"PORUMA",'Planificación 2026-1'!X:X,"&lt;&gt;VIRTUAL",'Planificación 2026-1'!I:I,"&gt;2")</f>
        <v>0</v>
      </c>
      <c r="EA476" s="76">
        <f>SUMIFS('Planificación 2026-1'!R:R,'Planificación 2026-1'!W:W,C476,'Planificación 2026-1'!F:F,"HUAURA",'Planificación 2026-1'!X:X,"VIRTUAL",'Planificación 2026-1'!I:I,"&gt;2")</f>
        <v>0</v>
      </c>
      <c r="EB476" s="76">
        <f>SUMIFS('Planificación 2026-1'!R:R,'Planificación 2026-1'!W:W,C476,'Planificación 2026-1'!F:F,"HUAURA",'Planificación 2026-1'!X:X,"&lt;&gt;VIRTUAL",'Planificación 2026-1'!I:I,"&gt;2")</f>
        <v>0</v>
      </c>
      <c r="EC476" s="76">
        <f>SUMIFS('Planificación 2026-1'!R:R,'Planificación 2026-1'!W:W,C476,'Planificación 2026-1'!F:F,"PRINCIPAL",'Planificación 2026-1'!X:X,"VIRTUAL",'Planificación 2026-1'!I:I,"&lt;3")</f>
        <v>10</v>
      </c>
      <c r="ED476" s="76">
        <f>SUMIFS('Planificación 2026-1'!R:R,'Planificación 2026-1'!W:W,C476,'Planificación 2026-1'!F:F,"PRINCIPAL",'Planificación 2026-1'!X:X,"&lt;&gt;VIRTUAL",'Planificación 2026-1'!I:I,"&lt;3")</f>
        <v>0</v>
      </c>
      <c r="EE476" s="76">
        <f>SUMIFS('Planificación 2026-1'!R:R,'Planificación 2026-1'!W:W,C476,'Planificación 2026-1'!F:F,"SUNAMPE",'Planificación 2026-1'!X:X,"VIRTUAL",'Planificación 2026-1'!I:I,"&lt;3")</f>
        <v>0</v>
      </c>
      <c r="EF476" s="76">
        <f>SUMIFS('Planificación 2026-1'!R:R,'Planificación 2026-1'!W:W,C476,'Planificación 2026-1'!F:F,"SUNAMPE",'Planificación 2026-1'!X:X,"&lt;&gt;VIRTUAL",'Planificación 2026-1'!I:I,"&lt;3")</f>
        <v>0</v>
      </c>
      <c r="EG476" s="76">
        <f>SUMIFS('Planificación 2026-1'!R:R,'Planificación 2026-1'!W:W,C476,'Planificación 2026-1'!F:F,"FILIAL",'Planificación 2026-1'!X:X,"VIRTUAL",'Planificación 2026-1'!I:I,"&lt;3")</f>
        <v>0</v>
      </c>
      <c r="EH476" s="76">
        <f>SUMIFS('Planificación 2026-1'!R:R,'Planificación 2026-1'!W:W,C476,'Planificación 2026-1'!F:F,"FILIAL",'Planificación 2026-1'!X:X,"&lt;&gt;VIRTUAL",'Planificación 2026-1'!I:I,"&lt;3")</f>
        <v>0</v>
      </c>
      <c r="EI476" s="76">
        <f>SUMIFS('Planificación 2026-1'!R:R,'Planificación 2026-1'!W:W,C476,'Planificación 2026-1'!F:F,"PORUMA",'Planificación 2026-1'!X:X,"VIRTUAL",'Planificación 2026-1'!I:I,"&lt;3")</f>
        <v>0</v>
      </c>
      <c r="EJ476" s="76">
        <f>SUMIFS('Planificación 2026-1'!R:R,'Planificación 2026-1'!W:W,C476,'Planificación 2026-1'!F:F,"PORUMA",'Planificación 2026-1'!X:X,"&lt;&gt;VIRTUAL",'Planificación 2026-1'!I:I,"&lt;3")</f>
        <v>0</v>
      </c>
      <c r="EK476" s="76">
        <f>SUMIFS('Planificación 2026-1'!R:R,'Planificación 2026-1'!W:W,C476,'Planificación 2026-1'!F:F,"HUAURA",'Planificación 2026-1'!X:X,"VIRTUAL",'Planificación 2026-1'!I:I,"&lt;3")</f>
        <v>0</v>
      </c>
      <c r="EL476" s="76">
        <f>SUMIFS('Planificación 2026-1'!R:R,'Planificación 2026-1'!W:W,C476,'Planificación 2026-1'!F:F,"HUAURA",'Planificación 2026-1'!X:X,"&lt;&gt;VIRTUAL",'Planificación 2026-1'!I:I,"&lt;3")</f>
        <v>0</v>
      </c>
      <c r="EM476" s="76"/>
      <c r="EN476" s="76">
        <f t="shared" si="68"/>
        <v>10</v>
      </c>
      <c r="EO476" s="76">
        <f t="shared" si="69"/>
        <v>0</v>
      </c>
      <c r="EP476" s="76" t="b">
        <f t="shared" si="70"/>
        <v>1</v>
      </c>
      <c r="EQ476" s="76" t="str">
        <f t="shared" si="71"/>
        <v/>
      </c>
      <c r="ER476" s="76" t="str">
        <f t="shared" si="76"/>
        <v>VIRTUAL</v>
      </c>
    </row>
    <row r="477" spans="1:148" ht="15" hidden="1" customHeight="1">
      <c r="A477" s="83"/>
      <c r="B477" s="119">
        <v>474</v>
      </c>
      <c r="C477" s="120" t="s">
        <v>652</v>
      </c>
      <c r="D477" s="112">
        <f>SUMIF('Planificación 2026-1'!W:W,C477,'Planificación 2026-1'!R:R)</f>
        <v>0</v>
      </c>
      <c r="E477" s="114" t="s">
        <v>170</v>
      </c>
      <c r="F477" s="115" t="s">
        <v>596</v>
      </c>
      <c r="G477" s="115" t="s">
        <v>13</v>
      </c>
      <c r="H477" s="115" t="s">
        <v>143</v>
      </c>
      <c r="I477" s="107" t="str">
        <f>IF(SUM(COUNTIFS('Planificación 2026-1'!F:F,"PRINCIPAL",'Planificación 2026-1'!W:W,C477,'Planificación 2026-1'!H:H,"AF"))&gt;0,"P01"," ")</f>
        <v xml:space="preserve"> </v>
      </c>
      <c r="J477" s="108" t="str">
        <f>IF(SUM(COUNTIFS('Planificación 2026-1'!F:F,"PRINCIPAL",'Planificación 2026-1'!W:W,C477,'Planificación 2026-1'!H:H,"EN"))&gt;0,"P02"," ")</f>
        <v xml:space="preserve"> </v>
      </c>
      <c r="K477" s="108" t="str">
        <f>IF(SUM(COUNTIFS('Planificación 2026-1'!F:F,"PRINCIPAL",'Planificación 2026-1'!W:W,C477,'Planificación 2026-1'!H:H,"IS"))&gt;0,"P03"," ")</f>
        <v xml:space="preserve"> </v>
      </c>
      <c r="L477" s="108" t="str">
        <f>IF(SUM(COUNTIFS('Planificación 2026-1'!F:F,"PRINCIPAL",'Planificación 2026-1'!W:W,C477,'Planificación 2026-1'!H:H,"PS"))&gt;0,"P04"," ")</f>
        <v xml:space="preserve"> </v>
      </c>
      <c r="M477" s="108"/>
      <c r="N477" s="108" t="str">
        <f>IF(SUM(COUNTIFS('Planificación 2026-1'!F:F,"PRINCIPAL",'Planificación 2026-1'!W:W,C477,'Planificación 2026-1'!H:H,"IN"))&gt;0,"P06"," ")</f>
        <v xml:space="preserve"> </v>
      </c>
      <c r="O477" s="108" t="str">
        <f>IF(SUM(COUNTIFS('Planificación 2026-1'!F:F,"PRINCIPAL",'Planificación 2026-1'!W:W,C477,'Planificación 2026-1'!H:H,"CA"))&gt;0,"P07"," ")</f>
        <v xml:space="preserve"> </v>
      </c>
      <c r="P477" s="108" t="str">
        <f>IF(SUM(COUNTIFS('Planificación 2026-1'!F:F,"PRINCIPAL",'Planificación 2026-1'!W:W,C477,'Planificación 2026-1'!H:H,"DE"))&gt;0,"P08"," ")</f>
        <v xml:space="preserve"> </v>
      </c>
      <c r="Q477" s="108" t="str">
        <f>IF(SUM(COUNTIFS('Planificación 2026-1'!F:F,"PRINCIPAL",'Planificación 2026-1'!W:W,C477,'Planificación 2026-1'!H:H,"OB"))&gt;0,"P09"," ")</f>
        <v xml:space="preserve"> </v>
      </c>
      <c r="R477" s="108" t="str">
        <f>IF(SUM(COUNTIFS('Planificación 2026-1'!F:F,"PRINCIPAL",'Planificación 2026-1'!W:W,C477,'Planificación 2026-1'!H:H,"MH"))&gt;0,"P31"," ")</f>
        <v xml:space="preserve"> </v>
      </c>
      <c r="S477" s="108" t="str">
        <f>IF(SUM(COUNTIFS('Planificación 2026-1'!F:F,"PRINCIPAL",'Planificación 2026-1'!W:W,C477,'Planificación 2026-1'!H:H,"IC"))&gt;0,"P32"," ")</f>
        <v xml:space="preserve"> </v>
      </c>
      <c r="T477" s="108" t="str">
        <f>IF(SUM(COUNTIFS('Planificación 2026-1'!F:F,"PRINCIPAL",'Planificación 2026-1'!W:W,C477,'Planificación 2026-1'!H:H,"AR"))&gt;0,"P34"," ")</f>
        <v xml:space="preserve"> </v>
      </c>
      <c r="U477" s="108" t="str">
        <f>IF(SUM(COUNTIFS('Planificación 2026-1'!F:F,"PRINCIPAL",'Planificación 2026-1'!W:W,C477,'Planificación 2026-1'!H:H,"T1"))&gt;0,"P35"," ")</f>
        <v xml:space="preserve"> </v>
      </c>
      <c r="V477" s="108" t="str">
        <f>IF(SUM(COUNTIFS('Planificación 2026-1'!F:F,"PRINCIPAL",'Planificación 2026-1'!W:W,C477,'Planificación 2026-1'!H:H,"T3"))&gt;0,"P36"," ")</f>
        <v xml:space="preserve"> </v>
      </c>
      <c r="W477" s="108" t="str">
        <f>IF(SUM(COUNTIFS('Planificación 2026-1'!F:F,"PRINCIPAL",'Planificación 2026-1'!W:W,C477,'Planificación 2026-1'!H:H,"T2"))&gt;0,"P37"," ")</f>
        <v xml:space="preserve"> </v>
      </c>
      <c r="X477" s="108" t="str">
        <f>IF(SUM(COUNTIFS('Planificación 2026-1'!F:F,"PRINCIPAL",'Planificación 2026-1'!W:W,C477,'Planificación 2026-1'!H:H,"AE"))&gt;0,"P38"," ")</f>
        <v xml:space="preserve"> </v>
      </c>
      <c r="Y477" s="108" t="str">
        <f>IF(SUM(COUNTIFS('Planificación 2026-1'!F:F,"PRINCIPAL",'Planificación 2026-1'!W:W,C477,'Planificación 2026-1'!H:H,"T4"))&gt;0,"P55"," ")</f>
        <v xml:space="preserve"> </v>
      </c>
      <c r="Z477" s="108" t="str">
        <f>IF(SUM(COUNTIFS('Planificación 2026-1'!F:F,"FILIAL",'Planificación 2026-1'!W:W,C477,'Planificación 2026-1'!H:H,"AF"))&gt;0," P01"," ")</f>
        <v xml:space="preserve"> </v>
      </c>
      <c r="AA477" s="108" t="str">
        <f>IF(SUM(COUNTIFS('Planificación 2026-1'!F:F,"FILIAL",'Planificación 2026-1'!W:W,C477,'Planificación 2026-1'!H:H,"EN"))&gt;0,"P02"," ")</f>
        <v xml:space="preserve"> </v>
      </c>
      <c r="AB477" s="108" t="str">
        <f>IF(SUM(COUNTIFS('Planificación 2026-1'!F:F,"FILIAL",'Planificación 2026-1'!W:W,C477,'Planificación 2026-1'!H:H,"IS"))&gt;0,"P03"," ")</f>
        <v xml:space="preserve"> </v>
      </c>
      <c r="AC477" s="108" t="str">
        <f>IF(SUM(COUNTIFS('Planificación 2026-1'!F:F,"FILIAL",'Planificación 2026-1'!W:W,C477,'Planificación 2026-1'!H:H,"PS"))&gt;0,"P04"," ")</f>
        <v xml:space="preserve"> </v>
      </c>
      <c r="AD477" s="108"/>
      <c r="AE477" s="108" t="str">
        <f>IF(SUM(COUNTIFS('Planificación 2026-1'!F:F,"FILIAL",'Planificación 2026-1'!W:W,C477,'Planificación 2026-1'!H:H,"IN"))&gt;0,"P06"," ")</f>
        <v xml:space="preserve"> </v>
      </c>
      <c r="AF477" s="108" t="str">
        <f>IF(SUM(COUNTIFS('Planificación 2026-1'!F:F,"FILIAL",'Planificación 2026-1'!W:W,C477,'Planificación 2026-1'!H:H,"CA"))&gt;0,"P07"," ")</f>
        <v xml:space="preserve"> </v>
      </c>
      <c r="AG477" s="108" t="str">
        <f>IF(SUM(COUNTIFS('Planificación 2026-1'!F:F,"FILIAL",'Planificación 2026-1'!W:W,C477,'Planificación 2026-1'!H:H,"DE"))&gt;0,"P08"," ")</f>
        <v xml:space="preserve"> </v>
      </c>
      <c r="AH477" s="108" t="str">
        <f>IF(SUM(COUNTIFS('Planificación 2026-1'!F:F,"FILIAL",'Planificación 2026-1'!W:W,C477,'Planificación 2026-1'!H:H,"OB"))&gt;0,"P09"," ")</f>
        <v xml:space="preserve"> </v>
      </c>
      <c r="AI477" s="108" t="str">
        <f>IF(SUM(COUNTIFS('Planificación 2026-1'!F:F,"FILIAL",'Planificación 2026-1'!W:W,C477,'Planificación 2026-1'!H:H,"MH"))&gt;0,"P31"," ")</f>
        <v xml:space="preserve"> </v>
      </c>
      <c r="AJ477" s="108" t="str">
        <f>IF(SUM(COUNTIFS('Planificación 2026-1'!F:F,"FILIAL",'Planificación 2026-1'!W:W,C477,'Planificación 2026-1'!H:H,"IC"))&gt;0,"P32"," ")</f>
        <v xml:space="preserve"> </v>
      </c>
      <c r="AK477" s="108" t="str">
        <f>IF(SUM(COUNTIFS('Planificación 2026-1'!F:F,"FILIAL",'Planificación 2026-1'!W:W,C477,'Planificación 2026-1'!H:H,"AR"))&gt;0,"P34"," ")</f>
        <v xml:space="preserve"> </v>
      </c>
      <c r="AL477" s="108" t="str">
        <f>IF(SUM(COUNTIFS('Planificación 2026-1'!F:F,"FILIAL",'Planificación 2026-1'!W:W,C477,'Planificación 2026-1'!H:H,"T1"))&gt;0,"P35"," ")</f>
        <v xml:space="preserve"> </v>
      </c>
      <c r="AM477" s="108" t="str">
        <f>IF(SUM(COUNTIFS('Planificación 2026-1'!F:F,"FILIAL",'Planificación 2026-1'!W:W,C477,'Planificación 2026-1'!H:H,"T3"))&gt;0,"P36"," ")</f>
        <v xml:space="preserve"> </v>
      </c>
      <c r="AN477" s="108" t="str">
        <f>IF(SUM(COUNTIFS('Planificación 2026-1'!F:F,"FILIAL",'Planificación 2026-1'!W:W,C477,'Planificación 2026-1'!H:H,"T2"))&gt;0,"P37"," ")</f>
        <v xml:space="preserve"> </v>
      </c>
      <c r="AO477" s="108" t="str">
        <f>IF(SUM(COUNTIFS('Planificación 2026-1'!F:F,"FILIAL",'Planificación 2026-1'!W:W,C477,'Planificación 2026-1'!H:H,"AE"))&gt;0,"P38"," ")</f>
        <v xml:space="preserve"> </v>
      </c>
      <c r="AP477" s="108" t="str">
        <f>IF(SUM(COUNTIFS('Planificación 2026-1'!F:F,"FILIAL",'Planificación 2026-1'!W:W,C477,'Planificación 2026-1'!H:H,"T4"))&gt;0,"P55"," ")</f>
        <v xml:space="preserve"> </v>
      </c>
      <c r="AQ477" s="108" t="str">
        <f>IF(SUM(COUNTIFS('Planificación 2026-1'!F:F,"SUNAMPE",'Planificación 2026-1'!W:W,C477,'Planificación 2026-1'!H:H,"AF"))&gt;0," P01"," ")</f>
        <v xml:space="preserve"> </v>
      </c>
      <c r="AR477" s="108" t="str">
        <f>IF(SUM(COUNTIFS('Planificación 2026-1'!F:F,"SUNAMPE",'Planificación 2026-1'!W:W,C477,'Planificación 2026-1'!H:H,"EN"))&gt;0,"P02"," ")</f>
        <v xml:space="preserve"> </v>
      </c>
      <c r="AS477" s="108" t="str">
        <f>IF(SUM(COUNTIFS('Planificación 2026-1'!F:F,"SUNAMPE",'Planificación 2026-1'!W:W,C477,'Planificación 2026-1'!H:H,"IS"))&gt;0,"P03"," ")</f>
        <v xml:space="preserve"> </v>
      </c>
      <c r="AT477" s="108" t="str">
        <f>IF(SUM(COUNTIFS('Planificación 2026-1'!F:F,"SUNAMPE",'Planificación 2026-1'!W:W,C477,'Planificación 2026-1'!H:H,"PS"))&gt;0,"P04"," ")</f>
        <v xml:space="preserve"> </v>
      </c>
      <c r="AU477" s="108"/>
      <c r="AV477" s="108" t="str">
        <f>IF(SUM(COUNTIFS('Planificación 2026-1'!F:F,"SUNAMPE",'Planificación 2026-1'!W:W,C477,'Planificación 2026-1'!H:H,"IN"))&gt;0,"P06"," ")</f>
        <v xml:space="preserve"> </v>
      </c>
      <c r="AW477" s="108" t="str">
        <f>IF(SUM(COUNTIFS('Planificación 2026-1'!F:F,"SUNAMPE",'Planificación 2026-1'!W:W,C477,'Planificación 2026-1'!H:H,"CA"))&gt;0,"P07"," ")</f>
        <v xml:space="preserve"> </v>
      </c>
      <c r="AX477" s="108" t="str">
        <f>IF(SUM(COUNTIFS('Planificación 2026-1'!F:F,"SUNAMPE",'Planificación 2026-1'!W:W,C477,'Planificación 2026-1'!H:H,"DE"))&gt;0,"P08"," ")</f>
        <v xml:space="preserve"> </v>
      </c>
      <c r="AY477" s="108" t="str">
        <f>IF(SUM(COUNTIFS('Planificación 2026-1'!F:F,"SUNAMPE",'Planificación 2026-1'!W:W,C477,'Planificación 2026-1'!H:H,"OB"))&gt;0,"P09"," ")</f>
        <v xml:space="preserve"> </v>
      </c>
      <c r="AZ477" s="108" t="str">
        <f>IF(SUM(COUNTIFS('Planificación 2026-1'!F:F,"SUNAMPE",'Planificación 2026-1'!W:W,C477,'Planificación 2026-1'!H:H,"MH"))&gt;0,"P31"," ")</f>
        <v xml:space="preserve"> </v>
      </c>
      <c r="BA477" s="108" t="str">
        <f>IF(SUM(COUNTIFS('Planificación 2026-1'!F:F,"SUNAMPE",'Planificación 2026-1'!W:W,C477,'Planificación 2026-1'!H:H,"IC"))&gt;0,"P32"," ")</f>
        <v xml:space="preserve"> </v>
      </c>
      <c r="BB477" s="108" t="str">
        <f>IF(SUM(COUNTIFS('Planificación 2026-1'!F:F,"SUNAMPE",'Planificación 2026-1'!W:W,C477,'Planificación 2026-1'!H:H,"AR"))&gt;0,"P34"," ")</f>
        <v xml:space="preserve"> </v>
      </c>
      <c r="BC477" s="108" t="str">
        <f>IF(SUM(COUNTIFS('Planificación 2026-1'!F:F,"SUNAMPE",'Planificación 2026-1'!W:W,C477,'Planificación 2026-1'!H:H,"T1"))&gt;0,"P35"," ")</f>
        <v xml:space="preserve"> </v>
      </c>
      <c r="BD477" s="108" t="str">
        <f>IF(SUM(COUNTIFS('Planificación 2026-1'!F:F,"SUNAMPE",'Planificación 2026-1'!W:W,C477,'Planificación 2026-1'!H:H,"T3"))&gt;0,"P36"," ")</f>
        <v xml:space="preserve"> </v>
      </c>
      <c r="BE477" s="108" t="str">
        <f>IF(SUM(COUNTIFS('Planificación 2026-1'!F:F,"SUNAMPE",'Planificación 2026-1'!W:W,C477,'Planificación 2026-1'!H:H,"T2"))&gt;0,"P37"," ")</f>
        <v xml:space="preserve"> </v>
      </c>
      <c r="BF477" s="108" t="str">
        <f>IF(SUM(COUNTIFS('Planificación 2026-1'!F:F,"SUNAMPE",'Planificación 2026-1'!W:W,C477,'Planificación 2026-1'!H:H,"AE"))&gt;0,"P38"," ")</f>
        <v xml:space="preserve"> </v>
      </c>
      <c r="BG477" s="108" t="str">
        <f>IF(SUM(COUNTIFS('Planificación 2026-1'!F:F,"SUNAMPE",'Planificación 2026-1'!W:W,C477,'Planificación 2026-1'!H:H,"T4"))&gt;0,"P55"," ")</f>
        <v xml:space="preserve"> </v>
      </c>
      <c r="BH477" s="108" t="str">
        <f>IF(SUM(COUNTIFS('Planificación 2026-1'!F:F,"HUAURA",'Planificación 2026-1'!W:W,C477,'Planificación 2026-1'!H:H,"AF"))&gt;0," P01"," ")</f>
        <v xml:space="preserve"> </v>
      </c>
      <c r="BI477" s="108" t="str">
        <f>IF(SUM(COUNTIFS('Planificación 2026-1'!F:F,"HUAURA",'Planificación 2026-1'!W:W,C477,'Planificación 2026-1'!H:H,"EN"))&gt;0,"P02"," ")</f>
        <v xml:space="preserve"> </v>
      </c>
      <c r="BJ477" s="108" t="str">
        <f>IF(SUM(COUNTIFS('Planificación 2026-1'!F:F,"HUAURA",'Planificación 2026-1'!W:W,C477,'Planificación 2026-1'!H:H,"IS"))&gt;0,"P03"," ")</f>
        <v xml:space="preserve"> </v>
      </c>
      <c r="BK477" s="108" t="str">
        <f>IF(SUM(COUNTIFS('Planificación 2026-1'!F:F,"HUAURA",'Planificación 2026-1'!W:W,C477,'Planificación 2026-1'!H:H,"PS"))&gt;0,"P04"," ")</f>
        <v xml:space="preserve"> </v>
      </c>
      <c r="BL477" s="108"/>
      <c r="BM477" s="108" t="str">
        <f>IF(SUM(COUNTIFS('Planificación 2026-1'!F:F,"HUAURA",'Planificación 2026-1'!W:W,C477,'Planificación 2026-1'!H:H,"IN"))&gt;0,"P06"," ")</f>
        <v xml:space="preserve"> </v>
      </c>
      <c r="BN477" s="108" t="str">
        <f>IF(SUM(COUNTIFS('Planificación 2026-1'!F:F,"HUAURA",'Planificación 2026-1'!W:W,C477,'Planificación 2026-1'!H:H,"CA"))&gt;0,"P07"," ")</f>
        <v xml:space="preserve"> </v>
      </c>
      <c r="BO477" s="108" t="str">
        <f>IF(SUM(COUNTIFS('Planificación 2026-1'!F:F,"HUAURA",'Planificación 2026-1'!W:W,C477,'Planificación 2026-1'!H:H,"DE"))&gt;0,"P08"," ")</f>
        <v xml:space="preserve"> </v>
      </c>
      <c r="BP477" s="108" t="str">
        <f>IF(SUM(COUNTIFS('Planificación 2026-1'!F:F,"HUAURA",'Planificación 2026-1'!W:W,C477,'Planificación 2026-1'!H:H,"OB"))&gt;0,"P09"," ")</f>
        <v xml:space="preserve"> </v>
      </c>
      <c r="BQ477" s="108" t="str">
        <f>IF(SUM(COUNTIFS('Planificación 2026-1'!F:F,"HUAURA",'Planificación 2026-1'!W:W,C477,'Planificación 2026-1'!H:H,"MH"))&gt;0,"P31"," ")</f>
        <v xml:space="preserve"> </v>
      </c>
      <c r="BR477" s="108" t="str">
        <f>IF(SUM(COUNTIFS('Planificación 2026-1'!F:F,"HUAURA",'Planificación 2026-1'!W:W,C477,'Planificación 2026-1'!H:H,"IC"))&gt;0,"P32"," ")</f>
        <v xml:space="preserve"> </v>
      </c>
      <c r="BS477" s="108" t="str">
        <f>IF(SUM(COUNTIFS('Planificación 2026-1'!F:F,"HUAURA",'Planificación 2026-1'!W:W,C477,'Planificación 2026-1'!H:H,"AR"))&gt;0,"P34"," ")</f>
        <v xml:space="preserve"> </v>
      </c>
      <c r="BT477" s="108" t="str">
        <f>IF(SUM(COUNTIFS('Planificación 2026-1'!F:F,"HUAURA",'Planificación 2026-1'!W:W,C477,'Planificación 2026-1'!H:H,"T1"))&gt;0,"P35"," ")</f>
        <v xml:space="preserve"> </v>
      </c>
      <c r="BU477" s="108" t="str">
        <f>IF(SUM(COUNTIFS('Planificación 2026-1'!F:F,"HUAURA",'Planificación 2026-1'!W:W,C477,'Planificación 2026-1'!H:H,"T3"))&gt;0,"P36"," ")</f>
        <v xml:space="preserve"> </v>
      </c>
      <c r="BV477" s="108" t="str">
        <f>IF(SUM(COUNTIFS('Planificación 2026-1'!F:F,"HUAURA",'Planificación 2026-1'!W:W,C477,'Planificación 2026-1'!H:H,"T2"))&gt;0,"P37"," ")</f>
        <v xml:space="preserve"> </v>
      </c>
      <c r="BW477" s="108" t="str">
        <f>IF(SUM(COUNTIFS('Planificación 2026-1'!F:F,"HUAURA",'Planificación 2026-1'!W:W,C477,'Planificación 2026-1'!H:H,"AE"))&gt;0,"P38"," ")</f>
        <v xml:space="preserve"> </v>
      </c>
      <c r="BX477" s="108" t="str">
        <f>IF(SUM(COUNTIFS('Planificación 2026-1'!F:F,"HUAURA",'Planificación 2026-1'!W:W,C477,'Planificación 2026-1'!H:H,"T4"))&gt;0,"P55"," ")</f>
        <v xml:space="preserve"> </v>
      </c>
      <c r="BY477" s="109">
        <f>SUMIFS('Planificación 2026-1'!R:R,'Planificación 2026-1'!W:W,C477,'Planificación 2026-1'!H:H,"AF",'Planificación 2026-1'!I:I,"&gt;2")</f>
        <v>0</v>
      </c>
      <c r="BZ477" s="109">
        <f>SUMIFS('Planificación 2026-1'!R:R,'Planificación 2026-1'!W:W,C477,'Planificación 2026-1'!H:H,"EN",'Planificación 2026-1'!I:I,"&gt;2")</f>
        <v>0</v>
      </c>
      <c r="CA477" s="109">
        <f>SUMIFS('Planificación 2026-1'!R:R,'Planificación 2026-1'!W:W,C477,'Planificación 2026-1'!H:H,"IS",'Planificación 2026-1'!I:I,"&gt;2")</f>
        <v>0</v>
      </c>
      <c r="CB477" s="109">
        <f>SUMIFS('Planificación 2026-1'!R:R,'Planificación 2026-1'!W:W,C477,'Planificación 2026-1'!H:H,"PS",'Planificación 2026-1'!I:I,"&gt;2")</f>
        <v>0</v>
      </c>
      <c r="CC477" s="109">
        <f>SUMIFS('Planificación 2026-1'!R:R,'Planificación 2026-1'!W:W,C477,'Planificación 2026-1'!H:H,"IN",'Planificación 2026-1'!I:I,"&gt;2")</f>
        <v>0</v>
      </c>
      <c r="CD477" s="109">
        <f>SUMIFS('Planificación 2026-1'!R:R,'Planificación 2026-1'!W:W,C477,'Planificación 2026-1'!H:H,"CA",'Planificación 2026-1'!I:I,"&gt;2")</f>
        <v>0</v>
      </c>
      <c r="CE477" s="109">
        <f>SUMIFS('Planificación 2026-1'!R:R,'Planificación 2026-1'!W:W,C477,'Planificación 2026-1'!H:H,"DE",'Planificación 2026-1'!I:I,"&gt;2")</f>
        <v>0</v>
      </c>
      <c r="CF477" s="109">
        <f>SUMIFS('Planificación 2026-1'!R:R,'Planificación 2026-1'!W:W,C477,'Planificación 2026-1'!H:H,"OB",'Planificación 2026-1'!I:I,"&gt;2")</f>
        <v>0</v>
      </c>
      <c r="CG477" s="109">
        <f>SUMIFS('Planificación 2026-1'!R:R,'Planificación 2026-1'!W:W,C477,'Planificación 2026-1'!H:H,"MH",'Planificación 2026-1'!I:I,"&gt;2")</f>
        <v>0</v>
      </c>
      <c r="CH477" s="109">
        <f>SUMIFS('Planificación 2026-1'!R:R,'Planificación 2026-1'!W:W,C477,'Planificación 2026-1'!H:H,"IC",'Planificación 2026-1'!I:I,"&gt;2")</f>
        <v>0</v>
      </c>
      <c r="CI477" s="109">
        <f>SUMIFS('Planificación 2026-1'!R:R,'Planificación 2026-1'!W:W,C477,'Planificación 2026-1'!H:H,"AR",'Planificación 2026-1'!I:I,"&gt;2")</f>
        <v>0</v>
      </c>
      <c r="CJ477" s="109">
        <f>SUMIFS('Planificación 2026-1'!R:R,'Planificación 2026-1'!W:W,C477,'Planificación 2026-1'!H:H,"T1",'Planificación 2026-1'!I:I,"&gt;2")</f>
        <v>0</v>
      </c>
      <c r="CK477" s="109">
        <f>SUMIFS('Planificación 2026-1'!R:R,'Planificación 2026-1'!W:W,C477,'Planificación 2026-1'!H:H,"T3",'Planificación 2026-1'!I:I,"&gt;2")</f>
        <v>0</v>
      </c>
      <c r="CL477" s="109">
        <f>SUMIFS('Planificación 2026-1'!R:R,'Planificación 2026-1'!W:W,C477,'Planificación 2026-1'!H:H,"T2",'Planificación 2026-1'!I:I,"&gt;2")</f>
        <v>0</v>
      </c>
      <c r="CM477" s="109">
        <f>SUMIFS('Planificación 2026-1'!R:R,'Planificación 2026-1'!W:W,C477,'Planificación 2026-1'!H:H,"AE",'Planificación 2026-1'!I:I,"&gt;2")</f>
        <v>0</v>
      </c>
      <c r="CN477" s="109">
        <f>SUMIFS('Planificación 2026-1'!R:R,'Planificación 2026-1'!W:W,C477,'Planificación 2026-1'!H:H,"T4",'Planificación 2026-1'!I:I,"&gt;2")</f>
        <v>0</v>
      </c>
      <c r="CO477" s="109">
        <f>SUMIFS('Planificación 2026-1'!R:R,'Planificación 2026-1'!W:W,C477,'Planificación 2026-1'!H:H,"AF",'Planificación 2026-1'!I:I,"&lt;3")</f>
        <v>0</v>
      </c>
      <c r="CP477" s="109">
        <f>SUMIFS('Planificación 2026-1'!R:R,'Planificación 2026-1'!W:W,C477,'Planificación 2026-1'!H:H,"EN",'Planificación 2026-1'!I:I,"&lt;3")</f>
        <v>0</v>
      </c>
      <c r="CQ477" s="109">
        <f>SUMIFS('Planificación 2026-1'!R:R,'Planificación 2026-1'!W:W,C477,'Planificación 2026-1'!H:H,"IS",'Planificación 2026-1'!I:I,"&lt;3")</f>
        <v>0</v>
      </c>
      <c r="CR477" s="109">
        <f>SUMIFS('Planificación 2026-1'!R:R,'Planificación 2026-1'!W:W,C477,'Planificación 2026-1'!H:H,"PS",'Planificación 2026-1'!I:I,"&lt;3")</f>
        <v>0</v>
      </c>
      <c r="CS477" s="109">
        <f>SUMIFS('Planificación 2026-1'!R:R,'Planificación 2026-1'!W:W,C477,'Planificación 2026-1'!H:H,"IN",'Planificación 2026-1'!I:I,"&lt;3")</f>
        <v>0</v>
      </c>
      <c r="CT477" s="109">
        <f>SUMIFS('Planificación 2026-1'!R:R,'Planificación 2026-1'!W:W,C477,'Planificación 2026-1'!H:H,"CA",'Planificación 2026-1'!I:I,"&lt;3")</f>
        <v>0</v>
      </c>
      <c r="CU477" s="109">
        <f>SUMIFS('Planificación 2026-1'!R:R,'Planificación 2026-1'!W:W,C477,'Planificación 2026-1'!H:H,"DE",'Planificación 2026-1'!I:I,"&lt;3")</f>
        <v>0</v>
      </c>
      <c r="CV477" s="109">
        <f>SUMIFS('Planificación 2026-1'!R:R,'Planificación 2026-1'!W:W,C477,'Planificación 2026-1'!H:H,"OB",'Planificación 2026-1'!I:I,"&lt;3")</f>
        <v>0</v>
      </c>
      <c r="CW477" s="109">
        <f>SUMIFS('Planificación 2026-1'!R:R,'Planificación 2026-1'!W:W,C477,'Planificación 2026-1'!H:H,"MH",'Planificación 2026-1'!I:I,"&lt;3")</f>
        <v>0</v>
      </c>
      <c r="CX477" s="109">
        <f>SUMIFS('Planificación 2026-1'!R:R,'Planificación 2026-1'!W:W,C477,'Planificación 2026-1'!H:H,"IC",'Planificación 2026-1'!I:I,"&lt;3")</f>
        <v>0</v>
      </c>
      <c r="CY477" s="109">
        <f>SUMIFS('Planificación 2026-1'!R:R,'Planificación 2026-1'!W:W,C477,'Planificación 2026-1'!H:H,"AR",'Planificación 2026-1'!I:I,"&lt;3")</f>
        <v>0</v>
      </c>
      <c r="CZ477" s="109">
        <f>SUMIFS('Planificación 2026-1'!R:R,'Planificación 2026-1'!W:W,C477,'Planificación 2026-1'!H:H,"T1",'Planificación 2026-1'!I:I,"&lt;3")</f>
        <v>0</v>
      </c>
      <c r="DA477" s="109">
        <f>SUMIFS('Planificación 2026-1'!R:R,'Planificación 2026-1'!W:W,C477,'Planificación 2026-1'!H:H,"T3",'Planificación 2026-1'!I:I,"&lt;3")</f>
        <v>0</v>
      </c>
      <c r="DB477" s="109">
        <f>SUMIFS('Planificación 2026-1'!R:R,'Planificación 2026-1'!W:W,C477,'Planificación 2026-1'!H:H,"T2",'Planificación 2026-1'!I:I,"&lt;3")</f>
        <v>0</v>
      </c>
      <c r="DC477" s="109">
        <f>SUMIFS('Planificación 2026-1'!R:R,'Planificación 2026-1'!W:W,C477,'Planificación 2026-1'!H:H,"AE",'Planificación 2026-1'!I:I,"&lt;3")</f>
        <v>0</v>
      </c>
      <c r="DD477" s="109">
        <f>SUMIFS('Planificación 2026-1'!R:R,'Planificación 2026-1'!W:W,C477,'Planificación 2026-1'!H:H,"T4",'Planificación 2026-1'!I:I,"&lt;3")</f>
        <v>0</v>
      </c>
      <c r="DE477" s="108" t="str">
        <f t="shared" si="72"/>
        <v/>
      </c>
      <c r="DF477" s="41">
        <f>IF(C477="","",SUMIFS('Planificación 2026-1'!R:R,'Planificación 2026-1'!W:W,C477,'Planificación 2026-1'!F:F,"PRINCIPAL",'Planificación 2026-1'!X:X,"VIRTUAL"))</f>
        <v>0</v>
      </c>
      <c r="DG477" s="41">
        <f>IF(C477="","",SUMIFS('Planificación 2026-1'!R:R,'Planificación 2026-1'!W:W,C477,'Planificación 2026-1'!F:F,"PRINCIPAL",'Planificación 2026-1'!X:X,"PRESENCIAL"))</f>
        <v>0</v>
      </c>
      <c r="DH477" s="41">
        <f>IF(C477="","",SUMIFS('Planificación 2026-1'!R:R,'Planificación 2026-1'!W:W,C477,'Planificación 2026-1'!F:F,"PRINCIPAL",'Planificación 2026-1'!X:X,"HIBRIDO PRESENCIAL"))</f>
        <v>0</v>
      </c>
      <c r="DI477" s="108" t="str">
        <f t="shared" si="73"/>
        <v/>
      </c>
      <c r="DJ477" s="108">
        <f>IF(C477="","",SUMIFS('Planificación 2026-1'!R:R,'Planificación 2026-1'!W:W,C477,'Planificación 2026-1'!F:F,"FILIAL",'Planificación 2026-1'!X:X,"VIRTUAL"))</f>
        <v>0</v>
      </c>
      <c r="DK477" s="110">
        <f>IF(C477="","",SUMIFS('Planificación 2026-1'!R:R,'Planificación 2026-1'!W:W,C477,'Planificación 2026-1'!F:F,"FILIAL",'Planificación 2026-1'!X:X,"PRESENCIAL"))</f>
        <v>0</v>
      </c>
      <c r="DL477" s="61">
        <f>IF(C477="","",SUMIFS('Planificación 2026-1'!R:R,'Planificación 2026-1'!W:W,C477,'Planificación 2026-1'!F:F,"FILIAL",'Planificación 2026-1'!X:X,"HIBRIDO PRESENCIAL"))</f>
        <v>0</v>
      </c>
      <c r="DM477" s="111" t="str">
        <f t="shared" si="74"/>
        <v/>
      </c>
      <c r="DN477" s="108">
        <f>IF(C477="","",SUMIFS('Planificación 2026-1'!R:R,'Planificación 2026-1'!W:W,C477,'Planificación 2026-1'!F:F,"SUNAMPE",'Planificación 2026-1'!X:X,"VIRTUAL"))</f>
        <v>0</v>
      </c>
      <c r="DO477" s="61">
        <f>IF(C477="","",SUMIFS('Planificación 2026-1'!R:R,'Planificación 2026-1'!W:W,C477,'Planificación 2026-1'!F:F,"SUNAMPE",'Planificación 2026-1'!X:X,"PRESENCIAL"))</f>
        <v>0</v>
      </c>
      <c r="DP477" s="111" t="str">
        <f t="shared" si="75"/>
        <v/>
      </c>
      <c r="DQ477" s="108">
        <f>IF(C477="","",SUMIFS('Planificación 2026-1'!R:R,'Planificación 2026-1'!W:W,C477,'Planificación 2026-1'!F:F,"HUAURA",'Planificación 2026-1'!X:X,"VIRTUAL"))</f>
        <v>0</v>
      </c>
      <c r="DR477" s="61">
        <f>IF(C477="","",SUMIFS('Planificación 2026-1'!R:R,'Planificación 2026-1'!W:W,C477,'Planificación 2026-1'!F:F,"HUAURA",'Planificación 2026-1'!X:X,"PRESENCIAL"))</f>
        <v>0</v>
      </c>
      <c r="DS477" s="76">
        <f>SUMIFS('Planificación 2026-1'!R:R,'Planificación 2026-1'!W:W,C477,'Planificación 2026-1'!F:F,"PRINCIPAL",'Planificación 2026-1'!X:X,"VIRTUAL",'Planificación 2026-1'!I:I,"&gt;2")</f>
        <v>0</v>
      </c>
      <c r="DT477" s="76">
        <f>SUMIFS('Planificación 2026-1'!R:R,'Planificación 2026-1'!W:W,C477,'Planificación 2026-1'!F:F,"PRINCIPAL",'Planificación 2026-1'!X:X,"&lt;&gt;VIRTUAL",'Planificación 2026-1'!I:I,"&gt;2")</f>
        <v>0</v>
      </c>
      <c r="DU477" s="76">
        <f>SUMIFS('Planificación 2026-1'!R:R,'Planificación 2026-1'!W:W,C477,'Planificación 2026-1'!F:F,"SUNAMPE",'Planificación 2026-1'!X:X,"VIRTUAL",'Planificación 2026-1'!I:I,"&gt;2")</f>
        <v>0</v>
      </c>
      <c r="DV477" s="76">
        <f>SUMIFS('Planificación 2026-1'!R:R,'Planificación 2026-1'!W:W,C477,'Planificación 2026-1'!F:F,"SUNAMPE",'Planificación 2026-1'!X:X,"&lt;&gt;VIRTUAL",'Planificación 2026-1'!I:I,"&gt;2")</f>
        <v>0</v>
      </c>
      <c r="DW477" s="76">
        <f>SUMIFS('Planificación 2026-1'!R:R,'Planificación 2026-1'!W:W,C477,'Planificación 2026-1'!F:F,"FILIAL",'Planificación 2026-1'!X:X,"VIRTUAL",'Planificación 2026-1'!I:I,"&gt;2")</f>
        <v>0</v>
      </c>
      <c r="DX477" s="76">
        <f>SUMIFS('Planificación 2026-1'!R:R,'Planificación 2026-1'!W:W,C477,'Planificación 2026-1'!F:F,"FILIAL",'Planificación 2026-1'!X:X,"&lt;&gt;VIRTUAL",'Planificación 2026-1'!I:I,"&gt;2")</f>
        <v>0</v>
      </c>
      <c r="DY477" s="76">
        <f>SUMIFS('Planificación 2026-1'!R:R,'Planificación 2026-1'!W:W,C477,'Planificación 2026-1'!F:F,"PORUMA",'Planificación 2026-1'!X:X,"VIRTUAL",'Planificación 2026-1'!I:I,"&gt;2")</f>
        <v>0</v>
      </c>
      <c r="DZ477" s="76">
        <f>SUMIFS('Planificación 2026-1'!R:R,'Planificación 2026-1'!W:W,C477,'Planificación 2026-1'!F:F,"PORUMA",'Planificación 2026-1'!X:X,"&lt;&gt;VIRTUAL",'Planificación 2026-1'!I:I,"&gt;2")</f>
        <v>0</v>
      </c>
      <c r="EA477" s="76">
        <f>SUMIFS('Planificación 2026-1'!R:R,'Planificación 2026-1'!W:W,C477,'Planificación 2026-1'!F:F,"HUAURA",'Planificación 2026-1'!X:X,"VIRTUAL",'Planificación 2026-1'!I:I,"&gt;2")</f>
        <v>0</v>
      </c>
      <c r="EB477" s="76">
        <f>SUMIFS('Planificación 2026-1'!R:R,'Planificación 2026-1'!W:W,C477,'Planificación 2026-1'!F:F,"HUAURA",'Planificación 2026-1'!X:X,"&lt;&gt;VIRTUAL",'Planificación 2026-1'!I:I,"&gt;2")</f>
        <v>0</v>
      </c>
      <c r="EC477" s="76">
        <f>SUMIFS('Planificación 2026-1'!R:R,'Planificación 2026-1'!W:W,C477,'Planificación 2026-1'!F:F,"PRINCIPAL",'Planificación 2026-1'!X:X,"VIRTUAL",'Planificación 2026-1'!I:I,"&lt;3")</f>
        <v>0</v>
      </c>
      <c r="ED477" s="76">
        <f>SUMIFS('Planificación 2026-1'!R:R,'Planificación 2026-1'!W:W,C477,'Planificación 2026-1'!F:F,"PRINCIPAL",'Planificación 2026-1'!X:X,"&lt;&gt;VIRTUAL",'Planificación 2026-1'!I:I,"&lt;3")</f>
        <v>0</v>
      </c>
      <c r="EE477" s="76">
        <f>SUMIFS('Planificación 2026-1'!R:R,'Planificación 2026-1'!W:W,C477,'Planificación 2026-1'!F:F,"SUNAMPE",'Planificación 2026-1'!X:X,"VIRTUAL",'Planificación 2026-1'!I:I,"&lt;3")</f>
        <v>0</v>
      </c>
      <c r="EF477" s="76">
        <f>SUMIFS('Planificación 2026-1'!R:R,'Planificación 2026-1'!W:W,C477,'Planificación 2026-1'!F:F,"SUNAMPE",'Planificación 2026-1'!X:X,"&lt;&gt;VIRTUAL",'Planificación 2026-1'!I:I,"&lt;3")</f>
        <v>0</v>
      </c>
      <c r="EG477" s="76">
        <f>SUMIFS('Planificación 2026-1'!R:R,'Planificación 2026-1'!W:W,C477,'Planificación 2026-1'!F:F,"FILIAL",'Planificación 2026-1'!X:X,"VIRTUAL",'Planificación 2026-1'!I:I,"&lt;3")</f>
        <v>0</v>
      </c>
      <c r="EH477" s="76">
        <f>SUMIFS('Planificación 2026-1'!R:R,'Planificación 2026-1'!W:W,C477,'Planificación 2026-1'!F:F,"FILIAL",'Planificación 2026-1'!X:X,"&lt;&gt;VIRTUAL",'Planificación 2026-1'!I:I,"&lt;3")</f>
        <v>0</v>
      </c>
      <c r="EI477" s="76">
        <f>SUMIFS('Planificación 2026-1'!R:R,'Planificación 2026-1'!W:W,C477,'Planificación 2026-1'!F:F,"PORUMA",'Planificación 2026-1'!X:X,"VIRTUAL",'Planificación 2026-1'!I:I,"&lt;3")</f>
        <v>0</v>
      </c>
      <c r="EJ477" s="76">
        <f>SUMIFS('Planificación 2026-1'!R:R,'Planificación 2026-1'!W:W,C477,'Planificación 2026-1'!F:F,"PORUMA",'Planificación 2026-1'!X:X,"&lt;&gt;VIRTUAL",'Planificación 2026-1'!I:I,"&lt;3")</f>
        <v>0</v>
      </c>
      <c r="EK477" s="76">
        <f>SUMIFS('Planificación 2026-1'!R:R,'Planificación 2026-1'!W:W,C477,'Planificación 2026-1'!F:F,"HUAURA",'Planificación 2026-1'!X:X,"VIRTUAL",'Planificación 2026-1'!I:I,"&lt;3")</f>
        <v>0</v>
      </c>
      <c r="EL477" s="76">
        <f>SUMIFS('Planificación 2026-1'!R:R,'Planificación 2026-1'!W:W,C477,'Planificación 2026-1'!F:F,"HUAURA",'Planificación 2026-1'!X:X,"&lt;&gt;VIRTUAL",'Planificación 2026-1'!I:I,"&lt;3")</f>
        <v>0</v>
      </c>
      <c r="EM477" s="76"/>
      <c r="EN477" s="76">
        <f t="shared" si="68"/>
        <v>0</v>
      </c>
      <c r="EO477" s="76">
        <f t="shared" si="69"/>
        <v>0</v>
      </c>
      <c r="EP477" s="76" t="b">
        <f t="shared" si="70"/>
        <v>1</v>
      </c>
      <c r="EQ477" s="76" t="str">
        <f t="shared" si="71"/>
        <v/>
      </c>
      <c r="ER477" s="76" t="str">
        <f t="shared" si="76"/>
        <v>PRESENCIAL</v>
      </c>
    </row>
    <row r="478" spans="1:148" ht="15" hidden="1" customHeight="1">
      <c r="A478" s="83"/>
      <c r="B478" s="119">
        <v>475</v>
      </c>
      <c r="C478" s="120" t="s">
        <v>653</v>
      </c>
      <c r="D478" s="112">
        <f>SUMIF('Planificación 2026-1'!W:W,C478,'Planificación 2026-1'!R:R)</f>
        <v>0</v>
      </c>
      <c r="E478" s="114" t="s">
        <v>173</v>
      </c>
      <c r="F478" s="115" t="s">
        <v>596</v>
      </c>
      <c r="G478" s="115" t="s">
        <v>153</v>
      </c>
      <c r="H478" s="115" t="s">
        <v>141</v>
      </c>
      <c r="I478" s="107" t="str">
        <f>IF(SUM(COUNTIFS('Planificación 2026-1'!F:F,"PRINCIPAL",'Planificación 2026-1'!W:W,C478,'Planificación 2026-1'!H:H,"AF"))&gt;0,"P01"," ")</f>
        <v xml:space="preserve"> </v>
      </c>
      <c r="J478" s="108" t="str">
        <f>IF(SUM(COUNTIFS('Planificación 2026-1'!F:F,"PRINCIPAL",'Planificación 2026-1'!W:W,C478,'Planificación 2026-1'!H:H,"EN"))&gt;0,"P02"," ")</f>
        <v xml:space="preserve"> </v>
      </c>
      <c r="K478" s="108" t="str">
        <f>IF(SUM(COUNTIFS('Planificación 2026-1'!F:F,"PRINCIPAL",'Planificación 2026-1'!W:W,C478,'Planificación 2026-1'!H:H,"IS"))&gt;0,"P03"," ")</f>
        <v xml:space="preserve"> </v>
      </c>
      <c r="L478" s="108" t="str">
        <f>IF(SUM(COUNTIFS('Planificación 2026-1'!F:F,"PRINCIPAL",'Planificación 2026-1'!W:W,C478,'Planificación 2026-1'!H:H,"PS"))&gt;0,"P04"," ")</f>
        <v xml:space="preserve"> </v>
      </c>
      <c r="M478" s="108"/>
      <c r="N478" s="108" t="str">
        <f>IF(SUM(COUNTIFS('Planificación 2026-1'!F:F,"PRINCIPAL",'Planificación 2026-1'!W:W,C478,'Planificación 2026-1'!H:H,"IN"))&gt;0,"P06"," ")</f>
        <v xml:space="preserve"> </v>
      </c>
      <c r="O478" s="108" t="str">
        <f>IF(SUM(COUNTIFS('Planificación 2026-1'!F:F,"PRINCIPAL",'Planificación 2026-1'!W:W,C478,'Planificación 2026-1'!H:H,"CA"))&gt;0,"P07"," ")</f>
        <v xml:space="preserve"> </v>
      </c>
      <c r="P478" s="108" t="str">
        <f>IF(SUM(COUNTIFS('Planificación 2026-1'!F:F,"PRINCIPAL",'Planificación 2026-1'!W:W,C478,'Planificación 2026-1'!H:H,"DE"))&gt;0,"P08"," ")</f>
        <v xml:space="preserve"> </v>
      </c>
      <c r="Q478" s="108" t="str">
        <f>IF(SUM(COUNTIFS('Planificación 2026-1'!F:F,"PRINCIPAL",'Planificación 2026-1'!W:W,C478,'Planificación 2026-1'!H:H,"OB"))&gt;0,"P09"," ")</f>
        <v xml:space="preserve"> </v>
      </c>
      <c r="R478" s="108" t="str">
        <f>IF(SUM(COUNTIFS('Planificación 2026-1'!F:F,"PRINCIPAL",'Planificación 2026-1'!W:W,C478,'Planificación 2026-1'!H:H,"MH"))&gt;0,"P31"," ")</f>
        <v xml:space="preserve"> </v>
      </c>
      <c r="S478" s="108" t="str">
        <f>IF(SUM(COUNTIFS('Planificación 2026-1'!F:F,"PRINCIPAL",'Planificación 2026-1'!W:W,C478,'Planificación 2026-1'!H:H,"IC"))&gt;0,"P32"," ")</f>
        <v xml:space="preserve"> </v>
      </c>
      <c r="T478" s="108" t="str">
        <f>IF(SUM(COUNTIFS('Planificación 2026-1'!F:F,"PRINCIPAL",'Planificación 2026-1'!W:W,C478,'Planificación 2026-1'!H:H,"AR"))&gt;0,"P34"," ")</f>
        <v xml:space="preserve"> </v>
      </c>
      <c r="U478" s="108" t="str">
        <f>IF(SUM(COUNTIFS('Planificación 2026-1'!F:F,"PRINCIPAL",'Planificación 2026-1'!W:W,C478,'Planificación 2026-1'!H:H,"T1"))&gt;0,"P35"," ")</f>
        <v xml:space="preserve"> </v>
      </c>
      <c r="V478" s="108" t="str">
        <f>IF(SUM(COUNTIFS('Planificación 2026-1'!F:F,"PRINCIPAL",'Planificación 2026-1'!W:W,C478,'Planificación 2026-1'!H:H,"T3"))&gt;0,"P36"," ")</f>
        <v xml:space="preserve"> </v>
      </c>
      <c r="W478" s="108" t="str">
        <f>IF(SUM(COUNTIFS('Planificación 2026-1'!F:F,"PRINCIPAL",'Planificación 2026-1'!W:W,C478,'Planificación 2026-1'!H:H,"T2"))&gt;0,"P37"," ")</f>
        <v xml:space="preserve"> </v>
      </c>
      <c r="X478" s="108" t="str">
        <f>IF(SUM(COUNTIFS('Planificación 2026-1'!F:F,"PRINCIPAL",'Planificación 2026-1'!W:W,C478,'Planificación 2026-1'!H:H,"AE"))&gt;0,"P38"," ")</f>
        <v xml:space="preserve"> </v>
      </c>
      <c r="Y478" s="108" t="str">
        <f>IF(SUM(COUNTIFS('Planificación 2026-1'!F:F,"PRINCIPAL",'Planificación 2026-1'!W:W,C478,'Planificación 2026-1'!H:H,"T4"))&gt;0,"P55"," ")</f>
        <v xml:space="preserve"> </v>
      </c>
      <c r="Z478" s="108" t="str">
        <f>IF(SUM(COUNTIFS('Planificación 2026-1'!F:F,"FILIAL",'Planificación 2026-1'!W:W,C478,'Planificación 2026-1'!H:H,"AF"))&gt;0," P01"," ")</f>
        <v xml:space="preserve"> </v>
      </c>
      <c r="AA478" s="108" t="str">
        <f>IF(SUM(COUNTIFS('Planificación 2026-1'!F:F,"FILIAL",'Planificación 2026-1'!W:W,C478,'Planificación 2026-1'!H:H,"EN"))&gt;0,"P02"," ")</f>
        <v xml:space="preserve"> </v>
      </c>
      <c r="AB478" s="108" t="str">
        <f>IF(SUM(COUNTIFS('Planificación 2026-1'!F:F,"FILIAL",'Planificación 2026-1'!W:W,C478,'Planificación 2026-1'!H:H,"IS"))&gt;0,"P03"," ")</f>
        <v xml:space="preserve"> </v>
      </c>
      <c r="AC478" s="108" t="str">
        <f>IF(SUM(COUNTIFS('Planificación 2026-1'!F:F,"FILIAL",'Planificación 2026-1'!W:W,C478,'Planificación 2026-1'!H:H,"PS"))&gt;0,"P04"," ")</f>
        <v xml:space="preserve"> </v>
      </c>
      <c r="AD478" s="108"/>
      <c r="AE478" s="108" t="str">
        <f>IF(SUM(COUNTIFS('Planificación 2026-1'!F:F,"FILIAL",'Planificación 2026-1'!W:W,C478,'Planificación 2026-1'!H:H,"IN"))&gt;0,"P06"," ")</f>
        <v xml:space="preserve"> </v>
      </c>
      <c r="AF478" s="108" t="str">
        <f>IF(SUM(COUNTIFS('Planificación 2026-1'!F:F,"FILIAL",'Planificación 2026-1'!W:W,C478,'Planificación 2026-1'!H:H,"CA"))&gt;0,"P07"," ")</f>
        <v xml:space="preserve"> </v>
      </c>
      <c r="AG478" s="108" t="str">
        <f>IF(SUM(COUNTIFS('Planificación 2026-1'!F:F,"FILIAL",'Planificación 2026-1'!W:W,C478,'Planificación 2026-1'!H:H,"DE"))&gt;0,"P08"," ")</f>
        <v xml:space="preserve"> </v>
      </c>
      <c r="AH478" s="108" t="str">
        <f>IF(SUM(COUNTIFS('Planificación 2026-1'!F:F,"FILIAL",'Planificación 2026-1'!W:W,C478,'Planificación 2026-1'!H:H,"OB"))&gt;0,"P09"," ")</f>
        <v xml:space="preserve"> </v>
      </c>
      <c r="AI478" s="108" t="str">
        <f>IF(SUM(COUNTIFS('Planificación 2026-1'!F:F,"FILIAL",'Planificación 2026-1'!W:W,C478,'Planificación 2026-1'!H:H,"MH"))&gt;0,"P31"," ")</f>
        <v xml:space="preserve"> </v>
      </c>
      <c r="AJ478" s="108" t="str">
        <f>IF(SUM(COUNTIFS('Planificación 2026-1'!F:F,"FILIAL",'Planificación 2026-1'!W:W,C478,'Planificación 2026-1'!H:H,"IC"))&gt;0,"P32"," ")</f>
        <v xml:space="preserve"> </v>
      </c>
      <c r="AK478" s="108" t="str">
        <f>IF(SUM(COUNTIFS('Planificación 2026-1'!F:F,"FILIAL",'Planificación 2026-1'!W:W,C478,'Planificación 2026-1'!H:H,"AR"))&gt;0,"P34"," ")</f>
        <v xml:space="preserve"> </v>
      </c>
      <c r="AL478" s="108" t="str">
        <f>IF(SUM(COUNTIFS('Planificación 2026-1'!F:F,"FILIAL",'Planificación 2026-1'!W:W,C478,'Planificación 2026-1'!H:H,"T1"))&gt;0,"P35"," ")</f>
        <v xml:space="preserve"> </v>
      </c>
      <c r="AM478" s="108" t="str">
        <f>IF(SUM(COUNTIFS('Planificación 2026-1'!F:F,"FILIAL",'Planificación 2026-1'!W:W,C478,'Planificación 2026-1'!H:H,"T3"))&gt;0,"P36"," ")</f>
        <v xml:space="preserve"> </v>
      </c>
      <c r="AN478" s="108" t="str">
        <f>IF(SUM(COUNTIFS('Planificación 2026-1'!F:F,"FILIAL",'Planificación 2026-1'!W:W,C478,'Planificación 2026-1'!H:H,"T2"))&gt;0,"P37"," ")</f>
        <v xml:space="preserve"> </v>
      </c>
      <c r="AO478" s="108" t="str">
        <f>IF(SUM(COUNTIFS('Planificación 2026-1'!F:F,"FILIAL",'Planificación 2026-1'!W:W,C478,'Planificación 2026-1'!H:H,"AE"))&gt;0,"P38"," ")</f>
        <v xml:space="preserve"> </v>
      </c>
      <c r="AP478" s="108" t="str">
        <f>IF(SUM(COUNTIFS('Planificación 2026-1'!F:F,"FILIAL",'Planificación 2026-1'!W:W,C478,'Planificación 2026-1'!H:H,"T4"))&gt;0,"P55"," ")</f>
        <v xml:space="preserve"> </v>
      </c>
      <c r="AQ478" s="108" t="str">
        <f>IF(SUM(COUNTIFS('Planificación 2026-1'!F:F,"SUNAMPE",'Planificación 2026-1'!W:W,C478,'Planificación 2026-1'!H:H,"AF"))&gt;0," P01"," ")</f>
        <v xml:space="preserve"> </v>
      </c>
      <c r="AR478" s="108" t="str">
        <f>IF(SUM(COUNTIFS('Planificación 2026-1'!F:F,"SUNAMPE",'Planificación 2026-1'!W:W,C478,'Planificación 2026-1'!H:H,"EN"))&gt;0,"P02"," ")</f>
        <v xml:space="preserve"> </v>
      </c>
      <c r="AS478" s="108" t="str">
        <f>IF(SUM(COUNTIFS('Planificación 2026-1'!F:F,"SUNAMPE",'Planificación 2026-1'!W:W,C478,'Planificación 2026-1'!H:H,"IS"))&gt;0,"P03"," ")</f>
        <v xml:space="preserve"> </v>
      </c>
      <c r="AT478" s="108" t="str">
        <f>IF(SUM(COUNTIFS('Planificación 2026-1'!F:F,"SUNAMPE",'Planificación 2026-1'!W:W,C478,'Planificación 2026-1'!H:H,"PS"))&gt;0,"P04"," ")</f>
        <v xml:space="preserve"> </v>
      </c>
      <c r="AU478" s="108"/>
      <c r="AV478" s="108" t="str">
        <f>IF(SUM(COUNTIFS('Planificación 2026-1'!F:F,"SUNAMPE",'Planificación 2026-1'!W:W,C478,'Planificación 2026-1'!H:H,"IN"))&gt;0,"P06"," ")</f>
        <v xml:space="preserve"> </v>
      </c>
      <c r="AW478" s="108" t="str">
        <f>IF(SUM(COUNTIFS('Planificación 2026-1'!F:F,"SUNAMPE",'Planificación 2026-1'!W:W,C478,'Planificación 2026-1'!H:H,"CA"))&gt;0,"P07"," ")</f>
        <v xml:space="preserve"> </v>
      </c>
      <c r="AX478" s="108" t="str">
        <f>IF(SUM(COUNTIFS('Planificación 2026-1'!F:F,"SUNAMPE",'Planificación 2026-1'!W:W,C478,'Planificación 2026-1'!H:H,"DE"))&gt;0,"P08"," ")</f>
        <v xml:space="preserve"> </v>
      </c>
      <c r="AY478" s="108" t="str">
        <f>IF(SUM(COUNTIFS('Planificación 2026-1'!F:F,"SUNAMPE",'Planificación 2026-1'!W:W,C478,'Planificación 2026-1'!H:H,"OB"))&gt;0,"P09"," ")</f>
        <v xml:space="preserve"> </v>
      </c>
      <c r="AZ478" s="108" t="str">
        <f>IF(SUM(COUNTIFS('Planificación 2026-1'!F:F,"SUNAMPE",'Planificación 2026-1'!W:W,C478,'Planificación 2026-1'!H:H,"MH"))&gt;0,"P31"," ")</f>
        <v xml:space="preserve"> </v>
      </c>
      <c r="BA478" s="108" t="str">
        <f>IF(SUM(COUNTIFS('Planificación 2026-1'!F:F,"SUNAMPE",'Planificación 2026-1'!W:W,C478,'Planificación 2026-1'!H:H,"IC"))&gt;0,"P32"," ")</f>
        <v xml:space="preserve"> </v>
      </c>
      <c r="BB478" s="108" t="str">
        <f>IF(SUM(COUNTIFS('Planificación 2026-1'!F:F,"SUNAMPE",'Planificación 2026-1'!W:W,C478,'Planificación 2026-1'!H:H,"AR"))&gt;0,"P34"," ")</f>
        <v xml:space="preserve"> </v>
      </c>
      <c r="BC478" s="108" t="str">
        <f>IF(SUM(COUNTIFS('Planificación 2026-1'!F:F,"SUNAMPE",'Planificación 2026-1'!W:W,C478,'Planificación 2026-1'!H:H,"T1"))&gt;0,"P35"," ")</f>
        <v xml:space="preserve"> </v>
      </c>
      <c r="BD478" s="108" t="str">
        <f>IF(SUM(COUNTIFS('Planificación 2026-1'!F:F,"SUNAMPE",'Planificación 2026-1'!W:W,C478,'Planificación 2026-1'!H:H,"T3"))&gt;0,"P36"," ")</f>
        <v xml:space="preserve"> </v>
      </c>
      <c r="BE478" s="108" t="str">
        <f>IF(SUM(COUNTIFS('Planificación 2026-1'!F:F,"SUNAMPE",'Planificación 2026-1'!W:W,C478,'Planificación 2026-1'!H:H,"T2"))&gt;0,"P37"," ")</f>
        <v xml:space="preserve"> </v>
      </c>
      <c r="BF478" s="108" t="str">
        <f>IF(SUM(COUNTIFS('Planificación 2026-1'!F:F,"SUNAMPE",'Planificación 2026-1'!W:W,C478,'Planificación 2026-1'!H:H,"AE"))&gt;0,"P38"," ")</f>
        <v xml:space="preserve"> </v>
      </c>
      <c r="BG478" s="108" t="str">
        <f>IF(SUM(COUNTIFS('Planificación 2026-1'!F:F,"SUNAMPE",'Planificación 2026-1'!W:W,C478,'Planificación 2026-1'!H:H,"T4"))&gt;0,"P55"," ")</f>
        <v xml:space="preserve"> </v>
      </c>
      <c r="BH478" s="108" t="str">
        <f>IF(SUM(COUNTIFS('Planificación 2026-1'!F:F,"HUAURA",'Planificación 2026-1'!W:W,C478,'Planificación 2026-1'!H:H,"AF"))&gt;0," P01"," ")</f>
        <v xml:space="preserve"> </v>
      </c>
      <c r="BI478" s="108" t="str">
        <f>IF(SUM(COUNTIFS('Planificación 2026-1'!F:F,"HUAURA",'Planificación 2026-1'!W:W,C478,'Planificación 2026-1'!H:H,"EN"))&gt;0,"P02"," ")</f>
        <v xml:space="preserve"> </v>
      </c>
      <c r="BJ478" s="108" t="str">
        <f>IF(SUM(COUNTIFS('Planificación 2026-1'!F:F,"HUAURA",'Planificación 2026-1'!W:W,C478,'Planificación 2026-1'!H:H,"IS"))&gt;0,"P03"," ")</f>
        <v xml:space="preserve"> </v>
      </c>
      <c r="BK478" s="108" t="str">
        <f>IF(SUM(COUNTIFS('Planificación 2026-1'!F:F,"HUAURA",'Planificación 2026-1'!W:W,C478,'Planificación 2026-1'!H:H,"PS"))&gt;0,"P04"," ")</f>
        <v xml:space="preserve"> </v>
      </c>
      <c r="BL478" s="108"/>
      <c r="BM478" s="108" t="str">
        <f>IF(SUM(COUNTIFS('Planificación 2026-1'!F:F,"HUAURA",'Planificación 2026-1'!W:W,C478,'Planificación 2026-1'!H:H,"IN"))&gt;0,"P06"," ")</f>
        <v xml:space="preserve"> </v>
      </c>
      <c r="BN478" s="108" t="str">
        <f>IF(SUM(COUNTIFS('Planificación 2026-1'!F:F,"HUAURA",'Planificación 2026-1'!W:W,C478,'Planificación 2026-1'!H:H,"CA"))&gt;0,"P07"," ")</f>
        <v xml:space="preserve"> </v>
      </c>
      <c r="BO478" s="108" t="str">
        <f>IF(SUM(COUNTIFS('Planificación 2026-1'!F:F,"HUAURA",'Planificación 2026-1'!W:W,C478,'Planificación 2026-1'!H:H,"DE"))&gt;0,"P08"," ")</f>
        <v xml:space="preserve"> </v>
      </c>
      <c r="BP478" s="108" t="str">
        <f>IF(SUM(COUNTIFS('Planificación 2026-1'!F:F,"HUAURA",'Planificación 2026-1'!W:W,C478,'Planificación 2026-1'!H:H,"OB"))&gt;0,"P09"," ")</f>
        <v xml:space="preserve"> </v>
      </c>
      <c r="BQ478" s="108" t="str">
        <f>IF(SUM(COUNTIFS('Planificación 2026-1'!F:F,"HUAURA",'Planificación 2026-1'!W:W,C478,'Planificación 2026-1'!H:H,"MH"))&gt;0,"P31"," ")</f>
        <v xml:space="preserve"> </v>
      </c>
      <c r="BR478" s="108" t="str">
        <f>IF(SUM(COUNTIFS('Planificación 2026-1'!F:F,"HUAURA",'Planificación 2026-1'!W:W,C478,'Planificación 2026-1'!H:H,"IC"))&gt;0,"P32"," ")</f>
        <v xml:space="preserve"> </v>
      </c>
      <c r="BS478" s="108" t="str">
        <f>IF(SUM(COUNTIFS('Planificación 2026-1'!F:F,"HUAURA",'Planificación 2026-1'!W:W,C478,'Planificación 2026-1'!H:H,"AR"))&gt;0,"P34"," ")</f>
        <v xml:space="preserve"> </v>
      </c>
      <c r="BT478" s="108" t="str">
        <f>IF(SUM(COUNTIFS('Planificación 2026-1'!F:F,"HUAURA",'Planificación 2026-1'!W:W,C478,'Planificación 2026-1'!H:H,"T1"))&gt;0,"P35"," ")</f>
        <v xml:space="preserve"> </v>
      </c>
      <c r="BU478" s="108" t="str">
        <f>IF(SUM(COUNTIFS('Planificación 2026-1'!F:F,"HUAURA",'Planificación 2026-1'!W:W,C478,'Planificación 2026-1'!H:H,"T3"))&gt;0,"P36"," ")</f>
        <v xml:space="preserve"> </v>
      </c>
      <c r="BV478" s="108" t="str">
        <f>IF(SUM(COUNTIFS('Planificación 2026-1'!F:F,"HUAURA",'Planificación 2026-1'!W:W,C478,'Planificación 2026-1'!H:H,"T2"))&gt;0,"P37"," ")</f>
        <v xml:space="preserve"> </v>
      </c>
      <c r="BW478" s="108" t="str">
        <f>IF(SUM(COUNTIFS('Planificación 2026-1'!F:F,"HUAURA",'Planificación 2026-1'!W:W,C478,'Planificación 2026-1'!H:H,"AE"))&gt;0,"P38"," ")</f>
        <v xml:space="preserve"> </v>
      </c>
      <c r="BX478" s="108" t="str">
        <f>IF(SUM(COUNTIFS('Planificación 2026-1'!F:F,"HUAURA",'Planificación 2026-1'!W:W,C478,'Planificación 2026-1'!H:H,"T4"))&gt;0,"P55"," ")</f>
        <v xml:space="preserve"> </v>
      </c>
      <c r="BY478" s="109">
        <f>SUMIFS('Planificación 2026-1'!R:R,'Planificación 2026-1'!W:W,C478,'Planificación 2026-1'!H:H,"AF",'Planificación 2026-1'!I:I,"&gt;2")</f>
        <v>0</v>
      </c>
      <c r="BZ478" s="109">
        <f>SUMIFS('Planificación 2026-1'!R:R,'Planificación 2026-1'!W:W,C478,'Planificación 2026-1'!H:H,"EN",'Planificación 2026-1'!I:I,"&gt;2")</f>
        <v>0</v>
      </c>
      <c r="CA478" s="109">
        <f>SUMIFS('Planificación 2026-1'!R:R,'Planificación 2026-1'!W:W,C478,'Planificación 2026-1'!H:H,"IS",'Planificación 2026-1'!I:I,"&gt;2")</f>
        <v>0</v>
      </c>
      <c r="CB478" s="109">
        <f>SUMIFS('Planificación 2026-1'!R:R,'Planificación 2026-1'!W:W,C478,'Planificación 2026-1'!H:H,"PS",'Planificación 2026-1'!I:I,"&gt;2")</f>
        <v>0</v>
      </c>
      <c r="CC478" s="109">
        <f>SUMIFS('Planificación 2026-1'!R:R,'Planificación 2026-1'!W:W,C478,'Planificación 2026-1'!H:H,"IN",'Planificación 2026-1'!I:I,"&gt;2")</f>
        <v>0</v>
      </c>
      <c r="CD478" s="109">
        <f>SUMIFS('Planificación 2026-1'!R:R,'Planificación 2026-1'!W:W,C478,'Planificación 2026-1'!H:H,"CA",'Planificación 2026-1'!I:I,"&gt;2")</f>
        <v>0</v>
      </c>
      <c r="CE478" s="109">
        <f>SUMIFS('Planificación 2026-1'!R:R,'Planificación 2026-1'!W:W,C478,'Planificación 2026-1'!H:H,"DE",'Planificación 2026-1'!I:I,"&gt;2")</f>
        <v>0</v>
      </c>
      <c r="CF478" s="109">
        <f>SUMIFS('Planificación 2026-1'!R:R,'Planificación 2026-1'!W:W,C478,'Planificación 2026-1'!H:H,"OB",'Planificación 2026-1'!I:I,"&gt;2")</f>
        <v>0</v>
      </c>
      <c r="CG478" s="109">
        <f>SUMIFS('Planificación 2026-1'!R:R,'Planificación 2026-1'!W:W,C478,'Planificación 2026-1'!H:H,"MH",'Planificación 2026-1'!I:I,"&gt;2")</f>
        <v>0</v>
      </c>
      <c r="CH478" s="109">
        <f>SUMIFS('Planificación 2026-1'!R:R,'Planificación 2026-1'!W:W,C478,'Planificación 2026-1'!H:H,"IC",'Planificación 2026-1'!I:I,"&gt;2")</f>
        <v>0</v>
      </c>
      <c r="CI478" s="109">
        <f>SUMIFS('Planificación 2026-1'!R:R,'Planificación 2026-1'!W:W,C478,'Planificación 2026-1'!H:H,"AR",'Planificación 2026-1'!I:I,"&gt;2")</f>
        <v>0</v>
      </c>
      <c r="CJ478" s="109">
        <f>SUMIFS('Planificación 2026-1'!R:R,'Planificación 2026-1'!W:W,C478,'Planificación 2026-1'!H:H,"T1",'Planificación 2026-1'!I:I,"&gt;2")</f>
        <v>0</v>
      </c>
      <c r="CK478" s="109">
        <f>SUMIFS('Planificación 2026-1'!R:R,'Planificación 2026-1'!W:W,C478,'Planificación 2026-1'!H:H,"T3",'Planificación 2026-1'!I:I,"&gt;2")</f>
        <v>0</v>
      </c>
      <c r="CL478" s="109">
        <f>SUMIFS('Planificación 2026-1'!R:R,'Planificación 2026-1'!W:W,C478,'Planificación 2026-1'!H:H,"T2",'Planificación 2026-1'!I:I,"&gt;2")</f>
        <v>0</v>
      </c>
      <c r="CM478" s="109">
        <f>SUMIFS('Planificación 2026-1'!R:R,'Planificación 2026-1'!W:W,C478,'Planificación 2026-1'!H:H,"AE",'Planificación 2026-1'!I:I,"&gt;2")</f>
        <v>0</v>
      </c>
      <c r="CN478" s="109">
        <f>SUMIFS('Planificación 2026-1'!R:R,'Planificación 2026-1'!W:W,C478,'Planificación 2026-1'!H:H,"T4",'Planificación 2026-1'!I:I,"&gt;2")</f>
        <v>0</v>
      </c>
      <c r="CO478" s="109">
        <f>SUMIFS('Planificación 2026-1'!R:R,'Planificación 2026-1'!W:W,C478,'Planificación 2026-1'!H:H,"AF",'Planificación 2026-1'!I:I,"&lt;3")</f>
        <v>0</v>
      </c>
      <c r="CP478" s="109">
        <f>SUMIFS('Planificación 2026-1'!R:R,'Planificación 2026-1'!W:W,C478,'Planificación 2026-1'!H:H,"EN",'Planificación 2026-1'!I:I,"&lt;3")</f>
        <v>0</v>
      </c>
      <c r="CQ478" s="109">
        <f>SUMIFS('Planificación 2026-1'!R:R,'Planificación 2026-1'!W:W,C478,'Planificación 2026-1'!H:H,"IS",'Planificación 2026-1'!I:I,"&lt;3")</f>
        <v>0</v>
      </c>
      <c r="CR478" s="109">
        <f>SUMIFS('Planificación 2026-1'!R:R,'Planificación 2026-1'!W:W,C478,'Planificación 2026-1'!H:H,"PS",'Planificación 2026-1'!I:I,"&lt;3")</f>
        <v>0</v>
      </c>
      <c r="CS478" s="109">
        <f>SUMIFS('Planificación 2026-1'!R:R,'Planificación 2026-1'!W:W,C478,'Planificación 2026-1'!H:H,"IN",'Planificación 2026-1'!I:I,"&lt;3")</f>
        <v>0</v>
      </c>
      <c r="CT478" s="109">
        <f>SUMIFS('Planificación 2026-1'!R:R,'Planificación 2026-1'!W:W,C478,'Planificación 2026-1'!H:H,"CA",'Planificación 2026-1'!I:I,"&lt;3")</f>
        <v>0</v>
      </c>
      <c r="CU478" s="109">
        <f>SUMIFS('Planificación 2026-1'!R:R,'Planificación 2026-1'!W:W,C478,'Planificación 2026-1'!H:H,"DE",'Planificación 2026-1'!I:I,"&lt;3")</f>
        <v>0</v>
      </c>
      <c r="CV478" s="109">
        <f>SUMIFS('Planificación 2026-1'!R:R,'Planificación 2026-1'!W:W,C478,'Planificación 2026-1'!H:H,"OB",'Planificación 2026-1'!I:I,"&lt;3")</f>
        <v>0</v>
      </c>
      <c r="CW478" s="109">
        <f>SUMIFS('Planificación 2026-1'!R:R,'Planificación 2026-1'!W:W,C478,'Planificación 2026-1'!H:H,"MH",'Planificación 2026-1'!I:I,"&lt;3")</f>
        <v>0</v>
      </c>
      <c r="CX478" s="109">
        <f>SUMIFS('Planificación 2026-1'!R:R,'Planificación 2026-1'!W:W,C478,'Planificación 2026-1'!H:H,"IC",'Planificación 2026-1'!I:I,"&lt;3")</f>
        <v>0</v>
      </c>
      <c r="CY478" s="109">
        <f>SUMIFS('Planificación 2026-1'!R:R,'Planificación 2026-1'!W:W,C478,'Planificación 2026-1'!H:H,"AR",'Planificación 2026-1'!I:I,"&lt;3")</f>
        <v>0</v>
      </c>
      <c r="CZ478" s="109">
        <f>SUMIFS('Planificación 2026-1'!R:R,'Planificación 2026-1'!W:W,C478,'Planificación 2026-1'!H:H,"T1",'Planificación 2026-1'!I:I,"&lt;3")</f>
        <v>0</v>
      </c>
      <c r="DA478" s="109">
        <f>SUMIFS('Planificación 2026-1'!R:R,'Planificación 2026-1'!W:W,C478,'Planificación 2026-1'!H:H,"T3",'Planificación 2026-1'!I:I,"&lt;3")</f>
        <v>0</v>
      </c>
      <c r="DB478" s="109">
        <f>SUMIFS('Planificación 2026-1'!R:R,'Planificación 2026-1'!W:W,C478,'Planificación 2026-1'!H:H,"T2",'Planificación 2026-1'!I:I,"&lt;3")</f>
        <v>0</v>
      </c>
      <c r="DC478" s="109">
        <f>SUMIFS('Planificación 2026-1'!R:R,'Planificación 2026-1'!W:W,C478,'Planificación 2026-1'!H:H,"AE",'Planificación 2026-1'!I:I,"&lt;3")</f>
        <v>0</v>
      </c>
      <c r="DD478" s="109">
        <f>SUMIFS('Planificación 2026-1'!R:R,'Planificación 2026-1'!W:W,C478,'Planificación 2026-1'!H:H,"T4",'Planificación 2026-1'!I:I,"&lt;3")</f>
        <v>0</v>
      </c>
      <c r="DE478" s="108" t="str">
        <f t="shared" si="72"/>
        <v/>
      </c>
      <c r="DF478" s="41">
        <f>IF(C478="","",SUMIFS('Planificación 2026-1'!R:R,'Planificación 2026-1'!W:W,C478,'Planificación 2026-1'!F:F,"PRINCIPAL",'Planificación 2026-1'!X:X,"VIRTUAL"))</f>
        <v>0</v>
      </c>
      <c r="DG478" s="41">
        <f>IF(C478="","",SUMIFS('Planificación 2026-1'!R:R,'Planificación 2026-1'!W:W,C478,'Planificación 2026-1'!F:F,"PRINCIPAL",'Planificación 2026-1'!X:X,"PRESENCIAL"))</f>
        <v>0</v>
      </c>
      <c r="DH478" s="41">
        <f>IF(C478="","",SUMIFS('Planificación 2026-1'!R:R,'Planificación 2026-1'!W:W,C478,'Planificación 2026-1'!F:F,"PRINCIPAL",'Planificación 2026-1'!X:X,"HIBRIDO PRESENCIAL"))</f>
        <v>0</v>
      </c>
      <c r="DI478" s="108" t="str">
        <f t="shared" si="73"/>
        <v/>
      </c>
      <c r="DJ478" s="108">
        <f>IF(C478="","",SUMIFS('Planificación 2026-1'!R:R,'Planificación 2026-1'!W:W,C478,'Planificación 2026-1'!F:F,"FILIAL",'Planificación 2026-1'!X:X,"VIRTUAL"))</f>
        <v>0</v>
      </c>
      <c r="DK478" s="110">
        <f>IF(C478="","",SUMIFS('Planificación 2026-1'!R:R,'Planificación 2026-1'!W:W,C478,'Planificación 2026-1'!F:F,"FILIAL",'Planificación 2026-1'!X:X,"PRESENCIAL"))</f>
        <v>0</v>
      </c>
      <c r="DL478" s="61">
        <f>IF(C478="","",SUMIFS('Planificación 2026-1'!R:R,'Planificación 2026-1'!W:W,C478,'Planificación 2026-1'!F:F,"FILIAL",'Planificación 2026-1'!X:X,"HIBRIDO PRESENCIAL"))</f>
        <v>0</v>
      </c>
      <c r="DM478" s="111" t="str">
        <f t="shared" si="74"/>
        <v/>
      </c>
      <c r="DN478" s="108">
        <f>IF(C478="","",SUMIFS('Planificación 2026-1'!R:R,'Planificación 2026-1'!W:W,C478,'Planificación 2026-1'!F:F,"SUNAMPE",'Planificación 2026-1'!X:X,"VIRTUAL"))</f>
        <v>0</v>
      </c>
      <c r="DO478" s="61">
        <f>IF(C478="","",SUMIFS('Planificación 2026-1'!R:R,'Planificación 2026-1'!W:W,C478,'Planificación 2026-1'!F:F,"SUNAMPE",'Planificación 2026-1'!X:X,"PRESENCIAL"))</f>
        <v>0</v>
      </c>
      <c r="DP478" s="111" t="str">
        <f t="shared" si="75"/>
        <v/>
      </c>
      <c r="DQ478" s="108">
        <f>IF(C478="","",SUMIFS('Planificación 2026-1'!R:R,'Planificación 2026-1'!W:W,C478,'Planificación 2026-1'!F:F,"HUAURA",'Planificación 2026-1'!X:X,"VIRTUAL"))</f>
        <v>0</v>
      </c>
      <c r="DR478" s="61">
        <f>IF(C478="","",SUMIFS('Planificación 2026-1'!R:R,'Planificación 2026-1'!W:W,C478,'Planificación 2026-1'!F:F,"HUAURA",'Planificación 2026-1'!X:X,"PRESENCIAL"))</f>
        <v>0</v>
      </c>
      <c r="DS478" s="76">
        <f>SUMIFS('Planificación 2026-1'!R:R,'Planificación 2026-1'!W:W,C478,'Planificación 2026-1'!F:F,"PRINCIPAL",'Planificación 2026-1'!X:X,"VIRTUAL",'Planificación 2026-1'!I:I,"&gt;2")</f>
        <v>0</v>
      </c>
      <c r="DT478" s="76">
        <f>SUMIFS('Planificación 2026-1'!R:R,'Planificación 2026-1'!W:W,C478,'Planificación 2026-1'!F:F,"PRINCIPAL",'Planificación 2026-1'!X:X,"&lt;&gt;VIRTUAL",'Planificación 2026-1'!I:I,"&gt;2")</f>
        <v>0</v>
      </c>
      <c r="DU478" s="76">
        <f>SUMIFS('Planificación 2026-1'!R:R,'Planificación 2026-1'!W:W,C478,'Planificación 2026-1'!F:F,"SUNAMPE",'Planificación 2026-1'!X:X,"VIRTUAL",'Planificación 2026-1'!I:I,"&gt;2")</f>
        <v>0</v>
      </c>
      <c r="DV478" s="76">
        <f>SUMIFS('Planificación 2026-1'!R:R,'Planificación 2026-1'!W:W,C478,'Planificación 2026-1'!F:F,"SUNAMPE",'Planificación 2026-1'!X:X,"&lt;&gt;VIRTUAL",'Planificación 2026-1'!I:I,"&gt;2")</f>
        <v>0</v>
      </c>
      <c r="DW478" s="76">
        <f>SUMIFS('Planificación 2026-1'!R:R,'Planificación 2026-1'!W:W,C478,'Planificación 2026-1'!F:F,"FILIAL",'Planificación 2026-1'!X:X,"VIRTUAL",'Planificación 2026-1'!I:I,"&gt;2")</f>
        <v>0</v>
      </c>
      <c r="DX478" s="76">
        <f>SUMIFS('Planificación 2026-1'!R:R,'Planificación 2026-1'!W:W,C478,'Planificación 2026-1'!F:F,"FILIAL",'Planificación 2026-1'!X:X,"&lt;&gt;VIRTUAL",'Planificación 2026-1'!I:I,"&gt;2")</f>
        <v>0</v>
      </c>
      <c r="DY478" s="76">
        <f>SUMIFS('Planificación 2026-1'!R:R,'Planificación 2026-1'!W:W,C478,'Planificación 2026-1'!F:F,"PORUMA",'Planificación 2026-1'!X:X,"VIRTUAL",'Planificación 2026-1'!I:I,"&gt;2")</f>
        <v>0</v>
      </c>
      <c r="DZ478" s="76">
        <f>SUMIFS('Planificación 2026-1'!R:R,'Planificación 2026-1'!W:W,C478,'Planificación 2026-1'!F:F,"PORUMA",'Planificación 2026-1'!X:X,"&lt;&gt;VIRTUAL",'Planificación 2026-1'!I:I,"&gt;2")</f>
        <v>0</v>
      </c>
      <c r="EA478" s="76">
        <f>SUMIFS('Planificación 2026-1'!R:R,'Planificación 2026-1'!W:W,C478,'Planificación 2026-1'!F:F,"HUAURA",'Planificación 2026-1'!X:X,"VIRTUAL",'Planificación 2026-1'!I:I,"&gt;2")</f>
        <v>0</v>
      </c>
      <c r="EB478" s="76">
        <f>SUMIFS('Planificación 2026-1'!R:R,'Planificación 2026-1'!W:W,C478,'Planificación 2026-1'!F:F,"HUAURA",'Planificación 2026-1'!X:X,"&lt;&gt;VIRTUAL",'Planificación 2026-1'!I:I,"&gt;2")</f>
        <v>0</v>
      </c>
      <c r="EC478" s="76">
        <f>SUMIFS('Planificación 2026-1'!R:R,'Planificación 2026-1'!W:W,C478,'Planificación 2026-1'!F:F,"PRINCIPAL",'Planificación 2026-1'!X:X,"VIRTUAL",'Planificación 2026-1'!I:I,"&lt;3")</f>
        <v>0</v>
      </c>
      <c r="ED478" s="76">
        <f>SUMIFS('Planificación 2026-1'!R:R,'Planificación 2026-1'!W:W,C478,'Planificación 2026-1'!F:F,"PRINCIPAL",'Planificación 2026-1'!X:X,"&lt;&gt;VIRTUAL",'Planificación 2026-1'!I:I,"&lt;3")</f>
        <v>0</v>
      </c>
      <c r="EE478" s="76">
        <f>SUMIFS('Planificación 2026-1'!R:R,'Planificación 2026-1'!W:W,C478,'Planificación 2026-1'!F:F,"SUNAMPE",'Planificación 2026-1'!X:X,"VIRTUAL",'Planificación 2026-1'!I:I,"&lt;3")</f>
        <v>0</v>
      </c>
      <c r="EF478" s="76">
        <f>SUMIFS('Planificación 2026-1'!R:R,'Planificación 2026-1'!W:W,C478,'Planificación 2026-1'!F:F,"SUNAMPE",'Planificación 2026-1'!X:X,"&lt;&gt;VIRTUAL",'Planificación 2026-1'!I:I,"&lt;3")</f>
        <v>0</v>
      </c>
      <c r="EG478" s="76">
        <f>SUMIFS('Planificación 2026-1'!R:R,'Planificación 2026-1'!W:W,C478,'Planificación 2026-1'!F:F,"FILIAL",'Planificación 2026-1'!X:X,"VIRTUAL",'Planificación 2026-1'!I:I,"&lt;3")</f>
        <v>0</v>
      </c>
      <c r="EH478" s="76">
        <f>SUMIFS('Planificación 2026-1'!R:R,'Planificación 2026-1'!W:W,C478,'Planificación 2026-1'!F:F,"FILIAL",'Planificación 2026-1'!X:X,"&lt;&gt;VIRTUAL",'Planificación 2026-1'!I:I,"&lt;3")</f>
        <v>0</v>
      </c>
      <c r="EI478" s="76">
        <f>SUMIFS('Planificación 2026-1'!R:R,'Planificación 2026-1'!W:W,C478,'Planificación 2026-1'!F:F,"PORUMA",'Planificación 2026-1'!X:X,"VIRTUAL",'Planificación 2026-1'!I:I,"&lt;3")</f>
        <v>0</v>
      </c>
      <c r="EJ478" s="76">
        <f>SUMIFS('Planificación 2026-1'!R:R,'Planificación 2026-1'!W:W,C478,'Planificación 2026-1'!F:F,"PORUMA",'Planificación 2026-1'!X:X,"&lt;&gt;VIRTUAL",'Planificación 2026-1'!I:I,"&lt;3")</f>
        <v>0</v>
      </c>
      <c r="EK478" s="76">
        <f>SUMIFS('Planificación 2026-1'!R:R,'Planificación 2026-1'!W:W,C478,'Planificación 2026-1'!F:F,"HUAURA",'Planificación 2026-1'!X:X,"VIRTUAL",'Planificación 2026-1'!I:I,"&lt;3")</f>
        <v>0</v>
      </c>
      <c r="EL478" s="76">
        <f>SUMIFS('Planificación 2026-1'!R:R,'Planificación 2026-1'!W:W,C478,'Planificación 2026-1'!F:F,"HUAURA",'Planificación 2026-1'!X:X,"&lt;&gt;VIRTUAL",'Planificación 2026-1'!I:I,"&lt;3")</f>
        <v>0</v>
      </c>
      <c r="EM478" s="76"/>
      <c r="EN478" s="76">
        <f t="shared" si="68"/>
        <v>0</v>
      </c>
      <c r="EO478" s="76">
        <f t="shared" si="69"/>
        <v>0</v>
      </c>
      <c r="EP478" s="76" t="b">
        <f t="shared" si="70"/>
        <v>1</v>
      </c>
      <c r="EQ478" s="76" t="str">
        <f t="shared" si="71"/>
        <v/>
      </c>
      <c r="ER478" s="76" t="str">
        <f t="shared" si="76"/>
        <v>PRESENCIAL</v>
      </c>
    </row>
    <row r="479" spans="1:148" ht="15" hidden="1" customHeight="1">
      <c r="A479" s="83"/>
      <c r="B479" s="119">
        <v>476</v>
      </c>
      <c r="C479" s="120" t="s">
        <v>654</v>
      </c>
      <c r="D479" s="112">
        <f>SUMIF('Planificación 2026-1'!W:W,C479,'Planificación 2026-1'!R:R)</f>
        <v>0</v>
      </c>
      <c r="E479" s="114" t="s">
        <v>170</v>
      </c>
      <c r="F479" s="115" t="s">
        <v>596</v>
      </c>
      <c r="G479" s="115" t="s">
        <v>153</v>
      </c>
      <c r="H479" s="115" t="s">
        <v>143</v>
      </c>
      <c r="I479" s="107" t="str">
        <f>IF(SUM(COUNTIFS('Planificación 2026-1'!F:F,"PRINCIPAL",'Planificación 2026-1'!W:W,C479,'Planificación 2026-1'!H:H,"AF"))&gt;0,"P01"," ")</f>
        <v xml:space="preserve"> </v>
      </c>
      <c r="J479" s="108" t="str">
        <f>IF(SUM(COUNTIFS('Planificación 2026-1'!F:F,"PRINCIPAL",'Planificación 2026-1'!W:W,C479,'Planificación 2026-1'!H:H,"EN"))&gt;0,"P02"," ")</f>
        <v xml:space="preserve"> </v>
      </c>
      <c r="K479" s="108" t="str">
        <f>IF(SUM(COUNTIFS('Planificación 2026-1'!F:F,"PRINCIPAL",'Planificación 2026-1'!W:W,C479,'Planificación 2026-1'!H:H,"IS"))&gt;0,"P03"," ")</f>
        <v xml:space="preserve"> </v>
      </c>
      <c r="L479" s="108" t="str">
        <f>IF(SUM(COUNTIFS('Planificación 2026-1'!F:F,"PRINCIPAL",'Planificación 2026-1'!W:W,C479,'Planificación 2026-1'!H:H,"PS"))&gt;0,"P04"," ")</f>
        <v xml:space="preserve"> </v>
      </c>
      <c r="M479" s="108"/>
      <c r="N479" s="108" t="str">
        <f>IF(SUM(COUNTIFS('Planificación 2026-1'!F:F,"PRINCIPAL",'Planificación 2026-1'!W:W,C479,'Planificación 2026-1'!H:H,"IN"))&gt;0,"P06"," ")</f>
        <v xml:space="preserve"> </v>
      </c>
      <c r="O479" s="108" t="str">
        <f>IF(SUM(COUNTIFS('Planificación 2026-1'!F:F,"PRINCIPAL",'Planificación 2026-1'!W:W,C479,'Planificación 2026-1'!H:H,"CA"))&gt;0,"P07"," ")</f>
        <v xml:space="preserve"> </v>
      </c>
      <c r="P479" s="108" t="str">
        <f>IF(SUM(COUNTIFS('Planificación 2026-1'!F:F,"PRINCIPAL",'Planificación 2026-1'!W:W,C479,'Planificación 2026-1'!H:H,"DE"))&gt;0,"P08"," ")</f>
        <v xml:space="preserve"> </v>
      </c>
      <c r="Q479" s="108" t="str">
        <f>IF(SUM(COUNTIFS('Planificación 2026-1'!F:F,"PRINCIPAL",'Planificación 2026-1'!W:W,C479,'Planificación 2026-1'!H:H,"OB"))&gt;0,"P09"," ")</f>
        <v xml:space="preserve"> </v>
      </c>
      <c r="R479" s="108" t="str">
        <f>IF(SUM(COUNTIFS('Planificación 2026-1'!F:F,"PRINCIPAL",'Planificación 2026-1'!W:W,C479,'Planificación 2026-1'!H:H,"MH"))&gt;0,"P31"," ")</f>
        <v xml:space="preserve"> </v>
      </c>
      <c r="S479" s="108" t="str">
        <f>IF(SUM(COUNTIFS('Planificación 2026-1'!F:F,"PRINCIPAL",'Planificación 2026-1'!W:W,C479,'Planificación 2026-1'!H:H,"IC"))&gt;0,"P32"," ")</f>
        <v xml:space="preserve"> </v>
      </c>
      <c r="T479" s="108" t="str">
        <f>IF(SUM(COUNTIFS('Planificación 2026-1'!F:F,"PRINCIPAL",'Planificación 2026-1'!W:W,C479,'Planificación 2026-1'!H:H,"AR"))&gt;0,"P34"," ")</f>
        <v xml:space="preserve"> </v>
      </c>
      <c r="U479" s="108" t="str">
        <f>IF(SUM(COUNTIFS('Planificación 2026-1'!F:F,"PRINCIPAL",'Planificación 2026-1'!W:W,C479,'Planificación 2026-1'!H:H,"T1"))&gt;0,"P35"," ")</f>
        <v xml:space="preserve"> </v>
      </c>
      <c r="V479" s="108" t="str">
        <f>IF(SUM(COUNTIFS('Planificación 2026-1'!F:F,"PRINCIPAL",'Planificación 2026-1'!W:W,C479,'Planificación 2026-1'!H:H,"T3"))&gt;0,"P36"," ")</f>
        <v xml:space="preserve"> </v>
      </c>
      <c r="W479" s="108" t="str">
        <f>IF(SUM(COUNTIFS('Planificación 2026-1'!F:F,"PRINCIPAL",'Planificación 2026-1'!W:W,C479,'Planificación 2026-1'!H:H,"T2"))&gt;0,"P37"," ")</f>
        <v xml:space="preserve"> </v>
      </c>
      <c r="X479" s="108" t="str">
        <f>IF(SUM(COUNTIFS('Planificación 2026-1'!F:F,"PRINCIPAL",'Planificación 2026-1'!W:W,C479,'Planificación 2026-1'!H:H,"AE"))&gt;0,"P38"," ")</f>
        <v xml:space="preserve"> </v>
      </c>
      <c r="Y479" s="108" t="str">
        <f>IF(SUM(COUNTIFS('Planificación 2026-1'!F:F,"PRINCIPAL",'Planificación 2026-1'!W:W,C479,'Planificación 2026-1'!H:H,"T4"))&gt;0,"P55"," ")</f>
        <v xml:space="preserve"> </v>
      </c>
      <c r="Z479" s="108" t="str">
        <f>IF(SUM(COUNTIFS('Planificación 2026-1'!F:F,"FILIAL",'Planificación 2026-1'!W:W,C479,'Planificación 2026-1'!H:H,"AF"))&gt;0," P01"," ")</f>
        <v xml:space="preserve"> </v>
      </c>
      <c r="AA479" s="108" t="str">
        <f>IF(SUM(COUNTIFS('Planificación 2026-1'!F:F,"FILIAL",'Planificación 2026-1'!W:W,C479,'Planificación 2026-1'!H:H,"EN"))&gt;0,"P02"," ")</f>
        <v xml:space="preserve"> </v>
      </c>
      <c r="AB479" s="108" t="str">
        <f>IF(SUM(COUNTIFS('Planificación 2026-1'!F:F,"FILIAL",'Planificación 2026-1'!W:W,C479,'Planificación 2026-1'!H:H,"IS"))&gt;0,"P03"," ")</f>
        <v xml:space="preserve"> </v>
      </c>
      <c r="AC479" s="108" t="str">
        <f>IF(SUM(COUNTIFS('Planificación 2026-1'!F:F,"FILIAL",'Planificación 2026-1'!W:W,C479,'Planificación 2026-1'!H:H,"PS"))&gt;0,"P04"," ")</f>
        <v xml:space="preserve"> </v>
      </c>
      <c r="AD479" s="108"/>
      <c r="AE479" s="108" t="str">
        <f>IF(SUM(COUNTIFS('Planificación 2026-1'!F:F,"FILIAL",'Planificación 2026-1'!W:W,C479,'Planificación 2026-1'!H:H,"IN"))&gt;0,"P06"," ")</f>
        <v xml:space="preserve"> </v>
      </c>
      <c r="AF479" s="108" t="str">
        <f>IF(SUM(COUNTIFS('Planificación 2026-1'!F:F,"FILIAL",'Planificación 2026-1'!W:W,C479,'Planificación 2026-1'!H:H,"CA"))&gt;0,"P07"," ")</f>
        <v xml:space="preserve"> </v>
      </c>
      <c r="AG479" s="108" t="str">
        <f>IF(SUM(COUNTIFS('Planificación 2026-1'!F:F,"FILIAL",'Planificación 2026-1'!W:W,C479,'Planificación 2026-1'!H:H,"DE"))&gt;0,"P08"," ")</f>
        <v xml:space="preserve"> </v>
      </c>
      <c r="AH479" s="108" t="str">
        <f>IF(SUM(COUNTIFS('Planificación 2026-1'!F:F,"FILIAL",'Planificación 2026-1'!W:W,C479,'Planificación 2026-1'!H:H,"OB"))&gt;0,"P09"," ")</f>
        <v xml:space="preserve"> </v>
      </c>
      <c r="AI479" s="108" t="str">
        <f>IF(SUM(COUNTIFS('Planificación 2026-1'!F:F,"FILIAL",'Planificación 2026-1'!W:W,C479,'Planificación 2026-1'!H:H,"MH"))&gt;0,"P31"," ")</f>
        <v xml:space="preserve"> </v>
      </c>
      <c r="AJ479" s="108" t="str">
        <f>IF(SUM(COUNTIFS('Planificación 2026-1'!F:F,"FILIAL",'Planificación 2026-1'!W:W,C479,'Planificación 2026-1'!H:H,"IC"))&gt;0,"P32"," ")</f>
        <v xml:space="preserve"> </v>
      </c>
      <c r="AK479" s="108" t="str">
        <f>IF(SUM(COUNTIFS('Planificación 2026-1'!F:F,"FILIAL",'Planificación 2026-1'!W:W,C479,'Planificación 2026-1'!H:H,"AR"))&gt;0,"P34"," ")</f>
        <v xml:space="preserve"> </v>
      </c>
      <c r="AL479" s="108" t="str">
        <f>IF(SUM(COUNTIFS('Planificación 2026-1'!F:F,"FILIAL",'Planificación 2026-1'!W:W,C479,'Planificación 2026-1'!H:H,"T1"))&gt;0,"P35"," ")</f>
        <v xml:space="preserve"> </v>
      </c>
      <c r="AM479" s="108" t="str">
        <f>IF(SUM(COUNTIFS('Planificación 2026-1'!F:F,"FILIAL",'Planificación 2026-1'!W:W,C479,'Planificación 2026-1'!H:H,"T3"))&gt;0,"P36"," ")</f>
        <v xml:space="preserve"> </v>
      </c>
      <c r="AN479" s="108" t="str">
        <f>IF(SUM(COUNTIFS('Planificación 2026-1'!F:F,"FILIAL",'Planificación 2026-1'!W:W,C479,'Planificación 2026-1'!H:H,"T2"))&gt;0,"P37"," ")</f>
        <v xml:space="preserve"> </v>
      </c>
      <c r="AO479" s="108" t="str">
        <f>IF(SUM(COUNTIFS('Planificación 2026-1'!F:F,"FILIAL",'Planificación 2026-1'!W:W,C479,'Planificación 2026-1'!H:H,"AE"))&gt;0,"P38"," ")</f>
        <v xml:space="preserve"> </v>
      </c>
      <c r="AP479" s="108" t="str">
        <f>IF(SUM(COUNTIFS('Planificación 2026-1'!F:F,"FILIAL",'Planificación 2026-1'!W:W,C479,'Planificación 2026-1'!H:H,"T4"))&gt;0,"P55"," ")</f>
        <v xml:space="preserve"> </v>
      </c>
      <c r="AQ479" s="108" t="str">
        <f>IF(SUM(COUNTIFS('Planificación 2026-1'!F:F,"SUNAMPE",'Planificación 2026-1'!W:W,C479,'Planificación 2026-1'!H:H,"AF"))&gt;0," P01"," ")</f>
        <v xml:space="preserve"> </v>
      </c>
      <c r="AR479" s="108" t="str">
        <f>IF(SUM(COUNTIFS('Planificación 2026-1'!F:F,"SUNAMPE",'Planificación 2026-1'!W:W,C479,'Planificación 2026-1'!H:H,"EN"))&gt;0,"P02"," ")</f>
        <v xml:space="preserve"> </v>
      </c>
      <c r="AS479" s="108" t="str">
        <f>IF(SUM(COUNTIFS('Planificación 2026-1'!F:F,"SUNAMPE",'Planificación 2026-1'!W:W,C479,'Planificación 2026-1'!H:H,"IS"))&gt;0,"P03"," ")</f>
        <v xml:space="preserve"> </v>
      </c>
      <c r="AT479" s="108" t="str">
        <f>IF(SUM(COUNTIFS('Planificación 2026-1'!F:F,"SUNAMPE",'Planificación 2026-1'!W:W,C479,'Planificación 2026-1'!H:H,"PS"))&gt;0,"P04"," ")</f>
        <v xml:space="preserve"> </v>
      </c>
      <c r="AU479" s="108"/>
      <c r="AV479" s="108" t="str">
        <f>IF(SUM(COUNTIFS('Planificación 2026-1'!F:F,"SUNAMPE",'Planificación 2026-1'!W:W,C479,'Planificación 2026-1'!H:H,"IN"))&gt;0,"P06"," ")</f>
        <v xml:space="preserve"> </v>
      </c>
      <c r="AW479" s="108" t="str">
        <f>IF(SUM(COUNTIFS('Planificación 2026-1'!F:F,"SUNAMPE",'Planificación 2026-1'!W:W,C479,'Planificación 2026-1'!H:H,"CA"))&gt;0,"P07"," ")</f>
        <v xml:space="preserve"> </v>
      </c>
      <c r="AX479" s="108" t="str">
        <f>IF(SUM(COUNTIFS('Planificación 2026-1'!F:F,"SUNAMPE",'Planificación 2026-1'!W:W,C479,'Planificación 2026-1'!H:H,"DE"))&gt;0,"P08"," ")</f>
        <v xml:space="preserve"> </v>
      </c>
      <c r="AY479" s="108" t="str">
        <f>IF(SUM(COUNTIFS('Planificación 2026-1'!F:F,"SUNAMPE",'Planificación 2026-1'!W:W,C479,'Planificación 2026-1'!H:H,"OB"))&gt;0,"P09"," ")</f>
        <v xml:space="preserve"> </v>
      </c>
      <c r="AZ479" s="108" t="str">
        <f>IF(SUM(COUNTIFS('Planificación 2026-1'!F:F,"SUNAMPE",'Planificación 2026-1'!W:W,C479,'Planificación 2026-1'!H:H,"MH"))&gt;0,"P31"," ")</f>
        <v xml:space="preserve"> </v>
      </c>
      <c r="BA479" s="108" t="str">
        <f>IF(SUM(COUNTIFS('Planificación 2026-1'!F:F,"SUNAMPE",'Planificación 2026-1'!W:W,C479,'Planificación 2026-1'!H:H,"IC"))&gt;0,"P32"," ")</f>
        <v xml:space="preserve"> </v>
      </c>
      <c r="BB479" s="108" t="str">
        <f>IF(SUM(COUNTIFS('Planificación 2026-1'!F:F,"SUNAMPE",'Planificación 2026-1'!W:W,C479,'Planificación 2026-1'!H:H,"AR"))&gt;0,"P34"," ")</f>
        <v xml:space="preserve"> </v>
      </c>
      <c r="BC479" s="108" t="str">
        <f>IF(SUM(COUNTIFS('Planificación 2026-1'!F:F,"SUNAMPE",'Planificación 2026-1'!W:W,C479,'Planificación 2026-1'!H:H,"T1"))&gt;0,"P35"," ")</f>
        <v xml:space="preserve"> </v>
      </c>
      <c r="BD479" s="108" t="str">
        <f>IF(SUM(COUNTIFS('Planificación 2026-1'!F:F,"SUNAMPE",'Planificación 2026-1'!W:W,C479,'Planificación 2026-1'!H:H,"T3"))&gt;0,"P36"," ")</f>
        <v xml:space="preserve"> </v>
      </c>
      <c r="BE479" s="108" t="str">
        <f>IF(SUM(COUNTIFS('Planificación 2026-1'!F:F,"SUNAMPE",'Planificación 2026-1'!W:W,C479,'Planificación 2026-1'!H:H,"T2"))&gt;0,"P37"," ")</f>
        <v xml:space="preserve"> </v>
      </c>
      <c r="BF479" s="108" t="str">
        <f>IF(SUM(COUNTIFS('Planificación 2026-1'!F:F,"SUNAMPE",'Planificación 2026-1'!W:W,C479,'Planificación 2026-1'!H:H,"AE"))&gt;0,"P38"," ")</f>
        <v xml:space="preserve"> </v>
      </c>
      <c r="BG479" s="108" t="str">
        <f>IF(SUM(COUNTIFS('Planificación 2026-1'!F:F,"SUNAMPE",'Planificación 2026-1'!W:W,C479,'Planificación 2026-1'!H:H,"T4"))&gt;0,"P55"," ")</f>
        <v xml:space="preserve"> </v>
      </c>
      <c r="BH479" s="108" t="str">
        <f>IF(SUM(COUNTIFS('Planificación 2026-1'!F:F,"HUAURA",'Planificación 2026-1'!W:W,C479,'Planificación 2026-1'!H:H,"AF"))&gt;0," P01"," ")</f>
        <v xml:space="preserve"> </v>
      </c>
      <c r="BI479" s="108" t="str">
        <f>IF(SUM(COUNTIFS('Planificación 2026-1'!F:F,"HUAURA",'Planificación 2026-1'!W:W,C479,'Planificación 2026-1'!H:H,"EN"))&gt;0,"P02"," ")</f>
        <v xml:space="preserve"> </v>
      </c>
      <c r="BJ479" s="108" t="str">
        <f>IF(SUM(COUNTIFS('Planificación 2026-1'!F:F,"HUAURA",'Planificación 2026-1'!W:W,C479,'Planificación 2026-1'!H:H,"IS"))&gt;0,"P03"," ")</f>
        <v xml:space="preserve"> </v>
      </c>
      <c r="BK479" s="108" t="str">
        <f>IF(SUM(COUNTIFS('Planificación 2026-1'!F:F,"HUAURA",'Planificación 2026-1'!W:W,C479,'Planificación 2026-1'!H:H,"PS"))&gt;0,"P04"," ")</f>
        <v xml:space="preserve"> </v>
      </c>
      <c r="BL479" s="108"/>
      <c r="BM479" s="108" t="str">
        <f>IF(SUM(COUNTIFS('Planificación 2026-1'!F:F,"HUAURA",'Planificación 2026-1'!W:W,C479,'Planificación 2026-1'!H:H,"IN"))&gt;0,"P06"," ")</f>
        <v xml:space="preserve"> </v>
      </c>
      <c r="BN479" s="108" t="str">
        <f>IF(SUM(COUNTIFS('Planificación 2026-1'!F:F,"HUAURA",'Planificación 2026-1'!W:W,C479,'Planificación 2026-1'!H:H,"CA"))&gt;0,"P07"," ")</f>
        <v xml:space="preserve"> </v>
      </c>
      <c r="BO479" s="108" t="str">
        <f>IF(SUM(COUNTIFS('Planificación 2026-1'!F:F,"HUAURA",'Planificación 2026-1'!W:W,C479,'Planificación 2026-1'!H:H,"DE"))&gt;0,"P08"," ")</f>
        <v xml:space="preserve"> </v>
      </c>
      <c r="BP479" s="108" t="str">
        <f>IF(SUM(COUNTIFS('Planificación 2026-1'!F:F,"HUAURA",'Planificación 2026-1'!W:W,C479,'Planificación 2026-1'!H:H,"OB"))&gt;0,"P09"," ")</f>
        <v xml:space="preserve"> </v>
      </c>
      <c r="BQ479" s="108" t="str">
        <f>IF(SUM(COUNTIFS('Planificación 2026-1'!F:F,"HUAURA",'Planificación 2026-1'!W:W,C479,'Planificación 2026-1'!H:H,"MH"))&gt;0,"P31"," ")</f>
        <v xml:space="preserve"> </v>
      </c>
      <c r="BR479" s="108" t="str">
        <f>IF(SUM(COUNTIFS('Planificación 2026-1'!F:F,"HUAURA",'Planificación 2026-1'!W:W,C479,'Planificación 2026-1'!H:H,"IC"))&gt;0,"P32"," ")</f>
        <v xml:space="preserve"> </v>
      </c>
      <c r="BS479" s="108" t="str">
        <f>IF(SUM(COUNTIFS('Planificación 2026-1'!F:F,"HUAURA",'Planificación 2026-1'!W:W,C479,'Planificación 2026-1'!H:H,"AR"))&gt;0,"P34"," ")</f>
        <v xml:space="preserve"> </v>
      </c>
      <c r="BT479" s="108" t="str">
        <f>IF(SUM(COUNTIFS('Planificación 2026-1'!F:F,"HUAURA",'Planificación 2026-1'!W:W,C479,'Planificación 2026-1'!H:H,"T1"))&gt;0,"P35"," ")</f>
        <v xml:space="preserve"> </v>
      </c>
      <c r="BU479" s="108" t="str">
        <f>IF(SUM(COUNTIFS('Planificación 2026-1'!F:F,"HUAURA",'Planificación 2026-1'!W:W,C479,'Planificación 2026-1'!H:H,"T3"))&gt;0,"P36"," ")</f>
        <v xml:space="preserve"> </v>
      </c>
      <c r="BV479" s="108" t="str">
        <f>IF(SUM(COUNTIFS('Planificación 2026-1'!F:F,"HUAURA",'Planificación 2026-1'!W:W,C479,'Planificación 2026-1'!H:H,"T2"))&gt;0,"P37"," ")</f>
        <v xml:space="preserve"> </v>
      </c>
      <c r="BW479" s="108" t="str">
        <f>IF(SUM(COUNTIFS('Planificación 2026-1'!F:F,"HUAURA",'Planificación 2026-1'!W:W,C479,'Planificación 2026-1'!H:H,"AE"))&gt;0,"P38"," ")</f>
        <v xml:space="preserve"> </v>
      </c>
      <c r="BX479" s="108" t="str">
        <f>IF(SUM(COUNTIFS('Planificación 2026-1'!F:F,"HUAURA",'Planificación 2026-1'!W:W,C479,'Planificación 2026-1'!H:H,"T4"))&gt;0,"P55"," ")</f>
        <v xml:space="preserve"> </v>
      </c>
      <c r="BY479" s="109">
        <f>SUMIFS('Planificación 2026-1'!R:R,'Planificación 2026-1'!W:W,C479,'Planificación 2026-1'!H:H,"AF",'Planificación 2026-1'!I:I,"&gt;2")</f>
        <v>0</v>
      </c>
      <c r="BZ479" s="109">
        <f>SUMIFS('Planificación 2026-1'!R:R,'Planificación 2026-1'!W:W,C479,'Planificación 2026-1'!H:H,"EN",'Planificación 2026-1'!I:I,"&gt;2")</f>
        <v>0</v>
      </c>
      <c r="CA479" s="109">
        <f>SUMIFS('Planificación 2026-1'!R:R,'Planificación 2026-1'!W:W,C479,'Planificación 2026-1'!H:H,"IS",'Planificación 2026-1'!I:I,"&gt;2")</f>
        <v>0</v>
      </c>
      <c r="CB479" s="109">
        <f>SUMIFS('Planificación 2026-1'!R:R,'Planificación 2026-1'!W:W,C479,'Planificación 2026-1'!H:H,"PS",'Planificación 2026-1'!I:I,"&gt;2")</f>
        <v>0</v>
      </c>
      <c r="CC479" s="109">
        <f>SUMIFS('Planificación 2026-1'!R:R,'Planificación 2026-1'!W:W,C479,'Planificación 2026-1'!H:H,"IN",'Planificación 2026-1'!I:I,"&gt;2")</f>
        <v>0</v>
      </c>
      <c r="CD479" s="109">
        <f>SUMIFS('Planificación 2026-1'!R:R,'Planificación 2026-1'!W:W,C479,'Planificación 2026-1'!H:H,"CA",'Planificación 2026-1'!I:I,"&gt;2")</f>
        <v>0</v>
      </c>
      <c r="CE479" s="109">
        <f>SUMIFS('Planificación 2026-1'!R:R,'Planificación 2026-1'!W:W,C479,'Planificación 2026-1'!H:H,"DE",'Planificación 2026-1'!I:I,"&gt;2")</f>
        <v>0</v>
      </c>
      <c r="CF479" s="109">
        <f>SUMIFS('Planificación 2026-1'!R:R,'Planificación 2026-1'!W:W,C479,'Planificación 2026-1'!H:H,"OB",'Planificación 2026-1'!I:I,"&gt;2")</f>
        <v>0</v>
      </c>
      <c r="CG479" s="109">
        <f>SUMIFS('Planificación 2026-1'!R:R,'Planificación 2026-1'!W:W,C479,'Planificación 2026-1'!H:H,"MH",'Planificación 2026-1'!I:I,"&gt;2")</f>
        <v>0</v>
      </c>
      <c r="CH479" s="109">
        <f>SUMIFS('Planificación 2026-1'!R:R,'Planificación 2026-1'!W:W,C479,'Planificación 2026-1'!H:H,"IC",'Planificación 2026-1'!I:I,"&gt;2")</f>
        <v>0</v>
      </c>
      <c r="CI479" s="109">
        <f>SUMIFS('Planificación 2026-1'!R:R,'Planificación 2026-1'!W:W,C479,'Planificación 2026-1'!H:H,"AR",'Planificación 2026-1'!I:I,"&gt;2")</f>
        <v>0</v>
      </c>
      <c r="CJ479" s="109">
        <f>SUMIFS('Planificación 2026-1'!R:R,'Planificación 2026-1'!W:W,C479,'Planificación 2026-1'!H:H,"T1",'Planificación 2026-1'!I:I,"&gt;2")</f>
        <v>0</v>
      </c>
      <c r="CK479" s="109">
        <f>SUMIFS('Planificación 2026-1'!R:R,'Planificación 2026-1'!W:W,C479,'Planificación 2026-1'!H:H,"T3",'Planificación 2026-1'!I:I,"&gt;2")</f>
        <v>0</v>
      </c>
      <c r="CL479" s="109">
        <f>SUMIFS('Planificación 2026-1'!R:R,'Planificación 2026-1'!W:W,C479,'Planificación 2026-1'!H:H,"T2",'Planificación 2026-1'!I:I,"&gt;2")</f>
        <v>0</v>
      </c>
      <c r="CM479" s="109">
        <f>SUMIFS('Planificación 2026-1'!R:R,'Planificación 2026-1'!W:W,C479,'Planificación 2026-1'!H:H,"AE",'Planificación 2026-1'!I:I,"&gt;2")</f>
        <v>0</v>
      </c>
      <c r="CN479" s="109">
        <f>SUMIFS('Planificación 2026-1'!R:R,'Planificación 2026-1'!W:W,C479,'Planificación 2026-1'!H:H,"T4",'Planificación 2026-1'!I:I,"&gt;2")</f>
        <v>0</v>
      </c>
      <c r="CO479" s="109">
        <f>SUMIFS('Planificación 2026-1'!R:R,'Planificación 2026-1'!W:W,C479,'Planificación 2026-1'!H:H,"AF",'Planificación 2026-1'!I:I,"&lt;3")</f>
        <v>0</v>
      </c>
      <c r="CP479" s="109">
        <f>SUMIFS('Planificación 2026-1'!R:R,'Planificación 2026-1'!W:W,C479,'Planificación 2026-1'!H:H,"EN",'Planificación 2026-1'!I:I,"&lt;3")</f>
        <v>0</v>
      </c>
      <c r="CQ479" s="109">
        <f>SUMIFS('Planificación 2026-1'!R:R,'Planificación 2026-1'!W:W,C479,'Planificación 2026-1'!H:H,"IS",'Planificación 2026-1'!I:I,"&lt;3")</f>
        <v>0</v>
      </c>
      <c r="CR479" s="109">
        <f>SUMIFS('Planificación 2026-1'!R:R,'Planificación 2026-1'!W:W,C479,'Planificación 2026-1'!H:H,"PS",'Planificación 2026-1'!I:I,"&lt;3")</f>
        <v>0</v>
      </c>
      <c r="CS479" s="109">
        <f>SUMIFS('Planificación 2026-1'!R:R,'Planificación 2026-1'!W:W,C479,'Planificación 2026-1'!H:H,"IN",'Planificación 2026-1'!I:I,"&lt;3")</f>
        <v>0</v>
      </c>
      <c r="CT479" s="109">
        <f>SUMIFS('Planificación 2026-1'!R:R,'Planificación 2026-1'!W:W,C479,'Planificación 2026-1'!H:H,"CA",'Planificación 2026-1'!I:I,"&lt;3")</f>
        <v>0</v>
      </c>
      <c r="CU479" s="109">
        <f>SUMIFS('Planificación 2026-1'!R:R,'Planificación 2026-1'!W:W,C479,'Planificación 2026-1'!H:H,"DE",'Planificación 2026-1'!I:I,"&lt;3")</f>
        <v>0</v>
      </c>
      <c r="CV479" s="109">
        <f>SUMIFS('Planificación 2026-1'!R:R,'Planificación 2026-1'!W:W,C479,'Planificación 2026-1'!H:H,"OB",'Planificación 2026-1'!I:I,"&lt;3")</f>
        <v>0</v>
      </c>
      <c r="CW479" s="109">
        <f>SUMIFS('Planificación 2026-1'!R:R,'Planificación 2026-1'!W:W,C479,'Planificación 2026-1'!H:H,"MH",'Planificación 2026-1'!I:I,"&lt;3")</f>
        <v>0</v>
      </c>
      <c r="CX479" s="109">
        <f>SUMIFS('Planificación 2026-1'!R:R,'Planificación 2026-1'!W:W,C479,'Planificación 2026-1'!H:H,"IC",'Planificación 2026-1'!I:I,"&lt;3")</f>
        <v>0</v>
      </c>
      <c r="CY479" s="109">
        <f>SUMIFS('Planificación 2026-1'!R:R,'Planificación 2026-1'!W:W,C479,'Planificación 2026-1'!H:H,"AR",'Planificación 2026-1'!I:I,"&lt;3")</f>
        <v>0</v>
      </c>
      <c r="CZ479" s="109">
        <f>SUMIFS('Planificación 2026-1'!R:R,'Planificación 2026-1'!W:W,C479,'Planificación 2026-1'!H:H,"T1",'Planificación 2026-1'!I:I,"&lt;3")</f>
        <v>0</v>
      </c>
      <c r="DA479" s="109">
        <f>SUMIFS('Planificación 2026-1'!R:R,'Planificación 2026-1'!W:W,C479,'Planificación 2026-1'!H:H,"T3",'Planificación 2026-1'!I:I,"&lt;3")</f>
        <v>0</v>
      </c>
      <c r="DB479" s="109">
        <f>SUMIFS('Planificación 2026-1'!R:R,'Planificación 2026-1'!W:W,C479,'Planificación 2026-1'!H:H,"T2",'Planificación 2026-1'!I:I,"&lt;3")</f>
        <v>0</v>
      </c>
      <c r="DC479" s="109">
        <f>SUMIFS('Planificación 2026-1'!R:R,'Planificación 2026-1'!W:W,C479,'Planificación 2026-1'!H:H,"AE",'Planificación 2026-1'!I:I,"&lt;3")</f>
        <v>0</v>
      </c>
      <c r="DD479" s="109">
        <f>SUMIFS('Planificación 2026-1'!R:R,'Planificación 2026-1'!W:W,C479,'Planificación 2026-1'!H:H,"T4",'Planificación 2026-1'!I:I,"&lt;3")</f>
        <v>0</v>
      </c>
      <c r="DE479" s="108" t="str">
        <f t="shared" si="72"/>
        <v/>
      </c>
      <c r="DF479" s="41">
        <f>IF(C479="","",SUMIFS('Planificación 2026-1'!R:R,'Planificación 2026-1'!W:W,C479,'Planificación 2026-1'!F:F,"PRINCIPAL",'Planificación 2026-1'!X:X,"VIRTUAL"))</f>
        <v>0</v>
      </c>
      <c r="DG479" s="41">
        <f>IF(C479="","",SUMIFS('Planificación 2026-1'!R:R,'Planificación 2026-1'!W:W,C479,'Planificación 2026-1'!F:F,"PRINCIPAL",'Planificación 2026-1'!X:X,"PRESENCIAL"))</f>
        <v>0</v>
      </c>
      <c r="DH479" s="41">
        <f>IF(C479="","",SUMIFS('Planificación 2026-1'!R:R,'Planificación 2026-1'!W:W,C479,'Planificación 2026-1'!F:F,"PRINCIPAL",'Planificación 2026-1'!X:X,"HIBRIDO PRESENCIAL"))</f>
        <v>0</v>
      </c>
      <c r="DI479" s="108" t="str">
        <f t="shared" si="73"/>
        <v/>
      </c>
      <c r="DJ479" s="108">
        <f>IF(C479="","",SUMIFS('Planificación 2026-1'!R:R,'Planificación 2026-1'!W:W,C479,'Planificación 2026-1'!F:F,"FILIAL",'Planificación 2026-1'!X:X,"VIRTUAL"))</f>
        <v>0</v>
      </c>
      <c r="DK479" s="110">
        <f>IF(C479="","",SUMIFS('Planificación 2026-1'!R:R,'Planificación 2026-1'!W:W,C479,'Planificación 2026-1'!F:F,"FILIAL",'Planificación 2026-1'!X:X,"PRESENCIAL"))</f>
        <v>0</v>
      </c>
      <c r="DL479" s="61">
        <f>IF(C479="","",SUMIFS('Planificación 2026-1'!R:R,'Planificación 2026-1'!W:W,C479,'Planificación 2026-1'!F:F,"FILIAL",'Planificación 2026-1'!X:X,"HIBRIDO PRESENCIAL"))</f>
        <v>0</v>
      </c>
      <c r="DM479" s="111" t="str">
        <f t="shared" si="74"/>
        <v/>
      </c>
      <c r="DN479" s="108">
        <f>IF(C479="","",SUMIFS('Planificación 2026-1'!R:R,'Planificación 2026-1'!W:W,C479,'Planificación 2026-1'!F:F,"SUNAMPE",'Planificación 2026-1'!X:X,"VIRTUAL"))</f>
        <v>0</v>
      </c>
      <c r="DO479" s="61">
        <f>IF(C479="","",SUMIFS('Planificación 2026-1'!R:R,'Planificación 2026-1'!W:W,C479,'Planificación 2026-1'!F:F,"SUNAMPE",'Planificación 2026-1'!X:X,"PRESENCIAL"))</f>
        <v>0</v>
      </c>
      <c r="DP479" s="111" t="str">
        <f t="shared" si="75"/>
        <v/>
      </c>
      <c r="DQ479" s="108">
        <f>IF(C479="","",SUMIFS('Planificación 2026-1'!R:R,'Planificación 2026-1'!W:W,C479,'Planificación 2026-1'!F:F,"HUAURA",'Planificación 2026-1'!X:X,"VIRTUAL"))</f>
        <v>0</v>
      </c>
      <c r="DR479" s="61">
        <f>IF(C479="","",SUMIFS('Planificación 2026-1'!R:R,'Planificación 2026-1'!W:W,C479,'Planificación 2026-1'!F:F,"HUAURA",'Planificación 2026-1'!X:X,"PRESENCIAL"))</f>
        <v>0</v>
      </c>
      <c r="DS479" s="76">
        <f>SUMIFS('Planificación 2026-1'!R:R,'Planificación 2026-1'!W:W,C479,'Planificación 2026-1'!F:F,"PRINCIPAL",'Planificación 2026-1'!X:X,"VIRTUAL",'Planificación 2026-1'!I:I,"&gt;2")</f>
        <v>0</v>
      </c>
      <c r="DT479" s="76">
        <f>SUMIFS('Planificación 2026-1'!R:R,'Planificación 2026-1'!W:W,C479,'Planificación 2026-1'!F:F,"PRINCIPAL",'Planificación 2026-1'!X:X,"&lt;&gt;VIRTUAL",'Planificación 2026-1'!I:I,"&gt;2")</f>
        <v>0</v>
      </c>
      <c r="DU479" s="76">
        <f>SUMIFS('Planificación 2026-1'!R:R,'Planificación 2026-1'!W:W,C479,'Planificación 2026-1'!F:F,"SUNAMPE",'Planificación 2026-1'!X:X,"VIRTUAL",'Planificación 2026-1'!I:I,"&gt;2")</f>
        <v>0</v>
      </c>
      <c r="DV479" s="76">
        <f>SUMIFS('Planificación 2026-1'!R:R,'Planificación 2026-1'!W:W,C479,'Planificación 2026-1'!F:F,"SUNAMPE",'Planificación 2026-1'!X:X,"&lt;&gt;VIRTUAL",'Planificación 2026-1'!I:I,"&gt;2")</f>
        <v>0</v>
      </c>
      <c r="DW479" s="76">
        <f>SUMIFS('Planificación 2026-1'!R:R,'Planificación 2026-1'!W:W,C479,'Planificación 2026-1'!F:F,"FILIAL",'Planificación 2026-1'!X:X,"VIRTUAL",'Planificación 2026-1'!I:I,"&gt;2")</f>
        <v>0</v>
      </c>
      <c r="DX479" s="76">
        <f>SUMIFS('Planificación 2026-1'!R:R,'Planificación 2026-1'!W:W,C479,'Planificación 2026-1'!F:F,"FILIAL",'Planificación 2026-1'!X:X,"&lt;&gt;VIRTUAL",'Planificación 2026-1'!I:I,"&gt;2")</f>
        <v>0</v>
      </c>
      <c r="DY479" s="76">
        <f>SUMIFS('Planificación 2026-1'!R:R,'Planificación 2026-1'!W:W,C479,'Planificación 2026-1'!F:F,"PORUMA",'Planificación 2026-1'!X:X,"VIRTUAL",'Planificación 2026-1'!I:I,"&gt;2")</f>
        <v>0</v>
      </c>
      <c r="DZ479" s="76">
        <f>SUMIFS('Planificación 2026-1'!R:R,'Planificación 2026-1'!W:W,C479,'Planificación 2026-1'!F:F,"PORUMA",'Planificación 2026-1'!X:X,"&lt;&gt;VIRTUAL",'Planificación 2026-1'!I:I,"&gt;2")</f>
        <v>0</v>
      </c>
      <c r="EA479" s="76">
        <f>SUMIFS('Planificación 2026-1'!R:R,'Planificación 2026-1'!W:W,C479,'Planificación 2026-1'!F:F,"HUAURA",'Planificación 2026-1'!X:X,"VIRTUAL",'Planificación 2026-1'!I:I,"&gt;2")</f>
        <v>0</v>
      </c>
      <c r="EB479" s="76">
        <f>SUMIFS('Planificación 2026-1'!R:R,'Planificación 2026-1'!W:W,C479,'Planificación 2026-1'!F:F,"HUAURA",'Planificación 2026-1'!X:X,"&lt;&gt;VIRTUAL",'Planificación 2026-1'!I:I,"&gt;2")</f>
        <v>0</v>
      </c>
      <c r="EC479" s="76">
        <f>SUMIFS('Planificación 2026-1'!R:R,'Planificación 2026-1'!W:W,C479,'Planificación 2026-1'!F:F,"PRINCIPAL",'Planificación 2026-1'!X:X,"VIRTUAL",'Planificación 2026-1'!I:I,"&lt;3")</f>
        <v>0</v>
      </c>
      <c r="ED479" s="76">
        <f>SUMIFS('Planificación 2026-1'!R:R,'Planificación 2026-1'!W:W,C479,'Planificación 2026-1'!F:F,"PRINCIPAL",'Planificación 2026-1'!X:X,"&lt;&gt;VIRTUAL",'Planificación 2026-1'!I:I,"&lt;3")</f>
        <v>0</v>
      </c>
      <c r="EE479" s="76">
        <f>SUMIFS('Planificación 2026-1'!R:R,'Planificación 2026-1'!W:W,C479,'Planificación 2026-1'!F:F,"SUNAMPE",'Planificación 2026-1'!X:X,"VIRTUAL",'Planificación 2026-1'!I:I,"&lt;3")</f>
        <v>0</v>
      </c>
      <c r="EF479" s="76">
        <f>SUMIFS('Planificación 2026-1'!R:R,'Planificación 2026-1'!W:W,C479,'Planificación 2026-1'!F:F,"SUNAMPE",'Planificación 2026-1'!X:X,"&lt;&gt;VIRTUAL",'Planificación 2026-1'!I:I,"&lt;3")</f>
        <v>0</v>
      </c>
      <c r="EG479" s="76">
        <f>SUMIFS('Planificación 2026-1'!R:R,'Planificación 2026-1'!W:W,C479,'Planificación 2026-1'!F:F,"FILIAL",'Planificación 2026-1'!X:X,"VIRTUAL",'Planificación 2026-1'!I:I,"&lt;3")</f>
        <v>0</v>
      </c>
      <c r="EH479" s="76">
        <f>SUMIFS('Planificación 2026-1'!R:R,'Planificación 2026-1'!W:W,C479,'Planificación 2026-1'!F:F,"FILIAL",'Planificación 2026-1'!X:X,"&lt;&gt;VIRTUAL",'Planificación 2026-1'!I:I,"&lt;3")</f>
        <v>0</v>
      </c>
      <c r="EI479" s="76">
        <f>SUMIFS('Planificación 2026-1'!R:R,'Planificación 2026-1'!W:W,C479,'Planificación 2026-1'!F:F,"PORUMA",'Planificación 2026-1'!X:X,"VIRTUAL",'Planificación 2026-1'!I:I,"&lt;3")</f>
        <v>0</v>
      </c>
      <c r="EJ479" s="76">
        <f>SUMIFS('Planificación 2026-1'!R:R,'Planificación 2026-1'!W:W,C479,'Planificación 2026-1'!F:F,"PORUMA",'Planificación 2026-1'!X:X,"&lt;&gt;VIRTUAL",'Planificación 2026-1'!I:I,"&lt;3")</f>
        <v>0</v>
      </c>
      <c r="EK479" s="76">
        <f>SUMIFS('Planificación 2026-1'!R:R,'Planificación 2026-1'!W:W,C479,'Planificación 2026-1'!F:F,"HUAURA",'Planificación 2026-1'!X:X,"VIRTUAL",'Planificación 2026-1'!I:I,"&lt;3")</f>
        <v>0</v>
      </c>
      <c r="EL479" s="76">
        <f>SUMIFS('Planificación 2026-1'!R:R,'Planificación 2026-1'!W:W,C479,'Planificación 2026-1'!F:F,"HUAURA",'Planificación 2026-1'!X:X,"&lt;&gt;VIRTUAL",'Planificación 2026-1'!I:I,"&lt;3")</f>
        <v>0</v>
      </c>
      <c r="EM479" s="76"/>
      <c r="EN479" s="76">
        <f t="shared" si="68"/>
        <v>0</v>
      </c>
      <c r="EO479" s="76">
        <f t="shared" si="69"/>
        <v>0</v>
      </c>
      <c r="EP479" s="76" t="b">
        <f t="shared" si="70"/>
        <v>1</v>
      </c>
      <c r="EQ479" s="76" t="str">
        <f t="shared" si="71"/>
        <v/>
      </c>
      <c r="ER479" s="76" t="str">
        <f t="shared" si="76"/>
        <v>PRESENCIAL</v>
      </c>
    </row>
    <row r="480" spans="1:148" ht="15" hidden="1" customHeight="1">
      <c r="A480" s="83"/>
      <c r="B480" s="119">
        <v>477</v>
      </c>
      <c r="C480" s="120" t="s">
        <v>655</v>
      </c>
      <c r="D480" s="112">
        <f>SUMIF('Planificación 2026-1'!W:W,C480,'Planificación 2026-1'!R:R)</f>
        <v>0</v>
      </c>
      <c r="E480" s="114" t="s">
        <v>173</v>
      </c>
      <c r="F480" s="115" t="s">
        <v>171</v>
      </c>
      <c r="G480" s="115" t="s">
        <v>13</v>
      </c>
      <c r="H480" s="115" t="s">
        <v>138</v>
      </c>
      <c r="I480" s="107" t="str">
        <f>IF(SUM(COUNTIFS('Planificación 2026-1'!F:F,"PRINCIPAL",'Planificación 2026-1'!W:W,C480,'Planificación 2026-1'!H:H,"AF"))&gt;0,"P01"," ")</f>
        <v xml:space="preserve"> </v>
      </c>
      <c r="J480" s="108" t="str">
        <f>IF(SUM(COUNTIFS('Planificación 2026-1'!F:F,"PRINCIPAL",'Planificación 2026-1'!W:W,C480,'Planificación 2026-1'!H:H,"EN"))&gt;0,"P02"," ")</f>
        <v xml:space="preserve"> </v>
      </c>
      <c r="K480" s="108" t="str">
        <f>IF(SUM(COUNTIFS('Planificación 2026-1'!F:F,"PRINCIPAL",'Planificación 2026-1'!W:W,C480,'Planificación 2026-1'!H:H,"IS"))&gt;0,"P03"," ")</f>
        <v xml:space="preserve"> </v>
      </c>
      <c r="L480" s="108" t="str">
        <f>IF(SUM(COUNTIFS('Planificación 2026-1'!F:F,"PRINCIPAL",'Planificación 2026-1'!W:W,C480,'Planificación 2026-1'!H:H,"PS"))&gt;0,"P04"," ")</f>
        <v xml:space="preserve"> </v>
      </c>
      <c r="M480" s="108"/>
      <c r="N480" s="108" t="str">
        <f>IF(SUM(COUNTIFS('Planificación 2026-1'!F:F,"PRINCIPAL",'Planificación 2026-1'!W:W,C480,'Planificación 2026-1'!H:H,"IN"))&gt;0,"P06"," ")</f>
        <v xml:space="preserve"> </v>
      </c>
      <c r="O480" s="108" t="str">
        <f>IF(SUM(COUNTIFS('Planificación 2026-1'!F:F,"PRINCIPAL",'Planificación 2026-1'!W:W,C480,'Planificación 2026-1'!H:H,"CA"))&gt;0,"P07"," ")</f>
        <v xml:space="preserve"> </v>
      </c>
      <c r="P480" s="108" t="str">
        <f>IF(SUM(COUNTIFS('Planificación 2026-1'!F:F,"PRINCIPAL",'Planificación 2026-1'!W:W,C480,'Planificación 2026-1'!H:H,"DE"))&gt;0,"P08"," ")</f>
        <v xml:space="preserve"> </v>
      </c>
      <c r="Q480" s="108" t="str">
        <f>IF(SUM(COUNTIFS('Planificación 2026-1'!F:F,"PRINCIPAL",'Planificación 2026-1'!W:W,C480,'Planificación 2026-1'!H:H,"OB"))&gt;0,"P09"," ")</f>
        <v xml:space="preserve"> </v>
      </c>
      <c r="R480" s="108" t="str">
        <f>IF(SUM(COUNTIFS('Planificación 2026-1'!F:F,"PRINCIPAL",'Planificación 2026-1'!W:W,C480,'Planificación 2026-1'!H:H,"MH"))&gt;0,"P31"," ")</f>
        <v xml:space="preserve"> </v>
      </c>
      <c r="S480" s="108" t="str">
        <f>IF(SUM(COUNTIFS('Planificación 2026-1'!F:F,"PRINCIPAL",'Planificación 2026-1'!W:W,C480,'Planificación 2026-1'!H:H,"IC"))&gt;0,"P32"," ")</f>
        <v xml:space="preserve"> </v>
      </c>
      <c r="T480" s="108" t="str">
        <f>IF(SUM(COUNTIFS('Planificación 2026-1'!F:F,"PRINCIPAL",'Planificación 2026-1'!W:W,C480,'Planificación 2026-1'!H:H,"AR"))&gt;0,"P34"," ")</f>
        <v xml:space="preserve"> </v>
      </c>
      <c r="U480" s="108" t="str">
        <f>IF(SUM(COUNTIFS('Planificación 2026-1'!F:F,"PRINCIPAL",'Planificación 2026-1'!W:W,C480,'Planificación 2026-1'!H:H,"T1"))&gt;0,"P35"," ")</f>
        <v xml:space="preserve"> </v>
      </c>
      <c r="V480" s="108" t="str">
        <f>IF(SUM(COUNTIFS('Planificación 2026-1'!F:F,"PRINCIPAL",'Planificación 2026-1'!W:W,C480,'Planificación 2026-1'!H:H,"T3"))&gt;0,"P36"," ")</f>
        <v xml:space="preserve"> </v>
      </c>
      <c r="W480" s="108" t="str">
        <f>IF(SUM(COUNTIFS('Planificación 2026-1'!F:F,"PRINCIPAL",'Planificación 2026-1'!W:W,C480,'Planificación 2026-1'!H:H,"T2"))&gt;0,"P37"," ")</f>
        <v xml:space="preserve"> </v>
      </c>
      <c r="X480" s="108" t="str">
        <f>IF(SUM(COUNTIFS('Planificación 2026-1'!F:F,"PRINCIPAL",'Planificación 2026-1'!W:W,C480,'Planificación 2026-1'!H:H,"AE"))&gt;0,"P38"," ")</f>
        <v xml:space="preserve"> </v>
      </c>
      <c r="Y480" s="108" t="str">
        <f>IF(SUM(COUNTIFS('Planificación 2026-1'!F:F,"PRINCIPAL",'Planificación 2026-1'!W:W,C480,'Planificación 2026-1'!H:H,"T4"))&gt;0,"P55"," ")</f>
        <v xml:space="preserve"> </v>
      </c>
      <c r="Z480" s="108" t="str">
        <f>IF(SUM(COUNTIFS('Planificación 2026-1'!F:F,"FILIAL",'Planificación 2026-1'!W:W,C480,'Planificación 2026-1'!H:H,"AF"))&gt;0," P01"," ")</f>
        <v xml:space="preserve"> </v>
      </c>
      <c r="AA480" s="108" t="str">
        <f>IF(SUM(COUNTIFS('Planificación 2026-1'!F:F,"FILIAL",'Planificación 2026-1'!W:W,C480,'Planificación 2026-1'!H:H,"EN"))&gt;0,"P02"," ")</f>
        <v xml:space="preserve"> </v>
      </c>
      <c r="AB480" s="108" t="str">
        <f>IF(SUM(COUNTIFS('Planificación 2026-1'!F:F,"FILIAL",'Planificación 2026-1'!W:W,C480,'Planificación 2026-1'!H:H,"IS"))&gt;0,"P03"," ")</f>
        <v xml:space="preserve"> </v>
      </c>
      <c r="AC480" s="108" t="str">
        <f>IF(SUM(COUNTIFS('Planificación 2026-1'!F:F,"FILIAL",'Planificación 2026-1'!W:W,C480,'Planificación 2026-1'!H:H,"PS"))&gt;0,"P04"," ")</f>
        <v xml:space="preserve"> </v>
      </c>
      <c r="AD480" s="108"/>
      <c r="AE480" s="108" t="str">
        <f>IF(SUM(COUNTIFS('Planificación 2026-1'!F:F,"FILIAL",'Planificación 2026-1'!W:W,C480,'Planificación 2026-1'!H:H,"IN"))&gt;0,"P06"," ")</f>
        <v xml:space="preserve"> </v>
      </c>
      <c r="AF480" s="108" t="str">
        <f>IF(SUM(COUNTIFS('Planificación 2026-1'!F:F,"FILIAL",'Planificación 2026-1'!W:W,C480,'Planificación 2026-1'!H:H,"CA"))&gt;0,"P07"," ")</f>
        <v xml:space="preserve"> </v>
      </c>
      <c r="AG480" s="108" t="str">
        <f>IF(SUM(COUNTIFS('Planificación 2026-1'!F:F,"FILIAL",'Planificación 2026-1'!W:W,C480,'Planificación 2026-1'!H:H,"DE"))&gt;0,"P08"," ")</f>
        <v xml:space="preserve"> </v>
      </c>
      <c r="AH480" s="108" t="str">
        <f>IF(SUM(COUNTIFS('Planificación 2026-1'!F:F,"FILIAL",'Planificación 2026-1'!W:W,C480,'Planificación 2026-1'!H:H,"OB"))&gt;0,"P09"," ")</f>
        <v xml:space="preserve"> </v>
      </c>
      <c r="AI480" s="108" t="str">
        <f>IF(SUM(COUNTIFS('Planificación 2026-1'!F:F,"FILIAL",'Planificación 2026-1'!W:W,C480,'Planificación 2026-1'!H:H,"MH"))&gt;0,"P31"," ")</f>
        <v xml:space="preserve"> </v>
      </c>
      <c r="AJ480" s="108" t="str">
        <f>IF(SUM(COUNTIFS('Planificación 2026-1'!F:F,"FILIAL",'Planificación 2026-1'!W:W,C480,'Planificación 2026-1'!H:H,"IC"))&gt;0,"P32"," ")</f>
        <v xml:space="preserve"> </v>
      </c>
      <c r="AK480" s="108" t="str">
        <f>IF(SUM(COUNTIFS('Planificación 2026-1'!F:F,"FILIAL",'Planificación 2026-1'!W:W,C480,'Planificación 2026-1'!H:H,"AR"))&gt;0,"P34"," ")</f>
        <v xml:space="preserve"> </v>
      </c>
      <c r="AL480" s="108" t="str">
        <f>IF(SUM(COUNTIFS('Planificación 2026-1'!F:F,"FILIAL",'Planificación 2026-1'!W:W,C480,'Planificación 2026-1'!H:H,"T1"))&gt;0,"P35"," ")</f>
        <v xml:space="preserve"> </v>
      </c>
      <c r="AM480" s="108" t="str">
        <f>IF(SUM(COUNTIFS('Planificación 2026-1'!F:F,"FILIAL",'Planificación 2026-1'!W:W,C480,'Planificación 2026-1'!H:H,"T3"))&gt;0,"P36"," ")</f>
        <v xml:space="preserve"> </v>
      </c>
      <c r="AN480" s="108" t="str">
        <f>IF(SUM(COUNTIFS('Planificación 2026-1'!F:F,"FILIAL",'Planificación 2026-1'!W:W,C480,'Planificación 2026-1'!H:H,"T2"))&gt;0,"P37"," ")</f>
        <v xml:space="preserve"> </v>
      </c>
      <c r="AO480" s="108" t="str">
        <f>IF(SUM(COUNTIFS('Planificación 2026-1'!F:F,"FILIAL",'Planificación 2026-1'!W:W,C480,'Planificación 2026-1'!H:H,"AE"))&gt;0,"P38"," ")</f>
        <v xml:space="preserve"> </v>
      </c>
      <c r="AP480" s="108" t="str">
        <f>IF(SUM(COUNTIFS('Planificación 2026-1'!F:F,"FILIAL",'Planificación 2026-1'!W:W,C480,'Planificación 2026-1'!H:H,"T4"))&gt;0,"P55"," ")</f>
        <v xml:space="preserve"> </v>
      </c>
      <c r="AQ480" s="108" t="str">
        <f>IF(SUM(COUNTIFS('Planificación 2026-1'!F:F,"SUNAMPE",'Planificación 2026-1'!W:W,C480,'Planificación 2026-1'!H:H,"AF"))&gt;0," P01"," ")</f>
        <v xml:space="preserve"> </v>
      </c>
      <c r="AR480" s="108" t="str">
        <f>IF(SUM(COUNTIFS('Planificación 2026-1'!F:F,"SUNAMPE",'Planificación 2026-1'!W:W,C480,'Planificación 2026-1'!H:H,"EN"))&gt;0,"P02"," ")</f>
        <v xml:space="preserve"> </v>
      </c>
      <c r="AS480" s="108" t="str">
        <f>IF(SUM(COUNTIFS('Planificación 2026-1'!F:F,"SUNAMPE",'Planificación 2026-1'!W:W,C480,'Planificación 2026-1'!H:H,"IS"))&gt;0,"P03"," ")</f>
        <v xml:space="preserve"> </v>
      </c>
      <c r="AT480" s="108" t="str">
        <f>IF(SUM(COUNTIFS('Planificación 2026-1'!F:F,"SUNAMPE",'Planificación 2026-1'!W:W,C480,'Planificación 2026-1'!H:H,"PS"))&gt;0,"P04"," ")</f>
        <v xml:space="preserve"> </v>
      </c>
      <c r="AU480" s="108"/>
      <c r="AV480" s="108" t="str">
        <f>IF(SUM(COUNTIFS('Planificación 2026-1'!F:F,"SUNAMPE",'Planificación 2026-1'!W:W,C480,'Planificación 2026-1'!H:H,"IN"))&gt;0,"P06"," ")</f>
        <v xml:space="preserve"> </v>
      </c>
      <c r="AW480" s="108" t="str">
        <f>IF(SUM(COUNTIFS('Planificación 2026-1'!F:F,"SUNAMPE",'Planificación 2026-1'!W:W,C480,'Planificación 2026-1'!H:H,"CA"))&gt;0,"P07"," ")</f>
        <v xml:space="preserve"> </v>
      </c>
      <c r="AX480" s="108" t="str">
        <f>IF(SUM(COUNTIFS('Planificación 2026-1'!F:F,"SUNAMPE",'Planificación 2026-1'!W:W,C480,'Planificación 2026-1'!H:H,"DE"))&gt;0,"P08"," ")</f>
        <v xml:space="preserve"> </v>
      </c>
      <c r="AY480" s="108" t="str">
        <f>IF(SUM(COUNTIFS('Planificación 2026-1'!F:F,"SUNAMPE",'Planificación 2026-1'!W:W,C480,'Planificación 2026-1'!H:H,"OB"))&gt;0,"P09"," ")</f>
        <v xml:space="preserve"> </v>
      </c>
      <c r="AZ480" s="108" t="str">
        <f>IF(SUM(COUNTIFS('Planificación 2026-1'!F:F,"SUNAMPE",'Planificación 2026-1'!W:W,C480,'Planificación 2026-1'!H:H,"MH"))&gt;0,"P31"," ")</f>
        <v xml:space="preserve"> </v>
      </c>
      <c r="BA480" s="108" t="str">
        <f>IF(SUM(COUNTIFS('Planificación 2026-1'!F:F,"SUNAMPE",'Planificación 2026-1'!W:W,C480,'Planificación 2026-1'!H:H,"IC"))&gt;0,"P32"," ")</f>
        <v xml:space="preserve"> </v>
      </c>
      <c r="BB480" s="108" t="str">
        <f>IF(SUM(COUNTIFS('Planificación 2026-1'!F:F,"SUNAMPE",'Planificación 2026-1'!W:W,C480,'Planificación 2026-1'!H:H,"AR"))&gt;0,"P34"," ")</f>
        <v xml:space="preserve"> </v>
      </c>
      <c r="BC480" s="108" t="str">
        <f>IF(SUM(COUNTIFS('Planificación 2026-1'!F:F,"SUNAMPE",'Planificación 2026-1'!W:W,C480,'Planificación 2026-1'!H:H,"T1"))&gt;0,"P35"," ")</f>
        <v xml:space="preserve"> </v>
      </c>
      <c r="BD480" s="108" t="str">
        <f>IF(SUM(COUNTIFS('Planificación 2026-1'!F:F,"SUNAMPE",'Planificación 2026-1'!W:W,C480,'Planificación 2026-1'!H:H,"T3"))&gt;0,"P36"," ")</f>
        <v xml:space="preserve"> </v>
      </c>
      <c r="BE480" s="108" t="str">
        <f>IF(SUM(COUNTIFS('Planificación 2026-1'!F:F,"SUNAMPE",'Planificación 2026-1'!W:W,C480,'Planificación 2026-1'!H:H,"T2"))&gt;0,"P37"," ")</f>
        <v xml:space="preserve"> </v>
      </c>
      <c r="BF480" s="108" t="str">
        <f>IF(SUM(COUNTIFS('Planificación 2026-1'!F:F,"SUNAMPE",'Planificación 2026-1'!W:W,C480,'Planificación 2026-1'!H:H,"AE"))&gt;0,"P38"," ")</f>
        <v xml:space="preserve"> </v>
      </c>
      <c r="BG480" s="108" t="str">
        <f>IF(SUM(COUNTIFS('Planificación 2026-1'!F:F,"SUNAMPE",'Planificación 2026-1'!W:W,C480,'Planificación 2026-1'!H:H,"T4"))&gt;0,"P55"," ")</f>
        <v xml:space="preserve"> </v>
      </c>
      <c r="BH480" s="108" t="str">
        <f>IF(SUM(COUNTIFS('Planificación 2026-1'!F:F,"HUAURA",'Planificación 2026-1'!W:W,C480,'Planificación 2026-1'!H:H,"AF"))&gt;0," P01"," ")</f>
        <v xml:space="preserve"> </v>
      </c>
      <c r="BI480" s="108" t="str">
        <f>IF(SUM(COUNTIFS('Planificación 2026-1'!F:F,"HUAURA",'Planificación 2026-1'!W:W,C480,'Planificación 2026-1'!H:H,"EN"))&gt;0,"P02"," ")</f>
        <v xml:space="preserve"> </v>
      </c>
      <c r="BJ480" s="108" t="str">
        <f>IF(SUM(COUNTIFS('Planificación 2026-1'!F:F,"HUAURA",'Planificación 2026-1'!W:W,C480,'Planificación 2026-1'!H:H,"IS"))&gt;0,"P03"," ")</f>
        <v xml:space="preserve"> </v>
      </c>
      <c r="BK480" s="108" t="str">
        <f>IF(SUM(COUNTIFS('Planificación 2026-1'!F:F,"HUAURA",'Planificación 2026-1'!W:W,C480,'Planificación 2026-1'!H:H,"PS"))&gt;0,"P04"," ")</f>
        <v xml:space="preserve"> </v>
      </c>
      <c r="BL480" s="108"/>
      <c r="BM480" s="108" t="str">
        <f>IF(SUM(COUNTIFS('Planificación 2026-1'!F:F,"HUAURA",'Planificación 2026-1'!W:W,C480,'Planificación 2026-1'!H:H,"IN"))&gt;0,"P06"," ")</f>
        <v xml:space="preserve"> </v>
      </c>
      <c r="BN480" s="108" t="str">
        <f>IF(SUM(COUNTIFS('Planificación 2026-1'!F:F,"HUAURA",'Planificación 2026-1'!W:W,C480,'Planificación 2026-1'!H:H,"CA"))&gt;0,"P07"," ")</f>
        <v xml:space="preserve"> </v>
      </c>
      <c r="BO480" s="108" t="str">
        <f>IF(SUM(COUNTIFS('Planificación 2026-1'!F:F,"HUAURA",'Planificación 2026-1'!W:W,C480,'Planificación 2026-1'!H:H,"DE"))&gt;0,"P08"," ")</f>
        <v xml:space="preserve"> </v>
      </c>
      <c r="BP480" s="108" t="str">
        <f>IF(SUM(COUNTIFS('Planificación 2026-1'!F:F,"HUAURA",'Planificación 2026-1'!W:W,C480,'Planificación 2026-1'!H:H,"OB"))&gt;0,"P09"," ")</f>
        <v xml:space="preserve"> </v>
      </c>
      <c r="BQ480" s="108" t="str">
        <f>IF(SUM(COUNTIFS('Planificación 2026-1'!F:F,"HUAURA",'Planificación 2026-1'!W:W,C480,'Planificación 2026-1'!H:H,"MH"))&gt;0,"P31"," ")</f>
        <v xml:space="preserve"> </v>
      </c>
      <c r="BR480" s="108" t="str">
        <f>IF(SUM(COUNTIFS('Planificación 2026-1'!F:F,"HUAURA",'Planificación 2026-1'!W:W,C480,'Planificación 2026-1'!H:H,"IC"))&gt;0,"P32"," ")</f>
        <v xml:space="preserve"> </v>
      </c>
      <c r="BS480" s="108" t="str">
        <f>IF(SUM(COUNTIFS('Planificación 2026-1'!F:F,"HUAURA",'Planificación 2026-1'!W:W,C480,'Planificación 2026-1'!H:H,"AR"))&gt;0,"P34"," ")</f>
        <v xml:space="preserve"> </v>
      </c>
      <c r="BT480" s="108" t="str">
        <f>IF(SUM(COUNTIFS('Planificación 2026-1'!F:F,"HUAURA",'Planificación 2026-1'!W:W,C480,'Planificación 2026-1'!H:H,"T1"))&gt;0,"P35"," ")</f>
        <v xml:space="preserve"> </v>
      </c>
      <c r="BU480" s="108" t="str">
        <f>IF(SUM(COUNTIFS('Planificación 2026-1'!F:F,"HUAURA",'Planificación 2026-1'!W:W,C480,'Planificación 2026-1'!H:H,"T3"))&gt;0,"P36"," ")</f>
        <v xml:space="preserve"> </v>
      </c>
      <c r="BV480" s="108" t="str">
        <f>IF(SUM(COUNTIFS('Planificación 2026-1'!F:F,"HUAURA",'Planificación 2026-1'!W:W,C480,'Planificación 2026-1'!H:H,"T2"))&gt;0,"P37"," ")</f>
        <v xml:space="preserve"> </v>
      </c>
      <c r="BW480" s="108" t="str">
        <f>IF(SUM(COUNTIFS('Planificación 2026-1'!F:F,"HUAURA",'Planificación 2026-1'!W:W,C480,'Planificación 2026-1'!H:H,"AE"))&gt;0,"P38"," ")</f>
        <v xml:space="preserve"> </v>
      </c>
      <c r="BX480" s="108" t="str">
        <f>IF(SUM(COUNTIFS('Planificación 2026-1'!F:F,"HUAURA",'Planificación 2026-1'!W:W,C480,'Planificación 2026-1'!H:H,"T4"))&gt;0,"P55"," ")</f>
        <v xml:space="preserve"> </v>
      </c>
      <c r="BY480" s="109">
        <f>SUMIFS('Planificación 2026-1'!R:R,'Planificación 2026-1'!W:W,C480,'Planificación 2026-1'!H:H,"AF",'Planificación 2026-1'!I:I,"&gt;2")</f>
        <v>0</v>
      </c>
      <c r="BZ480" s="109">
        <f>SUMIFS('Planificación 2026-1'!R:R,'Planificación 2026-1'!W:W,C480,'Planificación 2026-1'!H:H,"EN",'Planificación 2026-1'!I:I,"&gt;2")</f>
        <v>0</v>
      </c>
      <c r="CA480" s="109">
        <f>SUMIFS('Planificación 2026-1'!R:R,'Planificación 2026-1'!W:W,C480,'Planificación 2026-1'!H:H,"IS",'Planificación 2026-1'!I:I,"&gt;2")</f>
        <v>0</v>
      </c>
      <c r="CB480" s="109">
        <f>SUMIFS('Planificación 2026-1'!R:R,'Planificación 2026-1'!W:W,C480,'Planificación 2026-1'!H:H,"PS",'Planificación 2026-1'!I:I,"&gt;2")</f>
        <v>0</v>
      </c>
      <c r="CC480" s="109">
        <f>SUMIFS('Planificación 2026-1'!R:R,'Planificación 2026-1'!W:W,C480,'Planificación 2026-1'!H:H,"IN",'Planificación 2026-1'!I:I,"&gt;2")</f>
        <v>0</v>
      </c>
      <c r="CD480" s="109">
        <f>SUMIFS('Planificación 2026-1'!R:R,'Planificación 2026-1'!W:W,C480,'Planificación 2026-1'!H:H,"CA",'Planificación 2026-1'!I:I,"&gt;2")</f>
        <v>0</v>
      </c>
      <c r="CE480" s="109">
        <f>SUMIFS('Planificación 2026-1'!R:R,'Planificación 2026-1'!W:W,C480,'Planificación 2026-1'!H:H,"DE",'Planificación 2026-1'!I:I,"&gt;2")</f>
        <v>0</v>
      </c>
      <c r="CF480" s="109">
        <f>SUMIFS('Planificación 2026-1'!R:R,'Planificación 2026-1'!W:W,C480,'Planificación 2026-1'!H:H,"OB",'Planificación 2026-1'!I:I,"&gt;2")</f>
        <v>0</v>
      </c>
      <c r="CG480" s="109">
        <f>SUMIFS('Planificación 2026-1'!R:R,'Planificación 2026-1'!W:W,C480,'Planificación 2026-1'!H:H,"MH",'Planificación 2026-1'!I:I,"&gt;2")</f>
        <v>0</v>
      </c>
      <c r="CH480" s="109">
        <f>SUMIFS('Planificación 2026-1'!R:R,'Planificación 2026-1'!W:W,C480,'Planificación 2026-1'!H:H,"IC",'Planificación 2026-1'!I:I,"&gt;2")</f>
        <v>0</v>
      </c>
      <c r="CI480" s="109">
        <f>SUMIFS('Planificación 2026-1'!R:R,'Planificación 2026-1'!W:W,C480,'Planificación 2026-1'!H:H,"AR",'Planificación 2026-1'!I:I,"&gt;2")</f>
        <v>0</v>
      </c>
      <c r="CJ480" s="109">
        <f>SUMIFS('Planificación 2026-1'!R:R,'Planificación 2026-1'!W:W,C480,'Planificación 2026-1'!H:H,"T1",'Planificación 2026-1'!I:I,"&gt;2")</f>
        <v>0</v>
      </c>
      <c r="CK480" s="109">
        <f>SUMIFS('Planificación 2026-1'!R:R,'Planificación 2026-1'!W:W,C480,'Planificación 2026-1'!H:H,"T3",'Planificación 2026-1'!I:I,"&gt;2")</f>
        <v>0</v>
      </c>
      <c r="CL480" s="109">
        <f>SUMIFS('Planificación 2026-1'!R:R,'Planificación 2026-1'!W:W,C480,'Planificación 2026-1'!H:H,"T2",'Planificación 2026-1'!I:I,"&gt;2")</f>
        <v>0</v>
      </c>
      <c r="CM480" s="109">
        <f>SUMIFS('Planificación 2026-1'!R:R,'Planificación 2026-1'!W:W,C480,'Planificación 2026-1'!H:H,"AE",'Planificación 2026-1'!I:I,"&gt;2")</f>
        <v>0</v>
      </c>
      <c r="CN480" s="109">
        <f>SUMIFS('Planificación 2026-1'!R:R,'Planificación 2026-1'!W:W,C480,'Planificación 2026-1'!H:H,"T4",'Planificación 2026-1'!I:I,"&gt;2")</f>
        <v>0</v>
      </c>
      <c r="CO480" s="109">
        <f>SUMIFS('Planificación 2026-1'!R:R,'Planificación 2026-1'!W:W,C480,'Planificación 2026-1'!H:H,"AF",'Planificación 2026-1'!I:I,"&lt;3")</f>
        <v>0</v>
      </c>
      <c r="CP480" s="109">
        <f>SUMIFS('Planificación 2026-1'!R:R,'Planificación 2026-1'!W:W,C480,'Planificación 2026-1'!H:H,"EN",'Planificación 2026-1'!I:I,"&lt;3")</f>
        <v>0</v>
      </c>
      <c r="CQ480" s="109">
        <f>SUMIFS('Planificación 2026-1'!R:R,'Planificación 2026-1'!W:W,C480,'Planificación 2026-1'!H:H,"IS",'Planificación 2026-1'!I:I,"&lt;3")</f>
        <v>0</v>
      </c>
      <c r="CR480" s="109">
        <f>SUMIFS('Planificación 2026-1'!R:R,'Planificación 2026-1'!W:W,C480,'Planificación 2026-1'!H:H,"PS",'Planificación 2026-1'!I:I,"&lt;3")</f>
        <v>0</v>
      </c>
      <c r="CS480" s="109">
        <f>SUMIFS('Planificación 2026-1'!R:R,'Planificación 2026-1'!W:W,C480,'Planificación 2026-1'!H:H,"IN",'Planificación 2026-1'!I:I,"&lt;3")</f>
        <v>0</v>
      </c>
      <c r="CT480" s="109">
        <f>SUMIFS('Planificación 2026-1'!R:R,'Planificación 2026-1'!W:W,C480,'Planificación 2026-1'!H:H,"CA",'Planificación 2026-1'!I:I,"&lt;3")</f>
        <v>0</v>
      </c>
      <c r="CU480" s="109">
        <f>SUMIFS('Planificación 2026-1'!R:R,'Planificación 2026-1'!W:W,C480,'Planificación 2026-1'!H:H,"DE",'Planificación 2026-1'!I:I,"&lt;3")</f>
        <v>0</v>
      </c>
      <c r="CV480" s="109">
        <f>SUMIFS('Planificación 2026-1'!R:R,'Planificación 2026-1'!W:W,C480,'Planificación 2026-1'!H:H,"OB",'Planificación 2026-1'!I:I,"&lt;3")</f>
        <v>0</v>
      </c>
      <c r="CW480" s="109">
        <f>SUMIFS('Planificación 2026-1'!R:R,'Planificación 2026-1'!W:W,C480,'Planificación 2026-1'!H:H,"MH",'Planificación 2026-1'!I:I,"&lt;3")</f>
        <v>0</v>
      </c>
      <c r="CX480" s="109">
        <f>SUMIFS('Planificación 2026-1'!R:R,'Planificación 2026-1'!W:W,C480,'Planificación 2026-1'!H:H,"IC",'Planificación 2026-1'!I:I,"&lt;3")</f>
        <v>0</v>
      </c>
      <c r="CY480" s="109">
        <f>SUMIFS('Planificación 2026-1'!R:R,'Planificación 2026-1'!W:W,C480,'Planificación 2026-1'!H:H,"AR",'Planificación 2026-1'!I:I,"&lt;3")</f>
        <v>0</v>
      </c>
      <c r="CZ480" s="109">
        <f>SUMIFS('Planificación 2026-1'!R:R,'Planificación 2026-1'!W:W,C480,'Planificación 2026-1'!H:H,"T1",'Planificación 2026-1'!I:I,"&lt;3")</f>
        <v>0</v>
      </c>
      <c r="DA480" s="109">
        <f>SUMIFS('Planificación 2026-1'!R:R,'Planificación 2026-1'!W:W,C480,'Planificación 2026-1'!H:H,"T3",'Planificación 2026-1'!I:I,"&lt;3")</f>
        <v>0</v>
      </c>
      <c r="DB480" s="109">
        <f>SUMIFS('Planificación 2026-1'!R:R,'Planificación 2026-1'!W:W,C480,'Planificación 2026-1'!H:H,"T2",'Planificación 2026-1'!I:I,"&lt;3")</f>
        <v>0</v>
      </c>
      <c r="DC480" s="109">
        <f>SUMIFS('Planificación 2026-1'!R:R,'Planificación 2026-1'!W:W,C480,'Planificación 2026-1'!H:H,"AE",'Planificación 2026-1'!I:I,"&lt;3")</f>
        <v>0</v>
      </c>
      <c r="DD480" s="109">
        <f>SUMIFS('Planificación 2026-1'!R:R,'Planificación 2026-1'!W:W,C480,'Planificación 2026-1'!H:H,"T4",'Planificación 2026-1'!I:I,"&lt;3")</f>
        <v>0</v>
      </c>
      <c r="DE480" s="108" t="str">
        <f t="shared" si="72"/>
        <v/>
      </c>
      <c r="DF480" s="41">
        <f>IF(C480="","",SUMIFS('Planificación 2026-1'!R:R,'Planificación 2026-1'!W:W,C480,'Planificación 2026-1'!F:F,"PRINCIPAL",'Planificación 2026-1'!X:X,"VIRTUAL"))</f>
        <v>0</v>
      </c>
      <c r="DG480" s="41">
        <f>IF(C480="","",SUMIFS('Planificación 2026-1'!R:R,'Planificación 2026-1'!W:W,C480,'Planificación 2026-1'!F:F,"PRINCIPAL",'Planificación 2026-1'!X:X,"PRESENCIAL"))</f>
        <v>0</v>
      </c>
      <c r="DH480" s="41">
        <f>IF(C480="","",SUMIFS('Planificación 2026-1'!R:R,'Planificación 2026-1'!W:W,C480,'Planificación 2026-1'!F:F,"PRINCIPAL",'Planificación 2026-1'!X:X,"HIBRIDO PRESENCIAL"))</f>
        <v>0</v>
      </c>
      <c r="DI480" s="108" t="str">
        <f t="shared" si="73"/>
        <v/>
      </c>
      <c r="DJ480" s="108">
        <f>IF(C480="","",SUMIFS('Planificación 2026-1'!R:R,'Planificación 2026-1'!W:W,C480,'Planificación 2026-1'!F:F,"FILIAL",'Planificación 2026-1'!X:X,"VIRTUAL"))</f>
        <v>0</v>
      </c>
      <c r="DK480" s="110">
        <f>IF(C480="","",SUMIFS('Planificación 2026-1'!R:R,'Planificación 2026-1'!W:W,C480,'Planificación 2026-1'!F:F,"FILIAL",'Planificación 2026-1'!X:X,"PRESENCIAL"))</f>
        <v>0</v>
      </c>
      <c r="DL480" s="61">
        <f>IF(C480="","",SUMIFS('Planificación 2026-1'!R:R,'Planificación 2026-1'!W:W,C480,'Planificación 2026-1'!F:F,"FILIAL",'Planificación 2026-1'!X:X,"HIBRIDO PRESENCIAL"))</f>
        <v>0</v>
      </c>
      <c r="DM480" s="111" t="str">
        <f t="shared" si="74"/>
        <v/>
      </c>
      <c r="DN480" s="108">
        <f>IF(C480="","",SUMIFS('Planificación 2026-1'!R:R,'Planificación 2026-1'!W:W,C480,'Planificación 2026-1'!F:F,"SUNAMPE",'Planificación 2026-1'!X:X,"VIRTUAL"))</f>
        <v>0</v>
      </c>
      <c r="DO480" s="61">
        <f>IF(C480="","",SUMIFS('Planificación 2026-1'!R:R,'Planificación 2026-1'!W:W,C480,'Planificación 2026-1'!F:F,"SUNAMPE",'Planificación 2026-1'!X:X,"PRESENCIAL"))</f>
        <v>0</v>
      </c>
      <c r="DP480" s="111" t="str">
        <f t="shared" si="75"/>
        <v/>
      </c>
      <c r="DQ480" s="108">
        <f>IF(C480="","",SUMIFS('Planificación 2026-1'!R:R,'Planificación 2026-1'!W:W,C480,'Planificación 2026-1'!F:F,"HUAURA",'Planificación 2026-1'!X:X,"VIRTUAL"))</f>
        <v>0</v>
      </c>
      <c r="DR480" s="61">
        <f>IF(C480="","",SUMIFS('Planificación 2026-1'!R:R,'Planificación 2026-1'!W:W,C480,'Planificación 2026-1'!F:F,"HUAURA",'Planificación 2026-1'!X:X,"PRESENCIAL"))</f>
        <v>0</v>
      </c>
      <c r="DS480" s="76">
        <f>SUMIFS('Planificación 2026-1'!R:R,'Planificación 2026-1'!W:W,C480,'Planificación 2026-1'!F:F,"PRINCIPAL",'Planificación 2026-1'!X:X,"VIRTUAL",'Planificación 2026-1'!I:I,"&gt;2")</f>
        <v>0</v>
      </c>
      <c r="DT480" s="76">
        <f>SUMIFS('Planificación 2026-1'!R:R,'Planificación 2026-1'!W:W,C480,'Planificación 2026-1'!F:F,"PRINCIPAL",'Planificación 2026-1'!X:X,"&lt;&gt;VIRTUAL",'Planificación 2026-1'!I:I,"&gt;2")</f>
        <v>0</v>
      </c>
      <c r="DU480" s="76">
        <f>SUMIFS('Planificación 2026-1'!R:R,'Planificación 2026-1'!W:W,C480,'Planificación 2026-1'!F:F,"SUNAMPE",'Planificación 2026-1'!X:X,"VIRTUAL",'Planificación 2026-1'!I:I,"&gt;2")</f>
        <v>0</v>
      </c>
      <c r="DV480" s="76">
        <f>SUMIFS('Planificación 2026-1'!R:R,'Planificación 2026-1'!W:W,C480,'Planificación 2026-1'!F:F,"SUNAMPE",'Planificación 2026-1'!X:X,"&lt;&gt;VIRTUAL",'Planificación 2026-1'!I:I,"&gt;2")</f>
        <v>0</v>
      </c>
      <c r="DW480" s="76">
        <f>SUMIFS('Planificación 2026-1'!R:R,'Planificación 2026-1'!W:W,C480,'Planificación 2026-1'!F:F,"FILIAL",'Planificación 2026-1'!X:X,"VIRTUAL",'Planificación 2026-1'!I:I,"&gt;2")</f>
        <v>0</v>
      </c>
      <c r="DX480" s="76">
        <f>SUMIFS('Planificación 2026-1'!R:R,'Planificación 2026-1'!W:W,C480,'Planificación 2026-1'!F:F,"FILIAL",'Planificación 2026-1'!X:X,"&lt;&gt;VIRTUAL",'Planificación 2026-1'!I:I,"&gt;2")</f>
        <v>0</v>
      </c>
      <c r="DY480" s="76">
        <f>SUMIFS('Planificación 2026-1'!R:R,'Planificación 2026-1'!W:W,C480,'Planificación 2026-1'!F:F,"PORUMA",'Planificación 2026-1'!X:X,"VIRTUAL",'Planificación 2026-1'!I:I,"&gt;2")</f>
        <v>0</v>
      </c>
      <c r="DZ480" s="76">
        <f>SUMIFS('Planificación 2026-1'!R:R,'Planificación 2026-1'!W:W,C480,'Planificación 2026-1'!F:F,"PORUMA",'Planificación 2026-1'!X:X,"&lt;&gt;VIRTUAL",'Planificación 2026-1'!I:I,"&gt;2")</f>
        <v>0</v>
      </c>
      <c r="EA480" s="76">
        <f>SUMIFS('Planificación 2026-1'!R:R,'Planificación 2026-1'!W:W,C480,'Planificación 2026-1'!F:F,"HUAURA",'Planificación 2026-1'!X:X,"VIRTUAL",'Planificación 2026-1'!I:I,"&gt;2")</f>
        <v>0</v>
      </c>
      <c r="EB480" s="76">
        <f>SUMIFS('Planificación 2026-1'!R:R,'Planificación 2026-1'!W:W,C480,'Planificación 2026-1'!F:F,"HUAURA",'Planificación 2026-1'!X:X,"&lt;&gt;VIRTUAL",'Planificación 2026-1'!I:I,"&gt;2")</f>
        <v>0</v>
      </c>
      <c r="EC480" s="76">
        <f>SUMIFS('Planificación 2026-1'!R:R,'Planificación 2026-1'!W:W,C480,'Planificación 2026-1'!F:F,"PRINCIPAL",'Planificación 2026-1'!X:X,"VIRTUAL",'Planificación 2026-1'!I:I,"&lt;3")</f>
        <v>0</v>
      </c>
      <c r="ED480" s="76">
        <f>SUMIFS('Planificación 2026-1'!R:R,'Planificación 2026-1'!W:W,C480,'Planificación 2026-1'!F:F,"PRINCIPAL",'Planificación 2026-1'!X:X,"&lt;&gt;VIRTUAL",'Planificación 2026-1'!I:I,"&lt;3")</f>
        <v>0</v>
      </c>
      <c r="EE480" s="76">
        <f>SUMIFS('Planificación 2026-1'!R:R,'Planificación 2026-1'!W:W,C480,'Planificación 2026-1'!F:F,"SUNAMPE",'Planificación 2026-1'!X:X,"VIRTUAL",'Planificación 2026-1'!I:I,"&lt;3")</f>
        <v>0</v>
      </c>
      <c r="EF480" s="76">
        <f>SUMIFS('Planificación 2026-1'!R:R,'Planificación 2026-1'!W:W,C480,'Planificación 2026-1'!F:F,"SUNAMPE",'Planificación 2026-1'!X:X,"&lt;&gt;VIRTUAL",'Planificación 2026-1'!I:I,"&lt;3")</f>
        <v>0</v>
      </c>
      <c r="EG480" s="76">
        <f>SUMIFS('Planificación 2026-1'!R:R,'Planificación 2026-1'!W:W,C480,'Planificación 2026-1'!F:F,"FILIAL",'Planificación 2026-1'!X:X,"VIRTUAL",'Planificación 2026-1'!I:I,"&lt;3")</f>
        <v>0</v>
      </c>
      <c r="EH480" s="76">
        <f>SUMIFS('Planificación 2026-1'!R:R,'Planificación 2026-1'!W:W,C480,'Planificación 2026-1'!F:F,"FILIAL",'Planificación 2026-1'!X:X,"&lt;&gt;VIRTUAL",'Planificación 2026-1'!I:I,"&lt;3")</f>
        <v>0</v>
      </c>
      <c r="EI480" s="76">
        <f>SUMIFS('Planificación 2026-1'!R:R,'Planificación 2026-1'!W:W,C480,'Planificación 2026-1'!F:F,"PORUMA",'Planificación 2026-1'!X:X,"VIRTUAL",'Planificación 2026-1'!I:I,"&lt;3")</f>
        <v>0</v>
      </c>
      <c r="EJ480" s="76">
        <f>SUMIFS('Planificación 2026-1'!R:R,'Planificación 2026-1'!W:W,C480,'Planificación 2026-1'!F:F,"PORUMA",'Planificación 2026-1'!X:X,"&lt;&gt;VIRTUAL",'Planificación 2026-1'!I:I,"&lt;3")</f>
        <v>0</v>
      </c>
      <c r="EK480" s="76">
        <f>SUMIFS('Planificación 2026-1'!R:R,'Planificación 2026-1'!W:W,C480,'Planificación 2026-1'!F:F,"HUAURA",'Planificación 2026-1'!X:X,"VIRTUAL",'Planificación 2026-1'!I:I,"&lt;3")</f>
        <v>0</v>
      </c>
      <c r="EL480" s="76">
        <f>SUMIFS('Planificación 2026-1'!R:R,'Planificación 2026-1'!W:W,C480,'Planificación 2026-1'!F:F,"HUAURA",'Planificación 2026-1'!X:X,"&lt;&gt;VIRTUAL",'Planificación 2026-1'!I:I,"&lt;3")</f>
        <v>0</v>
      </c>
      <c r="EM480" s="76"/>
      <c r="EN480" s="76">
        <f t="shared" si="68"/>
        <v>0</v>
      </c>
      <c r="EO480" s="76">
        <f t="shared" si="69"/>
        <v>0</v>
      </c>
      <c r="EP480" s="76" t="b">
        <f t="shared" si="70"/>
        <v>1</v>
      </c>
      <c r="EQ480" s="76" t="str">
        <f t="shared" si="71"/>
        <v/>
      </c>
      <c r="ER480" s="76" t="str">
        <f t="shared" si="76"/>
        <v>PRESENCIAL</v>
      </c>
    </row>
    <row r="481" spans="1:148" ht="15" hidden="1" customHeight="1">
      <c r="A481" s="83"/>
      <c r="B481" s="119">
        <v>478</v>
      </c>
      <c r="C481" s="120" t="s">
        <v>656</v>
      </c>
      <c r="D481" s="112">
        <f>SUMIF('Planificación 2026-1'!W:W,C481,'Planificación 2026-1'!R:R)</f>
        <v>8</v>
      </c>
      <c r="E481" s="114" t="s">
        <v>170</v>
      </c>
      <c r="F481" s="115" t="s">
        <v>596</v>
      </c>
      <c r="G481" s="115" t="s">
        <v>153</v>
      </c>
      <c r="H481" s="115" t="s">
        <v>151</v>
      </c>
      <c r="I481" s="107" t="str">
        <f>IF(SUM(COUNTIFS('Planificación 2026-1'!F:F,"PRINCIPAL",'Planificación 2026-1'!W:W,C481,'Planificación 2026-1'!H:H,"AF"))&gt;0,"P01"," ")</f>
        <v xml:space="preserve"> </v>
      </c>
      <c r="J481" s="108" t="str">
        <f>IF(SUM(COUNTIFS('Planificación 2026-1'!F:F,"PRINCIPAL",'Planificación 2026-1'!W:W,C481,'Planificación 2026-1'!H:H,"EN"))&gt;0,"P02"," ")</f>
        <v xml:space="preserve"> </v>
      </c>
      <c r="K481" s="108" t="str">
        <f>IF(SUM(COUNTIFS('Planificación 2026-1'!F:F,"PRINCIPAL",'Planificación 2026-1'!W:W,C481,'Planificación 2026-1'!H:H,"IS"))&gt;0,"P03"," ")</f>
        <v xml:space="preserve"> </v>
      </c>
      <c r="L481" s="108" t="str">
        <f>IF(SUM(COUNTIFS('Planificación 2026-1'!F:F,"PRINCIPAL",'Planificación 2026-1'!W:W,C481,'Planificación 2026-1'!H:H,"PS"))&gt;0,"P04"," ")</f>
        <v xml:space="preserve"> </v>
      </c>
      <c r="M481" s="108"/>
      <c r="N481" s="108" t="str">
        <f>IF(SUM(COUNTIFS('Planificación 2026-1'!F:F,"PRINCIPAL",'Planificación 2026-1'!W:W,C481,'Planificación 2026-1'!H:H,"IN"))&gt;0,"P06"," ")</f>
        <v xml:space="preserve"> </v>
      </c>
      <c r="O481" s="108" t="str">
        <f>IF(SUM(COUNTIFS('Planificación 2026-1'!F:F,"PRINCIPAL",'Planificación 2026-1'!W:W,C481,'Planificación 2026-1'!H:H,"CA"))&gt;0,"P07"," ")</f>
        <v xml:space="preserve"> </v>
      </c>
      <c r="P481" s="108" t="str">
        <f>IF(SUM(COUNTIFS('Planificación 2026-1'!F:F,"PRINCIPAL",'Planificación 2026-1'!W:W,C481,'Planificación 2026-1'!H:H,"DE"))&gt;0,"P08"," ")</f>
        <v xml:space="preserve"> </v>
      </c>
      <c r="Q481" s="108" t="str">
        <f>IF(SUM(COUNTIFS('Planificación 2026-1'!F:F,"PRINCIPAL",'Planificación 2026-1'!W:W,C481,'Planificación 2026-1'!H:H,"OB"))&gt;0,"P09"," ")</f>
        <v xml:space="preserve"> </v>
      </c>
      <c r="R481" s="108" t="str">
        <f>IF(SUM(COUNTIFS('Planificación 2026-1'!F:F,"PRINCIPAL",'Planificación 2026-1'!W:W,C481,'Planificación 2026-1'!H:H,"MH"))&gt;0,"P31"," ")</f>
        <v xml:space="preserve"> </v>
      </c>
      <c r="S481" s="108" t="str">
        <f>IF(SUM(COUNTIFS('Planificación 2026-1'!F:F,"PRINCIPAL",'Planificación 2026-1'!W:W,C481,'Planificación 2026-1'!H:H,"IC"))&gt;0,"P32"," ")</f>
        <v>P32</v>
      </c>
      <c r="T481" s="108" t="str">
        <f>IF(SUM(COUNTIFS('Planificación 2026-1'!F:F,"PRINCIPAL",'Planificación 2026-1'!W:W,C481,'Planificación 2026-1'!H:H,"AR"))&gt;0,"P34"," ")</f>
        <v>P34</v>
      </c>
      <c r="U481" s="108" t="str">
        <f>IF(SUM(COUNTIFS('Planificación 2026-1'!F:F,"PRINCIPAL",'Planificación 2026-1'!W:W,C481,'Planificación 2026-1'!H:H,"T1"))&gt;0,"P35"," ")</f>
        <v xml:space="preserve"> </v>
      </c>
      <c r="V481" s="108" t="str">
        <f>IF(SUM(COUNTIFS('Planificación 2026-1'!F:F,"PRINCIPAL",'Planificación 2026-1'!W:W,C481,'Planificación 2026-1'!H:H,"T3"))&gt;0,"P36"," ")</f>
        <v xml:space="preserve"> </v>
      </c>
      <c r="W481" s="108" t="str">
        <f>IF(SUM(COUNTIFS('Planificación 2026-1'!F:F,"PRINCIPAL",'Planificación 2026-1'!W:W,C481,'Planificación 2026-1'!H:H,"T2"))&gt;0,"P37"," ")</f>
        <v xml:space="preserve"> </v>
      </c>
      <c r="X481" s="108" t="str">
        <f>IF(SUM(COUNTIFS('Planificación 2026-1'!F:F,"PRINCIPAL",'Planificación 2026-1'!W:W,C481,'Planificación 2026-1'!H:H,"AE"))&gt;0,"P38"," ")</f>
        <v xml:space="preserve"> </v>
      </c>
      <c r="Y481" s="108" t="str">
        <f>IF(SUM(COUNTIFS('Planificación 2026-1'!F:F,"PRINCIPAL",'Planificación 2026-1'!W:W,C481,'Planificación 2026-1'!H:H,"T4"))&gt;0,"P55"," ")</f>
        <v xml:space="preserve"> </v>
      </c>
      <c r="Z481" s="108" t="str">
        <f>IF(SUM(COUNTIFS('Planificación 2026-1'!F:F,"FILIAL",'Planificación 2026-1'!W:W,C481,'Planificación 2026-1'!H:H,"AF"))&gt;0," P01"," ")</f>
        <v xml:space="preserve"> </v>
      </c>
      <c r="AA481" s="108" t="str">
        <f>IF(SUM(COUNTIFS('Planificación 2026-1'!F:F,"FILIAL",'Planificación 2026-1'!W:W,C481,'Planificación 2026-1'!H:H,"EN"))&gt;0,"P02"," ")</f>
        <v xml:space="preserve"> </v>
      </c>
      <c r="AB481" s="108" t="str">
        <f>IF(SUM(COUNTIFS('Planificación 2026-1'!F:F,"FILIAL",'Planificación 2026-1'!W:W,C481,'Planificación 2026-1'!H:H,"IS"))&gt;0,"P03"," ")</f>
        <v xml:space="preserve"> </v>
      </c>
      <c r="AC481" s="108" t="str">
        <f>IF(SUM(COUNTIFS('Planificación 2026-1'!F:F,"FILIAL",'Planificación 2026-1'!W:W,C481,'Planificación 2026-1'!H:H,"PS"))&gt;0,"P04"," ")</f>
        <v xml:space="preserve"> </v>
      </c>
      <c r="AD481" s="108"/>
      <c r="AE481" s="108" t="str">
        <f>IF(SUM(COUNTIFS('Planificación 2026-1'!F:F,"FILIAL",'Planificación 2026-1'!W:W,C481,'Planificación 2026-1'!H:H,"IN"))&gt;0,"P06"," ")</f>
        <v xml:space="preserve"> </v>
      </c>
      <c r="AF481" s="108" t="str">
        <f>IF(SUM(COUNTIFS('Planificación 2026-1'!F:F,"FILIAL",'Planificación 2026-1'!W:W,C481,'Planificación 2026-1'!H:H,"CA"))&gt;0,"P07"," ")</f>
        <v xml:space="preserve"> </v>
      </c>
      <c r="AG481" s="108" t="str">
        <f>IF(SUM(COUNTIFS('Planificación 2026-1'!F:F,"FILIAL",'Planificación 2026-1'!W:W,C481,'Planificación 2026-1'!H:H,"DE"))&gt;0,"P08"," ")</f>
        <v xml:space="preserve"> </v>
      </c>
      <c r="AH481" s="108" t="str">
        <f>IF(SUM(COUNTIFS('Planificación 2026-1'!F:F,"FILIAL",'Planificación 2026-1'!W:W,C481,'Planificación 2026-1'!H:H,"OB"))&gt;0,"P09"," ")</f>
        <v xml:space="preserve"> </v>
      </c>
      <c r="AI481" s="108" t="str">
        <f>IF(SUM(COUNTIFS('Planificación 2026-1'!F:F,"FILIAL",'Planificación 2026-1'!W:W,C481,'Planificación 2026-1'!H:H,"MH"))&gt;0,"P31"," ")</f>
        <v xml:space="preserve"> </v>
      </c>
      <c r="AJ481" s="108" t="str">
        <f>IF(SUM(COUNTIFS('Planificación 2026-1'!F:F,"FILIAL",'Planificación 2026-1'!W:W,C481,'Planificación 2026-1'!H:H,"IC"))&gt;0,"P32"," ")</f>
        <v xml:space="preserve"> </v>
      </c>
      <c r="AK481" s="108" t="str">
        <f>IF(SUM(COUNTIFS('Planificación 2026-1'!F:F,"FILIAL",'Planificación 2026-1'!W:W,C481,'Planificación 2026-1'!H:H,"AR"))&gt;0,"P34"," ")</f>
        <v xml:space="preserve"> </v>
      </c>
      <c r="AL481" s="108" t="str">
        <f>IF(SUM(COUNTIFS('Planificación 2026-1'!F:F,"FILIAL",'Planificación 2026-1'!W:W,C481,'Planificación 2026-1'!H:H,"T1"))&gt;0,"P35"," ")</f>
        <v xml:space="preserve"> </v>
      </c>
      <c r="AM481" s="108" t="str">
        <f>IF(SUM(COUNTIFS('Planificación 2026-1'!F:F,"FILIAL",'Planificación 2026-1'!W:W,C481,'Planificación 2026-1'!H:H,"T3"))&gt;0,"P36"," ")</f>
        <v xml:space="preserve"> </v>
      </c>
      <c r="AN481" s="108" t="str">
        <f>IF(SUM(COUNTIFS('Planificación 2026-1'!F:F,"FILIAL",'Planificación 2026-1'!W:W,C481,'Planificación 2026-1'!H:H,"T2"))&gt;0,"P37"," ")</f>
        <v xml:space="preserve"> </v>
      </c>
      <c r="AO481" s="108" t="str">
        <f>IF(SUM(COUNTIFS('Planificación 2026-1'!F:F,"FILIAL",'Planificación 2026-1'!W:W,C481,'Planificación 2026-1'!H:H,"AE"))&gt;0,"P38"," ")</f>
        <v xml:space="preserve"> </v>
      </c>
      <c r="AP481" s="108" t="str">
        <f>IF(SUM(COUNTIFS('Planificación 2026-1'!F:F,"FILIAL",'Planificación 2026-1'!W:W,C481,'Planificación 2026-1'!H:H,"T4"))&gt;0,"P55"," ")</f>
        <v xml:space="preserve"> </v>
      </c>
      <c r="AQ481" s="108" t="str">
        <f>IF(SUM(COUNTIFS('Planificación 2026-1'!F:F,"SUNAMPE",'Planificación 2026-1'!W:W,C481,'Planificación 2026-1'!H:H,"AF"))&gt;0," P01"," ")</f>
        <v xml:space="preserve"> </v>
      </c>
      <c r="AR481" s="108" t="str">
        <f>IF(SUM(COUNTIFS('Planificación 2026-1'!F:F,"SUNAMPE",'Planificación 2026-1'!W:W,C481,'Planificación 2026-1'!H:H,"EN"))&gt;0,"P02"," ")</f>
        <v xml:space="preserve"> </v>
      </c>
      <c r="AS481" s="108" t="str">
        <f>IF(SUM(COUNTIFS('Planificación 2026-1'!F:F,"SUNAMPE",'Planificación 2026-1'!W:W,C481,'Planificación 2026-1'!H:H,"IS"))&gt;0,"P03"," ")</f>
        <v xml:space="preserve"> </v>
      </c>
      <c r="AT481" s="108" t="str">
        <f>IF(SUM(COUNTIFS('Planificación 2026-1'!F:F,"SUNAMPE",'Planificación 2026-1'!W:W,C481,'Planificación 2026-1'!H:H,"PS"))&gt;0,"P04"," ")</f>
        <v xml:space="preserve"> </v>
      </c>
      <c r="AU481" s="108"/>
      <c r="AV481" s="108" t="str">
        <f>IF(SUM(COUNTIFS('Planificación 2026-1'!F:F,"SUNAMPE",'Planificación 2026-1'!W:W,C481,'Planificación 2026-1'!H:H,"IN"))&gt;0,"P06"," ")</f>
        <v xml:space="preserve"> </v>
      </c>
      <c r="AW481" s="108" t="str">
        <f>IF(SUM(COUNTIFS('Planificación 2026-1'!F:F,"SUNAMPE",'Planificación 2026-1'!W:W,C481,'Planificación 2026-1'!H:H,"CA"))&gt;0,"P07"," ")</f>
        <v xml:space="preserve"> </v>
      </c>
      <c r="AX481" s="108" t="str">
        <f>IF(SUM(COUNTIFS('Planificación 2026-1'!F:F,"SUNAMPE",'Planificación 2026-1'!W:W,C481,'Planificación 2026-1'!H:H,"DE"))&gt;0,"P08"," ")</f>
        <v xml:space="preserve"> </v>
      </c>
      <c r="AY481" s="108" t="str">
        <f>IF(SUM(COUNTIFS('Planificación 2026-1'!F:F,"SUNAMPE",'Planificación 2026-1'!W:W,C481,'Planificación 2026-1'!H:H,"OB"))&gt;0,"P09"," ")</f>
        <v xml:space="preserve"> </v>
      </c>
      <c r="AZ481" s="108" t="str">
        <f>IF(SUM(COUNTIFS('Planificación 2026-1'!F:F,"SUNAMPE",'Planificación 2026-1'!W:W,C481,'Planificación 2026-1'!H:H,"MH"))&gt;0,"P31"," ")</f>
        <v xml:space="preserve"> </v>
      </c>
      <c r="BA481" s="108" t="str">
        <f>IF(SUM(COUNTIFS('Planificación 2026-1'!F:F,"SUNAMPE",'Planificación 2026-1'!W:W,C481,'Planificación 2026-1'!H:H,"IC"))&gt;0,"P32"," ")</f>
        <v xml:space="preserve"> </v>
      </c>
      <c r="BB481" s="108" t="str">
        <f>IF(SUM(COUNTIFS('Planificación 2026-1'!F:F,"SUNAMPE",'Planificación 2026-1'!W:W,C481,'Planificación 2026-1'!H:H,"AR"))&gt;0,"P34"," ")</f>
        <v xml:space="preserve"> </v>
      </c>
      <c r="BC481" s="108" t="str">
        <f>IF(SUM(COUNTIFS('Planificación 2026-1'!F:F,"SUNAMPE",'Planificación 2026-1'!W:W,C481,'Planificación 2026-1'!H:H,"T1"))&gt;0,"P35"," ")</f>
        <v xml:space="preserve"> </v>
      </c>
      <c r="BD481" s="108" t="str">
        <f>IF(SUM(COUNTIFS('Planificación 2026-1'!F:F,"SUNAMPE",'Planificación 2026-1'!W:W,C481,'Planificación 2026-1'!H:H,"T3"))&gt;0,"P36"," ")</f>
        <v xml:space="preserve"> </v>
      </c>
      <c r="BE481" s="108" t="str">
        <f>IF(SUM(COUNTIFS('Planificación 2026-1'!F:F,"SUNAMPE",'Planificación 2026-1'!W:W,C481,'Planificación 2026-1'!H:H,"T2"))&gt;0,"P37"," ")</f>
        <v xml:space="preserve"> </v>
      </c>
      <c r="BF481" s="108" t="str">
        <f>IF(SUM(COUNTIFS('Planificación 2026-1'!F:F,"SUNAMPE",'Planificación 2026-1'!W:W,C481,'Planificación 2026-1'!H:H,"AE"))&gt;0,"P38"," ")</f>
        <v xml:space="preserve"> </v>
      </c>
      <c r="BG481" s="108" t="str">
        <f>IF(SUM(COUNTIFS('Planificación 2026-1'!F:F,"SUNAMPE",'Planificación 2026-1'!W:W,C481,'Planificación 2026-1'!H:H,"T4"))&gt;0,"P55"," ")</f>
        <v xml:space="preserve"> </v>
      </c>
      <c r="BH481" s="108" t="str">
        <f>IF(SUM(COUNTIFS('Planificación 2026-1'!F:F,"HUAURA",'Planificación 2026-1'!W:W,C481,'Planificación 2026-1'!H:H,"AF"))&gt;0," P01"," ")</f>
        <v xml:space="preserve"> </v>
      </c>
      <c r="BI481" s="108" t="str">
        <f>IF(SUM(COUNTIFS('Planificación 2026-1'!F:F,"HUAURA",'Planificación 2026-1'!W:W,C481,'Planificación 2026-1'!H:H,"EN"))&gt;0,"P02"," ")</f>
        <v xml:space="preserve"> </v>
      </c>
      <c r="BJ481" s="108" t="str">
        <f>IF(SUM(COUNTIFS('Planificación 2026-1'!F:F,"HUAURA",'Planificación 2026-1'!W:W,C481,'Planificación 2026-1'!H:H,"IS"))&gt;0,"P03"," ")</f>
        <v xml:space="preserve"> </v>
      </c>
      <c r="BK481" s="108" t="str">
        <f>IF(SUM(COUNTIFS('Planificación 2026-1'!F:F,"HUAURA",'Planificación 2026-1'!W:W,C481,'Planificación 2026-1'!H:H,"PS"))&gt;0,"P04"," ")</f>
        <v xml:space="preserve"> </v>
      </c>
      <c r="BL481" s="108"/>
      <c r="BM481" s="108" t="str">
        <f>IF(SUM(COUNTIFS('Planificación 2026-1'!F:F,"HUAURA",'Planificación 2026-1'!W:W,C481,'Planificación 2026-1'!H:H,"IN"))&gt;0,"P06"," ")</f>
        <v xml:space="preserve"> </v>
      </c>
      <c r="BN481" s="108" t="str">
        <f>IF(SUM(COUNTIFS('Planificación 2026-1'!F:F,"HUAURA",'Planificación 2026-1'!W:W,C481,'Planificación 2026-1'!H:H,"CA"))&gt;0,"P07"," ")</f>
        <v xml:space="preserve"> </v>
      </c>
      <c r="BO481" s="108" t="str">
        <f>IF(SUM(COUNTIFS('Planificación 2026-1'!F:F,"HUAURA",'Planificación 2026-1'!W:W,C481,'Planificación 2026-1'!H:H,"DE"))&gt;0,"P08"," ")</f>
        <v xml:space="preserve"> </v>
      </c>
      <c r="BP481" s="108" t="str">
        <f>IF(SUM(COUNTIFS('Planificación 2026-1'!F:F,"HUAURA",'Planificación 2026-1'!W:W,C481,'Planificación 2026-1'!H:H,"OB"))&gt;0,"P09"," ")</f>
        <v xml:space="preserve"> </v>
      </c>
      <c r="BQ481" s="108" t="str">
        <f>IF(SUM(COUNTIFS('Planificación 2026-1'!F:F,"HUAURA",'Planificación 2026-1'!W:W,C481,'Planificación 2026-1'!H:H,"MH"))&gt;0,"P31"," ")</f>
        <v xml:space="preserve"> </v>
      </c>
      <c r="BR481" s="108" t="str">
        <f>IF(SUM(COUNTIFS('Planificación 2026-1'!F:F,"HUAURA",'Planificación 2026-1'!W:W,C481,'Planificación 2026-1'!H:H,"IC"))&gt;0,"P32"," ")</f>
        <v xml:space="preserve"> </v>
      </c>
      <c r="BS481" s="108" t="str">
        <f>IF(SUM(COUNTIFS('Planificación 2026-1'!F:F,"HUAURA",'Planificación 2026-1'!W:W,C481,'Planificación 2026-1'!H:H,"AR"))&gt;0,"P34"," ")</f>
        <v xml:space="preserve"> </v>
      </c>
      <c r="BT481" s="108" t="str">
        <f>IF(SUM(COUNTIFS('Planificación 2026-1'!F:F,"HUAURA",'Planificación 2026-1'!W:W,C481,'Planificación 2026-1'!H:H,"T1"))&gt;0,"P35"," ")</f>
        <v xml:space="preserve"> </v>
      </c>
      <c r="BU481" s="108" t="str">
        <f>IF(SUM(COUNTIFS('Planificación 2026-1'!F:F,"HUAURA",'Planificación 2026-1'!W:W,C481,'Planificación 2026-1'!H:H,"T3"))&gt;0,"P36"," ")</f>
        <v xml:space="preserve"> </v>
      </c>
      <c r="BV481" s="108" t="str">
        <f>IF(SUM(COUNTIFS('Planificación 2026-1'!F:F,"HUAURA",'Planificación 2026-1'!W:W,C481,'Planificación 2026-1'!H:H,"T2"))&gt;0,"P37"," ")</f>
        <v xml:space="preserve"> </v>
      </c>
      <c r="BW481" s="108" t="str">
        <f>IF(SUM(COUNTIFS('Planificación 2026-1'!F:F,"HUAURA",'Planificación 2026-1'!W:W,C481,'Planificación 2026-1'!H:H,"AE"))&gt;0,"P38"," ")</f>
        <v xml:space="preserve"> </v>
      </c>
      <c r="BX481" s="108" t="str">
        <f>IF(SUM(COUNTIFS('Planificación 2026-1'!F:F,"HUAURA",'Planificación 2026-1'!W:W,C481,'Planificación 2026-1'!H:H,"T4"))&gt;0,"P55"," ")</f>
        <v xml:space="preserve"> </v>
      </c>
      <c r="BY481" s="109">
        <f>SUMIFS('Planificación 2026-1'!R:R,'Planificación 2026-1'!W:W,C481,'Planificación 2026-1'!H:H,"AF",'Planificación 2026-1'!I:I,"&gt;2")</f>
        <v>0</v>
      </c>
      <c r="BZ481" s="109">
        <f>SUMIFS('Planificación 2026-1'!R:R,'Planificación 2026-1'!W:W,C481,'Planificación 2026-1'!H:H,"EN",'Planificación 2026-1'!I:I,"&gt;2")</f>
        <v>0</v>
      </c>
      <c r="CA481" s="109">
        <f>SUMIFS('Planificación 2026-1'!R:R,'Planificación 2026-1'!W:W,C481,'Planificación 2026-1'!H:H,"IS",'Planificación 2026-1'!I:I,"&gt;2")</f>
        <v>0</v>
      </c>
      <c r="CB481" s="109">
        <f>SUMIFS('Planificación 2026-1'!R:R,'Planificación 2026-1'!W:W,C481,'Planificación 2026-1'!H:H,"PS",'Planificación 2026-1'!I:I,"&gt;2")</f>
        <v>0</v>
      </c>
      <c r="CC481" s="109">
        <f>SUMIFS('Planificación 2026-1'!R:R,'Planificación 2026-1'!W:W,C481,'Planificación 2026-1'!H:H,"IN",'Planificación 2026-1'!I:I,"&gt;2")</f>
        <v>0</v>
      </c>
      <c r="CD481" s="109">
        <f>SUMIFS('Planificación 2026-1'!R:R,'Planificación 2026-1'!W:W,C481,'Planificación 2026-1'!H:H,"CA",'Planificación 2026-1'!I:I,"&gt;2")</f>
        <v>0</v>
      </c>
      <c r="CE481" s="109">
        <f>SUMIFS('Planificación 2026-1'!R:R,'Planificación 2026-1'!W:W,C481,'Planificación 2026-1'!H:H,"DE",'Planificación 2026-1'!I:I,"&gt;2")</f>
        <v>0</v>
      </c>
      <c r="CF481" s="109">
        <f>SUMIFS('Planificación 2026-1'!R:R,'Planificación 2026-1'!W:W,C481,'Planificación 2026-1'!H:H,"OB",'Planificación 2026-1'!I:I,"&gt;2")</f>
        <v>0</v>
      </c>
      <c r="CG481" s="109">
        <f>SUMIFS('Planificación 2026-1'!R:R,'Planificación 2026-1'!W:W,C481,'Planificación 2026-1'!H:H,"MH",'Planificación 2026-1'!I:I,"&gt;2")</f>
        <v>0</v>
      </c>
      <c r="CH481" s="109">
        <f>SUMIFS('Planificación 2026-1'!R:R,'Planificación 2026-1'!W:W,C481,'Planificación 2026-1'!H:H,"IC",'Planificación 2026-1'!I:I,"&gt;2")</f>
        <v>0</v>
      </c>
      <c r="CI481" s="109">
        <f>SUMIFS('Planificación 2026-1'!R:R,'Planificación 2026-1'!W:W,C481,'Planificación 2026-1'!H:H,"AR",'Planificación 2026-1'!I:I,"&gt;2")</f>
        <v>0</v>
      </c>
      <c r="CJ481" s="109">
        <f>SUMIFS('Planificación 2026-1'!R:R,'Planificación 2026-1'!W:W,C481,'Planificación 2026-1'!H:H,"T1",'Planificación 2026-1'!I:I,"&gt;2")</f>
        <v>0</v>
      </c>
      <c r="CK481" s="109">
        <f>SUMIFS('Planificación 2026-1'!R:R,'Planificación 2026-1'!W:W,C481,'Planificación 2026-1'!H:H,"T3",'Planificación 2026-1'!I:I,"&gt;2")</f>
        <v>0</v>
      </c>
      <c r="CL481" s="109">
        <f>SUMIFS('Planificación 2026-1'!R:R,'Planificación 2026-1'!W:W,C481,'Planificación 2026-1'!H:H,"T2",'Planificación 2026-1'!I:I,"&gt;2")</f>
        <v>0</v>
      </c>
      <c r="CM481" s="109">
        <f>SUMIFS('Planificación 2026-1'!R:R,'Planificación 2026-1'!W:W,C481,'Planificación 2026-1'!H:H,"AE",'Planificación 2026-1'!I:I,"&gt;2")</f>
        <v>0</v>
      </c>
      <c r="CN481" s="109">
        <f>SUMIFS('Planificación 2026-1'!R:R,'Planificación 2026-1'!W:W,C481,'Planificación 2026-1'!H:H,"T4",'Planificación 2026-1'!I:I,"&gt;2")</f>
        <v>0</v>
      </c>
      <c r="CO481" s="109">
        <f>SUMIFS('Planificación 2026-1'!R:R,'Planificación 2026-1'!W:W,C481,'Planificación 2026-1'!H:H,"AF",'Planificación 2026-1'!I:I,"&lt;3")</f>
        <v>0</v>
      </c>
      <c r="CP481" s="109">
        <f>SUMIFS('Planificación 2026-1'!R:R,'Planificación 2026-1'!W:W,C481,'Planificación 2026-1'!H:H,"EN",'Planificación 2026-1'!I:I,"&lt;3")</f>
        <v>0</v>
      </c>
      <c r="CQ481" s="109">
        <f>SUMIFS('Planificación 2026-1'!R:R,'Planificación 2026-1'!W:W,C481,'Planificación 2026-1'!H:H,"IS",'Planificación 2026-1'!I:I,"&lt;3")</f>
        <v>0</v>
      </c>
      <c r="CR481" s="109">
        <f>SUMIFS('Planificación 2026-1'!R:R,'Planificación 2026-1'!W:W,C481,'Planificación 2026-1'!H:H,"PS",'Planificación 2026-1'!I:I,"&lt;3")</f>
        <v>0</v>
      </c>
      <c r="CS481" s="109">
        <f>SUMIFS('Planificación 2026-1'!R:R,'Planificación 2026-1'!W:W,C481,'Planificación 2026-1'!H:H,"IN",'Planificación 2026-1'!I:I,"&lt;3")</f>
        <v>0</v>
      </c>
      <c r="CT481" s="109">
        <f>SUMIFS('Planificación 2026-1'!R:R,'Planificación 2026-1'!W:W,C481,'Planificación 2026-1'!H:H,"CA",'Planificación 2026-1'!I:I,"&lt;3")</f>
        <v>0</v>
      </c>
      <c r="CU481" s="109">
        <f>SUMIFS('Planificación 2026-1'!R:R,'Planificación 2026-1'!W:W,C481,'Planificación 2026-1'!H:H,"DE",'Planificación 2026-1'!I:I,"&lt;3")</f>
        <v>0</v>
      </c>
      <c r="CV481" s="109">
        <f>SUMIFS('Planificación 2026-1'!R:R,'Planificación 2026-1'!W:W,C481,'Planificación 2026-1'!H:H,"OB",'Planificación 2026-1'!I:I,"&lt;3")</f>
        <v>0</v>
      </c>
      <c r="CW481" s="109">
        <f>SUMIFS('Planificación 2026-1'!R:R,'Planificación 2026-1'!W:W,C481,'Planificación 2026-1'!H:H,"MH",'Planificación 2026-1'!I:I,"&lt;3")</f>
        <v>0</v>
      </c>
      <c r="CX481" s="109">
        <f>SUMIFS('Planificación 2026-1'!R:R,'Planificación 2026-1'!W:W,C481,'Planificación 2026-1'!H:H,"IC",'Planificación 2026-1'!I:I,"&lt;3")</f>
        <v>4</v>
      </c>
      <c r="CY481" s="109">
        <f>SUMIFS('Planificación 2026-1'!R:R,'Planificación 2026-1'!W:W,C481,'Planificación 2026-1'!H:H,"AR",'Planificación 2026-1'!I:I,"&lt;3")</f>
        <v>4</v>
      </c>
      <c r="CZ481" s="109">
        <f>SUMIFS('Planificación 2026-1'!R:R,'Planificación 2026-1'!W:W,C481,'Planificación 2026-1'!H:H,"T1",'Planificación 2026-1'!I:I,"&lt;3")</f>
        <v>0</v>
      </c>
      <c r="DA481" s="109">
        <f>SUMIFS('Planificación 2026-1'!R:R,'Planificación 2026-1'!W:W,C481,'Planificación 2026-1'!H:H,"T3",'Planificación 2026-1'!I:I,"&lt;3")</f>
        <v>0</v>
      </c>
      <c r="DB481" s="109">
        <f>SUMIFS('Planificación 2026-1'!R:R,'Planificación 2026-1'!W:W,C481,'Planificación 2026-1'!H:H,"T2",'Planificación 2026-1'!I:I,"&lt;3")</f>
        <v>0</v>
      </c>
      <c r="DC481" s="109">
        <f>SUMIFS('Planificación 2026-1'!R:R,'Planificación 2026-1'!W:W,C481,'Planificación 2026-1'!H:H,"AE",'Planificación 2026-1'!I:I,"&lt;3")</f>
        <v>0</v>
      </c>
      <c r="DD481" s="109">
        <f>SUMIFS('Planificación 2026-1'!R:R,'Planificación 2026-1'!W:W,C481,'Planificación 2026-1'!H:H,"T4",'Planificación 2026-1'!I:I,"&lt;3")</f>
        <v>0</v>
      </c>
      <c r="DE481" s="108" t="str">
        <f t="shared" si="72"/>
        <v>P32P34</v>
      </c>
      <c r="DF481" s="41">
        <f>IF(C481="","",SUMIFS('Planificación 2026-1'!R:R,'Planificación 2026-1'!W:W,C481,'Planificación 2026-1'!F:F,"PRINCIPAL",'Planificación 2026-1'!X:X,"VIRTUAL"))</f>
        <v>8</v>
      </c>
      <c r="DG481" s="41">
        <f>IF(C481="","",SUMIFS('Planificación 2026-1'!R:R,'Planificación 2026-1'!W:W,C481,'Planificación 2026-1'!F:F,"PRINCIPAL",'Planificación 2026-1'!X:X,"PRESENCIAL"))</f>
        <v>0</v>
      </c>
      <c r="DH481" s="41">
        <f>IF(C481="","",SUMIFS('Planificación 2026-1'!R:R,'Planificación 2026-1'!W:W,C481,'Planificación 2026-1'!F:F,"PRINCIPAL",'Planificación 2026-1'!X:X,"HIBRIDO PRESENCIAL"))</f>
        <v>0</v>
      </c>
      <c r="DI481" s="108" t="str">
        <f t="shared" si="73"/>
        <v/>
      </c>
      <c r="DJ481" s="108">
        <f>IF(C481="","",SUMIFS('Planificación 2026-1'!R:R,'Planificación 2026-1'!W:W,C481,'Planificación 2026-1'!F:F,"FILIAL",'Planificación 2026-1'!X:X,"VIRTUAL"))</f>
        <v>0</v>
      </c>
      <c r="DK481" s="110">
        <f>IF(C481="","",SUMIFS('Planificación 2026-1'!R:R,'Planificación 2026-1'!W:W,C481,'Planificación 2026-1'!F:F,"FILIAL",'Planificación 2026-1'!X:X,"PRESENCIAL"))</f>
        <v>0</v>
      </c>
      <c r="DL481" s="61">
        <f>IF(C481="","",SUMIFS('Planificación 2026-1'!R:R,'Planificación 2026-1'!W:W,C481,'Planificación 2026-1'!F:F,"FILIAL",'Planificación 2026-1'!X:X,"HIBRIDO PRESENCIAL"))</f>
        <v>0</v>
      </c>
      <c r="DM481" s="111" t="str">
        <f t="shared" si="74"/>
        <v/>
      </c>
      <c r="DN481" s="108">
        <f>IF(C481="","",SUMIFS('Planificación 2026-1'!R:R,'Planificación 2026-1'!W:W,C481,'Planificación 2026-1'!F:F,"SUNAMPE",'Planificación 2026-1'!X:X,"VIRTUAL"))</f>
        <v>0</v>
      </c>
      <c r="DO481" s="61">
        <f>IF(C481="","",SUMIFS('Planificación 2026-1'!R:R,'Planificación 2026-1'!W:W,C481,'Planificación 2026-1'!F:F,"SUNAMPE",'Planificación 2026-1'!X:X,"PRESENCIAL"))</f>
        <v>0</v>
      </c>
      <c r="DP481" s="111" t="str">
        <f t="shared" si="75"/>
        <v/>
      </c>
      <c r="DQ481" s="108">
        <f>IF(C481="","",SUMIFS('Planificación 2026-1'!R:R,'Planificación 2026-1'!W:W,C481,'Planificación 2026-1'!F:F,"HUAURA",'Planificación 2026-1'!X:X,"VIRTUAL"))</f>
        <v>0</v>
      </c>
      <c r="DR481" s="61">
        <f>IF(C481="","",SUMIFS('Planificación 2026-1'!R:R,'Planificación 2026-1'!W:W,C481,'Planificación 2026-1'!F:F,"HUAURA",'Planificación 2026-1'!X:X,"PRESENCIAL"))</f>
        <v>0</v>
      </c>
      <c r="DS481" s="76">
        <f>SUMIFS('Planificación 2026-1'!R:R,'Planificación 2026-1'!W:W,C481,'Planificación 2026-1'!F:F,"PRINCIPAL",'Planificación 2026-1'!X:X,"VIRTUAL",'Planificación 2026-1'!I:I,"&gt;2")</f>
        <v>0</v>
      </c>
      <c r="DT481" s="76">
        <f>SUMIFS('Planificación 2026-1'!R:R,'Planificación 2026-1'!W:W,C481,'Planificación 2026-1'!F:F,"PRINCIPAL",'Planificación 2026-1'!X:X,"&lt;&gt;VIRTUAL",'Planificación 2026-1'!I:I,"&gt;2")</f>
        <v>0</v>
      </c>
      <c r="DU481" s="76">
        <f>SUMIFS('Planificación 2026-1'!R:R,'Planificación 2026-1'!W:W,C481,'Planificación 2026-1'!F:F,"SUNAMPE",'Planificación 2026-1'!X:X,"VIRTUAL",'Planificación 2026-1'!I:I,"&gt;2")</f>
        <v>0</v>
      </c>
      <c r="DV481" s="76">
        <f>SUMIFS('Planificación 2026-1'!R:R,'Planificación 2026-1'!W:W,C481,'Planificación 2026-1'!F:F,"SUNAMPE",'Planificación 2026-1'!X:X,"&lt;&gt;VIRTUAL",'Planificación 2026-1'!I:I,"&gt;2")</f>
        <v>0</v>
      </c>
      <c r="DW481" s="76">
        <f>SUMIFS('Planificación 2026-1'!R:R,'Planificación 2026-1'!W:W,C481,'Planificación 2026-1'!F:F,"FILIAL",'Planificación 2026-1'!X:X,"VIRTUAL",'Planificación 2026-1'!I:I,"&gt;2")</f>
        <v>0</v>
      </c>
      <c r="DX481" s="76">
        <f>SUMIFS('Planificación 2026-1'!R:R,'Planificación 2026-1'!W:W,C481,'Planificación 2026-1'!F:F,"FILIAL",'Planificación 2026-1'!X:X,"&lt;&gt;VIRTUAL",'Planificación 2026-1'!I:I,"&gt;2")</f>
        <v>0</v>
      </c>
      <c r="DY481" s="76">
        <f>SUMIFS('Planificación 2026-1'!R:R,'Planificación 2026-1'!W:W,C481,'Planificación 2026-1'!F:F,"PORUMA",'Planificación 2026-1'!X:X,"VIRTUAL",'Planificación 2026-1'!I:I,"&gt;2")</f>
        <v>0</v>
      </c>
      <c r="DZ481" s="76">
        <f>SUMIFS('Planificación 2026-1'!R:R,'Planificación 2026-1'!W:W,C481,'Planificación 2026-1'!F:F,"PORUMA",'Planificación 2026-1'!X:X,"&lt;&gt;VIRTUAL",'Planificación 2026-1'!I:I,"&gt;2")</f>
        <v>0</v>
      </c>
      <c r="EA481" s="76">
        <f>SUMIFS('Planificación 2026-1'!R:R,'Planificación 2026-1'!W:W,C481,'Planificación 2026-1'!F:F,"HUAURA",'Planificación 2026-1'!X:X,"VIRTUAL",'Planificación 2026-1'!I:I,"&gt;2")</f>
        <v>0</v>
      </c>
      <c r="EB481" s="76">
        <f>SUMIFS('Planificación 2026-1'!R:R,'Planificación 2026-1'!W:W,C481,'Planificación 2026-1'!F:F,"HUAURA",'Planificación 2026-1'!X:X,"&lt;&gt;VIRTUAL",'Planificación 2026-1'!I:I,"&gt;2")</f>
        <v>0</v>
      </c>
      <c r="EC481" s="76">
        <f>SUMIFS('Planificación 2026-1'!R:R,'Planificación 2026-1'!W:W,C481,'Planificación 2026-1'!F:F,"PRINCIPAL",'Planificación 2026-1'!X:X,"VIRTUAL",'Planificación 2026-1'!I:I,"&lt;3")</f>
        <v>8</v>
      </c>
      <c r="ED481" s="76">
        <f>SUMIFS('Planificación 2026-1'!R:R,'Planificación 2026-1'!W:W,C481,'Planificación 2026-1'!F:F,"PRINCIPAL",'Planificación 2026-1'!X:X,"&lt;&gt;VIRTUAL",'Planificación 2026-1'!I:I,"&lt;3")</f>
        <v>0</v>
      </c>
      <c r="EE481" s="76">
        <f>SUMIFS('Planificación 2026-1'!R:R,'Planificación 2026-1'!W:W,C481,'Planificación 2026-1'!F:F,"SUNAMPE",'Planificación 2026-1'!X:X,"VIRTUAL",'Planificación 2026-1'!I:I,"&lt;3")</f>
        <v>0</v>
      </c>
      <c r="EF481" s="76">
        <f>SUMIFS('Planificación 2026-1'!R:R,'Planificación 2026-1'!W:W,C481,'Planificación 2026-1'!F:F,"SUNAMPE",'Planificación 2026-1'!X:X,"&lt;&gt;VIRTUAL",'Planificación 2026-1'!I:I,"&lt;3")</f>
        <v>0</v>
      </c>
      <c r="EG481" s="76">
        <f>SUMIFS('Planificación 2026-1'!R:R,'Planificación 2026-1'!W:W,C481,'Planificación 2026-1'!F:F,"FILIAL",'Planificación 2026-1'!X:X,"VIRTUAL",'Planificación 2026-1'!I:I,"&lt;3")</f>
        <v>0</v>
      </c>
      <c r="EH481" s="76">
        <f>SUMIFS('Planificación 2026-1'!R:R,'Planificación 2026-1'!W:W,C481,'Planificación 2026-1'!F:F,"FILIAL",'Planificación 2026-1'!X:X,"&lt;&gt;VIRTUAL",'Planificación 2026-1'!I:I,"&lt;3")</f>
        <v>0</v>
      </c>
      <c r="EI481" s="76">
        <f>SUMIFS('Planificación 2026-1'!R:R,'Planificación 2026-1'!W:W,C481,'Planificación 2026-1'!F:F,"PORUMA",'Planificación 2026-1'!X:X,"VIRTUAL",'Planificación 2026-1'!I:I,"&lt;3")</f>
        <v>0</v>
      </c>
      <c r="EJ481" s="76">
        <f>SUMIFS('Planificación 2026-1'!R:R,'Planificación 2026-1'!W:W,C481,'Planificación 2026-1'!F:F,"PORUMA",'Planificación 2026-1'!X:X,"&lt;&gt;VIRTUAL",'Planificación 2026-1'!I:I,"&lt;3")</f>
        <v>0</v>
      </c>
      <c r="EK481" s="76">
        <f>SUMIFS('Planificación 2026-1'!R:R,'Planificación 2026-1'!W:W,C481,'Planificación 2026-1'!F:F,"HUAURA",'Planificación 2026-1'!X:X,"VIRTUAL",'Planificación 2026-1'!I:I,"&lt;3")</f>
        <v>0</v>
      </c>
      <c r="EL481" s="76">
        <f>SUMIFS('Planificación 2026-1'!R:R,'Planificación 2026-1'!W:W,C481,'Planificación 2026-1'!F:F,"HUAURA",'Planificación 2026-1'!X:X,"&lt;&gt;VIRTUAL",'Planificación 2026-1'!I:I,"&lt;3")</f>
        <v>0</v>
      </c>
      <c r="EM481" s="76"/>
      <c r="EN481" s="76">
        <f t="shared" si="68"/>
        <v>8</v>
      </c>
      <c r="EO481" s="76">
        <f t="shared" si="69"/>
        <v>0</v>
      </c>
      <c r="EP481" s="76" t="b">
        <f t="shared" si="70"/>
        <v>1</v>
      </c>
      <c r="EQ481" s="76" t="str">
        <f t="shared" si="71"/>
        <v/>
      </c>
      <c r="ER481" s="76" t="str">
        <f t="shared" si="76"/>
        <v>VIRTUAL</v>
      </c>
    </row>
    <row r="482" spans="1:148" hidden="1">
      <c r="A482" s="83"/>
      <c r="B482" s="119">
        <v>479</v>
      </c>
      <c r="C482" s="120" t="s">
        <v>657</v>
      </c>
      <c r="D482" s="112">
        <f>SUMIF('Planificación 2026-1'!W:W,C482,'Planificación 2026-1'!R:R)</f>
        <v>0</v>
      </c>
      <c r="E482" s="114" t="s">
        <v>170</v>
      </c>
      <c r="F482" s="115" t="s">
        <v>171</v>
      </c>
      <c r="G482" s="115" t="s">
        <v>153</v>
      </c>
      <c r="H482" s="115" t="s">
        <v>138</v>
      </c>
      <c r="I482" s="107" t="str">
        <f>IF(SUM(COUNTIFS('Planificación 2026-1'!F:F,"PRINCIPAL",'Planificación 2026-1'!W:W,C482,'Planificación 2026-1'!H:H,"AF"))&gt;0,"P01"," ")</f>
        <v xml:space="preserve"> </v>
      </c>
      <c r="J482" s="108" t="str">
        <f>IF(SUM(COUNTIFS('Planificación 2026-1'!F:F,"PRINCIPAL",'Planificación 2026-1'!W:W,C482,'Planificación 2026-1'!H:H,"EN"))&gt;0,"P02"," ")</f>
        <v xml:space="preserve"> </v>
      </c>
      <c r="K482" s="108" t="str">
        <f>IF(SUM(COUNTIFS('Planificación 2026-1'!F:F,"PRINCIPAL",'Planificación 2026-1'!W:W,C482,'Planificación 2026-1'!H:H,"IS"))&gt;0,"P03"," ")</f>
        <v xml:space="preserve"> </v>
      </c>
      <c r="L482" s="108" t="str">
        <f>IF(SUM(COUNTIFS('Planificación 2026-1'!F:F,"PRINCIPAL",'Planificación 2026-1'!W:W,C482,'Planificación 2026-1'!H:H,"PS"))&gt;0,"P04"," ")</f>
        <v xml:space="preserve"> </v>
      </c>
      <c r="M482" s="108"/>
      <c r="N482" s="108" t="str">
        <f>IF(SUM(COUNTIFS('Planificación 2026-1'!F:F,"PRINCIPAL",'Planificación 2026-1'!W:W,C482,'Planificación 2026-1'!H:H,"IN"))&gt;0,"P06"," ")</f>
        <v xml:space="preserve"> </v>
      </c>
      <c r="O482" s="108" t="str">
        <f>IF(SUM(COUNTIFS('Planificación 2026-1'!F:F,"PRINCIPAL",'Planificación 2026-1'!W:W,C482,'Planificación 2026-1'!H:H,"CA"))&gt;0,"P07"," ")</f>
        <v xml:space="preserve"> </v>
      </c>
      <c r="P482" s="108" t="str">
        <f>IF(SUM(COUNTIFS('Planificación 2026-1'!F:F,"PRINCIPAL",'Planificación 2026-1'!W:W,C482,'Planificación 2026-1'!H:H,"DE"))&gt;0,"P08"," ")</f>
        <v xml:space="preserve"> </v>
      </c>
      <c r="Q482" s="108" t="str">
        <f>IF(SUM(COUNTIFS('Planificación 2026-1'!F:F,"PRINCIPAL",'Planificación 2026-1'!W:W,C482,'Planificación 2026-1'!H:H,"OB"))&gt;0,"P09"," ")</f>
        <v xml:space="preserve"> </v>
      </c>
      <c r="R482" s="108" t="str">
        <f>IF(SUM(COUNTIFS('Planificación 2026-1'!F:F,"PRINCIPAL",'Planificación 2026-1'!W:W,C482,'Planificación 2026-1'!H:H,"MH"))&gt;0,"P31"," ")</f>
        <v xml:space="preserve"> </v>
      </c>
      <c r="S482" s="108" t="str">
        <f>IF(SUM(COUNTIFS('Planificación 2026-1'!F:F,"PRINCIPAL",'Planificación 2026-1'!W:W,C482,'Planificación 2026-1'!H:H,"IC"))&gt;0,"P32"," ")</f>
        <v xml:space="preserve"> </v>
      </c>
      <c r="T482" s="108" t="str">
        <f>IF(SUM(COUNTIFS('Planificación 2026-1'!F:F,"PRINCIPAL",'Planificación 2026-1'!W:W,C482,'Planificación 2026-1'!H:H,"AR"))&gt;0,"P34"," ")</f>
        <v xml:space="preserve"> </v>
      </c>
      <c r="U482" s="108" t="str">
        <f>IF(SUM(COUNTIFS('Planificación 2026-1'!F:F,"PRINCIPAL",'Planificación 2026-1'!W:W,C482,'Planificación 2026-1'!H:H,"T1"))&gt;0,"P35"," ")</f>
        <v xml:space="preserve"> </v>
      </c>
      <c r="V482" s="108" t="str">
        <f>IF(SUM(COUNTIFS('Planificación 2026-1'!F:F,"PRINCIPAL",'Planificación 2026-1'!W:W,C482,'Planificación 2026-1'!H:H,"T3"))&gt;0,"P36"," ")</f>
        <v xml:space="preserve"> </v>
      </c>
      <c r="W482" s="108" t="str">
        <f>IF(SUM(COUNTIFS('Planificación 2026-1'!F:F,"PRINCIPAL",'Planificación 2026-1'!W:W,C482,'Planificación 2026-1'!H:H,"T2"))&gt;0,"P37"," ")</f>
        <v xml:space="preserve"> </v>
      </c>
      <c r="X482" s="108" t="str">
        <f>IF(SUM(COUNTIFS('Planificación 2026-1'!F:F,"PRINCIPAL",'Planificación 2026-1'!W:W,C482,'Planificación 2026-1'!H:H,"AE"))&gt;0,"P38"," ")</f>
        <v xml:space="preserve"> </v>
      </c>
      <c r="Y482" s="108" t="str">
        <f>IF(SUM(COUNTIFS('Planificación 2026-1'!F:F,"PRINCIPAL",'Planificación 2026-1'!W:W,C482,'Planificación 2026-1'!H:H,"T4"))&gt;0,"P55"," ")</f>
        <v xml:space="preserve"> </v>
      </c>
      <c r="Z482" s="108" t="str">
        <f>IF(SUM(COUNTIFS('Planificación 2026-1'!F:F,"FILIAL",'Planificación 2026-1'!W:W,C482,'Planificación 2026-1'!H:H,"AF"))&gt;0," P01"," ")</f>
        <v xml:space="preserve"> </v>
      </c>
      <c r="AA482" s="108" t="str">
        <f>IF(SUM(COUNTIFS('Planificación 2026-1'!F:F,"FILIAL",'Planificación 2026-1'!W:W,C482,'Planificación 2026-1'!H:H,"EN"))&gt;0,"P02"," ")</f>
        <v xml:space="preserve"> </v>
      </c>
      <c r="AB482" s="108" t="str">
        <f>IF(SUM(COUNTIFS('Planificación 2026-1'!F:F,"FILIAL",'Planificación 2026-1'!W:W,C482,'Planificación 2026-1'!H:H,"IS"))&gt;0,"P03"," ")</f>
        <v xml:space="preserve"> </v>
      </c>
      <c r="AC482" s="108" t="str">
        <f>IF(SUM(COUNTIFS('Planificación 2026-1'!F:F,"FILIAL",'Planificación 2026-1'!W:W,C482,'Planificación 2026-1'!H:H,"PS"))&gt;0,"P04"," ")</f>
        <v xml:space="preserve"> </v>
      </c>
      <c r="AD482" s="108"/>
      <c r="AE482" s="108" t="str">
        <f>IF(SUM(COUNTIFS('Planificación 2026-1'!F:F,"FILIAL",'Planificación 2026-1'!W:W,C482,'Planificación 2026-1'!H:H,"IN"))&gt;0,"P06"," ")</f>
        <v xml:space="preserve"> </v>
      </c>
      <c r="AF482" s="108" t="str">
        <f>IF(SUM(COUNTIFS('Planificación 2026-1'!F:F,"FILIAL",'Planificación 2026-1'!W:W,C482,'Planificación 2026-1'!H:H,"CA"))&gt;0,"P07"," ")</f>
        <v xml:space="preserve"> </v>
      </c>
      <c r="AG482" s="108" t="str">
        <f>IF(SUM(COUNTIFS('Planificación 2026-1'!F:F,"FILIAL",'Planificación 2026-1'!W:W,C482,'Planificación 2026-1'!H:H,"DE"))&gt;0,"P08"," ")</f>
        <v xml:space="preserve"> </v>
      </c>
      <c r="AH482" s="108" t="str">
        <f>IF(SUM(COUNTIFS('Planificación 2026-1'!F:F,"FILIAL",'Planificación 2026-1'!W:W,C482,'Planificación 2026-1'!H:H,"OB"))&gt;0,"P09"," ")</f>
        <v xml:space="preserve"> </v>
      </c>
      <c r="AI482" s="108" t="str">
        <f>IF(SUM(COUNTIFS('Planificación 2026-1'!F:F,"FILIAL",'Planificación 2026-1'!W:W,C482,'Planificación 2026-1'!H:H,"MH"))&gt;0,"P31"," ")</f>
        <v xml:space="preserve"> </v>
      </c>
      <c r="AJ482" s="108" t="str">
        <f>IF(SUM(COUNTIFS('Planificación 2026-1'!F:F,"FILIAL",'Planificación 2026-1'!W:W,C482,'Planificación 2026-1'!H:H,"IC"))&gt;0,"P32"," ")</f>
        <v xml:space="preserve"> </v>
      </c>
      <c r="AK482" s="108" t="str">
        <f>IF(SUM(COUNTIFS('Planificación 2026-1'!F:F,"FILIAL",'Planificación 2026-1'!W:W,C482,'Planificación 2026-1'!H:H,"AR"))&gt;0,"P34"," ")</f>
        <v xml:space="preserve"> </v>
      </c>
      <c r="AL482" s="108" t="str">
        <f>IF(SUM(COUNTIFS('Planificación 2026-1'!F:F,"FILIAL",'Planificación 2026-1'!W:W,C482,'Planificación 2026-1'!H:H,"T1"))&gt;0,"P35"," ")</f>
        <v xml:space="preserve"> </v>
      </c>
      <c r="AM482" s="108" t="str">
        <f>IF(SUM(COUNTIFS('Planificación 2026-1'!F:F,"FILIAL",'Planificación 2026-1'!W:W,C482,'Planificación 2026-1'!H:H,"T3"))&gt;0,"P36"," ")</f>
        <v xml:space="preserve"> </v>
      </c>
      <c r="AN482" s="108" t="str">
        <f>IF(SUM(COUNTIFS('Planificación 2026-1'!F:F,"FILIAL",'Planificación 2026-1'!W:W,C482,'Planificación 2026-1'!H:H,"T2"))&gt;0,"P37"," ")</f>
        <v xml:space="preserve"> </v>
      </c>
      <c r="AO482" s="108" t="str">
        <f>IF(SUM(COUNTIFS('Planificación 2026-1'!F:F,"FILIAL",'Planificación 2026-1'!W:W,C482,'Planificación 2026-1'!H:H,"AE"))&gt;0,"P38"," ")</f>
        <v xml:space="preserve"> </v>
      </c>
      <c r="AP482" s="108" t="str">
        <f>IF(SUM(COUNTIFS('Planificación 2026-1'!F:F,"FILIAL",'Planificación 2026-1'!W:W,C482,'Planificación 2026-1'!H:H,"T4"))&gt;0,"P55"," ")</f>
        <v xml:space="preserve"> </v>
      </c>
      <c r="AQ482" s="108" t="str">
        <f>IF(SUM(COUNTIFS('Planificación 2026-1'!F:F,"SUNAMPE",'Planificación 2026-1'!W:W,C482,'Planificación 2026-1'!H:H,"AF"))&gt;0," P01"," ")</f>
        <v xml:space="preserve"> </v>
      </c>
      <c r="AR482" s="108" t="str">
        <f>IF(SUM(COUNTIFS('Planificación 2026-1'!F:F,"SUNAMPE",'Planificación 2026-1'!W:W,C482,'Planificación 2026-1'!H:H,"EN"))&gt;0,"P02"," ")</f>
        <v xml:space="preserve"> </v>
      </c>
      <c r="AS482" s="108" t="str">
        <f>IF(SUM(COUNTIFS('Planificación 2026-1'!F:F,"SUNAMPE",'Planificación 2026-1'!W:W,C482,'Planificación 2026-1'!H:H,"IS"))&gt;0,"P03"," ")</f>
        <v xml:space="preserve"> </v>
      </c>
      <c r="AT482" s="108" t="str">
        <f>IF(SUM(COUNTIFS('Planificación 2026-1'!F:F,"SUNAMPE",'Planificación 2026-1'!W:W,C482,'Planificación 2026-1'!H:H,"PS"))&gt;0,"P04"," ")</f>
        <v xml:space="preserve"> </v>
      </c>
      <c r="AU482" s="108"/>
      <c r="AV482" s="108" t="str">
        <f>IF(SUM(COUNTIFS('Planificación 2026-1'!F:F,"SUNAMPE",'Planificación 2026-1'!W:W,C482,'Planificación 2026-1'!H:H,"IN"))&gt;0,"P06"," ")</f>
        <v xml:space="preserve"> </v>
      </c>
      <c r="AW482" s="108" t="str">
        <f>IF(SUM(COUNTIFS('Planificación 2026-1'!F:F,"SUNAMPE",'Planificación 2026-1'!W:W,C482,'Planificación 2026-1'!H:H,"CA"))&gt;0,"P07"," ")</f>
        <v xml:space="preserve"> </v>
      </c>
      <c r="AX482" s="108" t="str">
        <f>IF(SUM(COUNTIFS('Planificación 2026-1'!F:F,"SUNAMPE",'Planificación 2026-1'!W:W,C482,'Planificación 2026-1'!H:H,"DE"))&gt;0,"P08"," ")</f>
        <v xml:space="preserve"> </v>
      </c>
      <c r="AY482" s="108" t="str">
        <f>IF(SUM(COUNTIFS('Planificación 2026-1'!F:F,"SUNAMPE",'Planificación 2026-1'!W:W,C482,'Planificación 2026-1'!H:H,"OB"))&gt;0,"P09"," ")</f>
        <v xml:space="preserve"> </v>
      </c>
      <c r="AZ482" s="108" t="str">
        <f>IF(SUM(COUNTIFS('Planificación 2026-1'!F:F,"SUNAMPE",'Planificación 2026-1'!W:W,C482,'Planificación 2026-1'!H:H,"MH"))&gt;0,"P31"," ")</f>
        <v xml:space="preserve"> </v>
      </c>
      <c r="BA482" s="108" t="str">
        <f>IF(SUM(COUNTIFS('Planificación 2026-1'!F:F,"SUNAMPE",'Planificación 2026-1'!W:W,C482,'Planificación 2026-1'!H:H,"IC"))&gt;0,"P32"," ")</f>
        <v xml:space="preserve"> </v>
      </c>
      <c r="BB482" s="108" t="str">
        <f>IF(SUM(COUNTIFS('Planificación 2026-1'!F:F,"SUNAMPE",'Planificación 2026-1'!W:W,C482,'Planificación 2026-1'!H:H,"AR"))&gt;0,"P34"," ")</f>
        <v xml:space="preserve"> </v>
      </c>
      <c r="BC482" s="108" t="str">
        <f>IF(SUM(COUNTIFS('Planificación 2026-1'!F:F,"SUNAMPE",'Planificación 2026-1'!W:W,C482,'Planificación 2026-1'!H:H,"T1"))&gt;0,"P35"," ")</f>
        <v xml:space="preserve"> </v>
      </c>
      <c r="BD482" s="108" t="str">
        <f>IF(SUM(COUNTIFS('Planificación 2026-1'!F:F,"SUNAMPE",'Planificación 2026-1'!W:W,C482,'Planificación 2026-1'!H:H,"T3"))&gt;0,"P36"," ")</f>
        <v xml:space="preserve"> </v>
      </c>
      <c r="BE482" s="108" t="str">
        <f>IF(SUM(COUNTIFS('Planificación 2026-1'!F:F,"SUNAMPE",'Planificación 2026-1'!W:W,C482,'Planificación 2026-1'!H:H,"T2"))&gt;0,"P37"," ")</f>
        <v xml:space="preserve"> </v>
      </c>
      <c r="BF482" s="108" t="str">
        <f>IF(SUM(COUNTIFS('Planificación 2026-1'!F:F,"SUNAMPE",'Planificación 2026-1'!W:W,C482,'Planificación 2026-1'!H:H,"AE"))&gt;0,"P38"," ")</f>
        <v xml:space="preserve"> </v>
      </c>
      <c r="BG482" s="108" t="str">
        <f>IF(SUM(COUNTIFS('Planificación 2026-1'!F:F,"SUNAMPE",'Planificación 2026-1'!W:W,C482,'Planificación 2026-1'!H:H,"T4"))&gt;0,"P55"," ")</f>
        <v xml:space="preserve"> </v>
      </c>
      <c r="BH482" s="108" t="str">
        <f>IF(SUM(COUNTIFS('Planificación 2026-1'!F:F,"HUAURA",'Planificación 2026-1'!W:W,C482,'Planificación 2026-1'!H:H,"AF"))&gt;0," P01"," ")</f>
        <v xml:space="preserve"> </v>
      </c>
      <c r="BI482" s="108" t="str">
        <f>IF(SUM(COUNTIFS('Planificación 2026-1'!F:F,"HUAURA",'Planificación 2026-1'!W:W,C482,'Planificación 2026-1'!H:H,"EN"))&gt;0,"P02"," ")</f>
        <v xml:space="preserve"> </v>
      </c>
      <c r="BJ482" s="108" t="str">
        <f>IF(SUM(COUNTIFS('Planificación 2026-1'!F:F,"HUAURA",'Planificación 2026-1'!W:W,C482,'Planificación 2026-1'!H:H,"IS"))&gt;0,"P03"," ")</f>
        <v xml:space="preserve"> </v>
      </c>
      <c r="BK482" s="108" t="str">
        <f>IF(SUM(COUNTIFS('Planificación 2026-1'!F:F,"HUAURA",'Planificación 2026-1'!W:W,C482,'Planificación 2026-1'!H:H,"PS"))&gt;0,"P04"," ")</f>
        <v xml:space="preserve"> </v>
      </c>
      <c r="BL482" s="108"/>
      <c r="BM482" s="108" t="str">
        <f>IF(SUM(COUNTIFS('Planificación 2026-1'!F:F,"HUAURA",'Planificación 2026-1'!W:W,C482,'Planificación 2026-1'!H:H,"IN"))&gt;0,"P06"," ")</f>
        <v xml:space="preserve"> </v>
      </c>
      <c r="BN482" s="108" t="str">
        <f>IF(SUM(COUNTIFS('Planificación 2026-1'!F:F,"HUAURA",'Planificación 2026-1'!W:W,C482,'Planificación 2026-1'!H:H,"CA"))&gt;0,"P07"," ")</f>
        <v xml:space="preserve"> </v>
      </c>
      <c r="BO482" s="108" t="str">
        <f>IF(SUM(COUNTIFS('Planificación 2026-1'!F:F,"HUAURA",'Planificación 2026-1'!W:W,C482,'Planificación 2026-1'!H:H,"DE"))&gt;0,"P08"," ")</f>
        <v xml:space="preserve"> </v>
      </c>
      <c r="BP482" s="108" t="str">
        <f>IF(SUM(COUNTIFS('Planificación 2026-1'!F:F,"HUAURA",'Planificación 2026-1'!W:W,C482,'Planificación 2026-1'!H:H,"OB"))&gt;0,"P09"," ")</f>
        <v xml:space="preserve"> </v>
      </c>
      <c r="BQ482" s="108" t="str">
        <f>IF(SUM(COUNTIFS('Planificación 2026-1'!F:F,"HUAURA",'Planificación 2026-1'!W:W,C482,'Planificación 2026-1'!H:H,"MH"))&gt;0,"P31"," ")</f>
        <v xml:space="preserve"> </v>
      </c>
      <c r="BR482" s="108" t="str">
        <f>IF(SUM(COUNTIFS('Planificación 2026-1'!F:F,"HUAURA",'Planificación 2026-1'!W:W,C482,'Planificación 2026-1'!H:H,"IC"))&gt;0,"P32"," ")</f>
        <v xml:space="preserve"> </v>
      </c>
      <c r="BS482" s="108" t="str">
        <f>IF(SUM(COUNTIFS('Planificación 2026-1'!F:F,"HUAURA",'Planificación 2026-1'!W:W,C482,'Planificación 2026-1'!H:H,"AR"))&gt;0,"P34"," ")</f>
        <v xml:space="preserve"> </v>
      </c>
      <c r="BT482" s="108" t="str">
        <f>IF(SUM(COUNTIFS('Planificación 2026-1'!F:F,"HUAURA",'Planificación 2026-1'!W:W,C482,'Planificación 2026-1'!H:H,"T1"))&gt;0,"P35"," ")</f>
        <v xml:space="preserve"> </v>
      </c>
      <c r="BU482" s="108" t="str">
        <f>IF(SUM(COUNTIFS('Planificación 2026-1'!F:F,"HUAURA",'Planificación 2026-1'!W:W,C482,'Planificación 2026-1'!H:H,"T3"))&gt;0,"P36"," ")</f>
        <v xml:space="preserve"> </v>
      </c>
      <c r="BV482" s="108" t="str">
        <f>IF(SUM(COUNTIFS('Planificación 2026-1'!F:F,"HUAURA",'Planificación 2026-1'!W:W,C482,'Planificación 2026-1'!H:H,"T2"))&gt;0,"P37"," ")</f>
        <v xml:space="preserve"> </v>
      </c>
      <c r="BW482" s="108" t="str">
        <f>IF(SUM(COUNTIFS('Planificación 2026-1'!F:F,"HUAURA",'Planificación 2026-1'!W:W,C482,'Planificación 2026-1'!H:H,"AE"))&gt;0,"P38"," ")</f>
        <v xml:space="preserve"> </v>
      </c>
      <c r="BX482" s="108" t="str">
        <f>IF(SUM(COUNTIFS('Planificación 2026-1'!F:F,"HUAURA",'Planificación 2026-1'!W:W,C482,'Planificación 2026-1'!H:H,"T4"))&gt;0,"P55"," ")</f>
        <v xml:space="preserve"> </v>
      </c>
      <c r="BY482" s="109">
        <f>SUMIFS('Planificación 2026-1'!R:R,'Planificación 2026-1'!W:W,C482,'Planificación 2026-1'!H:H,"AF",'Planificación 2026-1'!I:I,"&gt;2")</f>
        <v>0</v>
      </c>
      <c r="BZ482" s="109">
        <f>SUMIFS('Planificación 2026-1'!R:R,'Planificación 2026-1'!W:W,C482,'Planificación 2026-1'!H:H,"EN",'Planificación 2026-1'!I:I,"&gt;2")</f>
        <v>0</v>
      </c>
      <c r="CA482" s="109">
        <f>SUMIFS('Planificación 2026-1'!R:R,'Planificación 2026-1'!W:W,C482,'Planificación 2026-1'!H:H,"IS",'Planificación 2026-1'!I:I,"&gt;2")</f>
        <v>0</v>
      </c>
      <c r="CB482" s="109">
        <f>SUMIFS('Planificación 2026-1'!R:R,'Planificación 2026-1'!W:W,C482,'Planificación 2026-1'!H:H,"PS",'Planificación 2026-1'!I:I,"&gt;2")</f>
        <v>0</v>
      </c>
      <c r="CC482" s="109">
        <f>SUMIFS('Planificación 2026-1'!R:R,'Planificación 2026-1'!W:W,C482,'Planificación 2026-1'!H:H,"IN",'Planificación 2026-1'!I:I,"&gt;2")</f>
        <v>0</v>
      </c>
      <c r="CD482" s="109">
        <f>SUMIFS('Planificación 2026-1'!R:R,'Planificación 2026-1'!W:W,C482,'Planificación 2026-1'!H:H,"CA",'Planificación 2026-1'!I:I,"&gt;2")</f>
        <v>0</v>
      </c>
      <c r="CE482" s="109">
        <f>SUMIFS('Planificación 2026-1'!R:R,'Planificación 2026-1'!W:W,C482,'Planificación 2026-1'!H:H,"DE",'Planificación 2026-1'!I:I,"&gt;2")</f>
        <v>0</v>
      </c>
      <c r="CF482" s="109">
        <f>SUMIFS('Planificación 2026-1'!R:R,'Planificación 2026-1'!W:W,C482,'Planificación 2026-1'!H:H,"OB",'Planificación 2026-1'!I:I,"&gt;2")</f>
        <v>0</v>
      </c>
      <c r="CG482" s="109">
        <f>SUMIFS('Planificación 2026-1'!R:R,'Planificación 2026-1'!W:W,C482,'Planificación 2026-1'!H:H,"MH",'Planificación 2026-1'!I:I,"&gt;2")</f>
        <v>0</v>
      </c>
      <c r="CH482" s="109">
        <f>SUMIFS('Planificación 2026-1'!R:R,'Planificación 2026-1'!W:W,C482,'Planificación 2026-1'!H:H,"IC",'Planificación 2026-1'!I:I,"&gt;2")</f>
        <v>0</v>
      </c>
      <c r="CI482" s="109">
        <f>SUMIFS('Planificación 2026-1'!R:R,'Planificación 2026-1'!W:W,C482,'Planificación 2026-1'!H:H,"AR",'Planificación 2026-1'!I:I,"&gt;2")</f>
        <v>0</v>
      </c>
      <c r="CJ482" s="109">
        <f>SUMIFS('Planificación 2026-1'!R:R,'Planificación 2026-1'!W:W,C482,'Planificación 2026-1'!H:H,"T1",'Planificación 2026-1'!I:I,"&gt;2")</f>
        <v>0</v>
      </c>
      <c r="CK482" s="109">
        <f>SUMIFS('Planificación 2026-1'!R:R,'Planificación 2026-1'!W:W,C482,'Planificación 2026-1'!H:H,"T3",'Planificación 2026-1'!I:I,"&gt;2")</f>
        <v>0</v>
      </c>
      <c r="CL482" s="109">
        <f>SUMIFS('Planificación 2026-1'!R:R,'Planificación 2026-1'!W:W,C482,'Planificación 2026-1'!H:H,"T2",'Planificación 2026-1'!I:I,"&gt;2")</f>
        <v>0</v>
      </c>
      <c r="CM482" s="109">
        <f>SUMIFS('Planificación 2026-1'!R:R,'Planificación 2026-1'!W:W,C482,'Planificación 2026-1'!H:H,"AE",'Planificación 2026-1'!I:I,"&gt;2")</f>
        <v>0</v>
      </c>
      <c r="CN482" s="109">
        <f>SUMIFS('Planificación 2026-1'!R:R,'Planificación 2026-1'!W:W,C482,'Planificación 2026-1'!H:H,"T4",'Planificación 2026-1'!I:I,"&gt;2")</f>
        <v>0</v>
      </c>
      <c r="CO482" s="109">
        <f>SUMIFS('Planificación 2026-1'!R:R,'Planificación 2026-1'!W:W,C482,'Planificación 2026-1'!H:H,"AF",'Planificación 2026-1'!I:I,"&lt;3")</f>
        <v>0</v>
      </c>
      <c r="CP482" s="109">
        <f>SUMIFS('Planificación 2026-1'!R:R,'Planificación 2026-1'!W:W,C482,'Planificación 2026-1'!H:H,"EN",'Planificación 2026-1'!I:I,"&lt;3")</f>
        <v>0</v>
      </c>
      <c r="CQ482" s="109">
        <f>SUMIFS('Planificación 2026-1'!R:R,'Planificación 2026-1'!W:W,C482,'Planificación 2026-1'!H:H,"IS",'Planificación 2026-1'!I:I,"&lt;3")</f>
        <v>0</v>
      </c>
      <c r="CR482" s="109">
        <f>SUMIFS('Planificación 2026-1'!R:R,'Planificación 2026-1'!W:W,C482,'Planificación 2026-1'!H:H,"PS",'Planificación 2026-1'!I:I,"&lt;3")</f>
        <v>0</v>
      </c>
      <c r="CS482" s="109">
        <f>SUMIFS('Planificación 2026-1'!R:R,'Planificación 2026-1'!W:W,C482,'Planificación 2026-1'!H:H,"IN",'Planificación 2026-1'!I:I,"&lt;3")</f>
        <v>0</v>
      </c>
      <c r="CT482" s="109">
        <f>SUMIFS('Planificación 2026-1'!R:R,'Planificación 2026-1'!W:W,C482,'Planificación 2026-1'!H:H,"CA",'Planificación 2026-1'!I:I,"&lt;3")</f>
        <v>0</v>
      </c>
      <c r="CU482" s="109">
        <f>SUMIFS('Planificación 2026-1'!R:R,'Planificación 2026-1'!W:W,C482,'Planificación 2026-1'!H:H,"DE",'Planificación 2026-1'!I:I,"&lt;3")</f>
        <v>0</v>
      </c>
      <c r="CV482" s="109">
        <f>SUMIFS('Planificación 2026-1'!R:R,'Planificación 2026-1'!W:W,C482,'Planificación 2026-1'!H:H,"OB",'Planificación 2026-1'!I:I,"&lt;3")</f>
        <v>0</v>
      </c>
      <c r="CW482" s="109">
        <f>SUMIFS('Planificación 2026-1'!R:R,'Planificación 2026-1'!W:W,C482,'Planificación 2026-1'!H:H,"MH",'Planificación 2026-1'!I:I,"&lt;3")</f>
        <v>0</v>
      </c>
      <c r="CX482" s="109">
        <f>SUMIFS('Planificación 2026-1'!R:R,'Planificación 2026-1'!W:W,C482,'Planificación 2026-1'!H:H,"IC",'Planificación 2026-1'!I:I,"&lt;3")</f>
        <v>0</v>
      </c>
      <c r="CY482" s="109">
        <f>SUMIFS('Planificación 2026-1'!R:R,'Planificación 2026-1'!W:W,C482,'Planificación 2026-1'!H:H,"AR",'Planificación 2026-1'!I:I,"&lt;3")</f>
        <v>0</v>
      </c>
      <c r="CZ482" s="109">
        <f>SUMIFS('Planificación 2026-1'!R:R,'Planificación 2026-1'!W:W,C482,'Planificación 2026-1'!H:H,"T1",'Planificación 2026-1'!I:I,"&lt;3")</f>
        <v>0</v>
      </c>
      <c r="DA482" s="109">
        <f>SUMIFS('Planificación 2026-1'!R:R,'Planificación 2026-1'!W:W,C482,'Planificación 2026-1'!H:H,"T3",'Planificación 2026-1'!I:I,"&lt;3")</f>
        <v>0</v>
      </c>
      <c r="DB482" s="109">
        <f>SUMIFS('Planificación 2026-1'!R:R,'Planificación 2026-1'!W:W,C482,'Planificación 2026-1'!H:H,"T2",'Planificación 2026-1'!I:I,"&lt;3")</f>
        <v>0</v>
      </c>
      <c r="DC482" s="109">
        <f>SUMIFS('Planificación 2026-1'!R:R,'Planificación 2026-1'!W:W,C482,'Planificación 2026-1'!H:H,"AE",'Planificación 2026-1'!I:I,"&lt;3")</f>
        <v>0</v>
      </c>
      <c r="DD482" s="109">
        <f>SUMIFS('Planificación 2026-1'!R:R,'Planificación 2026-1'!W:W,C482,'Planificación 2026-1'!H:H,"T4",'Planificación 2026-1'!I:I,"&lt;3")</f>
        <v>0</v>
      </c>
      <c r="DE482" s="108" t="str">
        <f t="shared" si="72"/>
        <v/>
      </c>
      <c r="DF482" s="41">
        <f>IF(C482="","",SUMIFS('Planificación 2026-1'!R:R,'Planificación 2026-1'!W:W,C482,'Planificación 2026-1'!F:F,"PRINCIPAL",'Planificación 2026-1'!X:X,"VIRTUAL"))</f>
        <v>0</v>
      </c>
      <c r="DG482" s="41">
        <f>IF(C482="","",SUMIFS('Planificación 2026-1'!R:R,'Planificación 2026-1'!W:W,C482,'Planificación 2026-1'!F:F,"PRINCIPAL",'Planificación 2026-1'!X:X,"PRESENCIAL"))</f>
        <v>0</v>
      </c>
      <c r="DH482" s="41">
        <f>IF(C482="","",SUMIFS('Planificación 2026-1'!R:R,'Planificación 2026-1'!W:W,C482,'Planificación 2026-1'!F:F,"PRINCIPAL",'Planificación 2026-1'!X:X,"HIBRIDO PRESENCIAL"))</f>
        <v>0</v>
      </c>
      <c r="DI482" s="108" t="str">
        <f t="shared" si="73"/>
        <v/>
      </c>
      <c r="DJ482" s="108">
        <f>IF(C482="","",SUMIFS('Planificación 2026-1'!R:R,'Planificación 2026-1'!W:W,C482,'Planificación 2026-1'!F:F,"FILIAL",'Planificación 2026-1'!X:X,"VIRTUAL"))</f>
        <v>0</v>
      </c>
      <c r="DK482" s="110">
        <f>IF(C482="","",SUMIFS('Planificación 2026-1'!R:R,'Planificación 2026-1'!W:W,C482,'Planificación 2026-1'!F:F,"FILIAL",'Planificación 2026-1'!X:X,"PRESENCIAL"))</f>
        <v>0</v>
      </c>
      <c r="DL482" s="61">
        <f>IF(C482="","",SUMIFS('Planificación 2026-1'!R:R,'Planificación 2026-1'!W:W,C482,'Planificación 2026-1'!F:F,"FILIAL",'Planificación 2026-1'!X:X,"HIBRIDO PRESENCIAL"))</f>
        <v>0</v>
      </c>
      <c r="DM482" s="111" t="str">
        <f t="shared" si="74"/>
        <v/>
      </c>
      <c r="DN482" s="108">
        <f>IF(C482="","",SUMIFS('Planificación 2026-1'!R:R,'Planificación 2026-1'!W:W,C482,'Planificación 2026-1'!F:F,"SUNAMPE",'Planificación 2026-1'!X:X,"VIRTUAL"))</f>
        <v>0</v>
      </c>
      <c r="DO482" s="61">
        <f>IF(C482="","",SUMIFS('Planificación 2026-1'!R:R,'Planificación 2026-1'!W:W,C482,'Planificación 2026-1'!F:F,"SUNAMPE",'Planificación 2026-1'!X:X,"PRESENCIAL"))</f>
        <v>0</v>
      </c>
      <c r="DP482" s="111" t="str">
        <f t="shared" si="75"/>
        <v/>
      </c>
      <c r="DQ482" s="108">
        <f>IF(C482="","",SUMIFS('Planificación 2026-1'!R:R,'Planificación 2026-1'!W:W,C482,'Planificación 2026-1'!F:F,"HUAURA",'Planificación 2026-1'!X:X,"VIRTUAL"))</f>
        <v>0</v>
      </c>
      <c r="DR482" s="61">
        <f>IF(C482="","",SUMIFS('Planificación 2026-1'!R:R,'Planificación 2026-1'!W:W,C482,'Planificación 2026-1'!F:F,"HUAURA",'Planificación 2026-1'!X:X,"PRESENCIAL"))</f>
        <v>0</v>
      </c>
      <c r="DS482" s="76">
        <f>SUMIFS('Planificación 2026-1'!R:R,'Planificación 2026-1'!W:W,C482,'Planificación 2026-1'!F:F,"PRINCIPAL",'Planificación 2026-1'!X:X,"VIRTUAL",'Planificación 2026-1'!I:I,"&gt;2")</f>
        <v>0</v>
      </c>
      <c r="DT482" s="76">
        <f>SUMIFS('Planificación 2026-1'!R:R,'Planificación 2026-1'!W:W,C482,'Planificación 2026-1'!F:F,"PRINCIPAL",'Planificación 2026-1'!X:X,"&lt;&gt;VIRTUAL",'Planificación 2026-1'!I:I,"&gt;2")</f>
        <v>0</v>
      </c>
      <c r="DU482" s="76">
        <f>SUMIFS('Planificación 2026-1'!R:R,'Planificación 2026-1'!W:W,C482,'Planificación 2026-1'!F:F,"SUNAMPE",'Planificación 2026-1'!X:X,"VIRTUAL",'Planificación 2026-1'!I:I,"&gt;2")</f>
        <v>0</v>
      </c>
      <c r="DV482" s="76">
        <f>SUMIFS('Planificación 2026-1'!R:R,'Planificación 2026-1'!W:W,C482,'Planificación 2026-1'!F:F,"SUNAMPE",'Planificación 2026-1'!X:X,"&lt;&gt;VIRTUAL",'Planificación 2026-1'!I:I,"&gt;2")</f>
        <v>0</v>
      </c>
      <c r="DW482" s="76">
        <f>SUMIFS('Planificación 2026-1'!R:R,'Planificación 2026-1'!W:W,C482,'Planificación 2026-1'!F:F,"FILIAL",'Planificación 2026-1'!X:X,"VIRTUAL",'Planificación 2026-1'!I:I,"&gt;2")</f>
        <v>0</v>
      </c>
      <c r="DX482" s="76">
        <f>SUMIFS('Planificación 2026-1'!R:R,'Planificación 2026-1'!W:W,C482,'Planificación 2026-1'!F:F,"FILIAL",'Planificación 2026-1'!X:X,"&lt;&gt;VIRTUAL",'Planificación 2026-1'!I:I,"&gt;2")</f>
        <v>0</v>
      </c>
      <c r="DY482" s="76">
        <f>SUMIFS('Planificación 2026-1'!R:R,'Planificación 2026-1'!W:W,C482,'Planificación 2026-1'!F:F,"PORUMA",'Planificación 2026-1'!X:X,"VIRTUAL",'Planificación 2026-1'!I:I,"&gt;2")</f>
        <v>0</v>
      </c>
      <c r="DZ482" s="76">
        <f>SUMIFS('Planificación 2026-1'!R:R,'Planificación 2026-1'!W:W,C482,'Planificación 2026-1'!F:F,"PORUMA",'Planificación 2026-1'!X:X,"&lt;&gt;VIRTUAL",'Planificación 2026-1'!I:I,"&gt;2")</f>
        <v>0</v>
      </c>
      <c r="EA482" s="76">
        <f>SUMIFS('Planificación 2026-1'!R:R,'Planificación 2026-1'!W:W,C482,'Planificación 2026-1'!F:F,"HUAURA",'Planificación 2026-1'!X:X,"VIRTUAL",'Planificación 2026-1'!I:I,"&gt;2")</f>
        <v>0</v>
      </c>
      <c r="EB482" s="76">
        <f>SUMIFS('Planificación 2026-1'!R:R,'Planificación 2026-1'!W:W,C482,'Planificación 2026-1'!F:F,"HUAURA",'Planificación 2026-1'!X:X,"&lt;&gt;VIRTUAL",'Planificación 2026-1'!I:I,"&gt;2")</f>
        <v>0</v>
      </c>
      <c r="EC482" s="76">
        <f>SUMIFS('Planificación 2026-1'!R:R,'Planificación 2026-1'!W:W,C482,'Planificación 2026-1'!F:F,"PRINCIPAL",'Planificación 2026-1'!X:X,"VIRTUAL",'Planificación 2026-1'!I:I,"&lt;3")</f>
        <v>0</v>
      </c>
      <c r="ED482" s="76">
        <f>SUMIFS('Planificación 2026-1'!R:R,'Planificación 2026-1'!W:W,C482,'Planificación 2026-1'!F:F,"PRINCIPAL",'Planificación 2026-1'!X:X,"&lt;&gt;VIRTUAL",'Planificación 2026-1'!I:I,"&lt;3")</f>
        <v>0</v>
      </c>
      <c r="EE482" s="76">
        <f>SUMIFS('Planificación 2026-1'!R:R,'Planificación 2026-1'!W:W,C482,'Planificación 2026-1'!F:F,"SUNAMPE",'Planificación 2026-1'!X:X,"VIRTUAL",'Planificación 2026-1'!I:I,"&lt;3")</f>
        <v>0</v>
      </c>
      <c r="EF482" s="76">
        <f>SUMIFS('Planificación 2026-1'!R:R,'Planificación 2026-1'!W:W,C482,'Planificación 2026-1'!F:F,"SUNAMPE",'Planificación 2026-1'!X:X,"&lt;&gt;VIRTUAL",'Planificación 2026-1'!I:I,"&lt;3")</f>
        <v>0</v>
      </c>
      <c r="EG482" s="76">
        <f>SUMIFS('Planificación 2026-1'!R:R,'Planificación 2026-1'!W:W,C482,'Planificación 2026-1'!F:F,"FILIAL",'Planificación 2026-1'!X:X,"VIRTUAL",'Planificación 2026-1'!I:I,"&lt;3")</f>
        <v>0</v>
      </c>
      <c r="EH482" s="76">
        <f>SUMIFS('Planificación 2026-1'!R:R,'Planificación 2026-1'!W:W,C482,'Planificación 2026-1'!F:F,"FILIAL",'Planificación 2026-1'!X:X,"&lt;&gt;VIRTUAL",'Planificación 2026-1'!I:I,"&lt;3")</f>
        <v>0</v>
      </c>
      <c r="EI482" s="76">
        <f>SUMIFS('Planificación 2026-1'!R:R,'Planificación 2026-1'!W:W,C482,'Planificación 2026-1'!F:F,"PORUMA",'Planificación 2026-1'!X:X,"VIRTUAL",'Planificación 2026-1'!I:I,"&lt;3")</f>
        <v>0</v>
      </c>
      <c r="EJ482" s="76">
        <f>SUMIFS('Planificación 2026-1'!R:R,'Planificación 2026-1'!W:W,C482,'Planificación 2026-1'!F:F,"PORUMA",'Planificación 2026-1'!X:X,"&lt;&gt;VIRTUAL",'Planificación 2026-1'!I:I,"&lt;3")</f>
        <v>0</v>
      </c>
      <c r="EK482" s="76">
        <f>SUMIFS('Planificación 2026-1'!R:R,'Planificación 2026-1'!W:W,C482,'Planificación 2026-1'!F:F,"HUAURA",'Planificación 2026-1'!X:X,"VIRTUAL",'Planificación 2026-1'!I:I,"&lt;3")</f>
        <v>0</v>
      </c>
      <c r="EL482" s="76">
        <f>SUMIFS('Planificación 2026-1'!R:R,'Planificación 2026-1'!W:W,C482,'Planificación 2026-1'!F:F,"HUAURA",'Planificación 2026-1'!X:X,"&lt;&gt;VIRTUAL",'Planificación 2026-1'!I:I,"&lt;3")</f>
        <v>0</v>
      </c>
      <c r="EM482" s="76"/>
      <c r="EN482" s="76">
        <f t="shared" si="68"/>
        <v>0</v>
      </c>
      <c r="EO482" s="76">
        <f t="shared" si="69"/>
        <v>0</v>
      </c>
      <c r="EP482" s="76" t="b">
        <f t="shared" si="70"/>
        <v>1</v>
      </c>
      <c r="EQ482" s="76" t="str">
        <f t="shared" si="71"/>
        <v/>
      </c>
      <c r="ER482" s="76" t="str">
        <f t="shared" si="76"/>
        <v>PRESENCIAL</v>
      </c>
    </row>
    <row r="483" spans="1:148" hidden="1">
      <c r="A483" s="83"/>
      <c r="B483" s="119">
        <v>480</v>
      </c>
      <c r="C483" s="120" t="s">
        <v>658</v>
      </c>
      <c r="D483" s="112">
        <f>SUMIF('Planificación 2026-1'!W:W,C483,'Planificación 2026-1'!R:R)</f>
        <v>0</v>
      </c>
      <c r="E483" s="114" t="s">
        <v>170</v>
      </c>
      <c r="F483" s="115" t="s">
        <v>250</v>
      </c>
      <c r="G483" s="115" t="s">
        <v>86</v>
      </c>
      <c r="H483" s="115" t="s">
        <v>129</v>
      </c>
      <c r="I483" s="107" t="str">
        <f>IF(SUM(COUNTIFS('Planificación 2026-1'!F:F,"PRINCIPAL",'Planificación 2026-1'!W:W,C483,'Planificación 2026-1'!H:H,"AF"))&gt;0,"P01"," ")</f>
        <v xml:space="preserve"> </v>
      </c>
      <c r="J483" s="108" t="str">
        <f>IF(SUM(COUNTIFS('Planificación 2026-1'!F:F,"PRINCIPAL",'Planificación 2026-1'!W:W,C483,'Planificación 2026-1'!H:H,"EN"))&gt;0,"P02"," ")</f>
        <v xml:space="preserve"> </v>
      </c>
      <c r="K483" s="108" t="str">
        <f>IF(SUM(COUNTIFS('Planificación 2026-1'!F:F,"PRINCIPAL",'Planificación 2026-1'!W:W,C483,'Planificación 2026-1'!H:H,"IS"))&gt;0,"P03"," ")</f>
        <v xml:space="preserve"> </v>
      </c>
      <c r="L483" s="108" t="str">
        <f>IF(SUM(COUNTIFS('Planificación 2026-1'!F:F,"PRINCIPAL",'Planificación 2026-1'!W:W,C483,'Planificación 2026-1'!H:H,"PS"))&gt;0,"P04"," ")</f>
        <v xml:space="preserve"> </v>
      </c>
      <c r="M483" s="108"/>
      <c r="N483" s="108" t="str">
        <f>IF(SUM(COUNTIFS('Planificación 2026-1'!F:F,"PRINCIPAL",'Planificación 2026-1'!W:W,C483,'Planificación 2026-1'!H:H,"IN"))&gt;0,"P06"," ")</f>
        <v xml:space="preserve"> </v>
      </c>
      <c r="O483" s="108" t="str">
        <f>IF(SUM(COUNTIFS('Planificación 2026-1'!F:F,"PRINCIPAL",'Planificación 2026-1'!W:W,C483,'Planificación 2026-1'!H:H,"CA"))&gt;0,"P07"," ")</f>
        <v xml:space="preserve"> </v>
      </c>
      <c r="P483" s="108" t="str">
        <f>IF(SUM(COUNTIFS('Planificación 2026-1'!F:F,"PRINCIPAL",'Planificación 2026-1'!W:W,C483,'Planificación 2026-1'!H:H,"DE"))&gt;0,"P08"," ")</f>
        <v xml:space="preserve"> </v>
      </c>
      <c r="Q483" s="108" t="str">
        <f>IF(SUM(COUNTIFS('Planificación 2026-1'!F:F,"PRINCIPAL",'Planificación 2026-1'!W:W,C483,'Planificación 2026-1'!H:H,"OB"))&gt;0,"P09"," ")</f>
        <v xml:space="preserve"> </v>
      </c>
      <c r="R483" s="108" t="str">
        <f>IF(SUM(COUNTIFS('Planificación 2026-1'!F:F,"PRINCIPAL",'Planificación 2026-1'!W:W,C483,'Planificación 2026-1'!H:H,"MH"))&gt;0,"P31"," ")</f>
        <v xml:space="preserve"> </v>
      </c>
      <c r="S483" s="108" t="str">
        <f>IF(SUM(COUNTIFS('Planificación 2026-1'!F:F,"PRINCIPAL",'Planificación 2026-1'!W:W,C483,'Planificación 2026-1'!H:H,"IC"))&gt;0,"P32"," ")</f>
        <v xml:space="preserve"> </v>
      </c>
      <c r="T483" s="108" t="str">
        <f>IF(SUM(COUNTIFS('Planificación 2026-1'!F:F,"PRINCIPAL",'Planificación 2026-1'!W:W,C483,'Planificación 2026-1'!H:H,"AR"))&gt;0,"P34"," ")</f>
        <v xml:space="preserve"> </v>
      </c>
      <c r="U483" s="108" t="str">
        <f>IF(SUM(COUNTIFS('Planificación 2026-1'!F:F,"PRINCIPAL",'Planificación 2026-1'!W:W,C483,'Planificación 2026-1'!H:H,"T1"))&gt;0,"P35"," ")</f>
        <v xml:space="preserve"> </v>
      </c>
      <c r="V483" s="108" t="str">
        <f>IF(SUM(COUNTIFS('Planificación 2026-1'!F:F,"PRINCIPAL",'Planificación 2026-1'!W:W,C483,'Planificación 2026-1'!H:H,"T3"))&gt;0,"P36"," ")</f>
        <v xml:space="preserve"> </v>
      </c>
      <c r="W483" s="108" t="str">
        <f>IF(SUM(COUNTIFS('Planificación 2026-1'!F:F,"PRINCIPAL",'Planificación 2026-1'!W:W,C483,'Planificación 2026-1'!H:H,"T2"))&gt;0,"P37"," ")</f>
        <v xml:space="preserve"> </v>
      </c>
      <c r="X483" s="108" t="str">
        <f>IF(SUM(COUNTIFS('Planificación 2026-1'!F:F,"PRINCIPAL",'Planificación 2026-1'!W:W,C483,'Planificación 2026-1'!H:H,"AE"))&gt;0,"P38"," ")</f>
        <v xml:space="preserve"> </v>
      </c>
      <c r="Y483" s="108" t="str">
        <f>IF(SUM(COUNTIFS('Planificación 2026-1'!F:F,"PRINCIPAL",'Planificación 2026-1'!W:W,C483,'Planificación 2026-1'!H:H,"T4"))&gt;0,"P55"," ")</f>
        <v xml:space="preserve"> </v>
      </c>
      <c r="Z483" s="108" t="str">
        <f>IF(SUM(COUNTIFS('Planificación 2026-1'!F:F,"FILIAL",'Planificación 2026-1'!W:W,C483,'Planificación 2026-1'!H:H,"AF"))&gt;0," P01"," ")</f>
        <v xml:space="preserve"> </v>
      </c>
      <c r="AA483" s="108" t="str">
        <f>IF(SUM(COUNTIFS('Planificación 2026-1'!F:F,"FILIAL",'Planificación 2026-1'!W:W,C483,'Planificación 2026-1'!H:H,"EN"))&gt;0,"P02"," ")</f>
        <v xml:space="preserve"> </v>
      </c>
      <c r="AB483" s="108" t="str">
        <f>IF(SUM(COUNTIFS('Planificación 2026-1'!F:F,"FILIAL",'Planificación 2026-1'!W:W,C483,'Planificación 2026-1'!H:H,"IS"))&gt;0,"P03"," ")</f>
        <v xml:space="preserve"> </v>
      </c>
      <c r="AC483" s="108" t="str">
        <f>IF(SUM(COUNTIFS('Planificación 2026-1'!F:F,"FILIAL",'Planificación 2026-1'!W:W,C483,'Planificación 2026-1'!H:H,"PS"))&gt;0,"P04"," ")</f>
        <v xml:space="preserve"> </v>
      </c>
      <c r="AD483" s="108"/>
      <c r="AE483" s="108" t="str">
        <f>IF(SUM(COUNTIFS('Planificación 2026-1'!F:F,"FILIAL",'Planificación 2026-1'!W:W,C483,'Planificación 2026-1'!H:H,"IN"))&gt;0,"P06"," ")</f>
        <v xml:space="preserve"> </v>
      </c>
      <c r="AF483" s="108" t="str">
        <f>IF(SUM(COUNTIFS('Planificación 2026-1'!F:F,"FILIAL",'Planificación 2026-1'!W:W,C483,'Planificación 2026-1'!H:H,"CA"))&gt;0,"P07"," ")</f>
        <v xml:space="preserve"> </v>
      </c>
      <c r="AG483" s="108" t="str">
        <f>IF(SUM(COUNTIFS('Planificación 2026-1'!F:F,"FILIAL",'Planificación 2026-1'!W:W,C483,'Planificación 2026-1'!H:H,"DE"))&gt;0,"P08"," ")</f>
        <v xml:space="preserve"> </v>
      </c>
      <c r="AH483" s="108" t="str">
        <f>IF(SUM(COUNTIFS('Planificación 2026-1'!F:F,"FILIAL",'Planificación 2026-1'!W:W,C483,'Planificación 2026-1'!H:H,"OB"))&gt;0,"P09"," ")</f>
        <v xml:space="preserve"> </v>
      </c>
      <c r="AI483" s="108" t="str">
        <f>IF(SUM(COUNTIFS('Planificación 2026-1'!F:F,"FILIAL",'Planificación 2026-1'!W:W,C483,'Planificación 2026-1'!H:H,"MH"))&gt;0,"P31"," ")</f>
        <v xml:space="preserve"> </v>
      </c>
      <c r="AJ483" s="108" t="str">
        <f>IF(SUM(COUNTIFS('Planificación 2026-1'!F:F,"FILIAL",'Planificación 2026-1'!W:W,C483,'Planificación 2026-1'!H:H,"IC"))&gt;0,"P32"," ")</f>
        <v xml:space="preserve"> </v>
      </c>
      <c r="AK483" s="108" t="str">
        <f>IF(SUM(COUNTIFS('Planificación 2026-1'!F:F,"FILIAL",'Planificación 2026-1'!W:W,C483,'Planificación 2026-1'!H:H,"AR"))&gt;0,"P34"," ")</f>
        <v xml:space="preserve"> </v>
      </c>
      <c r="AL483" s="108" t="str">
        <f>IF(SUM(COUNTIFS('Planificación 2026-1'!F:F,"FILIAL",'Planificación 2026-1'!W:W,C483,'Planificación 2026-1'!H:H,"T1"))&gt;0,"P35"," ")</f>
        <v xml:space="preserve"> </v>
      </c>
      <c r="AM483" s="108" t="str">
        <f>IF(SUM(COUNTIFS('Planificación 2026-1'!F:F,"FILIAL",'Planificación 2026-1'!W:W,C483,'Planificación 2026-1'!H:H,"T3"))&gt;0,"P36"," ")</f>
        <v xml:space="preserve"> </v>
      </c>
      <c r="AN483" s="108" t="str">
        <f>IF(SUM(COUNTIFS('Planificación 2026-1'!F:F,"FILIAL",'Planificación 2026-1'!W:W,C483,'Planificación 2026-1'!H:H,"T2"))&gt;0,"P37"," ")</f>
        <v xml:space="preserve"> </v>
      </c>
      <c r="AO483" s="108" t="str">
        <f>IF(SUM(COUNTIFS('Planificación 2026-1'!F:F,"FILIAL",'Planificación 2026-1'!W:W,C483,'Planificación 2026-1'!H:H,"AE"))&gt;0,"P38"," ")</f>
        <v xml:space="preserve"> </v>
      </c>
      <c r="AP483" s="108" t="str">
        <f>IF(SUM(COUNTIFS('Planificación 2026-1'!F:F,"FILIAL",'Planificación 2026-1'!W:W,C483,'Planificación 2026-1'!H:H,"T4"))&gt;0,"P55"," ")</f>
        <v xml:space="preserve"> </v>
      </c>
      <c r="AQ483" s="108" t="str">
        <f>IF(SUM(COUNTIFS('Planificación 2026-1'!F:F,"SUNAMPE",'Planificación 2026-1'!W:W,C483,'Planificación 2026-1'!H:H,"AF"))&gt;0," P01"," ")</f>
        <v xml:space="preserve"> </v>
      </c>
      <c r="AR483" s="108" t="str">
        <f>IF(SUM(COUNTIFS('Planificación 2026-1'!F:F,"SUNAMPE",'Planificación 2026-1'!W:W,C483,'Planificación 2026-1'!H:H,"EN"))&gt;0,"P02"," ")</f>
        <v xml:space="preserve"> </v>
      </c>
      <c r="AS483" s="108" t="str">
        <f>IF(SUM(COUNTIFS('Planificación 2026-1'!F:F,"SUNAMPE",'Planificación 2026-1'!W:W,C483,'Planificación 2026-1'!H:H,"IS"))&gt;0,"P03"," ")</f>
        <v xml:space="preserve"> </v>
      </c>
      <c r="AT483" s="108" t="str">
        <f>IF(SUM(COUNTIFS('Planificación 2026-1'!F:F,"SUNAMPE",'Planificación 2026-1'!W:W,C483,'Planificación 2026-1'!H:H,"PS"))&gt;0,"P04"," ")</f>
        <v xml:space="preserve"> </v>
      </c>
      <c r="AU483" s="108"/>
      <c r="AV483" s="108" t="str">
        <f>IF(SUM(COUNTIFS('Planificación 2026-1'!F:F,"SUNAMPE",'Planificación 2026-1'!W:W,C483,'Planificación 2026-1'!H:H,"IN"))&gt;0,"P06"," ")</f>
        <v xml:space="preserve"> </v>
      </c>
      <c r="AW483" s="108" t="str">
        <f>IF(SUM(COUNTIFS('Planificación 2026-1'!F:F,"SUNAMPE",'Planificación 2026-1'!W:W,C483,'Planificación 2026-1'!H:H,"CA"))&gt;0,"P07"," ")</f>
        <v xml:space="preserve"> </v>
      </c>
      <c r="AX483" s="108" t="str">
        <f>IF(SUM(COUNTIFS('Planificación 2026-1'!F:F,"SUNAMPE",'Planificación 2026-1'!W:W,C483,'Planificación 2026-1'!H:H,"DE"))&gt;0,"P08"," ")</f>
        <v xml:space="preserve"> </v>
      </c>
      <c r="AY483" s="108" t="str">
        <f>IF(SUM(COUNTIFS('Planificación 2026-1'!F:F,"SUNAMPE",'Planificación 2026-1'!W:W,C483,'Planificación 2026-1'!H:H,"OB"))&gt;0,"P09"," ")</f>
        <v xml:space="preserve"> </v>
      </c>
      <c r="AZ483" s="108" t="str">
        <f>IF(SUM(COUNTIFS('Planificación 2026-1'!F:F,"SUNAMPE",'Planificación 2026-1'!W:W,C483,'Planificación 2026-1'!H:H,"MH"))&gt;0,"P31"," ")</f>
        <v xml:space="preserve"> </v>
      </c>
      <c r="BA483" s="108" t="str">
        <f>IF(SUM(COUNTIFS('Planificación 2026-1'!F:F,"SUNAMPE",'Planificación 2026-1'!W:W,C483,'Planificación 2026-1'!H:H,"IC"))&gt;0,"P32"," ")</f>
        <v xml:space="preserve"> </v>
      </c>
      <c r="BB483" s="108" t="str">
        <f>IF(SUM(COUNTIFS('Planificación 2026-1'!F:F,"SUNAMPE",'Planificación 2026-1'!W:W,C483,'Planificación 2026-1'!H:H,"AR"))&gt;0,"P34"," ")</f>
        <v xml:space="preserve"> </v>
      </c>
      <c r="BC483" s="108" t="str">
        <f>IF(SUM(COUNTIFS('Planificación 2026-1'!F:F,"SUNAMPE",'Planificación 2026-1'!W:W,C483,'Planificación 2026-1'!H:H,"T1"))&gt;0,"P35"," ")</f>
        <v xml:space="preserve"> </v>
      </c>
      <c r="BD483" s="108" t="str">
        <f>IF(SUM(COUNTIFS('Planificación 2026-1'!F:F,"SUNAMPE",'Planificación 2026-1'!W:W,C483,'Planificación 2026-1'!H:H,"T3"))&gt;0,"P36"," ")</f>
        <v xml:space="preserve"> </v>
      </c>
      <c r="BE483" s="108" t="str">
        <f>IF(SUM(COUNTIFS('Planificación 2026-1'!F:F,"SUNAMPE",'Planificación 2026-1'!W:W,C483,'Planificación 2026-1'!H:H,"T2"))&gt;0,"P37"," ")</f>
        <v xml:space="preserve"> </v>
      </c>
      <c r="BF483" s="108" t="str">
        <f>IF(SUM(COUNTIFS('Planificación 2026-1'!F:F,"SUNAMPE",'Planificación 2026-1'!W:W,C483,'Planificación 2026-1'!H:H,"AE"))&gt;0,"P38"," ")</f>
        <v xml:space="preserve"> </v>
      </c>
      <c r="BG483" s="108" t="str">
        <f>IF(SUM(COUNTIFS('Planificación 2026-1'!F:F,"SUNAMPE",'Planificación 2026-1'!W:W,C483,'Planificación 2026-1'!H:H,"T4"))&gt;0,"P55"," ")</f>
        <v xml:space="preserve"> </v>
      </c>
      <c r="BH483" s="108" t="str">
        <f>IF(SUM(COUNTIFS('Planificación 2026-1'!F:F,"HUAURA",'Planificación 2026-1'!W:W,C483,'Planificación 2026-1'!H:H,"AF"))&gt;0," P01"," ")</f>
        <v xml:space="preserve"> </v>
      </c>
      <c r="BI483" s="108" t="str">
        <f>IF(SUM(COUNTIFS('Planificación 2026-1'!F:F,"HUAURA",'Planificación 2026-1'!W:W,C483,'Planificación 2026-1'!H:H,"EN"))&gt;0,"P02"," ")</f>
        <v xml:space="preserve"> </v>
      </c>
      <c r="BJ483" s="108" t="str">
        <f>IF(SUM(COUNTIFS('Planificación 2026-1'!F:F,"HUAURA",'Planificación 2026-1'!W:W,C483,'Planificación 2026-1'!H:H,"IS"))&gt;0,"P03"," ")</f>
        <v xml:space="preserve"> </v>
      </c>
      <c r="BK483" s="108" t="str">
        <f>IF(SUM(COUNTIFS('Planificación 2026-1'!F:F,"HUAURA",'Planificación 2026-1'!W:W,C483,'Planificación 2026-1'!H:H,"PS"))&gt;0,"P04"," ")</f>
        <v xml:space="preserve"> </v>
      </c>
      <c r="BL483" s="108"/>
      <c r="BM483" s="108" t="str">
        <f>IF(SUM(COUNTIFS('Planificación 2026-1'!F:F,"HUAURA",'Planificación 2026-1'!W:W,C483,'Planificación 2026-1'!H:H,"IN"))&gt;0,"P06"," ")</f>
        <v xml:space="preserve"> </v>
      </c>
      <c r="BN483" s="108" t="str">
        <f>IF(SUM(COUNTIFS('Planificación 2026-1'!F:F,"HUAURA",'Planificación 2026-1'!W:W,C483,'Planificación 2026-1'!H:H,"CA"))&gt;0,"P07"," ")</f>
        <v xml:space="preserve"> </v>
      </c>
      <c r="BO483" s="108" t="str">
        <f>IF(SUM(COUNTIFS('Planificación 2026-1'!F:F,"HUAURA",'Planificación 2026-1'!W:W,C483,'Planificación 2026-1'!H:H,"DE"))&gt;0,"P08"," ")</f>
        <v xml:space="preserve"> </v>
      </c>
      <c r="BP483" s="108" t="str">
        <f>IF(SUM(COUNTIFS('Planificación 2026-1'!F:F,"HUAURA",'Planificación 2026-1'!W:W,C483,'Planificación 2026-1'!H:H,"OB"))&gt;0,"P09"," ")</f>
        <v xml:space="preserve"> </v>
      </c>
      <c r="BQ483" s="108" t="str">
        <f>IF(SUM(COUNTIFS('Planificación 2026-1'!F:F,"HUAURA",'Planificación 2026-1'!W:W,C483,'Planificación 2026-1'!H:H,"MH"))&gt;0,"P31"," ")</f>
        <v xml:space="preserve"> </v>
      </c>
      <c r="BR483" s="108" t="str">
        <f>IF(SUM(COUNTIFS('Planificación 2026-1'!F:F,"HUAURA",'Planificación 2026-1'!W:W,C483,'Planificación 2026-1'!H:H,"IC"))&gt;0,"P32"," ")</f>
        <v xml:space="preserve"> </v>
      </c>
      <c r="BS483" s="108" t="str">
        <f>IF(SUM(COUNTIFS('Planificación 2026-1'!F:F,"HUAURA",'Planificación 2026-1'!W:W,C483,'Planificación 2026-1'!H:H,"AR"))&gt;0,"P34"," ")</f>
        <v xml:space="preserve"> </v>
      </c>
      <c r="BT483" s="108" t="str">
        <f>IF(SUM(COUNTIFS('Planificación 2026-1'!F:F,"HUAURA",'Planificación 2026-1'!W:W,C483,'Planificación 2026-1'!H:H,"T1"))&gt;0,"P35"," ")</f>
        <v xml:space="preserve"> </v>
      </c>
      <c r="BU483" s="108" t="str">
        <f>IF(SUM(COUNTIFS('Planificación 2026-1'!F:F,"HUAURA",'Planificación 2026-1'!W:W,C483,'Planificación 2026-1'!H:H,"T3"))&gt;0,"P36"," ")</f>
        <v xml:space="preserve"> </v>
      </c>
      <c r="BV483" s="108" t="str">
        <f>IF(SUM(COUNTIFS('Planificación 2026-1'!F:F,"HUAURA",'Planificación 2026-1'!W:W,C483,'Planificación 2026-1'!H:H,"T2"))&gt;0,"P37"," ")</f>
        <v xml:space="preserve"> </v>
      </c>
      <c r="BW483" s="108" t="str">
        <f>IF(SUM(COUNTIFS('Planificación 2026-1'!F:F,"HUAURA",'Planificación 2026-1'!W:W,C483,'Planificación 2026-1'!H:H,"AE"))&gt;0,"P38"," ")</f>
        <v xml:space="preserve"> </v>
      </c>
      <c r="BX483" s="108" t="str">
        <f>IF(SUM(COUNTIFS('Planificación 2026-1'!F:F,"HUAURA",'Planificación 2026-1'!W:W,C483,'Planificación 2026-1'!H:H,"T4"))&gt;0,"P55"," ")</f>
        <v xml:space="preserve"> </v>
      </c>
      <c r="BY483" s="109">
        <f>SUMIFS('Planificación 2026-1'!R:R,'Planificación 2026-1'!W:W,C483,'Planificación 2026-1'!H:H,"AF",'Planificación 2026-1'!I:I,"&gt;2")</f>
        <v>0</v>
      </c>
      <c r="BZ483" s="109">
        <f>SUMIFS('Planificación 2026-1'!R:R,'Planificación 2026-1'!W:W,C483,'Planificación 2026-1'!H:H,"EN",'Planificación 2026-1'!I:I,"&gt;2")</f>
        <v>0</v>
      </c>
      <c r="CA483" s="109">
        <f>SUMIFS('Planificación 2026-1'!R:R,'Planificación 2026-1'!W:W,C483,'Planificación 2026-1'!H:H,"IS",'Planificación 2026-1'!I:I,"&gt;2")</f>
        <v>0</v>
      </c>
      <c r="CB483" s="109">
        <f>SUMIFS('Planificación 2026-1'!R:R,'Planificación 2026-1'!W:W,C483,'Planificación 2026-1'!H:H,"PS",'Planificación 2026-1'!I:I,"&gt;2")</f>
        <v>0</v>
      </c>
      <c r="CC483" s="109">
        <f>SUMIFS('Planificación 2026-1'!R:R,'Planificación 2026-1'!W:W,C483,'Planificación 2026-1'!H:H,"IN",'Planificación 2026-1'!I:I,"&gt;2")</f>
        <v>0</v>
      </c>
      <c r="CD483" s="109">
        <f>SUMIFS('Planificación 2026-1'!R:R,'Planificación 2026-1'!W:W,C483,'Planificación 2026-1'!H:H,"CA",'Planificación 2026-1'!I:I,"&gt;2")</f>
        <v>0</v>
      </c>
      <c r="CE483" s="109">
        <f>SUMIFS('Planificación 2026-1'!R:R,'Planificación 2026-1'!W:W,C483,'Planificación 2026-1'!H:H,"DE",'Planificación 2026-1'!I:I,"&gt;2")</f>
        <v>0</v>
      </c>
      <c r="CF483" s="109">
        <f>SUMIFS('Planificación 2026-1'!R:R,'Planificación 2026-1'!W:W,C483,'Planificación 2026-1'!H:H,"OB",'Planificación 2026-1'!I:I,"&gt;2")</f>
        <v>0</v>
      </c>
      <c r="CG483" s="109">
        <f>SUMIFS('Planificación 2026-1'!R:R,'Planificación 2026-1'!W:W,C483,'Planificación 2026-1'!H:H,"MH",'Planificación 2026-1'!I:I,"&gt;2")</f>
        <v>0</v>
      </c>
      <c r="CH483" s="109">
        <f>SUMIFS('Planificación 2026-1'!R:R,'Planificación 2026-1'!W:W,C483,'Planificación 2026-1'!H:H,"IC",'Planificación 2026-1'!I:I,"&gt;2")</f>
        <v>0</v>
      </c>
      <c r="CI483" s="109">
        <f>SUMIFS('Planificación 2026-1'!R:R,'Planificación 2026-1'!W:W,C483,'Planificación 2026-1'!H:H,"AR",'Planificación 2026-1'!I:I,"&gt;2")</f>
        <v>0</v>
      </c>
      <c r="CJ483" s="109">
        <f>SUMIFS('Planificación 2026-1'!R:R,'Planificación 2026-1'!W:W,C483,'Planificación 2026-1'!H:H,"T1",'Planificación 2026-1'!I:I,"&gt;2")</f>
        <v>0</v>
      </c>
      <c r="CK483" s="109">
        <f>SUMIFS('Planificación 2026-1'!R:R,'Planificación 2026-1'!W:W,C483,'Planificación 2026-1'!H:H,"T3",'Planificación 2026-1'!I:I,"&gt;2")</f>
        <v>0</v>
      </c>
      <c r="CL483" s="109">
        <f>SUMIFS('Planificación 2026-1'!R:R,'Planificación 2026-1'!W:W,C483,'Planificación 2026-1'!H:H,"T2",'Planificación 2026-1'!I:I,"&gt;2")</f>
        <v>0</v>
      </c>
      <c r="CM483" s="109">
        <f>SUMIFS('Planificación 2026-1'!R:R,'Planificación 2026-1'!W:W,C483,'Planificación 2026-1'!H:H,"AE",'Planificación 2026-1'!I:I,"&gt;2")</f>
        <v>0</v>
      </c>
      <c r="CN483" s="109">
        <f>SUMIFS('Planificación 2026-1'!R:R,'Planificación 2026-1'!W:W,C483,'Planificación 2026-1'!H:H,"T4",'Planificación 2026-1'!I:I,"&gt;2")</f>
        <v>0</v>
      </c>
      <c r="CO483" s="109">
        <f>SUMIFS('Planificación 2026-1'!R:R,'Planificación 2026-1'!W:W,C483,'Planificación 2026-1'!H:H,"AF",'Planificación 2026-1'!I:I,"&lt;3")</f>
        <v>0</v>
      </c>
      <c r="CP483" s="109">
        <f>SUMIFS('Planificación 2026-1'!R:R,'Planificación 2026-1'!W:W,C483,'Planificación 2026-1'!H:H,"EN",'Planificación 2026-1'!I:I,"&lt;3")</f>
        <v>0</v>
      </c>
      <c r="CQ483" s="109">
        <f>SUMIFS('Planificación 2026-1'!R:R,'Planificación 2026-1'!W:W,C483,'Planificación 2026-1'!H:H,"IS",'Planificación 2026-1'!I:I,"&lt;3")</f>
        <v>0</v>
      </c>
      <c r="CR483" s="109">
        <f>SUMIFS('Planificación 2026-1'!R:R,'Planificación 2026-1'!W:W,C483,'Planificación 2026-1'!H:H,"PS",'Planificación 2026-1'!I:I,"&lt;3")</f>
        <v>0</v>
      </c>
      <c r="CS483" s="109">
        <f>SUMIFS('Planificación 2026-1'!R:R,'Planificación 2026-1'!W:W,C483,'Planificación 2026-1'!H:H,"IN",'Planificación 2026-1'!I:I,"&lt;3")</f>
        <v>0</v>
      </c>
      <c r="CT483" s="109">
        <f>SUMIFS('Planificación 2026-1'!R:R,'Planificación 2026-1'!W:W,C483,'Planificación 2026-1'!H:H,"CA",'Planificación 2026-1'!I:I,"&lt;3")</f>
        <v>0</v>
      </c>
      <c r="CU483" s="109">
        <f>SUMIFS('Planificación 2026-1'!R:R,'Planificación 2026-1'!W:W,C483,'Planificación 2026-1'!H:H,"DE",'Planificación 2026-1'!I:I,"&lt;3")</f>
        <v>0</v>
      </c>
      <c r="CV483" s="109">
        <f>SUMIFS('Planificación 2026-1'!R:R,'Planificación 2026-1'!W:W,C483,'Planificación 2026-1'!H:H,"OB",'Planificación 2026-1'!I:I,"&lt;3")</f>
        <v>0</v>
      </c>
      <c r="CW483" s="109">
        <f>SUMIFS('Planificación 2026-1'!R:R,'Planificación 2026-1'!W:W,C483,'Planificación 2026-1'!H:H,"MH",'Planificación 2026-1'!I:I,"&lt;3")</f>
        <v>0</v>
      </c>
      <c r="CX483" s="109">
        <f>SUMIFS('Planificación 2026-1'!R:R,'Planificación 2026-1'!W:W,C483,'Planificación 2026-1'!H:H,"IC",'Planificación 2026-1'!I:I,"&lt;3")</f>
        <v>0</v>
      </c>
      <c r="CY483" s="109">
        <f>SUMIFS('Planificación 2026-1'!R:R,'Planificación 2026-1'!W:W,C483,'Planificación 2026-1'!H:H,"AR",'Planificación 2026-1'!I:I,"&lt;3")</f>
        <v>0</v>
      </c>
      <c r="CZ483" s="109">
        <f>SUMIFS('Planificación 2026-1'!R:R,'Planificación 2026-1'!W:W,C483,'Planificación 2026-1'!H:H,"T1",'Planificación 2026-1'!I:I,"&lt;3")</f>
        <v>0</v>
      </c>
      <c r="DA483" s="109">
        <f>SUMIFS('Planificación 2026-1'!R:R,'Planificación 2026-1'!W:W,C483,'Planificación 2026-1'!H:H,"T3",'Planificación 2026-1'!I:I,"&lt;3")</f>
        <v>0</v>
      </c>
      <c r="DB483" s="109">
        <f>SUMIFS('Planificación 2026-1'!R:R,'Planificación 2026-1'!W:W,C483,'Planificación 2026-1'!H:H,"T2",'Planificación 2026-1'!I:I,"&lt;3")</f>
        <v>0</v>
      </c>
      <c r="DC483" s="109">
        <f>SUMIFS('Planificación 2026-1'!R:R,'Planificación 2026-1'!W:W,C483,'Planificación 2026-1'!H:H,"AE",'Planificación 2026-1'!I:I,"&lt;3")</f>
        <v>0</v>
      </c>
      <c r="DD483" s="109">
        <f>SUMIFS('Planificación 2026-1'!R:R,'Planificación 2026-1'!W:W,C483,'Planificación 2026-1'!H:H,"T4",'Planificación 2026-1'!I:I,"&lt;3")</f>
        <v>0</v>
      </c>
      <c r="DE483" s="108" t="str">
        <f t="shared" si="72"/>
        <v/>
      </c>
      <c r="DF483" s="41">
        <f>IF(C483="","",SUMIFS('Planificación 2026-1'!R:R,'Planificación 2026-1'!W:W,C483,'Planificación 2026-1'!F:F,"PRINCIPAL",'Planificación 2026-1'!X:X,"VIRTUAL"))</f>
        <v>0</v>
      </c>
      <c r="DG483" s="41">
        <f>IF(C483="","",SUMIFS('Planificación 2026-1'!R:R,'Planificación 2026-1'!W:W,C483,'Planificación 2026-1'!F:F,"PRINCIPAL",'Planificación 2026-1'!X:X,"PRESENCIAL"))</f>
        <v>0</v>
      </c>
      <c r="DH483" s="41">
        <f>IF(C483="","",SUMIFS('Planificación 2026-1'!R:R,'Planificación 2026-1'!W:W,C483,'Planificación 2026-1'!F:F,"PRINCIPAL",'Planificación 2026-1'!X:X,"HIBRIDO PRESENCIAL"))</f>
        <v>0</v>
      </c>
      <c r="DI483" s="108" t="str">
        <f t="shared" si="73"/>
        <v/>
      </c>
      <c r="DJ483" s="108">
        <f>IF(C483="","",SUMIFS('Planificación 2026-1'!R:R,'Planificación 2026-1'!W:W,C483,'Planificación 2026-1'!F:F,"FILIAL",'Planificación 2026-1'!X:X,"VIRTUAL"))</f>
        <v>0</v>
      </c>
      <c r="DK483" s="110">
        <f>IF(C483="","",SUMIFS('Planificación 2026-1'!R:R,'Planificación 2026-1'!W:W,C483,'Planificación 2026-1'!F:F,"FILIAL",'Planificación 2026-1'!X:X,"PRESENCIAL"))</f>
        <v>0</v>
      </c>
      <c r="DL483" s="61">
        <f>IF(C483="","",SUMIFS('Planificación 2026-1'!R:R,'Planificación 2026-1'!W:W,C483,'Planificación 2026-1'!F:F,"FILIAL",'Planificación 2026-1'!X:X,"HIBRIDO PRESENCIAL"))</f>
        <v>0</v>
      </c>
      <c r="DM483" s="111" t="str">
        <f t="shared" si="74"/>
        <v/>
      </c>
      <c r="DN483" s="108">
        <f>IF(C483="","",SUMIFS('Planificación 2026-1'!R:R,'Planificación 2026-1'!W:W,C483,'Planificación 2026-1'!F:F,"SUNAMPE",'Planificación 2026-1'!X:X,"VIRTUAL"))</f>
        <v>0</v>
      </c>
      <c r="DO483" s="61">
        <f>IF(C483="","",SUMIFS('Planificación 2026-1'!R:R,'Planificación 2026-1'!W:W,C483,'Planificación 2026-1'!F:F,"SUNAMPE",'Planificación 2026-1'!X:X,"PRESENCIAL"))</f>
        <v>0</v>
      </c>
      <c r="DP483" s="111" t="str">
        <f t="shared" si="75"/>
        <v/>
      </c>
      <c r="DQ483" s="108">
        <f>IF(C483="","",SUMIFS('Planificación 2026-1'!R:R,'Planificación 2026-1'!W:W,C483,'Planificación 2026-1'!F:F,"HUAURA",'Planificación 2026-1'!X:X,"VIRTUAL"))</f>
        <v>0</v>
      </c>
      <c r="DR483" s="61">
        <f>IF(C483="","",SUMIFS('Planificación 2026-1'!R:R,'Planificación 2026-1'!W:W,C483,'Planificación 2026-1'!F:F,"HUAURA",'Planificación 2026-1'!X:X,"PRESENCIAL"))</f>
        <v>0</v>
      </c>
      <c r="DS483" s="76">
        <f>SUMIFS('Planificación 2026-1'!R:R,'Planificación 2026-1'!W:W,C483,'Planificación 2026-1'!F:F,"PRINCIPAL",'Planificación 2026-1'!X:X,"VIRTUAL",'Planificación 2026-1'!I:I,"&gt;2")</f>
        <v>0</v>
      </c>
      <c r="DT483" s="76">
        <f>SUMIFS('Planificación 2026-1'!R:R,'Planificación 2026-1'!W:W,C483,'Planificación 2026-1'!F:F,"PRINCIPAL",'Planificación 2026-1'!X:X,"&lt;&gt;VIRTUAL",'Planificación 2026-1'!I:I,"&gt;2")</f>
        <v>0</v>
      </c>
      <c r="DU483" s="76">
        <f>SUMIFS('Planificación 2026-1'!R:R,'Planificación 2026-1'!W:W,C483,'Planificación 2026-1'!F:F,"SUNAMPE",'Planificación 2026-1'!X:X,"VIRTUAL",'Planificación 2026-1'!I:I,"&gt;2")</f>
        <v>0</v>
      </c>
      <c r="DV483" s="76">
        <f>SUMIFS('Planificación 2026-1'!R:R,'Planificación 2026-1'!W:W,C483,'Planificación 2026-1'!F:F,"SUNAMPE",'Planificación 2026-1'!X:X,"&lt;&gt;VIRTUAL",'Planificación 2026-1'!I:I,"&gt;2")</f>
        <v>0</v>
      </c>
      <c r="DW483" s="76">
        <f>SUMIFS('Planificación 2026-1'!R:R,'Planificación 2026-1'!W:W,C483,'Planificación 2026-1'!F:F,"FILIAL",'Planificación 2026-1'!X:X,"VIRTUAL",'Planificación 2026-1'!I:I,"&gt;2")</f>
        <v>0</v>
      </c>
      <c r="DX483" s="76">
        <f>SUMIFS('Planificación 2026-1'!R:R,'Planificación 2026-1'!W:W,C483,'Planificación 2026-1'!F:F,"FILIAL",'Planificación 2026-1'!X:X,"&lt;&gt;VIRTUAL",'Planificación 2026-1'!I:I,"&gt;2")</f>
        <v>0</v>
      </c>
      <c r="DY483" s="76">
        <f>SUMIFS('Planificación 2026-1'!R:R,'Planificación 2026-1'!W:W,C483,'Planificación 2026-1'!F:F,"PORUMA",'Planificación 2026-1'!X:X,"VIRTUAL",'Planificación 2026-1'!I:I,"&gt;2")</f>
        <v>0</v>
      </c>
      <c r="DZ483" s="76">
        <f>SUMIFS('Planificación 2026-1'!R:R,'Planificación 2026-1'!W:W,C483,'Planificación 2026-1'!F:F,"PORUMA",'Planificación 2026-1'!X:X,"&lt;&gt;VIRTUAL",'Planificación 2026-1'!I:I,"&gt;2")</f>
        <v>0</v>
      </c>
      <c r="EA483" s="76">
        <f>SUMIFS('Planificación 2026-1'!R:R,'Planificación 2026-1'!W:W,C483,'Planificación 2026-1'!F:F,"HUAURA",'Planificación 2026-1'!X:X,"VIRTUAL",'Planificación 2026-1'!I:I,"&gt;2")</f>
        <v>0</v>
      </c>
      <c r="EB483" s="76">
        <f>SUMIFS('Planificación 2026-1'!R:R,'Planificación 2026-1'!W:W,C483,'Planificación 2026-1'!F:F,"HUAURA",'Planificación 2026-1'!X:X,"&lt;&gt;VIRTUAL",'Planificación 2026-1'!I:I,"&gt;2")</f>
        <v>0</v>
      </c>
      <c r="EC483" s="76">
        <f>SUMIFS('Planificación 2026-1'!R:R,'Planificación 2026-1'!W:W,C483,'Planificación 2026-1'!F:F,"PRINCIPAL",'Planificación 2026-1'!X:X,"VIRTUAL",'Planificación 2026-1'!I:I,"&lt;3")</f>
        <v>0</v>
      </c>
      <c r="ED483" s="76">
        <f>SUMIFS('Planificación 2026-1'!R:R,'Planificación 2026-1'!W:W,C483,'Planificación 2026-1'!F:F,"PRINCIPAL",'Planificación 2026-1'!X:X,"&lt;&gt;VIRTUAL",'Planificación 2026-1'!I:I,"&lt;3")</f>
        <v>0</v>
      </c>
      <c r="EE483" s="76">
        <f>SUMIFS('Planificación 2026-1'!R:R,'Planificación 2026-1'!W:W,C483,'Planificación 2026-1'!F:F,"SUNAMPE",'Planificación 2026-1'!X:X,"VIRTUAL",'Planificación 2026-1'!I:I,"&lt;3")</f>
        <v>0</v>
      </c>
      <c r="EF483" s="76">
        <f>SUMIFS('Planificación 2026-1'!R:R,'Planificación 2026-1'!W:W,C483,'Planificación 2026-1'!F:F,"SUNAMPE",'Planificación 2026-1'!X:X,"&lt;&gt;VIRTUAL",'Planificación 2026-1'!I:I,"&lt;3")</f>
        <v>0</v>
      </c>
      <c r="EG483" s="76">
        <f>SUMIFS('Planificación 2026-1'!R:R,'Planificación 2026-1'!W:W,C483,'Planificación 2026-1'!F:F,"FILIAL",'Planificación 2026-1'!X:X,"VIRTUAL",'Planificación 2026-1'!I:I,"&lt;3")</f>
        <v>0</v>
      </c>
      <c r="EH483" s="76">
        <f>SUMIFS('Planificación 2026-1'!R:R,'Planificación 2026-1'!W:W,C483,'Planificación 2026-1'!F:F,"FILIAL",'Planificación 2026-1'!X:X,"&lt;&gt;VIRTUAL",'Planificación 2026-1'!I:I,"&lt;3")</f>
        <v>0</v>
      </c>
      <c r="EI483" s="76">
        <f>SUMIFS('Planificación 2026-1'!R:R,'Planificación 2026-1'!W:W,C483,'Planificación 2026-1'!F:F,"PORUMA",'Planificación 2026-1'!X:X,"VIRTUAL",'Planificación 2026-1'!I:I,"&lt;3")</f>
        <v>0</v>
      </c>
      <c r="EJ483" s="76">
        <f>SUMIFS('Planificación 2026-1'!R:R,'Planificación 2026-1'!W:W,C483,'Planificación 2026-1'!F:F,"PORUMA",'Planificación 2026-1'!X:X,"&lt;&gt;VIRTUAL",'Planificación 2026-1'!I:I,"&lt;3")</f>
        <v>0</v>
      </c>
      <c r="EK483" s="76">
        <f>SUMIFS('Planificación 2026-1'!R:R,'Planificación 2026-1'!W:W,C483,'Planificación 2026-1'!F:F,"HUAURA",'Planificación 2026-1'!X:X,"VIRTUAL",'Planificación 2026-1'!I:I,"&lt;3")</f>
        <v>0</v>
      </c>
      <c r="EL483" s="76">
        <f>SUMIFS('Planificación 2026-1'!R:R,'Planificación 2026-1'!W:W,C483,'Planificación 2026-1'!F:F,"HUAURA",'Planificación 2026-1'!X:X,"&lt;&gt;VIRTUAL",'Planificación 2026-1'!I:I,"&lt;3")</f>
        <v>0</v>
      </c>
      <c r="EM483" s="76"/>
      <c r="EN483" s="76">
        <f t="shared" si="68"/>
        <v>0</v>
      </c>
      <c r="EO483" s="76">
        <f t="shared" si="69"/>
        <v>0</v>
      </c>
      <c r="EP483" s="76" t="b">
        <f t="shared" si="70"/>
        <v>1</v>
      </c>
      <c r="EQ483" s="76" t="str">
        <f t="shared" si="71"/>
        <v/>
      </c>
      <c r="ER483" s="76" t="str">
        <f t="shared" si="76"/>
        <v>PRESENCIAL</v>
      </c>
    </row>
    <row r="484" spans="1:148" hidden="1">
      <c r="A484" s="83"/>
      <c r="B484" s="119">
        <v>481</v>
      </c>
      <c r="C484" s="120" t="s">
        <v>659</v>
      </c>
      <c r="D484" s="112">
        <f>SUMIF('Planificación 2026-1'!W:W,C484,'Planificación 2026-1'!R:R)</f>
        <v>0</v>
      </c>
      <c r="E484" s="114" t="s">
        <v>170</v>
      </c>
      <c r="F484" s="115" t="s">
        <v>596</v>
      </c>
      <c r="G484" s="115" t="s">
        <v>153</v>
      </c>
      <c r="H484" s="115" t="s">
        <v>147</v>
      </c>
      <c r="I484" s="107" t="str">
        <f>IF(SUM(COUNTIFS('Planificación 2026-1'!F:F,"PRINCIPAL",'Planificación 2026-1'!W:W,C484,'Planificación 2026-1'!H:H,"AF"))&gt;0,"P01"," ")</f>
        <v xml:space="preserve"> </v>
      </c>
      <c r="J484" s="108" t="str">
        <f>IF(SUM(COUNTIFS('Planificación 2026-1'!F:F,"PRINCIPAL",'Planificación 2026-1'!W:W,C484,'Planificación 2026-1'!H:H,"EN"))&gt;0,"P02"," ")</f>
        <v xml:space="preserve"> </v>
      </c>
      <c r="K484" s="108" t="str">
        <f>IF(SUM(COUNTIFS('Planificación 2026-1'!F:F,"PRINCIPAL",'Planificación 2026-1'!W:W,C484,'Planificación 2026-1'!H:H,"IS"))&gt;0,"P03"," ")</f>
        <v xml:space="preserve"> </v>
      </c>
      <c r="L484" s="108" t="str">
        <f>IF(SUM(COUNTIFS('Planificación 2026-1'!F:F,"PRINCIPAL",'Planificación 2026-1'!W:W,C484,'Planificación 2026-1'!H:H,"PS"))&gt;0,"P04"," ")</f>
        <v xml:space="preserve"> </v>
      </c>
      <c r="M484" s="108"/>
      <c r="N484" s="108" t="str">
        <f>IF(SUM(COUNTIFS('Planificación 2026-1'!F:F,"PRINCIPAL",'Planificación 2026-1'!W:W,C484,'Planificación 2026-1'!H:H,"IN"))&gt;0,"P06"," ")</f>
        <v xml:space="preserve"> </v>
      </c>
      <c r="O484" s="108" t="str">
        <f>IF(SUM(COUNTIFS('Planificación 2026-1'!F:F,"PRINCIPAL",'Planificación 2026-1'!W:W,C484,'Planificación 2026-1'!H:H,"CA"))&gt;0,"P07"," ")</f>
        <v xml:space="preserve"> </v>
      </c>
      <c r="P484" s="108" t="str">
        <f>IF(SUM(COUNTIFS('Planificación 2026-1'!F:F,"PRINCIPAL",'Planificación 2026-1'!W:W,C484,'Planificación 2026-1'!H:H,"DE"))&gt;0,"P08"," ")</f>
        <v xml:space="preserve"> </v>
      </c>
      <c r="Q484" s="108" t="str">
        <f>IF(SUM(COUNTIFS('Planificación 2026-1'!F:F,"PRINCIPAL",'Planificación 2026-1'!W:W,C484,'Planificación 2026-1'!H:H,"OB"))&gt;0,"P09"," ")</f>
        <v xml:space="preserve"> </v>
      </c>
      <c r="R484" s="108" t="str">
        <f>IF(SUM(COUNTIFS('Planificación 2026-1'!F:F,"PRINCIPAL",'Planificación 2026-1'!W:W,C484,'Planificación 2026-1'!H:H,"MH"))&gt;0,"P31"," ")</f>
        <v xml:space="preserve"> </v>
      </c>
      <c r="S484" s="108" t="str">
        <f>IF(SUM(COUNTIFS('Planificación 2026-1'!F:F,"PRINCIPAL",'Planificación 2026-1'!W:W,C484,'Planificación 2026-1'!H:H,"IC"))&gt;0,"P32"," ")</f>
        <v xml:space="preserve"> </v>
      </c>
      <c r="T484" s="108" t="str">
        <f>IF(SUM(COUNTIFS('Planificación 2026-1'!F:F,"PRINCIPAL",'Planificación 2026-1'!W:W,C484,'Planificación 2026-1'!H:H,"AR"))&gt;0,"P34"," ")</f>
        <v xml:space="preserve"> </v>
      </c>
      <c r="U484" s="108" t="str">
        <f>IF(SUM(COUNTIFS('Planificación 2026-1'!F:F,"PRINCIPAL",'Planificación 2026-1'!W:W,C484,'Planificación 2026-1'!H:H,"T1"))&gt;0,"P35"," ")</f>
        <v xml:space="preserve"> </v>
      </c>
      <c r="V484" s="108" t="str">
        <f>IF(SUM(COUNTIFS('Planificación 2026-1'!F:F,"PRINCIPAL",'Planificación 2026-1'!W:W,C484,'Planificación 2026-1'!H:H,"T3"))&gt;0,"P36"," ")</f>
        <v xml:space="preserve"> </v>
      </c>
      <c r="W484" s="108" t="str">
        <f>IF(SUM(COUNTIFS('Planificación 2026-1'!F:F,"PRINCIPAL",'Planificación 2026-1'!W:W,C484,'Planificación 2026-1'!H:H,"T2"))&gt;0,"P37"," ")</f>
        <v xml:space="preserve"> </v>
      </c>
      <c r="X484" s="108" t="str">
        <f>IF(SUM(COUNTIFS('Planificación 2026-1'!F:F,"PRINCIPAL",'Planificación 2026-1'!W:W,C484,'Planificación 2026-1'!H:H,"AE"))&gt;0,"P38"," ")</f>
        <v xml:space="preserve"> </v>
      </c>
      <c r="Y484" s="108" t="str">
        <f>IF(SUM(COUNTIFS('Planificación 2026-1'!F:F,"PRINCIPAL",'Planificación 2026-1'!W:W,C484,'Planificación 2026-1'!H:H,"T4"))&gt;0,"P55"," ")</f>
        <v xml:space="preserve"> </v>
      </c>
      <c r="Z484" s="108" t="str">
        <f>IF(SUM(COUNTIFS('Planificación 2026-1'!F:F,"FILIAL",'Planificación 2026-1'!W:W,C484,'Planificación 2026-1'!H:H,"AF"))&gt;0," P01"," ")</f>
        <v xml:space="preserve"> </v>
      </c>
      <c r="AA484" s="108" t="str">
        <f>IF(SUM(COUNTIFS('Planificación 2026-1'!F:F,"FILIAL",'Planificación 2026-1'!W:W,C484,'Planificación 2026-1'!H:H,"EN"))&gt;0,"P02"," ")</f>
        <v xml:space="preserve"> </v>
      </c>
      <c r="AB484" s="108" t="str">
        <f>IF(SUM(COUNTIFS('Planificación 2026-1'!F:F,"FILIAL",'Planificación 2026-1'!W:W,C484,'Planificación 2026-1'!H:H,"IS"))&gt;0,"P03"," ")</f>
        <v xml:space="preserve"> </v>
      </c>
      <c r="AC484" s="108" t="str">
        <f>IF(SUM(COUNTIFS('Planificación 2026-1'!F:F,"FILIAL",'Planificación 2026-1'!W:W,C484,'Planificación 2026-1'!H:H,"PS"))&gt;0,"P04"," ")</f>
        <v xml:space="preserve"> </v>
      </c>
      <c r="AD484" s="108"/>
      <c r="AE484" s="108" t="str">
        <f>IF(SUM(COUNTIFS('Planificación 2026-1'!F:F,"FILIAL",'Planificación 2026-1'!W:W,C484,'Planificación 2026-1'!H:H,"IN"))&gt;0,"P06"," ")</f>
        <v xml:space="preserve"> </v>
      </c>
      <c r="AF484" s="108" t="str">
        <f>IF(SUM(COUNTIFS('Planificación 2026-1'!F:F,"FILIAL",'Planificación 2026-1'!W:W,C484,'Planificación 2026-1'!H:H,"CA"))&gt;0,"P07"," ")</f>
        <v xml:space="preserve"> </v>
      </c>
      <c r="AG484" s="108" t="str">
        <f>IF(SUM(COUNTIFS('Planificación 2026-1'!F:F,"FILIAL",'Planificación 2026-1'!W:W,C484,'Planificación 2026-1'!H:H,"DE"))&gt;0,"P08"," ")</f>
        <v xml:space="preserve"> </v>
      </c>
      <c r="AH484" s="108" t="str">
        <f>IF(SUM(COUNTIFS('Planificación 2026-1'!F:F,"FILIAL",'Planificación 2026-1'!W:W,C484,'Planificación 2026-1'!H:H,"OB"))&gt;0,"P09"," ")</f>
        <v xml:space="preserve"> </v>
      </c>
      <c r="AI484" s="108" t="str">
        <f>IF(SUM(COUNTIFS('Planificación 2026-1'!F:F,"FILIAL",'Planificación 2026-1'!W:W,C484,'Planificación 2026-1'!H:H,"MH"))&gt;0,"P31"," ")</f>
        <v xml:space="preserve"> </v>
      </c>
      <c r="AJ484" s="108" t="str">
        <f>IF(SUM(COUNTIFS('Planificación 2026-1'!F:F,"FILIAL",'Planificación 2026-1'!W:W,C484,'Planificación 2026-1'!H:H,"IC"))&gt;0,"P32"," ")</f>
        <v xml:space="preserve"> </v>
      </c>
      <c r="AK484" s="108" t="str">
        <f>IF(SUM(COUNTIFS('Planificación 2026-1'!F:F,"FILIAL",'Planificación 2026-1'!W:W,C484,'Planificación 2026-1'!H:H,"AR"))&gt;0,"P34"," ")</f>
        <v xml:space="preserve"> </v>
      </c>
      <c r="AL484" s="108" t="str">
        <f>IF(SUM(COUNTIFS('Planificación 2026-1'!F:F,"FILIAL",'Planificación 2026-1'!W:W,C484,'Planificación 2026-1'!H:H,"T1"))&gt;0,"P35"," ")</f>
        <v xml:space="preserve"> </v>
      </c>
      <c r="AM484" s="108" t="str">
        <f>IF(SUM(COUNTIFS('Planificación 2026-1'!F:F,"FILIAL",'Planificación 2026-1'!W:W,C484,'Planificación 2026-1'!H:H,"T3"))&gt;0,"P36"," ")</f>
        <v xml:space="preserve"> </v>
      </c>
      <c r="AN484" s="108" t="str">
        <f>IF(SUM(COUNTIFS('Planificación 2026-1'!F:F,"FILIAL",'Planificación 2026-1'!W:W,C484,'Planificación 2026-1'!H:H,"T2"))&gt;0,"P37"," ")</f>
        <v xml:space="preserve"> </v>
      </c>
      <c r="AO484" s="108" t="str">
        <f>IF(SUM(COUNTIFS('Planificación 2026-1'!F:F,"FILIAL",'Planificación 2026-1'!W:W,C484,'Planificación 2026-1'!H:H,"AE"))&gt;0,"P38"," ")</f>
        <v xml:space="preserve"> </v>
      </c>
      <c r="AP484" s="108" t="str">
        <f>IF(SUM(COUNTIFS('Planificación 2026-1'!F:F,"FILIAL",'Planificación 2026-1'!W:W,C484,'Planificación 2026-1'!H:H,"T4"))&gt;0,"P55"," ")</f>
        <v xml:space="preserve"> </v>
      </c>
      <c r="AQ484" s="108" t="str">
        <f>IF(SUM(COUNTIFS('Planificación 2026-1'!F:F,"SUNAMPE",'Planificación 2026-1'!W:W,C484,'Planificación 2026-1'!H:H,"AF"))&gt;0," P01"," ")</f>
        <v xml:space="preserve"> </v>
      </c>
      <c r="AR484" s="108" t="str">
        <f>IF(SUM(COUNTIFS('Planificación 2026-1'!F:F,"SUNAMPE",'Planificación 2026-1'!W:W,C484,'Planificación 2026-1'!H:H,"EN"))&gt;0,"P02"," ")</f>
        <v xml:space="preserve"> </v>
      </c>
      <c r="AS484" s="108" t="str">
        <f>IF(SUM(COUNTIFS('Planificación 2026-1'!F:F,"SUNAMPE",'Planificación 2026-1'!W:W,C484,'Planificación 2026-1'!H:H,"IS"))&gt;0,"P03"," ")</f>
        <v xml:space="preserve"> </v>
      </c>
      <c r="AT484" s="108" t="str">
        <f>IF(SUM(COUNTIFS('Planificación 2026-1'!F:F,"SUNAMPE",'Planificación 2026-1'!W:W,C484,'Planificación 2026-1'!H:H,"PS"))&gt;0,"P04"," ")</f>
        <v xml:space="preserve"> </v>
      </c>
      <c r="AU484" s="108"/>
      <c r="AV484" s="108" t="str">
        <f>IF(SUM(COUNTIFS('Planificación 2026-1'!F:F,"SUNAMPE",'Planificación 2026-1'!W:W,C484,'Planificación 2026-1'!H:H,"IN"))&gt;0,"P06"," ")</f>
        <v xml:space="preserve"> </v>
      </c>
      <c r="AW484" s="108" t="str">
        <f>IF(SUM(COUNTIFS('Planificación 2026-1'!F:F,"SUNAMPE",'Planificación 2026-1'!W:W,C484,'Planificación 2026-1'!H:H,"CA"))&gt;0,"P07"," ")</f>
        <v xml:space="preserve"> </v>
      </c>
      <c r="AX484" s="108" t="str">
        <f>IF(SUM(COUNTIFS('Planificación 2026-1'!F:F,"SUNAMPE",'Planificación 2026-1'!W:W,C484,'Planificación 2026-1'!H:H,"DE"))&gt;0,"P08"," ")</f>
        <v xml:space="preserve"> </v>
      </c>
      <c r="AY484" s="108" t="str">
        <f>IF(SUM(COUNTIFS('Planificación 2026-1'!F:F,"SUNAMPE",'Planificación 2026-1'!W:W,C484,'Planificación 2026-1'!H:H,"OB"))&gt;0,"P09"," ")</f>
        <v xml:space="preserve"> </v>
      </c>
      <c r="AZ484" s="108" t="str">
        <f>IF(SUM(COUNTIFS('Planificación 2026-1'!F:F,"SUNAMPE",'Planificación 2026-1'!W:W,C484,'Planificación 2026-1'!H:H,"MH"))&gt;0,"P31"," ")</f>
        <v xml:space="preserve"> </v>
      </c>
      <c r="BA484" s="108" t="str">
        <f>IF(SUM(COUNTIFS('Planificación 2026-1'!F:F,"SUNAMPE",'Planificación 2026-1'!W:W,C484,'Planificación 2026-1'!H:H,"IC"))&gt;0,"P32"," ")</f>
        <v xml:space="preserve"> </v>
      </c>
      <c r="BB484" s="108" t="str">
        <f>IF(SUM(COUNTIFS('Planificación 2026-1'!F:F,"SUNAMPE",'Planificación 2026-1'!W:W,C484,'Planificación 2026-1'!H:H,"AR"))&gt;0,"P34"," ")</f>
        <v xml:space="preserve"> </v>
      </c>
      <c r="BC484" s="108" t="str">
        <f>IF(SUM(COUNTIFS('Planificación 2026-1'!F:F,"SUNAMPE",'Planificación 2026-1'!W:W,C484,'Planificación 2026-1'!H:H,"T1"))&gt;0,"P35"," ")</f>
        <v xml:space="preserve"> </v>
      </c>
      <c r="BD484" s="108" t="str">
        <f>IF(SUM(COUNTIFS('Planificación 2026-1'!F:F,"SUNAMPE",'Planificación 2026-1'!W:W,C484,'Planificación 2026-1'!H:H,"T3"))&gt;0,"P36"," ")</f>
        <v xml:space="preserve"> </v>
      </c>
      <c r="BE484" s="108" t="str">
        <f>IF(SUM(COUNTIFS('Planificación 2026-1'!F:F,"SUNAMPE",'Planificación 2026-1'!W:W,C484,'Planificación 2026-1'!H:H,"T2"))&gt;0,"P37"," ")</f>
        <v xml:space="preserve"> </v>
      </c>
      <c r="BF484" s="108" t="str">
        <f>IF(SUM(COUNTIFS('Planificación 2026-1'!F:F,"SUNAMPE",'Planificación 2026-1'!W:W,C484,'Planificación 2026-1'!H:H,"AE"))&gt;0,"P38"," ")</f>
        <v xml:space="preserve"> </v>
      </c>
      <c r="BG484" s="108" t="str">
        <f>IF(SUM(COUNTIFS('Planificación 2026-1'!F:F,"SUNAMPE",'Planificación 2026-1'!W:W,C484,'Planificación 2026-1'!H:H,"T4"))&gt;0,"P55"," ")</f>
        <v xml:space="preserve"> </v>
      </c>
      <c r="BH484" s="108" t="str">
        <f>IF(SUM(COUNTIFS('Planificación 2026-1'!F:F,"HUAURA",'Planificación 2026-1'!W:W,C484,'Planificación 2026-1'!H:H,"AF"))&gt;0," P01"," ")</f>
        <v xml:space="preserve"> </v>
      </c>
      <c r="BI484" s="108" t="str">
        <f>IF(SUM(COUNTIFS('Planificación 2026-1'!F:F,"HUAURA",'Planificación 2026-1'!W:W,C484,'Planificación 2026-1'!H:H,"EN"))&gt;0,"P02"," ")</f>
        <v xml:space="preserve"> </v>
      </c>
      <c r="BJ484" s="108" t="str">
        <f>IF(SUM(COUNTIFS('Planificación 2026-1'!F:F,"HUAURA",'Planificación 2026-1'!W:W,C484,'Planificación 2026-1'!H:H,"IS"))&gt;0,"P03"," ")</f>
        <v xml:space="preserve"> </v>
      </c>
      <c r="BK484" s="108" t="str">
        <f>IF(SUM(COUNTIFS('Planificación 2026-1'!F:F,"HUAURA",'Planificación 2026-1'!W:W,C484,'Planificación 2026-1'!H:H,"PS"))&gt;0,"P04"," ")</f>
        <v xml:space="preserve"> </v>
      </c>
      <c r="BL484" s="108"/>
      <c r="BM484" s="108" t="str">
        <f>IF(SUM(COUNTIFS('Planificación 2026-1'!F:F,"HUAURA",'Planificación 2026-1'!W:W,C484,'Planificación 2026-1'!H:H,"IN"))&gt;0,"P06"," ")</f>
        <v xml:space="preserve"> </v>
      </c>
      <c r="BN484" s="108" t="str">
        <f>IF(SUM(COUNTIFS('Planificación 2026-1'!F:F,"HUAURA",'Planificación 2026-1'!W:W,C484,'Planificación 2026-1'!H:H,"CA"))&gt;0,"P07"," ")</f>
        <v xml:space="preserve"> </v>
      </c>
      <c r="BO484" s="108" t="str">
        <f>IF(SUM(COUNTIFS('Planificación 2026-1'!F:F,"HUAURA",'Planificación 2026-1'!W:W,C484,'Planificación 2026-1'!H:H,"DE"))&gt;0,"P08"," ")</f>
        <v xml:space="preserve"> </v>
      </c>
      <c r="BP484" s="108" t="str">
        <f>IF(SUM(COUNTIFS('Planificación 2026-1'!F:F,"HUAURA",'Planificación 2026-1'!W:W,C484,'Planificación 2026-1'!H:H,"OB"))&gt;0,"P09"," ")</f>
        <v xml:space="preserve"> </v>
      </c>
      <c r="BQ484" s="108" t="str">
        <f>IF(SUM(COUNTIFS('Planificación 2026-1'!F:F,"HUAURA",'Planificación 2026-1'!W:W,C484,'Planificación 2026-1'!H:H,"MH"))&gt;0,"P31"," ")</f>
        <v xml:space="preserve"> </v>
      </c>
      <c r="BR484" s="108" t="str">
        <f>IF(SUM(COUNTIFS('Planificación 2026-1'!F:F,"HUAURA",'Planificación 2026-1'!W:W,C484,'Planificación 2026-1'!H:H,"IC"))&gt;0,"P32"," ")</f>
        <v xml:space="preserve"> </v>
      </c>
      <c r="BS484" s="108" t="str">
        <f>IF(SUM(COUNTIFS('Planificación 2026-1'!F:F,"HUAURA",'Planificación 2026-1'!W:W,C484,'Planificación 2026-1'!H:H,"AR"))&gt;0,"P34"," ")</f>
        <v xml:space="preserve"> </v>
      </c>
      <c r="BT484" s="108" t="str">
        <f>IF(SUM(COUNTIFS('Planificación 2026-1'!F:F,"HUAURA",'Planificación 2026-1'!W:W,C484,'Planificación 2026-1'!H:H,"T1"))&gt;0,"P35"," ")</f>
        <v xml:space="preserve"> </v>
      </c>
      <c r="BU484" s="108" t="str">
        <f>IF(SUM(COUNTIFS('Planificación 2026-1'!F:F,"HUAURA",'Planificación 2026-1'!W:W,C484,'Planificación 2026-1'!H:H,"T3"))&gt;0,"P36"," ")</f>
        <v xml:space="preserve"> </v>
      </c>
      <c r="BV484" s="108" t="str">
        <f>IF(SUM(COUNTIFS('Planificación 2026-1'!F:F,"HUAURA",'Planificación 2026-1'!W:W,C484,'Planificación 2026-1'!H:H,"T2"))&gt;0,"P37"," ")</f>
        <v xml:space="preserve"> </v>
      </c>
      <c r="BW484" s="108" t="str">
        <f>IF(SUM(COUNTIFS('Planificación 2026-1'!F:F,"HUAURA",'Planificación 2026-1'!W:W,C484,'Planificación 2026-1'!H:H,"AE"))&gt;0,"P38"," ")</f>
        <v xml:space="preserve"> </v>
      </c>
      <c r="BX484" s="108" t="str">
        <f>IF(SUM(COUNTIFS('Planificación 2026-1'!F:F,"HUAURA",'Planificación 2026-1'!W:W,C484,'Planificación 2026-1'!H:H,"T4"))&gt;0,"P55"," ")</f>
        <v xml:space="preserve"> </v>
      </c>
      <c r="BY484" s="109">
        <f>SUMIFS('Planificación 2026-1'!R:R,'Planificación 2026-1'!W:W,C484,'Planificación 2026-1'!H:H,"AF",'Planificación 2026-1'!I:I,"&gt;2")</f>
        <v>0</v>
      </c>
      <c r="BZ484" s="109">
        <f>SUMIFS('Planificación 2026-1'!R:R,'Planificación 2026-1'!W:W,C484,'Planificación 2026-1'!H:H,"EN",'Planificación 2026-1'!I:I,"&gt;2")</f>
        <v>0</v>
      </c>
      <c r="CA484" s="109">
        <f>SUMIFS('Planificación 2026-1'!R:R,'Planificación 2026-1'!W:W,C484,'Planificación 2026-1'!H:H,"IS",'Planificación 2026-1'!I:I,"&gt;2")</f>
        <v>0</v>
      </c>
      <c r="CB484" s="109">
        <f>SUMIFS('Planificación 2026-1'!R:R,'Planificación 2026-1'!W:W,C484,'Planificación 2026-1'!H:H,"PS",'Planificación 2026-1'!I:I,"&gt;2")</f>
        <v>0</v>
      </c>
      <c r="CC484" s="109">
        <f>SUMIFS('Planificación 2026-1'!R:R,'Planificación 2026-1'!W:W,C484,'Planificación 2026-1'!H:H,"IN",'Planificación 2026-1'!I:I,"&gt;2")</f>
        <v>0</v>
      </c>
      <c r="CD484" s="109">
        <f>SUMIFS('Planificación 2026-1'!R:R,'Planificación 2026-1'!W:W,C484,'Planificación 2026-1'!H:H,"CA",'Planificación 2026-1'!I:I,"&gt;2")</f>
        <v>0</v>
      </c>
      <c r="CE484" s="109">
        <f>SUMIFS('Planificación 2026-1'!R:R,'Planificación 2026-1'!W:W,C484,'Planificación 2026-1'!H:H,"DE",'Planificación 2026-1'!I:I,"&gt;2")</f>
        <v>0</v>
      </c>
      <c r="CF484" s="109">
        <f>SUMIFS('Planificación 2026-1'!R:R,'Planificación 2026-1'!W:W,C484,'Planificación 2026-1'!H:H,"OB",'Planificación 2026-1'!I:I,"&gt;2")</f>
        <v>0</v>
      </c>
      <c r="CG484" s="109">
        <f>SUMIFS('Planificación 2026-1'!R:R,'Planificación 2026-1'!W:W,C484,'Planificación 2026-1'!H:H,"MH",'Planificación 2026-1'!I:I,"&gt;2")</f>
        <v>0</v>
      </c>
      <c r="CH484" s="109">
        <f>SUMIFS('Planificación 2026-1'!R:R,'Planificación 2026-1'!W:W,C484,'Planificación 2026-1'!H:H,"IC",'Planificación 2026-1'!I:I,"&gt;2")</f>
        <v>0</v>
      </c>
      <c r="CI484" s="109">
        <f>SUMIFS('Planificación 2026-1'!R:R,'Planificación 2026-1'!W:W,C484,'Planificación 2026-1'!H:H,"AR",'Planificación 2026-1'!I:I,"&gt;2")</f>
        <v>0</v>
      </c>
      <c r="CJ484" s="109">
        <f>SUMIFS('Planificación 2026-1'!R:R,'Planificación 2026-1'!W:W,C484,'Planificación 2026-1'!H:H,"T1",'Planificación 2026-1'!I:I,"&gt;2")</f>
        <v>0</v>
      </c>
      <c r="CK484" s="109">
        <f>SUMIFS('Planificación 2026-1'!R:R,'Planificación 2026-1'!W:W,C484,'Planificación 2026-1'!H:H,"T3",'Planificación 2026-1'!I:I,"&gt;2")</f>
        <v>0</v>
      </c>
      <c r="CL484" s="109">
        <f>SUMIFS('Planificación 2026-1'!R:R,'Planificación 2026-1'!W:W,C484,'Planificación 2026-1'!H:H,"T2",'Planificación 2026-1'!I:I,"&gt;2")</f>
        <v>0</v>
      </c>
      <c r="CM484" s="109">
        <f>SUMIFS('Planificación 2026-1'!R:R,'Planificación 2026-1'!W:W,C484,'Planificación 2026-1'!H:H,"AE",'Planificación 2026-1'!I:I,"&gt;2")</f>
        <v>0</v>
      </c>
      <c r="CN484" s="109">
        <f>SUMIFS('Planificación 2026-1'!R:R,'Planificación 2026-1'!W:W,C484,'Planificación 2026-1'!H:H,"T4",'Planificación 2026-1'!I:I,"&gt;2")</f>
        <v>0</v>
      </c>
      <c r="CO484" s="109">
        <f>SUMIFS('Planificación 2026-1'!R:R,'Planificación 2026-1'!W:W,C484,'Planificación 2026-1'!H:H,"AF",'Planificación 2026-1'!I:I,"&lt;3")</f>
        <v>0</v>
      </c>
      <c r="CP484" s="109">
        <f>SUMIFS('Planificación 2026-1'!R:R,'Planificación 2026-1'!W:W,C484,'Planificación 2026-1'!H:H,"EN",'Planificación 2026-1'!I:I,"&lt;3")</f>
        <v>0</v>
      </c>
      <c r="CQ484" s="109">
        <f>SUMIFS('Planificación 2026-1'!R:R,'Planificación 2026-1'!W:W,C484,'Planificación 2026-1'!H:H,"IS",'Planificación 2026-1'!I:I,"&lt;3")</f>
        <v>0</v>
      </c>
      <c r="CR484" s="109">
        <f>SUMIFS('Planificación 2026-1'!R:R,'Planificación 2026-1'!W:W,C484,'Planificación 2026-1'!H:H,"PS",'Planificación 2026-1'!I:I,"&lt;3")</f>
        <v>0</v>
      </c>
      <c r="CS484" s="109">
        <f>SUMIFS('Planificación 2026-1'!R:R,'Planificación 2026-1'!W:W,C484,'Planificación 2026-1'!H:H,"IN",'Planificación 2026-1'!I:I,"&lt;3")</f>
        <v>0</v>
      </c>
      <c r="CT484" s="109">
        <f>SUMIFS('Planificación 2026-1'!R:R,'Planificación 2026-1'!W:W,C484,'Planificación 2026-1'!H:H,"CA",'Planificación 2026-1'!I:I,"&lt;3")</f>
        <v>0</v>
      </c>
      <c r="CU484" s="109">
        <f>SUMIFS('Planificación 2026-1'!R:R,'Planificación 2026-1'!W:W,C484,'Planificación 2026-1'!H:H,"DE",'Planificación 2026-1'!I:I,"&lt;3")</f>
        <v>0</v>
      </c>
      <c r="CV484" s="109">
        <f>SUMIFS('Planificación 2026-1'!R:R,'Planificación 2026-1'!W:W,C484,'Planificación 2026-1'!H:H,"OB",'Planificación 2026-1'!I:I,"&lt;3")</f>
        <v>0</v>
      </c>
      <c r="CW484" s="109">
        <f>SUMIFS('Planificación 2026-1'!R:R,'Planificación 2026-1'!W:W,C484,'Planificación 2026-1'!H:H,"MH",'Planificación 2026-1'!I:I,"&lt;3")</f>
        <v>0</v>
      </c>
      <c r="CX484" s="109">
        <f>SUMIFS('Planificación 2026-1'!R:R,'Planificación 2026-1'!W:W,C484,'Planificación 2026-1'!H:H,"IC",'Planificación 2026-1'!I:I,"&lt;3")</f>
        <v>0</v>
      </c>
      <c r="CY484" s="109">
        <f>SUMIFS('Planificación 2026-1'!R:R,'Planificación 2026-1'!W:W,C484,'Planificación 2026-1'!H:H,"AR",'Planificación 2026-1'!I:I,"&lt;3")</f>
        <v>0</v>
      </c>
      <c r="CZ484" s="109">
        <f>SUMIFS('Planificación 2026-1'!R:R,'Planificación 2026-1'!W:W,C484,'Planificación 2026-1'!H:H,"T1",'Planificación 2026-1'!I:I,"&lt;3")</f>
        <v>0</v>
      </c>
      <c r="DA484" s="109">
        <f>SUMIFS('Planificación 2026-1'!R:R,'Planificación 2026-1'!W:W,C484,'Planificación 2026-1'!H:H,"T3",'Planificación 2026-1'!I:I,"&lt;3")</f>
        <v>0</v>
      </c>
      <c r="DB484" s="109">
        <f>SUMIFS('Planificación 2026-1'!R:R,'Planificación 2026-1'!W:W,C484,'Planificación 2026-1'!H:H,"T2",'Planificación 2026-1'!I:I,"&lt;3")</f>
        <v>0</v>
      </c>
      <c r="DC484" s="109">
        <f>SUMIFS('Planificación 2026-1'!R:R,'Planificación 2026-1'!W:W,C484,'Planificación 2026-1'!H:H,"AE",'Planificación 2026-1'!I:I,"&lt;3")</f>
        <v>0</v>
      </c>
      <c r="DD484" s="109">
        <f>SUMIFS('Planificación 2026-1'!R:R,'Planificación 2026-1'!W:W,C484,'Planificación 2026-1'!H:H,"T4",'Planificación 2026-1'!I:I,"&lt;3")</f>
        <v>0</v>
      </c>
      <c r="DE484" s="108" t="str">
        <f t="shared" si="72"/>
        <v/>
      </c>
      <c r="DF484" s="41">
        <f>IF(C484="","",SUMIFS('Planificación 2026-1'!R:R,'Planificación 2026-1'!W:W,C484,'Planificación 2026-1'!F:F,"PRINCIPAL",'Planificación 2026-1'!X:X,"VIRTUAL"))</f>
        <v>0</v>
      </c>
      <c r="DG484" s="41">
        <f>IF(C484="","",SUMIFS('Planificación 2026-1'!R:R,'Planificación 2026-1'!W:W,C484,'Planificación 2026-1'!F:F,"PRINCIPAL",'Planificación 2026-1'!X:X,"PRESENCIAL"))</f>
        <v>0</v>
      </c>
      <c r="DH484" s="41">
        <f>IF(C484="","",SUMIFS('Planificación 2026-1'!R:R,'Planificación 2026-1'!W:W,C484,'Planificación 2026-1'!F:F,"PRINCIPAL",'Planificación 2026-1'!X:X,"HIBRIDO PRESENCIAL"))</f>
        <v>0</v>
      </c>
      <c r="DI484" s="108" t="str">
        <f t="shared" si="73"/>
        <v/>
      </c>
      <c r="DJ484" s="108">
        <f>IF(C484="","",SUMIFS('Planificación 2026-1'!R:R,'Planificación 2026-1'!W:W,C484,'Planificación 2026-1'!F:F,"FILIAL",'Planificación 2026-1'!X:X,"VIRTUAL"))</f>
        <v>0</v>
      </c>
      <c r="DK484" s="110">
        <f>IF(C484="","",SUMIFS('Planificación 2026-1'!R:R,'Planificación 2026-1'!W:W,C484,'Planificación 2026-1'!F:F,"FILIAL",'Planificación 2026-1'!X:X,"PRESENCIAL"))</f>
        <v>0</v>
      </c>
      <c r="DL484" s="61">
        <f>IF(C484="","",SUMIFS('Planificación 2026-1'!R:R,'Planificación 2026-1'!W:W,C484,'Planificación 2026-1'!F:F,"FILIAL",'Planificación 2026-1'!X:X,"HIBRIDO PRESENCIAL"))</f>
        <v>0</v>
      </c>
      <c r="DM484" s="111" t="str">
        <f t="shared" si="74"/>
        <v/>
      </c>
      <c r="DN484" s="108">
        <f>IF(C484="","",SUMIFS('Planificación 2026-1'!R:R,'Planificación 2026-1'!W:W,C484,'Planificación 2026-1'!F:F,"SUNAMPE",'Planificación 2026-1'!X:X,"VIRTUAL"))</f>
        <v>0</v>
      </c>
      <c r="DO484" s="61">
        <f>IF(C484="","",SUMIFS('Planificación 2026-1'!R:R,'Planificación 2026-1'!W:W,C484,'Planificación 2026-1'!F:F,"SUNAMPE",'Planificación 2026-1'!X:X,"PRESENCIAL"))</f>
        <v>0</v>
      </c>
      <c r="DP484" s="111" t="str">
        <f t="shared" si="75"/>
        <v/>
      </c>
      <c r="DQ484" s="108">
        <f>IF(C484="","",SUMIFS('Planificación 2026-1'!R:R,'Planificación 2026-1'!W:W,C484,'Planificación 2026-1'!F:F,"HUAURA",'Planificación 2026-1'!X:X,"VIRTUAL"))</f>
        <v>0</v>
      </c>
      <c r="DR484" s="61">
        <f>IF(C484="","",SUMIFS('Planificación 2026-1'!R:R,'Planificación 2026-1'!W:W,C484,'Planificación 2026-1'!F:F,"HUAURA",'Planificación 2026-1'!X:X,"PRESENCIAL"))</f>
        <v>0</v>
      </c>
      <c r="DS484" s="76">
        <f>SUMIFS('Planificación 2026-1'!R:R,'Planificación 2026-1'!W:W,C484,'Planificación 2026-1'!F:F,"PRINCIPAL",'Planificación 2026-1'!X:X,"VIRTUAL",'Planificación 2026-1'!I:I,"&gt;2")</f>
        <v>0</v>
      </c>
      <c r="DT484" s="76">
        <f>SUMIFS('Planificación 2026-1'!R:R,'Planificación 2026-1'!W:W,C484,'Planificación 2026-1'!F:F,"PRINCIPAL",'Planificación 2026-1'!X:X,"&lt;&gt;VIRTUAL",'Planificación 2026-1'!I:I,"&gt;2")</f>
        <v>0</v>
      </c>
      <c r="DU484" s="76">
        <f>SUMIFS('Planificación 2026-1'!R:R,'Planificación 2026-1'!W:W,C484,'Planificación 2026-1'!F:F,"SUNAMPE",'Planificación 2026-1'!X:X,"VIRTUAL",'Planificación 2026-1'!I:I,"&gt;2")</f>
        <v>0</v>
      </c>
      <c r="DV484" s="76">
        <f>SUMIFS('Planificación 2026-1'!R:R,'Planificación 2026-1'!W:W,C484,'Planificación 2026-1'!F:F,"SUNAMPE",'Planificación 2026-1'!X:X,"&lt;&gt;VIRTUAL",'Planificación 2026-1'!I:I,"&gt;2")</f>
        <v>0</v>
      </c>
      <c r="DW484" s="76">
        <f>SUMIFS('Planificación 2026-1'!R:R,'Planificación 2026-1'!W:W,C484,'Planificación 2026-1'!F:F,"FILIAL",'Planificación 2026-1'!X:X,"VIRTUAL",'Planificación 2026-1'!I:I,"&gt;2")</f>
        <v>0</v>
      </c>
      <c r="DX484" s="76">
        <f>SUMIFS('Planificación 2026-1'!R:R,'Planificación 2026-1'!W:W,C484,'Planificación 2026-1'!F:F,"FILIAL",'Planificación 2026-1'!X:X,"&lt;&gt;VIRTUAL",'Planificación 2026-1'!I:I,"&gt;2")</f>
        <v>0</v>
      </c>
      <c r="DY484" s="76">
        <f>SUMIFS('Planificación 2026-1'!R:R,'Planificación 2026-1'!W:W,C484,'Planificación 2026-1'!F:F,"PORUMA",'Planificación 2026-1'!X:X,"VIRTUAL",'Planificación 2026-1'!I:I,"&gt;2")</f>
        <v>0</v>
      </c>
      <c r="DZ484" s="76">
        <f>SUMIFS('Planificación 2026-1'!R:R,'Planificación 2026-1'!W:W,C484,'Planificación 2026-1'!F:F,"PORUMA",'Planificación 2026-1'!X:X,"&lt;&gt;VIRTUAL",'Planificación 2026-1'!I:I,"&gt;2")</f>
        <v>0</v>
      </c>
      <c r="EA484" s="76">
        <f>SUMIFS('Planificación 2026-1'!R:R,'Planificación 2026-1'!W:W,C484,'Planificación 2026-1'!F:F,"HUAURA",'Planificación 2026-1'!X:X,"VIRTUAL",'Planificación 2026-1'!I:I,"&gt;2")</f>
        <v>0</v>
      </c>
      <c r="EB484" s="76">
        <f>SUMIFS('Planificación 2026-1'!R:R,'Planificación 2026-1'!W:W,C484,'Planificación 2026-1'!F:F,"HUAURA",'Planificación 2026-1'!X:X,"&lt;&gt;VIRTUAL",'Planificación 2026-1'!I:I,"&gt;2")</f>
        <v>0</v>
      </c>
      <c r="EC484" s="76">
        <f>SUMIFS('Planificación 2026-1'!R:R,'Planificación 2026-1'!W:W,C484,'Planificación 2026-1'!F:F,"PRINCIPAL",'Planificación 2026-1'!X:X,"VIRTUAL",'Planificación 2026-1'!I:I,"&lt;3")</f>
        <v>0</v>
      </c>
      <c r="ED484" s="76">
        <f>SUMIFS('Planificación 2026-1'!R:R,'Planificación 2026-1'!W:W,C484,'Planificación 2026-1'!F:F,"PRINCIPAL",'Planificación 2026-1'!X:X,"&lt;&gt;VIRTUAL",'Planificación 2026-1'!I:I,"&lt;3")</f>
        <v>0</v>
      </c>
      <c r="EE484" s="76">
        <f>SUMIFS('Planificación 2026-1'!R:R,'Planificación 2026-1'!W:W,C484,'Planificación 2026-1'!F:F,"SUNAMPE",'Planificación 2026-1'!X:X,"VIRTUAL",'Planificación 2026-1'!I:I,"&lt;3")</f>
        <v>0</v>
      </c>
      <c r="EF484" s="76">
        <f>SUMIFS('Planificación 2026-1'!R:R,'Planificación 2026-1'!W:W,C484,'Planificación 2026-1'!F:F,"SUNAMPE",'Planificación 2026-1'!X:X,"&lt;&gt;VIRTUAL",'Planificación 2026-1'!I:I,"&lt;3")</f>
        <v>0</v>
      </c>
      <c r="EG484" s="76">
        <f>SUMIFS('Planificación 2026-1'!R:R,'Planificación 2026-1'!W:W,C484,'Planificación 2026-1'!F:F,"FILIAL",'Planificación 2026-1'!X:X,"VIRTUAL",'Planificación 2026-1'!I:I,"&lt;3")</f>
        <v>0</v>
      </c>
      <c r="EH484" s="76">
        <f>SUMIFS('Planificación 2026-1'!R:R,'Planificación 2026-1'!W:W,C484,'Planificación 2026-1'!F:F,"FILIAL",'Planificación 2026-1'!X:X,"&lt;&gt;VIRTUAL",'Planificación 2026-1'!I:I,"&lt;3")</f>
        <v>0</v>
      </c>
      <c r="EI484" s="76">
        <f>SUMIFS('Planificación 2026-1'!R:R,'Planificación 2026-1'!W:W,C484,'Planificación 2026-1'!F:F,"PORUMA",'Planificación 2026-1'!X:X,"VIRTUAL",'Planificación 2026-1'!I:I,"&lt;3")</f>
        <v>0</v>
      </c>
      <c r="EJ484" s="76">
        <f>SUMIFS('Planificación 2026-1'!R:R,'Planificación 2026-1'!W:W,C484,'Planificación 2026-1'!F:F,"PORUMA",'Planificación 2026-1'!X:X,"&lt;&gt;VIRTUAL",'Planificación 2026-1'!I:I,"&lt;3")</f>
        <v>0</v>
      </c>
      <c r="EK484" s="76">
        <f>SUMIFS('Planificación 2026-1'!R:R,'Planificación 2026-1'!W:W,C484,'Planificación 2026-1'!F:F,"HUAURA",'Planificación 2026-1'!X:X,"VIRTUAL",'Planificación 2026-1'!I:I,"&lt;3")</f>
        <v>0</v>
      </c>
      <c r="EL484" s="76">
        <f>SUMIFS('Planificación 2026-1'!R:R,'Planificación 2026-1'!W:W,C484,'Planificación 2026-1'!F:F,"HUAURA",'Planificación 2026-1'!X:X,"&lt;&gt;VIRTUAL",'Planificación 2026-1'!I:I,"&lt;3")</f>
        <v>0</v>
      </c>
      <c r="EM484" s="76"/>
      <c r="EN484" s="76">
        <f t="shared" si="68"/>
        <v>0</v>
      </c>
      <c r="EO484" s="76">
        <f t="shared" si="69"/>
        <v>0</v>
      </c>
      <c r="EP484" s="76" t="b">
        <f t="shared" si="70"/>
        <v>1</v>
      </c>
      <c r="EQ484" s="76" t="str">
        <f t="shared" si="71"/>
        <v/>
      </c>
      <c r="ER484" s="76" t="str">
        <f t="shared" si="76"/>
        <v>PRESENCIAL</v>
      </c>
    </row>
    <row r="485" spans="1:148" hidden="1">
      <c r="A485" s="83"/>
      <c r="B485" s="119">
        <v>482</v>
      </c>
      <c r="C485" s="120" t="s">
        <v>660</v>
      </c>
      <c r="D485" s="112">
        <f>SUMIF('Planificación 2026-1'!W:W,C485,'Planificación 2026-1'!R:R)</f>
        <v>0</v>
      </c>
      <c r="E485" s="114" t="s">
        <v>170</v>
      </c>
      <c r="F485" s="115" t="s">
        <v>250</v>
      </c>
      <c r="G485" s="115" t="s">
        <v>86</v>
      </c>
      <c r="H485" s="115" t="s">
        <v>129</v>
      </c>
      <c r="I485" s="107" t="str">
        <f>IF(SUM(COUNTIFS('Planificación 2026-1'!F:F,"PRINCIPAL",'Planificación 2026-1'!W:W,C485,'Planificación 2026-1'!H:H,"AF"))&gt;0,"P01"," ")</f>
        <v xml:space="preserve"> </v>
      </c>
      <c r="J485" s="108" t="str">
        <f>IF(SUM(COUNTIFS('Planificación 2026-1'!F:F,"PRINCIPAL",'Planificación 2026-1'!W:W,C485,'Planificación 2026-1'!H:H,"EN"))&gt;0,"P02"," ")</f>
        <v xml:space="preserve"> </v>
      </c>
      <c r="K485" s="108" t="str">
        <f>IF(SUM(COUNTIFS('Planificación 2026-1'!F:F,"PRINCIPAL",'Planificación 2026-1'!W:W,C485,'Planificación 2026-1'!H:H,"IS"))&gt;0,"P03"," ")</f>
        <v xml:space="preserve"> </v>
      </c>
      <c r="L485" s="108" t="str">
        <f>IF(SUM(COUNTIFS('Planificación 2026-1'!F:F,"PRINCIPAL",'Planificación 2026-1'!W:W,C485,'Planificación 2026-1'!H:H,"PS"))&gt;0,"P04"," ")</f>
        <v xml:space="preserve"> </v>
      </c>
      <c r="M485" s="108"/>
      <c r="N485" s="108" t="str">
        <f>IF(SUM(COUNTIFS('Planificación 2026-1'!F:F,"PRINCIPAL",'Planificación 2026-1'!W:W,C485,'Planificación 2026-1'!H:H,"IN"))&gt;0,"P06"," ")</f>
        <v xml:space="preserve"> </v>
      </c>
      <c r="O485" s="108" t="str">
        <f>IF(SUM(COUNTIFS('Planificación 2026-1'!F:F,"PRINCIPAL",'Planificación 2026-1'!W:W,C485,'Planificación 2026-1'!H:H,"CA"))&gt;0,"P07"," ")</f>
        <v xml:space="preserve"> </v>
      </c>
      <c r="P485" s="108" t="str">
        <f>IF(SUM(COUNTIFS('Planificación 2026-1'!F:F,"PRINCIPAL",'Planificación 2026-1'!W:W,C485,'Planificación 2026-1'!H:H,"DE"))&gt;0,"P08"," ")</f>
        <v xml:space="preserve"> </v>
      </c>
      <c r="Q485" s="108" t="str">
        <f>IF(SUM(COUNTIFS('Planificación 2026-1'!F:F,"PRINCIPAL",'Planificación 2026-1'!W:W,C485,'Planificación 2026-1'!H:H,"OB"))&gt;0,"P09"," ")</f>
        <v xml:space="preserve"> </v>
      </c>
      <c r="R485" s="108" t="str">
        <f>IF(SUM(COUNTIFS('Planificación 2026-1'!F:F,"PRINCIPAL",'Planificación 2026-1'!W:W,C485,'Planificación 2026-1'!H:H,"MH"))&gt;0,"P31"," ")</f>
        <v xml:space="preserve"> </v>
      </c>
      <c r="S485" s="108" t="str">
        <f>IF(SUM(COUNTIFS('Planificación 2026-1'!F:F,"PRINCIPAL",'Planificación 2026-1'!W:W,C485,'Planificación 2026-1'!H:H,"IC"))&gt;0,"P32"," ")</f>
        <v xml:space="preserve"> </v>
      </c>
      <c r="T485" s="108" t="str">
        <f>IF(SUM(COUNTIFS('Planificación 2026-1'!F:F,"PRINCIPAL",'Planificación 2026-1'!W:W,C485,'Planificación 2026-1'!H:H,"AR"))&gt;0,"P34"," ")</f>
        <v xml:space="preserve"> </v>
      </c>
      <c r="U485" s="108" t="str">
        <f>IF(SUM(COUNTIFS('Planificación 2026-1'!F:F,"PRINCIPAL",'Planificación 2026-1'!W:W,C485,'Planificación 2026-1'!H:H,"T1"))&gt;0,"P35"," ")</f>
        <v xml:space="preserve"> </v>
      </c>
      <c r="V485" s="108" t="str">
        <f>IF(SUM(COUNTIFS('Planificación 2026-1'!F:F,"PRINCIPAL",'Planificación 2026-1'!W:W,C485,'Planificación 2026-1'!H:H,"T3"))&gt;0,"P36"," ")</f>
        <v xml:space="preserve"> </v>
      </c>
      <c r="W485" s="108" t="str">
        <f>IF(SUM(COUNTIFS('Planificación 2026-1'!F:F,"PRINCIPAL",'Planificación 2026-1'!W:W,C485,'Planificación 2026-1'!H:H,"T2"))&gt;0,"P37"," ")</f>
        <v xml:space="preserve"> </v>
      </c>
      <c r="X485" s="108" t="str">
        <f>IF(SUM(COUNTIFS('Planificación 2026-1'!F:F,"PRINCIPAL",'Planificación 2026-1'!W:W,C485,'Planificación 2026-1'!H:H,"AE"))&gt;0,"P38"," ")</f>
        <v xml:space="preserve"> </v>
      </c>
      <c r="Y485" s="108" t="str">
        <f>IF(SUM(COUNTIFS('Planificación 2026-1'!F:F,"PRINCIPAL",'Planificación 2026-1'!W:W,C485,'Planificación 2026-1'!H:H,"T4"))&gt;0,"P55"," ")</f>
        <v xml:space="preserve"> </v>
      </c>
      <c r="Z485" s="108" t="str">
        <f>IF(SUM(COUNTIFS('Planificación 2026-1'!F:F,"FILIAL",'Planificación 2026-1'!W:W,C485,'Planificación 2026-1'!H:H,"AF"))&gt;0," P01"," ")</f>
        <v xml:space="preserve"> </v>
      </c>
      <c r="AA485" s="108" t="str">
        <f>IF(SUM(COUNTIFS('Planificación 2026-1'!F:F,"FILIAL",'Planificación 2026-1'!W:W,C485,'Planificación 2026-1'!H:H,"EN"))&gt;0,"P02"," ")</f>
        <v xml:space="preserve"> </v>
      </c>
      <c r="AB485" s="108" t="str">
        <f>IF(SUM(COUNTIFS('Planificación 2026-1'!F:F,"FILIAL",'Planificación 2026-1'!W:W,C485,'Planificación 2026-1'!H:H,"IS"))&gt;0,"P03"," ")</f>
        <v xml:space="preserve"> </v>
      </c>
      <c r="AC485" s="108" t="str">
        <f>IF(SUM(COUNTIFS('Planificación 2026-1'!F:F,"FILIAL",'Planificación 2026-1'!W:W,C485,'Planificación 2026-1'!H:H,"PS"))&gt;0,"P04"," ")</f>
        <v xml:space="preserve"> </v>
      </c>
      <c r="AD485" s="108"/>
      <c r="AE485" s="108" t="str">
        <f>IF(SUM(COUNTIFS('Planificación 2026-1'!F:F,"FILIAL",'Planificación 2026-1'!W:W,C485,'Planificación 2026-1'!H:H,"IN"))&gt;0,"P06"," ")</f>
        <v xml:space="preserve"> </v>
      </c>
      <c r="AF485" s="108" t="str">
        <f>IF(SUM(COUNTIFS('Planificación 2026-1'!F:F,"FILIAL",'Planificación 2026-1'!W:W,C485,'Planificación 2026-1'!H:H,"CA"))&gt;0,"P07"," ")</f>
        <v xml:space="preserve"> </v>
      </c>
      <c r="AG485" s="108" t="str">
        <f>IF(SUM(COUNTIFS('Planificación 2026-1'!F:F,"FILIAL",'Planificación 2026-1'!W:W,C485,'Planificación 2026-1'!H:H,"DE"))&gt;0,"P08"," ")</f>
        <v xml:space="preserve"> </v>
      </c>
      <c r="AH485" s="108" t="str">
        <f>IF(SUM(COUNTIFS('Planificación 2026-1'!F:F,"FILIAL",'Planificación 2026-1'!W:W,C485,'Planificación 2026-1'!H:H,"OB"))&gt;0,"P09"," ")</f>
        <v xml:space="preserve"> </v>
      </c>
      <c r="AI485" s="108" t="str">
        <f>IF(SUM(COUNTIFS('Planificación 2026-1'!F:F,"FILIAL",'Planificación 2026-1'!W:W,C485,'Planificación 2026-1'!H:H,"MH"))&gt;0,"P31"," ")</f>
        <v xml:space="preserve"> </v>
      </c>
      <c r="AJ485" s="108" t="str">
        <f>IF(SUM(COUNTIFS('Planificación 2026-1'!F:F,"FILIAL",'Planificación 2026-1'!W:W,C485,'Planificación 2026-1'!H:H,"IC"))&gt;0,"P32"," ")</f>
        <v xml:space="preserve"> </v>
      </c>
      <c r="AK485" s="108" t="str">
        <f>IF(SUM(COUNTIFS('Planificación 2026-1'!F:F,"FILIAL",'Planificación 2026-1'!W:W,C485,'Planificación 2026-1'!H:H,"AR"))&gt;0,"P34"," ")</f>
        <v xml:space="preserve"> </v>
      </c>
      <c r="AL485" s="108" t="str">
        <f>IF(SUM(COUNTIFS('Planificación 2026-1'!F:F,"FILIAL",'Planificación 2026-1'!W:W,C485,'Planificación 2026-1'!H:H,"T1"))&gt;0,"P35"," ")</f>
        <v xml:space="preserve"> </v>
      </c>
      <c r="AM485" s="108" t="str">
        <f>IF(SUM(COUNTIFS('Planificación 2026-1'!F:F,"FILIAL",'Planificación 2026-1'!W:W,C485,'Planificación 2026-1'!H:H,"T3"))&gt;0,"P36"," ")</f>
        <v xml:space="preserve"> </v>
      </c>
      <c r="AN485" s="108" t="str">
        <f>IF(SUM(COUNTIFS('Planificación 2026-1'!F:F,"FILIAL",'Planificación 2026-1'!W:W,C485,'Planificación 2026-1'!H:H,"T2"))&gt;0,"P37"," ")</f>
        <v xml:space="preserve"> </v>
      </c>
      <c r="AO485" s="108" t="str">
        <f>IF(SUM(COUNTIFS('Planificación 2026-1'!F:F,"FILIAL",'Planificación 2026-1'!W:W,C485,'Planificación 2026-1'!H:H,"AE"))&gt;0,"P38"," ")</f>
        <v xml:space="preserve"> </v>
      </c>
      <c r="AP485" s="108" t="str">
        <f>IF(SUM(COUNTIFS('Planificación 2026-1'!F:F,"FILIAL",'Planificación 2026-1'!W:W,C485,'Planificación 2026-1'!H:H,"T4"))&gt;0,"P55"," ")</f>
        <v xml:space="preserve"> </v>
      </c>
      <c r="AQ485" s="108" t="str">
        <f>IF(SUM(COUNTIFS('Planificación 2026-1'!F:F,"SUNAMPE",'Planificación 2026-1'!W:W,C485,'Planificación 2026-1'!H:H,"AF"))&gt;0," P01"," ")</f>
        <v xml:space="preserve"> </v>
      </c>
      <c r="AR485" s="108" t="str">
        <f>IF(SUM(COUNTIFS('Planificación 2026-1'!F:F,"SUNAMPE",'Planificación 2026-1'!W:W,C485,'Planificación 2026-1'!H:H,"EN"))&gt;0,"P02"," ")</f>
        <v xml:space="preserve"> </v>
      </c>
      <c r="AS485" s="108" t="str">
        <f>IF(SUM(COUNTIFS('Planificación 2026-1'!F:F,"SUNAMPE",'Planificación 2026-1'!W:W,C485,'Planificación 2026-1'!H:H,"IS"))&gt;0,"P03"," ")</f>
        <v xml:space="preserve"> </v>
      </c>
      <c r="AT485" s="108" t="str">
        <f>IF(SUM(COUNTIFS('Planificación 2026-1'!F:F,"SUNAMPE",'Planificación 2026-1'!W:W,C485,'Planificación 2026-1'!H:H,"PS"))&gt;0,"P04"," ")</f>
        <v xml:space="preserve"> </v>
      </c>
      <c r="AU485" s="108"/>
      <c r="AV485" s="108" t="str">
        <f>IF(SUM(COUNTIFS('Planificación 2026-1'!F:F,"SUNAMPE",'Planificación 2026-1'!W:W,C485,'Planificación 2026-1'!H:H,"IN"))&gt;0,"P06"," ")</f>
        <v xml:space="preserve"> </v>
      </c>
      <c r="AW485" s="108" t="str">
        <f>IF(SUM(COUNTIFS('Planificación 2026-1'!F:F,"SUNAMPE",'Planificación 2026-1'!W:W,C485,'Planificación 2026-1'!H:H,"CA"))&gt;0,"P07"," ")</f>
        <v xml:space="preserve"> </v>
      </c>
      <c r="AX485" s="108" t="str">
        <f>IF(SUM(COUNTIFS('Planificación 2026-1'!F:F,"SUNAMPE",'Planificación 2026-1'!W:W,C485,'Planificación 2026-1'!H:H,"DE"))&gt;0,"P08"," ")</f>
        <v xml:space="preserve"> </v>
      </c>
      <c r="AY485" s="108" t="str">
        <f>IF(SUM(COUNTIFS('Planificación 2026-1'!F:F,"SUNAMPE",'Planificación 2026-1'!W:W,C485,'Planificación 2026-1'!H:H,"OB"))&gt;0,"P09"," ")</f>
        <v xml:space="preserve"> </v>
      </c>
      <c r="AZ485" s="108" t="str">
        <f>IF(SUM(COUNTIFS('Planificación 2026-1'!F:F,"SUNAMPE",'Planificación 2026-1'!W:W,C485,'Planificación 2026-1'!H:H,"MH"))&gt;0,"P31"," ")</f>
        <v xml:space="preserve"> </v>
      </c>
      <c r="BA485" s="108" t="str">
        <f>IF(SUM(COUNTIFS('Planificación 2026-1'!F:F,"SUNAMPE",'Planificación 2026-1'!W:W,C485,'Planificación 2026-1'!H:H,"IC"))&gt;0,"P32"," ")</f>
        <v xml:space="preserve"> </v>
      </c>
      <c r="BB485" s="108" t="str">
        <f>IF(SUM(COUNTIFS('Planificación 2026-1'!F:F,"SUNAMPE",'Planificación 2026-1'!W:W,C485,'Planificación 2026-1'!H:H,"AR"))&gt;0,"P34"," ")</f>
        <v xml:space="preserve"> </v>
      </c>
      <c r="BC485" s="108" t="str">
        <f>IF(SUM(COUNTIFS('Planificación 2026-1'!F:F,"SUNAMPE",'Planificación 2026-1'!W:W,C485,'Planificación 2026-1'!H:H,"T1"))&gt;0,"P35"," ")</f>
        <v xml:space="preserve"> </v>
      </c>
      <c r="BD485" s="108" t="str">
        <f>IF(SUM(COUNTIFS('Planificación 2026-1'!F:F,"SUNAMPE",'Planificación 2026-1'!W:W,C485,'Planificación 2026-1'!H:H,"T3"))&gt;0,"P36"," ")</f>
        <v xml:space="preserve"> </v>
      </c>
      <c r="BE485" s="108" t="str">
        <f>IF(SUM(COUNTIFS('Planificación 2026-1'!F:F,"SUNAMPE",'Planificación 2026-1'!W:W,C485,'Planificación 2026-1'!H:H,"T2"))&gt;0,"P37"," ")</f>
        <v xml:space="preserve"> </v>
      </c>
      <c r="BF485" s="108" t="str">
        <f>IF(SUM(COUNTIFS('Planificación 2026-1'!F:F,"SUNAMPE",'Planificación 2026-1'!W:W,C485,'Planificación 2026-1'!H:H,"AE"))&gt;0,"P38"," ")</f>
        <v xml:space="preserve"> </v>
      </c>
      <c r="BG485" s="108" t="str">
        <f>IF(SUM(COUNTIFS('Planificación 2026-1'!F:F,"SUNAMPE",'Planificación 2026-1'!W:W,C485,'Planificación 2026-1'!H:H,"T4"))&gt;0,"P55"," ")</f>
        <v xml:space="preserve"> </v>
      </c>
      <c r="BH485" s="108" t="str">
        <f>IF(SUM(COUNTIFS('Planificación 2026-1'!F:F,"HUAURA",'Planificación 2026-1'!W:W,C485,'Planificación 2026-1'!H:H,"AF"))&gt;0," P01"," ")</f>
        <v xml:space="preserve"> </v>
      </c>
      <c r="BI485" s="108" t="str">
        <f>IF(SUM(COUNTIFS('Planificación 2026-1'!F:F,"HUAURA",'Planificación 2026-1'!W:W,C485,'Planificación 2026-1'!H:H,"EN"))&gt;0,"P02"," ")</f>
        <v xml:space="preserve"> </v>
      </c>
      <c r="BJ485" s="108" t="str">
        <f>IF(SUM(COUNTIFS('Planificación 2026-1'!F:F,"HUAURA",'Planificación 2026-1'!W:W,C485,'Planificación 2026-1'!H:H,"IS"))&gt;0,"P03"," ")</f>
        <v xml:space="preserve"> </v>
      </c>
      <c r="BK485" s="108" t="str">
        <f>IF(SUM(COUNTIFS('Planificación 2026-1'!F:F,"HUAURA",'Planificación 2026-1'!W:W,C485,'Planificación 2026-1'!H:H,"PS"))&gt;0,"P04"," ")</f>
        <v xml:space="preserve"> </v>
      </c>
      <c r="BL485" s="108"/>
      <c r="BM485" s="108" t="str">
        <f>IF(SUM(COUNTIFS('Planificación 2026-1'!F:F,"HUAURA",'Planificación 2026-1'!W:W,C485,'Planificación 2026-1'!H:H,"IN"))&gt;0,"P06"," ")</f>
        <v xml:space="preserve"> </v>
      </c>
      <c r="BN485" s="108" t="str">
        <f>IF(SUM(COUNTIFS('Planificación 2026-1'!F:F,"HUAURA",'Planificación 2026-1'!W:W,C485,'Planificación 2026-1'!H:H,"CA"))&gt;0,"P07"," ")</f>
        <v xml:space="preserve"> </v>
      </c>
      <c r="BO485" s="108" t="str">
        <f>IF(SUM(COUNTIFS('Planificación 2026-1'!F:F,"HUAURA",'Planificación 2026-1'!W:W,C485,'Planificación 2026-1'!H:H,"DE"))&gt;0,"P08"," ")</f>
        <v xml:space="preserve"> </v>
      </c>
      <c r="BP485" s="108" t="str">
        <f>IF(SUM(COUNTIFS('Planificación 2026-1'!F:F,"HUAURA",'Planificación 2026-1'!W:W,C485,'Planificación 2026-1'!H:H,"OB"))&gt;0,"P09"," ")</f>
        <v xml:space="preserve"> </v>
      </c>
      <c r="BQ485" s="108" t="str">
        <f>IF(SUM(COUNTIFS('Planificación 2026-1'!F:F,"HUAURA",'Planificación 2026-1'!W:W,C485,'Planificación 2026-1'!H:H,"MH"))&gt;0,"P31"," ")</f>
        <v xml:space="preserve"> </v>
      </c>
      <c r="BR485" s="108" t="str">
        <f>IF(SUM(COUNTIFS('Planificación 2026-1'!F:F,"HUAURA",'Planificación 2026-1'!W:W,C485,'Planificación 2026-1'!H:H,"IC"))&gt;0,"P32"," ")</f>
        <v xml:space="preserve"> </v>
      </c>
      <c r="BS485" s="108" t="str">
        <f>IF(SUM(COUNTIFS('Planificación 2026-1'!F:F,"HUAURA",'Planificación 2026-1'!W:W,C485,'Planificación 2026-1'!H:H,"AR"))&gt;0,"P34"," ")</f>
        <v xml:space="preserve"> </v>
      </c>
      <c r="BT485" s="108" t="str">
        <f>IF(SUM(COUNTIFS('Planificación 2026-1'!F:F,"HUAURA",'Planificación 2026-1'!W:W,C485,'Planificación 2026-1'!H:H,"T1"))&gt;0,"P35"," ")</f>
        <v xml:space="preserve"> </v>
      </c>
      <c r="BU485" s="108" t="str">
        <f>IF(SUM(COUNTIFS('Planificación 2026-1'!F:F,"HUAURA",'Planificación 2026-1'!W:W,C485,'Planificación 2026-1'!H:H,"T3"))&gt;0,"P36"," ")</f>
        <v xml:space="preserve"> </v>
      </c>
      <c r="BV485" s="108" t="str">
        <f>IF(SUM(COUNTIFS('Planificación 2026-1'!F:F,"HUAURA",'Planificación 2026-1'!W:W,C485,'Planificación 2026-1'!H:H,"T2"))&gt;0,"P37"," ")</f>
        <v xml:space="preserve"> </v>
      </c>
      <c r="BW485" s="108" t="str">
        <f>IF(SUM(COUNTIFS('Planificación 2026-1'!F:F,"HUAURA",'Planificación 2026-1'!W:W,C485,'Planificación 2026-1'!H:H,"AE"))&gt;0,"P38"," ")</f>
        <v xml:space="preserve"> </v>
      </c>
      <c r="BX485" s="108" t="str">
        <f>IF(SUM(COUNTIFS('Planificación 2026-1'!F:F,"HUAURA",'Planificación 2026-1'!W:W,C485,'Planificación 2026-1'!H:H,"T4"))&gt;0,"P55"," ")</f>
        <v xml:space="preserve"> </v>
      </c>
      <c r="BY485" s="109">
        <f>SUMIFS('Planificación 2026-1'!R:R,'Planificación 2026-1'!W:W,C485,'Planificación 2026-1'!H:H,"AF",'Planificación 2026-1'!I:I,"&gt;2")</f>
        <v>0</v>
      </c>
      <c r="BZ485" s="109">
        <f>SUMIFS('Planificación 2026-1'!R:R,'Planificación 2026-1'!W:W,C485,'Planificación 2026-1'!H:H,"EN",'Planificación 2026-1'!I:I,"&gt;2")</f>
        <v>0</v>
      </c>
      <c r="CA485" s="109">
        <f>SUMIFS('Planificación 2026-1'!R:R,'Planificación 2026-1'!W:W,C485,'Planificación 2026-1'!H:H,"IS",'Planificación 2026-1'!I:I,"&gt;2")</f>
        <v>0</v>
      </c>
      <c r="CB485" s="109">
        <f>SUMIFS('Planificación 2026-1'!R:R,'Planificación 2026-1'!W:W,C485,'Planificación 2026-1'!H:H,"PS",'Planificación 2026-1'!I:I,"&gt;2")</f>
        <v>0</v>
      </c>
      <c r="CC485" s="109">
        <f>SUMIFS('Planificación 2026-1'!R:R,'Planificación 2026-1'!W:W,C485,'Planificación 2026-1'!H:H,"IN",'Planificación 2026-1'!I:I,"&gt;2")</f>
        <v>0</v>
      </c>
      <c r="CD485" s="109">
        <f>SUMIFS('Planificación 2026-1'!R:R,'Planificación 2026-1'!W:W,C485,'Planificación 2026-1'!H:H,"CA",'Planificación 2026-1'!I:I,"&gt;2")</f>
        <v>0</v>
      </c>
      <c r="CE485" s="109">
        <f>SUMIFS('Planificación 2026-1'!R:R,'Planificación 2026-1'!W:W,C485,'Planificación 2026-1'!H:H,"DE",'Planificación 2026-1'!I:I,"&gt;2")</f>
        <v>0</v>
      </c>
      <c r="CF485" s="109">
        <f>SUMIFS('Planificación 2026-1'!R:R,'Planificación 2026-1'!W:W,C485,'Planificación 2026-1'!H:H,"OB",'Planificación 2026-1'!I:I,"&gt;2")</f>
        <v>0</v>
      </c>
      <c r="CG485" s="109">
        <f>SUMIFS('Planificación 2026-1'!R:R,'Planificación 2026-1'!W:W,C485,'Planificación 2026-1'!H:H,"MH",'Planificación 2026-1'!I:I,"&gt;2")</f>
        <v>0</v>
      </c>
      <c r="CH485" s="109">
        <f>SUMIFS('Planificación 2026-1'!R:R,'Planificación 2026-1'!W:W,C485,'Planificación 2026-1'!H:H,"IC",'Planificación 2026-1'!I:I,"&gt;2")</f>
        <v>0</v>
      </c>
      <c r="CI485" s="109">
        <f>SUMIFS('Planificación 2026-1'!R:R,'Planificación 2026-1'!W:W,C485,'Planificación 2026-1'!H:H,"AR",'Planificación 2026-1'!I:I,"&gt;2")</f>
        <v>0</v>
      </c>
      <c r="CJ485" s="109">
        <f>SUMIFS('Planificación 2026-1'!R:R,'Planificación 2026-1'!W:W,C485,'Planificación 2026-1'!H:H,"T1",'Planificación 2026-1'!I:I,"&gt;2")</f>
        <v>0</v>
      </c>
      <c r="CK485" s="109">
        <f>SUMIFS('Planificación 2026-1'!R:R,'Planificación 2026-1'!W:W,C485,'Planificación 2026-1'!H:H,"T3",'Planificación 2026-1'!I:I,"&gt;2")</f>
        <v>0</v>
      </c>
      <c r="CL485" s="109">
        <f>SUMIFS('Planificación 2026-1'!R:R,'Planificación 2026-1'!W:W,C485,'Planificación 2026-1'!H:H,"T2",'Planificación 2026-1'!I:I,"&gt;2")</f>
        <v>0</v>
      </c>
      <c r="CM485" s="109">
        <f>SUMIFS('Planificación 2026-1'!R:R,'Planificación 2026-1'!W:W,C485,'Planificación 2026-1'!H:H,"AE",'Planificación 2026-1'!I:I,"&gt;2")</f>
        <v>0</v>
      </c>
      <c r="CN485" s="109">
        <f>SUMIFS('Planificación 2026-1'!R:R,'Planificación 2026-1'!W:W,C485,'Planificación 2026-1'!H:H,"T4",'Planificación 2026-1'!I:I,"&gt;2")</f>
        <v>0</v>
      </c>
      <c r="CO485" s="109">
        <f>SUMIFS('Planificación 2026-1'!R:R,'Planificación 2026-1'!W:W,C485,'Planificación 2026-1'!H:H,"AF",'Planificación 2026-1'!I:I,"&lt;3")</f>
        <v>0</v>
      </c>
      <c r="CP485" s="109">
        <f>SUMIFS('Planificación 2026-1'!R:R,'Planificación 2026-1'!W:W,C485,'Planificación 2026-1'!H:H,"EN",'Planificación 2026-1'!I:I,"&lt;3")</f>
        <v>0</v>
      </c>
      <c r="CQ485" s="109">
        <f>SUMIFS('Planificación 2026-1'!R:R,'Planificación 2026-1'!W:W,C485,'Planificación 2026-1'!H:H,"IS",'Planificación 2026-1'!I:I,"&lt;3")</f>
        <v>0</v>
      </c>
      <c r="CR485" s="109">
        <f>SUMIFS('Planificación 2026-1'!R:R,'Planificación 2026-1'!W:W,C485,'Planificación 2026-1'!H:H,"PS",'Planificación 2026-1'!I:I,"&lt;3")</f>
        <v>0</v>
      </c>
      <c r="CS485" s="109">
        <f>SUMIFS('Planificación 2026-1'!R:R,'Planificación 2026-1'!W:W,C485,'Planificación 2026-1'!H:H,"IN",'Planificación 2026-1'!I:I,"&lt;3")</f>
        <v>0</v>
      </c>
      <c r="CT485" s="109">
        <f>SUMIFS('Planificación 2026-1'!R:R,'Planificación 2026-1'!W:W,C485,'Planificación 2026-1'!H:H,"CA",'Planificación 2026-1'!I:I,"&lt;3")</f>
        <v>0</v>
      </c>
      <c r="CU485" s="109">
        <f>SUMIFS('Planificación 2026-1'!R:R,'Planificación 2026-1'!W:W,C485,'Planificación 2026-1'!H:H,"DE",'Planificación 2026-1'!I:I,"&lt;3")</f>
        <v>0</v>
      </c>
      <c r="CV485" s="109">
        <f>SUMIFS('Planificación 2026-1'!R:R,'Planificación 2026-1'!W:W,C485,'Planificación 2026-1'!H:H,"OB",'Planificación 2026-1'!I:I,"&lt;3")</f>
        <v>0</v>
      </c>
      <c r="CW485" s="109">
        <f>SUMIFS('Planificación 2026-1'!R:R,'Planificación 2026-1'!W:W,C485,'Planificación 2026-1'!H:H,"MH",'Planificación 2026-1'!I:I,"&lt;3")</f>
        <v>0</v>
      </c>
      <c r="CX485" s="109">
        <f>SUMIFS('Planificación 2026-1'!R:R,'Planificación 2026-1'!W:W,C485,'Planificación 2026-1'!H:H,"IC",'Planificación 2026-1'!I:I,"&lt;3")</f>
        <v>0</v>
      </c>
      <c r="CY485" s="109">
        <f>SUMIFS('Planificación 2026-1'!R:R,'Planificación 2026-1'!W:W,C485,'Planificación 2026-1'!H:H,"AR",'Planificación 2026-1'!I:I,"&lt;3")</f>
        <v>0</v>
      </c>
      <c r="CZ485" s="109">
        <f>SUMIFS('Planificación 2026-1'!R:R,'Planificación 2026-1'!W:W,C485,'Planificación 2026-1'!H:H,"T1",'Planificación 2026-1'!I:I,"&lt;3")</f>
        <v>0</v>
      </c>
      <c r="DA485" s="109">
        <f>SUMIFS('Planificación 2026-1'!R:R,'Planificación 2026-1'!W:W,C485,'Planificación 2026-1'!H:H,"T3",'Planificación 2026-1'!I:I,"&lt;3")</f>
        <v>0</v>
      </c>
      <c r="DB485" s="109">
        <f>SUMIFS('Planificación 2026-1'!R:R,'Planificación 2026-1'!W:W,C485,'Planificación 2026-1'!H:H,"T2",'Planificación 2026-1'!I:I,"&lt;3")</f>
        <v>0</v>
      </c>
      <c r="DC485" s="109">
        <f>SUMIFS('Planificación 2026-1'!R:R,'Planificación 2026-1'!W:W,C485,'Planificación 2026-1'!H:H,"AE",'Planificación 2026-1'!I:I,"&lt;3")</f>
        <v>0</v>
      </c>
      <c r="DD485" s="109">
        <f>SUMIFS('Planificación 2026-1'!R:R,'Planificación 2026-1'!W:W,C485,'Planificación 2026-1'!H:H,"T4",'Planificación 2026-1'!I:I,"&lt;3")</f>
        <v>0</v>
      </c>
      <c r="DE485" s="108" t="str">
        <f t="shared" si="72"/>
        <v/>
      </c>
      <c r="DF485" s="41">
        <f>IF(C485="","",SUMIFS('Planificación 2026-1'!R:R,'Planificación 2026-1'!W:W,C485,'Planificación 2026-1'!F:F,"PRINCIPAL",'Planificación 2026-1'!X:X,"VIRTUAL"))</f>
        <v>0</v>
      </c>
      <c r="DG485" s="41">
        <f>IF(C485="","",SUMIFS('Planificación 2026-1'!R:R,'Planificación 2026-1'!W:W,C485,'Planificación 2026-1'!F:F,"PRINCIPAL",'Planificación 2026-1'!X:X,"PRESENCIAL"))</f>
        <v>0</v>
      </c>
      <c r="DH485" s="41">
        <f>IF(C485="","",SUMIFS('Planificación 2026-1'!R:R,'Planificación 2026-1'!W:W,C485,'Planificación 2026-1'!F:F,"PRINCIPAL",'Planificación 2026-1'!X:X,"HIBRIDO PRESENCIAL"))</f>
        <v>0</v>
      </c>
      <c r="DI485" s="108" t="str">
        <f t="shared" si="73"/>
        <v/>
      </c>
      <c r="DJ485" s="108">
        <f>IF(C485="","",SUMIFS('Planificación 2026-1'!R:R,'Planificación 2026-1'!W:W,C485,'Planificación 2026-1'!F:F,"FILIAL",'Planificación 2026-1'!X:X,"VIRTUAL"))</f>
        <v>0</v>
      </c>
      <c r="DK485" s="110">
        <f>IF(C485="","",SUMIFS('Planificación 2026-1'!R:R,'Planificación 2026-1'!W:W,C485,'Planificación 2026-1'!F:F,"FILIAL",'Planificación 2026-1'!X:X,"PRESENCIAL"))</f>
        <v>0</v>
      </c>
      <c r="DL485" s="61">
        <f>IF(C485="","",SUMIFS('Planificación 2026-1'!R:R,'Planificación 2026-1'!W:W,C485,'Planificación 2026-1'!F:F,"FILIAL",'Planificación 2026-1'!X:X,"HIBRIDO PRESENCIAL"))</f>
        <v>0</v>
      </c>
      <c r="DM485" s="111" t="str">
        <f t="shared" si="74"/>
        <v/>
      </c>
      <c r="DN485" s="108">
        <f>IF(C485="","",SUMIFS('Planificación 2026-1'!R:R,'Planificación 2026-1'!W:W,C485,'Planificación 2026-1'!F:F,"SUNAMPE",'Planificación 2026-1'!X:X,"VIRTUAL"))</f>
        <v>0</v>
      </c>
      <c r="DO485" s="61">
        <f>IF(C485="","",SUMIFS('Planificación 2026-1'!R:R,'Planificación 2026-1'!W:W,C485,'Planificación 2026-1'!F:F,"SUNAMPE",'Planificación 2026-1'!X:X,"PRESENCIAL"))</f>
        <v>0</v>
      </c>
      <c r="DP485" s="111" t="str">
        <f t="shared" si="75"/>
        <v/>
      </c>
      <c r="DQ485" s="108">
        <f>IF(C485="","",SUMIFS('Planificación 2026-1'!R:R,'Planificación 2026-1'!W:W,C485,'Planificación 2026-1'!F:F,"HUAURA",'Planificación 2026-1'!X:X,"VIRTUAL"))</f>
        <v>0</v>
      </c>
      <c r="DR485" s="61">
        <f>IF(C485="","",SUMIFS('Planificación 2026-1'!R:R,'Planificación 2026-1'!W:W,C485,'Planificación 2026-1'!F:F,"HUAURA",'Planificación 2026-1'!X:X,"PRESENCIAL"))</f>
        <v>0</v>
      </c>
      <c r="DS485" s="76">
        <f>SUMIFS('Planificación 2026-1'!R:R,'Planificación 2026-1'!W:W,C485,'Planificación 2026-1'!F:F,"PRINCIPAL",'Planificación 2026-1'!X:X,"VIRTUAL",'Planificación 2026-1'!I:I,"&gt;2")</f>
        <v>0</v>
      </c>
      <c r="DT485" s="76">
        <f>SUMIFS('Planificación 2026-1'!R:R,'Planificación 2026-1'!W:W,C485,'Planificación 2026-1'!F:F,"PRINCIPAL",'Planificación 2026-1'!X:X,"&lt;&gt;VIRTUAL",'Planificación 2026-1'!I:I,"&gt;2")</f>
        <v>0</v>
      </c>
      <c r="DU485" s="76">
        <f>SUMIFS('Planificación 2026-1'!R:R,'Planificación 2026-1'!W:W,C485,'Planificación 2026-1'!F:F,"SUNAMPE",'Planificación 2026-1'!X:X,"VIRTUAL",'Planificación 2026-1'!I:I,"&gt;2")</f>
        <v>0</v>
      </c>
      <c r="DV485" s="76">
        <f>SUMIFS('Planificación 2026-1'!R:R,'Planificación 2026-1'!W:W,C485,'Planificación 2026-1'!F:F,"SUNAMPE",'Planificación 2026-1'!X:X,"&lt;&gt;VIRTUAL",'Planificación 2026-1'!I:I,"&gt;2")</f>
        <v>0</v>
      </c>
      <c r="DW485" s="76">
        <f>SUMIFS('Planificación 2026-1'!R:R,'Planificación 2026-1'!W:W,C485,'Planificación 2026-1'!F:F,"FILIAL",'Planificación 2026-1'!X:X,"VIRTUAL",'Planificación 2026-1'!I:I,"&gt;2")</f>
        <v>0</v>
      </c>
      <c r="DX485" s="76">
        <f>SUMIFS('Planificación 2026-1'!R:R,'Planificación 2026-1'!W:W,C485,'Planificación 2026-1'!F:F,"FILIAL",'Planificación 2026-1'!X:X,"&lt;&gt;VIRTUAL",'Planificación 2026-1'!I:I,"&gt;2")</f>
        <v>0</v>
      </c>
      <c r="DY485" s="76">
        <f>SUMIFS('Planificación 2026-1'!R:R,'Planificación 2026-1'!W:W,C485,'Planificación 2026-1'!F:F,"PORUMA",'Planificación 2026-1'!X:X,"VIRTUAL",'Planificación 2026-1'!I:I,"&gt;2")</f>
        <v>0</v>
      </c>
      <c r="DZ485" s="76">
        <f>SUMIFS('Planificación 2026-1'!R:R,'Planificación 2026-1'!W:W,C485,'Planificación 2026-1'!F:F,"PORUMA",'Planificación 2026-1'!X:X,"&lt;&gt;VIRTUAL",'Planificación 2026-1'!I:I,"&gt;2")</f>
        <v>0</v>
      </c>
      <c r="EA485" s="76">
        <f>SUMIFS('Planificación 2026-1'!R:R,'Planificación 2026-1'!W:W,C485,'Planificación 2026-1'!F:F,"HUAURA",'Planificación 2026-1'!X:X,"VIRTUAL",'Planificación 2026-1'!I:I,"&gt;2")</f>
        <v>0</v>
      </c>
      <c r="EB485" s="76">
        <f>SUMIFS('Planificación 2026-1'!R:R,'Planificación 2026-1'!W:W,C485,'Planificación 2026-1'!F:F,"HUAURA",'Planificación 2026-1'!X:X,"&lt;&gt;VIRTUAL",'Planificación 2026-1'!I:I,"&gt;2")</f>
        <v>0</v>
      </c>
      <c r="EC485" s="76">
        <f>SUMIFS('Planificación 2026-1'!R:R,'Planificación 2026-1'!W:W,C485,'Planificación 2026-1'!F:F,"PRINCIPAL",'Planificación 2026-1'!X:X,"VIRTUAL",'Planificación 2026-1'!I:I,"&lt;3")</f>
        <v>0</v>
      </c>
      <c r="ED485" s="76">
        <f>SUMIFS('Planificación 2026-1'!R:R,'Planificación 2026-1'!W:W,C485,'Planificación 2026-1'!F:F,"PRINCIPAL",'Planificación 2026-1'!X:X,"&lt;&gt;VIRTUAL",'Planificación 2026-1'!I:I,"&lt;3")</f>
        <v>0</v>
      </c>
      <c r="EE485" s="76">
        <f>SUMIFS('Planificación 2026-1'!R:R,'Planificación 2026-1'!W:W,C485,'Planificación 2026-1'!F:F,"SUNAMPE",'Planificación 2026-1'!X:X,"VIRTUAL",'Planificación 2026-1'!I:I,"&lt;3")</f>
        <v>0</v>
      </c>
      <c r="EF485" s="76">
        <f>SUMIFS('Planificación 2026-1'!R:R,'Planificación 2026-1'!W:W,C485,'Planificación 2026-1'!F:F,"SUNAMPE",'Planificación 2026-1'!X:X,"&lt;&gt;VIRTUAL",'Planificación 2026-1'!I:I,"&lt;3")</f>
        <v>0</v>
      </c>
      <c r="EG485" s="76">
        <f>SUMIFS('Planificación 2026-1'!R:R,'Planificación 2026-1'!W:W,C485,'Planificación 2026-1'!F:F,"FILIAL",'Planificación 2026-1'!X:X,"VIRTUAL",'Planificación 2026-1'!I:I,"&lt;3")</f>
        <v>0</v>
      </c>
      <c r="EH485" s="76">
        <f>SUMIFS('Planificación 2026-1'!R:R,'Planificación 2026-1'!W:W,C485,'Planificación 2026-1'!F:F,"FILIAL",'Planificación 2026-1'!X:X,"&lt;&gt;VIRTUAL",'Planificación 2026-1'!I:I,"&lt;3")</f>
        <v>0</v>
      </c>
      <c r="EI485" s="76">
        <f>SUMIFS('Planificación 2026-1'!R:R,'Planificación 2026-1'!W:W,C485,'Planificación 2026-1'!F:F,"PORUMA",'Planificación 2026-1'!X:X,"VIRTUAL",'Planificación 2026-1'!I:I,"&lt;3")</f>
        <v>0</v>
      </c>
      <c r="EJ485" s="76">
        <f>SUMIFS('Planificación 2026-1'!R:R,'Planificación 2026-1'!W:W,C485,'Planificación 2026-1'!F:F,"PORUMA",'Planificación 2026-1'!X:X,"&lt;&gt;VIRTUAL",'Planificación 2026-1'!I:I,"&lt;3")</f>
        <v>0</v>
      </c>
      <c r="EK485" s="76">
        <f>SUMIFS('Planificación 2026-1'!R:R,'Planificación 2026-1'!W:W,C485,'Planificación 2026-1'!F:F,"HUAURA",'Planificación 2026-1'!X:X,"VIRTUAL",'Planificación 2026-1'!I:I,"&lt;3")</f>
        <v>0</v>
      </c>
      <c r="EL485" s="76">
        <f>SUMIFS('Planificación 2026-1'!R:R,'Planificación 2026-1'!W:W,C485,'Planificación 2026-1'!F:F,"HUAURA",'Planificación 2026-1'!X:X,"&lt;&gt;VIRTUAL",'Planificación 2026-1'!I:I,"&lt;3")</f>
        <v>0</v>
      </c>
      <c r="EM485" s="76"/>
      <c r="EN485" s="76">
        <f t="shared" si="68"/>
        <v>0</v>
      </c>
      <c r="EO485" s="76">
        <f t="shared" si="69"/>
        <v>0</v>
      </c>
      <c r="EP485" s="76" t="b">
        <f t="shared" si="70"/>
        <v>1</v>
      </c>
      <c r="EQ485" s="76" t="str">
        <f t="shared" si="71"/>
        <v/>
      </c>
      <c r="ER485" s="76" t="str">
        <f t="shared" si="76"/>
        <v>PRESENCIAL</v>
      </c>
    </row>
    <row r="486" spans="1:148" hidden="1">
      <c r="A486" s="83"/>
      <c r="B486" s="119">
        <v>483</v>
      </c>
      <c r="C486" s="120" t="s">
        <v>661</v>
      </c>
      <c r="D486" s="112">
        <f>SUMIF('Planificación 2026-1'!W:W,C486,'Planificación 2026-1'!R:R)</f>
        <v>0</v>
      </c>
      <c r="E486" s="114" t="s">
        <v>170</v>
      </c>
      <c r="F486" s="115" t="s">
        <v>250</v>
      </c>
      <c r="G486" s="115" t="s">
        <v>153</v>
      </c>
      <c r="H486" s="115" t="s">
        <v>151</v>
      </c>
      <c r="I486" s="107" t="str">
        <f>IF(SUM(COUNTIFS('Planificación 2026-1'!F:F,"PRINCIPAL",'Planificación 2026-1'!W:W,C486,'Planificación 2026-1'!H:H,"AF"))&gt;0,"P01"," ")</f>
        <v xml:space="preserve"> </v>
      </c>
      <c r="J486" s="108" t="str">
        <f>IF(SUM(COUNTIFS('Planificación 2026-1'!F:F,"PRINCIPAL",'Planificación 2026-1'!W:W,C486,'Planificación 2026-1'!H:H,"EN"))&gt;0,"P02"," ")</f>
        <v xml:space="preserve"> </v>
      </c>
      <c r="K486" s="108" t="str">
        <f>IF(SUM(COUNTIFS('Planificación 2026-1'!F:F,"PRINCIPAL",'Planificación 2026-1'!W:W,C486,'Planificación 2026-1'!H:H,"IS"))&gt;0,"P03"," ")</f>
        <v xml:space="preserve"> </v>
      </c>
      <c r="L486" s="108" t="str">
        <f>IF(SUM(COUNTIFS('Planificación 2026-1'!F:F,"PRINCIPAL",'Planificación 2026-1'!W:W,C486,'Planificación 2026-1'!H:H,"PS"))&gt;0,"P04"," ")</f>
        <v xml:space="preserve"> </v>
      </c>
      <c r="M486" s="108"/>
      <c r="N486" s="108" t="str">
        <f>IF(SUM(COUNTIFS('Planificación 2026-1'!F:F,"PRINCIPAL",'Planificación 2026-1'!W:W,C486,'Planificación 2026-1'!H:H,"IN"))&gt;0,"P06"," ")</f>
        <v xml:space="preserve"> </v>
      </c>
      <c r="O486" s="108" t="str">
        <f>IF(SUM(COUNTIFS('Planificación 2026-1'!F:F,"PRINCIPAL",'Planificación 2026-1'!W:W,C486,'Planificación 2026-1'!H:H,"CA"))&gt;0,"P07"," ")</f>
        <v xml:space="preserve"> </v>
      </c>
      <c r="P486" s="108" t="str">
        <f>IF(SUM(COUNTIFS('Planificación 2026-1'!F:F,"PRINCIPAL",'Planificación 2026-1'!W:W,C486,'Planificación 2026-1'!H:H,"DE"))&gt;0,"P08"," ")</f>
        <v xml:space="preserve"> </v>
      </c>
      <c r="Q486" s="108" t="str">
        <f>IF(SUM(COUNTIFS('Planificación 2026-1'!F:F,"PRINCIPAL",'Planificación 2026-1'!W:W,C486,'Planificación 2026-1'!H:H,"OB"))&gt;0,"P09"," ")</f>
        <v xml:space="preserve"> </v>
      </c>
      <c r="R486" s="108" t="str">
        <f>IF(SUM(COUNTIFS('Planificación 2026-1'!F:F,"PRINCIPAL",'Planificación 2026-1'!W:W,C486,'Planificación 2026-1'!H:H,"MH"))&gt;0,"P31"," ")</f>
        <v xml:space="preserve"> </v>
      </c>
      <c r="S486" s="108" t="str">
        <f>IF(SUM(COUNTIFS('Planificación 2026-1'!F:F,"PRINCIPAL",'Planificación 2026-1'!W:W,C486,'Planificación 2026-1'!H:H,"IC"))&gt;0,"P32"," ")</f>
        <v xml:space="preserve"> </v>
      </c>
      <c r="T486" s="108" t="str">
        <f>IF(SUM(COUNTIFS('Planificación 2026-1'!F:F,"PRINCIPAL",'Planificación 2026-1'!W:W,C486,'Planificación 2026-1'!H:H,"AR"))&gt;0,"P34"," ")</f>
        <v xml:space="preserve"> </v>
      </c>
      <c r="U486" s="108" t="str">
        <f>IF(SUM(COUNTIFS('Planificación 2026-1'!F:F,"PRINCIPAL",'Planificación 2026-1'!W:W,C486,'Planificación 2026-1'!H:H,"T1"))&gt;0,"P35"," ")</f>
        <v xml:space="preserve"> </v>
      </c>
      <c r="V486" s="108" t="str">
        <f>IF(SUM(COUNTIFS('Planificación 2026-1'!F:F,"PRINCIPAL",'Planificación 2026-1'!W:W,C486,'Planificación 2026-1'!H:H,"T3"))&gt;0,"P36"," ")</f>
        <v xml:space="preserve"> </v>
      </c>
      <c r="W486" s="108" t="str">
        <f>IF(SUM(COUNTIFS('Planificación 2026-1'!F:F,"PRINCIPAL",'Planificación 2026-1'!W:W,C486,'Planificación 2026-1'!H:H,"T2"))&gt;0,"P37"," ")</f>
        <v xml:space="preserve"> </v>
      </c>
      <c r="X486" s="108" t="str">
        <f>IF(SUM(COUNTIFS('Planificación 2026-1'!F:F,"PRINCIPAL",'Planificación 2026-1'!W:W,C486,'Planificación 2026-1'!H:H,"AE"))&gt;0,"P38"," ")</f>
        <v xml:space="preserve"> </v>
      </c>
      <c r="Y486" s="108" t="str">
        <f>IF(SUM(COUNTIFS('Planificación 2026-1'!F:F,"PRINCIPAL",'Planificación 2026-1'!W:W,C486,'Planificación 2026-1'!H:H,"T4"))&gt;0,"P55"," ")</f>
        <v xml:space="preserve"> </v>
      </c>
      <c r="Z486" s="108" t="str">
        <f>IF(SUM(COUNTIFS('Planificación 2026-1'!F:F,"FILIAL",'Planificación 2026-1'!W:W,C486,'Planificación 2026-1'!H:H,"AF"))&gt;0," P01"," ")</f>
        <v xml:space="preserve"> </v>
      </c>
      <c r="AA486" s="108" t="str">
        <f>IF(SUM(COUNTIFS('Planificación 2026-1'!F:F,"FILIAL",'Planificación 2026-1'!W:W,C486,'Planificación 2026-1'!H:H,"EN"))&gt;0,"P02"," ")</f>
        <v xml:space="preserve"> </v>
      </c>
      <c r="AB486" s="108" t="str">
        <f>IF(SUM(COUNTIFS('Planificación 2026-1'!F:F,"FILIAL",'Planificación 2026-1'!W:W,C486,'Planificación 2026-1'!H:H,"IS"))&gt;0,"P03"," ")</f>
        <v xml:space="preserve"> </v>
      </c>
      <c r="AC486" s="108" t="str">
        <f>IF(SUM(COUNTIFS('Planificación 2026-1'!F:F,"FILIAL",'Planificación 2026-1'!W:W,C486,'Planificación 2026-1'!H:H,"PS"))&gt;0,"P04"," ")</f>
        <v xml:space="preserve"> </v>
      </c>
      <c r="AD486" s="108"/>
      <c r="AE486" s="108" t="str">
        <f>IF(SUM(COUNTIFS('Planificación 2026-1'!F:F,"FILIAL",'Planificación 2026-1'!W:W,C486,'Planificación 2026-1'!H:H,"IN"))&gt;0,"P06"," ")</f>
        <v xml:space="preserve"> </v>
      </c>
      <c r="AF486" s="108" t="str">
        <f>IF(SUM(COUNTIFS('Planificación 2026-1'!F:F,"FILIAL",'Planificación 2026-1'!W:W,C486,'Planificación 2026-1'!H:H,"CA"))&gt;0,"P07"," ")</f>
        <v xml:space="preserve"> </v>
      </c>
      <c r="AG486" s="108" t="str">
        <f>IF(SUM(COUNTIFS('Planificación 2026-1'!F:F,"FILIAL",'Planificación 2026-1'!W:W,C486,'Planificación 2026-1'!H:H,"DE"))&gt;0,"P08"," ")</f>
        <v xml:space="preserve"> </v>
      </c>
      <c r="AH486" s="108" t="str">
        <f>IF(SUM(COUNTIFS('Planificación 2026-1'!F:F,"FILIAL",'Planificación 2026-1'!W:W,C486,'Planificación 2026-1'!H:H,"OB"))&gt;0,"P09"," ")</f>
        <v xml:space="preserve"> </v>
      </c>
      <c r="AI486" s="108" t="str">
        <f>IF(SUM(COUNTIFS('Planificación 2026-1'!F:F,"FILIAL",'Planificación 2026-1'!W:W,C486,'Planificación 2026-1'!H:H,"MH"))&gt;0,"P31"," ")</f>
        <v xml:space="preserve"> </v>
      </c>
      <c r="AJ486" s="108" t="str">
        <f>IF(SUM(COUNTIFS('Planificación 2026-1'!F:F,"FILIAL",'Planificación 2026-1'!W:W,C486,'Planificación 2026-1'!H:H,"IC"))&gt;0,"P32"," ")</f>
        <v xml:space="preserve"> </v>
      </c>
      <c r="AK486" s="108" t="str">
        <f>IF(SUM(COUNTIFS('Planificación 2026-1'!F:F,"FILIAL",'Planificación 2026-1'!W:W,C486,'Planificación 2026-1'!H:H,"AR"))&gt;0,"P34"," ")</f>
        <v xml:space="preserve"> </v>
      </c>
      <c r="AL486" s="108" t="str">
        <f>IF(SUM(COUNTIFS('Planificación 2026-1'!F:F,"FILIAL",'Planificación 2026-1'!W:W,C486,'Planificación 2026-1'!H:H,"T1"))&gt;0,"P35"," ")</f>
        <v xml:space="preserve"> </v>
      </c>
      <c r="AM486" s="108" t="str">
        <f>IF(SUM(COUNTIFS('Planificación 2026-1'!F:F,"FILIAL",'Planificación 2026-1'!W:W,C486,'Planificación 2026-1'!H:H,"T3"))&gt;0,"P36"," ")</f>
        <v xml:space="preserve"> </v>
      </c>
      <c r="AN486" s="108" t="str">
        <f>IF(SUM(COUNTIFS('Planificación 2026-1'!F:F,"FILIAL",'Planificación 2026-1'!W:W,C486,'Planificación 2026-1'!H:H,"T2"))&gt;0,"P37"," ")</f>
        <v xml:space="preserve"> </v>
      </c>
      <c r="AO486" s="108" t="str">
        <f>IF(SUM(COUNTIFS('Planificación 2026-1'!F:F,"FILIAL",'Planificación 2026-1'!W:W,C486,'Planificación 2026-1'!H:H,"AE"))&gt;0,"P38"," ")</f>
        <v xml:space="preserve"> </v>
      </c>
      <c r="AP486" s="108" t="str">
        <f>IF(SUM(COUNTIFS('Planificación 2026-1'!F:F,"FILIAL",'Planificación 2026-1'!W:W,C486,'Planificación 2026-1'!H:H,"T4"))&gt;0,"P55"," ")</f>
        <v xml:space="preserve"> </v>
      </c>
      <c r="AQ486" s="108" t="str">
        <f>IF(SUM(COUNTIFS('Planificación 2026-1'!F:F,"SUNAMPE",'Planificación 2026-1'!W:W,C486,'Planificación 2026-1'!H:H,"AF"))&gt;0," P01"," ")</f>
        <v xml:space="preserve"> </v>
      </c>
      <c r="AR486" s="108" t="str">
        <f>IF(SUM(COUNTIFS('Planificación 2026-1'!F:F,"SUNAMPE",'Planificación 2026-1'!W:W,C486,'Planificación 2026-1'!H:H,"EN"))&gt;0,"P02"," ")</f>
        <v xml:space="preserve"> </v>
      </c>
      <c r="AS486" s="108" t="str">
        <f>IF(SUM(COUNTIFS('Planificación 2026-1'!F:F,"SUNAMPE",'Planificación 2026-1'!W:W,C486,'Planificación 2026-1'!H:H,"IS"))&gt;0,"P03"," ")</f>
        <v xml:space="preserve"> </v>
      </c>
      <c r="AT486" s="108" t="str">
        <f>IF(SUM(COUNTIFS('Planificación 2026-1'!F:F,"SUNAMPE",'Planificación 2026-1'!W:W,C486,'Planificación 2026-1'!H:H,"PS"))&gt;0,"P04"," ")</f>
        <v xml:space="preserve"> </v>
      </c>
      <c r="AU486" s="108"/>
      <c r="AV486" s="108" t="str">
        <f>IF(SUM(COUNTIFS('Planificación 2026-1'!F:F,"SUNAMPE",'Planificación 2026-1'!W:W,C486,'Planificación 2026-1'!H:H,"IN"))&gt;0,"P06"," ")</f>
        <v xml:space="preserve"> </v>
      </c>
      <c r="AW486" s="108" t="str">
        <f>IF(SUM(COUNTIFS('Planificación 2026-1'!F:F,"SUNAMPE",'Planificación 2026-1'!W:W,C486,'Planificación 2026-1'!H:H,"CA"))&gt;0,"P07"," ")</f>
        <v xml:space="preserve"> </v>
      </c>
      <c r="AX486" s="108" t="str">
        <f>IF(SUM(COUNTIFS('Planificación 2026-1'!F:F,"SUNAMPE",'Planificación 2026-1'!W:W,C486,'Planificación 2026-1'!H:H,"DE"))&gt;0,"P08"," ")</f>
        <v xml:space="preserve"> </v>
      </c>
      <c r="AY486" s="108" t="str">
        <f>IF(SUM(COUNTIFS('Planificación 2026-1'!F:F,"SUNAMPE",'Planificación 2026-1'!W:W,C486,'Planificación 2026-1'!H:H,"OB"))&gt;0,"P09"," ")</f>
        <v xml:space="preserve"> </v>
      </c>
      <c r="AZ486" s="108" t="str">
        <f>IF(SUM(COUNTIFS('Planificación 2026-1'!F:F,"SUNAMPE",'Planificación 2026-1'!W:W,C486,'Planificación 2026-1'!H:H,"MH"))&gt;0,"P31"," ")</f>
        <v xml:space="preserve"> </v>
      </c>
      <c r="BA486" s="108" t="str">
        <f>IF(SUM(COUNTIFS('Planificación 2026-1'!F:F,"SUNAMPE",'Planificación 2026-1'!W:W,C486,'Planificación 2026-1'!H:H,"IC"))&gt;0,"P32"," ")</f>
        <v xml:space="preserve"> </v>
      </c>
      <c r="BB486" s="108" t="str">
        <f>IF(SUM(COUNTIFS('Planificación 2026-1'!F:F,"SUNAMPE",'Planificación 2026-1'!W:W,C486,'Planificación 2026-1'!H:H,"AR"))&gt;0,"P34"," ")</f>
        <v xml:space="preserve"> </v>
      </c>
      <c r="BC486" s="108" t="str">
        <f>IF(SUM(COUNTIFS('Planificación 2026-1'!F:F,"SUNAMPE",'Planificación 2026-1'!W:W,C486,'Planificación 2026-1'!H:H,"T1"))&gt;0,"P35"," ")</f>
        <v xml:space="preserve"> </v>
      </c>
      <c r="BD486" s="108" t="str">
        <f>IF(SUM(COUNTIFS('Planificación 2026-1'!F:F,"SUNAMPE",'Planificación 2026-1'!W:W,C486,'Planificación 2026-1'!H:H,"T3"))&gt;0,"P36"," ")</f>
        <v xml:space="preserve"> </v>
      </c>
      <c r="BE486" s="108" t="str">
        <f>IF(SUM(COUNTIFS('Planificación 2026-1'!F:F,"SUNAMPE",'Planificación 2026-1'!W:W,C486,'Planificación 2026-1'!H:H,"T2"))&gt;0,"P37"," ")</f>
        <v xml:space="preserve"> </v>
      </c>
      <c r="BF486" s="108" t="str">
        <f>IF(SUM(COUNTIFS('Planificación 2026-1'!F:F,"SUNAMPE",'Planificación 2026-1'!W:W,C486,'Planificación 2026-1'!H:H,"AE"))&gt;0,"P38"," ")</f>
        <v xml:space="preserve"> </v>
      </c>
      <c r="BG486" s="108" t="str">
        <f>IF(SUM(COUNTIFS('Planificación 2026-1'!F:F,"SUNAMPE",'Planificación 2026-1'!W:W,C486,'Planificación 2026-1'!H:H,"T4"))&gt;0,"P55"," ")</f>
        <v xml:space="preserve"> </v>
      </c>
      <c r="BH486" s="108" t="str">
        <f>IF(SUM(COUNTIFS('Planificación 2026-1'!F:F,"HUAURA",'Planificación 2026-1'!W:W,C486,'Planificación 2026-1'!H:H,"AF"))&gt;0," P01"," ")</f>
        <v xml:space="preserve"> </v>
      </c>
      <c r="BI486" s="108" t="str">
        <f>IF(SUM(COUNTIFS('Planificación 2026-1'!F:F,"HUAURA",'Planificación 2026-1'!W:W,C486,'Planificación 2026-1'!H:H,"EN"))&gt;0,"P02"," ")</f>
        <v xml:space="preserve"> </v>
      </c>
      <c r="BJ486" s="108" t="str">
        <f>IF(SUM(COUNTIFS('Planificación 2026-1'!F:F,"HUAURA",'Planificación 2026-1'!W:W,C486,'Planificación 2026-1'!H:H,"IS"))&gt;0,"P03"," ")</f>
        <v xml:space="preserve"> </v>
      </c>
      <c r="BK486" s="108" t="str">
        <f>IF(SUM(COUNTIFS('Planificación 2026-1'!F:F,"HUAURA",'Planificación 2026-1'!W:W,C486,'Planificación 2026-1'!H:H,"PS"))&gt;0,"P04"," ")</f>
        <v xml:space="preserve"> </v>
      </c>
      <c r="BL486" s="108"/>
      <c r="BM486" s="108" t="str">
        <f>IF(SUM(COUNTIFS('Planificación 2026-1'!F:F,"HUAURA",'Planificación 2026-1'!W:W,C486,'Planificación 2026-1'!H:H,"IN"))&gt;0,"P06"," ")</f>
        <v xml:space="preserve"> </v>
      </c>
      <c r="BN486" s="108" t="str">
        <f>IF(SUM(COUNTIFS('Planificación 2026-1'!F:F,"HUAURA",'Planificación 2026-1'!W:W,C486,'Planificación 2026-1'!H:H,"CA"))&gt;0,"P07"," ")</f>
        <v xml:space="preserve"> </v>
      </c>
      <c r="BO486" s="108" t="str">
        <f>IF(SUM(COUNTIFS('Planificación 2026-1'!F:F,"HUAURA",'Planificación 2026-1'!W:W,C486,'Planificación 2026-1'!H:H,"DE"))&gt;0,"P08"," ")</f>
        <v xml:space="preserve"> </v>
      </c>
      <c r="BP486" s="108" t="str">
        <f>IF(SUM(COUNTIFS('Planificación 2026-1'!F:F,"HUAURA",'Planificación 2026-1'!W:W,C486,'Planificación 2026-1'!H:H,"OB"))&gt;0,"P09"," ")</f>
        <v xml:space="preserve"> </v>
      </c>
      <c r="BQ486" s="108" t="str">
        <f>IF(SUM(COUNTIFS('Planificación 2026-1'!F:F,"HUAURA",'Planificación 2026-1'!W:W,C486,'Planificación 2026-1'!H:H,"MH"))&gt;0,"P31"," ")</f>
        <v xml:space="preserve"> </v>
      </c>
      <c r="BR486" s="108" t="str">
        <f>IF(SUM(COUNTIFS('Planificación 2026-1'!F:F,"HUAURA",'Planificación 2026-1'!W:W,C486,'Planificación 2026-1'!H:H,"IC"))&gt;0,"P32"," ")</f>
        <v xml:space="preserve"> </v>
      </c>
      <c r="BS486" s="108" t="str">
        <f>IF(SUM(COUNTIFS('Planificación 2026-1'!F:F,"HUAURA",'Planificación 2026-1'!W:W,C486,'Planificación 2026-1'!H:H,"AR"))&gt;0,"P34"," ")</f>
        <v xml:space="preserve"> </v>
      </c>
      <c r="BT486" s="108" t="str">
        <f>IF(SUM(COUNTIFS('Planificación 2026-1'!F:F,"HUAURA",'Planificación 2026-1'!W:W,C486,'Planificación 2026-1'!H:H,"T1"))&gt;0,"P35"," ")</f>
        <v xml:space="preserve"> </v>
      </c>
      <c r="BU486" s="108" t="str">
        <f>IF(SUM(COUNTIFS('Planificación 2026-1'!F:F,"HUAURA",'Planificación 2026-1'!W:W,C486,'Planificación 2026-1'!H:H,"T3"))&gt;0,"P36"," ")</f>
        <v xml:space="preserve"> </v>
      </c>
      <c r="BV486" s="108" t="str">
        <f>IF(SUM(COUNTIFS('Planificación 2026-1'!F:F,"HUAURA",'Planificación 2026-1'!W:W,C486,'Planificación 2026-1'!H:H,"T2"))&gt;0,"P37"," ")</f>
        <v xml:space="preserve"> </v>
      </c>
      <c r="BW486" s="108" t="str">
        <f>IF(SUM(COUNTIFS('Planificación 2026-1'!F:F,"HUAURA",'Planificación 2026-1'!W:W,C486,'Planificación 2026-1'!H:H,"AE"))&gt;0,"P38"," ")</f>
        <v xml:space="preserve"> </v>
      </c>
      <c r="BX486" s="108" t="str">
        <f>IF(SUM(COUNTIFS('Planificación 2026-1'!F:F,"HUAURA",'Planificación 2026-1'!W:W,C486,'Planificación 2026-1'!H:H,"T4"))&gt;0,"P55"," ")</f>
        <v xml:space="preserve"> </v>
      </c>
      <c r="BY486" s="109">
        <f>SUMIFS('Planificación 2026-1'!R:R,'Planificación 2026-1'!W:W,C486,'Planificación 2026-1'!H:H,"AF",'Planificación 2026-1'!I:I,"&gt;2")</f>
        <v>0</v>
      </c>
      <c r="BZ486" s="109">
        <f>SUMIFS('Planificación 2026-1'!R:R,'Planificación 2026-1'!W:W,C486,'Planificación 2026-1'!H:H,"EN",'Planificación 2026-1'!I:I,"&gt;2")</f>
        <v>0</v>
      </c>
      <c r="CA486" s="109">
        <f>SUMIFS('Planificación 2026-1'!R:R,'Planificación 2026-1'!W:W,C486,'Planificación 2026-1'!H:H,"IS",'Planificación 2026-1'!I:I,"&gt;2")</f>
        <v>0</v>
      </c>
      <c r="CB486" s="109">
        <f>SUMIFS('Planificación 2026-1'!R:R,'Planificación 2026-1'!W:W,C486,'Planificación 2026-1'!H:H,"PS",'Planificación 2026-1'!I:I,"&gt;2")</f>
        <v>0</v>
      </c>
      <c r="CC486" s="109">
        <f>SUMIFS('Planificación 2026-1'!R:R,'Planificación 2026-1'!W:W,C486,'Planificación 2026-1'!H:H,"IN",'Planificación 2026-1'!I:I,"&gt;2")</f>
        <v>0</v>
      </c>
      <c r="CD486" s="109">
        <f>SUMIFS('Planificación 2026-1'!R:R,'Planificación 2026-1'!W:W,C486,'Planificación 2026-1'!H:H,"CA",'Planificación 2026-1'!I:I,"&gt;2")</f>
        <v>0</v>
      </c>
      <c r="CE486" s="109">
        <f>SUMIFS('Planificación 2026-1'!R:R,'Planificación 2026-1'!W:W,C486,'Planificación 2026-1'!H:H,"DE",'Planificación 2026-1'!I:I,"&gt;2")</f>
        <v>0</v>
      </c>
      <c r="CF486" s="109">
        <f>SUMIFS('Planificación 2026-1'!R:R,'Planificación 2026-1'!W:W,C486,'Planificación 2026-1'!H:H,"OB",'Planificación 2026-1'!I:I,"&gt;2")</f>
        <v>0</v>
      </c>
      <c r="CG486" s="109">
        <f>SUMIFS('Planificación 2026-1'!R:R,'Planificación 2026-1'!W:W,C486,'Planificación 2026-1'!H:H,"MH",'Planificación 2026-1'!I:I,"&gt;2")</f>
        <v>0</v>
      </c>
      <c r="CH486" s="109">
        <f>SUMIFS('Planificación 2026-1'!R:R,'Planificación 2026-1'!W:W,C486,'Planificación 2026-1'!H:H,"IC",'Planificación 2026-1'!I:I,"&gt;2")</f>
        <v>0</v>
      </c>
      <c r="CI486" s="109">
        <f>SUMIFS('Planificación 2026-1'!R:R,'Planificación 2026-1'!W:W,C486,'Planificación 2026-1'!H:H,"AR",'Planificación 2026-1'!I:I,"&gt;2")</f>
        <v>0</v>
      </c>
      <c r="CJ486" s="109">
        <f>SUMIFS('Planificación 2026-1'!R:R,'Planificación 2026-1'!W:W,C486,'Planificación 2026-1'!H:H,"T1",'Planificación 2026-1'!I:I,"&gt;2")</f>
        <v>0</v>
      </c>
      <c r="CK486" s="109">
        <f>SUMIFS('Planificación 2026-1'!R:R,'Planificación 2026-1'!W:W,C486,'Planificación 2026-1'!H:H,"T3",'Planificación 2026-1'!I:I,"&gt;2")</f>
        <v>0</v>
      </c>
      <c r="CL486" s="109">
        <f>SUMIFS('Planificación 2026-1'!R:R,'Planificación 2026-1'!W:W,C486,'Planificación 2026-1'!H:H,"T2",'Planificación 2026-1'!I:I,"&gt;2")</f>
        <v>0</v>
      </c>
      <c r="CM486" s="109">
        <f>SUMIFS('Planificación 2026-1'!R:R,'Planificación 2026-1'!W:W,C486,'Planificación 2026-1'!H:H,"AE",'Planificación 2026-1'!I:I,"&gt;2")</f>
        <v>0</v>
      </c>
      <c r="CN486" s="109">
        <f>SUMIFS('Planificación 2026-1'!R:R,'Planificación 2026-1'!W:W,C486,'Planificación 2026-1'!H:H,"T4",'Planificación 2026-1'!I:I,"&gt;2")</f>
        <v>0</v>
      </c>
      <c r="CO486" s="109">
        <f>SUMIFS('Planificación 2026-1'!R:R,'Planificación 2026-1'!W:W,C486,'Planificación 2026-1'!H:H,"AF",'Planificación 2026-1'!I:I,"&lt;3")</f>
        <v>0</v>
      </c>
      <c r="CP486" s="109">
        <f>SUMIFS('Planificación 2026-1'!R:R,'Planificación 2026-1'!W:W,C486,'Planificación 2026-1'!H:H,"EN",'Planificación 2026-1'!I:I,"&lt;3")</f>
        <v>0</v>
      </c>
      <c r="CQ486" s="109">
        <f>SUMIFS('Planificación 2026-1'!R:R,'Planificación 2026-1'!W:W,C486,'Planificación 2026-1'!H:H,"IS",'Planificación 2026-1'!I:I,"&lt;3")</f>
        <v>0</v>
      </c>
      <c r="CR486" s="109">
        <f>SUMIFS('Planificación 2026-1'!R:R,'Planificación 2026-1'!W:W,C486,'Planificación 2026-1'!H:H,"PS",'Planificación 2026-1'!I:I,"&lt;3")</f>
        <v>0</v>
      </c>
      <c r="CS486" s="109">
        <f>SUMIFS('Planificación 2026-1'!R:R,'Planificación 2026-1'!W:W,C486,'Planificación 2026-1'!H:H,"IN",'Planificación 2026-1'!I:I,"&lt;3")</f>
        <v>0</v>
      </c>
      <c r="CT486" s="109">
        <f>SUMIFS('Planificación 2026-1'!R:R,'Planificación 2026-1'!W:W,C486,'Planificación 2026-1'!H:H,"CA",'Planificación 2026-1'!I:I,"&lt;3")</f>
        <v>0</v>
      </c>
      <c r="CU486" s="109">
        <f>SUMIFS('Planificación 2026-1'!R:R,'Planificación 2026-1'!W:W,C486,'Planificación 2026-1'!H:H,"DE",'Planificación 2026-1'!I:I,"&lt;3")</f>
        <v>0</v>
      </c>
      <c r="CV486" s="109">
        <f>SUMIFS('Planificación 2026-1'!R:R,'Planificación 2026-1'!W:W,C486,'Planificación 2026-1'!H:H,"OB",'Planificación 2026-1'!I:I,"&lt;3")</f>
        <v>0</v>
      </c>
      <c r="CW486" s="109">
        <f>SUMIFS('Planificación 2026-1'!R:R,'Planificación 2026-1'!W:W,C486,'Planificación 2026-1'!H:H,"MH",'Planificación 2026-1'!I:I,"&lt;3")</f>
        <v>0</v>
      </c>
      <c r="CX486" s="109">
        <f>SUMIFS('Planificación 2026-1'!R:R,'Planificación 2026-1'!W:W,C486,'Planificación 2026-1'!H:H,"IC",'Planificación 2026-1'!I:I,"&lt;3")</f>
        <v>0</v>
      </c>
      <c r="CY486" s="109">
        <f>SUMIFS('Planificación 2026-1'!R:R,'Planificación 2026-1'!W:W,C486,'Planificación 2026-1'!H:H,"AR",'Planificación 2026-1'!I:I,"&lt;3")</f>
        <v>0</v>
      </c>
      <c r="CZ486" s="109">
        <f>SUMIFS('Planificación 2026-1'!R:R,'Planificación 2026-1'!W:W,C486,'Planificación 2026-1'!H:H,"T1",'Planificación 2026-1'!I:I,"&lt;3")</f>
        <v>0</v>
      </c>
      <c r="DA486" s="109">
        <f>SUMIFS('Planificación 2026-1'!R:R,'Planificación 2026-1'!W:W,C486,'Planificación 2026-1'!H:H,"T3",'Planificación 2026-1'!I:I,"&lt;3")</f>
        <v>0</v>
      </c>
      <c r="DB486" s="109">
        <f>SUMIFS('Planificación 2026-1'!R:R,'Planificación 2026-1'!W:W,C486,'Planificación 2026-1'!H:H,"T2",'Planificación 2026-1'!I:I,"&lt;3")</f>
        <v>0</v>
      </c>
      <c r="DC486" s="109">
        <f>SUMIFS('Planificación 2026-1'!R:R,'Planificación 2026-1'!W:W,C486,'Planificación 2026-1'!H:H,"AE",'Planificación 2026-1'!I:I,"&lt;3")</f>
        <v>0</v>
      </c>
      <c r="DD486" s="109">
        <f>SUMIFS('Planificación 2026-1'!R:R,'Planificación 2026-1'!W:W,C486,'Planificación 2026-1'!H:H,"T4",'Planificación 2026-1'!I:I,"&lt;3")</f>
        <v>0</v>
      </c>
      <c r="DE486" s="108" t="str">
        <f t="shared" si="72"/>
        <v/>
      </c>
      <c r="DF486" s="41">
        <f>IF(C486="","",SUMIFS('Planificación 2026-1'!R:R,'Planificación 2026-1'!W:W,C486,'Planificación 2026-1'!F:F,"PRINCIPAL",'Planificación 2026-1'!X:X,"VIRTUAL"))</f>
        <v>0</v>
      </c>
      <c r="DG486" s="41">
        <f>IF(C486="","",SUMIFS('Planificación 2026-1'!R:R,'Planificación 2026-1'!W:W,C486,'Planificación 2026-1'!F:F,"PRINCIPAL",'Planificación 2026-1'!X:X,"PRESENCIAL"))</f>
        <v>0</v>
      </c>
      <c r="DH486" s="41">
        <f>IF(C486="","",SUMIFS('Planificación 2026-1'!R:R,'Planificación 2026-1'!W:W,C486,'Planificación 2026-1'!F:F,"PRINCIPAL",'Planificación 2026-1'!X:X,"HIBRIDO PRESENCIAL"))</f>
        <v>0</v>
      </c>
      <c r="DI486" s="108" t="str">
        <f t="shared" si="73"/>
        <v/>
      </c>
      <c r="DJ486" s="108">
        <f>IF(C486="","",SUMIFS('Planificación 2026-1'!R:R,'Planificación 2026-1'!W:W,C486,'Planificación 2026-1'!F:F,"FILIAL",'Planificación 2026-1'!X:X,"VIRTUAL"))</f>
        <v>0</v>
      </c>
      <c r="DK486" s="110">
        <f>IF(C486="","",SUMIFS('Planificación 2026-1'!R:R,'Planificación 2026-1'!W:W,C486,'Planificación 2026-1'!F:F,"FILIAL",'Planificación 2026-1'!X:X,"PRESENCIAL"))</f>
        <v>0</v>
      </c>
      <c r="DL486" s="61">
        <f>IF(C486="","",SUMIFS('Planificación 2026-1'!R:R,'Planificación 2026-1'!W:W,C486,'Planificación 2026-1'!F:F,"FILIAL",'Planificación 2026-1'!X:X,"HIBRIDO PRESENCIAL"))</f>
        <v>0</v>
      </c>
      <c r="DM486" s="111" t="str">
        <f t="shared" si="74"/>
        <v/>
      </c>
      <c r="DN486" s="108">
        <f>IF(C486="","",SUMIFS('Planificación 2026-1'!R:R,'Planificación 2026-1'!W:W,C486,'Planificación 2026-1'!F:F,"SUNAMPE",'Planificación 2026-1'!X:X,"VIRTUAL"))</f>
        <v>0</v>
      </c>
      <c r="DO486" s="61">
        <f>IF(C486="","",SUMIFS('Planificación 2026-1'!R:R,'Planificación 2026-1'!W:W,C486,'Planificación 2026-1'!F:F,"SUNAMPE",'Planificación 2026-1'!X:X,"PRESENCIAL"))</f>
        <v>0</v>
      </c>
      <c r="DP486" s="111" t="str">
        <f t="shared" si="75"/>
        <v/>
      </c>
      <c r="DQ486" s="108">
        <f>IF(C486="","",SUMIFS('Planificación 2026-1'!R:R,'Planificación 2026-1'!W:W,C486,'Planificación 2026-1'!F:F,"HUAURA",'Planificación 2026-1'!X:X,"VIRTUAL"))</f>
        <v>0</v>
      </c>
      <c r="DR486" s="61">
        <f>IF(C486="","",SUMIFS('Planificación 2026-1'!R:R,'Planificación 2026-1'!W:W,C486,'Planificación 2026-1'!F:F,"HUAURA",'Planificación 2026-1'!X:X,"PRESENCIAL"))</f>
        <v>0</v>
      </c>
      <c r="DS486" s="76">
        <f>SUMIFS('Planificación 2026-1'!R:R,'Planificación 2026-1'!W:W,C486,'Planificación 2026-1'!F:F,"PRINCIPAL",'Planificación 2026-1'!X:X,"VIRTUAL",'Planificación 2026-1'!I:I,"&gt;2")</f>
        <v>0</v>
      </c>
      <c r="DT486" s="76">
        <f>SUMIFS('Planificación 2026-1'!R:R,'Planificación 2026-1'!W:W,C486,'Planificación 2026-1'!F:F,"PRINCIPAL",'Planificación 2026-1'!X:X,"&lt;&gt;VIRTUAL",'Planificación 2026-1'!I:I,"&gt;2")</f>
        <v>0</v>
      </c>
      <c r="DU486" s="76">
        <f>SUMIFS('Planificación 2026-1'!R:R,'Planificación 2026-1'!W:W,C486,'Planificación 2026-1'!F:F,"SUNAMPE",'Planificación 2026-1'!X:X,"VIRTUAL",'Planificación 2026-1'!I:I,"&gt;2")</f>
        <v>0</v>
      </c>
      <c r="DV486" s="76">
        <f>SUMIFS('Planificación 2026-1'!R:R,'Planificación 2026-1'!W:W,C486,'Planificación 2026-1'!F:F,"SUNAMPE",'Planificación 2026-1'!X:X,"&lt;&gt;VIRTUAL",'Planificación 2026-1'!I:I,"&gt;2")</f>
        <v>0</v>
      </c>
      <c r="DW486" s="76">
        <f>SUMIFS('Planificación 2026-1'!R:R,'Planificación 2026-1'!W:W,C486,'Planificación 2026-1'!F:F,"FILIAL",'Planificación 2026-1'!X:X,"VIRTUAL",'Planificación 2026-1'!I:I,"&gt;2")</f>
        <v>0</v>
      </c>
      <c r="DX486" s="76">
        <f>SUMIFS('Planificación 2026-1'!R:R,'Planificación 2026-1'!W:W,C486,'Planificación 2026-1'!F:F,"FILIAL",'Planificación 2026-1'!X:X,"&lt;&gt;VIRTUAL",'Planificación 2026-1'!I:I,"&gt;2")</f>
        <v>0</v>
      </c>
      <c r="DY486" s="76">
        <f>SUMIFS('Planificación 2026-1'!R:R,'Planificación 2026-1'!W:W,C486,'Planificación 2026-1'!F:F,"PORUMA",'Planificación 2026-1'!X:X,"VIRTUAL",'Planificación 2026-1'!I:I,"&gt;2")</f>
        <v>0</v>
      </c>
      <c r="DZ486" s="76">
        <f>SUMIFS('Planificación 2026-1'!R:R,'Planificación 2026-1'!W:W,C486,'Planificación 2026-1'!F:F,"PORUMA",'Planificación 2026-1'!X:X,"&lt;&gt;VIRTUAL",'Planificación 2026-1'!I:I,"&gt;2")</f>
        <v>0</v>
      </c>
      <c r="EA486" s="76">
        <f>SUMIFS('Planificación 2026-1'!R:R,'Planificación 2026-1'!W:W,C486,'Planificación 2026-1'!F:F,"HUAURA",'Planificación 2026-1'!X:X,"VIRTUAL",'Planificación 2026-1'!I:I,"&gt;2")</f>
        <v>0</v>
      </c>
      <c r="EB486" s="76">
        <f>SUMIFS('Planificación 2026-1'!R:R,'Planificación 2026-1'!W:W,C486,'Planificación 2026-1'!F:F,"HUAURA",'Planificación 2026-1'!X:X,"&lt;&gt;VIRTUAL",'Planificación 2026-1'!I:I,"&gt;2")</f>
        <v>0</v>
      </c>
      <c r="EC486" s="76">
        <f>SUMIFS('Planificación 2026-1'!R:R,'Planificación 2026-1'!W:W,C486,'Planificación 2026-1'!F:F,"PRINCIPAL",'Planificación 2026-1'!X:X,"VIRTUAL",'Planificación 2026-1'!I:I,"&lt;3")</f>
        <v>0</v>
      </c>
      <c r="ED486" s="76">
        <f>SUMIFS('Planificación 2026-1'!R:R,'Planificación 2026-1'!W:W,C486,'Planificación 2026-1'!F:F,"PRINCIPAL",'Planificación 2026-1'!X:X,"&lt;&gt;VIRTUAL",'Planificación 2026-1'!I:I,"&lt;3")</f>
        <v>0</v>
      </c>
      <c r="EE486" s="76">
        <f>SUMIFS('Planificación 2026-1'!R:R,'Planificación 2026-1'!W:W,C486,'Planificación 2026-1'!F:F,"SUNAMPE",'Planificación 2026-1'!X:X,"VIRTUAL",'Planificación 2026-1'!I:I,"&lt;3")</f>
        <v>0</v>
      </c>
      <c r="EF486" s="76">
        <f>SUMIFS('Planificación 2026-1'!R:R,'Planificación 2026-1'!W:W,C486,'Planificación 2026-1'!F:F,"SUNAMPE",'Planificación 2026-1'!X:X,"&lt;&gt;VIRTUAL",'Planificación 2026-1'!I:I,"&lt;3")</f>
        <v>0</v>
      </c>
      <c r="EG486" s="76">
        <f>SUMIFS('Planificación 2026-1'!R:R,'Planificación 2026-1'!W:W,C486,'Planificación 2026-1'!F:F,"FILIAL",'Planificación 2026-1'!X:X,"VIRTUAL",'Planificación 2026-1'!I:I,"&lt;3")</f>
        <v>0</v>
      </c>
      <c r="EH486" s="76">
        <f>SUMIFS('Planificación 2026-1'!R:R,'Planificación 2026-1'!W:W,C486,'Planificación 2026-1'!F:F,"FILIAL",'Planificación 2026-1'!X:X,"&lt;&gt;VIRTUAL",'Planificación 2026-1'!I:I,"&lt;3")</f>
        <v>0</v>
      </c>
      <c r="EI486" s="76">
        <f>SUMIFS('Planificación 2026-1'!R:R,'Planificación 2026-1'!W:W,C486,'Planificación 2026-1'!F:F,"PORUMA",'Planificación 2026-1'!X:X,"VIRTUAL",'Planificación 2026-1'!I:I,"&lt;3")</f>
        <v>0</v>
      </c>
      <c r="EJ486" s="76">
        <f>SUMIFS('Planificación 2026-1'!R:R,'Planificación 2026-1'!W:W,C486,'Planificación 2026-1'!F:F,"PORUMA",'Planificación 2026-1'!X:X,"&lt;&gt;VIRTUAL",'Planificación 2026-1'!I:I,"&lt;3")</f>
        <v>0</v>
      </c>
      <c r="EK486" s="76">
        <f>SUMIFS('Planificación 2026-1'!R:R,'Planificación 2026-1'!W:W,C486,'Planificación 2026-1'!F:F,"HUAURA",'Planificación 2026-1'!X:X,"VIRTUAL",'Planificación 2026-1'!I:I,"&lt;3")</f>
        <v>0</v>
      </c>
      <c r="EL486" s="76">
        <f>SUMIFS('Planificación 2026-1'!R:R,'Planificación 2026-1'!W:W,C486,'Planificación 2026-1'!F:F,"HUAURA",'Planificación 2026-1'!X:X,"&lt;&gt;VIRTUAL",'Planificación 2026-1'!I:I,"&lt;3")</f>
        <v>0</v>
      </c>
      <c r="EM486" s="76"/>
      <c r="EN486" s="76">
        <f t="shared" si="68"/>
        <v>0</v>
      </c>
      <c r="EO486" s="76">
        <f t="shared" si="69"/>
        <v>0</v>
      </c>
      <c r="EP486" s="76" t="b">
        <f t="shared" si="70"/>
        <v>1</v>
      </c>
      <c r="EQ486" s="76" t="str">
        <f t="shared" si="71"/>
        <v/>
      </c>
      <c r="ER486" s="76" t="str">
        <f t="shared" si="76"/>
        <v>PRESENCIAL</v>
      </c>
    </row>
    <row r="487" spans="1:148" hidden="1">
      <c r="A487" s="83"/>
      <c r="B487" s="119">
        <v>484</v>
      </c>
      <c r="C487" s="120" t="s">
        <v>662</v>
      </c>
      <c r="D487" s="112">
        <f>SUMIF('Planificación 2026-1'!W:W,C487,'Planificación 2026-1'!R:R)</f>
        <v>0</v>
      </c>
      <c r="E487" s="114" t="s">
        <v>170</v>
      </c>
      <c r="F487" s="115" t="s">
        <v>603</v>
      </c>
      <c r="G487" s="115" t="s">
        <v>153</v>
      </c>
      <c r="H487" s="115" t="s">
        <v>140</v>
      </c>
      <c r="I487" s="107" t="str">
        <f>IF(SUM(COUNTIFS('Planificación 2026-1'!F:F,"PRINCIPAL",'Planificación 2026-1'!W:W,C487,'Planificación 2026-1'!H:H,"AF"))&gt;0,"P01"," ")</f>
        <v xml:space="preserve"> </v>
      </c>
      <c r="J487" s="108" t="str">
        <f>IF(SUM(COUNTIFS('Planificación 2026-1'!F:F,"PRINCIPAL",'Planificación 2026-1'!W:W,C487,'Planificación 2026-1'!H:H,"EN"))&gt;0,"P02"," ")</f>
        <v xml:space="preserve"> </v>
      </c>
      <c r="K487" s="108" t="str">
        <f>IF(SUM(COUNTIFS('Planificación 2026-1'!F:F,"PRINCIPAL",'Planificación 2026-1'!W:W,C487,'Planificación 2026-1'!H:H,"IS"))&gt;0,"P03"," ")</f>
        <v xml:space="preserve"> </v>
      </c>
      <c r="L487" s="108" t="str">
        <f>IF(SUM(COUNTIFS('Planificación 2026-1'!F:F,"PRINCIPAL",'Planificación 2026-1'!W:W,C487,'Planificación 2026-1'!H:H,"PS"))&gt;0,"P04"," ")</f>
        <v xml:space="preserve"> </v>
      </c>
      <c r="M487" s="108"/>
      <c r="N487" s="108" t="str">
        <f>IF(SUM(COUNTIFS('Planificación 2026-1'!F:F,"PRINCIPAL",'Planificación 2026-1'!W:W,C487,'Planificación 2026-1'!H:H,"IN"))&gt;0,"P06"," ")</f>
        <v xml:space="preserve"> </v>
      </c>
      <c r="O487" s="108" t="str">
        <f>IF(SUM(COUNTIFS('Planificación 2026-1'!F:F,"PRINCIPAL",'Planificación 2026-1'!W:W,C487,'Planificación 2026-1'!H:H,"CA"))&gt;0,"P07"," ")</f>
        <v xml:space="preserve"> </v>
      </c>
      <c r="P487" s="108" t="str">
        <f>IF(SUM(COUNTIFS('Planificación 2026-1'!F:F,"PRINCIPAL",'Planificación 2026-1'!W:W,C487,'Planificación 2026-1'!H:H,"DE"))&gt;0,"P08"," ")</f>
        <v xml:space="preserve"> </v>
      </c>
      <c r="Q487" s="108" t="str">
        <f>IF(SUM(COUNTIFS('Planificación 2026-1'!F:F,"PRINCIPAL",'Planificación 2026-1'!W:W,C487,'Planificación 2026-1'!H:H,"OB"))&gt;0,"P09"," ")</f>
        <v xml:space="preserve"> </v>
      </c>
      <c r="R487" s="108" t="str">
        <f>IF(SUM(COUNTIFS('Planificación 2026-1'!F:F,"PRINCIPAL",'Planificación 2026-1'!W:W,C487,'Planificación 2026-1'!H:H,"MH"))&gt;0,"P31"," ")</f>
        <v xml:space="preserve"> </v>
      </c>
      <c r="S487" s="108" t="str">
        <f>IF(SUM(COUNTIFS('Planificación 2026-1'!F:F,"PRINCIPAL",'Planificación 2026-1'!W:W,C487,'Planificación 2026-1'!H:H,"IC"))&gt;0,"P32"," ")</f>
        <v xml:space="preserve"> </v>
      </c>
      <c r="T487" s="108" t="str">
        <f>IF(SUM(COUNTIFS('Planificación 2026-1'!F:F,"PRINCIPAL",'Planificación 2026-1'!W:W,C487,'Planificación 2026-1'!H:H,"AR"))&gt;0,"P34"," ")</f>
        <v xml:space="preserve"> </v>
      </c>
      <c r="U487" s="108" t="str">
        <f>IF(SUM(COUNTIFS('Planificación 2026-1'!F:F,"PRINCIPAL",'Planificación 2026-1'!W:W,C487,'Planificación 2026-1'!H:H,"T1"))&gt;0,"P35"," ")</f>
        <v xml:space="preserve"> </v>
      </c>
      <c r="V487" s="108" t="str">
        <f>IF(SUM(COUNTIFS('Planificación 2026-1'!F:F,"PRINCIPAL",'Planificación 2026-1'!W:W,C487,'Planificación 2026-1'!H:H,"T3"))&gt;0,"P36"," ")</f>
        <v xml:space="preserve"> </v>
      </c>
      <c r="W487" s="108" t="str">
        <f>IF(SUM(COUNTIFS('Planificación 2026-1'!F:F,"PRINCIPAL",'Planificación 2026-1'!W:W,C487,'Planificación 2026-1'!H:H,"T2"))&gt;0,"P37"," ")</f>
        <v xml:space="preserve"> </v>
      </c>
      <c r="X487" s="108" t="str">
        <f>IF(SUM(COUNTIFS('Planificación 2026-1'!F:F,"PRINCIPAL",'Planificación 2026-1'!W:W,C487,'Planificación 2026-1'!H:H,"AE"))&gt;0,"P38"," ")</f>
        <v xml:space="preserve"> </v>
      </c>
      <c r="Y487" s="108" t="str">
        <f>IF(SUM(COUNTIFS('Planificación 2026-1'!F:F,"PRINCIPAL",'Planificación 2026-1'!W:W,C487,'Planificación 2026-1'!H:H,"T4"))&gt;0,"P55"," ")</f>
        <v xml:space="preserve"> </v>
      </c>
      <c r="Z487" s="108" t="str">
        <f>IF(SUM(COUNTIFS('Planificación 2026-1'!F:F,"FILIAL",'Planificación 2026-1'!W:W,C487,'Planificación 2026-1'!H:H,"AF"))&gt;0," P01"," ")</f>
        <v xml:space="preserve"> </v>
      </c>
      <c r="AA487" s="108" t="str">
        <f>IF(SUM(COUNTIFS('Planificación 2026-1'!F:F,"FILIAL",'Planificación 2026-1'!W:W,C487,'Planificación 2026-1'!H:H,"EN"))&gt;0,"P02"," ")</f>
        <v xml:space="preserve"> </v>
      </c>
      <c r="AB487" s="108" t="str">
        <f>IF(SUM(COUNTIFS('Planificación 2026-1'!F:F,"FILIAL",'Planificación 2026-1'!W:W,C487,'Planificación 2026-1'!H:H,"IS"))&gt;0,"P03"," ")</f>
        <v xml:space="preserve"> </v>
      </c>
      <c r="AC487" s="108" t="str">
        <f>IF(SUM(COUNTIFS('Planificación 2026-1'!F:F,"FILIAL",'Planificación 2026-1'!W:W,C487,'Planificación 2026-1'!H:H,"PS"))&gt;0,"P04"," ")</f>
        <v xml:space="preserve"> </v>
      </c>
      <c r="AD487" s="108"/>
      <c r="AE487" s="108" t="str">
        <f>IF(SUM(COUNTIFS('Planificación 2026-1'!F:F,"FILIAL",'Planificación 2026-1'!W:W,C487,'Planificación 2026-1'!H:H,"IN"))&gt;0,"P06"," ")</f>
        <v xml:space="preserve"> </v>
      </c>
      <c r="AF487" s="108" t="str">
        <f>IF(SUM(COUNTIFS('Planificación 2026-1'!F:F,"FILIAL",'Planificación 2026-1'!W:W,C487,'Planificación 2026-1'!H:H,"CA"))&gt;0,"P07"," ")</f>
        <v xml:space="preserve"> </v>
      </c>
      <c r="AG487" s="108" t="str">
        <f>IF(SUM(COUNTIFS('Planificación 2026-1'!F:F,"FILIAL",'Planificación 2026-1'!W:W,C487,'Planificación 2026-1'!H:H,"DE"))&gt;0,"P08"," ")</f>
        <v xml:space="preserve"> </v>
      </c>
      <c r="AH487" s="108" t="str">
        <f>IF(SUM(COUNTIFS('Planificación 2026-1'!F:F,"FILIAL",'Planificación 2026-1'!W:W,C487,'Planificación 2026-1'!H:H,"OB"))&gt;0,"P09"," ")</f>
        <v xml:space="preserve"> </v>
      </c>
      <c r="AI487" s="108" t="str">
        <f>IF(SUM(COUNTIFS('Planificación 2026-1'!F:F,"FILIAL",'Planificación 2026-1'!W:W,C487,'Planificación 2026-1'!H:H,"MH"))&gt;0,"P31"," ")</f>
        <v xml:space="preserve"> </v>
      </c>
      <c r="AJ487" s="108" t="str">
        <f>IF(SUM(COUNTIFS('Planificación 2026-1'!F:F,"FILIAL",'Planificación 2026-1'!W:W,C487,'Planificación 2026-1'!H:H,"IC"))&gt;0,"P32"," ")</f>
        <v xml:space="preserve"> </v>
      </c>
      <c r="AK487" s="108" t="str">
        <f>IF(SUM(COUNTIFS('Planificación 2026-1'!F:F,"FILIAL",'Planificación 2026-1'!W:W,C487,'Planificación 2026-1'!H:H,"AR"))&gt;0,"P34"," ")</f>
        <v xml:space="preserve"> </v>
      </c>
      <c r="AL487" s="108" t="str">
        <f>IF(SUM(COUNTIFS('Planificación 2026-1'!F:F,"FILIAL",'Planificación 2026-1'!W:W,C487,'Planificación 2026-1'!H:H,"T1"))&gt;0,"P35"," ")</f>
        <v xml:space="preserve"> </v>
      </c>
      <c r="AM487" s="108" t="str">
        <f>IF(SUM(COUNTIFS('Planificación 2026-1'!F:F,"FILIAL",'Planificación 2026-1'!W:W,C487,'Planificación 2026-1'!H:H,"T3"))&gt;0,"P36"," ")</f>
        <v xml:space="preserve"> </v>
      </c>
      <c r="AN487" s="108" t="str">
        <f>IF(SUM(COUNTIFS('Planificación 2026-1'!F:F,"FILIAL",'Planificación 2026-1'!W:W,C487,'Planificación 2026-1'!H:H,"T2"))&gt;0,"P37"," ")</f>
        <v xml:space="preserve"> </v>
      </c>
      <c r="AO487" s="108" t="str">
        <f>IF(SUM(COUNTIFS('Planificación 2026-1'!F:F,"FILIAL",'Planificación 2026-1'!W:W,C487,'Planificación 2026-1'!H:H,"AE"))&gt;0,"P38"," ")</f>
        <v xml:space="preserve"> </v>
      </c>
      <c r="AP487" s="108" t="str">
        <f>IF(SUM(COUNTIFS('Planificación 2026-1'!F:F,"FILIAL",'Planificación 2026-1'!W:W,C487,'Planificación 2026-1'!H:H,"T4"))&gt;0,"P55"," ")</f>
        <v xml:space="preserve"> </v>
      </c>
      <c r="AQ487" s="108" t="str">
        <f>IF(SUM(COUNTIFS('Planificación 2026-1'!F:F,"SUNAMPE",'Planificación 2026-1'!W:W,C487,'Planificación 2026-1'!H:H,"AF"))&gt;0," P01"," ")</f>
        <v xml:space="preserve"> </v>
      </c>
      <c r="AR487" s="108" t="str">
        <f>IF(SUM(COUNTIFS('Planificación 2026-1'!F:F,"SUNAMPE",'Planificación 2026-1'!W:W,C487,'Planificación 2026-1'!H:H,"EN"))&gt;0,"P02"," ")</f>
        <v xml:space="preserve"> </v>
      </c>
      <c r="AS487" s="108" t="str">
        <f>IF(SUM(COUNTIFS('Planificación 2026-1'!F:F,"SUNAMPE",'Planificación 2026-1'!W:W,C487,'Planificación 2026-1'!H:H,"IS"))&gt;0,"P03"," ")</f>
        <v xml:space="preserve"> </v>
      </c>
      <c r="AT487" s="108" t="str">
        <f>IF(SUM(COUNTIFS('Planificación 2026-1'!F:F,"SUNAMPE",'Planificación 2026-1'!W:W,C487,'Planificación 2026-1'!H:H,"PS"))&gt;0,"P04"," ")</f>
        <v xml:space="preserve"> </v>
      </c>
      <c r="AU487" s="108"/>
      <c r="AV487" s="108" t="str">
        <f>IF(SUM(COUNTIFS('Planificación 2026-1'!F:F,"SUNAMPE",'Planificación 2026-1'!W:W,C487,'Planificación 2026-1'!H:H,"IN"))&gt;0,"P06"," ")</f>
        <v xml:space="preserve"> </v>
      </c>
      <c r="AW487" s="108" t="str">
        <f>IF(SUM(COUNTIFS('Planificación 2026-1'!F:F,"SUNAMPE",'Planificación 2026-1'!W:W,C487,'Planificación 2026-1'!H:H,"CA"))&gt;0,"P07"," ")</f>
        <v xml:space="preserve"> </v>
      </c>
      <c r="AX487" s="108" t="str">
        <f>IF(SUM(COUNTIFS('Planificación 2026-1'!F:F,"SUNAMPE",'Planificación 2026-1'!W:W,C487,'Planificación 2026-1'!H:H,"DE"))&gt;0,"P08"," ")</f>
        <v xml:space="preserve"> </v>
      </c>
      <c r="AY487" s="108" t="str">
        <f>IF(SUM(COUNTIFS('Planificación 2026-1'!F:F,"SUNAMPE",'Planificación 2026-1'!W:W,C487,'Planificación 2026-1'!H:H,"OB"))&gt;0,"P09"," ")</f>
        <v xml:space="preserve"> </v>
      </c>
      <c r="AZ487" s="108" t="str">
        <f>IF(SUM(COUNTIFS('Planificación 2026-1'!F:F,"SUNAMPE",'Planificación 2026-1'!W:W,C487,'Planificación 2026-1'!H:H,"MH"))&gt;0,"P31"," ")</f>
        <v xml:space="preserve"> </v>
      </c>
      <c r="BA487" s="108" t="str">
        <f>IF(SUM(COUNTIFS('Planificación 2026-1'!F:F,"SUNAMPE",'Planificación 2026-1'!W:W,C487,'Planificación 2026-1'!H:H,"IC"))&gt;0,"P32"," ")</f>
        <v xml:space="preserve"> </v>
      </c>
      <c r="BB487" s="108" t="str">
        <f>IF(SUM(COUNTIFS('Planificación 2026-1'!F:F,"SUNAMPE",'Planificación 2026-1'!W:W,C487,'Planificación 2026-1'!H:H,"AR"))&gt;0,"P34"," ")</f>
        <v xml:space="preserve"> </v>
      </c>
      <c r="BC487" s="108" t="str">
        <f>IF(SUM(COUNTIFS('Planificación 2026-1'!F:F,"SUNAMPE",'Planificación 2026-1'!W:W,C487,'Planificación 2026-1'!H:H,"T1"))&gt;0,"P35"," ")</f>
        <v xml:space="preserve"> </v>
      </c>
      <c r="BD487" s="108" t="str">
        <f>IF(SUM(COUNTIFS('Planificación 2026-1'!F:F,"SUNAMPE",'Planificación 2026-1'!W:W,C487,'Planificación 2026-1'!H:H,"T3"))&gt;0,"P36"," ")</f>
        <v xml:space="preserve"> </v>
      </c>
      <c r="BE487" s="108" t="str">
        <f>IF(SUM(COUNTIFS('Planificación 2026-1'!F:F,"SUNAMPE",'Planificación 2026-1'!W:W,C487,'Planificación 2026-1'!H:H,"T2"))&gt;0,"P37"," ")</f>
        <v xml:space="preserve"> </v>
      </c>
      <c r="BF487" s="108" t="str">
        <f>IF(SUM(COUNTIFS('Planificación 2026-1'!F:F,"SUNAMPE",'Planificación 2026-1'!W:W,C487,'Planificación 2026-1'!H:H,"AE"))&gt;0,"P38"," ")</f>
        <v xml:space="preserve"> </v>
      </c>
      <c r="BG487" s="108" t="str">
        <f>IF(SUM(COUNTIFS('Planificación 2026-1'!F:F,"SUNAMPE",'Planificación 2026-1'!W:W,C487,'Planificación 2026-1'!H:H,"T4"))&gt;0,"P55"," ")</f>
        <v xml:space="preserve"> </v>
      </c>
      <c r="BH487" s="108" t="str">
        <f>IF(SUM(COUNTIFS('Planificación 2026-1'!F:F,"HUAURA",'Planificación 2026-1'!W:W,C487,'Planificación 2026-1'!H:H,"AF"))&gt;0," P01"," ")</f>
        <v xml:space="preserve"> </v>
      </c>
      <c r="BI487" s="108" t="str">
        <f>IF(SUM(COUNTIFS('Planificación 2026-1'!F:F,"HUAURA",'Planificación 2026-1'!W:W,C487,'Planificación 2026-1'!H:H,"EN"))&gt;0,"P02"," ")</f>
        <v xml:space="preserve"> </v>
      </c>
      <c r="BJ487" s="108" t="str">
        <f>IF(SUM(COUNTIFS('Planificación 2026-1'!F:F,"HUAURA",'Planificación 2026-1'!W:W,C487,'Planificación 2026-1'!H:H,"IS"))&gt;0,"P03"," ")</f>
        <v xml:space="preserve"> </v>
      </c>
      <c r="BK487" s="108" t="str">
        <f>IF(SUM(COUNTIFS('Planificación 2026-1'!F:F,"HUAURA",'Planificación 2026-1'!W:W,C487,'Planificación 2026-1'!H:H,"PS"))&gt;0,"P04"," ")</f>
        <v xml:space="preserve"> </v>
      </c>
      <c r="BL487" s="108"/>
      <c r="BM487" s="108" t="str">
        <f>IF(SUM(COUNTIFS('Planificación 2026-1'!F:F,"HUAURA",'Planificación 2026-1'!W:W,C487,'Planificación 2026-1'!H:H,"IN"))&gt;0,"P06"," ")</f>
        <v xml:space="preserve"> </v>
      </c>
      <c r="BN487" s="108" t="str">
        <f>IF(SUM(COUNTIFS('Planificación 2026-1'!F:F,"HUAURA",'Planificación 2026-1'!W:W,C487,'Planificación 2026-1'!H:H,"CA"))&gt;0,"P07"," ")</f>
        <v xml:space="preserve"> </v>
      </c>
      <c r="BO487" s="108" t="str">
        <f>IF(SUM(COUNTIFS('Planificación 2026-1'!F:F,"HUAURA",'Planificación 2026-1'!W:W,C487,'Planificación 2026-1'!H:H,"DE"))&gt;0,"P08"," ")</f>
        <v xml:space="preserve"> </v>
      </c>
      <c r="BP487" s="108" t="str">
        <f>IF(SUM(COUNTIFS('Planificación 2026-1'!F:F,"HUAURA",'Planificación 2026-1'!W:W,C487,'Planificación 2026-1'!H:H,"OB"))&gt;0,"P09"," ")</f>
        <v xml:space="preserve"> </v>
      </c>
      <c r="BQ487" s="108" t="str">
        <f>IF(SUM(COUNTIFS('Planificación 2026-1'!F:F,"HUAURA",'Planificación 2026-1'!W:W,C487,'Planificación 2026-1'!H:H,"MH"))&gt;0,"P31"," ")</f>
        <v xml:space="preserve"> </v>
      </c>
      <c r="BR487" s="108" t="str">
        <f>IF(SUM(COUNTIFS('Planificación 2026-1'!F:F,"HUAURA",'Planificación 2026-1'!W:W,C487,'Planificación 2026-1'!H:H,"IC"))&gt;0,"P32"," ")</f>
        <v xml:space="preserve"> </v>
      </c>
      <c r="BS487" s="108" t="str">
        <f>IF(SUM(COUNTIFS('Planificación 2026-1'!F:F,"HUAURA",'Planificación 2026-1'!W:W,C487,'Planificación 2026-1'!H:H,"AR"))&gt;0,"P34"," ")</f>
        <v xml:space="preserve"> </v>
      </c>
      <c r="BT487" s="108" t="str">
        <f>IF(SUM(COUNTIFS('Planificación 2026-1'!F:F,"HUAURA",'Planificación 2026-1'!W:W,C487,'Planificación 2026-1'!H:H,"T1"))&gt;0,"P35"," ")</f>
        <v xml:space="preserve"> </v>
      </c>
      <c r="BU487" s="108" t="str">
        <f>IF(SUM(COUNTIFS('Planificación 2026-1'!F:F,"HUAURA",'Planificación 2026-1'!W:W,C487,'Planificación 2026-1'!H:H,"T3"))&gt;0,"P36"," ")</f>
        <v xml:space="preserve"> </v>
      </c>
      <c r="BV487" s="108" t="str">
        <f>IF(SUM(COUNTIFS('Planificación 2026-1'!F:F,"HUAURA",'Planificación 2026-1'!W:W,C487,'Planificación 2026-1'!H:H,"T2"))&gt;0,"P37"," ")</f>
        <v xml:space="preserve"> </v>
      </c>
      <c r="BW487" s="108" t="str">
        <f>IF(SUM(COUNTIFS('Planificación 2026-1'!F:F,"HUAURA",'Planificación 2026-1'!W:W,C487,'Planificación 2026-1'!H:H,"AE"))&gt;0,"P38"," ")</f>
        <v xml:space="preserve"> </v>
      </c>
      <c r="BX487" s="108" t="str">
        <f>IF(SUM(COUNTIFS('Planificación 2026-1'!F:F,"HUAURA",'Planificación 2026-1'!W:W,C487,'Planificación 2026-1'!H:H,"T4"))&gt;0,"P55"," ")</f>
        <v xml:space="preserve"> </v>
      </c>
      <c r="BY487" s="109">
        <f>SUMIFS('Planificación 2026-1'!R:R,'Planificación 2026-1'!W:W,C487,'Planificación 2026-1'!H:H,"AF",'Planificación 2026-1'!I:I,"&gt;2")</f>
        <v>0</v>
      </c>
      <c r="BZ487" s="109">
        <f>SUMIFS('Planificación 2026-1'!R:R,'Planificación 2026-1'!W:W,C487,'Planificación 2026-1'!H:H,"EN",'Planificación 2026-1'!I:I,"&gt;2")</f>
        <v>0</v>
      </c>
      <c r="CA487" s="109">
        <f>SUMIFS('Planificación 2026-1'!R:R,'Planificación 2026-1'!W:W,C487,'Planificación 2026-1'!H:H,"IS",'Planificación 2026-1'!I:I,"&gt;2")</f>
        <v>0</v>
      </c>
      <c r="CB487" s="109">
        <f>SUMIFS('Planificación 2026-1'!R:R,'Planificación 2026-1'!W:W,C487,'Planificación 2026-1'!H:H,"PS",'Planificación 2026-1'!I:I,"&gt;2")</f>
        <v>0</v>
      </c>
      <c r="CC487" s="109">
        <f>SUMIFS('Planificación 2026-1'!R:R,'Planificación 2026-1'!W:W,C487,'Planificación 2026-1'!H:H,"IN",'Planificación 2026-1'!I:I,"&gt;2")</f>
        <v>0</v>
      </c>
      <c r="CD487" s="109">
        <f>SUMIFS('Planificación 2026-1'!R:R,'Planificación 2026-1'!W:W,C487,'Planificación 2026-1'!H:H,"CA",'Planificación 2026-1'!I:I,"&gt;2")</f>
        <v>0</v>
      </c>
      <c r="CE487" s="109">
        <f>SUMIFS('Planificación 2026-1'!R:R,'Planificación 2026-1'!W:W,C487,'Planificación 2026-1'!H:H,"DE",'Planificación 2026-1'!I:I,"&gt;2")</f>
        <v>0</v>
      </c>
      <c r="CF487" s="109">
        <f>SUMIFS('Planificación 2026-1'!R:R,'Planificación 2026-1'!W:W,C487,'Planificación 2026-1'!H:H,"OB",'Planificación 2026-1'!I:I,"&gt;2")</f>
        <v>0</v>
      </c>
      <c r="CG487" s="109">
        <f>SUMIFS('Planificación 2026-1'!R:R,'Planificación 2026-1'!W:W,C487,'Planificación 2026-1'!H:H,"MH",'Planificación 2026-1'!I:I,"&gt;2")</f>
        <v>0</v>
      </c>
      <c r="CH487" s="109">
        <f>SUMIFS('Planificación 2026-1'!R:R,'Planificación 2026-1'!W:W,C487,'Planificación 2026-1'!H:H,"IC",'Planificación 2026-1'!I:I,"&gt;2")</f>
        <v>0</v>
      </c>
      <c r="CI487" s="109">
        <f>SUMIFS('Planificación 2026-1'!R:R,'Planificación 2026-1'!W:W,C487,'Planificación 2026-1'!H:H,"AR",'Planificación 2026-1'!I:I,"&gt;2")</f>
        <v>0</v>
      </c>
      <c r="CJ487" s="109">
        <f>SUMIFS('Planificación 2026-1'!R:R,'Planificación 2026-1'!W:W,C487,'Planificación 2026-1'!H:H,"T1",'Planificación 2026-1'!I:I,"&gt;2")</f>
        <v>0</v>
      </c>
      <c r="CK487" s="109">
        <f>SUMIFS('Planificación 2026-1'!R:R,'Planificación 2026-1'!W:W,C487,'Planificación 2026-1'!H:H,"T3",'Planificación 2026-1'!I:I,"&gt;2")</f>
        <v>0</v>
      </c>
      <c r="CL487" s="109">
        <f>SUMIFS('Planificación 2026-1'!R:R,'Planificación 2026-1'!W:W,C487,'Planificación 2026-1'!H:H,"T2",'Planificación 2026-1'!I:I,"&gt;2")</f>
        <v>0</v>
      </c>
      <c r="CM487" s="109">
        <f>SUMIFS('Planificación 2026-1'!R:R,'Planificación 2026-1'!W:W,C487,'Planificación 2026-1'!H:H,"AE",'Planificación 2026-1'!I:I,"&gt;2")</f>
        <v>0</v>
      </c>
      <c r="CN487" s="109">
        <f>SUMIFS('Planificación 2026-1'!R:R,'Planificación 2026-1'!W:W,C487,'Planificación 2026-1'!H:H,"T4",'Planificación 2026-1'!I:I,"&gt;2")</f>
        <v>0</v>
      </c>
      <c r="CO487" s="109">
        <f>SUMIFS('Planificación 2026-1'!R:R,'Planificación 2026-1'!W:W,C487,'Planificación 2026-1'!H:H,"AF",'Planificación 2026-1'!I:I,"&lt;3")</f>
        <v>0</v>
      </c>
      <c r="CP487" s="109">
        <f>SUMIFS('Planificación 2026-1'!R:R,'Planificación 2026-1'!W:W,C487,'Planificación 2026-1'!H:H,"EN",'Planificación 2026-1'!I:I,"&lt;3")</f>
        <v>0</v>
      </c>
      <c r="CQ487" s="109">
        <f>SUMIFS('Planificación 2026-1'!R:R,'Planificación 2026-1'!W:W,C487,'Planificación 2026-1'!H:H,"IS",'Planificación 2026-1'!I:I,"&lt;3")</f>
        <v>0</v>
      </c>
      <c r="CR487" s="109">
        <f>SUMIFS('Planificación 2026-1'!R:R,'Planificación 2026-1'!W:W,C487,'Planificación 2026-1'!H:H,"PS",'Planificación 2026-1'!I:I,"&lt;3")</f>
        <v>0</v>
      </c>
      <c r="CS487" s="109">
        <f>SUMIFS('Planificación 2026-1'!R:R,'Planificación 2026-1'!W:W,C487,'Planificación 2026-1'!H:H,"IN",'Planificación 2026-1'!I:I,"&lt;3")</f>
        <v>0</v>
      </c>
      <c r="CT487" s="109">
        <f>SUMIFS('Planificación 2026-1'!R:R,'Planificación 2026-1'!W:W,C487,'Planificación 2026-1'!H:H,"CA",'Planificación 2026-1'!I:I,"&lt;3")</f>
        <v>0</v>
      </c>
      <c r="CU487" s="109">
        <f>SUMIFS('Planificación 2026-1'!R:R,'Planificación 2026-1'!W:W,C487,'Planificación 2026-1'!H:H,"DE",'Planificación 2026-1'!I:I,"&lt;3")</f>
        <v>0</v>
      </c>
      <c r="CV487" s="109">
        <f>SUMIFS('Planificación 2026-1'!R:R,'Planificación 2026-1'!W:W,C487,'Planificación 2026-1'!H:H,"OB",'Planificación 2026-1'!I:I,"&lt;3")</f>
        <v>0</v>
      </c>
      <c r="CW487" s="109">
        <f>SUMIFS('Planificación 2026-1'!R:R,'Planificación 2026-1'!W:W,C487,'Planificación 2026-1'!H:H,"MH",'Planificación 2026-1'!I:I,"&lt;3")</f>
        <v>0</v>
      </c>
      <c r="CX487" s="109">
        <f>SUMIFS('Planificación 2026-1'!R:R,'Planificación 2026-1'!W:W,C487,'Planificación 2026-1'!H:H,"IC",'Planificación 2026-1'!I:I,"&lt;3")</f>
        <v>0</v>
      </c>
      <c r="CY487" s="109">
        <f>SUMIFS('Planificación 2026-1'!R:R,'Planificación 2026-1'!W:W,C487,'Planificación 2026-1'!H:H,"AR",'Planificación 2026-1'!I:I,"&lt;3")</f>
        <v>0</v>
      </c>
      <c r="CZ487" s="109">
        <f>SUMIFS('Planificación 2026-1'!R:R,'Planificación 2026-1'!W:W,C487,'Planificación 2026-1'!H:H,"T1",'Planificación 2026-1'!I:I,"&lt;3")</f>
        <v>0</v>
      </c>
      <c r="DA487" s="109">
        <f>SUMIFS('Planificación 2026-1'!R:R,'Planificación 2026-1'!W:W,C487,'Planificación 2026-1'!H:H,"T3",'Planificación 2026-1'!I:I,"&lt;3")</f>
        <v>0</v>
      </c>
      <c r="DB487" s="109">
        <f>SUMIFS('Planificación 2026-1'!R:R,'Planificación 2026-1'!W:W,C487,'Planificación 2026-1'!H:H,"T2",'Planificación 2026-1'!I:I,"&lt;3")</f>
        <v>0</v>
      </c>
      <c r="DC487" s="109">
        <f>SUMIFS('Planificación 2026-1'!R:R,'Planificación 2026-1'!W:W,C487,'Planificación 2026-1'!H:H,"AE",'Planificación 2026-1'!I:I,"&lt;3")</f>
        <v>0</v>
      </c>
      <c r="DD487" s="109">
        <f>SUMIFS('Planificación 2026-1'!R:R,'Planificación 2026-1'!W:W,C487,'Planificación 2026-1'!H:H,"T4",'Planificación 2026-1'!I:I,"&lt;3")</f>
        <v>0</v>
      </c>
      <c r="DE487" s="108" t="str">
        <f t="shared" si="72"/>
        <v/>
      </c>
      <c r="DF487" s="41">
        <f>IF(C487="","",SUMIFS('Planificación 2026-1'!R:R,'Planificación 2026-1'!W:W,C487,'Planificación 2026-1'!F:F,"PRINCIPAL",'Planificación 2026-1'!X:X,"VIRTUAL"))</f>
        <v>0</v>
      </c>
      <c r="DG487" s="41">
        <f>IF(C487="","",SUMIFS('Planificación 2026-1'!R:R,'Planificación 2026-1'!W:W,C487,'Planificación 2026-1'!F:F,"PRINCIPAL",'Planificación 2026-1'!X:X,"PRESENCIAL"))</f>
        <v>0</v>
      </c>
      <c r="DH487" s="41">
        <f>IF(C487="","",SUMIFS('Planificación 2026-1'!R:R,'Planificación 2026-1'!W:W,C487,'Planificación 2026-1'!F:F,"PRINCIPAL",'Planificación 2026-1'!X:X,"HIBRIDO PRESENCIAL"))</f>
        <v>0</v>
      </c>
      <c r="DI487" s="108" t="str">
        <f t="shared" si="73"/>
        <v/>
      </c>
      <c r="DJ487" s="108">
        <f>IF(C487="","",SUMIFS('Planificación 2026-1'!R:R,'Planificación 2026-1'!W:W,C487,'Planificación 2026-1'!F:F,"FILIAL",'Planificación 2026-1'!X:X,"VIRTUAL"))</f>
        <v>0</v>
      </c>
      <c r="DK487" s="110">
        <f>IF(C487="","",SUMIFS('Planificación 2026-1'!R:R,'Planificación 2026-1'!W:W,C487,'Planificación 2026-1'!F:F,"FILIAL",'Planificación 2026-1'!X:X,"PRESENCIAL"))</f>
        <v>0</v>
      </c>
      <c r="DL487" s="61">
        <f>IF(C487="","",SUMIFS('Planificación 2026-1'!R:R,'Planificación 2026-1'!W:W,C487,'Planificación 2026-1'!F:F,"FILIAL",'Planificación 2026-1'!X:X,"HIBRIDO PRESENCIAL"))</f>
        <v>0</v>
      </c>
      <c r="DM487" s="111" t="str">
        <f t="shared" si="74"/>
        <v/>
      </c>
      <c r="DN487" s="108">
        <f>IF(C487="","",SUMIFS('Planificación 2026-1'!R:R,'Planificación 2026-1'!W:W,C487,'Planificación 2026-1'!F:F,"SUNAMPE",'Planificación 2026-1'!X:X,"VIRTUAL"))</f>
        <v>0</v>
      </c>
      <c r="DO487" s="61">
        <f>IF(C487="","",SUMIFS('Planificación 2026-1'!R:R,'Planificación 2026-1'!W:W,C487,'Planificación 2026-1'!F:F,"SUNAMPE",'Planificación 2026-1'!X:X,"PRESENCIAL"))</f>
        <v>0</v>
      </c>
      <c r="DP487" s="111" t="str">
        <f t="shared" si="75"/>
        <v/>
      </c>
      <c r="DQ487" s="108">
        <f>IF(C487="","",SUMIFS('Planificación 2026-1'!R:R,'Planificación 2026-1'!W:W,C487,'Planificación 2026-1'!F:F,"HUAURA",'Planificación 2026-1'!X:X,"VIRTUAL"))</f>
        <v>0</v>
      </c>
      <c r="DR487" s="61">
        <f>IF(C487="","",SUMIFS('Planificación 2026-1'!R:R,'Planificación 2026-1'!W:W,C487,'Planificación 2026-1'!F:F,"HUAURA",'Planificación 2026-1'!X:X,"PRESENCIAL"))</f>
        <v>0</v>
      </c>
      <c r="DS487" s="76">
        <f>SUMIFS('Planificación 2026-1'!R:R,'Planificación 2026-1'!W:W,C487,'Planificación 2026-1'!F:F,"PRINCIPAL",'Planificación 2026-1'!X:X,"VIRTUAL",'Planificación 2026-1'!I:I,"&gt;2")</f>
        <v>0</v>
      </c>
      <c r="DT487" s="76">
        <f>SUMIFS('Planificación 2026-1'!R:R,'Planificación 2026-1'!W:W,C487,'Planificación 2026-1'!F:F,"PRINCIPAL",'Planificación 2026-1'!X:X,"&lt;&gt;VIRTUAL",'Planificación 2026-1'!I:I,"&gt;2")</f>
        <v>0</v>
      </c>
      <c r="DU487" s="76">
        <f>SUMIFS('Planificación 2026-1'!R:R,'Planificación 2026-1'!W:W,C487,'Planificación 2026-1'!F:F,"SUNAMPE",'Planificación 2026-1'!X:X,"VIRTUAL",'Planificación 2026-1'!I:I,"&gt;2")</f>
        <v>0</v>
      </c>
      <c r="DV487" s="76">
        <f>SUMIFS('Planificación 2026-1'!R:R,'Planificación 2026-1'!W:W,C487,'Planificación 2026-1'!F:F,"SUNAMPE",'Planificación 2026-1'!X:X,"&lt;&gt;VIRTUAL",'Planificación 2026-1'!I:I,"&gt;2")</f>
        <v>0</v>
      </c>
      <c r="DW487" s="76">
        <f>SUMIFS('Planificación 2026-1'!R:R,'Planificación 2026-1'!W:W,C487,'Planificación 2026-1'!F:F,"FILIAL",'Planificación 2026-1'!X:X,"VIRTUAL",'Planificación 2026-1'!I:I,"&gt;2")</f>
        <v>0</v>
      </c>
      <c r="DX487" s="76">
        <f>SUMIFS('Planificación 2026-1'!R:R,'Planificación 2026-1'!W:W,C487,'Planificación 2026-1'!F:F,"FILIAL",'Planificación 2026-1'!X:X,"&lt;&gt;VIRTUAL",'Planificación 2026-1'!I:I,"&gt;2")</f>
        <v>0</v>
      </c>
      <c r="DY487" s="76">
        <f>SUMIFS('Planificación 2026-1'!R:R,'Planificación 2026-1'!W:W,C487,'Planificación 2026-1'!F:F,"PORUMA",'Planificación 2026-1'!X:X,"VIRTUAL",'Planificación 2026-1'!I:I,"&gt;2")</f>
        <v>0</v>
      </c>
      <c r="DZ487" s="76">
        <f>SUMIFS('Planificación 2026-1'!R:R,'Planificación 2026-1'!W:W,C487,'Planificación 2026-1'!F:F,"PORUMA",'Planificación 2026-1'!X:X,"&lt;&gt;VIRTUAL",'Planificación 2026-1'!I:I,"&gt;2")</f>
        <v>0</v>
      </c>
      <c r="EA487" s="76">
        <f>SUMIFS('Planificación 2026-1'!R:R,'Planificación 2026-1'!W:W,C487,'Planificación 2026-1'!F:F,"HUAURA",'Planificación 2026-1'!X:X,"VIRTUAL",'Planificación 2026-1'!I:I,"&gt;2")</f>
        <v>0</v>
      </c>
      <c r="EB487" s="76">
        <f>SUMIFS('Planificación 2026-1'!R:R,'Planificación 2026-1'!W:W,C487,'Planificación 2026-1'!F:F,"HUAURA",'Planificación 2026-1'!X:X,"&lt;&gt;VIRTUAL",'Planificación 2026-1'!I:I,"&gt;2")</f>
        <v>0</v>
      </c>
      <c r="EC487" s="76">
        <f>SUMIFS('Planificación 2026-1'!R:R,'Planificación 2026-1'!W:W,C487,'Planificación 2026-1'!F:F,"PRINCIPAL",'Planificación 2026-1'!X:X,"VIRTUAL",'Planificación 2026-1'!I:I,"&lt;3")</f>
        <v>0</v>
      </c>
      <c r="ED487" s="76">
        <f>SUMIFS('Planificación 2026-1'!R:R,'Planificación 2026-1'!W:W,C487,'Planificación 2026-1'!F:F,"PRINCIPAL",'Planificación 2026-1'!X:X,"&lt;&gt;VIRTUAL",'Planificación 2026-1'!I:I,"&lt;3")</f>
        <v>0</v>
      </c>
      <c r="EE487" s="76">
        <f>SUMIFS('Planificación 2026-1'!R:R,'Planificación 2026-1'!W:W,C487,'Planificación 2026-1'!F:F,"SUNAMPE",'Planificación 2026-1'!X:X,"VIRTUAL",'Planificación 2026-1'!I:I,"&lt;3")</f>
        <v>0</v>
      </c>
      <c r="EF487" s="76">
        <f>SUMIFS('Planificación 2026-1'!R:R,'Planificación 2026-1'!W:W,C487,'Planificación 2026-1'!F:F,"SUNAMPE",'Planificación 2026-1'!X:X,"&lt;&gt;VIRTUAL",'Planificación 2026-1'!I:I,"&lt;3")</f>
        <v>0</v>
      </c>
      <c r="EG487" s="76">
        <f>SUMIFS('Planificación 2026-1'!R:R,'Planificación 2026-1'!W:W,C487,'Planificación 2026-1'!F:F,"FILIAL",'Planificación 2026-1'!X:X,"VIRTUAL",'Planificación 2026-1'!I:I,"&lt;3")</f>
        <v>0</v>
      </c>
      <c r="EH487" s="76">
        <f>SUMIFS('Planificación 2026-1'!R:R,'Planificación 2026-1'!W:W,C487,'Planificación 2026-1'!F:F,"FILIAL",'Planificación 2026-1'!X:X,"&lt;&gt;VIRTUAL",'Planificación 2026-1'!I:I,"&lt;3")</f>
        <v>0</v>
      </c>
      <c r="EI487" s="76">
        <f>SUMIFS('Planificación 2026-1'!R:R,'Planificación 2026-1'!W:W,C487,'Planificación 2026-1'!F:F,"PORUMA",'Planificación 2026-1'!X:X,"VIRTUAL",'Planificación 2026-1'!I:I,"&lt;3")</f>
        <v>0</v>
      </c>
      <c r="EJ487" s="76">
        <f>SUMIFS('Planificación 2026-1'!R:R,'Planificación 2026-1'!W:W,C487,'Planificación 2026-1'!F:F,"PORUMA",'Planificación 2026-1'!X:X,"&lt;&gt;VIRTUAL",'Planificación 2026-1'!I:I,"&lt;3")</f>
        <v>0</v>
      </c>
      <c r="EK487" s="76">
        <f>SUMIFS('Planificación 2026-1'!R:R,'Planificación 2026-1'!W:W,C487,'Planificación 2026-1'!F:F,"HUAURA",'Planificación 2026-1'!X:X,"VIRTUAL",'Planificación 2026-1'!I:I,"&lt;3")</f>
        <v>0</v>
      </c>
      <c r="EL487" s="76">
        <f>SUMIFS('Planificación 2026-1'!R:R,'Planificación 2026-1'!W:W,C487,'Planificación 2026-1'!F:F,"HUAURA",'Planificación 2026-1'!X:X,"&lt;&gt;VIRTUAL",'Planificación 2026-1'!I:I,"&lt;3")</f>
        <v>0</v>
      </c>
      <c r="EM487" s="76"/>
      <c r="EN487" s="76">
        <f t="shared" si="68"/>
        <v>0</v>
      </c>
      <c r="EO487" s="76">
        <f t="shared" si="69"/>
        <v>0</v>
      </c>
      <c r="EP487" s="76" t="b">
        <f t="shared" si="70"/>
        <v>1</v>
      </c>
      <c r="EQ487" s="76" t="str">
        <f t="shared" si="71"/>
        <v/>
      </c>
      <c r="ER487" s="76" t="str">
        <f t="shared" si="76"/>
        <v>PRESENCIAL</v>
      </c>
    </row>
    <row r="488" spans="1:148" hidden="1">
      <c r="A488" s="83"/>
      <c r="B488" s="119">
        <v>485</v>
      </c>
      <c r="C488" s="120" t="s">
        <v>663</v>
      </c>
      <c r="D488" s="112">
        <f>SUMIF('Planificación 2026-1'!W:W,C488,'Planificación 2026-1'!R:R)</f>
        <v>29</v>
      </c>
      <c r="E488" s="114" t="s">
        <v>173</v>
      </c>
      <c r="F488" s="115" t="s">
        <v>250</v>
      </c>
      <c r="G488" s="115" t="s">
        <v>153</v>
      </c>
      <c r="H488" s="115" t="s">
        <v>143</v>
      </c>
      <c r="I488" s="107" t="str">
        <f>IF(SUM(COUNTIFS('Planificación 2026-1'!F:F,"PRINCIPAL",'Planificación 2026-1'!W:W,C488,'Planificación 2026-1'!H:H,"AF"))&gt;0,"P01"," ")</f>
        <v xml:space="preserve"> </v>
      </c>
      <c r="J488" s="108" t="str">
        <f>IF(SUM(COUNTIFS('Planificación 2026-1'!F:F,"PRINCIPAL",'Planificación 2026-1'!W:W,C488,'Planificación 2026-1'!H:H,"EN"))&gt;0,"P02"," ")</f>
        <v xml:space="preserve"> </v>
      </c>
      <c r="K488" s="108" t="str">
        <f>IF(SUM(COUNTIFS('Planificación 2026-1'!F:F,"PRINCIPAL",'Planificación 2026-1'!W:W,C488,'Planificación 2026-1'!H:H,"IS"))&gt;0,"P03"," ")</f>
        <v>P03</v>
      </c>
      <c r="L488" s="108" t="str">
        <f>IF(SUM(COUNTIFS('Planificación 2026-1'!F:F,"PRINCIPAL",'Planificación 2026-1'!W:W,C488,'Planificación 2026-1'!H:H,"PS"))&gt;0,"P04"," ")</f>
        <v xml:space="preserve"> </v>
      </c>
      <c r="M488" s="108"/>
      <c r="N488" s="108" t="str">
        <f>IF(SUM(COUNTIFS('Planificación 2026-1'!F:F,"PRINCIPAL",'Planificación 2026-1'!W:W,C488,'Planificación 2026-1'!H:H,"IN"))&gt;0,"P06"," ")</f>
        <v>P06</v>
      </c>
      <c r="O488" s="108" t="str">
        <f>IF(SUM(COUNTIFS('Planificación 2026-1'!F:F,"PRINCIPAL",'Planificación 2026-1'!W:W,C488,'Planificación 2026-1'!H:H,"CA"))&gt;0,"P07"," ")</f>
        <v xml:space="preserve"> </v>
      </c>
      <c r="P488" s="108" t="str">
        <f>IF(SUM(COUNTIFS('Planificación 2026-1'!F:F,"PRINCIPAL",'Planificación 2026-1'!W:W,C488,'Planificación 2026-1'!H:H,"DE"))&gt;0,"P08"," ")</f>
        <v>P08</v>
      </c>
      <c r="Q488" s="108" t="str">
        <f>IF(SUM(COUNTIFS('Planificación 2026-1'!F:F,"PRINCIPAL",'Planificación 2026-1'!W:W,C488,'Planificación 2026-1'!H:H,"OB"))&gt;0,"P09"," ")</f>
        <v xml:space="preserve"> </v>
      </c>
      <c r="R488" s="108" t="str">
        <f>IF(SUM(COUNTIFS('Planificación 2026-1'!F:F,"PRINCIPAL",'Planificación 2026-1'!W:W,C488,'Planificación 2026-1'!H:H,"MH"))&gt;0,"P31"," ")</f>
        <v xml:space="preserve"> </v>
      </c>
      <c r="S488" s="108" t="str">
        <f>IF(SUM(COUNTIFS('Planificación 2026-1'!F:F,"PRINCIPAL",'Planificación 2026-1'!W:W,C488,'Planificación 2026-1'!H:H,"IC"))&gt;0,"P32"," ")</f>
        <v xml:space="preserve"> </v>
      </c>
      <c r="T488" s="108" t="str">
        <f>IF(SUM(COUNTIFS('Planificación 2026-1'!F:F,"PRINCIPAL",'Planificación 2026-1'!W:W,C488,'Planificación 2026-1'!H:H,"AR"))&gt;0,"P34"," ")</f>
        <v>P34</v>
      </c>
      <c r="U488" s="108" t="str">
        <f>IF(SUM(COUNTIFS('Planificación 2026-1'!F:F,"PRINCIPAL",'Planificación 2026-1'!W:W,C488,'Planificación 2026-1'!H:H,"T1"))&gt;0,"P35"," ")</f>
        <v xml:space="preserve"> </v>
      </c>
      <c r="V488" s="108" t="str">
        <f>IF(SUM(COUNTIFS('Planificación 2026-1'!F:F,"PRINCIPAL",'Planificación 2026-1'!W:W,C488,'Planificación 2026-1'!H:H,"T3"))&gt;0,"P36"," ")</f>
        <v xml:space="preserve"> </v>
      </c>
      <c r="W488" s="108" t="str">
        <f>IF(SUM(COUNTIFS('Planificación 2026-1'!F:F,"PRINCIPAL",'Planificación 2026-1'!W:W,C488,'Planificación 2026-1'!H:H,"T2"))&gt;0,"P37"," ")</f>
        <v xml:space="preserve"> </v>
      </c>
      <c r="X488" s="108" t="str">
        <f>IF(SUM(COUNTIFS('Planificación 2026-1'!F:F,"PRINCIPAL",'Planificación 2026-1'!W:W,C488,'Planificación 2026-1'!H:H,"AE"))&gt;0,"P38"," ")</f>
        <v>P38</v>
      </c>
      <c r="Y488" s="108" t="str">
        <f>IF(SUM(COUNTIFS('Planificación 2026-1'!F:F,"PRINCIPAL",'Planificación 2026-1'!W:W,C488,'Planificación 2026-1'!H:H,"T4"))&gt;0,"P55"," ")</f>
        <v xml:space="preserve"> </v>
      </c>
      <c r="Z488" s="108" t="str">
        <f>IF(SUM(COUNTIFS('Planificación 2026-1'!F:F,"FILIAL",'Planificación 2026-1'!W:W,C488,'Planificación 2026-1'!H:H,"AF"))&gt;0," P01"," ")</f>
        <v xml:space="preserve"> </v>
      </c>
      <c r="AA488" s="108" t="str">
        <f>IF(SUM(COUNTIFS('Planificación 2026-1'!F:F,"FILIAL",'Planificación 2026-1'!W:W,C488,'Planificación 2026-1'!H:H,"EN"))&gt;0,"P02"," ")</f>
        <v xml:space="preserve"> </v>
      </c>
      <c r="AB488" s="108" t="str">
        <f>IF(SUM(COUNTIFS('Planificación 2026-1'!F:F,"FILIAL",'Planificación 2026-1'!W:W,C488,'Planificación 2026-1'!H:H,"IS"))&gt;0,"P03"," ")</f>
        <v xml:space="preserve"> </v>
      </c>
      <c r="AC488" s="108" t="str">
        <f>IF(SUM(COUNTIFS('Planificación 2026-1'!F:F,"FILIAL",'Planificación 2026-1'!W:W,C488,'Planificación 2026-1'!H:H,"PS"))&gt;0,"P04"," ")</f>
        <v xml:space="preserve"> </v>
      </c>
      <c r="AD488" s="108"/>
      <c r="AE488" s="108" t="str">
        <f>IF(SUM(COUNTIFS('Planificación 2026-1'!F:F,"FILIAL",'Planificación 2026-1'!W:W,C488,'Planificación 2026-1'!H:H,"IN"))&gt;0,"P06"," ")</f>
        <v xml:space="preserve"> </v>
      </c>
      <c r="AF488" s="108" t="str">
        <f>IF(SUM(COUNTIFS('Planificación 2026-1'!F:F,"FILIAL",'Planificación 2026-1'!W:W,C488,'Planificación 2026-1'!H:H,"CA"))&gt;0,"P07"," ")</f>
        <v xml:space="preserve"> </v>
      </c>
      <c r="AG488" s="108" t="str">
        <f>IF(SUM(COUNTIFS('Planificación 2026-1'!F:F,"FILIAL",'Planificación 2026-1'!W:W,C488,'Planificación 2026-1'!H:H,"DE"))&gt;0,"P08"," ")</f>
        <v xml:space="preserve"> </v>
      </c>
      <c r="AH488" s="108" t="str">
        <f>IF(SUM(COUNTIFS('Planificación 2026-1'!F:F,"FILIAL",'Planificación 2026-1'!W:W,C488,'Planificación 2026-1'!H:H,"OB"))&gt;0,"P09"," ")</f>
        <v xml:space="preserve"> </v>
      </c>
      <c r="AI488" s="108" t="str">
        <f>IF(SUM(COUNTIFS('Planificación 2026-1'!F:F,"FILIAL",'Planificación 2026-1'!W:W,C488,'Planificación 2026-1'!H:H,"MH"))&gt;0,"P31"," ")</f>
        <v xml:space="preserve"> </v>
      </c>
      <c r="AJ488" s="108" t="str">
        <f>IF(SUM(COUNTIFS('Planificación 2026-1'!F:F,"FILIAL",'Planificación 2026-1'!W:W,C488,'Planificación 2026-1'!H:H,"IC"))&gt;0,"P32"," ")</f>
        <v xml:space="preserve"> </v>
      </c>
      <c r="AK488" s="108" t="str">
        <f>IF(SUM(COUNTIFS('Planificación 2026-1'!F:F,"FILIAL",'Planificación 2026-1'!W:W,C488,'Planificación 2026-1'!H:H,"AR"))&gt;0,"P34"," ")</f>
        <v xml:space="preserve"> </v>
      </c>
      <c r="AL488" s="108" t="str">
        <f>IF(SUM(COUNTIFS('Planificación 2026-1'!F:F,"FILIAL",'Planificación 2026-1'!W:W,C488,'Planificación 2026-1'!H:H,"T1"))&gt;0,"P35"," ")</f>
        <v xml:space="preserve"> </v>
      </c>
      <c r="AM488" s="108" t="str">
        <f>IF(SUM(COUNTIFS('Planificación 2026-1'!F:F,"FILIAL",'Planificación 2026-1'!W:W,C488,'Planificación 2026-1'!H:H,"T3"))&gt;0,"P36"," ")</f>
        <v xml:space="preserve"> </v>
      </c>
      <c r="AN488" s="108" t="str">
        <f>IF(SUM(COUNTIFS('Planificación 2026-1'!F:F,"FILIAL",'Planificación 2026-1'!W:W,C488,'Planificación 2026-1'!H:H,"T2"))&gt;0,"P37"," ")</f>
        <v xml:space="preserve"> </v>
      </c>
      <c r="AO488" s="108" t="str">
        <f>IF(SUM(COUNTIFS('Planificación 2026-1'!F:F,"FILIAL",'Planificación 2026-1'!W:W,C488,'Planificación 2026-1'!H:H,"AE"))&gt;0,"P38"," ")</f>
        <v xml:space="preserve"> </v>
      </c>
      <c r="AP488" s="108" t="str">
        <f>IF(SUM(COUNTIFS('Planificación 2026-1'!F:F,"FILIAL",'Planificación 2026-1'!W:W,C488,'Planificación 2026-1'!H:H,"T4"))&gt;0,"P55"," ")</f>
        <v xml:space="preserve"> </v>
      </c>
      <c r="AQ488" s="108" t="str">
        <f>IF(SUM(COUNTIFS('Planificación 2026-1'!F:F,"SUNAMPE",'Planificación 2026-1'!W:W,C488,'Planificación 2026-1'!H:H,"AF"))&gt;0," P01"," ")</f>
        <v xml:space="preserve"> </v>
      </c>
      <c r="AR488" s="108" t="str">
        <f>IF(SUM(COUNTIFS('Planificación 2026-1'!F:F,"SUNAMPE",'Planificación 2026-1'!W:W,C488,'Planificación 2026-1'!H:H,"EN"))&gt;0,"P02"," ")</f>
        <v xml:space="preserve"> </v>
      </c>
      <c r="AS488" s="108" t="str">
        <f>IF(SUM(COUNTIFS('Planificación 2026-1'!F:F,"SUNAMPE",'Planificación 2026-1'!W:W,C488,'Planificación 2026-1'!H:H,"IS"))&gt;0,"P03"," ")</f>
        <v xml:space="preserve"> </v>
      </c>
      <c r="AT488" s="108" t="str">
        <f>IF(SUM(COUNTIFS('Planificación 2026-1'!F:F,"SUNAMPE",'Planificación 2026-1'!W:W,C488,'Planificación 2026-1'!H:H,"PS"))&gt;0,"P04"," ")</f>
        <v xml:space="preserve"> </v>
      </c>
      <c r="AU488" s="108"/>
      <c r="AV488" s="108" t="str">
        <f>IF(SUM(COUNTIFS('Planificación 2026-1'!F:F,"SUNAMPE",'Planificación 2026-1'!W:W,C488,'Planificación 2026-1'!H:H,"IN"))&gt;0,"P06"," ")</f>
        <v xml:space="preserve"> </v>
      </c>
      <c r="AW488" s="108" t="str">
        <f>IF(SUM(COUNTIFS('Planificación 2026-1'!F:F,"SUNAMPE",'Planificación 2026-1'!W:W,C488,'Planificación 2026-1'!H:H,"CA"))&gt;0,"P07"," ")</f>
        <v xml:space="preserve"> </v>
      </c>
      <c r="AX488" s="108" t="str">
        <f>IF(SUM(COUNTIFS('Planificación 2026-1'!F:F,"SUNAMPE",'Planificación 2026-1'!W:W,C488,'Planificación 2026-1'!H:H,"DE"))&gt;0,"P08"," ")</f>
        <v xml:space="preserve"> </v>
      </c>
      <c r="AY488" s="108" t="str">
        <f>IF(SUM(COUNTIFS('Planificación 2026-1'!F:F,"SUNAMPE",'Planificación 2026-1'!W:W,C488,'Planificación 2026-1'!H:H,"OB"))&gt;0,"P09"," ")</f>
        <v xml:space="preserve"> </v>
      </c>
      <c r="AZ488" s="108" t="str">
        <f>IF(SUM(COUNTIFS('Planificación 2026-1'!F:F,"SUNAMPE",'Planificación 2026-1'!W:W,C488,'Planificación 2026-1'!H:H,"MH"))&gt;0,"P31"," ")</f>
        <v xml:space="preserve"> </v>
      </c>
      <c r="BA488" s="108" t="str">
        <f>IF(SUM(COUNTIFS('Planificación 2026-1'!F:F,"SUNAMPE",'Planificación 2026-1'!W:W,C488,'Planificación 2026-1'!H:H,"IC"))&gt;0,"P32"," ")</f>
        <v xml:space="preserve"> </v>
      </c>
      <c r="BB488" s="108" t="str">
        <f>IF(SUM(COUNTIFS('Planificación 2026-1'!F:F,"SUNAMPE",'Planificación 2026-1'!W:W,C488,'Planificación 2026-1'!H:H,"AR"))&gt;0,"P34"," ")</f>
        <v xml:space="preserve"> </v>
      </c>
      <c r="BC488" s="108" t="str">
        <f>IF(SUM(COUNTIFS('Planificación 2026-1'!F:F,"SUNAMPE",'Planificación 2026-1'!W:W,C488,'Planificación 2026-1'!H:H,"T1"))&gt;0,"P35"," ")</f>
        <v xml:space="preserve"> </v>
      </c>
      <c r="BD488" s="108" t="str">
        <f>IF(SUM(COUNTIFS('Planificación 2026-1'!F:F,"SUNAMPE",'Planificación 2026-1'!W:W,C488,'Planificación 2026-1'!H:H,"T3"))&gt;0,"P36"," ")</f>
        <v xml:space="preserve"> </v>
      </c>
      <c r="BE488" s="108" t="str">
        <f>IF(SUM(COUNTIFS('Planificación 2026-1'!F:F,"SUNAMPE",'Planificación 2026-1'!W:W,C488,'Planificación 2026-1'!H:H,"T2"))&gt;0,"P37"," ")</f>
        <v xml:space="preserve"> </v>
      </c>
      <c r="BF488" s="108" t="str">
        <f>IF(SUM(COUNTIFS('Planificación 2026-1'!F:F,"SUNAMPE",'Planificación 2026-1'!W:W,C488,'Planificación 2026-1'!H:H,"AE"))&gt;0,"P38"," ")</f>
        <v xml:space="preserve"> </v>
      </c>
      <c r="BG488" s="108" t="str">
        <f>IF(SUM(COUNTIFS('Planificación 2026-1'!F:F,"SUNAMPE",'Planificación 2026-1'!W:W,C488,'Planificación 2026-1'!H:H,"T4"))&gt;0,"P55"," ")</f>
        <v xml:space="preserve"> </v>
      </c>
      <c r="BH488" s="108" t="str">
        <f>IF(SUM(COUNTIFS('Planificación 2026-1'!F:F,"HUAURA",'Planificación 2026-1'!W:W,C488,'Planificación 2026-1'!H:H,"AF"))&gt;0," P01"," ")</f>
        <v xml:space="preserve"> </v>
      </c>
      <c r="BI488" s="108" t="str">
        <f>IF(SUM(COUNTIFS('Planificación 2026-1'!F:F,"HUAURA",'Planificación 2026-1'!W:W,C488,'Planificación 2026-1'!H:H,"EN"))&gt;0,"P02"," ")</f>
        <v xml:space="preserve"> </v>
      </c>
      <c r="BJ488" s="108" t="str">
        <f>IF(SUM(COUNTIFS('Planificación 2026-1'!F:F,"HUAURA",'Planificación 2026-1'!W:W,C488,'Planificación 2026-1'!H:H,"IS"))&gt;0,"P03"," ")</f>
        <v xml:space="preserve"> </v>
      </c>
      <c r="BK488" s="108" t="str">
        <f>IF(SUM(COUNTIFS('Planificación 2026-1'!F:F,"HUAURA",'Planificación 2026-1'!W:W,C488,'Planificación 2026-1'!H:H,"PS"))&gt;0,"P04"," ")</f>
        <v xml:space="preserve"> </v>
      </c>
      <c r="BL488" s="108"/>
      <c r="BM488" s="108" t="str">
        <f>IF(SUM(COUNTIFS('Planificación 2026-1'!F:F,"HUAURA",'Planificación 2026-1'!W:W,C488,'Planificación 2026-1'!H:H,"IN"))&gt;0,"P06"," ")</f>
        <v xml:space="preserve"> </v>
      </c>
      <c r="BN488" s="108" t="str">
        <f>IF(SUM(COUNTIFS('Planificación 2026-1'!F:F,"HUAURA",'Planificación 2026-1'!W:W,C488,'Planificación 2026-1'!H:H,"CA"))&gt;0,"P07"," ")</f>
        <v xml:space="preserve"> </v>
      </c>
      <c r="BO488" s="108" t="str">
        <f>IF(SUM(COUNTIFS('Planificación 2026-1'!F:F,"HUAURA",'Planificación 2026-1'!W:W,C488,'Planificación 2026-1'!H:H,"DE"))&gt;0,"P08"," ")</f>
        <v xml:space="preserve"> </v>
      </c>
      <c r="BP488" s="108" t="str">
        <f>IF(SUM(COUNTIFS('Planificación 2026-1'!F:F,"HUAURA",'Planificación 2026-1'!W:W,C488,'Planificación 2026-1'!H:H,"OB"))&gt;0,"P09"," ")</f>
        <v xml:space="preserve"> </v>
      </c>
      <c r="BQ488" s="108" t="str">
        <f>IF(SUM(COUNTIFS('Planificación 2026-1'!F:F,"HUAURA",'Planificación 2026-1'!W:W,C488,'Planificación 2026-1'!H:H,"MH"))&gt;0,"P31"," ")</f>
        <v xml:space="preserve"> </v>
      </c>
      <c r="BR488" s="108" t="str">
        <f>IF(SUM(COUNTIFS('Planificación 2026-1'!F:F,"HUAURA",'Planificación 2026-1'!W:W,C488,'Planificación 2026-1'!H:H,"IC"))&gt;0,"P32"," ")</f>
        <v xml:space="preserve"> </v>
      </c>
      <c r="BS488" s="108" t="str">
        <f>IF(SUM(COUNTIFS('Planificación 2026-1'!F:F,"HUAURA",'Planificación 2026-1'!W:W,C488,'Planificación 2026-1'!H:H,"AR"))&gt;0,"P34"," ")</f>
        <v xml:space="preserve"> </v>
      </c>
      <c r="BT488" s="108" t="str">
        <f>IF(SUM(COUNTIFS('Planificación 2026-1'!F:F,"HUAURA",'Planificación 2026-1'!W:W,C488,'Planificación 2026-1'!H:H,"T1"))&gt;0,"P35"," ")</f>
        <v xml:space="preserve"> </v>
      </c>
      <c r="BU488" s="108" t="str">
        <f>IF(SUM(COUNTIFS('Planificación 2026-1'!F:F,"HUAURA",'Planificación 2026-1'!W:W,C488,'Planificación 2026-1'!H:H,"T3"))&gt;0,"P36"," ")</f>
        <v xml:space="preserve"> </v>
      </c>
      <c r="BV488" s="108" t="str">
        <f>IF(SUM(COUNTIFS('Planificación 2026-1'!F:F,"HUAURA",'Planificación 2026-1'!W:W,C488,'Planificación 2026-1'!H:H,"T2"))&gt;0,"P37"," ")</f>
        <v xml:space="preserve"> </v>
      </c>
      <c r="BW488" s="108" t="str">
        <f>IF(SUM(COUNTIFS('Planificación 2026-1'!F:F,"HUAURA",'Planificación 2026-1'!W:W,C488,'Planificación 2026-1'!H:H,"AE"))&gt;0,"P38"," ")</f>
        <v xml:space="preserve"> </v>
      </c>
      <c r="BX488" s="108" t="str">
        <f>IF(SUM(COUNTIFS('Planificación 2026-1'!F:F,"HUAURA",'Planificación 2026-1'!W:W,C488,'Planificación 2026-1'!H:H,"T4"))&gt;0,"P55"," ")</f>
        <v xml:space="preserve"> </v>
      </c>
      <c r="BY488" s="109">
        <f>SUMIFS('Planificación 2026-1'!R:R,'Planificación 2026-1'!W:W,C488,'Planificación 2026-1'!H:H,"AF",'Planificación 2026-1'!I:I,"&gt;2")</f>
        <v>0</v>
      </c>
      <c r="BZ488" s="109">
        <f>SUMIFS('Planificación 2026-1'!R:R,'Planificación 2026-1'!W:W,C488,'Planificación 2026-1'!H:H,"EN",'Planificación 2026-1'!I:I,"&gt;2")</f>
        <v>0</v>
      </c>
      <c r="CA488" s="109">
        <f>SUMIFS('Planificación 2026-1'!R:R,'Planificación 2026-1'!W:W,C488,'Planificación 2026-1'!H:H,"IS",'Planificación 2026-1'!I:I,"&gt;2")</f>
        <v>4</v>
      </c>
      <c r="CB488" s="109">
        <f>SUMIFS('Planificación 2026-1'!R:R,'Planificación 2026-1'!W:W,C488,'Planificación 2026-1'!H:H,"PS",'Planificación 2026-1'!I:I,"&gt;2")</f>
        <v>0</v>
      </c>
      <c r="CC488" s="109">
        <f>SUMIFS('Planificación 2026-1'!R:R,'Planificación 2026-1'!W:W,C488,'Planificación 2026-1'!H:H,"IN",'Planificación 2026-1'!I:I,"&gt;2")</f>
        <v>0</v>
      </c>
      <c r="CD488" s="109">
        <f>SUMIFS('Planificación 2026-1'!R:R,'Planificación 2026-1'!W:W,C488,'Planificación 2026-1'!H:H,"CA",'Planificación 2026-1'!I:I,"&gt;2")</f>
        <v>0</v>
      </c>
      <c r="CE488" s="109">
        <f>SUMIFS('Planificación 2026-1'!R:R,'Planificación 2026-1'!W:W,C488,'Planificación 2026-1'!H:H,"DE",'Planificación 2026-1'!I:I,"&gt;2")</f>
        <v>0</v>
      </c>
      <c r="CF488" s="109">
        <f>SUMIFS('Planificación 2026-1'!R:R,'Planificación 2026-1'!W:W,C488,'Planificación 2026-1'!H:H,"OB",'Planificación 2026-1'!I:I,"&gt;2")</f>
        <v>0</v>
      </c>
      <c r="CG488" s="109">
        <f>SUMIFS('Planificación 2026-1'!R:R,'Planificación 2026-1'!W:W,C488,'Planificación 2026-1'!H:H,"MH",'Planificación 2026-1'!I:I,"&gt;2")</f>
        <v>0</v>
      </c>
      <c r="CH488" s="109">
        <f>SUMIFS('Planificación 2026-1'!R:R,'Planificación 2026-1'!W:W,C488,'Planificación 2026-1'!H:H,"IC",'Planificación 2026-1'!I:I,"&gt;2")</f>
        <v>0</v>
      </c>
      <c r="CI488" s="109">
        <f>SUMIFS('Planificación 2026-1'!R:R,'Planificación 2026-1'!W:W,C488,'Planificación 2026-1'!H:H,"AR",'Planificación 2026-1'!I:I,"&gt;2")</f>
        <v>0</v>
      </c>
      <c r="CJ488" s="109">
        <f>SUMIFS('Planificación 2026-1'!R:R,'Planificación 2026-1'!W:W,C488,'Planificación 2026-1'!H:H,"T1",'Planificación 2026-1'!I:I,"&gt;2")</f>
        <v>0</v>
      </c>
      <c r="CK488" s="109">
        <f>SUMIFS('Planificación 2026-1'!R:R,'Planificación 2026-1'!W:W,C488,'Planificación 2026-1'!H:H,"T3",'Planificación 2026-1'!I:I,"&gt;2")</f>
        <v>0</v>
      </c>
      <c r="CL488" s="109">
        <f>SUMIFS('Planificación 2026-1'!R:R,'Planificación 2026-1'!W:W,C488,'Planificación 2026-1'!H:H,"T2",'Planificación 2026-1'!I:I,"&gt;2")</f>
        <v>0</v>
      </c>
      <c r="CM488" s="109">
        <f>SUMIFS('Planificación 2026-1'!R:R,'Planificación 2026-1'!W:W,C488,'Planificación 2026-1'!H:H,"AE",'Planificación 2026-1'!I:I,"&gt;2")</f>
        <v>0</v>
      </c>
      <c r="CN488" s="109">
        <f>SUMIFS('Planificación 2026-1'!R:R,'Planificación 2026-1'!W:W,C488,'Planificación 2026-1'!H:H,"T4",'Planificación 2026-1'!I:I,"&gt;2")</f>
        <v>0</v>
      </c>
      <c r="CO488" s="109">
        <f>SUMIFS('Planificación 2026-1'!R:R,'Planificación 2026-1'!W:W,C488,'Planificación 2026-1'!H:H,"AF",'Planificación 2026-1'!I:I,"&lt;3")</f>
        <v>0</v>
      </c>
      <c r="CP488" s="109">
        <f>SUMIFS('Planificación 2026-1'!R:R,'Planificación 2026-1'!W:W,C488,'Planificación 2026-1'!H:H,"EN",'Planificación 2026-1'!I:I,"&lt;3")</f>
        <v>0</v>
      </c>
      <c r="CQ488" s="109">
        <f>SUMIFS('Planificación 2026-1'!R:R,'Planificación 2026-1'!W:W,C488,'Planificación 2026-1'!H:H,"IS",'Planificación 2026-1'!I:I,"&lt;3")</f>
        <v>0</v>
      </c>
      <c r="CR488" s="109">
        <f>SUMIFS('Planificación 2026-1'!R:R,'Planificación 2026-1'!W:W,C488,'Planificación 2026-1'!H:H,"PS",'Planificación 2026-1'!I:I,"&lt;3")</f>
        <v>0</v>
      </c>
      <c r="CS488" s="109">
        <f>SUMIFS('Planificación 2026-1'!R:R,'Planificación 2026-1'!W:W,C488,'Planificación 2026-1'!H:H,"IN",'Planificación 2026-1'!I:I,"&lt;3")</f>
        <v>12</v>
      </c>
      <c r="CT488" s="109">
        <f>SUMIFS('Planificación 2026-1'!R:R,'Planificación 2026-1'!W:W,C488,'Planificación 2026-1'!H:H,"CA",'Planificación 2026-1'!I:I,"&lt;3")</f>
        <v>0</v>
      </c>
      <c r="CU488" s="109">
        <f>SUMIFS('Planificación 2026-1'!R:R,'Planificación 2026-1'!W:W,C488,'Planificación 2026-1'!H:H,"DE",'Planificación 2026-1'!I:I,"&lt;3")</f>
        <v>5</v>
      </c>
      <c r="CV488" s="109">
        <f>SUMIFS('Planificación 2026-1'!R:R,'Planificación 2026-1'!W:W,C488,'Planificación 2026-1'!H:H,"OB",'Planificación 2026-1'!I:I,"&lt;3")</f>
        <v>0</v>
      </c>
      <c r="CW488" s="109">
        <f>SUMIFS('Planificación 2026-1'!R:R,'Planificación 2026-1'!W:W,C488,'Planificación 2026-1'!H:H,"MH",'Planificación 2026-1'!I:I,"&lt;3")</f>
        <v>0</v>
      </c>
      <c r="CX488" s="109">
        <f>SUMIFS('Planificación 2026-1'!R:R,'Planificación 2026-1'!W:W,C488,'Planificación 2026-1'!H:H,"IC",'Planificación 2026-1'!I:I,"&lt;3")</f>
        <v>0</v>
      </c>
      <c r="CY488" s="109">
        <f>SUMIFS('Planificación 2026-1'!R:R,'Planificación 2026-1'!W:W,C488,'Planificación 2026-1'!H:H,"AR",'Planificación 2026-1'!I:I,"&lt;3")</f>
        <v>4</v>
      </c>
      <c r="CZ488" s="109">
        <f>SUMIFS('Planificación 2026-1'!R:R,'Planificación 2026-1'!W:W,C488,'Planificación 2026-1'!H:H,"T1",'Planificación 2026-1'!I:I,"&lt;3")</f>
        <v>0</v>
      </c>
      <c r="DA488" s="109">
        <f>SUMIFS('Planificación 2026-1'!R:R,'Planificación 2026-1'!W:W,C488,'Planificación 2026-1'!H:H,"T3",'Planificación 2026-1'!I:I,"&lt;3")</f>
        <v>0</v>
      </c>
      <c r="DB488" s="109">
        <f>SUMIFS('Planificación 2026-1'!R:R,'Planificación 2026-1'!W:W,C488,'Planificación 2026-1'!H:H,"T2",'Planificación 2026-1'!I:I,"&lt;3")</f>
        <v>0</v>
      </c>
      <c r="DC488" s="109">
        <f>SUMIFS('Planificación 2026-1'!R:R,'Planificación 2026-1'!W:W,C488,'Planificación 2026-1'!H:H,"AE",'Planificación 2026-1'!I:I,"&lt;3")</f>
        <v>4</v>
      </c>
      <c r="DD488" s="109">
        <f>SUMIFS('Planificación 2026-1'!R:R,'Planificación 2026-1'!W:W,C488,'Planificación 2026-1'!H:H,"T4",'Planificación 2026-1'!I:I,"&lt;3")</f>
        <v>0</v>
      </c>
      <c r="DE488" s="108" t="str">
        <f t="shared" si="72"/>
        <v>P03 P06 P08 P34 P38</v>
      </c>
      <c r="DF488" s="41">
        <f>IF(C488="","",SUMIFS('Planificación 2026-1'!R:R,'Planificación 2026-1'!W:W,C488,'Planificación 2026-1'!F:F,"PRINCIPAL",'Planificación 2026-1'!X:X,"VIRTUAL"))</f>
        <v>8</v>
      </c>
      <c r="DG488" s="41">
        <f>IF(C488="","",SUMIFS('Planificación 2026-1'!R:R,'Planificación 2026-1'!W:W,C488,'Planificación 2026-1'!F:F,"PRINCIPAL",'Planificación 2026-1'!X:X,"PRESENCIAL"))</f>
        <v>9</v>
      </c>
      <c r="DH488" s="41">
        <f>IF(C488="","",SUMIFS('Planificación 2026-1'!R:R,'Planificación 2026-1'!W:W,C488,'Planificación 2026-1'!F:F,"PRINCIPAL",'Planificación 2026-1'!X:X,"HIBRIDO PRESENCIAL"))</f>
        <v>0</v>
      </c>
      <c r="DI488" s="108" t="str">
        <f t="shared" si="73"/>
        <v/>
      </c>
      <c r="DJ488" s="108">
        <f>IF(C488="","",SUMIFS('Planificación 2026-1'!R:R,'Planificación 2026-1'!W:W,C488,'Planificación 2026-1'!F:F,"FILIAL",'Planificación 2026-1'!X:X,"VIRTUAL"))</f>
        <v>0</v>
      </c>
      <c r="DK488" s="110">
        <f>IF(C488="","",SUMIFS('Planificación 2026-1'!R:R,'Planificación 2026-1'!W:W,C488,'Planificación 2026-1'!F:F,"FILIAL",'Planificación 2026-1'!X:X,"PRESENCIAL"))</f>
        <v>0</v>
      </c>
      <c r="DL488" s="61">
        <f>IF(C488="","",SUMIFS('Planificación 2026-1'!R:R,'Planificación 2026-1'!W:W,C488,'Planificación 2026-1'!F:F,"FILIAL",'Planificación 2026-1'!X:X,"HIBRIDO PRESENCIAL"))</f>
        <v>0</v>
      </c>
      <c r="DM488" s="111" t="str">
        <f t="shared" si="74"/>
        <v/>
      </c>
      <c r="DN488" s="108">
        <f>IF(C488="","",SUMIFS('Planificación 2026-1'!R:R,'Planificación 2026-1'!W:W,C488,'Planificación 2026-1'!F:F,"SUNAMPE",'Planificación 2026-1'!X:X,"VIRTUAL"))</f>
        <v>0</v>
      </c>
      <c r="DO488" s="61">
        <f>IF(C488="","",SUMIFS('Planificación 2026-1'!R:R,'Planificación 2026-1'!W:W,C488,'Planificación 2026-1'!F:F,"SUNAMPE",'Planificación 2026-1'!X:X,"PRESENCIAL"))</f>
        <v>0</v>
      </c>
      <c r="DP488" s="111" t="str">
        <f t="shared" si="75"/>
        <v/>
      </c>
      <c r="DQ488" s="108">
        <f>IF(C488="","",SUMIFS('Planificación 2026-1'!R:R,'Planificación 2026-1'!W:W,C488,'Planificación 2026-1'!F:F,"HUAURA",'Planificación 2026-1'!X:X,"VIRTUAL"))</f>
        <v>0</v>
      </c>
      <c r="DR488" s="61">
        <f>IF(C488="","",SUMIFS('Planificación 2026-1'!R:R,'Planificación 2026-1'!W:W,C488,'Planificación 2026-1'!F:F,"HUAURA",'Planificación 2026-1'!X:X,"PRESENCIAL"))</f>
        <v>0</v>
      </c>
      <c r="DS488" s="76">
        <f>SUMIFS('Planificación 2026-1'!R:R,'Planificación 2026-1'!W:W,C488,'Planificación 2026-1'!F:F,"PRINCIPAL",'Planificación 2026-1'!X:X,"VIRTUAL",'Planificación 2026-1'!I:I,"&gt;2")</f>
        <v>0</v>
      </c>
      <c r="DT488" s="76">
        <f>SUMIFS('Planificación 2026-1'!R:R,'Planificación 2026-1'!W:W,C488,'Planificación 2026-1'!F:F,"PRINCIPAL",'Planificación 2026-1'!X:X,"&lt;&gt;VIRTUAL",'Planificación 2026-1'!I:I,"&gt;2")</f>
        <v>4</v>
      </c>
      <c r="DU488" s="76">
        <f>SUMIFS('Planificación 2026-1'!R:R,'Planificación 2026-1'!W:W,C488,'Planificación 2026-1'!F:F,"SUNAMPE",'Planificación 2026-1'!X:X,"VIRTUAL",'Planificación 2026-1'!I:I,"&gt;2")</f>
        <v>0</v>
      </c>
      <c r="DV488" s="76">
        <f>SUMIFS('Planificación 2026-1'!R:R,'Planificación 2026-1'!W:W,C488,'Planificación 2026-1'!F:F,"SUNAMPE",'Planificación 2026-1'!X:X,"&lt;&gt;VIRTUAL",'Planificación 2026-1'!I:I,"&gt;2")</f>
        <v>0</v>
      </c>
      <c r="DW488" s="76">
        <f>SUMIFS('Planificación 2026-1'!R:R,'Planificación 2026-1'!W:W,C488,'Planificación 2026-1'!F:F,"FILIAL",'Planificación 2026-1'!X:X,"VIRTUAL",'Planificación 2026-1'!I:I,"&gt;2")</f>
        <v>0</v>
      </c>
      <c r="DX488" s="76">
        <f>SUMIFS('Planificación 2026-1'!R:R,'Planificación 2026-1'!W:W,C488,'Planificación 2026-1'!F:F,"FILIAL",'Planificación 2026-1'!X:X,"&lt;&gt;VIRTUAL",'Planificación 2026-1'!I:I,"&gt;2")</f>
        <v>0</v>
      </c>
      <c r="DY488" s="76">
        <f>SUMIFS('Planificación 2026-1'!R:R,'Planificación 2026-1'!W:W,C488,'Planificación 2026-1'!F:F,"PORUMA",'Planificación 2026-1'!X:X,"VIRTUAL",'Planificación 2026-1'!I:I,"&gt;2")</f>
        <v>0</v>
      </c>
      <c r="DZ488" s="76">
        <f>SUMIFS('Planificación 2026-1'!R:R,'Planificación 2026-1'!W:W,C488,'Planificación 2026-1'!F:F,"PORUMA",'Planificación 2026-1'!X:X,"&lt;&gt;VIRTUAL",'Planificación 2026-1'!I:I,"&gt;2")</f>
        <v>0</v>
      </c>
      <c r="EA488" s="76">
        <f>SUMIFS('Planificación 2026-1'!R:R,'Planificación 2026-1'!W:W,C488,'Planificación 2026-1'!F:F,"HUAURA",'Planificación 2026-1'!X:X,"VIRTUAL",'Planificación 2026-1'!I:I,"&gt;2")</f>
        <v>0</v>
      </c>
      <c r="EB488" s="76">
        <f>SUMIFS('Planificación 2026-1'!R:R,'Planificación 2026-1'!W:W,C488,'Planificación 2026-1'!F:F,"HUAURA",'Planificación 2026-1'!X:X,"&lt;&gt;VIRTUAL",'Planificación 2026-1'!I:I,"&gt;2")</f>
        <v>0</v>
      </c>
      <c r="EC488" s="76">
        <f>SUMIFS('Planificación 2026-1'!R:R,'Planificación 2026-1'!W:W,C488,'Planificación 2026-1'!F:F,"PRINCIPAL",'Planificación 2026-1'!X:X,"VIRTUAL",'Planificación 2026-1'!I:I,"&lt;3")</f>
        <v>8</v>
      </c>
      <c r="ED488" s="76">
        <f>SUMIFS('Planificación 2026-1'!R:R,'Planificación 2026-1'!W:W,C488,'Planificación 2026-1'!F:F,"PRINCIPAL",'Planificación 2026-1'!X:X,"&lt;&gt;VIRTUAL",'Planificación 2026-1'!I:I,"&lt;3")</f>
        <v>17</v>
      </c>
      <c r="EE488" s="76">
        <f>SUMIFS('Planificación 2026-1'!R:R,'Planificación 2026-1'!W:W,C488,'Planificación 2026-1'!F:F,"SUNAMPE",'Planificación 2026-1'!X:X,"VIRTUAL",'Planificación 2026-1'!I:I,"&lt;3")</f>
        <v>0</v>
      </c>
      <c r="EF488" s="76">
        <f>SUMIFS('Planificación 2026-1'!R:R,'Planificación 2026-1'!W:W,C488,'Planificación 2026-1'!F:F,"SUNAMPE",'Planificación 2026-1'!X:X,"&lt;&gt;VIRTUAL",'Planificación 2026-1'!I:I,"&lt;3")</f>
        <v>0</v>
      </c>
      <c r="EG488" s="76">
        <f>SUMIFS('Planificación 2026-1'!R:R,'Planificación 2026-1'!W:W,C488,'Planificación 2026-1'!F:F,"FILIAL",'Planificación 2026-1'!X:X,"VIRTUAL",'Planificación 2026-1'!I:I,"&lt;3")</f>
        <v>0</v>
      </c>
      <c r="EH488" s="76">
        <f>SUMIFS('Planificación 2026-1'!R:R,'Planificación 2026-1'!W:W,C488,'Planificación 2026-1'!F:F,"FILIAL",'Planificación 2026-1'!X:X,"&lt;&gt;VIRTUAL",'Planificación 2026-1'!I:I,"&lt;3")</f>
        <v>0</v>
      </c>
      <c r="EI488" s="76">
        <f>SUMIFS('Planificación 2026-1'!R:R,'Planificación 2026-1'!W:W,C488,'Planificación 2026-1'!F:F,"PORUMA",'Planificación 2026-1'!X:X,"VIRTUAL",'Planificación 2026-1'!I:I,"&lt;3")</f>
        <v>0</v>
      </c>
      <c r="EJ488" s="76">
        <f>SUMIFS('Planificación 2026-1'!R:R,'Planificación 2026-1'!W:W,C488,'Planificación 2026-1'!F:F,"PORUMA",'Planificación 2026-1'!X:X,"&lt;&gt;VIRTUAL",'Planificación 2026-1'!I:I,"&lt;3")</f>
        <v>0</v>
      </c>
      <c r="EK488" s="76">
        <f>SUMIFS('Planificación 2026-1'!R:R,'Planificación 2026-1'!W:W,C488,'Planificación 2026-1'!F:F,"HUAURA",'Planificación 2026-1'!X:X,"VIRTUAL",'Planificación 2026-1'!I:I,"&lt;3")</f>
        <v>0</v>
      </c>
      <c r="EL488" s="76">
        <f>SUMIFS('Planificación 2026-1'!R:R,'Planificación 2026-1'!W:W,C488,'Planificación 2026-1'!F:F,"HUAURA",'Planificación 2026-1'!X:X,"&lt;&gt;VIRTUAL",'Planificación 2026-1'!I:I,"&lt;3")</f>
        <v>0</v>
      </c>
      <c r="EM488" s="76"/>
      <c r="EN488" s="76">
        <f t="shared" si="68"/>
        <v>8</v>
      </c>
      <c r="EO488" s="76">
        <f t="shared" si="69"/>
        <v>21</v>
      </c>
      <c r="EP488" s="76" t="b">
        <f t="shared" si="70"/>
        <v>1</v>
      </c>
      <c r="EQ488" s="76" t="str">
        <f t="shared" si="71"/>
        <v>SEDE</v>
      </c>
      <c r="ER488" s="76" t="str">
        <f t="shared" si="76"/>
        <v>MAS PRESENCIAL</v>
      </c>
    </row>
    <row r="489" spans="1:148" hidden="1">
      <c r="A489" s="83"/>
      <c r="B489" s="119">
        <v>486</v>
      </c>
      <c r="C489" s="120" t="s">
        <v>664</v>
      </c>
      <c r="D489" s="112">
        <f>SUMIF('Planificación 2026-1'!W:W,C489,'Planificación 2026-1'!R:R)</f>
        <v>12</v>
      </c>
      <c r="E489" s="114" t="s">
        <v>170</v>
      </c>
      <c r="F489" s="115" t="s">
        <v>250</v>
      </c>
      <c r="G489" s="115" t="s">
        <v>153</v>
      </c>
      <c r="H489" s="115" t="s">
        <v>143</v>
      </c>
      <c r="I489" s="107" t="str">
        <f>IF(SUM(COUNTIFS('Planificación 2026-1'!F:F,"PRINCIPAL",'Planificación 2026-1'!W:W,C489,'Planificación 2026-1'!H:H,"AF"))&gt;0,"P01"," ")</f>
        <v xml:space="preserve"> </v>
      </c>
      <c r="J489" s="108" t="str">
        <f>IF(SUM(COUNTIFS('Planificación 2026-1'!F:F,"PRINCIPAL",'Planificación 2026-1'!W:W,C489,'Planificación 2026-1'!H:H,"EN"))&gt;0,"P02"," ")</f>
        <v xml:space="preserve"> </v>
      </c>
      <c r="K489" s="108" t="str">
        <f>IF(SUM(COUNTIFS('Planificación 2026-1'!F:F,"PRINCIPAL",'Planificación 2026-1'!W:W,C489,'Planificación 2026-1'!H:H,"IS"))&gt;0,"P03"," ")</f>
        <v xml:space="preserve"> </v>
      </c>
      <c r="L489" s="108" t="str">
        <f>IF(SUM(COUNTIFS('Planificación 2026-1'!F:F,"PRINCIPAL",'Planificación 2026-1'!W:W,C489,'Planificación 2026-1'!H:H,"PS"))&gt;0,"P04"," ")</f>
        <v xml:space="preserve"> </v>
      </c>
      <c r="M489" s="108"/>
      <c r="N489" s="108" t="str">
        <f>IF(SUM(COUNTIFS('Planificación 2026-1'!F:F,"PRINCIPAL",'Planificación 2026-1'!W:W,C489,'Planificación 2026-1'!H:H,"IN"))&gt;0,"P06"," ")</f>
        <v xml:space="preserve"> </v>
      </c>
      <c r="O489" s="108" t="str">
        <f>IF(SUM(COUNTIFS('Planificación 2026-1'!F:F,"PRINCIPAL",'Planificación 2026-1'!W:W,C489,'Planificación 2026-1'!H:H,"CA"))&gt;0,"P07"," ")</f>
        <v xml:space="preserve"> </v>
      </c>
      <c r="P489" s="108" t="str">
        <f>IF(SUM(COUNTIFS('Planificación 2026-1'!F:F,"PRINCIPAL",'Planificación 2026-1'!W:W,C489,'Planificación 2026-1'!H:H,"DE"))&gt;0,"P08"," ")</f>
        <v>P08</v>
      </c>
      <c r="Q489" s="108" t="str">
        <f>IF(SUM(COUNTIFS('Planificación 2026-1'!F:F,"PRINCIPAL",'Planificación 2026-1'!W:W,C489,'Planificación 2026-1'!H:H,"OB"))&gt;0,"P09"," ")</f>
        <v xml:space="preserve"> </v>
      </c>
      <c r="R489" s="108" t="str">
        <f>IF(SUM(COUNTIFS('Planificación 2026-1'!F:F,"PRINCIPAL",'Planificación 2026-1'!W:W,C489,'Planificación 2026-1'!H:H,"MH"))&gt;0,"P31"," ")</f>
        <v xml:space="preserve"> </v>
      </c>
      <c r="S489" s="108" t="str">
        <f>IF(SUM(COUNTIFS('Planificación 2026-1'!F:F,"PRINCIPAL",'Planificación 2026-1'!W:W,C489,'Planificación 2026-1'!H:H,"IC"))&gt;0,"P32"," ")</f>
        <v>P32</v>
      </c>
      <c r="T489" s="108" t="str">
        <f>IF(SUM(COUNTIFS('Planificación 2026-1'!F:F,"PRINCIPAL",'Planificación 2026-1'!W:W,C489,'Planificación 2026-1'!H:H,"AR"))&gt;0,"P34"," ")</f>
        <v xml:space="preserve"> </v>
      </c>
      <c r="U489" s="108" t="str">
        <f>IF(SUM(COUNTIFS('Planificación 2026-1'!F:F,"PRINCIPAL",'Planificación 2026-1'!W:W,C489,'Planificación 2026-1'!H:H,"T1"))&gt;0,"P35"," ")</f>
        <v xml:space="preserve"> </v>
      </c>
      <c r="V489" s="108" t="str">
        <f>IF(SUM(COUNTIFS('Planificación 2026-1'!F:F,"PRINCIPAL",'Planificación 2026-1'!W:W,C489,'Planificación 2026-1'!H:H,"T3"))&gt;0,"P36"," ")</f>
        <v xml:space="preserve"> </v>
      </c>
      <c r="W489" s="108" t="str">
        <f>IF(SUM(COUNTIFS('Planificación 2026-1'!F:F,"PRINCIPAL",'Planificación 2026-1'!W:W,C489,'Planificación 2026-1'!H:H,"T2"))&gt;0,"P37"," ")</f>
        <v xml:space="preserve"> </v>
      </c>
      <c r="X489" s="108" t="str">
        <f>IF(SUM(COUNTIFS('Planificación 2026-1'!F:F,"PRINCIPAL",'Planificación 2026-1'!W:W,C489,'Planificación 2026-1'!H:H,"AE"))&gt;0,"P38"," ")</f>
        <v xml:space="preserve"> </v>
      </c>
      <c r="Y489" s="108" t="str">
        <f>IF(SUM(COUNTIFS('Planificación 2026-1'!F:F,"PRINCIPAL",'Planificación 2026-1'!W:W,C489,'Planificación 2026-1'!H:H,"T4"))&gt;0,"P55"," ")</f>
        <v xml:space="preserve"> </v>
      </c>
      <c r="Z489" s="108" t="str">
        <f>IF(SUM(COUNTIFS('Planificación 2026-1'!F:F,"FILIAL",'Planificación 2026-1'!W:W,C489,'Planificación 2026-1'!H:H,"AF"))&gt;0," P01"," ")</f>
        <v xml:space="preserve"> </v>
      </c>
      <c r="AA489" s="108" t="str">
        <f>IF(SUM(COUNTIFS('Planificación 2026-1'!F:F,"FILIAL",'Planificación 2026-1'!W:W,C489,'Planificación 2026-1'!H:H,"EN"))&gt;0,"P02"," ")</f>
        <v xml:space="preserve"> </v>
      </c>
      <c r="AB489" s="108" t="str">
        <f>IF(SUM(COUNTIFS('Planificación 2026-1'!F:F,"FILIAL",'Planificación 2026-1'!W:W,C489,'Planificación 2026-1'!H:H,"IS"))&gt;0,"P03"," ")</f>
        <v xml:space="preserve"> </v>
      </c>
      <c r="AC489" s="108" t="str">
        <f>IF(SUM(COUNTIFS('Planificación 2026-1'!F:F,"FILIAL",'Planificación 2026-1'!W:W,C489,'Planificación 2026-1'!H:H,"PS"))&gt;0,"P04"," ")</f>
        <v xml:space="preserve"> </v>
      </c>
      <c r="AD489" s="108"/>
      <c r="AE489" s="108" t="str">
        <f>IF(SUM(COUNTIFS('Planificación 2026-1'!F:F,"FILIAL",'Planificación 2026-1'!W:W,C489,'Planificación 2026-1'!H:H,"IN"))&gt;0,"P06"," ")</f>
        <v xml:space="preserve"> </v>
      </c>
      <c r="AF489" s="108" t="str">
        <f>IF(SUM(COUNTIFS('Planificación 2026-1'!F:F,"FILIAL",'Planificación 2026-1'!W:W,C489,'Planificación 2026-1'!H:H,"CA"))&gt;0,"P07"," ")</f>
        <v xml:space="preserve"> </v>
      </c>
      <c r="AG489" s="108" t="str">
        <f>IF(SUM(COUNTIFS('Planificación 2026-1'!F:F,"FILIAL",'Planificación 2026-1'!W:W,C489,'Planificación 2026-1'!H:H,"DE"))&gt;0,"P08"," ")</f>
        <v xml:space="preserve"> </v>
      </c>
      <c r="AH489" s="108" t="str">
        <f>IF(SUM(COUNTIFS('Planificación 2026-1'!F:F,"FILIAL",'Planificación 2026-1'!W:W,C489,'Planificación 2026-1'!H:H,"OB"))&gt;0,"P09"," ")</f>
        <v xml:space="preserve"> </v>
      </c>
      <c r="AI489" s="108" t="str">
        <f>IF(SUM(COUNTIFS('Planificación 2026-1'!F:F,"FILIAL",'Planificación 2026-1'!W:W,C489,'Planificación 2026-1'!H:H,"MH"))&gt;0,"P31"," ")</f>
        <v xml:space="preserve"> </v>
      </c>
      <c r="AJ489" s="108" t="str">
        <f>IF(SUM(COUNTIFS('Planificación 2026-1'!F:F,"FILIAL",'Planificación 2026-1'!W:W,C489,'Planificación 2026-1'!H:H,"IC"))&gt;0,"P32"," ")</f>
        <v xml:space="preserve"> </v>
      </c>
      <c r="AK489" s="108" t="str">
        <f>IF(SUM(COUNTIFS('Planificación 2026-1'!F:F,"FILIAL",'Planificación 2026-1'!W:W,C489,'Planificación 2026-1'!H:H,"AR"))&gt;0,"P34"," ")</f>
        <v xml:space="preserve"> </v>
      </c>
      <c r="AL489" s="108" t="str">
        <f>IF(SUM(COUNTIFS('Planificación 2026-1'!F:F,"FILIAL",'Planificación 2026-1'!W:W,C489,'Planificación 2026-1'!H:H,"T1"))&gt;0,"P35"," ")</f>
        <v xml:space="preserve"> </v>
      </c>
      <c r="AM489" s="108" t="str">
        <f>IF(SUM(COUNTIFS('Planificación 2026-1'!F:F,"FILIAL",'Planificación 2026-1'!W:W,C489,'Planificación 2026-1'!H:H,"T3"))&gt;0,"P36"," ")</f>
        <v xml:space="preserve"> </v>
      </c>
      <c r="AN489" s="108" t="str">
        <f>IF(SUM(COUNTIFS('Planificación 2026-1'!F:F,"FILIAL",'Planificación 2026-1'!W:W,C489,'Planificación 2026-1'!H:H,"T2"))&gt;0,"P37"," ")</f>
        <v xml:space="preserve"> </v>
      </c>
      <c r="AO489" s="108" t="str">
        <f>IF(SUM(COUNTIFS('Planificación 2026-1'!F:F,"FILIAL",'Planificación 2026-1'!W:W,C489,'Planificación 2026-1'!H:H,"AE"))&gt;0,"P38"," ")</f>
        <v xml:space="preserve"> </v>
      </c>
      <c r="AP489" s="108" t="str">
        <f>IF(SUM(COUNTIFS('Planificación 2026-1'!F:F,"FILIAL",'Planificación 2026-1'!W:W,C489,'Planificación 2026-1'!H:H,"T4"))&gt;0,"P55"," ")</f>
        <v xml:space="preserve"> </v>
      </c>
      <c r="AQ489" s="108" t="str">
        <f>IF(SUM(COUNTIFS('Planificación 2026-1'!F:F,"SUNAMPE",'Planificación 2026-1'!W:W,C489,'Planificación 2026-1'!H:H,"AF"))&gt;0," P01"," ")</f>
        <v xml:space="preserve"> </v>
      </c>
      <c r="AR489" s="108" t="str">
        <f>IF(SUM(COUNTIFS('Planificación 2026-1'!F:F,"SUNAMPE",'Planificación 2026-1'!W:W,C489,'Planificación 2026-1'!H:H,"EN"))&gt;0,"P02"," ")</f>
        <v xml:space="preserve"> </v>
      </c>
      <c r="AS489" s="108" t="str">
        <f>IF(SUM(COUNTIFS('Planificación 2026-1'!F:F,"SUNAMPE",'Planificación 2026-1'!W:W,C489,'Planificación 2026-1'!H:H,"IS"))&gt;0,"P03"," ")</f>
        <v xml:space="preserve"> </v>
      </c>
      <c r="AT489" s="108" t="str">
        <f>IF(SUM(COUNTIFS('Planificación 2026-1'!F:F,"SUNAMPE",'Planificación 2026-1'!W:W,C489,'Planificación 2026-1'!H:H,"PS"))&gt;0,"P04"," ")</f>
        <v xml:space="preserve"> </v>
      </c>
      <c r="AU489" s="108"/>
      <c r="AV489" s="108" t="str">
        <f>IF(SUM(COUNTIFS('Planificación 2026-1'!F:F,"SUNAMPE",'Planificación 2026-1'!W:W,C489,'Planificación 2026-1'!H:H,"IN"))&gt;0,"P06"," ")</f>
        <v xml:space="preserve"> </v>
      </c>
      <c r="AW489" s="108" t="str">
        <f>IF(SUM(COUNTIFS('Planificación 2026-1'!F:F,"SUNAMPE",'Planificación 2026-1'!W:W,C489,'Planificación 2026-1'!H:H,"CA"))&gt;0,"P07"," ")</f>
        <v xml:space="preserve"> </v>
      </c>
      <c r="AX489" s="108" t="str">
        <f>IF(SUM(COUNTIFS('Planificación 2026-1'!F:F,"SUNAMPE",'Planificación 2026-1'!W:W,C489,'Planificación 2026-1'!H:H,"DE"))&gt;0,"P08"," ")</f>
        <v xml:space="preserve"> </v>
      </c>
      <c r="AY489" s="108" t="str">
        <f>IF(SUM(COUNTIFS('Planificación 2026-1'!F:F,"SUNAMPE",'Planificación 2026-1'!W:W,C489,'Planificación 2026-1'!H:H,"OB"))&gt;0,"P09"," ")</f>
        <v xml:space="preserve"> </v>
      </c>
      <c r="AZ489" s="108" t="str">
        <f>IF(SUM(COUNTIFS('Planificación 2026-1'!F:F,"SUNAMPE",'Planificación 2026-1'!W:W,C489,'Planificación 2026-1'!H:H,"MH"))&gt;0,"P31"," ")</f>
        <v xml:space="preserve"> </v>
      </c>
      <c r="BA489" s="108" t="str">
        <f>IF(SUM(COUNTIFS('Planificación 2026-1'!F:F,"SUNAMPE",'Planificación 2026-1'!W:W,C489,'Planificación 2026-1'!H:H,"IC"))&gt;0,"P32"," ")</f>
        <v xml:space="preserve"> </v>
      </c>
      <c r="BB489" s="108" t="str">
        <f>IF(SUM(COUNTIFS('Planificación 2026-1'!F:F,"SUNAMPE",'Planificación 2026-1'!W:W,C489,'Planificación 2026-1'!H:H,"AR"))&gt;0,"P34"," ")</f>
        <v xml:space="preserve"> </v>
      </c>
      <c r="BC489" s="108" t="str">
        <f>IF(SUM(COUNTIFS('Planificación 2026-1'!F:F,"SUNAMPE",'Planificación 2026-1'!W:W,C489,'Planificación 2026-1'!H:H,"T1"))&gt;0,"P35"," ")</f>
        <v xml:space="preserve"> </v>
      </c>
      <c r="BD489" s="108" t="str">
        <f>IF(SUM(COUNTIFS('Planificación 2026-1'!F:F,"SUNAMPE",'Planificación 2026-1'!W:W,C489,'Planificación 2026-1'!H:H,"T3"))&gt;0,"P36"," ")</f>
        <v xml:space="preserve"> </v>
      </c>
      <c r="BE489" s="108" t="str">
        <f>IF(SUM(COUNTIFS('Planificación 2026-1'!F:F,"SUNAMPE",'Planificación 2026-1'!W:W,C489,'Planificación 2026-1'!H:H,"T2"))&gt;0,"P37"," ")</f>
        <v xml:space="preserve"> </v>
      </c>
      <c r="BF489" s="108" t="str">
        <f>IF(SUM(COUNTIFS('Planificación 2026-1'!F:F,"SUNAMPE",'Planificación 2026-1'!W:W,C489,'Planificación 2026-1'!H:H,"AE"))&gt;0,"P38"," ")</f>
        <v xml:space="preserve"> </v>
      </c>
      <c r="BG489" s="108" t="str">
        <f>IF(SUM(COUNTIFS('Planificación 2026-1'!F:F,"SUNAMPE",'Planificación 2026-1'!W:W,C489,'Planificación 2026-1'!H:H,"T4"))&gt;0,"P55"," ")</f>
        <v xml:space="preserve"> </v>
      </c>
      <c r="BH489" s="108" t="str">
        <f>IF(SUM(COUNTIFS('Planificación 2026-1'!F:F,"HUAURA",'Planificación 2026-1'!W:W,C489,'Planificación 2026-1'!H:H,"AF"))&gt;0," P01"," ")</f>
        <v xml:space="preserve"> </v>
      </c>
      <c r="BI489" s="108" t="str">
        <f>IF(SUM(COUNTIFS('Planificación 2026-1'!F:F,"HUAURA",'Planificación 2026-1'!W:W,C489,'Planificación 2026-1'!H:H,"EN"))&gt;0,"P02"," ")</f>
        <v xml:space="preserve"> </v>
      </c>
      <c r="BJ489" s="108" t="str">
        <f>IF(SUM(COUNTIFS('Planificación 2026-1'!F:F,"HUAURA",'Planificación 2026-1'!W:W,C489,'Planificación 2026-1'!H:H,"IS"))&gt;0,"P03"," ")</f>
        <v xml:space="preserve"> </v>
      </c>
      <c r="BK489" s="108" t="str">
        <f>IF(SUM(COUNTIFS('Planificación 2026-1'!F:F,"HUAURA",'Planificación 2026-1'!W:W,C489,'Planificación 2026-1'!H:H,"PS"))&gt;0,"P04"," ")</f>
        <v xml:space="preserve"> </v>
      </c>
      <c r="BL489" s="108"/>
      <c r="BM489" s="108" t="str">
        <f>IF(SUM(COUNTIFS('Planificación 2026-1'!F:F,"HUAURA",'Planificación 2026-1'!W:W,C489,'Planificación 2026-1'!H:H,"IN"))&gt;0,"P06"," ")</f>
        <v xml:space="preserve"> </v>
      </c>
      <c r="BN489" s="108" t="str">
        <f>IF(SUM(COUNTIFS('Planificación 2026-1'!F:F,"HUAURA",'Planificación 2026-1'!W:W,C489,'Planificación 2026-1'!H:H,"CA"))&gt;0,"P07"," ")</f>
        <v xml:space="preserve"> </v>
      </c>
      <c r="BO489" s="108" t="str">
        <f>IF(SUM(COUNTIFS('Planificación 2026-1'!F:F,"HUAURA",'Planificación 2026-1'!W:W,C489,'Planificación 2026-1'!H:H,"DE"))&gt;0,"P08"," ")</f>
        <v xml:space="preserve"> </v>
      </c>
      <c r="BP489" s="108" t="str">
        <f>IF(SUM(COUNTIFS('Planificación 2026-1'!F:F,"HUAURA",'Planificación 2026-1'!W:W,C489,'Planificación 2026-1'!H:H,"OB"))&gt;0,"P09"," ")</f>
        <v xml:space="preserve"> </v>
      </c>
      <c r="BQ489" s="108" t="str">
        <f>IF(SUM(COUNTIFS('Planificación 2026-1'!F:F,"HUAURA",'Planificación 2026-1'!W:W,C489,'Planificación 2026-1'!H:H,"MH"))&gt;0,"P31"," ")</f>
        <v xml:space="preserve"> </v>
      </c>
      <c r="BR489" s="108" t="str">
        <f>IF(SUM(COUNTIFS('Planificación 2026-1'!F:F,"HUAURA",'Planificación 2026-1'!W:W,C489,'Planificación 2026-1'!H:H,"IC"))&gt;0,"P32"," ")</f>
        <v xml:space="preserve"> </v>
      </c>
      <c r="BS489" s="108" t="str">
        <f>IF(SUM(COUNTIFS('Planificación 2026-1'!F:F,"HUAURA",'Planificación 2026-1'!W:W,C489,'Planificación 2026-1'!H:H,"AR"))&gt;0,"P34"," ")</f>
        <v xml:space="preserve"> </v>
      </c>
      <c r="BT489" s="108" t="str">
        <f>IF(SUM(COUNTIFS('Planificación 2026-1'!F:F,"HUAURA",'Planificación 2026-1'!W:W,C489,'Planificación 2026-1'!H:H,"T1"))&gt;0,"P35"," ")</f>
        <v xml:space="preserve"> </v>
      </c>
      <c r="BU489" s="108" t="str">
        <f>IF(SUM(COUNTIFS('Planificación 2026-1'!F:F,"HUAURA",'Planificación 2026-1'!W:W,C489,'Planificación 2026-1'!H:H,"T3"))&gt;0,"P36"," ")</f>
        <v xml:space="preserve"> </v>
      </c>
      <c r="BV489" s="108" t="str">
        <f>IF(SUM(COUNTIFS('Planificación 2026-1'!F:F,"HUAURA",'Planificación 2026-1'!W:W,C489,'Planificación 2026-1'!H:H,"T2"))&gt;0,"P37"," ")</f>
        <v xml:space="preserve"> </v>
      </c>
      <c r="BW489" s="108" t="str">
        <f>IF(SUM(COUNTIFS('Planificación 2026-1'!F:F,"HUAURA",'Planificación 2026-1'!W:W,C489,'Planificación 2026-1'!H:H,"AE"))&gt;0,"P38"," ")</f>
        <v xml:space="preserve"> </v>
      </c>
      <c r="BX489" s="108" t="str">
        <f>IF(SUM(COUNTIFS('Planificación 2026-1'!F:F,"HUAURA",'Planificación 2026-1'!W:W,C489,'Planificación 2026-1'!H:H,"T4"))&gt;0,"P55"," ")</f>
        <v xml:space="preserve"> </v>
      </c>
      <c r="BY489" s="109">
        <f>SUMIFS('Planificación 2026-1'!R:R,'Planificación 2026-1'!W:W,C489,'Planificación 2026-1'!H:H,"AF",'Planificación 2026-1'!I:I,"&gt;2")</f>
        <v>0</v>
      </c>
      <c r="BZ489" s="109">
        <f>SUMIFS('Planificación 2026-1'!R:R,'Planificación 2026-1'!W:W,C489,'Planificación 2026-1'!H:H,"EN",'Planificación 2026-1'!I:I,"&gt;2")</f>
        <v>0</v>
      </c>
      <c r="CA489" s="109">
        <f>SUMIFS('Planificación 2026-1'!R:R,'Planificación 2026-1'!W:W,C489,'Planificación 2026-1'!H:H,"IS",'Planificación 2026-1'!I:I,"&gt;2")</f>
        <v>0</v>
      </c>
      <c r="CB489" s="109">
        <f>SUMIFS('Planificación 2026-1'!R:R,'Planificación 2026-1'!W:W,C489,'Planificación 2026-1'!H:H,"PS",'Planificación 2026-1'!I:I,"&gt;2")</f>
        <v>0</v>
      </c>
      <c r="CC489" s="109">
        <f>SUMIFS('Planificación 2026-1'!R:R,'Planificación 2026-1'!W:W,C489,'Planificación 2026-1'!H:H,"IN",'Planificación 2026-1'!I:I,"&gt;2")</f>
        <v>0</v>
      </c>
      <c r="CD489" s="109">
        <f>SUMIFS('Planificación 2026-1'!R:R,'Planificación 2026-1'!W:W,C489,'Planificación 2026-1'!H:H,"CA",'Planificación 2026-1'!I:I,"&gt;2")</f>
        <v>0</v>
      </c>
      <c r="CE489" s="109">
        <f>SUMIFS('Planificación 2026-1'!R:R,'Planificación 2026-1'!W:W,C489,'Planificación 2026-1'!H:H,"DE",'Planificación 2026-1'!I:I,"&gt;2")</f>
        <v>0</v>
      </c>
      <c r="CF489" s="109">
        <f>SUMIFS('Planificación 2026-1'!R:R,'Planificación 2026-1'!W:W,C489,'Planificación 2026-1'!H:H,"OB",'Planificación 2026-1'!I:I,"&gt;2")</f>
        <v>0</v>
      </c>
      <c r="CG489" s="109">
        <f>SUMIFS('Planificación 2026-1'!R:R,'Planificación 2026-1'!W:W,C489,'Planificación 2026-1'!H:H,"MH",'Planificación 2026-1'!I:I,"&gt;2")</f>
        <v>0</v>
      </c>
      <c r="CH489" s="109">
        <f>SUMIFS('Planificación 2026-1'!R:R,'Planificación 2026-1'!W:W,C489,'Planificación 2026-1'!H:H,"IC",'Planificación 2026-1'!I:I,"&gt;2")</f>
        <v>0</v>
      </c>
      <c r="CI489" s="109">
        <f>SUMIFS('Planificación 2026-1'!R:R,'Planificación 2026-1'!W:W,C489,'Planificación 2026-1'!H:H,"AR",'Planificación 2026-1'!I:I,"&gt;2")</f>
        <v>0</v>
      </c>
      <c r="CJ489" s="109">
        <f>SUMIFS('Planificación 2026-1'!R:R,'Planificación 2026-1'!W:W,C489,'Planificación 2026-1'!H:H,"T1",'Planificación 2026-1'!I:I,"&gt;2")</f>
        <v>0</v>
      </c>
      <c r="CK489" s="109">
        <f>SUMIFS('Planificación 2026-1'!R:R,'Planificación 2026-1'!W:W,C489,'Planificación 2026-1'!H:H,"T3",'Planificación 2026-1'!I:I,"&gt;2")</f>
        <v>0</v>
      </c>
      <c r="CL489" s="109">
        <f>SUMIFS('Planificación 2026-1'!R:R,'Planificación 2026-1'!W:W,C489,'Planificación 2026-1'!H:H,"T2",'Planificación 2026-1'!I:I,"&gt;2")</f>
        <v>0</v>
      </c>
      <c r="CM489" s="109">
        <f>SUMIFS('Planificación 2026-1'!R:R,'Planificación 2026-1'!W:W,C489,'Planificación 2026-1'!H:H,"AE",'Planificación 2026-1'!I:I,"&gt;2")</f>
        <v>0</v>
      </c>
      <c r="CN489" s="109">
        <f>SUMIFS('Planificación 2026-1'!R:R,'Planificación 2026-1'!W:W,C489,'Planificación 2026-1'!H:H,"T4",'Planificación 2026-1'!I:I,"&gt;2")</f>
        <v>0</v>
      </c>
      <c r="CO489" s="109">
        <f>SUMIFS('Planificación 2026-1'!R:R,'Planificación 2026-1'!W:W,C489,'Planificación 2026-1'!H:H,"AF",'Planificación 2026-1'!I:I,"&lt;3")</f>
        <v>0</v>
      </c>
      <c r="CP489" s="109">
        <f>SUMIFS('Planificación 2026-1'!R:R,'Planificación 2026-1'!W:W,C489,'Planificación 2026-1'!H:H,"EN",'Planificación 2026-1'!I:I,"&lt;3")</f>
        <v>0</v>
      </c>
      <c r="CQ489" s="109">
        <f>SUMIFS('Planificación 2026-1'!R:R,'Planificación 2026-1'!W:W,C489,'Planificación 2026-1'!H:H,"IS",'Planificación 2026-1'!I:I,"&lt;3")</f>
        <v>0</v>
      </c>
      <c r="CR489" s="109">
        <f>SUMIFS('Planificación 2026-1'!R:R,'Planificación 2026-1'!W:W,C489,'Planificación 2026-1'!H:H,"PS",'Planificación 2026-1'!I:I,"&lt;3")</f>
        <v>0</v>
      </c>
      <c r="CS489" s="109">
        <f>SUMIFS('Planificación 2026-1'!R:R,'Planificación 2026-1'!W:W,C489,'Planificación 2026-1'!H:H,"IN",'Planificación 2026-1'!I:I,"&lt;3")</f>
        <v>0</v>
      </c>
      <c r="CT489" s="109">
        <f>SUMIFS('Planificación 2026-1'!R:R,'Planificación 2026-1'!W:W,C489,'Planificación 2026-1'!H:H,"CA",'Planificación 2026-1'!I:I,"&lt;3")</f>
        <v>0</v>
      </c>
      <c r="CU489" s="109">
        <f>SUMIFS('Planificación 2026-1'!R:R,'Planificación 2026-1'!W:W,C489,'Planificación 2026-1'!H:H,"DE",'Planificación 2026-1'!I:I,"&lt;3")</f>
        <v>8</v>
      </c>
      <c r="CV489" s="109">
        <f>SUMIFS('Planificación 2026-1'!R:R,'Planificación 2026-1'!W:W,C489,'Planificación 2026-1'!H:H,"OB",'Planificación 2026-1'!I:I,"&lt;3")</f>
        <v>0</v>
      </c>
      <c r="CW489" s="109">
        <f>SUMIFS('Planificación 2026-1'!R:R,'Planificación 2026-1'!W:W,C489,'Planificación 2026-1'!H:H,"MH",'Planificación 2026-1'!I:I,"&lt;3")</f>
        <v>0</v>
      </c>
      <c r="CX489" s="109">
        <f>SUMIFS('Planificación 2026-1'!R:R,'Planificación 2026-1'!W:W,C489,'Planificación 2026-1'!H:H,"IC",'Planificación 2026-1'!I:I,"&lt;3")</f>
        <v>4</v>
      </c>
      <c r="CY489" s="109">
        <f>SUMIFS('Planificación 2026-1'!R:R,'Planificación 2026-1'!W:W,C489,'Planificación 2026-1'!H:H,"AR",'Planificación 2026-1'!I:I,"&lt;3")</f>
        <v>0</v>
      </c>
      <c r="CZ489" s="109">
        <f>SUMIFS('Planificación 2026-1'!R:R,'Planificación 2026-1'!W:W,C489,'Planificación 2026-1'!H:H,"T1",'Planificación 2026-1'!I:I,"&lt;3")</f>
        <v>0</v>
      </c>
      <c r="DA489" s="109">
        <f>SUMIFS('Planificación 2026-1'!R:R,'Planificación 2026-1'!W:W,C489,'Planificación 2026-1'!H:H,"T3",'Planificación 2026-1'!I:I,"&lt;3")</f>
        <v>0</v>
      </c>
      <c r="DB489" s="109">
        <f>SUMIFS('Planificación 2026-1'!R:R,'Planificación 2026-1'!W:W,C489,'Planificación 2026-1'!H:H,"T2",'Planificación 2026-1'!I:I,"&lt;3")</f>
        <v>0</v>
      </c>
      <c r="DC489" s="109">
        <f>SUMIFS('Planificación 2026-1'!R:R,'Planificación 2026-1'!W:W,C489,'Planificación 2026-1'!H:H,"AE",'Planificación 2026-1'!I:I,"&lt;3")</f>
        <v>0</v>
      </c>
      <c r="DD489" s="109">
        <f>SUMIFS('Planificación 2026-1'!R:R,'Planificación 2026-1'!W:W,C489,'Planificación 2026-1'!H:H,"T4",'Planificación 2026-1'!I:I,"&lt;3")</f>
        <v>0</v>
      </c>
      <c r="DE489" s="108" t="str">
        <f t="shared" si="72"/>
        <v>P08 P32</v>
      </c>
      <c r="DF489" s="41">
        <f>IF(C489="","",SUMIFS('Planificación 2026-1'!R:R,'Planificación 2026-1'!W:W,C489,'Planificación 2026-1'!F:F,"PRINCIPAL",'Planificación 2026-1'!X:X,"VIRTUAL"))</f>
        <v>12</v>
      </c>
      <c r="DG489" s="41">
        <f>IF(C489="","",SUMIFS('Planificación 2026-1'!R:R,'Planificación 2026-1'!W:W,C489,'Planificación 2026-1'!F:F,"PRINCIPAL",'Planificación 2026-1'!X:X,"PRESENCIAL"))</f>
        <v>0</v>
      </c>
      <c r="DH489" s="41">
        <f>IF(C489="","",SUMIFS('Planificación 2026-1'!R:R,'Planificación 2026-1'!W:W,C489,'Planificación 2026-1'!F:F,"PRINCIPAL",'Planificación 2026-1'!X:X,"HIBRIDO PRESENCIAL"))</f>
        <v>0</v>
      </c>
      <c r="DI489" s="108" t="str">
        <f t="shared" si="73"/>
        <v/>
      </c>
      <c r="DJ489" s="108">
        <f>IF(C489="","",SUMIFS('Planificación 2026-1'!R:R,'Planificación 2026-1'!W:W,C489,'Planificación 2026-1'!F:F,"FILIAL",'Planificación 2026-1'!X:X,"VIRTUAL"))</f>
        <v>0</v>
      </c>
      <c r="DK489" s="110">
        <f>IF(C489="","",SUMIFS('Planificación 2026-1'!R:R,'Planificación 2026-1'!W:W,C489,'Planificación 2026-1'!F:F,"FILIAL",'Planificación 2026-1'!X:X,"PRESENCIAL"))</f>
        <v>0</v>
      </c>
      <c r="DL489" s="61">
        <f>IF(C489="","",SUMIFS('Planificación 2026-1'!R:R,'Planificación 2026-1'!W:W,C489,'Planificación 2026-1'!F:F,"FILIAL",'Planificación 2026-1'!X:X,"HIBRIDO PRESENCIAL"))</f>
        <v>0</v>
      </c>
      <c r="DM489" s="111" t="str">
        <f t="shared" si="74"/>
        <v/>
      </c>
      <c r="DN489" s="108">
        <f>IF(C489="","",SUMIFS('Planificación 2026-1'!R:R,'Planificación 2026-1'!W:W,C489,'Planificación 2026-1'!F:F,"SUNAMPE",'Planificación 2026-1'!X:X,"VIRTUAL"))</f>
        <v>0</v>
      </c>
      <c r="DO489" s="61">
        <f>IF(C489="","",SUMIFS('Planificación 2026-1'!R:R,'Planificación 2026-1'!W:W,C489,'Planificación 2026-1'!F:F,"SUNAMPE",'Planificación 2026-1'!X:X,"PRESENCIAL"))</f>
        <v>0</v>
      </c>
      <c r="DP489" s="111" t="str">
        <f t="shared" si="75"/>
        <v/>
      </c>
      <c r="DQ489" s="108">
        <f>IF(C489="","",SUMIFS('Planificación 2026-1'!R:R,'Planificación 2026-1'!W:W,C489,'Planificación 2026-1'!F:F,"HUAURA",'Planificación 2026-1'!X:X,"VIRTUAL"))</f>
        <v>0</v>
      </c>
      <c r="DR489" s="61">
        <f>IF(C489="","",SUMIFS('Planificación 2026-1'!R:R,'Planificación 2026-1'!W:W,C489,'Planificación 2026-1'!F:F,"HUAURA",'Planificación 2026-1'!X:X,"PRESENCIAL"))</f>
        <v>0</v>
      </c>
      <c r="DS489" s="76">
        <f>SUMIFS('Planificación 2026-1'!R:R,'Planificación 2026-1'!W:W,C489,'Planificación 2026-1'!F:F,"PRINCIPAL",'Planificación 2026-1'!X:X,"VIRTUAL",'Planificación 2026-1'!I:I,"&gt;2")</f>
        <v>0</v>
      </c>
      <c r="DT489" s="76">
        <f>SUMIFS('Planificación 2026-1'!R:R,'Planificación 2026-1'!W:W,C489,'Planificación 2026-1'!F:F,"PRINCIPAL",'Planificación 2026-1'!X:X,"&lt;&gt;VIRTUAL",'Planificación 2026-1'!I:I,"&gt;2")</f>
        <v>0</v>
      </c>
      <c r="DU489" s="76">
        <f>SUMIFS('Planificación 2026-1'!R:R,'Planificación 2026-1'!W:W,C489,'Planificación 2026-1'!F:F,"SUNAMPE",'Planificación 2026-1'!X:X,"VIRTUAL",'Planificación 2026-1'!I:I,"&gt;2")</f>
        <v>0</v>
      </c>
      <c r="DV489" s="76">
        <f>SUMIFS('Planificación 2026-1'!R:R,'Planificación 2026-1'!W:W,C489,'Planificación 2026-1'!F:F,"SUNAMPE",'Planificación 2026-1'!X:X,"&lt;&gt;VIRTUAL",'Planificación 2026-1'!I:I,"&gt;2")</f>
        <v>0</v>
      </c>
      <c r="DW489" s="76">
        <f>SUMIFS('Planificación 2026-1'!R:R,'Planificación 2026-1'!W:W,C489,'Planificación 2026-1'!F:F,"FILIAL",'Planificación 2026-1'!X:X,"VIRTUAL",'Planificación 2026-1'!I:I,"&gt;2")</f>
        <v>0</v>
      </c>
      <c r="DX489" s="76">
        <f>SUMIFS('Planificación 2026-1'!R:R,'Planificación 2026-1'!W:W,C489,'Planificación 2026-1'!F:F,"FILIAL",'Planificación 2026-1'!X:X,"&lt;&gt;VIRTUAL",'Planificación 2026-1'!I:I,"&gt;2")</f>
        <v>0</v>
      </c>
      <c r="DY489" s="76">
        <f>SUMIFS('Planificación 2026-1'!R:R,'Planificación 2026-1'!W:W,C489,'Planificación 2026-1'!F:F,"PORUMA",'Planificación 2026-1'!X:X,"VIRTUAL",'Planificación 2026-1'!I:I,"&gt;2")</f>
        <v>0</v>
      </c>
      <c r="DZ489" s="76">
        <f>SUMIFS('Planificación 2026-1'!R:R,'Planificación 2026-1'!W:W,C489,'Planificación 2026-1'!F:F,"PORUMA",'Planificación 2026-1'!X:X,"&lt;&gt;VIRTUAL",'Planificación 2026-1'!I:I,"&gt;2")</f>
        <v>0</v>
      </c>
      <c r="EA489" s="76">
        <f>SUMIFS('Planificación 2026-1'!R:R,'Planificación 2026-1'!W:W,C489,'Planificación 2026-1'!F:F,"HUAURA",'Planificación 2026-1'!X:X,"VIRTUAL",'Planificación 2026-1'!I:I,"&gt;2")</f>
        <v>0</v>
      </c>
      <c r="EB489" s="76">
        <f>SUMIFS('Planificación 2026-1'!R:R,'Planificación 2026-1'!W:W,C489,'Planificación 2026-1'!F:F,"HUAURA",'Planificación 2026-1'!X:X,"&lt;&gt;VIRTUAL",'Planificación 2026-1'!I:I,"&gt;2")</f>
        <v>0</v>
      </c>
      <c r="EC489" s="76">
        <f>SUMIFS('Planificación 2026-1'!R:R,'Planificación 2026-1'!W:W,C489,'Planificación 2026-1'!F:F,"PRINCIPAL",'Planificación 2026-1'!X:X,"VIRTUAL",'Planificación 2026-1'!I:I,"&lt;3")</f>
        <v>12</v>
      </c>
      <c r="ED489" s="76">
        <f>SUMIFS('Planificación 2026-1'!R:R,'Planificación 2026-1'!W:W,C489,'Planificación 2026-1'!F:F,"PRINCIPAL",'Planificación 2026-1'!X:X,"&lt;&gt;VIRTUAL",'Planificación 2026-1'!I:I,"&lt;3")</f>
        <v>0</v>
      </c>
      <c r="EE489" s="76">
        <f>SUMIFS('Planificación 2026-1'!R:R,'Planificación 2026-1'!W:W,C489,'Planificación 2026-1'!F:F,"SUNAMPE",'Planificación 2026-1'!X:X,"VIRTUAL",'Planificación 2026-1'!I:I,"&lt;3")</f>
        <v>0</v>
      </c>
      <c r="EF489" s="76">
        <f>SUMIFS('Planificación 2026-1'!R:R,'Planificación 2026-1'!W:W,C489,'Planificación 2026-1'!F:F,"SUNAMPE",'Planificación 2026-1'!X:X,"&lt;&gt;VIRTUAL",'Planificación 2026-1'!I:I,"&lt;3")</f>
        <v>0</v>
      </c>
      <c r="EG489" s="76">
        <f>SUMIFS('Planificación 2026-1'!R:R,'Planificación 2026-1'!W:W,C489,'Planificación 2026-1'!F:F,"FILIAL",'Planificación 2026-1'!X:X,"VIRTUAL",'Planificación 2026-1'!I:I,"&lt;3")</f>
        <v>0</v>
      </c>
      <c r="EH489" s="76">
        <f>SUMIFS('Planificación 2026-1'!R:R,'Planificación 2026-1'!W:W,C489,'Planificación 2026-1'!F:F,"FILIAL",'Planificación 2026-1'!X:X,"&lt;&gt;VIRTUAL",'Planificación 2026-1'!I:I,"&lt;3")</f>
        <v>0</v>
      </c>
      <c r="EI489" s="76">
        <f>SUMIFS('Planificación 2026-1'!R:R,'Planificación 2026-1'!W:W,C489,'Planificación 2026-1'!F:F,"PORUMA",'Planificación 2026-1'!X:X,"VIRTUAL",'Planificación 2026-1'!I:I,"&lt;3")</f>
        <v>0</v>
      </c>
      <c r="EJ489" s="76">
        <f>SUMIFS('Planificación 2026-1'!R:R,'Planificación 2026-1'!W:W,C489,'Planificación 2026-1'!F:F,"PORUMA",'Planificación 2026-1'!X:X,"&lt;&gt;VIRTUAL",'Planificación 2026-1'!I:I,"&lt;3")</f>
        <v>0</v>
      </c>
      <c r="EK489" s="76">
        <f>SUMIFS('Planificación 2026-1'!R:R,'Planificación 2026-1'!W:W,C489,'Planificación 2026-1'!F:F,"HUAURA",'Planificación 2026-1'!X:X,"VIRTUAL",'Planificación 2026-1'!I:I,"&lt;3")</f>
        <v>0</v>
      </c>
      <c r="EL489" s="76">
        <f>SUMIFS('Planificación 2026-1'!R:R,'Planificación 2026-1'!W:W,C489,'Planificación 2026-1'!F:F,"HUAURA",'Planificación 2026-1'!X:X,"&lt;&gt;VIRTUAL",'Planificación 2026-1'!I:I,"&lt;3")</f>
        <v>0</v>
      </c>
      <c r="EM489" s="76"/>
      <c r="EN489" s="76">
        <f t="shared" si="68"/>
        <v>12</v>
      </c>
      <c r="EO489" s="76">
        <f t="shared" si="69"/>
        <v>0</v>
      </c>
      <c r="EP489" s="76" t="b">
        <f t="shared" si="70"/>
        <v>1</v>
      </c>
      <c r="EQ489" s="76" t="str">
        <f t="shared" si="71"/>
        <v/>
      </c>
      <c r="ER489" s="76" t="str">
        <f t="shared" si="76"/>
        <v>VIRTUAL</v>
      </c>
    </row>
    <row r="490" spans="1:148" hidden="1">
      <c r="A490" s="83"/>
      <c r="B490" s="119">
        <v>487</v>
      </c>
      <c r="C490" s="120" t="s">
        <v>665</v>
      </c>
      <c r="D490" s="112">
        <f>SUMIF('Planificación 2026-1'!W:W,C490,'Planificación 2026-1'!R:R)</f>
        <v>0</v>
      </c>
      <c r="E490" s="114" t="s">
        <v>170</v>
      </c>
      <c r="F490" s="115" t="s">
        <v>250</v>
      </c>
      <c r="G490" s="115" t="s">
        <v>153</v>
      </c>
      <c r="H490" s="115" t="s">
        <v>221</v>
      </c>
      <c r="I490" s="107" t="str">
        <f>IF(SUM(COUNTIFS('Planificación 2026-1'!F:F,"PRINCIPAL",'Planificación 2026-1'!W:W,C490,'Planificación 2026-1'!H:H,"AF"))&gt;0,"P01"," ")</f>
        <v xml:space="preserve"> </v>
      </c>
      <c r="J490" s="108" t="str">
        <f>IF(SUM(COUNTIFS('Planificación 2026-1'!F:F,"PRINCIPAL",'Planificación 2026-1'!W:W,C490,'Planificación 2026-1'!H:H,"EN"))&gt;0,"P02"," ")</f>
        <v xml:space="preserve"> </v>
      </c>
      <c r="K490" s="108" t="str">
        <f>IF(SUM(COUNTIFS('Planificación 2026-1'!F:F,"PRINCIPAL",'Planificación 2026-1'!W:W,C490,'Planificación 2026-1'!H:H,"IS"))&gt;0,"P03"," ")</f>
        <v xml:space="preserve"> </v>
      </c>
      <c r="L490" s="108" t="str">
        <f>IF(SUM(COUNTIFS('Planificación 2026-1'!F:F,"PRINCIPAL",'Planificación 2026-1'!W:W,C490,'Planificación 2026-1'!H:H,"PS"))&gt;0,"P04"," ")</f>
        <v xml:space="preserve"> </v>
      </c>
      <c r="M490" s="108"/>
      <c r="N490" s="108" t="str">
        <f>IF(SUM(COUNTIFS('Planificación 2026-1'!F:F,"PRINCIPAL",'Planificación 2026-1'!W:W,C490,'Planificación 2026-1'!H:H,"IN"))&gt;0,"P06"," ")</f>
        <v xml:space="preserve"> </v>
      </c>
      <c r="O490" s="108" t="str">
        <f>IF(SUM(COUNTIFS('Planificación 2026-1'!F:F,"PRINCIPAL",'Planificación 2026-1'!W:W,C490,'Planificación 2026-1'!H:H,"CA"))&gt;0,"P07"," ")</f>
        <v xml:space="preserve"> </v>
      </c>
      <c r="P490" s="108" t="str">
        <f>IF(SUM(COUNTIFS('Planificación 2026-1'!F:F,"PRINCIPAL",'Planificación 2026-1'!W:W,C490,'Planificación 2026-1'!H:H,"DE"))&gt;0,"P08"," ")</f>
        <v xml:space="preserve"> </v>
      </c>
      <c r="Q490" s="108" t="str">
        <f>IF(SUM(COUNTIFS('Planificación 2026-1'!F:F,"PRINCIPAL",'Planificación 2026-1'!W:W,C490,'Planificación 2026-1'!H:H,"OB"))&gt;0,"P09"," ")</f>
        <v xml:space="preserve"> </v>
      </c>
      <c r="R490" s="108" t="str">
        <f>IF(SUM(COUNTIFS('Planificación 2026-1'!F:F,"PRINCIPAL",'Planificación 2026-1'!W:W,C490,'Planificación 2026-1'!H:H,"MH"))&gt;0,"P31"," ")</f>
        <v xml:space="preserve"> </v>
      </c>
      <c r="S490" s="108" t="str">
        <f>IF(SUM(COUNTIFS('Planificación 2026-1'!F:F,"PRINCIPAL",'Planificación 2026-1'!W:W,C490,'Planificación 2026-1'!H:H,"IC"))&gt;0,"P32"," ")</f>
        <v xml:space="preserve"> </v>
      </c>
      <c r="T490" s="108" t="str">
        <f>IF(SUM(COUNTIFS('Planificación 2026-1'!F:F,"PRINCIPAL",'Planificación 2026-1'!W:W,C490,'Planificación 2026-1'!H:H,"AR"))&gt;0,"P34"," ")</f>
        <v xml:space="preserve"> </v>
      </c>
      <c r="U490" s="108" t="str">
        <f>IF(SUM(COUNTIFS('Planificación 2026-1'!F:F,"PRINCIPAL",'Planificación 2026-1'!W:W,C490,'Planificación 2026-1'!H:H,"T1"))&gt;0,"P35"," ")</f>
        <v xml:space="preserve"> </v>
      </c>
      <c r="V490" s="108" t="str">
        <f>IF(SUM(COUNTIFS('Planificación 2026-1'!F:F,"PRINCIPAL",'Planificación 2026-1'!W:W,C490,'Planificación 2026-1'!H:H,"T3"))&gt;0,"P36"," ")</f>
        <v xml:space="preserve"> </v>
      </c>
      <c r="W490" s="108" t="str">
        <f>IF(SUM(COUNTIFS('Planificación 2026-1'!F:F,"PRINCIPAL",'Planificación 2026-1'!W:W,C490,'Planificación 2026-1'!H:H,"T2"))&gt;0,"P37"," ")</f>
        <v xml:space="preserve"> </v>
      </c>
      <c r="X490" s="108" t="str">
        <f>IF(SUM(COUNTIFS('Planificación 2026-1'!F:F,"PRINCIPAL",'Planificación 2026-1'!W:W,C490,'Planificación 2026-1'!H:H,"AE"))&gt;0,"P38"," ")</f>
        <v xml:space="preserve"> </v>
      </c>
      <c r="Y490" s="108" t="str">
        <f>IF(SUM(COUNTIFS('Planificación 2026-1'!F:F,"PRINCIPAL",'Planificación 2026-1'!W:W,C490,'Planificación 2026-1'!H:H,"T4"))&gt;0,"P55"," ")</f>
        <v xml:space="preserve"> </v>
      </c>
      <c r="Z490" s="108" t="str">
        <f>IF(SUM(COUNTIFS('Planificación 2026-1'!F:F,"FILIAL",'Planificación 2026-1'!W:W,C490,'Planificación 2026-1'!H:H,"AF"))&gt;0," P01"," ")</f>
        <v xml:space="preserve"> </v>
      </c>
      <c r="AA490" s="108" t="str">
        <f>IF(SUM(COUNTIFS('Planificación 2026-1'!F:F,"FILIAL",'Planificación 2026-1'!W:W,C490,'Planificación 2026-1'!H:H,"EN"))&gt;0,"P02"," ")</f>
        <v xml:space="preserve"> </v>
      </c>
      <c r="AB490" s="108" t="str">
        <f>IF(SUM(COUNTIFS('Planificación 2026-1'!F:F,"FILIAL",'Planificación 2026-1'!W:W,C490,'Planificación 2026-1'!H:H,"IS"))&gt;0,"P03"," ")</f>
        <v xml:space="preserve"> </v>
      </c>
      <c r="AC490" s="108" t="str">
        <f>IF(SUM(COUNTIFS('Planificación 2026-1'!F:F,"FILIAL",'Planificación 2026-1'!W:W,C490,'Planificación 2026-1'!H:H,"PS"))&gt;0,"P04"," ")</f>
        <v xml:space="preserve"> </v>
      </c>
      <c r="AD490" s="108"/>
      <c r="AE490" s="108" t="str">
        <f>IF(SUM(COUNTIFS('Planificación 2026-1'!F:F,"FILIAL",'Planificación 2026-1'!W:W,C490,'Planificación 2026-1'!H:H,"IN"))&gt;0,"P06"," ")</f>
        <v xml:space="preserve"> </v>
      </c>
      <c r="AF490" s="108" t="str">
        <f>IF(SUM(COUNTIFS('Planificación 2026-1'!F:F,"FILIAL",'Planificación 2026-1'!W:W,C490,'Planificación 2026-1'!H:H,"CA"))&gt;0,"P07"," ")</f>
        <v xml:space="preserve"> </v>
      </c>
      <c r="AG490" s="108" t="str">
        <f>IF(SUM(COUNTIFS('Planificación 2026-1'!F:F,"FILIAL",'Planificación 2026-1'!W:W,C490,'Planificación 2026-1'!H:H,"DE"))&gt;0,"P08"," ")</f>
        <v xml:space="preserve"> </v>
      </c>
      <c r="AH490" s="108" t="str">
        <f>IF(SUM(COUNTIFS('Planificación 2026-1'!F:F,"FILIAL",'Planificación 2026-1'!W:W,C490,'Planificación 2026-1'!H:H,"OB"))&gt;0,"P09"," ")</f>
        <v xml:space="preserve"> </v>
      </c>
      <c r="AI490" s="108" t="str">
        <f>IF(SUM(COUNTIFS('Planificación 2026-1'!F:F,"FILIAL",'Planificación 2026-1'!W:W,C490,'Planificación 2026-1'!H:H,"MH"))&gt;0,"P31"," ")</f>
        <v xml:space="preserve"> </v>
      </c>
      <c r="AJ490" s="108" t="str">
        <f>IF(SUM(COUNTIFS('Planificación 2026-1'!F:F,"FILIAL",'Planificación 2026-1'!W:W,C490,'Planificación 2026-1'!H:H,"IC"))&gt;0,"P32"," ")</f>
        <v xml:space="preserve"> </v>
      </c>
      <c r="AK490" s="108" t="str">
        <f>IF(SUM(COUNTIFS('Planificación 2026-1'!F:F,"FILIAL",'Planificación 2026-1'!W:W,C490,'Planificación 2026-1'!H:H,"AR"))&gt;0,"P34"," ")</f>
        <v xml:space="preserve"> </v>
      </c>
      <c r="AL490" s="108" t="str">
        <f>IF(SUM(COUNTIFS('Planificación 2026-1'!F:F,"FILIAL",'Planificación 2026-1'!W:W,C490,'Planificación 2026-1'!H:H,"T1"))&gt;0,"P35"," ")</f>
        <v xml:space="preserve"> </v>
      </c>
      <c r="AM490" s="108" t="str">
        <f>IF(SUM(COUNTIFS('Planificación 2026-1'!F:F,"FILIAL",'Planificación 2026-1'!W:W,C490,'Planificación 2026-1'!H:H,"T3"))&gt;0,"P36"," ")</f>
        <v xml:space="preserve"> </v>
      </c>
      <c r="AN490" s="108" t="str">
        <f>IF(SUM(COUNTIFS('Planificación 2026-1'!F:F,"FILIAL",'Planificación 2026-1'!W:W,C490,'Planificación 2026-1'!H:H,"T2"))&gt;0,"P37"," ")</f>
        <v xml:space="preserve"> </v>
      </c>
      <c r="AO490" s="108" t="str">
        <f>IF(SUM(COUNTIFS('Planificación 2026-1'!F:F,"FILIAL",'Planificación 2026-1'!W:W,C490,'Planificación 2026-1'!H:H,"AE"))&gt;0,"P38"," ")</f>
        <v xml:space="preserve"> </v>
      </c>
      <c r="AP490" s="108" t="str">
        <f>IF(SUM(COUNTIFS('Planificación 2026-1'!F:F,"FILIAL",'Planificación 2026-1'!W:W,C490,'Planificación 2026-1'!H:H,"T4"))&gt;0,"P55"," ")</f>
        <v xml:space="preserve"> </v>
      </c>
      <c r="AQ490" s="108" t="str">
        <f>IF(SUM(COUNTIFS('Planificación 2026-1'!F:F,"SUNAMPE",'Planificación 2026-1'!W:W,C490,'Planificación 2026-1'!H:H,"AF"))&gt;0," P01"," ")</f>
        <v xml:space="preserve"> </v>
      </c>
      <c r="AR490" s="108" t="str">
        <f>IF(SUM(COUNTIFS('Planificación 2026-1'!F:F,"SUNAMPE",'Planificación 2026-1'!W:W,C490,'Planificación 2026-1'!H:H,"EN"))&gt;0,"P02"," ")</f>
        <v xml:space="preserve"> </v>
      </c>
      <c r="AS490" s="108" t="str">
        <f>IF(SUM(COUNTIFS('Planificación 2026-1'!F:F,"SUNAMPE",'Planificación 2026-1'!W:W,C490,'Planificación 2026-1'!H:H,"IS"))&gt;0,"P03"," ")</f>
        <v xml:space="preserve"> </v>
      </c>
      <c r="AT490" s="108" t="str">
        <f>IF(SUM(COUNTIFS('Planificación 2026-1'!F:F,"SUNAMPE",'Planificación 2026-1'!W:W,C490,'Planificación 2026-1'!H:H,"PS"))&gt;0,"P04"," ")</f>
        <v xml:space="preserve"> </v>
      </c>
      <c r="AU490" s="108"/>
      <c r="AV490" s="108" t="str">
        <f>IF(SUM(COUNTIFS('Planificación 2026-1'!F:F,"SUNAMPE",'Planificación 2026-1'!W:W,C490,'Planificación 2026-1'!H:H,"IN"))&gt;0,"P06"," ")</f>
        <v xml:space="preserve"> </v>
      </c>
      <c r="AW490" s="108" t="str">
        <f>IF(SUM(COUNTIFS('Planificación 2026-1'!F:F,"SUNAMPE",'Planificación 2026-1'!W:W,C490,'Planificación 2026-1'!H:H,"CA"))&gt;0,"P07"," ")</f>
        <v xml:space="preserve"> </v>
      </c>
      <c r="AX490" s="108" t="str">
        <f>IF(SUM(COUNTIFS('Planificación 2026-1'!F:F,"SUNAMPE",'Planificación 2026-1'!W:W,C490,'Planificación 2026-1'!H:H,"DE"))&gt;0,"P08"," ")</f>
        <v xml:space="preserve"> </v>
      </c>
      <c r="AY490" s="108" t="str">
        <f>IF(SUM(COUNTIFS('Planificación 2026-1'!F:F,"SUNAMPE",'Planificación 2026-1'!W:W,C490,'Planificación 2026-1'!H:H,"OB"))&gt;0,"P09"," ")</f>
        <v xml:space="preserve"> </v>
      </c>
      <c r="AZ490" s="108" t="str">
        <f>IF(SUM(COUNTIFS('Planificación 2026-1'!F:F,"SUNAMPE",'Planificación 2026-1'!W:W,C490,'Planificación 2026-1'!H:H,"MH"))&gt;0,"P31"," ")</f>
        <v xml:space="preserve"> </v>
      </c>
      <c r="BA490" s="108" t="str">
        <f>IF(SUM(COUNTIFS('Planificación 2026-1'!F:F,"SUNAMPE",'Planificación 2026-1'!W:W,C490,'Planificación 2026-1'!H:H,"IC"))&gt;0,"P32"," ")</f>
        <v xml:space="preserve"> </v>
      </c>
      <c r="BB490" s="108" t="str">
        <f>IF(SUM(COUNTIFS('Planificación 2026-1'!F:F,"SUNAMPE",'Planificación 2026-1'!W:W,C490,'Planificación 2026-1'!H:H,"AR"))&gt;0,"P34"," ")</f>
        <v xml:space="preserve"> </v>
      </c>
      <c r="BC490" s="108" t="str">
        <f>IF(SUM(COUNTIFS('Planificación 2026-1'!F:F,"SUNAMPE",'Planificación 2026-1'!W:W,C490,'Planificación 2026-1'!H:H,"T1"))&gt;0,"P35"," ")</f>
        <v xml:space="preserve"> </v>
      </c>
      <c r="BD490" s="108" t="str">
        <f>IF(SUM(COUNTIFS('Planificación 2026-1'!F:F,"SUNAMPE",'Planificación 2026-1'!W:W,C490,'Planificación 2026-1'!H:H,"T3"))&gt;0,"P36"," ")</f>
        <v xml:space="preserve"> </v>
      </c>
      <c r="BE490" s="108" t="str">
        <f>IF(SUM(COUNTIFS('Planificación 2026-1'!F:F,"SUNAMPE",'Planificación 2026-1'!W:W,C490,'Planificación 2026-1'!H:H,"T2"))&gt;0,"P37"," ")</f>
        <v xml:space="preserve"> </v>
      </c>
      <c r="BF490" s="108" t="str">
        <f>IF(SUM(COUNTIFS('Planificación 2026-1'!F:F,"SUNAMPE",'Planificación 2026-1'!W:W,C490,'Planificación 2026-1'!H:H,"AE"))&gt;0,"P38"," ")</f>
        <v xml:space="preserve"> </v>
      </c>
      <c r="BG490" s="108" t="str">
        <f>IF(SUM(COUNTIFS('Planificación 2026-1'!F:F,"SUNAMPE",'Planificación 2026-1'!W:W,C490,'Planificación 2026-1'!H:H,"T4"))&gt;0,"P55"," ")</f>
        <v xml:space="preserve"> </v>
      </c>
      <c r="BH490" s="108" t="str">
        <f>IF(SUM(COUNTIFS('Planificación 2026-1'!F:F,"HUAURA",'Planificación 2026-1'!W:W,C490,'Planificación 2026-1'!H:H,"AF"))&gt;0," P01"," ")</f>
        <v xml:space="preserve"> </v>
      </c>
      <c r="BI490" s="108" t="str">
        <f>IF(SUM(COUNTIFS('Planificación 2026-1'!F:F,"HUAURA",'Planificación 2026-1'!W:W,C490,'Planificación 2026-1'!H:H,"EN"))&gt;0,"P02"," ")</f>
        <v xml:space="preserve"> </v>
      </c>
      <c r="BJ490" s="108" t="str">
        <f>IF(SUM(COUNTIFS('Planificación 2026-1'!F:F,"HUAURA",'Planificación 2026-1'!W:W,C490,'Planificación 2026-1'!H:H,"IS"))&gt;0,"P03"," ")</f>
        <v xml:space="preserve"> </v>
      </c>
      <c r="BK490" s="108" t="str">
        <f>IF(SUM(COUNTIFS('Planificación 2026-1'!F:F,"HUAURA",'Planificación 2026-1'!W:W,C490,'Planificación 2026-1'!H:H,"PS"))&gt;0,"P04"," ")</f>
        <v xml:space="preserve"> </v>
      </c>
      <c r="BL490" s="108"/>
      <c r="BM490" s="108" t="str">
        <f>IF(SUM(COUNTIFS('Planificación 2026-1'!F:F,"HUAURA",'Planificación 2026-1'!W:W,C490,'Planificación 2026-1'!H:H,"IN"))&gt;0,"P06"," ")</f>
        <v xml:space="preserve"> </v>
      </c>
      <c r="BN490" s="108" t="str">
        <f>IF(SUM(COUNTIFS('Planificación 2026-1'!F:F,"HUAURA",'Planificación 2026-1'!W:W,C490,'Planificación 2026-1'!H:H,"CA"))&gt;0,"P07"," ")</f>
        <v xml:space="preserve"> </v>
      </c>
      <c r="BO490" s="108" t="str">
        <f>IF(SUM(COUNTIFS('Planificación 2026-1'!F:F,"HUAURA",'Planificación 2026-1'!W:W,C490,'Planificación 2026-1'!H:H,"DE"))&gt;0,"P08"," ")</f>
        <v xml:space="preserve"> </v>
      </c>
      <c r="BP490" s="108" t="str">
        <f>IF(SUM(COUNTIFS('Planificación 2026-1'!F:F,"HUAURA",'Planificación 2026-1'!W:W,C490,'Planificación 2026-1'!H:H,"OB"))&gt;0,"P09"," ")</f>
        <v xml:space="preserve"> </v>
      </c>
      <c r="BQ490" s="108" t="str">
        <f>IF(SUM(COUNTIFS('Planificación 2026-1'!F:F,"HUAURA",'Planificación 2026-1'!W:W,C490,'Planificación 2026-1'!H:H,"MH"))&gt;0,"P31"," ")</f>
        <v xml:space="preserve"> </v>
      </c>
      <c r="BR490" s="108" t="str">
        <f>IF(SUM(COUNTIFS('Planificación 2026-1'!F:F,"HUAURA",'Planificación 2026-1'!W:W,C490,'Planificación 2026-1'!H:H,"IC"))&gt;0,"P32"," ")</f>
        <v xml:space="preserve"> </v>
      </c>
      <c r="BS490" s="108" t="str">
        <f>IF(SUM(COUNTIFS('Planificación 2026-1'!F:F,"HUAURA",'Planificación 2026-1'!W:W,C490,'Planificación 2026-1'!H:H,"AR"))&gt;0,"P34"," ")</f>
        <v xml:space="preserve"> </v>
      </c>
      <c r="BT490" s="108" t="str">
        <f>IF(SUM(COUNTIFS('Planificación 2026-1'!F:F,"HUAURA",'Planificación 2026-1'!W:W,C490,'Planificación 2026-1'!H:H,"T1"))&gt;0,"P35"," ")</f>
        <v xml:space="preserve"> </v>
      </c>
      <c r="BU490" s="108" t="str">
        <f>IF(SUM(COUNTIFS('Planificación 2026-1'!F:F,"HUAURA",'Planificación 2026-1'!W:W,C490,'Planificación 2026-1'!H:H,"T3"))&gt;0,"P36"," ")</f>
        <v xml:space="preserve"> </v>
      </c>
      <c r="BV490" s="108" t="str">
        <f>IF(SUM(COUNTIFS('Planificación 2026-1'!F:F,"HUAURA",'Planificación 2026-1'!W:W,C490,'Planificación 2026-1'!H:H,"T2"))&gt;0,"P37"," ")</f>
        <v xml:space="preserve"> </v>
      </c>
      <c r="BW490" s="108" t="str">
        <f>IF(SUM(COUNTIFS('Planificación 2026-1'!F:F,"HUAURA",'Planificación 2026-1'!W:W,C490,'Planificación 2026-1'!H:H,"AE"))&gt;0,"P38"," ")</f>
        <v xml:space="preserve"> </v>
      </c>
      <c r="BX490" s="108" t="str">
        <f>IF(SUM(COUNTIFS('Planificación 2026-1'!F:F,"HUAURA",'Planificación 2026-1'!W:W,C490,'Planificación 2026-1'!H:H,"T4"))&gt;0,"P55"," ")</f>
        <v xml:space="preserve"> </v>
      </c>
      <c r="BY490" s="109">
        <f>SUMIFS('Planificación 2026-1'!R:R,'Planificación 2026-1'!W:W,C490,'Planificación 2026-1'!H:H,"AF",'Planificación 2026-1'!I:I,"&gt;2")</f>
        <v>0</v>
      </c>
      <c r="BZ490" s="109">
        <f>SUMIFS('Planificación 2026-1'!R:R,'Planificación 2026-1'!W:W,C490,'Planificación 2026-1'!H:H,"EN",'Planificación 2026-1'!I:I,"&gt;2")</f>
        <v>0</v>
      </c>
      <c r="CA490" s="109">
        <f>SUMIFS('Planificación 2026-1'!R:R,'Planificación 2026-1'!W:W,C490,'Planificación 2026-1'!H:H,"IS",'Planificación 2026-1'!I:I,"&gt;2")</f>
        <v>0</v>
      </c>
      <c r="CB490" s="109">
        <f>SUMIFS('Planificación 2026-1'!R:R,'Planificación 2026-1'!W:W,C490,'Planificación 2026-1'!H:H,"PS",'Planificación 2026-1'!I:I,"&gt;2")</f>
        <v>0</v>
      </c>
      <c r="CC490" s="109">
        <f>SUMIFS('Planificación 2026-1'!R:R,'Planificación 2026-1'!W:W,C490,'Planificación 2026-1'!H:H,"IN",'Planificación 2026-1'!I:I,"&gt;2")</f>
        <v>0</v>
      </c>
      <c r="CD490" s="109">
        <f>SUMIFS('Planificación 2026-1'!R:R,'Planificación 2026-1'!W:W,C490,'Planificación 2026-1'!H:H,"CA",'Planificación 2026-1'!I:I,"&gt;2")</f>
        <v>0</v>
      </c>
      <c r="CE490" s="109">
        <f>SUMIFS('Planificación 2026-1'!R:R,'Planificación 2026-1'!W:W,C490,'Planificación 2026-1'!H:H,"DE",'Planificación 2026-1'!I:I,"&gt;2")</f>
        <v>0</v>
      </c>
      <c r="CF490" s="109">
        <f>SUMIFS('Planificación 2026-1'!R:R,'Planificación 2026-1'!W:W,C490,'Planificación 2026-1'!H:H,"OB",'Planificación 2026-1'!I:I,"&gt;2")</f>
        <v>0</v>
      </c>
      <c r="CG490" s="109">
        <f>SUMIFS('Planificación 2026-1'!R:R,'Planificación 2026-1'!W:W,C490,'Planificación 2026-1'!H:H,"MH",'Planificación 2026-1'!I:I,"&gt;2")</f>
        <v>0</v>
      </c>
      <c r="CH490" s="109">
        <f>SUMIFS('Planificación 2026-1'!R:R,'Planificación 2026-1'!W:W,C490,'Planificación 2026-1'!H:H,"IC",'Planificación 2026-1'!I:I,"&gt;2")</f>
        <v>0</v>
      </c>
      <c r="CI490" s="109">
        <f>SUMIFS('Planificación 2026-1'!R:R,'Planificación 2026-1'!W:W,C490,'Planificación 2026-1'!H:H,"AR",'Planificación 2026-1'!I:I,"&gt;2")</f>
        <v>0</v>
      </c>
      <c r="CJ490" s="109">
        <f>SUMIFS('Planificación 2026-1'!R:R,'Planificación 2026-1'!W:W,C490,'Planificación 2026-1'!H:H,"T1",'Planificación 2026-1'!I:I,"&gt;2")</f>
        <v>0</v>
      </c>
      <c r="CK490" s="109">
        <f>SUMIFS('Planificación 2026-1'!R:R,'Planificación 2026-1'!W:W,C490,'Planificación 2026-1'!H:H,"T3",'Planificación 2026-1'!I:I,"&gt;2")</f>
        <v>0</v>
      </c>
      <c r="CL490" s="109">
        <f>SUMIFS('Planificación 2026-1'!R:R,'Planificación 2026-1'!W:W,C490,'Planificación 2026-1'!H:H,"T2",'Planificación 2026-1'!I:I,"&gt;2")</f>
        <v>0</v>
      </c>
      <c r="CM490" s="109">
        <f>SUMIFS('Planificación 2026-1'!R:R,'Planificación 2026-1'!W:W,C490,'Planificación 2026-1'!H:H,"AE",'Planificación 2026-1'!I:I,"&gt;2")</f>
        <v>0</v>
      </c>
      <c r="CN490" s="109">
        <f>SUMIFS('Planificación 2026-1'!R:R,'Planificación 2026-1'!W:W,C490,'Planificación 2026-1'!H:H,"T4",'Planificación 2026-1'!I:I,"&gt;2")</f>
        <v>0</v>
      </c>
      <c r="CO490" s="109">
        <f>SUMIFS('Planificación 2026-1'!R:R,'Planificación 2026-1'!W:W,C490,'Planificación 2026-1'!H:H,"AF",'Planificación 2026-1'!I:I,"&lt;3")</f>
        <v>0</v>
      </c>
      <c r="CP490" s="109">
        <f>SUMIFS('Planificación 2026-1'!R:R,'Planificación 2026-1'!W:W,C490,'Planificación 2026-1'!H:H,"EN",'Planificación 2026-1'!I:I,"&lt;3")</f>
        <v>0</v>
      </c>
      <c r="CQ490" s="109">
        <f>SUMIFS('Planificación 2026-1'!R:R,'Planificación 2026-1'!W:W,C490,'Planificación 2026-1'!H:H,"IS",'Planificación 2026-1'!I:I,"&lt;3")</f>
        <v>0</v>
      </c>
      <c r="CR490" s="109">
        <f>SUMIFS('Planificación 2026-1'!R:R,'Planificación 2026-1'!W:W,C490,'Planificación 2026-1'!H:H,"PS",'Planificación 2026-1'!I:I,"&lt;3")</f>
        <v>0</v>
      </c>
      <c r="CS490" s="109">
        <f>SUMIFS('Planificación 2026-1'!R:R,'Planificación 2026-1'!W:W,C490,'Planificación 2026-1'!H:H,"IN",'Planificación 2026-1'!I:I,"&lt;3")</f>
        <v>0</v>
      </c>
      <c r="CT490" s="109">
        <f>SUMIFS('Planificación 2026-1'!R:R,'Planificación 2026-1'!W:W,C490,'Planificación 2026-1'!H:H,"CA",'Planificación 2026-1'!I:I,"&lt;3")</f>
        <v>0</v>
      </c>
      <c r="CU490" s="109">
        <f>SUMIFS('Planificación 2026-1'!R:R,'Planificación 2026-1'!W:W,C490,'Planificación 2026-1'!H:H,"DE",'Planificación 2026-1'!I:I,"&lt;3")</f>
        <v>0</v>
      </c>
      <c r="CV490" s="109">
        <f>SUMIFS('Planificación 2026-1'!R:R,'Planificación 2026-1'!W:W,C490,'Planificación 2026-1'!H:H,"OB",'Planificación 2026-1'!I:I,"&lt;3")</f>
        <v>0</v>
      </c>
      <c r="CW490" s="109">
        <f>SUMIFS('Planificación 2026-1'!R:R,'Planificación 2026-1'!W:W,C490,'Planificación 2026-1'!H:H,"MH",'Planificación 2026-1'!I:I,"&lt;3")</f>
        <v>0</v>
      </c>
      <c r="CX490" s="109">
        <f>SUMIFS('Planificación 2026-1'!R:R,'Planificación 2026-1'!W:W,C490,'Planificación 2026-1'!H:H,"IC",'Planificación 2026-1'!I:I,"&lt;3")</f>
        <v>0</v>
      </c>
      <c r="CY490" s="109">
        <f>SUMIFS('Planificación 2026-1'!R:R,'Planificación 2026-1'!W:W,C490,'Planificación 2026-1'!H:H,"AR",'Planificación 2026-1'!I:I,"&lt;3")</f>
        <v>0</v>
      </c>
      <c r="CZ490" s="109">
        <f>SUMIFS('Planificación 2026-1'!R:R,'Planificación 2026-1'!W:W,C490,'Planificación 2026-1'!H:H,"T1",'Planificación 2026-1'!I:I,"&lt;3")</f>
        <v>0</v>
      </c>
      <c r="DA490" s="109">
        <f>SUMIFS('Planificación 2026-1'!R:R,'Planificación 2026-1'!W:W,C490,'Planificación 2026-1'!H:H,"T3",'Planificación 2026-1'!I:I,"&lt;3")</f>
        <v>0</v>
      </c>
      <c r="DB490" s="109">
        <f>SUMIFS('Planificación 2026-1'!R:R,'Planificación 2026-1'!W:W,C490,'Planificación 2026-1'!H:H,"T2",'Planificación 2026-1'!I:I,"&lt;3")</f>
        <v>0</v>
      </c>
      <c r="DC490" s="109">
        <f>SUMIFS('Planificación 2026-1'!R:R,'Planificación 2026-1'!W:W,C490,'Planificación 2026-1'!H:H,"AE",'Planificación 2026-1'!I:I,"&lt;3")</f>
        <v>0</v>
      </c>
      <c r="DD490" s="109">
        <f>SUMIFS('Planificación 2026-1'!R:R,'Planificación 2026-1'!W:W,C490,'Planificación 2026-1'!H:H,"T4",'Planificación 2026-1'!I:I,"&lt;3")</f>
        <v>0</v>
      </c>
      <c r="DE490" s="108" t="str">
        <f t="shared" si="72"/>
        <v/>
      </c>
      <c r="DF490" s="41">
        <f>IF(C490="","",SUMIFS('Planificación 2026-1'!R:R,'Planificación 2026-1'!W:W,C490,'Planificación 2026-1'!F:F,"PRINCIPAL",'Planificación 2026-1'!X:X,"VIRTUAL"))</f>
        <v>0</v>
      </c>
      <c r="DG490" s="41">
        <f>IF(C490="","",SUMIFS('Planificación 2026-1'!R:R,'Planificación 2026-1'!W:W,C490,'Planificación 2026-1'!F:F,"PRINCIPAL",'Planificación 2026-1'!X:X,"PRESENCIAL"))</f>
        <v>0</v>
      </c>
      <c r="DH490" s="41">
        <f>IF(C490="","",SUMIFS('Planificación 2026-1'!R:R,'Planificación 2026-1'!W:W,C490,'Planificación 2026-1'!F:F,"PRINCIPAL",'Planificación 2026-1'!X:X,"HIBRIDO PRESENCIAL"))</f>
        <v>0</v>
      </c>
      <c r="DI490" s="108" t="str">
        <f t="shared" si="73"/>
        <v/>
      </c>
      <c r="DJ490" s="108">
        <f>IF(C490="","",SUMIFS('Planificación 2026-1'!R:R,'Planificación 2026-1'!W:W,C490,'Planificación 2026-1'!F:F,"FILIAL",'Planificación 2026-1'!X:X,"VIRTUAL"))</f>
        <v>0</v>
      </c>
      <c r="DK490" s="110">
        <f>IF(C490="","",SUMIFS('Planificación 2026-1'!R:R,'Planificación 2026-1'!W:W,C490,'Planificación 2026-1'!F:F,"FILIAL",'Planificación 2026-1'!X:X,"PRESENCIAL"))</f>
        <v>0</v>
      </c>
      <c r="DL490" s="61">
        <f>IF(C490="","",SUMIFS('Planificación 2026-1'!R:R,'Planificación 2026-1'!W:W,C490,'Planificación 2026-1'!F:F,"FILIAL",'Planificación 2026-1'!X:X,"HIBRIDO PRESENCIAL"))</f>
        <v>0</v>
      </c>
      <c r="DM490" s="111" t="str">
        <f t="shared" si="74"/>
        <v/>
      </c>
      <c r="DN490" s="108">
        <f>IF(C490="","",SUMIFS('Planificación 2026-1'!R:R,'Planificación 2026-1'!W:W,C490,'Planificación 2026-1'!F:F,"SUNAMPE",'Planificación 2026-1'!X:X,"VIRTUAL"))</f>
        <v>0</v>
      </c>
      <c r="DO490" s="61">
        <f>IF(C490="","",SUMIFS('Planificación 2026-1'!R:R,'Planificación 2026-1'!W:W,C490,'Planificación 2026-1'!F:F,"SUNAMPE",'Planificación 2026-1'!X:X,"PRESENCIAL"))</f>
        <v>0</v>
      </c>
      <c r="DP490" s="111" t="str">
        <f t="shared" si="75"/>
        <v/>
      </c>
      <c r="DQ490" s="108">
        <f>IF(C490="","",SUMIFS('Planificación 2026-1'!R:R,'Planificación 2026-1'!W:W,C490,'Planificación 2026-1'!F:F,"HUAURA",'Planificación 2026-1'!X:X,"VIRTUAL"))</f>
        <v>0</v>
      </c>
      <c r="DR490" s="61">
        <f>IF(C490="","",SUMIFS('Planificación 2026-1'!R:R,'Planificación 2026-1'!W:W,C490,'Planificación 2026-1'!F:F,"HUAURA",'Planificación 2026-1'!X:X,"PRESENCIAL"))</f>
        <v>0</v>
      </c>
      <c r="DS490" s="76">
        <f>SUMIFS('Planificación 2026-1'!R:R,'Planificación 2026-1'!W:W,C490,'Planificación 2026-1'!F:F,"PRINCIPAL",'Planificación 2026-1'!X:X,"VIRTUAL",'Planificación 2026-1'!I:I,"&gt;2")</f>
        <v>0</v>
      </c>
      <c r="DT490" s="76">
        <f>SUMIFS('Planificación 2026-1'!R:R,'Planificación 2026-1'!W:W,C490,'Planificación 2026-1'!F:F,"PRINCIPAL",'Planificación 2026-1'!X:X,"&lt;&gt;VIRTUAL",'Planificación 2026-1'!I:I,"&gt;2")</f>
        <v>0</v>
      </c>
      <c r="DU490" s="76">
        <f>SUMIFS('Planificación 2026-1'!R:R,'Planificación 2026-1'!W:W,C490,'Planificación 2026-1'!F:F,"SUNAMPE",'Planificación 2026-1'!X:X,"VIRTUAL",'Planificación 2026-1'!I:I,"&gt;2")</f>
        <v>0</v>
      </c>
      <c r="DV490" s="76">
        <f>SUMIFS('Planificación 2026-1'!R:R,'Planificación 2026-1'!W:W,C490,'Planificación 2026-1'!F:F,"SUNAMPE",'Planificación 2026-1'!X:X,"&lt;&gt;VIRTUAL",'Planificación 2026-1'!I:I,"&gt;2")</f>
        <v>0</v>
      </c>
      <c r="DW490" s="76">
        <f>SUMIFS('Planificación 2026-1'!R:R,'Planificación 2026-1'!W:W,C490,'Planificación 2026-1'!F:F,"FILIAL",'Planificación 2026-1'!X:X,"VIRTUAL",'Planificación 2026-1'!I:I,"&gt;2")</f>
        <v>0</v>
      </c>
      <c r="DX490" s="76">
        <f>SUMIFS('Planificación 2026-1'!R:R,'Planificación 2026-1'!W:W,C490,'Planificación 2026-1'!F:F,"FILIAL",'Planificación 2026-1'!X:X,"&lt;&gt;VIRTUAL",'Planificación 2026-1'!I:I,"&gt;2")</f>
        <v>0</v>
      </c>
      <c r="DY490" s="76">
        <f>SUMIFS('Planificación 2026-1'!R:R,'Planificación 2026-1'!W:W,C490,'Planificación 2026-1'!F:F,"PORUMA",'Planificación 2026-1'!X:X,"VIRTUAL",'Planificación 2026-1'!I:I,"&gt;2")</f>
        <v>0</v>
      </c>
      <c r="DZ490" s="76">
        <f>SUMIFS('Planificación 2026-1'!R:R,'Planificación 2026-1'!W:W,C490,'Planificación 2026-1'!F:F,"PORUMA",'Planificación 2026-1'!X:X,"&lt;&gt;VIRTUAL",'Planificación 2026-1'!I:I,"&gt;2")</f>
        <v>0</v>
      </c>
      <c r="EA490" s="76">
        <f>SUMIFS('Planificación 2026-1'!R:R,'Planificación 2026-1'!W:W,C490,'Planificación 2026-1'!F:F,"HUAURA",'Planificación 2026-1'!X:X,"VIRTUAL",'Planificación 2026-1'!I:I,"&gt;2")</f>
        <v>0</v>
      </c>
      <c r="EB490" s="76">
        <f>SUMIFS('Planificación 2026-1'!R:R,'Planificación 2026-1'!W:W,C490,'Planificación 2026-1'!F:F,"HUAURA",'Planificación 2026-1'!X:X,"&lt;&gt;VIRTUAL",'Planificación 2026-1'!I:I,"&gt;2")</f>
        <v>0</v>
      </c>
      <c r="EC490" s="76">
        <f>SUMIFS('Planificación 2026-1'!R:R,'Planificación 2026-1'!W:W,C490,'Planificación 2026-1'!F:F,"PRINCIPAL",'Planificación 2026-1'!X:X,"VIRTUAL",'Planificación 2026-1'!I:I,"&lt;3")</f>
        <v>0</v>
      </c>
      <c r="ED490" s="76">
        <f>SUMIFS('Planificación 2026-1'!R:R,'Planificación 2026-1'!W:W,C490,'Planificación 2026-1'!F:F,"PRINCIPAL",'Planificación 2026-1'!X:X,"&lt;&gt;VIRTUAL",'Planificación 2026-1'!I:I,"&lt;3")</f>
        <v>0</v>
      </c>
      <c r="EE490" s="76">
        <f>SUMIFS('Planificación 2026-1'!R:R,'Planificación 2026-1'!W:W,C490,'Planificación 2026-1'!F:F,"SUNAMPE",'Planificación 2026-1'!X:X,"VIRTUAL",'Planificación 2026-1'!I:I,"&lt;3")</f>
        <v>0</v>
      </c>
      <c r="EF490" s="76">
        <f>SUMIFS('Planificación 2026-1'!R:R,'Planificación 2026-1'!W:W,C490,'Planificación 2026-1'!F:F,"SUNAMPE",'Planificación 2026-1'!X:X,"&lt;&gt;VIRTUAL",'Planificación 2026-1'!I:I,"&lt;3")</f>
        <v>0</v>
      </c>
      <c r="EG490" s="76">
        <f>SUMIFS('Planificación 2026-1'!R:R,'Planificación 2026-1'!W:W,C490,'Planificación 2026-1'!F:F,"FILIAL",'Planificación 2026-1'!X:X,"VIRTUAL",'Planificación 2026-1'!I:I,"&lt;3")</f>
        <v>0</v>
      </c>
      <c r="EH490" s="76">
        <f>SUMIFS('Planificación 2026-1'!R:R,'Planificación 2026-1'!W:W,C490,'Planificación 2026-1'!F:F,"FILIAL",'Planificación 2026-1'!X:X,"&lt;&gt;VIRTUAL",'Planificación 2026-1'!I:I,"&lt;3")</f>
        <v>0</v>
      </c>
      <c r="EI490" s="76">
        <f>SUMIFS('Planificación 2026-1'!R:R,'Planificación 2026-1'!W:W,C490,'Planificación 2026-1'!F:F,"PORUMA",'Planificación 2026-1'!X:X,"VIRTUAL",'Planificación 2026-1'!I:I,"&lt;3")</f>
        <v>0</v>
      </c>
      <c r="EJ490" s="76">
        <f>SUMIFS('Planificación 2026-1'!R:R,'Planificación 2026-1'!W:W,C490,'Planificación 2026-1'!F:F,"PORUMA",'Planificación 2026-1'!X:X,"&lt;&gt;VIRTUAL",'Planificación 2026-1'!I:I,"&lt;3")</f>
        <v>0</v>
      </c>
      <c r="EK490" s="76">
        <f>SUMIFS('Planificación 2026-1'!R:R,'Planificación 2026-1'!W:W,C490,'Planificación 2026-1'!F:F,"HUAURA",'Planificación 2026-1'!X:X,"VIRTUAL",'Planificación 2026-1'!I:I,"&lt;3")</f>
        <v>0</v>
      </c>
      <c r="EL490" s="76">
        <f>SUMIFS('Planificación 2026-1'!R:R,'Planificación 2026-1'!W:W,C490,'Planificación 2026-1'!F:F,"HUAURA",'Planificación 2026-1'!X:X,"&lt;&gt;VIRTUAL",'Planificación 2026-1'!I:I,"&lt;3")</f>
        <v>0</v>
      </c>
      <c r="EM490" s="76"/>
      <c r="EN490" s="76">
        <f t="shared" si="68"/>
        <v>0</v>
      </c>
      <c r="EO490" s="76">
        <f t="shared" si="69"/>
        <v>0</v>
      </c>
      <c r="EP490" s="76" t="b">
        <f t="shared" si="70"/>
        <v>1</v>
      </c>
      <c r="EQ490" s="76" t="str">
        <f t="shared" si="71"/>
        <v/>
      </c>
      <c r="ER490" s="76" t="str">
        <f t="shared" si="76"/>
        <v>PRESENCIAL</v>
      </c>
    </row>
    <row r="491" spans="1:148" hidden="1">
      <c r="A491" s="83" t="s">
        <v>285</v>
      </c>
      <c r="B491" s="119">
        <v>488</v>
      </c>
      <c r="C491" s="120" t="s">
        <v>666</v>
      </c>
      <c r="D491" s="112">
        <f>SUMIF('Planificación 2026-1'!W:W,C491,'Planificación 2026-1'!R:R)</f>
        <v>0</v>
      </c>
      <c r="E491" s="114" t="s">
        <v>170</v>
      </c>
      <c r="F491" s="115" t="s">
        <v>171</v>
      </c>
      <c r="G491" s="115" t="s">
        <v>285</v>
      </c>
      <c r="H491" s="115" t="s">
        <v>285</v>
      </c>
      <c r="I491" s="107" t="str">
        <f>IF(SUM(COUNTIFS('Planificación 2026-1'!F:F,"PRINCIPAL",'Planificación 2026-1'!W:W,C491,'Planificación 2026-1'!H:H,"AF"))&gt;0,"P01"," ")</f>
        <v xml:space="preserve"> </v>
      </c>
      <c r="J491" s="108" t="str">
        <f>IF(SUM(COUNTIFS('Planificación 2026-1'!F:F,"PRINCIPAL",'Planificación 2026-1'!W:W,C491,'Planificación 2026-1'!H:H,"EN"))&gt;0,"P02"," ")</f>
        <v xml:space="preserve"> </v>
      </c>
      <c r="K491" s="108" t="str">
        <f>IF(SUM(COUNTIFS('Planificación 2026-1'!F:F,"PRINCIPAL",'Planificación 2026-1'!W:W,C491,'Planificación 2026-1'!H:H,"IS"))&gt;0,"P03"," ")</f>
        <v xml:space="preserve"> </v>
      </c>
      <c r="L491" s="108" t="str">
        <f>IF(SUM(COUNTIFS('Planificación 2026-1'!F:F,"PRINCIPAL",'Planificación 2026-1'!W:W,C491,'Planificación 2026-1'!H:H,"PS"))&gt;0,"P04"," ")</f>
        <v xml:space="preserve"> </v>
      </c>
      <c r="M491" s="108"/>
      <c r="N491" s="108" t="str">
        <f>IF(SUM(COUNTIFS('Planificación 2026-1'!F:F,"PRINCIPAL",'Planificación 2026-1'!W:W,C491,'Planificación 2026-1'!H:H,"IN"))&gt;0,"P06"," ")</f>
        <v xml:space="preserve"> </v>
      </c>
      <c r="O491" s="108" t="str">
        <f>IF(SUM(COUNTIFS('Planificación 2026-1'!F:F,"PRINCIPAL",'Planificación 2026-1'!W:W,C491,'Planificación 2026-1'!H:H,"CA"))&gt;0,"P07"," ")</f>
        <v xml:space="preserve"> </v>
      </c>
      <c r="P491" s="108" t="str">
        <f>IF(SUM(COUNTIFS('Planificación 2026-1'!F:F,"PRINCIPAL",'Planificación 2026-1'!W:W,C491,'Planificación 2026-1'!H:H,"DE"))&gt;0,"P08"," ")</f>
        <v xml:space="preserve"> </v>
      </c>
      <c r="Q491" s="108" t="str">
        <f>IF(SUM(COUNTIFS('Planificación 2026-1'!F:F,"PRINCIPAL",'Planificación 2026-1'!W:W,C491,'Planificación 2026-1'!H:H,"OB"))&gt;0,"P09"," ")</f>
        <v xml:space="preserve"> </v>
      </c>
      <c r="R491" s="108" t="str">
        <f>IF(SUM(COUNTIFS('Planificación 2026-1'!F:F,"PRINCIPAL",'Planificación 2026-1'!W:W,C491,'Planificación 2026-1'!H:H,"MH"))&gt;0,"P31"," ")</f>
        <v xml:space="preserve"> </v>
      </c>
      <c r="S491" s="108" t="str">
        <f>IF(SUM(COUNTIFS('Planificación 2026-1'!F:F,"PRINCIPAL",'Planificación 2026-1'!W:W,C491,'Planificación 2026-1'!H:H,"IC"))&gt;0,"P32"," ")</f>
        <v xml:space="preserve"> </v>
      </c>
      <c r="T491" s="108" t="str">
        <f>IF(SUM(COUNTIFS('Planificación 2026-1'!F:F,"PRINCIPAL",'Planificación 2026-1'!W:W,C491,'Planificación 2026-1'!H:H,"AR"))&gt;0,"P34"," ")</f>
        <v xml:space="preserve"> </v>
      </c>
      <c r="U491" s="108" t="str">
        <f>IF(SUM(COUNTIFS('Planificación 2026-1'!F:F,"PRINCIPAL",'Planificación 2026-1'!W:W,C491,'Planificación 2026-1'!H:H,"T1"))&gt;0,"P35"," ")</f>
        <v xml:space="preserve"> </v>
      </c>
      <c r="V491" s="108" t="str">
        <f>IF(SUM(COUNTIFS('Planificación 2026-1'!F:F,"PRINCIPAL",'Planificación 2026-1'!W:W,C491,'Planificación 2026-1'!H:H,"T3"))&gt;0,"P36"," ")</f>
        <v xml:space="preserve"> </v>
      </c>
      <c r="W491" s="108" t="str">
        <f>IF(SUM(COUNTIFS('Planificación 2026-1'!F:F,"PRINCIPAL",'Planificación 2026-1'!W:W,C491,'Planificación 2026-1'!H:H,"T2"))&gt;0,"P37"," ")</f>
        <v xml:space="preserve"> </v>
      </c>
      <c r="X491" s="108" t="str">
        <f>IF(SUM(COUNTIFS('Planificación 2026-1'!F:F,"PRINCIPAL",'Planificación 2026-1'!W:W,C491,'Planificación 2026-1'!H:H,"AE"))&gt;0,"P38"," ")</f>
        <v xml:space="preserve"> </v>
      </c>
      <c r="Y491" s="108" t="str">
        <f>IF(SUM(COUNTIFS('Planificación 2026-1'!F:F,"PRINCIPAL",'Planificación 2026-1'!W:W,C491,'Planificación 2026-1'!H:H,"T4"))&gt;0,"P55"," ")</f>
        <v xml:space="preserve"> </v>
      </c>
      <c r="Z491" s="108" t="str">
        <f>IF(SUM(COUNTIFS('Planificación 2026-1'!F:F,"FILIAL",'Planificación 2026-1'!W:W,C491,'Planificación 2026-1'!H:H,"AF"))&gt;0," P01"," ")</f>
        <v xml:space="preserve"> </v>
      </c>
      <c r="AA491" s="108" t="str">
        <f>IF(SUM(COUNTIFS('Planificación 2026-1'!F:F,"FILIAL",'Planificación 2026-1'!W:W,C491,'Planificación 2026-1'!H:H,"EN"))&gt;0,"P02"," ")</f>
        <v xml:space="preserve"> </v>
      </c>
      <c r="AB491" s="108" t="str">
        <f>IF(SUM(COUNTIFS('Planificación 2026-1'!F:F,"FILIAL",'Planificación 2026-1'!W:W,C491,'Planificación 2026-1'!H:H,"IS"))&gt;0,"P03"," ")</f>
        <v xml:space="preserve"> </v>
      </c>
      <c r="AC491" s="108" t="str">
        <f>IF(SUM(COUNTIFS('Planificación 2026-1'!F:F,"FILIAL",'Planificación 2026-1'!W:W,C491,'Planificación 2026-1'!H:H,"PS"))&gt;0,"P04"," ")</f>
        <v xml:space="preserve"> </v>
      </c>
      <c r="AD491" s="108"/>
      <c r="AE491" s="108" t="str">
        <f>IF(SUM(COUNTIFS('Planificación 2026-1'!F:F,"FILIAL",'Planificación 2026-1'!W:W,C491,'Planificación 2026-1'!H:H,"IN"))&gt;0,"P06"," ")</f>
        <v xml:space="preserve"> </v>
      </c>
      <c r="AF491" s="108" t="str">
        <f>IF(SUM(COUNTIFS('Planificación 2026-1'!F:F,"FILIAL",'Planificación 2026-1'!W:W,C491,'Planificación 2026-1'!H:H,"CA"))&gt;0,"P07"," ")</f>
        <v xml:space="preserve"> </v>
      </c>
      <c r="AG491" s="108" t="str">
        <f>IF(SUM(COUNTIFS('Planificación 2026-1'!F:F,"FILIAL",'Planificación 2026-1'!W:W,C491,'Planificación 2026-1'!H:H,"DE"))&gt;0,"P08"," ")</f>
        <v xml:space="preserve"> </v>
      </c>
      <c r="AH491" s="108" t="str">
        <f>IF(SUM(COUNTIFS('Planificación 2026-1'!F:F,"FILIAL",'Planificación 2026-1'!W:W,C491,'Planificación 2026-1'!H:H,"OB"))&gt;0,"P09"," ")</f>
        <v xml:space="preserve"> </v>
      </c>
      <c r="AI491" s="108" t="str">
        <f>IF(SUM(COUNTIFS('Planificación 2026-1'!F:F,"FILIAL",'Planificación 2026-1'!W:W,C491,'Planificación 2026-1'!H:H,"MH"))&gt;0,"P31"," ")</f>
        <v xml:space="preserve"> </v>
      </c>
      <c r="AJ491" s="108" t="str">
        <f>IF(SUM(COUNTIFS('Planificación 2026-1'!F:F,"FILIAL",'Planificación 2026-1'!W:W,C491,'Planificación 2026-1'!H:H,"IC"))&gt;0,"P32"," ")</f>
        <v xml:space="preserve"> </v>
      </c>
      <c r="AK491" s="108" t="str">
        <f>IF(SUM(COUNTIFS('Planificación 2026-1'!F:F,"FILIAL",'Planificación 2026-1'!W:W,C491,'Planificación 2026-1'!H:H,"AR"))&gt;0,"P34"," ")</f>
        <v xml:space="preserve"> </v>
      </c>
      <c r="AL491" s="108" t="str">
        <f>IF(SUM(COUNTIFS('Planificación 2026-1'!F:F,"FILIAL",'Planificación 2026-1'!W:W,C491,'Planificación 2026-1'!H:H,"T1"))&gt;0,"P35"," ")</f>
        <v xml:space="preserve"> </v>
      </c>
      <c r="AM491" s="108" t="str">
        <f>IF(SUM(COUNTIFS('Planificación 2026-1'!F:F,"FILIAL",'Planificación 2026-1'!W:W,C491,'Planificación 2026-1'!H:H,"T3"))&gt;0,"P36"," ")</f>
        <v xml:space="preserve"> </v>
      </c>
      <c r="AN491" s="108" t="str">
        <f>IF(SUM(COUNTIFS('Planificación 2026-1'!F:F,"FILIAL",'Planificación 2026-1'!W:W,C491,'Planificación 2026-1'!H:H,"T2"))&gt;0,"P37"," ")</f>
        <v xml:space="preserve"> </v>
      </c>
      <c r="AO491" s="108" t="str">
        <f>IF(SUM(COUNTIFS('Planificación 2026-1'!F:F,"FILIAL",'Planificación 2026-1'!W:W,C491,'Planificación 2026-1'!H:H,"AE"))&gt;0,"P38"," ")</f>
        <v xml:space="preserve"> </v>
      </c>
      <c r="AP491" s="108" t="str">
        <f>IF(SUM(COUNTIFS('Planificación 2026-1'!F:F,"FILIAL",'Planificación 2026-1'!W:W,C491,'Planificación 2026-1'!H:H,"T4"))&gt;0,"P55"," ")</f>
        <v xml:space="preserve"> </v>
      </c>
      <c r="AQ491" s="108" t="str">
        <f>IF(SUM(COUNTIFS('Planificación 2026-1'!F:F,"SUNAMPE",'Planificación 2026-1'!W:W,C491,'Planificación 2026-1'!H:H,"AF"))&gt;0," P01"," ")</f>
        <v xml:space="preserve"> </v>
      </c>
      <c r="AR491" s="108" t="str">
        <f>IF(SUM(COUNTIFS('Planificación 2026-1'!F:F,"SUNAMPE",'Planificación 2026-1'!W:W,C491,'Planificación 2026-1'!H:H,"EN"))&gt;0,"P02"," ")</f>
        <v xml:space="preserve"> </v>
      </c>
      <c r="AS491" s="108" t="str">
        <f>IF(SUM(COUNTIFS('Planificación 2026-1'!F:F,"SUNAMPE",'Planificación 2026-1'!W:W,C491,'Planificación 2026-1'!H:H,"IS"))&gt;0,"P03"," ")</f>
        <v xml:space="preserve"> </v>
      </c>
      <c r="AT491" s="108" t="str">
        <f>IF(SUM(COUNTIFS('Planificación 2026-1'!F:F,"SUNAMPE",'Planificación 2026-1'!W:W,C491,'Planificación 2026-1'!H:H,"PS"))&gt;0,"P04"," ")</f>
        <v xml:space="preserve"> </v>
      </c>
      <c r="AU491" s="108"/>
      <c r="AV491" s="108" t="str">
        <f>IF(SUM(COUNTIFS('Planificación 2026-1'!F:F,"SUNAMPE",'Planificación 2026-1'!W:W,C491,'Planificación 2026-1'!H:H,"IN"))&gt;0,"P06"," ")</f>
        <v xml:space="preserve"> </v>
      </c>
      <c r="AW491" s="108" t="str">
        <f>IF(SUM(COUNTIFS('Planificación 2026-1'!F:F,"SUNAMPE",'Planificación 2026-1'!W:W,C491,'Planificación 2026-1'!H:H,"CA"))&gt;0,"P07"," ")</f>
        <v xml:space="preserve"> </v>
      </c>
      <c r="AX491" s="108" t="str">
        <f>IF(SUM(COUNTIFS('Planificación 2026-1'!F:F,"SUNAMPE",'Planificación 2026-1'!W:W,C491,'Planificación 2026-1'!H:H,"DE"))&gt;0,"P08"," ")</f>
        <v xml:space="preserve"> </v>
      </c>
      <c r="AY491" s="108" t="str">
        <f>IF(SUM(COUNTIFS('Planificación 2026-1'!F:F,"SUNAMPE",'Planificación 2026-1'!W:W,C491,'Planificación 2026-1'!H:H,"OB"))&gt;0,"P09"," ")</f>
        <v xml:space="preserve"> </v>
      </c>
      <c r="AZ491" s="108" t="str">
        <f>IF(SUM(COUNTIFS('Planificación 2026-1'!F:F,"SUNAMPE",'Planificación 2026-1'!W:W,C491,'Planificación 2026-1'!H:H,"MH"))&gt;0,"P31"," ")</f>
        <v xml:space="preserve"> </v>
      </c>
      <c r="BA491" s="108" t="str">
        <f>IF(SUM(COUNTIFS('Planificación 2026-1'!F:F,"SUNAMPE",'Planificación 2026-1'!W:W,C491,'Planificación 2026-1'!H:H,"IC"))&gt;0,"P32"," ")</f>
        <v xml:space="preserve"> </v>
      </c>
      <c r="BB491" s="108" t="str">
        <f>IF(SUM(COUNTIFS('Planificación 2026-1'!F:F,"SUNAMPE",'Planificación 2026-1'!W:W,C491,'Planificación 2026-1'!H:H,"AR"))&gt;0,"P34"," ")</f>
        <v xml:space="preserve"> </v>
      </c>
      <c r="BC491" s="108" t="str">
        <f>IF(SUM(COUNTIFS('Planificación 2026-1'!F:F,"SUNAMPE",'Planificación 2026-1'!W:W,C491,'Planificación 2026-1'!H:H,"T1"))&gt;0,"P35"," ")</f>
        <v xml:space="preserve"> </v>
      </c>
      <c r="BD491" s="108" t="str">
        <f>IF(SUM(COUNTIFS('Planificación 2026-1'!F:F,"SUNAMPE",'Planificación 2026-1'!W:W,C491,'Planificación 2026-1'!H:H,"T3"))&gt;0,"P36"," ")</f>
        <v xml:space="preserve"> </v>
      </c>
      <c r="BE491" s="108" t="str">
        <f>IF(SUM(COUNTIFS('Planificación 2026-1'!F:F,"SUNAMPE",'Planificación 2026-1'!W:W,C491,'Planificación 2026-1'!H:H,"T2"))&gt;0,"P37"," ")</f>
        <v xml:space="preserve"> </v>
      </c>
      <c r="BF491" s="108" t="str">
        <f>IF(SUM(COUNTIFS('Planificación 2026-1'!F:F,"SUNAMPE",'Planificación 2026-1'!W:W,C491,'Planificación 2026-1'!H:H,"AE"))&gt;0,"P38"," ")</f>
        <v xml:space="preserve"> </v>
      </c>
      <c r="BG491" s="108" t="str">
        <f>IF(SUM(COUNTIFS('Planificación 2026-1'!F:F,"SUNAMPE",'Planificación 2026-1'!W:W,C491,'Planificación 2026-1'!H:H,"T4"))&gt;0,"P55"," ")</f>
        <v xml:space="preserve"> </v>
      </c>
      <c r="BH491" s="108" t="str">
        <f>IF(SUM(COUNTIFS('Planificación 2026-1'!F:F,"HUAURA",'Planificación 2026-1'!W:W,C491,'Planificación 2026-1'!H:H,"AF"))&gt;0," P01"," ")</f>
        <v xml:space="preserve"> </v>
      </c>
      <c r="BI491" s="108" t="str">
        <f>IF(SUM(COUNTIFS('Planificación 2026-1'!F:F,"HUAURA",'Planificación 2026-1'!W:W,C491,'Planificación 2026-1'!H:H,"EN"))&gt;0,"P02"," ")</f>
        <v xml:space="preserve"> </v>
      </c>
      <c r="BJ491" s="108" t="str">
        <f>IF(SUM(COUNTIFS('Planificación 2026-1'!F:F,"HUAURA",'Planificación 2026-1'!W:W,C491,'Planificación 2026-1'!H:H,"IS"))&gt;0,"P03"," ")</f>
        <v xml:space="preserve"> </v>
      </c>
      <c r="BK491" s="108" t="str">
        <f>IF(SUM(COUNTIFS('Planificación 2026-1'!F:F,"HUAURA",'Planificación 2026-1'!W:W,C491,'Planificación 2026-1'!H:H,"PS"))&gt;0,"P04"," ")</f>
        <v xml:space="preserve"> </v>
      </c>
      <c r="BL491" s="108"/>
      <c r="BM491" s="108" t="str">
        <f>IF(SUM(COUNTIFS('Planificación 2026-1'!F:F,"HUAURA",'Planificación 2026-1'!W:W,C491,'Planificación 2026-1'!H:H,"IN"))&gt;0,"P06"," ")</f>
        <v xml:space="preserve"> </v>
      </c>
      <c r="BN491" s="108" t="str">
        <f>IF(SUM(COUNTIFS('Planificación 2026-1'!F:F,"HUAURA",'Planificación 2026-1'!W:W,C491,'Planificación 2026-1'!H:H,"CA"))&gt;0,"P07"," ")</f>
        <v xml:space="preserve"> </v>
      </c>
      <c r="BO491" s="108" t="str">
        <f>IF(SUM(COUNTIFS('Planificación 2026-1'!F:F,"HUAURA",'Planificación 2026-1'!W:W,C491,'Planificación 2026-1'!H:H,"DE"))&gt;0,"P08"," ")</f>
        <v xml:space="preserve"> </v>
      </c>
      <c r="BP491" s="108" t="str">
        <f>IF(SUM(COUNTIFS('Planificación 2026-1'!F:F,"HUAURA",'Planificación 2026-1'!W:W,C491,'Planificación 2026-1'!H:H,"OB"))&gt;0,"P09"," ")</f>
        <v xml:space="preserve"> </v>
      </c>
      <c r="BQ491" s="108" t="str">
        <f>IF(SUM(COUNTIFS('Planificación 2026-1'!F:F,"HUAURA",'Planificación 2026-1'!W:W,C491,'Planificación 2026-1'!H:H,"MH"))&gt;0,"P31"," ")</f>
        <v xml:space="preserve"> </v>
      </c>
      <c r="BR491" s="108" t="str">
        <f>IF(SUM(COUNTIFS('Planificación 2026-1'!F:F,"HUAURA",'Planificación 2026-1'!W:W,C491,'Planificación 2026-1'!H:H,"IC"))&gt;0,"P32"," ")</f>
        <v xml:space="preserve"> </v>
      </c>
      <c r="BS491" s="108" t="str">
        <f>IF(SUM(COUNTIFS('Planificación 2026-1'!F:F,"HUAURA",'Planificación 2026-1'!W:W,C491,'Planificación 2026-1'!H:H,"AR"))&gt;0,"P34"," ")</f>
        <v xml:space="preserve"> </v>
      </c>
      <c r="BT491" s="108" t="str">
        <f>IF(SUM(COUNTIFS('Planificación 2026-1'!F:F,"HUAURA",'Planificación 2026-1'!W:W,C491,'Planificación 2026-1'!H:H,"T1"))&gt;0,"P35"," ")</f>
        <v xml:space="preserve"> </v>
      </c>
      <c r="BU491" s="108" t="str">
        <f>IF(SUM(COUNTIFS('Planificación 2026-1'!F:F,"HUAURA",'Planificación 2026-1'!W:W,C491,'Planificación 2026-1'!H:H,"T3"))&gt;0,"P36"," ")</f>
        <v xml:space="preserve"> </v>
      </c>
      <c r="BV491" s="108" t="str">
        <f>IF(SUM(COUNTIFS('Planificación 2026-1'!F:F,"HUAURA",'Planificación 2026-1'!W:W,C491,'Planificación 2026-1'!H:H,"T2"))&gt;0,"P37"," ")</f>
        <v xml:space="preserve"> </v>
      </c>
      <c r="BW491" s="108" t="str">
        <f>IF(SUM(COUNTIFS('Planificación 2026-1'!F:F,"HUAURA",'Planificación 2026-1'!W:W,C491,'Planificación 2026-1'!H:H,"AE"))&gt;0,"P38"," ")</f>
        <v xml:space="preserve"> </v>
      </c>
      <c r="BX491" s="108" t="str">
        <f>IF(SUM(COUNTIFS('Planificación 2026-1'!F:F,"HUAURA",'Planificación 2026-1'!W:W,C491,'Planificación 2026-1'!H:H,"T4"))&gt;0,"P55"," ")</f>
        <v xml:space="preserve"> </v>
      </c>
      <c r="BY491" s="109">
        <f>SUMIFS('Planificación 2026-1'!R:R,'Planificación 2026-1'!W:W,C491,'Planificación 2026-1'!H:H,"AF",'Planificación 2026-1'!I:I,"&gt;2")</f>
        <v>0</v>
      </c>
      <c r="BZ491" s="109">
        <f>SUMIFS('Planificación 2026-1'!R:R,'Planificación 2026-1'!W:W,C491,'Planificación 2026-1'!H:H,"EN",'Planificación 2026-1'!I:I,"&gt;2")</f>
        <v>0</v>
      </c>
      <c r="CA491" s="109">
        <f>SUMIFS('Planificación 2026-1'!R:R,'Planificación 2026-1'!W:W,C491,'Planificación 2026-1'!H:H,"IS",'Planificación 2026-1'!I:I,"&gt;2")</f>
        <v>0</v>
      </c>
      <c r="CB491" s="109">
        <f>SUMIFS('Planificación 2026-1'!R:R,'Planificación 2026-1'!W:W,C491,'Planificación 2026-1'!H:H,"PS",'Planificación 2026-1'!I:I,"&gt;2")</f>
        <v>0</v>
      </c>
      <c r="CC491" s="109">
        <f>SUMIFS('Planificación 2026-1'!R:R,'Planificación 2026-1'!W:W,C491,'Planificación 2026-1'!H:H,"IN",'Planificación 2026-1'!I:I,"&gt;2")</f>
        <v>0</v>
      </c>
      <c r="CD491" s="109">
        <f>SUMIFS('Planificación 2026-1'!R:R,'Planificación 2026-1'!W:W,C491,'Planificación 2026-1'!H:H,"CA",'Planificación 2026-1'!I:I,"&gt;2")</f>
        <v>0</v>
      </c>
      <c r="CE491" s="109">
        <f>SUMIFS('Planificación 2026-1'!R:R,'Planificación 2026-1'!W:W,C491,'Planificación 2026-1'!H:H,"DE",'Planificación 2026-1'!I:I,"&gt;2")</f>
        <v>0</v>
      </c>
      <c r="CF491" s="109">
        <f>SUMIFS('Planificación 2026-1'!R:R,'Planificación 2026-1'!W:W,C491,'Planificación 2026-1'!H:H,"OB",'Planificación 2026-1'!I:I,"&gt;2")</f>
        <v>0</v>
      </c>
      <c r="CG491" s="109">
        <f>SUMIFS('Planificación 2026-1'!R:R,'Planificación 2026-1'!W:W,C491,'Planificación 2026-1'!H:H,"MH",'Planificación 2026-1'!I:I,"&gt;2")</f>
        <v>0</v>
      </c>
      <c r="CH491" s="109">
        <f>SUMIFS('Planificación 2026-1'!R:R,'Planificación 2026-1'!W:W,C491,'Planificación 2026-1'!H:H,"IC",'Planificación 2026-1'!I:I,"&gt;2")</f>
        <v>0</v>
      </c>
      <c r="CI491" s="109">
        <f>SUMIFS('Planificación 2026-1'!R:R,'Planificación 2026-1'!W:W,C491,'Planificación 2026-1'!H:H,"AR",'Planificación 2026-1'!I:I,"&gt;2")</f>
        <v>0</v>
      </c>
      <c r="CJ491" s="109">
        <f>SUMIFS('Planificación 2026-1'!R:R,'Planificación 2026-1'!W:W,C491,'Planificación 2026-1'!H:H,"T1",'Planificación 2026-1'!I:I,"&gt;2")</f>
        <v>0</v>
      </c>
      <c r="CK491" s="109">
        <f>SUMIFS('Planificación 2026-1'!R:R,'Planificación 2026-1'!W:W,C491,'Planificación 2026-1'!H:H,"T3",'Planificación 2026-1'!I:I,"&gt;2")</f>
        <v>0</v>
      </c>
      <c r="CL491" s="109">
        <f>SUMIFS('Planificación 2026-1'!R:R,'Planificación 2026-1'!W:W,C491,'Planificación 2026-1'!H:H,"T2",'Planificación 2026-1'!I:I,"&gt;2")</f>
        <v>0</v>
      </c>
      <c r="CM491" s="109">
        <f>SUMIFS('Planificación 2026-1'!R:R,'Planificación 2026-1'!W:W,C491,'Planificación 2026-1'!H:H,"AE",'Planificación 2026-1'!I:I,"&gt;2")</f>
        <v>0</v>
      </c>
      <c r="CN491" s="109">
        <f>SUMIFS('Planificación 2026-1'!R:R,'Planificación 2026-1'!W:W,C491,'Planificación 2026-1'!H:H,"T4",'Planificación 2026-1'!I:I,"&gt;2")</f>
        <v>0</v>
      </c>
      <c r="CO491" s="109">
        <f>SUMIFS('Planificación 2026-1'!R:R,'Planificación 2026-1'!W:W,C491,'Planificación 2026-1'!H:H,"AF",'Planificación 2026-1'!I:I,"&lt;3")</f>
        <v>0</v>
      </c>
      <c r="CP491" s="109">
        <f>SUMIFS('Planificación 2026-1'!R:R,'Planificación 2026-1'!W:W,C491,'Planificación 2026-1'!H:H,"EN",'Planificación 2026-1'!I:I,"&lt;3")</f>
        <v>0</v>
      </c>
      <c r="CQ491" s="109">
        <f>SUMIFS('Planificación 2026-1'!R:R,'Planificación 2026-1'!W:W,C491,'Planificación 2026-1'!H:H,"IS",'Planificación 2026-1'!I:I,"&lt;3")</f>
        <v>0</v>
      </c>
      <c r="CR491" s="109">
        <f>SUMIFS('Planificación 2026-1'!R:R,'Planificación 2026-1'!W:W,C491,'Planificación 2026-1'!H:H,"PS",'Planificación 2026-1'!I:I,"&lt;3")</f>
        <v>0</v>
      </c>
      <c r="CS491" s="109">
        <f>SUMIFS('Planificación 2026-1'!R:R,'Planificación 2026-1'!W:W,C491,'Planificación 2026-1'!H:H,"IN",'Planificación 2026-1'!I:I,"&lt;3")</f>
        <v>0</v>
      </c>
      <c r="CT491" s="109">
        <f>SUMIFS('Planificación 2026-1'!R:R,'Planificación 2026-1'!W:W,C491,'Planificación 2026-1'!H:H,"CA",'Planificación 2026-1'!I:I,"&lt;3")</f>
        <v>0</v>
      </c>
      <c r="CU491" s="109">
        <f>SUMIFS('Planificación 2026-1'!R:R,'Planificación 2026-1'!W:W,C491,'Planificación 2026-1'!H:H,"DE",'Planificación 2026-1'!I:I,"&lt;3")</f>
        <v>0</v>
      </c>
      <c r="CV491" s="109">
        <f>SUMIFS('Planificación 2026-1'!R:R,'Planificación 2026-1'!W:W,C491,'Planificación 2026-1'!H:H,"OB",'Planificación 2026-1'!I:I,"&lt;3")</f>
        <v>0</v>
      </c>
      <c r="CW491" s="109">
        <f>SUMIFS('Planificación 2026-1'!R:R,'Planificación 2026-1'!W:W,C491,'Planificación 2026-1'!H:H,"MH",'Planificación 2026-1'!I:I,"&lt;3")</f>
        <v>0</v>
      </c>
      <c r="CX491" s="109">
        <f>SUMIFS('Planificación 2026-1'!R:R,'Planificación 2026-1'!W:W,C491,'Planificación 2026-1'!H:H,"IC",'Planificación 2026-1'!I:I,"&lt;3")</f>
        <v>0</v>
      </c>
      <c r="CY491" s="109">
        <f>SUMIFS('Planificación 2026-1'!R:R,'Planificación 2026-1'!W:W,C491,'Planificación 2026-1'!H:H,"AR",'Planificación 2026-1'!I:I,"&lt;3")</f>
        <v>0</v>
      </c>
      <c r="CZ491" s="109">
        <f>SUMIFS('Planificación 2026-1'!R:R,'Planificación 2026-1'!W:W,C491,'Planificación 2026-1'!H:H,"T1",'Planificación 2026-1'!I:I,"&lt;3")</f>
        <v>0</v>
      </c>
      <c r="DA491" s="109">
        <f>SUMIFS('Planificación 2026-1'!R:R,'Planificación 2026-1'!W:W,C491,'Planificación 2026-1'!H:H,"T3",'Planificación 2026-1'!I:I,"&lt;3")</f>
        <v>0</v>
      </c>
      <c r="DB491" s="109">
        <f>SUMIFS('Planificación 2026-1'!R:R,'Planificación 2026-1'!W:W,C491,'Planificación 2026-1'!H:H,"T2",'Planificación 2026-1'!I:I,"&lt;3")</f>
        <v>0</v>
      </c>
      <c r="DC491" s="109">
        <f>SUMIFS('Planificación 2026-1'!R:R,'Planificación 2026-1'!W:W,C491,'Planificación 2026-1'!H:H,"AE",'Planificación 2026-1'!I:I,"&lt;3")</f>
        <v>0</v>
      </c>
      <c r="DD491" s="109">
        <f>SUMIFS('Planificación 2026-1'!R:R,'Planificación 2026-1'!W:W,C491,'Planificación 2026-1'!H:H,"T4",'Planificación 2026-1'!I:I,"&lt;3")</f>
        <v>0</v>
      </c>
      <c r="DE491" s="108" t="str">
        <f t="shared" si="72"/>
        <v/>
      </c>
      <c r="DF491" s="41">
        <f>IF(C491="","",SUMIFS('Planificación 2026-1'!R:R,'Planificación 2026-1'!W:W,C491,'Planificación 2026-1'!F:F,"PRINCIPAL",'Planificación 2026-1'!X:X,"VIRTUAL"))</f>
        <v>0</v>
      </c>
      <c r="DG491" s="41">
        <f>IF(C491="","",SUMIFS('Planificación 2026-1'!R:R,'Planificación 2026-1'!W:W,C491,'Planificación 2026-1'!F:F,"PRINCIPAL",'Planificación 2026-1'!X:X,"PRESENCIAL"))</f>
        <v>0</v>
      </c>
      <c r="DH491" s="41">
        <f>IF(C491="","",SUMIFS('Planificación 2026-1'!R:R,'Planificación 2026-1'!W:W,C491,'Planificación 2026-1'!F:F,"PRINCIPAL",'Planificación 2026-1'!X:X,"HIBRIDO PRESENCIAL"))</f>
        <v>0</v>
      </c>
      <c r="DI491" s="108" t="str">
        <f t="shared" si="73"/>
        <v/>
      </c>
      <c r="DJ491" s="108">
        <f>IF(C491="","",SUMIFS('Planificación 2026-1'!R:R,'Planificación 2026-1'!W:W,C491,'Planificación 2026-1'!F:F,"FILIAL",'Planificación 2026-1'!X:X,"VIRTUAL"))</f>
        <v>0</v>
      </c>
      <c r="DK491" s="110">
        <f>IF(C491="","",SUMIFS('Planificación 2026-1'!R:R,'Planificación 2026-1'!W:W,C491,'Planificación 2026-1'!F:F,"FILIAL",'Planificación 2026-1'!X:X,"PRESENCIAL"))</f>
        <v>0</v>
      </c>
      <c r="DL491" s="61">
        <f>IF(C491="","",SUMIFS('Planificación 2026-1'!R:R,'Planificación 2026-1'!W:W,C491,'Planificación 2026-1'!F:F,"FILIAL",'Planificación 2026-1'!X:X,"HIBRIDO PRESENCIAL"))</f>
        <v>0</v>
      </c>
      <c r="DM491" s="111" t="str">
        <f t="shared" si="74"/>
        <v/>
      </c>
      <c r="DN491" s="108">
        <f>IF(C491="","",SUMIFS('Planificación 2026-1'!R:R,'Planificación 2026-1'!W:W,C491,'Planificación 2026-1'!F:F,"SUNAMPE",'Planificación 2026-1'!X:X,"VIRTUAL"))</f>
        <v>0</v>
      </c>
      <c r="DO491" s="61">
        <f>IF(C491="","",SUMIFS('Planificación 2026-1'!R:R,'Planificación 2026-1'!W:W,C491,'Planificación 2026-1'!F:F,"SUNAMPE",'Planificación 2026-1'!X:X,"PRESENCIAL"))</f>
        <v>0</v>
      </c>
      <c r="DP491" s="111" t="str">
        <f t="shared" si="75"/>
        <v/>
      </c>
      <c r="DQ491" s="108">
        <f>IF(C491="","",SUMIFS('Planificación 2026-1'!R:R,'Planificación 2026-1'!W:W,C491,'Planificación 2026-1'!F:F,"HUAURA",'Planificación 2026-1'!X:X,"VIRTUAL"))</f>
        <v>0</v>
      </c>
      <c r="DR491" s="61">
        <f>IF(C491="","",SUMIFS('Planificación 2026-1'!R:R,'Planificación 2026-1'!W:W,C491,'Planificación 2026-1'!F:F,"HUAURA",'Planificación 2026-1'!X:X,"PRESENCIAL"))</f>
        <v>0</v>
      </c>
      <c r="DS491" s="76">
        <f>SUMIFS('Planificación 2026-1'!R:R,'Planificación 2026-1'!W:W,C491,'Planificación 2026-1'!F:F,"PRINCIPAL",'Planificación 2026-1'!X:X,"VIRTUAL",'Planificación 2026-1'!I:I,"&gt;2")</f>
        <v>0</v>
      </c>
      <c r="DT491" s="76">
        <f>SUMIFS('Planificación 2026-1'!R:R,'Planificación 2026-1'!W:W,C491,'Planificación 2026-1'!F:F,"PRINCIPAL",'Planificación 2026-1'!X:X,"&lt;&gt;VIRTUAL",'Planificación 2026-1'!I:I,"&gt;2")</f>
        <v>0</v>
      </c>
      <c r="DU491" s="76">
        <f>SUMIFS('Planificación 2026-1'!R:R,'Planificación 2026-1'!W:W,C491,'Planificación 2026-1'!F:F,"SUNAMPE",'Planificación 2026-1'!X:X,"VIRTUAL",'Planificación 2026-1'!I:I,"&gt;2")</f>
        <v>0</v>
      </c>
      <c r="DV491" s="76">
        <f>SUMIFS('Planificación 2026-1'!R:R,'Planificación 2026-1'!W:W,C491,'Planificación 2026-1'!F:F,"SUNAMPE",'Planificación 2026-1'!X:X,"&lt;&gt;VIRTUAL",'Planificación 2026-1'!I:I,"&gt;2")</f>
        <v>0</v>
      </c>
      <c r="DW491" s="76">
        <f>SUMIFS('Planificación 2026-1'!R:R,'Planificación 2026-1'!W:W,C491,'Planificación 2026-1'!F:F,"FILIAL",'Planificación 2026-1'!X:X,"VIRTUAL",'Planificación 2026-1'!I:I,"&gt;2")</f>
        <v>0</v>
      </c>
      <c r="DX491" s="76">
        <f>SUMIFS('Planificación 2026-1'!R:R,'Planificación 2026-1'!W:W,C491,'Planificación 2026-1'!F:F,"FILIAL",'Planificación 2026-1'!X:X,"&lt;&gt;VIRTUAL",'Planificación 2026-1'!I:I,"&gt;2")</f>
        <v>0</v>
      </c>
      <c r="DY491" s="76">
        <f>SUMIFS('Planificación 2026-1'!R:R,'Planificación 2026-1'!W:W,C491,'Planificación 2026-1'!F:F,"PORUMA",'Planificación 2026-1'!X:X,"VIRTUAL",'Planificación 2026-1'!I:I,"&gt;2")</f>
        <v>0</v>
      </c>
      <c r="DZ491" s="76">
        <f>SUMIFS('Planificación 2026-1'!R:R,'Planificación 2026-1'!W:W,C491,'Planificación 2026-1'!F:F,"PORUMA",'Planificación 2026-1'!X:X,"&lt;&gt;VIRTUAL",'Planificación 2026-1'!I:I,"&gt;2")</f>
        <v>0</v>
      </c>
      <c r="EA491" s="76">
        <f>SUMIFS('Planificación 2026-1'!R:R,'Planificación 2026-1'!W:W,C491,'Planificación 2026-1'!F:F,"HUAURA",'Planificación 2026-1'!X:X,"VIRTUAL",'Planificación 2026-1'!I:I,"&gt;2")</f>
        <v>0</v>
      </c>
      <c r="EB491" s="76">
        <f>SUMIFS('Planificación 2026-1'!R:R,'Planificación 2026-1'!W:W,C491,'Planificación 2026-1'!F:F,"HUAURA",'Planificación 2026-1'!X:X,"&lt;&gt;VIRTUAL",'Planificación 2026-1'!I:I,"&gt;2")</f>
        <v>0</v>
      </c>
      <c r="EC491" s="76">
        <f>SUMIFS('Planificación 2026-1'!R:R,'Planificación 2026-1'!W:W,C491,'Planificación 2026-1'!F:F,"PRINCIPAL",'Planificación 2026-1'!X:X,"VIRTUAL",'Planificación 2026-1'!I:I,"&lt;3")</f>
        <v>0</v>
      </c>
      <c r="ED491" s="76">
        <f>SUMIFS('Planificación 2026-1'!R:R,'Planificación 2026-1'!W:W,C491,'Planificación 2026-1'!F:F,"PRINCIPAL",'Planificación 2026-1'!X:X,"&lt;&gt;VIRTUAL",'Planificación 2026-1'!I:I,"&lt;3")</f>
        <v>0</v>
      </c>
      <c r="EE491" s="76">
        <f>SUMIFS('Planificación 2026-1'!R:R,'Planificación 2026-1'!W:W,C491,'Planificación 2026-1'!F:F,"SUNAMPE",'Planificación 2026-1'!X:X,"VIRTUAL",'Planificación 2026-1'!I:I,"&lt;3")</f>
        <v>0</v>
      </c>
      <c r="EF491" s="76">
        <f>SUMIFS('Planificación 2026-1'!R:R,'Planificación 2026-1'!W:W,C491,'Planificación 2026-1'!F:F,"SUNAMPE",'Planificación 2026-1'!X:X,"&lt;&gt;VIRTUAL",'Planificación 2026-1'!I:I,"&lt;3")</f>
        <v>0</v>
      </c>
      <c r="EG491" s="76">
        <f>SUMIFS('Planificación 2026-1'!R:R,'Planificación 2026-1'!W:W,C491,'Planificación 2026-1'!F:F,"FILIAL",'Planificación 2026-1'!X:X,"VIRTUAL",'Planificación 2026-1'!I:I,"&lt;3")</f>
        <v>0</v>
      </c>
      <c r="EH491" s="76">
        <f>SUMIFS('Planificación 2026-1'!R:R,'Planificación 2026-1'!W:W,C491,'Planificación 2026-1'!F:F,"FILIAL",'Planificación 2026-1'!X:X,"&lt;&gt;VIRTUAL",'Planificación 2026-1'!I:I,"&lt;3")</f>
        <v>0</v>
      </c>
      <c r="EI491" s="76">
        <f>SUMIFS('Planificación 2026-1'!R:R,'Planificación 2026-1'!W:W,C491,'Planificación 2026-1'!F:F,"PORUMA",'Planificación 2026-1'!X:X,"VIRTUAL",'Planificación 2026-1'!I:I,"&lt;3")</f>
        <v>0</v>
      </c>
      <c r="EJ491" s="76">
        <f>SUMIFS('Planificación 2026-1'!R:R,'Planificación 2026-1'!W:W,C491,'Planificación 2026-1'!F:F,"PORUMA",'Planificación 2026-1'!X:X,"&lt;&gt;VIRTUAL",'Planificación 2026-1'!I:I,"&lt;3")</f>
        <v>0</v>
      </c>
      <c r="EK491" s="76">
        <f>SUMIFS('Planificación 2026-1'!R:R,'Planificación 2026-1'!W:W,C491,'Planificación 2026-1'!F:F,"HUAURA",'Planificación 2026-1'!X:X,"VIRTUAL",'Planificación 2026-1'!I:I,"&lt;3")</f>
        <v>0</v>
      </c>
      <c r="EL491" s="76">
        <f>SUMIFS('Planificación 2026-1'!R:R,'Planificación 2026-1'!W:W,C491,'Planificación 2026-1'!F:F,"HUAURA",'Planificación 2026-1'!X:X,"&lt;&gt;VIRTUAL",'Planificación 2026-1'!I:I,"&lt;3")</f>
        <v>0</v>
      </c>
      <c r="EM491" s="76"/>
      <c r="EN491" s="76">
        <f t="shared" si="68"/>
        <v>0</v>
      </c>
      <c r="EO491" s="76">
        <f t="shared" si="69"/>
        <v>0</v>
      </c>
      <c r="EP491" s="76" t="b">
        <f t="shared" si="70"/>
        <v>1</v>
      </c>
      <c r="EQ491" s="76" t="str">
        <f t="shared" si="71"/>
        <v/>
      </c>
      <c r="ER491" s="76" t="str">
        <f t="shared" si="76"/>
        <v>PRESENCIAL</v>
      </c>
    </row>
    <row r="492" spans="1:148" hidden="1">
      <c r="A492" s="83" t="s">
        <v>285</v>
      </c>
      <c r="B492" s="119">
        <v>489</v>
      </c>
      <c r="C492" s="120" t="s">
        <v>667</v>
      </c>
      <c r="D492" s="112">
        <f>SUMIF('Planificación 2026-1'!W:W,C492,'Planificación 2026-1'!R:R)</f>
        <v>0</v>
      </c>
      <c r="E492" s="114" t="s">
        <v>170</v>
      </c>
      <c r="F492" s="115" t="s">
        <v>250</v>
      </c>
      <c r="G492" s="115" t="s">
        <v>285</v>
      </c>
      <c r="H492" s="115" t="s">
        <v>285</v>
      </c>
      <c r="I492" s="107" t="str">
        <f>IF(SUM(COUNTIFS('Planificación 2026-1'!F:F,"PRINCIPAL",'Planificación 2026-1'!W:W,C492,'Planificación 2026-1'!H:H,"AF"))&gt;0,"P01"," ")</f>
        <v xml:space="preserve"> </v>
      </c>
      <c r="J492" s="108" t="str">
        <f>IF(SUM(COUNTIFS('Planificación 2026-1'!F:F,"PRINCIPAL",'Planificación 2026-1'!W:W,C492,'Planificación 2026-1'!H:H,"EN"))&gt;0,"P02"," ")</f>
        <v xml:space="preserve"> </v>
      </c>
      <c r="K492" s="108" t="str">
        <f>IF(SUM(COUNTIFS('Planificación 2026-1'!F:F,"PRINCIPAL",'Planificación 2026-1'!W:W,C492,'Planificación 2026-1'!H:H,"IS"))&gt;0,"P03"," ")</f>
        <v xml:space="preserve"> </v>
      </c>
      <c r="L492" s="108" t="str">
        <f>IF(SUM(COUNTIFS('Planificación 2026-1'!F:F,"PRINCIPAL",'Planificación 2026-1'!W:W,C492,'Planificación 2026-1'!H:H,"PS"))&gt;0,"P04"," ")</f>
        <v xml:space="preserve"> </v>
      </c>
      <c r="M492" s="108"/>
      <c r="N492" s="108" t="str">
        <f>IF(SUM(COUNTIFS('Planificación 2026-1'!F:F,"PRINCIPAL",'Planificación 2026-1'!W:W,C492,'Planificación 2026-1'!H:H,"IN"))&gt;0,"P06"," ")</f>
        <v xml:space="preserve"> </v>
      </c>
      <c r="O492" s="108" t="str">
        <f>IF(SUM(COUNTIFS('Planificación 2026-1'!F:F,"PRINCIPAL",'Planificación 2026-1'!W:W,C492,'Planificación 2026-1'!H:H,"CA"))&gt;0,"P07"," ")</f>
        <v xml:space="preserve"> </v>
      </c>
      <c r="P492" s="108" t="str">
        <f>IF(SUM(COUNTIFS('Planificación 2026-1'!F:F,"PRINCIPAL",'Planificación 2026-1'!W:W,C492,'Planificación 2026-1'!H:H,"DE"))&gt;0,"P08"," ")</f>
        <v xml:space="preserve"> </v>
      </c>
      <c r="Q492" s="108" t="str">
        <f>IF(SUM(COUNTIFS('Planificación 2026-1'!F:F,"PRINCIPAL",'Planificación 2026-1'!W:W,C492,'Planificación 2026-1'!H:H,"OB"))&gt;0,"P09"," ")</f>
        <v xml:space="preserve"> </v>
      </c>
      <c r="R492" s="108" t="str">
        <f>IF(SUM(COUNTIFS('Planificación 2026-1'!F:F,"PRINCIPAL",'Planificación 2026-1'!W:W,C492,'Planificación 2026-1'!H:H,"MH"))&gt;0,"P31"," ")</f>
        <v xml:space="preserve"> </v>
      </c>
      <c r="S492" s="108" t="str">
        <f>IF(SUM(COUNTIFS('Planificación 2026-1'!F:F,"PRINCIPAL",'Planificación 2026-1'!W:W,C492,'Planificación 2026-1'!H:H,"IC"))&gt;0,"P32"," ")</f>
        <v xml:space="preserve"> </v>
      </c>
      <c r="T492" s="108" t="str">
        <f>IF(SUM(COUNTIFS('Planificación 2026-1'!F:F,"PRINCIPAL",'Planificación 2026-1'!W:W,C492,'Planificación 2026-1'!H:H,"AR"))&gt;0,"P34"," ")</f>
        <v xml:space="preserve"> </v>
      </c>
      <c r="U492" s="108" t="str">
        <f>IF(SUM(COUNTIFS('Planificación 2026-1'!F:F,"PRINCIPAL",'Planificación 2026-1'!W:W,C492,'Planificación 2026-1'!H:H,"T1"))&gt;0,"P35"," ")</f>
        <v xml:space="preserve"> </v>
      </c>
      <c r="V492" s="108" t="str">
        <f>IF(SUM(COUNTIFS('Planificación 2026-1'!F:F,"PRINCIPAL",'Planificación 2026-1'!W:W,C492,'Planificación 2026-1'!H:H,"T3"))&gt;0,"P36"," ")</f>
        <v xml:space="preserve"> </v>
      </c>
      <c r="W492" s="108" t="str">
        <f>IF(SUM(COUNTIFS('Planificación 2026-1'!F:F,"PRINCIPAL",'Planificación 2026-1'!W:W,C492,'Planificación 2026-1'!H:H,"T2"))&gt;0,"P37"," ")</f>
        <v xml:space="preserve"> </v>
      </c>
      <c r="X492" s="108" t="str">
        <f>IF(SUM(COUNTIFS('Planificación 2026-1'!F:F,"PRINCIPAL",'Planificación 2026-1'!W:W,C492,'Planificación 2026-1'!H:H,"AE"))&gt;0,"P38"," ")</f>
        <v xml:space="preserve"> </v>
      </c>
      <c r="Y492" s="108" t="str">
        <f>IF(SUM(COUNTIFS('Planificación 2026-1'!F:F,"PRINCIPAL",'Planificación 2026-1'!W:W,C492,'Planificación 2026-1'!H:H,"T4"))&gt;0,"P55"," ")</f>
        <v xml:space="preserve"> </v>
      </c>
      <c r="Z492" s="108" t="str">
        <f>IF(SUM(COUNTIFS('Planificación 2026-1'!F:F,"FILIAL",'Planificación 2026-1'!W:W,C492,'Planificación 2026-1'!H:H,"AF"))&gt;0," P01"," ")</f>
        <v xml:space="preserve"> </v>
      </c>
      <c r="AA492" s="108" t="str">
        <f>IF(SUM(COUNTIFS('Planificación 2026-1'!F:F,"FILIAL",'Planificación 2026-1'!W:W,C492,'Planificación 2026-1'!H:H,"EN"))&gt;0,"P02"," ")</f>
        <v xml:space="preserve"> </v>
      </c>
      <c r="AB492" s="108" t="str">
        <f>IF(SUM(COUNTIFS('Planificación 2026-1'!F:F,"FILIAL",'Planificación 2026-1'!W:W,C492,'Planificación 2026-1'!H:H,"IS"))&gt;0,"P03"," ")</f>
        <v xml:space="preserve"> </v>
      </c>
      <c r="AC492" s="108" t="str">
        <f>IF(SUM(COUNTIFS('Planificación 2026-1'!F:F,"FILIAL",'Planificación 2026-1'!W:W,C492,'Planificación 2026-1'!H:H,"PS"))&gt;0,"P04"," ")</f>
        <v xml:space="preserve"> </v>
      </c>
      <c r="AD492" s="108"/>
      <c r="AE492" s="108" t="str">
        <f>IF(SUM(COUNTIFS('Planificación 2026-1'!F:F,"FILIAL",'Planificación 2026-1'!W:W,C492,'Planificación 2026-1'!H:H,"IN"))&gt;0,"P06"," ")</f>
        <v xml:space="preserve"> </v>
      </c>
      <c r="AF492" s="108" t="str">
        <f>IF(SUM(COUNTIFS('Planificación 2026-1'!F:F,"FILIAL",'Planificación 2026-1'!W:W,C492,'Planificación 2026-1'!H:H,"CA"))&gt;0,"P07"," ")</f>
        <v xml:space="preserve"> </v>
      </c>
      <c r="AG492" s="108" t="str">
        <f>IF(SUM(COUNTIFS('Planificación 2026-1'!F:F,"FILIAL",'Planificación 2026-1'!W:W,C492,'Planificación 2026-1'!H:H,"DE"))&gt;0,"P08"," ")</f>
        <v xml:space="preserve"> </v>
      </c>
      <c r="AH492" s="108" t="str">
        <f>IF(SUM(COUNTIFS('Planificación 2026-1'!F:F,"FILIAL",'Planificación 2026-1'!W:W,C492,'Planificación 2026-1'!H:H,"OB"))&gt;0,"P09"," ")</f>
        <v xml:space="preserve"> </v>
      </c>
      <c r="AI492" s="108" t="str">
        <f>IF(SUM(COUNTIFS('Planificación 2026-1'!F:F,"FILIAL",'Planificación 2026-1'!W:W,C492,'Planificación 2026-1'!H:H,"MH"))&gt;0,"P31"," ")</f>
        <v xml:space="preserve"> </v>
      </c>
      <c r="AJ492" s="108" t="str">
        <f>IF(SUM(COUNTIFS('Planificación 2026-1'!F:F,"FILIAL",'Planificación 2026-1'!W:W,C492,'Planificación 2026-1'!H:H,"IC"))&gt;0,"P32"," ")</f>
        <v xml:space="preserve"> </v>
      </c>
      <c r="AK492" s="108" t="str">
        <f>IF(SUM(COUNTIFS('Planificación 2026-1'!F:F,"FILIAL",'Planificación 2026-1'!W:W,C492,'Planificación 2026-1'!H:H,"AR"))&gt;0,"P34"," ")</f>
        <v xml:space="preserve"> </v>
      </c>
      <c r="AL492" s="108" t="str">
        <f>IF(SUM(COUNTIFS('Planificación 2026-1'!F:F,"FILIAL",'Planificación 2026-1'!W:W,C492,'Planificación 2026-1'!H:H,"T1"))&gt;0,"P35"," ")</f>
        <v xml:space="preserve"> </v>
      </c>
      <c r="AM492" s="108" t="str">
        <f>IF(SUM(COUNTIFS('Planificación 2026-1'!F:F,"FILIAL",'Planificación 2026-1'!W:W,C492,'Planificación 2026-1'!H:H,"T3"))&gt;0,"P36"," ")</f>
        <v xml:space="preserve"> </v>
      </c>
      <c r="AN492" s="108" t="str">
        <f>IF(SUM(COUNTIFS('Planificación 2026-1'!F:F,"FILIAL",'Planificación 2026-1'!W:W,C492,'Planificación 2026-1'!H:H,"T2"))&gt;0,"P37"," ")</f>
        <v xml:space="preserve"> </v>
      </c>
      <c r="AO492" s="108" t="str">
        <f>IF(SUM(COUNTIFS('Planificación 2026-1'!F:F,"FILIAL",'Planificación 2026-1'!W:W,C492,'Planificación 2026-1'!H:H,"AE"))&gt;0,"P38"," ")</f>
        <v xml:space="preserve"> </v>
      </c>
      <c r="AP492" s="108" t="str">
        <f>IF(SUM(COUNTIFS('Planificación 2026-1'!F:F,"FILIAL",'Planificación 2026-1'!W:W,C492,'Planificación 2026-1'!H:H,"T4"))&gt;0,"P55"," ")</f>
        <v xml:space="preserve"> </v>
      </c>
      <c r="AQ492" s="108" t="str">
        <f>IF(SUM(COUNTIFS('Planificación 2026-1'!F:F,"SUNAMPE",'Planificación 2026-1'!W:W,C492,'Planificación 2026-1'!H:H,"AF"))&gt;0," P01"," ")</f>
        <v xml:space="preserve"> </v>
      </c>
      <c r="AR492" s="108" t="str">
        <f>IF(SUM(COUNTIFS('Planificación 2026-1'!F:F,"SUNAMPE",'Planificación 2026-1'!W:W,C492,'Planificación 2026-1'!H:H,"EN"))&gt;0,"P02"," ")</f>
        <v xml:space="preserve"> </v>
      </c>
      <c r="AS492" s="108" t="str">
        <f>IF(SUM(COUNTIFS('Planificación 2026-1'!F:F,"SUNAMPE",'Planificación 2026-1'!W:W,C492,'Planificación 2026-1'!H:H,"IS"))&gt;0,"P03"," ")</f>
        <v xml:space="preserve"> </v>
      </c>
      <c r="AT492" s="108" t="str">
        <f>IF(SUM(COUNTIFS('Planificación 2026-1'!F:F,"SUNAMPE",'Planificación 2026-1'!W:W,C492,'Planificación 2026-1'!H:H,"PS"))&gt;0,"P04"," ")</f>
        <v xml:space="preserve"> </v>
      </c>
      <c r="AU492" s="108"/>
      <c r="AV492" s="108" t="str">
        <f>IF(SUM(COUNTIFS('Planificación 2026-1'!F:F,"SUNAMPE",'Planificación 2026-1'!W:W,C492,'Planificación 2026-1'!H:H,"IN"))&gt;0,"P06"," ")</f>
        <v xml:space="preserve"> </v>
      </c>
      <c r="AW492" s="108" t="str">
        <f>IF(SUM(COUNTIFS('Planificación 2026-1'!F:F,"SUNAMPE",'Planificación 2026-1'!W:W,C492,'Planificación 2026-1'!H:H,"CA"))&gt;0,"P07"," ")</f>
        <v xml:space="preserve"> </v>
      </c>
      <c r="AX492" s="108" t="str">
        <f>IF(SUM(COUNTIFS('Planificación 2026-1'!F:F,"SUNAMPE",'Planificación 2026-1'!W:W,C492,'Planificación 2026-1'!H:H,"DE"))&gt;0,"P08"," ")</f>
        <v xml:space="preserve"> </v>
      </c>
      <c r="AY492" s="108" t="str">
        <f>IF(SUM(COUNTIFS('Planificación 2026-1'!F:F,"SUNAMPE",'Planificación 2026-1'!W:W,C492,'Planificación 2026-1'!H:H,"OB"))&gt;0,"P09"," ")</f>
        <v xml:space="preserve"> </v>
      </c>
      <c r="AZ492" s="108" t="str">
        <f>IF(SUM(COUNTIFS('Planificación 2026-1'!F:F,"SUNAMPE",'Planificación 2026-1'!W:W,C492,'Planificación 2026-1'!H:H,"MH"))&gt;0,"P31"," ")</f>
        <v xml:space="preserve"> </v>
      </c>
      <c r="BA492" s="108" t="str">
        <f>IF(SUM(COUNTIFS('Planificación 2026-1'!F:F,"SUNAMPE",'Planificación 2026-1'!W:W,C492,'Planificación 2026-1'!H:H,"IC"))&gt;0,"P32"," ")</f>
        <v xml:space="preserve"> </v>
      </c>
      <c r="BB492" s="108" t="str">
        <f>IF(SUM(COUNTIFS('Planificación 2026-1'!F:F,"SUNAMPE",'Planificación 2026-1'!W:W,C492,'Planificación 2026-1'!H:H,"AR"))&gt;0,"P34"," ")</f>
        <v xml:space="preserve"> </v>
      </c>
      <c r="BC492" s="108" t="str">
        <f>IF(SUM(COUNTIFS('Planificación 2026-1'!F:F,"SUNAMPE",'Planificación 2026-1'!W:W,C492,'Planificación 2026-1'!H:H,"T1"))&gt;0,"P35"," ")</f>
        <v xml:space="preserve"> </v>
      </c>
      <c r="BD492" s="108" t="str">
        <f>IF(SUM(COUNTIFS('Planificación 2026-1'!F:F,"SUNAMPE",'Planificación 2026-1'!W:W,C492,'Planificación 2026-1'!H:H,"T3"))&gt;0,"P36"," ")</f>
        <v xml:space="preserve"> </v>
      </c>
      <c r="BE492" s="108" t="str">
        <f>IF(SUM(COUNTIFS('Planificación 2026-1'!F:F,"SUNAMPE",'Planificación 2026-1'!W:W,C492,'Planificación 2026-1'!H:H,"T2"))&gt;0,"P37"," ")</f>
        <v xml:space="preserve"> </v>
      </c>
      <c r="BF492" s="108" t="str">
        <f>IF(SUM(COUNTIFS('Planificación 2026-1'!F:F,"SUNAMPE",'Planificación 2026-1'!W:W,C492,'Planificación 2026-1'!H:H,"AE"))&gt;0,"P38"," ")</f>
        <v xml:space="preserve"> </v>
      </c>
      <c r="BG492" s="108" t="str">
        <f>IF(SUM(COUNTIFS('Planificación 2026-1'!F:F,"SUNAMPE",'Planificación 2026-1'!W:W,C492,'Planificación 2026-1'!H:H,"T4"))&gt;0,"P55"," ")</f>
        <v xml:space="preserve"> </v>
      </c>
      <c r="BH492" s="108" t="str">
        <f>IF(SUM(COUNTIFS('Planificación 2026-1'!F:F,"HUAURA",'Planificación 2026-1'!W:W,C492,'Planificación 2026-1'!H:H,"AF"))&gt;0," P01"," ")</f>
        <v xml:space="preserve"> </v>
      </c>
      <c r="BI492" s="108" t="str">
        <f>IF(SUM(COUNTIFS('Planificación 2026-1'!F:F,"HUAURA",'Planificación 2026-1'!W:W,C492,'Planificación 2026-1'!H:H,"EN"))&gt;0,"P02"," ")</f>
        <v xml:space="preserve"> </v>
      </c>
      <c r="BJ492" s="108" t="str">
        <f>IF(SUM(COUNTIFS('Planificación 2026-1'!F:F,"HUAURA",'Planificación 2026-1'!W:W,C492,'Planificación 2026-1'!H:H,"IS"))&gt;0,"P03"," ")</f>
        <v xml:space="preserve"> </v>
      </c>
      <c r="BK492" s="108" t="str">
        <f>IF(SUM(COUNTIFS('Planificación 2026-1'!F:F,"HUAURA",'Planificación 2026-1'!W:W,C492,'Planificación 2026-1'!H:H,"PS"))&gt;0,"P04"," ")</f>
        <v xml:space="preserve"> </v>
      </c>
      <c r="BL492" s="108"/>
      <c r="BM492" s="108" t="str">
        <f>IF(SUM(COUNTIFS('Planificación 2026-1'!F:F,"HUAURA",'Planificación 2026-1'!W:W,C492,'Planificación 2026-1'!H:H,"IN"))&gt;0,"P06"," ")</f>
        <v xml:space="preserve"> </v>
      </c>
      <c r="BN492" s="108" t="str">
        <f>IF(SUM(COUNTIFS('Planificación 2026-1'!F:F,"HUAURA",'Planificación 2026-1'!W:W,C492,'Planificación 2026-1'!H:H,"CA"))&gt;0,"P07"," ")</f>
        <v xml:space="preserve"> </v>
      </c>
      <c r="BO492" s="108" t="str">
        <f>IF(SUM(COUNTIFS('Planificación 2026-1'!F:F,"HUAURA",'Planificación 2026-1'!W:W,C492,'Planificación 2026-1'!H:H,"DE"))&gt;0,"P08"," ")</f>
        <v xml:space="preserve"> </v>
      </c>
      <c r="BP492" s="108" t="str">
        <f>IF(SUM(COUNTIFS('Planificación 2026-1'!F:F,"HUAURA",'Planificación 2026-1'!W:W,C492,'Planificación 2026-1'!H:H,"OB"))&gt;0,"P09"," ")</f>
        <v xml:space="preserve"> </v>
      </c>
      <c r="BQ492" s="108" t="str">
        <f>IF(SUM(COUNTIFS('Planificación 2026-1'!F:F,"HUAURA",'Planificación 2026-1'!W:W,C492,'Planificación 2026-1'!H:H,"MH"))&gt;0,"P31"," ")</f>
        <v xml:space="preserve"> </v>
      </c>
      <c r="BR492" s="108" t="str">
        <f>IF(SUM(COUNTIFS('Planificación 2026-1'!F:F,"HUAURA",'Planificación 2026-1'!W:W,C492,'Planificación 2026-1'!H:H,"IC"))&gt;0,"P32"," ")</f>
        <v xml:space="preserve"> </v>
      </c>
      <c r="BS492" s="108" t="str">
        <f>IF(SUM(COUNTIFS('Planificación 2026-1'!F:F,"HUAURA",'Planificación 2026-1'!W:W,C492,'Planificación 2026-1'!H:H,"AR"))&gt;0,"P34"," ")</f>
        <v xml:space="preserve"> </v>
      </c>
      <c r="BT492" s="108" t="str">
        <f>IF(SUM(COUNTIFS('Planificación 2026-1'!F:F,"HUAURA",'Planificación 2026-1'!W:W,C492,'Planificación 2026-1'!H:H,"T1"))&gt;0,"P35"," ")</f>
        <v xml:space="preserve"> </v>
      </c>
      <c r="BU492" s="108" t="str">
        <f>IF(SUM(COUNTIFS('Planificación 2026-1'!F:F,"HUAURA",'Planificación 2026-1'!W:W,C492,'Planificación 2026-1'!H:H,"T3"))&gt;0,"P36"," ")</f>
        <v xml:space="preserve"> </v>
      </c>
      <c r="BV492" s="108" t="str">
        <f>IF(SUM(COUNTIFS('Planificación 2026-1'!F:F,"HUAURA",'Planificación 2026-1'!W:W,C492,'Planificación 2026-1'!H:H,"T2"))&gt;0,"P37"," ")</f>
        <v xml:space="preserve"> </v>
      </c>
      <c r="BW492" s="108" t="str">
        <f>IF(SUM(COUNTIFS('Planificación 2026-1'!F:F,"HUAURA",'Planificación 2026-1'!W:W,C492,'Planificación 2026-1'!H:H,"AE"))&gt;0,"P38"," ")</f>
        <v xml:space="preserve"> </v>
      </c>
      <c r="BX492" s="108" t="str">
        <f>IF(SUM(COUNTIFS('Planificación 2026-1'!F:F,"HUAURA",'Planificación 2026-1'!W:W,C492,'Planificación 2026-1'!H:H,"T4"))&gt;0,"P55"," ")</f>
        <v xml:space="preserve"> </v>
      </c>
      <c r="BY492" s="109">
        <f>SUMIFS('Planificación 2026-1'!R:R,'Planificación 2026-1'!W:W,C492,'Planificación 2026-1'!H:H,"AF",'Planificación 2026-1'!I:I,"&gt;2")</f>
        <v>0</v>
      </c>
      <c r="BZ492" s="109">
        <f>SUMIFS('Planificación 2026-1'!R:R,'Planificación 2026-1'!W:W,C492,'Planificación 2026-1'!H:H,"EN",'Planificación 2026-1'!I:I,"&gt;2")</f>
        <v>0</v>
      </c>
      <c r="CA492" s="109">
        <f>SUMIFS('Planificación 2026-1'!R:R,'Planificación 2026-1'!W:W,C492,'Planificación 2026-1'!H:H,"IS",'Planificación 2026-1'!I:I,"&gt;2")</f>
        <v>0</v>
      </c>
      <c r="CB492" s="109">
        <f>SUMIFS('Planificación 2026-1'!R:R,'Planificación 2026-1'!W:W,C492,'Planificación 2026-1'!H:H,"PS",'Planificación 2026-1'!I:I,"&gt;2")</f>
        <v>0</v>
      </c>
      <c r="CC492" s="109">
        <f>SUMIFS('Planificación 2026-1'!R:R,'Planificación 2026-1'!W:W,C492,'Planificación 2026-1'!H:H,"IN",'Planificación 2026-1'!I:I,"&gt;2")</f>
        <v>0</v>
      </c>
      <c r="CD492" s="109">
        <f>SUMIFS('Planificación 2026-1'!R:R,'Planificación 2026-1'!W:W,C492,'Planificación 2026-1'!H:H,"CA",'Planificación 2026-1'!I:I,"&gt;2")</f>
        <v>0</v>
      </c>
      <c r="CE492" s="109">
        <f>SUMIFS('Planificación 2026-1'!R:R,'Planificación 2026-1'!W:W,C492,'Planificación 2026-1'!H:H,"DE",'Planificación 2026-1'!I:I,"&gt;2")</f>
        <v>0</v>
      </c>
      <c r="CF492" s="109">
        <f>SUMIFS('Planificación 2026-1'!R:R,'Planificación 2026-1'!W:W,C492,'Planificación 2026-1'!H:H,"OB",'Planificación 2026-1'!I:I,"&gt;2")</f>
        <v>0</v>
      </c>
      <c r="CG492" s="109">
        <f>SUMIFS('Planificación 2026-1'!R:R,'Planificación 2026-1'!W:W,C492,'Planificación 2026-1'!H:H,"MH",'Planificación 2026-1'!I:I,"&gt;2")</f>
        <v>0</v>
      </c>
      <c r="CH492" s="109">
        <f>SUMIFS('Planificación 2026-1'!R:R,'Planificación 2026-1'!W:W,C492,'Planificación 2026-1'!H:H,"IC",'Planificación 2026-1'!I:I,"&gt;2")</f>
        <v>0</v>
      </c>
      <c r="CI492" s="109">
        <f>SUMIFS('Planificación 2026-1'!R:R,'Planificación 2026-1'!W:W,C492,'Planificación 2026-1'!H:H,"AR",'Planificación 2026-1'!I:I,"&gt;2")</f>
        <v>0</v>
      </c>
      <c r="CJ492" s="109">
        <f>SUMIFS('Planificación 2026-1'!R:R,'Planificación 2026-1'!W:W,C492,'Planificación 2026-1'!H:H,"T1",'Planificación 2026-1'!I:I,"&gt;2")</f>
        <v>0</v>
      </c>
      <c r="CK492" s="109">
        <f>SUMIFS('Planificación 2026-1'!R:R,'Planificación 2026-1'!W:W,C492,'Planificación 2026-1'!H:H,"T3",'Planificación 2026-1'!I:I,"&gt;2")</f>
        <v>0</v>
      </c>
      <c r="CL492" s="109">
        <f>SUMIFS('Planificación 2026-1'!R:R,'Planificación 2026-1'!W:W,C492,'Planificación 2026-1'!H:H,"T2",'Planificación 2026-1'!I:I,"&gt;2")</f>
        <v>0</v>
      </c>
      <c r="CM492" s="109">
        <f>SUMIFS('Planificación 2026-1'!R:R,'Planificación 2026-1'!W:W,C492,'Planificación 2026-1'!H:H,"AE",'Planificación 2026-1'!I:I,"&gt;2")</f>
        <v>0</v>
      </c>
      <c r="CN492" s="109">
        <f>SUMIFS('Planificación 2026-1'!R:R,'Planificación 2026-1'!W:W,C492,'Planificación 2026-1'!H:H,"T4",'Planificación 2026-1'!I:I,"&gt;2")</f>
        <v>0</v>
      </c>
      <c r="CO492" s="109">
        <f>SUMIFS('Planificación 2026-1'!R:R,'Planificación 2026-1'!W:W,C492,'Planificación 2026-1'!H:H,"AF",'Planificación 2026-1'!I:I,"&lt;3")</f>
        <v>0</v>
      </c>
      <c r="CP492" s="109">
        <f>SUMIFS('Planificación 2026-1'!R:R,'Planificación 2026-1'!W:W,C492,'Planificación 2026-1'!H:H,"EN",'Planificación 2026-1'!I:I,"&lt;3")</f>
        <v>0</v>
      </c>
      <c r="CQ492" s="109">
        <f>SUMIFS('Planificación 2026-1'!R:R,'Planificación 2026-1'!W:W,C492,'Planificación 2026-1'!H:H,"IS",'Planificación 2026-1'!I:I,"&lt;3")</f>
        <v>0</v>
      </c>
      <c r="CR492" s="109">
        <f>SUMIFS('Planificación 2026-1'!R:R,'Planificación 2026-1'!W:W,C492,'Planificación 2026-1'!H:H,"PS",'Planificación 2026-1'!I:I,"&lt;3")</f>
        <v>0</v>
      </c>
      <c r="CS492" s="109">
        <f>SUMIFS('Planificación 2026-1'!R:R,'Planificación 2026-1'!W:W,C492,'Planificación 2026-1'!H:H,"IN",'Planificación 2026-1'!I:I,"&lt;3")</f>
        <v>0</v>
      </c>
      <c r="CT492" s="109">
        <f>SUMIFS('Planificación 2026-1'!R:R,'Planificación 2026-1'!W:W,C492,'Planificación 2026-1'!H:H,"CA",'Planificación 2026-1'!I:I,"&lt;3")</f>
        <v>0</v>
      </c>
      <c r="CU492" s="109">
        <f>SUMIFS('Planificación 2026-1'!R:R,'Planificación 2026-1'!W:W,C492,'Planificación 2026-1'!H:H,"DE",'Planificación 2026-1'!I:I,"&lt;3")</f>
        <v>0</v>
      </c>
      <c r="CV492" s="109">
        <f>SUMIFS('Planificación 2026-1'!R:R,'Planificación 2026-1'!W:W,C492,'Planificación 2026-1'!H:H,"OB",'Planificación 2026-1'!I:I,"&lt;3")</f>
        <v>0</v>
      </c>
      <c r="CW492" s="109">
        <f>SUMIFS('Planificación 2026-1'!R:R,'Planificación 2026-1'!W:W,C492,'Planificación 2026-1'!H:H,"MH",'Planificación 2026-1'!I:I,"&lt;3")</f>
        <v>0</v>
      </c>
      <c r="CX492" s="109">
        <f>SUMIFS('Planificación 2026-1'!R:R,'Planificación 2026-1'!W:W,C492,'Planificación 2026-1'!H:H,"IC",'Planificación 2026-1'!I:I,"&lt;3")</f>
        <v>0</v>
      </c>
      <c r="CY492" s="109">
        <f>SUMIFS('Planificación 2026-1'!R:R,'Planificación 2026-1'!W:W,C492,'Planificación 2026-1'!H:H,"AR",'Planificación 2026-1'!I:I,"&lt;3")</f>
        <v>0</v>
      </c>
      <c r="CZ492" s="109">
        <f>SUMIFS('Planificación 2026-1'!R:R,'Planificación 2026-1'!W:W,C492,'Planificación 2026-1'!H:H,"T1",'Planificación 2026-1'!I:I,"&lt;3")</f>
        <v>0</v>
      </c>
      <c r="DA492" s="109">
        <f>SUMIFS('Planificación 2026-1'!R:R,'Planificación 2026-1'!W:W,C492,'Planificación 2026-1'!H:H,"T3",'Planificación 2026-1'!I:I,"&lt;3")</f>
        <v>0</v>
      </c>
      <c r="DB492" s="109">
        <f>SUMIFS('Planificación 2026-1'!R:R,'Planificación 2026-1'!W:W,C492,'Planificación 2026-1'!H:H,"T2",'Planificación 2026-1'!I:I,"&lt;3")</f>
        <v>0</v>
      </c>
      <c r="DC492" s="109">
        <f>SUMIFS('Planificación 2026-1'!R:R,'Planificación 2026-1'!W:W,C492,'Planificación 2026-1'!H:H,"AE",'Planificación 2026-1'!I:I,"&lt;3")</f>
        <v>0</v>
      </c>
      <c r="DD492" s="109">
        <f>SUMIFS('Planificación 2026-1'!R:R,'Planificación 2026-1'!W:W,C492,'Planificación 2026-1'!H:H,"T4",'Planificación 2026-1'!I:I,"&lt;3")</f>
        <v>0</v>
      </c>
      <c r="DE492" s="108" t="str">
        <f t="shared" si="72"/>
        <v/>
      </c>
      <c r="DF492" s="41">
        <f>IF(C492="","",SUMIFS('Planificación 2026-1'!R:R,'Planificación 2026-1'!W:W,C492,'Planificación 2026-1'!F:F,"PRINCIPAL",'Planificación 2026-1'!X:X,"VIRTUAL"))</f>
        <v>0</v>
      </c>
      <c r="DG492" s="41">
        <f>IF(C492="","",SUMIFS('Planificación 2026-1'!R:R,'Planificación 2026-1'!W:W,C492,'Planificación 2026-1'!F:F,"PRINCIPAL",'Planificación 2026-1'!X:X,"PRESENCIAL"))</f>
        <v>0</v>
      </c>
      <c r="DH492" s="41">
        <f>IF(C492="","",SUMIFS('Planificación 2026-1'!R:R,'Planificación 2026-1'!W:W,C492,'Planificación 2026-1'!F:F,"PRINCIPAL",'Planificación 2026-1'!X:X,"HIBRIDO PRESENCIAL"))</f>
        <v>0</v>
      </c>
      <c r="DI492" s="108" t="str">
        <f t="shared" si="73"/>
        <v/>
      </c>
      <c r="DJ492" s="108">
        <f>IF(C492="","",SUMIFS('Planificación 2026-1'!R:R,'Planificación 2026-1'!W:W,C492,'Planificación 2026-1'!F:F,"FILIAL",'Planificación 2026-1'!X:X,"VIRTUAL"))</f>
        <v>0</v>
      </c>
      <c r="DK492" s="110">
        <f>IF(C492="","",SUMIFS('Planificación 2026-1'!R:R,'Planificación 2026-1'!W:W,C492,'Planificación 2026-1'!F:F,"FILIAL",'Planificación 2026-1'!X:X,"PRESENCIAL"))</f>
        <v>0</v>
      </c>
      <c r="DL492" s="61">
        <f>IF(C492="","",SUMIFS('Planificación 2026-1'!R:R,'Planificación 2026-1'!W:W,C492,'Planificación 2026-1'!F:F,"FILIAL",'Planificación 2026-1'!X:X,"HIBRIDO PRESENCIAL"))</f>
        <v>0</v>
      </c>
      <c r="DM492" s="111" t="str">
        <f t="shared" si="74"/>
        <v/>
      </c>
      <c r="DN492" s="108">
        <f>IF(C492="","",SUMIFS('Planificación 2026-1'!R:R,'Planificación 2026-1'!W:W,C492,'Planificación 2026-1'!F:F,"SUNAMPE",'Planificación 2026-1'!X:X,"VIRTUAL"))</f>
        <v>0</v>
      </c>
      <c r="DO492" s="61">
        <f>IF(C492="","",SUMIFS('Planificación 2026-1'!R:R,'Planificación 2026-1'!W:W,C492,'Planificación 2026-1'!F:F,"SUNAMPE",'Planificación 2026-1'!X:X,"PRESENCIAL"))</f>
        <v>0</v>
      </c>
      <c r="DP492" s="111" t="str">
        <f t="shared" si="75"/>
        <v/>
      </c>
      <c r="DQ492" s="108">
        <f>IF(C492="","",SUMIFS('Planificación 2026-1'!R:R,'Planificación 2026-1'!W:W,C492,'Planificación 2026-1'!F:F,"HUAURA",'Planificación 2026-1'!X:X,"VIRTUAL"))</f>
        <v>0</v>
      </c>
      <c r="DR492" s="61">
        <f>IF(C492="","",SUMIFS('Planificación 2026-1'!R:R,'Planificación 2026-1'!W:W,C492,'Planificación 2026-1'!F:F,"HUAURA",'Planificación 2026-1'!X:X,"PRESENCIAL"))</f>
        <v>0</v>
      </c>
      <c r="DS492" s="76">
        <f>SUMIFS('Planificación 2026-1'!R:R,'Planificación 2026-1'!W:W,C492,'Planificación 2026-1'!F:F,"PRINCIPAL",'Planificación 2026-1'!X:X,"VIRTUAL",'Planificación 2026-1'!I:I,"&gt;2")</f>
        <v>0</v>
      </c>
      <c r="DT492" s="76">
        <f>SUMIFS('Planificación 2026-1'!R:R,'Planificación 2026-1'!W:W,C492,'Planificación 2026-1'!F:F,"PRINCIPAL",'Planificación 2026-1'!X:X,"&lt;&gt;VIRTUAL",'Planificación 2026-1'!I:I,"&gt;2")</f>
        <v>0</v>
      </c>
      <c r="DU492" s="76">
        <f>SUMIFS('Planificación 2026-1'!R:R,'Planificación 2026-1'!W:W,C492,'Planificación 2026-1'!F:F,"SUNAMPE",'Planificación 2026-1'!X:X,"VIRTUAL",'Planificación 2026-1'!I:I,"&gt;2")</f>
        <v>0</v>
      </c>
      <c r="DV492" s="76">
        <f>SUMIFS('Planificación 2026-1'!R:R,'Planificación 2026-1'!W:W,C492,'Planificación 2026-1'!F:F,"SUNAMPE",'Planificación 2026-1'!X:X,"&lt;&gt;VIRTUAL",'Planificación 2026-1'!I:I,"&gt;2")</f>
        <v>0</v>
      </c>
      <c r="DW492" s="76">
        <f>SUMIFS('Planificación 2026-1'!R:R,'Planificación 2026-1'!W:W,C492,'Planificación 2026-1'!F:F,"FILIAL",'Planificación 2026-1'!X:X,"VIRTUAL",'Planificación 2026-1'!I:I,"&gt;2")</f>
        <v>0</v>
      </c>
      <c r="DX492" s="76">
        <f>SUMIFS('Planificación 2026-1'!R:R,'Planificación 2026-1'!W:W,C492,'Planificación 2026-1'!F:F,"FILIAL",'Planificación 2026-1'!X:X,"&lt;&gt;VIRTUAL",'Planificación 2026-1'!I:I,"&gt;2")</f>
        <v>0</v>
      </c>
      <c r="DY492" s="76">
        <f>SUMIFS('Planificación 2026-1'!R:R,'Planificación 2026-1'!W:W,C492,'Planificación 2026-1'!F:F,"PORUMA",'Planificación 2026-1'!X:X,"VIRTUAL",'Planificación 2026-1'!I:I,"&gt;2")</f>
        <v>0</v>
      </c>
      <c r="DZ492" s="76">
        <f>SUMIFS('Planificación 2026-1'!R:R,'Planificación 2026-1'!W:W,C492,'Planificación 2026-1'!F:F,"PORUMA",'Planificación 2026-1'!X:X,"&lt;&gt;VIRTUAL",'Planificación 2026-1'!I:I,"&gt;2")</f>
        <v>0</v>
      </c>
      <c r="EA492" s="76">
        <f>SUMIFS('Planificación 2026-1'!R:R,'Planificación 2026-1'!W:W,C492,'Planificación 2026-1'!F:F,"HUAURA",'Planificación 2026-1'!X:X,"VIRTUAL",'Planificación 2026-1'!I:I,"&gt;2")</f>
        <v>0</v>
      </c>
      <c r="EB492" s="76">
        <f>SUMIFS('Planificación 2026-1'!R:R,'Planificación 2026-1'!W:W,C492,'Planificación 2026-1'!F:F,"HUAURA",'Planificación 2026-1'!X:X,"&lt;&gt;VIRTUAL",'Planificación 2026-1'!I:I,"&gt;2")</f>
        <v>0</v>
      </c>
      <c r="EC492" s="76">
        <f>SUMIFS('Planificación 2026-1'!R:R,'Planificación 2026-1'!W:W,C492,'Planificación 2026-1'!F:F,"PRINCIPAL",'Planificación 2026-1'!X:X,"VIRTUAL",'Planificación 2026-1'!I:I,"&lt;3")</f>
        <v>0</v>
      </c>
      <c r="ED492" s="76">
        <f>SUMIFS('Planificación 2026-1'!R:R,'Planificación 2026-1'!W:W,C492,'Planificación 2026-1'!F:F,"PRINCIPAL",'Planificación 2026-1'!X:X,"&lt;&gt;VIRTUAL",'Planificación 2026-1'!I:I,"&lt;3")</f>
        <v>0</v>
      </c>
      <c r="EE492" s="76">
        <f>SUMIFS('Planificación 2026-1'!R:R,'Planificación 2026-1'!W:W,C492,'Planificación 2026-1'!F:F,"SUNAMPE",'Planificación 2026-1'!X:X,"VIRTUAL",'Planificación 2026-1'!I:I,"&lt;3")</f>
        <v>0</v>
      </c>
      <c r="EF492" s="76">
        <f>SUMIFS('Planificación 2026-1'!R:R,'Planificación 2026-1'!W:W,C492,'Planificación 2026-1'!F:F,"SUNAMPE",'Planificación 2026-1'!X:X,"&lt;&gt;VIRTUAL",'Planificación 2026-1'!I:I,"&lt;3")</f>
        <v>0</v>
      </c>
      <c r="EG492" s="76">
        <f>SUMIFS('Planificación 2026-1'!R:R,'Planificación 2026-1'!W:W,C492,'Planificación 2026-1'!F:F,"FILIAL",'Planificación 2026-1'!X:X,"VIRTUAL",'Planificación 2026-1'!I:I,"&lt;3")</f>
        <v>0</v>
      </c>
      <c r="EH492" s="76">
        <f>SUMIFS('Planificación 2026-1'!R:R,'Planificación 2026-1'!W:W,C492,'Planificación 2026-1'!F:F,"FILIAL",'Planificación 2026-1'!X:X,"&lt;&gt;VIRTUAL",'Planificación 2026-1'!I:I,"&lt;3")</f>
        <v>0</v>
      </c>
      <c r="EI492" s="76">
        <f>SUMIFS('Planificación 2026-1'!R:R,'Planificación 2026-1'!W:W,C492,'Planificación 2026-1'!F:F,"PORUMA",'Planificación 2026-1'!X:X,"VIRTUAL",'Planificación 2026-1'!I:I,"&lt;3")</f>
        <v>0</v>
      </c>
      <c r="EJ492" s="76">
        <f>SUMIFS('Planificación 2026-1'!R:R,'Planificación 2026-1'!W:W,C492,'Planificación 2026-1'!F:F,"PORUMA",'Planificación 2026-1'!X:X,"&lt;&gt;VIRTUAL",'Planificación 2026-1'!I:I,"&lt;3")</f>
        <v>0</v>
      </c>
      <c r="EK492" s="76">
        <f>SUMIFS('Planificación 2026-1'!R:R,'Planificación 2026-1'!W:W,C492,'Planificación 2026-1'!F:F,"HUAURA",'Planificación 2026-1'!X:X,"VIRTUAL",'Planificación 2026-1'!I:I,"&lt;3")</f>
        <v>0</v>
      </c>
      <c r="EL492" s="76">
        <f>SUMIFS('Planificación 2026-1'!R:R,'Planificación 2026-1'!W:W,C492,'Planificación 2026-1'!F:F,"HUAURA",'Planificación 2026-1'!X:X,"&lt;&gt;VIRTUAL",'Planificación 2026-1'!I:I,"&lt;3")</f>
        <v>0</v>
      </c>
      <c r="EM492" s="76"/>
      <c r="EN492" s="76">
        <f t="shared" si="68"/>
        <v>0</v>
      </c>
      <c r="EO492" s="76">
        <f t="shared" si="69"/>
        <v>0</v>
      </c>
      <c r="EP492" s="76" t="b">
        <f t="shared" si="70"/>
        <v>1</v>
      </c>
      <c r="EQ492" s="76" t="str">
        <f t="shared" si="71"/>
        <v/>
      </c>
      <c r="ER492" s="76" t="str">
        <f t="shared" si="76"/>
        <v>PRESENCIAL</v>
      </c>
    </row>
    <row r="493" spans="1:148" hidden="1">
      <c r="A493" s="83"/>
      <c r="B493" s="119">
        <v>490</v>
      </c>
      <c r="C493" s="120" t="s">
        <v>668</v>
      </c>
      <c r="D493" s="112">
        <f>SUMIF('Planificación 2026-1'!W:W,C493,'Planificación 2026-1'!R:R)</f>
        <v>0</v>
      </c>
      <c r="E493" s="114" t="s">
        <v>170</v>
      </c>
      <c r="F493" s="115" t="s">
        <v>250</v>
      </c>
      <c r="G493" s="115" t="s">
        <v>19</v>
      </c>
      <c r="H493" s="115" t="s">
        <v>143</v>
      </c>
      <c r="I493" s="107" t="str">
        <f>IF(SUM(COUNTIFS('Planificación 2026-1'!F:F,"PRINCIPAL",'Planificación 2026-1'!W:W,C493,'Planificación 2026-1'!H:H,"AF"))&gt;0,"P01"," ")</f>
        <v xml:space="preserve"> </v>
      </c>
      <c r="J493" s="108" t="str">
        <f>IF(SUM(COUNTIFS('Planificación 2026-1'!F:F,"PRINCIPAL",'Planificación 2026-1'!W:W,C493,'Planificación 2026-1'!H:H,"EN"))&gt;0,"P02"," ")</f>
        <v xml:space="preserve"> </v>
      </c>
      <c r="K493" s="108" t="str">
        <f>IF(SUM(COUNTIFS('Planificación 2026-1'!F:F,"PRINCIPAL",'Planificación 2026-1'!W:W,C493,'Planificación 2026-1'!H:H,"IS"))&gt;0,"P03"," ")</f>
        <v xml:space="preserve"> </v>
      </c>
      <c r="L493" s="108" t="str">
        <f>IF(SUM(COUNTIFS('Planificación 2026-1'!F:F,"PRINCIPAL",'Planificación 2026-1'!W:W,C493,'Planificación 2026-1'!H:H,"PS"))&gt;0,"P04"," ")</f>
        <v xml:space="preserve"> </v>
      </c>
      <c r="M493" s="108"/>
      <c r="N493" s="108" t="str">
        <f>IF(SUM(COUNTIFS('Planificación 2026-1'!F:F,"PRINCIPAL",'Planificación 2026-1'!W:W,C493,'Planificación 2026-1'!H:H,"IN"))&gt;0,"P06"," ")</f>
        <v xml:space="preserve"> </v>
      </c>
      <c r="O493" s="108" t="str">
        <f>IF(SUM(COUNTIFS('Planificación 2026-1'!F:F,"PRINCIPAL",'Planificación 2026-1'!W:W,C493,'Planificación 2026-1'!H:H,"CA"))&gt;0,"P07"," ")</f>
        <v xml:space="preserve"> </v>
      </c>
      <c r="P493" s="108" t="str">
        <f>IF(SUM(COUNTIFS('Planificación 2026-1'!F:F,"PRINCIPAL",'Planificación 2026-1'!W:W,C493,'Planificación 2026-1'!H:H,"DE"))&gt;0,"P08"," ")</f>
        <v xml:space="preserve"> </v>
      </c>
      <c r="Q493" s="108" t="str">
        <f>IF(SUM(COUNTIFS('Planificación 2026-1'!F:F,"PRINCIPAL",'Planificación 2026-1'!W:W,C493,'Planificación 2026-1'!H:H,"OB"))&gt;0,"P09"," ")</f>
        <v xml:space="preserve"> </v>
      </c>
      <c r="R493" s="108" t="str">
        <f>IF(SUM(COUNTIFS('Planificación 2026-1'!F:F,"PRINCIPAL",'Planificación 2026-1'!W:W,C493,'Planificación 2026-1'!H:H,"MH"))&gt;0,"P31"," ")</f>
        <v xml:space="preserve"> </v>
      </c>
      <c r="S493" s="108" t="str">
        <f>IF(SUM(COUNTIFS('Planificación 2026-1'!F:F,"PRINCIPAL",'Planificación 2026-1'!W:W,C493,'Planificación 2026-1'!H:H,"IC"))&gt;0,"P32"," ")</f>
        <v xml:space="preserve"> </v>
      </c>
      <c r="T493" s="108" t="str">
        <f>IF(SUM(COUNTIFS('Planificación 2026-1'!F:F,"PRINCIPAL",'Planificación 2026-1'!W:W,C493,'Planificación 2026-1'!H:H,"AR"))&gt;0,"P34"," ")</f>
        <v xml:space="preserve"> </v>
      </c>
      <c r="U493" s="108" t="str">
        <f>IF(SUM(COUNTIFS('Planificación 2026-1'!F:F,"PRINCIPAL",'Planificación 2026-1'!W:W,C493,'Planificación 2026-1'!H:H,"T1"))&gt;0,"P35"," ")</f>
        <v xml:space="preserve"> </v>
      </c>
      <c r="V493" s="108" t="str">
        <f>IF(SUM(COUNTIFS('Planificación 2026-1'!F:F,"PRINCIPAL",'Planificación 2026-1'!W:W,C493,'Planificación 2026-1'!H:H,"T3"))&gt;0,"P36"," ")</f>
        <v xml:space="preserve"> </v>
      </c>
      <c r="W493" s="108" t="str">
        <f>IF(SUM(COUNTIFS('Planificación 2026-1'!F:F,"PRINCIPAL",'Planificación 2026-1'!W:W,C493,'Planificación 2026-1'!H:H,"T2"))&gt;0,"P37"," ")</f>
        <v xml:space="preserve"> </v>
      </c>
      <c r="X493" s="108" t="str">
        <f>IF(SUM(COUNTIFS('Planificación 2026-1'!F:F,"PRINCIPAL",'Planificación 2026-1'!W:W,C493,'Planificación 2026-1'!H:H,"AE"))&gt;0,"P38"," ")</f>
        <v xml:space="preserve"> </v>
      </c>
      <c r="Y493" s="108" t="str">
        <f>IF(SUM(COUNTIFS('Planificación 2026-1'!F:F,"PRINCIPAL",'Planificación 2026-1'!W:W,C493,'Planificación 2026-1'!H:H,"T4"))&gt;0,"P55"," ")</f>
        <v xml:space="preserve"> </v>
      </c>
      <c r="Z493" s="108" t="str">
        <f>IF(SUM(COUNTIFS('Planificación 2026-1'!F:F,"FILIAL",'Planificación 2026-1'!W:W,C493,'Planificación 2026-1'!H:H,"AF"))&gt;0," P01"," ")</f>
        <v xml:space="preserve"> </v>
      </c>
      <c r="AA493" s="108" t="str">
        <f>IF(SUM(COUNTIFS('Planificación 2026-1'!F:F,"FILIAL",'Planificación 2026-1'!W:W,C493,'Planificación 2026-1'!H:H,"EN"))&gt;0,"P02"," ")</f>
        <v xml:space="preserve"> </v>
      </c>
      <c r="AB493" s="108" t="str">
        <f>IF(SUM(COUNTIFS('Planificación 2026-1'!F:F,"FILIAL",'Planificación 2026-1'!W:W,C493,'Planificación 2026-1'!H:H,"IS"))&gt;0,"P03"," ")</f>
        <v xml:space="preserve"> </v>
      </c>
      <c r="AC493" s="108" t="str">
        <f>IF(SUM(COUNTIFS('Planificación 2026-1'!F:F,"FILIAL",'Planificación 2026-1'!W:W,C493,'Planificación 2026-1'!H:H,"PS"))&gt;0,"P04"," ")</f>
        <v xml:space="preserve"> </v>
      </c>
      <c r="AD493" s="108"/>
      <c r="AE493" s="108" t="str">
        <f>IF(SUM(COUNTIFS('Planificación 2026-1'!F:F,"FILIAL",'Planificación 2026-1'!W:W,C493,'Planificación 2026-1'!H:H,"IN"))&gt;0,"P06"," ")</f>
        <v xml:space="preserve"> </v>
      </c>
      <c r="AF493" s="108" t="str">
        <f>IF(SUM(COUNTIFS('Planificación 2026-1'!F:F,"FILIAL",'Planificación 2026-1'!W:W,C493,'Planificación 2026-1'!H:H,"CA"))&gt;0,"P07"," ")</f>
        <v xml:space="preserve"> </v>
      </c>
      <c r="AG493" s="108" t="str">
        <f>IF(SUM(COUNTIFS('Planificación 2026-1'!F:F,"FILIAL",'Planificación 2026-1'!W:W,C493,'Planificación 2026-1'!H:H,"DE"))&gt;0,"P08"," ")</f>
        <v xml:space="preserve"> </v>
      </c>
      <c r="AH493" s="108" t="str">
        <f>IF(SUM(COUNTIFS('Planificación 2026-1'!F:F,"FILIAL",'Planificación 2026-1'!W:W,C493,'Planificación 2026-1'!H:H,"OB"))&gt;0,"P09"," ")</f>
        <v xml:space="preserve"> </v>
      </c>
      <c r="AI493" s="108" t="str">
        <f>IF(SUM(COUNTIFS('Planificación 2026-1'!F:F,"FILIAL",'Planificación 2026-1'!W:W,C493,'Planificación 2026-1'!H:H,"MH"))&gt;0,"P31"," ")</f>
        <v xml:space="preserve"> </v>
      </c>
      <c r="AJ493" s="108" t="str">
        <f>IF(SUM(COUNTIFS('Planificación 2026-1'!F:F,"FILIAL",'Planificación 2026-1'!W:W,C493,'Planificación 2026-1'!H:H,"IC"))&gt;0,"P32"," ")</f>
        <v xml:space="preserve"> </v>
      </c>
      <c r="AK493" s="108" t="str">
        <f>IF(SUM(COUNTIFS('Planificación 2026-1'!F:F,"FILIAL",'Planificación 2026-1'!W:W,C493,'Planificación 2026-1'!H:H,"AR"))&gt;0,"P34"," ")</f>
        <v xml:space="preserve"> </v>
      </c>
      <c r="AL493" s="108" t="str">
        <f>IF(SUM(COUNTIFS('Planificación 2026-1'!F:F,"FILIAL",'Planificación 2026-1'!W:W,C493,'Planificación 2026-1'!H:H,"T1"))&gt;0,"P35"," ")</f>
        <v xml:space="preserve"> </v>
      </c>
      <c r="AM493" s="108" t="str">
        <f>IF(SUM(COUNTIFS('Planificación 2026-1'!F:F,"FILIAL",'Planificación 2026-1'!W:W,C493,'Planificación 2026-1'!H:H,"T3"))&gt;0,"P36"," ")</f>
        <v xml:space="preserve"> </v>
      </c>
      <c r="AN493" s="108" t="str">
        <f>IF(SUM(COUNTIFS('Planificación 2026-1'!F:F,"FILIAL",'Planificación 2026-1'!W:W,C493,'Planificación 2026-1'!H:H,"T2"))&gt;0,"P37"," ")</f>
        <v xml:space="preserve"> </v>
      </c>
      <c r="AO493" s="108" t="str">
        <f>IF(SUM(COUNTIFS('Planificación 2026-1'!F:F,"FILIAL",'Planificación 2026-1'!W:W,C493,'Planificación 2026-1'!H:H,"AE"))&gt;0,"P38"," ")</f>
        <v xml:space="preserve"> </v>
      </c>
      <c r="AP493" s="108" t="str">
        <f>IF(SUM(COUNTIFS('Planificación 2026-1'!F:F,"FILIAL",'Planificación 2026-1'!W:W,C493,'Planificación 2026-1'!H:H,"T4"))&gt;0,"P55"," ")</f>
        <v xml:space="preserve"> </v>
      </c>
      <c r="AQ493" s="108" t="str">
        <f>IF(SUM(COUNTIFS('Planificación 2026-1'!F:F,"SUNAMPE",'Planificación 2026-1'!W:W,C493,'Planificación 2026-1'!H:H,"AF"))&gt;0," P01"," ")</f>
        <v xml:space="preserve"> </v>
      </c>
      <c r="AR493" s="108" t="str">
        <f>IF(SUM(COUNTIFS('Planificación 2026-1'!F:F,"SUNAMPE",'Planificación 2026-1'!W:W,C493,'Planificación 2026-1'!H:H,"EN"))&gt;0,"P02"," ")</f>
        <v xml:space="preserve"> </v>
      </c>
      <c r="AS493" s="108" t="str">
        <f>IF(SUM(COUNTIFS('Planificación 2026-1'!F:F,"SUNAMPE",'Planificación 2026-1'!W:W,C493,'Planificación 2026-1'!H:H,"IS"))&gt;0,"P03"," ")</f>
        <v xml:space="preserve"> </v>
      </c>
      <c r="AT493" s="108" t="str">
        <f>IF(SUM(COUNTIFS('Planificación 2026-1'!F:F,"SUNAMPE",'Planificación 2026-1'!W:W,C493,'Planificación 2026-1'!H:H,"PS"))&gt;0,"P04"," ")</f>
        <v xml:space="preserve"> </v>
      </c>
      <c r="AU493" s="108"/>
      <c r="AV493" s="108" t="str">
        <f>IF(SUM(COUNTIFS('Planificación 2026-1'!F:F,"SUNAMPE",'Planificación 2026-1'!W:W,C493,'Planificación 2026-1'!H:H,"IN"))&gt;0,"P06"," ")</f>
        <v xml:space="preserve"> </v>
      </c>
      <c r="AW493" s="108" t="str">
        <f>IF(SUM(COUNTIFS('Planificación 2026-1'!F:F,"SUNAMPE",'Planificación 2026-1'!W:W,C493,'Planificación 2026-1'!H:H,"CA"))&gt;0,"P07"," ")</f>
        <v xml:space="preserve"> </v>
      </c>
      <c r="AX493" s="108" t="str">
        <f>IF(SUM(COUNTIFS('Planificación 2026-1'!F:F,"SUNAMPE",'Planificación 2026-1'!W:W,C493,'Planificación 2026-1'!H:H,"DE"))&gt;0,"P08"," ")</f>
        <v xml:space="preserve"> </v>
      </c>
      <c r="AY493" s="108" t="str">
        <f>IF(SUM(COUNTIFS('Planificación 2026-1'!F:F,"SUNAMPE",'Planificación 2026-1'!W:W,C493,'Planificación 2026-1'!H:H,"OB"))&gt;0,"P09"," ")</f>
        <v xml:space="preserve"> </v>
      </c>
      <c r="AZ493" s="108" t="str">
        <f>IF(SUM(COUNTIFS('Planificación 2026-1'!F:F,"SUNAMPE",'Planificación 2026-1'!W:W,C493,'Planificación 2026-1'!H:H,"MH"))&gt;0,"P31"," ")</f>
        <v xml:space="preserve"> </v>
      </c>
      <c r="BA493" s="108" t="str">
        <f>IF(SUM(COUNTIFS('Planificación 2026-1'!F:F,"SUNAMPE",'Planificación 2026-1'!W:W,C493,'Planificación 2026-1'!H:H,"IC"))&gt;0,"P32"," ")</f>
        <v xml:space="preserve"> </v>
      </c>
      <c r="BB493" s="108" t="str">
        <f>IF(SUM(COUNTIFS('Planificación 2026-1'!F:F,"SUNAMPE",'Planificación 2026-1'!W:W,C493,'Planificación 2026-1'!H:H,"AR"))&gt;0,"P34"," ")</f>
        <v xml:space="preserve"> </v>
      </c>
      <c r="BC493" s="108" t="str">
        <f>IF(SUM(COUNTIFS('Planificación 2026-1'!F:F,"SUNAMPE",'Planificación 2026-1'!W:W,C493,'Planificación 2026-1'!H:H,"T1"))&gt;0,"P35"," ")</f>
        <v xml:space="preserve"> </v>
      </c>
      <c r="BD493" s="108" t="str">
        <f>IF(SUM(COUNTIFS('Planificación 2026-1'!F:F,"SUNAMPE",'Planificación 2026-1'!W:W,C493,'Planificación 2026-1'!H:H,"T3"))&gt;0,"P36"," ")</f>
        <v xml:space="preserve"> </v>
      </c>
      <c r="BE493" s="108" t="str">
        <f>IF(SUM(COUNTIFS('Planificación 2026-1'!F:F,"SUNAMPE",'Planificación 2026-1'!W:W,C493,'Planificación 2026-1'!H:H,"T2"))&gt;0,"P37"," ")</f>
        <v xml:space="preserve"> </v>
      </c>
      <c r="BF493" s="108" t="str">
        <f>IF(SUM(COUNTIFS('Planificación 2026-1'!F:F,"SUNAMPE",'Planificación 2026-1'!W:W,C493,'Planificación 2026-1'!H:H,"AE"))&gt;0,"P38"," ")</f>
        <v xml:space="preserve"> </v>
      </c>
      <c r="BG493" s="108" t="str">
        <f>IF(SUM(COUNTIFS('Planificación 2026-1'!F:F,"SUNAMPE",'Planificación 2026-1'!W:W,C493,'Planificación 2026-1'!H:H,"T4"))&gt;0,"P55"," ")</f>
        <v xml:space="preserve"> </v>
      </c>
      <c r="BH493" s="108" t="str">
        <f>IF(SUM(COUNTIFS('Planificación 2026-1'!F:F,"HUAURA",'Planificación 2026-1'!W:W,C493,'Planificación 2026-1'!H:H,"AF"))&gt;0," P01"," ")</f>
        <v xml:space="preserve"> </v>
      </c>
      <c r="BI493" s="108" t="str">
        <f>IF(SUM(COUNTIFS('Planificación 2026-1'!F:F,"HUAURA",'Planificación 2026-1'!W:W,C493,'Planificación 2026-1'!H:H,"EN"))&gt;0,"P02"," ")</f>
        <v xml:space="preserve"> </v>
      </c>
      <c r="BJ493" s="108" t="str">
        <f>IF(SUM(COUNTIFS('Planificación 2026-1'!F:F,"HUAURA",'Planificación 2026-1'!W:W,C493,'Planificación 2026-1'!H:H,"IS"))&gt;0,"P03"," ")</f>
        <v xml:space="preserve"> </v>
      </c>
      <c r="BK493" s="108" t="str">
        <f>IF(SUM(COUNTIFS('Planificación 2026-1'!F:F,"HUAURA",'Planificación 2026-1'!W:W,C493,'Planificación 2026-1'!H:H,"PS"))&gt;0,"P04"," ")</f>
        <v xml:space="preserve"> </v>
      </c>
      <c r="BL493" s="108"/>
      <c r="BM493" s="108" t="str">
        <f>IF(SUM(COUNTIFS('Planificación 2026-1'!F:F,"HUAURA",'Planificación 2026-1'!W:W,C493,'Planificación 2026-1'!H:H,"IN"))&gt;0,"P06"," ")</f>
        <v xml:space="preserve"> </v>
      </c>
      <c r="BN493" s="108" t="str">
        <f>IF(SUM(COUNTIFS('Planificación 2026-1'!F:F,"HUAURA",'Planificación 2026-1'!W:W,C493,'Planificación 2026-1'!H:H,"CA"))&gt;0,"P07"," ")</f>
        <v xml:space="preserve"> </v>
      </c>
      <c r="BO493" s="108" t="str">
        <f>IF(SUM(COUNTIFS('Planificación 2026-1'!F:F,"HUAURA",'Planificación 2026-1'!W:W,C493,'Planificación 2026-1'!H:H,"DE"))&gt;0,"P08"," ")</f>
        <v xml:space="preserve"> </v>
      </c>
      <c r="BP493" s="108" t="str">
        <f>IF(SUM(COUNTIFS('Planificación 2026-1'!F:F,"HUAURA",'Planificación 2026-1'!W:W,C493,'Planificación 2026-1'!H:H,"OB"))&gt;0,"P09"," ")</f>
        <v xml:space="preserve"> </v>
      </c>
      <c r="BQ493" s="108" t="str">
        <f>IF(SUM(COUNTIFS('Planificación 2026-1'!F:F,"HUAURA",'Planificación 2026-1'!W:W,C493,'Planificación 2026-1'!H:H,"MH"))&gt;0,"P31"," ")</f>
        <v xml:space="preserve"> </v>
      </c>
      <c r="BR493" s="108" t="str">
        <f>IF(SUM(COUNTIFS('Planificación 2026-1'!F:F,"HUAURA",'Planificación 2026-1'!W:W,C493,'Planificación 2026-1'!H:H,"IC"))&gt;0,"P32"," ")</f>
        <v xml:space="preserve"> </v>
      </c>
      <c r="BS493" s="108" t="str">
        <f>IF(SUM(COUNTIFS('Planificación 2026-1'!F:F,"HUAURA",'Planificación 2026-1'!W:W,C493,'Planificación 2026-1'!H:H,"AR"))&gt;0,"P34"," ")</f>
        <v xml:space="preserve"> </v>
      </c>
      <c r="BT493" s="108" t="str">
        <f>IF(SUM(COUNTIFS('Planificación 2026-1'!F:F,"HUAURA",'Planificación 2026-1'!W:W,C493,'Planificación 2026-1'!H:H,"T1"))&gt;0,"P35"," ")</f>
        <v xml:space="preserve"> </v>
      </c>
      <c r="BU493" s="108" t="str">
        <f>IF(SUM(COUNTIFS('Planificación 2026-1'!F:F,"HUAURA",'Planificación 2026-1'!W:W,C493,'Planificación 2026-1'!H:H,"T3"))&gt;0,"P36"," ")</f>
        <v xml:space="preserve"> </v>
      </c>
      <c r="BV493" s="108" t="str">
        <f>IF(SUM(COUNTIFS('Planificación 2026-1'!F:F,"HUAURA",'Planificación 2026-1'!W:W,C493,'Planificación 2026-1'!H:H,"T2"))&gt;0,"P37"," ")</f>
        <v xml:space="preserve"> </v>
      </c>
      <c r="BW493" s="108" t="str">
        <f>IF(SUM(COUNTIFS('Planificación 2026-1'!F:F,"HUAURA",'Planificación 2026-1'!W:W,C493,'Planificación 2026-1'!H:H,"AE"))&gt;0,"P38"," ")</f>
        <v xml:space="preserve"> </v>
      </c>
      <c r="BX493" s="108" t="str">
        <f>IF(SUM(COUNTIFS('Planificación 2026-1'!F:F,"HUAURA",'Planificación 2026-1'!W:W,C493,'Planificación 2026-1'!H:H,"T4"))&gt;0,"P55"," ")</f>
        <v xml:space="preserve"> </v>
      </c>
      <c r="BY493" s="109">
        <f>SUMIFS('Planificación 2026-1'!R:R,'Planificación 2026-1'!W:W,C493,'Planificación 2026-1'!H:H,"AF",'Planificación 2026-1'!I:I,"&gt;2")</f>
        <v>0</v>
      </c>
      <c r="BZ493" s="109">
        <f>SUMIFS('Planificación 2026-1'!R:R,'Planificación 2026-1'!W:W,C493,'Planificación 2026-1'!H:H,"EN",'Planificación 2026-1'!I:I,"&gt;2")</f>
        <v>0</v>
      </c>
      <c r="CA493" s="109">
        <f>SUMIFS('Planificación 2026-1'!R:R,'Planificación 2026-1'!W:W,C493,'Planificación 2026-1'!H:H,"IS",'Planificación 2026-1'!I:I,"&gt;2")</f>
        <v>0</v>
      </c>
      <c r="CB493" s="109">
        <f>SUMIFS('Planificación 2026-1'!R:R,'Planificación 2026-1'!W:W,C493,'Planificación 2026-1'!H:H,"PS",'Planificación 2026-1'!I:I,"&gt;2")</f>
        <v>0</v>
      </c>
      <c r="CC493" s="109">
        <f>SUMIFS('Planificación 2026-1'!R:R,'Planificación 2026-1'!W:W,C493,'Planificación 2026-1'!H:H,"IN",'Planificación 2026-1'!I:I,"&gt;2")</f>
        <v>0</v>
      </c>
      <c r="CD493" s="109">
        <f>SUMIFS('Planificación 2026-1'!R:R,'Planificación 2026-1'!W:W,C493,'Planificación 2026-1'!H:H,"CA",'Planificación 2026-1'!I:I,"&gt;2")</f>
        <v>0</v>
      </c>
      <c r="CE493" s="109">
        <f>SUMIFS('Planificación 2026-1'!R:R,'Planificación 2026-1'!W:W,C493,'Planificación 2026-1'!H:H,"DE",'Planificación 2026-1'!I:I,"&gt;2")</f>
        <v>0</v>
      </c>
      <c r="CF493" s="109">
        <f>SUMIFS('Planificación 2026-1'!R:R,'Planificación 2026-1'!W:W,C493,'Planificación 2026-1'!H:H,"OB",'Planificación 2026-1'!I:I,"&gt;2")</f>
        <v>0</v>
      </c>
      <c r="CG493" s="109">
        <f>SUMIFS('Planificación 2026-1'!R:R,'Planificación 2026-1'!W:W,C493,'Planificación 2026-1'!H:H,"MH",'Planificación 2026-1'!I:I,"&gt;2")</f>
        <v>0</v>
      </c>
      <c r="CH493" s="109">
        <f>SUMIFS('Planificación 2026-1'!R:R,'Planificación 2026-1'!W:W,C493,'Planificación 2026-1'!H:H,"IC",'Planificación 2026-1'!I:I,"&gt;2")</f>
        <v>0</v>
      </c>
      <c r="CI493" s="109">
        <f>SUMIFS('Planificación 2026-1'!R:R,'Planificación 2026-1'!W:W,C493,'Planificación 2026-1'!H:H,"AR",'Planificación 2026-1'!I:I,"&gt;2")</f>
        <v>0</v>
      </c>
      <c r="CJ493" s="109">
        <f>SUMIFS('Planificación 2026-1'!R:R,'Planificación 2026-1'!W:W,C493,'Planificación 2026-1'!H:H,"T1",'Planificación 2026-1'!I:I,"&gt;2")</f>
        <v>0</v>
      </c>
      <c r="CK493" s="109">
        <f>SUMIFS('Planificación 2026-1'!R:R,'Planificación 2026-1'!W:W,C493,'Planificación 2026-1'!H:H,"T3",'Planificación 2026-1'!I:I,"&gt;2")</f>
        <v>0</v>
      </c>
      <c r="CL493" s="109">
        <f>SUMIFS('Planificación 2026-1'!R:R,'Planificación 2026-1'!W:W,C493,'Planificación 2026-1'!H:H,"T2",'Planificación 2026-1'!I:I,"&gt;2")</f>
        <v>0</v>
      </c>
      <c r="CM493" s="109">
        <f>SUMIFS('Planificación 2026-1'!R:R,'Planificación 2026-1'!W:W,C493,'Planificación 2026-1'!H:H,"AE",'Planificación 2026-1'!I:I,"&gt;2")</f>
        <v>0</v>
      </c>
      <c r="CN493" s="109">
        <f>SUMIFS('Planificación 2026-1'!R:R,'Planificación 2026-1'!W:W,C493,'Planificación 2026-1'!H:H,"T4",'Planificación 2026-1'!I:I,"&gt;2")</f>
        <v>0</v>
      </c>
      <c r="CO493" s="109">
        <f>SUMIFS('Planificación 2026-1'!R:R,'Planificación 2026-1'!W:W,C493,'Planificación 2026-1'!H:H,"AF",'Planificación 2026-1'!I:I,"&lt;3")</f>
        <v>0</v>
      </c>
      <c r="CP493" s="109">
        <f>SUMIFS('Planificación 2026-1'!R:R,'Planificación 2026-1'!W:W,C493,'Planificación 2026-1'!H:H,"EN",'Planificación 2026-1'!I:I,"&lt;3")</f>
        <v>0</v>
      </c>
      <c r="CQ493" s="109">
        <f>SUMIFS('Planificación 2026-1'!R:R,'Planificación 2026-1'!W:W,C493,'Planificación 2026-1'!H:H,"IS",'Planificación 2026-1'!I:I,"&lt;3")</f>
        <v>0</v>
      </c>
      <c r="CR493" s="109">
        <f>SUMIFS('Planificación 2026-1'!R:R,'Planificación 2026-1'!W:W,C493,'Planificación 2026-1'!H:H,"PS",'Planificación 2026-1'!I:I,"&lt;3")</f>
        <v>0</v>
      </c>
      <c r="CS493" s="109">
        <f>SUMIFS('Planificación 2026-1'!R:R,'Planificación 2026-1'!W:W,C493,'Planificación 2026-1'!H:H,"IN",'Planificación 2026-1'!I:I,"&lt;3")</f>
        <v>0</v>
      </c>
      <c r="CT493" s="109">
        <f>SUMIFS('Planificación 2026-1'!R:R,'Planificación 2026-1'!W:W,C493,'Planificación 2026-1'!H:H,"CA",'Planificación 2026-1'!I:I,"&lt;3")</f>
        <v>0</v>
      </c>
      <c r="CU493" s="109">
        <f>SUMIFS('Planificación 2026-1'!R:R,'Planificación 2026-1'!W:W,C493,'Planificación 2026-1'!H:H,"DE",'Planificación 2026-1'!I:I,"&lt;3")</f>
        <v>0</v>
      </c>
      <c r="CV493" s="109">
        <f>SUMIFS('Planificación 2026-1'!R:R,'Planificación 2026-1'!W:W,C493,'Planificación 2026-1'!H:H,"OB",'Planificación 2026-1'!I:I,"&lt;3")</f>
        <v>0</v>
      </c>
      <c r="CW493" s="109">
        <f>SUMIFS('Planificación 2026-1'!R:R,'Planificación 2026-1'!W:W,C493,'Planificación 2026-1'!H:H,"MH",'Planificación 2026-1'!I:I,"&lt;3")</f>
        <v>0</v>
      </c>
      <c r="CX493" s="109">
        <f>SUMIFS('Planificación 2026-1'!R:R,'Planificación 2026-1'!W:W,C493,'Planificación 2026-1'!H:H,"IC",'Planificación 2026-1'!I:I,"&lt;3")</f>
        <v>0</v>
      </c>
      <c r="CY493" s="109">
        <f>SUMIFS('Planificación 2026-1'!R:R,'Planificación 2026-1'!W:W,C493,'Planificación 2026-1'!H:H,"AR",'Planificación 2026-1'!I:I,"&lt;3")</f>
        <v>0</v>
      </c>
      <c r="CZ493" s="109">
        <f>SUMIFS('Planificación 2026-1'!R:R,'Planificación 2026-1'!W:W,C493,'Planificación 2026-1'!H:H,"T1",'Planificación 2026-1'!I:I,"&lt;3")</f>
        <v>0</v>
      </c>
      <c r="DA493" s="109">
        <f>SUMIFS('Planificación 2026-1'!R:R,'Planificación 2026-1'!W:W,C493,'Planificación 2026-1'!H:H,"T3",'Planificación 2026-1'!I:I,"&lt;3")</f>
        <v>0</v>
      </c>
      <c r="DB493" s="109">
        <f>SUMIFS('Planificación 2026-1'!R:R,'Planificación 2026-1'!W:W,C493,'Planificación 2026-1'!H:H,"T2",'Planificación 2026-1'!I:I,"&lt;3")</f>
        <v>0</v>
      </c>
      <c r="DC493" s="109">
        <f>SUMIFS('Planificación 2026-1'!R:R,'Planificación 2026-1'!W:W,C493,'Planificación 2026-1'!H:H,"AE",'Planificación 2026-1'!I:I,"&lt;3")</f>
        <v>0</v>
      </c>
      <c r="DD493" s="109">
        <f>SUMIFS('Planificación 2026-1'!R:R,'Planificación 2026-1'!W:W,C493,'Planificación 2026-1'!H:H,"T4",'Planificación 2026-1'!I:I,"&lt;3")</f>
        <v>0</v>
      </c>
      <c r="DE493" s="108" t="str">
        <f t="shared" si="72"/>
        <v/>
      </c>
      <c r="DF493" s="41">
        <f>IF(C493="","",SUMIFS('Planificación 2026-1'!R:R,'Planificación 2026-1'!W:W,C493,'Planificación 2026-1'!F:F,"PRINCIPAL",'Planificación 2026-1'!X:X,"VIRTUAL"))</f>
        <v>0</v>
      </c>
      <c r="DG493" s="41">
        <f>IF(C493="","",SUMIFS('Planificación 2026-1'!R:R,'Planificación 2026-1'!W:W,C493,'Planificación 2026-1'!F:F,"PRINCIPAL",'Planificación 2026-1'!X:X,"PRESENCIAL"))</f>
        <v>0</v>
      </c>
      <c r="DH493" s="41">
        <f>IF(C493="","",SUMIFS('Planificación 2026-1'!R:R,'Planificación 2026-1'!W:W,C493,'Planificación 2026-1'!F:F,"PRINCIPAL",'Planificación 2026-1'!X:X,"HIBRIDO PRESENCIAL"))</f>
        <v>0</v>
      </c>
      <c r="DI493" s="108" t="str">
        <f t="shared" si="73"/>
        <v/>
      </c>
      <c r="DJ493" s="108">
        <f>IF(C493="","",SUMIFS('Planificación 2026-1'!R:R,'Planificación 2026-1'!W:W,C493,'Planificación 2026-1'!F:F,"FILIAL",'Planificación 2026-1'!X:X,"VIRTUAL"))</f>
        <v>0</v>
      </c>
      <c r="DK493" s="110">
        <f>IF(C493="","",SUMIFS('Planificación 2026-1'!R:R,'Planificación 2026-1'!W:W,C493,'Planificación 2026-1'!F:F,"FILIAL",'Planificación 2026-1'!X:X,"PRESENCIAL"))</f>
        <v>0</v>
      </c>
      <c r="DL493" s="61">
        <f>IF(C493="","",SUMIFS('Planificación 2026-1'!R:R,'Planificación 2026-1'!W:W,C493,'Planificación 2026-1'!F:F,"FILIAL",'Planificación 2026-1'!X:X,"HIBRIDO PRESENCIAL"))</f>
        <v>0</v>
      </c>
      <c r="DM493" s="111" t="str">
        <f t="shared" si="74"/>
        <v/>
      </c>
      <c r="DN493" s="108">
        <f>IF(C493="","",SUMIFS('Planificación 2026-1'!R:R,'Planificación 2026-1'!W:W,C493,'Planificación 2026-1'!F:F,"SUNAMPE",'Planificación 2026-1'!X:X,"VIRTUAL"))</f>
        <v>0</v>
      </c>
      <c r="DO493" s="61">
        <f>IF(C493="","",SUMIFS('Planificación 2026-1'!R:R,'Planificación 2026-1'!W:W,C493,'Planificación 2026-1'!F:F,"SUNAMPE",'Planificación 2026-1'!X:X,"PRESENCIAL"))</f>
        <v>0</v>
      </c>
      <c r="DP493" s="111" t="str">
        <f t="shared" si="75"/>
        <v/>
      </c>
      <c r="DQ493" s="108">
        <f>IF(C493="","",SUMIFS('Planificación 2026-1'!R:R,'Planificación 2026-1'!W:W,C493,'Planificación 2026-1'!F:F,"HUAURA",'Planificación 2026-1'!X:X,"VIRTUAL"))</f>
        <v>0</v>
      </c>
      <c r="DR493" s="61">
        <f>IF(C493="","",SUMIFS('Planificación 2026-1'!R:R,'Planificación 2026-1'!W:W,C493,'Planificación 2026-1'!F:F,"HUAURA",'Planificación 2026-1'!X:X,"PRESENCIAL"))</f>
        <v>0</v>
      </c>
      <c r="DS493" s="76">
        <f>SUMIFS('Planificación 2026-1'!R:R,'Planificación 2026-1'!W:W,C493,'Planificación 2026-1'!F:F,"PRINCIPAL",'Planificación 2026-1'!X:X,"VIRTUAL",'Planificación 2026-1'!I:I,"&gt;2")</f>
        <v>0</v>
      </c>
      <c r="DT493" s="76">
        <f>SUMIFS('Planificación 2026-1'!R:R,'Planificación 2026-1'!W:W,C493,'Planificación 2026-1'!F:F,"PRINCIPAL",'Planificación 2026-1'!X:X,"&lt;&gt;VIRTUAL",'Planificación 2026-1'!I:I,"&gt;2")</f>
        <v>0</v>
      </c>
      <c r="DU493" s="76">
        <f>SUMIFS('Planificación 2026-1'!R:R,'Planificación 2026-1'!W:W,C493,'Planificación 2026-1'!F:F,"SUNAMPE",'Planificación 2026-1'!X:X,"VIRTUAL",'Planificación 2026-1'!I:I,"&gt;2")</f>
        <v>0</v>
      </c>
      <c r="DV493" s="76">
        <f>SUMIFS('Planificación 2026-1'!R:R,'Planificación 2026-1'!W:W,C493,'Planificación 2026-1'!F:F,"SUNAMPE",'Planificación 2026-1'!X:X,"&lt;&gt;VIRTUAL",'Planificación 2026-1'!I:I,"&gt;2")</f>
        <v>0</v>
      </c>
      <c r="DW493" s="76">
        <f>SUMIFS('Planificación 2026-1'!R:R,'Planificación 2026-1'!W:W,C493,'Planificación 2026-1'!F:F,"FILIAL",'Planificación 2026-1'!X:X,"VIRTUAL",'Planificación 2026-1'!I:I,"&gt;2")</f>
        <v>0</v>
      </c>
      <c r="DX493" s="76">
        <f>SUMIFS('Planificación 2026-1'!R:R,'Planificación 2026-1'!W:W,C493,'Planificación 2026-1'!F:F,"FILIAL",'Planificación 2026-1'!X:X,"&lt;&gt;VIRTUAL",'Planificación 2026-1'!I:I,"&gt;2")</f>
        <v>0</v>
      </c>
      <c r="DY493" s="76">
        <f>SUMIFS('Planificación 2026-1'!R:R,'Planificación 2026-1'!W:W,C493,'Planificación 2026-1'!F:F,"PORUMA",'Planificación 2026-1'!X:X,"VIRTUAL",'Planificación 2026-1'!I:I,"&gt;2")</f>
        <v>0</v>
      </c>
      <c r="DZ493" s="76">
        <f>SUMIFS('Planificación 2026-1'!R:R,'Planificación 2026-1'!W:W,C493,'Planificación 2026-1'!F:F,"PORUMA",'Planificación 2026-1'!X:X,"&lt;&gt;VIRTUAL",'Planificación 2026-1'!I:I,"&gt;2")</f>
        <v>0</v>
      </c>
      <c r="EA493" s="76">
        <f>SUMIFS('Planificación 2026-1'!R:R,'Planificación 2026-1'!W:W,C493,'Planificación 2026-1'!F:F,"HUAURA",'Planificación 2026-1'!X:X,"VIRTUAL",'Planificación 2026-1'!I:I,"&gt;2")</f>
        <v>0</v>
      </c>
      <c r="EB493" s="76">
        <f>SUMIFS('Planificación 2026-1'!R:R,'Planificación 2026-1'!W:W,C493,'Planificación 2026-1'!F:F,"HUAURA",'Planificación 2026-1'!X:X,"&lt;&gt;VIRTUAL",'Planificación 2026-1'!I:I,"&gt;2")</f>
        <v>0</v>
      </c>
      <c r="EC493" s="76">
        <f>SUMIFS('Planificación 2026-1'!R:R,'Planificación 2026-1'!W:W,C493,'Planificación 2026-1'!F:F,"PRINCIPAL",'Planificación 2026-1'!X:X,"VIRTUAL",'Planificación 2026-1'!I:I,"&lt;3")</f>
        <v>0</v>
      </c>
      <c r="ED493" s="76">
        <f>SUMIFS('Planificación 2026-1'!R:R,'Planificación 2026-1'!W:W,C493,'Planificación 2026-1'!F:F,"PRINCIPAL",'Planificación 2026-1'!X:X,"&lt;&gt;VIRTUAL",'Planificación 2026-1'!I:I,"&lt;3")</f>
        <v>0</v>
      </c>
      <c r="EE493" s="76">
        <f>SUMIFS('Planificación 2026-1'!R:R,'Planificación 2026-1'!W:W,C493,'Planificación 2026-1'!F:F,"SUNAMPE",'Planificación 2026-1'!X:X,"VIRTUAL",'Planificación 2026-1'!I:I,"&lt;3")</f>
        <v>0</v>
      </c>
      <c r="EF493" s="76">
        <f>SUMIFS('Planificación 2026-1'!R:R,'Planificación 2026-1'!W:W,C493,'Planificación 2026-1'!F:F,"SUNAMPE",'Planificación 2026-1'!X:X,"&lt;&gt;VIRTUAL",'Planificación 2026-1'!I:I,"&lt;3")</f>
        <v>0</v>
      </c>
      <c r="EG493" s="76">
        <f>SUMIFS('Planificación 2026-1'!R:R,'Planificación 2026-1'!W:W,C493,'Planificación 2026-1'!F:F,"FILIAL",'Planificación 2026-1'!X:X,"VIRTUAL",'Planificación 2026-1'!I:I,"&lt;3")</f>
        <v>0</v>
      </c>
      <c r="EH493" s="76">
        <f>SUMIFS('Planificación 2026-1'!R:R,'Planificación 2026-1'!W:W,C493,'Planificación 2026-1'!F:F,"FILIAL",'Planificación 2026-1'!X:X,"&lt;&gt;VIRTUAL",'Planificación 2026-1'!I:I,"&lt;3")</f>
        <v>0</v>
      </c>
      <c r="EI493" s="76">
        <f>SUMIFS('Planificación 2026-1'!R:R,'Planificación 2026-1'!W:W,C493,'Planificación 2026-1'!F:F,"PORUMA",'Planificación 2026-1'!X:X,"VIRTUAL",'Planificación 2026-1'!I:I,"&lt;3")</f>
        <v>0</v>
      </c>
      <c r="EJ493" s="76">
        <f>SUMIFS('Planificación 2026-1'!R:R,'Planificación 2026-1'!W:W,C493,'Planificación 2026-1'!F:F,"PORUMA",'Planificación 2026-1'!X:X,"&lt;&gt;VIRTUAL",'Planificación 2026-1'!I:I,"&lt;3")</f>
        <v>0</v>
      </c>
      <c r="EK493" s="76">
        <f>SUMIFS('Planificación 2026-1'!R:R,'Planificación 2026-1'!W:W,C493,'Planificación 2026-1'!F:F,"HUAURA",'Planificación 2026-1'!X:X,"VIRTUAL",'Planificación 2026-1'!I:I,"&lt;3")</f>
        <v>0</v>
      </c>
      <c r="EL493" s="76">
        <f>SUMIFS('Planificación 2026-1'!R:R,'Planificación 2026-1'!W:W,C493,'Planificación 2026-1'!F:F,"HUAURA",'Planificación 2026-1'!X:X,"&lt;&gt;VIRTUAL",'Planificación 2026-1'!I:I,"&lt;3")</f>
        <v>0</v>
      </c>
      <c r="EM493" s="76"/>
      <c r="EN493" s="76">
        <f t="shared" si="68"/>
        <v>0</v>
      </c>
      <c r="EO493" s="76">
        <f t="shared" si="69"/>
        <v>0</v>
      </c>
      <c r="EP493" s="76" t="b">
        <f t="shared" si="70"/>
        <v>1</v>
      </c>
      <c r="EQ493" s="76" t="str">
        <f t="shared" si="71"/>
        <v/>
      </c>
      <c r="ER493" s="76" t="str">
        <f t="shared" si="76"/>
        <v>PRESENCIAL</v>
      </c>
    </row>
    <row r="494" spans="1:148" hidden="1">
      <c r="A494" s="83"/>
      <c r="B494" s="119">
        <v>491</v>
      </c>
      <c r="C494" s="120" t="s">
        <v>669</v>
      </c>
      <c r="D494" s="112">
        <f>SUMIF('Planificación 2026-1'!W:W,C494,'Planificación 2026-1'!R:R)</f>
        <v>0</v>
      </c>
      <c r="E494" s="114" t="s">
        <v>170</v>
      </c>
      <c r="F494" s="115" t="s">
        <v>250</v>
      </c>
      <c r="G494" s="115" t="s">
        <v>19</v>
      </c>
      <c r="H494" s="115" t="s">
        <v>140</v>
      </c>
      <c r="I494" s="107" t="str">
        <f>IF(SUM(COUNTIFS('Planificación 2026-1'!F:F,"PRINCIPAL",'Planificación 2026-1'!W:W,C494,'Planificación 2026-1'!H:H,"AF"))&gt;0,"P01"," ")</f>
        <v xml:space="preserve"> </v>
      </c>
      <c r="J494" s="108" t="str">
        <f>IF(SUM(COUNTIFS('Planificación 2026-1'!F:F,"PRINCIPAL",'Planificación 2026-1'!W:W,C494,'Planificación 2026-1'!H:H,"EN"))&gt;0,"P02"," ")</f>
        <v xml:space="preserve"> </v>
      </c>
      <c r="K494" s="108" t="str">
        <f>IF(SUM(COUNTIFS('Planificación 2026-1'!F:F,"PRINCIPAL",'Planificación 2026-1'!W:W,C494,'Planificación 2026-1'!H:H,"IS"))&gt;0,"P03"," ")</f>
        <v xml:space="preserve"> </v>
      </c>
      <c r="L494" s="108" t="str">
        <f>IF(SUM(COUNTIFS('Planificación 2026-1'!F:F,"PRINCIPAL",'Planificación 2026-1'!W:W,C494,'Planificación 2026-1'!H:H,"PS"))&gt;0,"P04"," ")</f>
        <v xml:space="preserve"> </v>
      </c>
      <c r="M494" s="108"/>
      <c r="N494" s="108" t="str">
        <f>IF(SUM(COUNTIFS('Planificación 2026-1'!F:F,"PRINCIPAL",'Planificación 2026-1'!W:W,C494,'Planificación 2026-1'!H:H,"IN"))&gt;0,"P06"," ")</f>
        <v xml:space="preserve"> </v>
      </c>
      <c r="O494" s="108" t="str">
        <f>IF(SUM(COUNTIFS('Planificación 2026-1'!F:F,"PRINCIPAL",'Planificación 2026-1'!W:W,C494,'Planificación 2026-1'!H:H,"CA"))&gt;0,"P07"," ")</f>
        <v xml:space="preserve"> </v>
      </c>
      <c r="P494" s="108" t="str">
        <f>IF(SUM(COUNTIFS('Planificación 2026-1'!F:F,"PRINCIPAL",'Planificación 2026-1'!W:W,C494,'Planificación 2026-1'!H:H,"DE"))&gt;0,"P08"," ")</f>
        <v xml:space="preserve"> </v>
      </c>
      <c r="Q494" s="108" t="str">
        <f>IF(SUM(COUNTIFS('Planificación 2026-1'!F:F,"PRINCIPAL",'Planificación 2026-1'!W:W,C494,'Planificación 2026-1'!H:H,"OB"))&gt;0,"P09"," ")</f>
        <v xml:space="preserve"> </v>
      </c>
      <c r="R494" s="108" t="str">
        <f>IF(SUM(COUNTIFS('Planificación 2026-1'!F:F,"PRINCIPAL",'Planificación 2026-1'!W:W,C494,'Planificación 2026-1'!H:H,"MH"))&gt;0,"P31"," ")</f>
        <v xml:space="preserve"> </v>
      </c>
      <c r="S494" s="108" t="str">
        <f>IF(SUM(COUNTIFS('Planificación 2026-1'!F:F,"PRINCIPAL",'Planificación 2026-1'!W:W,C494,'Planificación 2026-1'!H:H,"IC"))&gt;0,"P32"," ")</f>
        <v xml:space="preserve"> </v>
      </c>
      <c r="T494" s="108" t="str">
        <f>IF(SUM(COUNTIFS('Planificación 2026-1'!F:F,"PRINCIPAL",'Planificación 2026-1'!W:W,C494,'Planificación 2026-1'!H:H,"AR"))&gt;0,"P34"," ")</f>
        <v xml:space="preserve"> </v>
      </c>
      <c r="U494" s="108" t="str">
        <f>IF(SUM(COUNTIFS('Planificación 2026-1'!F:F,"PRINCIPAL",'Planificación 2026-1'!W:W,C494,'Planificación 2026-1'!H:H,"T1"))&gt;0,"P35"," ")</f>
        <v xml:space="preserve"> </v>
      </c>
      <c r="V494" s="108" t="str">
        <f>IF(SUM(COUNTIFS('Planificación 2026-1'!F:F,"PRINCIPAL",'Planificación 2026-1'!W:W,C494,'Planificación 2026-1'!H:H,"T3"))&gt;0,"P36"," ")</f>
        <v xml:space="preserve"> </v>
      </c>
      <c r="W494" s="108" t="str">
        <f>IF(SUM(COUNTIFS('Planificación 2026-1'!F:F,"PRINCIPAL",'Planificación 2026-1'!W:W,C494,'Planificación 2026-1'!H:H,"T2"))&gt;0,"P37"," ")</f>
        <v xml:space="preserve"> </v>
      </c>
      <c r="X494" s="108" t="str">
        <f>IF(SUM(COUNTIFS('Planificación 2026-1'!F:F,"PRINCIPAL",'Planificación 2026-1'!W:W,C494,'Planificación 2026-1'!H:H,"AE"))&gt;0,"P38"," ")</f>
        <v xml:space="preserve"> </v>
      </c>
      <c r="Y494" s="108" t="str">
        <f>IF(SUM(COUNTIFS('Planificación 2026-1'!F:F,"PRINCIPAL",'Planificación 2026-1'!W:W,C494,'Planificación 2026-1'!H:H,"T4"))&gt;0,"P55"," ")</f>
        <v xml:space="preserve"> </v>
      </c>
      <c r="Z494" s="108" t="str">
        <f>IF(SUM(COUNTIFS('Planificación 2026-1'!F:F,"FILIAL",'Planificación 2026-1'!W:W,C494,'Planificación 2026-1'!H:H,"AF"))&gt;0," P01"," ")</f>
        <v xml:space="preserve"> </v>
      </c>
      <c r="AA494" s="108" t="str">
        <f>IF(SUM(COUNTIFS('Planificación 2026-1'!F:F,"FILIAL",'Planificación 2026-1'!W:W,C494,'Planificación 2026-1'!H:H,"EN"))&gt;0,"P02"," ")</f>
        <v xml:space="preserve"> </v>
      </c>
      <c r="AB494" s="108" t="str">
        <f>IF(SUM(COUNTIFS('Planificación 2026-1'!F:F,"FILIAL",'Planificación 2026-1'!W:W,C494,'Planificación 2026-1'!H:H,"IS"))&gt;0,"P03"," ")</f>
        <v xml:space="preserve"> </v>
      </c>
      <c r="AC494" s="108" t="str">
        <f>IF(SUM(COUNTIFS('Planificación 2026-1'!F:F,"FILIAL",'Planificación 2026-1'!W:W,C494,'Planificación 2026-1'!H:H,"PS"))&gt;0,"P04"," ")</f>
        <v xml:space="preserve"> </v>
      </c>
      <c r="AD494" s="108"/>
      <c r="AE494" s="108" t="str">
        <f>IF(SUM(COUNTIFS('Planificación 2026-1'!F:F,"FILIAL",'Planificación 2026-1'!W:W,C494,'Planificación 2026-1'!H:H,"IN"))&gt;0,"P06"," ")</f>
        <v xml:space="preserve"> </v>
      </c>
      <c r="AF494" s="108" t="str">
        <f>IF(SUM(COUNTIFS('Planificación 2026-1'!F:F,"FILIAL",'Planificación 2026-1'!W:W,C494,'Planificación 2026-1'!H:H,"CA"))&gt;0,"P07"," ")</f>
        <v xml:space="preserve"> </v>
      </c>
      <c r="AG494" s="108" t="str">
        <f>IF(SUM(COUNTIFS('Planificación 2026-1'!F:F,"FILIAL",'Planificación 2026-1'!W:W,C494,'Planificación 2026-1'!H:H,"DE"))&gt;0,"P08"," ")</f>
        <v xml:space="preserve"> </v>
      </c>
      <c r="AH494" s="108" t="str">
        <f>IF(SUM(COUNTIFS('Planificación 2026-1'!F:F,"FILIAL",'Planificación 2026-1'!W:W,C494,'Planificación 2026-1'!H:H,"OB"))&gt;0,"P09"," ")</f>
        <v xml:space="preserve"> </v>
      </c>
      <c r="AI494" s="108" t="str">
        <f>IF(SUM(COUNTIFS('Planificación 2026-1'!F:F,"FILIAL",'Planificación 2026-1'!W:W,C494,'Planificación 2026-1'!H:H,"MH"))&gt;0,"P31"," ")</f>
        <v xml:space="preserve"> </v>
      </c>
      <c r="AJ494" s="108" t="str">
        <f>IF(SUM(COUNTIFS('Planificación 2026-1'!F:F,"FILIAL",'Planificación 2026-1'!W:W,C494,'Planificación 2026-1'!H:H,"IC"))&gt;0,"P32"," ")</f>
        <v xml:space="preserve"> </v>
      </c>
      <c r="AK494" s="108" t="str">
        <f>IF(SUM(COUNTIFS('Planificación 2026-1'!F:F,"FILIAL",'Planificación 2026-1'!W:W,C494,'Planificación 2026-1'!H:H,"AR"))&gt;0,"P34"," ")</f>
        <v xml:space="preserve"> </v>
      </c>
      <c r="AL494" s="108" t="str">
        <f>IF(SUM(COUNTIFS('Planificación 2026-1'!F:F,"FILIAL",'Planificación 2026-1'!W:W,C494,'Planificación 2026-1'!H:H,"T1"))&gt;0,"P35"," ")</f>
        <v xml:space="preserve"> </v>
      </c>
      <c r="AM494" s="108" t="str">
        <f>IF(SUM(COUNTIFS('Planificación 2026-1'!F:F,"FILIAL",'Planificación 2026-1'!W:W,C494,'Planificación 2026-1'!H:H,"T3"))&gt;0,"P36"," ")</f>
        <v xml:space="preserve"> </v>
      </c>
      <c r="AN494" s="108" t="str">
        <f>IF(SUM(COUNTIFS('Planificación 2026-1'!F:F,"FILIAL",'Planificación 2026-1'!W:W,C494,'Planificación 2026-1'!H:H,"T2"))&gt;0,"P37"," ")</f>
        <v xml:space="preserve"> </v>
      </c>
      <c r="AO494" s="108" t="str">
        <f>IF(SUM(COUNTIFS('Planificación 2026-1'!F:F,"FILIAL",'Planificación 2026-1'!W:W,C494,'Planificación 2026-1'!H:H,"AE"))&gt;0,"P38"," ")</f>
        <v xml:space="preserve"> </v>
      </c>
      <c r="AP494" s="108" t="str">
        <f>IF(SUM(COUNTIFS('Planificación 2026-1'!F:F,"FILIAL",'Planificación 2026-1'!W:W,C494,'Planificación 2026-1'!H:H,"T4"))&gt;0,"P55"," ")</f>
        <v xml:space="preserve"> </v>
      </c>
      <c r="AQ494" s="108" t="str">
        <f>IF(SUM(COUNTIFS('Planificación 2026-1'!F:F,"SUNAMPE",'Planificación 2026-1'!W:W,C494,'Planificación 2026-1'!H:H,"AF"))&gt;0," P01"," ")</f>
        <v xml:space="preserve"> </v>
      </c>
      <c r="AR494" s="108" t="str">
        <f>IF(SUM(COUNTIFS('Planificación 2026-1'!F:F,"SUNAMPE",'Planificación 2026-1'!W:W,C494,'Planificación 2026-1'!H:H,"EN"))&gt;0,"P02"," ")</f>
        <v xml:space="preserve"> </v>
      </c>
      <c r="AS494" s="108" t="str">
        <f>IF(SUM(COUNTIFS('Planificación 2026-1'!F:F,"SUNAMPE",'Planificación 2026-1'!W:W,C494,'Planificación 2026-1'!H:H,"IS"))&gt;0,"P03"," ")</f>
        <v xml:space="preserve"> </v>
      </c>
      <c r="AT494" s="108" t="str">
        <f>IF(SUM(COUNTIFS('Planificación 2026-1'!F:F,"SUNAMPE",'Planificación 2026-1'!W:W,C494,'Planificación 2026-1'!H:H,"PS"))&gt;0,"P04"," ")</f>
        <v xml:space="preserve"> </v>
      </c>
      <c r="AU494" s="108"/>
      <c r="AV494" s="108" t="str">
        <f>IF(SUM(COUNTIFS('Planificación 2026-1'!F:F,"SUNAMPE",'Planificación 2026-1'!W:W,C494,'Planificación 2026-1'!H:H,"IN"))&gt;0,"P06"," ")</f>
        <v xml:space="preserve"> </v>
      </c>
      <c r="AW494" s="108" t="str">
        <f>IF(SUM(COUNTIFS('Planificación 2026-1'!F:F,"SUNAMPE",'Planificación 2026-1'!W:W,C494,'Planificación 2026-1'!H:H,"CA"))&gt;0,"P07"," ")</f>
        <v xml:space="preserve"> </v>
      </c>
      <c r="AX494" s="108" t="str">
        <f>IF(SUM(COUNTIFS('Planificación 2026-1'!F:F,"SUNAMPE",'Planificación 2026-1'!W:W,C494,'Planificación 2026-1'!H:H,"DE"))&gt;0,"P08"," ")</f>
        <v xml:space="preserve"> </v>
      </c>
      <c r="AY494" s="108" t="str">
        <f>IF(SUM(COUNTIFS('Planificación 2026-1'!F:F,"SUNAMPE",'Planificación 2026-1'!W:W,C494,'Planificación 2026-1'!H:H,"OB"))&gt;0,"P09"," ")</f>
        <v xml:space="preserve"> </v>
      </c>
      <c r="AZ494" s="108" t="str">
        <f>IF(SUM(COUNTIFS('Planificación 2026-1'!F:F,"SUNAMPE",'Planificación 2026-1'!W:W,C494,'Planificación 2026-1'!H:H,"MH"))&gt;0,"P31"," ")</f>
        <v xml:space="preserve"> </v>
      </c>
      <c r="BA494" s="108" t="str">
        <f>IF(SUM(COUNTIFS('Planificación 2026-1'!F:F,"SUNAMPE",'Planificación 2026-1'!W:W,C494,'Planificación 2026-1'!H:H,"IC"))&gt;0,"P32"," ")</f>
        <v xml:space="preserve"> </v>
      </c>
      <c r="BB494" s="108" t="str">
        <f>IF(SUM(COUNTIFS('Planificación 2026-1'!F:F,"SUNAMPE",'Planificación 2026-1'!W:W,C494,'Planificación 2026-1'!H:H,"AR"))&gt;0,"P34"," ")</f>
        <v xml:space="preserve"> </v>
      </c>
      <c r="BC494" s="108" t="str">
        <f>IF(SUM(COUNTIFS('Planificación 2026-1'!F:F,"SUNAMPE",'Planificación 2026-1'!W:W,C494,'Planificación 2026-1'!H:H,"T1"))&gt;0,"P35"," ")</f>
        <v xml:space="preserve"> </v>
      </c>
      <c r="BD494" s="108" t="str">
        <f>IF(SUM(COUNTIFS('Planificación 2026-1'!F:F,"SUNAMPE",'Planificación 2026-1'!W:W,C494,'Planificación 2026-1'!H:H,"T3"))&gt;0,"P36"," ")</f>
        <v xml:space="preserve"> </v>
      </c>
      <c r="BE494" s="108" t="str">
        <f>IF(SUM(COUNTIFS('Planificación 2026-1'!F:F,"SUNAMPE",'Planificación 2026-1'!W:W,C494,'Planificación 2026-1'!H:H,"T2"))&gt;0,"P37"," ")</f>
        <v xml:space="preserve"> </v>
      </c>
      <c r="BF494" s="108" t="str">
        <f>IF(SUM(COUNTIFS('Planificación 2026-1'!F:F,"SUNAMPE",'Planificación 2026-1'!W:W,C494,'Planificación 2026-1'!H:H,"AE"))&gt;0,"P38"," ")</f>
        <v xml:space="preserve"> </v>
      </c>
      <c r="BG494" s="108" t="str">
        <f>IF(SUM(COUNTIFS('Planificación 2026-1'!F:F,"SUNAMPE",'Planificación 2026-1'!W:W,C494,'Planificación 2026-1'!H:H,"T4"))&gt;0,"P55"," ")</f>
        <v xml:space="preserve"> </v>
      </c>
      <c r="BH494" s="108" t="str">
        <f>IF(SUM(COUNTIFS('Planificación 2026-1'!F:F,"HUAURA",'Planificación 2026-1'!W:W,C494,'Planificación 2026-1'!H:H,"AF"))&gt;0," P01"," ")</f>
        <v xml:space="preserve"> </v>
      </c>
      <c r="BI494" s="108" t="str">
        <f>IF(SUM(COUNTIFS('Planificación 2026-1'!F:F,"HUAURA",'Planificación 2026-1'!W:W,C494,'Planificación 2026-1'!H:H,"EN"))&gt;0,"P02"," ")</f>
        <v xml:space="preserve"> </v>
      </c>
      <c r="BJ494" s="108" t="str">
        <f>IF(SUM(COUNTIFS('Planificación 2026-1'!F:F,"HUAURA",'Planificación 2026-1'!W:W,C494,'Planificación 2026-1'!H:H,"IS"))&gt;0,"P03"," ")</f>
        <v xml:space="preserve"> </v>
      </c>
      <c r="BK494" s="108" t="str">
        <f>IF(SUM(COUNTIFS('Planificación 2026-1'!F:F,"HUAURA",'Planificación 2026-1'!W:W,C494,'Planificación 2026-1'!H:H,"PS"))&gt;0,"P04"," ")</f>
        <v xml:space="preserve"> </v>
      </c>
      <c r="BL494" s="108"/>
      <c r="BM494" s="108" t="str">
        <f>IF(SUM(COUNTIFS('Planificación 2026-1'!F:F,"HUAURA",'Planificación 2026-1'!W:W,C494,'Planificación 2026-1'!H:H,"IN"))&gt;0,"P06"," ")</f>
        <v xml:space="preserve"> </v>
      </c>
      <c r="BN494" s="108" t="str">
        <f>IF(SUM(COUNTIFS('Planificación 2026-1'!F:F,"HUAURA",'Planificación 2026-1'!W:W,C494,'Planificación 2026-1'!H:H,"CA"))&gt;0,"P07"," ")</f>
        <v xml:space="preserve"> </v>
      </c>
      <c r="BO494" s="108" t="str">
        <f>IF(SUM(COUNTIFS('Planificación 2026-1'!F:F,"HUAURA",'Planificación 2026-1'!W:W,C494,'Planificación 2026-1'!H:H,"DE"))&gt;0,"P08"," ")</f>
        <v xml:space="preserve"> </v>
      </c>
      <c r="BP494" s="108" t="str">
        <f>IF(SUM(COUNTIFS('Planificación 2026-1'!F:F,"HUAURA",'Planificación 2026-1'!W:W,C494,'Planificación 2026-1'!H:H,"OB"))&gt;0,"P09"," ")</f>
        <v xml:space="preserve"> </v>
      </c>
      <c r="BQ494" s="108" t="str">
        <f>IF(SUM(COUNTIFS('Planificación 2026-1'!F:F,"HUAURA",'Planificación 2026-1'!W:W,C494,'Planificación 2026-1'!H:H,"MH"))&gt;0,"P31"," ")</f>
        <v xml:space="preserve"> </v>
      </c>
      <c r="BR494" s="108" t="str">
        <f>IF(SUM(COUNTIFS('Planificación 2026-1'!F:F,"HUAURA",'Planificación 2026-1'!W:W,C494,'Planificación 2026-1'!H:H,"IC"))&gt;0,"P32"," ")</f>
        <v xml:space="preserve"> </v>
      </c>
      <c r="BS494" s="108" t="str">
        <f>IF(SUM(COUNTIFS('Planificación 2026-1'!F:F,"HUAURA",'Planificación 2026-1'!W:W,C494,'Planificación 2026-1'!H:H,"AR"))&gt;0,"P34"," ")</f>
        <v xml:space="preserve"> </v>
      </c>
      <c r="BT494" s="108" t="str">
        <f>IF(SUM(COUNTIFS('Planificación 2026-1'!F:F,"HUAURA",'Planificación 2026-1'!W:W,C494,'Planificación 2026-1'!H:H,"T1"))&gt;0,"P35"," ")</f>
        <v xml:space="preserve"> </v>
      </c>
      <c r="BU494" s="108" t="str">
        <f>IF(SUM(COUNTIFS('Planificación 2026-1'!F:F,"HUAURA",'Planificación 2026-1'!W:W,C494,'Planificación 2026-1'!H:H,"T3"))&gt;0,"P36"," ")</f>
        <v xml:space="preserve"> </v>
      </c>
      <c r="BV494" s="108" t="str">
        <f>IF(SUM(COUNTIFS('Planificación 2026-1'!F:F,"HUAURA",'Planificación 2026-1'!W:W,C494,'Planificación 2026-1'!H:H,"T2"))&gt;0,"P37"," ")</f>
        <v xml:space="preserve"> </v>
      </c>
      <c r="BW494" s="108" t="str">
        <f>IF(SUM(COUNTIFS('Planificación 2026-1'!F:F,"HUAURA",'Planificación 2026-1'!W:W,C494,'Planificación 2026-1'!H:H,"AE"))&gt;0,"P38"," ")</f>
        <v xml:space="preserve"> </v>
      </c>
      <c r="BX494" s="108" t="str">
        <f>IF(SUM(COUNTIFS('Planificación 2026-1'!F:F,"HUAURA",'Planificación 2026-1'!W:W,C494,'Planificación 2026-1'!H:H,"T4"))&gt;0,"P55"," ")</f>
        <v xml:space="preserve"> </v>
      </c>
      <c r="BY494" s="109">
        <f>SUMIFS('Planificación 2026-1'!R:R,'Planificación 2026-1'!W:W,C494,'Planificación 2026-1'!H:H,"AF",'Planificación 2026-1'!I:I,"&gt;2")</f>
        <v>0</v>
      </c>
      <c r="BZ494" s="109">
        <f>SUMIFS('Planificación 2026-1'!R:R,'Planificación 2026-1'!W:W,C494,'Planificación 2026-1'!H:H,"EN",'Planificación 2026-1'!I:I,"&gt;2")</f>
        <v>0</v>
      </c>
      <c r="CA494" s="109">
        <f>SUMIFS('Planificación 2026-1'!R:R,'Planificación 2026-1'!W:W,C494,'Planificación 2026-1'!H:H,"IS",'Planificación 2026-1'!I:I,"&gt;2")</f>
        <v>0</v>
      </c>
      <c r="CB494" s="109">
        <f>SUMIFS('Planificación 2026-1'!R:R,'Planificación 2026-1'!W:W,C494,'Planificación 2026-1'!H:H,"PS",'Planificación 2026-1'!I:I,"&gt;2")</f>
        <v>0</v>
      </c>
      <c r="CC494" s="109">
        <f>SUMIFS('Planificación 2026-1'!R:R,'Planificación 2026-1'!W:W,C494,'Planificación 2026-1'!H:H,"IN",'Planificación 2026-1'!I:I,"&gt;2")</f>
        <v>0</v>
      </c>
      <c r="CD494" s="109">
        <f>SUMIFS('Planificación 2026-1'!R:R,'Planificación 2026-1'!W:W,C494,'Planificación 2026-1'!H:H,"CA",'Planificación 2026-1'!I:I,"&gt;2")</f>
        <v>0</v>
      </c>
      <c r="CE494" s="109">
        <f>SUMIFS('Planificación 2026-1'!R:R,'Planificación 2026-1'!W:W,C494,'Planificación 2026-1'!H:H,"DE",'Planificación 2026-1'!I:I,"&gt;2")</f>
        <v>0</v>
      </c>
      <c r="CF494" s="109">
        <f>SUMIFS('Planificación 2026-1'!R:R,'Planificación 2026-1'!W:W,C494,'Planificación 2026-1'!H:H,"OB",'Planificación 2026-1'!I:I,"&gt;2")</f>
        <v>0</v>
      </c>
      <c r="CG494" s="109">
        <f>SUMIFS('Planificación 2026-1'!R:R,'Planificación 2026-1'!W:W,C494,'Planificación 2026-1'!H:H,"MH",'Planificación 2026-1'!I:I,"&gt;2")</f>
        <v>0</v>
      </c>
      <c r="CH494" s="109">
        <f>SUMIFS('Planificación 2026-1'!R:R,'Planificación 2026-1'!W:W,C494,'Planificación 2026-1'!H:H,"IC",'Planificación 2026-1'!I:I,"&gt;2")</f>
        <v>0</v>
      </c>
      <c r="CI494" s="109">
        <f>SUMIFS('Planificación 2026-1'!R:R,'Planificación 2026-1'!W:W,C494,'Planificación 2026-1'!H:H,"AR",'Planificación 2026-1'!I:I,"&gt;2")</f>
        <v>0</v>
      </c>
      <c r="CJ494" s="109">
        <f>SUMIFS('Planificación 2026-1'!R:R,'Planificación 2026-1'!W:W,C494,'Planificación 2026-1'!H:H,"T1",'Planificación 2026-1'!I:I,"&gt;2")</f>
        <v>0</v>
      </c>
      <c r="CK494" s="109">
        <f>SUMIFS('Planificación 2026-1'!R:R,'Planificación 2026-1'!W:W,C494,'Planificación 2026-1'!H:H,"T3",'Planificación 2026-1'!I:I,"&gt;2")</f>
        <v>0</v>
      </c>
      <c r="CL494" s="109">
        <f>SUMIFS('Planificación 2026-1'!R:R,'Planificación 2026-1'!W:W,C494,'Planificación 2026-1'!H:H,"T2",'Planificación 2026-1'!I:I,"&gt;2")</f>
        <v>0</v>
      </c>
      <c r="CM494" s="109">
        <f>SUMIFS('Planificación 2026-1'!R:R,'Planificación 2026-1'!W:W,C494,'Planificación 2026-1'!H:H,"AE",'Planificación 2026-1'!I:I,"&gt;2")</f>
        <v>0</v>
      </c>
      <c r="CN494" s="109">
        <f>SUMIFS('Planificación 2026-1'!R:R,'Planificación 2026-1'!W:W,C494,'Planificación 2026-1'!H:H,"T4",'Planificación 2026-1'!I:I,"&gt;2")</f>
        <v>0</v>
      </c>
      <c r="CO494" s="109">
        <f>SUMIFS('Planificación 2026-1'!R:R,'Planificación 2026-1'!W:W,C494,'Planificación 2026-1'!H:H,"AF",'Planificación 2026-1'!I:I,"&lt;3")</f>
        <v>0</v>
      </c>
      <c r="CP494" s="109">
        <f>SUMIFS('Planificación 2026-1'!R:R,'Planificación 2026-1'!W:W,C494,'Planificación 2026-1'!H:H,"EN",'Planificación 2026-1'!I:I,"&lt;3")</f>
        <v>0</v>
      </c>
      <c r="CQ494" s="109">
        <f>SUMIFS('Planificación 2026-1'!R:R,'Planificación 2026-1'!W:W,C494,'Planificación 2026-1'!H:H,"IS",'Planificación 2026-1'!I:I,"&lt;3")</f>
        <v>0</v>
      </c>
      <c r="CR494" s="109">
        <f>SUMIFS('Planificación 2026-1'!R:R,'Planificación 2026-1'!W:W,C494,'Planificación 2026-1'!H:H,"PS",'Planificación 2026-1'!I:I,"&lt;3")</f>
        <v>0</v>
      </c>
      <c r="CS494" s="109">
        <f>SUMIFS('Planificación 2026-1'!R:R,'Planificación 2026-1'!W:W,C494,'Planificación 2026-1'!H:H,"IN",'Planificación 2026-1'!I:I,"&lt;3")</f>
        <v>0</v>
      </c>
      <c r="CT494" s="109">
        <f>SUMIFS('Planificación 2026-1'!R:R,'Planificación 2026-1'!W:W,C494,'Planificación 2026-1'!H:H,"CA",'Planificación 2026-1'!I:I,"&lt;3")</f>
        <v>0</v>
      </c>
      <c r="CU494" s="109">
        <f>SUMIFS('Planificación 2026-1'!R:R,'Planificación 2026-1'!W:W,C494,'Planificación 2026-1'!H:H,"DE",'Planificación 2026-1'!I:I,"&lt;3")</f>
        <v>0</v>
      </c>
      <c r="CV494" s="109">
        <f>SUMIFS('Planificación 2026-1'!R:R,'Planificación 2026-1'!W:W,C494,'Planificación 2026-1'!H:H,"OB",'Planificación 2026-1'!I:I,"&lt;3")</f>
        <v>0</v>
      </c>
      <c r="CW494" s="109">
        <f>SUMIFS('Planificación 2026-1'!R:R,'Planificación 2026-1'!W:W,C494,'Planificación 2026-1'!H:H,"MH",'Planificación 2026-1'!I:I,"&lt;3")</f>
        <v>0</v>
      </c>
      <c r="CX494" s="109">
        <f>SUMIFS('Planificación 2026-1'!R:R,'Planificación 2026-1'!W:W,C494,'Planificación 2026-1'!H:H,"IC",'Planificación 2026-1'!I:I,"&lt;3")</f>
        <v>0</v>
      </c>
      <c r="CY494" s="109">
        <f>SUMIFS('Planificación 2026-1'!R:R,'Planificación 2026-1'!W:W,C494,'Planificación 2026-1'!H:H,"AR",'Planificación 2026-1'!I:I,"&lt;3")</f>
        <v>0</v>
      </c>
      <c r="CZ494" s="109">
        <f>SUMIFS('Planificación 2026-1'!R:R,'Planificación 2026-1'!W:W,C494,'Planificación 2026-1'!H:H,"T1",'Planificación 2026-1'!I:I,"&lt;3")</f>
        <v>0</v>
      </c>
      <c r="DA494" s="109">
        <f>SUMIFS('Planificación 2026-1'!R:R,'Planificación 2026-1'!W:W,C494,'Planificación 2026-1'!H:H,"T3",'Planificación 2026-1'!I:I,"&lt;3")</f>
        <v>0</v>
      </c>
      <c r="DB494" s="109">
        <f>SUMIFS('Planificación 2026-1'!R:R,'Planificación 2026-1'!W:W,C494,'Planificación 2026-1'!H:H,"T2",'Planificación 2026-1'!I:I,"&lt;3")</f>
        <v>0</v>
      </c>
      <c r="DC494" s="109">
        <f>SUMIFS('Planificación 2026-1'!R:R,'Planificación 2026-1'!W:W,C494,'Planificación 2026-1'!H:H,"AE",'Planificación 2026-1'!I:I,"&lt;3")</f>
        <v>0</v>
      </c>
      <c r="DD494" s="109">
        <f>SUMIFS('Planificación 2026-1'!R:R,'Planificación 2026-1'!W:W,C494,'Planificación 2026-1'!H:H,"T4",'Planificación 2026-1'!I:I,"&lt;3")</f>
        <v>0</v>
      </c>
      <c r="DE494" s="108" t="str">
        <f t="shared" si="72"/>
        <v/>
      </c>
      <c r="DF494" s="41">
        <f>IF(C494="","",SUMIFS('Planificación 2026-1'!R:R,'Planificación 2026-1'!W:W,C494,'Planificación 2026-1'!F:F,"PRINCIPAL",'Planificación 2026-1'!X:X,"VIRTUAL"))</f>
        <v>0</v>
      </c>
      <c r="DG494" s="41">
        <f>IF(C494="","",SUMIFS('Planificación 2026-1'!R:R,'Planificación 2026-1'!W:W,C494,'Planificación 2026-1'!F:F,"PRINCIPAL",'Planificación 2026-1'!X:X,"PRESENCIAL"))</f>
        <v>0</v>
      </c>
      <c r="DH494" s="41">
        <f>IF(C494="","",SUMIFS('Planificación 2026-1'!R:R,'Planificación 2026-1'!W:W,C494,'Planificación 2026-1'!F:F,"PRINCIPAL",'Planificación 2026-1'!X:X,"HIBRIDO PRESENCIAL"))</f>
        <v>0</v>
      </c>
      <c r="DI494" s="108" t="str">
        <f t="shared" si="73"/>
        <v/>
      </c>
      <c r="DJ494" s="108">
        <f>IF(C494="","",SUMIFS('Planificación 2026-1'!R:R,'Planificación 2026-1'!W:W,C494,'Planificación 2026-1'!F:F,"FILIAL",'Planificación 2026-1'!X:X,"VIRTUAL"))</f>
        <v>0</v>
      </c>
      <c r="DK494" s="110">
        <f>IF(C494="","",SUMIFS('Planificación 2026-1'!R:R,'Planificación 2026-1'!W:W,C494,'Planificación 2026-1'!F:F,"FILIAL",'Planificación 2026-1'!X:X,"PRESENCIAL"))</f>
        <v>0</v>
      </c>
      <c r="DL494" s="61">
        <f>IF(C494="","",SUMIFS('Planificación 2026-1'!R:R,'Planificación 2026-1'!W:W,C494,'Planificación 2026-1'!F:F,"FILIAL",'Planificación 2026-1'!X:X,"HIBRIDO PRESENCIAL"))</f>
        <v>0</v>
      </c>
      <c r="DM494" s="111" t="str">
        <f t="shared" si="74"/>
        <v/>
      </c>
      <c r="DN494" s="108">
        <f>IF(C494="","",SUMIFS('Planificación 2026-1'!R:R,'Planificación 2026-1'!W:W,C494,'Planificación 2026-1'!F:F,"SUNAMPE",'Planificación 2026-1'!X:X,"VIRTUAL"))</f>
        <v>0</v>
      </c>
      <c r="DO494" s="61">
        <f>IF(C494="","",SUMIFS('Planificación 2026-1'!R:R,'Planificación 2026-1'!W:W,C494,'Planificación 2026-1'!F:F,"SUNAMPE",'Planificación 2026-1'!X:X,"PRESENCIAL"))</f>
        <v>0</v>
      </c>
      <c r="DP494" s="111" t="str">
        <f t="shared" si="75"/>
        <v/>
      </c>
      <c r="DQ494" s="108">
        <f>IF(C494="","",SUMIFS('Planificación 2026-1'!R:R,'Planificación 2026-1'!W:W,C494,'Planificación 2026-1'!F:F,"HUAURA",'Planificación 2026-1'!X:X,"VIRTUAL"))</f>
        <v>0</v>
      </c>
      <c r="DR494" s="61">
        <f>IF(C494="","",SUMIFS('Planificación 2026-1'!R:R,'Planificación 2026-1'!W:W,C494,'Planificación 2026-1'!F:F,"HUAURA",'Planificación 2026-1'!X:X,"PRESENCIAL"))</f>
        <v>0</v>
      </c>
      <c r="DS494" s="76">
        <f>SUMIFS('Planificación 2026-1'!R:R,'Planificación 2026-1'!W:W,C494,'Planificación 2026-1'!F:F,"PRINCIPAL",'Planificación 2026-1'!X:X,"VIRTUAL",'Planificación 2026-1'!I:I,"&gt;2")</f>
        <v>0</v>
      </c>
      <c r="DT494" s="76">
        <f>SUMIFS('Planificación 2026-1'!R:R,'Planificación 2026-1'!W:W,C494,'Planificación 2026-1'!F:F,"PRINCIPAL",'Planificación 2026-1'!X:X,"&lt;&gt;VIRTUAL",'Planificación 2026-1'!I:I,"&gt;2")</f>
        <v>0</v>
      </c>
      <c r="DU494" s="76">
        <f>SUMIFS('Planificación 2026-1'!R:R,'Planificación 2026-1'!W:W,C494,'Planificación 2026-1'!F:F,"SUNAMPE",'Planificación 2026-1'!X:X,"VIRTUAL",'Planificación 2026-1'!I:I,"&gt;2")</f>
        <v>0</v>
      </c>
      <c r="DV494" s="76">
        <f>SUMIFS('Planificación 2026-1'!R:R,'Planificación 2026-1'!W:W,C494,'Planificación 2026-1'!F:F,"SUNAMPE",'Planificación 2026-1'!X:X,"&lt;&gt;VIRTUAL",'Planificación 2026-1'!I:I,"&gt;2")</f>
        <v>0</v>
      </c>
      <c r="DW494" s="76">
        <f>SUMIFS('Planificación 2026-1'!R:R,'Planificación 2026-1'!W:W,C494,'Planificación 2026-1'!F:F,"FILIAL",'Planificación 2026-1'!X:X,"VIRTUAL",'Planificación 2026-1'!I:I,"&gt;2")</f>
        <v>0</v>
      </c>
      <c r="DX494" s="76">
        <f>SUMIFS('Planificación 2026-1'!R:R,'Planificación 2026-1'!W:W,C494,'Planificación 2026-1'!F:F,"FILIAL",'Planificación 2026-1'!X:X,"&lt;&gt;VIRTUAL",'Planificación 2026-1'!I:I,"&gt;2")</f>
        <v>0</v>
      </c>
      <c r="DY494" s="76">
        <f>SUMIFS('Planificación 2026-1'!R:R,'Planificación 2026-1'!W:W,C494,'Planificación 2026-1'!F:F,"PORUMA",'Planificación 2026-1'!X:X,"VIRTUAL",'Planificación 2026-1'!I:I,"&gt;2")</f>
        <v>0</v>
      </c>
      <c r="DZ494" s="76">
        <f>SUMIFS('Planificación 2026-1'!R:R,'Planificación 2026-1'!W:W,C494,'Planificación 2026-1'!F:F,"PORUMA",'Planificación 2026-1'!X:X,"&lt;&gt;VIRTUAL",'Planificación 2026-1'!I:I,"&gt;2")</f>
        <v>0</v>
      </c>
      <c r="EA494" s="76">
        <f>SUMIFS('Planificación 2026-1'!R:R,'Planificación 2026-1'!W:W,C494,'Planificación 2026-1'!F:F,"HUAURA",'Planificación 2026-1'!X:X,"VIRTUAL",'Planificación 2026-1'!I:I,"&gt;2")</f>
        <v>0</v>
      </c>
      <c r="EB494" s="76">
        <f>SUMIFS('Planificación 2026-1'!R:R,'Planificación 2026-1'!W:W,C494,'Planificación 2026-1'!F:F,"HUAURA",'Planificación 2026-1'!X:X,"&lt;&gt;VIRTUAL",'Planificación 2026-1'!I:I,"&gt;2")</f>
        <v>0</v>
      </c>
      <c r="EC494" s="76">
        <f>SUMIFS('Planificación 2026-1'!R:R,'Planificación 2026-1'!W:W,C494,'Planificación 2026-1'!F:F,"PRINCIPAL",'Planificación 2026-1'!X:X,"VIRTUAL",'Planificación 2026-1'!I:I,"&lt;3")</f>
        <v>0</v>
      </c>
      <c r="ED494" s="76">
        <f>SUMIFS('Planificación 2026-1'!R:R,'Planificación 2026-1'!W:W,C494,'Planificación 2026-1'!F:F,"PRINCIPAL",'Planificación 2026-1'!X:X,"&lt;&gt;VIRTUAL",'Planificación 2026-1'!I:I,"&lt;3")</f>
        <v>0</v>
      </c>
      <c r="EE494" s="76">
        <f>SUMIFS('Planificación 2026-1'!R:R,'Planificación 2026-1'!W:W,C494,'Planificación 2026-1'!F:F,"SUNAMPE",'Planificación 2026-1'!X:X,"VIRTUAL",'Planificación 2026-1'!I:I,"&lt;3")</f>
        <v>0</v>
      </c>
      <c r="EF494" s="76">
        <f>SUMIFS('Planificación 2026-1'!R:R,'Planificación 2026-1'!W:W,C494,'Planificación 2026-1'!F:F,"SUNAMPE",'Planificación 2026-1'!X:X,"&lt;&gt;VIRTUAL",'Planificación 2026-1'!I:I,"&lt;3")</f>
        <v>0</v>
      </c>
      <c r="EG494" s="76">
        <f>SUMIFS('Planificación 2026-1'!R:R,'Planificación 2026-1'!W:W,C494,'Planificación 2026-1'!F:F,"FILIAL",'Planificación 2026-1'!X:X,"VIRTUAL",'Planificación 2026-1'!I:I,"&lt;3")</f>
        <v>0</v>
      </c>
      <c r="EH494" s="76">
        <f>SUMIFS('Planificación 2026-1'!R:R,'Planificación 2026-1'!W:W,C494,'Planificación 2026-1'!F:F,"FILIAL",'Planificación 2026-1'!X:X,"&lt;&gt;VIRTUAL",'Planificación 2026-1'!I:I,"&lt;3")</f>
        <v>0</v>
      </c>
      <c r="EI494" s="76">
        <f>SUMIFS('Planificación 2026-1'!R:R,'Planificación 2026-1'!W:W,C494,'Planificación 2026-1'!F:F,"PORUMA",'Planificación 2026-1'!X:X,"VIRTUAL",'Planificación 2026-1'!I:I,"&lt;3")</f>
        <v>0</v>
      </c>
      <c r="EJ494" s="76">
        <f>SUMIFS('Planificación 2026-1'!R:R,'Planificación 2026-1'!W:W,C494,'Planificación 2026-1'!F:F,"PORUMA",'Planificación 2026-1'!X:X,"&lt;&gt;VIRTUAL",'Planificación 2026-1'!I:I,"&lt;3")</f>
        <v>0</v>
      </c>
      <c r="EK494" s="76">
        <f>SUMIFS('Planificación 2026-1'!R:R,'Planificación 2026-1'!W:W,C494,'Planificación 2026-1'!F:F,"HUAURA",'Planificación 2026-1'!X:X,"VIRTUAL",'Planificación 2026-1'!I:I,"&lt;3")</f>
        <v>0</v>
      </c>
      <c r="EL494" s="76">
        <f>SUMIFS('Planificación 2026-1'!R:R,'Planificación 2026-1'!W:W,C494,'Planificación 2026-1'!F:F,"HUAURA",'Planificación 2026-1'!X:X,"&lt;&gt;VIRTUAL",'Planificación 2026-1'!I:I,"&lt;3")</f>
        <v>0</v>
      </c>
      <c r="EM494" s="76"/>
      <c r="EN494" s="76">
        <f t="shared" si="68"/>
        <v>0</v>
      </c>
      <c r="EO494" s="76">
        <f t="shared" si="69"/>
        <v>0</v>
      </c>
      <c r="EP494" s="76" t="b">
        <f t="shared" si="70"/>
        <v>1</v>
      </c>
      <c r="EQ494" s="76" t="str">
        <f t="shared" si="71"/>
        <v/>
      </c>
      <c r="ER494" s="76" t="str">
        <f t="shared" si="76"/>
        <v>PRESENCIAL</v>
      </c>
    </row>
    <row r="495" spans="1:148" hidden="1">
      <c r="B495" s="119">
        <v>492</v>
      </c>
      <c r="C495" s="120" t="s">
        <v>670</v>
      </c>
      <c r="D495" s="112">
        <f>SUMIF('Planificación 2026-1'!W:W,C495,'Planificación 2026-1'!R:R)</f>
        <v>0</v>
      </c>
      <c r="E495" s="114" t="s">
        <v>170</v>
      </c>
      <c r="F495" s="115" t="s">
        <v>250</v>
      </c>
      <c r="G495" s="115" t="s">
        <v>153</v>
      </c>
      <c r="H495" s="115" t="s">
        <v>122</v>
      </c>
      <c r="I495" s="107" t="str">
        <f>IF(SUM(COUNTIFS('Planificación 2026-1'!F:F,"PRINCIPAL",'Planificación 2026-1'!W:W,C495,'Planificación 2026-1'!H:H,"AF"))&gt;0,"P01"," ")</f>
        <v xml:space="preserve"> </v>
      </c>
      <c r="J495" s="108" t="str">
        <f>IF(SUM(COUNTIFS('Planificación 2026-1'!F:F,"PRINCIPAL",'Planificación 2026-1'!W:W,C495,'Planificación 2026-1'!H:H,"EN"))&gt;0,"P02"," ")</f>
        <v xml:space="preserve"> </v>
      </c>
      <c r="K495" s="108" t="str">
        <f>IF(SUM(COUNTIFS('Planificación 2026-1'!F:F,"PRINCIPAL",'Planificación 2026-1'!W:W,C495,'Planificación 2026-1'!H:H,"IS"))&gt;0,"P03"," ")</f>
        <v xml:space="preserve"> </v>
      </c>
      <c r="L495" s="108" t="str">
        <f>IF(SUM(COUNTIFS('Planificación 2026-1'!F:F,"PRINCIPAL",'Planificación 2026-1'!W:W,C495,'Planificación 2026-1'!H:H,"PS"))&gt;0,"P04"," ")</f>
        <v xml:space="preserve"> </v>
      </c>
      <c r="M495" s="108"/>
      <c r="N495" s="108" t="str">
        <f>IF(SUM(COUNTIFS('Planificación 2026-1'!F:F,"PRINCIPAL",'Planificación 2026-1'!W:W,C495,'Planificación 2026-1'!H:H,"IN"))&gt;0,"P06"," ")</f>
        <v xml:space="preserve"> </v>
      </c>
      <c r="O495" s="108" t="str">
        <f>IF(SUM(COUNTIFS('Planificación 2026-1'!F:F,"PRINCIPAL",'Planificación 2026-1'!W:W,C495,'Planificación 2026-1'!H:H,"CA"))&gt;0,"P07"," ")</f>
        <v xml:space="preserve"> </v>
      </c>
      <c r="P495" s="108" t="str">
        <f>IF(SUM(COUNTIFS('Planificación 2026-1'!F:F,"PRINCIPAL",'Planificación 2026-1'!W:W,C495,'Planificación 2026-1'!H:H,"DE"))&gt;0,"P08"," ")</f>
        <v xml:space="preserve"> </v>
      </c>
      <c r="Q495" s="108" t="str">
        <f>IF(SUM(COUNTIFS('Planificación 2026-1'!F:F,"PRINCIPAL",'Planificación 2026-1'!W:W,C495,'Planificación 2026-1'!H:H,"OB"))&gt;0,"P09"," ")</f>
        <v xml:space="preserve"> </v>
      </c>
      <c r="R495" s="108" t="str">
        <f>IF(SUM(COUNTIFS('Planificación 2026-1'!F:F,"PRINCIPAL",'Planificación 2026-1'!W:W,C495,'Planificación 2026-1'!H:H,"MH"))&gt;0,"P31"," ")</f>
        <v xml:space="preserve"> </v>
      </c>
      <c r="S495" s="108" t="str">
        <f>IF(SUM(COUNTIFS('Planificación 2026-1'!F:F,"PRINCIPAL",'Planificación 2026-1'!W:W,C495,'Planificación 2026-1'!H:H,"IC"))&gt;0,"P32"," ")</f>
        <v xml:space="preserve"> </v>
      </c>
      <c r="T495" s="108" t="str">
        <f>IF(SUM(COUNTIFS('Planificación 2026-1'!F:F,"PRINCIPAL",'Planificación 2026-1'!W:W,C495,'Planificación 2026-1'!H:H,"AR"))&gt;0,"P34"," ")</f>
        <v xml:space="preserve"> </v>
      </c>
      <c r="U495" s="108" t="str">
        <f>IF(SUM(COUNTIFS('Planificación 2026-1'!F:F,"PRINCIPAL",'Planificación 2026-1'!W:W,C495,'Planificación 2026-1'!H:H,"T1"))&gt;0,"P35"," ")</f>
        <v xml:space="preserve"> </v>
      </c>
      <c r="V495" s="108" t="str">
        <f>IF(SUM(COUNTIFS('Planificación 2026-1'!F:F,"PRINCIPAL",'Planificación 2026-1'!W:W,C495,'Planificación 2026-1'!H:H,"T3"))&gt;0,"P36"," ")</f>
        <v xml:space="preserve"> </v>
      </c>
      <c r="W495" s="108" t="str">
        <f>IF(SUM(COUNTIFS('Planificación 2026-1'!F:F,"PRINCIPAL",'Planificación 2026-1'!W:W,C495,'Planificación 2026-1'!H:H,"T2"))&gt;0,"P37"," ")</f>
        <v xml:space="preserve"> </v>
      </c>
      <c r="X495" s="108" t="str">
        <f>IF(SUM(COUNTIFS('Planificación 2026-1'!F:F,"PRINCIPAL",'Planificación 2026-1'!W:W,C495,'Planificación 2026-1'!H:H,"AE"))&gt;0,"P38"," ")</f>
        <v xml:space="preserve"> </v>
      </c>
      <c r="Y495" s="108" t="str">
        <f>IF(SUM(COUNTIFS('Planificación 2026-1'!F:F,"PRINCIPAL",'Planificación 2026-1'!W:W,C495,'Planificación 2026-1'!H:H,"T4"))&gt;0,"P55"," ")</f>
        <v xml:space="preserve"> </v>
      </c>
      <c r="Z495" s="108" t="str">
        <f>IF(SUM(COUNTIFS('Planificación 2026-1'!F:F,"FILIAL",'Planificación 2026-1'!W:W,C495,'Planificación 2026-1'!H:H,"AF"))&gt;0," P01"," ")</f>
        <v xml:space="preserve"> </v>
      </c>
      <c r="AA495" s="108" t="str">
        <f>IF(SUM(COUNTIFS('Planificación 2026-1'!F:F,"FILIAL",'Planificación 2026-1'!W:W,C495,'Planificación 2026-1'!H:H,"EN"))&gt;0,"P02"," ")</f>
        <v xml:space="preserve"> </v>
      </c>
      <c r="AB495" s="108" t="str">
        <f>IF(SUM(COUNTIFS('Planificación 2026-1'!F:F,"FILIAL",'Planificación 2026-1'!W:W,C495,'Planificación 2026-1'!H:H,"IS"))&gt;0,"P03"," ")</f>
        <v xml:space="preserve"> </v>
      </c>
      <c r="AC495" s="108" t="str">
        <f>IF(SUM(COUNTIFS('Planificación 2026-1'!F:F,"FILIAL",'Planificación 2026-1'!W:W,C495,'Planificación 2026-1'!H:H,"PS"))&gt;0,"P04"," ")</f>
        <v xml:space="preserve"> </v>
      </c>
      <c r="AD495" s="108"/>
      <c r="AE495" s="108" t="str">
        <f>IF(SUM(COUNTIFS('Planificación 2026-1'!F:F,"FILIAL",'Planificación 2026-1'!W:W,C495,'Planificación 2026-1'!H:H,"IN"))&gt;0,"P06"," ")</f>
        <v xml:space="preserve"> </v>
      </c>
      <c r="AF495" s="108" t="str">
        <f>IF(SUM(COUNTIFS('Planificación 2026-1'!F:F,"FILIAL",'Planificación 2026-1'!W:W,C495,'Planificación 2026-1'!H:H,"CA"))&gt;0,"P07"," ")</f>
        <v xml:space="preserve"> </v>
      </c>
      <c r="AG495" s="108" t="str">
        <f>IF(SUM(COUNTIFS('Planificación 2026-1'!F:F,"FILIAL",'Planificación 2026-1'!W:W,C495,'Planificación 2026-1'!H:H,"DE"))&gt;0,"P08"," ")</f>
        <v xml:space="preserve"> </v>
      </c>
      <c r="AH495" s="108" t="str">
        <f>IF(SUM(COUNTIFS('Planificación 2026-1'!F:F,"FILIAL",'Planificación 2026-1'!W:W,C495,'Planificación 2026-1'!H:H,"OB"))&gt;0,"P09"," ")</f>
        <v xml:space="preserve"> </v>
      </c>
      <c r="AI495" s="108" t="str">
        <f>IF(SUM(COUNTIFS('Planificación 2026-1'!F:F,"FILIAL",'Planificación 2026-1'!W:W,C495,'Planificación 2026-1'!H:H,"MH"))&gt;0,"P31"," ")</f>
        <v xml:space="preserve"> </v>
      </c>
      <c r="AJ495" s="108" t="str">
        <f>IF(SUM(COUNTIFS('Planificación 2026-1'!F:F,"FILIAL",'Planificación 2026-1'!W:W,C495,'Planificación 2026-1'!H:H,"IC"))&gt;0,"P32"," ")</f>
        <v xml:space="preserve"> </v>
      </c>
      <c r="AK495" s="108" t="str">
        <f>IF(SUM(COUNTIFS('Planificación 2026-1'!F:F,"FILIAL",'Planificación 2026-1'!W:W,C495,'Planificación 2026-1'!H:H,"AR"))&gt;0,"P34"," ")</f>
        <v xml:space="preserve"> </v>
      </c>
      <c r="AL495" s="108" t="str">
        <f>IF(SUM(COUNTIFS('Planificación 2026-1'!F:F,"FILIAL",'Planificación 2026-1'!W:W,C495,'Planificación 2026-1'!H:H,"T1"))&gt;0,"P35"," ")</f>
        <v xml:space="preserve"> </v>
      </c>
      <c r="AM495" s="108" t="str">
        <f>IF(SUM(COUNTIFS('Planificación 2026-1'!F:F,"FILIAL",'Planificación 2026-1'!W:W,C495,'Planificación 2026-1'!H:H,"T3"))&gt;0,"P36"," ")</f>
        <v xml:space="preserve"> </v>
      </c>
      <c r="AN495" s="108" t="str">
        <f>IF(SUM(COUNTIFS('Planificación 2026-1'!F:F,"FILIAL",'Planificación 2026-1'!W:W,C495,'Planificación 2026-1'!H:H,"T2"))&gt;0,"P37"," ")</f>
        <v xml:space="preserve"> </v>
      </c>
      <c r="AO495" s="108" t="str">
        <f>IF(SUM(COUNTIFS('Planificación 2026-1'!F:F,"FILIAL",'Planificación 2026-1'!W:W,C495,'Planificación 2026-1'!H:H,"AE"))&gt;0,"P38"," ")</f>
        <v xml:space="preserve"> </v>
      </c>
      <c r="AP495" s="108" t="str">
        <f>IF(SUM(COUNTIFS('Planificación 2026-1'!F:F,"FILIAL",'Planificación 2026-1'!W:W,C495,'Planificación 2026-1'!H:H,"T4"))&gt;0,"P55"," ")</f>
        <v xml:space="preserve"> </v>
      </c>
      <c r="AQ495" s="108" t="str">
        <f>IF(SUM(COUNTIFS('Planificación 2026-1'!F:F,"SUNAMPE",'Planificación 2026-1'!W:W,C495,'Planificación 2026-1'!H:H,"AF"))&gt;0," P01"," ")</f>
        <v xml:space="preserve"> </v>
      </c>
      <c r="AR495" s="108" t="str">
        <f>IF(SUM(COUNTIFS('Planificación 2026-1'!F:F,"SUNAMPE",'Planificación 2026-1'!W:W,C495,'Planificación 2026-1'!H:H,"EN"))&gt;0,"P02"," ")</f>
        <v xml:space="preserve"> </v>
      </c>
      <c r="AS495" s="108" t="str">
        <f>IF(SUM(COUNTIFS('Planificación 2026-1'!F:F,"SUNAMPE",'Planificación 2026-1'!W:W,C495,'Planificación 2026-1'!H:H,"IS"))&gt;0,"P03"," ")</f>
        <v xml:space="preserve"> </v>
      </c>
      <c r="AT495" s="108" t="str">
        <f>IF(SUM(COUNTIFS('Planificación 2026-1'!F:F,"SUNAMPE",'Planificación 2026-1'!W:W,C495,'Planificación 2026-1'!H:H,"PS"))&gt;0,"P04"," ")</f>
        <v xml:space="preserve"> </v>
      </c>
      <c r="AU495" s="108"/>
      <c r="AV495" s="108" t="str">
        <f>IF(SUM(COUNTIFS('Planificación 2026-1'!F:F,"SUNAMPE",'Planificación 2026-1'!W:W,C495,'Planificación 2026-1'!H:H,"IN"))&gt;0,"P06"," ")</f>
        <v xml:space="preserve"> </v>
      </c>
      <c r="AW495" s="108" t="str">
        <f>IF(SUM(COUNTIFS('Planificación 2026-1'!F:F,"SUNAMPE",'Planificación 2026-1'!W:W,C495,'Planificación 2026-1'!H:H,"CA"))&gt;0,"P07"," ")</f>
        <v xml:space="preserve"> </v>
      </c>
      <c r="AX495" s="108" t="str">
        <f>IF(SUM(COUNTIFS('Planificación 2026-1'!F:F,"SUNAMPE",'Planificación 2026-1'!W:W,C495,'Planificación 2026-1'!H:H,"DE"))&gt;0,"P08"," ")</f>
        <v xml:space="preserve"> </v>
      </c>
      <c r="AY495" s="108" t="str">
        <f>IF(SUM(COUNTIFS('Planificación 2026-1'!F:F,"SUNAMPE",'Planificación 2026-1'!W:W,C495,'Planificación 2026-1'!H:H,"OB"))&gt;0,"P09"," ")</f>
        <v xml:space="preserve"> </v>
      </c>
      <c r="AZ495" s="108" t="str">
        <f>IF(SUM(COUNTIFS('Planificación 2026-1'!F:F,"SUNAMPE",'Planificación 2026-1'!W:W,C495,'Planificación 2026-1'!H:H,"MH"))&gt;0,"P31"," ")</f>
        <v xml:space="preserve"> </v>
      </c>
      <c r="BA495" s="108" t="str">
        <f>IF(SUM(COUNTIFS('Planificación 2026-1'!F:F,"SUNAMPE",'Planificación 2026-1'!W:W,C495,'Planificación 2026-1'!H:H,"IC"))&gt;0,"P32"," ")</f>
        <v xml:space="preserve"> </v>
      </c>
      <c r="BB495" s="108" t="str">
        <f>IF(SUM(COUNTIFS('Planificación 2026-1'!F:F,"SUNAMPE",'Planificación 2026-1'!W:W,C495,'Planificación 2026-1'!H:H,"AR"))&gt;0,"P34"," ")</f>
        <v xml:space="preserve"> </v>
      </c>
      <c r="BC495" s="108" t="str">
        <f>IF(SUM(COUNTIFS('Planificación 2026-1'!F:F,"SUNAMPE",'Planificación 2026-1'!W:W,C495,'Planificación 2026-1'!H:H,"T1"))&gt;0,"P35"," ")</f>
        <v xml:space="preserve"> </v>
      </c>
      <c r="BD495" s="108" t="str">
        <f>IF(SUM(COUNTIFS('Planificación 2026-1'!F:F,"SUNAMPE",'Planificación 2026-1'!W:W,C495,'Planificación 2026-1'!H:H,"T3"))&gt;0,"P36"," ")</f>
        <v xml:space="preserve"> </v>
      </c>
      <c r="BE495" s="108" t="str">
        <f>IF(SUM(COUNTIFS('Planificación 2026-1'!F:F,"SUNAMPE",'Planificación 2026-1'!W:W,C495,'Planificación 2026-1'!H:H,"T2"))&gt;0,"P37"," ")</f>
        <v xml:space="preserve"> </v>
      </c>
      <c r="BF495" s="108" t="str">
        <f>IF(SUM(COUNTIFS('Planificación 2026-1'!F:F,"SUNAMPE",'Planificación 2026-1'!W:W,C495,'Planificación 2026-1'!H:H,"AE"))&gt;0,"P38"," ")</f>
        <v xml:space="preserve"> </v>
      </c>
      <c r="BG495" s="108" t="str">
        <f>IF(SUM(COUNTIFS('Planificación 2026-1'!F:F,"SUNAMPE",'Planificación 2026-1'!W:W,C495,'Planificación 2026-1'!H:H,"T4"))&gt;0,"P55"," ")</f>
        <v xml:space="preserve"> </v>
      </c>
      <c r="BH495" s="108" t="str">
        <f>IF(SUM(COUNTIFS('Planificación 2026-1'!F:F,"HUAURA",'Planificación 2026-1'!W:W,C495,'Planificación 2026-1'!H:H,"AF"))&gt;0," P01"," ")</f>
        <v xml:space="preserve"> </v>
      </c>
      <c r="BI495" s="108" t="str">
        <f>IF(SUM(COUNTIFS('Planificación 2026-1'!F:F,"HUAURA",'Planificación 2026-1'!W:W,C495,'Planificación 2026-1'!H:H,"EN"))&gt;0,"P02"," ")</f>
        <v xml:space="preserve"> </v>
      </c>
      <c r="BJ495" s="108" t="str">
        <f>IF(SUM(COUNTIFS('Planificación 2026-1'!F:F,"HUAURA",'Planificación 2026-1'!W:W,C495,'Planificación 2026-1'!H:H,"IS"))&gt;0,"P03"," ")</f>
        <v xml:space="preserve"> </v>
      </c>
      <c r="BK495" s="108" t="str">
        <f>IF(SUM(COUNTIFS('Planificación 2026-1'!F:F,"HUAURA",'Planificación 2026-1'!W:W,C495,'Planificación 2026-1'!H:H,"PS"))&gt;0,"P04"," ")</f>
        <v xml:space="preserve"> </v>
      </c>
      <c r="BL495" s="108"/>
      <c r="BM495" s="108" t="str">
        <f>IF(SUM(COUNTIFS('Planificación 2026-1'!F:F,"HUAURA",'Planificación 2026-1'!W:W,C495,'Planificación 2026-1'!H:H,"IN"))&gt;0,"P06"," ")</f>
        <v xml:space="preserve"> </v>
      </c>
      <c r="BN495" s="108" t="str">
        <f>IF(SUM(COUNTIFS('Planificación 2026-1'!F:F,"HUAURA",'Planificación 2026-1'!W:W,C495,'Planificación 2026-1'!H:H,"CA"))&gt;0,"P07"," ")</f>
        <v xml:space="preserve"> </v>
      </c>
      <c r="BO495" s="108" t="str">
        <f>IF(SUM(COUNTIFS('Planificación 2026-1'!F:F,"HUAURA",'Planificación 2026-1'!W:W,C495,'Planificación 2026-1'!H:H,"DE"))&gt;0,"P08"," ")</f>
        <v xml:space="preserve"> </v>
      </c>
      <c r="BP495" s="108" t="str">
        <f>IF(SUM(COUNTIFS('Planificación 2026-1'!F:F,"HUAURA",'Planificación 2026-1'!W:W,C495,'Planificación 2026-1'!H:H,"OB"))&gt;0,"P09"," ")</f>
        <v xml:space="preserve"> </v>
      </c>
      <c r="BQ495" s="108" t="str">
        <f>IF(SUM(COUNTIFS('Planificación 2026-1'!F:F,"HUAURA",'Planificación 2026-1'!W:W,C495,'Planificación 2026-1'!H:H,"MH"))&gt;0,"P31"," ")</f>
        <v xml:space="preserve"> </v>
      </c>
      <c r="BR495" s="108" t="str">
        <f>IF(SUM(COUNTIFS('Planificación 2026-1'!F:F,"HUAURA",'Planificación 2026-1'!W:W,C495,'Planificación 2026-1'!H:H,"IC"))&gt;0,"P32"," ")</f>
        <v xml:space="preserve"> </v>
      </c>
      <c r="BS495" s="108" t="str">
        <f>IF(SUM(COUNTIFS('Planificación 2026-1'!F:F,"HUAURA",'Planificación 2026-1'!W:W,C495,'Planificación 2026-1'!H:H,"AR"))&gt;0,"P34"," ")</f>
        <v xml:space="preserve"> </v>
      </c>
      <c r="BT495" s="108" t="str">
        <f>IF(SUM(COUNTIFS('Planificación 2026-1'!F:F,"HUAURA",'Planificación 2026-1'!W:W,C495,'Planificación 2026-1'!H:H,"T1"))&gt;0,"P35"," ")</f>
        <v xml:space="preserve"> </v>
      </c>
      <c r="BU495" s="108" t="str">
        <f>IF(SUM(COUNTIFS('Planificación 2026-1'!F:F,"HUAURA",'Planificación 2026-1'!W:W,C495,'Planificación 2026-1'!H:H,"T3"))&gt;0,"P36"," ")</f>
        <v xml:space="preserve"> </v>
      </c>
      <c r="BV495" s="108" t="str">
        <f>IF(SUM(COUNTIFS('Planificación 2026-1'!F:F,"HUAURA",'Planificación 2026-1'!W:W,C495,'Planificación 2026-1'!H:H,"T2"))&gt;0,"P37"," ")</f>
        <v xml:space="preserve"> </v>
      </c>
      <c r="BW495" s="108" t="str">
        <f>IF(SUM(COUNTIFS('Planificación 2026-1'!F:F,"HUAURA",'Planificación 2026-1'!W:W,C495,'Planificación 2026-1'!H:H,"AE"))&gt;0,"P38"," ")</f>
        <v xml:space="preserve"> </v>
      </c>
      <c r="BX495" s="108" t="str">
        <f>IF(SUM(COUNTIFS('Planificación 2026-1'!F:F,"HUAURA",'Planificación 2026-1'!W:W,C495,'Planificación 2026-1'!H:H,"T4"))&gt;0,"P55"," ")</f>
        <v xml:space="preserve"> </v>
      </c>
      <c r="BY495" s="109">
        <f>SUMIFS('Planificación 2026-1'!R:R,'Planificación 2026-1'!W:W,C495,'Planificación 2026-1'!H:H,"AF",'Planificación 2026-1'!I:I,"&gt;2")</f>
        <v>0</v>
      </c>
      <c r="BZ495" s="109">
        <f>SUMIFS('Planificación 2026-1'!R:R,'Planificación 2026-1'!W:W,C495,'Planificación 2026-1'!H:H,"EN",'Planificación 2026-1'!I:I,"&gt;2")</f>
        <v>0</v>
      </c>
      <c r="CA495" s="109">
        <f>SUMIFS('Planificación 2026-1'!R:R,'Planificación 2026-1'!W:W,C495,'Planificación 2026-1'!H:H,"IS",'Planificación 2026-1'!I:I,"&gt;2")</f>
        <v>0</v>
      </c>
      <c r="CB495" s="109">
        <f>SUMIFS('Planificación 2026-1'!R:R,'Planificación 2026-1'!W:W,C495,'Planificación 2026-1'!H:H,"PS",'Planificación 2026-1'!I:I,"&gt;2")</f>
        <v>0</v>
      </c>
      <c r="CC495" s="109">
        <f>SUMIFS('Planificación 2026-1'!R:R,'Planificación 2026-1'!W:W,C495,'Planificación 2026-1'!H:H,"IN",'Planificación 2026-1'!I:I,"&gt;2")</f>
        <v>0</v>
      </c>
      <c r="CD495" s="109">
        <f>SUMIFS('Planificación 2026-1'!R:R,'Planificación 2026-1'!W:W,C495,'Planificación 2026-1'!H:H,"CA",'Planificación 2026-1'!I:I,"&gt;2")</f>
        <v>0</v>
      </c>
      <c r="CE495" s="109">
        <f>SUMIFS('Planificación 2026-1'!R:R,'Planificación 2026-1'!W:W,C495,'Planificación 2026-1'!H:H,"DE",'Planificación 2026-1'!I:I,"&gt;2")</f>
        <v>0</v>
      </c>
      <c r="CF495" s="109">
        <f>SUMIFS('Planificación 2026-1'!R:R,'Planificación 2026-1'!W:W,C495,'Planificación 2026-1'!H:H,"OB",'Planificación 2026-1'!I:I,"&gt;2")</f>
        <v>0</v>
      </c>
      <c r="CG495" s="109">
        <f>SUMIFS('Planificación 2026-1'!R:R,'Planificación 2026-1'!W:W,C495,'Planificación 2026-1'!H:H,"MH",'Planificación 2026-1'!I:I,"&gt;2")</f>
        <v>0</v>
      </c>
      <c r="CH495" s="109">
        <f>SUMIFS('Planificación 2026-1'!R:R,'Planificación 2026-1'!W:W,C495,'Planificación 2026-1'!H:H,"IC",'Planificación 2026-1'!I:I,"&gt;2")</f>
        <v>0</v>
      </c>
      <c r="CI495" s="109">
        <f>SUMIFS('Planificación 2026-1'!R:R,'Planificación 2026-1'!W:W,C495,'Planificación 2026-1'!H:H,"AR",'Planificación 2026-1'!I:I,"&gt;2")</f>
        <v>0</v>
      </c>
      <c r="CJ495" s="109">
        <f>SUMIFS('Planificación 2026-1'!R:R,'Planificación 2026-1'!W:W,C495,'Planificación 2026-1'!H:H,"T1",'Planificación 2026-1'!I:I,"&gt;2")</f>
        <v>0</v>
      </c>
      <c r="CK495" s="109">
        <f>SUMIFS('Planificación 2026-1'!R:R,'Planificación 2026-1'!W:W,C495,'Planificación 2026-1'!H:H,"T3",'Planificación 2026-1'!I:I,"&gt;2")</f>
        <v>0</v>
      </c>
      <c r="CL495" s="109">
        <f>SUMIFS('Planificación 2026-1'!R:R,'Planificación 2026-1'!W:W,C495,'Planificación 2026-1'!H:H,"T2",'Planificación 2026-1'!I:I,"&gt;2")</f>
        <v>0</v>
      </c>
      <c r="CM495" s="109">
        <f>SUMIFS('Planificación 2026-1'!R:R,'Planificación 2026-1'!W:W,C495,'Planificación 2026-1'!H:H,"AE",'Planificación 2026-1'!I:I,"&gt;2")</f>
        <v>0</v>
      </c>
      <c r="CN495" s="109">
        <f>SUMIFS('Planificación 2026-1'!R:R,'Planificación 2026-1'!W:W,C495,'Planificación 2026-1'!H:H,"T4",'Planificación 2026-1'!I:I,"&gt;2")</f>
        <v>0</v>
      </c>
      <c r="CO495" s="109">
        <f>SUMIFS('Planificación 2026-1'!R:R,'Planificación 2026-1'!W:W,C495,'Planificación 2026-1'!H:H,"AF",'Planificación 2026-1'!I:I,"&lt;3")</f>
        <v>0</v>
      </c>
      <c r="CP495" s="109">
        <f>SUMIFS('Planificación 2026-1'!R:R,'Planificación 2026-1'!W:W,C495,'Planificación 2026-1'!H:H,"EN",'Planificación 2026-1'!I:I,"&lt;3")</f>
        <v>0</v>
      </c>
      <c r="CQ495" s="109">
        <f>SUMIFS('Planificación 2026-1'!R:R,'Planificación 2026-1'!W:W,C495,'Planificación 2026-1'!H:H,"IS",'Planificación 2026-1'!I:I,"&lt;3")</f>
        <v>0</v>
      </c>
      <c r="CR495" s="109">
        <f>SUMIFS('Planificación 2026-1'!R:R,'Planificación 2026-1'!W:W,C495,'Planificación 2026-1'!H:H,"PS",'Planificación 2026-1'!I:I,"&lt;3")</f>
        <v>0</v>
      </c>
      <c r="CS495" s="109">
        <f>SUMIFS('Planificación 2026-1'!R:R,'Planificación 2026-1'!W:W,C495,'Planificación 2026-1'!H:H,"IN",'Planificación 2026-1'!I:I,"&lt;3")</f>
        <v>0</v>
      </c>
      <c r="CT495" s="109">
        <f>SUMIFS('Planificación 2026-1'!R:R,'Planificación 2026-1'!W:W,C495,'Planificación 2026-1'!H:H,"CA",'Planificación 2026-1'!I:I,"&lt;3")</f>
        <v>0</v>
      </c>
      <c r="CU495" s="109">
        <f>SUMIFS('Planificación 2026-1'!R:R,'Planificación 2026-1'!W:W,C495,'Planificación 2026-1'!H:H,"DE",'Planificación 2026-1'!I:I,"&lt;3")</f>
        <v>0</v>
      </c>
      <c r="CV495" s="109">
        <f>SUMIFS('Planificación 2026-1'!R:R,'Planificación 2026-1'!W:W,C495,'Planificación 2026-1'!H:H,"OB",'Planificación 2026-1'!I:I,"&lt;3")</f>
        <v>0</v>
      </c>
      <c r="CW495" s="109">
        <f>SUMIFS('Planificación 2026-1'!R:R,'Planificación 2026-1'!W:W,C495,'Planificación 2026-1'!H:H,"MH",'Planificación 2026-1'!I:I,"&lt;3")</f>
        <v>0</v>
      </c>
      <c r="CX495" s="109">
        <f>SUMIFS('Planificación 2026-1'!R:R,'Planificación 2026-1'!W:W,C495,'Planificación 2026-1'!H:H,"IC",'Planificación 2026-1'!I:I,"&lt;3")</f>
        <v>0</v>
      </c>
      <c r="CY495" s="109">
        <f>SUMIFS('Planificación 2026-1'!R:R,'Planificación 2026-1'!W:W,C495,'Planificación 2026-1'!H:H,"AR",'Planificación 2026-1'!I:I,"&lt;3")</f>
        <v>0</v>
      </c>
      <c r="CZ495" s="109">
        <f>SUMIFS('Planificación 2026-1'!R:R,'Planificación 2026-1'!W:W,C495,'Planificación 2026-1'!H:H,"T1",'Planificación 2026-1'!I:I,"&lt;3")</f>
        <v>0</v>
      </c>
      <c r="DA495" s="109">
        <f>SUMIFS('Planificación 2026-1'!R:R,'Planificación 2026-1'!W:W,C495,'Planificación 2026-1'!H:H,"T3",'Planificación 2026-1'!I:I,"&lt;3")</f>
        <v>0</v>
      </c>
      <c r="DB495" s="109">
        <f>SUMIFS('Planificación 2026-1'!R:R,'Planificación 2026-1'!W:W,C495,'Planificación 2026-1'!H:H,"T2",'Planificación 2026-1'!I:I,"&lt;3")</f>
        <v>0</v>
      </c>
      <c r="DC495" s="109">
        <f>SUMIFS('Planificación 2026-1'!R:R,'Planificación 2026-1'!W:W,C495,'Planificación 2026-1'!H:H,"AE",'Planificación 2026-1'!I:I,"&lt;3")</f>
        <v>0</v>
      </c>
      <c r="DD495" s="109">
        <f>SUMIFS('Planificación 2026-1'!R:R,'Planificación 2026-1'!W:W,C495,'Planificación 2026-1'!H:H,"T4",'Planificación 2026-1'!I:I,"&lt;3")</f>
        <v>0</v>
      </c>
      <c r="DE495" s="108" t="str">
        <f t="shared" si="72"/>
        <v/>
      </c>
      <c r="DF495" s="41">
        <f>IF(C495="","",SUMIFS('Planificación 2026-1'!R:R,'Planificación 2026-1'!W:W,C495,'Planificación 2026-1'!F:F,"PRINCIPAL",'Planificación 2026-1'!X:X,"VIRTUAL"))</f>
        <v>0</v>
      </c>
      <c r="DG495" s="41">
        <f>IF(C495="","",SUMIFS('Planificación 2026-1'!R:R,'Planificación 2026-1'!W:W,C495,'Planificación 2026-1'!F:F,"PRINCIPAL",'Planificación 2026-1'!X:X,"PRESENCIAL"))</f>
        <v>0</v>
      </c>
      <c r="DH495" s="41">
        <f>IF(C495="","",SUMIFS('Planificación 2026-1'!R:R,'Planificación 2026-1'!W:W,C495,'Planificación 2026-1'!F:F,"PRINCIPAL",'Planificación 2026-1'!X:X,"HIBRIDO PRESENCIAL"))</f>
        <v>0</v>
      </c>
      <c r="DI495" s="108" t="str">
        <f t="shared" si="73"/>
        <v/>
      </c>
      <c r="DJ495" s="108">
        <f>IF(C495="","",SUMIFS('Planificación 2026-1'!R:R,'Planificación 2026-1'!W:W,C495,'Planificación 2026-1'!F:F,"FILIAL",'Planificación 2026-1'!X:X,"VIRTUAL"))</f>
        <v>0</v>
      </c>
      <c r="DK495" s="110">
        <f>IF(C495="","",SUMIFS('Planificación 2026-1'!R:R,'Planificación 2026-1'!W:W,C495,'Planificación 2026-1'!F:F,"FILIAL",'Planificación 2026-1'!X:X,"PRESENCIAL"))</f>
        <v>0</v>
      </c>
      <c r="DL495" s="61">
        <f>IF(C495="","",SUMIFS('Planificación 2026-1'!R:R,'Planificación 2026-1'!W:W,C495,'Planificación 2026-1'!F:F,"FILIAL",'Planificación 2026-1'!X:X,"HIBRIDO PRESENCIAL"))</f>
        <v>0</v>
      </c>
      <c r="DM495" s="111" t="str">
        <f t="shared" si="74"/>
        <v/>
      </c>
      <c r="DN495" s="108">
        <f>IF(C495="","",SUMIFS('Planificación 2026-1'!R:R,'Planificación 2026-1'!W:W,C495,'Planificación 2026-1'!F:F,"SUNAMPE",'Planificación 2026-1'!X:X,"VIRTUAL"))</f>
        <v>0</v>
      </c>
      <c r="DO495" s="61">
        <f>IF(C495="","",SUMIFS('Planificación 2026-1'!R:R,'Planificación 2026-1'!W:W,C495,'Planificación 2026-1'!F:F,"SUNAMPE",'Planificación 2026-1'!X:X,"PRESENCIAL"))</f>
        <v>0</v>
      </c>
      <c r="DP495" s="111" t="str">
        <f t="shared" si="75"/>
        <v/>
      </c>
      <c r="DQ495" s="108">
        <f>IF(C495="","",SUMIFS('Planificación 2026-1'!R:R,'Planificación 2026-1'!W:W,C495,'Planificación 2026-1'!F:F,"HUAURA",'Planificación 2026-1'!X:X,"VIRTUAL"))</f>
        <v>0</v>
      </c>
      <c r="DR495" s="61">
        <f>IF(C495="","",SUMIFS('Planificación 2026-1'!R:R,'Planificación 2026-1'!W:W,C495,'Planificación 2026-1'!F:F,"HUAURA",'Planificación 2026-1'!X:X,"PRESENCIAL"))</f>
        <v>0</v>
      </c>
      <c r="DS495" s="76">
        <f>SUMIFS('Planificación 2026-1'!R:R,'Planificación 2026-1'!W:W,C495,'Planificación 2026-1'!F:F,"PRINCIPAL",'Planificación 2026-1'!X:X,"VIRTUAL",'Planificación 2026-1'!I:I,"&gt;2")</f>
        <v>0</v>
      </c>
      <c r="DT495" s="76">
        <f>SUMIFS('Planificación 2026-1'!R:R,'Planificación 2026-1'!W:W,C495,'Planificación 2026-1'!F:F,"PRINCIPAL",'Planificación 2026-1'!X:X,"&lt;&gt;VIRTUAL",'Planificación 2026-1'!I:I,"&gt;2")</f>
        <v>0</v>
      </c>
      <c r="DU495" s="76">
        <f>SUMIFS('Planificación 2026-1'!R:R,'Planificación 2026-1'!W:W,C495,'Planificación 2026-1'!F:F,"SUNAMPE",'Planificación 2026-1'!X:X,"VIRTUAL",'Planificación 2026-1'!I:I,"&gt;2")</f>
        <v>0</v>
      </c>
      <c r="DV495" s="76">
        <f>SUMIFS('Planificación 2026-1'!R:R,'Planificación 2026-1'!W:W,C495,'Planificación 2026-1'!F:F,"SUNAMPE",'Planificación 2026-1'!X:X,"&lt;&gt;VIRTUAL",'Planificación 2026-1'!I:I,"&gt;2")</f>
        <v>0</v>
      </c>
      <c r="DW495" s="76">
        <f>SUMIFS('Planificación 2026-1'!R:R,'Planificación 2026-1'!W:W,C495,'Planificación 2026-1'!F:F,"FILIAL",'Planificación 2026-1'!X:X,"VIRTUAL",'Planificación 2026-1'!I:I,"&gt;2")</f>
        <v>0</v>
      </c>
      <c r="DX495" s="76">
        <f>SUMIFS('Planificación 2026-1'!R:R,'Planificación 2026-1'!W:W,C495,'Planificación 2026-1'!F:F,"FILIAL",'Planificación 2026-1'!X:X,"&lt;&gt;VIRTUAL",'Planificación 2026-1'!I:I,"&gt;2")</f>
        <v>0</v>
      </c>
      <c r="DY495" s="76">
        <f>SUMIFS('Planificación 2026-1'!R:R,'Planificación 2026-1'!W:W,C495,'Planificación 2026-1'!F:F,"PORUMA",'Planificación 2026-1'!X:X,"VIRTUAL",'Planificación 2026-1'!I:I,"&gt;2")</f>
        <v>0</v>
      </c>
      <c r="DZ495" s="76">
        <f>SUMIFS('Planificación 2026-1'!R:R,'Planificación 2026-1'!W:W,C495,'Planificación 2026-1'!F:F,"PORUMA",'Planificación 2026-1'!X:X,"&lt;&gt;VIRTUAL",'Planificación 2026-1'!I:I,"&gt;2")</f>
        <v>0</v>
      </c>
      <c r="EA495" s="76">
        <f>SUMIFS('Planificación 2026-1'!R:R,'Planificación 2026-1'!W:W,C495,'Planificación 2026-1'!F:F,"HUAURA",'Planificación 2026-1'!X:X,"VIRTUAL",'Planificación 2026-1'!I:I,"&gt;2")</f>
        <v>0</v>
      </c>
      <c r="EB495" s="76">
        <f>SUMIFS('Planificación 2026-1'!R:R,'Planificación 2026-1'!W:W,C495,'Planificación 2026-1'!F:F,"HUAURA",'Planificación 2026-1'!X:X,"&lt;&gt;VIRTUAL",'Planificación 2026-1'!I:I,"&gt;2")</f>
        <v>0</v>
      </c>
      <c r="EC495" s="76">
        <f>SUMIFS('Planificación 2026-1'!R:R,'Planificación 2026-1'!W:W,C495,'Planificación 2026-1'!F:F,"PRINCIPAL",'Planificación 2026-1'!X:X,"VIRTUAL",'Planificación 2026-1'!I:I,"&lt;3")</f>
        <v>0</v>
      </c>
      <c r="ED495" s="76">
        <f>SUMIFS('Planificación 2026-1'!R:R,'Planificación 2026-1'!W:W,C495,'Planificación 2026-1'!F:F,"PRINCIPAL",'Planificación 2026-1'!X:X,"&lt;&gt;VIRTUAL",'Planificación 2026-1'!I:I,"&lt;3")</f>
        <v>0</v>
      </c>
      <c r="EE495" s="76">
        <f>SUMIFS('Planificación 2026-1'!R:R,'Planificación 2026-1'!W:W,C495,'Planificación 2026-1'!F:F,"SUNAMPE",'Planificación 2026-1'!X:X,"VIRTUAL",'Planificación 2026-1'!I:I,"&lt;3")</f>
        <v>0</v>
      </c>
      <c r="EF495" s="76">
        <f>SUMIFS('Planificación 2026-1'!R:R,'Planificación 2026-1'!W:W,C495,'Planificación 2026-1'!F:F,"SUNAMPE",'Planificación 2026-1'!X:X,"&lt;&gt;VIRTUAL",'Planificación 2026-1'!I:I,"&lt;3")</f>
        <v>0</v>
      </c>
      <c r="EG495" s="76">
        <f>SUMIFS('Planificación 2026-1'!R:R,'Planificación 2026-1'!W:W,C495,'Planificación 2026-1'!F:F,"FILIAL",'Planificación 2026-1'!X:X,"VIRTUAL",'Planificación 2026-1'!I:I,"&lt;3")</f>
        <v>0</v>
      </c>
      <c r="EH495" s="76">
        <f>SUMIFS('Planificación 2026-1'!R:R,'Planificación 2026-1'!W:W,C495,'Planificación 2026-1'!F:F,"FILIAL",'Planificación 2026-1'!X:X,"&lt;&gt;VIRTUAL",'Planificación 2026-1'!I:I,"&lt;3")</f>
        <v>0</v>
      </c>
      <c r="EI495" s="76">
        <f>SUMIFS('Planificación 2026-1'!R:R,'Planificación 2026-1'!W:W,C495,'Planificación 2026-1'!F:F,"PORUMA",'Planificación 2026-1'!X:X,"VIRTUAL",'Planificación 2026-1'!I:I,"&lt;3")</f>
        <v>0</v>
      </c>
      <c r="EJ495" s="76">
        <f>SUMIFS('Planificación 2026-1'!R:R,'Planificación 2026-1'!W:W,C495,'Planificación 2026-1'!F:F,"PORUMA",'Planificación 2026-1'!X:X,"&lt;&gt;VIRTUAL",'Planificación 2026-1'!I:I,"&lt;3")</f>
        <v>0</v>
      </c>
      <c r="EK495" s="76">
        <f>SUMIFS('Planificación 2026-1'!R:R,'Planificación 2026-1'!W:W,C495,'Planificación 2026-1'!F:F,"HUAURA",'Planificación 2026-1'!X:X,"VIRTUAL",'Planificación 2026-1'!I:I,"&lt;3")</f>
        <v>0</v>
      </c>
      <c r="EL495" s="76">
        <f>SUMIFS('Planificación 2026-1'!R:R,'Planificación 2026-1'!W:W,C495,'Planificación 2026-1'!F:F,"HUAURA",'Planificación 2026-1'!X:X,"&lt;&gt;VIRTUAL",'Planificación 2026-1'!I:I,"&lt;3")</f>
        <v>0</v>
      </c>
      <c r="EM495" s="76"/>
      <c r="EN495" s="76">
        <f t="shared" si="68"/>
        <v>0</v>
      </c>
      <c r="EO495" s="76">
        <f t="shared" si="69"/>
        <v>0</v>
      </c>
      <c r="EP495" s="76" t="b">
        <f t="shared" si="70"/>
        <v>1</v>
      </c>
      <c r="EQ495" s="76" t="str">
        <f t="shared" si="71"/>
        <v/>
      </c>
      <c r="ER495" s="76" t="str">
        <f t="shared" si="76"/>
        <v>PRESENCIAL</v>
      </c>
    </row>
    <row r="496" spans="1:148" hidden="1">
      <c r="A496" s="83"/>
      <c r="B496" s="119">
        <v>493</v>
      </c>
      <c r="C496" s="120" t="s">
        <v>671</v>
      </c>
      <c r="D496" s="112">
        <f>SUMIF('Planificación 2026-1'!W:W,C496,'Planificación 2026-1'!R:R)</f>
        <v>0</v>
      </c>
      <c r="E496" s="114" t="s">
        <v>170</v>
      </c>
      <c r="F496" s="115" t="s">
        <v>596</v>
      </c>
      <c r="G496" s="115" t="s">
        <v>153</v>
      </c>
      <c r="H496" s="115" t="s">
        <v>143</v>
      </c>
      <c r="I496" s="107" t="str">
        <f>IF(SUM(COUNTIFS('Planificación 2026-1'!F:F,"PRINCIPAL",'Planificación 2026-1'!W:W,C496,'Planificación 2026-1'!H:H,"AF"))&gt;0,"P01"," ")</f>
        <v xml:space="preserve"> </v>
      </c>
      <c r="J496" s="108" t="str">
        <f>IF(SUM(COUNTIFS('Planificación 2026-1'!F:F,"PRINCIPAL",'Planificación 2026-1'!W:W,C496,'Planificación 2026-1'!H:H,"EN"))&gt;0,"P02"," ")</f>
        <v xml:space="preserve"> </v>
      </c>
      <c r="K496" s="108" t="str">
        <f>IF(SUM(COUNTIFS('Planificación 2026-1'!F:F,"PRINCIPAL",'Planificación 2026-1'!W:W,C496,'Planificación 2026-1'!H:H,"IS"))&gt;0,"P03"," ")</f>
        <v xml:space="preserve"> </v>
      </c>
      <c r="L496" s="108" t="str">
        <f>IF(SUM(COUNTIFS('Planificación 2026-1'!F:F,"PRINCIPAL",'Planificación 2026-1'!W:W,C496,'Planificación 2026-1'!H:H,"PS"))&gt;0,"P04"," ")</f>
        <v xml:space="preserve"> </v>
      </c>
      <c r="M496" s="108"/>
      <c r="N496" s="108" t="str">
        <f>IF(SUM(COUNTIFS('Planificación 2026-1'!F:F,"PRINCIPAL",'Planificación 2026-1'!W:W,C496,'Planificación 2026-1'!H:H,"IN"))&gt;0,"P06"," ")</f>
        <v xml:space="preserve"> </v>
      </c>
      <c r="O496" s="108" t="str">
        <f>IF(SUM(COUNTIFS('Planificación 2026-1'!F:F,"PRINCIPAL",'Planificación 2026-1'!W:W,C496,'Planificación 2026-1'!H:H,"CA"))&gt;0,"P07"," ")</f>
        <v xml:space="preserve"> </v>
      </c>
      <c r="P496" s="108" t="str">
        <f>IF(SUM(COUNTIFS('Planificación 2026-1'!F:F,"PRINCIPAL",'Planificación 2026-1'!W:W,C496,'Planificación 2026-1'!H:H,"DE"))&gt;0,"P08"," ")</f>
        <v xml:space="preserve"> </v>
      </c>
      <c r="Q496" s="108" t="str">
        <f>IF(SUM(COUNTIFS('Planificación 2026-1'!F:F,"PRINCIPAL",'Planificación 2026-1'!W:W,C496,'Planificación 2026-1'!H:H,"OB"))&gt;0,"P09"," ")</f>
        <v xml:space="preserve"> </v>
      </c>
      <c r="R496" s="108" t="str">
        <f>IF(SUM(COUNTIFS('Planificación 2026-1'!F:F,"PRINCIPAL",'Planificación 2026-1'!W:W,C496,'Planificación 2026-1'!H:H,"MH"))&gt;0,"P31"," ")</f>
        <v xml:space="preserve"> </v>
      </c>
      <c r="S496" s="108" t="str">
        <f>IF(SUM(COUNTIFS('Planificación 2026-1'!F:F,"PRINCIPAL",'Planificación 2026-1'!W:W,C496,'Planificación 2026-1'!H:H,"IC"))&gt;0,"P32"," ")</f>
        <v xml:space="preserve"> </v>
      </c>
      <c r="T496" s="108" t="str">
        <f>IF(SUM(COUNTIFS('Planificación 2026-1'!F:F,"PRINCIPAL",'Planificación 2026-1'!W:W,C496,'Planificación 2026-1'!H:H,"AR"))&gt;0,"P34"," ")</f>
        <v xml:space="preserve"> </v>
      </c>
      <c r="U496" s="108" t="str">
        <f>IF(SUM(COUNTIFS('Planificación 2026-1'!F:F,"PRINCIPAL",'Planificación 2026-1'!W:W,C496,'Planificación 2026-1'!H:H,"T1"))&gt;0,"P35"," ")</f>
        <v xml:space="preserve"> </v>
      </c>
      <c r="V496" s="108" t="str">
        <f>IF(SUM(COUNTIFS('Planificación 2026-1'!F:F,"PRINCIPAL",'Planificación 2026-1'!W:W,C496,'Planificación 2026-1'!H:H,"T3"))&gt;0,"P36"," ")</f>
        <v xml:space="preserve"> </v>
      </c>
      <c r="W496" s="108" t="str">
        <f>IF(SUM(COUNTIFS('Planificación 2026-1'!F:F,"PRINCIPAL",'Planificación 2026-1'!W:W,C496,'Planificación 2026-1'!H:H,"T2"))&gt;0,"P37"," ")</f>
        <v xml:space="preserve"> </v>
      </c>
      <c r="X496" s="108" t="str">
        <f>IF(SUM(COUNTIFS('Planificación 2026-1'!F:F,"PRINCIPAL",'Planificación 2026-1'!W:W,C496,'Planificación 2026-1'!H:H,"AE"))&gt;0,"P38"," ")</f>
        <v xml:space="preserve"> </v>
      </c>
      <c r="Y496" s="108" t="str">
        <f>IF(SUM(COUNTIFS('Planificación 2026-1'!F:F,"PRINCIPAL",'Planificación 2026-1'!W:W,C496,'Planificación 2026-1'!H:H,"T4"))&gt;0,"P55"," ")</f>
        <v xml:space="preserve"> </v>
      </c>
      <c r="Z496" s="108" t="str">
        <f>IF(SUM(COUNTIFS('Planificación 2026-1'!F:F,"FILIAL",'Planificación 2026-1'!W:W,C496,'Planificación 2026-1'!H:H,"AF"))&gt;0," P01"," ")</f>
        <v xml:space="preserve"> </v>
      </c>
      <c r="AA496" s="108" t="str">
        <f>IF(SUM(COUNTIFS('Planificación 2026-1'!F:F,"FILIAL",'Planificación 2026-1'!W:W,C496,'Planificación 2026-1'!H:H,"EN"))&gt;0,"P02"," ")</f>
        <v xml:space="preserve"> </v>
      </c>
      <c r="AB496" s="108" t="str">
        <f>IF(SUM(COUNTIFS('Planificación 2026-1'!F:F,"FILIAL",'Planificación 2026-1'!W:W,C496,'Planificación 2026-1'!H:H,"IS"))&gt;0,"P03"," ")</f>
        <v xml:space="preserve"> </v>
      </c>
      <c r="AC496" s="108" t="str">
        <f>IF(SUM(COUNTIFS('Planificación 2026-1'!F:F,"FILIAL",'Planificación 2026-1'!W:W,C496,'Planificación 2026-1'!H:H,"PS"))&gt;0,"P04"," ")</f>
        <v xml:space="preserve"> </v>
      </c>
      <c r="AD496" s="108"/>
      <c r="AE496" s="108" t="str">
        <f>IF(SUM(COUNTIFS('Planificación 2026-1'!F:F,"FILIAL",'Planificación 2026-1'!W:W,C496,'Planificación 2026-1'!H:H,"IN"))&gt;0,"P06"," ")</f>
        <v xml:space="preserve"> </v>
      </c>
      <c r="AF496" s="108" t="str">
        <f>IF(SUM(COUNTIFS('Planificación 2026-1'!F:F,"FILIAL",'Planificación 2026-1'!W:W,C496,'Planificación 2026-1'!H:H,"CA"))&gt;0,"P07"," ")</f>
        <v xml:space="preserve"> </v>
      </c>
      <c r="AG496" s="108" t="str">
        <f>IF(SUM(COUNTIFS('Planificación 2026-1'!F:F,"FILIAL",'Planificación 2026-1'!W:W,C496,'Planificación 2026-1'!H:H,"DE"))&gt;0,"P08"," ")</f>
        <v xml:space="preserve"> </v>
      </c>
      <c r="AH496" s="108" t="str">
        <f>IF(SUM(COUNTIFS('Planificación 2026-1'!F:F,"FILIAL",'Planificación 2026-1'!W:W,C496,'Planificación 2026-1'!H:H,"OB"))&gt;0,"P09"," ")</f>
        <v xml:space="preserve"> </v>
      </c>
      <c r="AI496" s="108" t="str">
        <f>IF(SUM(COUNTIFS('Planificación 2026-1'!F:F,"FILIAL",'Planificación 2026-1'!W:W,C496,'Planificación 2026-1'!H:H,"MH"))&gt;0,"P31"," ")</f>
        <v xml:space="preserve"> </v>
      </c>
      <c r="AJ496" s="108" t="str">
        <f>IF(SUM(COUNTIFS('Planificación 2026-1'!F:F,"FILIAL",'Planificación 2026-1'!W:W,C496,'Planificación 2026-1'!H:H,"IC"))&gt;0,"P32"," ")</f>
        <v xml:space="preserve"> </v>
      </c>
      <c r="AK496" s="108" t="str">
        <f>IF(SUM(COUNTIFS('Planificación 2026-1'!F:F,"FILIAL",'Planificación 2026-1'!W:W,C496,'Planificación 2026-1'!H:H,"AR"))&gt;0,"P34"," ")</f>
        <v xml:space="preserve"> </v>
      </c>
      <c r="AL496" s="108" t="str">
        <f>IF(SUM(COUNTIFS('Planificación 2026-1'!F:F,"FILIAL",'Planificación 2026-1'!W:W,C496,'Planificación 2026-1'!H:H,"T1"))&gt;0,"P35"," ")</f>
        <v xml:space="preserve"> </v>
      </c>
      <c r="AM496" s="108" t="str">
        <f>IF(SUM(COUNTIFS('Planificación 2026-1'!F:F,"FILIAL",'Planificación 2026-1'!W:W,C496,'Planificación 2026-1'!H:H,"T3"))&gt;0,"P36"," ")</f>
        <v xml:space="preserve"> </v>
      </c>
      <c r="AN496" s="108" t="str">
        <f>IF(SUM(COUNTIFS('Planificación 2026-1'!F:F,"FILIAL",'Planificación 2026-1'!W:W,C496,'Planificación 2026-1'!H:H,"T2"))&gt;0,"P37"," ")</f>
        <v xml:space="preserve"> </v>
      </c>
      <c r="AO496" s="108" t="str">
        <f>IF(SUM(COUNTIFS('Planificación 2026-1'!F:F,"FILIAL",'Planificación 2026-1'!W:W,C496,'Planificación 2026-1'!H:H,"AE"))&gt;0,"P38"," ")</f>
        <v xml:space="preserve"> </v>
      </c>
      <c r="AP496" s="108" t="str">
        <f>IF(SUM(COUNTIFS('Planificación 2026-1'!F:F,"FILIAL",'Planificación 2026-1'!W:W,C496,'Planificación 2026-1'!H:H,"T4"))&gt;0,"P55"," ")</f>
        <v xml:space="preserve"> </v>
      </c>
      <c r="AQ496" s="108" t="str">
        <f>IF(SUM(COUNTIFS('Planificación 2026-1'!F:F,"SUNAMPE",'Planificación 2026-1'!W:W,C496,'Planificación 2026-1'!H:H,"AF"))&gt;0," P01"," ")</f>
        <v xml:space="preserve"> </v>
      </c>
      <c r="AR496" s="108" t="str">
        <f>IF(SUM(COUNTIFS('Planificación 2026-1'!F:F,"SUNAMPE",'Planificación 2026-1'!W:W,C496,'Planificación 2026-1'!H:H,"EN"))&gt;0,"P02"," ")</f>
        <v xml:space="preserve"> </v>
      </c>
      <c r="AS496" s="108" t="str">
        <f>IF(SUM(COUNTIFS('Planificación 2026-1'!F:F,"SUNAMPE",'Planificación 2026-1'!W:W,C496,'Planificación 2026-1'!H:H,"IS"))&gt;0,"P03"," ")</f>
        <v xml:space="preserve"> </v>
      </c>
      <c r="AT496" s="108" t="str">
        <f>IF(SUM(COUNTIFS('Planificación 2026-1'!F:F,"SUNAMPE",'Planificación 2026-1'!W:W,C496,'Planificación 2026-1'!H:H,"PS"))&gt;0,"P04"," ")</f>
        <v xml:space="preserve"> </v>
      </c>
      <c r="AU496" s="108"/>
      <c r="AV496" s="108" t="str">
        <f>IF(SUM(COUNTIFS('Planificación 2026-1'!F:F,"SUNAMPE",'Planificación 2026-1'!W:W,C496,'Planificación 2026-1'!H:H,"IN"))&gt;0,"P06"," ")</f>
        <v xml:space="preserve"> </v>
      </c>
      <c r="AW496" s="108" t="str">
        <f>IF(SUM(COUNTIFS('Planificación 2026-1'!F:F,"SUNAMPE",'Planificación 2026-1'!W:W,C496,'Planificación 2026-1'!H:H,"CA"))&gt;0,"P07"," ")</f>
        <v xml:space="preserve"> </v>
      </c>
      <c r="AX496" s="108" t="str">
        <f>IF(SUM(COUNTIFS('Planificación 2026-1'!F:F,"SUNAMPE",'Planificación 2026-1'!W:W,C496,'Planificación 2026-1'!H:H,"DE"))&gt;0,"P08"," ")</f>
        <v xml:space="preserve"> </v>
      </c>
      <c r="AY496" s="108" t="str">
        <f>IF(SUM(COUNTIFS('Planificación 2026-1'!F:F,"SUNAMPE",'Planificación 2026-1'!W:W,C496,'Planificación 2026-1'!H:H,"OB"))&gt;0,"P09"," ")</f>
        <v xml:space="preserve"> </v>
      </c>
      <c r="AZ496" s="108" t="str">
        <f>IF(SUM(COUNTIFS('Planificación 2026-1'!F:F,"SUNAMPE",'Planificación 2026-1'!W:W,C496,'Planificación 2026-1'!H:H,"MH"))&gt;0,"P31"," ")</f>
        <v xml:space="preserve"> </v>
      </c>
      <c r="BA496" s="108" t="str">
        <f>IF(SUM(COUNTIFS('Planificación 2026-1'!F:F,"SUNAMPE",'Planificación 2026-1'!W:W,C496,'Planificación 2026-1'!H:H,"IC"))&gt;0,"P32"," ")</f>
        <v xml:space="preserve"> </v>
      </c>
      <c r="BB496" s="108" t="str">
        <f>IF(SUM(COUNTIFS('Planificación 2026-1'!F:F,"SUNAMPE",'Planificación 2026-1'!W:W,C496,'Planificación 2026-1'!H:H,"AR"))&gt;0,"P34"," ")</f>
        <v xml:space="preserve"> </v>
      </c>
      <c r="BC496" s="108" t="str">
        <f>IF(SUM(COUNTIFS('Planificación 2026-1'!F:F,"SUNAMPE",'Planificación 2026-1'!W:W,C496,'Planificación 2026-1'!H:H,"T1"))&gt;0,"P35"," ")</f>
        <v xml:space="preserve"> </v>
      </c>
      <c r="BD496" s="108" t="str">
        <f>IF(SUM(COUNTIFS('Planificación 2026-1'!F:F,"SUNAMPE",'Planificación 2026-1'!W:W,C496,'Planificación 2026-1'!H:H,"T3"))&gt;0,"P36"," ")</f>
        <v xml:space="preserve"> </v>
      </c>
      <c r="BE496" s="108" t="str">
        <f>IF(SUM(COUNTIFS('Planificación 2026-1'!F:F,"SUNAMPE",'Planificación 2026-1'!W:W,C496,'Planificación 2026-1'!H:H,"T2"))&gt;0,"P37"," ")</f>
        <v xml:space="preserve"> </v>
      </c>
      <c r="BF496" s="108" t="str">
        <f>IF(SUM(COUNTIFS('Planificación 2026-1'!F:F,"SUNAMPE",'Planificación 2026-1'!W:W,C496,'Planificación 2026-1'!H:H,"AE"))&gt;0,"P38"," ")</f>
        <v xml:space="preserve"> </v>
      </c>
      <c r="BG496" s="108" t="str">
        <f>IF(SUM(COUNTIFS('Planificación 2026-1'!F:F,"SUNAMPE",'Planificación 2026-1'!W:W,C496,'Planificación 2026-1'!H:H,"T4"))&gt;0,"P55"," ")</f>
        <v xml:space="preserve"> </v>
      </c>
      <c r="BH496" s="108" t="str">
        <f>IF(SUM(COUNTIFS('Planificación 2026-1'!F:F,"HUAURA",'Planificación 2026-1'!W:W,C496,'Planificación 2026-1'!H:H,"AF"))&gt;0," P01"," ")</f>
        <v xml:space="preserve"> </v>
      </c>
      <c r="BI496" s="108" t="str">
        <f>IF(SUM(COUNTIFS('Planificación 2026-1'!F:F,"HUAURA",'Planificación 2026-1'!W:W,C496,'Planificación 2026-1'!H:H,"EN"))&gt;0,"P02"," ")</f>
        <v xml:space="preserve"> </v>
      </c>
      <c r="BJ496" s="108" t="str">
        <f>IF(SUM(COUNTIFS('Planificación 2026-1'!F:F,"HUAURA",'Planificación 2026-1'!W:W,C496,'Planificación 2026-1'!H:H,"IS"))&gt;0,"P03"," ")</f>
        <v xml:space="preserve"> </v>
      </c>
      <c r="BK496" s="108" t="str">
        <f>IF(SUM(COUNTIFS('Planificación 2026-1'!F:F,"HUAURA",'Planificación 2026-1'!W:W,C496,'Planificación 2026-1'!H:H,"PS"))&gt;0,"P04"," ")</f>
        <v xml:space="preserve"> </v>
      </c>
      <c r="BL496" s="108"/>
      <c r="BM496" s="108" t="str">
        <f>IF(SUM(COUNTIFS('Planificación 2026-1'!F:F,"HUAURA",'Planificación 2026-1'!W:W,C496,'Planificación 2026-1'!H:H,"IN"))&gt;0,"P06"," ")</f>
        <v xml:space="preserve"> </v>
      </c>
      <c r="BN496" s="108" t="str">
        <f>IF(SUM(COUNTIFS('Planificación 2026-1'!F:F,"HUAURA",'Planificación 2026-1'!W:W,C496,'Planificación 2026-1'!H:H,"CA"))&gt;0,"P07"," ")</f>
        <v xml:space="preserve"> </v>
      </c>
      <c r="BO496" s="108" t="str">
        <f>IF(SUM(COUNTIFS('Planificación 2026-1'!F:F,"HUAURA",'Planificación 2026-1'!W:W,C496,'Planificación 2026-1'!H:H,"DE"))&gt;0,"P08"," ")</f>
        <v xml:space="preserve"> </v>
      </c>
      <c r="BP496" s="108" t="str">
        <f>IF(SUM(COUNTIFS('Planificación 2026-1'!F:F,"HUAURA",'Planificación 2026-1'!W:W,C496,'Planificación 2026-1'!H:H,"OB"))&gt;0,"P09"," ")</f>
        <v xml:space="preserve"> </v>
      </c>
      <c r="BQ496" s="108" t="str">
        <f>IF(SUM(COUNTIFS('Planificación 2026-1'!F:F,"HUAURA",'Planificación 2026-1'!W:W,C496,'Planificación 2026-1'!H:H,"MH"))&gt;0,"P31"," ")</f>
        <v xml:space="preserve"> </v>
      </c>
      <c r="BR496" s="108" t="str">
        <f>IF(SUM(COUNTIFS('Planificación 2026-1'!F:F,"HUAURA",'Planificación 2026-1'!W:W,C496,'Planificación 2026-1'!H:H,"IC"))&gt;0,"P32"," ")</f>
        <v xml:space="preserve"> </v>
      </c>
      <c r="BS496" s="108" t="str">
        <f>IF(SUM(COUNTIFS('Planificación 2026-1'!F:F,"HUAURA",'Planificación 2026-1'!W:W,C496,'Planificación 2026-1'!H:H,"AR"))&gt;0,"P34"," ")</f>
        <v xml:space="preserve"> </v>
      </c>
      <c r="BT496" s="108" t="str">
        <f>IF(SUM(COUNTIFS('Planificación 2026-1'!F:F,"HUAURA",'Planificación 2026-1'!W:W,C496,'Planificación 2026-1'!H:H,"T1"))&gt;0,"P35"," ")</f>
        <v xml:space="preserve"> </v>
      </c>
      <c r="BU496" s="108" t="str">
        <f>IF(SUM(COUNTIFS('Planificación 2026-1'!F:F,"HUAURA",'Planificación 2026-1'!W:W,C496,'Planificación 2026-1'!H:H,"T3"))&gt;0,"P36"," ")</f>
        <v xml:space="preserve"> </v>
      </c>
      <c r="BV496" s="108" t="str">
        <f>IF(SUM(COUNTIFS('Planificación 2026-1'!F:F,"HUAURA",'Planificación 2026-1'!W:W,C496,'Planificación 2026-1'!H:H,"T2"))&gt;0,"P37"," ")</f>
        <v xml:space="preserve"> </v>
      </c>
      <c r="BW496" s="108" t="str">
        <f>IF(SUM(COUNTIFS('Planificación 2026-1'!F:F,"HUAURA",'Planificación 2026-1'!W:W,C496,'Planificación 2026-1'!H:H,"AE"))&gt;0,"P38"," ")</f>
        <v xml:space="preserve"> </v>
      </c>
      <c r="BX496" s="108" t="str">
        <f>IF(SUM(COUNTIFS('Planificación 2026-1'!F:F,"HUAURA",'Planificación 2026-1'!W:W,C496,'Planificación 2026-1'!H:H,"T4"))&gt;0,"P55"," ")</f>
        <v xml:space="preserve"> </v>
      </c>
      <c r="BY496" s="109">
        <f>SUMIFS('Planificación 2026-1'!R:R,'Planificación 2026-1'!W:W,C496,'Planificación 2026-1'!H:H,"AF",'Planificación 2026-1'!I:I,"&gt;2")</f>
        <v>0</v>
      </c>
      <c r="BZ496" s="109">
        <f>SUMIFS('Planificación 2026-1'!R:R,'Planificación 2026-1'!W:W,C496,'Planificación 2026-1'!H:H,"EN",'Planificación 2026-1'!I:I,"&gt;2")</f>
        <v>0</v>
      </c>
      <c r="CA496" s="109">
        <f>SUMIFS('Planificación 2026-1'!R:R,'Planificación 2026-1'!W:W,C496,'Planificación 2026-1'!H:H,"IS",'Planificación 2026-1'!I:I,"&gt;2")</f>
        <v>0</v>
      </c>
      <c r="CB496" s="109">
        <f>SUMIFS('Planificación 2026-1'!R:R,'Planificación 2026-1'!W:W,C496,'Planificación 2026-1'!H:H,"PS",'Planificación 2026-1'!I:I,"&gt;2")</f>
        <v>0</v>
      </c>
      <c r="CC496" s="109">
        <f>SUMIFS('Planificación 2026-1'!R:R,'Planificación 2026-1'!W:W,C496,'Planificación 2026-1'!H:H,"IN",'Planificación 2026-1'!I:I,"&gt;2")</f>
        <v>0</v>
      </c>
      <c r="CD496" s="109">
        <f>SUMIFS('Planificación 2026-1'!R:R,'Planificación 2026-1'!W:W,C496,'Planificación 2026-1'!H:H,"CA",'Planificación 2026-1'!I:I,"&gt;2")</f>
        <v>0</v>
      </c>
      <c r="CE496" s="109">
        <f>SUMIFS('Planificación 2026-1'!R:R,'Planificación 2026-1'!W:W,C496,'Planificación 2026-1'!H:H,"DE",'Planificación 2026-1'!I:I,"&gt;2")</f>
        <v>0</v>
      </c>
      <c r="CF496" s="109">
        <f>SUMIFS('Planificación 2026-1'!R:R,'Planificación 2026-1'!W:W,C496,'Planificación 2026-1'!H:H,"OB",'Planificación 2026-1'!I:I,"&gt;2")</f>
        <v>0</v>
      </c>
      <c r="CG496" s="109">
        <f>SUMIFS('Planificación 2026-1'!R:R,'Planificación 2026-1'!W:W,C496,'Planificación 2026-1'!H:H,"MH",'Planificación 2026-1'!I:I,"&gt;2")</f>
        <v>0</v>
      </c>
      <c r="CH496" s="109">
        <f>SUMIFS('Planificación 2026-1'!R:R,'Planificación 2026-1'!W:W,C496,'Planificación 2026-1'!H:H,"IC",'Planificación 2026-1'!I:I,"&gt;2")</f>
        <v>0</v>
      </c>
      <c r="CI496" s="109">
        <f>SUMIFS('Planificación 2026-1'!R:R,'Planificación 2026-1'!W:W,C496,'Planificación 2026-1'!H:H,"AR",'Planificación 2026-1'!I:I,"&gt;2")</f>
        <v>0</v>
      </c>
      <c r="CJ496" s="109">
        <f>SUMIFS('Planificación 2026-1'!R:R,'Planificación 2026-1'!W:W,C496,'Planificación 2026-1'!H:H,"T1",'Planificación 2026-1'!I:I,"&gt;2")</f>
        <v>0</v>
      </c>
      <c r="CK496" s="109">
        <f>SUMIFS('Planificación 2026-1'!R:R,'Planificación 2026-1'!W:W,C496,'Planificación 2026-1'!H:H,"T3",'Planificación 2026-1'!I:I,"&gt;2")</f>
        <v>0</v>
      </c>
      <c r="CL496" s="109">
        <f>SUMIFS('Planificación 2026-1'!R:R,'Planificación 2026-1'!W:W,C496,'Planificación 2026-1'!H:H,"T2",'Planificación 2026-1'!I:I,"&gt;2")</f>
        <v>0</v>
      </c>
      <c r="CM496" s="109">
        <f>SUMIFS('Planificación 2026-1'!R:R,'Planificación 2026-1'!W:W,C496,'Planificación 2026-1'!H:H,"AE",'Planificación 2026-1'!I:I,"&gt;2")</f>
        <v>0</v>
      </c>
      <c r="CN496" s="109">
        <f>SUMIFS('Planificación 2026-1'!R:R,'Planificación 2026-1'!W:W,C496,'Planificación 2026-1'!H:H,"T4",'Planificación 2026-1'!I:I,"&gt;2")</f>
        <v>0</v>
      </c>
      <c r="CO496" s="109">
        <f>SUMIFS('Planificación 2026-1'!R:R,'Planificación 2026-1'!W:W,C496,'Planificación 2026-1'!H:H,"AF",'Planificación 2026-1'!I:I,"&lt;3")</f>
        <v>0</v>
      </c>
      <c r="CP496" s="109">
        <f>SUMIFS('Planificación 2026-1'!R:R,'Planificación 2026-1'!W:W,C496,'Planificación 2026-1'!H:H,"EN",'Planificación 2026-1'!I:I,"&lt;3")</f>
        <v>0</v>
      </c>
      <c r="CQ496" s="109">
        <f>SUMIFS('Planificación 2026-1'!R:R,'Planificación 2026-1'!W:W,C496,'Planificación 2026-1'!H:H,"IS",'Planificación 2026-1'!I:I,"&lt;3")</f>
        <v>0</v>
      </c>
      <c r="CR496" s="109">
        <f>SUMIFS('Planificación 2026-1'!R:R,'Planificación 2026-1'!W:W,C496,'Planificación 2026-1'!H:H,"PS",'Planificación 2026-1'!I:I,"&lt;3")</f>
        <v>0</v>
      </c>
      <c r="CS496" s="109">
        <f>SUMIFS('Planificación 2026-1'!R:R,'Planificación 2026-1'!W:W,C496,'Planificación 2026-1'!H:H,"IN",'Planificación 2026-1'!I:I,"&lt;3")</f>
        <v>0</v>
      </c>
      <c r="CT496" s="109">
        <f>SUMIFS('Planificación 2026-1'!R:R,'Planificación 2026-1'!W:W,C496,'Planificación 2026-1'!H:H,"CA",'Planificación 2026-1'!I:I,"&lt;3")</f>
        <v>0</v>
      </c>
      <c r="CU496" s="109">
        <f>SUMIFS('Planificación 2026-1'!R:R,'Planificación 2026-1'!W:W,C496,'Planificación 2026-1'!H:H,"DE",'Planificación 2026-1'!I:I,"&lt;3")</f>
        <v>0</v>
      </c>
      <c r="CV496" s="109">
        <f>SUMIFS('Planificación 2026-1'!R:R,'Planificación 2026-1'!W:W,C496,'Planificación 2026-1'!H:H,"OB",'Planificación 2026-1'!I:I,"&lt;3")</f>
        <v>0</v>
      </c>
      <c r="CW496" s="109">
        <f>SUMIFS('Planificación 2026-1'!R:R,'Planificación 2026-1'!W:W,C496,'Planificación 2026-1'!H:H,"MH",'Planificación 2026-1'!I:I,"&lt;3")</f>
        <v>0</v>
      </c>
      <c r="CX496" s="109">
        <f>SUMIFS('Planificación 2026-1'!R:R,'Planificación 2026-1'!W:W,C496,'Planificación 2026-1'!H:H,"IC",'Planificación 2026-1'!I:I,"&lt;3")</f>
        <v>0</v>
      </c>
      <c r="CY496" s="109">
        <f>SUMIFS('Planificación 2026-1'!R:R,'Planificación 2026-1'!W:W,C496,'Planificación 2026-1'!H:H,"AR",'Planificación 2026-1'!I:I,"&lt;3")</f>
        <v>0</v>
      </c>
      <c r="CZ496" s="109">
        <f>SUMIFS('Planificación 2026-1'!R:R,'Planificación 2026-1'!W:W,C496,'Planificación 2026-1'!H:H,"T1",'Planificación 2026-1'!I:I,"&lt;3")</f>
        <v>0</v>
      </c>
      <c r="DA496" s="109">
        <f>SUMIFS('Planificación 2026-1'!R:R,'Planificación 2026-1'!W:W,C496,'Planificación 2026-1'!H:H,"T3",'Planificación 2026-1'!I:I,"&lt;3")</f>
        <v>0</v>
      </c>
      <c r="DB496" s="109">
        <f>SUMIFS('Planificación 2026-1'!R:R,'Planificación 2026-1'!W:W,C496,'Planificación 2026-1'!H:H,"T2",'Planificación 2026-1'!I:I,"&lt;3")</f>
        <v>0</v>
      </c>
      <c r="DC496" s="109">
        <f>SUMIFS('Planificación 2026-1'!R:R,'Planificación 2026-1'!W:W,C496,'Planificación 2026-1'!H:H,"AE",'Planificación 2026-1'!I:I,"&lt;3")</f>
        <v>0</v>
      </c>
      <c r="DD496" s="109">
        <f>SUMIFS('Planificación 2026-1'!R:R,'Planificación 2026-1'!W:W,C496,'Planificación 2026-1'!H:H,"T4",'Planificación 2026-1'!I:I,"&lt;3")</f>
        <v>0</v>
      </c>
      <c r="DE496" s="108" t="str">
        <f t="shared" si="72"/>
        <v/>
      </c>
      <c r="DF496" s="41">
        <f>IF(C496="","",SUMIFS('Planificación 2026-1'!R:R,'Planificación 2026-1'!W:W,C496,'Planificación 2026-1'!F:F,"PRINCIPAL",'Planificación 2026-1'!X:X,"VIRTUAL"))</f>
        <v>0</v>
      </c>
      <c r="DG496" s="41">
        <f>IF(C496="","",SUMIFS('Planificación 2026-1'!R:R,'Planificación 2026-1'!W:W,C496,'Planificación 2026-1'!F:F,"PRINCIPAL",'Planificación 2026-1'!X:X,"PRESENCIAL"))</f>
        <v>0</v>
      </c>
      <c r="DH496" s="41">
        <f>IF(C496="","",SUMIFS('Planificación 2026-1'!R:R,'Planificación 2026-1'!W:W,C496,'Planificación 2026-1'!F:F,"PRINCIPAL",'Planificación 2026-1'!X:X,"HIBRIDO PRESENCIAL"))</f>
        <v>0</v>
      </c>
      <c r="DI496" s="108" t="str">
        <f t="shared" si="73"/>
        <v/>
      </c>
      <c r="DJ496" s="108">
        <f>IF(C496="","",SUMIFS('Planificación 2026-1'!R:R,'Planificación 2026-1'!W:W,C496,'Planificación 2026-1'!F:F,"FILIAL",'Planificación 2026-1'!X:X,"VIRTUAL"))</f>
        <v>0</v>
      </c>
      <c r="DK496" s="110">
        <f>IF(C496="","",SUMIFS('Planificación 2026-1'!R:R,'Planificación 2026-1'!W:W,C496,'Planificación 2026-1'!F:F,"FILIAL",'Planificación 2026-1'!X:X,"PRESENCIAL"))</f>
        <v>0</v>
      </c>
      <c r="DL496" s="61">
        <f>IF(C496="","",SUMIFS('Planificación 2026-1'!R:R,'Planificación 2026-1'!W:W,C496,'Planificación 2026-1'!F:F,"FILIAL",'Planificación 2026-1'!X:X,"HIBRIDO PRESENCIAL"))</f>
        <v>0</v>
      </c>
      <c r="DM496" s="111" t="str">
        <f t="shared" si="74"/>
        <v/>
      </c>
      <c r="DN496" s="108">
        <f>IF(C496="","",SUMIFS('Planificación 2026-1'!R:R,'Planificación 2026-1'!W:W,C496,'Planificación 2026-1'!F:F,"SUNAMPE",'Planificación 2026-1'!X:X,"VIRTUAL"))</f>
        <v>0</v>
      </c>
      <c r="DO496" s="61">
        <f>IF(C496="","",SUMIFS('Planificación 2026-1'!R:R,'Planificación 2026-1'!W:W,C496,'Planificación 2026-1'!F:F,"SUNAMPE",'Planificación 2026-1'!X:X,"PRESENCIAL"))</f>
        <v>0</v>
      </c>
      <c r="DP496" s="111" t="str">
        <f t="shared" si="75"/>
        <v/>
      </c>
      <c r="DQ496" s="108">
        <f>IF(C496="","",SUMIFS('Planificación 2026-1'!R:R,'Planificación 2026-1'!W:W,C496,'Planificación 2026-1'!F:F,"HUAURA",'Planificación 2026-1'!X:X,"VIRTUAL"))</f>
        <v>0</v>
      </c>
      <c r="DR496" s="61">
        <f>IF(C496="","",SUMIFS('Planificación 2026-1'!R:R,'Planificación 2026-1'!W:W,C496,'Planificación 2026-1'!F:F,"HUAURA",'Planificación 2026-1'!X:X,"PRESENCIAL"))</f>
        <v>0</v>
      </c>
      <c r="DS496" s="76">
        <f>SUMIFS('Planificación 2026-1'!R:R,'Planificación 2026-1'!W:W,C496,'Planificación 2026-1'!F:F,"PRINCIPAL",'Planificación 2026-1'!X:X,"VIRTUAL",'Planificación 2026-1'!I:I,"&gt;2")</f>
        <v>0</v>
      </c>
      <c r="DT496" s="76">
        <f>SUMIFS('Planificación 2026-1'!R:R,'Planificación 2026-1'!W:W,C496,'Planificación 2026-1'!F:F,"PRINCIPAL",'Planificación 2026-1'!X:X,"&lt;&gt;VIRTUAL",'Planificación 2026-1'!I:I,"&gt;2")</f>
        <v>0</v>
      </c>
      <c r="DU496" s="76">
        <f>SUMIFS('Planificación 2026-1'!R:R,'Planificación 2026-1'!W:W,C496,'Planificación 2026-1'!F:F,"SUNAMPE",'Planificación 2026-1'!X:X,"VIRTUAL",'Planificación 2026-1'!I:I,"&gt;2")</f>
        <v>0</v>
      </c>
      <c r="DV496" s="76">
        <f>SUMIFS('Planificación 2026-1'!R:R,'Planificación 2026-1'!W:W,C496,'Planificación 2026-1'!F:F,"SUNAMPE",'Planificación 2026-1'!X:X,"&lt;&gt;VIRTUAL",'Planificación 2026-1'!I:I,"&gt;2")</f>
        <v>0</v>
      </c>
      <c r="DW496" s="76">
        <f>SUMIFS('Planificación 2026-1'!R:R,'Planificación 2026-1'!W:W,C496,'Planificación 2026-1'!F:F,"FILIAL",'Planificación 2026-1'!X:X,"VIRTUAL",'Planificación 2026-1'!I:I,"&gt;2")</f>
        <v>0</v>
      </c>
      <c r="DX496" s="76">
        <f>SUMIFS('Planificación 2026-1'!R:R,'Planificación 2026-1'!W:W,C496,'Planificación 2026-1'!F:F,"FILIAL",'Planificación 2026-1'!X:X,"&lt;&gt;VIRTUAL",'Planificación 2026-1'!I:I,"&gt;2")</f>
        <v>0</v>
      </c>
      <c r="DY496" s="76">
        <f>SUMIFS('Planificación 2026-1'!R:R,'Planificación 2026-1'!W:W,C496,'Planificación 2026-1'!F:F,"PORUMA",'Planificación 2026-1'!X:X,"VIRTUAL",'Planificación 2026-1'!I:I,"&gt;2")</f>
        <v>0</v>
      </c>
      <c r="DZ496" s="76">
        <f>SUMIFS('Planificación 2026-1'!R:R,'Planificación 2026-1'!W:W,C496,'Planificación 2026-1'!F:F,"PORUMA",'Planificación 2026-1'!X:X,"&lt;&gt;VIRTUAL",'Planificación 2026-1'!I:I,"&gt;2")</f>
        <v>0</v>
      </c>
      <c r="EA496" s="76">
        <f>SUMIFS('Planificación 2026-1'!R:R,'Planificación 2026-1'!W:W,C496,'Planificación 2026-1'!F:F,"HUAURA",'Planificación 2026-1'!X:X,"VIRTUAL",'Planificación 2026-1'!I:I,"&gt;2")</f>
        <v>0</v>
      </c>
      <c r="EB496" s="76">
        <f>SUMIFS('Planificación 2026-1'!R:R,'Planificación 2026-1'!W:W,C496,'Planificación 2026-1'!F:F,"HUAURA",'Planificación 2026-1'!X:X,"&lt;&gt;VIRTUAL",'Planificación 2026-1'!I:I,"&gt;2")</f>
        <v>0</v>
      </c>
      <c r="EC496" s="76">
        <f>SUMIFS('Planificación 2026-1'!R:R,'Planificación 2026-1'!W:W,C496,'Planificación 2026-1'!F:F,"PRINCIPAL",'Planificación 2026-1'!X:X,"VIRTUAL",'Planificación 2026-1'!I:I,"&lt;3")</f>
        <v>0</v>
      </c>
      <c r="ED496" s="76">
        <f>SUMIFS('Planificación 2026-1'!R:R,'Planificación 2026-1'!W:W,C496,'Planificación 2026-1'!F:F,"PRINCIPAL",'Planificación 2026-1'!X:X,"&lt;&gt;VIRTUAL",'Planificación 2026-1'!I:I,"&lt;3")</f>
        <v>0</v>
      </c>
      <c r="EE496" s="76">
        <f>SUMIFS('Planificación 2026-1'!R:R,'Planificación 2026-1'!W:W,C496,'Planificación 2026-1'!F:F,"SUNAMPE",'Planificación 2026-1'!X:X,"VIRTUAL",'Planificación 2026-1'!I:I,"&lt;3")</f>
        <v>0</v>
      </c>
      <c r="EF496" s="76">
        <f>SUMIFS('Planificación 2026-1'!R:R,'Planificación 2026-1'!W:W,C496,'Planificación 2026-1'!F:F,"SUNAMPE",'Planificación 2026-1'!X:X,"&lt;&gt;VIRTUAL",'Planificación 2026-1'!I:I,"&lt;3")</f>
        <v>0</v>
      </c>
      <c r="EG496" s="76">
        <f>SUMIFS('Planificación 2026-1'!R:R,'Planificación 2026-1'!W:W,C496,'Planificación 2026-1'!F:F,"FILIAL",'Planificación 2026-1'!X:X,"VIRTUAL",'Planificación 2026-1'!I:I,"&lt;3")</f>
        <v>0</v>
      </c>
      <c r="EH496" s="76">
        <f>SUMIFS('Planificación 2026-1'!R:R,'Planificación 2026-1'!W:W,C496,'Planificación 2026-1'!F:F,"FILIAL",'Planificación 2026-1'!X:X,"&lt;&gt;VIRTUAL",'Planificación 2026-1'!I:I,"&lt;3")</f>
        <v>0</v>
      </c>
      <c r="EI496" s="76">
        <f>SUMIFS('Planificación 2026-1'!R:R,'Planificación 2026-1'!W:W,C496,'Planificación 2026-1'!F:F,"PORUMA",'Planificación 2026-1'!X:X,"VIRTUAL",'Planificación 2026-1'!I:I,"&lt;3")</f>
        <v>0</v>
      </c>
      <c r="EJ496" s="76">
        <f>SUMIFS('Planificación 2026-1'!R:R,'Planificación 2026-1'!W:W,C496,'Planificación 2026-1'!F:F,"PORUMA",'Planificación 2026-1'!X:X,"&lt;&gt;VIRTUAL",'Planificación 2026-1'!I:I,"&lt;3")</f>
        <v>0</v>
      </c>
      <c r="EK496" s="76">
        <f>SUMIFS('Planificación 2026-1'!R:R,'Planificación 2026-1'!W:W,C496,'Planificación 2026-1'!F:F,"HUAURA",'Planificación 2026-1'!X:X,"VIRTUAL",'Planificación 2026-1'!I:I,"&lt;3")</f>
        <v>0</v>
      </c>
      <c r="EL496" s="76">
        <f>SUMIFS('Planificación 2026-1'!R:R,'Planificación 2026-1'!W:W,C496,'Planificación 2026-1'!F:F,"HUAURA",'Planificación 2026-1'!X:X,"&lt;&gt;VIRTUAL",'Planificación 2026-1'!I:I,"&lt;3")</f>
        <v>0</v>
      </c>
      <c r="EM496" s="76"/>
      <c r="EN496" s="76">
        <f t="shared" si="68"/>
        <v>0</v>
      </c>
      <c r="EO496" s="76">
        <f t="shared" si="69"/>
        <v>0</v>
      </c>
      <c r="EP496" s="76" t="b">
        <f t="shared" si="70"/>
        <v>1</v>
      </c>
      <c r="EQ496" s="76" t="str">
        <f t="shared" si="71"/>
        <v/>
      </c>
      <c r="ER496" s="76" t="str">
        <f t="shared" si="76"/>
        <v>PRESENCIAL</v>
      </c>
    </row>
    <row r="497" spans="1:148" hidden="1">
      <c r="A497" s="83"/>
      <c r="B497" s="119">
        <v>494</v>
      </c>
      <c r="C497" s="120" t="s">
        <v>672</v>
      </c>
      <c r="D497" s="112">
        <f>SUMIF('Planificación 2026-1'!W:W,C497,'Planificación 2026-1'!R:R)</f>
        <v>15</v>
      </c>
      <c r="E497" s="114" t="s">
        <v>170</v>
      </c>
      <c r="F497" s="115" t="s">
        <v>250</v>
      </c>
      <c r="G497" s="115" t="s">
        <v>153</v>
      </c>
      <c r="H497" s="115" t="s">
        <v>121</v>
      </c>
      <c r="I497" s="107" t="str">
        <f>IF(SUM(COUNTIFS('Planificación 2026-1'!F:F,"PRINCIPAL",'Planificación 2026-1'!W:W,C497,'Planificación 2026-1'!H:H,"AF"))&gt;0,"P01"," ")</f>
        <v>P01</v>
      </c>
      <c r="J497" s="108" t="str">
        <f>IF(SUM(COUNTIFS('Planificación 2026-1'!F:F,"PRINCIPAL",'Planificación 2026-1'!W:W,C497,'Planificación 2026-1'!H:H,"EN"))&gt;0,"P02"," ")</f>
        <v xml:space="preserve"> </v>
      </c>
      <c r="K497" s="108" t="str">
        <f>IF(SUM(COUNTIFS('Planificación 2026-1'!F:F,"PRINCIPAL",'Planificación 2026-1'!W:W,C497,'Planificación 2026-1'!H:H,"IS"))&gt;0,"P03"," ")</f>
        <v xml:space="preserve"> </v>
      </c>
      <c r="L497" s="108" t="str">
        <f>IF(SUM(COUNTIFS('Planificación 2026-1'!F:F,"PRINCIPAL",'Planificación 2026-1'!W:W,C497,'Planificación 2026-1'!H:H,"PS"))&gt;0,"P04"," ")</f>
        <v xml:space="preserve"> </v>
      </c>
      <c r="M497" s="108"/>
      <c r="N497" s="108" t="str">
        <f>IF(SUM(COUNTIFS('Planificación 2026-1'!F:F,"PRINCIPAL",'Planificación 2026-1'!W:W,C497,'Planificación 2026-1'!H:H,"IN"))&gt;0,"P06"," ")</f>
        <v xml:space="preserve"> </v>
      </c>
      <c r="O497" s="108" t="str">
        <f>IF(SUM(COUNTIFS('Planificación 2026-1'!F:F,"PRINCIPAL",'Planificación 2026-1'!W:W,C497,'Planificación 2026-1'!H:H,"CA"))&gt;0,"P07"," ")</f>
        <v xml:space="preserve"> </v>
      </c>
      <c r="P497" s="108" t="str">
        <f>IF(SUM(COUNTIFS('Planificación 2026-1'!F:F,"PRINCIPAL",'Planificación 2026-1'!W:W,C497,'Planificación 2026-1'!H:H,"DE"))&gt;0,"P08"," ")</f>
        <v xml:space="preserve"> </v>
      </c>
      <c r="Q497" s="108" t="str">
        <f>IF(SUM(COUNTIFS('Planificación 2026-1'!F:F,"PRINCIPAL",'Planificación 2026-1'!W:W,C497,'Planificación 2026-1'!H:H,"OB"))&gt;0,"P09"," ")</f>
        <v xml:space="preserve"> </v>
      </c>
      <c r="R497" s="108" t="str">
        <f>IF(SUM(COUNTIFS('Planificación 2026-1'!F:F,"PRINCIPAL",'Planificación 2026-1'!W:W,C497,'Planificación 2026-1'!H:H,"MH"))&gt;0,"P31"," ")</f>
        <v xml:space="preserve"> </v>
      </c>
      <c r="S497" s="108" t="str">
        <f>IF(SUM(COUNTIFS('Planificación 2026-1'!F:F,"PRINCIPAL",'Planificación 2026-1'!W:W,C497,'Planificación 2026-1'!H:H,"IC"))&gt;0,"P32"," ")</f>
        <v xml:space="preserve"> </v>
      </c>
      <c r="T497" s="108" t="str">
        <f>IF(SUM(COUNTIFS('Planificación 2026-1'!F:F,"PRINCIPAL",'Planificación 2026-1'!W:W,C497,'Planificación 2026-1'!H:H,"AR"))&gt;0,"P34"," ")</f>
        <v xml:space="preserve"> </v>
      </c>
      <c r="U497" s="108" t="str">
        <f>IF(SUM(COUNTIFS('Planificación 2026-1'!F:F,"PRINCIPAL",'Planificación 2026-1'!W:W,C497,'Planificación 2026-1'!H:H,"T1"))&gt;0,"P35"," ")</f>
        <v xml:space="preserve"> </v>
      </c>
      <c r="V497" s="108" t="str">
        <f>IF(SUM(COUNTIFS('Planificación 2026-1'!F:F,"PRINCIPAL",'Planificación 2026-1'!W:W,C497,'Planificación 2026-1'!H:H,"T3"))&gt;0,"P36"," ")</f>
        <v xml:space="preserve"> </v>
      </c>
      <c r="W497" s="108" t="str">
        <f>IF(SUM(COUNTIFS('Planificación 2026-1'!F:F,"PRINCIPAL",'Planificación 2026-1'!W:W,C497,'Planificación 2026-1'!H:H,"T2"))&gt;0,"P37"," ")</f>
        <v xml:space="preserve"> </v>
      </c>
      <c r="X497" s="108" t="str">
        <f>IF(SUM(COUNTIFS('Planificación 2026-1'!F:F,"PRINCIPAL",'Planificación 2026-1'!W:W,C497,'Planificación 2026-1'!H:H,"AE"))&gt;0,"P38"," ")</f>
        <v xml:space="preserve"> </v>
      </c>
      <c r="Y497" s="108" t="str">
        <f>IF(SUM(COUNTIFS('Planificación 2026-1'!F:F,"PRINCIPAL",'Planificación 2026-1'!W:W,C497,'Planificación 2026-1'!H:H,"T4"))&gt;0,"P55"," ")</f>
        <v xml:space="preserve"> </v>
      </c>
      <c r="Z497" s="108" t="str">
        <f>IF(SUM(COUNTIFS('Planificación 2026-1'!F:F,"FILIAL",'Planificación 2026-1'!W:W,C497,'Planificación 2026-1'!H:H,"AF"))&gt;0," P01"," ")</f>
        <v xml:space="preserve"> P01</v>
      </c>
      <c r="AA497" s="108" t="str">
        <f>IF(SUM(COUNTIFS('Planificación 2026-1'!F:F,"FILIAL",'Planificación 2026-1'!W:W,C497,'Planificación 2026-1'!H:H,"EN"))&gt;0,"P02"," ")</f>
        <v xml:space="preserve"> </v>
      </c>
      <c r="AB497" s="108" t="str">
        <f>IF(SUM(COUNTIFS('Planificación 2026-1'!F:F,"FILIAL",'Planificación 2026-1'!W:W,C497,'Planificación 2026-1'!H:H,"IS"))&gt;0,"P03"," ")</f>
        <v xml:space="preserve"> </v>
      </c>
      <c r="AC497" s="108" t="str">
        <f>IF(SUM(COUNTIFS('Planificación 2026-1'!F:F,"FILIAL",'Planificación 2026-1'!W:W,C497,'Planificación 2026-1'!H:H,"PS"))&gt;0,"P04"," ")</f>
        <v xml:space="preserve"> </v>
      </c>
      <c r="AD497" s="108"/>
      <c r="AE497" s="108" t="str">
        <f>IF(SUM(COUNTIFS('Planificación 2026-1'!F:F,"FILIAL",'Planificación 2026-1'!W:W,C497,'Planificación 2026-1'!H:H,"IN"))&gt;0,"P06"," ")</f>
        <v xml:space="preserve"> </v>
      </c>
      <c r="AF497" s="108" t="str">
        <f>IF(SUM(COUNTIFS('Planificación 2026-1'!F:F,"FILIAL",'Planificación 2026-1'!W:W,C497,'Planificación 2026-1'!H:H,"CA"))&gt;0,"P07"," ")</f>
        <v xml:space="preserve"> </v>
      </c>
      <c r="AG497" s="108" t="str">
        <f>IF(SUM(COUNTIFS('Planificación 2026-1'!F:F,"FILIAL",'Planificación 2026-1'!W:W,C497,'Planificación 2026-1'!H:H,"DE"))&gt;0,"P08"," ")</f>
        <v xml:space="preserve"> </v>
      </c>
      <c r="AH497" s="108" t="str">
        <f>IF(SUM(COUNTIFS('Planificación 2026-1'!F:F,"FILIAL",'Planificación 2026-1'!W:W,C497,'Planificación 2026-1'!H:H,"OB"))&gt;0,"P09"," ")</f>
        <v xml:space="preserve"> </v>
      </c>
      <c r="AI497" s="108" t="str">
        <f>IF(SUM(COUNTIFS('Planificación 2026-1'!F:F,"FILIAL",'Planificación 2026-1'!W:W,C497,'Planificación 2026-1'!H:H,"MH"))&gt;0,"P31"," ")</f>
        <v xml:space="preserve"> </v>
      </c>
      <c r="AJ497" s="108" t="str">
        <f>IF(SUM(COUNTIFS('Planificación 2026-1'!F:F,"FILIAL",'Planificación 2026-1'!W:W,C497,'Planificación 2026-1'!H:H,"IC"))&gt;0,"P32"," ")</f>
        <v xml:space="preserve"> </v>
      </c>
      <c r="AK497" s="108" t="str">
        <f>IF(SUM(COUNTIFS('Planificación 2026-1'!F:F,"FILIAL",'Planificación 2026-1'!W:W,C497,'Planificación 2026-1'!H:H,"AR"))&gt;0,"P34"," ")</f>
        <v xml:space="preserve"> </v>
      </c>
      <c r="AL497" s="108" t="str">
        <f>IF(SUM(COUNTIFS('Planificación 2026-1'!F:F,"FILIAL",'Planificación 2026-1'!W:W,C497,'Planificación 2026-1'!H:H,"T1"))&gt;0,"P35"," ")</f>
        <v xml:space="preserve"> </v>
      </c>
      <c r="AM497" s="108" t="str">
        <f>IF(SUM(COUNTIFS('Planificación 2026-1'!F:F,"FILIAL",'Planificación 2026-1'!W:W,C497,'Planificación 2026-1'!H:H,"T3"))&gt;0,"P36"," ")</f>
        <v xml:space="preserve"> </v>
      </c>
      <c r="AN497" s="108" t="str">
        <f>IF(SUM(COUNTIFS('Planificación 2026-1'!F:F,"FILIAL",'Planificación 2026-1'!W:W,C497,'Planificación 2026-1'!H:H,"T2"))&gt;0,"P37"," ")</f>
        <v xml:space="preserve"> </v>
      </c>
      <c r="AO497" s="108" t="str">
        <f>IF(SUM(COUNTIFS('Planificación 2026-1'!F:F,"FILIAL",'Planificación 2026-1'!W:W,C497,'Planificación 2026-1'!H:H,"AE"))&gt;0,"P38"," ")</f>
        <v xml:space="preserve"> </v>
      </c>
      <c r="AP497" s="108" t="str">
        <f>IF(SUM(COUNTIFS('Planificación 2026-1'!F:F,"FILIAL",'Planificación 2026-1'!W:W,C497,'Planificación 2026-1'!H:H,"T4"))&gt;0,"P55"," ")</f>
        <v xml:space="preserve"> </v>
      </c>
      <c r="AQ497" s="108" t="str">
        <f>IF(SUM(COUNTIFS('Planificación 2026-1'!F:F,"SUNAMPE",'Planificación 2026-1'!W:W,C497,'Planificación 2026-1'!H:H,"AF"))&gt;0," P01"," ")</f>
        <v xml:space="preserve"> </v>
      </c>
      <c r="AR497" s="108" t="str">
        <f>IF(SUM(COUNTIFS('Planificación 2026-1'!F:F,"SUNAMPE",'Planificación 2026-1'!W:W,C497,'Planificación 2026-1'!H:H,"EN"))&gt;0,"P02"," ")</f>
        <v xml:space="preserve"> </v>
      </c>
      <c r="AS497" s="108" t="str">
        <f>IF(SUM(COUNTIFS('Planificación 2026-1'!F:F,"SUNAMPE",'Planificación 2026-1'!W:W,C497,'Planificación 2026-1'!H:H,"IS"))&gt;0,"P03"," ")</f>
        <v xml:space="preserve"> </v>
      </c>
      <c r="AT497" s="108" t="str">
        <f>IF(SUM(COUNTIFS('Planificación 2026-1'!F:F,"SUNAMPE",'Planificación 2026-1'!W:W,C497,'Planificación 2026-1'!H:H,"PS"))&gt;0,"P04"," ")</f>
        <v xml:space="preserve"> </v>
      </c>
      <c r="AU497" s="108"/>
      <c r="AV497" s="108" t="str">
        <f>IF(SUM(COUNTIFS('Planificación 2026-1'!F:F,"SUNAMPE",'Planificación 2026-1'!W:W,C497,'Planificación 2026-1'!H:H,"IN"))&gt;0,"P06"," ")</f>
        <v xml:space="preserve"> </v>
      </c>
      <c r="AW497" s="108" t="str">
        <f>IF(SUM(COUNTIFS('Planificación 2026-1'!F:F,"SUNAMPE",'Planificación 2026-1'!W:W,C497,'Planificación 2026-1'!H:H,"CA"))&gt;0,"P07"," ")</f>
        <v xml:space="preserve"> </v>
      </c>
      <c r="AX497" s="108" t="str">
        <f>IF(SUM(COUNTIFS('Planificación 2026-1'!F:F,"SUNAMPE",'Planificación 2026-1'!W:W,C497,'Planificación 2026-1'!H:H,"DE"))&gt;0,"P08"," ")</f>
        <v xml:space="preserve"> </v>
      </c>
      <c r="AY497" s="108" t="str">
        <f>IF(SUM(COUNTIFS('Planificación 2026-1'!F:F,"SUNAMPE",'Planificación 2026-1'!W:W,C497,'Planificación 2026-1'!H:H,"OB"))&gt;0,"P09"," ")</f>
        <v xml:space="preserve"> </v>
      </c>
      <c r="AZ497" s="108" t="str">
        <f>IF(SUM(COUNTIFS('Planificación 2026-1'!F:F,"SUNAMPE",'Planificación 2026-1'!W:W,C497,'Planificación 2026-1'!H:H,"MH"))&gt;0,"P31"," ")</f>
        <v xml:space="preserve"> </v>
      </c>
      <c r="BA497" s="108" t="str">
        <f>IF(SUM(COUNTIFS('Planificación 2026-1'!F:F,"SUNAMPE",'Planificación 2026-1'!W:W,C497,'Planificación 2026-1'!H:H,"IC"))&gt;0,"P32"," ")</f>
        <v xml:space="preserve"> </v>
      </c>
      <c r="BB497" s="108" t="str">
        <f>IF(SUM(COUNTIFS('Planificación 2026-1'!F:F,"SUNAMPE",'Planificación 2026-1'!W:W,C497,'Planificación 2026-1'!H:H,"AR"))&gt;0,"P34"," ")</f>
        <v xml:space="preserve"> </v>
      </c>
      <c r="BC497" s="108" t="str">
        <f>IF(SUM(COUNTIFS('Planificación 2026-1'!F:F,"SUNAMPE",'Planificación 2026-1'!W:W,C497,'Planificación 2026-1'!H:H,"T1"))&gt;0,"P35"," ")</f>
        <v xml:space="preserve"> </v>
      </c>
      <c r="BD497" s="108" t="str">
        <f>IF(SUM(COUNTIFS('Planificación 2026-1'!F:F,"SUNAMPE",'Planificación 2026-1'!W:W,C497,'Planificación 2026-1'!H:H,"T3"))&gt;0,"P36"," ")</f>
        <v xml:space="preserve"> </v>
      </c>
      <c r="BE497" s="108" t="str">
        <f>IF(SUM(COUNTIFS('Planificación 2026-1'!F:F,"SUNAMPE",'Planificación 2026-1'!W:W,C497,'Planificación 2026-1'!H:H,"T2"))&gt;0,"P37"," ")</f>
        <v xml:space="preserve"> </v>
      </c>
      <c r="BF497" s="108" t="str">
        <f>IF(SUM(COUNTIFS('Planificación 2026-1'!F:F,"SUNAMPE",'Planificación 2026-1'!W:W,C497,'Planificación 2026-1'!H:H,"AE"))&gt;0,"P38"," ")</f>
        <v xml:space="preserve"> </v>
      </c>
      <c r="BG497" s="108" t="str">
        <f>IF(SUM(COUNTIFS('Planificación 2026-1'!F:F,"SUNAMPE",'Planificación 2026-1'!W:W,C497,'Planificación 2026-1'!H:H,"T4"))&gt;0,"P55"," ")</f>
        <v xml:space="preserve"> </v>
      </c>
      <c r="BH497" s="108" t="str">
        <f>IF(SUM(COUNTIFS('Planificación 2026-1'!F:F,"HUAURA",'Planificación 2026-1'!W:W,C497,'Planificación 2026-1'!H:H,"AF"))&gt;0," P01"," ")</f>
        <v xml:space="preserve"> </v>
      </c>
      <c r="BI497" s="108" t="str">
        <f>IF(SUM(COUNTIFS('Planificación 2026-1'!F:F,"HUAURA",'Planificación 2026-1'!W:W,C497,'Planificación 2026-1'!H:H,"EN"))&gt;0,"P02"," ")</f>
        <v xml:space="preserve"> </v>
      </c>
      <c r="BJ497" s="108" t="str">
        <f>IF(SUM(COUNTIFS('Planificación 2026-1'!F:F,"HUAURA",'Planificación 2026-1'!W:W,C497,'Planificación 2026-1'!H:H,"IS"))&gt;0,"P03"," ")</f>
        <v xml:space="preserve"> </v>
      </c>
      <c r="BK497" s="108" t="str">
        <f>IF(SUM(COUNTIFS('Planificación 2026-1'!F:F,"HUAURA",'Planificación 2026-1'!W:W,C497,'Planificación 2026-1'!H:H,"PS"))&gt;0,"P04"," ")</f>
        <v xml:space="preserve"> </v>
      </c>
      <c r="BL497" s="108"/>
      <c r="BM497" s="108" t="str">
        <f>IF(SUM(COUNTIFS('Planificación 2026-1'!F:F,"HUAURA",'Planificación 2026-1'!W:W,C497,'Planificación 2026-1'!H:H,"IN"))&gt;0,"P06"," ")</f>
        <v xml:space="preserve"> </v>
      </c>
      <c r="BN497" s="108" t="str">
        <f>IF(SUM(COUNTIFS('Planificación 2026-1'!F:F,"HUAURA",'Planificación 2026-1'!W:W,C497,'Planificación 2026-1'!H:H,"CA"))&gt;0,"P07"," ")</f>
        <v xml:space="preserve"> </v>
      </c>
      <c r="BO497" s="108" t="str">
        <f>IF(SUM(COUNTIFS('Planificación 2026-1'!F:F,"HUAURA",'Planificación 2026-1'!W:W,C497,'Planificación 2026-1'!H:H,"DE"))&gt;0,"P08"," ")</f>
        <v xml:space="preserve"> </v>
      </c>
      <c r="BP497" s="108" t="str">
        <f>IF(SUM(COUNTIFS('Planificación 2026-1'!F:F,"HUAURA",'Planificación 2026-1'!W:W,C497,'Planificación 2026-1'!H:H,"OB"))&gt;0,"P09"," ")</f>
        <v xml:space="preserve"> </v>
      </c>
      <c r="BQ497" s="108" t="str">
        <f>IF(SUM(COUNTIFS('Planificación 2026-1'!F:F,"HUAURA",'Planificación 2026-1'!W:W,C497,'Planificación 2026-1'!H:H,"MH"))&gt;0,"P31"," ")</f>
        <v xml:space="preserve"> </v>
      </c>
      <c r="BR497" s="108" t="str">
        <f>IF(SUM(COUNTIFS('Planificación 2026-1'!F:F,"HUAURA",'Planificación 2026-1'!W:W,C497,'Planificación 2026-1'!H:H,"IC"))&gt;0,"P32"," ")</f>
        <v xml:space="preserve"> </v>
      </c>
      <c r="BS497" s="108" t="str">
        <f>IF(SUM(COUNTIFS('Planificación 2026-1'!F:F,"HUAURA",'Planificación 2026-1'!W:W,C497,'Planificación 2026-1'!H:H,"AR"))&gt;0,"P34"," ")</f>
        <v xml:space="preserve"> </v>
      </c>
      <c r="BT497" s="108" t="str">
        <f>IF(SUM(COUNTIFS('Planificación 2026-1'!F:F,"HUAURA",'Planificación 2026-1'!W:W,C497,'Planificación 2026-1'!H:H,"T1"))&gt;0,"P35"," ")</f>
        <v xml:space="preserve"> </v>
      </c>
      <c r="BU497" s="108" t="str">
        <f>IF(SUM(COUNTIFS('Planificación 2026-1'!F:F,"HUAURA",'Planificación 2026-1'!W:W,C497,'Planificación 2026-1'!H:H,"T3"))&gt;0,"P36"," ")</f>
        <v xml:space="preserve"> </v>
      </c>
      <c r="BV497" s="108" t="str">
        <f>IF(SUM(COUNTIFS('Planificación 2026-1'!F:F,"HUAURA",'Planificación 2026-1'!W:W,C497,'Planificación 2026-1'!H:H,"T2"))&gt;0,"P37"," ")</f>
        <v xml:space="preserve"> </v>
      </c>
      <c r="BW497" s="108" t="str">
        <f>IF(SUM(COUNTIFS('Planificación 2026-1'!F:F,"HUAURA",'Planificación 2026-1'!W:W,C497,'Planificación 2026-1'!H:H,"AE"))&gt;0,"P38"," ")</f>
        <v xml:space="preserve"> </v>
      </c>
      <c r="BX497" s="108" t="str">
        <f>IF(SUM(COUNTIFS('Planificación 2026-1'!F:F,"HUAURA",'Planificación 2026-1'!W:W,C497,'Planificación 2026-1'!H:H,"T4"))&gt;0,"P55"," ")</f>
        <v xml:space="preserve"> </v>
      </c>
      <c r="BY497" s="109">
        <f>SUMIFS('Planificación 2026-1'!R:R,'Planificación 2026-1'!W:W,C497,'Planificación 2026-1'!H:H,"AF",'Planificación 2026-1'!I:I,"&gt;2")</f>
        <v>15</v>
      </c>
      <c r="BZ497" s="109">
        <f>SUMIFS('Planificación 2026-1'!R:R,'Planificación 2026-1'!W:W,C497,'Planificación 2026-1'!H:H,"EN",'Planificación 2026-1'!I:I,"&gt;2")</f>
        <v>0</v>
      </c>
      <c r="CA497" s="109">
        <f>SUMIFS('Planificación 2026-1'!R:R,'Planificación 2026-1'!W:W,C497,'Planificación 2026-1'!H:H,"IS",'Planificación 2026-1'!I:I,"&gt;2")</f>
        <v>0</v>
      </c>
      <c r="CB497" s="109">
        <f>SUMIFS('Planificación 2026-1'!R:R,'Planificación 2026-1'!W:W,C497,'Planificación 2026-1'!H:H,"PS",'Planificación 2026-1'!I:I,"&gt;2")</f>
        <v>0</v>
      </c>
      <c r="CC497" s="109">
        <f>SUMIFS('Planificación 2026-1'!R:R,'Planificación 2026-1'!W:W,C497,'Planificación 2026-1'!H:H,"IN",'Planificación 2026-1'!I:I,"&gt;2")</f>
        <v>0</v>
      </c>
      <c r="CD497" s="109">
        <f>SUMIFS('Planificación 2026-1'!R:R,'Planificación 2026-1'!W:W,C497,'Planificación 2026-1'!H:H,"CA",'Planificación 2026-1'!I:I,"&gt;2")</f>
        <v>0</v>
      </c>
      <c r="CE497" s="109">
        <f>SUMIFS('Planificación 2026-1'!R:R,'Planificación 2026-1'!W:W,C497,'Planificación 2026-1'!H:H,"DE",'Planificación 2026-1'!I:I,"&gt;2")</f>
        <v>0</v>
      </c>
      <c r="CF497" s="109">
        <f>SUMIFS('Planificación 2026-1'!R:R,'Planificación 2026-1'!W:W,C497,'Planificación 2026-1'!H:H,"OB",'Planificación 2026-1'!I:I,"&gt;2")</f>
        <v>0</v>
      </c>
      <c r="CG497" s="109">
        <f>SUMIFS('Planificación 2026-1'!R:R,'Planificación 2026-1'!W:W,C497,'Planificación 2026-1'!H:H,"MH",'Planificación 2026-1'!I:I,"&gt;2")</f>
        <v>0</v>
      </c>
      <c r="CH497" s="109">
        <f>SUMIFS('Planificación 2026-1'!R:R,'Planificación 2026-1'!W:W,C497,'Planificación 2026-1'!H:H,"IC",'Planificación 2026-1'!I:I,"&gt;2")</f>
        <v>0</v>
      </c>
      <c r="CI497" s="109">
        <f>SUMIFS('Planificación 2026-1'!R:R,'Planificación 2026-1'!W:W,C497,'Planificación 2026-1'!H:H,"AR",'Planificación 2026-1'!I:I,"&gt;2")</f>
        <v>0</v>
      </c>
      <c r="CJ497" s="109">
        <f>SUMIFS('Planificación 2026-1'!R:R,'Planificación 2026-1'!W:W,C497,'Planificación 2026-1'!H:H,"T1",'Planificación 2026-1'!I:I,"&gt;2")</f>
        <v>0</v>
      </c>
      <c r="CK497" s="109">
        <f>SUMIFS('Planificación 2026-1'!R:R,'Planificación 2026-1'!W:W,C497,'Planificación 2026-1'!H:H,"T3",'Planificación 2026-1'!I:I,"&gt;2")</f>
        <v>0</v>
      </c>
      <c r="CL497" s="109">
        <f>SUMIFS('Planificación 2026-1'!R:R,'Planificación 2026-1'!W:W,C497,'Planificación 2026-1'!H:H,"T2",'Planificación 2026-1'!I:I,"&gt;2")</f>
        <v>0</v>
      </c>
      <c r="CM497" s="109">
        <f>SUMIFS('Planificación 2026-1'!R:R,'Planificación 2026-1'!W:W,C497,'Planificación 2026-1'!H:H,"AE",'Planificación 2026-1'!I:I,"&gt;2")</f>
        <v>0</v>
      </c>
      <c r="CN497" s="109">
        <f>SUMIFS('Planificación 2026-1'!R:R,'Planificación 2026-1'!W:W,C497,'Planificación 2026-1'!H:H,"T4",'Planificación 2026-1'!I:I,"&gt;2")</f>
        <v>0</v>
      </c>
      <c r="CO497" s="109">
        <f>SUMIFS('Planificación 2026-1'!R:R,'Planificación 2026-1'!W:W,C497,'Planificación 2026-1'!H:H,"AF",'Planificación 2026-1'!I:I,"&lt;3")</f>
        <v>0</v>
      </c>
      <c r="CP497" s="109">
        <f>SUMIFS('Planificación 2026-1'!R:R,'Planificación 2026-1'!W:W,C497,'Planificación 2026-1'!H:H,"EN",'Planificación 2026-1'!I:I,"&lt;3")</f>
        <v>0</v>
      </c>
      <c r="CQ497" s="109">
        <f>SUMIFS('Planificación 2026-1'!R:R,'Planificación 2026-1'!W:W,C497,'Planificación 2026-1'!H:H,"IS",'Planificación 2026-1'!I:I,"&lt;3")</f>
        <v>0</v>
      </c>
      <c r="CR497" s="109">
        <f>SUMIFS('Planificación 2026-1'!R:R,'Planificación 2026-1'!W:W,C497,'Planificación 2026-1'!H:H,"PS",'Planificación 2026-1'!I:I,"&lt;3")</f>
        <v>0</v>
      </c>
      <c r="CS497" s="109">
        <f>SUMIFS('Planificación 2026-1'!R:R,'Planificación 2026-1'!W:W,C497,'Planificación 2026-1'!H:H,"IN",'Planificación 2026-1'!I:I,"&lt;3")</f>
        <v>0</v>
      </c>
      <c r="CT497" s="109">
        <f>SUMIFS('Planificación 2026-1'!R:R,'Planificación 2026-1'!W:W,C497,'Planificación 2026-1'!H:H,"CA",'Planificación 2026-1'!I:I,"&lt;3")</f>
        <v>0</v>
      </c>
      <c r="CU497" s="109">
        <f>SUMIFS('Planificación 2026-1'!R:R,'Planificación 2026-1'!W:W,C497,'Planificación 2026-1'!H:H,"DE",'Planificación 2026-1'!I:I,"&lt;3")</f>
        <v>0</v>
      </c>
      <c r="CV497" s="109">
        <f>SUMIFS('Planificación 2026-1'!R:R,'Planificación 2026-1'!W:W,C497,'Planificación 2026-1'!H:H,"OB",'Planificación 2026-1'!I:I,"&lt;3")</f>
        <v>0</v>
      </c>
      <c r="CW497" s="109">
        <f>SUMIFS('Planificación 2026-1'!R:R,'Planificación 2026-1'!W:W,C497,'Planificación 2026-1'!H:H,"MH",'Planificación 2026-1'!I:I,"&lt;3")</f>
        <v>0</v>
      </c>
      <c r="CX497" s="109">
        <f>SUMIFS('Planificación 2026-1'!R:R,'Planificación 2026-1'!W:W,C497,'Planificación 2026-1'!H:H,"IC",'Planificación 2026-1'!I:I,"&lt;3")</f>
        <v>0</v>
      </c>
      <c r="CY497" s="109">
        <f>SUMIFS('Planificación 2026-1'!R:R,'Planificación 2026-1'!W:W,C497,'Planificación 2026-1'!H:H,"AR",'Planificación 2026-1'!I:I,"&lt;3")</f>
        <v>0</v>
      </c>
      <c r="CZ497" s="109">
        <f>SUMIFS('Planificación 2026-1'!R:R,'Planificación 2026-1'!W:W,C497,'Planificación 2026-1'!H:H,"T1",'Planificación 2026-1'!I:I,"&lt;3")</f>
        <v>0</v>
      </c>
      <c r="DA497" s="109">
        <f>SUMIFS('Planificación 2026-1'!R:R,'Planificación 2026-1'!W:W,C497,'Planificación 2026-1'!H:H,"T3",'Planificación 2026-1'!I:I,"&lt;3")</f>
        <v>0</v>
      </c>
      <c r="DB497" s="109">
        <f>SUMIFS('Planificación 2026-1'!R:R,'Planificación 2026-1'!W:W,C497,'Planificación 2026-1'!H:H,"T2",'Planificación 2026-1'!I:I,"&lt;3")</f>
        <v>0</v>
      </c>
      <c r="DC497" s="109">
        <f>SUMIFS('Planificación 2026-1'!R:R,'Planificación 2026-1'!W:W,C497,'Planificación 2026-1'!H:H,"AE",'Planificación 2026-1'!I:I,"&lt;3")</f>
        <v>0</v>
      </c>
      <c r="DD497" s="109">
        <f>SUMIFS('Planificación 2026-1'!R:R,'Planificación 2026-1'!W:W,C497,'Planificación 2026-1'!H:H,"T4",'Planificación 2026-1'!I:I,"&lt;3")</f>
        <v>0</v>
      </c>
      <c r="DE497" s="108" t="str">
        <f t="shared" si="72"/>
        <v>P01</v>
      </c>
      <c r="DF497" s="41">
        <f>IF(C497="","",SUMIFS('Planificación 2026-1'!R:R,'Planificación 2026-1'!W:W,C497,'Planificación 2026-1'!F:F,"PRINCIPAL",'Planificación 2026-1'!X:X,"VIRTUAL"))</f>
        <v>6</v>
      </c>
      <c r="DG497" s="41">
        <f>IF(C497="","",SUMIFS('Planificación 2026-1'!R:R,'Planificación 2026-1'!W:W,C497,'Planificación 2026-1'!F:F,"PRINCIPAL",'Planificación 2026-1'!X:X,"PRESENCIAL"))</f>
        <v>0</v>
      </c>
      <c r="DH497" s="41">
        <f>IF(C497="","",SUMIFS('Planificación 2026-1'!R:R,'Planificación 2026-1'!W:W,C497,'Planificación 2026-1'!F:F,"PRINCIPAL",'Planificación 2026-1'!X:X,"HIBRIDO PRESENCIAL"))</f>
        <v>0</v>
      </c>
      <c r="DI497" s="108" t="str">
        <f t="shared" si="73"/>
        <v>P01</v>
      </c>
      <c r="DJ497" s="108">
        <f>IF(C497="","",SUMIFS('Planificación 2026-1'!R:R,'Planificación 2026-1'!W:W,C497,'Planificación 2026-1'!F:F,"FILIAL",'Planificación 2026-1'!X:X,"VIRTUAL"))</f>
        <v>5</v>
      </c>
      <c r="DK497" s="110">
        <f>IF(C497="","",SUMIFS('Planificación 2026-1'!R:R,'Planificación 2026-1'!W:W,C497,'Planificación 2026-1'!F:F,"FILIAL",'Planificación 2026-1'!X:X,"PRESENCIAL"))</f>
        <v>0</v>
      </c>
      <c r="DL497" s="61">
        <f>IF(C497="","",SUMIFS('Planificación 2026-1'!R:R,'Planificación 2026-1'!W:W,C497,'Planificación 2026-1'!F:F,"FILIAL",'Planificación 2026-1'!X:X,"HIBRIDO PRESENCIAL"))</f>
        <v>0</v>
      </c>
      <c r="DM497" s="111" t="str">
        <f t="shared" si="74"/>
        <v/>
      </c>
      <c r="DN497" s="108">
        <f>IF(C497="","",SUMIFS('Planificación 2026-1'!R:R,'Planificación 2026-1'!W:W,C497,'Planificación 2026-1'!F:F,"SUNAMPE",'Planificación 2026-1'!X:X,"VIRTUAL"))</f>
        <v>0</v>
      </c>
      <c r="DO497" s="61">
        <f>IF(C497="","",SUMIFS('Planificación 2026-1'!R:R,'Planificación 2026-1'!W:W,C497,'Planificación 2026-1'!F:F,"SUNAMPE",'Planificación 2026-1'!X:X,"PRESENCIAL"))</f>
        <v>0</v>
      </c>
      <c r="DP497" s="111" t="str">
        <f t="shared" si="75"/>
        <v/>
      </c>
      <c r="DQ497" s="108">
        <f>IF(C497="","",SUMIFS('Planificación 2026-1'!R:R,'Planificación 2026-1'!W:W,C497,'Planificación 2026-1'!F:F,"HUAURA",'Planificación 2026-1'!X:X,"VIRTUAL"))</f>
        <v>0</v>
      </c>
      <c r="DR497" s="61">
        <f>IF(C497="","",SUMIFS('Planificación 2026-1'!R:R,'Planificación 2026-1'!W:W,C497,'Planificación 2026-1'!F:F,"HUAURA",'Planificación 2026-1'!X:X,"PRESENCIAL"))</f>
        <v>0</v>
      </c>
      <c r="DS497" s="76">
        <f>SUMIFS('Planificación 2026-1'!R:R,'Planificación 2026-1'!W:W,C497,'Planificación 2026-1'!F:F,"PRINCIPAL",'Planificación 2026-1'!X:X,"VIRTUAL",'Planificación 2026-1'!I:I,"&gt;2")</f>
        <v>6</v>
      </c>
      <c r="DT497" s="76">
        <f>SUMIFS('Planificación 2026-1'!R:R,'Planificación 2026-1'!W:W,C497,'Planificación 2026-1'!F:F,"PRINCIPAL",'Planificación 2026-1'!X:X,"&lt;&gt;VIRTUAL",'Planificación 2026-1'!I:I,"&gt;2")</f>
        <v>4</v>
      </c>
      <c r="DU497" s="76">
        <f>SUMIFS('Planificación 2026-1'!R:R,'Planificación 2026-1'!W:W,C497,'Planificación 2026-1'!F:F,"SUNAMPE",'Planificación 2026-1'!X:X,"VIRTUAL",'Planificación 2026-1'!I:I,"&gt;2")</f>
        <v>0</v>
      </c>
      <c r="DV497" s="76">
        <f>SUMIFS('Planificación 2026-1'!R:R,'Planificación 2026-1'!W:W,C497,'Planificación 2026-1'!F:F,"SUNAMPE",'Planificación 2026-1'!X:X,"&lt;&gt;VIRTUAL",'Planificación 2026-1'!I:I,"&gt;2")</f>
        <v>0</v>
      </c>
      <c r="DW497" s="76">
        <f>SUMIFS('Planificación 2026-1'!R:R,'Planificación 2026-1'!W:W,C497,'Planificación 2026-1'!F:F,"FILIAL",'Planificación 2026-1'!X:X,"VIRTUAL",'Planificación 2026-1'!I:I,"&gt;2")</f>
        <v>5</v>
      </c>
      <c r="DX497" s="76">
        <f>SUMIFS('Planificación 2026-1'!R:R,'Planificación 2026-1'!W:W,C497,'Planificación 2026-1'!F:F,"FILIAL",'Planificación 2026-1'!X:X,"&lt;&gt;VIRTUAL",'Planificación 2026-1'!I:I,"&gt;2")</f>
        <v>0</v>
      </c>
      <c r="DY497" s="76">
        <f>SUMIFS('Planificación 2026-1'!R:R,'Planificación 2026-1'!W:W,C497,'Planificación 2026-1'!F:F,"PORUMA",'Planificación 2026-1'!X:X,"VIRTUAL",'Planificación 2026-1'!I:I,"&gt;2")</f>
        <v>0</v>
      </c>
      <c r="DZ497" s="76">
        <f>SUMIFS('Planificación 2026-1'!R:R,'Planificación 2026-1'!W:W,C497,'Planificación 2026-1'!F:F,"PORUMA",'Planificación 2026-1'!X:X,"&lt;&gt;VIRTUAL",'Planificación 2026-1'!I:I,"&gt;2")</f>
        <v>0</v>
      </c>
      <c r="EA497" s="76">
        <f>SUMIFS('Planificación 2026-1'!R:R,'Planificación 2026-1'!W:W,C497,'Planificación 2026-1'!F:F,"HUAURA",'Planificación 2026-1'!X:X,"VIRTUAL",'Planificación 2026-1'!I:I,"&gt;2")</f>
        <v>0</v>
      </c>
      <c r="EB497" s="76">
        <f>SUMIFS('Planificación 2026-1'!R:R,'Planificación 2026-1'!W:W,C497,'Planificación 2026-1'!F:F,"HUAURA",'Planificación 2026-1'!X:X,"&lt;&gt;VIRTUAL",'Planificación 2026-1'!I:I,"&gt;2")</f>
        <v>0</v>
      </c>
      <c r="EC497" s="76">
        <f>SUMIFS('Planificación 2026-1'!R:R,'Planificación 2026-1'!W:W,C497,'Planificación 2026-1'!F:F,"PRINCIPAL",'Planificación 2026-1'!X:X,"VIRTUAL",'Planificación 2026-1'!I:I,"&lt;3")</f>
        <v>0</v>
      </c>
      <c r="ED497" s="76">
        <f>SUMIFS('Planificación 2026-1'!R:R,'Planificación 2026-1'!W:W,C497,'Planificación 2026-1'!F:F,"PRINCIPAL",'Planificación 2026-1'!X:X,"&lt;&gt;VIRTUAL",'Planificación 2026-1'!I:I,"&lt;3")</f>
        <v>0</v>
      </c>
      <c r="EE497" s="76">
        <f>SUMIFS('Planificación 2026-1'!R:R,'Planificación 2026-1'!W:W,C497,'Planificación 2026-1'!F:F,"SUNAMPE",'Planificación 2026-1'!X:X,"VIRTUAL",'Planificación 2026-1'!I:I,"&lt;3")</f>
        <v>0</v>
      </c>
      <c r="EF497" s="76">
        <f>SUMIFS('Planificación 2026-1'!R:R,'Planificación 2026-1'!W:W,C497,'Planificación 2026-1'!F:F,"SUNAMPE",'Planificación 2026-1'!X:X,"&lt;&gt;VIRTUAL",'Planificación 2026-1'!I:I,"&lt;3")</f>
        <v>0</v>
      </c>
      <c r="EG497" s="76">
        <f>SUMIFS('Planificación 2026-1'!R:R,'Planificación 2026-1'!W:W,C497,'Planificación 2026-1'!F:F,"FILIAL",'Planificación 2026-1'!X:X,"VIRTUAL",'Planificación 2026-1'!I:I,"&lt;3")</f>
        <v>0</v>
      </c>
      <c r="EH497" s="76">
        <f>SUMIFS('Planificación 2026-1'!R:R,'Planificación 2026-1'!W:W,C497,'Planificación 2026-1'!F:F,"FILIAL",'Planificación 2026-1'!X:X,"&lt;&gt;VIRTUAL",'Planificación 2026-1'!I:I,"&lt;3")</f>
        <v>0</v>
      </c>
      <c r="EI497" s="76">
        <f>SUMIFS('Planificación 2026-1'!R:R,'Planificación 2026-1'!W:W,C497,'Planificación 2026-1'!F:F,"PORUMA",'Planificación 2026-1'!X:X,"VIRTUAL",'Planificación 2026-1'!I:I,"&lt;3")</f>
        <v>0</v>
      </c>
      <c r="EJ497" s="76">
        <f>SUMIFS('Planificación 2026-1'!R:R,'Planificación 2026-1'!W:W,C497,'Planificación 2026-1'!F:F,"PORUMA",'Planificación 2026-1'!X:X,"&lt;&gt;VIRTUAL",'Planificación 2026-1'!I:I,"&lt;3")</f>
        <v>0</v>
      </c>
      <c r="EK497" s="76">
        <f>SUMIFS('Planificación 2026-1'!R:R,'Planificación 2026-1'!W:W,C497,'Planificación 2026-1'!F:F,"HUAURA",'Planificación 2026-1'!X:X,"VIRTUAL",'Planificación 2026-1'!I:I,"&lt;3")</f>
        <v>0</v>
      </c>
      <c r="EL497" s="76">
        <f>SUMIFS('Planificación 2026-1'!R:R,'Planificación 2026-1'!W:W,C497,'Planificación 2026-1'!F:F,"HUAURA",'Planificación 2026-1'!X:X,"&lt;&gt;VIRTUAL",'Planificación 2026-1'!I:I,"&lt;3")</f>
        <v>0</v>
      </c>
      <c r="EM497" s="76"/>
      <c r="EN497" s="76">
        <f t="shared" si="68"/>
        <v>11</v>
      </c>
      <c r="EO497" s="76">
        <f t="shared" si="69"/>
        <v>4</v>
      </c>
      <c r="EP497" s="76" t="b">
        <f t="shared" si="70"/>
        <v>1</v>
      </c>
      <c r="EQ497" s="76" t="str">
        <f t="shared" si="71"/>
        <v>FILIAL-HUAURA</v>
      </c>
      <c r="ER497" s="76" t="str">
        <f t="shared" si="76"/>
        <v>MAS VIRTUAL</v>
      </c>
    </row>
    <row r="498" spans="1:148" hidden="1">
      <c r="A498" s="83"/>
      <c r="B498" s="119">
        <v>495</v>
      </c>
      <c r="C498" s="120" t="s">
        <v>673</v>
      </c>
      <c r="D498" s="112">
        <f>SUMIF('Planificación 2026-1'!W:W,C498,'Planificación 2026-1'!R:R)</f>
        <v>37</v>
      </c>
      <c r="E498" s="114" t="s">
        <v>170</v>
      </c>
      <c r="F498" s="115" t="s">
        <v>250</v>
      </c>
      <c r="G498" s="115" t="s">
        <v>153</v>
      </c>
      <c r="H498" s="115" t="s">
        <v>125</v>
      </c>
      <c r="I498" s="107" t="str">
        <f>IF(SUM(COUNTIFS('Planificación 2026-1'!F:F,"PRINCIPAL",'Planificación 2026-1'!W:W,C498,'Planificación 2026-1'!H:H,"AF"))&gt;0,"P01"," ")</f>
        <v xml:space="preserve"> </v>
      </c>
      <c r="J498" s="108" t="str">
        <f>IF(SUM(COUNTIFS('Planificación 2026-1'!F:F,"PRINCIPAL",'Planificación 2026-1'!W:W,C498,'Planificación 2026-1'!H:H,"EN"))&gt;0,"P02"," ")</f>
        <v xml:space="preserve"> </v>
      </c>
      <c r="K498" s="108" t="str">
        <f>IF(SUM(COUNTIFS('Planificación 2026-1'!F:F,"PRINCIPAL",'Planificación 2026-1'!W:W,C498,'Planificación 2026-1'!H:H,"IS"))&gt;0,"P03"," ")</f>
        <v>P03</v>
      </c>
      <c r="L498" s="108" t="str">
        <f>IF(SUM(COUNTIFS('Planificación 2026-1'!F:F,"PRINCIPAL",'Planificación 2026-1'!W:W,C498,'Planificación 2026-1'!H:H,"PS"))&gt;0,"P04"," ")</f>
        <v xml:space="preserve"> </v>
      </c>
      <c r="M498" s="108"/>
      <c r="N498" s="108" t="str">
        <f>IF(SUM(COUNTIFS('Planificación 2026-1'!F:F,"PRINCIPAL",'Planificación 2026-1'!W:W,C498,'Planificación 2026-1'!H:H,"IN"))&gt;0,"P06"," ")</f>
        <v>P06</v>
      </c>
      <c r="O498" s="108" t="str">
        <f>IF(SUM(COUNTIFS('Planificación 2026-1'!F:F,"PRINCIPAL",'Planificación 2026-1'!W:W,C498,'Planificación 2026-1'!H:H,"CA"))&gt;0,"P07"," ")</f>
        <v xml:space="preserve"> </v>
      </c>
      <c r="P498" s="108" t="str">
        <f>IF(SUM(COUNTIFS('Planificación 2026-1'!F:F,"PRINCIPAL",'Planificación 2026-1'!W:W,C498,'Planificación 2026-1'!H:H,"DE"))&gt;0,"P08"," ")</f>
        <v xml:space="preserve"> </v>
      </c>
      <c r="Q498" s="108" t="str">
        <f>IF(SUM(COUNTIFS('Planificación 2026-1'!F:F,"PRINCIPAL",'Planificación 2026-1'!W:W,C498,'Planificación 2026-1'!H:H,"OB"))&gt;0,"P09"," ")</f>
        <v xml:space="preserve"> </v>
      </c>
      <c r="R498" s="108" t="str">
        <f>IF(SUM(COUNTIFS('Planificación 2026-1'!F:F,"PRINCIPAL",'Planificación 2026-1'!W:W,C498,'Planificación 2026-1'!H:H,"MH"))&gt;0,"P31"," ")</f>
        <v xml:space="preserve"> </v>
      </c>
      <c r="S498" s="108" t="str">
        <f>IF(SUM(COUNTIFS('Planificación 2026-1'!F:F,"PRINCIPAL",'Planificación 2026-1'!W:W,C498,'Planificación 2026-1'!H:H,"IC"))&gt;0,"P32"," ")</f>
        <v xml:space="preserve"> </v>
      </c>
      <c r="T498" s="108" t="str">
        <f>IF(SUM(COUNTIFS('Planificación 2026-1'!F:F,"PRINCIPAL",'Planificación 2026-1'!W:W,C498,'Planificación 2026-1'!H:H,"AR"))&gt;0,"P34"," ")</f>
        <v>P34</v>
      </c>
      <c r="U498" s="108" t="str">
        <f>IF(SUM(COUNTIFS('Planificación 2026-1'!F:F,"PRINCIPAL",'Planificación 2026-1'!W:W,C498,'Planificación 2026-1'!H:H,"T1"))&gt;0,"P35"," ")</f>
        <v xml:space="preserve"> </v>
      </c>
      <c r="V498" s="108" t="str">
        <f>IF(SUM(COUNTIFS('Planificación 2026-1'!F:F,"PRINCIPAL",'Planificación 2026-1'!W:W,C498,'Planificación 2026-1'!H:H,"T3"))&gt;0,"P36"," ")</f>
        <v xml:space="preserve"> </v>
      </c>
      <c r="W498" s="108" t="str">
        <f>IF(SUM(COUNTIFS('Planificación 2026-1'!F:F,"PRINCIPAL",'Planificación 2026-1'!W:W,C498,'Planificación 2026-1'!H:H,"T2"))&gt;0,"P37"," ")</f>
        <v xml:space="preserve"> </v>
      </c>
      <c r="X498" s="108" t="str">
        <f>IF(SUM(COUNTIFS('Planificación 2026-1'!F:F,"PRINCIPAL",'Planificación 2026-1'!W:W,C498,'Planificación 2026-1'!H:H,"AE"))&gt;0,"P38"," ")</f>
        <v xml:space="preserve"> </v>
      </c>
      <c r="Y498" s="108" t="str">
        <f>IF(SUM(COUNTIFS('Planificación 2026-1'!F:F,"PRINCIPAL",'Planificación 2026-1'!W:W,C498,'Planificación 2026-1'!H:H,"T4"))&gt;0,"P55"," ")</f>
        <v xml:space="preserve"> </v>
      </c>
      <c r="Z498" s="108" t="str">
        <f>IF(SUM(COUNTIFS('Planificación 2026-1'!F:F,"FILIAL",'Planificación 2026-1'!W:W,C498,'Planificación 2026-1'!H:H,"AF"))&gt;0," P01"," ")</f>
        <v xml:space="preserve"> </v>
      </c>
      <c r="AA498" s="108" t="str">
        <f>IF(SUM(COUNTIFS('Planificación 2026-1'!F:F,"FILIAL",'Planificación 2026-1'!W:W,C498,'Planificación 2026-1'!H:H,"EN"))&gt;0,"P02"," ")</f>
        <v xml:space="preserve"> </v>
      </c>
      <c r="AB498" s="108" t="str">
        <f>IF(SUM(COUNTIFS('Planificación 2026-1'!F:F,"FILIAL",'Planificación 2026-1'!W:W,C498,'Planificación 2026-1'!H:H,"IS"))&gt;0,"P03"," ")</f>
        <v xml:space="preserve"> </v>
      </c>
      <c r="AC498" s="108" t="str">
        <f>IF(SUM(COUNTIFS('Planificación 2026-1'!F:F,"FILIAL",'Planificación 2026-1'!W:W,C498,'Planificación 2026-1'!H:H,"PS"))&gt;0,"P04"," ")</f>
        <v xml:space="preserve"> </v>
      </c>
      <c r="AD498" s="108"/>
      <c r="AE498" s="108" t="str">
        <f>IF(SUM(COUNTIFS('Planificación 2026-1'!F:F,"FILIAL",'Planificación 2026-1'!W:W,C498,'Planificación 2026-1'!H:H,"IN"))&gt;0,"P06"," ")</f>
        <v xml:space="preserve"> </v>
      </c>
      <c r="AF498" s="108" t="str">
        <f>IF(SUM(COUNTIFS('Planificación 2026-1'!F:F,"FILIAL",'Planificación 2026-1'!W:W,C498,'Planificación 2026-1'!H:H,"CA"))&gt;0,"P07"," ")</f>
        <v xml:space="preserve"> </v>
      </c>
      <c r="AG498" s="108" t="str">
        <f>IF(SUM(COUNTIFS('Planificación 2026-1'!F:F,"FILIAL",'Planificación 2026-1'!W:W,C498,'Planificación 2026-1'!H:H,"DE"))&gt;0,"P08"," ")</f>
        <v xml:space="preserve"> </v>
      </c>
      <c r="AH498" s="108" t="str">
        <f>IF(SUM(COUNTIFS('Planificación 2026-1'!F:F,"FILIAL",'Planificación 2026-1'!W:W,C498,'Planificación 2026-1'!H:H,"OB"))&gt;0,"P09"," ")</f>
        <v xml:space="preserve"> </v>
      </c>
      <c r="AI498" s="108" t="str">
        <f>IF(SUM(COUNTIFS('Planificación 2026-1'!F:F,"FILIAL",'Planificación 2026-1'!W:W,C498,'Planificación 2026-1'!H:H,"MH"))&gt;0,"P31"," ")</f>
        <v xml:space="preserve"> </v>
      </c>
      <c r="AJ498" s="108" t="str">
        <f>IF(SUM(COUNTIFS('Planificación 2026-1'!F:F,"FILIAL",'Planificación 2026-1'!W:W,C498,'Planificación 2026-1'!H:H,"IC"))&gt;0,"P32"," ")</f>
        <v xml:space="preserve"> </v>
      </c>
      <c r="AK498" s="108" t="str">
        <f>IF(SUM(COUNTIFS('Planificación 2026-1'!F:F,"FILIAL",'Planificación 2026-1'!W:W,C498,'Planificación 2026-1'!H:H,"AR"))&gt;0,"P34"," ")</f>
        <v xml:space="preserve"> </v>
      </c>
      <c r="AL498" s="108" t="str">
        <f>IF(SUM(COUNTIFS('Planificación 2026-1'!F:F,"FILIAL",'Planificación 2026-1'!W:W,C498,'Planificación 2026-1'!H:H,"T1"))&gt;0,"P35"," ")</f>
        <v xml:space="preserve"> </v>
      </c>
      <c r="AM498" s="108" t="str">
        <f>IF(SUM(COUNTIFS('Planificación 2026-1'!F:F,"FILIAL",'Planificación 2026-1'!W:W,C498,'Planificación 2026-1'!H:H,"T3"))&gt;0,"P36"," ")</f>
        <v xml:space="preserve"> </v>
      </c>
      <c r="AN498" s="108" t="str">
        <f>IF(SUM(COUNTIFS('Planificación 2026-1'!F:F,"FILIAL",'Planificación 2026-1'!W:W,C498,'Planificación 2026-1'!H:H,"T2"))&gt;0,"P37"," ")</f>
        <v xml:space="preserve"> </v>
      </c>
      <c r="AO498" s="108" t="str">
        <f>IF(SUM(COUNTIFS('Planificación 2026-1'!F:F,"FILIAL",'Planificación 2026-1'!W:W,C498,'Planificación 2026-1'!H:H,"AE"))&gt;0,"P38"," ")</f>
        <v xml:space="preserve"> </v>
      </c>
      <c r="AP498" s="108" t="str">
        <f>IF(SUM(COUNTIFS('Planificación 2026-1'!F:F,"FILIAL",'Planificación 2026-1'!W:W,C498,'Planificación 2026-1'!H:H,"T4"))&gt;0,"P55"," ")</f>
        <v xml:space="preserve"> </v>
      </c>
      <c r="AQ498" s="108" t="str">
        <f>IF(SUM(COUNTIFS('Planificación 2026-1'!F:F,"SUNAMPE",'Planificación 2026-1'!W:W,C498,'Planificación 2026-1'!H:H,"AF"))&gt;0," P01"," ")</f>
        <v xml:space="preserve"> </v>
      </c>
      <c r="AR498" s="108" t="str">
        <f>IF(SUM(COUNTIFS('Planificación 2026-1'!F:F,"SUNAMPE",'Planificación 2026-1'!W:W,C498,'Planificación 2026-1'!H:H,"EN"))&gt;0,"P02"," ")</f>
        <v xml:space="preserve"> </v>
      </c>
      <c r="AS498" s="108" t="str">
        <f>IF(SUM(COUNTIFS('Planificación 2026-1'!F:F,"SUNAMPE",'Planificación 2026-1'!W:W,C498,'Planificación 2026-1'!H:H,"IS"))&gt;0,"P03"," ")</f>
        <v xml:space="preserve"> </v>
      </c>
      <c r="AT498" s="108" t="str">
        <f>IF(SUM(COUNTIFS('Planificación 2026-1'!F:F,"SUNAMPE",'Planificación 2026-1'!W:W,C498,'Planificación 2026-1'!H:H,"PS"))&gt;0,"P04"," ")</f>
        <v xml:space="preserve"> </v>
      </c>
      <c r="AU498" s="108"/>
      <c r="AV498" s="108" t="str">
        <f>IF(SUM(COUNTIFS('Planificación 2026-1'!F:F,"SUNAMPE",'Planificación 2026-1'!W:W,C498,'Planificación 2026-1'!H:H,"IN"))&gt;0,"P06"," ")</f>
        <v xml:space="preserve"> </v>
      </c>
      <c r="AW498" s="108" t="str">
        <f>IF(SUM(COUNTIFS('Planificación 2026-1'!F:F,"SUNAMPE",'Planificación 2026-1'!W:W,C498,'Planificación 2026-1'!H:H,"CA"))&gt;0,"P07"," ")</f>
        <v xml:space="preserve"> </v>
      </c>
      <c r="AX498" s="108" t="str">
        <f>IF(SUM(COUNTIFS('Planificación 2026-1'!F:F,"SUNAMPE",'Planificación 2026-1'!W:W,C498,'Planificación 2026-1'!H:H,"DE"))&gt;0,"P08"," ")</f>
        <v xml:space="preserve"> </v>
      </c>
      <c r="AY498" s="108" t="str">
        <f>IF(SUM(COUNTIFS('Planificación 2026-1'!F:F,"SUNAMPE",'Planificación 2026-1'!W:W,C498,'Planificación 2026-1'!H:H,"OB"))&gt;0,"P09"," ")</f>
        <v xml:space="preserve"> </v>
      </c>
      <c r="AZ498" s="108" t="str">
        <f>IF(SUM(COUNTIFS('Planificación 2026-1'!F:F,"SUNAMPE",'Planificación 2026-1'!W:W,C498,'Planificación 2026-1'!H:H,"MH"))&gt;0,"P31"," ")</f>
        <v xml:space="preserve"> </v>
      </c>
      <c r="BA498" s="108" t="str">
        <f>IF(SUM(COUNTIFS('Planificación 2026-1'!F:F,"SUNAMPE",'Planificación 2026-1'!W:W,C498,'Planificación 2026-1'!H:H,"IC"))&gt;0,"P32"," ")</f>
        <v xml:space="preserve"> </v>
      </c>
      <c r="BB498" s="108" t="str">
        <f>IF(SUM(COUNTIFS('Planificación 2026-1'!F:F,"SUNAMPE",'Planificación 2026-1'!W:W,C498,'Planificación 2026-1'!H:H,"AR"))&gt;0,"P34"," ")</f>
        <v xml:space="preserve"> </v>
      </c>
      <c r="BC498" s="108" t="str">
        <f>IF(SUM(COUNTIFS('Planificación 2026-1'!F:F,"SUNAMPE",'Planificación 2026-1'!W:W,C498,'Planificación 2026-1'!H:H,"T1"))&gt;0,"P35"," ")</f>
        <v xml:space="preserve"> </v>
      </c>
      <c r="BD498" s="108" t="str">
        <f>IF(SUM(COUNTIFS('Planificación 2026-1'!F:F,"SUNAMPE",'Planificación 2026-1'!W:W,C498,'Planificación 2026-1'!H:H,"T3"))&gt;0,"P36"," ")</f>
        <v xml:space="preserve"> </v>
      </c>
      <c r="BE498" s="108" t="str">
        <f>IF(SUM(COUNTIFS('Planificación 2026-1'!F:F,"SUNAMPE",'Planificación 2026-1'!W:W,C498,'Planificación 2026-1'!H:H,"T2"))&gt;0,"P37"," ")</f>
        <v xml:space="preserve"> </v>
      </c>
      <c r="BF498" s="108" t="str">
        <f>IF(SUM(COUNTIFS('Planificación 2026-1'!F:F,"SUNAMPE",'Planificación 2026-1'!W:W,C498,'Planificación 2026-1'!H:H,"AE"))&gt;0,"P38"," ")</f>
        <v xml:space="preserve"> </v>
      </c>
      <c r="BG498" s="108" t="str">
        <f>IF(SUM(COUNTIFS('Planificación 2026-1'!F:F,"SUNAMPE",'Planificación 2026-1'!W:W,C498,'Planificación 2026-1'!H:H,"T4"))&gt;0,"P55"," ")</f>
        <v xml:space="preserve"> </v>
      </c>
      <c r="BH498" s="108" t="str">
        <f>IF(SUM(COUNTIFS('Planificación 2026-1'!F:F,"HUAURA",'Planificación 2026-1'!W:W,C498,'Planificación 2026-1'!H:H,"AF"))&gt;0," P01"," ")</f>
        <v xml:space="preserve"> </v>
      </c>
      <c r="BI498" s="108" t="str">
        <f>IF(SUM(COUNTIFS('Planificación 2026-1'!F:F,"HUAURA",'Planificación 2026-1'!W:W,C498,'Planificación 2026-1'!H:H,"EN"))&gt;0,"P02"," ")</f>
        <v xml:space="preserve"> </v>
      </c>
      <c r="BJ498" s="108" t="str">
        <f>IF(SUM(COUNTIFS('Planificación 2026-1'!F:F,"HUAURA",'Planificación 2026-1'!W:W,C498,'Planificación 2026-1'!H:H,"IS"))&gt;0,"P03"," ")</f>
        <v xml:space="preserve"> </v>
      </c>
      <c r="BK498" s="108" t="str">
        <f>IF(SUM(COUNTIFS('Planificación 2026-1'!F:F,"HUAURA",'Planificación 2026-1'!W:W,C498,'Planificación 2026-1'!H:H,"PS"))&gt;0,"P04"," ")</f>
        <v xml:space="preserve"> </v>
      </c>
      <c r="BL498" s="108"/>
      <c r="BM498" s="108" t="str">
        <f>IF(SUM(COUNTIFS('Planificación 2026-1'!F:F,"HUAURA",'Planificación 2026-1'!W:W,C498,'Planificación 2026-1'!H:H,"IN"))&gt;0,"P06"," ")</f>
        <v xml:space="preserve"> </v>
      </c>
      <c r="BN498" s="108" t="str">
        <f>IF(SUM(COUNTIFS('Planificación 2026-1'!F:F,"HUAURA",'Planificación 2026-1'!W:W,C498,'Planificación 2026-1'!H:H,"CA"))&gt;0,"P07"," ")</f>
        <v xml:space="preserve"> </v>
      </c>
      <c r="BO498" s="108" t="str">
        <f>IF(SUM(COUNTIFS('Planificación 2026-1'!F:F,"HUAURA",'Planificación 2026-1'!W:W,C498,'Planificación 2026-1'!H:H,"DE"))&gt;0,"P08"," ")</f>
        <v xml:space="preserve"> </v>
      </c>
      <c r="BP498" s="108" t="str">
        <f>IF(SUM(COUNTIFS('Planificación 2026-1'!F:F,"HUAURA",'Planificación 2026-1'!W:W,C498,'Planificación 2026-1'!H:H,"OB"))&gt;0,"P09"," ")</f>
        <v xml:space="preserve"> </v>
      </c>
      <c r="BQ498" s="108" t="str">
        <f>IF(SUM(COUNTIFS('Planificación 2026-1'!F:F,"HUAURA",'Planificación 2026-1'!W:W,C498,'Planificación 2026-1'!H:H,"MH"))&gt;0,"P31"," ")</f>
        <v xml:space="preserve"> </v>
      </c>
      <c r="BR498" s="108" t="str">
        <f>IF(SUM(COUNTIFS('Planificación 2026-1'!F:F,"HUAURA",'Planificación 2026-1'!W:W,C498,'Planificación 2026-1'!H:H,"IC"))&gt;0,"P32"," ")</f>
        <v xml:space="preserve"> </v>
      </c>
      <c r="BS498" s="108" t="str">
        <f>IF(SUM(COUNTIFS('Planificación 2026-1'!F:F,"HUAURA",'Planificación 2026-1'!W:W,C498,'Planificación 2026-1'!H:H,"AR"))&gt;0,"P34"," ")</f>
        <v xml:space="preserve"> </v>
      </c>
      <c r="BT498" s="108" t="str">
        <f>IF(SUM(COUNTIFS('Planificación 2026-1'!F:F,"HUAURA",'Planificación 2026-1'!W:W,C498,'Planificación 2026-1'!H:H,"T1"))&gt;0,"P35"," ")</f>
        <v xml:space="preserve"> </v>
      </c>
      <c r="BU498" s="108" t="str">
        <f>IF(SUM(COUNTIFS('Planificación 2026-1'!F:F,"HUAURA",'Planificación 2026-1'!W:W,C498,'Planificación 2026-1'!H:H,"T3"))&gt;0,"P36"," ")</f>
        <v xml:space="preserve"> </v>
      </c>
      <c r="BV498" s="108" t="str">
        <f>IF(SUM(COUNTIFS('Planificación 2026-1'!F:F,"HUAURA",'Planificación 2026-1'!W:W,C498,'Planificación 2026-1'!H:H,"T2"))&gt;0,"P37"," ")</f>
        <v xml:space="preserve"> </v>
      </c>
      <c r="BW498" s="108" t="str">
        <f>IF(SUM(COUNTIFS('Planificación 2026-1'!F:F,"HUAURA",'Planificación 2026-1'!W:W,C498,'Planificación 2026-1'!H:H,"AE"))&gt;0,"P38"," ")</f>
        <v xml:space="preserve"> </v>
      </c>
      <c r="BX498" s="108" t="str">
        <f>IF(SUM(COUNTIFS('Planificación 2026-1'!F:F,"HUAURA",'Planificación 2026-1'!W:W,C498,'Planificación 2026-1'!H:H,"T4"))&gt;0,"P55"," ")</f>
        <v xml:space="preserve"> </v>
      </c>
      <c r="BY498" s="109">
        <f>SUMIFS('Planificación 2026-1'!R:R,'Planificación 2026-1'!W:W,C498,'Planificación 2026-1'!H:H,"AF",'Planificación 2026-1'!I:I,"&gt;2")</f>
        <v>0</v>
      </c>
      <c r="BZ498" s="109">
        <f>SUMIFS('Planificación 2026-1'!R:R,'Planificación 2026-1'!W:W,C498,'Planificación 2026-1'!H:H,"EN",'Planificación 2026-1'!I:I,"&gt;2")</f>
        <v>0</v>
      </c>
      <c r="CA498" s="109">
        <f>SUMIFS('Planificación 2026-1'!R:R,'Planificación 2026-1'!W:W,C498,'Planificación 2026-1'!H:H,"IS",'Planificación 2026-1'!I:I,"&gt;2")</f>
        <v>0</v>
      </c>
      <c r="CB498" s="109">
        <f>SUMIFS('Planificación 2026-1'!R:R,'Planificación 2026-1'!W:W,C498,'Planificación 2026-1'!H:H,"PS",'Planificación 2026-1'!I:I,"&gt;2")</f>
        <v>0</v>
      </c>
      <c r="CC498" s="109">
        <f>SUMIFS('Planificación 2026-1'!R:R,'Planificación 2026-1'!W:W,C498,'Planificación 2026-1'!H:H,"IN",'Planificación 2026-1'!I:I,"&gt;2")</f>
        <v>12</v>
      </c>
      <c r="CD498" s="109">
        <f>SUMIFS('Planificación 2026-1'!R:R,'Planificación 2026-1'!W:W,C498,'Planificación 2026-1'!H:H,"CA",'Planificación 2026-1'!I:I,"&gt;2")</f>
        <v>0</v>
      </c>
      <c r="CE498" s="109">
        <f>SUMIFS('Planificación 2026-1'!R:R,'Planificación 2026-1'!W:W,C498,'Planificación 2026-1'!H:H,"DE",'Planificación 2026-1'!I:I,"&gt;2")</f>
        <v>0</v>
      </c>
      <c r="CF498" s="109">
        <f>SUMIFS('Planificación 2026-1'!R:R,'Planificación 2026-1'!W:W,C498,'Planificación 2026-1'!H:H,"OB",'Planificación 2026-1'!I:I,"&gt;2")</f>
        <v>0</v>
      </c>
      <c r="CG498" s="109">
        <f>SUMIFS('Planificación 2026-1'!R:R,'Planificación 2026-1'!W:W,C498,'Planificación 2026-1'!H:H,"MH",'Planificación 2026-1'!I:I,"&gt;2")</f>
        <v>0</v>
      </c>
      <c r="CH498" s="109">
        <f>SUMIFS('Planificación 2026-1'!R:R,'Planificación 2026-1'!W:W,C498,'Planificación 2026-1'!H:H,"IC",'Planificación 2026-1'!I:I,"&gt;2")</f>
        <v>0</v>
      </c>
      <c r="CI498" s="109">
        <f>SUMIFS('Planificación 2026-1'!R:R,'Planificación 2026-1'!W:W,C498,'Planificación 2026-1'!H:H,"AR",'Planificación 2026-1'!I:I,"&gt;2")</f>
        <v>0</v>
      </c>
      <c r="CJ498" s="109">
        <f>SUMIFS('Planificación 2026-1'!R:R,'Planificación 2026-1'!W:W,C498,'Planificación 2026-1'!H:H,"T1",'Planificación 2026-1'!I:I,"&gt;2")</f>
        <v>0</v>
      </c>
      <c r="CK498" s="109">
        <f>SUMIFS('Planificación 2026-1'!R:R,'Planificación 2026-1'!W:W,C498,'Planificación 2026-1'!H:H,"T3",'Planificación 2026-1'!I:I,"&gt;2")</f>
        <v>0</v>
      </c>
      <c r="CL498" s="109">
        <f>SUMIFS('Planificación 2026-1'!R:R,'Planificación 2026-1'!W:W,C498,'Planificación 2026-1'!H:H,"T2",'Planificación 2026-1'!I:I,"&gt;2")</f>
        <v>0</v>
      </c>
      <c r="CM498" s="109">
        <f>SUMIFS('Planificación 2026-1'!R:R,'Planificación 2026-1'!W:W,C498,'Planificación 2026-1'!H:H,"AE",'Planificación 2026-1'!I:I,"&gt;2")</f>
        <v>0</v>
      </c>
      <c r="CN498" s="109">
        <f>SUMIFS('Planificación 2026-1'!R:R,'Planificación 2026-1'!W:W,C498,'Planificación 2026-1'!H:H,"T4",'Planificación 2026-1'!I:I,"&gt;2")</f>
        <v>0</v>
      </c>
      <c r="CO498" s="109">
        <f>SUMIFS('Planificación 2026-1'!R:R,'Planificación 2026-1'!W:W,C498,'Planificación 2026-1'!H:H,"AF",'Planificación 2026-1'!I:I,"&lt;3")</f>
        <v>0</v>
      </c>
      <c r="CP498" s="109">
        <f>SUMIFS('Planificación 2026-1'!R:R,'Planificación 2026-1'!W:W,C498,'Planificación 2026-1'!H:H,"EN",'Planificación 2026-1'!I:I,"&lt;3")</f>
        <v>0</v>
      </c>
      <c r="CQ498" s="109">
        <f>SUMIFS('Planificación 2026-1'!R:R,'Planificación 2026-1'!W:W,C498,'Planificación 2026-1'!H:H,"IS",'Planificación 2026-1'!I:I,"&lt;3")</f>
        <v>5</v>
      </c>
      <c r="CR498" s="109">
        <f>SUMIFS('Planificación 2026-1'!R:R,'Planificación 2026-1'!W:W,C498,'Planificación 2026-1'!H:H,"PS",'Planificación 2026-1'!I:I,"&lt;3")</f>
        <v>0</v>
      </c>
      <c r="CS498" s="109">
        <f>SUMIFS('Planificación 2026-1'!R:R,'Planificación 2026-1'!W:W,C498,'Planificación 2026-1'!H:H,"IN",'Planificación 2026-1'!I:I,"&lt;3")</f>
        <v>0</v>
      </c>
      <c r="CT498" s="109">
        <f>SUMIFS('Planificación 2026-1'!R:R,'Planificación 2026-1'!W:W,C498,'Planificación 2026-1'!H:H,"CA",'Planificación 2026-1'!I:I,"&lt;3")</f>
        <v>0</v>
      </c>
      <c r="CU498" s="109">
        <f>SUMIFS('Planificación 2026-1'!R:R,'Planificación 2026-1'!W:W,C498,'Planificación 2026-1'!H:H,"DE",'Planificación 2026-1'!I:I,"&lt;3")</f>
        <v>0</v>
      </c>
      <c r="CV498" s="109">
        <f>SUMIFS('Planificación 2026-1'!R:R,'Planificación 2026-1'!W:W,C498,'Planificación 2026-1'!H:H,"OB",'Planificación 2026-1'!I:I,"&lt;3")</f>
        <v>0</v>
      </c>
      <c r="CW498" s="109">
        <f>SUMIFS('Planificación 2026-1'!R:R,'Planificación 2026-1'!W:W,C498,'Planificación 2026-1'!H:H,"MH",'Planificación 2026-1'!I:I,"&lt;3")</f>
        <v>0</v>
      </c>
      <c r="CX498" s="109">
        <f>SUMIFS('Planificación 2026-1'!R:R,'Planificación 2026-1'!W:W,C498,'Planificación 2026-1'!H:H,"IC",'Planificación 2026-1'!I:I,"&lt;3")</f>
        <v>0</v>
      </c>
      <c r="CY498" s="109">
        <f>SUMIFS('Planificación 2026-1'!R:R,'Planificación 2026-1'!W:W,C498,'Planificación 2026-1'!H:H,"AR",'Planificación 2026-1'!I:I,"&lt;3")</f>
        <v>20</v>
      </c>
      <c r="CZ498" s="109">
        <f>SUMIFS('Planificación 2026-1'!R:R,'Planificación 2026-1'!W:W,C498,'Planificación 2026-1'!H:H,"T1",'Planificación 2026-1'!I:I,"&lt;3")</f>
        <v>0</v>
      </c>
      <c r="DA498" s="109">
        <f>SUMIFS('Planificación 2026-1'!R:R,'Planificación 2026-1'!W:W,C498,'Planificación 2026-1'!H:H,"T3",'Planificación 2026-1'!I:I,"&lt;3")</f>
        <v>0</v>
      </c>
      <c r="DB498" s="109">
        <f>SUMIFS('Planificación 2026-1'!R:R,'Planificación 2026-1'!W:W,C498,'Planificación 2026-1'!H:H,"T2",'Planificación 2026-1'!I:I,"&lt;3")</f>
        <v>0</v>
      </c>
      <c r="DC498" s="109">
        <f>SUMIFS('Planificación 2026-1'!R:R,'Planificación 2026-1'!W:W,C498,'Planificación 2026-1'!H:H,"AE",'Planificación 2026-1'!I:I,"&lt;3")</f>
        <v>0</v>
      </c>
      <c r="DD498" s="109">
        <f>SUMIFS('Planificación 2026-1'!R:R,'Planificación 2026-1'!W:W,C498,'Planificación 2026-1'!H:H,"T4",'Planificación 2026-1'!I:I,"&lt;3")</f>
        <v>0</v>
      </c>
      <c r="DE498" s="108" t="str">
        <f t="shared" si="72"/>
        <v>P03 P06 P34</v>
      </c>
      <c r="DF498" s="41">
        <f>IF(C498="","",SUMIFS('Planificación 2026-1'!R:R,'Planificación 2026-1'!W:W,C498,'Planificación 2026-1'!F:F,"PRINCIPAL",'Planificación 2026-1'!X:X,"VIRTUAL"))</f>
        <v>0</v>
      </c>
      <c r="DG498" s="41">
        <f>IF(C498="","",SUMIFS('Planificación 2026-1'!R:R,'Planificación 2026-1'!W:W,C498,'Planificación 2026-1'!F:F,"PRINCIPAL",'Planificación 2026-1'!X:X,"PRESENCIAL"))</f>
        <v>25</v>
      </c>
      <c r="DH498" s="41">
        <f>IF(C498="","",SUMIFS('Planificación 2026-1'!R:R,'Planificación 2026-1'!W:W,C498,'Planificación 2026-1'!F:F,"PRINCIPAL",'Planificación 2026-1'!X:X,"HIBRIDO PRESENCIAL"))</f>
        <v>12</v>
      </c>
      <c r="DI498" s="108" t="str">
        <f t="shared" si="73"/>
        <v/>
      </c>
      <c r="DJ498" s="108">
        <f>IF(C498="","",SUMIFS('Planificación 2026-1'!R:R,'Planificación 2026-1'!W:W,C498,'Planificación 2026-1'!F:F,"FILIAL",'Planificación 2026-1'!X:X,"VIRTUAL"))</f>
        <v>0</v>
      </c>
      <c r="DK498" s="110">
        <f>IF(C498="","",SUMIFS('Planificación 2026-1'!R:R,'Planificación 2026-1'!W:W,C498,'Planificación 2026-1'!F:F,"FILIAL",'Planificación 2026-1'!X:X,"PRESENCIAL"))</f>
        <v>0</v>
      </c>
      <c r="DL498" s="61">
        <f>IF(C498="","",SUMIFS('Planificación 2026-1'!R:R,'Planificación 2026-1'!W:W,C498,'Planificación 2026-1'!F:F,"FILIAL",'Planificación 2026-1'!X:X,"HIBRIDO PRESENCIAL"))</f>
        <v>0</v>
      </c>
      <c r="DM498" s="111" t="str">
        <f t="shared" si="74"/>
        <v/>
      </c>
      <c r="DN498" s="108">
        <f>IF(C498="","",SUMIFS('Planificación 2026-1'!R:R,'Planificación 2026-1'!W:W,C498,'Planificación 2026-1'!F:F,"SUNAMPE",'Planificación 2026-1'!X:X,"VIRTUAL"))</f>
        <v>0</v>
      </c>
      <c r="DO498" s="61">
        <f>IF(C498="","",SUMIFS('Planificación 2026-1'!R:R,'Planificación 2026-1'!W:W,C498,'Planificación 2026-1'!F:F,"SUNAMPE",'Planificación 2026-1'!X:X,"PRESENCIAL"))</f>
        <v>0</v>
      </c>
      <c r="DP498" s="111" t="str">
        <f t="shared" si="75"/>
        <v/>
      </c>
      <c r="DQ498" s="108">
        <f>IF(C498="","",SUMIFS('Planificación 2026-1'!R:R,'Planificación 2026-1'!W:W,C498,'Planificación 2026-1'!F:F,"HUAURA",'Planificación 2026-1'!X:X,"VIRTUAL"))</f>
        <v>0</v>
      </c>
      <c r="DR498" s="61">
        <f>IF(C498="","",SUMIFS('Planificación 2026-1'!R:R,'Planificación 2026-1'!W:W,C498,'Planificación 2026-1'!F:F,"HUAURA",'Planificación 2026-1'!X:X,"PRESENCIAL"))</f>
        <v>0</v>
      </c>
      <c r="DS498" s="76">
        <f>SUMIFS('Planificación 2026-1'!R:R,'Planificación 2026-1'!W:W,C498,'Planificación 2026-1'!F:F,"PRINCIPAL",'Planificación 2026-1'!X:X,"VIRTUAL",'Planificación 2026-1'!I:I,"&gt;2")</f>
        <v>0</v>
      </c>
      <c r="DT498" s="76">
        <f>SUMIFS('Planificación 2026-1'!R:R,'Planificación 2026-1'!W:W,C498,'Planificación 2026-1'!F:F,"PRINCIPAL",'Planificación 2026-1'!X:X,"&lt;&gt;VIRTUAL",'Planificación 2026-1'!I:I,"&gt;2")</f>
        <v>12</v>
      </c>
      <c r="DU498" s="76">
        <f>SUMIFS('Planificación 2026-1'!R:R,'Planificación 2026-1'!W:W,C498,'Planificación 2026-1'!F:F,"SUNAMPE",'Planificación 2026-1'!X:X,"VIRTUAL",'Planificación 2026-1'!I:I,"&gt;2")</f>
        <v>0</v>
      </c>
      <c r="DV498" s="76">
        <f>SUMIFS('Planificación 2026-1'!R:R,'Planificación 2026-1'!W:W,C498,'Planificación 2026-1'!F:F,"SUNAMPE",'Planificación 2026-1'!X:X,"&lt;&gt;VIRTUAL",'Planificación 2026-1'!I:I,"&gt;2")</f>
        <v>0</v>
      </c>
      <c r="DW498" s="76">
        <f>SUMIFS('Planificación 2026-1'!R:R,'Planificación 2026-1'!W:W,C498,'Planificación 2026-1'!F:F,"FILIAL",'Planificación 2026-1'!X:X,"VIRTUAL",'Planificación 2026-1'!I:I,"&gt;2")</f>
        <v>0</v>
      </c>
      <c r="DX498" s="76">
        <f>SUMIFS('Planificación 2026-1'!R:R,'Planificación 2026-1'!W:W,C498,'Planificación 2026-1'!F:F,"FILIAL",'Planificación 2026-1'!X:X,"&lt;&gt;VIRTUAL",'Planificación 2026-1'!I:I,"&gt;2")</f>
        <v>0</v>
      </c>
      <c r="DY498" s="76">
        <f>SUMIFS('Planificación 2026-1'!R:R,'Planificación 2026-1'!W:W,C498,'Planificación 2026-1'!F:F,"PORUMA",'Planificación 2026-1'!X:X,"VIRTUAL",'Planificación 2026-1'!I:I,"&gt;2")</f>
        <v>0</v>
      </c>
      <c r="DZ498" s="76">
        <f>SUMIFS('Planificación 2026-1'!R:R,'Planificación 2026-1'!W:W,C498,'Planificación 2026-1'!F:F,"PORUMA",'Planificación 2026-1'!X:X,"&lt;&gt;VIRTUAL",'Planificación 2026-1'!I:I,"&gt;2")</f>
        <v>0</v>
      </c>
      <c r="EA498" s="76">
        <f>SUMIFS('Planificación 2026-1'!R:R,'Planificación 2026-1'!W:W,C498,'Planificación 2026-1'!F:F,"HUAURA",'Planificación 2026-1'!X:X,"VIRTUAL",'Planificación 2026-1'!I:I,"&gt;2")</f>
        <v>0</v>
      </c>
      <c r="EB498" s="76">
        <f>SUMIFS('Planificación 2026-1'!R:R,'Planificación 2026-1'!W:W,C498,'Planificación 2026-1'!F:F,"HUAURA",'Planificación 2026-1'!X:X,"&lt;&gt;VIRTUAL",'Planificación 2026-1'!I:I,"&gt;2")</f>
        <v>0</v>
      </c>
      <c r="EC498" s="76">
        <f>SUMIFS('Planificación 2026-1'!R:R,'Planificación 2026-1'!W:W,C498,'Planificación 2026-1'!F:F,"PRINCIPAL",'Planificación 2026-1'!X:X,"VIRTUAL",'Planificación 2026-1'!I:I,"&lt;3")</f>
        <v>0</v>
      </c>
      <c r="ED498" s="76">
        <f>SUMIFS('Planificación 2026-1'!R:R,'Planificación 2026-1'!W:W,C498,'Planificación 2026-1'!F:F,"PRINCIPAL",'Planificación 2026-1'!X:X,"&lt;&gt;VIRTUAL",'Planificación 2026-1'!I:I,"&lt;3")</f>
        <v>25</v>
      </c>
      <c r="EE498" s="76">
        <f>SUMIFS('Planificación 2026-1'!R:R,'Planificación 2026-1'!W:W,C498,'Planificación 2026-1'!F:F,"SUNAMPE",'Planificación 2026-1'!X:X,"VIRTUAL",'Planificación 2026-1'!I:I,"&lt;3")</f>
        <v>0</v>
      </c>
      <c r="EF498" s="76">
        <f>SUMIFS('Planificación 2026-1'!R:R,'Planificación 2026-1'!W:W,C498,'Planificación 2026-1'!F:F,"SUNAMPE",'Planificación 2026-1'!X:X,"&lt;&gt;VIRTUAL",'Planificación 2026-1'!I:I,"&lt;3")</f>
        <v>0</v>
      </c>
      <c r="EG498" s="76">
        <f>SUMIFS('Planificación 2026-1'!R:R,'Planificación 2026-1'!W:W,C498,'Planificación 2026-1'!F:F,"FILIAL",'Planificación 2026-1'!X:X,"VIRTUAL",'Planificación 2026-1'!I:I,"&lt;3")</f>
        <v>0</v>
      </c>
      <c r="EH498" s="76">
        <f>SUMIFS('Planificación 2026-1'!R:R,'Planificación 2026-1'!W:W,C498,'Planificación 2026-1'!F:F,"FILIAL",'Planificación 2026-1'!X:X,"&lt;&gt;VIRTUAL",'Planificación 2026-1'!I:I,"&lt;3")</f>
        <v>0</v>
      </c>
      <c r="EI498" s="76">
        <f>SUMIFS('Planificación 2026-1'!R:R,'Planificación 2026-1'!W:W,C498,'Planificación 2026-1'!F:F,"PORUMA",'Planificación 2026-1'!X:X,"VIRTUAL",'Planificación 2026-1'!I:I,"&lt;3")</f>
        <v>0</v>
      </c>
      <c r="EJ498" s="76">
        <f>SUMIFS('Planificación 2026-1'!R:R,'Planificación 2026-1'!W:W,C498,'Planificación 2026-1'!F:F,"PORUMA",'Planificación 2026-1'!X:X,"&lt;&gt;VIRTUAL",'Planificación 2026-1'!I:I,"&lt;3")</f>
        <v>0</v>
      </c>
      <c r="EK498" s="76">
        <f>SUMIFS('Planificación 2026-1'!R:R,'Planificación 2026-1'!W:W,C498,'Planificación 2026-1'!F:F,"HUAURA",'Planificación 2026-1'!X:X,"VIRTUAL",'Planificación 2026-1'!I:I,"&lt;3")</f>
        <v>0</v>
      </c>
      <c r="EL498" s="76">
        <f>SUMIFS('Planificación 2026-1'!R:R,'Planificación 2026-1'!W:W,C498,'Planificación 2026-1'!F:F,"HUAURA",'Planificación 2026-1'!X:X,"&lt;&gt;VIRTUAL",'Planificación 2026-1'!I:I,"&lt;3")</f>
        <v>0</v>
      </c>
      <c r="EM498" s="76"/>
      <c r="EN498" s="76">
        <f t="shared" si="68"/>
        <v>0</v>
      </c>
      <c r="EO498" s="76">
        <f t="shared" si="69"/>
        <v>37</v>
      </c>
      <c r="EP498" s="76" t="b">
        <f t="shared" si="70"/>
        <v>1</v>
      </c>
      <c r="EQ498" s="76" t="str">
        <f t="shared" si="71"/>
        <v>SEDE</v>
      </c>
      <c r="ER498" s="76" t="str">
        <f t="shared" si="76"/>
        <v>PRESENCIAL</v>
      </c>
    </row>
    <row r="499" spans="1:148" hidden="1">
      <c r="A499" s="83"/>
      <c r="B499" s="119">
        <v>496</v>
      </c>
      <c r="C499" s="120" t="s">
        <v>674</v>
      </c>
      <c r="D499" s="112">
        <f>SUMIF('Planificación 2026-1'!W:W,C499,'Planificación 2026-1'!R:R)</f>
        <v>19</v>
      </c>
      <c r="E499" s="114" t="s">
        <v>170</v>
      </c>
      <c r="F499" s="115" t="s">
        <v>250</v>
      </c>
      <c r="G499" s="115" t="s">
        <v>153</v>
      </c>
      <c r="H499" s="115" t="s">
        <v>125</v>
      </c>
      <c r="I499" s="107" t="str">
        <f>IF(SUM(COUNTIFS('Planificación 2026-1'!F:F,"PRINCIPAL",'Planificación 2026-1'!W:W,C499,'Planificación 2026-1'!H:H,"AF"))&gt;0,"P01"," ")</f>
        <v xml:space="preserve"> </v>
      </c>
      <c r="J499" s="108" t="str">
        <f>IF(SUM(COUNTIFS('Planificación 2026-1'!F:F,"PRINCIPAL",'Planificación 2026-1'!W:W,C499,'Planificación 2026-1'!H:H,"EN"))&gt;0,"P02"," ")</f>
        <v xml:space="preserve"> </v>
      </c>
      <c r="K499" s="108" t="str">
        <f>IF(SUM(COUNTIFS('Planificación 2026-1'!F:F,"PRINCIPAL",'Planificación 2026-1'!W:W,C499,'Planificación 2026-1'!H:H,"IS"))&gt;0,"P03"," ")</f>
        <v xml:space="preserve"> </v>
      </c>
      <c r="L499" s="108" t="str">
        <f>IF(SUM(COUNTIFS('Planificación 2026-1'!F:F,"PRINCIPAL",'Planificación 2026-1'!W:W,C499,'Planificación 2026-1'!H:H,"PS"))&gt;0,"P04"," ")</f>
        <v xml:space="preserve"> </v>
      </c>
      <c r="M499" s="108"/>
      <c r="N499" s="108" t="str">
        <f>IF(SUM(COUNTIFS('Planificación 2026-1'!F:F,"PRINCIPAL",'Planificación 2026-1'!W:W,C499,'Planificación 2026-1'!H:H,"IN"))&gt;0,"P06"," ")</f>
        <v>P06</v>
      </c>
      <c r="O499" s="108" t="str">
        <f>IF(SUM(COUNTIFS('Planificación 2026-1'!F:F,"PRINCIPAL",'Planificación 2026-1'!W:W,C499,'Planificación 2026-1'!H:H,"CA"))&gt;0,"P07"," ")</f>
        <v xml:space="preserve"> </v>
      </c>
      <c r="P499" s="108" t="str">
        <f>IF(SUM(COUNTIFS('Planificación 2026-1'!F:F,"PRINCIPAL",'Planificación 2026-1'!W:W,C499,'Planificación 2026-1'!H:H,"DE"))&gt;0,"P08"," ")</f>
        <v xml:space="preserve"> </v>
      </c>
      <c r="Q499" s="108" t="str">
        <f>IF(SUM(COUNTIFS('Planificación 2026-1'!F:F,"PRINCIPAL",'Planificación 2026-1'!W:W,C499,'Planificación 2026-1'!H:H,"OB"))&gt;0,"P09"," ")</f>
        <v xml:space="preserve"> </v>
      </c>
      <c r="R499" s="108" t="str">
        <f>IF(SUM(COUNTIFS('Planificación 2026-1'!F:F,"PRINCIPAL",'Planificación 2026-1'!W:W,C499,'Planificación 2026-1'!H:H,"MH"))&gt;0,"P31"," ")</f>
        <v xml:space="preserve"> </v>
      </c>
      <c r="S499" s="108" t="str">
        <f>IF(SUM(COUNTIFS('Planificación 2026-1'!F:F,"PRINCIPAL",'Planificación 2026-1'!W:W,C499,'Planificación 2026-1'!H:H,"IC"))&gt;0,"P32"," ")</f>
        <v xml:space="preserve"> </v>
      </c>
      <c r="T499" s="108" t="str">
        <f>IF(SUM(COUNTIFS('Planificación 2026-1'!F:F,"PRINCIPAL",'Planificación 2026-1'!W:W,C499,'Planificación 2026-1'!H:H,"AR"))&gt;0,"P34"," ")</f>
        <v xml:space="preserve"> </v>
      </c>
      <c r="U499" s="108" t="str">
        <f>IF(SUM(COUNTIFS('Planificación 2026-1'!F:F,"PRINCIPAL",'Planificación 2026-1'!W:W,C499,'Planificación 2026-1'!H:H,"T1"))&gt;0,"P35"," ")</f>
        <v xml:space="preserve"> </v>
      </c>
      <c r="V499" s="108" t="str">
        <f>IF(SUM(COUNTIFS('Planificación 2026-1'!F:F,"PRINCIPAL",'Planificación 2026-1'!W:W,C499,'Planificación 2026-1'!H:H,"T3"))&gt;0,"P36"," ")</f>
        <v xml:space="preserve"> </v>
      </c>
      <c r="W499" s="108" t="str">
        <f>IF(SUM(COUNTIFS('Planificación 2026-1'!F:F,"PRINCIPAL",'Planificación 2026-1'!W:W,C499,'Planificación 2026-1'!H:H,"T2"))&gt;0,"P37"," ")</f>
        <v xml:space="preserve"> </v>
      </c>
      <c r="X499" s="108" t="str">
        <f>IF(SUM(COUNTIFS('Planificación 2026-1'!F:F,"PRINCIPAL",'Planificación 2026-1'!W:W,C499,'Planificación 2026-1'!H:H,"AE"))&gt;0,"P38"," ")</f>
        <v xml:space="preserve"> </v>
      </c>
      <c r="Y499" s="108" t="str">
        <f>IF(SUM(COUNTIFS('Planificación 2026-1'!F:F,"PRINCIPAL",'Planificación 2026-1'!W:W,C499,'Planificación 2026-1'!H:H,"T4"))&gt;0,"P55"," ")</f>
        <v xml:space="preserve"> </v>
      </c>
      <c r="Z499" s="108" t="str">
        <f>IF(SUM(COUNTIFS('Planificación 2026-1'!F:F,"FILIAL",'Planificación 2026-1'!W:W,C499,'Planificación 2026-1'!H:H,"AF"))&gt;0," P01"," ")</f>
        <v xml:space="preserve"> </v>
      </c>
      <c r="AA499" s="108" t="str">
        <f>IF(SUM(COUNTIFS('Planificación 2026-1'!F:F,"FILIAL",'Planificación 2026-1'!W:W,C499,'Planificación 2026-1'!H:H,"EN"))&gt;0,"P02"," ")</f>
        <v xml:space="preserve"> </v>
      </c>
      <c r="AB499" s="108" t="str">
        <f>IF(SUM(COUNTIFS('Planificación 2026-1'!F:F,"FILIAL",'Planificación 2026-1'!W:W,C499,'Planificación 2026-1'!H:H,"IS"))&gt;0,"P03"," ")</f>
        <v xml:space="preserve"> </v>
      </c>
      <c r="AC499" s="108" t="str">
        <f>IF(SUM(COUNTIFS('Planificación 2026-1'!F:F,"FILIAL",'Planificación 2026-1'!W:W,C499,'Planificación 2026-1'!H:H,"PS"))&gt;0,"P04"," ")</f>
        <v xml:space="preserve"> </v>
      </c>
      <c r="AD499" s="108"/>
      <c r="AE499" s="108" t="str">
        <f>IF(SUM(COUNTIFS('Planificación 2026-1'!F:F,"FILIAL",'Planificación 2026-1'!W:W,C499,'Planificación 2026-1'!H:H,"IN"))&gt;0,"P06"," ")</f>
        <v xml:space="preserve"> </v>
      </c>
      <c r="AF499" s="108" t="str">
        <f>IF(SUM(COUNTIFS('Planificación 2026-1'!F:F,"FILIAL",'Planificación 2026-1'!W:W,C499,'Planificación 2026-1'!H:H,"CA"))&gt;0,"P07"," ")</f>
        <v xml:space="preserve"> </v>
      </c>
      <c r="AG499" s="108" t="str">
        <f>IF(SUM(COUNTIFS('Planificación 2026-1'!F:F,"FILIAL",'Planificación 2026-1'!W:W,C499,'Planificación 2026-1'!H:H,"DE"))&gt;0,"P08"," ")</f>
        <v xml:space="preserve"> </v>
      </c>
      <c r="AH499" s="108" t="str">
        <f>IF(SUM(COUNTIFS('Planificación 2026-1'!F:F,"FILIAL",'Planificación 2026-1'!W:W,C499,'Planificación 2026-1'!H:H,"OB"))&gt;0,"P09"," ")</f>
        <v xml:space="preserve"> </v>
      </c>
      <c r="AI499" s="108" t="str">
        <f>IF(SUM(COUNTIFS('Planificación 2026-1'!F:F,"FILIAL",'Planificación 2026-1'!W:W,C499,'Planificación 2026-1'!H:H,"MH"))&gt;0,"P31"," ")</f>
        <v xml:space="preserve"> </v>
      </c>
      <c r="AJ499" s="108" t="str">
        <f>IF(SUM(COUNTIFS('Planificación 2026-1'!F:F,"FILIAL",'Planificación 2026-1'!W:W,C499,'Planificación 2026-1'!H:H,"IC"))&gt;0,"P32"," ")</f>
        <v xml:space="preserve"> </v>
      </c>
      <c r="AK499" s="108" t="str">
        <f>IF(SUM(COUNTIFS('Planificación 2026-1'!F:F,"FILIAL",'Planificación 2026-1'!W:W,C499,'Planificación 2026-1'!H:H,"AR"))&gt;0,"P34"," ")</f>
        <v xml:space="preserve"> </v>
      </c>
      <c r="AL499" s="108" t="str">
        <f>IF(SUM(COUNTIFS('Planificación 2026-1'!F:F,"FILIAL",'Planificación 2026-1'!W:W,C499,'Planificación 2026-1'!H:H,"T1"))&gt;0,"P35"," ")</f>
        <v xml:space="preserve"> </v>
      </c>
      <c r="AM499" s="108" t="str">
        <f>IF(SUM(COUNTIFS('Planificación 2026-1'!F:F,"FILIAL",'Planificación 2026-1'!W:W,C499,'Planificación 2026-1'!H:H,"T3"))&gt;0,"P36"," ")</f>
        <v xml:space="preserve"> </v>
      </c>
      <c r="AN499" s="108" t="str">
        <f>IF(SUM(COUNTIFS('Planificación 2026-1'!F:F,"FILIAL",'Planificación 2026-1'!W:W,C499,'Planificación 2026-1'!H:H,"T2"))&gt;0,"P37"," ")</f>
        <v xml:space="preserve"> </v>
      </c>
      <c r="AO499" s="108" t="str">
        <f>IF(SUM(COUNTIFS('Planificación 2026-1'!F:F,"FILIAL",'Planificación 2026-1'!W:W,C499,'Planificación 2026-1'!H:H,"AE"))&gt;0,"P38"," ")</f>
        <v xml:space="preserve"> </v>
      </c>
      <c r="AP499" s="108" t="str">
        <f>IF(SUM(COUNTIFS('Planificación 2026-1'!F:F,"FILIAL",'Planificación 2026-1'!W:W,C499,'Planificación 2026-1'!H:H,"T4"))&gt;0,"P55"," ")</f>
        <v xml:space="preserve"> </v>
      </c>
      <c r="AQ499" s="108" t="str">
        <f>IF(SUM(COUNTIFS('Planificación 2026-1'!F:F,"SUNAMPE",'Planificación 2026-1'!W:W,C499,'Planificación 2026-1'!H:H,"AF"))&gt;0," P01"," ")</f>
        <v xml:space="preserve"> </v>
      </c>
      <c r="AR499" s="108" t="str">
        <f>IF(SUM(COUNTIFS('Planificación 2026-1'!F:F,"SUNAMPE",'Planificación 2026-1'!W:W,C499,'Planificación 2026-1'!H:H,"EN"))&gt;0,"P02"," ")</f>
        <v xml:space="preserve"> </v>
      </c>
      <c r="AS499" s="108" t="str">
        <f>IF(SUM(COUNTIFS('Planificación 2026-1'!F:F,"SUNAMPE",'Planificación 2026-1'!W:W,C499,'Planificación 2026-1'!H:H,"IS"))&gt;0,"P03"," ")</f>
        <v xml:space="preserve"> </v>
      </c>
      <c r="AT499" s="108" t="str">
        <f>IF(SUM(COUNTIFS('Planificación 2026-1'!F:F,"SUNAMPE",'Planificación 2026-1'!W:W,C499,'Planificación 2026-1'!H:H,"PS"))&gt;0,"P04"," ")</f>
        <v xml:space="preserve"> </v>
      </c>
      <c r="AU499" s="108"/>
      <c r="AV499" s="108" t="str">
        <f>IF(SUM(COUNTIFS('Planificación 2026-1'!F:F,"SUNAMPE",'Planificación 2026-1'!W:W,C499,'Planificación 2026-1'!H:H,"IN"))&gt;0,"P06"," ")</f>
        <v xml:space="preserve"> </v>
      </c>
      <c r="AW499" s="108" t="str">
        <f>IF(SUM(COUNTIFS('Planificación 2026-1'!F:F,"SUNAMPE",'Planificación 2026-1'!W:W,C499,'Planificación 2026-1'!H:H,"CA"))&gt;0,"P07"," ")</f>
        <v xml:space="preserve"> </v>
      </c>
      <c r="AX499" s="108" t="str">
        <f>IF(SUM(COUNTIFS('Planificación 2026-1'!F:F,"SUNAMPE",'Planificación 2026-1'!W:W,C499,'Planificación 2026-1'!H:H,"DE"))&gt;0,"P08"," ")</f>
        <v xml:space="preserve"> </v>
      </c>
      <c r="AY499" s="108" t="str">
        <f>IF(SUM(COUNTIFS('Planificación 2026-1'!F:F,"SUNAMPE",'Planificación 2026-1'!W:W,C499,'Planificación 2026-1'!H:H,"OB"))&gt;0,"P09"," ")</f>
        <v xml:space="preserve"> </v>
      </c>
      <c r="AZ499" s="108" t="str">
        <f>IF(SUM(COUNTIFS('Planificación 2026-1'!F:F,"SUNAMPE",'Planificación 2026-1'!W:W,C499,'Planificación 2026-1'!H:H,"MH"))&gt;0,"P31"," ")</f>
        <v xml:space="preserve"> </v>
      </c>
      <c r="BA499" s="108" t="str">
        <f>IF(SUM(COUNTIFS('Planificación 2026-1'!F:F,"SUNAMPE",'Planificación 2026-1'!W:W,C499,'Planificación 2026-1'!H:H,"IC"))&gt;0,"P32"," ")</f>
        <v xml:space="preserve"> </v>
      </c>
      <c r="BB499" s="108" t="str">
        <f>IF(SUM(COUNTIFS('Planificación 2026-1'!F:F,"SUNAMPE",'Planificación 2026-1'!W:W,C499,'Planificación 2026-1'!H:H,"AR"))&gt;0,"P34"," ")</f>
        <v xml:space="preserve"> </v>
      </c>
      <c r="BC499" s="108" t="str">
        <f>IF(SUM(COUNTIFS('Planificación 2026-1'!F:F,"SUNAMPE",'Planificación 2026-1'!W:W,C499,'Planificación 2026-1'!H:H,"T1"))&gt;0,"P35"," ")</f>
        <v xml:space="preserve"> </v>
      </c>
      <c r="BD499" s="108" t="str">
        <f>IF(SUM(COUNTIFS('Planificación 2026-1'!F:F,"SUNAMPE",'Planificación 2026-1'!W:W,C499,'Planificación 2026-1'!H:H,"T3"))&gt;0,"P36"," ")</f>
        <v xml:space="preserve"> </v>
      </c>
      <c r="BE499" s="108" t="str">
        <f>IF(SUM(COUNTIFS('Planificación 2026-1'!F:F,"SUNAMPE",'Planificación 2026-1'!W:W,C499,'Planificación 2026-1'!H:H,"T2"))&gt;0,"P37"," ")</f>
        <v xml:space="preserve"> </v>
      </c>
      <c r="BF499" s="108" t="str">
        <f>IF(SUM(COUNTIFS('Planificación 2026-1'!F:F,"SUNAMPE",'Planificación 2026-1'!W:W,C499,'Planificación 2026-1'!H:H,"AE"))&gt;0,"P38"," ")</f>
        <v xml:space="preserve"> </v>
      </c>
      <c r="BG499" s="108" t="str">
        <f>IF(SUM(COUNTIFS('Planificación 2026-1'!F:F,"SUNAMPE",'Planificación 2026-1'!W:W,C499,'Planificación 2026-1'!H:H,"T4"))&gt;0,"P55"," ")</f>
        <v xml:space="preserve"> </v>
      </c>
      <c r="BH499" s="108" t="str">
        <f>IF(SUM(COUNTIFS('Planificación 2026-1'!F:F,"HUAURA",'Planificación 2026-1'!W:W,C499,'Planificación 2026-1'!H:H,"AF"))&gt;0," P01"," ")</f>
        <v xml:space="preserve"> </v>
      </c>
      <c r="BI499" s="108" t="str">
        <f>IF(SUM(COUNTIFS('Planificación 2026-1'!F:F,"HUAURA",'Planificación 2026-1'!W:W,C499,'Planificación 2026-1'!H:H,"EN"))&gt;0,"P02"," ")</f>
        <v xml:space="preserve"> </v>
      </c>
      <c r="BJ499" s="108" t="str">
        <f>IF(SUM(COUNTIFS('Planificación 2026-1'!F:F,"HUAURA",'Planificación 2026-1'!W:W,C499,'Planificación 2026-1'!H:H,"IS"))&gt;0,"P03"," ")</f>
        <v xml:space="preserve"> </v>
      </c>
      <c r="BK499" s="108" t="str">
        <f>IF(SUM(COUNTIFS('Planificación 2026-1'!F:F,"HUAURA",'Planificación 2026-1'!W:W,C499,'Planificación 2026-1'!H:H,"PS"))&gt;0,"P04"," ")</f>
        <v xml:space="preserve"> </v>
      </c>
      <c r="BL499" s="108"/>
      <c r="BM499" s="108" t="str">
        <f>IF(SUM(COUNTIFS('Planificación 2026-1'!F:F,"HUAURA",'Planificación 2026-1'!W:W,C499,'Planificación 2026-1'!H:H,"IN"))&gt;0,"P06"," ")</f>
        <v xml:space="preserve"> </v>
      </c>
      <c r="BN499" s="108" t="str">
        <f>IF(SUM(COUNTIFS('Planificación 2026-1'!F:F,"HUAURA",'Planificación 2026-1'!W:W,C499,'Planificación 2026-1'!H:H,"CA"))&gt;0,"P07"," ")</f>
        <v xml:space="preserve"> </v>
      </c>
      <c r="BO499" s="108" t="str">
        <f>IF(SUM(COUNTIFS('Planificación 2026-1'!F:F,"HUAURA",'Planificación 2026-1'!W:W,C499,'Planificación 2026-1'!H:H,"DE"))&gt;0,"P08"," ")</f>
        <v xml:space="preserve"> </v>
      </c>
      <c r="BP499" s="108" t="str">
        <f>IF(SUM(COUNTIFS('Planificación 2026-1'!F:F,"HUAURA",'Planificación 2026-1'!W:W,C499,'Planificación 2026-1'!H:H,"OB"))&gt;0,"P09"," ")</f>
        <v xml:space="preserve"> </v>
      </c>
      <c r="BQ499" s="108" t="str">
        <f>IF(SUM(COUNTIFS('Planificación 2026-1'!F:F,"HUAURA",'Planificación 2026-1'!W:W,C499,'Planificación 2026-1'!H:H,"MH"))&gt;0,"P31"," ")</f>
        <v xml:space="preserve"> </v>
      </c>
      <c r="BR499" s="108" t="str">
        <f>IF(SUM(COUNTIFS('Planificación 2026-1'!F:F,"HUAURA",'Planificación 2026-1'!W:W,C499,'Planificación 2026-1'!H:H,"IC"))&gt;0,"P32"," ")</f>
        <v xml:space="preserve"> </v>
      </c>
      <c r="BS499" s="108" t="str">
        <f>IF(SUM(COUNTIFS('Planificación 2026-1'!F:F,"HUAURA",'Planificación 2026-1'!W:W,C499,'Planificación 2026-1'!H:H,"AR"))&gt;0,"P34"," ")</f>
        <v xml:space="preserve"> </v>
      </c>
      <c r="BT499" s="108" t="str">
        <f>IF(SUM(COUNTIFS('Planificación 2026-1'!F:F,"HUAURA",'Planificación 2026-1'!W:W,C499,'Planificación 2026-1'!H:H,"T1"))&gt;0,"P35"," ")</f>
        <v xml:space="preserve"> </v>
      </c>
      <c r="BU499" s="108" t="str">
        <f>IF(SUM(COUNTIFS('Planificación 2026-1'!F:F,"HUAURA",'Planificación 2026-1'!W:W,C499,'Planificación 2026-1'!H:H,"T3"))&gt;0,"P36"," ")</f>
        <v xml:space="preserve"> </v>
      </c>
      <c r="BV499" s="108" t="str">
        <f>IF(SUM(COUNTIFS('Planificación 2026-1'!F:F,"HUAURA",'Planificación 2026-1'!W:W,C499,'Planificación 2026-1'!H:H,"T2"))&gt;0,"P37"," ")</f>
        <v xml:space="preserve"> </v>
      </c>
      <c r="BW499" s="108" t="str">
        <f>IF(SUM(COUNTIFS('Planificación 2026-1'!F:F,"HUAURA",'Planificación 2026-1'!W:W,C499,'Planificación 2026-1'!H:H,"AE"))&gt;0,"P38"," ")</f>
        <v xml:space="preserve"> </v>
      </c>
      <c r="BX499" s="108" t="str">
        <f>IF(SUM(COUNTIFS('Planificación 2026-1'!F:F,"HUAURA",'Planificación 2026-1'!W:W,C499,'Planificación 2026-1'!H:H,"T4"))&gt;0,"P55"," ")</f>
        <v xml:space="preserve"> </v>
      </c>
      <c r="BY499" s="109">
        <f>SUMIFS('Planificación 2026-1'!R:R,'Planificación 2026-1'!W:W,C499,'Planificación 2026-1'!H:H,"AF",'Planificación 2026-1'!I:I,"&gt;2")</f>
        <v>0</v>
      </c>
      <c r="BZ499" s="109">
        <f>SUMIFS('Planificación 2026-1'!R:R,'Planificación 2026-1'!W:W,C499,'Planificación 2026-1'!H:H,"EN",'Planificación 2026-1'!I:I,"&gt;2")</f>
        <v>0</v>
      </c>
      <c r="CA499" s="109">
        <f>SUMIFS('Planificación 2026-1'!R:R,'Planificación 2026-1'!W:W,C499,'Planificación 2026-1'!H:H,"IS",'Planificación 2026-1'!I:I,"&gt;2")</f>
        <v>0</v>
      </c>
      <c r="CB499" s="109">
        <f>SUMIFS('Planificación 2026-1'!R:R,'Planificación 2026-1'!W:W,C499,'Planificación 2026-1'!H:H,"PS",'Planificación 2026-1'!I:I,"&gt;2")</f>
        <v>0</v>
      </c>
      <c r="CC499" s="109">
        <f>SUMIFS('Planificación 2026-1'!R:R,'Planificación 2026-1'!W:W,C499,'Planificación 2026-1'!H:H,"IN",'Planificación 2026-1'!I:I,"&gt;2")</f>
        <v>19</v>
      </c>
      <c r="CD499" s="109">
        <f>SUMIFS('Planificación 2026-1'!R:R,'Planificación 2026-1'!W:W,C499,'Planificación 2026-1'!H:H,"CA",'Planificación 2026-1'!I:I,"&gt;2")</f>
        <v>0</v>
      </c>
      <c r="CE499" s="109">
        <f>SUMIFS('Planificación 2026-1'!R:R,'Planificación 2026-1'!W:W,C499,'Planificación 2026-1'!H:H,"DE",'Planificación 2026-1'!I:I,"&gt;2")</f>
        <v>0</v>
      </c>
      <c r="CF499" s="109">
        <f>SUMIFS('Planificación 2026-1'!R:R,'Planificación 2026-1'!W:W,C499,'Planificación 2026-1'!H:H,"OB",'Planificación 2026-1'!I:I,"&gt;2")</f>
        <v>0</v>
      </c>
      <c r="CG499" s="109">
        <f>SUMIFS('Planificación 2026-1'!R:R,'Planificación 2026-1'!W:W,C499,'Planificación 2026-1'!H:H,"MH",'Planificación 2026-1'!I:I,"&gt;2")</f>
        <v>0</v>
      </c>
      <c r="CH499" s="109">
        <f>SUMIFS('Planificación 2026-1'!R:R,'Planificación 2026-1'!W:W,C499,'Planificación 2026-1'!H:H,"IC",'Planificación 2026-1'!I:I,"&gt;2")</f>
        <v>0</v>
      </c>
      <c r="CI499" s="109">
        <f>SUMIFS('Planificación 2026-1'!R:R,'Planificación 2026-1'!W:W,C499,'Planificación 2026-1'!H:H,"AR",'Planificación 2026-1'!I:I,"&gt;2")</f>
        <v>0</v>
      </c>
      <c r="CJ499" s="109">
        <f>SUMIFS('Planificación 2026-1'!R:R,'Planificación 2026-1'!W:W,C499,'Planificación 2026-1'!H:H,"T1",'Planificación 2026-1'!I:I,"&gt;2")</f>
        <v>0</v>
      </c>
      <c r="CK499" s="109">
        <f>SUMIFS('Planificación 2026-1'!R:R,'Planificación 2026-1'!W:W,C499,'Planificación 2026-1'!H:H,"T3",'Planificación 2026-1'!I:I,"&gt;2")</f>
        <v>0</v>
      </c>
      <c r="CL499" s="109">
        <f>SUMIFS('Planificación 2026-1'!R:R,'Planificación 2026-1'!W:W,C499,'Planificación 2026-1'!H:H,"T2",'Planificación 2026-1'!I:I,"&gt;2")</f>
        <v>0</v>
      </c>
      <c r="CM499" s="109">
        <f>SUMIFS('Planificación 2026-1'!R:R,'Planificación 2026-1'!W:W,C499,'Planificación 2026-1'!H:H,"AE",'Planificación 2026-1'!I:I,"&gt;2")</f>
        <v>0</v>
      </c>
      <c r="CN499" s="109">
        <f>SUMIFS('Planificación 2026-1'!R:R,'Planificación 2026-1'!W:W,C499,'Planificación 2026-1'!H:H,"T4",'Planificación 2026-1'!I:I,"&gt;2")</f>
        <v>0</v>
      </c>
      <c r="CO499" s="109">
        <f>SUMIFS('Planificación 2026-1'!R:R,'Planificación 2026-1'!W:W,C499,'Planificación 2026-1'!H:H,"AF",'Planificación 2026-1'!I:I,"&lt;3")</f>
        <v>0</v>
      </c>
      <c r="CP499" s="109">
        <f>SUMIFS('Planificación 2026-1'!R:R,'Planificación 2026-1'!W:W,C499,'Planificación 2026-1'!H:H,"EN",'Planificación 2026-1'!I:I,"&lt;3")</f>
        <v>0</v>
      </c>
      <c r="CQ499" s="109">
        <f>SUMIFS('Planificación 2026-1'!R:R,'Planificación 2026-1'!W:W,C499,'Planificación 2026-1'!H:H,"IS",'Planificación 2026-1'!I:I,"&lt;3")</f>
        <v>0</v>
      </c>
      <c r="CR499" s="109">
        <f>SUMIFS('Planificación 2026-1'!R:R,'Planificación 2026-1'!W:W,C499,'Planificación 2026-1'!H:H,"PS",'Planificación 2026-1'!I:I,"&lt;3")</f>
        <v>0</v>
      </c>
      <c r="CS499" s="109">
        <f>SUMIFS('Planificación 2026-1'!R:R,'Planificación 2026-1'!W:W,C499,'Planificación 2026-1'!H:H,"IN",'Planificación 2026-1'!I:I,"&lt;3")</f>
        <v>0</v>
      </c>
      <c r="CT499" s="109">
        <f>SUMIFS('Planificación 2026-1'!R:R,'Planificación 2026-1'!W:W,C499,'Planificación 2026-1'!H:H,"CA",'Planificación 2026-1'!I:I,"&lt;3")</f>
        <v>0</v>
      </c>
      <c r="CU499" s="109">
        <f>SUMIFS('Planificación 2026-1'!R:R,'Planificación 2026-1'!W:W,C499,'Planificación 2026-1'!H:H,"DE",'Planificación 2026-1'!I:I,"&lt;3")</f>
        <v>0</v>
      </c>
      <c r="CV499" s="109">
        <f>SUMIFS('Planificación 2026-1'!R:R,'Planificación 2026-1'!W:W,C499,'Planificación 2026-1'!H:H,"OB",'Planificación 2026-1'!I:I,"&lt;3")</f>
        <v>0</v>
      </c>
      <c r="CW499" s="109">
        <f>SUMIFS('Planificación 2026-1'!R:R,'Planificación 2026-1'!W:W,C499,'Planificación 2026-1'!H:H,"MH",'Planificación 2026-1'!I:I,"&lt;3")</f>
        <v>0</v>
      </c>
      <c r="CX499" s="109">
        <f>SUMIFS('Planificación 2026-1'!R:R,'Planificación 2026-1'!W:W,C499,'Planificación 2026-1'!H:H,"IC",'Planificación 2026-1'!I:I,"&lt;3")</f>
        <v>0</v>
      </c>
      <c r="CY499" s="109">
        <f>SUMIFS('Planificación 2026-1'!R:R,'Planificación 2026-1'!W:W,C499,'Planificación 2026-1'!H:H,"AR",'Planificación 2026-1'!I:I,"&lt;3")</f>
        <v>0</v>
      </c>
      <c r="CZ499" s="109">
        <f>SUMIFS('Planificación 2026-1'!R:R,'Planificación 2026-1'!W:W,C499,'Planificación 2026-1'!H:H,"T1",'Planificación 2026-1'!I:I,"&lt;3")</f>
        <v>0</v>
      </c>
      <c r="DA499" s="109">
        <f>SUMIFS('Planificación 2026-1'!R:R,'Planificación 2026-1'!W:W,C499,'Planificación 2026-1'!H:H,"T3",'Planificación 2026-1'!I:I,"&lt;3")</f>
        <v>0</v>
      </c>
      <c r="DB499" s="109">
        <f>SUMIFS('Planificación 2026-1'!R:R,'Planificación 2026-1'!W:W,C499,'Planificación 2026-1'!H:H,"T2",'Planificación 2026-1'!I:I,"&lt;3")</f>
        <v>0</v>
      </c>
      <c r="DC499" s="109">
        <f>SUMIFS('Planificación 2026-1'!R:R,'Planificación 2026-1'!W:W,C499,'Planificación 2026-1'!H:H,"AE",'Planificación 2026-1'!I:I,"&lt;3")</f>
        <v>0</v>
      </c>
      <c r="DD499" s="109">
        <f>SUMIFS('Planificación 2026-1'!R:R,'Planificación 2026-1'!W:W,C499,'Planificación 2026-1'!H:H,"T4",'Planificación 2026-1'!I:I,"&lt;3")</f>
        <v>0</v>
      </c>
      <c r="DE499" s="108" t="str">
        <f t="shared" si="72"/>
        <v>P06</v>
      </c>
      <c r="DF499" s="41">
        <f>IF(C499="","",SUMIFS('Planificación 2026-1'!R:R,'Planificación 2026-1'!W:W,C499,'Planificación 2026-1'!F:F,"PRINCIPAL",'Planificación 2026-1'!X:X,"VIRTUAL"))</f>
        <v>0</v>
      </c>
      <c r="DG499" s="41">
        <f>IF(C499="","",SUMIFS('Planificación 2026-1'!R:R,'Planificación 2026-1'!W:W,C499,'Planificación 2026-1'!F:F,"PRINCIPAL",'Planificación 2026-1'!X:X,"PRESENCIAL"))</f>
        <v>6</v>
      </c>
      <c r="DH499" s="41">
        <f>IF(C499="","",SUMIFS('Planificación 2026-1'!R:R,'Planificación 2026-1'!W:W,C499,'Planificación 2026-1'!F:F,"PRINCIPAL",'Planificación 2026-1'!X:X,"HIBRIDO PRESENCIAL"))</f>
        <v>7</v>
      </c>
      <c r="DI499" s="108" t="str">
        <f t="shared" si="73"/>
        <v/>
      </c>
      <c r="DJ499" s="108">
        <f>IF(C499="","",SUMIFS('Planificación 2026-1'!R:R,'Planificación 2026-1'!W:W,C499,'Planificación 2026-1'!F:F,"FILIAL",'Planificación 2026-1'!X:X,"VIRTUAL"))</f>
        <v>0</v>
      </c>
      <c r="DK499" s="110">
        <f>IF(C499="","",SUMIFS('Planificación 2026-1'!R:R,'Planificación 2026-1'!W:W,C499,'Planificación 2026-1'!F:F,"FILIAL",'Planificación 2026-1'!X:X,"PRESENCIAL"))</f>
        <v>0</v>
      </c>
      <c r="DL499" s="61">
        <f>IF(C499="","",SUMIFS('Planificación 2026-1'!R:R,'Planificación 2026-1'!W:W,C499,'Planificación 2026-1'!F:F,"FILIAL",'Planificación 2026-1'!X:X,"HIBRIDO PRESENCIAL"))</f>
        <v>0</v>
      </c>
      <c r="DM499" s="111" t="str">
        <f t="shared" si="74"/>
        <v/>
      </c>
      <c r="DN499" s="108">
        <f>IF(C499="","",SUMIFS('Planificación 2026-1'!R:R,'Planificación 2026-1'!W:W,C499,'Planificación 2026-1'!F:F,"SUNAMPE",'Planificación 2026-1'!X:X,"VIRTUAL"))</f>
        <v>0</v>
      </c>
      <c r="DO499" s="61">
        <f>IF(C499="","",SUMIFS('Planificación 2026-1'!R:R,'Planificación 2026-1'!W:W,C499,'Planificación 2026-1'!F:F,"SUNAMPE",'Planificación 2026-1'!X:X,"PRESENCIAL"))</f>
        <v>0</v>
      </c>
      <c r="DP499" s="111" t="str">
        <f t="shared" si="75"/>
        <v/>
      </c>
      <c r="DQ499" s="108">
        <f>IF(C499="","",SUMIFS('Planificación 2026-1'!R:R,'Planificación 2026-1'!W:W,C499,'Planificación 2026-1'!F:F,"HUAURA",'Planificación 2026-1'!X:X,"VIRTUAL"))</f>
        <v>0</v>
      </c>
      <c r="DR499" s="61">
        <f>IF(C499="","",SUMIFS('Planificación 2026-1'!R:R,'Planificación 2026-1'!W:W,C499,'Planificación 2026-1'!F:F,"HUAURA",'Planificación 2026-1'!X:X,"PRESENCIAL"))</f>
        <v>0</v>
      </c>
      <c r="DS499" s="76">
        <f>SUMIFS('Planificación 2026-1'!R:R,'Planificación 2026-1'!W:W,C499,'Planificación 2026-1'!F:F,"PRINCIPAL",'Planificación 2026-1'!X:X,"VIRTUAL",'Planificación 2026-1'!I:I,"&gt;2")</f>
        <v>0</v>
      </c>
      <c r="DT499" s="76">
        <f>SUMIFS('Planificación 2026-1'!R:R,'Planificación 2026-1'!W:W,C499,'Planificación 2026-1'!F:F,"PRINCIPAL",'Planificación 2026-1'!X:X,"&lt;&gt;VIRTUAL",'Planificación 2026-1'!I:I,"&gt;2")</f>
        <v>19</v>
      </c>
      <c r="DU499" s="76">
        <f>SUMIFS('Planificación 2026-1'!R:R,'Planificación 2026-1'!W:W,C499,'Planificación 2026-1'!F:F,"SUNAMPE",'Planificación 2026-1'!X:X,"VIRTUAL",'Planificación 2026-1'!I:I,"&gt;2")</f>
        <v>0</v>
      </c>
      <c r="DV499" s="76">
        <f>SUMIFS('Planificación 2026-1'!R:R,'Planificación 2026-1'!W:W,C499,'Planificación 2026-1'!F:F,"SUNAMPE",'Planificación 2026-1'!X:X,"&lt;&gt;VIRTUAL",'Planificación 2026-1'!I:I,"&gt;2")</f>
        <v>0</v>
      </c>
      <c r="DW499" s="76">
        <f>SUMIFS('Planificación 2026-1'!R:R,'Planificación 2026-1'!W:W,C499,'Planificación 2026-1'!F:F,"FILIAL",'Planificación 2026-1'!X:X,"VIRTUAL",'Planificación 2026-1'!I:I,"&gt;2")</f>
        <v>0</v>
      </c>
      <c r="DX499" s="76">
        <f>SUMIFS('Planificación 2026-1'!R:R,'Planificación 2026-1'!W:W,C499,'Planificación 2026-1'!F:F,"FILIAL",'Planificación 2026-1'!X:X,"&lt;&gt;VIRTUAL",'Planificación 2026-1'!I:I,"&gt;2")</f>
        <v>0</v>
      </c>
      <c r="DY499" s="76">
        <f>SUMIFS('Planificación 2026-1'!R:R,'Planificación 2026-1'!W:W,C499,'Planificación 2026-1'!F:F,"PORUMA",'Planificación 2026-1'!X:X,"VIRTUAL",'Planificación 2026-1'!I:I,"&gt;2")</f>
        <v>0</v>
      </c>
      <c r="DZ499" s="76">
        <f>SUMIFS('Planificación 2026-1'!R:R,'Planificación 2026-1'!W:W,C499,'Planificación 2026-1'!F:F,"PORUMA",'Planificación 2026-1'!X:X,"&lt;&gt;VIRTUAL",'Planificación 2026-1'!I:I,"&gt;2")</f>
        <v>0</v>
      </c>
      <c r="EA499" s="76">
        <f>SUMIFS('Planificación 2026-1'!R:R,'Planificación 2026-1'!W:W,C499,'Planificación 2026-1'!F:F,"HUAURA",'Planificación 2026-1'!X:X,"VIRTUAL",'Planificación 2026-1'!I:I,"&gt;2")</f>
        <v>0</v>
      </c>
      <c r="EB499" s="76">
        <f>SUMIFS('Planificación 2026-1'!R:R,'Planificación 2026-1'!W:W,C499,'Planificación 2026-1'!F:F,"HUAURA",'Planificación 2026-1'!X:X,"&lt;&gt;VIRTUAL",'Planificación 2026-1'!I:I,"&gt;2")</f>
        <v>0</v>
      </c>
      <c r="EC499" s="76">
        <f>SUMIFS('Planificación 2026-1'!R:R,'Planificación 2026-1'!W:W,C499,'Planificación 2026-1'!F:F,"PRINCIPAL",'Planificación 2026-1'!X:X,"VIRTUAL",'Planificación 2026-1'!I:I,"&lt;3")</f>
        <v>0</v>
      </c>
      <c r="ED499" s="76">
        <f>SUMIFS('Planificación 2026-1'!R:R,'Planificación 2026-1'!W:W,C499,'Planificación 2026-1'!F:F,"PRINCIPAL",'Planificación 2026-1'!X:X,"&lt;&gt;VIRTUAL",'Planificación 2026-1'!I:I,"&lt;3")</f>
        <v>0</v>
      </c>
      <c r="EE499" s="76">
        <f>SUMIFS('Planificación 2026-1'!R:R,'Planificación 2026-1'!W:W,C499,'Planificación 2026-1'!F:F,"SUNAMPE",'Planificación 2026-1'!X:X,"VIRTUAL",'Planificación 2026-1'!I:I,"&lt;3")</f>
        <v>0</v>
      </c>
      <c r="EF499" s="76">
        <f>SUMIFS('Planificación 2026-1'!R:R,'Planificación 2026-1'!W:W,C499,'Planificación 2026-1'!F:F,"SUNAMPE",'Planificación 2026-1'!X:X,"&lt;&gt;VIRTUAL",'Planificación 2026-1'!I:I,"&lt;3")</f>
        <v>0</v>
      </c>
      <c r="EG499" s="76">
        <f>SUMIFS('Planificación 2026-1'!R:R,'Planificación 2026-1'!W:W,C499,'Planificación 2026-1'!F:F,"FILIAL",'Planificación 2026-1'!X:X,"VIRTUAL",'Planificación 2026-1'!I:I,"&lt;3")</f>
        <v>0</v>
      </c>
      <c r="EH499" s="76">
        <f>SUMIFS('Planificación 2026-1'!R:R,'Planificación 2026-1'!W:W,C499,'Planificación 2026-1'!F:F,"FILIAL",'Planificación 2026-1'!X:X,"&lt;&gt;VIRTUAL",'Planificación 2026-1'!I:I,"&lt;3")</f>
        <v>0</v>
      </c>
      <c r="EI499" s="76">
        <f>SUMIFS('Planificación 2026-1'!R:R,'Planificación 2026-1'!W:W,C499,'Planificación 2026-1'!F:F,"PORUMA",'Planificación 2026-1'!X:X,"VIRTUAL",'Planificación 2026-1'!I:I,"&lt;3")</f>
        <v>0</v>
      </c>
      <c r="EJ499" s="76">
        <f>SUMIFS('Planificación 2026-1'!R:R,'Planificación 2026-1'!W:W,C499,'Planificación 2026-1'!F:F,"PORUMA",'Planificación 2026-1'!X:X,"&lt;&gt;VIRTUAL",'Planificación 2026-1'!I:I,"&lt;3")</f>
        <v>0</v>
      </c>
      <c r="EK499" s="76">
        <f>SUMIFS('Planificación 2026-1'!R:R,'Planificación 2026-1'!W:W,C499,'Planificación 2026-1'!F:F,"HUAURA",'Planificación 2026-1'!X:X,"VIRTUAL",'Planificación 2026-1'!I:I,"&lt;3")</f>
        <v>0</v>
      </c>
      <c r="EL499" s="76">
        <f>SUMIFS('Planificación 2026-1'!R:R,'Planificación 2026-1'!W:W,C499,'Planificación 2026-1'!F:F,"HUAURA",'Planificación 2026-1'!X:X,"&lt;&gt;VIRTUAL",'Planificación 2026-1'!I:I,"&lt;3")</f>
        <v>0</v>
      </c>
      <c r="EM499" s="76"/>
      <c r="EN499" s="76">
        <f t="shared" si="68"/>
        <v>0</v>
      </c>
      <c r="EO499" s="76">
        <f t="shared" si="69"/>
        <v>19</v>
      </c>
      <c r="EP499" s="76" t="b">
        <f t="shared" si="70"/>
        <v>1</v>
      </c>
      <c r="EQ499" s="76" t="str">
        <f t="shared" si="71"/>
        <v>SEDE</v>
      </c>
      <c r="ER499" s="76" t="str">
        <f t="shared" si="76"/>
        <v>PRESENCIAL</v>
      </c>
    </row>
    <row r="500" spans="1:148" hidden="1">
      <c r="A500" s="83" t="s">
        <v>285</v>
      </c>
      <c r="B500" s="119">
        <v>497</v>
      </c>
      <c r="C500" s="115" t="s">
        <v>675</v>
      </c>
      <c r="D500" s="112">
        <f>SUMIF('Planificación 2026-1'!W:W,C500,'Planificación 2026-1'!R:R)</f>
        <v>0</v>
      </c>
      <c r="E500" s="114" t="s">
        <v>170</v>
      </c>
      <c r="F500" s="115" t="s">
        <v>171</v>
      </c>
      <c r="G500" s="115" t="s">
        <v>285</v>
      </c>
      <c r="H500" s="115" t="s">
        <v>285</v>
      </c>
      <c r="I500" s="107" t="str">
        <f>IF(SUM(COUNTIFS('Planificación 2026-1'!F:F,"PRINCIPAL",'Planificación 2026-1'!W:W,C500,'Planificación 2026-1'!H:H,"AF"))&gt;0,"P01"," ")</f>
        <v xml:space="preserve"> </v>
      </c>
      <c r="J500" s="108" t="str">
        <f>IF(SUM(COUNTIFS('Planificación 2026-1'!F:F,"PRINCIPAL",'Planificación 2026-1'!W:W,C500,'Planificación 2026-1'!H:H,"EN"))&gt;0,"P02"," ")</f>
        <v xml:space="preserve"> </v>
      </c>
      <c r="K500" s="108" t="str">
        <f>IF(SUM(COUNTIFS('Planificación 2026-1'!F:F,"PRINCIPAL",'Planificación 2026-1'!W:W,C500,'Planificación 2026-1'!H:H,"IS"))&gt;0,"P03"," ")</f>
        <v xml:space="preserve"> </v>
      </c>
      <c r="L500" s="108" t="str">
        <f>IF(SUM(COUNTIFS('Planificación 2026-1'!F:F,"PRINCIPAL",'Planificación 2026-1'!W:W,C500,'Planificación 2026-1'!H:H,"PS"))&gt;0,"P04"," ")</f>
        <v xml:space="preserve"> </v>
      </c>
      <c r="M500" s="108"/>
      <c r="N500" s="108" t="str">
        <f>IF(SUM(COUNTIFS('Planificación 2026-1'!F:F,"PRINCIPAL",'Planificación 2026-1'!W:W,C500,'Planificación 2026-1'!H:H,"IN"))&gt;0,"P06"," ")</f>
        <v xml:space="preserve"> </v>
      </c>
      <c r="O500" s="108" t="str">
        <f>IF(SUM(COUNTIFS('Planificación 2026-1'!F:F,"PRINCIPAL",'Planificación 2026-1'!W:W,C500,'Planificación 2026-1'!H:H,"CA"))&gt;0,"P07"," ")</f>
        <v xml:space="preserve"> </v>
      </c>
      <c r="P500" s="108" t="str">
        <f>IF(SUM(COUNTIFS('Planificación 2026-1'!F:F,"PRINCIPAL",'Planificación 2026-1'!W:W,C500,'Planificación 2026-1'!H:H,"DE"))&gt;0,"P08"," ")</f>
        <v xml:space="preserve"> </v>
      </c>
      <c r="Q500" s="108" t="str">
        <f>IF(SUM(COUNTIFS('Planificación 2026-1'!F:F,"PRINCIPAL",'Planificación 2026-1'!W:W,C500,'Planificación 2026-1'!H:H,"OB"))&gt;0,"P09"," ")</f>
        <v xml:space="preserve"> </v>
      </c>
      <c r="R500" s="108" t="str">
        <f>IF(SUM(COUNTIFS('Planificación 2026-1'!F:F,"PRINCIPAL",'Planificación 2026-1'!W:W,C500,'Planificación 2026-1'!H:H,"MH"))&gt;0,"P31"," ")</f>
        <v xml:space="preserve"> </v>
      </c>
      <c r="S500" s="108" t="str">
        <f>IF(SUM(COUNTIFS('Planificación 2026-1'!F:F,"PRINCIPAL",'Planificación 2026-1'!W:W,C500,'Planificación 2026-1'!H:H,"IC"))&gt;0,"P32"," ")</f>
        <v xml:space="preserve"> </v>
      </c>
      <c r="T500" s="108" t="str">
        <f>IF(SUM(COUNTIFS('Planificación 2026-1'!F:F,"PRINCIPAL",'Planificación 2026-1'!W:W,C500,'Planificación 2026-1'!H:H,"AR"))&gt;0,"P34"," ")</f>
        <v xml:space="preserve"> </v>
      </c>
      <c r="U500" s="108" t="str">
        <f>IF(SUM(COUNTIFS('Planificación 2026-1'!F:F,"PRINCIPAL",'Planificación 2026-1'!W:W,C500,'Planificación 2026-1'!H:H,"T1"))&gt;0,"P35"," ")</f>
        <v xml:space="preserve"> </v>
      </c>
      <c r="V500" s="108" t="str">
        <f>IF(SUM(COUNTIFS('Planificación 2026-1'!F:F,"PRINCIPAL",'Planificación 2026-1'!W:W,C500,'Planificación 2026-1'!H:H,"T3"))&gt;0,"P36"," ")</f>
        <v xml:space="preserve"> </v>
      </c>
      <c r="W500" s="108" t="str">
        <f>IF(SUM(COUNTIFS('Planificación 2026-1'!F:F,"PRINCIPAL",'Planificación 2026-1'!W:W,C500,'Planificación 2026-1'!H:H,"T2"))&gt;0,"P37"," ")</f>
        <v xml:space="preserve"> </v>
      </c>
      <c r="X500" s="108" t="str">
        <f>IF(SUM(COUNTIFS('Planificación 2026-1'!F:F,"PRINCIPAL",'Planificación 2026-1'!W:W,C500,'Planificación 2026-1'!H:H,"AE"))&gt;0,"P38"," ")</f>
        <v xml:space="preserve"> </v>
      </c>
      <c r="Y500" s="108" t="str">
        <f>IF(SUM(COUNTIFS('Planificación 2026-1'!F:F,"PRINCIPAL",'Planificación 2026-1'!W:W,C500,'Planificación 2026-1'!H:H,"T4"))&gt;0,"P55"," ")</f>
        <v xml:space="preserve"> </v>
      </c>
      <c r="Z500" s="108" t="str">
        <f>IF(SUM(COUNTIFS('Planificación 2026-1'!F:F,"FILIAL",'Planificación 2026-1'!W:W,C500,'Planificación 2026-1'!H:H,"AF"))&gt;0," P01"," ")</f>
        <v xml:space="preserve"> </v>
      </c>
      <c r="AA500" s="108" t="str">
        <f>IF(SUM(COUNTIFS('Planificación 2026-1'!F:F,"FILIAL",'Planificación 2026-1'!W:W,C500,'Planificación 2026-1'!H:H,"EN"))&gt;0,"P02"," ")</f>
        <v xml:space="preserve"> </v>
      </c>
      <c r="AB500" s="108" t="str">
        <f>IF(SUM(COUNTIFS('Planificación 2026-1'!F:F,"FILIAL",'Planificación 2026-1'!W:W,C500,'Planificación 2026-1'!H:H,"IS"))&gt;0,"P03"," ")</f>
        <v xml:space="preserve"> </v>
      </c>
      <c r="AC500" s="108" t="str">
        <f>IF(SUM(COUNTIFS('Planificación 2026-1'!F:F,"FILIAL",'Planificación 2026-1'!W:W,C500,'Planificación 2026-1'!H:H,"PS"))&gt;0,"P04"," ")</f>
        <v xml:space="preserve"> </v>
      </c>
      <c r="AD500" s="108"/>
      <c r="AE500" s="108" t="str">
        <f>IF(SUM(COUNTIFS('Planificación 2026-1'!F:F,"FILIAL",'Planificación 2026-1'!W:W,C500,'Planificación 2026-1'!H:H,"IN"))&gt;0,"P06"," ")</f>
        <v xml:space="preserve"> </v>
      </c>
      <c r="AF500" s="108" t="str">
        <f>IF(SUM(COUNTIFS('Planificación 2026-1'!F:F,"FILIAL",'Planificación 2026-1'!W:W,C500,'Planificación 2026-1'!H:H,"CA"))&gt;0,"P07"," ")</f>
        <v xml:space="preserve"> </v>
      </c>
      <c r="AG500" s="108" t="str">
        <f>IF(SUM(COUNTIFS('Planificación 2026-1'!F:F,"FILIAL",'Planificación 2026-1'!W:W,C500,'Planificación 2026-1'!H:H,"DE"))&gt;0,"P08"," ")</f>
        <v xml:space="preserve"> </v>
      </c>
      <c r="AH500" s="108" t="str">
        <f>IF(SUM(COUNTIFS('Planificación 2026-1'!F:F,"FILIAL",'Planificación 2026-1'!W:W,C500,'Planificación 2026-1'!H:H,"OB"))&gt;0,"P09"," ")</f>
        <v xml:space="preserve"> </v>
      </c>
      <c r="AI500" s="108" t="str">
        <f>IF(SUM(COUNTIFS('Planificación 2026-1'!F:F,"FILIAL",'Planificación 2026-1'!W:W,C500,'Planificación 2026-1'!H:H,"MH"))&gt;0,"P31"," ")</f>
        <v xml:space="preserve"> </v>
      </c>
      <c r="AJ500" s="108" t="str">
        <f>IF(SUM(COUNTIFS('Planificación 2026-1'!F:F,"FILIAL",'Planificación 2026-1'!W:W,C500,'Planificación 2026-1'!H:H,"IC"))&gt;0,"P32"," ")</f>
        <v xml:space="preserve"> </v>
      </c>
      <c r="AK500" s="108" t="str">
        <f>IF(SUM(COUNTIFS('Planificación 2026-1'!F:F,"FILIAL",'Planificación 2026-1'!W:W,C500,'Planificación 2026-1'!H:H,"AR"))&gt;0,"P34"," ")</f>
        <v xml:space="preserve"> </v>
      </c>
      <c r="AL500" s="108" t="str">
        <f>IF(SUM(COUNTIFS('Planificación 2026-1'!F:F,"FILIAL",'Planificación 2026-1'!W:W,C500,'Planificación 2026-1'!H:H,"T1"))&gt;0,"P35"," ")</f>
        <v xml:space="preserve"> </v>
      </c>
      <c r="AM500" s="108" t="str">
        <f>IF(SUM(COUNTIFS('Planificación 2026-1'!F:F,"FILIAL",'Planificación 2026-1'!W:W,C500,'Planificación 2026-1'!H:H,"T3"))&gt;0,"P36"," ")</f>
        <v xml:space="preserve"> </v>
      </c>
      <c r="AN500" s="108" t="str">
        <f>IF(SUM(COUNTIFS('Planificación 2026-1'!F:F,"FILIAL",'Planificación 2026-1'!W:W,C500,'Planificación 2026-1'!H:H,"T2"))&gt;0,"P37"," ")</f>
        <v xml:space="preserve"> </v>
      </c>
      <c r="AO500" s="108" t="str">
        <f>IF(SUM(COUNTIFS('Planificación 2026-1'!F:F,"FILIAL",'Planificación 2026-1'!W:W,C500,'Planificación 2026-1'!H:H,"AE"))&gt;0,"P38"," ")</f>
        <v xml:space="preserve"> </v>
      </c>
      <c r="AP500" s="108" t="str">
        <f>IF(SUM(COUNTIFS('Planificación 2026-1'!F:F,"FILIAL",'Planificación 2026-1'!W:W,C500,'Planificación 2026-1'!H:H,"T4"))&gt;0,"P55"," ")</f>
        <v xml:space="preserve"> </v>
      </c>
      <c r="AQ500" s="108" t="str">
        <f>IF(SUM(COUNTIFS('Planificación 2026-1'!F:F,"SUNAMPE",'Planificación 2026-1'!W:W,C500,'Planificación 2026-1'!H:H,"AF"))&gt;0," P01"," ")</f>
        <v xml:space="preserve"> </v>
      </c>
      <c r="AR500" s="108" t="str">
        <f>IF(SUM(COUNTIFS('Planificación 2026-1'!F:F,"SUNAMPE",'Planificación 2026-1'!W:W,C500,'Planificación 2026-1'!H:H,"EN"))&gt;0,"P02"," ")</f>
        <v xml:space="preserve"> </v>
      </c>
      <c r="AS500" s="108" t="str">
        <f>IF(SUM(COUNTIFS('Planificación 2026-1'!F:F,"SUNAMPE",'Planificación 2026-1'!W:W,C500,'Planificación 2026-1'!H:H,"IS"))&gt;0,"P03"," ")</f>
        <v xml:space="preserve"> </v>
      </c>
      <c r="AT500" s="108" t="str">
        <f>IF(SUM(COUNTIFS('Planificación 2026-1'!F:F,"SUNAMPE",'Planificación 2026-1'!W:W,C500,'Planificación 2026-1'!H:H,"PS"))&gt;0,"P04"," ")</f>
        <v xml:space="preserve"> </v>
      </c>
      <c r="AU500" s="108"/>
      <c r="AV500" s="108" t="str">
        <f>IF(SUM(COUNTIFS('Planificación 2026-1'!F:F,"SUNAMPE",'Planificación 2026-1'!W:W,C500,'Planificación 2026-1'!H:H,"IN"))&gt;0,"P06"," ")</f>
        <v xml:space="preserve"> </v>
      </c>
      <c r="AW500" s="108" t="str">
        <f>IF(SUM(COUNTIFS('Planificación 2026-1'!F:F,"SUNAMPE",'Planificación 2026-1'!W:W,C500,'Planificación 2026-1'!H:H,"CA"))&gt;0,"P07"," ")</f>
        <v xml:space="preserve"> </v>
      </c>
      <c r="AX500" s="108" t="str">
        <f>IF(SUM(COUNTIFS('Planificación 2026-1'!F:F,"SUNAMPE",'Planificación 2026-1'!W:W,C500,'Planificación 2026-1'!H:H,"DE"))&gt;0,"P08"," ")</f>
        <v xml:space="preserve"> </v>
      </c>
      <c r="AY500" s="108" t="str">
        <f>IF(SUM(COUNTIFS('Planificación 2026-1'!F:F,"SUNAMPE",'Planificación 2026-1'!W:W,C500,'Planificación 2026-1'!H:H,"OB"))&gt;0,"P09"," ")</f>
        <v xml:space="preserve"> </v>
      </c>
      <c r="AZ500" s="108" t="str">
        <f>IF(SUM(COUNTIFS('Planificación 2026-1'!F:F,"SUNAMPE",'Planificación 2026-1'!W:W,C500,'Planificación 2026-1'!H:H,"MH"))&gt;0,"P31"," ")</f>
        <v xml:space="preserve"> </v>
      </c>
      <c r="BA500" s="108" t="str">
        <f>IF(SUM(COUNTIFS('Planificación 2026-1'!F:F,"SUNAMPE",'Planificación 2026-1'!W:W,C500,'Planificación 2026-1'!H:H,"IC"))&gt;0,"P32"," ")</f>
        <v xml:space="preserve"> </v>
      </c>
      <c r="BB500" s="108" t="str">
        <f>IF(SUM(COUNTIFS('Planificación 2026-1'!F:F,"SUNAMPE",'Planificación 2026-1'!W:W,C500,'Planificación 2026-1'!H:H,"AR"))&gt;0,"P34"," ")</f>
        <v xml:space="preserve"> </v>
      </c>
      <c r="BC500" s="108" t="str">
        <f>IF(SUM(COUNTIFS('Planificación 2026-1'!F:F,"SUNAMPE",'Planificación 2026-1'!W:W,C500,'Planificación 2026-1'!H:H,"T1"))&gt;0,"P35"," ")</f>
        <v xml:space="preserve"> </v>
      </c>
      <c r="BD500" s="108" t="str">
        <f>IF(SUM(COUNTIFS('Planificación 2026-1'!F:F,"SUNAMPE",'Planificación 2026-1'!W:W,C500,'Planificación 2026-1'!H:H,"T3"))&gt;0,"P36"," ")</f>
        <v xml:space="preserve"> </v>
      </c>
      <c r="BE500" s="108" t="str">
        <f>IF(SUM(COUNTIFS('Planificación 2026-1'!F:F,"SUNAMPE",'Planificación 2026-1'!W:W,C500,'Planificación 2026-1'!H:H,"T2"))&gt;0,"P37"," ")</f>
        <v xml:space="preserve"> </v>
      </c>
      <c r="BF500" s="108" t="str">
        <f>IF(SUM(COUNTIFS('Planificación 2026-1'!F:F,"SUNAMPE",'Planificación 2026-1'!W:W,C500,'Planificación 2026-1'!H:H,"AE"))&gt;0,"P38"," ")</f>
        <v xml:space="preserve"> </v>
      </c>
      <c r="BG500" s="108" t="str">
        <f>IF(SUM(COUNTIFS('Planificación 2026-1'!F:F,"SUNAMPE",'Planificación 2026-1'!W:W,C500,'Planificación 2026-1'!H:H,"T4"))&gt;0,"P55"," ")</f>
        <v xml:space="preserve"> </v>
      </c>
      <c r="BH500" s="108" t="str">
        <f>IF(SUM(COUNTIFS('Planificación 2026-1'!F:F,"HUAURA",'Planificación 2026-1'!W:W,C500,'Planificación 2026-1'!H:H,"AF"))&gt;0," P01"," ")</f>
        <v xml:space="preserve"> </v>
      </c>
      <c r="BI500" s="108" t="str">
        <f>IF(SUM(COUNTIFS('Planificación 2026-1'!F:F,"HUAURA",'Planificación 2026-1'!W:W,C500,'Planificación 2026-1'!H:H,"EN"))&gt;0,"P02"," ")</f>
        <v xml:space="preserve"> </v>
      </c>
      <c r="BJ500" s="108" t="str">
        <f>IF(SUM(COUNTIFS('Planificación 2026-1'!F:F,"HUAURA",'Planificación 2026-1'!W:W,C500,'Planificación 2026-1'!H:H,"IS"))&gt;0,"P03"," ")</f>
        <v xml:space="preserve"> </v>
      </c>
      <c r="BK500" s="108" t="str">
        <f>IF(SUM(COUNTIFS('Planificación 2026-1'!F:F,"HUAURA",'Planificación 2026-1'!W:W,C500,'Planificación 2026-1'!H:H,"PS"))&gt;0,"P04"," ")</f>
        <v xml:space="preserve"> </v>
      </c>
      <c r="BL500" s="108"/>
      <c r="BM500" s="108" t="str">
        <f>IF(SUM(COUNTIFS('Planificación 2026-1'!F:F,"HUAURA",'Planificación 2026-1'!W:W,C500,'Planificación 2026-1'!H:H,"IN"))&gt;0,"P06"," ")</f>
        <v xml:space="preserve"> </v>
      </c>
      <c r="BN500" s="108" t="str">
        <f>IF(SUM(COUNTIFS('Planificación 2026-1'!F:F,"HUAURA",'Planificación 2026-1'!W:W,C500,'Planificación 2026-1'!H:H,"CA"))&gt;0,"P07"," ")</f>
        <v xml:space="preserve"> </v>
      </c>
      <c r="BO500" s="108" t="str">
        <f>IF(SUM(COUNTIFS('Planificación 2026-1'!F:F,"HUAURA",'Planificación 2026-1'!W:W,C500,'Planificación 2026-1'!H:H,"DE"))&gt;0,"P08"," ")</f>
        <v xml:space="preserve"> </v>
      </c>
      <c r="BP500" s="108" t="str">
        <f>IF(SUM(COUNTIFS('Planificación 2026-1'!F:F,"HUAURA",'Planificación 2026-1'!W:W,C500,'Planificación 2026-1'!H:H,"OB"))&gt;0,"P09"," ")</f>
        <v xml:space="preserve"> </v>
      </c>
      <c r="BQ500" s="108" t="str">
        <f>IF(SUM(COUNTIFS('Planificación 2026-1'!F:F,"HUAURA",'Planificación 2026-1'!W:W,C500,'Planificación 2026-1'!H:H,"MH"))&gt;0,"P31"," ")</f>
        <v xml:space="preserve"> </v>
      </c>
      <c r="BR500" s="108" t="str">
        <f>IF(SUM(COUNTIFS('Planificación 2026-1'!F:F,"HUAURA",'Planificación 2026-1'!W:W,C500,'Planificación 2026-1'!H:H,"IC"))&gt;0,"P32"," ")</f>
        <v xml:space="preserve"> </v>
      </c>
      <c r="BS500" s="108" t="str">
        <f>IF(SUM(COUNTIFS('Planificación 2026-1'!F:F,"HUAURA",'Planificación 2026-1'!W:W,C500,'Planificación 2026-1'!H:H,"AR"))&gt;0,"P34"," ")</f>
        <v xml:space="preserve"> </v>
      </c>
      <c r="BT500" s="108" t="str">
        <f>IF(SUM(COUNTIFS('Planificación 2026-1'!F:F,"HUAURA",'Planificación 2026-1'!W:W,C500,'Planificación 2026-1'!H:H,"T1"))&gt;0,"P35"," ")</f>
        <v xml:space="preserve"> </v>
      </c>
      <c r="BU500" s="108" t="str">
        <f>IF(SUM(COUNTIFS('Planificación 2026-1'!F:F,"HUAURA",'Planificación 2026-1'!W:W,C500,'Planificación 2026-1'!H:H,"T3"))&gt;0,"P36"," ")</f>
        <v xml:space="preserve"> </v>
      </c>
      <c r="BV500" s="108" t="str">
        <f>IF(SUM(COUNTIFS('Planificación 2026-1'!F:F,"HUAURA",'Planificación 2026-1'!W:W,C500,'Planificación 2026-1'!H:H,"T2"))&gt;0,"P37"," ")</f>
        <v xml:space="preserve"> </v>
      </c>
      <c r="BW500" s="108" t="str">
        <f>IF(SUM(COUNTIFS('Planificación 2026-1'!F:F,"HUAURA",'Planificación 2026-1'!W:W,C500,'Planificación 2026-1'!H:H,"AE"))&gt;0,"P38"," ")</f>
        <v xml:space="preserve"> </v>
      </c>
      <c r="BX500" s="108" t="str">
        <f>IF(SUM(COUNTIFS('Planificación 2026-1'!F:F,"HUAURA",'Planificación 2026-1'!W:W,C500,'Planificación 2026-1'!H:H,"T4"))&gt;0,"P55"," ")</f>
        <v xml:space="preserve"> </v>
      </c>
      <c r="BY500" s="109">
        <f>SUMIFS('Planificación 2026-1'!R:R,'Planificación 2026-1'!W:W,C500,'Planificación 2026-1'!H:H,"AF",'Planificación 2026-1'!I:I,"&gt;2")</f>
        <v>0</v>
      </c>
      <c r="BZ500" s="109">
        <f>SUMIFS('Planificación 2026-1'!R:R,'Planificación 2026-1'!W:W,C500,'Planificación 2026-1'!H:H,"EN",'Planificación 2026-1'!I:I,"&gt;2")</f>
        <v>0</v>
      </c>
      <c r="CA500" s="109">
        <f>SUMIFS('Planificación 2026-1'!R:R,'Planificación 2026-1'!W:W,C500,'Planificación 2026-1'!H:H,"IS",'Planificación 2026-1'!I:I,"&gt;2")</f>
        <v>0</v>
      </c>
      <c r="CB500" s="109">
        <f>SUMIFS('Planificación 2026-1'!R:R,'Planificación 2026-1'!W:W,C500,'Planificación 2026-1'!H:H,"PS",'Planificación 2026-1'!I:I,"&gt;2")</f>
        <v>0</v>
      </c>
      <c r="CC500" s="109">
        <f>SUMIFS('Planificación 2026-1'!R:R,'Planificación 2026-1'!W:W,C500,'Planificación 2026-1'!H:H,"IN",'Planificación 2026-1'!I:I,"&gt;2")</f>
        <v>0</v>
      </c>
      <c r="CD500" s="109">
        <f>SUMIFS('Planificación 2026-1'!R:R,'Planificación 2026-1'!W:W,C500,'Planificación 2026-1'!H:H,"CA",'Planificación 2026-1'!I:I,"&gt;2")</f>
        <v>0</v>
      </c>
      <c r="CE500" s="109">
        <f>SUMIFS('Planificación 2026-1'!R:R,'Planificación 2026-1'!W:W,C500,'Planificación 2026-1'!H:H,"DE",'Planificación 2026-1'!I:I,"&gt;2")</f>
        <v>0</v>
      </c>
      <c r="CF500" s="109">
        <f>SUMIFS('Planificación 2026-1'!R:R,'Planificación 2026-1'!W:W,C500,'Planificación 2026-1'!H:H,"OB",'Planificación 2026-1'!I:I,"&gt;2")</f>
        <v>0</v>
      </c>
      <c r="CG500" s="109">
        <f>SUMIFS('Planificación 2026-1'!R:R,'Planificación 2026-1'!W:W,C500,'Planificación 2026-1'!H:H,"MH",'Planificación 2026-1'!I:I,"&gt;2")</f>
        <v>0</v>
      </c>
      <c r="CH500" s="109">
        <f>SUMIFS('Planificación 2026-1'!R:R,'Planificación 2026-1'!W:W,C500,'Planificación 2026-1'!H:H,"IC",'Planificación 2026-1'!I:I,"&gt;2")</f>
        <v>0</v>
      </c>
      <c r="CI500" s="109">
        <f>SUMIFS('Planificación 2026-1'!R:R,'Planificación 2026-1'!W:W,C500,'Planificación 2026-1'!H:H,"AR",'Planificación 2026-1'!I:I,"&gt;2")</f>
        <v>0</v>
      </c>
      <c r="CJ500" s="109">
        <f>SUMIFS('Planificación 2026-1'!R:R,'Planificación 2026-1'!W:W,C500,'Planificación 2026-1'!H:H,"T1",'Planificación 2026-1'!I:I,"&gt;2")</f>
        <v>0</v>
      </c>
      <c r="CK500" s="109">
        <f>SUMIFS('Planificación 2026-1'!R:R,'Planificación 2026-1'!W:W,C500,'Planificación 2026-1'!H:H,"T3",'Planificación 2026-1'!I:I,"&gt;2")</f>
        <v>0</v>
      </c>
      <c r="CL500" s="109">
        <f>SUMIFS('Planificación 2026-1'!R:R,'Planificación 2026-1'!W:W,C500,'Planificación 2026-1'!H:H,"T2",'Planificación 2026-1'!I:I,"&gt;2")</f>
        <v>0</v>
      </c>
      <c r="CM500" s="109">
        <f>SUMIFS('Planificación 2026-1'!R:R,'Planificación 2026-1'!W:W,C500,'Planificación 2026-1'!H:H,"AE",'Planificación 2026-1'!I:I,"&gt;2")</f>
        <v>0</v>
      </c>
      <c r="CN500" s="109">
        <f>SUMIFS('Planificación 2026-1'!R:R,'Planificación 2026-1'!W:W,C500,'Planificación 2026-1'!H:H,"T4",'Planificación 2026-1'!I:I,"&gt;2")</f>
        <v>0</v>
      </c>
      <c r="CO500" s="109">
        <f>SUMIFS('Planificación 2026-1'!R:R,'Planificación 2026-1'!W:W,C500,'Planificación 2026-1'!H:H,"AF",'Planificación 2026-1'!I:I,"&lt;3")</f>
        <v>0</v>
      </c>
      <c r="CP500" s="109">
        <f>SUMIFS('Planificación 2026-1'!R:R,'Planificación 2026-1'!W:W,C500,'Planificación 2026-1'!H:H,"EN",'Planificación 2026-1'!I:I,"&lt;3")</f>
        <v>0</v>
      </c>
      <c r="CQ500" s="109">
        <f>SUMIFS('Planificación 2026-1'!R:R,'Planificación 2026-1'!W:W,C500,'Planificación 2026-1'!H:H,"IS",'Planificación 2026-1'!I:I,"&lt;3")</f>
        <v>0</v>
      </c>
      <c r="CR500" s="109">
        <f>SUMIFS('Planificación 2026-1'!R:R,'Planificación 2026-1'!W:W,C500,'Planificación 2026-1'!H:H,"PS",'Planificación 2026-1'!I:I,"&lt;3")</f>
        <v>0</v>
      </c>
      <c r="CS500" s="109">
        <f>SUMIFS('Planificación 2026-1'!R:R,'Planificación 2026-1'!W:W,C500,'Planificación 2026-1'!H:H,"IN",'Planificación 2026-1'!I:I,"&lt;3")</f>
        <v>0</v>
      </c>
      <c r="CT500" s="109">
        <f>SUMIFS('Planificación 2026-1'!R:R,'Planificación 2026-1'!W:W,C500,'Planificación 2026-1'!H:H,"CA",'Planificación 2026-1'!I:I,"&lt;3")</f>
        <v>0</v>
      </c>
      <c r="CU500" s="109">
        <f>SUMIFS('Planificación 2026-1'!R:R,'Planificación 2026-1'!W:W,C500,'Planificación 2026-1'!H:H,"DE",'Planificación 2026-1'!I:I,"&lt;3")</f>
        <v>0</v>
      </c>
      <c r="CV500" s="109">
        <f>SUMIFS('Planificación 2026-1'!R:R,'Planificación 2026-1'!W:W,C500,'Planificación 2026-1'!H:H,"OB",'Planificación 2026-1'!I:I,"&lt;3")</f>
        <v>0</v>
      </c>
      <c r="CW500" s="109">
        <f>SUMIFS('Planificación 2026-1'!R:R,'Planificación 2026-1'!W:W,C500,'Planificación 2026-1'!H:H,"MH",'Planificación 2026-1'!I:I,"&lt;3")</f>
        <v>0</v>
      </c>
      <c r="CX500" s="109">
        <f>SUMIFS('Planificación 2026-1'!R:R,'Planificación 2026-1'!W:W,C500,'Planificación 2026-1'!H:H,"IC",'Planificación 2026-1'!I:I,"&lt;3")</f>
        <v>0</v>
      </c>
      <c r="CY500" s="109">
        <f>SUMIFS('Planificación 2026-1'!R:R,'Planificación 2026-1'!W:W,C500,'Planificación 2026-1'!H:H,"AR",'Planificación 2026-1'!I:I,"&lt;3")</f>
        <v>0</v>
      </c>
      <c r="CZ500" s="109">
        <f>SUMIFS('Planificación 2026-1'!R:R,'Planificación 2026-1'!W:W,C500,'Planificación 2026-1'!H:H,"T1",'Planificación 2026-1'!I:I,"&lt;3")</f>
        <v>0</v>
      </c>
      <c r="DA500" s="109">
        <f>SUMIFS('Planificación 2026-1'!R:R,'Planificación 2026-1'!W:W,C500,'Planificación 2026-1'!H:H,"T3",'Planificación 2026-1'!I:I,"&lt;3")</f>
        <v>0</v>
      </c>
      <c r="DB500" s="109">
        <f>SUMIFS('Planificación 2026-1'!R:R,'Planificación 2026-1'!W:W,C500,'Planificación 2026-1'!H:H,"T2",'Planificación 2026-1'!I:I,"&lt;3")</f>
        <v>0</v>
      </c>
      <c r="DC500" s="109">
        <f>SUMIFS('Planificación 2026-1'!R:R,'Planificación 2026-1'!W:W,C500,'Planificación 2026-1'!H:H,"AE",'Planificación 2026-1'!I:I,"&lt;3")</f>
        <v>0</v>
      </c>
      <c r="DD500" s="109">
        <f>SUMIFS('Planificación 2026-1'!R:R,'Planificación 2026-1'!W:W,C500,'Planificación 2026-1'!H:H,"T4",'Planificación 2026-1'!I:I,"&lt;3")</f>
        <v>0</v>
      </c>
      <c r="DE500" s="108" t="str">
        <f t="shared" si="72"/>
        <v/>
      </c>
      <c r="DF500" s="41">
        <f>IF(C500="","",SUMIFS('Planificación 2026-1'!R:R,'Planificación 2026-1'!W:W,C500,'Planificación 2026-1'!F:F,"PRINCIPAL",'Planificación 2026-1'!X:X,"VIRTUAL"))</f>
        <v>0</v>
      </c>
      <c r="DG500" s="41">
        <f>IF(C500="","",SUMIFS('Planificación 2026-1'!R:R,'Planificación 2026-1'!W:W,C500,'Planificación 2026-1'!F:F,"PRINCIPAL",'Planificación 2026-1'!X:X,"PRESENCIAL"))</f>
        <v>0</v>
      </c>
      <c r="DH500" s="41">
        <f>IF(C500="","",SUMIFS('Planificación 2026-1'!R:R,'Planificación 2026-1'!W:W,C500,'Planificación 2026-1'!F:F,"PRINCIPAL",'Planificación 2026-1'!X:X,"HIBRIDO PRESENCIAL"))</f>
        <v>0</v>
      </c>
      <c r="DI500" s="108" t="str">
        <f t="shared" si="73"/>
        <v/>
      </c>
      <c r="DJ500" s="108">
        <f>IF(C500="","",SUMIFS('Planificación 2026-1'!R:R,'Planificación 2026-1'!W:W,C500,'Planificación 2026-1'!F:F,"FILIAL",'Planificación 2026-1'!X:X,"VIRTUAL"))</f>
        <v>0</v>
      </c>
      <c r="DK500" s="110">
        <f>IF(C500="","",SUMIFS('Planificación 2026-1'!R:R,'Planificación 2026-1'!W:W,C500,'Planificación 2026-1'!F:F,"FILIAL",'Planificación 2026-1'!X:X,"PRESENCIAL"))</f>
        <v>0</v>
      </c>
      <c r="DL500" s="61">
        <f>IF(C500="","",SUMIFS('Planificación 2026-1'!R:R,'Planificación 2026-1'!W:W,C500,'Planificación 2026-1'!F:F,"FILIAL",'Planificación 2026-1'!X:X,"HIBRIDO PRESENCIAL"))</f>
        <v>0</v>
      </c>
      <c r="DM500" s="111" t="str">
        <f t="shared" si="74"/>
        <v/>
      </c>
      <c r="DN500" s="108">
        <f>IF(C500="","",SUMIFS('Planificación 2026-1'!R:R,'Planificación 2026-1'!W:W,C500,'Planificación 2026-1'!F:F,"SUNAMPE",'Planificación 2026-1'!X:X,"VIRTUAL"))</f>
        <v>0</v>
      </c>
      <c r="DO500" s="61">
        <f>IF(C500="","",SUMIFS('Planificación 2026-1'!R:R,'Planificación 2026-1'!W:W,C500,'Planificación 2026-1'!F:F,"SUNAMPE",'Planificación 2026-1'!X:X,"PRESENCIAL"))</f>
        <v>0</v>
      </c>
      <c r="DP500" s="111" t="str">
        <f t="shared" si="75"/>
        <v/>
      </c>
      <c r="DQ500" s="108">
        <f>IF(C500="","",SUMIFS('Planificación 2026-1'!R:R,'Planificación 2026-1'!W:W,C500,'Planificación 2026-1'!F:F,"HUAURA",'Planificación 2026-1'!X:X,"VIRTUAL"))</f>
        <v>0</v>
      </c>
      <c r="DR500" s="61">
        <f>IF(C500="","",SUMIFS('Planificación 2026-1'!R:R,'Planificación 2026-1'!W:W,C500,'Planificación 2026-1'!F:F,"HUAURA",'Planificación 2026-1'!X:X,"PRESENCIAL"))</f>
        <v>0</v>
      </c>
      <c r="DS500" s="76">
        <f>SUMIFS('Planificación 2026-1'!R:R,'Planificación 2026-1'!W:W,C500,'Planificación 2026-1'!F:F,"PRINCIPAL",'Planificación 2026-1'!X:X,"VIRTUAL",'Planificación 2026-1'!I:I,"&gt;2")</f>
        <v>0</v>
      </c>
      <c r="DT500" s="76">
        <f>SUMIFS('Planificación 2026-1'!R:R,'Planificación 2026-1'!W:W,C500,'Planificación 2026-1'!F:F,"PRINCIPAL",'Planificación 2026-1'!X:X,"&lt;&gt;VIRTUAL",'Planificación 2026-1'!I:I,"&gt;2")</f>
        <v>0</v>
      </c>
      <c r="DU500" s="76">
        <f>SUMIFS('Planificación 2026-1'!R:R,'Planificación 2026-1'!W:W,C500,'Planificación 2026-1'!F:F,"SUNAMPE",'Planificación 2026-1'!X:X,"VIRTUAL",'Planificación 2026-1'!I:I,"&gt;2")</f>
        <v>0</v>
      </c>
      <c r="DV500" s="76">
        <f>SUMIFS('Planificación 2026-1'!R:R,'Planificación 2026-1'!W:W,C500,'Planificación 2026-1'!F:F,"SUNAMPE",'Planificación 2026-1'!X:X,"&lt;&gt;VIRTUAL",'Planificación 2026-1'!I:I,"&gt;2")</f>
        <v>0</v>
      </c>
      <c r="DW500" s="76">
        <f>SUMIFS('Planificación 2026-1'!R:R,'Planificación 2026-1'!W:W,C500,'Planificación 2026-1'!F:F,"FILIAL",'Planificación 2026-1'!X:X,"VIRTUAL",'Planificación 2026-1'!I:I,"&gt;2")</f>
        <v>0</v>
      </c>
      <c r="DX500" s="76">
        <f>SUMIFS('Planificación 2026-1'!R:R,'Planificación 2026-1'!W:W,C500,'Planificación 2026-1'!F:F,"FILIAL",'Planificación 2026-1'!X:X,"&lt;&gt;VIRTUAL",'Planificación 2026-1'!I:I,"&gt;2")</f>
        <v>0</v>
      </c>
      <c r="DY500" s="76">
        <f>SUMIFS('Planificación 2026-1'!R:R,'Planificación 2026-1'!W:W,C500,'Planificación 2026-1'!F:F,"PORUMA",'Planificación 2026-1'!X:X,"VIRTUAL",'Planificación 2026-1'!I:I,"&gt;2")</f>
        <v>0</v>
      </c>
      <c r="DZ500" s="76">
        <f>SUMIFS('Planificación 2026-1'!R:R,'Planificación 2026-1'!W:W,C500,'Planificación 2026-1'!F:F,"PORUMA",'Planificación 2026-1'!X:X,"&lt;&gt;VIRTUAL",'Planificación 2026-1'!I:I,"&gt;2")</f>
        <v>0</v>
      </c>
      <c r="EA500" s="76">
        <f>SUMIFS('Planificación 2026-1'!R:R,'Planificación 2026-1'!W:W,C500,'Planificación 2026-1'!F:F,"HUAURA",'Planificación 2026-1'!X:X,"VIRTUAL",'Planificación 2026-1'!I:I,"&gt;2")</f>
        <v>0</v>
      </c>
      <c r="EB500" s="76">
        <f>SUMIFS('Planificación 2026-1'!R:R,'Planificación 2026-1'!W:W,C500,'Planificación 2026-1'!F:F,"HUAURA",'Planificación 2026-1'!X:X,"&lt;&gt;VIRTUAL",'Planificación 2026-1'!I:I,"&gt;2")</f>
        <v>0</v>
      </c>
      <c r="EC500" s="76">
        <f>SUMIFS('Planificación 2026-1'!R:R,'Planificación 2026-1'!W:W,C500,'Planificación 2026-1'!F:F,"PRINCIPAL",'Planificación 2026-1'!X:X,"VIRTUAL",'Planificación 2026-1'!I:I,"&lt;3")</f>
        <v>0</v>
      </c>
      <c r="ED500" s="76">
        <f>SUMIFS('Planificación 2026-1'!R:R,'Planificación 2026-1'!W:W,C500,'Planificación 2026-1'!F:F,"PRINCIPAL",'Planificación 2026-1'!X:X,"&lt;&gt;VIRTUAL",'Planificación 2026-1'!I:I,"&lt;3")</f>
        <v>0</v>
      </c>
      <c r="EE500" s="76">
        <f>SUMIFS('Planificación 2026-1'!R:R,'Planificación 2026-1'!W:W,C500,'Planificación 2026-1'!F:F,"SUNAMPE",'Planificación 2026-1'!X:X,"VIRTUAL",'Planificación 2026-1'!I:I,"&lt;3")</f>
        <v>0</v>
      </c>
      <c r="EF500" s="76">
        <f>SUMIFS('Planificación 2026-1'!R:R,'Planificación 2026-1'!W:W,C500,'Planificación 2026-1'!F:F,"SUNAMPE",'Planificación 2026-1'!X:X,"&lt;&gt;VIRTUAL",'Planificación 2026-1'!I:I,"&lt;3")</f>
        <v>0</v>
      </c>
      <c r="EG500" s="76">
        <f>SUMIFS('Planificación 2026-1'!R:R,'Planificación 2026-1'!W:W,C500,'Planificación 2026-1'!F:F,"FILIAL",'Planificación 2026-1'!X:X,"VIRTUAL",'Planificación 2026-1'!I:I,"&lt;3")</f>
        <v>0</v>
      </c>
      <c r="EH500" s="76">
        <f>SUMIFS('Planificación 2026-1'!R:R,'Planificación 2026-1'!W:W,C500,'Planificación 2026-1'!F:F,"FILIAL",'Planificación 2026-1'!X:X,"&lt;&gt;VIRTUAL",'Planificación 2026-1'!I:I,"&lt;3")</f>
        <v>0</v>
      </c>
      <c r="EI500" s="76">
        <f>SUMIFS('Planificación 2026-1'!R:R,'Planificación 2026-1'!W:W,C500,'Planificación 2026-1'!F:F,"PORUMA",'Planificación 2026-1'!X:X,"VIRTUAL",'Planificación 2026-1'!I:I,"&lt;3")</f>
        <v>0</v>
      </c>
      <c r="EJ500" s="76">
        <f>SUMIFS('Planificación 2026-1'!R:R,'Planificación 2026-1'!W:W,C500,'Planificación 2026-1'!F:F,"PORUMA",'Planificación 2026-1'!X:X,"&lt;&gt;VIRTUAL",'Planificación 2026-1'!I:I,"&lt;3")</f>
        <v>0</v>
      </c>
      <c r="EK500" s="76">
        <f>SUMIFS('Planificación 2026-1'!R:R,'Planificación 2026-1'!W:W,C500,'Planificación 2026-1'!F:F,"HUAURA",'Planificación 2026-1'!X:X,"VIRTUAL",'Planificación 2026-1'!I:I,"&lt;3")</f>
        <v>0</v>
      </c>
      <c r="EL500" s="76">
        <f>SUMIFS('Planificación 2026-1'!R:R,'Planificación 2026-1'!W:W,C500,'Planificación 2026-1'!F:F,"HUAURA",'Planificación 2026-1'!X:X,"&lt;&gt;VIRTUAL",'Planificación 2026-1'!I:I,"&lt;3")</f>
        <v>0</v>
      </c>
      <c r="EM500" s="76"/>
      <c r="EN500" s="76">
        <f t="shared" si="68"/>
        <v>0</v>
      </c>
      <c r="EO500" s="76">
        <f t="shared" si="69"/>
        <v>0</v>
      </c>
      <c r="EP500" s="76" t="b">
        <f t="shared" si="70"/>
        <v>1</v>
      </c>
      <c r="EQ500" s="76" t="str">
        <f t="shared" si="71"/>
        <v/>
      </c>
      <c r="ER500" s="76" t="str">
        <f t="shared" si="76"/>
        <v>PRESENCIAL</v>
      </c>
    </row>
    <row r="501" spans="1:148" hidden="1">
      <c r="A501" s="83"/>
      <c r="B501" s="119">
        <v>498</v>
      </c>
      <c r="C501" s="115" t="s">
        <v>676</v>
      </c>
      <c r="D501" s="112">
        <f>SUMIF('Planificación 2026-1'!W:W,C501,'Planificación 2026-1'!R:R)</f>
        <v>0</v>
      </c>
      <c r="E501" s="114" t="s">
        <v>170</v>
      </c>
      <c r="F501" s="115" t="s">
        <v>250</v>
      </c>
      <c r="G501" s="115" t="s">
        <v>86</v>
      </c>
      <c r="H501" s="115" t="s">
        <v>145</v>
      </c>
      <c r="I501" s="107" t="str">
        <f>IF(SUM(COUNTIFS('Planificación 2026-1'!F:F,"PRINCIPAL",'Planificación 2026-1'!W:W,C501,'Planificación 2026-1'!H:H,"AF"))&gt;0,"P01"," ")</f>
        <v xml:space="preserve"> </v>
      </c>
      <c r="J501" s="108" t="str">
        <f>IF(SUM(COUNTIFS('Planificación 2026-1'!F:F,"PRINCIPAL",'Planificación 2026-1'!W:W,C501,'Planificación 2026-1'!H:H,"EN"))&gt;0,"P02"," ")</f>
        <v xml:space="preserve"> </v>
      </c>
      <c r="K501" s="108" t="str">
        <f>IF(SUM(COUNTIFS('Planificación 2026-1'!F:F,"PRINCIPAL",'Planificación 2026-1'!W:W,C501,'Planificación 2026-1'!H:H,"IS"))&gt;0,"P03"," ")</f>
        <v xml:space="preserve"> </v>
      </c>
      <c r="L501" s="108" t="str">
        <f>IF(SUM(COUNTIFS('Planificación 2026-1'!F:F,"PRINCIPAL",'Planificación 2026-1'!W:W,C501,'Planificación 2026-1'!H:H,"PS"))&gt;0,"P04"," ")</f>
        <v xml:space="preserve"> </v>
      </c>
      <c r="M501" s="108"/>
      <c r="N501" s="108" t="str">
        <f>IF(SUM(COUNTIFS('Planificación 2026-1'!F:F,"PRINCIPAL",'Planificación 2026-1'!W:W,C501,'Planificación 2026-1'!H:H,"IN"))&gt;0,"P06"," ")</f>
        <v xml:space="preserve"> </v>
      </c>
      <c r="O501" s="108" t="str">
        <f>IF(SUM(COUNTIFS('Planificación 2026-1'!F:F,"PRINCIPAL",'Planificación 2026-1'!W:W,C501,'Planificación 2026-1'!H:H,"CA"))&gt;0,"P07"," ")</f>
        <v xml:space="preserve"> </v>
      </c>
      <c r="P501" s="108" t="str">
        <f>IF(SUM(COUNTIFS('Planificación 2026-1'!F:F,"PRINCIPAL",'Planificación 2026-1'!W:W,C501,'Planificación 2026-1'!H:H,"DE"))&gt;0,"P08"," ")</f>
        <v xml:space="preserve"> </v>
      </c>
      <c r="Q501" s="108" t="str">
        <f>IF(SUM(COUNTIFS('Planificación 2026-1'!F:F,"PRINCIPAL",'Planificación 2026-1'!W:W,C501,'Planificación 2026-1'!H:H,"OB"))&gt;0,"P09"," ")</f>
        <v xml:space="preserve"> </v>
      </c>
      <c r="R501" s="108" t="str">
        <f>IF(SUM(COUNTIFS('Planificación 2026-1'!F:F,"PRINCIPAL",'Planificación 2026-1'!W:W,C501,'Planificación 2026-1'!H:H,"MH"))&gt;0,"P31"," ")</f>
        <v xml:space="preserve"> </v>
      </c>
      <c r="S501" s="108" t="str">
        <f>IF(SUM(COUNTIFS('Planificación 2026-1'!F:F,"PRINCIPAL",'Planificación 2026-1'!W:W,C501,'Planificación 2026-1'!H:H,"IC"))&gt;0,"P32"," ")</f>
        <v xml:space="preserve"> </v>
      </c>
      <c r="T501" s="108" t="str">
        <f>IF(SUM(COUNTIFS('Planificación 2026-1'!F:F,"PRINCIPAL",'Planificación 2026-1'!W:W,C501,'Planificación 2026-1'!H:H,"AR"))&gt;0,"P34"," ")</f>
        <v xml:space="preserve"> </v>
      </c>
      <c r="U501" s="108" t="str">
        <f>IF(SUM(COUNTIFS('Planificación 2026-1'!F:F,"PRINCIPAL",'Planificación 2026-1'!W:W,C501,'Planificación 2026-1'!H:H,"T1"))&gt;0,"P35"," ")</f>
        <v xml:space="preserve"> </v>
      </c>
      <c r="V501" s="108" t="str">
        <f>IF(SUM(COUNTIFS('Planificación 2026-1'!F:F,"PRINCIPAL",'Planificación 2026-1'!W:W,C501,'Planificación 2026-1'!H:H,"T3"))&gt;0,"P36"," ")</f>
        <v xml:space="preserve"> </v>
      </c>
      <c r="W501" s="108" t="str">
        <f>IF(SUM(COUNTIFS('Planificación 2026-1'!F:F,"PRINCIPAL",'Planificación 2026-1'!W:W,C501,'Planificación 2026-1'!H:H,"T2"))&gt;0,"P37"," ")</f>
        <v xml:space="preserve"> </v>
      </c>
      <c r="X501" s="108" t="str">
        <f>IF(SUM(COUNTIFS('Planificación 2026-1'!F:F,"PRINCIPAL",'Planificación 2026-1'!W:W,C501,'Planificación 2026-1'!H:H,"AE"))&gt;0,"P38"," ")</f>
        <v xml:space="preserve"> </v>
      </c>
      <c r="Y501" s="108" t="str">
        <f>IF(SUM(COUNTIFS('Planificación 2026-1'!F:F,"PRINCIPAL",'Planificación 2026-1'!W:W,C501,'Planificación 2026-1'!H:H,"T4"))&gt;0,"P55"," ")</f>
        <v xml:space="preserve"> </v>
      </c>
      <c r="Z501" s="108" t="str">
        <f>IF(SUM(COUNTIFS('Planificación 2026-1'!F:F,"FILIAL",'Planificación 2026-1'!W:W,C501,'Planificación 2026-1'!H:H,"AF"))&gt;0," P01"," ")</f>
        <v xml:space="preserve"> </v>
      </c>
      <c r="AA501" s="108" t="str">
        <f>IF(SUM(COUNTIFS('Planificación 2026-1'!F:F,"FILIAL",'Planificación 2026-1'!W:W,C501,'Planificación 2026-1'!H:H,"EN"))&gt;0,"P02"," ")</f>
        <v xml:space="preserve"> </v>
      </c>
      <c r="AB501" s="108" t="str">
        <f>IF(SUM(COUNTIFS('Planificación 2026-1'!F:F,"FILIAL",'Planificación 2026-1'!W:W,C501,'Planificación 2026-1'!H:H,"IS"))&gt;0,"P03"," ")</f>
        <v xml:space="preserve"> </v>
      </c>
      <c r="AC501" s="108" t="str">
        <f>IF(SUM(COUNTIFS('Planificación 2026-1'!F:F,"FILIAL",'Planificación 2026-1'!W:W,C501,'Planificación 2026-1'!H:H,"PS"))&gt;0,"P04"," ")</f>
        <v xml:space="preserve"> </v>
      </c>
      <c r="AD501" s="108"/>
      <c r="AE501" s="108" t="str">
        <f>IF(SUM(COUNTIFS('Planificación 2026-1'!F:F,"FILIAL",'Planificación 2026-1'!W:W,C501,'Planificación 2026-1'!H:H,"IN"))&gt;0,"P06"," ")</f>
        <v xml:space="preserve"> </v>
      </c>
      <c r="AF501" s="108" t="str">
        <f>IF(SUM(COUNTIFS('Planificación 2026-1'!F:F,"FILIAL",'Planificación 2026-1'!W:W,C501,'Planificación 2026-1'!H:H,"CA"))&gt;0,"P07"," ")</f>
        <v xml:space="preserve"> </v>
      </c>
      <c r="AG501" s="108" t="str">
        <f>IF(SUM(COUNTIFS('Planificación 2026-1'!F:F,"FILIAL",'Planificación 2026-1'!W:W,C501,'Planificación 2026-1'!H:H,"DE"))&gt;0,"P08"," ")</f>
        <v xml:space="preserve"> </v>
      </c>
      <c r="AH501" s="108" t="str">
        <f>IF(SUM(COUNTIFS('Planificación 2026-1'!F:F,"FILIAL",'Planificación 2026-1'!W:W,C501,'Planificación 2026-1'!H:H,"OB"))&gt;0,"P09"," ")</f>
        <v xml:space="preserve"> </v>
      </c>
      <c r="AI501" s="108" t="str">
        <f>IF(SUM(COUNTIFS('Planificación 2026-1'!F:F,"FILIAL",'Planificación 2026-1'!W:W,C501,'Planificación 2026-1'!H:H,"MH"))&gt;0,"P31"," ")</f>
        <v xml:space="preserve"> </v>
      </c>
      <c r="AJ501" s="108" t="str">
        <f>IF(SUM(COUNTIFS('Planificación 2026-1'!F:F,"FILIAL",'Planificación 2026-1'!W:W,C501,'Planificación 2026-1'!H:H,"IC"))&gt;0,"P32"," ")</f>
        <v xml:space="preserve"> </v>
      </c>
      <c r="AK501" s="108" t="str">
        <f>IF(SUM(COUNTIFS('Planificación 2026-1'!F:F,"FILIAL",'Planificación 2026-1'!W:W,C501,'Planificación 2026-1'!H:H,"AR"))&gt;0,"P34"," ")</f>
        <v xml:space="preserve"> </v>
      </c>
      <c r="AL501" s="108" t="str">
        <f>IF(SUM(COUNTIFS('Planificación 2026-1'!F:F,"FILIAL",'Planificación 2026-1'!W:W,C501,'Planificación 2026-1'!H:H,"T1"))&gt;0,"P35"," ")</f>
        <v xml:space="preserve"> </v>
      </c>
      <c r="AM501" s="108" t="str">
        <f>IF(SUM(COUNTIFS('Planificación 2026-1'!F:F,"FILIAL",'Planificación 2026-1'!W:W,C501,'Planificación 2026-1'!H:H,"T3"))&gt;0,"P36"," ")</f>
        <v xml:space="preserve"> </v>
      </c>
      <c r="AN501" s="108" t="str">
        <f>IF(SUM(COUNTIFS('Planificación 2026-1'!F:F,"FILIAL",'Planificación 2026-1'!W:W,C501,'Planificación 2026-1'!H:H,"T2"))&gt;0,"P37"," ")</f>
        <v xml:space="preserve"> </v>
      </c>
      <c r="AO501" s="108" t="str">
        <f>IF(SUM(COUNTIFS('Planificación 2026-1'!F:F,"FILIAL",'Planificación 2026-1'!W:W,C501,'Planificación 2026-1'!H:H,"AE"))&gt;0,"P38"," ")</f>
        <v xml:space="preserve"> </v>
      </c>
      <c r="AP501" s="108" t="str">
        <f>IF(SUM(COUNTIFS('Planificación 2026-1'!F:F,"FILIAL",'Planificación 2026-1'!W:W,C501,'Planificación 2026-1'!H:H,"T4"))&gt;0,"P55"," ")</f>
        <v xml:space="preserve"> </v>
      </c>
      <c r="AQ501" s="108" t="str">
        <f>IF(SUM(COUNTIFS('Planificación 2026-1'!F:F,"SUNAMPE",'Planificación 2026-1'!W:W,C501,'Planificación 2026-1'!H:H,"AF"))&gt;0," P01"," ")</f>
        <v xml:space="preserve"> </v>
      </c>
      <c r="AR501" s="108" t="str">
        <f>IF(SUM(COUNTIFS('Planificación 2026-1'!F:F,"SUNAMPE",'Planificación 2026-1'!W:W,C501,'Planificación 2026-1'!H:H,"EN"))&gt;0,"P02"," ")</f>
        <v xml:space="preserve"> </v>
      </c>
      <c r="AS501" s="108" t="str">
        <f>IF(SUM(COUNTIFS('Planificación 2026-1'!F:F,"SUNAMPE",'Planificación 2026-1'!W:W,C501,'Planificación 2026-1'!H:H,"IS"))&gt;0,"P03"," ")</f>
        <v xml:space="preserve"> </v>
      </c>
      <c r="AT501" s="108" t="str">
        <f>IF(SUM(COUNTIFS('Planificación 2026-1'!F:F,"SUNAMPE",'Planificación 2026-1'!W:W,C501,'Planificación 2026-1'!H:H,"PS"))&gt;0,"P04"," ")</f>
        <v xml:space="preserve"> </v>
      </c>
      <c r="AU501" s="108"/>
      <c r="AV501" s="108" t="str">
        <f>IF(SUM(COUNTIFS('Planificación 2026-1'!F:F,"SUNAMPE",'Planificación 2026-1'!W:W,C501,'Planificación 2026-1'!H:H,"IN"))&gt;0,"P06"," ")</f>
        <v xml:space="preserve"> </v>
      </c>
      <c r="AW501" s="108" t="str">
        <f>IF(SUM(COUNTIFS('Planificación 2026-1'!F:F,"SUNAMPE",'Planificación 2026-1'!W:W,C501,'Planificación 2026-1'!H:H,"CA"))&gt;0,"P07"," ")</f>
        <v xml:space="preserve"> </v>
      </c>
      <c r="AX501" s="108" t="str">
        <f>IF(SUM(COUNTIFS('Planificación 2026-1'!F:F,"SUNAMPE",'Planificación 2026-1'!W:W,C501,'Planificación 2026-1'!H:H,"DE"))&gt;0,"P08"," ")</f>
        <v xml:space="preserve"> </v>
      </c>
      <c r="AY501" s="108" t="str">
        <f>IF(SUM(COUNTIFS('Planificación 2026-1'!F:F,"SUNAMPE",'Planificación 2026-1'!W:W,C501,'Planificación 2026-1'!H:H,"OB"))&gt;0,"P09"," ")</f>
        <v xml:space="preserve"> </v>
      </c>
      <c r="AZ501" s="108" t="str">
        <f>IF(SUM(COUNTIFS('Planificación 2026-1'!F:F,"SUNAMPE",'Planificación 2026-1'!W:W,C501,'Planificación 2026-1'!H:H,"MH"))&gt;0,"P31"," ")</f>
        <v xml:space="preserve"> </v>
      </c>
      <c r="BA501" s="108" t="str">
        <f>IF(SUM(COUNTIFS('Planificación 2026-1'!F:F,"SUNAMPE",'Planificación 2026-1'!W:W,C501,'Planificación 2026-1'!H:H,"IC"))&gt;0,"P32"," ")</f>
        <v xml:space="preserve"> </v>
      </c>
      <c r="BB501" s="108" t="str">
        <f>IF(SUM(COUNTIFS('Planificación 2026-1'!F:F,"SUNAMPE",'Planificación 2026-1'!W:W,C501,'Planificación 2026-1'!H:H,"AR"))&gt;0,"P34"," ")</f>
        <v xml:space="preserve"> </v>
      </c>
      <c r="BC501" s="108" t="str">
        <f>IF(SUM(COUNTIFS('Planificación 2026-1'!F:F,"SUNAMPE",'Planificación 2026-1'!W:W,C501,'Planificación 2026-1'!H:H,"T1"))&gt;0,"P35"," ")</f>
        <v xml:space="preserve"> </v>
      </c>
      <c r="BD501" s="108" t="str">
        <f>IF(SUM(COUNTIFS('Planificación 2026-1'!F:F,"SUNAMPE",'Planificación 2026-1'!W:W,C501,'Planificación 2026-1'!H:H,"T3"))&gt;0,"P36"," ")</f>
        <v xml:space="preserve"> </v>
      </c>
      <c r="BE501" s="108" t="str">
        <f>IF(SUM(COUNTIFS('Planificación 2026-1'!F:F,"SUNAMPE",'Planificación 2026-1'!W:W,C501,'Planificación 2026-1'!H:H,"T2"))&gt;0,"P37"," ")</f>
        <v xml:space="preserve"> </v>
      </c>
      <c r="BF501" s="108" t="str">
        <f>IF(SUM(COUNTIFS('Planificación 2026-1'!F:F,"SUNAMPE",'Planificación 2026-1'!W:W,C501,'Planificación 2026-1'!H:H,"AE"))&gt;0,"P38"," ")</f>
        <v xml:space="preserve"> </v>
      </c>
      <c r="BG501" s="108" t="str">
        <f>IF(SUM(COUNTIFS('Planificación 2026-1'!F:F,"SUNAMPE",'Planificación 2026-1'!W:W,C501,'Planificación 2026-1'!H:H,"T4"))&gt;0,"P55"," ")</f>
        <v xml:space="preserve"> </v>
      </c>
      <c r="BH501" s="108" t="str">
        <f>IF(SUM(COUNTIFS('Planificación 2026-1'!F:F,"HUAURA",'Planificación 2026-1'!W:W,C501,'Planificación 2026-1'!H:H,"AF"))&gt;0," P01"," ")</f>
        <v xml:space="preserve"> </v>
      </c>
      <c r="BI501" s="108" t="str">
        <f>IF(SUM(COUNTIFS('Planificación 2026-1'!F:F,"HUAURA",'Planificación 2026-1'!W:W,C501,'Planificación 2026-1'!H:H,"EN"))&gt;0,"P02"," ")</f>
        <v xml:space="preserve"> </v>
      </c>
      <c r="BJ501" s="108" t="str">
        <f>IF(SUM(COUNTIFS('Planificación 2026-1'!F:F,"HUAURA",'Planificación 2026-1'!W:W,C501,'Planificación 2026-1'!H:H,"IS"))&gt;0,"P03"," ")</f>
        <v xml:space="preserve"> </v>
      </c>
      <c r="BK501" s="108" t="str">
        <f>IF(SUM(COUNTIFS('Planificación 2026-1'!F:F,"HUAURA",'Planificación 2026-1'!W:W,C501,'Planificación 2026-1'!H:H,"PS"))&gt;0,"P04"," ")</f>
        <v xml:space="preserve"> </v>
      </c>
      <c r="BL501" s="108"/>
      <c r="BM501" s="108" t="str">
        <f>IF(SUM(COUNTIFS('Planificación 2026-1'!F:F,"HUAURA",'Planificación 2026-1'!W:W,C501,'Planificación 2026-1'!H:H,"IN"))&gt;0,"P06"," ")</f>
        <v xml:space="preserve"> </v>
      </c>
      <c r="BN501" s="108" t="str">
        <f>IF(SUM(COUNTIFS('Planificación 2026-1'!F:F,"HUAURA",'Planificación 2026-1'!W:W,C501,'Planificación 2026-1'!H:H,"CA"))&gt;0,"P07"," ")</f>
        <v xml:space="preserve"> </v>
      </c>
      <c r="BO501" s="108" t="str">
        <f>IF(SUM(COUNTIFS('Planificación 2026-1'!F:F,"HUAURA",'Planificación 2026-1'!W:W,C501,'Planificación 2026-1'!H:H,"DE"))&gt;0,"P08"," ")</f>
        <v xml:space="preserve"> </v>
      </c>
      <c r="BP501" s="108" t="str">
        <f>IF(SUM(COUNTIFS('Planificación 2026-1'!F:F,"HUAURA",'Planificación 2026-1'!W:W,C501,'Planificación 2026-1'!H:H,"OB"))&gt;0,"P09"," ")</f>
        <v xml:space="preserve"> </v>
      </c>
      <c r="BQ501" s="108" t="str">
        <f>IF(SUM(COUNTIFS('Planificación 2026-1'!F:F,"HUAURA",'Planificación 2026-1'!W:W,C501,'Planificación 2026-1'!H:H,"MH"))&gt;0,"P31"," ")</f>
        <v xml:space="preserve"> </v>
      </c>
      <c r="BR501" s="108" t="str">
        <f>IF(SUM(COUNTIFS('Planificación 2026-1'!F:F,"HUAURA",'Planificación 2026-1'!W:W,C501,'Planificación 2026-1'!H:H,"IC"))&gt;0,"P32"," ")</f>
        <v xml:space="preserve"> </v>
      </c>
      <c r="BS501" s="108" t="str">
        <f>IF(SUM(COUNTIFS('Planificación 2026-1'!F:F,"HUAURA",'Planificación 2026-1'!W:W,C501,'Planificación 2026-1'!H:H,"AR"))&gt;0,"P34"," ")</f>
        <v xml:space="preserve"> </v>
      </c>
      <c r="BT501" s="108" t="str">
        <f>IF(SUM(COUNTIFS('Planificación 2026-1'!F:F,"HUAURA",'Planificación 2026-1'!W:W,C501,'Planificación 2026-1'!H:H,"T1"))&gt;0,"P35"," ")</f>
        <v xml:space="preserve"> </v>
      </c>
      <c r="BU501" s="108" t="str">
        <f>IF(SUM(COUNTIFS('Planificación 2026-1'!F:F,"HUAURA",'Planificación 2026-1'!W:W,C501,'Planificación 2026-1'!H:H,"T3"))&gt;0,"P36"," ")</f>
        <v xml:space="preserve"> </v>
      </c>
      <c r="BV501" s="108" t="str">
        <f>IF(SUM(COUNTIFS('Planificación 2026-1'!F:F,"HUAURA",'Planificación 2026-1'!W:W,C501,'Planificación 2026-1'!H:H,"T2"))&gt;0,"P37"," ")</f>
        <v xml:space="preserve"> </v>
      </c>
      <c r="BW501" s="108" t="str">
        <f>IF(SUM(COUNTIFS('Planificación 2026-1'!F:F,"HUAURA",'Planificación 2026-1'!W:W,C501,'Planificación 2026-1'!H:H,"AE"))&gt;0,"P38"," ")</f>
        <v xml:space="preserve"> </v>
      </c>
      <c r="BX501" s="108" t="str">
        <f>IF(SUM(COUNTIFS('Planificación 2026-1'!F:F,"HUAURA",'Planificación 2026-1'!W:W,C501,'Planificación 2026-1'!H:H,"T4"))&gt;0,"P55"," ")</f>
        <v xml:space="preserve"> </v>
      </c>
      <c r="BY501" s="109">
        <f>SUMIFS('Planificación 2026-1'!R:R,'Planificación 2026-1'!W:W,C501,'Planificación 2026-1'!H:H,"AF",'Planificación 2026-1'!I:I,"&gt;2")</f>
        <v>0</v>
      </c>
      <c r="BZ501" s="109">
        <f>SUMIFS('Planificación 2026-1'!R:R,'Planificación 2026-1'!W:W,C501,'Planificación 2026-1'!H:H,"EN",'Planificación 2026-1'!I:I,"&gt;2")</f>
        <v>0</v>
      </c>
      <c r="CA501" s="109">
        <f>SUMIFS('Planificación 2026-1'!R:R,'Planificación 2026-1'!W:W,C501,'Planificación 2026-1'!H:H,"IS",'Planificación 2026-1'!I:I,"&gt;2")</f>
        <v>0</v>
      </c>
      <c r="CB501" s="109">
        <f>SUMIFS('Planificación 2026-1'!R:R,'Planificación 2026-1'!W:W,C501,'Planificación 2026-1'!H:H,"PS",'Planificación 2026-1'!I:I,"&gt;2")</f>
        <v>0</v>
      </c>
      <c r="CC501" s="109">
        <f>SUMIFS('Planificación 2026-1'!R:R,'Planificación 2026-1'!W:W,C501,'Planificación 2026-1'!H:H,"IN",'Planificación 2026-1'!I:I,"&gt;2")</f>
        <v>0</v>
      </c>
      <c r="CD501" s="109">
        <f>SUMIFS('Planificación 2026-1'!R:R,'Planificación 2026-1'!W:W,C501,'Planificación 2026-1'!H:H,"CA",'Planificación 2026-1'!I:I,"&gt;2")</f>
        <v>0</v>
      </c>
      <c r="CE501" s="109">
        <f>SUMIFS('Planificación 2026-1'!R:R,'Planificación 2026-1'!W:W,C501,'Planificación 2026-1'!H:H,"DE",'Planificación 2026-1'!I:I,"&gt;2")</f>
        <v>0</v>
      </c>
      <c r="CF501" s="109">
        <f>SUMIFS('Planificación 2026-1'!R:R,'Planificación 2026-1'!W:W,C501,'Planificación 2026-1'!H:H,"OB",'Planificación 2026-1'!I:I,"&gt;2")</f>
        <v>0</v>
      </c>
      <c r="CG501" s="109">
        <f>SUMIFS('Planificación 2026-1'!R:R,'Planificación 2026-1'!W:W,C501,'Planificación 2026-1'!H:H,"MH",'Planificación 2026-1'!I:I,"&gt;2")</f>
        <v>0</v>
      </c>
      <c r="CH501" s="109">
        <f>SUMIFS('Planificación 2026-1'!R:R,'Planificación 2026-1'!W:W,C501,'Planificación 2026-1'!H:H,"IC",'Planificación 2026-1'!I:I,"&gt;2")</f>
        <v>0</v>
      </c>
      <c r="CI501" s="109">
        <f>SUMIFS('Planificación 2026-1'!R:R,'Planificación 2026-1'!W:W,C501,'Planificación 2026-1'!H:H,"AR",'Planificación 2026-1'!I:I,"&gt;2")</f>
        <v>0</v>
      </c>
      <c r="CJ501" s="109">
        <f>SUMIFS('Planificación 2026-1'!R:R,'Planificación 2026-1'!W:W,C501,'Planificación 2026-1'!H:H,"T1",'Planificación 2026-1'!I:I,"&gt;2")</f>
        <v>0</v>
      </c>
      <c r="CK501" s="109">
        <f>SUMIFS('Planificación 2026-1'!R:R,'Planificación 2026-1'!W:W,C501,'Planificación 2026-1'!H:H,"T3",'Planificación 2026-1'!I:I,"&gt;2")</f>
        <v>0</v>
      </c>
      <c r="CL501" s="109">
        <f>SUMIFS('Planificación 2026-1'!R:R,'Planificación 2026-1'!W:W,C501,'Planificación 2026-1'!H:H,"T2",'Planificación 2026-1'!I:I,"&gt;2")</f>
        <v>0</v>
      </c>
      <c r="CM501" s="109">
        <f>SUMIFS('Planificación 2026-1'!R:R,'Planificación 2026-1'!W:W,C501,'Planificación 2026-1'!H:H,"AE",'Planificación 2026-1'!I:I,"&gt;2")</f>
        <v>0</v>
      </c>
      <c r="CN501" s="109">
        <f>SUMIFS('Planificación 2026-1'!R:R,'Planificación 2026-1'!W:W,C501,'Planificación 2026-1'!H:H,"T4",'Planificación 2026-1'!I:I,"&gt;2")</f>
        <v>0</v>
      </c>
      <c r="CO501" s="109">
        <f>SUMIFS('Planificación 2026-1'!R:R,'Planificación 2026-1'!W:W,C501,'Planificación 2026-1'!H:H,"AF",'Planificación 2026-1'!I:I,"&lt;3")</f>
        <v>0</v>
      </c>
      <c r="CP501" s="109">
        <f>SUMIFS('Planificación 2026-1'!R:R,'Planificación 2026-1'!W:W,C501,'Planificación 2026-1'!H:H,"EN",'Planificación 2026-1'!I:I,"&lt;3")</f>
        <v>0</v>
      </c>
      <c r="CQ501" s="109">
        <f>SUMIFS('Planificación 2026-1'!R:R,'Planificación 2026-1'!W:W,C501,'Planificación 2026-1'!H:H,"IS",'Planificación 2026-1'!I:I,"&lt;3")</f>
        <v>0</v>
      </c>
      <c r="CR501" s="109">
        <f>SUMIFS('Planificación 2026-1'!R:R,'Planificación 2026-1'!W:W,C501,'Planificación 2026-1'!H:H,"PS",'Planificación 2026-1'!I:I,"&lt;3")</f>
        <v>0</v>
      </c>
      <c r="CS501" s="109">
        <f>SUMIFS('Planificación 2026-1'!R:R,'Planificación 2026-1'!W:W,C501,'Planificación 2026-1'!H:H,"IN",'Planificación 2026-1'!I:I,"&lt;3")</f>
        <v>0</v>
      </c>
      <c r="CT501" s="109">
        <f>SUMIFS('Planificación 2026-1'!R:R,'Planificación 2026-1'!W:W,C501,'Planificación 2026-1'!H:H,"CA",'Planificación 2026-1'!I:I,"&lt;3")</f>
        <v>0</v>
      </c>
      <c r="CU501" s="109">
        <f>SUMIFS('Planificación 2026-1'!R:R,'Planificación 2026-1'!W:W,C501,'Planificación 2026-1'!H:H,"DE",'Planificación 2026-1'!I:I,"&lt;3")</f>
        <v>0</v>
      </c>
      <c r="CV501" s="109">
        <f>SUMIFS('Planificación 2026-1'!R:R,'Planificación 2026-1'!W:W,C501,'Planificación 2026-1'!H:H,"OB",'Planificación 2026-1'!I:I,"&lt;3")</f>
        <v>0</v>
      </c>
      <c r="CW501" s="109">
        <f>SUMIFS('Planificación 2026-1'!R:R,'Planificación 2026-1'!W:W,C501,'Planificación 2026-1'!H:H,"MH",'Planificación 2026-1'!I:I,"&lt;3")</f>
        <v>0</v>
      </c>
      <c r="CX501" s="109">
        <f>SUMIFS('Planificación 2026-1'!R:R,'Planificación 2026-1'!W:W,C501,'Planificación 2026-1'!H:H,"IC",'Planificación 2026-1'!I:I,"&lt;3")</f>
        <v>0</v>
      </c>
      <c r="CY501" s="109">
        <f>SUMIFS('Planificación 2026-1'!R:R,'Planificación 2026-1'!W:W,C501,'Planificación 2026-1'!H:H,"AR",'Planificación 2026-1'!I:I,"&lt;3")</f>
        <v>0</v>
      </c>
      <c r="CZ501" s="109">
        <f>SUMIFS('Planificación 2026-1'!R:R,'Planificación 2026-1'!W:W,C501,'Planificación 2026-1'!H:H,"T1",'Planificación 2026-1'!I:I,"&lt;3")</f>
        <v>0</v>
      </c>
      <c r="DA501" s="109">
        <f>SUMIFS('Planificación 2026-1'!R:R,'Planificación 2026-1'!W:W,C501,'Planificación 2026-1'!H:H,"T3",'Planificación 2026-1'!I:I,"&lt;3")</f>
        <v>0</v>
      </c>
      <c r="DB501" s="109">
        <f>SUMIFS('Planificación 2026-1'!R:R,'Planificación 2026-1'!W:W,C501,'Planificación 2026-1'!H:H,"T2",'Planificación 2026-1'!I:I,"&lt;3")</f>
        <v>0</v>
      </c>
      <c r="DC501" s="109">
        <f>SUMIFS('Planificación 2026-1'!R:R,'Planificación 2026-1'!W:W,C501,'Planificación 2026-1'!H:H,"AE",'Planificación 2026-1'!I:I,"&lt;3")</f>
        <v>0</v>
      </c>
      <c r="DD501" s="109">
        <f>SUMIFS('Planificación 2026-1'!R:R,'Planificación 2026-1'!W:W,C501,'Planificación 2026-1'!H:H,"T4",'Planificación 2026-1'!I:I,"&lt;3")</f>
        <v>0</v>
      </c>
      <c r="DE501" s="108" t="str">
        <f t="shared" ref="DE501:DE502" si="77">TRIM(CONCATENATE(I501,J501,K501,L501,M501,N501,O501,P501,Q501,R501,S501,T501,U501,V501,W501,X501,Y501))</f>
        <v/>
      </c>
      <c r="DF501" s="41">
        <f>IF(C501="","",SUMIFS('Planificación 2026-1'!R:R,'Planificación 2026-1'!W:W,C501,'Planificación 2026-1'!F:F,"PRINCIPAL",'Planificación 2026-1'!X:X,"VIRTUAL"))</f>
        <v>0</v>
      </c>
      <c r="DG501" s="41">
        <f>IF(C501="","",SUMIFS('Planificación 2026-1'!R:R,'Planificación 2026-1'!W:W,C501,'Planificación 2026-1'!F:F,"PRINCIPAL",'Planificación 2026-1'!X:X,"PRESENCIAL"))</f>
        <v>0</v>
      </c>
      <c r="DH501" s="41">
        <f>IF(C501="","",SUMIFS('Planificación 2026-1'!R:R,'Planificación 2026-1'!W:W,C501,'Planificación 2026-1'!F:F,"PRINCIPAL",'Planificación 2026-1'!X:X,"HIBRIDO PRESENCIAL"))</f>
        <v>0</v>
      </c>
      <c r="DI501" s="108" t="str">
        <f t="shared" ref="DI501:DI502" si="78">TRIM(CONCATENATE(Z501,AA501,AB501,AC501,AD501,AE501,AF501,AG501,AH501,AI501,AJ501,AK501,AL501,AM501,AN501,AO501,AP501))</f>
        <v/>
      </c>
      <c r="DJ501" s="108">
        <f>IF(C501="","",SUMIFS('Planificación 2026-1'!R:R,'Planificación 2026-1'!W:W,C501,'Planificación 2026-1'!F:F,"FILIAL",'Planificación 2026-1'!X:X,"VIRTUAL"))</f>
        <v>0</v>
      </c>
      <c r="DK501" s="110">
        <f>IF(C501="","",SUMIFS('Planificación 2026-1'!R:R,'Planificación 2026-1'!W:W,C501,'Planificación 2026-1'!F:F,"FILIAL",'Planificación 2026-1'!X:X,"PRESENCIAL"))</f>
        <v>0</v>
      </c>
      <c r="DL501" s="61">
        <f>IF(C501="","",SUMIFS('Planificación 2026-1'!R:R,'Planificación 2026-1'!W:W,C501,'Planificación 2026-1'!F:F,"FILIAL",'Planificación 2026-1'!X:X,"HIBRIDO PRESENCIAL"))</f>
        <v>0</v>
      </c>
      <c r="DM501" s="111" t="str">
        <f t="shared" ref="DM501:DM502" si="79">TRIM(CONCATENATE(AQ501,AR501,AS501,AT501,AU501,AV501,AW501,AX501,AY501,AZ501,BA501,BB501,BC501,BD501,BE501,BF501,BG501))</f>
        <v/>
      </c>
      <c r="DN501" s="108">
        <f>IF(C501="","",SUMIFS('Planificación 2026-1'!R:R,'Planificación 2026-1'!W:W,C501,'Planificación 2026-1'!F:F,"SUNAMPE",'Planificación 2026-1'!X:X,"VIRTUAL"))</f>
        <v>0</v>
      </c>
      <c r="DO501" s="61">
        <f>IF(C501="","",SUMIFS('Planificación 2026-1'!R:R,'Planificación 2026-1'!W:W,C501,'Planificación 2026-1'!F:F,"SUNAMPE",'Planificación 2026-1'!X:X,"PRESENCIAL"))</f>
        <v>0</v>
      </c>
      <c r="DP501" s="111" t="str">
        <f t="shared" ref="DP501:DP502" si="80">TRIM(CONCATENATE(BH501,BI501,BJ501,BK501,BL501,BM501,BN501,BO501,BP501,BQ501,BR501,BS501,BT501,BU501,BV501,BW501,BX501))</f>
        <v/>
      </c>
      <c r="DQ501" s="108">
        <f>IF(C501="","",SUMIFS('Planificación 2026-1'!R:R,'Planificación 2026-1'!W:W,C501,'Planificación 2026-1'!F:F,"HUAURA",'Planificación 2026-1'!X:X,"VIRTUAL"))</f>
        <v>0</v>
      </c>
      <c r="DR501" s="61">
        <f>IF(C501="","",SUMIFS('Planificación 2026-1'!R:R,'Planificación 2026-1'!W:W,C501,'Planificación 2026-1'!F:F,"HUAURA",'Planificación 2026-1'!X:X,"PRESENCIAL"))</f>
        <v>0</v>
      </c>
      <c r="DS501" s="76">
        <f>SUMIFS('Planificación 2026-1'!R:R,'Planificación 2026-1'!W:W,C501,'Planificación 2026-1'!F:F,"PRINCIPAL",'Planificación 2026-1'!X:X,"VIRTUAL",'Planificación 2026-1'!I:I,"&gt;2")</f>
        <v>0</v>
      </c>
      <c r="DT501" s="76">
        <f>SUMIFS('Planificación 2026-1'!R:R,'Planificación 2026-1'!W:W,C501,'Planificación 2026-1'!F:F,"PRINCIPAL",'Planificación 2026-1'!X:X,"&lt;&gt;VIRTUAL",'Planificación 2026-1'!I:I,"&gt;2")</f>
        <v>0</v>
      </c>
      <c r="DU501" s="76">
        <f>SUMIFS('Planificación 2026-1'!R:R,'Planificación 2026-1'!W:W,C501,'Planificación 2026-1'!F:F,"SUNAMPE",'Planificación 2026-1'!X:X,"VIRTUAL",'Planificación 2026-1'!I:I,"&gt;2")</f>
        <v>0</v>
      </c>
      <c r="DV501" s="76">
        <f>SUMIFS('Planificación 2026-1'!R:R,'Planificación 2026-1'!W:W,C501,'Planificación 2026-1'!F:F,"SUNAMPE",'Planificación 2026-1'!X:X,"&lt;&gt;VIRTUAL",'Planificación 2026-1'!I:I,"&gt;2")</f>
        <v>0</v>
      </c>
      <c r="DW501" s="76">
        <f>SUMIFS('Planificación 2026-1'!R:R,'Planificación 2026-1'!W:W,C501,'Planificación 2026-1'!F:F,"FILIAL",'Planificación 2026-1'!X:X,"VIRTUAL",'Planificación 2026-1'!I:I,"&gt;2")</f>
        <v>0</v>
      </c>
      <c r="DX501" s="76">
        <f>SUMIFS('Planificación 2026-1'!R:R,'Planificación 2026-1'!W:W,C501,'Planificación 2026-1'!F:F,"FILIAL",'Planificación 2026-1'!X:X,"&lt;&gt;VIRTUAL",'Planificación 2026-1'!I:I,"&gt;2")</f>
        <v>0</v>
      </c>
      <c r="DY501" s="76">
        <f>SUMIFS('Planificación 2026-1'!R:R,'Planificación 2026-1'!W:W,C501,'Planificación 2026-1'!F:F,"PORUMA",'Planificación 2026-1'!X:X,"VIRTUAL",'Planificación 2026-1'!I:I,"&gt;2")</f>
        <v>0</v>
      </c>
      <c r="DZ501" s="76">
        <f>SUMIFS('Planificación 2026-1'!R:R,'Planificación 2026-1'!W:W,C501,'Planificación 2026-1'!F:F,"PORUMA",'Planificación 2026-1'!X:X,"&lt;&gt;VIRTUAL",'Planificación 2026-1'!I:I,"&gt;2")</f>
        <v>0</v>
      </c>
      <c r="EA501" s="76">
        <f>SUMIFS('Planificación 2026-1'!R:R,'Planificación 2026-1'!W:W,C501,'Planificación 2026-1'!F:F,"HUAURA",'Planificación 2026-1'!X:X,"VIRTUAL",'Planificación 2026-1'!I:I,"&gt;2")</f>
        <v>0</v>
      </c>
      <c r="EB501" s="76">
        <f>SUMIFS('Planificación 2026-1'!R:R,'Planificación 2026-1'!W:W,C501,'Planificación 2026-1'!F:F,"HUAURA",'Planificación 2026-1'!X:X,"&lt;&gt;VIRTUAL",'Planificación 2026-1'!I:I,"&gt;2")</f>
        <v>0</v>
      </c>
      <c r="EC501" s="76">
        <f>SUMIFS('Planificación 2026-1'!R:R,'Planificación 2026-1'!W:W,C501,'Planificación 2026-1'!F:F,"PRINCIPAL",'Planificación 2026-1'!X:X,"VIRTUAL",'Planificación 2026-1'!I:I,"&lt;3")</f>
        <v>0</v>
      </c>
      <c r="ED501" s="76">
        <f>SUMIFS('Planificación 2026-1'!R:R,'Planificación 2026-1'!W:W,C501,'Planificación 2026-1'!F:F,"PRINCIPAL",'Planificación 2026-1'!X:X,"&lt;&gt;VIRTUAL",'Planificación 2026-1'!I:I,"&lt;3")</f>
        <v>0</v>
      </c>
      <c r="EE501" s="76">
        <f>SUMIFS('Planificación 2026-1'!R:R,'Planificación 2026-1'!W:W,C501,'Planificación 2026-1'!F:F,"SUNAMPE",'Planificación 2026-1'!X:X,"VIRTUAL",'Planificación 2026-1'!I:I,"&lt;3")</f>
        <v>0</v>
      </c>
      <c r="EF501" s="76">
        <f>SUMIFS('Planificación 2026-1'!R:R,'Planificación 2026-1'!W:W,C501,'Planificación 2026-1'!F:F,"SUNAMPE",'Planificación 2026-1'!X:X,"&lt;&gt;VIRTUAL",'Planificación 2026-1'!I:I,"&lt;3")</f>
        <v>0</v>
      </c>
      <c r="EG501" s="76">
        <f>SUMIFS('Planificación 2026-1'!R:R,'Planificación 2026-1'!W:W,C501,'Planificación 2026-1'!F:F,"FILIAL",'Planificación 2026-1'!X:X,"VIRTUAL",'Planificación 2026-1'!I:I,"&lt;3")</f>
        <v>0</v>
      </c>
      <c r="EH501" s="76">
        <f>SUMIFS('Planificación 2026-1'!R:R,'Planificación 2026-1'!W:W,C501,'Planificación 2026-1'!F:F,"FILIAL",'Planificación 2026-1'!X:X,"&lt;&gt;VIRTUAL",'Planificación 2026-1'!I:I,"&lt;3")</f>
        <v>0</v>
      </c>
      <c r="EI501" s="76">
        <f>SUMIFS('Planificación 2026-1'!R:R,'Planificación 2026-1'!W:W,C501,'Planificación 2026-1'!F:F,"PORUMA",'Planificación 2026-1'!X:X,"VIRTUAL",'Planificación 2026-1'!I:I,"&lt;3")</f>
        <v>0</v>
      </c>
      <c r="EJ501" s="76">
        <f>SUMIFS('Planificación 2026-1'!R:R,'Planificación 2026-1'!W:W,C501,'Planificación 2026-1'!F:F,"PORUMA",'Planificación 2026-1'!X:X,"&lt;&gt;VIRTUAL",'Planificación 2026-1'!I:I,"&lt;3")</f>
        <v>0</v>
      </c>
      <c r="EK501" s="76">
        <f>SUMIFS('Planificación 2026-1'!R:R,'Planificación 2026-1'!W:W,C501,'Planificación 2026-1'!F:F,"HUAURA",'Planificación 2026-1'!X:X,"VIRTUAL",'Planificación 2026-1'!I:I,"&lt;3")</f>
        <v>0</v>
      </c>
      <c r="EL501" s="76">
        <f>SUMIFS('Planificación 2026-1'!R:R,'Planificación 2026-1'!W:W,C501,'Planificación 2026-1'!F:F,"HUAURA",'Planificación 2026-1'!X:X,"&lt;&gt;VIRTUAL",'Planificación 2026-1'!I:I,"&lt;3")</f>
        <v>0</v>
      </c>
      <c r="EM501" s="76"/>
      <c r="EN501" s="76">
        <f t="shared" si="68"/>
        <v>0</v>
      </c>
      <c r="EO501" s="76">
        <f t="shared" si="69"/>
        <v>0</v>
      </c>
      <c r="EP501" s="76" t="b">
        <f t="shared" si="70"/>
        <v>1</v>
      </c>
      <c r="EQ501" s="76" t="str">
        <f t="shared" si="71"/>
        <v/>
      </c>
      <c r="ER501" s="76" t="str">
        <f t="shared" ref="ER501:ER502" si="81">IF(EN501=0,"PRESENCIAL",IF(EO501=0,"VIRTUAL",IF(EN501&gt;EO501,"MAS VIRTUAL",IF(EO501&gt;EN501,"MAS PRESENCIAL","AMBOS"))))</f>
        <v>PRESENCIAL</v>
      </c>
    </row>
    <row r="502" spans="1:148" hidden="1">
      <c r="A502" s="83"/>
      <c r="B502" s="119">
        <v>499</v>
      </c>
      <c r="C502" s="130" t="s">
        <v>677</v>
      </c>
      <c r="D502" s="112">
        <f>SUMIF('Planificación 2026-1'!W:W,C502,'Planificación 2026-1'!R:R)</f>
        <v>0</v>
      </c>
      <c r="E502" s="114" t="s">
        <v>170</v>
      </c>
      <c r="F502" s="115" t="s">
        <v>250</v>
      </c>
      <c r="G502" s="115" t="s">
        <v>153</v>
      </c>
      <c r="H502" s="115" t="s">
        <v>143</v>
      </c>
      <c r="I502" s="107" t="str">
        <f>IF(SUM(COUNTIFS('Planificación 2026-1'!F:F,"PRINCIPAL",'Planificación 2026-1'!W:W,C502,'Planificación 2026-1'!H:H,"AF"))&gt;0,"P01"," ")</f>
        <v xml:space="preserve"> </v>
      </c>
      <c r="J502" s="108" t="str">
        <f>IF(SUM(COUNTIFS('Planificación 2026-1'!F:F,"PRINCIPAL",'Planificación 2026-1'!W:W,C502,'Planificación 2026-1'!H:H,"EN"))&gt;0,"P02"," ")</f>
        <v xml:space="preserve"> </v>
      </c>
      <c r="K502" s="108" t="str">
        <f>IF(SUM(COUNTIFS('Planificación 2026-1'!F:F,"PRINCIPAL",'Planificación 2026-1'!W:W,C502,'Planificación 2026-1'!H:H,"IS"))&gt;0,"P03"," ")</f>
        <v xml:space="preserve"> </v>
      </c>
      <c r="L502" s="108" t="str">
        <f>IF(SUM(COUNTIFS('Planificación 2026-1'!F:F,"PRINCIPAL",'Planificación 2026-1'!W:W,C502,'Planificación 2026-1'!H:H,"PS"))&gt;0,"P04"," ")</f>
        <v xml:space="preserve"> </v>
      </c>
      <c r="M502" s="108"/>
      <c r="N502" s="108" t="str">
        <f>IF(SUM(COUNTIFS('Planificación 2026-1'!F:F,"PRINCIPAL",'Planificación 2026-1'!W:W,C502,'Planificación 2026-1'!H:H,"IN"))&gt;0,"P06"," ")</f>
        <v xml:space="preserve"> </v>
      </c>
      <c r="O502" s="108" t="str">
        <f>IF(SUM(COUNTIFS('Planificación 2026-1'!F:F,"PRINCIPAL",'Planificación 2026-1'!W:W,C502,'Planificación 2026-1'!H:H,"CA"))&gt;0,"P07"," ")</f>
        <v xml:space="preserve"> </v>
      </c>
      <c r="P502" s="108" t="str">
        <f>IF(SUM(COUNTIFS('Planificación 2026-1'!F:F,"PRINCIPAL",'Planificación 2026-1'!W:W,C502,'Planificación 2026-1'!H:H,"DE"))&gt;0,"P08"," ")</f>
        <v xml:space="preserve"> </v>
      </c>
      <c r="Q502" s="108" t="str">
        <f>IF(SUM(COUNTIFS('Planificación 2026-1'!F:F,"PRINCIPAL",'Planificación 2026-1'!W:W,C502,'Planificación 2026-1'!H:H,"OB"))&gt;0,"P09"," ")</f>
        <v xml:space="preserve"> </v>
      </c>
      <c r="R502" s="108" t="str">
        <f>IF(SUM(COUNTIFS('Planificación 2026-1'!F:F,"PRINCIPAL",'Planificación 2026-1'!W:W,C502,'Planificación 2026-1'!H:H,"MH"))&gt;0,"P31"," ")</f>
        <v xml:space="preserve"> </v>
      </c>
      <c r="S502" s="108" t="str">
        <f>IF(SUM(COUNTIFS('Planificación 2026-1'!F:F,"PRINCIPAL",'Planificación 2026-1'!W:W,C502,'Planificación 2026-1'!H:H,"IC"))&gt;0,"P32"," ")</f>
        <v xml:space="preserve"> </v>
      </c>
      <c r="T502" s="108" t="str">
        <f>IF(SUM(COUNTIFS('Planificación 2026-1'!F:F,"PRINCIPAL",'Planificación 2026-1'!W:W,C502,'Planificación 2026-1'!H:H,"AR"))&gt;0,"P34"," ")</f>
        <v xml:space="preserve"> </v>
      </c>
      <c r="U502" s="108" t="str">
        <f>IF(SUM(COUNTIFS('Planificación 2026-1'!F:F,"PRINCIPAL",'Planificación 2026-1'!W:W,C502,'Planificación 2026-1'!H:H,"T1"))&gt;0,"P35"," ")</f>
        <v xml:space="preserve"> </v>
      </c>
      <c r="V502" s="108" t="str">
        <f>IF(SUM(COUNTIFS('Planificación 2026-1'!F:F,"PRINCIPAL",'Planificación 2026-1'!W:W,C502,'Planificación 2026-1'!H:H,"T3"))&gt;0,"P36"," ")</f>
        <v xml:space="preserve"> </v>
      </c>
      <c r="W502" s="108" t="str">
        <f>IF(SUM(COUNTIFS('Planificación 2026-1'!F:F,"PRINCIPAL",'Planificación 2026-1'!W:W,C502,'Planificación 2026-1'!H:H,"T2"))&gt;0,"P37"," ")</f>
        <v xml:space="preserve"> </v>
      </c>
      <c r="X502" s="108" t="str">
        <f>IF(SUM(COUNTIFS('Planificación 2026-1'!F:F,"PRINCIPAL",'Planificación 2026-1'!W:W,C502,'Planificación 2026-1'!H:H,"AE"))&gt;0,"P38"," ")</f>
        <v xml:space="preserve"> </v>
      </c>
      <c r="Y502" s="108" t="str">
        <f>IF(SUM(COUNTIFS('Planificación 2026-1'!F:F,"PRINCIPAL",'Planificación 2026-1'!W:W,C502,'Planificación 2026-1'!H:H,"T4"))&gt;0,"P55"," ")</f>
        <v xml:space="preserve"> </v>
      </c>
      <c r="Z502" s="108" t="str">
        <f>IF(SUM(COUNTIFS('Planificación 2026-1'!F:F,"FILIAL",'Planificación 2026-1'!W:W,C502,'Planificación 2026-1'!H:H,"AF"))&gt;0," P01"," ")</f>
        <v xml:space="preserve"> </v>
      </c>
      <c r="AA502" s="108" t="str">
        <f>IF(SUM(COUNTIFS('Planificación 2026-1'!F:F,"FILIAL",'Planificación 2026-1'!W:W,C502,'Planificación 2026-1'!H:H,"EN"))&gt;0,"P02"," ")</f>
        <v xml:space="preserve"> </v>
      </c>
      <c r="AB502" s="108" t="str">
        <f>IF(SUM(COUNTIFS('Planificación 2026-1'!F:F,"FILIAL",'Planificación 2026-1'!W:W,C502,'Planificación 2026-1'!H:H,"IS"))&gt;0,"P03"," ")</f>
        <v xml:space="preserve"> </v>
      </c>
      <c r="AC502" s="108" t="str">
        <f>IF(SUM(COUNTIFS('Planificación 2026-1'!F:F,"FILIAL",'Planificación 2026-1'!W:W,C502,'Planificación 2026-1'!H:H,"PS"))&gt;0,"P04"," ")</f>
        <v xml:space="preserve"> </v>
      </c>
      <c r="AD502" s="108"/>
      <c r="AE502" s="108" t="str">
        <f>IF(SUM(COUNTIFS('Planificación 2026-1'!F:F,"FILIAL",'Planificación 2026-1'!W:W,C502,'Planificación 2026-1'!H:H,"IN"))&gt;0,"P06"," ")</f>
        <v xml:space="preserve"> </v>
      </c>
      <c r="AF502" s="108" t="str">
        <f>IF(SUM(COUNTIFS('Planificación 2026-1'!F:F,"FILIAL",'Planificación 2026-1'!W:W,C502,'Planificación 2026-1'!H:H,"CA"))&gt;0,"P07"," ")</f>
        <v xml:space="preserve"> </v>
      </c>
      <c r="AG502" s="108" t="str">
        <f>IF(SUM(COUNTIFS('Planificación 2026-1'!F:F,"FILIAL",'Planificación 2026-1'!W:W,C502,'Planificación 2026-1'!H:H,"DE"))&gt;0,"P08"," ")</f>
        <v xml:space="preserve"> </v>
      </c>
      <c r="AH502" s="108" t="str">
        <f>IF(SUM(COUNTIFS('Planificación 2026-1'!F:F,"FILIAL",'Planificación 2026-1'!W:W,C502,'Planificación 2026-1'!H:H,"OB"))&gt;0,"P09"," ")</f>
        <v xml:space="preserve"> </v>
      </c>
      <c r="AI502" s="108" t="str">
        <f>IF(SUM(COUNTIFS('Planificación 2026-1'!F:F,"FILIAL",'Planificación 2026-1'!W:W,C502,'Planificación 2026-1'!H:H,"MH"))&gt;0,"P31"," ")</f>
        <v xml:space="preserve"> </v>
      </c>
      <c r="AJ502" s="108" t="str">
        <f>IF(SUM(COUNTIFS('Planificación 2026-1'!F:F,"FILIAL",'Planificación 2026-1'!W:W,C502,'Planificación 2026-1'!H:H,"IC"))&gt;0,"P32"," ")</f>
        <v xml:space="preserve"> </v>
      </c>
      <c r="AK502" s="108" t="str">
        <f>IF(SUM(COUNTIFS('Planificación 2026-1'!F:F,"FILIAL",'Planificación 2026-1'!W:W,C502,'Planificación 2026-1'!H:H,"AR"))&gt;0,"P34"," ")</f>
        <v xml:space="preserve"> </v>
      </c>
      <c r="AL502" s="108" t="str">
        <f>IF(SUM(COUNTIFS('Planificación 2026-1'!F:F,"FILIAL",'Planificación 2026-1'!W:W,C502,'Planificación 2026-1'!H:H,"T1"))&gt;0,"P35"," ")</f>
        <v xml:space="preserve"> </v>
      </c>
      <c r="AM502" s="108" t="str">
        <f>IF(SUM(COUNTIFS('Planificación 2026-1'!F:F,"FILIAL",'Planificación 2026-1'!W:W,C502,'Planificación 2026-1'!H:H,"T3"))&gt;0,"P36"," ")</f>
        <v xml:space="preserve"> </v>
      </c>
      <c r="AN502" s="108" t="str">
        <f>IF(SUM(COUNTIFS('Planificación 2026-1'!F:F,"FILIAL",'Planificación 2026-1'!W:W,C502,'Planificación 2026-1'!H:H,"T2"))&gt;0,"P37"," ")</f>
        <v xml:space="preserve"> </v>
      </c>
      <c r="AO502" s="108" t="str">
        <f>IF(SUM(COUNTIFS('Planificación 2026-1'!F:F,"FILIAL",'Planificación 2026-1'!W:W,C502,'Planificación 2026-1'!H:H,"AE"))&gt;0,"P38"," ")</f>
        <v xml:space="preserve"> </v>
      </c>
      <c r="AP502" s="108" t="str">
        <f>IF(SUM(COUNTIFS('Planificación 2026-1'!F:F,"FILIAL",'Planificación 2026-1'!W:W,C502,'Planificación 2026-1'!H:H,"T4"))&gt;0,"P55"," ")</f>
        <v xml:space="preserve"> </v>
      </c>
      <c r="AQ502" s="108" t="str">
        <f>IF(SUM(COUNTIFS('Planificación 2026-1'!F:F,"SUNAMPE",'Planificación 2026-1'!W:W,C502,'Planificación 2026-1'!H:H,"AF"))&gt;0," P01"," ")</f>
        <v xml:space="preserve"> </v>
      </c>
      <c r="AR502" s="108" t="str">
        <f>IF(SUM(COUNTIFS('Planificación 2026-1'!F:F,"SUNAMPE",'Planificación 2026-1'!W:W,C502,'Planificación 2026-1'!H:H,"EN"))&gt;0,"P02"," ")</f>
        <v xml:space="preserve"> </v>
      </c>
      <c r="AS502" s="108" t="str">
        <f>IF(SUM(COUNTIFS('Planificación 2026-1'!F:F,"SUNAMPE",'Planificación 2026-1'!W:W,C502,'Planificación 2026-1'!H:H,"IS"))&gt;0,"P03"," ")</f>
        <v xml:space="preserve"> </v>
      </c>
      <c r="AT502" s="108" t="str">
        <f>IF(SUM(COUNTIFS('Planificación 2026-1'!F:F,"SUNAMPE",'Planificación 2026-1'!W:W,C502,'Planificación 2026-1'!H:H,"PS"))&gt;0,"P04"," ")</f>
        <v xml:space="preserve"> </v>
      </c>
      <c r="AU502" s="108"/>
      <c r="AV502" s="108" t="str">
        <f>IF(SUM(COUNTIFS('Planificación 2026-1'!F:F,"SUNAMPE",'Planificación 2026-1'!W:W,C502,'Planificación 2026-1'!H:H,"IN"))&gt;0,"P06"," ")</f>
        <v xml:space="preserve"> </v>
      </c>
      <c r="AW502" s="108" t="str">
        <f>IF(SUM(COUNTIFS('Planificación 2026-1'!F:F,"SUNAMPE",'Planificación 2026-1'!W:W,C502,'Planificación 2026-1'!H:H,"CA"))&gt;0,"P07"," ")</f>
        <v xml:space="preserve"> </v>
      </c>
      <c r="AX502" s="108" t="str">
        <f>IF(SUM(COUNTIFS('Planificación 2026-1'!F:F,"SUNAMPE",'Planificación 2026-1'!W:W,C502,'Planificación 2026-1'!H:H,"DE"))&gt;0,"P08"," ")</f>
        <v xml:space="preserve"> </v>
      </c>
      <c r="AY502" s="108" t="str">
        <f>IF(SUM(COUNTIFS('Planificación 2026-1'!F:F,"SUNAMPE",'Planificación 2026-1'!W:W,C502,'Planificación 2026-1'!H:H,"OB"))&gt;0,"P09"," ")</f>
        <v xml:space="preserve"> </v>
      </c>
      <c r="AZ502" s="108" t="str">
        <f>IF(SUM(COUNTIFS('Planificación 2026-1'!F:F,"SUNAMPE",'Planificación 2026-1'!W:W,C502,'Planificación 2026-1'!H:H,"MH"))&gt;0,"P31"," ")</f>
        <v xml:space="preserve"> </v>
      </c>
      <c r="BA502" s="108" t="str">
        <f>IF(SUM(COUNTIFS('Planificación 2026-1'!F:F,"SUNAMPE",'Planificación 2026-1'!W:W,C502,'Planificación 2026-1'!H:H,"IC"))&gt;0,"P32"," ")</f>
        <v xml:space="preserve"> </v>
      </c>
      <c r="BB502" s="108" t="str">
        <f>IF(SUM(COUNTIFS('Planificación 2026-1'!F:F,"SUNAMPE",'Planificación 2026-1'!W:W,C502,'Planificación 2026-1'!H:H,"AR"))&gt;0,"P34"," ")</f>
        <v xml:space="preserve"> </v>
      </c>
      <c r="BC502" s="108" t="str">
        <f>IF(SUM(COUNTIFS('Planificación 2026-1'!F:F,"SUNAMPE",'Planificación 2026-1'!W:W,C502,'Planificación 2026-1'!H:H,"T1"))&gt;0,"P35"," ")</f>
        <v xml:space="preserve"> </v>
      </c>
      <c r="BD502" s="108" t="str">
        <f>IF(SUM(COUNTIFS('Planificación 2026-1'!F:F,"SUNAMPE",'Planificación 2026-1'!W:W,C502,'Planificación 2026-1'!H:H,"T3"))&gt;0,"P36"," ")</f>
        <v xml:space="preserve"> </v>
      </c>
      <c r="BE502" s="108" t="str">
        <f>IF(SUM(COUNTIFS('Planificación 2026-1'!F:F,"SUNAMPE",'Planificación 2026-1'!W:W,C502,'Planificación 2026-1'!H:H,"T2"))&gt;0,"P37"," ")</f>
        <v xml:space="preserve"> </v>
      </c>
      <c r="BF502" s="108" t="str">
        <f>IF(SUM(COUNTIFS('Planificación 2026-1'!F:F,"SUNAMPE",'Planificación 2026-1'!W:W,C502,'Planificación 2026-1'!H:H,"AE"))&gt;0,"P38"," ")</f>
        <v xml:space="preserve"> </v>
      </c>
      <c r="BG502" s="108" t="str">
        <f>IF(SUM(COUNTIFS('Planificación 2026-1'!F:F,"SUNAMPE",'Planificación 2026-1'!W:W,C502,'Planificación 2026-1'!H:H,"T4"))&gt;0,"P55"," ")</f>
        <v xml:space="preserve"> </v>
      </c>
      <c r="BH502" s="108" t="str">
        <f>IF(SUM(COUNTIFS('Planificación 2026-1'!F:F,"HUAURA",'Planificación 2026-1'!W:W,C502,'Planificación 2026-1'!H:H,"AF"))&gt;0," P01"," ")</f>
        <v xml:space="preserve"> </v>
      </c>
      <c r="BI502" s="108" t="str">
        <f>IF(SUM(COUNTIFS('Planificación 2026-1'!F:F,"HUAURA",'Planificación 2026-1'!W:W,C502,'Planificación 2026-1'!H:H,"EN"))&gt;0,"P02"," ")</f>
        <v xml:space="preserve"> </v>
      </c>
      <c r="BJ502" s="108" t="str">
        <f>IF(SUM(COUNTIFS('Planificación 2026-1'!F:F,"HUAURA",'Planificación 2026-1'!W:W,C502,'Planificación 2026-1'!H:H,"IS"))&gt;0,"P03"," ")</f>
        <v xml:space="preserve"> </v>
      </c>
      <c r="BK502" s="108" t="str">
        <f>IF(SUM(COUNTIFS('Planificación 2026-1'!F:F,"HUAURA",'Planificación 2026-1'!W:W,C502,'Planificación 2026-1'!H:H,"PS"))&gt;0,"P04"," ")</f>
        <v xml:space="preserve"> </v>
      </c>
      <c r="BL502" s="108"/>
      <c r="BM502" s="108" t="str">
        <f>IF(SUM(COUNTIFS('Planificación 2026-1'!F:F,"HUAURA",'Planificación 2026-1'!W:W,C502,'Planificación 2026-1'!H:H,"IN"))&gt;0,"P06"," ")</f>
        <v xml:space="preserve"> </v>
      </c>
      <c r="BN502" s="108" t="str">
        <f>IF(SUM(COUNTIFS('Planificación 2026-1'!F:F,"HUAURA",'Planificación 2026-1'!W:W,C502,'Planificación 2026-1'!H:H,"CA"))&gt;0,"P07"," ")</f>
        <v xml:space="preserve"> </v>
      </c>
      <c r="BO502" s="108" t="str">
        <f>IF(SUM(COUNTIFS('Planificación 2026-1'!F:F,"HUAURA",'Planificación 2026-1'!W:W,C502,'Planificación 2026-1'!H:H,"DE"))&gt;0,"P08"," ")</f>
        <v xml:space="preserve"> </v>
      </c>
      <c r="BP502" s="108" t="str">
        <f>IF(SUM(COUNTIFS('Planificación 2026-1'!F:F,"HUAURA",'Planificación 2026-1'!W:W,C502,'Planificación 2026-1'!H:H,"OB"))&gt;0,"P09"," ")</f>
        <v xml:space="preserve"> </v>
      </c>
      <c r="BQ502" s="108" t="str">
        <f>IF(SUM(COUNTIFS('Planificación 2026-1'!F:F,"HUAURA",'Planificación 2026-1'!W:W,C502,'Planificación 2026-1'!H:H,"MH"))&gt;0,"P31"," ")</f>
        <v xml:space="preserve"> </v>
      </c>
      <c r="BR502" s="108" t="str">
        <f>IF(SUM(COUNTIFS('Planificación 2026-1'!F:F,"HUAURA",'Planificación 2026-1'!W:W,C502,'Planificación 2026-1'!H:H,"IC"))&gt;0,"P32"," ")</f>
        <v xml:space="preserve"> </v>
      </c>
      <c r="BS502" s="108" t="str">
        <f>IF(SUM(COUNTIFS('Planificación 2026-1'!F:F,"HUAURA",'Planificación 2026-1'!W:W,C502,'Planificación 2026-1'!H:H,"AR"))&gt;0,"P34"," ")</f>
        <v xml:space="preserve"> </v>
      </c>
      <c r="BT502" s="108" t="str">
        <f>IF(SUM(COUNTIFS('Planificación 2026-1'!F:F,"HUAURA",'Planificación 2026-1'!W:W,C502,'Planificación 2026-1'!H:H,"T1"))&gt;0,"P35"," ")</f>
        <v xml:space="preserve"> </v>
      </c>
      <c r="BU502" s="108" t="str">
        <f>IF(SUM(COUNTIFS('Planificación 2026-1'!F:F,"HUAURA",'Planificación 2026-1'!W:W,C502,'Planificación 2026-1'!H:H,"T3"))&gt;0,"P36"," ")</f>
        <v xml:space="preserve"> </v>
      </c>
      <c r="BV502" s="108" t="str">
        <f>IF(SUM(COUNTIFS('Planificación 2026-1'!F:F,"HUAURA",'Planificación 2026-1'!W:W,C502,'Planificación 2026-1'!H:H,"T2"))&gt;0,"P37"," ")</f>
        <v xml:space="preserve"> </v>
      </c>
      <c r="BW502" s="108" t="str">
        <f>IF(SUM(COUNTIFS('Planificación 2026-1'!F:F,"HUAURA",'Planificación 2026-1'!W:W,C502,'Planificación 2026-1'!H:H,"AE"))&gt;0,"P38"," ")</f>
        <v xml:space="preserve"> </v>
      </c>
      <c r="BX502" s="108" t="str">
        <f>IF(SUM(COUNTIFS('Planificación 2026-1'!F:F,"HUAURA",'Planificación 2026-1'!W:W,C502,'Planificación 2026-1'!H:H,"T4"))&gt;0,"P55"," ")</f>
        <v xml:space="preserve"> </v>
      </c>
      <c r="BY502" s="109">
        <f>SUMIFS('Planificación 2026-1'!R:R,'Planificación 2026-1'!W:W,C502,'Planificación 2026-1'!H:H,"AF",'Planificación 2026-1'!I:I,"&gt;2")</f>
        <v>0</v>
      </c>
      <c r="BZ502" s="109">
        <f>SUMIFS('Planificación 2026-1'!R:R,'Planificación 2026-1'!W:W,C502,'Planificación 2026-1'!H:H,"EN",'Planificación 2026-1'!I:I,"&gt;2")</f>
        <v>0</v>
      </c>
      <c r="CA502" s="109">
        <f>SUMIFS('Planificación 2026-1'!R:R,'Planificación 2026-1'!W:W,C502,'Planificación 2026-1'!H:H,"IS",'Planificación 2026-1'!I:I,"&gt;2")</f>
        <v>0</v>
      </c>
      <c r="CB502" s="109">
        <f>SUMIFS('Planificación 2026-1'!R:R,'Planificación 2026-1'!W:W,C502,'Planificación 2026-1'!H:H,"PS",'Planificación 2026-1'!I:I,"&gt;2")</f>
        <v>0</v>
      </c>
      <c r="CC502" s="109">
        <f>SUMIFS('Planificación 2026-1'!R:R,'Planificación 2026-1'!W:W,C502,'Planificación 2026-1'!H:H,"IN",'Planificación 2026-1'!I:I,"&gt;2")</f>
        <v>0</v>
      </c>
      <c r="CD502" s="109">
        <f>SUMIFS('Planificación 2026-1'!R:R,'Planificación 2026-1'!W:W,C502,'Planificación 2026-1'!H:H,"CA",'Planificación 2026-1'!I:I,"&gt;2")</f>
        <v>0</v>
      </c>
      <c r="CE502" s="109">
        <f>SUMIFS('Planificación 2026-1'!R:R,'Planificación 2026-1'!W:W,C502,'Planificación 2026-1'!H:H,"DE",'Planificación 2026-1'!I:I,"&gt;2")</f>
        <v>0</v>
      </c>
      <c r="CF502" s="109">
        <f>SUMIFS('Planificación 2026-1'!R:R,'Planificación 2026-1'!W:W,C502,'Planificación 2026-1'!H:H,"OB",'Planificación 2026-1'!I:I,"&gt;2")</f>
        <v>0</v>
      </c>
      <c r="CG502" s="109">
        <f>SUMIFS('Planificación 2026-1'!R:R,'Planificación 2026-1'!W:W,C502,'Planificación 2026-1'!H:H,"MH",'Planificación 2026-1'!I:I,"&gt;2")</f>
        <v>0</v>
      </c>
      <c r="CH502" s="109">
        <f>SUMIFS('Planificación 2026-1'!R:R,'Planificación 2026-1'!W:W,C502,'Planificación 2026-1'!H:H,"IC",'Planificación 2026-1'!I:I,"&gt;2")</f>
        <v>0</v>
      </c>
      <c r="CI502" s="109">
        <f>SUMIFS('Planificación 2026-1'!R:R,'Planificación 2026-1'!W:W,C502,'Planificación 2026-1'!H:H,"AR",'Planificación 2026-1'!I:I,"&gt;2")</f>
        <v>0</v>
      </c>
      <c r="CJ502" s="109">
        <f>SUMIFS('Planificación 2026-1'!R:R,'Planificación 2026-1'!W:W,C502,'Planificación 2026-1'!H:H,"T1",'Planificación 2026-1'!I:I,"&gt;2")</f>
        <v>0</v>
      </c>
      <c r="CK502" s="109">
        <f>SUMIFS('Planificación 2026-1'!R:R,'Planificación 2026-1'!W:W,C502,'Planificación 2026-1'!H:H,"T3",'Planificación 2026-1'!I:I,"&gt;2")</f>
        <v>0</v>
      </c>
      <c r="CL502" s="109">
        <f>SUMIFS('Planificación 2026-1'!R:R,'Planificación 2026-1'!W:W,C502,'Planificación 2026-1'!H:H,"T2",'Planificación 2026-1'!I:I,"&gt;2")</f>
        <v>0</v>
      </c>
      <c r="CM502" s="109">
        <f>SUMIFS('Planificación 2026-1'!R:R,'Planificación 2026-1'!W:W,C502,'Planificación 2026-1'!H:H,"AE",'Planificación 2026-1'!I:I,"&gt;2")</f>
        <v>0</v>
      </c>
      <c r="CN502" s="109">
        <f>SUMIFS('Planificación 2026-1'!R:R,'Planificación 2026-1'!W:W,C502,'Planificación 2026-1'!H:H,"T4",'Planificación 2026-1'!I:I,"&gt;2")</f>
        <v>0</v>
      </c>
      <c r="CO502" s="109">
        <f>SUMIFS('Planificación 2026-1'!R:R,'Planificación 2026-1'!W:W,C502,'Planificación 2026-1'!H:H,"AF",'Planificación 2026-1'!I:I,"&lt;3")</f>
        <v>0</v>
      </c>
      <c r="CP502" s="109">
        <f>SUMIFS('Planificación 2026-1'!R:R,'Planificación 2026-1'!W:W,C502,'Planificación 2026-1'!H:H,"EN",'Planificación 2026-1'!I:I,"&lt;3")</f>
        <v>0</v>
      </c>
      <c r="CQ502" s="109">
        <f>SUMIFS('Planificación 2026-1'!R:R,'Planificación 2026-1'!W:W,C502,'Planificación 2026-1'!H:H,"IS",'Planificación 2026-1'!I:I,"&lt;3")</f>
        <v>0</v>
      </c>
      <c r="CR502" s="109">
        <f>SUMIFS('Planificación 2026-1'!R:R,'Planificación 2026-1'!W:W,C502,'Planificación 2026-1'!H:H,"PS",'Planificación 2026-1'!I:I,"&lt;3")</f>
        <v>0</v>
      </c>
      <c r="CS502" s="109">
        <f>SUMIFS('Planificación 2026-1'!R:R,'Planificación 2026-1'!W:W,C502,'Planificación 2026-1'!H:H,"IN",'Planificación 2026-1'!I:I,"&lt;3")</f>
        <v>0</v>
      </c>
      <c r="CT502" s="109">
        <f>SUMIFS('Planificación 2026-1'!R:R,'Planificación 2026-1'!W:W,C502,'Planificación 2026-1'!H:H,"CA",'Planificación 2026-1'!I:I,"&lt;3")</f>
        <v>0</v>
      </c>
      <c r="CU502" s="109">
        <f>SUMIFS('Planificación 2026-1'!R:R,'Planificación 2026-1'!W:W,C502,'Planificación 2026-1'!H:H,"DE",'Planificación 2026-1'!I:I,"&lt;3")</f>
        <v>0</v>
      </c>
      <c r="CV502" s="109">
        <f>SUMIFS('Planificación 2026-1'!R:R,'Planificación 2026-1'!W:W,C502,'Planificación 2026-1'!H:H,"OB",'Planificación 2026-1'!I:I,"&lt;3")</f>
        <v>0</v>
      </c>
      <c r="CW502" s="109">
        <f>SUMIFS('Planificación 2026-1'!R:R,'Planificación 2026-1'!W:W,C502,'Planificación 2026-1'!H:H,"MH",'Planificación 2026-1'!I:I,"&lt;3")</f>
        <v>0</v>
      </c>
      <c r="CX502" s="109">
        <f>SUMIFS('Planificación 2026-1'!R:R,'Planificación 2026-1'!W:W,C502,'Planificación 2026-1'!H:H,"IC",'Planificación 2026-1'!I:I,"&lt;3")</f>
        <v>0</v>
      </c>
      <c r="CY502" s="109">
        <f>SUMIFS('Planificación 2026-1'!R:R,'Planificación 2026-1'!W:W,C502,'Planificación 2026-1'!H:H,"AR",'Planificación 2026-1'!I:I,"&lt;3")</f>
        <v>0</v>
      </c>
      <c r="CZ502" s="109">
        <f>SUMIFS('Planificación 2026-1'!R:R,'Planificación 2026-1'!W:W,C502,'Planificación 2026-1'!H:H,"T1",'Planificación 2026-1'!I:I,"&lt;3")</f>
        <v>0</v>
      </c>
      <c r="DA502" s="109">
        <f>SUMIFS('Planificación 2026-1'!R:R,'Planificación 2026-1'!W:W,C502,'Planificación 2026-1'!H:H,"T3",'Planificación 2026-1'!I:I,"&lt;3")</f>
        <v>0</v>
      </c>
      <c r="DB502" s="109">
        <f>SUMIFS('Planificación 2026-1'!R:R,'Planificación 2026-1'!W:W,C502,'Planificación 2026-1'!H:H,"T2",'Planificación 2026-1'!I:I,"&lt;3")</f>
        <v>0</v>
      </c>
      <c r="DC502" s="109">
        <f>SUMIFS('Planificación 2026-1'!R:R,'Planificación 2026-1'!W:W,C502,'Planificación 2026-1'!H:H,"AE",'Planificación 2026-1'!I:I,"&lt;3")</f>
        <v>0</v>
      </c>
      <c r="DD502" s="109">
        <f>SUMIFS('Planificación 2026-1'!R:R,'Planificación 2026-1'!W:W,C502,'Planificación 2026-1'!H:H,"T4",'Planificación 2026-1'!I:I,"&lt;3")</f>
        <v>0</v>
      </c>
      <c r="DE502" s="108" t="str">
        <f t="shared" si="77"/>
        <v/>
      </c>
      <c r="DF502" s="41">
        <f>IF(C502="","",SUMIFS('Planificación 2026-1'!R:R,'Planificación 2026-1'!W:W,C502,'Planificación 2026-1'!F:F,"PRINCIPAL",'Planificación 2026-1'!X:X,"VIRTUAL"))</f>
        <v>0</v>
      </c>
      <c r="DG502" s="41">
        <f>IF(C502="","",SUMIFS('Planificación 2026-1'!R:R,'Planificación 2026-1'!W:W,C502,'Planificación 2026-1'!F:F,"PRINCIPAL",'Planificación 2026-1'!X:X,"PRESENCIAL"))</f>
        <v>0</v>
      </c>
      <c r="DH502" s="41">
        <f>IF(C502="","",SUMIFS('Planificación 2026-1'!R:R,'Planificación 2026-1'!W:W,C502,'Planificación 2026-1'!F:F,"PRINCIPAL",'Planificación 2026-1'!X:X,"HIBRIDO PRESENCIAL"))</f>
        <v>0</v>
      </c>
      <c r="DI502" s="108" t="str">
        <f t="shared" si="78"/>
        <v/>
      </c>
      <c r="DJ502" s="108">
        <f>IF(C502="","",SUMIFS('Planificación 2026-1'!R:R,'Planificación 2026-1'!W:W,C502,'Planificación 2026-1'!F:F,"FILIAL",'Planificación 2026-1'!X:X,"VIRTUAL"))</f>
        <v>0</v>
      </c>
      <c r="DK502" s="110">
        <f>IF(C502="","",SUMIFS('Planificación 2026-1'!R:R,'Planificación 2026-1'!W:W,C502,'Planificación 2026-1'!F:F,"FILIAL",'Planificación 2026-1'!X:X,"PRESENCIAL"))</f>
        <v>0</v>
      </c>
      <c r="DL502" s="61">
        <f>IF(C502="","",SUMIFS('Planificación 2026-1'!R:R,'Planificación 2026-1'!W:W,C502,'Planificación 2026-1'!F:F,"FILIAL",'Planificación 2026-1'!X:X,"HIBRIDO PRESENCIAL"))</f>
        <v>0</v>
      </c>
      <c r="DM502" s="111" t="str">
        <f t="shared" si="79"/>
        <v/>
      </c>
      <c r="DN502" s="108">
        <f>IF(C502="","",SUMIFS('Planificación 2026-1'!R:R,'Planificación 2026-1'!W:W,C502,'Planificación 2026-1'!F:F,"SUNAMPE",'Planificación 2026-1'!X:X,"VIRTUAL"))</f>
        <v>0</v>
      </c>
      <c r="DO502" s="61">
        <f>IF(C502="","",SUMIFS('Planificación 2026-1'!R:R,'Planificación 2026-1'!W:W,C502,'Planificación 2026-1'!F:F,"SUNAMPE",'Planificación 2026-1'!X:X,"PRESENCIAL"))</f>
        <v>0</v>
      </c>
      <c r="DP502" s="111" t="str">
        <f t="shared" si="80"/>
        <v/>
      </c>
      <c r="DQ502" s="108">
        <f>IF(C502="","",SUMIFS('Planificación 2026-1'!R:R,'Planificación 2026-1'!W:W,C502,'Planificación 2026-1'!F:F,"HUAURA",'Planificación 2026-1'!X:X,"VIRTUAL"))</f>
        <v>0</v>
      </c>
      <c r="DR502" s="61">
        <f>IF(C502="","",SUMIFS('Planificación 2026-1'!R:R,'Planificación 2026-1'!W:W,C502,'Planificación 2026-1'!F:F,"HUAURA",'Planificación 2026-1'!X:X,"PRESENCIAL"))</f>
        <v>0</v>
      </c>
      <c r="DS502" s="76">
        <f>SUMIFS('Planificación 2026-1'!R:R,'Planificación 2026-1'!W:W,C502,'Planificación 2026-1'!F:F,"PRINCIPAL",'Planificación 2026-1'!X:X,"VIRTUAL",'Planificación 2026-1'!I:I,"&gt;2")</f>
        <v>0</v>
      </c>
      <c r="DT502" s="76">
        <f>SUMIFS('Planificación 2026-1'!R:R,'Planificación 2026-1'!W:W,C502,'Planificación 2026-1'!F:F,"PRINCIPAL",'Planificación 2026-1'!X:X,"&lt;&gt;VIRTUAL",'Planificación 2026-1'!I:I,"&gt;2")</f>
        <v>0</v>
      </c>
      <c r="DU502" s="76">
        <f>SUMIFS('Planificación 2026-1'!R:R,'Planificación 2026-1'!W:W,C502,'Planificación 2026-1'!F:F,"SUNAMPE",'Planificación 2026-1'!X:X,"VIRTUAL",'Planificación 2026-1'!I:I,"&gt;2")</f>
        <v>0</v>
      </c>
      <c r="DV502" s="76">
        <f>SUMIFS('Planificación 2026-1'!R:R,'Planificación 2026-1'!W:W,C502,'Planificación 2026-1'!F:F,"SUNAMPE",'Planificación 2026-1'!X:X,"&lt;&gt;VIRTUAL",'Planificación 2026-1'!I:I,"&gt;2")</f>
        <v>0</v>
      </c>
      <c r="DW502" s="76">
        <f>SUMIFS('Planificación 2026-1'!R:R,'Planificación 2026-1'!W:W,C502,'Planificación 2026-1'!F:F,"FILIAL",'Planificación 2026-1'!X:X,"VIRTUAL",'Planificación 2026-1'!I:I,"&gt;2")</f>
        <v>0</v>
      </c>
      <c r="DX502" s="76">
        <f>SUMIFS('Planificación 2026-1'!R:R,'Planificación 2026-1'!W:W,C502,'Planificación 2026-1'!F:F,"FILIAL",'Planificación 2026-1'!X:X,"&lt;&gt;VIRTUAL",'Planificación 2026-1'!I:I,"&gt;2")</f>
        <v>0</v>
      </c>
      <c r="DY502" s="76">
        <f>SUMIFS('Planificación 2026-1'!R:R,'Planificación 2026-1'!W:W,C502,'Planificación 2026-1'!F:F,"PORUMA",'Planificación 2026-1'!X:X,"VIRTUAL",'Planificación 2026-1'!I:I,"&gt;2")</f>
        <v>0</v>
      </c>
      <c r="DZ502" s="76">
        <f>SUMIFS('Planificación 2026-1'!R:R,'Planificación 2026-1'!W:W,C502,'Planificación 2026-1'!F:F,"PORUMA",'Planificación 2026-1'!X:X,"&lt;&gt;VIRTUAL",'Planificación 2026-1'!I:I,"&gt;2")</f>
        <v>0</v>
      </c>
      <c r="EA502" s="76">
        <f>SUMIFS('Planificación 2026-1'!R:R,'Planificación 2026-1'!W:W,C502,'Planificación 2026-1'!F:F,"HUAURA",'Planificación 2026-1'!X:X,"VIRTUAL",'Planificación 2026-1'!I:I,"&gt;2")</f>
        <v>0</v>
      </c>
      <c r="EB502" s="76">
        <f>SUMIFS('Planificación 2026-1'!R:R,'Planificación 2026-1'!W:W,C502,'Planificación 2026-1'!F:F,"HUAURA",'Planificación 2026-1'!X:X,"&lt;&gt;VIRTUAL",'Planificación 2026-1'!I:I,"&gt;2")</f>
        <v>0</v>
      </c>
      <c r="EC502" s="76">
        <f>SUMIFS('Planificación 2026-1'!R:R,'Planificación 2026-1'!W:W,C502,'Planificación 2026-1'!F:F,"PRINCIPAL",'Planificación 2026-1'!X:X,"VIRTUAL",'Planificación 2026-1'!I:I,"&lt;3")</f>
        <v>0</v>
      </c>
      <c r="ED502" s="76">
        <f>SUMIFS('Planificación 2026-1'!R:R,'Planificación 2026-1'!W:W,C502,'Planificación 2026-1'!F:F,"PRINCIPAL",'Planificación 2026-1'!X:X,"&lt;&gt;VIRTUAL",'Planificación 2026-1'!I:I,"&lt;3")</f>
        <v>0</v>
      </c>
      <c r="EE502" s="76">
        <f>SUMIFS('Planificación 2026-1'!R:R,'Planificación 2026-1'!W:W,C502,'Planificación 2026-1'!F:F,"SUNAMPE",'Planificación 2026-1'!X:X,"VIRTUAL",'Planificación 2026-1'!I:I,"&lt;3")</f>
        <v>0</v>
      </c>
      <c r="EF502" s="76">
        <f>SUMIFS('Planificación 2026-1'!R:R,'Planificación 2026-1'!W:W,C502,'Planificación 2026-1'!F:F,"SUNAMPE",'Planificación 2026-1'!X:X,"&lt;&gt;VIRTUAL",'Planificación 2026-1'!I:I,"&lt;3")</f>
        <v>0</v>
      </c>
      <c r="EG502" s="76">
        <f>SUMIFS('Planificación 2026-1'!R:R,'Planificación 2026-1'!W:W,C502,'Planificación 2026-1'!F:F,"FILIAL",'Planificación 2026-1'!X:X,"VIRTUAL",'Planificación 2026-1'!I:I,"&lt;3")</f>
        <v>0</v>
      </c>
      <c r="EH502" s="76">
        <f>SUMIFS('Planificación 2026-1'!R:R,'Planificación 2026-1'!W:W,C502,'Planificación 2026-1'!F:F,"FILIAL",'Planificación 2026-1'!X:X,"&lt;&gt;VIRTUAL",'Planificación 2026-1'!I:I,"&lt;3")</f>
        <v>0</v>
      </c>
      <c r="EI502" s="76">
        <f>SUMIFS('Planificación 2026-1'!R:R,'Planificación 2026-1'!W:W,C502,'Planificación 2026-1'!F:F,"PORUMA",'Planificación 2026-1'!X:X,"VIRTUAL",'Planificación 2026-1'!I:I,"&lt;3")</f>
        <v>0</v>
      </c>
      <c r="EJ502" s="76">
        <f>SUMIFS('Planificación 2026-1'!R:R,'Planificación 2026-1'!W:W,C502,'Planificación 2026-1'!F:F,"PORUMA",'Planificación 2026-1'!X:X,"&lt;&gt;VIRTUAL",'Planificación 2026-1'!I:I,"&lt;3")</f>
        <v>0</v>
      </c>
      <c r="EK502" s="76">
        <f>SUMIFS('Planificación 2026-1'!R:R,'Planificación 2026-1'!W:W,C502,'Planificación 2026-1'!F:F,"HUAURA",'Planificación 2026-1'!X:X,"VIRTUAL",'Planificación 2026-1'!I:I,"&lt;3")</f>
        <v>0</v>
      </c>
      <c r="EL502" s="76">
        <f>SUMIFS('Planificación 2026-1'!R:R,'Planificación 2026-1'!W:W,C502,'Planificación 2026-1'!F:F,"HUAURA",'Planificación 2026-1'!X:X,"&lt;&gt;VIRTUAL",'Planificación 2026-1'!I:I,"&lt;3")</f>
        <v>0</v>
      </c>
      <c r="EM502" s="76"/>
      <c r="EN502" s="76">
        <f t="shared" si="68"/>
        <v>0</v>
      </c>
      <c r="EO502" s="76">
        <f t="shared" si="69"/>
        <v>0</v>
      </c>
      <c r="EP502" s="76" t="b">
        <f t="shared" si="70"/>
        <v>1</v>
      </c>
      <c r="EQ502" s="76" t="str">
        <f t="shared" si="71"/>
        <v/>
      </c>
      <c r="ER502" s="76" t="str">
        <f t="shared" si="81"/>
        <v>PRESENCIAL</v>
      </c>
    </row>
    <row r="503" spans="1:148" hidden="1">
      <c r="B503" s="119">
        <v>500</v>
      </c>
      <c r="C503" s="76" t="s">
        <v>678</v>
      </c>
      <c r="D503" s="112">
        <f>SUMIF('Planificación 2026-1'!W:W,C503,'Planificación 2026-1'!R:R)</f>
        <v>0</v>
      </c>
      <c r="E503" s="114" t="s">
        <v>170</v>
      </c>
      <c r="F503" s="115" t="s">
        <v>171</v>
      </c>
      <c r="G503" s="115" t="s">
        <v>13</v>
      </c>
      <c r="H503" s="115" t="s">
        <v>145</v>
      </c>
      <c r="I503" s="107" t="str">
        <f>IF(SUM(COUNTIFS('Planificación 2026-1'!F:F,"PRINCIPAL",'Planificación 2026-1'!W:W,C503,'Planificación 2026-1'!H:H,"AF"))&gt;0,"P01"," ")</f>
        <v xml:space="preserve"> </v>
      </c>
      <c r="J503" s="108" t="str">
        <f>IF(SUM(COUNTIFS('Planificación 2026-1'!F:F,"PRINCIPAL",'Planificación 2026-1'!W:W,C503,'Planificación 2026-1'!H:H,"EN"))&gt;0,"P02"," ")</f>
        <v xml:space="preserve"> </v>
      </c>
      <c r="K503" s="108" t="str">
        <f>IF(SUM(COUNTIFS('Planificación 2026-1'!F:F,"PRINCIPAL",'Planificación 2026-1'!W:W,C503,'Planificación 2026-1'!H:H,"IS"))&gt;0,"P03"," ")</f>
        <v xml:space="preserve"> </v>
      </c>
      <c r="L503" s="108" t="str">
        <f>IF(SUM(COUNTIFS('Planificación 2026-1'!F:F,"PRINCIPAL",'Planificación 2026-1'!W:W,C503,'Planificación 2026-1'!H:H,"PS"))&gt;0,"P04"," ")</f>
        <v xml:space="preserve"> </v>
      </c>
      <c r="M503" s="108"/>
      <c r="N503" s="108" t="str">
        <f>IF(SUM(COUNTIFS('Planificación 2026-1'!F:F,"PRINCIPAL",'Planificación 2026-1'!W:W,C503,'Planificación 2026-1'!H:H,"IN"))&gt;0,"P06"," ")</f>
        <v xml:space="preserve"> </v>
      </c>
      <c r="O503" s="108" t="str">
        <f>IF(SUM(COUNTIFS('Planificación 2026-1'!F:F,"PRINCIPAL",'Planificación 2026-1'!W:W,C503,'Planificación 2026-1'!H:H,"CA"))&gt;0,"P07"," ")</f>
        <v xml:space="preserve"> </v>
      </c>
      <c r="P503" s="108" t="str">
        <f>IF(SUM(COUNTIFS('Planificación 2026-1'!F:F,"PRINCIPAL",'Planificación 2026-1'!W:W,C503,'Planificación 2026-1'!H:H,"DE"))&gt;0,"P08"," ")</f>
        <v xml:space="preserve"> </v>
      </c>
      <c r="Q503" s="108" t="str">
        <f>IF(SUM(COUNTIFS('Planificación 2026-1'!F:F,"PRINCIPAL",'Planificación 2026-1'!W:W,C503,'Planificación 2026-1'!H:H,"OB"))&gt;0,"P09"," ")</f>
        <v xml:space="preserve"> </v>
      </c>
      <c r="R503" s="108" t="str">
        <f>IF(SUM(COUNTIFS('Planificación 2026-1'!F:F,"PRINCIPAL",'Planificación 2026-1'!W:W,C503,'Planificación 2026-1'!H:H,"MH"))&gt;0,"P31"," ")</f>
        <v xml:space="preserve"> </v>
      </c>
      <c r="S503" s="108" t="str">
        <f>IF(SUM(COUNTIFS('Planificación 2026-1'!F:F,"PRINCIPAL",'Planificación 2026-1'!W:W,C503,'Planificación 2026-1'!H:H,"IC"))&gt;0,"P32"," ")</f>
        <v xml:space="preserve"> </v>
      </c>
      <c r="T503" s="108" t="str">
        <f>IF(SUM(COUNTIFS('Planificación 2026-1'!F:F,"PRINCIPAL",'Planificación 2026-1'!W:W,C503,'Planificación 2026-1'!H:H,"AR"))&gt;0,"P34"," ")</f>
        <v xml:space="preserve"> </v>
      </c>
      <c r="U503" s="108" t="str">
        <f>IF(SUM(COUNTIFS('Planificación 2026-1'!F:F,"PRINCIPAL",'Planificación 2026-1'!W:W,C503,'Planificación 2026-1'!H:H,"T1"))&gt;0,"P35"," ")</f>
        <v xml:space="preserve"> </v>
      </c>
      <c r="V503" s="108" t="str">
        <f>IF(SUM(COUNTIFS('Planificación 2026-1'!F:F,"PRINCIPAL",'Planificación 2026-1'!W:W,C503,'Planificación 2026-1'!H:H,"T3"))&gt;0,"P36"," ")</f>
        <v xml:space="preserve"> </v>
      </c>
      <c r="W503" s="108" t="str">
        <f>IF(SUM(COUNTIFS('Planificación 2026-1'!F:F,"PRINCIPAL",'Planificación 2026-1'!W:W,C503,'Planificación 2026-1'!H:H,"T2"))&gt;0,"P37"," ")</f>
        <v xml:space="preserve"> </v>
      </c>
      <c r="X503" s="108" t="str">
        <f>IF(SUM(COUNTIFS('Planificación 2026-1'!F:F,"PRINCIPAL",'Planificación 2026-1'!W:W,C503,'Planificación 2026-1'!H:H,"AE"))&gt;0,"P38"," ")</f>
        <v xml:space="preserve"> </v>
      </c>
      <c r="Y503" s="108" t="str">
        <f>IF(SUM(COUNTIFS('Planificación 2026-1'!F:F,"PRINCIPAL",'Planificación 2026-1'!W:W,C503,'Planificación 2026-1'!H:H,"T4"))&gt;0,"P55"," ")</f>
        <v xml:space="preserve"> </v>
      </c>
      <c r="Z503" s="108" t="str">
        <f>IF(SUM(COUNTIFS('Planificación 2026-1'!F:F,"FILIAL",'Planificación 2026-1'!W:W,C503,'Planificación 2026-1'!H:H,"AF"))&gt;0," P01"," ")</f>
        <v xml:space="preserve"> </v>
      </c>
      <c r="AA503" s="108" t="str">
        <f>IF(SUM(COUNTIFS('Planificación 2026-1'!F:F,"FILIAL",'Planificación 2026-1'!W:W,C503,'Planificación 2026-1'!H:H,"EN"))&gt;0,"P02"," ")</f>
        <v xml:space="preserve"> </v>
      </c>
      <c r="AB503" s="108" t="str">
        <f>IF(SUM(COUNTIFS('Planificación 2026-1'!F:F,"FILIAL",'Planificación 2026-1'!W:W,C503,'Planificación 2026-1'!H:H,"IS"))&gt;0,"P03"," ")</f>
        <v xml:space="preserve"> </v>
      </c>
      <c r="AC503" s="108" t="str">
        <f>IF(SUM(COUNTIFS('Planificación 2026-1'!F:F,"FILIAL",'Planificación 2026-1'!W:W,C503,'Planificación 2026-1'!H:H,"PS"))&gt;0,"P04"," ")</f>
        <v xml:space="preserve"> </v>
      </c>
      <c r="AD503" s="108"/>
      <c r="AE503" s="108" t="str">
        <f>IF(SUM(COUNTIFS('Planificación 2026-1'!F:F,"FILIAL",'Planificación 2026-1'!W:W,C503,'Planificación 2026-1'!H:H,"IN"))&gt;0,"P06"," ")</f>
        <v xml:space="preserve"> </v>
      </c>
      <c r="AF503" s="108" t="str">
        <f>IF(SUM(COUNTIFS('Planificación 2026-1'!F:F,"FILIAL",'Planificación 2026-1'!W:W,C503,'Planificación 2026-1'!H:H,"CA"))&gt;0,"P07"," ")</f>
        <v xml:space="preserve"> </v>
      </c>
      <c r="AG503" s="108" t="str">
        <f>IF(SUM(COUNTIFS('Planificación 2026-1'!F:F,"FILIAL",'Planificación 2026-1'!W:W,C503,'Planificación 2026-1'!H:H,"DE"))&gt;0,"P08"," ")</f>
        <v xml:space="preserve"> </v>
      </c>
      <c r="AH503" s="108" t="str">
        <f>IF(SUM(COUNTIFS('Planificación 2026-1'!F:F,"FILIAL",'Planificación 2026-1'!W:W,C503,'Planificación 2026-1'!H:H,"OB"))&gt;0,"P09"," ")</f>
        <v xml:space="preserve"> </v>
      </c>
      <c r="AI503" s="108" t="str">
        <f>IF(SUM(COUNTIFS('Planificación 2026-1'!F:F,"FILIAL",'Planificación 2026-1'!W:W,C503,'Planificación 2026-1'!H:H,"MH"))&gt;0,"P31"," ")</f>
        <v xml:space="preserve"> </v>
      </c>
      <c r="AJ503" s="108" t="str">
        <f>IF(SUM(COUNTIFS('Planificación 2026-1'!F:F,"FILIAL",'Planificación 2026-1'!W:W,C503,'Planificación 2026-1'!H:H,"IC"))&gt;0,"P32"," ")</f>
        <v xml:space="preserve"> </v>
      </c>
      <c r="AK503" s="108" t="str">
        <f>IF(SUM(COUNTIFS('Planificación 2026-1'!F:F,"FILIAL",'Planificación 2026-1'!W:W,C503,'Planificación 2026-1'!H:H,"AR"))&gt;0,"P34"," ")</f>
        <v xml:space="preserve"> </v>
      </c>
      <c r="AL503" s="108" t="str">
        <f>IF(SUM(COUNTIFS('Planificación 2026-1'!F:F,"FILIAL",'Planificación 2026-1'!W:W,C503,'Planificación 2026-1'!H:H,"T1"))&gt;0,"P35"," ")</f>
        <v xml:space="preserve"> </v>
      </c>
      <c r="AM503" s="108" t="str">
        <f>IF(SUM(COUNTIFS('Planificación 2026-1'!F:F,"FILIAL",'Planificación 2026-1'!W:W,C503,'Planificación 2026-1'!H:H,"T3"))&gt;0,"P36"," ")</f>
        <v xml:space="preserve"> </v>
      </c>
      <c r="AN503" s="108" t="str">
        <f>IF(SUM(COUNTIFS('Planificación 2026-1'!F:F,"FILIAL",'Planificación 2026-1'!W:W,C503,'Planificación 2026-1'!H:H,"T2"))&gt;0,"P37"," ")</f>
        <v xml:space="preserve"> </v>
      </c>
      <c r="AO503" s="108" t="str">
        <f>IF(SUM(COUNTIFS('Planificación 2026-1'!F:F,"FILIAL",'Planificación 2026-1'!W:W,C503,'Planificación 2026-1'!H:H,"AE"))&gt;0,"P38"," ")</f>
        <v xml:space="preserve"> </v>
      </c>
      <c r="AP503" s="108" t="str">
        <f>IF(SUM(COUNTIFS('Planificación 2026-1'!F:F,"FILIAL",'Planificación 2026-1'!W:W,C503,'Planificación 2026-1'!H:H,"T4"))&gt;0,"P55"," ")</f>
        <v xml:space="preserve"> </v>
      </c>
      <c r="AQ503" s="108" t="str">
        <f>IF(SUM(COUNTIFS('Planificación 2026-1'!F:F,"SUNAMPE",'Planificación 2026-1'!W:W,C503,'Planificación 2026-1'!H:H,"AF"))&gt;0," P01"," ")</f>
        <v xml:space="preserve"> </v>
      </c>
      <c r="AR503" s="108" t="str">
        <f>IF(SUM(COUNTIFS('Planificación 2026-1'!F:F,"SUNAMPE",'Planificación 2026-1'!W:W,C503,'Planificación 2026-1'!H:H,"EN"))&gt;0,"P02"," ")</f>
        <v xml:space="preserve"> </v>
      </c>
      <c r="AS503" s="108" t="str">
        <f>IF(SUM(COUNTIFS('Planificación 2026-1'!F:F,"SUNAMPE",'Planificación 2026-1'!W:W,C503,'Planificación 2026-1'!H:H,"IS"))&gt;0,"P03"," ")</f>
        <v xml:space="preserve"> </v>
      </c>
      <c r="AT503" s="108" t="str">
        <f>IF(SUM(COUNTIFS('Planificación 2026-1'!F:F,"SUNAMPE",'Planificación 2026-1'!W:W,C503,'Planificación 2026-1'!H:H,"PS"))&gt;0,"P04"," ")</f>
        <v xml:space="preserve"> </v>
      </c>
      <c r="AU503" s="108"/>
      <c r="AV503" s="108" t="str">
        <f>IF(SUM(COUNTIFS('Planificación 2026-1'!F:F,"SUNAMPE",'Planificación 2026-1'!W:W,C503,'Planificación 2026-1'!H:H,"IN"))&gt;0,"P06"," ")</f>
        <v xml:space="preserve"> </v>
      </c>
      <c r="AW503" s="108" t="str">
        <f>IF(SUM(COUNTIFS('Planificación 2026-1'!F:F,"SUNAMPE",'Planificación 2026-1'!W:W,C503,'Planificación 2026-1'!H:H,"CA"))&gt;0,"P07"," ")</f>
        <v xml:space="preserve"> </v>
      </c>
      <c r="AX503" s="108" t="str">
        <f>IF(SUM(COUNTIFS('Planificación 2026-1'!F:F,"SUNAMPE",'Planificación 2026-1'!W:W,C503,'Planificación 2026-1'!H:H,"DE"))&gt;0,"P08"," ")</f>
        <v xml:space="preserve"> </v>
      </c>
      <c r="AY503" s="108" t="str">
        <f>IF(SUM(COUNTIFS('Planificación 2026-1'!F:F,"SUNAMPE",'Planificación 2026-1'!W:W,C503,'Planificación 2026-1'!H:H,"OB"))&gt;0,"P09"," ")</f>
        <v xml:space="preserve"> </v>
      </c>
      <c r="AZ503" s="108" t="str">
        <f>IF(SUM(COUNTIFS('Planificación 2026-1'!F:F,"SUNAMPE",'Planificación 2026-1'!W:W,C503,'Planificación 2026-1'!H:H,"MH"))&gt;0,"P31"," ")</f>
        <v xml:space="preserve"> </v>
      </c>
      <c r="BA503" s="108" t="str">
        <f>IF(SUM(COUNTIFS('Planificación 2026-1'!F:F,"SUNAMPE",'Planificación 2026-1'!W:W,C503,'Planificación 2026-1'!H:H,"IC"))&gt;0,"P32"," ")</f>
        <v xml:space="preserve"> </v>
      </c>
      <c r="BB503" s="108" t="str">
        <f>IF(SUM(COUNTIFS('Planificación 2026-1'!F:F,"SUNAMPE",'Planificación 2026-1'!W:W,C503,'Planificación 2026-1'!H:H,"AR"))&gt;0,"P34"," ")</f>
        <v xml:space="preserve"> </v>
      </c>
      <c r="BC503" s="108" t="str">
        <f>IF(SUM(COUNTIFS('Planificación 2026-1'!F:F,"SUNAMPE",'Planificación 2026-1'!W:W,C503,'Planificación 2026-1'!H:H,"T1"))&gt;0,"P35"," ")</f>
        <v xml:space="preserve"> </v>
      </c>
      <c r="BD503" s="108" t="str">
        <f>IF(SUM(COUNTIFS('Planificación 2026-1'!F:F,"SUNAMPE",'Planificación 2026-1'!W:W,C503,'Planificación 2026-1'!H:H,"T3"))&gt;0,"P36"," ")</f>
        <v xml:space="preserve"> </v>
      </c>
      <c r="BE503" s="108" t="str">
        <f>IF(SUM(COUNTIFS('Planificación 2026-1'!F:F,"SUNAMPE",'Planificación 2026-1'!W:W,C503,'Planificación 2026-1'!H:H,"T2"))&gt;0,"P37"," ")</f>
        <v xml:space="preserve"> </v>
      </c>
      <c r="BF503" s="108" t="str">
        <f>IF(SUM(COUNTIFS('Planificación 2026-1'!F:F,"SUNAMPE",'Planificación 2026-1'!W:W,C503,'Planificación 2026-1'!H:H,"AE"))&gt;0,"P38"," ")</f>
        <v xml:space="preserve"> </v>
      </c>
      <c r="BG503" s="108" t="str">
        <f>IF(SUM(COUNTIFS('Planificación 2026-1'!F:F,"SUNAMPE",'Planificación 2026-1'!W:W,C503,'Planificación 2026-1'!H:H,"T4"))&gt;0,"P55"," ")</f>
        <v xml:space="preserve"> </v>
      </c>
      <c r="BH503" s="108" t="str">
        <f>IF(SUM(COUNTIFS('Planificación 2026-1'!F:F,"HUAURA",'Planificación 2026-1'!W:W,C503,'Planificación 2026-1'!H:H,"AF"))&gt;0," P01"," ")</f>
        <v xml:space="preserve"> </v>
      </c>
      <c r="BI503" s="108" t="str">
        <f>IF(SUM(COUNTIFS('Planificación 2026-1'!F:F,"HUAURA",'Planificación 2026-1'!W:W,C503,'Planificación 2026-1'!H:H,"EN"))&gt;0,"P02"," ")</f>
        <v xml:space="preserve"> </v>
      </c>
      <c r="BJ503" s="108" t="str">
        <f>IF(SUM(COUNTIFS('Planificación 2026-1'!F:F,"HUAURA",'Planificación 2026-1'!W:W,C503,'Planificación 2026-1'!H:H,"IS"))&gt;0,"P03"," ")</f>
        <v xml:space="preserve"> </v>
      </c>
      <c r="BK503" s="108" t="str">
        <f>IF(SUM(COUNTIFS('Planificación 2026-1'!F:F,"HUAURA",'Planificación 2026-1'!W:W,C503,'Planificación 2026-1'!H:H,"PS"))&gt;0,"P04"," ")</f>
        <v xml:space="preserve"> </v>
      </c>
      <c r="BL503" s="108"/>
      <c r="BM503" s="108" t="str">
        <f>IF(SUM(COUNTIFS('Planificación 2026-1'!F:F,"HUAURA",'Planificación 2026-1'!W:W,C503,'Planificación 2026-1'!H:H,"IN"))&gt;0,"P06"," ")</f>
        <v xml:space="preserve"> </v>
      </c>
      <c r="BN503" s="108" t="str">
        <f>IF(SUM(COUNTIFS('Planificación 2026-1'!F:F,"HUAURA",'Planificación 2026-1'!W:W,C503,'Planificación 2026-1'!H:H,"CA"))&gt;0,"P07"," ")</f>
        <v xml:space="preserve"> </v>
      </c>
      <c r="BO503" s="108" t="str">
        <f>IF(SUM(COUNTIFS('Planificación 2026-1'!F:F,"HUAURA",'Planificación 2026-1'!W:W,C503,'Planificación 2026-1'!H:H,"DE"))&gt;0,"P08"," ")</f>
        <v xml:space="preserve"> </v>
      </c>
      <c r="BP503" s="108" t="str">
        <f>IF(SUM(COUNTIFS('Planificación 2026-1'!F:F,"HUAURA",'Planificación 2026-1'!W:W,C503,'Planificación 2026-1'!H:H,"OB"))&gt;0,"P09"," ")</f>
        <v xml:space="preserve"> </v>
      </c>
      <c r="BQ503" s="108" t="str">
        <f>IF(SUM(COUNTIFS('Planificación 2026-1'!F:F,"HUAURA",'Planificación 2026-1'!W:W,C503,'Planificación 2026-1'!H:H,"MH"))&gt;0,"P31"," ")</f>
        <v xml:space="preserve"> </v>
      </c>
      <c r="BR503" s="108" t="str">
        <f>IF(SUM(COUNTIFS('Planificación 2026-1'!F:F,"HUAURA",'Planificación 2026-1'!W:W,C503,'Planificación 2026-1'!H:H,"IC"))&gt;0,"P32"," ")</f>
        <v xml:space="preserve"> </v>
      </c>
      <c r="BS503" s="108" t="str">
        <f>IF(SUM(COUNTIFS('Planificación 2026-1'!F:F,"HUAURA",'Planificación 2026-1'!W:W,C503,'Planificación 2026-1'!H:H,"AR"))&gt;0,"P34"," ")</f>
        <v xml:space="preserve"> </v>
      </c>
      <c r="BT503" s="108" t="str">
        <f>IF(SUM(COUNTIFS('Planificación 2026-1'!F:F,"HUAURA",'Planificación 2026-1'!W:W,C503,'Planificación 2026-1'!H:H,"T1"))&gt;0,"P35"," ")</f>
        <v xml:space="preserve"> </v>
      </c>
      <c r="BU503" s="108" t="str">
        <f>IF(SUM(COUNTIFS('Planificación 2026-1'!F:F,"HUAURA",'Planificación 2026-1'!W:W,C503,'Planificación 2026-1'!H:H,"T3"))&gt;0,"P36"," ")</f>
        <v xml:space="preserve"> </v>
      </c>
      <c r="BV503" s="108" t="str">
        <f>IF(SUM(COUNTIFS('Planificación 2026-1'!F:F,"HUAURA",'Planificación 2026-1'!W:W,C503,'Planificación 2026-1'!H:H,"T2"))&gt;0,"P37"," ")</f>
        <v xml:space="preserve"> </v>
      </c>
      <c r="BW503" s="108" t="str">
        <f>IF(SUM(COUNTIFS('Planificación 2026-1'!F:F,"HUAURA",'Planificación 2026-1'!W:W,C503,'Planificación 2026-1'!H:H,"AE"))&gt;0,"P38"," ")</f>
        <v xml:space="preserve"> </v>
      </c>
      <c r="BX503" s="108" t="str">
        <f>IF(SUM(COUNTIFS('Planificación 2026-1'!F:F,"HUAURA",'Planificación 2026-1'!W:W,C503,'Planificación 2026-1'!H:H,"T4"))&gt;0,"P55"," ")</f>
        <v xml:space="preserve"> </v>
      </c>
      <c r="BY503" s="109">
        <f>SUMIFS('Planificación 2026-1'!R:R,'Planificación 2026-1'!W:W,C503,'Planificación 2026-1'!H:H,"AF",'Planificación 2026-1'!I:I,"&gt;2")</f>
        <v>0</v>
      </c>
      <c r="BZ503" s="109">
        <f>SUMIFS('Planificación 2026-1'!R:R,'Planificación 2026-1'!W:W,C503,'Planificación 2026-1'!H:H,"EN",'Planificación 2026-1'!I:I,"&gt;2")</f>
        <v>0</v>
      </c>
      <c r="CA503" s="109">
        <f>SUMIFS('Planificación 2026-1'!R:R,'Planificación 2026-1'!W:W,C503,'Planificación 2026-1'!H:H,"IS",'Planificación 2026-1'!I:I,"&gt;2")</f>
        <v>0</v>
      </c>
      <c r="CB503" s="109">
        <f>SUMIFS('Planificación 2026-1'!R:R,'Planificación 2026-1'!W:W,C503,'Planificación 2026-1'!H:H,"PS",'Planificación 2026-1'!I:I,"&gt;2")</f>
        <v>0</v>
      </c>
      <c r="CC503" s="109">
        <f>SUMIFS('Planificación 2026-1'!R:R,'Planificación 2026-1'!W:W,C503,'Planificación 2026-1'!H:H,"IN",'Planificación 2026-1'!I:I,"&gt;2")</f>
        <v>0</v>
      </c>
      <c r="CD503" s="109">
        <f>SUMIFS('Planificación 2026-1'!R:R,'Planificación 2026-1'!W:W,C503,'Planificación 2026-1'!H:H,"CA",'Planificación 2026-1'!I:I,"&gt;2")</f>
        <v>0</v>
      </c>
      <c r="CE503" s="109">
        <f>SUMIFS('Planificación 2026-1'!R:R,'Planificación 2026-1'!W:W,C503,'Planificación 2026-1'!H:H,"DE",'Planificación 2026-1'!I:I,"&gt;2")</f>
        <v>0</v>
      </c>
      <c r="CF503" s="109">
        <f>SUMIFS('Planificación 2026-1'!R:R,'Planificación 2026-1'!W:W,C503,'Planificación 2026-1'!H:H,"OB",'Planificación 2026-1'!I:I,"&gt;2")</f>
        <v>0</v>
      </c>
      <c r="CG503" s="109">
        <f>SUMIFS('Planificación 2026-1'!R:R,'Planificación 2026-1'!W:W,C503,'Planificación 2026-1'!H:H,"MH",'Planificación 2026-1'!I:I,"&gt;2")</f>
        <v>0</v>
      </c>
      <c r="CH503" s="109">
        <f>SUMIFS('Planificación 2026-1'!R:R,'Planificación 2026-1'!W:W,C503,'Planificación 2026-1'!H:H,"IC",'Planificación 2026-1'!I:I,"&gt;2")</f>
        <v>0</v>
      </c>
      <c r="CI503" s="109">
        <f>SUMIFS('Planificación 2026-1'!R:R,'Planificación 2026-1'!W:W,C503,'Planificación 2026-1'!H:H,"AR",'Planificación 2026-1'!I:I,"&gt;2")</f>
        <v>0</v>
      </c>
      <c r="CJ503" s="109">
        <f>SUMIFS('Planificación 2026-1'!R:R,'Planificación 2026-1'!W:W,C503,'Planificación 2026-1'!H:H,"T1",'Planificación 2026-1'!I:I,"&gt;2")</f>
        <v>0</v>
      </c>
      <c r="CK503" s="109">
        <f>SUMIFS('Planificación 2026-1'!R:R,'Planificación 2026-1'!W:W,C503,'Planificación 2026-1'!H:H,"T3",'Planificación 2026-1'!I:I,"&gt;2")</f>
        <v>0</v>
      </c>
      <c r="CL503" s="109">
        <f>SUMIFS('Planificación 2026-1'!R:R,'Planificación 2026-1'!W:W,C503,'Planificación 2026-1'!H:H,"T2",'Planificación 2026-1'!I:I,"&gt;2")</f>
        <v>0</v>
      </c>
      <c r="CM503" s="109">
        <f>SUMIFS('Planificación 2026-1'!R:R,'Planificación 2026-1'!W:W,C503,'Planificación 2026-1'!H:H,"AE",'Planificación 2026-1'!I:I,"&gt;2")</f>
        <v>0</v>
      </c>
      <c r="CN503" s="109">
        <f>SUMIFS('Planificación 2026-1'!R:R,'Planificación 2026-1'!W:W,C503,'Planificación 2026-1'!H:H,"T4",'Planificación 2026-1'!I:I,"&gt;2")</f>
        <v>0</v>
      </c>
      <c r="CO503" s="109">
        <f>SUMIFS('Planificación 2026-1'!R:R,'Planificación 2026-1'!W:W,C503,'Planificación 2026-1'!H:H,"AF",'Planificación 2026-1'!I:I,"&lt;3")</f>
        <v>0</v>
      </c>
      <c r="CP503" s="109">
        <f>SUMIFS('Planificación 2026-1'!R:R,'Planificación 2026-1'!W:W,C503,'Planificación 2026-1'!H:H,"EN",'Planificación 2026-1'!I:I,"&lt;3")</f>
        <v>0</v>
      </c>
      <c r="CQ503" s="109">
        <f>SUMIFS('Planificación 2026-1'!R:R,'Planificación 2026-1'!W:W,C503,'Planificación 2026-1'!H:H,"IS",'Planificación 2026-1'!I:I,"&lt;3")</f>
        <v>0</v>
      </c>
      <c r="CR503" s="109">
        <f>SUMIFS('Planificación 2026-1'!R:R,'Planificación 2026-1'!W:W,C503,'Planificación 2026-1'!H:H,"PS",'Planificación 2026-1'!I:I,"&lt;3")</f>
        <v>0</v>
      </c>
      <c r="CS503" s="109">
        <f>SUMIFS('Planificación 2026-1'!R:R,'Planificación 2026-1'!W:W,C503,'Planificación 2026-1'!H:H,"IN",'Planificación 2026-1'!I:I,"&lt;3")</f>
        <v>0</v>
      </c>
      <c r="CT503" s="109">
        <f>SUMIFS('Planificación 2026-1'!R:R,'Planificación 2026-1'!W:W,C503,'Planificación 2026-1'!H:H,"CA",'Planificación 2026-1'!I:I,"&lt;3")</f>
        <v>0</v>
      </c>
      <c r="CU503" s="109">
        <f>SUMIFS('Planificación 2026-1'!R:R,'Planificación 2026-1'!W:W,C503,'Planificación 2026-1'!H:H,"DE",'Planificación 2026-1'!I:I,"&lt;3")</f>
        <v>0</v>
      </c>
      <c r="CV503" s="109">
        <f>SUMIFS('Planificación 2026-1'!R:R,'Planificación 2026-1'!W:W,C503,'Planificación 2026-1'!H:H,"OB",'Planificación 2026-1'!I:I,"&lt;3")</f>
        <v>0</v>
      </c>
      <c r="CW503" s="109">
        <f>SUMIFS('Planificación 2026-1'!R:R,'Planificación 2026-1'!W:W,C503,'Planificación 2026-1'!H:H,"MH",'Planificación 2026-1'!I:I,"&lt;3")</f>
        <v>0</v>
      </c>
      <c r="CX503" s="109">
        <f>SUMIFS('Planificación 2026-1'!R:R,'Planificación 2026-1'!W:W,C503,'Planificación 2026-1'!H:H,"IC",'Planificación 2026-1'!I:I,"&lt;3")</f>
        <v>0</v>
      </c>
      <c r="CY503" s="109">
        <f>SUMIFS('Planificación 2026-1'!R:R,'Planificación 2026-1'!W:W,C503,'Planificación 2026-1'!H:H,"AR",'Planificación 2026-1'!I:I,"&lt;3")</f>
        <v>0</v>
      </c>
      <c r="CZ503" s="109">
        <f>SUMIFS('Planificación 2026-1'!R:R,'Planificación 2026-1'!W:W,C503,'Planificación 2026-1'!H:H,"T1",'Planificación 2026-1'!I:I,"&lt;3")</f>
        <v>0</v>
      </c>
      <c r="DA503" s="109">
        <f>SUMIFS('Planificación 2026-1'!R:R,'Planificación 2026-1'!W:W,C503,'Planificación 2026-1'!H:H,"T3",'Planificación 2026-1'!I:I,"&lt;3")</f>
        <v>0</v>
      </c>
      <c r="DB503" s="109">
        <f>SUMIFS('Planificación 2026-1'!R:R,'Planificación 2026-1'!W:W,C503,'Planificación 2026-1'!H:H,"T2",'Planificación 2026-1'!I:I,"&lt;3")</f>
        <v>0</v>
      </c>
      <c r="DC503" s="109">
        <f>SUMIFS('Planificación 2026-1'!R:R,'Planificación 2026-1'!W:W,C503,'Planificación 2026-1'!H:H,"AE",'Planificación 2026-1'!I:I,"&lt;3")</f>
        <v>0</v>
      </c>
      <c r="DD503" s="109">
        <f>SUMIFS('Planificación 2026-1'!R:R,'Planificación 2026-1'!W:W,C503,'Planificación 2026-1'!H:H,"T4",'Planificación 2026-1'!I:I,"&lt;3")</f>
        <v>0</v>
      </c>
      <c r="DE503" s="108" t="str">
        <f t="shared" ref="DE503" si="82">TRIM(CONCATENATE(I503,J503,K503,L503,M503,N503,O503,P503,Q503,R503,S503,T503,U503,V503,W503,X503,Y503))</f>
        <v/>
      </c>
      <c r="DF503" s="41">
        <f>IF(C503="","",SUMIFS('Planificación 2026-1'!R:R,'Planificación 2026-1'!W:W,C503,'Planificación 2026-1'!F:F,"PRINCIPAL",'Planificación 2026-1'!X:X,"VIRTUAL"))</f>
        <v>0</v>
      </c>
      <c r="DG503" s="41">
        <f>IF(C503="","",SUMIFS('Planificación 2026-1'!R:R,'Planificación 2026-1'!W:W,C503,'Planificación 2026-1'!F:F,"PRINCIPAL",'Planificación 2026-1'!X:X,"PRESENCIAL"))</f>
        <v>0</v>
      </c>
      <c r="DH503" s="41">
        <f>IF(C503="","",SUMIFS('Planificación 2026-1'!R:R,'Planificación 2026-1'!W:W,C503,'Planificación 2026-1'!F:F,"PRINCIPAL",'Planificación 2026-1'!X:X,"HIBRIDO PRESENCIAL"))</f>
        <v>0</v>
      </c>
      <c r="DI503" s="108" t="str">
        <f t="shared" ref="DI503" si="83">TRIM(CONCATENATE(Z503,AA503,AB503,AC503,AD503,AE503,AF503,AG503,AH503,AI503,AJ503,AK503,AL503,AM503,AN503,AO503,AP503))</f>
        <v/>
      </c>
      <c r="DJ503" s="108">
        <f>IF(C503="","",SUMIFS('Planificación 2026-1'!R:R,'Planificación 2026-1'!W:W,C503,'Planificación 2026-1'!F:F,"FILIAL",'Planificación 2026-1'!X:X,"VIRTUAL"))</f>
        <v>0</v>
      </c>
      <c r="DK503" s="110">
        <f>IF(C503="","",SUMIFS('Planificación 2026-1'!R:R,'Planificación 2026-1'!W:W,C503,'Planificación 2026-1'!F:F,"FILIAL",'Planificación 2026-1'!X:X,"PRESENCIAL"))</f>
        <v>0</v>
      </c>
      <c r="DL503" s="61">
        <f>IF(C503="","",SUMIFS('Planificación 2026-1'!R:R,'Planificación 2026-1'!W:W,C503,'Planificación 2026-1'!F:F,"FILIAL",'Planificación 2026-1'!X:X,"HIBRIDO PRESENCIAL"))</f>
        <v>0</v>
      </c>
      <c r="DM503" s="111" t="str">
        <f t="shared" ref="DM503" si="84">TRIM(CONCATENATE(AQ503,AR503,AS503,AT503,AU503,AV503,AW503,AX503,AY503,AZ503,BA503,BB503,BC503,BD503,BE503,BF503,BG503))</f>
        <v/>
      </c>
      <c r="DN503" s="108">
        <f>IF(C503="","",SUMIFS('Planificación 2026-1'!R:R,'Planificación 2026-1'!W:W,C503,'Planificación 2026-1'!F:F,"SUNAMPE",'Planificación 2026-1'!X:X,"VIRTUAL"))</f>
        <v>0</v>
      </c>
      <c r="DO503" s="61">
        <f>IF(C503="","",SUMIFS('Planificación 2026-1'!R:R,'Planificación 2026-1'!W:W,C503,'Planificación 2026-1'!F:F,"SUNAMPE",'Planificación 2026-1'!X:X,"PRESENCIAL"))</f>
        <v>0</v>
      </c>
      <c r="DP503" s="111" t="str">
        <f t="shared" ref="DP503" si="85">TRIM(CONCATENATE(BH503,BI503,BJ503,BK503,BL503,BM503,BN503,BO503,BP503,BQ503,BR503,BS503,BT503,BU503,BV503,BW503,BX503))</f>
        <v/>
      </c>
      <c r="DQ503" s="108">
        <f>IF(C503="","",SUMIFS('Planificación 2026-1'!R:R,'Planificación 2026-1'!W:W,C503,'Planificación 2026-1'!F:F,"HUAURA",'Planificación 2026-1'!X:X,"VIRTUAL"))</f>
        <v>0</v>
      </c>
      <c r="DR503" s="61">
        <f>IF(C503="","",SUMIFS('Planificación 2026-1'!R:R,'Planificación 2026-1'!W:W,C503,'Planificación 2026-1'!F:F,"HUAURA",'Planificación 2026-1'!X:X,"PRESENCIAL"))</f>
        <v>0</v>
      </c>
      <c r="DS503" s="76">
        <f>SUMIFS('Planificación 2026-1'!R:R,'Planificación 2026-1'!W:W,C503,'Planificación 2026-1'!F:F,"PRINCIPAL",'Planificación 2026-1'!X:X,"VIRTUAL",'Planificación 2026-1'!I:I,"&gt;2")</f>
        <v>0</v>
      </c>
      <c r="DT503" s="76">
        <f>SUMIFS('Planificación 2026-1'!R:R,'Planificación 2026-1'!W:W,C503,'Planificación 2026-1'!F:F,"PRINCIPAL",'Planificación 2026-1'!X:X,"&lt;&gt;VIRTUAL",'Planificación 2026-1'!I:I,"&gt;2")</f>
        <v>0</v>
      </c>
      <c r="DU503" s="76">
        <f>SUMIFS('Planificación 2026-1'!R:R,'Planificación 2026-1'!W:W,C503,'Planificación 2026-1'!F:F,"SUNAMPE",'Planificación 2026-1'!X:X,"VIRTUAL",'Planificación 2026-1'!I:I,"&gt;2")</f>
        <v>0</v>
      </c>
      <c r="DV503" s="76">
        <f>SUMIFS('Planificación 2026-1'!R:R,'Planificación 2026-1'!W:W,C503,'Planificación 2026-1'!F:F,"SUNAMPE",'Planificación 2026-1'!X:X,"&lt;&gt;VIRTUAL",'Planificación 2026-1'!I:I,"&gt;2")</f>
        <v>0</v>
      </c>
      <c r="DW503" s="76">
        <f>SUMIFS('Planificación 2026-1'!R:R,'Planificación 2026-1'!W:W,C503,'Planificación 2026-1'!F:F,"FILIAL",'Planificación 2026-1'!X:X,"VIRTUAL",'Planificación 2026-1'!I:I,"&gt;2")</f>
        <v>0</v>
      </c>
      <c r="DX503" s="76">
        <f>SUMIFS('Planificación 2026-1'!R:R,'Planificación 2026-1'!W:W,C503,'Planificación 2026-1'!F:F,"FILIAL",'Planificación 2026-1'!X:X,"&lt;&gt;VIRTUAL",'Planificación 2026-1'!I:I,"&gt;2")</f>
        <v>0</v>
      </c>
      <c r="DY503" s="76">
        <f>SUMIFS('Planificación 2026-1'!R:R,'Planificación 2026-1'!W:W,C503,'Planificación 2026-1'!F:F,"PORUMA",'Planificación 2026-1'!X:X,"VIRTUAL",'Planificación 2026-1'!I:I,"&gt;2")</f>
        <v>0</v>
      </c>
      <c r="DZ503" s="76">
        <f>SUMIFS('Planificación 2026-1'!R:R,'Planificación 2026-1'!W:W,C503,'Planificación 2026-1'!F:F,"PORUMA",'Planificación 2026-1'!X:X,"&lt;&gt;VIRTUAL",'Planificación 2026-1'!I:I,"&gt;2")</f>
        <v>0</v>
      </c>
      <c r="EA503" s="76">
        <f>SUMIFS('Planificación 2026-1'!R:R,'Planificación 2026-1'!W:W,C503,'Planificación 2026-1'!F:F,"HUAURA",'Planificación 2026-1'!X:X,"VIRTUAL",'Planificación 2026-1'!I:I,"&gt;2")</f>
        <v>0</v>
      </c>
      <c r="EB503" s="76">
        <f>SUMIFS('Planificación 2026-1'!R:R,'Planificación 2026-1'!W:W,C503,'Planificación 2026-1'!F:F,"HUAURA",'Planificación 2026-1'!X:X,"&lt;&gt;VIRTUAL",'Planificación 2026-1'!I:I,"&gt;2")</f>
        <v>0</v>
      </c>
      <c r="EC503" s="76">
        <f>SUMIFS('Planificación 2026-1'!R:R,'Planificación 2026-1'!W:W,C503,'Planificación 2026-1'!F:F,"PRINCIPAL",'Planificación 2026-1'!X:X,"VIRTUAL",'Planificación 2026-1'!I:I,"&lt;3")</f>
        <v>0</v>
      </c>
      <c r="ED503" s="76">
        <f>SUMIFS('Planificación 2026-1'!R:R,'Planificación 2026-1'!W:W,C503,'Planificación 2026-1'!F:F,"PRINCIPAL",'Planificación 2026-1'!X:X,"&lt;&gt;VIRTUAL",'Planificación 2026-1'!I:I,"&lt;3")</f>
        <v>0</v>
      </c>
      <c r="EE503" s="76">
        <f>SUMIFS('Planificación 2026-1'!R:R,'Planificación 2026-1'!W:W,C503,'Planificación 2026-1'!F:F,"SUNAMPE",'Planificación 2026-1'!X:X,"VIRTUAL",'Planificación 2026-1'!I:I,"&lt;3")</f>
        <v>0</v>
      </c>
      <c r="EF503" s="76">
        <f>SUMIFS('Planificación 2026-1'!R:R,'Planificación 2026-1'!W:W,C503,'Planificación 2026-1'!F:F,"SUNAMPE",'Planificación 2026-1'!X:X,"&lt;&gt;VIRTUAL",'Planificación 2026-1'!I:I,"&lt;3")</f>
        <v>0</v>
      </c>
      <c r="EG503" s="76">
        <f>SUMIFS('Planificación 2026-1'!R:R,'Planificación 2026-1'!W:W,C503,'Planificación 2026-1'!F:F,"FILIAL",'Planificación 2026-1'!X:X,"VIRTUAL",'Planificación 2026-1'!I:I,"&lt;3")</f>
        <v>0</v>
      </c>
      <c r="EH503" s="76">
        <f>SUMIFS('Planificación 2026-1'!R:R,'Planificación 2026-1'!W:W,C503,'Planificación 2026-1'!F:F,"FILIAL",'Planificación 2026-1'!X:X,"&lt;&gt;VIRTUAL",'Planificación 2026-1'!I:I,"&lt;3")</f>
        <v>0</v>
      </c>
      <c r="EI503" s="76">
        <f>SUMIFS('Planificación 2026-1'!R:R,'Planificación 2026-1'!W:W,C503,'Planificación 2026-1'!F:F,"PORUMA",'Planificación 2026-1'!X:X,"VIRTUAL",'Planificación 2026-1'!I:I,"&lt;3")</f>
        <v>0</v>
      </c>
      <c r="EJ503" s="76">
        <f>SUMIFS('Planificación 2026-1'!R:R,'Planificación 2026-1'!W:W,C503,'Planificación 2026-1'!F:F,"PORUMA",'Planificación 2026-1'!X:X,"&lt;&gt;VIRTUAL",'Planificación 2026-1'!I:I,"&lt;3")</f>
        <v>0</v>
      </c>
      <c r="EK503" s="76">
        <f>SUMIFS('Planificación 2026-1'!R:R,'Planificación 2026-1'!W:W,C503,'Planificación 2026-1'!F:F,"HUAURA",'Planificación 2026-1'!X:X,"VIRTUAL",'Planificación 2026-1'!I:I,"&lt;3")</f>
        <v>0</v>
      </c>
      <c r="EL503" s="76">
        <f>SUMIFS('Planificación 2026-1'!R:R,'Planificación 2026-1'!W:W,C503,'Planificación 2026-1'!F:F,"HUAURA",'Planificación 2026-1'!X:X,"&lt;&gt;VIRTUAL",'Planificación 2026-1'!I:I,"&lt;3")</f>
        <v>0</v>
      </c>
      <c r="EM503" s="76"/>
      <c r="EN503" s="76">
        <f t="shared" si="68"/>
        <v>0</v>
      </c>
      <c r="EO503" s="76">
        <f t="shared" si="69"/>
        <v>0</v>
      </c>
      <c r="EP503" s="76" t="b">
        <f t="shared" si="70"/>
        <v>1</v>
      </c>
      <c r="EQ503" s="76" t="str">
        <f t="shared" si="71"/>
        <v/>
      </c>
      <c r="ER503" s="76" t="str">
        <f t="shared" ref="ER503" si="86">IF(EN503=0,"PRESENCIAL",IF(EO503=0,"VIRTUAL",IF(EN503&gt;EO503,"MAS VIRTUAL",IF(EO503&gt;EN503,"MAS PRESENCIAL","AMBOS"))))</f>
        <v>PRESENCIAL</v>
      </c>
    </row>
    <row r="504" spans="1:148" hidden="1">
      <c r="B504" s="119">
        <v>501</v>
      </c>
      <c r="C504" s="76" t="s">
        <v>679</v>
      </c>
      <c r="D504" s="112">
        <f>SUMIF('Planificación 2026-1'!W:W,C504,'Planificación 2026-1'!R:R)</f>
        <v>0</v>
      </c>
      <c r="E504" s="114" t="s">
        <v>170</v>
      </c>
      <c r="F504" s="115" t="s">
        <v>250</v>
      </c>
      <c r="G504" s="115" t="s">
        <v>19</v>
      </c>
      <c r="H504" s="115" t="s">
        <v>143</v>
      </c>
      <c r="I504" s="107" t="str">
        <f>IF(SUM(COUNTIFS('Planificación 2026-1'!F:F,"PRINCIPAL",'Planificación 2026-1'!W:W,C504,'Planificación 2026-1'!H:H,"AF"))&gt;0,"P01"," ")</f>
        <v xml:space="preserve"> </v>
      </c>
      <c r="J504" s="108" t="str">
        <f>IF(SUM(COUNTIFS('Planificación 2026-1'!F:F,"PRINCIPAL",'Planificación 2026-1'!W:W,C504,'Planificación 2026-1'!H:H,"EN"))&gt;0,"P02"," ")</f>
        <v xml:space="preserve"> </v>
      </c>
      <c r="K504" s="108" t="str">
        <f>IF(SUM(COUNTIFS('Planificación 2026-1'!F:F,"PRINCIPAL",'Planificación 2026-1'!W:W,C504,'Planificación 2026-1'!H:H,"IS"))&gt;0,"P03"," ")</f>
        <v xml:space="preserve"> </v>
      </c>
      <c r="L504" s="108" t="str">
        <f>IF(SUM(COUNTIFS('Planificación 2026-1'!F:F,"PRINCIPAL",'Planificación 2026-1'!W:W,C504,'Planificación 2026-1'!H:H,"PS"))&gt;0,"P04"," ")</f>
        <v xml:space="preserve"> </v>
      </c>
      <c r="M504" s="108"/>
      <c r="N504" s="108" t="str">
        <f>IF(SUM(COUNTIFS('Planificación 2026-1'!F:F,"PRINCIPAL",'Planificación 2026-1'!W:W,C504,'Planificación 2026-1'!H:H,"IN"))&gt;0,"P06"," ")</f>
        <v xml:space="preserve"> </v>
      </c>
      <c r="O504" s="108" t="str">
        <f>IF(SUM(COUNTIFS('Planificación 2026-1'!F:F,"PRINCIPAL",'Planificación 2026-1'!W:W,C504,'Planificación 2026-1'!H:H,"CA"))&gt;0,"P07"," ")</f>
        <v xml:space="preserve"> </v>
      </c>
      <c r="P504" s="108" t="str">
        <f>IF(SUM(COUNTIFS('Planificación 2026-1'!F:F,"PRINCIPAL",'Planificación 2026-1'!W:W,C504,'Planificación 2026-1'!H:H,"DE"))&gt;0,"P08"," ")</f>
        <v xml:space="preserve"> </v>
      </c>
      <c r="Q504" s="108" t="str">
        <f>IF(SUM(COUNTIFS('Planificación 2026-1'!F:F,"PRINCIPAL",'Planificación 2026-1'!W:W,C504,'Planificación 2026-1'!H:H,"OB"))&gt;0,"P09"," ")</f>
        <v xml:space="preserve"> </v>
      </c>
      <c r="R504" s="108" t="str">
        <f>IF(SUM(COUNTIFS('Planificación 2026-1'!F:F,"PRINCIPAL",'Planificación 2026-1'!W:W,C504,'Planificación 2026-1'!H:H,"MH"))&gt;0,"P31"," ")</f>
        <v xml:space="preserve"> </v>
      </c>
      <c r="S504" s="108" t="str">
        <f>IF(SUM(COUNTIFS('Planificación 2026-1'!F:F,"PRINCIPAL",'Planificación 2026-1'!W:W,C504,'Planificación 2026-1'!H:H,"IC"))&gt;0,"P32"," ")</f>
        <v xml:space="preserve"> </v>
      </c>
      <c r="T504" s="108" t="str">
        <f>IF(SUM(COUNTIFS('Planificación 2026-1'!F:F,"PRINCIPAL",'Planificación 2026-1'!W:W,C504,'Planificación 2026-1'!H:H,"AR"))&gt;0,"P34"," ")</f>
        <v xml:space="preserve"> </v>
      </c>
      <c r="U504" s="108" t="str">
        <f>IF(SUM(COUNTIFS('Planificación 2026-1'!F:F,"PRINCIPAL",'Planificación 2026-1'!W:W,C504,'Planificación 2026-1'!H:H,"T1"))&gt;0,"P35"," ")</f>
        <v xml:space="preserve"> </v>
      </c>
      <c r="V504" s="108" t="str">
        <f>IF(SUM(COUNTIFS('Planificación 2026-1'!F:F,"PRINCIPAL",'Planificación 2026-1'!W:W,C504,'Planificación 2026-1'!H:H,"T3"))&gt;0,"P36"," ")</f>
        <v xml:space="preserve"> </v>
      </c>
      <c r="W504" s="108" t="str">
        <f>IF(SUM(COUNTIFS('Planificación 2026-1'!F:F,"PRINCIPAL",'Planificación 2026-1'!W:W,C504,'Planificación 2026-1'!H:H,"T2"))&gt;0,"P37"," ")</f>
        <v xml:space="preserve"> </v>
      </c>
      <c r="X504" s="108" t="str">
        <f>IF(SUM(COUNTIFS('Planificación 2026-1'!F:F,"PRINCIPAL",'Planificación 2026-1'!W:W,C504,'Planificación 2026-1'!H:H,"AE"))&gt;0,"P38"," ")</f>
        <v xml:space="preserve"> </v>
      </c>
      <c r="Y504" s="108" t="str">
        <f>IF(SUM(COUNTIFS('Planificación 2026-1'!F:F,"PRINCIPAL",'Planificación 2026-1'!W:W,C504,'Planificación 2026-1'!H:H,"T4"))&gt;0,"P55"," ")</f>
        <v xml:space="preserve"> </v>
      </c>
      <c r="Z504" s="108" t="str">
        <f>IF(SUM(COUNTIFS('Planificación 2026-1'!F:F,"FILIAL",'Planificación 2026-1'!W:W,C504,'Planificación 2026-1'!H:H,"AF"))&gt;0," P01"," ")</f>
        <v xml:space="preserve"> </v>
      </c>
      <c r="AA504" s="108" t="str">
        <f>IF(SUM(COUNTIFS('Planificación 2026-1'!F:F,"FILIAL",'Planificación 2026-1'!W:W,C504,'Planificación 2026-1'!H:H,"EN"))&gt;0,"P02"," ")</f>
        <v xml:space="preserve"> </v>
      </c>
      <c r="AB504" s="108" t="str">
        <f>IF(SUM(COUNTIFS('Planificación 2026-1'!F:F,"FILIAL",'Planificación 2026-1'!W:W,C504,'Planificación 2026-1'!H:H,"IS"))&gt;0,"P03"," ")</f>
        <v xml:space="preserve"> </v>
      </c>
      <c r="AC504" s="108" t="str">
        <f>IF(SUM(COUNTIFS('Planificación 2026-1'!F:F,"FILIAL",'Planificación 2026-1'!W:W,C504,'Planificación 2026-1'!H:H,"PS"))&gt;0,"P04"," ")</f>
        <v xml:space="preserve"> </v>
      </c>
      <c r="AD504" s="108"/>
      <c r="AE504" s="108" t="str">
        <f>IF(SUM(COUNTIFS('Planificación 2026-1'!F:F,"FILIAL",'Planificación 2026-1'!W:W,C504,'Planificación 2026-1'!H:H,"IN"))&gt;0,"P06"," ")</f>
        <v xml:space="preserve"> </v>
      </c>
      <c r="AF504" s="108" t="str">
        <f>IF(SUM(COUNTIFS('Planificación 2026-1'!F:F,"FILIAL",'Planificación 2026-1'!W:W,C504,'Planificación 2026-1'!H:H,"CA"))&gt;0,"P07"," ")</f>
        <v xml:space="preserve"> </v>
      </c>
      <c r="AG504" s="108" t="str">
        <f>IF(SUM(COUNTIFS('Planificación 2026-1'!F:F,"FILIAL",'Planificación 2026-1'!W:W,C504,'Planificación 2026-1'!H:H,"DE"))&gt;0,"P08"," ")</f>
        <v xml:space="preserve"> </v>
      </c>
      <c r="AH504" s="108" t="str">
        <f>IF(SUM(COUNTIFS('Planificación 2026-1'!F:F,"FILIAL",'Planificación 2026-1'!W:W,C504,'Planificación 2026-1'!H:H,"OB"))&gt;0,"P09"," ")</f>
        <v xml:space="preserve"> </v>
      </c>
      <c r="AI504" s="108" t="str">
        <f>IF(SUM(COUNTIFS('Planificación 2026-1'!F:F,"FILIAL",'Planificación 2026-1'!W:W,C504,'Planificación 2026-1'!H:H,"MH"))&gt;0,"P31"," ")</f>
        <v xml:space="preserve"> </v>
      </c>
      <c r="AJ504" s="108" t="str">
        <f>IF(SUM(COUNTIFS('Planificación 2026-1'!F:F,"FILIAL",'Planificación 2026-1'!W:W,C504,'Planificación 2026-1'!H:H,"IC"))&gt;0,"P32"," ")</f>
        <v xml:space="preserve"> </v>
      </c>
      <c r="AK504" s="108" t="str">
        <f>IF(SUM(COUNTIFS('Planificación 2026-1'!F:F,"FILIAL",'Planificación 2026-1'!W:W,C504,'Planificación 2026-1'!H:H,"AR"))&gt;0,"P34"," ")</f>
        <v xml:space="preserve"> </v>
      </c>
      <c r="AL504" s="108" t="str">
        <f>IF(SUM(COUNTIFS('Planificación 2026-1'!F:F,"FILIAL",'Planificación 2026-1'!W:W,C504,'Planificación 2026-1'!H:H,"T1"))&gt;0,"P35"," ")</f>
        <v xml:space="preserve"> </v>
      </c>
      <c r="AM504" s="108" t="str">
        <f>IF(SUM(COUNTIFS('Planificación 2026-1'!F:F,"FILIAL",'Planificación 2026-1'!W:W,C504,'Planificación 2026-1'!H:H,"T3"))&gt;0,"P36"," ")</f>
        <v xml:space="preserve"> </v>
      </c>
      <c r="AN504" s="108" t="str">
        <f>IF(SUM(COUNTIFS('Planificación 2026-1'!F:F,"FILIAL",'Planificación 2026-1'!W:W,C504,'Planificación 2026-1'!H:H,"T2"))&gt;0,"P37"," ")</f>
        <v xml:space="preserve"> </v>
      </c>
      <c r="AO504" s="108" t="str">
        <f>IF(SUM(COUNTIFS('Planificación 2026-1'!F:F,"FILIAL",'Planificación 2026-1'!W:W,C504,'Planificación 2026-1'!H:H,"AE"))&gt;0,"P38"," ")</f>
        <v xml:space="preserve"> </v>
      </c>
      <c r="AP504" s="108" t="str">
        <f>IF(SUM(COUNTIFS('Planificación 2026-1'!F:F,"FILIAL",'Planificación 2026-1'!W:W,C504,'Planificación 2026-1'!H:H,"T4"))&gt;0,"P55"," ")</f>
        <v xml:space="preserve"> </v>
      </c>
      <c r="AQ504" s="108" t="str">
        <f>IF(SUM(COUNTIFS('Planificación 2026-1'!F:F,"SUNAMPE",'Planificación 2026-1'!W:W,C504,'Planificación 2026-1'!H:H,"AF"))&gt;0," P01"," ")</f>
        <v xml:space="preserve"> </v>
      </c>
      <c r="AR504" s="108" t="str">
        <f>IF(SUM(COUNTIFS('Planificación 2026-1'!F:F,"SUNAMPE",'Planificación 2026-1'!W:W,C504,'Planificación 2026-1'!H:H,"EN"))&gt;0,"P02"," ")</f>
        <v xml:space="preserve"> </v>
      </c>
      <c r="AS504" s="108" t="str">
        <f>IF(SUM(COUNTIFS('Planificación 2026-1'!F:F,"SUNAMPE",'Planificación 2026-1'!W:W,C504,'Planificación 2026-1'!H:H,"IS"))&gt;0,"P03"," ")</f>
        <v xml:space="preserve"> </v>
      </c>
      <c r="AT504" s="108" t="str">
        <f>IF(SUM(COUNTIFS('Planificación 2026-1'!F:F,"SUNAMPE",'Planificación 2026-1'!W:W,C504,'Planificación 2026-1'!H:H,"PS"))&gt;0,"P04"," ")</f>
        <v xml:space="preserve"> </v>
      </c>
      <c r="AU504" s="108"/>
      <c r="AV504" s="108" t="str">
        <f>IF(SUM(COUNTIFS('Planificación 2026-1'!F:F,"SUNAMPE",'Planificación 2026-1'!W:W,C504,'Planificación 2026-1'!H:H,"IN"))&gt;0,"P06"," ")</f>
        <v xml:space="preserve"> </v>
      </c>
      <c r="AW504" s="108" t="str">
        <f>IF(SUM(COUNTIFS('Planificación 2026-1'!F:F,"SUNAMPE",'Planificación 2026-1'!W:W,C504,'Planificación 2026-1'!H:H,"CA"))&gt;0,"P07"," ")</f>
        <v xml:space="preserve"> </v>
      </c>
      <c r="AX504" s="108" t="str">
        <f>IF(SUM(COUNTIFS('Planificación 2026-1'!F:F,"SUNAMPE",'Planificación 2026-1'!W:W,C504,'Planificación 2026-1'!H:H,"DE"))&gt;0,"P08"," ")</f>
        <v xml:space="preserve"> </v>
      </c>
      <c r="AY504" s="108" t="str">
        <f>IF(SUM(COUNTIFS('Planificación 2026-1'!F:F,"SUNAMPE",'Planificación 2026-1'!W:W,C504,'Planificación 2026-1'!H:H,"OB"))&gt;0,"P09"," ")</f>
        <v xml:space="preserve"> </v>
      </c>
      <c r="AZ504" s="108" t="str">
        <f>IF(SUM(COUNTIFS('Planificación 2026-1'!F:F,"SUNAMPE",'Planificación 2026-1'!W:W,C504,'Planificación 2026-1'!H:H,"MH"))&gt;0,"P31"," ")</f>
        <v xml:space="preserve"> </v>
      </c>
      <c r="BA504" s="108" t="str">
        <f>IF(SUM(COUNTIFS('Planificación 2026-1'!F:F,"SUNAMPE",'Planificación 2026-1'!W:W,C504,'Planificación 2026-1'!H:H,"IC"))&gt;0,"P32"," ")</f>
        <v xml:space="preserve"> </v>
      </c>
      <c r="BB504" s="108" t="str">
        <f>IF(SUM(COUNTIFS('Planificación 2026-1'!F:F,"SUNAMPE",'Planificación 2026-1'!W:W,C504,'Planificación 2026-1'!H:H,"AR"))&gt;0,"P34"," ")</f>
        <v xml:space="preserve"> </v>
      </c>
      <c r="BC504" s="108" t="str">
        <f>IF(SUM(COUNTIFS('Planificación 2026-1'!F:F,"SUNAMPE",'Planificación 2026-1'!W:W,C504,'Planificación 2026-1'!H:H,"T1"))&gt;0,"P35"," ")</f>
        <v xml:space="preserve"> </v>
      </c>
      <c r="BD504" s="108" t="str">
        <f>IF(SUM(COUNTIFS('Planificación 2026-1'!F:F,"SUNAMPE",'Planificación 2026-1'!W:W,C504,'Planificación 2026-1'!H:H,"T3"))&gt;0,"P36"," ")</f>
        <v xml:space="preserve"> </v>
      </c>
      <c r="BE504" s="108" t="str">
        <f>IF(SUM(COUNTIFS('Planificación 2026-1'!F:F,"SUNAMPE",'Planificación 2026-1'!W:W,C504,'Planificación 2026-1'!H:H,"T2"))&gt;0,"P37"," ")</f>
        <v xml:space="preserve"> </v>
      </c>
      <c r="BF504" s="108" t="str">
        <f>IF(SUM(COUNTIFS('Planificación 2026-1'!F:F,"SUNAMPE",'Planificación 2026-1'!W:W,C504,'Planificación 2026-1'!H:H,"AE"))&gt;0,"P38"," ")</f>
        <v xml:space="preserve"> </v>
      </c>
      <c r="BG504" s="108" t="str">
        <f>IF(SUM(COUNTIFS('Planificación 2026-1'!F:F,"SUNAMPE",'Planificación 2026-1'!W:W,C504,'Planificación 2026-1'!H:H,"T4"))&gt;0,"P55"," ")</f>
        <v xml:space="preserve"> </v>
      </c>
      <c r="BH504" s="108" t="str">
        <f>IF(SUM(COUNTIFS('Planificación 2026-1'!F:F,"HUAURA",'Planificación 2026-1'!W:W,C504,'Planificación 2026-1'!H:H,"AF"))&gt;0," P01"," ")</f>
        <v xml:space="preserve"> </v>
      </c>
      <c r="BI504" s="108" t="str">
        <f>IF(SUM(COUNTIFS('Planificación 2026-1'!F:F,"HUAURA",'Planificación 2026-1'!W:W,C504,'Planificación 2026-1'!H:H,"EN"))&gt;0,"P02"," ")</f>
        <v xml:space="preserve"> </v>
      </c>
      <c r="BJ504" s="108" t="str">
        <f>IF(SUM(COUNTIFS('Planificación 2026-1'!F:F,"HUAURA",'Planificación 2026-1'!W:W,C504,'Planificación 2026-1'!H:H,"IS"))&gt;0,"P03"," ")</f>
        <v xml:space="preserve"> </v>
      </c>
      <c r="BK504" s="108" t="str">
        <f>IF(SUM(COUNTIFS('Planificación 2026-1'!F:F,"HUAURA",'Planificación 2026-1'!W:W,C504,'Planificación 2026-1'!H:H,"PS"))&gt;0,"P04"," ")</f>
        <v xml:space="preserve"> </v>
      </c>
      <c r="BL504" s="108"/>
      <c r="BM504" s="108" t="str">
        <f>IF(SUM(COUNTIFS('Planificación 2026-1'!F:F,"HUAURA",'Planificación 2026-1'!W:W,C504,'Planificación 2026-1'!H:H,"IN"))&gt;0,"P06"," ")</f>
        <v xml:space="preserve"> </v>
      </c>
      <c r="BN504" s="108" t="str">
        <f>IF(SUM(COUNTIFS('Planificación 2026-1'!F:F,"HUAURA",'Planificación 2026-1'!W:W,C504,'Planificación 2026-1'!H:H,"CA"))&gt;0,"P07"," ")</f>
        <v xml:space="preserve"> </v>
      </c>
      <c r="BO504" s="108" t="str">
        <f>IF(SUM(COUNTIFS('Planificación 2026-1'!F:F,"HUAURA",'Planificación 2026-1'!W:W,C504,'Planificación 2026-1'!H:H,"DE"))&gt;0,"P08"," ")</f>
        <v xml:space="preserve"> </v>
      </c>
      <c r="BP504" s="108" t="str">
        <f>IF(SUM(COUNTIFS('Planificación 2026-1'!F:F,"HUAURA",'Planificación 2026-1'!W:W,C504,'Planificación 2026-1'!H:H,"OB"))&gt;0,"P09"," ")</f>
        <v xml:space="preserve"> </v>
      </c>
      <c r="BQ504" s="108" t="str">
        <f>IF(SUM(COUNTIFS('Planificación 2026-1'!F:F,"HUAURA",'Planificación 2026-1'!W:W,C504,'Planificación 2026-1'!H:H,"MH"))&gt;0,"P31"," ")</f>
        <v xml:space="preserve"> </v>
      </c>
      <c r="BR504" s="108" t="str">
        <f>IF(SUM(COUNTIFS('Planificación 2026-1'!F:F,"HUAURA",'Planificación 2026-1'!W:W,C504,'Planificación 2026-1'!H:H,"IC"))&gt;0,"P32"," ")</f>
        <v xml:space="preserve"> </v>
      </c>
      <c r="BS504" s="108" t="str">
        <f>IF(SUM(COUNTIFS('Planificación 2026-1'!F:F,"HUAURA",'Planificación 2026-1'!W:W,C504,'Planificación 2026-1'!H:H,"AR"))&gt;0,"P34"," ")</f>
        <v xml:space="preserve"> </v>
      </c>
      <c r="BT504" s="108" t="str">
        <f>IF(SUM(COUNTIFS('Planificación 2026-1'!F:F,"HUAURA",'Planificación 2026-1'!W:W,C504,'Planificación 2026-1'!H:H,"T1"))&gt;0,"P35"," ")</f>
        <v xml:space="preserve"> </v>
      </c>
      <c r="BU504" s="108" t="str">
        <f>IF(SUM(COUNTIFS('Planificación 2026-1'!F:F,"HUAURA",'Planificación 2026-1'!W:W,C504,'Planificación 2026-1'!H:H,"T3"))&gt;0,"P36"," ")</f>
        <v xml:space="preserve"> </v>
      </c>
      <c r="BV504" s="108" t="str">
        <f>IF(SUM(COUNTIFS('Planificación 2026-1'!F:F,"HUAURA",'Planificación 2026-1'!W:W,C504,'Planificación 2026-1'!H:H,"T2"))&gt;0,"P37"," ")</f>
        <v xml:space="preserve"> </v>
      </c>
      <c r="BW504" s="108" t="str">
        <f>IF(SUM(COUNTIFS('Planificación 2026-1'!F:F,"HUAURA",'Planificación 2026-1'!W:W,C504,'Planificación 2026-1'!H:H,"AE"))&gt;0,"P38"," ")</f>
        <v xml:space="preserve"> </v>
      </c>
      <c r="BX504" s="108" t="str">
        <f>IF(SUM(COUNTIFS('Planificación 2026-1'!F:F,"HUAURA",'Planificación 2026-1'!W:W,C504,'Planificación 2026-1'!H:H,"T4"))&gt;0,"P55"," ")</f>
        <v xml:space="preserve"> </v>
      </c>
      <c r="BY504" s="109">
        <f>SUMIFS('Planificación 2026-1'!R:R,'Planificación 2026-1'!W:W,C504,'Planificación 2026-1'!H:H,"AF",'Planificación 2026-1'!I:I,"&gt;2")</f>
        <v>0</v>
      </c>
      <c r="BZ504" s="109">
        <f>SUMIFS('Planificación 2026-1'!R:R,'Planificación 2026-1'!W:W,C504,'Planificación 2026-1'!H:H,"EN",'Planificación 2026-1'!I:I,"&gt;2")</f>
        <v>0</v>
      </c>
      <c r="CA504" s="109">
        <f>SUMIFS('Planificación 2026-1'!R:R,'Planificación 2026-1'!W:W,C504,'Planificación 2026-1'!H:H,"IS",'Planificación 2026-1'!I:I,"&gt;2")</f>
        <v>0</v>
      </c>
      <c r="CB504" s="109">
        <f>SUMIFS('Planificación 2026-1'!R:R,'Planificación 2026-1'!W:W,C504,'Planificación 2026-1'!H:H,"PS",'Planificación 2026-1'!I:I,"&gt;2")</f>
        <v>0</v>
      </c>
      <c r="CC504" s="109">
        <f>SUMIFS('Planificación 2026-1'!R:R,'Planificación 2026-1'!W:W,C504,'Planificación 2026-1'!H:H,"IN",'Planificación 2026-1'!I:I,"&gt;2")</f>
        <v>0</v>
      </c>
      <c r="CD504" s="109">
        <f>SUMIFS('Planificación 2026-1'!R:R,'Planificación 2026-1'!W:W,C504,'Planificación 2026-1'!H:H,"CA",'Planificación 2026-1'!I:I,"&gt;2")</f>
        <v>0</v>
      </c>
      <c r="CE504" s="109">
        <f>SUMIFS('Planificación 2026-1'!R:R,'Planificación 2026-1'!W:W,C504,'Planificación 2026-1'!H:H,"DE",'Planificación 2026-1'!I:I,"&gt;2")</f>
        <v>0</v>
      </c>
      <c r="CF504" s="109">
        <f>SUMIFS('Planificación 2026-1'!R:R,'Planificación 2026-1'!W:W,C504,'Planificación 2026-1'!H:H,"OB",'Planificación 2026-1'!I:I,"&gt;2")</f>
        <v>0</v>
      </c>
      <c r="CG504" s="109">
        <f>SUMIFS('Planificación 2026-1'!R:R,'Planificación 2026-1'!W:W,C504,'Planificación 2026-1'!H:H,"MH",'Planificación 2026-1'!I:I,"&gt;2")</f>
        <v>0</v>
      </c>
      <c r="CH504" s="109">
        <f>SUMIFS('Planificación 2026-1'!R:R,'Planificación 2026-1'!W:W,C504,'Planificación 2026-1'!H:H,"IC",'Planificación 2026-1'!I:I,"&gt;2")</f>
        <v>0</v>
      </c>
      <c r="CI504" s="109">
        <f>SUMIFS('Planificación 2026-1'!R:R,'Planificación 2026-1'!W:W,C504,'Planificación 2026-1'!H:H,"AR",'Planificación 2026-1'!I:I,"&gt;2")</f>
        <v>0</v>
      </c>
      <c r="CJ504" s="109">
        <f>SUMIFS('Planificación 2026-1'!R:R,'Planificación 2026-1'!W:W,C504,'Planificación 2026-1'!H:H,"T1",'Planificación 2026-1'!I:I,"&gt;2")</f>
        <v>0</v>
      </c>
      <c r="CK504" s="109">
        <f>SUMIFS('Planificación 2026-1'!R:R,'Planificación 2026-1'!W:W,C504,'Planificación 2026-1'!H:H,"T3",'Planificación 2026-1'!I:I,"&gt;2")</f>
        <v>0</v>
      </c>
      <c r="CL504" s="109">
        <f>SUMIFS('Planificación 2026-1'!R:R,'Planificación 2026-1'!W:W,C504,'Planificación 2026-1'!H:H,"T2",'Planificación 2026-1'!I:I,"&gt;2")</f>
        <v>0</v>
      </c>
      <c r="CM504" s="109">
        <f>SUMIFS('Planificación 2026-1'!R:R,'Planificación 2026-1'!W:W,C504,'Planificación 2026-1'!H:H,"AE",'Planificación 2026-1'!I:I,"&gt;2")</f>
        <v>0</v>
      </c>
      <c r="CN504" s="109">
        <f>SUMIFS('Planificación 2026-1'!R:R,'Planificación 2026-1'!W:W,C504,'Planificación 2026-1'!H:H,"T4",'Planificación 2026-1'!I:I,"&gt;2")</f>
        <v>0</v>
      </c>
      <c r="CO504" s="109">
        <f>SUMIFS('Planificación 2026-1'!R:R,'Planificación 2026-1'!W:W,C504,'Planificación 2026-1'!H:H,"AF",'Planificación 2026-1'!I:I,"&lt;3")</f>
        <v>0</v>
      </c>
      <c r="CP504" s="109">
        <f>SUMIFS('Planificación 2026-1'!R:R,'Planificación 2026-1'!W:W,C504,'Planificación 2026-1'!H:H,"EN",'Planificación 2026-1'!I:I,"&lt;3")</f>
        <v>0</v>
      </c>
      <c r="CQ504" s="109">
        <f>SUMIFS('Planificación 2026-1'!R:R,'Planificación 2026-1'!W:W,C504,'Planificación 2026-1'!H:H,"IS",'Planificación 2026-1'!I:I,"&lt;3")</f>
        <v>0</v>
      </c>
      <c r="CR504" s="109">
        <f>SUMIFS('Planificación 2026-1'!R:R,'Planificación 2026-1'!W:W,C504,'Planificación 2026-1'!H:H,"PS",'Planificación 2026-1'!I:I,"&lt;3")</f>
        <v>0</v>
      </c>
      <c r="CS504" s="109">
        <f>SUMIFS('Planificación 2026-1'!R:R,'Planificación 2026-1'!W:W,C504,'Planificación 2026-1'!H:H,"IN",'Planificación 2026-1'!I:I,"&lt;3")</f>
        <v>0</v>
      </c>
      <c r="CT504" s="109">
        <f>SUMIFS('Planificación 2026-1'!R:R,'Planificación 2026-1'!W:W,C504,'Planificación 2026-1'!H:H,"CA",'Planificación 2026-1'!I:I,"&lt;3")</f>
        <v>0</v>
      </c>
      <c r="CU504" s="109">
        <f>SUMIFS('Planificación 2026-1'!R:R,'Planificación 2026-1'!W:W,C504,'Planificación 2026-1'!H:H,"DE",'Planificación 2026-1'!I:I,"&lt;3")</f>
        <v>0</v>
      </c>
      <c r="CV504" s="109">
        <f>SUMIFS('Planificación 2026-1'!R:R,'Planificación 2026-1'!W:W,C504,'Planificación 2026-1'!H:H,"OB",'Planificación 2026-1'!I:I,"&lt;3")</f>
        <v>0</v>
      </c>
      <c r="CW504" s="109">
        <f>SUMIFS('Planificación 2026-1'!R:R,'Planificación 2026-1'!W:W,C504,'Planificación 2026-1'!H:H,"MH",'Planificación 2026-1'!I:I,"&lt;3")</f>
        <v>0</v>
      </c>
      <c r="CX504" s="109">
        <f>SUMIFS('Planificación 2026-1'!R:R,'Planificación 2026-1'!W:W,C504,'Planificación 2026-1'!H:H,"IC",'Planificación 2026-1'!I:I,"&lt;3")</f>
        <v>0</v>
      </c>
      <c r="CY504" s="109">
        <f>SUMIFS('Planificación 2026-1'!R:R,'Planificación 2026-1'!W:W,C504,'Planificación 2026-1'!H:H,"AR",'Planificación 2026-1'!I:I,"&lt;3")</f>
        <v>0</v>
      </c>
      <c r="CZ504" s="109">
        <f>SUMIFS('Planificación 2026-1'!R:R,'Planificación 2026-1'!W:W,C504,'Planificación 2026-1'!H:H,"T1",'Planificación 2026-1'!I:I,"&lt;3")</f>
        <v>0</v>
      </c>
      <c r="DA504" s="109">
        <f>SUMIFS('Planificación 2026-1'!R:R,'Planificación 2026-1'!W:W,C504,'Planificación 2026-1'!H:H,"T3",'Planificación 2026-1'!I:I,"&lt;3")</f>
        <v>0</v>
      </c>
      <c r="DB504" s="109">
        <f>SUMIFS('Planificación 2026-1'!R:R,'Planificación 2026-1'!W:W,C504,'Planificación 2026-1'!H:H,"T2",'Planificación 2026-1'!I:I,"&lt;3")</f>
        <v>0</v>
      </c>
      <c r="DC504" s="109">
        <f>SUMIFS('Planificación 2026-1'!R:R,'Planificación 2026-1'!W:W,C504,'Planificación 2026-1'!H:H,"AE",'Planificación 2026-1'!I:I,"&lt;3")</f>
        <v>0</v>
      </c>
      <c r="DD504" s="109">
        <f>SUMIFS('Planificación 2026-1'!R:R,'Planificación 2026-1'!W:W,C504,'Planificación 2026-1'!H:H,"T4",'Planificación 2026-1'!I:I,"&lt;3")</f>
        <v>0</v>
      </c>
      <c r="DE504" s="108" t="str">
        <f t="shared" ref="DE504:DE505" si="87">TRIM(CONCATENATE(I504,J504,K504,L504,M504,N504,O504,P504,Q504,R504,S504,T504,U504,V504,W504,X504,Y504))</f>
        <v/>
      </c>
      <c r="DF504" s="41">
        <f>IF(C504="","",SUMIFS('Planificación 2026-1'!R:R,'Planificación 2026-1'!W:W,C504,'Planificación 2026-1'!F:F,"PRINCIPAL",'Planificación 2026-1'!X:X,"VIRTUAL"))</f>
        <v>0</v>
      </c>
      <c r="DG504" s="41">
        <f>IF(C504="","",SUMIFS('Planificación 2026-1'!R:R,'Planificación 2026-1'!W:W,C504,'Planificación 2026-1'!F:F,"PRINCIPAL",'Planificación 2026-1'!X:X,"PRESENCIAL"))</f>
        <v>0</v>
      </c>
      <c r="DH504" s="41">
        <f>IF(C504="","",SUMIFS('Planificación 2026-1'!R:R,'Planificación 2026-1'!W:W,C504,'Planificación 2026-1'!F:F,"PRINCIPAL",'Planificación 2026-1'!X:X,"HIBRIDO PRESENCIAL"))</f>
        <v>0</v>
      </c>
      <c r="DI504" s="108" t="str">
        <f t="shared" ref="DI504:DI505" si="88">TRIM(CONCATENATE(Z504,AA504,AB504,AC504,AD504,AE504,AF504,AG504,AH504,AI504,AJ504,AK504,AL504,AM504,AN504,AO504,AP504))</f>
        <v/>
      </c>
      <c r="DJ504" s="108">
        <f>IF(C504="","",SUMIFS('Planificación 2026-1'!R:R,'Planificación 2026-1'!W:W,C504,'Planificación 2026-1'!F:F,"FILIAL",'Planificación 2026-1'!X:X,"VIRTUAL"))</f>
        <v>0</v>
      </c>
      <c r="DK504" s="110">
        <f>IF(C504="","",SUMIFS('Planificación 2026-1'!R:R,'Planificación 2026-1'!W:W,C504,'Planificación 2026-1'!F:F,"FILIAL",'Planificación 2026-1'!X:X,"PRESENCIAL"))</f>
        <v>0</v>
      </c>
      <c r="DL504" s="61">
        <f>IF(C504="","",SUMIFS('Planificación 2026-1'!R:R,'Planificación 2026-1'!W:W,C504,'Planificación 2026-1'!F:F,"FILIAL",'Planificación 2026-1'!X:X,"HIBRIDO PRESENCIAL"))</f>
        <v>0</v>
      </c>
      <c r="DM504" s="111" t="str">
        <f t="shared" ref="DM504:DM505" si="89">TRIM(CONCATENATE(AQ504,AR504,AS504,AT504,AU504,AV504,AW504,AX504,AY504,AZ504,BA504,BB504,BC504,BD504,BE504,BF504,BG504))</f>
        <v/>
      </c>
      <c r="DN504" s="108">
        <f>IF(C504="","",SUMIFS('Planificación 2026-1'!R:R,'Planificación 2026-1'!W:W,C504,'Planificación 2026-1'!F:F,"SUNAMPE",'Planificación 2026-1'!X:X,"VIRTUAL"))</f>
        <v>0</v>
      </c>
      <c r="DO504" s="61">
        <f>IF(C504="","",SUMIFS('Planificación 2026-1'!R:R,'Planificación 2026-1'!W:W,C504,'Planificación 2026-1'!F:F,"SUNAMPE",'Planificación 2026-1'!X:X,"PRESENCIAL"))</f>
        <v>0</v>
      </c>
      <c r="DP504" s="111" t="str">
        <f t="shared" ref="DP504:DP505" si="90">TRIM(CONCATENATE(BH504,BI504,BJ504,BK504,BL504,BM504,BN504,BO504,BP504,BQ504,BR504,BS504,BT504,BU504,BV504,BW504,BX504))</f>
        <v/>
      </c>
      <c r="DQ504" s="108">
        <f>IF(C504="","",SUMIFS('Planificación 2026-1'!R:R,'Planificación 2026-1'!W:W,C504,'Planificación 2026-1'!F:F,"HUAURA",'Planificación 2026-1'!X:X,"VIRTUAL"))</f>
        <v>0</v>
      </c>
      <c r="DR504" s="61">
        <f>IF(C504="","",SUMIFS('Planificación 2026-1'!R:R,'Planificación 2026-1'!W:W,C504,'Planificación 2026-1'!F:F,"HUAURA",'Planificación 2026-1'!X:X,"PRESENCIAL"))</f>
        <v>0</v>
      </c>
      <c r="DS504" s="76">
        <f>SUMIFS('Planificación 2026-1'!R:R,'Planificación 2026-1'!W:W,C504,'Planificación 2026-1'!F:F,"PRINCIPAL",'Planificación 2026-1'!X:X,"VIRTUAL",'Planificación 2026-1'!I:I,"&gt;2")</f>
        <v>0</v>
      </c>
      <c r="DT504" s="76">
        <f>SUMIFS('Planificación 2026-1'!R:R,'Planificación 2026-1'!W:W,C504,'Planificación 2026-1'!F:F,"PRINCIPAL",'Planificación 2026-1'!X:X,"&lt;&gt;VIRTUAL",'Planificación 2026-1'!I:I,"&gt;2")</f>
        <v>0</v>
      </c>
      <c r="DU504" s="76">
        <f>SUMIFS('Planificación 2026-1'!R:R,'Planificación 2026-1'!W:W,C504,'Planificación 2026-1'!F:F,"SUNAMPE",'Planificación 2026-1'!X:X,"VIRTUAL",'Planificación 2026-1'!I:I,"&gt;2")</f>
        <v>0</v>
      </c>
      <c r="DV504" s="76">
        <f>SUMIFS('Planificación 2026-1'!R:R,'Planificación 2026-1'!W:W,C504,'Planificación 2026-1'!F:F,"SUNAMPE",'Planificación 2026-1'!X:X,"&lt;&gt;VIRTUAL",'Planificación 2026-1'!I:I,"&gt;2")</f>
        <v>0</v>
      </c>
      <c r="DW504" s="76">
        <f>SUMIFS('Planificación 2026-1'!R:R,'Planificación 2026-1'!W:W,C504,'Planificación 2026-1'!F:F,"FILIAL",'Planificación 2026-1'!X:X,"VIRTUAL",'Planificación 2026-1'!I:I,"&gt;2")</f>
        <v>0</v>
      </c>
      <c r="DX504" s="76">
        <f>SUMIFS('Planificación 2026-1'!R:R,'Planificación 2026-1'!W:W,C504,'Planificación 2026-1'!F:F,"FILIAL",'Planificación 2026-1'!X:X,"&lt;&gt;VIRTUAL",'Planificación 2026-1'!I:I,"&gt;2")</f>
        <v>0</v>
      </c>
      <c r="DY504" s="76">
        <f>SUMIFS('Planificación 2026-1'!R:R,'Planificación 2026-1'!W:W,C504,'Planificación 2026-1'!F:F,"PORUMA",'Planificación 2026-1'!X:X,"VIRTUAL",'Planificación 2026-1'!I:I,"&gt;2")</f>
        <v>0</v>
      </c>
      <c r="DZ504" s="76">
        <f>SUMIFS('Planificación 2026-1'!R:R,'Planificación 2026-1'!W:W,C504,'Planificación 2026-1'!F:F,"PORUMA",'Planificación 2026-1'!X:X,"&lt;&gt;VIRTUAL",'Planificación 2026-1'!I:I,"&gt;2")</f>
        <v>0</v>
      </c>
      <c r="EA504" s="76">
        <f>SUMIFS('Planificación 2026-1'!R:R,'Planificación 2026-1'!W:W,C504,'Planificación 2026-1'!F:F,"HUAURA",'Planificación 2026-1'!X:X,"VIRTUAL",'Planificación 2026-1'!I:I,"&gt;2")</f>
        <v>0</v>
      </c>
      <c r="EB504" s="76">
        <f>SUMIFS('Planificación 2026-1'!R:R,'Planificación 2026-1'!W:W,C504,'Planificación 2026-1'!F:F,"HUAURA",'Planificación 2026-1'!X:X,"&lt;&gt;VIRTUAL",'Planificación 2026-1'!I:I,"&gt;2")</f>
        <v>0</v>
      </c>
      <c r="EC504" s="76">
        <f>SUMIFS('Planificación 2026-1'!R:R,'Planificación 2026-1'!W:W,C504,'Planificación 2026-1'!F:F,"PRINCIPAL",'Planificación 2026-1'!X:X,"VIRTUAL",'Planificación 2026-1'!I:I,"&lt;3")</f>
        <v>0</v>
      </c>
      <c r="ED504" s="76">
        <f>SUMIFS('Planificación 2026-1'!R:R,'Planificación 2026-1'!W:W,C504,'Planificación 2026-1'!F:F,"PRINCIPAL",'Planificación 2026-1'!X:X,"&lt;&gt;VIRTUAL",'Planificación 2026-1'!I:I,"&lt;3")</f>
        <v>0</v>
      </c>
      <c r="EE504" s="76">
        <f>SUMIFS('Planificación 2026-1'!R:R,'Planificación 2026-1'!W:W,C504,'Planificación 2026-1'!F:F,"SUNAMPE",'Planificación 2026-1'!X:X,"VIRTUAL",'Planificación 2026-1'!I:I,"&lt;3")</f>
        <v>0</v>
      </c>
      <c r="EF504" s="76">
        <f>SUMIFS('Planificación 2026-1'!R:R,'Planificación 2026-1'!W:W,C504,'Planificación 2026-1'!F:F,"SUNAMPE",'Planificación 2026-1'!X:X,"&lt;&gt;VIRTUAL",'Planificación 2026-1'!I:I,"&lt;3")</f>
        <v>0</v>
      </c>
      <c r="EG504" s="76">
        <f>SUMIFS('Planificación 2026-1'!R:R,'Planificación 2026-1'!W:W,C504,'Planificación 2026-1'!F:F,"FILIAL",'Planificación 2026-1'!X:X,"VIRTUAL",'Planificación 2026-1'!I:I,"&lt;3")</f>
        <v>0</v>
      </c>
      <c r="EH504" s="76">
        <f>SUMIFS('Planificación 2026-1'!R:R,'Planificación 2026-1'!W:W,C504,'Planificación 2026-1'!F:F,"FILIAL",'Planificación 2026-1'!X:X,"&lt;&gt;VIRTUAL",'Planificación 2026-1'!I:I,"&lt;3")</f>
        <v>0</v>
      </c>
      <c r="EI504" s="76">
        <f>SUMIFS('Planificación 2026-1'!R:R,'Planificación 2026-1'!W:W,C504,'Planificación 2026-1'!F:F,"PORUMA",'Planificación 2026-1'!X:X,"VIRTUAL",'Planificación 2026-1'!I:I,"&lt;3")</f>
        <v>0</v>
      </c>
      <c r="EJ504" s="76">
        <f>SUMIFS('Planificación 2026-1'!R:R,'Planificación 2026-1'!W:W,C504,'Planificación 2026-1'!F:F,"PORUMA",'Planificación 2026-1'!X:X,"&lt;&gt;VIRTUAL",'Planificación 2026-1'!I:I,"&lt;3")</f>
        <v>0</v>
      </c>
      <c r="EK504" s="76">
        <f>SUMIFS('Planificación 2026-1'!R:R,'Planificación 2026-1'!W:W,C504,'Planificación 2026-1'!F:F,"HUAURA",'Planificación 2026-1'!X:X,"VIRTUAL",'Planificación 2026-1'!I:I,"&lt;3")</f>
        <v>0</v>
      </c>
      <c r="EL504" s="76">
        <f>SUMIFS('Planificación 2026-1'!R:R,'Planificación 2026-1'!W:W,C504,'Planificación 2026-1'!F:F,"HUAURA",'Planificación 2026-1'!X:X,"&lt;&gt;VIRTUAL",'Planificación 2026-1'!I:I,"&lt;3")</f>
        <v>0</v>
      </c>
      <c r="EM504" s="76"/>
      <c r="EN504" s="76">
        <f t="shared" si="68"/>
        <v>0</v>
      </c>
      <c r="EO504" s="76">
        <f t="shared" si="69"/>
        <v>0</v>
      </c>
      <c r="EP504" s="76" t="b">
        <f t="shared" si="70"/>
        <v>1</v>
      </c>
      <c r="EQ504" s="76" t="str">
        <f t="shared" si="71"/>
        <v/>
      </c>
      <c r="ER504" s="76" t="str">
        <f t="shared" ref="ER504:ER505" si="91">IF(EN504=0,"PRESENCIAL",IF(EO504=0,"VIRTUAL",IF(EN504&gt;EO504,"MAS VIRTUAL",IF(EO504&gt;EN504,"MAS PRESENCIAL","AMBOS"))))</f>
        <v>PRESENCIAL</v>
      </c>
    </row>
    <row r="505" spans="1:148" hidden="1">
      <c r="B505" s="119">
        <v>502</v>
      </c>
      <c r="C505" s="76" t="s">
        <v>680</v>
      </c>
      <c r="D505" s="112">
        <f>SUMIF('Planificación 2026-1'!W:W,C505,'Planificación 2026-1'!R:R)</f>
        <v>0</v>
      </c>
      <c r="E505" s="114" t="s">
        <v>170</v>
      </c>
      <c r="F505" s="115" t="s">
        <v>250</v>
      </c>
      <c r="G505" s="115" t="s">
        <v>19</v>
      </c>
      <c r="H505" s="115" t="s">
        <v>151</v>
      </c>
      <c r="I505" s="107" t="str">
        <f>IF(SUM(COUNTIFS('Planificación 2026-1'!F:F,"PRINCIPAL",'Planificación 2026-1'!W:W,C505,'Planificación 2026-1'!H:H,"AF"))&gt;0,"P01"," ")</f>
        <v xml:space="preserve"> </v>
      </c>
      <c r="J505" s="108" t="str">
        <f>IF(SUM(COUNTIFS('Planificación 2026-1'!F:F,"PRINCIPAL",'Planificación 2026-1'!W:W,C505,'Planificación 2026-1'!H:H,"EN"))&gt;0,"P02"," ")</f>
        <v xml:space="preserve"> </v>
      </c>
      <c r="K505" s="108" t="str">
        <f>IF(SUM(COUNTIFS('Planificación 2026-1'!F:F,"PRINCIPAL",'Planificación 2026-1'!W:W,C505,'Planificación 2026-1'!H:H,"IS"))&gt;0,"P03"," ")</f>
        <v xml:space="preserve"> </v>
      </c>
      <c r="L505" s="108" t="str">
        <f>IF(SUM(COUNTIFS('Planificación 2026-1'!F:F,"PRINCIPAL",'Planificación 2026-1'!W:W,C505,'Planificación 2026-1'!H:H,"PS"))&gt;0,"P04"," ")</f>
        <v xml:space="preserve"> </v>
      </c>
      <c r="M505" s="108"/>
      <c r="N505" s="108" t="str">
        <f>IF(SUM(COUNTIFS('Planificación 2026-1'!F:F,"PRINCIPAL",'Planificación 2026-1'!W:W,C505,'Planificación 2026-1'!H:H,"IN"))&gt;0,"P06"," ")</f>
        <v xml:space="preserve"> </v>
      </c>
      <c r="O505" s="108" t="str">
        <f>IF(SUM(COUNTIFS('Planificación 2026-1'!F:F,"PRINCIPAL",'Planificación 2026-1'!W:W,C505,'Planificación 2026-1'!H:H,"CA"))&gt;0,"P07"," ")</f>
        <v xml:space="preserve"> </v>
      </c>
      <c r="P505" s="108" t="str">
        <f>IF(SUM(COUNTIFS('Planificación 2026-1'!F:F,"PRINCIPAL",'Planificación 2026-1'!W:W,C505,'Planificación 2026-1'!H:H,"DE"))&gt;0,"P08"," ")</f>
        <v xml:space="preserve"> </v>
      </c>
      <c r="Q505" s="108" t="str">
        <f>IF(SUM(COUNTIFS('Planificación 2026-1'!F:F,"PRINCIPAL",'Planificación 2026-1'!W:W,C505,'Planificación 2026-1'!H:H,"OB"))&gt;0,"P09"," ")</f>
        <v xml:space="preserve"> </v>
      </c>
      <c r="R505" s="108" t="str">
        <f>IF(SUM(COUNTIFS('Planificación 2026-1'!F:F,"PRINCIPAL",'Planificación 2026-1'!W:W,C505,'Planificación 2026-1'!H:H,"MH"))&gt;0,"P31"," ")</f>
        <v xml:space="preserve"> </v>
      </c>
      <c r="S505" s="108" t="str">
        <f>IF(SUM(COUNTIFS('Planificación 2026-1'!F:F,"PRINCIPAL",'Planificación 2026-1'!W:W,C505,'Planificación 2026-1'!H:H,"IC"))&gt;0,"P32"," ")</f>
        <v xml:space="preserve"> </v>
      </c>
      <c r="T505" s="108" t="str">
        <f>IF(SUM(COUNTIFS('Planificación 2026-1'!F:F,"PRINCIPAL",'Planificación 2026-1'!W:W,C505,'Planificación 2026-1'!H:H,"AR"))&gt;0,"P34"," ")</f>
        <v xml:space="preserve"> </v>
      </c>
      <c r="U505" s="108" t="str">
        <f>IF(SUM(COUNTIFS('Planificación 2026-1'!F:F,"PRINCIPAL",'Planificación 2026-1'!W:W,C505,'Planificación 2026-1'!H:H,"T1"))&gt;0,"P35"," ")</f>
        <v xml:space="preserve"> </v>
      </c>
      <c r="V505" s="108" t="str">
        <f>IF(SUM(COUNTIFS('Planificación 2026-1'!F:F,"PRINCIPAL",'Planificación 2026-1'!W:W,C505,'Planificación 2026-1'!H:H,"T3"))&gt;0,"P36"," ")</f>
        <v xml:space="preserve"> </v>
      </c>
      <c r="W505" s="108" t="str">
        <f>IF(SUM(COUNTIFS('Planificación 2026-1'!F:F,"PRINCIPAL",'Planificación 2026-1'!W:W,C505,'Planificación 2026-1'!H:H,"T2"))&gt;0,"P37"," ")</f>
        <v xml:space="preserve"> </v>
      </c>
      <c r="X505" s="108" t="str">
        <f>IF(SUM(COUNTIFS('Planificación 2026-1'!F:F,"PRINCIPAL",'Planificación 2026-1'!W:W,C505,'Planificación 2026-1'!H:H,"AE"))&gt;0,"P38"," ")</f>
        <v xml:space="preserve"> </v>
      </c>
      <c r="Y505" s="108" t="str">
        <f>IF(SUM(COUNTIFS('Planificación 2026-1'!F:F,"PRINCIPAL",'Planificación 2026-1'!W:W,C505,'Planificación 2026-1'!H:H,"T4"))&gt;0,"P55"," ")</f>
        <v xml:space="preserve"> </v>
      </c>
      <c r="Z505" s="108" t="str">
        <f>IF(SUM(COUNTIFS('Planificación 2026-1'!F:F,"FILIAL",'Planificación 2026-1'!W:W,C505,'Planificación 2026-1'!H:H,"AF"))&gt;0," P01"," ")</f>
        <v xml:space="preserve"> </v>
      </c>
      <c r="AA505" s="108" t="str">
        <f>IF(SUM(COUNTIFS('Planificación 2026-1'!F:F,"FILIAL",'Planificación 2026-1'!W:W,C505,'Planificación 2026-1'!H:H,"EN"))&gt;0,"P02"," ")</f>
        <v xml:space="preserve"> </v>
      </c>
      <c r="AB505" s="108" t="str">
        <f>IF(SUM(COUNTIFS('Planificación 2026-1'!F:F,"FILIAL",'Planificación 2026-1'!W:W,C505,'Planificación 2026-1'!H:H,"IS"))&gt;0,"P03"," ")</f>
        <v xml:space="preserve"> </v>
      </c>
      <c r="AC505" s="108" t="str">
        <f>IF(SUM(COUNTIFS('Planificación 2026-1'!F:F,"FILIAL",'Planificación 2026-1'!W:W,C505,'Planificación 2026-1'!H:H,"PS"))&gt;0,"P04"," ")</f>
        <v xml:space="preserve"> </v>
      </c>
      <c r="AD505" s="108"/>
      <c r="AE505" s="108" t="str">
        <f>IF(SUM(COUNTIFS('Planificación 2026-1'!F:F,"FILIAL",'Planificación 2026-1'!W:W,C505,'Planificación 2026-1'!H:H,"IN"))&gt;0,"P06"," ")</f>
        <v xml:space="preserve"> </v>
      </c>
      <c r="AF505" s="108" t="str">
        <f>IF(SUM(COUNTIFS('Planificación 2026-1'!F:F,"FILIAL",'Planificación 2026-1'!W:W,C505,'Planificación 2026-1'!H:H,"CA"))&gt;0,"P07"," ")</f>
        <v xml:space="preserve"> </v>
      </c>
      <c r="AG505" s="108" t="str">
        <f>IF(SUM(COUNTIFS('Planificación 2026-1'!F:F,"FILIAL",'Planificación 2026-1'!W:W,C505,'Planificación 2026-1'!H:H,"DE"))&gt;0,"P08"," ")</f>
        <v xml:space="preserve"> </v>
      </c>
      <c r="AH505" s="108" t="str">
        <f>IF(SUM(COUNTIFS('Planificación 2026-1'!F:F,"FILIAL",'Planificación 2026-1'!W:W,C505,'Planificación 2026-1'!H:H,"OB"))&gt;0,"P09"," ")</f>
        <v xml:space="preserve"> </v>
      </c>
      <c r="AI505" s="108" t="str">
        <f>IF(SUM(COUNTIFS('Planificación 2026-1'!F:F,"FILIAL",'Planificación 2026-1'!W:W,C505,'Planificación 2026-1'!H:H,"MH"))&gt;0,"P31"," ")</f>
        <v xml:space="preserve"> </v>
      </c>
      <c r="AJ505" s="108" t="str">
        <f>IF(SUM(COUNTIFS('Planificación 2026-1'!F:F,"FILIAL",'Planificación 2026-1'!W:W,C505,'Planificación 2026-1'!H:H,"IC"))&gt;0,"P32"," ")</f>
        <v xml:space="preserve"> </v>
      </c>
      <c r="AK505" s="108" t="str">
        <f>IF(SUM(COUNTIFS('Planificación 2026-1'!F:F,"FILIAL",'Planificación 2026-1'!W:W,C505,'Planificación 2026-1'!H:H,"AR"))&gt;0,"P34"," ")</f>
        <v xml:space="preserve"> </v>
      </c>
      <c r="AL505" s="108" t="str">
        <f>IF(SUM(COUNTIFS('Planificación 2026-1'!F:F,"FILIAL",'Planificación 2026-1'!W:W,C505,'Planificación 2026-1'!H:H,"T1"))&gt;0,"P35"," ")</f>
        <v xml:space="preserve"> </v>
      </c>
      <c r="AM505" s="108" t="str">
        <f>IF(SUM(COUNTIFS('Planificación 2026-1'!F:F,"FILIAL",'Planificación 2026-1'!W:W,C505,'Planificación 2026-1'!H:H,"T3"))&gt;0,"P36"," ")</f>
        <v xml:space="preserve"> </v>
      </c>
      <c r="AN505" s="108" t="str">
        <f>IF(SUM(COUNTIFS('Planificación 2026-1'!F:F,"FILIAL",'Planificación 2026-1'!W:W,C505,'Planificación 2026-1'!H:H,"T2"))&gt;0,"P37"," ")</f>
        <v xml:space="preserve"> </v>
      </c>
      <c r="AO505" s="108" t="str">
        <f>IF(SUM(COUNTIFS('Planificación 2026-1'!F:F,"FILIAL",'Planificación 2026-1'!W:W,C505,'Planificación 2026-1'!H:H,"AE"))&gt;0,"P38"," ")</f>
        <v xml:space="preserve"> </v>
      </c>
      <c r="AP505" s="108" t="str">
        <f>IF(SUM(COUNTIFS('Planificación 2026-1'!F:F,"FILIAL",'Planificación 2026-1'!W:W,C505,'Planificación 2026-1'!H:H,"T4"))&gt;0,"P55"," ")</f>
        <v xml:space="preserve"> </v>
      </c>
      <c r="AQ505" s="108" t="str">
        <f>IF(SUM(COUNTIFS('Planificación 2026-1'!F:F,"SUNAMPE",'Planificación 2026-1'!W:W,C505,'Planificación 2026-1'!H:H,"AF"))&gt;0," P01"," ")</f>
        <v xml:space="preserve"> </v>
      </c>
      <c r="AR505" s="108" t="str">
        <f>IF(SUM(COUNTIFS('Planificación 2026-1'!F:F,"SUNAMPE",'Planificación 2026-1'!W:W,C505,'Planificación 2026-1'!H:H,"EN"))&gt;0,"P02"," ")</f>
        <v xml:space="preserve"> </v>
      </c>
      <c r="AS505" s="108" t="str">
        <f>IF(SUM(COUNTIFS('Planificación 2026-1'!F:F,"SUNAMPE",'Planificación 2026-1'!W:W,C505,'Planificación 2026-1'!H:H,"IS"))&gt;0,"P03"," ")</f>
        <v xml:space="preserve"> </v>
      </c>
      <c r="AT505" s="108" t="str">
        <f>IF(SUM(COUNTIFS('Planificación 2026-1'!F:F,"SUNAMPE",'Planificación 2026-1'!W:W,C505,'Planificación 2026-1'!H:H,"PS"))&gt;0,"P04"," ")</f>
        <v xml:space="preserve"> </v>
      </c>
      <c r="AU505" s="108"/>
      <c r="AV505" s="108" t="str">
        <f>IF(SUM(COUNTIFS('Planificación 2026-1'!F:F,"SUNAMPE",'Planificación 2026-1'!W:W,C505,'Planificación 2026-1'!H:H,"IN"))&gt;0,"P06"," ")</f>
        <v xml:space="preserve"> </v>
      </c>
      <c r="AW505" s="108" t="str">
        <f>IF(SUM(COUNTIFS('Planificación 2026-1'!F:F,"SUNAMPE",'Planificación 2026-1'!W:W,C505,'Planificación 2026-1'!H:H,"CA"))&gt;0,"P07"," ")</f>
        <v xml:space="preserve"> </v>
      </c>
      <c r="AX505" s="108" t="str">
        <f>IF(SUM(COUNTIFS('Planificación 2026-1'!F:F,"SUNAMPE",'Planificación 2026-1'!W:W,C505,'Planificación 2026-1'!H:H,"DE"))&gt;0,"P08"," ")</f>
        <v xml:space="preserve"> </v>
      </c>
      <c r="AY505" s="108" t="str">
        <f>IF(SUM(COUNTIFS('Planificación 2026-1'!F:F,"SUNAMPE",'Planificación 2026-1'!W:W,C505,'Planificación 2026-1'!H:H,"OB"))&gt;0,"P09"," ")</f>
        <v xml:space="preserve"> </v>
      </c>
      <c r="AZ505" s="108" t="str">
        <f>IF(SUM(COUNTIFS('Planificación 2026-1'!F:F,"SUNAMPE",'Planificación 2026-1'!W:W,C505,'Planificación 2026-1'!H:H,"MH"))&gt;0,"P31"," ")</f>
        <v xml:space="preserve"> </v>
      </c>
      <c r="BA505" s="108" t="str">
        <f>IF(SUM(COUNTIFS('Planificación 2026-1'!F:F,"SUNAMPE",'Planificación 2026-1'!W:W,C505,'Planificación 2026-1'!H:H,"IC"))&gt;0,"P32"," ")</f>
        <v xml:space="preserve"> </v>
      </c>
      <c r="BB505" s="108" t="str">
        <f>IF(SUM(COUNTIFS('Planificación 2026-1'!F:F,"SUNAMPE",'Planificación 2026-1'!W:W,C505,'Planificación 2026-1'!H:H,"AR"))&gt;0,"P34"," ")</f>
        <v xml:space="preserve"> </v>
      </c>
      <c r="BC505" s="108" t="str">
        <f>IF(SUM(COUNTIFS('Planificación 2026-1'!F:F,"SUNAMPE",'Planificación 2026-1'!W:W,C505,'Planificación 2026-1'!H:H,"T1"))&gt;0,"P35"," ")</f>
        <v xml:space="preserve"> </v>
      </c>
      <c r="BD505" s="108" t="str">
        <f>IF(SUM(COUNTIFS('Planificación 2026-1'!F:F,"SUNAMPE",'Planificación 2026-1'!W:W,C505,'Planificación 2026-1'!H:H,"T3"))&gt;0,"P36"," ")</f>
        <v xml:space="preserve"> </v>
      </c>
      <c r="BE505" s="108" t="str">
        <f>IF(SUM(COUNTIFS('Planificación 2026-1'!F:F,"SUNAMPE",'Planificación 2026-1'!W:W,C505,'Planificación 2026-1'!H:H,"T2"))&gt;0,"P37"," ")</f>
        <v xml:space="preserve"> </v>
      </c>
      <c r="BF505" s="108" t="str">
        <f>IF(SUM(COUNTIFS('Planificación 2026-1'!F:F,"SUNAMPE",'Planificación 2026-1'!W:W,C505,'Planificación 2026-1'!H:H,"AE"))&gt;0,"P38"," ")</f>
        <v xml:space="preserve"> </v>
      </c>
      <c r="BG505" s="108" t="str">
        <f>IF(SUM(COUNTIFS('Planificación 2026-1'!F:F,"SUNAMPE",'Planificación 2026-1'!W:W,C505,'Planificación 2026-1'!H:H,"T4"))&gt;0,"P55"," ")</f>
        <v xml:space="preserve"> </v>
      </c>
      <c r="BH505" s="108" t="str">
        <f>IF(SUM(COUNTIFS('Planificación 2026-1'!F:F,"HUAURA",'Planificación 2026-1'!W:W,C505,'Planificación 2026-1'!H:H,"AF"))&gt;0," P01"," ")</f>
        <v xml:space="preserve"> </v>
      </c>
      <c r="BI505" s="108" t="str">
        <f>IF(SUM(COUNTIFS('Planificación 2026-1'!F:F,"HUAURA",'Planificación 2026-1'!W:W,C505,'Planificación 2026-1'!H:H,"EN"))&gt;0,"P02"," ")</f>
        <v xml:space="preserve"> </v>
      </c>
      <c r="BJ505" s="108" t="str">
        <f>IF(SUM(COUNTIFS('Planificación 2026-1'!F:F,"HUAURA",'Planificación 2026-1'!W:W,C505,'Planificación 2026-1'!H:H,"IS"))&gt;0,"P03"," ")</f>
        <v xml:space="preserve"> </v>
      </c>
      <c r="BK505" s="108" t="str">
        <f>IF(SUM(COUNTIFS('Planificación 2026-1'!F:F,"HUAURA",'Planificación 2026-1'!W:W,C505,'Planificación 2026-1'!H:H,"PS"))&gt;0,"P04"," ")</f>
        <v xml:space="preserve"> </v>
      </c>
      <c r="BL505" s="108"/>
      <c r="BM505" s="108" t="str">
        <f>IF(SUM(COUNTIFS('Planificación 2026-1'!F:F,"HUAURA",'Planificación 2026-1'!W:W,C505,'Planificación 2026-1'!H:H,"IN"))&gt;0,"P06"," ")</f>
        <v xml:space="preserve"> </v>
      </c>
      <c r="BN505" s="108" t="str">
        <f>IF(SUM(COUNTIFS('Planificación 2026-1'!F:F,"HUAURA",'Planificación 2026-1'!W:W,C505,'Planificación 2026-1'!H:H,"CA"))&gt;0,"P07"," ")</f>
        <v xml:space="preserve"> </v>
      </c>
      <c r="BO505" s="108" t="str">
        <f>IF(SUM(COUNTIFS('Planificación 2026-1'!F:F,"HUAURA",'Planificación 2026-1'!W:W,C505,'Planificación 2026-1'!H:H,"DE"))&gt;0,"P08"," ")</f>
        <v xml:space="preserve"> </v>
      </c>
      <c r="BP505" s="108" t="str">
        <f>IF(SUM(COUNTIFS('Planificación 2026-1'!F:F,"HUAURA",'Planificación 2026-1'!W:W,C505,'Planificación 2026-1'!H:H,"OB"))&gt;0,"P09"," ")</f>
        <v xml:space="preserve"> </v>
      </c>
      <c r="BQ505" s="108" t="str">
        <f>IF(SUM(COUNTIFS('Planificación 2026-1'!F:F,"HUAURA",'Planificación 2026-1'!W:W,C505,'Planificación 2026-1'!H:H,"MH"))&gt;0,"P31"," ")</f>
        <v xml:space="preserve"> </v>
      </c>
      <c r="BR505" s="108" t="str">
        <f>IF(SUM(COUNTIFS('Planificación 2026-1'!F:F,"HUAURA",'Planificación 2026-1'!W:W,C505,'Planificación 2026-1'!H:H,"IC"))&gt;0,"P32"," ")</f>
        <v xml:space="preserve"> </v>
      </c>
      <c r="BS505" s="108" t="str">
        <f>IF(SUM(COUNTIFS('Planificación 2026-1'!F:F,"HUAURA",'Planificación 2026-1'!W:W,C505,'Planificación 2026-1'!H:H,"AR"))&gt;0,"P34"," ")</f>
        <v xml:space="preserve"> </v>
      </c>
      <c r="BT505" s="108" t="str">
        <f>IF(SUM(COUNTIFS('Planificación 2026-1'!F:F,"HUAURA",'Planificación 2026-1'!W:W,C505,'Planificación 2026-1'!H:H,"T1"))&gt;0,"P35"," ")</f>
        <v xml:space="preserve"> </v>
      </c>
      <c r="BU505" s="108" t="str">
        <f>IF(SUM(COUNTIFS('Planificación 2026-1'!F:F,"HUAURA",'Planificación 2026-1'!W:W,C505,'Planificación 2026-1'!H:H,"T3"))&gt;0,"P36"," ")</f>
        <v xml:space="preserve"> </v>
      </c>
      <c r="BV505" s="108" t="str">
        <f>IF(SUM(COUNTIFS('Planificación 2026-1'!F:F,"HUAURA",'Planificación 2026-1'!W:W,C505,'Planificación 2026-1'!H:H,"T2"))&gt;0,"P37"," ")</f>
        <v xml:space="preserve"> </v>
      </c>
      <c r="BW505" s="108" t="str">
        <f>IF(SUM(COUNTIFS('Planificación 2026-1'!F:F,"HUAURA",'Planificación 2026-1'!W:W,C505,'Planificación 2026-1'!H:H,"AE"))&gt;0,"P38"," ")</f>
        <v xml:space="preserve"> </v>
      </c>
      <c r="BX505" s="108" t="str">
        <f>IF(SUM(COUNTIFS('Planificación 2026-1'!F:F,"HUAURA",'Planificación 2026-1'!W:W,C505,'Planificación 2026-1'!H:H,"T4"))&gt;0,"P55"," ")</f>
        <v xml:space="preserve"> </v>
      </c>
      <c r="BY505" s="109">
        <f>SUMIFS('Planificación 2026-1'!R:R,'Planificación 2026-1'!W:W,C505,'Planificación 2026-1'!H:H,"AF",'Planificación 2026-1'!I:I,"&gt;2")</f>
        <v>0</v>
      </c>
      <c r="BZ505" s="109">
        <f>SUMIFS('Planificación 2026-1'!R:R,'Planificación 2026-1'!W:W,C505,'Planificación 2026-1'!H:H,"EN",'Planificación 2026-1'!I:I,"&gt;2")</f>
        <v>0</v>
      </c>
      <c r="CA505" s="109">
        <f>SUMIFS('Planificación 2026-1'!R:R,'Planificación 2026-1'!W:W,C505,'Planificación 2026-1'!H:H,"IS",'Planificación 2026-1'!I:I,"&gt;2")</f>
        <v>0</v>
      </c>
      <c r="CB505" s="109">
        <f>SUMIFS('Planificación 2026-1'!R:R,'Planificación 2026-1'!W:W,C505,'Planificación 2026-1'!H:H,"PS",'Planificación 2026-1'!I:I,"&gt;2")</f>
        <v>0</v>
      </c>
      <c r="CC505" s="109">
        <f>SUMIFS('Planificación 2026-1'!R:R,'Planificación 2026-1'!W:W,C505,'Planificación 2026-1'!H:H,"IN",'Planificación 2026-1'!I:I,"&gt;2")</f>
        <v>0</v>
      </c>
      <c r="CD505" s="109">
        <f>SUMIFS('Planificación 2026-1'!R:R,'Planificación 2026-1'!W:W,C505,'Planificación 2026-1'!H:H,"CA",'Planificación 2026-1'!I:I,"&gt;2")</f>
        <v>0</v>
      </c>
      <c r="CE505" s="109">
        <f>SUMIFS('Planificación 2026-1'!R:R,'Planificación 2026-1'!W:W,C505,'Planificación 2026-1'!H:H,"DE",'Planificación 2026-1'!I:I,"&gt;2")</f>
        <v>0</v>
      </c>
      <c r="CF505" s="109">
        <f>SUMIFS('Planificación 2026-1'!R:R,'Planificación 2026-1'!W:W,C505,'Planificación 2026-1'!H:H,"OB",'Planificación 2026-1'!I:I,"&gt;2")</f>
        <v>0</v>
      </c>
      <c r="CG505" s="109">
        <f>SUMIFS('Planificación 2026-1'!R:R,'Planificación 2026-1'!W:W,C505,'Planificación 2026-1'!H:H,"MH",'Planificación 2026-1'!I:I,"&gt;2")</f>
        <v>0</v>
      </c>
      <c r="CH505" s="109">
        <f>SUMIFS('Planificación 2026-1'!R:R,'Planificación 2026-1'!W:W,C505,'Planificación 2026-1'!H:H,"IC",'Planificación 2026-1'!I:I,"&gt;2")</f>
        <v>0</v>
      </c>
      <c r="CI505" s="109">
        <f>SUMIFS('Planificación 2026-1'!R:R,'Planificación 2026-1'!W:W,C505,'Planificación 2026-1'!H:H,"AR",'Planificación 2026-1'!I:I,"&gt;2")</f>
        <v>0</v>
      </c>
      <c r="CJ505" s="109">
        <f>SUMIFS('Planificación 2026-1'!R:R,'Planificación 2026-1'!W:W,C505,'Planificación 2026-1'!H:H,"T1",'Planificación 2026-1'!I:I,"&gt;2")</f>
        <v>0</v>
      </c>
      <c r="CK505" s="109">
        <f>SUMIFS('Planificación 2026-1'!R:R,'Planificación 2026-1'!W:W,C505,'Planificación 2026-1'!H:H,"T3",'Planificación 2026-1'!I:I,"&gt;2")</f>
        <v>0</v>
      </c>
      <c r="CL505" s="109">
        <f>SUMIFS('Planificación 2026-1'!R:R,'Planificación 2026-1'!W:W,C505,'Planificación 2026-1'!H:H,"T2",'Planificación 2026-1'!I:I,"&gt;2")</f>
        <v>0</v>
      </c>
      <c r="CM505" s="109">
        <f>SUMIFS('Planificación 2026-1'!R:R,'Planificación 2026-1'!W:W,C505,'Planificación 2026-1'!H:H,"AE",'Planificación 2026-1'!I:I,"&gt;2")</f>
        <v>0</v>
      </c>
      <c r="CN505" s="109">
        <f>SUMIFS('Planificación 2026-1'!R:R,'Planificación 2026-1'!W:W,C505,'Planificación 2026-1'!H:H,"T4",'Planificación 2026-1'!I:I,"&gt;2")</f>
        <v>0</v>
      </c>
      <c r="CO505" s="109">
        <f>SUMIFS('Planificación 2026-1'!R:R,'Planificación 2026-1'!W:W,C505,'Planificación 2026-1'!H:H,"AF",'Planificación 2026-1'!I:I,"&lt;3")</f>
        <v>0</v>
      </c>
      <c r="CP505" s="109">
        <f>SUMIFS('Planificación 2026-1'!R:R,'Planificación 2026-1'!W:W,C505,'Planificación 2026-1'!H:H,"EN",'Planificación 2026-1'!I:I,"&lt;3")</f>
        <v>0</v>
      </c>
      <c r="CQ505" s="109">
        <f>SUMIFS('Planificación 2026-1'!R:R,'Planificación 2026-1'!W:W,C505,'Planificación 2026-1'!H:H,"IS",'Planificación 2026-1'!I:I,"&lt;3")</f>
        <v>0</v>
      </c>
      <c r="CR505" s="109">
        <f>SUMIFS('Planificación 2026-1'!R:R,'Planificación 2026-1'!W:W,C505,'Planificación 2026-1'!H:H,"PS",'Planificación 2026-1'!I:I,"&lt;3")</f>
        <v>0</v>
      </c>
      <c r="CS505" s="109">
        <f>SUMIFS('Planificación 2026-1'!R:R,'Planificación 2026-1'!W:W,C505,'Planificación 2026-1'!H:H,"IN",'Planificación 2026-1'!I:I,"&lt;3")</f>
        <v>0</v>
      </c>
      <c r="CT505" s="109">
        <f>SUMIFS('Planificación 2026-1'!R:R,'Planificación 2026-1'!W:W,C505,'Planificación 2026-1'!H:H,"CA",'Planificación 2026-1'!I:I,"&lt;3")</f>
        <v>0</v>
      </c>
      <c r="CU505" s="109">
        <f>SUMIFS('Planificación 2026-1'!R:R,'Planificación 2026-1'!W:W,C505,'Planificación 2026-1'!H:H,"DE",'Planificación 2026-1'!I:I,"&lt;3")</f>
        <v>0</v>
      </c>
      <c r="CV505" s="109">
        <f>SUMIFS('Planificación 2026-1'!R:R,'Planificación 2026-1'!W:W,C505,'Planificación 2026-1'!H:H,"OB",'Planificación 2026-1'!I:I,"&lt;3")</f>
        <v>0</v>
      </c>
      <c r="CW505" s="109">
        <f>SUMIFS('Planificación 2026-1'!R:R,'Planificación 2026-1'!W:W,C505,'Planificación 2026-1'!H:H,"MH",'Planificación 2026-1'!I:I,"&lt;3")</f>
        <v>0</v>
      </c>
      <c r="CX505" s="109">
        <f>SUMIFS('Planificación 2026-1'!R:R,'Planificación 2026-1'!W:W,C505,'Planificación 2026-1'!H:H,"IC",'Planificación 2026-1'!I:I,"&lt;3")</f>
        <v>0</v>
      </c>
      <c r="CY505" s="109">
        <f>SUMIFS('Planificación 2026-1'!R:R,'Planificación 2026-1'!W:W,C505,'Planificación 2026-1'!H:H,"AR",'Planificación 2026-1'!I:I,"&lt;3")</f>
        <v>0</v>
      </c>
      <c r="CZ505" s="109">
        <f>SUMIFS('Planificación 2026-1'!R:R,'Planificación 2026-1'!W:W,C505,'Planificación 2026-1'!H:H,"T1",'Planificación 2026-1'!I:I,"&lt;3")</f>
        <v>0</v>
      </c>
      <c r="DA505" s="109">
        <f>SUMIFS('Planificación 2026-1'!R:R,'Planificación 2026-1'!W:W,C505,'Planificación 2026-1'!H:H,"T3",'Planificación 2026-1'!I:I,"&lt;3")</f>
        <v>0</v>
      </c>
      <c r="DB505" s="109">
        <f>SUMIFS('Planificación 2026-1'!R:R,'Planificación 2026-1'!W:W,C505,'Planificación 2026-1'!H:H,"T2",'Planificación 2026-1'!I:I,"&lt;3")</f>
        <v>0</v>
      </c>
      <c r="DC505" s="109">
        <f>SUMIFS('Planificación 2026-1'!R:R,'Planificación 2026-1'!W:W,C505,'Planificación 2026-1'!H:H,"AE",'Planificación 2026-1'!I:I,"&lt;3")</f>
        <v>0</v>
      </c>
      <c r="DD505" s="109">
        <f>SUMIFS('Planificación 2026-1'!R:R,'Planificación 2026-1'!W:W,C505,'Planificación 2026-1'!H:H,"T4",'Planificación 2026-1'!I:I,"&lt;3")</f>
        <v>0</v>
      </c>
      <c r="DE505" s="108" t="str">
        <f t="shared" si="87"/>
        <v/>
      </c>
      <c r="DF505" s="41">
        <f>IF(C505="","",SUMIFS('Planificación 2026-1'!R:R,'Planificación 2026-1'!W:W,C505,'Planificación 2026-1'!F:F,"PRINCIPAL",'Planificación 2026-1'!X:X,"VIRTUAL"))</f>
        <v>0</v>
      </c>
      <c r="DG505" s="41">
        <f>IF(C505="","",SUMIFS('Planificación 2026-1'!R:R,'Planificación 2026-1'!W:W,C505,'Planificación 2026-1'!F:F,"PRINCIPAL",'Planificación 2026-1'!X:X,"PRESENCIAL"))</f>
        <v>0</v>
      </c>
      <c r="DH505" s="41">
        <f>IF(C505="","",SUMIFS('Planificación 2026-1'!R:R,'Planificación 2026-1'!W:W,C505,'Planificación 2026-1'!F:F,"PRINCIPAL",'Planificación 2026-1'!X:X,"HIBRIDO PRESENCIAL"))</f>
        <v>0</v>
      </c>
      <c r="DI505" s="108" t="str">
        <f t="shared" si="88"/>
        <v/>
      </c>
      <c r="DJ505" s="108">
        <f>IF(C505="","",SUMIFS('Planificación 2026-1'!R:R,'Planificación 2026-1'!W:W,C505,'Planificación 2026-1'!F:F,"FILIAL",'Planificación 2026-1'!X:X,"VIRTUAL"))</f>
        <v>0</v>
      </c>
      <c r="DK505" s="110">
        <f>IF(C505="","",SUMIFS('Planificación 2026-1'!R:R,'Planificación 2026-1'!W:W,C505,'Planificación 2026-1'!F:F,"FILIAL",'Planificación 2026-1'!X:X,"PRESENCIAL"))</f>
        <v>0</v>
      </c>
      <c r="DL505" s="61">
        <f>IF(C505="","",SUMIFS('Planificación 2026-1'!R:R,'Planificación 2026-1'!W:W,C505,'Planificación 2026-1'!F:F,"FILIAL",'Planificación 2026-1'!X:X,"HIBRIDO PRESENCIAL"))</f>
        <v>0</v>
      </c>
      <c r="DM505" s="111" t="str">
        <f t="shared" si="89"/>
        <v/>
      </c>
      <c r="DN505" s="108">
        <f>IF(C505="","",SUMIFS('Planificación 2026-1'!R:R,'Planificación 2026-1'!W:W,C505,'Planificación 2026-1'!F:F,"SUNAMPE",'Planificación 2026-1'!X:X,"VIRTUAL"))</f>
        <v>0</v>
      </c>
      <c r="DO505" s="61">
        <f>IF(C505="","",SUMIFS('Planificación 2026-1'!R:R,'Planificación 2026-1'!W:W,C505,'Planificación 2026-1'!F:F,"SUNAMPE",'Planificación 2026-1'!X:X,"PRESENCIAL"))</f>
        <v>0</v>
      </c>
      <c r="DP505" s="111" t="str">
        <f t="shared" si="90"/>
        <v/>
      </c>
      <c r="DQ505" s="108">
        <f>IF(C505="","",SUMIFS('Planificación 2026-1'!R:R,'Planificación 2026-1'!W:W,C505,'Planificación 2026-1'!F:F,"HUAURA",'Planificación 2026-1'!X:X,"VIRTUAL"))</f>
        <v>0</v>
      </c>
      <c r="DR505" s="61">
        <f>IF(C505="","",SUMIFS('Planificación 2026-1'!R:R,'Planificación 2026-1'!W:W,C505,'Planificación 2026-1'!F:F,"HUAURA",'Planificación 2026-1'!X:X,"PRESENCIAL"))</f>
        <v>0</v>
      </c>
      <c r="DS505" s="76">
        <f>SUMIFS('Planificación 2026-1'!R:R,'Planificación 2026-1'!W:W,C505,'Planificación 2026-1'!F:F,"PRINCIPAL",'Planificación 2026-1'!X:X,"VIRTUAL",'Planificación 2026-1'!I:I,"&gt;2")</f>
        <v>0</v>
      </c>
      <c r="DT505" s="76">
        <f>SUMIFS('Planificación 2026-1'!R:R,'Planificación 2026-1'!W:W,C505,'Planificación 2026-1'!F:F,"PRINCIPAL",'Planificación 2026-1'!X:X,"&lt;&gt;VIRTUAL",'Planificación 2026-1'!I:I,"&gt;2")</f>
        <v>0</v>
      </c>
      <c r="DU505" s="76">
        <f>SUMIFS('Planificación 2026-1'!R:R,'Planificación 2026-1'!W:W,C505,'Planificación 2026-1'!F:F,"SUNAMPE",'Planificación 2026-1'!X:X,"VIRTUAL",'Planificación 2026-1'!I:I,"&gt;2")</f>
        <v>0</v>
      </c>
      <c r="DV505" s="76">
        <f>SUMIFS('Planificación 2026-1'!R:R,'Planificación 2026-1'!W:W,C505,'Planificación 2026-1'!F:F,"SUNAMPE",'Planificación 2026-1'!X:X,"&lt;&gt;VIRTUAL",'Planificación 2026-1'!I:I,"&gt;2")</f>
        <v>0</v>
      </c>
      <c r="DW505" s="76">
        <f>SUMIFS('Planificación 2026-1'!R:R,'Planificación 2026-1'!W:W,C505,'Planificación 2026-1'!F:F,"FILIAL",'Planificación 2026-1'!X:X,"VIRTUAL",'Planificación 2026-1'!I:I,"&gt;2")</f>
        <v>0</v>
      </c>
      <c r="DX505" s="76">
        <f>SUMIFS('Planificación 2026-1'!R:R,'Planificación 2026-1'!W:W,C505,'Planificación 2026-1'!F:F,"FILIAL",'Planificación 2026-1'!X:X,"&lt;&gt;VIRTUAL",'Planificación 2026-1'!I:I,"&gt;2")</f>
        <v>0</v>
      </c>
      <c r="DY505" s="76">
        <f>SUMIFS('Planificación 2026-1'!R:R,'Planificación 2026-1'!W:W,C505,'Planificación 2026-1'!F:F,"PORUMA",'Planificación 2026-1'!X:X,"VIRTUAL",'Planificación 2026-1'!I:I,"&gt;2")</f>
        <v>0</v>
      </c>
      <c r="DZ505" s="76">
        <f>SUMIFS('Planificación 2026-1'!R:R,'Planificación 2026-1'!W:W,C505,'Planificación 2026-1'!F:F,"PORUMA",'Planificación 2026-1'!X:X,"&lt;&gt;VIRTUAL",'Planificación 2026-1'!I:I,"&gt;2")</f>
        <v>0</v>
      </c>
      <c r="EA505" s="76">
        <f>SUMIFS('Planificación 2026-1'!R:R,'Planificación 2026-1'!W:W,C505,'Planificación 2026-1'!F:F,"HUAURA",'Planificación 2026-1'!X:X,"VIRTUAL",'Planificación 2026-1'!I:I,"&gt;2")</f>
        <v>0</v>
      </c>
      <c r="EB505" s="76">
        <f>SUMIFS('Planificación 2026-1'!R:R,'Planificación 2026-1'!W:W,C505,'Planificación 2026-1'!F:F,"HUAURA",'Planificación 2026-1'!X:X,"&lt;&gt;VIRTUAL",'Planificación 2026-1'!I:I,"&gt;2")</f>
        <v>0</v>
      </c>
      <c r="EC505" s="76">
        <f>SUMIFS('Planificación 2026-1'!R:R,'Planificación 2026-1'!W:W,C505,'Planificación 2026-1'!F:F,"PRINCIPAL",'Planificación 2026-1'!X:X,"VIRTUAL",'Planificación 2026-1'!I:I,"&lt;3")</f>
        <v>0</v>
      </c>
      <c r="ED505" s="76">
        <f>SUMIFS('Planificación 2026-1'!R:R,'Planificación 2026-1'!W:W,C505,'Planificación 2026-1'!F:F,"PRINCIPAL",'Planificación 2026-1'!X:X,"&lt;&gt;VIRTUAL",'Planificación 2026-1'!I:I,"&lt;3")</f>
        <v>0</v>
      </c>
      <c r="EE505" s="76">
        <f>SUMIFS('Planificación 2026-1'!R:R,'Planificación 2026-1'!W:W,C505,'Planificación 2026-1'!F:F,"SUNAMPE",'Planificación 2026-1'!X:X,"VIRTUAL",'Planificación 2026-1'!I:I,"&lt;3")</f>
        <v>0</v>
      </c>
      <c r="EF505" s="76">
        <f>SUMIFS('Planificación 2026-1'!R:R,'Planificación 2026-1'!W:W,C505,'Planificación 2026-1'!F:F,"SUNAMPE",'Planificación 2026-1'!X:X,"&lt;&gt;VIRTUAL",'Planificación 2026-1'!I:I,"&lt;3")</f>
        <v>0</v>
      </c>
      <c r="EG505" s="76">
        <f>SUMIFS('Planificación 2026-1'!R:R,'Planificación 2026-1'!W:W,C505,'Planificación 2026-1'!F:F,"FILIAL",'Planificación 2026-1'!X:X,"VIRTUAL",'Planificación 2026-1'!I:I,"&lt;3")</f>
        <v>0</v>
      </c>
      <c r="EH505" s="76">
        <f>SUMIFS('Planificación 2026-1'!R:R,'Planificación 2026-1'!W:W,C505,'Planificación 2026-1'!F:F,"FILIAL",'Planificación 2026-1'!X:X,"&lt;&gt;VIRTUAL",'Planificación 2026-1'!I:I,"&lt;3")</f>
        <v>0</v>
      </c>
      <c r="EI505" s="76">
        <f>SUMIFS('Planificación 2026-1'!R:R,'Planificación 2026-1'!W:W,C505,'Planificación 2026-1'!F:F,"PORUMA",'Planificación 2026-1'!X:X,"VIRTUAL",'Planificación 2026-1'!I:I,"&lt;3")</f>
        <v>0</v>
      </c>
      <c r="EJ505" s="76">
        <f>SUMIFS('Planificación 2026-1'!R:R,'Planificación 2026-1'!W:W,C505,'Planificación 2026-1'!F:F,"PORUMA",'Planificación 2026-1'!X:X,"&lt;&gt;VIRTUAL",'Planificación 2026-1'!I:I,"&lt;3")</f>
        <v>0</v>
      </c>
      <c r="EK505" s="76">
        <f>SUMIFS('Planificación 2026-1'!R:R,'Planificación 2026-1'!W:W,C505,'Planificación 2026-1'!F:F,"HUAURA",'Planificación 2026-1'!X:X,"VIRTUAL",'Planificación 2026-1'!I:I,"&lt;3")</f>
        <v>0</v>
      </c>
      <c r="EL505" s="76">
        <f>SUMIFS('Planificación 2026-1'!R:R,'Planificación 2026-1'!W:W,C505,'Planificación 2026-1'!F:F,"HUAURA",'Planificación 2026-1'!X:X,"&lt;&gt;VIRTUAL",'Planificación 2026-1'!I:I,"&lt;3")</f>
        <v>0</v>
      </c>
      <c r="EM505" s="76"/>
      <c r="EN505" s="76">
        <f t="shared" si="68"/>
        <v>0</v>
      </c>
      <c r="EO505" s="76">
        <f t="shared" si="69"/>
        <v>0</v>
      </c>
      <c r="EP505" s="76" t="b">
        <f t="shared" si="70"/>
        <v>1</v>
      </c>
      <c r="EQ505" s="76" t="str">
        <f t="shared" si="71"/>
        <v/>
      </c>
      <c r="ER505" s="76" t="str">
        <f t="shared" si="91"/>
        <v>PRESENCIAL</v>
      </c>
    </row>
    <row r="506" spans="1:148" hidden="1">
      <c r="B506" s="119">
        <v>503</v>
      </c>
      <c r="C506" s="76" t="s">
        <v>681</v>
      </c>
      <c r="D506" s="112">
        <f>SUMIF('Planificación 2026-1'!W:W,C506,'Planificación 2026-1'!R:R)</f>
        <v>0</v>
      </c>
      <c r="E506" s="114" t="s">
        <v>170</v>
      </c>
      <c r="F506" s="115" t="s">
        <v>682</v>
      </c>
      <c r="G506" s="115" t="s">
        <v>153</v>
      </c>
      <c r="H506" s="115" t="s">
        <v>122</v>
      </c>
      <c r="I506" s="107" t="str">
        <f>IF(SUM(COUNTIFS('Planificación 2026-1'!F:F,"PRINCIPAL",'Planificación 2026-1'!W:W,C506,'Planificación 2026-1'!H:H,"AF"))&gt;0,"P01"," ")</f>
        <v xml:space="preserve"> </v>
      </c>
      <c r="J506" s="108" t="str">
        <f>IF(SUM(COUNTIFS('Planificación 2026-1'!F:F,"PRINCIPAL",'Planificación 2026-1'!W:W,C506,'Planificación 2026-1'!H:H,"EN"))&gt;0,"P02"," ")</f>
        <v xml:space="preserve"> </v>
      </c>
      <c r="K506" s="108" t="str">
        <f>IF(SUM(COUNTIFS('Planificación 2026-1'!F:F,"PRINCIPAL",'Planificación 2026-1'!W:W,C506,'Planificación 2026-1'!H:H,"IS"))&gt;0,"P03"," ")</f>
        <v xml:space="preserve"> </v>
      </c>
      <c r="L506" s="108" t="str">
        <f>IF(SUM(COUNTIFS('Planificación 2026-1'!F:F,"PRINCIPAL",'Planificación 2026-1'!W:W,C506,'Planificación 2026-1'!H:H,"PS"))&gt;0,"P04"," ")</f>
        <v xml:space="preserve"> </v>
      </c>
      <c r="M506" s="108"/>
      <c r="N506" s="108" t="str">
        <f>IF(SUM(COUNTIFS('Planificación 2026-1'!F:F,"PRINCIPAL",'Planificación 2026-1'!W:W,C506,'Planificación 2026-1'!H:H,"IN"))&gt;0,"P06"," ")</f>
        <v xml:space="preserve"> </v>
      </c>
      <c r="O506" s="108" t="str">
        <f>IF(SUM(COUNTIFS('Planificación 2026-1'!F:F,"PRINCIPAL",'Planificación 2026-1'!W:W,C506,'Planificación 2026-1'!H:H,"CA"))&gt;0,"P07"," ")</f>
        <v xml:space="preserve"> </v>
      </c>
      <c r="P506" s="108" t="str">
        <f>IF(SUM(COUNTIFS('Planificación 2026-1'!F:F,"PRINCIPAL",'Planificación 2026-1'!W:W,C506,'Planificación 2026-1'!H:H,"DE"))&gt;0,"P08"," ")</f>
        <v xml:space="preserve"> </v>
      </c>
      <c r="Q506" s="108" t="str">
        <f>IF(SUM(COUNTIFS('Planificación 2026-1'!F:F,"PRINCIPAL",'Planificación 2026-1'!W:W,C506,'Planificación 2026-1'!H:H,"OB"))&gt;0,"P09"," ")</f>
        <v xml:space="preserve"> </v>
      </c>
      <c r="R506" s="108" t="str">
        <f>IF(SUM(COUNTIFS('Planificación 2026-1'!F:F,"PRINCIPAL",'Planificación 2026-1'!W:W,C506,'Planificación 2026-1'!H:H,"MH"))&gt;0,"P31"," ")</f>
        <v xml:space="preserve"> </v>
      </c>
      <c r="S506" s="108" t="str">
        <f>IF(SUM(COUNTIFS('Planificación 2026-1'!F:F,"PRINCIPAL",'Planificación 2026-1'!W:W,C506,'Planificación 2026-1'!H:H,"IC"))&gt;0,"P32"," ")</f>
        <v xml:space="preserve"> </v>
      </c>
      <c r="T506" s="108" t="str">
        <f>IF(SUM(COUNTIFS('Planificación 2026-1'!F:F,"PRINCIPAL",'Planificación 2026-1'!W:W,C506,'Planificación 2026-1'!H:H,"AR"))&gt;0,"P34"," ")</f>
        <v xml:space="preserve"> </v>
      </c>
      <c r="U506" s="108" t="str">
        <f>IF(SUM(COUNTIFS('Planificación 2026-1'!F:F,"PRINCIPAL",'Planificación 2026-1'!W:W,C506,'Planificación 2026-1'!H:H,"T1"))&gt;0,"P35"," ")</f>
        <v xml:space="preserve"> </v>
      </c>
      <c r="V506" s="108" t="str">
        <f>IF(SUM(COUNTIFS('Planificación 2026-1'!F:F,"PRINCIPAL",'Planificación 2026-1'!W:W,C506,'Planificación 2026-1'!H:H,"T3"))&gt;0,"P36"," ")</f>
        <v xml:space="preserve"> </v>
      </c>
      <c r="W506" s="108" t="str">
        <f>IF(SUM(COUNTIFS('Planificación 2026-1'!F:F,"PRINCIPAL",'Planificación 2026-1'!W:W,C506,'Planificación 2026-1'!H:H,"T2"))&gt;0,"P37"," ")</f>
        <v xml:space="preserve"> </v>
      </c>
      <c r="X506" s="108" t="str">
        <f>IF(SUM(COUNTIFS('Planificación 2026-1'!F:F,"PRINCIPAL",'Planificación 2026-1'!W:W,C506,'Planificación 2026-1'!H:H,"AE"))&gt;0,"P38"," ")</f>
        <v xml:space="preserve"> </v>
      </c>
      <c r="Y506" s="108" t="str">
        <f>IF(SUM(COUNTIFS('Planificación 2026-1'!F:F,"PRINCIPAL",'Planificación 2026-1'!W:W,C506,'Planificación 2026-1'!H:H,"T4"))&gt;0,"P55"," ")</f>
        <v xml:space="preserve"> </v>
      </c>
      <c r="Z506" s="108" t="str">
        <f>IF(SUM(COUNTIFS('Planificación 2026-1'!F:F,"FILIAL",'Planificación 2026-1'!W:W,C506,'Planificación 2026-1'!H:H,"AF"))&gt;0," P01"," ")</f>
        <v xml:space="preserve"> </v>
      </c>
      <c r="AA506" s="108" t="str">
        <f>IF(SUM(COUNTIFS('Planificación 2026-1'!F:F,"FILIAL",'Planificación 2026-1'!W:W,C506,'Planificación 2026-1'!H:H,"EN"))&gt;0,"P02"," ")</f>
        <v xml:space="preserve"> </v>
      </c>
      <c r="AB506" s="108" t="str">
        <f>IF(SUM(COUNTIFS('Planificación 2026-1'!F:F,"FILIAL",'Planificación 2026-1'!W:W,C506,'Planificación 2026-1'!H:H,"IS"))&gt;0,"P03"," ")</f>
        <v xml:space="preserve"> </v>
      </c>
      <c r="AC506" s="108" t="str">
        <f>IF(SUM(COUNTIFS('Planificación 2026-1'!F:F,"FILIAL",'Planificación 2026-1'!W:W,C506,'Planificación 2026-1'!H:H,"PS"))&gt;0,"P04"," ")</f>
        <v xml:space="preserve"> </v>
      </c>
      <c r="AD506" s="108"/>
      <c r="AE506" s="108" t="str">
        <f>IF(SUM(COUNTIFS('Planificación 2026-1'!F:F,"FILIAL",'Planificación 2026-1'!W:W,C506,'Planificación 2026-1'!H:H,"IN"))&gt;0,"P06"," ")</f>
        <v xml:space="preserve"> </v>
      </c>
      <c r="AF506" s="108" t="str">
        <f>IF(SUM(COUNTIFS('Planificación 2026-1'!F:F,"FILIAL",'Planificación 2026-1'!W:W,C506,'Planificación 2026-1'!H:H,"CA"))&gt;0,"P07"," ")</f>
        <v xml:space="preserve"> </v>
      </c>
      <c r="AG506" s="108" t="str">
        <f>IF(SUM(COUNTIFS('Planificación 2026-1'!F:F,"FILIAL",'Planificación 2026-1'!W:W,C506,'Planificación 2026-1'!H:H,"DE"))&gt;0,"P08"," ")</f>
        <v xml:space="preserve"> </v>
      </c>
      <c r="AH506" s="108" t="str">
        <f>IF(SUM(COUNTIFS('Planificación 2026-1'!F:F,"FILIAL",'Planificación 2026-1'!W:W,C506,'Planificación 2026-1'!H:H,"OB"))&gt;0,"P09"," ")</f>
        <v xml:space="preserve"> </v>
      </c>
      <c r="AI506" s="108" t="str">
        <f>IF(SUM(COUNTIFS('Planificación 2026-1'!F:F,"FILIAL",'Planificación 2026-1'!W:W,C506,'Planificación 2026-1'!H:H,"MH"))&gt;0,"P31"," ")</f>
        <v xml:space="preserve"> </v>
      </c>
      <c r="AJ506" s="108" t="str">
        <f>IF(SUM(COUNTIFS('Planificación 2026-1'!F:F,"FILIAL",'Planificación 2026-1'!W:W,C506,'Planificación 2026-1'!H:H,"IC"))&gt;0,"P32"," ")</f>
        <v xml:space="preserve"> </v>
      </c>
      <c r="AK506" s="108" t="str">
        <f>IF(SUM(COUNTIFS('Planificación 2026-1'!F:F,"FILIAL",'Planificación 2026-1'!W:W,C506,'Planificación 2026-1'!H:H,"AR"))&gt;0,"P34"," ")</f>
        <v xml:space="preserve"> </v>
      </c>
      <c r="AL506" s="108" t="str">
        <f>IF(SUM(COUNTIFS('Planificación 2026-1'!F:F,"FILIAL",'Planificación 2026-1'!W:W,C506,'Planificación 2026-1'!H:H,"T1"))&gt;0,"P35"," ")</f>
        <v xml:space="preserve"> </v>
      </c>
      <c r="AM506" s="108" t="str">
        <f>IF(SUM(COUNTIFS('Planificación 2026-1'!F:F,"FILIAL",'Planificación 2026-1'!W:W,C506,'Planificación 2026-1'!H:H,"T3"))&gt;0,"P36"," ")</f>
        <v xml:space="preserve"> </v>
      </c>
      <c r="AN506" s="108" t="str">
        <f>IF(SUM(COUNTIFS('Planificación 2026-1'!F:F,"FILIAL",'Planificación 2026-1'!W:W,C506,'Planificación 2026-1'!H:H,"T2"))&gt;0,"P37"," ")</f>
        <v xml:space="preserve"> </v>
      </c>
      <c r="AO506" s="108" t="str">
        <f>IF(SUM(COUNTIFS('Planificación 2026-1'!F:F,"FILIAL",'Planificación 2026-1'!W:W,C506,'Planificación 2026-1'!H:H,"AE"))&gt;0,"P38"," ")</f>
        <v xml:space="preserve"> </v>
      </c>
      <c r="AP506" s="108" t="str">
        <f>IF(SUM(COUNTIFS('Planificación 2026-1'!F:F,"FILIAL",'Planificación 2026-1'!W:W,C506,'Planificación 2026-1'!H:H,"T4"))&gt;0,"P55"," ")</f>
        <v xml:space="preserve"> </v>
      </c>
      <c r="AQ506" s="108" t="str">
        <f>IF(SUM(COUNTIFS('Planificación 2026-1'!F:F,"SUNAMPE",'Planificación 2026-1'!W:W,C506,'Planificación 2026-1'!H:H,"AF"))&gt;0," P01"," ")</f>
        <v xml:space="preserve"> </v>
      </c>
      <c r="AR506" s="108" t="str">
        <f>IF(SUM(COUNTIFS('Planificación 2026-1'!F:F,"SUNAMPE",'Planificación 2026-1'!W:W,C506,'Planificación 2026-1'!H:H,"EN"))&gt;0,"P02"," ")</f>
        <v xml:space="preserve"> </v>
      </c>
      <c r="AS506" s="108" t="str">
        <f>IF(SUM(COUNTIFS('Planificación 2026-1'!F:F,"SUNAMPE",'Planificación 2026-1'!W:W,C506,'Planificación 2026-1'!H:H,"IS"))&gt;0,"P03"," ")</f>
        <v xml:space="preserve"> </v>
      </c>
      <c r="AT506" s="108" t="str">
        <f>IF(SUM(COUNTIFS('Planificación 2026-1'!F:F,"SUNAMPE",'Planificación 2026-1'!W:W,C506,'Planificación 2026-1'!H:H,"PS"))&gt;0,"P04"," ")</f>
        <v xml:space="preserve"> </v>
      </c>
      <c r="AU506" s="108"/>
      <c r="AV506" s="108" t="str">
        <f>IF(SUM(COUNTIFS('Planificación 2026-1'!F:F,"SUNAMPE",'Planificación 2026-1'!W:W,C506,'Planificación 2026-1'!H:H,"IN"))&gt;0,"P06"," ")</f>
        <v xml:space="preserve"> </v>
      </c>
      <c r="AW506" s="108" t="str">
        <f>IF(SUM(COUNTIFS('Planificación 2026-1'!F:F,"SUNAMPE",'Planificación 2026-1'!W:W,C506,'Planificación 2026-1'!H:H,"CA"))&gt;0,"P07"," ")</f>
        <v xml:space="preserve"> </v>
      </c>
      <c r="AX506" s="108" t="str">
        <f>IF(SUM(COUNTIFS('Planificación 2026-1'!F:F,"SUNAMPE",'Planificación 2026-1'!W:W,C506,'Planificación 2026-1'!H:H,"DE"))&gt;0,"P08"," ")</f>
        <v xml:space="preserve"> </v>
      </c>
      <c r="AY506" s="108" t="str">
        <f>IF(SUM(COUNTIFS('Planificación 2026-1'!F:F,"SUNAMPE",'Planificación 2026-1'!W:W,C506,'Planificación 2026-1'!H:H,"OB"))&gt;0,"P09"," ")</f>
        <v xml:space="preserve"> </v>
      </c>
      <c r="AZ506" s="108" t="str">
        <f>IF(SUM(COUNTIFS('Planificación 2026-1'!F:F,"SUNAMPE",'Planificación 2026-1'!W:W,C506,'Planificación 2026-1'!H:H,"MH"))&gt;0,"P31"," ")</f>
        <v xml:space="preserve"> </v>
      </c>
      <c r="BA506" s="108" t="str">
        <f>IF(SUM(COUNTIFS('Planificación 2026-1'!F:F,"SUNAMPE",'Planificación 2026-1'!W:W,C506,'Planificación 2026-1'!H:H,"IC"))&gt;0,"P32"," ")</f>
        <v xml:space="preserve"> </v>
      </c>
      <c r="BB506" s="108" t="str">
        <f>IF(SUM(COUNTIFS('Planificación 2026-1'!F:F,"SUNAMPE",'Planificación 2026-1'!W:W,C506,'Planificación 2026-1'!H:H,"AR"))&gt;0,"P34"," ")</f>
        <v xml:space="preserve"> </v>
      </c>
      <c r="BC506" s="108" t="str">
        <f>IF(SUM(COUNTIFS('Planificación 2026-1'!F:F,"SUNAMPE",'Planificación 2026-1'!W:W,C506,'Planificación 2026-1'!H:H,"T1"))&gt;0,"P35"," ")</f>
        <v xml:space="preserve"> </v>
      </c>
      <c r="BD506" s="108" t="str">
        <f>IF(SUM(COUNTIFS('Planificación 2026-1'!F:F,"SUNAMPE",'Planificación 2026-1'!W:W,C506,'Planificación 2026-1'!H:H,"T3"))&gt;0,"P36"," ")</f>
        <v xml:space="preserve"> </v>
      </c>
      <c r="BE506" s="108" t="str">
        <f>IF(SUM(COUNTIFS('Planificación 2026-1'!F:F,"SUNAMPE",'Planificación 2026-1'!W:W,C506,'Planificación 2026-1'!H:H,"T2"))&gt;0,"P37"," ")</f>
        <v xml:space="preserve"> </v>
      </c>
      <c r="BF506" s="108" t="str">
        <f>IF(SUM(COUNTIFS('Planificación 2026-1'!F:F,"SUNAMPE",'Planificación 2026-1'!W:W,C506,'Planificación 2026-1'!H:H,"AE"))&gt;0,"P38"," ")</f>
        <v xml:space="preserve"> </v>
      </c>
      <c r="BG506" s="108" t="str">
        <f>IF(SUM(COUNTIFS('Planificación 2026-1'!F:F,"SUNAMPE",'Planificación 2026-1'!W:W,C506,'Planificación 2026-1'!H:H,"T4"))&gt;0,"P55"," ")</f>
        <v xml:space="preserve"> </v>
      </c>
      <c r="BH506" s="108" t="str">
        <f>IF(SUM(COUNTIFS('Planificación 2026-1'!F:F,"HUAURA",'Planificación 2026-1'!W:W,C506,'Planificación 2026-1'!H:H,"AF"))&gt;0," P01"," ")</f>
        <v xml:space="preserve"> </v>
      </c>
      <c r="BI506" s="108" t="str">
        <f>IF(SUM(COUNTIFS('Planificación 2026-1'!F:F,"HUAURA",'Planificación 2026-1'!W:W,C506,'Planificación 2026-1'!H:H,"EN"))&gt;0,"P02"," ")</f>
        <v xml:space="preserve"> </v>
      </c>
      <c r="BJ506" s="108" t="str">
        <f>IF(SUM(COUNTIFS('Planificación 2026-1'!F:F,"HUAURA",'Planificación 2026-1'!W:W,C506,'Planificación 2026-1'!H:H,"IS"))&gt;0,"P03"," ")</f>
        <v xml:space="preserve"> </v>
      </c>
      <c r="BK506" s="108" t="str">
        <f>IF(SUM(COUNTIFS('Planificación 2026-1'!F:F,"HUAURA",'Planificación 2026-1'!W:W,C506,'Planificación 2026-1'!H:H,"PS"))&gt;0,"P04"," ")</f>
        <v xml:space="preserve"> </v>
      </c>
      <c r="BL506" s="108"/>
      <c r="BM506" s="108" t="str">
        <f>IF(SUM(COUNTIFS('Planificación 2026-1'!F:F,"HUAURA",'Planificación 2026-1'!W:W,C506,'Planificación 2026-1'!H:H,"IN"))&gt;0,"P06"," ")</f>
        <v xml:space="preserve"> </v>
      </c>
      <c r="BN506" s="108" t="str">
        <f>IF(SUM(COUNTIFS('Planificación 2026-1'!F:F,"HUAURA",'Planificación 2026-1'!W:W,C506,'Planificación 2026-1'!H:H,"CA"))&gt;0,"P07"," ")</f>
        <v xml:space="preserve"> </v>
      </c>
      <c r="BO506" s="108" t="str">
        <f>IF(SUM(COUNTIFS('Planificación 2026-1'!F:F,"HUAURA",'Planificación 2026-1'!W:W,C506,'Planificación 2026-1'!H:H,"DE"))&gt;0,"P08"," ")</f>
        <v xml:space="preserve"> </v>
      </c>
      <c r="BP506" s="108" t="str">
        <f>IF(SUM(COUNTIFS('Planificación 2026-1'!F:F,"HUAURA",'Planificación 2026-1'!W:W,C506,'Planificación 2026-1'!H:H,"OB"))&gt;0,"P09"," ")</f>
        <v xml:space="preserve"> </v>
      </c>
      <c r="BQ506" s="108" t="str">
        <f>IF(SUM(COUNTIFS('Planificación 2026-1'!F:F,"HUAURA",'Planificación 2026-1'!W:W,C506,'Planificación 2026-1'!H:H,"MH"))&gt;0,"P31"," ")</f>
        <v xml:space="preserve"> </v>
      </c>
      <c r="BR506" s="108" t="str">
        <f>IF(SUM(COUNTIFS('Planificación 2026-1'!F:F,"HUAURA",'Planificación 2026-1'!W:W,C506,'Planificación 2026-1'!H:H,"IC"))&gt;0,"P32"," ")</f>
        <v xml:space="preserve"> </v>
      </c>
      <c r="BS506" s="108" t="str">
        <f>IF(SUM(COUNTIFS('Planificación 2026-1'!F:F,"HUAURA",'Planificación 2026-1'!W:W,C506,'Planificación 2026-1'!H:H,"AR"))&gt;0,"P34"," ")</f>
        <v xml:space="preserve"> </v>
      </c>
      <c r="BT506" s="108" t="str">
        <f>IF(SUM(COUNTIFS('Planificación 2026-1'!F:F,"HUAURA",'Planificación 2026-1'!W:W,C506,'Planificación 2026-1'!H:H,"T1"))&gt;0,"P35"," ")</f>
        <v xml:space="preserve"> </v>
      </c>
      <c r="BU506" s="108" t="str">
        <f>IF(SUM(COUNTIFS('Planificación 2026-1'!F:F,"HUAURA",'Planificación 2026-1'!W:W,C506,'Planificación 2026-1'!H:H,"T3"))&gt;0,"P36"," ")</f>
        <v xml:space="preserve"> </v>
      </c>
      <c r="BV506" s="108" t="str">
        <f>IF(SUM(COUNTIFS('Planificación 2026-1'!F:F,"HUAURA",'Planificación 2026-1'!W:W,C506,'Planificación 2026-1'!H:H,"T2"))&gt;0,"P37"," ")</f>
        <v xml:space="preserve"> </v>
      </c>
      <c r="BW506" s="108" t="str">
        <f>IF(SUM(COUNTIFS('Planificación 2026-1'!F:F,"HUAURA",'Planificación 2026-1'!W:W,C506,'Planificación 2026-1'!H:H,"AE"))&gt;0,"P38"," ")</f>
        <v xml:space="preserve"> </v>
      </c>
      <c r="BX506" s="108" t="str">
        <f>IF(SUM(COUNTIFS('Planificación 2026-1'!F:F,"HUAURA",'Planificación 2026-1'!W:W,C506,'Planificación 2026-1'!H:H,"T4"))&gt;0,"P55"," ")</f>
        <v xml:space="preserve"> </v>
      </c>
      <c r="BY506" s="109">
        <f>SUMIFS('Planificación 2026-1'!R:R,'Planificación 2026-1'!W:W,C506,'Planificación 2026-1'!H:H,"AF",'Planificación 2026-1'!I:I,"&gt;2")</f>
        <v>0</v>
      </c>
      <c r="BZ506" s="109">
        <f>SUMIFS('Planificación 2026-1'!R:R,'Planificación 2026-1'!W:W,C506,'Planificación 2026-1'!H:H,"EN",'Planificación 2026-1'!I:I,"&gt;2")</f>
        <v>0</v>
      </c>
      <c r="CA506" s="109">
        <f>SUMIFS('Planificación 2026-1'!R:R,'Planificación 2026-1'!W:W,C506,'Planificación 2026-1'!H:H,"IS",'Planificación 2026-1'!I:I,"&gt;2")</f>
        <v>0</v>
      </c>
      <c r="CB506" s="109">
        <f>SUMIFS('Planificación 2026-1'!R:R,'Planificación 2026-1'!W:W,C506,'Planificación 2026-1'!H:H,"PS",'Planificación 2026-1'!I:I,"&gt;2")</f>
        <v>0</v>
      </c>
      <c r="CC506" s="109">
        <f>SUMIFS('Planificación 2026-1'!R:R,'Planificación 2026-1'!W:W,C506,'Planificación 2026-1'!H:H,"IN",'Planificación 2026-1'!I:I,"&gt;2")</f>
        <v>0</v>
      </c>
      <c r="CD506" s="109">
        <f>SUMIFS('Planificación 2026-1'!R:R,'Planificación 2026-1'!W:W,C506,'Planificación 2026-1'!H:H,"CA",'Planificación 2026-1'!I:I,"&gt;2")</f>
        <v>0</v>
      </c>
      <c r="CE506" s="109">
        <f>SUMIFS('Planificación 2026-1'!R:R,'Planificación 2026-1'!W:W,C506,'Planificación 2026-1'!H:H,"DE",'Planificación 2026-1'!I:I,"&gt;2")</f>
        <v>0</v>
      </c>
      <c r="CF506" s="109">
        <f>SUMIFS('Planificación 2026-1'!R:R,'Planificación 2026-1'!W:W,C506,'Planificación 2026-1'!H:H,"OB",'Planificación 2026-1'!I:I,"&gt;2")</f>
        <v>0</v>
      </c>
      <c r="CG506" s="109">
        <f>SUMIFS('Planificación 2026-1'!R:R,'Planificación 2026-1'!W:W,C506,'Planificación 2026-1'!H:H,"MH",'Planificación 2026-1'!I:I,"&gt;2")</f>
        <v>0</v>
      </c>
      <c r="CH506" s="109">
        <f>SUMIFS('Planificación 2026-1'!R:R,'Planificación 2026-1'!W:W,C506,'Planificación 2026-1'!H:H,"IC",'Planificación 2026-1'!I:I,"&gt;2")</f>
        <v>0</v>
      </c>
      <c r="CI506" s="109">
        <f>SUMIFS('Planificación 2026-1'!R:R,'Planificación 2026-1'!W:W,C506,'Planificación 2026-1'!H:H,"AR",'Planificación 2026-1'!I:I,"&gt;2")</f>
        <v>0</v>
      </c>
      <c r="CJ506" s="109">
        <f>SUMIFS('Planificación 2026-1'!R:R,'Planificación 2026-1'!W:W,C506,'Planificación 2026-1'!H:H,"T1",'Planificación 2026-1'!I:I,"&gt;2")</f>
        <v>0</v>
      </c>
      <c r="CK506" s="109">
        <f>SUMIFS('Planificación 2026-1'!R:R,'Planificación 2026-1'!W:W,C506,'Planificación 2026-1'!H:H,"T3",'Planificación 2026-1'!I:I,"&gt;2")</f>
        <v>0</v>
      </c>
      <c r="CL506" s="109">
        <f>SUMIFS('Planificación 2026-1'!R:R,'Planificación 2026-1'!W:W,C506,'Planificación 2026-1'!H:H,"T2",'Planificación 2026-1'!I:I,"&gt;2")</f>
        <v>0</v>
      </c>
      <c r="CM506" s="109">
        <f>SUMIFS('Planificación 2026-1'!R:R,'Planificación 2026-1'!W:W,C506,'Planificación 2026-1'!H:H,"AE",'Planificación 2026-1'!I:I,"&gt;2")</f>
        <v>0</v>
      </c>
      <c r="CN506" s="109">
        <f>SUMIFS('Planificación 2026-1'!R:R,'Planificación 2026-1'!W:W,C506,'Planificación 2026-1'!H:H,"T4",'Planificación 2026-1'!I:I,"&gt;2")</f>
        <v>0</v>
      </c>
      <c r="CO506" s="109">
        <f>SUMIFS('Planificación 2026-1'!R:R,'Planificación 2026-1'!W:W,C506,'Planificación 2026-1'!H:H,"AF",'Planificación 2026-1'!I:I,"&lt;3")</f>
        <v>0</v>
      </c>
      <c r="CP506" s="109">
        <f>SUMIFS('Planificación 2026-1'!R:R,'Planificación 2026-1'!W:W,C506,'Planificación 2026-1'!H:H,"EN",'Planificación 2026-1'!I:I,"&lt;3")</f>
        <v>0</v>
      </c>
      <c r="CQ506" s="109">
        <f>SUMIFS('Planificación 2026-1'!R:R,'Planificación 2026-1'!W:W,C506,'Planificación 2026-1'!H:H,"IS",'Planificación 2026-1'!I:I,"&lt;3")</f>
        <v>0</v>
      </c>
      <c r="CR506" s="109">
        <f>SUMIFS('Planificación 2026-1'!R:R,'Planificación 2026-1'!W:W,C506,'Planificación 2026-1'!H:H,"PS",'Planificación 2026-1'!I:I,"&lt;3")</f>
        <v>0</v>
      </c>
      <c r="CS506" s="109">
        <f>SUMIFS('Planificación 2026-1'!R:R,'Planificación 2026-1'!W:W,C506,'Planificación 2026-1'!H:H,"IN",'Planificación 2026-1'!I:I,"&lt;3")</f>
        <v>0</v>
      </c>
      <c r="CT506" s="109">
        <f>SUMIFS('Planificación 2026-1'!R:R,'Planificación 2026-1'!W:W,C506,'Planificación 2026-1'!H:H,"CA",'Planificación 2026-1'!I:I,"&lt;3")</f>
        <v>0</v>
      </c>
      <c r="CU506" s="109">
        <f>SUMIFS('Planificación 2026-1'!R:R,'Planificación 2026-1'!W:W,C506,'Planificación 2026-1'!H:H,"DE",'Planificación 2026-1'!I:I,"&lt;3")</f>
        <v>0</v>
      </c>
      <c r="CV506" s="109">
        <f>SUMIFS('Planificación 2026-1'!R:R,'Planificación 2026-1'!W:W,C506,'Planificación 2026-1'!H:H,"OB",'Planificación 2026-1'!I:I,"&lt;3")</f>
        <v>0</v>
      </c>
      <c r="CW506" s="109">
        <f>SUMIFS('Planificación 2026-1'!R:R,'Planificación 2026-1'!W:W,C506,'Planificación 2026-1'!H:H,"MH",'Planificación 2026-1'!I:I,"&lt;3")</f>
        <v>0</v>
      </c>
      <c r="CX506" s="109">
        <f>SUMIFS('Planificación 2026-1'!R:R,'Planificación 2026-1'!W:W,C506,'Planificación 2026-1'!H:H,"IC",'Planificación 2026-1'!I:I,"&lt;3")</f>
        <v>0</v>
      </c>
      <c r="CY506" s="109">
        <f>SUMIFS('Planificación 2026-1'!R:R,'Planificación 2026-1'!W:W,C506,'Planificación 2026-1'!H:H,"AR",'Planificación 2026-1'!I:I,"&lt;3")</f>
        <v>0</v>
      </c>
      <c r="CZ506" s="109">
        <f>SUMIFS('Planificación 2026-1'!R:R,'Planificación 2026-1'!W:W,C506,'Planificación 2026-1'!H:H,"T1",'Planificación 2026-1'!I:I,"&lt;3")</f>
        <v>0</v>
      </c>
      <c r="DA506" s="109">
        <f>SUMIFS('Planificación 2026-1'!R:R,'Planificación 2026-1'!W:W,C506,'Planificación 2026-1'!H:H,"T3",'Planificación 2026-1'!I:I,"&lt;3")</f>
        <v>0</v>
      </c>
      <c r="DB506" s="109">
        <f>SUMIFS('Planificación 2026-1'!R:R,'Planificación 2026-1'!W:W,C506,'Planificación 2026-1'!H:H,"T2",'Planificación 2026-1'!I:I,"&lt;3")</f>
        <v>0</v>
      </c>
      <c r="DC506" s="109">
        <f>SUMIFS('Planificación 2026-1'!R:R,'Planificación 2026-1'!W:W,C506,'Planificación 2026-1'!H:H,"AE",'Planificación 2026-1'!I:I,"&lt;3")</f>
        <v>0</v>
      </c>
      <c r="DD506" s="109">
        <f>SUMIFS('Planificación 2026-1'!R:R,'Planificación 2026-1'!W:W,C506,'Planificación 2026-1'!H:H,"T4",'Planificación 2026-1'!I:I,"&lt;3")</f>
        <v>0</v>
      </c>
      <c r="DE506" s="108" t="str">
        <f t="shared" ref="DE506:DE507" si="92">TRIM(CONCATENATE(I506,J506,K506,L506,M506,N506,O506,P506,Q506,R506,S506,T506,U506,V506,W506,X506,Y506))</f>
        <v/>
      </c>
      <c r="DF506" s="41">
        <f>IF(C506="","",SUMIFS('Planificación 2026-1'!R:R,'Planificación 2026-1'!W:W,C506,'Planificación 2026-1'!F:F,"PRINCIPAL",'Planificación 2026-1'!X:X,"VIRTUAL"))</f>
        <v>0</v>
      </c>
      <c r="DG506" s="41">
        <f>IF(C506="","",SUMIFS('Planificación 2026-1'!R:R,'Planificación 2026-1'!W:W,C506,'Planificación 2026-1'!F:F,"PRINCIPAL",'Planificación 2026-1'!X:X,"PRESENCIAL"))</f>
        <v>0</v>
      </c>
      <c r="DH506" s="41">
        <f>IF(C506="","",SUMIFS('Planificación 2026-1'!R:R,'Planificación 2026-1'!W:W,C506,'Planificación 2026-1'!F:F,"PRINCIPAL",'Planificación 2026-1'!X:X,"HIBRIDO PRESENCIAL"))</f>
        <v>0</v>
      </c>
      <c r="DI506" s="108" t="str">
        <f t="shared" ref="DI506:DI507" si="93">TRIM(CONCATENATE(Z506,AA506,AB506,AC506,AD506,AE506,AF506,AG506,AH506,AI506,AJ506,AK506,AL506,AM506,AN506,AO506,AP506))</f>
        <v/>
      </c>
      <c r="DJ506" s="108">
        <f>IF(C506="","",SUMIFS('Planificación 2026-1'!R:R,'Planificación 2026-1'!W:W,C506,'Planificación 2026-1'!F:F,"FILIAL",'Planificación 2026-1'!X:X,"VIRTUAL"))</f>
        <v>0</v>
      </c>
      <c r="DK506" s="110">
        <f>IF(C506="","",SUMIFS('Planificación 2026-1'!R:R,'Planificación 2026-1'!W:W,C506,'Planificación 2026-1'!F:F,"FILIAL",'Planificación 2026-1'!X:X,"PRESENCIAL"))</f>
        <v>0</v>
      </c>
      <c r="DL506" s="61">
        <f>IF(C506="","",SUMIFS('Planificación 2026-1'!R:R,'Planificación 2026-1'!W:W,C506,'Planificación 2026-1'!F:F,"FILIAL",'Planificación 2026-1'!X:X,"HIBRIDO PRESENCIAL"))</f>
        <v>0</v>
      </c>
      <c r="DM506" s="111" t="str">
        <f t="shared" ref="DM506:DM507" si="94">TRIM(CONCATENATE(AQ506,AR506,AS506,AT506,AU506,AV506,AW506,AX506,AY506,AZ506,BA506,BB506,BC506,BD506,BE506,BF506,BG506))</f>
        <v/>
      </c>
      <c r="DN506" s="108">
        <f>IF(C506="","",SUMIFS('Planificación 2026-1'!R:R,'Planificación 2026-1'!W:W,C506,'Planificación 2026-1'!F:F,"SUNAMPE",'Planificación 2026-1'!X:X,"VIRTUAL"))</f>
        <v>0</v>
      </c>
      <c r="DO506" s="61">
        <f>IF(C506="","",SUMIFS('Planificación 2026-1'!R:R,'Planificación 2026-1'!W:W,C506,'Planificación 2026-1'!F:F,"SUNAMPE",'Planificación 2026-1'!X:X,"PRESENCIAL"))</f>
        <v>0</v>
      </c>
      <c r="DP506" s="111" t="str">
        <f t="shared" ref="DP506:DP507" si="95">TRIM(CONCATENATE(BH506,BI506,BJ506,BK506,BL506,BM506,BN506,BO506,BP506,BQ506,BR506,BS506,BT506,BU506,BV506,BW506,BX506))</f>
        <v/>
      </c>
      <c r="DQ506" s="108">
        <f>IF(C506="","",SUMIFS('Planificación 2026-1'!R:R,'Planificación 2026-1'!W:W,C506,'Planificación 2026-1'!F:F,"HUAURA",'Planificación 2026-1'!X:X,"VIRTUAL"))</f>
        <v>0</v>
      </c>
      <c r="DR506" s="61">
        <f>IF(C506="","",SUMIFS('Planificación 2026-1'!R:R,'Planificación 2026-1'!W:W,C506,'Planificación 2026-1'!F:F,"HUAURA",'Planificación 2026-1'!X:X,"PRESENCIAL"))</f>
        <v>0</v>
      </c>
      <c r="DS506" s="76">
        <f>SUMIFS('Planificación 2026-1'!R:R,'Planificación 2026-1'!W:W,C506,'Planificación 2026-1'!F:F,"PRINCIPAL",'Planificación 2026-1'!X:X,"VIRTUAL",'Planificación 2026-1'!I:I,"&gt;2")</f>
        <v>0</v>
      </c>
      <c r="DT506" s="76">
        <f>SUMIFS('Planificación 2026-1'!R:R,'Planificación 2026-1'!W:W,C506,'Planificación 2026-1'!F:F,"PRINCIPAL",'Planificación 2026-1'!X:X,"&lt;&gt;VIRTUAL",'Planificación 2026-1'!I:I,"&gt;2")</f>
        <v>0</v>
      </c>
      <c r="DU506" s="76">
        <f>SUMIFS('Planificación 2026-1'!R:R,'Planificación 2026-1'!W:W,C506,'Planificación 2026-1'!F:F,"SUNAMPE",'Planificación 2026-1'!X:X,"VIRTUAL",'Planificación 2026-1'!I:I,"&gt;2")</f>
        <v>0</v>
      </c>
      <c r="DV506" s="76">
        <f>SUMIFS('Planificación 2026-1'!R:R,'Planificación 2026-1'!W:W,C506,'Planificación 2026-1'!F:F,"SUNAMPE",'Planificación 2026-1'!X:X,"&lt;&gt;VIRTUAL",'Planificación 2026-1'!I:I,"&gt;2")</f>
        <v>0</v>
      </c>
      <c r="DW506" s="76">
        <f>SUMIFS('Planificación 2026-1'!R:R,'Planificación 2026-1'!W:W,C506,'Planificación 2026-1'!F:F,"FILIAL",'Planificación 2026-1'!X:X,"VIRTUAL",'Planificación 2026-1'!I:I,"&gt;2")</f>
        <v>0</v>
      </c>
      <c r="DX506" s="76">
        <f>SUMIFS('Planificación 2026-1'!R:R,'Planificación 2026-1'!W:W,C506,'Planificación 2026-1'!F:F,"FILIAL",'Planificación 2026-1'!X:X,"&lt;&gt;VIRTUAL",'Planificación 2026-1'!I:I,"&gt;2")</f>
        <v>0</v>
      </c>
      <c r="DY506" s="76">
        <f>SUMIFS('Planificación 2026-1'!R:R,'Planificación 2026-1'!W:W,C506,'Planificación 2026-1'!F:F,"PORUMA",'Planificación 2026-1'!X:X,"VIRTUAL",'Planificación 2026-1'!I:I,"&gt;2")</f>
        <v>0</v>
      </c>
      <c r="DZ506" s="76">
        <f>SUMIFS('Planificación 2026-1'!R:R,'Planificación 2026-1'!W:W,C506,'Planificación 2026-1'!F:F,"PORUMA",'Planificación 2026-1'!X:X,"&lt;&gt;VIRTUAL",'Planificación 2026-1'!I:I,"&gt;2")</f>
        <v>0</v>
      </c>
      <c r="EA506" s="76">
        <f>SUMIFS('Planificación 2026-1'!R:R,'Planificación 2026-1'!W:W,C506,'Planificación 2026-1'!F:F,"HUAURA",'Planificación 2026-1'!X:X,"VIRTUAL",'Planificación 2026-1'!I:I,"&gt;2")</f>
        <v>0</v>
      </c>
      <c r="EB506" s="76">
        <f>SUMIFS('Planificación 2026-1'!R:R,'Planificación 2026-1'!W:W,C506,'Planificación 2026-1'!F:F,"HUAURA",'Planificación 2026-1'!X:X,"&lt;&gt;VIRTUAL",'Planificación 2026-1'!I:I,"&gt;2")</f>
        <v>0</v>
      </c>
      <c r="EC506" s="76">
        <f>SUMIFS('Planificación 2026-1'!R:R,'Planificación 2026-1'!W:W,C506,'Planificación 2026-1'!F:F,"PRINCIPAL",'Planificación 2026-1'!X:X,"VIRTUAL",'Planificación 2026-1'!I:I,"&lt;3")</f>
        <v>0</v>
      </c>
      <c r="ED506" s="76">
        <f>SUMIFS('Planificación 2026-1'!R:R,'Planificación 2026-1'!W:W,C506,'Planificación 2026-1'!F:F,"PRINCIPAL",'Planificación 2026-1'!X:X,"&lt;&gt;VIRTUAL",'Planificación 2026-1'!I:I,"&lt;3")</f>
        <v>0</v>
      </c>
      <c r="EE506" s="76">
        <f>SUMIFS('Planificación 2026-1'!R:R,'Planificación 2026-1'!W:W,C506,'Planificación 2026-1'!F:F,"SUNAMPE",'Planificación 2026-1'!X:X,"VIRTUAL",'Planificación 2026-1'!I:I,"&lt;3")</f>
        <v>0</v>
      </c>
      <c r="EF506" s="76">
        <f>SUMIFS('Planificación 2026-1'!R:R,'Planificación 2026-1'!W:W,C506,'Planificación 2026-1'!F:F,"SUNAMPE",'Planificación 2026-1'!X:X,"&lt;&gt;VIRTUAL",'Planificación 2026-1'!I:I,"&lt;3")</f>
        <v>0</v>
      </c>
      <c r="EG506" s="76">
        <f>SUMIFS('Planificación 2026-1'!R:R,'Planificación 2026-1'!W:W,C506,'Planificación 2026-1'!F:F,"FILIAL",'Planificación 2026-1'!X:X,"VIRTUAL",'Planificación 2026-1'!I:I,"&lt;3")</f>
        <v>0</v>
      </c>
      <c r="EH506" s="76">
        <f>SUMIFS('Planificación 2026-1'!R:R,'Planificación 2026-1'!W:W,C506,'Planificación 2026-1'!F:F,"FILIAL",'Planificación 2026-1'!X:X,"&lt;&gt;VIRTUAL",'Planificación 2026-1'!I:I,"&lt;3")</f>
        <v>0</v>
      </c>
      <c r="EI506" s="76">
        <f>SUMIFS('Planificación 2026-1'!R:R,'Planificación 2026-1'!W:W,C506,'Planificación 2026-1'!F:F,"PORUMA",'Planificación 2026-1'!X:X,"VIRTUAL",'Planificación 2026-1'!I:I,"&lt;3")</f>
        <v>0</v>
      </c>
      <c r="EJ506" s="76">
        <f>SUMIFS('Planificación 2026-1'!R:R,'Planificación 2026-1'!W:W,C506,'Planificación 2026-1'!F:F,"PORUMA",'Planificación 2026-1'!X:X,"&lt;&gt;VIRTUAL",'Planificación 2026-1'!I:I,"&lt;3")</f>
        <v>0</v>
      </c>
      <c r="EK506" s="76">
        <f>SUMIFS('Planificación 2026-1'!R:R,'Planificación 2026-1'!W:W,C506,'Planificación 2026-1'!F:F,"HUAURA",'Planificación 2026-1'!X:X,"VIRTUAL",'Planificación 2026-1'!I:I,"&lt;3")</f>
        <v>0</v>
      </c>
      <c r="EL506" s="76">
        <f>SUMIFS('Planificación 2026-1'!R:R,'Planificación 2026-1'!W:W,C506,'Planificación 2026-1'!F:F,"HUAURA",'Planificación 2026-1'!X:X,"&lt;&gt;VIRTUAL",'Planificación 2026-1'!I:I,"&lt;3")</f>
        <v>0</v>
      </c>
      <c r="EM506" s="76"/>
      <c r="EN506" s="76">
        <f t="shared" si="68"/>
        <v>0</v>
      </c>
      <c r="EO506" s="76">
        <f t="shared" si="69"/>
        <v>0</v>
      </c>
      <c r="EP506" s="76" t="b">
        <f t="shared" si="70"/>
        <v>1</v>
      </c>
      <c r="EQ506" s="76" t="str">
        <f t="shared" si="71"/>
        <v/>
      </c>
      <c r="ER506" s="76" t="str">
        <f t="shared" ref="ER506:ER507" si="96">IF(EN506=0,"PRESENCIAL",IF(EO506=0,"VIRTUAL",IF(EN506&gt;EO506,"MAS VIRTUAL",IF(EO506&gt;EN506,"MAS PRESENCIAL","AMBOS"))))</f>
        <v>PRESENCIAL</v>
      </c>
    </row>
    <row r="507" spans="1:148" hidden="1">
      <c r="B507" s="119">
        <v>504</v>
      </c>
      <c r="C507" s="76" t="s">
        <v>683</v>
      </c>
      <c r="D507" s="112">
        <f>SUMIF('Planificación 2026-1'!W:W,C507,'Planificación 2026-1'!R:R)</f>
        <v>0</v>
      </c>
      <c r="E507" s="114" t="s">
        <v>170</v>
      </c>
      <c r="F507" s="115" t="s">
        <v>684</v>
      </c>
      <c r="G507" s="115" t="s">
        <v>153</v>
      </c>
      <c r="H507" s="115" t="s">
        <v>126</v>
      </c>
      <c r="I507" s="107" t="str">
        <f>IF(SUM(COUNTIFS('Planificación 2026-1'!F:F,"PRINCIPAL",'Planificación 2026-1'!W:W,C507,'Planificación 2026-1'!H:H,"AF"))&gt;0,"P01"," ")</f>
        <v xml:space="preserve"> </v>
      </c>
      <c r="J507" s="108" t="str">
        <f>IF(SUM(COUNTIFS('Planificación 2026-1'!F:F,"PRINCIPAL",'Planificación 2026-1'!W:W,C507,'Planificación 2026-1'!H:H,"EN"))&gt;0,"P02"," ")</f>
        <v xml:space="preserve"> </v>
      </c>
      <c r="K507" s="108" t="str">
        <f>IF(SUM(COUNTIFS('Planificación 2026-1'!F:F,"PRINCIPAL",'Planificación 2026-1'!W:W,C507,'Planificación 2026-1'!H:H,"IS"))&gt;0,"P03"," ")</f>
        <v xml:space="preserve"> </v>
      </c>
      <c r="L507" s="108" t="str">
        <f>IF(SUM(COUNTIFS('Planificación 2026-1'!F:F,"PRINCIPAL",'Planificación 2026-1'!W:W,C507,'Planificación 2026-1'!H:H,"PS"))&gt;0,"P04"," ")</f>
        <v xml:space="preserve"> </v>
      </c>
      <c r="M507" s="108"/>
      <c r="N507" s="108" t="str">
        <f>IF(SUM(COUNTIFS('Planificación 2026-1'!F:F,"PRINCIPAL",'Planificación 2026-1'!W:W,C507,'Planificación 2026-1'!H:H,"IN"))&gt;0,"P06"," ")</f>
        <v xml:space="preserve"> </v>
      </c>
      <c r="O507" s="108" t="str">
        <f>IF(SUM(COUNTIFS('Planificación 2026-1'!F:F,"PRINCIPAL",'Planificación 2026-1'!W:W,C507,'Planificación 2026-1'!H:H,"CA"))&gt;0,"P07"," ")</f>
        <v xml:space="preserve"> </v>
      </c>
      <c r="P507" s="108" t="str">
        <f>IF(SUM(COUNTIFS('Planificación 2026-1'!F:F,"PRINCIPAL",'Planificación 2026-1'!W:W,C507,'Planificación 2026-1'!H:H,"DE"))&gt;0,"P08"," ")</f>
        <v xml:space="preserve"> </v>
      </c>
      <c r="Q507" s="108" t="str">
        <f>IF(SUM(COUNTIFS('Planificación 2026-1'!F:F,"PRINCIPAL",'Planificación 2026-1'!W:W,C507,'Planificación 2026-1'!H:H,"OB"))&gt;0,"P09"," ")</f>
        <v xml:space="preserve"> </v>
      </c>
      <c r="R507" s="108" t="str">
        <f>IF(SUM(COUNTIFS('Planificación 2026-1'!F:F,"PRINCIPAL",'Planificación 2026-1'!W:W,C507,'Planificación 2026-1'!H:H,"MH"))&gt;0,"P31"," ")</f>
        <v xml:space="preserve"> </v>
      </c>
      <c r="S507" s="108" t="str">
        <f>IF(SUM(COUNTIFS('Planificación 2026-1'!F:F,"PRINCIPAL",'Planificación 2026-1'!W:W,C507,'Planificación 2026-1'!H:H,"IC"))&gt;0,"P32"," ")</f>
        <v xml:space="preserve"> </v>
      </c>
      <c r="T507" s="108" t="str">
        <f>IF(SUM(COUNTIFS('Planificación 2026-1'!F:F,"PRINCIPAL",'Planificación 2026-1'!W:W,C507,'Planificación 2026-1'!H:H,"AR"))&gt;0,"P34"," ")</f>
        <v xml:space="preserve"> </v>
      </c>
      <c r="U507" s="108" t="str">
        <f>IF(SUM(COUNTIFS('Planificación 2026-1'!F:F,"PRINCIPAL",'Planificación 2026-1'!W:W,C507,'Planificación 2026-1'!H:H,"T1"))&gt;0,"P35"," ")</f>
        <v xml:space="preserve"> </v>
      </c>
      <c r="V507" s="108" t="str">
        <f>IF(SUM(COUNTIFS('Planificación 2026-1'!F:F,"PRINCIPAL",'Planificación 2026-1'!W:W,C507,'Planificación 2026-1'!H:H,"T3"))&gt;0,"P36"," ")</f>
        <v xml:space="preserve"> </v>
      </c>
      <c r="W507" s="108" t="str">
        <f>IF(SUM(COUNTIFS('Planificación 2026-1'!F:F,"PRINCIPAL",'Planificación 2026-1'!W:W,C507,'Planificación 2026-1'!H:H,"T2"))&gt;0,"P37"," ")</f>
        <v xml:space="preserve"> </v>
      </c>
      <c r="X507" s="108" t="str">
        <f>IF(SUM(COUNTIFS('Planificación 2026-1'!F:F,"PRINCIPAL",'Planificación 2026-1'!W:W,C507,'Planificación 2026-1'!H:H,"AE"))&gt;0,"P38"," ")</f>
        <v xml:space="preserve"> </v>
      </c>
      <c r="Y507" s="108" t="str">
        <f>IF(SUM(COUNTIFS('Planificación 2026-1'!F:F,"PRINCIPAL",'Planificación 2026-1'!W:W,C507,'Planificación 2026-1'!H:H,"T4"))&gt;0,"P55"," ")</f>
        <v xml:space="preserve"> </v>
      </c>
      <c r="Z507" s="108" t="str">
        <f>IF(SUM(COUNTIFS('Planificación 2026-1'!F:F,"FILIAL",'Planificación 2026-1'!W:W,C507,'Planificación 2026-1'!H:H,"AF"))&gt;0," P01"," ")</f>
        <v xml:space="preserve"> </v>
      </c>
      <c r="AA507" s="108" t="str">
        <f>IF(SUM(COUNTIFS('Planificación 2026-1'!F:F,"FILIAL",'Planificación 2026-1'!W:W,C507,'Planificación 2026-1'!H:H,"EN"))&gt;0,"P02"," ")</f>
        <v xml:space="preserve"> </v>
      </c>
      <c r="AB507" s="108" t="str">
        <f>IF(SUM(COUNTIFS('Planificación 2026-1'!F:F,"FILIAL",'Planificación 2026-1'!W:W,C507,'Planificación 2026-1'!H:H,"IS"))&gt;0,"P03"," ")</f>
        <v xml:space="preserve"> </v>
      </c>
      <c r="AC507" s="108" t="str">
        <f>IF(SUM(COUNTIFS('Planificación 2026-1'!F:F,"FILIAL",'Planificación 2026-1'!W:W,C507,'Planificación 2026-1'!H:H,"PS"))&gt;0,"P04"," ")</f>
        <v xml:space="preserve"> </v>
      </c>
      <c r="AD507" s="108"/>
      <c r="AE507" s="108" t="str">
        <f>IF(SUM(COUNTIFS('Planificación 2026-1'!F:F,"FILIAL",'Planificación 2026-1'!W:W,C507,'Planificación 2026-1'!H:H,"IN"))&gt;0,"P06"," ")</f>
        <v xml:space="preserve"> </v>
      </c>
      <c r="AF507" s="108" t="str">
        <f>IF(SUM(COUNTIFS('Planificación 2026-1'!F:F,"FILIAL",'Planificación 2026-1'!W:W,C507,'Planificación 2026-1'!H:H,"CA"))&gt;0,"P07"," ")</f>
        <v xml:space="preserve"> </v>
      </c>
      <c r="AG507" s="108" t="str">
        <f>IF(SUM(COUNTIFS('Planificación 2026-1'!F:F,"FILIAL",'Planificación 2026-1'!W:W,C507,'Planificación 2026-1'!H:H,"DE"))&gt;0,"P08"," ")</f>
        <v xml:space="preserve"> </v>
      </c>
      <c r="AH507" s="108" t="str">
        <f>IF(SUM(COUNTIFS('Planificación 2026-1'!F:F,"FILIAL",'Planificación 2026-1'!W:W,C507,'Planificación 2026-1'!H:H,"OB"))&gt;0,"P09"," ")</f>
        <v xml:space="preserve"> </v>
      </c>
      <c r="AI507" s="108" t="str">
        <f>IF(SUM(COUNTIFS('Planificación 2026-1'!F:F,"FILIAL",'Planificación 2026-1'!W:W,C507,'Planificación 2026-1'!H:H,"MH"))&gt;0,"P31"," ")</f>
        <v xml:space="preserve"> </v>
      </c>
      <c r="AJ507" s="108" t="str">
        <f>IF(SUM(COUNTIFS('Planificación 2026-1'!F:F,"FILIAL",'Planificación 2026-1'!W:W,C507,'Planificación 2026-1'!H:H,"IC"))&gt;0,"P32"," ")</f>
        <v xml:space="preserve"> </v>
      </c>
      <c r="AK507" s="108" t="str">
        <f>IF(SUM(COUNTIFS('Planificación 2026-1'!F:F,"FILIAL",'Planificación 2026-1'!W:W,C507,'Planificación 2026-1'!H:H,"AR"))&gt;0,"P34"," ")</f>
        <v xml:space="preserve"> </v>
      </c>
      <c r="AL507" s="108" t="str">
        <f>IF(SUM(COUNTIFS('Planificación 2026-1'!F:F,"FILIAL",'Planificación 2026-1'!W:W,C507,'Planificación 2026-1'!H:H,"T1"))&gt;0,"P35"," ")</f>
        <v xml:space="preserve"> </v>
      </c>
      <c r="AM507" s="108" t="str">
        <f>IF(SUM(COUNTIFS('Planificación 2026-1'!F:F,"FILIAL",'Planificación 2026-1'!W:W,C507,'Planificación 2026-1'!H:H,"T3"))&gt;0,"P36"," ")</f>
        <v xml:space="preserve"> </v>
      </c>
      <c r="AN507" s="108" t="str">
        <f>IF(SUM(COUNTIFS('Planificación 2026-1'!F:F,"FILIAL",'Planificación 2026-1'!W:W,C507,'Planificación 2026-1'!H:H,"T2"))&gt;0,"P37"," ")</f>
        <v xml:space="preserve"> </v>
      </c>
      <c r="AO507" s="108" t="str">
        <f>IF(SUM(COUNTIFS('Planificación 2026-1'!F:F,"FILIAL",'Planificación 2026-1'!W:W,C507,'Planificación 2026-1'!H:H,"AE"))&gt;0,"P38"," ")</f>
        <v xml:space="preserve"> </v>
      </c>
      <c r="AP507" s="108" t="str">
        <f>IF(SUM(COUNTIFS('Planificación 2026-1'!F:F,"FILIAL",'Planificación 2026-1'!W:W,C507,'Planificación 2026-1'!H:H,"T4"))&gt;0,"P55"," ")</f>
        <v xml:space="preserve"> </v>
      </c>
      <c r="AQ507" s="108" t="str">
        <f>IF(SUM(COUNTIFS('Planificación 2026-1'!F:F,"SUNAMPE",'Planificación 2026-1'!W:W,C507,'Planificación 2026-1'!H:H,"AF"))&gt;0," P01"," ")</f>
        <v xml:space="preserve"> </v>
      </c>
      <c r="AR507" s="108" t="str">
        <f>IF(SUM(COUNTIFS('Planificación 2026-1'!F:F,"SUNAMPE",'Planificación 2026-1'!W:W,C507,'Planificación 2026-1'!H:H,"EN"))&gt;0,"P02"," ")</f>
        <v xml:space="preserve"> </v>
      </c>
      <c r="AS507" s="108" t="str">
        <f>IF(SUM(COUNTIFS('Planificación 2026-1'!F:F,"SUNAMPE",'Planificación 2026-1'!W:W,C507,'Planificación 2026-1'!H:H,"IS"))&gt;0,"P03"," ")</f>
        <v xml:space="preserve"> </v>
      </c>
      <c r="AT507" s="108" t="str">
        <f>IF(SUM(COUNTIFS('Planificación 2026-1'!F:F,"SUNAMPE",'Planificación 2026-1'!W:W,C507,'Planificación 2026-1'!H:H,"PS"))&gt;0,"P04"," ")</f>
        <v xml:space="preserve"> </v>
      </c>
      <c r="AU507" s="108"/>
      <c r="AV507" s="108" t="str">
        <f>IF(SUM(COUNTIFS('Planificación 2026-1'!F:F,"SUNAMPE",'Planificación 2026-1'!W:W,C507,'Planificación 2026-1'!H:H,"IN"))&gt;0,"P06"," ")</f>
        <v xml:space="preserve"> </v>
      </c>
      <c r="AW507" s="108" t="str">
        <f>IF(SUM(COUNTIFS('Planificación 2026-1'!F:F,"SUNAMPE",'Planificación 2026-1'!W:W,C507,'Planificación 2026-1'!H:H,"CA"))&gt;0,"P07"," ")</f>
        <v xml:space="preserve"> </v>
      </c>
      <c r="AX507" s="108" t="str">
        <f>IF(SUM(COUNTIFS('Planificación 2026-1'!F:F,"SUNAMPE",'Planificación 2026-1'!W:W,C507,'Planificación 2026-1'!H:H,"DE"))&gt;0,"P08"," ")</f>
        <v xml:space="preserve"> </v>
      </c>
      <c r="AY507" s="108" t="str">
        <f>IF(SUM(COUNTIFS('Planificación 2026-1'!F:F,"SUNAMPE",'Planificación 2026-1'!W:W,C507,'Planificación 2026-1'!H:H,"OB"))&gt;0,"P09"," ")</f>
        <v xml:space="preserve"> </v>
      </c>
      <c r="AZ507" s="108" t="str">
        <f>IF(SUM(COUNTIFS('Planificación 2026-1'!F:F,"SUNAMPE",'Planificación 2026-1'!W:W,C507,'Planificación 2026-1'!H:H,"MH"))&gt;0,"P31"," ")</f>
        <v xml:space="preserve"> </v>
      </c>
      <c r="BA507" s="108" t="str">
        <f>IF(SUM(COUNTIFS('Planificación 2026-1'!F:F,"SUNAMPE",'Planificación 2026-1'!W:W,C507,'Planificación 2026-1'!H:H,"IC"))&gt;0,"P32"," ")</f>
        <v xml:space="preserve"> </v>
      </c>
      <c r="BB507" s="108" t="str">
        <f>IF(SUM(COUNTIFS('Planificación 2026-1'!F:F,"SUNAMPE",'Planificación 2026-1'!W:W,C507,'Planificación 2026-1'!H:H,"AR"))&gt;0,"P34"," ")</f>
        <v xml:space="preserve"> </v>
      </c>
      <c r="BC507" s="108" t="str">
        <f>IF(SUM(COUNTIFS('Planificación 2026-1'!F:F,"SUNAMPE",'Planificación 2026-1'!W:W,C507,'Planificación 2026-1'!H:H,"T1"))&gt;0,"P35"," ")</f>
        <v xml:space="preserve"> </v>
      </c>
      <c r="BD507" s="108" t="str">
        <f>IF(SUM(COUNTIFS('Planificación 2026-1'!F:F,"SUNAMPE",'Planificación 2026-1'!W:W,C507,'Planificación 2026-1'!H:H,"T3"))&gt;0,"P36"," ")</f>
        <v xml:space="preserve"> </v>
      </c>
      <c r="BE507" s="108" t="str">
        <f>IF(SUM(COUNTIFS('Planificación 2026-1'!F:F,"SUNAMPE",'Planificación 2026-1'!W:W,C507,'Planificación 2026-1'!H:H,"T2"))&gt;0,"P37"," ")</f>
        <v xml:space="preserve"> </v>
      </c>
      <c r="BF507" s="108" t="str">
        <f>IF(SUM(COUNTIFS('Planificación 2026-1'!F:F,"SUNAMPE",'Planificación 2026-1'!W:W,C507,'Planificación 2026-1'!H:H,"AE"))&gt;0,"P38"," ")</f>
        <v xml:space="preserve"> </v>
      </c>
      <c r="BG507" s="108" t="str">
        <f>IF(SUM(COUNTIFS('Planificación 2026-1'!F:F,"SUNAMPE",'Planificación 2026-1'!W:W,C507,'Planificación 2026-1'!H:H,"T4"))&gt;0,"P55"," ")</f>
        <v xml:space="preserve"> </v>
      </c>
      <c r="BH507" s="108" t="str">
        <f>IF(SUM(COUNTIFS('Planificación 2026-1'!F:F,"HUAURA",'Planificación 2026-1'!W:W,C507,'Planificación 2026-1'!H:H,"AF"))&gt;0," P01"," ")</f>
        <v xml:space="preserve"> </v>
      </c>
      <c r="BI507" s="108" t="str">
        <f>IF(SUM(COUNTIFS('Planificación 2026-1'!F:F,"HUAURA",'Planificación 2026-1'!W:W,C507,'Planificación 2026-1'!H:H,"EN"))&gt;0,"P02"," ")</f>
        <v xml:space="preserve"> </v>
      </c>
      <c r="BJ507" s="108" t="str">
        <f>IF(SUM(COUNTIFS('Planificación 2026-1'!F:F,"HUAURA",'Planificación 2026-1'!W:W,C507,'Planificación 2026-1'!H:H,"IS"))&gt;0,"P03"," ")</f>
        <v xml:space="preserve"> </v>
      </c>
      <c r="BK507" s="108" t="str">
        <f>IF(SUM(COUNTIFS('Planificación 2026-1'!F:F,"HUAURA",'Planificación 2026-1'!W:W,C507,'Planificación 2026-1'!H:H,"PS"))&gt;0,"P04"," ")</f>
        <v xml:space="preserve"> </v>
      </c>
      <c r="BL507" s="108"/>
      <c r="BM507" s="108" t="str">
        <f>IF(SUM(COUNTIFS('Planificación 2026-1'!F:F,"HUAURA",'Planificación 2026-1'!W:W,C507,'Planificación 2026-1'!H:H,"IN"))&gt;0,"P06"," ")</f>
        <v xml:space="preserve"> </v>
      </c>
      <c r="BN507" s="108" t="str">
        <f>IF(SUM(COUNTIFS('Planificación 2026-1'!F:F,"HUAURA",'Planificación 2026-1'!W:W,C507,'Planificación 2026-1'!H:H,"CA"))&gt;0,"P07"," ")</f>
        <v xml:space="preserve"> </v>
      </c>
      <c r="BO507" s="108" t="str">
        <f>IF(SUM(COUNTIFS('Planificación 2026-1'!F:F,"HUAURA",'Planificación 2026-1'!W:W,C507,'Planificación 2026-1'!H:H,"DE"))&gt;0,"P08"," ")</f>
        <v xml:space="preserve"> </v>
      </c>
      <c r="BP507" s="108" t="str">
        <f>IF(SUM(COUNTIFS('Planificación 2026-1'!F:F,"HUAURA",'Planificación 2026-1'!W:W,C507,'Planificación 2026-1'!H:H,"OB"))&gt;0,"P09"," ")</f>
        <v xml:space="preserve"> </v>
      </c>
      <c r="BQ507" s="108" t="str">
        <f>IF(SUM(COUNTIFS('Planificación 2026-1'!F:F,"HUAURA",'Planificación 2026-1'!W:W,C507,'Planificación 2026-1'!H:H,"MH"))&gt;0,"P31"," ")</f>
        <v xml:space="preserve"> </v>
      </c>
      <c r="BR507" s="108" t="str">
        <f>IF(SUM(COUNTIFS('Planificación 2026-1'!F:F,"HUAURA",'Planificación 2026-1'!W:W,C507,'Planificación 2026-1'!H:H,"IC"))&gt;0,"P32"," ")</f>
        <v xml:space="preserve"> </v>
      </c>
      <c r="BS507" s="108" t="str">
        <f>IF(SUM(COUNTIFS('Planificación 2026-1'!F:F,"HUAURA",'Planificación 2026-1'!W:W,C507,'Planificación 2026-1'!H:H,"AR"))&gt;0,"P34"," ")</f>
        <v xml:space="preserve"> </v>
      </c>
      <c r="BT507" s="108" t="str">
        <f>IF(SUM(COUNTIFS('Planificación 2026-1'!F:F,"HUAURA",'Planificación 2026-1'!W:W,C507,'Planificación 2026-1'!H:H,"T1"))&gt;0,"P35"," ")</f>
        <v xml:space="preserve"> </v>
      </c>
      <c r="BU507" s="108" t="str">
        <f>IF(SUM(COUNTIFS('Planificación 2026-1'!F:F,"HUAURA",'Planificación 2026-1'!W:W,C507,'Planificación 2026-1'!H:H,"T3"))&gt;0,"P36"," ")</f>
        <v xml:space="preserve"> </v>
      </c>
      <c r="BV507" s="108" t="str">
        <f>IF(SUM(COUNTIFS('Planificación 2026-1'!F:F,"HUAURA",'Planificación 2026-1'!W:W,C507,'Planificación 2026-1'!H:H,"T2"))&gt;0,"P37"," ")</f>
        <v xml:space="preserve"> </v>
      </c>
      <c r="BW507" s="108" t="str">
        <f>IF(SUM(COUNTIFS('Planificación 2026-1'!F:F,"HUAURA",'Planificación 2026-1'!W:W,C507,'Planificación 2026-1'!H:H,"AE"))&gt;0,"P38"," ")</f>
        <v xml:space="preserve"> </v>
      </c>
      <c r="BX507" s="108" t="str">
        <f>IF(SUM(COUNTIFS('Planificación 2026-1'!F:F,"HUAURA",'Planificación 2026-1'!W:W,C507,'Planificación 2026-1'!H:H,"T4"))&gt;0,"P55"," ")</f>
        <v xml:space="preserve"> </v>
      </c>
      <c r="BY507" s="109">
        <f>SUMIFS('Planificación 2026-1'!R:R,'Planificación 2026-1'!W:W,C507,'Planificación 2026-1'!H:H,"AF",'Planificación 2026-1'!I:I,"&gt;2")</f>
        <v>0</v>
      </c>
      <c r="BZ507" s="109">
        <f>SUMIFS('Planificación 2026-1'!R:R,'Planificación 2026-1'!W:W,C507,'Planificación 2026-1'!H:H,"EN",'Planificación 2026-1'!I:I,"&gt;2")</f>
        <v>0</v>
      </c>
      <c r="CA507" s="109">
        <f>SUMIFS('Planificación 2026-1'!R:R,'Planificación 2026-1'!W:W,C507,'Planificación 2026-1'!H:H,"IS",'Planificación 2026-1'!I:I,"&gt;2")</f>
        <v>0</v>
      </c>
      <c r="CB507" s="109">
        <f>SUMIFS('Planificación 2026-1'!R:R,'Planificación 2026-1'!W:W,C507,'Planificación 2026-1'!H:H,"PS",'Planificación 2026-1'!I:I,"&gt;2")</f>
        <v>0</v>
      </c>
      <c r="CC507" s="109">
        <f>SUMIFS('Planificación 2026-1'!R:R,'Planificación 2026-1'!W:W,C507,'Planificación 2026-1'!H:H,"IN",'Planificación 2026-1'!I:I,"&gt;2")</f>
        <v>0</v>
      </c>
      <c r="CD507" s="109">
        <f>SUMIFS('Planificación 2026-1'!R:R,'Planificación 2026-1'!W:W,C507,'Planificación 2026-1'!H:H,"CA",'Planificación 2026-1'!I:I,"&gt;2")</f>
        <v>0</v>
      </c>
      <c r="CE507" s="109">
        <f>SUMIFS('Planificación 2026-1'!R:R,'Planificación 2026-1'!W:W,C507,'Planificación 2026-1'!H:H,"DE",'Planificación 2026-1'!I:I,"&gt;2")</f>
        <v>0</v>
      </c>
      <c r="CF507" s="109">
        <f>SUMIFS('Planificación 2026-1'!R:R,'Planificación 2026-1'!W:W,C507,'Planificación 2026-1'!H:H,"OB",'Planificación 2026-1'!I:I,"&gt;2")</f>
        <v>0</v>
      </c>
      <c r="CG507" s="109">
        <f>SUMIFS('Planificación 2026-1'!R:R,'Planificación 2026-1'!W:W,C507,'Planificación 2026-1'!H:H,"MH",'Planificación 2026-1'!I:I,"&gt;2")</f>
        <v>0</v>
      </c>
      <c r="CH507" s="109">
        <f>SUMIFS('Planificación 2026-1'!R:R,'Planificación 2026-1'!W:W,C507,'Planificación 2026-1'!H:H,"IC",'Planificación 2026-1'!I:I,"&gt;2")</f>
        <v>0</v>
      </c>
      <c r="CI507" s="109">
        <f>SUMIFS('Planificación 2026-1'!R:R,'Planificación 2026-1'!W:W,C507,'Planificación 2026-1'!H:H,"AR",'Planificación 2026-1'!I:I,"&gt;2")</f>
        <v>0</v>
      </c>
      <c r="CJ507" s="109">
        <f>SUMIFS('Planificación 2026-1'!R:R,'Planificación 2026-1'!W:W,C507,'Planificación 2026-1'!H:H,"T1",'Planificación 2026-1'!I:I,"&gt;2")</f>
        <v>0</v>
      </c>
      <c r="CK507" s="109">
        <f>SUMIFS('Planificación 2026-1'!R:R,'Planificación 2026-1'!W:W,C507,'Planificación 2026-1'!H:H,"T3",'Planificación 2026-1'!I:I,"&gt;2")</f>
        <v>0</v>
      </c>
      <c r="CL507" s="109">
        <f>SUMIFS('Planificación 2026-1'!R:R,'Planificación 2026-1'!W:W,C507,'Planificación 2026-1'!H:H,"T2",'Planificación 2026-1'!I:I,"&gt;2")</f>
        <v>0</v>
      </c>
      <c r="CM507" s="109">
        <f>SUMIFS('Planificación 2026-1'!R:R,'Planificación 2026-1'!W:W,C507,'Planificación 2026-1'!H:H,"AE",'Planificación 2026-1'!I:I,"&gt;2")</f>
        <v>0</v>
      </c>
      <c r="CN507" s="109">
        <f>SUMIFS('Planificación 2026-1'!R:R,'Planificación 2026-1'!W:W,C507,'Planificación 2026-1'!H:H,"T4",'Planificación 2026-1'!I:I,"&gt;2")</f>
        <v>0</v>
      </c>
      <c r="CO507" s="109">
        <f>SUMIFS('Planificación 2026-1'!R:R,'Planificación 2026-1'!W:W,C507,'Planificación 2026-1'!H:H,"AF",'Planificación 2026-1'!I:I,"&lt;3")</f>
        <v>0</v>
      </c>
      <c r="CP507" s="109">
        <f>SUMIFS('Planificación 2026-1'!R:R,'Planificación 2026-1'!W:W,C507,'Planificación 2026-1'!H:H,"EN",'Planificación 2026-1'!I:I,"&lt;3")</f>
        <v>0</v>
      </c>
      <c r="CQ507" s="109">
        <f>SUMIFS('Planificación 2026-1'!R:R,'Planificación 2026-1'!W:W,C507,'Planificación 2026-1'!H:H,"IS",'Planificación 2026-1'!I:I,"&lt;3")</f>
        <v>0</v>
      </c>
      <c r="CR507" s="109">
        <f>SUMIFS('Planificación 2026-1'!R:R,'Planificación 2026-1'!W:W,C507,'Planificación 2026-1'!H:H,"PS",'Planificación 2026-1'!I:I,"&lt;3")</f>
        <v>0</v>
      </c>
      <c r="CS507" s="109">
        <f>SUMIFS('Planificación 2026-1'!R:R,'Planificación 2026-1'!W:W,C507,'Planificación 2026-1'!H:H,"IN",'Planificación 2026-1'!I:I,"&lt;3")</f>
        <v>0</v>
      </c>
      <c r="CT507" s="109">
        <f>SUMIFS('Planificación 2026-1'!R:R,'Planificación 2026-1'!W:W,C507,'Planificación 2026-1'!H:H,"CA",'Planificación 2026-1'!I:I,"&lt;3")</f>
        <v>0</v>
      </c>
      <c r="CU507" s="109">
        <f>SUMIFS('Planificación 2026-1'!R:R,'Planificación 2026-1'!W:W,C507,'Planificación 2026-1'!H:H,"DE",'Planificación 2026-1'!I:I,"&lt;3")</f>
        <v>0</v>
      </c>
      <c r="CV507" s="109">
        <f>SUMIFS('Planificación 2026-1'!R:R,'Planificación 2026-1'!W:W,C507,'Planificación 2026-1'!H:H,"OB",'Planificación 2026-1'!I:I,"&lt;3")</f>
        <v>0</v>
      </c>
      <c r="CW507" s="109">
        <f>SUMIFS('Planificación 2026-1'!R:R,'Planificación 2026-1'!W:W,C507,'Planificación 2026-1'!H:H,"MH",'Planificación 2026-1'!I:I,"&lt;3")</f>
        <v>0</v>
      </c>
      <c r="CX507" s="109">
        <f>SUMIFS('Planificación 2026-1'!R:R,'Planificación 2026-1'!W:W,C507,'Planificación 2026-1'!H:H,"IC",'Planificación 2026-1'!I:I,"&lt;3")</f>
        <v>0</v>
      </c>
      <c r="CY507" s="109">
        <f>SUMIFS('Planificación 2026-1'!R:R,'Planificación 2026-1'!W:W,C507,'Planificación 2026-1'!H:H,"AR",'Planificación 2026-1'!I:I,"&lt;3")</f>
        <v>0</v>
      </c>
      <c r="CZ507" s="109">
        <f>SUMIFS('Planificación 2026-1'!R:R,'Planificación 2026-1'!W:W,C507,'Planificación 2026-1'!H:H,"T1",'Planificación 2026-1'!I:I,"&lt;3")</f>
        <v>0</v>
      </c>
      <c r="DA507" s="109">
        <f>SUMIFS('Planificación 2026-1'!R:R,'Planificación 2026-1'!W:W,C507,'Planificación 2026-1'!H:H,"T3",'Planificación 2026-1'!I:I,"&lt;3")</f>
        <v>0</v>
      </c>
      <c r="DB507" s="109">
        <f>SUMIFS('Planificación 2026-1'!R:R,'Planificación 2026-1'!W:W,C507,'Planificación 2026-1'!H:H,"T2",'Planificación 2026-1'!I:I,"&lt;3")</f>
        <v>0</v>
      </c>
      <c r="DC507" s="109">
        <f>SUMIFS('Planificación 2026-1'!R:R,'Planificación 2026-1'!W:W,C507,'Planificación 2026-1'!H:H,"AE",'Planificación 2026-1'!I:I,"&lt;3")</f>
        <v>0</v>
      </c>
      <c r="DD507" s="109">
        <f>SUMIFS('Planificación 2026-1'!R:R,'Planificación 2026-1'!W:W,C507,'Planificación 2026-1'!H:H,"T4",'Planificación 2026-1'!I:I,"&lt;3")</f>
        <v>0</v>
      </c>
      <c r="DE507" s="108" t="str">
        <f t="shared" si="92"/>
        <v/>
      </c>
      <c r="DF507" s="41">
        <f>IF(C507="","",SUMIFS('Planificación 2026-1'!R:R,'Planificación 2026-1'!W:W,C507,'Planificación 2026-1'!F:F,"PRINCIPAL",'Planificación 2026-1'!X:X,"VIRTUAL"))</f>
        <v>0</v>
      </c>
      <c r="DG507" s="41">
        <f>IF(C507="","",SUMIFS('Planificación 2026-1'!R:R,'Planificación 2026-1'!W:W,C507,'Planificación 2026-1'!F:F,"PRINCIPAL",'Planificación 2026-1'!X:X,"PRESENCIAL"))</f>
        <v>0</v>
      </c>
      <c r="DH507" s="41">
        <f>IF(C507="","",SUMIFS('Planificación 2026-1'!R:R,'Planificación 2026-1'!W:W,C507,'Planificación 2026-1'!F:F,"PRINCIPAL",'Planificación 2026-1'!X:X,"HIBRIDO PRESENCIAL"))</f>
        <v>0</v>
      </c>
      <c r="DI507" s="108" t="str">
        <f t="shared" si="93"/>
        <v/>
      </c>
      <c r="DJ507" s="108">
        <f>IF(C507="","",SUMIFS('Planificación 2026-1'!R:R,'Planificación 2026-1'!W:W,C507,'Planificación 2026-1'!F:F,"FILIAL",'Planificación 2026-1'!X:X,"VIRTUAL"))</f>
        <v>0</v>
      </c>
      <c r="DK507" s="110">
        <f>IF(C507="","",SUMIFS('Planificación 2026-1'!R:R,'Planificación 2026-1'!W:W,C507,'Planificación 2026-1'!F:F,"FILIAL",'Planificación 2026-1'!X:X,"PRESENCIAL"))</f>
        <v>0</v>
      </c>
      <c r="DL507" s="61">
        <f>IF(C507="","",SUMIFS('Planificación 2026-1'!R:R,'Planificación 2026-1'!W:W,C507,'Planificación 2026-1'!F:F,"FILIAL",'Planificación 2026-1'!X:X,"HIBRIDO PRESENCIAL"))</f>
        <v>0</v>
      </c>
      <c r="DM507" s="111" t="str">
        <f t="shared" si="94"/>
        <v/>
      </c>
      <c r="DN507" s="108">
        <f>IF(C507="","",SUMIFS('Planificación 2026-1'!R:R,'Planificación 2026-1'!W:W,C507,'Planificación 2026-1'!F:F,"SUNAMPE",'Planificación 2026-1'!X:X,"VIRTUAL"))</f>
        <v>0</v>
      </c>
      <c r="DO507" s="61">
        <f>IF(C507="","",SUMIFS('Planificación 2026-1'!R:R,'Planificación 2026-1'!W:W,C507,'Planificación 2026-1'!F:F,"SUNAMPE",'Planificación 2026-1'!X:X,"PRESENCIAL"))</f>
        <v>0</v>
      </c>
      <c r="DP507" s="111" t="str">
        <f t="shared" si="95"/>
        <v/>
      </c>
      <c r="DQ507" s="108">
        <f>IF(C507="","",SUMIFS('Planificación 2026-1'!R:R,'Planificación 2026-1'!W:W,C507,'Planificación 2026-1'!F:F,"HUAURA",'Planificación 2026-1'!X:X,"VIRTUAL"))</f>
        <v>0</v>
      </c>
      <c r="DR507" s="61">
        <f>IF(C507="","",SUMIFS('Planificación 2026-1'!R:R,'Planificación 2026-1'!W:W,C507,'Planificación 2026-1'!F:F,"HUAURA",'Planificación 2026-1'!X:X,"PRESENCIAL"))</f>
        <v>0</v>
      </c>
      <c r="DS507" s="76">
        <f>SUMIFS('Planificación 2026-1'!R:R,'Planificación 2026-1'!W:W,C507,'Planificación 2026-1'!F:F,"PRINCIPAL",'Planificación 2026-1'!X:X,"VIRTUAL",'Planificación 2026-1'!I:I,"&gt;2")</f>
        <v>0</v>
      </c>
      <c r="DT507" s="76">
        <f>SUMIFS('Planificación 2026-1'!R:R,'Planificación 2026-1'!W:W,C507,'Planificación 2026-1'!F:F,"PRINCIPAL",'Planificación 2026-1'!X:X,"&lt;&gt;VIRTUAL",'Planificación 2026-1'!I:I,"&gt;2")</f>
        <v>0</v>
      </c>
      <c r="DU507" s="76">
        <f>SUMIFS('Planificación 2026-1'!R:R,'Planificación 2026-1'!W:W,C507,'Planificación 2026-1'!F:F,"SUNAMPE",'Planificación 2026-1'!X:X,"VIRTUAL",'Planificación 2026-1'!I:I,"&gt;2")</f>
        <v>0</v>
      </c>
      <c r="DV507" s="76">
        <f>SUMIFS('Planificación 2026-1'!R:R,'Planificación 2026-1'!W:W,C507,'Planificación 2026-1'!F:F,"SUNAMPE",'Planificación 2026-1'!X:X,"&lt;&gt;VIRTUAL",'Planificación 2026-1'!I:I,"&gt;2")</f>
        <v>0</v>
      </c>
      <c r="DW507" s="76">
        <f>SUMIFS('Planificación 2026-1'!R:R,'Planificación 2026-1'!W:W,C507,'Planificación 2026-1'!F:F,"FILIAL",'Planificación 2026-1'!X:X,"VIRTUAL",'Planificación 2026-1'!I:I,"&gt;2")</f>
        <v>0</v>
      </c>
      <c r="DX507" s="76">
        <f>SUMIFS('Planificación 2026-1'!R:R,'Planificación 2026-1'!W:W,C507,'Planificación 2026-1'!F:F,"FILIAL",'Planificación 2026-1'!X:X,"&lt;&gt;VIRTUAL",'Planificación 2026-1'!I:I,"&gt;2")</f>
        <v>0</v>
      </c>
      <c r="DY507" s="76">
        <f>SUMIFS('Planificación 2026-1'!R:R,'Planificación 2026-1'!W:W,C507,'Planificación 2026-1'!F:F,"PORUMA",'Planificación 2026-1'!X:X,"VIRTUAL",'Planificación 2026-1'!I:I,"&gt;2")</f>
        <v>0</v>
      </c>
      <c r="DZ507" s="76">
        <f>SUMIFS('Planificación 2026-1'!R:R,'Planificación 2026-1'!W:W,C507,'Planificación 2026-1'!F:F,"PORUMA",'Planificación 2026-1'!X:X,"&lt;&gt;VIRTUAL",'Planificación 2026-1'!I:I,"&gt;2")</f>
        <v>0</v>
      </c>
      <c r="EA507" s="76">
        <f>SUMIFS('Planificación 2026-1'!R:R,'Planificación 2026-1'!W:W,C507,'Planificación 2026-1'!F:F,"HUAURA",'Planificación 2026-1'!X:X,"VIRTUAL",'Planificación 2026-1'!I:I,"&gt;2")</f>
        <v>0</v>
      </c>
      <c r="EB507" s="76">
        <f>SUMIFS('Planificación 2026-1'!R:R,'Planificación 2026-1'!W:W,C507,'Planificación 2026-1'!F:F,"HUAURA",'Planificación 2026-1'!X:X,"&lt;&gt;VIRTUAL",'Planificación 2026-1'!I:I,"&gt;2")</f>
        <v>0</v>
      </c>
      <c r="EC507" s="76">
        <f>SUMIFS('Planificación 2026-1'!R:R,'Planificación 2026-1'!W:W,C507,'Planificación 2026-1'!F:F,"PRINCIPAL",'Planificación 2026-1'!X:X,"VIRTUAL",'Planificación 2026-1'!I:I,"&lt;3")</f>
        <v>0</v>
      </c>
      <c r="ED507" s="76">
        <f>SUMIFS('Planificación 2026-1'!R:R,'Planificación 2026-1'!W:W,C507,'Planificación 2026-1'!F:F,"PRINCIPAL",'Planificación 2026-1'!X:X,"&lt;&gt;VIRTUAL",'Planificación 2026-1'!I:I,"&lt;3")</f>
        <v>0</v>
      </c>
      <c r="EE507" s="76">
        <f>SUMIFS('Planificación 2026-1'!R:R,'Planificación 2026-1'!W:W,C507,'Planificación 2026-1'!F:F,"SUNAMPE",'Planificación 2026-1'!X:X,"VIRTUAL",'Planificación 2026-1'!I:I,"&lt;3")</f>
        <v>0</v>
      </c>
      <c r="EF507" s="76">
        <f>SUMIFS('Planificación 2026-1'!R:R,'Planificación 2026-1'!W:W,C507,'Planificación 2026-1'!F:F,"SUNAMPE",'Planificación 2026-1'!X:X,"&lt;&gt;VIRTUAL",'Planificación 2026-1'!I:I,"&lt;3")</f>
        <v>0</v>
      </c>
      <c r="EG507" s="76">
        <f>SUMIFS('Planificación 2026-1'!R:R,'Planificación 2026-1'!W:W,C507,'Planificación 2026-1'!F:F,"FILIAL",'Planificación 2026-1'!X:X,"VIRTUAL",'Planificación 2026-1'!I:I,"&lt;3")</f>
        <v>0</v>
      </c>
      <c r="EH507" s="76">
        <f>SUMIFS('Planificación 2026-1'!R:R,'Planificación 2026-1'!W:W,C507,'Planificación 2026-1'!F:F,"FILIAL",'Planificación 2026-1'!X:X,"&lt;&gt;VIRTUAL",'Planificación 2026-1'!I:I,"&lt;3")</f>
        <v>0</v>
      </c>
      <c r="EI507" s="76">
        <f>SUMIFS('Planificación 2026-1'!R:R,'Planificación 2026-1'!W:W,C507,'Planificación 2026-1'!F:F,"PORUMA",'Planificación 2026-1'!X:X,"VIRTUAL",'Planificación 2026-1'!I:I,"&lt;3")</f>
        <v>0</v>
      </c>
      <c r="EJ507" s="76">
        <f>SUMIFS('Planificación 2026-1'!R:R,'Planificación 2026-1'!W:W,C507,'Planificación 2026-1'!F:F,"PORUMA",'Planificación 2026-1'!X:X,"&lt;&gt;VIRTUAL",'Planificación 2026-1'!I:I,"&lt;3")</f>
        <v>0</v>
      </c>
      <c r="EK507" s="76">
        <f>SUMIFS('Planificación 2026-1'!R:R,'Planificación 2026-1'!W:W,C507,'Planificación 2026-1'!F:F,"HUAURA",'Planificación 2026-1'!X:X,"VIRTUAL",'Planificación 2026-1'!I:I,"&lt;3")</f>
        <v>0</v>
      </c>
      <c r="EL507" s="76">
        <f>SUMIFS('Planificación 2026-1'!R:R,'Planificación 2026-1'!W:W,C507,'Planificación 2026-1'!F:F,"HUAURA",'Planificación 2026-1'!X:X,"&lt;&gt;VIRTUAL",'Planificación 2026-1'!I:I,"&lt;3")</f>
        <v>0</v>
      </c>
      <c r="EM507" s="76"/>
      <c r="EN507" s="76">
        <f t="shared" si="68"/>
        <v>0</v>
      </c>
      <c r="EO507" s="76">
        <f t="shared" si="69"/>
        <v>0</v>
      </c>
      <c r="EP507" s="76" t="b">
        <f t="shared" si="70"/>
        <v>1</v>
      </c>
      <c r="EQ507" s="76" t="str">
        <f t="shared" si="71"/>
        <v/>
      </c>
      <c r="ER507" s="76" t="str">
        <f t="shared" si="96"/>
        <v>PRESENCIAL</v>
      </c>
    </row>
    <row r="508" spans="1:148" ht="15.75" hidden="1" customHeight="1">
      <c r="B508" s="119">
        <v>505</v>
      </c>
      <c r="C508" s="76" t="s">
        <v>685</v>
      </c>
      <c r="D508" s="112">
        <f>SUMIF('Planificación 2026-1'!W:W,C508,'Planificación 2026-1'!R:R)</f>
        <v>0</v>
      </c>
      <c r="E508" s="114" t="s">
        <v>170</v>
      </c>
      <c r="F508" s="115" t="s">
        <v>682</v>
      </c>
      <c r="G508" s="115" t="s">
        <v>13</v>
      </c>
      <c r="H508" s="115" t="s">
        <v>122</v>
      </c>
      <c r="I508" s="107" t="str">
        <f>IF(SUM(COUNTIFS('Planificación 2026-1'!F:F,"PRINCIPAL",'Planificación 2026-1'!W:W,C508,'Planificación 2026-1'!H:H,"AF"))&gt;0,"P01"," ")</f>
        <v xml:space="preserve"> </v>
      </c>
      <c r="J508" s="108" t="str">
        <f>IF(SUM(COUNTIFS('Planificación 2026-1'!F:F,"PRINCIPAL",'Planificación 2026-1'!W:W,C508,'Planificación 2026-1'!H:H,"EN"))&gt;0,"P02"," ")</f>
        <v xml:space="preserve"> </v>
      </c>
      <c r="K508" s="108" t="str">
        <f>IF(SUM(COUNTIFS('Planificación 2026-1'!F:F,"PRINCIPAL",'Planificación 2026-1'!W:W,C508,'Planificación 2026-1'!H:H,"IS"))&gt;0,"P03"," ")</f>
        <v xml:space="preserve"> </v>
      </c>
      <c r="L508" s="108" t="str">
        <f>IF(SUM(COUNTIFS('Planificación 2026-1'!F:F,"PRINCIPAL",'Planificación 2026-1'!W:W,C508,'Planificación 2026-1'!H:H,"PS"))&gt;0,"P04"," ")</f>
        <v xml:space="preserve"> </v>
      </c>
      <c r="M508" s="108"/>
      <c r="N508" s="108" t="str">
        <f>IF(SUM(COUNTIFS('Planificación 2026-1'!F:F,"PRINCIPAL",'Planificación 2026-1'!W:W,C508,'Planificación 2026-1'!H:H,"IN"))&gt;0,"P06"," ")</f>
        <v xml:space="preserve"> </v>
      </c>
      <c r="O508" s="108" t="str">
        <f>IF(SUM(COUNTIFS('Planificación 2026-1'!F:F,"PRINCIPAL",'Planificación 2026-1'!W:W,C508,'Planificación 2026-1'!H:H,"CA"))&gt;0,"P07"," ")</f>
        <v xml:space="preserve"> </v>
      </c>
      <c r="P508" s="108" t="str">
        <f>IF(SUM(COUNTIFS('Planificación 2026-1'!F:F,"PRINCIPAL",'Planificación 2026-1'!W:W,C508,'Planificación 2026-1'!H:H,"DE"))&gt;0,"P08"," ")</f>
        <v xml:space="preserve"> </v>
      </c>
      <c r="Q508" s="108" t="str">
        <f>IF(SUM(COUNTIFS('Planificación 2026-1'!F:F,"PRINCIPAL",'Planificación 2026-1'!W:W,C508,'Planificación 2026-1'!H:H,"OB"))&gt;0,"P09"," ")</f>
        <v xml:space="preserve"> </v>
      </c>
      <c r="R508" s="108" t="str">
        <f>IF(SUM(COUNTIFS('Planificación 2026-1'!F:F,"PRINCIPAL",'Planificación 2026-1'!W:W,C508,'Planificación 2026-1'!H:H,"MH"))&gt;0,"P31"," ")</f>
        <v xml:space="preserve"> </v>
      </c>
      <c r="S508" s="108" t="str">
        <f>IF(SUM(COUNTIFS('Planificación 2026-1'!F:F,"PRINCIPAL",'Planificación 2026-1'!W:W,C508,'Planificación 2026-1'!H:H,"IC"))&gt;0,"P32"," ")</f>
        <v xml:space="preserve"> </v>
      </c>
      <c r="T508" s="108" t="str">
        <f>IF(SUM(COUNTIFS('Planificación 2026-1'!F:F,"PRINCIPAL",'Planificación 2026-1'!W:W,C508,'Planificación 2026-1'!H:H,"AR"))&gt;0,"P34"," ")</f>
        <v xml:space="preserve"> </v>
      </c>
      <c r="U508" s="108" t="str">
        <f>IF(SUM(COUNTIFS('Planificación 2026-1'!F:F,"PRINCIPAL",'Planificación 2026-1'!W:W,C508,'Planificación 2026-1'!H:H,"T1"))&gt;0,"P35"," ")</f>
        <v xml:space="preserve"> </v>
      </c>
      <c r="V508" s="108" t="str">
        <f>IF(SUM(COUNTIFS('Planificación 2026-1'!F:F,"PRINCIPAL",'Planificación 2026-1'!W:W,C508,'Planificación 2026-1'!H:H,"T3"))&gt;0,"P36"," ")</f>
        <v xml:space="preserve"> </v>
      </c>
      <c r="W508" s="108" t="str">
        <f>IF(SUM(COUNTIFS('Planificación 2026-1'!F:F,"PRINCIPAL",'Planificación 2026-1'!W:W,C508,'Planificación 2026-1'!H:H,"T2"))&gt;0,"P37"," ")</f>
        <v xml:space="preserve"> </v>
      </c>
      <c r="X508" s="108" t="str">
        <f>IF(SUM(COUNTIFS('Planificación 2026-1'!F:F,"PRINCIPAL",'Planificación 2026-1'!W:W,C508,'Planificación 2026-1'!H:H,"AE"))&gt;0,"P38"," ")</f>
        <v xml:space="preserve"> </v>
      </c>
      <c r="Y508" s="108" t="str">
        <f>IF(SUM(COUNTIFS('Planificación 2026-1'!F:F,"PRINCIPAL",'Planificación 2026-1'!W:W,C508,'Planificación 2026-1'!H:H,"T4"))&gt;0,"P55"," ")</f>
        <v xml:space="preserve"> </v>
      </c>
      <c r="Z508" s="108" t="str">
        <f>IF(SUM(COUNTIFS('Planificación 2026-1'!F:F,"FILIAL",'Planificación 2026-1'!W:W,C508,'Planificación 2026-1'!H:H,"AF"))&gt;0," P01"," ")</f>
        <v xml:space="preserve"> </v>
      </c>
      <c r="AA508" s="108" t="str">
        <f>IF(SUM(COUNTIFS('Planificación 2026-1'!F:F,"FILIAL",'Planificación 2026-1'!W:W,C508,'Planificación 2026-1'!H:H,"EN"))&gt;0,"P02"," ")</f>
        <v xml:space="preserve"> </v>
      </c>
      <c r="AB508" s="108" t="str">
        <f>IF(SUM(COUNTIFS('Planificación 2026-1'!F:F,"FILIAL",'Planificación 2026-1'!W:W,C508,'Planificación 2026-1'!H:H,"IS"))&gt;0,"P03"," ")</f>
        <v xml:space="preserve"> </v>
      </c>
      <c r="AC508" s="108" t="str">
        <f>IF(SUM(COUNTIFS('Planificación 2026-1'!F:F,"FILIAL",'Planificación 2026-1'!W:W,C508,'Planificación 2026-1'!H:H,"PS"))&gt;0,"P04"," ")</f>
        <v xml:space="preserve"> </v>
      </c>
      <c r="AD508" s="108"/>
      <c r="AE508" s="108" t="str">
        <f>IF(SUM(COUNTIFS('Planificación 2026-1'!F:F,"FILIAL",'Planificación 2026-1'!W:W,C508,'Planificación 2026-1'!H:H,"IN"))&gt;0,"P06"," ")</f>
        <v xml:space="preserve"> </v>
      </c>
      <c r="AF508" s="108" t="str">
        <f>IF(SUM(COUNTIFS('Planificación 2026-1'!F:F,"FILIAL",'Planificación 2026-1'!W:W,C508,'Planificación 2026-1'!H:H,"CA"))&gt;0,"P07"," ")</f>
        <v xml:space="preserve"> </v>
      </c>
      <c r="AG508" s="108" t="str">
        <f>IF(SUM(COUNTIFS('Planificación 2026-1'!F:F,"FILIAL",'Planificación 2026-1'!W:W,C508,'Planificación 2026-1'!H:H,"DE"))&gt;0,"P08"," ")</f>
        <v xml:space="preserve"> </v>
      </c>
      <c r="AH508" s="108" t="str">
        <f>IF(SUM(COUNTIFS('Planificación 2026-1'!F:F,"FILIAL",'Planificación 2026-1'!W:W,C508,'Planificación 2026-1'!H:H,"OB"))&gt;0,"P09"," ")</f>
        <v xml:space="preserve"> </v>
      </c>
      <c r="AI508" s="108" t="str">
        <f>IF(SUM(COUNTIFS('Planificación 2026-1'!F:F,"FILIAL",'Planificación 2026-1'!W:W,C508,'Planificación 2026-1'!H:H,"MH"))&gt;0,"P31"," ")</f>
        <v xml:space="preserve"> </v>
      </c>
      <c r="AJ508" s="108" t="str">
        <f>IF(SUM(COUNTIFS('Planificación 2026-1'!F:F,"FILIAL",'Planificación 2026-1'!W:W,C508,'Planificación 2026-1'!H:H,"IC"))&gt;0,"P32"," ")</f>
        <v xml:space="preserve"> </v>
      </c>
      <c r="AK508" s="108" t="str">
        <f>IF(SUM(COUNTIFS('Planificación 2026-1'!F:F,"FILIAL",'Planificación 2026-1'!W:W,C508,'Planificación 2026-1'!H:H,"AR"))&gt;0,"P34"," ")</f>
        <v xml:space="preserve"> </v>
      </c>
      <c r="AL508" s="108" t="str">
        <f>IF(SUM(COUNTIFS('Planificación 2026-1'!F:F,"FILIAL",'Planificación 2026-1'!W:W,C508,'Planificación 2026-1'!H:H,"T1"))&gt;0,"P35"," ")</f>
        <v xml:space="preserve"> </v>
      </c>
      <c r="AM508" s="108" t="str">
        <f>IF(SUM(COUNTIFS('Planificación 2026-1'!F:F,"FILIAL",'Planificación 2026-1'!W:W,C508,'Planificación 2026-1'!H:H,"T3"))&gt;0,"P36"," ")</f>
        <v xml:space="preserve"> </v>
      </c>
      <c r="AN508" s="108" t="str">
        <f>IF(SUM(COUNTIFS('Planificación 2026-1'!F:F,"FILIAL",'Planificación 2026-1'!W:W,C508,'Planificación 2026-1'!H:H,"T2"))&gt;0,"P37"," ")</f>
        <v xml:space="preserve"> </v>
      </c>
      <c r="AO508" s="108" t="str">
        <f>IF(SUM(COUNTIFS('Planificación 2026-1'!F:F,"FILIAL",'Planificación 2026-1'!W:W,C508,'Planificación 2026-1'!H:H,"AE"))&gt;0,"P38"," ")</f>
        <v xml:space="preserve"> </v>
      </c>
      <c r="AP508" s="108" t="str">
        <f>IF(SUM(COUNTIFS('Planificación 2026-1'!F:F,"FILIAL",'Planificación 2026-1'!W:W,C508,'Planificación 2026-1'!H:H,"T4"))&gt;0,"P55"," ")</f>
        <v xml:space="preserve"> </v>
      </c>
      <c r="AQ508" s="108" t="str">
        <f>IF(SUM(COUNTIFS('Planificación 2026-1'!F:F,"SUNAMPE",'Planificación 2026-1'!W:W,C508,'Planificación 2026-1'!H:H,"AF"))&gt;0," P01"," ")</f>
        <v xml:space="preserve"> </v>
      </c>
      <c r="AR508" s="108" t="str">
        <f>IF(SUM(COUNTIFS('Planificación 2026-1'!F:F,"SUNAMPE",'Planificación 2026-1'!W:W,C508,'Planificación 2026-1'!H:H,"EN"))&gt;0,"P02"," ")</f>
        <v xml:space="preserve"> </v>
      </c>
      <c r="AS508" s="108" t="str">
        <f>IF(SUM(COUNTIFS('Planificación 2026-1'!F:F,"SUNAMPE",'Planificación 2026-1'!W:W,C508,'Planificación 2026-1'!H:H,"IS"))&gt;0,"P03"," ")</f>
        <v xml:space="preserve"> </v>
      </c>
      <c r="AT508" s="108" t="str">
        <f>IF(SUM(COUNTIFS('Planificación 2026-1'!F:F,"SUNAMPE",'Planificación 2026-1'!W:W,C508,'Planificación 2026-1'!H:H,"PS"))&gt;0,"P04"," ")</f>
        <v xml:space="preserve"> </v>
      </c>
      <c r="AU508" s="108"/>
      <c r="AV508" s="108" t="str">
        <f>IF(SUM(COUNTIFS('Planificación 2026-1'!F:F,"SUNAMPE",'Planificación 2026-1'!W:W,C508,'Planificación 2026-1'!H:H,"IN"))&gt;0,"P06"," ")</f>
        <v xml:space="preserve"> </v>
      </c>
      <c r="AW508" s="108" t="str">
        <f>IF(SUM(COUNTIFS('Planificación 2026-1'!F:F,"SUNAMPE",'Planificación 2026-1'!W:W,C508,'Planificación 2026-1'!H:H,"CA"))&gt;0,"P07"," ")</f>
        <v xml:space="preserve"> </v>
      </c>
      <c r="AX508" s="108" t="str">
        <f>IF(SUM(COUNTIFS('Planificación 2026-1'!F:F,"SUNAMPE",'Planificación 2026-1'!W:W,C508,'Planificación 2026-1'!H:H,"DE"))&gt;0,"P08"," ")</f>
        <v xml:space="preserve"> </v>
      </c>
      <c r="AY508" s="108" t="str">
        <f>IF(SUM(COUNTIFS('Planificación 2026-1'!F:F,"SUNAMPE",'Planificación 2026-1'!W:W,C508,'Planificación 2026-1'!H:H,"OB"))&gt;0,"P09"," ")</f>
        <v xml:space="preserve"> </v>
      </c>
      <c r="AZ508" s="108" t="str">
        <f>IF(SUM(COUNTIFS('Planificación 2026-1'!F:F,"SUNAMPE",'Planificación 2026-1'!W:W,C508,'Planificación 2026-1'!H:H,"MH"))&gt;0,"P31"," ")</f>
        <v xml:space="preserve"> </v>
      </c>
      <c r="BA508" s="108" t="str">
        <f>IF(SUM(COUNTIFS('Planificación 2026-1'!F:F,"SUNAMPE",'Planificación 2026-1'!W:W,C508,'Planificación 2026-1'!H:H,"IC"))&gt;0,"P32"," ")</f>
        <v xml:space="preserve"> </v>
      </c>
      <c r="BB508" s="108" t="str">
        <f>IF(SUM(COUNTIFS('Planificación 2026-1'!F:F,"SUNAMPE",'Planificación 2026-1'!W:W,C508,'Planificación 2026-1'!H:H,"AR"))&gt;0,"P34"," ")</f>
        <v xml:space="preserve"> </v>
      </c>
      <c r="BC508" s="108" t="str">
        <f>IF(SUM(COUNTIFS('Planificación 2026-1'!F:F,"SUNAMPE",'Planificación 2026-1'!W:W,C508,'Planificación 2026-1'!H:H,"T1"))&gt;0,"P35"," ")</f>
        <v xml:space="preserve"> </v>
      </c>
      <c r="BD508" s="108" t="str">
        <f>IF(SUM(COUNTIFS('Planificación 2026-1'!F:F,"SUNAMPE",'Planificación 2026-1'!W:W,C508,'Planificación 2026-1'!H:H,"T3"))&gt;0,"P36"," ")</f>
        <v xml:space="preserve"> </v>
      </c>
      <c r="BE508" s="108" t="str">
        <f>IF(SUM(COUNTIFS('Planificación 2026-1'!F:F,"SUNAMPE",'Planificación 2026-1'!W:W,C508,'Planificación 2026-1'!H:H,"T2"))&gt;0,"P37"," ")</f>
        <v xml:space="preserve"> </v>
      </c>
      <c r="BF508" s="108" t="str">
        <f>IF(SUM(COUNTIFS('Planificación 2026-1'!F:F,"SUNAMPE",'Planificación 2026-1'!W:W,C508,'Planificación 2026-1'!H:H,"AE"))&gt;0,"P38"," ")</f>
        <v xml:space="preserve"> </v>
      </c>
      <c r="BG508" s="108" t="str">
        <f>IF(SUM(COUNTIFS('Planificación 2026-1'!F:F,"SUNAMPE",'Planificación 2026-1'!W:W,C508,'Planificación 2026-1'!H:H,"T4"))&gt;0,"P55"," ")</f>
        <v xml:space="preserve"> </v>
      </c>
      <c r="BH508" s="108" t="str">
        <f>IF(SUM(COUNTIFS('Planificación 2026-1'!F:F,"HUAURA",'Planificación 2026-1'!W:W,C508,'Planificación 2026-1'!H:H,"AF"))&gt;0," P01"," ")</f>
        <v xml:space="preserve"> </v>
      </c>
      <c r="BI508" s="108" t="str">
        <f>IF(SUM(COUNTIFS('Planificación 2026-1'!F:F,"HUAURA",'Planificación 2026-1'!W:W,C508,'Planificación 2026-1'!H:H,"EN"))&gt;0,"P02"," ")</f>
        <v xml:space="preserve"> </v>
      </c>
      <c r="BJ508" s="108" t="str">
        <f>IF(SUM(COUNTIFS('Planificación 2026-1'!F:F,"HUAURA",'Planificación 2026-1'!W:W,C508,'Planificación 2026-1'!H:H,"IS"))&gt;0,"P03"," ")</f>
        <v xml:space="preserve"> </v>
      </c>
      <c r="BK508" s="108" t="str">
        <f>IF(SUM(COUNTIFS('Planificación 2026-1'!F:F,"HUAURA",'Planificación 2026-1'!W:W,C508,'Planificación 2026-1'!H:H,"PS"))&gt;0,"P04"," ")</f>
        <v xml:space="preserve"> </v>
      </c>
      <c r="BL508" s="108"/>
      <c r="BM508" s="108" t="str">
        <f>IF(SUM(COUNTIFS('Planificación 2026-1'!F:F,"HUAURA",'Planificación 2026-1'!W:W,C508,'Planificación 2026-1'!H:H,"IN"))&gt;0,"P06"," ")</f>
        <v xml:space="preserve"> </v>
      </c>
      <c r="BN508" s="108" t="str">
        <f>IF(SUM(COUNTIFS('Planificación 2026-1'!F:F,"HUAURA",'Planificación 2026-1'!W:W,C508,'Planificación 2026-1'!H:H,"CA"))&gt;0,"P07"," ")</f>
        <v xml:space="preserve"> </v>
      </c>
      <c r="BO508" s="108" t="str">
        <f>IF(SUM(COUNTIFS('Planificación 2026-1'!F:F,"HUAURA",'Planificación 2026-1'!W:W,C508,'Planificación 2026-1'!H:H,"DE"))&gt;0,"P08"," ")</f>
        <v xml:space="preserve"> </v>
      </c>
      <c r="BP508" s="108" t="str">
        <f>IF(SUM(COUNTIFS('Planificación 2026-1'!F:F,"HUAURA",'Planificación 2026-1'!W:W,C508,'Planificación 2026-1'!H:H,"OB"))&gt;0,"P09"," ")</f>
        <v xml:space="preserve"> </v>
      </c>
      <c r="BQ508" s="108" t="str">
        <f>IF(SUM(COUNTIFS('Planificación 2026-1'!F:F,"HUAURA",'Planificación 2026-1'!W:W,C508,'Planificación 2026-1'!H:H,"MH"))&gt;0,"P31"," ")</f>
        <v xml:space="preserve"> </v>
      </c>
      <c r="BR508" s="108" t="str">
        <f>IF(SUM(COUNTIFS('Planificación 2026-1'!F:F,"HUAURA",'Planificación 2026-1'!W:W,C508,'Planificación 2026-1'!H:H,"IC"))&gt;0,"P32"," ")</f>
        <v xml:space="preserve"> </v>
      </c>
      <c r="BS508" s="108" t="str">
        <f>IF(SUM(COUNTIFS('Planificación 2026-1'!F:F,"HUAURA",'Planificación 2026-1'!W:W,C508,'Planificación 2026-1'!H:H,"AR"))&gt;0,"P34"," ")</f>
        <v xml:space="preserve"> </v>
      </c>
      <c r="BT508" s="108" t="str">
        <f>IF(SUM(COUNTIFS('Planificación 2026-1'!F:F,"HUAURA",'Planificación 2026-1'!W:W,C508,'Planificación 2026-1'!H:H,"T1"))&gt;0,"P35"," ")</f>
        <v xml:space="preserve"> </v>
      </c>
      <c r="BU508" s="108" t="str">
        <f>IF(SUM(COUNTIFS('Planificación 2026-1'!F:F,"HUAURA",'Planificación 2026-1'!W:W,C508,'Planificación 2026-1'!H:H,"T3"))&gt;0,"P36"," ")</f>
        <v xml:space="preserve"> </v>
      </c>
      <c r="BV508" s="108" t="str">
        <f>IF(SUM(COUNTIFS('Planificación 2026-1'!F:F,"HUAURA",'Planificación 2026-1'!W:W,C508,'Planificación 2026-1'!H:H,"T2"))&gt;0,"P37"," ")</f>
        <v xml:space="preserve"> </v>
      </c>
      <c r="BW508" s="108" t="str">
        <f>IF(SUM(COUNTIFS('Planificación 2026-1'!F:F,"HUAURA",'Planificación 2026-1'!W:W,C508,'Planificación 2026-1'!H:H,"AE"))&gt;0,"P38"," ")</f>
        <v xml:space="preserve"> </v>
      </c>
      <c r="BX508" s="108" t="str">
        <f>IF(SUM(COUNTIFS('Planificación 2026-1'!F:F,"HUAURA",'Planificación 2026-1'!W:W,C508,'Planificación 2026-1'!H:H,"T4"))&gt;0,"P55"," ")</f>
        <v xml:space="preserve"> </v>
      </c>
      <c r="BY508" s="109">
        <f>SUMIFS('Planificación 2026-1'!R:R,'Planificación 2026-1'!W:W,C508,'Planificación 2026-1'!H:H,"AF",'Planificación 2026-1'!I:I,"&gt;2")</f>
        <v>0</v>
      </c>
      <c r="BZ508" s="109">
        <f>SUMIFS('Planificación 2026-1'!R:R,'Planificación 2026-1'!W:W,C508,'Planificación 2026-1'!H:H,"EN",'Planificación 2026-1'!I:I,"&gt;2")</f>
        <v>0</v>
      </c>
      <c r="CA508" s="109">
        <f>SUMIFS('Planificación 2026-1'!R:R,'Planificación 2026-1'!W:W,C508,'Planificación 2026-1'!H:H,"IS",'Planificación 2026-1'!I:I,"&gt;2")</f>
        <v>0</v>
      </c>
      <c r="CB508" s="109">
        <f>SUMIFS('Planificación 2026-1'!R:R,'Planificación 2026-1'!W:W,C508,'Planificación 2026-1'!H:H,"PS",'Planificación 2026-1'!I:I,"&gt;2")</f>
        <v>0</v>
      </c>
      <c r="CC508" s="109">
        <f>SUMIFS('Planificación 2026-1'!R:R,'Planificación 2026-1'!W:W,C508,'Planificación 2026-1'!H:H,"IN",'Planificación 2026-1'!I:I,"&gt;2")</f>
        <v>0</v>
      </c>
      <c r="CD508" s="109">
        <f>SUMIFS('Planificación 2026-1'!R:R,'Planificación 2026-1'!W:W,C508,'Planificación 2026-1'!H:H,"CA",'Planificación 2026-1'!I:I,"&gt;2")</f>
        <v>0</v>
      </c>
      <c r="CE508" s="109">
        <f>SUMIFS('Planificación 2026-1'!R:R,'Planificación 2026-1'!W:W,C508,'Planificación 2026-1'!H:H,"DE",'Planificación 2026-1'!I:I,"&gt;2")</f>
        <v>0</v>
      </c>
      <c r="CF508" s="109">
        <f>SUMIFS('Planificación 2026-1'!R:R,'Planificación 2026-1'!W:W,C508,'Planificación 2026-1'!H:H,"OB",'Planificación 2026-1'!I:I,"&gt;2")</f>
        <v>0</v>
      </c>
      <c r="CG508" s="109">
        <f>SUMIFS('Planificación 2026-1'!R:R,'Planificación 2026-1'!W:W,C508,'Planificación 2026-1'!H:H,"MH",'Planificación 2026-1'!I:I,"&gt;2")</f>
        <v>0</v>
      </c>
      <c r="CH508" s="109">
        <f>SUMIFS('Planificación 2026-1'!R:R,'Planificación 2026-1'!W:W,C508,'Planificación 2026-1'!H:H,"IC",'Planificación 2026-1'!I:I,"&gt;2")</f>
        <v>0</v>
      </c>
      <c r="CI508" s="109">
        <f>SUMIFS('Planificación 2026-1'!R:R,'Planificación 2026-1'!W:W,C508,'Planificación 2026-1'!H:H,"AR",'Planificación 2026-1'!I:I,"&gt;2")</f>
        <v>0</v>
      </c>
      <c r="CJ508" s="109">
        <f>SUMIFS('Planificación 2026-1'!R:R,'Planificación 2026-1'!W:W,C508,'Planificación 2026-1'!H:H,"T1",'Planificación 2026-1'!I:I,"&gt;2")</f>
        <v>0</v>
      </c>
      <c r="CK508" s="109">
        <f>SUMIFS('Planificación 2026-1'!R:R,'Planificación 2026-1'!W:W,C508,'Planificación 2026-1'!H:H,"T3",'Planificación 2026-1'!I:I,"&gt;2")</f>
        <v>0</v>
      </c>
      <c r="CL508" s="109">
        <f>SUMIFS('Planificación 2026-1'!R:R,'Planificación 2026-1'!W:W,C508,'Planificación 2026-1'!H:H,"T2",'Planificación 2026-1'!I:I,"&gt;2")</f>
        <v>0</v>
      </c>
      <c r="CM508" s="109">
        <f>SUMIFS('Planificación 2026-1'!R:R,'Planificación 2026-1'!W:W,C508,'Planificación 2026-1'!H:H,"AE",'Planificación 2026-1'!I:I,"&gt;2")</f>
        <v>0</v>
      </c>
      <c r="CN508" s="109">
        <f>SUMIFS('Planificación 2026-1'!R:R,'Planificación 2026-1'!W:W,C508,'Planificación 2026-1'!H:H,"T4",'Planificación 2026-1'!I:I,"&gt;2")</f>
        <v>0</v>
      </c>
      <c r="CO508" s="109">
        <f>SUMIFS('Planificación 2026-1'!R:R,'Planificación 2026-1'!W:W,C508,'Planificación 2026-1'!H:H,"AF",'Planificación 2026-1'!I:I,"&lt;3")</f>
        <v>0</v>
      </c>
      <c r="CP508" s="109">
        <f>SUMIFS('Planificación 2026-1'!R:R,'Planificación 2026-1'!W:W,C508,'Planificación 2026-1'!H:H,"EN",'Planificación 2026-1'!I:I,"&lt;3")</f>
        <v>0</v>
      </c>
      <c r="CQ508" s="109">
        <f>SUMIFS('Planificación 2026-1'!R:R,'Planificación 2026-1'!W:W,C508,'Planificación 2026-1'!H:H,"IS",'Planificación 2026-1'!I:I,"&lt;3")</f>
        <v>0</v>
      </c>
      <c r="CR508" s="109">
        <f>SUMIFS('Planificación 2026-1'!R:R,'Planificación 2026-1'!W:W,C508,'Planificación 2026-1'!H:H,"PS",'Planificación 2026-1'!I:I,"&lt;3")</f>
        <v>0</v>
      </c>
      <c r="CS508" s="109">
        <f>SUMIFS('Planificación 2026-1'!R:R,'Planificación 2026-1'!W:W,C508,'Planificación 2026-1'!H:H,"IN",'Planificación 2026-1'!I:I,"&lt;3")</f>
        <v>0</v>
      </c>
      <c r="CT508" s="109">
        <f>SUMIFS('Planificación 2026-1'!R:R,'Planificación 2026-1'!W:W,C508,'Planificación 2026-1'!H:H,"CA",'Planificación 2026-1'!I:I,"&lt;3")</f>
        <v>0</v>
      </c>
      <c r="CU508" s="109">
        <f>SUMIFS('Planificación 2026-1'!R:R,'Planificación 2026-1'!W:W,C508,'Planificación 2026-1'!H:H,"DE",'Planificación 2026-1'!I:I,"&lt;3")</f>
        <v>0</v>
      </c>
      <c r="CV508" s="109">
        <f>SUMIFS('Planificación 2026-1'!R:R,'Planificación 2026-1'!W:W,C508,'Planificación 2026-1'!H:H,"OB",'Planificación 2026-1'!I:I,"&lt;3")</f>
        <v>0</v>
      </c>
      <c r="CW508" s="109">
        <f>SUMIFS('Planificación 2026-1'!R:R,'Planificación 2026-1'!W:W,C508,'Planificación 2026-1'!H:H,"MH",'Planificación 2026-1'!I:I,"&lt;3")</f>
        <v>0</v>
      </c>
      <c r="CX508" s="109">
        <f>SUMIFS('Planificación 2026-1'!R:R,'Planificación 2026-1'!W:W,C508,'Planificación 2026-1'!H:H,"IC",'Planificación 2026-1'!I:I,"&lt;3")</f>
        <v>0</v>
      </c>
      <c r="CY508" s="109">
        <f>SUMIFS('Planificación 2026-1'!R:R,'Planificación 2026-1'!W:W,C508,'Planificación 2026-1'!H:H,"AR",'Planificación 2026-1'!I:I,"&lt;3")</f>
        <v>0</v>
      </c>
      <c r="CZ508" s="109">
        <f>SUMIFS('Planificación 2026-1'!R:R,'Planificación 2026-1'!W:W,C508,'Planificación 2026-1'!H:H,"T1",'Planificación 2026-1'!I:I,"&lt;3")</f>
        <v>0</v>
      </c>
      <c r="DA508" s="109">
        <f>SUMIFS('Planificación 2026-1'!R:R,'Planificación 2026-1'!W:W,C508,'Planificación 2026-1'!H:H,"T3",'Planificación 2026-1'!I:I,"&lt;3")</f>
        <v>0</v>
      </c>
      <c r="DB508" s="109">
        <f>SUMIFS('Planificación 2026-1'!R:R,'Planificación 2026-1'!W:W,C508,'Planificación 2026-1'!H:H,"T2",'Planificación 2026-1'!I:I,"&lt;3")</f>
        <v>0</v>
      </c>
      <c r="DC508" s="109">
        <f>SUMIFS('Planificación 2026-1'!R:R,'Planificación 2026-1'!W:W,C508,'Planificación 2026-1'!H:H,"AE",'Planificación 2026-1'!I:I,"&lt;3")</f>
        <v>0</v>
      </c>
      <c r="DD508" s="109">
        <f>SUMIFS('Planificación 2026-1'!R:R,'Planificación 2026-1'!W:W,C508,'Planificación 2026-1'!H:H,"T4",'Planificación 2026-1'!I:I,"&lt;3")</f>
        <v>0</v>
      </c>
      <c r="DE508" s="108" t="str">
        <f t="shared" ref="DE508" si="97">TRIM(CONCATENATE(I508,J508,K508,L508,M508,N508,O508,P508,Q508,R508,S508,T508,U508,V508,W508,X508,Y508))</f>
        <v/>
      </c>
      <c r="DF508" s="41">
        <f>IF(C508="","",SUMIFS('Planificación 2026-1'!R:R,'Planificación 2026-1'!W:W,C508,'Planificación 2026-1'!F:F,"PRINCIPAL",'Planificación 2026-1'!X:X,"VIRTUAL"))</f>
        <v>0</v>
      </c>
      <c r="DG508" s="41">
        <f>IF(C508="","",SUMIFS('Planificación 2026-1'!R:R,'Planificación 2026-1'!W:W,C508,'Planificación 2026-1'!F:F,"PRINCIPAL",'Planificación 2026-1'!X:X,"PRESENCIAL"))</f>
        <v>0</v>
      </c>
      <c r="DH508" s="41">
        <f>IF(C508="","",SUMIFS('Planificación 2026-1'!R:R,'Planificación 2026-1'!W:W,C508,'Planificación 2026-1'!F:F,"PRINCIPAL",'Planificación 2026-1'!X:X,"HIBRIDO PRESENCIAL"))</f>
        <v>0</v>
      </c>
      <c r="DI508" s="108" t="str">
        <f t="shared" ref="DI508" si="98">TRIM(CONCATENATE(Z508,AA508,AB508,AC508,AD508,AE508,AF508,AG508,AH508,AI508,AJ508,AK508,AL508,AM508,AN508,AO508,AP508))</f>
        <v/>
      </c>
      <c r="DJ508" s="108">
        <f>IF(C508="","",SUMIFS('Planificación 2026-1'!R:R,'Planificación 2026-1'!W:W,C508,'Planificación 2026-1'!F:F,"FILIAL",'Planificación 2026-1'!X:X,"VIRTUAL"))</f>
        <v>0</v>
      </c>
      <c r="DK508" s="110">
        <f>IF(C508="","",SUMIFS('Planificación 2026-1'!R:R,'Planificación 2026-1'!W:W,C508,'Planificación 2026-1'!F:F,"FILIAL",'Planificación 2026-1'!X:X,"PRESENCIAL"))</f>
        <v>0</v>
      </c>
      <c r="DL508" s="61">
        <f>IF(C508="","",SUMIFS('Planificación 2026-1'!R:R,'Planificación 2026-1'!W:W,C508,'Planificación 2026-1'!F:F,"FILIAL",'Planificación 2026-1'!X:X,"HIBRIDO PRESENCIAL"))</f>
        <v>0</v>
      </c>
      <c r="DM508" s="111" t="str">
        <f t="shared" ref="DM508" si="99">TRIM(CONCATENATE(AQ508,AR508,AS508,AT508,AU508,AV508,AW508,AX508,AY508,AZ508,BA508,BB508,BC508,BD508,BE508,BF508,BG508))</f>
        <v/>
      </c>
      <c r="DN508" s="108">
        <f>IF(C508="","",SUMIFS('Planificación 2026-1'!R:R,'Planificación 2026-1'!W:W,C508,'Planificación 2026-1'!F:F,"SUNAMPE",'Planificación 2026-1'!X:X,"VIRTUAL"))</f>
        <v>0</v>
      </c>
      <c r="DO508" s="61">
        <f>IF(C508="","",SUMIFS('Planificación 2026-1'!R:R,'Planificación 2026-1'!W:W,C508,'Planificación 2026-1'!F:F,"SUNAMPE",'Planificación 2026-1'!X:X,"PRESENCIAL"))</f>
        <v>0</v>
      </c>
      <c r="DP508" s="111" t="str">
        <f t="shared" ref="DP508" si="100">TRIM(CONCATENATE(BH508,BI508,BJ508,BK508,BL508,BM508,BN508,BO508,BP508,BQ508,BR508,BS508,BT508,BU508,BV508,BW508,BX508))</f>
        <v/>
      </c>
      <c r="DQ508" s="108">
        <f>IF(C508="","",SUMIFS('Planificación 2026-1'!R:R,'Planificación 2026-1'!W:W,C508,'Planificación 2026-1'!F:F,"HUAURA",'Planificación 2026-1'!X:X,"VIRTUAL"))</f>
        <v>0</v>
      </c>
      <c r="DR508" s="61">
        <f>IF(C508="","",SUMIFS('Planificación 2026-1'!R:R,'Planificación 2026-1'!W:W,C508,'Planificación 2026-1'!F:F,"HUAURA",'Planificación 2026-1'!X:X,"PRESENCIAL"))</f>
        <v>0</v>
      </c>
      <c r="DS508" s="76">
        <f>SUMIFS('Planificación 2026-1'!R:R,'Planificación 2026-1'!W:W,C508,'Planificación 2026-1'!F:F,"PRINCIPAL",'Planificación 2026-1'!X:X,"VIRTUAL",'Planificación 2026-1'!I:I,"&gt;2")</f>
        <v>0</v>
      </c>
      <c r="DT508" s="76">
        <f>SUMIFS('Planificación 2026-1'!R:R,'Planificación 2026-1'!W:W,C508,'Planificación 2026-1'!F:F,"PRINCIPAL",'Planificación 2026-1'!X:X,"&lt;&gt;VIRTUAL",'Planificación 2026-1'!I:I,"&gt;2")</f>
        <v>0</v>
      </c>
      <c r="DU508" s="76">
        <f>SUMIFS('Planificación 2026-1'!R:R,'Planificación 2026-1'!W:W,C508,'Planificación 2026-1'!F:F,"SUNAMPE",'Planificación 2026-1'!X:X,"VIRTUAL",'Planificación 2026-1'!I:I,"&gt;2")</f>
        <v>0</v>
      </c>
      <c r="DV508" s="76">
        <f>SUMIFS('Planificación 2026-1'!R:R,'Planificación 2026-1'!W:W,C508,'Planificación 2026-1'!F:F,"SUNAMPE",'Planificación 2026-1'!X:X,"&lt;&gt;VIRTUAL",'Planificación 2026-1'!I:I,"&gt;2")</f>
        <v>0</v>
      </c>
      <c r="DW508" s="76">
        <f>SUMIFS('Planificación 2026-1'!R:R,'Planificación 2026-1'!W:W,C508,'Planificación 2026-1'!F:F,"FILIAL",'Planificación 2026-1'!X:X,"VIRTUAL",'Planificación 2026-1'!I:I,"&gt;2")</f>
        <v>0</v>
      </c>
      <c r="DX508" s="76">
        <f>SUMIFS('Planificación 2026-1'!R:R,'Planificación 2026-1'!W:W,C508,'Planificación 2026-1'!F:F,"FILIAL",'Planificación 2026-1'!X:X,"&lt;&gt;VIRTUAL",'Planificación 2026-1'!I:I,"&gt;2")</f>
        <v>0</v>
      </c>
      <c r="DY508" s="76">
        <f>SUMIFS('Planificación 2026-1'!R:R,'Planificación 2026-1'!W:W,C508,'Planificación 2026-1'!F:F,"PORUMA",'Planificación 2026-1'!X:X,"VIRTUAL",'Planificación 2026-1'!I:I,"&gt;2")</f>
        <v>0</v>
      </c>
      <c r="DZ508" s="76">
        <f>SUMIFS('Planificación 2026-1'!R:R,'Planificación 2026-1'!W:W,C508,'Planificación 2026-1'!F:F,"PORUMA",'Planificación 2026-1'!X:X,"&lt;&gt;VIRTUAL",'Planificación 2026-1'!I:I,"&gt;2")</f>
        <v>0</v>
      </c>
      <c r="EA508" s="76">
        <f>SUMIFS('Planificación 2026-1'!R:R,'Planificación 2026-1'!W:W,C508,'Planificación 2026-1'!F:F,"HUAURA",'Planificación 2026-1'!X:X,"VIRTUAL",'Planificación 2026-1'!I:I,"&gt;2")</f>
        <v>0</v>
      </c>
      <c r="EB508" s="76">
        <f>SUMIFS('Planificación 2026-1'!R:R,'Planificación 2026-1'!W:W,C508,'Planificación 2026-1'!F:F,"HUAURA",'Planificación 2026-1'!X:X,"&lt;&gt;VIRTUAL",'Planificación 2026-1'!I:I,"&gt;2")</f>
        <v>0</v>
      </c>
      <c r="EC508" s="76">
        <f>SUMIFS('Planificación 2026-1'!R:R,'Planificación 2026-1'!W:W,C508,'Planificación 2026-1'!F:F,"PRINCIPAL",'Planificación 2026-1'!X:X,"VIRTUAL",'Planificación 2026-1'!I:I,"&lt;3")</f>
        <v>0</v>
      </c>
      <c r="ED508" s="76">
        <f>SUMIFS('Planificación 2026-1'!R:R,'Planificación 2026-1'!W:W,C508,'Planificación 2026-1'!F:F,"PRINCIPAL",'Planificación 2026-1'!X:X,"&lt;&gt;VIRTUAL",'Planificación 2026-1'!I:I,"&lt;3")</f>
        <v>0</v>
      </c>
      <c r="EE508" s="76">
        <f>SUMIFS('Planificación 2026-1'!R:R,'Planificación 2026-1'!W:W,C508,'Planificación 2026-1'!F:F,"SUNAMPE",'Planificación 2026-1'!X:X,"VIRTUAL",'Planificación 2026-1'!I:I,"&lt;3")</f>
        <v>0</v>
      </c>
      <c r="EF508" s="76">
        <f>SUMIFS('Planificación 2026-1'!R:R,'Planificación 2026-1'!W:W,C508,'Planificación 2026-1'!F:F,"SUNAMPE",'Planificación 2026-1'!X:X,"&lt;&gt;VIRTUAL",'Planificación 2026-1'!I:I,"&lt;3")</f>
        <v>0</v>
      </c>
      <c r="EG508" s="76">
        <f>SUMIFS('Planificación 2026-1'!R:R,'Planificación 2026-1'!W:W,C508,'Planificación 2026-1'!F:F,"FILIAL",'Planificación 2026-1'!X:X,"VIRTUAL",'Planificación 2026-1'!I:I,"&lt;3")</f>
        <v>0</v>
      </c>
      <c r="EH508" s="76">
        <f>SUMIFS('Planificación 2026-1'!R:R,'Planificación 2026-1'!W:W,C508,'Planificación 2026-1'!F:F,"FILIAL",'Planificación 2026-1'!X:X,"&lt;&gt;VIRTUAL",'Planificación 2026-1'!I:I,"&lt;3")</f>
        <v>0</v>
      </c>
      <c r="EI508" s="76">
        <f>SUMIFS('Planificación 2026-1'!R:R,'Planificación 2026-1'!W:W,C508,'Planificación 2026-1'!F:F,"PORUMA",'Planificación 2026-1'!X:X,"VIRTUAL",'Planificación 2026-1'!I:I,"&lt;3")</f>
        <v>0</v>
      </c>
      <c r="EJ508" s="76">
        <f>SUMIFS('Planificación 2026-1'!R:R,'Planificación 2026-1'!W:W,C508,'Planificación 2026-1'!F:F,"PORUMA",'Planificación 2026-1'!X:X,"&lt;&gt;VIRTUAL",'Planificación 2026-1'!I:I,"&lt;3")</f>
        <v>0</v>
      </c>
      <c r="EK508" s="76">
        <f>SUMIFS('Planificación 2026-1'!R:R,'Planificación 2026-1'!W:W,C508,'Planificación 2026-1'!F:F,"HUAURA",'Planificación 2026-1'!X:X,"VIRTUAL",'Planificación 2026-1'!I:I,"&lt;3")</f>
        <v>0</v>
      </c>
      <c r="EL508" s="76">
        <f>SUMIFS('Planificación 2026-1'!R:R,'Planificación 2026-1'!W:W,C508,'Planificación 2026-1'!F:F,"HUAURA",'Planificación 2026-1'!X:X,"&lt;&gt;VIRTUAL",'Planificación 2026-1'!I:I,"&lt;3")</f>
        <v>0</v>
      </c>
      <c r="EM508" s="76"/>
      <c r="EN508" s="76">
        <f t="shared" si="68"/>
        <v>0</v>
      </c>
      <c r="EO508" s="76">
        <f t="shared" si="69"/>
        <v>0</v>
      </c>
      <c r="EP508" s="76" t="b">
        <f t="shared" si="70"/>
        <v>1</v>
      </c>
      <c r="EQ508" s="76" t="str">
        <f t="shared" si="71"/>
        <v/>
      </c>
      <c r="ER508" s="76" t="str">
        <f t="shared" ref="ER508" si="101">IF(EN508=0,"PRESENCIAL",IF(EO508=0,"VIRTUAL",IF(EN508&gt;EO508,"MAS VIRTUAL",IF(EO508&gt;EN508,"MAS PRESENCIAL","AMBOS"))))</f>
        <v>PRESENCIAL</v>
      </c>
    </row>
    <row r="509" spans="1:148" hidden="1">
      <c r="B509" s="119">
        <v>506</v>
      </c>
      <c r="C509" s="76" t="s">
        <v>686</v>
      </c>
      <c r="D509" s="112">
        <f>SUMIF('Planificación 2026-1'!W:W,C509,'Planificación 2026-1'!R:R)</f>
        <v>0</v>
      </c>
      <c r="E509" s="114" t="s">
        <v>170</v>
      </c>
      <c r="F509" s="115" t="s">
        <v>682</v>
      </c>
      <c r="G509" s="115" t="s">
        <v>153</v>
      </c>
      <c r="H509" s="115" t="s">
        <v>128</v>
      </c>
      <c r="I509" s="107" t="str">
        <f>IF(SUM(COUNTIFS('Planificación 2026-1'!F:F,"PRINCIPAL",'Planificación 2026-1'!W:W,C509,'Planificación 2026-1'!H:H,"AF"))&gt;0,"P01"," ")</f>
        <v xml:space="preserve"> </v>
      </c>
      <c r="J509" s="108" t="str">
        <f>IF(SUM(COUNTIFS('Planificación 2026-1'!F:F,"PRINCIPAL",'Planificación 2026-1'!W:W,C509,'Planificación 2026-1'!H:H,"EN"))&gt;0,"P02"," ")</f>
        <v xml:space="preserve"> </v>
      </c>
      <c r="K509" s="108" t="str">
        <f>IF(SUM(COUNTIFS('Planificación 2026-1'!F:F,"PRINCIPAL",'Planificación 2026-1'!W:W,C509,'Planificación 2026-1'!H:H,"IS"))&gt;0,"P03"," ")</f>
        <v xml:space="preserve"> </v>
      </c>
      <c r="L509" s="108" t="str">
        <f>IF(SUM(COUNTIFS('Planificación 2026-1'!F:F,"PRINCIPAL",'Planificación 2026-1'!W:W,C509,'Planificación 2026-1'!H:H,"PS"))&gt;0,"P04"," ")</f>
        <v xml:space="preserve"> </v>
      </c>
      <c r="M509" s="108"/>
      <c r="N509" s="108" t="str">
        <f>IF(SUM(COUNTIFS('Planificación 2026-1'!F:F,"PRINCIPAL",'Planificación 2026-1'!W:W,C509,'Planificación 2026-1'!H:H,"IN"))&gt;0,"P06"," ")</f>
        <v xml:space="preserve"> </v>
      </c>
      <c r="O509" s="108" t="str">
        <f>IF(SUM(COUNTIFS('Planificación 2026-1'!F:F,"PRINCIPAL",'Planificación 2026-1'!W:W,C509,'Planificación 2026-1'!H:H,"CA"))&gt;0,"P07"," ")</f>
        <v xml:space="preserve"> </v>
      </c>
      <c r="P509" s="108" t="str">
        <f>IF(SUM(COUNTIFS('Planificación 2026-1'!F:F,"PRINCIPAL",'Planificación 2026-1'!W:W,C509,'Planificación 2026-1'!H:H,"DE"))&gt;0,"P08"," ")</f>
        <v xml:space="preserve"> </v>
      </c>
      <c r="Q509" s="108" t="str">
        <f>IF(SUM(COUNTIFS('Planificación 2026-1'!F:F,"PRINCIPAL",'Planificación 2026-1'!W:W,C509,'Planificación 2026-1'!H:H,"OB"))&gt;0,"P09"," ")</f>
        <v xml:space="preserve"> </v>
      </c>
      <c r="R509" s="108" t="str">
        <f>IF(SUM(COUNTIFS('Planificación 2026-1'!F:F,"PRINCIPAL",'Planificación 2026-1'!W:W,C509,'Planificación 2026-1'!H:H,"MH"))&gt;0,"P31"," ")</f>
        <v xml:space="preserve"> </v>
      </c>
      <c r="S509" s="108" t="str">
        <f>IF(SUM(COUNTIFS('Planificación 2026-1'!F:F,"PRINCIPAL",'Planificación 2026-1'!W:W,C509,'Planificación 2026-1'!H:H,"IC"))&gt;0,"P32"," ")</f>
        <v xml:space="preserve"> </v>
      </c>
      <c r="T509" s="108" t="str">
        <f>IF(SUM(COUNTIFS('Planificación 2026-1'!F:F,"PRINCIPAL",'Planificación 2026-1'!W:W,C509,'Planificación 2026-1'!H:H,"AR"))&gt;0,"P34"," ")</f>
        <v xml:space="preserve"> </v>
      </c>
      <c r="U509" s="108" t="str">
        <f>IF(SUM(COUNTIFS('Planificación 2026-1'!F:F,"PRINCIPAL",'Planificación 2026-1'!W:W,C509,'Planificación 2026-1'!H:H,"T1"))&gt;0,"P35"," ")</f>
        <v xml:space="preserve"> </v>
      </c>
      <c r="V509" s="108" t="str">
        <f>IF(SUM(COUNTIFS('Planificación 2026-1'!F:F,"PRINCIPAL",'Planificación 2026-1'!W:W,C509,'Planificación 2026-1'!H:H,"T3"))&gt;0,"P36"," ")</f>
        <v xml:space="preserve"> </v>
      </c>
      <c r="W509" s="108" t="str">
        <f>IF(SUM(COUNTIFS('Planificación 2026-1'!F:F,"PRINCIPAL",'Planificación 2026-1'!W:W,C509,'Planificación 2026-1'!H:H,"T2"))&gt;0,"P37"," ")</f>
        <v xml:space="preserve"> </v>
      </c>
      <c r="X509" s="108" t="str">
        <f>IF(SUM(COUNTIFS('Planificación 2026-1'!F:F,"PRINCIPAL",'Planificación 2026-1'!W:W,C509,'Planificación 2026-1'!H:H,"AE"))&gt;0,"P38"," ")</f>
        <v xml:space="preserve"> </v>
      </c>
      <c r="Y509" s="108" t="str">
        <f>IF(SUM(COUNTIFS('Planificación 2026-1'!F:F,"PRINCIPAL",'Planificación 2026-1'!W:W,C509,'Planificación 2026-1'!H:H,"T4"))&gt;0,"P55"," ")</f>
        <v xml:space="preserve"> </v>
      </c>
      <c r="Z509" s="108" t="str">
        <f>IF(SUM(COUNTIFS('Planificación 2026-1'!F:F,"FILIAL",'Planificación 2026-1'!W:W,C509,'Planificación 2026-1'!H:H,"AF"))&gt;0," P01"," ")</f>
        <v xml:space="preserve"> </v>
      </c>
      <c r="AA509" s="108" t="str">
        <f>IF(SUM(COUNTIFS('Planificación 2026-1'!F:F,"FILIAL",'Planificación 2026-1'!W:W,C509,'Planificación 2026-1'!H:H,"EN"))&gt;0,"P02"," ")</f>
        <v xml:space="preserve"> </v>
      </c>
      <c r="AB509" s="108" t="str">
        <f>IF(SUM(COUNTIFS('Planificación 2026-1'!F:F,"FILIAL",'Planificación 2026-1'!W:W,C509,'Planificación 2026-1'!H:H,"IS"))&gt;0,"P03"," ")</f>
        <v xml:space="preserve"> </v>
      </c>
      <c r="AC509" s="108" t="str">
        <f>IF(SUM(COUNTIFS('Planificación 2026-1'!F:F,"FILIAL",'Planificación 2026-1'!W:W,C509,'Planificación 2026-1'!H:H,"PS"))&gt;0,"P04"," ")</f>
        <v xml:space="preserve"> </v>
      </c>
      <c r="AD509" s="108"/>
      <c r="AE509" s="108" t="str">
        <f>IF(SUM(COUNTIFS('Planificación 2026-1'!F:F,"FILIAL",'Planificación 2026-1'!W:W,C509,'Planificación 2026-1'!H:H,"IN"))&gt;0,"P06"," ")</f>
        <v xml:space="preserve"> </v>
      </c>
      <c r="AF509" s="108" t="str">
        <f>IF(SUM(COUNTIFS('Planificación 2026-1'!F:F,"FILIAL",'Planificación 2026-1'!W:W,C509,'Planificación 2026-1'!H:H,"CA"))&gt;0,"P07"," ")</f>
        <v xml:space="preserve"> </v>
      </c>
      <c r="AG509" s="108" t="str">
        <f>IF(SUM(COUNTIFS('Planificación 2026-1'!F:F,"FILIAL",'Planificación 2026-1'!W:W,C509,'Planificación 2026-1'!H:H,"DE"))&gt;0,"P08"," ")</f>
        <v xml:space="preserve"> </v>
      </c>
      <c r="AH509" s="108" t="str">
        <f>IF(SUM(COUNTIFS('Planificación 2026-1'!F:F,"FILIAL",'Planificación 2026-1'!W:W,C509,'Planificación 2026-1'!H:H,"OB"))&gt;0,"P09"," ")</f>
        <v xml:space="preserve"> </v>
      </c>
      <c r="AI509" s="108" t="str">
        <f>IF(SUM(COUNTIFS('Planificación 2026-1'!F:F,"FILIAL",'Planificación 2026-1'!W:W,C509,'Planificación 2026-1'!H:H,"MH"))&gt;0,"P31"," ")</f>
        <v xml:space="preserve"> </v>
      </c>
      <c r="AJ509" s="108" t="str">
        <f>IF(SUM(COUNTIFS('Planificación 2026-1'!F:F,"FILIAL",'Planificación 2026-1'!W:W,C509,'Planificación 2026-1'!H:H,"IC"))&gt;0,"P32"," ")</f>
        <v xml:space="preserve"> </v>
      </c>
      <c r="AK509" s="108" t="str">
        <f>IF(SUM(COUNTIFS('Planificación 2026-1'!F:F,"FILIAL",'Planificación 2026-1'!W:W,C509,'Planificación 2026-1'!H:H,"AR"))&gt;0,"P34"," ")</f>
        <v xml:space="preserve"> </v>
      </c>
      <c r="AL509" s="108" t="str">
        <f>IF(SUM(COUNTIFS('Planificación 2026-1'!F:F,"FILIAL",'Planificación 2026-1'!W:W,C509,'Planificación 2026-1'!H:H,"T1"))&gt;0,"P35"," ")</f>
        <v xml:space="preserve"> </v>
      </c>
      <c r="AM509" s="108" t="str">
        <f>IF(SUM(COUNTIFS('Planificación 2026-1'!F:F,"FILIAL",'Planificación 2026-1'!W:W,C509,'Planificación 2026-1'!H:H,"T3"))&gt;0,"P36"," ")</f>
        <v xml:space="preserve"> </v>
      </c>
      <c r="AN509" s="108" t="str">
        <f>IF(SUM(COUNTIFS('Planificación 2026-1'!F:F,"FILIAL",'Planificación 2026-1'!W:W,C509,'Planificación 2026-1'!H:H,"T2"))&gt;0,"P37"," ")</f>
        <v xml:space="preserve"> </v>
      </c>
      <c r="AO509" s="108" t="str">
        <f>IF(SUM(COUNTIFS('Planificación 2026-1'!F:F,"FILIAL",'Planificación 2026-1'!W:W,C509,'Planificación 2026-1'!H:H,"AE"))&gt;0,"P38"," ")</f>
        <v xml:space="preserve"> </v>
      </c>
      <c r="AP509" s="108" t="str">
        <f>IF(SUM(COUNTIFS('Planificación 2026-1'!F:F,"FILIAL",'Planificación 2026-1'!W:W,C509,'Planificación 2026-1'!H:H,"T4"))&gt;0,"P55"," ")</f>
        <v xml:space="preserve"> </v>
      </c>
      <c r="AQ509" s="108" t="str">
        <f>IF(SUM(COUNTIFS('Planificación 2026-1'!F:F,"SUNAMPE",'Planificación 2026-1'!W:W,C509,'Planificación 2026-1'!H:H,"AF"))&gt;0," P01"," ")</f>
        <v xml:space="preserve"> </v>
      </c>
      <c r="AR509" s="108" t="str">
        <f>IF(SUM(COUNTIFS('Planificación 2026-1'!F:F,"SUNAMPE",'Planificación 2026-1'!W:W,C509,'Planificación 2026-1'!H:H,"EN"))&gt;0,"P02"," ")</f>
        <v xml:space="preserve"> </v>
      </c>
      <c r="AS509" s="108" t="str">
        <f>IF(SUM(COUNTIFS('Planificación 2026-1'!F:F,"SUNAMPE",'Planificación 2026-1'!W:W,C509,'Planificación 2026-1'!H:H,"IS"))&gt;0,"P03"," ")</f>
        <v xml:space="preserve"> </v>
      </c>
      <c r="AT509" s="108" t="str">
        <f>IF(SUM(COUNTIFS('Planificación 2026-1'!F:F,"SUNAMPE",'Planificación 2026-1'!W:W,C509,'Planificación 2026-1'!H:H,"PS"))&gt;0,"P04"," ")</f>
        <v xml:space="preserve"> </v>
      </c>
      <c r="AU509" s="108"/>
      <c r="AV509" s="108" t="str">
        <f>IF(SUM(COUNTIFS('Planificación 2026-1'!F:F,"SUNAMPE",'Planificación 2026-1'!W:W,C509,'Planificación 2026-1'!H:H,"IN"))&gt;0,"P06"," ")</f>
        <v xml:space="preserve"> </v>
      </c>
      <c r="AW509" s="108" t="str">
        <f>IF(SUM(COUNTIFS('Planificación 2026-1'!F:F,"SUNAMPE",'Planificación 2026-1'!W:W,C509,'Planificación 2026-1'!H:H,"CA"))&gt;0,"P07"," ")</f>
        <v xml:space="preserve"> </v>
      </c>
      <c r="AX509" s="108" t="str">
        <f>IF(SUM(COUNTIFS('Planificación 2026-1'!F:F,"SUNAMPE",'Planificación 2026-1'!W:W,C509,'Planificación 2026-1'!H:H,"DE"))&gt;0,"P08"," ")</f>
        <v xml:space="preserve"> </v>
      </c>
      <c r="AY509" s="108" t="str">
        <f>IF(SUM(COUNTIFS('Planificación 2026-1'!F:F,"SUNAMPE",'Planificación 2026-1'!W:W,C509,'Planificación 2026-1'!H:H,"OB"))&gt;0,"P09"," ")</f>
        <v xml:space="preserve"> </v>
      </c>
      <c r="AZ509" s="108" t="str">
        <f>IF(SUM(COUNTIFS('Planificación 2026-1'!F:F,"SUNAMPE",'Planificación 2026-1'!W:W,C509,'Planificación 2026-1'!H:H,"MH"))&gt;0,"P31"," ")</f>
        <v xml:space="preserve"> </v>
      </c>
      <c r="BA509" s="108" t="str">
        <f>IF(SUM(COUNTIFS('Planificación 2026-1'!F:F,"SUNAMPE",'Planificación 2026-1'!W:W,C509,'Planificación 2026-1'!H:H,"IC"))&gt;0,"P32"," ")</f>
        <v xml:space="preserve"> </v>
      </c>
      <c r="BB509" s="108" t="str">
        <f>IF(SUM(COUNTIFS('Planificación 2026-1'!F:F,"SUNAMPE",'Planificación 2026-1'!W:W,C509,'Planificación 2026-1'!H:H,"AR"))&gt;0,"P34"," ")</f>
        <v xml:space="preserve"> </v>
      </c>
      <c r="BC509" s="108" t="str">
        <f>IF(SUM(COUNTIFS('Planificación 2026-1'!F:F,"SUNAMPE",'Planificación 2026-1'!W:W,C509,'Planificación 2026-1'!H:H,"T1"))&gt;0,"P35"," ")</f>
        <v xml:space="preserve"> </v>
      </c>
      <c r="BD509" s="108" t="str">
        <f>IF(SUM(COUNTIFS('Planificación 2026-1'!F:F,"SUNAMPE",'Planificación 2026-1'!W:W,C509,'Planificación 2026-1'!H:H,"T3"))&gt;0,"P36"," ")</f>
        <v xml:space="preserve"> </v>
      </c>
      <c r="BE509" s="108" t="str">
        <f>IF(SUM(COUNTIFS('Planificación 2026-1'!F:F,"SUNAMPE",'Planificación 2026-1'!W:W,C509,'Planificación 2026-1'!H:H,"T2"))&gt;0,"P37"," ")</f>
        <v xml:space="preserve"> </v>
      </c>
      <c r="BF509" s="108" t="str">
        <f>IF(SUM(COUNTIFS('Planificación 2026-1'!F:F,"SUNAMPE",'Planificación 2026-1'!W:W,C509,'Planificación 2026-1'!H:H,"AE"))&gt;0,"P38"," ")</f>
        <v xml:space="preserve"> </v>
      </c>
      <c r="BG509" s="108" t="str">
        <f>IF(SUM(COUNTIFS('Planificación 2026-1'!F:F,"SUNAMPE",'Planificación 2026-1'!W:W,C509,'Planificación 2026-1'!H:H,"T4"))&gt;0,"P55"," ")</f>
        <v xml:space="preserve"> </v>
      </c>
      <c r="BH509" s="108" t="str">
        <f>IF(SUM(COUNTIFS('Planificación 2026-1'!F:F,"HUAURA",'Planificación 2026-1'!W:W,C509,'Planificación 2026-1'!H:H,"AF"))&gt;0," P01"," ")</f>
        <v xml:space="preserve"> </v>
      </c>
      <c r="BI509" s="108" t="str">
        <f>IF(SUM(COUNTIFS('Planificación 2026-1'!F:F,"HUAURA",'Planificación 2026-1'!W:W,C509,'Planificación 2026-1'!H:H,"EN"))&gt;0,"P02"," ")</f>
        <v xml:space="preserve"> </v>
      </c>
      <c r="BJ509" s="108" t="str">
        <f>IF(SUM(COUNTIFS('Planificación 2026-1'!F:F,"HUAURA",'Planificación 2026-1'!W:W,C509,'Planificación 2026-1'!H:H,"IS"))&gt;0,"P03"," ")</f>
        <v xml:space="preserve"> </v>
      </c>
      <c r="BK509" s="108" t="str">
        <f>IF(SUM(COUNTIFS('Planificación 2026-1'!F:F,"HUAURA",'Planificación 2026-1'!W:W,C509,'Planificación 2026-1'!H:H,"PS"))&gt;0,"P04"," ")</f>
        <v xml:space="preserve"> </v>
      </c>
      <c r="BL509" s="108"/>
      <c r="BM509" s="108" t="str">
        <f>IF(SUM(COUNTIFS('Planificación 2026-1'!F:F,"HUAURA",'Planificación 2026-1'!W:W,C509,'Planificación 2026-1'!H:H,"IN"))&gt;0,"P06"," ")</f>
        <v xml:space="preserve"> </v>
      </c>
      <c r="BN509" s="108" t="str">
        <f>IF(SUM(COUNTIFS('Planificación 2026-1'!F:F,"HUAURA",'Planificación 2026-1'!W:W,C509,'Planificación 2026-1'!H:H,"CA"))&gt;0,"P07"," ")</f>
        <v xml:space="preserve"> </v>
      </c>
      <c r="BO509" s="108" t="str">
        <f>IF(SUM(COUNTIFS('Planificación 2026-1'!F:F,"HUAURA",'Planificación 2026-1'!W:W,C509,'Planificación 2026-1'!H:H,"DE"))&gt;0,"P08"," ")</f>
        <v xml:space="preserve"> </v>
      </c>
      <c r="BP509" s="108" t="str">
        <f>IF(SUM(COUNTIFS('Planificación 2026-1'!F:F,"HUAURA",'Planificación 2026-1'!W:W,C509,'Planificación 2026-1'!H:H,"OB"))&gt;0,"P09"," ")</f>
        <v xml:space="preserve"> </v>
      </c>
      <c r="BQ509" s="108" t="str">
        <f>IF(SUM(COUNTIFS('Planificación 2026-1'!F:F,"HUAURA",'Planificación 2026-1'!W:W,C509,'Planificación 2026-1'!H:H,"MH"))&gt;0,"P31"," ")</f>
        <v xml:space="preserve"> </v>
      </c>
      <c r="BR509" s="108" t="str">
        <f>IF(SUM(COUNTIFS('Planificación 2026-1'!F:F,"HUAURA",'Planificación 2026-1'!W:W,C509,'Planificación 2026-1'!H:H,"IC"))&gt;0,"P32"," ")</f>
        <v xml:space="preserve"> </v>
      </c>
      <c r="BS509" s="108" t="str">
        <f>IF(SUM(COUNTIFS('Planificación 2026-1'!F:F,"HUAURA",'Planificación 2026-1'!W:W,C509,'Planificación 2026-1'!H:H,"AR"))&gt;0,"P34"," ")</f>
        <v xml:space="preserve"> </v>
      </c>
      <c r="BT509" s="108" t="str">
        <f>IF(SUM(COUNTIFS('Planificación 2026-1'!F:F,"HUAURA",'Planificación 2026-1'!W:W,C509,'Planificación 2026-1'!H:H,"T1"))&gt;0,"P35"," ")</f>
        <v xml:space="preserve"> </v>
      </c>
      <c r="BU509" s="108" t="str">
        <f>IF(SUM(COUNTIFS('Planificación 2026-1'!F:F,"HUAURA",'Planificación 2026-1'!W:W,C509,'Planificación 2026-1'!H:H,"T3"))&gt;0,"P36"," ")</f>
        <v xml:space="preserve"> </v>
      </c>
      <c r="BV509" s="108" t="str">
        <f>IF(SUM(COUNTIFS('Planificación 2026-1'!F:F,"HUAURA",'Planificación 2026-1'!W:W,C509,'Planificación 2026-1'!H:H,"T2"))&gt;0,"P37"," ")</f>
        <v xml:space="preserve"> </v>
      </c>
      <c r="BW509" s="108" t="str">
        <f>IF(SUM(COUNTIFS('Planificación 2026-1'!F:F,"HUAURA",'Planificación 2026-1'!W:W,C509,'Planificación 2026-1'!H:H,"AE"))&gt;0,"P38"," ")</f>
        <v xml:space="preserve"> </v>
      </c>
      <c r="BX509" s="108" t="str">
        <f>IF(SUM(COUNTIFS('Planificación 2026-1'!F:F,"HUAURA",'Planificación 2026-1'!W:W,C509,'Planificación 2026-1'!H:H,"T4"))&gt;0,"P55"," ")</f>
        <v xml:space="preserve"> </v>
      </c>
      <c r="BY509" s="109">
        <f>SUMIFS('Planificación 2026-1'!R:R,'Planificación 2026-1'!W:W,C509,'Planificación 2026-1'!H:H,"AF",'Planificación 2026-1'!I:I,"&gt;2")</f>
        <v>0</v>
      </c>
      <c r="BZ509" s="109">
        <f>SUMIFS('Planificación 2026-1'!R:R,'Planificación 2026-1'!W:W,C509,'Planificación 2026-1'!H:H,"EN",'Planificación 2026-1'!I:I,"&gt;2")</f>
        <v>0</v>
      </c>
      <c r="CA509" s="109">
        <f>SUMIFS('Planificación 2026-1'!R:R,'Planificación 2026-1'!W:W,C509,'Planificación 2026-1'!H:H,"IS",'Planificación 2026-1'!I:I,"&gt;2")</f>
        <v>0</v>
      </c>
      <c r="CB509" s="109">
        <f>SUMIFS('Planificación 2026-1'!R:R,'Planificación 2026-1'!W:W,C509,'Planificación 2026-1'!H:H,"PS",'Planificación 2026-1'!I:I,"&gt;2")</f>
        <v>0</v>
      </c>
      <c r="CC509" s="109">
        <f>SUMIFS('Planificación 2026-1'!R:R,'Planificación 2026-1'!W:W,C509,'Planificación 2026-1'!H:H,"IN",'Planificación 2026-1'!I:I,"&gt;2")</f>
        <v>0</v>
      </c>
      <c r="CD509" s="109">
        <f>SUMIFS('Planificación 2026-1'!R:R,'Planificación 2026-1'!W:W,C509,'Planificación 2026-1'!H:H,"CA",'Planificación 2026-1'!I:I,"&gt;2")</f>
        <v>0</v>
      </c>
      <c r="CE509" s="109">
        <f>SUMIFS('Planificación 2026-1'!R:R,'Planificación 2026-1'!W:W,C509,'Planificación 2026-1'!H:H,"DE",'Planificación 2026-1'!I:I,"&gt;2")</f>
        <v>0</v>
      </c>
      <c r="CF509" s="109">
        <f>SUMIFS('Planificación 2026-1'!R:R,'Planificación 2026-1'!W:W,C509,'Planificación 2026-1'!H:H,"OB",'Planificación 2026-1'!I:I,"&gt;2")</f>
        <v>0</v>
      </c>
      <c r="CG509" s="109">
        <f>SUMIFS('Planificación 2026-1'!R:R,'Planificación 2026-1'!W:W,C509,'Planificación 2026-1'!H:H,"MH",'Planificación 2026-1'!I:I,"&gt;2")</f>
        <v>0</v>
      </c>
      <c r="CH509" s="109">
        <f>SUMIFS('Planificación 2026-1'!R:R,'Planificación 2026-1'!W:W,C509,'Planificación 2026-1'!H:H,"IC",'Planificación 2026-1'!I:I,"&gt;2")</f>
        <v>0</v>
      </c>
      <c r="CI509" s="109">
        <f>SUMIFS('Planificación 2026-1'!R:R,'Planificación 2026-1'!W:W,C509,'Planificación 2026-1'!H:H,"AR",'Planificación 2026-1'!I:I,"&gt;2")</f>
        <v>0</v>
      </c>
      <c r="CJ509" s="109">
        <f>SUMIFS('Planificación 2026-1'!R:R,'Planificación 2026-1'!W:W,C509,'Planificación 2026-1'!H:H,"T1",'Planificación 2026-1'!I:I,"&gt;2")</f>
        <v>0</v>
      </c>
      <c r="CK509" s="109">
        <f>SUMIFS('Planificación 2026-1'!R:R,'Planificación 2026-1'!W:W,C509,'Planificación 2026-1'!H:H,"T3",'Planificación 2026-1'!I:I,"&gt;2")</f>
        <v>0</v>
      </c>
      <c r="CL509" s="109">
        <f>SUMIFS('Planificación 2026-1'!R:R,'Planificación 2026-1'!W:W,C509,'Planificación 2026-1'!H:H,"T2",'Planificación 2026-1'!I:I,"&gt;2")</f>
        <v>0</v>
      </c>
      <c r="CM509" s="109">
        <f>SUMIFS('Planificación 2026-1'!R:R,'Planificación 2026-1'!W:W,C509,'Planificación 2026-1'!H:H,"AE",'Planificación 2026-1'!I:I,"&gt;2")</f>
        <v>0</v>
      </c>
      <c r="CN509" s="109">
        <f>SUMIFS('Planificación 2026-1'!R:R,'Planificación 2026-1'!W:W,C509,'Planificación 2026-1'!H:H,"T4",'Planificación 2026-1'!I:I,"&gt;2")</f>
        <v>0</v>
      </c>
      <c r="CO509" s="109">
        <f>SUMIFS('Planificación 2026-1'!R:R,'Planificación 2026-1'!W:W,C509,'Planificación 2026-1'!H:H,"AF",'Planificación 2026-1'!I:I,"&lt;3")</f>
        <v>0</v>
      </c>
      <c r="CP509" s="109">
        <f>SUMIFS('Planificación 2026-1'!R:R,'Planificación 2026-1'!W:W,C509,'Planificación 2026-1'!H:H,"EN",'Planificación 2026-1'!I:I,"&lt;3")</f>
        <v>0</v>
      </c>
      <c r="CQ509" s="109">
        <f>SUMIFS('Planificación 2026-1'!R:R,'Planificación 2026-1'!W:W,C509,'Planificación 2026-1'!H:H,"IS",'Planificación 2026-1'!I:I,"&lt;3")</f>
        <v>0</v>
      </c>
      <c r="CR509" s="109">
        <f>SUMIFS('Planificación 2026-1'!R:R,'Planificación 2026-1'!W:W,C509,'Planificación 2026-1'!H:H,"PS",'Planificación 2026-1'!I:I,"&lt;3")</f>
        <v>0</v>
      </c>
      <c r="CS509" s="109">
        <f>SUMIFS('Planificación 2026-1'!R:R,'Planificación 2026-1'!W:W,C509,'Planificación 2026-1'!H:H,"IN",'Planificación 2026-1'!I:I,"&lt;3")</f>
        <v>0</v>
      </c>
      <c r="CT509" s="109">
        <f>SUMIFS('Planificación 2026-1'!R:R,'Planificación 2026-1'!W:W,C509,'Planificación 2026-1'!H:H,"CA",'Planificación 2026-1'!I:I,"&lt;3")</f>
        <v>0</v>
      </c>
      <c r="CU509" s="109">
        <f>SUMIFS('Planificación 2026-1'!R:R,'Planificación 2026-1'!W:W,C509,'Planificación 2026-1'!H:H,"DE",'Planificación 2026-1'!I:I,"&lt;3")</f>
        <v>0</v>
      </c>
      <c r="CV509" s="109">
        <f>SUMIFS('Planificación 2026-1'!R:R,'Planificación 2026-1'!W:W,C509,'Planificación 2026-1'!H:H,"OB",'Planificación 2026-1'!I:I,"&lt;3")</f>
        <v>0</v>
      </c>
      <c r="CW509" s="109">
        <f>SUMIFS('Planificación 2026-1'!R:R,'Planificación 2026-1'!W:W,C509,'Planificación 2026-1'!H:H,"MH",'Planificación 2026-1'!I:I,"&lt;3")</f>
        <v>0</v>
      </c>
      <c r="CX509" s="109">
        <f>SUMIFS('Planificación 2026-1'!R:R,'Planificación 2026-1'!W:W,C509,'Planificación 2026-1'!H:H,"IC",'Planificación 2026-1'!I:I,"&lt;3")</f>
        <v>0</v>
      </c>
      <c r="CY509" s="109">
        <f>SUMIFS('Planificación 2026-1'!R:R,'Planificación 2026-1'!W:W,C509,'Planificación 2026-1'!H:H,"AR",'Planificación 2026-1'!I:I,"&lt;3")</f>
        <v>0</v>
      </c>
      <c r="CZ509" s="109">
        <f>SUMIFS('Planificación 2026-1'!R:R,'Planificación 2026-1'!W:W,C509,'Planificación 2026-1'!H:H,"T1",'Planificación 2026-1'!I:I,"&lt;3")</f>
        <v>0</v>
      </c>
      <c r="DA509" s="109">
        <f>SUMIFS('Planificación 2026-1'!R:R,'Planificación 2026-1'!W:W,C509,'Planificación 2026-1'!H:H,"T3",'Planificación 2026-1'!I:I,"&lt;3")</f>
        <v>0</v>
      </c>
      <c r="DB509" s="109">
        <f>SUMIFS('Planificación 2026-1'!R:R,'Planificación 2026-1'!W:W,C509,'Planificación 2026-1'!H:H,"T2",'Planificación 2026-1'!I:I,"&lt;3")</f>
        <v>0</v>
      </c>
      <c r="DC509" s="109">
        <f>SUMIFS('Planificación 2026-1'!R:R,'Planificación 2026-1'!W:W,C509,'Planificación 2026-1'!H:H,"AE",'Planificación 2026-1'!I:I,"&lt;3")</f>
        <v>0</v>
      </c>
      <c r="DD509" s="109">
        <f>SUMIFS('Planificación 2026-1'!R:R,'Planificación 2026-1'!W:W,C509,'Planificación 2026-1'!H:H,"T4",'Planificación 2026-1'!I:I,"&lt;3")</f>
        <v>0</v>
      </c>
      <c r="DE509" s="108" t="str">
        <f t="shared" ref="DE509" si="102">TRIM(CONCATENATE(I509,J509,K509,L509,M509,N509,O509,P509,Q509,R509,S509,T509,U509,V509,W509,X509,Y509))</f>
        <v/>
      </c>
      <c r="DF509" s="41">
        <f>IF(C509="","",SUMIFS('Planificación 2026-1'!R:R,'Planificación 2026-1'!W:W,C509,'Planificación 2026-1'!F:F,"PRINCIPAL",'Planificación 2026-1'!X:X,"VIRTUAL"))</f>
        <v>0</v>
      </c>
      <c r="DG509" s="41">
        <f>IF(C509="","",SUMIFS('Planificación 2026-1'!R:R,'Planificación 2026-1'!W:W,C509,'Planificación 2026-1'!F:F,"PRINCIPAL",'Planificación 2026-1'!X:X,"PRESENCIAL"))</f>
        <v>0</v>
      </c>
      <c r="DH509" s="41">
        <f>IF(C509="","",SUMIFS('Planificación 2026-1'!R:R,'Planificación 2026-1'!W:W,C509,'Planificación 2026-1'!F:F,"PRINCIPAL",'Planificación 2026-1'!X:X,"HIBRIDO PRESENCIAL"))</f>
        <v>0</v>
      </c>
      <c r="DI509" s="108" t="str">
        <f t="shared" ref="DI509" si="103">TRIM(CONCATENATE(Z509,AA509,AB509,AC509,AD509,AE509,AF509,AG509,AH509,AI509,AJ509,AK509,AL509,AM509,AN509,AO509,AP509))</f>
        <v/>
      </c>
      <c r="DJ509" s="108">
        <f>IF(C509="","",SUMIFS('Planificación 2026-1'!R:R,'Planificación 2026-1'!W:W,C509,'Planificación 2026-1'!F:F,"FILIAL",'Planificación 2026-1'!X:X,"VIRTUAL"))</f>
        <v>0</v>
      </c>
      <c r="DK509" s="110">
        <f>IF(C509="","",SUMIFS('Planificación 2026-1'!R:R,'Planificación 2026-1'!W:W,C509,'Planificación 2026-1'!F:F,"FILIAL",'Planificación 2026-1'!X:X,"PRESENCIAL"))</f>
        <v>0</v>
      </c>
      <c r="DL509" s="61">
        <f>IF(C509="","",SUMIFS('Planificación 2026-1'!R:R,'Planificación 2026-1'!W:W,C509,'Planificación 2026-1'!F:F,"FILIAL",'Planificación 2026-1'!X:X,"HIBRIDO PRESENCIAL"))</f>
        <v>0</v>
      </c>
      <c r="DM509" s="111" t="str">
        <f t="shared" ref="DM509" si="104">TRIM(CONCATENATE(AQ509,AR509,AS509,AT509,AU509,AV509,AW509,AX509,AY509,AZ509,BA509,BB509,BC509,BD509,BE509,BF509,BG509))</f>
        <v/>
      </c>
      <c r="DN509" s="108">
        <f>IF(C509="","",SUMIFS('Planificación 2026-1'!R:R,'Planificación 2026-1'!W:W,C509,'Planificación 2026-1'!F:F,"SUNAMPE",'Planificación 2026-1'!X:X,"VIRTUAL"))</f>
        <v>0</v>
      </c>
      <c r="DO509" s="61">
        <f>IF(C509="","",SUMIFS('Planificación 2026-1'!R:R,'Planificación 2026-1'!W:W,C509,'Planificación 2026-1'!F:F,"SUNAMPE",'Planificación 2026-1'!X:X,"PRESENCIAL"))</f>
        <v>0</v>
      </c>
      <c r="DP509" s="111" t="str">
        <f t="shared" ref="DP509" si="105">TRIM(CONCATENATE(BH509,BI509,BJ509,BK509,BL509,BM509,BN509,BO509,BP509,BQ509,BR509,BS509,BT509,BU509,BV509,BW509,BX509))</f>
        <v/>
      </c>
      <c r="DQ509" s="108">
        <f>IF(C509="","",SUMIFS('Planificación 2026-1'!R:R,'Planificación 2026-1'!W:W,C509,'Planificación 2026-1'!F:F,"HUAURA",'Planificación 2026-1'!X:X,"VIRTUAL"))</f>
        <v>0</v>
      </c>
      <c r="DR509" s="61">
        <f>IF(C509="","",SUMIFS('Planificación 2026-1'!R:R,'Planificación 2026-1'!W:W,C509,'Planificación 2026-1'!F:F,"HUAURA",'Planificación 2026-1'!X:X,"PRESENCIAL"))</f>
        <v>0</v>
      </c>
      <c r="DS509" s="76">
        <f>SUMIFS('Planificación 2026-1'!R:R,'Planificación 2026-1'!W:W,C509,'Planificación 2026-1'!F:F,"PRINCIPAL",'Planificación 2026-1'!X:X,"VIRTUAL",'Planificación 2026-1'!I:I,"&gt;2")</f>
        <v>0</v>
      </c>
      <c r="DT509" s="76">
        <f>SUMIFS('Planificación 2026-1'!R:R,'Planificación 2026-1'!W:W,C509,'Planificación 2026-1'!F:F,"PRINCIPAL",'Planificación 2026-1'!X:X,"&lt;&gt;VIRTUAL",'Planificación 2026-1'!I:I,"&gt;2")</f>
        <v>0</v>
      </c>
      <c r="DU509" s="76">
        <f>SUMIFS('Planificación 2026-1'!R:R,'Planificación 2026-1'!W:W,C509,'Planificación 2026-1'!F:F,"SUNAMPE",'Planificación 2026-1'!X:X,"VIRTUAL",'Planificación 2026-1'!I:I,"&gt;2")</f>
        <v>0</v>
      </c>
      <c r="DV509" s="76">
        <f>SUMIFS('Planificación 2026-1'!R:R,'Planificación 2026-1'!W:W,C509,'Planificación 2026-1'!F:F,"SUNAMPE",'Planificación 2026-1'!X:X,"&lt;&gt;VIRTUAL",'Planificación 2026-1'!I:I,"&gt;2")</f>
        <v>0</v>
      </c>
      <c r="DW509" s="76">
        <f>SUMIFS('Planificación 2026-1'!R:R,'Planificación 2026-1'!W:W,C509,'Planificación 2026-1'!F:F,"FILIAL",'Planificación 2026-1'!X:X,"VIRTUAL",'Planificación 2026-1'!I:I,"&gt;2")</f>
        <v>0</v>
      </c>
      <c r="DX509" s="76">
        <f>SUMIFS('Planificación 2026-1'!R:R,'Planificación 2026-1'!W:W,C509,'Planificación 2026-1'!F:F,"FILIAL",'Planificación 2026-1'!X:X,"&lt;&gt;VIRTUAL",'Planificación 2026-1'!I:I,"&gt;2")</f>
        <v>0</v>
      </c>
      <c r="DY509" s="76">
        <f>SUMIFS('Planificación 2026-1'!R:R,'Planificación 2026-1'!W:W,C509,'Planificación 2026-1'!F:F,"PORUMA",'Planificación 2026-1'!X:X,"VIRTUAL",'Planificación 2026-1'!I:I,"&gt;2")</f>
        <v>0</v>
      </c>
      <c r="DZ509" s="76">
        <f>SUMIFS('Planificación 2026-1'!R:R,'Planificación 2026-1'!W:W,C509,'Planificación 2026-1'!F:F,"PORUMA",'Planificación 2026-1'!X:X,"&lt;&gt;VIRTUAL",'Planificación 2026-1'!I:I,"&gt;2")</f>
        <v>0</v>
      </c>
      <c r="EA509" s="76">
        <f>SUMIFS('Planificación 2026-1'!R:R,'Planificación 2026-1'!W:W,C509,'Planificación 2026-1'!F:F,"HUAURA",'Planificación 2026-1'!X:X,"VIRTUAL",'Planificación 2026-1'!I:I,"&gt;2")</f>
        <v>0</v>
      </c>
      <c r="EB509" s="76">
        <f>SUMIFS('Planificación 2026-1'!R:R,'Planificación 2026-1'!W:W,C509,'Planificación 2026-1'!F:F,"HUAURA",'Planificación 2026-1'!X:X,"&lt;&gt;VIRTUAL",'Planificación 2026-1'!I:I,"&gt;2")</f>
        <v>0</v>
      </c>
      <c r="EC509" s="76">
        <f>SUMIFS('Planificación 2026-1'!R:R,'Planificación 2026-1'!W:W,C509,'Planificación 2026-1'!F:F,"PRINCIPAL",'Planificación 2026-1'!X:X,"VIRTUAL",'Planificación 2026-1'!I:I,"&lt;3")</f>
        <v>0</v>
      </c>
      <c r="ED509" s="76">
        <f>SUMIFS('Planificación 2026-1'!R:R,'Planificación 2026-1'!W:W,C509,'Planificación 2026-1'!F:F,"PRINCIPAL",'Planificación 2026-1'!X:X,"&lt;&gt;VIRTUAL",'Planificación 2026-1'!I:I,"&lt;3")</f>
        <v>0</v>
      </c>
      <c r="EE509" s="76">
        <f>SUMIFS('Planificación 2026-1'!R:R,'Planificación 2026-1'!W:W,C509,'Planificación 2026-1'!F:F,"SUNAMPE",'Planificación 2026-1'!X:X,"VIRTUAL",'Planificación 2026-1'!I:I,"&lt;3")</f>
        <v>0</v>
      </c>
      <c r="EF509" s="76">
        <f>SUMIFS('Planificación 2026-1'!R:R,'Planificación 2026-1'!W:W,C509,'Planificación 2026-1'!F:F,"SUNAMPE",'Planificación 2026-1'!X:X,"&lt;&gt;VIRTUAL",'Planificación 2026-1'!I:I,"&lt;3")</f>
        <v>0</v>
      </c>
      <c r="EG509" s="76">
        <f>SUMIFS('Planificación 2026-1'!R:R,'Planificación 2026-1'!W:W,C509,'Planificación 2026-1'!F:F,"FILIAL",'Planificación 2026-1'!X:X,"VIRTUAL",'Planificación 2026-1'!I:I,"&lt;3")</f>
        <v>0</v>
      </c>
      <c r="EH509" s="76">
        <f>SUMIFS('Planificación 2026-1'!R:R,'Planificación 2026-1'!W:W,C509,'Planificación 2026-1'!F:F,"FILIAL",'Planificación 2026-1'!X:X,"&lt;&gt;VIRTUAL",'Planificación 2026-1'!I:I,"&lt;3")</f>
        <v>0</v>
      </c>
      <c r="EI509" s="76">
        <f>SUMIFS('Planificación 2026-1'!R:R,'Planificación 2026-1'!W:W,C509,'Planificación 2026-1'!F:F,"PORUMA",'Planificación 2026-1'!X:X,"VIRTUAL",'Planificación 2026-1'!I:I,"&lt;3")</f>
        <v>0</v>
      </c>
      <c r="EJ509" s="76">
        <f>SUMIFS('Planificación 2026-1'!R:R,'Planificación 2026-1'!W:W,C509,'Planificación 2026-1'!F:F,"PORUMA",'Planificación 2026-1'!X:X,"&lt;&gt;VIRTUAL",'Planificación 2026-1'!I:I,"&lt;3")</f>
        <v>0</v>
      </c>
      <c r="EK509" s="76">
        <f>SUMIFS('Planificación 2026-1'!R:R,'Planificación 2026-1'!W:W,C509,'Planificación 2026-1'!F:F,"HUAURA",'Planificación 2026-1'!X:X,"VIRTUAL",'Planificación 2026-1'!I:I,"&lt;3")</f>
        <v>0</v>
      </c>
      <c r="EL509" s="76">
        <f>SUMIFS('Planificación 2026-1'!R:R,'Planificación 2026-1'!W:W,C509,'Planificación 2026-1'!F:F,"HUAURA",'Planificación 2026-1'!X:X,"&lt;&gt;VIRTUAL",'Planificación 2026-1'!I:I,"&lt;3")</f>
        <v>0</v>
      </c>
      <c r="EM509" s="76"/>
      <c r="EN509" s="76">
        <f t="shared" si="68"/>
        <v>0</v>
      </c>
      <c r="EO509" s="76">
        <f t="shared" si="69"/>
        <v>0</v>
      </c>
      <c r="EP509" s="76" t="b">
        <f t="shared" si="70"/>
        <v>1</v>
      </c>
      <c r="EQ509" s="76" t="str">
        <f t="shared" si="71"/>
        <v/>
      </c>
      <c r="ER509" s="76" t="str">
        <f t="shared" ref="ER509" si="106">IF(EN509=0,"PRESENCIAL",IF(EO509=0,"VIRTUAL",IF(EN509&gt;EO509,"MAS VIRTUAL",IF(EO509&gt;EN509,"MAS PRESENCIAL","AMBOS"))))</f>
        <v>PRESENCIAL</v>
      </c>
    </row>
    <row r="510" spans="1:148" hidden="1">
      <c r="B510" s="119">
        <v>507</v>
      </c>
      <c r="C510" s="76" t="s">
        <v>687</v>
      </c>
      <c r="D510" s="112">
        <f>SUMIF('Planificación 2026-1'!W:W,C510,'Planificación 2026-1'!R:R)</f>
        <v>14</v>
      </c>
      <c r="E510" s="114" t="s">
        <v>170</v>
      </c>
      <c r="F510" s="115" t="s">
        <v>682</v>
      </c>
      <c r="G510" s="115" t="s">
        <v>153</v>
      </c>
      <c r="H510" s="115" t="s">
        <v>147</v>
      </c>
      <c r="I510" s="107" t="str">
        <f>IF(SUM(COUNTIFS('Planificación 2026-1'!F:F,"PRINCIPAL",'Planificación 2026-1'!W:W,C510,'Planificación 2026-1'!H:H,"AF"))&gt;0,"P01"," ")</f>
        <v xml:space="preserve"> </v>
      </c>
      <c r="J510" s="108" t="str">
        <f>IF(SUM(COUNTIFS('Planificación 2026-1'!F:F,"PRINCIPAL",'Planificación 2026-1'!W:W,C510,'Planificación 2026-1'!H:H,"EN"))&gt;0,"P02"," ")</f>
        <v xml:space="preserve"> </v>
      </c>
      <c r="K510" s="108" t="str">
        <f>IF(SUM(COUNTIFS('Planificación 2026-1'!F:F,"PRINCIPAL",'Planificación 2026-1'!W:W,C510,'Planificación 2026-1'!H:H,"IS"))&gt;0,"P03"," ")</f>
        <v xml:space="preserve"> </v>
      </c>
      <c r="L510" s="108" t="str">
        <f>IF(SUM(COUNTIFS('Planificación 2026-1'!F:F,"PRINCIPAL",'Planificación 2026-1'!W:W,C510,'Planificación 2026-1'!H:H,"PS"))&gt;0,"P04"," ")</f>
        <v xml:space="preserve"> </v>
      </c>
      <c r="M510" s="108"/>
      <c r="N510" s="108" t="str">
        <f>IF(SUM(COUNTIFS('Planificación 2026-1'!F:F,"PRINCIPAL",'Planificación 2026-1'!W:W,C510,'Planificación 2026-1'!H:H,"IN"))&gt;0,"P06"," ")</f>
        <v xml:space="preserve"> </v>
      </c>
      <c r="O510" s="108" t="str">
        <f>IF(SUM(COUNTIFS('Planificación 2026-1'!F:F,"PRINCIPAL",'Planificación 2026-1'!W:W,C510,'Planificación 2026-1'!H:H,"CA"))&gt;0,"P07"," ")</f>
        <v xml:space="preserve"> </v>
      </c>
      <c r="P510" s="108" t="str">
        <f>IF(SUM(COUNTIFS('Planificación 2026-1'!F:F,"PRINCIPAL",'Planificación 2026-1'!W:W,C510,'Planificación 2026-1'!H:H,"DE"))&gt;0,"P08"," ")</f>
        <v xml:space="preserve"> </v>
      </c>
      <c r="Q510" s="108" t="str">
        <f>IF(SUM(COUNTIFS('Planificación 2026-1'!F:F,"PRINCIPAL",'Planificación 2026-1'!W:W,C510,'Planificación 2026-1'!H:H,"OB"))&gt;0,"P09"," ")</f>
        <v xml:space="preserve"> </v>
      </c>
      <c r="R510" s="108" t="str">
        <f>IF(SUM(COUNTIFS('Planificación 2026-1'!F:F,"PRINCIPAL",'Planificación 2026-1'!W:W,C510,'Planificación 2026-1'!H:H,"MH"))&gt;0,"P31"," ")</f>
        <v xml:space="preserve"> </v>
      </c>
      <c r="S510" s="108" t="str">
        <f>IF(SUM(COUNTIFS('Planificación 2026-1'!F:F,"PRINCIPAL",'Planificación 2026-1'!W:W,C510,'Planificación 2026-1'!H:H,"IC"))&gt;0,"P32"," ")</f>
        <v xml:space="preserve"> </v>
      </c>
      <c r="T510" s="108" t="str">
        <f>IF(SUM(COUNTIFS('Planificación 2026-1'!F:F,"PRINCIPAL",'Planificación 2026-1'!W:W,C510,'Planificación 2026-1'!H:H,"AR"))&gt;0,"P34"," ")</f>
        <v>P34</v>
      </c>
      <c r="U510" s="108" t="str">
        <f>IF(SUM(COUNTIFS('Planificación 2026-1'!F:F,"PRINCIPAL",'Planificación 2026-1'!W:W,C510,'Planificación 2026-1'!H:H,"T1"))&gt;0,"P35"," ")</f>
        <v xml:space="preserve"> </v>
      </c>
      <c r="V510" s="108" t="str">
        <f>IF(SUM(COUNTIFS('Planificación 2026-1'!F:F,"PRINCIPAL",'Planificación 2026-1'!W:W,C510,'Planificación 2026-1'!H:H,"T3"))&gt;0,"P36"," ")</f>
        <v xml:space="preserve"> </v>
      </c>
      <c r="W510" s="108" t="str">
        <f>IF(SUM(COUNTIFS('Planificación 2026-1'!F:F,"PRINCIPAL",'Planificación 2026-1'!W:W,C510,'Planificación 2026-1'!H:H,"T2"))&gt;0,"P37"," ")</f>
        <v xml:space="preserve"> </v>
      </c>
      <c r="X510" s="108" t="str">
        <f>IF(SUM(COUNTIFS('Planificación 2026-1'!F:F,"PRINCIPAL",'Planificación 2026-1'!W:W,C510,'Planificación 2026-1'!H:H,"AE"))&gt;0,"P38"," ")</f>
        <v xml:space="preserve"> </v>
      </c>
      <c r="Y510" s="108" t="str">
        <f>IF(SUM(COUNTIFS('Planificación 2026-1'!F:F,"PRINCIPAL",'Planificación 2026-1'!W:W,C510,'Planificación 2026-1'!H:H,"T4"))&gt;0,"P55"," ")</f>
        <v xml:space="preserve"> </v>
      </c>
      <c r="Z510" s="108" t="str">
        <f>IF(SUM(COUNTIFS('Planificación 2026-1'!F:F,"FILIAL",'Planificación 2026-1'!W:W,C510,'Planificación 2026-1'!H:H,"AF"))&gt;0," P01"," ")</f>
        <v xml:space="preserve"> </v>
      </c>
      <c r="AA510" s="108" t="str">
        <f>IF(SUM(COUNTIFS('Planificación 2026-1'!F:F,"FILIAL",'Planificación 2026-1'!W:W,C510,'Planificación 2026-1'!H:H,"EN"))&gt;0,"P02"," ")</f>
        <v xml:space="preserve"> </v>
      </c>
      <c r="AB510" s="108" t="str">
        <f>IF(SUM(COUNTIFS('Planificación 2026-1'!F:F,"FILIAL",'Planificación 2026-1'!W:W,C510,'Planificación 2026-1'!H:H,"IS"))&gt;0,"P03"," ")</f>
        <v xml:space="preserve"> </v>
      </c>
      <c r="AC510" s="108" t="str">
        <f>IF(SUM(COUNTIFS('Planificación 2026-1'!F:F,"FILIAL",'Planificación 2026-1'!W:W,C510,'Planificación 2026-1'!H:H,"PS"))&gt;0,"P04"," ")</f>
        <v xml:space="preserve"> </v>
      </c>
      <c r="AD510" s="108"/>
      <c r="AE510" s="108" t="str">
        <f>IF(SUM(COUNTIFS('Planificación 2026-1'!F:F,"FILIAL",'Planificación 2026-1'!W:W,C510,'Planificación 2026-1'!H:H,"IN"))&gt;0,"P06"," ")</f>
        <v xml:space="preserve"> </v>
      </c>
      <c r="AF510" s="108" t="str">
        <f>IF(SUM(COUNTIFS('Planificación 2026-1'!F:F,"FILIAL",'Planificación 2026-1'!W:W,C510,'Planificación 2026-1'!H:H,"CA"))&gt;0,"P07"," ")</f>
        <v xml:space="preserve"> </v>
      </c>
      <c r="AG510" s="108" t="str">
        <f>IF(SUM(COUNTIFS('Planificación 2026-1'!F:F,"FILIAL",'Planificación 2026-1'!W:W,C510,'Planificación 2026-1'!H:H,"DE"))&gt;0,"P08"," ")</f>
        <v xml:space="preserve"> </v>
      </c>
      <c r="AH510" s="108" t="str">
        <f>IF(SUM(COUNTIFS('Planificación 2026-1'!F:F,"FILIAL",'Planificación 2026-1'!W:W,C510,'Planificación 2026-1'!H:H,"OB"))&gt;0,"P09"," ")</f>
        <v xml:space="preserve"> </v>
      </c>
      <c r="AI510" s="108" t="str">
        <f>IF(SUM(COUNTIFS('Planificación 2026-1'!F:F,"FILIAL",'Planificación 2026-1'!W:W,C510,'Planificación 2026-1'!H:H,"MH"))&gt;0,"P31"," ")</f>
        <v xml:space="preserve"> </v>
      </c>
      <c r="AJ510" s="108" t="str">
        <f>IF(SUM(COUNTIFS('Planificación 2026-1'!F:F,"FILIAL",'Planificación 2026-1'!W:W,C510,'Planificación 2026-1'!H:H,"IC"))&gt;0,"P32"," ")</f>
        <v xml:space="preserve"> </v>
      </c>
      <c r="AK510" s="108" t="str">
        <f>IF(SUM(COUNTIFS('Planificación 2026-1'!F:F,"FILIAL",'Planificación 2026-1'!W:W,C510,'Planificación 2026-1'!H:H,"AR"))&gt;0,"P34"," ")</f>
        <v xml:space="preserve"> </v>
      </c>
      <c r="AL510" s="108" t="str">
        <f>IF(SUM(COUNTIFS('Planificación 2026-1'!F:F,"FILIAL",'Planificación 2026-1'!W:W,C510,'Planificación 2026-1'!H:H,"T1"))&gt;0,"P35"," ")</f>
        <v xml:space="preserve"> </v>
      </c>
      <c r="AM510" s="108" t="str">
        <f>IF(SUM(COUNTIFS('Planificación 2026-1'!F:F,"FILIAL",'Planificación 2026-1'!W:W,C510,'Planificación 2026-1'!H:H,"T3"))&gt;0,"P36"," ")</f>
        <v xml:space="preserve"> </v>
      </c>
      <c r="AN510" s="108" t="str">
        <f>IF(SUM(COUNTIFS('Planificación 2026-1'!F:F,"FILIAL",'Planificación 2026-1'!W:W,C510,'Planificación 2026-1'!H:H,"T2"))&gt;0,"P37"," ")</f>
        <v xml:space="preserve"> </v>
      </c>
      <c r="AO510" s="108" t="str">
        <f>IF(SUM(COUNTIFS('Planificación 2026-1'!F:F,"FILIAL",'Planificación 2026-1'!W:W,C510,'Planificación 2026-1'!H:H,"AE"))&gt;0,"P38"," ")</f>
        <v xml:space="preserve"> </v>
      </c>
      <c r="AP510" s="108" t="str">
        <f>IF(SUM(COUNTIFS('Planificación 2026-1'!F:F,"FILIAL",'Planificación 2026-1'!W:W,C510,'Planificación 2026-1'!H:H,"T4"))&gt;0,"P55"," ")</f>
        <v xml:space="preserve"> </v>
      </c>
      <c r="AQ510" s="108" t="str">
        <f>IF(SUM(COUNTIFS('Planificación 2026-1'!F:F,"SUNAMPE",'Planificación 2026-1'!W:W,C510,'Planificación 2026-1'!H:H,"AF"))&gt;0," P01"," ")</f>
        <v xml:space="preserve"> </v>
      </c>
      <c r="AR510" s="108" t="str">
        <f>IF(SUM(COUNTIFS('Planificación 2026-1'!F:F,"SUNAMPE",'Planificación 2026-1'!W:W,C510,'Planificación 2026-1'!H:H,"EN"))&gt;0,"P02"," ")</f>
        <v xml:space="preserve"> </v>
      </c>
      <c r="AS510" s="108" t="str">
        <f>IF(SUM(COUNTIFS('Planificación 2026-1'!F:F,"SUNAMPE",'Planificación 2026-1'!W:W,C510,'Planificación 2026-1'!H:H,"IS"))&gt;0,"P03"," ")</f>
        <v xml:space="preserve"> </v>
      </c>
      <c r="AT510" s="108" t="str">
        <f>IF(SUM(COUNTIFS('Planificación 2026-1'!F:F,"SUNAMPE",'Planificación 2026-1'!W:W,C510,'Planificación 2026-1'!H:H,"PS"))&gt;0,"P04"," ")</f>
        <v xml:space="preserve"> </v>
      </c>
      <c r="AU510" s="108"/>
      <c r="AV510" s="108" t="str">
        <f>IF(SUM(COUNTIFS('Planificación 2026-1'!F:F,"SUNAMPE",'Planificación 2026-1'!W:W,C510,'Planificación 2026-1'!H:H,"IN"))&gt;0,"P06"," ")</f>
        <v xml:space="preserve"> </v>
      </c>
      <c r="AW510" s="108" t="str">
        <f>IF(SUM(COUNTIFS('Planificación 2026-1'!F:F,"SUNAMPE",'Planificación 2026-1'!W:W,C510,'Planificación 2026-1'!H:H,"CA"))&gt;0,"P07"," ")</f>
        <v xml:space="preserve"> </v>
      </c>
      <c r="AX510" s="108" t="str">
        <f>IF(SUM(COUNTIFS('Planificación 2026-1'!F:F,"SUNAMPE",'Planificación 2026-1'!W:W,C510,'Planificación 2026-1'!H:H,"DE"))&gt;0,"P08"," ")</f>
        <v xml:space="preserve"> </v>
      </c>
      <c r="AY510" s="108" t="str">
        <f>IF(SUM(COUNTIFS('Planificación 2026-1'!F:F,"SUNAMPE",'Planificación 2026-1'!W:W,C510,'Planificación 2026-1'!H:H,"OB"))&gt;0,"P09"," ")</f>
        <v xml:space="preserve"> </v>
      </c>
      <c r="AZ510" s="108" t="str">
        <f>IF(SUM(COUNTIFS('Planificación 2026-1'!F:F,"SUNAMPE",'Planificación 2026-1'!W:W,C510,'Planificación 2026-1'!H:H,"MH"))&gt;0,"P31"," ")</f>
        <v xml:space="preserve"> </v>
      </c>
      <c r="BA510" s="108" t="str">
        <f>IF(SUM(COUNTIFS('Planificación 2026-1'!F:F,"SUNAMPE",'Planificación 2026-1'!W:W,C510,'Planificación 2026-1'!H:H,"IC"))&gt;0,"P32"," ")</f>
        <v xml:space="preserve"> </v>
      </c>
      <c r="BB510" s="108" t="str">
        <f>IF(SUM(COUNTIFS('Planificación 2026-1'!F:F,"SUNAMPE",'Planificación 2026-1'!W:W,C510,'Planificación 2026-1'!H:H,"AR"))&gt;0,"P34"," ")</f>
        <v xml:space="preserve"> </v>
      </c>
      <c r="BC510" s="108" t="str">
        <f>IF(SUM(COUNTIFS('Planificación 2026-1'!F:F,"SUNAMPE",'Planificación 2026-1'!W:W,C510,'Planificación 2026-1'!H:H,"T1"))&gt;0,"P35"," ")</f>
        <v xml:space="preserve"> </v>
      </c>
      <c r="BD510" s="108" t="str">
        <f>IF(SUM(COUNTIFS('Planificación 2026-1'!F:F,"SUNAMPE",'Planificación 2026-1'!W:W,C510,'Planificación 2026-1'!H:H,"T3"))&gt;0,"P36"," ")</f>
        <v xml:space="preserve"> </v>
      </c>
      <c r="BE510" s="108" t="str">
        <f>IF(SUM(COUNTIFS('Planificación 2026-1'!F:F,"SUNAMPE",'Planificación 2026-1'!W:W,C510,'Planificación 2026-1'!H:H,"T2"))&gt;0,"P37"," ")</f>
        <v xml:space="preserve"> </v>
      </c>
      <c r="BF510" s="108" t="str">
        <f>IF(SUM(COUNTIFS('Planificación 2026-1'!F:F,"SUNAMPE",'Planificación 2026-1'!W:W,C510,'Planificación 2026-1'!H:H,"AE"))&gt;0,"P38"," ")</f>
        <v xml:space="preserve"> </v>
      </c>
      <c r="BG510" s="108" t="str">
        <f>IF(SUM(COUNTIFS('Planificación 2026-1'!F:F,"SUNAMPE",'Planificación 2026-1'!W:W,C510,'Planificación 2026-1'!H:H,"T4"))&gt;0,"P55"," ")</f>
        <v xml:space="preserve"> </v>
      </c>
      <c r="BH510" s="108" t="str">
        <f>IF(SUM(COUNTIFS('Planificación 2026-1'!F:F,"HUAURA",'Planificación 2026-1'!W:W,C510,'Planificación 2026-1'!H:H,"AF"))&gt;0," P01"," ")</f>
        <v xml:space="preserve"> </v>
      </c>
      <c r="BI510" s="108" t="str">
        <f>IF(SUM(COUNTIFS('Planificación 2026-1'!F:F,"HUAURA",'Planificación 2026-1'!W:W,C510,'Planificación 2026-1'!H:H,"EN"))&gt;0,"P02"," ")</f>
        <v xml:space="preserve"> </v>
      </c>
      <c r="BJ510" s="108" t="str">
        <f>IF(SUM(COUNTIFS('Planificación 2026-1'!F:F,"HUAURA",'Planificación 2026-1'!W:W,C510,'Planificación 2026-1'!H:H,"IS"))&gt;0,"P03"," ")</f>
        <v xml:space="preserve"> </v>
      </c>
      <c r="BK510" s="108" t="str">
        <f>IF(SUM(COUNTIFS('Planificación 2026-1'!F:F,"HUAURA",'Planificación 2026-1'!W:W,C510,'Planificación 2026-1'!H:H,"PS"))&gt;0,"P04"," ")</f>
        <v xml:space="preserve"> </v>
      </c>
      <c r="BL510" s="108"/>
      <c r="BM510" s="108" t="str">
        <f>IF(SUM(COUNTIFS('Planificación 2026-1'!F:F,"HUAURA",'Planificación 2026-1'!W:W,C510,'Planificación 2026-1'!H:H,"IN"))&gt;0,"P06"," ")</f>
        <v xml:space="preserve"> </v>
      </c>
      <c r="BN510" s="108" t="str">
        <f>IF(SUM(COUNTIFS('Planificación 2026-1'!F:F,"HUAURA",'Planificación 2026-1'!W:W,C510,'Planificación 2026-1'!H:H,"CA"))&gt;0,"P07"," ")</f>
        <v xml:space="preserve"> </v>
      </c>
      <c r="BO510" s="108" t="str">
        <f>IF(SUM(COUNTIFS('Planificación 2026-1'!F:F,"HUAURA",'Planificación 2026-1'!W:W,C510,'Planificación 2026-1'!H:H,"DE"))&gt;0,"P08"," ")</f>
        <v xml:space="preserve"> </v>
      </c>
      <c r="BP510" s="108" t="str">
        <f>IF(SUM(COUNTIFS('Planificación 2026-1'!F:F,"HUAURA",'Planificación 2026-1'!W:W,C510,'Planificación 2026-1'!H:H,"OB"))&gt;0,"P09"," ")</f>
        <v xml:space="preserve"> </v>
      </c>
      <c r="BQ510" s="108" t="str">
        <f>IF(SUM(COUNTIFS('Planificación 2026-1'!F:F,"HUAURA",'Planificación 2026-1'!W:W,C510,'Planificación 2026-1'!H:H,"MH"))&gt;0,"P31"," ")</f>
        <v xml:space="preserve"> </v>
      </c>
      <c r="BR510" s="108" t="str">
        <f>IF(SUM(COUNTIFS('Planificación 2026-1'!F:F,"HUAURA",'Planificación 2026-1'!W:W,C510,'Planificación 2026-1'!H:H,"IC"))&gt;0,"P32"," ")</f>
        <v xml:space="preserve"> </v>
      </c>
      <c r="BS510" s="108" t="str">
        <f>IF(SUM(COUNTIFS('Planificación 2026-1'!F:F,"HUAURA",'Planificación 2026-1'!W:W,C510,'Planificación 2026-1'!H:H,"AR"))&gt;0,"P34"," ")</f>
        <v xml:space="preserve"> </v>
      </c>
      <c r="BT510" s="108" t="str">
        <f>IF(SUM(COUNTIFS('Planificación 2026-1'!F:F,"HUAURA",'Planificación 2026-1'!W:W,C510,'Planificación 2026-1'!H:H,"T1"))&gt;0,"P35"," ")</f>
        <v xml:space="preserve"> </v>
      </c>
      <c r="BU510" s="108" t="str">
        <f>IF(SUM(COUNTIFS('Planificación 2026-1'!F:F,"HUAURA",'Planificación 2026-1'!W:W,C510,'Planificación 2026-1'!H:H,"T3"))&gt;0,"P36"," ")</f>
        <v xml:space="preserve"> </v>
      </c>
      <c r="BV510" s="108" t="str">
        <f>IF(SUM(COUNTIFS('Planificación 2026-1'!F:F,"HUAURA",'Planificación 2026-1'!W:W,C510,'Planificación 2026-1'!H:H,"T2"))&gt;0,"P37"," ")</f>
        <v xml:space="preserve"> </v>
      </c>
      <c r="BW510" s="108" t="str">
        <f>IF(SUM(COUNTIFS('Planificación 2026-1'!F:F,"HUAURA",'Planificación 2026-1'!W:W,C510,'Planificación 2026-1'!H:H,"AE"))&gt;0,"P38"," ")</f>
        <v xml:space="preserve"> </v>
      </c>
      <c r="BX510" s="108" t="str">
        <f>IF(SUM(COUNTIFS('Planificación 2026-1'!F:F,"HUAURA",'Planificación 2026-1'!W:W,C510,'Planificación 2026-1'!H:H,"T4"))&gt;0,"P55"," ")</f>
        <v xml:space="preserve"> </v>
      </c>
      <c r="BY510" s="109">
        <f>SUMIFS('Planificación 2026-1'!R:R,'Planificación 2026-1'!W:W,C510,'Planificación 2026-1'!H:H,"AF",'Planificación 2026-1'!I:I,"&gt;2")</f>
        <v>0</v>
      </c>
      <c r="BZ510" s="109">
        <f>SUMIFS('Planificación 2026-1'!R:R,'Planificación 2026-1'!W:W,C510,'Planificación 2026-1'!H:H,"EN",'Planificación 2026-1'!I:I,"&gt;2")</f>
        <v>0</v>
      </c>
      <c r="CA510" s="109">
        <f>SUMIFS('Planificación 2026-1'!R:R,'Planificación 2026-1'!W:W,C510,'Planificación 2026-1'!H:H,"IS",'Planificación 2026-1'!I:I,"&gt;2")</f>
        <v>0</v>
      </c>
      <c r="CB510" s="109">
        <f>SUMIFS('Planificación 2026-1'!R:R,'Planificación 2026-1'!W:W,C510,'Planificación 2026-1'!H:H,"PS",'Planificación 2026-1'!I:I,"&gt;2")</f>
        <v>0</v>
      </c>
      <c r="CC510" s="109">
        <f>SUMIFS('Planificación 2026-1'!R:R,'Planificación 2026-1'!W:W,C510,'Planificación 2026-1'!H:H,"IN",'Planificación 2026-1'!I:I,"&gt;2")</f>
        <v>0</v>
      </c>
      <c r="CD510" s="109">
        <f>SUMIFS('Planificación 2026-1'!R:R,'Planificación 2026-1'!W:W,C510,'Planificación 2026-1'!H:H,"CA",'Planificación 2026-1'!I:I,"&gt;2")</f>
        <v>0</v>
      </c>
      <c r="CE510" s="109">
        <f>SUMIFS('Planificación 2026-1'!R:R,'Planificación 2026-1'!W:W,C510,'Planificación 2026-1'!H:H,"DE",'Planificación 2026-1'!I:I,"&gt;2")</f>
        <v>0</v>
      </c>
      <c r="CF510" s="109">
        <f>SUMIFS('Planificación 2026-1'!R:R,'Planificación 2026-1'!W:W,C510,'Planificación 2026-1'!H:H,"OB",'Planificación 2026-1'!I:I,"&gt;2")</f>
        <v>0</v>
      </c>
      <c r="CG510" s="109">
        <f>SUMIFS('Planificación 2026-1'!R:R,'Planificación 2026-1'!W:W,C510,'Planificación 2026-1'!H:H,"MH",'Planificación 2026-1'!I:I,"&gt;2")</f>
        <v>0</v>
      </c>
      <c r="CH510" s="109">
        <f>SUMIFS('Planificación 2026-1'!R:R,'Planificación 2026-1'!W:W,C510,'Planificación 2026-1'!H:H,"IC",'Planificación 2026-1'!I:I,"&gt;2")</f>
        <v>0</v>
      </c>
      <c r="CI510" s="109">
        <f>SUMIFS('Planificación 2026-1'!R:R,'Planificación 2026-1'!W:W,C510,'Planificación 2026-1'!H:H,"AR",'Planificación 2026-1'!I:I,"&gt;2")</f>
        <v>0</v>
      </c>
      <c r="CJ510" s="109">
        <f>SUMIFS('Planificación 2026-1'!R:R,'Planificación 2026-1'!W:W,C510,'Planificación 2026-1'!H:H,"T1",'Planificación 2026-1'!I:I,"&gt;2")</f>
        <v>0</v>
      </c>
      <c r="CK510" s="109">
        <f>SUMIFS('Planificación 2026-1'!R:R,'Planificación 2026-1'!W:W,C510,'Planificación 2026-1'!H:H,"T3",'Planificación 2026-1'!I:I,"&gt;2")</f>
        <v>0</v>
      </c>
      <c r="CL510" s="109">
        <f>SUMIFS('Planificación 2026-1'!R:R,'Planificación 2026-1'!W:W,C510,'Planificación 2026-1'!H:H,"T2",'Planificación 2026-1'!I:I,"&gt;2")</f>
        <v>0</v>
      </c>
      <c r="CM510" s="109">
        <f>SUMIFS('Planificación 2026-1'!R:R,'Planificación 2026-1'!W:W,C510,'Planificación 2026-1'!H:H,"AE",'Planificación 2026-1'!I:I,"&gt;2")</f>
        <v>0</v>
      </c>
      <c r="CN510" s="109">
        <f>SUMIFS('Planificación 2026-1'!R:R,'Planificación 2026-1'!W:W,C510,'Planificación 2026-1'!H:H,"T4",'Planificación 2026-1'!I:I,"&gt;2")</f>
        <v>0</v>
      </c>
      <c r="CO510" s="109">
        <f>SUMIFS('Planificación 2026-1'!R:R,'Planificación 2026-1'!W:W,C510,'Planificación 2026-1'!H:H,"AF",'Planificación 2026-1'!I:I,"&lt;3")</f>
        <v>0</v>
      </c>
      <c r="CP510" s="109">
        <f>SUMIFS('Planificación 2026-1'!R:R,'Planificación 2026-1'!W:W,C510,'Planificación 2026-1'!H:H,"EN",'Planificación 2026-1'!I:I,"&lt;3")</f>
        <v>0</v>
      </c>
      <c r="CQ510" s="109">
        <f>SUMIFS('Planificación 2026-1'!R:R,'Planificación 2026-1'!W:W,C510,'Planificación 2026-1'!H:H,"IS",'Planificación 2026-1'!I:I,"&lt;3")</f>
        <v>0</v>
      </c>
      <c r="CR510" s="109">
        <f>SUMIFS('Planificación 2026-1'!R:R,'Planificación 2026-1'!W:W,C510,'Planificación 2026-1'!H:H,"PS",'Planificación 2026-1'!I:I,"&lt;3")</f>
        <v>0</v>
      </c>
      <c r="CS510" s="109">
        <f>SUMIFS('Planificación 2026-1'!R:R,'Planificación 2026-1'!W:W,C510,'Planificación 2026-1'!H:H,"IN",'Planificación 2026-1'!I:I,"&lt;3")</f>
        <v>0</v>
      </c>
      <c r="CT510" s="109">
        <f>SUMIFS('Planificación 2026-1'!R:R,'Planificación 2026-1'!W:W,C510,'Planificación 2026-1'!H:H,"CA",'Planificación 2026-1'!I:I,"&lt;3")</f>
        <v>0</v>
      </c>
      <c r="CU510" s="109">
        <f>SUMIFS('Planificación 2026-1'!R:R,'Planificación 2026-1'!W:W,C510,'Planificación 2026-1'!H:H,"DE",'Planificación 2026-1'!I:I,"&lt;3")</f>
        <v>0</v>
      </c>
      <c r="CV510" s="109">
        <f>SUMIFS('Planificación 2026-1'!R:R,'Planificación 2026-1'!W:W,C510,'Planificación 2026-1'!H:H,"OB",'Planificación 2026-1'!I:I,"&lt;3")</f>
        <v>0</v>
      </c>
      <c r="CW510" s="109">
        <f>SUMIFS('Planificación 2026-1'!R:R,'Planificación 2026-1'!W:W,C510,'Planificación 2026-1'!H:H,"MH",'Planificación 2026-1'!I:I,"&lt;3")</f>
        <v>0</v>
      </c>
      <c r="CX510" s="109">
        <f>SUMIFS('Planificación 2026-1'!R:R,'Planificación 2026-1'!W:W,C510,'Planificación 2026-1'!H:H,"IC",'Planificación 2026-1'!I:I,"&lt;3")</f>
        <v>0</v>
      </c>
      <c r="CY510" s="109">
        <f>SUMIFS('Planificación 2026-1'!R:R,'Planificación 2026-1'!W:W,C510,'Planificación 2026-1'!H:H,"AR",'Planificación 2026-1'!I:I,"&lt;3")</f>
        <v>14</v>
      </c>
      <c r="CZ510" s="109">
        <f>SUMIFS('Planificación 2026-1'!R:R,'Planificación 2026-1'!W:W,C510,'Planificación 2026-1'!H:H,"T1",'Planificación 2026-1'!I:I,"&lt;3")</f>
        <v>0</v>
      </c>
      <c r="DA510" s="109">
        <f>SUMIFS('Planificación 2026-1'!R:R,'Planificación 2026-1'!W:W,C510,'Planificación 2026-1'!H:H,"T3",'Planificación 2026-1'!I:I,"&lt;3")</f>
        <v>0</v>
      </c>
      <c r="DB510" s="109">
        <f>SUMIFS('Planificación 2026-1'!R:R,'Planificación 2026-1'!W:W,C510,'Planificación 2026-1'!H:H,"T2",'Planificación 2026-1'!I:I,"&lt;3")</f>
        <v>0</v>
      </c>
      <c r="DC510" s="109">
        <f>SUMIFS('Planificación 2026-1'!R:R,'Planificación 2026-1'!W:W,C510,'Planificación 2026-1'!H:H,"AE",'Planificación 2026-1'!I:I,"&lt;3")</f>
        <v>0</v>
      </c>
      <c r="DD510" s="109">
        <f>SUMIFS('Planificación 2026-1'!R:R,'Planificación 2026-1'!W:W,C510,'Planificación 2026-1'!H:H,"T4",'Planificación 2026-1'!I:I,"&lt;3")</f>
        <v>0</v>
      </c>
      <c r="DE510" s="108" t="str">
        <f t="shared" ref="DE510:DE511" si="107">TRIM(CONCATENATE(I510,J510,K510,L510,M510,N510,O510,P510,Q510,R510,S510,T510,U510,V510,W510,X510,Y510))</f>
        <v>P34</v>
      </c>
      <c r="DF510" s="41">
        <f>IF(C510="","",SUMIFS('Planificación 2026-1'!R:R,'Planificación 2026-1'!W:W,C510,'Planificación 2026-1'!F:F,"PRINCIPAL",'Planificación 2026-1'!X:X,"VIRTUAL"))</f>
        <v>0</v>
      </c>
      <c r="DG510" s="41">
        <f>IF(C510="","",SUMIFS('Planificación 2026-1'!R:R,'Planificación 2026-1'!W:W,C510,'Planificación 2026-1'!F:F,"PRINCIPAL",'Planificación 2026-1'!X:X,"PRESENCIAL"))</f>
        <v>14</v>
      </c>
      <c r="DH510" s="41">
        <f>IF(C510="","",SUMIFS('Planificación 2026-1'!R:R,'Planificación 2026-1'!W:W,C510,'Planificación 2026-1'!F:F,"PRINCIPAL",'Planificación 2026-1'!X:X,"HIBRIDO PRESENCIAL"))</f>
        <v>0</v>
      </c>
      <c r="DI510" s="108" t="str">
        <f t="shared" ref="DI510:DI511" si="108">TRIM(CONCATENATE(Z510,AA510,AB510,AC510,AD510,AE510,AF510,AG510,AH510,AI510,AJ510,AK510,AL510,AM510,AN510,AO510,AP510))</f>
        <v/>
      </c>
      <c r="DJ510" s="108">
        <f>IF(C510="","",SUMIFS('Planificación 2026-1'!R:R,'Planificación 2026-1'!W:W,C510,'Planificación 2026-1'!F:F,"FILIAL",'Planificación 2026-1'!X:X,"VIRTUAL"))</f>
        <v>0</v>
      </c>
      <c r="DK510" s="110">
        <f>IF(C510="","",SUMIFS('Planificación 2026-1'!R:R,'Planificación 2026-1'!W:W,C510,'Planificación 2026-1'!F:F,"FILIAL",'Planificación 2026-1'!X:X,"PRESENCIAL"))</f>
        <v>0</v>
      </c>
      <c r="DL510" s="61">
        <f>IF(C510="","",SUMIFS('Planificación 2026-1'!R:R,'Planificación 2026-1'!W:W,C510,'Planificación 2026-1'!F:F,"FILIAL",'Planificación 2026-1'!X:X,"HIBRIDO PRESENCIAL"))</f>
        <v>0</v>
      </c>
      <c r="DM510" s="111" t="str">
        <f t="shared" ref="DM510:DM511" si="109">TRIM(CONCATENATE(AQ510,AR510,AS510,AT510,AU510,AV510,AW510,AX510,AY510,AZ510,BA510,BB510,BC510,BD510,BE510,BF510,BG510))</f>
        <v/>
      </c>
      <c r="DN510" s="108">
        <f>IF(C510="","",SUMIFS('Planificación 2026-1'!R:R,'Planificación 2026-1'!W:W,C510,'Planificación 2026-1'!F:F,"SUNAMPE",'Planificación 2026-1'!X:X,"VIRTUAL"))</f>
        <v>0</v>
      </c>
      <c r="DO510" s="61">
        <f>IF(C510="","",SUMIFS('Planificación 2026-1'!R:R,'Planificación 2026-1'!W:W,C510,'Planificación 2026-1'!F:F,"SUNAMPE",'Planificación 2026-1'!X:X,"PRESENCIAL"))</f>
        <v>0</v>
      </c>
      <c r="DP510" s="111" t="str">
        <f t="shared" ref="DP510:DP511" si="110">TRIM(CONCATENATE(BH510,BI510,BJ510,BK510,BL510,BM510,BN510,BO510,BP510,BQ510,BR510,BS510,BT510,BU510,BV510,BW510,BX510))</f>
        <v/>
      </c>
      <c r="DQ510" s="108">
        <f>IF(C510="","",SUMIFS('Planificación 2026-1'!R:R,'Planificación 2026-1'!W:W,C510,'Planificación 2026-1'!F:F,"HUAURA",'Planificación 2026-1'!X:X,"VIRTUAL"))</f>
        <v>0</v>
      </c>
      <c r="DR510" s="61">
        <f>IF(C510="","",SUMIFS('Planificación 2026-1'!R:R,'Planificación 2026-1'!W:W,C510,'Planificación 2026-1'!F:F,"HUAURA",'Planificación 2026-1'!X:X,"PRESENCIAL"))</f>
        <v>0</v>
      </c>
      <c r="DS510" s="76">
        <f>SUMIFS('Planificación 2026-1'!R:R,'Planificación 2026-1'!W:W,C510,'Planificación 2026-1'!F:F,"PRINCIPAL",'Planificación 2026-1'!X:X,"VIRTUAL",'Planificación 2026-1'!I:I,"&gt;2")</f>
        <v>0</v>
      </c>
      <c r="DT510" s="76">
        <f>SUMIFS('Planificación 2026-1'!R:R,'Planificación 2026-1'!W:W,C510,'Planificación 2026-1'!F:F,"PRINCIPAL",'Planificación 2026-1'!X:X,"&lt;&gt;VIRTUAL",'Planificación 2026-1'!I:I,"&gt;2")</f>
        <v>0</v>
      </c>
      <c r="DU510" s="76">
        <f>SUMIFS('Planificación 2026-1'!R:R,'Planificación 2026-1'!W:W,C510,'Planificación 2026-1'!F:F,"SUNAMPE",'Planificación 2026-1'!X:X,"VIRTUAL",'Planificación 2026-1'!I:I,"&gt;2")</f>
        <v>0</v>
      </c>
      <c r="DV510" s="76">
        <f>SUMIFS('Planificación 2026-1'!R:R,'Planificación 2026-1'!W:W,C510,'Planificación 2026-1'!F:F,"SUNAMPE",'Planificación 2026-1'!X:X,"&lt;&gt;VIRTUAL",'Planificación 2026-1'!I:I,"&gt;2")</f>
        <v>0</v>
      </c>
      <c r="DW510" s="76">
        <f>SUMIFS('Planificación 2026-1'!R:R,'Planificación 2026-1'!W:W,C510,'Planificación 2026-1'!F:F,"FILIAL",'Planificación 2026-1'!X:X,"VIRTUAL",'Planificación 2026-1'!I:I,"&gt;2")</f>
        <v>0</v>
      </c>
      <c r="DX510" s="76">
        <f>SUMIFS('Planificación 2026-1'!R:R,'Planificación 2026-1'!W:W,C510,'Planificación 2026-1'!F:F,"FILIAL",'Planificación 2026-1'!X:X,"&lt;&gt;VIRTUAL",'Planificación 2026-1'!I:I,"&gt;2")</f>
        <v>0</v>
      </c>
      <c r="DY510" s="76">
        <f>SUMIFS('Planificación 2026-1'!R:R,'Planificación 2026-1'!W:W,C510,'Planificación 2026-1'!F:F,"PORUMA",'Planificación 2026-1'!X:X,"VIRTUAL",'Planificación 2026-1'!I:I,"&gt;2")</f>
        <v>0</v>
      </c>
      <c r="DZ510" s="76">
        <f>SUMIFS('Planificación 2026-1'!R:R,'Planificación 2026-1'!W:W,C510,'Planificación 2026-1'!F:F,"PORUMA",'Planificación 2026-1'!X:X,"&lt;&gt;VIRTUAL",'Planificación 2026-1'!I:I,"&gt;2")</f>
        <v>0</v>
      </c>
      <c r="EA510" s="76">
        <f>SUMIFS('Planificación 2026-1'!R:R,'Planificación 2026-1'!W:W,C510,'Planificación 2026-1'!F:F,"HUAURA",'Planificación 2026-1'!X:X,"VIRTUAL",'Planificación 2026-1'!I:I,"&gt;2")</f>
        <v>0</v>
      </c>
      <c r="EB510" s="76">
        <f>SUMIFS('Planificación 2026-1'!R:R,'Planificación 2026-1'!W:W,C510,'Planificación 2026-1'!F:F,"HUAURA",'Planificación 2026-1'!X:X,"&lt;&gt;VIRTUAL",'Planificación 2026-1'!I:I,"&gt;2")</f>
        <v>0</v>
      </c>
      <c r="EC510" s="76">
        <f>SUMIFS('Planificación 2026-1'!R:R,'Planificación 2026-1'!W:W,C510,'Planificación 2026-1'!F:F,"PRINCIPAL",'Planificación 2026-1'!X:X,"VIRTUAL",'Planificación 2026-1'!I:I,"&lt;3")</f>
        <v>0</v>
      </c>
      <c r="ED510" s="76">
        <f>SUMIFS('Planificación 2026-1'!R:R,'Planificación 2026-1'!W:W,C510,'Planificación 2026-1'!F:F,"PRINCIPAL",'Planificación 2026-1'!X:X,"&lt;&gt;VIRTUAL",'Planificación 2026-1'!I:I,"&lt;3")</f>
        <v>14</v>
      </c>
      <c r="EE510" s="76">
        <f>SUMIFS('Planificación 2026-1'!R:R,'Planificación 2026-1'!W:W,C510,'Planificación 2026-1'!F:F,"SUNAMPE",'Planificación 2026-1'!X:X,"VIRTUAL",'Planificación 2026-1'!I:I,"&lt;3")</f>
        <v>0</v>
      </c>
      <c r="EF510" s="76">
        <f>SUMIFS('Planificación 2026-1'!R:R,'Planificación 2026-1'!W:W,C510,'Planificación 2026-1'!F:F,"SUNAMPE",'Planificación 2026-1'!X:X,"&lt;&gt;VIRTUAL",'Planificación 2026-1'!I:I,"&lt;3")</f>
        <v>0</v>
      </c>
      <c r="EG510" s="76">
        <f>SUMIFS('Planificación 2026-1'!R:R,'Planificación 2026-1'!W:W,C510,'Planificación 2026-1'!F:F,"FILIAL",'Planificación 2026-1'!X:X,"VIRTUAL",'Planificación 2026-1'!I:I,"&lt;3")</f>
        <v>0</v>
      </c>
      <c r="EH510" s="76">
        <f>SUMIFS('Planificación 2026-1'!R:R,'Planificación 2026-1'!W:W,C510,'Planificación 2026-1'!F:F,"FILIAL",'Planificación 2026-1'!X:X,"&lt;&gt;VIRTUAL",'Planificación 2026-1'!I:I,"&lt;3")</f>
        <v>0</v>
      </c>
      <c r="EI510" s="76">
        <f>SUMIFS('Planificación 2026-1'!R:R,'Planificación 2026-1'!W:W,C510,'Planificación 2026-1'!F:F,"PORUMA",'Planificación 2026-1'!X:X,"VIRTUAL",'Planificación 2026-1'!I:I,"&lt;3")</f>
        <v>0</v>
      </c>
      <c r="EJ510" s="76">
        <f>SUMIFS('Planificación 2026-1'!R:R,'Planificación 2026-1'!W:W,C510,'Planificación 2026-1'!F:F,"PORUMA",'Planificación 2026-1'!X:X,"&lt;&gt;VIRTUAL",'Planificación 2026-1'!I:I,"&lt;3")</f>
        <v>0</v>
      </c>
      <c r="EK510" s="76">
        <f>SUMIFS('Planificación 2026-1'!R:R,'Planificación 2026-1'!W:W,C510,'Planificación 2026-1'!F:F,"HUAURA",'Planificación 2026-1'!X:X,"VIRTUAL",'Planificación 2026-1'!I:I,"&lt;3")</f>
        <v>0</v>
      </c>
      <c r="EL510" s="76">
        <f>SUMIFS('Planificación 2026-1'!R:R,'Planificación 2026-1'!W:W,C510,'Planificación 2026-1'!F:F,"HUAURA",'Planificación 2026-1'!X:X,"&lt;&gt;VIRTUAL",'Planificación 2026-1'!I:I,"&lt;3")</f>
        <v>0</v>
      </c>
      <c r="EM510" s="76"/>
      <c r="EN510" s="76">
        <f t="shared" ref="EN510:EN511" si="111">DS510+DW510+EA510+EC510+EG510+EK510+DU510+EE510</f>
        <v>0</v>
      </c>
      <c r="EO510" s="76">
        <f t="shared" ref="EO510:EO511" si="112">DT510+DX510+EB510+ED510+EH510+EL510+DV510+EF510</f>
        <v>14</v>
      </c>
      <c r="EP510" s="76" t="b">
        <f t="shared" ref="EP510:EP511" si="113">EXACT(SUM(EN510:EO510),D510)</f>
        <v>1</v>
      </c>
      <c r="EQ510" s="76" t="str">
        <f t="shared" ref="EQ510:EQ511" si="114">IF(AND(DT510=0,DX510=0,EB510=0),"",IF(COUNTIF(DT510:EB510,"&gt;0")=1,IF(DT510&gt;0,"SEDE",IF(DX510&gt;0,"FILIAL","HUAURA")),IF(COUNTIF(DT510:EB510,"&gt;0")=2,IF(AND(DT510&gt;0,DX510&gt;0),"SEDE-FILIAL",IF(AND(DT510&gt;0,EB510&gt;0),"SEDE-HUAURA","FILIAL-HUAURA")),"SEDE-FILIAL-HUAURA")))</f>
        <v/>
      </c>
      <c r="ER510" s="76" t="str">
        <f t="shared" ref="ER510:ER511" si="115">IF(EN510=0,"PRESENCIAL",IF(EO510=0,"VIRTUAL",IF(EN510&gt;EO510,"MAS VIRTUAL",IF(EO510&gt;EN510,"MAS PRESENCIAL","AMBOS"))))</f>
        <v>PRESENCIAL</v>
      </c>
    </row>
    <row r="511" spans="1:148" hidden="1">
      <c r="B511" s="119">
        <v>508</v>
      </c>
      <c r="C511" s="76" t="s">
        <v>688</v>
      </c>
      <c r="D511" s="112">
        <f>SUMIF('Planificación 2026-1'!W:W,C511,'Planificación 2026-1'!R:R)</f>
        <v>0</v>
      </c>
      <c r="E511" s="114" t="s">
        <v>170</v>
      </c>
      <c r="F511" s="115" t="s">
        <v>689</v>
      </c>
      <c r="G511" s="115" t="s">
        <v>153</v>
      </c>
      <c r="H511" s="115" t="s">
        <v>143</v>
      </c>
      <c r="I511" s="107" t="str">
        <f>IF(SUM(COUNTIFS('Planificación 2026-1'!F:F,"PRINCIPAL",'Planificación 2026-1'!W:W,C511,'Planificación 2026-1'!H:H,"AF"))&gt;0,"P01"," ")</f>
        <v xml:space="preserve"> </v>
      </c>
      <c r="J511" s="108" t="str">
        <f>IF(SUM(COUNTIFS('Planificación 2026-1'!F:F,"PRINCIPAL",'Planificación 2026-1'!W:W,C511,'Planificación 2026-1'!H:H,"EN"))&gt;0,"P02"," ")</f>
        <v xml:space="preserve"> </v>
      </c>
      <c r="K511" s="108" t="str">
        <f>IF(SUM(COUNTIFS('Planificación 2026-1'!F:F,"PRINCIPAL",'Planificación 2026-1'!W:W,C511,'Planificación 2026-1'!H:H,"IS"))&gt;0,"P03"," ")</f>
        <v xml:space="preserve"> </v>
      </c>
      <c r="L511" s="108" t="str">
        <f>IF(SUM(COUNTIFS('Planificación 2026-1'!F:F,"PRINCIPAL",'Planificación 2026-1'!W:W,C511,'Planificación 2026-1'!H:H,"PS"))&gt;0,"P04"," ")</f>
        <v xml:space="preserve"> </v>
      </c>
      <c r="M511" s="108"/>
      <c r="N511" s="108" t="str">
        <f>IF(SUM(COUNTIFS('Planificación 2026-1'!F:F,"PRINCIPAL",'Planificación 2026-1'!W:W,C511,'Planificación 2026-1'!H:H,"IN"))&gt;0,"P06"," ")</f>
        <v xml:space="preserve"> </v>
      </c>
      <c r="O511" s="108" t="str">
        <f>IF(SUM(COUNTIFS('Planificación 2026-1'!F:F,"PRINCIPAL",'Planificación 2026-1'!W:W,C511,'Planificación 2026-1'!H:H,"CA"))&gt;0,"P07"," ")</f>
        <v xml:space="preserve"> </v>
      </c>
      <c r="P511" s="108" t="str">
        <f>IF(SUM(COUNTIFS('Planificación 2026-1'!F:F,"PRINCIPAL",'Planificación 2026-1'!W:W,C511,'Planificación 2026-1'!H:H,"DE"))&gt;0,"P08"," ")</f>
        <v xml:space="preserve"> </v>
      </c>
      <c r="Q511" s="108" t="str">
        <f>IF(SUM(COUNTIFS('Planificación 2026-1'!F:F,"PRINCIPAL",'Planificación 2026-1'!W:W,C511,'Planificación 2026-1'!H:H,"OB"))&gt;0,"P09"," ")</f>
        <v xml:space="preserve"> </v>
      </c>
      <c r="R511" s="108" t="str">
        <f>IF(SUM(COUNTIFS('Planificación 2026-1'!F:F,"PRINCIPAL",'Planificación 2026-1'!W:W,C511,'Planificación 2026-1'!H:H,"MH"))&gt;0,"P31"," ")</f>
        <v xml:space="preserve"> </v>
      </c>
      <c r="S511" s="108" t="str">
        <f>IF(SUM(COUNTIFS('Planificación 2026-1'!F:F,"PRINCIPAL",'Planificación 2026-1'!W:W,C511,'Planificación 2026-1'!H:H,"IC"))&gt;0,"P32"," ")</f>
        <v xml:space="preserve"> </v>
      </c>
      <c r="T511" s="108" t="str">
        <f>IF(SUM(COUNTIFS('Planificación 2026-1'!F:F,"PRINCIPAL",'Planificación 2026-1'!W:W,C511,'Planificación 2026-1'!H:H,"AR"))&gt;0,"P34"," ")</f>
        <v xml:space="preserve"> </v>
      </c>
      <c r="U511" s="108" t="str">
        <f>IF(SUM(COUNTIFS('Planificación 2026-1'!F:F,"PRINCIPAL",'Planificación 2026-1'!W:W,C511,'Planificación 2026-1'!H:H,"T1"))&gt;0,"P35"," ")</f>
        <v xml:space="preserve"> </v>
      </c>
      <c r="V511" s="108" t="str">
        <f>IF(SUM(COUNTIFS('Planificación 2026-1'!F:F,"PRINCIPAL",'Planificación 2026-1'!W:W,C511,'Planificación 2026-1'!H:H,"T3"))&gt;0,"P36"," ")</f>
        <v xml:space="preserve"> </v>
      </c>
      <c r="W511" s="108" t="str">
        <f>IF(SUM(COUNTIFS('Planificación 2026-1'!F:F,"PRINCIPAL",'Planificación 2026-1'!W:W,C511,'Planificación 2026-1'!H:H,"T2"))&gt;0,"P37"," ")</f>
        <v xml:space="preserve"> </v>
      </c>
      <c r="X511" s="108" t="str">
        <f>IF(SUM(COUNTIFS('Planificación 2026-1'!F:F,"PRINCIPAL",'Planificación 2026-1'!W:W,C511,'Planificación 2026-1'!H:H,"AE"))&gt;0,"P38"," ")</f>
        <v xml:space="preserve"> </v>
      </c>
      <c r="Y511" s="108" t="str">
        <f>IF(SUM(COUNTIFS('Planificación 2026-1'!F:F,"PRINCIPAL",'Planificación 2026-1'!W:W,C511,'Planificación 2026-1'!H:H,"T4"))&gt;0,"P55"," ")</f>
        <v xml:space="preserve"> </v>
      </c>
      <c r="Z511" s="108" t="str">
        <f>IF(SUM(COUNTIFS('Planificación 2026-1'!F:F,"FILIAL",'Planificación 2026-1'!W:W,C511,'Planificación 2026-1'!H:H,"AF"))&gt;0," P01"," ")</f>
        <v xml:space="preserve"> </v>
      </c>
      <c r="AA511" s="108" t="str">
        <f>IF(SUM(COUNTIFS('Planificación 2026-1'!F:F,"FILIAL",'Planificación 2026-1'!W:W,C511,'Planificación 2026-1'!H:H,"EN"))&gt;0,"P02"," ")</f>
        <v xml:space="preserve"> </v>
      </c>
      <c r="AB511" s="108" t="str">
        <f>IF(SUM(COUNTIFS('Planificación 2026-1'!F:F,"FILIAL",'Planificación 2026-1'!W:W,C511,'Planificación 2026-1'!H:H,"IS"))&gt;0,"P03"," ")</f>
        <v xml:space="preserve"> </v>
      </c>
      <c r="AC511" s="108" t="str">
        <f>IF(SUM(COUNTIFS('Planificación 2026-1'!F:F,"FILIAL",'Planificación 2026-1'!W:W,C511,'Planificación 2026-1'!H:H,"PS"))&gt;0,"P04"," ")</f>
        <v xml:space="preserve"> </v>
      </c>
      <c r="AD511" s="108"/>
      <c r="AE511" s="108" t="str">
        <f>IF(SUM(COUNTIFS('Planificación 2026-1'!F:F,"FILIAL",'Planificación 2026-1'!W:W,C511,'Planificación 2026-1'!H:H,"IN"))&gt;0,"P06"," ")</f>
        <v xml:space="preserve"> </v>
      </c>
      <c r="AF511" s="108" t="str">
        <f>IF(SUM(COUNTIFS('Planificación 2026-1'!F:F,"FILIAL",'Planificación 2026-1'!W:W,C511,'Planificación 2026-1'!H:H,"CA"))&gt;0,"P07"," ")</f>
        <v xml:space="preserve"> </v>
      </c>
      <c r="AG511" s="108" t="str">
        <f>IF(SUM(COUNTIFS('Planificación 2026-1'!F:F,"FILIAL",'Planificación 2026-1'!W:W,C511,'Planificación 2026-1'!H:H,"DE"))&gt;0,"P08"," ")</f>
        <v xml:space="preserve"> </v>
      </c>
      <c r="AH511" s="108" t="str">
        <f>IF(SUM(COUNTIFS('Planificación 2026-1'!F:F,"FILIAL",'Planificación 2026-1'!W:W,C511,'Planificación 2026-1'!H:H,"OB"))&gt;0,"P09"," ")</f>
        <v xml:space="preserve"> </v>
      </c>
      <c r="AI511" s="108" t="str">
        <f>IF(SUM(COUNTIFS('Planificación 2026-1'!F:F,"FILIAL",'Planificación 2026-1'!W:W,C511,'Planificación 2026-1'!H:H,"MH"))&gt;0,"P31"," ")</f>
        <v xml:space="preserve"> </v>
      </c>
      <c r="AJ511" s="108" t="str">
        <f>IF(SUM(COUNTIFS('Planificación 2026-1'!F:F,"FILIAL",'Planificación 2026-1'!W:W,C511,'Planificación 2026-1'!H:H,"IC"))&gt;0,"P32"," ")</f>
        <v xml:space="preserve"> </v>
      </c>
      <c r="AK511" s="108" t="str">
        <f>IF(SUM(COUNTIFS('Planificación 2026-1'!F:F,"FILIAL",'Planificación 2026-1'!W:W,C511,'Planificación 2026-1'!H:H,"AR"))&gt;0,"P34"," ")</f>
        <v xml:space="preserve"> </v>
      </c>
      <c r="AL511" s="108" t="str">
        <f>IF(SUM(COUNTIFS('Planificación 2026-1'!F:F,"FILIAL",'Planificación 2026-1'!W:W,C511,'Planificación 2026-1'!H:H,"T1"))&gt;0,"P35"," ")</f>
        <v xml:space="preserve"> </v>
      </c>
      <c r="AM511" s="108" t="str">
        <f>IF(SUM(COUNTIFS('Planificación 2026-1'!F:F,"FILIAL",'Planificación 2026-1'!W:W,C511,'Planificación 2026-1'!H:H,"T3"))&gt;0,"P36"," ")</f>
        <v xml:space="preserve"> </v>
      </c>
      <c r="AN511" s="108" t="str">
        <f>IF(SUM(COUNTIFS('Planificación 2026-1'!F:F,"FILIAL",'Planificación 2026-1'!W:W,C511,'Planificación 2026-1'!H:H,"T2"))&gt;0,"P37"," ")</f>
        <v xml:space="preserve"> </v>
      </c>
      <c r="AO511" s="108" t="str">
        <f>IF(SUM(COUNTIFS('Planificación 2026-1'!F:F,"FILIAL",'Planificación 2026-1'!W:W,C511,'Planificación 2026-1'!H:H,"AE"))&gt;0,"P38"," ")</f>
        <v xml:space="preserve"> </v>
      </c>
      <c r="AP511" s="108" t="str">
        <f>IF(SUM(COUNTIFS('Planificación 2026-1'!F:F,"FILIAL",'Planificación 2026-1'!W:W,C511,'Planificación 2026-1'!H:H,"T4"))&gt;0,"P55"," ")</f>
        <v xml:space="preserve"> </v>
      </c>
      <c r="AQ511" s="108" t="str">
        <f>IF(SUM(COUNTIFS('Planificación 2026-1'!F:F,"SUNAMPE",'Planificación 2026-1'!W:W,C511,'Planificación 2026-1'!H:H,"AF"))&gt;0," P01"," ")</f>
        <v xml:space="preserve"> </v>
      </c>
      <c r="AR511" s="108" t="str">
        <f>IF(SUM(COUNTIFS('Planificación 2026-1'!F:F,"SUNAMPE",'Planificación 2026-1'!W:W,C511,'Planificación 2026-1'!H:H,"EN"))&gt;0,"P02"," ")</f>
        <v xml:space="preserve"> </v>
      </c>
      <c r="AS511" s="108" t="str">
        <f>IF(SUM(COUNTIFS('Planificación 2026-1'!F:F,"SUNAMPE",'Planificación 2026-1'!W:W,C511,'Planificación 2026-1'!H:H,"IS"))&gt;0,"P03"," ")</f>
        <v xml:space="preserve"> </v>
      </c>
      <c r="AT511" s="108" t="str">
        <f>IF(SUM(COUNTIFS('Planificación 2026-1'!F:F,"SUNAMPE",'Planificación 2026-1'!W:W,C511,'Planificación 2026-1'!H:H,"PS"))&gt;0,"P04"," ")</f>
        <v xml:space="preserve"> </v>
      </c>
      <c r="AU511" s="108"/>
      <c r="AV511" s="108" t="str">
        <f>IF(SUM(COUNTIFS('Planificación 2026-1'!F:F,"SUNAMPE",'Planificación 2026-1'!W:W,C511,'Planificación 2026-1'!H:H,"IN"))&gt;0,"P06"," ")</f>
        <v xml:space="preserve"> </v>
      </c>
      <c r="AW511" s="108" t="str">
        <f>IF(SUM(COUNTIFS('Planificación 2026-1'!F:F,"SUNAMPE",'Planificación 2026-1'!W:W,C511,'Planificación 2026-1'!H:H,"CA"))&gt;0,"P07"," ")</f>
        <v xml:space="preserve"> </v>
      </c>
      <c r="AX511" s="108" t="str">
        <f>IF(SUM(COUNTIFS('Planificación 2026-1'!F:F,"SUNAMPE",'Planificación 2026-1'!W:W,C511,'Planificación 2026-1'!H:H,"DE"))&gt;0,"P08"," ")</f>
        <v xml:space="preserve"> </v>
      </c>
      <c r="AY511" s="108" t="str">
        <f>IF(SUM(COUNTIFS('Planificación 2026-1'!F:F,"SUNAMPE",'Planificación 2026-1'!W:W,C511,'Planificación 2026-1'!H:H,"OB"))&gt;0,"P09"," ")</f>
        <v xml:space="preserve"> </v>
      </c>
      <c r="AZ511" s="108" t="str">
        <f>IF(SUM(COUNTIFS('Planificación 2026-1'!F:F,"SUNAMPE",'Planificación 2026-1'!W:W,C511,'Planificación 2026-1'!H:H,"MH"))&gt;0,"P31"," ")</f>
        <v xml:space="preserve"> </v>
      </c>
      <c r="BA511" s="108" t="str">
        <f>IF(SUM(COUNTIFS('Planificación 2026-1'!F:F,"SUNAMPE",'Planificación 2026-1'!W:W,C511,'Planificación 2026-1'!H:H,"IC"))&gt;0,"P32"," ")</f>
        <v xml:space="preserve"> </v>
      </c>
      <c r="BB511" s="108" t="str">
        <f>IF(SUM(COUNTIFS('Planificación 2026-1'!F:F,"SUNAMPE",'Planificación 2026-1'!W:W,C511,'Planificación 2026-1'!H:H,"AR"))&gt;0,"P34"," ")</f>
        <v xml:space="preserve"> </v>
      </c>
      <c r="BC511" s="108" t="str">
        <f>IF(SUM(COUNTIFS('Planificación 2026-1'!F:F,"SUNAMPE",'Planificación 2026-1'!W:W,C511,'Planificación 2026-1'!H:H,"T1"))&gt;0,"P35"," ")</f>
        <v xml:space="preserve"> </v>
      </c>
      <c r="BD511" s="108" t="str">
        <f>IF(SUM(COUNTIFS('Planificación 2026-1'!F:F,"SUNAMPE",'Planificación 2026-1'!W:W,C511,'Planificación 2026-1'!H:H,"T3"))&gt;0,"P36"," ")</f>
        <v xml:space="preserve"> </v>
      </c>
      <c r="BE511" s="108" t="str">
        <f>IF(SUM(COUNTIFS('Planificación 2026-1'!F:F,"SUNAMPE",'Planificación 2026-1'!W:W,C511,'Planificación 2026-1'!H:H,"T2"))&gt;0,"P37"," ")</f>
        <v xml:space="preserve"> </v>
      </c>
      <c r="BF511" s="108" t="str">
        <f>IF(SUM(COUNTIFS('Planificación 2026-1'!F:F,"SUNAMPE",'Planificación 2026-1'!W:W,C511,'Planificación 2026-1'!H:H,"AE"))&gt;0,"P38"," ")</f>
        <v xml:space="preserve"> </v>
      </c>
      <c r="BG511" s="108" t="str">
        <f>IF(SUM(COUNTIFS('Planificación 2026-1'!F:F,"SUNAMPE",'Planificación 2026-1'!W:W,C511,'Planificación 2026-1'!H:H,"T4"))&gt;0,"P55"," ")</f>
        <v xml:space="preserve"> </v>
      </c>
      <c r="BH511" s="108" t="str">
        <f>IF(SUM(COUNTIFS('Planificación 2026-1'!F:F,"HUAURA",'Planificación 2026-1'!W:W,C511,'Planificación 2026-1'!H:H,"AF"))&gt;0," P01"," ")</f>
        <v xml:space="preserve"> </v>
      </c>
      <c r="BI511" s="108" t="str">
        <f>IF(SUM(COUNTIFS('Planificación 2026-1'!F:F,"HUAURA",'Planificación 2026-1'!W:W,C511,'Planificación 2026-1'!H:H,"EN"))&gt;0,"P02"," ")</f>
        <v xml:space="preserve"> </v>
      </c>
      <c r="BJ511" s="108" t="str">
        <f>IF(SUM(COUNTIFS('Planificación 2026-1'!F:F,"HUAURA",'Planificación 2026-1'!W:W,C511,'Planificación 2026-1'!H:H,"IS"))&gt;0,"P03"," ")</f>
        <v xml:space="preserve"> </v>
      </c>
      <c r="BK511" s="108" t="str">
        <f>IF(SUM(COUNTIFS('Planificación 2026-1'!F:F,"HUAURA",'Planificación 2026-1'!W:W,C511,'Planificación 2026-1'!H:H,"PS"))&gt;0,"P04"," ")</f>
        <v xml:space="preserve"> </v>
      </c>
      <c r="BL511" s="108"/>
      <c r="BM511" s="108" t="str">
        <f>IF(SUM(COUNTIFS('Planificación 2026-1'!F:F,"HUAURA",'Planificación 2026-1'!W:W,C511,'Planificación 2026-1'!H:H,"IN"))&gt;0,"P06"," ")</f>
        <v xml:space="preserve"> </v>
      </c>
      <c r="BN511" s="108" t="str">
        <f>IF(SUM(COUNTIFS('Planificación 2026-1'!F:F,"HUAURA",'Planificación 2026-1'!W:W,C511,'Planificación 2026-1'!H:H,"CA"))&gt;0,"P07"," ")</f>
        <v xml:space="preserve"> </v>
      </c>
      <c r="BO511" s="108" t="str">
        <f>IF(SUM(COUNTIFS('Planificación 2026-1'!F:F,"HUAURA",'Planificación 2026-1'!W:W,C511,'Planificación 2026-1'!H:H,"DE"))&gt;0,"P08"," ")</f>
        <v xml:space="preserve"> </v>
      </c>
      <c r="BP511" s="108" t="str">
        <f>IF(SUM(COUNTIFS('Planificación 2026-1'!F:F,"HUAURA",'Planificación 2026-1'!W:W,C511,'Planificación 2026-1'!H:H,"OB"))&gt;0,"P09"," ")</f>
        <v xml:space="preserve"> </v>
      </c>
      <c r="BQ511" s="108" t="str">
        <f>IF(SUM(COUNTIFS('Planificación 2026-1'!F:F,"HUAURA",'Planificación 2026-1'!W:W,C511,'Planificación 2026-1'!H:H,"MH"))&gt;0,"P31"," ")</f>
        <v xml:space="preserve"> </v>
      </c>
      <c r="BR511" s="108" t="str">
        <f>IF(SUM(COUNTIFS('Planificación 2026-1'!F:F,"HUAURA",'Planificación 2026-1'!W:W,C511,'Planificación 2026-1'!H:H,"IC"))&gt;0,"P32"," ")</f>
        <v xml:space="preserve"> </v>
      </c>
      <c r="BS511" s="108" t="str">
        <f>IF(SUM(COUNTIFS('Planificación 2026-1'!F:F,"HUAURA",'Planificación 2026-1'!W:W,C511,'Planificación 2026-1'!H:H,"AR"))&gt;0,"P34"," ")</f>
        <v xml:space="preserve"> </v>
      </c>
      <c r="BT511" s="108" t="str">
        <f>IF(SUM(COUNTIFS('Planificación 2026-1'!F:F,"HUAURA",'Planificación 2026-1'!W:W,C511,'Planificación 2026-1'!H:H,"T1"))&gt;0,"P35"," ")</f>
        <v xml:space="preserve"> </v>
      </c>
      <c r="BU511" s="108" t="str">
        <f>IF(SUM(COUNTIFS('Planificación 2026-1'!F:F,"HUAURA",'Planificación 2026-1'!W:W,C511,'Planificación 2026-1'!H:H,"T3"))&gt;0,"P36"," ")</f>
        <v xml:space="preserve"> </v>
      </c>
      <c r="BV511" s="108" t="str">
        <f>IF(SUM(COUNTIFS('Planificación 2026-1'!F:F,"HUAURA",'Planificación 2026-1'!W:W,C511,'Planificación 2026-1'!H:H,"T2"))&gt;0,"P37"," ")</f>
        <v xml:space="preserve"> </v>
      </c>
      <c r="BW511" s="108" t="str">
        <f>IF(SUM(COUNTIFS('Planificación 2026-1'!F:F,"HUAURA",'Planificación 2026-1'!W:W,C511,'Planificación 2026-1'!H:H,"AE"))&gt;0,"P38"," ")</f>
        <v xml:space="preserve"> </v>
      </c>
      <c r="BX511" s="108" t="str">
        <f>IF(SUM(COUNTIFS('Planificación 2026-1'!F:F,"HUAURA",'Planificación 2026-1'!W:W,C511,'Planificación 2026-1'!H:H,"T4"))&gt;0,"P55"," ")</f>
        <v xml:space="preserve"> </v>
      </c>
      <c r="BY511" s="109">
        <f>SUMIFS('Planificación 2026-1'!R:R,'Planificación 2026-1'!W:W,C511,'Planificación 2026-1'!H:H,"AF",'Planificación 2026-1'!I:I,"&gt;2")</f>
        <v>0</v>
      </c>
      <c r="BZ511" s="109">
        <f>SUMIFS('Planificación 2026-1'!R:R,'Planificación 2026-1'!W:W,C511,'Planificación 2026-1'!H:H,"EN",'Planificación 2026-1'!I:I,"&gt;2")</f>
        <v>0</v>
      </c>
      <c r="CA511" s="109">
        <f>SUMIFS('Planificación 2026-1'!R:R,'Planificación 2026-1'!W:W,C511,'Planificación 2026-1'!H:H,"IS",'Planificación 2026-1'!I:I,"&gt;2")</f>
        <v>0</v>
      </c>
      <c r="CB511" s="109">
        <f>SUMIFS('Planificación 2026-1'!R:R,'Planificación 2026-1'!W:W,C511,'Planificación 2026-1'!H:H,"PS",'Planificación 2026-1'!I:I,"&gt;2")</f>
        <v>0</v>
      </c>
      <c r="CC511" s="109">
        <f>SUMIFS('Planificación 2026-1'!R:R,'Planificación 2026-1'!W:W,C511,'Planificación 2026-1'!H:H,"IN",'Planificación 2026-1'!I:I,"&gt;2")</f>
        <v>0</v>
      </c>
      <c r="CD511" s="109">
        <f>SUMIFS('Planificación 2026-1'!R:R,'Planificación 2026-1'!W:W,C511,'Planificación 2026-1'!H:H,"CA",'Planificación 2026-1'!I:I,"&gt;2")</f>
        <v>0</v>
      </c>
      <c r="CE511" s="109">
        <f>SUMIFS('Planificación 2026-1'!R:R,'Planificación 2026-1'!W:W,C511,'Planificación 2026-1'!H:H,"DE",'Planificación 2026-1'!I:I,"&gt;2")</f>
        <v>0</v>
      </c>
      <c r="CF511" s="109">
        <f>SUMIFS('Planificación 2026-1'!R:R,'Planificación 2026-1'!W:W,C511,'Planificación 2026-1'!H:H,"OB",'Planificación 2026-1'!I:I,"&gt;2")</f>
        <v>0</v>
      </c>
      <c r="CG511" s="109">
        <f>SUMIFS('Planificación 2026-1'!R:R,'Planificación 2026-1'!W:W,C511,'Planificación 2026-1'!H:H,"MH",'Planificación 2026-1'!I:I,"&gt;2")</f>
        <v>0</v>
      </c>
      <c r="CH511" s="109">
        <f>SUMIFS('Planificación 2026-1'!R:R,'Planificación 2026-1'!W:W,C511,'Planificación 2026-1'!H:H,"IC",'Planificación 2026-1'!I:I,"&gt;2")</f>
        <v>0</v>
      </c>
      <c r="CI511" s="109">
        <f>SUMIFS('Planificación 2026-1'!R:R,'Planificación 2026-1'!W:W,C511,'Planificación 2026-1'!H:H,"AR",'Planificación 2026-1'!I:I,"&gt;2")</f>
        <v>0</v>
      </c>
      <c r="CJ511" s="109">
        <f>SUMIFS('Planificación 2026-1'!R:R,'Planificación 2026-1'!W:W,C511,'Planificación 2026-1'!H:H,"T1",'Planificación 2026-1'!I:I,"&gt;2")</f>
        <v>0</v>
      </c>
      <c r="CK511" s="109">
        <f>SUMIFS('Planificación 2026-1'!R:R,'Planificación 2026-1'!W:W,C511,'Planificación 2026-1'!H:H,"T3",'Planificación 2026-1'!I:I,"&gt;2")</f>
        <v>0</v>
      </c>
      <c r="CL511" s="109">
        <f>SUMIFS('Planificación 2026-1'!R:R,'Planificación 2026-1'!W:W,C511,'Planificación 2026-1'!H:H,"T2",'Planificación 2026-1'!I:I,"&gt;2")</f>
        <v>0</v>
      </c>
      <c r="CM511" s="109">
        <f>SUMIFS('Planificación 2026-1'!R:R,'Planificación 2026-1'!W:W,C511,'Planificación 2026-1'!H:H,"AE",'Planificación 2026-1'!I:I,"&gt;2")</f>
        <v>0</v>
      </c>
      <c r="CN511" s="109">
        <f>SUMIFS('Planificación 2026-1'!R:R,'Planificación 2026-1'!W:W,C511,'Planificación 2026-1'!H:H,"T4",'Planificación 2026-1'!I:I,"&gt;2")</f>
        <v>0</v>
      </c>
      <c r="CO511" s="109">
        <f>SUMIFS('Planificación 2026-1'!R:R,'Planificación 2026-1'!W:W,C511,'Planificación 2026-1'!H:H,"AF",'Planificación 2026-1'!I:I,"&lt;3")</f>
        <v>0</v>
      </c>
      <c r="CP511" s="109">
        <f>SUMIFS('Planificación 2026-1'!R:R,'Planificación 2026-1'!W:W,C511,'Planificación 2026-1'!H:H,"EN",'Planificación 2026-1'!I:I,"&lt;3")</f>
        <v>0</v>
      </c>
      <c r="CQ511" s="109">
        <f>SUMIFS('Planificación 2026-1'!R:R,'Planificación 2026-1'!W:W,C511,'Planificación 2026-1'!H:H,"IS",'Planificación 2026-1'!I:I,"&lt;3")</f>
        <v>0</v>
      </c>
      <c r="CR511" s="109">
        <f>SUMIFS('Planificación 2026-1'!R:R,'Planificación 2026-1'!W:W,C511,'Planificación 2026-1'!H:H,"PS",'Planificación 2026-1'!I:I,"&lt;3")</f>
        <v>0</v>
      </c>
      <c r="CS511" s="109">
        <f>SUMIFS('Planificación 2026-1'!R:R,'Planificación 2026-1'!W:W,C511,'Planificación 2026-1'!H:H,"IN",'Planificación 2026-1'!I:I,"&lt;3")</f>
        <v>0</v>
      </c>
      <c r="CT511" s="109">
        <f>SUMIFS('Planificación 2026-1'!R:R,'Planificación 2026-1'!W:W,C511,'Planificación 2026-1'!H:H,"CA",'Planificación 2026-1'!I:I,"&lt;3")</f>
        <v>0</v>
      </c>
      <c r="CU511" s="109">
        <f>SUMIFS('Planificación 2026-1'!R:R,'Planificación 2026-1'!W:W,C511,'Planificación 2026-1'!H:H,"DE",'Planificación 2026-1'!I:I,"&lt;3")</f>
        <v>0</v>
      </c>
      <c r="CV511" s="109">
        <f>SUMIFS('Planificación 2026-1'!R:R,'Planificación 2026-1'!W:W,C511,'Planificación 2026-1'!H:H,"OB",'Planificación 2026-1'!I:I,"&lt;3")</f>
        <v>0</v>
      </c>
      <c r="CW511" s="109">
        <f>SUMIFS('Planificación 2026-1'!R:R,'Planificación 2026-1'!W:W,C511,'Planificación 2026-1'!H:H,"MH",'Planificación 2026-1'!I:I,"&lt;3")</f>
        <v>0</v>
      </c>
      <c r="CX511" s="109">
        <f>SUMIFS('Planificación 2026-1'!R:R,'Planificación 2026-1'!W:W,C511,'Planificación 2026-1'!H:H,"IC",'Planificación 2026-1'!I:I,"&lt;3")</f>
        <v>0</v>
      </c>
      <c r="CY511" s="109">
        <f>SUMIFS('Planificación 2026-1'!R:R,'Planificación 2026-1'!W:W,C511,'Planificación 2026-1'!H:H,"AR",'Planificación 2026-1'!I:I,"&lt;3")</f>
        <v>0</v>
      </c>
      <c r="CZ511" s="109">
        <f>SUMIFS('Planificación 2026-1'!R:R,'Planificación 2026-1'!W:W,C511,'Planificación 2026-1'!H:H,"T1",'Planificación 2026-1'!I:I,"&lt;3")</f>
        <v>0</v>
      </c>
      <c r="DA511" s="109">
        <f>SUMIFS('Planificación 2026-1'!R:R,'Planificación 2026-1'!W:W,C511,'Planificación 2026-1'!H:H,"T3",'Planificación 2026-1'!I:I,"&lt;3")</f>
        <v>0</v>
      </c>
      <c r="DB511" s="109">
        <f>SUMIFS('Planificación 2026-1'!R:R,'Planificación 2026-1'!W:W,C511,'Planificación 2026-1'!H:H,"T2",'Planificación 2026-1'!I:I,"&lt;3")</f>
        <v>0</v>
      </c>
      <c r="DC511" s="109">
        <f>SUMIFS('Planificación 2026-1'!R:R,'Planificación 2026-1'!W:W,C511,'Planificación 2026-1'!H:H,"AE",'Planificación 2026-1'!I:I,"&lt;3")</f>
        <v>0</v>
      </c>
      <c r="DD511" s="109">
        <f>SUMIFS('Planificación 2026-1'!R:R,'Planificación 2026-1'!W:W,C511,'Planificación 2026-1'!H:H,"T4",'Planificación 2026-1'!I:I,"&lt;3")</f>
        <v>0</v>
      </c>
      <c r="DE511" s="108" t="str">
        <f t="shared" si="107"/>
        <v/>
      </c>
      <c r="DF511" s="41">
        <f>IF(C511="","",SUMIFS('Planificación 2026-1'!R:R,'Planificación 2026-1'!W:W,C511,'Planificación 2026-1'!F:F,"PRINCIPAL",'Planificación 2026-1'!X:X,"VIRTUAL"))</f>
        <v>0</v>
      </c>
      <c r="DG511" s="41">
        <f>IF(C511="","",SUMIFS('Planificación 2026-1'!R:R,'Planificación 2026-1'!W:W,C511,'Planificación 2026-1'!F:F,"PRINCIPAL",'Planificación 2026-1'!X:X,"PRESENCIAL"))</f>
        <v>0</v>
      </c>
      <c r="DH511" s="41">
        <f>IF(C511="","",SUMIFS('Planificación 2026-1'!R:R,'Planificación 2026-1'!W:W,C511,'Planificación 2026-1'!F:F,"PRINCIPAL",'Planificación 2026-1'!X:X,"HIBRIDO PRESENCIAL"))</f>
        <v>0</v>
      </c>
      <c r="DI511" s="108" t="str">
        <f t="shared" si="108"/>
        <v/>
      </c>
      <c r="DJ511" s="108">
        <f>IF(C511="","",SUMIFS('Planificación 2026-1'!R:R,'Planificación 2026-1'!W:W,C511,'Planificación 2026-1'!F:F,"FILIAL",'Planificación 2026-1'!X:X,"VIRTUAL"))</f>
        <v>0</v>
      </c>
      <c r="DK511" s="110">
        <f>IF(C511="","",SUMIFS('Planificación 2026-1'!R:R,'Planificación 2026-1'!W:W,C511,'Planificación 2026-1'!F:F,"FILIAL",'Planificación 2026-1'!X:X,"PRESENCIAL"))</f>
        <v>0</v>
      </c>
      <c r="DL511" s="61">
        <f>IF(C511="","",SUMIFS('Planificación 2026-1'!R:R,'Planificación 2026-1'!W:W,C511,'Planificación 2026-1'!F:F,"FILIAL",'Planificación 2026-1'!X:X,"HIBRIDO PRESENCIAL"))</f>
        <v>0</v>
      </c>
      <c r="DM511" s="111" t="str">
        <f t="shared" si="109"/>
        <v/>
      </c>
      <c r="DN511" s="108">
        <f>IF(C511="","",SUMIFS('Planificación 2026-1'!R:R,'Planificación 2026-1'!W:W,C511,'Planificación 2026-1'!F:F,"SUNAMPE",'Planificación 2026-1'!X:X,"VIRTUAL"))</f>
        <v>0</v>
      </c>
      <c r="DO511" s="61">
        <f>IF(C511="","",SUMIFS('Planificación 2026-1'!R:R,'Planificación 2026-1'!W:W,C511,'Planificación 2026-1'!F:F,"SUNAMPE",'Planificación 2026-1'!X:X,"PRESENCIAL"))</f>
        <v>0</v>
      </c>
      <c r="DP511" s="111" t="str">
        <f t="shared" si="110"/>
        <v/>
      </c>
      <c r="DQ511" s="108">
        <f>IF(C511="","",SUMIFS('Planificación 2026-1'!R:R,'Planificación 2026-1'!W:W,C511,'Planificación 2026-1'!F:F,"HUAURA",'Planificación 2026-1'!X:X,"VIRTUAL"))</f>
        <v>0</v>
      </c>
      <c r="DR511" s="61">
        <f>IF(C511="","",SUMIFS('Planificación 2026-1'!R:R,'Planificación 2026-1'!W:W,C511,'Planificación 2026-1'!F:F,"HUAURA",'Planificación 2026-1'!X:X,"PRESENCIAL"))</f>
        <v>0</v>
      </c>
      <c r="DS511" s="76">
        <f>SUMIFS('Planificación 2026-1'!R:R,'Planificación 2026-1'!W:W,C511,'Planificación 2026-1'!F:F,"PRINCIPAL",'Planificación 2026-1'!X:X,"VIRTUAL",'Planificación 2026-1'!I:I,"&gt;2")</f>
        <v>0</v>
      </c>
      <c r="DT511" s="76">
        <f>SUMIFS('Planificación 2026-1'!R:R,'Planificación 2026-1'!W:W,C511,'Planificación 2026-1'!F:F,"PRINCIPAL",'Planificación 2026-1'!X:X,"&lt;&gt;VIRTUAL",'Planificación 2026-1'!I:I,"&gt;2")</f>
        <v>0</v>
      </c>
      <c r="DU511" s="76">
        <f>SUMIFS('Planificación 2026-1'!R:R,'Planificación 2026-1'!W:W,C511,'Planificación 2026-1'!F:F,"SUNAMPE",'Planificación 2026-1'!X:X,"VIRTUAL",'Planificación 2026-1'!I:I,"&gt;2")</f>
        <v>0</v>
      </c>
      <c r="DV511" s="76">
        <f>SUMIFS('Planificación 2026-1'!R:R,'Planificación 2026-1'!W:W,C511,'Planificación 2026-1'!F:F,"SUNAMPE",'Planificación 2026-1'!X:X,"&lt;&gt;VIRTUAL",'Planificación 2026-1'!I:I,"&gt;2")</f>
        <v>0</v>
      </c>
      <c r="DW511" s="76">
        <f>SUMIFS('Planificación 2026-1'!R:R,'Planificación 2026-1'!W:W,C511,'Planificación 2026-1'!F:F,"FILIAL",'Planificación 2026-1'!X:X,"VIRTUAL",'Planificación 2026-1'!I:I,"&gt;2")</f>
        <v>0</v>
      </c>
      <c r="DX511" s="76">
        <f>SUMIFS('Planificación 2026-1'!R:R,'Planificación 2026-1'!W:W,C511,'Planificación 2026-1'!F:F,"FILIAL",'Planificación 2026-1'!X:X,"&lt;&gt;VIRTUAL",'Planificación 2026-1'!I:I,"&gt;2")</f>
        <v>0</v>
      </c>
      <c r="DY511" s="76">
        <f>SUMIFS('Planificación 2026-1'!R:R,'Planificación 2026-1'!W:W,C511,'Planificación 2026-1'!F:F,"PORUMA",'Planificación 2026-1'!X:X,"VIRTUAL",'Planificación 2026-1'!I:I,"&gt;2")</f>
        <v>0</v>
      </c>
      <c r="DZ511" s="76">
        <f>SUMIFS('Planificación 2026-1'!R:R,'Planificación 2026-1'!W:W,C511,'Planificación 2026-1'!F:F,"PORUMA",'Planificación 2026-1'!X:X,"&lt;&gt;VIRTUAL",'Planificación 2026-1'!I:I,"&gt;2")</f>
        <v>0</v>
      </c>
      <c r="EA511" s="76">
        <f>SUMIFS('Planificación 2026-1'!R:R,'Planificación 2026-1'!W:W,C511,'Planificación 2026-1'!F:F,"HUAURA",'Planificación 2026-1'!X:X,"VIRTUAL",'Planificación 2026-1'!I:I,"&gt;2")</f>
        <v>0</v>
      </c>
      <c r="EB511" s="76">
        <f>SUMIFS('Planificación 2026-1'!R:R,'Planificación 2026-1'!W:W,C511,'Planificación 2026-1'!F:F,"HUAURA",'Planificación 2026-1'!X:X,"&lt;&gt;VIRTUAL",'Planificación 2026-1'!I:I,"&gt;2")</f>
        <v>0</v>
      </c>
      <c r="EC511" s="76">
        <f>SUMIFS('Planificación 2026-1'!R:R,'Planificación 2026-1'!W:W,C511,'Planificación 2026-1'!F:F,"PRINCIPAL",'Planificación 2026-1'!X:X,"VIRTUAL",'Planificación 2026-1'!I:I,"&lt;3")</f>
        <v>0</v>
      </c>
      <c r="ED511" s="76">
        <f>SUMIFS('Planificación 2026-1'!R:R,'Planificación 2026-1'!W:W,C511,'Planificación 2026-1'!F:F,"PRINCIPAL",'Planificación 2026-1'!X:X,"&lt;&gt;VIRTUAL",'Planificación 2026-1'!I:I,"&lt;3")</f>
        <v>0</v>
      </c>
      <c r="EE511" s="76">
        <f>SUMIFS('Planificación 2026-1'!R:R,'Planificación 2026-1'!W:W,C511,'Planificación 2026-1'!F:F,"SUNAMPE",'Planificación 2026-1'!X:X,"VIRTUAL",'Planificación 2026-1'!I:I,"&lt;3")</f>
        <v>0</v>
      </c>
      <c r="EF511" s="76">
        <f>SUMIFS('Planificación 2026-1'!R:R,'Planificación 2026-1'!W:W,C511,'Planificación 2026-1'!F:F,"SUNAMPE",'Planificación 2026-1'!X:X,"&lt;&gt;VIRTUAL",'Planificación 2026-1'!I:I,"&lt;3")</f>
        <v>0</v>
      </c>
      <c r="EG511" s="76">
        <f>SUMIFS('Planificación 2026-1'!R:R,'Planificación 2026-1'!W:W,C511,'Planificación 2026-1'!F:F,"FILIAL",'Planificación 2026-1'!X:X,"VIRTUAL",'Planificación 2026-1'!I:I,"&lt;3")</f>
        <v>0</v>
      </c>
      <c r="EH511" s="76">
        <f>SUMIFS('Planificación 2026-1'!R:R,'Planificación 2026-1'!W:W,C511,'Planificación 2026-1'!F:F,"FILIAL",'Planificación 2026-1'!X:X,"&lt;&gt;VIRTUAL",'Planificación 2026-1'!I:I,"&lt;3")</f>
        <v>0</v>
      </c>
      <c r="EI511" s="76">
        <f>SUMIFS('Planificación 2026-1'!R:R,'Planificación 2026-1'!W:W,C511,'Planificación 2026-1'!F:F,"PORUMA",'Planificación 2026-1'!X:X,"VIRTUAL",'Planificación 2026-1'!I:I,"&lt;3")</f>
        <v>0</v>
      </c>
      <c r="EJ511" s="76">
        <f>SUMIFS('Planificación 2026-1'!R:R,'Planificación 2026-1'!W:W,C511,'Planificación 2026-1'!F:F,"PORUMA",'Planificación 2026-1'!X:X,"&lt;&gt;VIRTUAL",'Planificación 2026-1'!I:I,"&lt;3")</f>
        <v>0</v>
      </c>
      <c r="EK511" s="76">
        <f>SUMIFS('Planificación 2026-1'!R:R,'Planificación 2026-1'!W:W,C511,'Planificación 2026-1'!F:F,"HUAURA",'Planificación 2026-1'!X:X,"VIRTUAL",'Planificación 2026-1'!I:I,"&lt;3")</f>
        <v>0</v>
      </c>
      <c r="EL511" s="76">
        <f>SUMIFS('Planificación 2026-1'!R:R,'Planificación 2026-1'!W:W,C511,'Planificación 2026-1'!F:F,"HUAURA",'Planificación 2026-1'!X:X,"&lt;&gt;VIRTUAL",'Planificación 2026-1'!I:I,"&lt;3")</f>
        <v>0</v>
      </c>
      <c r="EM511" s="76"/>
      <c r="EN511" s="76">
        <f t="shared" si="111"/>
        <v>0</v>
      </c>
      <c r="EO511" s="76">
        <f t="shared" si="112"/>
        <v>0</v>
      </c>
      <c r="EP511" s="76" t="b">
        <f t="shared" si="113"/>
        <v>1</v>
      </c>
      <c r="EQ511" s="76" t="str">
        <f t="shared" si="114"/>
        <v/>
      </c>
      <c r="ER511" s="76" t="str">
        <f t="shared" si="115"/>
        <v>PRESENCIAL</v>
      </c>
    </row>
    <row r="512" spans="1:148" hidden="1">
      <c r="B512" s="119">
        <v>509</v>
      </c>
      <c r="C512" s="76" t="s">
        <v>690</v>
      </c>
      <c r="D512" s="112">
        <f>SUMIF('Planificación 2026-1'!W:W,C512,'Planificación 2026-1'!R:R)</f>
        <v>0</v>
      </c>
      <c r="E512" s="114" t="s">
        <v>170</v>
      </c>
      <c r="F512" s="115" t="s">
        <v>691</v>
      </c>
      <c r="G512" s="115" t="s">
        <v>13</v>
      </c>
      <c r="H512" s="115" t="s">
        <v>122</v>
      </c>
      <c r="I512" s="107" t="str">
        <f>IF(SUM(COUNTIFS('Planificación 2026-1'!F:F,"PRINCIPAL",'Planificación 2026-1'!W:W,C512,'Planificación 2026-1'!H:H,"AF"))&gt;0,"P01"," ")</f>
        <v xml:space="preserve"> </v>
      </c>
      <c r="J512" s="108" t="str">
        <f>IF(SUM(COUNTIFS('Planificación 2026-1'!F:F,"PRINCIPAL",'Planificación 2026-1'!W:W,C512,'Planificación 2026-1'!H:H,"EN"))&gt;0,"P02"," ")</f>
        <v xml:space="preserve"> </v>
      </c>
      <c r="K512" s="108" t="str">
        <f>IF(SUM(COUNTIFS('Planificación 2026-1'!F:F,"PRINCIPAL",'Planificación 2026-1'!W:W,C512,'Planificación 2026-1'!H:H,"IS"))&gt;0,"P03"," ")</f>
        <v xml:space="preserve"> </v>
      </c>
      <c r="L512" s="108" t="str">
        <f>IF(SUM(COUNTIFS('Planificación 2026-1'!F:F,"PRINCIPAL",'Planificación 2026-1'!W:W,C512,'Planificación 2026-1'!H:H,"PS"))&gt;0,"P04"," ")</f>
        <v xml:space="preserve"> </v>
      </c>
      <c r="M512" s="108"/>
      <c r="N512" s="108" t="str">
        <f>IF(SUM(COUNTIFS('Planificación 2026-1'!F:F,"PRINCIPAL",'Planificación 2026-1'!W:W,C512,'Planificación 2026-1'!H:H,"IN"))&gt;0,"P06"," ")</f>
        <v xml:space="preserve"> </v>
      </c>
      <c r="O512" s="108" t="str">
        <f>IF(SUM(COUNTIFS('Planificación 2026-1'!F:F,"PRINCIPAL",'Planificación 2026-1'!W:W,C512,'Planificación 2026-1'!H:H,"CA"))&gt;0,"P07"," ")</f>
        <v xml:space="preserve"> </v>
      </c>
      <c r="P512" s="108" t="str">
        <f>IF(SUM(COUNTIFS('Planificación 2026-1'!F:F,"PRINCIPAL",'Planificación 2026-1'!W:W,C512,'Planificación 2026-1'!H:H,"DE"))&gt;0,"P08"," ")</f>
        <v xml:space="preserve"> </v>
      </c>
      <c r="Q512" s="108" t="str">
        <f>IF(SUM(COUNTIFS('Planificación 2026-1'!F:F,"PRINCIPAL",'Planificación 2026-1'!W:W,C512,'Planificación 2026-1'!H:H,"OB"))&gt;0,"P09"," ")</f>
        <v xml:space="preserve"> </v>
      </c>
      <c r="R512" s="108" t="str">
        <f>IF(SUM(COUNTIFS('Planificación 2026-1'!F:F,"PRINCIPAL",'Planificación 2026-1'!W:W,C512,'Planificación 2026-1'!H:H,"MH"))&gt;0,"P31"," ")</f>
        <v xml:space="preserve"> </v>
      </c>
      <c r="S512" s="108" t="str">
        <f>IF(SUM(COUNTIFS('Planificación 2026-1'!F:F,"PRINCIPAL",'Planificación 2026-1'!W:W,C512,'Planificación 2026-1'!H:H,"IC"))&gt;0,"P32"," ")</f>
        <v xml:space="preserve"> </v>
      </c>
      <c r="T512" s="108" t="str">
        <f>IF(SUM(COUNTIFS('Planificación 2026-1'!F:F,"PRINCIPAL",'Planificación 2026-1'!W:W,C512,'Planificación 2026-1'!H:H,"AR"))&gt;0,"P34"," ")</f>
        <v xml:space="preserve"> </v>
      </c>
      <c r="U512" s="108" t="str">
        <f>IF(SUM(COUNTIFS('Planificación 2026-1'!F:F,"PRINCIPAL",'Planificación 2026-1'!W:W,C512,'Planificación 2026-1'!H:H,"T1"))&gt;0,"P35"," ")</f>
        <v xml:space="preserve"> </v>
      </c>
      <c r="V512" s="108" t="str">
        <f>IF(SUM(COUNTIFS('Planificación 2026-1'!F:F,"PRINCIPAL",'Planificación 2026-1'!W:W,C512,'Planificación 2026-1'!H:H,"T3"))&gt;0,"P36"," ")</f>
        <v xml:space="preserve"> </v>
      </c>
      <c r="W512" s="108" t="str">
        <f>IF(SUM(COUNTIFS('Planificación 2026-1'!F:F,"PRINCIPAL",'Planificación 2026-1'!W:W,C512,'Planificación 2026-1'!H:H,"T2"))&gt;0,"P37"," ")</f>
        <v xml:space="preserve"> </v>
      </c>
      <c r="X512" s="108" t="str">
        <f>IF(SUM(COUNTIFS('Planificación 2026-1'!F:F,"PRINCIPAL",'Planificación 2026-1'!W:W,C512,'Planificación 2026-1'!H:H,"AE"))&gt;0,"P38"," ")</f>
        <v xml:space="preserve"> </v>
      </c>
      <c r="Y512" s="108" t="str">
        <f>IF(SUM(COUNTIFS('Planificación 2026-1'!F:F,"PRINCIPAL",'Planificación 2026-1'!W:W,C512,'Planificación 2026-1'!H:H,"T4"))&gt;0,"P55"," ")</f>
        <v xml:space="preserve"> </v>
      </c>
      <c r="Z512" s="108" t="str">
        <f>IF(SUM(COUNTIFS('Planificación 2026-1'!F:F,"FILIAL",'Planificación 2026-1'!W:W,C512,'Planificación 2026-1'!H:H,"AF"))&gt;0," P01"," ")</f>
        <v xml:space="preserve"> </v>
      </c>
      <c r="AA512" s="108" t="str">
        <f>IF(SUM(COUNTIFS('Planificación 2026-1'!F:F,"FILIAL",'Planificación 2026-1'!W:W,C512,'Planificación 2026-1'!H:H,"EN"))&gt;0,"P02"," ")</f>
        <v xml:space="preserve"> </v>
      </c>
      <c r="AB512" s="108" t="str">
        <f>IF(SUM(COUNTIFS('Planificación 2026-1'!F:F,"FILIAL",'Planificación 2026-1'!W:W,C512,'Planificación 2026-1'!H:H,"IS"))&gt;0,"P03"," ")</f>
        <v xml:space="preserve"> </v>
      </c>
      <c r="AC512" s="108" t="str">
        <f>IF(SUM(COUNTIFS('Planificación 2026-1'!F:F,"FILIAL",'Planificación 2026-1'!W:W,C512,'Planificación 2026-1'!H:H,"PS"))&gt;0,"P04"," ")</f>
        <v xml:space="preserve"> </v>
      </c>
      <c r="AD512" s="108"/>
      <c r="AE512" s="108" t="str">
        <f>IF(SUM(COUNTIFS('Planificación 2026-1'!F:F,"FILIAL",'Planificación 2026-1'!W:W,C512,'Planificación 2026-1'!H:H,"IN"))&gt;0,"P06"," ")</f>
        <v xml:space="preserve"> </v>
      </c>
      <c r="AF512" s="108" t="str">
        <f>IF(SUM(COUNTIFS('Planificación 2026-1'!F:F,"FILIAL",'Planificación 2026-1'!W:W,C512,'Planificación 2026-1'!H:H,"CA"))&gt;0,"P07"," ")</f>
        <v xml:space="preserve"> </v>
      </c>
      <c r="AG512" s="108" t="str">
        <f>IF(SUM(COUNTIFS('Planificación 2026-1'!F:F,"FILIAL",'Planificación 2026-1'!W:W,C512,'Planificación 2026-1'!H:H,"DE"))&gt;0,"P08"," ")</f>
        <v xml:space="preserve"> </v>
      </c>
      <c r="AH512" s="108" t="str">
        <f>IF(SUM(COUNTIFS('Planificación 2026-1'!F:F,"FILIAL",'Planificación 2026-1'!W:W,C512,'Planificación 2026-1'!H:H,"OB"))&gt;0,"P09"," ")</f>
        <v xml:space="preserve"> </v>
      </c>
      <c r="AI512" s="108" t="str">
        <f>IF(SUM(COUNTIFS('Planificación 2026-1'!F:F,"FILIAL",'Planificación 2026-1'!W:W,C512,'Planificación 2026-1'!H:H,"MH"))&gt;0,"P31"," ")</f>
        <v xml:space="preserve"> </v>
      </c>
      <c r="AJ512" s="108" t="str">
        <f>IF(SUM(COUNTIFS('Planificación 2026-1'!F:F,"FILIAL",'Planificación 2026-1'!W:W,C512,'Planificación 2026-1'!H:H,"IC"))&gt;0,"P32"," ")</f>
        <v xml:space="preserve"> </v>
      </c>
      <c r="AK512" s="108" t="str">
        <f>IF(SUM(COUNTIFS('Planificación 2026-1'!F:F,"FILIAL",'Planificación 2026-1'!W:W,C512,'Planificación 2026-1'!H:H,"AR"))&gt;0,"P34"," ")</f>
        <v xml:space="preserve"> </v>
      </c>
      <c r="AL512" s="108" t="str">
        <f>IF(SUM(COUNTIFS('Planificación 2026-1'!F:F,"FILIAL",'Planificación 2026-1'!W:W,C512,'Planificación 2026-1'!H:H,"T1"))&gt;0,"P35"," ")</f>
        <v xml:space="preserve"> </v>
      </c>
      <c r="AM512" s="108" t="str">
        <f>IF(SUM(COUNTIFS('Planificación 2026-1'!F:F,"FILIAL",'Planificación 2026-1'!W:W,C512,'Planificación 2026-1'!H:H,"T3"))&gt;0,"P36"," ")</f>
        <v xml:space="preserve"> </v>
      </c>
      <c r="AN512" s="108" t="str">
        <f>IF(SUM(COUNTIFS('Planificación 2026-1'!F:F,"FILIAL",'Planificación 2026-1'!W:W,C512,'Planificación 2026-1'!H:H,"T2"))&gt;0,"P37"," ")</f>
        <v xml:space="preserve"> </v>
      </c>
      <c r="AO512" s="108" t="str">
        <f>IF(SUM(COUNTIFS('Planificación 2026-1'!F:F,"FILIAL",'Planificación 2026-1'!W:W,C512,'Planificación 2026-1'!H:H,"AE"))&gt;0,"P38"," ")</f>
        <v xml:space="preserve"> </v>
      </c>
      <c r="AP512" s="108" t="str">
        <f>IF(SUM(COUNTIFS('Planificación 2026-1'!F:F,"FILIAL",'Planificación 2026-1'!W:W,C512,'Planificación 2026-1'!H:H,"T4"))&gt;0,"P55"," ")</f>
        <v xml:space="preserve"> </v>
      </c>
      <c r="AQ512" s="108" t="str">
        <f>IF(SUM(COUNTIFS('Planificación 2026-1'!F:F,"SUNAMPE",'Planificación 2026-1'!W:W,C512,'Planificación 2026-1'!H:H,"AF"))&gt;0," P01"," ")</f>
        <v xml:space="preserve"> </v>
      </c>
      <c r="AR512" s="108" t="str">
        <f>IF(SUM(COUNTIFS('Planificación 2026-1'!F:F,"SUNAMPE",'Planificación 2026-1'!W:W,C512,'Planificación 2026-1'!H:H,"EN"))&gt;0,"P02"," ")</f>
        <v xml:space="preserve"> </v>
      </c>
      <c r="AS512" s="108" t="str">
        <f>IF(SUM(COUNTIFS('Planificación 2026-1'!F:F,"SUNAMPE",'Planificación 2026-1'!W:W,C512,'Planificación 2026-1'!H:H,"IS"))&gt;0,"P03"," ")</f>
        <v xml:space="preserve"> </v>
      </c>
      <c r="AT512" s="108" t="str">
        <f>IF(SUM(COUNTIFS('Planificación 2026-1'!F:F,"SUNAMPE",'Planificación 2026-1'!W:W,C512,'Planificación 2026-1'!H:H,"PS"))&gt;0,"P04"," ")</f>
        <v xml:space="preserve"> </v>
      </c>
      <c r="AU512" s="108"/>
      <c r="AV512" s="108" t="str">
        <f>IF(SUM(COUNTIFS('Planificación 2026-1'!F:F,"SUNAMPE",'Planificación 2026-1'!W:W,C512,'Planificación 2026-1'!H:H,"IN"))&gt;0,"P06"," ")</f>
        <v xml:space="preserve"> </v>
      </c>
      <c r="AW512" s="108" t="str">
        <f>IF(SUM(COUNTIFS('Planificación 2026-1'!F:F,"SUNAMPE",'Planificación 2026-1'!W:W,C512,'Planificación 2026-1'!H:H,"CA"))&gt;0,"P07"," ")</f>
        <v xml:space="preserve"> </v>
      </c>
      <c r="AX512" s="108" t="str">
        <f>IF(SUM(COUNTIFS('Planificación 2026-1'!F:F,"SUNAMPE",'Planificación 2026-1'!W:W,C512,'Planificación 2026-1'!H:H,"DE"))&gt;0,"P08"," ")</f>
        <v xml:space="preserve"> </v>
      </c>
      <c r="AY512" s="108" t="str">
        <f>IF(SUM(COUNTIFS('Planificación 2026-1'!F:F,"SUNAMPE",'Planificación 2026-1'!W:W,C512,'Planificación 2026-1'!H:H,"OB"))&gt;0,"P09"," ")</f>
        <v xml:space="preserve"> </v>
      </c>
      <c r="AZ512" s="108" t="str">
        <f>IF(SUM(COUNTIFS('Planificación 2026-1'!F:F,"SUNAMPE",'Planificación 2026-1'!W:W,C512,'Planificación 2026-1'!H:H,"MH"))&gt;0,"P31"," ")</f>
        <v xml:space="preserve"> </v>
      </c>
      <c r="BA512" s="108" t="str">
        <f>IF(SUM(COUNTIFS('Planificación 2026-1'!F:F,"SUNAMPE",'Planificación 2026-1'!W:W,C512,'Planificación 2026-1'!H:H,"IC"))&gt;0,"P32"," ")</f>
        <v xml:space="preserve"> </v>
      </c>
      <c r="BB512" s="108" t="str">
        <f>IF(SUM(COUNTIFS('Planificación 2026-1'!F:F,"SUNAMPE",'Planificación 2026-1'!W:W,C512,'Planificación 2026-1'!H:H,"AR"))&gt;0,"P34"," ")</f>
        <v xml:space="preserve"> </v>
      </c>
      <c r="BC512" s="108" t="str">
        <f>IF(SUM(COUNTIFS('Planificación 2026-1'!F:F,"SUNAMPE",'Planificación 2026-1'!W:W,C512,'Planificación 2026-1'!H:H,"T1"))&gt;0,"P35"," ")</f>
        <v xml:space="preserve"> </v>
      </c>
      <c r="BD512" s="108" t="str">
        <f>IF(SUM(COUNTIFS('Planificación 2026-1'!F:F,"SUNAMPE",'Planificación 2026-1'!W:W,C512,'Planificación 2026-1'!H:H,"T3"))&gt;0,"P36"," ")</f>
        <v xml:space="preserve"> </v>
      </c>
      <c r="BE512" s="108" t="str">
        <f>IF(SUM(COUNTIFS('Planificación 2026-1'!F:F,"SUNAMPE",'Planificación 2026-1'!W:W,C512,'Planificación 2026-1'!H:H,"T2"))&gt;0,"P37"," ")</f>
        <v xml:space="preserve"> </v>
      </c>
      <c r="BF512" s="108" t="str">
        <f>IF(SUM(COUNTIFS('Planificación 2026-1'!F:F,"SUNAMPE",'Planificación 2026-1'!W:W,C512,'Planificación 2026-1'!H:H,"AE"))&gt;0,"P38"," ")</f>
        <v xml:space="preserve"> </v>
      </c>
      <c r="BG512" s="108" t="str">
        <f>IF(SUM(COUNTIFS('Planificación 2026-1'!F:F,"SUNAMPE",'Planificación 2026-1'!W:W,C512,'Planificación 2026-1'!H:H,"T4"))&gt;0,"P55"," ")</f>
        <v xml:space="preserve"> </v>
      </c>
      <c r="BH512" s="108" t="str">
        <f>IF(SUM(COUNTIFS('Planificación 2026-1'!F:F,"HUAURA",'Planificación 2026-1'!W:W,C512,'Planificación 2026-1'!H:H,"AF"))&gt;0," P01"," ")</f>
        <v xml:space="preserve"> </v>
      </c>
      <c r="BI512" s="108" t="str">
        <f>IF(SUM(COUNTIFS('Planificación 2026-1'!F:F,"HUAURA",'Planificación 2026-1'!W:W,C512,'Planificación 2026-1'!H:H,"EN"))&gt;0,"P02"," ")</f>
        <v xml:space="preserve"> </v>
      </c>
      <c r="BJ512" s="108" t="str">
        <f>IF(SUM(COUNTIFS('Planificación 2026-1'!F:F,"HUAURA",'Planificación 2026-1'!W:W,C512,'Planificación 2026-1'!H:H,"IS"))&gt;0,"P03"," ")</f>
        <v xml:space="preserve"> </v>
      </c>
      <c r="BK512" s="108" t="str">
        <f>IF(SUM(COUNTIFS('Planificación 2026-1'!F:F,"HUAURA",'Planificación 2026-1'!W:W,C512,'Planificación 2026-1'!H:H,"PS"))&gt;0,"P04"," ")</f>
        <v xml:space="preserve"> </v>
      </c>
      <c r="BL512" s="108"/>
      <c r="BM512" s="108" t="str">
        <f>IF(SUM(COUNTIFS('Planificación 2026-1'!F:F,"HUAURA",'Planificación 2026-1'!W:W,C512,'Planificación 2026-1'!H:H,"IN"))&gt;0,"P06"," ")</f>
        <v xml:space="preserve"> </v>
      </c>
      <c r="BN512" s="108" t="str">
        <f>IF(SUM(COUNTIFS('Planificación 2026-1'!F:F,"HUAURA",'Planificación 2026-1'!W:W,C512,'Planificación 2026-1'!H:H,"CA"))&gt;0,"P07"," ")</f>
        <v xml:space="preserve"> </v>
      </c>
      <c r="BO512" s="108" t="str">
        <f>IF(SUM(COUNTIFS('Planificación 2026-1'!F:F,"HUAURA",'Planificación 2026-1'!W:W,C512,'Planificación 2026-1'!H:H,"DE"))&gt;0,"P08"," ")</f>
        <v xml:space="preserve"> </v>
      </c>
      <c r="BP512" s="108" t="str">
        <f>IF(SUM(COUNTIFS('Planificación 2026-1'!F:F,"HUAURA",'Planificación 2026-1'!W:W,C512,'Planificación 2026-1'!H:H,"OB"))&gt;0,"P09"," ")</f>
        <v xml:space="preserve"> </v>
      </c>
      <c r="BQ512" s="108" t="str">
        <f>IF(SUM(COUNTIFS('Planificación 2026-1'!F:F,"HUAURA",'Planificación 2026-1'!W:W,C512,'Planificación 2026-1'!H:H,"MH"))&gt;0,"P31"," ")</f>
        <v xml:space="preserve"> </v>
      </c>
      <c r="BR512" s="108" t="str">
        <f>IF(SUM(COUNTIFS('Planificación 2026-1'!F:F,"HUAURA",'Planificación 2026-1'!W:W,C512,'Planificación 2026-1'!H:H,"IC"))&gt;0,"P32"," ")</f>
        <v xml:space="preserve"> </v>
      </c>
      <c r="BS512" s="108" t="str">
        <f>IF(SUM(COUNTIFS('Planificación 2026-1'!F:F,"HUAURA",'Planificación 2026-1'!W:W,C512,'Planificación 2026-1'!H:H,"AR"))&gt;0,"P34"," ")</f>
        <v xml:space="preserve"> </v>
      </c>
      <c r="BT512" s="108" t="str">
        <f>IF(SUM(COUNTIFS('Planificación 2026-1'!F:F,"HUAURA",'Planificación 2026-1'!W:W,C512,'Planificación 2026-1'!H:H,"T1"))&gt;0,"P35"," ")</f>
        <v xml:space="preserve"> </v>
      </c>
      <c r="BU512" s="108" t="str">
        <f>IF(SUM(COUNTIFS('Planificación 2026-1'!F:F,"HUAURA",'Planificación 2026-1'!W:W,C512,'Planificación 2026-1'!H:H,"T3"))&gt;0,"P36"," ")</f>
        <v xml:space="preserve"> </v>
      </c>
      <c r="BV512" s="108" t="str">
        <f>IF(SUM(COUNTIFS('Planificación 2026-1'!F:F,"HUAURA",'Planificación 2026-1'!W:W,C512,'Planificación 2026-1'!H:H,"T2"))&gt;0,"P37"," ")</f>
        <v xml:space="preserve"> </v>
      </c>
      <c r="BW512" s="108" t="str">
        <f>IF(SUM(COUNTIFS('Planificación 2026-1'!F:F,"HUAURA",'Planificación 2026-1'!W:W,C512,'Planificación 2026-1'!H:H,"AE"))&gt;0,"P38"," ")</f>
        <v xml:space="preserve"> </v>
      </c>
      <c r="BX512" s="108" t="str">
        <f>IF(SUM(COUNTIFS('Planificación 2026-1'!F:F,"HUAURA",'Planificación 2026-1'!W:W,C512,'Planificación 2026-1'!H:H,"T4"))&gt;0,"P55"," ")</f>
        <v xml:space="preserve"> </v>
      </c>
      <c r="BY512" s="109">
        <f>SUMIFS('Planificación 2026-1'!R:R,'Planificación 2026-1'!W:W,C512,'Planificación 2026-1'!H:H,"AF",'Planificación 2026-1'!I:I,"&gt;2")</f>
        <v>0</v>
      </c>
      <c r="BZ512" s="109">
        <f>SUMIFS('Planificación 2026-1'!R:R,'Planificación 2026-1'!W:W,C512,'Planificación 2026-1'!H:H,"EN",'Planificación 2026-1'!I:I,"&gt;2")</f>
        <v>0</v>
      </c>
      <c r="CA512" s="109">
        <f>SUMIFS('Planificación 2026-1'!R:R,'Planificación 2026-1'!W:W,C512,'Planificación 2026-1'!H:H,"IS",'Planificación 2026-1'!I:I,"&gt;2")</f>
        <v>0</v>
      </c>
      <c r="CB512" s="109">
        <f>SUMIFS('Planificación 2026-1'!R:R,'Planificación 2026-1'!W:W,C512,'Planificación 2026-1'!H:H,"PS",'Planificación 2026-1'!I:I,"&gt;2")</f>
        <v>0</v>
      </c>
      <c r="CC512" s="109">
        <f>SUMIFS('Planificación 2026-1'!R:R,'Planificación 2026-1'!W:W,C512,'Planificación 2026-1'!H:H,"IN",'Planificación 2026-1'!I:I,"&gt;2")</f>
        <v>0</v>
      </c>
      <c r="CD512" s="109">
        <f>SUMIFS('Planificación 2026-1'!R:R,'Planificación 2026-1'!W:W,C512,'Planificación 2026-1'!H:H,"CA",'Planificación 2026-1'!I:I,"&gt;2")</f>
        <v>0</v>
      </c>
      <c r="CE512" s="109">
        <f>SUMIFS('Planificación 2026-1'!R:R,'Planificación 2026-1'!W:W,C512,'Planificación 2026-1'!H:H,"DE",'Planificación 2026-1'!I:I,"&gt;2")</f>
        <v>0</v>
      </c>
      <c r="CF512" s="109">
        <f>SUMIFS('Planificación 2026-1'!R:R,'Planificación 2026-1'!W:W,C512,'Planificación 2026-1'!H:H,"OB",'Planificación 2026-1'!I:I,"&gt;2")</f>
        <v>0</v>
      </c>
      <c r="CG512" s="109">
        <f>SUMIFS('Planificación 2026-1'!R:R,'Planificación 2026-1'!W:W,C512,'Planificación 2026-1'!H:H,"MH",'Planificación 2026-1'!I:I,"&gt;2")</f>
        <v>0</v>
      </c>
      <c r="CH512" s="109">
        <f>SUMIFS('Planificación 2026-1'!R:R,'Planificación 2026-1'!W:W,C512,'Planificación 2026-1'!H:H,"IC",'Planificación 2026-1'!I:I,"&gt;2")</f>
        <v>0</v>
      </c>
      <c r="CI512" s="109">
        <f>SUMIFS('Planificación 2026-1'!R:R,'Planificación 2026-1'!W:W,C512,'Planificación 2026-1'!H:H,"AR",'Planificación 2026-1'!I:I,"&gt;2")</f>
        <v>0</v>
      </c>
      <c r="CJ512" s="109">
        <f>SUMIFS('Planificación 2026-1'!R:R,'Planificación 2026-1'!W:W,C512,'Planificación 2026-1'!H:H,"T1",'Planificación 2026-1'!I:I,"&gt;2")</f>
        <v>0</v>
      </c>
      <c r="CK512" s="109">
        <f>SUMIFS('Planificación 2026-1'!R:R,'Planificación 2026-1'!W:W,C512,'Planificación 2026-1'!H:H,"T3",'Planificación 2026-1'!I:I,"&gt;2")</f>
        <v>0</v>
      </c>
      <c r="CL512" s="109">
        <f>SUMIFS('Planificación 2026-1'!R:R,'Planificación 2026-1'!W:W,C512,'Planificación 2026-1'!H:H,"T2",'Planificación 2026-1'!I:I,"&gt;2")</f>
        <v>0</v>
      </c>
      <c r="CM512" s="109">
        <f>SUMIFS('Planificación 2026-1'!R:R,'Planificación 2026-1'!W:W,C512,'Planificación 2026-1'!H:H,"AE",'Planificación 2026-1'!I:I,"&gt;2")</f>
        <v>0</v>
      </c>
      <c r="CN512" s="109">
        <f>SUMIFS('Planificación 2026-1'!R:R,'Planificación 2026-1'!W:W,C512,'Planificación 2026-1'!H:H,"T4",'Planificación 2026-1'!I:I,"&gt;2")</f>
        <v>0</v>
      </c>
      <c r="CO512" s="109">
        <f>SUMIFS('Planificación 2026-1'!R:R,'Planificación 2026-1'!W:W,C512,'Planificación 2026-1'!H:H,"AF",'Planificación 2026-1'!I:I,"&lt;3")</f>
        <v>0</v>
      </c>
      <c r="CP512" s="109">
        <f>SUMIFS('Planificación 2026-1'!R:R,'Planificación 2026-1'!W:W,C512,'Planificación 2026-1'!H:H,"EN",'Planificación 2026-1'!I:I,"&lt;3")</f>
        <v>0</v>
      </c>
      <c r="CQ512" s="109">
        <f>SUMIFS('Planificación 2026-1'!R:R,'Planificación 2026-1'!W:W,C512,'Planificación 2026-1'!H:H,"IS",'Planificación 2026-1'!I:I,"&lt;3")</f>
        <v>0</v>
      </c>
      <c r="CR512" s="109">
        <f>SUMIFS('Planificación 2026-1'!R:R,'Planificación 2026-1'!W:W,C512,'Planificación 2026-1'!H:H,"PS",'Planificación 2026-1'!I:I,"&lt;3")</f>
        <v>0</v>
      </c>
      <c r="CS512" s="109">
        <f>SUMIFS('Planificación 2026-1'!R:R,'Planificación 2026-1'!W:W,C512,'Planificación 2026-1'!H:H,"IN",'Planificación 2026-1'!I:I,"&lt;3")</f>
        <v>0</v>
      </c>
      <c r="CT512" s="109">
        <f>SUMIFS('Planificación 2026-1'!R:R,'Planificación 2026-1'!W:W,C512,'Planificación 2026-1'!H:H,"CA",'Planificación 2026-1'!I:I,"&lt;3")</f>
        <v>0</v>
      </c>
      <c r="CU512" s="109">
        <f>SUMIFS('Planificación 2026-1'!R:R,'Planificación 2026-1'!W:W,C512,'Planificación 2026-1'!H:H,"DE",'Planificación 2026-1'!I:I,"&lt;3")</f>
        <v>0</v>
      </c>
      <c r="CV512" s="109">
        <f>SUMIFS('Planificación 2026-1'!R:R,'Planificación 2026-1'!W:W,C512,'Planificación 2026-1'!H:H,"OB",'Planificación 2026-1'!I:I,"&lt;3")</f>
        <v>0</v>
      </c>
      <c r="CW512" s="109">
        <f>SUMIFS('Planificación 2026-1'!R:R,'Planificación 2026-1'!W:W,C512,'Planificación 2026-1'!H:H,"MH",'Planificación 2026-1'!I:I,"&lt;3")</f>
        <v>0</v>
      </c>
      <c r="CX512" s="109">
        <f>SUMIFS('Planificación 2026-1'!R:R,'Planificación 2026-1'!W:W,C512,'Planificación 2026-1'!H:H,"IC",'Planificación 2026-1'!I:I,"&lt;3")</f>
        <v>0</v>
      </c>
      <c r="CY512" s="109">
        <f>SUMIFS('Planificación 2026-1'!R:R,'Planificación 2026-1'!W:W,C512,'Planificación 2026-1'!H:H,"AR",'Planificación 2026-1'!I:I,"&lt;3")</f>
        <v>0</v>
      </c>
      <c r="CZ512" s="109">
        <f>SUMIFS('Planificación 2026-1'!R:R,'Planificación 2026-1'!W:W,C512,'Planificación 2026-1'!H:H,"T1",'Planificación 2026-1'!I:I,"&lt;3")</f>
        <v>0</v>
      </c>
      <c r="DA512" s="109">
        <f>SUMIFS('Planificación 2026-1'!R:R,'Planificación 2026-1'!W:W,C512,'Planificación 2026-1'!H:H,"T3",'Planificación 2026-1'!I:I,"&lt;3")</f>
        <v>0</v>
      </c>
      <c r="DB512" s="109">
        <f>SUMIFS('Planificación 2026-1'!R:R,'Planificación 2026-1'!W:W,C512,'Planificación 2026-1'!H:H,"T2",'Planificación 2026-1'!I:I,"&lt;3")</f>
        <v>0</v>
      </c>
      <c r="DC512" s="109">
        <f>SUMIFS('Planificación 2026-1'!R:R,'Planificación 2026-1'!W:W,C512,'Planificación 2026-1'!H:H,"AE",'Planificación 2026-1'!I:I,"&lt;3")</f>
        <v>0</v>
      </c>
      <c r="DD512" s="109">
        <f>SUMIFS('Planificación 2026-1'!R:R,'Planificación 2026-1'!W:W,C512,'Planificación 2026-1'!H:H,"T4",'Planificación 2026-1'!I:I,"&lt;3")</f>
        <v>0</v>
      </c>
      <c r="DE512" s="108" t="str">
        <f t="shared" ref="DE512" si="116">TRIM(CONCATENATE(I512,J512,K512,L512,M512,N512,O512,P512,Q512,R512,S512,T512,U512,V512,W512,X512,Y512))</f>
        <v/>
      </c>
      <c r="DF512" s="41">
        <f>IF(C512="","",SUMIFS('Planificación 2026-1'!R:R,'Planificación 2026-1'!W:W,C512,'Planificación 2026-1'!F:F,"PRINCIPAL",'Planificación 2026-1'!X:X,"VIRTUAL"))</f>
        <v>0</v>
      </c>
      <c r="DG512" s="41">
        <f>IF(C512="","",SUMIFS('Planificación 2026-1'!R:R,'Planificación 2026-1'!W:W,C512,'Planificación 2026-1'!F:F,"PRINCIPAL",'Planificación 2026-1'!X:X,"PRESENCIAL"))</f>
        <v>0</v>
      </c>
      <c r="DH512" s="41">
        <f>IF(C512="","",SUMIFS('Planificación 2026-1'!R:R,'Planificación 2026-1'!W:W,C512,'Planificación 2026-1'!F:F,"PRINCIPAL",'Planificación 2026-1'!X:X,"HIBRIDO PRESENCIAL"))</f>
        <v>0</v>
      </c>
      <c r="DI512" s="108" t="str">
        <f t="shared" ref="DI512" si="117">TRIM(CONCATENATE(Z512,AA512,AB512,AC512,AD512,AE512,AF512,AG512,AH512,AI512,AJ512,AK512,AL512,AM512,AN512,AO512,AP512))</f>
        <v/>
      </c>
      <c r="DJ512" s="108">
        <f>IF(C512="","",SUMIFS('Planificación 2026-1'!R:R,'Planificación 2026-1'!W:W,C512,'Planificación 2026-1'!F:F,"FILIAL",'Planificación 2026-1'!X:X,"VIRTUAL"))</f>
        <v>0</v>
      </c>
      <c r="DK512" s="110">
        <f>IF(C512="","",SUMIFS('Planificación 2026-1'!R:R,'Planificación 2026-1'!W:W,C512,'Planificación 2026-1'!F:F,"FILIAL",'Planificación 2026-1'!X:X,"PRESENCIAL"))</f>
        <v>0</v>
      </c>
      <c r="DL512" s="61">
        <f>IF(C512="","",SUMIFS('Planificación 2026-1'!R:R,'Planificación 2026-1'!W:W,C512,'Planificación 2026-1'!F:F,"FILIAL",'Planificación 2026-1'!X:X,"HIBRIDO PRESENCIAL"))</f>
        <v>0</v>
      </c>
      <c r="DM512" s="111" t="str">
        <f t="shared" ref="DM512" si="118">TRIM(CONCATENATE(AQ512,AR512,AS512,AT512,AU512,AV512,AW512,AX512,AY512,AZ512,BA512,BB512,BC512,BD512,BE512,BF512,BG512))</f>
        <v/>
      </c>
      <c r="DN512" s="108">
        <f>IF(C512="","",SUMIFS('Planificación 2026-1'!R:R,'Planificación 2026-1'!W:W,C512,'Planificación 2026-1'!F:F,"SUNAMPE",'Planificación 2026-1'!X:X,"VIRTUAL"))</f>
        <v>0</v>
      </c>
      <c r="DO512" s="61">
        <f>IF(C512="","",SUMIFS('Planificación 2026-1'!R:R,'Planificación 2026-1'!W:W,C512,'Planificación 2026-1'!F:F,"SUNAMPE",'Planificación 2026-1'!X:X,"PRESENCIAL"))</f>
        <v>0</v>
      </c>
      <c r="DP512" s="111" t="str">
        <f t="shared" ref="DP512" si="119">TRIM(CONCATENATE(BH512,BI512,BJ512,BK512,BL512,BM512,BN512,BO512,BP512,BQ512,BR512,BS512,BT512,BU512,BV512,BW512,BX512))</f>
        <v/>
      </c>
      <c r="DQ512" s="108">
        <f>IF(C512="","",SUMIFS('Planificación 2026-1'!R:R,'Planificación 2026-1'!W:W,C512,'Planificación 2026-1'!F:F,"HUAURA",'Planificación 2026-1'!X:X,"VIRTUAL"))</f>
        <v>0</v>
      </c>
      <c r="DR512" s="61">
        <f>IF(C512="","",SUMIFS('Planificación 2026-1'!R:R,'Planificación 2026-1'!W:W,C512,'Planificación 2026-1'!F:F,"HUAURA",'Planificación 2026-1'!X:X,"PRESENCIAL"))</f>
        <v>0</v>
      </c>
      <c r="DS512" s="76">
        <f>SUMIFS('Planificación 2026-1'!R:R,'Planificación 2026-1'!W:W,C512,'Planificación 2026-1'!F:F,"PRINCIPAL",'Planificación 2026-1'!X:X,"VIRTUAL",'Planificación 2026-1'!I:I,"&gt;2")</f>
        <v>0</v>
      </c>
      <c r="DT512" s="76">
        <f>SUMIFS('Planificación 2026-1'!R:R,'Planificación 2026-1'!W:W,C512,'Planificación 2026-1'!F:F,"PRINCIPAL",'Planificación 2026-1'!X:X,"&lt;&gt;VIRTUAL",'Planificación 2026-1'!I:I,"&gt;2")</f>
        <v>0</v>
      </c>
      <c r="DU512" s="76">
        <f>SUMIFS('Planificación 2026-1'!R:R,'Planificación 2026-1'!W:W,C512,'Planificación 2026-1'!F:F,"SUNAMPE",'Planificación 2026-1'!X:X,"VIRTUAL",'Planificación 2026-1'!I:I,"&gt;2")</f>
        <v>0</v>
      </c>
      <c r="DV512" s="76">
        <f>SUMIFS('Planificación 2026-1'!R:R,'Planificación 2026-1'!W:W,C512,'Planificación 2026-1'!F:F,"SUNAMPE",'Planificación 2026-1'!X:X,"&lt;&gt;VIRTUAL",'Planificación 2026-1'!I:I,"&gt;2")</f>
        <v>0</v>
      </c>
      <c r="DW512" s="76">
        <f>SUMIFS('Planificación 2026-1'!R:R,'Planificación 2026-1'!W:W,C512,'Planificación 2026-1'!F:F,"FILIAL",'Planificación 2026-1'!X:X,"VIRTUAL",'Planificación 2026-1'!I:I,"&gt;2")</f>
        <v>0</v>
      </c>
      <c r="DX512" s="76">
        <f>SUMIFS('Planificación 2026-1'!R:R,'Planificación 2026-1'!W:W,C512,'Planificación 2026-1'!F:F,"FILIAL",'Planificación 2026-1'!X:X,"&lt;&gt;VIRTUAL",'Planificación 2026-1'!I:I,"&gt;2")</f>
        <v>0</v>
      </c>
      <c r="DY512" s="76">
        <f>SUMIFS('Planificación 2026-1'!R:R,'Planificación 2026-1'!W:W,C512,'Planificación 2026-1'!F:F,"PORUMA",'Planificación 2026-1'!X:X,"VIRTUAL",'Planificación 2026-1'!I:I,"&gt;2")</f>
        <v>0</v>
      </c>
      <c r="DZ512" s="76">
        <f>SUMIFS('Planificación 2026-1'!R:R,'Planificación 2026-1'!W:W,C512,'Planificación 2026-1'!F:F,"PORUMA",'Planificación 2026-1'!X:X,"&lt;&gt;VIRTUAL",'Planificación 2026-1'!I:I,"&gt;2")</f>
        <v>0</v>
      </c>
      <c r="EA512" s="76">
        <f>SUMIFS('Planificación 2026-1'!R:R,'Planificación 2026-1'!W:W,C512,'Planificación 2026-1'!F:F,"HUAURA",'Planificación 2026-1'!X:X,"VIRTUAL",'Planificación 2026-1'!I:I,"&gt;2")</f>
        <v>0</v>
      </c>
      <c r="EB512" s="76">
        <f>SUMIFS('Planificación 2026-1'!R:R,'Planificación 2026-1'!W:W,C512,'Planificación 2026-1'!F:F,"HUAURA",'Planificación 2026-1'!X:X,"&lt;&gt;VIRTUAL",'Planificación 2026-1'!I:I,"&gt;2")</f>
        <v>0</v>
      </c>
      <c r="EC512" s="76">
        <f>SUMIFS('Planificación 2026-1'!R:R,'Planificación 2026-1'!W:W,C512,'Planificación 2026-1'!F:F,"PRINCIPAL",'Planificación 2026-1'!X:X,"VIRTUAL",'Planificación 2026-1'!I:I,"&lt;3")</f>
        <v>0</v>
      </c>
      <c r="ED512" s="76">
        <f>SUMIFS('Planificación 2026-1'!R:R,'Planificación 2026-1'!W:W,C512,'Planificación 2026-1'!F:F,"PRINCIPAL",'Planificación 2026-1'!X:X,"&lt;&gt;VIRTUAL",'Planificación 2026-1'!I:I,"&lt;3")</f>
        <v>0</v>
      </c>
      <c r="EE512" s="76">
        <f>SUMIFS('Planificación 2026-1'!R:R,'Planificación 2026-1'!W:W,C512,'Planificación 2026-1'!F:F,"SUNAMPE",'Planificación 2026-1'!X:X,"VIRTUAL",'Planificación 2026-1'!I:I,"&lt;3")</f>
        <v>0</v>
      </c>
      <c r="EF512" s="76">
        <f>SUMIFS('Planificación 2026-1'!R:R,'Planificación 2026-1'!W:W,C512,'Planificación 2026-1'!F:F,"SUNAMPE",'Planificación 2026-1'!X:X,"&lt;&gt;VIRTUAL",'Planificación 2026-1'!I:I,"&lt;3")</f>
        <v>0</v>
      </c>
      <c r="EG512" s="76">
        <f>SUMIFS('Planificación 2026-1'!R:R,'Planificación 2026-1'!W:W,C512,'Planificación 2026-1'!F:F,"FILIAL",'Planificación 2026-1'!X:X,"VIRTUAL",'Planificación 2026-1'!I:I,"&lt;3")</f>
        <v>0</v>
      </c>
      <c r="EH512" s="76">
        <f>SUMIFS('Planificación 2026-1'!R:R,'Planificación 2026-1'!W:W,C512,'Planificación 2026-1'!F:F,"FILIAL",'Planificación 2026-1'!X:X,"&lt;&gt;VIRTUAL",'Planificación 2026-1'!I:I,"&lt;3")</f>
        <v>0</v>
      </c>
      <c r="EI512" s="76">
        <f>SUMIFS('Planificación 2026-1'!R:R,'Planificación 2026-1'!W:W,C512,'Planificación 2026-1'!F:F,"PORUMA",'Planificación 2026-1'!X:X,"VIRTUAL",'Planificación 2026-1'!I:I,"&lt;3")</f>
        <v>0</v>
      </c>
      <c r="EJ512" s="76">
        <f>SUMIFS('Planificación 2026-1'!R:R,'Planificación 2026-1'!W:W,C512,'Planificación 2026-1'!F:F,"PORUMA",'Planificación 2026-1'!X:X,"&lt;&gt;VIRTUAL",'Planificación 2026-1'!I:I,"&lt;3")</f>
        <v>0</v>
      </c>
      <c r="EK512" s="76">
        <f>SUMIFS('Planificación 2026-1'!R:R,'Planificación 2026-1'!W:W,C512,'Planificación 2026-1'!F:F,"HUAURA",'Planificación 2026-1'!X:X,"VIRTUAL",'Planificación 2026-1'!I:I,"&lt;3")</f>
        <v>0</v>
      </c>
      <c r="EL512" s="76">
        <f>SUMIFS('Planificación 2026-1'!R:R,'Planificación 2026-1'!W:W,C512,'Planificación 2026-1'!F:F,"HUAURA",'Planificación 2026-1'!X:X,"&lt;&gt;VIRTUAL",'Planificación 2026-1'!I:I,"&lt;3")</f>
        <v>0</v>
      </c>
      <c r="EM512" s="76"/>
      <c r="EN512" s="76">
        <f t="shared" ref="EN512" si="120">DS512+DW512+EA512+EC512+EG512+EK512+DU512+EE512</f>
        <v>0</v>
      </c>
      <c r="EO512" s="76">
        <f t="shared" ref="EO512" si="121">DT512+DX512+EB512+ED512+EH512+EL512+DV512+EF512</f>
        <v>0</v>
      </c>
      <c r="EP512" s="76" t="b">
        <f t="shared" ref="EP512" si="122">EXACT(SUM(EN512:EO512),D512)</f>
        <v>1</v>
      </c>
      <c r="EQ512" s="76" t="str">
        <f t="shared" ref="EQ512" si="123">IF(AND(DT512=0,DX512=0,EB512=0),"",IF(COUNTIF(DT512:EB512,"&gt;0")=1,IF(DT512&gt;0,"SEDE",IF(DX512&gt;0,"FILIAL","HUAURA")),IF(COUNTIF(DT512:EB512,"&gt;0")=2,IF(AND(DT512&gt;0,DX512&gt;0),"SEDE-FILIAL",IF(AND(DT512&gt;0,EB512&gt;0),"SEDE-HUAURA","FILIAL-HUAURA")),"SEDE-FILIAL-HUAURA")))</f>
        <v/>
      </c>
      <c r="ER512" s="76" t="str">
        <f t="shared" ref="ER512" si="124">IF(EN512=0,"PRESENCIAL",IF(EO512=0,"VIRTUAL",IF(EN512&gt;EO512,"MAS VIRTUAL",IF(EO512&gt;EN512,"MAS PRESENCIAL","AMBOS"))))</f>
        <v>PRESENCIAL</v>
      </c>
    </row>
    <row r="513" spans="2:148">
      <c r="B513" s="119">
        <v>509</v>
      </c>
      <c r="C513" s="76" t="s">
        <v>692</v>
      </c>
      <c r="D513" s="112">
        <f>SUMIF('Planificación 2026-1'!W:W,C513,'Planificación 2026-1'!R:R)</f>
        <v>0</v>
      </c>
      <c r="E513" s="114" t="s">
        <v>170</v>
      </c>
      <c r="F513" s="115" t="s">
        <v>691</v>
      </c>
      <c r="G513" s="115" t="s">
        <v>13</v>
      </c>
      <c r="H513" s="115" t="s">
        <v>122</v>
      </c>
      <c r="I513" s="107" t="str">
        <f>IF(SUM(COUNTIFS('Planificación 2026-1'!F:F,"PRINCIPAL",'Planificación 2026-1'!W:W,C513,'Planificación 2026-1'!H:H,"AF"))&gt;0,"P01"," ")</f>
        <v xml:space="preserve"> </v>
      </c>
      <c r="J513" s="108" t="str">
        <f>IF(SUM(COUNTIFS('Planificación 2026-1'!F:F,"PRINCIPAL",'Planificación 2026-1'!W:W,C513,'Planificación 2026-1'!H:H,"EN"))&gt;0,"P02"," ")</f>
        <v xml:space="preserve"> </v>
      </c>
      <c r="K513" s="108" t="str">
        <f>IF(SUM(COUNTIFS('Planificación 2026-1'!F:F,"PRINCIPAL",'Planificación 2026-1'!W:W,C513,'Planificación 2026-1'!H:H,"IS"))&gt;0,"P03"," ")</f>
        <v xml:space="preserve"> </v>
      </c>
      <c r="L513" s="108" t="str">
        <f>IF(SUM(COUNTIFS('Planificación 2026-1'!F:F,"PRINCIPAL",'Planificación 2026-1'!W:W,C513,'Planificación 2026-1'!H:H,"PS"))&gt;0,"P04"," ")</f>
        <v xml:space="preserve"> </v>
      </c>
      <c r="M513" s="108"/>
      <c r="N513" s="108" t="str">
        <f>IF(SUM(COUNTIFS('Planificación 2026-1'!F:F,"PRINCIPAL",'Planificación 2026-1'!W:W,C513,'Planificación 2026-1'!H:H,"IN"))&gt;0,"P06"," ")</f>
        <v xml:space="preserve"> </v>
      </c>
      <c r="O513" s="108" t="str">
        <f>IF(SUM(COUNTIFS('Planificación 2026-1'!F:F,"PRINCIPAL",'Planificación 2026-1'!W:W,C513,'Planificación 2026-1'!H:H,"CA"))&gt;0,"P07"," ")</f>
        <v xml:space="preserve"> </v>
      </c>
      <c r="P513" s="108" t="str">
        <f>IF(SUM(COUNTIFS('Planificación 2026-1'!F:F,"PRINCIPAL",'Planificación 2026-1'!W:W,C513,'Planificación 2026-1'!H:H,"DE"))&gt;0,"P08"," ")</f>
        <v xml:space="preserve"> </v>
      </c>
      <c r="Q513" s="108" t="str">
        <f>IF(SUM(COUNTIFS('Planificación 2026-1'!F:F,"PRINCIPAL",'Planificación 2026-1'!W:W,C513,'Planificación 2026-1'!H:H,"OB"))&gt;0,"P09"," ")</f>
        <v xml:space="preserve"> </v>
      </c>
      <c r="R513" s="108" t="str">
        <f>IF(SUM(COUNTIFS('Planificación 2026-1'!F:F,"PRINCIPAL",'Planificación 2026-1'!W:W,C513,'Planificación 2026-1'!H:H,"MH"))&gt;0,"P31"," ")</f>
        <v xml:space="preserve"> </v>
      </c>
      <c r="S513" s="108" t="str">
        <f>IF(SUM(COUNTIFS('Planificación 2026-1'!F:F,"PRINCIPAL",'Planificación 2026-1'!W:W,C513,'Planificación 2026-1'!H:H,"IC"))&gt;0,"P32"," ")</f>
        <v xml:space="preserve"> </v>
      </c>
      <c r="T513" s="108" t="str">
        <f>IF(SUM(COUNTIFS('Planificación 2026-1'!F:F,"PRINCIPAL",'Planificación 2026-1'!W:W,C513,'Planificación 2026-1'!H:H,"AR"))&gt;0,"P34"," ")</f>
        <v xml:space="preserve"> </v>
      </c>
      <c r="U513" s="108" t="str">
        <f>IF(SUM(COUNTIFS('Planificación 2026-1'!F:F,"PRINCIPAL",'Planificación 2026-1'!W:W,C513,'Planificación 2026-1'!H:H,"T1"))&gt;0,"P35"," ")</f>
        <v xml:space="preserve"> </v>
      </c>
      <c r="V513" s="108" t="str">
        <f>IF(SUM(COUNTIFS('Planificación 2026-1'!F:F,"PRINCIPAL",'Planificación 2026-1'!W:W,C513,'Planificación 2026-1'!H:H,"T3"))&gt;0,"P36"," ")</f>
        <v xml:space="preserve"> </v>
      </c>
      <c r="W513" s="108" t="str">
        <f>IF(SUM(COUNTIFS('Planificación 2026-1'!F:F,"PRINCIPAL",'Planificación 2026-1'!W:W,C513,'Planificación 2026-1'!H:H,"T2"))&gt;0,"P37"," ")</f>
        <v xml:space="preserve"> </v>
      </c>
      <c r="X513" s="108" t="str">
        <f>IF(SUM(COUNTIFS('Planificación 2026-1'!F:F,"PRINCIPAL",'Planificación 2026-1'!W:W,C513,'Planificación 2026-1'!H:H,"AE"))&gt;0,"P38"," ")</f>
        <v xml:space="preserve"> </v>
      </c>
      <c r="Y513" s="108" t="str">
        <f>IF(SUM(COUNTIFS('Planificación 2026-1'!F:F,"PRINCIPAL",'Planificación 2026-1'!W:W,C513,'Planificación 2026-1'!H:H,"T4"))&gt;0,"P55"," ")</f>
        <v xml:space="preserve"> </v>
      </c>
      <c r="Z513" s="108" t="str">
        <f>IF(SUM(COUNTIFS('Planificación 2026-1'!F:F,"FILIAL",'Planificación 2026-1'!W:W,C513,'Planificación 2026-1'!H:H,"AF"))&gt;0," P01"," ")</f>
        <v xml:space="preserve"> </v>
      </c>
      <c r="AA513" s="108" t="str">
        <f>IF(SUM(COUNTIFS('Planificación 2026-1'!F:F,"FILIAL",'Planificación 2026-1'!W:W,C513,'Planificación 2026-1'!H:H,"EN"))&gt;0,"P02"," ")</f>
        <v xml:space="preserve"> </v>
      </c>
      <c r="AB513" s="108" t="str">
        <f>IF(SUM(COUNTIFS('Planificación 2026-1'!F:F,"FILIAL",'Planificación 2026-1'!W:W,C513,'Planificación 2026-1'!H:H,"IS"))&gt;0,"P03"," ")</f>
        <v xml:space="preserve"> </v>
      </c>
      <c r="AC513" s="108" t="str">
        <f>IF(SUM(COUNTIFS('Planificación 2026-1'!F:F,"FILIAL",'Planificación 2026-1'!W:W,C513,'Planificación 2026-1'!H:H,"PS"))&gt;0,"P04"," ")</f>
        <v xml:space="preserve"> </v>
      </c>
      <c r="AD513" s="108"/>
      <c r="AE513" s="108" t="str">
        <f>IF(SUM(COUNTIFS('Planificación 2026-1'!F:F,"FILIAL",'Planificación 2026-1'!W:W,C513,'Planificación 2026-1'!H:H,"IN"))&gt;0,"P06"," ")</f>
        <v xml:space="preserve"> </v>
      </c>
      <c r="AF513" s="108" t="str">
        <f>IF(SUM(COUNTIFS('Planificación 2026-1'!F:F,"FILIAL",'Planificación 2026-1'!W:W,C513,'Planificación 2026-1'!H:H,"CA"))&gt;0,"P07"," ")</f>
        <v xml:space="preserve"> </v>
      </c>
      <c r="AG513" s="108" t="str">
        <f>IF(SUM(COUNTIFS('Planificación 2026-1'!F:F,"FILIAL",'Planificación 2026-1'!W:W,C513,'Planificación 2026-1'!H:H,"DE"))&gt;0,"P08"," ")</f>
        <v xml:space="preserve"> </v>
      </c>
      <c r="AH513" s="108" t="str">
        <f>IF(SUM(COUNTIFS('Planificación 2026-1'!F:F,"FILIAL",'Planificación 2026-1'!W:W,C513,'Planificación 2026-1'!H:H,"OB"))&gt;0,"P09"," ")</f>
        <v xml:space="preserve"> </v>
      </c>
      <c r="AI513" s="108" t="str">
        <f>IF(SUM(COUNTIFS('Planificación 2026-1'!F:F,"FILIAL",'Planificación 2026-1'!W:W,C513,'Planificación 2026-1'!H:H,"MH"))&gt;0,"P31"," ")</f>
        <v xml:space="preserve"> </v>
      </c>
      <c r="AJ513" s="108" t="str">
        <f>IF(SUM(COUNTIFS('Planificación 2026-1'!F:F,"FILIAL",'Planificación 2026-1'!W:W,C513,'Planificación 2026-1'!H:H,"IC"))&gt;0,"P32"," ")</f>
        <v xml:space="preserve"> </v>
      </c>
      <c r="AK513" s="108" t="str">
        <f>IF(SUM(COUNTIFS('Planificación 2026-1'!F:F,"FILIAL",'Planificación 2026-1'!W:W,C513,'Planificación 2026-1'!H:H,"AR"))&gt;0,"P34"," ")</f>
        <v xml:space="preserve"> </v>
      </c>
      <c r="AL513" s="108" t="str">
        <f>IF(SUM(COUNTIFS('Planificación 2026-1'!F:F,"FILIAL",'Planificación 2026-1'!W:W,C513,'Planificación 2026-1'!H:H,"T1"))&gt;0,"P35"," ")</f>
        <v xml:space="preserve"> </v>
      </c>
      <c r="AM513" s="108" t="str">
        <f>IF(SUM(COUNTIFS('Planificación 2026-1'!F:F,"FILIAL",'Planificación 2026-1'!W:W,C513,'Planificación 2026-1'!H:H,"T3"))&gt;0,"P36"," ")</f>
        <v xml:space="preserve"> </v>
      </c>
      <c r="AN513" s="108" t="str">
        <f>IF(SUM(COUNTIFS('Planificación 2026-1'!F:F,"FILIAL",'Planificación 2026-1'!W:W,C513,'Planificación 2026-1'!H:H,"T2"))&gt;0,"P37"," ")</f>
        <v xml:space="preserve"> </v>
      </c>
      <c r="AO513" s="108" t="str">
        <f>IF(SUM(COUNTIFS('Planificación 2026-1'!F:F,"FILIAL",'Planificación 2026-1'!W:W,C513,'Planificación 2026-1'!H:H,"AE"))&gt;0,"P38"," ")</f>
        <v xml:space="preserve"> </v>
      </c>
      <c r="AP513" s="108" t="str">
        <f>IF(SUM(COUNTIFS('Planificación 2026-1'!F:F,"FILIAL",'Planificación 2026-1'!W:W,C513,'Planificación 2026-1'!H:H,"T4"))&gt;0,"P55"," ")</f>
        <v xml:space="preserve"> </v>
      </c>
      <c r="AQ513" s="108" t="str">
        <f>IF(SUM(COUNTIFS('Planificación 2026-1'!F:F,"SUNAMPE",'Planificación 2026-1'!W:W,C513,'Planificación 2026-1'!H:H,"AF"))&gt;0," P01"," ")</f>
        <v xml:space="preserve"> </v>
      </c>
      <c r="AR513" s="108" t="str">
        <f>IF(SUM(COUNTIFS('Planificación 2026-1'!F:F,"SUNAMPE",'Planificación 2026-1'!W:W,C513,'Planificación 2026-1'!H:H,"EN"))&gt;0,"P02"," ")</f>
        <v xml:space="preserve"> </v>
      </c>
      <c r="AS513" s="108" t="str">
        <f>IF(SUM(COUNTIFS('Planificación 2026-1'!F:F,"SUNAMPE",'Planificación 2026-1'!W:W,C513,'Planificación 2026-1'!H:H,"IS"))&gt;0,"P03"," ")</f>
        <v xml:space="preserve"> </v>
      </c>
      <c r="AT513" s="108" t="str">
        <f>IF(SUM(COUNTIFS('Planificación 2026-1'!F:F,"SUNAMPE",'Planificación 2026-1'!W:W,C513,'Planificación 2026-1'!H:H,"PS"))&gt;0,"P04"," ")</f>
        <v xml:space="preserve"> </v>
      </c>
      <c r="AU513" s="108"/>
      <c r="AV513" s="108" t="str">
        <f>IF(SUM(COUNTIFS('Planificación 2026-1'!F:F,"SUNAMPE",'Planificación 2026-1'!W:W,C513,'Planificación 2026-1'!H:H,"IN"))&gt;0,"P06"," ")</f>
        <v xml:space="preserve"> </v>
      </c>
      <c r="AW513" s="108" t="str">
        <f>IF(SUM(COUNTIFS('Planificación 2026-1'!F:F,"SUNAMPE",'Planificación 2026-1'!W:W,C513,'Planificación 2026-1'!H:H,"CA"))&gt;0,"P07"," ")</f>
        <v xml:space="preserve"> </v>
      </c>
      <c r="AX513" s="108" t="str">
        <f>IF(SUM(COUNTIFS('Planificación 2026-1'!F:F,"SUNAMPE",'Planificación 2026-1'!W:W,C513,'Planificación 2026-1'!H:H,"DE"))&gt;0,"P08"," ")</f>
        <v xml:space="preserve"> </v>
      </c>
      <c r="AY513" s="108" t="str">
        <f>IF(SUM(COUNTIFS('Planificación 2026-1'!F:F,"SUNAMPE",'Planificación 2026-1'!W:W,C513,'Planificación 2026-1'!H:H,"OB"))&gt;0,"P09"," ")</f>
        <v xml:space="preserve"> </v>
      </c>
      <c r="AZ513" s="108" t="str">
        <f>IF(SUM(COUNTIFS('Planificación 2026-1'!F:F,"SUNAMPE",'Planificación 2026-1'!W:W,C513,'Planificación 2026-1'!H:H,"MH"))&gt;0,"P31"," ")</f>
        <v xml:space="preserve"> </v>
      </c>
      <c r="BA513" s="108" t="str">
        <f>IF(SUM(COUNTIFS('Planificación 2026-1'!F:F,"SUNAMPE",'Planificación 2026-1'!W:W,C513,'Planificación 2026-1'!H:H,"IC"))&gt;0,"P32"," ")</f>
        <v xml:space="preserve"> </v>
      </c>
      <c r="BB513" s="108" t="str">
        <f>IF(SUM(COUNTIFS('Planificación 2026-1'!F:F,"SUNAMPE",'Planificación 2026-1'!W:W,C513,'Planificación 2026-1'!H:H,"AR"))&gt;0,"P34"," ")</f>
        <v xml:space="preserve"> </v>
      </c>
      <c r="BC513" s="108" t="str">
        <f>IF(SUM(COUNTIFS('Planificación 2026-1'!F:F,"SUNAMPE",'Planificación 2026-1'!W:W,C513,'Planificación 2026-1'!H:H,"T1"))&gt;0,"P35"," ")</f>
        <v xml:space="preserve"> </v>
      </c>
      <c r="BD513" s="108" t="str">
        <f>IF(SUM(COUNTIFS('Planificación 2026-1'!F:F,"SUNAMPE",'Planificación 2026-1'!W:W,C513,'Planificación 2026-1'!H:H,"T3"))&gt;0,"P36"," ")</f>
        <v xml:space="preserve"> </v>
      </c>
      <c r="BE513" s="108" t="str">
        <f>IF(SUM(COUNTIFS('Planificación 2026-1'!F:F,"SUNAMPE",'Planificación 2026-1'!W:W,C513,'Planificación 2026-1'!H:H,"T2"))&gt;0,"P37"," ")</f>
        <v xml:space="preserve"> </v>
      </c>
      <c r="BF513" s="108" t="str">
        <f>IF(SUM(COUNTIFS('Planificación 2026-1'!F:F,"SUNAMPE",'Planificación 2026-1'!W:W,C513,'Planificación 2026-1'!H:H,"AE"))&gt;0,"P38"," ")</f>
        <v xml:space="preserve"> </v>
      </c>
      <c r="BG513" s="108" t="str">
        <f>IF(SUM(COUNTIFS('Planificación 2026-1'!F:F,"SUNAMPE",'Planificación 2026-1'!W:W,C513,'Planificación 2026-1'!H:H,"T4"))&gt;0,"P55"," ")</f>
        <v xml:space="preserve"> </v>
      </c>
      <c r="BH513" s="108" t="str">
        <f>IF(SUM(COUNTIFS('Planificación 2026-1'!F:F,"HUAURA",'Planificación 2026-1'!W:W,C513,'Planificación 2026-1'!H:H,"AF"))&gt;0," P01"," ")</f>
        <v xml:space="preserve"> </v>
      </c>
      <c r="BI513" s="108" t="str">
        <f>IF(SUM(COUNTIFS('Planificación 2026-1'!F:F,"HUAURA",'Planificación 2026-1'!W:W,C513,'Planificación 2026-1'!H:H,"EN"))&gt;0,"P02"," ")</f>
        <v xml:space="preserve"> </v>
      </c>
      <c r="BJ513" s="108" t="str">
        <f>IF(SUM(COUNTIFS('Planificación 2026-1'!F:F,"HUAURA",'Planificación 2026-1'!W:W,C513,'Planificación 2026-1'!H:H,"IS"))&gt;0,"P03"," ")</f>
        <v xml:space="preserve"> </v>
      </c>
      <c r="BK513" s="108" t="str">
        <f>IF(SUM(COUNTIFS('Planificación 2026-1'!F:F,"HUAURA",'Planificación 2026-1'!W:W,C513,'Planificación 2026-1'!H:H,"PS"))&gt;0,"P04"," ")</f>
        <v xml:space="preserve"> </v>
      </c>
      <c r="BL513" s="108"/>
      <c r="BM513" s="108" t="str">
        <f>IF(SUM(COUNTIFS('Planificación 2026-1'!F:F,"HUAURA",'Planificación 2026-1'!W:W,C513,'Planificación 2026-1'!H:H,"IN"))&gt;0,"P06"," ")</f>
        <v xml:space="preserve"> </v>
      </c>
      <c r="BN513" s="108" t="str">
        <f>IF(SUM(COUNTIFS('Planificación 2026-1'!F:F,"HUAURA",'Planificación 2026-1'!W:W,C513,'Planificación 2026-1'!H:H,"CA"))&gt;0,"P07"," ")</f>
        <v xml:space="preserve"> </v>
      </c>
      <c r="BO513" s="108" t="str">
        <f>IF(SUM(COUNTIFS('Planificación 2026-1'!F:F,"HUAURA",'Planificación 2026-1'!W:W,C513,'Planificación 2026-1'!H:H,"DE"))&gt;0,"P08"," ")</f>
        <v xml:space="preserve"> </v>
      </c>
      <c r="BP513" s="108" t="str">
        <f>IF(SUM(COUNTIFS('Planificación 2026-1'!F:F,"HUAURA",'Planificación 2026-1'!W:W,C513,'Planificación 2026-1'!H:H,"OB"))&gt;0,"P09"," ")</f>
        <v xml:space="preserve"> </v>
      </c>
      <c r="BQ513" s="108" t="str">
        <f>IF(SUM(COUNTIFS('Planificación 2026-1'!F:F,"HUAURA",'Planificación 2026-1'!W:W,C513,'Planificación 2026-1'!H:H,"MH"))&gt;0,"P31"," ")</f>
        <v xml:space="preserve"> </v>
      </c>
      <c r="BR513" s="108" t="str">
        <f>IF(SUM(COUNTIFS('Planificación 2026-1'!F:F,"HUAURA",'Planificación 2026-1'!W:W,C513,'Planificación 2026-1'!H:H,"IC"))&gt;0,"P32"," ")</f>
        <v xml:space="preserve"> </v>
      </c>
      <c r="BS513" s="108" t="str">
        <f>IF(SUM(COUNTIFS('Planificación 2026-1'!F:F,"HUAURA",'Planificación 2026-1'!W:W,C513,'Planificación 2026-1'!H:H,"AR"))&gt;0,"P34"," ")</f>
        <v xml:space="preserve"> </v>
      </c>
      <c r="BT513" s="108" t="str">
        <f>IF(SUM(COUNTIFS('Planificación 2026-1'!F:F,"HUAURA",'Planificación 2026-1'!W:W,C513,'Planificación 2026-1'!H:H,"T1"))&gt;0,"P35"," ")</f>
        <v xml:space="preserve"> </v>
      </c>
      <c r="BU513" s="108" t="str">
        <f>IF(SUM(COUNTIFS('Planificación 2026-1'!F:F,"HUAURA",'Planificación 2026-1'!W:W,C513,'Planificación 2026-1'!H:H,"T3"))&gt;0,"P36"," ")</f>
        <v xml:space="preserve"> </v>
      </c>
      <c r="BV513" s="108" t="str">
        <f>IF(SUM(COUNTIFS('Planificación 2026-1'!F:F,"HUAURA",'Planificación 2026-1'!W:W,C513,'Planificación 2026-1'!H:H,"T2"))&gt;0,"P37"," ")</f>
        <v xml:space="preserve"> </v>
      </c>
      <c r="BW513" s="108" t="str">
        <f>IF(SUM(COUNTIFS('Planificación 2026-1'!F:F,"HUAURA",'Planificación 2026-1'!W:W,C513,'Planificación 2026-1'!H:H,"AE"))&gt;0,"P38"," ")</f>
        <v xml:space="preserve"> </v>
      </c>
      <c r="BX513" s="108" t="str">
        <f>IF(SUM(COUNTIFS('Planificación 2026-1'!F:F,"HUAURA",'Planificación 2026-1'!W:W,C513,'Planificación 2026-1'!H:H,"T4"))&gt;0,"P55"," ")</f>
        <v xml:space="preserve"> </v>
      </c>
      <c r="BY513" s="109">
        <f>SUMIFS('Planificación 2026-1'!R:R,'Planificación 2026-1'!W:W,C513,'Planificación 2026-1'!H:H,"AF",'Planificación 2026-1'!I:I,"&gt;2")</f>
        <v>0</v>
      </c>
      <c r="BZ513" s="109">
        <f>SUMIFS('Planificación 2026-1'!R:R,'Planificación 2026-1'!W:W,C513,'Planificación 2026-1'!H:H,"EN",'Planificación 2026-1'!I:I,"&gt;2")</f>
        <v>0</v>
      </c>
      <c r="CA513" s="109">
        <f>SUMIFS('Planificación 2026-1'!R:R,'Planificación 2026-1'!W:W,C513,'Planificación 2026-1'!H:H,"IS",'Planificación 2026-1'!I:I,"&gt;2")</f>
        <v>0</v>
      </c>
      <c r="CB513" s="109">
        <f>SUMIFS('Planificación 2026-1'!R:R,'Planificación 2026-1'!W:W,C513,'Planificación 2026-1'!H:H,"PS",'Planificación 2026-1'!I:I,"&gt;2")</f>
        <v>0</v>
      </c>
      <c r="CC513" s="109">
        <f>SUMIFS('Planificación 2026-1'!R:R,'Planificación 2026-1'!W:W,C513,'Planificación 2026-1'!H:H,"IN",'Planificación 2026-1'!I:I,"&gt;2")</f>
        <v>0</v>
      </c>
      <c r="CD513" s="109">
        <f>SUMIFS('Planificación 2026-1'!R:R,'Planificación 2026-1'!W:W,C513,'Planificación 2026-1'!H:H,"CA",'Planificación 2026-1'!I:I,"&gt;2")</f>
        <v>0</v>
      </c>
      <c r="CE513" s="109">
        <f>SUMIFS('Planificación 2026-1'!R:R,'Planificación 2026-1'!W:W,C513,'Planificación 2026-1'!H:H,"DE",'Planificación 2026-1'!I:I,"&gt;2")</f>
        <v>0</v>
      </c>
      <c r="CF513" s="109">
        <f>SUMIFS('Planificación 2026-1'!R:R,'Planificación 2026-1'!W:W,C513,'Planificación 2026-1'!H:H,"OB",'Planificación 2026-1'!I:I,"&gt;2")</f>
        <v>0</v>
      </c>
      <c r="CG513" s="109">
        <f>SUMIFS('Planificación 2026-1'!R:R,'Planificación 2026-1'!W:W,C513,'Planificación 2026-1'!H:H,"MH",'Planificación 2026-1'!I:I,"&gt;2")</f>
        <v>0</v>
      </c>
      <c r="CH513" s="109">
        <f>SUMIFS('Planificación 2026-1'!R:R,'Planificación 2026-1'!W:W,C513,'Planificación 2026-1'!H:H,"IC",'Planificación 2026-1'!I:I,"&gt;2")</f>
        <v>0</v>
      </c>
      <c r="CI513" s="109">
        <f>SUMIFS('Planificación 2026-1'!R:R,'Planificación 2026-1'!W:W,C513,'Planificación 2026-1'!H:H,"AR",'Planificación 2026-1'!I:I,"&gt;2")</f>
        <v>0</v>
      </c>
      <c r="CJ513" s="109">
        <f>SUMIFS('Planificación 2026-1'!R:R,'Planificación 2026-1'!W:W,C513,'Planificación 2026-1'!H:H,"T1",'Planificación 2026-1'!I:I,"&gt;2")</f>
        <v>0</v>
      </c>
      <c r="CK513" s="109">
        <f>SUMIFS('Planificación 2026-1'!R:R,'Planificación 2026-1'!W:W,C513,'Planificación 2026-1'!H:H,"T3",'Planificación 2026-1'!I:I,"&gt;2")</f>
        <v>0</v>
      </c>
      <c r="CL513" s="109">
        <f>SUMIFS('Planificación 2026-1'!R:R,'Planificación 2026-1'!W:W,C513,'Planificación 2026-1'!H:H,"T2",'Planificación 2026-1'!I:I,"&gt;2")</f>
        <v>0</v>
      </c>
      <c r="CM513" s="109">
        <f>SUMIFS('Planificación 2026-1'!R:R,'Planificación 2026-1'!W:W,C513,'Planificación 2026-1'!H:H,"AE",'Planificación 2026-1'!I:I,"&gt;2")</f>
        <v>0</v>
      </c>
      <c r="CN513" s="109">
        <f>SUMIFS('Planificación 2026-1'!R:R,'Planificación 2026-1'!W:W,C513,'Planificación 2026-1'!H:H,"T4",'Planificación 2026-1'!I:I,"&gt;2")</f>
        <v>0</v>
      </c>
      <c r="CO513" s="109">
        <f>SUMIFS('Planificación 2026-1'!R:R,'Planificación 2026-1'!W:W,C513,'Planificación 2026-1'!H:H,"AF",'Planificación 2026-1'!I:I,"&lt;3")</f>
        <v>0</v>
      </c>
      <c r="CP513" s="109">
        <f>SUMIFS('Planificación 2026-1'!R:R,'Planificación 2026-1'!W:W,C513,'Planificación 2026-1'!H:H,"EN",'Planificación 2026-1'!I:I,"&lt;3")</f>
        <v>0</v>
      </c>
      <c r="CQ513" s="109">
        <f>SUMIFS('Planificación 2026-1'!R:R,'Planificación 2026-1'!W:W,C513,'Planificación 2026-1'!H:H,"IS",'Planificación 2026-1'!I:I,"&lt;3")</f>
        <v>0</v>
      </c>
      <c r="CR513" s="109">
        <f>SUMIFS('Planificación 2026-1'!R:R,'Planificación 2026-1'!W:W,C513,'Planificación 2026-1'!H:H,"PS",'Planificación 2026-1'!I:I,"&lt;3")</f>
        <v>0</v>
      </c>
      <c r="CS513" s="109">
        <f>SUMIFS('Planificación 2026-1'!R:R,'Planificación 2026-1'!W:W,C513,'Planificación 2026-1'!H:H,"IN",'Planificación 2026-1'!I:I,"&lt;3")</f>
        <v>0</v>
      </c>
      <c r="CT513" s="109">
        <f>SUMIFS('Planificación 2026-1'!R:R,'Planificación 2026-1'!W:W,C513,'Planificación 2026-1'!H:H,"CA",'Planificación 2026-1'!I:I,"&lt;3")</f>
        <v>0</v>
      </c>
      <c r="CU513" s="109">
        <f>SUMIFS('Planificación 2026-1'!R:R,'Planificación 2026-1'!W:W,C513,'Planificación 2026-1'!H:H,"DE",'Planificación 2026-1'!I:I,"&lt;3")</f>
        <v>0</v>
      </c>
      <c r="CV513" s="109">
        <f>SUMIFS('Planificación 2026-1'!R:R,'Planificación 2026-1'!W:W,C513,'Planificación 2026-1'!H:H,"OB",'Planificación 2026-1'!I:I,"&lt;3")</f>
        <v>0</v>
      </c>
      <c r="CW513" s="109">
        <f>SUMIFS('Planificación 2026-1'!R:R,'Planificación 2026-1'!W:W,C513,'Planificación 2026-1'!H:H,"MH",'Planificación 2026-1'!I:I,"&lt;3")</f>
        <v>0</v>
      </c>
      <c r="CX513" s="109">
        <f>SUMIFS('Planificación 2026-1'!R:R,'Planificación 2026-1'!W:W,C513,'Planificación 2026-1'!H:H,"IC",'Planificación 2026-1'!I:I,"&lt;3")</f>
        <v>0</v>
      </c>
      <c r="CY513" s="109">
        <f>SUMIFS('Planificación 2026-1'!R:R,'Planificación 2026-1'!W:W,C513,'Planificación 2026-1'!H:H,"AR",'Planificación 2026-1'!I:I,"&lt;3")</f>
        <v>0</v>
      </c>
      <c r="CZ513" s="109">
        <f>SUMIFS('Planificación 2026-1'!R:R,'Planificación 2026-1'!W:W,C513,'Planificación 2026-1'!H:H,"T1",'Planificación 2026-1'!I:I,"&lt;3")</f>
        <v>0</v>
      </c>
      <c r="DA513" s="109">
        <f>SUMIFS('Planificación 2026-1'!R:R,'Planificación 2026-1'!W:W,C513,'Planificación 2026-1'!H:H,"T3",'Planificación 2026-1'!I:I,"&lt;3")</f>
        <v>0</v>
      </c>
      <c r="DB513" s="109">
        <f>SUMIFS('Planificación 2026-1'!R:R,'Planificación 2026-1'!W:W,C513,'Planificación 2026-1'!H:H,"T2",'Planificación 2026-1'!I:I,"&lt;3")</f>
        <v>0</v>
      </c>
      <c r="DC513" s="109">
        <f>SUMIFS('Planificación 2026-1'!R:R,'Planificación 2026-1'!W:W,C513,'Planificación 2026-1'!H:H,"AE",'Planificación 2026-1'!I:I,"&lt;3")</f>
        <v>0</v>
      </c>
      <c r="DD513" s="109">
        <f>SUMIFS('Planificación 2026-1'!R:R,'Planificación 2026-1'!W:W,C513,'Planificación 2026-1'!H:H,"T4",'Planificación 2026-1'!I:I,"&lt;3")</f>
        <v>0</v>
      </c>
      <c r="DE513" s="108" t="str">
        <f t="shared" ref="DE513" si="125">TRIM(CONCATENATE(I513,J513,K513,L513,M513,N513,O513,P513,Q513,R513,S513,T513,U513,V513,W513,X513,Y513))</f>
        <v/>
      </c>
      <c r="DF513" s="41">
        <f>IF(C513="","",SUMIFS('Planificación 2026-1'!R:R,'Planificación 2026-1'!W:W,C513,'Planificación 2026-1'!F:F,"PRINCIPAL",'Planificación 2026-1'!X:X,"VIRTUAL"))</f>
        <v>0</v>
      </c>
      <c r="DG513" s="41">
        <f>IF(C513="","",SUMIFS('Planificación 2026-1'!R:R,'Planificación 2026-1'!W:W,C513,'Planificación 2026-1'!F:F,"PRINCIPAL",'Planificación 2026-1'!X:X,"PRESENCIAL"))</f>
        <v>0</v>
      </c>
      <c r="DH513" s="41">
        <f>IF(C513="","",SUMIFS('Planificación 2026-1'!R:R,'Planificación 2026-1'!W:W,C513,'Planificación 2026-1'!F:F,"PRINCIPAL",'Planificación 2026-1'!X:X,"HIBRIDO PRESENCIAL"))</f>
        <v>0</v>
      </c>
      <c r="DI513" s="108" t="str">
        <f t="shared" ref="DI513" si="126">TRIM(CONCATENATE(Z513,AA513,AB513,AC513,AD513,AE513,AF513,AG513,AH513,AI513,AJ513,AK513,AL513,AM513,AN513,AO513,AP513))</f>
        <v/>
      </c>
      <c r="DJ513" s="108">
        <f>IF(C513="","",SUMIFS('Planificación 2026-1'!R:R,'Planificación 2026-1'!W:W,C513,'Planificación 2026-1'!F:F,"FILIAL",'Planificación 2026-1'!X:X,"VIRTUAL"))</f>
        <v>0</v>
      </c>
      <c r="DK513" s="110">
        <f>IF(C513="","",SUMIFS('Planificación 2026-1'!R:R,'Planificación 2026-1'!W:W,C513,'Planificación 2026-1'!F:F,"FILIAL",'Planificación 2026-1'!X:X,"PRESENCIAL"))</f>
        <v>0</v>
      </c>
      <c r="DL513" s="61">
        <f>IF(C513="","",SUMIFS('Planificación 2026-1'!R:R,'Planificación 2026-1'!W:W,C513,'Planificación 2026-1'!F:F,"FILIAL",'Planificación 2026-1'!X:X,"HIBRIDO PRESENCIAL"))</f>
        <v>0</v>
      </c>
      <c r="DM513" s="111" t="str">
        <f t="shared" ref="DM513" si="127">TRIM(CONCATENATE(AQ513,AR513,AS513,AT513,AU513,AV513,AW513,AX513,AY513,AZ513,BA513,BB513,BC513,BD513,BE513,BF513,BG513))</f>
        <v/>
      </c>
      <c r="DN513" s="108">
        <f>IF(C513="","",SUMIFS('Planificación 2026-1'!R:R,'Planificación 2026-1'!W:W,C513,'Planificación 2026-1'!F:F,"SUNAMPE",'Planificación 2026-1'!X:X,"VIRTUAL"))</f>
        <v>0</v>
      </c>
      <c r="DO513" s="61">
        <f>IF(C513="","",SUMIFS('Planificación 2026-1'!R:R,'Planificación 2026-1'!W:W,C513,'Planificación 2026-1'!F:F,"SUNAMPE",'Planificación 2026-1'!X:X,"PRESENCIAL"))</f>
        <v>0</v>
      </c>
      <c r="DP513" s="111" t="str">
        <f t="shared" ref="DP513" si="128">TRIM(CONCATENATE(BH513,BI513,BJ513,BK513,BL513,BM513,BN513,BO513,BP513,BQ513,BR513,BS513,BT513,BU513,BV513,BW513,BX513))</f>
        <v/>
      </c>
      <c r="DQ513" s="108">
        <f>IF(C513="","",SUMIFS('Planificación 2026-1'!R:R,'Planificación 2026-1'!W:W,C513,'Planificación 2026-1'!F:F,"HUAURA",'Planificación 2026-1'!X:X,"VIRTUAL"))</f>
        <v>0</v>
      </c>
      <c r="DR513" s="61">
        <f>IF(C513="","",SUMIFS('Planificación 2026-1'!R:R,'Planificación 2026-1'!W:W,C513,'Planificación 2026-1'!F:F,"HUAURA",'Planificación 2026-1'!X:X,"PRESENCIAL"))</f>
        <v>0</v>
      </c>
      <c r="DS513" s="76">
        <f>SUMIFS('Planificación 2026-1'!R:R,'Planificación 2026-1'!W:W,C513,'Planificación 2026-1'!F:F,"PRINCIPAL",'Planificación 2026-1'!X:X,"VIRTUAL",'Planificación 2026-1'!I:I,"&gt;2")</f>
        <v>0</v>
      </c>
      <c r="DT513" s="76">
        <f>SUMIFS('Planificación 2026-1'!R:R,'Planificación 2026-1'!W:W,C513,'Planificación 2026-1'!F:F,"PRINCIPAL",'Planificación 2026-1'!X:X,"&lt;&gt;VIRTUAL",'Planificación 2026-1'!I:I,"&gt;2")</f>
        <v>0</v>
      </c>
      <c r="DU513" s="76">
        <f>SUMIFS('Planificación 2026-1'!R:R,'Planificación 2026-1'!W:W,C513,'Planificación 2026-1'!F:F,"SUNAMPE",'Planificación 2026-1'!X:X,"VIRTUAL",'Planificación 2026-1'!I:I,"&gt;2")</f>
        <v>0</v>
      </c>
      <c r="DV513" s="76">
        <f>SUMIFS('Planificación 2026-1'!R:R,'Planificación 2026-1'!W:W,C513,'Planificación 2026-1'!F:F,"SUNAMPE",'Planificación 2026-1'!X:X,"&lt;&gt;VIRTUAL",'Planificación 2026-1'!I:I,"&gt;2")</f>
        <v>0</v>
      </c>
      <c r="DW513" s="76">
        <f>SUMIFS('Planificación 2026-1'!R:R,'Planificación 2026-1'!W:W,C513,'Planificación 2026-1'!F:F,"FILIAL",'Planificación 2026-1'!X:X,"VIRTUAL",'Planificación 2026-1'!I:I,"&gt;2")</f>
        <v>0</v>
      </c>
      <c r="DX513" s="76">
        <f>SUMIFS('Planificación 2026-1'!R:R,'Planificación 2026-1'!W:W,C513,'Planificación 2026-1'!F:F,"FILIAL",'Planificación 2026-1'!X:X,"&lt;&gt;VIRTUAL",'Planificación 2026-1'!I:I,"&gt;2")</f>
        <v>0</v>
      </c>
      <c r="DY513" s="76">
        <f>SUMIFS('Planificación 2026-1'!R:R,'Planificación 2026-1'!W:W,C513,'Planificación 2026-1'!F:F,"PORUMA",'Planificación 2026-1'!X:X,"VIRTUAL",'Planificación 2026-1'!I:I,"&gt;2")</f>
        <v>0</v>
      </c>
      <c r="DZ513" s="76">
        <f>SUMIFS('Planificación 2026-1'!R:R,'Planificación 2026-1'!W:W,C513,'Planificación 2026-1'!F:F,"PORUMA",'Planificación 2026-1'!X:X,"&lt;&gt;VIRTUAL",'Planificación 2026-1'!I:I,"&gt;2")</f>
        <v>0</v>
      </c>
      <c r="EA513" s="76">
        <f>SUMIFS('Planificación 2026-1'!R:R,'Planificación 2026-1'!W:W,C513,'Planificación 2026-1'!F:F,"HUAURA",'Planificación 2026-1'!X:X,"VIRTUAL",'Planificación 2026-1'!I:I,"&gt;2")</f>
        <v>0</v>
      </c>
      <c r="EB513" s="76">
        <f>SUMIFS('Planificación 2026-1'!R:R,'Planificación 2026-1'!W:W,C513,'Planificación 2026-1'!F:F,"HUAURA",'Planificación 2026-1'!X:X,"&lt;&gt;VIRTUAL",'Planificación 2026-1'!I:I,"&gt;2")</f>
        <v>0</v>
      </c>
      <c r="EC513" s="76">
        <f>SUMIFS('Planificación 2026-1'!R:R,'Planificación 2026-1'!W:W,C513,'Planificación 2026-1'!F:F,"PRINCIPAL",'Planificación 2026-1'!X:X,"VIRTUAL",'Planificación 2026-1'!I:I,"&lt;3")</f>
        <v>0</v>
      </c>
      <c r="ED513" s="76">
        <f>SUMIFS('Planificación 2026-1'!R:R,'Planificación 2026-1'!W:W,C513,'Planificación 2026-1'!F:F,"PRINCIPAL",'Planificación 2026-1'!X:X,"&lt;&gt;VIRTUAL",'Planificación 2026-1'!I:I,"&lt;3")</f>
        <v>0</v>
      </c>
      <c r="EE513" s="76">
        <f>SUMIFS('Planificación 2026-1'!R:R,'Planificación 2026-1'!W:W,C513,'Planificación 2026-1'!F:F,"SUNAMPE",'Planificación 2026-1'!X:X,"VIRTUAL",'Planificación 2026-1'!I:I,"&lt;3")</f>
        <v>0</v>
      </c>
      <c r="EF513" s="76">
        <f>SUMIFS('Planificación 2026-1'!R:R,'Planificación 2026-1'!W:W,C513,'Planificación 2026-1'!F:F,"SUNAMPE",'Planificación 2026-1'!X:X,"&lt;&gt;VIRTUAL",'Planificación 2026-1'!I:I,"&lt;3")</f>
        <v>0</v>
      </c>
      <c r="EG513" s="76">
        <f>SUMIFS('Planificación 2026-1'!R:R,'Planificación 2026-1'!W:W,C513,'Planificación 2026-1'!F:F,"FILIAL",'Planificación 2026-1'!X:X,"VIRTUAL",'Planificación 2026-1'!I:I,"&lt;3")</f>
        <v>0</v>
      </c>
      <c r="EH513" s="76">
        <f>SUMIFS('Planificación 2026-1'!R:R,'Planificación 2026-1'!W:W,C513,'Planificación 2026-1'!F:F,"FILIAL",'Planificación 2026-1'!X:X,"&lt;&gt;VIRTUAL",'Planificación 2026-1'!I:I,"&lt;3")</f>
        <v>0</v>
      </c>
      <c r="EI513" s="76">
        <f>SUMIFS('Planificación 2026-1'!R:R,'Planificación 2026-1'!W:W,C513,'Planificación 2026-1'!F:F,"PORUMA",'Planificación 2026-1'!X:X,"VIRTUAL",'Planificación 2026-1'!I:I,"&lt;3")</f>
        <v>0</v>
      </c>
      <c r="EJ513" s="76">
        <f>SUMIFS('Planificación 2026-1'!R:R,'Planificación 2026-1'!W:W,C513,'Planificación 2026-1'!F:F,"PORUMA",'Planificación 2026-1'!X:X,"&lt;&gt;VIRTUAL",'Planificación 2026-1'!I:I,"&lt;3")</f>
        <v>0</v>
      </c>
      <c r="EK513" s="76">
        <f>SUMIFS('Planificación 2026-1'!R:R,'Planificación 2026-1'!W:W,C513,'Planificación 2026-1'!F:F,"HUAURA",'Planificación 2026-1'!X:X,"VIRTUAL",'Planificación 2026-1'!I:I,"&lt;3")</f>
        <v>0</v>
      </c>
      <c r="EL513" s="76">
        <f>SUMIFS('Planificación 2026-1'!R:R,'Planificación 2026-1'!W:W,C513,'Planificación 2026-1'!F:F,"HUAURA",'Planificación 2026-1'!X:X,"&lt;&gt;VIRTUAL",'Planificación 2026-1'!I:I,"&lt;3")</f>
        <v>0</v>
      </c>
      <c r="EM513" s="76"/>
      <c r="EN513" s="76">
        <f t="shared" ref="EN513" si="129">DS513+DW513+EA513+EC513+EG513+EK513+DU513+EE513</f>
        <v>0</v>
      </c>
      <c r="EO513" s="76">
        <f t="shared" ref="EO513" si="130">DT513+DX513+EB513+ED513+EH513+EL513+DV513+EF513</f>
        <v>0</v>
      </c>
      <c r="EP513" s="76" t="b">
        <f t="shared" ref="EP513" si="131">EXACT(SUM(EN513:EO513),D513)</f>
        <v>1</v>
      </c>
      <c r="EQ513" s="76" t="str">
        <f t="shared" ref="EQ513" si="132">IF(AND(DT513=0,DX513=0,EB513=0),"",IF(COUNTIF(DT513:EB513,"&gt;0")=1,IF(DT513&gt;0,"SEDE",IF(DX513&gt;0,"FILIAL","HUAURA")),IF(COUNTIF(DT513:EB513,"&gt;0")=2,IF(AND(DT513&gt;0,DX513&gt;0),"SEDE-FILIAL",IF(AND(DT513&gt;0,EB513&gt;0),"SEDE-HUAURA","FILIAL-HUAURA")),"SEDE-FILIAL-HUAURA")))</f>
        <v/>
      </c>
      <c r="ER513" s="76" t="str">
        <f t="shared" ref="ER513" si="133">IF(EN513=0,"PRESENCIAL",IF(EO513=0,"VIRTUAL",IF(EN513&gt;EO513,"MAS VIRTUAL",IF(EO513&gt;EN513,"MAS PRESENCIAL","AMBOS"))))</f>
        <v>PRESENCIAL</v>
      </c>
    </row>
  </sheetData>
  <sheetProtection algorithmName="SHA-512" hashValue="w6tbucWPoouoRNZeuo2A0bf4ZJLoBPRXoTbayytGL6/1X+BqD/J7J1QPSktf/VJiHDUMMQh7HvM1Gr0bG+Fxkw==" saltValue="VaqBzu1XtyES+FggyURnhw==" spinCount="100000" sheet="1" objects="1" scenarios="1" selectLockedCells="1" sort="0" autoFilter="0" selectUnlockedCells="1"/>
  <autoFilter ref="B3:ER513" xr:uid="{21CA4DC3-5927-4298-AC4E-6352F70588E3}">
    <filterColumn colId="1">
      <filters>
        <filter val="RAMOS HERNANDEZ GIOVANNA GEORGINA"/>
      </filters>
    </filterColumn>
  </autoFilter>
  <mergeCells count="8">
    <mergeCell ref="EC2:EL2"/>
    <mergeCell ref="DS2:EB2"/>
    <mergeCell ref="I2:Y2"/>
    <mergeCell ref="Z2:AP2"/>
    <mergeCell ref="AQ2:BG2"/>
    <mergeCell ref="BH2:BX2"/>
    <mergeCell ref="BY2:CN2"/>
    <mergeCell ref="CO2:DD2"/>
  </mergeCells>
  <conditionalFormatting sqref="D4:D513">
    <cfRule type="cellIs" dxfId="754" priority="3" operator="greaterThan">
      <formula>40</formula>
    </cfRule>
  </conditionalFormatting>
  <conditionalFormatting sqref="H4:H5">
    <cfRule type="expression" dxfId="753" priority="22">
      <formula>#REF!&lt;&gt;$H4</formula>
    </cfRule>
    <cfRule type="expression" dxfId="752" priority="23">
      <formula>#REF!="-"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6C209-E66A-4B47-9391-5737C1602EAC}">
  <sheetPr>
    <tabColor rgb="FFC00000"/>
    <pageSetUpPr fitToPage="1"/>
  </sheetPr>
  <dimension ref="B1:C32"/>
  <sheetViews>
    <sheetView zoomScaleNormal="100" workbookViewId="0">
      <selection activeCell="A18" sqref="A18"/>
    </sheetView>
  </sheetViews>
  <sheetFormatPr defaultColWidth="11.42578125" defaultRowHeight="14.45"/>
  <cols>
    <col min="2" max="2" width="7.85546875" customWidth="1"/>
    <col min="3" max="3" width="152.5703125" customWidth="1"/>
  </cols>
  <sheetData>
    <row r="1" spans="2:3">
      <c r="B1" s="156"/>
      <c r="C1" s="155"/>
    </row>
    <row r="2" spans="2:3" ht="18">
      <c r="B2" s="156"/>
      <c r="C2" s="157"/>
    </row>
    <row r="3" spans="2:3">
      <c r="B3" s="156"/>
      <c r="C3" s="155"/>
    </row>
    <row r="4" spans="2:3" ht="24.95" customHeight="1">
      <c r="B4" s="177"/>
      <c r="C4" s="176" t="s">
        <v>693</v>
      </c>
    </row>
    <row r="5" spans="2:3">
      <c r="B5" s="159">
        <v>1</v>
      </c>
      <c r="C5" s="160" t="s">
        <v>694</v>
      </c>
    </row>
    <row r="6" spans="2:3">
      <c r="B6" s="159">
        <v>2</v>
      </c>
      <c r="C6" s="163" t="s">
        <v>695</v>
      </c>
    </row>
    <row r="7" spans="2:3">
      <c r="B7" s="159">
        <v>3</v>
      </c>
      <c r="C7" s="161" t="s">
        <v>696</v>
      </c>
    </row>
    <row r="8" spans="2:3">
      <c r="B8" s="158">
        <v>4</v>
      </c>
      <c r="C8" s="162" t="s">
        <v>697</v>
      </c>
    </row>
    <row r="9" spans="2:3">
      <c r="B9" s="159">
        <v>5</v>
      </c>
      <c r="C9" s="164" t="s">
        <v>698</v>
      </c>
    </row>
    <row r="10" spans="2:3">
      <c r="B10" s="159">
        <v>6</v>
      </c>
      <c r="C10" s="165" t="s">
        <v>699</v>
      </c>
    </row>
    <row r="11" spans="2:3">
      <c r="B11" s="159">
        <v>7</v>
      </c>
      <c r="C11" s="165" t="s">
        <v>700</v>
      </c>
    </row>
    <row r="12" spans="2:3">
      <c r="B12" s="158">
        <v>8</v>
      </c>
      <c r="C12" s="160" t="s">
        <v>701</v>
      </c>
    </row>
    <row r="13" spans="2:3">
      <c r="B13" s="159">
        <v>9</v>
      </c>
      <c r="C13" s="160" t="s">
        <v>702</v>
      </c>
    </row>
    <row r="14" spans="2:3">
      <c r="B14" s="159">
        <v>10</v>
      </c>
      <c r="C14" s="163" t="s">
        <v>703</v>
      </c>
    </row>
    <row r="15" spans="2:3">
      <c r="B15" s="159">
        <v>11</v>
      </c>
      <c r="C15" s="162" t="s">
        <v>704</v>
      </c>
    </row>
    <row r="16" spans="2:3">
      <c r="B16" s="159">
        <v>12</v>
      </c>
      <c r="C16" s="161" t="s">
        <v>705</v>
      </c>
    </row>
    <row r="17" spans="2:3">
      <c r="B17" s="159">
        <v>13</v>
      </c>
      <c r="C17" s="166" t="s">
        <v>706</v>
      </c>
    </row>
    <row r="18" spans="2:3">
      <c r="B18" s="158">
        <v>14</v>
      </c>
      <c r="C18" s="161" t="s">
        <v>707</v>
      </c>
    </row>
    <row r="19" spans="2:3">
      <c r="B19" s="159">
        <v>15</v>
      </c>
      <c r="C19" s="161" t="s">
        <v>708</v>
      </c>
    </row>
    <row r="20" spans="2:3">
      <c r="B20" s="159">
        <v>16</v>
      </c>
      <c r="C20" s="161" t="s">
        <v>709</v>
      </c>
    </row>
    <row r="21" spans="2:3">
      <c r="B21" s="159">
        <v>17</v>
      </c>
      <c r="C21" s="161" t="s">
        <v>710</v>
      </c>
    </row>
    <row r="22" spans="2:3">
      <c r="B22" s="159">
        <v>18</v>
      </c>
      <c r="C22" s="165" t="s">
        <v>711</v>
      </c>
    </row>
    <row r="23" spans="2:3" ht="14.45" customHeight="1">
      <c r="B23" s="159">
        <v>19</v>
      </c>
      <c r="C23" s="166" t="s">
        <v>712</v>
      </c>
    </row>
    <row r="24" spans="2:3" ht="14.45" customHeight="1">
      <c r="B24" s="159">
        <v>20</v>
      </c>
      <c r="C24" s="162" t="s">
        <v>713</v>
      </c>
    </row>
    <row r="25" spans="2:3" ht="17.100000000000001" customHeight="1">
      <c r="B25" s="159">
        <v>21</v>
      </c>
      <c r="C25" s="167" t="s">
        <v>714</v>
      </c>
    </row>
    <row r="26" spans="2:3" ht="14.45" customHeight="1">
      <c r="B26" s="159">
        <v>22</v>
      </c>
      <c r="C26" s="166" t="s">
        <v>715</v>
      </c>
    </row>
    <row r="27" spans="2:3" ht="29.1" customHeight="1">
      <c r="B27" s="159">
        <v>23</v>
      </c>
      <c r="C27" s="183" t="s">
        <v>716</v>
      </c>
    </row>
    <row r="28" spans="2:3" ht="14.45" customHeight="1">
      <c r="B28" s="159">
        <v>24</v>
      </c>
      <c r="C28" s="76" t="s">
        <v>717</v>
      </c>
    </row>
    <row r="29" spans="2:3" ht="14.45" customHeight="1">
      <c r="B29" s="159">
        <v>25</v>
      </c>
      <c r="C29" s="455" t="s">
        <v>718</v>
      </c>
    </row>
    <row r="30" spans="2:3">
      <c r="B30" s="1118"/>
      <c r="C30" s="1118"/>
    </row>
    <row r="31" spans="2:3">
      <c r="B31" s="1118"/>
      <c r="C31" s="1118"/>
    </row>
    <row r="32" spans="2:3">
      <c r="B32" s="1118"/>
      <c r="C32" s="1118"/>
    </row>
  </sheetData>
  <mergeCells count="3">
    <mergeCell ref="B32:C32"/>
    <mergeCell ref="B30:C30"/>
    <mergeCell ref="B31:C31"/>
  </mergeCells>
  <pageMargins left="0.25" right="0.25" top="0.75" bottom="0.75" header="0.3" footer="0.3"/>
  <pageSetup paperSize="9" scale="83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AB7FF-AD85-454E-840D-BB6E156911E4}">
  <sheetPr>
    <pageSetUpPr fitToPage="1"/>
  </sheetPr>
  <dimension ref="B1:J37"/>
  <sheetViews>
    <sheetView topLeftCell="A7" workbookViewId="0">
      <selection activeCell="E25" sqref="E25"/>
    </sheetView>
  </sheetViews>
  <sheetFormatPr defaultColWidth="11.140625" defaultRowHeight="13.9"/>
  <cols>
    <col min="1" max="1" width="4.28515625" style="462" customWidth="1"/>
    <col min="2" max="2" width="2.140625" style="462" customWidth="1"/>
    <col min="3" max="3" width="5.28515625" style="462" customWidth="1"/>
    <col min="4" max="4" width="11.140625" style="462"/>
    <col min="5" max="5" width="34.28515625" style="462" customWidth="1"/>
    <col min="6" max="6" width="30.140625" style="462" customWidth="1"/>
    <col min="7" max="7" width="11.140625" style="462"/>
    <col min="8" max="8" width="25.5703125" style="462" customWidth="1"/>
    <col min="9" max="9" width="24.140625" style="462" customWidth="1"/>
    <col min="10" max="10" width="14.85546875" style="462" customWidth="1"/>
    <col min="11" max="16384" width="11.140625" style="462"/>
  </cols>
  <sheetData>
    <row r="1" spans="2:10">
      <c r="B1" s="1119"/>
      <c r="C1" s="1119"/>
      <c r="D1" s="459"/>
      <c r="E1" s="459"/>
      <c r="F1" s="459"/>
      <c r="G1" s="459"/>
      <c r="H1" s="459"/>
      <c r="I1" s="459"/>
      <c r="J1" s="459"/>
    </row>
    <row r="2" spans="2:10">
      <c r="B2" s="1119"/>
      <c r="C2" s="1119"/>
      <c r="D2" s="460"/>
      <c r="E2" s="461"/>
      <c r="F2" s="461"/>
      <c r="G2" s="460"/>
      <c r="H2" s="460"/>
      <c r="I2" s="459"/>
      <c r="J2" s="459"/>
    </row>
    <row r="3" spans="2:10" ht="15.6">
      <c r="B3" s="459"/>
      <c r="C3" s="1095" t="s">
        <v>719</v>
      </c>
      <c r="D3" s="1095"/>
      <c r="E3" s="1095"/>
      <c r="F3" s="1095"/>
      <c r="G3" s="1095"/>
      <c r="H3" s="1095"/>
      <c r="I3" s="1095"/>
      <c r="J3" s="1095"/>
    </row>
    <row r="4" spans="2:10" ht="15.6">
      <c r="B4" s="459"/>
      <c r="C4" s="1095" t="s">
        <v>720</v>
      </c>
      <c r="D4" s="1095"/>
      <c r="E4" s="1095"/>
      <c r="F4" s="1095"/>
      <c r="G4" s="1095"/>
      <c r="H4" s="1095"/>
      <c r="I4" s="1095"/>
      <c r="J4" s="1095"/>
    </row>
    <row r="5" spans="2:10">
      <c r="B5" s="1119"/>
      <c r="C5" s="1119"/>
      <c r="D5" s="460"/>
      <c r="E5" s="461"/>
      <c r="F5" s="461"/>
      <c r="G5" s="460"/>
      <c r="H5" s="460"/>
      <c r="I5" s="459"/>
      <c r="J5" s="459"/>
    </row>
    <row r="6" spans="2:10">
      <c r="B6" s="1120"/>
      <c r="C6" s="1093" t="s">
        <v>99</v>
      </c>
      <c r="D6" s="1093" t="s">
        <v>721</v>
      </c>
      <c r="E6" s="1093" t="s">
        <v>722</v>
      </c>
      <c r="F6" s="1093" t="s">
        <v>723</v>
      </c>
      <c r="G6" s="1091" t="s">
        <v>724</v>
      </c>
      <c r="H6" s="463" t="s">
        <v>725</v>
      </c>
      <c r="I6" s="1093" t="s">
        <v>726</v>
      </c>
      <c r="J6" s="1093" t="s">
        <v>727</v>
      </c>
    </row>
    <row r="7" spans="2:10">
      <c r="B7" s="1120"/>
      <c r="C7" s="1094"/>
      <c r="D7" s="1094"/>
      <c r="E7" s="1094"/>
      <c r="F7" s="1094"/>
      <c r="G7" s="1092"/>
      <c r="H7" s="464" t="s">
        <v>728</v>
      </c>
      <c r="I7" s="1094"/>
      <c r="J7" s="1094"/>
    </row>
    <row r="8" spans="2:10">
      <c r="B8" s="459"/>
      <c r="C8" s="465">
        <v>1</v>
      </c>
      <c r="D8" s="466" t="s">
        <v>729</v>
      </c>
      <c r="E8" s="467" t="s">
        <v>122</v>
      </c>
      <c r="F8" s="467" t="s">
        <v>730</v>
      </c>
      <c r="G8" s="466" t="s">
        <v>731</v>
      </c>
      <c r="H8" s="468" t="s">
        <v>732</v>
      </c>
      <c r="I8" s="468" t="s">
        <v>22</v>
      </c>
      <c r="J8" s="469" t="s">
        <v>733</v>
      </c>
    </row>
    <row r="9" spans="2:10">
      <c r="B9" s="459"/>
      <c r="C9" s="465">
        <v>2</v>
      </c>
      <c r="D9" s="466" t="s">
        <v>729</v>
      </c>
      <c r="E9" s="467" t="s">
        <v>122</v>
      </c>
      <c r="F9" s="467" t="s">
        <v>730</v>
      </c>
      <c r="G9" s="466" t="s">
        <v>731</v>
      </c>
      <c r="H9" s="468" t="s">
        <v>734</v>
      </c>
      <c r="I9" s="470" t="s">
        <v>735</v>
      </c>
      <c r="J9" s="469" t="s">
        <v>736</v>
      </c>
    </row>
    <row r="10" spans="2:10">
      <c r="B10" s="459"/>
      <c r="C10" s="465">
        <v>3</v>
      </c>
      <c r="D10" s="466" t="s">
        <v>737</v>
      </c>
      <c r="E10" s="467" t="s">
        <v>129</v>
      </c>
      <c r="F10" s="467" t="s">
        <v>730</v>
      </c>
      <c r="G10" s="466" t="s">
        <v>731</v>
      </c>
      <c r="H10" s="468" t="s">
        <v>738</v>
      </c>
      <c r="I10" s="470" t="s">
        <v>739</v>
      </c>
      <c r="J10" s="469" t="s">
        <v>736</v>
      </c>
    </row>
    <row r="11" spans="2:10">
      <c r="B11" s="459"/>
      <c r="C11" s="465">
        <v>4</v>
      </c>
      <c r="D11" s="466" t="s">
        <v>740</v>
      </c>
      <c r="E11" s="467" t="s">
        <v>128</v>
      </c>
      <c r="F11" s="467" t="s">
        <v>730</v>
      </c>
      <c r="G11" s="466" t="s">
        <v>731</v>
      </c>
      <c r="H11" s="468" t="s">
        <v>741</v>
      </c>
      <c r="I11" s="470" t="s">
        <v>742</v>
      </c>
      <c r="J11" s="469" t="s">
        <v>736</v>
      </c>
    </row>
    <row r="12" spans="2:10">
      <c r="B12" s="459"/>
      <c r="C12" s="465">
        <v>5</v>
      </c>
      <c r="D12" s="466" t="s">
        <v>740</v>
      </c>
      <c r="E12" s="467" t="s">
        <v>128</v>
      </c>
      <c r="F12" s="467" t="s">
        <v>730</v>
      </c>
      <c r="G12" s="466" t="s">
        <v>731</v>
      </c>
      <c r="H12" s="471"/>
      <c r="I12" s="472"/>
      <c r="J12" s="473"/>
    </row>
    <row r="13" spans="2:10">
      <c r="B13" s="459"/>
      <c r="C13" s="465">
        <v>6</v>
      </c>
      <c r="D13" s="466" t="s">
        <v>743</v>
      </c>
      <c r="E13" s="467" t="s">
        <v>124</v>
      </c>
      <c r="F13" s="467" t="s">
        <v>730</v>
      </c>
      <c r="G13" s="466" t="s">
        <v>731</v>
      </c>
      <c r="H13" s="468" t="s">
        <v>732</v>
      </c>
      <c r="I13" s="468" t="s">
        <v>22</v>
      </c>
      <c r="J13" s="469" t="s">
        <v>733</v>
      </c>
    </row>
    <row r="14" spans="2:10">
      <c r="B14" s="459"/>
      <c r="C14" s="465">
        <v>7</v>
      </c>
      <c r="D14" s="466" t="s">
        <v>743</v>
      </c>
      <c r="E14" s="467" t="s">
        <v>124</v>
      </c>
      <c r="F14" s="467" t="s">
        <v>730</v>
      </c>
      <c r="G14" s="466" t="s">
        <v>731</v>
      </c>
      <c r="H14" s="468" t="s">
        <v>734</v>
      </c>
      <c r="I14" s="470" t="s">
        <v>744</v>
      </c>
      <c r="J14" s="469" t="s">
        <v>736</v>
      </c>
    </row>
    <row r="15" spans="2:10" ht="21.6">
      <c r="B15" s="459"/>
      <c r="C15" s="465">
        <v>8</v>
      </c>
      <c r="D15" s="466" t="s">
        <v>745</v>
      </c>
      <c r="E15" s="474" t="s">
        <v>746</v>
      </c>
      <c r="F15" s="467" t="s">
        <v>730</v>
      </c>
      <c r="G15" s="466" t="s">
        <v>731</v>
      </c>
      <c r="H15" s="468" t="s">
        <v>747</v>
      </c>
      <c r="I15" s="470" t="s">
        <v>748</v>
      </c>
      <c r="J15" s="469" t="s">
        <v>736</v>
      </c>
    </row>
    <row r="16" spans="2:10">
      <c r="B16" s="459"/>
      <c r="C16" s="465">
        <v>9</v>
      </c>
      <c r="D16" s="466" t="s">
        <v>749</v>
      </c>
      <c r="E16" s="474" t="s">
        <v>750</v>
      </c>
      <c r="F16" s="467" t="s">
        <v>730</v>
      </c>
      <c r="G16" s="466" t="s">
        <v>731</v>
      </c>
      <c r="H16" s="468" t="s">
        <v>751</v>
      </c>
      <c r="I16" s="470" t="s">
        <v>752</v>
      </c>
      <c r="J16" s="469" t="s">
        <v>736</v>
      </c>
    </row>
    <row r="17" spans="2:10">
      <c r="B17" s="459"/>
      <c r="C17" s="465">
        <v>10</v>
      </c>
      <c r="D17" s="466" t="s">
        <v>753</v>
      </c>
      <c r="E17" s="474" t="s">
        <v>754</v>
      </c>
      <c r="F17" s="467" t="s">
        <v>730</v>
      </c>
      <c r="G17" s="466" t="s">
        <v>731</v>
      </c>
      <c r="H17" s="468" t="s">
        <v>747</v>
      </c>
      <c r="I17" s="470" t="s">
        <v>755</v>
      </c>
      <c r="J17" s="469" t="s">
        <v>736</v>
      </c>
    </row>
    <row r="18" spans="2:10">
      <c r="B18" s="459"/>
      <c r="C18" s="465">
        <v>11</v>
      </c>
      <c r="D18" s="466" t="s">
        <v>756</v>
      </c>
      <c r="E18" s="474" t="s">
        <v>757</v>
      </c>
      <c r="F18" s="467" t="s">
        <v>730</v>
      </c>
      <c r="G18" s="466" t="s">
        <v>731</v>
      </c>
      <c r="H18" s="468" t="s">
        <v>751</v>
      </c>
      <c r="I18" s="470" t="s">
        <v>758</v>
      </c>
      <c r="J18" s="469" t="s">
        <v>736</v>
      </c>
    </row>
    <row r="19" spans="2:10">
      <c r="B19" s="459"/>
      <c r="C19" s="465">
        <v>12</v>
      </c>
      <c r="D19" s="466" t="s">
        <v>759</v>
      </c>
      <c r="E19" s="474" t="s">
        <v>760</v>
      </c>
      <c r="F19" s="467" t="s">
        <v>761</v>
      </c>
      <c r="G19" s="466" t="s">
        <v>731</v>
      </c>
      <c r="H19" s="475" t="s">
        <v>762</v>
      </c>
      <c r="I19" s="476" t="s">
        <v>763</v>
      </c>
      <c r="J19" s="477">
        <v>46049</v>
      </c>
    </row>
    <row r="20" spans="2:10">
      <c r="B20" s="459"/>
      <c r="C20" s="465">
        <v>13</v>
      </c>
      <c r="D20" s="466" t="s">
        <v>764</v>
      </c>
      <c r="E20" s="467" t="s">
        <v>765</v>
      </c>
      <c r="F20" s="467" t="s">
        <v>761</v>
      </c>
      <c r="G20" s="466" t="s">
        <v>731</v>
      </c>
      <c r="H20" s="475" t="s">
        <v>766</v>
      </c>
      <c r="I20" s="476" t="s">
        <v>767</v>
      </c>
      <c r="J20" s="477">
        <v>46049</v>
      </c>
    </row>
    <row r="21" spans="2:10">
      <c r="B21" s="459"/>
      <c r="C21" s="465">
        <v>14</v>
      </c>
      <c r="D21" s="466" t="s">
        <v>764</v>
      </c>
      <c r="E21" s="467" t="s">
        <v>765</v>
      </c>
      <c r="F21" s="467" t="s">
        <v>761</v>
      </c>
      <c r="G21" s="466" t="s">
        <v>731</v>
      </c>
      <c r="H21" s="475" t="s">
        <v>732</v>
      </c>
      <c r="I21" s="476" t="s">
        <v>22</v>
      </c>
      <c r="J21" s="477">
        <v>43803</v>
      </c>
    </row>
    <row r="22" spans="2:10">
      <c r="B22" s="459"/>
      <c r="C22" s="465">
        <v>15</v>
      </c>
      <c r="D22" s="478" t="s">
        <v>768</v>
      </c>
      <c r="E22" s="479" t="s">
        <v>765</v>
      </c>
      <c r="F22" s="467" t="s">
        <v>761</v>
      </c>
      <c r="G22" s="478" t="s">
        <v>769</v>
      </c>
      <c r="H22" s="475" t="s">
        <v>747</v>
      </c>
      <c r="I22" s="476" t="s">
        <v>770</v>
      </c>
      <c r="J22" s="477">
        <v>45614</v>
      </c>
    </row>
    <row r="23" spans="2:10">
      <c r="B23" s="459"/>
      <c r="C23" s="465">
        <v>16</v>
      </c>
      <c r="D23" s="466" t="s">
        <v>771</v>
      </c>
      <c r="E23" s="474" t="s">
        <v>131</v>
      </c>
      <c r="F23" s="467" t="s">
        <v>761</v>
      </c>
      <c r="G23" s="466" t="s">
        <v>731</v>
      </c>
      <c r="H23" s="475" t="s">
        <v>751</v>
      </c>
      <c r="I23" s="476" t="s">
        <v>772</v>
      </c>
      <c r="J23" s="477">
        <v>46049</v>
      </c>
    </row>
    <row r="24" spans="2:10">
      <c r="B24" s="459"/>
      <c r="C24" s="465">
        <v>17</v>
      </c>
      <c r="D24" s="466" t="s">
        <v>773</v>
      </c>
      <c r="E24" s="467" t="s">
        <v>126</v>
      </c>
      <c r="F24" s="467" t="s">
        <v>761</v>
      </c>
      <c r="G24" s="466" t="s">
        <v>731</v>
      </c>
      <c r="H24" s="475" t="s">
        <v>774</v>
      </c>
      <c r="I24" s="476" t="s">
        <v>775</v>
      </c>
      <c r="J24" s="477">
        <v>46049</v>
      </c>
    </row>
    <row r="25" spans="2:10">
      <c r="B25" s="459"/>
      <c r="C25" s="465">
        <v>18</v>
      </c>
      <c r="D25" s="466" t="s">
        <v>773</v>
      </c>
      <c r="E25" s="467" t="s">
        <v>126</v>
      </c>
      <c r="F25" s="467" t="s">
        <v>761</v>
      </c>
      <c r="G25" s="466" t="s">
        <v>731</v>
      </c>
      <c r="H25" s="475" t="s">
        <v>776</v>
      </c>
      <c r="I25" s="476" t="s">
        <v>777</v>
      </c>
      <c r="J25" s="477">
        <v>44204</v>
      </c>
    </row>
    <row r="26" spans="2:10">
      <c r="B26" s="459"/>
      <c r="C26" s="465">
        <v>19</v>
      </c>
      <c r="D26" s="480" t="s">
        <v>778</v>
      </c>
      <c r="E26" s="481" t="s">
        <v>126</v>
      </c>
      <c r="F26" s="467" t="s">
        <v>761</v>
      </c>
      <c r="G26" s="478" t="s">
        <v>769</v>
      </c>
      <c r="H26" s="475" t="s">
        <v>779</v>
      </c>
      <c r="I26" s="476" t="s">
        <v>24</v>
      </c>
      <c r="J26" s="477">
        <v>45614</v>
      </c>
    </row>
    <row r="27" spans="2:10">
      <c r="B27" s="459"/>
      <c r="C27" s="465">
        <v>20</v>
      </c>
      <c r="D27" s="482" t="s">
        <v>780</v>
      </c>
      <c r="E27" s="483" t="s">
        <v>127</v>
      </c>
      <c r="F27" s="467" t="s">
        <v>761</v>
      </c>
      <c r="G27" s="466" t="s">
        <v>731</v>
      </c>
      <c r="H27" s="475" t="s">
        <v>738</v>
      </c>
      <c r="I27" s="476" t="s">
        <v>781</v>
      </c>
      <c r="J27" s="477">
        <v>46049</v>
      </c>
    </row>
    <row r="28" spans="2:10">
      <c r="B28" s="459"/>
      <c r="C28" s="465">
        <v>21</v>
      </c>
      <c r="D28" s="482" t="s">
        <v>780</v>
      </c>
      <c r="E28" s="483" t="s">
        <v>127</v>
      </c>
      <c r="F28" s="467" t="s">
        <v>761</v>
      </c>
      <c r="G28" s="466" t="s">
        <v>731</v>
      </c>
      <c r="H28" s="475" t="s">
        <v>782</v>
      </c>
      <c r="I28" s="484" t="s">
        <v>49</v>
      </c>
      <c r="J28" s="477">
        <v>44947</v>
      </c>
    </row>
    <row r="29" spans="2:10">
      <c r="B29" s="459"/>
      <c r="C29" s="465">
        <v>22</v>
      </c>
      <c r="D29" s="480" t="s">
        <v>783</v>
      </c>
      <c r="E29" s="481" t="s">
        <v>127</v>
      </c>
      <c r="F29" s="467" t="s">
        <v>761</v>
      </c>
      <c r="G29" s="478" t="s">
        <v>769</v>
      </c>
      <c r="H29" s="475" t="s">
        <v>751</v>
      </c>
      <c r="I29" s="476" t="s">
        <v>51</v>
      </c>
      <c r="J29" s="477">
        <v>45614</v>
      </c>
    </row>
    <row r="30" spans="2:10">
      <c r="B30" s="459"/>
      <c r="C30" s="465">
        <v>23</v>
      </c>
      <c r="D30" s="485" t="s">
        <v>784</v>
      </c>
      <c r="E30" s="481" t="s">
        <v>785</v>
      </c>
      <c r="F30" s="467" t="s">
        <v>761</v>
      </c>
      <c r="G30" s="486" t="s">
        <v>786</v>
      </c>
      <c r="H30" s="475" t="s">
        <v>787</v>
      </c>
      <c r="I30" s="476" t="s">
        <v>788</v>
      </c>
      <c r="J30" s="477">
        <v>46049</v>
      </c>
    </row>
    <row r="31" spans="2:10">
      <c r="B31" s="459"/>
      <c r="C31" s="465">
        <v>24</v>
      </c>
      <c r="D31" s="482" t="s">
        <v>789</v>
      </c>
      <c r="E31" s="483" t="s">
        <v>790</v>
      </c>
      <c r="F31" s="467" t="s">
        <v>761</v>
      </c>
      <c r="G31" s="466" t="s">
        <v>731</v>
      </c>
      <c r="H31" s="475" t="s">
        <v>791</v>
      </c>
      <c r="I31" s="476" t="s">
        <v>792</v>
      </c>
      <c r="J31" s="477">
        <v>46049</v>
      </c>
    </row>
    <row r="32" spans="2:10">
      <c r="B32" s="459"/>
      <c r="C32" s="465">
        <v>25</v>
      </c>
      <c r="D32" s="482" t="s">
        <v>793</v>
      </c>
      <c r="E32" s="483" t="s">
        <v>123</v>
      </c>
      <c r="F32" s="467" t="s">
        <v>761</v>
      </c>
      <c r="G32" s="482" t="s">
        <v>731</v>
      </c>
      <c r="H32" s="475" t="s">
        <v>734</v>
      </c>
      <c r="I32" s="476" t="s">
        <v>794</v>
      </c>
      <c r="J32" s="477">
        <v>46049</v>
      </c>
    </row>
    <row r="33" spans="2:10">
      <c r="B33" s="459"/>
      <c r="C33" s="465">
        <v>26</v>
      </c>
      <c r="D33" s="482" t="s">
        <v>793</v>
      </c>
      <c r="E33" s="483" t="s">
        <v>123</v>
      </c>
      <c r="F33" s="467" t="s">
        <v>761</v>
      </c>
      <c r="G33" s="482" t="s">
        <v>731</v>
      </c>
      <c r="H33" s="475" t="s">
        <v>732</v>
      </c>
      <c r="I33" s="476" t="s">
        <v>22</v>
      </c>
      <c r="J33" s="477">
        <v>43803</v>
      </c>
    </row>
    <row r="34" spans="2:10">
      <c r="B34" s="459"/>
      <c r="C34" s="465">
        <v>27</v>
      </c>
      <c r="D34" s="482" t="s">
        <v>795</v>
      </c>
      <c r="E34" s="483" t="s">
        <v>796</v>
      </c>
      <c r="F34" s="467" t="s">
        <v>761</v>
      </c>
      <c r="G34" s="482" t="s">
        <v>731</v>
      </c>
      <c r="H34" s="475" t="s">
        <v>734</v>
      </c>
      <c r="I34" s="476" t="s">
        <v>797</v>
      </c>
      <c r="J34" s="477">
        <v>46049</v>
      </c>
    </row>
    <row r="35" spans="2:10">
      <c r="B35" s="459"/>
      <c r="C35" s="465">
        <v>28</v>
      </c>
      <c r="D35" s="482" t="s">
        <v>795</v>
      </c>
      <c r="E35" s="483" t="s">
        <v>796</v>
      </c>
      <c r="F35" s="483" t="s">
        <v>761</v>
      </c>
      <c r="G35" s="482" t="s">
        <v>731</v>
      </c>
      <c r="H35" s="475" t="s">
        <v>732</v>
      </c>
      <c r="I35" s="476" t="s">
        <v>798</v>
      </c>
      <c r="J35" s="477">
        <v>44113</v>
      </c>
    </row>
    <row r="36" spans="2:10">
      <c r="B36" s="1119"/>
      <c r="C36" s="1119"/>
      <c r="D36" s="459"/>
      <c r="E36" s="461"/>
      <c r="F36" s="461"/>
      <c r="G36" s="459"/>
      <c r="H36" s="459"/>
      <c r="I36" s="459"/>
      <c r="J36" s="459"/>
    </row>
    <row r="37" spans="2:10">
      <c r="B37" s="1119"/>
      <c r="C37" s="1119"/>
      <c r="D37" s="459"/>
      <c r="E37" s="461"/>
      <c r="F37" s="461"/>
      <c r="G37" s="459"/>
      <c r="H37" s="459"/>
      <c r="I37" s="459"/>
      <c r="J37" s="459"/>
    </row>
  </sheetData>
  <mergeCells count="15">
    <mergeCell ref="B1:C1"/>
    <mergeCell ref="B2:C2"/>
    <mergeCell ref="C3:J3"/>
    <mergeCell ref="C4:J4"/>
    <mergeCell ref="B5:C5"/>
    <mergeCell ref="G6:G7"/>
    <mergeCell ref="I6:I7"/>
    <mergeCell ref="J6:J7"/>
    <mergeCell ref="B36:C36"/>
    <mergeCell ref="B37:C37"/>
    <mergeCell ref="B6:B7"/>
    <mergeCell ref="C6:C7"/>
    <mergeCell ref="D6:D7"/>
    <mergeCell ref="E6:E7"/>
    <mergeCell ref="F6:F7"/>
  </mergeCells>
  <pageMargins left="0.18" right="0.39" top="0.28999999999999998" bottom="0.42" header="0.3" footer="0.3"/>
  <pageSetup paperSize="9" scale="8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2260F-63A4-4FC6-B793-4AC989BF342C}">
  <sheetPr>
    <tabColor theme="9" tint="0.39997558519241921"/>
  </sheetPr>
  <dimension ref="A2:W873"/>
  <sheetViews>
    <sheetView zoomScaleNormal="100" workbookViewId="0">
      <pane xSplit="4" ySplit="4" topLeftCell="E67" activePane="bottomRight" state="frozen"/>
      <selection pane="bottomRight" activeCell="G67" sqref="G67"/>
      <selection pane="bottomLeft"/>
      <selection pane="topRight"/>
    </sheetView>
  </sheetViews>
  <sheetFormatPr defaultColWidth="9.140625" defaultRowHeight="13.5" customHeight="1"/>
  <cols>
    <col min="1" max="1" width="5.42578125" style="43" customWidth="1"/>
    <col min="2" max="2" width="5" style="44" bestFit="1" customWidth="1"/>
    <col min="3" max="3" width="9.140625" style="44" customWidth="1"/>
    <col min="4" max="4" width="30.7109375" style="19" customWidth="1"/>
    <col min="5" max="5" width="8.140625" style="44" customWidth="1"/>
    <col min="6" max="6" width="11.42578125" style="44" customWidth="1"/>
    <col min="7" max="7" width="13.5703125" style="44" customWidth="1"/>
    <col min="8" max="8" width="12.85546875" style="43" customWidth="1"/>
    <col min="9" max="9" width="20.42578125" style="437" customWidth="1"/>
    <col min="10" max="10" width="9.140625" style="44" customWidth="1"/>
    <col min="11" max="11" width="9.140625" style="19" customWidth="1"/>
    <col min="12" max="12" width="11.5703125" style="19" customWidth="1"/>
    <col min="13" max="13" width="18.85546875" style="19" customWidth="1"/>
    <col min="14" max="14" width="17.42578125" style="19" customWidth="1"/>
    <col min="15" max="15" width="19.140625" style="410" customWidth="1"/>
    <col min="16" max="16" width="6.5703125" style="189" customWidth="1"/>
    <col min="17" max="17" width="16.42578125" style="189" bestFit="1" customWidth="1"/>
    <col min="18" max="18" width="17.85546875" style="189" customWidth="1"/>
    <col min="19" max="19" width="9.140625" style="387" customWidth="1"/>
    <col min="20" max="20" width="9.140625" style="19" customWidth="1"/>
    <col min="21" max="21" width="23.85546875" style="394" customWidth="1"/>
    <col min="22" max="22" width="35" style="4" customWidth="1"/>
    <col min="23" max="23" width="9.140625" style="19" customWidth="1"/>
    <col min="24" max="16384" width="9.140625" style="19"/>
  </cols>
  <sheetData>
    <row r="2" spans="2:22" ht="17.45" customHeight="1">
      <c r="B2" s="29" t="s">
        <v>799</v>
      </c>
      <c r="C2" s="29"/>
      <c r="D2" s="29"/>
      <c r="E2" s="29"/>
      <c r="F2" s="29" t="s">
        <v>800</v>
      </c>
      <c r="G2" s="36"/>
      <c r="H2" s="29"/>
      <c r="I2" s="436"/>
      <c r="J2" s="39"/>
      <c r="K2" s="30"/>
      <c r="L2" s="30"/>
      <c r="M2" s="30"/>
      <c r="N2" s="30"/>
      <c r="O2" s="409"/>
      <c r="S2" s="335"/>
      <c r="T2" s="30"/>
      <c r="U2" s="393"/>
    </row>
    <row r="3" spans="2:22" ht="9" customHeight="1">
      <c r="S3" s="335"/>
      <c r="T3" s="30"/>
    </row>
    <row r="4" spans="2:22" ht="50.25">
      <c r="B4" s="25" t="s">
        <v>99</v>
      </c>
      <c r="C4" s="188" t="s">
        <v>801</v>
      </c>
      <c r="D4" s="186" t="s">
        <v>802</v>
      </c>
      <c r="E4" s="187" t="s">
        <v>803</v>
      </c>
      <c r="F4" s="187" t="s">
        <v>804</v>
      </c>
      <c r="G4" s="187" t="s">
        <v>104</v>
      </c>
      <c r="H4" s="187" t="s">
        <v>103</v>
      </c>
      <c r="I4" s="438" t="s">
        <v>105</v>
      </c>
      <c r="J4" s="187" t="s">
        <v>805</v>
      </c>
      <c r="K4" s="186" t="s">
        <v>806</v>
      </c>
      <c r="L4" s="381" t="s">
        <v>807</v>
      </c>
      <c r="M4" s="154" t="s">
        <v>808</v>
      </c>
      <c r="N4" s="385" t="s">
        <v>809</v>
      </c>
      <c r="O4" s="408" t="s">
        <v>810</v>
      </c>
      <c r="P4" s="154" t="s">
        <v>811</v>
      </c>
      <c r="Q4" s="386" t="s">
        <v>812</v>
      </c>
      <c r="R4" s="376"/>
      <c r="S4" s="335"/>
      <c r="T4" s="30"/>
      <c r="U4" s="395" t="s">
        <v>813</v>
      </c>
      <c r="V4" s="336" t="s">
        <v>814</v>
      </c>
    </row>
    <row r="5" spans="2:22" ht="15.75">
      <c r="B5" s="26">
        <v>1</v>
      </c>
      <c r="C5" s="26">
        <v>41868985</v>
      </c>
      <c r="D5" s="13" t="s">
        <v>169</v>
      </c>
      <c r="E5" s="146" t="s">
        <v>815</v>
      </c>
      <c r="F5" s="141" t="s">
        <v>171</v>
      </c>
      <c r="G5" s="135" t="s">
        <v>13</v>
      </c>
      <c r="H5" s="123" t="s">
        <v>815</v>
      </c>
      <c r="I5" s="439" t="s">
        <v>144</v>
      </c>
      <c r="J5" s="136" t="s">
        <v>170</v>
      </c>
      <c r="K5" s="137">
        <v>5</v>
      </c>
      <c r="L5" s="45" t="s">
        <v>13</v>
      </c>
      <c r="M5" s="380"/>
      <c r="N5" s="26" t="s">
        <v>171</v>
      </c>
      <c r="O5" s="411" t="s">
        <v>98</v>
      </c>
      <c r="P5" s="216"/>
      <c r="Q5" s="190">
        <f>SUMIF('Planificación 2026-1'!W:W,D5,'Planificación 2026-1'!R:R)</f>
        <v>0</v>
      </c>
      <c r="R5" s="377"/>
      <c r="S5" s="335"/>
      <c r="T5" s="30"/>
      <c r="U5" s="396"/>
      <c r="V5" s="282" t="s">
        <v>816</v>
      </c>
    </row>
    <row r="6" spans="2:22" ht="15.75">
      <c r="B6" s="26">
        <v>2</v>
      </c>
      <c r="C6" s="26">
        <v>45549528</v>
      </c>
      <c r="D6" s="9" t="s">
        <v>172</v>
      </c>
      <c r="E6" s="140" t="s">
        <v>815</v>
      </c>
      <c r="F6" s="141" t="s">
        <v>171</v>
      </c>
      <c r="G6" s="45" t="s">
        <v>153</v>
      </c>
      <c r="H6" s="26" t="s">
        <v>815</v>
      </c>
      <c r="I6" s="440" t="s">
        <v>122</v>
      </c>
      <c r="J6" s="46" t="s">
        <v>173</v>
      </c>
      <c r="K6" s="53">
        <v>40</v>
      </c>
      <c r="L6" s="45" t="s">
        <v>153</v>
      </c>
      <c r="M6" s="380"/>
      <c r="N6" s="26" t="s">
        <v>171</v>
      </c>
      <c r="O6" s="411" t="s">
        <v>817</v>
      </c>
      <c r="P6" s="216" t="s">
        <v>173</v>
      </c>
      <c r="Q6" s="190">
        <f>SUMIF('Planificación 2026-1'!W:W,D6,'Planificación 2026-1'!R:R)</f>
        <v>0</v>
      </c>
      <c r="R6" s="377"/>
      <c r="S6" s="335"/>
      <c r="T6" s="30"/>
      <c r="U6" s="396"/>
      <c r="V6" s="282"/>
    </row>
    <row r="7" spans="2:22" ht="15.75">
      <c r="B7" s="26">
        <v>3</v>
      </c>
      <c r="C7" s="26">
        <v>40364065</v>
      </c>
      <c r="D7" s="40" t="s">
        <v>174</v>
      </c>
      <c r="E7" s="140" t="s">
        <v>815</v>
      </c>
      <c r="F7" s="141" t="s">
        <v>171</v>
      </c>
      <c r="G7" s="45" t="s">
        <v>153</v>
      </c>
      <c r="H7" s="26" t="s">
        <v>815</v>
      </c>
      <c r="I7" s="27" t="s">
        <v>140</v>
      </c>
      <c r="J7" s="46" t="s">
        <v>173</v>
      </c>
      <c r="K7" s="53">
        <v>38</v>
      </c>
      <c r="L7" s="45" t="s">
        <v>153</v>
      </c>
      <c r="M7" s="380"/>
      <c r="N7" s="26" t="s">
        <v>171</v>
      </c>
      <c r="O7" s="411" t="s">
        <v>818</v>
      </c>
      <c r="P7" s="216" t="s">
        <v>173</v>
      </c>
      <c r="Q7" s="190">
        <f>SUMIF('Planificación 2026-1'!W:W,D7,'Planificación 2026-1'!R:R)</f>
        <v>0</v>
      </c>
      <c r="R7" s="377"/>
      <c r="S7" s="335"/>
      <c r="T7" s="30"/>
      <c r="U7" s="396"/>
      <c r="V7" s="282"/>
    </row>
    <row r="8" spans="2:22" ht="15.75">
      <c r="B8" s="26">
        <v>4</v>
      </c>
      <c r="C8" s="26">
        <v>21814921</v>
      </c>
      <c r="D8" s="40" t="s">
        <v>175</v>
      </c>
      <c r="E8" s="140" t="s">
        <v>815</v>
      </c>
      <c r="F8" s="141" t="s">
        <v>171</v>
      </c>
      <c r="G8" s="45" t="s">
        <v>153</v>
      </c>
      <c r="H8" s="26" t="s">
        <v>815</v>
      </c>
      <c r="I8" s="440" t="s">
        <v>125</v>
      </c>
      <c r="J8" s="46" t="s">
        <v>170</v>
      </c>
      <c r="K8" s="47">
        <v>15</v>
      </c>
      <c r="L8" s="45" t="s">
        <v>153</v>
      </c>
      <c r="M8" s="380"/>
      <c r="N8" s="26" t="s">
        <v>171</v>
      </c>
      <c r="O8" s="413" t="s">
        <v>125</v>
      </c>
      <c r="P8" s="216" t="s">
        <v>170</v>
      </c>
      <c r="Q8" s="190">
        <f>SUMIF('Planificación 2026-1'!W:W,D8,'Planificación 2026-1'!R:R)</f>
        <v>19</v>
      </c>
      <c r="R8" s="377"/>
      <c r="S8" s="335"/>
      <c r="T8" s="30"/>
      <c r="U8" s="396"/>
      <c r="V8" s="282"/>
    </row>
    <row r="9" spans="2:22" ht="15.75">
      <c r="B9" s="26">
        <v>5</v>
      </c>
      <c r="C9" s="26">
        <v>21522173</v>
      </c>
      <c r="D9" s="40" t="s">
        <v>176</v>
      </c>
      <c r="E9" s="140" t="s">
        <v>815</v>
      </c>
      <c r="F9" s="141" t="s">
        <v>171</v>
      </c>
      <c r="G9" s="26" t="s">
        <v>13</v>
      </c>
      <c r="H9" s="26" t="s">
        <v>815</v>
      </c>
      <c r="I9" s="440" t="s">
        <v>127</v>
      </c>
      <c r="J9" s="46" t="s">
        <v>170</v>
      </c>
      <c r="K9" s="47">
        <v>16</v>
      </c>
      <c r="L9" s="45"/>
      <c r="M9" s="380"/>
      <c r="N9" s="26" t="s">
        <v>171</v>
      </c>
      <c r="O9" s="411"/>
      <c r="P9" s="216" t="s">
        <v>170</v>
      </c>
      <c r="Q9" s="190">
        <f>SUMIF('Planificación 2026-1'!W:W,D9,'Planificación 2026-1'!R:R)</f>
        <v>16</v>
      </c>
      <c r="R9" s="377"/>
      <c r="S9" s="335"/>
      <c r="T9" s="30"/>
      <c r="U9" s="396"/>
      <c r="V9" s="282"/>
    </row>
    <row r="10" spans="2:22" ht="15.75">
      <c r="B10" s="26">
        <v>6</v>
      </c>
      <c r="C10" s="122" t="s">
        <v>819</v>
      </c>
      <c r="D10" s="191" t="s">
        <v>595</v>
      </c>
      <c r="E10" s="140" t="s">
        <v>815</v>
      </c>
      <c r="F10" s="141" t="s">
        <v>596</v>
      </c>
      <c r="G10" s="45" t="s">
        <v>153</v>
      </c>
      <c r="H10" s="26" t="s">
        <v>815</v>
      </c>
      <c r="I10" s="440" t="s">
        <v>127</v>
      </c>
      <c r="J10" s="46" t="s">
        <v>170</v>
      </c>
      <c r="K10" s="47">
        <v>9</v>
      </c>
      <c r="L10" s="45"/>
      <c r="M10" s="380"/>
      <c r="N10" s="26" t="s">
        <v>171</v>
      </c>
      <c r="O10" s="411"/>
      <c r="P10" s="216" t="s">
        <v>170</v>
      </c>
      <c r="Q10" s="190">
        <f>SUMIF('Planificación 2026-1'!W:W,D10,'Planificación 2026-1'!R:R)</f>
        <v>11</v>
      </c>
      <c r="R10" s="377"/>
      <c r="S10" s="335"/>
      <c r="T10" s="30"/>
      <c r="U10" s="396"/>
      <c r="V10" s="282"/>
    </row>
    <row r="11" spans="2:22" ht="15.75">
      <c r="B11" s="26">
        <v>7</v>
      </c>
      <c r="C11" s="26">
        <v>41461731</v>
      </c>
      <c r="D11" s="40" t="s">
        <v>177</v>
      </c>
      <c r="E11" s="140" t="s">
        <v>815</v>
      </c>
      <c r="F11" s="141" t="s">
        <v>171</v>
      </c>
      <c r="G11" s="66" t="s">
        <v>13</v>
      </c>
      <c r="H11" s="26" t="s">
        <v>815</v>
      </c>
      <c r="I11" s="440" t="s">
        <v>130</v>
      </c>
      <c r="J11" s="46" t="s">
        <v>170</v>
      </c>
      <c r="K11" s="47">
        <v>10</v>
      </c>
      <c r="L11" s="45"/>
      <c r="M11" s="380"/>
      <c r="N11" s="26" t="s">
        <v>171</v>
      </c>
      <c r="O11" s="411"/>
      <c r="P11" s="216"/>
      <c r="Q11" s="190">
        <f>SUMIF('Planificación 2026-1'!W:W,D11,'Planificación 2026-1'!R:R)</f>
        <v>15</v>
      </c>
      <c r="R11" s="377"/>
      <c r="S11" s="335"/>
      <c r="T11" s="30"/>
      <c r="U11" s="396"/>
      <c r="V11" s="282"/>
    </row>
    <row r="12" spans="2:22" ht="15.75">
      <c r="B12" s="26">
        <v>8</v>
      </c>
      <c r="C12" s="26">
        <v>45228337</v>
      </c>
      <c r="D12" s="40" t="s">
        <v>178</v>
      </c>
      <c r="E12" s="140" t="s">
        <v>815</v>
      </c>
      <c r="F12" s="141" t="s">
        <v>171</v>
      </c>
      <c r="G12" s="26" t="s">
        <v>153</v>
      </c>
      <c r="H12" s="26" t="s">
        <v>815</v>
      </c>
      <c r="I12" s="440" t="s">
        <v>124</v>
      </c>
      <c r="J12" s="46" t="s">
        <v>170</v>
      </c>
      <c r="K12" s="47">
        <v>10</v>
      </c>
      <c r="L12" s="45" t="s">
        <v>153</v>
      </c>
      <c r="M12" s="380"/>
      <c r="N12" s="26" t="s">
        <v>171</v>
      </c>
      <c r="O12" s="411" t="s">
        <v>820</v>
      </c>
      <c r="P12" s="216" t="s">
        <v>170</v>
      </c>
      <c r="Q12" s="190">
        <f>SUMIF('Planificación 2026-1'!W:W,D12,'Planificación 2026-1'!R:R)</f>
        <v>0</v>
      </c>
      <c r="R12" s="377"/>
      <c r="S12" s="335"/>
      <c r="T12" s="30"/>
      <c r="U12" s="396"/>
      <c r="V12" s="282"/>
    </row>
    <row r="13" spans="2:22" ht="32.25">
      <c r="B13" s="26">
        <v>9</v>
      </c>
      <c r="C13" s="42">
        <v>21814775</v>
      </c>
      <c r="D13" s="40" t="s">
        <v>179</v>
      </c>
      <c r="E13" s="69" t="s">
        <v>815</v>
      </c>
      <c r="F13" s="141" t="s">
        <v>171</v>
      </c>
      <c r="G13" s="364" t="s">
        <v>13</v>
      </c>
      <c r="H13" s="42" t="s">
        <v>815</v>
      </c>
      <c r="I13" s="441" t="s">
        <v>127</v>
      </c>
      <c r="J13" s="46" t="s">
        <v>173</v>
      </c>
      <c r="K13" s="47">
        <v>30</v>
      </c>
      <c r="L13" s="45"/>
      <c r="M13" s="380"/>
      <c r="N13" s="26" t="s">
        <v>171</v>
      </c>
      <c r="O13" s="411" t="s">
        <v>127</v>
      </c>
      <c r="P13" s="216" t="s">
        <v>173</v>
      </c>
      <c r="Q13" s="190">
        <f>SUMIF('Planificación 2026-1'!W:W,D13,'Planificación 2026-1'!R:R)</f>
        <v>33</v>
      </c>
      <c r="R13" s="378"/>
      <c r="S13" s="335"/>
      <c r="T13" s="30"/>
      <c r="U13" s="396" t="s">
        <v>821</v>
      </c>
      <c r="V13" s="282"/>
    </row>
    <row r="14" spans="2:22" ht="15.75">
      <c r="B14" s="26">
        <v>10</v>
      </c>
      <c r="C14" s="26">
        <v>21783999</v>
      </c>
      <c r="D14" s="40" t="s">
        <v>180</v>
      </c>
      <c r="E14" s="140" t="s">
        <v>815</v>
      </c>
      <c r="F14" s="141" t="s">
        <v>171</v>
      </c>
      <c r="G14" s="45" t="s">
        <v>153</v>
      </c>
      <c r="H14" s="26" t="s">
        <v>815</v>
      </c>
      <c r="I14" s="440" t="s">
        <v>141</v>
      </c>
      <c r="J14" s="46" t="s">
        <v>173</v>
      </c>
      <c r="K14" s="47">
        <v>35</v>
      </c>
      <c r="L14" s="45" t="s">
        <v>153</v>
      </c>
      <c r="M14" s="380"/>
      <c r="N14" s="26" t="s">
        <v>171</v>
      </c>
      <c r="O14" s="413" t="s">
        <v>125</v>
      </c>
      <c r="P14" s="216" t="s">
        <v>173</v>
      </c>
      <c r="Q14" s="190">
        <f>SUMIF('Planificación 2026-1'!W:W,D14,'Planificación 2026-1'!R:R)</f>
        <v>39</v>
      </c>
      <c r="R14" s="377"/>
      <c r="S14" s="335"/>
      <c r="T14" s="30"/>
      <c r="U14" s="396"/>
      <c r="V14" s="283" t="s">
        <v>822</v>
      </c>
    </row>
    <row r="15" spans="2:22" ht="15.75">
      <c r="B15" s="26">
        <v>11</v>
      </c>
      <c r="C15" s="26">
        <v>41074586</v>
      </c>
      <c r="D15" s="40" t="s">
        <v>181</v>
      </c>
      <c r="E15" s="140" t="s">
        <v>815</v>
      </c>
      <c r="F15" s="141" t="s">
        <v>171</v>
      </c>
      <c r="G15" s="45" t="s">
        <v>153</v>
      </c>
      <c r="H15" s="26" t="s">
        <v>815</v>
      </c>
      <c r="I15" s="440" t="s">
        <v>125</v>
      </c>
      <c r="J15" s="50" t="s">
        <v>170</v>
      </c>
      <c r="K15" s="51">
        <v>17</v>
      </c>
      <c r="L15" s="45" t="s">
        <v>153</v>
      </c>
      <c r="M15" s="380"/>
      <c r="N15" s="26" t="s">
        <v>171</v>
      </c>
      <c r="O15" s="413" t="s">
        <v>125</v>
      </c>
      <c r="P15" s="216" t="s">
        <v>170</v>
      </c>
      <c r="Q15" s="190">
        <f>SUMIF('Planificación 2026-1'!W:W,D15,'Planificación 2026-1'!R:R)</f>
        <v>19</v>
      </c>
      <c r="R15" s="377"/>
      <c r="S15" s="335"/>
      <c r="T15" s="30"/>
      <c r="U15" s="396"/>
      <c r="V15" s="282"/>
    </row>
    <row r="16" spans="2:22">
      <c r="B16" s="26">
        <v>12</v>
      </c>
      <c r="C16" s="66">
        <v>45912781</v>
      </c>
      <c r="D16" s="225" t="s">
        <v>673</v>
      </c>
      <c r="E16" s="140" t="s">
        <v>815</v>
      </c>
      <c r="F16" s="141" t="s">
        <v>250</v>
      </c>
      <c r="G16" s="45" t="s">
        <v>153</v>
      </c>
      <c r="H16" s="26" t="s">
        <v>815</v>
      </c>
      <c r="I16" s="440" t="s">
        <v>125</v>
      </c>
      <c r="J16" s="45" t="s">
        <v>170</v>
      </c>
      <c r="K16" s="47">
        <v>15</v>
      </c>
      <c r="L16" s="45" t="s">
        <v>153</v>
      </c>
      <c r="M16" s="380"/>
      <c r="N16" s="26" t="s">
        <v>171</v>
      </c>
      <c r="O16" s="413" t="s">
        <v>125</v>
      </c>
      <c r="P16" s="216" t="s">
        <v>173</v>
      </c>
      <c r="Q16" s="190">
        <f>SUMIF('Planificación 2026-1'!W:W,D16,'Planificación 2026-1'!R:R)</f>
        <v>37</v>
      </c>
      <c r="R16" s="377"/>
      <c r="U16" s="396"/>
      <c r="V16" s="283" t="s">
        <v>823</v>
      </c>
    </row>
    <row r="17" spans="2:22" ht="15.75">
      <c r="B17" s="26">
        <v>13</v>
      </c>
      <c r="C17" s="26">
        <v>15612374</v>
      </c>
      <c r="D17" s="40" t="s">
        <v>182</v>
      </c>
      <c r="E17" s="69" t="s">
        <v>815</v>
      </c>
      <c r="F17" s="141" t="s">
        <v>171</v>
      </c>
      <c r="G17" s="46" t="s">
        <v>19</v>
      </c>
      <c r="H17" s="42" t="s">
        <v>815</v>
      </c>
      <c r="I17" s="441" t="s">
        <v>143</v>
      </c>
      <c r="J17" s="46" t="s">
        <v>170</v>
      </c>
      <c r="K17" s="47">
        <v>12</v>
      </c>
      <c r="L17" s="45" t="s">
        <v>19</v>
      </c>
      <c r="M17" s="380"/>
      <c r="N17" s="26" t="s">
        <v>171</v>
      </c>
      <c r="O17" s="411" t="s">
        <v>98</v>
      </c>
      <c r="P17" s="216"/>
      <c r="Q17" s="190">
        <f>SUMIF('Planificación 2026-1'!W:W,D17,'Planificación 2026-1'!R:R)</f>
        <v>0</v>
      </c>
      <c r="R17" s="377"/>
      <c r="S17" s="335"/>
      <c r="T17" s="30"/>
      <c r="U17" s="396"/>
      <c r="V17" s="282"/>
    </row>
    <row r="18" spans="2:22" ht="15.75">
      <c r="B18" s="26">
        <v>14</v>
      </c>
      <c r="C18" s="26">
        <v>21525109</v>
      </c>
      <c r="D18" s="40" t="s">
        <v>183</v>
      </c>
      <c r="E18" s="140" t="s">
        <v>815</v>
      </c>
      <c r="F18" s="141" t="s">
        <v>171</v>
      </c>
      <c r="G18" s="82" t="s">
        <v>13</v>
      </c>
      <c r="H18" s="26" t="s">
        <v>815</v>
      </c>
      <c r="I18" s="440" t="s">
        <v>129</v>
      </c>
      <c r="J18" s="46" t="s">
        <v>170</v>
      </c>
      <c r="K18" s="47">
        <v>8</v>
      </c>
      <c r="L18" s="45" t="s">
        <v>13</v>
      </c>
      <c r="M18" s="380"/>
      <c r="N18" s="26" t="s">
        <v>171</v>
      </c>
      <c r="O18" s="413" t="s">
        <v>129</v>
      </c>
      <c r="P18" s="216" t="s">
        <v>170</v>
      </c>
      <c r="Q18" s="190">
        <f>SUMIF('Planificación 2026-1'!W:W,D18,'Planificación 2026-1'!R:R)</f>
        <v>0</v>
      </c>
      <c r="R18" s="377"/>
      <c r="S18" s="335"/>
      <c r="T18" s="30"/>
      <c r="U18" s="396"/>
      <c r="V18" s="282"/>
    </row>
    <row r="19" spans="2:22" ht="21.75">
      <c r="B19" s="26">
        <v>15</v>
      </c>
      <c r="C19" s="26">
        <v>43650447</v>
      </c>
      <c r="D19" s="40" t="s">
        <v>184</v>
      </c>
      <c r="E19" s="69" t="s">
        <v>815</v>
      </c>
      <c r="F19" s="141" t="s">
        <v>171</v>
      </c>
      <c r="G19" s="46" t="s">
        <v>153</v>
      </c>
      <c r="H19" s="42" t="s">
        <v>815</v>
      </c>
      <c r="I19" s="442" t="s">
        <v>121</v>
      </c>
      <c r="J19" s="46" t="s">
        <v>173</v>
      </c>
      <c r="K19" s="47">
        <v>28</v>
      </c>
      <c r="L19" s="45"/>
      <c r="M19" s="380" t="s">
        <v>815</v>
      </c>
      <c r="N19" s="26" t="s">
        <v>171</v>
      </c>
      <c r="O19" s="411" t="s">
        <v>824</v>
      </c>
      <c r="P19" s="216" t="s">
        <v>173</v>
      </c>
      <c r="Q19" s="190">
        <f>SUMIF('Planificación 2026-1'!W:W,D19,'Planificación 2026-1'!R:R)</f>
        <v>31</v>
      </c>
      <c r="R19" s="377"/>
      <c r="S19" s="335"/>
      <c r="T19" s="30"/>
      <c r="U19" s="396" t="s">
        <v>825</v>
      </c>
      <c r="V19" s="283" t="s">
        <v>826</v>
      </c>
    </row>
    <row r="20" spans="2:22" ht="15.75">
      <c r="B20" s="26">
        <v>16</v>
      </c>
      <c r="C20" s="26">
        <v>45493343</v>
      </c>
      <c r="D20" s="40" t="s">
        <v>185</v>
      </c>
      <c r="E20" s="140" t="s">
        <v>815</v>
      </c>
      <c r="F20" s="141" t="s">
        <v>171</v>
      </c>
      <c r="G20" s="45" t="s">
        <v>153</v>
      </c>
      <c r="H20" s="26" t="s">
        <v>815</v>
      </c>
      <c r="I20" s="443" t="s">
        <v>125</v>
      </c>
      <c r="J20" s="46" t="s">
        <v>170</v>
      </c>
      <c r="K20" s="47">
        <v>12</v>
      </c>
      <c r="L20" s="45" t="s">
        <v>153</v>
      </c>
      <c r="M20" s="380"/>
      <c r="N20" s="26" t="s">
        <v>171</v>
      </c>
      <c r="O20" s="413" t="s">
        <v>125</v>
      </c>
      <c r="P20" s="216" t="s">
        <v>170</v>
      </c>
      <c r="Q20" s="190">
        <f>SUMIF('Planificación 2026-1'!W:W,D20,'Planificación 2026-1'!R:R)</f>
        <v>19</v>
      </c>
      <c r="R20" s="377"/>
      <c r="S20" s="335"/>
      <c r="T20" s="30"/>
      <c r="U20" s="396"/>
      <c r="V20" s="282"/>
    </row>
    <row r="21" spans="2:22" ht="15.75">
      <c r="B21" s="26">
        <v>17</v>
      </c>
      <c r="C21" s="26">
        <v>44371485</v>
      </c>
      <c r="D21" s="40" t="s">
        <v>186</v>
      </c>
      <c r="E21" s="140" t="s">
        <v>815</v>
      </c>
      <c r="F21" s="141" t="s">
        <v>171</v>
      </c>
      <c r="G21" s="45" t="s">
        <v>13</v>
      </c>
      <c r="H21" s="26" t="s">
        <v>815</v>
      </c>
      <c r="I21" s="371" t="s">
        <v>143</v>
      </c>
      <c r="J21" s="46" t="s">
        <v>170</v>
      </c>
      <c r="K21" s="47">
        <v>15</v>
      </c>
      <c r="L21" s="45" t="s">
        <v>13</v>
      </c>
      <c r="M21" s="380"/>
      <c r="N21" s="26" t="s">
        <v>171</v>
      </c>
      <c r="O21" s="411" t="s">
        <v>98</v>
      </c>
      <c r="P21" s="216"/>
      <c r="Q21" s="190">
        <f>SUMIF('Planificación 2026-1'!W:W,D21,'Planificación 2026-1'!R:R)</f>
        <v>0</v>
      </c>
      <c r="R21" s="377"/>
      <c r="S21" s="335"/>
      <c r="T21" s="30"/>
      <c r="U21" s="396"/>
      <c r="V21" s="282" t="s">
        <v>827</v>
      </c>
    </row>
    <row r="22" spans="2:22" ht="15.75">
      <c r="B22" s="26">
        <v>18</v>
      </c>
      <c r="C22" s="26">
        <v>71431209</v>
      </c>
      <c r="D22" s="40" t="s">
        <v>187</v>
      </c>
      <c r="E22" s="140" t="s">
        <v>815</v>
      </c>
      <c r="F22" s="141" t="s">
        <v>171</v>
      </c>
      <c r="G22" s="45" t="s">
        <v>153</v>
      </c>
      <c r="H22" s="26" t="s">
        <v>815</v>
      </c>
      <c r="I22" s="371" t="s">
        <v>143</v>
      </c>
      <c r="J22" s="46" t="s">
        <v>170</v>
      </c>
      <c r="K22" s="47">
        <v>16</v>
      </c>
      <c r="L22" s="45" t="s">
        <v>153</v>
      </c>
      <c r="M22" s="380"/>
      <c r="N22" s="26" t="s">
        <v>171</v>
      </c>
      <c r="O22" s="411" t="s">
        <v>98</v>
      </c>
      <c r="P22" s="216" t="s">
        <v>170</v>
      </c>
      <c r="Q22" s="190">
        <f>SUMIF('Planificación 2026-1'!W:W,D22,'Planificación 2026-1'!R:R)</f>
        <v>12</v>
      </c>
      <c r="R22" s="377"/>
      <c r="S22" s="335"/>
      <c r="T22" s="30"/>
      <c r="U22" s="396"/>
      <c r="V22" s="282"/>
    </row>
    <row r="23" spans="2:22">
      <c r="B23" s="26">
        <v>19</v>
      </c>
      <c r="C23" s="66">
        <v>42520367</v>
      </c>
      <c r="D23" s="226" t="s">
        <v>690</v>
      </c>
      <c r="E23" s="140" t="s">
        <v>815</v>
      </c>
      <c r="F23" s="349" t="s">
        <v>691</v>
      </c>
      <c r="G23" s="362" t="s">
        <v>13</v>
      </c>
      <c r="H23" s="26" t="s">
        <v>815</v>
      </c>
      <c r="I23" s="440" t="s">
        <v>122</v>
      </c>
      <c r="J23" s="46" t="s">
        <v>170</v>
      </c>
      <c r="K23" s="47">
        <v>8</v>
      </c>
      <c r="L23" s="45"/>
      <c r="M23" s="380"/>
      <c r="N23" s="26" t="s">
        <v>171</v>
      </c>
      <c r="O23" s="411"/>
      <c r="P23" s="216"/>
      <c r="Q23" s="190">
        <f>SUMIF('Planificación 2026-1'!W:W,D23,'Planificación 2026-1'!R:R)</f>
        <v>0</v>
      </c>
      <c r="R23" s="377"/>
      <c r="U23" s="396"/>
      <c r="V23" s="282"/>
    </row>
    <row r="24" spans="2:22" ht="15.75">
      <c r="B24" s="26">
        <v>20</v>
      </c>
      <c r="C24" s="122">
        <v>21560679</v>
      </c>
      <c r="D24" s="191" t="s">
        <v>828</v>
      </c>
      <c r="E24" s="140" t="s">
        <v>815</v>
      </c>
      <c r="F24" s="141" t="s">
        <v>250</v>
      </c>
      <c r="G24" s="45" t="s">
        <v>13</v>
      </c>
      <c r="H24" s="26" t="s">
        <v>815</v>
      </c>
      <c r="I24" s="440" t="s">
        <v>129</v>
      </c>
      <c r="J24" s="46" t="s">
        <v>170</v>
      </c>
      <c r="K24" s="47">
        <v>15</v>
      </c>
      <c r="L24" s="45"/>
      <c r="M24" s="380"/>
      <c r="N24" s="26" t="s">
        <v>171</v>
      </c>
      <c r="O24" s="411"/>
      <c r="P24" s="216"/>
      <c r="Q24" s="190">
        <f>SUMIF('Planificación 2026-1'!W:W,D24,'Planificación 2026-1'!R:R)</f>
        <v>0</v>
      </c>
      <c r="R24" s="377"/>
      <c r="S24" s="335"/>
      <c r="T24" s="30"/>
      <c r="U24" s="396"/>
      <c r="V24" s="282"/>
    </row>
    <row r="25" spans="2:22" ht="15.75">
      <c r="B25" s="26">
        <v>21</v>
      </c>
      <c r="C25" s="26">
        <v>44435992</v>
      </c>
      <c r="D25" s="40" t="s">
        <v>188</v>
      </c>
      <c r="E25" s="140" t="s">
        <v>815</v>
      </c>
      <c r="F25" s="141" t="s">
        <v>171</v>
      </c>
      <c r="G25" s="45" t="s">
        <v>153</v>
      </c>
      <c r="H25" s="26" t="s">
        <v>815</v>
      </c>
      <c r="I25" s="440" t="s">
        <v>125</v>
      </c>
      <c r="J25" s="46" t="s">
        <v>170</v>
      </c>
      <c r="K25" s="47">
        <v>16</v>
      </c>
      <c r="L25" s="45" t="s">
        <v>153</v>
      </c>
      <c r="M25" s="380"/>
      <c r="N25" s="26" t="s">
        <v>171</v>
      </c>
      <c r="O25" s="413" t="s">
        <v>125</v>
      </c>
      <c r="P25" s="216" t="s">
        <v>170</v>
      </c>
      <c r="Q25" s="190">
        <f>SUMIF('Planificación 2026-1'!W:W,D25,'Planificación 2026-1'!R:R)</f>
        <v>14</v>
      </c>
      <c r="R25" s="377"/>
      <c r="S25" s="335"/>
      <c r="T25" s="30"/>
      <c r="U25" s="396"/>
      <c r="V25" s="282"/>
    </row>
    <row r="26" spans="2:22" ht="15.75">
      <c r="B26" s="26">
        <v>22</v>
      </c>
      <c r="C26" s="26">
        <v>45879356</v>
      </c>
      <c r="D26" s="57" t="s">
        <v>189</v>
      </c>
      <c r="E26" s="140" t="s">
        <v>815</v>
      </c>
      <c r="F26" s="141" t="s">
        <v>171</v>
      </c>
      <c r="G26" s="45" t="s">
        <v>153</v>
      </c>
      <c r="H26" s="26" t="s">
        <v>815</v>
      </c>
      <c r="I26" s="440" t="s">
        <v>123</v>
      </c>
      <c r="J26" s="46" t="s">
        <v>173</v>
      </c>
      <c r="K26" s="47">
        <v>36</v>
      </c>
      <c r="L26" s="45" t="s">
        <v>153</v>
      </c>
      <c r="M26" s="380" t="s">
        <v>815</v>
      </c>
      <c r="N26" s="26" t="s">
        <v>171</v>
      </c>
      <c r="O26" s="411" t="s">
        <v>829</v>
      </c>
      <c r="P26" s="216" t="s">
        <v>173</v>
      </c>
      <c r="Q26" s="190">
        <f>SUMIF('Planificación 2026-1'!W:W,D26,'Planificación 2026-1'!R:R)</f>
        <v>39</v>
      </c>
      <c r="R26" s="377"/>
      <c r="S26" s="335"/>
      <c r="T26" s="30"/>
      <c r="U26" s="396"/>
      <c r="V26" s="283" t="s">
        <v>830</v>
      </c>
    </row>
    <row r="27" spans="2:22" ht="15.75">
      <c r="B27" s="26">
        <v>23</v>
      </c>
      <c r="C27" s="26">
        <v>43041422</v>
      </c>
      <c r="D27" s="40" t="s">
        <v>190</v>
      </c>
      <c r="E27" s="140" t="s">
        <v>815</v>
      </c>
      <c r="F27" s="141" t="s">
        <v>171</v>
      </c>
      <c r="G27" s="45" t="s">
        <v>13</v>
      </c>
      <c r="H27" s="26" t="s">
        <v>815</v>
      </c>
      <c r="I27" s="440" t="s">
        <v>122</v>
      </c>
      <c r="J27" s="46" t="s">
        <v>170</v>
      </c>
      <c r="K27" s="47">
        <v>14</v>
      </c>
      <c r="L27" s="45" t="s">
        <v>13</v>
      </c>
      <c r="M27" s="380"/>
      <c r="N27" s="26" t="s">
        <v>171</v>
      </c>
      <c r="O27" s="411" t="s">
        <v>817</v>
      </c>
      <c r="P27" s="216" t="s">
        <v>173</v>
      </c>
      <c r="Q27" s="190">
        <f>SUMIF('Planificación 2026-1'!W:W,D27,'Planificación 2026-1'!R:R)</f>
        <v>0</v>
      </c>
      <c r="R27" s="377"/>
      <c r="S27" s="335"/>
      <c r="T27" s="30"/>
      <c r="U27" s="396"/>
      <c r="V27" s="282"/>
    </row>
    <row r="28" spans="2:22" ht="15.75">
      <c r="B28" s="26">
        <v>24</v>
      </c>
      <c r="C28" s="26">
        <v>21553760</v>
      </c>
      <c r="D28" s="9" t="s">
        <v>191</v>
      </c>
      <c r="E28" s="140" t="s">
        <v>815</v>
      </c>
      <c r="F28" s="141" t="s">
        <v>171</v>
      </c>
      <c r="G28" s="45" t="s">
        <v>153</v>
      </c>
      <c r="H28" s="26" t="s">
        <v>815</v>
      </c>
      <c r="I28" s="440" t="s">
        <v>121</v>
      </c>
      <c r="J28" s="46" t="s">
        <v>170</v>
      </c>
      <c r="K28" s="47">
        <v>5</v>
      </c>
      <c r="L28" s="45"/>
      <c r="M28" s="380"/>
      <c r="N28" s="26" t="s">
        <v>171</v>
      </c>
      <c r="O28" s="411"/>
      <c r="P28" s="216"/>
      <c r="Q28" s="190">
        <f>SUMIF('Planificación 2026-1'!W:W,D28,'Planificación 2026-1'!R:R)</f>
        <v>0</v>
      </c>
      <c r="R28" s="377"/>
      <c r="S28" s="335"/>
      <c r="T28" s="30"/>
      <c r="U28" s="397"/>
      <c r="V28" s="282" t="s">
        <v>816</v>
      </c>
    </row>
    <row r="29" spans="2:22" ht="15.75">
      <c r="B29" s="26">
        <v>25</v>
      </c>
      <c r="C29" s="26">
        <v>42508963</v>
      </c>
      <c r="D29" s="40" t="s">
        <v>192</v>
      </c>
      <c r="E29" s="140" t="s">
        <v>815</v>
      </c>
      <c r="F29" s="141" t="s">
        <v>171</v>
      </c>
      <c r="G29" s="45" t="s">
        <v>153</v>
      </c>
      <c r="H29" s="26" t="s">
        <v>815</v>
      </c>
      <c r="I29" s="440" t="s">
        <v>128</v>
      </c>
      <c r="J29" s="46" t="s">
        <v>173</v>
      </c>
      <c r="K29" s="47">
        <v>27</v>
      </c>
      <c r="L29" s="45" t="s">
        <v>153</v>
      </c>
      <c r="M29" s="380"/>
      <c r="N29" s="26" t="s">
        <v>171</v>
      </c>
      <c r="O29" s="413" t="s">
        <v>128</v>
      </c>
      <c r="P29" s="216" t="s">
        <v>173</v>
      </c>
      <c r="Q29" s="190">
        <f>SUMIF('Planificación 2026-1'!W:W,D29,'Planificación 2026-1'!R:R)</f>
        <v>0</v>
      </c>
      <c r="R29" s="377"/>
      <c r="S29" s="335"/>
      <c r="T29" s="30"/>
      <c r="U29" s="14" t="s">
        <v>831</v>
      </c>
      <c r="V29" s="389"/>
    </row>
    <row r="30" spans="2:22">
      <c r="B30" s="26">
        <v>26</v>
      </c>
      <c r="C30" s="66">
        <v>45593538</v>
      </c>
      <c r="D30" s="327" t="s">
        <v>581</v>
      </c>
      <c r="E30" s="140" t="s">
        <v>815</v>
      </c>
      <c r="F30" s="349" t="s">
        <v>347</v>
      </c>
      <c r="G30" s="362" t="s">
        <v>153</v>
      </c>
      <c r="H30" s="26" t="s">
        <v>815</v>
      </c>
      <c r="I30" s="443" t="s">
        <v>221</v>
      </c>
      <c r="J30" s="46" t="s">
        <v>173</v>
      </c>
      <c r="K30" s="47">
        <v>0</v>
      </c>
      <c r="L30" s="45"/>
      <c r="M30" s="380"/>
      <c r="N30" s="26" t="s">
        <v>171</v>
      </c>
      <c r="O30" s="411"/>
      <c r="P30" s="216"/>
      <c r="Q30" s="190">
        <f>SUMIF('Planificación 2026-1'!W:W,D30,'Planificación 2026-1'!R:R)</f>
        <v>0</v>
      </c>
      <c r="R30" s="377"/>
      <c r="U30" s="398"/>
      <c r="V30" s="282"/>
    </row>
    <row r="31" spans="2:22" ht="15.75">
      <c r="B31" s="26">
        <v>27</v>
      </c>
      <c r="C31" s="26">
        <v>22299955</v>
      </c>
      <c r="D31" s="40" t="s">
        <v>193</v>
      </c>
      <c r="E31" s="140" t="s">
        <v>815</v>
      </c>
      <c r="F31" s="141" t="s">
        <v>171</v>
      </c>
      <c r="G31" s="45" t="s">
        <v>13</v>
      </c>
      <c r="H31" s="26" t="s">
        <v>815</v>
      </c>
      <c r="I31" s="440" t="s">
        <v>128</v>
      </c>
      <c r="J31" s="46" t="s">
        <v>170</v>
      </c>
      <c r="K31" s="47">
        <v>8</v>
      </c>
      <c r="L31" s="45" t="s">
        <v>13</v>
      </c>
      <c r="M31" s="380"/>
      <c r="N31" s="26" t="s">
        <v>171</v>
      </c>
      <c r="O31" s="413" t="s">
        <v>128</v>
      </c>
      <c r="P31" s="216" t="s">
        <v>170</v>
      </c>
      <c r="Q31" s="190">
        <f>SUMIF('Planificación 2026-1'!W:W,D31,'Planificación 2026-1'!R:R)</f>
        <v>0</v>
      </c>
      <c r="R31" s="377"/>
      <c r="S31" s="335"/>
      <c r="T31" s="30"/>
      <c r="U31" s="396"/>
      <c r="V31" s="282"/>
    </row>
    <row r="32" spans="2:22" ht="15.75">
      <c r="B32" s="26">
        <v>28</v>
      </c>
      <c r="C32" s="26">
        <v>21865174</v>
      </c>
      <c r="D32" s="40" t="s">
        <v>194</v>
      </c>
      <c r="E32" s="140" t="s">
        <v>815</v>
      </c>
      <c r="F32" s="141" t="s">
        <v>171</v>
      </c>
      <c r="G32" s="66" t="s">
        <v>153</v>
      </c>
      <c r="H32" s="26" t="s">
        <v>815</v>
      </c>
      <c r="I32" s="440" t="s">
        <v>123</v>
      </c>
      <c r="J32" s="46" t="s">
        <v>173</v>
      </c>
      <c r="K32" s="47">
        <v>23</v>
      </c>
      <c r="L32" s="45" t="s">
        <v>153</v>
      </c>
      <c r="M32" s="380" t="s">
        <v>815</v>
      </c>
      <c r="N32" s="26" t="s">
        <v>171</v>
      </c>
      <c r="O32" s="411" t="s">
        <v>829</v>
      </c>
      <c r="P32" s="216" t="s">
        <v>173</v>
      </c>
      <c r="Q32" s="190">
        <f>SUMIF('Planificación 2026-1'!W:W,D32,'Planificación 2026-1'!R:R)</f>
        <v>32</v>
      </c>
      <c r="R32" s="377"/>
      <c r="S32" s="335"/>
      <c r="T32" s="30"/>
      <c r="U32" s="396"/>
      <c r="V32" s="283" t="s">
        <v>832</v>
      </c>
    </row>
    <row r="33" spans="2:22" ht="15.75">
      <c r="B33" s="26">
        <v>29</v>
      </c>
      <c r="C33" s="26">
        <v>21546746</v>
      </c>
      <c r="D33" s="40" t="s">
        <v>195</v>
      </c>
      <c r="E33" s="140" t="s">
        <v>815</v>
      </c>
      <c r="F33" s="141" t="s">
        <v>171</v>
      </c>
      <c r="G33" s="363" t="s">
        <v>13</v>
      </c>
      <c r="H33" s="26" t="s">
        <v>815</v>
      </c>
      <c r="I33" s="440" t="s">
        <v>129</v>
      </c>
      <c r="J33" s="46" t="s">
        <v>170</v>
      </c>
      <c r="K33" s="47">
        <v>15</v>
      </c>
      <c r="L33" s="45" t="s">
        <v>13</v>
      </c>
      <c r="M33" s="380"/>
      <c r="N33" s="26" t="s">
        <v>171</v>
      </c>
      <c r="O33" s="411" t="s">
        <v>129</v>
      </c>
      <c r="P33" s="216" t="s">
        <v>170</v>
      </c>
      <c r="Q33" s="190">
        <f>SUMIF('Planificación 2026-1'!W:W,D33,'Planificación 2026-1'!R:R)</f>
        <v>0</v>
      </c>
      <c r="R33" s="377"/>
      <c r="S33" s="335"/>
      <c r="T33" s="30"/>
      <c r="U33" s="396"/>
      <c r="V33" s="282"/>
    </row>
    <row r="34" spans="2:22" ht="15.75">
      <c r="B34" s="26">
        <v>30</v>
      </c>
      <c r="C34" s="122">
        <v>42841966</v>
      </c>
      <c r="D34" s="352" t="s">
        <v>598</v>
      </c>
      <c r="E34" s="26" t="s">
        <v>815</v>
      </c>
      <c r="F34" s="229" t="s">
        <v>596</v>
      </c>
      <c r="G34" s="45" t="s">
        <v>13</v>
      </c>
      <c r="H34" s="26" t="s">
        <v>815</v>
      </c>
      <c r="I34" s="440" t="s">
        <v>129</v>
      </c>
      <c r="J34" s="46" t="s">
        <v>170</v>
      </c>
      <c r="K34" s="47">
        <v>10</v>
      </c>
      <c r="L34" s="45"/>
      <c r="M34" s="380"/>
      <c r="N34" s="26" t="s">
        <v>171</v>
      </c>
      <c r="O34" s="411"/>
      <c r="P34" s="216"/>
      <c r="Q34" s="190">
        <f>SUMIF('Planificación 2026-1'!W:W,D34,'Planificación 2026-1'!R:R)</f>
        <v>0</v>
      </c>
      <c r="R34" s="377"/>
      <c r="S34" s="388"/>
      <c r="T34" s="219"/>
      <c r="U34" s="396"/>
      <c r="V34" s="328"/>
    </row>
    <row r="35" spans="2:22" ht="15.75">
      <c r="B35" s="26">
        <v>31</v>
      </c>
      <c r="C35" s="26">
        <v>21427721</v>
      </c>
      <c r="D35" s="40" t="s">
        <v>196</v>
      </c>
      <c r="E35" s="140" t="s">
        <v>815</v>
      </c>
      <c r="F35" s="141" t="s">
        <v>171</v>
      </c>
      <c r="G35" s="45" t="s">
        <v>13</v>
      </c>
      <c r="H35" s="26" t="s">
        <v>815</v>
      </c>
      <c r="I35" s="440" t="s">
        <v>122</v>
      </c>
      <c r="J35" s="46" t="s">
        <v>173</v>
      </c>
      <c r="K35" s="47">
        <v>38</v>
      </c>
      <c r="L35" s="45" t="s">
        <v>13</v>
      </c>
      <c r="M35" s="380"/>
      <c r="N35" s="26" t="s">
        <v>171</v>
      </c>
      <c r="O35" s="411" t="s">
        <v>122</v>
      </c>
      <c r="P35" s="216" t="s">
        <v>173</v>
      </c>
      <c r="Q35" s="190">
        <f>SUMIF('Planificación 2026-1'!W:W,D35,'Planificación 2026-1'!R:R)</f>
        <v>0</v>
      </c>
      <c r="R35" s="377"/>
      <c r="S35" s="335"/>
      <c r="T35" s="30"/>
      <c r="U35" s="396"/>
      <c r="V35" s="282"/>
    </row>
    <row r="36" spans="2:22" ht="15.75">
      <c r="B36" s="26">
        <v>32</v>
      </c>
      <c r="C36" s="26">
        <v>40385643</v>
      </c>
      <c r="D36" s="40" t="s">
        <v>197</v>
      </c>
      <c r="E36" s="140" t="s">
        <v>815</v>
      </c>
      <c r="F36" s="141" t="s">
        <v>171</v>
      </c>
      <c r="G36" s="45" t="s">
        <v>153</v>
      </c>
      <c r="H36" s="26" t="s">
        <v>815</v>
      </c>
      <c r="I36" s="371" t="s">
        <v>143</v>
      </c>
      <c r="J36" s="46" t="s">
        <v>170</v>
      </c>
      <c r="K36" s="47">
        <v>15</v>
      </c>
      <c r="L36" s="45" t="s">
        <v>153</v>
      </c>
      <c r="M36" s="380"/>
      <c r="N36" s="26" t="s">
        <v>171</v>
      </c>
      <c r="O36" s="417" t="s">
        <v>98</v>
      </c>
      <c r="P36" s="216" t="s">
        <v>170</v>
      </c>
      <c r="Q36" s="190">
        <f>SUMIF('Planificación 2026-1'!W:W,D36,'Planificación 2026-1'!R:R)</f>
        <v>0</v>
      </c>
      <c r="R36" s="377"/>
      <c r="S36" s="335"/>
      <c r="T36" s="30"/>
      <c r="U36" s="396"/>
      <c r="V36" s="282" t="s">
        <v>827</v>
      </c>
    </row>
    <row r="37" spans="2:22" ht="15.75">
      <c r="B37" s="26">
        <v>33</v>
      </c>
      <c r="C37" s="26">
        <v>80034938</v>
      </c>
      <c r="D37" s="40" t="s">
        <v>198</v>
      </c>
      <c r="E37" s="140" t="s">
        <v>815</v>
      </c>
      <c r="F37" s="141" t="s">
        <v>171</v>
      </c>
      <c r="G37" s="66" t="s">
        <v>153</v>
      </c>
      <c r="H37" s="26" t="s">
        <v>815</v>
      </c>
      <c r="I37" s="440" t="s">
        <v>122</v>
      </c>
      <c r="J37" s="46" t="s">
        <v>173</v>
      </c>
      <c r="K37" s="47">
        <v>34</v>
      </c>
      <c r="L37" s="45" t="s">
        <v>153</v>
      </c>
      <c r="M37" s="380"/>
      <c r="N37" s="26" t="s">
        <v>171</v>
      </c>
      <c r="O37" s="413" t="s">
        <v>122</v>
      </c>
      <c r="P37" s="216" t="s">
        <v>173</v>
      </c>
      <c r="Q37" s="190">
        <f>SUMIF('Planificación 2026-1'!W:W,D37,'Planificación 2026-1'!R:R)</f>
        <v>0</v>
      </c>
      <c r="R37" s="377"/>
      <c r="S37" s="335"/>
      <c r="T37" s="30"/>
      <c r="U37" s="397"/>
      <c r="V37" s="282"/>
    </row>
    <row r="38" spans="2:22" ht="15.75">
      <c r="B38" s="26">
        <v>34</v>
      </c>
      <c r="C38" s="26">
        <v>21536202</v>
      </c>
      <c r="D38" s="40" t="s">
        <v>199</v>
      </c>
      <c r="E38" s="140" t="s">
        <v>815</v>
      </c>
      <c r="F38" s="141" t="s">
        <v>171</v>
      </c>
      <c r="G38" s="362" t="s">
        <v>13</v>
      </c>
      <c r="H38" s="26" t="s">
        <v>815</v>
      </c>
      <c r="I38" s="443" t="s">
        <v>124</v>
      </c>
      <c r="J38" s="46" t="s">
        <v>173</v>
      </c>
      <c r="K38" s="47">
        <v>32</v>
      </c>
      <c r="L38" s="26" t="s">
        <v>13</v>
      </c>
      <c r="M38" s="380"/>
      <c r="N38" s="26" t="s">
        <v>171</v>
      </c>
      <c r="O38" s="413" t="s">
        <v>124</v>
      </c>
      <c r="P38" s="216" t="s">
        <v>173</v>
      </c>
      <c r="Q38" s="190">
        <f>SUMIF('Planificación 2026-1'!W:W,D38,'Planificación 2026-1'!R:R)</f>
        <v>0</v>
      </c>
      <c r="R38" s="377"/>
      <c r="S38" s="335"/>
      <c r="T38" s="30"/>
      <c r="U38" s="14" t="s">
        <v>833</v>
      </c>
      <c r="V38" s="389"/>
    </row>
    <row r="39" spans="2:22" ht="15.75">
      <c r="B39" s="26">
        <v>35</v>
      </c>
      <c r="C39" s="340" t="s">
        <v>834</v>
      </c>
      <c r="D39" s="191" t="s">
        <v>599</v>
      </c>
      <c r="E39" s="140" t="s">
        <v>815</v>
      </c>
      <c r="F39" s="141" t="s">
        <v>596</v>
      </c>
      <c r="G39" s="66" t="s">
        <v>153</v>
      </c>
      <c r="H39" s="26" t="s">
        <v>815</v>
      </c>
      <c r="I39" s="440" t="s">
        <v>124</v>
      </c>
      <c r="J39" s="46" t="s">
        <v>170</v>
      </c>
      <c r="K39" s="47">
        <v>8</v>
      </c>
      <c r="L39" s="45"/>
      <c r="M39" s="380"/>
      <c r="N39" s="26" t="s">
        <v>171</v>
      </c>
      <c r="O39" s="411"/>
      <c r="P39" s="216"/>
      <c r="Q39" s="190">
        <f>SUMIF('Planificación 2026-1'!W:W,D39,'Planificación 2026-1'!R:R)</f>
        <v>0</v>
      </c>
      <c r="R39" s="377"/>
      <c r="S39" s="335"/>
      <c r="T39" s="30"/>
      <c r="U39" s="398"/>
      <c r="V39" s="282"/>
    </row>
    <row r="40" spans="2:22" ht="15.75">
      <c r="B40" s="26">
        <v>36</v>
      </c>
      <c r="C40" s="26">
        <v>21836179</v>
      </c>
      <c r="D40" s="40" t="s">
        <v>200</v>
      </c>
      <c r="E40" s="140" t="s">
        <v>815</v>
      </c>
      <c r="F40" s="141" t="s">
        <v>171</v>
      </c>
      <c r="G40" s="362" t="s">
        <v>153</v>
      </c>
      <c r="H40" s="26" t="s">
        <v>815</v>
      </c>
      <c r="I40" s="443" t="s">
        <v>124</v>
      </c>
      <c r="J40" s="46" t="s">
        <v>170</v>
      </c>
      <c r="K40" s="47">
        <v>12</v>
      </c>
      <c r="L40" s="26" t="s">
        <v>153</v>
      </c>
      <c r="M40" s="380"/>
      <c r="N40" s="26" t="s">
        <v>171</v>
      </c>
      <c r="O40" s="413" t="s">
        <v>124</v>
      </c>
      <c r="P40" s="216" t="s">
        <v>173</v>
      </c>
      <c r="Q40" s="190">
        <f>SUMIF('Planificación 2026-1'!W:W,D40,'Planificación 2026-1'!R:R)</f>
        <v>0</v>
      </c>
      <c r="R40" s="377"/>
      <c r="S40" s="335"/>
      <c r="T40" s="30"/>
      <c r="U40" s="396"/>
      <c r="V40" s="282"/>
    </row>
    <row r="41" spans="2:22">
      <c r="B41" s="26">
        <v>37</v>
      </c>
      <c r="C41" s="340" t="s">
        <v>835</v>
      </c>
      <c r="D41" s="191" t="s">
        <v>600</v>
      </c>
      <c r="E41" s="140" t="s">
        <v>815</v>
      </c>
      <c r="F41" s="141" t="s">
        <v>596</v>
      </c>
      <c r="G41" s="45" t="s">
        <v>153</v>
      </c>
      <c r="H41" s="26" t="s">
        <v>815</v>
      </c>
      <c r="I41" s="440" t="s">
        <v>135</v>
      </c>
      <c r="J41" s="46" t="s">
        <v>170</v>
      </c>
      <c r="K41" s="47">
        <v>13</v>
      </c>
      <c r="L41" s="45"/>
      <c r="M41" s="380"/>
      <c r="N41" s="26" t="s">
        <v>171</v>
      </c>
      <c r="O41" s="411"/>
      <c r="P41" s="216" t="s">
        <v>173</v>
      </c>
      <c r="Q41" s="190">
        <f>SUMIF('Planificación 2026-1'!W:W,D41,'Planificación 2026-1'!R:R)</f>
        <v>0</v>
      </c>
      <c r="R41" s="377"/>
      <c r="U41" s="396"/>
      <c r="V41" s="283" t="s">
        <v>836</v>
      </c>
    </row>
    <row r="42" spans="2:22" ht="15.75">
      <c r="B42" s="26">
        <v>38</v>
      </c>
      <c r="C42" s="26">
        <v>44933501</v>
      </c>
      <c r="D42" s="40" t="s">
        <v>201</v>
      </c>
      <c r="E42" s="69" t="s">
        <v>815</v>
      </c>
      <c r="F42" s="141" t="s">
        <v>171</v>
      </c>
      <c r="G42" s="46" t="s">
        <v>13</v>
      </c>
      <c r="H42" s="42" t="s">
        <v>815</v>
      </c>
      <c r="I42" s="442" t="s">
        <v>121</v>
      </c>
      <c r="J42" s="46" t="s">
        <v>173</v>
      </c>
      <c r="K42" s="47">
        <v>40</v>
      </c>
      <c r="L42" s="45"/>
      <c r="M42" s="380" t="s">
        <v>815</v>
      </c>
      <c r="N42" s="26" t="s">
        <v>171</v>
      </c>
      <c r="O42" s="411"/>
      <c r="P42" s="216"/>
      <c r="Q42" s="190">
        <f>SUMIF('Planificación 2026-1'!W:W,D42,'Planificación 2026-1'!R:R)</f>
        <v>15</v>
      </c>
      <c r="R42" s="377" t="s">
        <v>837</v>
      </c>
      <c r="S42" s="335"/>
      <c r="T42" s="30"/>
      <c r="U42" s="397"/>
      <c r="V42" s="282"/>
    </row>
    <row r="43" spans="2:22" ht="15.75">
      <c r="B43" s="26">
        <v>39</v>
      </c>
      <c r="C43" s="26">
        <v>41973116</v>
      </c>
      <c r="D43" s="9" t="s">
        <v>202</v>
      </c>
      <c r="E43" s="140" t="s">
        <v>815</v>
      </c>
      <c r="F43" s="141" t="s">
        <v>171</v>
      </c>
      <c r="G43" s="45" t="s">
        <v>13</v>
      </c>
      <c r="H43" s="26" t="s">
        <v>815</v>
      </c>
      <c r="I43" s="440" t="s">
        <v>127</v>
      </c>
      <c r="J43" s="46" t="s">
        <v>170</v>
      </c>
      <c r="K43" s="47">
        <v>8</v>
      </c>
      <c r="L43" s="45"/>
      <c r="M43" s="380"/>
      <c r="N43" s="26" t="s">
        <v>171</v>
      </c>
      <c r="O43" s="411"/>
      <c r="P43" s="216"/>
      <c r="Q43" s="190">
        <f>SUMIF('Planificación 2026-1'!W:W,D43,'Planificación 2026-1'!R:R)</f>
        <v>8</v>
      </c>
      <c r="R43" s="377"/>
      <c r="S43" s="335" t="s">
        <v>838</v>
      </c>
      <c r="T43" s="30"/>
      <c r="U43" s="399"/>
      <c r="V43" s="391" t="s">
        <v>839</v>
      </c>
    </row>
    <row r="44" spans="2:22" ht="15.75">
      <c r="B44" s="26">
        <v>40</v>
      </c>
      <c r="C44" s="26">
        <v>70314211</v>
      </c>
      <c r="D44" s="9" t="s">
        <v>203</v>
      </c>
      <c r="E44" s="140" t="s">
        <v>815</v>
      </c>
      <c r="F44" s="141" t="s">
        <v>171</v>
      </c>
      <c r="G44" s="45" t="s">
        <v>13</v>
      </c>
      <c r="H44" s="26" t="s">
        <v>815</v>
      </c>
      <c r="I44" s="440" t="s">
        <v>122</v>
      </c>
      <c r="J44" s="46" t="s">
        <v>170</v>
      </c>
      <c r="K44" s="47">
        <v>5</v>
      </c>
      <c r="L44" s="45" t="s">
        <v>13</v>
      </c>
      <c r="M44" s="380"/>
      <c r="N44" s="26" t="s">
        <v>171</v>
      </c>
      <c r="O44" s="413" t="s">
        <v>122</v>
      </c>
      <c r="P44" s="216"/>
      <c r="Q44" s="190">
        <f>SUMIF('Planificación 2026-1'!W:W,D44,'Planificación 2026-1'!R:R)</f>
        <v>0</v>
      </c>
      <c r="R44" s="377"/>
      <c r="S44" s="335"/>
      <c r="T44" s="30"/>
      <c r="U44" s="398"/>
      <c r="V44" s="282"/>
    </row>
    <row r="45" spans="2:22" ht="15.75">
      <c r="B45" s="26">
        <v>41</v>
      </c>
      <c r="C45" s="26">
        <v>40139812</v>
      </c>
      <c r="D45" s="40" t="s">
        <v>204</v>
      </c>
      <c r="E45" s="140" t="s">
        <v>815</v>
      </c>
      <c r="F45" s="141" t="s">
        <v>171</v>
      </c>
      <c r="G45" s="362" t="s">
        <v>153</v>
      </c>
      <c r="H45" s="26" t="s">
        <v>815</v>
      </c>
      <c r="I45" s="440" t="s">
        <v>124</v>
      </c>
      <c r="J45" s="46" t="s">
        <v>173</v>
      </c>
      <c r="K45" s="47">
        <v>36</v>
      </c>
      <c r="L45" s="45" t="s">
        <v>153</v>
      </c>
      <c r="M45" s="380"/>
      <c r="N45" s="26" t="s">
        <v>171</v>
      </c>
      <c r="O45" s="411" t="s">
        <v>124</v>
      </c>
      <c r="P45" s="216"/>
      <c r="Q45" s="190">
        <f>SUMIF('Planificación 2026-1'!W:W,D45,'Planificación 2026-1'!R:R)</f>
        <v>0</v>
      </c>
      <c r="R45" s="377"/>
      <c r="S45" s="335"/>
      <c r="T45" s="30"/>
      <c r="U45" s="396"/>
      <c r="V45" s="282"/>
    </row>
    <row r="46" spans="2:22" ht="15.75">
      <c r="B46" s="26">
        <v>42</v>
      </c>
      <c r="C46" s="26">
        <v>21884864</v>
      </c>
      <c r="D46" s="40" t="s">
        <v>205</v>
      </c>
      <c r="E46" s="140" t="s">
        <v>815</v>
      </c>
      <c r="F46" s="141" t="s">
        <v>171</v>
      </c>
      <c r="G46" s="45" t="s">
        <v>153</v>
      </c>
      <c r="H46" s="26" t="s">
        <v>815</v>
      </c>
      <c r="I46" s="371" t="s">
        <v>143</v>
      </c>
      <c r="J46" s="46" t="s">
        <v>170</v>
      </c>
      <c r="K46" s="47">
        <v>15</v>
      </c>
      <c r="L46" s="45" t="s">
        <v>153</v>
      </c>
      <c r="M46" s="380"/>
      <c r="N46" s="26" t="s">
        <v>171</v>
      </c>
      <c r="O46" s="411" t="s">
        <v>98</v>
      </c>
      <c r="P46" s="216" t="s">
        <v>170</v>
      </c>
      <c r="Q46" s="190">
        <f>SUMIF('Planificación 2026-1'!W:W,D46,'Planificación 2026-1'!R:R)</f>
        <v>15</v>
      </c>
      <c r="R46" s="377"/>
      <c r="S46" s="335"/>
      <c r="T46" s="30"/>
      <c r="U46" s="396"/>
      <c r="V46" s="282"/>
    </row>
    <row r="47" spans="2:22" ht="15.75">
      <c r="B47" s="26">
        <v>43</v>
      </c>
      <c r="C47" s="26">
        <v>72226049</v>
      </c>
      <c r="D47" s="40" t="s">
        <v>206</v>
      </c>
      <c r="E47" s="140" t="s">
        <v>815</v>
      </c>
      <c r="F47" s="141" t="s">
        <v>171</v>
      </c>
      <c r="G47" s="362" t="s">
        <v>153</v>
      </c>
      <c r="H47" s="26" t="s">
        <v>815</v>
      </c>
      <c r="I47" s="440" t="s">
        <v>124</v>
      </c>
      <c r="J47" s="46" t="s">
        <v>173</v>
      </c>
      <c r="K47" s="47">
        <v>28</v>
      </c>
      <c r="L47" s="362" t="s">
        <v>153</v>
      </c>
      <c r="M47" s="380"/>
      <c r="N47" s="26" t="s">
        <v>171</v>
      </c>
      <c r="O47" s="413" t="s">
        <v>124</v>
      </c>
      <c r="P47" s="216"/>
      <c r="Q47" s="190">
        <f>SUMIF('Planificación 2026-1'!W:W,D47,'Planificación 2026-1'!R:R)</f>
        <v>0</v>
      </c>
      <c r="R47" s="377"/>
      <c r="S47" s="335"/>
      <c r="T47" s="30"/>
      <c r="U47" s="396"/>
      <c r="V47" s="282"/>
    </row>
    <row r="48" spans="2:22">
      <c r="B48" s="26">
        <v>44</v>
      </c>
      <c r="C48" s="122">
        <v>21462854</v>
      </c>
      <c r="D48" s="191" t="s">
        <v>601</v>
      </c>
      <c r="E48" s="140" t="s">
        <v>815</v>
      </c>
      <c r="F48" s="141" t="s">
        <v>596</v>
      </c>
      <c r="G48" s="45" t="s">
        <v>13</v>
      </c>
      <c r="H48" s="26" t="s">
        <v>815</v>
      </c>
      <c r="I48" s="443" t="s">
        <v>138</v>
      </c>
      <c r="J48" s="46" t="s">
        <v>170</v>
      </c>
      <c r="K48" s="47">
        <v>15</v>
      </c>
      <c r="L48" s="45" t="s">
        <v>13</v>
      </c>
      <c r="M48" s="380"/>
      <c r="N48" s="26" t="s">
        <v>171</v>
      </c>
      <c r="O48" s="411" t="s">
        <v>98</v>
      </c>
      <c r="P48" s="216"/>
      <c r="Q48" s="190">
        <f>SUMIF('Planificación 2026-1'!W:W,D48,'Planificación 2026-1'!R:R)</f>
        <v>0</v>
      </c>
      <c r="R48" s="377"/>
      <c r="U48" s="396"/>
      <c r="V48" s="282"/>
    </row>
    <row r="49" spans="1:22" ht="15.75">
      <c r="B49" s="26">
        <v>45</v>
      </c>
      <c r="C49" s="26">
        <v>21416373</v>
      </c>
      <c r="D49" s="40" t="s">
        <v>207</v>
      </c>
      <c r="E49" s="69" t="s">
        <v>815</v>
      </c>
      <c r="F49" s="141" t="s">
        <v>171</v>
      </c>
      <c r="G49" s="46" t="s">
        <v>13</v>
      </c>
      <c r="H49" s="42" t="s">
        <v>815</v>
      </c>
      <c r="I49" s="372" t="s">
        <v>146</v>
      </c>
      <c r="J49" s="46" t="s">
        <v>173</v>
      </c>
      <c r="K49" s="47">
        <v>39</v>
      </c>
      <c r="L49" s="45" t="s">
        <v>13</v>
      </c>
      <c r="M49" s="380"/>
      <c r="N49" s="26" t="s">
        <v>171</v>
      </c>
      <c r="O49" s="411" t="s">
        <v>98</v>
      </c>
      <c r="P49" s="216" t="s">
        <v>173</v>
      </c>
      <c r="Q49" s="190">
        <f>SUMIF('Planificación 2026-1'!W:W,D49,'Planificación 2026-1'!R:R)</f>
        <v>0</v>
      </c>
      <c r="R49" s="377"/>
      <c r="S49" s="335"/>
      <c r="T49" s="30"/>
      <c r="U49" s="396"/>
      <c r="V49" s="282" t="s">
        <v>827</v>
      </c>
    </row>
    <row r="50" spans="1:22" ht="15.75">
      <c r="B50" s="26">
        <v>46</v>
      </c>
      <c r="C50" s="26">
        <v>40978490</v>
      </c>
      <c r="D50" s="40" t="s">
        <v>208</v>
      </c>
      <c r="E50" s="140" t="s">
        <v>815</v>
      </c>
      <c r="F50" s="141" t="s">
        <v>171</v>
      </c>
      <c r="G50" s="45" t="s">
        <v>13</v>
      </c>
      <c r="H50" s="26" t="s">
        <v>815</v>
      </c>
      <c r="I50" s="443" t="s">
        <v>127</v>
      </c>
      <c r="J50" s="46" t="s">
        <v>170</v>
      </c>
      <c r="K50" s="47">
        <v>16</v>
      </c>
      <c r="L50" s="45"/>
      <c r="M50" s="380"/>
      <c r="N50" s="26" t="s">
        <v>171</v>
      </c>
      <c r="O50" s="411"/>
      <c r="P50" s="216"/>
      <c r="Q50" s="190">
        <f>SUMIF('Planificación 2026-1'!W:W,D50,'Planificación 2026-1'!R:R)</f>
        <v>16</v>
      </c>
      <c r="R50" s="377"/>
      <c r="S50" s="335"/>
      <c r="T50" s="30"/>
      <c r="U50" s="396"/>
      <c r="V50" s="283" t="s">
        <v>823</v>
      </c>
    </row>
    <row r="51" spans="1:22" ht="15.75">
      <c r="B51" s="26">
        <v>47</v>
      </c>
      <c r="C51" s="26">
        <v>15738929</v>
      </c>
      <c r="D51" s="40" t="s">
        <v>209</v>
      </c>
      <c r="E51" s="140" t="s">
        <v>815</v>
      </c>
      <c r="F51" s="141" t="s">
        <v>171</v>
      </c>
      <c r="G51" s="45" t="s">
        <v>19</v>
      </c>
      <c r="H51" s="26" t="s">
        <v>815</v>
      </c>
      <c r="I51" s="371" t="s">
        <v>138</v>
      </c>
      <c r="J51" s="46" t="s">
        <v>173</v>
      </c>
      <c r="K51" s="47">
        <v>39</v>
      </c>
      <c r="L51" s="45" t="s">
        <v>19</v>
      </c>
      <c r="M51" s="380"/>
      <c r="N51" s="26" t="s">
        <v>171</v>
      </c>
      <c r="O51" s="412" t="s">
        <v>138</v>
      </c>
      <c r="P51" s="216" t="s">
        <v>173</v>
      </c>
      <c r="Q51" s="190">
        <f>SUMIF('Planificación 2026-1'!W:W,D51,'Planificación 2026-1'!R:R)</f>
        <v>0</v>
      </c>
      <c r="R51" s="377"/>
      <c r="S51" s="335"/>
      <c r="T51" s="30"/>
      <c r="U51" s="396"/>
      <c r="V51" s="282"/>
    </row>
    <row r="52" spans="1:22" ht="15.75">
      <c r="B52" s="26">
        <v>48</v>
      </c>
      <c r="C52" s="26">
        <v>7253926</v>
      </c>
      <c r="D52" s="40" t="s">
        <v>210</v>
      </c>
      <c r="E52" s="140" t="s">
        <v>815</v>
      </c>
      <c r="F52" s="141" t="s">
        <v>171</v>
      </c>
      <c r="G52" s="45" t="s">
        <v>153</v>
      </c>
      <c r="H52" s="26" t="s">
        <v>815</v>
      </c>
      <c r="I52" s="441" t="s">
        <v>147</v>
      </c>
      <c r="J52" s="50" t="s">
        <v>170</v>
      </c>
      <c r="K52" s="51">
        <v>17</v>
      </c>
      <c r="L52" s="45" t="s">
        <v>153</v>
      </c>
      <c r="M52" s="380"/>
      <c r="N52" s="26" t="s">
        <v>171</v>
      </c>
      <c r="O52" s="411" t="s">
        <v>98</v>
      </c>
      <c r="P52" s="216" t="s">
        <v>170</v>
      </c>
      <c r="Q52" s="190">
        <f>SUMIF('Planificación 2026-1'!W:W,D52,'Planificación 2026-1'!R:R)</f>
        <v>18</v>
      </c>
      <c r="R52" s="377"/>
      <c r="S52" s="335"/>
      <c r="T52" s="30"/>
      <c r="U52" s="396"/>
      <c r="V52" s="282"/>
    </row>
    <row r="53" spans="1:22" ht="15.75">
      <c r="B53" s="26">
        <v>49</v>
      </c>
      <c r="C53" s="26">
        <v>70431834</v>
      </c>
      <c r="D53" s="40" t="s">
        <v>211</v>
      </c>
      <c r="E53" s="140" t="s">
        <v>815</v>
      </c>
      <c r="F53" s="141" t="s">
        <v>171</v>
      </c>
      <c r="G53" s="45" t="s">
        <v>153</v>
      </c>
      <c r="H53" s="26" t="s">
        <v>815</v>
      </c>
      <c r="I53" s="440" t="s">
        <v>122</v>
      </c>
      <c r="J53" s="46" t="s">
        <v>173</v>
      </c>
      <c r="K53" s="47">
        <v>36</v>
      </c>
      <c r="L53" s="45" t="s">
        <v>153</v>
      </c>
      <c r="M53" s="380"/>
      <c r="N53" s="26" t="s">
        <v>171</v>
      </c>
      <c r="O53" s="413" t="s">
        <v>122</v>
      </c>
      <c r="P53" s="216" t="s">
        <v>170</v>
      </c>
      <c r="Q53" s="190">
        <f>SUMIF('Planificación 2026-1'!W:W,D53,'Planificación 2026-1'!R:R)</f>
        <v>0</v>
      </c>
      <c r="R53" s="377"/>
      <c r="S53" s="335"/>
      <c r="T53" s="30"/>
      <c r="U53" s="396"/>
      <c r="V53" s="282"/>
    </row>
    <row r="54" spans="1:22" ht="15.75">
      <c r="B54" s="26">
        <v>50</v>
      </c>
      <c r="C54" s="26">
        <v>72580385</v>
      </c>
      <c r="D54" s="40" t="s">
        <v>212</v>
      </c>
      <c r="E54" s="140" t="s">
        <v>815</v>
      </c>
      <c r="F54" s="141" t="s">
        <v>171</v>
      </c>
      <c r="G54" s="45" t="s">
        <v>13</v>
      </c>
      <c r="H54" s="26" t="s">
        <v>815</v>
      </c>
      <c r="I54" s="440" t="s">
        <v>122</v>
      </c>
      <c r="J54" s="46" t="s">
        <v>173</v>
      </c>
      <c r="K54" s="47">
        <v>30</v>
      </c>
      <c r="L54" s="45" t="s">
        <v>13</v>
      </c>
      <c r="M54" s="380"/>
      <c r="N54" s="26" t="s">
        <v>171</v>
      </c>
      <c r="O54" s="413" t="s">
        <v>122</v>
      </c>
      <c r="P54" s="216" t="s">
        <v>173</v>
      </c>
      <c r="Q54" s="190">
        <f>SUMIF('Planificación 2026-1'!W:W,D54,'Planificación 2026-1'!R:R)</f>
        <v>0</v>
      </c>
      <c r="R54" s="377"/>
      <c r="S54" s="335"/>
      <c r="T54" s="30"/>
      <c r="U54" s="396"/>
      <c r="V54" s="282"/>
    </row>
    <row r="55" spans="1:22" ht="15.75">
      <c r="B55" s="26">
        <v>51</v>
      </c>
      <c r="C55" s="26">
        <v>45436805</v>
      </c>
      <c r="D55" s="9" t="s">
        <v>213</v>
      </c>
      <c r="E55" s="140" t="s">
        <v>815</v>
      </c>
      <c r="F55" s="141" t="s">
        <v>171</v>
      </c>
      <c r="G55" s="82" t="s">
        <v>13</v>
      </c>
      <c r="H55" s="26" t="s">
        <v>815</v>
      </c>
      <c r="I55" s="441" t="s">
        <v>145</v>
      </c>
      <c r="J55" s="46" t="s">
        <v>170</v>
      </c>
      <c r="K55" s="47">
        <v>4</v>
      </c>
      <c r="L55" s="45" t="s">
        <v>13</v>
      </c>
      <c r="M55" s="380"/>
      <c r="N55" s="26" t="s">
        <v>171</v>
      </c>
      <c r="O55" s="411" t="s">
        <v>98</v>
      </c>
      <c r="P55" s="216"/>
      <c r="Q55" s="190">
        <f>SUMIF('Planificación 2026-1'!W:W,D55,'Planificación 2026-1'!R:R)</f>
        <v>0</v>
      </c>
      <c r="R55" s="377"/>
      <c r="S55" s="335"/>
      <c r="T55" s="30"/>
      <c r="U55" s="396"/>
      <c r="V55" s="282"/>
    </row>
    <row r="56" spans="1:22" ht="15.75">
      <c r="B56" s="26">
        <v>52</v>
      </c>
      <c r="C56" s="26">
        <v>8222581</v>
      </c>
      <c r="D56" s="40" t="s">
        <v>214</v>
      </c>
      <c r="E56" s="140" t="s">
        <v>815</v>
      </c>
      <c r="F56" s="141" t="s">
        <v>171</v>
      </c>
      <c r="G56" s="45" t="s">
        <v>153</v>
      </c>
      <c r="H56" s="26" t="s">
        <v>815</v>
      </c>
      <c r="I56" s="443" t="s">
        <v>125</v>
      </c>
      <c r="J56" s="46" t="s">
        <v>170</v>
      </c>
      <c r="K56" s="47">
        <v>12</v>
      </c>
      <c r="L56" s="45" t="s">
        <v>153</v>
      </c>
      <c r="M56" s="380"/>
      <c r="N56" s="26" t="s">
        <v>171</v>
      </c>
      <c r="O56" s="413" t="s">
        <v>125</v>
      </c>
      <c r="P56" s="216" t="s">
        <v>170</v>
      </c>
      <c r="Q56" s="190">
        <f>SUMIF('Planificación 2026-1'!W:W,D56,'Planificación 2026-1'!R:R)</f>
        <v>15</v>
      </c>
      <c r="R56" s="377"/>
      <c r="S56" s="335"/>
      <c r="T56" s="30"/>
      <c r="U56" s="396"/>
      <c r="V56" s="282"/>
    </row>
    <row r="57" spans="1:22" ht="15.75">
      <c r="B57" s="26">
        <v>53</v>
      </c>
      <c r="C57" s="26">
        <v>71819567</v>
      </c>
      <c r="D57" s="40" t="s">
        <v>215</v>
      </c>
      <c r="E57" s="69" t="s">
        <v>815</v>
      </c>
      <c r="F57" s="141" t="s">
        <v>171</v>
      </c>
      <c r="G57" s="82" t="s">
        <v>13</v>
      </c>
      <c r="H57" s="42" t="s">
        <v>815</v>
      </c>
      <c r="I57" s="372" t="s">
        <v>145</v>
      </c>
      <c r="J57" s="46" t="s">
        <v>173</v>
      </c>
      <c r="K57" s="47">
        <v>31</v>
      </c>
      <c r="L57" s="45" t="s">
        <v>13</v>
      </c>
      <c r="M57" s="380"/>
      <c r="N57" s="26" t="s">
        <v>171</v>
      </c>
      <c r="O57" s="414" t="s">
        <v>145</v>
      </c>
      <c r="P57" s="216" t="s">
        <v>173</v>
      </c>
      <c r="Q57" s="190">
        <f>SUMIF('Planificación 2026-1'!W:W,D57,'Planificación 2026-1'!R:R)</f>
        <v>0</v>
      </c>
      <c r="R57" s="377"/>
      <c r="S57" s="335"/>
      <c r="T57" s="30"/>
      <c r="U57" s="396"/>
      <c r="V57" s="282"/>
    </row>
    <row r="58" spans="1:22" ht="16.149999999999999" customHeight="1">
      <c r="B58" s="26">
        <v>54</v>
      </c>
      <c r="C58" s="26">
        <v>9100625</v>
      </c>
      <c r="D58" s="40" t="s">
        <v>216</v>
      </c>
      <c r="E58" s="140" t="s">
        <v>815</v>
      </c>
      <c r="F58" s="141" t="s">
        <v>171</v>
      </c>
      <c r="G58" s="45" t="s">
        <v>13</v>
      </c>
      <c r="H58" s="26" t="s">
        <v>815</v>
      </c>
      <c r="I58" s="440" t="s">
        <v>128</v>
      </c>
      <c r="J58" s="46" t="s">
        <v>170</v>
      </c>
      <c r="K58" s="47">
        <v>14</v>
      </c>
      <c r="L58" s="45" t="s">
        <v>13</v>
      </c>
      <c r="M58" s="380"/>
      <c r="N58" s="26" t="s">
        <v>171</v>
      </c>
      <c r="O58" s="413" t="s">
        <v>128</v>
      </c>
      <c r="P58" s="216" t="s">
        <v>170</v>
      </c>
      <c r="Q58" s="190">
        <f>SUMIF('Planificación 2026-1'!W:W,D58,'Planificación 2026-1'!R:R)</f>
        <v>0</v>
      </c>
      <c r="R58" s="377"/>
      <c r="S58" s="335"/>
      <c r="T58" s="30"/>
      <c r="U58" s="396"/>
      <c r="V58" s="282"/>
    </row>
    <row r="59" spans="1:22">
      <c r="B59" s="26">
        <v>55</v>
      </c>
      <c r="C59" s="122" t="s">
        <v>840</v>
      </c>
      <c r="D59" s="191" t="s">
        <v>602</v>
      </c>
      <c r="E59" s="140" t="s">
        <v>815</v>
      </c>
      <c r="F59" s="141" t="s">
        <v>603</v>
      </c>
      <c r="G59" s="45" t="s">
        <v>13</v>
      </c>
      <c r="H59" s="26" t="s">
        <v>815</v>
      </c>
      <c r="I59" s="440" t="s">
        <v>127</v>
      </c>
      <c r="J59" s="46" t="s">
        <v>170</v>
      </c>
      <c r="K59" s="47">
        <v>9</v>
      </c>
      <c r="L59" s="45"/>
      <c r="M59" s="380"/>
      <c r="N59" s="26" t="s">
        <v>171</v>
      </c>
      <c r="O59" s="411"/>
      <c r="P59" s="216"/>
      <c r="Q59" s="190">
        <f>SUMIF('Planificación 2026-1'!W:W,D59,'Planificación 2026-1'!R:R)</f>
        <v>8</v>
      </c>
      <c r="R59" s="377"/>
      <c r="U59" s="396"/>
      <c r="V59" s="282"/>
    </row>
    <row r="60" spans="1:22" ht="15.75">
      <c r="B60" s="26">
        <v>56</v>
      </c>
      <c r="C60" s="26">
        <v>9640297</v>
      </c>
      <c r="D60" s="40" t="s">
        <v>217</v>
      </c>
      <c r="E60" s="140" t="s">
        <v>815</v>
      </c>
      <c r="F60" s="141" t="s">
        <v>171</v>
      </c>
      <c r="G60" s="45" t="s">
        <v>13</v>
      </c>
      <c r="H60" s="26" t="s">
        <v>815</v>
      </c>
      <c r="I60" s="371" t="s">
        <v>142</v>
      </c>
      <c r="J60" s="46" t="s">
        <v>170</v>
      </c>
      <c r="K60" s="47">
        <v>10</v>
      </c>
      <c r="L60" s="45" t="s">
        <v>13</v>
      </c>
      <c r="M60" s="380"/>
      <c r="N60" s="26" t="s">
        <v>171</v>
      </c>
      <c r="O60" s="411" t="s">
        <v>98</v>
      </c>
      <c r="P60" s="216" t="s">
        <v>170</v>
      </c>
      <c r="Q60" s="190">
        <f>SUMIF('Planificación 2026-1'!W:W,D60,'Planificación 2026-1'!R:R)</f>
        <v>0</v>
      </c>
      <c r="R60" s="377"/>
      <c r="S60" s="335"/>
      <c r="T60" s="30"/>
      <c r="U60" s="396"/>
      <c r="V60" s="282" t="s">
        <v>827</v>
      </c>
    </row>
    <row r="61" spans="1:22" s="834" customFormat="1" ht="21.75">
      <c r="A61" s="816"/>
      <c r="B61" s="817">
        <v>57</v>
      </c>
      <c r="C61" s="817">
        <v>21576727</v>
      </c>
      <c r="D61" s="835" t="s">
        <v>218</v>
      </c>
      <c r="E61" s="820" t="s">
        <v>815</v>
      </c>
      <c r="F61" s="821" t="s">
        <v>171</v>
      </c>
      <c r="G61" s="822" t="s">
        <v>13</v>
      </c>
      <c r="H61" s="817" t="s">
        <v>815</v>
      </c>
      <c r="I61" s="823" t="s">
        <v>121</v>
      </c>
      <c r="J61" s="822" t="s">
        <v>170</v>
      </c>
      <c r="K61" s="824">
        <v>16</v>
      </c>
      <c r="L61" s="822" t="s">
        <v>841</v>
      </c>
      <c r="M61" s="825" t="s">
        <v>815</v>
      </c>
      <c r="N61" s="26" t="s">
        <v>171</v>
      </c>
      <c r="O61" s="826" t="s">
        <v>121</v>
      </c>
      <c r="P61" s="836" t="s">
        <v>170</v>
      </c>
      <c r="Q61" s="828">
        <f>SUMIF('Planificación 2026-1'!W:W,D61,'Planificación 2026-1'!R:R)</f>
        <v>12</v>
      </c>
      <c r="R61" s="829"/>
      <c r="S61" s="830"/>
      <c r="T61" s="831"/>
      <c r="U61" s="837"/>
      <c r="V61" s="838"/>
    </row>
    <row r="62" spans="1:22" ht="15.75">
      <c r="B62" s="26">
        <v>58</v>
      </c>
      <c r="C62" s="26">
        <v>21854029</v>
      </c>
      <c r="D62" s="40" t="s">
        <v>219</v>
      </c>
      <c r="E62" s="140" t="s">
        <v>815</v>
      </c>
      <c r="F62" s="141" t="s">
        <v>171</v>
      </c>
      <c r="G62" s="45" t="s">
        <v>153</v>
      </c>
      <c r="H62" s="26" t="s">
        <v>815</v>
      </c>
      <c r="I62" s="440" t="s">
        <v>125</v>
      </c>
      <c r="J62" s="46" t="s">
        <v>170</v>
      </c>
      <c r="K62" s="47">
        <v>12</v>
      </c>
      <c r="L62" s="45" t="s">
        <v>153</v>
      </c>
      <c r="M62" s="380"/>
      <c r="N62" s="26" t="s">
        <v>171</v>
      </c>
      <c r="O62" s="413" t="s">
        <v>125</v>
      </c>
      <c r="P62" s="216" t="s">
        <v>170</v>
      </c>
      <c r="Q62" s="190">
        <f>SUMIF('Planificación 2026-1'!W:W,D62,'Planificación 2026-1'!R:R)</f>
        <v>16</v>
      </c>
      <c r="R62" s="377"/>
      <c r="S62" s="335"/>
      <c r="T62" s="30"/>
      <c r="U62" s="397"/>
      <c r="V62" s="282"/>
    </row>
    <row r="63" spans="1:22" ht="15.75">
      <c r="B63" s="26">
        <v>59</v>
      </c>
      <c r="C63" s="26">
        <v>21505996</v>
      </c>
      <c r="D63" s="9" t="s">
        <v>220</v>
      </c>
      <c r="E63" s="140" t="s">
        <v>815</v>
      </c>
      <c r="F63" s="141" t="s">
        <v>171</v>
      </c>
      <c r="G63" s="45" t="s">
        <v>13</v>
      </c>
      <c r="H63" s="26" t="s">
        <v>815</v>
      </c>
      <c r="I63" s="441" t="s">
        <v>221</v>
      </c>
      <c r="J63" s="46" t="s">
        <v>170</v>
      </c>
      <c r="K63" s="47">
        <v>5</v>
      </c>
      <c r="L63" s="45" t="s">
        <v>13</v>
      </c>
      <c r="M63" s="380"/>
      <c r="N63" s="26" t="s">
        <v>171</v>
      </c>
      <c r="O63" s="424" t="s">
        <v>98</v>
      </c>
      <c r="P63" s="216"/>
      <c r="Q63" s="190">
        <f>SUMIF('Planificación 2026-1'!W:W,D63,'Planificación 2026-1'!R:R)</f>
        <v>14</v>
      </c>
      <c r="R63" s="377"/>
      <c r="S63" s="335" t="s">
        <v>842</v>
      </c>
      <c r="T63" s="30"/>
      <c r="U63" s="399"/>
      <c r="V63" s="389"/>
    </row>
    <row r="64" spans="1:22" ht="15.75">
      <c r="B64" s="26">
        <v>60</v>
      </c>
      <c r="C64" s="26">
        <v>42825709</v>
      </c>
      <c r="D64" s="40" t="s">
        <v>222</v>
      </c>
      <c r="E64" s="140" t="s">
        <v>815</v>
      </c>
      <c r="F64" s="141" t="s">
        <v>171</v>
      </c>
      <c r="G64" s="45" t="s">
        <v>13</v>
      </c>
      <c r="H64" s="26" t="s">
        <v>815</v>
      </c>
      <c r="I64" s="443" t="s">
        <v>122</v>
      </c>
      <c r="J64" s="46" t="s">
        <v>173</v>
      </c>
      <c r="K64" s="47">
        <v>30</v>
      </c>
      <c r="L64" s="45" t="s">
        <v>13</v>
      </c>
      <c r="M64" s="380"/>
      <c r="N64" s="26" t="s">
        <v>171</v>
      </c>
      <c r="O64" s="415" t="s">
        <v>122</v>
      </c>
      <c r="P64" s="216" t="s">
        <v>170</v>
      </c>
      <c r="Q64" s="190">
        <f>SUMIF('Planificación 2026-1'!W:W,D64,'Planificación 2026-1'!R:R)</f>
        <v>0</v>
      </c>
      <c r="R64" s="377"/>
      <c r="S64" s="335"/>
      <c r="T64" s="30"/>
      <c r="U64" s="398"/>
      <c r="V64" s="282"/>
    </row>
    <row r="65" spans="2:22" ht="15.75">
      <c r="B65" s="26">
        <v>61</v>
      </c>
      <c r="C65" s="26">
        <v>41545772</v>
      </c>
      <c r="D65" s="40" t="s">
        <v>223</v>
      </c>
      <c r="E65" s="140" t="s">
        <v>815</v>
      </c>
      <c r="F65" s="141" t="s">
        <v>171</v>
      </c>
      <c r="G65" s="82" t="s">
        <v>13</v>
      </c>
      <c r="H65" s="26" t="s">
        <v>815</v>
      </c>
      <c r="I65" s="440" t="s">
        <v>129</v>
      </c>
      <c r="J65" s="46" t="s">
        <v>170</v>
      </c>
      <c r="K65" s="47">
        <v>15</v>
      </c>
      <c r="L65" s="45" t="s">
        <v>13</v>
      </c>
      <c r="M65" s="380"/>
      <c r="N65" s="26" t="s">
        <v>171</v>
      </c>
      <c r="O65" s="413" t="s">
        <v>129</v>
      </c>
      <c r="P65" s="216" t="s">
        <v>170</v>
      </c>
      <c r="Q65" s="190">
        <f>SUMIF('Planificación 2026-1'!W:W,D65,'Planificación 2026-1'!R:R)</f>
        <v>0</v>
      </c>
      <c r="R65" s="377"/>
      <c r="S65" s="335"/>
      <c r="T65" s="30"/>
      <c r="U65" s="396"/>
      <c r="V65" s="282"/>
    </row>
    <row r="66" spans="2:22" ht="15.75">
      <c r="B66" s="26">
        <v>62</v>
      </c>
      <c r="C66" s="26">
        <v>21440811</v>
      </c>
      <c r="D66" s="40" t="s">
        <v>224</v>
      </c>
      <c r="E66" s="140" t="s">
        <v>815</v>
      </c>
      <c r="F66" s="141" t="s">
        <v>171</v>
      </c>
      <c r="G66" s="82" t="s">
        <v>13</v>
      </c>
      <c r="H66" s="26" t="s">
        <v>815</v>
      </c>
      <c r="I66" s="27" t="s">
        <v>145</v>
      </c>
      <c r="J66" s="46" t="s">
        <v>173</v>
      </c>
      <c r="K66" s="47">
        <v>30</v>
      </c>
      <c r="L66" s="45" t="s">
        <v>13</v>
      </c>
      <c r="M66" s="380"/>
      <c r="N66" s="26" t="s">
        <v>171</v>
      </c>
      <c r="O66" s="420" t="s">
        <v>145</v>
      </c>
      <c r="P66" s="216" t="s">
        <v>173</v>
      </c>
      <c r="Q66" s="190">
        <f>SUMIF('Planificación 2026-1'!W:W,D66,'Planificación 2026-1'!R:R)</f>
        <v>0</v>
      </c>
      <c r="R66" s="377"/>
      <c r="S66" s="335"/>
      <c r="T66" s="30"/>
      <c r="U66" s="396"/>
      <c r="V66" s="282"/>
    </row>
    <row r="67" spans="2:22" ht="15.75">
      <c r="B67" s="26">
        <v>63</v>
      </c>
      <c r="C67" s="26">
        <v>44296086</v>
      </c>
      <c r="D67" s="40" t="s">
        <v>225</v>
      </c>
      <c r="E67" s="140" t="s">
        <v>815</v>
      </c>
      <c r="F67" s="141" t="s">
        <v>171</v>
      </c>
      <c r="G67" s="66" t="s">
        <v>13</v>
      </c>
      <c r="H67" s="26" t="s">
        <v>815</v>
      </c>
      <c r="I67" s="440" t="s">
        <v>127</v>
      </c>
      <c r="J67" s="46" t="s">
        <v>170</v>
      </c>
      <c r="K67" s="47">
        <v>8</v>
      </c>
      <c r="L67" s="45"/>
      <c r="M67" s="380"/>
      <c r="N67" s="26" t="s">
        <v>171</v>
      </c>
      <c r="O67" s="411"/>
      <c r="P67" s="216"/>
      <c r="Q67" s="190">
        <f>SUMIF('Planificación 2026-1'!W:W,D67,'Planificación 2026-1'!R:R)</f>
        <v>12</v>
      </c>
      <c r="R67" s="377"/>
      <c r="S67" s="335"/>
      <c r="T67" s="30"/>
      <c r="U67" s="397"/>
      <c r="V67" s="282"/>
    </row>
    <row r="68" spans="2:22" ht="15.75">
      <c r="B68" s="26">
        <v>64</v>
      </c>
      <c r="C68" s="26">
        <v>44579560</v>
      </c>
      <c r="D68" s="418" t="s">
        <v>226</v>
      </c>
      <c r="E68" s="140" t="s">
        <v>815</v>
      </c>
      <c r="F68" s="141" t="s">
        <v>171</v>
      </c>
      <c r="G68" s="45" t="s">
        <v>13</v>
      </c>
      <c r="H68" s="26" t="s">
        <v>815</v>
      </c>
      <c r="I68" s="440" t="s">
        <v>127</v>
      </c>
      <c r="J68" s="46" t="s">
        <v>170</v>
      </c>
      <c r="K68" s="47">
        <v>17</v>
      </c>
      <c r="L68" s="45"/>
      <c r="M68" s="380"/>
      <c r="N68" s="26" t="s">
        <v>171</v>
      </c>
      <c r="O68" s="411"/>
      <c r="P68" s="216" t="s">
        <v>838</v>
      </c>
      <c r="Q68" s="190">
        <f>SUMIF('Planificación 2026-1'!W:W,D68,'Planificación 2026-1'!R:R)</f>
        <v>38</v>
      </c>
      <c r="R68" s="377"/>
      <c r="S68" s="335" t="s">
        <v>838</v>
      </c>
      <c r="T68" s="30"/>
      <c r="U68" s="399"/>
      <c r="V68" s="389" t="s">
        <v>843</v>
      </c>
    </row>
    <row r="69" spans="2:22" ht="15.75">
      <c r="B69" s="26">
        <v>65</v>
      </c>
      <c r="C69" s="26">
        <v>72676034</v>
      </c>
      <c r="D69" s="40" t="s">
        <v>227</v>
      </c>
      <c r="E69" s="140" t="s">
        <v>815</v>
      </c>
      <c r="F69" s="141" t="s">
        <v>171</v>
      </c>
      <c r="G69" s="45" t="s">
        <v>13</v>
      </c>
      <c r="H69" s="26" t="s">
        <v>815</v>
      </c>
      <c r="I69" s="440" t="s">
        <v>128</v>
      </c>
      <c r="J69" s="46" t="s">
        <v>170</v>
      </c>
      <c r="K69" s="47">
        <v>15</v>
      </c>
      <c r="L69" s="45" t="s">
        <v>13</v>
      </c>
      <c r="M69" s="380"/>
      <c r="N69" s="26" t="s">
        <v>171</v>
      </c>
      <c r="O69" s="413" t="s">
        <v>128</v>
      </c>
      <c r="P69" s="216" t="s">
        <v>170</v>
      </c>
      <c r="Q69" s="190">
        <f>SUMIF('Planificación 2026-1'!W:W,D69,'Planificación 2026-1'!R:R)</f>
        <v>0</v>
      </c>
      <c r="R69" s="377"/>
      <c r="S69" s="335"/>
      <c r="T69" s="30"/>
      <c r="U69" s="398"/>
      <c r="V69" s="282"/>
    </row>
    <row r="70" spans="2:22" ht="15.75">
      <c r="B70" s="26">
        <v>66</v>
      </c>
      <c r="C70" s="26">
        <v>44113156</v>
      </c>
      <c r="D70" s="40" t="s">
        <v>228</v>
      </c>
      <c r="E70" s="140" t="s">
        <v>815</v>
      </c>
      <c r="F70" s="141" t="s">
        <v>171</v>
      </c>
      <c r="G70" s="45" t="s">
        <v>153</v>
      </c>
      <c r="H70" s="26" t="s">
        <v>815</v>
      </c>
      <c r="I70" s="440" t="s">
        <v>123</v>
      </c>
      <c r="J70" s="48" t="s">
        <v>170</v>
      </c>
      <c r="K70" s="49">
        <v>17</v>
      </c>
      <c r="L70" s="45" t="s">
        <v>153</v>
      </c>
      <c r="M70" s="380" t="s">
        <v>815</v>
      </c>
      <c r="N70" s="26" t="s">
        <v>171</v>
      </c>
      <c r="O70" s="411" t="s">
        <v>829</v>
      </c>
      <c r="P70" s="216" t="s">
        <v>170</v>
      </c>
      <c r="Q70" s="190">
        <f>SUMIF('Planificación 2026-1'!W:W,D70,'Planificación 2026-1'!R:R)</f>
        <v>13</v>
      </c>
      <c r="R70" s="377"/>
      <c r="S70" s="335"/>
      <c r="T70" s="30"/>
      <c r="U70" s="396"/>
      <c r="V70" s="282"/>
    </row>
    <row r="71" spans="2:22" ht="15.75">
      <c r="B71" s="26">
        <v>67</v>
      </c>
      <c r="C71" s="26">
        <v>21567738</v>
      </c>
      <c r="D71" s="40" t="s">
        <v>229</v>
      </c>
      <c r="E71" s="140" t="s">
        <v>815</v>
      </c>
      <c r="F71" s="141" t="s">
        <v>171</v>
      </c>
      <c r="G71" s="45" t="s">
        <v>13</v>
      </c>
      <c r="H71" s="26" t="s">
        <v>815</v>
      </c>
      <c r="I71" s="440" t="s">
        <v>128</v>
      </c>
      <c r="J71" s="46" t="s">
        <v>173</v>
      </c>
      <c r="K71" s="47">
        <v>32</v>
      </c>
      <c r="L71" s="45" t="s">
        <v>13</v>
      </c>
      <c r="M71" s="380"/>
      <c r="N71" s="26" t="s">
        <v>171</v>
      </c>
      <c r="O71" s="413" t="s">
        <v>128</v>
      </c>
      <c r="P71" s="216" t="s">
        <v>173</v>
      </c>
      <c r="Q71" s="190">
        <f>SUMIF('Planificación 2026-1'!W:W,D71,'Planificación 2026-1'!R:R)</f>
        <v>0</v>
      </c>
      <c r="R71" s="377"/>
      <c r="S71" s="335"/>
      <c r="T71" s="30"/>
      <c r="U71" s="397"/>
      <c r="V71" s="282"/>
    </row>
    <row r="72" spans="2:22" ht="15.75">
      <c r="B72" s="26">
        <v>68</v>
      </c>
      <c r="C72" s="26">
        <v>21453025</v>
      </c>
      <c r="D72" s="40" t="s">
        <v>230</v>
      </c>
      <c r="E72" s="140" t="s">
        <v>815</v>
      </c>
      <c r="F72" s="141" t="s">
        <v>171</v>
      </c>
      <c r="G72" s="363" t="s">
        <v>13</v>
      </c>
      <c r="H72" s="26" t="s">
        <v>815</v>
      </c>
      <c r="I72" s="440" t="s">
        <v>129</v>
      </c>
      <c r="J72" s="46" t="s">
        <v>173</v>
      </c>
      <c r="K72" s="47">
        <v>31</v>
      </c>
      <c r="L72" s="45" t="s">
        <v>13</v>
      </c>
      <c r="M72" s="380"/>
      <c r="N72" s="26" t="s">
        <v>171</v>
      </c>
      <c r="O72" s="413" t="s">
        <v>129</v>
      </c>
      <c r="P72" s="216" t="s">
        <v>838</v>
      </c>
      <c r="Q72" s="190">
        <f>SUMIF('Planificación 2026-1'!W:W,D72,'Planificación 2026-1'!R:R)</f>
        <v>0</v>
      </c>
      <c r="R72" s="377"/>
      <c r="S72" s="335"/>
      <c r="T72" s="30"/>
      <c r="U72" s="14" t="s">
        <v>844</v>
      </c>
      <c r="V72" s="389"/>
    </row>
    <row r="73" spans="2:22" ht="15.75">
      <c r="B73" s="26">
        <v>69</v>
      </c>
      <c r="C73" s="42">
        <v>16719199</v>
      </c>
      <c r="D73" s="40" t="s">
        <v>231</v>
      </c>
      <c r="E73" s="140" t="s">
        <v>815</v>
      </c>
      <c r="F73" s="141" t="s">
        <v>171</v>
      </c>
      <c r="G73" s="45" t="s">
        <v>153</v>
      </c>
      <c r="H73" s="26" t="s">
        <v>815</v>
      </c>
      <c r="I73" s="440" t="s">
        <v>125</v>
      </c>
      <c r="J73" s="46" t="s">
        <v>170</v>
      </c>
      <c r="K73" s="47">
        <v>16</v>
      </c>
      <c r="L73" s="45" t="s">
        <v>153</v>
      </c>
      <c r="M73" s="380"/>
      <c r="N73" s="26" t="s">
        <v>171</v>
      </c>
      <c r="O73" s="413" t="s">
        <v>125</v>
      </c>
      <c r="P73" s="216" t="s">
        <v>170</v>
      </c>
      <c r="Q73" s="190">
        <f>SUMIF('Planificación 2026-1'!W:W,D73,'Planificación 2026-1'!R:R)</f>
        <v>19</v>
      </c>
      <c r="R73" s="377"/>
      <c r="S73" s="335"/>
      <c r="T73" s="30"/>
      <c r="U73" s="398"/>
      <c r="V73" s="282"/>
    </row>
    <row r="74" spans="2:22" ht="15.75">
      <c r="B74" s="26">
        <v>70</v>
      </c>
      <c r="C74" s="42">
        <v>6160287</v>
      </c>
      <c r="D74" s="40" t="s">
        <v>232</v>
      </c>
      <c r="E74" s="140" t="s">
        <v>815</v>
      </c>
      <c r="F74" s="141" t="s">
        <v>171</v>
      </c>
      <c r="G74" s="45" t="s">
        <v>86</v>
      </c>
      <c r="H74" s="26" t="s">
        <v>815</v>
      </c>
      <c r="I74" s="371" t="s">
        <v>145</v>
      </c>
      <c r="J74" s="46" t="s">
        <v>170</v>
      </c>
      <c r="K74" s="47">
        <v>16</v>
      </c>
      <c r="L74" s="45" t="s">
        <v>86</v>
      </c>
      <c r="M74" s="380"/>
      <c r="N74" s="26" t="s">
        <v>171</v>
      </c>
      <c r="O74" s="412" t="s">
        <v>145</v>
      </c>
      <c r="P74" s="216" t="s">
        <v>170</v>
      </c>
      <c r="Q74" s="190">
        <f>SUMIF('Planificación 2026-1'!W:W,D74,'Planificación 2026-1'!R:R)</f>
        <v>0</v>
      </c>
      <c r="R74" s="377"/>
      <c r="S74" s="335"/>
      <c r="T74" s="30"/>
      <c r="U74" s="400" t="s">
        <v>845</v>
      </c>
      <c r="V74" s="282"/>
    </row>
    <row r="75" spans="2:22" ht="15.75">
      <c r="B75" s="26">
        <v>71</v>
      </c>
      <c r="C75" s="42">
        <v>40056370</v>
      </c>
      <c r="D75" s="40" t="s">
        <v>233</v>
      </c>
      <c r="E75" s="140" t="s">
        <v>815</v>
      </c>
      <c r="F75" s="141" t="s">
        <v>171</v>
      </c>
      <c r="G75" s="45" t="s">
        <v>153</v>
      </c>
      <c r="H75" s="26" t="s">
        <v>815</v>
      </c>
      <c r="I75" s="440" t="s">
        <v>122</v>
      </c>
      <c r="J75" s="46" t="s">
        <v>173</v>
      </c>
      <c r="K75" s="47">
        <v>32</v>
      </c>
      <c r="L75" s="45" t="s">
        <v>153</v>
      </c>
      <c r="M75" s="380"/>
      <c r="N75" s="26" t="s">
        <v>171</v>
      </c>
      <c r="O75" s="413" t="s">
        <v>122</v>
      </c>
      <c r="P75" s="216" t="s">
        <v>173</v>
      </c>
      <c r="Q75" s="190">
        <f>SUMIF('Planificación 2026-1'!W:W,D75,'Planificación 2026-1'!R:R)</f>
        <v>0</v>
      </c>
      <c r="R75" s="377"/>
      <c r="S75" s="335"/>
      <c r="T75" s="30"/>
      <c r="U75" s="396"/>
      <c r="V75" s="282"/>
    </row>
    <row r="76" spans="2:22" ht="15.75">
      <c r="B76" s="26">
        <v>72</v>
      </c>
      <c r="C76" s="42">
        <v>21787403</v>
      </c>
      <c r="D76" s="326" t="s">
        <v>582</v>
      </c>
      <c r="E76" s="140" t="s">
        <v>815</v>
      </c>
      <c r="F76" s="141" t="s">
        <v>347</v>
      </c>
      <c r="G76" s="45" t="s">
        <v>153</v>
      </c>
      <c r="H76" s="26" t="s">
        <v>815</v>
      </c>
      <c r="I76" s="440" t="s">
        <v>125</v>
      </c>
      <c r="J76" s="46" t="s">
        <v>173</v>
      </c>
      <c r="K76" s="47" t="s">
        <v>46</v>
      </c>
      <c r="L76" s="45"/>
      <c r="M76" s="380"/>
      <c r="N76" s="26" t="s">
        <v>171</v>
      </c>
      <c r="O76" s="411"/>
      <c r="P76" s="216"/>
      <c r="Q76" s="190">
        <f>SUMIF('Planificación 2026-1'!W:W,D76,'Planificación 2026-1'!R:R)</f>
        <v>0</v>
      </c>
      <c r="R76" s="377"/>
      <c r="S76" s="335"/>
      <c r="T76" s="30"/>
      <c r="U76" s="396"/>
      <c r="V76" s="282" t="s">
        <v>846</v>
      </c>
    </row>
    <row r="77" spans="2:22">
      <c r="B77" s="26">
        <v>73</v>
      </c>
      <c r="C77" s="66">
        <v>44850406</v>
      </c>
      <c r="D77" s="327" t="s">
        <v>584</v>
      </c>
      <c r="E77" s="140" t="s">
        <v>815</v>
      </c>
      <c r="F77" s="349" t="s">
        <v>347</v>
      </c>
      <c r="G77" s="362" t="s">
        <v>153</v>
      </c>
      <c r="H77" s="26" t="s">
        <v>815</v>
      </c>
      <c r="I77" s="440" t="s">
        <v>121</v>
      </c>
      <c r="J77" s="46" t="s">
        <v>173</v>
      </c>
      <c r="K77" s="47">
        <v>4</v>
      </c>
      <c r="L77" s="45"/>
      <c r="M77" s="380"/>
      <c r="N77" s="26" t="s">
        <v>171</v>
      </c>
      <c r="O77" s="411"/>
      <c r="P77" s="216"/>
      <c r="Q77" s="190">
        <f>SUMIF('Planificación 2026-1'!W:W,D77,'Planificación 2026-1'!R:R)</f>
        <v>0</v>
      </c>
      <c r="R77" s="377"/>
      <c r="U77" s="396"/>
      <c r="V77" s="282" t="s">
        <v>846</v>
      </c>
    </row>
    <row r="78" spans="2:22" ht="15.75">
      <c r="B78" s="26">
        <v>74</v>
      </c>
      <c r="C78" s="42">
        <v>70442167</v>
      </c>
      <c r="D78" s="326" t="s">
        <v>585</v>
      </c>
      <c r="E78" s="140" t="s">
        <v>815</v>
      </c>
      <c r="F78" s="141" t="s">
        <v>347</v>
      </c>
      <c r="G78" s="45" t="s">
        <v>153</v>
      </c>
      <c r="H78" s="26" t="s">
        <v>815</v>
      </c>
      <c r="I78" s="443" t="s">
        <v>125</v>
      </c>
      <c r="J78" s="46" t="s">
        <v>173</v>
      </c>
      <c r="K78" s="47" t="s">
        <v>46</v>
      </c>
      <c r="L78" s="45"/>
      <c r="M78" s="380"/>
      <c r="N78" s="26" t="s">
        <v>171</v>
      </c>
      <c r="O78" s="411"/>
      <c r="P78" s="216"/>
      <c r="Q78" s="190">
        <f>SUMIF('Planificación 2026-1'!W:W,D78,'Planificación 2026-1'!R:R)</f>
        <v>0</v>
      </c>
      <c r="R78" s="377"/>
      <c r="S78" s="335"/>
      <c r="T78" s="30"/>
      <c r="U78" s="396"/>
      <c r="V78" s="282" t="s">
        <v>846</v>
      </c>
    </row>
    <row r="79" spans="2:22" ht="15.75">
      <c r="B79" s="26">
        <v>75</v>
      </c>
      <c r="C79" s="42">
        <v>70442166</v>
      </c>
      <c r="D79" s="326" t="s">
        <v>586</v>
      </c>
      <c r="E79" s="140" t="s">
        <v>815</v>
      </c>
      <c r="F79" s="141" t="s">
        <v>347</v>
      </c>
      <c r="G79" s="45" t="s">
        <v>153</v>
      </c>
      <c r="H79" s="26" t="s">
        <v>815</v>
      </c>
      <c r="I79" s="440" t="s">
        <v>121</v>
      </c>
      <c r="J79" s="46" t="s">
        <v>173</v>
      </c>
      <c r="K79" s="47" t="s">
        <v>46</v>
      </c>
      <c r="L79" s="45"/>
      <c r="M79" s="380"/>
      <c r="N79" s="26" t="s">
        <v>171</v>
      </c>
      <c r="O79" s="411"/>
      <c r="P79" s="216"/>
      <c r="Q79" s="190">
        <f>SUMIF('Planificación 2026-1'!W:W,D79,'Planificación 2026-1'!R:R)</f>
        <v>0</v>
      </c>
      <c r="R79" s="377"/>
      <c r="S79" s="335"/>
      <c r="T79" s="30"/>
      <c r="U79" s="396"/>
      <c r="V79" s="282" t="s">
        <v>846</v>
      </c>
    </row>
    <row r="80" spans="2:22">
      <c r="B80" s="26">
        <v>76</v>
      </c>
      <c r="C80" s="122">
        <v>15727165</v>
      </c>
      <c r="D80" s="191" t="s">
        <v>604</v>
      </c>
      <c r="E80" s="140" t="s">
        <v>815</v>
      </c>
      <c r="F80" s="141" t="s">
        <v>250</v>
      </c>
      <c r="G80" s="45" t="s">
        <v>19</v>
      </c>
      <c r="H80" s="26" t="s">
        <v>815</v>
      </c>
      <c r="I80" s="440" t="s">
        <v>143</v>
      </c>
      <c r="J80" s="46" t="s">
        <v>170</v>
      </c>
      <c r="K80" s="47">
        <v>18</v>
      </c>
      <c r="L80" s="45" t="s">
        <v>19</v>
      </c>
      <c r="M80" s="380"/>
      <c r="N80" s="26" t="s">
        <v>171</v>
      </c>
      <c r="O80" s="411" t="s">
        <v>98</v>
      </c>
      <c r="P80" s="216" t="s">
        <v>170</v>
      </c>
      <c r="Q80" s="190">
        <f>SUMIF('Planificación 2026-1'!W:W,D80,'Planificación 2026-1'!R:R)</f>
        <v>0</v>
      </c>
      <c r="R80" s="377"/>
      <c r="U80" s="396"/>
      <c r="V80" s="282" t="s">
        <v>847</v>
      </c>
    </row>
    <row r="81" spans="1:22" s="834" customFormat="1" ht="21.75">
      <c r="A81" s="816"/>
      <c r="B81" s="817">
        <v>77</v>
      </c>
      <c r="C81" s="817">
        <v>22319279</v>
      </c>
      <c r="D81" s="835" t="s">
        <v>234</v>
      </c>
      <c r="E81" s="820" t="s">
        <v>815</v>
      </c>
      <c r="F81" s="821" t="s">
        <v>171</v>
      </c>
      <c r="G81" s="822" t="s">
        <v>153</v>
      </c>
      <c r="H81" s="817" t="s">
        <v>815</v>
      </c>
      <c r="I81" s="849" t="s">
        <v>121</v>
      </c>
      <c r="J81" s="822" t="s">
        <v>170</v>
      </c>
      <c r="K81" s="824">
        <v>10</v>
      </c>
      <c r="L81" s="822" t="s">
        <v>23</v>
      </c>
      <c r="M81" s="825" t="s">
        <v>815</v>
      </c>
      <c r="N81" s="26" t="s">
        <v>171</v>
      </c>
      <c r="O81" s="826" t="s">
        <v>121</v>
      </c>
      <c r="P81" s="836" t="s">
        <v>170</v>
      </c>
      <c r="Q81" s="828">
        <f>SUMIF('Planificación 2026-1'!W:W,D81,'Planificación 2026-1'!R:R)</f>
        <v>17</v>
      </c>
      <c r="R81" s="829"/>
      <c r="S81" s="830"/>
      <c r="T81" s="831"/>
      <c r="U81" s="837"/>
      <c r="V81" s="838"/>
    </row>
    <row r="82" spans="1:22" ht="15.75">
      <c r="B82" s="26">
        <v>78</v>
      </c>
      <c r="C82" s="52">
        <v>6276541</v>
      </c>
      <c r="D82" s="40" t="s">
        <v>235</v>
      </c>
      <c r="E82" s="140" t="s">
        <v>815</v>
      </c>
      <c r="F82" s="141" t="s">
        <v>171</v>
      </c>
      <c r="G82" s="362" t="s">
        <v>153</v>
      </c>
      <c r="H82" s="26" t="s">
        <v>815</v>
      </c>
      <c r="I82" s="440" t="s">
        <v>124</v>
      </c>
      <c r="J82" s="46" t="s">
        <v>170</v>
      </c>
      <c r="K82" s="47">
        <v>13</v>
      </c>
      <c r="L82" s="362" t="s">
        <v>153</v>
      </c>
      <c r="M82" s="380"/>
      <c r="N82" s="26" t="s">
        <v>171</v>
      </c>
      <c r="O82" s="413" t="s">
        <v>124</v>
      </c>
      <c r="P82" s="216" t="s">
        <v>170</v>
      </c>
      <c r="Q82" s="190">
        <f>SUMIF('Planificación 2026-1'!W:W,D82,'Planificación 2026-1'!R:R)</f>
        <v>0</v>
      </c>
      <c r="R82" s="377"/>
      <c r="S82" s="335"/>
      <c r="T82" s="30"/>
      <c r="U82" s="397"/>
      <c r="V82" s="282"/>
    </row>
    <row r="83" spans="1:22" ht="15.75">
      <c r="B83" s="26">
        <v>79</v>
      </c>
      <c r="C83" s="42">
        <v>46475398</v>
      </c>
      <c r="D83" s="40" t="s">
        <v>236</v>
      </c>
      <c r="E83" s="140" t="s">
        <v>815</v>
      </c>
      <c r="F83" s="141" t="s">
        <v>171</v>
      </c>
      <c r="G83" s="45" t="s">
        <v>13</v>
      </c>
      <c r="H83" s="26" t="s">
        <v>815</v>
      </c>
      <c r="I83" s="440" t="s">
        <v>122</v>
      </c>
      <c r="J83" s="46" t="s">
        <v>173</v>
      </c>
      <c r="K83" s="47">
        <v>28</v>
      </c>
      <c r="L83" s="45" t="s">
        <v>13</v>
      </c>
      <c r="M83" s="380"/>
      <c r="N83" s="26" t="s">
        <v>171</v>
      </c>
      <c r="O83" s="413" t="s">
        <v>122</v>
      </c>
      <c r="P83" s="216" t="s">
        <v>173</v>
      </c>
      <c r="Q83" s="190">
        <f>SUMIF('Planificación 2026-1'!W:W,D83,'Planificación 2026-1'!R:R)</f>
        <v>0</v>
      </c>
      <c r="R83" s="377"/>
      <c r="S83" s="335"/>
      <c r="T83" s="30"/>
      <c r="U83" s="14" t="s">
        <v>848</v>
      </c>
      <c r="V83" s="389"/>
    </row>
    <row r="84" spans="1:22" ht="15.75">
      <c r="B84" s="26">
        <v>80</v>
      </c>
      <c r="C84" s="42">
        <v>70270373</v>
      </c>
      <c r="D84" s="40" t="s">
        <v>237</v>
      </c>
      <c r="E84" s="140" t="s">
        <v>815</v>
      </c>
      <c r="F84" s="141" t="s">
        <v>171</v>
      </c>
      <c r="G84" s="66" t="s">
        <v>13</v>
      </c>
      <c r="H84" s="26" t="s">
        <v>815</v>
      </c>
      <c r="I84" s="440" t="s">
        <v>130</v>
      </c>
      <c r="J84" s="46" t="s">
        <v>170</v>
      </c>
      <c r="K84" s="47">
        <v>14</v>
      </c>
      <c r="L84" s="45"/>
      <c r="M84" s="380"/>
      <c r="N84" s="26" t="s">
        <v>171</v>
      </c>
      <c r="O84" s="411"/>
      <c r="P84" s="216"/>
      <c r="Q84" s="190">
        <f>SUMIF('Planificación 2026-1'!W:W,D84,'Planificación 2026-1'!R:R)</f>
        <v>15</v>
      </c>
      <c r="R84" s="377"/>
      <c r="S84" s="335"/>
      <c r="T84" s="30"/>
      <c r="U84" s="398"/>
      <c r="V84" s="282"/>
    </row>
    <row r="85" spans="1:22" ht="15.75">
      <c r="B85" s="26">
        <v>81</v>
      </c>
      <c r="C85" s="42">
        <v>40679546</v>
      </c>
      <c r="D85" s="326" t="s">
        <v>587</v>
      </c>
      <c r="E85" s="140" t="s">
        <v>815</v>
      </c>
      <c r="F85" s="141" t="s">
        <v>347</v>
      </c>
      <c r="G85" s="45" t="s">
        <v>13</v>
      </c>
      <c r="H85" s="26" t="s">
        <v>815</v>
      </c>
      <c r="I85" s="440" t="s">
        <v>126</v>
      </c>
      <c r="J85" s="46" t="s">
        <v>173</v>
      </c>
      <c r="K85" s="47" t="s">
        <v>46</v>
      </c>
      <c r="L85" s="45"/>
      <c r="M85" s="380"/>
      <c r="N85" s="26" t="s">
        <v>171</v>
      </c>
      <c r="O85" s="411"/>
      <c r="P85" s="217"/>
      <c r="Q85" s="190">
        <f>SUMIF('Planificación 2026-1'!W:W,D85,'Planificación 2026-1'!R:R)</f>
        <v>0</v>
      </c>
      <c r="R85" s="377"/>
      <c r="S85" s="335"/>
      <c r="T85" s="30"/>
      <c r="U85" s="396"/>
      <c r="V85" s="282"/>
    </row>
    <row r="86" spans="1:22" ht="15.75">
      <c r="B86" s="26">
        <v>82</v>
      </c>
      <c r="C86" s="42">
        <v>42363036</v>
      </c>
      <c r="D86" s="40" t="s">
        <v>238</v>
      </c>
      <c r="E86" s="140" t="s">
        <v>815</v>
      </c>
      <c r="F86" s="141" t="s">
        <v>171</v>
      </c>
      <c r="G86" s="82" t="s">
        <v>13</v>
      </c>
      <c r="H86" s="26" t="s">
        <v>815</v>
      </c>
      <c r="I86" s="440" t="s">
        <v>129</v>
      </c>
      <c r="J86" s="46" t="s">
        <v>170</v>
      </c>
      <c r="K86" s="47">
        <v>10</v>
      </c>
      <c r="L86" s="45" t="s">
        <v>13</v>
      </c>
      <c r="M86" s="380"/>
      <c r="N86" s="26" t="s">
        <v>171</v>
      </c>
      <c r="O86" s="413" t="s">
        <v>129</v>
      </c>
      <c r="P86" s="216" t="s">
        <v>170</v>
      </c>
      <c r="Q86" s="190">
        <f>SUMIF('Planificación 2026-1'!W:W,D86,'Planificación 2026-1'!R:R)</f>
        <v>0</v>
      </c>
      <c r="R86" s="377"/>
      <c r="S86" s="335"/>
      <c r="T86" s="30"/>
      <c r="U86" s="396"/>
      <c r="V86" s="282"/>
    </row>
    <row r="87" spans="1:22" ht="15.75">
      <c r="B87" s="26">
        <v>83</v>
      </c>
      <c r="C87" s="42">
        <v>10350121</v>
      </c>
      <c r="D87" s="40" t="s">
        <v>239</v>
      </c>
      <c r="E87" s="140" t="s">
        <v>815</v>
      </c>
      <c r="F87" s="141" t="s">
        <v>171</v>
      </c>
      <c r="G87" s="45" t="s">
        <v>153</v>
      </c>
      <c r="H87" s="26" t="s">
        <v>815</v>
      </c>
      <c r="I87" s="440" t="s">
        <v>122</v>
      </c>
      <c r="J87" s="46" t="s">
        <v>170</v>
      </c>
      <c r="K87" s="47">
        <v>10</v>
      </c>
      <c r="L87" s="45" t="s">
        <v>153</v>
      </c>
      <c r="M87" s="380"/>
      <c r="N87" s="26" t="s">
        <v>171</v>
      </c>
      <c r="O87" s="413" t="s">
        <v>122</v>
      </c>
      <c r="P87" s="216" t="s">
        <v>170</v>
      </c>
      <c r="Q87" s="190">
        <f>SUMIF('Planificación 2026-1'!W:W,D87,'Planificación 2026-1'!R:R)</f>
        <v>0</v>
      </c>
      <c r="R87" s="377"/>
      <c r="S87" s="335"/>
      <c r="T87" s="30"/>
      <c r="U87" s="396"/>
      <c r="V87" s="282"/>
    </row>
    <row r="88" spans="1:22">
      <c r="B88" s="26">
        <v>84</v>
      </c>
      <c r="C88" s="122">
        <v>43036474</v>
      </c>
      <c r="D88" s="191" t="s">
        <v>605</v>
      </c>
      <c r="E88" s="140" t="s">
        <v>815</v>
      </c>
      <c r="F88" s="141" t="s">
        <v>596</v>
      </c>
      <c r="G88" s="66" t="s">
        <v>86</v>
      </c>
      <c r="H88" s="26" t="s">
        <v>815</v>
      </c>
      <c r="I88" s="440" t="s">
        <v>129</v>
      </c>
      <c r="J88" s="46" t="s">
        <v>170</v>
      </c>
      <c r="K88" s="47">
        <v>15</v>
      </c>
      <c r="L88" s="45"/>
      <c r="M88" s="380"/>
      <c r="N88" s="26" t="s">
        <v>171</v>
      </c>
      <c r="O88" s="411"/>
      <c r="P88" s="216"/>
      <c r="Q88" s="190">
        <f>SUMIF('Planificación 2026-1'!W:W,D88,'Planificación 2026-1'!R:R)</f>
        <v>0</v>
      </c>
      <c r="R88" s="377"/>
      <c r="U88" s="396"/>
      <c r="V88" s="282"/>
    </row>
    <row r="89" spans="1:22" ht="15.75">
      <c r="B89" s="26">
        <v>85</v>
      </c>
      <c r="C89" s="42">
        <v>43456897</v>
      </c>
      <c r="D89" s="40" t="s">
        <v>240</v>
      </c>
      <c r="E89" s="140" t="s">
        <v>815</v>
      </c>
      <c r="F89" s="141" t="s">
        <v>171</v>
      </c>
      <c r="G89" s="362" t="s">
        <v>13</v>
      </c>
      <c r="H89" s="26" t="s">
        <v>815</v>
      </c>
      <c r="I89" s="440" t="s">
        <v>124</v>
      </c>
      <c r="J89" s="46" t="s">
        <v>170</v>
      </c>
      <c r="K89" s="47">
        <v>15</v>
      </c>
      <c r="L89" s="362" t="s">
        <v>13</v>
      </c>
      <c r="M89" s="380"/>
      <c r="N89" s="26" t="s">
        <v>171</v>
      </c>
      <c r="O89" s="413" t="s">
        <v>124</v>
      </c>
      <c r="P89" s="216" t="s">
        <v>170</v>
      </c>
      <c r="Q89" s="190">
        <f>SUMIF('Planificación 2026-1'!W:W,D89,'Planificación 2026-1'!R:R)</f>
        <v>0</v>
      </c>
      <c r="R89" s="377"/>
      <c r="S89" s="335"/>
      <c r="T89" s="30"/>
      <c r="U89" s="396"/>
      <c r="V89" s="282"/>
    </row>
    <row r="90" spans="1:22" ht="15.75">
      <c r="B90" s="26">
        <v>86</v>
      </c>
      <c r="C90" s="42">
        <v>21463142</v>
      </c>
      <c r="D90" s="40" t="s">
        <v>241</v>
      </c>
      <c r="E90" s="140" t="s">
        <v>815</v>
      </c>
      <c r="F90" s="141" t="s">
        <v>171</v>
      </c>
      <c r="G90" s="45" t="s">
        <v>13</v>
      </c>
      <c r="H90" s="26" t="s">
        <v>815</v>
      </c>
      <c r="I90" s="440" t="s">
        <v>128</v>
      </c>
      <c r="J90" s="46" t="s">
        <v>173</v>
      </c>
      <c r="K90" s="47">
        <v>30</v>
      </c>
      <c r="L90" s="45" t="s">
        <v>13</v>
      </c>
      <c r="M90" s="380"/>
      <c r="N90" s="26" t="s">
        <v>171</v>
      </c>
      <c r="O90" s="413" t="s">
        <v>128</v>
      </c>
      <c r="P90" s="216" t="s">
        <v>173</v>
      </c>
      <c r="Q90" s="190">
        <f>SUMIF('Planificación 2026-1'!W:W,D90,'Planificación 2026-1'!R:R)</f>
        <v>0</v>
      </c>
      <c r="R90" s="377"/>
      <c r="S90" s="335"/>
      <c r="T90" s="30"/>
      <c r="U90" s="396"/>
      <c r="V90" s="282"/>
    </row>
    <row r="91" spans="1:22" s="834" customFormat="1" ht="15.75">
      <c r="A91" s="816"/>
      <c r="B91" s="817">
        <v>87</v>
      </c>
      <c r="C91" s="817">
        <v>21406933</v>
      </c>
      <c r="D91" s="835" t="s">
        <v>242</v>
      </c>
      <c r="E91" s="820" t="s">
        <v>815</v>
      </c>
      <c r="F91" s="821" t="s">
        <v>171</v>
      </c>
      <c r="G91" s="853" t="s">
        <v>13</v>
      </c>
      <c r="H91" s="817" t="s">
        <v>815</v>
      </c>
      <c r="I91" s="823" t="s">
        <v>140</v>
      </c>
      <c r="J91" s="822" t="s">
        <v>170</v>
      </c>
      <c r="K91" s="824">
        <v>8</v>
      </c>
      <c r="L91" s="822" t="s">
        <v>841</v>
      </c>
      <c r="M91" s="825" t="s">
        <v>815</v>
      </c>
      <c r="N91" s="26" t="s">
        <v>171</v>
      </c>
      <c r="O91" s="817" t="s">
        <v>98</v>
      </c>
      <c r="P91" s="836" t="s">
        <v>170</v>
      </c>
      <c r="Q91" s="828">
        <f>SUMIF('Planificación 2026-1'!W:W,D91,'Planificación 2026-1'!R:R)</f>
        <v>13</v>
      </c>
      <c r="R91" s="829" t="s">
        <v>849</v>
      </c>
      <c r="S91" s="830"/>
      <c r="T91" s="831"/>
      <c r="U91" s="832"/>
      <c r="V91" s="833"/>
    </row>
    <row r="92" spans="1:22" ht="15.75">
      <c r="B92" s="26">
        <v>88</v>
      </c>
      <c r="C92" s="42">
        <v>41485219</v>
      </c>
      <c r="D92" s="40" t="s">
        <v>243</v>
      </c>
      <c r="E92" s="140" t="s">
        <v>815</v>
      </c>
      <c r="F92" s="141" t="s">
        <v>171</v>
      </c>
      <c r="G92" s="45" t="s">
        <v>153</v>
      </c>
      <c r="H92" s="26" t="s">
        <v>815</v>
      </c>
      <c r="I92" s="440" t="s">
        <v>144</v>
      </c>
      <c r="J92" s="46" t="s">
        <v>170</v>
      </c>
      <c r="K92" s="47">
        <v>7</v>
      </c>
      <c r="L92" s="45" t="s">
        <v>153</v>
      </c>
      <c r="M92" s="380"/>
      <c r="N92" s="26" t="s">
        <v>171</v>
      </c>
      <c r="O92" s="413" t="s">
        <v>144</v>
      </c>
      <c r="P92" s="217"/>
      <c r="Q92" s="190">
        <f>SUMIF('Planificación 2026-1'!W:W,D92,'Planificación 2026-1'!R:R)</f>
        <v>0</v>
      </c>
      <c r="R92" s="377"/>
      <c r="S92" s="335"/>
      <c r="T92" s="30"/>
      <c r="U92" s="396"/>
      <c r="V92" s="282"/>
    </row>
    <row r="93" spans="1:22">
      <c r="B93" s="26">
        <v>89</v>
      </c>
      <c r="C93" s="122">
        <v>22309591</v>
      </c>
      <c r="D93" s="191" t="s">
        <v>660</v>
      </c>
      <c r="E93" s="140" t="s">
        <v>815</v>
      </c>
      <c r="F93" s="141" t="s">
        <v>250</v>
      </c>
      <c r="G93" s="45" t="s">
        <v>86</v>
      </c>
      <c r="H93" s="26" t="s">
        <v>815</v>
      </c>
      <c r="I93" s="440" t="s">
        <v>129</v>
      </c>
      <c r="J93" s="46" t="s">
        <v>170</v>
      </c>
      <c r="K93" s="47">
        <v>10</v>
      </c>
      <c r="L93" s="45"/>
      <c r="M93" s="380"/>
      <c r="N93" s="26" t="s">
        <v>171</v>
      </c>
      <c r="O93" s="411"/>
      <c r="P93" s="216"/>
      <c r="Q93" s="190">
        <f>SUMIF('Planificación 2026-1'!W:W,D93,'Planificación 2026-1'!R:R)</f>
        <v>0</v>
      </c>
      <c r="R93" s="377"/>
      <c r="U93" s="396"/>
      <c r="V93" s="282"/>
    </row>
    <row r="94" spans="1:22">
      <c r="B94" s="26">
        <v>90</v>
      </c>
      <c r="C94" s="11">
        <v>42679183</v>
      </c>
      <c r="D94" s="185" t="s">
        <v>850</v>
      </c>
      <c r="E94" s="140" t="s">
        <v>815</v>
      </c>
      <c r="F94" s="349" t="s">
        <v>689</v>
      </c>
      <c r="G94" s="489" t="s">
        <v>153</v>
      </c>
      <c r="H94" s="487" t="s">
        <v>815</v>
      </c>
      <c r="I94" s="27"/>
      <c r="J94" s="45"/>
      <c r="K94" s="47"/>
      <c r="L94" s="203" t="s">
        <v>95</v>
      </c>
      <c r="M94" s="380" t="s">
        <v>815</v>
      </c>
      <c r="N94" s="26" t="s">
        <v>171</v>
      </c>
      <c r="O94" s="411" t="s">
        <v>829</v>
      </c>
      <c r="P94" s="218" t="s">
        <v>170</v>
      </c>
      <c r="Q94" s="190">
        <f>SUMIF('Planificación 2026-1'!W:W,D94,'Planificación 2026-1'!R:R)</f>
        <v>18</v>
      </c>
      <c r="R94" s="377"/>
      <c r="U94" s="396"/>
      <c r="V94" s="282"/>
    </row>
    <row r="95" spans="1:22" ht="21.75">
      <c r="B95" s="26">
        <v>91</v>
      </c>
      <c r="C95" s="62">
        <v>41248557</v>
      </c>
      <c r="D95" s="63" t="s">
        <v>244</v>
      </c>
      <c r="E95" s="142" t="s">
        <v>815</v>
      </c>
      <c r="F95" s="141" t="s">
        <v>245</v>
      </c>
      <c r="G95" s="64" t="s">
        <v>153</v>
      </c>
      <c r="H95" s="62" t="s">
        <v>815</v>
      </c>
      <c r="I95" s="444" t="s">
        <v>125</v>
      </c>
      <c r="J95" s="64" t="s">
        <v>170</v>
      </c>
      <c r="K95" s="47">
        <v>8</v>
      </c>
      <c r="L95" s="45" t="s">
        <v>153</v>
      </c>
      <c r="M95" s="380"/>
      <c r="N95" s="26" t="s">
        <v>171</v>
      </c>
      <c r="O95" s="413" t="s">
        <v>125</v>
      </c>
      <c r="P95" s="216" t="s">
        <v>170</v>
      </c>
      <c r="Q95" s="190">
        <f>SUMIF('Planificación 2026-1'!W:W,D95,'Planificación 2026-1'!R:R)</f>
        <v>8</v>
      </c>
      <c r="R95" s="377"/>
      <c r="S95" s="335" t="s">
        <v>838</v>
      </c>
      <c r="T95" s="58"/>
      <c r="U95" s="396" t="s">
        <v>851</v>
      </c>
      <c r="V95" s="282"/>
    </row>
    <row r="96" spans="1:22" ht="15.75">
      <c r="B96" s="26">
        <v>92</v>
      </c>
      <c r="C96" s="42">
        <v>46198443</v>
      </c>
      <c r="D96" s="40" t="s">
        <v>246</v>
      </c>
      <c r="E96" s="140" t="s">
        <v>815</v>
      </c>
      <c r="F96" s="141" t="s">
        <v>171</v>
      </c>
      <c r="G96" s="45" t="s">
        <v>13</v>
      </c>
      <c r="H96" s="26" t="s">
        <v>815</v>
      </c>
      <c r="I96" s="440" t="s">
        <v>127</v>
      </c>
      <c r="J96" s="46" t="s">
        <v>170</v>
      </c>
      <c r="K96" s="47">
        <v>10</v>
      </c>
      <c r="L96" s="45"/>
      <c r="M96" s="380"/>
      <c r="N96" s="26" t="s">
        <v>171</v>
      </c>
      <c r="O96" s="411"/>
      <c r="P96" s="216" t="s">
        <v>170</v>
      </c>
      <c r="Q96" s="190">
        <f>SUMIF('Planificación 2026-1'!W:W,D96,'Planificación 2026-1'!R:R)</f>
        <v>16</v>
      </c>
      <c r="R96" s="377"/>
      <c r="S96" s="335"/>
      <c r="T96" s="30"/>
      <c r="U96" s="396"/>
      <c r="V96" s="282"/>
    </row>
    <row r="97" spans="1:23" ht="15.75">
      <c r="B97" s="26">
        <v>93</v>
      </c>
      <c r="C97" s="42">
        <v>21537507</v>
      </c>
      <c r="D97" s="40" t="s">
        <v>247</v>
      </c>
      <c r="E97" s="140" t="s">
        <v>815</v>
      </c>
      <c r="F97" s="141" t="s">
        <v>171</v>
      </c>
      <c r="G97" s="45" t="s">
        <v>13</v>
      </c>
      <c r="H97" s="26" t="s">
        <v>815</v>
      </c>
      <c r="I97" s="371" t="s">
        <v>138</v>
      </c>
      <c r="J97" s="46" t="s">
        <v>170</v>
      </c>
      <c r="K97" s="47">
        <v>8</v>
      </c>
      <c r="L97" s="45" t="s">
        <v>13</v>
      </c>
      <c r="M97" s="380"/>
      <c r="N97" s="26" t="s">
        <v>171</v>
      </c>
      <c r="O97" s="411" t="s">
        <v>98</v>
      </c>
      <c r="P97" s="217"/>
      <c r="Q97" s="190">
        <f>SUMIF('Planificación 2026-1'!W:W,D97,'Planificación 2026-1'!R:R)</f>
        <v>0</v>
      </c>
      <c r="R97" s="377"/>
      <c r="S97" s="335"/>
      <c r="T97" s="30"/>
      <c r="U97" s="396"/>
      <c r="V97" s="282"/>
    </row>
    <row r="98" spans="1:23" s="834" customFormat="1" ht="21.75">
      <c r="A98" s="816"/>
      <c r="B98" s="817">
        <v>94</v>
      </c>
      <c r="C98" s="817">
        <v>15421219</v>
      </c>
      <c r="D98" s="835" t="s">
        <v>248</v>
      </c>
      <c r="E98" s="820" t="s">
        <v>815</v>
      </c>
      <c r="F98" s="821" t="s">
        <v>171</v>
      </c>
      <c r="G98" s="822" t="s">
        <v>153</v>
      </c>
      <c r="H98" s="817" t="s">
        <v>815</v>
      </c>
      <c r="I98" s="870" t="s">
        <v>121</v>
      </c>
      <c r="J98" s="822" t="s">
        <v>170</v>
      </c>
      <c r="K98" s="824">
        <v>16</v>
      </c>
      <c r="L98" s="822" t="s">
        <v>23</v>
      </c>
      <c r="M98" s="825" t="s">
        <v>815</v>
      </c>
      <c r="N98" s="26" t="s">
        <v>171</v>
      </c>
      <c r="O98" s="826" t="s">
        <v>121</v>
      </c>
      <c r="P98" s="836" t="s">
        <v>173</v>
      </c>
      <c r="Q98" s="828">
        <f>SUMIF('Planificación 2026-1'!W:W,D98,'Planificación 2026-1'!R:R)</f>
        <v>33</v>
      </c>
      <c r="R98" s="829" t="s">
        <v>852</v>
      </c>
      <c r="S98" s="830"/>
      <c r="T98" s="831"/>
      <c r="U98" s="837"/>
      <c r="V98" s="838"/>
    </row>
    <row r="99" spans="1:23">
      <c r="B99" s="26">
        <v>95</v>
      </c>
      <c r="C99" s="66" t="s">
        <v>853</v>
      </c>
      <c r="D99" s="225" t="s">
        <v>249</v>
      </c>
      <c r="E99" s="140" t="s">
        <v>815</v>
      </c>
      <c r="F99" s="141" t="s">
        <v>250</v>
      </c>
      <c r="G99" s="45" t="s">
        <v>13</v>
      </c>
      <c r="H99" s="26" t="s">
        <v>815</v>
      </c>
      <c r="I99" s="440" t="s">
        <v>128</v>
      </c>
      <c r="J99" s="45" t="s">
        <v>170</v>
      </c>
      <c r="K99" s="47">
        <v>10</v>
      </c>
      <c r="L99" s="45"/>
      <c r="M99" s="380"/>
      <c r="N99" s="26" t="s">
        <v>171</v>
      </c>
      <c r="O99" s="411"/>
      <c r="P99" s="216"/>
      <c r="Q99" s="190">
        <f>SUMIF('Planificación 2026-1'!W:W,D99,'Planificación 2026-1'!R:R)</f>
        <v>0</v>
      </c>
      <c r="R99" s="377"/>
      <c r="U99" s="396"/>
      <c r="V99" s="282"/>
    </row>
    <row r="100" spans="1:23" ht="21.75">
      <c r="B100" s="26">
        <v>96</v>
      </c>
      <c r="C100" s="42">
        <v>43338252</v>
      </c>
      <c r="D100" s="9" t="s">
        <v>251</v>
      </c>
      <c r="E100" s="140" t="s">
        <v>815</v>
      </c>
      <c r="F100" s="141" t="s">
        <v>245</v>
      </c>
      <c r="G100" s="45" t="s">
        <v>153</v>
      </c>
      <c r="H100" s="26" t="s">
        <v>815</v>
      </c>
      <c r="I100" s="443" t="s">
        <v>123</v>
      </c>
      <c r="J100" s="46" t="s">
        <v>170</v>
      </c>
      <c r="K100" s="47">
        <v>5</v>
      </c>
      <c r="L100" s="45"/>
      <c r="M100" s="380" t="s">
        <v>815</v>
      </c>
      <c r="N100" s="26" t="s">
        <v>171</v>
      </c>
      <c r="O100" s="411" t="s">
        <v>829</v>
      </c>
      <c r="P100" s="216"/>
      <c r="Q100" s="190">
        <f>SUMIF('Planificación 2026-1'!W:W,D100,'Planificación 2026-1'!R:R)</f>
        <v>8</v>
      </c>
      <c r="R100" s="377"/>
      <c r="S100" s="335" t="s">
        <v>838</v>
      </c>
      <c r="T100" s="30" t="s">
        <v>838</v>
      </c>
      <c r="U100" s="397" t="s">
        <v>854</v>
      </c>
      <c r="V100" s="282" t="s">
        <v>855</v>
      </c>
    </row>
    <row r="101" spans="1:23" ht="15.75">
      <c r="B101" s="26">
        <v>97</v>
      </c>
      <c r="C101" s="42">
        <v>41845220</v>
      </c>
      <c r="D101" s="40" t="s">
        <v>252</v>
      </c>
      <c r="E101" s="69" t="s">
        <v>815</v>
      </c>
      <c r="F101" s="141" t="s">
        <v>171</v>
      </c>
      <c r="G101" s="46" t="s">
        <v>153</v>
      </c>
      <c r="H101" s="42" t="s">
        <v>815</v>
      </c>
      <c r="I101" s="55" t="s">
        <v>143</v>
      </c>
      <c r="J101" s="46" t="s">
        <v>173</v>
      </c>
      <c r="K101" s="47">
        <v>35</v>
      </c>
      <c r="L101" s="45" t="s">
        <v>153</v>
      </c>
      <c r="M101" s="380"/>
      <c r="N101" s="26" t="s">
        <v>171</v>
      </c>
      <c r="O101" s="424" t="s">
        <v>98</v>
      </c>
      <c r="P101" s="216" t="s">
        <v>173</v>
      </c>
      <c r="Q101" s="190">
        <f>SUMIF('Planificación 2026-1'!W:W,D101,'Planificación 2026-1'!R:R)</f>
        <v>0</v>
      </c>
      <c r="R101" s="377"/>
      <c r="S101" s="335"/>
      <c r="T101" s="30"/>
      <c r="U101" s="401"/>
      <c r="V101" s="390" t="s">
        <v>856</v>
      </c>
    </row>
    <row r="102" spans="1:23" s="834" customFormat="1" ht="15.75">
      <c r="A102" s="816"/>
      <c r="B102" s="817">
        <v>98</v>
      </c>
      <c r="C102" s="817">
        <v>21462443</v>
      </c>
      <c r="D102" s="835" t="s">
        <v>253</v>
      </c>
      <c r="E102" s="820" t="s">
        <v>815</v>
      </c>
      <c r="F102" s="821" t="s">
        <v>171</v>
      </c>
      <c r="G102" s="822" t="s">
        <v>13</v>
      </c>
      <c r="H102" s="817" t="s">
        <v>815</v>
      </c>
      <c r="I102" s="823" t="s">
        <v>126</v>
      </c>
      <c r="J102" s="822" t="s">
        <v>170</v>
      </c>
      <c r="K102" s="824">
        <v>9</v>
      </c>
      <c r="L102" s="822" t="s">
        <v>13</v>
      </c>
      <c r="M102" s="825" t="s">
        <v>815</v>
      </c>
      <c r="N102" s="26" t="s">
        <v>171</v>
      </c>
      <c r="O102" s="826" t="s">
        <v>126</v>
      </c>
      <c r="P102" s="836" t="s">
        <v>170</v>
      </c>
      <c r="Q102" s="828">
        <f>SUMIF('Planificación 2026-1'!W:W,D102,'Planificación 2026-1'!R:R)</f>
        <v>13</v>
      </c>
      <c r="R102" s="829" t="s">
        <v>167</v>
      </c>
      <c r="S102" s="830"/>
      <c r="T102" s="831"/>
      <c r="U102" s="832"/>
      <c r="V102" s="833" t="s">
        <v>816</v>
      </c>
    </row>
    <row r="103" spans="1:23" ht="15.75">
      <c r="B103" s="26">
        <v>99</v>
      </c>
      <c r="C103" s="42">
        <v>21418654</v>
      </c>
      <c r="D103" s="40" t="s">
        <v>254</v>
      </c>
      <c r="E103" s="140" t="s">
        <v>815</v>
      </c>
      <c r="F103" s="141" t="s">
        <v>171</v>
      </c>
      <c r="G103" s="45" t="s">
        <v>13</v>
      </c>
      <c r="H103" s="26" t="s">
        <v>815</v>
      </c>
      <c r="I103" s="440" t="s">
        <v>122</v>
      </c>
      <c r="J103" s="46" t="s">
        <v>173</v>
      </c>
      <c r="K103" s="47">
        <v>33</v>
      </c>
      <c r="L103" s="45" t="s">
        <v>13</v>
      </c>
      <c r="M103" s="380"/>
      <c r="N103" s="26" t="s">
        <v>171</v>
      </c>
      <c r="O103" s="413" t="s">
        <v>122</v>
      </c>
      <c r="P103" s="217" t="s">
        <v>173</v>
      </c>
      <c r="Q103" s="190">
        <f>SUMIF('Planificación 2026-1'!W:W,D103,'Planificación 2026-1'!R:R)</f>
        <v>0</v>
      </c>
      <c r="R103" s="377"/>
      <c r="S103" s="335"/>
      <c r="T103" s="30"/>
      <c r="U103" s="401"/>
      <c r="V103" s="389"/>
    </row>
    <row r="104" spans="1:23" ht="15.75">
      <c r="B104" s="26">
        <v>100</v>
      </c>
      <c r="C104" s="42">
        <v>71775513</v>
      </c>
      <c r="D104" s="9" t="s">
        <v>255</v>
      </c>
      <c r="E104" s="140" t="s">
        <v>815</v>
      </c>
      <c r="F104" s="141" t="s">
        <v>171</v>
      </c>
      <c r="G104" s="362" t="s">
        <v>13</v>
      </c>
      <c r="H104" s="26" t="s">
        <v>815</v>
      </c>
      <c r="I104" s="440" t="s">
        <v>124</v>
      </c>
      <c r="J104" s="46" t="s">
        <v>173</v>
      </c>
      <c r="K104" s="47">
        <v>35</v>
      </c>
      <c r="L104" s="45"/>
      <c r="M104" s="380"/>
      <c r="N104" s="26" t="s">
        <v>171</v>
      </c>
      <c r="O104" s="411"/>
      <c r="P104" s="216"/>
      <c r="Q104" s="190">
        <f>SUMIF('Planificación 2026-1'!W:W,D104,'Planificación 2026-1'!R:R)</f>
        <v>0</v>
      </c>
      <c r="R104" s="377"/>
      <c r="S104" s="335"/>
      <c r="T104" s="30"/>
      <c r="U104" s="401"/>
      <c r="V104" s="389"/>
    </row>
    <row r="105" spans="1:23" ht="15.75">
      <c r="B105" s="26">
        <v>101</v>
      </c>
      <c r="C105" s="42">
        <v>45440179</v>
      </c>
      <c r="D105" s="40" t="s">
        <v>256</v>
      </c>
      <c r="E105" s="69" t="s">
        <v>815</v>
      </c>
      <c r="F105" s="141" t="s">
        <v>171</v>
      </c>
      <c r="G105" s="46" t="s">
        <v>13</v>
      </c>
      <c r="H105" s="42" t="s">
        <v>815</v>
      </c>
      <c r="I105" s="441" t="s">
        <v>122</v>
      </c>
      <c r="J105" s="46" t="s">
        <v>173</v>
      </c>
      <c r="K105" s="47">
        <v>34</v>
      </c>
      <c r="L105" s="46" t="s">
        <v>13</v>
      </c>
      <c r="M105" s="383"/>
      <c r="N105" s="26" t="s">
        <v>171</v>
      </c>
      <c r="O105" s="411" t="s">
        <v>122</v>
      </c>
      <c r="P105" s="217" t="s">
        <v>173</v>
      </c>
      <c r="Q105" s="190">
        <f>SUMIF('Planificación 2026-1'!W:W,D105,'Planificación 2026-1'!R:R)</f>
        <v>0</v>
      </c>
      <c r="R105" s="377"/>
      <c r="S105" s="335"/>
      <c r="T105" s="30"/>
      <c r="U105" s="401"/>
      <c r="V105" s="389"/>
    </row>
    <row r="106" spans="1:23" ht="15.75">
      <c r="B106" s="26">
        <v>102</v>
      </c>
      <c r="C106" s="42">
        <v>21522829</v>
      </c>
      <c r="D106" s="71" t="s">
        <v>257</v>
      </c>
      <c r="E106" s="69" t="s">
        <v>815</v>
      </c>
      <c r="F106" s="141" t="s">
        <v>171</v>
      </c>
      <c r="G106" s="46" t="s">
        <v>13</v>
      </c>
      <c r="H106" s="42" t="s">
        <v>815</v>
      </c>
      <c r="I106" s="441" t="s">
        <v>128</v>
      </c>
      <c r="J106" s="46" t="s">
        <v>173</v>
      </c>
      <c r="K106" s="47">
        <v>30</v>
      </c>
      <c r="L106" s="46" t="s">
        <v>13</v>
      </c>
      <c r="M106" s="383"/>
      <c r="N106" s="26" t="s">
        <v>171</v>
      </c>
      <c r="O106" s="411" t="s">
        <v>128</v>
      </c>
      <c r="P106" s="216" t="s">
        <v>170</v>
      </c>
      <c r="Q106" s="190">
        <f>SUMIF('Planificación 2026-1'!W:W,D106,'Planificación 2026-1'!R:R)</f>
        <v>0</v>
      </c>
      <c r="R106" s="377"/>
      <c r="S106" s="335"/>
      <c r="T106" s="30"/>
      <c r="U106" s="401"/>
      <c r="V106" s="389"/>
    </row>
    <row r="107" spans="1:23">
      <c r="B107" s="26">
        <v>103</v>
      </c>
      <c r="C107" s="122">
        <v>21880139</v>
      </c>
      <c r="D107" s="191" t="s">
        <v>606</v>
      </c>
      <c r="E107" s="140" t="s">
        <v>815</v>
      </c>
      <c r="F107" s="141" t="s">
        <v>603</v>
      </c>
      <c r="G107" s="45" t="s">
        <v>153</v>
      </c>
      <c r="H107" s="26" t="s">
        <v>815</v>
      </c>
      <c r="I107" s="440" t="s">
        <v>125</v>
      </c>
      <c r="J107" s="46" t="s">
        <v>170</v>
      </c>
      <c r="K107" s="47">
        <v>5</v>
      </c>
      <c r="L107" s="45" t="s">
        <v>153</v>
      </c>
      <c r="M107" s="380"/>
      <c r="N107" s="26" t="s">
        <v>171</v>
      </c>
      <c r="O107" s="413" t="s">
        <v>125</v>
      </c>
      <c r="P107" s="217" t="s">
        <v>170</v>
      </c>
      <c r="Q107" s="190">
        <f>SUMIF('Planificación 2026-1'!W:W,D107,'Planificación 2026-1'!R:R)</f>
        <v>39</v>
      </c>
      <c r="R107" s="377"/>
      <c r="U107" s="401"/>
      <c r="V107" s="389"/>
    </row>
    <row r="108" spans="1:23">
      <c r="B108" s="26">
        <v>104</v>
      </c>
      <c r="C108" s="66">
        <v>45601701</v>
      </c>
      <c r="D108" s="226" t="s">
        <v>683</v>
      </c>
      <c r="E108" s="140" t="s">
        <v>815</v>
      </c>
      <c r="F108" s="349" t="s">
        <v>684</v>
      </c>
      <c r="G108" s="45" t="s">
        <v>153</v>
      </c>
      <c r="H108" s="26" t="s">
        <v>815</v>
      </c>
      <c r="I108" s="443" t="s">
        <v>126</v>
      </c>
      <c r="J108" s="45" t="s">
        <v>170</v>
      </c>
      <c r="K108" s="47">
        <v>9</v>
      </c>
      <c r="L108" s="45"/>
      <c r="M108" s="380"/>
      <c r="N108" s="26" t="s">
        <v>171</v>
      </c>
      <c r="O108" s="411"/>
      <c r="P108" s="216"/>
      <c r="Q108" s="190">
        <f>SUMIF('Planificación 2026-1'!W:W,D108,'Planificación 2026-1'!R:R)</f>
        <v>0</v>
      </c>
      <c r="R108" s="377"/>
      <c r="U108" s="401"/>
      <c r="V108" s="389" t="s">
        <v>857</v>
      </c>
    </row>
    <row r="109" spans="1:23" ht="15.75">
      <c r="B109" s="26">
        <v>105</v>
      </c>
      <c r="C109" s="42">
        <v>70504650</v>
      </c>
      <c r="D109" s="40" t="s">
        <v>258</v>
      </c>
      <c r="E109" s="140" t="s">
        <v>815</v>
      </c>
      <c r="F109" s="141" t="s">
        <v>171</v>
      </c>
      <c r="G109" s="66" t="s">
        <v>86</v>
      </c>
      <c r="H109" s="26" t="s">
        <v>815</v>
      </c>
      <c r="I109" s="440" t="s">
        <v>129</v>
      </c>
      <c r="J109" s="46" t="s">
        <v>170</v>
      </c>
      <c r="K109" s="47">
        <v>11</v>
      </c>
      <c r="L109" s="66" t="s">
        <v>86</v>
      </c>
      <c r="M109" s="380"/>
      <c r="N109" s="26" t="s">
        <v>171</v>
      </c>
      <c r="O109" s="413" t="s">
        <v>129</v>
      </c>
      <c r="P109" s="216" t="s">
        <v>170</v>
      </c>
      <c r="Q109" s="190">
        <f>SUMIF('Planificación 2026-1'!W:W,D109,'Planificación 2026-1'!R:R)</f>
        <v>0</v>
      </c>
      <c r="R109" s="377"/>
      <c r="S109" s="335"/>
      <c r="T109" s="30"/>
      <c r="U109" s="398"/>
      <c r="V109" s="282"/>
    </row>
    <row r="110" spans="1:23" ht="15.75">
      <c r="B110" s="26">
        <v>106</v>
      </c>
      <c r="C110" s="42">
        <v>43429701</v>
      </c>
      <c r="D110" s="40" t="s">
        <v>259</v>
      </c>
      <c r="E110" s="140" t="s">
        <v>815</v>
      </c>
      <c r="F110" s="141" t="s">
        <v>171</v>
      </c>
      <c r="G110" s="362" t="s">
        <v>13</v>
      </c>
      <c r="H110" s="26" t="s">
        <v>815</v>
      </c>
      <c r="I110" s="443" t="s">
        <v>124</v>
      </c>
      <c r="J110" s="46" t="s">
        <v>170</v>
      </c>
      <c r="K110" s="47">
        <v>9</v>
      </c>
      <c r="L110" s="362" t="s">
        <v>13</v>
      </c>
      <c r="M110" s="380"/>
      <c r="N110" s="26" t="s">
        <v>171</v>
      </c>
      <c r="O110" s="415" t="s">
        <v>124</v>
      </c>
      <c r="P110" s="216" t="s">
        <v>170</v>
      </c>
      <c r="Q110" s="190">
        <f>SUMIF('Planificación 2026-1'!W:W,D110,'Planificación 2026-1'!R:R)</f>
        <v>0</v>
      </c>
      <c r="R110" s="377"/>
      <c r="S110" s="335"/>
      <c r="T110" s="30"/>
      <c r="U110" s="396"/>
      <c r="V110" s="282"/>
    </row>
    <row r="111" spans="1:23">
      <c r="B111" s="26">
        <v>107</v>
      </c>
      <c r="C111" s="122">
        <v>72198485</v>
      </c>
      <c r="D111" s="191" t="s">
        <v>607</v>
      </c>
      <c r="E111" s="140" t="s">
        <v>815</v>
      </c>
      <c r="F111" s="141" t="s">
        <v>596</v>
      </c>
      <c r="G111" s="45" t="s">
        <v>13</v>
      </c>
      <c r="H111" s="26" t="s">
        <v>815</v>
      </c>
      <c r="I111" s="440" t="s">
        <v>129</v>
      </c>
      <c r="J111" s="46" t="s">
        <v>170</v>
      </c>
      <c r="K111" s="47">
        <v>12</v>
      </c>
      <c r="L111" s="45"/>
      <c r="M111" s="380"/>
      <c r="N111" s="26" t="s">
        <v>171</v>
      </c>
      <c r="O111" s="411"/>
      <c r="P111" s="217"/>
      <c r="Q111" s="190">
        <f>SUMIF('Planificación 2026-1'!W:W,D111,'Planificación 2026-1'!R:R)</f>
        <v>0</v>
      </c>
      <c r="R111" s="377"/>
      <c r="U111" s="396"/>
      <c r="V111" s="282"/>
    </row>
    <row r="112" spans="1:23" ht="15.75">
      <c r="B112" s="26">
        <v>108</v>
      </c>
      <c r="C112" s="42">
        <v>41222348</v>
      </c>
      <c r="D112" s="40" t="s">
        <v>261</v>
      </c>
      <c r="E112" s="140" t="s">
        <v>815</v>
      </c>
      <c r="F112" s="141" t="s">
        <v>171</v>
      </c>
      <c r="G112" s="45" t="s">
        <v>13</v>
      </c>
      <c r="H112" s="26" t="s">
        <v>815</v>
      </c>
      <c r="I112" s="441" t="s">
        <v>140</v>
      </c>
      <c r="J112" s="46" t="s">
        <v>170</v>
      </c>
      <c r="K112" s="47">
        <v>9</v>
      </c>
      <c r="L112" s="45" t="s">
        <v>13</v>
      </c>
      <c r="M112" s="380"/>
      <c r="N112" s="26" t="s">
        <v>171</v>
      </c>
      <c r="O112" s="411" t="s">
        <v>98</v>
      </c>
      <c r="P112" s="216"/>
      <c r="Q112" s="190">
        <f>SUMIF('Planificación 2026-1'!W:W,D112,'Planificación 2026-1'!R:R)</f>
        <v>0</v>
      </c>
      <c r="R112" s="377"/>
      <c r="S112" s="335"/>
      <c r="T112" s="30"/>
      <c r="U112" s="396"/>
      <c r="V112" s="282"/>
      <c r="W112" s="58" t="s">
        <v>858</v>
      </c>
    </row>
    <row r="113" spans="1:22">
      <c r="B113" s="26">
        <v>109</v>
      </c>
      <c r="C113" s="122">
        <v>32111220</v>
      </c>
      <c r="D113" s="191" t="s">
        <v>608</v>
      </c>
      <c r="E113" s="140" t="s">
        <v>815</v>
      </c>
      <c r="F113" s="141" t="s">
        <v>596</v>
      </c>
      <c r="G113" s="45" t="s">
        <v>19</v>
      </c>
      <c r="H113" s="26" t="s">
        <v>815</v>
      </c>
      <c r="I113" s="440" t="s">
        <v>138</v>
      </c>
      <c r="J113" s="46" t="s">
        <v>170</v>
      </c>
      <c r="K113" s="47">
        <v>12</v>
      </c>
      <c r="L113" s="45"/>
      <c r="M113" s="380"/>
      <c r="N113" s="26" t="s">
        <v>171</v>
      </c>
      <c r="O113" s="411"/>
      <c r="P113" s="217" t="s">
        <v>173</v>
      </c>
      <c r="Q113" s="190">
        <f>SUMIF('Planificación 2026-1'!W:W,D113,'Planificación 2026-1'!R:R)</f>
        <v>0</v>
      </c>
      <c r="R113" s="377"/>
      <c r="U113" s="396"/>
      <c r="V113" s="282"/>
    </row>
    <row r="114" spans="1:22" ht="15.75">
      <c r="B114" s="26">
        <v>110</v>
      </c>
      <c r="C114" s="42">
        <v>40965725</v>
      </c>
      <c r="D114" s="40" t="s">
        <v>262</v>
      </c>
      <c r="E114" s="140" t="s">
        <v>815</v>
      </c>
      <c r="F114" s="141" t="s">
        <v>171</v>
      </c>
      <c r="G114" s="45" t="s">
        <v>153</v>
      </c>
      <c r="H114" s="26" t="s">
        <v>815</v>
      </c>
      <c r="I114" s="441" t="s">
        <v>146</v>
      </c>
      <c r="J114" s="46" t="s">
        <v>170</v>
      </c>
      <c r="K114" s="47">
        <v>10</v>
      </c>
      <c r="L114" s="45" t="s">
        <v>153</v>
      </c>
      <c r="M114" s="380"/>
      <c r="N114" s="26" t="s">
        <v>171</v>
      </c>
      <c r="O114" s="411" t="s">
        <v>98</v>
      </c>
      <c r="P114" s="216" t="s">
        <v>170</v>
      </c>
      <c r="Q114" s="190">
        <f>SUMIF('Planificación 2026-1'!W:W,D114,'Planificación 2026-1'!R:R)</f>
        <v>0</v>
      </c>
      <c r="R114" s="377"/>
      <c r="S114" s="335"/>
      <c r="T114" s="30"/>
      <c r="U114" s="397"/>
      <c r="V114" s="282" t="s">
        <v>859</v>
      </c>
    </row>
    <row r="115" spans="1:22" ht="15.75">
      <c r="B115" s="26">
        <v>111</v>
      </c>
      <c r="C115" s="42">
        <v>21426247</v>
      </c>
      <c r="D115" s="40" t="s">
        <v>263</v>
      </c>
      <c r="E115" s="140" t="s">
        <v>815</v>
      </c>
      <c r="F115" s="141" t="s">
        <v>171</v>
      </c>
      <c r="G115" s="26" t="s">
        <v>86</v>
      </c>
      <c r="H115" s="26" t="s">
        <v>815</v>
      </c>
      <c r="I115" s="440" t="s">
        <v>129</v>
      </c>
      <c r="J115" s="46" t="s">
        <v>170</v>
      </c>
      <c r="K115" s="47">
        <v>17</v>
      </c>
      <c r="L115" s="26" t="s">
        <v>86</v>
      </c>
      <c r="M115" s="380"/>
      <c r="N115" s="26" t="s">
        <v>171</v>
      </c>
      <c r="O115" s="413" t="s">
        <v>129</v>
      </c>
      <c r="P115" s="216" t="s">
        <v>170</v>
      </c>
      <c r="Q115" s="190">
        <f>SUMIF('Planificación 2026-1'!W:W,D115,'Planificación 2026-1'!R:R)</f>
        <v>0</v>
      </c>
      <c r="R115" s="377"/>
      <c r="S115" s="335"/>
      <c r="T115" s="30"/>
      <c r="U115" s="401"/>
      <c r="V115" s="389"/>
    </row>
    <row r="116" spans="1:22" ht="15.75">
      <c r="B116" s="26">
        <v>112</v>
      </c>
      <c r="C116" s="42">
        <v>45919468</v>
      </c>
      <c r="D116" s="40" t="s">
        <v>264</v>
      </c>
      <c r="E116" s="140" t="s">
        <v>815</v>
      </c>
      <c r="F116" s="141" t="s">
        <v>171</v>
      </c>
      <c r="G116" s="45" t="s">
        <v>13</v>
      </c>
      <c r="H116" s="26" t="s">
        <v>815</v>
      </c>
      <c r="I116" s="441" t="s">
        <v>143</v>
      </c>
      <c r="J116" s="46" t="s">
        <v>173</v>
      </c>
      <c r="K116" s="47">
        <v>25</v>
      </c>
      <c r="L116" s="45" t="s">
        <v>13</v>
      </c>
      <c r="M116" s="380"/>
      <c r="N116" s="26" t="s">
        <v>171</v>
      </c>
      <c r="O116" s="411" t="s">
        <v>98</v>
      </c>
      <c r="P116" s="216" t="s">
        <v>173</v>
      </c>
      <c r="Q116" s="190">
        <f>SUMIF('Planificación 2026-1'!W:W,D116,'Planificación 2026-1'!R:R)</f>
        <v>15</v>
      </c>
      <c r="R116" s="377"/>
      <c r="S116" s="335"/>
      <c r="T116" s="30"/>
      <c r="U116" s="401"/>
      <c r="V116" s="389"/>
    </row>
    <row r="117" spans="1:22" ht="15.75">
      <c r="B117" s="26">
        <v>113</v>
      </c>
      <c r="C117" s="42">
        <v>41350063</v>
      </c>
      <c r="D117" s="9" t="s">
        <v>265</v>
      </c>
      <c r="E117" s="140" t="s">
        <v>815</v>
      </c>
      <c r="F117" s="141" t="s">
        <v>171</v>
      </c>
      <c r="G117" s="45" t="s">
        <v>153</v>
      </c>
      <c r="H117" s="26" t="s">
        <v>815</v>
      </c>
      <c r="I117" s="440" t="s">
        <v>123</v>
      </c>
      <c r="J117" s="46" t="s">
        <v>170</v>
      </c>
      <c r="K117" s="47">
        <v>14</v>
      </c>
      <c r="L117" s="45"/>
      <c r="M117" s="380"/>
      <c r="N117" s="26" t="s">
        <v>171</v>
      </c>
      <c r="O117" s="411"/>
      <c r="P117" s="217"/>
      <c r="Q117" s="190">
        <f>SUMIF('Planificación 2026-1'!W:W,D117,'Planificación 2026-1'!R:R)</f>
        <v>0</v>
      </c>
      <c r="R117" s="377"/>
      <c r="S117" s="335"/>
      <c r="T117" s="30"/>
      <c r="U117" s="401"/>
      <c r="V117" s="389"/>
    </row>
    <row r="118" spans="1:22" ht="21.75">
      <c r="B118" s="26">
        <v>114</v>
      </c>
      <c r="C118" s="42">
        <v>47849946</v>
      </c>
      <c r="D118" s="9" t="s">
        <v>266</v>
      </c>
      <c r="E118" s="140" t="s">
        <v>815</v>
      </c>
      <c r="F118" s="141" t="s">
        <v>171</v>
      </c>
      <c r="G118" s="45" t="s">
        <v>153</v>
      </c>
      <c r="H118" s="26" t="s">
        <v>815</v>
      </c>
      <c r="I118" s="371" t="s">
        <v>221</v>
      </c>
      <c r="J118" s="46" t="s">
        <v>173</v>
      </c>
      <c r="K118" s="47">
        <v>27</v>
      </c>
      <c r="L118" s="45" t="s">
        <v>153</v>
      </c>
      <c r="M118" s="380"/>
      <c r="N118" s="26" t="s">
        <v>171</v>
      </c>
      <c r="O118" s="412" t="s">
        <v>221</v>
      </c>
      <c r="P118" s="216" t="s">
        <v>173</v>
      </c>
      <c r="Q118" s="190">
        <f>SUMIF('Planificación 2026-1'!W:W,D118,'Planificación 2026-1'!R:R)</f>
        <v>0</v>
      </c>
      <c r="R118" s="377"/>
      <c r="S118" s="335"/>
      <c r="T118" s="30"/>
      <c r="U118" s="401"/>
      <c r="V118" s="389"/>
    </row>
    <row r="119" spans="1:22" ht="15.75">
      <c r="B119" s="26">
        <v>115</v>
      </c>
      <c r="C119" s="42">
        <v>44946093</v>
      </c>
      <c r="D119" s="40" t="s">
        <v>267</v>
      </c>
      <c r="E119" s="140" t="s">
        <v>815</v>
      </c>
      <c r="F119" s="141" t="s">
        <v>171</v>
      </c>
      <c r="G119" s="45" t="s">
        <v>13</v>
      </c>
      <c r="H119" s="26" t="s">
        <v>815</v>
      </c>
      <c r="I119" s="441" t="s">
        <v>142</v>
      </c>
      <c r="J119" s="46" t="s">
        <v>170</v>
      </c>
      <c r="K119" s="47">
        <v>4</v>
      </c>
      <c r="L119" s="45" t="s">
        <v>13</v>
      </c>
      <c r="M119" s="380"/>
      <c r="N119" s="26" t="s">
        <v>171</v>
      </c>
      <c r="O119" s="411" t="s">
        <v>98</v>
      </c>
      <c r="P119" s="217"/>
      <c r="Q119" s="190">
        <f>SUMIF('Planificación 2026-1'!W:W,D119,'Planificación 2026-1'!R:R)</f>
        <v>0</v>
      </c>
      <c r="R119" s="377"/>
      <c r="S119" s="335"/>
      <c r="T119" s="30"/>
      <c r="U119" s="407"/>
      <c r="V119" s="389"/>
    </row>
    <row r="120" spans="1:22" ht="15.75">
      <c r="B120" s="26">
        <v>116</v>
      </c>
      <c r="C120" s="42">
        <v>71844864</v>
      </c>
      <c r="D120" s="9" t="s">
        <v>268</v>
      </c>
      <c r="E120" s="140" t="s">
        <v>815</v>
      </c>
      <c r="F120" s="141" t="s">
        <v>171</v>
      </c>
      <c r="G120" s="45" t="s">
        <v>13</v>
      </c>
      <c r="H120" s="26" t="s">
        <v>815</v>
      </c>
      <c r="I120" s="441" t="s">
        <v>138</v>
      </c>
      <c r="J120" s="50" t="s">
        <v>170</v>
      </c>
      <c r="K120" s="51">
        <v>13</v>
      </c>
      <c r="L120" s="45" t="s">
        <v>13</v>
      </c>
      <c r="M120" s="380"/>
      <c r="N120" s="26" t="s">
        <v>171</v>
      </c>
      <c r="O120" s="426" t="s">
        <v>98</v>
      </c>
      <c r="P120" s="220"/>
      <c r="Q120" s="221">
        <f>SUMIF('Planificación 2026-1'!W:W,D120,'Planificación 2026-1'!R:R)</f>
        <v>10</v>
      </c>
      <c r="R120" s="377"/>
      <c r="S120" s="335" t="s">
        <v>842</v>
      </c>
      <c r="T120" s="30"/>
      <c r="U120" s="399"/>
      <c r="V120" s="389"/>
    </row>
    <row r="121" spans="1:22" s="834" customFormat="1" ht="21.75">
      <c r="A121" s="816"/>
      <c r="B121" s="817">
        <v>117</v>
      </c>
      <c r="C121" s="817">
        <v>10359700</v>
      </c>
      <c r="D121" s="835" t="s">
        <v>269</v>
      </c>
      <c r="E121" s="820" t="s">
        <v>815</v>
      </c>
      <c r="F121" s="821" t="s">
        <v>171</v>
      </c>
      <c r="G121" s="822" t="s">
        <v>153</v>
      </c>
      <c r="H121" s="817" t="s">
        <v>815</v>
      </c>
      <c r="I121" s="823" t="s">
        <v>143</v>
      </c>
      <c r="J121" s="822" t="s">
        <v>173</v>
      </c>
      <c r="K121" s="824">
        <v>34</v>
      </c>
      <c r="L121" s="822" t="s">
        <v>23</v>
      </c>
      <c r="M121" s="825" t="s">
        <v>815</v>
      </c>
      <c r="N121" s="26" t="s">
        <v>171</v>
      </c>
      <c r="O121" s="826" t="s">
        <v>860</v>
      </c>
      <c r="P121" s="858" t="s">
        <v>170</v>
      </c>
      <c r="Q121" s="828">
        <f>SUMIF('Planificación 2026-1'!W:W,D121,'Planificación 2026-1'!R:R)</f>
        <v>33</v>
      </c>
      <c r="R121" s="829" t="s">
        <v>168</v>
      </c>
      <c r="S121" s="830"/>
      <c r="T121" s="831"/>
      <c r="U121" s="832"/>
      <c r="V121" s="833"/>
    </row>
    <row r="122" spans="1:22" ht="15.75">
      <c r="B122" s="26">
        <v>118</v>
      </c>
      <c r="C122" s="42">
        <v>42657141</v>
      </c>
      <c r="D122" s="40" t="s">
        <v>270</v>
      </c>
      <c r="E122" s="140" t="s">
        <v>815</v>
      </c>
      <c r="F122" s="141" t="s">
        <v>171</v>
      </c>
      <c r="G122" s="45" t="s">
        <v>13</v>
      </c>
      <c r="H122" s="26" t="s">
        <v>815</v>
      </c>
      <c r="I122" s="371" t="s">
        <v>140</v>
      </c>
      <c r="J122" s="46" t="s">
        <v>170</v>
      </c>
      <c r="K122" s="47">
        <v>8</v>
      </c>
      <c r="L122" s="45" t="s">
        <v>13</v>
      </c>
      <c r="M122" s="380"/>
      <c r="N122" s="26" t="s">
        <v>171</v>
      </c>
      <c r="O122" s="412" t="s">
        <v>140</v>
      </c>
      <c r="P122" s="217" t="s">
        <v>170</v>
      </c>
      <c r="Q122" s="190">
        <f>SUMIF('Planificación 2026-1'!W:W,D122,'Planificación 2026-1'!R:R)</f>
        <v>0</v>
      </c>
      <c r="R122" s="377"/>
      <c r="S122" s="335"/>
      <c r="T122" s="30"/>
      <c r="U122" s="401"/>
      <c r="V122" s="389"/>
    </row>
    <row r="123" spans="1:22" ht="15.75">
      <c r="B123" s="26">
        <v>119</v>
      </c>
      <c r="C123" s="42">
        <v>46941666</v>
      </c>
      <c r="D123" s="40" t="s">
        <v>271</v>
      </c>
      <c r="E123" s="140" t="s">
        <v>815</v>
      </c>
      <c r="F123" s="141" t="s">
        <v>171</v>
      </c>
      <c r="G123" s="82" t="s">
        <v>13</v>
      </c>
      <c r="H123" s="26" t="s">
        <v>815</v>
      </c>
      <c r="I123" s="443" t="s">
        <v>129</v>
      </c>
      <c r="J123" s="46" t="s">
        <v>170</v>
      </c>
      <c r="K123" s="47">
        <v>14</v>
      </c>
      <c r="L123" s="45" t="s">
        <v>13</v>
      </c>
      <c r="M123" s="380"/>
      <c r="N123" s="26" t="s">
        <v>171</v>
      </c>
      <c r="O123" s="415" t="s">
        <v>129</v>
      </c>
      <c r="P123" s="216" t="s">
        <v>170</v>
      </c>
      <c r="Q123" s="190">
        <f>SUMIF('Planificación 2026-1'!W:W,D123,'Planificación 2026-1'!R:R)</f>
        <v>0</v>
      </c>
      <c r="R123" s="377"/>
      <c r="S123" s="335"/>
      <c r="T123" s="30"/>
      <c r="U123" s="398"/>
      <c r="V123" s="282"/>
    </row>
    <row r="124" spans="1:22" ht="15.75">
      <c r="B124" s="26">
        <v>120</v>
      </c>
      <c r="C124" s="42">
        <v>21524241</v>
      </c>
      <c r="D124" s="40" t="s">
        <v>272</v>
      </c>
      <c r="E124" s="140" t="s">
        <v>815</v>
      </c>
      <c r="F124" s="141" t="s">
        <v>171</v>
      </c>
      <c r="G124" s="45" t="s">
        <v>13</v>
      </c>
      <c r="H124" s="26" t="s">
        <v>815</v>
      </c>
      <c r="I124" s="27" t="s">
        <v>138</v>
      </c>
      <c r="J124" s="46" t="s">
        <v>170</v>
      </c>
      <c r="K124" s="47">
        <v>15</v>
      </c>
      <c r="L124" s="45" t="s">
        <v>13</v>
      </c>
      <c r="M124" s="380"/>
      <c r="N124" s="26" t="s">
        <v>171</v>
      </c>
      <c r="O124" s="420" t="s">
        <v>138</v>
      </c>
      <c r="P124" s="216" t="s">
        <v>170</v>
      </c>
      <c r="Q124" s="190">
        <f>SUMIF('Planificación 2026-1'!W:W,D124,'Planificación 2026-1'!R:R)</f>
        <v>0</v>
      </c>
      <c r="R124" s="377"/>
      <c r="S124" s="335"/>
      <c r="T124" s="30"/>
      <c r="U124" s="396"/>
      <c r="V124" s="282"/>
    </row>
    <row r="125" spans="1:22" ht="15.75">
      <c r="B125" s="26">
        <v>121</v>
      </c>
      <c r="C125" s="42">
        <v>71472171</v>
      </c>
      <c r="D125" s="9" t="s">
        <v>273</v>
      </c>
      <c r="E125" s="140" t="s">
        <v>815</v>
      </c>
      <c r="F125" s="141" t="s">
        <v>171</v>
      </c>
      <c r="G125" s="45" t="s">
        <v>13</v>
      </c>
      <c r="H125" s="26" t="s">
        <v>815</v>
      </c>
      <c r="I125" s="27" t="s">
        <v>140</v>
      </c>
      <c r="J125" s="46" t="s">
        <v>170</v>
      </c>
      <c r="K125" s="47">
        <v>4</v>
      </c>
      <c r="L125" s="45" t="s">
        <v>13</v>
      </c>
      <c r="M125" s="380"/>
      <c r="N125" s="26" t="s">
        <v>171</v>
      </c>
      <c r="O125" s="420" t="s">
        <v>140</v>
      </c>
      <c r="P125" s="216" t="s">
        <v>170</v>
      </c>
      <c r="Q125" s="190">
        <f>SUMIF('Planificación 2026-1'!W:W,D125,'Planificación 2026-1'!R:R)</f>
        <v>0</v>
      </c>
      <c r="R125" s="377"/>
      <c r="S125" s="335"/>
      <c r="T125" s="30"/>
      <c r="U125" s="396"/>
      <c r="V125" s="282"/>
    </row>
    <row r="126" spans="1:22" ht="15.75">
      <c r="B126" s="26">
        <v>122</v>
      </c>
      <c r="C126" s="42">
        <v>21560357</v>
      </c>
      <c r="D126" s="40" t="s">
        <v>274</v>
      </c>
      <c r="E126" s="140" t="s">
        <v>815</v>
      </c>
      <c r="F126" s="141" t="s">
        <v>171</v>
      </c>
      <c r="G126" s="82" t="s">
        <v>13</v>
      </c>
      <c r="H126" s="26" t="s">
        <v>815</v>
      </c>
      <c r="I126" s="440" t="s">
        <v>129</v>
      </c>
      <c r="J126" s="46" t="s">
        <v>170</v>
      </c>
      <c r="K126" s="47">
        <v>16</v>
      </c>
      <c r="L126" s="45" t="s">
        <v>13</v>
      </c>
      <c r="M126" s="380"/>
      <c r="N126" s="26" t="s">
        <v>171</v>
      </c>
      <c r="O126" s="413" t="s">
        <v>129</v>
      </c>
      <c r="P126" s="216" t="s">
        <v>170</v>
      </c>
      <c r="Q126" s="190">
        <f>SUMIF('Planificación 2026-1'!W:W,D126,'Planificación 2026-1'!R:R)</f>
        <v>0</v>
      </c>
      <c r="R126" s="377"/>
      <c r="S126" s="335"/>
      <c r="T126" s="30"/>
      <c r="U126" s="396"/>
      <c r="V126" s="282"/>
    </row>
    <row r="127" spans="1:22" ht="15.75">
      <c r="B127" s="26">
        <v>123</v>
      </c>
      <c r="C127" s="42">
        <v>21863247</v>
      </c>
      <c r="D127" s="40" t="s">
        <v>275</v>
      </c>
      <c r="E127" s="140" t="s">
        <v>815</v>
      </c>
      <c r="F127" s="141" t="s">
        <v>171</v>
      </c>
      <c r="G127" s="45" t="s">
        <v>153</v>
      </c>
      <c r="H127" s="26" t="s">
        <v>815</v>
      </c>
      <c r="I127" s="441" t="s">
        <v>146</v>
      </c>
      <c r="J127" s="46" t="s">
        <v>173</v>
      </c>
      <c r="K127" s="47">
        <v>38</v>
      </c>
      <c r="L127" s="45" t="s">
        <v>153</v>
      </c>
      <c r="M127" s="380" t="s">
        <v>815</v>
      </c>
      <c r="N127" s="26" t="s">
        <v>171</v>
      </c>
      <c r="O127" s="411" t="s">
        <v>829</v>
      </c>
      <c r="P127" s="216" t="s">
        <v>173</v>
      </c>
      <c r="Q127" s="190">
        <f>SUMIF('Planificación 2026-1'!W:W,D127,'Planificación 2026-1'!R:R)</f>
        <v>35</v>
      </c>
      <c r="R127" s="377"/>
      <c r="S127" s="335"/>
      <c r="T127" s="30"/>
      <c r="U127" s="396"/>
      <c r="V127" s="283" t="s">
        <v>830</v>
      </c>
    </row>
    <row r="128" spans="1:22" ht="15.75">
      <c r="B128" s="26">
        <v>124</v>
      </c>
      <c r="C128" s="42">
        <v>70539299</v>
      </c>
      <c r="D128" s="40" t="s">
        <v>276</v>
      </c>
      <c r="E128" s="140" t="s">
        <v>815</v>
      </c>
      <c r="F128" s="141" t="s">
        <v>171</v>
      </c>
      <c r="G128" s="66" t="s">
        <v>13</v>
      </c>
      <c r="H128" s="26" t="s">
        <v>815</v>
      </c>
      <c r="I128" s="440" t="s">
        <v>128</v>
      </c>
      <c r="J128" s="46" t="s">
        <v>170</v>
      </c>
      <c r="K128" s="47">
        <v>16</v>
      </c>
      <c r="L128" s="66" t="s">
        <v>13</v>
      </c>
      <c r="M128" s="380"/>
      <c r="N128" s="26" t="s">
        <v>171</v>
      </c>
      <c r="O128" s="413" t="s">
        <v>128</v>
      </c>
      <c r="P128" s="216" t="s">
        <v>170</v>
      </c>
      <c r="Q128" s="190">
        <f>SUMIF('Planificación 2026-1'!W:W,D128,'Planificación 2026-1'!R:R)</f>
        <v>0</v>
      </c>
      <c r="R128" s="377"/>
      <c r="S128" s="335"/>
      <c r="T128" s="30"/>
      <c r="U128" s="396"/>
      <c r="V128" s="282"/>
    </row>
    <row r="129" spans="2:22" ht="15.75">
      <c r="B129" s="26">
        <v>125</v>
      </c>
      <c r="C129" s="42">
        <v>21533626</v>
      </c>
      <c r="D129" s="40" t="s">
        <v>277</v>
      </c>
      <c r="E129" s="140" t="s">
        <v>815</v>
      </c>
      <c r="F129" s="141" t="s">
        <v>171</v>
      </c>
      <c r="G129" s="45" t="s">
        <v>153</v>
      </c>
      <c r="H129" s="26" t="s">
        <v>815</v>
      </c>
      <c r="I129" s="440" t="s">
        <v>122</v>
      </c>
      <c r="J129" s="46" t="s">
        <v>173</v>
      </c>
      <c r="K129" s="47">
        <v>39</v>
      </c>
      <c r="L129" s="45" t="s">
        <v>153</v>
      </c>
      <c r="M129" s="380"/>
      <c r="N129" s="26" t="s">
        <v>171</v>
      </c>
      <c r="O129" s="413" t="s">
        <v>122</v>
      </c>
      <c r="P129" s="216" t="s">
        <v>173</v>
      </c>
      <c r="Q129" s="190">
        <f>SUMIF('Planificación 2026-1'!W:W,D129,'Planificación 2026-1'!R:R)</f>
        <v>0</v>
      </c>
      <c r="R129" s="377"/>
      <c r="S129" s="335"/>
      <c r="T129" s="30"/>
      <c r="U129" s="396"/>
      <c r="V129" s="282"/>
    </row>
    <row r="130" spans="2:22" ht="15.75">
      <c r="B130" s="26">
        <v>126</v>
      </c>
      <c r="C130" s="42">
        <v>41160817</v>
      </c>
      <c r="D130" s="9" t="s">
        <v>278</v>
      </c>
      <c r="E130" s="140" t="s">
        <v>815</v>
      </c>
      <c r="F130" s="141" t="s">
        <v>171</v>
      </c>
      <c r="G130" s="45" t="s">
        <v>153</v>
      </c>
      <c r="H130" s="26" t="s">
        <v>815</v>
      </c>
      <c r="I130" s="440" t="s">
        <v>125</v>
      </c>
      <c r="J130" s="46" t="s">
        <v>173</v>
      </c>
      <c r="K130" s="53">
        <v>40</v>
      </c>
      <c r="L130" s="45"/>
      <c r="M130" s="380"/>
      <c r="N130" s="26" t="s">
        <v>171</v>
      </c>
      <c r="O130" s="411"/>
      <c r="P130" s="216"/>
      <c r="Q130" s="190">
        <f>SUMIF('Planificación 2026-1'!W:W,D130,'Planificación 2026-1'!R:R)</f>
        <v>15</v>
      </c>
      <c r="R130" s="377"/>
      <c r="S130" s="335"/>
      <c r="T130" s="30"/>
      <c r="U130" s="397"/>
      <c r="V130" s="282" t="s">
        <v>861</v>
      </c>
    </row>
    <row r="131" spans="2:22" ht="21.75">
      <c r="B131" s="26">
        <v>127</v>
      </c>
      <c r="C131" s="42">
        <v>73039674</v>
      </c>
      <c r="D131" s="40" t="s">
        <v>279</v>
      </c>
      <c r="E131" s="140" t="s">
        <v>815</v>
      </c>
      <c r="F131" s="141" t="s">
        <v>171</v>
      </c>
      <c r="G131" s="45" t="s">
        <v>13</v>
      </c>
      <c r="H131" s="26" t="s">
        <v>815</v>
      </c>
      <c r="I131" s="440" t="s">
        <v>122</v>
      </c>
      <c r="J131" s="46" t="s">
        <v>173</v>
      </c>
      <c r="K131" s="47">
        <v>33</v>
      </c>
      <c r="L131" s="45" t="s">
        <v>13</v>
      </c>
      <c r="M131" s="380"/>
      <c r="N131" s="26" t="s">
        <v>171</v>
      </c>
      <c r="O131" s="413" t="s">
        <v>122</v>
      </c>
      <c r="P131" s="216" t="s">
        <v>173</v>
      </c>
      <c r="Q131" s="190">
        <f>SUMIF('Planificación 2026-1'!W:W,D131,'Planificación 2026-1'!R:R)</f>
        <v>0</v>
      </c>
      <c r="R131" s="377"/>
      <c r="S131" s="335" t="s">
        <v>838</v>
      </c>
      <c r="T131" s="30"/>
      <c r="U131" s="394" t="s">
        <v>862</v>
      </c>
      <c r="V131" s="389"/>
    </row>
    <row r="132" spans="2:22">
      <c r="B132" s="26">
        <v>128</v>
      </c>
      <c r="C132" s="66">
        <v>70276881</v>
      </c>
      <c r="D132" s="225" t="s">
        <v>674</v>
      </c>
      <c r="E132" s="140" t="s">
        <v>815</v>
      </c>
      <c r="F132" s="141" t="s">
        <v>250</v>
      </c>
      <c r="G132" s="45" t="s">
        <v>153</v>
      </c>
      <c r="H132" s="26" t="s">
        <v>815</v>
      </c>
      <c r="I132" s="440" t="s">
        <v>125</v>
      </c>
      <c r="J132" s="45" t="s">
        <v>170</v>
      </c>
      <c r="K132" s="47">
        <v>12</v>
      </c>
      <c r="L132" s="45" t="s">
        <v>153</v>
      </c>
      <c r="M132" s="380"/>
      <c r="N132" s="26" t="s">
        <v>171</v>
      </c>
      <c r="O132" s="413" t="s">
        <v>125</v>
      </c>
      <c r="P132" s="216" t="s">
        <v>170</v>
      </c>
      <c r="Q132" s="190">
        <f>SUMIF('Planificación 2026-1'!W:W,D132,'Planificación 2026-1'!R:R)</f>
        <v>19</v>
      </c>
      <c r="R132" s="377"/>
      <c r="U132" s="402"/>
      <c r="V132" s="282"/>
    </row>
    <row r="133" spans="2:22" ht="21.75">
      <c r="B133" s="26">
        <v>129</v>
      </c>
      <c r="C133" s="42">
        <v>41430382</v>
      </c>
      <c r="D133" s="9" t="s">
        <v>280</v>
      </c>
      <c r="E133" s="140" t="s">
        <v>815</v>
      </c>
      <c r="F133" s="141" t="s">
        <v>171</v>
      </c>
      <c r="G133" s="82" t="s">
        <v>13</v>
      </c>
      <c r="H133" s="26" t="s">
        <v>815</v>
      </c>
      <c r="I133" s="371" t="s">
        <v>145</v>
      </c>
      <c r="J133" s="46" t="s">
        <v>170</v>
      </c>
      <c r="K133" s="47">
        <v>8</v>
      </c>
      <c r="L133" s="45" t="s">
        <v>13</v>
      </c>
      <c r="M133" s="380"/>
      <c r="N133" s="26" t="s">
        <v>171</v>
      </c>
      <c r="O133" s="412" t="s">
        <v>145</v>
      </c>
      <c r="P133" s="216"/>
      <c r="Q133" s="190">
        <f>SUMIF('Planificación 2026-1'!W:W,D133,'Planificación 2026-1'!R:R)</f>
        <v>0</v>
      </c>
      <c r="R133" s="377"/>
      <c r="S133" s="335" t="s">
        <v>842</v>
      </c>
      <c r="T133" s="30"/>
      <c r="U133" s="428" t="s">
        <v>845</v>
      </c>
      <c r="V133" s="392"/>
    </row>
    <row r="134" spans="2:22" ht="15.75">
      <c r="B134" s="26">
        <v>130</v>
      </c>
      <c r="C134" s="42">
        <v>21547326</v>
      </c>
      <c r="D134" s="40" t="s">
        <v>281</v>
      </c>
      <c r="E134" s="140" t="s">
        <v>815</v>
      </c>
      <c r="F134" s="141" t="s">
        <v>171</v>
      </c>
      <c r="G134" s="362" t="s">
        <v>153</v>
      </c>
      <c r="H134" s="26" t="s">
        <v>815</v>
      </c>
      <c r="I134" s="440" t="s">
        <v>124</v>
      </c>
      <c r="J134" s="46" t="s">
        <v>170</v>
      </c>
      <c r="K134" s="47">
        <v>10</v>
      </c>
      <c r="L134" s="362" t="s">
        <v>153</v>
      </c>
      <c r="M134" s="380"/>
      <c r="N134" s="26" t="s">
        <v>171</v>
      </c>
      <c r="O134" s="413" t="s">
        <v>124</v>
      </c>
      <c r="P134" s="216"/>
      <c r="Q134" s="190">
        <f>SUMIF('Planificación 2026-1'!W:W,D134,'Planificación 2026-1'!R:R)</f>
        <v>0</v>
      </c>
      <c r="R134" s="377"/>
      <c r="S134" s="335"/>
      <c r="T134" s="30"/>
      <c r="U134" s="398"/>
      <c r="V134" s="282"/>
    </row>
    <row r="135" spans="2:22" ht="15.75">
      <c r="B135" s="26">
        <v>131</v>
      </c>
      <c r="C135" s="42">
        <v>70113719</v>
      </c>
      <c r="D135" s="40" t="s">
        <v>282</v>
      </c>
      <c r="E135" s="140" t="s">
        <v>815</v>
      </c>
      <c r="F135" s="141" t="s">
        <v>171</v>
      </c>
      <c r="G135" s="45" t="s">
        <v>13</v>
      </c>
      <c r="H135" s="26" t="s">
        <v>815</v>
      </c>
      <c r="I135" s="371" t="s">
        <v>127</v>
      </c>
      <c r="J135" s="46" t="s">
        <v>170</v>
      </c>
      <c r="K135" s="47">
        <v>8</v>
      </c>
      <c r="L135" s="45"/>
      <c r="M135" s="380"/>
      <c r="N135" s="26" t="s">
        <v>171</v>
      </c>
      <c r="O135" s="411"/>
      <c r="P135" s="217" t="s">
        <v>170</v>
      </c>
      <c r="Q135" s="190">
        <f>SUMIF('Planificación 2026-1'!W:W,D135,'Planificación 2026-1'!R:R)</f>
        <v>12</v>
      </c>
      <c r="R135" s="377"/>
      <c r="S135" s="335"/>
      <c r="T135" s="30"/>
      <c r="U135" s="396"/>
      <c r="V135" s="282"/>
    </row>
    <row r="136" spans="2:22">
      <c r="B136" s="26">
        <v>132</v>
      </c>
      <c r="C136" s="122">
        <v>43517817</v>
      </c>
      <c r="D136" s="191" t="s">
        <v>609</v>
      </c>
      <c r="E136" s="140" t="s">
        <v>815</v>
      </c>
      <c r="F136" s="141" t="s">
        <v>596</v>
      </c>
      <c r="G136" s="45" t="s">
        <v>19</v>
      </c>
      <c r="H136" s="26" t="s">
        <v>815</v>
      </c>
      <c r="I136" s="443" t="s">
        <v>140</v>
      </c>
      <c r="J136" s="46" t="s">
        <v>173</v>
      </c>
      <c r="K136" s="47">
        <v>37</v>
      </c>
      <c r="L136" s="45"/>
      <c r="M136" s="380"/>
      <c r="N136" s="26" t="s">
        <v>171</v>
      </c>
      <c r="O136" s="411"/>
      <c r="P136" s="216"/>
      <c r="Q136" s="190">
        <f>SUMIF('Planificación 2026-1'!W:W,D136,'Planificación 2026-1'!R:R)</f>
        <v>32</v>
      </c>
      <c r="R136" s="377"/>
      <c r="U136" s="396"/>
      <c r="V136" s="282"/>
    </row>
    <row r="137" spans="2:22">
      <c r="B137" s="26">
        <v>133</v>
      </c>
      <c r="C137" s="122">
        <v>70271843</v>
      </c>
      <c r="D137" s="191" t="s">
        <v>610</v>
      </c>
      <c r="E137" s="140" t="s">
        <v>815</v>
      </c>
      <c r="F137" s="141" t="s">
        <v>596</v>
      </c>
      <c r="G137" s="45" t="s">
        <v>13</v>
      </c>
      <c r="H137" s="26" t="s">
        <v>815</v>
      </c>
      <c r="I137" s="440" t="s">
        <v>140</v>
      </c>
      <c r="J137" s="46" t="s">
        <v>170</v>
      </c>
      <c r="K137" s="47">
        <v>6</v>
      </c>
      <c r="L137" s="45" t="s">
        <v>13</v>
      </c>
      <c r="M137" s="380"/>
      <c r="N137" s="26" t="s">
        <v>171</v>
      </c>
      <c r="O137" s="411" t="s">
        <v>98</v>
      </c>
      <c r="P137" s="216"/>
      <c r="Q137" s="190">
        <f>SUMIF('Planificación 2026-1'!W:W,D137,'Planificación 2026-1'!R:R)</f>
        <v>0</v>
      </c>
      <c r="R137" s="377"/>
      <c r="U137" s="396"/>
      <c r="V137" s="282"/>
    </row>
    <row r="138" spans="2:22" ht="15.75">
      <c r="B138" s="26">
        <v>134</v>
      </c>
      <c r="C138" s="42">
        <v>40689619</v>
      </c>
      <c r="D138" s="40" t="s">
        <v>283</v>
      </c>
      <c r="E138" s="140" t="s">
        <v>815</v>
      </c>
      <c r="F138" s="141" t="s">
        <v>171</v>
      </c>
      <c r="G138" s="45" t="s">
        <v>13</v>
      </c>
      <c r="H138" s="26" t="s">
        <v>815</v>
      </c>
      <c r="I138" s="440" t="s">
        <v>122</v>
      </c>
      <c r="J138" s="46" t="s">
        <v>170</v>
      </c>
      <c r="K138" s="47">
        <v>18</v>
      </c>
      <c r="L138" s="45" t="s">
        <v>13</v>
      </c>
      <c r="M138" s="26"/>
      <c r="N138" s="26" t="s">
        <v>171</v>
      </c>
      <c r="O138" s="421" t="s">
        <v>122</v>
      </c>
      <c r="P138" s="216" t="s">
        <v>173</v>
      </c>
      <c r="Q138" s="190">
        <f>SUMIF('Planificación 2026-1'!W:W,D138,'Planificación 2026-1'!R:R)</f>
        <v>0</v>
      </c>
      <c r="R138" s="377"/>
      <c r="S138" s="335"/>
      <c r="T138" s="30"/>
      <c r="U138" s="396"/>
      <c r="V138" s="282"/>
    </row>
    <row r="139" spans="2:22" ht="15.75">
      <c r="B139" s="26">
        <v>135</v>
      </c>
      <c r="C139" s="42">
        <v>21800872</v>
      </c>
      <c r="D139" s="40" t="s">
        <v>284</v>
      </c>
      <c r="E139" s="140" t="s">
        <v>815</v>
      </c>
      <c r="F139" s="141" t="s">
        <v>171</v>
      </c>
      <c r="G139" s="82" t="s">
        <v>13</v>
      </c>
      <c r="H139" s="26" t="s">
        <v>815</v>
      </c>
      <c r="I139" s="440" t="s">
        <v>129</v>
      </c>
      <c r="J139" s="46" t="s">
        <v>170</v>
      </c>
      <c r="K139" s="47">
        <v>8</v>
      </c>
      <c r="L139" s="45" t="s">
        <v>13</v>
      </c>
      <c r="M139" s="26"/>
      <c r="N139" s="26" t="s">
        <v>171</v>
      </c>
      <c r="O139" s="421" t="s">
        <v>129</v>
      </c>
      <c r="P139" s="217"/>
      <c r="Q139" s="190">
        <f>SUMIF('Planificación 2026-1'!W:W,D139,'Planificación 2026-1'!R:R)</f>
        <v>0</v>
      </c>
      <c r="R139" s="377"/>
      <c r="S139" s="335"/>
      <c r="T139" s="30"/>
      <c r="U139" s="396"/>
      <c r="V139" s="282"/>
    </row>
    <row r="140" spans="2:22" ht="15.75">
      <c r="B140" s="26">
        <v>136</v>
      </c>
      <c r="C140" s="42">
        <v>40509747</v>
      </c>
      <c r="D140" s="40" t="s">
        <v>286</v>
      </c>
      <c r="E140" s="143" t="s">
        <v>863</v>
      </c>
      <c r="F140" s="229" t="s">
        <v>171</v>
      </c>
      <c r="G140" s="45" t="s">
        <v>285</v>
      </c>
      <c r="H140" s="28" t="s">
        <v>863</v>
      </c>
      <c r="I140" s="440" t="s">
        <v>285</v>
      </c>
      <c r="J140" s="46" t="s">
        <v>170</v>
      </c>
      <c r="K140" s="47">
        <v>16</v>
      </c>
      <c r="L140" s="45" t="s">
        <v>285</v>
      </c>
      <c r="M140" s="380"/>
      <c r="N140" s="26" t="s">
        <v>171</v>
      </c>
      <c r="O140" s="423" t="s">
        <v>285</v>
      </c>
      <c r="P140" s="216" t="s">
        <v>170</v>
      </c>
      <c r="Q140" s="190">
        <f>SUMIF('Planificación 2026-1'!W:W,D140,'Planificación 2026-1'!R:R)</f>
        <v>0</v>
      </c>
      <c r="R140" s="377"/>
      <c r="S140" s="335"/>
      <c r="T140" s="30"/>
      <c r="U140" s="396"/>
      <c r="V140" s="282"/>
    </row>
    <row r="141" spans="2:22">
      <c r="B141" s="26">
        <v>137</v>
      </c>
      <c r="C141" s="342">
        <v>15586796</v>
      </c>
      <c r="D141" s="224" t="s">
        <v>611</v>
      </c>
      <c r="E141" s="144" t="s">
        <v>815</v>
      </c>
      <c r="F141" s="145" t="s">
        <v>596</v>
      </c>
      <c r="G141" s="77" t="s">
        <v>19</v>
      </c>
      <c r="H141" s="78" t="s">
        <v>815</v>
      </c>
      <c r="I141" s="445" t="s">
        <v>143</v>
      </c>
      <c r="J141" s="79" t="s">
        <v>170</v>
      </c>
      <c r="K141" s="80">
        <v>14</v>
      </c>
      <c r="L141" s="45" t="s">
        <v>19</v>
      </c>
      <c r="M141" s="380"/>
      <c r="N141" s="26" t="s">
        <v>171</v>
      </c>
      <c r="O141" s="411" t="s">
        <v>98</v>
      </c>
      <c r="P141" s="216" t="s">
        <v>173</v>
      </c>
      <c r="Q141" s="190">
        <f>SUMIF('Planificación 2026-1'!W:W,D141,'Planificación 2026-1'!R:R)</f>
        <v>0</v>
      </c>
      <c r="R141" s="377"/>
      <c r="U141" s="396"/>
      <c r="V141" s="283" t="s">
        <v>864</v>
      </c>
    </row>
    <row r="142" spans="2:22" ht="15.75">
      <c r="B142" s="26">
        <v>138</v>
      </c>
      <c r="C142" s="42">
        <v>43153608</v>
      </c>
      <c r="D142" s="40" t="s">
        <v>287</v>
      </c>
      <c r="E142" s="140" t="s">
        <v>815</v>
      </c>
      <c r="F142" s="14" t="s">
        <v>171</v>
      </c>
      <c r="G142" s="66" t="s">
        <v>153</v>
      </c>
      <c r="H142" s="26" t="s">
        <v>815</v>
      </c>
      <c r="I142" s="138" t="s">
        <v>125</v>
      </c>
      <c r="J142" s="67" t="s">
        <v>170</v>
      </c>
      <c r="K142" s="68">
        <v>14</v>
      </c>
      <c r="L142" s="45" t="s">
        <v>153</v>
      </c>
      <c r="M142" s="380"/>
      <c r="N142" s="26" t="s">
        <v>171</v>
      </c>
      <c r="O142" s="413" t="s">
        <v>125</v>
      </c>
      <c r="P142" s="216" t="s">
        <v>170</v>
      </c>
      <c r="Q142" s="190">
        <f>SUMIF('Planificación 2026-1'!W:W,D142,'Planificación 2026-1'!R:R)</f>
        <v>16</v>
      </c>
      <c r="R142" s="377"/>
      <c r="S142" s="335"/>
      <c r="T142" s="30"/>
      <c r="U142" s="396"/>
      <c r="V142" s="282"/>
    </row>
    <row r="143" spans="2:22" ht="15.75">
      <c r="B143" s="26">
        <v>139</v>
      </c>
      <c r="C143" s="134">
        <v>45813502</v>
      </c>
      <c r="D143" s="227" t="s">
        <v>288</v>
      </c>
      <c r="E143" s="146" t="s">
        <v>815</v>
      </c>
      <c r="F143" s="141" t="s">
        <v>171</v>
      </c>
      <c r="G143" s="365" t="s">
        <v>13</v>
      </c>
      <c r="H143" s="123" t="s">
        <v>815</v>
      </c>
      <c r="I143" s="446" t="s">
        <v>124</v>
      </c>
      <c r="J143" s="136" t="s">
        <v>170</v>
      </c>
      <c r="K143" s="137">
        <v>4</v>
      </c>
      <c r="L143" s="45"/>
      <c r="M143" s="380"/>
      <c r="N143" s="26" t="s">
        <v>171</v>
      </c>
      <c r="O143" s="411"/>
      <c r="P143" s="216"/>
      <c r="Q143" s="190">
        <f>SUMIF('Planificación 2026-1'!W:W,D143,'Planificación 2026-1'!R:R)</f>
        <v>0</v>
      </c>
      <c r="R143" s="377"/>
      <c r="S143" s="335"/>
      <c r="T143" s="30"/>
      <c r="U143" s="396"/>
      <c r="V143" s="282"/>
    </row>
    <row r="144" spans="2:22">
      <c r="B144" s="26">
        <v>140</v>
      </c>
      <c r="C144" s="122">
        <v>15733131</v>
      </c>
      <c r="D144" s="191" t="s">
        <v>612</v>
      </c>
      <c r="E144" s="140" t="s">
        <v>815</v>
      </c>
      <c r="F144" s="141" t="s">
        <v>596</v>
      </c>
      <c r="G144" s="45" t="s">
        <v>19</v>
      </c>
      <c r="H144" s="26" t="s">
        <v>815</v>
      </c>
      <c r="I144" s="440" t="s">
        <v>138</v>
      </c>
      <c r="J144" s="46" t="s">
        <v>170</v>
      </c>
      <c r="K144" s="47">
        <v>10</v>
      </c>
      <c r="L144" s="45"/>
      <c r="M144" s="380"/>
      <c r="N144" s="26" t="s">
        <v>171</v>
      </c>
      <c r="O144" s="411"/>
      <c r="P144" s="216" t="s">
        <v>170</v>
      </c>
      <c r="Q144" s="190">
        <f>SUMIF('Planificación 2026-1'!W:W,D144,'Planificación 2026-1'!R:R)</f>
        <v>0</v>
      </c>
      <c r="R144" s="377"/>
      <c r="U144" s="396"/>
      <c r="V144" s="282"/>
    </row>
    <row r="145" spans="1:22" ht="15.75">
      <c r="B145" s="26">
        <v>141</v>
      </c>
      <c r="C145" s="42">
        <v>22101555</v>
      </c>
      <c r="D145" s="40" t="s">
        <v>289</v>
      </c>
      <c r="E145" s="140" t="s">
        <v>815</v>
      </c>
      <c r="F145" s="141" t="s">
        <v>171</v>
      </c>
      <c r="G145" s="45" t="s">
        <v>13</v>
      </c>
      <c r="H145" s="26" t="s">
        <v>815</v>
      </c>
      <c r="I145" s="440" t="s">
        <v>127</v>
      </c>
      <c r="J145" s="46" t="s">
        <v>170</v>
      </c>
      <c r="K145" s="47">
        <v>9</v>
      </c>
      <c r="L145" s="45"/>
      <c r="M145" s="380"/>
      <c r="N145" s="26" t="s">
        <v>171</v>
      </c>
      <c r="O145" s="411"/>
      <c r="P145" s="216"/>
      <c r="Q145" s="190">
        <f>SUMIF('Planificación 2026-1'!W:W,D145,'Planificación 2026-1'!R:R)</f>
        <v>12</v>
      </c>
      <c r="R145" s="377"/>
      <c r="S145" s="335"/>
      <c r="T145" s="30"/>
      <c r="U145" s="396"/>
      <c r="V145" s="282"/>
    </row>
    <row r="146" spans="1:22" ht="15.75">
      <c r="B146" s="26">
        <v>142</v>
      </c>
      <c r="C146" s="42">
        <v>41134475</v>
      </c>
      <c r="D146" s="40" t="s">
        <v>290</v>
      </c>
      <c r="E146" s="140" t="s">
        <v>815</v>
      </c>
      <c r="F146" s="141" t="s">
        <v>171</v>
      </c>
      <c r="G146" s="45" t="s">
        <v>86</v>
      </c>
      <c r="H146" s="26" t="s">
        <v>815</v>
      </c>
      <c r="I146" s="440" t="s">
        <v>129</v>
      </c>
      <c r="J146" s="46" t="s">
        <v>173</v>
      </c>
      <c r="K146" s="47">
        <v>36</v>
      </c>
      <c r="L146" s="45"/>
      <c r="M146" s="380"/>
      <c r="N146" s="26" t="s">
        <v>171</v>
      </c>
      <c r="O146" s="411"/>
      <c r="P146" s="216" t="s">
        <v>173</v>
      </c>
      <c r="Q146" s="190">
        <f>SUMIF('Planificación 2026-1'!W:W,D146,'Planificación 2026-1'!R:R)</f>
        <v>0</v>
      </c>
      <c r="R146" s="377"/>
      <c r="S146" s="335"/>
      <c r="T146" s="30"/>
      <c r="U146" s="396"/>
      <c r="V146" s="282"/>
    </row>
    <row r="147" spans="1:22" ht="15.75">
      <c r="B147" s="26">
        <v>143</v>
      </c>
      <c r="C147" s="42">
        <v>21541988</v>
      </c>
      <c r="D147" s="40" t="s">
        <v>291</v>
      </c>
      <c r="E147" s="140" t="s">
        <v>815</v>
      </c>
      <c r="F147" s="141" t="s">
        <v>171</v>
      </c>
      <c r="G147" s="45" t="s">
        <v>13</v>
      </c>
      <c r="H147" s="26" t="s">
        <v>815</v>
      </c>
      <c r="I147" s="440" t="s">
        <v>122</v>
      </c>
      <c r="J147" s="46" t="s">
        <v>170</v>
      </c>
      <c r="K147" s="47">
        <v>6</v>
      </c>
      <c r="L147" s="45"/>
      <c r="M147" s="380"/>
      <c r="N147" s="26" t="s">
        <v>171</v>
      </c>
      <c r="O147" s="411"/>
      <c r="P147" s="216"/>
      <c r="Q147" s="190">
        <f>SUMIF('Planificación 2026-1'!W:W,D147,'Planificación 2026-1'!R:R)</f>
        <v>0</v>
      </c>
      <c r="R147" s="377"/>
      <c r="S147" s="335"/>
      <c r="T147" s="30"/>
      <c r="U147" s="396"/>
      <c r="V147" s="282"/>
    </row>
    <row r="148" spans="1:22">
      <c r="B148" s="26">
        <v>144</v>
      </c>
      <c r="C148" s="122">
        <v>44369968</v>
      </c>
      <c r="D148" s="191" t="s">
        <v>613</v>
      </c>
      <c r="E148" s="140" t="s">
        <v>815</v>
      </c>
      <c r="F148" s="141" t="s">
        <v>596</v>
      </c>
      <c r="G148" s="45" t="s">
        <v>153</v>
      </c>
      <c r="H148" s="26" t="s">
        <v>815</v>
      </c>
      <c r="I148" s="440" t="s">
        <v>151</v>
      </c>
      <c r="J148" s="46" t="s">
        <v>170</v>
      </c>
      <c r="K148" s="47">
        <v>4</v>
      </c>
      <c r="L148" s="45" t="s">
        <v>787</v>
      </c>
      <c r="M148" s="380"/>
      <c r="N148" s="26" t="s">
        <v>171</v>
      </c>
      <c r="O148" s="411" t="s">
        <v>787</v>
      </c>
      <c r="P148" s="216" t="s">
        <v>787</v>
      </c>
      <c r="Q148" s="190">
        <f>SUMIF('Planificación 2026-1'!W:W,D148,'Planificación 2026-1'!R:R)</f>
        <v>0</v>
      </c>
      <c r="R148" s="377"/>
      <c r="S148" s="335" t="s">
        <v>838</v>
      </c>
      <c r="U148" s="396"/>
      <c r="V148" s="282"/>
    </row>
    <row r="149" spans="1:22" ht="15.75">
      <c r="B149" s="26">
        <v>145</v>
      </c>
      <c r="C149" s="42">
        <v>72254013</v>
      </c>
      <c r="D149" s="40" t="s">
        <v>292</v>
      </c>
      <c r="E149" s="140" t="s">
        <v>815</v>
      </c>
      <c r="F149" s="141" t="s">
        <v>171</v>
      </c>
      <c r="G149" s="45" t="s">
        <v>13</v>
      </c>
      <c r="H149" s="26" t="s">
        <v>815</v>
      </c>
      <c r="I149" s="440" t="s">
        <v>122</v>
      </c>
      <c r="J149" s="46" t="s">
        <v>173</v>
      </c>
      <c r="K149" s="53">
        <v>40</v>
      </c>
      <c r="L149" s="45"/>
      <c r="M149" s="380"/>
      <c r="N149" s="26" t="s">
        <v>171</v>
      </c>
      <c r="O149" s="411"/>
      <c r="P149" s="216" t="s">
        <v>173</v>
      </c>
      <c r="Q149" s="190">
        <f>SUMIF('Planificación 2026-1'!W:W,D149,'Planificación 2026-1'!R:R)</f>
        <v>0</v>
      </c>
      <c r="R149" s="377"/>
      <c r="S149" s="335"/>
      <c r="T149" s="30"/>
      <c r="U149" s="396"/>
      <c r="V149" s="282"/>
    </row>
    <row r="150" spans="1:22" ht="15.75">
      <c r="B150" s="26">
        <v>146</v>
      </c>
      <c r="C150" s="42">
        <v>42684701</v>
      </c>
      <c r="D150" s="40" t="s">
        <v>293</v>
      </c>
      <c r="E150" s="140" t="s">
        <v>815</v>
      </c>
      <c r="F150" s="141" t="s">
        <v>171</v>
      </c>
      <c r="G150" s="45" t="s">
        <v>13</v>
      </c>
      <c r="H150" s="26" t="s">
        <v>815</v>
      </c>
      <c r="I150" s="440" t="s">
        <v>122</v>
      </c>
      <c r="J150" s="46" t="s">
        <v>173</v>
      </c>
      <c r="K150" s="47">
        <v>32</v>
      </c>
      <c r="L150" s="45"/>
      <c r="M150" s="380"/>
      <c r="N150" s="26" t="s">
        <v>171</v>
      </c>
      <c r="O150" s="411"/>
      <c r="P150" s="216" t="s">
        <v>173</v>
      </c>
      <c r="Q150" s="190">
        <f>SUMIF('Planificación 2026-1'!W:W,D150,'Planificación 2026-1'!R:R)</f>
        <v>0</v>
      </c>
      <c r="R150" s="377"/>
      <c r="S150" s="335"/>
      <c r="T150" s="30"/>
      <c r="U150" s="396"/>
      <c r="V150" s="282"/>
    </row>
    <row r="151" spans="1:22">
      <c r="B151" s="26">
        <v>147</v>
      </c>
      <c r="C151" s="66">
        <v>42240194</v>
      </c>
      <c r="D151" s="225" t="s">
        <v>671</v>
      </c>
      <c r="E151" s="140" t="s">
        <v>815</v>
      </c>
      <c r="F151" s="141" t="s">
        <v>596</v>
      </c>
      <c r="G151" s="45" t="s">
        <v>153</v>
      </c>
      <c r="H151" s="26" t="s">
        <v>815</v>
      </c>
      <c r="I151" s="440" t="s">
        <v>143</v>
      </c>
      <c r="J151" s="45" t="s">
        <v>170</v>
      </c>
      <c r="K151" s="47">
        <v>5</v>
      </c>
      <c r="L151" s="45" t="s">
        <v>787</v>
      </c>
      <c r="M151" s="380"/>
      <c r="N151" s="26" t="s">
        <v>171</v>
      </c>
      <c r="O151" s="411" t="s">
        <v>787</v>
      </c>
      <c r="P151" s="216" t="s">
        <v>787</v>
      </c>
      <c r="Q151" s="190">
        <f>SUMIF('Planificación 2026-1'!W:W,D151,'Planificación 2026-1'!R:R)</f>
        <v>0</v>
      </c>
      <c r="R151" s="377"/>
      <c r="S151" s="335" t="s">
        <v>838</v>
      </c>
      <c r="U151" s="396"/>
      <c r="V151" s="282"/>
    </row>
    <row r="152" spans="1:22" ht="15.75">
      <c r="B152" s="26">
        <v>148</v>
      </c>
      <c r="C152" s="42">
        <v>9857971</v>
      </c>
      <c r="D152" s="40" t="s">
        <v>294</v>
      </c>
      <c r="E152" s="140" t="s">
        <v>815</v>
      </c>
      <c r="F152" s="141" t="s">
        <v>171</v>
      </c>
      <c r="G152" s="45" t="s">
        <v>153</v>
      </c>
      <c r="H152" s="26" t="s">
        <v>815</v>
      </c>
      <c r="I152" s="440" t="s">
        <v>130</v>
      </c>
      <c r="J152" s="59" t="s">
        <v>170</v>
      </c>
      <c r="K152" s="60">
        <v>18</v>
      </c>
      <c r="L152" s="45"/>
      <c r="M152" s="380"/>
      <c r="N152" s="26" t="s">
        <v>171</v>
      </c>
      <c r="O152" s="411"/>
      <c r="P152" s="217" t="s">
        <v>170</v>
      </c>
      <c r="Q152" s="190">
        <f>SUMIF('Planificación 2026-1'!W:W,D152,'Planificación 2026-1'!R:R)</f>
        <v>30</v>
      </c>
      <c r="R152" s="377"/>
      <c r="S152" s="335"/>
      <c r="T152" s="30"/>
      <c r="U152" s="396"/>
      <c r="V152" s="282"/>
    </row>
    <row r="153" spans="1:22" ht="15.75">
      <c r="B153" s="26">
        <v>149</v>
      </c>
      <c r="C153" s="42">
        <v>21529591</v>
      </c>
      <c r="D153" s="40" t="s">
        <v>295</v>
      </c>
      <c r="E153" s="140" t="s">
        <v>815</v>
      </c>
      <c r="F153" s="141" t="s">
        <v>171</v>
      </c>
      <c r="G153" s="45" t="s">
        <v>13</v>
      </c>
      <c r="H153" s="26" t="s">
        <v>815</v>
      </c>
      <c r="I153" s="440" t="s">
        <v>122</v>
      </c>
      <c r="J153" s="46" t="s">
        <v>173</v>
      </c>
      <c r="K153" s="47">
        <v>32</v>
      </c>
      <c r="L153" s="45"/>
      <c r="M153" s="380"/>
      <c r="N153" s="26" t="s">
        <v>171</v>
      </c>
      <c r="O153" s="411"/>
      <c r="P153" s="216" t="s">
        <v>173</v>
      </c>
      <c r="Q153" s="190">
        <f>SUMIF('Planificación 2026-1'!W:W,D153,'Planificación 2026-1'!R:R)</f>
        <v>0</v>
      </c>
      <c r="R153" s="377"/>
      <c r="S153" s="335"/>
      <c r="T153" s="30"/>
      <c r="U153" s="396"/>
      <c r="V153" s="282"/>
    </row>
    <row r="154" spans="1:22" ht="15.75">
      <c r="B154" s="26">
        <v>150</v>
      </c>
      <c r="C154" s="42">
        <v>21863704</v>
      </c>
      <c r="D154" s="40" t="s">
        <v>296</v>
      </c>
      <c r="E154" s="140" t="s">
        <v>815</v>
      </c>
      <c r="F154" s="141" t="s">
        <v>171</v>
      </c>
      <c r="G154" s="66" t="s">
        <v>153</v>
      </c>
      <c r="H154" s="26" t="s">
        <v>815</v>
      </c>
      <c r="I154" s="371" t="s">
        <v>143</v>
      </c>
      <c r="J154" s="46" t="s">
        <v>170</v>
      </c>
      <c r="K154" s="47">
        <v>15</v>
      </c>
      <c r="L154" s="45" t="s">
        <v>153</v>
      </c>
      <c r="M154" s="380"/>
      <c r="N154" s="26" t="s">
        <v>171</v>
      </c>
      <c r="O154" s="411" t="s">
        <v>98</v>
      </c>
      <c r="P154" s="216" t="s">
        <v>170</v>
      </c>
      <c r="Q154" s="190">
        <f>SUMIF('Planificación 2026-1'!W:W,D154,'Planificación 2026-1'!R:R)</f>
        <v>15</v>
      </c>
      <c r="R154" s="377"/>
      <c r="S154" s="335"/>
      <c r="T154" s="30"/>
      <c r="U154" s="396"/>
      <c r="V154" s="283" t="s">
        <v>823</v>
      </c>
    </row>
    <row r="155" spans="1:22">
      <c r="B155" s="26">
        <v>151</v>
      </c>
      <c r="C155" s="122">
        <v>15738847</v>
      </c>
      <c r="D155" s="191" t="s">
        <v>614</v>
      </c>
      <c r="E155" s="140" t="s">
        <v>815</v>
      </c>
      <c r="F155" s="141" t="s">
        <v>596</v>
      </c>
      <c r="G155" s="45" t="s">
        <v>19</v>
      </c>
      <c r="H155" s="26" t="s">
        <v>815</v>
      </c>
      <c r="I155" s="440" t="s">
        <v>140</v>
      </c>
      <c r="J155" s="46" t="s">
        <v>170</v>
      </c>
      <c r="K155" s="47">
        <v>14</v>
      </c>
      <c r="L155" s="45"/>
      <c r="M155" s="380"/>
      <c r="N155" s="26" t="s">
        <v>171</v>
      </c>
      <c r="O155" s="411"/>
      <c r="P155" s="217" t="s">
        <v>170</v>
      </c>
      <c r="Q155" s="190">
        <f>SUMIF('Planificación 2026-1'!W:W,D155,'Planificación 2026-1'!R:R)</f>
        <v>0</v>
      </c>
      <c r="R155" s="377"/>
      <c r="U155" s="396"/>
      <c r="V155" s="282"/>
    </row>
    <row r="156" spans="1:22" ht="15.75">
      <c r="B156" s="26">
        <v>152</v>
      </c>
      <c r="C156" s="26">
        <v>44070783</v>
      </c>
      <c r="D156" s="9" t="s">
        <v>297</v>
      </c>
      <c r="E156" s="140" t="s">
        <v>815</v>
      </c>
      <c r="F156" s="141" t="s">
        <v>171</v>
      </c>
      <c r="G156" s="45" t="s">
        <v>13</v>
      </c>
      <c r="H156" s="26" t="s">
        <v>815</v>
      </c>
      <c r="I156" s="371" t="s">
        <v>127</v>
      </c>
      <c r="J156" s="45" t="s">
        <v>170</v>
      </c>
      <c r="K156" s="328">
        <v>11</v>
      </c>
      <c r="L156" s="45"/>
      <c r="M156" s="380"/>
      <c r="N156" s="26" t="s">
        <v>171</v>
      </c>
      <c r="O156" s="413"/>
      <c r="P156" s="785" t="s">
        <v>170</v>
      </c>
      <c r="Q156" s="784">
        <f>SUMIF('Planificación 2026-1'!W:W,D156,'Planificación 2026-1'!R:R)</f>
        <v>16</v>
      </c>
      <c r="R156" s="725"/>
      <c r="S156" s="335"/>
      <c r="T156" s="30"/>
      <c r="U156" s="396"/>
      <c r="V156" s="282"/>
    </row>
    <row r="157" spans="1:22" ht="32.25">
      <c r="B157" s="26">
        <v>153</v>
      </c>
      <c r="C157" s="42">
        <v>43437121</v>
      </c>
      <c r="D157" s="40" t="s">
        <v>298</v>
      </c>
      <c r="E157" s="69" t="s">
        <v>815</v>
      </c>
      <c r="F157" s="141" t="s">
        <v>171</v>
      </c>
      <c r="G157" s="46" t="s">
        <v>153</v>
      </c>
      <c r="H157" s="42" t="s">
        <v>815</v>
      </c>
      <c r="I157" s="372" t="s">
        <v>127</v>
      </c>
      <c r="J157" s="46" t="s">
        <v>173</v>
      </c>
      <c r="K157" s="47">
        <v>34</v>
      </c>
      <c r="L157" s="45"/>
      <c r="M157" s="380"/>
      <c r="N157" s="26" t="s">
        <v>171</v>
      </c>
      <c r="O157" s="411" t="s">
        <v>127</v>
      </c>
      <c r="P157" s="216" t="s">
        <v>173</v>
      </c>
      <c r="Q157" s="190">
        <f>SUMIF('Planificación 2026-1'!W:W,D157,'Planificación 2026-1'!R:R)</f>
        <v>27</v>
      </c>
      <c r="R157" s="378"/>
      <c r="S157" s="335"/>
      <c r="T157" s="30"/>
      <c r="U157" s="396" t="s">
        <v>865</v>
      </c>
      <c r="V157" s="282"/>
    </row>
    <row r="158" spans="1:22">
      <c r="B158" s="26">
        <v>154</v>
      </c>
      <c r="C158" s="66">
        <v>10143243</v>
      </c>
      <c r="D158" s="327" t="s">
        <v>588</v>
      </c>
      <c r="E158" s="140" t="s">
        <v>815</v>
      </c>
      <c r="F158" s="349" t="s">
        <v>347</v>
      </c>
      <c r="G158" s="362" t="s">
        <v>153</v>
      </c>
      <c r="H158" s="26" t="s">
        <v>815</v>
      </c>
      <c r="I158" s="440" t="s">
        <v>121</v>
      </c>
      <c r="J158" s="46" t="s">
        <v>173</v>
      </c>
      <c r="K158" s="47">
        <v>0</v>
      </c>
      <c r="L158" s="45"/>
      <c r="M158" s="380"/>
      <c r="N158" s="26" t="s">
        <v>171</v>
      </c>
      <c r="O158" s="411"/>
      <c r="P158" s="216"/>
      <c r="Q158" s="190">
        <f>SUMIF('Planificación 2026-1'!W:W,D158,'Planificación 2026-1'!R:R)</f>
        <v>0</v>
      </c>
      <c r="R158" s="377"/>
      <c r="U158" s="396"/>
      <c r="V158" s="282" t="s">
        <v>846</v>
      </c>
    </row>
    <row r="159" spans="1:22" ht="15.75">
      <c r="B159" s="26">
        <v>155</v>
      </c>
      <c r="C159" s="42">
        <v>42709906</v>
      </c>
      <c r="D159" s="40" t="s">
        <v>299</v>
      </c>
      <c r="E159" s="140" t="s">
        <v>815</v>
      </c>
      <c r="F159" s="141" t="s">
        <v>171</v>
      </c>
      <c r="G159" s="45" t="s">
        <v>13</v>
      </c>
      <c r="H159" s="26" t="s">
        <v>815</v>
      </c>
      <c r="I159" s="440" t="s">
        <v>128</v>
      </c>
      <c r="J159" s="46" t="s">
        <v>170</v>
      </c>
      <c r="K159" s="47">
        <v>11</v>
      </c>
      <c r="L159" s="45"/>
      <c r="M159" s="380"/>
      <c r="N159" s="26" t="s">
        <v>171</v>
      </c>
      <c r="O159" s="411"/>
      <c r="P159" s="217"/>
      <c r="Q159" s="190">
        <f>SUMIF('Planificación 2026-1'!W:W,D159,'Planificación 2026-1'!R:R)</f>
        <v>0</v>
      </c>
      <c r="R159" s="377"/>
      <c r="S159" s="335"/>
      <c r="T159" s="30"/>
      <c r="U159" s="397"/>
      <c r="V159" s="282"/>
    </row>
    <row r="160" spans="1:22" s="834" customFormat="1" ht="21.75">
      <c r="A160" s="816"/>
      <c r="B160" s="817">
        <v>156</v>
      </c>
      <c r="C160" s="817">
        <v>40165347</v>
      </c>
      <c r="D160" s="835" t="s">
        <v>300</v>
      </c>
      <c r="E160" s="820" t="s">
        <v>815</v>
      </c>
      <c r="F160" s="821" t="s">
        <v>171</v>
      </c>
      <c r="G160" s="822" t="s">
        <v>153</v>
      </c>
      <c r="H160" s="817" t="s">
        <v>815</v>
      </c>
      <c r="I160" s="823" t="s">
        <v>121</v>
      </c>
      <c r="J160" s="822" t="s">
        <v>173</v>
      </c>
      <c r="K160" s="824">
        <v>37</v>
      </c>
      <c r="L160" s="822" t="s">
        <v>23</v>
      </c>
      <c r="M160" s="825" t="s">
        <v>815</v>
      </c>
      <c r="N160" s="26" t="s">
        <v>171</v>
      </c>
      <c r="O160" s="826" t="s">
        <v>121</v>
      </c>
      <c r="P160" s="836"/>
      <c r="Q160" s="828">
        <f>SUMIF('Planificación 2026-1'!W:W,D160,'Planificación 2026-1'!R:R)</f>
        <v>34</v>
      </c>
      <c r="R160" s="829"/>
      <c r="S160" s="830" t="s">
        <v>842</v>
      </c>
      <c r="T160" s="831"/>
      <c r="U160" s="832"/>
      <c r="V160" s="833" t="s">
        <v>866</v>
      </c>
    </row>
    <row r="161" spans="1:22" ht="21.75">
      <c r="B161" s="26">
        <v>157</v>
      </c>
      <c r="C161" s="42">
        <v>77350466</v>
      </c>
      <c r="D161" s="9" t="s">
        <v>301</v>
      </c>
      <c r="E161" s="140" t="s">
        <v>815</v>
      </c>
      <c r="F161" s="141" t="s">
        <v>245</v>
      </c>
      <c r="G161" s="362" t="s">
        <v>153</v>
      </c>
      <c r="H161" s="26" t="s">
        <v>815</v>
      </c>
      <c r="I161" s="440" t="s">
        <v>124</v>
      </c>
      <c r="J161" s="46" t="s">
        <v>173</v>
      </c>
      <c r="K161" s="47">
        <v>5</v>
      </c>
      <c r="L161" s="45"/>
      <c r="M161" s="380"/>
      <c r="N161" s="26" t="s">
        <v>171</v>
      </c>
      <c r="O161" s="411" t="s">
        <v>124</v>
      </c>
      <c r="P161" s="216"/>
      <c r="Q161" s="190">
        <f>SUMIF('Planificación 2026-1'!W:W,D161,'Planificación 2026-1'!R:R)</f>
        <v>0</v>
      </c>
      <c r="R161" s="377"/>
      <c r="S161" s="335" t="s">
        <v>838</v>
      </c>
      <c r="T161" s="30"/>
      <c r="U161" s="398" t="s">
        <v>867</v>
      </c>
      <c r="V161" s="282"/>
    </row>
    <row r="162" spans="1:22" ht="15.75">
      <c r="B162" s="26">
        <v>158</v>
      </c>
      <c r="C162" s="42">
        <v>41730649</v>
      </c>
      <c r="D162" s="40" t="s">
        <v>302</v>
      </c>
      <c r="E162" s="140" t="s">
        <v>815</v>
      </c>
      <c r="F162" s="141" t="s">
        <v>171</v>
      </c>
      <c r="G162" s="45" t="s">
        <v>153</v>
      </c>
      <c r="H162" s="26" t="s">
        <v>815</v>
      </c>
      <c r="I162" s="447" t="s">
        <v>151</v>
      </c>
      <c r="J162" s="50" t="s">
        <v>170</v>
      </c>
      <c r="K162" s="51">
        <v>18</v>
      </c>
      <c r="L162" s="45" t="s">
        <v>153</v>
      </c>
      <c r="M162" s="380"/>
      <c r="N162" s="26" t="s">
        <v>171</v>
      </c>
      <c r="O162" s="411" t="s">
        <v>98</v>
      </c>
      <c r="P162" s="216" t="s">
        <v>170</v>
      </c>
      <c r="Q162" s="190">
        <f>SUMIF('Planificación 2026-1'!W:W,D162,'Planificación 2026-1'!R:R)</f>
        <v>19</v>
      </c>
      <c r="R162" s="377"/>
      <c r="S162" s="335"/>
      <c r="T162" s="30"/>
      <c r="U162" s="396"/>
      <c r="V162" s="283" t="s">
        <v>823</v>
      </c>
    </row>
    <row r="163" spans="1:22" ht="15.75">
      <c r="B163" s="26">
        <v>159</v>
      </c>
      <c r="C163" s="42">
        <v>21793368</v>
      </c>
      <c r="D163" s="325" t="s">
        <v>303</v>
      </c>
      <c r="E163" s="69" t="s">
        <v>815</v>
      </c>
      <c r="F163" s="141" t="s">
        <v>171</v>
      </c>
      <c r="G163" s="46" t="s">
        <v>153</v>
      </c>
      <c r="H163" s="42" t="s">
        <v>815</v>
      </c>
      <c r="I163" s="441" t="s">
        <v>125</v>
      </c>
      <c r="J163" s="46" t="s">
        <v>173</v>
      </c>
      <c r="K163" s="47">
        <v>15</v>
      </c>
      <c r="L163" s="45" t="s">
        <v>153</v>
      </c>
      <c r="M163" s="380"/>
      <c r="N163" s="26" t="s">
        <v>171</v>
      </c>
      <c r="O163" s="413" t="s">
        <v>125</v>
      </c>
      <c r="P163" s="216" t="s">
        <v>173</v>
      </c>
      <c r="Q163" s="190">
        <f>SUMIF('Planificación 2026-1'!W:W,D163,'Planificación 2026-1'!R:R)</f>
        <v>15</v>
      </c>
      <c r="R163" s="377"/>
      <c r="S163" s="335" t="s">
        <v>838</v>
      </c>
      <c r="T163" s="30"/>
      <c r="U163" s="396" t="s">
        <v>868</v>
      </c>
      <c r="V163" s="284" t="s">
        <v>869</v>
      </c>
    </row>
    <row r="164" spans="1:22" ht="15.75">
      <c r="B164" s="26">
        <v>160</v>
      </c>
      <c r="C164" s="42">
        <v>25662813</v>
      </c>
      <c r="D164" s="40" t="s">
        <v>304</v>
      </c>
      <c r="E164" s="140" t="s">
        <v>815</v>
      </c>
      <c r="F164" s="141" t="s">
        <v>171</v>
      </c>
      <c r="G164" s="45" t="s">
        <v>153</v>
      </c>
      <c r="H164" s="26" t="s">
        <v>815</v>
      </c>
      <c r="I164" s="440" t="s">
        <v>130</v>
      </c>
      <c r="J164" s="46" t="s">
        <v>170</v>
      </c>
      <c r="K164" s="47">
        <v>10</v>
      </c>
      <c r="L164" s="45"/>
      <c r="M164" s="380"/>
      <c r="N164" s="26" t="s">
        <v>171</v>
      </c>
      <c r="O164" s="411"/>
      <c r="P164" s="216"/>
      <c r="Q164" s="190">
        <f>SUMIF('Planificación 2026-1'!W:W,D164,'Planificación 2026-1'!R:R)</f>
        <v>14</v>
      </c>
      <c r="R164" s="377"/>
      <c r="S164" s="335"/>
      <c r="T164" s="30"/>
      <c r="U164" s="396"/>
      <c r="V164" s="282"/>
    </row>
    <row r="165" spans="1:22" ht="15.75">
      <c r="B165" s="26">
        <v>161</v>
      </c>
      <c r="C165" s="42">
        <v>43809799</v>
      </c>
      <c r="D165" s="40" t="s">
        <v>305</v>
      </c>
      <c r="E165" s="140" t="s">
        <v>815</v>
      </c>
      <c r="F165" s="141" t="s">
        <v>171</v>
      </c>
      <c r="G165" s="45" t="s">
        <v>13</v>
      </c>
      <c r="H165" s="26" t="s">
        <v>815</v>
      </c>
      <c r="I165" s="440" t="s">
        <v>122</v>
      </c>
      <c r="J165" s="46" t="s">
        <v>170</v>
      </c>
      <c r="K165" s="47">
        <v>12</v>
      </c>
      <c r="L165" s="45"/>
      <c r="M165" s="380"/>
      <c r="N165" s="26" t="s">
        <v>171</v>
      </c>
      <c r="O165" s="411"/>
      <c r="P165" s="217"/>
      <c r="Q165" s="190">
        <f>SUMIF('Planificación 2026-1'!W:W,D165,'Planificación 2026-1'!R:R)</f>
        <v>0</v>
      </c>
      <c r="R165" s="377"/>
      <c r="S165" s="335"/>
      <c r="T165" s="30"/>
      <c r="U165" s="396"/>
      <c r="V165" s="282"/>
    </row>
    <row r="166" spans="1:22" ht="15.75">
      <c r="B166" s="26">
        <v>162</v>
      </c>
      <c r="C166" s="42">
        <v>21859822</v>
      </c>
      <c r="D166" s="9" t="s">
        <v>306</v>
      </c>
      <c r="E166" s="140" t="s">
        <v>815</v>
      </c>
      <c r="F166" s="141" t="s">
        <v>171</v>
      </c>
      <c r="G166" s="45" t="s">
        <v>153</v>
      </c>
      <c r="H166" s="26" t="s">
        <v>815</v>
      </c>
      <c r="I166" s="440" t="s">
        <v>146</v>
      </c>
      <c r="J166" s="46" t="s">
        <v>170</v>
      </c>
      <c r="K166" s="47">
        <v>15</v>
      </c>
      <c r="L166" s="45" t="s">
        <v>153</v>
      </c>
      <c r="M166" s="380"/>
      <c r="N166" s="26" t="s">
        <v>171</v>
      </c>
      <c r="O166" s="411" t="s">
        <v>787</v>
      </c>
      <c r="P166" s="216" t="s">
        <v>787</v>
      </c>
      <c r="Q166" s="190">
        <f>SUMIF('Planificación 2026-1'!W:W,D166,'Planificación 2026-1'!R:R)</f>
        <v>0</v>
      </c>
      <c r="R166" s="377"/>
      <c r="S166" s="335"/>
      <c r="T166" s="30"/>
      <c r="U166" s="396"/>
      <c r="V166" s="282" t="s">
        <v>816</v>
      </c>
    </row>
    <row r="167" spans="1:22">
      <c r="B167" s="26">
        <v>163</v>
      </c>
      <c r="C167" s="122">
        <v>45191542</v>
      </c>
      <c r="D167" s="191" t="s">
        <v>615</v>
      </c>
      <c r="E167" s="140" t="s">
        <v>815</v>
      </c>
      <c r="F167" s="141" t="s">
        <v>596</v>
      </c>
      <c r="G167" s="45" t="s">
        <v>153</v>
      </c>
      <c r="H167" s="26" t="s">
        <v>815</v>
      </c>
      <c r="I167" s="440" t="s">
        <v>121</v>
      </c>
      <c r="J167" s="46" t="s">
        <v>170</v>
      </c>
      <c r="K167" s="47">
        <v>16</v>
      </c>
      <c r="L167" s="45"/>
      <c r="M167" s="380"/>
      <c r="N167" s="26" t="s">
        <v>171</v>
      </c>
      <c r="O167" s="411"/>
      <c r="P167" s="216"/>
      <c r="Q167" s="190">
        <f>SUMIF('Planificación 2026-1'!W:W,D167,'Planificación 2026-1'!R:R)</f>
        <v>14</v>
      </c>
      <c r="R167" s="377"/>
      <c r="U167" s="396"/>
      <c r="V167" s="282"/>
    </row>
    <row r="168" spans="1:22" ht="15.75">
      <c r="B168" s="26">
        <v>164</v>
      </c>
      <c r="C168" s="42">
        <v>44699467</v>
      </c>
      <c r="D168" s="9" t="s">
        <v>307</v>
      </c>
      <c r="E168" s="140" t="s">
        <v>815</v>
      </c>
      <c r="F168" s="141" t="s">
        <v>171</v>
      </c>
      <c r="G168" s="45" t="s">
        <v>153</v>
      </c>
      <c r="H168" s="26" t="s">
        <v>815</v>
      </c>
      <c r="I168" s="440" t="s">
        <v>125</v>
      </c>
      <c r="J168" s="46" t="s">
        <v>170</v>
      </c>
      <c r="K168" s="47">
        <v>13</v>
      </c>
      <c r="L168" s="45" t="s">
        <v>153</v>
      </c>
      <c r="M168" s="380"/>
      <c r="N168" s="26" t="s">
        <v>171</v>
      </c>
      <c r="O168" s="413" t="s">
        <v>125</v>
      </c>
      <c r="P168" s="216"/>
      <c r="Q168" s="190">
        <f>SUMIF('Planificación 2026-1'!W:W,D168,'Planificación 2026-1'!R:R)</f>
        <v>17</v>
      </c>
      <c r="R168" s="377"/>
      <c r="S168" s="335"/>
      <c r="T168" s="30"/>
      <c r="U168" s="396"/>
      <c r="V168" s="282"/>
    </row>
    <row r="169" spans="1:22" ht="15.75">
      <c r="B169" s="26">
        <v>165</v>
      </c>
      <c r="C169" s="42">
        <v>6919367</v>
      </c>
      <c r="D169" s="40" t="s">
        <v>308</v>
      </c>
      <c r="E169" s="140" t="s">
        <v>815</v>
      </c>
      <c r="F169" s="141" t="s">
        <v>171</v>
      </c>
      <c r="G169" s="45" t="s">
        <v>153</v>
      </c>
      <c r="H169" s="26" t="s">
        <v>815</v>
      </c>
      <c r="I169" s="440" t="s">
        <v>128</v>
      </c>
      <c r="J169" s="46" t="s">
        <v>173</v>
      </c>
      <c r="K169" s="47">
        <v>38</v>
      </c>
      <c r="L169" s="45"/>
      <c r="M169" s="380"/>
      <c r="N169" s="26" t="s">
        <v>171</v>
      </c>
      <c r="O169" s="411"/>
      <c r="P169" s="216" t="s">
        <v>173</v>
      </c>
      <c r="Q169" s="190">
        <f>SUMIF('Planificación 2026-1'!W:W,D169,'Planificación 2026-1'!R:R)</f>
        <v>0</v>
      </c>
      <c r="R169" s="377"/>
      <c r="S169" s="335"/>
      <c r="T169" s="30"/>
      <c r="U169" s="396"/>
      <c r="V169" s="282"/>
    </row>
    <row r="170" spans="1:22" ht="15.75">
      <c r="B170" s="26">
        <v>166</v>
      </c>
      <c r="C170" s="42">
        <v>42670596</v>
      </c>
      <c r="D170" s="40" t="s">
        <v>309</v>
      </c>
      <c r="E170" s="140" t="s">
        <v>815</v>
      </c>
      <c r="F170" s="141" t="s">
        <v>171</v>
      </c>
      <c r="G170" s="45" t="s">
        <v>86</v>
      </c>
      <c r="H170" s="26" t="s">
        <v>815</v>
      </c>
      <c r="I170" s="27" t="s">
        <v>145</v>
      </c>
      <c r="J170" s="46" t="s">
        <v>170</v>
      </c>
      <c r="K170" s="47">
        <v>5</v>
      </c>
      <c r="L170" s="45"/>
      <c r="M170" s="380"/>
      <c r="N170" s="26" t="s">
        <v>171</v>
      </c>
      <c r="O170" s="411"/>
      <c r="P170" s="216"/>
      <c r="Q170" s="190">
        <f>SUMIF('Planificación 2026-1'!W:W,D170,'Planificación 2026-1'!R:R)</f>
        <v>0</v>
      </c>
      <c r="R170" s="377"/>
      <c r="S170" s="335"/>
      <c r="T170" s="30"/>
      <c r="U170" s="396"/>
      <c r="V170" s="282"/>
    </row>
    <row r="171" spans="1:22" ht="15.75">
      <c r="B171" s="26">
        <v>167</v>
      </c>
      <c r="C171" s="42">
        <v>32942379</v>
      </c>
      <c r="D171" s="40" t="s">
        <v>310</v>
      </c>
      <c r="E171" s="140" t="s">
        <v>815</v>
      </c>
      <c r="F171" s="141" t="s">
        <v>171</v>
      </c>
      <c r="G171" s="45" t="s">
        <v>153</v>
      </c>
      <c r="H171" s="26" t="s">
        <v>815</v>
      </c>
      <c r="I171" s="440" t="s">
        <v>125</v>
      </c>
      <c r="J171" s="46" t="s">
        <v>173</v>
      </c>
      <c r="K171" s="47">
        <v>36</v>
      </c>
      <c r="L171" s="45" t="s">
        <v>153</v>
      </c>
      <c r="M171" s="380"/>
      <c r="N171" s="26" t="s">
        <v>171</v>
      </c>
      <c r="O171" s="413" t="s">
        <v>125</v>
      </c>
      <c r="P171" s="217" t="s">
        <v>170</v>
      </c>
      <c r="Q171" s="190">
        <f>SUMIF('Planificación 2026-1'!W:W,D171,'Planificación 2026-1'!R:R)</f>
        <v>34</v>
      </c>
      <c r="R171" s="377"/>
      <c r="S171" s="335"/>
      <c r="T171" s="30"/>
      <c r="U171" s="396"/>
      <c r="V171" s="282"/>
    </row>
    <row r="172" spans="1:22" s="834" customFormat="1" ht="21.75">
      <c r="A172" s="816"/>
      <c r="B172" s="817">
        <v>168</v>
      </c>
      <c r="C172" s="817">
        <v>8681131</v>
      </c>
      <c r="D172" s="835" t="s">
        <v>311</v>
      </c>
      <c r="E172" s="820" t="s">
        <v>815</v>
      </c>
      <c r="F172" s="821" t="s">
        <v>171</v>
      </c>
      <c r="G172" s="822" t="s">
        <v>153</v>
      </c>
      <c r="H172" s="817" t="s">
        <v>815</v>
      </c>
      <c r="I172" s="823" t="s">
        <v>121</v>
      </c>
      <c r="J172" s="822" t="s">
        <v>170</v>
      </c>
      <c r="K172" s="824">
        <v>16</v>
      </c>
      <c r="L172" s="822" t="s">
        <v>23</v>
      </c>
      <c r="M172" s="825" t="s">
        <v>815</v>
      </c>
      <c r="N172" s="26" t="s">
        <v>171</v>
      </c>
      <c r="O172" s="826" t="s">
        <v>824</v>
      </c>
      <c r="P172" s="836" t="s">
        <v>170</v>
      </c>
      <c r="Q172" s="828">
        <f>SUMIF('Planificación 2026-1'!W:W,D172,'Planificación 2026-1'!R:R)</f>
        <v>16</v>
      </c>
      <c r="R172" s="829" t="s">
        <v>167</v>
      </c>
      <c r="S172" s="830"/>
      <c r="T172" s="831"/>
      <c r="U172" s="837"/>
      <c r="V172" s="838"/>
    </row>
    <row r="173" spans="1:22" ht="15.75">
      <c r="B173" s="26">
        <v>169</v>
      </c>
      <c r="C173" s="42">
        <v>46335754</v>
      </c>
      <c r="D173" s="40" t="s">
        <v>312</v>
      </c>
      <c r="E173" s="140" t="s">
        <v>815</v>
      </c>
      <c r="F173" s="141" t="s">
        <v>171</v>
      </c>
      <c r="G173" s="66" t="s">
        <v>13</v>
      </c>
      <c r="H173" s="26" t="s">
        <v>815</v>
      </c>
      <c r="I173" s="440" t="s">
        <v>127</v>
      </c>
      <c r="J173" s="46" t="s">
        <v>170</v>
      </c>
      <c r="K173" s="47">
        <v>13</v>
      </c>
      <c r="L173" s="45"/>
      <c r="M173" s="380"/>
      <c r="N173" s="26" t="s">
        <v>171</v>
      </c>
      <c r="O173" s="411"/>
      <c r="P173" s="216" t="s">
        <v>173</v>
      </c>
      <c r="Q173" s="215">
        <f>SUMIF('Planificación 2026-1'!W:W,D173,'Planificación 2026-1'!R:R)</f>
        <v>34</v>
      </c>
      <c r="R173" s="378"/>
      <c r="S173" s="335"/>
      <c r="T173" s="30"/>
      <c r="U173" s="396"/>
      <c r="V173" s="283" t="s">
        <v>870</v>
      </c>
    </row>
    <row r="174" spans="1:22" ht="15.75">
      <c r="B174" s="26">
        <v>170</v>
      </c>
      <c r="C174" s="42">
        <v>16799025</v>
      </c>
      <c r="D174" s="9" t="s">
        <v>313</v>
      </c>
      <c r="E174" s="140" t="s">
        <v>815</v>
      </c>
      <c r="F174" s="141" t="s">
        <v>171</v>
      </c>
      <c r="G174" s="45" t="s">
        <v>153</v>
      </c>
      <c r="H174" s="26" t="s">
        <v>815</v>
      </c>
      <c r="I174" s="440" t="s">
        <v>125</v>
      </c>
      <c r="J174" s="46" t="s">
        <v>170</v>
      </c>
      <c r="K174" s="47">
        <v>8</v>
      </c>
      <c r="L174" s="45"/>
      <c r="M174" s="380"/>
      <c r="N174" s="26" t="s">
        <v>171</v>
      </c>
      <c r="O174" s="413"/>
      <c r="P174" s="216"/>
      <c r="Q174" s="190">
        <f>SUMIF('Planificación 2026-1'!W:W,D174,'Planificación 2026-1'!R:R)</f>
        <v>0</v>
      </c>
      <c r="R174" s="377"/>
      <c r="S174" s="335"/>
      <c r="T174" s="30"/>
      <c r="U174" s="396"/>
      <c r="V174" s="282"/>
    </row>
    <row r="175" spans="1:22" ht="15.75">
      <c r="B175" s="26">
        <v>171</v>
      </c>
      <c r="C175" s="42">
        <v>21884432</v>
      </c>
      <c r="D175" s="40" t="s">
        <v>314</v>
      </c>
      <c r="E175" s="140" t="s">
        <v>815</v>
      </c>
      <c r="F175" s="141" t="s">
        <v>171</v>
      </c>
      <c r="G175" s="45" t="s">
        <v>153</v>
      </c>
      <c r="H175" s="26" t="s">
        <v>815</v>
      </c>
      <c r="I175" s="371" t="s">
        <v>144</v>
      </c>
      <c r="J175" s="46" t="s">
        <v>170</v>
      </c>
      <c r="K175" s="47">
        <v>16</v>
      </c>
      <c r="L175" s="45"/>
      <c r="M175" s="380"/>
      <c r="N175" s="26" t="s">
        <v>171</v>
      </c>
      <c r="O175" s="411"/>
      <c r="P175" s="217" t="s">
        <v>170</v>
      </c>
      <c r="Q175" s="190">
        <f>SUMIF('Planificación 2026-1'!W:W,D175,'Planificación 2026-1'!R:R)</f>
        <v>19</v>
      </c>
      <c r="R175" s="377"/>
      <c r="S175" s="335"/>
      <c r="T175" s="30"/>
      <c r="U175" s="396"/>
      <c r="V175" s="282"/>
    </row>
    <row r="176" spans="1:22">
      <c r="B176" s="26">
        <v>172</v>
      </c>
      <c r="C176" s="122">
        <v>21863698</v>
      </c>
      <c r="D176" s="191" t="s">
        <v>638</v>
      </c>
      <c r="E176" s="140" t="s">
        <v>815</v>
      </c>
      <c r="F176" s="141" t="s">
        <v>603</v>
      </c>
      <c r="G176" s="45" t="s">
        <v>153</v>
      </c>
      <c r="H176" s="26" t="s">
        <v>815</v>
      </c>
      <c r="I176" s="440" t="s">
        <v>144</v>
      </c>
      <c r="J176" s="46" t="s">
        <v>170</v>
      </c>
      <c r="K176" s="47">
        <v>16</v>
      </c>
      <c r="L176" s="45"/>
      <c r="M176" s="380"/>
      <c r="N176" s="26" t="s">
        <v>171</v>
      </c>
      <c r="O176" s="411"/>
      <c r="P176" s="216"/>
      <c r="Q176" s="190">
        <f>SUMIF('Planificación 2026-1'!W:W,D176,'Planificación 2026-1'!R:R)</f>
        <v>17</v>
      </c>
      <c r="R176" s="377"/>
      <c r="U176" s="396"/>
      <c r="V176" s="282"/>
    </row>
    <row r="177" spans="1:22" ht="15.75">
      <c r="B177" s="26">
        <v>173</v>
      </c>
      <c r="C177" s="26">
        <v>7754590</v>
      </c>
      <c r="D177" s="9" t="s">
        <v>315</v>
      </c>
      <c r="E177" s="140" t="s">
        <v>815</v>
      </c>
      <c r="F177" s="141" t="s">
        <v>171</v>
      </c>
      <c r="G177" s="45" t="s">
        <v>153</v>
      </c>
      <c r="H177" s="26" t="s">
        <v>815</v>
      </c>
      <c r="I177" s="440" t="s">
        <v>121</v>
      </c>
      <c r="J177" s="45" t="s">
        <v>170</v>
      </c>
      <c r="K177" s="328">
        <v>12</v>
      </c>
      <c r="L177" s="45"/>
      <c r="M177" s="380"/>
      <c r="N177" s="26" t="s">
        <v>171</v>
      </c>
      <c r="O177" s="411"/>
      <c r="P177" s="216"/>
      <c r="Q177" s="190">
        <f>SUMIF('Planificación 2026-1'!W:W,D177,'Planificación 2026-1'!R:R)</f>
        <v>0</v>
      </c>
      <c r="R177" s="377"/>
      <c r="S177" s="335"/>
      <c r="T177" s="30"/>
      <c r="U177" s="396"/>
      <c r="V177" s="282" t="s">
        <v>871</v>
      </c>
    </row>
    <row r="178" spans="1:22" ht="15.75">
      <c r="B178" s="26">
        <v>174</v>
      </c>
      <c r="C178" s="42">
        <v>21447220</v>
      </c>
      <c r="D178" s="40" t="s">
        <v>316</v>
      </c>
      <c r="E178" s="140" t="s">
        <v>815</v>
      </c>
      <c r="F178" s="141" t="s">
        <v>171</v>
      </c>
      <c r="G178" s="45" t="s">
        <v>13</v>
      </c>
      <c r="H178" s="26" t="s">
        <v>815</v>
      </c>
      <c r="I178" s="440" t="s">
        <v>127</v>
      </c>
      <c r="J178" s="46" t="s">
        <v>170</v>
      </c>
      <c r="K178" s="47">
        <v>14</v>
      </c>
      <c r="L178" s="45"/>
      <c r="M178" s="380"/>
      <c r="N178" s="26" t="s">
        <v>171</v>
      </c>
      <c r="O178" s="411"/>
      <c r="P178" s="216"/>
      <c r="Q178" s="190">
        <f>SUMIF('Planificación 2026-1'!W:W,D178,'Planificación 2026-1'!R:R)</f>
        <v>14</v>
      </c>
      <c r="R178" s="377"/>
      <c r="S178" s="335"/>
      <c r="T178" s="30"/>
      <c r="U178" s="396"/>
      <c r="V178" s="282"/>
    </row>
    <row r="179" spans="1:22">
      <c r="B179" s="26">
        <v>175</v>
      </c>
      <c r="C179" s="122">
        <v>70271781</v>
      </c>
      <c r="D179" s="191" t="s">
        <v>872</v>
      </c>
      <c r="E179" s="140" t="s">
        <v>815</v>
      </c>
      <c r="F179" s="141" t="s">
        <v>250</v>
      </c>
      <c r="G179" s="45" t="s">
        <v>13</v>
      </c>
      <c r="H179" s="26" t="s">
        <v>815</v>
      </c>
      <c r="I179" s="440" t="s">
        <v>124</v>
      </c>
      <c r="J179" s="46" t="s">
        <v>170</v>
      </c>
      <c r="K179" s="47">
        <v>18</v>
      </c>
      <c r="L179" s="45"/>
      <c r="M179" s="380"/>
      <c r="N179" s="26" t="s">
        <v>171</v>
      </c>
      <c r="O179" s="411"/>
      <c r="P179" s="216" t="s">
        <v>170</v>
      </c>
      <c r="Q179" s="190">
        <f>SUMIF('Planificación 2026-1'!W:W,D179,'Planificación 2026-1'!R:R)</f>
        <v>0</v>
      </c>
      <c r="R179" s="377"/>
      <c r="U179" s="396"/>
      <c r="V179" s="282"/>
    </row>
    <row r="180" spans="1:22">
      <c r="B180" s="26">
        <v>176</v>
      </c>
      <c r="C180" s="122">
        <v>41258221</v>
      </c>
      <c r="D180" s="191" t="s">
        <v>617</v>
      </c>
      <c r="E180" s="140" t="s">
        <v>815</v>
      </c>
      <c r="F180" s="141" t="s">
        <v>603</v>
      </c>
      <c r="G180" s="45" t="s">
        <v>13</v>
      </c>
      <c r="H180" s="26" t="s">
        <v>815</v>
      </c>
      <c r="I180" s="440" t="s">
        <v>138</v>
      </c>
      <c r="J180" s="46" t="s">
        <v>170</v>
      </c>
      <c r="K180" s="47">
        <v>10</v>
      </c>
      <c r="L180" s="45" t="s">
        <v>13</v>
      </c>
      <c r="M180" s="380"/>
      <c r="N180" s="26" t="s">
        <v>171</v>
      </c>
      <c r="O180" s="411" t="s">
        <v>98</v>
      </c>
      <c r="P180" s="216"/>
      <c r="Q180" s="190">
        <f>SUMIF('Planificación 2026-1'!W:W,D180,'Planificación 2026-1'!R:R)</f>
        <v>0</v>
      </c>
      <c r="R180" s="377"/>
      <c r="U180" s="396"/>
      <c r="V180" s="282"/>
    </row>
    <row r="181" spans="1:22" ht="15.75">
      <c r="B181" s="26">
        <v>177</v>
      </c>
      <c r="C181" s="42">
        <v>15722656</v>
      </c>
      <c r="D181" s="40" t="s">
        <v>317</v>
      </c>
      <c r="E181" s="140" t="s">
        <v>815</v>
      </c>
      <c r="F181" s="141" t="s">
        <v>171</v>
      </c>
      <c r="G181" s="45" t="s">
        <v>19</v>
      </c>
      <c r="H181" s="26" t="s">
        <v>815</v>
      </c>
      <c r="I181" s="447" t="s">
        <v>143</v>
      </c>
      <c r="J181" s="46" t="s">
        <v>170</v>
      </c>
      <c r="K181" s="47">
        <v>18</v>
      </c>
      <c r="L181" s="45" t="s">
        <v>19</v>
      </c>
      <c r="M181" s="380"/>
      <c r="N181" s="26" t="s">
        <v>171</v>
      </c>
      <c r="O181" s="411" t="s">
        <v>98</v>
      </c>
      <c r="P181" s="216" t="s">
        <v>170</v>
      </c>
      <c r="Q181" s="190">
        <f>SUMIF('Planificación 2026-1'!W:W,D181,'Planificación 2026-1'!R:R)</f>
        <v>0</v>
      </c>
      <c r="R181" s="377"/>
      <c r="S181" s="335"/>
      <c r="T181" s="30"/>
      <c r="U181" s="396"/>
      <c r="V181" s="282" t="s">
        <v>873</v>
      </c>
    </row>
    <row r="182" spans="1:22" ht="15.75">
      <c r="B182" s="26">
        <v>178</v>
      </c>
      <c r="C182" s="42">
        <v>21461801</v>
      </c>
      <c r="D182" s="40" t="s">
        <v>318</v>
      </c>
      <c r="E182" s="140" t="s">
        <v>815</v>
      </c>
      <c r="F182" s="141" t="s">
        <v>171</v>
      </c>
      <c r="G182" s="45" t="s">
        <v>13</v>
      </c>
      <c r="H182" s="26" t="s">
        <v>815</v>
      </c>
      <c r="I182" s="440" t="s">
        <v>129</v>
      </c>
      <c r="J182" s="46" t="s">
        <v>170</v>
      </c>
      <c r="K182" s="47">
        <v>8</v>
      </c>
      <c r="L182" s="45"/>
      <c r="M182" s="380"/>
      <c r="N182" s="26" t="s">
        <v>171</v>
      </c>
      <c r="O182" s="411"/>
      <c r="P182" s="217"/>
      <c r="Q182" s="190">
        <f>SUMIF('Planificación 2026-1'!W:W,D182,'Planificación 2026-1'!R:R)</f>
        <v>0</v>
      </c>
      <c r="R182" s="377"/>
      <c r="S182" s="335"/>
      <c r="T182" s="30"/>
      <c r="U182" s="397"/>
      <c r="V182" s="282"/>
    </row>
    <row r="183" spans="1:22" ht="21.75">
      <c r="B183" s="26">
        <v>179</v>
      </c>
      <c r="C183" s="42">
        <v>21534061</v>
      </c>
      <c r="D183" s="40" t="s">
        <v>319</v>
      </c>
      <c r="E183" s="140" t="s">
        <v>815</v>
      </c>
      <c r="F183" s="141" t="s">
        <v>171</v>
      </c>
      <c r="G183" s="82" t="s">
        <v>13</v>
      </c>
      <c r="H183" s="26" t="s">
        <v>815</v>
      </c>
      <c r="I183" s="440" t="s">
        <v>129</v>
      </c>
      <c r="J183" s="46" t="s">
        <v>173</v>
      </c>
      <c r="K183" s="47">
        <v>36</v>
      </c>
      <c r="L183" s="45"/>
      <c r="M183" s="380"/>
      <c r="N183" s="26" t="s">
        <v>171</v>
      </c>
      <c r="O183" s="411"/>
      <c r="P183" s="216"/>
      <c r="Q183" s="190">
        <f>SUMIF('Planificación 2026-1'!W:W,D183,'Planificación 2026-1'!R:R)</f>
        <v>0</v>
      </c>
      <c r="R183" s="377"/>
      <c r="S183" s="335" t="s">
        <v>838</v>
      </c>
      <c r="T183" s="30"/>
      <c r="U183" s="394" t="s">
        <v>874</v>
      </c>
      <c r="V183" s="389"/>
    </row>
    <row r="184" spans="1:22" ht="15.75">
      <c r="B184" s="26">
        <v>180</v>
      </c>
      <c r="C184" s="42">
        <v>15617206</v>
      </c>
      <c r="D184" s="40" t="s">
        <v>320</v>
      </c>
      <c r="E184" s="140" t="s">
        <v>815</v>
      </c>
      <c r="F184" s="141" t="s">
        <v>171</v>
      </c>
      <c r="G184" s="66" t="s">
        <v>19</v>
      </c>
      <c r="H184" s="26" t="s">
        <v>815</v>
      </c>
      <c r="I184" s="447" t="s">
        <v>140</v>
      </c>
      <c r="J184" s="46" t="s">
        <v>170</v>
      </c>
      <c r="K184" s="47">
        <v>16</v>
      </c>
      <c r="L184" s="45"/>
      <c r="M184" s="380"/>
      <c r="N184" s="26" t="s">
        <v>171</v>
      </c>
      <c r="O184" s="411"/>
      <c r="P184" s="216" t="s">
        <v>173</v>
      </c>
      <c r="Q184" s="190">
        <f>SUMIF('Planificación 2026-1'!W:W,D184,'Planificación 2026-1'!R:R)</f>
        <v>0</v>
      </c>
      <c r="R184" s="377"/>
      <c r="S184" s="335"/>
      <c r="T184" s="30"/>
      <c r="U184" s="398"/>
      <c r="V184" s="282"/>
    </row>
    <row r="185" spans="1:22" ht="32.25">
      <c r="B185" s="26">
        <v>181</v>
      </c>
      <c r="C185" s="42">
        <v>45609294</v>
      </c>
      <c r="D185" s="40" t="s">
        <v>321</v>
      </c>
      <c r="E185" s="69" t="s">
        <v>815</v>
      </c>
      <c r="F185" s="141" t="s">
        <v>171</v>
      </c>
      <c r="G185" s="46" t="s">
        <v>13</v>
      </c>
      <c r="H185" s="42" t="s">
        <v>815</v>
      </c>
      <c r="I185" s="441" t="s">
        <v>127</v>
      </c>
      <c r="J185" s="46" t="s">
        <v>173</v>
      </c>
      <c r="K185" s="47">
        <v>25</v>
      </c>
      <c r="L185" s="45"/>
      <c r="M185" s="380"/>
      <c r="N185" s="26" t="s">
        <v>171</v>
      </c>
      <c r="O185" s="411"/>
      <c r="P185" s="216" t="s">
        <v>173</v>
      </c>
      <c r="Q185" s="190">
        <f>SUMIF('Planificación 2026-1'!W:W,D185,'Planificación 2026-1'!R:R)</f>
        <v>28</v>
      </c>
      <c r="R185" s="378"/>
      <c r="S185" s="335" t="s">
        <v>838</v>
      </c>
      <c r="T185" s="30"/>
      <c r="U185" s="396" t="s">
        <v>875</v>
      </c>
      <c r="V185" s="282"/>
    </row>
    <row r="186" spans="1:22" ht="15.75">
      <c r="B186" s="26">
        <v>182</v>
      </c>
      <c r="C186" s="42">
        <v>21886134</v>
      </c>
      <c r="D186" s="40" t="s">
        <v>322</v>
      </c>
      <c r="E186" s="140" t="s">
        <v>815</v>
      </c>
      <c r="F186" s="141" t="s">
        <v>171</v>
      </c>
      <c r="G186" s="45" t="s">
        <v>153</v>
      </c>
      <c r="H186" s="26" t="s">
        <v>815</v>
      </c>
      <c r="I186" s="440" t="s">
        <v>125</v>
      </c>
      <c r="J186" s="46" t="s">
        <v>170</v>
      </c>
      <c r="K186" s="47">
        <v>18</v>
      </c>
      <c r="L186" s="45" t="s">
        <v>153</v>
      </c>
      <c r="M186" s="380"/>
      <c r="N186" s="26" t="s">
        <v>171</v>
      </c>
      <c r="O186" s="413" t="s">
        <v>125</v>
      </c>
      <c r="P186" s="216" t="s">
        <v>170</v>
      </c>
      <c r="Q186" s="190">
        <f>SUMIF('Planificación 2026-1'!W:W,D186,'Planificación 2026-1'!R:R)</f>
        <v>19</v>
      </c>
      <c r="R186" s="377"/>
      <c r="S186" s="335"/>
      <c r="T186" s="30"/>
      <c r="U186" s="396"/>
      <c r="V186" s="282"/>
    </row>
    <row r="187" spans="1:22" ht="15.75">
      <c r="B187" s="26">
        <v>183</v>
      </c>
      <c r="C187" s="75" t="s">
        <v>876</v>
      </c>
      <c r="D187" s="40" t="s">
        <v>323</v>
      </c>
      <c r="E187" s="140" t="s">
        <v>815</v>
      </c>
      <c r="F187" s="141" t="s">
        <v>171</v>
      </c>
      <c r="G187" s="45" t="s">
        <v>13</v>
      </c>
      <c r="H187" s="26" t="s">
        <v>815</v>
      </c>
      <c r="I187" s="447" t="s">
        <v>145</v>
      </c>
      <c r="J187" s="46" t="s">
        <v>173</v>
      </c>
      <c r="K187" s="47">
        <v>32</v>
      </c>
      <c r="L187" s="45" t="s">
        <v>13</v>
      </c>
      <c r="M187" s="380"/>
      <c r="N187" s="26" t="s">
        <v>171</v>
      </c>
      <c r="O187" s="411" t="s">
        <v>98</v>
      </c>
      <c r="P187" s="216" t="s">
        <v>173</v>
      </c>
      <c r="Q187" s="190">
        <f>SUMIF('Planificación 2026-1'!W:W,D187,'Planificación 2026-1'!R:R)</f>
        <v>0</v>
      </c>
      <c r="R187" s="377"/>
      <c r="S187" s="335"/>
      <c r="T187" s="30"/>
      <c r="U187" s="396"/>
      <c r="V187" s="282"/>
    </row>
    <row r="188" spans="1:22">
      <c r="B188" s="26">
        <v>184</v>
      </c>
      <c r="C188" s="122">
        <v>42898168</v>
      </c>
      <c r="D188" s="191" t="s">
        <v>667</v>
      </c>
      <c r="E188" s="14" t="s">
        <v>877</v>
      </c>
      <c r="F188" s="229" t="s">
        <v>250</v>
      </c>
      <c r="G188" s="45" t="s">
        <v>285</v>
      </c>
      <c r="H188" s="26" t="s">
        <v>863</v>
      </c>
      <c r="I188" s="440" t="s">
        <v>285</v>
      </c>
      <c r="J188" s="46" t="s">
        <v>170</v>
      </c>
      <c r="K188" s="47">
        <v>6</v>
      </c>
      <c r="L188" s="45"/>
      <c r="M188" s="380"/>
      <c r="N188" s="26" t="s">
        <v>171</v>
      </c>
      <c r="O188" s="411"/>
      <c r="P188" s="217"/>
      <c r="Q188" s="190">
        <f>SUMIF('Planificación 2026-1'!W:W,D188,'Planificación 2026-1'!R:R)</f>
        <v>0</v>
      </c>
      <c r="R188" s="377"/>
      <c r="U188" s="396"/>
      <c r="V188" s="282"/>
    </row>
    <row r="189" spans="1:22" ht="15.75">
      <c r="B189" s="26">
        <v>185</v>
      </c>
      <c r="C189" s="42">
        <v>17535600</v>
      </c>
      <c r="D189" s="40" t="s">
        <v>324</v>
      </c>
      <c r="E189" s="140" t="s">
        <v>815</v>
      </c>
      <c r="F189" s="141" t="s">
        <v>171</v>
      </c>
      <c r="G189" s="45" t="s">
        <v>153</v>
      </c>
      <c r="H189" s="26" t="s">
        <v>815</v>
      </c>
      <c r="I189" s="440" t="s">
        <v>125</v>
      </c>
      <c r="J189" s="46" t="s">
        <v>170</v>
      </c>
      <c r="K189" s="47">
        <v>4</v>
      </c>
      <c r="L189" s="45" t="s">
        <v>153</v>
      </c>
      <c r="M189" s="380"/>
      <c r="N189" s="26" t="s">
        <v>171</v>
      </c>
      <c r="O189" s="413" t="s">
        <v>125</v>
      </c>
      <c r="P189" s="216" t="s">
        <v>170</v>
      </c>
      <c r="Q189" s="190">
        <f>SUMIF('Planificación 2026-1'!W:W,D189,'Planificación 2026-1'!R:R)</f>
        <v>18</v>
      </c>
      <c r="R189" s="377"/>
      <c r="S189" s="335"/>
      <c r="T189" s="30"/>
      <c r="U189" s="396"/>
      <c r="V189" s="282"/>
    </row>
    <row r="190" spans="1:22" s="834" customFormat="1" ht="15.75">
      <c r="A190" s="816"/>
      <c r="B190" s="817">
        <v>186</v>
      </c>
      <c r="C190" s="817">
        <v>42711623</v>
      </c>
      <c r="D190" s="835" t="s">
        <v>325</v>
      </c>
      <c r="E190" s="820" t="s">
        <v>815</v>
      </c>
      <c r="F190" s="821" t="s">
        <v>171</v>
      </c>
      <c r="G190" s="853" t="s">
        <v>153</v>
      </c>
      <c r="H190" s="817" t="s">
        <v>815</v>
      </c>
      <c r="I190" s="823" t="s">
        <v>137</v>
      </c>
      <c r="J190" s="822" t="s">
        <v>173</v>
      </c>
      <c r="K190" s="824">
        <v>14</v>
      </c>
      <c r="L190" s="822" t="s">
        <v>841</v>
      </c>
      <c r="M190" s="825" t="s">
        <v>815</v>
      </c>
      <c r="N190" s="26" t="s">
        <v>171</v>
      </c>
      <c r="O190" s="826" t="s">
        <v>878</v>
      </c>
      <c r="P190" s="836" t="s">
        <v>173</v>
      </c>
      <c r="Q190" s="828">
        <f>SUMIF('Planificación 2026-1'!W:W,D190,'Planificación 2026-1'!R:R)</f>
        <v>35</v>
      </c>
      <c r="R190" s="829" t="s">
        <v>852</v>
      </c>
      <c r="S190" s="830"/>
      <c r="T190" s="831"/>
      <c r="U190" s="859"/>
      <c r="V190" s="838"/>
    </row>
    <row r="191" spans="1:22" ht="21.75">
      <c r="B191" s="26">
        <v>187</v>
      </c>
      <c r="C191" s="42">
        <v>70324505</v>
      </c>
      <c r="D191" s="9" t="s">
        <v>326</v>
      </c>
      <c r="E191" s="140" t="s">
        <v>815</v>
      </c>
      <c r="F191" s="141" t="s">
        <v>171</v>
      </c>
      <c r="G191" s="45" t="s">
        <v>13</v>
      </c>
      <c r="H191" s="26" t="s">
        <v>815</v>
      </c>
      <c r="I191" s="440" t="s">
        <v>122</v>
      </c>
      <c r="J191" s="46" t="s">
        <v>173</v>
      </c>
      <c r="K191" s="47">
        <v>8</v>
      </c>
      <c r="L191" s="45"/>
      <c r="M191" s="380"/>
      <c r="N191" s="26" t="s">
        <v>171</v>
      </c>
      <c r="O191" s="411"/>
      <c r="P191" s="216"/>
      <c r="Q191" s="190">
        <f>SUMIF('Planificación 2026-1'!W:W,D191,'Planificación 2026-1'!R:R)</f>
        <v>0</v>
      </c>
      <c r="R191" s="377"/>
      <c r="S191" s="335" t="s">
        <v>838</v>
      </c>
      <c r="T191" s="30"/>
      <c r="U191" s="401" t="s">
        <v>879</v>
      </c>
      <c r="V191" s="392"/>
    </row>
    <row r="192" spans="1:22">
      <c r="B192" s="26">
        <v>188</v>
      </c>
      <c r="C192" s="122">
        <v>18160918</v>
      </c>
      <c r="D192" s="348" t="s">
        <v>618</v>
      </c>
      <c r="E192" s="140" t="s">
        <v>815</v>
      </c>
      <c r="F192" s="141" t="s">
        <v>596</v>
      </c>
      <c r="G192" s="45" t="s">
        <v>153</v>
      </c>
      <c r="H192" s="26" t="s">
        <v>815</v>
      </c>
      <c r="I192" s="440" t="s">
        <v>122</v>
      </c>
      <c r="J192" s="46" t="s">
        <v>170</v>
      </c>
      <c r="K192" s="47">
        <v>8</v>
      </c>
      <c r="L192" s="45"/>
      <c r="M192" s="380"/>
      <c r="N192" s="26" t="s">
        <v>171</v>
      </c>
      <c r="O192" s="411"/>
      <c r="P192" s="216"/>
      <c r="Q192" s="190">
        <f>SUMIF('Planificación 2026-1'!W:W,D192,'Planificación 2026-1'!R:R)</f>
        <v>0</v>
      </c>
      <c r="R192" s="377"/>
      <c r="U192" s="398"/>
      <c r="V192" s="282"/>
    </row>
    <row r="193" spans="1:22" ht="15.75">
      <c r="B193" s="26">
        <v>189</v>
      </c>
      <c r="C193" s="42">
        <v>21541361</v>
      </c>
      <c r="D193" s="40" t="s">
        <v>327</v>
      </c>
      <c r="E193" s="140" t="s">
        <v>815</v>
      </c>
      <c r="F193" s="141" t="s">
        <v>171</v>
      </c>
      <c r="G193" s="362" t="s">
        <v>13</v>
      </c>
      <c r="H193" s="26" t="s">
        <v>815</v>
      </c>
      <c r="I193" s="440" t="s">
        <v>124</v>
      </c>
      <c r="J193" s="46" t="s">
        <v>170</v>
      </c>
      <c r="K193" s="47">
        <v>16</v>
      </c>
      <c r="L193" s="45"/>
      <c r="M193" s="380"/>
      <c r="N193" s="26" t="s">
        <v>171</v>
      </c>
      <c r="O193" s="411"/>
      <c r="P193" s="216" t="s">
        <v>170</v>
      </c>
      <c r="Q193" s="190">
        <f>SUMIF('Planificación 2026-1'!W:W,D193,'Planificación 2026-1'!R:R)</f>
        <v>0</v>
      </c>
      <c r="R193" s="377"/>
      <c r="S193" s="335"/>
      <c r="T193" s="30"/>
      <c r="U193" s="396"/>
      <c r="V193" s="282"/>
    </row>
    <row r="194" spans="1:22" ht="15.75">
      <c r="B194" s="26">
        <v>190</v>
      </c>
      <c r="C194" s="42">
        <v>43359675</v>
      </c>
      <c r="D194" s="40" t="s">
        <v>328</v>
      </c>
      <c r="E194" s="140" t="s">
        <v>815</v>
      </c>
      <c r="F194" s="141" t="s">
        <v>171</v>
      </c>
      <c r="G194" s="45" t="s">
        <v>153</v>
      </c>
      <c r="H194" s="26" t="s">
        <v>815</v>
      </c>
      <c r="I194" s="440" t="s">
        <v>122</v>
      </c>
      <c r="J194" s="46" t="s">
        <v>170</v>
      </c>
      <c r="K194" s="47">
        <v>13</v>
      </c>
      <c r="L194" s="45"/>
      <c r="M194" s="380"/>
      <c r="N194" s="26" t="s">
        <v>171</v>
      </c>
      <c r="O194" s="411"/>
      <c r="P194" s="216" t="s">
        <v>173</v>
      </c>
      <c r="Q194" s="190">
        <f>SUMIF('Planificación 2026-1'!W:W,D194,'Planificación 2026-1'!R:R)</f>
        <v>0</v>
      </c>
      <c r="R194" s="377"/>
      <c r="S194" s="335"/>
      <c r="T194" s="30"/>
      <c r="U194" s="396"/>
      <c r="V194" s="282"/>
    </row>
    <row r="195" spans="1:22" ht="15.75">
      <c r="B195" s="26">
        <v>191</v>
      </c>
      <c r="C195" s="42">
        <v>21881765</v>
      </c>
      <c r="D195" s="40" t="s">
        <v>329</v>
      </c>
      <c r="E195" s="140" t="s">
        <v>815</v>
      </c>
      <c r="F195" s="141" t="s">
        <v>171</v>
      </c>
      <c r="G195" s="45" t="s">
        <v>153</v>
      </c>
      <c r="H195" s="26" t="s">
        <v>815</v>
      </c>
      <c r="I195" s="440" t="s">
        <v>122</v>
      </c>
      <c r="J195" s="46" t="s">
        <v>173</v>
      </c>
      <c r="K195" s="47">
        <v>32</v>
      </c>
      <c r="L195" s="45"/>
      <c r="M195" s="380"/>
      <c r="N195" s="26" t="s">
        <v>171</v>
      </c>
      <c r="O195" s="411"/>
      <c r="P195" s="216"/>
      <c r="Q195" s="190">
        <f>SUMIF('Planificación 2026-1'!W:W,D195,'Planificación 2026-1'!R:R)</f>
        <v>0</v>
      </c>
      <c r="R195" s="377"/>
      <c r="S195" s="335"/>
      <c r="T195" s="30"/>
      <c r="U195" s="397"/>
      <c r="V195" s="282"/>
    </row>
    <row r="196" spans="1:22" ht="15.75">
      <c r="B196" s="26">
        <v>192</v>
      </c>
      <c r="C196" s="42">
        <v>43757708</v>
      </c>
      <c r="D196" s="40" t="s">
        <v>330</v>
      </c>
      <c r="E196" s="140" t="s">
        <v>815</v>
      </c>
      <c r="F196" s="141" t="s">
        <v>171</v>
      </c>
      <c r="G196" s="45" t="s">
        <v>13</v>
      </c>
      <c r="H196" s="26" t="s">
        <v>815</v>
      </c>
      <c r="I196" s="440" t="s">
        <v>128</v>
      </c>
      <c r="J196" s="46" t="s">
        <v>173</v>
      </c>
      <c r="K196" s="47">
        <v>34</v>
      </c>
      <c r="L196" s="45"/>
      <c r="M196" s="380"/>
      <c r="N196" s="26" t="s">
        <v>171</v>
      </c>
      <c r="O196" s="411"/>
      <c r="P196" s="216"/>
      <c r="Q196" s="190">
        <f>SUMIF('Planificación 2026-1'!W:W,D196,'Planificación 2026-1'!R:R)</f>
        <v>0</v>
      </c>
      <c r="R196" s="377"/>
      <c r="S196" s="335"/>
      <c r="T196" s="30"/>
      <c r="U196" s="14" t="s">
        <v>880</v>
      </c>
      <c r="V196" s="389"/>
    </row>
    <row r="197" spans="1:22" s="834" customFormat="1" ht="21.75">
      <c r="A197" s="816"/>
      <c r="B197" s="817">
        <v>193</v>
      </c>
      <c r="C197" s="817">
        <v>41112631</v>
      </c>
      <c r="D197" s="835" t="s">
        <v>331</v>
      </c>
      <c r="E197" s="820" t="s">
        <v>815</v>
      </c>
      <c r="F197" s="821" t="s">
        <v>171</v>
      </c>
      <c r="G197" s="822" t="s">
        <v>153</v>
      </c>
      <c r="H197" s="817" t="s">
        <v>815</v>
      </c>
      <c r="I197" s="823" t="s">
        <v>121</v>
      </c>
      <c r="J197" s="822" t="s">
        <v>170</v>
      </c>
      <c r="K197" s="824">
        <v>10</v>
      </c>
      <c r="L197" s="822" t="s">
        <v>23</v>
      </c>
      <c r="M197" s="825" t="s">
        <v>815</v>
      </c>
      <c r="N197" s="26" t="s">
        <v>171</v>
      </c>
      <c r="O197" s="826" t="s">
        <v>824</v>
      </c>
      <c r="P197" s="836" t="s">
        <v>170</v>
      </c>
      <c r="Q197" s="828">
        <f>SUMIF('Planificación 2026-1'!W:W,D197,'Planificación 2026-1'!R:R)</f>
        <v>14</v>
      </c>
      <c r="R197" s="829"/>
      <c r="S197" s="830"/>
      <c r="T197" s="831"/>
      <c r="U197" s="850"/>
      <c r="V197" s="838"/>
    </row>
    <row r="198" spans="1:22" ht="15.75">
      <c r="B198" s="26">
        <v>194</v>
      </c>
      <c r="C198" s="42">
        <v>45228093</v>
      </c>
      <c r="D198" s="40" t="s">
        <v>332</v>
      </c>
      <c r="E198" s="140" t="s">
        <v>815</v>
      </c>
      <c r="F198" s="141" t="s">
        <v>171</v>
      </c>
      <c r="G198" s="45" t="s">
        <v>13</v>
      </c>
      <c r="H198" s="26" t="s">
        <v>815</v>
      </c>
      <c r="I198" s="440" t="s">
        <v>122</v>
      </c>
      <c r="J198" s="46" t="s">
        <v>173</v>
      </c>
      <c r="K198" s="47">
        <v>33</v>
      </c>
      <c r="L198" s="45"/>
      <c r="M198" s="380"/>
      <c r="N198" s="26" t="s">
        <v>171</v>
      </c>
      <c r="O198" s="411"/>
      <c r="P198" s="216" t="s">
        <v>173</v>
      </c>
      <c r="Q198" s="190">
        <f>SUMIF('Planificación 2026-1'!W:W,D198,'Planificación 2026-1'!R:R)</f>
        <v>0</v>
      </c>
      <c r="R198" s="377"/>
      <c r="S198" s="335"/>
      <c r="T198" s="30"/>
      <c r="U198" s="396"/>
      <c r="V198" s="282"/>
    </row>
    <row r="199" spans="1:22" ht="15.75">
      <c r="B199" s="26">
        <v>195</v>
      </c>
      <c r="C199" s="42">
        <v>21531247</v>
      </c>
      <c r="D199" s="40" t="s">
        <v>333</v>
      </c>
      <c r="E199" s="140" t="s">
        <v>815</v>
      </c>
      <c r="F199" s="141" t="s">
        <v>171</v>
      </c>
      <c r="G199" s="82" t="s">
        <v>13</v>
      </c>
      <c r="H199" s="26" t="s">
        <v>815</v>
      </c>
      <c r="I199" s="440" t="s">
        <v>129</v>
      </c>
      <c r="J199" s="46" t="s">
        <v>170</v>
      </c>
      <c r="K199" s="47">
        <v>11</v>
      </c>
      <c r="L199" s="45"/>
      <c r="M199" s="380"/>
      <c r="N199" s="26" t="s">
        <v>171</v>
      </c>
      <c r="O199" s="411"/>
      <c r="P199" s="216"/>
      <c r="Q199" s="190">
        <f>SUMIF('Planificación 2026-1'!W:W,D199,'Planificación 2026-1'!R:R)</f>
        <v>0</v>
      </c>
      <c r="R199" s="377"/>
      <c r="S199" s="335"/>
      <c r="T199" s="30"/>
      <c r="U199" s="396"/>
      <c r="V199" s="282"/>
    </row>
    <row r="200" spans="1:22">
      <c r="B200" s="26">
        <v>196</v>
      </c>
      <c r="C200" s="122">
        <v>72687785</v>
      </c>
      <c r="D200" s="191" t="s">
        <v>619</v>
      </c>
      <c r="E200" s="140" t="s">
        <v>815</v>
      </c>
      <c r="F200" s="141" t="s">
        <v>596</v>
      </c>
      <c r="G200" s="45" t="s">
        <v>13</v>
      </c>
      <c r="H200" s="26" t="s">
        <v>815</v>
      </c>
      <c r="I200" s="440" t="s">
        <v>138</v>
      </c>
      <c r="J200" s="46" t="s">
        <v>170</v>
      </c>
      <c r="K200" s="47">
        <v>14</v>
      </c>
      <c r="L200" s="45" t="s">
        <v>13</v>
      </c>
      <c r="M200" s="380"/>
      <c r="N200" s="26" t="s">
        <v>171</v>
      </c>
      <c r="O200" s="411" t="s">
        <v>98</v>
      </c>
      <c r="P200" s="216"/>
      <c r="Q200" s="190">
        <f>SUMIF('Planificación 2026-1'!W:W,D200,'Planificación 2026-1'!R:R)</f>
        <v>10</v>
      </c>
      <c r="R200" s="377"/>
      <c r="U200" s="396"/>
      <c r="V200" s="282"/>
    </row>
    <row r="201" spans="1:22" ht="21.75">
      <c r="B201" s="26">
        <v>197</v>
      </c>
      <c r="C201" s="42">
        <v>70306751</v>
      </c>
      <c r="D201" s="40" t="s">
        <v>334</v>
      </c>
      <c r="E201" s="69" t="s">
        <v>815</v>
      </c>
      <c r="F201" s="141" t="s">
        <v>171</v>
      </c>
      <c r="G201" s="46" t="s">
        <v>13</v>
      </c>
      <c r="H201" s="42" t="s">
        <v>815</v>
      </c>
      <c r="I201" s="447" t="s">
        <v>143</v>
      </c>
      <c r="J201" s="46" t="s">
        <v>173</v>
      </c>
      <c r="K201" s="47">
        <v>36</v>
      </c>
      <c r="L201" s="45" t="s">
        <v>13</v>
      </c>
      <c r="M201" s="380"/>
      <c r="N201" s="26" t="s">
        <v>171</v>
      </c>
      <c r="O201" s="411" t="s">
        <v>98</v>
      </c>
      <c r="P201" s="217" t="s">
        <v>173</v>
      </c>
      <c r="Q201" s="190">
        <f>SUMIF('Planificación 2026-1'!W:W,D201,'Planificación 2026-1'!R:R)</f>
        <v>0</v>
      </c>
      <c r="R201" s="377"/>
      <c r="S201" s="335"/>
      <c r="T201" s="30"/>
      <c r="U201" s="396" t="s">
        <v>881</v>
      </c>
      <c r="V201" s="282" t="s">
        <v>882</v>
      </c>
    </row>
    <row r="202" spans="1:22" ht="15.75">
      <c r="B202" s="26">
        <v>198</v>
      </c>
      <c r="C202" s="42">
        <v>21870327</v>
      </c>
      <c r="D202" s="63" t="s">
        <v>335</v>
      </c>
      <c r="E202" s="142" t="s">
        <v>815</v>
      </c>
      <c r="F202" s="141" t="s">
        <v>171</v>
      </c>
      <c r="G202" s="64" t="s">
        <v>153</v>
      </c>
      <c r="H202" s="62" t="s">
        <v>815</v>
      </c>
      <c r="I202" s="444" t="s">
        <v>125</v>
      </c>
      <c r="J202" s="64" t="s">
        <v>170</v>
      </c>
      <c r="K202" s="47">
        <v>14</v>
      </c>
      <c r="L202" s="45"/>
      <c r="M202" s="380"/>
      <c r="N202" s="26" t="s">
        <v>171</v>
      </c>
      <c r="O202" s="411"/>
      <c r="P202" s="216"/>
      <c r="Q202" s="190">
        <f>SUMIF('Planificación 2026-1'!W:W,D202,'Planificación 2026-1'!R:R)</f>
        <v>0</v>
      </c>
      <c r="R202" s="377"/>
      <c r="S202" s="335"/>
      <c r="T202" s="30"/>
      <c r="U202" s="396"/>
      <c r="V202" s="282"/>
    </row>
    <row r="203" spans="1:22" ht="21.75">
      <c r="B203" s="26">
        <v>199</v>
      </c>
      <c r="C203" s="42">
        <v>21575934</v>
      </c>
      <c r="D203" s="57" t="s">
        <v>336</v>
      </c>
      <c r="E203" s="140" t="s">
        <v>815</v>
      </c>
      <c r="F203" s="141" t="s">
        <v>171</v>
      </c>
      <c r="G203" s="45" t="s">
        <v>153</v>
      </c>
      <c r="H203" s="26" t="s">
        <v>815</v>
      </c>
      <c r="I203" s="440" t="s">
        <v>121</v>
      </c>
      <c r="J203" s="46" t="s">
        <v>170</v>
      </c>
      <c r="K203" s="47">
        <v>5</v>
      </c>
      <c r="L203" s="45"/>
      <c r="M203" s="380"/>
      <c r="N203" s="26" t="s">
        <v>171</v>
      </c>
      <c r="O203" s="411"/>
      <c r="P203" s="216"/>
      <c r="Q203" s="190">
        <f>SUMIF('Planificación 2026-1'!W:W,D203,'Planificación 2026-1'!R:R)</f>
        <v>0</v>
      </c>
      <c r="R203" s="377"/>
      <c r="S203" s="335"/>
      <c r="T203" s="30"/>
      <c r="U203" s="396"/>
      <c r="V203" s="282" t="s">
        <v>883</v>
      </c>
    </row>
    <row r="204" spans="1:22">
      <c r="B204" s="26">
        <v>200</v>
      </c>
      <c r="C204" s="122">
        <v>21558261</v>
      </c>
      <c r="D204" s="191" t="s">
        <v>620</v>
      </c>
      <c r="E204" s="140" t="s">
        <v>815</v>
      </c>
      <c r="F204" s="141" t="s">
        <v>596</v>
      </c>
      <c r="G204" s="45" t="s">
        <v>13</v>
      </c>
      <c r="H204" s="26" t="s">
        <v>815</v>
      </c>
      <c r="I204" s="440" t="s">
        <v>144</v>
      </c>
      <c r="J204" s="46" t="s">
        <v>170</v>
      </c>
      <c r="K204" s="47">
        <v>14</v>
      </c>
      <c r="L204" s="45" t="s">
        <v>13</v>
      </c>
      <c r="M204" s="380"/>
      <c r="N204" s="26" t="s">
        <v>171</v>
      </c>
      <c r="O204" s="411" t="s">
        <v>98</v>
      </c>
      <c r="P204" s="216" t="s">
        <v>170</v>
      </c>
      <c r="Q204" s="190">
        <f>SUMIF('Planificación 2026-1'!W:W,D204,'Planificación 2026-1'!R:R)</f>
        <v>0</v>
      </c>
      <c r="R204" s="377"/>
      <c r="U204" s="396"/>
      <c r="V204" s="282"/>
    </row>
    <row r="205" spans="1:22" ht="15.75">
      <c r="B205" s="26">
        <v>201</v>
      </c>
      <c r="C205" s="42">
        <v>42714271</v>
      </c>
      <c r="D205" s="9" t="s">
        <v>337</v>
      </c>
      <c r="E205" s="140" t="s">
        <v>815</v>
      </c>
      <c r="F205" s="141" t="s">
        <v>171</v>
      </c>
      <c r="G205" s="45" t="s">
        <v>13</v>
      </c>
      <c r="H205" s="26" t="s">
        <v>815</v>
      </c>
      <c r="I205" s="447" t="s">
        <v>143</v>
      </c>
      <c r="J205" s="46" t="s">
        <v>170</v>
      </c>
      <c r="K205" s="47">
        <v>8</v>
      </c>
      <c r="L205" s="45" t="s">
        <v>13</v>
      </c>
      <c r="M205" s="380"/>
      <c r="N205" s="26" t="s">
        <v>171</v>
      </c>
      <c r="O205" s="411" t="s">
        <v>98</v>
      </c>
      <c r="P205" s="216"/>
      <c r="Q205" s="190">
        <f>SUMIF('Planificación 2026-1'!W:W,D205,'Planificación 2026-1'!R:R)</f>
        <v>0</v>
      </c>
      <c r="R205" s="377"/>
      <c r="S205" s="335"/>
      <c r="T205" s="30"/>
      <c r="U205" s="396"/>
      <c r="V205" s="282" t="s">
        <v>884</v>
      </c>
    </row>
    <row r="206" spans="1:22" ht="15.75">
      <c r="B206" s="26">
        <v>202</v>
      </c>
      <c r="C206" s="42">
        <v>21524698</v>
      </c>
      <c r="D206" s="40" t="s">
        <v>338</v>
      </c>
      <c r="E206" s="140" t="s">
        <v>815</v>
      </c>
      <c r="F206" s="141" t="s">
        <v>171</v>
      </c>
      <c r="G206" s="45" t="s">
        <v>13</v>
      </c>
      <c r="H206" s="26" t="s">
        <v>815</v>
      </c>
      <c r="I206" s="440" t="s">
        <v>122</v>
      </c>
      <c r="J206" s="46" t="s">
        <v>173</v>
      </c>
      <c r="K206" s="47">
        <v>30</v>
      </c>
      <c r="L206" s="45"/>
      <c r="M206" s="380"/>
      <c r="N206" s="26" t="s">
        <v>171</v>
      </c>
      <c r="O206" s="411"/>
      <c r="P206" s="216" t="s">
        <v>173</v>
      </c>
      <c r="Q206" s="190">
        <f>SUMIF('Planificación 2026-1'!W:W,D206,'Planificación 2026-1'!R:R)</f>
        <v>0</v>
      </c>
      <c r="R206" s="377"/>
      <c r="S206" s="335"/>
      <c r="T206" s="30"/>
      <c r="U206" s="396"/>
      <c r="V206" s="282"/>
    </row>
    <row r="207" spans="1:22" ht="15.75">
      <c r="B207" s="26">
        <v>203</v>
      </c>
      <c r="C207" s="42">
        <v>8996012</v>
      </c>
      <c r="D207" s="40" t="s">
        <v>339</v>
      </c>
      <c r="E207" s="140" t="s">
        <v>815</v>
      </c>
      <c r="F207" s="141" t="s">
        <v>171</v>
      </c>
      <c r="G207" s="45" t="s">
        <v>153</v>
      </c>
      <c r="H207" s="26" t="s">
        <v>815</v>
      </c>
      <c r="I207" s="447" t="s">
        <v>144</v>
      </c>
      <c r="J207" s="46" t="s">
        <v>170</v>
      </c>
      <c r="K207" s="47">
        <v>14</v>
      </c>
      <c r="L207" s="45"/>
      <c r="M207" s="380"/>
      <c r="N207" s="26" t="s">
        <v>171</v>
      </c>
      <c r="O207" s="411"/>
      <c r="P207" s="216" t="s">
        <v>170</v>
      </c>
      <c r="Q207" s="190">
        <f>SUMIF('Planificación 2026-1'!W:W,D207,'Planificación 2026-1'!R:R)</f>
        <v>0</v>
      </c>
      <c r="R207" s="377"/>
      <c r="S207" s="335"/>
      <c r="T207" s="30"/>
      <c r="U207" s="396"/>
      <c r="V207" s="282"/>
    </row>
    <row r="208" spans="1:22" ht="15.75">
      <c r="B208" s="26">
        <v>204</v>
      </c>
      <c r="C208" s="42">
        <v>40497460</v>
      </c>
      <c r="D208" s="40" t="s">
        <v>340</v>
      </c>
      <c r="E208" s="140" t="s">
        <v>815</v>
      </c>
      <c r="F208" s="141" t="s">
        <v>171</v>
      </c>
      <c r="G208" s="45" t="s">
        <v>13</v>
      </c>
      <c r="H208" s="26" t="s">
        <v>815</v>
      </c>
      <c r="I208" s="440" t="s">
        <v>127</v>
      </c>
      <c r="J208" s="46" t="s">
        <v>170</v>
      </c>
      <c r="K208" s="47">
        <v>13</v>
      </c>
      <c r="L208" s="45"/>
      <c r="M208" s="380"/>
      <c r="N208" s="26" t="s">
        <v>171</v>
      </c>
      <c r="O208" s="411"/>
      <c r="P208" s="216" t="s">
        <v>170</v>
      </c>
      <c r="Q208" s="190">
        <f>SUMIF('Planificación 2026-1'!W:W,D208,'Planificación 2026-1'!R:R)</f>
        <v>17</v>
      </c>
      <c r="R208" s="377"/>
      <c r="S208" s="335"/>
      <c r="T208" s="30"/>
      <c r="U208" s="396"/>
      <c r="V208" s="283" t="s">
        <v>823</v>
      </c>
    </row>
    <row r="209" spans="1:22" ht="15.75">
      <c r="B209" s="26">
        <v>205</v>
      </c>
      <c r="C209" s="42">
        <v>70654853</v>
      </c>
      <c r="D209" s="9" t="s">
        <v>341</v>
      </c>
      <c r="E209" s="140" t="s">
        <v>815</v>
      </c>
      <c r="F209" s="141" t="s">
        <v>171</v>
      </c>
      <c r="G209" s="45" t="s">
        <v>19</v>
      </c>
      <c r="H209" s="26" t="s">
        <v>815</v>
      </c>
      <c r="I209" s="441" t="s">
        <v>151</v>
      </c>
      <c r="J209" s="46" t="s">
        <v>170</v>
      </c>
      <c r="K209" s="47">
        <v>5</v>
      </c>
      <c r="L209" s="45" t="s">
        <v>19</v>
      </c>
      <c r="M209" s="380"/>
      <c r="N209" s="26" t="s">
        <v>171</v>
      </c>
      <c r="O209" s="411" t="s">
        <v>98</v>
      </c>
      <c r="P209" s="216"/>
      <c r="Q209" s="190">
        <f>SUMIF('Planificación 2026-1'!W:W,D209,'Planificación 2026-1'!R:R)</f>
        <v>0</v>
      </c>
      <c r="R209" s="377"/>
      <c r="S209" s="335"/>
      <c r="T209" s="30"/>
      <c r="U209" s="396"/>
      <c r="V209" s="282"/>
    </row>
    <row r="210" spans="1:22" ht="15.75">
      <c r="B210" s="26">
        <v>206</v>
      </c>
      <c r="C210" s="42">
        <v>71883055</v>
      </c>
      <c r="D210" s="325" t="s">
        <v>342</v>
      </c>
      <c r="E210" s="140" t="s">
        <v>815</v>
      </c>
      <c r="F210" s="141" t="s">
        <v>171</v>
      </c>
      <c r="G210" s="45" t="s">
        <v>153</v>
      </c>
      <c r="H210" s="26" t="s">
        <v>815</v>
      </c>
      <c r="I210" s="440" t="s">
        <v>123</v>
      </c>
      <c r="J210" s="46" t="s">
        <v>173</v>
      </c>
      <c r="K210" s="47">
        <v>10</v>
      </c>
      <c r="L210" s="45" t="s">
        <v>153</v>
      </c>
      <c r="M210" s="380" t="s">
        <v>815</v>
      </c>
      <c r="N210" s="26" t="s">
        <v>171</v>
      </c>
      <c r="O210" s="411" t="s">
        <v>829</v>
      </c>
      <c r="P210" s="216" t="s">
        <v>173</v>
      </c>
      <c r="Q210" s="190">
        <f>SUMIF('Planificación 2026-1'!W:W,D210,'Planificación 2026-1'!R:R)</f>
        <v>13</v>
      </c>
      <c r="R210" s="377"/>
      <c r="S210" s="335"/>
      <c r="T210" s="30"/>
      <c r="U210" s="396"/>
      <c r="V210" s="284" t="s">
        <v>885</v>
      </c>
    </row>
    <row r="211" spans="1:22" ht="32.25">
      <c r="B211" s="26">
        <v>207</v>
      </c>
      <c r="C211" s="42">
        <v>21813726</v>
      </c>
      <c r="D211" s="40" t="s">
        <v>343</v>
      </c>
      <c r="E211" s="140" t="s">
        <v>815</v>
      </c>
      <c r="F211" s="141" t="s">
        <v>171</v>
      </c>
      <c r="G211" s="45" t="s">
        <v>153</v>
      </c>
      <c r="H211" s="26" t="s">
        <v>815</v>
      </c>
      <c r="I211" s="371" t="s">
        <v>151</v>
      </c>
      <c r="J211" s="46" t="s">
        <v>173</v>
      </c>
      <c r="K211" s="47">
        <v>28</v>
      </c>
      <c r="L211" s="45" t="s">
        <v>153</v>
      </c>
      <c r="M211" s="380"/>
      <c r="N211" s="26" t="s">
        <v>171</v>
      </c>
      <c r="O211" s="411" t="s">
        <v>824</v>
      </c>
      <c r="P211" s="216" t="s">
        <v>173</v>
      </c>
      <c r="Q211" s="190">
        <f>SUMIF('Planificación 2026-1'!W:W,D211,'Planificación 2026-1'!R:R)</f>
        <v>37</v>
      </c>
      <c r="R211" s="377"/>
      <c r="S211" s="335"/>
      <c r="T211" s="30"/>
      <c r="U211" s="396" t="s">
        <v>886</v>
      </c>
      <c r="V211" s="282"/>
    </row>
    <row r="212" spans="1:22" ht="15.75">
      <c r="B212" s="26">
        <v>208</v>
      </c>
      <c r="C212" s="42">
        <v>21461803</v>
      </c>
      <c r="D212" s="9" t="s">
        <v>344</v>
      </c>
      <c r="E212" s="140" t="s">
        <v>815</v>
      </c>
      <c r="F212" s="141" t="s">
        <v>171</v>
      </c>
      <c r="G212" s="45" t="s">
        <v>153</v>
      </c>
      <c r="H212" s="26" t="s">
        <v>815</v>
      </c>
      <c r="I212" s="440" t="s">
        <v>122</v>
      </c>
      <c r="J212" s="46" t="s">
        <v>173</v>
      </c>
      <c r="K212" s="47">
        <v>32</v>
      </c>
      <c r="L212" s="45"/>
      <c r="M212" s="380"/>
      <c r="N212" s="26" t="s">
        <v>171</v>
      </c>
      <c r="O212" s="411"/>
      <c r="P212" s="216" t="s">
        <v>173</v>
      </c>
      <c r="Q212" s="190">
        <f>SUMIF('Planificación 2026-1'!W:W,D212,'Planificación 2026-1'!R:R)</f>
        <v>0</v>
      </c>
      <c r="R212" s="377"/>
      <c r="S212" s="335"/>
      <c r="T212" s="30"/>
      <c r="U212" s="396"/>
      <c r="V212" s="282"/>
    </row>
    <row r="213" spans="1:22" ht="15.75">
      <c r="B213" s="26">
        <v>209</v>
      </c>
      <c r="C213" s="42">
        <v>42627418</v>
      </c>
      <c r="D213" s="40" t="s">
        <v>345</v>
      </c>
      <c r="E213" s="140" t="s">
        <v>815</v>
      </c>
      <c r="F213" s="141" t="s">
        <v>171</v>
      </c>
      <c r="G213" s="45" t="s">
        <v>153</v>
      </c>
      <c r="H213" s="26" t="s">
        <v>815</v>
      </c>
      <c r="I213" s="440" t="s">
        <v>121</v>
      </c>
      <c r="J213" s="46" t="s">
        <v>170</v>
      </c>
      <c r="K213" s="47">
        <v>8</v>
      </c>
      <c r="L213" s="45"/>
      <c r="M213" s="380"/>
      <c r="N213" s="26" t="s">
        <v>171</v>
      </c>
      <c r="O213" s="411"/>
      <c r="P213" s="216"/>
      <c r="Q213" s="190">
        <f>SUMIF('Planificación 2026-1'!W:W,D213,'Planificación 2026-1'!R:R)</f>
        <v>13</v>
      </c>
      <c r="R213" s="377"/>
      <c r="S213" s="335"/>
      <c r="T213" s="30"/>
      <c r="U213" s="396"/>
      <c r="V213" s="282"/>
    </row>
    <row r="214" spans="1:22" ht="15.75">
      <c r="B214" s="26">
        <v>210</v>
      </c>
      <c r="C214" s="42">
        <v>21851873</v>
      </c>
      <c r="D214" s="40" t="s">
        <v>346</v>
      </c>
      <c r="E214" s="140" t="s">
        <v>815</v>
      </c>
      <c r="F214" s="141" t="s">
        <v>347</v>
      </c>
      <c r="G214" s="362" t="s">
        <v>153</v>
      </c>
      <c r="H214" s="26" t="s">
        <v>815</v>
      </c>
      <c r="I214" s="440" t="s">
        <v>124</v>
      </c>
      <c r="J214" s="46" t="s">
        <v>170</v>
      </c>
      <c r="K214" s="47">
        <v>16</v>
      </c>
      <c r="L214" s="45"/>
      <c r="M214" s="380"/>
      <c r="N214" s="26" t="s">
        <v>171</v>
      </c>
      <c r="O214" s="411"/>
      <c r="P214" s="216" t="s">
        <v>170</v>
      </c>
      <c r="Q214" s="190">
        <f>SUMIF('Planificación 2026-1'!W:W,D214,'Planificación 2026-1'!R:R)</f>
        <v>0</v>
      </c>
      <c r="R214" s="377"/>
      <c r="S214" s="335"/>
      <c r="T214" s="30"/>
      <c r="U214" s="396"/>
      <c r="V214" s="282"/>
    </row>
    <row r="215" spans="1:22" ht="15.75">
      <c r="B215" s="26">
        <v>211</v>
      </c>
      <c r="C215" s="42">
        <v>41059439</v>
      </c>
      <c r="D215" s="40" t="s">
        <v>348</v>
      </c>
      <c r="E215" s="140" t="s">
        <v>815</v>
      </c>
      <c r="F215" s="141" t="s">
        <v>171</v>
      </c>
      <c r="G215" s="82" t="s">
        <v>13</v>
      </c>
      <c r="H215" s="26" t="s">
        <v>815</v>
      </c>
      <c r="I215" s="440" t="s">
        <v>129</v>
      </c>
      <c r="J215" s="46" t="s">
        <v>170</v>
      </c>
      <c r="K215" s="47">
        <v>12</v>
      </c>
      <c r="L215" s="45"/>
      <c r="M215" s="380"/>
      <c r="N215" s="26" t="s">
        <v>171</v>
      </c>
      <c r="O215" s="411"/>
      <c r="P215" s="216"/>
      <c r="Q215" s="190">
        <f>SUMIF('Planificación 2026-1'!W:W,D215,'Planificación 2026-1'!R:R)</f>
        <v>0</v>
      </c>
      <c r="R215" s="377"/>
      <c r="S215" s="335"/>
      <c r="T215" s="30"/>
      <c r="U215" s="396"/>
      <c r="V215" s="282"/>
    </row>
    <row r="216" spans="1:22" ht="32.25">
      <c r="B216" s="26">
        <v>212</v>
      </c>
      <c r="C216" s="42">
        <v>41076019</v>
      </c>
      <c r="D216" s="40" t="s">
        <v>349</v>
      </c>
      <c r="E216" s="140" t="s">
        <v>815</v>
      </c>
      <c r="F216" s="141" t="s">
        <v>171</v>
      </c>
      <c r="G216" s="45" t="s">
        <v>153</v>
      </c>
      <c r="H216" s="26" t="s">
        <v>815</v>
      </c>
      <c r="I216" s="447" t="s">
        <v>147</v>
      </c>
      <c r="J216" s="46" t="s">
        <v>173</v>
      </c>
      <c r="K216" s="47">
        <v>40</v>
      </c>
      <c r="L216" s="45" t="s">
        <v>153</v>
      </c>
      <c r="M216" s="380" t="s">
        <v>815</v>
      </c>
      <c r="N216" s="26" t="s">
        <v>171</v>
      </c>
      <c r="O216" s="411" t="s">
        <v>829</v>
      </c>
      <c r="P216" s="216" t="s">
        <v>173</v>
      </c>
      <c r="Q216" s="190">
        <f>SUMIF('Planificación 2026-1'!W:W,D216,'Planificación 2026-1'!R:R)</f>
        <v>29</v>
      </c>
      <c r="R216" s="377"/>
      <c r="S216" s="335" t="s">
        <v>838</v>
      </c>
      <c r="T216" s="30"/>
      <c r="U216" s="396" t="s">
        <v>887</v>
      </c>
      <c r="V216" s="282"/>
    </row>
    <row r="217" spans="1:22" ht="15.75">
      <c r="B217" s="26">
        <v>213</v>
      </c>
      <c r="C217" s="42">
        <v>21530042</v>
      </c>
      <c r="D217" s="40" t="s">
        <v>350</v>
      </c>
      <c r="E217" s="140" t="s">
        <v>815</v>
      </c>
      <c r="F217" s="141" t="s">
        <v>171</v>
      </c>
      <c r="G217" s="45" t="s">
        <v>153</v>
      </c>
      <c r="H217" s="26" t="s">
        <v>815</v>
      </c>
      <c r="I217" s="447" t="s">
        <v>138</v>
      </c>
      <c r="J217" s="46" t="s">
        <v>170</v>
      </c>
      <c r="K217" s="47">
        <v>15</v>
      </c>
      <c r="L217" s="45"/>
      <c r="M217" s="380"/>
      <c r="N217" s="26" t="s">
        <v>171</v>
      </c>
      <c r="O217" s="411"/>
      <c r="P217" s="216"/>
      <c r="Q217" s="190">
        <f>SUMIF('Planificación 2026-1'!W:W,D217,'Planificación 2026-1'!R:R)</f>
        <v>15</v>
      </c>
      <c r="R217" s="377"/>
      <c r="S217" s="335"/>
      <c r="T217" s="30"/>
      <c r="U217" s="396"/>
      <c r="V217" s="282"/>
    </row>
    <row r="218" spans="1:22" ht="15.75">
      <c r="B218" s="26">
        <v>214</v>
      </c>
      <c r="C218" s="42">
        <v>21869681</v>
      </c>
      <c r="D218" s="40" t="s">
        <v>351</v>
      </c>
      <c r="E218" s="140" t="s">
        <v>815</v>
      </c>
      <c r="F218" s="141" t="s">
        <v>171</v>
      </c>
      <c r="G218" s="45" t="s">
        <v>153</v>
      </c>
      <c r="H218" s="26" t="s">
        <v>815</v>
      </c>
      <c r="I218" s="447" t="s">
        <v>139</v>
      </c>
      <c r="J218" s="46" t="s">
        <v>170</v>
      </c>
      <c r="K218" s="47">
        <v>14</v>
      </c>
      <c r="L218" s="45" t="s">
        <v>153</v>
      </c>
      <c r="M218" s="380" t="s">
        <v>815</v>
      </c>
      <c r="N218" s="26" t="s">
        <v>171</v>
      </c>
      <c r="O218" s="411" t="s">
        <v>829</v>
      </c>
      <c r="P218" s="216" t="s">
        <v>170</v>
      </c>
      <c r="Q218" s="190">
        <f>SUMIF('Planificación 2026-1'!W:W,D218,'Planificación 2026-1'!R:R)</f>
        <v>16</v>
      </c>
      <c r="R218" s="377"/>
      <c r="S218" s="335"/>
      <c r="T218" s="30"/>
      <c r="U218" s="396"/>
      <c r="V218" s="282"/>
    </row>
    <row r="219" spans="1:22" ht="15.75">
      <c r="B219" s="26">
        <v>215</v>
      </c>
      <c r="C219" s="42">
        <v>40744353</v>
      </c>
      <c r="D219" s="40" t="s">
        <v>352</v>
      </c>
      <c r="E219" s="140" t="s">
        <v>815</v>
      </c>
      <c r="F219" s="141" t="s">
        <v>171</v>
      </c>
      <c r="G219" s="45" t="s">
        <v>153</v>
      </c>
      <c r="H219" s="26" t="s">
        <v>815</v>
      </c>
      <c r="I219" s="440" t="s">
        <v>125</v>
      </c>
      <c r="J219" s="46" t="s">
        <v>170</v>
      </c>
      <c r="K219" s="47">
        <v>15</v>
      </c>
      <c r="L219" s="45" t="s">
        <v>153</v>
      </c>
      <c r="M219" s="380"/>
      <c r="N219" s="26" t="s">
        <v>171</v>
      </c>
      <c r="O219" s="413" t="s">
        <v>125</v>
      </c>
      <c r="P219" s="217" t="s">
        <v>170</v>
      </c>
      <c r="Q219" s="190">
        <f>SUMIF('Planificación 2026-1'!W:W,D219,'Planificación 2026-1'!R:R)</f>
        <v>18</v>
      </c>
      <c r="R219" s="377"/>
      <c r="S219" s="335"/>
      <c r="T219" s="30"/>
      <c r="U219" s="396"/>
      <c r="V219" s="282"/>
    </row>
    <row r="220" spans="1:22" ht="15.75">
      <c r="B220" s="26">
        <v>216</v>
      </c>
      <c r="C220" s="42">
        <v>3675324</v>
      </c>
      <c r="D220" s="40" t="s">
        <v>353</v>
      </c>
      <c r="E220" s="140" t="s">
        <v>815</v>
      </c>
      <c r="F220" s="141" t="s">
        <v>171</v>
      </c>
      <c r="G220" s="82" t="s">
        <v>13</v>
      </c>
      <c r="H220" s="26" t="s">
        <v>815</v>
      </c>
      <c r="I220" s="440" t="s">
        <v>129</v>
      </c>
      <c r="J220" s="46" t="s">
        <v>170</v>
      </c>
      <c r="K220" s="47">
        <v>10</v>
      </c>
      <c r="L220" s="45"/>
      <c r="M220" s="380"/>
      <c r="N220" s="26" t="s">
        <v>171</v>
      </c>
      <c r="O220" s="411"/>
      <c r="P220" s="216" t="s">
        <v>170</v>
      </c>
      <c r="Q220" s="190">
        <f>SUMIF('Planificación 2026-1'!W:W,D220,'Planificación 2026-1'!R:R)</f>
        <v>0</v>
      </c>
      <c r="R220" s="377"/>
      <c r="S220" s="335"/>
      <c r="T220" s="30"/>
      <c r="U220" s="396"/>
      <c r="V220" s="282"/>
    </row>
    <row r="221" spans="1:22" ht="15.75">
      <c r="B221" s="26">
        <v>217</v>
      </c>
      <c r="C221" s="42">
        <v>21517153</v>
      </c>
      <c r="D221" s="40" t="s">
        <v>354</v>
      </c>
      <c r="E221" s="140" t="s">
        <v>815</v>
      </c>
      <c r="F221" s="141" t="s">
        <v>171</v>
      </c>
      <c r="G221" s="45" t="s">
        <v>153</v>
      </c>
      <c r="H221" s="26" t="s">
        <v>815</v>
      </c>
      <c r="I221" s="440" t="s">
        <v>125</v>
      </c>
      <c r="J221" s="46" t="s">
        <v>170</v>
      </c>
      <c r="K221" s="47">
        <v>14</v>
      </c>
      <c r="L221" s="45" t="s">
        <v>153</v>
      </c>
      <c r="M221" s="380"/>
      <c r="N221" s="26" t="s">
        <v>171</v>
      </c>
      <c r="O221" s="413" t="s">
        <v>125</v>
      </c>
      <c r="P221" s="216" t="s">
        <v>170</v>
      </c>
      <c r="Q221" s="190">
        <f>SUMIF('Planificación 2026-1'!W:W,D221,'Planificación 2026-1'!R:R)</f>
        <v>14</v>
      </c>
      <c r="R221" s="377"/>
      <c r="S221" s="335"/>
      <c r="T221" s="30"/>
      <c r="U221" s="396"/>
      <c r="V221" s="282"/>
    </row>
    <row r="222" spans="1:22" s="2" customFormat="1">
      <c r="A222" s="44"/>
      <c r="B222" s="26">
        <v>218</v>
      </c>
      <c r="C222" s="122">
        <v>44081226</v>
      </c>
      <c r="D222" s="191" t="s">
        <v>621</v>
      </c>
      <c r="E222" s="140" t="s">
        <v>815</v>
      </c>
      <c r="F222" s="141" t="s">
        <v>596</v>
      </c>
      <c r="G222" s="45" t="s">
        <v>19</v>
      </c>
      <c r="H222" s="26" t="s">
        <v>815</v>
      </c>
      <c r="I222" s="440" t="s">
        <v>143</v>
      </c>
      <c r="J222" s="46" t="s">
        <v>170</v>
      </c>
      <c r="K222" s="47">
        <v>4</v>
      </c>
      <c r="L222" s="45" t="s">
        <v>19</v>
      </c>
      <c r="M222" s="380"/>
      <c r="N222" s="26" t="s">
        <v>171</v>
      </c>
      <c r="O222" s="411" t="s">
        <v>98</v>
      </c>
      <c r="P222" s="216"/>
      <c r="Q222" s="190">
        <f>SUMIF('Planificación 2026-1'!W:W,D222,'Planificación 2026-1'!R:R)</f>
        <v>0</v>
      </c>
      <c r="R222" s="377"/>
      <c r="S222" s="387"/>
      <c r="T222" s="19"/>
      <c r="U222" s="396"/>
      <c r="V222" s="282"/>
    </row>
    <row r="223" spans="1:22" ht="15.75">
      <c r="B223" s="26">
        <v>219</v>
      </c>
      <c r="C223" s="42">
        <v>70302657</v>
      </c>
      <c r="D223" s="40" t="s">
        <v>355</v>
      </c>
      <c r="E223" s="140" t="s">
        <v>815</v>
      </c>
      <c r="F223" s="141" t="s">
        <v>171</v>
      </c>
      <c r="G223" s="66" t="s">
        <v>153</v>
      </c>
      <c r="H223" s="26" t="s">
        <v>815</v>
      </c>
      <c r="I223" s="447" t="s">
        <v>140</v>
      </c>
      <c r="J223" s="46" t="s">
        <v>173</v>
      </c>
      <c r="K223" s="54">
        <v>33</v>
      </c>
      <c r="L223" s="45"/>
      <c r="M223" s="380"/>
      <c r="N223" s="26" t="s">
        <v>171</v>
      </c>
      <c r="O223" s="411"/>
      <c r="P223" s="216"/>
      <c r="Q223" s="190">
        <f>SUMIF('Planificación 2026-1'!W:W,D223,'Planificación 2026-1'!R:R)</f>
        <v>0</v>
      </c>
      <c r="R223" s="377"/>
      <c r="S223" s="335"/>
      <c r="T223" s="30"/>
      <c r="U223" s="396"/>
      <c r="V223" s="282"/>
    </row>
    <row r="224" spans="1:22" ht="15.75">
      <c r="B224" s="26">
        <v>220</v>
      </c>
      <c r="C224" s="42">
        <v>6187939</v>
      </c>
      <c r="D224" s="40" t="s">
        <v>356</v>
      </c>
      <c r="E224" s="140" t="s">
        <v>815</v>
      </c>
      <c r="F224" s="141" t="s">
        <v>171</v>
      </c>
      <c r="G224" s="45" t="s">
        <v>153</v>
      </c>
      <c r="H224" s="26" t="s">
        <v>815</v>
      </c>
      <c r="I224" s="447" t="s">
        <v>146</v>
      </c>
      <c r="J224" s="46" t="s">
        <v>173</v>
      </c>
      <c r="K224" s="56">
        <v>36</v>
      </c>
      <c r="L224" s="45" t="s">
        <v>153</v>
      </c>
      <c r="M224" s="380"/>
      <c r="N224" s="26" t="s">
        <v>171</v>
      </c>
      <c r="O224" s="424" t="s">
        <v>98</v>
      </c>
      <c r="P224" s="217" t="s">
        <v>173</v>
      </c>
      <c r="Q224" s="190">
        <f>SUMIF('Planificación 2026-1'!W:W,D224,'Planificación 2026-1'!R:R)</f>
        <v>36</v>
      </c>
      <c r="R224" s="377"/>
      <c r="S224" s="335"/>
      <c r="T224" s="30"/>
      <c r="U224" s="396"/>
      <c r="V224" s="283" t="s">
        <v>830</v>
      </c>
    </row>
    <row r="225" spans="2:22" ht="15.75">
      <c r="B225" s="26">
        <v>221</v>
      </c>
      <c r="C225" s="42">
        <v>71543911</v>
      </c>
      <c r="D225" s="40" t="s">
        <v>357</v>
      </c>
      <c r="E225" s="140" t="s">
        <v>815</v>
      </c>
      <c r="F225" s="141" t="s">
        <v>171</v>
      </c>
      <c r="G225" s="66" t="s">
        <v>13</v>
      </c>
      <c r="H225" s="26" t="s">
        <v>815</v>
      </c>
      <c r="I225" s="440" t="s">
        <v>127</v>
      </c>
      <c r="J225" s="46" t="s">
        <v>170</v>
      </c>
      <c r="K225" s="47">
        <v>4</v>
      </c>
      <c r="L225" s="45"/>
      <c r="M225" s="380"/>
      <c r="N225" s="26" t="s">
        <v>171</v>
      </c>
      <c r="O225" s="411"/>
      <c r="P225" s="216"/>
      <c r="Q225" s="190">
        <f>SUMIF('Planificación 2026-1'!W:W,D225,'Planificación 2026-1'!R:R)</f>
        <v>9</v>
      </c>
      <c r="R225" s="377"/>
      <c r="S225" s="335"/>
      <c r="T225" s="30"/>
      <c r="U225" s="396"/>
      <c r="V225" s="282"/>
    </row>
    <row r="226" spans="2:22" ht="15.75">
      <c r="B226" s="26">
        <v>222</v>
      </c>
      <c r="C226" s="42">
        <v>41717794</v>
      </c>
      <c r="D226" s="40" t="s">
        <v>358</v>
      </c>
      <c r="E226" s="140" t="s">
        <v>815</v>
      </c>
      <c r="F226" s="141" t="s">
        <v>171</v>
      </c>
      <c r="G226" s="362" t="s">
        <v>153</v>
      </c>
      <c r="H226" s="26" t="s">
        <v>815</v>
      </c>
      <c r="I226" s="440" t="s">
        <v>124</v>
      </c>
      <c r="J226" s="46" t="s">
        <v>170</v>
      </c>
      <c r="K226" s="47">
        <v>8</v>
      </c>
      <c r="L226" s="45"/>
      <c r="M226" s="380"/>
      <c r="N226" s="26" t="s">
        <v>171</v>
      </c>
      <c r="O226" s="411"/>
      <c r="P226" s="216" t="s">
        <v>170</v>
      </c>
      <c r="Q226" s="190">
        <f>SUMIF('Planificación 2026-1'!W:W,D226,'Planificación 2026-1'!R:R)</f>
        <v>0</v>
      </c>
      <c r="R226" s="377"/>
      <c r="S226" s="335"/>
      <c r="T226" s="30"/>
      <c r="U226" s="396"/>
      <c r="V226" s="282"/>
    </row>
    <row r="227" spans="2:22">
      <c r="B227" s="26">
        <v>223</v>
      </c>
      <c r="C227" s="66">
        <v>73605215</v>
      </c>
      <c r="D227" s="327" t="s">
        <v>589</v>
      </c>
      <c r="E227" s="140" t="s">
        <v>815</v>
      </c>
      <c r="F227" s="349" t="s">
        <v>347</v>
      </c>
      <c r="G227" s="362" t="s">
        <v>13</v>
      </c>
      <c r="H227" s="26" t="s">
        <v>815</v>
      </c>
      <c r="I227" s="440" t="s">
        <v>121</v>
      </c>
      <c r="J227" s="46" t="s">
        <v>173</v>
      </c>
      <c r="K227" s="47">
        <v>0</v>
      </c>
      <c r="L227" s="45"/>
      <c r="M227" s="380"/>
      <c r="N227" s="26" t="s">
        <v>171</v>
      </c>
      <c r="O227" s="411"/>
      <c r="P227" s="216"/>
      <c r="Q227" s="190">
        <f>SUMIF('Planificación 2026-1'!W:W,D227,'Planificación 2026-1'!R:R)</f>
        <v>0</v>
      </c>
      <c r="R227" s="377"/>
      <c r="U227" s="396"/>
      <c r="V227" s="282" t="s">
        <v>846</v>
      </c>
    </row>
    <row r="228" spans="2:22">
      <c r="B228" s="26">
        <v>224</v>
      </c>
      <c r="C228" s="122">
        <v>21461262</v>
      </c>
      <c r="D228" s="191" t="s">
        <v>622</v>
      </c>
      <c r="E228" s="140" t="s">
        <v>815</v>
      </c>
      <c r="F228" s="141" t="s">
        <v>596</v>
      </c>
      <c r="G228" s="66" t="s">
        <v>13</v>
      </c>
      <c r="H228" s="26" t="s">
        <v>815</v>
      </c>
      <c r="I228" s="440" t="s">
        <v>129</v>
      </c>
      <c r="J228" s="46" t="s">
        <v>170</v>
      </c>
      <c r="K228" s="47">
        <v>12</v>
      </c>
      <c r="L228" s="45"/>
      <c r="M228" s="380"/>
      <c r="N228" s="26" t="s">
        <v>171</v>
      </c>
      <c r="O228" s="411"/>
      <c r="P228" s="216"/>
      <c r="Q228" s="190">
        <f>SUMIF('Planificación 2026-1'!W:W,D228,'Planificación 2026-1'!R:R)</f>
        <v>0</v>
      </c>
      <c r="R228" s="377"/>
      <c r="U228" s="396"/>
      <c r="V228" s="282"/>
    </row>
    <row r="229" spans="2:22">
      <c r="B229" s="26">
        <v>225</v>
      </c>
      <c r="C229" s="122">
        <v>72973076</v>
      </c>
      <c r="D229" s="191" t="s">
        <v>623</v>
      </c>
      <c r="E229" s="140" t="s">
        <v>815</v>
      </c>
      <c r="F229" s="141" t="s">
        <v>596</v>
      </c>
      <c r="G229" s="45" t="s">
        <v>153</v>
      </c>
      <c r="H229" s="26" t="s">
        <v>815</v>
      </c>
      <c r="I229" s="440" t="s">
        <v>141</v>
      </c>
      <c r="J229" s="46" t="s">
        <v>173</v>
      </c>
      <c r="K229" s="47">
        <v>37</v>
      </c>
      <c r="L229" s="45" t="s">
        <v>153</v>
      </c>
      <c r="M229" s="380"/>
      <c r="N229" s="26" t="s">
        <v>171</v>
      </c>
      <c r="O229" s="413" t="s">
        <v>98</v>
      </c>
      <c r="P229" s="216" t="s">
        <v>173</v>
      </c>
      <c r="Q229" s="190">
        <f>SUMIF('Planificación 2026-1'!W:W,D229,'Planificación 2026-1'!R:R)</f>
        <v>35</v>
      </c>
      <c r="R229" s="377"/>
      <c r="U229" s="396"/>
      <c r="V229" s="283" t="s">
        <v>888</v>
      </c>
    </row>
    <row r="230" spans="2:22" ht="15.75">
      <c r="B230" s="26">
        <v>226</v>
      </c>
      <c r="C230" s="42">
        <v>72658536</v>
      </c>
      <c r="D230" s="9" t="s">
        <v>359</v>
      </c>
      <c r="E230" s="140" t="s">
        <v>815</v>
      </c>
      <c r="F230" s="141" t="s">
        <v>171</v>
      </c>
      <c r="G230" s="45" t="s">
        <v>153</v>
      </c>
      <c r="H230" s="26" t="s">
        <v>815</v>
      </c>
      <c r="I230" s="447" t="s">
        <v>139</v>
      </c>
      <c r="J230" s="50" t="s">
        <v>170</v>
      </c>
      <c r="K230" s="51">
        <v>17</v>
      </c>
      <c r="L230" s="45" t="s">
        <v>153</v>
      </c>
      <c r="M230" s="380"/>
      <c r="N230" s="26" t="s">
        <v>171</v>
      </c>
      <c r="O230" s="411" t="s">
        <v>98</v>
      </c>
      <c r="P230" s="216" t="s">
        <v>170</v>
      </c>
      <c r="Q230" s="190">
        <f>SUMIF('Planificación 2026-1'!W:W,D230,'Planificación 2026-1'!R:R)</f>
        <v>33</v>
      </c>
      <c r="R230" s="377"/>
      <c r="S230" s="335"/>
      <c r="T230" s="30"/>
      <c r="U230" s="397"/>
      <c r="V230" s="282"/>
    </row>
    <row r="231" spans="2:22" ht="21.75">
      <c r="B231" s="26">
        <v>227</v>
      </c>
      <c r="C231" s="122">
        <v>44467415</v>
      </c>
      <c r="D231" s="191" t="s">
        <v>624</v>
      </c>
      <c r="E231" s="140" t="s">
        <v>815</v>
      </c>
      <c r="F231" s="141" t="s">
        <v>596</v>
      </c>
      <c r="G231" s="45" t="s">
        <v>86</v>
      </c>
      <c r="H231" s="26" t="s">
        <v>815</v>
      </c>
      <c r="I231" s="440" t="s">
        <v>129</v>
      </c>
      <c r="J231" s="46" t="s">
        <v>170</v>
      </c>
      <c r="K231" s="47">
        <v>12</v>
      </c>
      <c r="L231" s="45"/>
      <c r="M231" s="380"/>
      <c r="N231" s="26" t="s">
        <v>171</v>
      </c>
      <c r="O231" s="411"/>
      <c r="P231" s="216"/>
      <c r="Q231" s="190">
        <f>SUMIF('Planificación 2026-1'!W:W,D231,'Planificación 2026-1'!R:R)</f>
        <v>0</v>
      </c>
      <c r="R231" s="377"/>
      <c r="S231" s="335" t="s">
        <v>842</v>
      </c>
      <c r="U231" s="428" t="s">
        <v>845</v>
      </c>
      <c r="V231" s="392"/>
    </row>
    <row r="232" spans="2:22" ht="15.75">
      <c r="B232" s="26">
        <v>228</v>
      </c>
      <c r="C232" s="42">
        <v>21463227</v>
      </c>
      <c r="D232" s="40" t="s">
        <v>360</v>
      </c>
      <c r="E232" s="140" t="s">
        <v>815</v>
      </c>
      <c r="F232" s="141" t="s">
        <v>171</v>
      </c>
      <c r="G232" s="45" t="s">
        <v>13</v>
      </c>
      <c r="H232" s="26" t="s">
        <v>815</v>
      </c>
      <c r="I232" s="447" t="s">
        <v>138</v>
      </c>
      <c r="J232" s="50" t="s">
        <v>170</v>
      </c>
      <c r="K232" s="51">
        <v>11</v>
      </c>
      <c r="L232" s="45" t="s">
        <v>13</v>
      </c>
      <c r="M232" s="380"/>
      <c r="N232" s="26" t="s">
        <v>171</v>
      </c>
      <c r="O232" s="411" t="s">
        <v>98</v>
      </c>
      <c r="P232" s="217"/>
      <c r="Q232" s="190">
        <f>SUMIF('Planificación 2026-1'!W:W,D232,'Planificación 2026-1'!R:R)</f>
        <v>0</v>
      </c>
      <c r="R232" s="377"/>
      <c r="S232" s="335"/>
      <c r="T232" s="30"/>
      <c r="U232" s="398"/>
      <c r="V232" s="282"/>
    </row>
    <row r="233" spans="2:22" ht="15.75">
      <c r="B233" s="26">
        <v>229</v>
      </c>
      <c r="C233" s="42">
        <v>21435456</v>
      </c>
      <c r="D233" s="40" t="s">
        <v>361</v>
      </c>
      <c r="E233" s="140" t="s">
        <v>815</v>
      </c>
      <c r="F233" s="141" t="s">
        <v>171</v>
      </c>
      <c r="G233" s="45" t="s">
        <v>13</v>
      </c>
      <c r="H233" s="26" t="s">
        <v>815</v>
      </c>
      <c r="I233" s="440" t="s">
        <v>128</v>
      </c>
      <c r="J233" s="46" t="s">
        <v>170</v>
      </c>
      <c r="K233" s="47">
        <v>14</v>
      </c>
      <c r="L233" s="45"/>
      <c r="M233" s="380"/>
      <c r="N233" s="26" t="s">
        <v>171</v>
      </c>
      <c r="O233" s="411"/>
      <c r="P233" s="217" t="s">
        <v>170</v>
      </c>
      <c r="Q233" s="190">
        <f>SUMIF('Planificación 2026-1'!W:W,D233,'Planificación 2026-1'!R:R)</f>
        <v>0</v>
      </c>
      <c r="R233" s="377"/>
      <c r="S233" s="335"/>
      <c r="T233" s="30"/>
      <c r="U233" s="396"/>
      <c r="V233" s="282"/>
    </row>
    <row r="234" spans="2:22" ht="15.75">
      <c r="B234" s="26">
        <v>230</v>
      </c>
      <c r="C234" s="42">
        <v>46200886</v>
      </c>
      <c r="D234" s="40" t="s">
        <v>362</v>
      </c>
      <c r="E234" s="140" t="s">
        <v>815</v>
      </c>
      <c r="F234" s="141" t="s">
        <v>171</v>
      </c>
      <c r="G234" s="45" t="s">
        <v>13</v>
      </c>
      <c r="H234" s="26" t="s">
        <v>815</v>
      </c>
      <c r="I234" s="440" t="s">
        <v>128</v>
      </c>
      <c r="J234" s="46" t="s">
        <v>173</v>
      </c>
      <c r="K234" s="47">
        <v>34</v>
      </c>
      <c r="L234" s="45"/>
      <c r="M234" s="380"/>
      <c r="N234" s="26" t="s">
        <v>171</v>
      </c>
      <c r="O234" s="411"/>
      <c r="P234" s="216" t="s">
        <v>173</v>
      </c>
      <c r="Q234" s="190">
        <f>SUMIF('Planificación 2026-1'!W:W,D234,'Planificación 2026-1'!R:R)</f>
        <v>0</v>
      </c>
      <c r="R234" s="377"/>
      <c r="S234" s="335"/>
      <c r="T234" s="30"/>
      <c r="U234" s="396"/>
      <c r="V234" s="282"/>
    </row>
    <row r="235" spans="2:22" ht="15.75">
      <c r="B235" s="26">
        <v>231</v>
      </c>
      <c r="C235" s="42">
        <v>21804750</v>
      </c>
      <c r="D235" s="40" t="s">
        <v>363</v>
      </c>
      <c r="E235" s="140" t="s">
        <v>815</v>
      </c>
      <c r="F235" s="141" t="s">
        <v>171</v>
      </c>
      <c r="G235" s="45" t="s">
        <v>153</v>
      </c>
      <c r="H235" s="26" t="s">
        <v>815</v>
      </c>
      <c r="I235" s="447" t="s">
        <v>143</v>
      </c>
      <c r="J235" s="46" t="s">
        <v>170</v>
      </c>
      <c r="K235" s="47">
        <v>4</v>
      </c>
      <c r="L235" s="45" t="s">
        <v>787</v>
      </c>
      <c r="M235" s="380"/>
      <c r="N235" s="26" t="s">
        <v>171</v>
      </c>
      <c r="O235" s="411" t="s">
        <v>787</v>
      </c>
      <c r="P235" s="216" t="s">
        <v>170</v>
      </c>
      <c r="Q235" s="190">
        <f>SUMIF('Planificación 2026-1'!W:W,D235,'Planificación 2026-1'!R:R)</f>
        <v>0</v>
      </c>
      <c r="R235" s="377"/>
      <c r="S235" s="335"/>
      <c r="T235" s="30"/>
      <c r="U235" s="397"/>
      <c r="V235" s="282"/>
    </row>
    <row r="236" spans="2:22" ht="21.75">
      <c r="B236" s="26">
        <v>232</v>
      </c>
      <c r="C236" s="42">
        <v>21815710</v>
      </c>
      <c r="D236" s="40" t="s">
        <v>364</v>
      </c>
      <c r="E236" s="140" t="s">
        <v>815</v>
      </c>
      <c r="F236" s="141" t="s">
        <v>171</v>
      </c>
      <c r="G236" s="362" t="s">
        <v>153</v>
      </c>
      <c r="H236" s="26" t="s">
        <v>815</v>
      </c>
      <c r="I236" s="440" t="s">
        <v>124</v>
      </c>
      <c r="J236" s="46" t="s">
        <v>170</v>
      </c>
      <c r="K236" s="47">
        <v>9</v>
      </c>
      <c r="L236" s="45"/>
      <c r="M236" s="380"/>
      <c r="N236" s="26" t="s">
        <v>171</v>
      </c>
      <c r="O236" s="411"/>
      <c r="P236" s="216"/>
      <c r="Q236" s="190">
        <f>SUMIF('Planificación 2026-1'!W:W,D236,'Planificación 2026-1'!R:R)</f>
        <v>0</v>
      </c>
      <c r="R236" s="377"/>
      <c r="S236" s="335" t="s">
        <v>838</v>
      </c>
      <c r="T236" s="30"/>
      <c r="U236" s="394" t="s">
        <v>889</v>
      </c>
      <c r="V236" s="389"/>
    </row>
    <row r="237" spans="2:22" ht="15.75">
      <c r="B237" s="26">
        <v>233</v>
      </c>
      <c r="C237" s="42">
        <v>21797410</v>
      </c>
      <c r="D237" s="9" t="s">
        <v>365</v>
      </c>
      <c r="E237" s="140" t="s">
        <v>815</v>
      </c>
      <c r="F237" s="141" t="s">
        <v>171</v>
      </c>
      <c r="G237" s="45" t="s">
        <v>86</v>
      </c>
      <c r="H237" s="26" t="s">
        <v>815</v>
      </c>
      <c r="I237" s="440" t="s">
        <v>129</v>
      </c>
      <c r="J237" s="46" t="s">
        <v>170</v>
      </c>
      <c r="K237" s="47">
        <v>6</v>
      </c>
      <c r="L237" s="45"/>
      <c r="M237" s="380"/>
      <c r="N237" s="26" t="s">
        <v>171</v>
      </c>
      <c r="O237" s="411"/>
      <c r="P237" s="216"/>
      <c r="Q237" s="190">
        <f>SUMIF('Planificación 2026-1'!W:W,D237,'Planificación 2026-1'!R:R)</f>
        <v>0</v>
      </c>
      <c r="R237" s="377"/>
      <c r="S237" s="335"/>
      <c r="T237" s="30"/>
      <c r="U237" s="398"/>
      <c r="V237" s="282"/>
    </row>
    <row r="238" spans="2:22" ht="15.75">
      <c r="B238" s="26">
        <v>234</v>
      </c>
      <c r="C238" s="42">
        <v>43370751</v>
      </c>
      <c r="D238" s="40" t="s">
        <v>366</v>
      </c>
      <c r="E238" s="140" t="s">
        <v>815</v>
      </c>
      <c r="F238" s="141" t="s">
        <v>171</v>
      </c>
      <c r="G238" s="45" t="s">
        <v>153</v>
      </c>
      <c r="H238" s="26" t="s">
        <v>815</v>
      </c>
      <c r="I238" s="440" t="s">
        <v>125</v>
      </c>
      <c r="J238" s="46" t="s">
        <v>170</v>
      </c>
      <c r="K238" s="47">
        <v>12</v>
      </c>
      <c r="L238" s="45" t="s">
        <v>153</v>
      </c>
      <c r="M238" s="380"/>
      <c r="N238" s="26" t="s">
        <v>171</v>
      </c>
      <c r="O238" s="413" t="s">
        <v>125</v>
      </c>
      <c r="P238" s="217" t="s">
        <v>170</v>
      </c>
      <c r="Q238" s="190">
        <f>SUMIF('Planificación 2026-1'!W:W,D238,'Planificación 2026-1'!R:R)</f>
        <v>17</v>
      </c>
      <c r="R238" s="377"/>
      <c r="S238" s="335"/>
      <c r="T238" s="30"/>
      <c r="U238" s="397"/>
      <c r="V238" s="282"/>
    </row>
    <row r="239" spans="2:22" ht="15.75">
      <c r="B239" s="26">
        <v>235</v>
      </c>
      <c r="C239" s="42">
        <v>70477271</v>
      </c>
      <c r="D239" s="9" t="s">
        <v>367</v>
      </c>
      <c r="E239" s="140" t="s">
        <v>815</v>
      </c>
      <c r="F239" s="141" t="s">
        <v>171</v>
      </c>
      <c r="G239" s="45" t="s">
        <v>153</v>
      </c>
      <c r="H239" s="26" t="s">
        <v>815</v>
      </c>
      <c r="I239" s="447" t="s">
        <v>141</v>
      </c>
      <c r="J239" s="46" t="s">
        <v>170</v>
      </c>
      <c r="K239" s="47">
        <v>8</v>
      </c>
      <c r="L239" s="45" t="s">
        <v>153</v>
      </c>
      <c r="M239" s="380"/>
      <c r="N239" s="26" t="s">
        <v>171</v>
      </c>
      <c r="O239" s="425" t="s">
        <v>98</v>
      </c>
      <c r="P239" s="216" t="s">
        <v>170</v>
      </c>
      <c r="Q239" s="190">
        <f>SUMIF('Planificación 2026-1'!W:W,D239,'Planificación 2026-1'!R:R)</f>
        <v>16</v>
      </c>
      <c r="R239" s="377"/>
      <c r="S239" s="335" t="s">
        <v>842</v>
      </c>
      <c r="T239" s="30"/>
      <c r="U239" s="399"/>
      <c r="V239" s="392"/>
    </row>
    <row r="240" spans="2:22" ht="15.75">
      <c r="B240" s="26">
        <v>236</v>
      </c>
      <c r="C240" s="42">
        <v>25431048</v>
      </c>
      <c r="D240" s="9" t="s">
        <v>368</v>
      </c>
      <c r="E240" s="140" t="s">
        <v>815</v>
      </c>
      <c r="F240" s="141" t="s">
        <v>171</v>
      </c>
      <c r="G240" s="45" t="s">
        <v>153</v>
      </c>
      <c r="H240" s="26" t="s">
        <v>815</v>
      </c>
      <c r="I240" s="447" t="s">
        <v>138</v>
      </c>
      <c r="J240" s="46" t="s">
        <v>170</v>
      </c>
      <c r="K240" s="47">
        <v>16</v>
      </c>
      <c r="L240" s="45"/>
      <c r="M240" s="380"/>
      <c r="N240" s="26" t="s">
        <v>171</v>
      </c>
      <c r="O240" s="411"/>
      <c r="P240" s="216"/>
      <c r="Q240" s="190">
        <f>SUMIF('Planificación 2026-1'!W:W,D240,'Planificación 2026-1'!R:R)</f>
        <v>0</v>
      </c>
      <c r="R240" s="377"/>
      <c r="S240" s="335"/>
      <c r="T240" s="30"/>
      <c r="U240" s="398"/>
      <c r="V240" s="282"/>
    </row>
    <row r="241" spans="1:22" ht="15.75">
      <c r="B241" s="26">
        <v>237</v>
      </c>
      <c r="C241" s="42">
        <v>41001285</v>
      </c>
      <c r="D241" s="9" t="s">
        <v>369</v>
      </c>
      <c r="E241" s="140" t="s">
        <v>815</v>
      </c>
      <c r="F241" s="141" t="s">
        <v>171</v>
      </c>
      <c r="G241" s="45" t="s">
        <v>153</v>
      </c>
      <c r="H241" s="26" t="s">
        <v>815</v>
      </c>
      <c r="I241" s="441" t="s">
        <v>221</v>
      </c>
      <c r="J241" s="46" t="s">
        <v>173</v>
      </c>
      <c r="K241" s="47">
        <v>29</v>
      </c>
      <c r="L241" s="45"/>
      <c r="M241" s="380"/>
      <c r="N241" s="26" t="s">
        <v>171</v>
      </c>
      <c r="O241" s="411"/>
      <c r="P241" s="216"/>
      <c r="Q241" s="190">
        <f>SUMIF('Planificación 2026-1'!W:W,D241,'Planificación 2026-1'!R:R)</f>
        <v>0</v>
      </c>
      <c r="R241" s="377"/>
      <c r="S241" s="335"/>
      <c r="T241" s="30"/>
      <c r="U241" s="396"/>
      <c r="V241" s="282" t="s">
        <v>890</v>
      </c>
    </row>
    <row r="242" spans="1:22" ht="15.75">
      <c r="B242" s="26">
        <v>238</v>
      </c>
      <c r="C242" s="42">
        <v>21403002</v>
      </c>
      <c r="D242" s="40" t="s">
        <v>370</v>
      </c>
      <c r="E242" s="140" t="s">
        <v>815</v>
      </c>
      <c r="F242" s="141" t="s">
        <v>171</v>
      </c>
      <c r="G242" s="82" t="s">
        <v>13</v>
      </c>
      <c r="H242" s="26" t="s">
        <v>815</v>
      </c>
      <c r="I242" s="440" t="s">
        <v>129</v>
      </c>
      <c r="J242" s="46" t="s">
        <v>170</v>
      </c>
      <c r="K242" s="47">
        <v>16</v>
      </c>
      <c r="L242" s="45"/>
      <c r="M242" s="380"/>
      <c r="N242" s="26" t="s">
        <v>171</v>
      </c>
      <c r="O242" s="411"/>
      <c r="P242" s="216"/>
      <c r="Q242" s="190">
        <f>SUMIF('Planificación 2026-1'!W:W,D242,'Planificación 2026-1'!R:R)</f>
        <v>0</v>
      </c>
      <c r="R242" s="377"/>
      <c r="S242" s="335"/>
      <c r="T242" s="30"/>
      <c r="U242" s="396"/>
      <c r="V242" s="282"/>
    </row>
    <row r="243" spans="1:22" s="741" customFormat="1" ht="15.75">
      <c r="A243" s="746"/>
      <c r="B243" s="747">
        <v>239</v>
      </c>
      <c r="C243" s="747">
        <v>43262214</v>
      </c>
      <c r="D243" s="743" t="s">
        <v>371</v>
      </c>
      <c r="E243" s="748" t="s">
        <v>815</v>
      </c>
      <c r="F243" s="749" t="s">
        <v>171</v>
      </c>
      <c r="G243" s="750" t="s">
        <v>153</v>
      </c>
      <c r="H243" s="747" t="s">
        <v>815</v>
      </c>
      <c r="I243" s="761" t="s">
        <v>221</v>
      </c>
      <c r="J243" s="750" t="s">
        <v>170</v>
      </c>
      <c r="K243" s="751">
        <v>14</v>
      </c>
      <c r="L243" s="750"/>
      <c r="M243" s="752"/>
      <c r="N243" s="26" t="s">
        <v>171</v>
      </c>
      <c r="O243" s="753"/>
      <c r="P243" s="754"/>
      <c r="Q243" s="214">
        <f>SUMIF('Planificación 2026-1'!W:W,D243,'Planificación 2026-1'!R:R)</f>
        <v>0</v>
      </c>
      <c r="R243" s="379"/>
      <c r="S243" s="786" t="s">
        <v>891</v>
      </c>
      <c r="T243" s="756"/>
      <c r="U243" s="757"/>
      <c r="V243" s="758"/>
    </row>
    <row r="244" spans="1:22" ht="15.75">
      <c r="B244" s="26">
        <v>240</v>
      </c>
      <c r="C244" s="42">
        <v>46654470</v>
      </c>
      <c r="D244" s="9" t="s">
        <v>372</v>
      </c>
      <c r="E244" s="140" t="s">
        <v>815</v>
      </c>
      <c r="F244" s="141" t="s">
        <v>171</v>
      </c>
      <c r="G244" s="45" t="s">
        <v>153</v>
      </c>
      <c r="H244" s="26" t="s">
        <v>815</v>
      </c>
      <c r="I244" s="441" t="s">
        <v>151</v>
      </c>
      <c r="J244" s="46" t="s">
        <v>170</v>
      </c>
      <c r="K244" s="47">
        <v>15</v>
      </c>
      <c r="L244" s="45" t="s">
        <v>787</v>
      </c>
      <c r="M244" s="380"/>
      <c r="N244" s="26" t="s">
        <v>171</v>
      </c>
      <c r="O244" s="411" t="s">
        <v>787</v>
      </c>
      <c r="P244" s="216" t="s">
        <v>787</v>
      </c>
      <c r="Q244" s="190">
        <f>SUMIF('Planificación 2026-1'!W:W,D244,'Planificación 2026-1'!R:R)</f>
        <v>20</v>
      </c>
      <c r="R244" s="377"/>
      <c r="S244" s="335"/>
      <c r="T244" s="30"/>
      <c r="U244" s="396"/>
      <c r="V244" s="282" t="s">
        <v>816</v>
      </c>
    </row>
    <row r="245" spans="1:22" ht="15.75">
      <c r="B245" s="26">
        <v>241</v>
      </c>
      <c r="C245" s="42">
        <v>21548063</v>
      </c>
      <c r="D245" s="40" t="s">
        <v>373</v>
      </c>
      <c r="E245" s="140" t="s">
        <v>815</v>
      </c>
      <c r="F245" s="141" t="s">
        <v>171</v>
      </c>
      <c r="G245" s="82" t="s">
        <v>13</v>
      </c>
      <c r="H245" s="26" t="s">
        <v>815</v>
      </c>
      <c r="I245" s="440" t="s">
        <v>129</v>
      </c>
      <c r="J245" s="46" t="s">
        <v>170</v>
      </c>
      <c r="K245" s="47">
        <v>16</v>
      </c>
      <c r="L245" s="45"/>
      <c r="M245" s="380"/>
      <c r="N245" s="26" t="s">
        <v>171</v>
      </c>
      <c r="O245" s="411"/>
      <c r="P245" s="216"/>
      <c r="Q245" s="190">
        <f>SUMIF('Planificación 2026-1'!W:W,D245,'Planificación 2026-1'!R:R)</f>
        <v>0</v>
      </c>
      <c r="R245" s="377"/>
      <c r="S245" s="335"/>
      <c r="T245" s="30"/>
      <c r="U245" s="396"/>
      <c r="V245" s="282"/>
    </row>
    <row r="246" spans="1:22" ht="15.75">
      <c r="B246" s="26">
        <v>242</v>
      </c>
      <c r="C246" s="42">
        <v>42591537</v>
      </c>
      <c r="D246" s="40" t="s">
        <v>374</v>
      </c>
      <c r="E246" s="140" t="s">
        <v>815</v>
      </c>
      <c r="F246" s="141" t="s">
        <v>171</v>
      </c>
      <c r="G246" s="45" t="s">
        <v>13</v>
      </c>
      <c r="H246" s="26" t="s">
        <v>815</v>
      </c>
      <c r="I246" s="447" t="s">
        <v>138</v>
      </c>
      <c r="J246" s="46" t="s">
        <v>170</v>
      </c>
      <c r="K246" s="47">
        <v>15</v>
      </c>
      <c r="L246" s="45" t="s">
        <v>13</v>
      </c>
      <c r="M246" s="380"/>
      <c r="N246" s="26" t="s">
        <v>171</v>
      </c>
      <c r="O246" s="411" t="s">
        <v>98</v>
      </c>
      <c r="P246" s="216"/>
      <c r="Q246" s="190">
        <f>SUMIF('Planificación 2026-1'!W:W,D246,'Planificación 2026-1'!R:R)</f>
        <v>0</v>
      </c>
      <c r="R246" s="377"/>
      <c r="S246" s="335"/>
      <c r="T246" s="30"/>
      <c r="U246" s="396"/>
      <c r="V246" s="282"/>
    </row>
    <row r="247" spans="1:22" ht="15.75">
      <c r="B247" s="26">
        <v>243</v>
      </c>
      <c r="C247" s="42">
        <v>10508584</v>
      </c>
      <c r="D247" s="40" t="s">
        <v>375</v>
      </c>
      <c r="E247" s="140" t="s">
        <v>815</v>
      </c>
      <c r="F247" s="141" t="s">
        <v>171</v>
      </c>
      <c r="G247" s="45" t="s">
        <v>153</v>
      </c>
      <c r="H247" s="26" t="s">
        <v>815</v>
      </c>
      <c r="I247" s="440" t="s">
        <v>122</v>
      </c>
      <c r="J247" s="46" t="s">
        <v>173</v>
      </c>
      <c r="K247" s="47">
        <v>32</v>
      </c>
      <c r="L247" s="45"/>
      <c r="M247" s="380"/>
      <c r="N247" s="26" t="s">
        <v>171</v>
      </c>
      <c r="O247" s="411"/>
      <c r="P247" s="216" t="s">
        <v>173</v>
      </c>
      <c r="Q247" s="190">
        <f>SUMIF('Planificación 2026-1'!W:W,D247,'Planificación 2026-1'!R:R)</f>
        <v>0</v>
      </c>
      <c r="R247" s="377"/>
      <c r="S247" s="335"/>
      <c r="T247" s="30"/>
      <c r="U247" s="396"/>
      <c r="V247" s="282"/>
    </row>
    <row r="248" spans="1:22" ht="15.75">
      <c r="B248" s="26">
        <v>244</v>
      </c>
      <c r="C248" s="42">
        <v>42707186</v>
      </c>
      <c r="D248" s="40" t="s">
        <v>376</v>
      </c>
      <c r="E248" s="140" t="s">
        <v>815</v>
      </c>
      <c r="F248" s="141" t="s">
        <v>171</v>
      </c>
      <c r="G248" s="45" t="s">
        <v>153</v>
      </c>
      <c r="H248" s="26" t="s">
        <v>815</v>
      </c>
      <c r="I248" s="440" t="s">
        <v>123</v>
      </c>
      <c r="J248" s="46" t="s">
        <v>170</v>
      </c>
      <c r="K248" s="47">
        <v>16</v>
      </c>
      <c r="L248" s="45" t="s">
        <v>153</v>
      </c>
      <c r="M248" s="380" t="s">
        <v>815</v>
      </c>
      <c r="N248" s="26" t="s">
        <v>171</v>
      </c>
      <c r="O248" s="411" t="s">
        <v>829</v>
      </c>
      <c r="P248" s="217" t="s">
        <v>170</v>
      </c>
      <c r="Q248" s="190">
        <f>SUMIF('Planificación 2026-1'!W:W,D248,'Planificación 2026-1'!R:R)</f>
        <v>16</v>
      </c>
      <c r="R248" s="377"/>
      <c r="S248" s="335"/>
      <c r="T248" s="30"/>
      <c r="U248" s="396"/>
      <c r="V248" s="282"/>
    </row>
    <row r="249" spans="1:22">
      <c r="B249" s="26">
        <v>245</v>
      </c>
      <c r="C249" s="340" t="s">
        <v>892</v>
      </c>
      <c r="D249" s="191" t="s">
        <v>647</v>
      </c>
      <c r="E249" s="140" t="s">
        <v>815</v>
      </c>
      <c r="F249" s="141" t="s">
        <v>250</v>
      </c>
      <c r="G249" s="45" t="s">
        <v>13</v>
      </c>
      <c r="H249" s="26" t="s">
        <v>815</v>
      </c>
      <c r="I249" s="440" t="s">
        <v>124</v>
      </c>
      <c r="J249" s="46" t="s">
        <v>173</v>
      </c>
      <c r="K249" s="47">
        <v>34</v>
      </c>
      <c r="L249" s="45"/>
      <c r="M249" s="380"/>
      <c r="N249" s="26" t="s">
        <v>171</v>
      </c>
      <c r="O249" s="411"/>
      <c r="P249" s="217"/>
      <c r="Q249" s="190">
        <f>SUMIF('Planificación 2026-1'!W:W,D249,'Planificación 2026-1'!R:R)</f>
        <v>0</v>
      </c>
      <c r="R249" s="377"/>
      <c r="U249" s="396"/>
      <c r="V249" s="282"/>
    </row>
    <row r="250" spans="1:22" ht="15.75">
      <c r="B250" s="26">
        <v>246</v>
      </c>
      <c r="C250" s="42">
        <v>71484441</v>
      </c>
      <c r="D250" s="40" t="s">
        <v>377</v>
      </c>
      <c r="E250" s="140" t="s">
        <v>815</v>
      </c>
      <c r="F250" s="141" t="s">
        <v>171</v>
      </c>
      <c r="G250" s="45" t="s">
        <v>153</v>
      </c>
      <c r="H250" s="26" t="s">
        <v>815</v>
      </c>
      <c r="I250" s="440" t="s">
        <v>125</v>
      </c>
      <c r="J250" s="45" t="s">
        <v>170</v>
      </c>
      <c r="K250" s="47">
        <v>14</v>
      </c>
      <c r="L250" s="45" t="s">
        <v>153</v>
      </c>
      <c r="M250" s="380"/>
      <c r="N250" s="26" t="s">
        <v>171</v>
      </c>
      <c r="O250" s="413" t="s">
        <v>125</v>
      </c>
      <c r="P250" s="217" t="s">
        <v>170</v>
      </c>
      <c r="Q250" s="190">
        <f>SUMIF('Planificación 2026-1'!W:W,D250,'Planificación 2026-1'!R:R)</f>
        <v>15</v>
      </c>
      <c r="R250" s="377"/>
      <c r="S250" s="335"/>
      <c r="T250" s="30"/>
      <c r="U250" s="396"/>
      <c r="V250" s="282"/>
    </row>
    <row r="251" spans="1:22" ht="15.75">
      <c r="B251" s="26">
        <v>247</v>
      </c>
      <c r="C251" s="42">
        <v>45077896</v>
      </c>
      <c r="D251" s="40" t="s">
        <v>378</v>
      </c>
      <c r="E251" s="140" t="s">
        <v>815</v>
      </c>
      <c r="F251" s="141" t="s">
        <v>171</v>
      </c>
      <c r="G251" s="45" t="s">
        <v>153</v>
      </c>
      <c r="H251" s="26" t="s">
        <v>815</v>
      </c>
      <c r="I251" s="447" t="s">
        <v>144</v>
      </c>
      <c r="J251" s="50" t="s">
        <v>170</v>
      </c>
      <c r="K251" s="51">
        <v>12</v>
      </c>
      <c r="L251" s="45"/>
      <c r="M251" s="380"/>
      <c r="N251" s="26" t="s">
        <v>171</v>
      </c>
      <c r="O251" s="411"/>
      <c r="P251" s="217" t="s">
        <v>170</v>
      </c>
      <c r="Q251" s="190">
        <f>SUMIF('Planificación 2026-1'!W:W,D251,'Planificación 2026-1'!R:R)</f>
        <v>0</v>
      </c>
      <c r="R251" s="377"/>
      <c r="S251" s="335"/>
      <c r="T251" s="30"/>
      <c r="U251" s="396"/>
      <c r="V251" s="282"/>
    </row>
    <row r="252" spans="1:22">
      <c r="B252" s="26">
        <v>248</v>
      </c>
      <c r="C252" s="340" t="s">
        <v>893</v>
      </c>
      <c r="D252" s="191" t="s">
        <v>625</v>
      </c>
      <c r="E252" s="140" t="s">
        <v>815</v>
      </c>
      <c r="F252" s="141" t="s">
        <v>596</v>
      </c>
      <c r="G252" s="45" t="s">
        <v>153</v>
      </c>
      <c r="H252" s="26" t="s">
        <v>815</v>
      </c>
      <c r="I252" s="440" t="s">
        <v>125</v>
      </c>
      <c r="J252" s="46" t="s">
        <v>170</v>
      </c>
      <c r="K252" s="47">
        <v>16</v>
      </c>
      <c r="L252" s="45"/>
      <c r="M252" s="380"/>
      <c r="N252" s="26" t="s">
        <v>171</v>
      </c>
      <c r="O252" s="413"/>
      <c r="P252" s="216"/>
      <c r="Q252" s="190">
        <f>SUMIF('Planificación 2026-1'!W:W,D252,'Planificación 2026-1'!R:R)</f>
        <v>0</v>
      </c>
      <c r="R252" s="377"/>
      <c r="U252" s="396"/>
      <c r="V252" s="282"/>
    </row>
    <row r="253" spans="1:22" ht="15.75">
      <c r="B253" s="26">
        <v>249</v>
      </c>
      <c r="C253" s="42">
        <v>21881309</v>
      </c>
      <c r="D253" s="40" t="s">
        <v>379</v>
      </c>
      <c r="E253" s="140" t="s">
        <v>815</v>
      </c>
      <c r="F253" s="141" t="s">
        <v>171</v>
      </c>
      <c r="G253" s="45" t="s">
        <v>153</v>
      </c>
      <c r="H253" s="26" t="s">
        <v>815</v>
      </c>
      <c r="I253" s="447" t="s">
        <v>138</v>
      </c>
      <c r="J253" s="46" t="s">
        <v>170</v>
      </c>
      <c r="K253" s="47">
        <v>15</v>
      </c>
      <c r="L253" s="45"/>
      <c r="M253" s="380"/>
      <c r="N253" s="26" t="s">
        <v>171</v>
      </c>
      <c r="O253" s="411"/>
      <c r="P253" s="216"/>
      <c r="Q253" s="190">
        <f>SUMIF('Planificación 2026-1'!W:W,D253,'Planificación 2026-1'!R:R)</f>
        <v>0</v>
      </c>
      <c r="R253" s="377"/>
      <c r="S253" s="335"/>
      <c r="T253" s="30"/>
      <c r="U253" s="396"/>
      <c r="V253" s="282"/>
    </row>
    <row r="254" spans="1:22" ht="15.75">
      <c r="B254" s="26">
        <v>250</v>
      </c>
      <c r="C254" s="42">
        <v>45294530</v>
      </c>
      <c r="D254" s="40" t="s">
        <v>380</v>
      </c>
      <c r="E254" s="140" t="s">
        <v>815</v>
      </c>
      <c r="F254" s="141" t="s">
        <v>171</v>
      </c>
      <c r="G254" s="45" t="s">
        <v>153</v>
      </c>
      <c r="H254" s="26" t="s">
        <v>815</v>
      </c>
      <c r="I254" s="447" t="s">
        <v>141</v>
      </c>
      <c r="J254" s="46" t="s">
        <v>173</v>
      </c>
      <c r="K254" s="47">
        <v>29</v>
      </c>
      <c r="L254" s="45" t="s">
        <v>153</v>
      </c>
      <c r="M254" s="380"/>
      <c r="N254" s="26" t="s">
        <v>171</v>
      </c>
      <c r="O254" s="413" t="s">
        <v>125</v>
      </c>
      <c r="P254" s="216" t="s">
        <v>173</v>
      </c>
      <c r="Q254" s="190">
        <f>SUMIF('Planificación 2026-1'!W:W,D254,'Planificación 2026-1'!R:R)</f>
        <v>37</v>
      </c>
      <c r="R254" s="377"/>
      <c r="S254" s="335"/>
      <c r="T254" s="30"/>
      <c r="U254" s="396"/>
      <c r="V254" s="282"/>
    </row>
    <row r="255" spans="1:22">
      <c r="B255" s="26">
        <v>251</v>
      </c>
      <c r="C255" s="122">
        <v>43454918</v>
      </c>
      <c r="D255" s="191" t="s">
        <v>663</v>
      </c>
      <c r="E255" s="140" t="s">
        <v>815</v>
      </c>
      <c r="F255" s="141" t="s">
        <v>250</v>
      </c>
      <c r="G255" s="45" t="s">
        <v>153</v>
      </c>
      <c r="H255" s="26" t="s">
        <v>815</v>
      </c>
      <c r="I255" s="440" t="s">
        <v>143</v>
      </c>
      <c r="J255" s="46" t="s">
        <v>173</v>
      </c>
      <c r="K255" s="47">
        <v>39</v>
      </c>
      <c r="L255" s="45" t="s">
        <v>153</v>
      </c>
      <c r="M255" s="380"/>
      <c r="N255" s="26" t="s">
        <v>171</v>
      </c>
      <c r="O255" s="411" t="s">
        <v>98</v>
      </c>
      <c r="P255" s="217" t="s">
        <v>173</v>
      </c>
      <c r="Q255" s="190">
        <f>SUMIF('Planificación 2026-1'!W:W,D255,'Planificación 2026-1'!R:R)</f>
        <v>29</v>
      </c>
      <c r="R255" s="377"/>
      <c r="U255" s="396"/>
      <c r="V255" s="283" t="s">
        <v>888</v>
      </c>
    </row>
    <row r="256" spans="1:22">
      <c r="B256" s="26">
        <v>252</v>
      </c>
      <c r="C256" s="122">
        <v>45469052</v>
      </c>
      <c r="D256" s="191" t="s">
        <v>626</v>
      </c>
      <c r="E256" s="140" t="s">
        <v>815</v>
      </c>
      <c r="F256" s="141" t="s">
        <v>603</v>
      </c>
      <c r="G256" s="45" t="s">
        <v>153</v>
      </c>
      <c r="H256" s="26" t="s">
        <v>815</v>
      </c>
      <c r="I256" s="440" t="s">
        <v>124</v>
      </c>
      <c r="J256" s="46" t="s">
        <v>170</v>
      </c>
      <c r="K256" s="47">
        <v>11</v>
      </c>
      <c r="L256" s="45"/>
      <c r="M256" s="380"/>
      <c r="N256" s="26" t="s">
        <v>171</v>
      </c>
      <c r="O256" s="411"/>
      <c r="P256" s="216"/>
      <c r="Q256" s="190">
        <f>SUMIF('Planificación 2026-1'!W:W,D256,'Planificación 2026-1'!R:R)</f>
        <v>0</v>
      </c>
      <c r="R256" s="377"/>
      <c r="U256" s="396"/>
      <c r="V256" s="282"/>
    </row>
    <row r="257" spans="1:22" s="834" customFormat="1" ht="15.75">
      <c r="A257" s="816"/>
      <c r="B257" s="817">
        <v>253</v>
      </c>
      <c r="C257" s="817">
        <v>46144315</v>
      </c>
      <c r="D257" s="835" t="s">
        <v>381</v>
      </c>
      <c r="E257" s="820" t="s">
        <v>815</v>
      </c>
      <c r="F257" s="821" t="s">
        <v>171</v>
      </c>
      <c r="G257" s="822" t="s">
        <v>13</v>
      </c>
      <c r="H257" s="817" t="s">
        <v>815</v>
      </c>
      <c r="I257" s="823" t="s">
        <v>126</v>
      </c>
      <c r="J257" s="822" t="s">
        <v>170</v>
      </c>
      <c r="K257" s="824">
        <v>9</v>
      </c>
      <c r="L257" s="822" t="s">
        <v>841</v>
      </c>
      <c r="M257" s="825" t="s">
        <v>815</v>
      </c>
      <c r="N257" s="26" t="s">
        <v>171</v>
      </c>
      <c r="O257" s="826" t="s">
        <v>126</v>
      </c>
      <c r="P257" s="836" t="s">
        <v>170</v>
      </c>
      <c r="Q257" s="828">
        <f>SUMIF('Planificación 2026-1'!W:W,D257,'Planificación 2026-1'!R:R)</f>
        <v>13</v>
      </c>
      <c r="R257" s="829"/>
      <c r="S257" s="830"/>
      <c r="T257" s="831"/>
      <c r="U257" s="837"/>
      <c r="V257" s="838"/>
    </row>
    <row r="258" spans="1:22" ht="15.75">
      <c r="B258" s="26">
        <v>254</v>
      </c>
      <c r="C258" s="42">
        <v>21795053</v>
      </c>
      <c r="D258" s="325" t="s">
        <v>382</v>
      </c>
      <c r="E258" s="140" t="s">
        <v>815</v>
      </c>
      <c r="F258" s="141" t="s">
        <v>171</v>
      </c>
      <c r="G258" s="46" t="s">
        <v>86</v>
      </c>
      <c r="H258" s="42" t="s">
        <v>815</v>
      </c>
      <c r="I258" s="448" t="s">
        <v>129</v>
      </c>
      <c r="J258" s="46" t="s">
        <v>173</v>
      </c>
      <c r="K258" s="47">
        <v>4</v>
      </c>
      <c r="L258" s="45"/>
      <c r="M258" s="380"/>
      <c r="N258" s="26" t="s">
        <v>171</v>
      </c>
      <c r="O258" s="411" t="s">
        <v>129</v>
      </c>
      <c r="P258" s="217" t="s">
        <v>173</v>
      </c>
      <c r="Q258" s="190">
        <f>SUMIF('Planificación 2026-1'!W:W,D258,'Planificación 2026-1'!R:R)</f>
        <v>0</v>
      </c>
      <c r="R258" s="377"/>
      <c r="S258" s="335"/>
      <c r="T258" s="30"/>
      <c r="U258" s="396"/>
      <c r="V258" s="282"/>
    </row>
    <row r="259" spans="1:22">
      <c r="B259" s="26">
        <v>255</v>
      </c>
      <c r="C259" s="122">
        <v>40428220</v>
      </c>
      <c r="D259" s="191" t="s">
        <v>627</v>
      </c>
      <c r="E259" s="140" t="s">
        <v>815</v>
      </c>
      <c r="F259" s="141" t="s">
        <v>250</v>
      </c>
      <c r="G259" s="45" t="s">
        <v>19</v>
      </c>
      <c r="H259" s="26" t="s">
        <v>815</v>
      </c>
      <c r="I259" s="440" t="s">
        <v>138</v>
      </c>
      <c r="J259" s="46" t="s">
        <v>170</v>
      </c>
      <c r="K259" s="47">
        <v>16</v>
      </c>
      <c r="L259" s="45"/>
      <c r="M259" s="380"/>
      <c r="N259" s="26" t="s">
        <v>171</v>
      </c>
      <c r="O259" s="411"/>
      <c r="P259" s="216"/>
      <c r="Q259" s="190">
        <f>SUMIF('Planificación 2026-1'!W:W,D259,'Planificación 2026-1'!R:R)</f>
        <v>32</v>
      </c>
      <c r="R259" s="377"/>
      <c r="U259" s="396"/>
      <c r="V259" s="282"/>
    </row>
    <row r="260" spans="1:22" ht="15.75">
      <c r="B260" s="26">
        <v>256</v>
      </c>
      <c r="C260" s="42">
        <v>44002302</v>
      </c>
      <c r="D260" s="40" t="s">
        <v>383</v>
      </c>
      <c r="E260" s="69" t="s">
        <v>815</v>
      </c>
      <c r="F260" s="141" t="s">
        <v>171</v>
      </c>
      <c r="G260" s="46" t="s">
        <v>19</v>
      </c>
      <c r="H260" s="42" t="s">
        <v>815</v>
      </c>
      <c r="I260" s="441" t="s">
        <v>138</v>
      </c>
      <c r="J260" s="46" t="s">
        <v>173</v>
      </c>
      <c r="K260" s="47">
        <v>30</v>
      </c>
      <c r="L260" s="45"/>
      <c r="M260" s="380"/>
      <c r="N260" s="26" t="s">
        <v>171</v>
      </c>
      <c r="O260" s="411"/>
      <c r="P260" s="216"/>
      <c r="Q260" s="190">
        <f>SUMIF('Planificación 2026-1'!W:W,D260,'Planificación 2026-1'!R:R)</f>
        <v>0</v>
      </c>
      <c r="R260" s="377"/>
      <c r="S260" s="335"/>
      <c r="T260" s="30"/>
      <c r="U260" s="397"/>
      <c r="V260" s="282" t="s">
        <v>890</v>
      </c>
    </row>
    <row r="261" spans="1:22" ht="15.75">
      <c r="B261" s="26">
        <v>257</v>
      </c>
      <c r="C261" s="26">
        <v>46741053</v>
      </c>
      <c r="D261" s="9" t="s">
        <v>384</v>
      </c>
      <c r="E261" s="140" t="s">
        <v>815</v>
      </c>
      <c r="F261" s="141" t="s">
        <v>171</v>
      </c>
      <c r="G261" s="45" t="s">
        <v>153</v>
      </c>
      <c r="H261" s="26" t="s">
        <v>815</v>
      </c>
      <c r="I261" s="440" t="s">
        <v>141</v>
      </c>
      <c r="J261" s="45" t="s">
        <v>170</v>
      </c>
      <c r="K261" s="328">
        <v>16</v>
      </c>
      <c r="L261" s="45" t="s">
        <v>153</v>
      </c>
      <c r="M261" s="380"/>
      <c r="N261" s="26" t="s">
        <v>171</v>
      </c>
      <c r="O261" s="413" t="s">
        <v>125</v>
      </c>
      <c r="P261" s="785" t="s">
        <v>173</v>
      </c>
      <c r="Q261" s="784">
        <f>SUMIF('Planificación 2026-1'!W:W,D261,'Planificación 2026-1'!R:R)</f>
        <v>30</v>
      </c>
      <c r="R261" s="725"/>
      <c r="S261" s="335" t="s">
        <v>842</v>
      </c>
      <c r="T261" s="30"/>
      <c r="U261" s="401"/>
      <c r="V261" s="389" t="s">
        <v>823</v>
      </c>
    </row>
    <row r="262" spans="1:22">
      <c r="B262" s="26">
        <v>258</v>
      </c>
      <c r="C262" s="122">
        <v>21575575</v>
      </c>
      <c r="D262" s="191" t="s">
        <v>628</v>
      </c>
      <c r="E262" s="140" t="s">
        <v>815</v>
      </c>
      <c r="F262" s="141" t="s">
        <v>603</v>
      </c>
      <c r="G262" s="45" t="s">
        <v>153</v>
      </c>
      <c r="H262" s="26" t="s">
        <v>815</v>
      </c>
      <c r="I262" s="440" t="s">
        <v>121</v>
      </c>
      <c r="J262" s="46" t="s">
        <v>170</v>
      </c>
      <c r="K262" s="47">
        <v>13</v>
      </c>
      <c r="L262" s="45"/>
      <c r="M262" s="380"/>
      <c r="N262" s="26" t="s">
        <v>171</v>
      </c>
      <c r="O262" s="411"/>
      <c r="P262" s="216"/>
      <c r="Q262" s="190">
        <f>SUMIF('Planificación 2026-1'!W:W,D262,'Planificación 2026-1'!R:R)</f>
        <v>12</v>
      </c>
      <c r="R262" s="377"/>
      <c r="U262" s="398"/>
      <c r="V262" s="282" t="s">
        <v>857</v>
      </c>
    </row>
    <row r="263" spans="1:22">
      <c r="B263" s="26">
        <v>259</v>
      </c>
      <c r="C263" s="66">
        <v>41814467</v>
      </c>
      <c r="D263" s="138" t="s">
        <v>894</v>
      </c>
      <c r="E263" s="140" t="s">
        <v>877</v>
      </c>
      <c r="F263" s="359" t="s">
        <v>877</v>
      </c>
      <c r="G263" s="362" t="s">
        <v>877</v>
      </c>
      <c r="H263" s="26" t="s">
        <v>877</v>
      </c>
      <c r="I263" s="371" t="s">
        <v>877</v>
      </c>
      <c r="J263" s="46" t="s">
        <v>170</v>
      </c>
      <c r="K263" s="47">
        <v>8</v>
      </c>
      <c r="L263" s="45"/>
      <c r="M263" s="380"/>
      <c r="N263" s="26" t="s">
        <v>171</v>
      </c>
      <c r="O263" s="411"/>
      <c r="P263" s="216"/>
      <c r="Q263" s="190">
        <f>SUMIF('Planificación 2026-1'!W:W,D263,'Planificación 2026-1'!R:R)</f>
        <v>0</v>
      </c>
      <c r="R263" s="377"/>
      <c r="U263" s="396"/>
      <c r="V263" s="282"/>
    </row>
    <row r="264" spans="1:22" ht="15.75">
      <c r="B264" s="26">
        <v>260</v>
      </c>
      <c r="C264" s="42">
        <v>42573866</v>
      </c>
      <c r="D264" s="325" t="s">
        <v>385</v>
      </c>
      <c r="E264" s="140" t="s">
        <v>815</v>
      </c>
      <c r="F264" s="141" t="s">
        <v>171</v>
      </c>
      <c r="G264" s="45" t="s">
        <v>153</v>
      </c>
      <c r="H264" s="26" t="s">
        <v>815</v>
      </c>
      <c r="I264" s="447" t="s">
        <v>141</v>
      </c>
      <c r="J264" s="46" t="s">
        <v>173</v>
      </c>
      <c r="K264" s="47">
        <v>8</v>
      </c>
      <c r="L264" s="45" t="s">
        <v>153</v>
      </c>
      <c r="M264" s="380"/>
      <c r="N264" s="26" t="s">
        <v>171</v>
      </c>
      <c r="O264" s="425" t="s">
        <v>98</v>
      </c>
      <c r="P264" s="216" t="s">
        <v>173</v>
      </c>
      <c r="Q264" s="190">
        <f>SUMIF('Planificación 2026-1'!W:W,D264,'Planificación 2026-1'!R:R)</f>
        <v>0</v>
      </c>
      <c r="R264" s="377"/>
      <c r="S264" s="335" t="s">
        <v>838</v>
      </c>
      <c r="T264" s="30"/>
      <c r="U264" s="396" t="s">
        <v>895</v>
      </c>
      <c r="V264" s="284" t="s">
        <v>896</v>
      </c>
    </row>
    <row r="265" spans="1:22" ht="15.75">
      <c r="B265" s="26">
        <v>261</v>
      </c>
      <c r="C265" s="42">
        <v>44481285</v>
      </c>
      <c r="D265" s="40" t="s">
        <v>386</v>
      </c>
      <c r="E265" s="140" t="s">
        <v>815</v>
      </c>
      <c r="F265" s="141" t="s">
        <v>171</v>
      </c>
      <c r="G265" s="45" t="s">
        <v>13</v>
      </c>
      <c r="H265" s="26" t="s">
        <v>815</v>
      </c>
      <c r="I265" s="440" t="s">
        <v>122</v>
      </c>
      <c r="J265" s="46" t="s">
        <v>170</v>
      </c>
      <c r="K265" s="47">
        <v>8</v>
      </c>
      <c r="L265" s="45"/>
      <c r="M265" s="380"/>
      <c r="N265" s="26" t="s">
        <v>171</v>
      </c>
      <c r="O265" s="411"/>
      <c r="P265" s="216"/>
      <c r="Q265" s="190">
        <f>SUMIF('Planificación 2026-1'!W:W,D265,'Planificación 2026-1'!R:R)</f>
        <v>0</v>
      </c>
      <c r="R265" s="377"/>
      <c r="S265" s="335"/>
      <c r="T265" s="30"/>
      <c r="U265" s="397"/>
      <c r="V265" s="282"/>
    </row>
    <row r="266" spans="1:22" ht="15.75">
      <c r="B266" s="26">
        <v>262</v>
      </c>
      <c r="C266" s="42">
        <v>9916820</v>
      </c>
      <c r="D266" s="40" t="s">
        <v>387</v>
      </c>
      <c r="E266" s="140" t="s">
        <v>815</v>
      </c>
      <c r="F266" s="141" t="s">
        <v>171</v>
      </c>
      <c r="G266" s="45" t="s">
        <v>153</v>
      </c>
      <c r="H266" s="26" t="s">
        <v>815</v>
      </c>
      <c r="I266" s="440" t="s">
        <v>128</v>
      </c>
      <c r="J266" s="46" t="s">
        <v>173</v>
      </c>
      <c r="K266" s="47">
        <v>29</v>
      </c>
      <c r="L266" s="45"/>
      <c r="M266" s="380"/>
      <c r="N266" s="26" t="s">
        <v>171</v>
      </c>
      <c r="O266" s="411"/>
      <c r="P266" s="216"/>
      <c r="Q266" s="190">
        <f>SUMIF('Planificación 2026-1'!W:W,D266,'Planificación 2026-1'!R:R)</f>
        <v>0</v>
      </c>
      <c r="R266" s="377"/>
      <c r="S266" s="335"/>
      <c r="T266" s="30"/>
      <c r="U266" s="403" t="s">
        <v>897</v>
      </c>
      <c r="V266" s="389"/>
    </row>
    <row r="267" spans="1:22" ht="15.75">
      <c r="B267" s="26">
        <v>263</v>
      </c>
      <c r="C267" s="42">
        <v>21546491</v>
      </c>
      <c r="D267" s="9" t="s">
        <v>389</v>
      </c>
      <c r="E267" s="140" t="s">
        <v>815</v>
      </c>
      <c r="F267" s="141" t="s">
        <v>171</v>
      </c>
      <c r="G267" s="45" t="s">
        <v>13</v>
      </c>
      <c r="H267" s="26" t="s">
        <v>815</v>
      </c>
      <c r="I267" s="447" t="s">
        <v>138</v>
      </c>
      <c r="J267" s="46" t="s">
        <v>170</v>
      </c>
      <c r="K267" s="47">
        <v>14</v>
      </c>
      <c r="L267" s="45" t="s">
        <v>13</v>
      </c>
      <c r="M267" s="380"/>
      <c r="N267" s="26" t="s">
        <v>171</v>
      </c>
      <c r="O267" s="424" t="s">
        <v>98</v>
      </c>
      <c r="P267" s="216"/>
      <c r="Q267" s="190">
        <f>SUMIF('Planificación 2026-1'!W:W,D267,'Planificación 2026-1'!R:R)</f>
        <v>13</v>
      </c>
      <c r="R267" s="377"/>
      <c r="S267" s="335" t="s">
        <v>842</v>
      </c>
      <c r="T267" s="30"/>
      <c r="U267" s="399"/>
      <c r="V267" s="389"/>
    </row>
    <row r="268" spans="1:22" ht="15.75">
      <c r="B268" s="26">
        <v>264</v>
      </c>
      <c r="C268" s="42">
        <v>21868076</v>
      </c>
      <c r="D268" s="40" t="s">
        <v>390</v>
      </c>
      <c r="E268" s="140" t="s">
        <v>815</v>
      </c>
      <c r="F268" s="141" t="s">
        <v>171</v>
      </c>
      <c r="G268" s="66" t="s">
        <v>153</v>
      </c>
      <c r="H268" s="26" t="s">
        <v>815</v>
      </c>
      <c r="I268" s="440" t="s">
        <v>122</v>
      </c>
      <c r="J268" s="46" t="s">
        <v>170</v>
      </c>
      <c r="K268" s="47">
        <v>13</v>
      </c>
      <c r="L268" s="45"/>
      <c r="M268" s="380"/>
      <c r="N268" s="26" t="s">
        <v>171</v>
      </c>
      <c r="O268" s="411"/>
      <c r="P268" s="216"/>
      <c r="Q268" s="190">
        <f>SUMIF('Planificación 2026-1'!W:W,D268,'Planificación 2026-1'!R:R)</f>
        <v>0</v>
      </c>
      <c r="R268" s="377"/>
      <c r="S268" s="335"/>
      <c r="T268" s="30"/>
      <c r="U268" s="402"/>
      <c r="V268" s="282"/>
    </row>
    <row r="269" spans="1:22" ht="15.75">
      <c r="B269" s="26">
        <v>265</v>
      </c>
      <c r="C269" s="42">
        <v>21556265</v>
      </c>
      <c r="D269" s="40" t="s">
        <v>391</v>
      </c>
      <c r="E269" s="140" t="s">
        <v>815</v>
      </c>
      <c r="F269" s="141" t="s">
        <v>171</v>
      </c>
      <c r="G269" s="45" t="s">
        <v>13</v>
      </c>
      <c r="H269" s="26" t="s">
        <v>815</v>
      </c>
      <c r="I269" s="440" t="s">
        <v>122</v>
      </c>
      <c r="J269" s="46" t="s">
        <v>173</v>
      </c>
      <c r="K269" s="47">
        <v>30</v>
      </c>
      <c r="L269" s="45"/>
      <c r="M269" s="380"/>
      <c r="N269" s="26" t="s">
        <v>171</v>
      </c>
      <c r="O269" s="411"/>
      <c r="P269" s="216"/>
      <c r="Q269" s="190">
        <f>SUMIF('Planificación 2026-1'!W:W,D269,'Planificación 2026-1'!R:R)</f>
        <v>0</v>
      </c>
      <c r="R269" s="377"/>
      <c r="S269" s="335"/>
      <c r="T269" s="30"/>
      <c r="U269" s="403" t="s">
        <v>898</v>
      </c>
      <c r="V269" s="389"/>
    </row>
    <row r="270" spans="1:22" ht="15.75">
      <c r="B270" s="26">
        <v>266</v>
      </c>
      <c r="C270" s="42">
        <v>40153172</v>
      </c>
      <c r="D270" s="40" t="s">
        <v>392</v>
      </c>
      <c r="E270" s="69" t="s">
        <v>815</v>
      </c>
      <c r="F270" s="141" t="s">
        <v>171</v>
      </c>
      <c r="G270" s="46" t="s">
        <v>13</v>
      </c>
      <c r="H270" s="42" t="s">
        <v>815</v>
      </c>
      <c r="I270" s="441" t="s">
        <v>127</v>
      </c>
      <c r="J270" s="46" t="s">
        <v>170</v>
      </c>
      <c r="K270" s="47">
        <v>16</v>
      </c>
      <c r="L270" s="45"/>
      <c r="M270" s="380"/>
      <c r="N270" s="26" t="s">
        <v>171</v>
      </c>
      <c r="O270" s="411"/>
      <c r="P270" s="216"/>
      <c r="Q270" s="190">
        <f>SUMIF('Planificación 2026-1'!W:W,D270,'Planificación 2026-1'!R:R)</f>
        <v>17</v>
      </c>
      <c r="R270" s="377"/>
      <c r="S270" s="335"/>
      <c r="T270" s="30"/>
      <c r="U270" s="402"/>
      <c r="V270" s="282"/>
    </row>
    <row r="271" spans="1:22">
      <c r="B271" s="26">
        <v>267</v>
      </c>
      <c r="C271" s="66">
        <v>10552634</v>
      </c>
      <c r="D271" s="419" t="s">
        <v>688</v>
      </c>
      <c r="E271" s="140" t="s">
        <v>815</v>
      </c>
      <c r="F271" s="349" t="s">
        <v>689</v>
      </c>
      <c r="G271" s="362" t="s">
        <v>153</v>
      </c>
      <c r="H271" s="26" t="s">
        <v>815</v>
      </c>
      <c r="I271" s="440" t="s">
        <v>143</v>
      </c>
      <c r="J271" s="46" t="s">
        <v>170</v>
      </c>
      <c r="K271" s="47">
        <v>5</v>
      </c>
      <c r="L271" s="45" t="s">
        <v>153</v>
      </c>
      <c r="M271" s="380"/>
      <c r="N271" s="26" t="s">
        <v>171</v>
      </c>
      <c r="O271" s="411" t="s">
        <v>98</v>
      </c>
      <c r="P271" s="216" t="s">
        <v>838</v>
      </c>
      <c r="Q271" s="190">
        <f>SUMIF('Planificación 2026-1'!W:W,D271,'Planificación 2026-1'!R:R)</f>
        <v>0</v>
      </c>
      <c r="R271" s="377"/>
      <c r="S271" s="335" t="s">
        <v>842</v>
      </c>
      <c r="U271" s="399"/>
      <c r="V271" s="429" t="s">
        <v>899</v>
      </c>
    </row>
    <row r="272" spans="1:22" ht="15.75">
      <c r="B272" s="26">
        <v>268</v>
      </c>
      <c r="C272" s="42">
        <v>44386497</v>
      </c>
      <c r="D272" s="40" t="s">
        <v>393</v>
      </c>
      <c r="E272" s="140" t="s">
        <v>815</v>
      </c>
      <c r="F272" s="141" t="s">
        <v>171</v>
      </c>
      <c r="G272" s="45" t="s">
        <v>153</v>
      </c>
      <c r="H272" s="26" t="s">
        <v>815</v>
      </c>
      <c r="I272" s="440" t="s">
        <v>125</v>
      </c>
      <c r="J272" s="46" t="s">
        <v>170</v>
      </c>
      <c r="K272" s="65">
        <v>17</v>
      </c>
      <c r="L272" s="45" t="s">
        <v>153</v>
      </c>
      <c r="M272" s="380"/>
      <c r="N272" s="26" t="s">
        <v>171</v>
      </c>
      <c r="O272" s="413" t="s">
        <v>125</v>
      </c>
      <c r="P272" s="217" t="s">
        <v>170</v>
      </c>
      <c r="Q272" s="190">
        <f>SUMIF('Planificación 2026-1'!W:W,D272,'Planificación 2026-1'!R:R)</f>
        <v>18</v>
      </c>
      <c r="R272" s="377"/>
      <c r="S272" s="335"/>
      <c r="T272" s="30"/>
      <c r="U272" s="402"/>
      <c r="V272" s="282"/>
    </row>
    <row r="273" spans="2:22" ht="15.75">
      <c r="B273" s="26">
        <v>269</v>
      </c>
      <c r="C273" s="42">
        <v>41347751</v>
      </c>
      <c r="D273" s="40" t="s">
        <v>394</v>
      </c>
      <c r="E273" s="69" t="s">
        <v>815</v>
      </c>
      <c r="F273" s="141" t="s">
        <v>171</v>
      </c>
      <c r="G273" s="82" t="s">
        <v>13</v>
      </c>
      <c r="H273" s="42" t="s">
        <v>815</v>
      </c>
      <c r="I273" s="441" t="s">
        <v>129</v>
      </c>
      <c r="J273" s="46" t="s">
        <v>173</v>
      </c>
      <c r="K273" s="47">
        <v>20</v>
      </c>
      <c r="L273" s="45"/>
      <c r="M273" s="380"/>
      <c r="N273" s="26" t="s">
        <v>171</v>
      </c>
      <c r="O273" s="411"/>
      <c r="P273" s="216" t="s">
        <v>173</v>
      </c>
      <c r="Q273" s="190">
        <f>SUMIF('Planificación 2026-1'!W:W,D273,'Planificación 2026-1'!R:R)</f>
        <v>0</v>
      </c>
      <c r="R273" s="377"/>
      <c r="S273" s="335"/>
      <c r="T273" s="30"/>
      <c r="U273" s="403" t="s">
        <v>900</v>
      </c>
      <c r="V273" s="389"/>
    </row>
    <row r="274" spans="2:22">
      <c r="B274" s="26">
        <v>270</v>
      </c>
      <c r="C274" s="122">
        <v>46536483</v>
      </c>
      <c r="D274" s="191" t="s">
        <v>629</v>
      </c>
      <c r="E274" s="140" t="s">
        <v>815</v>
      </c>
      <c r="F274" s="141" t="s">
        <v>250</v>
      </c>
      <c r="G274" s="66" t="s">
        <v>13</v>
      </c>
      <c r="H274" s="26" t="s">
        <v>815</v>
      </c>
      <c r="I274" s="440" t="s">
        <v>124</v>
      </c>
      <c r="J274" s="46" t="s">
        <v>170</v>
      </c>
      <c r="K274" s="47">
        <v>8</v>
      </c>
      <c r="L274" s="45"/>
      <c r="M274" s="380"/>
      <c r="N274" s="26" t="s">
        <v>171</v>
      </c>
      <c r="O274" s="411"/>
      <c r="P274" s="216"/>
      <c r="Q274" s="190">
        <f>SUMIF('Planificación 2026-1'!W:W,D274,'Planificación 2026-1'!R:R)</f>
        <v>0</v>
      </c>
      <c r="R274" s="377"/>
      <c r="U274" s="398"/>
      <c r="V274" s="282"/>
    </row>
    <row r="275" spans="2:22">
      <c r="B275" s="26">
        <v>271</v>
      </c>
      <c r="C275" s="122">
        <v>22064239</v>
      </c>
      <c r="D275" s="191" t="s">
        <v>901</v>
      </c>
      <c r="E275" s="140" t="s">
        <v>815</v>
      </c>
      <c r="F275" s="141" t="s">
        <v>603</v>
      </c>
      <c r="G275" s="45" t="s">
        <v>153</v>
      </c>
      <c r="H275" s="26" t="s">
        <v>815</v>
      </c>
      <c r="I275" s="440" t="s">
        <v>140</v>
      </c>
      <c r="J275" s="46" t="s">
        <v>170</v>
      </c>
      <c r="K275" s="47">
        <v>14</v>
      </c>
      <c r="L275" s="45"/>
      <c r="M275" s="380"/>
      <c r="N275" s="26" t="s">
        <v>171</v>
      </c>
      <c r="O275" s="411"/>
      <c r="P275" s="222" t="s">
        <v>170</v>
      </c>
      <c r="Q275" s="190">
        <f>SUMIF('Planificación 2026-1'!W:W,D275,'Planificación 2026-1'!R:R)</f>
        <v>0</v>
      </c>
      <c r="R275" s="377"/>
      <c r="U275" s="396"/>
      <c r="V275" s="282"/>
    </row>
    <row r="276" spans="2:22" ht="15.75">
      <c r="B276" s="26">
        <v>272</v>
      </c>
      <c r="C276" s="42">
        <v>21464784</v>
      </c>
      <c r="D276" s="40" t="s">
        <v>395</v>
      </c>
      <c r="E276" s="140" t="s">
        <v>815</v>
      </c>
      <c r="F276" s="141" t="s">
        <v>171</v>
      </c>
      <c r="G276" s="82" t="s">
        <v>13</v>
      </c>
      <c r="H276" s="26" t="s">
        <v>815</v>
      </c>
      <c r="I276" s="440" t="s">
        <v>129</v>
      </c>
      <c r="J276" s="46" t="s">
        <v>170</v>
      </c>
      <c r="K276" s="47">
        <v>15</v>
      </c>
      <c r="L276" s="45"/>
      <c r="M276" s="380"/>
      <c r="N276" s="26" t="s">
        <v>171</v>
      </c>
      <c r="O276" s="416"/>
      <c r="P276" s="220"/>
      <c r="Q276" s="221">
        <f>SUMIF('Planificación 2026-1'!W:W,D276,'Planificación 2026-1'!R:R)</f>
        <v>0</v>
      </c>
      <c r="R276" s="377"/>
      <c r="S276" s="335"/>
      <c r="T276" s="30"/>
      <c r="U276" s="396"/>
      <c r="V276" s="282"/>
    </row>
    <row r="277" spans="2:22" ht="15.75">
      <c r="B277" s="26">
        <v>273</v>
      </c>
      <c r="C277" s="42">
        <v>17838459</v>
      </c>
      <c r="D277" s="9" t="s">
        <v>396</v>
      </c>
      <c r="E277" s="140" t="s">
        <v>815</v>
      </c>
      <c r="F277" s="141" t="s">
        <v>171</v>
      </c>
      <c r="G277" s="45" t="s">
        <v>13</v>
      </c>
      <c r="H277" s="26" t="s">
        <v>815</v>
      </c>
      <c r="I277" s="441" t="s">
        <v>221</v>
      </c>
      <c r="J277" s="46" t="s">
        <v>170</v>
      </c>
      <c r="K277" s="47">
        <v>5</v>
      </c>
      <c r="L277" s="45" t="s">
        <v>13</v>
      </c>
      <c r="M277" s="380"/>
      <c r="N277" s="26" t="s">
        <v>171</v>
      </c>
      <c r="O277" s="416" t="s">
        <v>98</v>
      </c>
      <c r="P277" s="220"/>
      <c r="Q277" s="221">
        <f>SUMIF('Planificación 2026-1'!W:W,D277,'Planificación 2026-1'!R:R)</f>
        <v>0</v>
      </c>
      <c r="R277" s="377"/>
      <c r="S277" s="335"/>
      <c r="T277" s="30"/>
      <c r="U277" s="396"/>
      <c r="V277" s="282"/>
    </row>
    <row r="278" spans="2:22" ht="15.75">
      <c r="B278" s="26">
        <v>274</v>
      </c>
      <c r="C278" s="42">
        <v>44656290</v>
      </c>
      <c r="D278" s="40" t="s">
        <v>397</v>
      </c>
      <c r="E278" s="140" t="s">
        <v>815</v>
      </c>
      <c r="F278" s="141" t="s">
        <v>171</v>
      </c>
      <c r="G278" s="45" t="s">
        <v>153</v>
      </c>
      <c r="H278" s="26" t="s">
        <v>815</v>
      </c>
      <c r="I278" s="440" t="s">
        <v>123</v>
      </c>
      <c r="J278" s="46" t="s">
        <v>170</v>
      </c>
      <c r="K278" s="47">
        <v>13</v>
      </c>
      <c r="L278" s="45" t="s">
        <v>153</v>
      </c>
      <c r="M278" s="380" t="s">
        <v>815</v>
      </c>
      <c r="N278" s="26" t="s">
        <v>171</v>
      </c>
      <c r="O278" s="411" t="s">
        <v>829</v>
      </c>
      <c r="P278" s="220" t="s">
        <v>170</v>
      </c>
      <c r="Q278" s="221">
        <f>SUMIF('Planificación 2026-1'!W:W,D278,'Planificación 2026-1'!R:R)</f>
        <v>12</v>
      </c>
      <c r="R278" s="377"/>
      <c r="S278" s="335"/>
      <c r="T278" s="30"/>
      <c r="U278" s="396"/>
      <c r="V278" s="282"/>
    </row>
    <row r="279" spans="2:22" ht="15.75">
      <c r="B279" s="26">
        <v>275</v>
      </c>
      <c r="C279" s="42">
        <v>15421738</v>
      </c>
      <c r="D279" s="9" t="s">
        <v>398</v>
      </c>
      <c r="E279" s="140" t="s">
        <v>815</v>
      </c>
      <c r="F279" s="141" t="s">
        <v>171</v>
      </c>
      <c r="G279" s="362" t="s">
        <v>153</v>
      </c>
      <c r="H279" s="26" t="s">
        <v>815</v>
      </c>
      <c r="I279" s="440" t="s">
        <v>124</v>
      </c>
      <c r="J279" s="46" t="s">
        <v>170</v>
      </c>
      <c r="K279" s="47">
        <v>4</v>
      </c>
      <c r="L279" s="45"/>
      <c r="M279" s="380"/>
      <c r="N279" s="26" t="s">
        <v>171</v>
      </c>
      <c r="O279" s="416"/>
      <c r="P279" s="220"/>
      <c r="Q279" s="221">
        <f>SUMIF('Planificación 2026-1'!W:W,D279,'Planificación 2026-1'!R:R)</f>
        <v>0</v>
      </c>
      <c r="R279" s="377"/>
      <c r="S279" s="335"/>
      <c r="T279" s="30"/>
      <c r="U279" s="396"/>
      <c r="V279" s="282"/>
    </row>
    <row r="280" spans="2:22" ht="15.75">
      <c r="B280" s="26">
        <v>276</v>
      </c>
      <c r="C280" s="42">
        <v>21867757</v>
      </c>
      <c r="D280" s="40" t="s">
        <v>399</v>
      </c>
      <c r="E280" s="140" t="s">
        <v>815</v>
      </c>
      <c r="F280" s="141" t="s">
        <v>171</v>
      </c>
      <c r="G280" s="45" t="s">
        <v>153</v>
      </c>
      <c r="H280" s="26" t="s">
        <v>815</v>
      </c>
      <c r="I280" s="440" t="s">
        <v>122</v>
      </c>
      <c r="J280" s="46" t="s">
        <v>173</v>
      </c>
      <c r="K280" s="47">
        <v>28</v>
      </c>
      <c r="L280" s="45"/>
      <c r="M280" s="380"/>
      <c r="N280" s="26" t="s">
        <v>171</v>
      </c>
      <c r="O280" s="416"/>
      <c r="P280" s="220" t="s">
        <v>173</v>
      </c>
      <c r="Q280" s="221">
        <f>SUMIF('Planificación 2026-1'!W:W,D280,'Planificación 2026-1'!R:R)</f>
        <v>0</v>
      </c>
      <c r="R280" s="377"/>
      <c r="S280" s="335"/>
      <c r="T280" s="30"/>
      <c r="U280" s="397"/>
      <c r="V280" s="282"/>
    </row>
    <row r="281" spans="2:22" ht="15.75">
      <c r="B281" s="26">
        <v>277</v>
      </c>
      <c r="C281" s="42">
        <v>21887665</v>
      </c>
      <c r="D281" s="72" t="s">
        <v>400</v>
      </c>
      <c r="E281" s="140" t="s">
        <v>815</v>
      </c>
      <c r="F281" s="141" t="s">
        <v>171</v>
      </c>
      <c r="G281" s="362" t="s">
        <v>153</v>
      </c>
      <c r="H281" s="26" t="s">
        <v>815</v>
      </c>
      <c r="I281" s="440" t="s">
        <v>124</v>
      </c>
      <c r="J281" s="46" t="s">
        <v>170</v>
      </c>
      <c r="K281" s="47">
        <v>8</v>
      </c>
      <c r="L281" s="45"/>
      <c r="M281" s="380"/>
      <c r="N281" s="26" t="s">
        <v>171</v>
      </c>
      <c r="O281" s="416"/>
      <c r="P281" s="220"/>
      <c r="Q281" s="221">
        <f>SUMIF('Planificación 2026-1'!W:W,D281,'Planificación 2026-1'!R:R)</f>
        <v>0</v>
      </c>
      <c r="R281" s="377"/>
      <c r="S281" s="335" t="s">
        <v>842</v>
      </c>
      <c r="T281" s="30"/>
      <c r="U281" s="401" t="s">
        <v>902</v>
      </c>
      <c r="V281" s="392"/>
    </row>
    <row r="282" spans="2:22" ht="15.75">
      <c r="B282" s="26">
        <v>278</v>
      </c>
      <c r="C282" s="42">
        <v>71052752</v>
      </c>
      <c r="D282" s="9" t="s">
        <v>401</v>
      </c>
      <c r="E282" s="140" t="s">
        <v>815</v>
      </c>
      <c r="F282" s="141" t="s">
        <v>171</v>
      </c>
      <c r="G282" s="45" t="s">
        <v>13</v>
      </c>
      <c r="H282" s="26" t="s">
        <v>815</v>
      </c>
      <c r="I282" s="447" t="s">
        <v>146</v>
      </c>
      <c r="J282" s="46" t="s">
        <v>170</v>
      </c>
      <c r="K282" s="47">
        <v>4</v>
      </c>
      <c r="L282" s="45" t="s">
        <v>13</v>
      </c>
      <c r="M282" s="380"/>
      <c r="N282" s="26" t="s">
        <v>171</v>
      </c>
      <c r="O282" s="426" t="s">
        <v>98</v>
      </c>
      <c r="P282" s="220" t="s">
        <v>170</v>
      </c>
      <c r="Q282" s="221">
        <f>SUMIF('Planificación 2026-1'!W:W,D282,'Planificación 2026-1'!R:R)</f>
        <v>9</v>
      </c>
      <c r="R282" s="377"/>
      <c r="S282" s="335" t="s">
        <v>842</v>
      </c>
      <c r="T282" s="30"/>
      <c r="U282" s="399"/>
      <c r="V282" s="389"/>
    </row>
    <row r="283" spans="2:22" ht="15.75">
      <c r="B283" s="26">
        <v>279</v>
      </c>
      <c r="C283" s="26">
        <v>21885297</v>
      </c>
      <c r="D283" s="9" t="s">
        <v>402</v>
      </c>
      <c r="E283" s="140" t="s">
        <v>815</v>
      </c>
      <c r="F283" s="141" t="s">
        <v>171</v>
      </c>
      <c r="G283" s="45" t="s">
        <v>153</v>
      </c>
      <c r="H283" s="26" t="s">
        <v>815</v>
      </c>
      <c r="I283" s="440" t="s">
        <v>144</v>
      </c>
      <c r="J283" s="45" t="s">
        <v>170</v>
      </c>
      <c r="K283" s="328">
        <v>10</v>
      </c>
      <c r="L283" s="45"/>
      <c r="M283" s="380"/>
      <c r="N283" s="26" t="s">
        <v>171</v>
      </c>
      <c r="O283" s="413"/>
      <c r="P283" s="805"/>
      <c r="Q283" s="806">
        <f>SUMIF('Planificación 2026-1'!W:W,D283,'Planificación 2026-1'!R:R)</f>
        <v>0</v>
      </c>
      <c r="R283" s="725"/>
      <c r="S283" s="807"/>
      <c r="T283" s="30"/>
      <c r="U283" s="398"/>
      <c r="V283" s="282"/>
    </row>
    <row r="284" spans="2:22" ht="15.75">
      <c r="B284" s="26">
        <v>280</v>
      </c>
      <c r="C284" s="42">
        <v>40078328</v>
      </c>
      <c r="D284" s="40" t="s">
        <v>403</v>
      </c>
      <c r="E284" s="140" t="s">
        <v>815</v>
      </c>
      <c r="F284" s="141" t="s">
        <v>171</v>
      </c>
      <c r="G284" s="26" t="s">
        <v>13</v>
      </c>
      <c r="H284" s="26" t="s">
        <v>815</v>
      </c>
      <c r="I284" s="440" t="s">
        <v>124</v>
      </c>
      <c r="J284" s="46" t="s">
        <v>170</v>
      </c>
      <c r="K284" s="47">
        <v>8</v>
      </c>
      <c r="L284" s="45"/>
      <c r="M284" s="380"/>
      <c r="N284" s="26" t="s">
        <v>171</v>
      </c>
      <c r="O284" s="416"/>
      <c r="P284" s="220"/>
      <c r="Q284" s="221">
        <f>SUMIF('Planificación 2026-1'!W:W,D284,'Planificación 2026-1'!R:R)</f>
        <v>0</v>
      </c>
      <c r="R284" s="377"/>
      <c r="S284" s="335"/>
      <c r="T284" s="30"/>
      <c r="U284" s="396"/>
      <c r="V284" s="282"/>
    </row>
    <row r="285" spans="2:22" ht="15.75">
      <c r="B285" s="26">
        <v>281</v>
      </c>
      <c r="C285" s="42">
        <v>80328544</v>
      </c>
      <c r="D285" s="9" t="s">
        <v>404</v>
      </c>
      <c r="E285" s="140" t="s">
        <v>815</v>
      </c>
      <c r="F285" s="141" t="s">
        <v>171</v>
      </c>
      <c r="G285" s="45" t="s">
        <v>19</v>
      </c>
      <c r="H285" s="26" t="s">
        <v>815</v>
      </c>
      <c r="I285" s="441" t="s">
        <v>143</v>
      </c>
      <c r="J285" s="46" t="s">
        <v>173</v>
      </c>
      <c r="K285" s="47">
        <v>38</v>
      </c>
      <c r="L285" s="45" t="s">
        <v>787</v>
      </c>
      <c r="M285" s="380"/>
      <c r="N285" s="26" t="s">
        <v>171</v>
      </c>
      <c r="O285" s="416" t="s">
        <v>787</v>
      </c>
      <c r="P285" s="220" t="s">
        <v>787</v>
      </c>
      <c r="Q285" s="221">
        <f>SUMIF('Planificación 2026-1'!W:W,D285,'Planificación 2026-1'!R:R)</f>
        <v>0</v>
      </c>
      <c r="R285" s="377"/>
      <c r="S285" s="335"/>
      <c r="T285" s="30"/>
      <c r="U285" s="396"/>
      <c r="V285" s="282" t="s">
        <v>890</v>
      </c>
    </row>
    <row r="286" spans="2:22" ht="15.75">
      <c r="B286" s="26">
        <v>282</v>
      </c>
      <c r="C286" s="42">
        <v>70089866</v>
      </c>
      <c r="D286" s="9" t="s">
        <v>405</v>
      </c>
      <c r="E286" s="140" t="s">
        <v>815</v>
      </c>
      <c r="F286" s="141" t="s">
        <v>171</v>
      </c>
      <c r="G286" s="45" t="s">
        <v>13</v>
      </c>
      <c r="H286" s="26" t="s">
        <v>815</v>
      </c>
      <c r="I286" s="447" t="s">
        <v>138</v>
      </c>
      <c r="J286" s="46" t="s">
        <v>170</v>
      </c>
      <c r="K286" s="47">
        <v>12</v>
      </c>
      <c r="L286" s="45" t="s">
        <v>13</v>
      </c>
      <c r="M286" s="380"/>
      <c r="N286" s="26" t="s">
        <v>171</v>
      </c>
      <c r="O286" s="416" t="s">
        <v>98</v>
      </c>
      <c r="P286" s="220"/>
      <c r="Q286" s="221">
        <f>SUMIF('Planificación 2026-1'!W:W,D286,'Planificación 2026-1'!R:R)</f>
        <v>0</v>
      </c>
      <c r="R286" s="377"/>
      <c r="S286" s="335"/>
      <c r="T286" s="30"/>
      <c r="U286" s="396"/>
      <c r="V286" s="282"/>
    </row>
    <row r="287" spans="2:22" ht="15.75">
      <c r="B287" s="26">
        <v>283</v>
      </c>
      <c r="C287" s="42">
        <v>40716850</v>
      </c>
      <c r="D287" s="40" t="s">
        <v>406</v>
      </c>
      <c r="E287" s="140" t="s">
        <v>815</v>
      </c>
      <c r="F287" s="141" t="s">
        <v>171</v>
      </c>
      <c r="G287" s="45" t="s">
        <v>153</v>
      </c>
      <c r="H287" s="26" t="s">
        <v>815</v>
      </c>
      <c r="I287" s="447" t="s">
        <v>221</v>
      </c>
      <c r="J287" s="46" t="s">
        <v>170</v>
      </c>
      <c r="K287" s="47">
        <v>10</v>
      </c>
      <c r="L287" s="45"/>
      <c r="M287" s="380"/>
      <c r="N287" s="26" t="s">
        <v>171</v>
      </c>
      <c r="O287" s="416"/>
      <c r="P287" s="220"/>
      <c r="Q287" s="221">
        <f>SUMIF('Planificación 2026-1'!W:W,D287,'Planificación 2026-1'!R:R)</f>
        <v>0</v>
      </c>
      <c r="R287" s="377"/>
      <c r="S287" s="335"/>
      <c r="T287" s="30"/>
      <c r="U287" s="396"/>
      <c r="V287" s="282"/>
    </row>
    <row r="288" spans="2:22" ht="15.75">
      <c r="B288" s="26">
        <v>284</v>
      </c>
      <c r="C288" s="42">
        <v>40804375</v>
      </c>
      <c r="D288" s="40" t="s">
        <v>407</v>
      </c>
      <c r="E288" s="140" t="s">
        <v>815</v>
      </c>
      <c r="F288" s="141" t="s">
        <v>171</v>
      </c>
      <c r="G288" s="45" t="s">
        <v>153</v>
      </c>
      <c r="H288" s="26" t="s">
        <v>815</v>
      </c>
      <c r="I288" s="447" t="s">
        <v>143</v>
      </c>
      <c r="J288" s="46" t="s">
        <v>173</v>
      </c>
      <c r="K288" s="47">
        <v>32</v>
      </c>
      <c r="L288" s="45" t="s">
        <v>153</v>
      </c>
      <c r="M288" s="380"/>
      <c r="N288" s="26" t="s">
        <v>171</v>
      </c>
      <c r="O288" s="416" t="s">
        <v>98</v>
      </c>
      <c r="P288" s="220" t="s">
        <v>173</v>
      </c>
      <c r="Q288" s="221">
        <f>SUMIF('Planificación 2026-1'!W:W,D288,'Planificación 2026-1'!R:R)</f>
        <v>0</v>
      </c>
      <c r="R288" s="377"/>
      <c r="S288" s="335"/>
      <c r="T288" s="30"/>
      <c r="U288" s="396"/>
      <c r="V288" s="283" t="s">
        <v>903</v>
      </c>
    </row>
    <row r="289" spans="1:22" ht="15.75">
      <c r="B289" s="26">
        <v>285</v>
      </c>
      <c r="C289" s="42">
        <v>21404829</v>
      </c>
      <c r="D289" s="40" t="s">
        <v>408</v>
      </c>
      <c r="E289" s="140" t="s">
        <v>815</v>
      </c>
      <c r="F289" s="141" t="s">
        <v>171</v>
      </c>
      <c r="G289" s="45" t="s">
        <v>13</v>
      </c>
      <c r="H289" s="26" t="s">
        <v>815</v>
      </c>
      <c r="I289" s="440" t="s">
        <v>122</v>
      </c>
      <c r="J289" s="46" t="s">
        <v>170</v>
      </c>
      <c r="K289" s="47">
        <v>15</v>
      </c>
      <c r="L289" s="45"/>
      <c r="M289" s="380"/>
      <c r="N289" s="26" t="s">
        <v>171</v>
      </c>
      <c r="O289" s="416"/>
      <c r="P289" s="220" t="s">
        <v>173</v>
      </c>
      <c r="Q289" s="221">
        <f>SUMIF('Planificación 2026-1'!W:W,D289,'Planificación 2026-1'!R:R)</f>
        <v>0</v>
      </c>
      <c r="R289" s="377"/>
      <c r="S289" s="335"/>
      <c r="T289" s="30"/>
      <c r="U289" s="396"/>
      <c r="V289" s="282"/>
    </row>
    <row r="290" spans="1:22">
      <c r="B290" s="26">
        <v>286</v>
      </c>
      <c r="C290" s="66">
        <v>70066929</v>
      </c>
      <c r="D290" s="226" t="s">
        <v>687</v>
      </c>
      <c r="E290" s="140" t="s">
        <v>815</v>
      </c>
      <c r="F290" s="349" t="s">
        <v>682</v>
      </c>
      <c r="G290" s="362" t="s">
        <v>153</v>
      </c>
      <c r="H290" s="26" t="s">
        <v>815</v>
      </c>
      <c r="I290" s="440" t="s">
        <v>147</v>
      </c>
      <c r="J290" s="46" t="s">
        <v>170</v>
      </c>
      <c r="K290" s="47">
        <v>14</v>
      </c>
      <c r="L290" s="45" t="s">
        <v>153</v>
      </c>
      <c r="M290" s="380"/>
      <c r="N290" s="26" t="s">
        <v>171</v>
      </c>
      <c r="O290" s="416"/>
      <c r="P290" s="220"/>
      <c r="Q290" s="221">
        <f>SUMIF('Planificación 2026-1'!W:W,D290,'Planificación 2026-1'!R:R)</f>
        <v>14</v>
      </c>
      <c r="R290" s="377"/>
      <c r="U290" s="396"/>
      <c r="V290" s="282"/>
    </row>
    <row r="291" spans="1:22" ht="15.75">
      <c r="B291" s="26">
        <v>287</v>
      </c>
      <c r="C291" s="42">
        <v>18005964</v>
      </c>
      <c r="D291" s="40" t="s">
        <v>409</v>
      </c>
      <c r="E291" s="140" t="s">
        <v>815</v>
      </c>
      <c r="F291" s="141" t="s">
        <v>347</v>
      </c>
      <c r="G291" s="45" t="s">
        <v>153</v>
      </c>
      <c r="H291" s="26" t="s">
        <v>815</v>
      </c>
      <c r="I291" s="440" t="s">
        <v>123</v>
      </c>
      <c r="J291" s="46" t="s">
        <v>170</v>
      </c>
      <c r="K291" s="47">
        <v>16</v>
      </c>
      <c r="L291" s="45" t="s">
        <v>153</v>
      </c>
      <c r="M291" s="380" t="s">
        <v>815</v>
      </c>
      <c r="N291" s="26" t="s">
        <v>171</v>
      </c>
      <c r="O291" s="411" t="s">
        <v>829</v>
      </c>
      <c r="P291" s="220" t="s">
        <v>170</v>
      </c>
      <c r="Q291" s="221">
        <f>SUMIF('Planificación 2026-1'!W:W,D291,'Planificación 2026-1'!R:R)</f>
        <v>13</v>
      </c>
      <c r="R291" s="377"/>
      <c r="S291" s="335" t="s">
        <v>838</v>
      </c>
      <c r="T291" s="30"/>
      <c r="U291" s="397"/>
      <c r="V291" s="282"/>
    </row>
    <row r="292" spans="1:22" ht="15.75">
      <c r="B292" s="26">
        <v>288</v>
      </c>
      <c r="C292" s="42">
        <v>70084444</v>
      </c>
      <c r="D292" s="9" t="s">
        <v>410</v>
      </c>
      <c r="E292" s="140" t="s">
        <v>815</v>
      </c>
      <c r="F292" s="141" t="s">
        <v>171</v>
      </c>
      <c r="G292" s="82" t="s">
        <v>13</v>
      </c>
      <c r="H292" s="26" t="s">
        <v>815</v>
      </c>
      <c r="I292" s="447" t="s">
        <v>145</v>
      </c>
      <c r="J292" s="46" t="s">
        <v>170</v>
      </c>
      <c r="K292" s="47">
        <v>16</v>
      </c>
      <c r="L292" s="45" t="s">
        <v>13</v>
      </c>
      <c r="M292" s="380"/>
      <c r="N292" s="26" t="s">
        <v>171</v>
      </c>
      <c r="O292" s="416" t="s">
        <v>98</v>
      </c>
      <c r="P292" s="220"/>
      <c r="Q292" s="221">
        <f>SUMIF('Planificación 2026-1'!W:W,D292,'Planificación 2026-1'!R:R)</f>
        <v>8</v>
      </c>
      <c r="R292" s="377"/>
      <c r="S292" s="335" t="s">
        <v>842</v>
      </c>
      <c r="T292" s="30"/>
      <c r="U292" s="399"/>
      <c r="V292" s="392"/>
    </row>
    <row r="293" spans="1:22">
      <c r="B293" s="26">
        <v>289</v>
      </c>
      <c r="C293" s="66">
        <v>46604461</v>
      </c>
      <c r="D293" s="225" t="s">
        <v>670</v>
      </c>
      <c r="E293" s="140" t="s">
        <v>815</v>
      </c>
      <c r="F293" s="141" t="s">
        <v>250</v>
      </c>
      <c r="G293" s="45" t="s">
        <v>153</v>
      </c>
      <c r="H293" s="26" t="s">
        <v>815</v>
      </c>
      <c r="I293" s="440" t="s">
        <v>122</v>
      </c>
      <c r="J293" s="45" t="s">
        <v>170</v>
      </c>
      <c r="K293" s="47">
        <v>17</v>
      </c>
      <c r="L293" s="45"/>
      <c r="M293" s="380"/>
      <c r="N293" s="26" t="s">
        <v>171</v>
      </c>
      <c r="O293" s="416"/>
      <c r="P293" s="220"/>
      <c r="Q293" s="221">
        <f>SUMIF('Planificación 2026-1'!W:W,D293,'Planificación 2026-1'!R:R)</f>
        <v>0</v>
      </c>
      <c r="R293" s="377"/>
      <c r="U293" s="398"/>
      <c r="V293" s="282"/>
    </row>
    <row r="294" spans="1:22" ht="15.75">
      <c r="B294" s="26">
        <v>290</v>
      </c>
      <c r="C294" s="42">
        <v>70396979</v>
      </c>
      <c r="D294" s="9" t="s">
        <v>411</v>
      </c>
      <c r="E294" s="140" t="s">
        <v>815</v>
      </c>
      <c r="F294" s="141" t="s">
        <v>171</v>
      </c>
      <c r="G294" s="45" t="s">
        <v>13</v>
      </c>
      <c r="H294" s="26" t="s">
        <v>815</v>
      </c>
      <c r="I294" s="441" t="s">
        <v>125</v>
      </c>
      <c r="J294" s="46" t="s">
        <v>170</v>
      </c>
      <c r="K294" s="47">
        <v>10</v>
      </c>
      <c r="L294" s="45"/>
      <c r="M294" s="380"/>
      <c r="N294" s="26" t="s">
        <v>171</v>
      </c>
      <c r="O294" s="416"/>
      <c r="P294" s="220"/>
      <c r="Q294" s="221">
        <f>SUMIF('Planificación 2026-1'!W:W,D294,'Planificación 2026-1'!R:R)</f>
        <v>0</v>
      </c>
      <c r="R294" s="377"/>
      <c r="S294" s="335"/>
      <c r="T294" s="30"/>
      <c r="U294" s="396"/>
      <c r="V294" s="282"/>
    </row>
    <row r="295" spans="1:22" ht="15.75">
      <c r="B295" s="26">
        <v>291</v>
      </c>
      <c r="C295" s="42">
        <v>72373220</v>
      </c>
      <c r="D295" s="9" t="s">
        <v>412</v>
      </c>
      <c r="E295" s="140" t="s">
        <v>815</v>
      </c>
      <c r="F295" s="141" t="s">
        <v>171</v>
      </c>
      <c r="G295" s="66" t="s">
        <v>13</v>
      </c>
      <c r="H295" s="26" t="s">
        <v>815</v>
      </c>
      <c r="I295" s="440" t="s">
        <v>122</v>
      </c>
      <c r="J295" s="46" t="s">
        <v>170</v>
      </c>
      <c r="K295" s="47">
        <v>6</v>
      </c>
      <c r="L295" s="45"/>
      <c r="M295" s="380"/>
      <c r="N295" s="26" t="s">
        <v>171</v>
      </c>
      <c r="O295" s="416"/>
      <c r="P295" s="220"/>
      <c r="Q295" s="221">
        <f>SUMIF('Planificación 2026-1'!W:W,D295,'Planificación 2026-1'!R:R)</f>
        <v>0</v>
      </c>
      <c r="R295" s="377"/>
      <c r="S295" s="335"/>
      <c r="T295" s="30"/>
      <c r="U295" s="396"/>
      <c r="V295" s="282"/>
    </row>
    <row r="296" spans="1:22">
      <c r="B296" s="26">
        <v>292</v>
      </c>
      <c r="C296" s="122">
        <v>43373909</v>
      </c>
      <c r="D296" s="191" t="s">
        <v>630</v>
      </c>
      <c r="E296" s="140" t="s">
        <v>815</v>
      </c>
      <c r="F296" s="141" t="s">
        <v>596</v>
      </c>
      <c r="G296" s="45" t="s">
        <v>153</v>
      </c>
      <c r="H296" s="26" t="s">
        <v>815</v>
      </c>
      <c r="I296" s="440" t="s">
        <v>141</v>
      </c>
      <c r="J296" s="46" t="s">
        <v>170</v>
      </c>
      <c r="K296" s="47">
        <v>15</v>
      </c>
      <c r="L296" s="45" t="s">
        <v>153</v>
      </c>
      <c r="M296" s="380"/>
      <c r="N296" s="26" t="s">
        <v>171</v>
      </c>
      <c r="O296" s="416"/>
      <c r="P296" s="220"/>
      <c r="Q296" s="221">
        <f>SUMIF('Planificación 2026-1'!W:W,D296,'Planificación 2026-1'!R:R)</f>
        <v>0</v>
      </c>
      <c r="R296" s="377"/>
      <c r="U296" s="396"/>
      <c r="V296" s="282"/>
    </row>
    <row r="297" spans="1:22" ht="15.75">
      <c r="B297" s="26">
        <v>293</v>
      </c>
      <c r="C297" s="42">
        <v>21815632</v>
      </c>
      <c r="D297" s="40" t="s">
        <v>413</v>
      </c>
      <c r="E297" s="140" t="s">
        <v>815</v>
      </c>
      <c r="F297" s="141" t="s">
        <v>171</v>
      </c>
      <c r="G297" s="45" t="s">
        <v>153</v>
      </c>
      <c r="H297" s="26" t="s">
        <v>815</v>
      </c>
      <c r="I297" s="440" t="s">
        <v>122</v>
      </c>
      <c r="J297" s="46" t="s">
        <v>173</v>
      </c>
      <c r="K297" s="47">
        <v>32</v>
      </c>
      <c r="L297" s="45"/>
      <c r="M297" s="380"/>
      <c r="N297" s="26" t="s">
        <v>171</v>
      </c>
      <c r="O297" s="416"/>
      <c r="P297" s="220" t="s">
        <v>173</v>
      </c>
      <c r="Q297" s="221">
        <f>SUMIF('Planificación 2026-1'!W:W,D297,'Planificación 2026-1'!R:R)</f>
        <v>0</v>
      </c>
      <c r="R297" s="377"/>
      <c r="S297" s="335"/>
      <c r="T297" s="30"/>
      <c r="U297" s="396"/>
      <c r="V297" s="282"/>
    </row>
    <row r="298" spans="1:22" ht="32.25">
      <c r="B298" s="26">
        <v>294</v>
      </c>
      <c r="C298" s="42">
        <v>21857087</v>
      </c>
      <c r="D298" s="40" t="s">
        <v>414</v>
      </c>
      <c r="E298" s="69" t="s">
        <v>815</v>
      </c>
      <c r="F298" s="141" t="s">
        <v>171</v>
      </c>
      <c r="G298" s="46" t="s">
        <v>153</v>
      </c>
      <c r="H298" s="42" t="s">
        <v>815</v>
      </c>
      <c r="I298" s="447" t="s">
        <v>146</v>
      </c>
      <c r="J298" s="46" t="s">
        <v>173</v>
      </c>
      <c r="K298" s="47">
        <v>33</v>
      </c>
      <c r="L298" s="45" t="s">
        <v>153</v>
      </c>
      <c r="M298" s="380"/>
      <c r="N298" s="26" t="s">
        <v>171</v>
      </c>
      <c r="O298" s="416" t="s">
        <v>98</v>
      </c>
      <c r="P298" s="220" t="s">
        <v>173</v>
      </c>
      <c r="Q298" s="221">
        <f>SUMIF('Planificación 2026-1'!W:W,D298,'Planificación 2026-1'!R:R)</f>
        <v>28</v>
      </c>
      <c r="R298" s="377"/>
      <c r="S298" s="335"/>
      <c r="T298" s="30"/>
      <c r="U298" s="396" t="s">
        <v>904</v>
      </c>
      <c r="V298" s="282"/>
    </row>
    <row r="299" spans="1:22" ht="15.75">
      <c r="B299" s="26">
        <v>295</v>
      </c>
      <c r="C299" s="42">
        <v>40176163</v>
      </c>
      <c r="D299" s="40" t="s">
        <v>415</v>
      </c>
      <c r="E299" s="140" t="s">
        <v>815</v>
      </c>
      <c r="F299" s="141" t="s">
        <v>171</v>
      </c>
      <c r="G299" s="45" t="s">
        <v>153</v>
      </c>
      <c r="H299" s="26" t="s">
        <v>815</v>
      </c>
      <c r="I299" s="447" t="s">
        <v>143</v>
      </c>
      <c r="J299" s="46" t="s">
        <v>170</v>
      </c>
      <c r="K299" s="47">
        <v>15</v>
      </c>
      <c r="L299" s="45" t="s">
        <v>153</v>
      </c>
      <c r="M299" s="380"/>
      <c r="N299" s="26" t="s">
        <v>171</v>
      </c>
      <c r="O299" s="416" t="s">
        <v>98</v>
      </c>
      <c r="P299" s="220" t="s">
        <v>170</v>
      </c>
      <c r="Q299" s="221">
        <f>SUMIF('Planificación 2026-1'!W:W,D299,'Planificación 2026-1'!R:R)</f>
        <v>10</v>
      </c>
      <c r="R299" s="377"/>
      <c r="S299" s="335"/>
      <c r="T299" s="30"/>
      <c r="U299" s="396"/>
      <c r="V299" s="282"/>
    </row>
    <row r="300" spans="1:22" ht="15.75">
      <c r="B300" s="26">
        <v>296</v>
      </c>
      <c r="C300" s="42">
        <v>43540130</v>
      </c>
      <c r="D300" s="40" t="s">
        <v>416</v>
      </c>
      <c r="E300" s="140" t="s">
        <v>815</v>
      </c>
      <c r="F300" s="141" t="s">
        <v>171</v>
      </c>
      <c r="G300" s="82" t="s">
        <v>13</v>
      </c>
      <c r="H300" s="26" t="s">
        <v>815</v>
      </c>
      <c r="I300" s="440" t="s">
        <v>129</v>
      </c>
      <c r="J300" s="46" t="s">
        <v>170</v>
      </c>
      <c r="K300" s="47">
        <v>15</v>
      </c>
      <c r="L300" s="45"/>
      <c r="M300" s="380"/>
      <c r="N300" s="26" t="s">
        <v>171</v>
      </c>
      <c r="O300" s="411"/>
      <c r="P300" s="217" t="s">
        <v>170</v>
      </c>
      <c r="Q300" s="190">
        <f>SUMIF('Planificación 2026-1'!W:W,D300,'Planificación 2026-1'!R:R)</f>
        <v>0</v>
      </c>
      <c r="R300" s="377"/>
      <c r="S300" s="335"/>
      <c r="T300" s="30"/>
      <c r="U300" s="397"/>
      <c r="V300" s="282"/>
    </row>
    <row r="301" spans="1:22">
      <c r="B301" s="26">
        <v>297</v>
      </c>
      <c r="C301" s="122">
        <v>43128103</v>
      </c>
      <c r="D301" s="191" t="s">
        <v>664</v>
      </c>
      <c r="E301" s="140" t="s">
        <v>815</v>
      </c>
      <c r="F301" s="141" t="s">
        <v>250</v>
      </c>
      <c r="G301" s="45" t="s">
        <v>153</v>
      </c>
      <c r="H301" s="26" t="s">
        <v>815</v>
      </c>
      <c r="I301" s="440" t="s">
        <v>143</v>
      </c>
      <c r="J301" s="46" t="s">
        <v>170</v>
      </c>
      <c r="K301" s="47">
        <v>4</v>
      </c>
      <c r="L301" s="45" t="s">
        <v>153</v>
      </c>
      <c r="M301" s="380"/>
      <c r="N301" s="26" t="s">
        <v>171</v>
      </c>
      <c r="O301" s="411" t="s">
        <v>98</v>
      </c>
      <c r="P301" s="216" t="s">
        <v>170</v>
      </c>
      <c r="Q301" s="190">
        <f>SUMIF('Planificación 2026-1'!W:W,D301,'Planificación 2026-1'!R:R)</f>
        <v>12</v>
      </c>
      <c r="R301" s="377"/>
      <c r="S301" s="335" t="s">
        <v>842</v>
      </c>
      <c r="U301" s="399"/>
      <c r="V301" s="392"/>
    </row>
    <row r="302" spans="1:22" ht="15.75">
      <c r="B302" s="26">
        <v>298</v>
      </c>
      <c r="C302" s="42">
        <v>42129291</v>
      </c>
      <c r="D302" s="40" t="s">
        <v>417</v>
      </c>
      <c r="E302" s="140" t="s">
        <v>815</v>
      </c>
      <c r="F302" s="141" t="s">
        <v>171</v>
      </c>
      <c r="G302" s="45" t="s">
        <v>153</v>
      </c>
      <c r="H302" s="26" t="s">
        <v>815</v>
      </c>
      <c r="I302" s="447" t="s">
        <v>143</v>
      </c>
      <c r="J302" s="46" t="s">
        <v>170</v>
      </c>
      <c r="K302" s="47">
        <v>15</v>
      </c>
      <c r="L302" s="45" t="s">
        <v>153</v>
      </c>
      <c r="M302" s="380"/>
      <c r="N302" s="26" t="s">
        <v>171</v>
      </c>
      <c r="O302" s="411" t="s">
        <v>98</v>
      </c>
      <c r="P302" s="216" t="s">
        <v>170</v>
      </c>
      <c r="Q302" s="190">
        <f>SUMIF('Planificación 2026-1'!W:W,D302,'Planificación 2026-1'!R:R)</f>
        <v>12</v>
      </c>
      <c r="R302" s="377"/>
      <c r="S302" s="335"/>
      <c r="T302" s="30"/>
      <c r="U302" s="398"/>
      <c r="V302" s="283" t="s">
        <v>823</v>
      </c>
    </row>
    <row r="303" spans="1:22" ht="32.25">
      <c r="B303" s="26">
        <v>299</v>
      </c>
      <c r="C303" s="42">
        <v>21507863</v>
      </c>
      <c r="D303" s="40" t="s">
        <v>418</v>
      </c>
      <c r="E303" s="140" t="s">
        <v>815</v>
      </c>
      <c r="F303" s="141" t="s">
        <v>347</v>
      </c>
      <c r="G303" s="45" t="s">
        <v>153</v>
      </c>
      <c r="H303" s="26" t="s">
        <v>815</v>
      </c>
      <c r="I303" s="440" t="s">
        <v>125</v>
      </c>
      <c r="J303" s="46" t="s">
        <v>173</v>
      </c>
      <c r="K303" s="47">
        <v>28</v>
      </c>
      <c r="L303" s="45" t="s">
        <v>153</v>
      </c>
      <c r="M303" s="380"/>
      <c r="N303" s="26" t="s">
        <v>171</v>
      </c>
      <c r="O303" s="413" t="s">
        <v>125</v>
      </c>
      <c r="P303" s="216" t="s">
        <v>173</v>
      </c>
      <c r="Q303" s="190">
        <f>SUMIF('Planificación 2026-1'!W:W,D303,'Planificación 2026-1'!R:R)</f>
        <v>32</v>
      </c>
      <c r="R303" s="377"/>
      <c r="S303" s="335" t="s">
        <v>838</v>
      </c>
      <c r="T303" s="30"/>
      <c r="U303" s="396" t="s">
        <v>905</v>
      </c>
      <c r="V303" s="282"/>
    </row>
    <row r="304" spans="1:22" s="834" customFormat="1" ht="15.75">
      <c r="A304" s="816"/>
      <c r="B304" s="817">
        <v>300</v>
      </c>
      <c r="C304" s="817">
        <v>21422843</v>
      </c>
      <c r="D304" s="835" t="s">
        <v>419</v>
      </c>
      <c r="E304" s="820" t="s">
        <v>815</v>
      </c>
      <c r="F304" s="821" t="s">
        <v>171</v>
      </c>
      <c r="G304" s="822" t="s">
        <v>13</v>
      </c>
      <c r="H304" s="817" t="s">
        <v>815</v>
      </c>
      <c r="I304" s="823" t="s">
        <v>137</v>
      </c>
      <c r="J304" s="822" t="s">
        <v>170</v>
      </c>
      <c r="K304" s="824">
        <v>9</v>
      </c>
      <c r="L304" s="822" t="s">
        <v>841</v>
      </c>
      <c r="M304" s="825" t="s">
        <v>815</v>
      </c>
      <c r="N304" s="26" t="s">
        <v>171</v>
      </c>
      <c r="O304" s="826" t="s">
        <v>906</v>
      </c>
      <c r="P304" s="836" t="s">
        <v>170</v>
      </c>
      <c r="Q304" s="214">
        <f>SUMIF('Planificación 2026-1'!W:W,D304,'Planificación 2026-1'!R:R)</f>
        <v>9</v>
      </c>
      <c r="R304" s="829" t="s">
        <v>167</v>
      </c>
      <c r="S304" s="830"/>
      <c r="T304" s="831"/>
      <c r="U304" s="859"/>
      <c r="V304" s="838"/>
    </row>
    <row r="305" spans="1:22">
      <c r="B305" s="26">
        <v>301</v>
      </c>
      <c r="C305" s="122">
        <v>44995918</v>
      </c>
      <c r="D305" s="191" t="s">
        <v>631</v>
      </c>
      <c r="E305" s="140" t="s">
        <v>815</v>
      </c>
      <c r="F305" s="141" t="s">
        <v>596</v>
      </c>
      <c r="G305" s="45" t="s">
        <v>13</v>
      </c>
      <c r="H305" s="26" t="s">
        <v>815</v>
      </c>
      <c r="I305" s="440" t="s">
        <v>138</v>
      </c>
      <c r="J305" s="46" t="s">
        <v>170</v>
      </c>
      <c r="K305" s="47">
        <v>16</v>
      </c>
      <c r="L305" s="45" t="s">
        <v>13</v>
      </c>
      <c r="M305" s="380"/>
      <c r="N305" s="26" t="s">
        <v>171</v>
      </c>
      <c r="O305" s="411" t="s">
        <v>98</v>
      </c>
      <c r="P305" s="216"/>
      <c r="Q305" s="190">
        <f>SUMIF('Planificación 2026-1'!W:W,D305,'Planificación 2026-1'!R:R)</f>
        <v>0</v>
      </c>
      <c r="R305" s="377"/>
      <c r="S305" s="335"/>
      <c r="U305" s="403" t="s">
        <v>907</v>
      </c>
      <c r="V305" s="389"/>
    </row>
    <row r="306" spans="1:22" ht="15.75">
      <c r="B306" s="26">
        <v>302</v>
      </c>
      <c r="C306" s="42">
        <v>21541461</v>
      </c>
      <c r="D306" s="40" t="s">
        <v>420</v>
      </c>
      <c r="E306" s="140" t="s">
        <v>815</v>
      </c>
      <c r="F306" s="141" t="s">
        <v>171</v>
      </c>
      <c r="G306" s="45" t="s">
        <v>153</v>
      </c>
      <c r="H306" s="26" t="s">
        <v>815</v>
      </c>
      <c r="I306" s="440" t="s">
        <v>125</v>
      </c>
      <c r="J306" s="46" t="s">
        <v>170</v>
      </c>
      <c r="K306" s="47">
        <v>13</v>
      </c>
      <c r="L306" s="45" t="s">
        <v>153</v>
      </c>
      <c r="M306" s="380"/>
      <c r="N306" s="26" t="s">
        <v>171</v>
      </c>
      <c r="O306" s="413" t="s">
        <v>125</v>
      </c>
      <c r="P306" s="216" t="s">
        <v>170</v>
      </c>
      <c r="Q306" s="190">
        <f>SUMIF('Planificación 2026-1'!W:W,D306,'Planificación 2026-1'!R:R)</f>
        <v>17</v>
      </c>
      <c r="R306" s="377"/>
      <c r="S306" s="335"/>
      <c r="T306" s="30"/>
      <c r="U306" s="398"/>
      <c r="V306" s="282"/>
    </row>
    <row r="307" spans="1:22" ht="15.75">
      <c r="B307" s="26">
        <v>303</v>
      </c>
      <c r="C307" s="42">
        <v>40332859</v>
      </c>
      <c r="D307" s="9" t="s">
        <v>421</v>
      </c>
      <c r="E307" s="140" t="s">
        <v>815</v>
      </c>
      <c r="F307" s="141" t="s">
        <v>171</v>
      </c>
      <c r="G307" s="45" t="s">
        <v>153</v>
      </c>
      <c r="H307" s="26" t="s">
        <v>815</v>
      </c>
      <c r="I307" s="441" t="s">
        <v>138</v>
      </c>
      <c r="J307" s="46" t="s">
        <v>170</v>
      </c>
      <c r="K307" s="47">
        <v>5</v>
      </c>
      <c r="L307" s="45"/>
      <c r="M307" s="380"/>
      <c r="N307" s="26" t="s">
        <v>171</v>
      </c>
      <c r="O307" s="411"/>
      <c r="P307" s="216"/>
      <c r="Q307" s="190">
        <f>SUMIF('Planificación 2026-1'!W:W,D307,'Planificación 2026-1'!R:R)</f>
        <v>0</v>
      </c>
      <c r="R307" s="377"/>
      <c r="S307" s="335"/>
      <c r="T307" s="30"/>
      <c r="U307" s="396"/>
      <c r="V307" s="282"/>
    </row>
    <row r="308" spans="1:22" ht="15.75">
      <c r="B308" s="26">
        <v>304</v>
      </c>
      <c r="C308" s="42">
        <v>21887577</v>
      </c>
      <c r="D308" s="9" t="s">
        <v>422</v>
      </c>
      <c r="E308" s="140" t="s">
        <v>815</v>
      </c>
      <c r="F308" s="141" t="s">
        <v>171</v>
      </c>
      <c r="G308" s="45" t="s">
        <v>153</v>
      </c>
      <c r="H308" s="26" t="s">
        <v>815</v>
      </c>
      <c r="I308" s="441" t="s">
        <v>141</v>
      </c>
      <c r="J308" s="50" t="s">
        <v>170</v>
      </c>
      <c r="K308" s="51">
        <v>18</v>
      </c>
      <c r="L308" s="45" t="s">
        <v>153</v>
      </c>
      <c r="M308" s="380"/>
      <c r="N308" s="26" t="s">
        <v>171</v>
      </c>
      <c r="O308" s="413" t="s">
        <v>125</v>
      </c>
      <c r="P308" s="216" t="s">
        <v>170</v>
      </c>
      <c r="Q308" s="190">
        <f>SUMIF('Planificación 2026-1'!W:W,D308,'Planificación 2026-1'!R:R)</f>
        <v>4</v>
      </c>
      <c r="R308" s="377"/>
      <c r="S308" s="335"/>
      <c r="T308" s="30"/>
      <c r="U308" s="396"/>
      <c r="V308" s="282"/>
    </row>
    <row r="309" spans="1:22" ht="19.5" customHeight="1">
      <c r="B309" s="26">
        <v>305</v>
      </c>
      <c r="C309" s="122">
        <v>15353604</v>
      </c>
      <c r="D309" s="191" t="s">
        <v>632</v>
      </c>
      <c r="E309" s="140" t="s">
        <v>815</v>
      </c>
      <c r="F309" s="141" t="s">
        <v>250</v>
      </c>
      <c r="G309" s="66" t="s">
        <v>153</v>
      </c>
      <c r="H309" s="26" t="s">
        <v>815</v>
      </c>
      <c r="I309" s="440" t="s">
        <v>125</v>
      </c>
      <c r="J309" s="46" t="s">
        <v>173</v>
      </c>
      <c r="K309" s="47">
        <v>38</v>
      </c>
      <c r="L309" s="45" t="s">
        <v>153</v>
      </c>
      <c r="M309" s="380"/>
      <c r="N309" s="26" t="s">
        <v>171</v>
      </c>
      <c r="O309" s="413" t="s">
        <v>125</v>
      </c>
      <c r="P309" s="216" t="s">
        <v>173</v>
      </c>
      <c r="Q309" s="190">
        <f>SUMIF('Planificación 2026-1'!W:W,D309,'Planificación 2026-1'!R:R)</f>
        <v>30</v>
      </c>
      <c r="R309" s="377"/>
      <c r="S309" s="335" t="s">
        <v>838</v>
      </c>
      <c r="U309" s="396" t="s">
        <v>908</v>
      </c>
      <c r="V309" s="283" t="s">
        <v>909</v>
      </c>
    </row>
    <row r="310" spans="1:22" ht="15.75">
      <c r="B310" s="26">
        <v>306</v>
      </c>
      <c r="C310" s="42">
        <v>40160212</v>
      </c>
      <c r="D310" s="40" t="s">
        <v>423</v>
      </c>
      <c r="E310" s="140" t="s">
        <v>815</v>
      </c>
      <c r="F310" s="141" t="s">
        <v>171</v>
      </c>
      <c r="G310" s="45" t="s">
        <v>153</v>
      </c>
      <c r="H310" s="26" t="s">
        <v>815</v>
      </c>
      <c r="I310" s="440" t="s">
        <v>122</v>
      </c>
      <c r="J310" s="46" t="s">
        <v>173</v>
      </c>
      <c r="K310" s="47">
        <v>36</v>
      </c>
      <c r="L310" s="45"/>
      <c r="M310" s="380"/>
      <c r="N310" s="26" t="s">
        <v>171</v>
      </c>
      <c r="O310" s="411"/>
      <c r="P310" s="216" t="s">
        <v>173</v>
      </c>
      <c r="Q310" s="190">
        <f>SUMIF('Planificación 2026-1'!W:W,D310,'Planificación 2026-1'!R:R)</f>
        <v>0</v>
      </c>
      <c r="R310" s="377"/>
      <c r="S310" s="335"/>
      <c r="T310" s="30"/>
      <c r="U310" s="396"/>
      <c r="V310" s="282"/>
    </row>
    <row r="311" spans="1:22">
      <c r="B311" s="26">
        <v>307</v>
      </c>
      <c r="C311" s="122">
        <v>21417302</v>
      </c>
      <c r="D311" s="191" t="s">
        <v>633</v>
      </c>
      <c r="E311" s="140" t="s">
        <v>815</v>
      </c>
      <c r="F311" s="141" t="s">
        <v>250</v>
      </c>
      <c r="G311" s="45" t="s">
        <v>153</v>
      </c>
      <c r="H311" s="26" t="s">
        <v>815</v>
      </c>
      <c r="I311" s="440" t="s">
        <v>122</v>
      </c>
      <c r="J311" s="46" t="s">
        <v>170</v>
      </c>
      <c r="K311" s="47">
        <v>8</v>
      </c>
      <c r="L311" s="45"/>
      <c r="M311" s="380"/>
      <c r="N311" s="26" t="s">
        <v>171</v>
      </c>
      <c r="O311" s="411"/>
      <c r="P311" s="216"/>
      <c r="Q311" s="190">
        <f>SUMIF('Planificación 2026-1'!W:W,D311,'Planificación 2026-1'!R:R)</f>
        <v>0</v>
      </c>
      <c r="R311" s="377"/>
      <c r="U311" s="396"/>
      <c r="V311" s="282"/>
    </row>
    <row r="312" spans="1:22" ht="15.75">
      <c r="B312" s="26">
        <v>308</v>
      </c>
      <c r="C312" s="42">
        <v>22255543</v>
      </c>
      <c r="D312" s="40" t="s">
        <v>424</v>
      </c>
      <c r="E312" s="140" t="s">
        <v>815</v>
      </c>
      <c r="F312" s="141" t="s">
        <v>171</v>
      </c>
      <c r="G312" s="45" t="s">
        <v>153</v>
      </c>
      <c r="H312" s="26" t="s">
        <v>815</v>
      </c>
      <c r="I312" s="440" t="s">
        <v>122</v>
      </c>
      <c r="J312" s="46" t="s">
        <v>173</v>
      </c>
      <c r="K312" s="47">
        <v>30</v>
      </c>
      <c r="L312" s="45"/>
      <c r="M312" s="380"/>
      <c r="N312" s="26" t="s">
        <v>171</v>
      </c>
      <c r="O312" s="411"/>
      <c r="P312" s="216" t="s">
        <v>173</v>
      </c>
      <c r="Q312" s="190">
        <f>SUMIF('Planificación 2026-1'!W:W,D312,'Planificación 2026-1'!R:R)</f>
        <v>0</v>
      </c>
      <c r="R312" s="377"/>
      <c r="S312" s="335"/>
      <c r="T312" s="30"/>
      <c r="U312" s="396"/>
      <c r="V312" s="282"/>
    </row>
    <row r="313" spans="1:22" ht="15.75">
      <c r="B313" s="26">
        <v>309</v>
      </c>
      <c r="C313" s="42">
        <v>44407156</v>
      </c>
      <c r="D313" s="40" t="s">
        <v>425</v>
      </c>
      <c r="E313" s="147" t="s">
        <v>815</v>
      </c>
      <c r="F313" s="141" t="s">
        <v>171</v>
      </c>
      <c r="G313" s="45" t="s">
        <v>153</v>
      </c>
      <c r="H313" s="26" t="s">
        <v>815</v>
      </c>
      <c r="I313" s="440" t="s">
        <v>122</v>
      </c>
      <c r="J313" s="46" t="s">
        <v>173</v>
      </c>
      <c r="K313" s="47">
        <v>0</v>
      </c>
      <c r="L313" s="45"/>
      <c r="M313" s="380"/>
      <c r="N313" s="26" t="s">
        <v>171</v>
      </c>
      <c r="O313" s="411"/>
      <c r="P313" s="216" t="s">
        <v>173</v>
      </c>
      <c r="Q313" s="190">
        <f>SUMIF('Planificación 2026-1'!W:W,D313,'Planificación 2026-1'!R:R)</f>
        <v>0</v>
      </c>
      <c r="R313" s="377"/>
      <c r="S313" s="335"/>
      <c r="T313" s="30"/>
      <c r="U313" s="396"/>
      <c r="V313" s="282"/>
    </row>
    <row r="314" spans="1:22" ht="15.75">
      <c r="B314" s="26">
        <v>310</v>
      </c>
      <c r="C314" s="42">
        <v>45629797</v>
      </c>
      <c r="D314" s="40" t="s">
        <v>426</v>
      </c>
      <c r="E314" s="140" t="s">
        <v>815</v>
      </c>
      <c r="F314" s="141" t="s">
        <v>171</v>
      </c>
      <c r="G314" s="45" t="s">
        <v>13</v>
      </c>
      <c r="H314" s="26" t="s">
        <v>815</v>
      </c>
      <c r="I314" s="440" t="s">
        <v>122</v>
      </c>
      <c r="J314" s="46" t="s">
        <v>173</v>
      </c>
      <c r="K314" s="47">
        <v>0</v>
      </c>
      <c r="L314" s="45"/>
      <c r="M314" s="380"/>
      <c r="N314" s="26" t="s">
        <v>171</v>
      </c>
      <c r="O314" s="411"/>
      <c r="P314" s="217" t="s">
        <v>173</v>
      </c>
      <c r="Q314" s="190">
        <f>SUMIF('Planificación 2026-1'!W:W,D314,'Planificación 2026-1'!R:R)</f>
        <v>0</v>
      </c>
      <c r="R314" s="377"/>
      <c r="S314" s="335"/>
      <c r="T314" s="30"/>
      <c r="U314" s="396"/>
      <c r="V314" s="282"/>
    </row>
    <row r="315" spans="1:22" ht="15.75">
      <c r="B315" s="26">
        <v>311</v>
      </c>
      <c r="C315" s="42">
        <v>21850336</v>
      </c>
      <c r="D315" s="40" t="s">
        <v>427</v>
      </c>
      <c r="E315" s="140" t="s">
        <v>815</v>
      </c>
      <c r="F315" s="141" t="s">
        <v>171</v>
      </c>
      <c r="G315" s="45" t="s">
        <v>153</v>
      </c>
      <c r="H315" s="26" t="s">
        <v>815</v>
      </c>
      <c r="I315" s="447" t="s">
        <v>151</v>
      </c>
      <c r="J315" s="46" t="s">
        <v>173</v>
      </c>
      <c r="K315" s="47">
        <v>37</v>
      </c>
      <c r="L315" s="45" t="s">
        <v>153</v>
      </c>
      <c r="M315" s="380"/>
      <c r="N315" s="26" t="s">
        <v>171</v>
      </c>
      <c r="O315" s="416" t="s">
        <v>98</v>
      </c>
      <c r="P315" s="220" t="s">
        <v>173</v>
      </c>
      <c r="Q315" s="221">
        <f>SUMIF('Planificación 2026-1'!W:W,D315,'Planificación 2026-1'!R:R)</f>
        <v>37</v>
      </c>
      <c r="R315" s="377"/>
      <c r="S315" s="335"/>
      <c r="T315" s="30"/>
      <c r="U315" s="396"/>
      <c r="V315" s="282"/>
    </row>
    <row r="316" spans="1:22" s="834" customFormat="1" ht="15.75">
      <c r="A316" s="816"/>
      <c r="B316" s="817">
        <v>312</v>
      </c>
      <c r="C316" s="817">
        <v>21575158</v>
      </c>
      <c r="D316" s="835" t="s">
        <v>428</v>
      </c>
      <c r="E316" s="820" t="s">
        <v>815</v>
      </c>
      <c r="F316" s="821" t="s">
        <v>171</v>
      </c>
      <c r="G316" s="822" t="s">
        <v>13</v>
      </c>
      <c r="H316" s="817" t="s">
        <v>815</v>
      </c>
      <c r="I316" s="823" t="s">
        <v>138</v>
      </c>
      <c r="J316" s="822" t="s">
        <v>170</v>
      </c>
      <c r="K316" s="824">
        <v>5</v>
      </c>
      <c r="L316" s="822" t="s">
        <v>841</v>
      </c>
      <c r="M316" s="825" t="s">
        <v>815</v>
      </c>
      <c r="N316" s="26" t="s">
        <v>171</v>
      </c>
      <c r="O316" s="826" t="s">
        <v>910</v>
      </c>
      <c r="P316" s="858" t="s">
        <v>170</v>
      </c>
      <c r="Q316" s="214">
        <f>SUMIF('Planificación 2026-1'!W:W,D316,'Planificación 2026-1'!R:R)</f>
        <v>10</v>
      </c>
      <c r="R316" s="829" t="s">
        <v>852</v>
      </c>
      <c r="S316" s="830"/>
      <c r="T316" s="831"/>
      <c r="U316" s="837"/>
      <c r="V316" s="838"/>
    </row>
    <row r="317" spans="1:22" ht="15.75">
      <c r="B317" s="26">
        <v>313</v>
      </c>
      <c r="C317" s="42">
        <v>21839369</v>
      </c>
      <c r="D317" s="9" t="s">
        <v>429</v>
      </c>
      <c r="E317" s="140" t="s">
        <v>815</v>
      </c>
      <c r="F317" s="141" t="s">
        <v>171</v>
      </c>
      <c r="G317" s="66" t="s">
        <v>153</v>
      </c>
      <c r="H317" s="26" t="s">
        <v>815</v>
      </c>
      <c r="I317" s="441" t="s">
        <v>125</v>
      </c>
      <c r="J317" s="46" t="s">
        <v>170</v>
      </c>
      <c r="K317" s="47">
        <v>16</v>
      </c>
      <c r="L317" s="45"/>
      <c r="M317" s="380"/>
      <c r="N317" s="26" t="s">
        <v>171</v>
      </c>
      <c r="O317" s="413"/>
      <c r="P317" s="216"/>
      <c r="Q317" s="190">
        <f>SUMIF('Planificación 2026-1'!W:W,D317,'Planificación 2026-1'!R:R)</f>
        <v>14</v>
      </c>
      <c r="R317" s="377"/>
      <c r="S317" s="335"/>
      <c r="T317" s="30"/>
      <c r="U317" s="396"/>
      <c r="V317" s="282" t="s">
        <v>911</v>
      </c>
    </row>
    <row r="318" spans="1:22" ht="15.75">
      <c r="B318" s="26">
        <v>314</v>
      </c>
      <c r="C318" s="42">
        <v>15580142</v>
      </c>
      <c r="D318" s="40" t="s">
        <v>430</v>
      </c>
      <c r="E318" s="140" t="s">
        <v>815</v>
      </c>
      <c r="F318" s="141" t="s">
        <v>171</v>
      </c>
      <c r="G318" s="45" t="s">
        <v>19</v>
      </c>
      <c r="H318" s="26" t="s">
        <v>815</v>
      </c>
      <c r="I318" s="447" t="s">
        <v>138</v>
      </c>
      <c r="J318" s="46" t="s">
        <v>170</v>
      </c>
      <c r="K318" s="47">
        <v>8</v>
      </c>
      <c r="L318" s="45"/>
      <c r="M318" s="380"/>
      <c r="N318" s="26" t="s">
        <v>171</v>
      </c>
      <c r="O318" s="411"/>
      <c r="P318" s="216"/>
      <c r="Q318" s="190">
        <f>SUMIF('Planificación 2026-1'!W:W,D318,'Planificación 2026-1'!R:R)</f>
        <v>0</v>
      </c>
      <c r="R318" s="377"/>
      <c r="S318" s="335"/>
      <c r="T318" s="30"/>
      <c r="U318" s="396"/>
      <c r="V318" s="282"/>
    </row>
    <row r="319" spans="1:22" ht="15.75">
      <c r="B319" s="26">
        <v>315</v>
      </c>
      <c r="C319" s="42">
        <v>42781566</v>
      </c>
      <c r="D319" s="40" t="s">
        <v>431</v>
      </c>
      <c r="E319" s="140" t="s">
        <v>815</v>
      </c>
      <c r="F319" s="141" t="s">
        <v>171</v>
      </c>
      <c r="G319" s="45" t="s">
        <v>153</v>
      </c>
      <c r="H319" s="26" t="s">
        <v>815</v>
      </c>
      <c r="I319" s="440" t="s">
        <v>122</v>
      </c>
      <c r="J319" s="46" t="s">
        <v>173</v>
      </c>
      <c r="K319" s="47">
        <v>30</v>
      </c>
      <c r="L319" s="45"/>
      <c r="M319" s="380"/>
      <c r="N319" s="26" t="s">
        <v>171</v>
      </c>
      <c r="O319" s="411"/>
      <c r="P319" s="216" t="s">
        <v>173</v>
      </c>
      <c r="Q319" s="190">
        <f>SUMIF('Planificación 2026-1'!W:W,D319,'Planificación 2026-1'!R:R)</f>
        <v>0</v>
      </c>
      <c r="R319" s="377"/>
      <c r="S319" s="335"/>
      <c r="T319" s="30"/>
      <c r="U319" s="396"/>
      <c r="V319" s="282"/>
    </row>
    <row r="320" spans="1:22" ht="15.75">
      <c r="B320" s="26">
        <v>316</v>
      </c>
      <c r="C320" s="42">
        <v>72459969</v>
      </c>
      <c r="D320" s="40" t="s">
        <v>432</v>
      </c>
      <c r="E320" s="140" t="s">
        <v>815</v>
      </c>
      <c r="F320" s="141" t="s">
        <v>171</v>
      </c>
      <c r="G320" s="45" t="s">
        <v>153</v>
      </c>
      <c r="H320" s="26" t="s">
        <v>815</v>
      </c>
      <c r="I320" s="440" t="s">
        <v>125</v>
      </c>
      <c r="J320" s="46" t="s">
        <v>170</v>
      </c>
      <c r="K320" s="47">
        <v>13</v>
      </c>
      <c r="L320" s="45" t="s">
        <v>153</v>
      </c>
      <c r="M320" s="380"/>
      <c r="N320" s="26" t="s">
        <v>171</v>
      </c>
      <c r="O320" s="413" t="s">
        <v>125</v>
      </c>
      <c r="P320" s="216" t="s">
        <v>170</v>
      </c>
      <c r="Q320" s="190">
        <f>SUMIF('Planificación 2026-1'!W:W,D320,'Planificación 2026-1'!R:R)</f>
        <v>19</v>
      </c>
      <c r="R320" s="377"/>
      <c r="S320" s="335"/>
      <c r="T320" s="30"/>
      <c r="U320" s="396"/>
      <c r="V320" s="282"/>
    </row>
    <row r="321" spans="1:22" ht="15.75">
      <c r="B321" s="26">
        <v>317</v>
      </c>
      <c r="C321" s="42">
        <v>21882986</v>
      </c>
      <c r="D321" s="40" t="s">
        <v>433</v>
      </c>
      <c r="E321" s="140" t="s">
        <v>815</v>
      </c>
      <c r="F321" s="141" t="s">
        <v>171</v>
      </c>
      <c r="G321" s="45" t="s">
        <v>153</v>
      </c>
      <c r="H321" s="26" t="s">
        <v>815</v>
      </c>
      <c r="I321" s="440" t="s">
        <v>128</v>
      </c>
      <c r="J321" s="46" t="s">
        <v>170</v>
      </c>
      <c r="K321" s="47">
        <v>16</v>
      </c>
      <c r="L321" s="45"/>
      <c r="M321" s="380"/>
      <c r="N321" s="26" t="s">
        <v>171</v>
      </c>
      <c r="O321" s="411"/>
      <c r="P321" s="216" t="s">
        <v>170</v>
      </c>
      <c r="Q321" s="190">
        <f>SUMIF('Planificación 2026-1'!W:W,D321,'Planificación 2026-1'!R:R)</f>
        <v>0</v>
      </c>
      <c r="R321" s="377"/>
      <c r="S321" s="335"/>
      <c r="T321" s="30"/>
      <c r="U321" s="396"/>
      <c r="V321" s="282"/>
    </row>
    <row r="322" spans="1:22" ht="15.75">
      <c r="B322" s="26">
        <v>318</v>
      </c>
      <c r="C322" s="42">
        <v>21887837</v>
      </c>
      <c r="D322" s="40" t="s">
        <v>434</v>
      </c>
      <c r="E322" s="140" t="s">
        <v>815</v>
      </c>
      <c r="F322" s="141" t="s">
        <v>171</v>
      </c>
      <c r="G322" s="45" t="s">
        <v>86</v>
      </c>
      <c r="H322" s="26" t="s">
        <v>815</v>
      </c>
      <c r="I322" s="447" t="s">
        <v>145</v>
      </c>
      <c r="J322" s="46" t="s">
        <v>173</v>
      </c>
      <c r="K322" s="47">
        <v>35</v>
      </c>
      <c r="L322" s="45"/>
      <c r="M322" s="380"/>
      <c r="N322" s="26" t="s">
        <v>171</v>
      </c>
      <c r="O322" s="411"/>
      <c r="P322" s="216" t="s">
        <v>173</v>
      </c>
      <c r="Q322" s="190">
        <f>SUMIF('Planificación 2026-1'!W:W,D322,'Planificación 2026-1'!R:R)</f>
        <v>0</v>
      </c>
      <c r="R322" s="377"/>
      <c r="S322" s="335"/>
      <c r="T322" s="30"/>
      <c r="U322" s="396"/>
      <c r="V322" s="282"/>
    </row>
    <row r="323" spans="1:22" ht="15.75">
      <c r="B323" s="26">
        <v>319</v>
      </c>
      <c r="C323" s="42">
        <v>21869228</v>
      </c>
      <c r="D323" s="40" t="s">
        <v>435</v>
      </c>
      <c r="E323" s="140" t="s">
        <v>815</v>
      </c>
      <c r="F323" s="141" t="s">
        <v>171</v>
      </c>
      <c r="G323" s="45" t="s">
        <v>153</v>
      </c>
      <c r="H323" s="26" t="s">
        <v>815</v>
      </c>
      <c r="I323" s="447" t="s">
        <v>140</v>
      </c>
      <c r="J323" s="46" t="s">
        <v>170</v>
      </c>
      <c r="K323" s="47">
        <v>12</v>
      </c>
      <c r="L323" s="45"/>
      <c r="M323" s="380"/>
      <c r="N323" s="26" t="s">
        <v>171</v>
      </c>
      <c r="O323" s="411"/>
      <c r="P323" s="216"/>
      <c r="Q323" s="190">
        <f>SUMIF('Planificación 2026-1'!W:W,D323,'Planificación 2026-1'!R:R)</f>
        <v>0</v>
      </c>
      <c r="R323" s="377"/>
      <c r="S323" s="335"/>
      <c r="T323" s="30"/>
      <c r="U323" s="396"/>
      <c r="V323" s="282"/>
    </row>
    <row r="324" spans="1:22">
      <c r="B324" s="26">
        <v>320</v>
      </c>
      <c r="C324" s="122">
        <v>15764152</v>
      </c>
      <c r="D324" s="191" t="s">
        <v>634</v>
      </c>
      <c r="E324" s="140" t="s">
        <v>815</v>
      </c>
      <c r="F324" s="141" t="s">
        <v>596</v>
      </c>
      <c r="G324" s="45" t="s">
        <v>19</v>
      </c>
      <c r="H324" s="26" t="s">
        <v>815</v>
      </c>
      <c r="I324" s="440" t="s">
        <v>138</v>
      </c>
      <c r="J324" s="46" t="s">
        <v>170</v>
      </c>
      <c r="K324" s="47">
        <v>10</v>
      </c>
      <c r="L324" s="45"/>
      <c r="M324" s="380"/>
      <c r="N324" s="26" t="s">
        <v>171</v>
      </c>
      <c r="O324" s="411"/>
      <c r="P324" s="216"/>
      <c r="Q324" s="190">
        <f>SUMIF('Planificación 2026-1'!W:W,D324,'Planificación 2026-1'!R:R)</f>
        <v>0</v>
      </c>
      <c r="R324" s="377"/>
      <c r="U324" s="396"/>
      <c r="V324" s="282"/>
    </row>
    <row r="325" spans="1:22" ht="15.75">
      <c r="B325" s="26">
        <v>321</v>
      </c>
      <c r="C325" s="42">
        <v>71051647</v>
      </c>
      <c r="D325" s="9" t="s">
        <v>436</v>
      </c>
      <c r="E325" s="140" t="s">
        <v>815</v>
      </c>
      <c r="F325" s="141" t="s">
        <v>171</v>
      </c>
      <c r="G325" s="45" t="s">
        <v>153</v>
      </c>
      <c r="H325" s="26" t="s">
        <v>815</v>
      </c>
      <c r="I325" s="441" t="s">
        <v>123</v>
      </c>
      <c r="J325" s="46" t="s">
        <v>173</v>
      </c>
      <c r="K325" s="47">
        <v>35</v>
      </c>
      <c r="L325" s="45"/>
      <c r="M325" s="380"/>
      <c r="N325" s="26" t="s">
        <v>171</v>
      </c>
      <c r="O325" s="411"/>
      <c r="P325" s="216"/>
      <c r="Q325" s="190">
        <f>SUMIF('Planificación 2026-1'!W:W,D325,'Planificación 2026-1'!R:R)</f>
        <v>0</v>
      </c>
      <c r="R325" s="377"/>
      <c r="S325" s="335"/>
      <c r="T325" s="30"/>
      <c r="U325" s="396"/>
      <c r="V325" s="282" t="s">
        <v>912</v>
      </c>
    </row>
    <row r="326" spans="1:22" ht="15.75">
      <c r="B326" s="26">
        <v>322</v>
      </c>
      <c r="C326" s="42">
        <v>41239504</v>
      </c>
      <c r="D326" s="40" t="s">
        <v>437</v>
      </c>
      <c r="E326" s="140" t="s">
        <v>815</v>
      </c>
      <c r="F326" s="141" t="s">
        <v>171</v>
      </c>
      <c r="G326" s="45" t="s">
        <v>19</v>
      </c>
      <c r="H326" s="26" t="s">
        <v>815</v>
      </c>
      <c r="I326" s="447" t="s">
        <v>138</v>
      </c>
      <c r="J326" s="46" t="s">
        <v>170</v>
      </c>
      <c r="K326" s="47">
        <v>8</v>
      </c>
      <c r="L326" s="45"/>
      <c r="M326" s="380"/>
      <c r="N326" s="26" t="s">
        <v>171</v>
      </c>
      <c r="O326" s="411"/>
      <c r="P326" s="216"/>
      <c r="Q326" s="190">
        <f>SUMIF('Planificación 2026-1'!W:W,D326,'Planificación 2026-1'!R:R)</f>
        <v>16</v>
      </c>
      <c r="R326" s="377"/>
      <c r="S326" s="335"/>
      <c r="T326" s="30"/>
      <c r="U326" s="396"/>
      <c r="V326" s="282"/>
    </row>
    <row r="327" spans="1:22" ht="15.75">
      <c r="B327" s="26">
        <v>323</v>
      </c>
      <c r="C327" s="42">
        <v>21487056</v>
      </c>
      <c r="D327" s="40" t="s">
        <v>438</v>
      </c>
      <c r="E327" s="140" t="s">
        <v>815</v>
      </c>
      <c r="F327" s="141" t="s">
        <v>171</v>
      </c>
      <c r="G327" s="45" t="s">
        <v>13</v>
      </c>
      <c r="H327" s="26" t="s">
        <v>815</v>
      </c>
      <c r="I327" s="440" t="s">
        <v>122</v>
      </c>
      <c r="J327" s="46" t="s">
        <v>170</v>
      </c>
      <c r="K327" s="47">
        <v>16</v>
      </c>
      <c r="L327" s="45"/>
      <c r="M327" s="380"/>
      <c r="N327" s="26" t="s">
        <v>171</v>
      </c>
      <c r="O327" s="411"/>
      <c r="P327" s="216"/>
      <c r="Q327" s="190">
        <f>SUMIF('Planificación 2026-1'!W:W,D327,'Planificación 2026-1'!R:R)</f>
        <v>0</v>
      </c>
      <c r="R327" s="377"/>
      <c r="S327" s="335"/>
      <c r="T327" s="30"/>
      <c r="U327" s="396"/>
      <c r="V327" s="282"/>
    </row>
    <row r="328" spans="1:22" ht="15.75">
      <c r="B328" s="26">
        <v>324</v>
      </c>
      <c r="C328" s="42">
        <v>21452959</v>
      </c>
      <c r="D328" s="40" t="s">
        <v>439</v>
      </c>
      <c r="E328" s="140" t="s">
        <v>815</v>
      </c>
      <c r="F328" s="141" t="s">
        <v>171</v>
      </c>
      <c r="G328" s="45" t="s">
        <v>13</v>
      </c>
      <c r="H328" s="26" t="s">
        <v>815</v>
      </c>
      <c r="I328" s="447" t="s">
        <v>138</v>
      </c>
      <c r="J328" s="46" t="s">
        <v>170</v>
      </c>
      <c r="K328" s="47">
        <v>10</v>
      </c>
      <c r="L328" s="45" t="s">
        <v>13</v>
      </c>
      <c r="M328" s="380"/>
      <c r="N328" s="26" t="s">
        <v>171</v>
      </c>
      <c r="O328" s="411" t="s">
        <v>98</v>
      </c>
      <c r="P328" s="216"/>
      <c r="Q328" s="190">
        <f>SUMIF('Planificación 2026-1'!W:W,D328,'Planificación 2026-1'!R:R)</f>
        <v>0</v>
      </c>
      <c r="R328" s="377"/>
      <c r="S328" s="335"/>
      <c r="T328" s="30"/>
      <c r="U328" s="396"/>
      <c r="V328" s="282"/>
    </row>
    <row r="329" spans="1:22" ht="15.75">
      <c r="B329" s="26">
        <v>325</v>
      </c>
      <c r="C329" s="42">
        <v>9596989</v>
      </c>
      <c r="D329" s="40" t="s">
        <v>440</v>
      </c>
      <c r="E329" s="140" t="s">
        <v>815</v>
      </c>
      <c r="F329" s="141" t="s">
        <v>171</v>
      </c>
      <c r="G329" s="45" t="s">
        <v>153</v>
      </c>
      <c r="H329" s="26" t="s">
        <v>815</v>
      </c>
      <c r="I329" s="440" t="s">
        <v>125</v>
      </c>
      <c r="J329" s="46" t="s">
        <v>170</v>
      </c>
      <c r="K329" s="47">
        <v>11</v>
      </c>
      <c r="L329" s="45" t="s">
        <v>153</v>
      </c>
      <c r="M329" s="380"/>
      <c r="N329" s="26" t="s">
        <v>171</v>
      </c>
      <c r="O329" s="413" t="s">
        <v>125</v>
      </c>
      <c r="P329" s="216" t="s">
        <v>170</v>
      </c>
      <c r="Q329" s="190">
        <f>SUMIF('Planificación 2026-1'!W:W,D329,'Planificación 2026-1'!R:R)</f>
        <v>12</v>
      </c>
      <c r="R329" s="377"/>
      <c r="S329" s="335"/>
      <c r="T329" s="30"/>
      <c r="U329" s="396"/>
      <c r="V329" s="282"/>
    </row>
    <row r="330" spans="1:22">
      <c r="B330" s="26">
        <v>326</v>
      </c>
      <c r="C330" s="66">
        <v>44625042</v>
      </c>
      <c r="D330" s="225" t="s">
        <v>675</v>
      </c>
      <c r="E330" s="140" t="s">
        <v>877</v>
      </c>
      <c r="F330" s="359" t="s">
        <v>877</v>
      </c>
      <c r="G330" s="45" t="s">
        <v>285</v>
      </c>
      <c r="H330" s="26" t="s">
        <v>863</v>
      </c>
      <c r="I330" s="440" t="s">
        <v>285</v>
      </c>
      <c r="J330" s="45" t="s">
        <v>170</v>
      </c>
      <c r="K330" s="47">
        <v>10</v>
      </c>
      <c r="L330" s="45"/>
      <c r="M330" s="380"/>
      <c r="N330" s="26" t="s">
        <v>171</v>
      </c>
      <c r="O330" s="411"/>
      <c r="P330" s="216"/>
      <c r="Q330" s="190">
        <f>SUMIF('Planificación 2026-1'!W:W,D330,'Planificación 2026-1'!R:R)</f>
        <v>0</v>
      </c>
      <c r="R330" s="377"/>
      <c r="U330" s="396"/>
      <c r="V330" s="282"/>
    </row>
    <row r="331" spans="1:22" s="834" customFormat="1" ht="21.75">
      <c r="A331" s="816"/>
      <c r="B331" s="817">
        <v>327</v>
      </c>
      <c r="C331" s="817">
        <v>10299078</v>
      </c>
      <c r="D331" s="835" t="s">
        <v>441</v>
      </c>
      <c r="E331" s="820" t="s">
        <v>815</v>
      </c>
      <c r="F331" s="821" t="s">
        <v>171</v>
      </c>
      <c r="G331" s="822" t="s">
        <v>153</v>
      </c>
      <c r="H331" s="817" t="s">
        <v>815</v>
      </c>
      <c r="I331" s="823" t="s">
        <v>121</v>
      </c>
      <c r="J331" s="822" t="s">
        <v>170</v>
      </c>
      <c r="K331" s="824">
        <v>15</v>
      </c>
      <c r="L331" s="822" t="s">
        <v>23</v>
      </c>
      <c r="M331" s="825" t="s">
        <v>815</v>
      </c>
      <c r="N331" s="26" t="s">
        <v>171</v>
      </c>
      <c r="O331" s="826" t="s">
        <v>121</v>
      </c>
      <c r="P331" s="827" t="s">
        <v>170</v>
      </c>
      <c r="Q331" s="828">
        <f>SUMIF('Planificación 2026-1'!W:W,D331,'Planificación 2026-1'!R:R)</f>
        <v>18</v>
      </c>
      <c r="R331" s="829"/>
      <c r="S331" s="830"/>
      <c r="T331" s="831"/>
      <c r="U331" s="837"/>
      <c r="V331" s="838"/>
    </row>
    <row r="332" spans="1:22" ht="15.75">
      <c r="B332" s="26">
        <v>328</v>
      </c>
      <c r="C332" s="42">
        <v>43901199</v>
      </c>
      <c r="D332" s="9" t="s">
        <v>442</v>
      </c>
      <c r="E332" s="140" t="s">
        <v>815</v>
      </c>
      <c r="F332" s="141" t="s">
        <v>171</v>
      </c>
      <c r="G332" s="45" t="s">
        <v>13</v>
      </c>
      <c r="H332" s="26" t="s">
        <v>815</v>
      </c>
      <c r="I332" s="440" t="s">
        <v>127</v>
      </c>
      <c r="J332" s="46" t="s">
        <v>170</v>
      </c>
      <c r="K332" s="47">
        <v>10</v>
      </c>
      <c r="L332" s="45"/>
      <c r="M332" s="380"/>
      <c r="N332" s="26" t="s">
        <v>171</v>
      </c>
      <c r="O332" s="411"/>
      <c r="P332" s="216"/>
      <c r="Q332" s="215">
        <f>SUMIF('Planificación 2026-1'!W:W,D332,'Planificación 2026-1'!R:R)</f>
        <v>5</v>
      </c>
      <c r="R332" s="378"/>
      <c r="S332" s="335" t="s">
        <v>838</v>
      </c>
      <c r="T332" s="30"/>
      <c r="U332" s="396"/>
      <c r="V332" s="284" t="s">
        <v>913</v>
      </c>
    </row>
    <row r="333" spans="1:22" ht="15.75">
      <c r="B333" s="26">
        <v>329</v>
      </c>
      <c r="C333" s="42">
        <v>33826021</v>
      </c>
      <c r="D333" s="40" t="s">
        <v>443</v>
      </c>
      <c r="E333" s="69" t="s">
        <v>815</v>
      </c>
      <c r="F333" s="141" t="s">
        <v>171</v>
      </c>
      <c r="G333" s="46" t="s">
        <v>19</v>
      </c>
      <c r="H333" s="42" t="s">
        <v>815</v>
      </c>
      <c r="I333" s="447" t="s">
        <v>138</v>
      </c>
      <c r="J333" s="46" t="s">
        <v>170</v>
      </c>
      <c r="K333" s="47">
        <v>13</v>
      </c>
      <c r="L333" s="45"/>
      <c r="M333" s="380"/>
      <c r="N333" s="26" t="s">
        <v>171</v>
      </c>
      <c r="O333" s="411"/>
      <c r="P333" s="216"/>
      <c r="Q333" s="190">
        <f>SUMIF('Planificación 2026-1'!W:W,D333,'Planificación 2026-1'!R:R)</f>
        <v>10</v>
      </c>
      <c r="R333" s="377"/>
      <c r="S333" s="335"/>
      <c r="T333" s="30"/>
      <c r="U333" s="396"/>
      <c r="V333" s="282"/>
    </row>
    <row r="334" spans="1:22" ht="15.75">
      <c r="B334" s="26">
        <v>330</v>
      </c>
      <c r="C334" s="42">
        <v>45477699</v>
      </c>
      <c r="D334" s="40" t="s">
        <v>444</v>
      </c>
      <c r="E334" s="140" t="s">
        <v>815</v>
      </c>
      <c r="F334" s="141" t="s">
        <v>171</v>
      </c>
      <c r="G334" s="362" t="s">
        <v>153</v>
      </c>
      <c r="H334" s="26" t="s">
        <v>815</v>
      </c>
      <c r="I334" s="440" t="s">
        <v>124</v>
      </c>
      <c r="J334" s="46" t="s">
        <v>173</v>
      </c>
      <c r="K334" s="47">
        <v>27</v>
      </c>
      <c r="L334" s="45"/>
      <c r="M334" s="380"/>
      <c r="N334" s="26" t="s">
        <v>171</v>
      </c>
      <c r="O334" s="411"/>
      <c r="P334" s="216"/>
      <c r="Q334" s="190">
        <f>SUMIF('Planificación 2026-1'!W:W,D334,'Planificación 2026-1'!R:R)</f>
        <v>0</v>
      </c>
      <c r="R334" s="377"/>
      <c r="S334" s="335"/>
      <c r="T334" s="30"/>
      <c r="U334" s="396"/>
      <c r="V334" s="282"/>
    </row>
    <row r="335" spans="1:22" ht="15.75">
      <c r="B335" s="26">
        <v>331</v>
      </c>
      <c r="C335" s="42">
        <v>21838457</v>
      </c>
      <c r="D335" s="40" t="s">
        <v>445</v>
      </c>
      <c r="E335" s="140" t="s">
        <v>815</v>
      </c>
      <c r="F335" s="141" t="s">
        <v>171</v>
      </c>
      <c r="G335" s="45" t="s">
        <v>153</v>
      </c>
      <c r="H335" s="26" t="s">
        <v>815</v>
      </c>
      <c r="I335" s="440" t="s">
        <v>123</v>
      </c>
      <c r="J335" s="46" t="s">
        <v>170</v>
      </c>
      <c r="K335" s="47">
        <v>16</v>
      </c>
      <c r="L335" s="45" t="s">
        <v>153</v>
      </c>
      <c r="M335" s="380" t="s">
        <v>815</v>
      </c>
      <c r="N335" s="26" t="s">
        <v>171</v>
      </c>
      <c r="O335" s="411" t="s">
        <v>829</v>
      </c>
      <c r="P335" s="216" t="s">
        <v>170</v>
      </c>
      <c r="Q335" s="190">
        <f>SUMIF('Planificación 2026-1'!W:W,D335,'Planificación 2026-1'!R:R)</f>
        <v>17</v>
      </c>
      <c r="R335" s="377"/>
      <c r="S335" s="335"/>
      <c r="T335" s="30"/>
      <c r="U335" s="396"/>
      <c r="V335" s="282"/>
    </row>
    <row r="336" spans="1:22">
      <c r="B336" s="26">
        <v>332</v>
      </c>
      <c r="C336" s="122">
        <v>45113137</v>
      </c>
      <c r="D336" s="191" t="s">
        <v>635</v>
      </c>
      <c r="E336" s="140" t="s">
        <v>815</v>
      </c>
      <c r="F336" s="141" t="s">
        <v>596</v>
      </c>
      <c r="G336" s="45" t="s">
        <v>13</v>
      </c>
      <c r="H336" s="26" t="s">
        <v>815</v>
      </c>
      <c r="I336" s="440" t="s">
        <v>124</v>
      </c>
      <c r="J336" s="46" t="s">
        <v>170</v>
      </c>
      <c r="K336" s="47">
        <v>4</v>
      </c>
      <c r="L336" s="45"/>
      <c r="M336" s="380"/>
      <c r="N336" s="26" t="s">
        <v>171</v>
      </c>
      <c r="O336" s="411"/>
      <c r="P336" s="216"/>
      <c r="Q336" s="190">
        <f>SUMIF('Planificación 2026-1'!W:W,D336,'Planificación 2026-1'!R:R)</f>
        <v>0</v>
      </c>
      <c r="R336" s="377"/>
      <c r="U336" s="396"/>
      <c r="V336" s="282"/>
    </row>
    <row r="337" spans="2:22" ht="15.75">
      <c r="B337" s="26">
        <v>333</v>
      </c>
      <c r="C337" s="42">
        <v>21881487</v>
      </c>
      <c r="D337" s="40" t="s">
        <v>446</v>
      </c>
      <c r="E337" s="140" t="s">
        <v>815</v>
      </c>
      <c r="F337" s="141" t="s">
        <v>171</v>
      </c>
      <c r="G337" s="45" t="s">
        <v>153</v>
      </c>
      <c r="H337" s="26" t="s">
        <v>815</v>
      </c>
      <c r="I337" s="440" t="s">
        <v>127</v>
      </c>
      <c r="J337" s="46" t="s">
        <v>170</v>
      </c>
      <c r="K337" s="47">
        <v>8</v>
      </c>
      <c r="L337" s="45"/>
      <c r="M337" s="380"/>
      <c r="N337" s="26" t="s">
        <v>171</v>
      </c>
      <c r="O337" s="411"/>
      <c r="P337" s="216"/>
      <c r="Q337" s="190">
        <f>SUMIF('Planificación 2026-1'!W:W,D337,'Planificación 2026-1'!R:R)</f>
        <v>17</v>
      </c>
      <c r="R337" s="377"/>
      <c r="S337" s="335"/>
      <c r="T337" s="30"/>
      <c r="U337" s="396"/>
      <c r="V337" s="282"/>
    </row>
    <row r="338" spans="2:22" ht="15.75">
      <c r="B338" s="26">
        <v>334</v>
      </c>
      <c r="C338" s="42">
        <v>45121977</v>
      </c>
      <c r="D338" s="40" t="s">
        <v>447</v>
      </c>
      <c r="E338" s="140" t="s">
        <v>815</v>
      </c>
      <c r="F338" s="141" t="s">
        <v>171</v>
      </c>
      <c r="G338" s="82" t="s">
        <v>13</v>
      </c>
      <c r="H338" s="26" t="s">
        <v>815</v>
      </c>
      <c r="I338" s="440" t="s">
        <v>129</v>
      </c>
      <c r="J338" s="46" t="s">
        <v>170</v>
      </c>
      <c r="K338" s="47">
        <v>16</v>
      </c>
      <c r="L338" s="45"/>
      <c r="M338" s="380"/>
      <c r="N338" s="26" t="s">
        <v>171</v>
      </c>
      <c r="O338" s="411"/>
      <c r="P338" s="216"/>
      <c r="Q338" s="190">
        <f>SUMIF('Planificación 2026-1'!W:W,D338,'Planificación 2026-1'!R:R)</f>
        <v>0</v>
      </c>
      <c r="R338" s="377"/>
      <c r="S338" s="335"/>
      <c r="T338" s="30"/>
      <c r="U338" s="396"/>
      <c r="V338" s="282"/>
    </row>
    <row r="339" spans="2:22" ht="15.75">
      <c r="B339" s="26">
        <v>335</v>
      </c>
      <c r="C339" s="42">
        <v>40639051</v>
      </c>
      <c r="D339" s="40" t="s">
        <v>448</v>
      </c>
      <c r="E339" s="140" t="s">
        <v>815</v>
      </c>
      <c r="F339" s="141" t="s">
        <v>171</v>
      </c>
      <c r="G339" s="82" t="s">
        <v>13</v>
      </c>
      <c r="H339" s="26" t="s">
        <v>815</v>
      </c>
      <c r="I339" s="440" t="s">
        <v>129</v>
      </c>
      <c r="J339" s="46" t="s">
        <v>173</v>
      </c>
      <c r="K339" s="47">
        <v>31</v>
      </c>
      <c r="L339" s="45"/>
      <c r="M339" s="380"/>
      <c r="N339" s="26" t="s">
        <v>171</v>
      </c>
      <c r="O339" s="411"/>
      <c r="P339" s="216" t="s">
        <v>173</v>
      </c>
      <c r="Q339" s="190">
        <f>SUMIF('Planificación 2026-1'!W:W,D339,'Planificación 2026-1'!R:R)</f>
        <v>0</v>
      </c>
      <c r="R339" s="377"/>
      <c r="S339" s="335"/>
      <c r="T339" s="30"/>
      <c r="U339" s="396"/>
      <c r="V339" s="282"/>
    </row>
    <row r="340" spans="2:22" ht="15.75">
      <c r="B340" s="26">
        <v>336</v>
      </c>
      <c r="C340" s="42">
        <v>43322342</v>
      </c>
      <c r="D340" s="40" t="s">
        <v>449</v>
      </c>
      <c r="E340" s="140" t="s">
        <v>815</v>
      </c>
      <c r="F340" s="141" t="s">
        <v>171</v>
      </c>
      <c r="G340" s="45" t="s">
        <v>153</v>
      </c>
      <c r="H340" s="26" t="s">
        <v>815</v>
      </c>
      <c r="I340" s="440" t="s">
        <v>125</v>
      </c>
      <c r="J340" s="46" t="s">
        <v>170</v>
      </c>
      <c r="K340" s="47">
        <v>14</v>
      </c>
      <c r="L340" s="45" t="s">
        <v>153</v>
      </c>
      <c r="M340" s="380"/>
      <c r="N340" s="26" t="s">
        <v>171</v>
      </c>
      <c r="O340" s="413" t="s">
        <v>125</v>
      </c>
      <c r="P340" s="217" t="s">
        <v>170</v>
      </c>
      <c r="Q340" s="190">
        <f>SUMIF('Planificación 2026-1'!W:W,D340,'Planificación 2026-1'!R:R)</f>
        <v>17</v>
      </c>
      <c r="R340" s="377"/>
      <c r="S340" s="335"/>
      <c r="T340" s="30"/>
      <c r="U340" s="397"/>
      <c r="V340" s="282"/>
    </row>
    <row r="341" spans="2:22" ht="15.75">
      <c r="B341" s="26">
        <v>337</v>
      </c>
      <c r="C341" s="42">
        <v>44866019</v>
      </c>
      <c r="D341" s="40" t="s">
        <v>450</v>
      </c>
      <c r="E341" s="140" t="s">
        <v>815</v>
      </c>
      <c r="F341" s="141" t="s">
        <v>171</v>
      </c>
      <c r="G341" s="362" t="s">
        <v>13</v>
      </c>
      <c r="H341" s="26" t="s">
        <v>815</v>
      </c>
      <c r="I341" s="440" t="s">
        <v>124</v>
      </c>
      <c r="J341" s="46" t="s">
        <v>173</v>
      </c>
      <c r="K341" s="47">
        <v>29</v>
      </c>
      <c r="L341" s="45"/>
      <c r="M341" s="380"/>
      <c r="N341" s="26" t="s">
        <v>171</v>
      </c>
      <c r="O341" s="411"/>
      <c r="P341" s="216"/>
      <c r="Q341" s="190">
        <f>SUMIF('Planificación 2026-1'!W:W,D341,'Planificación 2026-1'!R:R)</f>
        <v>0</v>
      </c>
      <c r="R341" s="377"/>
      <c r="S341" s="335"/>
      <c r="T341" s="30"/>
      <c r="U341" s="14" t="s">
        <v>914</v>
      </c>
      <c r="V341" s="389"/>
    </row>
    <row r="342" spans="2:22">
      <c r="B342" s="26">
        <v>338</v>
      </c>
      <c r="C342" s="66">
        <v>45976142</v>
      </c>
      <c r="D342" s="327" t="s">
        <v>590</v>
      </c>
      <c r="E342" s="140" t="s">
        <v>815</v>
      </c>
      <c r="F342" s="349" t="s">
        <v>347</v>
      </c>
      <c r="G342" s="362" t="s">
        <v>13</v>
      </c>
      <c r="H342" s="26" t="s">
        <v>815</v>
      </c>
      <c r="I342" s="440" t="s">
        <v>124</v>
      </c>
      <c r="J342" s="46" t="s">
        <v>173</v>
      </c>
      <c r="K342" s="47">
        <v>0</v>
      </c>
      <c r="L342" s="45"/>
      <c r="M342" s="380"/>
      <c r="N342" s="26" t="s">
        <v>171</v>
      </c>
      <c r="O342" s="411"/>
      <c r="P342" s="217" t="s">
        <v>173</v>
      </c>
      <c r="Q342" s="190">
        <f>SUMIF('Planificación 2026-1'!W:W,D342,'Planificación 2026-1'!R:R)</f>
        <v>0</v>
      </c>
      <c r="R342" s="377"/>
      <c r="U342" s="398"/>
      <c r="V342" s="282"/>
    </row>
    <row r="343" spans="2:22" ht="15.75">
      <c r="B343" s="26">
        <v>339</v>
      </c>
      <c r="C343" s="42">
        <v>42212783</v>
      </c>
      <c r="D343" s="40" t="s">
        <v>451</v>
      </c>
      <c r="E343" s="69" t="s">
        <v>815</v>
      </c>
      <c r="F343" s="141" t="s">
        <v>171</v>
      </c>
      <c r="G343" s="46" t="s">
        <v>19</v>
      </c>
      <c r="H343" s="42" t="s">
        <v>815</v>
      </c>
      <c r="I343" s="447" t="s">
        <v>143</v>
      </c>
      <c r="J343" s="46" t="s">
        <v>170</v>
      </c>
      <c r="K343" s="47">
        <v>15</v>
      </c>
      <c r="L343" s="45" t="s">
        <v>19</v>
      </c>
      <c r="M343" s="380"/>
      <c r="N343" s="26" t="s">
        <v>171</v>
      </c>
      <c r="O343" s="411" t="s">
        <v>98</v>
      </c>
      <c r="P343" s="216" t="s">
        <v>170</v>
      </c>
      <c r="Q343" s="190">
        <f>SUMIF('Planificación 2026-1'!W:W,D343,'Planificación 2026-1'!R:R)</f>
        <v>10</v>
      </c>
      <c r="R343" s="377"/>
      <c r="S343" s="335"/>
      <c r="T343" s="30"/>
      <c r="U343" s="397"/>
      <c r="V343" s="282"/>
    </row>
    <row r="344" spans="2:22" ht="15.75">
      <c r="B344" s="26">
        <v>340</v>
      </c>
      <c r="C344" s="42">
        <v>40822577</v>
      </c>
      <c r="D344" s="418" t="s">
        <v>452</v>
      </c>
      <c r="E344" s="147" t="s">
        <v>815</v>
      </c>
      <c r="F344" s="141" t="s">
        <v>171</v>
      </c>
      <c r="G344" s="46" t="s">
        <v>19</v>
      </c>
      <c r="H344" s="42" t="s">
        <v>815</v>
      </c>
      <c r="I344" s="447" t="s">
        <v>138</v>
      </c>
      <c r="J344" s="46" t="s">
        <v>173</v>
      </c>
      <c r="K344" s="47">
        <v>36</v>
      </c>
      <c r="L344" s="45"/>
      <c r="M344" s="380"/>
      <c r="N344" s="26" t="s">
        <v>171</v>
      </c>
      <c r="O344" s="411"/>
      <c r="P344" s="217"/>
      <c r="Q344" s="190">
        <f>SUMIF('Planificación 2026-1'!W:W,D344,'Planificación 2026-1'!R:R)</f>
        <v>32</v>
      </c>
      <c r="R344" s="377"/>
      <c r="S344" s="335" t="s">
        <v>842</v>
      </c>
      <c r="T344" s="30"/>
      <c r="U344" s="399"/>
      <c r="V344" s="389"/>
    </row>
    <row r="345" spans="2:22" ht="15.75">
      <c r="B345" s="26">
        <v>341</v>
      </c>
      <c r="C345" s="42">
        <v>21563342</v>
      </c>
      <c r="D345" s="40" t="s">
        <v>454</v>
      </c>
      <c r="E345" s="140" t="s">
        <v>815</v>
      </c>
      <c r="F345" s="141" t="s">
        <v>171</v>
      </c>
      <c r="G345" s="45" t="s">
        <v>153</v>
      </c>
      <c r="H345" s="26" t="s">
        <v>815</v>
      </c>
      <c r="I345" s="440" t="s">
        <v>127</v>
      </c>
      <c r="J345" s="46" t="s">
        <v>170</v>
      </c>
      <c r="K345" s="47">
        <v>12</v>
      </c>
      <c r="L345" s="45"/>
      <c r="M345" s="380"/>
      <c r="N345" s="26" t="s">
        <v>171</v>
      </c>
      <c r="O345" s="411"/>
      <c r="P345" s="216" t="s">
        <v>170</v>
      </c>
      <c r="Q345" s="215">
        <f>SUMIF('Planificación 2026-1'!W:W,D345,'Planificación 2026-1'!R:R)</f>
        <v>17</v>
      </c>
      <c r="R345" s="378"/>
      <c r="S345" s="335"/>
      <c r="T345" s="30"/>
      <c r="U345" s="398"/>
      <c r="V345" s="282"/>
    </row>
    <row r="346" spans="2:22" ht="15.75">
      <c r="B346" s="26">
        <v>342</v>
      </c>
      <c r="C346" s="42">
        <v>44027232</v>
      </c>
      <c r="D346" s="40" t="s">
        <v>455</v>
      </c>
      <c r="E346" s="69" t="s">
        <v>815</v>
      </c>
      <c r="F346" s="141" t="s">
        <v>347</v>
      </c>
      <c r="G346" s="46" t="s">
        <v>153</v>
      </c>
      <c r="H346" s="42" t="s">
        <v>815</v>
      </c>
      <c r="I346" s="441" t="s">
        <v>121</v>
      </c>
      <c r="J346" s="46" t="s">
        <v>173</v>
      </c>
      <c r="K346" s="47">
        <v>29</v>
      </c>
      <c r="L346" s="45"/>
      <c r="M346" s="380"/>
      <c r="N346" s="26" t="s">
        <v>171</v>
      </c>
      <c r="O346" s="411"/>
      <c r="P346" s="216"/>
      <c r="Q346" s="190">
        <f>SUMIF('Planificación 2026-1'!W:W,D346,'Planificación 2026-1'!R:R)</f>
        <v>0</v>
      </c>
      <c r="R346" s="377"/>
      <c r="S346" s="335"/>
      <c r="T346" s="30"/>
      <c r="U346" s="396"/>
      <c r="V346" s="282" t="s">
        <v>915</v>
      </c>
    </row>
    <row r="347" spans="2:22" ht="15.75">
      <c r="B347" s="26">
        <v>343</v>
      </c>
      <c r="C347" s="42">
        <v>40930821</v>
      </c>
      <c r="D347" s="40" t="s">
        <v>456</v>
      </c>
      <c r="E347" s="140" t="s">
        <v>815</v>
      </c>
      <c r="F347" s="141" t="s">
        <v>171</v>
      </c>
      <c r="G347" s="45" t="s">
        <v>153</v>
      </c>
      <c r="H347" s="26" t="s">
        <v>815</v>
      </c>
      <c r="I347" s="440" t="s">
        <v>128</v>
      </c>
      <c r="J347" s="46" t="s">
        <v>170</v>
      </c>
      <c r="K347" s="47">
        <v>13</v>
      </c>
      <c r="L347" s="45"/>
      <c r="M347" s="380"/>
      <c r="N347" s="26" t="s">
        <v>171</v>
      </c>
      <c r="O347" s="411"/>
      <c r="P347" s="216"/>
      <c r="Q347" s="190">
        <f>SUMIF('Planificación 2026-1'!W:W,D347,'Planificación 2026-1'!R:R)</f>
        <v>0</v>
      </c>
      <c r="R347" s="377"/>
      <c r="S347" s="335"/>
      <c r="T347" s="30"/>
      <c r="U347" s="396"/>
      <c r="V347" s="282"/>
    </row>
    <row r="348" spans="2:22">
      <c r="B348" s="26">
        <v>344</v>
      </c>
      <c r="C348" s="122">
        <v>15863203</v>
      </c>
      <c r="D348" s="191" t="s">
        <v>636</v>
      </c>
      <c r="E348" s="140" t="s">
        <v>815</v>
      </c>
      <c r="F348" s="141" t="s">
        <v>596</v>
      </c>
      <c r="G348" s="45" t="s">
        <v>19</v>
      </c>
      <c r="H348" s="26" t="s">
        <v>815</v>
      </c>
      <c r="I348" s="440" t="s">
        <v>140</v>
      </c>
      <c r="J348" s="46" t="s">
        <v>170</v>
      </c>
      <c r="K348" s="47">
        <v>15</v>
      </c>
      <c r="L348" s="45"/>
      <c r="M348" s="380"/>
      <c r="N348" s="26" t="s">
        <v>171</v>
      </c>
      <c r="O348" s="411"/>
      <c r="P348" s="217"/>
      <c r="Q348" s="190">
        <f>SUMIF('Planificación 2026-1'!W:W,D348,'Planificación 2026-1'!R:R)</f>
        <v>0</v>
      </c>
      <c r="R348" s="377"/>
      <c r="U348" s="396"/>
      <c r="V348" s="282"/>
    </row>
    <row r="349" spans="2:22">
      <c r="B349" s="26">
        <v>345</v>
      </c>
      <c r="C349" s="122">
        <v>73788382</v>
      </c>
      <c r="D349" s="191" t="s">
        <v>637</v>
      </c>
      <c r="E349" s="140" t="s">
        <v>815</v>
      </c>
      <c r="F349" s="141" t="s">
        <v>596</v>
      </c>
      <c r="G349" s="45" t="s">
        <v>153</v>
      </c>
      <c r="H349" s="26" t="s">
        <v>815</v>
      </c>
      <c r="I349" s="440" t="s">
        <v>125</v>
      </c>
      <c r="J349" s="46" t="s">
        <v>173</v>
      </c>
      <c r="K349" s="47">
        <v>40</v>
      </c>
      <c r="L349" s="45" t="s">
        <v>153</v>
      </c>
      <c r="M349" s="380"/>
      <c r="N349" s="26" t="s">
        <v>171</v>
      </c>
      <c r="O349" s="413" t="s">
        <v>125</v>
      </c>
      <c r="P349" s="216" t="s">
        <v>170</v>
      </c>
      <c r="Q349" s="190">
        <f>SUMIF('Planificación 2026-1'!W:W,D349,'Planificación 2026-1'!R:R)</f>
        <v>14</v>
      </c>
      <c r="R349" s="377"/>
      <c r="U349" s="396"/>
      <c r="V349" s="282"/>
    </row>
    <row r="350" spans="2:22">
      <c r="B350" s="26">
        <v>346</v>
      </c>
      <c r="C350" s="122">
        <v>43071752</v>
      </c>
      <c r="D350" s="191" t="s">
        <v>639</v>
      </c>
      <c r="E350" s="140" t="s">
        <v>815</v>
      </c>
      <c r="F350" s="141" t="s">
        <v>596</v>
      </c>
      <c r="G350" s="45" t="s">
        <v>13</v>
      </c>
      <c r="H350" s="26" t="s">
        <v>815</v>
      </c>
      <c r="I350" s="440" t="s">
        <v>140</v>
      </c>
      <c r="J350" s="46" t="s">
        <v>170</v>
      </c>
      <c r="K350" s="47">
        <v>4</v>
      </c>
      <c r="L350" s="45" t="s">
        <v>13</v>
      </c>
      <c r="M350" s="380"/>
      <c r="N350" s="26" t="s">
        <v>171</v>
      </c>
      <c r="O350" s="411" t="s">
        <v>98</v>
      </c>
      <c r="P350" s="216"/>
      <c r="Q350" s="190">
        <f>SUMIF('Planificación 2026-1'!W:W,D350,'Planificación 2026-1'!R:R)</f>
        <v>0</v>
      </c>
      <c r="R350" s="377"/>
      <c r="U350" s="396"/>
      <c r="V350" s="282"/>
    </row>
    <row r="351" spans="2:22" ht="15.75">
      <c r="B351" s="26">
        <v>347</v>
      </c>
      <c r="C351" s="42">
        <v>10860253</v>
      </c>
      <c r="D351" s="40" t="s">
        <v>457</v>
      </c>
      <c r="E351" s="140" t="s">
        <v>815</v>
      </c>
      <c r="F351" s="141" t="s">
        <v>171</v>
      </c>
      <c r="G351" s="45" t="s">
        <v>153</v>
      </c>
      <c r="H351" s="26" t="s">
        <v>815</v>
      </c>
      <c r="I351" s="440" t="s">
        <v>122</v>
      </c>
      <c r="J351" s="46" t="s">
        <v>173</v>
      </c>
      <c r="K351" s="47">
        <v>37</v>
      </c>
      <c r="L351" s="45"/>
      <c r="M351" s="380"/>
      <c r="N351" s="26" t="s">
        <v>171</v>
      </c>
      <c r="O351" s="411"/>
      <c r="P351" s="217" t="s">
        <v>173</v>
      </c>
      <c r="Q351" s="190">
        <f>SUMIF('Planificación 2026-1'!W:W,D351,'Planificación 2026-1'!R:R)</f>
        <v>0</v>
      </c>
      <c r="R351" s="377"/>
      <c r="S351" s="335"/>
      <c r="T351" s="30"/>
      <c r="U351" s="396"/>
      <c r="V351" s="282"/>
    </row>
    <row r="352" spans="2:22">
      <c r="B352" s="26">
        <v>348</v>
      </c>
      <c r="C352" s="66">
        <v>75928709</v>
      </c>
      <c r="D352" s="226" t="s">
        <v>916</v>
      </c>
      <c r="E352" s="140" t="s">
        <v>815</v>
      </c>
      <c r="F352" s="349" t="s">
        <v>682</v>
      </c>
      <c r="G352" s="26" t="s">
        <v>153</v>
      </c>
      <c r="H352" s="26" t="s">
        <v>815</v>
      </c>
      <c r="I352" s="440" t="s">
        <v>128</v>
      </c>
      <c r="J352" s="46" t="s">
        <v>170</v>
      </c>
      <c r="K352" s="47">
        <v>14</v>
      </c>
      <c r="L352" s="45"/>
      <c r="M352" s="380"/>
      <c r="N352" s="26" t="s">
        <v>171</v>
      </c>
      <c r="O352" s="411"/>
      <c r="P352" s="216" t="s">
        <v>170</v>
      </c>
      <c r="Q352" s="190">
        <f>SUMIF('Planificación 2026-1'!W:W,D352,'Planificación 2026-1'!R:R)</f>
        <v>0</v>
      </c>
      <c r="R352" s="377"/>
      <c r="U352" s="396"/>
      <c r="V352" s="282"/>
    </row>
    <row r="353" spans="1:22">
      <c r="B353" s="26">
        <v>349</v>
      </c>
      <c r="C353" s="66">
        <v>21882544</v>
      </c>
      <c r="D353" s="225" t="s">
        <v>677</v>
      </c>
      <c r="E353" s="140" t="s">
        <v>815</v>
      </c>
      <c r="F353" s="141" t="s">
        <v>250</v>
      </c>
      <c r="G353" s="45" t="s">
        <v>153</v>
      </c>
      <c r="H353" s="26" t="s">
        <v>815</v>
      </c>
      <c r="I353" s="440" t="s">
        <v>143</v>
      </c>
      <c r="J353" s="45" t="s">
        <v>170</v>
      </c>
      <c r="K353" s="47">
        <v>14</v>
      </c>
      <c r="L353" s="45" t="s">
        <v>153</v>
      </c>
      <c r="M353" s="380"/>
      <c r="N353" s="26" t="s">
        <v>171</v>
      </c>
      <c r="O353" s="411" t="s">
        <v>98</v>
      </c>
      <c r="P353" s="216" t="s">
        <v>173</v>
      </c>
      <c r="Q353" s="190">
        <f>SUMIF('Planificación 2026-1'!W:W,D353,'Planificación 2026-1'!R:R)</f>
        <v>0</v>
      </c>
      <c r="R353" s="377"/>
      <c r="U353" s="396"/>
      <c r="V353" s="282" t="s">
        <v>917</v>
      </c>
    </row>
    <row r="354" spans="1:22" ht="32.25">
      <c r="B354" s="26">
        <v>350</v>
      </c>
      <c r="C354" s="42">
        <v>41391761</v>
      </c>
      <c r="D354" s="40" t="s">
        <v>458</v>
      </c>
      <c r="E354" s="69" t="s">
        <v>815</v>
      </c>
      <c r="F354" s="141" t="s">
        <v>171</v>
      </c>
      <c r="G354" s="46" t="s">
        <v>153</v>
      </c>
      <c r="H354" s="42" t="s">
        <v>815</v>
      </c>
      <c r="I354" s="441" t="s">
        <v>123</v>
      </c>
      <c r="J354" s="46" t="s">
        <v>173</v>
      </c>
      <c r="K354" s="47">
        <v>31</v>
      </c>
      <c r="L354" s="45" t="s">
        <v>153</v>
      </c>
      <c r="M354" s="380" t="s">
        <v>815</v>
      </c>
      <c r="N354" s="26" t="s">
        <v>171</v>
      </c>
      <c r="O354" s="411" t="s">
        <v>829</v>
      </c>
      <c r="P354" s="216" t="s">
        <v>173</v>
      </c>
      <c r="Q354" s="190">
        <f>SUMIF('Planificación 2026-1'!W:W,D354,'Planificación 2026-1'!R:R)</f>
        <v>33</v>
      </c>
      <c r="R354" s="377"/>
      <c r="S354" s="335" t="s">
        <v>838</v>
      </c>
      <c r="T354" s="30"/>
      <c r="U354" s="396" t="s">
        <v>918</v>
      </c>
      <c r="V354" s="282"/>
    </row>
    <row r="355" spans="1:22" ht="32.25">
      <c r="B355" s="26">
        <v>351</v>
      </c>
      <c r="C355" s="42">
        <v>21876127</v>
      </c>
      <c r="D355" s="40" t="s">
        <v>459</v>
      </c>
      <c r="E355" s="140" t="s">
        <v>815</v>
      </c>
      <c r="F355" s="141" t="s">
        <v>171</v>
      </c>
      <c r="G355" s="45" t="s">
        <v>153</v>
      </c>
      <c r="H355" s="26" t="s">
        <v>815</v>
      </c>
      <c r="I355" s="440" t="s">
        <v>125</v>
      </c>
      <c r="J355" s="46" t="s">
        <v>173</v>
      </c>
      <c r="K355" s="47">
        <v>37</v>
      </c>
      <c r="L355" s="45" t="s">
        <v>153</v>
      </c>
      <c r="M355" s="380"/>
      <c r="N355" s="26" t="s">
        <v>171</v>
      </c>
      <c r="O355" s="413" t="s">
        <v>125</v>
      </c>
      <c r="P355" s="217" t="s">
        <v>173</v>
      </c>
      <c r="Q355" s="190">
        <f>SUMIF('Planificación 2026-1'!W:W,D355,'Planificación 2026-1'!R:R)</f>
        <v>38</v>
      </c>
      <c r="R355" s="377"/>
      <c r="S355" s="335" t="s">
        <v>838</v>
      </c>
      <c r="T355" s="30"/>
      <c r="U355" s="396" t="s">
        <v>919</v>
      </c>
      <c r="V355" s="283" t="s">
        <v>920</v>
      </c>
    </row>
    <row r="356" spans="1:22" ht="15.75">
      <c r="B356" s="26">
        <v>352</v>
      </c>
      <c r="C356" s="42">
        <v>46406209</v>
      </c>
      <c r="D356" s="40" t="s">
        <v>460</v>
      </c>
      <c r="E356" s="140" t="s">
        <v>815</v>
      </c>
      <c r="F356" s="141" t="s">
        <v>171</v>
      </c>
      <c r="G356" s="362" t="s">
        <v>153</v>
      </c>
      <c r="H356" s="26" t="s">
        <v>815</v>
      </c>
      <c r="I356" s="440" t="s">
        <v>124</v>
      </c>
      <c r="J356" s="46" t="s">
        <v>170</v>
      </c>
      <c r="K356" s="47">
        <v>14</v>
      </c>
      <c r="L356" s="45"/>
      <c r="M356" s="380"/>
      <c r="N356" s="26" t="s">
        <v>171</v>
      </c>
      <c r="O356" s="411"/>
      <c r="P356" s="217"/>
      <c r="Q356" s="190">
        <f>SUMIF('Planificación 2026-1'!W:W,D356,'Planificación 2026-1'!R:R)</f>
        <v>0</v>
      </c>
      <c r="R356" s="377"/>
      <c r="S356" s="335"/>
      <c r="T356" s="30"/>
      <c r="U356" s="396"/>
      <c r="V356" s="282"/>
    </row>
    <row r="357" spans="1:22" ht="15.75">
      <c r="B357" s="26">
        <v>353</v>
      </c>
      <c r="C357" s="42">
        <v>2651788</v>
      </c>
      <c r="D357" s="40" t="s">
        <v>461</v>
      </c>
      <c r="E357" s="140" t="s">
        <v>815</v>
      </c>
      <c r="F357" s="141" t="s">
        <v>171</v>
      </c>
      <c r="G357" s="45" t="s">
        <v>13</v>
      </c>
      <c r="H357" s="26" t="s">
        <v>815</v>
      </c>
      <c r="I357" s="447" t="s">
        <v>146</v>
      </c>
      <c r="J357" s="46" t="s">
        <v>170</v>
      </c>
      <c r="K357" s="47">
        <v>12</v>
      </c>
      <c r="L357" s="45" t="s">
        <v>13</v>
      </c>
      <c r="M357" s="380"/>
      <c r="N357" s="26" t="s">
        <v>171</v>
      </c>
      <c r="O357" s="411" t="s">
        <v>98</v>
      </c>
      <c r="P357" s="216"/>
      <c r="Q357" s="190">
        <f>SUMIF('Planificación 2026-1'!W:W,D357,'Planificación 2026-1'!R:R)</f>
        <v>10</v>
      </c>
      <c r="R357" s="377"/>
      <c r="S357" s="335"/>
      <c r="T357" s="30"/>
      <c r="U357" s="396"/>
      <c r="V357" s="282"/>
    </row>
    <row r="358" spans="1:22" ht="15.75">
      <c r="B358" s="26">
        <v>354</v>
      </c>
      <c r="C358" s="42">
        <v>21871273</v>
      </c>
      <c r="D358" s="40" t="s">
        <v>462</v>
      </c>
      <c r="E358" s="140" t="s">
        <v>815</v>
      </c>
      <c r="F358" s="141" t="s">
        <v>171</v>
      </c>
      <c r="G358" s="45" t="s">
        <v>153</v>
      </c>
      <c r="H358" s="26" t="s">
        <v>815</v>
      </c>
      <c r="I358" s="440" t="s">
        <v>123</v>
      </c>
      <c r="J358" s="46" t="s">
        <v>170</v>
      </c>
      <c r="K358" s="47">
        <v>16</v>
      </c>
      <c r="L358" s="45" t="s">
        <v>153</v>
      </c>
      <c r="M358" s="380" t="s">
        <v>815</v>
      </c>
      <c r="N358" s="26" t="s">
        <v>171</v>
      </c>
      <c r="O358" s="411" t="s">
        <v>829</v>
      </c>
      <c r="P358" s="216" t="s">
        <v>170</v>
      </c>
      <c r="Q358" s="190">
        <f>SUMIF('Planificación 2026-1'!W:W,D358,'Planificación 2026-1'!R:R)</f>
        <v>20</v>
      </c>
      <c r="R358" s="377"/>
      <c r="S358" s="335"/>
      <c r="T358" s="30"/>
      <c r="U358" s="396"/>
      <c r="V358" s="282"/>
    </row>
    <row r="359" spans="1:22" ht="15.75">
      <c r="B359" s="26">
        <v>355</v>
      </c>
      <c r="C359" s="42">
        <v>22291445</v>
      </c>
      <c r="D359" s="40" t="s">
        <v>463</v>
      </c>
      <c r="E359" s="140" t="s">
        <v>815</v>
      </c>
      <c r="F359" s="141" t="s">
        <v>171</v>
      </c>
      <c r="G359" s="45" t="s">
        <v>153</v>
      </c>
      <c r="H359" s="26" t="s">
        <v>815</v>
      </c>
      <c r="I359" s="447" t="s">
        <v>140</v>
      </c>
      <c r="J359" s="46" t="s">
        <v>173</v>
      </c>
      <c r="K359" s="47">
        <v>28</v>
      </c>
      <c r="L359" s="45"/>
      <c r="M359" s="380"/>
      <c r="N359" s="26" t="s">
        <v>171</v>
      </c>
      <c r="O359" s="411"/>
      <c r="P359" s="216" t="s">
        <v>173</v>
      </c>
      <c r="Q359" s="190">
        <f>SUMIF('Planificación 2026-1'!W:W,D359,'Planificación 2026-1'!R:R)</f>
        <v>0</v>
      </c>
      <c r="R359" s="377"/>
      <c r="S359" s="335"/>
      <c r="T359" s="30"/>
      <c r="U359" s="397"/>
      <c r="V359" s="282"/>
    </row>
    <row r="360" spans="1:22" ht="21.75">
      <c r="B360" s="26">
        <v>356</v>
      </c>
      <c r="C360" s="42">
        <v>73213273</v>
      </c>
      <c r="D360" s="418" t="s">
        <v>464</v>
      </c>
      <c r="E360" s="140" t="s">
        <v>815</v>
      </c>
      <c r="F360" s="141" t="s">
        <v>171</v>
      </c>
      <c r="G360" s="45" t="s">
        <v>13</v>
      </c>
      <c r="H360" s="26" t="s">
        <v>815</v>
      </c>
      <c r="I360" s="440" t="s">
        <v>128</v>
      </c>
      <c r="J360" s="46" t="s">
        <v>173</v>
      </c>
      <c r="K360" s="47">
        <v>39</v>
      </c>
      <c r="L360" s="45"/>
      <c r="M360" s="380"/>
      <c r="N360" s="26" t="s">
        <v>171</v>
      </c>
      <c r="O360" s="411"/>
      <c r="P360" s="216" t="s">
        <v>173</v>
      </c>
      <c r="Q360" s="190">
        <f>SUMIF('Planificación 2026-1'!W:W,D360,'Planificación 2026-1'!R:R)</f>
        <v>0</v>
      </c>
      <c r="R360" s="377"/>
      <c r="S360" s="335" t="s">
        <v>838</v>
      </c>
      <c r="T360" s="30"/>
      <c r="U360" s="399" t="s">
        <v>921</v>
      </c>
      <c r="V360" s="389"/>
    </row>
    <row r="361" spans="1:22" ht="15.75">
      <c r="B361" s="26">
        <v>357</v>
      </c>
      <c r="C361" s="42">
        <v>21882745</v>
      </c>
      <c r="D361" s="40" t="s">
        <v>465</v>
      </c>
      <c r="E361" s="140" t="s">
        <v>815</v>
      </c>
      <c r="F361" s="141" t="s">
        <v>171</v>
      </c>
      <c r="G361" s="45" t="s">
        <v>153</v>
      </c>
      <c r="H361" s="26" t="s">
        <v>815</v>
      </c>
      <c r="I361" s="447" t="s">
        <v>138</v>
      </c>
      <c r="J361" s="46" t="s">
        <v>170</v>
      </c>
      <c r="K361" s="47">
        <v>14</v>
      </c>
      <c r="L361" s="45"/>
      <c r="M361" s="380"/>
      <c r="N361" s="26" t="s">
        <v>171</v>
      </c>
      <c r="O361" s="411"/>
      <c r="P361" s="216"/>
      <c r="Q361" s="190">
        <f>SUMIF('Planificación 2026-1'!W:W,D361,'Planificación 2026-1'!R:R)</f>
        <v>0</v>
      </c>
      <c r="R361" s="377"/>
      <c r="S361" s="335"/>
      <c r="T361" s="30"/>
      <c r="U361" s="398"/>
      <c r="V361" s="282"/>
    </row>
    <row r="362" spans="1:22" ht="15.75">
      <c r="B362" s="26">
        <v>358</v>
      </c>
      <c r="C362" s="42">
        <v>41678332</v>
      </c>
      <c r="D362" s="40" t="s">
        <v>466</v>
      </c>
      <c r="E362" s="140" t="s">
        <v>815</v>
      </c>
      <c r="F362" s="141" t="s">
        <v>171</v>
      </c>
      <c r="G362" s="45" t="s">
        <v>153</v>
      </c>
      <c r="H362" s="26" t="s">
        <v>815</v>
      </c>
      <c r="I362" s="447" t="s">
        <v>140</v>
      </c>
      <c r="J362" s="46" t="s">
        <v>170</v>
      </c>
      <c r="K362" s="47">
        <v>16</v>
      </c>
      <c r="L362" s="45"/>
      <c r="M362" s="380"/>
      <c r="N362" s="26" t="s">
        <v>171</v>
      </c>
      <c r="O362" s="411"/>
      <c r="P362" s="217"/>
      <c r="Q362" s="190">
        <f>SUMIF('Planificación 2026-1'!W:W,D362,'Planificación 2026-1'!R:R)</f>
        <v>0</v>
      </c>
      <c r="R362" s="377"/>
      <c r="S362" s="335"/>
      <c r="T362" s="30"/>
      <c r="U362" s="396"/>
      <c r="V362" s="282"/>
    </row>
    <row r="363" spans="1:22" ht="15.75">
      <c r="B363" s="26">
        <v>359</v>
      </c>
      <c r="C363" s="42">
        <v>44867656</v>
      </c>
      <c r="D363" s="40" t="s">
        <v>467</v>
      </c>
      <c r="E363" s="140" t="s">
        <v>815</v>
      </c>
      <c r="F363" s="141" t="s">
        <v>171</v>
      </c>
      <c r="G363" s="45" t="s">
        <v>153</v>
      </c>
      <c r="H363" s="26" t="s">
        <v>815</v>
      </c>
      <c r="I363" s="440" t="s">
        <v>122</v>
      </c>
      <c r="J363" s="46" t="s">
        <v>173</v>
      </c>
      <c r="K363" s="47">
        <v>32</v>
      </c>
      <c r="L363" s="45"/>
      <c r="M363" s="380"/>
      <c r="N363" s="26" t="s">
        <v>171</v>
      </c>
      <c r="O363" s="411"/>
      <c r="P363" s="216" t="s">
        <v>173</v>
      </c>
      <c r="Q363" s="190">
        <f>SUMIF('Planificación 2026-1'!W:W,D363,'Planificación 2026-1'!R:R)</f>
        <v>0</v>
      </c>
      <c r="R363" s="377"/>
      <c r="S363" s="335"/>
      <c r="T363" s="30"/>
      <c r="U363" s="396"/>
      <c r="V363" s="282"/>
    </row>
    <row r="364" spans="1:22" ht="15.75">
      <c r="B364" s="26">
        <v>360</v>
      </c>
      <c r="C364" s="42">
        <v>9575456</v>
      </c>
      <c r="D364" s="40" t="s">
        <v>468</v>
      </c>
      <c r="E364" s="140" t="s">
        <v>815</v>
      </c>
      <c r="F364" s="141" t="s">
        <v>171</v>
      </c>
      <c r="G364" s="45" t="s">
        <v>153</v>
      </c>
      <c r="H364" s="26" t="s">
        <v>815</v>
      </c>
      <c r="I364" s="440" t="s">
        <v>122</v>
      </c>
      <c r="J364" s="46" t="s">
        <v>170</v>
      </c>
      <c r="K364" s="47">
        <v>15</v>
      </c>
      <c r="L364" s="45"/>
      <c r="M364" s="380"/>
      <c r="N364" s="26" t="s">
        <v>171</v>
      </c>
      <c r="O364" s="411"/>
      <c r="P364" s="216" t="s">
        <v>173</v>
      </c>
      <c r="Q364" s="190">
        <f>SUMIF('Planificación 2026-1'!W:W,D364,'Planificación 2026-1'!R:R)</f>
        <v>0</v>
      </c>
      <c r="R364" s="377"/>
      <c r="S364" s="335"/>
      <c r="T364" s="30"/>
      <c r="U364" s="396"/>
      <c r="V364" s="282"/>
    </row>
    <row r="365" spans="1:22">
      <c r="B365" s="26">
        <v>361</v>
      </c>
      <c r="C365" s="66">
        <v>18858531</v>
      </c>
      <c r="D365" s="225" t="s">
        <v>669</v>
      </c>
      <c r="E365" s="140" t="s">
        <v>815</v>
      </c>
      <c r="F365" s="141" t="s">
        <v>250</v>
      </c>
      <c r="G365" s="45" t="s">
        <v>19</v>
      </c>
      <c r="H365" s="26" t="s">
        <v>815</v>
      </c>
      <c r="I365" s="440" t="s">
        <v>140</v>
      </c>
      <c r="J365" s="45" t="s">
        <v>170</v>
      </c>
      <c r="K365" s="47">
        <v>14</v>
      </c>
      <c r="L365" s="45"/>
      <c r="M365" s="380"/>
      <c r="N365" s="26" t="s">
        <v>171</v>
      </c>
      <c r="O365" s="411"/>
      <c r="P365" s="216"/>
      <c r="Q365" s="190">
        <f>SUMIF('Planificación 2026-1'!W:W,D365,'Planificación 2026-1'!R:R)</f>
        <v>0</v>
      </c>
      <c r="R365" s="377"/>
      <c r="U365" s="396"/>
      <c r="V365" s="282"/>
    </row>
    <row r="366" spans="1:22" s="834" customFormat="1" ht="21.75">
      <c r="A366" s="816"/>
      <c r="B366" s="817">
        <v>362</v>
      </c>
      <c r="C366" s="853">
        <v>70466213</v>
      </c>
      <c r="D366" s="857" t="s">
        <v>672</v>
      </c>
      <c r="E366" s="820" t="s">
        <v>815</v>
      </c>
      <c r="F366" s="821" t="s">
        <v>250</v>
      </c>
      <c r="G366" s="822" t="s">
        <v>153</v>
      </c>
      <c r="H366" s="817" t="s">
        <v>815</v>
      </c>
      <c r="I366" s="823" t="s">
        <v>121</v>
      </c>
      <c r="J366" s="822" t="s">
        <v>170</v>
      </c>
      <c r="K366" s="824">
        <v>5</v>
      </c>
      <c r="L366" s="822" t="s">
        <v>23</v>
      </c>
      <c r="M366" s="825" t="s">
        <v>815</v>
      </c>
      <c r="N366" s="26" t="s">
        <v>171</v>
      </c>
      <c r="O366" s="826" t="s">
        <v>121</v>
      </c>
      <c r="P366" s="836" t="s">
        <v>170</v>
      </c>
      <c r="Q366" s="828">
        <f>SUMIF('Planificación 2026-1'!W:W,D366,'Planificación 2026-1'!R:R)</f>
        <v>15</v>
      </c>
      <c r="R366" s="829" t="s">
        <v>852</v>
      </c>
      <c r="S366" s="846"/>
      <c r="U366" s="837"/>
      <c r="V366" s="838"/>
    </row>
    <row r="367" spans="1:22" ht="15.75">
      <c r="B367" s="26">
        <v>363</v>
      </c>
      <c r="C367" s="42">
        <v>21884462</v>
      </c>
      <c r="D367" s="40" t="s">
        <v>469</v>
      </c>
      <c r="E367" s="140" t="s">
        <v>815</v>
      </c>
      <c r="F367" s="141" t="s">
        <v>171</v>
      </c>
      <c r="G367" s="45" t="s">
        <v>153</v>
      </c>
      <c r="H367" s="26" t="s">
        <v>815</v>
      </c>
      <c r="I367" s="447" t="s">
        <v>221</v>
      </c>
      <c r="J367" s="46" t="s">
        <v>170</v>
      </c>
      <c r="K367" s="47">
        <v>15</v>
      </c>
      <c r="L367" s="45" t="s">
        <v>153</v>
      </c>
      <c r="M367" s="380" t="s">
        <v>815</v>
      </c>
      <c r="N367" s="26" t="s">
        <v>171</v>
      </c>
      <c r="O367" s="411" t="s">
        <v>829</v>
      </c>
      <c r="P367" s="216" t="s">
        <v>170</v>
      </c>
      <c r="Q367" s="190">
        <f>SUMIF('Planificación 2026-1'!W:W,D367,'Planificación 2026-1'!R:R)</f>
        <v>17</v>
      </c>
      <c r="R367" s="377"/>
      <c r="S367" s="335"/>
      <c r="T367" s="30"/>
      <c r="U367" s="396"/>
      <c r="V367" s="282"/>
    </row>
    <row r="368" spans="1:22" ht="15.75">
      <c r="B368" s="26">
        <v>364</v>
      </c>
      <c r="C368" s="42">
        <v>41681023</v>
      </c>
      <c r="D368" s="9" t="s">
        <v>470</v>
      </c>
      <c r="E368" s="140" t="s">
        <v>815</v>
      </c>
      <c r="F368" s="141" t="s">
        <v>171</v>
      </c>
      <c r="G368" s="45" t="s">
        <v>153</v>
      </c>
      <c r="H368" s="26" t="s">
        <v>815</v>
      </c>
      <c r="I368" s="441" t="s">
        <v>144</v>
      </c>
      <c r="J368" s="46" t="s">
        <v>170</v>
      </c>
      <c r="K368" s="47">
        <v>4</v>
      </c>
      <c r="L368" s="45"/>
      <c r="M368" s="380"/>
      <c r="N368" s="26" t="s">
        <v>171</v>
      </c>
      <c r="O368" s="411"/>
      <c r="P368" s="216"/>
      <c r="Q368" s="190">
        <f>SUMIF('Planificación 2026-1'!W:W,D368,'Planificación 2026-1'!R:R)</f>
        <v>0</v>
      </c>
      <c r="R368" s="377"/>
      <c r="S368" s="335"/>
      <c r="T368" s="30"/>
      <c r="U368" s="396"/>
      <c r="V368" s="282" t="s">
        <v>816</v>
      </c>
    </row>
    <row r="369" spans="1:22">
      <c r="B369" s="26">
        <v>365</v>
      </c>
      <c r="C369" s="122">
        <v>10622951</v>
      </c>
      <c r="D369" s="191" t="s">
        <v>640</v>
      </c>
      <c r="E369" s="140" t="s">
        <v>815</v>
      </c>
      <c r="F369" s="141" t="s">
        <v>596</v>
      </c>
      <c r="G369" s="45" t="s">
        <v>153</v>
      </c>
      <c r="H369" s="26" t="s">
        <v>815</v>
      </c>
      <c r="I369" s="440" t="s">
        <v>221</v>
      </c>
      <c r="J369" s="46" t="s">
        <v>170</v>
      </c>
      <c r="K369" s="47">
        <v>5</v>
      </c>
      <c r="L369" s="45"/>
      <c r="M369" s="380"/>
      <c r="N369" s="26" t="s">
        <v>171</v>
      </c>
      <c r="O369" s="411"/>
      <c r="P369" s="216"/>
      <c r="Q369" s="190">
        <f>SUMIF('Planificación 2026-1'!W:W,D369,'Planificación 2026-1'!R:R)</f>
        <v>0</v>
      </c>
      <c r="R369" s="377"/>
      <c r="U369" s="396"/>
      <c r="V369" s="282"/>
    </row>
    <row r="370" spans="1:22" ht="15.75">
      <c r="B370" s="26">
        <v>366</v>
      </c>
      <c r="C370" s="42">
        <v>21880907</v>
      </c>
      <c r="D370" s="40" t="s">
        <v>471</v>
      </c>
      <c r="E370" s="140" t="s">
        <v>815</v>
      </c>
      <c r="F370" s="141" t="s">
        <v>171</v>
      </c>
      <c r="G370" s="362" t="s">
        <v>153</v>
      </c>
      <c r="H370" s="26" t="s">
        <v>815</v>
      </c>
      <c r="I370" s="440" t="s">
        <v>124</v>
      </c>
      <c r="J370" s="46" t="s">
        <v>170</v>
      </c>
      <c r="K370" s="47">
        <v>10</v>
      </c>
      <c r="L370" s="45"/>
      <c r="M370" s="380"/>
      <c r="N370" s="26" t="s">
        <v>171</v>
      </c>
      <c r="O370" s="411"/>
      <c r="P370" s="216"/>
      <c r="Q370" s="190">
        <f>SUMIF('Planificación 2026-1'!W:W,D370,'Planificación 2026-1'!R:R)</f>
        <v>0</v>
      </c>
      <c r="R370" s="377"/>
      <c r="S370" s="335"/>
      <c r="T370" s="30"/>
      <c r="U370" s="397"/>
      <c r="V370" s="282"/>
    </row>
    <row r="371" spans="1:22" ht="15.75">
      <c r="B371" s="26">
        <v>367</v>
      </c>
      <c r="C371" s="42">
        <v>21808913</v>
      </c>
      <c r="D371" s="40" t="s">
        <v>472</v>
      </c>
      <c r="E371" s="140" t="s">
        <v>815</v>
      </c>
      <c r="F371" s="141" t="s">
        <v>171</v>
      </c>
      <c r="G371" s="45" t="s">
        <v>153</v>
      </c>
      <c r="H371" s="26" t="s">
        <v>815</v>
      </c>
      <c r="I371" s="440" t="s">
        <v>122</v>
      </c>
      <c r="J371" s="46" t="s">
        <v>173</v>
      </c>
      <c r="K371" s="47">
        <v>28</v>
      </c>
      <c r="L371" s="45"/>
      <c r="M371" s="380"/>
      <c r="N371" s="26" t="s">
        <v>171</v>
      </c>
      <c r="O371" s="411"/>
      <c r="P371" s="216"/>
      <c r="Q371" s="190">
        <f>SUMIF('Planificación 2026-1'!W:W,D371,'Planificación 2026-1'!R:R)</f>
        <v>0</v>
      </c>
      <c r="R371" s="377"/>
      <c r="S371" s="335"/>
      <c r="T371" s="30"/>
      <c r="U371" s="14" t="s">
        <v>922</v>
      </c>
      <c r="V371" s="389"/>
    </row>
    <row r="372" spans="1:22" ht="15.75">
      <c r="B372" s="26">
        <v>368</v>
      </c>
      <c r="C372" s="42">
        <v>47025642</v>
      </c>
      <c r="D372" s="326" t="s">
        <v>591</v>
      </c>
      <c r="E372" s="140" t="s">
        <v>815</v>
      </c>
      <c r="F372" s="141" t="s">
        <v>347</v>
      </c>
      <c r="G372" s="45" t="s">
        <v>153</v>
      </c>
      <c r="H372" s="26" t="s">
        <v>815</v>
      </c>
      <c r="I372" s="440" t="s">
        <v>121</v>
      </c>
      <c r="J372" s="46" t="s">
        <v>173</v>
      </c>
      <c r="K372" s="47" t="s">
        <v>46</v>
      </c>
      <c r="L372" s="45"/>
      <c r="M372" s="380"/>
      <c r="N372" s="26" t="s">
        <v>171</v>
      </c>
      <c r="O372" s="411"/>
      <c r="P372" s="216"/>
      <c r="Q372" s="190">
        <f>SUMIF('Planificación 2026-1'!W:W,D372,'Planificación 2026-1'!R:R)</f>
        <v>0</v>
      </c>
      <c r="R372" s="377"/>
      <c r="S372" s="335"/>
      <c r="T372" s="30"/>
      <c r="U372" s="398"/>
      <c r="V372" s="282" t="s">
        <v>846</v>
      </c>
    </row>
    <row r="373" spans="1:22" ht="15.75">
      <c r="B373" s="26">
        <v>369</v>
      </c>
      <c r="C373" s="42">
        <v>21564811</v>
      </c>
      <c r="D373" s="40" t="s">
        <v>473</v>
      </c>
      <c r="E373" s="140" t="s">
        <v>815</v>
      </c>
      <c r="F373" s="141" t="s">
        <v>171</v>
      </c>
      <c r="G373" s="45" t="s">
        <v>153</v>
      </c>
      <c r="H373" s="26" t="s">
        <v>815</v>
      </c>
      <c r="I373" s="440" t="s">
        <v>123</v>
      </c>
      <c r="J373" s="46" t="s">
        <v>170</v>
      </c>
      <c r="K373" s="47">
        <v>16</v>
      </c>
      <c r="L373" s="45"/>
      <c r="M373" s="380"/>
      <c r="N373" s="26" t="s">
        <v>171</v>
      </c>
      <c r="O373" s="411"/>
      <c r="P373" s="216" t="s">
        <v>170</v>
      </c>
      <c r="Q373" s="190">
        <f>SUMIF('Planificación 2026-1'!W:W,D373,'Planificación 2026-1'!R:R)</f>
        <v>17</v>
      </c>
      <c r="R373" s="377"/>
      <c r="S373" s="335"/>
      <c r="T373" s="30"/>
      <c r="U373" s="397"/>
      <c r="V373" s="282"/>
    </row>
    <row r="374" spans="1:22" ht="15.75">
      <c r="B374" s="26">
        <v>370</v>
      </c>
      <c r="C374" s="42">
        <v>21799101</v>
      </c>
      <c r="D374" s="40" t="s">
        <v>474</v>
      </c>
      <c r="E374" s="140" t="s">
        <v>815</v>
      </c>
      <c r="F374" s="141" t="s">
        <v>171</v>
      </c>
      <c r="G374" s="45" t="s">
        <v>86</v>
      </c>
      <c r="H374" s="26" t="s">
        <v>815</v>
      </c>
      <c r="I374" s="440" t="s">
        <v>129</v>
      </c>
      <c r="J374" s="46" t="s">
        <v>173</v>
      </c>
      <c r="K374" s="47">
        <v>30</v>
      </c>
      <c r="L374" s="45"/>
      <c r="M374" s="380"/>
      <c r="N374" s="26" t="s">
        <v>171</v>
      </c>
      <c r="O374" s="411"/>
      <c r="P374" s="217"/>
      <c r="Q374" s="190">
        <f>SUMIF('Planificación 2026-1'!W:W,D374,'Planificación 2026-1'!R:R)</f>
        <v>0</v>
      </c>
      <c r="R374" s="377"/>
      <c r="S374" s="335"/>
      <c r="T374" s="30"/>
      <c r="U374" s="14" t="s">
        <v>923</v>
      </c>
      <c r="V374" s="389"/>
    </row>
    <row r="375" spans="1:22" s="834" customFormat="1" ht="21.75">
      <c r="A375" s="816"/>
      <c r="B375" s="817">
        <v>371</v>
      </c>
      <c r="C375" s="868">
        <v>70688751</v>
      </c>
      <c r="D375" s="839" t="s">
        <v>641</v>
      </c>
      <c r="E375" s="820" t="s">
        <v>815</v>
      </c>
      <c r="F375" s="821" t="s">
        <v>596</v>
      </c>
      <c r="G375" s="822" t="s">
        <v>13</v>
      </c>
      <c r="H375" s="817" t="s">
        <v>815</v>
      </c>
      <c r="I375" s="823" t="s">
        <v>140</v>
      </c>
      <c r="J375" s="822" t="s">
        <v>173</v>
      </c>
      <c r="K375" s="824">
        <v>37</v>
      </c>
      <c r="L375" s="822" t="s">
        <v>23</v>
      </c>
      <c r="M375" s="825" t="s">
        <v>815</v>
      </c>
      <c r="N375" s="26" t="s">
        <v>171</v>
      </c>
      <c r="O375" s="826" t="s">
        <v>135</v>
      </c>
      <c r="P375" s="836" t="s">
        <v>173</v>
      </c>
      <c r="Q375" s="828">
        <f>SUMIF('Planificación 2026-1'!W:W,D375,'Planificación 2026-1'!R:R)</f>
        <v>30</v>
      </c>
      <c r="R375" s="829" t="s">
        <v>852</v>
      </c>
      <c r="S375" s="846"/>
      <c r="U375" s="850"/>
      <c r="V375" s="838"/>
    </row>
    <row r="376" spans="1:22">
      <c r="B376" s="26">
        <v>372</v>
      </c>
      <c r="C376" s="122">
        <v>41641661</v>
      </c>
      <c r="D376" s="191" t="s">
        <v>642</v>
      </c>
      <c r="E376" s="140" t="s">
        <v>815</v>
      </c>
      <c r="F376" s="141" t="s">
        <v>596</v>
      </c>
      <c r="G376" s="45" t="s">
        <v>153</v>
      </c>
      <c r="H376" s="26" t="s">
        <v>815</v>
      </c>
      <c r="I376" s="443" t="s">
        <v>221</v>
      </c>
      <c r="J376" s="46" t="s">
        <v>170</v>
      </c>
      <c r="K376" s="47">
        <v>14</v>
      </c>
      <c r="L376" s="45"/>
      <c r="M376" s="380"/>
      <c r="N376" s="26" t="s">
        <v>171</v>
      </c>
      <c r="O376" s="411"/>
      <c r="P376" s="216" t="s">
        <v>170</v>
      </c>
      <c r="Q376" s="190">
        <f>SUMIF('Planificación 2026-1'!W:W,D376,'Planificación 2026-1'!R:R)</f>
        <v>0</v>
      </c>
      <c r="R376" s="377"/>
      <c r="U376" s="396"/>
      <c r="V376" s="282"/>
    </row>
    <row r="377" spans="1:22" ht="15.75">
      <c r="B377" s="26">
        <v>373</v>
      </c>
      <c r="C377" s="42">
        <v>45944273</v>
      </c>
      <c r="D377" s="40" t="s">
        <v>475</v>
      </c>
      <c r="E377" s="140" t="s">
        <v>815</v>
      </c>
      <c r="F377" s="141" t="s">
        <v>171</v>
      </c>
      <c r="G377" s="45" t="s">
        <v>13</v>
      </c>
      <c r="H377" s="26" t="s">
        <v>815</v>
      </c>
      <c r="I377" s="440" t="s">
        <v>128</v>
      </c>
      <c r="J377" s="46" t="s">
        <v>170</v>
      </c>
      <c r="K377" s="47">
        <v>11</v>
      </c>
      <c r="L377" s="45"/>
      <c r="M377" s="380"/>
      <c r="N377" s="26" t="s">
        <v>171</v>
      </c>
      <c r="O377" s="411"/>
      <c r="P377" s="216"/>
      <c r="Q377" s="190">
        <f>SUMIF('Planificación 2026-1'!W:W,D377,'Planificación 2026-1'!R:R)</f>
        <v>0</v>
      </c>
      <c r="R377" s="377"/>
      <c r="S377" s="335"/>
      <c r="T377" s="30"/>
      <c r="U377" s="397"/>
      <c r="V377" s="282"/>
    </row>
    <row r="378" spans="1:22" ht="21.75">
      <c r="B378" s="26">
        <v>374</v>
      </c>
      <c r="C378" s="42">
        <v>7757185</v>
      </c>
      <c r="D378" s="418" t="s">
        <v>476</v>
      </c>
      <c r="E378" s="69" t="s">
        <v>815</v>
      </c>
      <c r="F378" s="141" t="s">
        <v>171</v>
      </c>
      <c r="G378" s="67" t="s">
        <v>13</v>
      </c>
      <c r="H378" s="42" t="s">
        <v>815</v>
      </c>
      <c r="I378" s="447" t="s">
        <v>141</v>
      </c>
      <c r="J378" s="46" t="s">
        <v>173</v>
      </c>
      <c r="K378" s="47">
        <v>22</v>
      </c>
      <c r="L378" s="45" t="s">
        <v>13</v>
      </c>
      <c r="M378" s="380"/>
      <c r="N378" s="26" t="s">
        <v>171</v>
      </c>
      <c r="O378" s="413" t="s">
        <v>98</v>
      </c>
      <c r="P378" s="216" t="s">
        <v>173</v>
      </c>
      <c r="Q378" s="190">
        <f>SUMIF('Planificación 2026-1'!W:W,D378,'Planificación 2026-1'!R:R)</f>
        <v>0</v>
      </c>
      <c r="R378" s="377"/>
      <c r="S378" s="335" t="s">
        <v>838</v>
      </c>
      <c r="T378" s="30"/>
      <c r="U378" s="427" t="s">
        <v>924</v>
      </c>
      <c r="V378" s="389"/>
    </row>
    <row r="379" spans="1:22" ht="15.75">
      <c r="B379" s="26">
        <v>375</v>
      </c>
      <c r="C379" s="42">
        <v>21866560</v>
      </c>
      <c r="D379" s="9" t="s">
        <v>477</v>
      </c>
      <c r="E379" s="140" t="s">
        <v>815</v>
      </c>
      <c r="F379" s="141" t="s">
        <v>171</v>
      </c>
      <c r="G379" s="45" t="s">
        <v>153</v>
      </c>
      <c r="H379" s="26" t="s">
        <v>815</v>
      </c>
      <c r="I379" s="447" t="s">
        <v>221</v>
      </c>
      <c r="J379" s="46" t="s">
        <v>170</v>
      </c>
      <c r="K379" s="47">
        <v>13</v>
      </c>
      <c r="L379" s="45"/>
      <c r="M379" s="380"/>
      <c r="N379" s="26" t="s">
        <v>171</v>
      </c>
      <c r="O379" s="411"/>
      <c r="P379" s="216"/>
      <c r="Q379" s="190">
        <f>SUMIF('Planificación 2026-1'!W:W,D379,'Planificación 2026-1'!R:R)</f>
        <v>12</v>
      </c>
      <c r="R379" s="377"/>
      <c r="S379" s="335"/>
      <c r="T379" s="30"/>
      <c r="U379" s="398"/>
      <c r="V379" s="282"/>
    </row>
    <row r="380" spans="1:22">
      <c r="B380" s="26">
        <v>376</v>
      </c>
      <c r="C380" s="66">
        <v>21556053</v>
      </c>
      <c r="D380" s="128" t="s">
        <v>692</v>
      </c>
      <c r="E380" s="140" t="s">
        <v>815</v>
      </c>
      <c r="F380" s="349" t="s">
        <v>691</v>
      </c>
      <c r="G380" s="362" t="s">
        <v>13</v>
      </c>
      <c r="H380" s="26" t="s">
        <v>815</v>
      </c>
      <c r="I380" s="440" t="s">
        <v>122</v>
      </c>
      <c r="J380" s="46" t="s">
        <v>170</v>
      </c>
      <c r="K380" s="47">
        <v>16</v>
      </c>
      <c r="L380" s="45"/>
      <c r="M380" s="380"/>
      <c r="N380" s="26" t="s">
        <v>171</v>
      </c>
      <c r="O380" s="411"/>
      <c r="P380" s="216"/>
      <c r="Q380" s="190">
        <f>SUMIF('Planificación 2026-1'!W:W,D380,'Planificación 2026-1'!R:R)</f>
        <v>0</v>
      </c>
      <c r="R380" s="377"/>
      <c r="U380" s="396"/>
      <c r="V380" s="282"/>
    </row>
    <row r="381" spans="1:22" ht="15.75">
      <c r="B381" s="26">
        <v>377</v>
      </c>
      <c r="C381" s="42">
        <v>43189097</v>
      </c>
      <c r="D381" s="9" t="s">
        <v>478</v>
      </c>
      <c r="E381" s="140" t="s">
        <v>815</v>
      </c>
      <c r="F381" s="141" t="s">
        <v>171</v>
      </c>
      <c r="G381" s="45" t="s">
        <v>153</v>
      </c>
      <c r="H381" s="26" t="s">
        <v>815</v>
      </c>
      <c r="I381" s="440" t="s">
        <v>125</v>
      </c>
      <c r="J381" s="46" t="s">
        <v>170</v>
      </c>
      <c r="K381" s="47">
        <v>10</v>
      </c>
      <c r="L381" s="45"/>
      <c r="M381" s="380"/>
      <c r="N381" s="26" t="s">
        <v>171</v>
      </c>
      <c r="O381" s="411"/>
      <c r="P381" s="216"/>
      <c r="Q381" s="190">
        <f>SUMIF('Planificación 2026-1'!W:W,D381,'Planificación 2026-1'!R:R)</f>
        <v>0</v>
      </c>
      <c r="R381" s="377"/>
      <c r="S381" s="335"/>
      <c r="T381" s="30"/>
      <c r="U381" s="396"/>
      <c r="V381" s="282"/>
    </row>
    <row r="382" spans="1:22" ht="15.75">
      <c r="B382" s="26">
        <v>378</v>
      </c>
      <c r="C382" s="42">
        <v>21405273</v>
      </c>
      <c r="D382" s="40" t="s">
        <v>479</v>
      </c>
      <c r="E382" s="140" t="s">
        <v>815</v>
      </c>
      <c r="F382" s="141" t="s">
        <v>171</v>
      </c>
      <c r="G382" s="45" t="s">
        <v>13</v>
      </c>
      <c r="H382" s="26" t="s">
        <v>815</v>
      </c>
      <c r="I382" s="440" t="s">
        <v>122</v>
      </c>
      <c r="J382" s="46" t="s">
        <v>170</v>
      </c>
      <c r="K382" s="47">
        <v>10</v>
      </c>
      <c r="L382" s="45"/>
      <c r="M382" s="380"/>
      <c r="N382" s="26" t="s">
        <v>171</v>
      </c>
      <c r="O382" s="411"/>
      <c r="P382" s="216"/>
      <c r="Q382" s="190">
        <f>SUMIF('Planificación 2026-1'!W:W,D382,'Planificación 2026-1'!R:R)</f>
        <v>0</v>
      </c>
      <c r="R382" s="377"/>
      <c r="S382" s="335"/>
      <c r="T382" s="30"/>
      <c r="U382" s="396"/>
      <c r="V382" s="282"/>
    </row>
    <row r="383" spans="1:22" ht="15.75">
      <c r="B383" s="26">
        <v>379</v>
      </c>
      <c r="C383" s="42">
        <v>21569878</v>
      </c>
      <c r="D383" s="40" t="s">
        <v>480</v>
      </c>
      <c r="E383" s="69" t="s">
        <v>815</v>
      </c>
      <c r="F383" s="141" t="s">
        <v>171</v>
      </c>
      <c r="G383" s="46" t="s">
        <v>13</v>
      </c>
      <c r="H383" s="42" t="s">
        <v>815</v>
      </c>
      <c r="I383" s="447" t="s">
        <v>140</v>
      </c>
      <c r="J383" s="46" t="s">
        <v>170</v>
      </c>
      <c r="K383" s="47">
        <v>5</v>
      </c>
      <c r="L383" s="45" t="s">
        <v>13</v>
      </c>
      <c r="M383" s="380"/>
      <c r="N383" s="26" t="s">
        <v>171</v>
      </c>
      <c r="O383" s="411" t="s">
        <v>98</v>
      </c>
      <c r="P383" s="216"/>
      <c r="Q383" s="190">
        <f>SUMIF('Planificación 2026-1'!W:W,D383,'Planificación 2026-1'!R:R)</f>
        <v>0</v>
      </c>
      <c r="R383" s="377"/>
      <c r="S383" s="335"/>
      <c r="T383" s="30"/>
      <c r="U383" s="396" t="s">
        <v>925</v>
      </c>
      <c r="V383" s="282"/>
    </row>
    <row r="384" spans="1:22" ht="15.75">
      <c r="B384" s="26">
        <v>380</v>
      </c>
      <c r="C384" s="42">
        <v>40339321</v>
      </c>
      <c r="D384" s="40" t="s">
        <v>481</v>
      </c>
      <c r="E384" s="140" t="s">
        <v>815</v>
      </c>
      <c r="F384" s="141" t="s">
        <v>171</v>
      </c>
      <c r="G384" s="45" t="s">
        <v>153</v>
      </c>
      <c r="H384" s="26" t="s">
        <v>815</v>
      </c>
      <c r="I384" s="443" t="s">
        <v>127</v>
      </c>
      <c r="J384" s="46" t="s">
        <v>170</v>
      </c>
      <c r="K384" s="47">
        <v>11</v>
      </c>
      <c r="L384" s="45"/>
      <c r="M384" s="380"/>
      <c r="N384" s="26" t="s">
        <v>171</v>
      </c>
      <c r="O384" s="411"/>
      <c r="P384" s="216" t="s">
        <v>170</v>
      </c>
      <c r="Q384" s="190">
        <f>SUMIF('Planificación 2026-1'!W:W,D384,'Planificación 2026-1'!R:R)</f>
        <v>11</v>
      </c>
      <c r="R384" s="377"/>
      <c r="S384" s="335"/>
      <c r="T384" s="30"/>
      <c r="U384" s="396"/>
      <c r="V384" s="282"/>
    </row>
    <row r="385" spans="1:22" ht="15.75">
      <c r="B385" s="26">
        <v>381</v>
      </c>
      <c r="C385" s="42">
        <v>43673314</v>
      </c>
      <c r="D385" s="40" t="s">
        <v>482</v>
      </c>
      <c r="E385" s="140" t="s">
        <v>815</v>
      </c>
      <c r="F385" s="141" t="s">
        <v>171</v>
      </c>
      <c r="G385" s="45" t="s">
        <v>13</v>
      </c>
      <c r="H385" s="26" t="s">
        <v>815</v>
      </c>
      <c r="I385" s="440" t="s">
        <v>127</v>
      </c>
      <c r="J385" s="46" t="s">
        <v>170</v>
      </c>
      <c r="K385" s="47">
        <v>11</v>
      </c>
      <c r="L385" s="45"/>
      <c r="M385" s="380"/>
      <c r="N385" s="26" t="s">
        <v>171</v>
      </c>
      <c r="O385" s="411"/>
      <c r="P385" s="216"/>
      <c r="Q385" s="190">
        <f>SUMIF('Planificación 2026-1'!W:W,D385,'Planificación 2026-1'!R:R)</f>
        <v>0</v>
      </c>
      <c r="R385" s="377"/>
      <c r="S385" s="335"/>
      <c r="T385" s="30"/>
      <c r="U385" s="396"/>
      <c r="V385" s="282"/>
    </row>
    <row r="386" spans="1:22" ht="15.75">
      <c r="B386" s="26">
        <v>382</v>
      </c>
      <c r="C386" s="42">
        <v>8684196</v>
      </c>
      <c r="D386" s="40" t="s">
        <v>483</v>
      </c>
      <c r="E386" s="140" t="s">
        <v>815</v>
      </c>
      <c r="F386" s="141" t="s">
        <v>171</v>
      </c>
      <c r="G386" s="45" t="s">
        <v>19</v>
      </c>
      <c r="H386" s="26" t="s">
        <v>815</v>
      </c>
      <c r="I386" s="447" t="s">
        <v>143</v>
      </c>
      <c r="J386" s="46" t="s">
        <v>170</v>
      </c>
      <c r="K386" s="47">
        <v>15</v>
      </c>
      <c r="L386" s="45" t="s">
        <v>19</v>
      </c>
      <c r="M386" s="380"/>
      <c r="N386" s="26" t="s">
        <v>171</v>
      </c>
      <c r="O386" s="411" t="s">
        <v>98</v>
      </c>
      <c r="P386" s="216" t="s">
        <v>170</v>
      </c>
      <c r="Q386" s="190">
        <f>SUMIF('Planificación 2026-1'!W:W,D386,'Planificación 2026-1'!R:R)</f>
        <v>15</v>
      </c>
      <c r="R386" s="377"/>
      <c r="S386" s="335"/>
      <c r="T386" s="30"/>
      <c r="U386" s="396"/>
      <c r="V386" s="282"/>
    </row>
    <row r="387" spans="1:22" ht="15.75">
      <c r="B387" s="26">
        <v>383</v>
      </c>
      <c r="C387" s="42">
        <v>22313729</v>
      </c>
      <c r="D387" s="40" t="s">
        <v>484</v>
      </c>
      <c r="E387" s="140" t="s">
        <v>815</v>
      </c>
      <c r="F387" s="141" t="s">
        <v>171</v>
      </c>
      <c r="G387" s="66" t="s">
        <v>153</v>
      </c>
      <c r="H387" s="26" t="s">
        <v>815</v>
      </c>
      <c r="I387" s="447" t="s">
        <v>139</v>
      </c>
      <c r="J387" s="46" t="s">
        <v>173</v>
      </c>
      <c r="K387" s="47">
        <v>16</v>
      </c>
      <c r="L387" s="45" t="s">
        <v>153</v>
      </c>
      <c r="M387" s="380"/>
      <c r="N387" s="26" t="s">
        <v>171</v>
      </c>
      <c r="O387" s="411" t="s">
        <v>98</v>
      </c>
      <c r="P387" s="216" t="s">
        <v>173</v>
      </c>
      <c r="Q387" s="190">
        <f>SUMIF('Planificación 2026-1'!W:W,D387,'Planificación 2026-1'!R:R)</f>
        <v>8</v>
      </c>
      <c r="R387" s="377"/>
      <c r="S387" s="335"/>
      <c r="T387" s="30"/>
      <c r="U387" s="396"/>
      <c r="V387" s="282"/>
    </row>
    <row r="388" spans="1:22" s="834" customFormat="1" ht="21.75">
      <c r="A388" s="816"/>
      <c r="B388" s="817">
        <v>384</v>
      </c>
      <c r="C388" s="817">
        <v>41902268</v>
      </c>
      <c r="D388" s="835" t="s">
        <v>485</v>
      </c>
      <c r="E388" s="820" t="s">
        <v>815</v>
      </c>
      <c r="F388" s="821" t="s">
        <v>171</v>
      </c>
      <c r="G388" s="822" t="s">
        <v>153</v>
      </c>
      <c r="H388" s="817" t="s">
        <v>815</v>
      </c>
      <c r="I388" s="823" t="s">
        <v>121</v>
      </c>
      <c r="J388" s="822" t="s">
        <v>170</v>
      </c>
      <c r="K388" s="824">
        <v>14</v>
      </c>
      <c r="L388" s="822" t="s">
        <v>23</v>
      </c>
      <c r="M388" s="825" t="s">
        <v>815</v>
      </c>
      <c r="N388" s="26" t="s">
        <v>171</v>
      </c>
      <c r="O388" s="826" t="s">
        <v>824</v>
      </c>
      <c r="P388" s="836" t="s">
        <v>170</v>
      </c>
      <c r="Q388" s="828">
        <f>SUMIF('Planificación 2026-1'!W:W,D388,'Planificación 2026-1'!R:R)</f>
        <v>18</v>
      </c>
      <c r="R388" s="829"/>
      <c r="S388" s="830"/>
      <c r="T388" s="831"/>
      <c r="U388" s="837"/>
      <c r="V388" s="838"/>
    </row>
    <row r="389" spans="1:22">
      <c r="B389" s="26">
        <v>385</v>
      </c>
      <c r="C389" s="122">
        <v>41208519</v>
      </c>
      <c r="D389" s="191" t="s">
        <v>643</v>
      </c>
      <c r="E389" s="140" t="s">
        <v>815</v>
      </c>
      <c r="F389" s="141" t="s">
        <v>250</v>
      </c>
      <c r="G389" s="45" t="s">
        <v>19</v>
      </c>
      <c r="H389" s="26" t="s">
        <v>815</v>
      </c>
      <c r="I389" s="440" t="s">
        <v>151</v>
      </c>
      <c r="J389" s="46" t="s">
        <v>170</v>
      </c>
      <c r="K389" s="47">
        <v>17</v>
      </c>
      <c r="L389" s="45" t="s">
        <v>19</v>
      </c>
      <c r="M389" s="380"/>
      <c r="N389" s="26" t="s">
        <v>171</v>
      </c>
      <c r="O389" s="411" t="s">
        <v>98</v>
      </c>
      <c r="P389" s="216" t="s">
        <v>170</v>
      </c>
      <c r="Q389" s="190">
        <f>SUMIF('Planificación 2026-1'!W:W,D389,'Planificación 2026-1'!R:R)</f>
        <v>5</v>
      </c>
      <c r="R389" s="377"/>
      <c r="U389" s="396"/>
      <c r="V389" s="282"/>
    </row>
    <row r="390" spans="1:22" ht="15.75">
      <c r="B390" s="26">
        <v>386</v>
      </c>
      <c r="C390" s="42">
        <v>21461459</v>
      </c>
      <c r="D390" s="40" t="s">
        <v>486</v>
      </c>
      <c r="E390" s="140" t="s">
        <v>815</v>
      </c>
      <c r="F390" s="141" t="s">
        <v>171</v>
      </c>
      <c r="G390" s="362" t="s">
        <v>13</v>
      </c>
      <c r="H390" s="26" t="s">
        <v>815</v>
      </c>
      <c r="I390" s="440" t="s">
        <v>124</v>
      </c>
      <c r="J390" s="46" t="s">
        <v>170</v>
      </c>
      <c r="K390" s="47">
        <v>15</v>
      </c>
      <c r="L390" s="45"/>
      <c r="M390" s="380"/>
      <c r="N390" s="26" t="s">
        <v>171</v>
      </c>
      <c r="O390" s="411"/>
      <c r="P390" s="216"/>
      <c r="Q390" s="190">
        <f>SUMIF('Planificación 2026-1'!W:W,D390,'Planificación 2026-1'!R:R)</f>
        <v>0</v>
      </c>
      <c r="R390" s="377"/>
      <c r="S390" s="335"/>
      <c r="T390" s="30"/>
      <c r="U390" s="396"/>
      <c r="V390" s="282"/>
    </row>
    <row r="391" spans="1:22" ht="15.75">
      <c r="B391" s="26">
        <v>387</v>
      </c>
      <c r="C391" s="42">
        <v>44398451</v>
      </c>
      <c r="D391" s="9" t="s">
        <v>487</v>
      </c>
      <c r="E391" s="140" t="s">
        <v>815</v>
      </c>
      <c r="F391" s="141" t="s">
        <v>171</v>
      </c>
      <c r="G391" s="45" t="s">
        <v>19</v>
      </c>
      <c r="H391" s="26" t="s">
        <v>815</v>
      </c>
      <c r="I391" s="440" t="s">
        <v>140</v>
      </c>
      <c r="J391" s="46" t="s">
        <v>170</v>
      </c>
      <c r="K391" s="47">
        <v>13</v>
      </c>
      <c r="L391" s="45"/>
      <c r="M391" s="380"/>
      <c r="N391" s="26" t="s">
        <v>171</v>
      </c>
      <c r="O391" s="411"/>
      <c r="P391" s="216"/>
      <c r="Q391" s="190">
        <f>SUMIF('Planificación 2026-1'!W:W,D391,'Planificación 2026-1'!R:R)</f>
        <v>0</v>
      </c>
      <c r="R391" s="377"/>
      <c r="S391" s="335"/>
      <c r="T391" s="30"/>
      <c r="U391" s="396"/>
      <c r="V391" s="282"/>
    </row>
    <row r="392" spans="1:22">
      <c r="B392" s="26">
        <v>388</v>
      </c>
      <c r="C392" s="122">
        <v>21544647</v>
      </c>
      <c r="D392" s="191" t="s">
        <v>644</v>
      </c>
      <c r="E392" s="140" t="s">
        <v>815</v>
      </c>
      <c r="F392" s="141" t="s">
        <v>596</v>
      </c>
      <c r="G392" s="45" t="s">
        <v>13</v>
      </c>
      <c r="H392" s="26" t="s">
        <v>815</v>
      </c>
      <c r="I392" s="440" t="s">
        <v>138</v>
      </c>
      <c r="J392" s="46" t="s">
        <v>170</v>
      </c>
      <c r="K392" s="47">
        <v>5</v>
      </c>
      <c r="L392" s="45" t="s">
        <v>13</v>
      </c>
      <c r="M392" s="380"/>
      <c r="N392" s="26" t="s">
        <v>171</v>
      </c>
      <c r="O392" s="411" t="s">
        <v>98</v>
      </c>
      <c r="P392" s="216"/>
      <c r="Q392" s="190">
        <f>SUMIF('Planificación 2026-1'!W:W,D392,'Planificación 2026-1'!R:R)</f>
        <v>0</v>
      </c>
      <c r="R392" s="377"/>
      <c r="U392" s="396" t="s">
        <v>925</v>
      </c>
      <c r="V392" s="282"/>
    </row>
    <row r="393" spans="1:22" ht="15.75">
      <c r="B393" s="26">
        <v>389</v>
      </c>
      <c r="C393" s="42">
        <v>45820772</v>
      </c>
      <c r="D393" s="40" t="s">
        <v>488</v>
      </c>
      <c r="E393" s="140" t="s">
        <v>815</v>
      </c>
      <c r="F393" s="141" t="s">
        <v>171</v>
      </c>
      <c r="G393" s="45" t="s">
        <v>153</v>
      </c>
      <c r="H393" s="26" t="s">
        <v>815</v>
      </c>
      <c r="I393" s="440" t="s">
        <v>122</v>
      </c>
      <c r="J393" s="46" t="s">
        <v>170</v>
      </c>
      <c r="K393" s="47">
        <v>15</v>
      </c>
      <c r="L393" s="45"/>
      <c r="M393" s="380"/>
      <c r="N393" s="26" t="s">
        <v>171</v>
      </c>
      <c r="O393" s="411"/>
      <c r="P393" s="216" t="s">
        <v>170</v>
      </c>
      <c r="Q393" s="190">
        <f>SUMIF('Planificación 2026-1'!W:W,D393,'Planificación 2026-1'!R:R)</f>
        <v>0</v>
      </c>
      <c r="R393" s="377"/>
      <c r="S393" s="335"/>
      <c r="T393" s="30"/>
      <c r="U393" s="396"/>
      <c r="V393" s="282"/>
    </row>
    <row r="394" spans="1:22" ht="15.75">
      <c r="B394" s="26">
        <v>390</v>
      </c>
      <c r="C394" s="42">
        <v>9217078</v>
      </c>
      <c r="D394" s="9" t="s">
        <v>489</v>
      </c>
      <c r="E394" s="140" t="s">
        <v>815</v>
      </c>
      <c r="F394" s="141" t="s">
        <v>245</v>
      </c>
      <c r="G394" s="45" t="s">
        <v>13</v>
      </c>
      <c r="H394" s="26" t="s">
        <v>815</v>
      </c>
      <c r="I394" s="440" t="s">
        <v>126</v>
      </c>
      <c r="J394" s="46" t="s">
        <v>170</v>
      </c>
      <c r="K394" s="47">
        <v>8</v>
      </c>
      <c r="L394" s="45"/>
      <c r="M394" s="380"/>
      <c r="N394" s="26" t="s">
        <v>171</v>
      </c>
      <c r="O394" s="411"/>
      <c r="P394" s="216"/>
      <c r="Q394" s="190">
        <f>SUMIF('Planificación 2026-1'!W:W,D394,'Planificación 2026-1'!R:R)</f>
        <v>0</v>
      </c>
      <c r="R394" s="377"/>
      <c r="S394" s="335"/>
      <c r="T394" s="30"/>
      <c r="U394" s="396"/>
      <c r="V394" s="282" t="s">
        <v>926</v>
      </c>
    </row>
    <row r="395" spans="1:22" ht="15.75">
      <c r="B395" s="26">
        <v>391</v>
      </c>
      <c r="C395" s="42">
        <v>70768072</v>
      </c>
      <c r="D395" s="40" t="s">
        <v>490</v>
      </c>
      <c r="E395" s="69" t="s">
        <v>815</v>
      </c>
      <c r="F395" s="141" t="s">
        <v>171</v>
      </c>
      <c r="G395" s="46" t="s">
        <v>13</v>
      </c>
      <c r="H395" s="42" t="s">
        <v>815</v>
      </c>
      <c r="I395" s="447" t="s">
        <v>143</v>
      </c>
      <c r="J395" s="46" t="s">
        <v>173</v>
      </c>
      <c r="K395" s="47">
        <v>33</v>
      </c>
      <c r="L395" s="45" t="s">
        <v>13</v>
      </c>
      <c r="M395" s="380"/>
      <c r="N395" s="26" t="s">
        <v>171</v>
      </c>
      <c r="O395" s="411" t="s">
        <v>98</v>
      </c>
      <c r="P395" s="216" t="s">
        <v>173</v>
      </c>
      <c r="Q395" s="190">
        <f>SUMIF('Planificación 2026-1'!W:W,D395,'Planificación 2026-1'!R:R)</f>
        <v>0</v>
      </c>
      <c r="R395" s="377"/>
      <c r="S395" s="335"/>
      <c r="T395" s="30"/>
      <c r="U395" s="396"/>
      <c r="V395" s="282" t="s">
        <v>927</v>
      </c>
    </row>
    <row r="396" spans="1:22">
      <c r="B396" s="26">
        <v>392</v>
      </c>
      <c r="C396" s="122">
        <v>45234890</v>
      </c>
      <c r="D396" s="225" t="s">
        <v>666</v>
      </c>
      <c r="E396" s="14" t="s">
        <v>877</v>
      </c>
      <c r="F396" s="229" t="s">
        <v>171</v>
      </c>
      <c r="G396" s="45" t="s">
        <v>285</v>
      </c>
      <c r="H396" s="26" t="s">
        <v>863</v>
      </c>
      <c r="I396" s="440" t="s">
        <v>285</v>
      </c>
      <c r="J396" s="46" t="s">
        <v>170</v>
      </c>
      <c r="K396" s="47">
        <v>15</v>
      </c>
      <c r="L396" s="45"/>
      <c r="M396" s="380"/>
      <c r="N396" s="26" t="s">
        <v>171</v>
      </c>
      <c r="O396" s="411"/>
      <c r="P396" s="216"/>
      <c r="Q396" s="190">
        <f>SUMIF('Planificación 2026-1'!W:W,D396,'Planificación 2026-1'!R:R)</f>
        <v>0</v>
      </c>
      <c r="R396" s="377"/>
      <c r="U396" s="396"/>
      <c r="V396" s="282"/>
    </row>
    <row r="397" spans="1:22" ht="15.75">
      <c r="B397" s="26">
        <v>393</v>
      </c>
      <c r="C397" s="42">
        <v>15615916</v>
      </c>
      <c r="D397" s="40" t="s">
        <v>491</v>
      </c>
      <c r="E397" s="69" t="s">
        <v>815</v>
      </c>
      <c r="F397" s="141" t="s">
        <v>171</v>
      </c>
      <c r="G397" s="46" t="s">
        <v>19</v>
      </c>
      <c r="H397" s="42" t="s">
        <v>815</v>
      </c>
      <c r="I397" s="447" t="s">
        <v>151</v>
      </c>
      <c r="J397" s="46" t="s">
        <v>173</v>
      </c>
      <c r="K397" s="47">
        <v>35</v>
      </c>
      <c r="L397" s="45" t="s">
        <v>19</v>
      </c>
      <c r="M397" s="380"/>
      <c r="N397" s="26" t="s">
        <v>171</v>
      </c>
      <c r="O397" s="411" t="s">
        <v>98</v>
      </c>
      <c r="P397" s="216" t="s">
        <v>173</v>
      </c>
      <c r="Q397" s="190">
        <f>SUMIF('Planificación 2026-1'!W:W,D397,'Planificación 2026-1'!R:R)</f>
        <v>0</v>
      </c>
      <c r="R397" s="377"/>
      <c r="S397" s="335"/>
      <c r="T397" s="30"/>
      <c r="U397" s="396"/>
      <c r="V397" s="282" t="s">
        <v>927</v>
      </c>
    </row>
    <row r="398" spans="1:22">
      <c r="B398" s="26">
        <v>394</v>
      </c>
      <c r="C398" s="122">
        <v>43529608</v>
      </c>
      <c r="D398" s="191" t="s">
        <v>645</v>
      </c>
      <c r="E398" s="140" t="s">
        <v>815</v>
      </c>
      <c r="F398" s="141" t="s">
        <v>596</v>
      </c>
      <c r="G398" s="45" t="s">
        <v>19</v>
      </c>
      <c r="H398" s="26" t="s">
        <v>815</v>
      </c>
      <c r="I398" s="440" t="s">
        <v>138</v>
      </c>
      <c r="J398" s="46" t="s">
        <v>173</v>
      </c>
      <c r="K398" s="47">
        <v>30</v>
      </c>
      <c r="L398" s="45"/>
      <c r="M398" s="380"/>
      <c r="N398" s="26" t="s">
        <v>171</v>
      </c>
      <c r="O398" s="411"/>
      <c r="P398" s="216" t="s">
        <v>173</v>
      </c>
      <c r="Q398" s="190">
        <f>SUMIF('Planificación 2026-1'!W:W,D398,'Planificación 2026-1'!R:R)</f>
        <v>0</v>
      </c>
      <c r="R398" s="377"/>
      <c r="U398" s="397"/>
      <c r="V398" s="282"/>
    </row>
    <row r="399" spans="1:22" s="834" customFormat="1" ht="15.75">
      <c r="A399" s="816"/>
      <c r="B399" s="817">
        <v>395</v>
      </c>
      <c r="C399" s="817">
        <v>72703241</v>
      </c>
      <c r="D399" s="835" t="s">
        <v>492</v>
      </c>
      <c r="E399" s="820" t="s">
        <v>815</v>
      </c>
      <c r="F399" s="821" t="s">
        <v>171</v>
      </c>
      <c r="G399" s="822" t="s">
        <v>153</v>
      </c>
      <c r="H399" s="817" t="s">
        <v>815</v>
      </c>
      <c r="I399" s="823" t="s">
        <v>121</v>
      </c>
      <c r="J399" s="822" t="s">
        <v>170</v>
      </c>
      <c r="K399" s="824">
        <v>12</v>
      </c>
      <c r="L399" s="822" t="s">
        <v>841</v>
      </c>
      <c r="M399" s="825" t="s">
        <v>815</v>
      </c>
      <c r="N399" s="26" t="s">
        <v>171</v>
      </c>
      <c r="O399" s="826" t="s">
        <v>127</v>
      </c>
      <c r="P399" s="836" t="s">
        <v>170</v>
      </c>
      <c r="Q399" s="214">
        <f>SUMIF('Planificación 2026-1'!W:W,D399,'Planificación 2026-1'!R:R)</f>
        <v>9</v>
      </c>
      <c r="R399" s="829" t="s">
        <v>167</v>
      </c>
      <c r="S399" s="830"/>
      <c r="T399" s="831"/>
      <c r="U399" s="832"/>
      <c r="V399" s="833"/>
    </row>
    <row r="400" spans="1:22" ht="15.75">
      <c r="B400" s="26">
        <v>396</v>
      </c>
      <c r="C400" s="42">
        <v>70107322</v>
      </c>
      <c r="D400" s="40" t="s">
        <v>493</v>
      </c>
      <c r="E400" s="140" t="s">
        <v>815</v>
      </c>
      <c r="F400" s="141" t="s">
        <v>171</v>
      </c>
      <c r="G400" s="362" t="s">
        <v>153</v>
      </c>
      <c r="H400" s="26" t="s">
        <v>815</v>
      </c>
      <c r="I400" s="440" t="s">
        <v>124</v>
      </c>
      <c r="J400" s="46" t="s">
        <v>173</v>
      </c>
      <c r="K400" s="47">
        <v>28</v>
      </c>
      <c r="L400" s="45"/>
      <c r="M400" s="380"/>
      <c r="N400" s="26" t="s">
        <v>171</v>
      </c>
      <c r="O400" s="411"/>
      <c r="P400" s="216"/>
      <c r="Q400" s="190">
        <f>SUMIF('Planificación 2026-1'!W:W,D400,'Planificación 2026-1'!R:R)</f>
        <v>0</v>
      </c>
      <c r="R400" s="377"/>
      <c r="S400" s="335"/>
      <c r="T400" s="30"/>
      <c r="U400" s="14" t="s">
        <v>928</v>
      </c>
      <c r="V400" s="389"/>
    </row>
    <row r="401" spans="1:22" ht="15.75">
      <c r="B401" s="26">
        <v>397</v>
      </c>
      <c r="C401" s="42">
        <v>40021221</v>
      </c>
      <c r="D401" s="40" t="s">
        <v>494</v>
      </c>
      <c r="E401" s="140" t="s">
        <v>815</v>
      </c>
      <c r="F401" s="141" t="s">
        <v>171</v>
      </c>
      <c r="G401" s="45" t="s">
        <v>153</v>
      </c>
      <c r="H401" s="26" t="s">
        <v>815</v>
      </c>
      <c r="I401" s="447" t="s">
        <v>146</v>
      </c>
      <c r="J401" s="46" t="s">
        <v>170</v>
      </c>
      <c r="K401" s="47">
        <v>15</v>
      </c>
      <c r="L401" s="45" t="s">
        <v>153</v>
      </c>
      <c r="M401" s="380"/>
      <c r="N401" s="26" t="s">
        <v>171</v>
      </c>
      <c r="O401" s="411" t="s">
        <v>98</v>
      </c>
      <c r="P401" s="216" t="s">
        <v>170</v>
      </c>
      <c r="Q401" s="190">
        <f>SUMIF('Planificación 2026-1'!W:W,D401,'Planificación 2026-1'!R:R)</f>
        <v>18</v>
      </c>
      <c r="R401" s="377"/>
      <c r="S401" s="335"/>
      <c r="T401" s="30"/>
      <c r="U401" s="398"/>
      <c r="V401" s="282"/>
    </row>
    <row r="402" spans="1:22" ht="15.75">
      <c r="B402" s="26">
        <v>398</v>
      </c>
      <c r="C402" s="42">
        <v>10526690</v>
      </c>
      <c r="D402" s="40" t="s">
        <v>495</v>
      </c>
      <c r="E402" s="140" t="s">
        <v>815</v>
      </c>
      <c r="F402" s="141" t="s">
        <v>171</v>
      </c>
      <c r="G402" s="45" t="s">
        <v>153</v>
      </c>
      <c r="H402" s="26" t="s">
        <v>815</v>
      </c>
      <c r="I402" s="440" t="s">
        <v>128</v>
      </c>
      <c r="J402" s="46" t="s">
        <v>170</v>
      </c>
      <c r="K402" s="47">
        <v>12</v>
      </c>
      <c r="L402" s="45"/>
      <c r="M402" s="380"/>
      <c r="N402" s="26" t="s">
        <v>171</v>
      </c>
      <c r="O402" s="411"/>
      <c r="P402" s="216"/>
      <c r="Q402" s="190">
        <f>SUMIF('Planificación 2026-1'!W:W,D402,'Planificación 2026-1'!R:R)</f>
        <v>0</v>
      </c>
      <c r="R402" s="377"/>
      <c r="S402" s="335"/>
      <c r="T402" s="30"/>
      <c r="U402" s="396"/>
      <c r="V402" s="282"/>
    </row>
    <row r="403" spans="1:22" ht="15.75">
      <c r="B403" s="26">
        <v>399</v>
      </c>
      <c r="C403" s="42">
        <v>9714041</v>
      </c>
      <c r="D403" s="9" t="s">
        <v>496</v>
      </c>
      <c r="E403" s="140" t="s">
        <v>815</v>
      </c>
      <c r="F403" s="141" t="s">
        <v>171</v>
      </c>
      <c r="G403" s="45" t="s">
        <v>153</v>
      </c>
      <c r="H403" s="26" t="s">
        <v>815</v>
      </c>
      <c r="I403" s="441" t="s">
        <v>130</v>
      </c>
      <c r="J403" s="46" t="s">
        <v>170</v>
      </c>
      <c r="K403" s="47">
        <v>10</v>
      </c>
      <c r="L403" s="45"/>
      <c r="M403" s="380"/>
      <c r="N403" s="26" t="s">
        <v>171</v>
      </c>
      <c r="O403" s="411"/>
      <c r="P403" s="216"/>
      <c r="Q403" s="190">
        <f>SUMIF('Planificación 2026-1'!W:W,D403,'Planificación 2026-1'!R:R)</f>
        <v>0</v>
      </c>
      <c r="R403" s="377"/>
      <c r="S403" s="335"/>
      <c r="T403" s="30"/>
      <c r="U403" s="396"/>
      <c r="V403" s="282"/>
    </row>
    <row r="404" spans="1:22" ht="15.75">
      <c r="B404" s="26">
        <v>400</v>
      </c>
      <c r="C404" s="42">
        <v>21422320</v>
      </c>
      <c r="D404" s="9" t="s">
        <v>497</v>
      </c>
      <c r="E404" s="140" t="s">
        <v>815</v>
      </c>
      <c r="F404" s="141" t="s">
        <v>171</v>
      </c>
      <c r="G404" s="45" t="s">
        <v>13</v>
      </c>
      <c r="H404" s="26" t="s">
        <v>815</v>
      </c>
      <c r="I404" s="440" t="s">
        <v>128</v>
      </c>
      <c r="J404" s="46" t="s">
        <v>170</v>
      </c>
      <c r="K404" s="47">
        <v>12</v>
      </c>
      <c r="L404" s="45"/>
      <c r="M404" s="380"/>
      <c r="N404" s="26" t="s">
        <v>171</v>
      </c>
      <c r="O404" s="411"/>
      <c r="P404" s="216"/>
      <c r="Q404" s="190">
        <f>SUMIF('Planificación 2026-1'!W:W,D404,'Planificación 2026-1'!R:R)</f>
        <v>0</v>
      </c>
      <c r="R404" s="377"/>
      <c r="S404" s="335"/>
      <c r="T404" s="30"/>
      <c r="U404" s="396"/>
      <c r="V404" s="282"/>
    </row>
    <row r="405" spans="1:22">
      <c r="B405" s="26">
        <v>401</v>
      </c>
      <c r="C405" s="122">
        <v>22252993</v>
      </c>
      <c r="D405" s="191" t="s">
        <v>646</v>
      </c>
      <c r="E405" s="140" t="s">
        <v>815</v>
      </c>
      <c r="F405" s="141" t="s">
        <v>596</v>
      </c>
      <c r="G405" s="45" t="s">
        <v>153</v>
      </c>
      <c r="H405" s="26" t="s">
        <v>815</v>
      </c>
      <c r="I405" s="440" t="s">
        <v>146</v>
      </c>
      <c r="J405" s="46" t="s">
        <v>170</v>
      </c>
      <c r="K405" s="47">
        <v>10</v>
      </c>
      <c r="L405" s="45" t="s">
        <v>787</v>
      </c>
      <c r="M405" s="380"/>
      <c r="N405" s="26" t="s">
        <v>171</v>
      </c>
      <c r="O405" s="411" t="s">
        <v>787</v>
      </c>
      <c r="P405" s="216" t="s">
        <v>787</v>
      </c>
      <c r="Q405" s="190">
        <f>SUMIF('Planificación 2026-1'!W:W,D405,'Planificación 2026-1'!R:R)</f>
        <v>0</v>
      </c>
      <c r="R405" s="377"/>
      <c r="U405" s="396"/>
      <c r="V405" s="282"/>
    </row>
    <row r="406" spans="1:22">
      <c r="B406" s="26">
        <v>402</v>
      </c>
      <c r="C406" s="122">
        <v>44565506</v>
      </c>
      <c r="D406" s="191" t="s">
        <v>679</v>
      </c>
      <c r="E406" s="140" t="s">
        <v>815</v>
      </c>
      <c r="F406" s="141" t="s">
        <v>250</v>
      </c>
      <c r="G406" s="45" t="s">
        <v>19</v>
      </c>
      <c r="H406" s="26" t="s">
        <v>815</v>
      </c>
      <c r="I406" s="440" t="s">
        <v>143</v>
      </c>
      <c r="J406" s="45" t="s">
        <v>170</v>
      </c>
      <c r="K406" s="47">
        <v>4</v>
      </c>
      <c r="L406" s="45" t="s">
        <v>19</v>
      </c>
      <c r="M406" s="380"/>
      <c r="N406" s="26" t="s">
        <v>171</v>
      </c>
      <c r="O406" s="411" t="s">
        <v>98</v>
      </c>
      <c r="P406" s="216" t="s">
        <v>173</v>
      </c>
      <c r="Q406" s="190">
        <f>SUMIF('Planificación 2026-1'!W:W,D406,'Planificación 2026-1'!R:R)</f>
        <v>0</v>
      </c>
      <c r="R406" s="377"/>
      <c r="U406" s="396"/>
      <c r="V406" s="283" t="s">
        <v>929</v>
      </c>
    </row>
    <row r="407" spans="1:22" ht="15.75">
      <c r="B407" s="26">
        <v>403</v>
      </c>
      <c r="C407" s="42">
        <v>42788575</v>
      </c>
      <c r="D407" s="9" t="s">
        <v>498</v>
      </c>
      <c r="E407" s="140" t="s">
        <v>815</v>
      </c>
      <c r="F407" s="141" t="s">
        <v>171</v>
      </c>
      <c r="G407" s="45" t="s">
        <v>13</v>
      </c>
      <c r="H407" s="26" t="s">
        <v>815</v>
      </c>
      <c r="I407" s="441" t="s">
        <v>128</v>
      </c>
      <c r="J407" s="46" t="s">
        <v>170</v>
      </c>
      <c r="K407" s="47">
        <v>16</v>
      </c>
      <c r="L407" s="45"/>
      <c r="M407" s="380"/>
      <c r="N407" s="26" t="s">
        <v>171</v>
      </c>
      <c r="O407" s="411"/>
      <c r="P407" s="216"/>
      <c r="Q407" s="190">
        <f>SUMIF('Planificación 2026-1'!W:W,D407,'Planificación 2026-1'!R:R)</f>
        <v>0</v>
      </c>
      <c r="R407" s="377"/>
      <c r="S407" s="335"/>
      <c r="T407" s="30"/>
      <c r="U407" s="396"/>
      <c r="V407" s="282"/>
    </row>
    <row r="408" spans="1:22" ht="15.75">
      <c r="B408" s="26">
        <v>404</v>
      </c>
      <c r="C408" s="42">
        <v>46775851</v>
      </c>
      <c r="D408" s="9" t="s">
        <v>499</v>
      </c>
      <c r="E408" s="140" t="s">
        <v>815</v>
      </c>
      <c r="F408" s="141" t="s">
        <v>245</v>
      </c>
      <c r="G408" s="82" t="s">
        <v>13</v>
      </c>
      <c r="H408" s="26" t="s">
        <v>815</v>
      </c>
      <c r="I408" s="441" t="s">
        <v>129</v>
      </c>
      <c r="J408" s="46" t="s">
        <v>173</v>
      </c>
      <c r="K408" s="47">
        <v>6</v>
      </c>
      <c r="L408" s="45"/>
      <c r="M408" s="380"/>
      <c r="N408" s="26" t="s">
        <v>171</v>
      </c>
      <c r="O408" s="411"/>
      <c r="P408" s="216"/>
      <c r="Q408" s="190">
        <f>SUMIF('Planificación 2026-1'!W:W,D408,'Planificación 2026-1'!R:R)</f>
        <v>0</v>
      </c>
      <c r="R408" s="377"/>
      <c r="S408" s="335"/>
      <c r="T408" s="30"/>
      <c r="U408" s="396"/>
      <c r="V408" s="282"/>
    </row>
    <row r="409" spans="1:22" ht="15.75">
      <c r="B409" s="26">
        <v>405</v>
      </c>
      <c r="C409" s="42">
        <v>40475054</v>
      </c>
      <c r="D409" s="40" t="s">
        <v>500</v>
      </c>
      <c r="E409" s="69" t="s">
        <v>815</v>
      </c>
      <c r="F409" s="141" t="s">
        <v>171</v>
      </c>
      <c r="G409" s="46" t="s">
        <v>19</v>
      </c>
      <c r="H409" s="42" t="s">
        <v>815</v>
      </c>
      <c r="I409" s="447" t="s">
        <v>140</v>
      </c>
      <c r="J409" s="46" t="s">
        <v>173</v>
      </c>
      <c r="K409" s="47">
        <v>35</v>
      </c>
      <c r="L409" s="45"/>
      <c r="M409" s="380"/>
      <c r="N409" s="26" t="s">
        <v>171</v>
      </c>
      <c r="O409" s="411"/>
      <c r="P409" s="216" t="s">
        <v>170</v>
      </c>
      <c r="Q409" s="190">
        <f>SUMIF('Planificación 2026-1'!W:W,D409,'Planificación 2026-1'!R:R)</f>
        <v>0</v>
      </c>
      <c r="R409" s="377"/>
      <c r="S409" s="335"/>
      <c r="T409" s="30"/>
      <c r="U409" s="396"/>
      <c r="V409" s="282"/>
    </row>
    <row r="410" spans="1:22" ht="15.75">
      <c r="B410" s="26">
        <v>406</v>
      </c>
      <c r="C410" s="42">
        <v>46405327</v>
      </c>
      <c r="D410" s="40" t="s">
        <v>501</v>
      </c>
      <c r="E410" s="140" t="s">
        <v>815</v>
      </c>
      <c r="F410" s="141" t="s">
        <v>171</v>
      </c>
      <c r="G410" s="45" t="s">
        <v>13</v>
      </c>
      <c r="H410" s="26" t="s">
        <v>815</v>
      </c>
      <c r="I410" s="440" t="s">
        <v>127</v>
      </c>
      <c r="J410" s="46" t="s">
        <v>170</v>
      </c>
      <c r="K410" s="47">
        <v>16</v>
      </c>
      <c r="L410" s="45"/>
      <c r="M410" s="380"/>
      <c r="N410" s="26" t="s">
        <v>171</v>
      </c>
      <c r="O410" s="411"/>
      <c r="P410" s="216"/>
      <c r="Q410" s="190">
        <f>SUMIF('Planificación 2026-1'!W:W,D410,'Planificación 2026-1'!R:R)</f>
        <v>16</v>
      </c>
      <c r="R410" s="377"/>
      <c r="S410" s="335"/>
      <c r="T410" s="30"/>
      <c r="U410" s="396"/>
      <c r="V410" s="282"/>
    </row>
    <row r="411" spans="1:22" ht="15.75">
      <c r="B411" s="26">
        <v>407</v>
      </c>
      <c r="C411" s="337">
        <v>44788147</v>
      </c>
      <c r="D411" s="264" t="s">
        <v>502</v>
      </c>
      <c r="E411" s="140" t="s">
        <v>815</v>
      </c>
      <c r="F411" s="148" t="s">
        <v>171</v>
      </c>
      <c r="G411" s="45" t="s">
        <v>153</v>
      </c>
      <c r="H411" s="26" t="s">
        <v>815</v>
      </c>
      <c r="I411" s="440" t="s">
        <v>122</v>
      </c>
      <c r="J411" s="46" t="s">
        <v>170</v>
      </c>
      <c r="K411" s="47">
        <v>15</v>
      </c>
      <c r="L411" s="45"/>
      <c r="M411" s="380"/>
      <c r="N411" s="26" t="s">
        <v>171</v>
      </c>
      <c r="O411" s="411"/>
      <c r="P411" s="216"/>
      <c r="Q411" s="190">
        <f>SUMIF('Planificación 2026-1'!W:W,D411,'Planificación 2026-1'!R:R)</f>
        <v>0</v>
      </c>
      <c r="R411" s="377"/>
      <c r="S411" s="335"/>
      <c r="T411" s="30"/>
      <c r="U411" s="396"/>
      <c r="V411" s="282"/>
    </row>
    <row r="412" spans="1:22">
      <c r="B412" s="26">
        <v>408</v>
      </c>
      <c r="C412" s="339">
        <v>45601712</v>
      </c>
      <c r="D412" s="349" t="s">
        <v>930</v>
      </c>
      <c r="E412" s="140" t="s">
        <v>877</v>
      </c>
      <c r="F412" s="359" t="s">
        <v>877</v>
      </c>
      <c r="G412" s="362" t="s">
        <v>877</v>
      </c>
      <c r="H412" s="26" t="s">
        <v>877</v>
      </c>
      <c r="I412" s="371" t="s">
        <v>877</v>
      </c>
      <c r="J412" s="46" t="s">
        <v>170</v>
      </c>
      <c r="K412" s="47">
        <v>16</v>
      </c>
      <c r="L412" s="45"/>
      <c r="M412" s="380"/>
      <c r="N412" s="26" t="s">
        <v>171</v>
      </c>
      <c r="O412" s="411"/>
      <c r="P412" s="216"/>
      <c r="Q412" s="190">
        <f>SUMIF('Planificación 2026-1'!W:W,D412,'Planificación 2026-1'!R:R)</f>
        <v>0</v>
      </c>
      <c r="R412" s="377"/>
      <c r="U412" s="396"/>
      <c r="V412" s="282"/>
    </row>
    <row r="413" spans="1:22" ht="15.75">
      <c r="B413" s="26">
        <v>409</v>
      </c>
      <c r="C413" s="338">
        <v>70401891</v>
      </c>
      <c r="D413" s="346" t="s">
        <v>503</v>
      </c>
      <c r="E413" s="140" t="s">
        <v>815</v>
      </c>
      <c r="F413" s="141" t="s">
        <v>171</v>
      </c>
      <c r="G413" s="45" t="s">
        <v>153</v>
      </c>
      <c r="H413" s="26" t="s">
        <v>815</v>
      </c>
      <c r="I413" s="440" t="s">
        <v>130</v>
      </c>
      <c r="J413" s="46" t="s">
        <v>170</v>
      </c>
      <c r="K413" s="47">
        <v>0</v>
      </c>
      <c r="L413" s="45"/>
      <c r="M413" s="380"/>
      <c r="N413" s="26" t="s">
        <v>171</v>
      </c>
      <c r="O413" s="411"/>
      <c r="P413" s="216"/>
      <c r="Q413" s="190">
        <f>SUMIF('Planificación 2026-1'!W:W,D413,'Planificación 2026-1'!R:R)</f>
        <v>39</v>
      </c>
      <c r="R413" s="377"/>
      <c r="S413" s="335"/>
      <c r="T413" s="30"/>
      <c r="U413" s="396"/>
      <c r="V413" s="282"/>
    </row>
    <row r="414" spans="1:22" ht="15.75">
      <c r="B414" s="26">
        <v>410</v>
      </c>
      <c r="C414" s="338">
        <v>41628245</v>
      </c>
      <c r="D414" s="355" t="s">
        <v>504</v>
      </c>
      <c r="E414" s="140" t="s">
        <v>815</v>
      </c>
      <c r="F414" s="141" t="s">
        <v>171</v>
      </c>
      <c r="G414" s="45" t="s">
        <v>153</v>
      </c>
      <c r="H414" s="26" t="s">
        <v>815</v>
      </c>
      <c r="I414" s="440" t="s">
        <v>128</v>
      </c>
      <c r="J414" s="46" t="s">
        <v>173</v>
      </c>
      <c r="K414" s="47">
        <v>14</v>
      </c>
      <c r="L414" s="45"/>
      <c r="M414" s="380"/>
      <c r="N414" s="26" t="s">
        <v>171</v>
      </c>
      <c r="O414" s="411"/>
      <c r="P414" s="216"/>
      <c r="Q414" s="190">
        <f>SUMIF('Planificación 2026-1'!W:W,D414,'Planificación 2026-1'!R:R)</f>
        <v>0</v>
      </c>
      <c r="R414" s="377"/>
      <c r="S414" s="335" t="s">
        <v>838</v>
      </c>
      <c r="T414" s="30"/>
      <c r="U414" s="404" t="s">
        <v>931</v>
      </c>
      <c r="V414" s="282"/>
    </row>
    <row r="415" spans="1:22" s="834" customFormat="1" ht="21.75">
      <c r="A415" s="816"/>
      <c r="B415" s="817">
        <v>411</v>
      </c>
      <c r="C415" s="818">
        <v>6105629</v>
      </c>
      <c r="D415" s="819" t="s">
        <v>505</v>
      </c>
      <c r="E415" s="820" t="s">
        <v>815</v>
      </c>
      <c r="F415" s="821" t="s">
        <v>171</v>
      </c>
      <c r="G415" s="822" t="s">
        <v>153</v>
      </c>
      <c r="H415" s="817" t="s">
        <v>815</v>
      </c>
      <c r="I415" s="823" t="s">
        <v>121</v>
      </c>
      <c r="J415" s="822" t="s">
        <v>170</v>
      </c>
      <c r="K415" s="824">
        <v>13</v>
      </c>
      <c r="L415" s="822" t="s">
        <v>23</v>
      </c>
      <c r="M415" s="825" t="s">
        <v>815</v>
      </c>
      <c r="N415" s="26" t="s">
        <v>171</v>
      </c>
      <c r="O415" s="826" t="s">
        <v>824</v>
      </c>
      <c r="P415" s="827" t="s">
        <v>170</v>
      </c>
      <c r="Q415" s="828">
        <f>SUMIF('Planificación 2026-1'!W:W,D415,'Planificación 2026-1'!R:R)</f>
        <v>16</v>
      </c>
      <c r="R415" s="829"/>
      <c r="S415" s="830"/>
      <c r="T415" s="831"/>
      <c r="U415" s="832"/>
      <c r="V415" s="833"/>
    </row>
    <row r="416" spans="1:22" ht="14.45" customHeight="1">
      <c r="B416" s="26">
        <v>412</v>
      </c>
      <c r="C416" s="338">
        <v>21813663</v>
      </c>
      <c r="D416" s="345" t="s">
        <v>506</v>
      </c>
      <c r="E416" s="140" t="s">
        <v>815</v>
      </c>
      <c r="F416" s="141" t="s">
        <v>171</v>
      </c>
      <c r="G416" s="45" t="s">
        <v>153</v>
      </c>
      <c r="H416" s="26" t="s">
        <v>815</v>
      </c>
      <c r="I416" s="441" t="s">
        <v>138</v>
      </c>
      <c r="J416" s="46" t="s">
        <v>170</v>
      </c>
      <c r="K416" s="47">
        <v>4</v>
      </c>
      <c r="L416" s="45"/>
      <c r="M416" s="380"/>
      <c r="N416" s="26" t="s">
        <v>171</v>
      </c>
      <c r="O416" s="411"/>
      <c r="P416" s="216"/>
      <c r="Q416" s="190">
        <f>SUMIF('Planificación 2026-1'!W:W,D416,'Planificación 2026-1'!R:R)</f>
        <v>0</v>
      </c>
      <c r="R416" s="377"/>
      <c r="S416" s="335"/>
      <c r="T416" s="30"/>
      <c r="U416" s="401"/>
      <c r="V416" s="389"/>
    </row>
    <row r="417" spans="1:22" ht="15.75">
      <c r="B417" s="26">
        <v>413</v>
      </c>
      <c r="C417" s="338">
        <v>20048536</v>
      </c>
      <c r="D417" s="346" t="s">
        <v>507</v>
      </c>
      <c r="E417" s="140" t="s">
        <v>815</v>
      </c>
      <c r="F417" s="141" t="s">
        <v>171</v>
      </c>
      <c r="G417" s="45" t="s">
        <v>153</v>
      </c>
      <c r="H417" s="26" t="s">
        <v>815</v>
      </c>
      <c r="I417" s="440" t="s">
        <v>122</v>
      </c>
      <c r="J417" s="46" t="s">
        <v>173</v>
      </c>
      <c r="K417" s="53">
        <v>40</v>
      </c>
      <c r="L417" s="45"/>
      <c r="M417" s="380"/>
      <c r="N417" s="26" t="s">
        <v>171</v>
      </c>
      <c r="O417" s="411"/>
      <c r="P417" s="216" t="s">
        <v>173</v>
      </c>
      <c r="Q417" s="190">
        <f>SUMIF('Planificación 2026-1'!W:W,D417,'Planificación 2026-1'!R:R)</f>
        <v>0</v>
      </c>
      <c r="R417" s="377"/>
      <c r="S417" s="335"/>
      <c r="T417" s="30"/>
      <c r="U417" s="401"/>
      <c r="V417" s="389"/>
    </row>
    <row r="418" spans="1:22" ht="15.75">
      <c r="B418" s="26">
        <v>414</v>
      </c>
      <c r="C418" s="338">
        <v>45165102</v>
      </c>
      <c r="D418" s="346" t="s">
        <v>508</v>
      </c>
      <c r="E418" s="140" t="s">
        <v>815</v>
      </c>
      <c r="F418" s="141" t="s">
        <v>171</v>
      </c>
      <c r="G418" s="45" t="s">
        <v>19</v>
      </c>
      <c r="H418" s="26" t="s">
        <v>815</v>
      </c>
      <c r="I418" s="447" t="s">
        <v>138</v>
      </c>
      <c r="J418" s="46" t="s">
        <v>170</v>
      </c>
      <c r="K418" s="47">
        <v>16</v>
      </c>
      <c r="L418" s="45"/>
      <c r="M418" s="380"/>
      <c r="N418" s="26" t="s">
        <v>171</v>
      </c>
      <c r="O418" s="411"/>
      <c r="P418" s="216"/>
      <c r="Q418" s="190">
        <f>SUMIF('Planificación 2026-1'!W:W,D418,'Planificación 2026-1'!R:R)</f>
        <v>8</v>
      </c>
      <c r="R418" s="377"/>
      <c r="S418" s="335"/>
      <c r="T418" s="30"/>
      <c r="U418" s="401"/>
      <c r="V418" s="389"/>
    </row>
    <row r="419" spans="1:22" ht="15.75">
      <c r="B419" s="26">
        <v>415</v>
      </c>
      <c r="C419" s="338">
        <v>42862602</v>
      </c>
      <c r="D419" s="345" t="s">
        <v>509</v>
      </c>
      <c r="E419" s="140" t="s">
        <v>815</v>
      </c>
      <c r="F419" s="141" t="s">
        <v>171</v>
      </c>
      <c r="G419" s="45" t="s">
        <v>153</v>
      </c>
      <c r="H419" s="26" t="s">
        <v>815</v>
      </c>
      <c r="I419" s="447" t="s">
        <v>221</v>
      </c>
      <c r="J419" s="46" t="s">
        <v>170</v>
      </c>
      <c r="K419" s="47">
        <v>16</v>
      </c>
      <c r="L419" s="45"/>
      <c r="M419" s="380"/>
      <c r="N419" s="26" t="s">
        <v>171</v>
      </c>
      <c r="O419" s="411"/>
      <c r="P419" s="216" t="s">
        <v>170</v>
      </c>
      <c r="Q419" s="190">
        <f>SUMIF('Planificación 2026-1'!W:W,D419,'Planificación 2026-1'!R:R)</f>
        <v>13</v>
      </c>
      <c r="R419" s="377"/>
      <c r="S419" s="335"/>
      <c r="T419" s="30"/>
      <c r="U419" s="401"/>
      <c r="V419" s="389"/>
    </row>
    <row r="420" spans="1:22" ht="15.75">
      <c r="B420" s="26">
        <v>416</v>
      </c>
      <c r="C420" s="338">
        <v>2183433</v>
      </c>
      <c r="D420" s="346" t="s">
        <v>510</v>
      </c>
      <c r="E420" s="140" t="s">
        <v>815</v>
      </c>
      <c r="F420" s="141" t="s">
        <v>171</v>
      </c>
      <c r="G420" s="45" t="s">
        <v>13</v>
      </c>
      <c r="H420" s="26" t="s">
        <v>815</v>
      </c>
      <c r="I420" s="447" t="s">
        <v>146</v>
      </c>
      <c r="J420" s="46" t="s">
        <v>170</v>
      </c>
      <c r="K420" s="47">
        <v>14</v>
      </c>
      <c r="L420" s="45" t="s">
        <v>13</v>
      </c>
      <c r="M420" s="380"/>
      <c r="N420" s="26" t="s">
        <v>171</v>
      </c>
      <c r="O420" s="411" t="s">
        <v>98</v>
      </c>
      <c r="P420" s="216" t="s">
        <v>170</v>
      </c>
      <c r="Q420" s="190">
        <f>SUMIF('Planificación 2026-1'!W:W,D420,'Planificación 2026-1'!R:R)</f>
        <v>9</v>
      </c>
      <c r="R420" s="377"/>
      <c r="S420" s="335"/>
      <c r="T420" s="30"/>
      <c r="U420" s="398"/>
      <c r="V420" s="282"/>
    </row>
    <row r="421" spans="1:22" s="834" customFormat="1" ht="21.75">
      <c r="A421" s="816"/>
      <c r="B421" s="817">
        <v>417</v>
      </c>
      <c r="C421" s="818">
        <v>46417761</v>
      </c>
      <c r="D421" s="819" t="s">
        <v>511</v>
      </c>
      <c r="E421" s="820" t="s">
        <v>815</v>
      </c>
      <c r="F421" s="821" t="s">
        <v>171</v>
      </c>
      <c r="G421" s="822" t="s">
        <v>153</v>
      </c>
      <c r="H421" s="817" t="s">
        <v>815</v>
      </c>
      <c r="I421" s="823" t="s">
        <v>121</v>
      </c>
      <c r="J421" s="822" t="s">
        <v>170</v>
      </c>
      <c r="K421" s="824">
        <v>8</v>
      </c>
      <c r="L421" s="822" t="s">
        <v>23</v>
      </c>
      <c r="M421" s="825" t="s">
        <v>815</v>
      </c>
      <c r="N421" s="26" t="s">
        <v>171</v>
      </c>
      <c r="O421" s="826" t="s">
        <v>824</v>
      </c>
      <c r="P421" s="836" t="s">
        <v>170</v>
      </c>
      <c r="Q421" s="214">
        <f>SUMIF('Planificación 2026-1'!W:W,D421,'Planificación 2026-1'!R:R)</f>
        <v>9</v>
      </c>
      <c r="R421" s="829"/>
      <c r="S421" s="830"/>
      <c r="T421" s="831"/>
      <c r="U421" s="837"/>
      <c r="V421" s="838"/>
    </row>
    <row r="422" spans="1:22" ht="15.75">
      <c r="B422" s="26">
        <v>418</v>
      </c>
      <c r="C422" s="338">
        <v>21819720</v>
      </c>
      <c r="D422" s="346" t="s">
        <v>512</v>
      </c>
      <c r="E422" s="140" t="s">
        <v>815</v>
      </c>
      <c r="F422" s="141" t="s">
        <v>245</v>
      </c>
      <c r="G422" s="45" t="s">
        <v>13</v>
      </c>
      <c r="H422" s="26" t="s">
        <v>815</v>
      </c>
      <c r="I422" s="440" t="s">
        <v>122</v>
      </c>
      <c r="J422" s="46" t="s">
        <v>170</v>
      </c>
      <c r="K422" s="47">
        <v>10</v>
      </c>
      <c r="L422" s="45"/>
      <c r="M422" s="380"/>
      <c r="N422" s="26" t="s">
        <v>171</v>
      </c>
      <c r="O422" s="411" t="s">
        <v>122</v>
      </c>
      <c r="P422" s="217"/>
      <c r="Q422" s="190">
        <f>SUMIF('Planificación 2026-1'!W:W,D422,'Planificación 2026-1'!R:R)</f>
        <v>0</v>
      </c>
      <c r="R422" s="377"/>
      <c r="S422" s="335" t="s">
        <v>838</v>
      </c>
      <c r="T422" s="30"/>
      <c r="U422" s="405" t="s">
        <v>932</v>
      </c>
      <c r="V422" s="282"/>
    </row>
    <row r="423" spans="1:22" ht="15.75">
      <c r="B423" s="26">
        <v>419</v>
      </c>
      <c r="C423" s="338">
        <v>45954213</v>
      </c>
      <c r="D423" s="346" t="s">
        <v>513</v>
      </c>
      <c r="E423" s="140" t="s">
        <v>815</v>
      </c>
      <c r="F423" s="141" t="s">
        <v>171</v>
      </c>
      <c r="G423" s="45" t="s">
        <v>153</v>
      </c>
      <c r="H423" s="26" t="s">
        <v>815</v>
      </c>
      <c r="I423" s="440" t="s">
        <v>123</v>
      </c>
      <c r="J423" s="46" t="s">
        <v>170</v>
      </c>
      <c r="K423" s="47">
        <v>12</v>
      </c>
      <c r="L423" s="45"/>
      <c r="M423" s="380"/>
      <c r="N423" s="26" t="s">
        <v>171</v>
      </c>
      <c r="O423" s="411"/>
      <c r="P423" s="216"/>
      <c r="Q423" s="190">
        <f>SUMIF('Planificación 2026-1'!W:W,D423,'Planificación 2026-1'!R:R)</f>
        <v>20</v>
      </c>
      <c r="R423" s="377"/>
      <c r="S423" s="335"/>
      <c r="T423" s="30"/>
      <c r="U423" s="396"/>
      <c r="V423" s="282"/>
    </row>
    <row r="424" spans="1:22" ht="15.75">
      <c r="B424" s="26">
        <v>420</v>
      </c>
      <c r="C424" s="338">
        <v>21870533</v>
      </c>
      <c r="D424" s="346" t="s">
        <v>514</v>
      </c>
      <c r="E424" s="140" t="s">
        <v>815</v>
      </c>
      <c r="F424" s="141" t="s">
        <v>171</v>
      </c>
      <c r="G424" s="45" t="s">
        <v>153</v>
      </c>
      <c r="H424" s="26" t="s">
        <v>815</v>
      </c>
      <c r="I424" s="447" t="s">
        <v>151</v>
      </c>
      <c r="J424" s="46" t="s">
        <v>173</v>
      </c>
      <c r="K424" s="47">
        <v>32</v>
      </c>
      <c r="L424" s="45" t="s">
        <v>153</v>
      </c>
      <c r="M424" s="380"/>
      <c r="N424" s="26" t="s">
        <v>171</v>
      </c>
      <c r="O424" s="411" t="s">
        <v>98</v>
      </c>
      <c r="P424" s="216" t="s">
        <v>173</v>
      </c>
      <c r="Q424" s="190">
        <f>SUMIF('Planificación 2026-1'!W:W,D424,'Planificación 2026-1'!R:R)</f>
        <v>0</v>
      </c>
      <c r="R424" s="377"/>
      <c r="S424" s="335"/>
      <c r="T424" s="30"/>
      <c r="U424" s="397"/>
      <c r="V424" s="283" t="s">
        <v>933</v>
      </c>
    </row>
    <row r="425" spans="1:22" ht="15.75">
      <c r="B425" s="26">
        <v>421</v>
      </c>
      <c r="C425" s="338">
        <v>21864558</v>
      </c>
      <c r="D425" s="345" t="s">
        <v>515</v>
      </c>
      <c r="E425" s="140" t="s">
        <v>815</v>
      </c>
      <c r="F425" s="141" t="s">
        <v>171</v>
      </c>
      <c r="G425" s="45" t="s">
        <v>153</v>
      </c>
      <c r="H425" s="26" t="s">
        <v>815</v>
      </c>
      <c r="I425" s="440" t="s">
        <v>127</v>
      </c>
      <c r="J425" s="46" t="s">
        <v>170</v>
      </c>
      <c r="K425" s="47">
        <v>17</v>
      </c>
      <c r="L425" s="45"/>
      <c r="M425" s="380"/>
      <c r="N425" s="26" t="s">
        <v>171</v>
      </c>
      <c r="O425" s="411"/>
      <c r="P425" s="216"/>
      <c r="Q425" s="190">
        <f>SUMIF('Planificación 2026-1'!W:W,D425,'Planificación 2026-1'!R:R)</f>
        <v>16</v>
      </c>
      <c r="R425" s="377"/>
      <c r="S425" s="335" t="s">
        <v>842</v>
      </c>
      <c r="T425" s="30"/>
      <c r="U425" s="399"/>
      <c r="V425" s="392"/>
    </row>
    <row r="426" spans="1:22" ht="15.75">
      <c r="B426" s="26">
        <v>422</v>
      </c>
      <c r="C426" s="338">
        <v>22096438</v>
      </c>
      <c r="D426" s="345" t="s">
        <v>516</v>
      </c>
      <c r="E426" s="140" t="s">
        <v>815</v>
      </c>
      <c r="F426" s="141" t="s">
        <v>171</v>
      </c>
      <c r="G426" s="45" t="s">
        <v>13</v>
      </c>
      <c r="H426" s="26" t="s">
        <v>815</v>
      </c>
      <c r="I426" s="447" t="s">
        <v>140</v>
      </c>
      <c r="J426" s="46" t="s">
        <v>173</v>
      </c>
      <c r="K426" s="47">
        <v>37</v>
      </c>
      <c r="L426" s="45" t="s">
        <v>13</v>
      </c>
      <c r="M426" s="380"/>
      <c r="N426" s="26" t="s">
        <v>171</v>
      </c>
      <c r="O426" s="411" t="s">
        <v>98</v>
      </c>
      <c r="P426" s="216" t="s">
        <v>173</v>
      </c>
      <c r="Q426" s="190">
        <f>SUMIF('Planificación 2026-1'!W:W,D426,'Planificación 2026-1'!R:R)</f>
        <v>0</v>
      </c>
      <c r="R426" s="377"/>
      <c r="S426" s="335"/>
      <c r="T426" s="30"/>
      <c r="U426" s="398"/>
      <c r="V426" s="282"/>
    </row>
    <row r="427" spans="1:22" ht="15.75">
      <c r="B427" s="26">
        <v>423</v>
      </c>
      <c r="C427" s="338">
        <v>41126222</v>
      </c>
      <c r="D427" s="346" t="s">
        <v>517</v>
      </c>
      <c r="E427" s="140" t="s">
        <v>815</v>
      </c>
      <c r="F427" s="141" t="s">
        <v>171</v>
      </c>
      <c r="G427" s="45" t="s">
        <v>153</v>
      </c>
      <c r="H427" s="26" t="s">
        <v>815</v>
      </c>
      <c r="I427" s="447" t="s">
        <v>221</v>
      </c>
      <c r="J427" s="46" t="s">
        <v>170</v>
      </c>
      <c r="K427" s="47">
        <v>12</v>
      </c>
      <c r="L427" s="45"/>
      <c r="M427" s="380"/>
      <c r="N427" s="26" t="s">
        <v>171</v>
      </c>
      <c r="O427" s="411"/>
      <c r="P427" s="216"/>
      <c r="Q427" s="190">
        <f>SUMIF('Planificación 2026-1'!W:W,D427,'Planificación 2026-1'!R:R)</f>
        <v>13</v>
      </c>
      <c r="R427" s="377"/>
      <c r="S427" s="335"/>
      <c r="T427" s="30"/>
      <c r="U427" s="396"/>
      <c r="V427" s="282"/>
    </row>
    <row r="428" spans="1:22" ht="15.75">
      <c r="B428" s="26">
        <v>424</v>
      </c>
      <c r="C428" s="338">
        <v>22520828</v>
      </c>
      <c r="D428" s="346" t="s">
        <v>518</v>
      </c>
      <c r="E428" s="140" t="s">
        <v>815</v>
      </c>
      <c r="F428" s="141" t="s">
        <v>171</v>
      </c>
      <c r="G428" s="45" t="s">
        <v>13</v>
      </c>
      <c r="H428" s="26" t="s">
        <v>815</v>
      </c>
      <c r="I428" s="440" t="s">
        <v>128</v>
      </c>
      <c r="J428" s="46" t="s">
        <v>173</v>
      </c>
      <c r="K428" s="47">
        <v>34</v>
      </c>
      <c r="L428" s="45"/>
      <c r="M428" s="380"/>
      <c r="N428" s="26" t="s">
        <v>171</v>
      </c>
      <c r="O428" s="411"/>
      <c r="P428" s="216" t="s">
        <v>173</v>
      </c>
      <c r="Q428" s="190">
        <f>SUMIF('Planificación 2026-1'!W:W,D428,'Planificación 2026-1'!R:R)</f>
        <v>0</v>
      </c>
      <c r="R428" s="377"/>
      <c r="S428" s="335"/>
      <c r="T428" s="30"/>
      <c r="U428" s="396"/>
      <c r="V428" s="282"/>
    </row>
    <row r="429" spans="1:22" ht="15.75">
      <c r="B429" s="26">
        <v>425</v>
      </c>
      <c r="C429" s="338">
        <v>40298942</v>
      </c>
      <c r="D429" s="346" t="s">
        <v>519</v>
      </c>
      <c r="E429" s="140" t="s">
        <v>815</v>
      </c>
      <c r="F429" s="141" t="s">
        <v>171</v>
      </c>
      <c r="G429" s="45" t="s">
        <v>153</v>
      </c>
      <c r="H429" s="26" t="s">
        <v>815</v>
      </c>
      <c r="I429" s="440" t="s">
        <v>122</v>
      </c>
      <c r="J429" s="46" t="s">
        <v>170</v>
      </c>
      <c r="K429" s="47">
        <v>12</v>
      </c>
      <c r="L429" s="45"/>
      <c r="M429" s="380"/>
      <c r="N429" s="26" t="s">
        <v>171</v>
      </c>
      <c r="O429" s="411"/>
      <c r="P429" s="216"/>
      <c r="Q429" s="190">
        <f>SUMIF('Planificación 2026-1'!W:W,D429,'Planificación 2026-1'!R:R)</f>
        <v>0</v>
      </c>
      <c r="R429" s="377"/>
      <c r="S429" s="335"/>
      <c r="T429" s="30"/>
      <c r="U429" s="396"/>
      <c r="V429" s="282"/>
    </row>
    <row r="430" spans="1:22" ht="15.75">
      <c r="B430" s="26">
        <v>426</v>
      </c>
      <c r="C430" s="338">
        <v>43920995</v>
      </c>
      <c r="D430" s="346" t="s">
        <v>520</v>
      </c>
      <c r="E430" s="140" t="s">
        <v>815</v>
      </c>
      <c r="F430" s="141" t="s">
        <v>171</v>
      </c>
      <c r="G430" s="45" t="s">
        <v>153</v>
      </c>
      <c r="H430" s="26" t="s">
        <v>815</v>
      </c>
      <c r="I430" s="440" t="s">
        <v>122</v>
      </c>
      <c r="J430" s="46" t="s">
        <v>173</v>
      </c>
      <c r="K430" s="47">
        <v>40</v>
      </c>
      <c r="L430" s="45"/>
      <c r="M430" s="380"/>
      <c r="N430" s="26" t="s">
        <v>171</v>
      </c>
      <c r="O430" s="411"/>
      <c r="P430" s="216" t="s">
        <v>173</v>
      </c>
      <c r="Q430" s="190">
        <f>SUMIF('Planificación 2026-1'!W:W,D430,'Planificación 2026-1'!R:R)</f>
        <v>0</v>
      </c>
      <c r="R430" s="377"/>
      <c r="S430" s="335"/>
      <c r="T430" s="30"/>
      <c r="U430" s="396"/>
      <c r="V430" s="282"/>
    </row>
    <row r="431" spans="1:22" ht="15.75">
      <c r="B431" s="26">
        <v>427</v>
      </c>
      <c r="C431" s="338">
        <v>44070775</v>
      </c>
      <c r="D431" s="346" t="s">
        <v>521</v>
      </c>
      <c r="E431" s="140" t="s">
        <v>815</v>
      </c>
      <c r="F431" s="141" t="s">
        <v>171</v>
      </c>
      <c r="G431" s="45" t="s">
        <v>13</v>
      </c>
      <c r="H431" s="26" t="s">
        <v>815</v>
      </c>
      <c r="I431" s="447" t="s">
        <v>140</v>
      </c>
      <c r="J431" s="46" t="s">
        <v>170</v>
      </c>
      <c r="K431" s="47">
        <v>10</v>
      </c>
      <c r="L431" s="45" t="s">
        <v>13</v>
      </c>
      <c r="M431" s="380"/>
      <c r="N431" s="26" t="s">
        <v>171</v>
      </c>
      <c r="O431" s="411" t="s">
        <v>98</v>
      </c>
      <c r="P431" s="216"/>
      <c r="Q431" s="190">
        <f>SUMIF('Planificación 2026-1'!W:W,D431,'Planificación 2026-1'!R:R)</f>
        <v>10</v>
      </c>
      <c r="R431" s="377"/>
      <c r="S431" s="335"/>
      <c r="T431" s="30"/>
      <c r="U431" s="396"/>
      <c r="V431" s="282"/>
    </row>
    <row r="432" spans="1:22" s="834" customFormat="1" ht="15.75">
      <c r="A432" s="816"/>
      <c r="B432" s="817">
        <v>428</v>
      </c>
      <c r="C432" s="818">
        <v>21498728</v>
      </c>
      <c r="D432" s="860" t="s">
        <v>522</v>
      </c>
      <c r="E432" s="820" t="s">
        <v>815</v>
      </c>
      <c r="F432" s="821" t="s">
        <v>171</v>
      </c>
      <c r="G432" s="822" t="s">
        <v>13</v>
      </c>
      <c r="H432" s="817" t="s">
        <v>815</v>
      </c>
      <c r="I432" s="823" t="s">
        <v>143</v>
      </c>
      <c r="J432" s="822" t="s">
        <v>173</v>
      </c>
      <c r="K432" s="824">
        <v>31</v>
      </c>
      <c r="L432" s="822" t="s">
        <v>841</v>
      </c>
      <c r="M432" s="825" t="s">
        <v>815</v>
      </c>
      <c r="N432" s="26" t="s">
        <v>171</v>
      </c>
      <c r="O432" s="826" t="s">
        <v>906</v>
      </c>
      <c r="P432" s="836" t="s">
        <v>170</v>
      </c>
      <c r="Q432" s="828">
        <f>SUMIF('Planificación 2026-1'!W:W,D432,'Planificación 2026-1'!R:R)</f>
        <v>17</v>
      </c>
      <c r="R432" s="829" t="s">
        <v>852</v>
      </c>
      <c r="S432" s="830"/>
      <c r="T432" s="831"/>
      <c r="U432" s="837"/>
      <c r="V432" s="838"/>
    </row>
    <row r="433" spans="2:22">
      <c r="B433" s="26">
        <v>429</v>
      </c>
      <c r="C433" s="34" t="s">
        <v>934</v>
      </c>
      <c r="D433" s="223" t="s">
        <v>648</v>
      </c>
      <c r="E433" s="140" t="s">
        <v>815</v>
      </c>
      <c r="F433" s="141" t="s">
        <v>596</v>
      </c>
      <c r="G433" s="45" t="s">
        <v>13</v>
      </c>
      <c r="H433" s="26" t="s">
        <v>815</v>
      </c>
      <c r="I433" s="440" t="s">
        <v>127</v>
      </c>
      <c r="J433" s="46" t="s">
        <v>170</v>
      </c>
      <c r="K433" s="47">
        <v>4</v>
      </c>
      <c r="L433" s="45"/>
      <c r="M433" s="380"/>
      <c r="N433" s="26" t="s">
        <v>171</v>
      </c>
      <c r="O433" s="411"/>
      <c r="P433" s="216"/>
      <c r="Q433" s="215">
        <f>SUMIF('Planificación 2026-1'!W:W,D433,'Planificación 2026-1'!R:R)</f>
        <v>7</v>
      </c>
      <c r="R433" s="378"/>
      <c r="S433" s="335" t="s">
        <v>838</v>
      </c>
      <c r="U433" s="396"/>
      <c r="V433" s="282" t="s">
        <v>935</v>
      </c>
    </row>
    <row r="434" spans="2:22" ht="15.75">
      <c r="B434" s="26">
        <v>430</v>
      </c>
      <c r="C434" s="338">
        <v>21791925</v>
      </c>
      <c r="D434" s="351" t="s">
        <v>592</v>
      </c>
      <c r="E434" s="140" t="s">
        <v>815</v>
      </c>
      <c r="F434" s="141" t="s">
        <v>347</v>
      </c>
      <c r="G434" s="45" t="s">
        <v>153</v>
      </c>
      <c r="H434" s="26" t="s">
        <v>815</v>
      </c>
      <c r="I434" s="440" t="s">
        <v>124</v>
      </c>
      <c r="J434" s="46" t="s">
        <v>173</v>
      </c>
      <c r="K434" s="47" t="s">
        <v>46</v>
      </c>
      <c r="L434" s="45"/>
      <c r="M434" s="380"/>
      <c r="N434" s="26" t="s">
        <v>171</v>
      </c>
      <c r="O434" s="411"/>
      <c r="P434" s="216"/>
      <c r="Q434" s="190">
        <f>SUMIF('Planificación 2026-1'!W:W,D434,'Planificación 2026-1'!R:R)</f>
        <v>0</v>
      </c>
      <c r="R434" s="377"/>
      <c r="S434" s="335"/>
      <c r="T434" s="30"/>
      <c r="U434" s="396"/>
      <c r="V434" s="282"/>
    </row>
    <row r="435" spans="2:22" ht="15.75">
      <c r="B435" s="26">
        <v>431</v>
      </c>
      <c r="C435" s="338">
        <v>41943420</v>
      </c>
      <c r="D435" s="345" t="s">
        <v>523</v>
      </c>
      <c r="E435" s="140" t="s">
        <v>815</v>
      </c>
      <c r="F435" s="141" t="s">
        <v>171</v>
      </c>
      <c r="G435" s="45" t="s">
        <v>153</v>
      </c>
      <c r="H435" s="26" t="s">
        <v>815</v>
      </c>
      <c r="I435" s="441" t="s">
        <v>121</v>
      </c>
      <c r="J435" s="50" t="s">
        <v>170</v>
      </c>
      <c r="K435" s="51">
        <v>17</v>
      </c>
      <c r="L435" s="45"/>
      <c r="M435" s="380"/>
      <c r="N435" s="26" t="s">
        <v>171</v>
      </c>
      <c r="O435" s="411"/>
      <c r="P435" s="216"/>
      <c r="Q435" s="190">
        <f>SUMIF('Planificación 2026-1'!W:W,D435,'Planificación 2026-1'!R:R)</f>
        <v>0</v>
      </c>
      <c r="R435" s="377"/>
      <c r="S435" s="335"/>
      <c r="T435" s="30"/>
      <c r="U435" s="396"/>
      <c r="V435" s="282" t="s">
        <v>936</v>
      </c>
    </row>
    <row r="436" spans="2:22" ht="15.75">
      <c r="B436" s="26">
        <v>432</v>
      </c>
      <c r="C436" s="338">
        <v>40572971</v>
      </c>
      <c r="D436" s="346" t="s">
        <v>524</v>
      </c>
      <c r="E436" s="140" t="s">
        <v>815</v>
      </c>
      <c r="F436" s="141" t="s">
        <v>171</v>
      </c>
      <c r="G436" s="45" t="s">
        <v>153</v>
      </c>
      <c r="H436" s="26" t="s">
        <v>815</v>
      </c>
      <c r="I436" s="440" t="s">
        <v>122</v>
      </c>
      <c r="J436" s="46" t="s">
        <v>173</v>
      </c>
      <c r="K436" s="47">
        <v>32</v>
      </c>
      <c r="L436" s="45"/>
      <c r="M436" s="380"/>
      <c r="N436" s="26" t="s">
        <v>171</v>
      </c>
      <c r="O436" s="411"/>
      <c r="P436" s="216" t="s">
        <v>173</v>
      </c>
      <c r="Q436" s="190">
        <f>SUMIF('Planificación 2026-1'!W:W,D436,'Planificación 2026-1'!R:R)</f>
        <v>0</v>
      </c>
      <c r="R436" s="377"/>
      <c r="S436" s="335"/>
      <c r="T436" s="30"/>
      <c r="U436" s="397"/>
      <c r="V436" s="282"/>
    </row>
    <row r="437" spans="2:22">
      <c r="B437" s="26">
        <v>433</v>
      </c>
      <c r="C437" s="34">
        <v>45770362</v>
      </c>
      <c r="D437" s="223" t="s">
        <v>649</v>
      </c>
      <c r="E437" s="140" t="s">
        <v>815</v>
      </c>
      <c r="F437" s="141" t="s">
        <v>250</v>
      </c>
      <c r="G437" s="45" t="s">
        <v>153</v>
      </c>
      <c r="H437" s="26" t="s">
        <v>815</v>
      </c>
      <c r="I437" s="440" t="s">
        <v>127</v>
      </c>
      <c r="J437" s="46" t="s">
        <v>170</v>
      </c>
      <c r="K437" s="47">
        <v>5</v>
      </c>
      <c r="L437" s="45"/>
      <c r="M437" s="380"/>
      <c r="N437" s="26" t="s">
        <v>171</v>
      </c>
      <c r="O437" s="411"/>
      <c r="P437" s="216"/>
      <c r="Q437" s="214">
        <f>SUMIF('Planificación 2026-1'!W:W,D437,'Planificación 2026-1'!R:R)</f>
        <v>8</v>
      </c>
      <c r="R437" s="379"/>
      <c r="S437" s="335" t="s">
        <v>842</v>
      </c>
      <c r="U437" s="399"/>
      <c r="V437" s="392"/>
    </row>
    <row r="438" spans="2:22" ht="15.75">
      <c r="B438" s="26">
        <v>434</v>
      </c>
      <c r="C438" s="338">
        <v>45207956</v>
      </c>
      <c r="D438" s="346" t="s">
        <v>525</v>
      </c>
      <c r="E438" s="140" t="s">
        <v>815</v>
      </c>
      <c r="F438" s="141" t="s">
        <v>171</v>
      </c>
      <c r="G438" s="45" t="s">
        <v>13</v>
      </c>
      <c r="H438" s="26" t="s">
        <v>815</v>
      </c>
      <c r="I438" s="440" t="s">
        <v>127</v>
      </c>
      <c r="J438" s="46" t="s">
        <v>170</v>
      </c>
      <c r="K438" s="47">
        <v>4</v>
      </c>
      <c r="L438" s="45"/>
      <c r="M438" s="380"/>
      <c r="N438" s="26" t="s">
        <v>171</v>
      </c>
      <c r="O438" s="411"/>
      <c r="P438" s="216"/>
      <c r="Q438" s="215">
        <f>SUMIF('Planificación 2026-1'!W:W,D438,'Planificación 2026-1'!R:R)</f>
        <v>13</v>
      </c>
      <c r="R438" s="378"/>
      <c r="S438" s="335"/>
      <c r="T438" s="30"/>
      <c r="U438" s="398"/>
      <c r="V438" s="282"/>
    </row>
    <row r="439" spans="2:22" ht="15.75">
      <c r="B439" s="26">
        <v>435</v>
      </c>
      <c r="C439" s="338">
        <v>21534238</v>
      </c>
      <c r="D439" s="346" t="s">
        <v>526</v>
      </c>
      <c r="E439" s="140" t="s">
        <v>815</v>
      </c>
      <c r="F439" s="141" t="s">
        <v>171</v>
      </c>
      <c r="G439" s="45" t="s">
        <v>13</v>
      </c>
      <c r="H439" s="26" t="s">
        <v>815</v>
      </c>
      <c r="I439" s="440" t="s">
        <v>128</v>
      </c>
      <c r="J439" s="46" t="s">
        <v>170</v>
      </c>
      <c r="K439" s="47">
        <v>12</v>
      </c>
      <c r="L439" s="45"/>
      <c r="M439" s="380"/>
      <c r="N439" s="26" t="s">
        <v>171</v>
      </c>
      <c r="O439" s="411"/>
      <c r="P439" s="216"/>
      <c r="Q439" s="190">
        <f>SUMIF('Planificación 2026-1'!W:W,D439,'Planificación 2026-1'!R:R)</f>
        <v>0</v>
      </c>
      <c r="R439" s="377"/>
      <c r="S439" s="335"/>
      <c r="T439" s="30"/>
      <c r="U439" s="396"/>
      <c r="V439" s="282"/>
    </row>
    <row r="440" spans="2:22">
      <c r="B440" s="26">
        <v>436</v>
      </c>
      <c r="C440" s="34">
        <v>43374447</v>
      </c>
      <c r="D440" s="223" t="s">
        <v>650</v>
      </c>
      <c r="E440" s="140" t="s">
        <v>815</v>
      </c>
      <c r="F440" s="141" t="s">
        <v>596</v>
      </c>
      <c r="G440" s="45" t="s">
        <v>153</v>
      </c>
      <c r="H440" s="26" t="s">
        <v>815</v>
      </c>
      <c r="I440" s="440" t="s">
        <v>143</v>
      </c>
      <c r="J440" s="46" t="s">
        <v>170</v>
      </c>
      <c r="K440" s="47">
        <v>8</v>
      </c>
      <c r="L440" s="45" t="s">
        <v>153</v>
      </c>
      <c r="M440" s="380"/>
      <c r="N440" s="26" t="s">
        <v>171</v>
      </c>
      <c r="O440" s="411" t="s">
        <v>98</v>
      </c>
      <c r="P440" s="216" t="s">
        <v>170</v>
      </c>
      <c r="Q440" s="190">
        <f>SUMIF('Planificación 2026-1'!W:W,D440,'Planificación 2026-1'!R:R)</f>
        <v>0</v>
      </c>
      <c r="R440" s="377"/>
      <c r="U440" s="396"/>
      <c r="V440" s="282" t="s">
        <v>937</v>
      </c>
    </row>
    <row r="441" spans="2:22" ht="15.75">
      <c r="B441" s="26">
        <v>437</v>
      </c>
      <c r="C441" s="338">
        <v>21558762</v>
      </c>
      <c r="D441" s="346" t="s">
        <v>527</v>
      </c>
      <c r="E441" s="140" t="s">
        <v>815</v>
      </c>
      <c r="F441" s="141" t="s">
        <v>171</v>
      </c>
      <c r="G441" s="45" t="s">
        <v>13</v>
      </c>
      <c r="H441" s="26" t="s">
        <v>815</v>
      </c>
      <c r="I441" s="440" t="s">
        <v>122</v>
      </c>
      <c r="J441" s="46" t="s">
        <v>173</v>
      </c>
      <c r="K441" s="47">
        <v>33</v>
      </c>
      <c r="L441" s="45"/>
      <c r="M441" s="380"/>
      <c r="N441" s="26" t="s">
        <v>171</v>
      </c>
      <c r="O441" s="411"/>
      <c r="P441" s="216" t="s">
        <v>173</v>
      </c>
      <c r="Q441" s="190">
        <f>SUMIF('Planificación 2026-1'!W:W,D441,'Planificación 2026-1'!R:R)</f>
        <v>0</v>
      </c>
      <c r="R441" s="377"/>
      <c r="S441" s="335"/>
      <c r="T441" s="30"/>
      <c r="U441" s="396"/>
      <c r="V441" s="282"/>
    </row>
    <row r="442" spans="2:22" ht="15.75">
      <c r="B442" s="26">
        <v>438</v>
      </c>
      <c r="C442" s="338">
        <v>40572937</v>
      </c>
      <c r="D442" s="346" t="s">
        <v>528</v>
      </c>
      <c r="E442" s="140" t="s">
        <v>815</v>
      </c>
      <c r="F442" s="141" t="s">
        <v>171</v>
      </c>
      <c r="G442" s="362" t="s">
        <v>13</v>
      </c>
      <c r="H442" s="26" t="s">
        <v>815</v>
      </c>
      <c r="I442" s="440" t="s">
        <v>124</v>
      </c>
      <c r="J442" s="46" t="s">
        <v>170</v>
      </c>
      <c r="K442" s="47">
        <v>10</v>
      </c>
      <c r="L442" s="45"/>
      <c r="M442" s="380"/>
      <c r="N442" s="26" t="s">
        <v>171</v>
      </c>
      <c r="O442" s="411"/>
      <c r="P442" s="216" t="s">
        <v>170</v>
      </c>
      <c r="Q442" s="190">
        <f>SUMIF('Planificación 2026-1'!W:W,D442,'Planificación 2026-1'!R:R)</f>
        <v>0</v>
      </c>
      <c r="R442" s="377"/>
      <c r="S442" s="335"/>
      <c r="T442" s="30"/>
      <c r="U442" s="396"/>
      <c r="V442" s="282"/>
    </row>
    <row r="443" spans="2:22" ht="15.75">
      <c r="B443" s="26">
        <v>439</v>
      </c>
      <c r="C443" s="338">
        <v>4743751</v>
      </c>
      <c r="D443" s="346" t="s">
        <v>529</v>
      </c>
      <c r="E443" s="140" t="s">
        <v>815</v>
      </c>
      <c r="F443" s="141" t="s">
        <v>171</v>
      </c>
      <c r="G443" s="45" t="s">
        <v>153</v>
      </c>
      <c r="H443" s="26" t="s">
        <v>815</v>
      </c>
      <c r="I443" s="440" t="s">
        <v>123</v>
      </c>
      <c r="J443" s="46" t="s">
        <v>170</v>
      </c>
      <c r="K443" s="47">
        <v>13</v>
      </c>
      <c r="L443" s="45" t="s">
        <v>153</v>
      </c>
      <c r="M443" s="380" t="s">
        <v>815</v>
      </c>
      <c r="N443" s="26" t="s">
        <v>171</v>
      </c>
      <c r="O443" s="411" t="s">
        <v>829</v>
      </c>
      <c r="P443" s="216" t="s">
        <v>170</v>
      </c>
      <c r="Q443" s="190">
        <f>SUMIF('Planificación 2026-1'!W:W,D443,'Planificación 2026-1'!R:R)</f>
        <v>18</v>
      </c>
      <c r="R443" s="377"/>
      <c r="S443" s="335"/>
      <c r="T443" s="30"/>
      <c r="U443" s="396"/>
      <c r="V443" s="282"/>
    </row>
    <row r="444" spans="2:22" ht="15.75">
      <c r="B444" s="26">
        <v>440</v>
      </c>
      <c r="C444" s="338">
        <v>43529007</v>
      </c>
      <c r="D444" s="346" t="s">
        <v>530</v>
      </c>
      <c r="E444" s="140" t="s">
        <v>815</v>
      </c>
      <c r="F444" s="141" t="s">
        <v>171</v>
      </c>
      <c r="G444" s="45" t="s">
        <v>153</v>
      </c>
      <c r="H444" s="26" t="s">
        <v>815</v>
      </c>
      <c r="I444" s="440" t="s">
        <v>121</v>
      </c>
      <c r="J444" s="46" t="s">
        <v>170</v>
      </c>
      <c r="K444" s="47">
        <v>15</v>
      </c>
      <c r="L444" s="45"/>
      <c r="M444" s="380"/>
      <c r="N444" s="26" t="s">
        <v>171</v>
      </c>
      <c r="O444" s="411"/>
      <c r="P444" s="216"/>
      <c r="Q444" s="190">
        <f>SUMIF('Planificación 2026-1'!W:W,D444,'Planificación 2026-1'!R:R)</f>
        <v>15</v>
      </c>
      <c r="R444" s="377"/>
      <c r="S444" s="335"/>
      <c r="T444" s="30"/>
      <c r="U444" s="396"/>
      <c r="V444" s="282"/>
    </row>
    <row r="445" spans="2:22" ht="15.75">
      <c r="B445" s="26">
        <v>441</v>
      </c>
      <c r="C445" s="338">
        <v>21780173</v>
      </c>
      <c r="D445" s="351" t="s">
        <v>593</v>
      </c>
      <c r="E445" s="140" t="s">
        <v>815</v>
      </c>
      <c r="F445" s="141" t="s">
        <v>347</v>
      </c>
      <c r="G445" s="45" t="s">
        <v>153</v>
      </c>
      <c r="H445" s="26" t="s">
        <v>815</v>
      </c>
      <c r="I445" s="440" t="s">
        <v>123</v>
      </c>
      <c r="J445" s="46" t="s">
        <v>173</v>
      </c>
      <c r="K445" s="47" t="s">
        <v>46</v>
      </c>
      <c r="L445" s="45"/>
      <c r="M445" s="380"/>
      <c r="N445" s="26" t="s">
        <v>171</v>
      </c>
      <c r="O445" s="411"/>
      <c r="P445" s="216"/>
      <c r="Q445" s="190">
        <f>SUMIF('Planificación 2026-1'!W:W,D445,'Planificación 2026-1'!R:R)</f>
        <v>0</v>
      </c>
      <c r="R445" s="377"/>
      <c r="S445" s="335"/>
      <c r="T445" s="30"/>
      <c r="U445" s="396"/>
      <c r="V445" s="282" t="s">
        <v>846</v>
      </c>
    </row>
    <row r="446" spans="2:22" ht="15.75">
      <c r="B446" s="26">
        <v>442</v>
      </c>
      <c r="C446" s="338">
        <v>18135807</v>
      </c>
      <c r="D446" s="346" t="s">
        <v>531</v>
      </c>
      <c r="E446" s="140" t="s">
        <v>815</v>
      </c>
      <c r="F446" s="141" t="s">
        <v>171</v>
      </c>
      <c r="G446" s="45" t="s">
        <v>153</v>
      </c>
      <c r="H446" s="26" t="s">
        <v>815</v>
      </c>
      <c r="I446" s="440" t="s">
        <v>122</v>
      </c>
      <c r="J446" s="46" t="s">
        <v>170</v>
      </c>
      <c r="K446" s="47">
        <v>12</v>
      </c>
      <c r="L446" s="45"/>
      <c r="M446" s="380"/>
      <c r="N446" s="26" t="s">
        <v>171</v>
      </c>
      <c r="O446" s="411"/>
      <c r="P446" s="217" t="s">
        <v>173</v>
      </c>
      <c r="Q446" s="190">
        <f>SUMIF('Planificación 2026-1'!W:W,D446,'Planificación 2026-1'!R:R)</f>
        <v>0</v>
      </c>
      <c r="R446" s="377"/>
      <c r="S446" s="335"/>
      <c r="T446" s="30"/>
      <c r="U446" s="396"/>
      <c r="V446" s="282"/>
    </row>
    <row r="447" spans="2:22">
      <c r="B447" s="26">
        <v>443</v>
      </c>
      <c r="C447" s="34">
        <v>43660977</v>
      </c>
      <c r="D447" s="223" t="s">
        <v>651</v>
      </c>
      <c r="E447" s="140" t="s">
        <v>815</v>
      </c>
      <c r="F447" s="141" t="s">
        <v>596</v>
      </c>
      <c r="G447" s="45" t="s">
        <v>19</v>
      </c>
      <c r="H447" s="26" t="s">
        <v>815</v>
      </c>
      <c r="I447" s="440" t="s">
        <v>143</v>
      </c>
      <c r="J447" s="46" t="s">
        <v>170</v>
      </c>
      <c r="K447" s="47">
        <v>15</v>
      </c>
      <c r="L447" s="45" t="s">
        <v>19</v>
      </c>
      <c r="M447" s="380"/>
      <c r="N447" s="26" t="s">
        <v>171</v>
      </c>
      <c r="O447" s="411" t="s">
        <v>98</v>
      </c>
      <c r="P447" s="216" t="s">
        <v>173</v>
      </c>
      <c r="Q447" s="190">
        <f>SUMIF('Planificación 2026-1'!W:W,D447,'Planificación 2026-1'!R:R)</f>
        <v>10</v>
      </c>
      <c r="R447" s="377"/>
      <c r="S447" s="335" t="s">
        <v>838</v>
      </c>
      <c r="U447" s="396"/>
      <c r="V447" s="282"/>
    </row>
    <row r="448" spans="2:22" ht="32.25">
      <c r="B448" s="26">
        <v>444</v>
      </c>
      <c r="C448" s="338">
        <v>74176001</v>
      </c>
      <c r="D448" s="346" t="s">
        <v>532</v>
      </c>
      <c r="E448" s="140" t="s">
        <v>815</v>
      </c>
      <c r="F448" s="141" t="s">
        <v>171</v>
      </c>
      <c r="G448" s="45" t="s">
        <v>153</v>
      </c>
      <c r="H448" s="26" t="s">
        <v>815</v>
      </c>
      <c r="I448" s="440" t="s">
        <v>121</v>
      </c>
      <c r="J448" s="46" t="s">
        <v>173</v>
      </c>
      <c r="K448" s="47">
        <v>39</v>
      </c>
      <c r="L448" s="45"/>
      <c r="M448" s="380"/>
      <c r="N448" s="26" t="s">
        <v>171</v>
      </c>
      <c r="O448" s="411" t="s">
        <v>824</v>
      </c>
      <c r="P448" s="216" t="s">
        <v>173</v>
      </c>
      <c r="Q448" s="190">
        <f>SUMIF('Planificación 2026-1'!W:W,D448,'Planificación 2026-1'!R:R)</f>
        <v>29</v>
      </c>
      <c r="R448" s="377"/>
      <c r="S448" s="335"/>
      <c r="T448" s="30"/>
      <c r="U448" s="396" t="s">
        <v>938</v>
      </c>
      <c r="V448" s="282"/>
    </row>
    <row r="449" spans="2:22" ht="15.75">
      <c r="B449" s="26">
        <v>445</v>
      </c>
      <c r="C449" s="338">
        <v>80063288</v>
      </c>
      <c r="D449" s="346" t="s">
        <v>533</v>
      </c>
      <c r="E449" s="140" t="s">
        <v>815</v>
      </c>
      <c r="F449" s="141" t="s">
        <v>171</v>
      </c>
      <c r="G449" s="45" t="s">
        <v>153</v>
      </c>
      <c r="H449" s="26" t="s">
        <v>815</v>
      </c>
      <c r="I449" s="447" t="s">
        <v>139</v>
      </c>
      <c r="J449" s="46" t="s">
        <v>173</v>
      </c>
      <c r="K449" s="53">
        <v>37</v>
      </c>
      <c r="L449" s="45" t="s">
        <v>153</v>
      </c>
      <c r="M449" s="380"/>
      <c r="N449" s="26" t="s">
        <v>171</v>
      </c>
      <c r="O449" s="411" t="s">
        <v>98</v>
      </c>
      <c r="P449" s="216" t="s">
        <v>173</v>
      </c>
      <c r="Q449" s="190">
        <f>SUMIF('Planificación 2026-1'!W:W,D449,'Planificación 2026-1'!R:R)</f>
        <v>29</v>
      </c>
      <c r="R449" s="377"/>
      <c r="S449" s="335"/>
      <c r="T449" s="30"/>
      <c r="U449" s="396"/>
      <c r="V449" s="283" t="s">
        <v>866</v>
      </c>
    </row>
    <row r="450" spans="2:22">
      <c r="B450" s="26">
        <v>446</v>
      </c>
      <c r="C450" s="34">
        <v>73816015</v>
      </c>
      <c r="D450" s="223" t="s">
        <v>652</v>
      </c>
      <c r="E450" s="140" t="s">
        <v>815</v>
      </c>
      <c r="F450" s="141" t="s">
        <v>596</v>
      </c>
      <c r="G450" s="45" t="s">
        <v>13</v>
      </c>
      <c r="H450" s="26" t="s">
        <v>815</v>
      </c>
      <c r="I450" s="440" t="s">
        <v>143</v>
      </c>
      <c r="J450" s="46" t="s">
        <v>170</v>
      </c>
      <c r="K450" s="47">
        <v>4</v>
      </c>
      <c r="L450" s="45" t="s">
        <v>13</v>
      </c>
      <c r="M450" s="380"/>
      <c r="N450" s="26" t="s">
        <v>171</v>
      </c>
      <c r="O450" s="411" t="s">
        <v>98</v>
      </c>
      <c r="P450" s="216"/>
      <c r="Q450" s="190">
        <f>SUMIF('Planificación 2026-1'!W:W,D450,'Planificación 2026-1'!R:R)</f>
        <v>0</v>
      </c>
      <c r="R450" s="377"/>
      <c r="U450" s="396"/>
      <c r="V450" s="282"/>
    </row>
    <row r="451" spans="2:22" ht="15.75">
      <c r="B451" s="26">
        <v>447</v>
      </c>
      <c r="C451" s="338">
        <v>15431618</v>
      </c>
      <c r="D451" s="346" t="s">
        <v>534</v>
      </c>
      <c r="E451" s="140" t="s">
        <v>815</v>
      </c>
      <c r="F451" s="141" t="s">
        <v>171</v>
      </c>
      <c r="G451" s="45" t="s">
        <v>153</v>
      </c>
      <c r="H451" s="26" t="s">
        <v>815</v>
      </c>
      <c r="I451" s="440" t="s">
        <v>123</v>
      </c>
      <c r="J451" s="46" t="s">
        <v>170</v>
      </c>
      <c r="K451" s="47">
        <v>14</v>
      </c>
      <c r="L451" s="45" t="s">
        <v>153</v>
      </c>
      <c r="M451" s="380" t="s">
        <v>815</v>
      </c>
      <c r="N451" s="26" t="s">
        <v>171</v>
      </c>
      <c r="O451" s="411" t="s">
        <v>829</v>
      </c>
      <c r="P451" s="216" t="s">
        <v>170</v>
      </c>
      <c r="Q451" s="190">
        <f>SUMIF('Planificación 2026-1'!W:W,D451,'Planificación 2026-1'!R:R)</f>
        <v>12</v>
      </c>
      <c r="R451" s="377"/>
      <c r="S451" s="335"/>
      <c r="T451" s="30"/>
      <c r="U451" s="396"/>
      <c r="V451" s="282"/>
    </row>
    <row r="452" spans="2:22" ht="15.75">
      <c r="B452" s="26">
        <v>448</v>
      </c>
      <c r="C452" s="338">
        <v>41876321</v>
      </c>
      <c r="D452" s="346" t="s">
        <v>535</v>
      </c>
      <c r="E452" s="140" t="s">
        <v>815</v>
      </c>
      <c r="F452" s="141" t="s">
        <v>171</v>
      </c>
      <c r="G452" s="45" t="s">
        <v>13</v>
      </c>
      <c r="H452" s="26" t="s">
        <v>815</v>
      </c>
      <c r="I452" s="440" t="s">
        <v>127</v>
      </c>
      <c r="J452" s="46" t="s">
        <v>170</v>
      </c>
      <c r="K452" s="47">
        <v>8</v>
      </c>
      <c r="L452" s="45"/>
      <c r="M452" s="380"/>
      <c r="N452" s="26" t="s">
        <v>171</v>
      </c>
      <c r="O452" s="411"/>
      <c r="P452" s="216"/>
      <c r="Q452" s="190">
        <f>SUMIF('Planificación 2026-1'!W:W,D452,'Planificación 2026-1'!R:R)</f>
        <v>16</v>
      </c>
      <c r="R452" s="377"/>
      <c r="S452" s="335"/>
      <c r="T452" s="30"/>
      <c r="U452" s="396"/>
      <c r="V452" s="282"/>
    </row>
    <row r="453" spans="2:22" ht="15.75">
      <c r="B453" s="26">
        <v>449</v>
      </c>
      <c r="C453" s="338">
        <v>21814585</v>
      </c>
      <c r="D453" s="346" t="s">
        <v>536</v>
      </c>
      <c r="E453" s="140" t="s">
        <v>815</v>
      </c>
      <c r="F453" s="141" t="s">
        <v>171</v>
      </c>
      <c r="G453" s="45" t="s">
        <v>86</v>
      </c>
      <c r="H453" s="26" t="s">
        <v>815</v>
      </c>
      <c r="I453" s="447" t="s">
        <v>145</v>
      </c>
      <c r="J453" s="46" t="s">
        <v>170</v>
      </c>
      <c r="K453" s="47">
        <v>5</v>
      </c>
      <c r="L453" s="45"/>
      <c r="M453" s="380"/>
      <c r="N453" s="26" t="s">
        <v>171</v>
      </c>
      <c r="O453" s="411"/>
      <c r="P453" s="216"/>
      <c r="Q453" s="190">
        <f>SUMIF('Planificación 2026-1'!W:W,D453,'Planificación 2026-1'!R:R)</f>
        <v>0</v>
      </c>
      <c r="R453" s="377"/>
      <c r="S453" s="335"/>
      <c r="T453" s="30"/>
      <c r="U453" s="396"/>
      <c r="V453" s="282"/>
    </row>
    <row r="454" spans="2:22" ht="15.75">
      <c r="B454" s="26">
        <v>450</v>
      </c>
      <c r="C454" s="338">
        <v>44360108</v>
      </c>
      <c r="D454" s="346" t="s">
        <v>537</v>
      </c>
      <c r="E454" s="140" t="s">
        <v>815</v>
      </c>
      <c r="F454" s="141" t="s">
        <v>171</v>
      </c>
      <c r="G454" s="82" t="s">
        <v>13</v>
      </c>
      <c r="H454" s="26" t="s">
        <v>815</v>
      </c>
      <c r="I454" s="440" t="s">
        <v>129</v>
      </c>
      <c r="J454" s="46" t="s">
        <v>170</v>
      </c>
      <c r="K454" s="47">
        <v>8</v>
      </c>
      <c r="L454" s="45"/>
      <c r="M454" s="380"/>
      <c r="N454" s="26" t="s">
        <v>171</v>
      </c>
      <c r="O454" s="411"/>
      <c r="P454" s="216"/>
      <c r="Q454" s="190">
        <f>SUMIF('Planificación 2026-1'!W:W,D454,'Planificación 2026-1'!R:R)</f>
        <v>0</v>
      </c>
      <c r="R454" s="377"/>
      <c r="S454" s="335"/>
      <c r="T454" s="30"/>
      <c r="U454" s="396"/>
      <c r="V454" s="282"/>
    </row>
    <row r="455" spans="2:22" ht="15.75">
      <c r="B455" s="26">
        <v>451</v>
      </c>
      <c r="C455" s="338">
        <v>75375310</v>
      </c>
      <c r="D455" s="346" t="s">
        <v>538</v>
      </c>
      <c r="E455" s="69" t="s">
        <v>815</v>
      </c>
      <c r="F455" s="141" t="s">
        <v>171</v>
      </c>
      <c r="G455" s="46" t="s">
        <v>13</v>
      </c>
      <c r="H455" s="42" t="s">
        <v>815</v>
      </c>
      <c r="I455" s="447" t="s">
        <v>221</v>
      </c>
      <c r="J455" s="46" t="s">
        <v>173</v>
      </c>
      <c r="K455" s="47">
        <v>32</v>
      </c>
      <c r="L455" s="45" t="s">
        <v>13</v>
      </c>
      <c r="M455" s="380"/>
      <c r="N455" s="26" t="s">
        <v>171</v>
      </c>
      <c r="O455" s="411" t="s">
        <v>98</v>
      </c>
      <c r="P455" s="216" t="s">
        <v>173</v>
      </c>
      <c r="Q455" s="190">
        <f>SUMIF('Planificación 2026-1'!W:W,D455,'Planificación 2026-1'!R:R)</f>
        <v>0</v>
      </c>
      <c r="R455" s="377"/>
      <c r="S455" s="335"/>
      <c r="T455" s="30"/>
      <c r="U455" s="396"/>
      <c r="V455" s="282"/>
    </row>
    <row r="456" spans="2:22" ht="15.75">
      <c r="B456" s="26">
        <v>452</v>
      </c>
      <c r="C456" s="338">
        <v>20111776</v>
      </c>
      <c r="D456" s="346" t="s">
        <v>539</v>
      </c>
      <c r="E456" s="140" t="s">
        <v>815</v>
      </c>
      <c r="F456" s="141" t="s">
        <v>171</v>
      </c>
      <c r="G456" s="45" t="s">
        <v>153</v>
      </c>
      <c r="H456" s="26" t="s">
        <v>815</v>
      </c>
      <c r="I456" s="440" t="s">
        <v>123</v>
      </c>
      <c r="J456" s="46" t="s">
        <v>170</v>
      </c>
      <c r="K456" s="47">
        <v>11</v>
      </c>
      <c r="L456" s="45" t="s">
        <v>153</v>
      </c>
      <c r="M456" s="380" t="s">
        <v>815</v>
      </c>
      <c r="N456" s="26" t="s">
        <v>171</v>
      </c>
      <c r="O456" s="411" t="s">
        <v>829</v>
      </c>
      <c r="P456" s="216" t="s">
        <v>170</v>
      </c>
      <c r="Q456" s="190">
        <f>SUMIF('Planificación 2026-1'!W:W,D456,'Planificación 2026-1'!R:R)</f>
        <v>10</v>
      </c>
      <c r="R456" s="377"/>
      <c r="S456" s="335"/>
      <c r="T456" s="30"/>
      <c r="U456" s="396"/>
      <c r="V456" s="282"/>
    </row>
    <row r="457" spans="2:22" ht="15.75">
      <c r="B457" s="26">
        <v>453</v>
      </c>
      <c r="C457" s="338">
        <v>22309302</v>
      </c>
      <c r="D457" s="346" t="s">
        <v>540</v>
      </c>
      <c r="E457" s="140" t="s">
        <v>815</v>
      </c>
      <c r="F457" s="141" t="s">
        <v>171</v>
      </c>
      <c r="G457" s="45" t="s">
        <v>13</v>
      </c>
      <c r="H457" s="26" t="s">
        <v>815</v>
      </c>
      <c r="I457" s="440" t="s">
        <v>122</v>
      </c>
      <c r="J457" s="46" t="s">
        <v>170</v>
      </c>
      <c r="K457" s="47">
        <v>10</v>
      </c>
      <c r="L457" s="45"/>
      <c r="M457" s="380"/>
      <c r="N457" s="26" t="s">
        <v>171</v>
      </c>
      <c r="O457" s="411"/>
      <c r="P457" s="216"/>
      <c r="Q457" s="190">
        <f>SUMIF('Planificación 2026-1'!W:W,D457,'Planificación 2026-1'!R:R)</f>
        <v>0</v>
      </c>
      <c r="R457" s="377"/>
      <c r="S457" s="335"/>
      <c r="T457" s="30"/>
      <c r="U457" s="396"/>
      <c r="V457" s="282"/>
    </row>
    <row r="458" spans="2:22" ht="15.75">
      <c r="B458" s="26">
        <v>454</v>
      </c>
      <c r="C458" s="338">
        <v>44613470</v>
      </c>
      <c r="D458" s="345" t="s">
        <v>541</v>
      </c>
      <c r="E458" s="140" t="s">
        <v>815</v>
      </c>
      <c r="F458" s="141" t="s">
        <v>171</v>
      </c>
      <c r="G458" s="45" t="s">
        <v>19</v>
      </c>
      <c r="H458" s="26" t="s">
        <v>815</v>
      </c>
      <c r="I458" s="441" t="s">
        <v>138</v>
      </c>
      <c r="J458" s="46" t="s">
        <v>170</v>
      </c>
      <c r="K458" s="47">
        <v>6</v>
      </c>
      <c r="L458" s="45"/>
      <c r="M458" s="380"/>
      <c r="N458" s="26" t="s">
        <v>171</v>
      </c>
      <c r="O458" s="411"/>
      <c r="P458" s="216"/>
      <c r="Q458" s="190">
        <f>SUMIF('Planificación 2026-1'!W:W,D458,'Planificación 2026-1'!R:R)</f>
        <v>0</v>
      </c>
      <c r="R458" s="377"/>
      <c r="S458" s="335"/>
      <c r="T458" s="30"/>
      <c r="U458" s="396"/>
      <c r="V458" s="282"/>
    </row>
    <row r="459" spans="2:22" ht="15.75">
      <c r="B459" s="26">
        <v>455</v>
      </c>
      <c r="C459" s="338">
        <v>21526968</v>
      </c>
      <c r="D459" s="345" t="s">
        <v>542</v>
      </c>
      <c r="E459" s="140" t="s">
        <v>815</v>
      </c>
      <c r="F459" s="141" t="s">
        <v>171</v>
      </c>
      <c r="G459" s="45" t="s">
        <v>13</v>
      </c>
      <c r="H459" s="26" t="s">
        <v>815</v>
      </c>
      <c r="I459" s="447" t="s">
        <v>138</v>
      </c>
      <c r="J459" s="46" t="s">
        <v>170</v>
      </c>
      <c r="K459" s="47">
        <v>5</v>
      </c>
      <c r="L459" s="45" t="s">
        <v>13</v>
      </c>
      <c r="M459" s="380"/>
      <c r="N459" s="26" t="s">
        <v>171</v>
      </c>
      <c r="O459" s="411" t="s">
        <v>98</v>
      </c>
      <c r="P459" s="216"/>
      <c r="Q459" s="190">
        <f>SUMIF('Planificación 2026-1'!W:W,D459,'Planificación 2026-1'!R:R)</f>
        <v>0</v>
      </c>
      <c r="R459" s="377"/>
      <c r="S459" s="335"/>
      <c r="T459" s="30"/>
      <c r="U459" s="396"/>
      <c r="V459" s="282"/>
    </row>
    <row r="460" spans="2:22">
      <c r="B460" s="26">
        <v>456</v>
      </c>
      <c r="C460" s="34">
        <v>42023266</v>
      </c>
      <c r="D460" s="223" t="s">
        <v>939</v>
      </c>
      <c r="E460" s="140" t="s">
        <v>815</v>
      </c>
      <c r="F460" s="141" t="s">
        <v>250</v>
      </c>
      <c r="G460" s="45" t="s">
        <v>19</v>
      </c>
      <c r="H460" s="26" t="s">
        <v>815</v>
      </c>
      <c r="I460" s="440" t="s">
        <v>151</v>
      </c>
      <c r="J460" s="45" t="s">
        <v>170</v>
      </c>
      <c r="K460" s="47">
        <v>12</v>
      </c>
      <c r="L460" s="45" t="s">
        <v>19</v>
      </c>
      <c r="M460" s="380"/>
      <c r="N460" s="26" t="s">
        <v>171</v>
      </c>
      <c r="O460" s="411" t="s">
        <v>98</v>
      </c>
      <c r="P460" s="216"/>
      <c r="Q460" s="190">
        <f>SUMIF('Planificación 2026-1'!W:W,D460,'Planificación 2026-1'!R:R)</f>
        <v>0</v>
      </c>
      <c r="R460" s="377"/>
      <c r="U460" s="396"/>
      <c r="V460" s="282" t="s">
        <v>917</v>
      </c>
    </row>
    <row r="461" spans="2:22" ht="15.75">
      <c r="B461" s="26">
        <v>457</v>
      </c>
      <c r="C461" s="338">
        <v>42150777</v>
      </c>
      <c r="D461" s="345" t="s">
        <v>543</v>
      </c>
      <c r="E461" s="140" t="s">
        <v>815</v>
      </c>
      <c r="F461" s="141" t="s">
        <v>171</v>
      </c>
      <c r="G461" s="45" t="s">
        <v>153</v>
      </c>
      <c r="H461" s="26" t="s">
        <v>815</v>
      </c>
      <c r="I461" s="441" t="s">
        <v>147</v>
      </c>
      <c r="J461" s="46" t="s">
        <v>170</v>
      </c>
      <c r="K461" s="47">
        <v>15</v>
      </c>
      <c r="L461" s="45" t="s">
        <v>153</v>
      </c>
      <c r="M461" s="380"/>
      <c r="N461" s="26" t="s">
        <v>171</v>
      </c>
      <c r="O461" s="411"/>
      <c r="P461" s="216"/>
      <c r="Q461" s="190">
        <f>SUMIF('Planificación 2026-1'!W:W,D461,'Planificación 2026-1'!R:R)</f>
        <v>0</v>
      </c>
      <c r="R461" s="377"/>
      <c r="S461" s="335"/>
      <c r="T461" s="30"/>
      <c r="U461" s="396"/>
      <c r="V461" s="282"/>
    </row>
    <row r="462" spans="2:22">
      <c r="B462" s="26">
        <v>458</v>
      </c>
      <c r="C462" s="339">
        <v>41845224</v>
      </c>
      <c r="D462" s="354" t="s">
        <v>940</v>
      </c>
      <c r="E462" s="140" t="s">
        <v>815</v>
      </c>
      <c r="F462" s="148" t="s">
        <v>250</v>
      </c>
      <c r="G462" s="45" t="s">
        <v>86</v>
      </c>
      <c r="H462" s="26" t="s">
        <v>815</v>
      </c>
      <c r="I462" s="440" t="s">
        <v>145</v>
      </c>
      <c r="J462" s="45" t="s">
        <v>170</v>
      </c>
      <c r="K462" s="47">
        <v>4</v>
      </c>
      <c r="L462" s="45"/>
      <c r="M462" s="380"/>
      <c r="N462" s="26" t="s">
        <v>171</v>
      </c>
      <c r="O462" s="411"/>
      <c r="P462" s="216"/>
      <c r="Q462" s="190">
        <f>SUMIF('Planificación 2026-1'!W:W,D462,'Planificación 2026-1'!R:R)</f>
        <v>0</v>
      </c>
      <c r="R462" s="377"/>
      <c r="U462" s="396"/>
      <c r="V462" s="282"/>
    </row>
    <row r="463" spans="2:22">
      <c r="B463" s="26">
        <v>459</v>
      </c>
      <c r="C463" s="339">
        <v>45877750</v>
      </c>
      <c r="D463" s="347" t="s">
        <v>678</v>
      </c>
      <c r="E463" s="140" t="s">
        <v>815</v>
      </c>
      <c r="F463" s="349" t="s">
        <v>171</v>
      </c>
      <c r="G463" s="45" t="s">
        <v>13</v>
      </c>
      <c r="H463" s="26" t="s">
        <v>815</v>
      </c>
      <c r="I463" s="440" t="s">
        <v>145</v>
      </c>
      <c r="J463" s="45" t="s">
        <v>170</v>
      </c>
      <c r="K463" s="47">
        <v>8</v>
      </c>
      <c r="L463" s="45" t="s">
        <v>13</v>
      </c>
      <c r="M463" s="380"/>
      <c r="N463" s="26" t="s">
        <v>171</v>
      </c>
      <c r="O463" s="411" t="s">
        <v>98</v>
      </c>
      <c r="P463" s="216"/>
      <c r="Q463" s="190">
        <f>SUMIF('Planificación 2026-1'!W:W,D463,'Planificación 2026-1'!R:R)</f>
        <v>0</v>
      </c>
      <c r="R463" s="377"/>
      <c r="U463" s="396"/>
      <c r="V463" s="282"/>
    </row>
    <row r="464" spans="2:22" ht="15.75">
      <c r="B464" s="26">
        <v>460</v>
      </c>
      <c r="C464" s="338">
        <v>42591559</v>
      </c>
      <c r="D464" s="345" t="s">
        <v>544</v>
      </c>
      <c r="E464" s="140" t="s">
        <v>815</v>
      </c>
      <c r="F464" s="141" t="s">
        <v>171</v>
      </c>
      <c r="G464" s="45" t="s">
        <v>153</v>
      </c>
      <c r="H464" s="26" t="s">
        <v>815</v>
      </c>
      <c r="I464" s="441" t="s">
        <v>125</v>
      </c>
      <c r="J464" s="46" t="s">
        <v>170</v>
      </c>
      <c r="K464" s="47">
        <v>11</v>
      </c>
      <c r="L464" s="45"/>
      <c r="M464" s="380"/>
      <c r="N464" s="26" t="s">
        <v>171</v>
      </c>
      <c r="O464" s="411"/>
      <c r="P464" s="216"/>
      <c r="Q464" s="190">
        <f>SUMIF('Planificación 2026-1'!W:W,D464,'Planificación 2026-1'!R:R)</f>
        <v>12</v>
      </c>
      <c r="R464" s="377"/>
      <c r="S464" s="335"/>
      <c r="T464" s="30"/>
      <c r="U464" s="396"/>
      <c r="V464" s="282"/>
    </row>
    <row r="465" spans="1:22" ht="15.75">
      <c r="B465" s="26">
        <v>461</v>
      </c>
      <c r="C465" s="338">
        <v>21553238</v>
      </c>
      <c r="D465" s="346" t="s">
        <v>545</v>
      </c>
      <c r="E465" s="140" t="s">
        <v>815</v>
      </c>
      <c r="F465" s="141" t="s">
        <v>171</v>
      </c>
      <c r="G465" s="45" t="s">
        <v>13</v>
      </c>
      <c r="H465" s="26" t="s">
        <v>815</v>
      </c>
      <c r="I465" s="447" t="s">
        <v>144</v>
      </c>
      <c r="J465" s="46" t="s">
        <v>170</v>
      </c>
      <c r="K465" s="47">
        <v>15</v>
      </c>
      <c r="L465" s="45" t="s">
        <v>13</v>
      </c>
      <c r="M465" s="380"/>
      <c r="N465" s="26" t="s">
        <v>171</v>
      </c>
      <c r="O465" s="411" t="s">
        <v>98</v>
      </c>
      <c r="P465" s="216"/>
      <c r="Q465" s="190">
        <f>SUMIF('Planificación 2026-1'!W:W,D465,'Planificación 2026-1'!R:R)</f>
        <v>0</v>
      </c>
      <c r="R465" s="377"/>
      <c r="S465" s="335"/>
      <c r="T465" s="30"/>
      <c r="U465" s="396"/>
      <c r="V465" s="282"/>
    </row>
    <row r="466" spans="1:22" ht="15.75">
      <c r="B466" s="26">
        <v>462</v>
      </c>
      <c r="C466" s="338">
        <v>75010564</v>
      </c>
      <c r="D466" s="345" t="s">
        <v>546</v>
      </c>
      <c r="E466" s="140" t="s">
        <v>815</v>
      </c>
      <c r="F466" s="141" t="s">
        <v>171</v>
      </c>
      <c r="G466" s="45" t="s">
        <v>13</v>
      </c>
      <c r="H466" s="26" t="s">
        <v>815</v>
      </c>
      <c r="I466" s="441" t="s">
        <v>130</v>
      </c>
      <c r="J466" s="46" t="s">
        <v>170</v>
      </c>
      <c r="K466" s="47">
        <v>14</v>
      </c>
      <c r="L466" s="45"/>
      <c r="M466" s="380"/>
      <c r="N466" s="26" t="s">
        <v>171</v>
      </c>
      <c r="O466" s="411"/>
      <c r="P466" s="216"/>
      <c r="Q466" s="190">
        <f>SUMIF('Planificación 2026-1'!W:W,D466,'Planificación 2026-1'!R:R)</f>
        <v>0</v>
      </c>
      <c r="R466" s="377"/>
      <c r="S466" s="335"/>
      <c r="T466" s="30"/>
      <c r="U466" s="396"/>
      <c r="V466" s="282"/>
    </row>
    <row r="467" spans="1:22" ht="15.75">
      <c r="B467" s="26">
        <v>463</v>
      </c>
      <c r="C467" s="338">
        <v>44893085</v>
      </c>
      <c r="D467" s="345" t="s">
        <v>547</v>
      </c>
      <c r="E467" s="140" t="s">
        <v>815</v>
      </c>
      <c r="F467" s="141" t="s">
        <v>171</v>
      </c>
      <c r="G467" s="45" t="s">
        <v>13</v>
      </c>
      <c r="H467" s="26" t="s">
        <v>815</v>
      </c>
      <c r="I467" s="447" t="s">
        <v>144</v>
      </c>
      <c r="J467" s="46" t="s">
        <v>173</v>
      </c>
      <c r="K467" s="47">
        <v>38</v>
      </c>
      <c r="L467" s="45" t="s">
        <v>13</v>
      </c>
      <c r="M467" s="380"/>
      <c r="N467" s="26" t="s">
        <v>171</v>
      </c>
      <c r="O467" s="411"/>
      <c r="P467" s="216" t="s">
        <v>173</v>
      </c>
      <c r="Q467" s="190">
        <f>SUMIF('Planificación 2026-1'!W:W,D467,'Planificación 2026-1'!R:R)</f>
        <v>0</v>
      </c>
      <c r="R467" s="377"/>
      <c r="S467" s="335"/>
      <c r="T467" s="30"/>
      <c r="U467" s="396"/>
      <c r="V467" s="282"/>
    </row>
    <row r="468" spans="1:22">
      <c r="B468" s="26">
        <v>464</v>
      </c>
      <c r="C468" s="34">
        <v>22275169</v>
      </c>
      <c r="D468" s="223" t="s">
        <v>653</v>
      </c>
      <c r="E468" s="140" t="s">
        <v>815</v>
      </c>
      <c r="F468" s="141" t="s">
        <v>596</v>
      </c>
      <c r="G468" s="45" t="s">
        <v>153</v>
      </c>
      <c r="H468" s="26" t="s">
        <v>815</v>
      </c>
      <c r="I468" s="440" t="s">
        <v>141</v>
      </c>
      <c r="J468" s="46" t="s">
        <v>173</v>
      </c>
      <c r="K468" s="47">
        <v>38</v>
      </c>
      <c r="L468" s="45" t="s">
        <v>153</v>
      </c>
      <c r="M468" s="380"/>
      <c r="N468" s="26" t="s">
        <v>171</v>
      </c>
      <c r="O468" s="413" t="s">
        <v>98</v>
      </c>
      <c r="P468" s="216" t="s">
        <v>173</v>
      </c>
      <c r="Q468" s="190">
        <f>SUMIF('Planificación 2026-1'!W:W,D468,'Planificación 2026-1'!R:R)</f>
        <v>0</v>
      </c>
      <c r="R468" s="377"/>
      <c r="U468" s="396"/>
      <c r="V468" s="283" t="s">
        <v>866</v>
      </c>
    </row>
    <row r="469" spans="1:22" ht="15.75">
      <c r="B469" s="26">
        <v>465</v>
      </c>
      <c r="C469" s="338">
        <v>41622614</v>
      </c>
      <c r="D469" s="346" t="s">
        <v>548</v>
      </c>
      <c r="E469" s="140" t="s">
        <v>815</v>
      </c>
      <c r="F469" s="141" t="s">
        <v>171</v>
      </c>
      <c r="G469" s="45" t="s">
        <v>13</v>
      </c>
      <c r="H469" s="26" t="s">
        <v>815</v>
      </c>
      <c r="I469" s="440" t="s">
        <v>122</v>
      </c>
      <c r="J469" s="46" t="s">
        <v>173</v>
      </c>
      <c r="K469" s="47">
        <v>30</v>
      </c>
      <c r="L469" s="45"/>
      <c r="M469" s="380"/>
      <c r="N469" s="26" t="s">
        <v>171</v>
      </c>
      <c r="O469" s="411"/>
      <c r="P469" s="216"/>
      <c r="Q469" s="190">
        <f>SUMIF('Planificación 2026-1'!W:W,D469,'Planificación 2026-1'!R:R)</f>
        <v>0</v>
      </c>
      <c r="R469" s="377"/>
      <c r="S469" s="335"/>
      <c r="T469" s="30"/>
      <c r="U469" s="396"/>
      <c r="V469" s="282"/>
    </row>
    <row r="470" spans="1:22" ht="15.75">
      <c r="B470" s="26">
        <v>466</v>
      </c>
      <c r="C470" s="338">
        <v>43214430</v>
      </c>
      <c r="D470" s="346" t="s">
        <v>549</v>
      </c>
      <c r="E470" s="140" t="s">
        <v>815</v>
      </c>
      <c r="F470" s="141" t="s">
        <v>171</v>
      </c>
      <c r="G470" s="45" t="s">
        <v>86</v>
      </c>
      <c r="H470" s="26" t="s">
        <v>815</v>
      </c>
      <c r="I470" s="440" t="s">
        <v>129</v>
      </c>
      <c r="J470" s="46" t="s">
        <v>170</v>
      </c>
      <c r="K470" s="47">
        <v>15</v>
      </c>
      <c r="L470" s="45"/>
      <c r="M470" s="380"/>
      <c r="N470" s="26" t="s">
        <v>171</v>
      </c>
      <c r="O470" s="411"/>
      <c r="P470" s="216"/>
      <c r="Q470" s="190">
        <f>SUMIF('Planificación 2026-1'!W:W,D470,'Planificación 2026-1'!R:R)</f>
        <v>0</v>
      </c>
      <c r="R470" s="377"/>
      <c r="S470" s="335"/>
      <c r="T470" s="30"/>
      <c r="U470" s="396"/>
      <c r="V470" s="282"/>
    </row>
    <row r="471" spans="1:22" ht="15.75">
      <c r="B471" s="26">
        <v>467</v>
      </c>
      <c r="C471" s="338">
        <v>21878050</v>
      </c>
      <c r="D471" s="346" t="s">
        <v>550</v>
      </c>
      <c r="E471" s="69" t="s">
        <v>815</v>
      </c>
      <c r="F471" s="141" t="s">
        <v>171</v>
      </c>
      <c r="G471" s="46" t="s">
        <v>153</v>
      </c>
      <c r="H471" s="42" t="s">
        <v>815</v>
      </c>
      <c r="I471" s="441" t="s">
        <v>123</v>
      </c>
      <c r="J471" s="46" t="s">
        <v>173</v>
      </c>
      <c r="K471" s="47">
        <v>31</v>
      </c>
      <c r="L471" s="45" t="s">
        <v>153</v>
      </c>
      <c r="M471" s="380" t="s">
        <v>815</v>
      </c>
      <c r="N471" s="26" t="s">
        <v>171</v>
      </c>
      <c r="O471" s="411" t="s">
        <v>829</v>
      </c>
      <c r="P471" s="216" t="s">
        <v>173</v>
      </c>
      <c r="Q471" s="190">
        <f>SUMIF('Planificación 2026-1'!W:W,D471,'Planificación 2026-1'!R:R)</f>
        <v>32</v>
      </c>
      <c r="R471" s="377"/>
      <c r="S471" s="335"/>
      <c r="T471" s="30"/>
      <c r="U471" s="396"/>
      <c r="V471" s="283" t="s">
        <v>830</v>
      </c>
    </row>
    <row r="472" spans="1:22" ht="15.75">
      <c r="B472" s="26">
        <v>468</v>
      </c>
      <c r="C472" s="338">
        <v>40857567</v>
      </c>
      <c r="D472" s="40" t="s">
        <v>551</v>
      </c>
      <c r="E472" s="69" t="s">
        <v>815</v>
      </c>
      <c r="F472" s="141" t="s">
        <v>171</v>
      </c>
      <c r="G472" s="46" t="s">
        <v>13</v>
      </c>
      <c r="H472" s="42" t="s">
        <v>815</v>
      </c>
      <c r="I472" s="441" t="s">
        <v>122</v>
      </c>
      <c r="J472" s="46" t="s">
        <v>170</v>
      </c>
      <c r="K472" s="47">
        <v>9</v>
      </c>
      <c r="L472" s="45"/>
      <c r="M472" s="380"/>
      <c r="N472" s="26" t="s">
        <v>171</v>
      </c>
      <c r="O472" s="411"/>
      <c r="P472" s="216"/>
      <c r="Q472" s="190">
        <f>SUMIF('Planificación 2026-1'!W:W,D472,'Planificación 2026-1'!R:R)</f>
        <v>0</v>
      </c>
      <c r="R472" s="377"/>
      <c r="S472" s="335"/>
      <c r="T472" s="30"/>
      <c r="U472" s="396"/>
      <c r="V472" s="282"/>
    </row>
    <row r="473" spans="1:22">
      <c r="B473" s="26">
        <v>469</v>
      </c>
      <c r="C473" s="339">
        <v>44128134</v>
      </c>
      <c r="D473" s="225" t="s">
        <v>668</v>
      </c>
      <c r="E473" s="140" t="s">
        <v>815</v>
      </c>
      <c r="F473" s="141" t="s">
        <v>250</v>
      </c>
      <c r="G473" s="45" t="s">
        <v>19</v>
      </c>
      <c r="H473" s="26" t="s">
        <v>815</v>
      </c>
      <c r="I473" s="440" t="s">
        <v>143</v>
      </c>
      <c r="J473" s="45" t="s">
        <v>170</v>
      </c>
      <c r="K473" s="47">
        <v>4</v>
      </c>
      <c r="L473" s="45" t="s">
        <v>19</v>
      </c>
      <c r="M473" s="380"/>
      <c r="N473" s="26" t="s">
        <v>171</v>
      </c>
      <c r="O473" s="411" t="s">
        <v>98</v>
      </c>
      <c r="P473" s="216"/>
      <c r="Q473" s="190">
        <f>SUMIF('Planificación 2026-1'!W:W,D473,'Planificación 2026-1'!R:R)</f>
        <v>0</v>
      </c>
      <c r="R473" s="377"/>
      <c r="U473" s="397"/>
      <c r="V473" s="282"/>
    </row>
    <row r="474" spans="1:22" s="834" customFormat="1" ht="15.75">
      <c r="A474" s="816"/>
      <c r="B474" s="817">
        <v>470</v>
      </c>
      <c r="C474" s="818">
        <v>21870795</v>
      </c>
      <c r="D474" s="835" t="s">
        <v>552</v>
      </c>
      <c r="E474" s="820" t="s">
        <v>815</v>
      </c>
      <c r="F474" s="821" t="s">
        <v>171</v>
      </c>
      <c r="G474" s="822" t="s">
        <v>153</v>
      </c>
      <c r="H474" s="817" t="s">
        <v>815</v>
      </c>
      <c r="I474" s="851" t="s">
        <v>125</v>
      </c>
      <c r="J474" s="822" t="s">
        <v>173</v>
      </c>
      <c r="K474" s="824">
        <v>36</v>
      </c>
      <c r="L474" s="822" t="s">
        <v>23</v>
      </c>
      <c r="M474" s="825" t="s">
        <v>815</v>
      </c>
      <c r="N474" s="26" t="s">
        <v>171</v>
      </c>
      <c r="O474" s="826" t="s">
        <v>123</v>
      </c>
      <c r="P474" s="836" t="s">
        <v>173</v>
      </c>
      <c r="Q474" s="828">
        <f>SUMIF('Planificación 2026-1'!W:W,D474,'Planificación 2026-1'!R:R)</f>
        <v>35</v>
      </c>
      <c r="R474" s="829"/>
      <c r="S474" s="830"/>
      <c r="T474" s="831"/>
      <c r="U474" s="832"/>
      <c r="V474" s="833"/>
    </row>
    <row r="475" spans="1:22" ht="15.75">
      <c r="B475" s="26">
        <v>471</v>
      </c>
      <c r="C475" s="338">
        <v>45447624</v>
      </c>
      <c r="D475" s="40" t="s">
        <v>553</v>
      </c>
      <c r="E475" s="140" t="s">
        <v>815</v>
      </c>
      <c r="F475" s="141" t="s">
        <v>171</v>
      </c>
      <c r="G475" s="82" t="s">
        <v>13</v>
      </c>
      <c r="H475" s="26" t="s">
        <v>815</v>
      </c>
      <c r="I475" s="440" t="s">
        <v>129</v>
      </c>
      <c r="J475" s="46" t="s">
        <v>173</v>
      </c>
      <c r="K475" s="47">
        <v>34</v>
      </c>
      <c r="L475" s="45"/>
      <c r="M475" s="380"/>
      <c r="N475" s="26" t="s">
        <v>171</v>
      </c>
      <c r="O475" s="411"/>
      <c r="P475" s="216" t="s">
        <v>170</v>
      </c>
      <c r="Q475" s="190">
        <f>SUMIF('Planificación 2026-1'!W:W,D475,'Planificación 2026-1'!R:R)</f>
        <v>0</v>
      </c>
      <c r="R475" s="377"/>
      <c r="S475" s="335"/>
      <c r="T475" s="30"/>
      <c r="U475" s="398"/>
      <c r="V475" s="282"/>
    </row>
    <row r="476" spans="1:22" ht="15.75">
      <c r="B476" s="26">
        <v>472</v>
      </c>
      <c r="C476" s="338">
        <v>42721030</v>
      </c>
      <c r="D476" s="325" t="s">
        <v>554</v>
      </c>
      <c r="E476" s="140" t="s">
        <v>815</v>
      </c>
      <c r="F476" s="141" t="s">
        <v>171</v>
      </c>
      <c r="G476" s="362" t="s">
        <v>153</v>
      </c>
      <c r="H476" s="26" t="s">
        <v>815</v>
      </c>
      <c r="I476" s="440" t="s">
        <v>124</v>
      </c>
      <c r="J476" s="46" t="s">
        <v>173</v>
      </c>
      <c r="K476" s="47">
        <v>15</v>
      </c>
      <c r="L476" s="45"/>
      <c r="M476" s="380"/>
      <c r="N476" s="26" t="s">
        <v>171</v>
      </c>
      <c r="O476" s="411" t="s">
        <v>124</v>
      </c>
      <c r="P476" s="216"/>
      <c r="Q476" s="190">
        <f>SUMIF('Planificación 2026-1'!W:W,D476,'Planificación 2026-1'!R:R)</f>
        <v>0</v>
      </c>
      <c r="R476" s="377"/>
      <c r="S476" s="335" t="s">
        <v>838</v>
      </c>
      <c r="T476" s="30"/>
      <c r="U476" s="406" t="s">
        <v>941</v>
      </c>
      <c r="V476" s="282"/>
    </row>
    <row r="477" spans="1:22" ht="15.75">
      <c r="B477" s="26">
        <v>473</v>
      </c>
      <c r="C477" s="338">
        <v>45560291</v>
      </c>
      <c r="D477" s="228" t="s">
        <v>555</v>
      </c>
      <c r="E477" s="140" t="s">
        <v>815</v>
      </c>
      <c r="F477" s="141" t="s">
        <v>171</v>
      </c>
      <c r="G477" s="45" t="s">
        <v>153</v>
      </c>
      <c r="H477" s="26" t="s">
        <v>815</v>
      </c>
      <c r="I477" s="440" t="s">
        <v>128</v>
      </c>
      <c r="J477" s="46" t="s">
        <v>170</v>
      </c>
      <c r="K477" s="47">
        <v>12</v>
      </c>
      <c r="L477" s="45"/>
      <c r="M477" s="380"/>
      <c r="N477" s="26" t="s">
        <v>171</v>
      </c>
      <c r="O477" s="411"/>
      <c r="P477" s="216"/>
      <c r="Q477" s="190">
        <f>SUMIF('Planificación 2026-1'!W:W,D477,'Planificación 2026-1'!R:R)</f>
        <v>0</v>
      </c>
      <c r="R477" s="377"/>
      <c r="S477" s="335"/>
      <c r="T477" s="30"/>
      <c r="U477" s="396"/>
      <c r="V477" s="282"/>
    </row>
    <row r="478" spans="1:22" ht="15.75">
      <c r="B478" s="26">
        <v>474</v>
      </c>
      <c r="C478" s="341">
        <v>70032054</v>
      </c>
      <c r="D478" s="228" t="s">
        <v>556</v>
      </c>
      <c r="E478" s="358" t="s">
        <v>815</v>
      </c>
      <c r="F478" s="145" t="s">
        <v>171</v>
      </c>
      <c r="G478" s="367" t="s">
        <v>13</v>
      </c>
      <c r="H478" s="78" t="s">
        <v>815</v>
      </c>
      <c r="I478" s="449" t="s">
        <v>129</v>
      </c>
      <c r="J478" s="79" t="s">
        <v>170</v>
      </c>
      <c r="K478" s="80">
        <v>10</v>
      </c>
      <c r="L478" s="45"/>
      <c r="M478" s="380"/>
      <c r="N478" s="26" t="s">
        <v>171</v>
      </c>
      <c r="O478" s="411"/>
      <c r="P478" s="216"/>
      <c r="Q478" s="190">
        <f>SUMIF('Planificación 2026-1'!W:W,D478,'Planificación 2026-1'!R:R)</f>
        <v>0</v>
      </c>
      <c r="R478" s="377"/>
      <c r="S478" s="335"/>
      <c r="T478" s="30"/>
      <c r="U478" s="396"/>
      <c r="V478" s="282"/>
    </row>
    <row r="479" spans="1:22" ht="15.75">
      <c r="B479" s="26">
        <v>475</v>
      </c>
      <c r="C479" s="42">
        <v>40401768</v>
      </c>
      <c r="D479" s="40" t="s">
        <v>557</v>
      </c>
      <c r="E479" s="140" t="s">
        <v>815</v>
      </c>
      <c r="F479" s="14" t="s">
        <v>171</v>
      </c>
      <c r="G479" s="66" t="s">
        <v>153</v>
      </c>
      <c r="H479" s="26" t="s">
        <v>815</v>
      </c>
      <c r="I479" s="138" t="s">
        <v>123</v>
      </c>
      <c r="J479" s="67" t="s">
        <v>170</v>
      </c>
      <c r="K479" s="68">
        <v>10</v>
      </c>
      <c r="L479" s="45" t="s">
        <v>153</v>
      </c>
      <c r="M479" s="380" t="s">
        <v>815</v>
      </c>
      <c r="N479" s="26" t="s">
        <v>171</v>
      </c>
      <c r="O479" s="411" t="s">
        <v>829</v>
      </c>
      <c r="P479" s="216" t="s">
        <v>170</v>
      </c>
      <c r="Q479" s="190">
        <f>SUMIF('Planificación 2026-1'!W:W,D479,'Planificación 2026-1'!R:R)</f>
        <v>14</v>
      </c>
      <c r="R479" s="377"/>
      <c r="S479" s="335"/>
      <c r="T479" s="30"/>
      <c r="U479" s="396"/>
      <c r="V479" s="282"/>
    </row>
    <row r="480" spans="1:22">
      <c r="B480" s="26">
        <v>476</v>
      </c>
      <c r="C480" s="344">
        <v>10101917</v>
      </c>
      <c r="D480" s="357" t="s">
        <v>665</v>
      </c>
      <c r="E480" s="146" t="s">
        <v>815</v>
      </c>
      <c r="F480" s="141" t="s">
        <v>250</v>
      </c>
      <c r="G480" s="124" t="s">
        <v>153</v>
      </c>
      <c r="H480" s="123" t="s">
        <v>815</v>
      </c>
      <c r="I480" s="450" t="s">
        <v>221</v>
      </c>
      <c r="J480" s="375" t="s">
        <v>170</v>
      </c>
      <c r="K480" s="125">
        <v>10</v>
      </c>
      <c r="L480" s="45"/>
      <c r="M480" s="380"/>
      <c r="N480" s="26" t="s">
        <v>171</v>
      </c>
      <c r="O480" s="411"/>
      <c r="P480" s="216"/>
      <c r="Q480" s="190">
        <f>SUMIF('Planificación 2026-1'!W:W,D480,'Planificación 2026-1'!R:R)</f>
        <v>0</v>
      </c>
      <c r="R480" s="377"/>
      <c r="U480" s="396"/>
      <c r="V480" s="282"/>
    </row>
    <row r="481" spans="1:22">
      <c r="B481" s="26">
        <v>477</v>
      </c>
      <c r="C481" s="342">
        <v>72887149</v>
      </c>
      <c r="D481" s="224" t="s">
        <v>655</v>
      </c>
      <c r="E481" s="140" t="s">
        <v>815</v>
      </c>
      <c r="F481" s="141" t="s">
        <v>171</v>
      </c>
      <c r="G481" s="66" t="s">
        <v>13</v>
      </c>
      <c r="H481" s="26" t="s">
        <v>815</v>
      </c>
      <c r="I481" s="138" t="s">
        <v>138</v>
      </c>
      <c r="J481" s="67" t="s">
        <v>173</v>
      </c>
      <c r="K481" s="81">
        <v>34</v>
      </c>
      <c r="L481" s="45" t="s">
        <v>13</v>
      </c>
      <c r="M481" s="380"/>
      <c r="N481" s="26" t="s">
        <v>171</v>
      </c>
      <c r="O481" s="411"/>
      <c r="P481" s="216"/>
      <c r="Q481" s="190">
        <f>SUMIF('Planificación 2026-1'!W:W,D481,'Planificación 2026-1'!R:R)</f>
        <v>0</v>
      </c>
      <c r="R481" s="377"/>
      <c r="U481" s="396"/>
      <c r="V481" s="282"/>
    </row>
    <row r="482" spans="1:22" ht="15.75">
      <c r="B482" s="26">
        <v>478</v>
      </c>
      <c r="C482" s="42">
        <v>44848536</v>
      </c>
      <c r="D482" s="325" t="s">
        <v>558</v>
      </c>
      <c r="E482" s="149" t="s">
        <v>815</v>
      </c>
      <c r="F482" s="141" t="s">
        <v>171</v>
      </c>
      <c r="G482" s="66" t="s">
        <v>13</v>
      </c>
      <c r="H482" s="26" t="s">
        <v>815</v>
      </c>
      <c r="I482" s="138" t="s">
        <v>127</v>
      </c>
      <c r="J482" s="67" t="s">
        <v>173</v>
      </c>
      <c r="K482" s="81">
        <v>6</v>
      </c>
      <c r="L482" s="45"/>
      <c r="M482" s="380"/>
      <c r="N482" s="26" t="s">
        <v>171</v>
      </c>
      <c r="O482" s="411"/>
      <c r="P482" s="216"/>
      <c r="Q482" s="190">
        <f>SUMIF('Planificación 2026-1'!W:W,D482,'Planificación 2026-1'!R:R)</f>
        <v>6</v>
      </c>
      <c r="R482" s="377"/>
      <c r="S482" s="335" t="s">
        <v>838</v>
      </c>
      <c r="T482" s="30"/>
      <c r="U482" s="396" t="s">
        <v>838</v>
      </c>
      <c r="V482" s="284" t="s">
        <v>942</v>
      </c>
    </row>
    <row r="483" spans="1:22" ht="15.75">
      <c r="B483" s="26">
        <v>479</v>
      </c>
      <c r="C483" s="343">
        <v>15714311</v>
      </c>
      <c r="D483" s="353" t="s">
        <v>559</v>
      </c>
      <c r="E483" s="140" t="s">
        <v>815</v>
      </c>
      <c r="F483" s="141" t="s">
        <v>171</v>
      </c>
      <c r="G483" s="66" t="s">
        <v>19</v>
      </c>
      <c r="H483" s="26" t="s">
        <v>815</v>
      </c>
      <c r="I483" s="451" t="s">
        <v>143</v>
      </c>
      <c r="J483" s="67" t="s">
        <v>170</v>
      </c>
      <c r="K483" s="81">
        <v>15</v>
      </c>
      <c r="L483" s="45" t="s">
        <v>19</v>
      </c>
      <c r="M483" s="380"/>
      <c r="N483" s="26" t="s">
        <v>171</v>
      </c>
      <c r="O483" s="411" t="s">
        <v>98</v>
      </c>
      <c r="P483" s="216" t="s">
        <v>170</v>
      </c>
      <c r="Q483" s="190">
        <f>SUMIF('Planificación 2026-1'!W:W,D483,'Planificación 2026-1'!R:R)</f>
        <v>0</v>
      </c>
      <c r="R483" s="377"/>
      <c r="S483" s="335"/>
      <c r="T483" s="30"/>
      <c r="U483" s="396"/>
      <c r="V483" s="282" t="s">
        <v>847</v>
      </c>
    </row>
    <row r="484" spans="1:22" ht="15.75">
      <c r="B484" s="26">
        <v>480</v>
      </c>
      <c r="C484" s="131">
        <v>42952070</v>
      </c>
      <c r="D484" s="350" t="s">
        <v>560</v>
      </c>
      <c r="E484" s="144" t="s">
        <v>815</v>
      </c>
      <c r="F484" s="141" t="s">
        <v>171</v>
      </c>
      <c r="G484" s="66" t="s">
        <v>13</v>
      </c>
      <c r="H484" s="26" t="s">
        <v>815</v>
      </c>
      <c r="I484" s="140" t="s">
        <v>127</v>
      </c>
      <c r="J484" s="67" t="s">
        <v>170</v>
      </c>
      <c r="K484" s="81">
        <v>5</v>
      </c>
      <c r="L484" s="45"/>
      <c r="M484" s="380"/>
      <c r="N484" s="26" t="s">
        <v>171</v>
      </c>
      <c r="O484" s="411"/>
      <c r="P484" s="216"/>
      <c r="Q484" s="215">
        <f>SUMIF('Planificación 2026-1'!W:W,D484,'Planificación 2026-1'!R:R)</f>
        <v>5</v>
      </c>
      <c r="R484" s="378"/>
      <c r="S484" s="335" t="s">
        <v>838</v>
      </c>
      <c r="T484" s="30"/>
      <c r="U484" s="396"/>
      <c r="V484" s="284" t="s">
        <v>839</v>
      </c>
    </row>
    <row r="485" spans="1:22">
      <c r="B485" s="26">
        <v>481</v>
      </c>
      <c r="C485" s="122">
        <v>10004675</v>
      </c>
      <c r="D485" s="191" t="s">
        <v>656</v>
      </c>
      <c r="E485" s="140" t="s">
        <v>815</v>
      </c>
      <c r="F485" s="141" t="s">
        <v>596</v>
      </c>
      <c r="G485" s="66" t="s">
        <v>153</v>
      </c>
      <c r="H485" s="26" t="s">
        <v>815</v>
      </c>
      <c r="I485" s="138" t="s">
        <v>151</v>
      </c>
      <c r="J485" s="67" t="s">
        <v>170</v>
      </c>
      <c r="K485" s="81">
        <v>4</v>
      </c>
      <c r="L485" s="45" t="s">
        <v>153</v>
      </c>
      <c r="M485" s="380"/>
      <c r="N485" s="26" t="s">
        <v>171</v>
      </c>
      <c r="O485" s="411"/>
      <c r="P485" s="216"/>
      <c r="Q485" s="190">
        <f>SUMIF('Planificación 2026-1'!W:W,D485,'Planificación 2026-1'!R:R)</f>
        <v>8</v>
      </c>
      <c r="R485" s="377"/>
      <c r="U485" s="396"/>
      <c r="V485" s="282"/>
    </row>
    <row r="486" spans="1:22" ht="15.75">
      <c r="B486" s="26">
        <v>482</v>
      </c>
      <c r="C486" s="42">
        <v>42940129</v>
      </c>
      <c r="D486" s="40" t="s">
        <v>561</v>
      </c>
      <c r="E486" s="140" t="s">
        <v>815</v>
      </c>
      <c r="F486" s="141" t="s">
        <v>171</v>
      </c>
      <c r="G486" s="66" t="s">
        <v>153</v>
      </c>
      <c r="H486" s="26" t="s">
        <v>815</v>
      </c>
      <c r="I486" s="226" t="s">
        <v>125</v>
      </c>
      <c r="J486" s="67" t="s">
        <v>170</v>
      </c>
      <c r="K486" s="81">
        <v>8</v>
      </c>
      <c r="L486" s="45"/>
      <c r="M486" s="380"/>
      <c r="N486" s="26" t="s">
        <v>171</v>
      </c>
      <c r="O486" s="411"/>
      <c r="P486" s="216"/>
      <c r="Q486" s="190">
        <f>SUMIF('Planificación 2026-1'!W:W,D486,'Planificación 2026-1'!R:R)</f>
        <v>0</v>
      </c>
      <c r="R486" s="377"/>
      <c r="S486" s="335"/>
      <c r="T486" s="30"/>
      <c r="U486" s="396"/>
      <c r="V486" s="282" t="s">
        <v>943</v>
      </c>
    </row>
    <row r="487" spans="1:22">
      <c r="B487" s="26">
        <v>483</v>
      </c>
      <c r="C487" s="342">
        <v>21533395</v>
      </c>
      <c r="D487" s="224" t="s">
        <v>944</v>
      </c>
      <c r="E487" s="144" t="s">
        <v>815</v>
      </c>
      <c r="F487" s="361" t="s">
        <v>945</v>
      </c>
      <c r="G487" s="490" t="s">
        <v>13</v>
      </c>
      <c r="H487" s="488" t="s">
        <v>815</v>
      </c>
      <c r="I487" s="144" t="s">
        <v>138</v>
      </c>
      <c r="J487" s="70" t="s">
        <v>173</v>
      </c>
      <c r="K487" s="126">
        <v>34</v>
      </c>
      <c r="L487" s="203" t="s">
        <v>13</v>
      </c>
      <c r="M487" s="382"/>
      <c r="N487" s="26" t="s">
        <v>171</v>
      </c>
      <c r="O487" s="422"/>
      <c r="P487" s="218"/>
      <c r="Q487" s="190">
        <f>SUMIF('Planificación 2026-1'!W:W,D487,'Planificación 2026-1'!R:R)</f>
        <v>0</v>
      </c>
      <c r="R487" s="377"/>
      <c r="U487" s="396"/>
      <c r="V487" s="282"/>
    </row>
    <row r="488" spans="1:22" s="834" customFormat="1" ht="32.25">
      <c r="A488" s="816"/>
      <c r="B488" s="817">
        <v>484</v>
      </c>
      <c r="C488" s="861">
        <v>21431497</v>
      </c>
      <c r="D488" s="862" t="s">
        <v>563</v>
      </c>
      <c r="E488" s="863" t="s">
        <v>815</v>
      </c>
      <c r="F488" s="864" t="s">
        <v>171</v>
      </c>
      <c r="G488" s="865" t="s">
        <v>13</v>
      </c>
      <c r="H488" s="861" t="s">
        <v>815</v>
      </c>
      <c r="I488" s="866" t="s">
        <v>146</v>
      </c>
      <c r="J488" s="865" t="s">
        <v>173</v>
      </c>
      <c r="K488" s="867">
        <v>27</v>
      </c>
      <c r="L488" s="822" t="s">
        <v>841</v>
      </c>
      <c r="M488" s="825" t="s">
        <v>815</v>
      </c>
      <c r="N488" s="26" t="s">
        <v>171</v>
      </c>
      <c r="O488" s="817" t="s">
        <v>910</v>
      </c>
      <c r="P488" s="836" t="s">
        <v>173</v>
      </c>
      <c r="Q488" s="828">
        <f>SUMIF('Planificación 2026-1'!W:W,D488,'Planificación 2026-1'!R:R)</f>
        <v>38</v>
      </c>
      <c r="R488" s="829" t="s">
        <v>168</v>
      </c>
      <c r="S488" s="830"/>
      <c r="T488" s="831"/>
      <c r="U488" s="837" t="s">
        <v>946</v>
      </c>
      <c r="V488" s="838" t="s">
        <v>947</v>
      </c>
    </row>
    <row r="489" spans="1:22" ht="15.75">
      <c r="B489" s="26">
        <v>485</v>
      </c>
      <c r="C489" s="131">
        <v>21788742</v>
      </c>
      <c r="D489" s="228" t="s">
        <v>564</v>
      </c>
      <c r="E489" s="144" t="s">
        <v>815</v>
      </c>
      <c r="F489" s="145" t="s">
        <v>171</v>
      </c>
      <c r="G489" s="78" t="s">
        <v>153</v>
      </c>
      <c r="H489" s="78" t="s">
        <v>815</v>
      </c>
      <c r="I489" s="452" t="s">
        <v>124</v>
      </c>
      <c r="J489" s="369" t="s">
        <v>170</v>
      </c>
      <c r="K489" s="126">
        <v>12</v>
      </c>
      <c r="L489" s="45"/>
      <c r="M489" s="380"/>
      <c r="N489" s="26" t="s">
        <v>171</v>
      </c>
      <c r="O489" s="411"/>
      <c r="P489" s="216"/>
      <c r="Q489" s="190">
        <f>SUMIF('Planificación 2026-1'!W:W,D489,'Planificación 2026-1'!R:R)</f>
        <v>0</v>
      </c>
      <c r="R489" s="377"/>
      <c r="S489" s="335"/>
      <c r="T489" s="30"/>
      <c r="U489" s="396"/>
      <c r="V489" s="282"/>
    </row>
    <row r="490" spans="1:22" ht="15.75">
      <c r="B490" s="26">
        <v>486</v>
      </c>
      <c r="C490" s="42">
        <v>45475173</v>
      </c>
      <c r="D490" s="40" t="s">
        <v>565</v>
      </c>
      <c r="E490" s="140" t="s">
        <v>815</v>
      </c>
      <c r="F490" s="150" t="s">
        <v>171</v>
      </c>
      <c r="G490" s="366" t="s">
        <v>13</v>
      </c>
      <c r="H490" s="78" t="s">
        <v>815</v>
      </c>
      <c r="I490" s="452" t="s">
        <v>129</v>
      </c>
      <c r="J490" s="369" t="s">
        <v>170</v>
      </c>
      <c r="K490" s="127">
        <v>14</v>
      </c>
      <c r="L490" s="45"/>
      <c r="M490" s="380"/>
      <c r="N490" s="26" t="s">
        <v>171</v>
      </c>
      <c r="O490" s="411"/>
      <c r="P490" s="217"/>
      <c r="Q490" s="190">
        <f>SUMIF('Planificación 2026-1'!W:W,D490,'Planificación 2026-1'!R:R)</f>
        <v>0</v>
      </c>
      <c r="R490" s="377"/>
      <c r="S490" s="335"/>
      <c r="T490" s="30"/>
      <c r="U490" s="396"/>
      <c r="V490" s="282"/>
    </row>
    <row r="491" spans="1:22">
      <c r="B491" s="26">
        <v>487</v>
      </c>
      <c r="C491" s="340" t="s">
        <v>948</v>
      </c>
      <c r="D491" s="191" t="s">
        <v>657</v>
      </c>
      <c r="E491" s="140" t="s">
        <v>815</v>
      </c>
      <c r="F491" s="148" t="s">
        <v>171</v>
      </c>
      <c r="G491" s="66" t="s">
        <v>153</v>
      </c>
      <c r="H491" s="26" t="s">
        <v>815</v>
      </c>
      <c r="I491" s="452" t="s">
        <v>138</v>
      </c>
      <c r="J491" s="67" t="s">
        <v>170</v>
      </c>
      <c r="K491" s="68">
        <v>15</v>
      </c>
      <c r="L491" s="45"/>
      <c r="M491" s="380"/>
      <c r="N491" s="26" t="s">
        <v>171</v>
      </c>
      <c r="O491" s="411"/>
      <c r="P491" s="216"/>
      <c r="Q491" s="190">
        <f>SUMIF('Planificación 2026-1'!W:W,D491,'Planificación 2026-1'!R:R)</f>
        <v>0</v>
      </c>
      <c r="R491" s="377"/>
      <c r="U491" s="396"/>
      <c r="V491" s="282"/>
    </row>
    <row r="492" spans="1:22">
      <c r="B492" s="26">
        <v>488</v>
      </c>
      <c r="C492" s="122">
        <v>43728005</v>
      </c>
      <c r="D492" s="191" t="s">
        <v>658</v>
      </c>
      <c r="E492" s="140" t="s">
        <v>815</v>
      </c>
      <c r="F492" s="141" t="s">
        <v>250</v>
      </c>
      <c r="G492" s="124" t="s">
        <v>86</v>
      </c>
      <c r="H492" s="129" t="s">
        <v>815</v>
      </c>
      <c r="I492" s="138" t="s">
        <v>129</v>
      </c>
      <c r="J492" s="375" t="s">
        <v>170</v>
      </c>
      <c r="K492" s="125">
        <v>16</v>
      </c>
      <c r="L492" s="45"/>
      <c r="M492" s="380"/>
      <c r="N492" s="26" t="s">
        <v>171</v>
      </c>
      <c r="O492" s="411"/>
      <c r="P492" s="216" t="s">
        <v>170</v>
      </c>
      <c r="Q492" s="190">
        <f>SUMIF('Planificación 2026-1'!W:W,D492,'Planificación 2026-1'!R:R)</f>
        <v>0</v>
      </c>
      <c r="R492" s="377"/>
      <c r="U492" s="396"/>
      <c r="V492" s="282"/>
    </row>
    <row r="493" spans="1:22" ht="15.75">
      <c r="B493" s="26">
        <v>489</v>
      </c>
      <c r="C493" s="42">
        <v>21400786</v>
      </c>
      <c r="D493" s="71" t="s">
        <v>566</v>
      </c>
      <c r="E493" s="140" t="s">
        <v>815</v>
      </c>
      <c r="F493" s="145" t="s">
        <v>171</v>
      </c>
      <c r="G493" s="121" t="s">
        <v>13</v>
      </c>
      <c r="H493" s="132" t="s">
        <v>815</v>
      </c>
      <c r="I493" s="452" t="s">
        <v>128</v>
      </c>
      <c r="J493" s="373" t="s">
        <v>173</v>
      </c>
      <c r="K493" s="133">
        <v>32</v>
      </c>
      <c r="L493" s="45"/>
      <c r="M493" s="380"/>
      <c r="N493" s="26" t="s">
        <v>171</v>
      </c>
      <c r="O493" s="411"/>
      <c r="P493" s="216" t="s">
        <v>170</v>
      </c>
      <c r="Q493" s="190">
        <f>SUMIF('Planificación 2026-1'!W:W,D493,'Planificación 2026-1'!R:R)</f>
        <v>0</v>
      </c>
      <c r="R493" s="377"/>
      <c r="S493" s="335"/>
      <c r="T493" s="30"/>
      <c r="U493" s="396"/>
      <c r="V493" s="282"/>
    </row>
    <row r="494" spans="1:22" ht="15.75">
      <c r="B494" s="26">
        <v>490</v>
      </c>
      <c r="C494" s="42">
        <v>21525275</v>
      </c>
      <c r="D494" s="40" t="s">
        <v>567</v>
      </c>
      <c r="E494" s="140" t="s">
        <v>815</v>
      </c>
      <c r="F494" s="148" t="s">
        <v>171</v>
      </c>
      <c r="G494" s="363" t="s">
        <v>13</v>
      </c>
      <c r="H494" s="26" t="s">
        <v>815</v>
      </c>
      <c r="I494" s="138" t="s">
        <v>129</v>
      </c>
      <c r="J494" s="374" t="s">
        <v>170</v>
      </c>
      <c r="K494" s="68">
        <v>16</v>
      </c>
      <c r="L494" s="45"/>
      <c r="M494" s="380"/>
      <c r="N494" s="26" t="s">
        <v>171</v>
      </c>
      <c r="O494" s="411"/>
      <c r="P494" s="216"/>
      <c r="Q494" s="190">
        <f>SUMIF('Planificación 2026-1'!W:W,D494,'Planificación 2026-1'!R:R)</f>
        <v>0</v>
      </c>
      <c r="R494" s="377"/>
      <c r="S494" s="335"/>
      <c r="T494" s="30"/>
      <c r="U494" s="396"/>
      <c r="V494" s="282"/>
    </row>
    <row r="495" spans="1:22" s="834" customFormat="1" ht="21.75">
      <c r="A495" s="816"/>
      <c r="B495" s="817">
        <v>491</v>
      </c>
      <c r="C495" s="817">
        <v>42963458</v>
      </c>
      <c r="D495" s="835" t="s">
        <v>568</v>
      </c>
      <c r="E495" s="820" t="s">
        <v>815</v>
      </c>
      <c r="F495" s="852" t="s">
        <v>171</v>
      </c>
      <c r="G495" s="853" t="s">
        <v>13</v>
      </c>
      <c r="H495" s="817" t="s">
        <v>815</v>
      </c>
      <c r="I495" s="854" t="s">
        <v>126</v>
      </c>
      <c r="J495" s="855" t="s">
        <v>170</v>
      </c>
      <c r="K495" s="856">
        <v>16</v>
      </c>
      <c r="L495" s="822" t="s">
        <v>841</v>
      </c>
      <c r="M495" s="825" t="s">
        <v>815</v>
      </c>
      <c r="N495" s="26" t="s">
        <v>171</v>
      </c>
      <c r="O495" s="826" t="s">
        <v>949</v>
      </c>
      <c r="P495" s="836" t="s">
        <v>170</v>
      </c>
      <c r="Q495" s="828">
        <f>SUMIF('Planificación 2026-1'!W:W,D495,'Planificación 2026-1'!R:R)</f>
        <v>15</v>
      </c>
      <c r="R495" s="829"/>
      <c r="S495" s="830"/>
      <c r="T495" s="831"/>
      <c r="U495" s="837"/>
      <c r="V495" s="838"/>
    </row>
    <row r="496" spans="1:22" ht="15.75">
      <c r="B496" s="26">
        <v>492</v>
      </c>
      <c r="C496" s="42">
        <v>21561913</v>
      </c>
      <c r="D496" s="40" t="s">
        <v>569</v>
      </c>
      <c r="E496" s="140" t="s">
        <v>815</v>
      </c>
      <c r="F496" s="148" t="s">
        <v>171</v>
      </c>
      <c r="G496" s="363" t="s">
        <v>13</v>
      </c>
      <c r="H496" s="26" t="s">
        <v>815</v>
      </c>
      <c r="I496" s="440" t="s">
        <v>129</v>
      </c>
      <c r="J496" s="46" t="s">
        <v>170</v>
      </c>
      <c r="K496" s="68">
        <v>11</v>
      </c>
      <c r="L496" s="45"/>
      <c r="M496" s="380"/>
      <c r="N496" s="26" t="s">
        <v>171</v>
      </c>
      <c r="O496" s="411"/>
      <c r="P496" s="216"/>
      <c r="Q496" s="190">
        <f>SUMIF('Planificación 2026-1'!W:W,D496,'Planificación 2026-1'!R:R)</f>
        <v>0</v>
      </c>
      <c r="R496" s="377"/>
      <c r="S496" s="335"/>
      <c r="T496" s="30"/>
      <c r="U496" s="396"/>
      <c r="V496" s="282"/>
    </row>
    <row r="497" spans="1:22" ht="15.75">
      <c r="B497" s="26">
        <v>493</v>
      </c>
      <c r="C497" s="42">
        <v>15764680</v>
      </c>
      <c r="D497" s="40" t="s">
        <v>570</v>
      </c>
      <c r="E497" s="140" t="s">
        <v>815</v>
      </c>
      <c r="F497" s="148" t="s">
        <v>171</v>
      </c>
      <c r="G497" s="66" t="s">
        <v>13</v>
      </c>
      <c r="H497" s="26" t="s">
        <v>815</v>
      </c>
      <c r="I497" s="440" t="s">
        <v>122</v>
      </c>
      <c r="J497" s="46" t="s">
        <v>170</v>
      </c>
      <c r="K497" s="68">
        <v>15</v>
      </c>
      <c r="L497" s="45"/>
      <c r="M497" s="380"/>
      <c r="N497" s="26" t="s">
        <v>171</v>
      </c>
      <c r="O497" s="411"/>
      <c r="P497" s="216"/>
      <c r="Q497" s="190">
        <f>SUMIF('Planificación 2026-1'!W:W,D497,'Planificación 2026-1'!R:R)</f>
        <v>0</v>
      </c>
      <c r="R497" s="377"/>
      <c r="S497" s="335"/>
      <c r="T497" s="30"/>
      <c r="U497" s="396"/>
      <c r="V497" s="282"/>
    </row>
    <row r="498" spans="1:22" ht="15.75">
      <c r="B498" s="26">
        <v>494</v>
      </c>
      <c r="C498" s="42">
        <v>46614264</v>
      </c>
      <c r="D498" s="9" t="s">
        <v>571</v>
      </c>
      <c r="E498" s="140" t="s">
        <v>815</v>
      </c>
      <c r="F498" s="148" t="s">
        <v>171</v>
      </c>
      <c r="G498" s="66" t="s">
        <v>13</v>
      </c>
      <c r="H498" s="26" t="s">
        <v>815</v>
      </c>
      <c r="I498" s="447" t="s">
        <v>143</v>
      </c>
      <c r="J498" s="46" t="s">
        <v>170</v>
      </c>
      <c r="K498" s="68">
        <v>5</v>
      </c>
      <c r="L498" s="45" t="s">
        <v>13</v>
      </c>
      <c r="M498" s="380"/>
      <c r="N498" s="26" t="s">
        <v>171</v>
      </c>
      <c r="O498" s="424" t="s">
        <v>98</v>
      </c>
      <c r="P498" s="217"/>
      <c r="Q498" s="190">
        <f>SUMIF('Planificación 2026-1'!W:W,D498,'Planificación 2026-1'!R:R)</f>
        <v>0</v>
      </c>
      <c r="R498" s="377"/>
      <c r="S498" s="335"/>
      <c r="T498" s="30"/>
      <c r="U498" s="396" t="s">
        <v>925</v>
      </c>
      <c r="V498" s="282" t="s">
        <v>847</v>
      </c>
    </row>
    <row r="499" spans="1:22" ht="15.75">
      <c r="B499" s="26">
        <v>495</v>
      </c>
      <c r="C499" s="42">
        <v>43471072</v>
      </c>
      <c r="D499" s="40" t="s">
        <v>572</v>
      </c>
      <c r="E499" s="140" t="s">
        <v>815</v>
      </c>
      <c r="F499" s="148" t="s">
        <v>171</v>
      </c>
      <c r="G499" s="66" t="s">
        <v>13</v>
      </c>
      <c r="H499" s="26" t="s">
        <v>815</v>
      </c>
      <c r="I499" s="440" t="s">
        <v>128</v>
      </c>
      <c r="J499" s="46" t="s">
        <v>170</v>
      </c>
      <c r="K499" s="68">
        <v>12</v>
      </c>
      <c r="L499" s="45"/>
      <c r="M499" s="380"/>
      <c r="N499" s="26" t="s">
        <v>171</v>
      </c>
      <c r="O499" s="411"/>
      <c r="P499" s="216"/>
      <c r="Q499" s="190">
        <f>SUMIF('Planificación 2026-1'!W:W,D499,'Planificación 2026-1'!R:R)</f>
        <v>0</v>
      </c>
      <c r="R499" s="377"/>
      <c r="S499" s="335"/>
      <c r="T499" s="30"/>
      <c r="U499" s="396"/>
      <c r="V499" s="282"/>
    </row>
    <row r="500" spans="1:22" ht="15.75">
      <c r="B500" s="26">
        <v>496</v>
      </c>
      <c r="C500" s="131">
        <v>42647316</v>
      </c>
      <c r="D500" s="350" t="s">
        <v>573</v>
      </c>
      <c r="E500" s="144" t="s">
        <v>815</v>
      </c>
      <c r="F500" s="360" t="s">
        <v>171</v>
      </c>
      <c r="G500" s="66" t="s">
        <v>13</v>
      </c>
      <c r="H500" s="26" t="s">
        <v>815</v>
      </c>
      <c r="I500" s="138" t="s">
        <v>127</v>
      </c>
      <c r="J500" s="46" t="s">
        <v>170</v>
      </c>
      <c r="K500" s="68">
        <v>8</v>
      </c>
      <c r="L500" s="45"/>
      <c r="M500" s="380"/>
      <c r="N500" s="26" t="s">
        <v>171</v>
      </c>
      <c r="O500" s="411"/>
      <c r="P500" s="216"/>
      <c r="Q500" s="190">
        <f>SUMIF('Planificación 2026-1'!W:W,D500,'Planificación 2026-1'!R:R)</f>
        <v>8</v>
      </c>
      <c r="R500" s="377"/>
      <c r="S500" s="335" t="s">
        <v>838</v>
      </c>
      <c r="T500" s="30"/>
      <c r="U500" s="396"/>
      <c r="V500" s="284" t="s">
        <v>839</v>
      </c>
    </row>
    <row r="501" spans="1:22" ht="15.75">
      <c r="B501" s="26">
        <v>497</v>
      </c>
      <c r="C501" s="42">
        <v>6767672</v>
      </c>
      <c r="D501" s="9" t="s">
        <v>574</v>
      </c>
      <c r="E501" s="140" t="s">
        <v>815</v>
      </c>
      <c r="F501" s="14" t="s">
        <v>171</v>
      </c>
      <c r="G501" s="66" t="s">
        <v>153</v>
      </c>
      <c r="H501" s="26" t="s">
        <v>815</v>
      </c>
      <c r="I501" s="226" t="s">
        <v>125</v>
      </c>
      <c r="J501" s="46" t="s">
        <v>170</v>
      </c>
      <c r="K501" s="68">
        <v>15</v>
      </c>
      <c r="L501" s="45"/>
      <c r="M501" s="380"/>
      <c r="N501" s="26" t="s">
        <v>171</v>
      </c>
      <c r="O501" s="411"/>
      <c r="P501" s="216"/>
      <c r="Q501" s="190">
        <f>SUMIF('Planificación 2026-1'!W:W,D501,'Planificación 2026-1'!R:R)</f>
        <v>9</v>
      </c>
      <c r="R501" s="377"/>
      <c r="S501" s="335"/>
      <c r="T501" s="30"/>
      <c r="U501" s="396"/>
      <c r="V501" s="282"/>
    </row>
    <row r="502" spans="1:22" ht="15.75">
      <c r="B502" s="26">
        <v>498</v>
      </c>
      <c r="C502" s="42">
        <v>2695140</v>
      </c>
      <c r="D502" s="9" t="s">
        <v>575</v>
      </c>
      <c r="E502" s="140" t="s">
        <v>815</v>
      </c>
      <c r="F502" s="14" t="s">
        <v>171</v>
      </c>
      <c r="G502" s="66" t="s">
        <v>153</v>
      </c>
      <c r="H502" s="26" t="s">
        <v>815</v>
      </c>
      <c r="I502" s="441" t="s">
        <v>121</v>
      </c>
      <c r="J502" s="46" t="s">
        <v>170</v>
      </c>
      <c r="K502" s="68">
        <v>10</v>
      </c>
      <c r="L502" s="45"/>
      <c r="M502" s="380"/>
      <c r="N502" s="26" t="s">
        <v>171</v>
      </c>
      <c r="O502" s="411"/>
      <c r="P502" s="216"/>
      <c r="Q502" s="190">
        <f>SUMIF('Planificación 2026-1'!W:W,D502,'Planificación 2026-1'!R:R)</f>
        <v>0</v>
      </c>
      <c r="R502" s="377"/>
      <c r="S502" s="335"/>
      <c r="T502" s="30"/>
      <c r="U502" s="396"/>
      <c r="V502" s="282" t="s">
        <v>936</v>
      </c>
    </row>
    <row r="503" spans="1:22" ht="15.75">
      <c r="B503" s="26">
        <v>499</v>
      </c>
      <c r="C503" s="42">
        <v>42188288</v>
      </c>
      <c r="D503" s="9" t="s">
        <v>576</v>
      </c>
      <c r="E503" s="140" t="s">
        <v>815</v>
      </c>
      <c r="F503" s="14" t="s">
        <v>171</v>
      </c>
      <c r="G503" s="66" t="s">
        <v>13</v>
      </c>
      <c r="H503" s="26" t="s">
        <v>815</v>
      </c>
      <c r="I503" s="441" t="s">
        <v>140</v>
      </c>
      <c r="J503" s="46" t="s">
        <v>170</v>
      </c>
      <c r="K503" s="68">
        <v>15</v>
      </c>
      <c r="L503" s="45" t="s">
        <v>13</v>
      </c>
      <c r="M503" s="380"/>
      <c r="N503" s="26" t="s">
        <v>171</v>
      </c>
      <c r="O503" s="411" t="s">
        <v>98</v>
      </c>
      <c r="P503" s="216"/>
      <c r="Q503" s="190">
        <f>SUMIF('Planificación 2026-1'!W:W,D503,'Planificación 2026-1'!R:R)</f>
        <v>0</v>
      </c>
      <c r="R503" s="377"/>
      <c r="S503" s="335"/>
      <c r="T503" s="30"/>
      <c r="U503" s="397"/>
      <c r="V503" s="282"/>
    </row>
    <row r="504" spans="1:22" s="741" customFormat="1" ht="15.75">
      <c r="A504" s="746"/>
      <c r="B504" s="747">
        <v>500</v>
      </c>
      <c r="C504" s="747">
        <v>21864691</v>
      </c>
      <c r="D504" s="743" t="s">
        <v>577</v>
      </c>
      <c r="E504" s="748" t="s">
        <v>815</v>
      </c>
      <c r="F504" s="759" t="s">
        <v>171</v>
      </c>
      <c r="G504" s="760" t="s">
        <v>153</v>
      </c>
      <c r="H504" s="747" t="s">
        <v>815</v>
      </c>
      <c r="I504" s="761" t="s">
        <v>143</v>
      </c>
      <c r="J504" s="750" t="s">
        <v>173</v>
      </c>
      <c r="K504" s="762">
        <v>38</v>
      </c>
      <c r="L504" s="750" t="s">
        <v>153</v>
      </c>
      <c r="M504" s="752"/>
      <c r="N504" s="26" t="s">
        <v>171</v>
      </c>
      <c r="O504" s="753" t="s">
        <v>98</v>
      </c>
      <c r="P504" s="754" t="s">
        <v>173</v>
      </c>
      <c r="Q504" s="214">
        <f>SUMIF('Planificación 2026-1'!W:W,D504,'Planificación 2026-1'!R:R)</f>
        <v>34</v>
      </c>
      <c r="R504" s="379"/>
      <c r="S504" s="755" t="s">
        <v>842</v>
      </c>
      <c r="T504" s="756"/>
      <c r="U504" s="763"/>
      <c r="V504" s="764" t="s">
        <v>866</v>
      </c>
    </row>
    <row r="505" spans="1:22" ht="15.75">
      <c r="B505" s="26">
        <v>501</v>
      </c>
      <c r="C505" s="42">
        <v>21807106</v>
      </c>
      <c r="D505" s="40" t="s">
        <v>578</v>
      </c>
      <c r="E505" s="140" t="s">
        <v>815</v>
      </c>
      <c r="F505" s="14" t="s">
        <v>347</v>
      </c>
      <c r="G505" s="66" t="s">
        <v>153</v>
      </c>
      <c r="H505" s="26" t="s">
        <v>815</v>
      </c>
      <c r="I505" s="440" t="s">
        <v>122</v>
      </c>
      <c r="J505" s="46" t="s">
        <v>173</v>
      </c>
      <c r="K505" s="68">
        <v>8</v>
      </c>
      <c r="L505" s="45"/>
      <c r="M505" s="380"/>
      <c r="N505" s="26" t="s">
        <v>171</v>
      </c>
      <c r="O505" s="411"/>
      <c r="P505" s="216"/>
      <c r="Q505" s="190">
        <f>SUMIF('Planificación 2026-1'!W:W,D505,'Planificación 2026-1'!R:R)</f>
        <v>0</v>
      </c>
      <c r="R505" s="377"/>
      <c r="S505" s="335"/>
      <c r="T505" s="30"/>
      <c r="U505" s="403" t="s">
        <v>950</v>
      </c>
      <c r="V505" s="389"/>
    </row>
    <row r="506" spans="1:22" ht="15.75">
      <c r="B506" s="26">
        <v>502</v>
      </c>
      <c r="C506" s="42">
        <v>21535273</v>
      </c>
      <c r="D506" s="9" t="s">
        <v>579</v>
      </c>
      <c r="E506" s="140" t="s">
        <v>815</v>
      </c>
      <c r="F506" s="14" t="s">
        <v>171</v>
      </c>
      <c r="G506" s="66" t="s">
        <v>13</v>
      </c>
      <c r="H506" s="26" t="s">
        <v>815</v>
      </c>
      <c r="I506" s="441" t="s">
        <v>130</v>
      </c>
      <c r="J506" s="46" t="s">
        <v>170</v>
      </c>
      <c r="K506" s="68">
        <v>13</v>
      </c>
      <c r="L506" s="45"/>
      <c r="M506" s="380"/>
      <c r="N506" s="26" t="s">
        <v>171</v>
      </c>
      <c r="O506" s="411"/>
      <c r="P506" s="216"/>
      <c r="Q506" s="190">
        <f>SUMIF('Planificación 2026-1'!W:W,D506,'Planificación 2026-1'!R:R)</f>
        <v>0</v>
      </c>
      <c r="R506" s="377"/>
      <c r="S506" s="335"/>
      <c r="T506" s="30"/>
      <c r="U506" s="398"/>
      <c r="V506" s="282"/>
    </row>
    <row r="507" spans="1:22">
      <c r="B507" s="26">
        <v>503</v>
      </c>
      <c r="C507" s="122">
        <v>43753047</v>
      </c>
      <c r="D507" s="191" t="s">
        <v>661</v>
      </c>
      <c r="E507" s="140" t="s">
        <v>815</v>
      </c>
      <c r="F507" s="14" t="s">
        <v>250</v>
      </c>
      <c r="G507" s="66" t="s">
        <v>153</v>
      </c>
      <c r="H507" s="26" t="s">
        <v>815</v>
      </c>
      <c r="I507" s="440" t="s">
        <v>151</v>
      </c>
      <c r="J507" s="46" t="s">
        <v>170</v>
      </c>
      <c r="K507" s="68">
        <v>14</v>
      </c>
      <c r="L507" s="45" t="s">
        <v>153</v>
      </c>
      <c r="M507" s="380"/>
      <c r="N507" s="26" t="s">
        <v>171</v>
      </c>
      <c r="O507" s="411" t="s">
        <v>98</v>
      </c>
      <c r="P507" s="216" t="s">
        <v>170</v>
      </c>
      <c r="Q507" s="190">
        <f>SUMIF('Planificación 2026-1'!W:W,D507,'Planificación 2026-1'!R:R)</f>
        <v>0</v>
      </c>
      <c r="R507" s="377"/>
      <c r="U507" s="396"/>
      <c r="V507" s="282" t="s">
        <v>847</v>
      </c>
    </row>
    <row r="508" spans="1:22">
      <c r="B508" s="26">
        <v>504</v>
      </c>
      <c r="C508" s="339">
        <v>41282651</v>
      </c>
      <c r="D508" s="356" t="s">
        <v>681</v>
      </c>
      <c r="E508" s="140" t="s">
        <v>815</v>
      </c>
      <c r="F508" s="138" t="s">
        <v>682</v>
      </c>
      <c r="G508" s="368" t="s">
        <v>153</v>
      </c>
      <c r="H508" s="370" t="s">
        <v>815</v>
      </c>
      <c r="I508" s="443" t="s">
        <v>122</v>
      </c>
      <c r="J508" s="45" t="s">
        <v>170</v>
      </c>
      <c r="K508" s="68">
        <v>13</v>
      </c>
      <c r="L508" s="45"/>
      <c r="M508" s="384"/>
      <c r="N508" s="26" t="s">
        <v>171</v>
      </c>
      <c r="O508" s="411"/>
      <c r="P508" s="216"/>
      <c r="Q508" s="190">
        <f>SUMIF('Planificación 2026-1'!W:W,D508,'Planificación 2026-1'!R:R)</f>
        <v>0</v>
      </c>
      <c r="R508" s="377"/>
    </row>
    <row r="509" spans="1:22" ht="15.75">
      <c r="B509" s="26">
        <v>505</v>
      </c>
      <c r="C509" s="42">
        <v>29409366</v>
      </c>
      <c r="D509" s="9" t="s">
        <v>580</v>
      </c>
      <c r="E509" s="140" t="s">
        <v>815</v>
      </c>
      <c r="F509" s="148" t="s">
        <v>171</v>
      </c>
      <c r="G509" s="368" t="s">
        <v>13</v>
      </c>
      <c r="H509" s="370" t="s">
        <v>815</v>
      </c>
      <c r="I509" s="442" t="s">
        <v>128</v>
      </c>
      <c r="J509" s="46" t="s">
        <v>170</v>
      </c>
      <c r="K509" s="68">
        <v>16</v>
      </c>
      <c r="L509" s="45"/>
      <c r="M509" s="384"/>
      <c r="N509" s="26" t="s">
        <v>171</v>
      </c>
      <c r="O509" s="411"/>
      <c r="P509" s="216"/>
      <c r="Q509" s="190">
        <f>SUMIF('Planificación 2026-1'!W:W,D509,'Planificación 2026-1'!R:R)</f>
        <v>0</v>
      </c>
      <c r="R509" s="377"/>
      <c r="S509" s="335"/>
      <c r="T509" s="30"/>
    </row>
    <row r="510" spans="1:22" ht="15">
      <c r="G510"/>
    </row>
    <row r="511" spans="1:22" ht="15">
      <c r="G511"/>
    </row>
    <row r="512" spans="1:22" s="2" customFormat="1" ht="50.25">
      <c r="A512" s="44"/>
      <c r="B512" s="728" t="s">
        <v>99</v>
      </c>
      <c r="C512" s="729" t="s">
        <v>801</v>
      </c>
      <c r="D512" s="730" t="s">
        <v>951</v>
      </c>
      <c r="E512" s="731" t="s">
        <v>103</v>
      </c>
      <c r="F512" s="731" t="s">
        <v>952</v>
      </c>
      <c r="G512" s="731" t="s">
        <v>6</v>
      </c>
      <c r="H512" s="731" t="s">
        <v>103</v>
      </c>
      <c r="I512" s="730" t="s">
        <v>953</v>
      </c>
      <c r="J512" s="731" t="s">
        <v>954</v>
      </c>
      <c r="K512" s="730" t="s">
        <v>101</v>
      </c>
      <c r="L512" s="732" t="s">
        <v>807</v>
      </c>
      <c r="M512" s="733" t="s">
        <v>808</v>
      </c>
      <c r="N512" s="734" t="s">
        <v>809</v>
      </c>
      <c r="O512" s="733" t="s">
        <v>810</v>
      </c>
      <c r="P512" s="733" t="s">
        <v>811</v>
      </c>
      <c r="Q512" s="735" t="s">
        <v>812</v>
      </c>
      <c r="R512" s="725"/>
      <c r="S512" s="726"/>
      <c r="U512" s="727"/>
    </row>
    <row r="513" spans="1:22" s="685" customFormat="1">
      <c r="A513" s="774"/>
      <c r="B513" s="683">
        <v>1</v>
      </c>
      <c r="C513" s="683">
        <v>44114929</v>
      </c>
      <c r="D513" s="695" t="s">
        <v>955</v>
      </c>
      <c r="E513" s="695"/>
      <c r="F513" s="689"/>
      <c r="G513" s="745"/>
      <c r="H513" s="695"/>
      <c r="I513" s="745" t="s">
        <v>135</v>
      </c>
      <c r="J513" s="745" t="s">
        <v>167</v>
      </c>
      <c r="K513" s="745"/>
      <c r="L513" s="777"/>
      <c r="M513" s="778"/>
      <c r="N513" s="683" t="s">
        <v>596</v>
      </c>
      <c r="O513" s="776"/>
      <c r="P513" s="744" t="s">
        <v>170</v>
      </c>
      <c r="Q513" s="779">
        <f>SUMIF('Planificación 2026-1'!W:W,D513,'Planificación 2026-1'!R:R)</f>
        <v>10</v>
      </c>
      <c r="R513" s="780"/>
      <c r="S513" s="781"/>
      <c r="U513" s="782"/>
      <c r="V513" s="783"/>
    </row>
    <row r="514" spans="1:22" s="741" customFormat="1">
      <c r="A514" s="746"/>
      <c r="B514" s="742">
        <v>2</v>
      </c>
      <c r="C514" s="742">
        <v>40435228</v>
      </c>
      <c r="D514" s="742" t="s">
        <v>956</v>
      </c>
      <c r="E514" s="742"/>
      <c r="F514" s="765"/>
      <c r="G514" s="766"/>
      <c r="H514" s="742"/>
      <c r="I514" s="956" t="s">
        <v>135</v>
      </c>
      <c r="J514" s="956" t="s">
        <v>167</v>
      </c>
      <c r="K514" s="766"/>
      <c r="L514" s="766"/>
      <c r="M514" s="767"/>
      <c r="N514" s="742" t="s">
        <v>596</v>
      </c>
      <c r="O514" s="768"/>
      <c r="P514" s="957" t="s">
        <v>170</v>
      </c>
      <c r="Q514" s="214">
        <f>SUMIF('Planificación 2026-1'!W:W,D514,'Planificación 2026-1'!R:R)</f>
        <v>0</v>
      </c>
      <c r="R514" s="769" t="s">
        <v>957</v>
      </c>
      <c r="S514" s="770"/>
      <c r="U514" s="771"/>
      <c r="V514" s="772"/>
    </row>
    <row r="515" spans="1:22" s="685" customFormat="1">
      <c r="A515" s="774"/>
      <c r="B515" s="683">
        <v>3</v>
      </c>
      <c r="C515" s="683">
        <v>16756416</v>
      </c>
      <c r="D515" s="683" t="s">
        <v>958</v>
      </c>
      <c r="E515" s="683"/>
      <c r="F515" s="689"/>
      <c r="G515" s="777"/>
      <c r="H515" s="683"/>
      <c r="I515" s="745" t="s">
        <v>135</v>
      </c>
      <c r="J515" s="745" t="s">
        <v>167</v>
      </c>
      <c r="K515" s="777"/>
      <c r="L515" s="777"/>
      <c r="M515" s="778"/>
      <c r="N515" s="683" t="s">
        <v>596</v>
      </c>
      <c r="O515" s="776"/>
      <c r="P515" s="744" t="s">
        <v>170</v>
      </c>
      <c r="Q515" s="779">
        <f>SUMIF('Planificación 2026-1'!W:W,D515,'Planificación 2026-1'!R:R)</f>
        <v>18</v>
      </c>
      <c r="R515" s="780"/>
      <c r="S515" s="781"/>
      <c r="U515" s="782"/>
      <c r="V515" s="783"/>
    </row>
    <row r="516" spans="1:22" s="685" customFormat="1">
      <c r="A516" s="774"/>
      <c r="B516" s="683">
        <v>4</v>
      </c>
      <c r="C516" s="683">
        <v>70108675</v>
      </c>
      <c r="D516" s="683" t="s">
        <v>959</v>
      </c>
      <c r="E516" s="683"/>
      <c r="F516" s="689"/>
      <c r="G516" s="777" t="s">
        <v>23</v>
      </c>
      <c r="H516" s="683"/>
      <c r="I516" s="777" t="s">
        <v>135</v>
      </c>
      <c r="J516" s="777" t="s">
        <v>168</v>
      </c>
      <c r="K516" s="777"/>
      <c r="L516" s="777" t="s">
        <v>23</v>
      </c>
      <c r="M516" s="778"/>
      <c r="N516" s="683" t="s">
        <v>596</v>
      </c>
      <c r="O516" s="776"/>
      <c r="P516" s="744" t="s">
        <v>170</v>
      </c>
      <c r="Q516" s="779">
        <f>SUMIF('Planificación 2026-1'!W:W,D516,'Planificación 2026-1'!R:R)</f>
        <v>9</v>
      </c>
      <c r="R516" s="780"/>
      <c r="S516" s="781"/>
      <c r="U516" s="782"/>
      <c r="V516" s="783"/>
    </row>
    <row r="517" spans="1:22" s="685" customFormat="1">
      <c r="A517" s="774"/>
      <c r="B517" s="683">
        <v>5</v>
      </c>
      <c r="C517" s="683">
        <v>46075693</v>
      </c>
      <c r="D517" s="683" t="s">
        <v>960</v>
      </c>
      <c r="E517" s="683"/>
      <c r="F517" s="689"/>
      <c r="G517" s="683"/>
      <c r="H517" s="683"/>
      <c r="I517" s="777" t="s">
        <v>121</v>
      </c>
      <c r="J517" s="777" t="s">
        <v>167</v>
      </c>
      <c r="K517" s="777"/>
      <c r="L517" s="777"/>
      <c r="M517" s="778"/>
      <c r="N517" s="683" t="s">
        <v>596</v>
      </c>
      <c r="O517" s="776"/>
      <c r="P517" s="744" t="s">
        <v>170</v>
      </c>
      <c r="Q517" s="779">
        <f>SUMIF('Planificación 2026-1'!W:W,D517,'Planificación 2026-1'!R:R)</f>
        <v>5</v>
      </c>
      <c r="R517" s="780"/>
      <c r="S517" s="781"/>
      <c r="U517" s="782"/>
      <c r="V517" s="783"/>
    </row>
    <row r="518" spans="1:22" s="685" customFormat="1">
      <c r="A518" s="774"/>
      <c r="B518" s="683">
        <v>6</v>
      </c>
      <c r="C518" s="683">
        <v>21435528</v>
      </c>
      <c r="D518" s="683" t="s">
        <v>961</v>
      </c>
      <c r="E518" s="683"/>
      <c r="F518" s="689"/>
      <c r="G518" s="777"/>
      <c r="H518" s="683"/>
      <c r="I518" s="777" t="s">
        <v>121</v>
      </c>
      <c r="J518" s="777" t="s">
        <v>167</v>
      </c>
      <c r="K518" s="777"/>
      <c r="L518" s="777"/>
      <c r="M518" s="778"/>
      <c r="N518" s="683" t="s">
        <v>596</v>
      </c>
      <c r="O518" s="776"/>
      <c r="P518" s="744" t="s">
        <v>170</v>
      </c>
      <c r="Q518" s="779">
        <f>SUMIF('Planificación 2026-1'!W:W,D518,'Planificación 2026-1'!R:R)</f>
        <v>8</v>
      </c>
      <c r="R518" s="780"/>
      <c r="S518" s="781"/>
      <c r="U518" s="782"/>
      <c r="V518" s="783"/>
    </row>
    <row r="519" spans="1:22" s="834" customFormat="1" ht="21.75">
      <c r="A519" s="816"/>
      <c r="B519" s="839">
        <v>7</v>
      </c>
      <c r="C519" s="839">
        <v>70786643</v>
      </c>
      <c r="D519" s="839" t="s">
        <v>962</v>
      </c>
      <c r="E519" s="839"/>
      <c r="F519" s="840"/>
      <c r="G519" s="839"/>
      <c r="H519" s="839"/>
      <c r="I519" s="841" t="s">
        <v>121</v>
      </c>
      <c r="J519" s="841" t="s">
        <v>167</v>
      </c>
      <c r="K519" s="841"/>
      <c r="L519" s="841" t="s">
        <v>841</v>
      </c>
      <c r="M519" s="842" t="s">
        <v>815</v>
      </c>
      <c r="N519" s="839" t="s">
        <v>596</v>
      </c>
      <c r="O519" s="843" t="s">
        <v>121</v>
      </c>
      <c r="P519" s="844" t="s">
        <v>170</v>
      </c>
      <c r="Q519" s="828">
        <f>SUMIF('Planificación 2026-1'!W:W,D519,'Planificación 2026-1'!R:R)</f>
        <v>6</v>
      </c>
      <c r="R519" s="845"/>
      <c r="S519" s="846"/>
      <c r="U519" s="847"/>
      <c r="V519" s="848"/>
    </row>
    <row r="520" spans="1:22" s="685" customFormat="1">
      <c r="A520" s="774"/>
      <c r="B520" s="683">
        <v>8</v>
      </c>
      <c r="C520" s="683">
        <v>46590523</v>
      </c>
      <c r="D520" s="683" t="s">
        <v>963</v>
      </c>
      <c r="E520" s="683"/>
      <c r="F520" s="689"/>
      <c r="G520" s="683"/>
      <c r="H520" s="683"/>
      <c r="I520" s="777" t="s">
        <v>121</v>
      </c>
      <c r="J520" s="777" t="s">
        <v>167</v>
      </c>
      <c r="K520" s="777"/>
      <c r="L520" s="777"/>
      <c r="M520" s="778"/>
      <c r="N520" s="683" t="s">
        <v>596</v>
      </c>
      <c r="O520" s="776"/>
      <c r="P520" s="744" t="s">
        <v>170</v>
      </c>
      <c r="Q520" s="779">
        <f>SUMIF('Planificación 2026-1'!W:W,D520,'Planificación 2026-1'!R:R)</f>
        <v>5</v>
      </c>
      <c r="R520" s="780"/>
      <c r="S520" s="781"/>
      <c r="U520" s="782"/>
      <c r="V520" s="783"/>
    </row>
    <row r="521" spans="1:22" s="834" customFormat="1" ht="21.75">
      <c r="A521" s="816"/>
      <c r="B521" s="839">
        <v>9</v>
      </c>
      <c r="C521" s="839">
        <v>46825060</v>
      </c>
      <c r="D521" s="839" t="s">
        <v>964</v>
      </c>
      <c r="E521" s="839"/>
      <c r="F521" s="840"/>
      <c r="G521" s="841"/>
      <c r="H521" s="839"/>
      <c r="I521" s="841" t="s">
        <v>121</v>
      </c>
      <c r="J521" s="841" t="s">
        <v>167</v>
      </c>
      <c r="K521" s="841"/>
      <c r="L521" s="841" t="s">
        <v>841</v>
      </c>
      <c r="M521" s="842" t="s">
        <v>815</v>
      </c>
      <c r="N521" s="839" t="s">
        <v>596</v>
      </c>
      <c r="O521" s="843" t="s">
        <v>121</v>
      </c>
      <c r="P521" s="844" t="s">
        <v>170</v>
      </c>
      <c r="Q521" s="828">
        <f>SUMIF('Planificación 2026-1'!W:W,D521,'Planificación 2026-1'!R:R)</f>
        <v>5</v>
      </c>
      <c r="R521" s="845"/>
      <c r="S521" s="846"/>
      <c r="U521" s="847"/>
      <c r="V521" s="848"/>
    </row>
    <row r="522" spans="1:22" s="685" customFormat="1">
      <c r="A522" s="774"/>
      <c r="B522" s="683">
        <v>10</v>
      </c>
      <c r="C522" s="683">
        <v>26629386</v>
      </c>
      <c r="D522" s="683" t="s">
        <v>965</v>
      </c>
      <c r="E522" s="683"/>
      <c r="F522" s="689"/>
      <c r="G522" s="777"/>
      <c r="H522" s="683"/>
      <c r="I522" s="777" t="s">
        <v>121</v>
      </c>
      <c r="J522" s="777" t="s">
        <v>167</v>
      </c>
      <c r="K522" s="777"/>
      <c r="L522" s="777"/>
      <c r="M522" s="778"/>
      <c r="N522" s="683" t="s">
        <v>596</v>
      </c>
      <c r="O522" s="776"/>
      <c r="P522" s="744" t="s">
        <v>170</v>
      </c>
      <c r="Q522" s="779">
        <f>SUMIF('Planificación 2026-1'!W:W,D522,'Planificación 2026-1'!R:R)</f>
        <v>8</v>
      </c>
      <c r="R522" s="780"/>
      <c r="S522" s="781"/>
      <c r="U522" s="782"/>
      <c r="V522" s="783"/>
    </row>
    <row r="523" spans="1:22" s="834" customFormat="1">
      <c r="A523" s="816"/>
      <c r="B523" s="839">
        <v>11</v>
      </c>
      <c r="C523" s="839">
        <v>72681156</v>
      </c>
      <c r="D523" s="839" t="s">
        <v>966</v>
      </c>
      <c r="E523" s="839"/>
      <c r="F523" s="840"/>
      <c r="G523" s="841"/>
      <c r="H523" s="839"/>
      <c r="I523" s="841" t="s">
        <v>126</v>
      </c>
      <c r="J523" s="841" t="s">
        <v>167</v>
      </c>
      <c r="K523" s="841"/>
      <c r="L523" s="841" t="s">
        <v>841</v>
      </c>
      <c r="M523" s="842" t="s">
        <v>815</v>
      </c>
      <c r="N523" s="839" t="s">
        <v>596</v>
      </c>
      <c r="O523" s="843" t="s">
        <v>126</v>
      </c>
      <c r="P523" s="844" t="s">
        <v>170</v>
      </c>
      <c r="Q523" s="214">
        <f>SUMIF('Planificación 2026-1'!W:W,D523,'Planificación 2026-1'!R:R)</f>
        <v>9</v>
      </c>
      <c r="R523" s="845" t="s">
        <v>167</v>
      </c>
      <c r="S523" s="846"/>
      <c r="U523" s="847"/>
      <c r="V523" s="848"/>
    </row>
    <row r="524" spans="1:22" s="685" customFormat="1">
      <c r="A524" s="774"/>
      <c r="B524" s="683">
        <v>12</v>
      </c>
      <c r="C524" s="683">
        <v>2885494</v>
      </c>
      <c r="D524" s="683" t="s">
        <v>967</v>
      </c>
      <c r="E524" s="683"/>
      <c r="F524" s="689"/>
      <c r="G524" s="777"/>
      <c r="H524" s="683"/>
      <c r="I524" s="777" t="s">
        <v>126</v>
      </c>
      <c r="J524" s="777" t="s">
        <v>167</v>
      </c>
      <c r="K524" s="777"/>
      <c r="L524" s="777"/>
      <c r="M524" s="778"/>
      <c r="N524" s="683" t="s">
        <v>596</v>
      </c>
      <c r="O524" s="776"/>
      <c r="P524" s="744" t="s">
        <v>170</v>
      </c>
      <c r="Q524" s="779">
        <f>SUMIF('Planificación 2026-1'!W:W,D524,'Planificación 2026-1'!R:R)</f>
        <v>3</v>
      </c>
      <c r="R524" s="780"/>
      <c r="S524" s="781"/>
      <c r="U524" s="782"/>
      <c r="V524" s="783"/>
    </row>
    <row r="525" spans="1:22" s="685" customFormat="1">
      <c r="A525" s="774"/>
      <c r="B525" s="683">
        <v>13</v>
      </c>
      <c r="C525" s="683">
        <v>45156306</v>
      </c>
      <c r="D525" s="683" t="s">
        <v>968</v>
      </c>
      <c r="E525" s="683"/>
      <c r="F525" s="689"/>
      <c r="G525" s="777"/>
      <c r="H525" s="683"/>
      <c r="I525" s="777" t="s">
        <v>127</v>
      </c>
      <c r="J525" s="777" t="s">
        <v>167</v>
      </c>
      <c r="K525" s="777"/>
      <c r="L525" s="777"/>
      <c r="M525" s="778"/>
      <c r="N525" s="683" t="s">
        <v>596</v>
      </c>
      <c r="O525" s="776"/>
      <c r="P525" s="744" t="s">
        <v>170</v>
      </c>
      <c r="Q525" s="779">
        <f>SUMIF('Planificación 2026-1'!W:W,D525,'Planificación 2026-1'!R:R)</f>
        <v>17</v>
      </c>
      <c r="R525" s="780"/>
      <c r="S525" s="781"/>
      <c r="U525" s="782"/>
      <c r="V525" s="783"/>
    </row>
    <row r="526" spans="1:22" s="685" customFormat="1">
      <c r="A526" s="774"/>
      <c r="B526" s="683">
        <v>14</v>
      </c>
      <c r="C526" s="683">
        <v>41519363</v>
      </c>
      <c r="D526" s="683" t="s">
        <v>969</v>
      </c>
      <c r="E526" s="683"/>
      <c r="F526" s="689"/>
      <c r="G526" s="777"/>
      <c r="H526" s="683"/>
      <c r="I526" s="777" t="s">
        <v>127</v>
      </c>
      <c r="J526" s="777" t="s">
        <v>167</v>
      </c>
      <c r="K526" s="777"/>
      <c r="L526" s="777"/>
      <c r="M526" s="778"/>
      <c r="N526" s="683" t="s">
        <v>596</v>
      </c>
      <c r="O526" s="776"/>
      <c r="P526" s="744" t="s">
        <v>170</v>
      </c>
      <c r="Q526" s="779">
        <f>SUMIF('Planificación 2026-1'!W:W,D526,'Planificación 2026-1'!R:R)</f>
        <v>4</v>
      </c>
      <c r="R526" s="780"/>
      <c r="S526" s="781"/>
      <c r="U526" s="782"/>
      <c r="V526" s="783"/>
    </row>
    <row r="527" spans="1:22" s="685" customFormat="1">
      <c r="A527" s="774"/>
      <c r="B527" s="683">
        <v>15</v>
      </c>
      <c r="C527" s="683">
        <v>46730566</v>
      </c>
      <c r="D527" s="683" t="s">
        <v>970</v>
      </c>
      <c r="E527" s="683"/>
      <c r="F527" s="689"/>
      <c r="G527" s="777"/>
      <c r="H527" s="683"/>
      <c r="I527" s="777" t="s">
        <v>127</v>
      </c>
      <c r="J527" s="777" t="s">
        <v>167</v>
      </c>
      <c r="K527" s="777"/>
      <c r="L527" s="777"/>
      <c r="M527" s="778"/>
      <c r="N527" s="683" t="s">
        <v>596</v>
      </c>
      <c r="O527" s="776"/>
      <c r="P527" s="744" t="s">
        <v>170</v>
      </c>
      <c r="Q527" s="779">
        <f>SUMIF('Planificación 2026-1'!W:W,D527,'Planificación 2026-1'!R:R)</f>
        <v>15</v>
      </c>
      <c r="R527" s="780"/>
      <c r="S527" s="781"/>
      <c r="U527" s="782"/>
      <c r="V527" s="783"/>
    </row>
    <row r="528" spans="1:22" s="685" customFormat="1">
      <c r="A528" s="774"/>
      <c r="B528" s="683">
        <v>16</v>
      </c>
      <c r="C528" s="683">
        <v>41536992</v>
      </c>
      <c r="D528" s="683" t="s">
        <v>971</v>
      </c>
      <c r="E528" s="683"/>
      <c r="F528" s="689"/>
      <c r="G528" s="777"/>
      <c r="H528" s="683"/>
      <c r="I528" s="777" t="s">
        <v>127</v>
      </c>
      <c r="J528" s="777" t="s">
        <v>168</v>
      </c>
      <c r="K528" s="777"/>
      <c r="L528" s="777" t="s">
        <v>841</v>
      </c>
      <c r="M528" s="778"/>
      <c r="N528" s="683" t="s">
        <v>596</v>
      </c>
      <c r="O528" s="776"/>
      <c r="P528" s="744" t="s">
        <v>170</v>
      </c>
      <c r="Q528" s="779">
        <f>SUMIF('Planificación 2026-1'!W:W,D528,'Planificación 2026-1'!R:R)</f>
        <v>8</v>
      </c>
      <c r="R528" s="780"/>
      <c r="S528" s="781"/>
      <c r="U528" s="782"/>
      <c r="V528" s="783"/>
    </row>
    <row r="529" spans="1:22" s="685" customFormat="1" ht="14.45" customHeight="1">
      <c r="A529" s="774"/>
      <c r="B529" s="683">
        <v>17</v>
      </c>
      <c r="C529" s="683">
        <v>40105460</v>
      </c>
      <c r="D529" s="683" t="s">
        <v>972</v>
      </c>
      <c r="E529" s="683"/>
      <c r="F529" s="689"/>
      <c r="G529" s="777"/>
      <c r="H529" s="683"/>
      <c r="I529" s="777" t="s">
        <v>127</v>
      </c>
      <c r="J529" s="777" t="s">
        <v>168</v>
      </c>
      <c r="K529" s="777"/>
      <c r="L529" s="777" t="s">
        <v>23</v>
      </c>
      <c r="M529" s="778"/>
      <c r="N529" s="683" t="s">
        <v>596</v>
      </c>
      <c r="O529" s="776"/>
      <c r="P529" s="744" t="s">
        <v>170</v>
      </c>
      <c r="Q529" s="779">
        <f>SUMIF('Planificación 2026-1'!W:W,D529,'Planificación 2026-1'!R:R)</f>
        <v>10</v>
      </c>
      <c r="R529" s="780"/>
      <c r="S529" s="781"/>
      <c r="U529" s="782"/>
      <c r="V529" s="783"/>
    </row>
    <row r="530" spans="1:22" s="741" customFormat="1">
      <c r="A530" s="746"/>
      <c r="B530" s="742">
        <v>18</v>
      </c>
      <c r="C530" s="742">
        <v>43889486</v>
      </c>
      <c r="D530" s="742" t="s">
        <v>973</v>
      </c>
      <c r="E530" s="742"/>
      <c r="F530" s="765"/>
      <c r="G530" s="766"/>
      <c r="H530" s="742"/>
      <c r="I530" s="766" t="s">
        <v>127</v>
      </c>
      <c r="J530" s="766" t="s">
        <v>168</v>
      </c>
      <c r="K530" s="766"/>
      <c r="L530" s="766" t="s">
        <v>23</v>
      </c>
      <c r="M530" s="767"/>
      <c r="N530" s="742" t="s">
        <v>596</v>
      </c>
      <c r="O530" s="768"/>
      <c r="P530" s="773" t="s">
        <v>173</v>
      </c>
      <c r="Q530" s="214">
        <f>SUMIF('Planificación 2026-1'!W:W,D530,'Planificación 2026-1'!R:R)</f>
        <v>0</v>
      </c>
      <c r="R530" s="769" t="s">
        <v>974</v>
      </c>
      <c r="S530" s="770" t="s">
        <v>975</v>
      </c>
      <c r="U530" s="771"/>
      <c r="V530" s="772"/>
    </row>
    <row r="531" spans="1:22" s="685" customFormat="1">
      <c r="A531" s="774"/>
      <c r="B531" s="683">
        <v>19</v>
      </c>
      <c r="C531" s="683">
        <v>42515290</v>
      </c>
      <c r="D531" s="683" t="s">
        <v>976</v>
      </c>
      <c r="E531" s="683"/>
      <c r="F531" s="689"/>
      <c r="G531" s="777"/>
      <c r="H531" s="683"/>
      <c r="I531" s="777" t="s">
        <v>127</v>
      </c>
      <c r="J531" s="777" t="s">
        <v>168</v>
      </c>
      <c r="K531" s="777"/>
      <c r="L531" s="777" t="s">
        <v>23</v>
      </c>
      <c r="M531" s="778"/>
      <c r="N531" s="683" t="s">
        <v>596</v>
      </c>
      <c r="O531" s="776"/>
      <c r="P531" s="744" t="s">
        <v>173</v>
      </c>
      <c r="Q531" s="779">
        <f>SUMIF('Planificación 2026-1'!W:W,D531,'Planificación 2026-1'!R:R)</f>
        <v>31</v>
      </c>
      <c r="R531" s="780"/>
      <c r="S531" s="781"/>
      <c r="U531" s="782"/>
      <c r="V531" s="783"/>
    </row>
    <row r="532" spans="1:22" s="685" customFormat="1">
      <c r="A532" s="774"/>
      <c r="B532" s="683">
        <v>20</v>
      </c>
      <c r="C532" s="683">
        <v>45007560</v>
      </c>
      <c r="D532" s="683" t="s">
        <v>977</v>
      </c>
      <c r="E532" s="683"/>
      <c r="F532" s="689"/>
      <c r="G532" s="777"/>
      <c r="H532" s="683"/>
      <c r="I532" s="777" t="s">
        <v>978</v>
      </c>
      <c r="J532" s="777" t="s">
        <v>167</v>
      </c>
      <c r="K532" s="777"/>
      <c r="L532" s="777"/>
      <c r="M532" s="778"/>
      <c r="N532" s="683" t="s">
        <v>596</v>
      </c>
      <c r="O532" s="776"/>
      <c r="P532" s="744" t="s">
        <v>170</v>
      </c>
      <c r="Q532" s="779">
        <f>SUMIF('Planificación 2026-1'!W:W,D532,'Planificación 2026-1'!R:R)</f>
        <v>8</v>
      </c>
      <c r="R532" s="780"/>
      <c r="S532" s="781"/>
      <c r="U532" s="782"/>
      <c r="V532" s="783"/>
    </row>
    <row r="533" spans="1:22" s="685" customFormat="1">
      <c r="A533" s="774"/>
      <c r="B533" s="683">
        <v>21</v>
      </c>
      <c r="C533" s="683">
        <v>29726614</v>
      </c>
      <c r="D533" s="683" t="s">
        <v>979</v>
      </c>
      <c r="E533" s="683"/>
      <c r="F533" s="689"/>
      <c r="G533" s="777"/>
      <c r="H533" s="683"/>
      <c r="I533" s="777" t="s">
        <v>978</v>
      </c>
      <c r="J533" s="777" t="s">
        <v>167</v>
      </c>
      <c r="K533" s="777"/>
      <c r="L533" s="777"/>
      <c r="M533" s="778"/>
      <c r="N533" s="683" t="s">
        <v>596</v>
      </c>
      <c r="O533" s="776"/>
      <c r="P533" s="744" t="s">
        <v>170</v>
      </c>
      <c r="Q533" s="779">
        <f>SUMIF('Planificación 2026-1'!W:W,D533,'Planificación 2026-1'!R:R)</f>
        <v>10</v>
      </c>
      <c r="R533" s="780"/>
      <c r="S533" s="781"/>
      <c r="U533" s="782"/>
      <c r="V533" s="783"/>
    </row>
    <row r="534" spans="1:22" s="685" customFormat="1">
      <c r="A534" s="774"/>
      <c r="B534" s="683">
        <v>22</v>
      </c>
      <c r="C534" s="683">
        <v>76129345</v>
      </c>
      <c r="D534" s="683" t="s">
        <v>980</v>
      </c>
      <c r="E534" s="683"/>
      <c r="F534" s="689"/>
      <c r="G534" s="777"/>
      <c r="H534" s="683"/>
      <c r="I534" s="777" t="s">
        <v>978</v>
      </c>
      <c r="J534" s="777" t="s">
        <v>167</v>
      </c>
      <c r="K534" s="777"/>
      <c r="L534" s="777"/>
      <c r="M534" s="778"/>
      <c r="N534" s="683" t="s">
        <v>596</v>
      </c>
      <c r="O534" s="776"/>
      <c r="P534" s="744" t="s">
        <v>170</v>
      </c>
      <c r="Q534" s="779">
        <f>SUMIF('Planificación 2026-1'!W:W,D534,'Planificación 2026-1'!R:R)</f>
        <v>8</v>
      </c>
      <c r="R534" s="780"/>
      <c r="S534" s="781"/>
      <c r="U534" s="782"/>
      <c r="V534" s="783"/>
    </row>
    <row r="535" spans="1:22" s="685" customFormat="1">
      <c r="A535" s="774"/>
      <c r="B535" s="683">
        <v>23</v>
      </c>
      <c r="C535" s="683">
        <v>72049382</v>
      </c>
      <c r="D535" s="683" t="s">
        <v>981</v>
      </c>
      <c r="E535" s="683"/>
      <c r="F535" s="689"/>
      <c r="G535" s="777"/>
      <c r="H535" s="683"/>
      <c r="I535" s="777" t="s">
        <v>978</v>
      </c>
      <c r="J535" s="777" t="s">
        <v>167</v>
      </c>
      <c r="K535" s="777"/>
      <c r="L535" s="777"/>
      <c r="M535" s="778"/>
      <c r="N535" s="683" t="s">
        <v>596</v>
      </c>
      <c r="O535" s="776"/>
      <c r="P535" s="744" t="s">
        <v>170</v>
      </c>
      <c r="Q535" s="779">
        <f>SUMIF('Planificación 2026-1'!W:W,D535,'Planificación 2026-1'!R:R)</f>
        <v>10</v>
      </c>
      <c r="R535" s="780"/>
      <c r="S535" s="781"/>
      <c r="U535" s="782"/>
      <c r="V535" s="783"/>
    </row>
    <row r="536" spans="1:22" s="685" customFormat="1">
      <c r="A536" s="774"/>
      <c r="B536" s="683">
        <v>24</v>
      </c>
      <c r="C536" s="683">
        <v>15981186</v>
      </c>
      <c r="D536" s="683" t="s">
        <v>982</v>
      </c>
      <c r="E536" s="683"/>
      <c r="F536" s="689"/>
      <c r="G536" s="777"/>
      <c r="H536" s="683"/>
      <c r="I536" s="777" t="s">
        <v>978</v>
      </c>
      <c r="J536" s="777" t="s">
        <v>167</v>
      </c>
      <c r="K536" s="777"/>
      <c r="L536" s="777"/>
      <c r="M536" s="778"/>
      <c r="N536" s="683" t="s">
        <v>596</v>
      </c>
      <c r="O536" s="776"/>
      <c r="P536" s="744" t="s">
        <v>170</v>
      </c>
      <c r="Q536" s="779">
        <f>SUMIF('Planificación 2026-1'!W:W,D536,'Planificación 2026-1'!R:R)</f>
        <v>5</v>
      </c>
      <c r="R536" s="780"/>
      <c r="S536" s="781"/>
      <c r="U536" s="782"/>
      <c r="V536" s="783"/>
    </row>
    <row r="537" spans="1:22" s="685" customFormat="1">
      <c r="A537" s="774"/>
      <c r="B537" s="683">
        <v>25</v>
      </c>
      <c r="C537" s="683">
        <v>40583004</v>
      </c>
      <c r="D537" s="683" t="s">
        <v>983</v>
      </c>
      <c r="E537" s="683"/>
      <c r="F537" s="689"/>
      <c r="G537" s="777"/>
      <c r="H537" s="683"/>
      <c r="I537" s="777" t="s">
        <v>978</v>
      </c>
      <c r="J537" s="777" t="s">
        <v>167</v>
      </c>
      <c r="K537" s="777"/>
      <c r="L537" s="777"/>
      <c r="M537" s="778"/>
      <c r="N537" s="683" t="s">
        <v>596</v>
      </c>
      <c r="O537" s="776"/>
      <c r="P537" s="744" t="s">
        <v>170</v>
      </c>
      <c r="Q537" s="779">
        <f>SUMIF('Planificación 2026-1'!W:W,D537,'Planificación 2026-1'!R:R)</f>
        <v>8</v>
      </c>
      <c r="R537" s="780"/>
      <c r="S537" s="781"/>
      <c r="U537" s="782"/>
      <c r="V537" s="783"/>
    </row>
    <row r="538" spans="1:22" s="741" customFormat="1">
      <c r="A538" s="746"/>
      <c r="B538" s="742">
        <v>26</v>
      </c>
      <c r="C538" s="742">
        <v>10658694</v>
      </c>
      <c r="D538" s="742" t="s">
        <v>984</v>
      </c>
      <c r="E538" s="742"/>
      <c r="F538" s="765"/>
      <c r="G538" s="766"/>
      <c r="H538" s="742"/>
      <c r="I538" s="766" t="s">
        <v>978</v>
      </c>
      <c r="J538" s="766" t="s">
        <v>167</v>
      </c>
      <c r="K538" s="766"/>
      <c r="L538" s="766"/>
      <c r="M538" s="767"/>
      <c r="N538" s="742" t="s">
        <v>596</v>
      </c>
      <c r="O538" s="768"/>
      <c r="P538" s="957" t="s">
        <v>170</v>
      </c>
      <c r="Q538" s="214">
        <f>SUMIF('Planificación 2026-1'!W:W,D538,'Planificación 2026-1'!R:R)</f>
        <v>0</v>
      </c>
      <c r="R538" s="769" t="s">
        <v>985</v>
      </c>
      <c r="S538" s="770"/>
      <c r="U538" s="771"/>
      <c r="V538" s="772"/>
    </row>
    <row r="539" spans="1:22" s="685" customFormat="1">
      <c r="A539" s="774"/>
      <c r="B539" s="683">
        <v>27</v>
      </c>
      <c r="C539" s="683">
        <v>15428250</v>
      </c>
      <c r="D539" s="683" t="s">
        <v>986</v>
      </c>
      <c r="E539" s="683"/>
      <c r="F539" s="689"/>
      <c r="G539" s="777"/>
      <c r="H539" s="683"/>
      <c r="I539" s="777" t="s">
        <v>978</v>
      </c>
      <c r="J539" s="777" t="s">
        <v>168</v>
      </c>
      <c r="K539" s="777"/>
      <c r="L539" s="777" t="s">
        <v>23</v>
      </c>
      <c r="M539" s="778"/>
      <c r="N539" s="683" t="s">
        <v>596</v>
      </c>
      <c r="O539" s="776"/>
      <c r="P539" s="744" t="s">
        <v>170</v>
      </c>
      <c r="Q539" s="779">
        <f>SUMIF('Planificación 2026-1'!W:W,D539,'Planificación 2026-1'!R:R)</f>
        <v>10</v>
      </c>
      <c r="R539" s="780"/>
      <c r="S539" s="781"/>
      <c r="U539" s="782"/>
      <c r="V539" s="783"/>
    </row>
    <row r="540" spans="1:22" s="685" customFormat="1">
      <c r="A540" s="774"/>
      <c r="B540" s="683">
        <v>28</v>
      </c>
      <c r="C540" s="683">
        <v>8689170</v>
      </c>
      <c r="D540" s="683" t="s">
        <v>987</v>
      </c>
      <c r="E540" s="683"/>
      <c r="F540" s="689"/>
      <c r="G540" s="777"/>
      <c r="H540" s="683"/>
      <c r="I540" s="777" t="s">
        <v>978</v>
      </c>
      <c r="J540" s="777" t="s">
        <v>168</v>
      </c>
      <c r="K540" s="777"/>
      <c r="L540" s="777" t="s">
        <v>841</v>
      </c>
      <c r="M540" s="778"/>
      <c r="N540" s="683" t="s">
        <v>596</v>
      </c>
      <c r="O540" s="776"/>
      <c r="P540" s="744" t="s">
        <v>170</v>
      </c>
      <c r="Q540" s="779">
        <f>SUMIF('Planificación 2026-1'!W:W,D540,'Planificación 2026-1'!R:R)</f>
        <v>10</v>
      </c>
      <c r="R540" s="780"/>
      <c r="S540" s="781"/>
      <c r="U540" s="782"/>
      <c r="V540" s="783"/>
    </row>
    <row r="541" spans="1:22" s="834" customFormat="1">
      <c r="A541" s="816"/>
      <c r="B541" s="839">
        <v>29</v>
      </c>
      <c r="C541" s="839">
        <v>45303683</v>
      </c>
      <c r="D541" s="839" t="s">
        <v>988</v>
      </c>
      <c r="E541" s="839"/>
      <c r="F541" s="840"/>
      <c r="G541" s="841"/>
      <c r="H541" s="839"/>
      <c r="I541" s="841" t="s">
        <v>978</v>
      </c>
      <c r="J541" s="841" t="s">
        <v>168</v>
      </c>
      <c r="K541" s="841" t="s">
        <v>23</v>
      </c>
      <c r="L541" s="841" t="s">
        <v>841</v>
      </c>
      <c r="M541" s="842" t="s">
        <v>815</v>
      </c>
      <c r="N541" s="839" t="s">
        <v>596</v>
      </c>
      <c r="O541" s="843" t="s">
        <v>878</v>
      </c>
      <c r="P541" s="844" t="s">
        <v>173</v>
      </c>
      <c r="Q541" s="828">
        <f>SUMIF('Planificación 2026-1'!W:W,D541,'Planificación 2026-1'!R:R)</f>
        <v>8</v>
      </c>
      <c r="R541" s="845" t="s">
        <v>167</v>
      </c>
      <c r="S541" s="869"/>
      <c r="U541" s="847"/>
      <c r="V541" s="848"/>
    </row>
    <row r="542" spans="1:22" s="834" customFormat="1">
      <c r="A542" s="816"/>
      <c r="B542" s="839">
        <v>30</v>
      </c>
      <c r="C542" s="839">
        <v>70277443</v>
      </c>
      <c r="D542" s="839" t="s">
        <v>989</v>
      </c>
      <c r="E542" s="839"/>
      <c r="F542" s="840"/>
      <c r="G542" s="841"/>
      <c r="H542" s="839"/>
      <c r="I542" s="841" t="s">
        <v>978</v>
      </c>
      <c r="J542" s="841" t="s">
        <v>168</v>
      </c>
      <c r="K542" s="841"/>
      <c r="L542" s="841" t="s">
        <v>841</v>
      </c>
      <c r="M542" s="842" t="s">
        <v>815</v>
      </c>
      <c r="N542" s="839" t="s">
        <v>596</v>
      </c>
      <c r="O542" s="843" t="s">
        <v>906</v>
      </c>
      <c r="P542" s="844" t="s">
        <v>170</v>
      </c>
      <c r="Q542" s="828">
        <f>SUMIF('Planificación 2026-1'!W:W,D542,'Planificación 2026-1'!R:R)</f>
        <v>8</v>
      </c>
      <c r="R542" s="845" t="s">
        <v>849</v>
      </c>
      <c r="S542" s="846"/>
      <c r="U542" s="847"/>
      <c r="V542" s="848"/>
    </row>
    <row r="543" spans="1:22" s="685" customFormat="1">
      <c r="A543" s="774"/>
      <c r="B543" s="683">
        <v>31</v>
      </c>
      <c r="C543" s="683">
        <v>43958773</v>
      </c>
      <c r="D543" s="683" t="s">
        <v>990</v>
      </c>
      <c r="E543" s="683"/>
      <c r="F543" s="689"/>
      <c r="G543" s="777"/>
      <c r="H543" s="683"/>
      <c r="I543" s="777" t="s">
        <v>130</v>
      </c>
      <c r="J543" s="777" t="s">
        <v>168</v>
      </c>
      <c r="K543" s="777"/>
      <c r="L543" s="777" t="s">
        <v>841</v>
      </c>
      <c r="M543" s="778"/>
      <c r="N543" s="683" t="s">
        <v>596</v>
      </c>
      <c r="O543" s="776"/>
      <c r="P543" s="744" t="s">
        <v>170</v>
      </c>
      <c r="Q543" s="779">
        <f>SUMIF('Planificación 2026-1'!W:W,D543,'Planificación 2026-1'!R:R)</f>
        <v>5</v>
      </c>
      <c r="R543" s="780"/>
      <c r="S543" s="781"/>
      <c r="U543" s="782"/>
      <c r="V543" s="783"/>
    </row>
    <row r="544" spans="1:22" s="685" customFormat="1">
      <c r="A544" s="774"/>
      <c r="B544" s="683">
        <v>32</v>
      </c>
      <c r="C544" s="683">
        <v>6708096</v>
      </c>
      <c r="D544" s="683" t="s">
        <v>991</v>
      </c>
      <c r="E544" s="683"/>
      <c r="F544" s="689"/>
      <c r="G544" s="777"/>
      <c r="H544" s="683"/>
      <c r="I544" s="777" t="s">
        <v>130</v>
      </c>
      <c r="J544" s="777" t="s">
        <v>168</v>
      </c>
      <c r="K544" s="777"/>
      <c r="L544" s="777" t="s">
        <v>841</v>
      </c>
      <c r="M544" s="778"/>
      <c r="N544" s="683" t="s">
        <v>596</v>
      </c>
      <c r="O544" s="776"/>
      <c r="P544" s="744" t="s">
        <v>170</v>
      </c>
      <c r="Q544" s="779">
        <f>SUMIF('Planificación 2026-1'!W:W,D544,'Planificación 2026-1'!R:R)</f>
        <v>5</v>
      </c>
      <c r="R544" s="780"/>
      <c r="S544" s="781"/>
      <c r="U544" s="782"/>
      <c r="V544" s="783"/>
    </row>
    <row r="545" spans="1:22" s="685" customFormat="1">
      <c r="A545" s="774"/>
      <c r="B545" s="683">
        <v>33</v>
      </c>
      <c r="C545" s="683">
        <v>43596886</v>
      </c>
      <c r="D545" s="683" t="s">
        <v>992</v>
      </c>
      <c r="E545" s="683"/>
      <c r="F545" s="689"/>
      <c r="G545" s="777"/>
      <c r="H545" s="683"/>
      <c r="I545" s="777" t="s">
        <v>130</v>
      </c>
      <c r="J545" s="777" t="s">
        <v>168</v>
      </c>
      <c r="K545" s="777"/>
      <c r="L545" s="777" t="s">
        <v>841</v>
      </c>
      <c r="M545" s="778"/>
      <c r="N545" s="683" t="s">
        <v>596</v>
      </c>
      <c r="O545" s="776"/>
      <c r="P545" s="744" t="s">
        <v>170</v>
      </c>
      <c r="Q545" s="779">
        <f>SUMIF('Planificación 2026-1'!W:W,D545,'Planificación 2026-1'!R:R)</f>
        <v>4</v>
      </c>
      <c r="R545" s="780"/>
      <c r="S545" s="781"/>
      <c r="U545" s="782"/>
      <c r="V545" s="783"/>
    </row>
    <row r="546" spans="1:22" s="685" customFormat="1">
      <c r="A546" s="774"/>
      <c r="B546" s="683">
        <v>34</v>
      </c>
      <c r="C546" s="683">
        <v>41060828</v>
      </c>
      <c r="D546" s="683" t="s">
        <v>993</v>
      </c>
      <c r="E546" s="683"/>
      <c r="F546" s="689"/>
      <c r="G546" s="777"/>
      <c r="H546" s="683"/>
      <c r="I546" s="777" t="s">
        <v>994</v>
      </c>
      <c r="J546" s="777" t="s">
        <v>168</v>
      </c>
      <c r="K546" s="777"/>
      <c r="L546" s="777" t="s">
        <v>23</v>
      </c>
      <c r="M546" s="778"/>
      <c r="N546" s="683" t="s">
        <v>596</v>
      </c>
      <c r="O546" s="776"/>
      <c r="P546" s="744" t="s">
        <v>170</v>
      </c>
      <c r="Q546" s="779">
        <f>SUMIF('Planificación 2026-1'!W:W,D546,'Planificación 2026-1'!R:R)</f>
        <v>15</v>
      </c>
      <c r="R546" s="780"/>
      <c r="S546" s="781"/>
      <c r="U546" s="782"/>
      <c r="V546" s="783"/>
    </row>
    <row r="547" spans="1:22" s="685" customFormat="1">
      <c r="A547" s="774"/>
      <c r="B547" s="683">
        <v>35</v>
      </c>
      <c r="C547" s="683">
        <v>21447676</v>
      </c>
      <c r="D547" s="683" t="s">
        <v>995</v>
      </c>
      <c r="E547" s="683"/>
      <c r="F547" s="689"/>
      <c r="G547" s="777"/>
      <c r="H547" s="683"/>
      <c r="I547" s="777" t="s">
        <v>130</v>
      </c>
      <c r="J547" s="777" t="s">
        <v>168</v>
      </c>
      <c r="K547" s="777"/>
      <c r="L547" s="777" t="s">
        <v>23</v>
      </c>
      <c r="M547" s="778"/>
      <c r="N547" s="683" t="s">
        <v>596</v>
      </c>
      <c r="O547" s="776"/>
      <c r="P547" s="744" t="s">
        <v>173</v>
      </c>
      <c r="Q547" s="779">
        <f>SUMIF('Planificación 2026-1'!W:W,D547,'Planificación 2026-1'!R:R)</f>
        <v>37</v>
      </c>
      <c r="R547" s="780"/>
      <c r="S547" s="781"/>
      <c r="U547" s="782"/>
      <c r="V547" s="783"/>
    </row>
    <row r="548" spans="1:22" s="685" customFormat="1">
      <c r="A548" s="774"/>
      <c r="B548" s="683">
        <v>36</v>
      </c>
      <c r="C548" s="683">
        <v>46078496</v>
      </c>
      <c r="D548" s="683" t="s">
        <v>996</v>
      </c>
      <c r="E548" s="683"/>
      <c r="F548" s="689"/>
      <c r="G548" s="777"/>
      <c r="H548" s="683"/>
      <c r="I548" s="777" t="s">
        <v>123</v>
      </c>
      <c r="J548" s="777" t="s">
        <v>168</v>
      </c>
      <c r="K548" s="777"/>
      <c r="L548" s="777" t="s">
        <v>23</v>
      </c>
      <c r="M548" s="778"/>
      <c r="N548" s="683" t="s">
        <v>596</v>
      </c>
      <c r="O548" s="776"/>
      <c r="P548" s="744" t="s">
        <v>170</v>
      </c>
      <c r="Q548" s="779">
        <f>SUMIF('Planificación 2026-1'!W:W,D548,'Planificación 2026-1'!R:R)</f>
        <v>11</v>
      </c>
      <c r="R548" s="780"/>
      <c r="S548" s="781"/>
      <c r="U548" s="782"/>
      <c r="V548" s="783"/>
    </row>
    <row r="549" spans="1:22" s="685" customFormat="1">
      <c r="A549" s="774"/>
      <c r="B549" s="683">
        <v>37</v>
      </c>
      <c r="C549" s="683">
        <v>45221222</v>
      </c>
      <c r="D549" s="683" t="s">
        <v>997</v>
      </c>
      <c r="E549" s="683"/>
      <c r="F549" s="689"/>
      <c r="G549" s="777"/>
      <c r="H549" s="683"/>
      <c r="I549" s="777" t="s">
        <v>125</v>
      </c>
      <c r="J549" s="777" t="s">
        <v>167</v>
      </c>
      <c r="K549" s="777"/>
      <c r="L549" s="777"/>
      <c r="M549" s="778"/>
      <c r="N549" s="683" t="s">
        <v>596</v>
      </c>
      <c r="O549" s="776"/>
      <c r="P549" s="744" t="s">
        <v>170</v>
      </c>
      <c r="Q549" s="779">
        <f>SUMIF('Planificación 2026-1'!W:W,D549,'Planificación 2026-1'!R:R)</f>
        <v>14</v>
      </c>
      <c r="R549" s="780"/>
      <c r="S549" s="781"/>
      <c r="U549" s="782"/>
      <c r="V549" s="783"/>
    </row>
    <row r="550" spans="1:22" s="685" customFormat="1">
      <c r="A550" s="774"/>
      <c r="B550" s="683">
        <v>38</v>
      </c>
      <c r="C550" s="683">
        <v>45023124</v>
      </c>
      <c r="D550" s="683" t="s">
        <v>998</v>
      </c>
      <c r="E550" s="683"/>
      <c r="F550" s="689"/>
      <c r="G550" s="777"/>
      <c r="H550" s="683"/>
      <c r="I550" s="777" t="s">
        <v>125</v>
      </c>
      <c r="J550" s="777" t="s">
        <v>167</v>
      </c>
      <c r="K550" s="777"/>
      <c r="L550" s="777"/>
      <c r="M550" s="778"/>
      <c r="N550" s="683" t="s">
        <v>596</v>
      </c>
      <c r="O550" s="776"/>
      <c r="P550" s="744" t="s">
        <v>170</v>
      </c>
      <c r="Q550" s="779">
        <f>SUMIF('Planificación 2026-1'!W:W,D550,'Planificación 2026-1'!R:R)</f>
        <v>16</v>
      </c>
      <c r="R550" s="780"/>
      <c r="S550" s="781"/>
      <c r="U550" s="782"/>
      <c r="V550" s="783"/>
    </row>
    <row r="551" spans="1:22" s="685" customFormat="1">
      <c r="A551" s="774"/>
      <c r="B551" s="683">
        <v>39</v>
      </c>
      <c r="C551" s="683">
        <v>16662940</v>
      </c>
      <c r="D551" s="683" t="s">
        <v>999</v>
      </c>
      <c r="E551" s="683"/>
      <c r="F551" s="689"/>
      <c r="G551" s="777"/>
      <c r="H551" s="683"/>
      <c r="I551" s="777" t="s">
        <v>125</v>
      </c>
      <c r="J551" s="777" t="s">
        <v>167</v>
      </c>
      <c r="K551" s="777"/>
      <c r="L551" s="777"/>
      <c r="M551" s="778"/>
      <c r="N551" s="683" t="s">
        <v>596</v>
      </c>
      <c r="O551" s="776"/>
      <c r="P551" s="744" t="s">
        <v>170</v>
      </c>
      <c r="Q551" s="779">
        <f>SUMIF('Planificación 2026-1'!W:W,D551,'Planificación 2026-1'!R:R)</f>
        <v>16</v>
      </c>
      <c r="R551" s="780"/>
      <c r="S551" s="781"/>
      <c r="U551" s="782"/>
      <c r="V551" s="783"/>
    </row>
    <row r="552" spans="1:22" s="685" customFormat="1">
      <c r="A552" s="774"/>
      <c r="B552" s="683">
        <v>40</v>
      </c>
      <c r="C552" s="683">
        <v>44859703</v>
      </c>
      <c r="D552" s="683" t="s">
        <v>1000</v>
      </c>
      <c r="E552" s="683"/>
      <c r="F552" s="689"/>
      <c r="G552" s="777"/>
      <c r="H552" s="683"/>
      <c r="I552" s="777" t="s">
        <v>125</v>
      </c>
      <c r="J552" s="777" t="s">
        <v>168</v>
      </c>
      <c r="K552" s="777"/>
      <c r="L552" s="777" t="s">
        <v>841</v>
      </c>
      <c r="M552" s="778"/>
      <c r="N552" s="683" t="s">
        <v>596</v>
      </c>
      <c r="O552" s="776"/>
      <c r="P552" s="744" t="s">
        <v>170</v>
      </c>
      <c r="Q552" s="779">
        <f>SUMIF('Planificación 2026-1'!W:W,D552,'Planificación 2026-1'!R:R)</f>
        <v>11</v>
      </c>
      <c r="R552" s="780"/>
      <c r="S552" s="781"/>
      <c r="U552" s="782"/>
      <c r="V552" s="783"/>
    </row>
    <row r="553" spans="1:22" s="741" customFormat="1">
      <c r="A553" s="746"/>
      <c r="B553" s="742">
        <v>41</v>
      </c>
      <c r="C553" s="742">
        <v>46909673</v>
      </c>
      <c r="D553" s="742" t="s">
        <v>1001</v>
      </c>
      <c r="E553" s="742"/>
      <c r="F553" s="765"/>
      <c r="G553" s="766"/>
      <c r="H553" s="742"/>
      <c r="I553" s="766" t="s">
        <v>125</v>
      </c>
      <c r="J553" s="766" t="s">
        <v>168</v>
      </c>
      <c r="K553" s="766"/>
      <c r="L553" s="766" t="s">
        <v>23</v>
      </c>
      <c r="M553" s="767"/>
      <c r="N553" s="742" t="s">
        <v>596</v>
      </c>
      <c r="O553" s="768"/>
      <c r="P553" s="773" t="s">
        <v>170</v>
      </c>
      <c r="Q553" s="214">
        <f>SUMIF('Planificación 2026-1'!W:W,D553,'Planificación 2026-1'!R:R)</f>
        <v>0</v>
      </c>
      <c r="R553" s="769"/>
      <c r="S553" s="787" t="s">
        <v>1002</v>
      </c>
      <c r="U553" s="771"/>
      <c r="V553" s="772"/>
    </row>
    <row r="554" spans="1:22" s="685" customFormat="1">
      <c r="A554" s="774"/>
      <c r="B554" s="683">
        <v>42</v>
      </c>
      <c r="C554" s="683">
        <v>18071852</v>
      </c>
      <c r="D554" s="683" t="s">
        <v>1003</v>
      </c>
      <c r="E554" s="683"/>
      <c r="F554" s="689"/>
      <c r="G554" s="777"/>
      <c r="H554" s="683"/>
      <c r="I554" s="777" t="s">
        <v>125</v>
      </c>
      <c r="J554" s="777" t="s">
        <v>168</v>
      </c>
      <c r="K554" s="777"/>
      <c r="L554" s="777" t="s">
        <v>23</v>
      </c>
      <c r="M554" s="778"/>
      <c r="N554" s="683" t="s">
        <v>596</v>
      </c>
      <c r="O554" s="776"/>
      <c r="P554" s="744" t="s">
        <v>170</v>
      </c>
      <c r="Q554" s="779">
        <f>SUMIF('Planificación 2026-1'!W:W,D554,'Planificación 2026-1'!R:R)</f>
        <v>36</v>
      </c>
      <c r="R554" s="780"/>
      <c r="S554" s="781"/>
      <c r="U554" s="782"/>
      <c r="V554" s="783"/>
    </row>
    <row r="555" spans="1:22" s="685" customFormat="1">
      <c r="A555" s="774"/>
      <c r="B555" s="683">
        <v>43</v>
      </c>
      <c r="C555" s="683">
        <v>15590660</v>
      </c>
      <c r="D555" s="683" t="s">
        <v>1004</v>
      </c>
      <c r="E555" s="683"/>
      <c r="F555" s="689"/>
      <c r="G555" s="777"/>
      <c r="H555" s="683"/>
      <c r="I555" s="777" t="s">
        <v>135</v>
      </c>
      <c r="J555" s="777" t="s">
        <v>168</v>
      </c>
      <c r="K555" s="777"/>
      <c r="L555" s="777" t="s">
        <v>1005</v>
      </c>
      <c r="M555" s="778"/>
      <c r="N555" s="683" t="s">
        <v>596</v>
      </c>
      <c r="O555" s="776"/>
      <c r="P555" s="744" t="s">
        <v>170</v>
      </c>
      <c r="Q555" s="779">
        <f>SUMIF('Planificación 2026-1'!W:W,D555,'Planificación 2026-1'!R:R)</f>
        <v>4</v>
      </c>
      <c r="R555" s="780"/>
      <c r="S555" s="781"/>
      <c r="U555" s="782"/>
      <c r="V555" s="783"/>
    </row>
    <row r="556" spans="1:22" s="685" customFormat="1">
      <c r="A556" s="774"/>
      <c r="B556" s="683">
        <v>44</v>
      </c>
      <c r="C556" s="683">
        <v>43608561</v>
      </c>
      <c r="D556" s="683" t="s">
        <v>1006</v>
      </c>
      <c r="E556" s="683"/>
      <c r="F556" s="689"/>
      <c r="G556" s="777"/>
      <c r="H556" s="683"/>
      <c r="I556" s="777" t="s">
        <v>135</v>
      </c>
      <c r="J556" s="777" t="s">
        <v>168</v>
      </c>
      <c r="K556" s="777"/>
      <c r="L556" s="777" t="s">
        <v>1005</v>
      </c>
      <c r="M556" s="778"/>
      <c r="N556" s="683" t="s">
        <v>596</v>
      </c>
      <c r="O556" s="776"/>
      <c r="P556" s="744" t="s">
        <v>170</v>
      </c>
      <c r="Q556" s="779">
        <f>SUMIF('Planificación 2026-1'!W:W,D556,'Planificación 2026-1'!R:R)</f>
        <v>40</v>
      </c>
      <c r="R556" s="780"/>
      <c r="S556" s="781"/>
      <c r="U556" s="782"/>
      <c r="V556" s="783"/>
    </row>
    <row r="557" spans="1:22" s="685" customFormat="1">
      <c r="A557" s="774"/>
      <c r="B557" s="683">
        <v>45</v>
      </c>
      <c r="C557" s="683">
        <v>15725118</v>
      </c>
      <c r="D557" s="683" t="s">
        <v>1007</v>
      </c>
      <c r="E557" s="683"/>
      <c r="F557" s="689"/>
      <c r="G557" s="777"/>
      <c r="H557" s="683"/>
      <c r="I557" s="777" t="s">
        <v>135</v>
      </c>
      <c r="J557" s="777" t="s">
        <v>168</v>
      </c>
      <c r="K557" s="777"/>
      <c r="L557" s="777" t="s">
        <v>1005</v>
      </c>
      <c r="M557" s="778"/>
      <c r="N557" s="683" t="s">
        <v>596</v>
      </c>
      <c r="O557" s="776"/>
      <c r="P557" s="744" t="s">
        <v>170</v>
      </c>
      <c r="Q557" s="779">
        <f>SUMIF('Planificación 2026-1'!W:W,D557,'Planificación 2026-1'!R:R)</f>
        <v>4</v>
      </c>
      <c r="R557" s="780"/>
      <c r="S557" s="781"/>
      <c r="U557" s="782"/>
      <c r="V557" s="783"/>
    </row>
    <row r="558" spans="1:22" s="685" customFormat="1">
      <c r="A558" s="774"/>
      <c r="B558" s="683">
        <v>46</v>
      </c>
      <c r="C558" s="683">
        <v>15688249</v>
      </c>
      <c r="D558" s="683" t="s">
        <v>1008</v>
      </c>
      <c r="E558" s="683"/>
      <c r="F558" s="689"/>
      <c r="G558" s="777"/>
      <c r="H558" s="683"/>
      <c r="I558" s="777" t="s">
        <v>135</v>
      </c>
      <c r="J558" s="777" t="s">
        <v>168</v>
      </c>
      <c r="K558" s="777"/>
      <c r="L558" s="777" t="s">
        <v>1005</v>
      </c>
      <c r="M558" s="778"/>
      <c r="N558" s="683" t="s">
        <v>596</v>
      </c>
      <c r="O558" s="776"/>
      <c r="P558" s="744" t="s">
        <v>170</v>
      </c>
      <c r="Q558" s="779">
        <f>SUMIF('Planificación 2026-1'!W:W,D558,'Planificación 2026-1'!R:R)</f>
        <v>9</v>
      </c>
      <c r="R558" s="780"/>
      <c r="S558" s="781"/>
      <c r="U558" s="782"/>
      <c r="V558" s="783"/>
    </row>
    <row r="559" spans="1:22" s="834" customFormat="1" ht="21.75">
      <c r="A559" s="816"/>
      <c r="B559" s="839">
        <v>47</v>
      </c>
      <c r="C559" s="839">
        <v>15738084</v>
      </c>
      <c r="D559" s="839" t="s">
        <v>1009</v>
      </c>
      <c r="E559" s="839"/>
      <c r="F559" s="840"/>
      <c r="G559" s="841"/>
      <c r="H559" s="839"/>
      <c r="I559" s="841" t="s">
        <v>135</v>
      </c>
      <c r="J559" s="841" t="s">
        <v>168</v>
      </c>
      <c r="K559" s="841"/>
      <c r="L559" s="841" t="s">
        <v>1005</v>
      </c>
      <c r="M559" s="842" t="s">
        <v>815</v>
      </c>
      <c r="N559" s="839" t="s">
        <v>596</v>
      </c>
      <c r="O559" s="843" t="s">
        <v>135</v>
      </c>
      <c r="P559" s="844" t="s">
        <v>170</v>
      </c>
      <c r="Q559" s="828">
        <f>SUMIF('Planificación 2026-1'!W:W,D559,'Planificación 2026-1'!R:R)</f>
        <v>18</v>
      </c>
      <c r="R559" s="845"/>
      <c r="S559" s="846"/>
      <c r="U559" s="847"/>
      <c r="V559" s="848"/>
    </row>
    <row r="560" spans="1:22" s="685" customFormat="1">
      <c r="A560" s="774"/>
      <c r="B560" s="683">
        <v>48</v>
      </c>
      <c r="C560" s="683">
        <v>72176698</v>
      </c>
      <c r="D560" s="683" t="s">
        <v>1010</v>
      </c>
      <c r="E560" s="683"/>
      <c r="F560" s="689"/>
      <c r="G560" s="777"/>
      <c r="H560" s="683"/>
      <c r="I560" s="777" t="s">
        <v>135</v>
      </c>
      <c r="J560" s="777" t="s">
        <v>168</v>
      </c>
      <c r="K560" s="777"/>
      <c r="L560" s="777" t="s">
        <v>1005</v>
      </c>
      <c r="M560" s="778"/>
      <c r="N560" s="683" t="s">
        <v>596</v>
      </c>
      <c r="O560" s="776"/>
      <c r="P560" s="744" t="s">
        <v>170</v>
      </c>
      <c r="Q560" s="779">
        <f>SUMIF('Planificación 2026-1'!W:W,D560,'Planificación 2026-1'!R:R)</f>
        <v>6</v>
      </c>
      <c r="R560" s="780"/>
      <c r="S560" s="781"/>
      <c r="U560" s="782"/>
      <c r="V560" s="783"/>
    </row>
    <row r="561" spans="1:22" s="685" customFormat="1">
      <c r="A561" s="774"/>
      <c r="B561" s="683">
        <v>49</v>
      </c>
      <c r="C561" s="683">
        <v>75168136</v>
      </c>
      <c r="D561" s="683" t="s">
        <v>1011</v>
      </c>
      <c r="E561" s="683"/>
      <c r="F561" s="689"/>
      <c r="G561" s="777"/>
      <c r="H561" s="683"/>
      <c r="I561" s="777" t="s">
        <v>127</v>
      </c>
      <c r="J561" s="777" t="s">
        <v>168</v>
      </c>
      <c r="K561" s="777"/>
      <c r="L561" s="777" t="s">
        <v>1005</v>
      </c>
      <c r="M561" s="778"/>
      <c r="N561" s="683" t="s">
        <v>596</v>
      </c>
      <c r="O561" s="776"/>
      <c r="P561" s="744" t="s">
        <v>170</v>
      </c>
      <c r="Q561" s="779">
        <f>SUMIF('Planificación 2026-1'!W:W,D561,'Planificación 2026-1'!R:R)</f>
        <v>6</v>
      </c>
      <c r="R561" s="780"/>
      <c r="S561" s="781"/>
      <c r="U561" s="782"/>
      <c r="V561" s="783"/>
    </row>
    <row r="562" spans="1:22" s="685" customFormat="1">
      <c r="A562" s="774"/>
      <c r="B562" s="683">
        <v>50</v>
      </c>
      <c r="C562" s="683">
        <v>41807593</v>
      </c>
      <c r="D562" s="683" t="s">
        <v>1012</v>
      </c>
      <c r="E562" s="683"/>
      <c r="F562" s="689"/>
      <c r="G562" s="777"/>
      <c r="H562" s="683"/>
      <c r="I562" s="777" t="s">
        <v>127</v>
      </c>
      <c r="J562" s="777" t="s">
        <v>168</v>
      </c>
      <c r="K562" s="777"/>
      <c r="L562" s="777" t="s">
        <v>1005</v>
      </c>
      <c r="M562" s="778"/>
      <c r="N562" s="683" t="s">
        <v>596</v>
      </c>
      <c r="O562" s="776"/>
      <c r="P562" s="744" t="s">
        <v>170</v>
      </c>
      <c r="Q562" s="779">
        <f>SUMIF('Planificación 2026-1'!W:W,D562,'Planificación 2026-1'!R:R)</f>
        <v>0</v>
      </c>
      <c r="R562" s="780"/>
      <c r="S562" s="781"/>
      <c r="U562" s="782"/>
      <c r="V562" s="783"/>
    </row>
    <row r="563" spans="1:22" s="685" customFormat="1">
      <c r="A563" s="774"/>
      <c r="B563" s="683">
        <v>51</v>
      </c>
      <c r="C563" s="683">
        <v>43027985</v>
      </c>
      <c r="D563" s="683" t="s">
        <v>1013</v>
      </c>
      <c r="E563" s="683"/>
      <c r="F563" s="689"/>
      <c r="G563" s="777"/>
      <c r="H563" s="683"/>
      <c r="I563" s="777" t="s">
        <v>127</v>
      </c>
      <c r="J563" s="777" t="s">
        <v>168</v>
      </c>
      <c r="K563" s="777"/>
      <c r="L563" s="777" t="s">
        <v>1005</v>
      </c>
      <c r="M563" s="778"/>
      <c r="N563" s="683" t="s">
        <v>596</v>
      </c>
      <c r="O563" s="776"/>
      <c r="P563" s="744" t="s">
        <v>170</v>
      </c>
      <c r="Q563" s="779">
        <f>SUMIF('Planificación 2026-1'!W:W,D563,'Planificación 2026-1'!R:R)</f>
        <v>9</v>
      </c>
      <c r="R563" s="780"/>
      <c r="S563" s="781"/>
      <c r="U563" s="782"/>
      <c r="V563" s="783"/>
    </row>
    <row r="564" spans="1:22" s="685" customFormat="1">
      <c r="A564" s="774"/>
      <c r="B564" s="683">
        <v>52</v>
      </c>
      <c r="C564" s="683">
        <v>42146692</v>
      </c>
      <c r="D564" s="683" t="s">
        <v>1014</v>
      </c>
      <c r="E564" s="683"/>
      <c r="F564" s="689"/>
      <c r="G564" s="777"/>
      <c r="H564" s="683"/>
      <c r="I564" s="777" t="s">
        <v>978</v>
      </c>
      <c r="J564" s="777" t="s">
        <v>168</v>
      </c>
      <c r="K564" s="777"/>
      <c r="L564" s="777" t="s">
        <v>1005</v>
      </c>
      <c r="M564" s="778"/>
      <c r="N564" s="683" t="s">
        <v>596</v>
      </c>
      <c r="O564" s="776"/>
      <c r="P564" s="744" t="s">
        <v>170</v>
      </c>
      <c r="Q564" s="779">
        <f>SUMIF('Planificación 2026-1'!W:W,D564,'Planificación 2026-1'!R:R)</f>
        <v>16</v>
      </c>
      <c r="R564" s="780"/>
      <c r="S564" s="781"/>
      <c r="U564" s="782"/>
      <c r="V564" s="783"/>
    </row>
    <row r="565" spans="1:22" s="685" customFormat="1">
      <c r="A565" s="774"/>
      <c r="B565" s="683">
        <v>53</v>
      </c>
      <c r="C565" s="683">
        <v>70179483</v>
      </c>
      <c r="D565" s="683" t="s">
        <v>1015</v>
      </c>
      <c r="E565" s="683"/>
      <c r="F565" s="689"/>
      <c r="G565" s="777"/>
      <c r="H565" s="683"/>
      <c r="I565" s="777" t="s">
        <v>978</v>
      </c>
      <c r="J565" s="777" t="s">
        <v>168</v>
      </c>
      <c r="K565" s="777"/>
      <c r="L565" s="777" t="s">
        <v>1005</v>
      </c>
      <c r="M565" s="778"/>
      <c r="N565" s="683" t="s">
        <v>596</v>
      </c>
      <c r="O565" s="776"/>
      <c r="P565" s="744" t="s">
        <v>170</v>
      </c>
      <c r="Q565" s="779">
        <f>SUMIF('Planificación 2026-1'!W:W,D565,'Planificación 2026-1'!R:R)</f>
        <v>20</v>
      </c>
      <c r="R565" s="780"/>
      <c r="S565" s="781"/>
      <c r="U565" s="782"/>
      <c r="V565" s="783"/>
    </row>
    <row r="566" spans="1:22" s="685" customFormat="1">
      <c r="A566" s="774"/>
      <c r="B566" s="683">
        <v>54</v>
      </c>
      <c r="C566" s="683">
        <v>40740790</v>
      </c>
      <c r="D566" s="683" t="s">
        <v>1016</v>
      </c>
      <c r="E566" s="683"/>
      <c r="F566" s="689"/>
      <c r="G566" s="777"/>
      <c r="H566" s="683"/>
      <c r="I566" s="777" t="s">
        <v>978</v>
      </c>
      <c r="J566" s="777" t="s">
        <v>168</v>
      </c>
      <c r="K566" s="777"/>
      <c r="L566" s="777" t="s">
        <v>1005</v>
      </c>
      <c r="M566" s="778"/>
      <c r="N566" s="683" t="s">
        <v>596</v>
      </c>
      <c r="O566" s="776"/>
      <c r="P566" s="744" t="s">
        <v>170</v>
      </c>
      <c r="Q566" s="779">
        <f>SUMIF('Planificación 2026-1'!W:W,D566,'Planificación 2026-1'!R:R)</f>
        <v>20</v>
      </c>
      <c r="R566" s="780"/>
      <c r="S566" s="781"/>
      <c r="U566" s="782"/>
      <c r="V566" s="783"/>
    </row>
    <row r="567" spans="1:22" s="685" customFormat="1">
      <c r="A567" s="774"/>
      <c r="B567" s="683">
        <v>55</v>
      </c>
      <c r="C567" s="683">
        <v>15591781</v>
      </c>
      <c r="D567" s="683" t="s">
        <v>1017</v>
      </c>
      <c r="E567" s="683"/>
      <c r="F567" s="689"/>
      <c r="G567" s="777"/>
      <c r="H567" s="683"/>
      <c r="I567" s="777" t="s">
        <v>978</v>
      </c>
      <c r="J567" s="777" t="s">
        <v>168</v>
      </c>
      <c r="K567" s="777"/>
      <c r="L567" s="777" t="s">
        <v>1005</v>
      </c>
      <c r="M567" s="778"/>
      <c r="N567" s="683" t="s">
        <v>596</v>
      </c>
      <c r="O567" s="776"/>
      <c r="P567" s="744" t="s">
        <v>170</v>
      </c>
      <c r="Q567" s="779">
        <f>SUMIF('Planificación 2026-1'!W:W,D567,'Planificación 2026-1'!R:R)</f>
        <v>4</v>
      </c>
      <c r="R567" s="780"/>
      <c r="S567" s="781"/>
      <c r="U567" s="782"/>
      <c r="V567" s="783"/>
    </row>
    <row r="568" spans="1:22" ht="14.65" customHeight="1">
      <c r="B568" s="713"/>
      <c r="C568" s="713"/>
      <c r="D568" s="713"/>
      <c r="E568" s="713"/>
      <c r="F568" s="713"/>
      <c r="G568" s="83"/>
      <c r="H568" s="713"/>
      <c r="I568" s="713"/>
      <c r="J568" s="713"/>
      <c r="K568" s="713"/>
      <c r="L568" s="713"/>
      <c r="M568" s="713"/>
      <c r="N568" s="713"/>
      <c r="O568" s="714"/>
      <c r="P568" s="1121"/>
      <c r="Q568" s="1121"/>
    </row>
    <row r="569" spans="1:22" ht="15">
      <c r="B569" s="713"/>
      <c r="C569" s="713"/>
      <c r="D569" s="713"/>
      <c r="E569" s="713"/>
      <c r="F569" s="713"/>
      <c r="G569" s="83"/>
      <c r="H569" s="713"/>
      <c r="I569" s="713"/>
      <c r="J569" s="713"/>
      <c r="K569" s="713"/>
      <c r="L569" s="713"/>
      <c r="M569" s="713"/>
      <c r="N569" s="713"/>
      <c r="O569" s="714"/>
      <c r="P569" s="1121"/>
      <c r="Q569" s="1121"/>
    </row>
    <row r="570" spans="1:22" ht="15">
      <c r="B570" s="713"/>
      <c r="C570" s="713"/>
      <c r="D570" s="713"/>
      <c r="E570" s="713"/>
      <c r="F570" s="713"/>
      <c r="G570" s="83"/>
      <c r="H570" s="713"/>
      <c r="I570" s="713"/>
      <c r="J570" s="713"/>
      <c r="K570" s="713"/>
      <c r="L570" s="713"/>
      <c r="M570" s="713"/>
      <c r="N570" s="713"/>
      <c r="O570" s="714"/>
      <c r="P570" s="1121"/>
      <c r="Q570" s="1121"/>
    </row>
    <row r="571" spans="1:22" ht="50.25">
      <c r="B571" s="715" t="s">
        <v>99</v>
      </c>
      <c r="C571" s="716" t="s">
        <v>801</v>
      </c>
      <c r="D571" s="717" t="s">
        <v>1018</v>
      </c>
      <c r="E571" s="718" t="s">
        <v>803</v>
      </c>
      <c r="F571" s="718" t="s">
        <v>804</v>
      </c>
      <c r="G571" s="718" t="s">
        <v>104</v>
      </c>
      <c r="H571" s="718" t="s">
        <v>103</v>
      </c>
      <c r="I571" s="717" t="s">
        <v>8</v>
      </c>
      <c r="J571" s="718" t="s">
        <v>954</v>
      </c>
      <c r="K571" s="717" t="s">
        <v>101</v>
      </c>
      <c r="L571" s="719" t="s">
        <v>807</v>
      </c>
      <c r="M571" s="720" t="s">
        <v>808</v>
      </c>
      <c r="N571" s="721" t="s">
        <v>809</v>
      </c>
      <c r="O571" s="720" t="s">
        <v>810</v>
      </c>
      <c r="P571" s="720" t="s">
        <v>811</v>
      </c>
      <c r="Q571" s="722" t="s">
        <v>812</v>
      </c>
    </row>
    <row r="572" spans="1:22">
      <c r="B572" s="693">
        <v>1</v>
      </c>
      <c r="C572" s="693">
        <v>2442123</v>
      </c>
      <c r="D572" s="708" t="s">
        <v>1019</v>
      </c>
      <c r="E572" s="708"/>
      <c r="F572" s="709"/>
      <c r="G572" s="710"/>
      <c r="H572" s="708"/>
      <c r="I572" s="489" t="s">
        <v>123</v>
      </c>
      <c r="J572" s="489" t="s">
        <v>23</v>
      </c>
      <c r="K572" s="710"/>
      <c r="L572" s="489"/>
      <c r="M572" s="711"/>
      <c r="N572" s="693" t="s">
        <v>250</v>
      </c>
      <c r="O572" s="712"/>
      <c r="P572" s="723"/>
      <c r="Q572" s="190">
        <f>SUMIF('Planificación 2026-1'!W:W,D572,'Planificación 2026-1'!R:R)</f>
        <v>17</v>
      </c>
    </row>
    <row r="573" spans="1:22">
      <c r="B573" s="693">
        <v>2</v>
      </c>
      <c r="C573" s="693">
        <v>6997573</v>
      </c>
      <c r="D573" s="693" t="s">
        <v>1020</v>
      </c>
      <c r="E573" s="693"/>
      <c r="F573" s="709"/>
      <c r="G573" s="489"/>
      <c r="H573" s="693"/>
      <c r="I573" s="489" t="s">
        <v>978</v>
      </c>
      <c r="J573" s="489" t="s">
        <v>167</v>
      </c>
      <c r="K573" s="489"/>
      <c r="L573" s="489"/>
      <c r="M573" s="711"/>
      <c r="N573" s="693" t="s">
        <v>250</v>
      </c>
      <c r="O573" s="712"/>
      <c r="P573" s="723" t="s">
        <v>173</v>
      </c>
      <c r="Q573" s="784">
        <f>SUMIF('Planificación 2026-1'!W:W,D573,'Planificación 2026-1'!R:R)</f>
        <v>0</v>
      </c>
      <c r="S573" s="387" t="s">
        <v>1021</v>
      </c>
    </row>
    <row r="574" spans="1:22">
      <c r="B574" s="693">
        <v>3</v>
      </c>
      <c r="C574" s="693">
        <v>7217994</v>
      </c>
      <c r="D574" s="693" t="s">
        <v>1022</v>
      </c>
      <c r="E574" s="693"/>
      <c r="F574" s="709"/>
      <c r="G574" s="489"/>
      <c r="H574" s="693"/>
      <c r="I574" s="711" t="s">
        <v>127</v>
      </c>
      <c r="J574" s="489" t="s">
        <v>23</v>
      </c>
      <c r="K574" s="489"/>
      <c r="L574" s="489"/>
      <c r="M574" s="711"/>
      <c r="N574" s="693" t="s">
        <v>250</v>
      </c>
      <c r="O574" s="712"/>
      <c r="P574" s="723" t="s">
        <v>173</v>
      </c>
      <c r="Q574" s="784">
        <f>SUMIF('Planificación 2026-1'!W:W,D574,'Planificación 2026-1'!R:R)</f>
        <v>0</v>
      </c>
      <c r="S574" s="387" t="s">
        <v>1021</v>
      </c>
    </row>
    <row r="575" spans="1:22">
      <c r="B575" s="693">
        <v>4</v>
      </c>
      <c r="C575" s="693">
        <v>15357430</v>
      </c>
      <c r="D575" s="487" t="s">
        <v>1023</v>
      </c>
      <c r="E575" s="693"/>
      <c r="F575" s="709"/>
      <c r="G575" s="489"/>
      <c r="H575" s="693"/>
      <c r="I575" s="489" t="s">
        <v>123</v>
      </c>
      <c r="J575" s="489" t="s">
        <v>23</v>
      </c>
      <c r="K575" s="489"/>
      <c r="L575" s="489"/>
      <c r="M575" s="711"/>
      <c r="N575" s="693" t="s">
        <v>250</v>
      </c>
      <c r="O575" s="712"/>
      <c r="P575" s="723" t="s">
        <v>170</v>
      </c>
      <c r="Q575" s="190">
        <f>SUMIF('Planificación 2026-1'!W:W,D575,'Planificación 2026-1'!R:R)</f>
        <v>16</v>
      </c>
    </row>
    <row r="576" spans="1:22">
      <c r="B576" s="693">
        <v>5</v>
      </c>
      <c r="C576" s="693">
        <v>16621586</v>
      </c>
      <c r="D576" s="487" t="s">
        <v>1024</v>
      </c>
      <c r="E576" s="693"/>
      <c r="F576" s="709"/>
      <c r="G576" s="693"/>
      <c r="H576" s="693"/>
      <c r="I576" s="489" t="s">
        <v>123</v>
      </c>
      <c r="J576" s="489" t="s">
        <v>23</v>
      </c>
      <c r="K576" s="489"/>
      <c r="L576" s="489"/>
      <c r="M576" s="711"/>
      <c r="N576" s="693" t="s">
        <v>250</v>
      </c>
      <c r="O576" s="712"/>
      <c r="P576" s="723" t="s">
        <v>170</v>
      </c>
      <c r="Q576" s="190">
        <f>SUMIF('Planificación 2026-1'!W:W,D576,'Planificación 2026-1'!R:R)</f>
        <v>11</v>
      </c>
    </row>
    <row r="577" spans="2:17">
      <c r="B577" s="693">
        <v>6</v>
      </c>
      <c r="C577" s="487">
        <v>21492225</v>
      </c>
      <c r="D577" s="724" t="s">
        <v>1025</v>
      </c>
      <c r="E577" s="693"/>
      <c r="F577" s="709"/>
      <c r="G577" s="489"/>
      <c r="H577" s="693"/>
      <c r="I577" s="489" t="s">
        <v>125</v>
      </c>
      <c r="J577" s="489" t="s">
        <v>23</v>
      </c>
      <c r="K577" s="489"/>
      <c r="L577" s="489"/>
      <c r="M577" s="711"/>
      <c r="N577" s="693" t="s">
        <v>250</v>
      </c>
      <c r="O577" s="712"/>
      <c r="P577" s="723" t="s">
        <v>170</v>
      </c>
      <c r="Q577" s="190">
        <f>SUMIF('Planificación 2026-1'!W:W,D577,'Planificación 2026-1'!R:R)</f>
        <v>0</v>
      </c>
    </row>
    <row r="578" spans="2:17">
      <c r="B578" s="693">
        <v>7</v>
      </c>
      <c r="C578" s="265">
        <v>21566262</v>
      </c>
      <c r="D578" s="487" t="s">
        <v>1026</v>
      </c>
      <c r="E578" s="693"/>
      <c r="F578" s="709"/>
      <c r="G578" s="693"/>
      <c r="H578" s="693"/>
      <c r="I578" s="489" t="s">
        <v>125</v>
      </c>
      <c r="J578" s="489" t="s">
        <v>23</v>
      </c>
      <c r="K578" s="489"/>
      <c r="L578" s="489"/>
      <c r="M578" s="711"/>
      <c r="N578" s="693" t="s">
        <v>250</v>
      </c>
      <c r="O578" s="712"/>
      <c r="P578" s="723" t="s">
        <v>170</v>
      </c>
      <c r="Q578" s="190">
        <f>SUMIF('Planificación 2026-1'!W:W,D578,'Planificación 2026-1'!R:R)</f>
        <v>11</v>
      </c>
    </row>
    <row r="579" spans="2:17">
      <c r="B579" s="693">
        <v>8</v>
      </c>
      <c r="C579" s="693">
        <v>40012522</v>
      </c>
      <c r="D579" s="487" t="s">
        <v>1027</v>
      </c>
      <c r="E579" s="693"/>
      <c r="F579" s="709"/>
      <c r="G579" s="693"/>
      <c r="H579" s="693"/>
      <c r="I579" s="489" t="s">
        <v>125</v>
      </c>
      <c r="J579" s="489" t="s">
        <v>1028</v>
      </c>
      <c r="K579" s="489"/>
      <c r="L579" s="489"/>
      <c r="M579" s="711"/>
      <c r="N579" s="693" t="s">
        <v>250</v>
      </c>
      <c r="O579" s="712"/>
      <c r="P579" s="723" t="s">
        <v>170</v>
      </c>
      <c r="Q579" s="190">
        <f>SUMIF('Planificación 2026-1'!W:W,D579,'Planificación 2026-1'!R:R)</f>
        <v>10</v>
      </c>
    </row>
    <row r="580" spans="2:17">
      <c r="B580" s="693">
        <v>9</v>
      </c>
      <c r="C580" s="487">
        <v>40727418</v>
      </c>
      <c r="D580" s="487" t="s">
        <v>1029</v>
      </c>
      <c r="E580" s="487"/>
      <c r="F580" s="709"/>
      <c r="G580" s="489"/>
      <c r="H580" s="693"/>
      <c r="I580" s="489" t="s">
        <v>130</v>
      </c>
      <c r="J580" s="489" t="s">
        <v>23</v>
      </c>
      <c r="K580" s="489"/>
      <c r="L580" s="489"/>
      <c r="M580" s="711"/>
      <c r="N580" s="693" t="s">
        <v>250</v>
      </c>
      <c r="O580" s="712"/>
      <c r="P580" s="723" t="s">
        <v>170</v>
      </c>
      <c r="Q580" s="190">
        <f>SUMIF('Planificación 2026-1'!W:W,D580,'Planificación 2026-1'!R:R)</f>
        <v>12</v>
      </c>
    </row>
    <row r="581" spans="2:17">
      <c r="B581" s="693">
        <v>10</v>
      </c>
      <c r="C581" s="693">
        <v>40793210</v>
      </c>
      <c r="D581" s="487" t="s">
        <v>1030</v>
      </c>
      <c r="E581" s="693"/>
      <c r="F581" s="709"/>
      <c r="G581" s="489"/>
      <c r="H581" s="693"/>
      <c r="I581" s="489" t="s">
        <v>131</v>
      </c>
      <c r="J581" s="489" t="s">
        <v>23</v>
      </c>
      <c r="K581" s="489"/>
      <c r="L581" s="489"/>
      <c r="M581" s="711"/>
      <c r="N581" s="693" t="s">
        <v>250</v>
      </c>
      <c r="O581" s="712"/>
      <c r="P581" s="723" t="s">
        <v>173</v>
      </c>
      <c r="Q581" s="190">
        <f>SUMIF('Planificación 2026-1'!W:W,D581,'Planificación 2026-1'!R:R)</f>
        <v>35</v>
      </c>
    </row>
    <row r="582" spans="2:17">
      <c r="B582" s="693">
        <v>11</v>
      </c>
      <c r="C582" s="693">
        <v>40814844</v>
      </c>
      <c r="D582" s="487" t="s">
        <v>1031</v>
      </c>
      <c r="E582" s="693"/>
      <c r="F582" s="709"/>
      <c r="G582" s="489"/>
      <c r="H582" s="693"/>
      <c r="I582" s="489" t="s">
        <v>125</v>
      </c>
      <c r="J582" s="489" t="s">
        <v>23</v>
      </c>
      <c r="K582" s="489"/>
      <c r="L582" s="489"/>
      <c r="M582" s="711"/>
      <c r="N582" s="693" t="s">
        <v>250</v>
      </c>
      <c r="O582" s="712"/>
      <c r="P582" s="723" t="s">
        <v>170</v>
      </c>
      <c r="Q582" s="190">
        <f>SUMIF('Planificación 2026-1'!W:W,D582,'Planificación 2026-1'!R:R)</f>
        <v>10</v>
      </c>
    </row>
    <row r="583" spans="2:17">
      <c r="B583" s="693">
        <v>12</v>
      </c>
      <c r="C583" s="693">
        <v>41507055</v>
      </c>
      <c r="D583" s="487" t="s">
        <v>1032</v>
      </c>
      <c r="E583" s="693"/>
      <c r="F583" s="709"/>
      <c r="G583" s="489"/>
      <c r="H583" s="693"/>
      <c r="I583" s="489" t="s">
        <v>123</v>
      </c>
      <c r="J583" s="489" t="s">
        <v>167</v>
      </c>
      <c r="K583" s="489"/>
      <c r="L583" s="489"/>
      <c r="M583" s="711"/>
      <c r="N583" s="693" t="s">
        <v>250</v>
      </c>
      <c r="O583" s="712"/>
      <c r="P583" s="723" t="s">
        <v>170</v>
      </c>
      <c r="Q583" s="190">
        <f>SUMIF('Planificación 2026-1'!W:W,D583,'Planificación 2026-1'!R:R)</f>
        <v>11</v>
      </c>
    </row>
    <row r="584" spans="2:17">
      <c r="B584" s="693">
        <v>13</v>
      </c>
      <c r="C584" s="693">
        <v>41916771</v>
      </c>
      <c r="D584" s="487" t="s">
        <v>1033</v>
      </c>
      <c r="E584" s="693"/>
      <c r="F584" s="709"/>
      <c r="G584" s="489"/>
      <c r="H584" s="693"/>
      <c r="I584" s="489" t="s">
        <v>978</v>
      </c>
      <c r="J584" s="489" t="s">
        <v>167</v>
      </c>
      <c r="K584" s="489"/>
      <c r="L584" s="489"/>
      <c r="M584" s="711"/>
      <c r="N584" s="693" t="s">
        <v>250</v>
      </c>
      <c r="O584" s="712"/>
      <c r="P584" s="723" t="s">
        <v>170</v>
      </c>
      <c r="Q584" s="190">
        <f>SUMIF('Planificación 2026-1'!W:W,D584,'Planificación 2026-1'!R:R)</f>
        <v>9</v>
      </c>
    </row>
    <row r="585" spans="2:17">
      <c r="B585" s="693">
        <v>14</v>
      </c>
      <c r="C585" s="693">
        <v>41959229</v>
      </c>
      <c r="D585" s="487" t="s">
        <v>1034</v>
      </c>
      <c r="E585" s="693"/>
      <c r="F585" s="709"/>
      <c r="G585" s="489"/>
      <c r="H585" s="693"/>
      <c r="I585" s="489" t="s">
        <v>130</v>
      </c>
      <c r="J585" s="489" t="s">
        <v>23</v>
      </c>
      <c r="K585" s="489"/>
      <c r="L585" s="489"/>
      <c r="M585" s="711"/>
      <c r="N585" s="693" t="s">
        <v>250</v>
      </c>
      <c r="O585" s="712"/>
      <c r="P585" s="723" t="s">
        <v>170</v>
      </c>
      <c r="Q585" s="190">
        <f>SUMIF('Planificación 2026-1'!W:W,D585,'Planificación 2026-1'!R:R)</f>
        <v>4</v>
      </c>
    </row>
    <row r="586" spans="2:17">
      <c r="B586" s="693">
        <v>15</v>
      </c>
      <c r="C586" s="693">
        <v>42734786</v>
      </c>
      <c r="D586" s="724" t="s">
        <v>1035</v>
      </c>
      <c r="E586" s="487"/>
      <c r="F586" s="709"/>
      <c r="G586" s="489"/>
      <c r="H586" s="693"/>
      <c r="I586" s="489" t="s">
        <v>123</v>
      </c>
      <c r="J586" s="489" t="s">
        <v>23</v>
      </c>
      <c r="K586" s="489"/>
      <c r="L586" s="489"/>
      <c r="M586" s="711"/>
      <c r="N586" s="693" t="s">
        <v>250</v>
      </c>
      <c r="O586" s="712"/>
      <c r="P586" s="723" t="s">
        <v>170</v>
      </c>
      <c r="Q586" s="190">
        <f>SUMIF('Planificación 2026-1'!W:W,D586,'Planificación 2026-1'!R:R)</f>
        <v>18</v>
      </c>
    </row>
    <row r="587" spans="2:17">
      <c r="B587" s="693">
        <v>16</v>
      </c>
      <c r="C587" s="693">
        <v>43932363</v>
      </c>
      <c r="D587" s="487" t="s">
        <v>1036</v>
      </c>
      <c r="E587" s="693"/>
      <c r="F587" s="709"/>
      <c r="G587" s="489"/>
      <c r="H587" s="693"/>
      <c r="I587" s="489" t="s">
        <v>978</v>
      </c>
      <c r="J587" s="489" t="s">
        <v>167</v>
      </c>
      <c r="K587" s="489"/>
      <c r="L587" s="489"/>
      <c r="M587" s="711"/>
      <c r="N587" s="693" t="s">
        <v>250</v>
      </c>
      <c r="O587" s="712"/>
      <c r="P587" s="723" t="s">
        <v>170</v>
      </c>
      <c r="Q587" s="190">
        <f>SUMIF('Planificación 2026-1'!W:W,D587,'Planificación 2026-1'!R:R)</f>
        <v>9</v>
      </c>
    </row>
    <row r="588" spans="2:17">
      <c r="B588" s="693">
        <v>17</v>
      </c>
      <c r="C588" s="693">
        <v>72608111</v>
      </c>
      <c r="D588" s="487" t="s">
        <v>1037</v>
      </c>
      <c r="E588" s="693"/>
      <c r="F588" s="709"/>
      <c r="G588" s="489"/>
      <c r="H588" s="693"/>
      <c r="I588" s="489" t="s">
        <v>978</v>
      </c>
      <c r="J588" s="489" t="s">
        <v>168</v>
      </c>
      <c r="K588" s="489"/>
      <c r="L588" s="489"/>
      <c r="M588" s="711"/>
      <c r="N588" s="693" t="s">
        <v>250</v>
      </c>
      <c r="O588" s="712"/>
      <c r="P588" s="723" t="s">
        <v>170</v>
      </c>
      <c r="Q588" s="190">
        <f>SUMIF('Planificación 2026-1'!W:W,D588,'Planificación 2026-1'!R:R)</f>
        <v>0</v>
      </c>
    </row>
    <row r="589" spans="2:17">
      <c r="B589" s="693">
        <v>18</v>
      </c>
      <c r="C589" s="693">
        <v>70073915</v>
      </c>
      <c r="D589" s="709" t="s">
        <v>1038</v>
      </c>
      <c r="E589" s="693"/>
      <c r="F589" s="709"/>
      <c r="G589" s="709"/>
      <c r="H589" s="693"/>
      <c r="I589" s="489" t="s">
        <v>978</v>
      </c>
      <c r="J589" s="489" t="s">
        <v>168</v>
      </c>
      <c r="K589" s="489"/>
      <c r="L589" s="489"/>
      <c r="M589" s="711"/>
      <c r="N589" s="693" t="s">
        <v>250</v>
      </c>
      <c r="O589" s="712"/>
      <c r="P589" s="723" t="s">
        <v>170</v>
      </c>
      <c r="Q589" s="190">
        <f>SUMIF('Planificación 2026-1'!W:W,D589,'Planificación 2026-1'!R:R)</f>
        <v>15</v>
      </c>
    </row>
    <row r="590" spans="2:17">
      <c r="B590" s="693">
        <v>19</v>
      </c>
      <c r="C590" s="693">
        <v>40444414</v>
      </c>
      <c r="D590" s="487" t="s">
        <v>1039</v>
      </c>
      <c r="E590" s="693"/>
      <c r="F590" s="709"/>
      <c r="G590" s="489"/>
      <c r="H590" s="693"/>
      <c r="I590" s="489" t="s">
        <v>978</v>
      </c>
      <c r="J590" s="489" t="s">
        <v>168</v>
      </c>
      <c r="K590" s="489"/>
      <c r="L590" s="489"/>
      <c r="M590" s="711"/>
      <c r="N590" s="693" t="s">
        <v>250</v>
      </c>
      <c r="O590" s="712"/>
      <c r="P590" s="723" t="s">
        <v>170</v>
      </c>
      <c r="Q590" s="190">
        <f>SUMIF('Planificación 2026-1'!W:W,D590,'Planificación 2026-1'!R:R)</f>
        <v>20</v>
      </c>
    </row>
    <row r="591" spans="2:17">
      <c r="B591" s="693">
        <v>20</v>
      </c>
      <c r="C591" s="693">
        <v>44822572</v>
      </c>
      <c r="D591" s="487" t="s">
        <v>1040</v>
      </c>
      <c r="E591" s="693"/>
      <c r="F591" s="709"/>
      <c r="G591" s="489" t="s">
        <v>19</v>
      </c>
      <c r="H591" s="693"/>
      <c r="I591" s="489" t="s">
        <v>127</v>
      </c>
      <c r="J591" s="489" t="s">
        <v>167</v>
      </c>
      <c r="K591" s="489"/>
      <c r="L591" s="489"/>
      <c r="M591" s="711"/>
      <c r="N591" s="693" t="s">
        <v>250</v>
      </c>
      <c r="O591" s="712"/>
      <c r="P591" s="723" t="s">
        <v>170</v>
      </c>
      <c r="Q591" s="190">
        <f>SUMIF('Planificación 2026-1'!W:W,D591,'Planificación 2026-1'!R:R)</f>
        <v>7</v>
      </c>
    </row>
    <row r="592" spans="2:17">
      <c r="B592" s="693">
        <v>21</v>
      </c>
      <c r="C592" s="693">
        <v>40432935</v>
      </c>
      <c r="D592" s="487" t="s">
        <v>1041</v>
      </c>
      <c r="E592" s="693"/>
      <c r="F592" s="709"/>
      <c r="G592" s="489" t="s">
        <v>19</v>
      </c>
      <c r="H592" s="693"/>
      <c r="I592" s="489" t="s">
        <v>127</v>
      </c>
      <c r="J592" s="489" t="s">
        <v>168</v>
      </c>
      <c r="K592" s="489"/>
      <c r="L592" s="489"/>
      <c r="M592" s="711"/>
      <c r="N592" s="693" t="s">
        <v>250</v>
      </c>
      <c r="O592" s="712"/>
      <c r="P592" s="723" t="s">
        <v>170</v>
      </c>
      <c r="Q592" s="190">
        <f>SUMIF('Planificación 2026-1'!W:W,D592,'Planificación 2026-1'!R:R)</f>
        <v>4</v>
      </c>
    </row>
    <row r="593" spans="2:17">
      <c r="B593" s="693">
        <v>22</v>
      </c>
      <c r="C593" s="693">
        <v>40382257</v>
      </c>
      <c r="D593" s="487" t="s">
        <v>1042</v>
      </c>
      <c r="E593" s="693"/>
      <c r="F593" s="709"/>
      <c r="G593" s="489" t="s">
        <v>19</v>
      </c>
      <c r="H593" s="693"/>
      <c r="I593" s="489" t="s">
        <v>127</v>
      </c>
      <c r="J593" s="489" t="s">
        <v>168</v>
      </c>
      <c r="K593" s="489"/>
      <c r="L593" s="489"/>
      <c r="M593" s="711"/>
      <c r="N593" s="693" t="s">
        <v>250</v>
      </c>
      <c r="O593" s="712"/>
      <c r="P593" s="723" t="s">
        <v>170</v>
      </c>
      <c r="Q593" s="190">
        <f>SUMIF('Planificación 2026-1'!W:W,D593,'Planificación 2026-1'!R:R)</f>
        <v>12</v>
      </c>
    </row>
    <row r="594" spans="2:17">
      <c r="B594" s="693">
        <v>23</v>
      </c>
      <c r="C594" s="265">
        <v>15607309</v>
      </c>
      <c r="D594" s="487" t="s">
        <v>1043</v>
      </c>
      <c r="E594" s="693"/>
      <c r="F594" s="709"/>
      <c r="G594" s="489" t="s">
        <v>19</v>
      </c>
      <c r="H594" s="693"/>
      <c r="I594" s="489" t="s">
        <v>127</v>
      </c>
      <c r="J594" s="489" t="s">
        <v>168</v>
      </c>
      <c r="K594" s="489"/>
      <c r="L594" s="489"/>
      <c r="M594" s="711"/>
      <c r="N594" s="693" t="s">
        <v>250</v>
      </c>
      <c r="O594" s="712"/>
      <c r="P594" s="723" t="s">
        <v>170</v>
      </c>
      <c r="Q594" s="190">
        <f>SUMIF('Planificación 2026-1'!W:W,D594,'Planificación 2026-1'!R:R)</f>
        <v>12</v>
      </c>
    </row>
    <row r="595" spans="2:17">
      <c r="B595" s="693">
        <v>24</v>
      </c>
      <c r="C595" s="693">
        <v>44006023</v>
      </c>
      <c r="D595" s="487" t="s">
        <v>1044</v>
      </c>
      <c r="E595" s="693"/>
      <c r="F595" s="709"/>
      <c r="G595" s="489" t="s">
        <v>19</v>
      </c>
      <c r="H595" s="693"/>
      <c r="I595" s="489" t="s">
        <v>127</v>
      </c>
      <c r="J595" s="489" t="s">
        <v>168</v>
      </c>
      <c r="K595" s="489"/>
      <c r="L595" s="489"/>
      <c r="M595" s="711"/>
      <c r="N595" s="693" t="s">
        <v>250</v>
      </c>
      <c r="O595" s="712"/>
      <c r="P595" s="723" t="s">
        <v>170</v>
      </c>
      <c r="Q595" s="190">
        <f>SUMIF('Planificación 2026-1'!W:W,D595,'Planificación 2026-1'!R:R)</f>
        <v>12</v>
      </c>
    </row>
    <row r="596" spans="2:17">
      <c r="B596" s="693">
        <v>26</v>
      </c>
      <c r="C596" s="693">
        <v>29384319</v>
      </c>
      <c r="D596" s="487" t="s">
        <v>1045</v>
      </c>
      <c r="E596" s="693"/>
      <c r="F596" s="709"/>
      <c r="G596" s="489" t="s">
        <v>19</v>
      </c>
      <c r="H596" s="693"/>
      <c r="I596" s="489" t="s">
        <v>878</v>
      </c>
      <c r="J596" s="489" t="s">
        <v>168</v>
      </c>
      <c r="K596" s="489"/>
      <c r="L596" s="489"/>
      <c r="M596" s="711"/>
      <c r="N596" s="693" t="s">
        <v>250</v>
      </c>
      <c r="O596" s="712"/>
      <c r="P596" s="723" t="s">
        <v>170</v>
      </c>
      <c r="Q596" s="190">
        <f>SUMIF('Planificación 2026-1'!W:W,D596,'Planificación 2026-1'!R:R)</f>
        <v>18</v>
      </c>
    </row>
    <row r="597" spans="2:17">
      <c r="B597" s="693">
        <v>27</v>
      </c>
      <c r="C597" s="693">
        <v>42711303</v>
      </c>
      <c r="D597" s="487" t="s">
        <v>1046</v>
      </c>
      <c r="E597" s="693"/>
      <c r="F597" s="709"/>
      <c r="G597" s="489" t="s">
        <v>19</v>
      </c>
      <c r="H597" s="693"/>
      <c r="I597" s="489" t="s">
        <v>878</v>
      </c>
      <c r="J597" s="489" t="s">
        <v>168</v>
      </c>
      <c r="K597" s="489"/>
      <c r="L597" s="489"/>
      <c r="M597" s="711"/>
      <c r="N597" s="693" t="s">
        <v>250</v>
      </c>
      <c r="O597" s="712"/>
      <c r="P597" s="723" t="s">
        <v>170</v>
      </c>
      <c r="Q597" s="190">
        <f>SUMIF('Planificación 2026-1'!W:W,D597,'Planificación 2026-1'!R:R)</f>
        <v>20</v>
      </c>
    </row>
    <row r="598" spans="2:17">
      <c r="B598" s="693">
        <v>28</v>
      </c>
      <c r="C598" s="693">
        <v>9966417</v>
      </c>
      <c r="D598" s="487" t="s">
        <v>1047</v>
      </c>
      <c r="E598" s="693"/>
      <c r="F598" s="709"/>
      <c r="G598" s="489"/>
      <c r="H598" s="693"/>
      <c r="I598" s="489"/>
      <c r="J598" s="489"/>
      <c r="K598" s="489"/>
      <c r="L598" s="489"/>
      <c r="M598" s="711"/>
      <c r="N598" s="693" t="s">
        <v>250</v>
      </c>
      <c r="O598" s="712"/>
      <c r="P598" s="723" t="s">
        <v>170</v>
      </c>
      <c r="Q598" s="190">
        <f>SUMIF('Planificación 2026-1'!W:W,D598,'Planificación 2026-1'!R:R)</f>
        <v>8</v>
      </c>
    </row>
    <row r="599" spans="2:17">
      <c r="B599" s="693">
        <v>29</v>
      </c>
      <c r="C599" s="693">
        <v>45071469</v>
      </c>
      <c r="D599" s="487" t="s">
        <v>388</v>
      </c>
      <c r="E599" s="693"/>
      <c r="F599" s="709"/>
      <c r="G599" s="489"/>
      <c r="H599" s="693"/>
      <c r="I599" s="489"/>
      <c r="J599" s="489"/>
      <c r="K599" s="489"/>
      <c r="L599" s="489"/>
      <c r="M599" s="711"/>
      <c r="N599" s="693" t="s">
        <v>250</v>
      </c>
      <c r="O599" s="712"/>
      <c r="P599" s="723" t="s">
        <v>170</v>
      </c>
      <c r="Q599" s="190">
        <f>SUMIF('Planificación 2026-1'!W:W,D599,'Planificación 2026-1'!R:R)</f>
        <v>10</v>
      </c>
    </row>
    <row r="600" spans="2:17">
      <c r="B600" s="693">
        <v>30</v>
      </c>
      <c r="C600" s="693">
        <v>10197340</v>
      </c>
      <c r="D600" s="487" t="s">
        <v>1048</v>
      </c>
      <c r="E600" s="693"/>
      <c r="F600" s="709"/>
      <c r="G600" s="489" t="s">
        <v>841</v>
      </c>
      <c r="H600" s="693"/>
      <c r="I600" s="489" t="s">
        <v>127</v>
      </c>
      <c r="J600" s="489" t="s">
        <v>168</v>
      </c>
      <c r="K600" s="489"/>
      <c r="L600" s="489"/>
      <c r="M600" s="711"/>
      <c r="N600" s="693" t="s">
        <v>250</v>
      </c>
      <c r="O600" s="712"/>
      <c r="P600" s="723"/>
      <c r="Q600" s="190">
        <f>SUMIF('Planificación 2026-1'!W:W,D600,'Planificación 2026-1'!R:R)</f>
        <v>8</v>
      </c>
    </row>
    <row r="601" spans="2:17" ht="15">
      <c r="G601"/>
    </row>
    <row r="602" spans="2:17" ht="15">
      <c r="G602"/>
    </row>
    <row r="603" spans="2:17" ht="15">
      <c r="G603"/>
    </row>
    <row r="604" spans="2:17" ht="15">
      <c r="G604"/>
    </row>
    <row r="605" spans="2:17" ht="15">
      <c r="G605"/>
    </row>
    <row r="606" spans="2:17" ht="15">
      <c r="G606"/>
    </row>
    <row r="607" spans="2:17" ht="15">
      <c r="G607"/>
    </row>
    <row r="608" spans="2:17" ht="15">
      <c r="G608"/>
    </row>
    <row r="609" spans="7:7" ht="15">
      <c r="G609"/>
    </row>
    <row r="610" spans="7:7" ht="15">
      <c r="G610"/>
    </row>
    <row r="611" spans="7:7" ht="15">
      <c r="G611"/>
    </row>
    <row r="612" spans="7:7" ht="15">
      <c r="G612"/>
    </row>
    <row r="613" spans="7:7" ht="15">
      <c r="G613"/>
    </row>
    <row r="614" spans="7:7" ht="15">
      <c r="G614"/>
    </row>
    <row r="615" spans="7:7" ht="15">
      <c r="G615"/>
    </row>
    <row r="616" spans="7:7" ht="15">
      <c r="G616"/>
    </row>
    <row r="617" spans="7:7" ht="15">
      <c r="G617"/>
    </row>
    <row r="618" spans="7:7" ht="15">
      <c r="G618"/>
    </row>
    <row r="619" spans="7:7" ht="15">
      <c r="G619"/>
    </row>
    <row r="620" spans="7:7" ht="15">
      <c r="G620"/>
    </row>
    <row r="621" spans="7:7" ht="15">
      <c r="G621"/>
    </row>
    <row r="622" spans="7:7" ht="15">
      <c r="G622"/>
    </row>
    <row r="623" spans="7:7" ht="15">
      <c r="G623"/>
    </row>
    <row r="624" spans="7:7" ht="15">
      <c r="G624"/>
    </row>
    <row r="625" spans="7:7" ht="15">
      <c r="G625"/>
    </row>
    <row r="626" spans="7:7" ht="15">
      <c r="G626"/>
    </row>
    <row r="627" spans="7:7" ht="15">
      <c r="G627"/>
    </row>
    <row r="628" spans="7:7" ht="15">
      <c r="G628"/>
    </row>
    <row r="629" spans="7:7" ht="15">
      <c r="G629"/>
    </row>
    <row r="630" spans="7:7" ht="15">
      <c r="G630"/>
    </row>
    <row r="631" spans="7:7" ht="15">
      <c r="G631"/>
    </row>
    <row r="632" spans="7:7" ht="15">
      <c r="G632"/>
    </row>
    <row r="633" spans="7:7" ht="15">
      <c r="G633"/>
    </row>
    <row r="634" spans="7:7" ht="15">
      <c r="G634"/>
    </row>
    <row r="635" spans="7:7" ht="15">
      <c r="G635"/>
    </row>
    <row r="636" spans="7:7" ht="15">
      <c r="G636"/>
    </row>
    <row r="637" spans="7:7" ht="15">
      <c r="G637"/>
    </row>
    <row r="638" spans="7:7" ht="15">
      <c r="G638"/>
    </row>
    <row r="639" spans="7:7" ht="15">
      <c r="G639"/>
    </row>
    <row r="640" spans="7:7" ht="15">
      <c r="G640"/>
    </row>
    <row r="641" spans="7:7" ht="15">
      <c r="G641"/>
    </row>
    <row r="642" spans="7:7" ht="15">
      <c r="G642"/>
    </row>
    <row r="643" spans="7:7" ht="15">
      <c r="G643"/>
    </row>
    <row r="644" spans="7:7" ht="15">
      <c r="G644"/>
    </row>
    <row r="645" spans="7:7" ht="15">
      <c r="G645"/>
    </row>
    <row r="646" spans="7:7" ht="15">
      <c r="G646"/>
    </row>
    <row r="647" spans="7:7" ht="15">
      <c r="G647"/>
    </row>
    <row r="648" spans="7:7" ht="15">
      <c r="G648"/>
    </row>
    <row r="649" spans="7:7" ht="15">
      <c r="G649"/>
    </row>
    <row r="650" spans="7:7" ht="15">
      <c r="G650"/>
    </row>
    <row r="651" spans="7:7" ht="15">
      <c r="G651"/>
    </row>
    <row r="652" spans="7:7" ht="15">
      <c r="G652"/>
    </row>
    <row r="653" spans="7:7" ht="15">
      <c r="G653"/>
    </row>
    <row r="654" spans="7:7" ht="15">
      <c r="G654"/>
    </row>
    <row r="655" spans="7:7" ht="15">
      <c r="G655"/>
    </row>
    <row r="656" spans="7:7" ht="15">
      <c r="G656"/>
    </row>
    <row r="657" spans="7:7" ht="15">
      <c r="G657"/>
    </row>
    <row r="658" spans="7:7" ht="15">
      <c r="G658"/>
    </row>
    <row r="659" spans="7:7" ht="15">
      <c r="G659"/>
    </row>
    <row r="660" spans="7:7" ht="15">
      <c r="G660"/>
    </row>
    <row r="661" spans="7:7" ht="15">
      <c r="G661"/>
    </row>
    <row r="662" spans="7:7" ht="15">
      <c r="G662"/>
    </row>
    <row r="663" spans="7:7" ht="15">
      <c r="G663"/>
    </row>
    <row r="664" spans="7:7" ht="15">
      <c r="G664"/>
    </row>
    <row r="665" spans="7:7" ht="15">
      <c r="G665"/>
    </row>
    <row r="666" spans="7:7" ht="15">
      <c r="G666"/>
    </row>
    <row r="667" spans="7:7" ht="15">
      <c r="G667"/>
    </row>
    <row r="668" spans="7:7" ht="15">
      <c r="G668"/>
    </row>
    <row r="669" spans="7:7" ht="15">
      <c r="G669"/>
    </row>
    <row r="670" spans="7:7" ht="15">
      <c r="G670"/>
    </row>
    <row r="671" spans="7:7" ht="15">
      <c r="G671"/>
    </row>
    <row r="672" spans="7:7" ht="15">
      <c r="G672"/>
    </row>
    <row r="673" spans="7:7" ht="15">
      <c r="G673"/>
    </row>
    <row r="674" spans="7:7" ht="15">
      <c r="G674"/>
    </row>
    <row r="675" spans="7:7" ht="15">
      <c r="G675"/>
    </row>
    <row r="676" spans="7:7" ht="15">
      <c r="G676"/>
    </row>
    <row r="677" spans="7:7" ht="15">
      <c r="G677"/>
    </row>
    <row r="678" spans="7:7" ht="15">
      <c r="G678"/>
    </row>
    <row r="679" spans="7:7" ht="15">
      <c r="G679"/>
    </row>
    <row r="680" spans="7:7" ht="15">
      <c r="G680"/>
    </row>
    <row r="681" spans="7:7" ht="15">
      <c r="G681"/>
    </row>
    <row r="682" spans="7:7" ht="15">
      <c r="G682"/>
    </row>
    <row r="683" spans="7:7" ht="15">
      <c r="G683"/>
    </row>
    <row r="684" spans="7:7" ht="15">
      <c r="G684"/>
    </row>
    <row r="685" spans="7:7" ht="15">
      <c r="G685"/>
    </row>
    <row r="686" spans="7:7" ht="15">
      <c r="G686"/>
    </row>
    <row r="687" spans="7:7" ht="15">
      <c r="G687"/>
    </row>
    <row r="688" spans="7:7" ht="15">
      <c r="G688"/>
    </row>
    <row r="689" spans="7:7" ht="15">
      <c r="G689"/>
    </row>
    <row r="690" spans="7:7" ht="15">
      <c r="G690"/>
    </row>
    <row r="691" spans="7:7" ht="15">
      <c r="G691"/>
    </row>
    <row r="692" spans="7:7" ht="15">
      <c r="G692"/>
    </row>
    <row r="693" spans="7:7" ht="15">
      <c r="G693"/>
    </row>
    <row r="694" spans="7:7" ht="15">
      <c r="G694"/>
    </row>
    <row r="695" spans="7:7" ht="15">
      <c r="G695"/>
    </row>
    <row r="696" spans="7:7" ht="15">
      <c r="G696"/>
    </row>
    <row r="697" spans="7:7" ht="15">
      <c r="G697"/>
    </row>
    <row r="698" spans="7:7" ht="15">
      <c r="G698"/>
    </row>
    <row r="699" spans="7:7" ht="15">
      <c r="G699"/>
    </row>
    <row r="700" spans="7:7" ht="15">
      <c r="G700"/>
    </row>
    <row r="701" spans="7:7" ht="15">
      <c r="G701"/>
    </row>
    <row r="702" spans="7:7" ht="15">
      <c r="G702"/>
    </row>
    <row r="703" spans="7:7" ht="15">
      <c r="G703"/>
    </row>
    <row r="704" spans="7:7" ht="15">
      <c r="G704"/>
    </row>
    <row r="705" spans="7:7" ht="15">
      <c r="G705"/>
    </row>
    <row r="706" spans="7:7" ht="15">
      <c r="G706"/>
    </row>
    <row r="707" spans="7:7" ht="15">
      <c r="G707"/>
    </row>
    <row r="708" spans="7:7" ht="15">
      <c r="G708"/>
    </row>
    <row r="709" spans="7:7" ht="15">
      <c r="G709"/>
    </row>
    <row r="710" spans="7:7" ht="15">
      <c r="G710"/>
    </row>
    <row r="711" spans="7:7" ht="15">
      <c r="G711"/>
    </row>
    <row r="712" spans="7:7" ht="15">
      <c r="G712"/>
    </row>
    <row r="713" spans="7:7" ht="15">
      <c r="G713"/>
    </row>
    <row r="714" spans="7:7" ht="15">
      <c r="G714"/>
    </row>
    <row r="715" spans="7:7" ht="15">
      <c r="G715"/>
    </row>
    <row r="716" spans="7:7" ht="15">
      <c r="G716"/>
    </row>
    <row r="717" spans="7:7" ht="15">
      <c r="G717"/>
    </row>
    <row r="718" spans="7:7" ht="15">
      <c r="G718"/>
    </row>
    <row r="719" spans="7:7" ht="15">
      <c r="G719"/>
    </row>
    <row r="720" spans="7:7" ht="15">
      <c r="G720"/>
    </row>
    <row r="721" spans="7:7" ht="15">
      <c r="G721"/>
    </row>
    <row r="722" spans="7:7" ht="15">
      <c r="G722"/>
    </row>
    <row r="723" spans="7:7" ht="15">
      <c r="G723"/>
    </row>
    <row r="724" spans="7:7" ht="15">
      <c r="G724"/>
    </row>
    <row r="725" spans="7:7" ht="15">
      <c r="G725"/>
    </row>
    <row r="726" spans="7:7" ht="15">
      <c r="G726"/>
    </row>
    <row r="727" spans="7:7" ht="15">
      <c r="G727"/>
    </row>
    <row r="728" spans="7:7" ht="15">
      <c r="G728"/>
    </row>
    <row r="729" spans="7:7" ht="15">
      <c r="G729"/>
    </row>
    <row r="730" spans="7:7" ht="15">
      <c r="G730"/>
    </row>
    <row r="731" spans="7:7" ht="15">
      <c r="G731"/>
    </row>
    <row r="732" spans="7:7" ht="15">
      <c r="G732"/>
    </row>
    <row r="733" spans="7:7" ht="15">
      <c r="G733"/>
    </row>
    <row r="734" spans="7:7" ht="15">
      <c r="G734"/>
    </row>
    <row r="735" spans="7:7" ht="15">
      <c r="G735"/>
    </row>
    <row r="736" spans="7:7" ht="15">
      <c r="G736"/>
    </row>
    <row r="737" spans="7:7" ht="15">
      <c r="G737"/>
    </row>
    <row r="738" spans="7:7" ht="15">
      <c r="G738"/>
    </row>
    <row r="739" spans="7:7" ht="15">
      <c r="G739"/>
    </row>
    <row r="740" spans="7:7" ht="15">
      <c r="G740"/>
    </row>
    <row r="741" spans="7:7" ht="15">
      <c r="G741"/>
    </row>
    <row r="742" spans="7:7" ht="15">
      <c r="G742"/>
    </row>
    <row r="743" spans="7:7" ht="15">
      <c r="G743"/>
    </row>
    <row r="744" spans="7:7" ht="15">
      <c r="G744"/>
    </row>
    <row r="745" spans="7:7" ht="15">
      <c r="G745"/>
    </row>
    <row r="746" spans="7:7" ht="15">
      <c r="G746"/>
    </row>
    <row r="747" spans="7:7" ht="15">
      <c r="G747"/>
    </row>
    <row r="748" spans="7:7" ht="15">
      <c r="G748"/>
    </row>
    <row r="749" spans="7:7" ht="15">
      <c r="G749"/>
    </row>
    <row r="750" spans="7:7" ht="15">
      <c r="G750"/>
    </row>
    <row r="751" spans="7:7" ht="15">
      <c r="G751"/>
    </row>
    <row r="752" spans="7:7" ht="15">
      <c r="G752"/>
    </row>
    <row r="753" spans="7:7" ht="15">
      <c r="G753"/>
    </row>
    <row r="754" spans="7:7" ht="15">
      <c r="G754"/>
    </row>
    <row r="755" spans="7:7" ht="15">
      <c r="G755"/>
    </row>
    <row r="756" spans="7:7" ht="15">
      <c r="G756"/>
    </row>
    <row r="757" spans="7:7" ht="15">
      <c r="G757"/>
    </row>
    <row r="758" spans="7:7" ht="15">
      <c r="G758"/>
    </row>
    <row r="759" spans="7:7" ht="15">
      <c r="G759"/>
    </row>
    <row r="760" spans="7:7" ht="15">
      <c r="G760"/>
    </row>
    <row r="761" spans="7:7" ht="15">
      <c r="G761"/>
    </row>
    <row r="762" spans="7:7" ht="15">
      <c r="G762"/>
    </row>
    <row r="763" spans="7:7" ht="15">
      <c r="G763"/>
    </row>
    <row r="764" spans="7:7" ht="15">
      <c r="G764"/>
    </row>
    <row r="765" spans="7:7" ht="15">
      <c r="G765"/>
    </row>
    <row r="766" spans="7:7" ht="15">
      <c r="G766"/>
    </row>
    <row r="767" spans="7:7" ht="15">
      <c r="G767"/>
    </row>
    <row r="768" spans="7:7" ht="15">
      <c r="G768"/>
    </row>
    <row r="769" spans="7:7" ht="15">
      <c r="G769"/>
    </row>
    <row r="770" spans="7:7" ht="15">
      <c r="G770"/>
    </row>
    <row r="771" spans="7:7" ht="15">
      <c r="G771"/>
    </row>
    <row r="772" spans="7:7" ht="15">
      <c r="G772"/>
    </row>
    <row r="773" spans="7:7" ht="15">
      <c r="G773"/>
    </row>
    <row r="774" spans="7:7" ht="15">
      <c r="G774"/>
    </row>
    <row r="775" spans="7:7" ht="15">
      <c r="G775"/>
    </row>
    <row r="776" spans="7:7" ht="15">
      <c r="G776"/>
    </row>
    <row r="777" spans="7:7" ht="15">
      <c r="G777"/>
    </row>
    <row r="778" spans="7:7" ht="15">
      <c r="G778"/>
    </row>
    <row r="779" spans="7:7" ht="15">
      <c r="G779"/>
    </row>
    <row r="780" spans="7:7" ht="15">
      <c r="G780"/>
    </row>
    <row r="781" spans="7:7" ht="15">
      <c r="G781"/>
    </row>
    <row r="782" spans="7:7" ht="15">
      <c r="G782"/>
    </row>
    <row r="783" spans="7:7" ht="15">
      <c r="G783"/>
    </row>
    <row r="784" spans="7:7" ht="15">
      <c r="G784"/>
    </row>
    <row r="785" spans="7:7" ht="15">
      <c r="G785"/>
    </row>
    <row r="786" spans="7:7" ht="15">
      <c r="G786"/>
    </row>
    <row r="787" spans="7:7" ht="15">
      <c r="G787"/>
    </row>
    <row r="788" spans="7:7" ht="15">
      <c r="G788"/>
    </row>
    <row r="789" spans="7:7" ht="15">
      <c r="G789"/>
    </row>
    <row r="790" spans="7:7" ht="15">
      <c r="G790"/>
    </row>
    <row r="791" spans="7:7" ht="15">
      <c r="G791"/>
    </row>
    <row r="792" spans="7:7" ht="15">
      <c r="G792"/>
    </row>
    <row r="793" spans="7:7" ht="15">
      <c r="G793"/>
    </row>
    <row r="794" spans="7:7" ht="15">
      <c r="G794"/>
    </row>
    <row r="795" spans="7:7" ht="15">
      <c r="G795"/>
    </row>
    <row r="796" spans="7:7" ht="15">
      <c r="G796"/>
    </row>
    <row r="797" spans="7:7" ht="15">
      <c r="G797"/>
    </row>
    <row r="798" spans="7:7" ht="15">
      <c r="G798"/>
    </row>
    <row r="799" spans="7:7" ht="15">
      <c r="G799"/>
    </row>
    <row r="800" spans="7:7" ht="15">
      <c r="G800"/>
    </row>
    <row r="801" spans="7:7" ht="15">
      <c r="G801"/>
    </row>
    <row r="802" spans="7:7" ht="15">
      <c r="G802"/>
    </row>
    <row r="803" spans="7:7" ht="15">
      <c r="G803"/>
    </row>
    <row r="804" spans="7:7" ht="15">
      <c r="G804"/>
    </row>
    <row r="805" spans="7:7" ht="15">
      <c r="G805"/>
    </row>
    <row r="806" spans="7:7" ht="15">
      <c r="G806"/>
    </row>
    <row r="807" spans="7:7" ht="15">
      <c r="G807"/>
    </row>
    <row r="808" spans="7:7" ht="15">
      <c r="G808"/>
    </row>
    <row r="809" spans="7:7" ht="15">
      <c r="G809"/>
    </row>
    <row r="810" spans="7:7" ht="15">
      <c r="G810"/>
    </row>
    <row r="811" spans="7:7" ht="15">
      <c r="G811"/>
    </row>
    <row r="812" spans="7:7" ht="15">
      <c r="G812"/>
    </row>
    <row r="813" spans="7:7" ht="15">
      <c r="G813"/>
    </row>
    <row r="814" spans="7:7" ht="15">
      <c r="G814"/>
    </row>
    <row r="815" spans="7:7" ht="15">
      <c r="G815"/>
    </row>
    <row r="816" spans="7:7" ht="15">
      <c r="G816"/>
    </row>
    <row r="817" spans="7:7" ht="15">
      <c r="G817"/>
    </row>
    <row r="818" spans="7:7" ht="15">
      <c r="G818"/>
    </row>
    <row r="819" spans="7:7" ht="15">
      <c r="G819"/>
    </row>
    <row r="820" spans="7:7" ht="15">
      <c r="G820"/>
    </row>
    <row r="821" spans="7:7" ht="15">
      <c r="G821"/>
    </row>
    <row r="822" spans="7:7" ht="15">
      <c r="G822"/>
    </row>
    <row r="823" spans="7:7" ht="15">
      <c r="G823"/>
    </row>
    <row r="824" spans="7:7" ht="15">
      <c r="G824"/>
    </row>
    <row r="825" spans="7:7" ht="15">
      <c r="G825"/>
    </row>
    <row r="826" spans="7:7" ht="15">
      <c r="G826"/>
    </row>
    <row r="827" spans="7:7" ht="15">
      <c r="G827"/>
    </row>
    <row r="828" spans="7:7" ht="15">
      <c r="G828"/>
    </row>
    <row r="829" spans="7:7" ht="15">
      <c r="G829"/>
    </row>
    <row r="830" spans="7:7" ht="15">
      <c r="G830"/>
    </row>
    <row r="831" spans="7:7" ht="15">
      <c r="G831"/>
    </row>
    <row r="832" spans="7:7" ht="15">
      <c r="G832"/>
    </row>
    <row r="833" spans="7:7" ht="15">
      <c r="G833"/>
    </row>
    <row r="834" spans="7:7" ht="15">
      <c r="G834"/>
    </row>
    <row r="835" spans="7:7" ht="15">
      <c r="G835"/>
    </row>
    <row r="836" spans="7:7" ht="15">
      <c r="G836"/>
    </row>
    <row r="837" spans="7:7" ht="15">
      <c r="G837"/>
    </row>
    <row r="838" spans="7:7" ht="15">
      <c r="G838"/>
    </row>
    <row r="839" spans="7:7" ht="15">
      <c r="G839"/>
    </row>
    <row r="840" spans="7:7" ht="15">
      <c r="G840"/>
    </row>
    <row r="841" spans="7:7" ht="15">
      <c r="G841"/>
    </row>
    <row r="842" spans="7:7" ht="15">
      <c r="G842"/>
    </row>
    <row r="843" spans="7:7" ht="15">
      <c r="G843"/>
    </row>
    <row r="844" spans="7:7" ht="15">
      <c r="G844"/>
    </row>
    <row r="845" spans="7:7" ht="15">
      <c r="G845"/>
    </row>
    <row r="846" spans="7:7" ht="15">
      <c r="G846"/>
    </row>
    <row r="847" spans="7:7" ht="15">
      <c r="G847"/>
    </row>
    <row r="848" spans="7:7" ht="15">
      <c r="G848"/>
    </row>
    <row r="849" spans="7:7" ht="15">
      <c r="G849"/>
    </row>
    <row r="850" spans="7:7" ht="15">
      <c r="G850"/>
    </row>
    <row r="851" spans="7:7" ht="15">
      <c r="G851"/>
    </row>
    <row r="852" spans="7:7" ht="15">
      <c r="G852"/>
    </row>
    <row r="853" spans="7:7" ht="15">
      <c r="G853"/>
    </row>
    <row r="854" spans="7:7" ht="15">
      <c r="G854"/>
    </row>
    <row r="855" spans="7:7" ht="15">
      <c r="G855"/>
    </row>
    <row r="856" spans="7:7" ht="15">
      <c r="G856"/>
    </row>
    <row r="857" spans="7:7" ht="15">
      <c r="G857"/>
    </row>
    <row r="858" spans="7:7" ht="15">
      <c r="G858"/>
    </row>
    <row r="859" spans="7:7" ht="15">
      <c r="G859"/>
    </row>
    <row r="860" spans="7:7" ht="15">
      <c r="G860"/>
    </row>
    <row r="861" spans="7:7" ht="15">
      <c r="G861"/>
    </row>
    <row r="862" spans="7:7" ht="15">
      <c r="G862"/>
    </row>
    <row r="863" spans="7:7" ht="15">
      <c r="G863"/>
    </row>
    <row r="864" spans="7:7" ht="15">
      <c r="G864"/>
    </row>
    <row r="865" spans="7:7" ht="15">
      <c r="G865"/>
    </row>
    <row r="866" spans="7:7" ht="15">
      <c r="G866"/>
    </row>
    <row r="867" spans="7:7" ht="15">
      <c r="G867"/>
    </row>
    <row r="868" spans="7:7" ht="15">
      <c r="G868"/>
    </row>
    <row r="869" spans="7:7" ht="15">
      <c r="G869"/>
    </row>
    <row r="870" spans="7:7" ht="15">
      <c r="G870"/>
    </row>
    <row r="871" spans="7:7" ht="15">
      <c r="G871"/>
    </row>
    <row r="872" spans="7:7" ht="15">
      <c r="G872"/>
    </row>
    <row r="873" spans="7:7" ht="15">
      <c r="G873"/>
    </row>
  </sheetData>
  <sheetProtection selectLockedCells="1" sort="0" autoFilter="0" selectUnlockedCells="1"/>
  <autoFilter ref="A4:W509" xr:uid="{7AF2260F-63A4-4FC6-B793-4AC989BF342C}"/>
  <sortState xmlns:xlrd2="http://schemas.microsoft.com/office/spreadsheetml/2017/richdata2" ref="E418:E433">
    <sortCondition ref="E418:E433"/>
  </sortState>
  <mergeCells count="3">
    <mergeCell ref="P568:Q568"/>
    <mergeCell ref="P569:Q569"/>
    <mergeCell ref="P570:Q570"/>
  </mergeCells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7B1EA-647A-49D1-8586-D9E35ABC83AB}">
  <sheetPr filterMode="1">
    <tabColor rgb="FFC00000"/>
    <pageSetUpPr fitToPage="1"/>
  </sheetPr>
  <dimension ref="A1:EO3448"/>
  <sheetViews>
    <sheetView showGridLines="0" tabSelected="1" zoomScale="70" zoomScaleNormal="70" workbookViewId="0">
      <pane ySplit="5" topLeftCell="A382" activePane="bottomLeft" state="frozen"/>
      <selection pane="bottomLeft" activeCell="L581" sqref="L581"/>
    </sheetView>
  </sheetViews>
  <sheetFormatPr defaultColWidth="9.140625" defaultRowHeight="15.6" customHeight="1"/>
  <cols>
    <col min="1" max="1" width="3.7109375" style="19" customWidth="1"/>
    <col min="2" max="2" width="2.5703125" style="19" customWidth="1"/>
    <col min="3" max="3" width="9.140625" style="2" customWidth="1"/>
    <col min="4" max="4" width="20.42578125" style="432" customWidth="1"/>
    <col min="5" max="5" width="9.140625" style="435" customWidth="1"/>
    <col min="6" max="6" width="9.140625" style="2" customWidth="1"/>
    <col min="7" max="7" width="4.85546875" style="2" customWidth="1"/>
    <col min="8" max="8" width="7.140625" style="2" customWidth="1"/>
    <col min="9" max="9" width="4.85546875" style="2" customWidth="1"/>
    <col min="10" max="11" width="9.140625" style="2" customWidth="1"/>
    <col min="12" max="12" width="31.85546875" style="4" customWidth="1"/>
    <col min="13" max="13" width="12" style="2" customWidth="1"/>
    <col min="14" max="14" width="10.5703125" style="2" customWidth="1"/>
    <col min="15" max="15" width="8.7109375" style="2" customWidth="1"/>
    <col min="16" max="16" width="4.140625" style="2" customWidth="1"/>
    <col min="17" max="17" width="5" style="2" customWidth="1"/>
    <col min="18" max="18" width="4.28515625" style="2" customWidth="1"/>
    <col min="19" max="19" width="3.7109375" style="2" customWidth="1"/>
    <col min="20" max="20" width="1.85546875" style="2" customWidth="1"/>
    <col min="21" max="21" width="5.7109375" style="2" customWidth="1"/>
    <col min="22" max="22" width="14.28515625" style="2" customWidth="1"/>
    <col min="23" max="23" width="31" style="19" customWidth="1"/>
    <col min="24" max="24" width="19.140625" style="707" customWidth="1"/>
    <col min="25" max="25" width="9.85546875" style="2" customWidth="1"/>
    <col min="26" max="26" width="5.7109375" style="2" customWidth="1"/>
    <col min="27" max="27" width="5.5703125" style="2" customWidth="1"/>
    <col min="28" max="28" width="15.42578125" style="2" customWidth="1"/>
    <col min="29" max="29" width="12" style="2" customWidth="1"/>
    <col min="30" max="30" width="28.85546875" style="935" customWidth="1"/>
    <col min="31" max="31" width="12" style="2" customWidth="1"/>
    <col min="32" max="32" width="6.5703125" style="2" customWidth="1"/>
    <col min="33" max="33" width="5.7109375" style="2" customWidth="1"/>
    <col min="34" max="34" width="5.140625" style="2" customWidth="1"/>
    <col min="35" max="35" width="5.42578125" style="37" customWidth="1"/>
    <col min="36" max="36" width="5.5703125" style="37" customWidth="1"/>
    <col min="37" max="37" width="4.42578125" style="2" customWidth="1"/>
    <col min="38" max="38" width="5.5703125" style="2" customWidth="1"/>
    <col min="39" max="39" width="6.5703125" style="2" customWidth="1"/>
    <col min="40" max="41" width="10.42578125" style="2" bestFit="1" customWidth="1"/>
    <col min="42" max="42" width="19.5703125" style="198" customWidth="1"/>
    <col min="43" max="43" width="14.85546875" style="2" customWidth="1"/>
    <col min="44" max="44" width="17.42578125" style="198" customWidth="1"/>
    <col min="45" max="16384" width="9.140625" style="19"/>
  </cols>
  <sheetData>
    <row r="1" spans="3:44" s="740" customFormat="1" ht="15.6" hidden="1" customHeight="1">
      <c r="C1" s="432"/>
      <c r="D1" s="432"/>
      <c r="E1" s="432"/>
      <c r="F1" s="432"/>
      <c r="G1" s="432"/>
      <c r="H1" s="432"/>
      <c r="I1" s="432"/>
      <c r="J1" s="432"/>
      <c r="K1" s="432"/>
      <c r="L1" s="736"/>
      <c r="M1" s="432"/>
      <c r="N1" s="432"/>
      <c r="O1" s="432"/>
      <c r="P1" s="432"/>
      <c r="Q1" s="432"/>
      <c r="R1" s="432"/>
      <c r="S1" s="432"/>
      <c r="T1" s="432"/>
      <c r="U1" s="432"/>
      <c r="V1" s="432"/>
      <c r="W1" s="737"/>
      <c r="X1" s="738"/>
      <c r="Y1" s="432"/>
      <c r="Z1" s="432"/>
      <c r="AA1" s="432"/>
      <c r="AB1" s="432"/>
      <c r="AC1" s="432"/>
      <c r="AD1" s="432"/>
      <c r="AE1" s="432"/>
      <c r="AF1" s="432"/>
      <c r="AG1" s="432"/>
      <c r="AH1" s="432"/>
      <c r="AI1" s="435"/>
      <c r="AJ1" s="435"/>
      <c r="AK1" s="432"/>
      <c r="AL1" s="432"/>
      <c r="AM1" s="432"/>
      <c r="AN1" s="432"/>
      <c r="AO1" s="432"/>
      <c r="AP1" s="739"/>
      <c r="AQ1" s="432"/>
      <c r="AR1" s="739"/>
    </row>
    <row r="2" spans="3:44" ht="15.6" hidden="1" customHeight="1">
      <c r="E2" s="432"/>
      <c r="U2" s="2" t="s">
        <v>838</v>
      </c>
      <c r="W2" s="688"/>
      <c r="AD2" s="2"/>
    </row>
    <row r="3" spans="3:44" ht="20.100000000000001" hidden="1" customHeight="1">
      <c r="C3" s="1072" t="s">
        <v>1049</v>
      </c>
      <c r="D3" s="1072"/>
      <c r="E3" s="1072"/>
      <c r="F3" s="1072"/>
      <c r="G3" s="1072"/>
      <c r="H3" s="1072"/>
      <c r="I3" s="1072"/>
      <c r="J3" s="1072"/>
      <c r="K3" s="1072"/>
      <c r="L3" s="1073"/>
      <c r="M3" s="1072"/>
      <c r="N3" s="1072"/>
      <c r="O3" s="1072"/>
      <c r="P3" s="1072"/>
      <c r="Q3" s="1072"/>
      <c r="R3" s="1072"/>
      <c r="S3" s="1074"/>
      <c r="W3" s="688"/>
      <c r="AD3" s="2"/>
    </row>
    <row r="4" spans="3:44" ht="39.6" customHeight="1">
      <c r="K4" s="285" t="s">
        <v>1050</v>
      </c>
      <c r="L4" s="699"/>
      <c r="M4" s="285"/>
      <c r="W4" s="688"/>
      <c r="AA4" s="2">
        <f>+COUNTA(AA6:AA1239)</f>
        <v>596</v>
      </c>
      <c r="AB4" s="2">
        <f>+COUNTA(AB6:AB1239)</f>
        <v>940</v>
      </c>
      <c r="AC4" s="2">
        <f>+COUNTA(AA6:AA1239)</f>
        <v>596</v>
      </c>
      <c r="AD4" s="2">
        <f>+COUNTA(AD6:AD1239)</f>
        <v>220</v>
      </c>
      <c r="AE4" s="2">
        <f>+COUNTA(AD6:AD1239)</f>
        <v>220</v>
      </c>
    </row>
    <row r="5" spans="3:44" s="8" customFormat="1" ht="85.5" customHeight="1">
      <c r="C5" s="23" t="s">
        <v>3</v>
      </c>
      <c r="D5" s="433" t="s">
        <v>4</v>
      </c>
      <c r="E5" s="434" t="s">
        <v>5</v>
      </c>
      <c r="F5" s="23" t="s">
        <v>6</v>
      </c>
      <c r="G5" s="23" t="s">
        <v>1051</v>
      </c>
      <c r="H5" s="23" t="s">
        <v>8</v>
      </c>
      <c r="I5" s="74" t="s">
        <v>9</v>
      </c>
      <c r="J5" s="178" t="s">
        <v>10</v>
      </c>
      <c r="K5" s="329" t="s">
        <v>1052</v>
      </c>
      <c r="L5" s="702" t="s">
        <v>1053</v>
      </c>
      <c r="M5" s="669" t="s">
        <v>1054</v>
      </c>
      <c r="N5" s="670" t="s">
        <v>1055</v>
      </c>
      <c r="O5" s="670" t="s">
        <v>1056</v>
      </c>
      <c r="P5" s="73" t="s">
        <v>1057</v>
      </c>
      <c r="Q5" s="73" t="s">
        <v>1058</v>
      </c>
      <c r="R5" s="73" t="s">
        <v>1059</v>
      </c>
      <c r="S5" s="261" t="s">
        <v>1060</v>
      </c>
      <c r="T5" s="2"/>
      <c r="U5" s="263" t="s">
        <v>1061</v>
      </c>
      <c r="V5" s="38" t="s">
        <v>801</v>
      </c>
      <c r="W5" s="263" t="s">
        <v>1062</v>
      </c>
      <c r="X5" s="33" t="s">
        <v>1063</v>
      </c>
      <c r="Y5" s="33" t="s">
        <v>1064</v>
      </c>
      <c r="Z5" s="33" t="s">
        <v>1065</v>
      </c>
      <c r="AA5" s="23" t="s">
        <v>1066</v>
      </c>
      <c r="AB5" s="23" t="s">
        <v>1067</v>
      </c>
      <c r="AC5" s="23" t="s">
        <v>1068</v>
      </c>
      <c r="AD5" s="182" t="s">
        <v>1069</v>
      </c>
      <c r="AE5" s="23" t="s">
        <v>1070</v>
      </c>
      <c r="AF5" s="24" t="s">
        <v>1071</v>
      </c>
      <c r="AG5" s="23" t="s">
        <v>1055</v>
      </c>
      <c r="AH5" s="23" t="s">
        <v>1072</v>
      </c>
      <c r="AI5" s="23" t="s">
        <v>1073</v>
      </c>
      <c r="AJ5" s="23" t="s">
        <v>1074</v>
      </c>
      <c r="AK5" s="23" t="s">
        <v>1075</v>
      </c>
      <c r="AL5" s="23" t="s">
        <v>1076</v>
      </c>
      <c r="AM5" s="23" t="s">
        <v>1077</v>
      </c>
      <c r="AN5" s="23" t="s">
        <v>1073</v>
      </c>
      <c r="AO5" s="23" t="s">
        <v>1075</v>
      </c>
      <c r="AP5" s="199" t="s">
        <v>1078</v>
      </c>
      <c r="AQ5" s="23" t="s">
        <v>1079</v>
      </c>
      <c r="AR5" s="690" t="s">
        <v>1080</v>
      </c>
    </row>
    <row r="6" spans="3:44" s="8" customFormat="1" ht="18.75" hidden="1" customHeight="1">
      <c r="C6" s="12" t="s">
        <v>1081</v>
      </c>
      <c r="D6" s="789" t="s">
        <v>1082</v>
      </c>
      <c r="E6" s="789">
        <v>20261</v>
      </c>
      <c r="F6" s="11" t="s">
        <v>13</v>
      </c>
      <c r="G6" s="11" t="s">
        <v>20</v>
      </c>
      <c r="H6" s="11" t="s">
        <v>15</v>
      </c>
      <c r="I6" s="11">
        <v>5</v>
      </c>
      <c r="J6" s="12" t="s">
        <v>16</v>
      </c>
      <c r="K6" s="790" t="s">
        <v>1083</v>
      </c>
      <c r="L6" s="491" t="s">
        <v>1084</v>
      </c>
      <c r="M6" s="789" t="s">
        <v>1085</v>
      </c>
      <c r="N6" s="789" t="s">
        <v>1086</v>
      </c>
      <c r="O6" s="12" t="s">
        <v>731</v>
      </c>
      <c r="P6" s="789">
        <v>3</v>
      </c>
      <c r="Q6" s="789">
        <v>2</v>
      </c>
      <c r="R6" s="815">
        <v>0</v>
      </c>
      <c r="S6" s="789">
        <v>4</v>
      </c>
      <c r="T6" s="181"/>
      <c r="U6" s="789">
        <v>15</v>
      </c>
      <c r="V6" s="31">
        <f>IF(W6="","",IFERROR(INDEX(Docentes!C:C,MATCH(W6,Docentes!D:D,0)),"NUEVO"))</f>
        <v>6105629</v>
      </c>
      <c r="W6" s="791" t="s">
        <v>505</v>
      </c>
      <c r="X6" s="265" t="s">
        <v>1087</v>
      </c>
      <c r="Y6" s="789" t="s">
        <v>1088</v>
      </c>
      <c r="Z6" s="789" t="s">
        <v>1089</v>
      </c>
      <c r="AA6" s="789"/>
      <c r="AB6" s="789"/>
      <c r="AC6" s="789"/>
      <c r="AD6" s="789"/>
      <c r="AE6" s="789"/>
      <c r="AF6" s="789" t="s">
        <v>1088</v>
      </c>
      <c r="AG6" s="31" t="str">
        <f>IF(AND(P6&gt;0,Q6&gt;0),"TP",IF(AND(P6&gt;0,Q6=0),"T","P"))</f>
        <v>TP</v>
      </c>
      <c r="AH6" s="789">
        <v>3</v>
      </c>
      <c r="AI6" s="789">
        <v>18</v>
      </c>
      <c r="AJ6" s="789">
        <v>30</v>
      </c>
      <c r="AK6" s="789">
        <v>22</v>
      </c>
      <c r="AL6" s="789">
        <v>40</v>
      </c>
      <c r="AM6" s="31">
        <f t="shared" ref="AM6:AM69" si="0">IF(R6=0,0,IF(AI6="",R6,IF(X6="HIBRIDO VIRTUAL",0,((((AK6/24)+(AL6/1440))-((AI6/24)+(AJ6/1440)))*1440/50))))</f>
        <v>0</v>
      </c>
      <c r="AN6" s="792">
        <f t="shared" ref="AN6:AN69" si="1">AI6/24+AJ6/1440</f>
        <v>0.77083333333333337</v>
      </c>
      <c r="AO6" s="792">
        <f t="shared" ref="AO6:AO69" si="2">AK6/24+AL6/1440</f>
        <v>0.94444444444444442</v>
      </c>
      <c r="AP6" s="31" t="str" cm="1">
        <f t="array" ref="AP6">IF(W6="","",IF(SUMPRODUCT((W6=$W$6:$W$1560)*(AH6=$AH$6:$AH$1560)*(AN6=$AN$6:$AN$1560)*(AO6=$AO$6:$AO$1560)*(ROW($W$6:$W$1560)&lt;&gt;ROW(W6))*((R6=0)*($R$6:$R$1560&gt;0)+(R6&gt;0)*($R$6:$R$1560=0)))&gt;0,"SALONES UNIDOS",IF(SUMPRODUCT((W6=$W$6:$W$1560)*(AH6=$AH$6:$AH$1560)*((AN6&lt;$AO$6:$AO$1560)*(AO6&gt;$AN$6:$AN$1560))*(ROW($W$6:$W$1560)&lt;&gt;ROW(W6)))&gt;0,"CRUZADO","Sin cruce")))</f>
        <v>SALONES UNIDOS</v>
      </c>
      <c r="AQ6" s="792" t="str">
        <f t="shared" ref="AQ6:AQ69" si="3">TRIM(CONCATENATE(H6,I6,F6,J6))</f>
        <v>AF5FILIALA</v>
      </c>
      <c r="AR6" s="792" t="str" cm="1">
        <f t="array" ref="AR6">IF(AQ6="","",IF(SUMPRODUCT((AQ6=$AQ$6:$AQ$1560)*(AH6=$AH$6:$AH$1560)*(AN6=$AN$6:$AN$1560)*(AO6=$AO$6:$AO$1560)*(ROW($AQ$6:$AQ$1560)&lt;&gt;ROW(AQ6))*((R6=0)*($R$6:$R$1560&gt;0)+(R6&gt;0)*($R$6:$R$1560=0)))&gt;0,"SALONES UNIDOS",IF(SUMPRODUCT((AQ6=$AQ$6:$AQ$1560)*(AH6=$AH$6:$AH$1560)*((AN6&lt;$AO$6:$AO$1560)*(AO6&gt;$AN$6:$AN$1560))*(ROW($AQ$6:$AQ$1560)&lt;&gt;ROW(AQ6)))&gt;0,"CRUZADO","Sin cruce")))</f>
        <v>Sin cruce</v>
      </c>
    </row>
    <row r="7" spans="3:44" s="8" customFormat="1" ht="18.75" hidden="1" customHeight="1">
      <c r="C7" s="12" t="s">
        <v>1081</v>
      </c>
      <c r="D7" s="789" t="s">
        <v>1082</v>
      </c>
      <c r="E7" s="789">
        <v>20261</v>
      </c>
      <c r="F7" s="11" t="s">
        <v>13</v>
      </c>
      <c r="G7" s="11" t="s">
        <v>20</v>
      </c>
      <c r="H7" s="11" t="s">
        <v>15</v>
      </c>
      <c r="I7" s="11">
        <v>5</v>
      </c>
      <c r="J7" s="12" t="s">
        <v>16</v>
      </c>
      <c r="K7" s="790" t="s">
        <v>1090</v>
      </c>
      <c r="L7" s="491" t="s">
        <v>1091</v>
      </c>
      <c r="M7" s="789" t="s">
        <v>1085</v>
      </c>
      <c r="N7" s="789" t="s">
        <v>1086</v>
      </c>
      <c r="O7" s="12" t="s">
        <v>769</v>
      </c>
      <c r="P7" s="789">
        <v>2</v>
      </c>
      <c r="Q7" s="789">
        <v>0</v>
      </c>
      <c r="R7" s="815">
        <v>2</v>
      </c>
      <c r="S7" s="789">
        <v>3</v>
      </c>
      <c r="T7" s="181"/>
      <c r="U7" s="789">
        <v>15</v>
      </c>
      <c r="V7" s="31">
        <f>IF(W7="","",IFERROR(INDEX(Docentes!C:C,MATCH(W7,Docentes!D:D,0)),"NUEVO"))</f>
        <v>46144315</v>
      </c>
      <c r="W7" s="791" t="s">
        <v>381</v>
      </c>
      <c r="X7" s="265" t="s">
        <v>167</v>
      </c>
      <c r="Y7" s="789" t="s">
        <v>1088</v>
      </c>
      <c r="Z7" s="789" t="s">
        <v>1089</v>
      </c>
      <c r="AA7" s="789"/>
      <c r="AB7" s="789" t="s">
        <v>1092</v>
      </c>
      <c r="AC7" s="789"/>
      <c r="AD7" s="789"/>
      <c r="AE7" s="789"/>
      <c r="AF7" s="789" t="s">
        <v>1088</v>
      </c>
      <c r="AG7" s="31" t="str">
        <f t="shared" ref="AG7:AG75" si="4">IF(AND(P7&gt;0,Q7&gt;0),"TP",IF(AND(P7&gt;0,Q7=0),"T","P"))</f>
        <v>T</v>
      </c>
      <c r="AH7" s="789">
        <v>1</v>
      </c>
      <c r="AI7" s="789">
        <v>19</v>
      </c>
      <c r="AJ7" s="789">
        <v>20</v>
      </c>
      <c r="AK7" s="789">
        <v>21</v>
      </c>
      <c r="AL7" s="789">
        <v>0</v>
      </c>
      <c r="AM7" s="31">
        <f t="shared" si="0"/>
        <v>2.0000000000000027</v>
      </c>
      <c r="AN7" s="792">
        <f t="shared" si="1"/>
        <v>0.80555555555555547</v>
      </c>
      <c r="AO7" s="792">
        <f t="shared" si="2"/>
        <v>0.875</v>
      </c>
      <c r="AP7" s="31" t="str" cm="1">
        <f t="array" ref="AP7">IF(W7="","",IF(SUMPRODUCT((W7=$W$6:$W$1560)*(AH7=$AH$6:$AH$1560)*(AN7=$AN$6:$AN$1560)*(AO7=$AO$6:$AO$1560)*(ROW($W$6:$W$1560)&lt;&gt;ROW(W7))*((R7=0)*($R$6:$R$1560&gt;0)+(R7&gt;0)*($R$6:$R$1560=0)))&gt;0,"SALONES UNIDOS",IF(SUMPRODUCT((W7=$W$6:$W$1560)*(AH7=$AH$6:$AH$1560)*((AN7&lt;$AO$6:$AO$1560)*(AO7&gt;$AN$6:$AN$1560))*(ROW($W$6:$W$1560)&lt;&gt;ROW(W7)))&gt;0,"CRUZADO","Sin cruce")))</f>
        <v>SALONES UNIDOS</v>
      </c>
      <c r="AQ7" s="792" t="str">
        <f t="shared" si="3"/>
        <v>AF5FILIALA</v>
      </c>
      <c r="AR7" s="792" t="str" cm="1">
        <f t="array" ref="AR7">IF(AQ7="","",IF(SUMPRODUCT((AQ7=$AQ$6:$AQ$1560)*(AH7=$AH$6:$AH$1560)*(AN7=$AN$6:$AN$1560)*(AO7=$AO$6:$AO$1560)*(ROW($AQ$6:$AQ$1560)&lt;&gt;ROW(AQ7))*((R7=0)*($R$6:$R$1560&gt;0)+(R7&gt;0)*($R$6:$R$1560=0)))&gt;0,"SALONES UNIDOS",IF(SUMPRODUCT((AQ7=$AQ$6:$AQ$1560)*(AH7=$AH$6:$AH$1560)*((AN7&lt;$AO$6:$AO$1560)*(AO7&gt;$AN$6:$AN$1560))*(ROW($AQ$6:$AQ$1560)&lt;&gt;ROW(AQ7)))&gt;0,"CRUZADO","Sin cruce")))</f>
        <v>Sin cruce</v>
      </c>
    </row>
    <row r="8" spans="3:44" s="8" customFormat="1" ht="18.75" hidden="1" customHeight="1">
      <c r="C8" s="12" t="s">
        <v>1081</v>
      </c>
      <c r="D8" s="789" t="s">
        <v>1082</v>
      </c>
      <c r="E8" s="789">
        <v>20261</v>
      </c>
      <c r="F8" s="11" t="s">
        <v>13</v>
      </c>
      <c r="G8" s="11" t="s">
        <v>20</v>
      </c>
      <c r="H8" s="11" t="s">
        <v>15</v>
      </c>
      <c r="I8" s="11">
        <v>5</v>
      </c>
      <c r="J8" s="12" t="s">
        <v>16</v>
      </c>
      <c r="K8" s="790" t="s">
        <v>1090</v>
      </c>
      <c r="L8" s="491" t="s">
        <v>1091</v>
      </c>
      <c r="M8" s="789" t="s">
        <v>1085</v>
      </c>
      <c r="N8" s="789" t="s">
        <v>1086</v>
      </c>
      <c r="O8" s="12" t="s">
        <v>769</v>
      </c>
      <c r="P8" s="789">
        <v>0</v>
      </c>
      <c r="Q8" s="789">
        <v>2</v>
      </c>
      <c r="R8" s="815">
        <v>2</v>
      </c>
      <c r="S8" s="789">
        <v>3</v>
      </c>
      <c r="T8" s="181"/>
      <c r="U8" s="789">
        <v>15</v>
      </c>
      <c r="V8" s="31">
        <f>IF(W8="","",IFERROR(INDEX(Docentes!C:C,MATCH(W8,Docentes!D:D,0)),"NUEVO"))</f>
        <v>46144315</v>
      </c>
      <c r="W8" s="791" t="s">
        <v>381</v>
      </c>
      <c r="X8" s="265" t="s">
        <v>167</v>
      </c>
      <c r="Y8" s="789" t="s">
        <v>1088</v>
      </c>
      <c r="Z8" s="789" t="s">
        <v>1089</v>
      </c>
      <c r="AA8" s="789"/>
      <c r="AB8" s="789" t="s">
        <v>1092</v>
      </c>
      <c r="AC8" s="789"/>
      <c r="AD8" s="789"/>
      <c r="AE8" s="789"/>
      <c r="AF8" s="789" t="s">
        <v>1088</v>
      </c>
      <c r="AG8" s="31" t="str">
        <f t="shared" si="4"/>
        <v>P</v>
      </c>
      <c r="AH8" s="789">
        <v>4</v>
      </c>
      <c r="AI8" s="789">
        <v>17</v>
      </c>
      <c r="AJ8" s="789">
        <v>40</v>
      </c>
      <c r="AK8" s="789">
        <v>19</v>
      </c>
      <c r="AL8" s="789">
        <v>20</v>
      </c>
      <c r="AM8" s="31">
        <f t="shared" si="0"/>
        <v>1.999999999999996</v>
      </c>
      <c r="AN8" s="792">
        <f t="shared" si="1"/>
        <v>0.73611111111111116</v>
      </c>
      <c r="AO8" s="792">
        <f t="shared" si="2"/>
        <v>0.80555555555555547</v>
      </c>
      <c r="AP8" s="31" t="str" cm="1">
        <f t="array" ref="AP8">IF(W8="","",IF(SUMPRODUCT((W8=$W$6:$W$1560)*(AH8=$AH$6:$AH$1560)*(AN8=$AN$6:$AN$1560)*(AO8=$AO$6:$AO$1560)*(ROW($W$6:$W$1560)&lt;&gt;ROW(W8))*((R8=0)*($R$6:$R$1560&gt;0)+(R8&gt;0)*($R$6:$R$1560=0)))&gt;0,"SALONES UNIDOS",IF(SUMPRODUCT((W8=$W$6:$W$1560)*(AH8=$AH$6:$AH$1560)*((AN8&lt;$AO$6:$AO$1560)*(AO8&gt;$AN$6:$AN$1560))*(ROW($W$6:$W$1560)&lt;&gt;ROW(W8)))&gt;0,"CRUZADO","Sin cruce")))</f>
        <v>SALONES UNIDOS</v>
      </c>
      <c r="AQ8" s="792" t="str">
        <f t="shared" si="3"/>
        <v>AF5FILIALA</v>
      </c>
      <c r="AR8" s="792" t="str" cm="1">
        <f t="array" ref="AR8">IF(AQ8="","",IF(SUMPRODUCT((AQ8=$AQ$6:$AQ$1560)*(AH8=$AH$6:$AH$1560)*(AN8=$AN$6:$AN$1560)*(AO8=$AO$6:$AO$1560)*(ROW($AQ$6:$AQ$1560)&lt;&gt;ROW(AQ8))*((R8=0)*($R$6:$R$1560&gt;0)+(R8&gt;0)*($R$6:$R$1560=0)))&gt;0,"SALONES UNIDOS",IF(SUMPRODUCT((AQ8=$AQ$6:$AQ$1560)*(AH8=$AH$6:$AH$1560)*((AN8&lt;$AO$6:$AO$1560)*(AO8&gt;$AN$6:$AN$1560))*(ROW($AQ$6:$AQ$1560)&lt;&gt;ROW(AQ8)))&gt;0,"CRUZADO","Sin cruce")))</f>
        <v>Sin cruce</v>
      </c>
    </row>
    <row r="9" spans="3:44" s="8" customFormat="1" ht="18.75" hidden="1" customHeight="1">
      <c r="C9" s="12" t="s">
        <v>1081</v>
      </c>
      <c r="D9" s="789" t="s">
        <v>1082</v>
      </c>
      <c r="E9" s="789">
        <v>20261</v>
      </c>
      <c r="F9" s="11" t="s">
        <v>13</v>
      </c>
      <c r="G9" s="11" t="s">
        <v>20</v>
      </c>
      <c r="H9" s="11" t="s">
        <v>15</v>
      </c>
      <c r="I9" s="11">
        <v>5</v>
      </c>
      <c r="J9" s="12" t="s">
        <v>16</v>
      </c>
      <c r="K9" s="790" t="s">
        <v>1093</v>
      </c>
      <c r="L9" s="491" t="s">
        <v>1094</v>
      </c>
      <c r="M9" s="789" t="s">
        <v>1085</v>
      </c>
      <c r="N9" s="789" t="s">
        <v>1086</v>
      </c>
      <c r="O9" s="12" t="s">
        <v>731</v>
      </c>
      <c r="P9" s="789">
        <v>2</v>
      </c>
      <c r="Q9" s="789">
        <v>2</v>
      </c>
      <c r="R9" s="815">
        <v>0</v>
      </c>
      <c r="S9" s="789">
        <v>3</v>
      </c>
      <c r="T9" s="181"/>
      <c r="U9" s="789">
        <v>15</v>
      </c>
      <c r="V9" s="31">
        <f>IF(W9="","",IFERROR(INDEX(Docentes!C:C,MATCH(W9,Docentes!D:D,0)),"NUEVO"))</f>
        <v>40165347</v>
      </c>
      <c r="W9" s="791" t="s">
        <v>300</v>
      </c>
      <c r="X9" s="265" t="s">
        <v>1087</v>
      </c>
      <c r="Y9" s="789" t="s">
        <v>1088</v>
      </c>
      <c r="Z9" s="789" t="s">
        <v>1089</v>
      </c>
      <c r="AA9" s="789"/>
      <c r="AB9" s="789" t="s">
        <v>1092</v>
      </c>
      <c r="AC9" s="789"/>
      <c r="AD9" s="789"/>
      <c r="AE9" s="789"/>
      <c r="AF9" s="789" t="s">
        <v>1088</v>
      </c>
      <c r="AG9" s="31" t="str">
        <f t="shared" si="4"/>
        <v>TP</v>
      </c>
      <c r="AH9" s="789">
        <v>4</v>
      </c>
      <c r="AI9" s="789">
        <v>20</v>
      </c>
      <c r="AJ9" s="789">
        <v>10</v>
      </c>
      <c r="AK9" s="789">
        <v>23</v>
      </c>
      <c r="AL9" s="789">
        <v>30</v>
      </c>
      <c r="AM9" s="31">
        <f t="shared" si="0"/>
        <v>0</v>
      </c>
      <c r="AN9" s="792">
        <f t="shared" si="1"/>
        <v>0.84027777777777779</v>
      </c>
      <c r="AO9" s="792">
        <f t="shared" si="2"/>
        <v>0.97916666666666674</v>
      </c>
      <c r="AP9" s="31" t="str" cm="1">
        <f t="array" ref="AP9">IF(W9="","",IF(SUMPRODUCT((W9=$W$6:$W$1560)*(AH9=$AH$6:$AH$1560)*(AN9=$AN$6:$AN$1560)*(AO9=$AO$6:$AO$1560)*(ROW($W$6:$W$1560)&lt;&gt;ROW(W9))*((R9=0)*($R$6:$R$1560&gt;0)+(R9&gt;0)*($R$6:$R$1560=0)))&gt;0,"SALONES UNIDOS",IF(SUMPRODUCT((W9=$W$6:$W$1560)*(AH9=$AH$6:$AH$1560)*((AN9&lt;$AO$6:$AO$1560)*(AO9&gt;$AN$6:$AN$1560))*(ROW($W$6:$W$1560)&lt;&gt;ROW(W9)))&gt;0,"CRUZADO","Sin cruce")))</f>
        <v>SALONES UNIDOS</v>
      </c>
      <c r="AQ9" s="792" t="str">
        <f t="shared" si="3"/>
        <v>AF5FILIALA</v>
      </c>
      <c r="AR9" s="792" t="str" cm="1">
        <f t="array" ref="AR9">IF(AQ9="","",IF(SUMPRODUCT((AQ9=$AQ$6:$AQ$1560)*(AH9=$AH$6:$AH$1560)*(AN9=$AN$6:$AN$1560)*(AO9=$AO$6:$AO$1560)*(ROW($AQ$6:$AQ$1560)&lt;&gt;ROW(AQ9))*((R9=0)*($R$6:$R$1560&gt;0)+(R9&gt;0)*($R$6:$R$1560=0)))&gt;0,"SALONES UNIDOS",IF(SUMPRODUCT((AQ9=$AQ$6:$AQ$1560)*(AH9=$AH$6:$AH$1560)*((AN9&lt;$AO$6:$AO$1560)*(AO9&gt;$AN$6:$AN$1560))*(ROW($AQ$6:$AQ$1560)&lt;&gt;ROW(AQ9)))&gt;0,"CRUZADO","Sin cruce")))</f>
        <v>Sin cruce</v>
      </c>
    </row>
    <row r="10" spans="3:44" s="8" customFormat="1" ht="18.75" hidden="1" customHeight="1">
      <c r="C10" s="12" t="s">
        <v>1081</v>
      </c>
      <c r="D10" s="789" t="s">
        <v>1082</v>
      </c>
      <c r="E10" s="789">
        <v>20261</v>
      </c>
      <c r="F10" s="11" t="s">
        <v>13</v>
      </c>
      <c r="G10" s="11" t="s">
        <v>20</v>
      </c>
      <c r="H10" s="11" t="s">
        <v>15</v>
      </c>
      <c r="I10" s="11">
        <v>5</v>
      </c>
      <c r="J10" s="12" t="s">
        <v>16</v>
      </c>
      <c r="K10" s="790" t="s">
        <v>1095</v>
      </c>
      <c r="L10" s="491" t="s">
        <v>1096</v>
      </c>
      <c r="M10" s="789" t="s">
        <v>1085</v>
      </c>
      <c r="N10" s="789" t="s">
        <v>1086</v>
      </c>
      <c r="O10" s="12" t="s">
        <v>731</v>
      </c>
      <c r="P10" s="789">
        <v>3</v>
      </c>
      <c r="Q10" s="789">
        <v>2</v>
      </c>
      <c r="R10" s="815">
        <v>5</v>
      </c>
      <c r="S10" s="789">
        <v>4</v>
      </c>
      <c r="T10" s="181"/>
      <c r="U10" s="789">
        <v>15</v>
      </c>
      <c r="V10" s="31">
        <f>IF(W10="","",IFERROR(INDEX(Docentes!C:C,MATCH(W10,Docentes!D:D,0)),"NUEVO"))</f>
        <v>41902268</v>
      </c>
      <c r="W10" s="791" t="s">
        <v>485</v>
      </c>
      <c r="X10" s="265" t="s">
        <v>167</v>
      </c>
      <c r="Y10" s="789" t="s">
        <v>1088</v>
      </c>
      <c r="Z10" s="789" t="s">
        <v>1089</v>
      </c>
      <c r="AA10" s="789"/>
      <c r="AB10" s="789" t="s">
        <v>1092</v>
      </c>
      <c r="AC10" s="789"/>
      <c r="AD10" s="789"/>
      <c r="AE10" s="789"/>
      <c r="AF10" s="789" t="s">
        <v>1088</v>
      </c>
      <c r="AG10" s="31" t="str">
        <f t="shared" si="4"/>
        <v>TP</v>
      </c>
      <c r="AH10" s="789">
        <v>2</v>
      </c>
      <c r="AI10" s="789">
        <v>17</v>
      </c>
      <c r="AJ10" s="789">
        <v>40</v>
      </c>
      <c r="AK10" s="789">
        <v>21</v>
      </c>
      <c r="AL10" s="789">
        <v>50</v>
      </c>
      <c r="AM10" s="31">
        <f t="shared" si="0"/>
        <v>4.9999999999999982</v>
      </c>
      <c r="AN10" s="792">
        <f t="shared" si="1"/>
        <v>0.73611111111111116</v>
      </c>
      <c r="AO10" s="792">
        <f t="shared" si="2"/>
        <v>0.90972222222222221</v>
      </c>
      <c r="AP10" s="31" t="str" cm="1">
        <f t="array" ref="AP10">IF(W10="","",IF(SUMPRODUCT((W10=$W$6:$W$1560)*(AH10=$AH$6:$AH$1560)*(AN10=$AN$6:$AN$1560)*(AO10=$AO$6:$AO$1560)*(ROW($W$6:$W$1560)&lt;&gt;ROW(W10))*((R10=0)*($R$6:$R$1560&gt;0)+(R10&gt;0)*($R$6:$R$1560=0)))&gt;0,"SALONES UNIDOS",IF(SUMPRODUCT((W10=$W$6:$W$1560)*(AH10=$AH$6:$AH$1560)*((AN10&lt;$AO$6:$AO$1560)*(AO10&gt;$AN$6:$AN$1560))*(ROW($W$6:$W$1560)&lt;&gt;ROW(W10)))&gt;0,"CRUZADO","Sin cruce")))</f>
        <v>Sin cruce</v>
      </c>
      <c r="AQ10" s="792" t="str">
        <f t="shared" si="3"/>
        <v>AF5FILIALA</v>
      </c>
      <c r="AR10" s="792" t="str" cm="1">
        <f t="array" ref="AR10">IF(AQ10="","",IF(SUMPRODUCT((AQ10=$AQ$6:$AQ$1560)*(AH10=$AH$6:$AH$1560)*(AN10=$AN$6:$AN$1560)*(AO10=$AO$6:$AO$1560)*(ROW($AQ$6:$AQ$1560)&lt;&gt;ROW(AQ10))*((R10=0)*($R$6:$R$1560&gt;0)+(R10&gt;0)*($R$6:$R$1560=0)))&gt;0,"SALONES UNIDOS",IF(SUMPRODUCT((AQ10=$AQ$6:$AQ$1560)*(AH10=$AH$6:$AH$1560)*((AN10&lt;$AO$6:$AO$1560)*(AO10&gt;$AN$6:$AN$1560))*(ROW($AQ$6:$AQ$1560)&lt;&gt;ROW(AQ10)))&gt;0,"CRUZADO","Sin cruce")))</f>
        <v>Sin cruce</v>
      </c>
    </row>
    <row r="11" spans="3:44" s="8" customFormat="1" ht="18.75" hidden="1" customHeight="1">
      <c r="C11" s="12" t="s">
        <v>1081</v>
      </c>
      <c r="D11" s="789" t="s">
        <v>1082</v>
      </c>
      <c r="E11" s="789">
        <v>20261</v>
      </c>
      <c r="F11" s="11" t="s">
        <v>13</v>
      </c>
      <c r="G11" s="11" t="s">
        <v>20</v>
      </c>
      <c r="H11" s="11" t="s">
        <v>15</v>
      </c>
      <c r="I11" s="11">
        <v>5</v>
      </c>
      <c r="J11" s="12" t="s">
        <v>16</v>
      </c>
      <c r="K11" s="790" t="s">
        <v>1097</v>
      </c>
      <c r="L11" s="491" t="s">
        <v>1098</v>
      </c>
      <c r="M11" s="789" t="s">
        <v>1085</v>
      </c>
      <c r="N11" s="789" t="s">
        <v>1086</v>
      </c>
      <c r="O11" s="12" t="s">
        <v>731</v>
      </c>
      <c r="P11" s="789">
        <v>3</v>
      </c>
      <c r="Q11" s="789">
        <v>2</v>
      </c>
      <c r="R11" s="815">
        <v>5</v>
      </c>
      <c r="S11" s="789">
        <v>4</v>
      </c>
      <c r="T11" s="181"/>
      <c r="U11" s="789">
        <v>15</v>
      </c>
      <c r="V11" s="31">
        <f>IF(W11="","",IFERROR(INDEX(Docentes!C:C,MATCH(W11,Docentes!D:D,0)),"NUEVO"))</f>
        <v>46417761</v>
      </c>
      <c r="W11" s="791" t="s">
        <v>511</v>
      </c>
      <c r="X11" s="265" t="s">
        <v>167</v>
      </c>
      <c r="Y11" s="789" t="s">
        <v>1088</v>
      </c>
      <c r="Z11" s="789" t="s">
        <v>1089</v>
      </c>
      <c r="AA11" s="789"/>
      <c r="AB11" s="789" t="s">
        <v>1092</v>
      </c>
      <c r="AC11" s="789"/>
      <c r="AD11" s="789"/>
      <c r="AE11" s="789"/>
      <c r="AF11" s="789" t="s">
        <v>1088</v>
      </c>
      <c r="AG11" s="31" t="str">
        <f t="shared" si="4"/>
        <v>TP</v>
      </c>
      <c r="AH11" s="789">
        <v>5</v>
      </c>
      <c r="AI11" s="789">
        <v>18</v>
      </c>
      <c r="AJ11" s="789">
        <v>30</v>
      </c>
      <c r="AK11" s="789">
        <v>22</v>
      </c>
      <c r="AL11" s="789">
        <v>40</v>
      </c>
      <c r="AM11" s="31">
        <f t="shared" si="0"/>
        <v>4.9999999999999982</v>
      </c>
      <c r="AN11" s="792">
        <f t="shared" si="1"/>
        <v>0.77083333333333337</v>
      </c>
      <c r="AO11" s="792">
        <f t="shared" si="2"/>
        <v>0.94444444444444442</v>
      </c>
      <c r="AP11" s="31" t="str" cm="1">
        <f t="array" ref="AP11">IF(W11="","",IF(SUMPRODUCT((W11=$W$6:$W$1560)*(AH11=$AH$6:$AH$1560)*(AN11=$AN$6:$AN$1560)*(AO11=$AO$6:$AO$1560)*(ROW($W$6:$W$1560)&lt;&gt;ROW(W11))*((R11=0)*($R$6:$R$1560&gt;0)+(R11&gt;0)*($R$6:$R$1560=0)))&gt;0,"SALONES UNIDOS",IF(SUMPRODUCT((W11=$W$6:$W$1560)*(AH11=$AH$6:$AH$1560)*((AN11&lt;$AO$6:$AO$1560)*(AO11&gt;$AN$6:$AN$1560))*(ROW($W$6:$W$1560)&lt;&gt;ROW(W11)))&gt;0,"CRUZADO","Sin cruce")))</f>
        <v>SALONES UNIDOS</v>
      </c>
      <c r="AQ11" s="792" t="str">
        <f t="shared" si="3"/>
        <v>AF5FILIALA</v>
      </c>
      <c r="AR11" s="792" t="str" cm="1">
        <f t="array" ref="AR11">IF(AQ11="","",IF(SUMPRODUCT((AQ11=$AQ$6:$AQ$1560)*(AH11=$AH$6:$AH$1560)*(AN11=$AN$6:$AN$1560)*(AO11=$AO$6:$AO$1560)*(ROW($AQ$6:$AQ$1560)&lt;&gt;ROW(AQ11))*((R11=0)*($R$6:$R$1560&gt;0)+(R11&gt;0)*($R$6:$R$1560=0)))&gt;0,"SALONES UNIDOS",IF(SUMPRODUCT((AQ11=$AQ$6:$AQ$1560)*(AH11=$AH$6:$AH$1560)*((AN11&lt;$AO$6:$AO$1560)*(AO11&gt;$AN$6:$AN$1560))*(ROW($AQ$6:$AQ$1560)&lt;&gt;ROW(AQ11)))&gt;0,"CRUZADO","Sin cruce")))</f>
        <v>Sin cruce</v>
      </c>
    </row>
    <row r="12" spans="3:44" s="8" customFormat="1" ht="18.75" hidden="1" customHeight="1">
      <c r="C12" s="12" t="s">
        <v>1081</v>
      </c>
      <c r="D12" s="789" t="s">
        <v>1082</v>
      </c>
      <c r="E12" s="789">
        <v>20261</v>
      </c>
      <c r="F12" s="11" t="s">
        <v>13</v>
      </c>
      <c r="G12" s="11" t="s">
        <v>20</v>
      </c>
      <c r="H12" s="11" t="s">
        <v>15</v>
      </c>
      <c r="I12" s="11">
        <v>5</v>
      </c>
      <c r="J12" s="12" t="s">
        <v>16</v>
      </c>
      <c r="K12" s="790" t="s">
        <v>1099</v>
      </c>
      <c r="L12" s="491" t="s">
        <v>1100</v>
      </c>
      <c r="M12" s="789" t="s">
        <v>1101</v>
      </c>
      <c r="N12" s="789" t="s">
        <v>1086</v>
      </c>
      <c r="O12" s="12" t="s">
        <v>769</v>
      </c>
      <c r="P12" s="789">
        <v>1</v>
      </c>
      <c r="Q12" s="789">
        <v>2</v>
      </c>
      <c r="R12" s="815">
        <v>3</v>
      </c>
      <c r="S12" s="789">
        <v>3</v>
      </c>
      <c r="T12" s="181"/>
      <c r="U12" s="789">
        <v>15</v>
      </c>
      <c r="V12" s="31">
        <f>IF(W12="","",IFERROR(INDEX(Docentes!C:C,MATCH(W12,Docentes!D:D,0)),"NUEVO"))</f>
        <v>15738084</v>
      </c>
      <c r="W12" s="693" t="s">
        <v>1009</v>
      </c>
      <c r="X12" s="265" t="s">
        <v>167</v>
      </c>
      <c r="Y12" s="789" t="s">
        <v>1088</v>
      </c>
      <c r="Z12" s="789" t="s">
        <v>1089</v>
      </c>
      <c r="AA12" s="789"/>
      <c r="AB12" s="789" t="s">
        <v>1092</v>
      </c>
      <c r="AC12" s="789"/>
      <c r="AD12" s="789"/>
      <c r="AE12" s="789"/>
      <c r="AF12" s="789" t="s">
        <v>1088</v>
      </c>
      <c r="AG12" s="31" t="str">
        <f t="shared" si="4"/>
        <v>TP</v>
      </c>
      <c r="AH12" s="789">
        <v>1</v>
      </c>
      <c r="AI12" s="789">
        <v>16</v>
      </c>
      <c r="AJ12" s="789">
        <v>0</v>
      </c>
      <c r="AK12" s="789">
        <v>18</v>
      </c>
      <c r="AL12" s="789">
        <v>30</v>
      </c>
      <c r="AM12" s="31">
        <f t="shared" si="0"/>
        <v>3.0000000000000022</v>
      </c>
      <c r="AN12" s="792">
        <f t="shared" si="1"/>
        <v>0.66666666666666663</v>
      </c>
      <c r="AO12" s="792">
        <f t="shared" si="2"/>
        <v>0.77083333333333337</v>
      </c>
      <c r="AP12" s="31" t="str" cm="1">
        <f t="array" ref="AP12">IF(W12="","",IF(SUMPRODUCT((W12=$W$6:$W$1560)*(AH12=$AH$6:$AH$1560)*(AN12=$AN$6:$AN$1560)*(AO12=$AO$6:$AO$1560)*(ROW($W$6:$W$1560)&lt;&gt;ROW(W12))*((R12=0)*($R$6:$R$1560&gt;0)+(R12&gt;0)*($R$6:$R$1560=0)))&gt;0,"SALONES UNIDOS",IF(SUMPRODUCT((W12=$W$6:$W$1560)*(AH12=$AH$6:$AH$1560)*((AN12&lt;$AO$6:$AO$1560)*(AO12&gt;$AN$6:$AN$1560))*(ROW($W$6:$W$1560)&lt;&gt;ROW(W12)))&gt;0,"CRUZADO","Sin cruce")))</f>
        <v>SALONES UNIDOS</v>
      </c>
      <c r="AQ12" s="792" t="str">
        <f t="shared" si="3"/>
        <v>AF5FILIALA</v>
      </c>
      <c r="AR12" s="792" t="str" cm="1">
        <f t="array" ref="AR12">IF(AQ12="","",IF(SUMPRODUCT((AQ12=$AQ$6:$AQ$1560)*(AH12=$AH$6:$AH$1560)*(AN12=$AN$6:$AN$1560)*(AO12=$AO$6:$AO$1560)*(ROW($AQ$6:$AQ$1560)&lt;&gt;ROW(AQ12))*((R12=0)*($R$6:$R$1560&gt;0)+(R12&gt;0)*($R$6:$R$1560=0)))&gt;0,"SALONES UNIDOS",IF(SUMPRODUCT((AQ12=$AQ$6:$AQ$1560)*(AH12=$AH$6:$AH$1560)*((AN12&lt;$AO$6:$AO$1560)*(AO12&gt;$AN$6:$AN$1560))*(ROW($AQ$6:$AQ$1560)&lt;&gt;ROW(AQ12)))&gt;0,"CRUZADO","Sin cruce")))</f>
        <v>Sin cruce</v>
      </c>
    </row>
    <row r="13" spans="3:44" s="8" customFormat="1" ht="18.75" hidden="1" customHeight="1">
      <c r="C13" s="12" t="s">
        <v>1081</v>
      </c>
      <c r="D13" s="789" t="s">
        <v>1082</v>
      </c>
      <c r="E13" s="789">
        <v>20261</v>
      </c>
      <c r="F13" s="11" t="s">
        <v>13</v>
      </c>
      <c r="G13" s="11" t="s">
        <v>20</v>
      </c>
      <c r="H13" s="11" t="s">
        <v>15</v>
      </c>
      <c r="I13" s="11">
        <v>5</v>
      </c>
      <c r="J13" s="12" t="s">
        <v>16</v>
      </c>
      <c r="K13" s="790" t="s">
        <v>1099</v>
      </c>
      <c r="L13" s="491" t="s">
        <v>1100</v>
      </c>
      <c r="M13" s="789" t="s">
        <v>1101</v>
      </c>
      <c r="N13" s="789" t="s">
        <v>1086</v>
      </c>
      <c r="O13" s="12" t="s">
        <v>769</v>
      </c>
      <c r="P13" s="789">
        <v>0</v>
      </c>
      <c r="Q13" s="789">
        <v>2</v>
      </c>
      <c r="R13" s="815">
        <v>2</v>
      </c>
      <c r="S13" s="789">
        <v>3</v>
      </c>
      <c r="T13" s="181"/>
      <c r="U13" s="789">
        <v>15</v>
      </c>
      <c r="V13" s="31">
        <f>IF(W13="","",IFERROR(INDEX(Docentes!C:C,MATCH(W13,Docentes!D:D,0)),"NUEVO"))</f>
        <v>15738084</v>
      </c>
      <c r="W13" s="693" t="s">
        <v>1009</v>
      </c>
      <c r="X13" s="265" t="s">
        <v>167</v>
      </c>
      <c r="Y13" s="789" t="s">
        <v>1088</v>
      </c>
      <c r="Z13" s="789" t="s">
        <v>1089</v>
      </c>
      <c r="AA13" s="789"/>
      <c r="AB13" s="789" t="s">
        <v>1092</v>
      </c>
      <c r="AC13" s="789"/>
      <c r="AD13" s="789"/>
      <c r="AE13" s="789"/>
      <c r="AF13" s="789" t="s">
        <v>1088</v>
      </c>
      <c r="AG13" s="31" t="str">
        <f t="shared" si="4"/>
        <v>P</v>
      </c>
      <c r="AH13" s="789">
        <v>3</v>
      </c>
      <c r="AI13" s="789">
        <v>16</v>
      </c>
      <c r="AJ13" s="789">
        <v>0</v>
      </c>
      <c r="AK13" s="789">
        <v>17</v>
      </c>
      <c r="AL13" s="789">
        <v>40</v>
      </c>
      <c r="AM13" s="31">
        <f t="shared" si="0"/>
        <v>2.0000000000000027</v>
      </c>
      <c r="AN13" s="792">
        <f t="shared" si="1"/>
        <v>0.66666666666666663</v>
      </c>
      <c r="AO13" s="792">
        <f t="shared" si="2"/>
        <v>0.73611111111111116</v>
      </c>
      <c r="AP13" s="31" t="str" cm="1">
        <f t="array" ref="AP13">IF(W13="","",IF(SUMPRODUCT((W13=$W$6:$W$1560)*(AH13=$AH$6:$AH$1560)*(AN13=$AN$6:$AN$1560)*(AO13=$AO$6:$AO$1560)*(ROW($W$6:$W$1560)&lt;&gt;ROW(W13))*((R13=0)*($R$6:$R$1560&gt;0)+(R13&gt;0)*($R$6:$R$1560=0)))&gt;0,"SALONES UNIDOS",IF(SUMPRODUCT((W13=$W$6:$W$1560)*(AH13=$AH$6:$AH$1560)*((AN13&lt;$AO$6:$AO$1560)*(AO13&gt;$AN$6:$AN$1560))*(ROW($W$6:$W$1560)&lt;&gt;ROW(W13)))&gt;0,"CRUZADO","Sin cruce")))</f>
        <v>SALONES UNIDOS</v>
      </c>
      <c r="AQ13" s="792" t="str">
        <f t="shared" si="3"/>
        <v>AF5FILIALA</v>
      </c>
      <c r="AR13" s="792" t="str" cm="1">
        <f t="array" ref="AR13">IF(AQ13="","",IF(SUMPRODUCT((AQ13=$AQ$6:$AQ$1560)*(AH13=$AH$6:$AH$1560)*(AN13=$AN$6:$AN$1560)*(AO13=$AO$6:$AO$1560)*(ROW($AQ$6:$AQ$1560)&lt;&gt;ROW(AQ13))*((R13=0)*($R$6:$R$1560&gt;0)+(R13&gt;0)*($R$6:$R$1560=0)))&gt;0,"SALONES UNIDOS",IF(SUMPRODUCT((AQ13=$AQ$6:$AQ$1560)*(AH13=$AH$6:$AH$1560)*((AN13&lt;$AO$6:$AO$1560)*(AO13&gt;$AN$6:$AN$1560))*(ROW($AQ$6:$AQ$1560)&lt;&gt;ROW(AQ13)))&gt;0,"CRUZADO","Sin cruce")))</f>
        <v>Sin cruce</v>
      </c>
    </row>
    <row r="14" spans="3:44" s="8" customFormat="1" ht="18.75" hidden="1" customHeight="1">
      <c r="C14" s="12" t="s">
        <v>1081</v>
      </c>
      <c r="D14" s="194" t="s">
        <v>34</v>
      </c>
      <c r="E14" s="194">
        <v>202011</v>
      </c>
      <c r="F14" s="11" t="s">
        <v>13</v>
      </c>
      <c r="G14" s="11" t="s">
        <v>20</v>
      </c>
      <c r="H14" s="11" t="s">
        <v>15</v>
      </c>
      <c r="I14" s="11">
        <v>8</v>
      </c>
      <c r="J14" s="12" t="s">
        <v>16</v>
      </c>
      <c r="K14" s="790" t="s">
        <v>1102</v>
      </c>
      <c r="L14" s="491" t="s">
        <v>1103</v>
      </c>
      <c r="M14" s="789" t="s">
        <v>1085</v>
      </c>
      <c r="N14" s="789" t="s">
        <v>1086</v>
      </c>
      <c r="O14" s="12" t="s">
        <v>731</v>
      </c>
      <c r="P14" s="789">
        <v>3</v>
      </c>
      <c r="Q14" s="789">
        <v>0</v>
      </c>
      <c r="R14" s="815">
        <v>3</v>
      </c>
      <c r="S14" s="789">
        <v>4</v>
      </c>
      <c r="T14" s="181"/>
      <c r="U14" s="789">
        <v>11</v>
      </c>
      <c r="V14" s="31">
        <f>IF(W14="","",IFERROR(INDEX(Docentes!C:C,MATCH(W14,Docentes!D:D,0)),"NUEVO"))</f>
        <v>10299078</v>
      </c>
      <c r="W14" s="791" t="s">
        <v>441</v>
      </c>
      <c r="X14" s="265" t="s">
        <v>167</v>
      </c>
      <c r="Y14" s="789" t="s">
        <v>1088</v>
      </c>
      <c r="Z14" s="789" t="s">
        <v>1089</v>
      </c>
      <c r="AA14" s="789"/>
      <c r="AB14" s="789" t="s">
        <v>1092</v>
      </c>
      <c r="AC14" s="789"/>
      <c r="AD14" s="789"/>
      <c r="AE14" s="789"/>
      <c r="AF14" s="789" t="s">
        <v>1088</v>
      </c>
      <c r="AG14" s="31" t="str">
        <f t="shared" si="4"/>
        <v>T</v>
      </c>
      <c r="AH14" s="789">
        <v>2</v>
      </c>
      <c r="AI14" s="789">
        <v>18</v>
      </c>
      <c r="AJ14" s="789">
        <v>30</v>
      </c>
      <c r="AK14" s="789">
        <v>21</v>
      </c>
      <c r="AL14" s="789">
        <v>0</v>
      </c>
      <c r="AM14" s="31">
        <f t="shared" si="0"/>
        <v>2.9999999999999987</v>
      </c>
      <c r="AN14" s="792">
        <f t="shared" si="1"/>
        <v>0.77083333333333337</v>
      </c>
      <c r="AO14" s="792">
        <f t="shared" si="2"/>
        <v>0.875</v>
      </c>
      <c r="AP14" s="31" t="str" cm="1">
        <f t="array" ref="AP14">IF(W14="","",IF(SUMPRODUCT((W14=$W$6:$W$1560)*(AH14=$AH$6:$AH$1560)*(AN14=$AN$6:$AN$1560)*(AO14=$AO$6:$AO$1560)*(ROW($W$6:$W$1560)&lt;&gt;ROW(W14))*((R14=0)*($R$6:$R$1560&gt;0)+(R14&gt;0)*($R$6:$R$1560=0)))&gt;0,"SALONES UNIDOS",IF(SUMPRODUCT((W14=$W$6:$W$1560)*(AH14=$AH$6:$AH$1560)*((AN14&lt;$AO$6:$AO$1560)*(AO14&gt;$AN$6:$AN$1560))*(ROW($W$6:$W$1560)&lt;&gt;ROW(W14)))&gt;0,"CRUZADO","Sin cruce")))</f>
        <v>Sin cruce</v>
      </c>
      <c r="AQ14" s="792" t="str">
        <f t="shared" si="3"/>
        <v>AF8FILIALA</v>
      </c>
      <c r="AR14" s="792" t="str" cm="1">
        <f t="array" ref="AR14">IF(AQ14="","",IF(SUMPRODUCT((AQ14=$AQ$6:$AQ$1560)*(AH14=$AH$6:$AH$1560)*(AN14=$AN$6:$AN$1560)*(AO14=$AO$6:$AO$1560)*(ROW($AQ$6:$AQ$1560)&lt;&gt;ROW(AQ14))*((R14=0)*($R$6:$R$1560&gt;0)+(R14&gt;0)*($R$6:$R$1560=0)))&gt;0,"SALONES UNIDOS",IF(SUMPRODUCT((AQ14=$AQ$6:$AQ$1560)*(AH14=$AH$6:$AH$1560)*((AN14&lt;$AO$6:$AO$1560)*(AO14&gt;$AN$6:$AN$1560))*(ROW($AQ$6:$AQ$1560)&lt;&gt;ROW(AQ14)))&gt;0,"CRUZADO","Sin cruce")))</f>
        <v>Sin cruce</v>
      </c>
    </row>
    <row r="15" spans="3:44" s="8" customFormat="1" ht="18.75" hidden="1" customHeight="1">
      <c r="C15" s="12" t="s">
        <v>1081</v>
      </c>
      <c r="D15" s="194" t="s">
        <v>34</v>
      </c>
      <c r="E15" s="194">
        <v>202011</v>
      </c>
      <c r="F15" s="11" t="s">
        <v>13</v>
      </c>
      <c r="G15" s="11" t="s">
        <v>20</v>
      </c>
      <c r="H15" s="11" t="s">
        <v>15</v>
      </c>
      <c r="I15" s="11">
        <v>8</v>
      </c>
      <c r="J15" s="12" t="s">
        <v>16</v>
      </c>
      <c r="K15" s="790" t="s">
        <v>1102</v>
      </c>
      <c r="L15" s="491" t="s">
        <v>1103</v>
      </c>
      <c r="M15" s="789" t="s">
        <v>1085</v>
      </c>
      <c r="N15" s="789" t="s">
        <v>1086</v>
      </c>
      <c r="O15" s="12" t="s">
        <v>731</v>
      </c>
      <c r="P15" s="789">
        <v>0</v>
      </c>
      <c r="Q15" s="789">
        <v>2</v>
      </c>
      <c r="R15" s="815">
        <v>2</v>
      </c>
      <c r="S15" s="789">
        <v>4</v>
      </c>
      <c r="T15" s="181"/>
      <c r="U15" s="789">
        <v>11</v>
      </c>
      <c r="V15" s="31">
        <f>IF(W15="","",IFERROR(INDEX(Docentes!C:C,MATCH(W15,Docentes!D:D,0)),"NUEVO"))</f>
        <v>10299078</v>
      </c>
      <c r="W15" s="791" t="s">
        <v>441</v>
      </c>
      <c r="X15" s="265" t="s">
        <v>167</v>
      </c>
      <c r="Y15" s="789" t="s">
        <v>1088</v>
      </c>
      <c r="Z15" s="789" t="s">
        <v>1089</v>
      </c>
      <c r="AA15" s="789"/>
      <c r="AB15" s="789" t="s">
        <v>1092</v>
      </c>
      <c r="AC15" s="789"/>
      <c r="AD15" s="789"/>
      <c r="AE15" s="789"/>
      <c r="AF15" s="789" t="s">
        <v>1088</v>
      </c>
      <c r="AG15" s="31" t="str">
        <f t="shared" si="4"/>
        <v>P</v>
      </c>
      <c r="AH15" s="789">
        <v>3</v>
      </c>
      <c r="AI15" s="789">
        <v>18</v>
      </c>
      <c r="AJ15" s="789">
        <v>30</v>
      </c>
      <c r="AK15" s="789">
        <v>20</v>
      </c>
      <c r="AL15" s="789">
        <v>10</v>
      </c>
      <c r="AM15" s="31">
        <f t="shared" si="0"/>
        <v>1.9999999999999993</v>
      </c>
      <c r="AN15" s="792">
        <f t="shared" si="1"/>
        <v>0.77083333333333337</v>
      </c>
      <c r="AO15" s="792">
        <f t="shared" si="2"/>
        <v>0.84027777777777779</v>
      </c>
      <c r="AP15" s="31" t="str" cm="1">
        <f t="array" ref="AP15">IF(W15="","",IF(SUMPRODUCT((W15=$W$6:$W$1560)*(AH15=$AH$6:$AH$1560)*(AN15=$AN$6:$AN$1560)*(AO15=$AO$6:$AO$1560)*(ROW($W$6:$W$1560)&lt;&gt;ROW(W15))*((R15=0)*($R$6:$R$1560&gt;0)+(R15&gt;0)*($R$6:$R$1560=0)))&gt;0,"SALONES UNIDOS",IF(SUMPRODUCT((W15=$W$6:$W$1560)*(AH15=$AH$6:$AH$1560)*((AN15&lt;$AO$6:$AO$1560)*(AO15&gt;$AN$6:$AN$1560))*(ROW($W$6:$W$1560)&lt;&gt;ROW(W15)))&gt;0,"CRUZADO","Sin cruce")))</f>
        <v>Sin cruce</v>
      </c>
      <c r="AQ15" s="792" t="str">
        <f t="shared" si="3"/>
        <v>AF8FILIALA</v>
      </c>
      <c r="AR15" s="792" t="str" cm="1">
        <f t="array" ref="AR15">IF(AQ15="","",IF(SUMPRODUCT((AQ15=$AQ$6:$AQ$1560)*(AH15=$AH$6:$AH$1560)*(AN15=$AN$6:$AN$1560)*(AO15=$AO$6:$AO$1560)*(ROW($AQ$6:$AQ$1560)&lt;&gt;ROW(AQ15))*((R15=0)*($R$6:$R$1560&gt;0)+(R15&gt;0)*($R$6:$R$1560=0)))&gt;0,"SALONES UNIDOS",IF(SUMPRODUCT((AQ15=$AQ$6:$AQ$1560)*(AH15=$AH$6:$AH$1560)*((AN15&lt;$AO$6:$AO$1560)*(AO15&gt;$AN$6:$AN$1560))*(ROW($AQ$6:$AQ$1560)&lt;&gt;ROW(AQ15)))&gt;0,"CRUZADO","Sin cruce")))</f>
        <v>Sin cruce</v>
      </c>
    </row>
    <row r="16" spans="3:44" s="8" customFormat="1" ht="18.75" hidden="1" customHeight="1">
      <c r="C16" s="12" t="s">
        <v>1081</v>
      </c>
      <c r="D16" s="194" t="s">
        <v>34</v>
      </c>
      <c r="E16" s="194">
        <v>202011</v>
      </c>
      <c r="F16" s="11" t="s">
        <v>13</v>
      </c>
      <c r="G16" s="11" t="s">
        <v>20</v>
      </c>
      <c r="H16" s="11" t="s">
        <v>15</v>
      </c>
      <c r="I16" s="11">
        <v>8</v>
      </c>
      <c r="J16" s="12" t="s">
        <v>16</v>
      </c>
      <c r="K16" s="790" t="s">
        <v>1104</v>
      </c>
      <c r="L16" s="491" t="s">
        <v>1105</v>
      </c>
      <c r="M16" s="789" t="s">
        <v>1101</v>
      </c>
      <c r="N16" s="789" t="s">
        <v>1086</v>
      </c>
      <c r="O16" s="12" t="s">
        <v>769</v>
      </c>
      <c r="P16" s="789">
        <v>3</v>
      </c>
      <c r="Q16" s="789">
        <v>2</v>
      </c>
      <c r="R16" s="815">
        <v>5</v>
      </c>
      <c r="S16" s="789">
        <v>4</v>
      </c>
      <c r="T16" s="181"/>
      <c r="U16" s="789">
        <v>11</v>
      </c>
      <c r="V16" s="31">
        <f>IF(W16="","",IFERROR(INDEX(Docentes!C:C,MATCH(W16,Docentes!D:D,0)),"NUEVO"))</f>
        <v>46825060</v>
      </c>
      <c r="W16" s="791" t="s">
        <v>964</v>
      </c>
      <c r="X16" s="265" t="s">
        <v>167</v>
      </c>
      <c r="Y16" s="789" t="s">
        <v>1088</v>
      </c>
      <c r="Z16" s="789" t="s">
        <v>1089</v>
      </c>
      <c r="AA16" s="789"/>
      <c r="AB16" s="789" t="s">
        <v>1092</v>
      </c>
      <c r="AC16" s="789"/>
      <c r="AD16" s="789"/>
      <c r="AE16" s="789"/>
      <c r="AF16" s="789" t="s">
        <v>1088</v>
      </c>
      <c r="AG16" s="31" t="str">
        <f t="shared" si="4"/>
        <v>TP</v>
      </c>
      <c r="AH16" s="789">
        <v>4</v>
      </c>
      <c r="AI16" s="789">
        <v>18</v>
      </c>
      <c r="AJ16" s="789">
        <v>30</v>
      </c>
      <c r="AK16" s="789">
        <v>22</v>
      </c>
      <c r="AL16" s="789">
        <v>40</v>
      </c>
      <c r="AM16" s="31">
        <f t="shared" si="0"/>
        <v>4.9999999999999982</v>
      </c>
      <c r="AN16" s="792">
        <f t="shared" si="1"/>
        <v>0.77083333333333337</v>
      </c>
      <c r="AO16" s="792">
        <f t="shared" si="2"/>
        <v>0.94444444444444442</v>
      </c>
      <c r="AP16" s="31" t="str" cm="1">
        <f t="array" ref="AP16">IF(W16="","",IF(SUMPRODUCT((W16=$W$6:$W$1560)*(AH16=$AH$6:$AH$1560)*(AN16=$AN$6:$AN$1560)*(AO16=$AO$6:$AO$1560)*(ROW($W$6:$W$1560)&lt;&gt;ROW(W16))*((R16=0)*($R$6:$R$1560&gt;0)+(R16&gt;0)*($R$6:$R$1560=0)))&gt;0,"SALONES UNIDOS",IF(SUMPRODUCT((W16=$W$6:$W$1560)*(AH16=$AH$6:$AH$1560)*((AN16&lt;$AO$6:$AO$1560)*(AO16&gt;$AN$6:$AN$1560))*(ROW($W$6:$W$1560)&lt;&gt;ROW(W16)))&gt;0,"CRUZADO","Sin cruce")))</f>
        <v>Sin cruce</v>
      </c>
      <c r="AQ16" s="792" t="str">
        <f t="shared" si="3"/>
        <v>AF8FILIALA</v>
      </c>
      <c r="AR16" s="792" t="str" cm="1">
        <f t="array" ref="AR16">IF(AQ16="","",IF(SUMPRODUCT((AQ16=$AQ$6:$AQ$1560)*(AH16=$AH$6:$AH$1560)*(AN16=$AN$6:$AN$1560)*(AO16=$AO$6:$AO$1560)*(ROW($AQ$6:$AQ$1560)&lt;&gt;ROW(AQ16))*((R16=0)*($R$6:$R$1560&gt;0)+(R16&gt;0)*($R$6:$R$1560=0)))&gt;0,"SALONES UNIDOS",IF(SUMPRODUCT((AQ16=$AQ$6:$AQ$1560)*(AH16=$AH$6:$AH$1560)*((AN16&lt;$AO$6:$AO$1560)*(AO16&gt;$AN$6:$AN$1560))*(ROW($AQ$6:$AQ$1560)&lt;&gt;ROW(AQ16)))&gt;0,"CRUZADO","Sin cruce")))</f>
        <v>Sin cruce</v>
      </c>
    </row>
    <row r="17" spans="3:44" s="8" customFormat="1" ht="18.75" hidden="1" customHeight="1">
      <c r="C17" s="12" t="s">
        <v>1081</v>
      </c>
      <c r="D17" s="194" t="s">
        <v>34</v>
      </c>
      <c r="E17" s="194">
        <v>202011</v>
      </c>
      <c r="F17" s="11" t="s">
        <v>13</v>
      </c>
      <c r="G17" s="11" t="s">
        <v>20</v>
      </c>
      <c r="H17" s="11" t="s">
        <v>15</v>
      </c>
      <c r="I17" s="11">
        <v>8</v>
      </c>
      <c r="J17" s="12" t="s">
        <v>16</v>
      </c>
      <c r="K17" s="790" t="s">
        <v>1106</v>
      </c>
      <c r="L17" s="491" t="s">
        <v>1107</v>
      </c>
      <c r="M17" s="789" t="s">
        <v>1085</v>
      </c>
      <c r="N17" s="789" t="s">
        <v>1086</v>
      </c>
      <c r="O17" s="12" t="s">
        <v>731</v>
      </c>
      <c r="P17" s="789">
        <v>3</v>
      </c>
      <c r="Q17" s="789">
        <v>0</v>
      </c>
      <c r="R17" s="815">
        <v>3</v>
      </c>
      <c r="S17" s="789">
        <v>4</v>
      </c>
      <c r="T17" s="181"/>
      <c r="U17" s="789">
        <v>11</v>
      </c>
      <c r="V17" s="31">
        <f>IF(W17="","",IFERROR(INDEX(Docentes!C:C,MATCH(W17,Docentes!D:D,0)),"NUEVO"))</f>
        <v>22319279</v>
      </c>
      <c r="W17" s="791" t="s">
        <v>234</v>
      </c>
      <c r="X17" s="265" t="s">
        <v>167</v>
      </c>
      <c r="Y17" s="789" t="s">
        <v>1088</v>
      </c>
      <c r="Z17" s="789" t="s">
        <v>1089</v>
      </c>
      <c r="AA17" s="789"/>
      <c r="AB17" s="789" t="s">
        <v>1092</v>
      </c>
      <c r="AC17" s="789"/>
      <c r="AD17" s="789"/>
      <c r="AE17" s="789"/>
      <c r="AF17" s="789" t="s">
        <v>1088</v>
      </c>
      <c r="AG17" s="31" t="str">
        <f t="shared" si="4"/>
        <v>T</v>
      </c>
      <c r="AH17" s="789">
        <v>2</v>
      </c>
      <c r="AI17" s="789">
        <v>21</v>
      </c>
      <c r="AJ17" s="789">
        <v>0</v>
      </c>
      <c r="AK17" s="789">
        <v>23</v>
      </c>
      <c r="AL17" s="789">
        <v>30</v>
      </c>
      <c r="AM17" s="31">
        <f t="shared" si="0"/>
        <v>3.0000000000000022</v>
      </c>
      <c r="AN17" s="792">
        <f t="shared" si="1"/>
        <v>0.875</v>
      </c>
      <c r="AO17" s="792">
        <f t="shared" si="2"/>
        <v>0.97916666666666674</v>
      </c>
      <c r="AP17" s="31" t="str" cm="1">
        <f t="array" ref="AP17">IF(W17="","",IF(SUMPRODUCT((W17=$W$6:$W$1560)*(AH17=$AH$6:$AH$1560)*(AN17=$AN$6:$AN$1560)*(AO17=$AO$6:$AO$1560)*(ROW($W$6:$W$1560)&lt;&gt;ROW(W17))*((R17=0)*($R$6:$R$1560&gt;0)+(R17&gt;0)*($R$6:$R$1560=0)))&gt;0,"SALONES UNIDOS",IF(SUMPRODUCT((W17=$W$6:$W$1560)*(AH17=$AH$6:$AH$1560)*((AN17&lt;$AO$6:$AO$1560)*(AO17&gt;$AN$6:$AN$1560))*(ROW($W$6:$W$1560)&lt;&gt;ROW(W17)))&gt;0,"CRUZADO","Sin cruce")))</f>
        <v>Sin cruce</v>
      </c>
      <c r="AQ17" s="792" t="str">
        <f t="shared" si="3"/>
        <v>AF8FILIALA</v>
      </c>
      <c r="AR17" s="792" t="str" cm="1">
        <f t="array" ref="AR17">IF(AQ17="","",IF(SUMPRODUCT((AQ17=$AQ$6:$AQ$1560)*(AH17=$AH$6:$AH$1560)*(AN17=$AN$6:$AN$1560)*(AO17=$AO$6:$AO$1560)*(ROW($AQ$6:$AQ$1560)&lt;&gt;ROW(AQ17))*((R17=0)*($R$6:$R$1560&gt;0)+(R17&gt;0)*($R$6:$R$1560=0)))&gt;0,"SALONES UNIDOS",IF(SUMPRODUCT((AQ17=$AQ$6:$AQ$1560)*(AH17=$AH$6:$AH$1560)*((AN17&lt;$AO$6:$AO$1560)*(AO17&gt;$AN$6:$AN$1560))*(ROW($AQ$6:$AQ$1560)&lt;&gt;ROW(AQ17)))&gt;0,"CRUZADO","Sin cruce")))</f>
        <v>Sin cruce</v>
      </c>
    </row>
    <row r="18" spans="3:44" s="8" customFormat="1" ht="18.75" hidden="1" customHeight="1">
      <c r="C18" s="12" t="s">
        <v>1081</v>
      </c>
      <c r="D18" s="194" t="s">
        <v>34</v>
      </c>
      <c r="E18" s="194">
        <v>202011</v>
      </c>
      <c r="F18" s="11" t="s">
        <v>13</v>
      </c>
      <c r="G18" s="11" t="s">
        <v>20</v>
      </c>
      <c r="H18" s="11" t="s">
        <v>15</v>
      </c>
      <c r="I18" s="11">
        <v>8</v>
      </c>
      <c r="J18" s="12" t="s">
        <v>16</v>
      </c>
      <c r="K18" s="790" t="s">
        <v>1106</v>
      </c>
      <c r="L18" s="491" t="s">
        <v>1107</v>
      </c>
      <c r="M18" s="789" t="s">
        <v>1085</v>
      </c>
      <c r="N18" s="789" t="s">
        <v>1086</v>
      </c>
      <c r="O18" s="12" t="s">
        <v>731</v>
      </c>
      <c r="P18" s="789">
        <v>0</v>
      </c>
      <c r="Q18" s="789">
        <v>2</v>
      </c>
      <c r="R18" s="815">
        <v>2</v>
      </c>
      <c r="S18" s="789">
        <v>4</v>
      </c>
      <c r="T18" s="181"/>
      <c r="U18" s="789">
        <v>11</v>
      </c>
      <c r="V18" s="31">
        <f>IF(W18="","",IFERROR(INDEX(Docentes!C:C,MATCH(W18,Docentes!D:D,0)),"NUEVO"))</f>
        <v>22319279</v>
      </c>
      <c r="W18" s="791" t="s">
        <v>234</v>
      </c>
      <c r="X18" s="265" t="s">
        <v>167</v>
      </c>
      <c r="Y18" s="789" t="s">
        <v>1088</v>
      </c>
      <c r="Z18" s="789" t="s">
        <v>1089</v>
      </c>
      <c r="AA18" s="789"/>
      <c r="AB18" s="789" t="s">
        <v>1092</v>
      </c>
      <c r="AC18" s="789"/>
      <c r="AD18" s="789"/>
      <c r="AE18" s="789"/>
      <c r="AF18" s="789" t="s">
        <v>1088</v>
      </c>
      <c r="AG18" s="31" t="str">
        <f t="shared" si="4"/>
        <v>P</v>
      </c>
      <c r="AH18" s="789">
        <v>3</v>
      </c>
      <c r="AI18" s="789">
        <v>21</v>
      </c>
      <c r="AJ18" s="789">
        <v>50</v>
      </c>
      <c r="AK18" s="789">
        <v>23</v>
      </c>
      <c r="AL18" s="789">
        <v>30</v>
      </c>
      <c r="AM18" s="31">
        <f t="shared" si="0"/>
        <v>2.0000000000000027</v>
      </c>
      <c r="AN18" s="792">
        <f t="shared" si="1"/>
        <v>0.90972222222222221</v>
      </c>
      <c r="AO18" s="792">
        <f t="shared" si="2"/>
        <v>0.97916666666666674</v>
      </c>
      <c r="AP18" s="31" t="str" cm="1">
        <f t="array" ref="AP18">IF(W18="","",IF(SUMPRODUCT((W18=$W$6:$W$1560)*(AH18=$AH$6:$AH$1560)*(AN18=$AN$6:$AN$1560)*(AO18=$AO$6:$AO$1560)*(ROW($W$6:$W$1560)&lt;&gt;ROW(W18))*((R18=0)*($R$6:$R$1560&gt;0)+(R18&gt;0)*($R$6:$R$1560=0)))&gt;0,"SALONES UNIDOS",IF(SUMPRODUCT((W18=$W$6:$W$1560)*(AH18=$AH$6:$AH$1560)*((AN18&lt;$AO$6:$AO$1560)*(AO18&gt;$AN$6:$AN$1560))*(ROW($W$6:$W$1560)&lt;&gt;ROW(W18)))&gt;0,"CRUZADO","Sin cruce")))</f>
        <v>Sin cruce</v>
      </c>
      <c r="AQ18" s="792" t="str">
        <f t="shared" si="3"/>
        <v>AF8FILIALA</v>
      </c>
      <c r="AR18" s="792" t="str" cm="1">
        <f t="array" ref="AR18">IF(AQ18="","",IF(SUMPRODUCT((AQ18=$AQ$6:$AQ$1560)*(AH18=$AH$6:$AH$1560)*(AN18=$AN$6:$AN$1560)*(AO18=$AO$6:$AO$1560)*(ROW($AQ$6:$AQ$1560)&lt;&gt;ROW(AQ18))*((R18=0)*($R$6:$R$1560&gt;0)+(R18&gt;0)*($R$6:$R$1560=0)))&gt;0,"SALONES UNIDOS",IF(SUMPRODUCT((AQ18=$AQ$6:$AQ$1560)*(AH18=$AH$6:$AH$1560)*((AN18&lt;$AO$6:$AO$1560)*(AO18&gt;$AN$6:$AN$1560))*(ROW($AQ$6:$AQ$1560)&lt;&gt;ROW(AQ18)))&gt;0,"CRUZADO","Sin cruce")))</f>
        <v>Sin cruce</v>
      </c>
    </row>
    <row r="19" spans="3:44" s="8" customFormat="1" ht="18.75" hidden="1" customHeight="1">
      <c r="C19" s="12" t="s">
        <v>1081</v>
      </c>
      <c r="D19" s="194" t="s">
        <v>34</v>
      </c>
      <c r="E19" s="194">
        <v>202011</v>
      </c>
      <c r="F19" s="11" t="s">
        <v>13</v>
      </c>
      <c r="G19" s="11" t="s">
        <v>20</v>
      </c>
      <c r="H19" s="11" t="s">
        <v>15</v>
      </c>
      <c r="I19" s="11">
        <v>8</v>
      </c>
      <c r="J19" s="12" t="s">
        <v>16</v>
      </c>
      <c r="K19" s="790" t="s">
        <v>1108</v>
      </c>
      <c r="L19" s="491" t="s">
        <v>1109</v>
      </c>
      <c r="M19" s="789" t="s">
        <v>1085</v>
      </c>
      <c r="N19" s="789" t="s">
        <v>1086</v>
      </c>
      <c r="O19" s="12" t="s">
        <v>731</v>
      </c>
      <c r="P19" s="789">
        <v>3</v>
      </c>
      <c r="Q19" s="789">
        <v>0</v>
      </c>
      <c r="R19" s="815">
        <v>3</v>
      </c>
      <c r="S19" s="789">
        <v>4</v>
      </c>
      <c r="T19" s="181"/>
      <c r="U19" s="789">
        <v>11</v>
      </c>
      <c r="V19" s="31">
        <f>IF(W19="","",IFERROR(INDEX(Docentes!C:C,MATCH(W19,Docentes!D:D,0)),"NUEVO"))</f>
        <v>41112631</v>
      </c>
      <c r="W19" s="791" t="s">
        <v>331</v>
      </c>
      <c r="X19" s="265" t="s">
        <v>167</v>
      </c>
      <c r="Y19" s="789" t="s">
        <v>1088</v>
      </c>
      <c r="Z19" s="789" t="s">
        <v>1089</v>
      </c>
      <c r="AA19" s="789"/>
      <c r="AB19" s="789" t="s">
        <v>1092</v>
      </c>
      <c r="AC19" s="789"/>
      <c r="AD19" s="789"/>
      <c r="AE19" s="789"/>
      <c r="AF19" s="789" t="s">
        <v>1088</v>
      </c>
      <c r="AG19" s="31" t="str">
        <f t="shared" si="4"/>
        <v>T</v>
      </c>
      <c r="AH19" s="789">
        <v>1</v>
      </c>
      <c r="AI19" s="789">
        <v>18</v>
      </c>
      <c r="AJ19" s="789">
        <v>30</v>
      </c>
      <c r="AK19" s="789">
        <v>21</v>
      </c>
      <c r="AL19" s="789">
        <v>0</v>
      </c>
      <c r="AM19" s="31">
        <f t="shared" si="0"/>
        <v>2.9999999999999987</v>
      </c>
      <c r="AN19" s="792">
        <f t="shared" si="1"/>
        <v>0.77083333333333337</v>
      </c>
      <c r="AO19" s="792">
        <f t="shared" si="2"/>
        <v>0.875</v>
      </c>
      <c r="AP19" s="31" t="str" cm="1">
        <f t="array" ref="AP19">IF(W19="","",IF(SUMPRODUCT((W19=$W$6:$W$1560)*(AH19=$AH$6:$AH$1560)*(AN19=$AN$6:$AN$1560)*(AO19=$AO$6:$AO$1560)*(ROW($W$6:$W$1560)&lt;&gt;ROW(W19))*((R19=0)*($R$6:$R$1560&gt;0)+(R19&gt;0)*($R$6:$R$1560=0)))&gt;0,"SALONES UNIDOS",IF(SUMPRODUCT((W19=$W$6:$W$1560)*(AH19=$AH$6:$AH$1560)*((AN19&lt;$AO$6:$AO$1560)*(AO19&gt;$AN$6:$AN$1560))*(ROW($W$6:$W$1560)&lt;&gt;ROW(W19)))&gt;0,"CRUZADO","Sin cruce")))</f>
        <v>Sin cruce</v>
      </c>
      <c r="AQ19" s="792" t="str">
        <f t="shared" si="3"/>
        <v>AF8FILIALA</v>
      </c>
      <c r="AR19" s="792" t="str" cm="1">
        <f t="array" ref="AR19">IF(AQ19="","",IF(SUMPRODUCT((AQ19=$AQ$6:$AQ$1560)*(AH19=$AH$6:$AH$1560)*(AN19=$AN$6:$AN$1560)*(AO19=$AO$6:$AO$1560)*(ROW($AQ$6:$AQ$1560)&lt;&gt;ROW(AQ19))*((R19=0)*($R$6:$R$1560&gt;0)+(R19&gt;0)*($R$6:$R$1560=0)))&gt;0,"SALONES UNIDOS",IF(SUMPRODUCT((AQ19=$AQ$6:$AQ$1560)*(AH19=$AH$6:$AH$1560)*((AN19&lt;$AO$6:$AO$1560)*(AO19&gt;$AN$6:$AN$1560))*(ROW($AQ$6:$AQ$1560)&lt;&gt;ROW(AQ19)))&gt;0,"CRUZADO","Sin cruce")))</f>
        <v>Sin cruce</v>
      </c>
    </row>
    <row r="20" spans="3:44" s="8" customFormat="1" ht="18.75" hidden="1" customHeight="1">
      <c r="C20" s="12" t="s">
        <v>1081</v>
      </c>
      <c r="D20" s="194" t="s">
        <v>34</v>
      </c>
      <c r="E20" s="194">
        <v>202011</v>
      </c>
      <c r="F20" s="11" t="s">
        <v>13</v>
      </c>
      <c r="G20" s="11" t="s">
        <v>20</v>
      </c>
      <c r="H20" s="11" t="s">
        <v>15</v>
      </c>
      <c r="I20" s="11">
        <v>8</v>
      </c>
      <c r="J20" s="12" t="s">
        <v>16</v>
      </c>
      <c r="K20" s="790" t="s">
        <v>1110</v>
      </c>
      <c r="L20" s="491" t="s">
        <v>1111</v>
      </c>
      <c r="M20" s="789" t="s">
        <v>1101</v>
      </c>
      <c r="N20" s="789" t="s">
        <v>1086</v>
      </c>
      <c r="O20" s="12" t="s">
        <v>769</v>
      </c>
      <c r="P20" s="789">
        <v>3</v>
      </c>
      <c r="Q20" s="789">
        <v>0</v>
      </c>
      <c r="R20" s="815">
        <v>3</v>
      </c>
      <c r="S20" s="789">
        <v>3</v>
      </c>
      <c r="T20" s="181"/>
      <c r="U20" s="789">
        <v>30</v>
      </c>
      <c r="V20" s="31">
        <f>IF(W20="","",IFERROR(INDEX(Docentes!C:C,MATCH(W20,Docentes!D:D,0)),"NUEVO"))</f>
        <v>21870795</v>
      </c>
      <c r="W20" s="791" t="s">
        <v>552</v>
      </c>
      <c r="X20" s="265" t="s">
        <v>167</v>
      </c>
      <c r="Y20" s="789" t="s">
        <v>1088</v>
      </c>
      <c r="Z20" s="789" t="s">
        <v>1089</v>
      </c>
      <c r="AA20" s="789"/>
      <c r="AB20" s="789" t="s">
        <v>1092</v>
      </c>
      <c r="AC20" s="789"/>
      <c r="AD20" s="789"/>
      <c r="AE20" s="789"/>
      <c r="AF20" s="789" t="s">
        <v>1088</v>
      </c>
      <c r="AG20" s="31" t="str">
        <f t="shared" si="4"/>
        <v>T</v>
      </c>
      <c r="AH20" s="789">
        <v>5</v>
      </c>
      <c r="AI20" s="789">
        <v>21</v>
      </c>
      <c r="AJ20" s="789">
        <v>0</v>
      </c>
      <c r="AK20" s="789">
        <v>23</v>
      </c>
      <c r="AL20" s="789">
        <v>30</v>
      </c>
      <c r="AM20" s="31">
        <f t="shared" si="0"/>
        <v>3.0000000000000022</v>
      </c>
      <c r="AN20" s="792">
        <f t="shared" si="1"/>
        <v>0.875</v>
      </c>
      <c r="AO20" s="792">
        <f t="shared" si="2"/>
        <v>0.97916666666666674</v>
      </c>
      <c r="AP20" s="31" t="str" cm="1">
        <f t="array" ref="AP20">IF(W20="","",IF(SUMPRODUCT((W20=$W$6:$W$1560)*(AH20=$AH$6:$AH$1560)*(AN20=$AN$6:$AN$1560)*(AO20=$AO$6:$AO$1560)*(ROW($W$6:$W$1560)&lt;&gt;ROW(W20))*((R20=0)*($R$6:$R$1560&gt;0)+(R20&gt;0)*($R$6:$R$1560=0)))&gt;0,"SALONES UNIDOS",IF(SUMPRODUCT((W20=$W$6:$W$1560)*(AH20=$AH$6:$AH$1560)*((AN20&lt;$AO$6:$AO$1560)*(AO20&gt;$AN$6:$AN$1560))*(ROW($W$6:$W$1560)&lt;&gt;ROW(W20)))&gt;0,"CRUZADO","Sin cruce")))</f>
        <v>Sin cruce</v>
      </c>
      <c r="AQ20" s="792" t="str">
        <f t="shared" si="3"/>
        <v>AF8FILIALA</v>
      </c>
      <c r="AR20" s="792" t="str" cm="1">
        <f t="array" ref="AR20">IF(AQ20="","",IF(SUMPRODUCT((AQ20=$AQ$6:$AQ$1560)*(AH20=$AH$6:$AH$1560)*(AN20=$AN$6:$AN$1560)*(AO20=$AO$6:$AO$1560)*(ROW($AQ$6:$AQ$1560)&lt;&gt;ROW(AQ20))*((R20=0)*($R$6:$R$1560&gt;0)+(R20&gt;0)*($R$6:$R$1560=0)))&gt;0,"SALONES UNIDOS",IF(SUMPRODUCT((AQ20=$AQ$6:$AQ$1560)*(AH20=$AH$6:$AH$1560)*((AN20&lt;$AO$6:$AO$1560)*(AO20&gt;$AN$6:$AN$1560))*(ROW($AQ$6:$AQ$1560)&lt;&gt;ROW(AQ20)))&gt;0,"CRUZADO","Sin cruce")))</f>
        <v>Sin cruce</v>
      </c>
    </row>
    <row r="21" spans="3:44" s="8" customFormat="1" ht="18.75" hidden="1" customHeight="1">
      <c r="C21" s="12" t="s">
        <v>1081</v>
      </c>
      <c r="D21" s="194" t="s">
        <v>34</v>
      </c>
      <c r="E21" s="194">
        <v>202011</v>
      </c>
      <c r="F21" s="11" t="s">
        <v>13</v>
      </c>
      <c r="G21" s="11" t="s">
        <v>20</v>
      </c>
      <c r="H21" s="11" t="s">
        <v>15</v>
      </c>
      <c r="I21" s="11">
        <v>8</v>
      </c>
      <c r="J21" s="12" t="s">
        <v>16</v>
      </c>
      <c r="K21" s="790" t="s">
        <v>1112</v>
      </c>
      <c r="L21" s="491" t="s">
        <v>1113</v>
      </c>
      <c r="M21" s="789" t="s">
        <v>1085</v>
      </c>
      <c r="N21" s="789" t="s">
        <v>1086</v>
      </c>
      <c r="O21" s="12" t="s">
        <v>731</v>
      </c>
      <c r="P21" s="789">
        <v>2</v>
      </c>
      <c r="Q21" s="789">
        <v>0</v>
      </c>
      <c r="R21" s="815">
        <v>2</v>
      </c>
      <c r="S21" s="789">
        <v>3</v>
      </c>
      <c r="T21" s="181"/>
      <c r="U21" s="789">
        <v>11</v>
      </c>
      <c r="V21" s="31">
        <f>IF(W21="","",IFERROR(INDEX(Docentes!C:C,MATCH(W21,Docentes!D:D,0)),"NUEVO"))</f>
        <v>21576727</v>
      </c>
      <c r="W21" s="791" t="s">
        <v>218</v>
      </c>
      <c r="X21" s="265" t="s">
        <v>167</v>
      </c>
      <c r="Y21" s="789" t="s">
        <v>1088</v>
      </c>
      <c r="Z21" s="789" t="s">
        <v>1089</v>
      </c>
      <c r="AA21" s="789"/>
      <c r="AB21" s="789" t="s">
        <v>1092</v>
      </c>
      <c r="AC21" s="789"/>
      <c r="AD21" s="789"/>
      <c r="AE21" s="789"/>
      <c r="AF21" s="789" t="s">
        <v>1088</v>
      </c>
      <c r="AG21" s="31" t="str">
        <f t="shared" si="4"/>
        <v>T</v>
      </c>
      <c r="AH21" s="789">
        <v>1</v>
      </c>
      <c r="AI21" s="789">
        <v>21</v>
      </c>
      <c r="AJ21" s="789">
        <v>0</v>
      </c>
      <c r="AK21" s="789">
        <v>22</v>
      </c>
      <c r="AL21" s="789">
        <v>40</v>
      </c>
      <c r="AM21" s="31">
        <f t="shared" si="0"/>
        <v>1.9999999999999993</v>
      </c>
      <c r="AN21" s="792">
        <f t="shared" si="1"/>
        <v>0.875</v>
      </c>
      <c r="AO21" s="792">
        <f t="shared" si="2"/>
        <v>0.94444444444444442</v>
      </c>
      <c r="AP21" s="31" t="str" cm="1">
        <f t="array" ref="AP21">IF(W21="","",IF(SUMPRODUCT((W21=$W$6:$W$1560)*(AH21=$AH$6:$AH$1560)*(AN21=$AN$6:$AN$1560)*(AO21=$AO$6:$AO$1560)*(ROW($W$6:$W$1560)&lt;&gt;ROW(W21))*((R21=0)*($R$6:$R$1560&gt;0)+(R21&gt;0)*($R$6:$R$1560=0)))&gt;0,"SALONES UNIDOS",IF(SUMPRODUCT((W21=$W$6:$W$1560)*(AH21=$AH$6:$AH$1560)*((AN21&lt;$AO$6:$AO$1560)*(AO21&gt;$AN$6:$AN$1560))*(ROW($W$6:$W$1560)&lt;&gt;ROW(W21)))&gt;0,"CRUZADO","Sin cruce")))</f>
        <v>SALONES UNIDOS</v>
      </c>
      <c r="AQ21" s="792" t="str">
        <f t="shared" si="3"/>
        <v>AF8FILIALA</v>
      </c>
      <c r="AR21" s="792" t="str" cm="1">
        <f t="array" ref="AR21">IF(AQ21="","",IF(SUMPRODUCT((AQ21=$AQ$6:$AQ$1560)*(AH21=$AH$6:$AH$1560)*(AN21=$AN$6:$AN$1560)*(AO21=$AO$6:$AO$1560)*(ROW($AQ$6:$AQ$1560)&lt;&gt;ROW(AQ21))*((R21=0)*($R$6:$R$1560&gt;0)+(R21&gt;0)*($R$6:$R$1560=0)))&gt;0,"SALONES UNIDOS",IF(SUMPRODUCT((AQ21=$AQ$6:$AQ$1560)*(AH21=$AH$6:$AH$1560)*((AN21&lt;$AO$6:$AO$1560)*(AO21&gt;$AN$6:$AN$1560))*(ROW($AQ$6:$AQ$1560)&lt;&gt;ROW(AQ21)))&gt;0,"CRUZADO","Sin cruce")))</f>
        <v>Sin cruce</v>
      </c>
    </row>
    <row r="22" spans="3:44" s="8" customFormat="1" ht="18.75" hidden="1" customHeight="1">
      <c r="C22" s="12" t="s">
        <v>1081</v>
      </c>
      <c r="D22" s="194" t="s">
        <v>34</v>
      </c>
      <c r="E22" s="194">
        <v>202011</v>
      </c>
      <c r="F22" s="11" t="s">
        <v>13</v>
      </c>
      <c r="G22" s="11" t="s">
        <v>20</v>
      </c>
      <c r="H22" s="11" t="s">
        <v>15</v>
      </c>
      <c r="I22" s="11">
        <v>8</v>
      </c>
      <c r="J22" s="12" t="s">
        <v>16</v>
      </c>
      <c r="K22" s="790" t="s">
        <v>1112</v>
      </c>
      <c r="L22" s="491" t="s">
        <v>1113</v>
      </c>
      <c r="M22" s="789" t="s">
        <v>1085</v>
      </c>
      <c r="N22" s="789" t="s">
        <v>1086</v>
      </c>
      <c r="O22" s="12" t="s">
        <v>731</v>
      </c>
      <c r="P22" s="789">
        <v>0</v>
      </c>
      <c r="Q22" s="789">
        <v>2</v>
      </c>
      <c r="R22" s="815">
        <v>2</v>
      </c>
      <c r="S22" s="789">
        <v>3</v>
      </c>
      <c r="T22" s="181"/>
      <c r="U22" s="789">
        <v>11</v>
      </c>
      <c r="V22" s="31">
        <f>IF(W22="","",IFERROR(INDEX(Docentes!C:C,MATCH(W22,Docentes!D:D,0)),"NUEVO"))</f>
        <v>21576727</v>
      </c>
      <c r="W22" s="791" t="s">
        <v>218</v>
      </c>
      <c r="X22" s="265" t="s">
        <v>167</v>
      </c>
      <c r="Y22" s="789" t="s">
        <v>1088</v>
      </c>
      <c r="Z22" s="789" t="s">
        <v>1089</v>
      </c>
      <c r="AA22" s="789"/>
      <c r="AB22" s="789" t="s">
        <v>1092</v>
      </c>
      <c r="AC22" s="789"/>
      <c r="AD22" s="789"/>
      <c r="AE22" s="789"/>
      <c r="AF22" s="789" t="s">
        <v>1088</v>
      </c>
      <c r="AG22" s="31" t="str">
        <f t="shared" si="4"/>
        <v>P</v>
      </c>
      <c r="AH22" s="789">
        <v>3</v>
      </c>
      <c r="AI22" s="789">
        <v>20</v>
      </c>
      <c r="AJ22" s="789">
        <v>10</v>
      </c>
      <c r="AK22" s="789">
        <v>21</v>
      </c>
      <c r="AL22" s="789">
        <v>50</v>
      </c>
      <c r="AM22" s="31">
        <f t="shared" si="0"/>
        <v>1.9999999999999993</v>
      </c>
      <c r="AN22" s="792">
        <f t="shared" si="1"/>
        <v>0.84027777777777779</v>
      </c>
      <c r="AO22" s="792">
        <f t="shared" si="2"/>
        <v>0.90972222222222221</v>
      </c>
      <c r="AP22" s="31" t="str" cm="1">
        <f t="array" ref="AP22">IF(W22="","",IF(SUMPRODUCT((W22=$W$6:$W$1560)*(AH22=$AH$6:$AH$1560)*(AN22=$AN$6:$AN$1560)*(AO22=$AO$6:$AO$1560)*(ROW($W$6:$W$1560)&lt;&gt;ROW(W22))*((R22=0)*($R$6:$R$1560&gt;0)+(R22&gt;0)*($R$6:$R$1560=0)))&gt;0,"SALONES UNIDOS",IF(SUMPRODUCT((W22=$W$6:$W$1560)*(AH22=$AH$6:$AH$1560)*((AN22&lt;$AO$6:$AO$1560)*(AO22&gt;$AN$6:$AN$1560))*(ROW($W$6:$W$1560)&lt;&gt;ROW(W22)))&gt;0,"CRUZADO","Sin cruce")))</f>
        <v>SALONES UNIDOS</v>
      </c>
      <c r="AQ22" s="792" t="str">
        <f t="shared" si="3"/>
        <v>AF8FILIALA</v>
      </c>
      <c r="AR22" s="792" t="str" cm="1">
        <f t="array" ref="AR22">IF(AQ22="","",IF(SUMPRODUCT((AQ22=$AQ$6:$AQ$1560)*(AH22=$AH$6:$AH$1560)*(AN22=$AN$6:$AN$1560)*(AO22=$AO$6:$AO$1560)*(ROW($AQ$6:$AQ$1560)&lt;&gt;ROW(AQ22))*((R22=0)*($R$6:$R$1560&gt;0)+(R22&gt;0)*($R$6:$R$1560=0)))&gt;0,"SALONES UNIDOS",IF(SUMPRODUCT((AQ22=$AQ$6:$AQ$1560)*(AH22=$AH$6:$AH$1560)*((AN22&lt;$AO$6:$AO$1560)*(AO22&gt;$AN$6:$AN$1560))*(ROW($AQ$6:$AQ$1560)&lt;&gt;ROW(AQ22)))&gt;0,"CRUZADO","Sin cruce")))</f>
        <v>Sin cruce</v>
      </c>
    </row>
    <row r="23" spans="3:44" s="8" customFormat="1" ht="18.75" hidden="1" customHeight="1">
      <c r="C23" s="12" t="s">
        <v>1081</v>
      </c>
      <c r="D23" s="194" t="s">
        <v>34</v>
      </c>
      <c r="E23" s="194">
        <v>202011</v>
      </c>
      <c r="F23" s="11" t="s">
        <v>13</v>
      </c>
      <c r="G23" s="11" t="s">
        <v>20</v>
      </c>
      <c r="H23" s="11" t="s">
        <v>15</v>
      </c>
      <c r="I23" s="11">
        <v>8</v>
      </c>
      <c r="J23" s="12" t="s">
        <v>16</v>
      </c>
      <c r="K23" s="790" t="s">
        <v>1108</v>
      </c>
      <c r="L23" s="491" t="s">
        <v>1109</v>
      </c>
      <c r="M23" s="789" t="s">
        <v>1085</v>
      </c>
      <c r="N23" s="789" t="s">
        <v>1086</v>
      </c>
      <c r="O23" s="12" t="s">
        <v>731</v>
      </c>
      <c r="P23" s="789">
        <v>0</v>
      </c>
      <c r="Q23" s="789">
        <v>2</v>
      </c>
      <c r="R23" s="815">
        <v>2</v>
      </c>
      <c r="S23" s="789">
        <v>4</v>
      </c>
      <c r="T23" s="181"/>
      <c r="U23" s="789">
        <v>11</v>
      </c>
      <c r="V23" s="31">
        <f>IF(W23="","",IFERROR(INDEX(Docentes!C:C,MATCH(W23,Docentes!D:D,0)),"NUEVO"))</f>
        <v>41112631</v>
      </c>
      <c r="W23" s="791" t="s">
        <v>331</v>
      </c>
      <c r="X23" s="265" t="s">
        <v>167</v>
      </c>
      <c r="Y23" s="789" t="s">
        <v>1088</v>
      </c>
      <c r="Z23" s="789" t="s">
        <v>1089</v>
      </c>
      <c r="AA23" s="789"/>
      <c r="AB23" s="789" t="s">
        <v>1092</v>
      </c>
      <c r="AC23" s="789"/>
      <c r="AD23" s="789"/>
      <c r="AE23" s="789"/>
      <c r="AF23" s="789" t="s">
        <v>1088</v>
      </c>
      <c r="AG23" s="31" t="str">
        <f t="shared" si="4"/>
        <v>P</v>
      </c>
      <c r="AH23" s="789">
        <v>5</v>
      </c>
      <c r="AI23" s="789">
        <v>18</v>
      </c>
      <c r="AJ23" s="789">
        <v>30</v>
      </c>
      <c r="AK23" s="789">
        <v>20</v>
      </c>
      <c r="AL23" s="789">
        <v>10</v>
      </c>
      <c r="AM23" s="31">
        <f t="shared" si="0"/>
        <v>1.9999999999999993</v>
      </c>
      <c r="AN23" s="792">
        <f t="shared" si="1"/>
        <v>0.77083333333333337</v>
      </c>
      <c r="AO23" s="792">
        <f t="shared" si="2"/>
        <v>0.84027777777777779</v>
      </c>
      <c r="AP23" s="31" t="str" cm="1">
        <f t="array" ref="AP23">IF(W23="","",IF(SUMPRODUCT((W23=$W$6:$W$1560)*(AH23=$AH$6:$AH$1560)*(AN23=$AN$6:$AN$1560)*(AO23=$AO$6:$AO$1560)*(ROW($W$6:$W$1560)&lt;&gt;ROW(W23))*((R23=0)*($R$6:$R$1560&gt;0)+(R23&gt;0)*($R$6:$R$1560=0)))&gt;0,"SALONES UNIDOS",IF(SUMPRODUCT((W23=$W$6:$W$1560)*(AH23=$AH$6:$AH$1560)*((AN23&lt;$AO$6:$AO$1560)*(AO23&gt;$AN$6:$AN$1560))*(ROW($W$6:$W$1560)&lt;&gt;ROW(W23)))&gt;0,"CRUZADO","Sin cruce")))</f>
        <v>Sin cruce</v>
      </c>
      <c r="AQ23" s="792" t="str">
        <f t="shared" si="3"/>
        <v>AF8FILIALA</v>
      </c>
      <c r="AR23" s="792" t="str" cm="1">
        <f t="array" ref="AR23">IF(AQ23="","",IF(SUMPRODUCT((AQ23=$AQ$6:$AQ$1560)*(AH23=$AH$6:$AH$1560)*(AN23=$AN$6:$AN$1560)*(AO23=$AO$6:$AO$1560)*(ROW($AQ$6:$AQ$1560)&lt;&gt;ROW(AQ23))*((R23=0)*($R$6:$R$1560&gt;0)+(R23&gt;0)*($R$6:$R$1560=0)))&gt;0,"SALONES UNIDOS",IF(SUMPRODUCT((AQ23=$AQ$6:$AQ$1560)*(AH23=$AH$6:$AH$1560)*((AN23&lt;$AO$6:$AO$1560)*(AO23&gt;$AN$6:$AN$1560))*(ROW($AQ$6:$AQ$1560)&lt;&gt;ROW(AQ23)))&gt;0,"CRUZADO","Sin cruce")))</f>
        <v>Sin cruce</v>
      </c>
    </row>
    <row r="24" spans="3:44" s="8" customFormat="1" ht="18.75" hidden="1" customHeight="1">
      <c r="C24" s="12" t="s">
        <v>1081</v>
      </c>
      <c r="D24" s="194" t="s">
        <v>34</v>
      </c>
      <c r="E24" s="194">
        <v>202011</v>
      </c>
      <c r="F24" s="11" t="s">
        <v>13</v>
      </c>
      <c r="G24" s="11" t="s">
        <v>20</v>
      </c>
      <c r="H24" s="11" t="s">
        <v>15</v>
      </c>
      <c r="I24" s="11">
        <v>9</v>
      </c>
      <c r="J24" s="12" t="s">
        <v>16</v>
      </c>
      <c r="K24" s="790" t="s">
        <v>1114</v>
      </c>
      <c r="L24" s="491" t="s">
        <v>1115</v>
      </c>
      <c r="M24" s="789" t="s">
        <v>1085</v>
      </c>
      <c r="N24" s="789" t="s">
        <v>1086</v>
      </c>
      <c r="O24" s="12" t="s">
        <v>731</v>
      </c>
      <c r="P24" s="789">
        <v>3</v>
      </c>
      <c r="Q24" s="789">
        <v>0</v>
      </c>
      <c r="R24" s="815">
        <v>3</v>
      </c>
      <c r="S24" s="789">
        <v>4</v>
      </c>
      <c r="T24" s="181"/>
      <c r="U24" s="31">
        <v>11</v>
      </c>
      <c r="V24" s="31">
        <f>IF(W24="","",IFERROR(INDEX(Docentes!C:C,MATCH(W24,Docentes!D:D,0)),"NUEVO"))</f>
        <v>42963458</v>
      </c>
      <c r="W24" s="791" t="s">
        <v>568</v>
      </c>
      <c r="X24" s="265" t="s">
        <v>167</v>
      </c>
      <c r="Y24" s="789" t="s">
        <v>1088</v>
      </c>
      <c r="Z24" s="789" t="s">
        <v>1089</v>
      </c>
      <c r="AA24" s="789"/>
      <c r="AB24" s="789" t="s">
        <v>1092</v>
      </c>
      <c r="AC24" s="789"/>
      <c r="AD24" s="789"/>
      <c r="AE24" s="789"/>
      <c r="AF24" s="789" t="s">
        <v>1088</v>
      </c>
      <c r="AG24" s="31" t="str">
        <f t="shared" si="4"/>
        <v>T</v>
      </c>
      <c r="AH24" s="789">
        <v>1</v>
      </c>
      <c r="AI24" s="789">
        <v>18</v>
      </c>
      <c r="AJ24" s="789">
        <v>30</v>
      </c>
      <c r="AK24" s="789">
        <v>21</v>
      </c>
      <c r="AL24" s="789">
        <v>0</v>
      </c>
      <c r="AM24" s="31">
        <f t="shared" si="0"/>
        <v>2.9999999999999987</v>
      </c>
      <c r="AN24" s="792">
        <f t="shared" si="1"/>
        <v>0.77083333333333337</v>
      </c>
      <c r="AO24" s="792">
        <f t="shared" si="2"/>
        <v>0.875</v>
      </c>
      <c r="AP24" s="31" t="str" cm="1">
        <f t="array" ref="AP24">IF(W24="","",IF(SUMPRODUCT((W24=$W$6:$W$1560)*(AH24=$AH$6:$AH$1560)*(AN24=$AN$6:$AN$1560)*(AO24=$AO$6:$AO$1560)*(ROW($W$6:$W$1560)&lt;&gt;ROW(W24))*((R24=0)*($R$6:$R$1560&gt;0)+(R24&gt;0)*($R$6:$R$1560=0)))&gt;0,"SALONES UNIDOS",IF(SUMPRODUCT((W24=$W$6:$W$1560)*(AH24=$AH$6:$AH$1560)*((AN24&lt;$AO$6:$AO$1560)*(AO24&gt;$AN$6:$AN$1560))*(ROW($W$6:$W$1560)&lt;&gt;ROW(W24)))&gt;0,"CRUZADO","Sin cruce")))</f>
        <v>Sin cruce</v>
      </c>
      <c r="AQ24" s="792" t="str">
        <f t="shared" si="3"/>
        <v>AF9FILIALA</v>
      </c>
      <c r="AR24" s="792" t="str" cm="1">
        <f t="array" ref="AR24">IF(AQ24="","",IF(SUMPRODUCT((AQ24=$AQ$6:$AQ$1560)*(AH24=$AH$6:$AH$1560)*(AN24=$AN$6:$AN$1560)*(AO24=$AO$6:$AO$1560)*(ROW($AQ$6:$AQ$1560)&lt;&gt;ROW(AQ24))*((R24=0)*($R$6:$R$1560&gt;0)+(R24&gt;0)*($R$6:$R$1560=0)))&gt;0,"SALONES UNIDOS",IF(SUMPRODUCT((AQ24=$AQ$6:$AQ$1560)*(AH24=$AH$6:$AH$1560)*((AN24&lt;$AO$6:$AO$1560)*(AO24&gt;$AN$6:$AN$1560))*(ROW($AQ$6:$AQ$1560)&lt;&gt;ROW(AQ24)))&gt;0,"CRUZADO","Sin cruce")))</f>
        <v>Sin cruce</v>
      </c>
    </row>
    <row r="25" spans="3:44" s="8" customFormat="1" ht="18.75" hidden="1" customHeight="1">
      <c r="C25" s="12" t="s">
        <v>1081</v>
      </c>
      <c r="D25" s="194" t="s">
        <v>34</v>
      </c>
      <c r="E25" s="194">
        <v>202011</v>
      </c>
      <c r="F25" s="11" t="s">
        <v>13</v>
      </c>
      <c r="G25" s="11" t="s">
        <v>20</v>
      </c>
      <c r="H25" s="11" t="s">
        <v>15</v>
      </c>
      <c r="I25" s="11">
        <v>9</v>
      </c>
      <c r="J25" s="12" t="s">
        <v>16</v>
      </c>
      <c r="K25" s="790" t="s">
        <v>1114</v>
      </c>
      <c r="L25" s="491" t="s">
        <v>1115</v>
      </c>
      <c r="M25" s="789" t="s">
        <v>1085</v>
      </c>
      <c r="N25" s="789" t="s">
        <v>1086</v>
      </c>
      <c r="O25" s="12" t="s">
        <v>731</v>
      </c>
      <c r="P25" s="789">
        <v>0</v>
      </c>
      <c r="Q25" s="789">
        <v>2</v>
      </c>
      <c r="R25" s="815">
        <v>2</v>
      </c>
      <c r="S25" s="789">
        <v>4</v>
      </c>
      <c r="T25" s="181"/>
      <c r="U25" s="31">
        <v>11</v>
      </c>
      <c r="V25" s="31">
        <f>IF(W25="","",IFERROR(INDEX(Docentes!C:C,MATCH(W25,Docentes!D:D,0)),"NUEVO"))</f>
        <v>42963458</v>
      </c>
      <c r="W25" s="791" t="s">
        <v>568</v>
      </c>
      <c r="X25" s="265" t="s">
        <v>167</v>
      </c>
      <c r="Y25" s="789" t="s">
        <v>1088</v>
      </c>
      <c r="Z25" s="789" t="s">
        <v>1089</v>
      </c>
      <c r="AA25" s="789"/>
      <c r="AB25" s="789" t="s">
        <v>1092</v>
      </c>
      <c r="AC25" s="789"/>
      <c r="AD25" s="789"/>
      <c r="AE25" s="789"/>
      <c r="AF25" s="789" t="s">
        <v>1088</v>
      </c>
      <c r="AG25" s="31" t="str">
        <f t="shared" si="4"/>
        <v>P</v>
      </c>
      <c r="AH25" s="789">
        <v>2</v>
      </c>
      <c r="AI25" s="789">
        <v>18</v>
      </c>
      <c r="AJ25" s="789">
        <v>30</v>
      </c>
      <c r="AK25" s="789">
        <v>20</v>
      </c>
      <c r="AL25" s="789">
        <v>10</v>
      </c>
      <c r="AM25" s="31">
        <f t="shared" si="0"/>
        <v>1.9999999999999993</v>
      </c>
      <c r="AN25" s="792">
        <f t="shared" si="1"/>
        <v>0.77083333333333337</v>
      </c>
      <c r="AO25" s="792">
        <f t="shared" si="2"/>
        <v>0.84027777777777779</v>
      </c>
      <c r="AP25" s="31" t="str" cm="1">
        <f t="array" ref="AP25">IF(W25="","",IF(SUMPRODUCT((W25=$W$6:$W$1560)*(AH25=$AH$6:$AH$1560)*(AN25=$AN$6:$AN$1560)*(AO25=$AO$6:$AO$1560)*(ROW($W$6:$W$1560)&lt;&gt;ROW(W25))*((R25=0)*($R$6:$R$1560&gt;0)+(R25&gt;0)*($R$6:$R$1560=0)))&gt;0,"SALONES UNIDOS",IF(SUMPRODUCT((W25=$W$6:$W$1560)*(AH25=$AH$6:$AH$1560)*((AN25&lt;$AO$6:$AO$1560)*(AO25&gt;$AN$6:$AN$1560))*(ROW($W$6:$W$1560)&lt;&gt;ROW(W25)))&gt;0,"CRUZADO","Sin cruce")))</f>
        <v>Sin cruce</v>
      </c>
      <c r="AQ25" s="792" t="str">
        <f t="shared" si="3"/>
        <v>AF9FILIALA</v>
      </c>
      <c r="AR25" s="792" t="str" cm="1">
        <f t="array" ref="AR25">IF(AQ25="","",IF(SUMPRODUCT((AQ25=$AQ$6:$AQ$1560)*(AH25=$AH$6:$AH$1560)*(AN25=$AN$6:$AN$1560)*(AO25=$AO$6:$AO$1560)*(ROW($AQ$6:$AQ$1560)&lt;&gt;ROW(AQ25))*((R25=0)*($R$6:$R$1560&gt;0)+(R25&gt;0)*($R$6:$R$1560=0)))&gt;0,"SALONES UNIDOS",IF(SUMPRODUCT((AQ25=$AQ$6:$AQ$1560)*(AH25=$AH$6:$AH$1560)*((AN25&lt;$AO$6:$AO$1560)*(AO25&gt;$AN$6:$AN$1560))*(ROW($AQ$6:$AQ$1560)&lt;&gt;ROW(AQ25)))&gt;0,"CRUZADO","Sin cruce")))</f>
        <v>Sin cruce</v>
      </c>
    </row>
    <row r="26" spans="3:44" s="8" customFormat="1" ht="18.75" hidden="1" customHeight="1">
      <c r="C26" s="12" t="s">
        <v>1081</v>
      </c>
      <c r="D26" s="194" t="s">
        <v>34</v>
      </c>
      <c r="E26" s="194">
        <v>202011</v>
      </c>
      <c r="F26" s="11" t="s">
        <v>13</v>
      </c>
      <c r="G26" s="11" t="s">
        <v>20</v>
      </c>
      <c r="H26" s="11" t="s">
        <v>15</v>
      </c>
      <c r="I26" s="11">
        <v>9</v>
      </c>
      <c r="J26" s="12" t="s">
        <v>16</v>
      </c>
      <c r="K26" s="790" t="s">
        <v>1116</v>
      </c>
      <c r="L26" s="491" t="s">
        <v>1117</v>
      </c>
      <c r="M26" s="789" t="s">
        <v>1101</v>
      </c>
      <c r="N26" s="789" t="s">
        <v>1086</v>
      </c>
      <c r="O26" s="12" t="s">
        <v>769</v>
      </c>
      <c r="P26" s="789">
        <v>4</v>
      </c>
      <c r="Q26" s="789">
        <v>0</v>
      </c>
      <c r="R26" s="815">
        <v>4</v>
      </c>
      <c r="S26" s="789">
        <v>6</v>
      </c>
      <c r="T26" s="181"/>
      <c r="U26" s="31">
        <v>11</v>
      </c>
      <c r="V26" s="31">
        <f>IF(W26="","",IFERROR(INDEX(Docentes!C:C,MATCH(W26,Docentes!D:D,0)),"NUEVO"))</f>
        <v>8681131</v>
      </c>
      <c r="W26" s="791" t="s">
        <v>311</v>
      </c>
      <c r="X26" s="265" t="s">
        <v>167</v>
      </c>
      <c r="Y26" s="789" t="s">
        <v>1088</v>
      </c>
      <c r="Z26" s="789" t="s">
        <v>1089</v>
      </c>
      <c r="AA26" s="789"/>
      <c r="AB26" s="789" t="s">
        <v>1092</v>
      </c>
      <c r="AC26" s="789"/>
      <c r="AD26" s="789"/>
      <c r="AE26" s="789"/>
      <c r="AF26" s="789" t="s">
        <v>1088</v>
      </c>
      <c r="AG26" s="31" t="str">
        <f t="shared" si="4"/>
        <v>T</v>
      </c>
      <c r="AH26" s="789">
        <v>2</v>
      </c>
      <c r="AI26" s="789">
        <v>20</v>
      </c>
      <c r="AJ26" s="789">
        <v>10</v>
      </c>
      <c r="AK26" s="789">
        <v>23</v>
      </c>
      <c r="AL26" s="789">
        <v>30</v>
      </c>
      <c r="AM26" s="31">
        <f t="shared" si="0"/>
        <v>4.0000000000000018</v>
      </c>
      <c r="AN26" s="792">
        <f t="shared" si="1"/>
        <v>0.84027777777777779</v>
      </c>
      <c r="AO26" s="792">
        <f t="shared" si="2"/>
        <v>0.97916666666666674</v>
      </c>
      <c r="AP26" s="31" t="str" cm="1">
        <f t="array" ref="AP26">IF(W26="","",IF(SUMPRODUCT((W26=$W$6:$W$1560)*(AH26=$AH$6:$AH$1560)*(AN26=$AN$6:$AN$1560)*(AO26=$AO$6:$AO$1560)*(ROW($W$6:$W$1560)&lt;&gt;ROW(W26))*((R26=0)*($R$6:$R$1560&gt;0)+(R26&gt;0)*($R$6:$R$1560=0)))&gt;0,"SALONES UNIDOS",IF(SUMPRODUCT((W26=$W$6:$W$1560)*(AH26=$AH$6:$AH$1560)*((AN26&lt;$AO$6:$AO$1560)*(AO26&gt;$AN$6:$AN$1560))*(ROW($W$6:$W$1560)&lt;&gt;ROW(W26)))&gt;0,"CRUZADO","Sin cruce")))</f>
        <v>Sin cruce</v>
      </c>
      <c r="AQ26" s="792" t="str">
        <f t="shared" si="3"/>
        <v>AF9FILIALA</v>
      </c>
      <c r="AR26" s="792" t="str" cm="1">
        <f t="array" ref="AR26">IF(AQ26="","",IF(SUMPRODUCT((AQ26=$AQ$6:$AQ$1560)*(AH26=$AH$6:$AH$1560)*(AN26=$AN$6:$AN$1560)*(AO26=$AO$6:$AO$1560)*(ROW($AQ$6:$AQ$1560)&lt;&gt;ROW(AQ26))*((R26=0)*($R$6:$R$1560&gt;0)+(R26&gt;0)*($R$6:$R$1560=0)))&gt;0,"SALONES UNIDOS",IF(SUMPRODUCT((AQ26=$AQ$6:$AQ$1560)*(AH26=$AH$6:$AH$1560)*((AN26&lt;$AO$6:$AO$1560)*(AO26&gt;$AN$6:$AN$1560))*(ROW($AQ$6:$AQ$1560)&lt;&gt;ROW(AQ26)))&gt;0,"CRUZADO","Sin cruce")))</f>
        <v>Sin cruce</v>
      </c>
    </row>
    <row r="27" spans="3:44" s="8" customFormat="1" ht="18.75" hidden="1" customHeight="1">
      <c r="C27" s="12" t="s">
        <v>1081</v>
      </c>
      <c r="D27" s="194" t="s">
        <v>34</v>
      </c>
      <c r="E27" s="194">
        <v>202011</v>
      </c>
      <c r="F27" s="11" t="s">
        <v>13</v>
      </c>
      <c r="G27" s="11" t="s">
        <v>20</v>
      </c>
      <c r="H27" s="11" t="s">
        <v>15</v>
      </c>
      <c r="I27" s="11">
        <v>9</v>
      </c>
      <c r="J27" s="12" t="s">
        <v>16</v>
      </c>
      <c r="K27" s="790" t="s">
        <v>1116</v>
      </c>
      <c r="L27" s="491" t="s">
        <v>1117</v>
      </c>
      <c r="M27" s="789" t="s">
        <v>1101</v>
      </c>
      <c r="N27" s="789" t="s">
        <v>1086</v>
      </c>
      <c r="O27" s="12" t="s">
        <v>769</v>
      </c>
      <c r="P27" s="789">
        <v>0</v>
      </c>
      <c r="Q27" s="789">
        <v>4</v>
      </c>
      <c r="R27" s="815">
        <v>4</v>
      </c>
      <c r="S27" s="789">
        <v>6</v>
      </c>
      <c r="T27" s="181"/>
      <c r="U27" s="31">
        <v>11</v>
      </c>
      <c r="V27" s="31">
        <f>IF(W27="","",IFERROR(INDEX(Docentes!C:C,MATCH(W27,Docentes!D:D,0)),"NUEVO"))</f>
        <v>8681131</v>
      </c>
      <c r="W27" s="791" t="s">
        <v>311</v>
      </c>
      <c r="X27" s="265" t="s">
        <v>167</v>
      </c>
      <c r="Y27" s="789" t="s">
        <v>1088</v>
      </c>
      <c r="Z27" s="789" t="s">
        <v>1089</v>
      </c>
      <c r="AA27" s="789"/>
      <c r="AB27" s="789" t="s">
        <v>1092</v>
      </c>
      <c r="AC27" s="789"/>
      <c r="AD27" s="789"/>
      <c r="AE27" s="789"/>
      <c r="AF27" s="789" t="s">
        <v>1088</v>
      </c>
      <c r="AG27" s="31" t="str">
        <f t="shared" si="4"/>
        <v>P</v>
      </c>
      <c r="AH27" s="789">
        <v>5</v>
      </c>
      <c r="AI27" s="789">
        <v>19</v>
      </c>
      <c r="AJ27" s="789">
        <v>20</v>
      </c>
      <c r="AK27" s="789">
        <v>22</v>
      </c>
      <c r="AL27" s="789">
        <v>40</v>
      </c>
      <c r="AM27" s="31">
        <f t="shared" si="0"/>
        <v>4.0000000000000018</v>
      </c>
      <c r="AN27" s="792">
        <f t="shared" si="1"/>
        <v>0.80555555555555547</v>
      </c>
      <c r="AO27" s="792">
        <f t="shared" si="2"/>
        <v>0.94444444444444442</v>
      </c>
      <c r="AP27" s="31" t="str" cm="1">
        <f t="array" ref="AP27">IF(W27="","",IF(SUMPRODUCT((W27=$W$6:$W$1560)*(AH27=$AH$6:$AH$1560)*(AN27=$AN$6:$AN$1560)*(AO27=$AO$6:$AO$1560)*(ROW($W$6:$W$1560)&lt;&gt;ROW(W27))*((R27=0)*($R$6:$R$1560&gt;0)+(R27&gt;0)*($R$6:$R$1560=0)))&gt;0,"SALONES UNIDOS",IF(SUMPRODUCT((W27=$W$6:$W$1560)*(AH27=$AH$6:$AH$1560)*((AN27&lt;$AO$6:$AO$1560)*(AO27&gt;$AN$6:$AN$1560))*(ROW($W$6:$W$1560)&lt;&gt;ROW(W27)))&gt;0,"CRUZADO","Sin cruce")))</f>
        <v>Sin cruce</v>
      </c>
      <c r="AQ27" s="792" t="str">
        <f t="shared" si="3"/>
        <v>AF9FILIALA</v>
      </c>
      <c r="AR27" s="792" t="str" cm="1">
        <f t="array" ref="AR27">IF(AQ27="","",IF(SUMPRODUCT((AQ27=$AQ$6:$AQ$1560)*(AH27=$AH$6:$AH$1560)*(AN27=$AN$6:$AN$1560)*(AO27=$AO$6:$AO$1560)*(ROW($AQ$6:$AQ$1560)&lt;&gt;ROW(AQ27))*((R27=0)*($R$6:$R$1560&gt;0)+(R27&gt;0)*($R$6:$R$1560=0)))&gt;0,"SALONES UNIDOS",IF(SUMPRODUCT((AQ27=$AQ$6:$AQ$1560)*(AH27=$AH$6:$AH$1560)*((AN27&lt;$AO$6:$AO$1560)*(AO27&gt;$AN$6:$AN$1560))*(ROW($AQ$6:$AQ$1560)&lt;&gt;ROW(AQ27)))&gt;0,"CRUZADO","Sin cruce")))</f>
        <v>Sin cruce</v>
      </c>
    </row>
    <row r="28" spans="3:44" s="8" customFormat="1" ht="18.75" hidden="1" customHeight="1">
      <c r="C28" s="12" t="s">
        <v>1081</v>
      </c>
      <c r="D28" s="194" t="s">
        <v>34</v>
      </c>
      <c r="E28" s="194">
        <v>202011</v>
      </c>
      <c r="F28" s="11" t="s">
        <v>13</v>
      </c>
      <c r="G28" s="11" t="s">
        <v>20</v>
      </c>
      <c r="H28" s="11" t="s">
        <v>15</v>
      </c>
      <c r="I28" s="11">
        <v>9</v>
      </c>
      <c r="J28" s="12" t="s">
        <v>16</v>
      </c>
      <c r="K28" s="790" t="s">
        <v>1118</v>
      </c>
      <c r="L28" s="491" t="s">
        <v>1119</v>
      </c>
      <c r="M28" s="789" t="s">
        <v>1085</v>
      </c>
      <c r="N28" s="789" t="s">
        <v>1086</v>
      </c>
      <c r="O28" s="12" t="s">
        <v>731</v>
      </c>
      <c r="P28" s="789">
        <v>3</v>
      </c>
      <c r="Q28" s="789">
        <v>0</v>
      </c>
      <c r="R28" s="815">
        <v>3</v>
      </c>
      <c r="S28" s="789">
        <v>4</v>
      </c>
      <c r="T28" s="181"/>
      <c r="U28" s="31">
        <v>10</v>
      </c>
      <c r="V28" s="31">
        <f>IF(W28="","",IFERROR(INDEX(Docentes!C:C,MATCH(W28,Docentes!D:D,0)),"NUEVO"))</f>
        <v>70466213</v>
      </c>
      <c r="W28" s="791" t="s">
        <v>672</v>
      </c>
      <c r="X28" s="265" t="s">
        <v>167</v>
      </c>
      <c r="Y28" s="789" t="s">
        <v>1088</v>
      </c>
      <c r="Z28" s="789" t="s">
        <v>1089</v>
      </c>
      <c r="AA28" s="789"/>
      <c r="AB28" s="789" t="s">
        <v>1092</v>
      </c>
      <c r="AC28" s="789"/>
      <c r="AD28" s="789"/>
      <c r="AE28" s="789"/>
      <c r="AF28" s="789" t="s">
        <v>1088</v>
      </c>
      <c r="AG28" s="31" t="str">
        <f t="shared" si="4"/>
        <v>T</v>
      </c>
      <c r="AH28" s="789">
        <v>1</v>
      </c>
      <c r="AI28" s="789">
        <v>21</v>
      </c>
      <c r="AJ28" s="789">
        <v>0</v>
      </c>
      <c r="AK28" s="789">
        <v>23</v>
      </c>
      <c r="AL28" s="789">
        <v>30</v>
      </c>
      <c r="AM28" s="31">
        <f t="shared" si="0"/>
        <v>3.0000000000000022</v>
      </c>
      <c r="AN28" s="792">
        <f t="shared" si="1"/>
        <v>0.875</v>
      </c>
      <c r="AO28" s="792">
        <f t="shared" si="2"/>
        <v>0.97916666666666674</v>
      </c>
      <c r="AP28" s="31" t="str" cm="1">
        <f t="array" ref="AP28">IF(W28="","",IF(SUMPRODUCT((W28=$W$6:$W$1560)*(AH28=$AH$6:$AH$1560)*(AN28=$AN$6:$AN$1560)*(AO28=$AO$6:$AO$1560)*(ROW($W$6:$W$1560)&lt;&gt;ROW(W28))*((R28=0)*($R$6:$R$1560&gt;0)+(R28&gt;0)*($R$6:$R$1560=0)))&gt;0,"SALONES UNIDOS",IF(SUMPRODUCT((W28=$W$6:$W$1560)*(AH28=$AH$6:$AH$1560)*((AN28&lt;$AO$6:$AO$1560)*(AO28&gt;$AN$6:$AN$1560))*(ROW($W$6:$W$1560)&lt;&gt;ROW(W28)))&gt;0,"CRUZADO","Sin cruce")))</f>
        <v>Sin cruce</v>
      </c>
      <c r="AQ28" s="792" t="str">
        <f t="shared" si="3"/>
        <v>AF9FILIALA</v>
      </c>
      <c r="AR28" s="792" t="str" cm="1">
        <f t="array" ref="AR28">IF(AQ28="","",IF(SUMPRODUCT((AQ28=$AQ$6:$AQ$1560)*(AH28=$AH$6:$AH$1560)*(AN28=$AN$6:$AN$1560)*(AO28=$AO$6:$AO$1560)*(ROW($AQ$6:$AQ$1560)&lt;&gt;ROW(AQ28))*((R28=0)*($R$6:$R$1560&gt;0)+(R28&gt;0)*($R$6:$R$1560=0)))&gt;0,"SALONES UNIDOS",IF(SUMPRODUCT((AQ28=$AQ$6:$AQ$1560)*(AH28=$AH$6:$AH$1560)*((AN28&lt;$AO$6:$AO$1560)*(AO28&gt;$AN$6:$AN$1560))*(ROW($AQ$6:$AQ$1560)&lt;&gt;ROW(AQ28)))&gt;0,"CRUZADO","Sin cruce")))</f>
        <v>Sin cruce</v>
      </c>
    </row>
    <row r="29" spans="3:44" s="8" customFormat="1" ht="18.75" hidden="1" customHeight="1">
      <c r="C29" s="12" t="s">
        <v>1081</v>
      </c>
      <c r="D29" s="194" t="s">
        <v>34</v>
      </c>
      <c r="E29" s="194">
        <v>202011</v>
      </c>
      <c r="F29" s="11" t="s">
        <v>13</v>
      </c>
      <c r="G29" s="11" t="s">
        <v>20</v>
      </c>
      <c r="H29" s="11" t="s">
        <v>15</v>
      </c>
      <c r="I29" s="11">
        <v>9</v>
      </c>
      <c r="J29" s="12" t="s">
        <v>16</v>
      </c>
      <c r="K29" s="790" t="s">
        <v>1118</v>
      </c>
      <c r="L29" s="491" t="s">
        <v>1119</v>
      </c>
      <c r="M29" s="789" t="s">
        <v>1085</v>
      </c>
      <c r="N29" s="789" t="s">
        <v>1086</v>
      </c>
      <c r="O29" s="12" t="s">
        <v>731</v>
      </c>
      <c r="P29" s="789">
        <v>0</v>
      </c>
      <c r="Q29" s="789">
        <v>2</v>
      </c>
      <c r="R29" s="815">
        <v>2</v>
      </c>
      <c r="S29" s="789">
        <v>4</v>
      </c>
      <c r="T29" s="181"/>
      <c r="U29" s="31">
        <v>10</v>
      </c>
      <c r="V29" s="31">
        <f>IF(W29="","",IFERROR(INDEX(Docentes!C:C,MATCH(W29,Docentes!D:D,0)),"NUEVO"))</f>
        <v>70466213</v>
      </c>
      <c r="W29" s="791" t="s">
        <v>672</v>
      </c>
      <c r="X29" s="265" t="s">
        <v>167</v>
      </c>
      <c r="Y29" s="789" t="s">
        <v>1088</v>
      </c>
      <c r="Z29" s="789" t="s">
        <v>1089</v>
      </c>
      <c r="AA29" s="789"/>
      <c r="AB29" s="789" t="s">
        <v>1092</v>
      </c>
      <c r="AC29" s="789"/>
      <c r="AD29" s="789"/>
      <c r="AE29" s="789"/>
      <c r="AF29" s="789" t="s">
        <v>1088</v>
      </c>
      <c r="AG29" s="31" t="str">
        <f t="shared" si="4"/>
        <v>P</v>
      </c>
      <c r="AH29" s="789">
        <v>3</v>
      </c>
      <c r="AI29" s="789">
        <v>21</v>
      </c>
      <c r="AJ29" s="789">
        <v>50</v>
      </c>
      <c r="AK29" s="789">
        <v>23</v>
      </c>
      <c r="AL29" s="789">
        <v>30</v>
      </c>
      <c r="AM29" s="31">
        <f t="shared" si="0"/>
        <v>2.0000000000000027</v>
      </c>
      <c r="AN29" s="792">
        <f t="shared" si="1"/>
        <v>0.90972222222222221</v>
      </c>
      <c r="AO29" s="792">
        <f t="shared" si="2"/>
        <v>0.97916666666666674</v>
      </c>
      <c r="AP29" s="31" t="str" cm="1">
        <f t="array" ref="AP29">IF(W29="","",IF(SUMPRODUCT((W29=$W$6:$W$1560)*(AH29=$AH$6:$AH$1560)*(AN29=$AN$6:$AN$1560)*(AO29=$AO$6:$AO$1560)*(ROW($W$6:$W$1560)&lt;&gt;ROW(W29))*((R29=0)*($R$6:$R$1560&gt;0)+(R29&gt;0)*($R$6:$R$1560=0)))&gt;0,"SALONES UNIDOS",IF(SUMPRODUCT((W29=$W$6:$W$1560)*(AH29=$AH$6:$AH$1560)*((AN29&lt;$AO$6:$AO$1560)*(AO29&gt;$AN$6:$AN$1560))*(ROW($W$6:$W$1560)&lt;&gt;ROW(W29)))&gt;0,"CRUZADO","Sin cruce")))</f>
        <v>Sin cruce</v>
      </c>
      <c r="AQ29" s="792" t="str">
        <f t="shared" si="3"/>
        <v>AF9FILIALA</v>
      </c>
      <c r="AR29" s="792" t="str" cm="1">
        <f t="array" ref="AR29">IF(AQ29="","",IF(SUMPRODUCT((AQ29=$AQ$6:$AQ$1560)*(AH29=$AH$6:$AH$1560)*(AN29=$AN$6:$AN$1560)*(AO29=$AO$6:$AO$1560)*(ROW($AQ$6:$AQ$1560)&lt;&gt;ROW(AQ29))*((R29=0)*($R$6:$R$1560&gt;0)+(R29&gt;0)*($R$6:$R$1560=0)))&gt;0,"SALONES UNIDOS",IF(SUMPRODUCT((AQ29=$AQ$6:$AQ$1560)*(AH29=$AH$6:$AH$1560)*((AN29&lt;$AO$6:$AO$1560)*(AO29&gt;$AN$6:$AN$1560))*(ROW($AQ$6:$AQ$1560)&lt;&gt;ROW(AQ29)))&gt;0,"CRUZADO","Sin cruce")))</f>
        <v>Sin cruce</v>
      </c>
    </row>
    <row r="30" spans="3:44" s="8" customFormat="1" ht="18.75" hidden="1" customHeight="1">
      <c r="C30" s="12" t="s">
        <v>1081</v>
      </c>
      <c r="D30" s="194" t="s">
        <v>34</v>
      </c>
      <c r="E30" s="194">
        <v>202011</v>
      </c>
      <c r="F30" s="11" t="s">
        <v>13</v>
      </c>
      <c r="G30" s="11" t="s">
        <v>20</v>
      </c>
      <c r="H30" s="11" t="s">
        <v>15</v>
      </c>
      <c r="I30" s="11">
        <v>9</v>
      </c>
      <c r="J30" s="12" t="s">
        <v>16</v>
      </c>
      <c r="K30" s="790" t="s">
        <v>1120</v>
      </c>
      <c r="L30" s="491" t="s">
        <v>1121</v>
      </c>
      <c r="M30" s="789" t="s">
        <v>1085</v>
      </c>
      <c r="N30" s="789" t="s">
        <v>1086</v>
      </c>
      <c r="O30" s="12" t="s">
        <v>769</v>
      </c>
      <c r="P30" s="789">
        <v>3</v>
      </c>
      <c r="Q30" s="789">
        <v>0</v>
      </c>
      <c r="R30" s="815">
        <v>3</v>
      </c>
      <c r="S30" s="789">
        <v>5</v>
      </c>
      <c r="T30" s="181"/>
      <c r="U30" s="31">
        <v>11</v>
      </c>
      <c r="V30" s="31">
        <f>IF(W30="","",IFERROR(INDEX(Docentes!C:C,MATCH(W30,Docentes!D:D,0)),"NUEVO"))</f>
        <v>70786643</v>
      </c>
      <c r="W30" s="693" t="s">
        <v>962</v>
      </c>
      <c r="X30" s="265" t="s">
        <v>167</v>
      </c>
      <c r="Y30" s="789" t="s">
        <v>1088</v>
      </c>
      <c r="Z30" s="789" t="s">
        <v>1089</v>
      </c>
      <c r="AA30" s="789"/>
      <c r="AB30" s="789" t="s">
        <v>1092</v>
      </c>
      <c r="AC30" s="789"/>
      <c r="AD30" s="789"/>
      <c r="AE30" s="789"/>
      <c r="AF30" s="789" t="s">
        <v>1088</v>
      </c>
      <c r="AG30" s="31" t="str">
        <f t="shared" si="4"/>
        <v>T</v>
      </c>
      <c r="AH30" s="789">
        <v>3</v>
      </c>
      <c r="AI30" s="789">
        <v>19</v>
      </c>
      <c r="AJ30" s="789">
        <v>20</v>
      </c>
      <c r="AK30" s="789">
        <v>21</v>
      </c>
      <c r="AL30" s="789">
        <v>50</v>
      </c>
      <c r="AM30" s="31">
        <f t="shared" si="0"/>
        <v>3.0000000000000022</v>
      </c>
      <c r="AN30" s="792">
        <f t="shared" si="1"/>
        <v>0.80555555555555547</v>
      </c>
      <c r="AO30" s="792">
        <f t="shared" si="2"/>
        <v>0.90972222222222221</v>
      </c>
      <c r="AP30" s="31" t="str" cm="1">
        <f t="array" ref="AP30">IF(W30="","",IF(SUMPRODUCT((W30=$W$6:$W$1560)*(AH30=$AH$6:$AH$1560)*(AN30=$AN$6:$AN$1560)*(AO30=$AO$6:$AO$1560)*(ROW($W$6:$W$1560)&lt;&gt;ROW(W30))*((R30=0)*($R$6:$R$1560&gt;0)+(R30&gt;0)*($R$6:$R$1560=0)))&gt;0,"SALONES UNIDOS",IF(SUMPRODUCT((W30=$W$6:$W$1560)*(AH30=$AH$6:$AH$1560)*((AN30&lt;$AO$6:$AO$1560)*(AO30&gt;$AN$6:$AN$1560))*(ROW($W$6:$W$1560)&lt;&gt;ROW(W30)))&gt;0,"CRUZADO","Sin cruce")))</f>
        <v>Sin cruce</v>
      </c>
      <c r="AQ30" s="792" t="str">
        <f t="shared" si="3"/>
        <v>AF9FILIALA</v>
      </c>
      <c r="AR30" s="792" t="str" cm="1">
        <f t="array" ref="AR30">IF(AQ30="","",IF(SUMPRODUCT((AQ30=$AQ$6:$AQ$1560)*(AH30=$AH$6:$AH$1560)*(AN30=$AN$6:$AN$1560)*(AO30=$AO$6:$AO$1560)*(ROW($AQ$6:$AQ$1560)&lt;&gt;ROW(AQ30))*((R30=0)*($R$6:$R$1560&gt;0)+(R30&gt;0)*($R$6:$R$1560=0)))&gt;0,"SALONES UNIDOS",IF(SUMPRODUCT((AQ30=$AQ$6:$AQ$1560)*(AH30=$AH$6:$AH$1560)*((AN30&lt;$AO$6:$AO$1560)*(AO30&gt;$AN$6:$AN$1560))*(ROW($AQ$6:$AQ$1560)&lt;&gt;ROW(AQ30)))&gt;0,"CRUZADO","Sin cruce")))</f>
        <v>Sin cruce</v>
      </c>
    </row>
    <row r="31" spans="3:44" s="8" customFormat="1" ht="18.75" hidden="1" customHeight="1">
      <c r="C31" s="12" t="s">
        <v>1081</v>
      </c>
      <c r="D31" s="194" t="s">
        <v>34</v>
      </c>
      <c r="E31" s="194">
        <v>202011</v>
      </c>
      <c r="F31" s="11" t="s">
        <v>13</v>
      </c>
      <c r="G31" s="11" t="s">
        <v>20</v>
      </c>
      <c r="H31" s="11" t="s">
        <v>15</v>
      </c>
      <c r="I31" s="11">
        <v>9</v>
      </c>
      <c r="J31" s="12" t="s">
        <v>16</v>
      </c>
      <c r="K31" s="790" t="s">
        <v>1120</v>
      </c>
      <c r="L31" s="491" t="s">
        <v>1121</v>
      </c>
      <c r="M31" s="789" t="s">
        <v>1085</v>
      </c>
      <c r="N31" s="789" t="s">
        <v>1086</v>
      </c>
      <c r="O31" s="12" t="s">
        <v>769</v>
      </c>
      <c r="P31" s="789">
        <v>1</v>
      </c>
      <c r="Q31" s="789">
        <v>2</v>
      </c>
      <c r="R31" s="815">
        <v>3</v>
      </c>
      <c r="S31" s="789">
        <v>5</v>
      </c>
      <c r="T31" s="181"/>
      <c r="U31" s="31">
        <v>11</v>
      </c>
      <c r="V31" s="31">
        <f>IF(W31="","",IFERROR(INDEX(Docentes!C:C,MATCH(W31,Docentes!D:D,0)),"NUEVO"))</f>
        <v>70786643</v>
      </c>
      <c r="W31" s="693" t="s">
        <v>962</v>
      </c>
      <c r="X31" s="265" t="s">
        <v>167</v>
      </c>
      <c r="Y31" s="789" t="s">
        <v>1088</v>
      </c>
      <c r="Z31" s="789" t="s">
        <v>1089</v>
      </c>
      <c r="AA31" s="789"/>
      <c r="AB31" s="789" t="s">
        <v>1092</v>
      </c>
      <c r="AC31" s="789"/>
      <c r="AD31" s="789"/>
      <c r="AE31" s="789"/>
      <c r="AF31" s="789" t="s">
        <v>1088</v>
      </c>
      <c r="AG31" s="31" t="str">
        <f t="shared" si="4"/>
        <v>TP</v>
      </c>
      <c r="AH31" s="789">
        <v>4</v>
      </c>
      <c r="AI31" s="789">
        <v>18</v>
      </c>
      <c r="AJ31" s="789">
        <v>30</v>
      </c>
      <c r="AK31" s="789">
        <v>21</v>
      </c>
      <c r="AL31" s="789">
        <v>0</v>
      </c>
      <c r="AM31" s="31">
        <f t="shared" si="0"/>
        <v>2.9999999999999987</v>
      </c>
      <c r="AN31" s="792">
        <f t="shared" si="1"/>
        <v>0.77083333333333337</v>
      </c>
      <c r="AO31" s="792">
        <f t="shared" si="2"/>
        <v>0.875</v>
      </c>
      <c r="AP31" s="31" t="str" cm="1">
        <f t="array" ref="AP31">IF(W31="","",IF(SUMPRODUCT((W31=$W$6:$W$1560)*(AH31=$AH$6:$AH$1560)*(AN31=$AN$6:$AN$1560)*(AO31=$AO$6:$AO$1560)*(ROW($W$6:$W$1560)&lt;&gt;ROW(W31))*((R31=0)*($R$6:$R$1560&gt;0)+(R31&gt;0)*($R$6:$R$1560=0)))&gt;0,"SALONES UNIDOS",IF(SUMPRODUCT((W31=$W$6:$W$1560)*(AH31=$AH$6:$AH$1560)*((AN31&lt;$AO$6:$AO$1560)*(AO31&gt;$AN$6:$AN$1560))*(ROW($W$6:$W$1560)&lt;&gt;ROW(W31)))&gt;0,"CRUZADO","Sin cruce")))</f>
        <v>Sin cruce</v>
      </c>
      <c r="AQ31" s="792" t="str">
        <f t="shared" si="3"/>
        <v>AF9FILIALA</v>
      </c>
      <c r="AR31" s="792" t="str" cm="1">
        <f t="array" ref="AR31">IF(AQ31="","",IF(SUMPRODUCT((AQ31=$AQ$6:$AQ$1560)*(AH31=$AH$6:$AH$1560)*(AN31=$AN$6:$AN$1560)*(AO31=$AO$6:$AO$1560)*(ROW($AQ$6:$AQ$1560)&lt;&gt;ROW(AQ31))*((R31=0)*($R$6:$R$1560&gt;0)+(R31&gt;0)*($R$6:$R$1560=0)))&gt;0,"SALONES UNIDOS",IF(SUMPRODUCT((AQ31=$AQ$6:$AQ$1560)*(AH31=$AH$6:$AH$1560)*((AN31&lt;$AO$6:$AO$1560)*(AO31&gt;$AN$6:$AN$1560))*(ROW($AQ$6:$AQ$1560)&lt;&gt;ROW(AQ31)))&gt;0,"CRUZADO","Sin cruce")))</f>
        <v>Sin cruce</v>
      </c>
    </row>
    <row r="32" spans="3:44" s="8" customFormat="1" ht="18.75" hidden="1" customHeight="1">
      <c r="C32" s="12" t="s">
        <v>1081</v>
      </c>
      <c r="D32" s="194" t="s">
        <v>34</v>
      </c>
      <c r="E32" s="194">
        <v>202011</v>
      </c>
      <c r="F32" s="11" t="s">
        <v>13</v>
      </c>
      <c r="G32" s="11" t="s">
        <v>20</v>
      </c>
      <c r="H32" s="11" t="s">
        <v>15</v>
      </c>
      <c r="I32" s="11">
        <v>9</v>
      </c>
      <c r="J32" s="12" t="s">
        <v>16</v>
      </c>
      <c r="K32" s="790" t="s">
        <v>1122</v>
      </c>
      <c r="L32" s="491" t="s">
        <v>1123</v>
      </c>
      <c r="M32" s="789" t="s">
        <v>1085</v>
      </c>
      <c r="N32" s="789" t="s">
        <v>1124</v>
      </c>
      <c r="O32" s="12" t="s">
        <v>769</v>
      </c>
      <c r="P32" s="789">
        <v>3</v>
      </c>
      <c r="Q32" s="789">
        <v>0</v>
      </c>
      <c r="R32" s="815">
        <v>3</v>
      </c>
      <c r="S32" s="789">
        <v>3</v>
      </c>
      <c r="T32" s="181"/>
      <c r="U32" s="31">
        <v>10</v>
      </c>
      <c r="V32" s="31">
        <f>IF(W32="","",IFERROR(INDEX(Docentes!C:C,MATCH(W32,Docentes!D:D,0)),"NUEVO"))</f>
        <v>10299078</v>
      </c>
      <c r="W32" s="791" t="s">
        <v>441</v>
      </c>
      <c r="X32" s="265" t="s">
        <v>167</v>
      </c>
      <c r="Y32" s="789" t="s">
        <v>1088</v>
      </c>
      <c r="Z32" s="789" t="s">
        <v>1089</v>
      </c>
      <c r="AA32" s="789"/>
      <c r="AB32" s="789" t="s">
        <v>1092</v>
      </c>
      <c r="AC32" s="789"/>
      <c r="AD32" s="789"/>
      <c r="AE32" s="789"/>
      <c r="AF32" s="789" t="s">
        <v>1088</v>
      </c>
      <c r="AG32" s="31" t="str">
        <f t="shared" si="4"/>
        <v>T</v>
      </c>
      <c r="AH32" s="789">
        <v>4</v>
      </c>
      <c r="AI32" s="789">
        <v>21</v>
      </c>
      <c r="AJ32" s="789">
        <v>0</v>
      </c>
      <c r="AK32" s="789">
        <v>23</v>
      </c>
      <c r="AL32" s="789">
        <v>30</v>
      </c>
      <c r="AM32" s="31">
        <f t="shared" si="0"/>
        <v>3.0000000000000022</v>
      </c>
      <c r="AN32" s="792">
        <f t="shared" si="1"/>
        <v>0.875</v>
      </c>
      <c r="AO32" s="792">
        <f t="shared" si="2"/>
        <v>0.97916666666666674</v>
      </c>
      <c r="AP32" s="31" t="str" cm="1">
        <f t="array" ref="AP32">IF(W32="","",IF(SUMPRODUCT((W32=$W$6:$W$1560)*(AH32=$AH$6:$AH$1560)*(AN32=$AN$6:$AN$1560)*(AO32=$AO$6:$AO$1560)*(ROW($W$6:$W$1560)&lt;&gt;ROW(W32))*((R32=0)*($R$6:$R$1560&gt;0)+(R32&gt;0)*($R$6:$R$1560=0)))&gt;0,"SALONES UNIDOS",IF(SUMPRODUCT((W32=$W$6:$W$1560)*(AH32=$AH$6:$AH$1560)*((AN32&lt;$AO$6:$AO$1560)*(AO32&gt;$AN$6:$AN$1560))*(ROW($W$6:$W$1560)&lt;&gt;ROW(W32)))&gt;0,"CRUZADO","Sin cruce")))</f>
        <v>Sin cruce</v>
      </c>
      <c r="AQ32" s="792" t="str">
        <f t="shared" si="3"/>
        <v>AF9FILIALA</v>
      </c>
      <c r="AR32" s="792" t="str" cm="1">
        <f t="array" ref="AR32">IF(AQ32="","",IF(SUMPRODUCT((AQ32=$AQ$6:$AQ$1560)*(AH32=$AH$6:$AH$1560)*(AN32=$AN$6:$AN$1560)*(AO32=$AO$6:$AO$1560)*(ROW($AQ$6:$AQ$1560)&lt;&gt;ROW(AQ32))*((R32=0)*($R$6:$R$1560&gt;0)+(R32&gt;0)*($R$6:$R$1560=0)))&gt;0,"SALONES UNIDOS",IF(SUMPRODUCT((AQ32=$AQ$6:$AQ$1560)*(AH32=$AH$6:$AH$1560)*((AN32&lt;$AO$6:$AO$1560)*(AO32&gt;$AN$6:$AN$1560))*(ROW($AQ$6:$AQ$1560)&lt;&gt;ROW(AQ32)))&gt;0,"CRUZADO","Sin cruce")))</f>
        <v>Sin cruce</v>
      </c>
    </row>
    <row r="33" spans="3:44" s="8" customFormat="1" ht="18.75" customHeight="1">
      <c r="C33" s="11" t="s">
        <v>1081</v>
      </c>
      <c r="D33" s="31" t="s">
        <v>24</v>
      </c>
      <c r="E33" s="31">
        <v>20251</v>
      </c>
      <c r="F33" s="11" t="s">
        <v>13</v>
      </c>
      <c r="G33" s="11" t="s">
        <v>20</v>
      </c>
      <c r="H33" s="11" t="s">
        <v>25</v>
      </c>
      <c r="I33" s="11">
        <v>1</v>
      </c>
      <c r="J33" s="11" t="s">
        <v>16</v>
      </c>
      <c r="K33" s="803" t="s">
        <v>1125</v>
      </c>
      <c r="L33" s="35" t="s">
        <v>1126</v>
      </c>
      <c r="M33" s="31" t="s">
        <v>1127</v>
      </c>
      <c r="N33" s="31" t="s">
        <v>1086</v>
      </c>
      <c r="O33" s="11" t="s">
        <v>769</v>
      </c>
      <c r="P33" s="31">
        <v>3</v>
      </c>
      <c r="Q33" s="31">
        <v>2</v>
      </c>
      <c r="R33" s="262">
        <v>5</v>
      </c>
      <c r="S33" s="31">
        <v>4</v>
      </c>
      <c r="T33" s="181"/>
      <c r="U33" s="31">
        <v>40</v>
      </c>
      <c r="V33" s="31">
        <f>IF(W33="","",IFERROR(INDEX(Docentes!C:C,MATCH(W33,Docentes!D:D,0)),"NUEVO"))</f>
        <v>10359700</v>
      </c>
      <c r="W33" s="9" t="s">
        <v>269</v>
      </c>
      <c r="X33" s="793" t="s">
        <v>167</v>
      </c>
      <c r="Y33" s="31" t="s">
        <v>1088</v>
      </c>
      <c r="Z33" s="31" t="s">
        <v>1089</v>
      </c>
      <c r="AA33" s="31"/>
      <c r="AB33" s="31" t="s">
        <v>1092</v>
      </c>
      <c r="AC33" s="31"/>
      <c r="AD33" s="31"/>
      <c r="AE33" s="31"/>
      <c r="AF33" s="31" t="s">
        <v>1088</v>
      </c>
      <c r="AG33" s="31" t="str">
        <f t="shared" si="4"/>
        <v>TP</v>
      </c>
      <c r="AH33" s="31">
        <v>5</v>
      </c>
      <c r="AI33" s="31">
        <v>18</v>
      </c>
      <c r="AJ33" s="31">
        <v>30</v>
      </c>
      <c r="AK33" s="31">
        <v>22</v>
      </c>
      <c r="AL33" s="31">
        <v>40</v>
      </c>
      <c r="AM33" s="31">
        <f t="shared" si="0"/>
        <v>4.9999999999999982</v>
      </c>
      <c r="AN33" s="792">
        <f t="shared" si="1"/>
        <v>0.77083333333333337</v>
      </c>
      <c r="AO33" s="792">
        <f t="shared" si="2"/>
        <v>0.94444444444444442</v>
      </c>
      <c r="AP33" s="31" t="str" cm="1">
        <f t="array" ref="AP33">IF(W33="","",IF(SUMPRODUCT((W33=$W$6:$W$1560)*(AH33=$AH$6:$AH$1560)*(AN33=$AN$6:$AN$1560)*(AO33=$AO$6:$AO$1560)*(ROW($W$6:$W$1560)&lt;&gt;ROW(W33))*((R33=0)*($R$6:$R$1560&gt;0)+(R33&gt;0)*($R$6:$R$1560=0)))&gt;0,"SALONES UNIDOS",IF(SUMPRODUCT((W33=$W$6:$W$1560)*(AH33=$AH$6:$AH$1560)*((AN33&lt;$AO$6:$AO$1560)*(AO33&gt;$AN$6:$AN$1560))*(ROW($W$6:$W$1560)&lt;&gt;ROW(W33)))&gt;0,"CRUZADO","Sin cruce")))</f>
        <v>Sin cruce</v>
      </c>
      <c r="AQ33" s="792" t="str">
        <f t="shared" si="3"/>
        <v>CA1FILIALA</v>
      </c>
      <c r="AR33" s="792" t="str" cm="1">
        <f t="array" ref="AR33">IF(AQ33="","",IF(SUMPRODUCT((AQ33=$AQ$6:$AQ$1560)*(AH33=$AH$6:$AH$1560)*(AN33=$AN$6:$AN$1560)*(AO33=$AO$6:$AO$1560)*(ROW($AQ$6:$AQ$1560)&lt;&gt;ROW(AQ33))*((R33=0)*($R$6:$R$1560&gt;0)+(R33&gt;0)*($R$6:$R$1560=0)))&gt;0,"SALONES UNIDOS",IF(SUMPRODUCT((AQ33=$AQ$6:$AQ$1560)*(AH33=$AH$6:$AH$1560)*((AN33&lt;$AO$6:$AO$1560)*(AO33&gt;$AN$6:$AN$1560))*(ROW($AQ$6:$AQ$1560)&lt;&gt;ROW(AQ33)))&gt;0,"CRUZADO","Sin cruce")))</f>
        <v>Sin cruce</v>
      </c>
    </row>
    <row r="34" spans="3:44" s="8" customFormat="1" ht="18.75" customHeight="1">
      <c r="C34" s="11" t="s">
        <v>1081</v>
      </c>
      <c r="D34" s="31" t="s">
        <v>24</v>
      </c>
      <c r="E34" s="31">
        <v>20251</v>
      </c>
      <c r="F34" s="11" t="s">
        <v>13</v>
      </c>
      <c r="G34" s="11" t="s">
        <v>20</v>
      </c>
      <c r="H34" s="11" t="s">
        <v>25</v>
      </c>
      <c r="I34" s="11">
        <v>1</v>
      </c>
      <c r="J34" s="11" t="s">
        <v>16</v>
      </c>
      <c r="K34" s="803" t="s">
        <v>1128</v>
      </c>
      <c r="L34" s="35" t="s">
        <v>1129</v>
      </c>
      <c r="M34" s="31" t="s">
        <v>1127</v>
      </c>
      <c r="N34" s="31" t="s">
        <v>1086</v>
      </c>
      <c r="O34" s="11" t="s">
        <v>769</v>
      </c>
      <c r="P34" s="31">
        <v>2</v>
      </c>
      <c r="Q34" s="31">
        <v>0</v>
      </c>
      <c r="R34" s="262">
        <v>2</v>
      </c>
      <c r="S34" s="31">
        <v>4</v>
      </c>
      <c r="T34" s="181"/>
      <c r="U34" s="31">
        <v>40</v>
      </c>
      <c r="V34" s="31">
        <f>IF(W34="","",IFERROR(INDEX(Docentes!C:C,MATCH(W34,Docentes!D:D,0)),"NUEVO"))</f>
        <v>42711623</v>
      </c>
      <c r="W34" s="809" t="s">
        <v>325</v>
      </c>
      <c r="X34" s="793" t="s">
        <v>167</v>
      </c>
      <c r="Y34" s="31" t="s">
        <v>1088</v>
      </c>
      <c r="Z34" s="31" t="s">
        <v>1089</v>
      </c>
      <c r="AA34" s="31"/>
      <c r="AB34" s="31" t="s">
        <v>1092</v>
      </c>
      <c r="AC34" s="31"/>
      <c r="AD34" s="31"/>
      <c r="AE34" s="31"/>
      <c r="AF34" s="31" t="s">
        <v>1088</v>
      </c>
      <c r="AG34" s="31" t="str">
        <f t="shared" ref="AG34" si="5">IF(AND(P34&gt;0,Q34&gt;0),"TP",IF(AND(P34&gt;0,Q34=0),"T","P"))</f>
        <v>T</v>
      </c>
      <c r="AH34" s="31">
        <v>3</v>
      </c>
      <c r="AI34" s="31">
        <v>18</v>
      </c>
      <c r="AJ34" s="31">
        <v>30</v>
      </c>
      <c r="AK34" s="31">
        <v>20</v>
      </c>
      <c r="AL34" s="31">
        <v>10</v>
      </c>
      <c r="AM34" s="31">
        <f t="shared" ref="AM34" si="6">IF(R34=0,0,IF(AI34="",R34,IF(X34="HIBRIDO VIRTUAL",0,((((AK34/24)+(AL34/1440))-((AI34/24)+(AJ34/1440)))*1440/50))))</f>
        <v>1.9999999999999993</v>
      </c>
      <c r="AN34" s="792">
        <f t="shared" ref="AN34" si="7">AI34/24+AJ34/1440</f>
        <v>0.77083333333333337</v>
      </c>
      <c r="AO34" s="792">
        <f t="shared" ref="AO34" si="8">AK34/24+AL34/1440</f>
        <v>0.84027777777777779</v>
      </c>
      <c r="AP34" s="31" t="str" cm="1">
        <f t="array" ref="AP34">IF(W34="","",IF(SUMPRODUCT((W34=$W$6:$W$1560)*(AH34=$AH$6:$AH$1560)*(AN34=$AN$6:$AN$1560)*(AO34=$AO$6:$AO$1560)*(ROW($W$6:$W$1560)&lt;&gt;ROW(W34))*((R34=0)*($R$6:$R$1560&gt;0)+(R34&gt;0)*($R$6:$R$1560=0)))&gt;0,"SALONES UNIDOS",IF(SUMPRODUCT((W34=$W$6:$W$1560)*(AH34=$AH$6:$AH$1560)*((AN34&lt;$AO$6:$AO$1560)*(AO34&gt;$AN$6:$AN$1560))*(ROW($W$6:$W$1560)&lt;&gt;ROW(W34)))&gt;0,"CRUZADO","Sin cruce")))</f>
        <v>Sin cruce</v>
      </c>
      <c r="AQ34" s="792" t="str">
        <f t="shared" ref="AQ34" si="9">TRIM(CONCATENATE(H34,I34,F34,J34))</f>
        <v>CA1FILIALA</v>
      </c>
      <c r="AR34" s="792" t="str" cm="1">
        <f t="array" ref="AR34">IF(AQ34="","",IF(SUMPRODUCT((AQ34=$AQ$6:$AQ$1560)*(AH34=$AH$6:$AH$1560)*(AN34=$AN$6:$AN$1560)*(AO34=$AO$6:$AO$1560)*(ROW($AQ$6:$AQ$1560)&lt;&gt;ROW(AQ34))*((R34=0)*($R$6:$R$1560&gt;0)+(R34&gt;0)*($R$6:$R$1560=0)))&gt;0,"SALONES UNIDOS",IF(SUMPRODUCT((AQ34=$AQ$6:$AQ$1560)*(AH34=$AH$6:$AH$1560)*((AN34&lt;$AO$6:$AO$1560)*(AO34&gt;$AN$6:$AN$1560))*(ROW($AQ$6:$AQ$1560)&lt;&gt;ROW(AQ34)))&gt;0,"CRUZADO","Sin cruce")))</f>
        <v>Sin cruce</v>
      </c>
    </row>
    <row r="35" spans="3:44" s="8" customFormat="1" ht="18.75" customHeight="1">
      <c r="C35" s="11" t="s">
        <v>1081</v>
      </c>
      <c r="D35" s="31" t="s">
        <v>24</v>
      </c>
      <c r="E35" s="31">
        <v>20251</v>
      </c>
      <c r="F35" s="11" t="s">
        <v>13</v>
      </c>
      <c r="G35" s="11" t="s">
        <v>20</v>
      </c>
      <c r="H35" s="11" t="s">
        <v>25</v>
      </c>
      <c r="I35" s="11">
        <v>1</v>
      </c>
      <c r="J35" s="11" t="s">
        <v>16</v>
      </c>
      <c r="K35" s="803" t="s">
        <v>1128</v>
      </c>
      <c r="L35" s="35" t="s">
        <v>1129</v>
      </c>
      <c r="M35" s="31" t="s">
        <v>1127</v>
      </c>
      <c r="N35" s="31" t="s">
        <v>1086</v>
      </c>
      <c r="O35" s="11" t="s">
        <v>769</v>
      </c>
      <c r="P35" s="31">
        <v>0</v>
      </c>
      <c r="Q35" s="31">
        <v>2</v>
      </c>
      <c r="R35" s="262">
        <v>2</v>
      </c>
      <c r="S35" s="31">
        <v>4</v>
      </c>
      <c r="T35" s="181"/>
      <c r="U35" s="31">
        <v>40</v>
      </c>
      <c r="V35" s="31">
        <f>IF(W35="","",IFERROR(INDEX(Docentes!C:C,MATCH(W35,Docentes!D:D,0)),"NUEVO"))</f>
        <v>42711623</v>
      </c>
      <c r="W35" s="809" t="s">
        <v>325</v>
      </c>
      <c r="X35" s="793" t="s">
        <v>167</v>
      </c>
      <c r="Y35" s="31" t="s">
        <v>1088</v>
      </c>
      <c r="Z35" s="31" t="s">
        <v>1089</v>
      </c>
      <c r="AA35" s="31"/>
      <c r="AB35" s="31" t="s">
        <v>1092</v>
      </c>
      <c r="AC35" s="31"/>
      <c r="AD35" s="31"/>
      <c r="AE35" s="31"/>
      <c r="AF35" s="31" t="s">
        <v>1088</v>
      </c>
      <c r="AG35" s="31" t="str">
        <f t="shared" si="4"/>
        <v>P</v>
      </c>
      <c r="AH35" s="31">
        <v>4</v>
      </c>
      <c r="AI35" s="31">
        <v>21</v>
      </c>
      <c r="AJ35" s="31">
        <v>50</v>
      </c>
      <c r="AK35" s="31">
        <v>23</v>
      </c>
      <c r="AL35" s="31">
        <v>30</v>
      </c>
      <c r="AM35" s="31">
        <f t="shared" si="0"/>
        <v>2.0000000000000027</v>
      </c>
      <c r="AN35" s="792">
        <f t="shared" si="1"/>
        <v>0.90972222222222221</v>
      </c>
      <c r="AO35" s="792">
        <f t="shared" si="2"/>
        <v>0.97916666666666674</v>
      </c>
      <c r="AP35" s="31" t="str" cm="1">
        <f t="array" ref="AP35">IF(W35="","",IF(SUMPRODUCT((W35=$W$6:$W$1560)*(AH35=$AH$6:$AH$1560)*(AN35=$AN$6:$AN$1560)*(AO35=$AO$6:$AO$1560)*(ROW($W$6:$W$1560)&lt;&gt;ROW(W35))*((R35=0)*($R$6:$R$1560&gt;0)+(R35&gt;0)*($R$6:$R$1560=0)))&gt;0,"SALONES UNIDOS",IF(SUMPRODUCT((W35=$W$6:$W$1560)*(AH35=$AH$6:$AH$1560)*((AN35&lt;$AO$6:$AO$1560)*(AO35&gt;$AN$6:$AN$1560))*(ROW($W$6:$W$1560)&lt;&gt;ROW(W35)))&gt;0,"CRUZADO","Sin cruce")))</f>
        <v>Sin cruce</v>
      </c>
      <c r="AQ35" s="792" t="str">
        <f t="shared" si="3"/>
        <v>CA1FILIALA</v>
      </c>
      <c r="AR35" s="792" t="str" cm="1">
        <f t="array" ref="AR35">IF(AQ35="","",IF(SUMPRODUCT((AQ35=$AQ$6:$AQ$1560)*(AH35=$AH$6:$AH$1560)*(AN35=$AN$6:$AN$1560)*(AO35=$AO$6:$AO$1560)*(ROW($AQ$6:$AQ$1560)&lt;&gt;ROW(AQ35))*((R35=0)*($R$6:$R$1560&gt;0)+(R35&gt;0)*($R$6:$R$1560=0)))&gt;0,"SALONES UNIDOS",IF(SUMPRODUCT((AQ35=$AQ$6:$AQ$1560)*(AH35=$AH$6:$AH$1560)*((AN35&lt;$AO$6:$AO$1560)*(AO35&gt;$AN$6:$AN$1560))*(ROW($AQ$6:$AQ$1560)&lt;&gt;ROW(AQ35)))&gt;0,"CRUZADO","Sin cruce")))</f>
        <v>Sin cruce</v>
      </c>
    </row>
    <row r="36" spans="3:44" s="8" customFormat="1" ht="18.75" customHeight="1">
      <c r="C36" s="11" t="s">
        <v>1081</v>
      </c>
      <c r="D36" s="31" t="s">
        <v>24</v>
      </c>
      <c r="E36" s="31">
        <v>20251</v>
      </c>
      <c r="F36" s="11" t="s">
        <v>13</v>
      </c>
      <c r="G36" s="11" t="s">
        <v>20</v>
      </c>
      <c r="H36" s="11" t="s">
        <v>25</v>
      </c>
      <c r="I36" s="11">
        <v>1</v>
      </c>
      <c r="J36" s="11" t="s">
        <v>16</v>
      </c>
      <c r="K36" s="803" t="s">
        <v>1130</v>
      </c>
      <c r="L36" s="35" t="s">
        <v>1131</v>
      </c>
      <c r="M36" s="31" t="s">
        <v>1127</v>
      </c>
      <c r="N36" s="31" t="s">
        <v>1086</v>
      </c>
      <c r="O36" s="11" t="s">
        <v>769</v>
      </c>
      <c r="P36" s="31">
        <v>2</v>
      </c>
      <c r="Q36" s="31">
        <v>2</v>
      </c>
      <c r="R36" s="262">
        <v>4</v>
      </c>
      <c r="S36" s="31">
        <v>3</v>
      </c>
      <c r="T36" s="181"/>
      <c r="U36" s="31">
        <v>40</v>
      </c>
      <c r="V36" s="31">
        <f>IF(W36="","",IFERROR(INDEX(Docentes!C:C,MATCH(W36,Docentes!D:D,0)),"NUEVO"))</f>
        <v>21498728</v>
      </c>
      <c r="W36" s="899" t="s">
        <v>522</v>
      </c>
      <c r="X36" s="793" t="s">
        <v>167</v>
      </c>
      <c r="Y36" s="31" t="s">
        <v>1088</v>
      </c>
      <c r="Z36" s="31" t="s">
        <v>1089</v>
      </c>
      <c r="AA36" s="31"/>
      <c r="AB36" s="31" t="s">
        <v>1092</v>
      </c>
      <c r="AC36" s="31"/>
      <c r="AD36" s="31"/>
      <c r="AE36" s="31"/>
      <c r="AF36" s="31" t="s">
        <v>1088</v>
      </c>
      <c r="AG36" s="31" t="str">
        <f t="shared" si="4"/>
        <v>TP</v>
      </c>
      <c r="AH36" s="31">
        <v>1</v>
      </c>
      <c r="AI36" s="31">
        <v>18</v>
      </c>
      <c r="AJ36" s="31">
        <v>30</v>
      </c>
      <c r="AK36" s="31">
        <v>21</v>
      </c>
      <c r="AL36" s="31">
        <v>50</v>
      </c>
      <c r="AM36" s="31">
        <f t="shared" si="0"/>
        <v>3.9999999999999987</v>
      </c>
      <c r="AN36" s="792">
        <f t="shared" si="1"/>
        <v>0.77083333333333337</v>
      </c>
      <c r="AO36" s="792">
        <f t="shared" si="2"/>
        <v>0.90972222222222221</v>
      </c>
      <c r="AP36" s="31" t="str" cm="1">
        <f t="array" ref="AP36">IF(W36="","",IF(SUMPRODUCT((W36=$W$6:$W$1560)*(AH36=$AH$6:$AH$1560)*(AN36=$AN$6:$AN$1560)*(AO36=$AO$6:$AO$1560)*(ROW($W$6:$W$1560)&lt;&gt;ROW(W36))*((R36=0)*($R$6:$R$1560&gt;0)+(R36&gt;0)*($R$6:$R$1560=0)))&gt;0,"SALONES UNIDOS",IF(SUMPRODUCT((W36=$W$6:$W$1560)*(AH36=$AH$6:$AH$1560)*((AN36&lt;$AO$6:$AO$1560)*(AO36&gt;$AN$6:$AN$1560))*(ROW($W$6:$W$1560)&lt;&gt;ROW(W36)))&gt;0,"CRUZADO","Sin cruce")))</f>
        <v>Sin cruce</v>
      </c>
      <c r="AQ36" s="792" t="str">
        <f t="shared" si="3"/>
        <v>CA1FILIALA</v>
      </c>
      <c r="AR36" s="792" t="str" cm="1">
        <f t="array" ref="AR36">IF(AQ36="","",IF(SUMPRODUCT((AQ36=$AQ$6:$AQ$1560)*(AH36=$AH$6:$AH$1560)*(AN36=$AN$6:$AN$1560)*(AO36=$AO$6:$AO$1560)*(ROW($AQ$6:$AQ$1560)&lt;&gt;ROW(AQ36))*((R36=0)*($R$6:$R$1560&gt;0)+(R36&gt;0)*($R$6:$R$1560=0)))&gt;0,"SALONES UNIDOS",IF(SUMPRODUCT((AQ36=$AQ$6:$AQ$1560)*(AH36=$AH$6:$AH$1560)*((AN36&lt;$AO$6:$AO$1560)*(AO36&gt;$AN$6:$AN$1560))*(ROW($AQ$6:$AQ$1560)&lt;&gt;ROW(AQ36)))&gt;0,"CRUZADO","Sin cruce")))</f>
        <v>Sin cruce</v>
      </c>
    </row>
    <row r="37" spans="3:44" s="8" customFormat="1" ht="18.75" customHeight="1">
      <c r="C37" s="11" t="s">
        <v>1081</v>
      </c>
      <c r="D37" s="31" t="s">
        <v>24</v>
      </c>
      <c r="E37" s="31">
        <v>20251</v>
      </c>
      <c r="F37" s="11" t="s">
        <v>13</v>
      </c>
      <c r="G37" s="11" t="s">
        <v>20</v>
      </c>
      <c r="H37" s="11" t="s">
        <v>25</v>
      </c>
      <c r="I37" s="11">
        <v>1</v>
      </c>
      <c r="J37" s="11" t="s">
        <v>16</v>
      </c>
      <c r="K37" s="803" t="s">
        <v>1132</v>
      </c>
      <c r="L37" s="35" t="s">
        <v>1133</v>
      </c>
      <c r="M37" s="31" t="s">
        <v>1127</v>
      </c>
      <c r="N37" s="31" t="s">
        <v>1086</v>
      </c>
      <c r="O37" s="11" t="s">
        <v>769</v>
      </c>
      <c r="P37" s="31">
        <v>2</v>
      </c>
      <c r="Q37" s="31">
        <v>2</v>
      </c>
      <c r="R37" s="262">
        <v>4</v>
      </c>
      <c r="S37" s="31">
        <v>3</v>
      </c>
      <c r="T37" s="181"/>
      <c r="U37" s="31">
        <v>40</v>
      </c>
      <c r="V37" s="31">
        <f>IF(W37="","",IFERROR(INDEX(Docentes!C:C,MATCH(W37,Docentes!D:D,0)),"NUEVO"))</f>
        <v>21422843</v>
      </c>
      <c r="W37" s="900" t="s">
        <v>419</v>
      </c>
      <c r="X37" s="793" t="s">
        <v>167</v>
      </c>
      <c r="Y37" s="31" t="s">
        <v>1088</v>
      </c>
      <c r="Z37" s="31" t="s">
        <v>1089</v>
      </c>
      <c r="AA37" s="31"/>
      <c r="AB37" s="31" t="s">
        <v>1092</v>
      </c>
      <c r="AC37" s="31"/>
      <c r="AD37" s="31"/>
      <c r="AE37" s="31"/>
      <c r="AF37" s="31" t="s">
        <v>1088</v>
      </c>
      <c r="AG37" s="31" t="str">
        <f t="shared" si="4"/>
        <v>TP</v>
      </c>
      <c r="AH37" s="31">
        <v>4</v>
      </c>
      <c r="AI37" s="31">
        <v>18</v>
      </c>
      <c r="AJ37" s="31">
        <v>30</v>
      </c>
      <c r="AK37" s="31">
        <v>21</v>
      </c>
      <c r="AL37" s="31">
        <v>50</v>
      </c>
      <c r="AM37" s="31">
        <f t="shared" si="0"/>
        <v>3.9999999999999987</v>
      </c>
      <c r="AN37" s="792">
        <f t="shared" si="1"/>
        <v>0.77083333333333337</v>
      </c>
      <c r="AO37" s="792">
        <f t="shared" si="2"/>
        <v>0.90972222222222221</v>
      </c>
      <c r="AP37" s="31" t="str" cm="1">
        <f t="array" ref="AP37">IF(W37="","",IF(SUMPRODUCT((W37=$W$6:$W$1560)*(AH37=$AH$6:$AH$1560)*(AN37=$AN$6:$AN$1560)*(AO37=$AO$6:$AO$1560)*(ROW($W$6:$W$1560)&lt;&gt;ROW(W37))*((R37=0)*($R$6:$R$1560&gt;0)+(R37&gt;0)*($R$6:$R$1560=0)))&gt;0,"SALONES UNIDOS",IF(SUMPRODUCT((W37=$W$6:$W$1560)*(AH37=$AH$6:$AH$1560)*((AN37&lt;$AO$6:$AO$1560)*(AO37&gt;$AN$6:$AN$1560))*(ROW($W$6:$W$1560)&lt;&gt;ROW(W37)))&gt;0,"CRUZADO","Sin cruce")))</f>
        <v>Sin cruce</v>
      </c>
      <c r="AQ37" s="792" t="str">
        <f t="shared" si="3"/>
        <v>CA1FILIALA</v>
      </c>
      <c r="AR37" s="792" t="str" cm="1">
        <f t="array" ref="AR37">IF(AQ37="","",IF(SUMPRODUCT((AQ37=$AQ$6:$AQ$1560)*(AH37=$AH$6:$AH$1560)*(AN37=$AN$6:$AN$1560)*(AO37=$AO$6:$AO$1560)*(ROW($AQ$6:$AQ$1560)&lt;&gt;ROW(AQ37))*((R37=0)*($R$6:$R$1560&gt;0)+(R37&gt;0)*($R$6:$R$1560=0)))&gt;0,"SALONES UNIDOS",IF(SUMPRODUCT((AQ37=$AQ$6:$AQ$1560)*(AH37=$AH$6:$AH$1560)*((AN37&lt;$AO$6:$AO$1560)*(AO37&gt;$AN$6:$AN$1560))*(ROW($AQ$6:$AQ$1560)&lt;&gt;ROW(AQ37)))&gt;0,"CRUZADO","Sin cruce")))</f>
        <v>Sin cruce</v>
      </c>
    </row>
    <row r="38" spans="3:44" s="8" customFormat="1" ht="18.75" customHeight="1">
      <c r="C38" s="11" t="s">
        <v>1081</v>
      </c>
      <c r="D38" s="31" t="s">
        <v>24</v>
      </c>
      <c r="E38" s="31">
        <v>20251</v>
      </c>
      <c r="F38" s="11" t="s">
        <v>13</v>
      </c>
      <c r="G38" s="11" t="s">
        <v>20</v>
      </c>
      <c r="H38" s="11" t="s">
        <v>25</v>
      </c>
      <c r="I38" s="11">
        <v>1</v>
      </c>
      <c r="J38" s="11" t="s">
        <v>16</v>
      </c>
      <c r="K38" s="803" t="s">
        <v>1134</v>
      </c>
      <c r="L38" s="35" t="s">
        <v>1135</v>
      </c>
      <c r="M38" s="31" t="s">
        <v>1127</v>
      </c>
      <c r="N38" s="31" t="s">
        <v>1086</v>
      </c>
      <c r="O38" s="11" t="s">
        <v>769</v>
      </c>
      <c r="P38" s="31">
        <v>3</v>
      </c>
      <c r="Q38" s="31">
        <v>0</v>
      </c>
      <c r="R38" s="262">
        <v>3</v>
      </c>
      <c r="S38" s="31">
        <v>4</v>
      </c>
      <c r="T38" s="181"/>
      <c r="U38" s="31">
        <v>40</v>
      </c>
      <c r="V38" s="262">
        <f>IF(W38="","",IFERROR(INDEX(Docentes!C:C,MATCH(W38,Docentes!D:D,0)),"NUEVO"))</f>
        <v>21431497</v>
      </c>
      <c r="W38" s="9" t="s">
        <v>563</v>
      </c>
      <c r="X38" s="809" t="s">
        <v>167</v>
      </c>
      <c r="Y38" s="31" t="s">
        <v>1088</v>
      </c>
      <c r="Z38" s="31" t="s">
        <v>1089</v>
      </c>
      <c r="AA38" s="31"/>
      <c r="AB38" s="31"/>
      <c r="AC38" s="31"/>
      <c r="AD38" s="31"/>
      <c r="AE38" s="31"/>
      <c r="AF38" s="31" t="s">
        <v>1088</v>
      </c>
      <c r="AG38" s="31" t="str">
        <f t="shared" ref="AG38" si="10">IF(AND(P38&gt;0,Q38&gt;0),"TP",IF(AND(P38&gt;0,Q38=0),"T","P"))</f>
        <v>T</v>
      </c>
      <c r="AH38" s="31">
        <v>3</v>
      </c>
      <c r="AI38" s="31">
        <v>20</v>
      </c>
      <c r="AJ38" s="31">
        <v>10</v>
      </c>
      <c r="AK38" s="31">
        <v>22</v>
      </c>
      <c r="AL38" s="31">
        <v>40</v>
      </c>
      <c r="AM38" s="31">
        <f t="shared" ref="AM38" si="11">IF(R38=0,0,IF(AI38="",R38,IF(X38="HIBRIDO VIRTUAL",0,((((AK38/24)+(AL38/1440))-((AI38/24)+(AJ38/1440)))*1440/50))))</f>
        <v>2.9999999999999987</v>
      </c>
      <c r="AN38" s="792">
        <f t="shared" ref="AN38" si="12">AI38/24+AJ38/1440</f>
        <v>0.84027777777777779</v>
      </c>
      <c r="AO38" s="792">
        <f t="shared" ref="AO38" si="13">AK38/24+AL38/1440</f>
        <v>0.94444444444444442</v>
      </c>
      <c r="AP38" s="31" t="str" cm="1">
        <f t="array" ref="AP38">IF(W38="","",IF(SUMPRODUCT((W38=$W$6:$W$1560)*(AH38=$AH$6:$AH$1560)*(AN38=$AN$6:$AN$1560)*(AO38=$AO$6:$AO$1560)*(ROW($W$6:$W$1560)&lt;&gt;ROW(W38))*((R38=0)*($R$6:$R$1560&gt;0)+(R38&gt;0)*($R$6:$R$1560=0)))&gt;0,"SALONES UNIDOS",IF(SUMPRODUCT((W38=$W$6:$W$1560)*(AH38=$AH$6:$AH$1560)*((AN38&lt;$AO$6:$AO$1560)*(AO38&gt;$AN$6:$AN$1560))*(ROW($W$6:$W$1560)&lt;&gt;ROW(W38)))&gt;0,"CRUZADO","Sin cruce")))</f>
        <v>Sin cruce</v>
      </c>
      <c r="AQ38" s="792" t="str">
        <f t="shared" ref="AQ38" si="14">TRIM(CONCATENATE(H38,I38,F38,J38))</f>
        <v>CA1FILIALA</v>
      </c>
      <c r="AR38" s="792" t="str" cm="1">
        <f t="array" ref="AR38">IF(AQ38="","",IF(SUMPRODUCT((AQ38=$AQ$6:$AQ$1560)*(AH38=$AH$6:$AH$1560)*(AN38=$AN$6:$AN$1560)*(AO38=$AO$6:$AO$1560)*(ROW($AQ$6:$AQ$1560)&lt;&gt;ROW(AQ38))*((R38=0)*($R$6:$R$1560&gt;0)+(R38&gt;0)*($R$6:$R$1560=0)))&gt;0,"SALONES UNIDOS",IF(SUMPRODUCT((AQ38=$AQ$6:$AQ$1560)*(AH38=$AH$6:$AH$1560)*((AN38&lt;$AO$6:$AO$1560)*(AO38&gt;$AN$6:$AN$1560))*(ROW($AQ$6:$AQ$1560)&lt;&gt;ROW(AQ38)))&gt;0,"CRUZADO","Sin cruce")))</f>
        <v>Sin cruce</v>
      </c>
    </row>
    <row r="39" spans="3:44" s="8" customFormat="1" ht="18.75" customHeight="1">
      <c r="C39" s="11" t="s">
        <v>1081</v>
      </c>
      <c r="D39" s="31" t="s">
        <v>24</v>
      </c>
      <c r="E39" s="31">
        <v>20251</v>
      </c>
      <c r="F39" s="11" t="s">
        <v>13</v>
      </c>
      <c r="G39" s="11" t="s">
        <v>20</v>
      </c>
      <c r="H39" s="11" t="s">
        <v>25</v>
      </c>
      <c r="I39" s="11">
        <v>1</v>
      </c>
      <c r="J39" s="11" t="s">
        <v>16</v>
      </c>
      <c r="K39" s="803" t="s">
        <v>1134</v>
      </c>
      <c r="L39" s="35" t="s">
        <v>1135</v>
      </c>
      <c r="M39" s="31" t="s">
        <v>1127</v>
      </c>
      <c r="N39" s="31" t="s">
        <v>1086</v>
      </c>
      <c r="O39" s="11" t="s">
        <v>769</v>
      </c>
      <c r="P39" s="31">
        <v>0</v>
      </c>
      <c r="Q39" s="31">
        <v>2</v>
      </c>
      <c r="R39" s="262">
        <v>2</v>
      </c>
      <c r="S39" s="31">
        <v>4</v>
      </c>
      <c r="T39" s="181"/>
      <c r="U39" s="31">
        <v>40</v>
      </c>
      <c r="V39" s="262">
        <f>IF(W39="","",IFERROR(INDEX(Docentes!C:C,MATCH(W39,Docentes!D:D,0)),"NUEVO"))</f>
        <v>21431497</v>
      </c>
      <c r="W39" s="9" t="s">
        <v>563</v>
      </c>
      <c r="X39" s="809" t="s">
        <v>167</v>
      </c>
      <c r="Y39" s="31" t="s">
        <v>1088</v>
      </c>
      <c r="Z39" s="31" t="s">
        <v>1089</v>
      </c>
      <c r="AA39" s="31"/>
      <c r="AB39" s="31"/>
      <c r="AC39" s="31"/>
      <c r="AD39" s="31"/>
      <c r="AE39" s="31"/>
      <c r="AF39" s="31" t="s">
        <v>1088</v>
      </c>
      <c r="AG39" s="31" t="str">
        <f t="shared" si="4"/>
        <v>P</v>
      </c>
      <c r="AH39" s="31">
        <v>1</v>
      </c>
      <c r="AI39" s="31">
        <v>21</v>
      </c>
      <c r="AJ39" s="31">
        <v>50</v>
      </c>
      <c r="AK39" s="31">
        <v>23</v>
      </c>
      <c r="AL39" s="31">
        <v>30</v>
      </c>
      <c r="AM39" s="31">
        <f t="shared" si="0"/>
        <v>2.0000000000000027</v>
      </c>
      <c r="AN39" s="792">
        <f t="shared" si="1"/>
        <v>0.90972222222222221</v>
      </c>
      <c r="AO39" s="792">
        <f t="shared" si="2"/>
        <v>0.97916666666666674</v>
      </c>
      <c r="AP39" s="31" t="str" cm="1">
        <f t="array" ref="AP39">IF(W39="","",IF(SUMPRODUCT((W39=$W$6:$W$1560)*(AH39=$AH$6:$AH$1560)*(AN39=$AN$6:$AN$1560)*(AO39=$AO$6:$AO$1560)*(ROW($W$6:$W$1560)&lt;&gt;ROW(W39))*((R39=0)*($R$6:$R$1560&gt;0)+(R39&gt;0)*($R$6:$R$1560=0)))&gt;0,"SALONES UNIDOS",IF(SUMPRODUCT((W39=$W$6:$W$1560)*(AH39=$AH$6:$AH$1560)*((AN39&lt;$AO$6:$AO$1560)*(AO39&gt;$AN$6:$AN$1560))*(ROW($W$6:$W$1560)&lt;&gt;ROW(W39)))&gt;0,"CRUZADO","Sin cruce")))</f>
        <v>Sin cruce</v>
      </c>
      <c r="AQ39" s="792" t="str">
        <f t="shared" si="3"/>
        <v>CA1FILIALA</v>
      </c>
      <c r="AR39" s="792" t="str" cm="1">
        <f t="array" ref="AR39">IF(AQ39="","",IF(SUMPRODUCT((AQ39=$AQ$6:$AQ$1560)*(AH39=$AH$6:$AH$1560)*(AN39=$AN$6:$AN$1560)*(AO39=$AO$6:$AO$1560)*(ROW($AQ$6:$AQ$1560)&lt;&gt;ROW(AQ39))*((R39=0)*($R$6:$R$1560&gt;0)+(R39&gt;0)*($R$6:$R$1560=0)))&gt;0,"SALONES UNIDOS",IF(SUMPRODUCT((AQ39=$AQ$6:$AQ$1560)*(AH39=$AH$6:$AH$1560)*((AN39&lt;$AO$6:$AO$1560)*(AO39&gt;$AN$6:$AN$1560))*(ROW($AQ$6:$AQ$1560)&lt;&gt;ROW(AQ39)))&gt;0,"CRUZADO","Sin cruce")))</f>
        <v>Sin cruce</v>
      </c>
    </row>
    <row r="40" spans="3:44" s="8" customFormat="1" ht="18.75" customHeight="1">
      <c r="C40" s="11" t="s">
        <v>1081</v>
      </c>
      <c r="D40" s="31" t="s">
        <v>24</v>
      </c>
      <c r="E40" s="31">
        <v>20251</v>
      </c>
      <c r="F40" s="11" t="s">
        <v>13</v>
      </c>
      <c r="G40" s="11" t="s">
        <v>20</v>
      </c>
      <c r="H40" s="11" t="s">
        <v>25</v>
      </c>
      <c r="I40" s="11">
        <v>1</v>
      </c>
      <c r="J40" s="11" t="s">
        <v>16</v>
      </c>
      <c r="K40" s="803" t="s">
        <v>1136</v>
      </c>
      <c r="L40" s="35" t="s">
        <v>1137</v>
      </c>
      <c r="M40" s="31" t="s">
        <v>1127</v>
      </c>
      <c r="N40" s="31" t="s">
        <v>1086</v>
      </c>
      <c r="O40" s="11" t="s">
        <v>769</v>
      </c>
      <c r="P40" s="31">
        <v>3</v>
      </c>
      <c r="Q40" s="31">
        <v>0</v>
      </c>
      <c r="R40" s="262">
        <v>3</v>
      </c>
      <c r="S40" s="31">
        <v>4</v>
      </c>
      <c r="T40" s="181"/>
      <c r="U40" s="31">
        <v>40</v>
      </c>
      <c r="V40" s="31">
        <f>IF(W40="","",IFERROR(INDEX(Docentes!C:C,MATCH(W40,Docentes!D:D,0)),"NUEVO"))</f>
        <v>70688751</v>
      </c>
      <c r="W40" s="901" t="s">
        <v>641</v>
      </c>
      <c r="X40" s="793" t="s">
        <v>167</v>
      </c>
      <c r="Y40" s="31" t="s">
        <v>1088</v>
      </c>
      <c r="Z40" s="31" t="s">
        <v>1089</v>
      </c>
      <c r="AA40" s="31"/>
      <c r="AB40" s="31"/>
      <c r="AC40" s="31"/>
      <c r="AD40" s="31"/>
      <c r="AE40" s="31"/>
      <c r="AF40" s="31" t="s">
        <v>1088</v>
      </c>
      <c r="AG40" s="31" t="str">
        <f t="shared" ref="AG40" si="15">IF(AND(P40&gt;0,Q40&gt;0),"TP",IF(AND(P40&gt;0,Q40=0),"T","P"))</f>
        <v>T</v>
      </c>
      <c r="AH40" s="31">
        <v>2</v>
      </c>
      <c r="AI40" s="31">
        <v>18</v>
      </c>
      <c r="AJ40" s="31">
        <v>30</v>
      </c>
      <c r="AK40" s="31">
        <v>21</v>
      </c>
      <c r="AL40" s="31">
        <v>0</v>
      </c>
      <c r="AM40" s="31">
        <f t="shared" ref="AM40" si="16">IF(R40=0,0,IF(AI40="",R40,IF(X40="HIBRIDO VIRTUAL",0,((((AK40/24)+(AL40/1440))-((AI40/24)+(AJ40/1440)))*1440/50))))</f>
        <v>2.9999999999999987</v>
      </c>
      <c r="AN40" s="792">
        <f t="shared" ref="AN40" si="17">AI40/24+AJ40/1440</f>
        <v>0.77083333333333337</v>
      </c>
      <c r="AO40" s="792">
        <f t="shared" ref="AO40" si="18">AK40/24+AL40/1440</f>
        <v>0.875</v>
      </c>
      <c r="AP40" s="31" t="str" cm="1">
        <f t="array" ref="AP40">IF(W40="","",IF(SUMPRODUCT((W40=$W$6:$W$1560)*(AH40=$AH$6:$AH$1560)*(AN40=$AN$6:$AN$1560)*(AO40=$AO$6:$AO$1560)*(ROW($W$6:$W$1560)&lt;&gt;ROW(W40))*((R40=0)*($R$6:$R$1560&gt;0)+(R40&gt;0)*($R$6:$R$1560=0)))&gt;0,"SALONES UNIDOS",IF(SUMPRODUCT((W40=$W$6:$W$1560)*(AH40=$AH$6:$AH$1560)*((AN40&lt;$AO$6:$AO$1560)*(AO40&gt;$AN$6:$AN$1560))*(ROW($W$6:$W$1560)&lt;&gt;ROW(W40)))&gt;0,"CRUZADO","Sin cruce")))</f>
        <v>Sin cruce</v>
      </c>
      <c r="AQ40" s="792" t="str">
        <f t="shared" ref="AQ40" si="19">TRIM(CONCATENATE(H40,I40,F40,J40))</f>
        <v>CA1FILIALA</v>
      </c>
      <c r="AR40" s="792" t="str" cm="1">
        <f t="array" ref="AR40">IF(AQ40="","",IF(SUMPRODUCT((AQ40=$AQ$6:$AQ$1560)*(AH40=$AH$6:$AH$1560)*(AN40=$AN$6:$AN$1560)*(AO40=$AO$6:$AO$1560)*(ROW($AQ$6:$AQ$1560)&lt;&gt;ROW(AQ40))*((R40=0)*($R$6:$R$1560&gt;0)+(R40&gt;0)*($R$6:$R$1560=0)))&gt;0,"SALONES UNIDOS",IF(SUMPRODUCT((AQ40=$AQ$6:$AQ$1560)*(AH40=$AH$6:$AH$1560)*((AN40&lt;$AO$6:$AO$1560)*(AO40&gt;$AN$6:$AN$1560))*(ROW($AQ$6:$AQ$1560)&lt;&gt;ROW(AQ40)))&gt;0,"CRUZADO","Sin cruce")))</f>
        <v>Sin cruce</v>
      </c>
    </row>
    <row r="41" spans="3:44" s="8" customFormat="1" ht="18.75" customHeight="1">
      <c r="C41" s="11" t="s">
        <v>1081</v>
      </c>
      <c r="D41" s="31" t="s">
        <v>24</v>
      </c>
      <c r="E41" s="31">
        <v>20251</v>
      </c>
      <c r="F41" s="11" t="s">
        <v>13</v>
      </c>
      <c r="G41" s="11" t="s">
        <v>20</v>
      </c>
      <c r="H41" s="11" t="s">
        <v>25</v>
      </c>
      <c r="I41" s="11">
        <v>1</v>
      </c>
      <c r="J41" s="11" t="s">
        <v>16</v>
      </c>
      <c r="K41" s="803" t="s">
        <v>1136</v>
      </c>
      <c r="L41" s="35" t="s">
        <v>1137</v>
      </c>
      <c r="M41" s="31" t="s">
        <v>1127</v>
      </c>
      <c r="N41" s="31" t="s">
        <v>1086</v>
      </c>
      <c r="O41" s="11" t="s">
        <v>769</v>
      </c>
      <c r="P41" s="31">
        <v>0</v>
      </c>
      <c r="Q41" s="31">
        <v>2</v>
      </c>
      <c r="R41" s="262">
        <v>2</v>
      </c>
      <c r="S41" s="31">
        <v>4</v>
      </c>
      <c r="T41" s="181"/>
      <c r="U41" s="31">
        <v>40</v>
      </c>
      <c r="V41" s="31">
        <f>IF(W41="","",IFERROR(INDEX(Docentes!C:C,MATCH(W41,Docentes!D:D,0)),"NUEVO"))</f>
        <v>70688751</v>
      </c>
      <c r="W41" s="901" t="s">
        <v>641</v>
      </c>
      <c r="X41" s="793" t="s">
        <v>167</v>
      </c>
      <c r="Y41" s="31" t="s">
        <v>1088</v>
      </c>
      <c r="Z41" s="31" t="s">
        <v>1089</v>
      </c>
      <c r="AA41" s="31"/>
      <c r="AB41" s="31"/>
      <c r="AC41" s="31"/>
      <c r="AD41" s="31"/>
      <c r="AE41" s="31"/>
      <c r="AF41" s="31" t="s">
        <v>1088</v>
      </c>
      <c r="AG41" s="31" t="str">
        <f t="shared" si="4"/>
        <v>P</v>
      </c>
      <c r="AH41" s="31">
        <v>2</v>
      </c>
      <c r="AI41" s="31">
        <v>21</v>
      </c>
      <c r="AJ41" s="31">
        <v>0</v>
      </c>
      <c r="AK41" s="31">
        <v>22</v>
      </c>
      <c r="AL41" s="31">
        <v>40</v>
      </c>
      <c r="AM41" s="31">
        <f t="shared" si="0"/>
        <v>1.9999999999999993</v>
      </c>
      <c r="AN41" s="792">
        <f t="shared" si="1"/>
        <v>0.875</v>
      </c>
      <c r="AO41" s="792">
        <f t="shared" si="2"/>
        <v>0.94444444444444442</v>
      </c>
      <c r="AP41" s="31" t="str" cm="1">
        <f t="array" ref="AP41">IF(W41="","",IF(SUMPRODUCT((W41=$W$6:$W$1560)*(AH41=$AH$6:$AH$1560)*(AN41=$AN$6:$AN$1560)*(AO41=$AO$6:$AO$1560)*(ROW($W$6:$W$1560)&lt;&gt;ROW(W41))*((R41=0)*($R$6:$R$1560&gt;0)+(R41&gt;0)*($R$6:$R$1560=0)))&gt;0,"SALONES UNIDOS",IF(SUMPRODUCT((W41=$W$6:$W$1560)*(AH41=$AH$6:$AH$1560)*((AN41&lt;$AO$6:$AO$1560)*(AO41&gt;$AN$6:$AN$1560))*(ROW($W$6:$W$1560)&lt;&gt;ROW(W41)))&gt;0,"CRUZADO","Sin cruce")))</f>
        <v>Sin cruce</v>
      </c>
      <c r="AQ41" s="792" t="str">
        <f t="shared" si="3"/>
        <v>CA1FILIALA</v>
      </c>
      <c r="AR41" s="792" t="str" cm="1">
        <f t="array" ref="AR41">IF(AQ41="","",IF(SUMPRODUCT((AQ41=$AQ$6:$AQ$1560)*(AH41=$AH$6:$AH$1560)*(AN41=$AN$6:$AN$1560)*(AO41=$AO$6:$AO$1560)*(ROW($AQ$6:$AQ$1560)&lt;&gt;ROW(AQ41))*((R41=0)*($R$6:$R$1560&gt;0)+(R41&gt;0)*($R$6:$R$1560=0)))&gt;0,"SALONES UNIDOS",IF(SUMPRODUCT((AQ41=$AQ$6:$AQ$1560)*(AH41=$AH$6:$AH$1560)*((AN41&lt;$AO$6:$AO$1560)*(AO41&gt;$AN$6:$AN$1560))*(ROW($AQ$6:$AQ$1560)&lt;&gt;ROW(AQ41)))&gt;0,"CRUZADO","Sin cruce")))</f>
        <v>Sin cruce</v>
      </c>
    </row>
    <row r="42" spans="3:44" s="8" customFormat="1" ht="18.75" customHeight="1">
      <c r="C42" s="11" t="s">
        <v>1081</v>
      </c>
      <c r="D42" s="31" t="s">
        <v>24</v>
      </c>
      <c r="E42" s="31">
        <v>20251</v>
      </c>
      <c r="F42" s="11" t="s">
        <v>13</v>
      </c>
      <c r="G42" s="11" t="s">
        <v>20</v>
      </c>
      <c r="H42" s="11" t="s">
        <v>25</v>
      </c>
      <c r="I42" s="11">
        <v>2</v>
      </c>
      <c r="J42" s="11" t="s">
        <v>16</v>
      </c>
      <c r="K42" s="803" t="s">
        <v>1138</v>
      </c>
      <c r="L42" s="35" t="s">
        <v>1139</v>
      </c>
      <c r="M42" s="31" t="s">
        <v>1127</v>
      </c>
      <c r="N42" s="31" t="s">
        <v>1086</v>
      </c>
      <c r="O42" s="11" t="s">
        <v>769</v>
      </c>
      <c r="P42" s="31">
        <v>3</v>
      </c>
      <c r="Q42" s="31">
        <v>2</v>
      </c>
      <c r="R42" s="262">
        <v>5</v>
      </c>
      <c r="S42" s="31">
        <v>4</v>
      </c>
      <c r="T42" s="181"/>
      <c r="U42" s="31">
        <v>20</v>
      </c>
      <c r="V42" s="31">
        <f>IF(W42="","",IFERROR(INDEX(Docentes!C:C,MATCH(W42,Docentes!D:D,0)),"NUEVO"))</f>
        <v>21575158</v>
      </c>
      <c r="W42" s="902" t="s">
        <v>428</v>
      </c>
      <c r="X42" s="274" t="s">
        <v>167</v>
      </c>
      <c r="Y42" s="31" t="s">
        <v>1088</v>
      </c>
      <c r="Z42" s="31" t="s">
        <v>1089</v>
      </c>
      <c r="AA42" s="31"/>
      <c r="AB42" s="31" t="s">
        <v>1092</v>
      </c>
      <c r="AC42" s="31"/>
      <c r="AD42" s="31"/>
      <c r="AE42" s="31"/>
      <c r="AF42" s="31" t="s">
        <v>1088</v>
      </c>
      <c r="AG42" s="31" t="str">
        <f t="shared" si="4"/>
        <v>TP</v>
      </c>
      <c r="AH42" s="31">
        <v>2</v>
      </c>
      <c r="AI42" s="31">
        <v>19</v>
      </c>
      <c r="AJ42" s="31">
        <v>20</v>
      </c>
      <c r="AK42" s="31">
        <v>23</v>
      </c>
      <c r="AL42" s="31">
        <v>30</v>
      </c>
      <c r="AM42" s="31">
        <f t="shared" si="0"/>
        <v>5.0000000000000044</v>
      </c>
      <c r="AN42" s="792">
        <f t="shared" si="1"/>
        <v>0.80555555555555547</v>
      </c>
      <c r="AO42" s="792">
        <f t="shared" si="2"/>
        <v>0.97916666666666674</v>
      </c>
      <c r="AP42" s="31" t="str" cm="1">
        <f t="array" ref="AP42">IF(W42="","",IF(SUMPRODUCT((W42=$W$6:$W$1560)*(AH42=$AH$6:$AH$1560)*(AN42=$AN$6:$AN$1560)*(AO42=$AO$6:$AO$1560)*(ROW($W$6:$W$1560)&lt;&gt;ROW(W42))*((R42=0)*($R$6:$R$1560&gt;0)+(R42&gt;0)*($R$6:$R$1560=0)))&gt;0,"SALONES UNIDOS",IF(SUMPRODUCT((W42=$W$6:$W$1560)*(AH42=$AH$6:$AH$1560)*((AN42&lt;$AO$6:$AO$1560)*(AO42&gt;$AN$6:$AN$1560))*(ROW($W$6:$W$1560)&lt;&gt;ROW(W42)))&gt;0,"CRUZADO","Sin cruce")))</f>
        <v>Sin cruce</v>
      </c>
      <c r="AQ42" s="792" t="str">
        <f t="shared" si="3"/>
        <v>CA2FILIALA</v>
      </c>
      <c r="AR42" s="792" t="str" cm="1">
        <f t="array" ref="AR42">IF(AQ42="","",IF(SUMPRODUCT((AQ42=$AQ$6:$AQ$1560)*(AH42=$AH$6:$AH$1560)*(AN42=$AN$6:$AN$1560)*(AO42=$AO$6:$AO$1560)*(ROW($AQ$6:$AQ$1560)&lt;&gt;ROW(AQ42))*((R42=0)*($R$6:$R$1560&gt;0)+(R42&gt;0)*($R$6:$R$1560=0)))&gt;0,"SALONES UNIDOS",IF(SUMPRODUCT((AQ42=$AQ$6:$AQ$1560)*(AH42=$AH$6:$AH$1560)*((AN42&lt;$AO$6:$AO$1560)*(AO42&gt;$AN$6:$AN$1560))*(ROW($AQ$6:$AQ$1560)&lt;&gt;ROW(AQ42)))&gt;0,"CRUZADO","Sin cruce")))</f>
        <v>Sin cruce</v>
      </c>
    </row>
    <row r="43" spans="3:44" s="8" customFormat="1" ht="18.75" customHeight="1">
      <c r="C43" s="11" t="s">
        <v>1081</v>
      </c>
      <c r="D43" s="31" t="s">
        <v>24</v>
      </c>
      <c r="E43" s="31">
        <v>20251</v>
      </c>
      <c r="F43" s="11" t="s">
        <v>13</v>
      </c>
      <c r="G43" s="11" t="s">
        <v>20</v>
      </c>
      <c r="H43" s="11" t="s">
        <v>25</v>
      </c>
      <c r="I43" s="11">
        <v>2</v>
      </c>
      <c r="J43" s="11" t="s">
        <v>16</v>
      </c>
      <c r="K43" s="803" t="s">
        <v>1140</v>
      </c>
      <c r="L43" s="35" t="s">
        <v>1141</v>
      </c>
      <c r="M43" s="31" t="s">
        <v>1101</v>
      </c>
      <c r="N43" s="31" t="s">
        <v>1086</v>
      </c>
      <c r="O43" s="11" t="s">
        <v>769</v>
      </c>
      <c r="P43" s="31">
        <v>3</v>
      </c>
      <c r="Q43" s="31">
        <v>0</v>
      </c>
      <c r="R43" s="262">
        <v>3</v>
      </c>
      <c r="S43" s="31">
        <v>4</v>
      </c>
      <c r="T43" s="181"/>
      <c r="U43" s="31">
        <v>20</v>
      </c>
      <c r="V43" s="31">
        <f>IF(W43="","",IFERROR(INDEX(Docentes!C:C,MATCH(W43,Docentes!D:D,0)),"NUEVO"))</f>
        <v>44070775</v>
      </c>
      <c r="W43" s="693" t="s">
        <v>521</v>
      </c>
      <c r="X43" s="274" t="s">
        <v>167</v>
      </c>
      <c r="Y43" s="31" t="s">
        <v>1142</v>
      </c>
      <c r="Z43" s="31" t="s">
        <v>1089</v>
      </c>
      <c r="AA43" s="31"/>
      <c r="AB43" s="31"/>
      <c r="AC43" s="31"/>
      <c r="AD43" s="31"/>
      <c r="AE43" s="31"/>
      <c r="AF43" s="31" t="s">
        <v>1142</v>
      </c>
      <c r="AG43" s="31" t="str">
        <f t="shared" si="4"/>
        <v>T</v>
      </c>
      <c r="AH43" s="31">
        <v>1</v>
      </c>
      <c r="AI43" s="31">
        <v>21</v>
      </c>
      <c r="AJ43" s="31">
        <v>0</v>
      </c>
      <c r="AK43" s="31">
        <v>23</v>
      </c>
      <c r="AL43" s="31">
        <v>30</v>
      </c>
      <c r="AM43" s="31">
        <f t="shared" si="0"/>
        <v>3.0000000000000022</v>
      </c>
      <c r="AN43" s="792">
        <f t="shared" si="1"/>
        <v>0.875</v>
      </c>
      <c r="AO43" s="792">
        <f t="shared" si="2"/>
        <v>0.97916666666666674</v>
      </c>
      <c r="AP43" s="31" t="str" cm="1">
        <f t="array" ref="AP43">IF(W43="","",IF(SUMPRODUCT((W43=$W$6:$W$1560)*(AH43=$AH$6:$AH$1560)*(AN43=$AN$6:$AN$1560)*(AO43=$AO$6:$AO$1560)*(ROW($W$6:$W$1560)&lt;&gt;ROW(W43))*((R43=0)*($R$6:$R$1560&gt;0)+(R43&gt;0)*($R$6:$R$1560=0)))&gt;0,"SALONES UNIDOS",IF(SUMPRODUCT((W43=$W$6:$W$1560)*(AH43=$AH$6:$AH$1560)*((AN43&lt;$AO$6:$AO$1560)*(AO43&gt;$AN$6:$AN$1560))*(ROW($W$6:$W$1560)&lt;&gt;ROW(W43)))&gt;0,"CRUZADO","Sin cruce")))</f>
        <v>Sin cruce</v>
      </c>
      <c r="AQ43" s="792" t="str">
        <f t="shared" si="3"/>
        <v>CA2FILIALA</v>
      </c>
      <c r="AR43" s="792" t="str" cm="1">
        <f t="array" ref="AR43">IF(AQ43="","",IF(SUMPRODUCT((AQ43=$AQ$6:$AQ$1560)*(AH43=$AH$6:$AH$1560)*(AN43=$AN$6:$AN$1560)*(AO43=$AO$6:$AO$1560)*(ROW($AQ$6:$AQ$1560)&lt;&gt;ROW(AQ43))*((R43=0)*($R$6:$R$1560&gt;0)+(R43&gt;0)*($R$6:$R$1560=0)))&gt;0,"SALONES UNIDOS",IF(SUMPRODUCT((AQ43=$AQ$6:$AQ$1560)*(AH43=$AH$6:$AH$1560)*((AN43&lt;$AO$6:$AO$1560)*(AO43&gt;$AN$6:$AN$1560))*(ROW($AQ$6:$AQ$1560)&lt;&gt;ROW(AQ43)))&gt;0,"CRUZADO","Sin cruce")))</f>
        <v>Sin cruce</v>
      </c>
    </row>
    <row r="44" spans="3:44" s="8" customFormat="1" ht="18.75" customHeight="1">
      <c r="C44" s="11" t="s">
        <v>1081</v>
      </c>
      <c r="D44" s="31" t="s">
        <v>24</v>
      </c>
      <c r="E44" s="31">
        <v>20251</v>
      </c>
      <c r="F44" s="11" t="s">
        <v>13</v>
      </c>
      <c r="G44" s="11" t="s">
        <v>20</v>
      </c>
      <c r="H44" s="11" t="s">
        <v>25</v>
      </c>
      <c r="I44" s="11">
        <v>2</v>
      </c>
      <c r="J44" s="11" t="s">
        <v>16</v>
      </c>
      <c r="K44" s="803" t="s">
        <v>1140</v>
      </c>
      <c r="L44" s="35" t="s">
        <v>1141</v>
      </c>
      <c r="M44" s="31" t="s">
        <v>1101</v>
      </c>
      <c r="N44" s="31" t="s">
        <v>1086</v>
      </c>
      <c r="O44" s="11" t="s">
        <v>769</v>
      </c>
      <c r="P44" s="31">
        <v>0</v>
      </c>
      <c r="Q44" s="31">
        <v>2</v>
      </c>
      <c r="R44" s="262">
        <v>2</v>
      </c>
      <c r="S44" s="31">
        <v>4</v>
      </c>
      <c r="T44" s="181"/>
      <c r="U44" s="31">
        <v>20</v>
      </c>
      <c r="V44" s="31">
        <f>IF(W44="","",IFERROR(INDEX(Docentes!C:C,MATCH(W44,Docentes!D:D,0)),"NUEVO"))</f>
        <v>44070775</v>
      </c>
      <c r="W44" s="693" t="s">
        <v>521</v>
      </c>
      <c r="X44" s="274" t="s">
        <v>167</v>
      </c>
      <c r="Y44" s="31" t="s">
        <v>1088</v>
      </c>
      <c r="Z44" s="31" t="s">
        <v>1089</v>
      </c>
      <c r="AA44" s="31"/>
      <c r="AB44" s="31"/>
      <c r="AC44" s="31"/>
      <c r="AD44" s="31"/>
      <c r="AE44" s="31"/>
      <c r="AF44" s="31" t="s">
        <v>1088</v>
      </c>
      <c r="AG44" s="31" t="str">
        <f t="shared" si="4"/>
        <v>P</v>
      </c>
      <c r="AH44" s="31">
        <v>3</v>
      </c>
      <c r="AI44" s="31">
        <v>21</v>
      </c>
      <c r="AJ44" s="31">
        <v>50</v>
      </c>
      <c r="AK44" s="31">
        <v>23</v>
      </c>
      <c r="AL44" s="31">
        <v>30</v>
      </c>
      <c r="AM44" s="31">
        <f t="shared" si="0"/>
        <v>2.0000000000000027</v>
      </c>
      <c r="AN44" s="792">
        <f t="shared" si="1"/>
        <v>0.90972222222222221</v>
      </c>
      <c r="AO44" s="792">
        <f t="shared" si="2"/>
        <v>0.97916666666666674</v>
      </c>
      <c r="AP44" s="31" t="str" cm="1">
        <f t="array" ref="AP44">IF(W44="","",IF(SUMPRODUCT((W44=$W$6:$W$1560)*(AH44=$AH$6:$AH$1560)*(AN44=$AN$6:$AN$1560)*(AO44=$AO$6:$AO$1560)*(ROW($W$6:$W$1560)&lt;&gt;ROW(W44))*((R44=0)*($R$6:$R$1560&gt;0)+(R44&gt;0)*($R$6:$R$1560=0)))&gt;0,"SALONES UNIDOS",IF(SUMPRODUCT((W44=$W$6:$W$1560)*(AH44=$AH$6:$AH$1560)*((AN44&lt;$AO$6:$AO$1560)*(AO44&gt;$AN$6:$AN$1560))*(ROW($W$6:$W$1560)&lt;&gt;ROW(W44)))&gt;0,"CRUZADO","Sin cruce")))</f>
        <v>Sin cruce</v>
      </c>
      <c r="AQ44" s="792" t="str">
        <f t="shared" si="3"/>
        <v>CA2FILIALA</v>
      </c>
      <c r="AR44" s="792" t="str" cm="1">
        <f t="array" ref="AR44">IF(AQ44="","",IF(SUMPRODUCT((AQ44=$AQ$6:$AQ$1560)*(AH44=$AH$6:$AH$1560)*(AN44=$AN$6:$AN$1560)*(AO44=$AO$6:$AO$1560)*(ROW($AQ$6:$AQ$1560)&lt;&gt;ROW(AQ44))*((R44=0)*($R$6:$R$1560&gt;0)+(R44&gt;0)*($R$6:$R$1560=0)))&gt;0,"SALONES UNIDOS",IF(SUMPRODUCT((AQ44=$AQ$6:$AQ$1560)*(AH44=$AH$6:$AH$1560)*((AN44&lt;$AO$6:$AO$1560)*(AO44&gt;$AN$6:$AN$1560))*(ROW($AQ$6:$AQ$1560)&lt;&gt;ROW(AQ44)))&gt;0,"CRUZADO","Sin cruce")))</f>
        <v>Sin cruce</v>
      </c>
    </row>
    <row r="45" spans="3:44" s="8" customFormat="1" ht="18.75" customHeight="1">
      <c r="C45" s="11" t="s">
        <v>1081</v>
      </c>
      <c r="D45" s="31" t="s">
        <v>24</v>
      </c>
      <c r="E45" s="31">
        <v>20251</v>
      </c>
      <c r="F45" s="11" t="s">
        <v>13</v>
      </c>
      <c r="G45" s="11" t="s">
        <v>20</v>
      </c>
      <c r="H45" s="11" t="s">
        <v>25</v>
      </c>
      <c r="I45" s="11">
        <v>2</v>
      </c>
      <c r="J45" s="11" t="s">
        <v>16</v>
      </c>
      <c r="K45" s="803" t="s">
        <v>1143</v>
      </c>
      <c r="L45" s="35" t="s">
        <v>1144</v>
      </c>
      <c r="M45" s="31" t="s">
        <v>1127</v>
      </c>
      <c r="N45" s="31" t="s">
        <v>1086</v>
      </c>
      <c r="O45" s="11" t="s">
        <v>769</v>
      </c>
      <c r="P45" s="31">
        <v>2</v>
      </c>
      <c r="Q45" s="31">
        <v>2</v>
      </c>
      <c r="R45" s="262">
        <v>4</v>
      </c>
      <c r="S45" s="31">
        <v>3</v>
      </c>
      <c r="T45" s="181"/>
      <c r="U45" s="31">
        <v>20</v>
      </c>
      <c r="V45" s="31">
        <f>IF(W45="","",IFERROR(INDEX(Docentes!C:C,MATCH(W45,Docentes!D:D,0)),"NUEVO"))</f>
        <v>45303683</v>
      </c>
      <c r="W45" s="809" t="s">
        <v>988</v>
      </c>
      <c r="X45" s="274" t="s">
        <v>167</v>
      </c>
      <c r="Y45" s="31" t="s">
        <v>1088</v>
      </c>
      <c r="Z45" s="31" t="s">
        <v>1089</v>
      </c>
      <c r="AA45" s="31"/>
      <c r="AB45" s="31" t="s">
        <v>1092</v>
      </c>
      <c r="AC45" s="31"/>
      <c r="AD45" s="31"/>
      <c r="AE45" s="31"/>
      <c r="AF45" s="31" t="s">
        <v>1088</v>
      </c>
      <c r="AG45" s="31" t="str">
        <f t="shared" si="4"/>
        <v>TP</v>
      </c>
      <c r="AH45" s="31">
        <v>4</v>
      </c>
      <c r="AI45" s="31">
        <v>19</v>
      </c>
      <c r="AJ45" s="31">
        <v>20</v>
      </c>
      <c r="AK45" s="31">
        <v>22</v>
      </c>
      <c r="AL45" s="31">
        <v>40</v>
      </c>
      <c r="AM45" s="31">
        <f t="shared" si="0"/>
        <v>4.0000000000000018</v>
      </c>
      <c r="AN45" s="792">
        <f t="shared" si="1"/>
        <v>0.80555555555555547</v>
      </c>
      <c r="AO45" s="792">
        <f t="shared" si="2"/>
        <v>0.94444444444444442</v>
      </c>
      <c r="AP45" s="31" t="str" cm="1">
        <f t="array" ref="AP45">IF(W45="","",IF(SUMPRODUCT((W45=$W$6:$W$1560)*(AH45=$AH$6:$AH$1560)*(AN45=$AN$6:$AN$1560)*(AO45=$AO$6:$AO$1560)*(ROW($W$6:$W$1560)&lt;&gt;ROW(W45))*((R45=0)*($R$6:$R$1560&gt;0)+(R45&gt;0)*($R$6:$R$1560=0)))&gt;0,"SALONES UNIDOS",IF(SUMPRODUCT((W45=$W$6:$W$1560)*(AH45=$AH$6:$AH$1560)*((AN45&lt;$AO$6:$AO$1560)*(AO45&gt;$AN$6:$AN$1560))*(ROW($W$6:$W$1560)&lt;&gt;ROW(W45)))&gt;0,"CRUZADO","Sin cruce")))</f>
        <v>Sin cruce</v>
      </c>
      <c r="AQ45" s="792" t="str">
        <f t="shared" si="3"/>
        <v>CA2FILIALA</v>
      </c>
      <c r="AR45" s="792" t="str" cm="1">
        <f t="array" ref="AR45">IF(AQ45="","",IF(SUMPRODUCT((AQ45=$AQ$6:$AQ$1560)*(AH45=$AH$6:$AH$1560)*(AN45=$AN$6:$AN$1560)*(AO45=$AO$6:$AO$1560)*(ROW($AQ$6:$AQ$1560)&lt;&gt;ROW(AQ45))*((R45=0)*($R$6:$R$1560&gt;0)+(R45&gt;0)*($R$6:$R$1560=0)))&gt;0,"SALONES UNIDOS",IF(SUMPRODUCT((AQ45=$AQ$6:$AQ$1560)*(AH45=$AH$6:$AH$1560)*((AN45&lt;$AO$6:$AO$1560)*(AO45&gt;$AN$6:$AN$1560))*(ROW($AQ$6:$AQ$1560)&lt;&gt;ROW(AQ45)))&gt;0,"CRUZADO","Sin cruce")))</f>
        <v>Sin cruce</v>
      </c>
    </row>
    <row r="46" spans="3:44" s="8" customFormat="1" ht="18.75" customHeight="1">
      <c r="C46" s="11" t="s">
        <v>1081</v>
      </c>
      <c r="D46" s="31" t="s">
        <v>24</v>
      </c>
      <c r="E46" s="31">
        <v>20251</v>
      </c>
      <c r="F46" s="11" t="s">
        <v>13</v>
      </c>
      <c r="G46" s="11" t="s">
        <v>20</v>
      </c>
      <c r="H46" s="11" t="s">
        <v>25</v>
      </c>
      <c r="I46" s="11">
        <v>2</v>
      </c>
      <c r="J46" s="11" t="s">
        <v>16</v>
      </c>
      <c r="K46" s="803" t="s">
        <v>1145</v>
      </c>
      <c r="L46" s="35" t="s">
        <v>1146</v>
      </c>
      <c r="M46" s="31" t="s">
        <v>1127</v>
      </c>
      <c r="N46" s="31" t="s">
        <v>1086</v>
      </c>
      <c r="O46" s="11" t="s">
        <v>769</v>
      </c>
      <c r="P46" s="31">
        <v>2</v>
      </c>
      <c r="Q46" s="31">
        <v>2</v>
      </c>
      <c r="R46" s="262">
        <v>4</v>
      </c>
      <c r="S46" s="31">
        <v>3</v>
      </c>
      <c r="T46" s="181"/>
      <c r="U46" s="31">
        <v>20</v>
      </c>
      <c r="V46" s="31">
        <f>IF(W46="","",IFERROR(INDEX(Docentes!C:C,MATCH(W46,Docentes!D:D,0)),"NUEVO"))</f>
        <v>21406933</v>
      </c>
      <c r="W46" s="809" t="s">
        <v>242</v>
      </c>
      <c r="X46" s="274" t="s">
        <v>167</v>
      </c>
      <c r="Y46" s="31" t="s">
        <v>1088</v>
      </c>
      <c r="Z46" s="31" t="s">
        <v>1089</v>
      </c>
      <c r="AA46" s="31"/>
      <c r="AB46" s="31"/>
      <c r="AC46" s="31"/>
      <c r="AD46" s="31"/>
      <c r="AE46" s="31"/>
      <c r="AF46" s="31" t="s">
        <v>1088</v>
      </c>
      <c r="AG46" s="31" t="str">
        <f t="shared" si="4"/>
        <v>TP</v>
      </c>
      <c r="AH46" s="31">
        <v>1</v>
      </c>
      <c r="AI46" s="31">
        <v>17</v>
      </c>
      <c r="AJ46" s="31">
        <v>40</v>
      </c>
      <c r="AK46" s="31">
        <v>21</v>
      </c>
      <c r="AL46" s="31">
        <v>0</v>
      </c>
      <c r="AM46" s="31">
        <f t="shared" si="0"/>
        <v>3.9999999999999987</v>
      </c>
      <c r="AN46" s="792">
        <f t="shared" si="1"/>
        <v>0.73611111111111116</v>
      </c>
      <c r="AO46" s="792">
        <f t="shared" si="2"/>
        <v>0.875</v>
      </c>
      <c r="AP46" s="31" t="str" cm="1">
        <f t="array" ref="AP46">IF(W46="","",IF(SUMPRODUCT((W46=$W$6:$W$1560)*(AH46=$AH$6:$AH$1560)*(AN46=$AN$6:$AN$1560)*(AO46=$AO$6:$AO$1560)*(ROW($W$6:$W$1560)&lt;&gt;ROW(W46))*((R46=0)*($R$6:$R$1560&gt;0)+(R46&gt;0)*($R$6:$R$1560=0)))&gt;0,"SALONES UNIDOS",IF(SUMPRODUCT((W46=$W$6:$W$1560)*(AH46=$AH$6:$AH$1560)*((AN46&lt;$AO$6:$AO$1560)*(AO46&gt;$AN$6:$AN$1560))*(ROW($W$6:$W$1560)&lt;&gt;ROW(W46)))&gt;0,"CRUZADO","Sin cruce")))</f>
        <v>Sin cruce</v>
      </c>
      <c r="AQ46" s="792" t="str">
        <f t="shared" si="3"/>
        <v>CA2FILIALA</v>
      </c>
      <c r="AR46" s="792" t="str" cm="1">
        <f t="array" ref="AR46">IF(AQ46="","",IF(SUMPRODUCT((AQ46=$AQ$6:$AQ$1560)*(AH46=$AH$6:$AH$1560)*(AN46=$AN$6:$AN$1560)*(AO46=$AO$6:$AO$1560)*(ROW($AQ$6:$AQ$1560)&lt;&gt;ROW(AQ46))*((R46=0)*($R$6:$R$1560&gt;0)+(R46&gt;0)*($R$6:$R$1560=0)))&gt;0,"SALONES UNIDOS",IF(SUMPRODUCT((AQ46=$AQ$6:$AQ$1560)*(AH46=$AH$6:$AH$1560)*((AN46&lt;$AO$6:$AO$1560)*(AO46&gt;$AN$6:$AN$1560))*(ROW($AQ$6:$AQ$1560)&lt;&gt;ROW(AQ46)))&gt;0,"CRUZADO","Sin cruce")))</f>
        <v>Sin cruce</v>
      </c>
    </row>
    <row r="47" spans="3:44" s="8" customFormat="1" ht="18.75" customHeight="1">
      <c r="C47" s="11" t="s">
        <v>1081</v>
      </c>
      <c r="D47" s="31" t="s">
        <v>24</v>
      </c>
      <c r="E47" s="31">
        <v>20251</v>
      </c>
      <c r="F47" s="11" t="s">
        <v>13</v>
      </c>
      <c r="G47" s="11" t="s">
        <v>20</v>
      </c>
      <c r="H47" s="11" t="s">
        <v>25</v>
      </c>
      <c r="I47" s="11">
        <v>2</v>
      </c>
      <c r="J47" s="11" t="s">
        <v>16</v>
      </c>
      <c r="K47" s="803" t="s">
        <v>1147</v>
      </c>
      <c r="L47" s="35" t="s">
        <v>1148</v>
      </c>
      <c r="M47" s="31" t="s">
        <v>1085</v>
      </c>
      <c r="N47" s="31" t="s">
        <v>1086</v>
      </c>
      <c r="O47" s="11" t="s">
        <v>769</v>
      </c>
      <c r="P47" s="31">
        <v>3</v>
      </c>
      <c r="Q47" s="31">
        <v>2</v>
      </c>
      <c r="R47" s="262">
        <v>5</v>
      </c>
      <c r="S47" s="31">
        <v>4</v>
      </c>
      <c r="T47" s="181"/>
      <c r="U47" s="31">
        <v>20</v>
      </c>
      <c r="V47" s="31">
        <f>IF(W47="","",IFERROR(INDEX(Docentes!C:C,MATCH(W47,Docentes!D:D,0)),"NUEVO"))</f>
        <v>21422843</v>
      </c>
      <c r="W47" s="809" t="s">
        <v>419</v>
      </c>
      <c r="X47" s="274" t="s">
        <v>167</v>
      </c>
      <c r="Y47" s="31" t="s">
        <v>1088</v>
      </c>
      <c r="Z47" s="31" t="s">
        <v>1089</v>
      </c>
      <c r="AA47" s="31"/>
      <c r="AB47" s="31" t="s">
        <v>1092</v>
      </c>
      <c r="AC47" s="31"/>
      <c r="AD47" s="31"/>
      <c r="AE47" s="31"/>
      <c r="AF47" s="31" t="s">
        <v>1088</v>
      </c>
      <c r="AG47" s="31" t="str">
        <f t="shared" si="4"/>
        <v>TP</v>
      </c>
      <c r="AH47" s="31">
        <v>5</v>
      </c>
      <c r="AI47" s="31">
        <v>18</v>
      </c>
      <c r="AJ47" s="31">
        <v>30</v>
      </c>
      <c r="AK47" s="31">
        <v>22</v>
      </c>
      <c r="AL47" s="31">
        <v>40</v>
      </c>
      <c r="AM47" s="31">
        <f t="shared" si="0"/>
        <v>4.9999999999999982</v>
      </c>
      <c r="AN47" s="792">
        <f t="shared" si="1"/>
        <v>0.77083333333333337</v>
      </c>
      <c r="AO47" s="792">
        <f t="shared" si="2"/>
        <v>0.94444444444444442</v>
      </c>
      <c r="AP47" s="31" t="str" cm="1">
        <f t="array" ref="AP47">IF(W47="","",IF(SUMPRODUCT((W47=$W$6:$W$1560)*(AH47=$AH$6:$AH$1560)*(AN47=$AN$6:$AN$1560)*(AO47=$AO$6:$AO$1560)*(ROW($W$6:$W$1560)&lt;&gt;ROW(W47))*((R47=0)*($R$6:$R$1560&gt;0)+(R47&gt;0)*($R$6:$R$1560=0)))&gt;0,"SALONES UNIDOS",IF(SUMPRODUCT((W47=$W$6:$W$1560)*(AH47=$AH$6:$AH$1560)*((AN47&lt;$AO$6:$AO$1560)*(AO47&gt;$AN$6:$AN$1560))*(ROW($W$6:$W$1560)&lt;&gt;ROW(W47)))&gt;0,"CRUZADO","Sin cruce")))</f>
        <v>Sin cruce</v>
      </c>
      <c r="AQ47" s="792" t="str">
        <f t="shared" si="3"/>
        <v>CA2FILIALA</v>
      </c>
      <c r="AR47" s="792" t="str" cm="1">
        <f t="array" ref="AR47">IF(AQ47="","",IF(SUMPRODUCT((AQ47=$AQ$6:$AQ$1560)*(AH47=$AH$6:$AH$1560)*(AN47=$AN$6:$AN$1560)*(AO47=$AO$6:$AO$1560)*(ROW($AQ$6:$AQ$1560)&lt;&gt;ROW(AQ47))*((R47=0)*($R$6:$R$1560&gt;0)+(R47&gt;0)*($R$6:$R$1560=0)))&gt;0,"SALONES UNIDOS",IF(SUMPRODUCT((AQ47=$AQ$6:$AQ$1560)*(AH47=$AH$6:$AH$1560)*((AN47&lt;$AO$6:$AO$1560)*(AO47&gt;$AN$6:$AN$1560))*(ROW($AQ$6:$AQ$1560)&lt;&gt;ROW(AQ47)))&gt;0,"CRUZADO","Sin cruce")))</f>
        <v>Sin cruce</v>
      </c>
    </row>
    <row r="48" spans="3:44" s="8" customFormat="1" ht="18.75" customHeight="1">
      <c r="C48" s="11" t="s">
        <v>1081</v>
      </c>
      <c r="D48" s="31" t="s">
        <v>24</v>
      </c>
      <c r="E48" s="31">
        <v>20251</v>
      </c>
      <c r="F48" s="11" t="s">
        <v>13</v>
      </c>
      <c r="G48" s="11" t="s">
        <v>20</v>
      </c>
      <c r="H48" s="11" t="s">
        <v>25</v>
      </c>
      <c r="I48" s="11">
        <v>2</v>
      </c>
      <c r="J48" s="11" t="s">
        <v>16</v>
      </c>
      <c r="K48" s="803" t="s">
        <v>1149</v>
      </c>
      <c r="L48" s="35" t="s">
        <v>1150</v>
      </c>
      <c r="M48" s="31" t="s">
        <v>1101</v>
      </c>
      <c r="N48" s="31" t="s">
        <v>1086</v>
      </c>
      <c r="O48" s="11" t="s">
        <v>769</v>
      </c>
      <c r="P48" s="31">
        <v>2</v>
      </c>
      <c r="Q48" s="31">
        <v>2</v>
      </c>
      <c r="R48" s="262">
        <v>4</v>
      </c>
      <c r="S48" s="31">
        <v>3</v>
      </c>
      <c r="T48" s="181"/>
      <c r="U48" s="31">
        <v>20</v>
      </c>
      <c r="V48" s="31">
        <f>IF(W48="","",IFERROR(INDEX(Docentes!C:C,MATCH(W48,Docentes!D:D,0)),"NUEVO"))</f>
        <v>21498728</v>
      </c>
      <c r="W48" s="899" t="s">
        <v>522</v>
      </c>
      <c r="X48" s="274" t="s">
        <v>167</v>
      </c>
      <c r="Y48" s="31" t="s">
        <v>1088</v>
      </c>
      <c r="Z48" s="31" t="s">
        <v>1089</v>
      </c>
      <c r="AA48" s="31"/>
      <c r="AB48" s="31" t="s">
        <v>1092</v>
      </c>
      <c r="AC48" s="31"/>
      <c r="AD48" s="31"/>
      <c r="AE48" s="31"/>
      <c r="AF48" s="31" t="s">
        <v>1088</v>
      </c>
      <c r="AG48" s="31" t="str">
        <f t="shared" si="4"/>
        <v>TP</v>
      </c>
      <c r="AH48" s="31">
        <v>3</v>
      </c>
      <c r="AI48" s="31">
        <v>18</v>
      </c>
      <c r="AJ48" s="31">
        <v>30</v>
      </c>
      <c r="AK48" s="31">
        <v>21</v>
      </c>
      <c r="AL48" s="31">
        <v>50</v>
      </c>
      <c r="AM48" s="31">
        <f t="shared" si="0"/>
        <v>3.9999999999999987</v>
      </c>
      <c r="AN48" s="792">
        <f t="shared" si="1"/>
        <v>0.77083333333333337</v>
      </c>
      <c r="AO48" s="792">
        <f t="shared" si="2"/>
        <v>0.90972222222222221</v>
      </c>
      <c r="AP48" s="31" t="str" cm="1">
        <f t="array" ref="AP48">IF(W48="","",IF(SUMPRODUCT((W48=$W$6:$W$1560)*(AH48=$AH$6:$AH$1560)*(AN48=$AN$6:$AN$1560)*(AO48=$AO$6:$AO$1560)*(ROW($W$6:$W$1560)&lt;&gt;ROW(W48))*((R48=0)*($R$6:$R$1560&gt;0)+(R48&gt;0)*($R$6:$R$1560=0)))&gt;0,"SALONES UNIDOS",IF(SUMPRODUCT((W48=$W$6:$W$1560)*(AH48=$AH$6:$AH$1560)*((AN48&lt;$AO$6:$AO$1560)*(AO48&gt;$AN$6:$AN$1560))*(ROW($W$6:$W$1560)&lt;&gt;ROW(W48)))&gt;0,"CRUZADO","Sin cruce")))</f>
        <v>Sin cruce</v>
      </c>
      <c r="AQ48" s="792" t="str">
        <f t="shared" si="3"/>
        <v>CA2FILIALA</v>
      </c>
      <c r="AR48" s="792" t="str" cm="1">
        <f t="array" ref="AR48">IF(AQ48="","",IF(SUMPRODUCT((AQ48=$AQ$6:$AQ$1560)*(AH48=$AH$6:$AH$1560)*(AN48=$AN$6:$AN$1560)*(AO48=$AO$6:$AO$1560)*(ROW($AQ$6:$AQ$1560)&lt;&gt;ROW(AQ48))*((R48=0)*($R$6:$R$1560&gt;0)+(R48&gt;0)*($R$6:$R$1560=0)))&gt;0,"SALONES UNIDOS",IF(SUMPRODUCT((AQ48=$AQ$6:$AQ$1560)*(AH48=$AH$6:$AH$1560)*((AN48&lt;$AO$6:$AO$1560)*(AO48&gt;$AN$6:$AN$1560))*(ROW($AQ$6:$AQ$1560)&lt;&gt;ROW(AQ48)))&gt;0,"CRUZADO","Sin cruce")))</f>
        <v>Sin cruce</v>
      </c>
    </row>
    <row r="49" spans="3:44" s="8" customFormat="1" ht="18.75" hidden="1" customHeight="1">
      <c r="C49" s="11" t="s">
        <v>1081</v>
      </c>
      <c r="D49" s="31" t="s">
        <v>24</v>
      </c>
      <c r="E49" s="31">
        <v>20251</v>
      </c>
      <c r="F49" s="11" t="s">
        <v>13</v>
      </c>
      <c r="G49" s="11" t="s">
        <v>20</v>
      </c>
      <c r="H49" s="11" t="s">
        <v>25</v>
      </c>
      <c r="I49" s="11">
        <v>3</v>
      </c>
      <c r="J49" s="11" t="s">
        <v>16</v>
      </c>
      <c r="K49" s="803" t="s">
        <v>1151</v>
      </c>
      <c r="L49" s="35" t="s">
        <v>1152</v>
      </c>
      <c r="M49" s="31" t="s">
        <v>1101</v>
      </c>
      <c r="N49" s="31" t="s">
        <v>1086</v>
      </c>
      <c r="O49" s="11" t="s">
        <v>769</v>
      </c>
      <c r="P49" s="31">
        <v>3</v>
      </c>
      <c r="Q49" s="31">
        <v>2</v>
      </c>
      <c r="R49" s="262">
        <v>5</v>
      </c>
      <c r="S49" s="31">
        <v>4</v>
      </c>
      <c r="T49" s="181"/>
      <c r="U49" s="31">
        <v>20</v>
      </c>
      <c r="V49" s="31">
        <f>IF(W49="","",IFERROR(INDEX(Docentes!C:C,MATCH(W49,Docentes!D:D,0)),"NUEVO"))</f>
        <v>72681156</v>
      </c>
      <c r="W49" s="809" t="s">
        <v>966</v>
      </c>
      <c r="X49" s="274" t="s">
        <v>167</v>
      </c>
      <c r="Y49" s="31" t="s">
        <v>1088</v>
      </c>
      <c r="Z49" s="31" t="s">
        <v>1089</v>
      </c>
      <c r="AA49" s="31"/>
      <c r="AB49" s="31" t="s">
        <v>1092</v>
      </c>
      <c r="AC49" s="31"/>
      <c r="AD49" s="31"/>
      <c r="AE49" s="31"/>
      <c r="AF49" s="31" t="s">
        <v>1088</v>
      </c>
      <c r="AG49" s="31" t="str">
        <f t="shared" si="4"/>
        <v>TP</v>
      </c>
      <c r="AH49" s="31">
        <v>4</v>
      </c>
      <c r="AI49" s="31">
        <v>18</v>
      </c>
      <c r="AJ49" s="31">
        <v>30</v>
      </c>
      <c r="AK49" s="31">
        <v>22</v>
      </c>
      <c r="AL49" s="31">
        <v>40</v>
      </c>
      <c r="AM49" s="31">
        <f t="shared" si="0"/>
        <v>4.9999999999999982</v>
      </c>
      <c r="AN49" s="792">
        <f t="shared" si="1"/>
        <v>0.77083333333333337</v>
      </c>
      <c r="AO49" s="792">
        <f t="shared" si="2"/>
        <v>0.94444444444444442</v>
      </c>
      <c r="AP49" s="31" t="str" cm="1">
        <f t="array" ref="AP49">IF(W49="","",IF(SUMPRODUCT((W49=$W$6:$W$1560)*(AH49=$AH$6:$AH$1560)*(AN49=$AN$6:$AN$1560)*(AO49=$AO$6:$AO$1560)*(ROW($W$6:$W$1560)&lt;&gt;ROW(W49))*((R49=0)*($R$6:$R$1560&gt;0)+(R49&gt;0)*($R$6:$R$1560=0)))&gt;0,"SALONES UNIDOS",IF(SUMPRODUCT((W49=$W$6:$W$1560)*(AH49=$AH$6:$AH$1560)*((AN49&lt;$AO$6:$AO$1560)*(AO49&gt;$AN$6:$AN$1560))*(ROW($W$6:$W$1560)&lt;&gt;ROW(W49)))&gt;0,"CRUZADO","Sin cruce")))</f>
        <v>Sin cruce</v>
      </c>
      <c r="AQ49" s="792" t="str">
        <f t="shared" si="3"/>
        <v>CA3FILIALA</v>
      </c>
      <c r="AR49" s="792" t="str" cm="1">
        <f t="array" ref="AR49">IF(AQ49="","",IF(SUMPRODUCT((AQ49=$AQ$6:$AQ$1560)*(AH49=$AH$6:$AH$1560)*(AN49=$AN$6:$AN$1560)*(AO49=$AO$6:$AO$1560)*(ROW($AQ$6:$AQ$1560)&lt;&gt;ROW(AQ49))*((R49=0)*($R$6:$R$1560&gt;0)+(R49&gt;0)*($R$6:$R$1560=0)))&gt;0,"SALONES UNIDOS",IF(SUMPRODUCT((AQ49=$AQ$6:$AQ$1560)*(AH49=$AH$6:$AH$1560)*((AN49&lt;$AO$6:$AO$1560)*(AO49&gt;$AN$6:$AN$1560))*(ROW($AQ$6:$AQ$1560)&lt;&gt;ROW(AQ49)))&gt;0,"CRUZADO","Sin cruce")))</f>
        <v>Sin cruce</v>
      </c>
    </row>
    <row r="50" spans="3:44" s="8" customFormat="1" ht="18.75" hidden="1" customHeight="1">
      <c r="C50" s="11" t="s">
        <v>1081</v>
      </c>
      <c r="D50" s="31" t="s">
        <v>24</v>
      </c>
      <c r="E50" s="31">
        <v>20251</v>
      </c>
      <c r="F50" s="11" t="s">
        <v>13</v>
      </c>
      <c r="G50" s="11" t="s">
        <v>20</v>
      </c>
      <c r="H50" s="11" t="s">
        <v>25</v>
      </c>
      <c r="I50" s="11">
        <v>3</v>
      </c>
      <c r="J50" s="11" t="s">
        <v>16</v>
      </c>
      <c r="K50" s="803" t="s">
        <v>1153</v>
      </c>
      <c r="L50" s="35" t="s">
        <v>1154</v>
      </c>
      <c r="M50" s="31" t="s">
        <v>1101</v>
      </c>
      <c r="N50" s="31" t="s">
        <v>1086</v>
      </c>
      <c r="O50" s="11" t="s">
        <v>769</v>
      </c>
      <c r="P50" s="31">
        <v>4</v>
      </c>
      <c r="Q50" s="31">
        <v>0</v>
      </c>
      <c r="R50" s="262">
        <v>4</v>
      </c>
      <c r="S50" s="31">
        <v>4</v>
      </c>
      <c r="T50" s="181"/>
      <c r="U50" s="31">
        <v>20</v>
      </c>
      <c r="V50" s="31">
        <f>IF(W50="","",IFERROR(INDEX(Docentes!C:C,MATCH(W50,Docentes!D:D,0)),"NUEVO"))</f>
        <v>72703241</v>
      </c>
      <c r="W50" s="809" t="s">
        <v>492</v>
      </c>
      <c r="X50" s="274" t="s">
        <v>167</v>
      </c>
      <c r="Y50" s="31" t="s">
        <v>1088</v>
      </c>
      <c r="Z50" s="31" t="s">
        <v>1089</v>
      </c>
      <c r="AA50" s="31"/>
      <c r="AB50" s="31" t="s">
        <v>1092</v>
      </c>
      <c r="AC50" s="31"/>
      <c r="AD50" s="31"/>
      <c r="AE50" s="31"/>
      <c r="AF50" s="31" t="s">
        <v>1088</v>
      </c>
      <c r="AG50" s="31" t="str">
        <f t="shared" si="4"/>
        <v>T</v>
      </c>
      <c r="AH50" s="31">
        <v>5</v>
      </c>
      <c r="AI50" s="31">
        <v>18</v>
      </c>
      <c r="AJ50" s="31">
        <v>30</v>
      </c>
      <c r="AK50" s="31">
        <v>21</v>
      </c>
      <c r="AL50" s="31">
        <v>50</v>
      </c>
      <c r="AM50" s="31">
        <f t="shared" si="0"/>
        <v>3.9999999999999987</v>
      </c>
      <c r="AN50" s="792">
        <f t="shared" si="1"/>
        <v>0.77083333333333337</v>
      </c>
      <c r="AO50" s="792">
        <f t="shared" si="2"/>
        <v>0.90972222222222221</v>
      </c>
      <c r="AP50" s="31" t="str" cm="1">
        <f t="array" ref="AP50">IF(W50="","",IF(SUMPRODUCT((W50=$W$6:$W$1560)*(AH50=$AH$6:$AH$1560)*(AN50=$AN$6:$AN$1560)*(AO50=$AO$6:$AO$1560)*(ROW($W$6:$W$1560)&lt;&gt;ROW(W50))*((R50=0)*($R$6:$R$1560&gt;0)+(R50&gt;0)*($R$6:$R$1560=0)))&gt;0,"SALONES UNIDOS",IF(SUMPRODUCT((W50=$W$6:$W$1560)*(AH50=$AH$6:$AH$1560)*((AN50&lt;$AO$6:$AO$1560)*(AO50&gt;$AN$6:$AN$1560))*(ROW($W$6:$W$1560)&lt;&gt;ROW(W50)))&gt;0,"CRUZADO","Sin cruce")))</f>
        <v>Sin cruce</v>
      </c>
      <c r="AQ50" s="792" t="str">
        <f t="shared" si="3"/>
        <v>CA3FILIALA</v>
      </c>
      <c r="AR50" s="792" t="str" cm="1">
        <f t="array" ref="AR50">IF(AQ50="","",IF(SUMPRODUCT((AQ50=$AQ$6:$AQ$1560)*(AH50=$AH$6:$AH$1560)*(AN50=$AN$6:$AN$1560)*(AO50=$AO$6:$AO$1560)*(ROW($AQ$6:$AQ$1560)&lt;&gt;ROW(AQ50))*((R50=0)*($R$6:$R$1560&gt;0)+(R50&gt;0)*($R$6:$R$1560=0)))&gt;0,"SALONES UNIDOS",IF(SUMPRODUCT((AQ50=$AQ$6:$AQ$1560)*(AH50=$AH$6:$AH$1560)*((AN50&lt;$AO$6:$AO$1560)*(AO50&gt;$AN$6:$AN$1560))*(ROW($AQ$6:$AQ$1560)&lt;&gt;ROW(AQ50)))&gt;0,"CRUZADO","Sin cruce")))</f>
        <v>Sin cruce</v>
      </c>
    </row>
    <row r="51" spans="3:44" s="8" customFormat="1" ht="18.75" hidden="1" customHeight="1">
      <c r="C51" s="11" t="s">
        <v>1081</v>
      </c>
      <c r="D51" s="31" t="s">
        <v>24</v>
      </c>
      <c r="E51" s="31">
        <v>20251</v>
      </c>
      <c r="F51" s="11" t="s">
        <v>13</v>
      </c>
      <c r="G51" s="11" t="s">
        <v>20</v>
      </c>
      <c r="H51" s="11" t="s">
        <v>25</v>
      </c>
      <c r="I51" s="11">
        <v>3</v>
      </c>
      <c r="J51" s="11" t="s">
        <v>16</v>
      </c>
      <c r="K51" s="803" t="s">
        <v>1155</v>
      </c>
      <c r="L51" s="35" t="s">
        <v>1156</v>
      </c>
      <c r="M51" s="31" t="s">
        <v>1127</v>
      </c>
      <c r="N51" s="31" t="s">
        <v>1086</v>
      </c>
      <c r="O51" s="11" t="s">
        <v>769</v>
      </c>
      <c r="P51" s="31">
        <v>2</v>
      </c>
      <c r="Q51" s="31">
        <v>4</v>
      </c>
      <c r="R51" s="262">
        <v>6</v>
      </c>
      <c r="S51" s="31">
        <v>4</v>
      </c>
      <c r="T51" s="181"/>
      <c r="U51" s="31">
        <v>20</v>
      </c>
      <c r="V51" s="31">
        <f>IF(W51="","",IFERROR(INDEX(Docentes!C:C,MATCH(W51,Docentes!D:D,0)),"NUEVO"))</f>
        <v>15421219</v>
      </c>
      <c r="W51" s="9" t="s">
        <v>248</v>
      </c>
      <c r="X51" s="274" t="s">
        <v>167</v>
      </c>
      <c r="Y51" s="31" t="s">
        <v>1088</v>
      </c>
      <c r="Z51" s="31" t="s">
        <v>1089</v>
      </c>
      <c r="AA51" s="31"/>
      <c r="AB51" s="31" t="s">
        <v>1092</v>
      </c>
      <c r="AC51" s="31"/>
      <c r="AD51" s="31"/>
      <c r="AE51" s="31"/>
      <c r="AF51" s="31" t="s">
        <v>1088</v>
      </c>
      <c r="AG51" s="31" t="str">
        <f t="shared" si="4"/>
        <v>TP</v>
      </c>
      <c r="AH51" s="31">
        <v>1</v>
      </c>
      <c r="AI51" s="31">
        <v>18</v>
      </c>
      <c r="AJ51" s="31">
        <v>30</v>
      </c>
      <c r="AK51" s="31">
        <v>23</v>
      </c>
      <c r="AL51" s="31">
        <v>30</v>
      </c>
      <c r="AM51" s="31">
        <f t="shared" si="0"/>
        <v>6.0000000000000009</v>
      </c>
      <c r="AN51" s="792">
        <f t="shared" si="1"/>
        <v>0.77083333333333337</v>
      </c>
      <c r="AO51" s="792">
        <f t="shared" si="2"/>
        <v>0.97916666666666674</v>
      </c>
      <c r="AP51" s="31" t="str" cm="1">
        <f t="array" ref="AP51">IF(W51="","",IF(SUMPRODUCT((W51=$W$6:$W$1560)*(AH51=$AH$6:$AH$1560)*(AN51=$AN$6:$AN$1560)*(AO51=$AO$6:$AO$1560)*(ROW($W$6:$W$1560)&lt;&gt;ROW(W51))*((R51=0)*($R$6:$R$1560&gt;0)+(R51&gt;0)*($R$6:$R$1560=0)))&gt;0,"SALONES UNIDOS",IF(SUMPRODUCT((W51=$W$6:$W$1560)*(AH51=$AH$6:$AH$1560)*((AN51&lt;$AO$6:$AO$1560)*(AO51&gt;$AN$6:$AN$1560))*(ROW($W$6:$W$1560)&lt;&gt;ROW(W51)))&gt;0,"CRUZADO","Sin cruce")))</f>
        <v>Sin cruce</v>
      </c>
      <c r="AQ51" s="792" t="str">
        <f t="shared" si="3"/>
        <v>CA3FILIALA</v>
      </c>
      <c r="AR51" s="792" t="str" cm="1">
        <f t="array" ref="AR51">IF(AQ51="","",IF(SUMPRODUCT((AQ51=$AQ$6:$AQ$1560)*(AH51=$AH$6:$AH$1560)*(AN51=$AN$6:$AN$1560)*(AO51=$AO$6:$AO$1560)*(ROW($AQ$6:$AQ$1560)&lt;&gt;ROW(AQ51))*((R51=0)*($R$6:$R$1560&gt;0)+(R51&gt;0)*($R$6:$R$1560=0)))&gt;0,"SALONES UNIDOS",IF(SUMPRODUCT((AQ51=$AQ$6:$AQ$1560)*(AH51=$AH$6:$AH$1560)*((AN51&lt;$AO$6:$AO$1560)*(AO51&gt;$AN$6:$AN$1560))*(ROW($AQ$6:$AQ$1560)&lt;&gt;ROW(AQ51)))&gt;0,"CRUZADO","Sin cruce")))</f>
        <v>Sin cruce</v>
      </c>
    </row>
    <row r="52" spans="3:44" s="8" customFormat="1" ht="18.75" hidden="1" customHeight="1">
      <c r="C52" s="11" t="s">
        <v>1081</v>
      </c>
      <c r="D52" s="31" t="s">
        <v>24</v>
      </c>
      <c r="E52" s="31">
        <v>20251</v>
      </c>
      <c r="F52" s="11" t="s">
        <v>13</v>
      </c>
      <c r="G52" s="11" t="s">
        <v>20</v>
      </c>
      <c r="H52" s="11" t="s">
        <v>25</v>
      </c>
      <c r="I52" s="11">
        <v>3</v>
      </c>
      <c r="J52" s="11" t="s">
        <v>16</v>
      </c>
      <c r="K52" s="803" t="s">
        <v>1157</v>
      </c>
      <c r="L52" s="35" t="s">
        <v>1158</v>
      </c>
      <c r="M52" s="31" t="s">
        <v>1127</v>
      </c>
      <c r="N52" s="31" t="s">
        <v>1086</v>
      </c>
      <c r="O52" s="11" t="s">
        <v>769</v>
      </c>
      <c r="P52" s="31">
        <v>4</v>
      </c>
      <c r="Q52" s="31">
        <v>0</v>
      </c>
      <c r="R52" s="262">
        <v>4</v>
      </c>
      <c r="S52" s="31">
        <v>4</v>
      </c>
      <c r="T52" s="181"/>
      <c r="U52" s="31">
        <v>20</v>
      </c>
      <c r="V52" s="31">
        <f>IF(W52="","",IFERROR(INDEX(Docentes!C:C,MATCH(W52,Docentes!D:D,0)),"NUEVO"))</f>
        <v>15421219</v>
      </c>
      <c r="W52" s="809" t="s">
        <v>248</v>
      </c>
      <c r="X52" s="274" t="s">
        <v>167</v>
      </c>
      <c r="Y52" s="31" t="s">
        <v>1088</v>
      </c>
      <c r="Z52" s="31" t="s">
        <v>1089</v>
      </c>
      <c r="AA52" s="31"/>
      <c r="AB52" s="31" t="s">
        <v>1092</v>
      </c>
      <c r="AC52" s="31"/>
      <c r="AD52" s="31"/>
      <c r="AE52" s="31"/>
      <c r="AF52" s="31" t="s">
        <v>1088</v>
      </c>
      <c r="AG52" s="31" t="str">
        <f t="shared" si="4"/>
        <v>T</v>
      </c>
      <c r="AH52" s="31">
        <v>2</v>
      </c>
      <c r="AI52" s="31">
        <v>19</v>
      </c>
      <c r="AJ52" s="31">
        <v>20</v>
      </c>
      <c r="AK52" s="31">
        <v>22</v>
      </c>
      <c r="AL52" s="31">
        <v>40</v>
      </c>
      <c r="AM52" s="31">
        <f t="shared" si="0"/>
        <v>4.0000000000000018</v>
      </c>
      <c r="AN52" s="792">
        <f t="shared" si="1"/>
        <v>0.80555555555555547</v>
      </c>
      <c r="AO52" s="792">
        <f t="shared" si="2"/>
        <v>0.94444444444444442</v>
      </c>
      <c r="AP52" s="31" t="str" cm="1">
        <f t="array" ref="AP52">IF(W52="","",IF(SUMPRODUCT((W52=$W$6:$W$1560)*(AH52=$AH$6:$AH$1560)*(AN52=$AN$6:$AN$1560)*(AO52=$AO$6:$AO$1560)*(ROW($W$6:$W$1560)&lt;&gt;ROW(W52))*((R52=0)*($R$6:$R$1560&gt;0)+(R52&gt;0)*($R$6:$R$1560=0)))&gt;0,"SALONES UNIDOS",IF(SUMPRODUCT((W52=$W$6:$W$1560)*(AH52=$AH$6:$AH$1560)*((AN52&lt;$AO$6:$AO$1560)*(AO52&gt;$AN$6:$AN$1560))*(ROW($W$6:$W$1560)&lt;&gt;ROW(W52)))&gt;0,"CRUZADO","Sin cruce")))</f>
        <v>Sin cruce</v>
      </c>
      <c r="AQ52" s="792" t="str">
        <f t="shared" si="3"/>
        <v>CA3FILIALA</v>
      </c>
      <c r="AR52" s="792" t="str" cm="1">
        <f t="array" ref="AR52">IF(AQ52="","",IF(SUMPRODUCT((AQ52=$AQ$6:$AQ$1560)*(AH52=$AH$6:$AH$1560)*(AN52=$AN$6:$AN$1560)*(AO52=$AO$6:$AO$1560)*(ROW($AQ$6:$AQ$1560)&lt;&gt;ROW(AQ52))*((R52=0)*($R$6:$R$1560&gt;0)+(R52&gt;0)*($R$6:$R$1560=0)))&gt;0,"SALONES UNIDOS",IF(SUMPRODUCT((AQ52=$AQ$6:$AQ$1560)*(AH52=$AH$6:$AH$1560)*((AN52&lt;$AO$6:$AO$1560)*(AO52&gt;$AN$6:$AN$1560))*(ROW($AQ$6:$AQ$1560)&lt;&gt;ROW(AQ52)))&gt;0,"CRUZADO","Sin cruce")))</f>
        <v>Sin cruce</v>
      </c>
    </row>
    <row r="53" spans="3:44" s="8" customFormat="1" ht="18.75" hidden="1" customHeight="1">
      <c r="C53" s="11" t="s">
        <v>1081</v>
      </c>
      <c r="D53" s="31" t="s">
        <v>24</v>
      </c>
      <c r="E53" s="31">
        <v>20251</v>
      </c>
      <c r="F53" s="11" t="s">
        <v>13</v>
      </c>
      <c r="G53" s="11" t="s">
        <v>20</v>
      </c>
      <c r="H53" s="11" t="s">
        <v>25</v>
      </c>
      <c r="I53" s="11">
        <v>3</v>
      </c>
      <c r="J53" s="11" t="s">
        <v>16</v>
      </c>
      <c r="K53" s="803" t="s">
        <v>1159</v>
      </c>
      <c r="L53" s="35" t="s">
        <v>1160</v>
      </c>
      <c r="M53" s="31" t="s">
        <v>1085</v>
      </c>
      <c r="N53" s="31" t="s">
        <v>1086</v>
      </c>
      <c r="O53" s="11" t="s">
        <v>769</v>
      </c>
      <c r="P53" s="31">
        <v>3</v>
      </c>
      <c r="Q53" s="31">
        <v>2</v>
      </c>
      <c r="R53" s="262">
        <v>5</v>
      </c>
      <c r="S53" s="31">
        <v>4</v>
      </c>
      <c r="T53" s="181"/>
      <c r="U53" s="31">
        <v>20</v>
      </c>
      <c r="V53" s="31">
        <f>IF(W53="","",IFERROR(INDEX(Docentes!C:C,MATCH(W53,Docentes!D:D,0)),"NUEVO"))</f>
        <v>21462443</v>
      </c>
      <c r="W53" s="809" t="s">
        <v>253</v>
      </c>
      <c r="X53" s="274" t="s">
        <v>167</v>
      </c>
      <c r="Y53" s="31" t="s">
        <v>1088</v>
      </c>
      <c r="Z53" s="31" t="s">
        <v>1089</v>
      </c>
      <c r="AA53" s="31"/>
      <c r="AB53" s="31" t="s">
        <v>1092</v>
      </c>
      <c r="AC53" s="31"/>
      <c r="AD53" s="31"/>
      <c r="AE53" s="31"/>
      <c r="AF53" s="31" t="s">
        <v>1088</v>
      </c>
      <c r="AG53" s="31" t="str">
        <f t="shared" si="4"/>
        <v>TP</v>
      </c>
      <c r="AH53" s="31">
        <v>3</v>
      </c>
      <c r="AI53" s="31">
        <v>19</v>
      </c>
      <c r="AJ53" s="31">
        <v>20</v>
      </c>
      <c r="AK53" s="31">
        <v>23</v>
      </c>
      <c r="AL53" s="31">
        <v>30</v>
      </c>
      <c r="AM53" s="31">
        <f t="shared" si="0"/>
        <v>5.0000000000000044</v>
      </c>
      <c r="AN53" s="792">
        <f t="shared" si="1"/>
        <v>0.80555555555555547</v>
      </c>
      <c r="AO53" s="792">
        <f t="shared" si="2"/>
        <v>0.97916666666666674</v>
      </c>
      <c r="AP53" s="31" t="str" cm="1">
        <f t="array" ref="AP53">IF(W53="","",IF(SUMPRODUCT((W53=$W$6:$W$1560)*(AH53=$AH$6:$AH$1560)*(AN53=$AN$6:$AN$1560)*(AO53=$AO$6:$AO$1560)*(ROW($W$6:$W$1560)&lt;&gt;ROW(W53))*((R53=0)*($R$6:$R$1560&gt;0)+(R53&gt;0)*($R$6:$R$1560=0)))&gt;0,"SALONES UNIDOS",IF(SUMPRODUCT((W53=$W$6:$W$1560)*(AH53=$AH$6:$AH$1560)*((AN53&lt;$AO$6:$AO$1560)*(AO53&gt;$AN$6:$AN$1560))*(ROW($W$6:$W$1560)&lt;&gt;ROW(W53)))&gt;0,"CRUZADO","Sin cruce")))</f>
        <v>Sin cruce</v>
      </c>
      <c r="AQ53" s="792" t="str">
        <f t="shared" si="3"/>
        <v>CA3FILIALA</v>
      </c>
      <c r="AR53" s="792" t="str" cm="1">
        <f t="array" ref="AR53">IF(AQ53="","",IF(SUMPRODUCT((AQ53=$AQ$6:$AQ$1560)*(AH53=$AH$6:$AH$1560)*(AN53=$AN$6:$AN$1560)*(AO53=$AO$6:$AO$1560)*(ROW($AQ$6:$AQ$1560)&lt;&gt;ROW(AQ53))*((R53=0)*($R$6:$R$1560&gt;0)+(R53&gt;0)*($R$6:$R$1560=0)))&gt;0,"SALONES UNIDOS",IF(SUMPRODUCT((AQ53=$AQ$6:$AQ$1560)*(AH53=$AH$6:$AH$1560)*((AN53&lt;$AO$6:$AO$1560)*(AO53&gt;$AN$6:$AN$1560))*(ROW($AQ$6:$AQ$1560)&lt;&gt;ROW(AQ53)))&gt;0,"CRUZADO","Sin cruce")))</f>
        <v>Sin cruce</v>
      </c>
    </row>
    <row r="54" spans="3:44" s="8" customFormat="1" ht="18.75" hidden="1" customHeight="1">
      <c r="C54" s="12" t="s">
        <v>1081</v>
      </c>
      <c r="D54" s="31" t="s">
        <v>1161</v>
      </c>
      <c r="E54" s="31">
        <v>20261</v>
      </c>
      <c r="F54" s="11" t="s">
        <v>13</v>
      </c>
      <c r="G54" s="11" t="s">
        <v>20</v>
      </c>
      <c r="H54" s="11" t="s">
        <v>25</v>
      </c>
      <c r="I54" s="11">
        <v>8</v>
      </c>
      <c r="J54" s="11" t="s">
        <v>16</v>
      </c>
      <c r="K54" s="803" t="s">
        <v>1162</v>
      </c>
      <c r="L54" s="491" t="s">
        <v>1163</v>
      </c>
      <c r="M54" s="31" t="s">
        <v>1101</v>
      </c>
      <c r="N54" s="31" t="s">
        <v>1164</v>
      </c>
      <c r="O54" s="11" t="s">
        <v>731</v>
      </c>
      <c r="P54" s="31">
        <v>4</v>
      </c>
      <c r="Q54" s="31">
        <v>0</v>
      </c>
      <c r="R54" s="262">
        <v>4</v>
      </c>
      <c r="S54" s="31">
        <v>4</v>
      </c>
      <c r="T54" s="181"/>
      <c r="U54" s="31">
        <v>15</v>
      </c>
      <c r="V54" s="31">
        <f>IF(W54="","",IFERROR(INDEX(Docentes!C:C,MATCH(W54,Docentes!D:D,0)),"NUEVO"))</f>
        <v>43650447</v>
      </c>
      <c r="W54" s="809" t="s">
        <v>184</v>
      </c>
      <c r="X54" s="274" t="s">
        <v>167</v>
      </c>
      <c r="Y54" s="31" t="s">
        <v>1142</v>
      </c>
      <c r="Z54" s="31" t="s">
        <v>1089</v>
      </c>
      <c r="AA54" s="31"/>
      <c r="AB54" s="31" t="s">
        <v>1092</v>
      </c>
      <c r="AC54" s="31"/>
      <c r="AD54" s="31"/>
      <c r="AE54" s="31"/>
      <c r="AF54" s="31" t="s">
        <v>1142</v>
      </c>
      <c r="AG54" s="31" t="str">
        <f t="shared" si="4"/>
        <v>T</v>
      </c>
      <c r="AH54" s="789">
        <v>4</v>
      </c>
      <c r="AI54" s="789">
        <v>18</v>
      </c>
      <c r="AJ54" s="789">
        <v>30</v>
      </c>
      <c r="AK54" s="789">
        <v>21</v>
      </c>
      <c r="AL54" s="789">
        <v>50</v>
      </c>
      <c r="AM54" s="31">
        <f t="shared" si="0"/>
        <v>3.9999999999999987</v>
      </c>
      <c r="AN54" s="792">
        <f t="shared" si="1"/>
        <v>0.77083333333333337</v>
      </c>
      <c r="AO54" s="792">
        <f t="shared" si="2"/>
        <v>0.90972222222222221</v>
      </c>
      <c r="AP54" s="31" t="str" cm="1">
        <f t="array" ref="AP54">IF(W54="","",IF(SUMPRODUCT((W54=$W$6:$W$1560)*(AH54=$AH$6:$AH$1560)*(AN54=$AN$6:$AN$1560)*(AO54=$AO$6:$AO$1560)*(ROW($W$6:$W$1560)&lt;&gt;ROW(W54))*((R54=0)*($R$6:$R$1560&gt;0)+(R54&gt;0)*($R$6:$R$1560=0)))&gt;0,"SALONES UNIDOS",IF(SUMPRODUCT((W54=$W$6:$W$1560)*(AH54=$AH$6:$AH$1560)*((AN54&lt;$AO$6:$AO$1560)*(AO54&gt;$AN$6:$AN$1560))*(ROW($W$6:$W$1560)&lt;&gt;ROW(W54)))&gt;0,"CRUZADO","Sin cruce")))</f>
        <v>Sin cruce</v>
      </c>
      <c r="AQ54" s="792" t="str">
        <f t="shared" si="3"/>
        <v>CA8FILIALA</v>
      </c>
      <c r="AR54" s="792" t="str" cm="1">
        <f t="array" ref="AR54">IF(AQ54="","",IF(SUMPRODUCT((AQ54=$AQ$6:$AQ$1560)*(AH54=$AH$6:$AH$1560)*(AN54=$AN$6:$AN$1560)*(AO54=$AO$6:$AO$1560)*(ROW($AQ$6:$AQ$1560)&lt;&gt;ROW(AQ54))*((R54=0)*($R$6:$R$1560&gt;0)+(R54&gt;0)*($R$6:$R$1560=0)))&gt;0,"SALONES UNIDOS",IF(SUMPRODUCT((AQ54=$AQ$6:$AQ$1560)*(AH54=$AH$6:$AH$1560)*((AN54&lt;$AO$6:$AO$1560)*(AO54&gt;$AN$6:$AN$1560))*(ROW($AQ$6:$AQ$1560)&lt;&gt;ROW(AQ54)))&gt;0,"CRUZADO","Sin cruce")))</f>
        <v>Sin cruce</v>
      </c>
    </row>
    <row r="55" spans="3:44" s="8" customFormat="1" ht="18.75" hidden="1" customHeight="1">
      <c r="C55" s="12" t="s">
        <v>1081</v>
      </c>
      <c r="D55" s="31" t="s">
        <v>1161</v>
      </c>
      <c r="E55" s="31">
        <v>20261</v>
      </c>
      <c r="F55" s="11" t="s">
        <v>13</v>
      </c>
      <c r="G55" s="11" t="s">
        <v>20</v>
      </c>
      <c r="H55" s="11" t="s">
        <v>25</v>
      </c>
      <c r="I55" s="11">
        <v>8</v>
      </c>
      <c r="J55" s="11" t="s">
        <v>16</v>
      </c>
      <c r="K55" s="803" t="s">
        <v>1165</v>
      </c>
      <c r="L55" s="491" t="s">
        <v>1166</v>
      </c>
      <c r="M55" s="31" t="s">
        <v>1101</v>
      </c>
      <c r="N55" s="31" t="s">
        <v>1164</v>
      </c>
      <c r="O55" s="11" t="s">
        <v>769</v>
      </c>
      <c r="P55" s="31">
        <v>3</v>
      </c>
      <c r="Q55" s="31">
        <v>0</v>
      </c>
      <c r="R55" s="262">
        <v>3</v>
      </c>
      <c r="S55" s="31">
        <v>5</v>
      </c>
      <c r="T55" s="181"/>
      <c r="U55" s="31">
        <v>15</v>
      </c>
      <c r="V55" s="31">
        <f>IF(W55="","",IFERROR(INDEX(Docentes!C:C,MATCH(W55,Docentes!D:D,0)),"NUEVO"))</f>
        <v>45191542</v>
      </c>
      <c r="W55" s="809" t="s">
        <v>615</v>
      </c>
      <c r="X55" s="274" t="s">
        <v>167</v>
      </c>
      <c r="Y55" s="31" t="s">
        <v>1088</v>
      </c>
      <c r="Z55" s="31" t="s">
        <v>1089</v>
      </c>
      <c r="AA55" s="31"/>
      <c r="AB55" s="31" t="s">
        <v>1092</v>
      </c>
      <c r="AC55" s="31"/>
      <c r="AD55" s="31"/>
      <c r="AE55" s="31"/>
      <c r="AF55" s="31" t="s">
        <v>1088</v>
      </c>
      <c r="AG55" s="31" t="str">
        <f t="shared" si="4"/>
        <v>T</v>
      </c>
      <c r="AH55" s="789">
        <v>1</v>
      </c>
      <c r="AI55" s="789">
        <v>18</v>
      </c>
      <c r="AJ55" s="789">
        <v>30</v>
      </c>
      <c r="AK55" s="789">
        <v>21</v>
      </c>
      <c r="AL55" s="789">
        <v>0</v>
      </c>
      <c r="AM55" s="31">
        <f t="shared" si="0"/>
        <v>2.9999999999999987</v>
      </c>
      <c r="AN55" s="792">
        <f t="shared" si="1"/>
        <v>0.77083333333333337</v>
      </c>
      <c r="AO55" s="792">
        <f t="shared" si="2"/>
        <v>0.875</v>
      </c>
      <c r="AP55" s="31" t="str" cm="1">
        <f t="array" ref="AP55">IF(W55="","",IF(SUMPRODUCT((W55=$W$6:$W$1560)*(AH55=$AH$6:$AH$1560)*(AN55=$AN$6:$AN$1560)*(AO55=$AO$6:$AO$1560)*(ROW($W$6:$W$1560)&lt;&gt;ROW(W55))*((R55=0)*($R$6:$R$1560&gt;0)+(R55&gt;0)*($R$6:$R$1560=0)))&gt;0,"SALONES UNIDOS",IF(SUMPRODUCT((W55=$W$6:$W$1560)*(AH55=$AH$6:$AH$1560)*((AN55&lt;$AO$6:$AO$1560)*(AO55&gt;$AN$6:$AN$1560))*(ROW($W$6:$W$1560)&lt;&gt;ROW(W55)))&gt;0,"CRUZADO","Sin cruce")))</f>
        <v>Sin cruce</v>
      </c>
      <c r="AQ55" s="792" t="str">
        <f t="shared" si="3"/>
        <v>CA8FILIALA</v>
      </c>
      <c r="AR55" s="792" t="str" cm="1">
        <f t="array" ref="AR55">IF(AQ55="","",IF(SUMPRODUCT((AQ55=$AQ$6:$AQ$1560)*(AH55=$AH$6:$AH$1560)*(AN55=$AN$6:$AN$1560)*(AO55=$AO$6:$AO$1560)*(ROW($AQ$6:$AQ$1560)&lt;&gt;ROW(AQ55))*((R55=0)*($R$6:$R$1560&gt;0)+(R55&gt;0)*($R$6:$R$1560=0)))&gt;0,"SALONES UNIDOS",IF(SUMPRODUCT((AQ55=$AQ$6:$AQ$1560)*(AH55=$AH$6:$AH$1560)*((AN55&lt;$AO$6:$AO$1560)*(AO55&gt;$AN$6:$AN$1560))*(ROW($AQ$6:$AQ$1560)&lt;&gt;ROW(AQ55)))&gt;0,"CRUZADO","Sin cruce")))</f>
        <v>Sin cruce</v>
      </c>
    </row>
    <row r="56" spans="3:44" s="8" customFormat="1" ht="18.75" hidden="1" customHeight="1">
      <c r="C56" s="12" t="s">
        <v>1081</v>
      </c>
      <c r="D56" s="31" t="s">
        <v>1161</v>
      </c>
      <c r="E56" s="31">
        <v>20261</v>
      </c>
      <c r="F56" s="11" t="s">
        <v>13</v>
      </c>
      <c r="G56" s="11" t="s">
        <v>20</v>
      </c>
      <c r="H56" s="11" t="s">
        <v>25</v>
      </c>
      <c r="I56" s="11">
        <v>8</v>
      </c>
      <c r="J56" s="11" t="s">
        <v>16</v>
      </c>
      <c r="K56" s="803" t="s">
        <v>1165</v>
      </c>
      <c r="L56" s="491" t="s">
        <v>1166</v>
      </c>
      <c r="M56" s="31" t="s">
        <v>1101</v>
      </c>
      <c r="N56" s="31" t="s">
        <v>1164</v>
      </c>
      <c r="O56" s="11" t="s">
        <v>769</v>
      </c>
      <c r="P56" s="31">
        <v>1</v>
      </c>
      <c r="Q56" s="31">
        <v>2</v>
      </c>
      <c r="R56" s="262">
        <v>3</v>
      </c>
      <c r="S56" s="31">
        <v>5</v>
      </c>
      <c r="T56" s="181"/>
      <c r="U56" s="31">
        <v>15</v>
      </c>
      <c r="V56" s="31">
        <f>IF(W56="","",IFERROR(INDEX(Docentes!C:C,MATCH(W56,Docentes!D:D,0)),"NUEVO"))</f>
        <v>45191542</v>
      </c>
      <c r="W56" s="809" t="s">
        <v>615</v>
      </c>
      <c r="X56" s="274" t="s">
        <v>167</v>
      </c>
      <c r="Y56" s="31" t="s">
        <v>1142</v>
      </c>
      <c r="Z56" s="31" t="s">
        <v>1089</v>
      </c>
      <c r="AA56" s="31"/>
      <c r="AB56" s="31" t="s">
        <v>1092</v>
      </c>
      <c r="AC56" s="31"/>
      <c r="AD56" s="31"/>
      <c r="AE56" s="31"/>
      <c r="AF56" s="31" t="s">
        <v>1142</v>
      </c>
      <c r="AG56" s="31" t="str">
        <f t="shared" si="4"/>
        <v>TP</v>
      </c>
      <c r="AH56" s="789">
        <v>3</v>
      </c>
      <c r="AI56" s="789">
        <v>17</v>
      </c>
      <c r="AJ56" s="789">
        <v>40</v>
      </c>
      <c r="AK56" s="789">
        <v>20</v>
      </c>
      <c r="AL56" s="789">
        <v>10</v>
      </c>
      <c r="AM56" s="31">
        <f t="shared" si="0"/>
        <v>2.9999999999999987</v>
      </c>
      <c r="AN56" s="792">
        <f t="shared" si="1"/>
        <v>0.73611111111111116</v>
      </c>
      <c r="AO56" s="792">
        <f t="shared" si="2"/>
        <v>0.84027777777777779</v>
      </c>
      <c r="AP56" s="31" t="str" cm="1">
        <f t="array" ref="AP56">IF(W56="","",IF(SUMPRODUCT((W56=$W$6:$W$1560)*(AH56=$AH$6:$AH$1560)*(AN56=$AN$6:$AN$1560)*(AO56=$AO$6:$AO$1560)*(ROW($W$6:$W$1560)&lt;&gt;ROW(W56))*((R56=0)*($R$6:$R$1560&gt;0)+(R56&gt;0)*($R$6:$R$1560=0)))&gt;0,"SALONES UNIDOS",IF(SUMPRODUCT((W56=$W$6:$W$1560)*(AH56=$AH$6:$AH$1560)*((AN56&lt;$AO$6:$AO$1560)*(AO56&gt;$AN$6:$AN$1560))*(ROW($W$6:$W$1560)&lt;&gt;ROW(W56)))&gt;0,"CRUZADO","Sin cruce")))</f>
        <v>Sin cruce</v>
      </c>
      <c r="AQ56" s="792" t="str">
        <f t="shared" si="3"/>
        <v>CA8FILIALA</v>
      </c>
      <c r="AR56" s="792" t="str" cm="1">
        <f t="array" ref="AR56">IF(AQ56="","",IF(SUMPRODUCT((AQ56=$AQ$6:$AQ$1560)*(AH56=$AH$6:$AH$1560)*(AN56=$AN$6:$AN$1560)*(AO56=$AO$6:$AO$1560)*(ROW($AQ$6:$AQ$1560)&lt;&gt;ROW(AQ56))*((R56=0)*($R$6:$R$1560&gt;0)+(R56&gt;0)*($R$6:$R$1560=0)))&gt;0,"SALONES UNIDOS",IF(SUMPRODUCT((AQ56=$AQ$6:$AQ$1560)*(AH56=$AH$6:$AH$1560)*((AN56&lt;$AO$6:$AO$1560)*(AO56&gt;$AN$6:$AN$1560))*(ROW($AQ$6:$AQ$1560)&lt;&gt;ROW(AQ56)))&gt;0,"CRUZADO","Sin cruce")))</f>
        <v>Sin cruce</v>
      </c>
    </row>
    <row r="57" spans="3:44" s="8" customFormat="1" ht="18.75" hidden="1" customHeight="1">
      <c r="C57" s="12" t="s">
        <v>1081</v>
      </c>
      <c r="D57" s="31" t="s">
        <v>1161</v>
      </c>
      <c r="E57" s="31">
        <v>20261</v>
      </c>
      <c r="F57" s="11" t="s">
        <v>13</v>
      </c>
      <c r="G57" s="11" t="s">
        <v>20</v>
      </c>
      <c r="H57" s="11" t="s">
        <v>25</v>
      </c>
      <c r="I57" s="11">
        <v>8</v>
      </c>
      <c r="J57" s="11" t="s">
        <v>16</v>
      </c>
      <c r="K57" s="803" t="s">
        <v>1167</v>
      </c>
      <c r="L57" s="491" t="s">
        <v>1168</v>
      </c>
      <c r="M57" s="31" t="s">
        <v>1085</v>
      </c>
      <c r="N57" s="31" t="s">
        <v>1164</v>
      </c>
      <c r="O57" s="11" t="s">
        <v>731</v>
      </c>
      <c r="P57" s="31">
        <v>3</v>
      </c>
      <c r="Q57" s="31">
        <v>2</v>
      </c>
      <c r="R57" s="262">
        <v>5</v>
      </c>
      <c r="S57" s="31">
        <v>4</v>
      </c>
      <c r="T57" s="181"/>
      <c r="U57" s="31">
        <v>15</v>
      </c>
      <c r="V57" s="31">
        <f>IF(W57="","",IFERROR(INDEX(Docentes!C:C,MATCH(W57,Docentes!D:D,0)),"NUEVO"))</f>
        <v>46144315</v>
      </c>
      <c r="W57" s="809" t="s">
        <v>381</v>
      </c>
      <c r="X57" s="274" t="s">
        <v>167</v>
      </c>
      <c r="Y57" s="31" t="s">
        <v>1088</v>
      </c>
      <c r="Z57" s="31" t="s">
        <v>1089</v>
      </c>
      <c r="AA57" s="31"/>
      <c r="AB57" s="31" t="s">
        <v>1092</v>
      </c>
      <c r="AC57" s="31"/>
      <c r="AD57" s="31"/>
      <c r="AE57" s="31"/>
      <c r="AF57" s="31" t="s">
        <v>1088</v>
      </c>
      <c r="AG57" s="31" t="str">
        <f t="shared" si="4"/>
        <v>TP</v>
      </c>
      <c r="AH57" s="789">
        <v>2</v>
      </c>
      <c r="AI57" s="789">
        <v>18</v>
      </c>
      <c r="AJ57" s="789">
        <v>30</v>
      </c>
      <c r="AK57" s="789">
        <v>22</v>
      </c>
      <c r="AL57" s="789">
        <v>40</v>
      </c>
      <c r="AM57" s="31">
        <f t="shared" si="0"/>
        <v>4.9999999999999982</v>
      </c>
      <c r="AN57" s="792">
        <f t="shared" si="1"/>
        <v>0.77083333333333337</v>
      </c>
      <c r="AO57" s="792">
        <f t="shared" si="2"/>
        <v>0.94444444444444442</v>
      </c>
      <c r="AP57" s="31" t="str" cm="1">
        <f t="array" ref="AP57">IF(W57="","",IF(SUMPRODUCT((W57=$W$6:$W$1560)*(AH57=$AH$6:$AH$1560)*(AN57=$AN$6:$AN$1560)*(AO57=$AO$6:$AO$1560)*(ROW($W$6:$W$1560)&lt;&gt;ROW(W57))*((R57=0)*($R$6:$R$1560&gt;0)+(R57&gt;0)*($R$6:$R$1560=0)))&gt;0,"SALONES UNIDOS",IF(SUMPRODUCT((W57=$W$6:$W$1560)*(AH57=$AH$6:$AH$1560)*((AN57&lt;$AO$6:$AO$1560)*(AO57&gt;$AN$6:$AN$1560))*(ROW($W$6:$W$1560)&lt;&gt;ROW(W57)))&gt;0,"CRUZADO","Sin cruce")))</f>
        <v>Sin cruce</v>
      </c>
      <c r="AQ57" s="792" t="str">
        <f t="shared" si="3"/>
        <v>CA8FILIALA</v>
      </c>
      <c r="AR57" s="792" t="str" cm="1">
        <f t="array" ref="AR57">IF(AQ57="","",IF(SUMPRODUCT((AQ57=$AQ$6:$AQ$1560)*(AH57=$AH$6:$AH$1560)*(AN57=$AN$6:$AN$1560)*(AO57=$AO$6:$AO$1560)*(ROW($AQ$6:$AQ$1560)&lt;&gt;ROW(AQ57))*((R57=0)*($R$6:$R$1560&gt;0)+(R57&gt;0)*($R$6:$R$1560=0)))&gt;0,"SALONES UNIDOS",IF(SUMPRODUCT((AQ57=$AQ$6:$AQ$1560)*(AH57=$AH$6:$AH$1560)*((AN57&lt;$AO$6:$AO$1560)*(AO57&gt;$AN$6:$AN$1560))*(ROW($AQ$6:$AQ$1560)&lt;&gt;ROW(AQ57)))&gt;0,"CRUZADO","Sin cruce")))</f>
        <v>Sin cruce</v>
      </c>
    </row>
    <row r="58" spans="3:44" s="8" customFormat="1" ht="18.75" hidden="1" customHeight="1">
      <c r="C58" s="12" t="s">
        <v>1081</v>
      </c>
      <c r="D58" s="31" t="s">
        <v>1161</v>
      </c>
      <c r="E58" s="31">
        <v>20261</v>
      </c>
      <c r="F58" s="11" t="s">
        <v>13</v>
      </c>
      <c r="G58" s="11" t="s">
        <v>20</v>
      </c>
      <c r="H58" s="11" t="s">
        <v>25</v>
      </c>
      <c r="I58" s="11">
        <v>8</v>
      </c>
      <c r="J58" s="11" t="s">
        <v>16</v>
      </c>
      <c r="K58" s="803" t="s">
        <v>1169</v>
      </c>
      <c r="L58" s="491" t="s">
        <v>1111</v>
      </c>
      <c r="M58" s="31" t="s">
        <v>1101</v>
      </c>
      <c r="N58" s="31" t="s">
        <v>1164</v>
      </c>
      <c r="O58" s="11" t="s">
        <v>769</v>
      </c>
      <c r="P58" s="31">
        <v>2</v>
      </c>
      <c r="Q58" s="31">
        <v>2</v>
      </c>
      <c r="R58" s="262">
        <v>4</v>
      </c>
      <c r="S58" s="31">
        <v>3</v>
      </c>
      <c r="T58" s="181"/>
      <c r="U58" s="31">
        <v>15</v>
      </c>
      <c r="V58" s="31">
        <f>IF(W58="","",IFERROR(INDEX(Docentes!C:C,MATCH(W58,Docentes!D:D,0)),"NUEVO"))</f>
        <v>21870795</v>
      </c>
      <c r="W58" s="809" t="s">
        <v>552</v>
      </c>
      <c r="X58" s="274" t="s">
        <v>167</v>
      </c>
      <c r="Y58" s="31" t="s">
        <v>1088</v>
      </c>
      <c r="Z58" s="31" t="s">
        <v>1089</v>
      </c>
      <c r="AA58" s="31"/>
      <c r="AB58" s="31" t="s">
        <v>1092</v>
      </c>
      <c r="AC58" s="31"/>
      <c r="AD58" s="31"/>
      <c r="AE58" s="31"/>
      <c r="AF58" s="31" t="s">
        <v>1088</v>
      </c>
      <c r="AG58" s="31" t="str">
        <f t="shared" si="4"/>
        <v>TP</v>
      </c>
      <c r="AH58" s="789">
        <v>3</v>
      </c>
      <c r="AI58" s="789">
        <v>20</v>
      </c>
      <c r="AJ58" s="789">
        <v>10</v>
      </c>
      <c r="AK58" s="789">
        <v>23</v>
      </c>
      <c r="AL58" s="789">
        <v>30</v>
      </c>
      <c r="AM58" s="31">
        <f t="shared" si="0"/>
        <v>4.0000000000000018</v>
      </c>
      <c r="AN58" s="792">
        <f t="shared" si="1"/>
        <v>0.84027777777777779</v>
      </c>
      <c r="AO58" s="792">
        <f t="shared" si="2"/>
        <v>0.97916666666666674</v>
      </c>
      <c r="AP58" s="31" t="str" cm="1">
        <f t="array" ref="AP58">IF(W58="","",IF(SUMPRODUCT((W58=$W$6:$W$1560)*(AH58=$AH$6:$AH$1560)*(AN58=$AN$6:$AN$1560)*(AO58=$AO$6:$AO$1560)*(ROW($W$6:$W$1560)&lt;&gt;ROW(W58))*((R58=0)*($R$6:$R$1560&gt;0)+(R58&gt;0)*($R$6:$R$1560=0)))&gt;0,"SALONES UNIDOS",IF(SUMPRODUCT((W58=$W$6:$W$1560)*(AH58=$AH$6:$AH$1560)*((AN58&lt;$AO$6:$AO$1560)*(AO58&gt;$AN$6:$AN$1560))*(ROW($W$6:$W$1560)&lt;&gt;ROW(W58)))&gt;0,"CRUZADO","Sin cruce")))</f>
        <v>Sin cruce</v>
      </c>
      <c r="AQ58" s="792" t="str">
        <f t="shared" si="3"/>
        <v>CA8FILIALA</v>
      </c>
      <c r="AR58" s="792" t="str" cm="1">
        <f t="array" ref="AR58">IF(AQ58="","",IF(SUMPRODUCT((AQ58=$AQ$6:$AQ$1560)*(AH58=$AH$6:$AH$1560)*(AN58=$AN$6:$AN$1560)*(AO58=$AO$6:$AO$1560)*(ROW($AQ$6:$AQ$1560)&lt;&gt;ROW(AQ58))*((R58=0)*($R$6:$R$1560&gt;0)+(R58&gt;0)*($R$6:$R$1560=0)))&gt;0,"SALONES UNIDOS",IF(SUMPRODUCT((AQ58=$AQ$6:$AQ$1560)*(AH58=$AH$6:$AH$1560)*((AN58&lt;$AO$6:$AO$1560)*(AO58&gt;$AN$6:$AN$1560))*(ROW($AQ$6:$AQ$1560)&lt;&gt;ROW(AQ58)))&gt;0,"CRUZADO","Sin cruce")))</f>
        <v>Sin cruce</v>
      </c>
    </row>
    <row r="59" spans="3:44" s="8" customFormat="1" ht="18.75" hidden="1" customHeight="1">
      <c r="C59" s="12" t="s">
        <v>1081</v>
      </c>
      <c r="D59" s="31" t="s">
        <v>1161</v>
      </c>
      <c r="E59" s="31">
        <v>20261</v>
      </c>
      <c r="F59" s="11" t="s">
        <v>13</v>
      </c>
      <c r="G59" s="11" t="s">
        <v>20</v>
      </c>
      <c r="H59" s="11" t="s">
        <v>25</v>
      </c>
      <c r="I59" s="11">
        <v>8</v>
      </c>
      <c r="J59" s="11" t="s">
        <v>16</v>
      </c>
      <c r="K59" s="803" t="s">
        <v>1170</v>
      </c>
      <c r="L59" s="491" t="s">
        <v>1171</v>
      </c>
      <c r="M59" s="31" t="s">
        <v>1085</v>
      </c>
      <c r="N59" s="31" t="s">
        <v>1164</v>
      </c>
      <c r="O59" s="11" t="s">
        <v>731</v>
      </c>
      <c r="P59" s="31">
        <v>2</v>
      </c>
      <c r="Q59" s="31">
        <v>0</v>
      </c>
      <c r="R59" s="262">
        <v>2</v>
      </c>
      <c r="S59" s="31">
        <v>3</v>
      </c>
      <c r="T59" s="181"/>
      <c r="U59" s="31">
        <v>15</v>
      </c>
      <c r="V59" s="31">
        <f>IF(W59="","",IFERROR(INDEX(Docentes!C:C,MATCH(W59,Docentes!D:D,0)),"NUEVO"))</f>
        <v>46144315</v>
      </c>
      <c r="W59" s="809" t="s">
        <v>381</v>
      </c>
      <c r="X59" s="274" t="s">
        <v>167</v>
      </c>
      <c r="Y59" s="31" t="s">
        <v>1088</v>
      </c>
      <c r="Z59" s="31" t="s">
        <v>1089</v>
      </c>
      <c r="AA59" s="898"/>
      <c r="AB59" s="898" t="s">
        <v>1092</v>
      </c>
      <c r="AC59" s="898"/>
      <c r="AD59" s="898"/>
      <c r="AE59" s="898"/>
      <c r="AF59" s="31" t="s">
        <v>1088</v>
      </c>
      <c r="AG59" s="31" t="str">
        <f t="shared" si="4"/>
        <v>T</v>
      </c>
      <c r="AH59" s="12">
        <v>1</v>
      </c>
      <c r="AI59" s="12">
        <v>21</v>
      </c>
      <c r="AJ59" s="12">
        <v>0</v>
      </c>
      <c r="AK59" s="12">
        <v>22</v>
      </c>
      <c r="AL59" s="12">
        <v>40</v>
      </c>
      <c r="AM59" s="31">
        <f t="shared" si="0"/>
        <v>1.9999999999999993</v>
      </c>
      <c r="AN59" s="792">
        <f t="shared" si="1"/>
        <v>0.875</v>
      </c>
      <c r="AO59" s="792">
        <f t="shared" si="2"/>
        <v>0.94444444444444442</v>
      </c>
      <c r="AP59" s="31" t="str" cm="1">
        <f t="array" ref="AP59">IF(W59="","",IF(SUMPRODUCT((W59=$W$6:$W$1560)*(AH59=$AH$6:$AH$1560)*(AN59=$AN$6:$AN$1560)*(AO59=$AO$6:$AO$1560)*(ROW($W$6:$W$1560)&lt;&gt;ROW(W59))*((R59=0)*($R$6:$R$1560&gt;0)+(R59&gt;0)*($R$6:$R$1560=0)))&gt;0,"SALONES UNIDOS",IF(SUMPRODUCT((W59=$W$6:$W$1560)*(AH59=$AH$6:$AH$1560)*((AN59&lt;$AO$6:$AO$1560)*(AO59&gt;$AN$6:$AN$1560))*(ROW($W$6:$W$1560)&lt;&gt;ROW(W59)))&gt;0,"CRUZADO","Sin cruce")))</f>
        <v>Sin cruce</v>
      </c>
      <c r="AQ59" s="792" t="str">
        <f t="shared" si="3"/>
        <v>CA8FILIALA</v>
      </c>
      <c r="AR59" s="792" t="str" cm="1">
        <f t="array" ref="AR59">IF(AQ59="","",IF(SUMPRODUCT((AQ59=$AQ$6:$AQ$1560)*(AH59=$AH$6:$AH$1560)*(AN59=$AN$6:$AN$1560)*(AO59=$AO$6:$AO$1560)*(ROW($AQ$6:$AQ$1560)&lt;&gt;ROW(AQ59))*((R59=0)*($R$6:$R$1560&gt;0)+(R59&gt;0)*($R$6:$R$1560=0)))&gt;0,"SALONES UNIDOS",IF(SUMPRODUCT((AQ59=$AQ$6:$AQ$1560)*(AH59=$AH$6:$AH$1560)*((AN59&lt;$AO$6:$AO$1560)*(AO59&gt;$AN$6:$AN$1560))*(ROW($AQ$6:$AQ$1560)&lt;&gt;ROW(AQ59)))&gt;0,"CRUZADO","Sin cruce")))</f>
        <v>Sin cruce</v>
      </c>
    </row>
    <row r="60" spans="3:44" s="8" customFormat="1" ht="18.75" hidden="1" customHeight="1">
      <c r="C60" s="12" t="s">
        <v>1081</v>
      </c>
      <c r="D60" s="31" t="s">
        <v>1161</v>
      </c>
      <c r="E60" s="31">
        <v>20261</v>
      </c>
      <c r="F60" s="11" t="s">
        <v>13</v>
      </c>
      <c r="G60" s="11" t="s">
        <v>20</v>
      </c>
      <c r="H60" s="11" t="s">
        <v>25</v>
      </c>
      <c r="I60" s="11">
        <v>8</v>
      </c>
      <c r="J60" s="11" t="s">
        <v>16</v>
      </c>
      <c r="K60" s="803" t="s">
        <v>1170</v>
      </c>
      <c r="L60" s="491" t="s">
        <v>1171</v>
      </c>
      <c r="M60" s="31" t="s">
        <v>1085</v>
      </c>
      <c r="N60" s="31" t="s">
        <v>1164</v>
      </c>
      <c r="O60" s="11" t="s">
        <v>731</v>
      </c>
      <c r="P60" s="31">
        <v>0</v>
      </c>
      <c r="Q60" s="31">
        <v>2</v>
      </c>
      <c r="R60" s="262">
        <v>2</v>
      </c>
      <c r="S60" s="31">
        <v>3</v>
      </c>
      <c r="T60" s="181"/>
      <c r="U60" s="31">
        <v>15</v>
      </c>
      <c r="V60" s="31">
        <f>IF(W60="","",IFERROR(INDEX(Docentes!C:C,MATCH(W60,Docentes!D:D,0)),"NUEVO"))</f>
        <v>46144315</v>
      </c>
      <c r="W60" s="809" t="s">
        <v>381</v>
      </c>
      <c r="X60" s="274" t="s">
        <v>167</v>
      </c>
      <c r="Y60" s="31" t="s">
        <v>1088</v>
      </c>
      <c r="Z60" s="31" t="s">
        <v>1089</v>
      </c>
      <c r="AA60" s="898"/>
      <c r="AB60" s="898" t="s">
        <v>1092</v>
      </c>
      <c r="AC60" s="898"/>
      <c r="AD60" s="898"/>
      <c r="AE60" s="898"/>
      <c r="AF60" s="31" t="s">
        <v>1088</v>
      </c>
      <c r="AG60" s="31" t="str">
        <f t="shared" si="4"/>
        <v>P</v>
      </c>
      <c r="AH60" s="12">
        <v>5</v>
      </c>
      <c r="AI60" s="12">
        <v>18</v>
      </c>
      <c r="AJ60" s="12">
        <v>30</v>
      </c>
      <c r="AK60" s="12">
        <v>20</v>
      </c>
      <c r="AL60" s="12">
        <v>10</v>
      </c>
      <c r="AM60" s="31">
        <f t="shared" si="0"/>
        <v>1.9999999999999993</v>
      </c>
      <c r="AN60" s="792">
        <f t="shared" si="1"/>
        <v>0.77083333333333337</v>
      </c>
      <c r="AO60" s="792">
        <f t="shared" si="2"/>
        <v>0.84027777777777779</v>
      </c>
      <c r="AP60" s="31" t="str" cm="1">
        <f t="array" ref="AP60">IF(W60="","",IF(SUMPRODUCT((W60=$W$6:$W$1560)*(AH60=$AH$6:$AH$1560)*(AN60=$AN$6:$AN$1560)*(AO60=$AO$6:$AO$1560)*(ROW($W$6:$W$1560)&lt;&gt;ROW(W60))*((R60=0)*($R$6:$R$1560&gt;0)+(R60&gt;0)*($R$6:$R$1560=0)))&gt;0,"SALONES UNIDOS",IF(SUMPRODUCT((W60=$W$6:$W$1560)*(AH60=$AH$6:$AH$1560)*((AN60&lt;$AO$6:$AO$1560)*(AO60&gt;$AN$6:$AN$1560))*(ROW($W$6:$W$1560)&lt;&gt;ROW(W60)))&gt;0,"CRUZADO","Sin cruce")))</f>
        <v>Sin cruce</v>
      </c>
      <c r="AQ60" s="792" t="str">
        <f t="shared" si="3"/>
        <v>CA8FILIALA</v>
      </c>
      <c r="AR60" s="792" t="str" cm="1">
        <f t="array" ref="AR60">IF(AQ60="","",IF(SUMPRODUCT((AQ60=$AQ$6:$AQ$1560)*(AH60=$AH$6:$AH$1560)*(AN60=$AN$6:$AN$1560)*(AO60=$AO$6:$AO$1560)*(ROW($AQ$6:$AQ$1560)&lt;&gt;ROW(AQ60))*((R60=0)*($R$6:$R$1560&gt;0)+(R60&gt;0)*($R$6:$R$1560=0)))&gt;0,"SALONES UNIDOS",IF(SUMPRODUCT((AQ60=$AQ$6:$AQ$1560)*(AH60=$AH$6:$AH$1560)*((AN60&lt;$AO$6:$AO$1560)*(AO60&gt;$AN$6:$AN$1560))*(ROW($AQ$6:$AQ$1560)&lt;&gt;ROW(AQ60)))&gt;0,"CRUZADO","Sin cruce")))</f>
        <v>Sin cruce</v>
      </c>
    </row>
    <row r="61" spans="3:44" s="8" customFormat="1" ht="18.75" hidden="1" customHeight="1">
      <c r="C61" s="11" t="s">
        <v>1081</v>
      </c>
      <c r="D61" s="31" t="s">
        <v>777</v>
      </c>
      <c r="E61" s="31">
        <v>201722</v>
      </c>
      <c r="F61" s="11" t="s">
        <v>13</v>
      </c>
      <c r="G61" s="11" t="s">
        <v>20</v>
      </c>
      <c r="H61" s="11" t="s">
        <v>25</v>
      </c>
      <c r="I61" s="11">
        <v>10</v>
      </c>
      <c r="J61" s="11" t="s">
        <v>1172</v>
      </c>
      <c r="K61" s="803" t="s">
        <v>1173</v>
      </c>
      <c r="L61" s="35" t="s">
        <v>1174</v>
      </c>
      <c r="M61" s="31" t="s">
        <v>1175</v>
      </c>
      <c r="N61" s="31" t="s">
        <v>1164</v>
      </c>
      <c r="O61" s="11" t="s">
        <v>731</v>
      </c>
      <c r="P61" s="31">
        <v>4</v>
      </c>
      <c r="Q61" s="31">
        <v>0</v>
      </c>
      <c r="R61" s="262">
        <v>4</v>
      </c>
      <c r="S61" s="31">
        <v>6</v>
      </c>
      <c r="T61" s="181"/>
      <c r="U61" s="31">
        <v>15</v>
      </c>
      <c r="V61" s="31">
        <f>IF(W61="","",IFERROR(INDEX(Docentes!C:C,MATCH(W61,Docentes!D:D,0)),"NUEVO"))</f>
        <v>45191542</v>
      </c>
      <c r="W61" s="809" t="s">
        <v>615</v>
      </c>
      <c r="X61" s="274" t="s">
        <v>167</v>
      </c>
      <c r="Y61" s="31" t="s">
        <v>1088</v>
      </c>
      <c r="Z61" s="31" t="s">
        <v>1089</v>
      </c>
      <c r="AA61" s="898"/>
      <c r="AB61" s="898"/>
      <c r="AC61" s="898"/>
      <c r="AD61" s="898"/>
      <c r="AE61" s="31"/>
      <c r="AF61" s="31" t="s">
        <v>1088</v>
      </c>
      <c r="AG61" s="31" t="str">
        <f t="shared" si="4"/>
        <v>T</v>
      </c>
      <c r="AH61" s="11">
        <v>2</v>
      </c>
      <c r="AI61" s="11">
        <v>18</v>
      </c>
      <c r="AJ61" s="11">
        <v>30</v>
      </c>
      <c r="AK61" s="11">
        <v>21</v>
      </c>
      <c r="AL61" s="11">
        <v>50</v>
      </c>
      <c r="AM61" s="31">
        <f t="shared" si="0"/>
        <v>3.9999999999999987</v>
      </c>
      <c r="AN61" s="792">
        <f t="shared" si="1"/>
        <v>0.77083333333333337</v>
      </c>
      <c r="AO61" s="792">
        <f t="shared" si="2"/>
        <v>0.90972222222222221</v>
      </c>
      <c r="AP61" s="31" t="str" cm="1">
        <f t="array" ref="AP61">IF(W61="","",IF(SUMPRODUCT((W61=$W$6:$W$1560)*(AH61=$AH$6:$AH$1560)*(AN61=$AN$6:$AN$1560)*(AO61=$AO$6:$AO$1560)*(ROW($W$6:$W$1560)&lt;&gt;ROW(W61))*((R61=0)*($R$6:$R$1560&gt;0)+(R61&gt;0)*($R$6:$R$1560=0)))&gt;0,"SALONES UNIDOS",IF(SUMPRODUCT((W61=$W$6:$W$1560)*(AH61=$AH$6:$AH$1560)*((AN61&lt;$AO$6:$AO$1560)*(AO61&gt;$AN$6:$AN$1560))*(ROW($W$6:$W$1560)&lt;&gt;ROW(W61)))&gt;0,"CRUZADO","Sin cruce")))</f>
        <v>Sin cruce</v>
      </c>
      <c r="AQ61" s="792" t="str">
        <f t="shared" si="3"/>
        <v>CA10FILIALB CEPEA</v>
      </c>
      <c r="AR61" s="792" t="str" cm="1">
        <f t="array" ref="AR61">IF(AQ61="","",IF(SUMPRODUCT((AQ61=$AQ$6:$AQ$1560)*(AH61=$AH$6:$AH$1560)*(AN61=$AN$6:$AN$1560)*(AO61=$AO$6:$AO$1560)*(ROW($AQ$6:$AQ$1560)&lt;&gt;ROW(AQ61))*((R61=0)*($R$6:$R$1560&gt;0)+(R61&gt;0)*($R$6:$R$1560=0)))&gt;0,"SALONES UNIDOS",IF(SUMPRODUCT((AQ61=$AQ$6:$AQ$1560)*(AH61=$AH$6:$AH$1560)*((AN61&lt;$AO$6:$AO$1560)*(AO61&gt;$AN$6:$AN$1560))*(ROW($AQ$6:$AQ$1560)&lt;&gt;ROW(AQ61)))&gt;0,"CRUZADO","Sin cruce")))</f>
        <v>Sin cruce</v>
      </c>
    </row>
    <row r="62" spans="3:44" s="8" customFormat="1" ht="18.75" hidden="1" customHeight="1">
      <c r="C62" s="11" t="s">
        <v>1081</v>
      </c>
      <c r="D62" s="31" t="s">
        <v>777</v>
      </c>
      <c r="E62" s="31">
        <v>201722</v>
      </c>
      <c r="F62" s="11" t="s">
        <v>13</v>
      </c>
      <c r="G62" s="11" t="s">
        <v>20</v>
      </c>
      <c r="H62" s="11" t="s">
        <v>25</v>
      </c>
      <c r="I62" s="11">
        <v>10</v>
      </c>
      <c r="J62" s="11" t="s">
        <v>1172</v>
      </c>
      <c r="K62" s="803" t="s">
        <v>1173</v>
      </c>
      <c r="L62" s="35" t="s">
        <v>1174</v>
      </c>
      <c r="M62" s="31" t="s">
        <v>1175</v>
      </c>
      <c r="N62" s="31" t="s">
        <v>1164</v>
      </c>
      <c r="O62" s="11" t="s">
        <v>731</v>
      </c>
      <c r="P62" s="31">
        <v>0</v>
      </c>
      <c r="Q62" s="31">
        <v>4</v>
      </c>
      <c r="R62" s="262">
        <v>4</v>
      </c>
      <c r="S62" s="31">
        <v>6</v>
      </c>
      <c r="T62" s="181"/>
      <c r="U62" s="31">
        <v>15</v>
      </c>
      <c r="V62" s="31">
        <f>IF(W62="","",IFERROR(INDEX(Docentes!C:C,MATCH(W62,Docentes!D:D,0)),"NUEVO"))</f>
        <v>45191542</v>
      </c>
      <c r="W62" s="809" t="s">
        <v>615</v>
      </c>
      <c r="X62" s="274" t="s">
        <v>167</v>
      </c>
      <c r="Y62" s="31" t="s">
        <v>1088</v>
      </c>
      <c r="Z62" s="31" t="s">
        <v>1089</v>
      </c>
      <c r="AA62" s="898"/>
      <c r="AB62" s="898"/>
      <c r="AC62" s="898"/>
      <c r="AD62" s="898"/>
      <c r="AE62" s="31"/>
      <c r="AF62" s="31" t="s">
        <v>1088</v>
      </c>
      <c r="AG62" s="31" t="str">
        <f t="shared" si="4"/>
        <v>P</v>
      </c>
      <c r="AH62" s="11">
        <v>4</v>
      </c>
      <c r="AI62" s="11">
        <v>18</v>
      </c>
      <c r="AJ62" s="11">
        <v>30</v>
      </c>
      <c r="AK62" s="11">
        <v>21</v>
      </c>
      <c r="AL62" s="11">
        <v>50</v>
      </c>
      <c r="AM62" s="31">
        <f t="shared" si="0"/>
        <v>3.9999999999999987</v>
      </c>
      <c r="AN62" s="792">
        <f t="shared" si="1"/>
        <v>0.77083333333333337</v>
      </c>
      <c r="AO62" s="792">
        <f t="shared" si="2"/>
        <v>0.90972222222222221</v>
      </c>
      <c r="AP62" s="31" t="str" cm="1">
        <f t="array" ref="AP62">IF(W62="","",IF(SUMPRODUCT((W62=$W$6:$W$1560)*(AH62=$AH$6:$AH$1560)*(AN62=$AN$6:$AN$1560)*(AO62=$AO$6:$AO$1560)*(ROW($W$6:$W$1560)&lt;&gt;ROW(W62))*((R62=0)*($R$6:$R$1560&gt;0)+(R62&gt;0)*($R$6:$R$1560=0)))&gt;0,"SALONES UNIDOS",IF(SUMPRODUCT((W62=$W$6:$W$1560)*(AH62=$AH$6:$AH$1560)*((AN62&lt;$AO$6:$AO$1560)*(AO62&gt;$AN$6:$AN$1560))*(ROW($W$6:$W$1560)&lt;&gt;ROW(W62)))&gt;0,"CRUZADO","Sin cruce")))</f>
        <v>Sin cruce</v>
      </c>
      <c r="AQ62" s="792" t="str">
        <f t="shared" si="3"/>
        <v>CA10FILIALB CEPEA</v>
      </c>
      <c r="AR62" s="792" t="str" cm="1">
        <f t="array" ref="AR62">IF(AQ62="","",IF(SUMPRODUCT((AQ62=$AQ$6:$AQ$1560)*(AH62=$AH$6:$AH$1560)*(AN62=$AN$6:$AN$1560)*(AO62=$AO$6:$AO$1560)*(ROW($AQ$6:$AQ$1560)&lt;&gt;ROW(AQ62))*((R62=0)*($R$6:$R$1560&gt;0)+(R62&gt;0)*($R$6:$R$1560=0)))&gt;0,"SALONES UNIDOS",IF(SUMPRODUCT((AQ62=$AQ$6:$AQ$1560)*(AH62=$AH$6:$AH$1560)*((AN62&lt;$AO$6:$AO$1560)*(AO62&gt;$AN$6:$AN$1560))*(ROW($AQ$6:$AQ$1560)&lt;&gt;ROW(AQ62)))&gt;0,"CRUZADO","Sin cruce")))</f>
        <v>Sin cruce</v>
      </c>
    </row>
    <row r="63" spans="3:44" s="8" customFormat="1" ht="18.75" hidden="1" customHeight="1">
      <c r="C63" s="11" t="s">
        <v>1081</v>
      </c>
      <c r="D63" s="31" t="s">
        <v>777</v>
      </c>
      <c r="E63" s="31">
        <v>201722</v>
      </c>
      <c r="F63" s="11" t="s">
        <v>13</v>
      </c>
      <c r="G63" s="11" t="s">
        <v>20</v>
      </c>
      <c r="H63" s="11" t="s">
        <v>25</v>
      </c>
      <c r="I63" s="11">
        <v>9</v>
      </c>
      <c r="J63" s="11" t="s">
        <v>1172</v>
      </c>
      <c r="K63" s="803">
        <v>20037</v>
      </c>
      <c r="L63" s="35" t="s">
        <v>1176</v>
      </c>
      <c r="M63" s="31" t="s">
        <v>1085</v>
      </c>
      <c r="N63" s="31" t="s">
        <v>1164</v>
      </c>
      <c r="O63" s="11" t="s">
        <v>731</v>
      </c>
      <c r="P63" s="31">
        <v>3</v>
      </c>
      <c r="Q63" s="31">
        <v>2</v>
      </c>
      <c r="R63" s="262">
        <v>5</v>
      </c>
      <c r="S63" s="31">
        <v>4</v>
      </c>
      <c r="T63" s="181"/>
      <c r="U63" s="31">
        <v>15</v>
      </c>
      <c r="V63" s="31">
        <f>IF(W63="","",IFERROR(INDEX(Docentes!C:C,MATCH(W63,Docentes!D:D,0)),"NUEVO"))</f>
        <v>46741053</v>
      </c>
      <c r="W63" s="809" t="s">
        <v>384</v>
      </c>
      <c r="X63" s="274" t="s">
        <v>167</v>
      </c>
      <c r="Y63" s="31" t="s">
        <v>1088</v>
      </c>
      <c r="Z63" s="31" t="s">
        <v>1089</v>
      </c>
      <c r="AA63" s="898"/>
      <c r="AB63" s="898"/>
      <c r="AC63" s="898"/>
      <c r="AD63" s="898"/>
      <c r="AE63" s="31"/>
      <c r="AF63" s="31" t="s">
        <v>1088</v>
      </c>
      <c r="AG63" s="31" t="str">
        <f t="shared" si="4"/>
        <v>TP</v>
      </c>
      <c r="AH63" s="11">
        <v>5</v>
      </c>
      <c r="AI63" s="11">
        <v>18</v>
      </c>
      <c r="AJ63" s="11">
        <v>30</v>
      </c>
      <c r="AK63" s="11">
        <v>22</v>
      </c>
      <c r="AL63" s="11">
        <v>40</v>
      </c>
      <c r="AM63" s="31">
        <f t="shared" si="0"/>
        <v>4.9999999999999982</v>
      </c>
      <c r="AN63" s="792">
        <f t="shared" si="1"/>
        <v>0.77083333333333337</v>
      </c>
      <c r="AO63" s="792">
        <f t="shared" si="2"/>
        <v>0.94444444444444442</v>
      </c>
      <c r="AP63" s="31" t="str" cm="1">
        <f t="array" ref="AP63">IF(W63="","",IF(SUMPRODUCT((W63=$W$6:$W$1560)*(AH63=$AH$6:$AH$1560)*(AN63=$AN$6:$AN$1560)*(AO63=$AO$6:$AO$1560)*(ROW($W$6:$W$1560)&lt;&gt;ROW(W63))*((R63=0)*($R$6:$R$1560&gt;0)+(R63&gt;0)*($R$6:$R$1560=0)))&gt;0,"SALONES UNIDOS",IF(SUMPRODUCT((W63=$W$6:$W$1560)*(AH63=$AH$6:$AH$1560)*((AN63&lt;$AO$6:$AO$1560)*(AO63&gt;$AN$6:$AN$1560))*(ROW($W$6:$W$1560)&lt;&gt;ROW(W63)))&gt;0,"CRUZADO","Sin cruce")))</f>
        <v>Sin cruce</v>
      </c>
      <c r="AQ63" s="792" t="str">
        <f t="shared" si="3"/>
        <v>CA9FILIALB CEPEA</v>
      </c>
      <c r="AR63" s="792" t="str" cm="1">
        <f t="array" ref="AR63">IF(AQ63="","",IF(SUMPRODUCT((AQ63=$AQ$6:$AQ$1560)*(AH63=$AH$6:$AH$1560)*(AN63=$AN$6:$AN$1560)*(AO63=$AO$6:$AO$1560)*(ROW($AQ$6:$AQ$1560)&lt;&gt;ROW(AQ63))*((R63=0)*($R$6:$R$1560&gt;0)+(R63&gt;0)*($R$6:$R$1560=0)))&gt;0,"SALONES UNIDOS",IF(SUMPRODUCT((AQ63=$AQ$6:$AQ$1560)*(AH63=$AH$6:$AH$1560)*((AN63&lt;$AO$6:$AO$1560)*(AO63&gt;$AN$6:$AN$1560))*(ROW($AQ$6:$AQ$1560)&lt;&gt;ROW(AQ63)))&gt;0,"CRUZADO","Sin cruce")))</f>
        <v>Sin cruce</v>
      </c>
    </row>
    <row r="64" spans="3:44" s="8" customFormat="1" ht="18.75" hidden="1" customHeight="1">
      <c r="C64" s="11" t="s">
        <v>1081</v>
      </c>
      <c r="D64" s="31" t="s">
        <v>777</v>
      </c>
      <c r="E64" s="31">
        <v>201722</v>
      </c>
      <c r="F64" s="11" t="s">
        <v>13</v>
      </c>
      <c r="G64" s="11" t="s">
        <v>20</v>
      </c>
      <c r="H64" s="11" t="s">
        <v>25</v>
      </c>
      <c r="I64" s="11">
        <v>8</v>
      </c>
      <c r="J64" s="11" t="s">
        <v>1172</v>
      </c>
      <c r="K64" s="803">
        <v>20031</v>
      </c>
      <c r="L64" s="35" t="s">
        <v>1177</v>
      </c>
      <c r="M64" s="31" t="s">
        <v>1085</v>
      </c>
      <c r="N64" s="31" t="s">
        <v>1164</v>
      </c>
      <c r="O64" s="11" t="s">
        <v>731</v>
      </c>
      <c r="P64" s="31">
        <v>2</v>
      </c>
      <c r="Q64" s="31">
        <v>0</v>
      </c>
      <c r="R64" s="262">
        <v>2</v>
      </c>
      <c r="S64" s="31">
        <v>4</v>
      </c>
      <c r="T64" s="181"/>
      <c r="U64" s="31">
        <v>15</v>
      </c>
      <c r="V64" s="31">
        <f>IF(W64="","",IFERROR(INDEX(Docentes!C:C,MATCH(W64,Docentes!D:D,0)),"NUEVO"))</f>
        <v>43529007</v>
      </c>
      <c r="W64" s="809" t="s">
        <v>530</v>
      </c>
      <c r="X64" s="274" t="s">
        <v>167</v>
      </c>
      <c r="Y64" s="31" t="s">
        <v>1088</v>
      </c>
      <c r="Z64" s="31" t="s">
        <v>1089</v>
      </c>
      <c r="AA64" s="898"/>
      <c r="AB64" s="898" t="s">
        <v>1092</v>
      </c>
      <c r="AC64" s="898"/>
      <c r="AD64" s="898"/>
      <c r="AE64" s="31"/>
      <c r="AF64" s="31" t="s">
        <v>1088</v>
      </c>
      <c r="AG64" s="31" t="str">
        <f t="shared" si="4"/>
        <v>T</v>
      </c>
      <c r="AH64" s="11">
        <v>1</v>
      </c>
      <c r="AI64" s="11">
        <v>18</v>
      </c>
      <c r="AJ64" s="11">
        <v>30</v>
      </c>
      <c r="AK64" s="11">
        <v>20</v>
      </c>
      <c r="AL64" s="11">
        <v>10</v>
      </c>
      <c r="AM64" s="31">
        <f t="shared" si="0"/>
        <v>1.9999999999999993</v>
      </c>
      <c r="AN64" s="792">
        <f t="shared" si="1"/>
        <v>0.77083333333333337</v>
      </c>
      <c r="AO64" s="792">
        <f t="shared" si="2"/>
        <v>0.84027777777777779</v>
      </c>
      <c r="AP64" s="31" t="str" cm="1">
        <f t="array" ref="AP64">IF(W64="","",IF(SUMPRODUCT((W64=$W$6:$W$1560)*(AH64=$AH$6:$AH$1560)*(AN64=$AN$6:$AN$1560)*(AO64=$AO$6:$AO$1560)*(ROW($W$6:$W$1560)&lt;&gt;ROW(W64))*((R64=0)*($R$6:$R$1560&gt;0)+(R64&gt;0)*($R$6:$R$1560=0)))&gt;0,"SALONES UNIDOS",IF(SUMPRODUCT((W64=$W$6:$W$1560)*(AH64=$AH$6:$AH$1560)*((AN64&lt;$AO$6:$AO$1560)*(AO64&gt;$AN$6:$AN$1560))*(ROW($W$6:$W$1560)&lt;&gt;ROW(W64)))&gt;0,"CRUZADO","Sin cruce")))</f>
        <v>Sin cruce</v>
      </c>
      <c r="AQ64" s="792" t="str">
        <f t="shared" si="3"/>
        <v>CA8FILIALB CEPEA</v>
      </c>
      <c r="AR64" s="792" t="str" cm="1">
        <f t="array" ref="AR64">IF(AQ64="","",IF(SUMPRODUCT((AQ64=$AQ$6:$AQ$1560)*(AH64=$AH$6:$AH$1560)*(AN64=$AN$6:$AN$1560)*(AO64=$AO$6:$AO$1560)*(ROW($AQ$6:$AQ$1560)&lt;&gt;ROW(AQ64))*((R64=0)*($R$6:$R$1560&gt;0)+(R64&gt;0)*($R$6:$R$1560=0)))&gt;0,"SALONES UNIDOS",IF(SUMPRODUCT((AQ64=$AQ$6:$AQ$1560)*(AH64=$AH$6:$AH$1560)*((AN64&lt;$AO$6:$AO$1560)*(AO64&gt;$AN$6:$AN$1560))*(ROW($AQ$6:$AQ$1560)&lt;&gt;ROW(AQ64)))&gt;0,"CRUZADO","Sin cruce")))</f>
        <v>Sin cruce</v>
      </c>
    </row>
    <row r="65" spans="3:44" s="8" customFormat="1" ht="18.75" hidden="1" customHeight="1">
      <c r="C65" s="11" t="s">
        <v>1081</v>
      </c>
      <c r="D65" s="31" t="s">
        <v>777</v>
      </c>
      <c r="E65" s="31">
        <v>201722</v>
      </c>
      <c r="F65" s="11" t="s">
        <v>13</v>
      </c>
      <c r="G65" s="11" t="s">
        <v>20</v>
      </c>
      <c r="H65" s="11" t="s">
        <v>25</v>
      </c>
      <c r="I65" s="11">
        <v>8</v>
      </c>
      <c r="J65" s="11" t="s">
        <v>1172</v>
      </c>
      <c r="K65" s="803">
        <v>20031</v>
      </c>
      <c r="L65" s="35" t="s">
        <v>1177</v>
      </c>
      <c r="M65" s="31" t="s">
        <v>1085</v>
      </c>
      <c r="N65" s="31" t="s">
        <v>1164</v>
      </c>
      <c r="O65" s="11" t="s">
        <v>731</v>
      </c>
      <c r="P65" s="31">
        <v>1</v>
      </c>
      <c r="Q65" s="31">
        <v>2</v>
      </c>
      <c r="R65" s="262">
        <v>3</v>
      </c>
      <c r="S65" s="31">
        <v>4</v>
      </c>
      <c r="T65" s="181"/>
      <c r="U65" s="31">
        <v>15</v>
      </c>
      <c r="V65" s="31">
        <f>IF(W65="","",IFERROR(INDEX(Docentes!C:C,MATCH(W65,Docentes!D:D,0)),"NUEVO"))</f>
        <v>43529007</v>
      </c>
      <c r="W65" s="809" t="s">
        <v>530</v>
      </c>
      <c r="X65" s="274" t="s">
        <v>167</v>
      </c>
      <c r="Y65" s="31" t="s">
        <v>1088</v>
      </c>
      <c r="Z65" s="31" t="s">
        <v>1089</v>
      </c>
      <c r="AA65" s="898"/>
      <c r="AB65" s="898" t="s">
        <v>1092</v>
      </c>
      <c r="AC65" s="898"/>
      <c r="AD65" s="898"/>
      <c r="AE65" s="31"/>
      <c r="AF65" s="31" t="s">
        <v>1088</v>
      </c>
      <c r="AG65" s="31" t="str">
        <f t="shared" si="4"/>
        <v>TP</v>
      </c>
      <c r="AH65" s="11">
        <v>3</v>
      </c>
      <c r="AI65" s="11">
        <v>18</v>
      </c>
      <c r="AJ65" s="11">
        <v>30</v>
      </c>
      <c r="AK65" s="11">
        <v>21</v>
      </c>
      <c r="AL65" s="11">
        <v>0</v>
      </c>
      <c r="AM65" s="31">
        <f t="shared" si="0"/>
        <v>2.9999999999999987</v>
      </c>
      <c r="AN65" s="792">
        <f t="shared" si="1"/>
        <v>0.77083333333333337</v>
      </c>
      <c r="AO65" s="792">
        <f t="shared" si="2"/>
        <v>0.875</v>
      </c>
      <c r="AP65" s="31" t="str" cm="1">
        <f t="array" ref="AP65">IF(W65="","",IF(SUMPRODUCT((W65=$W$6:$W$1560)*(AH65=$AH$6:$AH$1560)*(AN65=$AN$6:$AN$1560)*(AO65=$AO$6:$AO$1560)*(ROW($W$6:$W$1560)&lt;&gt;ROW(W65))*((R65=0)*($R$6:$R$1560&gt;0)+(R65&gt;0)*($R$6:$R$1560=0)))&gt;0,"SALONES UNIDOS",IF(SUMPRODUCT((W65=$W$6:$W$1560)*(AH65=$AH$6:$AH$1560)*((AN65&lt;$AO$6:$AO$1560)*(AO65&gt;$AN$6:$AN$1560))*(ROW($W$6:$W$1560)&lt;&gt;ROW(W65)))&gt;0,"CRUZADO","Sin cruce")))</f>
        <v>Sin cruce</v>
      </c>
      <c r="AQ65" s="792" t="str">
        <f t="shared" si="3"/>
        <v>CA8FILIALB CEPEA</v>
      </c>
      <c r="AR65" s="792" t="str" cm="1">
        <f t="array" ref="AR65">IF(AQ65="","",IF(SUMPRODUCT((AQ65=$AQ$6:$AQ$1560)*(AH65=$AH$6:$AH$1560)*(AN65=$AN$6:$AN$1560)*(AO65=$AO$6:$AO$1560)*(ROW($AQ$6:$AQ$1560)&lt;&gt;ROW(AQ65))*((R65=0)*($R$6:$R$1560&gt;0)+(R65&gt;0)*($R$6:$R$1560=0)))&gt;0,"SALONES UNIDOS",IF(SUMPRODUCT((AQ65=$AQ$6:$AQ$1560)*(AH65=$AH$6:$AH$1560)*((AN65&lt;$AO$6:$AO$1560)*(AO65&gt;$AN$6:$AN$1560))*(ROW($AQ$6:$AQ$1560)&lt;&gt;ROW(AQ65)))&gt;0,"CRUZADO","Sin cruce")))</f>
        <v>Sin cruce</v>
      </c>
    </row>
    <row r="66" spans="3:44" s="8" customFormat="1" ht="18.75" hidden="1" customHeight="1">
      <c r="C66" s="11" t="s">
        <v>1081</v>
      </c>
      <c r="D66" s="31" t="s">
        <v>777</v>
      </c>
      <c r="E66" s="31">
        <v>201722</v>
      </c>
      <c r="F66" s="11" t="s">
        <v>13</v>
      </c>
      <c r="G66" s="11" t="s">
        <v>20</v>
      </c>
      <c r="H66" s="11" t="s">
        <v>25</v>
      </c>
      <c r="I66" s="11">
        <v>10</v>
      </c>
      <c r="J66" s="11" t="s">
        <v>1172</v>
      </c>
      <c r="K66" s="803">
        <v>20104</v>
      </c>
      <c r="L66" s="35" t="s">
        <v>1178</v>
      </c>
      <c r="M66" s="31" t="s">
        <v>1085</v>
      </c>
      <c r="N66" s="31" t="s">
        <v>1164</v>
      </c>
      <c r="O66" s="11" t="s">
        <v>731</v>
      </c>
      <c r="P66" s="31">
        <v>3</v>
      </c>
      <c r="Q66" s="31">
        <v>0</v>
      </c>
      <c r="R66" s="262">
        <v>3</v>
      </c>
      <c r="S66" s="31">
        <v>3</v>
      </c>
      <c r="T66" s="181"/>
      <c r="U66" s="31">
        <v>15</v>
      </c>
      <c r="V66" s="31">
        <f>IF(W66="","",IFERROR(INDEX(Docentes!C:C,MATCH(W66,Docentes!D:D,0)),"NUEVO"))</f>
        <v>21576727</v>
      </c>
      <c r="W66" s="809" t="s">
        <v>218</v>
      </c>
      <c r="X66" s="274" t="s">
        <v>167</v>
      </c>
      <c r="Y66" s="31" t="s">
        <v>1088</v>
      </c>
      <c r="Z66" s="31" t="s">
        <v>1089</v>
      </c>
      <c r="AA66" s="898"/>
      <c r="AB66" s="898" t="s">
        <v>1092</v>
      </c>
      <c r="AC66" s="898"/>
      <c r="AD66" s="898"/>
      <c r="AE66" s="31"/>
      <c r="AF66" s="31" t="s">
        <v>1088</v>
      </c>
      <c r="AG66" s="31" t="str">
        <f t="shared" si="4"/>
        <v>T</v>
      </c>
      <c r="AH66" s="11">
        <v>1</v>
      </c>
      <c r="AI66" s="11">
        <v>16</v>
      </c>
      <c r="AJ66" s="11">
        <v>0</v>
      </c>
      <c r="AK66" s="11">
        <v>18</v>
      </c>
      <c r="AL66" s="11">
        <v>30</v>
      </c>
      <c r="AM66" s="31">
        <f t="shared" si="0"/>
        <v>3.0000000000000022</v>
      </c>
      <c r="AN66" s="792">
        <f t="shared" si="1"/>
        <v>0.66666666666666663</v>
      </c>
      <c r="AO66" s="792">
        <f t="shared" si="2"/>
        <v>0.77083333333333337</v>
      </c>
      <c r="AP66" s="31" t="str" cm="1">
        <f t="array" ref="AP66">IF(W66="","",IF(SUMPRODUCT((W66=$W$6:$W$1560)*(AH66=$AH$6:$AH$1560)*(AN66=$AN$6:$AN$1560)*(AO66=$AO$6:$AO$1560)*(ROW($W$6:$W$1560)&lt;&gt;ROW(W66))*((R66=0)*($R$6:$R$1560&gt;0)+(R66&gt;0)*($R$6:$R$1560=0)))&gt;0,"SALONES UNIDOS",IF(SUMPRODUCT((W66=$W$6:$W$1560)*(AH66=$AH$6:$AH$1560)*((AN66&lt;$AO$6:$AO$1560)*(AO66&gt;$AN$6:$AN$1560))*(ROW($W$6:$W$1560)&lt;&gt;ROW(W66)))&gt;0,"CRUZADO","Sin cruce")))</f>
        <v>Sin cruce</v>
      </c>
      <c r="AQ66" s="792" t="str">
        <f t="shared" si="3"/>
        <v>CA10FILIALB CEPEA</v>
      </c>
      <c r="AR66" s="792" t="str" cm="1">
        <f t="array" ref="AR66">IF(AQ66="","",IF(SUMPRODUCT((AQ66=$AQ$6:$AQ$1560)*(AH66=$AH$6:$AH$1560)*(AN66=$AN$6:$AN$1560)*(AO66=$AO$6:$AO$1560)*(ROW($AQ$6:$AQ$1560)&lt;&gt;ROW(AQ66))*((R66=0)*($R$6:$R$1560&gt;0)+(R66&gt;0)*($R$6:$R$1560=0)))&gt;0,"SALONES UNIDOS",IF(SUMPRODUCT((AQ66=$AQ$6:$AQ$1560)*(AH66=$AH$6:$AH$1560)*((AN66&lt;$AO$6:$AO$1560)*(AO66&gt;$AN$6:$AN$1560))*(ROW($AQ$6:$AQ$1560)&lt;&gt;ROW(AQ66)))&gt;0,"CRUZADO","Sin cruce")))</f>
        <v>Sin cruce</v>
      </c>
    </row>
    <row r="67" spans="3:44" s="8" customFormat="1" ht="18.75" hidden="1" customHeight="1">
      <c r="C67" s="11" t="s">
        <v>1081</v>
      </c>
      <c r="D67" s="31" t="s">
        <v>777</v>
      </c>
      <c r="E67" s="31">
        <v>201722</v>
      </c>
      <c r="F67" s="11" t="s">
        <v>13</v>
      </c>
      <c r="G67" s="11" t="s">
        <v>20</v>
      </c>
      <c r="H67" s="11" t="s">
        <v>25</v>
      </c>
      <c r="I67" s="11">
        <v>10</v>
      </c>
      <c r="J67" s="11" t="s">
        <v>1172</v>
      </c>
      <c r="K67" s="803">
        <v>20105</v>
      </c>
      <c r="L67" s="35" t="s">
        <v>1179</v>
      </c>
      <c r="M67" s="31" t="s">
        <v>1085</v>
      </c>
      <c r="N67" s="31" t="s">
        <v>1164</v>
      </c>
      <c r="O67" s="11" t="s">
        <v>731</v>
      </c>
      <c r="P67" s="31">
        <v>3</v>
      </c>
      <c r="Q67" s="31">
        <v>0</v>
      </c>
      <c r="R67" s="262">
        <v>3</v>
      </c>
      <c r="S67" s="31">
        <v>3</v>
      </c>
      <c r="T67" s="181"/>
      <c r="U67" s="31">
        <v>15</v>
      </c>
      <c r="V67" s="31">
        <f>IF(W67="","",IFERROR(INDEX(Docentes!C:C,MATCH(W67,Docentes!D:D,0)),"NUEVO"))</f>
        <v>2885494</v>
      </c>
      <c r="W67" s="809" t="s">
        <v>967</v>
      </c>
      <c r="X67" s="274" t="s">
        <v>167</v>
      </c>
      <c r="Y67" s="31" t="s">
        <v>1088</v>
      </c>
      <c r="Z67" s="31" t="s">
        <v>1089</v>
      </c>
      <c r="AA67" s="898"/>
      <c r="AB67" s="898" t="s">
        <v>1092</v>
      </c>
      <c r="AC67" s="898"/>
      <c r="AD67" s="898"/>
      <c r="AE67" s="31"/>
      <c r="AF67" s="31" t="s">
        <v>1088</v>
      </c>
      <c r="AG67" s="31" t="str">
        <f t="shared" si="4"/>
        <v>T</v>
      </c>
      <c r="AH67" s="11">
        <v>3</v>
      </c>
      <c r="AI67" s="11">
        <v>21</v>
      </c>
      <c r="AJ67" s="11">
        <v>0</v>
      </c>
      <c r="AK67" s="11">
        <v>23</v>
      </c>
      <c r="AL67" s="11">
        <v>30</v>
      </c>
      <c r="AM67" s="31">
        <f t="shared" si="0"/>
        <v>3.0000000000000022</v>
      </c>
      <c r="AN67" s="792">
        <f t="shared" si="1"/>
        <v>0.875</v>
      </c>
      <c r="AO67" s="792">
        <f t="shared" si="2"/>
        <v>0.97916666666666674</v>
      </c>
      <c r="AP67" s="31" t="str" cm="1">
        <f t="array" ref="AP67">IF(W67="","",IF(SUMPRODUCT((W67=$W$6:$W$1560)*(AH67=$AH$6:$AH$1560)*(AN67=$AN$6:$AN$1560)*(AO67=$AO$6:$AO$1560)*(ROW($W$6:$W$1560)&lt;&gt;ROW(W67))*((R67=0)*($R$6:$R$1560&gt;0)+(R67&gt;0)*($R$6:$R$1560=0)))&gt;0,"SALONES UNIDOS",IF(SUMPRODUCT((W67=$W$6:$W$1560)*(AH67=$AH$6:$AH$1560)*((AN67&lt;$AO$6:$AO$1560)*(AO67&gt;$AN$6:$AN$1560))*(ROW($W$6:$W$1560)&lt;&gt;ROW(W67)))&gt;0,"CRUZADO","Sin cruce")))</f>
        <v>Sin cruce</v>
      </c>
      <c r="AQ67" s="792" t="str">
        <f t="shared" si="3"/>
        <v>CA10FILIALB CEPEA</v>
      </c>
      <c r="AR67" s="792" t="str" cm="1">
        <f t="array" ref="AR67">IF(AQ67="","",IF(SUMPRODUCT((AQ67=$AQ$6:$AQ$1560)*(AH67=$AH$6:$AH$1560)*(AN67=$AN$6:$AN$1560)*(AO67=$AO$6:$AO$1560)*(ROW($AQ$6:$AQ$1560)&lt;&gt;ROW(AQ67))*((R67=0)*($R$6:$R$1560&gt;0)+(R67&gt;0)*($R$6:$R$1560=0)))&gt;0,"SALONES UNIDOS",IF(SUMPRODUCT((AQ67=$AQ$6:$AQ$1560)*(AH67=$AH$6:$AH$1560)*((AN67&lt;$AO$6:$AO$1560)*(AO67&gt;$AN$6:$AN$1560))*(ROW($AQ$6:$AQ$1560)&lt;&gt;ROW(AQ67)))&gt;0,"CRUZADO","Sin cruce")))</f>
        <v>Sin cruce</v>
      </c>
    </row>
    <row r="68" spans="3:44" s="8" customFormat="1" ht="18.75" customHeight="1">
      <c r="C68" s="12" t="s">
        <v>1081</v>
      </c>
      <c r="D68" s="789" t="s">
        <v>781</v>
      </c>
      <c r="E68" s="789">
        <v>20261</v>
      </c>
      <c r="F68" s="12" t="s">
        <v>13</v>
      </c>
      <c r="G68" s="12" t="s">
        <v>20</v>
      </c>
      <c r="H68" s="12" t="s">
        <v>30</v>
      </c>
      <c r="I68" s="12">
        <v>1</v>
      </c>
      <c r="J68" s="12" t="s">
        <v>16</v>
      </c>
      <c r="K68" s="790" t="s">
        <v>1180</v>
      </c>
      <c r="L68" s="491" t="s">
        <v>1181</v>
      </c>
      <c r="M68" s="789" t="s">
        <v>1127</v>
      </c>
      <c r="N68" s="789" t="s">
        <v>1086</v>
      </c>
      <c r="O68" s="12" t="s">
        <v>731</v>
      </c>
      <c r="P68" s="789">
        <v>3</v>
      </c>
      <c r="Q68" s="789">
        <v>2</v>
      </c>
      <c r="R68" s="815">
        <v>5</v>
      </c>
      <c r="S68" s="789">
        <v>4</v>
      </c>
      <c r="T68" s="808"/>
      <c r="U68" s="789">
        <v>40</v>
      </c>
      <c r="V68" s="31">
        <f>IF(W68="","",IFERROR(INDEX(Docentes!C:C,MATCH(W68,Docentes!D:D,0)),"NUEVO"))</f>
        <v>21431497</v>
      </c>
      <c r="W68" s="791" t="s">
        <v>563</v>
      </c>
      <c r="X68" s="265" t="s">
        <v>168</v>
      </c>
      <c r="Y68" s="789" t="s">
        <v>1182</v>
      </c>
      <c r="Z68" s="789" t="s">
        <v>1089</v>
      </c>
      <c r="AA68" s="789" t="s">
        <v>61</v>
      </c>
      <c r="AB68" s="789" t="s">
        <v>1183</v>
      </c>
      <c r="AC68" s="789">
        <v>50</v>
      </c>
      <c r="AD68" s="789"/>
      <c r="AE68" s="789"/>
      <c r="AF68" s="789" t="s">
        <v>1182</v>
      </c>
      <c r="AG68" s="31" t="str">
        <f t="shared" si="4"/>
        <v>TP</v>
      </c>
      <c r="AH68" s="789">
        <v>4</v>
      </c>
      <c r="AI68" s="492">
        <v>7</v>
      </c>
      <c r="AJ68" s="492">
        <v>40</v>
      </c>
      <c r="AK68" s="492">
        <v>11</v>
      </c>
      <c r="AL68" s="492">
        <v>50</v>
      </c>
      <c r="AM68" s="31">
        <f t="shared" si="0"/>
        <v>4.9999999999999982</v>
      </c>
      <c r="AN68" s="792">
        <f t="shared" si="1"/>
        <v>0.31944444444444448</v>
      </c>
      <c r="AO68" s="792">
        <f t="shared" si="2"/>
        <v>0.49305555555555552</v>
      </c>
      <c r="AP68" s="31" t="str" cm="1">
        <f t="array" ref="AP68">IF(W68="","",IF(SUMPRODUCT((W68=$W$6:$W$1560)*(AH68=$AH$6:$AH$1560)*(AN68=$AN$6:$AN$1560)*(AO68=$AO$6:$AO$1560)*(ROW($W$6:$W$1560)&lt;&gt;ROW(W68))*((R68=0)*($R$6:$R$1560&gt;0)+(R68&gt;0)*($R$6:$R$1560=0)))&gt;0,"SALONES UNIDOS",IF(SUMPRODUCT((W68=$W$6:$W$1560)*(AH68=$AH$6:$AH$1560)*((AN68&lt;$AO$6:$AO$1560)*(AO68&gt;$AN$6:$AN$1560))*(ROW($W$6:$W$1560)&lt;&gt;ROW(W68)))&gt;0,"CRUZADO","Sin cruce")))</f>
        <v>Sin cruce</v>
      </c>
      <c r="AQ68" s="792" t="str">
        <f t="shared" si="3"/>
        <v>DE1FILIALA</v>
      </c>
      <c r="AR68" s="792" t="str" cm="1">
        <f t="array" ref="AR68">IF(AQ68="","",IF(SUMPRODUCT((AQ68=$AQ$6:$AQ$1560)*(AH68=$AH$6:$AH$1560)*(AN68=$AN$6:$AN$1560)*(AO68=$AO$6:$AO$1560)*(ROW($AQ$6:$AQ$1560)&lt;&gt;ROW(AQ68))*((R68=0)*($R$6:$R$1560&gt;0)+(R68&gt;0)*($R$6:$R$1560=0)))&gt;0,"SALONES UNIDOS",IF(SUMPRODUCT((AQ68=$AQ$6:$AQ$1560)*(AH68=$AH$6:$AH$1560)*((AN68&lt;$AO$6:$AO$1560)*(AO68&gt;$AN$6:$AN$1560))*(ROW($AQ$6:$AQ$1560)&lt;&gt;ROW(AQ68)))&gt;0,"CRUZADO","Sin cruce")))</f>
        <v>Sin cruce</v>
      </c>
    </row>
    <row r="69" spans="3:44" s="8" customFormat="1" ht="18.75" customHeight="1">
      <c r="C69" s="12" t="s">
        <v>1081</v>
      </c>
      <c r="D69" s="789" t="s">
        <v>781</v>
      </c>
      <c r="E69" s="789">
        <v>20261</v>
      </c>
      <c r="F69" s="12" t="s">
        <v>13</v>
      </c>
      <c r="G69" s="12" t="s">
        <v>20</v>
      </c>
      <c r="H69" s="12" t="s">
        <v>30</v>
      </c>
      <c r="I69" s="12">
        <v>1</v>
      </c>
      <c r="J69" s="12" t="s">
        <v>16</v>
      </c>
      <c r="K69" s="790" t="s">
        <v>1184</v>
      </c>
      <c r="L69" s="491" t="s">
        <v>1185</v>
      </c>
      <c r="M69" s="789" t="s">
        <v>1127</v>
      </c>
      <c r="N69" s="789" t="s">
        <v>1086</v>
      </c>
      <c r="O69" s="12" t="s">
        <v>731</v>
      </c>
      <c r="P69" s="789">
        <v>3</v>
      </c>
      <c r="Q69" s="789">
        <v>0</v>
      </c>
      <c r="R69" s="815">
        <v>3</v>
      </c>
      <c r="S69" s="789">
        <v>4</v>
      </c>
      <c r="T69" s="808"/>
      <c r="U69" s="789">
        <v>40</v>
      </c>
      <c r="V69" s="31">
        <f>IF(W69="","",IFERROR(INDEX(Docentes!C:C,MATCH(W69,Docentes!D:D,0)),"NUEVO"))</f>
        <v>71844864</v>
      </c>
      <c r="W69" s="791" t="s">
        <v>268</v>
      </c>
      <c r="X69" s="265" t="s">
        <v>168</v>
      </c>
      <c r="Y69" s="789" t="s">
        <v>1182</v>
      </c>
      <c r="Z69" s="789" t="s">
        <v>1089</v>
      </c>
      <c r="AA69" s="789" t="s">
        <v>61</v>
      </c>
      <c r="AB69" s="789" t="s">
        <v>1183</v>
      </c>
      <c r="AC69" s="789">
        <v>50</v>
      </c>
      <c r="AD69" s="789"/>
      <c r="AE69" s="789"/>
      <c r="AF69" s="789" t="s">
        <v>1182</v>
      </c>
      <c r="AG69" s="31" t="str">
        <f t="shared" si="4"/>
        <v>T</v>
      </c>
      <c r="AH69" s="903">
        <v>5</v>
      </c>
      <c r="AI69" s="508">
        <v>11</v>
      </c>
      <c r="AJ69" s="508">
        <v>50</v>
      </c>
      <c r="AK69" s="508">
        <v>14</v>
      </c>
      <c r="AL69" s="508">
        <v>20</v>
      </c>
      <c r="AM69" s="31">
        <f t="shared" si="0"/>
        <v>3.0000000000000004</v>
      </c>
      <c r="AN69" s="792">
        <f t="shared" si="1"/>
        <v>0.49305555555555552</v>
      </c>
      <c r="AO69" s="792">
        <f t="shared" si="2"/>
        <v>0.59722222222222221</v>
      </c>
      <c r="AP69" s="31" t="str" cm="1">
        <f t="array" ref="AP69">IF(W69="","",IF(SUMPRODUCT((W69=$W$6:$W$1560)*(AH69=$AH$6:$AH$1560)*(AN69=$AN$6:$AN$1560)*(AO69=$AO$6:$AO$1560)*(ROW($W$6:$W$1560)&lt;&gt;ROW(W69))*((R69=0)*($R$6:$R$1560&gt;0)+(R69&gt;0)*($R$6:$R$1560=0)))&gt;0,"SALONES UNIDOS",IF(SUMPRODUCT((W69=$W$6:$W$1560)*(AH69=$AH$6:$AH$1560)*((AN69&lt;$AO$6:$AO$1560)*(AO69&gt;$AN$6:$AN$1560))*(ROW($W$6:$W$1560)&lt;&gt;ROW(W69)))&gt;0,"CRUZADO","Sin cruce")))</f>
        <v>Sin cruce</v>
      </c>
      <c r="AQ69" s="792" t="str">
        <f t="shared" si="3"/>
        <v>DE1FILIALA</v>
      </c>
      <c r="AR69" s="792" t="str" cm="1">
        <f t="array" ref="AR69">IF(AQ69="","",IF(SUMPRODUCT((AQ69=$AQ$6:$AQ$1560)*(AH69=$AH$6:$AH$1560)*(AN69=$AN$6:$AN$1560)*(AO69=$AO$6:$AO$1560)*(ROW($AQ$6:$AQ$1560)&lt;&gt;ROW(AQ69))*((R69=0)*($R$6:$R$1560&gt;0)+(R69&gt;0)*($R$6:$R$1560=0)))&gt;0,"SALONES UNIDOS",IF(SUMPRODUCT((AQ69=$AQ$6:$AQ$1560)*(AH69=$AH$6:$AH$1560)*((AN69&lt;$AO$6:$AO$1560)*(AO69&gt;$AN$6:$AN$1560))*(ROW($AQ$6:$AQ$1560)&lt;&gt;ROW(AQ69)))&gt;0,"CRUZADO","Sin cruce")))</f>
        <v>Sin cruce</v>
      </c>
    </row>
    <row r="70" spans="3:44" s="8" customFormat="1" ht="18.75" customHeight="1">
      <c r="C70" s="12" t="s">
        <v>1081</v>
      </c>
      <c r="D70" s="789" t="s">
        <v>781</v>
      </c>
      <c r="E70" s="789">
        <v>20261</v>
      </c>
      <c r="F70" s="12" t="s">
        <v>13</v>
      </c>
      <c r="G70" s="12" t="s">
        <v>20</v>
      </c>
      <c r="H70" s="12" t="s">
        <v>30</v>
      </c>
      <c r="I70" s="12">
        <v>1</v>
      </c>
      <c r="J70" s="12" t="s">
        <v>16</v>
      </c>
      <c r="K70" s="790" t="s">
        <v>1184</v>
      </c>
      <c r="L70" s="491" t="s">
        <v>1185</v>
      </c>
      <c r="M70" s="789" t="s">
        <v>1127</v>
      </c>
      <c r="N70" s="789" t="s">
        <v>1086</v>
      </c>
      <c r="O70" s="12" t="s">
        <v>731</v>
      </c>
      <c r="P70" s="789">
        <v>0</v>
      </c>
      <c r="Q70" s="789">
        <v>2</v>
      </c>
      <c r="R70" s="815">
        <v>2</v>
      </c>
      <c r="S70" s="789">
        <v>4</v>
      </c>
      <c r="T70" s="808"/>
      <c r="U70" s="789">
        <v>40</v>
      </c>
      <c r="V70" s="31">
        <f>IF(W70="","",IFERROR(INDEX(Docentes!C:C,MATCH(W70,Docentes!D:D,0)),"NUEVO"))</f>
        <v>71844864</v>
      </c>
      <c r="W70" s="791" t="s">
        <v>268</v>
      </c>
      <c r="X70" s="265" t="s">
        <v>168</v>
      </c>
      <c r="Y70" s="789" t="s">
        <v>1182</v>
      </c>
      <c r="Z70" s="789" t="s">
        <v>1089</v>
      </c>
      <c r="AA70" s="789" t="s">
        <v>61</v>
      </c>
      <c r="AB70" s="789" t="s">
        <v>1186</v>
      </c>
      <c r="AC70" s="789">
        <v>50</v>
      </c>
      <c r="AD70" s="789"/>
      <c r="AE70" s="789"/>
      <c r="AF70" s="789" t="s">
        <v>1182</v>
      </c>
      <c r="AG70" s="31" t="str">
        <f t="shared" ref="AG70:AG74" si="20">IF(AND(P70&gt;0,Q70&gt;0),"TP",IF(AND(P70&gt;0,Q70=0),"T","P"))</f>
        <v>P</v>
      </c>
      <c r="AH70" s="903">
        <v>1</v>
      </c>
      <c r="AI70" s="508">
        <v>11</v>
      </c>
      <c r="AJ70" s="508">
        <v>50</v>
      </c>
      <c r="AK70" s="508">
        <v>13</v>
      </c>
      <c r="AL70" s="508">
        <v>30</v>
      </c>
      <c r="AM70" s="31">
        <f t="shared" ref="AM70:AM74" si="21">IF(R70=0,0,IF(AI70="",R70,IF(X70="HIBRIDO VIRTUAL",0,((((AK70/24)+(AL70/1440))-((AI70/24)+(AJ70/1440)))*1440/50))))</f>
        <v>2.0000000000000009</v>
      </c>
      <c r="AN70" s="792">
        <f t="shared" ref="AN70:AN74" si="22">AI70/24+AJ70/1440</f>
        <v>0.49305555555555552</v>
      </c>
      <c r="AO70" s="792">
        <f t="shared" ref="AO70:AO74" si="23">AK70/24+AL70/1440</f>
        <v>0.5625</v>
      </c>
      <c r="AP70" s="31" t="str" cm="1">
        <f t="array" ref="AP70">IF(W70="","",IF(SUMPRODUCT((W70=$W$6:$W$1560)*(AH70=$AH$6:$AH$1560)*(AN70=$AN$6:$AN$1560)*(AO70=$AO$6:$AO$1560)*(ROW($W$6:$W$1560)&lt;&gt;ROW(W70))*((R70=0)*($R$6:$R$1560&gt;0)+(R70&gt;0)*($R$6:$R$1560=0)))&gt;0,"SALONES UNIDOS",IF(SUMPRODUCT((W70=$W$6:$W$1560)*(AH70=$AH$6:$AH$1560)*((AN70&lt;$AO$6:$AO$1560)*(AO70&gt;$AN$6:$AN$1560))*(ROW($W$6:$W$1560)&lt;&gt;ROW(W70)))&gt;0,"CRUZADO","Sin cruce")))</f>
        <v>Sin cruce</v>
      </c>
      <c r="AQ70" s="792" t="str">
        <f t="shared" ref="AQ70:AQ74" si="24">TRIM(CONCATENATE(H70,I70,F70,J70))</f>
        <v>DE1FILIALA</v>
      </c>
      <c r="AR70" s="792" t="str" cm="1">
        <f t="array" ref="AR70">IF(AQ70="","",IF(SUMPRODUCT((AQ70=$AQ$6:$AQ$1560)*(AH70=$AH$6:$AH$1560)*(AN70=$AN$6:$AN$1560)*(AO70=$AO$6:$AO$1560)*(ROW($AQ$6:$AQ$1560)&lt;&gt;ROW(AQ70))*((R70=0)*($R$6:$R$1560&gt;0)+(R70&gt;0)*($R$6:$R$1560=0)))&gt;0,"SALONES UNIDOS",IF(SUMPRODUCT((AQ70=$AQ$6:$AQ$1560)*(AH70=$AH$6:$AH$1560)*((AN70&lt;$AO$6:$AO$1560)*(AO70&gt;$AN$6:$AN$1560))*(ROW($AQ$6:$AQ$1560)&lt;&gt;ROW(AQ70)))&gt;0,"CRUZADO","Sin cruce")))</f>
        <v>Sin cruce</v>
      </c>
    </row>
    <row r="71" spans="3:44" s="8" customFormat="1" ht="18.75" customHeight="1">
      <c r="C71" s="12" t="s">
        <v>1081</v>
      </c>
      <c r="D71" s="789" t="s">
        <v>781</v>
      </c>
      <c r="E71" s="789">
        <v>20261</v>
      </c>
      <c r="F71" s="12" t="s">
        <v>13</v>
      </c>
      <c r="G71" s="12" t="s">
        <v>20</v>
      </c>
      <c r="H71" s="12" t="s">
        <v>30</v>
      </c>
      <c r="I71" s="12">
        <v>1</v>
      </c>
      <c r="J71" s="12" t="s">
        <v>16</v>
      </c>
      <c r="K71" s="790" t="s">
        <v>1187</v>
      </c>
      <c r="L71" s="491" t="s">
        <v>1188</v>
      </c>
      <c r="M71" s="789" t="s">
        <v>1127</v>
      </c>
      <c r="N71" s="789" t="s">
        <v>1086</v>
      </c>
      <c r="O71" s="12" t="s">
        <v>731</v>
      </c>
      <c r="P71" s="789">
        <v>3</v>
      </c>
      <c r="Q71" s="789">
        <v>2</v>
      </c>
      <c r="R71" s="815">
        <v>5</v>
      </c>
      <c r="S71" s="789">
        <v>4</v>
      </c>
      <c r="T71" s="808"/>
      <c r="U71" s="789">
        <v>40</v>
      </c>
      <c r="V71" s="31">
        <f>IF(W71="","",IFERROR(INDEX(Docentes!C:C,MATCH(W71,Docentes!D:D,0)),"NUEVO"))</f>
        <v>42711623</v>
      </c>
      <c r="W71" s="791" t="s">
        <v>325</v>
      </c>
      <c r="X71" s="265" t="s">
        <v>168</v>
      </c>
      <c r="Y71" s="789" t="s">
        <v>1182</v>
      </c>
      <c r="Z71" s="789" t="s">
        <v>1089</v>
      </c>
      <c r="AA71" s="789" t="s">
        <v>61</v>
      </c>
      <c r="AB71" s="789" t="s">
        <v>1183</v>
      </c>
      <c r="AC71" s="789">
        <v>50</v>
      </c>
      <c r="AD71" s="789"/>
      <c r="AE71" s="789"/>
      <c r="AF71" s="789" t="s">
        <v>1182</v>
      </c>
      <c r="AG71" s="31" t="str">
        <f t="shared" si="20"/>
        <v>TP</v>
      </c>
      <c r="AH71" s="1009">
        <v>3</v>
      </c>
      <c r="AI71" s="1010">
        <v>11</v>
      </c>
      <c r="AJ71" s="1010">
        <v>0</v>
      </c>
      <c r="AK71" s="1010">
        <v>15</v>
      </c>
      <c r="AL71" s="1010">
        <v>10</v>
      </c>
      <c r="AM71" s="31">
        <f t="shared" si="21"/>
        <v>5</v>
      </c>
      <c r="AN71" s="792">
        <f t="shared" si="22"/>
        <v>0.45833333333333331</v>
      </c>
      <c r="AO71" s="792">
        <f t="shared" si="23"/>
        <v>0.63194444444444442</v>
      </c>
      <c r="AP71" s="31" t="str" cm="1">
        <f t="array" ref="AP71">IF(W71="","",IF(SUMPRODUCT((W71=$W$6:$W$1560)*(AH71=$AH$6:$AH$1560)*(AN71=$AN$6:$AN$1560)*(AO71=$AO$6:$AO$1560)*(ROW($W$6:$W$1560)&lt;&gt;ROW(W71))*((R71=0)*($R$6:$R$1560&gt;0)+(R71&gt;0)*($R$6:$R$1560=0)))&gt;0,"SALONES UNIDOS",IF(SUMPRODUCT((W71=$W$6:$W$1560)*(AH71=$AH$6:$AH$1560)*((AN71&lt;$AO$6:$AO$1560)*(AO71&gt;$AN$6:$AN$1560))*(ROW($W$6:$W$1560)&lt;&gt;ROW(W71)))&gt;0,"CRUZADO","Sin cruce")))</f>
        <v>Sin cruce</v>
      </c>
      <c r="AQ71" s="792" t="str">
        <f t="shared" si="24"/>
        <v>DE1FILIALA</v>
      </c>
      <c r="AR71" s="792" t="str" cm="1">
        <f t="array" ref="AR71">IF(AQ71="","",IF(SUMPRODUCT((AQ71=$AQ$6:$AQ$1560)*(AH71=$AH$6:$AH$1560)*(AN71=$AN$6:$AN$1560)*(AO71=$AO$6:$AO$1560)*(ROW($AQ$6:$AQ$1560)&lt;&gt;ROW(AQ71))*((R71=0)*($R$6:$R$1560&gt;0)+(R71&gt;0)*($R$6:$R$1560=0)))&gt;0,"SALONES UNIDOS",IF(SUMPRODUCT((AQ71=$AQ$6:$AQ$1560)*(AH71=$AH$6:$AH$1560)*((AN71&lt;$AO$6:$AO$1560)*(AO71&gt;$AN$6:$AN$1560))*(ROW($AQ$6:$AQ$1560)&lt;&gt;ROW(AQ71)))&gt;0,"CRUZADO","Sin cruce")))</f>
        <v>Sin cruce</v>
      </c>
    </row>
    <row r="72" spans="3:44" s="8" customFormat="1" ht="18.75" customHeight="1">
      <c r="C72" s="12" t="s">
        <v>1081</v>
      </c>
      <c r="D72" s="789" t="s">
        <v>781</v>
      </c>
      <c r="E72" s="789">
        <v>20261</v>
      </c>
      <c r="F72" s="12" t="s">
        <v>13</v>
      </c>
      <c r="G72" s="12" t="s">
        <v>20</v>
      </c>
      <c r="H72" s="12" t="s">
        <v>30</v>
      </c>
      <c r="I72" s="12">
        <v>1</v>
      </c>
      <c r="J72" s="12" t="s">
        <v>16</v>
      </c>
      <c r="K72" s="790" t="s">
        <v>1189</v>
      </c>
      <c r="L72" s="491" t="s">
        <v>1190</v>
      </c>
      <c r="M72" s="789" t="s">
        <v>1127</v>
      </c>
      <c r="N72" s="789" t="s">
        <v>1086</v>
      </c>
      <c r="O72" s="12" t="s">
        <v>731</v>
      </c>
      <c r="P72" s="789">
        <v>2</v>
      </c>
      <c r="Q72" s="789">
        <v>2</v>
      </c>
      <c r="R72" s="815">
        <v>4</v>
      </c>
      <c r="S72" s="789">
        <v>3</v>
      </c>
      <c r="T72" s="808"/>
      <c r="U72" s="789">
        <v>40</v>
      </c>
      <c r="V72" s="31">
        <f>IF(W72="","",IFERROR(INDEX(Docentes!C:C,MATCH(W72,Docentes!D:D,0)),"NUEVO"))</f>
        <v>42711623</v>
      </c>
      <c r="W72" s="791" t="s">
        <v>325</v>
      </c>
      <c r="X72" s="265" t="s">
        <v>168</v>
      </c>
      <c r="Y72" s="789" t="s">
        <v>1182</v>
      </c>
      <c r="Z72" s="789" t="s">
        <v>1089</v>
      </c>
      <c r="AA72" s="789" t="s">
        <v>61</v>
      </c>
      <c r="AB72" s="789" t="s">
        <v>1183</v>
      </c>
      <c r="AC72" s="789">
        <v>50</v>
      </c>
      <c r="AD72" s="789"/>
      <c r="AE72" s="789"/>
      <c r="AF72" s="789" t="s">
        <v>1182</v>
      </c>
      <c r="AG72" s="31" t="str">
        <f t="shared" si="20"/>
        <v>TP</v>
      </c>
      <c r="AH72" s="903">
        <v>2</v>
      </c>
      <c r="AI72" s="508">
        <v>7</v>
      </c>
      <c r="AJ72" s="508">
        <v>40</v>
      </c>
      <c r="AK72" s="508">
        <v>11</v>
      </c>
      <c r="AL72" s="508">
        <v>0</v>
      </c>
      <c r="AM72" s="31">
        <f t="shared" si="21"/>
        <v>3.9999999999999987</v>
      </c>
      <c r="AN72" s="792">
        <f t="shared" si="22"/>
        <v>0.31944444444444448</v>
      </c>
      <c r="AO72" s="792">
        <f t="shared" si="23"/>
        <v>0.45833333333333331</v>
      </c>
      <c r="AP72" s="31" t="str" cm="1">
        <f t="array" ref="AP72">IF(W72="","",IF(SUMPRODUCT((W72=$W$6:$W$1560)*(AH72=$AH$6:$AH$1560)*(AN72=$AN$6:$AN$1560)*(AO72=$AO$6:$AO$1560)*(ROW($W$6:$W$1560)&lt;&gt;ROW(W72))*((R72=0)*($R$6:$R$1560&gt;0)+(R72&gt;0)*($R$6:$R$1560=0)))&gt;0,"SALONES UNIDOS",IF(SUMPRODUCT((W72=$W$6:$W$1560)*(AH72=$AH$6:$AH$1560)*((AN72&lt;$AO$6:$AO$1560)*(AO72&gt;$AN$6:$AN$1560))*(ROW($W$6:$W$1560)&lt;&gt;ROW(W72)))&gt;0,"CRUZADO","Sin cruce")))</f>
        <v>Sin cruce</v>
      </c>
      <c r="AQ72" s="792" t="str">
        <f t="shared" si="24"/>
        <v>DE1FILIALA</v>
      </c>
      <c r="AR72" s="792" t="str" cm="1">
        <f t="array" ref="AR72">IF(AQ72="","",IF(SUMPRODUCT((AQ72=$AQ$6:$AQ$1560)*(AH72=$AH$6:$AH$1560)*(AN72=$AN$6:$AN$1560)*(AO72=$AO$6:$AO$1560)*(ROW($AQ$6:$AQ$1560)&lt;&gt;ROW(AQ72))*((R72=0)*($R$6:$R$1560&gt;0)+(R72&gt;0)*($R$6:$R$1560=0)))&gt;0,"SALONES UNIDOS",IF(SUMPRODUCT((AQ72=$AQ$6:$AQ$1560)*(AH72=$AH$6:$AH$1560)*((AN72&lt;$AO$6:$AO$1560)*(AO72&gt;$AN$6:$AN$1560))*(ROW($AQ$6:$AQ$1560)&lt;&gt;ROW(AQ72)))&gt;0,"CRUZADO","Sin cruce")))</f>
        <v>Sin cruce</v>
      </c>
    </row>
    <row r="73" spans="3:44" s="8" customFormat="1" ht="18.75" customHeight="1">
      <c r="C73" s="12" t="s">
        <v>1081</v>
      </c>
      <c r="D73" s="789" t="s">
        <v>781</v>
      </c>
      <c r="E73" s="789">
        <v>20261</v>
      </c>
      <c r="F73" s="12" t="s">
        <v>13</v>
      </c>
      <c r="G73" s="12" t="s">
        <v>20</v>
      </c>
      <c r="H73" s="12" t="s">
        <v>30</v>
      </c>
      <c r="I73" s="12">
        <v>1</v>
      </c>
      <c r="J73" s="12" t="s">
        <v>16</v>
      </c>
      <c r="K73" s="790" t="s">
        <v>1191</v>
      </c>
      <c r="L73" s="491" t="s">
        <v>1192</v>
      </c>
      <c r="M73" s="789" t="s">
        <v>1101</v>
      </c>
      <c r="N73" s="789" t="s">
        <v>1086</v>
      </c>
      <c r="O73" s="12" t="s">
        <v>731</v>
      </c>
      <c r="P73" s="789">
        <v>2</v>
      </c>
      <c r="Q73" s="789">
        <v>0</v>
      </c>
      <c r="R73" s="815">
        <v>2</v>
      </c>
      <c r="S73" s="789">
        <v>3</v>
      </c>
      <c r="T73" s="808"/>
      <c r="U73" s="789">
        <v>40</v>
      </c>
      <c r="V73" s="31">
        <f>IF(W73="","",IFERROR(INDEX(Docentes!C:C,MATCH(W73,Docentes!D:D,0)),"NUEVO"))</f>
        <v>10197340</v>
      </c>
      <c r="W73" s="693" t="s">
        <v>1048</v>
      </c>
      <c r="X73" s="265" t="s">
        <v>168</v>
      </c>
      <c r="Y73" s="789" t="s">
        <v>1182</v>
      </c>
      <c r="Z73" s="789" t="s">
        <v>1089</v>
      </c>
      <c r="AA73" s="789"/>
      <c r="AB73" s="789"/>
      <c r="AC73" s="789"/>
      <c r="AD73" s="789"/>
      <c r="AE73" s="789"/>
      <c r="AF73" s="789" t="s">
        <v>1182</v>
      </c>
      <c r="AG73" s="31" t="str">
        <f t="shared" si="20"/>
        <v>T</v>
      </c>
      <c r="AH73" s="903">
        <v>2</v>
      </c>
      <c r="AI73" s="508">
        <v>11</v>
      </c>
      <c r="AJ73" s="508">
        <v>0</v>
      </c>
      <c r="AK73" s="508">
        <v>12</v>
      </c>
      <c r="AL73" s="508">
        <v>40</v>
      </c>
      <c r="AM73" s="31">
        <f t="shared" si="21"/>
        <v>2.0000000000000009</v>
      </c>
      <c r="AN73" s="792">
        <f t="shared" si="22"/>
        <v>0.45833333333333331</v>
      </c>
      <c r="AO73" s="792">
        <f t="shared" si="23"/>
        <v>0.52777777777777779</v>
      </c>
      <c r="AP73" s="31" t="str" cm="1">
        <f t="array" ref="AP73">IF(W73="","",IF(SUMPRODUCT((W73=$W$6:$W$1560)*(AH73=$AH$6:$AH$1560)*(AN73=$AN$6:$AN$1560)*(AO73=$AO$6:$AO$1560)*(ROW($W$6:$W$1560)&lt;&gt;ROW(W73))*((R73=0)*($R$6:$R$1560&gt;0)+(R73&gt;0)*($R$6:$R$1560=0)))&gt;0,"SALONES UNIDOS",IF(SUMPRODUCT((W73=$W$6:$W$1560)*(AH73=$AH$6:$AH$1560)*((AN73&lt;$AO$6:$AO$1560)*(AO73&gt;$AN$6:$AN$1560))*(ROW($W$6:$W$1560)&lt;&gt;ROW(W73)))&gt;0,"CRUZADO","Sin cruce")))</f>
        <v>Sin cruce</v>
      </c>
      <c r="AQ73" s="792" t="str">
        <f t="shared" si="24"/>
        <v>DE1FILIALA</v>
      </c>
      <c r="AR73" s="792" t="str" cm="1">
        <f t="array" ref="AR73">IF(AQ73="","",IF(SUMPRODUCT((AQ73=$AQ$6:$AQ$1560)*(AH73=$AH$6:$AH$1560)*(AN73=$AN$6:$AN$1560)*(AO73=$AO$6:$AO$1560)*(ROW($AQ$6:$AQ$1560)&lt;&gt;ROW(AQ73))*((R73=0)*($R$6:$R$1560&gt;0)+(R73&gt;0)*($R$6:$R$1560=0)))&gt;0,"SALONES UNIDOS",IF(SUMPRODUCT((AQ73=$AQ$6:$AQ$1560)*(AH73=$AH$6:$AH$1560)*((AN73&lt;$AO$6:$AO$1560)*(AO73&gt;$AN$6:$AN$1560))*(ROW($AQ$6:$AQ$1560)&lt;&gt;ROW(AQ73)))&gt;0,"CRUZADO","Sin cruce")))</f>
        <v>Sin cruce</v>
      </c>
    </row>
    <row r="74" spans="3:44" s="8" customFormat="1" ht="18.75" customHeight="1">
      <c r="C74" s="12" t="s">
        <v>1081</v>
      </c>
      <c r="D74" s="789" t="s">
        <v>781</v>
      </c>
      <c r="E74" s="789">
        <v>20261</v>
      </c>
      <c r="F74" s="12" t="s">
        <v>13</v>
      </c>
      <c r="G74" s="12" t="s">
        <v>20</v>
      </c>
      <c r="H74" s="12" t="s">
        <v>30</v>
      </c>
      <c r="I74" s="12">
        <v>1</v>
      </c>
      <c r="J74" s="12" t="s">
        <v>16</v>
      </c>
      <c r="K74" s="790" t="s">
        <v>1191</v>
      </c>
      <c r="L74" s="491" t="s">
        <v>1192</v>
      </c>
      <c r="M74" s="789" t="s">
        <v>1101</v>
      </c>
      <c r="N74" s="789" t="s">
        <v>1086</v>
      </c>
      <c r="O74" s="12" t="s">
        <v>731</v>
      </c>
      <c r="P74" s="789">
        <v>0</v>
      </c>
      <c r="Q74" s="789">
        <v>2</v>
      </c>
      <c r="R74" s="815">
        <v>2</v>
      </c>
      <c r="S74" s="789">
        <v>3</v>
      </c>
      <c r="T74" s="808"/>
      <c r="U74" s="789">
        <v>40</v>
      </c>
      <c r="V74" s="31">
        <f>IF(W74="","",IFERROR(INDEX(Docentes!C:C,MATCH(W74,Docentes!D:D,0)),"NUEVO"))</f>
        <v>10197340</v>
      </c>
      <c r="W74" s="693" t="s">
        <v>1048</v>
      </c>
      <c r="X74" s="265" t="s">
        <v>168</v>
      </c>
      <c r="Y74" s="789" t="s">
        <v>1182</v>
      </c>
      <c r="Z74" s="789" t="s">
        <v>1089</v>
      </c>
      <c r="AA74" s="789"/>
      <c r="AB74" s="789"/>
      <c r="AC74" s="789"/>
      <c r="AD74" s="789"/>
      <c r="AE74" s="789"/>
      <c r="AF74" s="789" t="s">
        <v>1182</v>
      </c>
      <c r="AG74" s="31" t="str">
        <f t="shared" ref="AG74" si="25">IF(AND(P74&gt;0,Q74&gt;0),"TP",IF(AND(P74&gt;0,Q74=0),"T","P"))</f>
        <v>P</v>
      </c>
      <c r="AH74" s="903">
        <v>2</v>
      </c>
      <c r="AI74" s="508">
        <v>12</v>
      </c>
      <c r="AJ74" s="508">
        <v>40</v>
      </c>
      <c r="AK74" s="508">
        <v>14</v>
      </c>
      <c r="AL74" s="508">
        <v>20</v>
      </c>
      <c r="AM74" s="31">
        <f t="shared" ref="AM74" si="26">IF(R74=0,0,IF(AI74="",R74,IF(X74="HIBRIDO VIRTUAL",0,((((AK74/24)+(AL74/1440))-((AI74/24)+(AJ74/1440)))*1440/50))))</f>
        <v>1.9999999999999993</v>
      </c>
      <c r="AN74" s="792">
        <f t="shared" ref="AN74" si="27">AI74/24+AJ74/1440</f>
        <v>0.52777777777777779</v>
      </c>
      <c r="AO74" s="792">
        <f t="shared" ref="AO74" si="28">AK74/24+AL74/1440</f>
        <v>0.59722222222222221</v>
      </c>
      <c r="AP74" s="31" t="str" cm="1">
        <f t="array" ref="AP74">IF(W74="","",IF(SUMPRODUCT((W74=$W$6:$W$1560)*(AH74=$AH$6:$AH$1560)*(AN74=$AN$6:$AN$1560)*(AO74=$AO$6:$AO$1560)*(ROW($W$6:$W$1560)&lt;&gt;ROW(W74))*((R74=0)*($R$6:$R$1560&gt;0)+(R74&gt;0)*($R$6:$R$1560=0)))&gt;0,"SALONES UNIDOS",IF(SUMPRODUCT((W74=$W$6:$W$1560)*(AH74=$AH$6:$AH$1560)*((AN74&lt;$AO$6:$AO$1560)*(AO74&gt;$AN$6:$AN$1560))*(ROW($W$6:$W$1560)&lt;&gt;ROW(W74)))&gt;0,"CRUZADO","Sin cruce")))</f>
        <v>Sin cruce</v>
      </c>
      <c r="AQ74" s="792" t="str">
        <f t="shared" ref="AQ74" si="29">TRIM(CONCATENATE(H74,I74,F74,J74))</f>
        <v>DE1FILIALA</v>
      </c>
      <c r="AR74" s="792" t="str" cm="1">
        <f t="array" ref="AR74">IF(AQ74="","",IF(SUMPRODUCT((AQ74=$AQ$6:$AQ$1560)*(AH74=$AH$6:$AH$1560)*(AN74=$AN$6:$AN$1560)*(AO74=$AO$6:$AO$1560)*(ROW($AQ$6:$AQ$1560)&lt;&gt;ROW(AQ74))*((R74=0)*($R$6:$R$1560&gt;0)+(R74&gt;0)*($R$6:$R$1560=0)))&gt;0,"SALONES UNIDOS",IF(SUMPRODUCT((AQ74=$AQ$6:$AQ$1560)*(AH74=$AH$6:$AH$1560)*((AN74&lt;$AO$6:$AO$1560)*(AO74&gt;$AN$6:$AN$1560))*(ROW($AQ$6:$AQ$1560)&lt;&gt;ROW(AQ74)))&gt;0,"CRUZADO","Sin cruce")))</f>
        <v>Sin cruce</v>
      </c>
    </row>
    <row r="75" spans="3:44" s="8" customFormat="1" ht="18.75" customHeight="1">
      <c r="C75" s="12" t="s">
        <v>1081</v>
      </c>
      <c r="D75" s="789" t="s">
        <v>781</v>
      </c>
      <c r="E75" s="789">
        <v>20261</v>
      </c>
      <c r="F75" s="12" t="s">
        <v>13</v>
      </c>
      <c r="G75" s="12" t="s">
        <v>20</v>
      </c>
      <c r="H75" s="12" t="s">
        <v>30</v>
      </c>
      <c r="I75" s="12">
        <v>1</v>
      </c>
      <c r="J75" s="12" t="s">
        <v>16</v>
      </c>
      <c r="K75" s="790" t="s">
        <v>1193</v>
      </c>
      <c r="L75" s="491" t="s">
        <v>1194</v>
      </c>
      <c r="M75" s="789" t="s">
        <v>1127</v>
      </c>
      <c r="N75" s="789" t="s">
        <v>1086</v>
      </c>
      <c r="O75" s="12" t="s">
        <v>731</v>
      </c>
      <c r="P75" s="789">
        <v>2</v>
      </c>
      <c r="Q75" s="789">
        <v>2</v>
      </c>
      <c r="R75" s="815">
        <v>4</v>
      </c>
      <c r="S75" s="789">
        <v>3</v>
      </c>
      <c r="T75" s="808"/>
      <c r="U75" s="789">
        <v>40</v>
      </c>
      <c r="V75" s="31">
        <f>IF(W75="","",IFERROR(INDEX(Docentes!C:C,MATCH(W75,Docentes!D:D,0)),"NUEVO"))</f>
        <v>21546491</v>
      </c>
      <c r="W75" s="791" t="s">
        <v>389</v>
      </c>
      <c r="X75" s="265" t="s">
        <v>168</v>
      </c>
      <c r="Y75" s="789" t="s">
        <v>1182</v>
      </c>
      <c r="Z75" s="789" t="s">
        <v>1089</v>
      </c>
      <c r="AA75" s="789" t="s">
        <v>61</v>
      </c>
      <c r="AB75" s="789" t="s">
        <v>1183</v>
      </c>
      <c r="AC75" s="789">
        <v>50</v>
      </c>
      <c r="AD75" s="789"/>
      <c r="AE75" s="789"/>
      <c r="AF75" s="789" t="s">
        <v>1182</v>
      </c>
      <c r="AG75" s="31" t="str">
        <f t="shared" si="4"/>
        <v>TP</v>
      </c>
      <c r="AH75" s="903">
        <v>1</v>
      </c>
      <c r="AI75" s="508">
        <v>8</v>
      </c>
      <c r="AJ75" s="508">
        <v>30</v>
      </c>
      <c r="AK75" s="508">
        <v>11</v>
      </c>
      <c r="AL75" s="508">
        <v>50</v>
      </c>
      <c r="AM75" s="31">
        <f t="shared" ref="AM75:AM145" si="30">IF(R75=0,0,IF(AI75="",R75,IF(X75="HIBRIDO VIRTUAL",0,((((AK75/24)+(AL75/1440))-((AI75/24)+(AJ75/1440)))*1440/50))))</f>
        <v>4</v>
      </c>
      <c r="AN75" s="792">
        <f t="shared" ref="AN75:AN145" si="31">AI75/24+AJ75/1440</f>
        <v>0.35416666666666663</v>
      </c>
      <c r="AO75" s="792">
        <f t="shared" ref="AO75:AO145" si="32">AK75/24+AL75/1440</f>
        <v>0.49305555555555552</v>
      </c>
      <c r="AP75" s="31" t="str" cm="1">
        <f t="array" ref="AP75">IF(W75="","",IF(SUMPRODUCT((W75=$W$6:$W$1560)*(AH75=$AH$6:$AH$1560)*(AN75=$AN$6:$AN$1560)*(AO75=$AO$6:$AO$1560)*(ROW($W$6:$W$1560)&lt;&gt;ROW(W75))*((R75=0)*($R$6:$R$1560&gt;0)+(R75&gt;0)*($R$6:$R$1560=0)))&gt;0,"SALONES UNIDOS",IF(SUMPRODUCT((W75=$W$6:$W$1560)*(AH75=$AH$6:$AH$1560)*((AN75&lt;$AO$6:$AO$1560)*(AO75&gt;$AN$6:$AN$1560))*(ROW($W$6:$W$1560)&lt;&gt;ROW(W75)))&gt;0,"CRUZADO","Sin cruce")))</f>
        <v>Sin cruce</v>
      </c>
      <c r="AQ75" s="792" t="str">
        <f t="shared" ref="AQ75:AQ145" si="33">TRIM(CONCATENATE(H75,I75,F75,J75))</f>
        <v>DE1FILIALA</v>
      </c>
      <c r="AR75" s="792" t="str" cm="1">
        <f t="array" ref="AR75">IF(AQ75="","",IF(SUMPRODUCT((AQ75=$AQ$6:$AQ$1560)*(AH75=$AH$6:$AH$1560)*(AN75=$AN$6:$AN$1560)*(AO75=$AO$6:$AO$1560)*(ROW($AQ$6:$AQ$1560)&lt;&gt;ROW(AQ75))*((R75=0)*($R$6:$R$1560&gt;0)+(R75&gt;0)*($R$6:$R$1560=0)))&gt;0,"SALONES UNIDOS",IF(SUMPRODUCT((AQ75=$AQ$6:$AQ$1560)*(AH75=$AH$6:$AH$1560)*((AN75&lt;$AO$6:$AO$1560)*(AO75&gt;$AN$6:$AN$1560))*(ROW($AQ$6:$AQ$1560)&lt;&gt;ROW(AQ75)))&gt;0,"CRUZADO","Sin cruce")))</f>
        <v>Sin cruce</v>
      </c>
    </row>
    <row r="76" spans="3:44" s="8" customFormat="1" ht="18.75" customHeight="1">
      <c r="C76" s="12" t="s">
        <v>1081</v>
      </c>
      <c r="D76" s="789" t="s">
        <v>781</v>
      </c>
      <c r="E76" s="789">
        <v>20261</v>
      </c>
      <c r="F76" s="12" t="s">
        <v>13</v>
      </c>
      <c r="G76" s="12" t="s">
        <v>20</v>
      </c>
      <c r="H76" s="12" t="s">
        <v>30</v>
      </c>
      <c r="I76" s="12">
        <v>1</v>
      </c>
      <c r="J76" s="12" t="s">
        <v>26</v>
      </c>
      <c r="K76" s="790" t="s">
        <v>1180</v>
      </c>
      <c r="L76" s="491" t="s">
        <v>1181</v>
      </c>
      <c r="M76" s="789" t="s">
        <v>1127</v>
      </c>
      <c r="N76" s="789" t="s">
        <v>1086</v>
      </c>
      <c r="O76" s="12" t="s">
        <v>731</v>
      </c>
      <c r="P76" s="789">
        <v>3</v>
      </c>
      <c r="Q76" s="789">
        <v>2</v>
      </c>
      <c r="R76" s="815">
        <v>5</v>
      </c>
      <c r="S76" s="789">
        <v>4</v>
      </c>
      <c r="T76" s="808"/>
      <c r="U76" s="789">
        <v>40</v>
      </c>
      <c r="V76" s="31">
        <f>IF(W76="","",IFERROR(INDEX(Docentes!C:C,MATCH(W76,Docentes!D:D,0)),"NUEVO"))</f>
        <v>45919468</v>
      </c>
      <c r="W76" s="791" t="s">
        <v>264</v>
      </c>
      <c r="X76" s="265" t="s">
        <v>168</v>
      </c>
      <c r="Y76" s="789" t="s">
        <v>1088</v>
      </c>
      <c r="Z76" s="789" t="s">
        <v>1089</v>
      </c>
      <c r="AA76" s="789" t="s">
        <v>61</v>
      </c>
      <c r="AB76" s="789" t="s">
        <v>1183</v>
      </c>
      <c r="AC76" s="789">
        <v>50</v>
      </c>
      <c r="AD76" s="789"/>
      <c r="AE76" s="789"/>
      <c r="AF76" s="789" t="s">
        <v>1088</v>
      </c>
      <c r="AG76" s="31" t="str">
        <f t="shared" ref="AG76:AG146" si="34">IF(AND(P76&gt;0,Q76&gt;0),"TP",IF(AND(P76&gt;0,Q76=0),"T","P"))</f>
        <v>TP</v>
      </c>
      <c r="AH76" s="903">
        <v>4</v>
      </c>
      <c r="AI76" s="508">
        <v>18</v>
      </c>
      <c r="AJ76" s="508">
        <v>30</v>
      </c>
      <c r="AK76" s="508">
        <v>22</v>
      </c>
      <c r="AL76" s="508">
        <v>40</v>
      </c>
      <c r="AM76" s="31">
        <f t="shared" si="30"/>
        <v>4.9999999999999982</v>
      </c>
      <c r="AN76" s="792">
        <f t="shared" si="31"/>
        <v>0.77083333333333337</v>
      </c>
      <c r="AO76" s="792">
        <f t="shared" si="32"/>
        <v>0.94444444444444442</v>
      </c>
      <c r="AP76" s="31" t="str" cm="1">
        <f t="array" ref="AP76">IF(W76="","",IF(SUMPRODUCT((W76=$W$6:$W$1560)*(AH76=$AH$6:$AH$1560)*(AN76=$AN$6:$AN$1560)*(AO76=$AO$6:$AO$1560)*(ROW($W$6:$W$1560)&lt;&gt;ROW(W76))*((R76=0)*($R$6:$R$1560&gt;0)+(R76&gt;0)*($R$6:$R$1560=0)))&gt;0,"SALONES UNIDOS",IF(SUMPRODUCT((W76=$W$6:$W$1560)*(AH76=$AH$6:$AH$1560)*((AN76&lt;$AO$6:$AO$1560)*(AO76&gt;$AN$6:$AN$1560))*(ROW($W$6:$W$1560)&lt;&gt;ROW(W76)))&gt;0,"CRUZADO","Sin cruce")))</f>
        <v>Sin cruce</v>
      </c>
      <c r="AQ76" s="792" t="str">
        <f t="shared" si="33"/>
        <v>DE1FILIALB</v>
      </c>
      <c r="AR76" s="792" t="str" cm="1">
        <f t="array" ref="AR76">IF(AQ76="","",IF(SUMPRODUCT((AQ76=$AQ$6:$AQ$1560)*(AH76=$AH$6:$AH$1560)*(AN76=$AN$6:$AN$1560)*(AO76=$AO$6:$AO$1560)*(ROW($AQ$6:$AQ$1560)&lt;&gt;ROW(AQ76))*((R76=0)*($R$6:$R$1560&gt;0)+(R76&gt;0)*($R$6:$R$1560=0)))&gt;0,"SALONES UNIDOS",IF(SUMPRODUCT((AQ76=$AQ$6:$AQ$1560)*(AH76=$AH$6:$AH$1560)*((AN76&lt;$AO$6:$AO$1560)*(AO76&gt;$AN$6:$AN$1560))*(ROW($AQ$6:$AQ$1560)&lt;&gt;ROW(AQ76)))&gt;0,"CRUZADO","Sin cruce")))</f>
        <v>Sin cruce</v>
      </c>
    </row>
    <row r="77" spans="3:44" s="8" customFormat="1" ht="18.75" customHeight="1">
      <c r="C77" s="12" t="s">
        <v>1081</v>
      </c>
      <c r="D77" s="789" t="s">
        <v>781</v>
      </c>
      <c r="E77" s="789">
        <v>20261</v>
      </c>
      <c r="F77" s="12" t="s">
        <v>13</v>
      </c>
      <c r="G77" s="12" t="s">
        <v>20</v>
      </c>
      <c r="H77" s="12" t="s">
        <v>30</v>
      </c>
      <c r="I77" s="12">
        <v>1</v>
      </c>
      <c r="J77" s="12" t="s">
        <v>26</v>
      </c>
      <c r="K77" s="790" t="s">
        <v>1184</v>
      </c>
      <c r="L77" s="491" t="s">
        <v>1185</v>
      </c>
      <c r="M77" s="789" t="s">
        <v>1127</v>
      </c>
      <c r="N77" s="789" t="s">
        <v>1086</v>
      </c>
      <c r="O77" s="12" t="s">
        <v>731</v>
      </c>
      <c r="P77" s="789">
        <v>3</v>
      </c>
      <c r="Q77" s="789">
        <v>2</v>
      </c>
      <c r="R77" s="815">
        <v>5</v>
      </c>
      <c r="S77" s="789">
        <v>4</v>
      </c>
      <c r="T77" s="808"/>
      <c r="U77" s="789">
        <v>40</v>
      </c>
      <c r="V77" s="31">
        <f>IF(W77="","",IFERROR(INDEX(Docentes!C:C,MATCH(W77,Docentes!D:D,0)),"NUEVO"))</f>
        <v>71844864</v>
      </c>
      <c r="W77" s="791" t="s">
        <v>268</v>
      </c>
      <c r="X77" s="265" t="s">
        <v>168</v>
      </c>
      <c r="Y77" s="789" t="s">
        <v>1088</v>
      </c>
      <c r="Z77" s="789" t="s">
        <v>1089</v>
      </c>
      <c r="AA77" s="789" t="s">
        <v>61</v>
      </c>
      <c r="AB77" s="789" t="s">
        <v>1183</v>
      </c>
      <c r="AC77" s="789">
        <v>50</v>
      </c>
      <c r="AD77" s="789"/>
      <c r="AE77" s="789"/>
      <c r="AF77" s="789" t="s">
        <v>1088</v>
      </c>
      <c r="AG77" s="31" t="str">
        <f t="shared" si="34"/>
        <v>TP</v>
      </c>
      <c r="AH77" s="903">
        <v>3</v>
      </c>
      <c r="AI77" s="508">
        <v>18</v>
      </c>
      <c r="AJ77" s="508">
        <v>30</v>
      </c>
      <c r="AK77" s="508">
        <v>22</v>
      </c>
      <c r="AL77" s="508">
        <v>40</v>
      </c>
      <c r="AM77" s="31">
        <f t="shared" si="30"/>
        <v>4.9999999999999982</v>
      </c>
      <c r="AN77" s="792">
        <f t="shared" si="31"/>
        <v>0.77083333333333337</v>
      </c>
      <c r="AO77" s="792">
        <f t="shared" si="32"/>
        <v>0.94444444444444442</v>
      </c>
      <c r="AP77" s="31" t="str" cm="1">
        <f t="array" ref="AP77">IF(W77="","",IF(SUMPRODUCT((W77=$W$6:$W$1560)*(AH77=$AH$6:$AH$1560)*(AN77=$AN$6:$AN$1560)*(AO77=$AO$6:$AO$1560)*(ROW($W$6:$W$1560)&lt;&gt;ROW(W77))*((R77=0)*($R$6:$R$1560&gt;0)+(R77&gt;0)*($R$6:$R$1560=0)))&gt;0,"SALONES UNIDOS",IF(SUMPRODUCT((W77=$W$6:$W$1560)*(AH77=$AH$6:$AH$1560)*((AN77&lt;$AO$6:$AO$1560)*(AO77&gt;$AN$6:$AN$1560))*(ROW($W$6:$W$1560)&lt;&gt;ROW(W77)))&gt;0,"CRUZADO","Sin cruce")))</f>
        <v>Sin cruce</v>
      </c>
      <c r="AQ77" s="792" t="str">
        <f t="shared" si="33"/>
        <v>DE1FILIALB</v>
      </c>
      <c r="AR77" s="792" t="str" cm="1">
        <f t="array" ref="AR77">IF(AQ77="","",IF(SUMPRODUCT((AQ77=$AQ$6:$AQ$1560)*(AH77=$AH$6:$AH$1560)*(AN77=$AN$6:$AN$1560)*(AO77=$AO$6:$AO$1560)*(ROW($AQ$6:$AQ$1560)&lt;&gt;ROW(AQ77))*((R77=0)*($R$6:$R$1560&gt;0)+(R77&gt;0)*($R$6:$R$1560=0)))&gt;0,"SALONES UNIDOS",IF(SUMPRODUCT((AQ77=$AQ$6:$AQ$1560)*(AH77=$AH$6:$AH$1560)*((AN77&lt;$AO$6:$AO$1560)*(AO77&gt;$AN$6:$AN$1560))*(ROW($AQ$6:$AQ$1560)&lt;&gt;ROW(AQ77)))&gt;0,"CRUZADO","Sin cruce")))</f>
        <v>Sin cruce</v>
      </c>
    </row>
    <row r="78" spans="3:44" s="8" customFormat="1" ht="18.75" customHeight="1">
      <c r="C78" s="12" t="s">
        <v>1081</v>
      </c>
      <c r="D78" s="789" t="s">
        <v>781</v>
      </c>
      <c r="E78" s="789">
        <v>20261</v>
      </c>
      <c r="F78" s="12" t="s">
        <v>13</v>
      </c>
      <c r="G78" s="12" t="s">
        <v>20</v>
      </c>
      <c r="H78" s="12" t="s">
        <v>30</v>
      </c>
      <c r="I78" s="12">
        <v>1</v>
      </c>
      <c r="J78" s="12" t="s">
        <v>26</v>
      </c>
      <c r="K78" s="790" t="s">
        <v>1187</v>
      </c>
      <c r="L78" s="491" t="s">
        <v>1188</v>
      </c>
      <c r="M78" s="789" t="s">
        <v>1127</v>
      </c>
      <c r="N78" s="789" t="s">
        <v>1086</v>
      </c>
      <c r="O78" s="12" t="s">
        <v>731</v>
      </c>
      <c r="P78" s="789">
        <v>3</v>
      </c>
      <c r="Q78" s="789">
        <v>2</v>
      </c>
      <c r="R78" s="815">
        <v>5</v>
      </c>
      <c r="S78" s="789">
        <v>4</v>
      </c>
      <c r="T78" s="808"/>
      <c r="U78" s="789">
        <v>40</v>
      </c>
      <c r="V78" s="31">
        <f>IF(W78="","",IFERROR(INDEX(Docentes!C:C,MATCH(W78,Docentes!D:D,0)),"NUEVO"))</f>
        <v>42711623</v>
      </c>
      <c r="W78" s="791" t="s">
        <v>325</v>
      </c>
      <c r="X78" s="265" t="s">
        <v>168</v>
      </c>
      <c r="Y78" s="789" t="s">
        <v>1088</v>
      </c>
      <c r="Z78" s="789" t="s">
        <v>1089</v>
      </c>
      <c r="AA78" s="789" t="s">
        <v>61</v>
      </c>
      <c r="AB78" s="789" t="s">
        <v>1183</v>
      </c>
      <c r="AC78" s="789">
        <v>50</v>
      </c>
      <c r="AD78" s="789"/>
      <c r="AE78" s="789"/>
      <c r="AF78" s="789" t="s">
        <v>1088</v>
      </c>
      <c r="AG78" s="31" t="str">
        <f t="shared" si="34"/>
        <v>TP</v>
      </c>
      <c r="AH78" s="903">
        <v>1</v>
      </c>
      <c r="AI78" s="508">
        <v>19</v>
      </c>
      <c r="AJ78" s="508">
        <v>20</v>
      </c>
      <c r="AK78" s="508">
        <v>23</v>
      </c>
      <c r="AL78" s="508">
        <v>30</v>
      </c>
      <c r="AM78" s="31">
        <f t="shared" si="30"/>
        <v>5.0000000000000044</v>
      </c>
      <c r="AN78" s="792">
        <f t="shared" si="31"/>
        <v>0.80555555555555547</v>
      </c>
      <c r="AO78" s="792">
        <f t="shared" si="32"/>
        <v>0.97916666666666674</v>
      </c>
      <c r="AP78" s="31" t="str" cm="1">
        <f t="array" ref="AP78">IF(W78="","",IF(SUMPRODUCT((W78=$W$6:$W$1560)*(AH78=$AH$6:$AH$1560)*(AN78=$AN$6:$AN$1560)*(AO78=$AO$6:$AO$1560)*(ROW($W$6:$W$1560)&lt;&gt;ROW(W78))*((R78=0)*($R$6:$R$1560&gt;0)+(R78&gt;0)*($R$6:$R$1560=0)))&gt;0,"SALONES UNIDOS",IF(SUMPRODUCT((W78=$W$6:$W$1560)*(AH78=$AH$6:$AH$1560)*((AN78&lt;$AO$6:$AO$1560)*(AO78&gt;$AN$6:$AN$1560))*(ROW($W$6:$W$1560)&lt;&gt;ROW(W78)))&gt;0,"CRUZADO","Sin cruce")))</f>
        <v>Sin cruce</v>
      </c>
      <c r="AQ78" s="792" t="str">
        <f t="shared" si="33"/>
        <v>DE1FILIALB</v>
      </c>
      <c r="AR78" s="792" t="str" cm="1">
        <f t="array" ref="AR78">IF(AQ78="","",IF(SUMPRODUCT((AQ78=$AQ$6:$AQ$1560)*(AH78=$AH$6:$AH$1560)*(AN78=$AN$6:$AN$1560)*(AO78=$AO$6:$AO$1560)*(ROW($AQ$6:$AQ$1560)&lt;&gt;ROW(AQ78))*((R78=0)*($R$6:$R$1560&gt;0)+(R78&gt;0)*($R$6:$R$1560=0)))&gt;0,"SALONES UNIDOS",IF(SUMPRODUCT((AQ78=$AQ$6:$AQ$1560)*(AH78=$AH$6:$AH$1560)*((AN78&lt;$AO$6:$AO$1560)*(AO78&gt;$AN$6:$AN$1560))*(ROW($AQ$6:$AQ$1560)&lt;&gt;ROW(AQ78)))&gt;0,"CRUZADO","Sin cruce")))</f>
        <v>Sin cruce</v>
      </c>
    </row>
    <row r="79" spans="3:44" s="8" customFormat="1" ht="18.75" customHeight="1">
      <c r="C79" s="12" t="s">
        <v>1081</v>
      </c>
      <c r="D79" s="789" t="s">
        <v>781</v>
      </c>
      <c r="E79" s="789">
        <v>20261</v>
      </c>
      <c r="F79" s="12" t="s">
        <v>13</v>
      </c>
      <c r="G79" s="12" t="s">
        <v>20</v>
      </c>
      <c r="H79" s="12" t="s">
        <v>30</v>
      </c>
      <c r="I79" s="12">
        <v>1</v>
      </c>
      <c r="J79" s="12" t="s">
        <v>26</v>
      </c>
      <c r="K79" s="790" t="s">
        <v>1189</v>
      </c>
      <c r="L79" s="491" t="s">
        <v>1190</v>
      </c>
      <c r="M79" s="789" t="s">
        <v>1127</v>
      </c>
      <c r="N79" s="789" t="s">
        <v>1086</v>
      </c>
      <c r="O79" s="12" t="s">
        <v>731</v>
      </c>
      <c r="P79" s="789">
        <v>2</v>
      </c>
      <c r="Q79" s="789">
        <v>2</v>
      </c>
      <c r="R79" s="815">
        <v>4</v>
      </c>
      <c r="S79" s="789">
        <v>3</v>
      </c>
      <c r="T79" s="808"/>
      <c r="U79" s="789">
        <v>40</v>
      </c>
      <c r="V79" s="31">
        <f>IF(W79="","",IFERROR(INDEX(Docentes!C:C,MATCH(W79,Docentes!D:D,0)),"NUEVO"))</f>
        <v>21406933</v>
      </c>
      <c r="W79" s="791" t="s">
        <v>242</v>
      </c>
      <c r="X79" s="265" t="s">
        <v>168</v>
      </c>
      <c r="Y79" s="789" t="s">
        <v>1088</v>
      </c>
      <c r="Z79" s="789" t="s">
        <v>1089</v>
      </c>
      <c r="AA79" s="789" t="s">
        <v>61</v>
      </c>
      <c r="AB79" s="789" t="s">
        <v>1183</v>
      </c>
      <c r="AC79" s="789">
        <v>50</v>
      </c>
      <c r="AD79" s="789"/>
      <c r="AE79" s="789"/>
      <c r="AF79" s="789" t="s">
        <v>1088</v>
      </c>
      <c r="AG79" s="31" t="str">
        <f t="shared" si="34"/>
        <v>TP</v>
      </c>
      <c r="AH79" s="903">
        <v>5</v>
      </c>
      <c r="AI79" s="508">
        <v>18</v>
      </c>
      <c r="AJ79" s="508">
        <v>30</v>
      </c>
      <c r="AK79" s="508">
        <v>21</v>
      </c>
      <c r="AL79" s="508">
        <v>50</v>
      </c>
      <c r="AM79" s="31">
        <f t="shared" si="30"/>
        <v>3.9999999999999987</v>
      </c>
      <c r="AN79" s="792">
        <f t="shared" si="31"/>
        <v>0.77083333333333337</v>
      </c>
      <c r="AO79" s="792">
        <f t="shared" si="32"/>
        <v>0.90972222222222221</v>
      </c>
      <c r="AP79" s="31" t="str" cm="1">
        <f t="array" ref="AP79">IF(W79="","",IF(SUMPRODUCT((W79=$W$6:$W$1560)*(AH79=$AH$6:$AH$1560)*(AN79=$AN$6:$AN$1560)*(AO79=$AO$6:$AO$1560)*(ROW($W$6:$W$1560)&lt;&gt;ROW(W79))*((R79=0)*($R$6:$R$1560&gt;0)+(R79&gt;0)*($R$6:$R$1560=0)))&gt;0,"SALONES UNIDOS",IF(SUMPRODUCT((W79=$W$6:$W$1560)*(AH79=$AH$6:$AH$1560)*((AN79&lt;$AO$6:$AO$1560)*(AO79&gt;$AN$6:$AN$1560))*(ROW($W$6:$W$1560)&lt;&gt;ROW(W79)))&gt;0,"CRUZADO","Sin cruce")))</f>
        <v>Sin cruce</v>
      </c>
      <c r="AQ79" s="792" t="str">
        <f t="shared" si="33"/>
        <v>DE1FILIALB</v>
      </c>
      <c r="AR79" s="792" t="str" cm="1">
        <f t="array" ref="AR79">IF(AQ79="","",IF(SUMPRODUCT((AQ79=$AQ$6:$AQ$1560)*(AH79=$AH$6:$AH$1560)*(AN79=$AN$6:$AN$1560)*(AO79=$AO$6:$AO$1560)*(ROW($AQ$6:$AQ$1560)&lt;&gt;ROW(AQ79))*((R79=0)*($R$6:$R$1560&gt;0)+(R79&gt;0)*($R$6:$R$1560=0)))&gt;0,"SALONES UNIDOS",IF(SUMPRODUCT((AQ79=$AQ$6:$AQ$1560)*(AH79=$AH$6:$AH$1560)*((AN79&lt;$AO$6:$AO$1560)*(AO79&gt;$AN$6:$AN$1560))*(ROW($AQ$6:$AQ$1560)&lt;&gt;ROW(AQ79)))&gt;0,"CRUZADO","Sin cruce")))</f>
        <v>Sin cruce</v>
      </c>
    </row>
    <row r="80" spans="3:44" s="8" customFormat="1" ht="18.75" customHeight="1">
      <c r="C80" s="12" t="s">
        <v>1081</v>
      </c>
      <c r="D80" s="789" t="s">
        <v>781</v>
      </c>
      <c r="E80" s="789">
        <v>20261</v>
      </c>
      <c r="F80" s="12" t="s">
        <v>13</v>
      </c>
      <c r="G80" s="12" t="s">
        <v>20</v>
      </c>
      <c r="H80" s="12" t="s">
        <v>30</v>
      </c>
      <c r="I80" s="12">
        <v>1</v>
      </c>
      <c r="J80" s="12" t="s">
        <v>26</v>
      </c>
      <c r="K80" s="790" t="s">
        <v>1191</v>
      </c>
      <c r="L80" s="491" t="s">
        <v>1192</v>
      </c>
      <c r="M80" s="789" t="s">
        <v>1101</v>
      </c>
      <c r="N80" s="789" t="s">
        <v>1086</v>
      </c>
      <c r="O80" s="12" t="s">
        <v>731</v>
      </c>
      <c r="P80" s="789">
        <v>2</v>
      </c>
      <c r="Q80" s="789">
        <v>0</v>
      </c>
      <c r="R80" s="815">
        <v>2</v>
      </c>
      <c r="S80" s="789">
        <v>3</v>
      </c>
      <c r="T80" s="808"/>
      <c r="U80" s="789">
        <v>40</v>
      </c>
      <c r="V80" s="31">
        <f>IF(W80="","",IFERROR(INDEX(Docentes!C:C,MATCH(W80,Docentes!D:D,0)),"NUEVO"))</f>
        <v>10197340</v>
      </c>
      <c r="W80" s="693" t="s">
        <v>1048</v>
      </c>
      <c r="X80" s="265" t="s">
        <v>168</v>
      </c>
      <c r="Y80" s="789" t="s">
        <v>1088</v>
      </c>
      <c r="Z80" s="789" t="s">
        <v>1089</v>
      </c>
      <c r="AA80" s="789"/>
      <c r="AB80" s="789"/>
      <c r="AC80" s="789"/>
      <c r="AD80" s="789"/>
      <c r="AE80" s="789"/>
      <c r="AF80" s="789" t="s">
        <v>1088</v>
      </c>
      <c r="AG80" s="31" t="str">
        <f t="shared" si="34"/>
        <v>T</v>
      </c>
      <c r="AH80" s="903">
        <v>2</v>
      </c>
      <c r="AI80" s="508">
        <v>21</v>
      </c>
      <c r="AJ80" s="508">
        <v>50</v>
      </c>
      <c r="AK80" s="508">
        <v>23</v>
      </c>
      <c r="AL80" s="508">
        <v>30</v>
      </c>
      <c r="AM80" s="31">
        <f t="shared" si="30"/>
        <v>2.0000000000000027</v>
      </c>
      <c r="AN80" s="792">
        <f t="shared" si="31"/>
        <v>0.90972222222222221</v>
      </c>
      <c r="AO80" s="792">
        <f t="shared" si="32"/>
        <v>0.97916666666666674</v>
      </c>
      <c r="AP80" s="31" t="str" cm="1">
        <f t="array" ref="AP80">IF(W80="","",IF(SUMPRODUCT((W80=$W$6:$W$1560)*(AH80=$AH$6:$AH$1560)*(AN80=$AN$6:$AN$1560)*(AO80=$AO$6:$AO$1560)*(ROW($W$6:$W$1560)&lt;&gt;ROW(W80))*((R80=0)*($R$6:$R$1560&gt;0)+(R80&gt;0)*($R$6:$R$1560=0)))&gt;0,"SALONES UNIDOS",IF(SUMPRODUCT((W80=$W$6:$W$1560)*(AH80=$AH$6:$AH$1560)*((AN80&lt;$AO$6:$AO$1560)*(AO80&gt;$AN$6:$AN$1560))*(ROW($W$6:$W$1560)&lt;&gt;ROW(W80)))&gt;0,"CRUZADO","Sin cruce")))</f>
        <v>Sin cruce</v>
      </c>
      <c r="AQ80" s="792" t="str">
        <f t="shared" si="33"/>
        <v>DE1FILIALB</v>
      </c>
      <c r="AR80" s="792" t="str" cm="1">
        <f t="array" ref="AR80">IF(AQ80="","",IF(SUMPRODUCT((AQ80=$AQ$6:$AQ$1560)*(AH80=$AH$6:$AH$1560)*(AN80=$AN$6:$AN$1560)*(AO80=$AO$6:$AO$1560)*(ROW($AQ$6:$AQ$1560)&lt;&gt;ROW(AQ80))*((R80=0)*($R$6:$R$1560&gt;0)+(R80&gt;0)*($R$6:$R$1560=0)))&gt;0,"SALONES UNIDOS",IF(SUMPRODUCT((AQ80=$AQ$6:$AQ$1560)*(AH80=$AH$6:$AH$1560)*((AN80&lt;$AO$6:$AO$1560)*(AO80&gt;$AN$6:$AN$1560))*(ROW($AQ$6:$AQ$1560)&lt;&gt;ROW(AQ80)))&gt;0,"CRUZADO","Sin cruce")))</f>
        <v>Sin cruce</v>
      </c>
    </row>
    <row r="81" spans="3:44" s="8" customFormat="1" ht="18.75" customHeight="1">
      <c r="C81" s="12" t="s">
        <v>1081</v>
      </c>
      <c r="D81" s="789" t="s">
        <v>781</v>
      </c>
      <c r="E81" s="789">
        <v>20261</v>
      </c>
      <c r="F81" s="12" t="s">
        <v>13</v>
      </c>
      <c r="G81" s="12" t="s">
        <v>20</v>
      </c>
      <c r="H81" s="12" t="s">
        <v>30</v>
      </c>
      <c r="I81" s="12">
        <v>1</v>
      </c>
      <c r="J81" s="12" t="s">
        <v>26</v>
      </c>
      <c r="K81" s="790" t="s">
        <v>1191</v>
      </c>
      <c r="L81" s="491" t="s">
        <v>1192</v>
      </c>
      <c r="M81" s="789" t="s">
        <v>1101</v>
      </c>
      <c r="N81" s="789" t="s">
        <v>1086</v>
      </c>
      <c r="O81" s="12" t="s">
        <v>731</v>
      </c>
      <c r="P81" s="789">
        <v>0</v>
      </c>
      <c r="Q81" s="789">
        <v>2</v>
      </c>
      <c r="R81" s="815">
        <v>2</v>
      </c>
      <c r="S81" s="789">
        <v>3</v>
      </c>
      <c r="T81" s="808"/>
      <c r="U81" s="789">
        <v>20</v>
      </c>
      <c r="V81" s="31">
        <f>IF(W81="","",IFERROR(INDEX(Docentes!C:C,MATCH(W81,Docentes!D:D,0)),"NUEVO"))</f>
        <v>10197340</v>
      </c>
      <c r="W81" s="693" t="s">
        <v>1048</v>
      </c>
      <c r="X81" s="265" t="s">
        <v>168</v>
      </c>
      <c r="Y81" s="789" t="s">
        <v>1088</v>
      </c>
      <c r="Z81" s="789" t="s">
        <v>1089</v>
      </c>
      <c r="AA81" s="789"/>
      <c r="AB81" s="789"/>
      <c r="AC81" s="789"/>
      <c r="AD81" s="789"/>
      <c r="AE81" s="789"/>
      <c r="AF81" s="789" t="s">
        <v>1088</v>
      </c>
      <c r="AG81" s="31" t="str">
        <f t="shared" si="34"/>
        <v>P</v>
      </c>
      <c r="AH81" s="903">
        <v>5</v>
      </c>
      <c r="AI81" s="508">
        <v>21</v>
      </c>
      <c r="AJ81" s="508">
        <v>50</v>
      </c>
      <c r="AK81" s="508">
        <v>23</v>
      </c>
      <c r="AL81" s="508">
        <v>30</v>
      </c>
      <c r="AM81" s="31">
        <f t="shared" si="30"/>
        <v>2.0000000000000027</v>
      </c>
      <c r="AN81" s="792">
        <f t="shared" si="31"/>
        <v>0.90972222222222221</v>
      </c>
      <c r="AO81" s="792">
        <f t="shared" si="32"/>
        <v>0.97916666666666674</v>
      </c>
      <c r="AP81" s="31" t="str" cm="1">
        <f t="array" ref="AP81">IF(W81="","",IF(SUMPRODUCT((W81=$W$6:$W$1560)*(AH81=$AH$6:$AH$1560)*(AN81=$AN$6:$AN$1560)*(AO81=$AO$6:$AO$1560)*(ROW($W$6:$W$1560)&lt;&gt;ROW(W81))*((R81=0)*($R$6:$R$1560&gt;0)+(R81&gt;0)*($R$6:$R$1560=0)))&gt;0,"SALONES UNIDOS",IF(SUMPRODUCT((W81=$W$6:$W$1560)*(AH81=$AH$6:$AH$1560)*((AN81&lt;$AO$6:$AO$1560)*(AO81&gt;$AN$6:$AN$1560))*(ROW($W$6:$W$1560)&lt;&gt;ROW(W81)))&gt;0,"CRUZADO","Sin cruce")))</f>
        <v>Sin cruce</v>
      </c>
      <c r="AQ81" s="792" t="str">
        <f t="shared" si="33"/>
        <v>DE1FILIALB</v>
      </c>
      <c r="AR81" s="792" t="str" cm="1">
        <f t="array" ref="AR81">IF(AQ81="","",IF(SUMPRODUCT((AQ81=$AQ$6:$AQ$1560)*(AH81=$AH$6:$AH$1560)*(AN81=$AN$6:$AN$1560)*(AO81=$AO$6:$AO$1560)*(ROW($AQ$6:$AQ$1560)&lt;&gt;ROW(AQ81))*((R81=0)*($R$6:$R$1560&gt;0)+(R81&gt;0)*($R$6:$R$1560=0)))&gt;0,"SALONES UNIDOS",IF(SUMPRODUCT((AQ81=$AQ$6:$AQ$1560)*(AH81=$AH$6:$AH$1560)*((AN81&lt;$AO$6:$AO$1560)*(AO81&gt;$AN$6:$AN$1560))*(ROW($AQ$6:$AQ$1560)&lt;&gt;ROW(AQ81)))&gt;0,"CRUZADO","Sin cruce")))</f>
        <v>Sin cruce</v>
      </c>
    </row>
    <row r="82" spans="3:44" s="8" customFormat="1" ht="18.75" customHeight="1">
      <c r="C82" s="12" t="s">
        <v>1081</v>
      </c>
      <c r="D82" s="789" t="s">
        <v>781</v>
      </c>
      <c r="E82" s="789">
        <v>20261</v>
      </c>
      <c r="F82" s="12" t="s">
        <v>13</v>
      </c>
      <c r="G82" s="12" t="s">
        <v>20</v>
      </c>
      <c r="H82" s="12" t="s">
        <v>30</v>
      </c>
      <c r="I82" s="12">
        <v>1</v>
      </c>
      <c r="J82" s="12" t="s">
        <v>26</v>
      </c>
      <c r="K82" s="790" t="s">
        <v>1193</v>
      </c>
      <c r="L82" s="491" t="s">
        <v>1194</v>
      </c>
      <c r="M82" s="789" t="s">
        <v>1127</v>
      </c>
      <c r="N82" s="789" t="s">
        <v>1086</v>
      </c>
      <c r="O82" s="12" t="s">
        <v>731</v>
      </c>
      <c r="P82" s="789">
        <v>2</v>
      </c>
      <c r="Q82" s="789">
        <v>2</v>
      </c>
      <c r="R82" s="815">
        <v>4</v>
      </c>
      <c r="S82" s="789">
        <v>3</v>
      </c>
      <c r="T82" s="808"/>
      <c r="U82" s="789">
        <v>40</v>
      </c>
      <c r="V82" s="31">
        <f>IF(W82="","",IFERROR(INDEX(Docentes!C:C,MATCH(W82,Docentes!D:D,0)),"NUEVO"))</f>
        <v>70277443</v>
      </c>
      <c r="W82" s="693" t="s">
        <v>989</v>
      </c>
      <c r="X82" s="265" t="s">
        <v>168</v>
      </c>
      <c r="Y82" s="789" t="s">
        <v>1088</v>
      </c>
      <c r="Z82" s="789" t="s">
        <v>1089</v>
      </c>
      <c r="AA82" s="789" t="s">
        <v>61</v>
      </c>
      <c r="AB82" s="789" t="s">
        <v>1183</v>
      </c>
      <c r="AC82" s="789">
        <v>50</v>
      </c>
      <c r="AD82" s="789"/>
      <c r="AE82" s="789"/>
      <c r="AF82" s="789" t="s">
        <v>1088</v>
      </c>
      <c r="AG82" s="31" t="str">
        <f t="shared" si="34"/>
        <v>TP</v>
      </c>
      <c r="AH82" s="903">
        <v>2</v>
      </c>
      <c r="AI82" s="508">
        <v>18</v>
      </c>
      <c r="AJ82" s="508">
        <v>30</v>
      </c>
      <c r="AK82" s="508">
        <v>21</v>
      </c>
      <c r="AL82" s="508">
        <v>50</v>
      </c>
      <c r="AM82" s="31">
        <f t="shared" si="30"/>
        <v>3.9999999999999987</v>
      </c>
      <c r="AN82" s="792">
        <f t="shared" si="31"/>
        <v>0.77083333333333337</v>
      </c>
      <c r="AO82" s="792">
        <f t="shared" si="32"/>
        <v>0.90972222222222221</v>
      </c>
      <c r="AP82" s="31" t="str" cm="1">
        <f t="array" ref="AP82">IF(W82="","",IF(SUMPRODUCT((W82=$W$6:$W$1560)*(AH82=$AH$6:$AH$1560)*(AN82=$AN$6:$AN$1560)*(AO82=$AO$6:$AO$1560)*(ROW($W$6:$W$1560)&lt;&gt;ROW(W82))*((R82=0)*($R$6:$R$1560&gt;0)+(R82&gt;0)*($R$6:$R$1560=0)))&gt;0,"SALONES UNIDOS",IF(SUMPRODUCT((W82=$W$6:$W$1560)*(AH82=$AH$6:$AH$1560)*((AN82&lt;$AO$6:$AO$1560)*(AO82&gt;$AN$6:$AN$1560))*(ROW($W$6:$W$1560)&lt;&gt;ROW(W82)))&gt;0,"CRUZADO","Sin cruce")))</f>
        <v>Sin cruce</v>
      </c>
      <c r="AQ82" s="792" t="str">
        <f t="shared" si="33"/>
        <v>DE1FILIALB</v>
      </c>
      <c r="AR82" s="792" t="str" cm="1">
        <f t="array" ref="AR82">IF(AQ82="","",IF(SUMPRODUCT((AQ82=$AQ$6:$AQ$1560)*(AH82=$AH$6:$AH$1560)*(AN82=$AN$6:$AN$1560)*(AO82=$AO$6:$AO$1560)*(ROW($AQ$6:$AQ$1560)&lt;&gt;ROW(AQ82))*((R82=0)*($R$6:$R$1560&gt;0)+(R82&gt;0)*($R$6:$R$1560=0)))&gt;0,"SALONES UNIDOS",IF(SUMPRODUCT((AQ82=$AQ$6:$AQ$1560)*(AH82=$AH$6:$AH$1560)*((AN82&lt;$AO$6:$AO$1560)*(AO82&gt;$AN$6:$AN$1560))*(ROW($AQ$6:$AQ$1560)&lt;&gt;ROW(AQ82)))&gt;0,"CRUZADO","Sin cruce")))</f>
        <v>Sin cruce</v>
      </c>
    </row>
    <row r="83" spans="3:44" s="8" customFormat="1" ht="18.75" customHeight="1">
      <c r="C83" s="12" t="s">
        <v>1081</v>
      </c>
      <c r="D83" s="789" t="s">
        <v>781</v>
      </c>
      <c r="E83" s="789">
        <v>20261</v>
      </c>
      <c r="F83" s="12" t="s">
        <v>13</v>
      </c>
      <c r="G83" s="12" t="s">
        <v>20</v>
      </c>
      <c r="H83" s="12" t="s">
        <v>30</v>
      </c>
      <c r="I83" s="12">
        <v>2</v>
      </c>
      <c r="J83" s="12" t="s">
        <v>16</v>
      </c>
      <c r="K83" s="790" t="s">
        <v>1195</v>
      </c>
      <c r="L83" s="491" t="s">
        <v>1139</v>
      </c>
      <c r="M83" s="789" t="s">
        <v>1127</v>
      </c>
      <c r="N83" s="789" t="s">
        <v>1086</v>
      </c>
      <c r="O83" s="12" t="s">
        <v>731</v>
      </c>
      <c r="P83" s="789">
        <v>3</v>
      </c>
      <c r="Q83" s="789">
        <v>2</v>
      </c>
      <c r="R83" s="815">
        <v>5</v>
      </c>
      <c r="S83" s="789">
        <v>4</v>
      </c>
      <c r="T83" s="181"/>
      <c r="U83" s="789">
        <v>26</v>
      </c>
      <c r="V83" s="31">
        <f>IF(W83="","",IFERROR(INDEX(Docentes!C:C,MATCH(W83,Docentes!D:D,0)),"NUEVO"))</f>
        <v>21431497</v>
      </c>
      <c r="W83" s="791" t="s">
        <v>563</v>
      </c>
      <c r="X83" s="265" t="s">
        <v>168</v>
      </c>
      <c r="Y83" s="789" t="s">
        <v>1182</v>
      </c>
      <c r="Z83" s="789" t="s">
        <v>1089</v>
      </c>
      <c r="AA83" s="789" t="s">
        <v>60</v>
      </c>
      <c r="AB83" s="789" t="s">
        <v>1196</v>
      </c>
      <c r="AC83" s="789">
        <v>31</v>
      </c>
      <c r="AD83" s="789"/>
      <c r="AE83" s="789"/>
      <c r="AF83" s="789" t="s">
        <v>1182</v>
      </c>
      <c r="AG83" s="31" t="str">
        <f t="shared" si="34"/>
        <v>TP</v>
      </c>
      <c r="AH83" s="789">
        <v>4</v>
      </c>
      <c r="AI83" s="789">
        <v>13</v>
      </c>
      <c r="AJ83" s="789">
        <v>30</v>
      </c>
      <c r="AK83" s="789">
        <v>17</v>
      </c>
      <c r="AL83" s="789">
        <v>40</v>
      </c>
      <c r="AM83" s="31">
        <f t="shared" si="30"/>
        <v>5.0000000000000009</v>
      </c>
      <c r="AN83" s="792">
        <f t="shared" si="31"/>
        <v>0.5625</v>
      </c>
      <c r="AO83" s="792">
        <f t="shared" si="32"/>
        <v>0.73611111111111116</v>
      </c>
      <c r="AP83" s="31" t="str" cm="1">
        <f t="array" ref="AP83">IF(W83="","",IF(SUMPRODUCT((W83=$W$6:$W$1560)*(AH83=$AH$6:$AH$1560)*(AN83=$AN$6:$AN$1560)*(AO83=$AO$6:$AO$1560)*(ROW($W$6:$W$1560)&lt;&gt;ROW(W83))*((R83=0)*($R$6:$R$1560&gt;0)+(R83&gt;0)*($R$6:$R$1560=0)))&gt;0,"SALONES UNIDOS",IF(SUMPRODUCT((W83=$W$6:$W$1560)*(AH83=$AH$6:$AH$1560)*((AN83&lt;$AO$6:$AO$1560)*(AO83&gt;$AN$6:$AN$1560))*(ROW($W$6:$W$1560)&lt;&gt;ROW(W83)))&gt;0,"CRUZADO","Sin cruce")))</f>
        <v>Sin cruce</v>
      </c>
      <c r="AQ83" s="792" t="str">
        <f t="shared" si="33"/>
        <v>DE2FILIALA</v>
      </c>
      <c r="AR83" s="792" t="str" cm="1">
        <f t="array" ref="AR83">IF(AQ83="","",IF(SUMPRODUCT((AQ83=$AQ$6:$AQ$1560)*(AH83=$AH$6:$AH$1560)*(AN83=$AN$6:$AN$1560)*(AO83=$AO$6:$AO$1560)*(ROW($AQ$6:$AQ$1560)&lt;&gt;ROW(AQ83))*((R83=0)*($R$6:$R$1560&gt;0)+(R83&gt;0)*($R$6:$R$1560=0)))&gt;0,"SALONES UNIDOS",IF(SUMPRODUCT((AQ83=$AQ$6:$AQ$1560)*(AH83=$AH$6:$AH$1560)*((AN83&lt;$AO$6:$AO$1560)*(AO83&gt;$AN$6:$AN$1560))*(ROW($AQ$6:$AQ$1560)&lt;&gt;ROW(AQ83)))&gt;0,"CRUZADO","Sin cruce")))</f>
        <v>Sin cruce</v>
      </c>
    </row>
    <row r="84" spans="3:44" s="8" customFormat="1" ht="18.75" customHeight="1">
      <c r="C84" s="12" t="s">
        <v>1081</v>
      </c>
      <c r="D84" s="789" t="s">
        <v>781</v>
      </c>
      <c r="E84" s="789">
        <v>20261</v>
      </c>
      <c r="F84" s="12" t="s">
        <v>13</v>
      </c>
      <c r="G84" s="12" t="s">
        <v>20</v>
      </c>
      <c r="H84" s="12" t="s">
        <v>30</v>
      </c>
      <c r="I84" s="12">
        <v>2</v>
      </c>
      <c r="J84" s="12" t="s">
        <v>16</v>
      </c>
      <c r="K84" s="790" t="s">
        <v>1197</v>
      </c>
      <c r="L84" s="491" t="s">
        <v>1141</v>
      </c>
      <c r="M84" s="789" t="s">
        <v>1198</v>
      </c>
      <c r="N84" s="789" t="s">
        <v>1086</v>
      </c>
      <c r="O84" s="12" t="s">
        <v>731</v>
      </c>
      <c r="P84" s="789">
        <v>3</v>
      </c>
      <c r="Q84" s="789">
        <v>2</v>
      </c>
      <c r="R84" s="815">
        <v>5</v>
      </c>
      <c r="S84" s="789">
        <v>4</v>
      </c>
      <c r="T84" s="181"/>
      <c r="U84" s="789">
        <v>26</v>
      </c>
      <c r="V84" s="31">
        <f>IF(W84="","",IFERROR(INDEX(Docentes!C:C,MATCH(W84,Docentes!D:D,0)),"NUEVO"))</f>
        <v>44070775</v>
      </c>
      <c r="W84" s="791" t="s">
        <v>521</v>
      </c>
      <c r="X84" s="265" t="s">
        <v>168</v>
      </c>
      <c r="Y84" s="789" t="s">
        <v>1182</v>
      </c>
      <c r="Z84" s="789" t="s">
        <v>1089</v>
      </c>
      <c r="AA84" s="789" t="s">
        <v>60</v>
      </c>
      <c r="AB84" s="789" t="s">
        <v>1196</v>
      </c>
      <c r="AC84" s="789">
        <v>31</v>
      </c>
      <c r="AD84" s="789"/>
      <c r="AE84" s="789"/>
      <c r="AF84" s="789" t="s">
        <v>1182</v>
      </c>
      <c r="AG84" s="31" t="str">
        <f t="shared" si="34"/>
        <v>TP</v>
      </c>
      <c r="AH84" s="789">
        <v>6</v>
      </c>
      <c r="AI84" s="789">
        <v>7</v>
      </c>
      <c r="AJ84" s="789">
        <v>40</v>
      </c>
      <c r="AK84" s="789">
        <v>11</v>
      </c>
      <c r="AL84" s="789">
        <v>50</v>
      </c>
      <c r="AM84" s="31">
        <f t="shared" si="30"/>
        <v>4.9999999999999982</v>
      </c>
      <c r="AN84" s="792">
        <f t="shared" si="31"/>
        <v>0.31944444444444448</v>
      </c>
      <c r="AO84" s="792">
        <f t="shared" si="32"/>
        <v>0.49305555555555552</v>
      </c>
      <c r="AP84" s="31" t="str" cm="1">
        <f t="array" ref="AP84">IF(W84="","",IF(SUMPRODUCT((W84=$W$6:$W$1560)*(AH84=$AH$6:$AH$1560)*(AN84=$AN$6:$AN$1560)*(AO84=$AO$6:$AO$1560)*(ROW($W$6:$W$1560)&lt;&gt;ROW(W84))*((R84=0)*($R$6:$R$1560&gt;0)+(R84&gt;0)*($R$6:$R$1560=0)))&gt;0,"SALONES UNIDOS",IF(SUMPRODUCT((W84=$W$6:$W$1560)*(AH84=$AH$6:$AH$1560)*((AN84&lt;$AO$6:$AO$1560)*(AO84&gt;$AN$6:$AN$1560))*(ROW($W$6:$W$1560)&lt;&gt;ROW(W84)))&gt;0,"CRUZADO","Sin cruce")))</f>
        <v>Sin cruce</v>
      </c>
      <c r="AQ84" s="792" t="str">
        <f t="shared" si="33"/>
        <v>DE2FILIALA</v>
      </c>
      <c r="AR84" s="792" t="str" cm="1">
        <f t="array" ref="AR84">IF(AQ84="","",IF(SUMPRODUCT((AQ84=$AQ$6:$AQ$1560)*(AH84=$AH$6:$AH$1560)*(AN84=$AN$6:$AN$1560)*(AO84=$AO$6:$AO$1560)*(ROW($AQ$6:$AQ$1560)&lt;&gt;ROW(AQ84))*((R84=0)*($R$6:$R$1560&gt;0)+(R84&gt;0)*($R$6:$R$1560=0)))&gt;0,"SALONES UNIDOS",IF(SUMPRODUCT((AQ84=$AQ$6:$AQ$1560)*(AH84=$AH$6:$AH$1560)*((AN84&lt;$AO$6:$AO$1560)*(AO84&gt;$AN$6:$AN$1560))*(ROW($AQ$6:$AQ$1560)&lt;&gt;ROW(AQ84)))&gt;0,"CRUZADO","Sin cruce")))</f>
        <v>Sin cruce</v>
      </c>
    </row>
    <row r="85" spans="3:44" s="8" customFormat="1" ht="18.75" customHeight="1">
      <c r="C85" s="12" t="s">
        <v>1081</v>
      </c>
      <c r="D85" s="789" t="s">
        <v>781</v>
      </c>
      <c r="E85" s="789">
        <v>20261</v>
      </c>
      <c r="F85" s="12" t="s">
        <v>13</v>
      </c>
      <c r="G85" s="12" t="s">
        <v>20</v>
      </c>
      <c r="H85" s="12" t="s">
        <v>30</v>
      </c>
      <c r="I85" s="12">
        <v>2</v>
      </c>
      <c r="J85" s="12" t="s">
        <v>16</v>
      </c>
      <c r="K85" s="790" t="s">
        <v>1199</v>
      </c>
      <c r="L85" s="491" t="s">
        <v>1200</v>
      </c>
      <c r="M85" s="789" t="s">
        <v>1127</v>
      </c>
      <c r="N85" s="789" t="s">
        <v>1086</v>
      </c>
      <c r="O85" s="12" t="s">
        <v>731</v>
      </c>
      <c r="P85" s="789">
        <v>2</v>
      </c>
      <c r="Q85" s="789">
        <v>2</v>
      </c>
      <c r="R85" s="815">
        <v>4</v>
      </c>
      <c r="S85" s="789">
        <v>3</v>
      </c>
      <c r="T85" s="181"/>
      <c r="U85" s="789">
        <v>26</v>
      </c>
      <c r="V85" s="31">
        <f>IF(W85="","",IFERROR(INDEX(Docentes!C:C,MATCH(W85,Docentes!D:D,0)),"NUEVO"))</f>
        <v>42711623</v>
      </c>
      <c r="W85" s="791" t="s">
        <v>325</v>
      </c>
      <c r="X85" s="265" t="s">
        <v>168</v>
      </c>
      <c r="Y85" s="789" t="s">
        <v>1182</v>
      </c>
      <c r="Z85" s="789" t="s">
        <v>1089</v>
      </c>
      <c r="AA85" s="789" t="s">
        <v>60</v>
      </c>
      <c r="AB85" s="789" t="s">
        <v>1196</v>
      </c>
      <c r="AC85" s="789">
        <v>31</v>
      </c>
      <c r="AD85" s="789"/>
      <c r="AE85" s="789"/>
      <c r="AF85" s="789" t="s">
        <v>1182</v>
      </c>
      <c r="AG85" s="31" t="str">
        <f t="shared" si="34"/>
        <v>TP</v>
      </c>
      <c r="AH85" s="789">
        <v>2</v>
      </c>
      <c r="AI85" s="789">
        <v>11</v>
      </c>
      <c r="AJ85" s="789">
        <v>50</v>
      </c>
      <c r="AK85" s="789">
        <v>15</v>
      </c>
      <c r="AL85" s="789">
        <v>10</v>
      </c>
      <c r="AM85" s="31">
        <f t="shared" si="30"/>
        <v>4</v>
      </c>
      <c r="AN85" s="792">
        <f t="shared" si="31"/>
        <v>0.49305555555555552</v>
      </c>
      <c r="AO85" s="792">
        <f t="shared" si="32"/>
        <v>0.63194444444444442</v>
      </c>
      <c r="AP85" s="31" t="str" cm="1">
        <f t="array" ref="AP85">IF(W85="","",IF(SUMPRODUCT((W85=$W$6:$W$1560)*(AH85=$AH$6:$AH$1560)*(AN85=$AN$6:$AN$1560)*(AO85=$AO$6:$AO$1560)*(ROW($W$6:$W$1560)&lt;&gt;ROW(W85))*((R85=0)*($R$6:$R$1560&gt;0)+(R85&gt;0)*($R$6:$R$1560=0)))&gt;0,"SALONES UNIDOS",IF(SUMPRODUCT((W85=$W$6:$W$1560)*(AH85=$AH$6:$AH$1560)*((AN85&lt;$AO$6:$AO$1560)*(AO85&gt;$AN$6:$AN$1560))*(ROW($W$6:$W$1560)&lt;&gt;ROW(W85)))&gt;0,"CRUZADO","Sin cruce")))</f>
        <v>Sin cruce</v>
      </c>
      <c r="AQ85" s="792" t="str">
        <f t="shared" si="33"/>
        <v>DE2FILIALA</v>
      </c>
      <c r="AR85" s="792" t="str" cm="1">
        <f t="array" ref="AR85">IF(AQ85="","",IF(SUMPRODUCT((AQ85=$AQ$6:$AQ$1560)*(AH85=$AH$6:$AH$1560)*(AN85=$AN$6:$AN$1560)*(AO85=$AO$6:$AO$1560)*(ROW($AQ$6:$AQ$1560)&lt;&gt;ROW(AQ85))*((R85=0)*($R$6:$R$1560&gt;0)+(R85&gt;0)*($R$6:$R$1560=0)))&gt;0,"SALONES UNIDOS",IF(SUMPRODUCT((AQ85=$AQ$6:$AQ$1560)*(AH85=$AH$6:$AH$1560)*((AN85&lt;$AO$6:$AO$1560)*(AO85&gt;$AN$6:$AN$1560))*(ROW($AQ$6:$AQ$1560)&lt;&gt;ROW(AQ85)))&gt;0,"CRUZADO","Sin cruce")))</f>
        <v>Sin cruce</v>
      </c>
    </row>
    <row r="86" spans="3:44" s="8" customFormat="1" ht="18.75" customHeight="1">
      <c r="C86" s="12" t="s">
        <v>1081</v>
      </c>
      <c r="D86" s="789" t="s">
        <v>781</v>
      </c>
      <c r="E86" s="789">
        <v>20261</v>
      </c>
      <c r="F86" s="12" t="s">
        <v>13</v>
      </c>
      <c r="G86" s="12" t="s">
        <v>20</v>
      </c>
      <c r="H86" s="12" t="s">
        <v>30</v>
      </c>
      <c r="I86" s="12">
        <v>2</v>
      </c>
      <c r="J86" s="12" t="s">
        <v>16</v>
      </c>
      <c r="K86" s="790" t="s">
        <v>1201</v>
      </c>
      <c r="L86" s="491" t="s">
        <v>1202</v>
      </c>
      <c r="M86" s="789" t="s">
        <v>1127</v>
      </c>
      <c r="N86" s="789" t="s">
        <v>1086</v>
      </c>
      <c r="O86" s="12" t="s">
        <v>731</v>
      </c>
      <c r="P86" s="789">
        <v>3</v>
      </c>
      <c r="Q86" s="789">
        <v>2</v>
      </c>
      <c r="R86" s="815">
        <v>5</v>
      </c>
      <c r="S86" s="789">
        <v>4</v>
      </c>
      <c r="T86" s="181"/>
      <c r="U86" s="789">
        <v>26</v>
      </c>
      <c r="V86" s="31">
        <f>IF(W86="","",IFERROR(INDEX(Docentes!C:C,MATCH(W86,Docentes!D:D,0)),"NUEVO"))</f>
        <v>21546491</v>
      </c>
      <c r="W86" s="791" t="s">
        <v>389</v>
      </c>
      <c r="X86" s="265" t="s">
        <v>168</v>
      </c>
      <c r="Y86" s="789" t="s">
        <v>1182</v>
      </c>
      <c r="Z86" s="789" t="s">
        <v>1089</v>
      </c>
      <c r="AA86" s="789" t="s">
        <v>60</v>
      </c>
      <c r="AB86" s="789" t="s">
        <v>1196</v>
      </c>
      <c r="AC86" s="789">
        <v>31</v>
      </c>
      <c r="AD86" s="789"/>
      <c r="AE86" s="789"/>
      <c r="AF86" s="789" t="s">
        <v>1182</v>
      </c>
      <c r="AG86" s="31" t="str">
        <f t="shared" si="34"/>
        <v>TP</v>
      </c>
      <c r="AH86" s="789">
        <v>3</v>
      </c>
      <c r="AI86" s="789">
        <v>8</v>
      </c>
      <c r="AJ86" s="789">
        <v>30</v>
      </c>
      <c r="AK86" s="789">
        <v>12</v>
      </c>
      <c r="AL86" s="789">
        <v>40</v>
      </c>
      <c r="AM86" s="31">
        <f t="shared" si="30"/>
        <v>5.0000000000000009</v>
      </c>
      <c r="AN86" s="792">
        <f t="shared" si="31"/>
        <v>0.35416666666666663</v>
      </c>
      <c r="AO86" s="792">
        <f t="shared" si="32"/>
        <v>0.52777777777777779</v>
      </c>
      <c r="AP86" s="31" t="str" cm="1">
        <f t="array" ref="AP86">IF(W86="","",IF(SUMPRODUCT((W86=$W$6:$W$1560)*(AH86=$AH$6:$AH$1560)*(AN86=$AN$6:$AN$1560)*(AO86=$AO$6:$AO$1560)*(ROW($W$6:$W$1560)&lt;&gt;ROW(W86))*((R86=0)*($R$6:$R$1560&gt;0)+(R86&gt;0)*($R$6:$R$1560=0)))&gt;0,"SALONES UNIDOS",IF(SUMPRODUCT((W86=$W$6:$W$1560)*(AH86=$AH$6:$AH$1560)*((AN86&lt;$AO$6:$AO$1560)*(AO86&gt;$AN$6:$AN$1560))*(ROW($W$6:$W$1560)&lt;&gt;ROW(W86)))&gt;0,"CRUZADO","Sin cruce")))</f>
        <v>Sin cruce</v>
      </c>
      <c r="AQ86" s="792" t="str">
        <f t="shared" si="33"/>
        <v>DE2FILIALA</v>
      </c>
      <c r="AR86" s="792" t="str" cm="1">
        <f t="array" ref="AR86">IF(AQ86="","",IF(SUMPRODUCT((AQ86=$AQ$6:$AQ$1560)*(AH86=$AH$6:$AH$1560)*(AN86=$AN$6:$AN$1560)*(AO86=$AO$6:$AO$1560)*(ROW($AQ$6:$AQ$1560)&lt;&gt;ROW(AQ86))*((R86=0)*($R$6:$R$1560&gt;0)+(R86&gt;0)*($R$6:$R$1560=0)))&gt;0,"SALONES UNIDOS",IF(SUMPRODUCT((AQ86=$AQ$6:$AQ$1560)*(AH86=$AH$6:$AH$1560)*((AN86&lt;$AO$6:$AO$1560)*(AO86&gt;$AN$6:$AN$1560))*(ROW($AQ$6:$AQ$1560)&lt;&gt;ROW(AQ86)))&gt;0,"CRUZADO","Sin cruce")))</f>
        <v>Sin cruce</v>
      </c>
    </row>
    <row r="87" spans="3:44" s="8" customFormat="1" ht="18.75" customHeight="1">
      <c r="C87" s="12" t="s">
        <v>1081</v>
      </c>
      <c r="D87" s="789" t="s">
        <v>781</v>
      </c>
      <c r="E87" s="789">
        <v>20261</v>
      </c>
      <c r="F87" s="12" t="s">
        <v>13</v>
      </c>
      <c r="G87" s="12" t="s">
        <v>20</v>
      </c>
      <c r="H87" s="12" t="s">
        <v>30</v>
      </c>
      <c r="I87" s="12">
        <v>2</v>
      </c>
      <c r="J87" s="12" t="s">
        <v>16</v>
      </c>
      <c r="K87" s="790" t="s">
        <v>1203</v>
      </c>
      <c r="L87" s="491" t="s">
        <v>1204</v>
      </c>
      <c r="M87" s="789" t="s">
        <v>1127</v>
      </c>
      <c r="N87" s="789" t="s">
        <v>1086</v>
      </c>
      <c r="O87" s="12" t="s">
        <v>731</v>
      </c>
      <c r="P87" s="789">
        <v>3</v>
      </c>
      <c r="Q87" s="789">
        <v>2</v>
      </c>
      <c r="R87" s="815">
        <v>5</v>
      </c>
      <c r="S87" s="789">
        <v>4</v>
      </c>
      <c r="T87" s="181"/>
      <c r="U87" s="789">
        <v>26</v>
      </c>
      <c r="V87" s="31">
        <f>IF(W87="","",IFERROR(INDEX(Docentes!C:C,MATCH(W87,Docentes!D:D,0)),"NUEVO"))</f>
        <v>2651788</v>
      </c>
      <c r="W87" s="791" t="s">
        <v>461</v>
      </c>
      <c r="X87" s="265" t="s">
        <v>168</v>
      </c>
      <c r="Y87" s="789" t="s">
        <v>1182</v>
      </c>
      <c r="Z87" s="789" t="s">
        <v>1089</v>
      </c>
      <c r="AA87" s="789" t="s">
        <v>60</v>
      </c>
      <c r="AB87" s="789" t="s">
        <v>1196</v>
      </c>
      <c r="AC87" s="789">
        <v>31</v>
      </c>
      <c r="AD87" s="789"/>
      <c r="AE87" s="789"/>
      <c r="AF87" s="789" t="s">
        <v>1182</v>
      </c>
      <c r="AG87" s="31" t="str">
        <f t="shared" si="34"/>
        <v>TP</v>
      </c>
      <c r="AH87" s="789">
        <v>1</v>
      </c>
      <c r="AI87" s="789">
        <v>8</v>
      </c>
      <c r="AJ87" s="789">
        <v>30</v>
      </c>
      <c r="AK87" s="789">
        <v>12</v>
      </c>
      <c r="AL87" s="789">
        <v>40</v>
      </c>
      <c r="AM87" s="31">
        <f t="shared" si="30"/>
        <v>5.0000000000000009</v>
      </c>
      <c r="AN87" s="792">
        <f t="shared" si="31"/>
        <v>0.35416666666666663</v>
      </c>
      <c r="AO87" s="792">
        <f t="shared" si="32"/>
        <v>0.52777777777777779</v>
      </c>
      <c r="AP87" s="31" t="str" cm="1">
        <f t="array" ref="AP87">IF(W87="","",IF(SUMPRODUCT((W87=$W$6:$W$1560)*(AH87=$AH$6:$AH$1560)*(AN87=$AN$6:$AN$1560)*(AO87=$AO$6:$AO$1560)*(ROW($W$6:$W$1560)&lt;&gt;ROW(W87))*((R87=0)*($R$6:$R$1560&gt;0)+(R87&gt;0)*($R$6:$R$1560=0)))&gt;0,"SALONES UNIDOS",IF(SUMPRODUCT((W87=$W$6:$W$1560)*(AH87=$AH$6:$AH$1560)*((AN87&lt;$AO$6:$AO$1560)*(AO87&gt;$AN$6:$AN$1560))*(ROW($W$6:$W$1560)&lt;&gt;ROW(W87)))&gt;0,"CRUZADO","Sin cruce")))</f>
        <v>Sin cruce</v>
      </c>
      <c r="AQ87" s="792" t="str">
        <f t="shared" si="33"/>
        <v>DE2FILIALA</v>
      </c>
      <c r="AR87" s="792" t="str" cm="1">
        <f t="array" ref="AR87">IF(AQ87="","",IF(SUMPRODUCT((AQ87=$AQ$6:$AQ$1560)*(AH87=$AH$6:$AH$1560)*(AN87=$AN$6:$AN$1560)*(AO87=$AO$6:$AO$1560)*(ROW($AQ$6:$AQ$1560)&lt;&gt;ROW(AQ87))*((R87=0)*($R$6:$R$1560&gt;0)+(R87&gt;0)*($R$6:$R$1560=0)))&gt;0,"SALONES UNIDOS",IF(SUMPRODUCT((AQ87=$AQ$6:$AQ$1560)*(AH87=$AH$6:$AH$1560)*((AN87&lt;$AO$6:$AO$1560)*(AO87&gt;$AN$6:$AN$1560))*(ROW($AQ$6:$AQ$1560)&lt;&gt;ROW(AQ87)))&gt;0,"CRUZADO","Sin cruce")))</f>
        <v>Sin cruce</v>
      </c>
    </row>
    <row r="88" spans="3:44" s="8" customFormat="1" ht="18.75" customHeight="1">
      <c r="C88" s="12" t="s">
        <v>1081</v>
      </c>
      <c r="D88" s="789" t="s">
        <v>781</v>
      </c>
      <c r="E88" s="789">
        <v>20261</v>
      </c>
      <c r="F88" s="12" t="s">
        <v>13</v>
      </c>
      <c r="G88" s="12" t="s">
        <v>20</v>
      </c>
      <c r="H88" s="12" t="s">
        <v>30</v>
      </c>
      <c r="I88" s="12">
        <v>2</v>
      </c>
      <c r="J88" s="12" t="s">
        <v>16</v>
      </c>
      <c r="K88" s="790" t="s">
        <v>1205</v>
      </c>
      <c r="L88" s="491" t="s">
        <v>1206</v>
      </c>
      <c r="M88" s="789" t="s">
        <v>1127</v>
      </c>
      <c r="N88" s="789" t="s">
        <v>1086</v>
      </c>
      <c r="O88" s="12" t="s">
        <v>731</v>
      </c>
      <c r="P88" s="789">
        <v>2</v>
      </c>
      <c r="Q88" s="789">
        <v>2</v>
      </c>
      <c r="R88" s="815">
        <v>4</v>
      </c>
      <c r="S88" s="789">
        <v>3</v>
      </c>
      <c r="T88" s="181"/>
      <c r="U88" s="789">
        <v>26</v>
      </c>
      <c r="V88" s="31">
        <f>IF(W88="","",IFERROR(INDEX(Docentes!C:C,MATCH(W88,Docentes!D:D,0)),"NUEVO"))</f>
        <v>70084444</v>
      </c>
      <c r="W88" s="791" t="s">
        <v>410</v>
      </c>
      <c r="X88" s="265" t="s">
        <v>168</v>
      </c>
      <c r="Y88" s="789" t="s">
        <v>1182</v>
      </c>
      <c r="Z88" s="789" t="s">
        <v>1089</v>
      </c>
      <c r="AA88" s="789" t="s">
        <v>60</v>
      </c>
      <c r="AB88" s="789" t="s">
        <v>1196</v>
      </c>
      <c r="AC88" s="789">
        <v>31</v>
      </c>
      <c r="AD88" s="789"/>
      <c r="AE88" s="789"/>
      <c r="AF88" s="789" t="s">
        <v>1182</v>
      </c>
      <c r="AG88" s="31" t="str">
        <f t="shared" si="34"/>
        <v>TP</v>
      </c>
      <c r="AH88" s="789">
        <v>5</v>
      </c>
      <c r="AI88" s="789">
        <v>11</v>
      </c>
      <c r="AJ88" s="789">
        <v>50</v>
      </c>
      <c r="AK88" s="789">
        <v>15</v>
      </c>
      <c r="AL88" s="789">
        <v>10</v>
      </c>
      <c r="AM88" s="31">
        <f t="shared" si="30"/>
        <v>4</v>
      </c>
      <c r="AN88" s="792">
        <f t="shared" si="31"/>
        <v>0.49305555555555552</v>
      </c>
      <c r="AO88" s="792">
        <f t="shared" si="32"/>
        <v>0.63194444444444442</v>
      </c>
      <c r="AP88" s="31" t="str" cm="1">
        <f t="array" ref="AP88">IF(W88="","",IF(SUMPRODUCT((W88=$W$6:$W$1560)*(AH88=$AH$6:$AH$1560)*(AN88=$AN$6:$AN$1560)*(AO88=$AO$6:$AO$1560)*(ROW($W$6:$W$1560)&lt;&gt;ROW(W88))*((R88=0)*($R$6:$R$1560&gt;0)+(R88&gt;0)*($R$6:$R$1560=0)))&gt;0,"SALONES UNIDOS",IF(SUMPRODUCT((W88=$W$6:$W$1560)*(AH88=$AH$6:$AH$1560)*((AN88&lt;$AO$6:$AO$1560)*(AO88&gt;$AN$6:$AN$1560))*(ROW($W$6:$W$1560)&lt;&gt;ROW(W88)))&gt;0,"CRUZADO","Sin cruce")))</f>
        <v>Sin cruce</v>
      </c>
      <c r="AQ88" s="792" t="str">
        <f t="shared" si="33"/>
        <v>DE2FILIALA</v>
      </c>
      <c r="AR88" s="792" t="str" cm="1">
        <f t="array" ref="AR88">IF(AQ88="","",IF(SUMPRODUCT((AQ88=$AQ$6:$AQ$1560)*(AH88=$AH$6:$AH$1560)*(AN88=$AN$6:$AN$1560)*(AO88=$AO$6:$AO$1560)*(ROW($AQ$6:$AQ$1560)&lt;&gt;ROW(AQ88))*((R88=0)*($R$6:$R$1560&gt;0)+(R88&gt;0)*($R$6:$R$1560=0)))&gt;0,"SALONES UNIDOS",IF(SUMPRODUCT((AQ88=$AQ$6:$AQ$1560)*(AH88=$AH$6:$AH$1560)*((AN88&lt;$AO$6:$AO$1560)*(AO88&gt;$AN$6:$AN$1560))*(ROW($AQ$6:$AQ$1560)&lt;&gt;ROW(AQ88)))&gt;0,"CRUZADO","Sin cruce")))</f>
        <v>Sin cruce</v>
      </c>
    </row>
    <row r="89" spans="3:44" s="8" customFormat="1" ht="18.75" customHeight="1">
      <c r="C89" s="12" t="s">
        <v>1081</v>
      </c>
      <c r="D89" s="789" t="s">
        <v>781</v>
      </c>
      <c r="E89" s="789">
        <v>20261</v>
      </c>
      <c r="F89" s="12" t="s">
        <v>13</v>
      </c>
      <c r="G89" s="12" t="s">
        <v>20</v>
      </c>
      <c r="H89" s="12" t="s">
        <v>30</v>
      </c>
      <c r="I89" s="12">
        <v>2</v>
      </c>
      <c r="J89" s="12" t="s">
        <v>26</v>
      </c>
      <c r="K89" s="790" t="s">
        <v>1195</v>
      </c>
      <c r="L89" s="491" t="s">
        <v>1139</v>
      </c>
      <c r="M89" s="789" t="s">
        <v>1127</v>
      </c>
      <c r="N89" s="789" t="s">
        <v>1086</v>
      </c>
      <c r="O89" s="12" t="s">
        <v>731</v>
      </c>
      <c r="P89" s="789">
        <v>3</v>
      </c>
      <c r="Q89" s="789">
        <v>2</v>
      </c>
      <c r="R89" s="815">
        <v>5</v>
      </c>
      <c r="S89" s="789">
        <v>4</v>
      </c>
      <c r="T89" s="181"/>
      <c r="U89" s="789">
        <v>22</v>
      </c>
      <c r="V89" s="31">
        <f>IF(W89="","",IFERROR(INDEX(Docentes!C:C,MATCH(W89,Docentes!D:D,0)),"NUEVO"))</f>
        <v>45919468</v>
      </c>
      <c r="W89" s="791" t="s">
        <v>264</v>
      </c>
      <c r="X89" s="265" t="s">
        <v>168</v>
      </c>
      <c r="Y89" s="789" t="s">
        <v>1088</v>
      </c>
      <c r="Z89" s="789" t="s">
        <v>1089</v>
      </c>
      <c r="AA89" s="789" t="s">
        <v>60</v>
      </c>
      <c r="AB89" s="789" t="s">
        <v>1196</v>
      </c>
      <c r="AC89" s="789">
        <v>31</v>
      </c>
      <c r="AD89" s="789"/>
      <c r="AE89" s="789"/>
      <c r="AF89" s="789" t="s">
        <v>1088</v>
      </c>
      <c r="AG89" s="31" t="str">
        <f t="shared" si="34"/>
        <v>TP</v>
      </c>
      <c r="AH89" s="789">
        <v>1</v>
      </c>
      <c r="AI89" s="789">
        <v>18</v>
      </c>
      <c r="AJ89" s="789">
        <v>30</v>
      </c>
      <c r="AK89" s="789">
        <v>22</v>
      </c>
      <c r="AL89" s="789">
        <v>40</v>
      </c>
      <c r="AM89" s="31">
        <f t="shared" si="30"/>
        <v>4.9999999999999982</v>
      </c>
      <c r="AN89" s="792">
        <f t="shared" si="31"/>
        <v>0.77083333333333337</v>
      </c>
      <c r="AO89" s="792">
        <f t="shared" si="32"/>
        <v>0.94444444444444442</v>
      </c>
      <c r="AP89" s="31" t="str" cm="1">
        <f t="array" ref="AP89">IF(W89="","",IF(SUMPRODUCT((W89=$W$6:$W$1560)*(AH89=$AH$6:$AH$1560)*(AN89=$AN$6:$AN$1560)*(AO89=$AO$6:$AO$1560)*(ROW($W$6:$W$1560)&lt;&gt;ROW(W89))*((R89=0)*($R$6:$R$1560&gt;0)+(R89&gt;0)*($R$6:$R$1560=0)))&gt;0,"SALONES UNIDOS",IF(SUMPRODUCT((W89=$W$6:$W$1560)*(AH89=$AH$6:$AH$1560)*((AN89&lt;$AO$6:$AO$1560)*(AO89&gt;$AN$6:$AN$1560))*(ROW($W$6:$W$1560)&lt;&gt;ROW(W89)))&gt;0,"CRUZADO","Sin cruce")))</f>
        <v>Sin cruce</v>
      </c>
      <c r="AQ89" s="792" t="str">
        <f t="shared" si="33"/>
        <v>DE2FILIALB</v>
      </c>
      <c r="AR89" s="792" t="str" cm="1">
        <f t="array" ref="AR89">IF(AQ89="","",IF(SUMPRODUCT((AQ89=$AQ$6:$AQ$1560)*(AH89=$AH$6:$AH$1560)*(AN89=$AN$6:$AN$1560)*(AO89=$AO$6:$AO$1560)*(ROW($AQ$6:$AQ$1560)&lt;&gt;ROW(AQ89))*((R89=0)*($R$6:$R$1560&gt;0)+(R89&gt;0)*($R$6:$R$1560=0)))&gt;0,"SALONES UNIDOS",IF(SUMPRODUCT((AQ89=$AQ$6:$AQ$1560)*(AH89=$AH$6:$AH$1560)*((AN89&lt;$AO$6:$AO$1560)*(AO89&gt;$AN$6:$AN$1560))*(ROW($AQ$6:$AQ$1560)&lt;&gt;ROW(AQ89)))&gt;0,"CRUZADO","Sin cruce")))</f>
        <v>Sin cruce</v>
      </c>
    </row>
    <row r="90" spans="3:44" s="8" customFormat="1" ht="18.75" customHeight="1">
      <c r="C90" s="12" t="s">
        <v>1081</v>
      </c>
      <c r="D90" s="789" t="s">
        <v>781</v>
      </c>
      <c r="E90" s="789">
        <v>20261</v>
      </c>
      <c r="F90" s="12" t="s">
        <v>13</v>
      </c>
      <c r="G90" s="12" t="s">
        <v>20</v>
      </c>
      <c r="H90" s="12" t="s">
        <v>30</v>
      </c>
      <c r="I90" s="12">
        <v>2</v>
      </c>
      <c r="J90" s="12" t="s">
        <v>26</v>
      </c>
      <c r="K90" s="790" t="s">
        <v>1197</v>
      </c>
      <c r="L90" s="491" t="s">
        <v>1141</v>
      </c>
      <c r="M90" s="789" t="s">
        <v>1198</v>
      </c>
      <c r="N90" s="789" t="s">
        <v>1086</v>
      </c>
      <c r="O90" s="12" t="s">
        <v>731</v>
      </c>
      <c r="P90" s="789">
        <v>3</v>
      </c>
      <c r="Q90" s="789">
        <v>2</v>
      </c>
      <c r="R90" s="815">
        <v>5</v>
      </c>
      <c r="S90" s="789">
        <v>4</v>
      </c>
      <c r="T90" s="181"/>
      <c r="U90" s="789">
        <v>22</v>
      </c>
      <c r="V90" s="31">
        <f>IF(W90="","",IFERROR(INDEX(Docentes!C:C,MATCH(W90,Docentes!D:D,0)),"NUEVO"))</f>
        <v>21406933</v>
      </c>
      <c r="W90" s="791" t="s">
        <v>242</v>
      </c>
      <c r="X90" s="265" t="s">
        <v>168</v>
      </c>
      <c r="Y90" s="789" t="s">
        <v>1088</v>
      </c>
      <c r="Z90" s="789" t="s">
        <v>1089</v>
      </c>
      <c r="AA90" s="789" t="s">
        <v>60</v>
      </c>
      <c r="AB90" s="789" t="s">
        <v>1196</v>
      </c>
      <c r="AC90" s="789">
        <v>31</v>
      </c>
      <c r="AD90" s="789"/>
      <c r="AE90" s="789"/>
      <c r="AF90" s="789" t="s">
        <v>1088</v>
      </c>
      <c r="AG90" s="31" t="str">
        <f t="shared" si="34"/>
        <v>TP</v>
      </c>
      <c r="AH90" s="789">
        <v>2</v>
      </c>
      <c r="AI90" s="789">
        <v>19</v>
      </c>
      <c r="AJ90" s="789">
        <v>20</v>
      </c>
      <c r="AK90" s="789">
        <v>23</v>
      </c>
      <c r="AL90" s="789">
        <v>30</v>
      </c>
      <c r="AM90" s="31">
        <f t="shared" si="30"/>
        <v>5.0000000000000044</v>
      </c>
      <c r="AN90" s="792">
        <f t="shared" si="31"/>
        <v>0.80555555555555547</v>
      </c>
      <c r="AO90" s="792">
        <f t="shared" si="32"/>
        <v>0.97916666666666674</v>
      </c>
      <c r="AP90" s="31" t="str" cm="1">
        <f t="array" ref="AP90">IF(W90="","",IF(SUMPRODUCT((W90=$W$6:$W$1560)*(AH90=$AH$6:$AH$1560)*(AN90=$AN$6:$AN$1560)*(AO90=$AO$6:$AO$1560)*(ROW($W$6:$W$1560)&lt;&gt;ROW(W90))*((R90=0)*($R$6:$R$1560&gt;0)+(R90&gt;0)*($R$6:$R$1560=0)))&gt;0,"SALONES UNIDOS",IF(SUMPRODUCT((W90=$W$6:$W$1560)*(AH90=$AH$6:$AH$1560)*((AN90&lt;$AO$6:$AO$1560)*(AO90&gt;$AN$6:$AN$1560))*(ROW($W$6:$W$1560)&lt;&gt;ROW(W90)))&gt;0,"CRUZADO","Sin cruce")))</f>
        <v>Sin cruce</v>
      </c>
      <c r="AQ90" s="792" t="str">
        <f t="shared" si="33"/>
        <v>DE2FILIALB</v>
      </c>
      <c r="AR90" s="792" t="str" cm="1">
        <f t="array" ref="AR90">IF(AQ90="","",IF(SUMPRODUCT((AQ90=$AQ$6:$AQ$1560)*(AH90=$AH$6:$AH$1560)*(AN90=$AN$6:$AN$1560)*(AO90=$AO$6:$AO$1560)*(ROW($AQ$6:$AQ$1560)&lt;&gt;ROW(AQ90))*((R90=0)*($R$6:$R$1560&gt;0)+(R90&gt;0)*($R$6:$R$1560=0)))&gt;0,"SALONES UNIDOS",IF(SUMPRODUCT((AQ90=$AQ$6:$AQ$1560)*(AH90=$AH$6:$AH$1560)*((AN90&lt;$AO$6:$AO$1560)*(AO90&gt;$AN$6:$AN$1560))*(ROW($AQ$6:$AQ$1560)&lt;&gt;ROW(AQ90)))&gt;0,"CRUZADO","Sin cruce")))</f>
        <v>Sin cruce</v>
      </c>
    </row>
    <row r="91" spans="3:44" s="8" customFormat="1" ht="18.75" customHeight="1">
      <c r="C91" s="12" t="s">
        <v>1081</v>
      </c>
      <c r="D91" s="789" t="s">
        <v>781</v>
      </c>
      <c r="E91" s="789">
        <v>20261</v>
      </c>
      <c r="F91" s="12" t="s">
        <v>13</v>
      </c>
      <c r="G91" s="12" t="s">
        <v>20</v>
      </c>
      <c r="H91" s="12" t="s">
        <v>30</v>
      </c>
      <c r="I91" s="12">
        <v>2</v>
      </c>
      <c r="J91" s="12" t="s">
        <v>26</v>
      </c>
      <c r="K91" s="790" t="s">
        <v>1199</v>
      </c>
      <c r="L91" s="491" t="s">
        <v>1200</v>
      </c>
      <c r="M91" s="789" t="s">
        <v>1127</v>
      </c>
      <c r="N91" s="789" t="s">
        <v>1086</v>
      </c>
      <c r="O91" s="12" t="s">
        <v>731</v>
      </c>
      <c r="P91" s="789">
        <v>2</v>
      </c>
      <c r="Q91" s="789">
        <v>0</v>
      </c>
      <c r="R91" s="815">
        <v>2</v>
      </c>
      <c r="S91" s="789">
        <v>3</v>
      </c>
      <c r="T91" s="181"/>
      <c r="U91" s="789">
        <v>22</v>
      </c>
      <c r="V91" s="31">
        <f>IF(W91="","",IFERROR(INDEX(Docentes!C:C,MATCH(W91,Docentes!D:D,0)),"NUEVO"))</f>
        <v>45303683</v>
      </c>
      <c r="W91" s="693" t="s">
        <v>988</v>
      </c>
      <c r="X91" s="265" t="s">
        <v>167</v>
      </c>
      <c r="Y91" s="789" t="s">
        <v>1088</v>
      </c>
      <c r="Z91" s="789" t="s">
        <v>1089</v>
      </c>
      <c r="AA91" s="789"/>
      <c r="AB91" s="789" t="s">
        <v>1092</v>
      </c>
      <c r="AC91" s="789"/>
      <c r="AD91" s="789"/>
      <c r="AE91" s="789"/>
      <c r="AF91" s="789" t="s">
        <v>1088</v>
      </c>
      <c r="AG91" s="31" t="str">
        <f t="shared" si="34"/>
        <v>T</v>
      </c>
      <c r="AH91" s="789">
        <v>5</v>
      </c>
      <c r="AI91" s="789">
        <v>21</v>
      </c>
      <c r="AJ91" s="789">
        <v>50</v>
      </c>
      <c r="AK91" s="789">
        <v>23</v>
      </c>
      <c r="AL91" s="789">
        <v>30</v>
      </c>
      <c r="AM91" s="31">
        <f t="shared" si="30"/>
        <v>2.0000000000000027</v>
      </c>
      <c r="AN91" s="792">
        <f t="shared" si="31"/>
        <v>0.90972222222222221</v>
      </c>
      <c r="AO91" s="792">
        <f t="shared" si="32"/>
        <v>0.97916666666666674</v>
      </c>
      <c r="AP91" s="31" t="str" cm="1">
        <f t="array" ref="AP91">IF(W91="","",IF(SUMPRODUCT((W91=$W$6:$W$1560)*(AH91=$AH$6:$AH$1560)*(AN91=$AN$6:$AN$1560)*(AO91=$AO$6:$AO$1560)*(ROW($W$6:$W$1560)&lt;&gt;ROW(W91))*((R91=0)*($R$6:$R$1560&gt;0)+(R91&gt;0)*($R$6:$R$1560=0)))&gt;0,"SALONES UNIDOS",IF(SUMPRODUCT((W91=$W$6:$W$1560)*(AH91=$AH$6:$AH$1560)*((AN91&lt;$AO$6:$AO$1560)*(AO91&gt;$AN$6:$AN$1560))*(ROW($W$6:$W$1560)&lt;&gt;ROW(W91)))&gt;0,"CRUZADO","Sin cruce")))</f>
        <v>Sin cruce</v>
      </c>
      <c r="AQ91" s="792" t="str">
        <f t="shared" si="33"/>
        <v>DE2FILIALB</v>
      </c>
      <c r="AR91" s="792" t="str" cm="1">
        <f t="array" ref="AR91">IF(AQ91="","",IF(SUMPRODUCT((AQ91=$AQ$6:$AQ$1560)*(AH91=$AH$6:$AH$1560)*(AN91=$AN$6:$AN$1560)*(AO91=$AO$6:$AO$1560)*(ROW($AQ$6:$AQ$1560)&lt;&gt;ROW(AQ91))*((R91=0)*($R$6:$R$1560&gt;0)+(R91&gt;0)*($R$6:$R$1560=0)))&gt;0,"SALONES UNIDOS",IF(SUMPRODUCT((AQ91=$AQ$6:$AQ$1560)*(AH91=$AH$6:$AH$1560)*((AN91&lt;$AO$6:$AO$1560)*(AO91&gt;$AN$6:$AN$1560))*(ROW($AQ$6:$AQ$1560)&lt;&gt;ROW(AQ91)))&gt;0,"CRUZADO","Sin cruce")))</f>
        <v>Sin cruce</v>
      </c>
    </row>
    <row r="92" spans="3:44" s="8" customFormat="1" ht="18.75" customHeight="1">
      <c r="C92" s="12" t="s">
        <v>1081</v>
      </c>
      <c r="D92" s="789" t="s">
        <v>781</v>
      </c>
      <c r="E92" s="789">
        <v>20261</v>
      </c>
      <c r="F92" s="12" t="s">
        <v>13</v>
      </c>
      <c r="G92" s="12" t="s">
        <v>20</v>
      </c>
      <c r="H92" s="12" t="s">
        <v>30</v>
      </c>
      <c r="I92" s="12">
        <v>2</v>
      </c>
      <c r="J92" s="12" t="s">
        <v>26</v>
      </c>
      <c r="K92" s="790" t="s">
        <v>1199</v>
      </c>
      <c r="L92" s="491" t="s">
        <v>1200</v>
      </c>
      <c r="M92" s="789" t="s">
        <v>1127</v>
      </c>
      <c r="N92" s="789" t="s">
        <v>1086</v>
      </c>
      <c r="O92" s="12" t="s">
        <v>731</v>
      </c>
      <c r="P92" s="789">
        <v>0</v>
      </c>
      <c r="Q92" s="789">
        <v>2</v>
      </c>
      <c r="R92" s="815">
        <v>2</v>
      </c>
      <c r="S92" s="789">
        <v>3</v>
      </c>
      <c r="T92" s="181"/>
      <c r="U92" s="789">
        <v>22</v>
      </c>
      <c r="V92" s="31">
        <f>IF(W92="","",IFERROR(INDEX(Docentes!C:C,MATCH(W92,Docentes!D:D,0)),"NUEVO"))</f>
        <v>45303683</v>
      </c>
      <c r="W92" s="693" t="s">
        <v>988</v>
      </c>
      <c r="X92" s="265" t="s">
        <v>167</v>
      </c>
      <c r="Y92" s="789" t="s">
        <v>1088</v>
      </c>
      <c r="Z92" s="789" t="s">
        <v>1089</v>
      </c>
      <c r="AA92" s="789"/>
      <c r="AB92" s="789" t="s">
        <v>1092</v>
      </c>
      <c r="AC92" s="789"/>
      <c r="AD92" s="789"/>
      <c r="AE92" s="789"/>
      <c r="AF92" s="789" t="s">
        <v>1088</v>
      </c>
      <c r="AG92" s="31" t="str">
        <f t="shared" si="34"/>
        <v>P</v>
      </c>
      <c r="AH92" s="789">
        <v>3</v>
      </c>
      <c r="AI92" s="789">
        <v>19</v>
      </c>
      <c r="AJ92" s="789">
        <v>20</v>
      </c>
      <c r="AK92" s="789">
        <v>21</v>
      </c>
      <c r="AL92" s="789">
        <v>0</v>
      </c>
      <c r="AM92" s="31">
        <f t="shared" si="30"/>
        <v>2.0000000000000027</v>
      </c>
      <c r="AN92" s="792">
        <f t="shared" si="31"/>
        <v>0.80555555555555547</v>
      </c>
      <c r="AO92" s="792">
        <f t="shared" si="32"/>
        <v>0.875</v>
      </c>
      <c r="AP92" s="31" t="str" cm="1">
        <f t="array" ref="AP92">IF(W92="","",IF(SUMPRODUCT((W92=$W$6:$W$1560)*(AH92=$AH$6:$AH$1560)*(AN92=$AN$6:$AN$1560)*(AO92=$AO$6:$AO$1560)*(ROW($W$6:$W$1560)&lt;&gt;ROW(W92))*((R92=0)*($R$6:$R$1560&gt;0)+(R92&gt;0)*($R$6:$R$1560=0)))&gt;0,"SALONES UNIDOS",IF(SUMPRODUCT((W92=$W$6:$W$1560)*(AH92=$AH$6:$AH$1560)*((AN92&lt;$AO$6:$AO$1560)*(AO92&gt;$AN$6:$AN$1560))*(ROW($W$6:$W$1560)&lt;&gt;ROW(W92)))&gt;0,"CRUZADO","Sin cruce")))</f>
        <v>Sin cruce</v>
      </c>
      <c r="AQ92" s="792" t="str">
        <f t="shared" si="33"/>
        <v>DE2FILIALB</v>
      </c>
      <c r="AR92" s="792" t="str" cm="1">
        <f t="array" ref="AR92">IF(AQ92="","",IF(SUMPRODUCT((AQ92=$AQ$6:$AQ$1560)*(AH92=$AH$6:$AH$1560)*(AN92=$AN$6:$AN$1560)*(AO92=$AO$6:$AO$1560)*(ROW($AQ$6:$AQ$1560)&lt;&gt;ROW(AQ92))*((R92=0)*($R$6:$R$1560&gt;0)+(R92&gt;0)*($R$6:$R$1560=0)))&gt;0,"SALONES UNIDOS",IF(SUMPRODUCT((AQ92=$AQ$6:$AQ$1560)*(AH92=$AH$6:$AH$1560)*((AN92&lt;$AO$6:$AO$1560)*(AO92&gt;$AN$6:$AN$1560))*(ROW($AQ$6:$AQ$1560)&lt;&gt;ROW(AQ92)))&gt;0,"CRUZADO","Sin cruce")))</f>
        <v>Sin cruce</v>
      </c>
    </row>
    <row r="93" spans="3:44" s="8" customFormat="1" ht="18.75" customHeight="1">
      <c r="C93" s="12" t="s">
        <v>1081</v>
      </c>
      <c r="D93" s="789" t="s">
        <v>781</v>
      </c>
      <c r="E93" s="789">
        <v>20261</v>
      </c>
      <c r="F93" s="12" t="s">
        <v>13</v>
      </c>
      <c r="G93" s="12" t="s">
        <v>20</v>
      </c>
      <c r="H93" s="12" t="s">
        <v>30</v>
      </c>
      <c r="I93" s="12">
        <v>2</v>
      </c>
      <c r="J93" s="12" t="s">
        <v>26</v>
      </c>
      <c r="K93" s="790" t="s">
        <v>1201</v>
      </c>
      <c r="L93" s="491" t="s">
        <v>1202</v>
      </c>
      <c r="M93" s="789" t="s">
        <v>1127</v>
      </c>
      <c r="N93" s="789" t="s">
        <v>1086</v>
      </c>
      <c r="O93" s="12" t="s">
        <v>731</v>
      </c>
      <c r="P93" s="789">
        <v>3</v>
      </c>
      <c r="Q93" s="789">
        <v>2</v>
      </c>
      <c r="R93" s="815">
        <v>5</v>
      </c>
      <c r="S93" s="789">
        <v>4</v>
      </c>
      <c r="T93" s="181"/>
      <c r="U93" s="789">
        <v>22</v>
      </c>
      <c r="V93" s="31">
        <f>IF(W93="","",IFERROR(INDEX(Docentes!C:C,MATCH(W93,Docentes!D:D,0)),"NUEVO"))</f>
        <v>70688751</v>
      </c>
      <c r="W93" s="791" t="s">
        <v>641</v>
      </c>
      <c r="X93" s="265" t="s">
        <v>168</v>
      </c>
      <c r="Y93" s="789" t="s">
        <v>1088</v>
      </c>
      <c r="Z93" s="789" t="s">
        <v>1089</v>
      </c>
      <c r="AA93" s="789" t="s">
        <v>60</v>
      </c>
      <c r="AB93" s="789" t="s">
        <v>1196</v>
      </c>
      <c r="AC93" s="789">
        <v>31</v>
      </c>
      <c r="AD93" s="789"/>
      <c r="AE93" s="789"/>
      <c r="AF93" s="789" t="s">
        <v>1088</v>
      </c>
      <c r="AG93" s="31" t="str">
        <f t="shared" si="34"/>
        <v>TP</v>
      </c>
      <c r="AH93" s="31">
        <v>6</v>
      </c>
      <c r="AI93" s="31">
        <v>18</v>
      </c>
      <c r="AJ93" s="31">
        <v>30</v>
      </c>
      <c r="AK93" s="31">
        <v>22</v>
      </c>
      <c r="AL93" s="31">
        <v>40</v>
      </c>
      <c r="AM93" s="31">
        <f t="shared" si="30"/>
        <v>4.9999999999999982</v>
      </c>
      <c r="AN93" s="792">
        <f t="shared" si="31"/>
        <v>0.77083333333333337</v>
      </c>
      <c r="AO93" s="792">
        <f t="shared" si="32"/>
        <v>0.94444444444444442</v>
      </c>
      <c r="AP93" s="31" t="str" cm="1">
        <f t="array" ref="AP93">IF(W93="","",IF(SUMPRODUCT((W93=$W$6:$W$1560)*(AH93=$AH$6:$AH$1560)*(AN93=$AN$6:$AN$1560)*(AO93=$AO$6:$AO$1560)*(ROW($W$6:$W$1560)&lt;&gt;ROW(W93))*((R93=0)*($R$6:$R$1560&gt;0)+(R93&gt;0)*($R$6:$R$1560=0)))&gt;0,"SALONES UNIDOS",IF(SUMPRODUCT((W93=$W$6:$W$1560)*(AH93=$AH$6:$AH$1560)*((AN93&lt;$AO$6:$AO$1560)*(AO93&gt;$AN$6:$AN$1560))*(ROW($W$6:$W$1560)&lt;&gt;ROW(W93)))&gt;0,"CRUZADO","Sin cruce")))</f>
        <v>Sin cruce</v>
      </c>
      <c r="AQ93" s="792" t="str">
        <f t="shared" si="33"/>
        <v>DE2FILIALB</v>
      </c>
      <c r="AR93" s="792" t="str" cm="1">
        <f t="array" ref="AR93">IF(AQ93="","",IF(SUMPRODUCT((AQ93=$AQ$6:$AQ$1560)*(AH93=$AH$6:$AH$1560)*(AN93=$AN$6:$AN$1560)*(AO93=$AO$6:$AO$1560)*(ROW($AQ$6:$AQ$1560)&lt;&gt;ROW(AQ93))*((R93=0)*($R$6:$R$1560&gt;0)+(R93&gt;0)*($R$6:$R$1560=0)))&gt;0,"SALONES UNIDOS",IF(SUMPRODUCT((AQ93=$AQ$6:$AQ$1560)*(AH93=$AH$6:$AH$1560)*((AN93&lt;$AO$6:$AO$1560)*(AO93&gt;$AN$6:$AN$1560))*(ROW($AQ$6:$AQ$1560)&lt;&gt;ROW(AQ93)))&gt;0,"CRUZADO","Sin cruce")))</f>
        <v>Sin cruce</v>
      </c>
    </row>
    <row r="94" spans="3:44" s="8" customFormat="1" ht="18.75" customHeight="1">
      <c r="C94" s="12" t="s">
        <v>1081</v>
      </c>
      <c r="D94" s="789" t="s">
        <v>781</v>
      </c>
      <c r="E94" s="789">
        <v>20261</v>
      </c>
      <c r="F94" s="12" t="s">
        <v>13</v>
      </c>
      <c r="G94" s="12" t="s">
        <v>20</v>
      </c>
      <c r="H94" s="12" t="s">
        <v>30</v>
      </c>
      <c r="I94" s="12">
        <v>2</v>
      </c>
      <c r="J94" s="12" t="s">
        <v>26</v>
      </c>
      <c r="K94" s="790" t="s">
        <v>1203</v>
      </c>
      <c r="L94" s="491" t="s">
        <v>1204</v>
      </c>
      <c r="M94" s="789" t="s">
        <v>1127</v>
      </c>
      <c r="N94" s="789" t="s">
        <v>1086</v>
      </c>
      <c r="O94" s="12" t="s">
        <v>731</v>
      </c>
      <c r="P94" s="789">
        <v>3</v>
      </c>
      <c r="Q94" s="789">
        <v>2</v>
      </c>
      <c r="R94" s="815">
        <v>5</v>
      </c>
      <c r="S94" s="789">
        <v>4</v>
      </c>
      <c r="T94" s="181"/>
      <c r="U94" s="789">
        <v>22</v>
      </c>
      <c r="V94" s="31">
        <f>IF(W94="","",IFERROR(INDEX(Docentes!C:C,MATCH(W94,Docentes!D:D,0)),"NUEVO"))</f>
        <v>21431497</v>
      </c>
      <c r="W94" s="791" t="s">
        <v>563</v>
      </c>
      <c r="X94" s="265" t="s">
        <v>168</v>
      </c>
      <c r="Y94" s="789" t="s">
        <v>1088</v>
      </c>
      <c r="Z94" s="789" t="s">
        <v>1089</v>
      </c>
      <c r="AA94" s="789" t="s">
        <v>60</v>
      </c>
      <c r="AB94" s="789" t="s">
        <v>1196</v>
      </c>
      <c r="AC94" s="789">
        <v>31</v>
      </c>
      <c r="AD94" s="789"/>
      <c r="AE94" s="789"/>
      <c r="AF94" s="789" t="s">
        <v>1088</v>
      </c>
      <c r="AG94" s="31" t="str">
        <f t="shared" si="34"/>
        <v>TP</v>
      </c>
      <c r="AH94" s="789">
        <v>4</v>
      </c>
      <c r="AI94" s="789">
        <v>18</v>
      </c>
      <c r="AJ94" s="789">
        <v>30</v>
      </c>
      <c r="AK94" s="789">
        <v>22</v>
      </c>
      <c r="AL94" s="789">
        <v>40</v>
      </c>
      <c r="AM94" s="31">
        <f t="shared" si="30"/>
        <v>4.9999999999999982</v>
      </c>
      <c r="AN94" s="792">
        <f t="shared" si="31"/>
        <v>0.77083333333333337</v>
      </c>
      <c r="AO94" s="792">
        <f t="shared" si="32"/>
        <v>0.94444444444444442</v>
      </c>
      <c r="AP94" s="31" t="str" cm="1">
        <f t="array" ref="AP94">IF(W94="","",IF(SUMPRODUCT((W94=$W$6:$W$1560)*(AH94=$AH$6:$AH$1560)*(AN94=$AN$6:$AN$1560)*(AO94=$AO$6:$AO$1560)*(ROW($W$6:$W$1560)&lt;&gt;ROW(W94))*((R94=0)*($R$6:$R$1560&gt;0)+(R94&gt;0)*($R$6:$R$1560=0)))&gt;0,"SALONES UNIDOS",IF(SUMPRODUCT((W94=$W$6:$W$1560)*(AH94=$AH$6:$AH$1560)*((AN94&lt;$AO$6:$AO$1560)*(AO94&gt;$AN$6:$AN$1560))*(ROW($W$6:$W$1560)&lt;&gt;ROW(W94)))&gt;0,"CRUZADO","Sin cruce")))</f>
        <v>Sin cruce</v>
      </c>
      <c r="AQ94" s="792" t="str">
        <f t="shared" si="33"/>
        <v>DE2FILIALB</v>
      </c>
      <c r="AR94" s="792" t="str" cm="1">
        <f t="array" ref="AR94">IF(AQ94="","",IF(SUMPRODUCT((AQ94=$AQ$6:$AQ$1560)*(AH94=$AH$6:$AH$1560)*(AN94=$AN$6:$AN$1560)*(AO94=$AO$6:$AO$1560)*(ROW($AQ$6:$AQ$1560)&lt;&gt;ROW(AQ94))*((R94=0)*($R$6:$R$1560&gt;0)+(R94&gt;0)*($R$6:$R$1560=0)))&gt;0,"SALONES UNIDOS",IF(SUMPRODUCT((AQ94=$AQ$6:$AQ$1560)*(AH94=$AH$6:$AH$1560)*((AN94&lt;$AO$6:$AO$1560)*(AO94&gt;$AN$6:$AN$1560))*(ROW($AQ$6:$AQ$1560)&lt;&gt;ROW(AQ94)))&gt;0,"CRUZADO","Sin cruce")))</f>
        <v>Sin cruce</v>
      </c>
    </row>
    <row r="95" spans="3:44" s="8" customFormat="1" ht="18.75" customHeight="1">
      <c r="C95" s="12" t="s">
        <v>1081</v>
      </c>
      <c r="D95" s="789" t="s">
        <v>781</v>
      </c>
      <c r="E95" s="789">
        <v>20261</v>
      </c>
      <c r="F95" s="12" t="s">
        <v>13</v>
      </c>
      <c r="G95" s="12" t="s">
        <v>20</v>
      </c>
      <c r="H95" s="12" t="s">
        <v>30</v>
      </c>
      <c r="I95" s="12">
        <v>2</v>
      </c>
      <c r="J95" s="12" t="s">
        <v>26</v>
      </c>
      <c r="K95" s="790" t="s">
        <v>1205</v>
      </c>
      <c r="L95" s="491" t="s">
        <v>1206</v>
      </c>
      <c r="M95" s="789" t="s">
        <v>1127</v>
      </c>
      <c r="N95" s="789" t="s">
        <v>1086</v>
      </c>
      <c r="O95" s="12" t="s">
        <v>731</v>
      </c>
      <c r="P95" s="789">
        <v>2</v>
      </c>
      <c r="Q95" s="789">
        <v>2</v>
      </c>
      <c r="R95" s="815">
        <v>4</v>
      </c>
      <c r="S95" s="789">
        <v>3</v>
      </c>
      <c r="T95" s="181"/>
      <c r="U95" s="789">
        <v>22</v>
      </c>
      <c r="V95" s="31">
        <f>IF(W95="","",IFERROR(INDEX(Docentes!C:C,MATCH(W95,Docentes!D:D,0)),"NUEVO"))</f>
        <v>70084444</v>
      </c>
      <c r="W95" s="791" t="s">
        <v>410</v>
      </c>
      <c r="X95" s="265" t="s">
        <v>168</v>
      </c>
      <c r="Y95" s="789" t="s">
        <v>1088</v>
      </c>
      <c r="Z95" s="789" t="s">
        <v>1089</v>
      </c>
      <c r="AA95" s="789" t="s">
        <v>60</v>
      </c>
      <c r="AB95" s="789" t="s">
        <v>1196</v>
      </c>
      <c r="AC95" s="789">
        <v>31</v>
      </c>
      <c r="AD95" s="789"/>
      <c r="AE95" s="789"/>
      <c r="AF95" s="789" t="s">
        <v>1088</v>
      </c>
      <c r="AG95" s="31" t="str">
        <f t="shared" si="34"/>
        <v>TP</v>
      </c>
      <c r="AH95" s="789">
        <v>5</v>
      </c>
      <c r="AI95" s="789">
        <v>18</v>
      </c>
      <c r="AJ95" s="789">
        <v>30</v>
      </c>
      <c r="AK95" s="789">
        <v>21</v>
      </c>
      <c r="AL95" s="789">
        <v>50</v>
      </c>
      <c r="AM95" s="31">
        <f t="shared" si="30"/>
        <v>3.9999999999999987</v>
      </c>
      <c r="AN95" s="792">
        <f t="shared" si="31"/>
        <v>0.77083333333333337</v>
      </c>
      <c r="AO95" s="792">
        <f t="shared" si="32"/>
        <v>0.90972222222222221</v>
      </c>
      <c r="AP95" s="31" t="str" cm="1">
        <f t="array" ref="AP95">IF(W95="","",IF(SUMPRODUCT((W95=$W$6:$W$1560)*(AH95=$AH$6:$AH$1560)*(AN95=$AN$6:$AN$1560)*(AO95=$AO$6:$AO$1560)*(ROW($W$6:$W$1560)&lt;&gt;ROW(W95))*((R95=0)*($R$6:$R$1560&gt;0)+(R95&gt;0)*($R$6:$R$1560=0)))&gt;0,"SALONES UNIDOS",IF(SUMPRODUCT((W95=$W$6:$W$1560)*(AH95=$AH$6:$AH$1560)*((AN95&lt;$AO$6:$AO$1560)*(AO95&gt;$AN$6:$AN$1560))*(ROW($W$6:$W$1560)&lt;&gt;ROW(W95)))&gt;0,"CRUZADO","Sin cruce")))</f>
        <v>Sin cruce</v>
      </c>
      <c r="AQ95" s="792" t="str">
        <f t="shared" si="33"/>
        <v>DE2FILIALB</v>
      </c>
      <c r="AR95" s="792" t="str" cm="1">
        <f t="array" ref="AR95">IF(AQ95="","",IF(SUMPRODUCT((AQ95=$AQ$6:$AQ$1560)*(AH95=$AH$6:$AH$1560)*(AN95=$AN$6:$AN$1560)*(AO95=$AO$6:$AO$1560)*(ROW($AQ$6:$AQ$1560)&lt;&gt;ROW(AQ95))*((R95=0)*($R$6:$R$1560&gt;0)+(R95&gt;0)*($R$6:$R$1560=0)))&gt;0,"SALONES UNIDOS",IF(SUMPRODUCT((AQ95=$AQ$6:$AQ$1560)*(AH95=$AH$6:$AH$1560)*((AN95&lt;$AO$6:$AO$1560)*(AO95&gt;$AN$6:$AN$1560))*(ROW($AQ$6:$AQ$1560)&lt;&gt;ROW(AQ95)))&gt;0,"CRUZADO","Sin cruce")))</f>
        <v>Sin cruce</v>
      </c>
    </row>
    <row r="96" spans="3:44" s="8" customFormat="1" ht="18.75" hidden="1" customHeight="1">
      <c r="C96" s="796" t="s">
        <v>1081</v>
      </c>
      <c r="D96" s="795" t="s">
        <v>781</v>
      </c>
      <c r="E96" s="795">
        <v>20261</v>
      </c>
      <c r="F96" s="796" t="s">
        <v>13</v>
      </c>
      <c r="G96" s="796" t="s">
        <v>20</v>
      </c>
      <c r="H96" s="796" t="s">
        <v>30</v>
      </c>
      <c r="I96" s="796">
        <v>3</v>
      </c>
      <c r="J96" s="796" t="s">
        <v>16</v>
      </c>
      <c r="K96" s="797" t="s">
        <v>1207</v>
      </c>
      <c r="L96" s="798" t="s">
        <v>1208</v>
      </c>
      <c r="M96" s="795" t="s">
        <v>1101</v>
      </c>
      <c r="N96" s="795" t="s">
        <v>1086</v>
      </c>
      <c r="O96" s="796" t="s">
        <v>731</v>
      </c>
      <c r="P96" s="795">
        <v>2</v>
      </c>
      <c r="Q96" s="795">
        <v>2</v>
      </c>
      <c r="R96" s="799">
        <v>4</v>
      </c>
      <c r="S96" s="795">
        <v>3</v>
      </c>
      <c r="T96" s="181"/>
      <c r="U96" s="789">
        <v>20</v>
      </c>
      <c r="V96" s="31">
        <f>IF(W96="","",IFERROR(INDEX(Docentes!C:C,MATCH(W96,Docentes!D:D,0)),"NUEVO"))</f>
        <v>70113719</v>
      </c>
      <c r="W96" s="904" t="s">
        <v>282</v>
      </c>
      <c r="X96" s="800" t="s">
        <v>168</v>
      </c>
      <c r="Y96" s="795" t="s">
        <v>1182</v>
      </c>
      <c r="Z96" s="795" t="s">
        <v>1089</v>
      </c>
      <c r="AA96" s="795" t="s">
        <v>60</v>
      </c>
      <c r="AB96" s="795" t="s">
        <v>1209</v>
      </c>
      <c r="AC96" s="795">
        <v>34</v>
      </c>
      <c r="AD96" s="795"/>
      <c r="AE96" s="795"/>
      <c r="AF96" s="795" t="s">
        <v>1182</v>
      </c>
      <c r="AG96" s="31" t="str">
        <f t="shared" si="34"/>
        <v>TP</v>
      </c>
      <c r="AH96" s="795">
        <v>2</v>
      </c>
      <c r="AI96" s="795">
        <v>7</v>
      </c>
      <c r="AJ96" s="795">
        <v>40</v>
      </c>
      <c r="AK96" s="795">
        <v>11</v>
      </c>
      <c r="AL96" s="795">
        <v>0</v>
      </c>
      <c r="AM96" s="31">
        <f t="shared" si="30"/>
        <v>3.9999999999999987</v>
      </c>
      <c r="AN96" s="792">
        <f t="shared" si="31"/>
        <v>0.31944444444444448</v>
      </c>
      <c r="AO96" s="792">
        <f t="shared" si="32"/>
        <v>0.45833333333333331</v>
      </c>
      <c r="AP96" s="31" t="str" cm="1">
        <f t="array" ref="AP96">IF(W96="","",IF(SUMPRODUCT((W96=$W$6:$W$1560)*(AH96=$AH$6:$AH$1560)*(AN96=$AN$6:$AN$1560)*(AO96=$AO$6:$AO$1560)*(ROW($W$6:$W$1560)&lt;&gt;ROW(W96))*((R96=0)*($R$6:$R$1560&gt;0)+(R96&gt;0)*($R$6:$R$1560=0)))&gt;0,"SALONES UNIDOS",IF(SUMPRODUCT((W96=$W$6:$W$1560)*(AH96=$AH$6:$AH$1560)*((AN96&lt;$AO$6:$AO$1560)*(AO96&gt;$AN$6:$AN$1560))*(ROW($W$6:$W$1560)&lt;&gt;ROW(W96)))&gt;0,"CRUZADO","Sin cruce")))</f>
        <v>Sin cruce</v>
      </c>
      <c r="AQ96" s="792" t="str">
        <f t="shared" si="33"/>
        <v>DE3FILIALA</v>
      </c>
      <c r="AR96" s="792" t="str" cm="1">
        <f t="array" ref="AR96">IF(AQ96="","",IF(SUMPRODUCT((AQ96=$AQ$6:$AQ$1560)*(AH96=$AH$6:$AH$1560)*(AN96=$AN$6:$AN$1560)*(AO96=$AO$6:$AO$1560)*(ROW($AQ$6:$AQ$1560)&lt;&gt;ROW(AQ96))*((R96=0)*($R$6:$R$1560&gt;0)+(R96&gt;0)*($R$6:$R$1560=0)))&gt;0,"SALONES UNIDOS",IF(SUMPRODUCT((AQ96=$AQ$6:$AQ$1560)*(AH96=$AH$6:$AH$1560)*((AN96&lt;$AO$6:$AO$1560)*(AO96&gt;$AN$6:$AN$1560))*(ROW($AQ$6:$AQ$1560)&lt;&gt;ROW(AQ96)))&gt;0,"CRUZADO","Sin cruce")))</f>
        <v>Sin cruce</v>
      </c>
    </row>
    <row r="97" spans="3:45" s="8" customFormat="1" ht="18.75" hidden="1" customHeight="1">
      <c r="C97" s="796" t="s">
        <v>1081</v>
      </c>
      <c r="D97" s="795" t="s">
        <v>781</v>
      </c>
      <c r="E97" s="795">
        <v>20261</v>
      </c>
      <c r="F97" s="796" t="s">
        <v>13</v>
      </c>
      <c r="G97" s="796" t="s">
        <v>20</v>
      </c>
      <c r="H97" s="796" t="s">
        <v>30</v>
      </c>
      <c r="I97" s="796">
        <v>3</v>
      </c>
      <c r="J97" s="796" t="s">
        <v>16</v>
      </c>
      <c r="K97" s="797" t="s">
        <v>1210</v>
      </c>
      <c r="L97" s="798" t="s">
        <v>1211</v>
      </c>
      <c r="M97" s="795" t="s">
        <v>1101</v>
      </c>
      <c r="N97" s="795" t="s">
        <v>1086</v>
      </c>
      <c r="O97" s="796" t="s">
        <v>731</v>
      </c>
      <c r="P97" s="795">
        <v>2</v>
      </c>
      <c r="Q97" s="795">
        <v>0</v>
      </c>
      <c r="R97" s="799">
        <v>2</v>
      </c>
      <c r="S97" s="795">
        <v>3</v>
      </c>
      <c r="T97" s="181"/>
      <c r="U97" s="789">
        <v>20</v>
      </c>
      <c r="V97" s="31">
        <f>IF(W97="","",IFERROR(INDEX(Docentes!C:C,MATCH(W97,Docentes!D:D,0)),"NUEVO"))</f>
        <v>40978490</v>
      </c>
      <c r="W97" s="904" t="s">
        <v>208</v>
      </c>
      <c r="X97" s="800" t="s">
        <v>168</v>
      </c>
      <c r="Y97" s="795" t="s">
        <v>1182</v>
      </c>
      <c r="Z97" s="795" t="s">
        <v>1089</v>
      </c>
      <c r="AA97" s="795" t="s">
        <v>60</v>
      </c>
      <c r="AB97" s="795" t="s">
        <v>1209</v>
      </c>
      <c r="AC97" s="795">
        <v>34</v>
      </c>
      <c r="AD97" s="789"/>
      <c r="AE97" s="795"/>
      <c r="AF97" s="795" t="s">
        <v>1182</v>
      </c>
      <c r="AG97" s="31" t="str">
        <f t="shared" ref="AG97" si="35">IF(AND(P97&gt;0,Q97&gt;0),"TP",IF(AND(P97&gt;0,Q97=0),"T","P"))</f>
        <v>T</v>
      </c>
      <c r="AH97" s="795">
        <v>4</v>
      </c>
      <c r="AI97" s="795">
        <v>7</v>
      </c>
      <c r="AJ97" s="795">
        <v>40</v>
      </c>
      <c r="AK97" s="795">
        <v>9</v>
      </c>
      <c r="AL97" s="795">
        <v>20</v>
      </c>
      <c r="AM97" s="31">
        <f t="shared" ref="AM97" si="36">IF(R97=0,0,IF(AI97="",R97,IF(X97="HIBRIDO VIRTUAL",0,((((AK97/24)+(AL97/1440))-((AI97/24)+(AJ97/1440)))*1440/50))))</f>
        <v>1.9999999999999993</v>
      </c>
      <c r="AN97" s="792">
        <f t="shared" ref="AN97" si="37">AI97/24+AJ97/1440</f>
        <v>0.31944444444444448</v>
      </c>
      <c r="AO97" s="792">
        <f t="shared" ref="AO97" si="38">AK97/24+AL97/1440</f>
        <v>0.3888888888888889</v>
      </c>
      <c r="AP97" s="31" t="str" cm="1">
        <f t="array" ref="AP97">IF(W97="","",IF(SUMPRODUCT((W97=$W$6:$W$1560)*(AH97=$AH$6:$AH$1560)*(AN97=$AN$6:$AN$1560)*(AO97=$AO$6:$AO$1560)*(ROW($W$6:$W$1560)&lt;&gt;ROW(W97))*((R97=0)*($R$6:$R$1560&gt;0)+(R97&gt;0)*($R$6:$R$1560=0)))&gt;0,"SALONES UNIDOS",IF(SUMPRODUCT((W97=$W$6:$W$1560)*(AH97=$AH$6:$AH$1560)*((AN97&lt;$AO$6:$AO$1560)*(AO97&gt;$AN$6:$AN$1560))*(ROW($W$6:$W$1560)&lt;&gt;ROW(W97)))&gt;0,"CRUZADO","Sin cruce")))</f>
        <v>Sin cruce</v>
      </c>
      <c r="AQ97" s="792" t="str">
        <f t="shared" ref="AQ97" si="39">TRIM(CONCATENATE(H97,I97,F97,J97))</f>
        <v>DE3FILIALA</v>
      </c>
      <c r="AR97" s="792" t="str" cm="1">
        <f t="array" ref="AR97">IF(AQ97="","",IF(SUMPRODUCT((AQ97=$AQ$6:$AQ$1560)*(AH97=$AH$6:$AH$1560)*(AN97=$AN$6:$AN$1560)*(AO97=$AO$6:$AO$1560)*(ROW($AQ$6:$AQ$1560)&lt;&gt;ROW(AQ97))*((R97=0)*($R$6:$R$1560&gt;0)+(R97&gt;0)*($R$6:$R$1560=0)))&gt;0,"SALONES UNIDOS",IF(SUMPRODUCT((AQ97=$AQ$6:$AQ$1560)*(AH97=$AH$6:$AH$1560)*((AN97&lt;$AO$6:$AO$1560)*(AO97&gt;$AN$6:$AN$1560))*(ROW($AQ$6:$AQ$1560)&lt;&gt;ROW(AQ97)))&gt;0,"CRUZADO","Sin cruce")))</f>
        <v>Sin cruce</v>
      </c>
    </row>
    <row r="98" spans="3:45" s="8" customFormat="1" ht="18.75" hidden="1" customHeight="1">
      <c r="C98" s="796" t="s">
        <v>1081</v>
      </c>
      <c r="D98" s="795" t="s">
        <v>781</v>
      </c>
      <c r="E98" s="795">
        <v>20261</v>
      </c>
      <c r="F98" s="796" t="s">
        <v>13</v>
      </c>
      <c r="G98" s="796" t="s">
        <v>20</v>
      </c>
      <c r="H98" s="796" t="s">
        <v>30</v>
      </c>
      <c r="I98" s="796">
        <v>3</v>
      </c>
      <c r="J98" s="796" t="s">
        <v>16</v>
      </c>
      <c r="K98" s="797" t="s">
        <v>1210</v>
      </c>
      <c r="L98" s="798" t="s">
        <v>1211</v>
      </c>
      <c r="M98" s="795" t="s">
        <v>1101</v>
      </c>
      <c r="N98" s="795" t="s">
        <v>1086</v>
      </c>
      <c r="O98" s="796" t="s">
        <v>731</v>
      </c>
      <c r="P98" s="795">
        <v>0</v>
      </c>
      <c r="Q98" s="795">
        <v>2</v>
      </c>
      <c r="R98" s="799">
        <v>2</v>
      </c>
      <c r="S98" s="795">
        <v>3</v>
      </c>
      <c r="T98" s="181"/>
      <c r="U98" s="789">
        <v>20</v>
      </c>
      <c r="V98" s="31">
        <f>IF(W98="","",IFERROR(INDEX(Docentes!C:C,MATCH(W98,Docentes!D:D,0)),"NUEVO"))</f>
        <v>40978490</v>
      </c>
      <c r="W98" s="904" t="s">
        <v>208</v>
      </c>
      <c r="X98" s="800" t="s">
        <v>168</v>
      </c>
      <c r="Y98" s="795" t="s">
        <v>1182</v>
      </c>
      <c r="Z98" s="795" t="s">
        <v>1089</v>
      </c>
      <c r="AA98" s="795"/>
      <c r="AB98" s="795"/>
      <c r="AC98" s="795"/>
      <c r="AD98" s="672" t="s">
        <v>1212</v>
      </c>
      <c r="AE98" s="789">
        <v>26</v>
      </c>
      <c r="AF98" s="795" t="s">
        <v>1182</v>
      </c>
      <c r="AG98" s="31" t="str">
        <f t="shared" si="34"/>
        <v>P</v>
      </c>
      <c r="AH98" s="795">
        <v>4</v>
      </c>
      <c r="AI98" s="795">
        <v>9</v>
      </c>
      <c r="AJ98" s="795">
        <v>20</v>
      </c>
      <c r="AK98" s="795">
        <v>11</v>
      </c>
      <c r="AL98" s="795">
        <v>0</v>
      </c>
      <c r="AM98" s="31">
        <f t="shared" si="30"/>
        <v>1.9999999999999993</v>
      </c>
      <c r="AN98" s="792">
        <f t="shared" si="31"/>
        <v>0.3888888888888889</v>
      </c>
      <c r="AO98" s="792">
        <f t="shared" si="32"/>
        <v>0.45833333333333331</v>
      </c>
      <c r="AP98" s="31" t="str" cm="1">
        <f t="array" ref="AP98">IF(W98="","",IF(SUMPRODUCT((W98=$W$6:$W$1560)*(AH98=$AH$6:$AH$1560)*(AN98=$AN$6:$AN$1560)*(AO98=$AO$6:$AO$1560)*(ROW($W$6:$W$1560)&lt;&gt;ROW(W98))*((R98=0)*($R$6:$R$1560&gt;0)+(R98&gt;0)*($R$6:$R$1560=0)))&gt;0,"SALONES UNIDOS",IF(SUMPRODUCT((W98=$W$6:$W$1560)*(AH98=$AH$6:$AH$1560)*((AN98&lt;$AO$6:$AO$1560)*(AO98&gt;$AN$6:$AN$1560))*(ROW($W$6:$W$1560)&lt;&gt;ROW(W98)))&gt;0,"CRUZADO","Sin cruce")))</f>
        <v>Sin cruce</v>
      </c>
      <c r="AQ98" s="792" t="str">
        <f t="shared" si="33"/>
        <v>DE3FILIALA</v>
      </c>
      <c r="AR98" s="792" t="str" cm="1">
        <f t="array" ref="AR98">IF(AQ98="","",IF(SUMPRODUCT((AQ98=$AQ$6:$AQ$1560)*(AH98=$AH$6:$AH$1560)*(AN98=$AN$6:$AN$1560)*(AO98=$AO$6:$AO$1560)*(ROW($AQ$6:$AQ$1560)&lt;&gt;ROW(AQ98))*((R98=0)*($R$6:$R$1560&gt;0)+(R98&gt;0)*($R$6:$R$1560=0)))&gt;0,"SALONES UNIDOS",IF(SUMPRODUCT((AQ98=$AQ$6:$AQ$1560)*(AH98=$AH$6:$AH$1560)*((AN98&lt;$AO$6:$AO$1560)*(AO98&gt;$AN$6:$AN$1560))*(ROW($AQ$6:$AQ$1560)&lt;&gt;ROW(AQ98)))&gt;0,"CRUZADO","Sin cruce")))</f>
        <v>Sin cruce</v>
      </c>
    </row>
    <row r="99" spans="3:45" s="8" customFormat="1" ht="18.75" hidden="1" customHeight="1">
      <c r="C99" s="796" t="s">
        <v>1081</v>
      </c>
      <c r="D99" s="795" t="s">
        <v>781</v>
      </c>
      <c r="E99" s="795">
        <v>20261</v>
      </c>
      <c r="F99" s="796" t="s">
        <v>13</v>
      </c>
      <c r="G99" s="796" t="s">
        <v>20</v>
      </c>
      <c r="H99" s="796" t="s">
        <v>30</v>
      </c>
      <c r="I99" s="796">
        <v>3</v>
      </c>
      <c r="J99" s="796" t="s">
        <v>16</v>
      </c>
      <c r="K99" s="797" t="s">
        <v>1213</v>
      </c>
      <c r="L99" s="798" t="s">
        <v>1214</v>
      </c>
      <c r="M99" s="795" t="s">
        <v>1101</v>
      </c>
      <c r="N99" s="795" t="s">
        <v>1086</v>
      </c>
      <c r="O99" s="796" t="s">
        <v>769</v>
      </c>
      <c r="P99" s="795">
        <v>3</v>
      </c>
      <c r="Q99" s="795">
        <v>0</v>
      </c>
      <c r="R99" s="799">
        <v>3</v>
      </c>
      <c r="S99" s="795">
        <v>3</v>
      </c>
      <c r="T99" s="181"/>
      <c r="U99" s="789">
        <v>20</v>
      </c>
      <c r="V99" s="31">
        <f>IF(W99="","",IFERROR(INDEX(Docentes!C:C,MATCH(W99,Docentes!D:D,0)),"NUEVO"))</f>
        <v>44848536</v>
      </c>
      <c r="W99" s="904" t="s">
        <v>558</v>
      </c>
      <c r="X99" s="800" t="s">
        <v>167</v>
      </c>
      <c r="Y99" s="795" t="s">
        <v>1182</v>
      </c>
      <c r="Z99" s="795" t="s">
        <v>1089</v>
      </c>
      <c r="AA99" s="795"/>
      <c r="AB99" s="795" t="s">
        <v>1092</v>
      </c>
      <c r="AC99" s="795"/>
      <c r="AD99" s="795"/>
      <c r="AE99" s="795"/>
      <c r="AF99" s="795" t="s">
        <v>1182</v>
      </c>
      <c r="AG99" s="31" t="str">
        <f t="shared" si="34"/>
        <v>T</v>
      </c>
      <c r="AH99" s="795">
        <v>3</v>
      </c>
      <c r="AI99" s="795">
        <v>11</v>
      </c>
      <c r="AJ99" s="795">
        <v>0</v>
      </c>
      <c r="AK99" s="795">
        <v>13</v>
      </c>
      <c r="AL99" s="795">
        <v>30</v>
      </c>
      <c r="AM99" s="31">
        <f t="shared" si="30"/>
        <v>3.0000000000000004</v>
      </c>
      <c r="AN99" s="792">
        <f t="shared" si="31"/>
        <v>0.45833333333333331</v>
      </c>
      <c r="AO99" s="792">
        <f t="shared" si="32"/>
        <v>0.5625</v>
      </c>
      <c r="AP99" s="31" t="str" cm="1">
        <f t="array" ref="AP99">IF(W99="","",IF(SUMPRODUCT((W99=$W$6:$W$1560)*(AH99=$AH$6:$AH$1560)*(AN99=$AN$6:$AN$1560)*(AO99=$AO$6:$AO$1560)*(ROW($W$6:$W$1560)&lt;&gt;ROW(W99))*((R99=0)*($R$6:$R$1560&gt;0)+(R99&gt;0)*($R$6:$R$1560=0)))&gt;0,"SALONES UNIDOS",IF(SUMPRODUCT((W99=$W$6:$W$1560)*(AH99=$AH$6:$AH$1560)*((AN99&lt;$AO$6:$AO$1560)*(AO99&gt;$AN$6:$AN$1560))*(ROW($W$6:$W$1560)&lt;&gt;ROW(W99)))&gt;0,"CRUZADO","Sin cruce")))</f>
        <v>Sin cruce</v>
      </c>
      <c r="AQ99" s="792" t="str">
        <f t="shared" si="33"/>
        <v>DE3FILIALA</v>
      </c>
      <c r="AR99" s="792" t="str" cm="1">
        <f t="array" ref="AR99">IF(AQ99="","",IF(SUMPRODUCT((AQ99=$AQ$6:$AQ$1560)*(AH99=$AH$6:$AH$1560)*(AN99=$AN$6:$AN$1560)*(AO99=$AO$6:$AO$1560)*(ROW($AQ$6:$AQ$1560)&lt;&gt;ROW(AQ99))*((R99=0)*($R$6:$R$1560&gt;0)+(R99&gt;0)*($R$6:$R$1560=0)))&gt;0,"SALONES UNIDOS",IF(SUMPRODUCT((AQ99=$AQ$6:$AQ$1560)*(AH99=$AH$6:$AH$1560)*((AN99&lt;$AO$6:$AO$1560)*(AO99&gt;$AN$6:$AN$1560))*(ROW($AQ$6:$AQ$1560)&lt;&gt;ROW(AQ99)))&gt;0,"CRUZADO","Sin cruce")))</f>
        <v>Sin cruce</v>
      </c>
    </row>
    <row r="100" spans="3:45" s="8" customFormat="1" ht="18.75" hidden="1" customHeight="1">
      <c r="C100" s="796" t="s">
        <v>1081</v>
      </c>
      <c r="D100" s="795" t="s">
        <v>781</v>
      </c>
      <c r="E100" s="795">
        <v>20261</v>
      </c>
      <c r="F100" s="796" t="s">
        <v>13</v>
      </c>
      <c r="G100" s="796" t="s">
        <v>20</v>
      </c>
      <c r="H100" s="796" t="s">
        <v>30</v>
      </c>
      <c r="I100" s="796">
        <v>3</v>
      </c>
      <c r="J100" s="796" t="s">
        <v>16</v>
      </c>
      <c r="K100" s="797" t="s">
        <v>1215</v>
      </c>
      <c r="L100" s="798" t="s">
        <v>1216</v>
      </c>
      <c r="M100" s="795" t="s">
        <v>1101</v>
      </c>
      <c r="N100" s="795" t="s">
        <v>1086</v>
      </c>
      <c r="O100" s="796" t="s">
        <v>769</v>
      </c>
      <c r="P100" s="795">
        <v>3</v>
      </c>
      <c r="Q100" s="795">
        <v>0</v>
      </c>
      <c r="R100" s="799">
        <v>3</v>
      </c>
      <c r="S100" s="795">
        <v>3</v>
      </c>
      <c r="T100" s="181"/>
      <c r="U100" s="789">
        <v>20</v>
      </c>
      <c r="V100" s="31">
        <f>IF(W100="","",IFERROR(INDEX(Docentes!C:C,MATCH(W100,Docentes!D:D,0)),"NUEVO"))</f>
        <v>44579560</v>
      </c>
      <c r="W100" s="904" t="s">
        <v>226</v>
      </c>
      <c r="X100" s="800" t="s">
        <v>167</v>
      </c>
      <c r="Y100" s="795" t="s">
        <v>1182</v>
      </c>
      <c r="Z100" s="795" t="s">
        <v>1089</v>
      </c>
      <c r="AA100" s="795"/>
      <c r="AB100" s="795" t="s">
        <v>1092</v>
      </c>
      <c r="AC100" s="795"/>
      <c r="AD100" s="795"/>
      <c r="AE100" s="795"/>
      <c r="AF100" s="795" t="s">
        <v>1182</v>
      </c>
      <c r="AG100" s="31" t="str">
        <f t="shared" si="34"/>
        <v>T</v>
      </c>
      <c r="AH100" s="795">
        <v>5</v>
      </c>
      <c r="AI100" s="795">
        <v>11</v>
      </c>
      <c r="AJ100" s="795">
        <v>0</v>
      </c>
      <c r="AK100" s="795">
        <v>13</v>
      </c>
      <c r="AL100" s="795">
        <v>30</v>
      </c>
      <c r="AM100" s="31">
        <f t="shared" si="30"/>
        <v>3.0000000000000004</v>
      </c>
      <c r="AN100" s="792">
        <f t="shared" si="31"/>
        <v>0.45833333333333331</v>
      </c>
      <c r="AO100" s="792">
        <f t="shared" si="32"/>
        <v>0.5625</v>
      </c>
      <c r="AP100" s="31" t="str" cm="1">
        <f t="array" ref="AP100">IF(W100="","",IF(SUMPRODUCT((W100=$W$6:$W$1560)*(AH100=$AH$6:$AH$1560)*(AN100=$AN$6:$AN$1560)*(AO100=$AO$6:$AO$1560)*(ROW($W$6:$W$1560)&lt;&gt;ROW(W100))*((R100=0)*($R$6:$R$1560&gt;0)+(R100&gt;0)*($R$6:$R$1560=0)))&gt;0,"SALONES UNIDOS",IF(SUMPRODUCT((W100=$W$6:$W$1560)*(AH100=$AH$6:$AH$1560)*((AN100&lt;$AO$6:$AO$1560)*(AO100&gt;$AN$6:$AN$1560))*(ROW($W$6:$W$1560)&lt;&gt;ROW(W100)))&gt;0,"CRUZADO","Sin cruce")))</f>
        <v>Sin cruce</v>
      </c>
      <c r="AQ100" s="792" t="str">
        <f t="shared" si="33"/>
        <v>DE3FILIALA</v>
      </c>
      <c r="AR100" s="792" t="str" cm="1">
        <f t="array" ref="AR100">IF(AQ100="","",IF(SUMPRODUCT((AQ100=$AQ$6:$AQ$1560)*(AH100=$AH$6:$AH$1560)*(AN100=$AN$6:$AN$1560)*(AO100=$AO$6:$AO$1560)*(ROW($AQ$6:$AQ$1560)&lt;&gt;ROW(AQ100))*((R100=0)*($R$6:$R$1560&gt;0)+(R100&gt;0)*($R$6:$R$1560=0)))&gt;0,"SALONES UNIDOS",IF(SUMPRODUCT((AQ100=$AQ$6:$AQ$1560)*(AH100=$AH$6:$AH$1560)*((AN100&lt;$AO$6:$AO$1560)*(AO100&gt;$AN$6:$AN$1560))*(ROW($AQ$6:$AQ$1560)&lt;&gt;ROW(AQ100)))&gt;0,"CRUZADO","Sin cruce")))</f>
        <v>Sin cruce</v>
      </c>
    </row>
    <row r="101" spans="3:45" s="8" customFormat="1" ht="18.75" hidden="1" customHeight="1">
      <c r="C101" s="796" t="s">
        <v>1081</v>
      </c>
      <c r="D101" s="795" t="s">
        <v>781</v>
      </c>
      <c r="E101" s="795">
        <v>20261</v>
      </c>
      <c r="F101" s="796" t="s">
        <v>13</v>
      </c>
      <c r="G101" s="796" t="s">
        <v>20</v>
      </c>
      <c r="H101" s="796" t="s">
        <v>30</v>
      </c>
      <c r="I101" s="796">
        <v>3</v>
      </c>
      <c r="J101" s="796" t="s">
        <v>16</v>
      </c>
      <c r="K101" s="797" t="s">
        <v>1217</v>
      </c>
      <c r="L101" s="798" t="s">
        <v>1218</v>
      </c>
      <c r="M101" s="795" t="s">
        <v>1101</v>
      </c>
      <c r="N101" s="795" t="s">
        <v>1086</v>
      </c>
      <c r="O101" s="796" t="s">
        <v>731</v>
      </c>
      <c r="P101" s="795">
        <v>2</v>
      </c>
      <c r="Q101" s="795">
        <v>2</v>
      </c>
      <c r="R101" s="799">
        <v>4</v>
      </c>
      <c r="S101" s="795">
        <v>3</v>
      </c>
      <c r="T101" s="181"/>
      <c r="U101" s="789">
        <v>20</v>
      </c>
      <c r="V101" s="31">
        <f>IF(W101="","",IFERROR(INDEX(Docentes!C:C,MATCH(W101,Docentes!D:D,0)),"NUEVO"))</f>
        <v>40153172</v>
      </c>
      <c r="W101" s="904" t="s">
        <v>392</v>
      </c>
      <c r="X101" s="800" t="s">
        <v>168</v>
      </c>
      <c r="Y101" s="795" t="s">
        <v>1182</v>
      </c>
      <c r="Z101" s="795" t="s">
        <v>1089</v>
      </c>
      <c r="AA101" s="795" t="s">
        <v>60</v>
      </c>
      <c r="AB101" s="795" t="s">
        <v>1209</v>
      </c>
      <c r="AC101" s="795">
        <v>34</v>
      </c>
      <c r="AD101" s="795"/>
      <c r="AE101" s="795"/>
      <c r="AF101" s="795" t="s">
        <v>1182</v>
      </c>
      <c r="AG101" s="31" t="str">
        <f t="shared" si="34"/>
        <v>TP</v>
      </c>
      <c r="AH101" s="795">
        <v>3</v>
      </c>
      <c r="AI101" s="795">
        <v>7</v>
      </c>
      <c r="AJ101" s="795">
        <v>40</v>
      </c>
      <c r="AK101" s="795">
        <v>11</v>
      </c>
      <c r="AL101" s="795">
        <v>0</v>
      </c>
      <c r="AM101" s="31">
        <f t="shared" si="30"/>
        <v>3.9999999999999987</v>
      </c>
      <c r="AN101" s="792">
        <f t="shared" si="31"/>
        <v>0.31944444444444448</v>
      </c>
      <c r="AO101" s="792">
        <f t="shared" si="32"/>
        <v>0.45833333333333331</v>
      </c>
      <c r="AP101" s="31" t="str" cm="1">
        <f t="array" ref="AP101">IF(W101="","",IF(SUMPRODUCT((W101=$W$6:$W$1560)*(AH101=$AH$6:$AH$1560)*(AN101=$AN$6:$AN$1560)*(AO101=$AO$6:$AO$1560)*(ROW($W$6:$W$1560)&lt;&gt;ROW(W101))*((R101=0)*($R$6:$R$1560&gt;0)+(R101&gt;0)*($R$6:$R$1560=0)))&gt;0,"SALONES UNIDOS",IF(SUMPRODUCT((W101=$W$6:$W$1560)*(AH101=$AH$6:$AH$1560)*((AN101&lt;$AO$6:$AO$1560)*(AO101&gt;$AN$6:$AN$1560))*(ROW($W$6:$W$1560)&lt;&gt;ROW(W101)))&gt;0,"CRUZADO","Sin cruce")))</f>
        <v>Sin cruce</v>
      </c>
      <c r="AQ101" s="792" t="str">
        <f t="shared" si="33"/>
        <v>DE3FILIALA</v>
      </c>
      <c r="AR101" s="792" t="str" cm="1">
        <f t="array" ref="AR101">IF(AQ101="","",IF(SUMPRODUCT((AQ101=$AQ$6:$AQ$1560)*(AH101=$AH$6:$AH$1560)*(AN101=$AN$6:$AN$1560)*(AO101=$AO$6:$AO$1560)*(ROW($AQ$6:$AQ$1560)&lt;&gt;ROW(AQ101))*((R101=0)*($R$6:$R$1560&gt;0)+(R101&gt;0)*($R$6:$R$1560=0)))&gt;0,"SALONES UNIDOS",IF(SUMPRODUCT((AQ101=$AQ$6:$AQ$1560)*(AH101=$AH$6:$AH$1560)*((AN101&lt;$AO$6:$AO$1560)*(AO101&gt;$AN$6:$AN$1560))*(ROW($AQ$6:$AQ$1560)&lt;&gt;ROW(AQ101)))&gt;0,"CRUZADO","Sin cruce")))</f>
        <v>Sin cruce</v>
      </c>
    </row>
    <row r="102" spans="3:45" s="8" customFormat="1" ht="18.75" hidden="1" customHeight="1">
      <c r="C102" s="796" t="s">
        <v>1081</v>
      </c>
      <c r="D102" s="795" t="s">
        <v>781</v>
      </c>
      <c r="E102" s="795">
        <v>20261</v>
      </c>
      <c r="F102" s="796" t="s">
        <v>13</v>
      </c>
      <c r="G102" s="796" t="s">
        <v>20</v>
      </c>
      <c r="H102" s="796" t="s">
        <v>30</v>
      </c>
      <c r="I102" s="796">
        <v>3</v>
      </c>
      <c r="J102" s="796" t="s">
        <v>16</v>
      </c>
      <c r="K102" s="797" t="s">
        <v>1219</v>
      </c>
      <c r="L102" s="798" t="s">
        <v>1220</v>
      </c>
      <c r="M102" s="795" t="s">
        <v>1085</v>
      </c>
      <c r="N102" s="795" t="s">
        <v>1086</v>
      </c>
      <c r="O102" s="796" t="s">
        <v>731</v>
      </c>
      <c r="P102" s="795">
        <v>2</v>
      </c>
      <c r="Q102" s="795">
        <v>0</v>
      </c>
      <c r="R102" s="799">
        <v>2</v>
      </c>
      <c r="S102" s="795">
        <v>3</v>
      </c>
      <c r="T102" s="181"/>
      <c r="U102" s="789">
        <v>20</v>
      </c>
      <c r="V102" s="31">
        <f>IF(W102="","",IFERROR(INDEX(Docentes!C:C,MATCH(W102,Docentes!D:D,0)),"NUEVO"))</f>
        <v>46335754</v>
      </c>
      <c r="W102" s="904" t="s">
        <v>312</v>
      </c>
      <c r="X102" s="800" t="s">
        <v>168</v>
      </c>
      <c r="Y102" s="795" t="s">
        <v>1182</v>
      </c>
      <c r="Z102" s="795" t="s">
        <v>1089</v>
      </c>
      <c r="AA102" s="795" t="s">
        <v>60</v>
      </c>
      <c r="AB102" s="795" t="s">
        <v>1209</v>
      </c>
      <c r="AC102" s="795">
        <v>34</v>
      </c>
      <c r="AD102" s="795"/>
      <c r="AE102" s="795"/>
      <c r="AF102" s="795" t="s">
        <v>1182</v>
      </c>
      <c r="AG102" s="31" t="str">
        <f t="shared" ref="AG102" si="40">IF(AND(P102&gt;0,Q102&gt;0),"TP",IF(AND(P102&gt;0,Q102=0),"T","P"))</f>
        <v>T</v>
      </c>
      <c r="AH102" s="795">
        <v>1</v>
      </c>
      <c r="AI102" s="795">
        <v>7</v>
      </c>
      <c r="AJ102" s="795">
        <v>40</v>
      </c>
      <c r="AK102" s="795">
        <v>9</v>
      </c>
      <c r="AL102" s="795">
        <v>20</v>
      </c>
      <c r="AM102" s="31">
        <f t="shared" ref="AM102" si="41">IF(R102=0,0,IF(AI102="",R102,IF(X102="HIBRIDO VIRTUAL",0,((((AK102/24)+(AL102/1440))-((AI102/24)+(AJ102/1440)))*1440/50))))</f>
        <v>1.9999999999999993</v>
      </c>
      <c r="AN102" s="792">
        <f t="shared" ref="AN102" si="42">AI102/24+AJ102/1440</f>
        <v>0.31944444444444448</v>
      </c>
      <c r="AO102" s="792">
        <f t="shared" ref="AO102" si="43">AK102/24+AL102/1440</f>
        <v>0.3888888888888889</v>
      </c>
      <c r="AP102" s="31" t="str" cm="1">
        <f t="array" ref="AP102">IF(W102="","",IF(SUMPRODUCT((W102=$W$6:$W$1560)*(AH102=$AH$6:$AH$1560)*(AN102=$AN$6:$AN$1560)*(AO102=$AO$6:$AO$1560)*(ROW($W$6:$W$1560)&lt;&gt;ROW(W102))*((R102=0)*($R$6:$R$1560&gt;0)+(R102&gt;0)*($R$6:$R$1560=0)))&gt;0,"SALONES UNIDOS",IF(SUMPRODUCT((W102=$W$6:$W$1560)*(AH102=$AH$6:$AH$1560)*((AN102&lt;$AO$6:$AO$1560)*(AO102&gt;$AN$6:$AN$1560))*(ROW($W$6:$W$1560)&lt;&gt;ROW(W102)))&gt;0,"CRUZADO","Sin cruce")))</f>
        <v>Sin cruce</v>
      </c>
      <c r="AQ102" s="792" t="str">
        <f t="shared" ref="AQ102" si="44">TRIM(CONCATENATE(H102,I102,F102,J102))</f>
        <v>DE3FILIALA</v>
      </c>
      <c r="AR102" s="792" t="str" cm="1">
        <f t="array" ref="AR102">IF(AQ102="","",IF(SUMPRODUCT((AQ102=$AQ$6:$AQ$1560)*(AH102=$AH$6:$AH$1560)*(AN102=$AN$6:$AN$1560)*(AO102=$AO$6:$AO$1560)*(ROW($AQ$6:$AQ$1560)&lt;&gt;ROW(AQ102))*((R102=0)*($R$6:$R$1560&gt;0)+(R102&gt;0)*($R$6:$R$1560=0)))&gt;0,"SALONES UNIDOS",IF(SUMPRODUCT((AQ102=$AQ$6:$AQ$1560)*(AH102=$AH$6:$AH$1560)*((AN102&lt;$AO$6:$AO$1560)*(AO102&gt;$AN$6:$AN$1560))*(ROW($AQ$6:$AQ$1560)&lt;&gt;ROW(AQ102)))&gt;0,"CRUZADO","Sin cruce")))</f>
        <v>Sin cruce</v>
      </c>
    </row>
    <row r="103" spans="3:45" s="8" customFormat="1" ht="18.75" hidden="1" customHeight="1">
      <c r="C103" s="796" t="s">
        <v>1081</v>
      </c>
      <c r="D103" s="795" t="s">
        <v>781</v>
      </c>
      <c r="E103" s="795">
        <v>20261</v>
      </c>
      <c r="F103" s="796" t="s">
        <v>13</v>
      </c>
      <c r="G103" s="796" t="s">
        <v>20</v>
      </c>
      <c r="H103" s="796" t="s">
        <v>30</v>
      </c>
      <c r="I103" s="796">
        <v>3</v>
      </c>
      <c r="J103" s="796" t="s">
        <v>16</v>
      </c>
      <c r="K103" s="797" t="s">
        <v>1219</v>
      </c>
      <c r="L103" s="798" t="s">
        <v>1220</v>
      </c>
      <c r="M103" s="795" t="s">
        <v>1085</v>
      </c>
      <c r="N103" s="795" t="s">
        <v>1086</v>
      </c>
      <c r="O103" s="796" t="s">
        <v>731</v>
      </c>
      <c r="P103" s="795">
        <v>0</v>
      </c>
      <c r="Q103" s="795">
        <v>2</v>
      </c>
      <c r="R103" s="799">
        <v>2</v>
      </c>
      <c r="S103" s="795">
        <v>3</v>
      </c>
      <c r="T103" s="181"/>
      <c r="U103" s="789">
        <v>20</v>
      </c>
      <c r="V103" s="31">
        <f>IF(W103="","",IFERROR(INDEX(Docentes!C:C,MATCH(W103,Docentes!D:D,0)),"NUEVO"))</f>
        <v>46335754</v>
      </c>
      <c r="W103" s="904" t="s">
        <v>312</v>
      </c>
      <c r="X103" s="800" t="s">
        <v>168</v>
      </c>
      <c r="Y103" s="795" t="s">
        <v>1182</v>
      </c>
      <c r="Z103" s="795" t="s">
        <v>1089</v>
      </c>
      <c r="AA103" s="795"/>
      <c r="AB103" s="795"/>
      <c r="AC103" s="795"/>
      <c r="AD103" s="691" t="s">
        <v>1221</v>
      </c>
      <c r="AE103" s="795">
        <v>30</v>
      </c>
      <c r="AF103" s="795" t="s">
        <v>1182</v>
      </c>
      <c r="AG103" s="31" t="str">
        <f t="shared" si="34"/>
        <v>P</v>
      </c>
      <c r="AH103" s="795">
        <v>1</v>
      </c>
      <c r="AI103" s="795">
        <v>9</v>
      </c>
      <c r="AJ103" s="795">
        <v>20</v>
      </c>
      <c r="AK103" s="795">
        <v>11</v>
      </c>
      <c r="AL103" s="795">
        <v>0</v>
      </c>
      <c r="AM103" s="31">
        <f t="shared" si="30"/>
        <v>1.9999999999999993</v>
      </c>
      <c r="AN103" s="792">
        <f t="shared" si="31"/>
        <v>0.3888888888888889</v>
      </c>
      <c r="AO103" s="792">
        <f t="shared" si="32"/>
        <v>0.45833333333333331</v>
      </c>
      <c r="AP103" s="31" t="str" cm="1">
        <f t="array" ref="AP103">IF(W103="","",IF(SUMPRODUCT((W103=$W$6:$W$1560)*(AH103=$AH$6:$AH$1560)*(AN103=$AN$6:$AN$1560)*(AO103=$AO$6:$AO$1560)*(ROW($W$6:$W$1560)&lt;&gt;ROW(W103))*((R103=0)*($R$6:$R$1560&gt;0)+(R103&gt;0)*($R$6:$R$1560=0)))&gt;0,"SALONES UNIDOS",IF(SUMPRODUCT((W103=$W$6:$W$1560)*(AH103=$AH$6:$AH$1560)*((AN103&lt;$AO$6:$AO$1560)*(AO103&gt;$AN$6:$AN$1560))*(ROW($W$6:$W$1560)&lt;&gt;ROW(W103)))&gt;0,"CRUZADO","Sin cruce")))</f>
        <v>Sin cruce</v>
      </c>
      <c r="AQ103" s="792" t="str">
        <f t="shared" si="33"/>
        <v>DE3FILIALA</v>
      </c>
      <c r="AR103" s="792" t="str" cm="1">
        <f t="array" ref="AR103">IF(AQ103="","",IF(SUMPRODUCT((AQ103=$AQ$6:$AQ$1560)*(AH103=$AH$6:$AH$1560)*(AN103=$AN$6:$AN$1560)*(AO103=$AO$6:$AO$1560)*(ROW($AQ$6:$AQ$1560)&lt;&gt;ROW(AQ103))*((R103=0)*($R$6:$R$1560&gt;0)+(R103&gt;0)*($R$6:$R$1560=0)))&gt;0,"SALONES UNIDOS",IF(SUMPRODUCT((AQ103=$AQ$6:$AQ$1560)*(AH103=$AH$6:$AH$1560)*((AN103&lt;$AO$6:$AO$1560)*(AO103&gt;$AN$6:$AN$1560))*(ROW($AQ$6:$AQ$1560)&lt;&gt;ROW(AQ103)))&gt;0,"CRUZADO","Sin cruce")))</f>
        <v>Sin cruce</v>
      </c>
    </row>
    <row r="104" spans="3:45" s="8" customFormat="1" ht="18.75" hidden="1" customHeight="1">
      <c r="C104" s="796" t="s">
        <v>1081</v>
      </c>
      <c r="D104" s="795" t="s">
        <v>781</v>
      </c>
      <c r="E104" s="795">
        <v>20261</v>
      </c>
      <c r="F104" s="796" t="s">
        <v>13</v>
      </c>
      <c r="G104" s="796" t="s">
        <v>20</v>
      </c>
      <c r="H104" s="796" t="s">
        <v>30</v>
      </c>
      <c r="I104" s="796">
        <v>3</v>
      </c>
      <c r="J104" s="796" t="s">
        <v>16</v>
      </c>
      <c r="K104" s="797" t="s">
        <v>1222</v>
      </c>
      <c r="L104" s="798" t="s">
        <v>1223</v>
      </c>
      <c r="M104" s="795" t="s">
        <v>1101</v>
      </c>
      <c r="N104" s="795" t="s">
        <v>1086</v>
      </c>
      <c r="O104" s="796" t="s">
        <v>731</v>
      </c>
      <c r="P104" s="795">
        <v>1</v>
      </c>
      <c r="Q104" s="795">
        <v>0</v>
      </c>
      <c r="R104" s="799">
        <v>1</v>
      </c>
      <c r="S104" s="795">
        <v>3</v>
      </c>
      <c r="T104" s="181"/>
      <c r="U104" s="789">
        <v>20</v>
      </c>
      <c r="V104" s="31">
        <f>IF(W104="","",IFERROR(INDEX(Docentes!C:C,MATCH(W104,Docentes!D:D,0)),"NUEVO"))</f>
        <v>45609294</v>
      </c>
      <c r="W104" s="904" t="s">
        <v>321</v>
      </c>
      <c r="X104" s="800" t="s">
        <v>168</v>
      </c>
      <c r="Y104" s="795" t="s">
        <v>1182</v>
      </c>
      <c r="Z104" s="795" t="s">
        <v>1089</v>
      </c>
      <c r="AA104" s="795" t="s">
        <v>60</v>
      </c>
      <c r="AB104" s="795" t="s">
        <v>1209</v>
      </c>
      <c r="AC104" s="795">
        <v>34</v>
      </c>
      <c r="AD104" s="795"/>
      <c r="AE104" s="795"/>
      <c r="AF104" s="795" t="s">
        <v>1182</v>
      </c>
      <c r="AG104" s="31" t="str">
        <f t="shared" si="34"/>
        <v>T</v>
      </c>
      <c r="AH104" s="795">
        <v>2</v>
      </c>
      <c r="AI104" s="795">
        <v>11</v>
      </c>
      <c r="AJ104" s="795">
        <v>0</v>
      </c>
      <c r="AK104" s="795">
        <v>11</v>
      </c>
      <c r="AL104" s="795">
        <v>50</v>
      </c>
      <c r="AM104" s="31">
        <f t="shared" si="30"/>
        <v>0.99999999999999967</v>
      </c>
      <c r="AN104" s="792">
        <f t="shared" si="31"/>
        <v>0.45833333333333331</v>
      </c>
      <c r="AO104" s="792">
        <f t="shared" si="32"/>
        <v>0.49305555555555552</v>
      </c>
      <c r="AP104" s="31" t="str" cm="1">
        <f t="array" ref="AP104">IF(W104="","",IF(SUMPRODUCT((W104=$W$6:$W$1560)*(AH104=$AH$6:$AH$1560)*(AN104=$AN$6:$AN$1560)*(AO104=$AO$6:$AO$1560)*(ROW($W$6:$W$1560)&lt;&gt;ROW(W104))*((R104=0)*($R$6:$R$1560&gt;0)+(R104&gt;0)*($R$6:$R$1560=0)))&gt;0,"SALONES UNIDOS",IF(SUMPRODUCT((W104=$W$6:$W$1560)*(AH104=$AH$6:$AH$1560)*((AN104&lt;$AO$6:$AO$1560)*(AO104&gt;$AN$6:$AN$1560))*(ROW($W$6:$W$1560)&lt;&gt;ROW(W104)))&gt;0,"CRUZADO","Sin cruce")))</f>
        <v>Sin cruce</v>
      </c>
      <c r="AQ104" s="792" t="str">
        <f t="shared" si="33"/>
        <v>DE3FILIALA</v>
      </c>
      <c r="AR104" s="792" t="str" cm="1">
        <f t="array" ref="AR104">IF(AQ104="","",IF(SUMPRODUCT((AQ104=$AQ$6:$AQ$1560)*(AH104=$AH$6:$AH$1560)*(AN104=$AN$6:$AN$1560)*(AO104=$AO$6:$AO$1560)*(ROW($AQ$6:$AQ$1560)&lt;&gt;ROW(AQ104))*((R104=0)*($R$6:$R$1560&gt;0)+(R104&gt;0)*($R$6:$R$1560=0)))&gt;0,"SALONES UNIDOS",IF(SUMPRODUCT((AQ104=$AQ$6:$AQ$1560)*(AH104=$AH$6:$AH$1560)*((AN104&lt;$AO$6:$AO$1560)*(AO104&gt;$AN$6:$AN$1560))*(ROW($AQ$6:$AQ$1560)&lt;&gt;ROW(AQ104)))&gt;0,"CRUZADO","Sin cruce")))</f>
        <v>Sin cruce</v>
      </c>
    </row>
    <row r="105" spans="3:45" s="8" customFormat="1" ht="18.75" hidden="1" customHeight="1">
      <c r="C105" s="796" t="s">
        <v>1081</v>
      </c>
      <c r="D105" s="795" t="s">
        <v>781</v>
      </c>
      <c r="E105" s="795">
        <v>20261</v>
      </c>
      <c r="F105" s="796" t="s">
        <v>13</v>
      </c>
      <c r="G105" s="796" t="s">
        <v>20</v>
      </c>
      <c r="H105" s="796" t="s">
        <v>30</v>
      </c>
      <c r="I105" s="796">
        <v>3</v>
      </c>
      <c r="J105" s="796" t="s">
        <v>16</v>
      </c>
      <c r="K105" s="797" t="s">
        <v>1222</v>
      </c>
      <c r="L105" s="798" t="s">
        <v>1223</v>
      </c>
      <c r="M105" s="795" t="s">
        <v>1101</v>
      </c>
      <c r="N105" s="795" t="s">
        <v>1086</v>
      </c>
      <c r="O105" s="796" t="s">
        <v>731</v>
      </c>
      <c r="P105" s="795">
        <v>0</v>
      </c>
      <c r="Q105" s="795">
        <v>4</v>
      </c>
      <c r="R105" s="799">
        <v>4</v>
      </c>
      <c r="S105" s="795">
        <v>3</v>
      </c>
      <c r="T105" s="181"/>
      <c r="U105" s="789">
        <v>20</v>
      </c>
      <c r="V105" s="31">
        <f>IF(W105="","",IFERROR(INDEX(Docentes!C:C,MATCH(W105,Docentes!D:D,0)),"NUEVO"))</f>
        <v>45609294</v>
      </c>
      <c r="W105" s="904" t="s">
        <v>321</v>
      </c>
      <c r="X105" s="800" t="s">
        <v>168</v>
      </c>
      <c r="Y105" s="795" t="s">
        <v>1182</v>
      </c>
      <c r="Z105" s="795" t="s">
        <v>1089</v>
      </c>
      <c r="AA105" s="795" t="s">
        <v>60</v>
      </c>
      <c r="AB105" s="795" t="s">
        <v>1209</v>
      </c>
      <c r="AC105" s="795">
        <v>34</v>
      </c>
      <c r="AD105" s="795"/>
      <c r="AE105" s="795"/>
      <c r="AF105" s="795" t="s">
        <v>1182</v>
      </c>
      <c r="AG105" s="31" t="str">
        <f t="shared" si="34"/>
        <v>P</v>
      </c>
      <c r="AH105" s="795">
        <v>5</v>
      </c>
      <c r="AI105" s="795">
        <v>7</v>
      </c>
      <c r="AJ105" s="795">
        <v>40</v>
      </c>
      <c r="AK105" s="795">
        <v>11</v>
      </c>
      <c r="AL105" s="795">
        <v>0</v>
      </c>
      <c r="AM105" s="31">
        <f t="shared" si="30"/>
        <v>3.9999999999999987</v>
      </c>
      <c r="AN105" s="792">
        <f t="shared" si="31"/>
        <v>0.31944444444444448</v>
      </c>
      <c r="AO105" s="792">
        <f t="shared" si="32"/>
        <v>0.45833333333333331</v>
      </c>
      <c r="AP105" s="31" t="str" cm="1">
        <f t="array" ref="AP105">IF(W105="","",IF(SUMPRODUCT((W105=$W$6:$W$1560)*(AH105=$AH$6:$AH$1560)*(AN105=$AN$6:$AN$1560)*(AO105=$AO$6:$AO$1560)*(ROW($W$6:$W$1560)&lt;&gt;ROW(W105))*((R105=0)*($R$6:$R$1560&gt;0)+(R105&gt;0)*($R$6:$R$1560=0)))&gt;0,"SALONES UNIDOS",IF(SUMPRODUCT((W105=$W$6:$W$1560)*(AH105=$AH$6:$AH$1560)*((AN105&lt;$AO$6:$AO$1560)*(AO105&gt;$AN$6:$AN$1560))*(ROW($W$6:$W$1560)&lt;&gt;ROW(W105)))&gt;0,"CRUZADO","Sin cruce")))</f>
        <v>Sin cruce</v>
      </c>
      <c r="AQ105" s="792" t="str">
        <f t="shared" si="33"/>
        <v>DE3FILIALA</v>
      </c>
      <c r="AR105" s="792" t="str" cm="1">
        <f t="array" ref="AR105">IF(AQ105="","",IF(SUMPRODUCT((AQ105=$AQ$6:$AQ$1560)*(AH105=$AH$6:$AH$1560)*(AN105=$AN$6:$AN$1560)*(AO105=$AO$6:$AO$1560)*(ROW($AQ$6:$AQ$1560)&lt;&gt;ROW(AQ105))*((R105=0)*($R$6:$R$1560&gt;0)+(R105&gt;0)*($R$6:$R$1560=0)))&gt;0,"SALONES UNIDOS",IF(SUMPRODUCT((AQ105=$AQ$6:$AQ$1560)*(AH105=$AH$6:$AH$1560)*((AN105&lt;$AO$6:$AO$1560)*(AO105&gt;$AN$6:$AN$1560))*(ROW($AQ$6:$AQ$1560)&lt;&gt;ROW(AQ105)))&gt;0,"CRUZADO","Sin cruce")))</f>
        <v>Sin cruce</v>
      </c>
    </row>
    <row r="106" spans="3:45" s="8" customFormat="1" ht="18.75" hidden="1" customHeight="1">
      <c r="C106" s="796" t="s">
        <v>1081</v>
      </c>
      <c r="D106" s="795" t="s">
        <v>781</v>
      </c>
      <c r="E106" s="795">
        <v>20261</v>
      </c>
      <c r="F106" s="796" t="s">
        <v>13</v>
      </c>
      <c r="G106" s="796" t="s">
        <v>20</v>
      </c>
      <c r="H106" s="796" t="s">
        <v>30</v>
      </c>
      <c r="I106" s="796">
        <v>3</v>
      </c>
      <c r="J106" s="796" t="s">
        <v>26</v>
      </c>
      <c r="K106" s="797" t="s">
        <v>1207</v>
      </c>
      <c r="L106" s="798" t="s">
        <v>1208</v>
      </c>
      <c r="M106" s="795" t="s">
        <v>1101</v>
      </c>
      <c r="N106" s="795" t="s">
        <v>1086</v>
      </c>
      <c r="O106" s="796" t="s">
        <v>731</v>
      </c>
      <c r="P106" s="795">
        <v>2</v>
      </c>
      <c r="Q106" s="795">
        <v>2</v>
      </c>
      <c r="R106" s="799">
        <v>4</v>
      </c>
      <c r="S106" s="795">
        <v>3</v>
      </c>
      <c r="T106" s="181"/>
      <c r="U106" s="789">
        <v>20</v>
      </c>
      <c r="V106" s="31">
        <f>IF(W106="","",IFERROR(INDEX(Docentes!C:C,MATCH(W106,Docentes!D:D,0)),"NUEVO"))</f>
        <v>70113719</v>
      </c>
      <c r="W106" s="904" t="s">
        <v>282</v>
      </c>
      <c r="X106" s="800" t="s">
        <v>168</v>
      </c>
      <c r="Y106" s="795" t="s">
        <v>1088</v>
      </c>
      <c r="Z106" s="795" t="s">
        <v>1089</v>
      </c>
      <c r="AA106" s="795" t="s">
        <v>60</v>
      </c>
      <c r="AB106" s="795" t="s">
        <v>1209</v>
      </c>
      <c r="AC106" s="795">
        <v>34</v>
      </c>
      <c r="AD106" s="795"/>
      <c r="AE106" s="795"/>
      <c r="AF106" s="795" t="s">
        <v>1088</v>
      </c>
      <c r="AG106" s="31" t="str">
        <f t="shared" si="34"/>
        <v>TP</v>
      </c>
      <c r="AH106" s="795">
        <v>5</v>
      </c>
      <c r="AI106" s="795">
        <v>18</v>
      </c>
      <c r="AJ106" s="795">
        <v>30</v>
      </c>
      <c r="AK106" s="795">
        <v>21</v>
      </c>
      <c r="AL106" s="795">
        <v>50</v>
      </c>
      <c r="AM106" s="31">
        <f t="shared" si="30"/>
        <v>3.9999999999999987</v>
      </c>
      <c r="AN106" s="792">
        <f t="shared" si="31"/>
        <v>0.77083333333333337</v>
      </c>
      <c r="AO106" s="792">
        <f t="shared" si="32"/>
        <v>0.90972222222222221</v>
      </c>
      <c r="AP106" s="31" t="str" cm="1">
        <f t="array" ref="AP106">IF(W106="","",IF(SUMPRODUCT((W106=$W$6:$W$1560)*(AH106=$AH$6:$AH$1560)*(AN106=$AN$6:$AN$1560)*(AO106=$AO$6:$AO$1560)*(ROW($W$6:$W$1560)&lt;&gt;ROW(W106))*((R106=0)*($R$6:$R$1560&gt;0)+(R106&gt;0)*($R$6:$R$1560=0)))&gt;0,"SALONES UNIDOS",IF(SUMPRODUCT((W106=$W$6:$W$1560)*(AH106=$AH$6:$AH$1560)*((AN106&lt;$AO$6:$AO$1560)*(AO106&gt;$AN$6:$AN$1560))*(ROW($W$6:$W$1560)&lt;&gt;ROW(W106)))&gt;0,"CRUZADO","Sin cruce")))</f>
        <v>Sin cruce</v>
      </c>
      <c r="AQ106" s="792" t="str">
        <f t="shared" si="33"/>
        <v>DE3FILIALB</v>
      </c>
      <c r="AR106" s="792" t="str" cm="1">
        <f t="array" ref="AR106">IF(AQ106="","",IF(SUMPRODUCT((AQ106=$AQ$6:$AQ$1560)*(AH106=$AH$6:$AH$1560)*(AN106=$AN$6:$AN$1560)*(AO106=$AO$6:$AO$1560)*(ROW($AQ$6:$AQ$1560)&lt;&gt;ROW(AQ106))*((R106=0)*($R$6:$R$1560&gt;0)+(R106&gt;0)*($R$6:$R$1560=0)))&gt;0,"SALONES UNIDOS",IF(SUMPRODUCT((AQ106=$AQ$6:$AQ$1560)*(AH106=$AH$6:$AH$1560)*((AN106&lt;$AO$6:$AO$1560)*(AO106&gt;$AN$6:$AN$1560))*(ROW($AQ$6:$AQ$1560)&lt;&gt;ROW(AQ106)))&gt;0,"CRUZADO","Sin cruce")))</f>
        <v>Sin cruce</v>
      </c>
    </row>
    <row r="107" spans="3:45" s="8" customFormat="1" ht="18.75" hidden="1" customHeight="1">
      <c r="C107" s="796" t="s">
        <v>1081</v>
      </c>
      <c r="D107" s="795" t="s">
        <v>781</v>
      </c>
      <c r="E107" s="795">
        <v>20261</v>
      </c>
      <c r="F107" s="796" t="s">
        <v>13</v>
      </c>
      <c r="G107" s="796" t="s">
        <v>20</v>
      </c>
      <c r="H107" s="796" t="s">
        <v>30</v>
      </c>
      <c r="I107" s="796">
        <v>3</v>
      </c>
      <c r="J107" s="796" t="s">
        <v>26</v>
      </c>
      <c r="K107" s="797" t="s">
        <v>1210</v>
      </c>
      <c r="L107" s="798" t="s">
        <v>1211</v>
      </c>
      <c r="M107" s="795" t="s">
        <v>1101</v>
      </c>
      <c r="N107" s="795" t="s">
        <v>1086</v>
      </c>
      <c r="O107" s="796" t="s">
        <v>731</v>
      </c>
      <c r="P107" s="795">
        <v>2</v>
      </c>
      <c r="Q107" s="795">
        <v>0</v>
      </c>
      <c r="R107" s="799">
        <v>2</v>
      </c>
      <c r="S107" s="795">
        <v>3</v>
      </c>
      <c r="T107" s="181"/>
      <c r="U107" s="789">
        <v>20</v>
      </c>
      <c r="V107" s="31">
        <f>IF(W107="","",IFERROR(INDEX(Docentes!C:C,MATCH(W107,Docentes!D:D,0)),"NUEVO"))</f>
        <v>40978490</v>
      </c>
      <c r="W107" s="904" t="s">
        <v>208</v>
      </c>
      <c r="X107" s="800" t="s">
        <v>168</v>
      </c>
      <c r="Y107" s="795" t="s">
        <v>1088</v>
      </c>
      <c r="Z107" s="795" t="s">
        <v>1089</v>
      </c>
      <c r="AA107" s="795" t="s">
        <v>60</v>
      </c>
      <c r="AB107" s="795" t="s">
        <v>1209</v>
      </c>
      <c r="AC107" s="795">
        <v>34</v>
      </c>
      <c r="AD107" s="795"/>
      <c r="AE107" s="795"/>
      <c r="AF107" s="795" t="s">
        <v>1088</v>
      </c>
      <c r="AG107" s="31" t="str">
        <f t="shared" si="34"/>
        <v>T</v>
      </c>
      <c r="AH107" s="795">
        <v>1</v>
      </c>
      <c r="AI107" s="795">
        <v>20</v>
      </c>
      <c r="AJ107" s="795">
        <v>10</v>
      </c>
      <c r="AK107" s="795">
        <v>21</v>
      </c>
      <c r="AL107" s="795">
        <v>50</v>
      </c>
      <c r="AM107" s="31">
        <f t="shared" si="30"/>
        <v>1.9999999999999993</v>
      </c>
      <c r="AN107" s="792">
        <f t="shared" si="31"/>
        <v>0.84027777777777779</v>
      </c>
      <c r="AO107" s="792">
        <f t="shared" si="32"/>
        <v>0.90972222222222221</v>
      </c>
      <c r="AP107" s="31" t="str" cm="1">
        <f t="array" ref="AP107">IF(W107="","",IF(SUMPRODUCT((W107=$W$6:$W$1560)*(AH107=$AH$6:$AH$1560)*(AN107=$AN$6:$AN$1560)*(AO107=$AO$6:$AO$1560)*(ROW($W$6:$W$1560)&lt;&gt;ROW(W107))*((R107=0)*($R$6:$R$1560&gt;0)+(R107&gt;0)*($R$6:$R$1560=0)))&gt;0,"SALONES UNIDOS",IF(SUMPRODUCT((W107=$W$6:$W$1560)*(AH107=$AH$6:$AH$1560)*((AN107&lt;$AO$6:$AO$1560)*(AO107&gt;$AN$6:$AN$1560))*(ROW($W$6:$W$1560)&lt;&gt;ROW(W107)))&gt;0,"CRUZADO","Sin cruce")))</f>
        <v>Sin cruce</v>
      </c>
      <c r="AQ107" s="792" t="str">
        <f t="shared" si="33"/>
        <v>DE3FILIALB</v>
      </c>
      <c r="AR107" s="792" t="str" cm="1">
        <f t="array" ref="AR107">IF(AQ107="","",IF(SUMPRODUCT((AQ107=$AQ$6:$AQ$1560)*(AH107=$AH$6:$AH$1560)*(AN107=$AN$6:$AN$1560)*(AO107=$AO$6:$AO$1560)*(ROW($AQ$6:$AQ$1560)&lt;&gt;ROW(AQ107))*((R107=0)*($R$6:$R$1560&gt;0)+(R107&gt;0)*($R$6:$R$1560=0)))&gt;0,"SALONES UNIDOS",IF(SUMPRODUCT((AQ107=$AQ$6:$AQ$1560)*(AH107=$AH$6:$AH$1560)*((AN107&lt;$AO$6:$AO$1560)*(AO107&gt;$AN$6:$AN$1560))*(ROW($AQ$6:$AQ$1560)&lt;&gt;ROW(AQ107)))&gt;0,"CRUZADO","Sin cruce")))</f>
        <v>Sin cruce</v>
      </c>
      <c r="AS107" s="905">
        <v>30</v>
      </c>
    </row>
    <row r="108" spans="3:45" s="8" customFormat="1" ht="18.75" hidden="1" customHeight="1">
      <c r="C108" s="796" t="s">
        <v>1081</v>
      </c>
      <c r="D108" s="795" t="s">
        <v>781</v>
      </c>
      <c r="E108" s="795">
        <v>20261</v>
      </c>
      <c r="F108" s="796" t="s">
        <v>13</v>
      </c>
      <c r="G108" s="796" t="s">
        <v>20</v>
      </c>
      <c r="H108" s="796" t="s">
        <v>30</v>
      </c>
      <c r="I108" s="796">
        <v>3</v>
      </c>
      <c r="J108" s="796" t="s">
        <v>26</v>
      </c>
      <c r="K108" s="797" t="s">
        <v>1210</v>
      </c>
      <c r="L108" s="798" t="s">
        <v>1211</v>
      </c>
      <c r="M108" s="795" t="s">
        <v>1101</v>
      </c>
      <c r="N108" s="795" t="s">
        <v>1086</v>
      </c>
      <c r="O108" s="796" t="s">
        <v>731</v>
      </c>
      <c r="P108" s="795">
        <v>0</v>
      </c>
      <c r="Q108" s="795">
        <v>2</v>
      </c>
      <c r="R108" s="799">
        <v>2</v>
      </c>
      <c r="S108" s="795">
        <v>3</v>
      </c>
      <c r="T108" s="181"/>
      <c r="U108" s="789">
        <v>20</v>
      </c>
      <c r="V108" s="31">
        <f>IF(W108="","",IFERROR(INDEX(Docentes!C:C,MATCH(W108,Docentes!D:D,0)),"NUEVO"))</f>
        <v>40978490</v>
      </c>
      <c r="W108" s="904" t="s">
        <v>208</v>
      </c>
      <c r="X108" s="800" t="s">
        <v>168</v>
      </c>
      <c r="Y108" s="795" t="s">
        <v>1088</v>
      </c>
      <c r="Z108" s="795" t="s">
        <v>1089</v>
      </c>
      <c r="AA108" s="795"/>
      <c r="AB108" s="795"/>
      <c r="AC108" s="795"/>
      <c r="AD108" s="672" t="s">
        <v>1212</v>
      </c>
      <c r="AE108" s="795">
        <v>26</v>
      </c>
      <c r="AF108" s="795" t="s">
        <v>1088</v>
      </c>
      <c r="AG108" s="31" t="str">
        <f t="shared" si="34"/>
        <v>P</v>
      </c>
      <c r="AH108" s="795">
        <v>2</v>
      </c>
      <c r="AI108" s="795">
        <v>21</v>
      </c>
      <c r="AJ108" s="795">
        <v>50</v>
      </c>
      <c r="AK108" s="795">
        <v>23</v>
      </c>
      <c r="AL108" s="796">
        <v>30</v>
      </c>
      <c r="AM108" s="31">
        <f t="shared" si="30"/>
        <v>2.0000000000000027</v>
      </c>
      <c r="AN108" s="792">
        <f t="shared" si="31"/>
        <v>0.90972222222222221</v>
      </c>
      <c r="AO108" s="792">
        <f t="shared" si="32"/>
        <v>0.97916666666666674</v>
      </c>
      <c r="AP108" s="31" t="str" cm="1">
        <f t="array" ref="AP108">IF(W108="","",IF(SUMPRODUCT((W108=$W$6:$W$1560)*(AH108=$AH$6:$AH$1560)*(AN108=$AN$6:$AN$1560)*(AO108=$AO$6:$AO$1560)*(ROW($W$6:$W$1560)&lt;&gt;ROW(W108))*((R108=0)*($R$6:$R$1560&gt;0)+(R108&gt;0)*($R$6:$R$1560=0)))&gt;0,"SALONES UNIDOS",IF(SUMPRODUCT((W108=$W$6:$W$1560)*(AH108=$AH$6:$AH$1560)*((AN108&lt;$AO$6:$AO$1560)*(AO108&gt;$AN$6:$AN$1560))*(ROW($W$6:$W$1560)&lt;&gt;ROW(W108)))&gt;0,"CRUZADO","Sin cruce")))</f>
        <v>Sin cruce</v>
      </c>
      <c r="AQ108" s="792" t="str">
        <f t="shared" si="33"/>
        <v>DE3FILIALB</v>
      </c>
      <c r="AR108" s="792" t="str" cm="1">
        <f t="array" ref="AR108">IF(AQ108="","",IF(SUMPRODUCT((AQ108=$AQ$6:$AQ$1560)*(AH108=$AH$6:$AH$1560)*(AN108=$AN$6:$AN$1560)*(AO108=$AO$6:$AO$1560)*(ROW($AQ$6:$AQ$1560)&lt;&gt;ROW(AQ108))*((R108=0)*($R$6:$R$1560&gt;0)+(R108&gt;0)*($R$6:$R$1560=0)))&gt;0,"SALONES UNIDOS",IF(SUMPRODUCT((AQ108=$AQ$6:$AQ$1560)*(AH108=$AH$6:$AH$1560)*((AN108&lt;$AO$6:$AO$1560)*(AO108&gt;$AN$6:$AN$1560))*(ROW($AQ$6:$AQ$1560)&lt;&gt;ROW(AQ108)))&gt;0,"CRUZADO","Sin cruce")))</f>
        <v>Sin cruce</v>
      </c>
      <c r="AS108" s="180"/>
    </row>
    <row r="109" spans="3:45" s="8" customFormat="1" ht="18.75" hidden="1" customHeight="1">
      <c r="C109" s="796" t="s">
        <v>1081</v>
      </c>
      <c r="D109" s="795" t="s">
        <v>781</v>
      </c>
      <c r="E109" s="795">
        <v>20261</v>
      </c>
      <c r="F109" s="796" t="s">
        <v>13</v>
      </c>
      <c r="G109" s="796" t="s">
        <v>20</v>
      </c>
      <c r="H109" s="796" t="s">
        <v>30</v>
      </c>
      <c r="I109" s="796">
        <v>3</v>
      </c>
      <c r="J109" s="796" t="s">
        <v>26</v>
      </c>
      <c r="K109" s="797" t="s">
        <v>1213</v>
      </c>
      <c r="L109" s="798" t="s">
        <v>1214</v>
      </c>
      <c r="M109" s="795" t="s">
        <v>1101</v>
      </c>
      <c r="N109" s="795" t="s">
        <v>1086</v>
      </c>
      <c r="O109" s="796" t="s">
        <v>769</v>
      </c>
      <c r="P109" s="795">
        <v>3</v>
      </c>
      <c r="Q109" s="795">
        <v>0</v>
      </c>
      <c r="R109" s="799">
        <v>3</v>
      </c>
      <c r="S109" s="795">
        <v>3</v>
      </c>
      <c r="T109" s="181"/>
      <c r="U109" s="789">
        <v>20</v>
      </c>
      <c r="V109" s="31">
        <f>IF(W109="","",IFERROR(INDEX(Docentes!C:C,MATCH(W109,Docentes!D:D,0)),"NUEVO"))</f>
        <v>22101555</v>
      </c>
      <c r="W109" s="904" t="s">
        <v>289</v>
      </c>
      <c r="X109" s="800" t="s">
        <v>167</v>
      </c>
      <c r="Y109" s="795" t="s">
        <v>1088</v>
      </c>
      <c r="Z109" s="795" t="s">
        <v>1089</v>
      </c>
      <c r="AA109" s="795"/>
      <c r="AB109" s="795" t="s">
        <v>1092</v>
      </c>
      <c r="AC109" s="795"/>
      <c r="AD109" s="795"/>
      <c r="AE109" s="795"/>
      <c r="AF109" s="795" t="s">
        <v>1088</v>
      </c>
      <c r="AG109" s="31" t="str">
        <f t="shared" si="34"/>
        <v>T</v>
      </c>
      <c r="AH109" s="795">
        <v>4</v>
      </c>
      <c r="AI109" s="795">
        <v>18</v>
      </c>
      <c r="AJ109" s="795">
        <v>30</v>
      </c>
      <c r="AK109" s="795">
        <v>21</v>
      </c>
      <c r="AL109" s="795">
        <v>0</v>
      </c>
      <c r="AM109" s="31">
        <f t="shared" si="30"/>
        <v>2.9999999999999987</v>
      </c>
      <c r="AN109" s="792">
        <f t="shared" si="31"/>
        <v>0.77083333333333337</v>
      </c>
      <c r="AO109" s="792">
        <f t="shared" si="32"/>
        <v>0.875</v>
      </c>
      <c r="AP109" s="31" t="str" cm="1">
        <f t="array" ref="AP109">IF(W109="","",IF(SUMPRODUCT((W109=$W$6:$W$1560)*(AH109=$AH$6:$AH$1560)*(AN109=$AN$6:$AN$1560)*(AO109=$AO$6:$AO$1560)*(ROW($W$6:$W$1560)&lt;&gt;ROW(W109))*((R109=0)*($R$6:$R$1560&gt;0)+(R109&gt;0)*($R$6:$R$1560=0)))&gt;0,"SALONES UNIDOS",IF(SUMPRODUCT((W109=$W$6:$W$1560)*(AH109=$AH$6:$AH$1560)*((AN109&lt;$AO$6:$AO$1560)*(AO109&gt;$AN$6:$AN$1560))*(ROW($W$6:$W$1560)&lt;&gt;ROW(W109)))&gt;0,"CRUZADO","Sin cruce")))</f>
        <v>Sin cruce</v>
      </c>
      <c r="AQ109" s="792" t="str">
        <f t="shared" si="33"/>
        <v>DE3FILIALB</v>
      </c>
      <c r="AR109" s="792" t="str" cm="1">
        <f t="array" ref="AR109">IF(AQ109="","",IF(SUMPRODUCT((AQ109=$AQ$6:$AQ$1560)*(AH109=$AH$6:$AH$1560)*(AN109=$AN$6:$AN$1560)*(AO109=$AO$6:$AO$1560)*(ROW($AQ$6:$AQ$1560)&lt;&gt;ROW(AQ109))*((R109=0)*($R$6:$R$1560&gt;0)+(R109&gt;0)*($R$6:$R$1560=0)))&gt;0,"SALONES UNIDOS",IF(SUMPRODUCT((AQ109=$AQ$6:$AQ$1560)*(AH109=$AH$6:$AH$1560)*((AN109&lt;$AO$6:$AO$1560)*(AO109&gt;$AN$6:$AN$1560))*(ROW($AQ$6:$AQ$1560)&lt;&gt;ROW(AQ109)))&gt;0,"CRUZADO","Sin cruce")))</f>
        <v>Sin cruce</v>
      </c>
    </row>
    <row r="110" spans="3:45" s="8" customFormat="1" ht="18.75" hidden="1" customHeight="1">
      <c r="C110" s="796" t="s">
        <v>1081</v>
      </c>
      <c r="D110" s="795" t="s">
        <v>781</v>
      </c>
      <c r="E110" s="795">
        <v>20261</v>
      </c>
      <c r="F110" s="796" t="s">
        <v>13</v>
      </c>
      <c r="G110" s="796" t="s">
        <v>20</v>
      </c>
      <c r="H110" s="796" t="s">
        <v>30</v>
      </c>
      <c r="I110" s="796">
        <v>3</v>
      </c>
      <c r="J110" s="796" t="s">
        <v>26</v>
      </c>
      <c r="K110" s="797" t="s">
        <v>1215</v>
      </c>
      <c r="L110" s="798" t="s">
        <v>1216</v>
      </c>
      <c r="M110" s="795" t="s">
        <v>1101</v>
      </c>
      <c r="N110" s="795" t="s">
        <v>1086</v>
      </c>
      <c r="O110" s="796" t="s">
        <v>769</v>
      </c>
      <c r="P110" s="795">
        <v>3</v>
      </c>
      <c r="Q110" s="795">
        <v>0</v>
      </c>
      <c r="R110" s="799">
        <v>3</v>
      </c>
      <c r="S110" s="795">
        <v>3</v>
      </c>
      <c r="T110" s="181"/>
      <c r="U110" s="789">
        <v>20</v>
      </c>
      <c r="V110" s="31">
        <f>IF(W110="","",IFERROR(INDEX(Docentes!C:C,MATCH(W110,Docentes!D:D,0)),"NUEVO"))</f>
        <v>44579560</v>
      </c>
      <c r="W110" s="904" t="s">
        <v>226</v>
      </c>
      <c r="X110" s="800" t="s">
        <v>167</v>
      </c>
      <c r="Y110" s="795" t="s">
        <v>1088</v>
      </c>
      <c r="Z110" s="795" t="s">
        <v>1089</v>
      </c>
      <c r="AA110" s="795"/>
      <c r="AB110" s="795" t="s">
        <v>1092</v>
      </c>
      <c r="AC110" s="795"/>
      <c r="AD110" s="795"/>
      <c r="AE110" s="795"/>
      <c r="AF110" s="795" t="s">
        <v>1088</v>
      </c>
      <c r="AG110" s="31" t="str">
        <f t="shared" si="34"/>
        <v>T</v>
      </c>
      <c r="AH110" s="795">
        <v>3</v>
      </c>
      <c r="AI110" s="795">
        <v>17</v>
      </c>
      <c r="AJ110" s="795">
        <v>40</v>
      </c>
      <c r="AK110" s="795">
        <v>20</v>
      </c>
      <c r="AL110" s="795">
        <v>10</v>
      </c>
      <c r="AM110" s="31">
        <f t="shared" si="30"/>
        <v>2.9999999999999987</v>
      </c>
      <c r="AN110" s="792">
        <f t="shared" si="31"/>
        <v>0.73611111111111116</v>
      </c>
      <c r="AO110" s="792">
        <f t="shared" si="32"/>
        <v>0.84027777777777779</v>
      </c>
      <c r="AP110" s="31" t="str" cm="1">
        <f t="array" ref="AP110">IF(W110="","",IF(SUMPRODUCT((W110=$W$6:$W$1560)*(AH110=$AH$6:$AH$1560)*(AN110=$AN$6:$AN$1560)*(AO110=$AO$6:$AO$1560)*(ROW($W$6:$W$1560)&lt;&gt;ROW(W110))*((R110=0)*($R$6:$R$1560&gt;0)+(R110&gt;0)*($R$6:$R$1560=0)))&gt;0,"SALONES UNIDOS",IF(SUMPRODUCT((W110=$W$6:$W$1560)*(AH110=$AH$6:$AH$1560)*((AN110&lt;$AO$6:$AO$1560)*(AO110&gt;$AN$6:$AN$1560))*(ROW($W$6:$W$1560)&lt;&gt;ROW(W110)))&gt;0,"CRUZADO","Sin cruce")))</f>
        <v>Sin cruce</v>
      </c>
      <c r="AQ110" s="792" t="str">
        <f t="shared" si="33"/>
        <v>DE3FILIALB</v>
      </c>
      <c r="AR110" s="792" t="str" cm="1">
        <f t="array" ref="AR110">IF(AQ110="","",IF(SUMPRODUCT((AQ110=$AQ$6:$AQ$1560)*(AH110=$AH$6:$AH$1560)*(AN110=$AN$6:$AN$1560)*(AO110=$AO$6:$AO$1560)*(ROW($AQ$6:$AQ$1560)&lt;&gt;ROW(AQ110))*((R110=0)*($R$6:$R$1560&gt;0)+(R110&gt;0)*($R$6:$R$1560=0)))&gt;0,"SALONES UNIDOS",IF(SUMPRODUCT((AQ110=$AQ$6:$AQ$1560)*(AH110=$AH$6:$AH$1560)*((AN110&lt;$AO$6:$AO$1560)*(AO110&gt;$AN$6:$AN$1560))*(ROW($AQ$6:$AQ$1560)&lt;&gt;ROW(AQ110)))&gt;0,"CRUZADO","Sin cruce")))</f>
        <v>Sin cruce</v>
      </c>
    </row>
    <row r="111" spans="3:45" s="8" customFormat="1" ht="18.75" hidden="1" customHeight="1">
      <c r="C111" s="796" t="s">
        <v>1081</v>
      </c>
      <c r="D111" s="795" t="s">
        <v>781</v>
      </c>
      <c r="E111" s="795">
        <v>20261</v>
      </c>
      <c r="F111" s="796" t="s">
        <v>13</v>
      </c>
      <c r="G111" s="796" t="s">
        <v>20</v>
      </c>
      <c r="H111" s="796" t="s">
        <v>30</v>
      </c>
      <c r="I111" s="796">
        <v>3</v>
      </c>
      <c r="J111" s="796" t="s">
        <v>26</v>
      </c>
      <c r="K111" s="797" t="s">
        <v>1217</v>
      </c>
      <c r="L111" s="798" t="s">
        <v>1218</v>
      </c>
      <c r="M111" s="795" t="s">
        <v>1101</v>
      </c>
      <c r="N111" s="795" t="s">
        <v>1086</v>
      </c>
      <c r="O111" s="796" t="s">
        <v>731</v>
      </c>
      <c r="P111" s="795">
        <v>2</v>
      </c>
      <c r="Q111" s="795">
        <v>2</v>
      </c>
      <c r="R111" s="799">
        <v>4</v>
      </c>
      <c r="S111" s="795">
        <v>3</v>
      </c>
      <c r="T111" s="181"/>
      <c r="U111" s="789">
        <v>20</v>
      </c>
      <c r="V111" s="31">
        <f>IF(W111="","",IFERROR(INDEX(Docentes!C:C,MATCH(W111,Docentes!D:D,0)),"NUEVO"))</f>
        <v>40153172</v>
      </c>
      <c r="W111" s="904" t="s">
        <v>392</v>
      </c>
      <c r="X111" s="800" t="s">
        <v>168</v>
      </c>
      <c r="Y111" s="795" t="s">
        <v>1088</v>
      </c>
      <c r="Z111" s="795" t="s">
        <v>1089</v>
      </c>
      <c r="AA111" s="795" t="s">
        <v>60</v>
      </c>
      <c r="AB111" s="795" t="s">
        <v>1209</v>
      </c>
      <c r="AC111" s="795">
        <v>34</v>
      </c>
      <c r="AD111" s="795"/>
      <c r="AE111" s="795"/>
      <c r="AF111" s="795" t="s">
        <v>1088</v>
      </c>
      <c r="AG111" s="31" t="str">
        <f t="shared" si="34"/>
        <v>TP</v>
      </c>
      <c r="AH111" s="795">
        <v>3</v>
      </c>
      <c r="AI111" s="795">
        <v>20</v>
      </c>
      <c r="AJ111" s="795">
        <v>10</v>
      </c>
      <c r="AK111" s="795">
        <v>23</v>
      </c>
      <c r="AL111" s="795">
        <v>30</v>
      </c>
      <c r="AM111" s="31">
        <f t="shared" si="30"/>
        <v>4.0000000000000018</v>
      </c>
      <c r="AN111" s="792">
        <f t="shared" si="31"/>
        <v>0.84027777777777779</v>
      </c>
      <c r="AO111" s="792">
        <f t="shared" si="32"/>
        <v>0.97916666666666674</v>
      </c>
      <c r="AP111" s="31" t="str" cm="1">
        <f t="array" ref="AP111">IF(W111="","",IF(SUMPRODUCT((W111=$W$6:$W$1560)*(AH111=$AH$6:$AH$1560)*(AN111=$AN$6:$AN$1560)*(AO111=$AO$6:$AO$1560)*(ROW($W$6:$W$1560)&lt;&gt;ROW(W111))*((R111=0)*($R$6:$R$1560&gt;0)+(R111&gt;0)*($R$6:$R$1560=0)))&gt;0,"SALONES UNIDOS",IF(SUMPRODUCT((W111=$W$6:$W$1560)*(AH111=$AH$6:$AH$1560)*((AN111&lt;$AO$6:$AO$1560)*(AO111&gt;$AN$6:$AN$1560))*(ROW($W$6:$W$1560)&lt;&gt;ROW(W111)))&gt;0,"CRUZADO","Sin cruce")))</f>
        <v>Sin cruce</v>
      </c>
      <c r="AQ111" s="792" t="str">
        <f t="shared" si="33"/>
        <v>DE3FILIALB</v>
      </c>
      <c r="AR111" s="792" t="str" cm="1">
        <f t="array" ref="AR111">IF(AQ111="","",IF(SUMPRODUCT((AQ111=$AQ$6:$AQ$1560)*(AH111=$AH$6:$AH$1560)*(AN111=$AN$6:$AN$1560)*(AO111=$AO$6:$AO$1560)*(ROW($AQ$6:$AQ$1560)&lt;&gt;ROW(AQ111))*((R111=0)*($R$6:$R$1560&gt;0)+(R111&gt;0)*($R$6:$R$1560=0)))&gt;0,"SALONES UNIDOS",IF(SUMPRODUCT((AQ111=$AQ$6:$AQ$1560)*(AH111=$AH$6:$AH$1560)*((AN111&lt;$AO$6:$AO$1560)*(AO111&gt;$AN$6:$AN$1560))*(ROW($AQ$6:$AQ$1560)&lt;&gt;ROW(AQ111)))&gt;0,"CRUZADO","Sin cruce")))</f>
        <v>Sin cruce</v>
      </c>
    </row>
    <row r="112" spans="3:45" s="8" customFormat="1" ht="18.75" hidden="1" customHeight="1">
      <c r="C112" s="796" t="s">
        <v>1081</v>
      </c>
      <c r="D112" s="795" t="s">
        <v>781</v>
      </c>
      <c r="E112" s="795">
        <v>20261</v>
      </c>
      <c r="F112" s="796" t="s">
        <v>13</v>
      </c>
      <c r="G112" s="796" t="s">
        <v>20</v>
      </c>
      <c r="H112" s="796" t="s">
        <v>30</v>
      </c>
      <c r="I112" s="796">
        <v>3</v>
      </c>
      <c r="J112" s="796" t="s">
        <v>26</v>
      </c>
      <c r="K112" s="797" t="s">
        <v>1219</v>
      </c>
      <c r="L112" s="798" t="s">
        <v>1220</v>
      </c>
      <c r="M112" s="795" t="s">
        <v>1085</v>
      </c>
      <c r="N112" s="795" t="s">
        <v>1086</v>
      </c>
      <c r="O112" s="796" t="s">
        <v>731</v>
      </c>
      <c r="P112" s="795">
        <v>2</v>
      </c>
      <c r="Q112" s="795">
        <v>0</v>
      </c>
      <c r="R112" s="799">
        <v>2</v>
      </c>
      <c r="S112" s="795">
        <v>3</v>
      </c>
      <c r="T112" s="181"/>
      <c r="U112" s="789">
        <v>20</v>
      </c>
      <c r="V112" s="31">
        <f>IF(W112="","",IFERROR(INDEX(Docentes!C:C,MATCH(W112,Docentes!D:D,0)),"NUEVO"))</f>
        <v>46335754</v>
      </c>
      <c r="W112" s="904" t="s">
        <v>312</v>
      </c>
      <c r="X112" s="800" t="s">
        <v>168</v>
      </c>
      <c r="Y112" s="795" t="s">
        <v>1088</v>
      </c>
      <c r="Z112" s="795" t="s">
        <v>1089</v>
      </c>
      <c r="AA112" s="795" t="s">
        <v>60</v>
      </c>
      <c r="AB112" s="795" t="s">
        <v>1209</v>
      </c>
      <c r="AC112" s="795">
        <v>34</v>
      </c>
      <c r="AD112" s="795"/>
      <c r="AE112" s="795"/>
      <c r="AF112" s="795" t="s">
        <v>1088</v>
      </c>
      <c r="AG112" s="31" t="str">
        <f t="shared" si="34"/>
        <v>T</v>
      </c>
      <c r="AH112" s="795">
        <v>1</v>
      </c>
      <c r="AI112" s="795">
        <v>18</v>
      </c>
      <c r="AJ112" s="795">
        <v>30</v>
      </c>
      <c r="AK112" s="795">
        <v>20</v>
      </c>
      <c r="AL112" s="795">
        <v>10</v>
      </c>
      <c r="AM112" s="31">
        <f t="shared" si="30"/>
        <v>1.9999999999999993</v>
      </c>
      <c r="AN112" s="792">
        <f t="shared" si="31"/>
        <v>0.77083333333333337</v>
      </c>
      <c r="AO112" s="792">
        <f t="shared" si="32"/>
        <v>0.84027777777777779</v>
      </c>
      <c r="AP112" s="31" t="str" cm="1">
        <f t="array" ref="AP112">IF(W112="","",IF(SUMPRODUCT((W112=$W$6:$W$1560)*(AH112=$AH$6:$AH$1560)*(AN112=$AN$6:$AN$1560)*(AO112=$AO$6:$AO$1560)*(ROW($W$6:$W$1560)&lt;&gt;ROW(W112))*((R112=0)*($R$6:$R$1560&gt;0)+(R112&gt;0)*($R$6:$R$1560=0)))&gt;0,"SALONES UNIDOS",IF(SUMPRODUCT((W112=$W$6:$W$1560)*(AH112=$AH$6:$AH$1560)*((AN112&lt;$AO$6:$AO$1560)*(AO112&gt;$AN$6:$AN$1560))*(ROW($W$6:$W$1560)&lt;&gt;ROW(W112)))&gt;0,"CRUZADO","Sin cruce")))</f>
        <v>Sin cruce</v>
      </c>
      <c r="AQ112" s="792" t="str">
        <f t="shared" si="33"/>
        <v>DE3FILIALB</v>
      </c>
      <c r="AR112" s="792" t="str" cm="1">
        <f t="array" ref="AR112">IF(AQ112="","",IF(SUMPRODUCT((AQ112=$AQ$6:$AQ$1560)*(AH112=$AH$6:$AH$1560)*(AN112=$AN$6:$AN$1560)*(AO112=$AO$6:$AO$1560)*(ROW($AQ$6:$AQ$1560)&lt;&gt;ROW(AQ112))*((R112=0)*($R$6:$R$1560&gt;0)+(R112&gt;0)*($R$6:$R$1560=0)))&gt;0,"SALONES UNIDOS",IF(SUMPRODUCT((AQ112=$AQ$6:$AQ$1560)*(AH112=$AH$6:$AH$1560)*((AN112&lt;$AO$6:$AO$1560)*(AO112&gt;$AN$6:$AN$1560))*(ROW($AQ$6:$AQ$1560)&lt;&gt;ROW(AQ112)))&gt;0,"CRUZADO","Sin cruce")))</f>
        <v>Sin cruce</v>
      </c>
    </row>
    <row r="113" spans="3:44" s="8" customFormat="1" ht="18.75" hidden="1" customHeight="1">
      <c r="C113" s="796" t="s">
        <v>1081</v>
      </c>
      <c r="D113" s="795" t="s">
        <v>781</v>
      </c>
      <c r="E113" s="795">
        <v>20261</v>
      </c>
      <c r="F113" s="796" t="s">
        <v>13</v>
      </c>
      <c r="G113" s="796" t="s">
        <v>20</v>
      </c>
      <c r="H113" s="796" t="s">
        <v>30</v>
      </c>
      <c r="I113" s="796">
        <v>3</v>
      </c>
      <c r="J113" s="796" t="s">
        <v>26</v>
      </c>
      <c r="K113" s="797" t="s">
        <v>1219</v>
      </c>
      <c r="L113" s="798" t="s">
        <v>1220</v>
      </c>
      <c r="M113" s="795" t="s">
        <v>1085</v>
      </c>
      <c r="N113" s="795" t="s">
        <v>1086</v>
      </c>
      <c r="O113" s="796" t="s">
        <v>731</v>
      </c>
      <c r="P113" s="795">
        <v>0</v>
      </c>
      <c r="Q113" s="795">
        <v>2</v>
      </c>
      <c r="R113" s="799">
        <v>2</v>
      </c>
      <c r="S113" s="795">
        <v>3</v>
      </c>
      <c r="T113" s="181"/>
      <c r="U113" s="789">
        <v>20</v>
      </c>
      <c r="V113" s="31">
        <f>IF(W113="","",IFERROR(INDEX(Docentes!C:C,MATCH(W113,Docentes!D:D,0)),"NUEVO"))</f>
        <v>46335754</v>
      </c>
      <c r="W113" s="904" t="s">
        <v>312</v>
      </c>
      <c r="X113" s="800" t="s">
        <v>168</v>
      </c>
      <c r="Y113" s="795" t="s">
        <v>1088</v>
      </c>
      <c r="Z113" s="795" t="s">
        <v>1089</v>
      </c>
      <c r="AA113" s="795"/>
      <c r="AB113" s="795"/>
      <c r="AC113" s="795"/>
      <c r="AD113" s="691" t="s">
        <v>1221</v>
      </c>
      <c r="AE113" s="795">
        <v>30</v>
      </c>
      <c r="AF113" s="795" t="s">
        <v>1088</v>
      </c>
      <c r="AG113" s="31" t="str">
        <f t="shared" si="34"/>
        <v>P</v>
      </c>
      <c r="AH113" s="795">
        <v>5</v>
      </c>
      <c r="AI113" s="795">
        <v>21</v>
      </c>
      <c r="AJ113" s="795">
        <v>50</v>
      </c>
      <c r="AK113" s="795">
        <v>23</v>
      </c>
      <c r="AL113" s="795">
        <v>30</v>
      </c>
      <c r="AM113" s="31">
        <f t="shared" si="30"/>
        <v>2.0000000000000027</v>
      </c>
      <c r="AN113" s="792">
        <f t="shared" si="31"/>
        <v>0.90972222222222221</v>
      </c>
      <c r="AO113" s="792">
        <f t="shared" si="32"/>
        <v>0.97916666666666674</v>
      </c>
      <c r="AP113" s="31" t="str" cm="1">
        <f t="array" ref="AP113">IF(W113="","",IF(SUMPRODUCT((W113=$W$6:$W$1560)*(AH113=$AH$6:$AH$1560)*(AN113=$AN$6:$AN$1560)*(AO113=$AO$6:$AO$1560)*(ROW($W$6:$W$1560)&lt;&gt;ROW(W113))*((R113=0)*($R$6:$R$1560&gt;0)+(R113&gt;0)*($R$6:$R$1560=0)))&gt;0,"SALONES UNIDOS",IF(SUMPRODUCT((W113=$W$6:$W$1560)*(AH113=$AH$6:$AH$1560)*((AN113&lt;$AO$6:$AO$1560)*(AO113&gt;$AN$6:$AN$1560))*(ROW($W$6:$W$1560)&lt;&gt;ROW(W113)))&gt;0,"CRUZADO","Sin cruce")))</f>
        <v>Sin cruce</v>
      </c>
      <c r="AQ113" s="792" t="str">
        <f t="shared" si="33"/>
        <v>DE3FILIALB</v>
      </c>
      <c r="AR113" s="792" t="str" cm="1">
        <f t="array" ref="AR113">IF(AQ113="","",IF(SUMPRODUCT((AQ113=$AQ$6:$AQ$1560)*(AH113=$AH$6:$AH$1560)*(AN113=$AN$6:$AN$1560)*(AO113=$AO$6:$AO$1560)*(ROW($AQ$6:$AQ$1560)&lt;&gt;ROW(AQ113))*((R113=0)*($R$6:$R$1560&gt;0)+(R113&gt;0)*($R$6:$R$1560=0)))&gt;0,"SALONES UNIDOS",IF(SUMPRODUCT((AQ113=$AQ$6:$AQ$1560)*(AH113=$AH$6:$AH$1560)*((AN113&lt;$AO$6:$AO$1560)*(AO113&gt;$AN$6:$AN$1560))*(ROW($AQ$6:$AQ$1560)&lt;&gt;ROW(AQ113)))&gt;0,"CRUZADO","Sin cruce")))</f>
        <v>Sin cruce</v>
      </c>
    </row>
    <row r="114" spans="3:44" s="8" customFormat="1" ht="18.75" hidden="1" customHeight="1">
      <c r="C114" s="796" t="s">
        <v>1081</v>
      </c>
      <c r="D114" s="795" t="s">
        <v>781</v>
      </c>
      <c r="E114" s="795">
        <v>20261</v>
      </c>
      <c r="F114" s="796" t="s">
        <v>13</v>
      </c>
      <c r="G114" s="796" t="s">
        <v>20</v>
      </c>
      <c r="H114" s="796" t="s">
        <v>30</v>
      </c>
      <c r="I114" s="796">
        <v>3</v>
      </c>
      <c r="J114" s="796" t="s">
        <v>26</v>
      </c>
      <c r="K114" s="797" t="s">
        <v>1222</v>
      </c>
      <c r="L114" s="798" t="s">
        <v>1223</v>
      </c>
      <c r="M114" s="795" t="s">
        <v>1101</v>
      </c>
      <c r="N114" s="795" t="s">
        <v>1086</v>
      </c>
      <c r="O114" s="796" t="s">
        <v>731</v>
      </c>
      <c r="P114" s="795">
        <v>1</v>
      </c>
      <c r="Q114" s="795">
        <v>4</v>
      </c>
      <c r="R114" s="799">
        <v>5</v>
      </c>
      <c r="S114" s="795">
        <v>3</v>
      </c>
      <c r="T114" s="181"/>
      <c r="U114" s="789">
        <v>20</v>
      </c>
      <c r="V114" s="31">
        <f>IF(W114="","",IFERROR(INDEX(Docentes!C:C,MATCH(W114,Docentes!D:D,0)),"NUEVO"))</f>
        <v>45609294</v>
      </c>
      <c r="W114" s="904" t="s">
        <v>321</v>
      </c>
      <c r="X114" s="800" t="s">
        <v>168</v>
      </c>
      <c r="Y114" s="795" t="s">
        <v>1088</v>
      </c>
      <c r="Z114" s="795" t="s">
        <v>1089</v>
      </c>
      <c r="AA114" s="795" t="s">
        <v>60</v>
      </c>
      <c r="AB114" s="795" t="s">
        <v>1209</v>
      </c>
      <c r="AC114" s="795">
        <v>34</v>
      </c>
      <c r="AD114" s="795"/>
      <c r="AE114" s="795"/>
      <c r="AF114" s="795" t="s">
        <v>1088</v>
      </c>
      <c r="AG114" s="31" t="str">
        <f t="shared" si="34"/>
        <v>TP</v>
      </c>
      <c r="AH114" s="795">
        <v>2</v>
      </c>
      <c r="AI114" s="795">
        <v>17</v>
      </c>
      <c r="AJ114" s="795">
        <v>40</v>
      </c>
      <c r="AK114" s="795">
        <v>21</v>
      </c>
      <c r="AL114" s="795">
        <v>50</v>
      </c>
      <c r="AM114" s="31">
        <f t="shared" si="30"/>
        <v>4.9999999999999982</v>
      </c>
      <c r="AN114" s="792">
        <f t="shared" si="31"/>
        <v>0.73611111111111116</v>
      </c>
      <c r="AO114" s="792">
        <f t="shared" si="32"/>
        <v>0.90972222222222221</v>
      </c>
      <c r="AP114" s="31" t="str" cm="1">
        <f t="array" ref="AP114">IF(W114="","",IF(SUMPRODUCT((W114=$W$6:$W$1560)*(AH114=$AH$6:$AH$1560)*(AN114=$AN$6:$AN$1560)*(AO114=$AO$6:$AO$1560)*(ROW($W$6:$W$1560)&lt;&gt;ROW(W114))*((R114=0)*($R$6:$R$1560&gt;0)+(R114&gt;0)*($R$6:$R$1560=0)))&gt;0,"SALONES UNIDOS",IF(SUMPRODUCT((W114=$W$6:$W$1560)*(AH114=$AH$6:$AH$1560)*((AN114&lt;$AO$6:$AO$1560)*(AO114&gt;$AN$6:$AN$1560))*(ROW($W$6:$W$1560)&lt;&gt;ROW(W114)))&gt;0,"CRUZADO","Sin cruce")))</f>
        <v>Sin cruce</v>
      </c>
      <c r="AQ114" s="792" t="str">
        <f t="shared" si="33"/>
        <v>DE3FILIALB</v>
      </c>
      <c r="AR114" s="792" t="str" cm="1">
        <f t="array" ref="AR114">IF(AQ114="","",IF(SUMPRODUCT((AQ114=$AQ$6:$AQ$1560)*(AH114=$AH$6:$AH$1560)*(AN114=$AN$6:$AN$1560)*(AO114=$AO$6:$AO$1560)*(ROW($AQ$6:$AQ$1560)&lt;&gt;ROW(AQ114))*((R114=0)*($R$6:$R$1560&gt;0)+(R114&gt;0)*($R$6:$R$1560=0)))&gt;0,"SALONES UNIDOS",IF(SUMPRODUCT((AQ114=$AQ$6:$AQ$1560)*(AH114=$AH$6:$AH$1560)*((AN114&lt;$AO$6:$AO$1560)*(AO114&gt;$AN$6:$AN$1560))*(ROW($AQ$6:$AQ$1560)&lt;&gt;ROW(AQ114)))&gt;0,"CRUZADO","Sin cruce")))</f>
        <v>Sin cruce</v>
      </c>
    </row>
    <row r="115" spans="3:44" s="8" customFormat="1" ht="18.75" hidden="1" customHeight="1">
      <c r="C115" s="796" t="s">
        <v>1081</v>
      </c>
      <c r="D115" s="795" t="s">
        <v>781</v>
      </c>
      <c r="E115" s="795">
        <v>20261</v>
      </c>
      <c r="F115" s="796" t="s">
        <v>13</v>
      </c>
      <c r="G115" s="796" t="s">
        <v>20</v>
      </c>
      <c r="H115" s="796" t="s">
        <v>30</v>
      </c>
      <c r="I115" s="796">
        <v>4</v>
      </c>
      <c r="J115" s="796" t="s">
        <v>16</v>
      </c>
      <c r="K115" s="797" t="s">
        <v>1224</v>
      </c>
      <c r="L115" s="798" t="s">
        <v>1225</v>
      </c>
      <c r="M115" s="795" t="s">
        <v>1101</v>
      </c>
      <c r="N115" s="795" t="s">
        <v>1086</v>
      </c>
      <c r="O115" s="796" t="s">
        <v>731</v>
      </c>
      <c r="P115" s="795">
        <v>2</v>
      </c>
      <c r="Q115" s="795">
        <v>2</v>
      </c>
      <c r="R115" s="799">
        <v>4</v>
      </c>
      <c r="S115" s="795">
        <v>3</v>
      </c>
      <c r="T115" s="181"/>
      <c r="U115" s="789">
        <v>20</v>
      </c>
      <c r="V115" s="31">
        <f>IF(W115="","",IFERROR(INDEX(Docentes!C:C,MATCH(W115,Docentes!D:D,0)),"NUEVO"))</f>
        <v>70113719</v>
      </c>
      <c r="W115" s="791" t="s">
        <v>282</v>
      </c>
      <c r="X115" s="265" t="s">
        <v>168</v>
      </c>
      <c r="Y115" s="789" t="s">
        <v>1182</v>
      </c>
      <c r="Z115" s="789" t="s">
        <v>1089</v>
      </c>
      <c r="AA115" s="789" t="s">
        <v>41</v>
      </c>
      <c r="AB115" s="789" t="s">
        <v>1226</v>
      </c>
      <c r="AC115" s="789">
        <v>50</v>
      </c>
      <c r="AD115" s="789"/>
      <c r="AE115" s="789"/>
      <c r="AF115" s="789" t="s">
        <v>1182</v>
      </c>
      <c r="AG115" s="31" t="str">
        <f t="shared" si="34"/>
        <v>TP</v>
      </c>
      <c r="AH115" s="795">
        <v>1</v>
      </c>
      <c r="AI115" s="795">
        <v>7</v>
      </c>
      <c r="AJ115" s="795">
        <v>40</v>
      </c>
      <c r="AK115" s="795">
        <v>11</v>
      </c>
      <c r="AL115" s="795">
        <v>0</v>
      </c>
      <c r="AM115" s="31">
        <f t="shared" si="30"/>
        <v>3.9999999999999987</v>
      </c>
      <c r="AN115" s="792">
        <f t="shared" si="31"/>
        <v>0.31944444444444448</v>
      </c>
      <c r="AO115" s="792">
        <f t="shared" si="32"/>
        <v>0.45833333333333331</v>
      </c>
      <c r="AP115" s="31" t="str" cm="1">
        <f t="array" ref="AP115">IF(W115="","",IF(SUMPRODUCT((W115=$W$6:$W$1560)*(AH115=$AH$6:$AH$1560)*(AN115=$AN$6:$AN$1560)*(AO115=$AO$6:$AO$1560)*(ROW($W$6:$W$1560)&lt;&gt;ROW(W115))*((R115=0)*($R$6:$R$1560&gt;0)+(R115&gt;0)*($R$6:$R$1560=0)))&gt;0,"SALONES UNIDOS",IF(SUMPRODUCT((W115=$W$6:$W$1560)*(AH115=$AH$6:$AH$1560)*((AN115&lt;$AO$6:$AO$1560)*(AO115&gt;$AN$6:$AN$1560))*(ROW($W$6:$W$1560)&lt;&gt;ROW(W115)))&gt;0,"CRUZADO","Sin cruce")))</f>
        <v>Sin cruce</v>
      </c>
      <c r="AQ115" s="792" t="str">
        <f t="shared" si="33"/>
        <v>DE4FILIALA</v>
      </c>
      <c r="AR115" s="792" t="str" cm="1">
        <f t="array" ref="AR115">IF(AQ115="","",IF(SUMPRODUCT((AQ115=$AQ$6:$AQ$1560)*(AH115=$AH$6:$AH$1560)*(AN115=$AN$6:$AN$1560)*(AO115=$AO$6:$AO$1560)*(ROW($AQ$6:$AQ$1560)&lt;&gt;ROW(AQ115))*((R115=0)*($R$6:$R$1560&gt;0)+(R115&gt;0)*($R$6:$R$1560=0)))&gt;0,"SALONES UNIDOS",IF(SUMPRODUCT((AQ115=$AQ$6:$AQ$1560)*(AH115=$AH$6:$AH$1560)*((AN115&lt;$AO$6:$AO$1560)*(AO115&gt;$AN$6:$AN$1560))*(ROW($AQ$6:$AQ$1560)&lt;&gt;ROW(AQ115)))&gt;0,"CRUZADO","Sin cruce")))</f>
        <v>Sin cruce</v>
      </c>
    </row>
    <row r="116" spans="3:44" s="8" customFormat="1" ht="18.75" hidden="1" customHeight="1">
      <c r="C116" s="796" t="s">
        <v>1081</v>
      </c>
      <c r="D116" s="795" t="s">
        <v>781</v>
      </c>
      <c r="E116" s="795">
        <v>20261</v>
      </c>
      <c r="F116" s="796" t="s">
        <v>13</v>
      </c>
      <c r="G116" s="796" t="s">
        <v>20</v>
      </c>
      <c r="H116" s="796" t="s">
        <v>30</v>
      </c>
      <c r="I116" s="796">
        <v>4</v>
      </c>
      <c r="J116" s="796" t="s">
        <v>16</v>
      </c>
      <c r="K116" s="797" t="s">
        <v>1227</v>
      </c>
      <c r="L116" s="798" t="s">
        <v>1228</v>
      </c>
      <c r="M116" s="795" t="s">
        <v>1101</v>
      </c>
      <c r="N116" s="795" t="s">
        <v>1086</v>
      </c>
      <c r="O116" s="796" t="s">
        <v>731</v>
      </c>
      <c r="P116" s="795">
        <v>2</v>
      </c>
      <c r="Q116" s="795">
        <v>0</v>
      </c>
      <c r="R116" s="799">
        <v>2</v>
      </c>
      <c r="S116" s="795">
        <v>3</v>
      </c>
      <c r="T116" s="181"/>
      <c r="U116" s="789">
        <v>20</v>
      </c>
      <c r="V116" s="31">
        <f>IF(W116="","",IFERROR(INDEX(Docentes!C:C,MATCH(W116,Docentes!D:D,0)),"NUEVO"))</f>
        <v>40978490</v>
      </c>
      <c r="W116" s="791" t="s">
        <v>208</v>
      </c>
      <c r="X116" s="265" t="s">
        <v>168</v>
      </c>
      <c r="Y116" s="789" t="s">
        <v>1182</v>
      </c>
      <c r="Z116" s="789" t="s">
        <v>1089</v>
      </c>
      <c r="AA116" s="789" t="s">
        <v>61</v>
      </c>
      <c r="AB116" s="789" t="s">
        <v>1183</v>
      </c>
      <c r="AC116" s="789">
        <v>50</v>
      </c>
      <c r="AD116" s="789"/>
      <c r="AE116" s="789"/>
      <c r="AF116" s="789" t="s">
        <v>1182</v>
      </c>
      <c r="AG116" s="31" t="str">
        <f t="shared" ref="AG116" si="45">IF(AND(P116&gt;0,Q116&gt;0),"TP",IF(AND(P116&gt;0,Q116=0),"T","P"))</f>
        <v>T</v>
      </c>
      <c r="AH116" s="795">
        <v>3</v>
      </c>
      <c r="AI116" s="795">
        <v>7</v>
      </c>
      <c r="AJ116" s="795">
        <v>40</v>
      </c>
      <c r="AK116" s="795">
        <v>9</v>
      </c>
      <c r="AL116" s="795">
        <v>20</v>
      </c>
      <c r="AM116" s="31">
        <f t="shared" ref="AM116" si="46">IF(R116=0,0,IF(AI116="",R116,IF(X116="HIBRIDO VIRTUAL",0,((((AK116/24)+(AL116/1440))-((AI116/24)+(AJ116/1440)))*1440/50))))</f>
        <v>1.9999999999999993</v>
      </c>
      <c r="AN116" s="792">
        <f t="shared" ref="AN116" si="47">AI116/24+AJ116/1440</f>
        <v>0.31944444444444448</v>
      </c>
      <c r="AO116" s="792">
        <f t="shared" ref="AO116" si="48">AK116/24+AL116/1440</f>
        <v>0.3888888888888889</v>
      </c>
      <c r="AP116" s="31" t="str" cm="1">
        <f t="array" ref="AP116">IF(W116="","",IF(SUMPRODUCT((W116=$W$6:$W$1560)*(AH116=$AH$6:$AH$1560)*(AN116=$AN$6:$AN$1560)*(AO116=$AO$6:$AO$1560)*(ROW($W$6:$W$1560)&lt;&gt;ROW(W116))*((R116=0)*($R$6:$R$1560&gt;0)+(R116&gt;0)*($R$6:$R$1560=0)))&gt;0,"SALONES UNIDOS",IF(SUMPRODUCT((W116=$W$6:$W$1560)*(AH116=$AH$6:$AH$1560)*((AN116&lt;$AO$6:$AO$1560)*(AO116&gt;$AN$6:$AN$1560))*(ROW($W$6:$W$1560)&lt;&gt;ROW(W116)))&gt;0,"CRUZADO","Sin cruce")))</f>
        <v>Sin cruce</v>
      </c>
      <c r="AQ116" s="792" t="str">
        <f t="shared" ref="AQ116" si="49">TRIM(CONCATENATE(H116,I116,F116,J116))</f>
        <v>DE4FILIALA</v>
      </c>
      <c r="AR116" s="792" t="str" cm="1">
        <f t="array" ref="AR116">IF(AQ116="","",IF(SUMPRODUCT((AQ116=$AQ$6:$AQ$1560)*(AH116=$AH$6:$AH$1560)*(AN116=$AN$6:$AN$1560)*(AO116=$AO$6:$AO$1560)*(ROW($AQ$6:$AQ$1560)&lt;&gt;ROW(AQ116))*((R116=0)*($R$6:$R$1560&gt;0)+(R116&gt;0)*($R$6:$R$1560=0)))&gt;0,"SALONES UNIDOS",IF(SUMPRODUCT((AQ116=$AQ$6:$AQ$1560)*(AH116=$AH$6:$AH$1560)*((AN116&lt;$AO$6:$AO$1560)*(AO116&gt;$AN$6:$AN$1560))*(ROW($AQ$6:$AQ$1560)&lt;&gt;ROW(AQ116)))&gt;0,"CRUZADO","Sin cruce")))</f>
        <v>Sin cruce</v>
      </c>
    </row>
    <row r="117" spans="3:44" s="8" customFormat="1" ht="18.75" hidden="1" customHeight="1">
      <c r="C117" s="796" t="s">
        <v>1081</v>
      </c>
      <c r="D117" s="795" t="s">
        <v>781</v>
      </c>
      <c r="E117" s="795">
        <v>20261</v>
      </c>
      <c r="F117" s="796" t="s">
        <v>13</v>
      </c>
      <c r="G117" s="796" t="s">
        <v>20</v>
      </c>
      <c r="H117" s="796" t="s">
        <v>30</v>
      </c>
      <c r="I117" s="796">
        <v>4</v>
      </c>
      <c r="J117" s="796" t="s">
        <v>16</v>
      </c>
      <c r="K117" s="797" t="s">
        <v>1227</v>
      </c>
      <c r="L117" s="798" t="s">
        <v>1228</v>
      </c>
      <c r="M117" s="795" t="s">
        <v>1101</v>
      </c>
      <c r="N117" s="795" t="s">
        <v>1086</v>
      </c>
      <c r="O117" s="796" t="s">
        <v>731</v>
      </c>
      <c r="P117" s="795">
        <v>0</v>
      </c>
      <c r="Q117" s="795">
        <v>2</v>
      </c>
      <c r="R117" s="799">
        <v>2</v>
      </c>
      <c r="S117" s="795">
        <v>3</v>
      </c>
      <c r="T117" s="181"/>
      <c r="U117" s="789">
        <v>20</v>
      </c>
      <c r="V117" s="31">
        <f>IF(W117="","",IFERROR(INDEX(Docentes!C:C,MATCH(W117,Docentes!D:D,0)),"NUEVO"))</f>
        <v>40978490</v>
      </c>
      <c r="W117" s="791" t="s">
        <v>208</v>
      </c>
      <c r="X117" s="265" t="s">
        <v>168</v>
      </c>
      <c r="Y117" s="789" t="s">
        <v>1182</v>
      </c>
      <c r="Z117" s="789" t="s">
        <v>1089</v>
      </c>
      <c r="AA117" s="789"/>
      <c r="AB117" s="795"/>
      <c r="AC117" s="789"/>
      <c r="AD117" s="672" t="s">
        <v>1212</v>
      </c>
      <c r="AE117" s="789">
        <v>26</v>
      </c>
      <c r="AF117" s="789" t="s">
        <v>1182</v>
      </c>
      <c r="AG117" s="31" t="str">
        <f t="shared" si="34"/>
        <v>P</v>
      </c>
      <c r="AH117" s="795">
        <v>3</v>
      </c>
      <c r="AI117" s="795">
        <v>9</v>
      </c>
      <c r="AJ117" s="795">
        <v>20</v>
      </c>
      <c r="AK117" s="795">
        <v>11</v>
      </c>
      <c r="AL117" s="795">
        <v>0</v>
      </c>
      <c r="AM117" s="31">
        <f t="shared" si="30"/>
        <v>1.9999999999999993</v>
      </c>
      <c r="AN117" s="792">
        <f t="shared" si="31"/>
        <v>0.3888888888888889</v>
      </c>
      <c r="AO117" s="792">
        <f t="shared" si="32"/>
        <v>0.45833333333333331</v>
      </c>
      <c r="AP117" s="31" t="str" cm="1">
        <f t="array" ref="AP117">IF(W117="","",IF(SUMPRODUCT((W117=$W$6:$W$1560)*(AH117=$AH$6:$AH$1560)*(AN117=$AN$6:$AN$1560)*(AO117=$AO$6:$AO$1560)*(ROW($W$6:$W$1560)&lt;&gt;ROW(W117))*((R117=0)*($R$6:$R$1560&gt;0)+(R117&gt;0)*($R$6:$R$1560=0)))&gt;0,"SALONES UNIDOS",IF(SUMPRODUCT((W117=$W$6:$W$1560)*(AH117=$AH$6:$AH$1560)*((AN117&lt;$AO$6:$AO$1560)*(AO117&gt;$AN$6:$AN$1560))*(ROW($W$6:$W$1560)&lt;&gt;ROW(W117)))&gt;0,"CRUZADO","Sin cruce")))</f>
        <v>Sin cruce</v>
      </c>
      <c r="AQ117" s="792" t="str">
        <f t="shared" si="33"/>
        <v>DE4FILIALA</v>
      </c>
      <c r="AR117" s="792" t="str" cm="1">
        <f t="array" ref="AR117">IF(AQ117="","",IF(SUMPRODUCT((AQ117=$AQ$6:$AQ$1560)*(AH117=$AH$6:$AH$1560)*(AN117=$AN$6:$AN$1560)*(AO117=$AO$6:$AO$1560)*(ROW($AQ$6:$AQ$1560)&lt;&gt;ROW(AQ117))*((R117=0)*($R$6:$R$1560&gt;0)+(R117&gt;0)*($R$6:$R$1560=0)))&gt;0,"SALONES UNIDOS",IF(SUMPRODUCT((AQ117=$AQ$6:$AQ$1560)*(AH117=$AH$6:$AH$1560)*((AN117&lt;$AO$6:$AO$1560)*(AO117&gt;$AN$6:$AN$1560))*(ROW($AQ$6:$AQ$1560)&lt;&gt;ROW(AQ117)))&gt;0,"CRUZADO","Sin cruce")))</f>
        <v>Sin cruce</v>
      </c>
    </row>
    <row r="118" spans="3:44" s="8" customFormat="1" ht="18.75" hidden="1" customHeight="1">
      <c r="C118" s="796" t="s">
        <v>1081</v>
      </c>
      <c r="D118" s="795" t="s">
        <v>781</v>
      </c>
      <c r="E118" s="795">
        <v>20261</v>
      </c>
      <c r="F118" s="796" t="s">
        <v>13</v>
      </c>
      <c r="G118" s="796" t="s">
        <v>20</v>
      </c>
      <c r="H118" s="796" t="s">
        <v>30</v>
      </c>
      <c r="I118" s="796">
        <v>4</v>
      </c>
      <c r="J118" s="796" t="s">
        <v>16</v>
      </c>
      <c r="K118" s="797" t="s">
        <v>1229</v>
      </c>
      <c r="L118" s="798" t="s">
        <v>1230</v>
      </c>
      <c r="M118" s="795" t="s">
        <v>1101</v>
      </c>
      <c r="N118" s="795" t="s">
        <v>1086</v>
      </c>
      <c r="O118" s="796" t="s">
        <v>769</v>
      </c>
      <c r="P118" s="795">
        <v>2</v>
      </c>
      <c r="Q118" s="795">
        <v>0</v>
      </c>
      <c r="R118" s="799">
        <v>2</v>
      </c>
      <c r="S118" s="795">
        <v>3</v>
      </c>
      <c r="T118" s="181"/>
      <c r="U118" s="789">
        <v>20</v>
      </c>
      <c r="V118" s="31">
        <f>IF(W118="","",IFERROR(INDEX(Docentes!C:C,MATCH(W118,Docentes!D:D,0)),"NUEVO"))</f>
        <v>44070783</v>
      </c>
      <c r="W118" s="791" t="s">
        <v>297</v>
      </c>
      <c r="X118" s="265" t="s">
        <v>167</v>
      </c>
      <c r="Y118" s="789" t="s">
        <v>1182</v>
      </c>
      <c r="Z118" s="789" t="s">
        <v>1089</v>
      </c>
      <c r="AA118" s="789"/>
      <c r="AB118" s="789" t="s">
        <v>1092</v>
      </c>
      <c r="AC118" s="789"/>
      <c r="AD118" s="789"/>
      <c r="AE118" s="789"/>
      <c r="AF118" s="789" t="s">
        <v>1182</v>
      </c>
      <c r="AG118" s="31" t="str">
        <f t="shared" ref="AG118" si="50">IF(AND(P118&gt;0,Q118&gt;0),"TP",IF(AND(P118&gt;0,Q118=0),"T","P"))</f>
        <v>T</v>
      </c>
      <c r="AH118" s="795">
        <v>5</v>
      </c>
      <c r="AI118" s="795">
        <v>7</v>
      </c>
      <c r="AJ118" s="795">
        <v>40</v>
      </c>
      <c r="AK118" s="795">
        <v>9</v>
      </c>
      <c r="AL118" s="795">
        <v>20</v>
      </c>
      <c r="AM118" s="31">
        <f t="shared" ref="AM118" si="51">IF(R118=0,0,IF(AI118="",R118,IF(X118="HIBRIDO VIRTUAL",0,((((AK118/24)+(AL118/1440))-((AI118/24)+(AJ118/1440)))*1440/50))))</f>
        <v>1.9999999999999993</v>
      </c>
      <c r="AN118" s="792">
        <f t="shared" ref="AN118" si="52">AI118/24+AJ118/1440</f>
        <v>0.31944444444444448</v>
      </c>
      <c r="AO118" s="792">
        <f t="shared" ref="AO118" si="53">AK118/24+AL118/1440</f>
        <v>0.3888888888888889</v>
      </c>
      <c r="AP118" s="31" t="str" cm="1">
        <f t="array" ref="AP118">IF(W118="","",IF(SUMPRODUCT((W118=$W$6:$W$1560)*(AH118=$AH$6:$AH$1560)*(AN118=$AN$6:$AN$1560)*(AO118=$AO$6:$AO$1560)*(ROW($W$6:$W$1560)&lt;&gt;ROW(W118))*((R118=0)*($R$6:$R$1560&gt;0)+(R118&gt;0)*($R$6:$R$1560=0)))&gt;0,"SALONES UNIDOS",IF(SUMPRODUCT((W118=$W$6:$W$1560)*(AH118=$AH$6:$AH$1560)*((AN118&lt;$AO$6:$AO$1560)*(AO118&gt;$AN$6:$AN$1560))*(ROW($W$6:$W$1560)&lt;&gt;ROW(W118)))&gt;0,"CRUZADO","Sin cruce")))</f>
        <v>Sin cruce</v>
      </c>
      <c r="AQ118" s="792" t="str">
        <f t="shared" ref="AQ118" si="54">TRIM(CONCATENATE(H118,I118,F118,J118))</f>
        <v>DE4FILIALA</v>
      </c>
      <c r="AR118" s="792" t="str" cm="1">
        <f t="array" ref="AR118">IF(AQ118="","",IF(SUMPRODUCT((AQ118=$AQ$6:$AQ$1560)*(AH118=$AH$6:$AH$1560)*(AN118=$AN$6:$AN$1560)*(AO118=$AO$6:$AO$1560)*(ROW($AQ$6:$AQ$1560)&lt;&gt;ROW(AQ118))*((R118=0)*($R$6:$R$1560&gt;0)+(R118&gt;0)*($R$6:$R$1560=0)))&gt;0,"SALONES UNIDOS",IF(SUMPRODUCT((AQ118=$AQ$6:$AQ$1560)*(AH118=$AH$6:$AH$1560)*((AN118&lt;$AO$6:$AO$1560)*(AO118&gt;$AN$6:$AN$1560))*(ROW($AQ$6:$AQ$1560)&lt;&gt;ROW(AQ118)))&gt;0,"CRUZADO","Sin cruce")))</f>
        <v>Sin cruce</v>
      </c>
    </row>
    <row r="119" spans="3:44" s="8" customFormat="1" ht="18.75" hidden="1" customHeight="1">
      <c r="C119" s="796" t="s">
        <v>1081</v>
      </c>
      <c r="D119" s="795" t="s">
        <v>781</v>
      </c>
      <c r="E119" s="795">
        <v>20261</v>
      </c>
      <c r="F119" s="796" t="s">
        <v>13</v>
      </c>
      <c r="G119" s="796" t="s">
        <v>20</v>
      </c>
      <c r="H119" s="796" t="s">
        <v>30</v>
      </c>
      <c r="I119" s="796">
        <v>4</v>
      </c>
      <c r="J119" s="796" t="s">
        <v>16</v>
      </c>
      <c r="K119" s="797" t="s">
        <v>1229</v>
      </c>
      <c r="L119" s="798" t="s">
        <v>1230</v>
      </c>
      <c r="M119" s="795" t="s">
        <v>1101</v>
      </c>
      <c r="N119" s="795" t="s">
        <v>1086</v>
      </c>
      <c r="O119" s="796" t="s">
        <v>769</v>
      </c>
      <c r="P119" s="795">
        <v>0</v>
      </c>
      <c r="Q119" s="795">
        <v>2</v>
      </c>
      <c r="R119" s="799">
        <v>2</v>
      </c>
      <c r="S119" s="795">
        <v>3</v>
      </c>
      <c r="T119" s="181"/>
      <c r="U119" s="789">
        <v>20</v>
      </c>
      <c r="V119" s="31">
        <f>IF(W119="","",IFERROR(INDEX(Docentes!C:C,MATCH(W119,Docentes!D:D,0)),"NUEVO"))</f>
        <v>44070783</v>
      </c>
      <c r="W119" s="791" t="s">
        <v>297</v>
      </c>
      <c r="X119" s="265" t="s">
        <v>167</v>
      </c>
      <c r="Y119" s="789" t="s">
        <v>1182</v>
      </c>
      <c r="Z119" s="789" t="s">
        <v>1089</v>
      </c>
      <c r="AA119" s="789"/>
      <c r="AB119" s="789" t="s">
        <v>1092</v>
      </c>
      <c r="AC119" s="789"/>
      <c r="AD119" s="789"/>
      <c r="AE119" s="789"/>
      <c r="AF119" s="789" t="s">
        <v>1182</v>
      </c>
      <c r="AG119" s="31" t="str">
        <f t="shared" si="34"/>
        <v>P</v>
      </c>
      <c r="AH119" s="795">
        <v>5</v>
      </c>
      <c r="AI119" s="795">
        <v>9</v>
      </c>
      <c r="AJ119" s="795">
        <v>20</v>
      </c>
      <c r="AK119" s="795">
        <v>11</v>
      </c>
      <c r="AL119" s="795">
        <v>0</v>
      </c>
      <c r="AM119" s="31">
        <f t="shared" si="30"/>
        <v>1.9999999999999993</v>
      </c>
      <c r="AN119" s="792">
        <f t="shared" si="31"/>
        <v>0.3888888888888889</v>
      </c>
      <c r="AO119" s="792">
        <f t="shared" si="32"/>
        <v>0.45833333333333331</v>
      </c>
      <c r="AP119" s="31" t="str" cm="1">
        <f t="array" ref="AP119">IF(W119="","",IF(SUMPRODUCT((W119=$W$6:$W$1560)*(AH119=$AH$6:$AH$1560)*(AN119=$AN$6:$AN$1560)*(AO119=$AO$6:$AO$1560)*(ROW($W$6:$W$1560)&lt;&gt;ROW(W119))*((R119=0)*($R$6:$R$1560&gt;0)+(R119&gt;0)*($R$6:$R$1560=0)))&gt;0,"SALONES UNIDOS",IF(SUMPRODUCT((W119=$W$6:$W$1560)*(AH119=$AH$6:$AH$1560)*((AN119&lt;$AO$6:$AO$1560)*(AO119&gt;$AN$6:$AN$1560))*(ROW($W$6:$W$1560)&lt;&gt;ROW(W119)))&gt;0,"CRUZADO","Sin cruce")))</f>
        <v>Sin cruce</v>
      </c>
      <c r="AQ119" s="792" t="str">
        <f t="shared" si="33"/>
        <v>DE4FILIALA</v>
      </c>
      <c r="AR119" s="792" t="str" cm="1">
        <f t="array" ref="AR119">IF(AQ119="","",IF(SUMPRODUCT((AQ119=$AQ$6:$AQ$1560)*(AH119=$AH$6:$AH$1560)*(AN119=$AN$6:$AN$1560)*(AO119=$AO$6:$AO$1560)*(ROW($AQ$6:$AQ$1560)&lt;&gt;ROW(AQ119))*((R119=0)*($R$6:$R$1560&gt;0)+(R119&gt;0)*($R$6:$R$1560=0)))&gt;0,"SALONES UNIDOS",IF(SUMPRODUCT((AQ119=$AQ$6:$AQ$1560)*(AH119=$AH$6:$AH$1560)*((AN119&lt;$AO$6:$AO$1560)*(AO119&gt;$AN$6:$AN$1560))*(ROW($AQ$6:$AQ$1560)&lt;&gt;ROW(AQ119)))&gt;0,"CRUZADO","Sin cruce")))</f>
        <v>Sin cruce</v>
      </c>
    </row>
    <row r="120" spans="3:44" s="8" customFormat="1" ht="18.75" hidden="1" customHeight="1">
      <c r="C120" s="796" t="s">
        <v>1081</v>
      </c>
      <c r="D120" s="795" t="s">
        <v>781</v>
      </c>
      <c r="E120" s="795">
        <v>20261</v>
      </c>
      <c r="F120" s="796" t="s">
        <v>13</v>
      </c>
      <c r="G120" s="796" t="s">
        <v>20</v>
      </c>
      <c r="H120" s="796" t="s">
        <v>30</v>
      </c>
      <c r="I120" s="796">
        <v>4</v>
      </c>
      <c r="J120" s="796" t="s">
        <v>16</v>
      </c>
      <c r="K120" s="797" t="s">
        <v>1231</v>
      </c>
      <c r="L120" s="798" t="s">
        <v>1232</v>
      </c>
      <c r="M120" s="795" t="s">
        <v>1101</v>
      </c>
      <c r="N120" s="795" t="s">
        <v>1086</v>
      </c>
      <c r="O120" s="796" t="s">
        <v>731</v>
      </c>
      <c r="P120" s="795">
        <v>3</v>
      </c>
      <c r="Q120" s="795">
        <v>0</v>
      </c>
      <c r="R120" s="799">
        <v>3</v>
      </c>
      <c r="S120" s="795">
        <v>3</v>
      </c>
      <c r="T120" s="181"/>
      <c r="U120" s="789">
        <v>20</v>
      </c>
      <c r="V120" s="31">
        <f>IF(W120="","",IFERROR(INDEX(Docentes!C:C,MATCH(W120,Docentes!D:D,0)),"NUEVO"))</f>
        <v>44848536</v>
      </c>
      <c r="W120" s="791" t="s">
        <v>558</v>
      </c>
      <c r="X120" s="265" t="s">
        <v>168</v>
      </c>
      <c r="Y120" s="789" t="s">
        <v>1182</v>
      </c>
      <c r="Z120" s="789" t="s">
        <v>1089</v>
      </c>
      <c r="AA120" s="789" t="s">
        <v>41</v>
      </c>
      <c r="AB120" s="789" t="s">
        <v>1226</v>
      </c>
      <c r="AC120" s="789">
        <v>50</v>
      </c>
      <c r="AD120" s="789"/>
      <c r="AE120" s="789"/>
      <c r="AF120" s="789" t="s">
        <v>1182</v>
      </c>
      <c r="AG120" s="31" t="str">
        <f t="shared" si="34"/>
        <v>T</v>
      </c>
      <c r="AH120" s="795">
        <v>2</v>
      </c>
      <c r="AI120" s="795">
        <v>11</v>
      </c>
      <c r="AJ120" s="795">
        <v>0</v>
      </c>
      <c r="AK120" s="795">
        <v>13</v>
      </c>
      <c r="AL120" s="795">
        <v>30</v>
      </c>
      <c r="AM120" s="31">
        <f t="shared" si="30"/>
        <v>3.0000000000000004</v>
      </c>
      <c r="AN120" s="792">
        <f t="shared" si="31"/>
        <v>0.45833333333333331</v>
      </c>
      <c r="AO120" s="792">
        <f t="shared" si="32"/>
        <v>0.5625</v>
      </c>
      <c r="AP120" s="31" t="str" cm="1">
        <f t="array" ref="AP120">IF(W120="","",IF(SUMPRODUCT((W120=$W$6:$W$1560)*(AH120=$AH$6:$AH$1560)*(AN120=$AN$6:$AN$1560)*(AO120=$AO$6:$AO$1560)*(ROW($W$6:$W$1560)&lt;&gt;ROW(W120))*((R120=0)*($R$6:$R$1560&gt;0)+(R120&gt;0)*($R$6:$R$1560=0)))&gt;0,"SALONES UNIDOS",IF(SUMPRODUCT((W120=$W$6:$W$1560)*(AH120=$AH$6:$AH$1560)*((AN120&lt;$AO$6:$AO$1560)*(AO120&gt;$AN$6:$AN$1560))*(ROW($W$6:$W$1560)&lt;&gt;ROW(W120)))&gt;0,"CRUZADO","Sin cruce")))</f>
        <v>Sin cruce</v>
      </c>
      <c r="AQ120" s="792" t="str">
        <f t="shared" si="33"/>
        <v>DE4FILIALA</v>
      </c>
      <c r="AR120" s="792" t="str" cm="1">
        <f t="array" ref="AR120">IF(AQ120="","",IF(SUMPRODUCT((AQ120=$AQ$6:$AQ$1560)*(AH120=$AH$6:$AH$1560)*(AN120=$AN$6:$AN$1560)*(AO120=$AO$6:$AO$1560)*(ROW($AQ$6:$AQ$1560)&lt;&gt;ROW(AQ120))*((R120=0)*($R$6:$R$1560&gt;0)+(R120&gt;0)*($R$6:$R$1560=0)))&gt;0,"SALONES UNIDOS",IF(SUMPRODUCT((AQ120=$AQ$6:$AQ$1560)*(AH120=$AH$6:$AH$1560)*((AN120&lt;$AO$6:$AO$1560)*(AO120&gt;$AN$6:$AN$1560))*(ROW($AQ$6:$AQ$1560)&lt;&gt;ROW(AQ120)))&gt;0,"CRUZADO","Sin cruce")))</f>
        <v>Sin cruce</v>
      </c>
    </row>
    <row r="121" spans="3:44" s="8" customFormat="1" ht="18.75" hidden="1" customHeight="1">
      <c r="C121" s="796" t="s">
        <v>1081</v>
      </c>
      <c r="D121" s="795" t="s">
        <v>781</v>
      </c>
      <c r="E121" s="795">
        <v>20261</v>
      </c>
      <c r="F121" s="796" t="s">
        <v>13</v>
      </c>
      <c r="G121" s="796" t="s">
        <v>20</v>
      </c>
      <c r="H121" s="796" t="s">
        <v>30</v>
      </c>
      <c r="I121" s="796">
        <v>4</v>
      </c>
      <c r="J121" s="796" t="s">
        <v>16</v>
      </c>
      <c r="K121" s="797" t="s">
        <v>1233</v>
      </c>
      <c r="L121" s="798" t="s">
        <v>1234</v>
      </c>
      <c r="M121" s="795" t="s">
        <v>1085</v>
      </c>
      <c r="N121" s="795" t="s">
        <v>1086</v>
      </c>
      <c r="O121" s="796" t="s">
        <v>731</v>
      </c>
      <c r="P121" s="795">
        <v>0</v>
      </c>
      <c r="Q121" s="795">
        <v>2</v>
      </c>
      <c r="R121" s="799">
        <v>2</v>
      </c>
      <c r="S121" s="795">
        <v>3</v>
      </c>
      <c r="T121" s="181"/>
      <c r="U121" s="789">
        <v>20</v>
      </c>
      <c r="V121" s="31">
        <f>IF(W121="","",IFERROR(INDEX(Docentes!C:C,MATCH(W121,Docentes!D:D,0)),"NUEVO"))</f>
        <v>46335754</v>
      </c>
      <c r="W121" s="791" t="s">
        <v>312</v>
      </c>
      <c r="X121" s="265" t="s">
        <v>168</v>
      </c>
      <c r="Y121" s="789" t="s">
        <v>1182</v>
      </c>
      <c r="Z121" s="789" t="s">
        <v>1089</v>
      </c>
      <c r="AA121" s="789"/>
      <c r="AB121" s="795"/>
      <c r="AC121" s="789"/>
      <c r="AD121" s="672" t="s">
        <v>1212</v>
      </c>
      <c r="AE121" s="789">
        <v>26</v>
      </c>
      <c r="AF121" s="789" t="s">
        <v>1182</v>
      </c>
      <c r="AG121" s="31" t="str">
        <f t="shared" ref="AG121" si="55">IF(AND(P121&gt;0,Q121&gt;0),"TP",IF(AND(P121&gt;0,Q121=0),"T","P"))</f>
        <v>P</v>
      </c>
      <c r="AH121" s="795">
        <v>2</v>
      </c>
      <c r="AI121" s="795">
        <v>7</v>
      </c>
      <c r="AJ121" s="795">
        <v>40</v>
      </c>
      <c r="AK121" s="795">
        <v>9</v>
      </c>
      <c r="AL121" s="795">
        <v>20</v>
      </c>
      <c r="AM121" s="31">
        <f t="shared" ref="AM121" si="56">IF(R121=0,0,IF(AI121="",R121,IF(X121="HIBRIDO VIRTUAL",0,((((AK121/24)+(AL121/1440))-((AI121/24)+(AJ121/1440)))*1440/50))))</f>
        <v>1.9999999999999993</v>
      </c>
      <c r="AN121" s="792">
        <f t="shared" ref="AN121" si="57">AI121/24+AJ121/1440</f>
        <v>0.31944444444444448</v>
      </c>
      <c r="AO121" s="792">
        <f t="shared" ref="AO121" si="58">AK121/24+AL121/1440</f>
        <v>0.3888888888888889</v>
      </c>
      <c r="AP121" s="31" t="str" cm="1">
        <f t="array" ref="AP121">IF(W121="","",IF(SUMPRODUCT((W121=$W$6:$W$1560)*(AH121=$AH$6:$AH$1560)*(AN121=$AN$6:$AN$1560)*(AO121=$AO$6:$AO$1560)*(ROW($W$6:$W$1560)&lt;&gt;ROW(W121))*((R121=0)*($R$6:$R$1560&gt;0)+(R121&gt;0)*($R$6:$R$1560=0)))&gt;0,"SALONES UNIDOS",IF(SUMPRODUCT((W121=$W$6:$W$1560)*(AH121=$AH$6:$AH$1560)*((AN121&lt;$AO$6:$AO$1560)*(AO121&gt;$AN$6:$AN$1560))*(ROW($W$6:$W$1560)&lt;&gt;ROW(W121)))&gt;0,"CRUZADO","Sin cruce")))</f>
        <v>Sin cruce</v>
      </c>
      <c r="AQ121" s="792" t="str">
        <f t="shared" ref="AQ121" si="59">TRIM(CONCATENATE(H121,I121,F121,J121))</f>
        <v>DE4FILIALA</v>
      </c>
      <c r="AR121" s="792" t="str" cm="1">
        <f t="array" ref="AR121">IF(AQ121="","",IF(SUMPRODUCT((AQ121=$AQ$6:$AQ$1560)*(AH121=$AH$6:$AH$1560)*(AN121=$AN$6:$AN$1560)*(AO121=$AO$6:$AO$1560)*(ROW($AQ$6:$AQ$1560)&lt;&gt;ROW(AQ121))*((R121=0)*($R$6:$R$1560&gt;0)+(R121&gt;0)*($R$6:$R$1560=0)))&gt;0,"SALONES UNIDOS",IF(SUMPRODUCT((AQ121=$AQ$6:$AQ$1560)*(AH121=$AH$6:$AH$1560)*((AN121&lt;$AO$6:$AO$1560)*(AO121&gt;$AN$6:$AN$1560))*(ROW($AQ$6:$AQ$1560)&lt;&gt;ROW(AQ121)))&gt;0,"CRUZADO","Sin cruce")))</f>
        <v>Sin cruce</v>
      </c>
    </row>
    <row r="122" spans="3:44" s="8" customFormat="1" ht="18.75" hidden="1" customHeight="1">
      <c r="C122" s="796" t="s">
        <v>1081</v>
      </c>
      <c r="D122" s="795" t="s">
        <v>781</v>
      </c>
      <c r="E122" s="795">
        <v>20261</v>
      </c>
      <c r="F122" s="796" t="s">
        <v>13</v>
      </c>
      <c r="G122" s="796" t="s">
        <v>20</v>
      </c>
      <c r="H122" s="796" t="s">
        <v>30</v>
      </c>
      <c r="I122" s="796">
        <v>4</v>
      </c>
      <c r="J122" s="796" t="s">
        <v>16</v>
      </c>
      <c r="K122" s="797" t="s">
        <v>1233</v>
      </c>
      <c r="L122" s="798" t="s">
        <v>1234</v>
      </c>
      <c r="M122" s="795" t="s">
        <v>1085</v>
      </c>
      <c r="N122" s="795" t="s">
        <v>1086</v>
      </c>
      <c r="O122" s="796" t="s">
        <v>731</v>
      </c>
      <c r="P122" s="795">
        <v>2</v>
      </c>
      <c r="Q122" s="795">
        <v>0</v>
      </c>
      <c r="R122" s="799">
        <v>2</v>
      </c>
      <c r="S122" s="795">
        <v>3</v>
      </c>
      <c r="T122" s="181"/>
      <c r="U122" s="789">
        <v>20</v>
      </c>
      <c r="V122" s="31">
        <f>IF(W122="","",IFERROR(INDEX(Docentes!C:C,MATCH(W122,Docentes!D:D,0)),"NUEVO"))</f>
        <v>46335754</v>
      </c>
      <c r="W122" s="791" t="s">
        <v>312</v>
      </c>
      <c r="X122" s="265" t="s">
        <v>168</v>
      </c>
      <c r="Y122" s="789" t="s">
        <v>1182</v>
      </c>
      <c r="Z122" s="789" t="s">
        <v>1089</v>
      </c>
      <c r="AA122" s="789" t="s">
        <v>60</v>
      </c>
      <c r="AB122" s="789" t="s">
        <v>1235</v>
      </c>
      <c r="AC122" s="789">
        <v>36</v>
      </c>
      <c r="AD122" s="789"/>
      <c r="AE122" s="789"/>
      <c r="AF122" s="789" t="s">
        <v>1182</v>
      </c>
      <c r="AG122" s="31" t="str">
        <f t="shared" si="34"/>
        <v>T</v>
      </c>
      <c r="AH122" s="795">
        <v>2</v>
      </c>
      <c r="AI122" s="795">
        <v>9</v>
      </c>
      <c r="AJ122" s="795">
        <v>20</v>
      </c>
      <c r="AK122" s="795">
        <v>11</v>
      </c>
      <c r="AL122" s="795">
        <v>0</v>
      </c>
      <c r="AM122" s="31">
        <f t="shared" si="30"/>
        <v>1.9999999999999993</v>
      </c>
      <c r="AN122" s="792">
        <f t="shared" si="31"/>
        <v>0.3888888888888889</v>
      </c>
      <c r="AO122" s="792">
        <f t="shared" si="32"/>
        <v>0.45833333333333331</v>
      </c>
      <c r="AP122" s="31" t="str" cm="1">
        <f t="array" ref="AP122">IF(W122="","",IF(SUMPRODUCT((W122=$W$6:$W$1560)*(AH122=$AH$6:$AH$1560)*(AN122=$AN$6:$AN$1560)*(AO122=$AO$6:$AO$1560)*(ROW($W$6:$W$1560)&lt;&gt;ROW(W122))*((R122=0)*($R$6:$R$1560&gt;0)+(R122&gt;0)*($R$6:$R$1560=0)))&gt;0,"SALONES UNIDOS",IF(SUMPRODUCT((W122=$W$6:$W$1560)*(AH122=$AH$6:$AH$1560)*((AN122&lt;$AO$6:$AO$1560)*(AO122&gt;$AN$6:$AN$1560))*(ROW($W$6:$W$1560)&lt;&gt;ROW(W122)))&gt;0,"CRUZADO","Sin cruce")))</f>
        <v>Sin cruce</v>
      </c>
      <c r="AQ122" s="792" t="str">
        <f t="shared" si="33"/>
        <v>DE4FILIALA</v>
      </c>
      <c r="AR122" s="792" t="str" cm="1">
        <f t="array" ref="AR122">IF(AQ122="","",IF(SUMPRODUCT((AQ122=$AQ$6:$AQ$1560)*(AH122=$AH$6:$AH$1560)*(AN122=$AN$6:$AN$1560)*(AO122=$AO$6:$AO$1560)*(ROW($AQ$6:$AQ$1560)&lt;&gt;ROW(AQ122))*((R122=0)*($R$6:$R$1560&gt;0)+(R122&gt;0)*($R$6:$R$1560=0)))&gt;0,"SALONES UNIDOS",IF(SUMPRODUCT((AQ122=$AQ$6:$AQ$1560)*(AH122=$AH$6:$AH$1560)*((AN122&lt;$AO$6:$AO$1560)*(AO122&gt;$AN$6:$AN$1560))*(ROW($AQ$6:$AQ$1560)&lt;&gt;ROW(AQ122)))&gt;0,"CRUZADO","Sin cruce")))</f>
        <v>Sin cruce</v>
      </c>
    </row>
    <row r="123" spans="3:44" s="8" customFormat="1" ht="18.75" hidden="1" customHeight="1">
      <c r="C123" s="796" t="s">
        <v>1081</v>
      </c>
      <c r="D123" s="795" t="s">
        <v>781</v>
      </c>
      <c r="E123" s="795">
        <v>20261</v>
      </c>
      <c r="F123" s="796" t="s">
        <v>13</v>
      </c>
      <c r="G123" s="796" t="s">
        <v>20</v>
      </c>
      <c r="H123" s="796" t="s">
        <v>30</v>
      </c>
      <c r="I123" s="796">
        <v>4</v>
      </c>
      <c r="J123" s="796" t="s">
        <v>16</v>
      </c>
      <c r="K123" s="797" t="s">
        <v>1236</v>
      </c>
      <c r="L123" s="798" t="s">
        <v>1237</v>
      </c>
      <c r="M123" s="795" t="s">
        <v>1101</v>
      </c>
      <c r="N123" s="795" t="s">
        <v>1086</v>
      </c>
      <c r="O123" s="796" t="s">
        <v>769</v>
      </c>
      <c r="P123" s="795">
        <v>3</v>
      </c>
      <c r="Q123" s="795">
        <v>0</v>
      </c>
      <c r="R123" s="799">
        <v>3</v>
      </c>
      <c r="S123" s="795">
        <v>3</v>
      </c>
      <c r="T123" s="181"/>
      <c r="U123" s="789">
        <v>20</v>
      </c>
      <c r="V123" s="31">
        <f>IF(W123="","",IFERROR(INDEX(Docentes!C:C,MATCH(W123,Docentes!D:D,0)),"NUEVO"))</f>
        <v>44579560</v>
      </c>
      <c r="W123" s="791" t="s">
        <v>226</v>
      </c>
      <c r="X123" s="265" t="s">
        <v>167</v>
      </c>
      <c r="Y123" s="789" t="s">
        <v>1182</v>
      </c>
      <c r="Z123" s="789" t="s">
        <v>1089</v>
      </c>
      <c r="AA123" s="789"/>
      <c r="AB123" s="789" t="s">
        <v>1092</v>
      </c>
      <c r="AC123" s="789"/>
      <c r="AD123" s="789"/>
      <c r="AE123" s="789"/>
      <c r="AF123" s="789" t="s">
        <v>1182</v>
      </c>
      <c r="AG123" s="31" t="str">
        <f t="shared" si="34"/>
        <v>T</v>
      </c>
      <c r="AH123" s="795">
        <v>1</v>
      </c>
      <c r="AI123" s="795">
        <v>11</v>
      </c>
      <c r="AJ123" s="795">
        <v>0</v>
      </c>
      <c r="AK123" s="795">
        <v>13</v>
      </c>
      <c r="AL123" s="795">
        <v>30</v>
      </c>
      <c r="AM123" s="31">
        <f t="shared" si="30"/>
        <v>3.0000000000000004</v>
      </c>
      <c r="AN123" s="792">
        <f t="shared" si="31"/>
        <v>0.45833333333333331</v>
      </c>
      <c r="AO123" s="792">
        <f t="shared" si="32"/>
        <v>0.5625</v>
      </c>
      <c r="AP123" s="31" t="str" cm="1">
        <f t="array" ref="AP123">IF(W123="","",IF(SUMPRODUCT((W123=$W$6:$W$1560)*(AH123=$AH$6:$AH$1560)*(AN123=$AN$6:$AN$1560)*(AO123=$AO$6:$AO$1560)*(ROW($W$6:$W$1560)&lt;&gt;ROW(W123))*((R123=0)*($R$6:$R$1560&gt;0)+(R123&gt;0)*($R$6:$R$1560=0)))&gt;0,"SALONES UNIDOS",IF(SUMPRODUCT((W123=$W$6:$W$1560)*(AH123=$AH$6:$AH$1560)*((AN123&lt;$AO$6:$AO$1560)*(AO123&gt;$AN$6:$AN$1560))*(ROW($W$6:$W$1560)&lt;&gt;ROW(W123)))&gt;0,"CRUZADO","Sin cruce")))</f>
        <v>Sin cruce</v>
      </c>
      <c r="AQ123" s="792" t="str">
        <f t="shared" si="33"/>
        <v>DE4FILIALA</v>
      </c>
      <c r="AR123" s="792" t="str" cm="1">
        <f t="array" ref="AR123">IF(AQ123="","",IF(SUMPRODUCT((AQ123=$AQ$6:$AQ$1560)*(AH123=$AH$6:$AH$1560)*(AN123=$AN$6:$AN$1560)*(AO123=$AO$6:$AO$1560)*(ROW($AQ$6:$AQ$1560)&lt;&gt;ROW(AQ123))*((R123=0)*($R$6:$R$1560&gt;0)+(R123&gt;0)*($R$6:$R$1560=0)))&gt;0,"SALONES UNIDOS",IF(SUMPRODUCT((AQ123=$AQ$6:$AQ$1560)*(AH123=$AH$6:$AH$1560)*((AN123&lt;$AO$6:$AO$1560)*(AO123&gt;$AN$6:$AN$1560))*(ROW($AQ$6:$AQ$1560)&lt;&gt;ROW(AQ123)))&gt;0,"CRUZADO","Sin cruce")))</f>
        <v>Sin cruce</v>
      </c>
    </row>
    <row r="124" spans="3:44" s="8" customFormat="1" ht="18.75" hidden="1" customHeight="1">
      <c r="C124" s="796" t="s">
        <v>1081</v>
      </c>
      <c r="D124" s="795" t="s">
        <v>781</v>
      </c>
      <c r="E124" s="795">
        <v>20261</v>
      </c>
      <c r="F124" s="796" t="s">
        <v>13</v>
      </c>
      <c r="G124" s="796" t="s">
        <v>20</v>
      </c>
      <c r="H124" s="796" t="s">
        <v>30</v>
      </c>
      <c r="I124" s="796">
        <v>4</v>
      </c>
      <c r="J124" s="796" t="s">
        <v>16</v>
      </c>
      <c r="K124" s="797" t="s">
        <v>1238</v>
      </c>
      <c r="L124" s="798" t="s">
        <v>1239</v>
      </c>
      <c r="M124" s="795" t="s">
        <v>1101</v>
      </c>
      <c r="N124" s="795" t="s">
        <v>1086</v>
      </c>
      <c r="O124" s="796" t="s">
        <v>731</v>
      </c>
      <c r="P124" s="795">
        <v>1</v>
      </c>
      <c r="Q124" s="795">
        <v>4</v>
      </c>
      <c r="R124" s="799">
        <v>5</v>
      </c>
      <c r="S124" s="795">
        <v>3</v>
      </c>
      <c r="T124" s="181"/>
      <c r="U124" s="789">
        <v>20</v>
      </c>
      <c r="V124" s="31">
        <f>IF(W124="","",IFERROR(INDEX(Docentes!C:C,MATCH(W124,Docentes!D:D,0)),"NUEVO"))</f>
        <v>45609294</v>
      </c>
      <c r="W124" s="791" t="s">
        <v>321</v>
      </c>
      <c r="X124" s="265" t="s">
        <v>168</v>
      </c>
      <c r="Y124" s="789" t="s">
        <v>1182</v>
      </c>
      <c r="Z124" s="789" t="s">
        <v>1089</v>
      </c>
      <c r="AA124" s="789" t="s">
        <v>41</v>
      </c>
      <c r="AB124" s="789" t="s">
        <v>1226</v>
      </c>
      <c r="AC124" s="789">
        <v>50</v>
      </c>
      <c r="AD124" s="789"/>
      <c r="AE124" s="789"/>
      <c r="AF124" s="789" t="s">
        <v>1182</v>
      </c>
      <c r="AG124" s="31" t="str">
        <f t="shared" si="34"/>
        <v>TP</v>
      </c>
      <c r="AH124" s="795">
        <v>4</v>
      </c>
      <c r="AI124" s="795">
        <v>7</v>
      </c>
      <c r="AJ124" s="795">
        <v>40</v>
      </c>
      <c r="AK124" s="795">
        <v>11</v>
      </c>
      <c r="AL124" s="795">
        <v>50</v>
      </c>
      <c r="AM124" s="31">
        <f t="shared" si="30"/>
        <v>4.9999999999999982</v>
      </c>
      <c r="AN124" s="792">
        <f t="shared" si="31"/>
        <v>0.31944444444444448</v>
      </c>
      <c r="AO124" s="792">
        <f t="shared" si="32"/>
        <v>0.49305555555555552</v>
      </c>
      <c r="AP124" s="31" t="str" cm="1">
        <f t="array" ref="AP124">IF(W124="","",IF(SUMPRODUCT((W124=$W$6:$W$1560)*(AH124=$AH$6:$AH$1560)*(AN124=$AN$6:$AN$1560)*(AO124=$AO$6:$AO$1560)*(ROW($W$6:$W$1560)&lt;&gt;ROW(W124))*((R124=0)*($R$6:$R$1560&gt;0)+(R124&gt;0)*($R$6:$R$1560=0)))&gt;0,"SALONES UNIDOS",IF(SUMPRODUCT((W124=$W$6:$W$1560)*(AH124=$AH$6:$AH$1560)*((AN124&lt;$AO$6:$AO$1560)*(AO124&gt;$AN$6:$AN$1560))*(ROW($W$6:$W$1560)&lt;&gt;ROW(W124)))&gt;0,"CRUZADO","Sin cruce")))</f>
        <v>Sin cruce</v>
      </c>
      <c r="AQ124" s="792" t="str">
        <f t="shared" si="33"/>
        <v>DE4FILIALA</v>
      </c>
      <c r="AR124" s="792" t="str" cm="1">
        <f t="array" ref="AR124">IF(AQ124="","",IF(SUMPRODUCT((AQ124=$AQ$6:$AQ$1560)*(AH124=$AH$6:$AH$1560)*(AN124=$AN$6:$AN$1560)*(AO124=$AO$6:$AO$1560)*(ROW($AQ$6:$AQ$1560)&lt;&gt;ROW(AQ124))*((R124=0)*($R$6:$R$1560&gt;0)+(R124&gt;0)*($R$6:$R$1560=0)))&gt;0,"SALONES UNIDOS",IF(SUMPRODUCT((AQ124=$AQ$6:$AQ$1560)*(AH124=$AH$6:$AH$1560)*((AN124&lt;$AO$6:$AO$1560)*(AO124&gt;$AN$6:$AN$1560))*(ROW($AQ$6:$AQ$1560)&lt;&gt;ROW(AQ124)))&gt;0,"CRUZADO","Sin cruce")))</f>
        <v>Sin cruce</v>
      </c>
    </row>
    <row r="125" spans="3:44" s="8" customFormat="1" ht="18.75" hidden="1" customHeight="1">
      <c r="C125" s="796" t="s">
        <v>1081</v>
      </c>
      <c r="D125" s="795" t="s">
        <v>781</v>
      </c>
      <c r="E125" s="795">
        <v>20261</v>
      </c>
      <c r="F125" s="796" t="s">
        <v>13</v>
      </c>
      <c r="G125" s="796" t="s">
        <v>20</v>
      </c>
      <c r="H125" s="796" t="s">
        <v>30</v>
      </c>
      <c r="I125" s="796">
        <v>5</v>
      </c>
      <c r="J125" s="796" t="s">
        <v>16</v>
      </c>
      <c r="K125" s="797" t="s">
        <v>1240</v>
      </c>
      <c r="L125" s="798" t="s">
        <v>1241</v>
      </c>
      <c r="M125" s="795" t="s">
        <v>1101</v>
      </c>
      <c r="N125" s="795" t="s">
        <v>1086</v>
      </c>
      <c r="O125" s="796" t="s">
        <v>769</v>
      </c>
      <c r="P125" s="795">
        <v>2</v>
      </c>
      <c r="Q125" s="795">
        <v>2</v>
      </c>
      <c r="R125" s="799">
        <v>4</v>
      </c>
      <c r="S125" s="795">
        <v>3</v>
      </c>
      <c r="T125" s="181"/>
      <c r="U125" s="789">
        <v>20</v>
      </c>
      <c r="V125" s="31">
        <f>IF(W125="","",IFERROR(INDEX(Docentes!C:C,MATCH(W125,Docentes!D:D,0)),"NUEVO"))</f>
        <v>41536992</v>
      </c>
      <c r="W125" s="904" t="s">
        <v>971</v>
      </c>
      <c r="X125" s="800" t="s">
        <v>167</v>
      </c>
      <c r="Y125" s="795" t="s">
        <v>1242</v>
      </c>
      <c r="Z125" s="795" t="s">
        <v>1089</v>
      </c>
      <c r="AA125" s="795"/>
      <c r="AB125" s="795" t="s">
        <v>1092</v>
      </c>
      <c r="AC125" s="795"/>
      <c r="AD125" s="795"/>
      <c r="AE125" s="795"/>
      <c r="AF125" s="795" t="s">
        <v>1242</v>
      </c>
      <c r="AG125" s="31" t="str">
        <f t="shared" si="34"/>
        <v>TP</v>
      </c>
      <c r="AH125" s="795">
        <v>5</v>
      </c>
      <c r="AI125" s="795">
        <v>7</v>
      </c>
      <c r="AJ125" s="795">
        <v>40</v>
      </c>
      <c r="AK125" s="795">
        <v>11</v>
      </c>
      <c r="AL125" s="795">
        <v>0</v>
      </c>
      <c r="AM125" s="31">
        <f t="shared" si="30"/>
        <v>3.9999999999999987</v>
      </c>
      <c r="AN125" s="792">
        <f t="shared" si="31"/>
        <v>0.31944444444444448</v>
      </c>
      <c r="AO125" s="792">
        <f t="shared" si="32"/>
        <v>0.45833333333333331</v>
      </c>
      <c r="AP125" s="31" t="str" cm="1">
        <f t="array" ref="AP125">IF(W125="","",IF(SUMPRODUCT((W125=$W$6:$W$1560)*(AH125=$AH$6:$AH$1560)*(AN125=$AN$6:$AN$1560)*(AO125=$AO$6:$AO$1560)*(ROW($W$6:$W$1560)&lt;&gt;ROW(W125))*((R125=0)*($R$6:$R$1560&gt;0)+(R125&gt;0)*($R$6:$R$1560=0)))&gt;0,"SALONES UNIDOS",IF(SUMPRODUCT((W125=$W$6:$W$1560)*(AH125=$AH$6:$AH$1560)*((AN125&lt;$AO$6:$AO$1560)*(AO125&gt;$AN$6:$AN$1560))*(ROW($W$6:$W$1560)&lt;&gt;ROW(W125)))&gt;0,"CRUZADO","Sin cruce")))</f>
        <v>Sin cruce</v>
      </c>
      <c r="AQ125" s="792" t="str">
        <f t="shared" si="33"/>
        <v>DE5FILIALA</v>
      </c>
      <c r="AR125" s="792" t="str" cm="1">
        <f t="array" ref="AR125">IF(AQ125="","",IF(SUMPRODUCT((AQ125=$AQ$6:$AQ$1560)*(AH125=$AH$6:$AH$1560)*(AN125=$AN$6:$AN$1560)*(AO125=$AO$6:$AO$1560)*(ROW($AQ$6:$AQ$1560)&lt;&gt;ROW(AQ125))*((R125=0)*($R$6:$R$1560&gt;0)+(R125&gt;0)*($R$6:$R$1560=0)))&gt;0,"SALONES UNIDOS",IF(SUMPRODUCT((AQ125=$AQ$6:$AQ$1560)*(AH125=$AH$6:$AH$1560)*((AN125&lt;$AO$6:$AO$1560)*(AO125&gt;$AN$6:$AN$1560))*(ROW($AQ$6:$AQ$1560)&lt;&gt;ROW(AQ125)))&gt;0,"CRUZADO","Sin cruce")))</f>
        <v>Sin cruce</v>
      </c>
    </row>
    <row r="126" spans="3:44" s="8" customFormat="1" ht="18.75" hidden="1" customHeight="1">
      <c r="C126" s="796" t="s">
        <v>1081</v>
      </c>
      <c r="D126" s="795" t="s">
        <v>781</v>
      </c>
      <c r="E126" s="795">
        <v>20261</v>
      </c>
      <c r="F126" s="796" t="s">
        <v>13</v>
      </c>
      <c r="G126" s="796" t="s">
        <v>20</v>
      </c>
      <c r="H126" s="796" t="s">
        <v>30</v>
      </c>
      <c r="I126" s="796">
        <v>5</v>
      </c>
      <c r="J126" s="796" t="s">
        <v>16</v>
      </c>
      <c r="K126" s="797" t="s">
        <v>1243</v>
      </c>
      <c r="L126" s="798" t="s">
        <v>1244</v>
      </c>
      <c r="M126" s="795" t="s">
        <v>1085</v>
      </c>
      <c r="N126" s="795" t="s">
        <v>1086</v>
      </c>
      <c r="O126" s="796" t="s">
        <v>731</v>
      </c>
      <c r="P126" s="795">
        <v>2</v>
      </c>
      <c r="Q126" s="795">
        <v>2</v>
      </c>
      <c r="R126" s="799">
        <v>4</v>
      </c>
      <c r="S126" s="795">
        <v>3</v>
      </c>
      <c r="T126" s="181"/>
      <c r="U126" s="789">
        <v>20</v>
      </c>
      <c r="V126" s="31">
        <f>IF(W126="","",IFERROR(INDEX(Docentes!C:C,MATCH(W126,Docentes!D:D,0)),"NUEVO"))</f>
        <v>40727418</v>
      </c>
      <c r="W126" s="904" t="s">
        <v>1029</v>
      </c>
      <c r="X126" s="800" t="s">
        <v>168</v>
      </c>
      <c r="Y126" s="795" t="s">
        <v>1242</v>
      </c>
      <c r="Z126" s="795" t="s">
        <v>1089</v>
      </c>
      <c r="AA126" s="795" t="s">
        <v>60</v>
      </c>
      <c r="AB126" s="795" t="s">
        <v>1196</v>
      </c>
      <c r="AC126" s="795">
        <v>31</v>
      </c>
      <c r="AD126" s="795"/>
      <c r="AE126" s="795"/>
      <c r="AF126" s="795" t="s">
        <v>1242</v>
      </c>
      <c r="AG126" s="31" t="str">
        <f t="shared" si="34"/>
        <v>TP</v>
      </c>
      <c r="AH126" s="795">
        <v>4</v>
      </c>
      <c r="AI126" s="795">
        <v>7</v>
      </c>
      <c r="AJ126" s="795">
        <v>40</v>
      </c>
      <c r="AK126" s="795">
        <v>11</v>
      </c>
      <c r="AL126" s="795">
        <v>0</v>
      </c>
      <c r="AM126" s="31">
        <f t="shared" si="30"/>
        <v>3.9999999999999987</v>
      </c>
      <c r="AN126" s="792">
        <f t="shared" si="31"/>
        <v>0.31944444444444448</v>
      </c>
      <c r="AO126" s="792">
        <f t="shared" si="32"/>
        <v>0.45833333333333331</v>
      </c>
      <c r="AP126" s="31" t="str" cm="1">
        <f t="array" ref="AP126">IF(W126="","",IF(SUMPRODUCT((W126=$W$6:$W$1560)*(AH126=$AH$6:$AH$1560)*(AN126=$AN$6:$AN$1560)*(AO126=$AO$6:$AO$1560)*(ROW($W$6:$W$1560)&lt;&gt;ROW(W126))*((R126=0)*($R$6:$R$1560&gt;0)+(R126&gt;0)*($R$6:$R$1560=0)))&gt;0,"SALONES UNIDOS",IF(SUMPRODUCT((W126=$W$6:$W$1560)*(AH126=$AH$6:$AH$1560)*((AN126&lt;$AO$6:$AO$1560)*(AO126&gt;$AN$6:$AN$1560))*(ROW($W$6:$W$1560)&lt;&gt;ROW(W126)))&gt;0,"CRUZADO","Sin cruce")))</f>
        <v>Sin cruce</v>
      </c>
      <c r="AQ126" s="792" t="str">
        <f t="shared" si="33"/>
        <v>DE5FILIALA</v>
      </c>
      <c r="AR126" s="792" t="str" cm="1">
        <f t="array" ref="AR126">IF(AQ126="","",IF(SUMPRODUCT((AQ126=$AQ$6:$AQ$1560)*(AH126=$AH$6:$AH$1560)*(AN126=$AN$6:$AN$1560)*(AO126=$AO$6:$AO$1560)*(ROW($AQ$6:$AQ$1560)&lt;&gt;ROW(AQ126))*((R126=0)*($R$6:$R$1560&gt;0)+(R126&gt;0)*($R$6:$R$1560=0)))&gt;0,"SALONES UNIDOS",IF(SUMPRODUCT((AQ126=$AQ$6:$AQ$1560)*(AH126=$AH$6:$AH$1560)*((AN126&lt;$AO$6:$AO$1560)*(AO126&gt;$AN$6:$AN$1560))*(ROW($AQ$6:$AQ$1560)&lt;&gt;ROW(AQ126)))&gt;0,"CRUZADO","Sin cruce")))</f>
        <v>Sin cruce</v>
      </c>
    </row>
    <row r="127" spans="3:44" s="8" customFormat="1" ht="18.75" hidden="1" customHeight="1">
      <c r="C127" s="796" t="s">
        <v>1081</v>
      </c>
      <c r="D127" s="795" t="s">
        <v>781</v>
      </c>
      <c r="E127" s="795">
        <v>20261</v>
      </c>
      <c r="F127" s="796" t="s">
        <v>13</v>
      </c>
      <c r="G127" s="796" t="s">
        <v>20</v>
      </c>
      <c r="H127" s="796" t="s">
        <v>30</v>
      </c>
      <c r="I127" s="796">
        <v>5</v>
      </c>
      <c r="J127" s="796" t="s">
        <v>16</v>
      </c>
      <c r="K127" s="797" t="s">
        <v>1245</v>
      </c>
      <c r="L127" s="798" t="s">
        <v>1246</v>
      </c>
      <c r="M127" s="795" t="s">
        <v>1101</v>
      </c>
      <c r="N127" s="795" t="s">
        <v>1086</v>
      </c>
      <c r="O127" s="796" t="s">
        <v>731</v>
      </c>
      <c r="P127" s="795">
        <v>2</v>
      </c>
      <c r="Q127" s="795">
        <v>2</v>
      </c>
      <c r="R127" s="799">
        <v>4</v>
      </c>
      <c r="S127" s="795">
        <v>3</v>
      </c>
      <c r="T127" s="181"/>
      <c r="U127" s="789">
        <v>20</v>
      </c>
      <c r="V127" s="31">
        <f>IF(W127="","",IFERROR(INDEX(Docentes!C:C,MATCH(W127,Docentes!D:D,0)),"NUEVO"))</f>
        <v>40978490</v>
      </c>
      <c r="W127" s="904" t="s">
        <v>208</v>
      </c>
      <c r="X127" s="800" t="s">
        <v>168</v>
      </c>
      <c r="Y127" s="795" t="s">
        <v>1242</v>
      </c>
      <c r="Z127" s="795" t="s">
        <v>1089</v>
      </c>
      <c r="AA127" s="795" t="s">
        <v>61</v>
      </c>
      <c r="AB127" s="795" t="s">
        <v>1186</v>
      </c>
      <c r="AC127" s="795">
        <v>50</v>
      </c>
      <c r="AD127" s="795"/>
      <c r="AE127" s="795"/>
      <c r="AF127" s="795" t="s">
        <v>1242</v>
      </c>
      <c r="AG127" s="31" t="str">
        <f t="shared" si="34"/>
        <v>TP</v>
      </c>
      <c r="AH127" s="795">
        <v>2</v>
      </c>
      <c r="AI127" s="795">
        <v>7</v>
      </c>
      <c r="AJ127" s="795">
        <v>40</v>
      </c>
      <c r="AK127" s="795">
        <v>11</v>
      </c>
      <c r="AL127" s="795">
        <v>0</v>
      </c>
      <c r="AM127" s="31">
        <f t="shared" si="30"/>
        <v>3.9999999999999987</v>
      </c>
      <c r="AN127" s="792">
        <f t="shared" si="31"/>
        <v>0.31944444444444448</v>
      </c>
      <c r="AO127" s="792">
        <f t="shared" si="32"/>
        <v>0.45833333333333331</v>
      </c>
      <c r="AP127" s="31" t="str" cm="1">
        <f t="array" ref="AP127">IF(W127="","",IF(SUMPRODUCT((W127=$W$6:$W$1560)*(AH127=$AH$6:$AH$1560)*(AN127=$AN$6:$AN$1560)*(AO127=$AO$6:$AO$1560)*(ROW($W$6:$W$1560)&lt;&gt;ROW(W127))*((R127=0)*($R$6:$R$1560&gt;0)+(R127&gt;0)*($R$6:$R$1560=0)))&gt;0,"SALONES UNIDOS",IF(SUMPRODUCT((W127=$W$6:$W$1560)*(AH127=$AH$6:$AH$1560)*((AN127&lt;$AO$6:$AO$1560)*(AO127&gt;$AN$6:$AN$1560))*(ROW($W$6:$W$1560)&lt;&gt;ROW(W127)))&gt;0,"CRUZADO","Sin cruce")))</f>
        <v>Sin cruce</v>
      </c>
      <c r="AQ127" s="792" t="str">
        <f t="shared" si="33"/>
        <v>DE5FILIALA</v>
      </c>
      <c r="AR127" s="792" t="str" cm="1">
        <f t="array" ref="AR127">IF(AQ127="","",IF(SUMPRODUCT((AQ127=$AQ$6:$AQ$1560)*(AH127=$AH$6:$AH$1560)*(AN127=$AN$6:$AN$1560)*(AO127=$AO$6:$AO$1560)*(ROW($AQ$6:$AQ$1560)&lt;&gt;ROW(AQ127))*((R127=0)*($R$6:$R$1560&gt;0)+(R127&gt;0)*($R$6:$R$1560=0)))&gt;0,"SALONES UNIDOS",IF(SUMPRODUCT((AQ127=$AQ$6:$AQ$1560)*(AH127=$AH$6:$AH$1560)*((AN127&lt;$AO$6:$AO$1560)*(AO127&gt;$AN$6:$AN$1560))*(ROW($AQ$6:$AQ$1560)&lt;&gt;ROW(AQ127)))&gt;0,"CRUZADO","Sin cruce")))</f>
        <v>Sin cruce</v>
      </c>
    </row>
    <row r="128" spans="3:44" s="8" customFormat="1" ht="18.75" hidden="1" customHeight="1">
      <c r="C128" s="796" t="s">
        <v>1081</v>
      </c>
      <c r="D128" s="795" t="s">
        <v>781</v>
      </c>
      <c r="E128" s="795">
        <v>20261</v>
      </c>
      <c r="F128" s="796" t="s">
        <v>13</v>
      </c>
      <c r="G128" s="796" t="s">
        <v>20</v>
      </c>
      <c r="H128" s="796" t="s">
        <v>30</v>
      </c>
      <c r="I128" s="796">
        <v>5</v>
      </c>
      <c r="J128" s="796" t="s">
        <v>16</v>
      </c>
      <c r="K128" s="797" t="s">
        <v>1247</v>
      </c>
      <c r="L128" s="798" t="s">
        <v>1248</v>
      </c>
      <c r="M128" s="795" t="s">
        <v>1085</v>
      </c>
      <c r="N128" s="795" t="s">
        <v>1086</v>
      </c>
      <c r="O128" s="796" t="s">
        <v>769</v>
      </c>
      <c r="P128" s="795">
        <v>2</v>
      </c>
      <c r="Q128" s="795">
        <v>2</v>
      </c>
      <c r="R128" s="799">
        <v>4</v>
      </c>
      <c r="S128" s="795">
        <v>3</v>
      </c>
      <c r="T128" s="181"/>
      <c r="U128" s="789">
        <v>20</v>
      </c>
      <c r="V128" s="31">
        <f>IF(W128="","",IFERROR(INDEX(Docentes!C:C,MATCH(W128,Docentes!D:D,0)),"NUEVO"))</f>
        <v>44579560</v>
      </c>
      <c r="W128" s="904" t="s">
        <v>226</v>
      </c>
      <c r="X128" s="800" t="s">
        <v>167</v>
      </c>
      <c r="Y128" s="795" t="s">
        <v>1242</v>
      </c>
      <c r="Z128" s="795" t="s">
        <v>1089</v>
      </c>
      <c r="AA128" s="795"/>
      <c r="AB128" s="795" t="s">
        <v>1092</v>
      </c>
      <c r="AC128" s="795"/>
      <c r="AD128" s="795"/>
      <c r="AE128" s="795"/>
      <c r="AF128" s="795" t="s">
        <v>1242</v>
      </c>
      <c r="AG128" s="31" t="str">
        <f t="shared" si="34"/>
        <v>TP</v>
      </c>
      <c r="AH128" s="795">
        <v>3</v>
      </c>
      <c r="AI128" s="795">
        <v>7</v>
      </c>
      <c r="AJ128" s="795">
        <v>40</v>
      </c>
      <c r="AK128" s="795">
        <v>11</v>
      </c>
      <c r="AL128" s="795">
        <v>0</v>
      </c>
      <c r="AM128" s="31">
        <f t="shared" si="30"/>
        <v>3.9999999999999987</v>
      </c>
      <c r="AN128" s="792">
        <f t="shared" si="31"/>
        <v>0.31944444444444448</v>
      </c>
      <c r="AO128" s="792">
        <f t="shared" si="32"/>
        <v>0.45833333333333331</v>
      </c>
      <c r="AP128" s="31" t="str" cm="1">
        <f t="array" ref="AP128">IF(W128="","",IF(SUMPRODUCT((W128=$W$6:$W$1560)*(AH128=$AH$6:$AH$1560)*(AN128=$AN$6:$AN$1560)*(AO128=$AO$6:$AO$1560)*(ROW($W$6:$W$1560)&lt;&gt;ROW(W128))*((R128=0)*($R$6:$R$1560&gt;0)+(R128&gt;0)*($R$6:$R$1560=0)))&gt;0,"SALONES UNIDOS",IF(SUMPRODUCT((W128=$W$6:$W$1560)*(AH128=$AH$6:$AH$1560)*((AN128&lt;$AO$6:$AO$1560)*(AO128&gt;$AN$6:$AN$1560))*(ROW($W$6:$W$1560)&lt;&gt;ROW(W128)))&gt;0,"CRUZADO","Sin cruce")))</f>
        <v>Sin cruce</v>
      </c>
      <c r="AQ128" s="792" t="str">
        <f t="shared" si="33"/>
        <v>DE5FILIALA</v>
      </c>
      <c r="AR128" s="792" t="str" cm="1">
        <f t="array" ref="AR128">IF(AQ128="","",IF(SUMPRODUCT((AQ128=$AQ$6:$AQ$1560)*(AH128=$AH$6:$AH$1560)*(AN128=$AN$6:$AN$1560)*(AO128=$AO$6:$AO$1560)*(ROW($AQ$6:$AQ$1560)&lt;&gt;ROW(AQ128))*((R128=0)*($R$6:$R$1560&gt;0)+(R128&gt;0)*($R$6:$R$1560=0)))&gt;0,"SALONES UNIDOS",IF(SUMPRODUCT((AQ128=$AQ$6:$AQ$1560)*(AH128=$AH$6:$AH$1560)*((AN128&lt;$AO$6:$AO$1560)*(AO128&gt;$AN$6:$AN$1560))*(ROW($AQ$6:$AQ$1560)&lt;&gt;ROW(AQ128)))&gt;0,"CRUZADO","Sin cruce")))</f>
        <v>Sin cruce</v>
      </c>
    </row>
    <row r="129" spans="3:44" s="8" customFormat="1" ht="18.75" hidden="1" customHeight="1">
      <c r="C129" s="796" t="s">
        <v>1081</v>
      </c>
      <c r="D129" s="795" t="s">
        <v>781</v>
      </c>
      <c r="E129" s="795">
        <v>20261</v>
      </c>
      <c r="F129" s="796" t="s">
        <v>13</v>
      </c>
      <c r="G129" s="796" t="s">
        <v>20</v>
      </c>
      <c r="H129" s="796" t="s">
        <v>30</v>
      </c>
      <c r="I129" s="796">
        <v>5</v>
      </c>
      <c r="J129" s="796" t="s">
        <v>16</v>
      </c>
      <c r="K129" s="797" t="s">
        <v>1249</v>
      </c>
      <c r="L129" s="798" t="s">
        <v>1250</v>
      </c>
      <c r="M129" s="795" t="s">
        <v>1085</v>
      </c>
      <c r="N129" s="795" t="s">
        <v>1086</v>
      </c>
      <c r="O129" s="796" t="s">
        <v>731</v>
      </c>
      <c r="P129" s="795">
        <v>2</v>
      </c>
      <c r="Q129" s="795">
        <v>2</v>
      </c>
      <c r="R129" s="799">
        <v>4</v>
      </c>
      <c r="S129" s="795">
        <v>3</v>
      </c>
      <c r="T129" s="181"/>
      <c r="U129" s="789">
        <v>20</v>
      </c>
      <c r="V129" s="31" t="str">
        <f>IF(W129="","",IFERROR(INDEX(Docentes!C:C,MATCH(W129,Docentes!D:D,0)),"NUEVO"))</f>
        <v> 43133448</v>
      </c>
      <c r="W129" s="904" t="s">
        <v>602</v>
      </c>
      <c r="X129" s="800" t="s">
        <v>168</v>
      </c>
      <c r="Y129" s="795" t="s">
        <v>1242</v>
      </c>
      <c r="Z129" s="795" t="s">
        <v>1089</v>
      </c>
      <c r="AA129" s="795" t="s">
        <v>60</v>
      </c>
      <c r="AB129" s="795" t="s">
        <v>1235</v>
      </c>
      <c r="AC129" s="795">
        <v>36</v>
      </c>
      <c r="AD129" s="795"/>
      <c r="AE129" s="795"/>
      <c r="AF129" s="795" t="s">
        <v>1242</v>
      </c>
      <c r="AG129" s="31" t="str">
        <f t="shared" si="34"/>
        <v>TP</v>
      </c>
      <c r="AH129" s="795">
        <v>1</v>
      </c>
      <c r="AI129" s="795">
        <v>7</v>
      </c>
      <c r="AJ129" s="795">
        <v>40</v>
      </c>
      <c r="AK129" s="795">
        <v>11</v>
      </c>
      <c r="AL129" s="795">
        <v>0</v>
      </c>
      <c r="AM129" s="31">
        <f t="shared" si="30"/>
        <v>3.9999999999999987</v>
      </c>
      <c r="AN129" s="792">
        <f t="shared" si="31"/>
        <v>0.31944444444444448</v>
      </c>
      <c r="AO129" s="792">
        <f t="shared" si="32"/>
        <v>0.45833333333333331</v>
      </c>
      <c r="AP129" s="31" t="str" cm="1">
        <f t="array" ref="AP129">IF(W129="","",IF(SUMPRODUCT((W129=$W$6:$W$1560)*(AH129=$AH$6:$AH$1560)*(AN129=$AN$6:$AN$1560)*(AO129=$AO$6:$AO$1560)*(ROW($W$6:$W$1560)&lt;&gt;ROW(W129))*((R129=0)*($R$6:$R$1560&gt;0)+(R129&gt;0)*($R$6:$R$1560=0)))&gt;0,"SALONES UNIDOS",IF(SUMPRODUCT((W129=$W$6:$W$1560)*(AH129=$AH$6:$AH$1560)*((AN129&lt;$AO$6:$AO$1560)*(AO129&gt;$AN$6:$AN$1560))*(ROW($W$6:$W$1560)&lt;&gt;ROW(W129)))&gt;0,"CRUZADO","Sin cruce")))</f>
        <v>Sin cruce</v>
      </c>
      <c r="AQ129" s="792" t="str">
        <f t="shared" si="33"/>
        <v>DE5FILIALA</v>
      </c>
      <c r="AR129" s="792" t="str" cm="1">
        <f t="array" ref="AR129">IF(AQ129="","",IF(SUMPRODUCT((AQ129=$AQ$6:$AQ$1560)*(AH129=$AH$6:$AH$1560)*(AN129=$AN$6:$AN$1560)*(AO129=$AO$6:$AO$1560)*(ROW($AQ$6:$AQ$1560)&lt;&gt;ROW(AQ129))*((R129=0)*($R$6:$R$1560&gt;0)+(R129&gt;0)*($R$6:$R$1560=0)))&gt;0,"SALONES UNIDOS",IF(SUMPRODUCT((AQ129=$AQ$6:$AQ$1560)*(AH129=$AH$6:$AH$1560)*((AN129&lt;$AO$6:$AO$1560)*(AO129&gt;$AN$6:$AN$1560))*(ROW($AQ$6:$AQ$1560)&lt;&gt;ROW(AQ129)))&gt;0,"CRUZADO","Sin cruce")))</f>
        <v>Sin cruce</v>
      </c>
    </row>
    <row r="130" spans="3:44" s="8" customFormat="1" ht="18.75" hidden="1" customHeight="1">
      <c r="C130" s="796" t="s">
        <v>1081</v>
      </c>
      <c r="D130" s="795" t="s">
        <v>781</v>
      </c>
      <c r="E130" s="795">
        <v>20261</v>
      </c>
      <c r="F130" s="796" t="s">
        <v>13</v>
      </c>
      <c r="G130" s="796" t="s">
        <v>20</v>
      </c>
      <c r="H130" s="796" t="s">
        <v>30</v>
      </c>
      <c r="I130" s="796">
        <v>5</v>
      </c>
      <c r="J130" s="796" t="s">
        <v>16</v>
      </c>
      <c r="K130" s="797" t="s">
        <v>1251</v>
      </c>
      <c r="L130" s="798" t="s">
        <v>1252</v>
      </c>
      <c r="M130" s="795" t="s">
        <v>1085</v>
      </c>
      <c r="N130" s="795" t="s">
        <v>1086</v>
      </c>
      <c r="O130" s="796" t="s">
        <v>731</v>
      </c>
      <c r="P130" s="795">
        <v>2</v>
      </c>
      <c r="Q130" s="795">
        <v>0</v>
      </c>
      <c r="R130" s="799">
        <v>2</v>
      </c>
      <c r="S130" s="795">
        <v>3</v>
      </c>
      <c r="T130" s="181"/>
      <c r="U130" s="789">
        <v>20</v>
      </c>
      <c r="V130" s="31">
        <f>IF(W130="","",IFERROR(INDEX(Docentes!C:C,MATCH(W130,Docentes!D:D,0)),"NUEVO"))</f>
        <v>46335754</v>
      </c>
      <c r="W130" s="904" t="s">
        <v>312</v>
      </c>
      <c r="X130" s="800" t="s">
        <v>168</v>
      </c>
      <c r="Y130" s="795" t="s">
        <v>1242</v>
      </c>
      <c r="Z130" s="795" t="s">
        <v>1089</v>
      </c>
      <c r="AA130" s="795" t="s">
        <v>60</v>
      </c>
      <c r="AB130" s="795" t="s">
        <v>1235</v>
      </c>
      <c r="AC130" s="795">
        <v>36</v>
      </c>
      <c r="AD130" s="789"/>
      <c r="AE130" s="795"/>
      <c r="AF130" s="795" t="s">
        <v>1242</v>
      </c>
      <c r="AG130" s="31" t="str">
        <f t="shared" ref="AG130" si="60">IF(AND(P130&gt;0,Q130&gt;0),"TP",IF(AND(P130&gt;0,Q130=0),"T","P"))</f>
        <v>T</v>
      </c>
      <c r="AH130" s="795">
        <v>3</v>
      </c>
      <c r="AI130" s="795">
        <v>11</v>
      </c>
      <c r="AJ130" s="795">
        <v>0</v>
      </c>
      <c r="AK130" s="795">
        <v>12</v>
      </c>
      <c r="AL130" s="795">
        <v>40</v>
      </c>
      <c r="AM130" s="31">
        <f t="shared" ref="AM130" si="61">IF(R130=0,0,IF(AI130="",R130,IF(X130="HIBRIDO VIRTUAL",0,((((AK130/24)+(AL130/1440))-((AI130/24)+(AJ130/1440)))*1440/50))))</f>
        <v>2.0000000000000009</v>
      </c>
      <c r="AN130" s="792">
        <f t="shared" ref="AN130" si="62">AI130/24+AJ130/1440</f>
        <v>0.45833333333333331</v>
      </c>
      <c r="AO130" s="792">
        <f t="shared" ref="AO130" si="63">AK130/24+AL130/1440</f>
        <v>0.52777777777777779</v>
      </c>
      <c r="AP130" s="31" t="str" cm="1">
        <f t="array" ref="AP130">IF(W130="","",IF(SUMPRODUCT((W130=$W$6:$W$1560)*(AH130=$AH$6:$AH$1560)*(AN130=$AN$6:$AN$1560)*(AO130=$AO$6:$AO$1560)*(ROW($W$6:$W$1560)&lt;&gt;ROW(W130))*((R130=0)*($R$6:$R$1560&gt;0)+(R130&gt;0)*($R$6:$R$1560=0)))&gt;0,"SALONES UNIDOS",IF(SUMPRODUCT((W130=$W$6:$W$1560)*(AH130=$AH$6:$AH$1560)*((AN130&lt;$AO$6:$AO$1560)*(AO130&gt;$AN$6:$AN$1560))*(ROW($W$6:$W$1560)&lt;&gt;ROW(W130)))&gt;0,"CRUZADO","Sin cruce")))</f>
        <v>Sin cruce</v>
      </c>
      <c r="AQ130" s="792" t="str">
        <f t="shared" ref="AQ130" si="64">TRIM(CONCATENATE(H130,I130,F130,J130))</f>
        <v>DE5FILIALA</v>
      </c>
      <c r="AR130" s="792" t="str" cm="1">
        <f t="array" ref="AR130">IF(AQ130="","",IF(SUMPRODUCT((AQ130=$AQ$6:$AQ$1560)*(AH130=$AH$6:$AH$1560)*(AN130=$AN$6:$AN$1560)*(AO130=$AO$6:$AO$1560)*(ROW($AQ$6:$AQ$1560)&lt;&gt;ROW(AQ130))*((R130=0)*($R$6:$R$1560&gt;0)+(R130&gt;0)*($R$6:$R$1560=0)))&gt;0,"SALONES UNIDOS",IF(SUMPRODUCT((AQ130=$AQ$6:$AQ$1560)*(AH130=$AH$6:$AH$1560)*((AN130&lt;$AO$6:$AO$1560)*(AO130&gt;$AN$6:$AN$1560))*(ROW($AQ$6:$AQ$1560)&lt;&gt;ROW(AQ130)))&gt;0,"CRUZADO","Sin cruce")))</f>
        <v>Sin cruce</v>
      </c>
    </row>
    <row r="131" spans="3:44" s="8" customFormat="1" ht="18.75" hidden="1" customHeight="1">
      <c r="C131" s="796" t="s">
        <v>1081</v>
      </c>
      <c r="D131" s="795" t="s">
        <v>781</v>
      </c>
      <c r="E131" s="795">
        <v>20261</v>
      </c>
      <c r="F131" s="796" t="s">
        <v>13</v>
      </c>
      <c r="G131" s="796" t="s">
        <v>20</v>
      </c>
      <c r="H131" s="796" t="s">
        <v>30</v>
      </c>
      <c r="I131" s="796">
        <v>5</v>
      </c>
      <c r="J131" s="796" t="s">
        <v>16</v>
      </c>
      <c r="K131" s="797" t="s">
        <v>1251</v>
      </c>
      <c r="L131" s="798" t="s">
        <v>1252</v>
      </c>
      <c r="M131" s="795" t="s">
        <v>1085</v>
      </c>
      <c r="N131" s="795" t="s">
        <v>1086</v>
      </c>
      <c r="O131" s="796" t="s">
        <v>731</v>
      </c>
      <c r="P131" s="795">
        <v>0</v>
      </c>
      <c r="Q131" s="795">
        <v>2</v>
      </c>
      <c r="R131" s="799">
        <v>2</v>
      </c>
      <c r="S131" s="795">
        <v>3</v>
      </c>
      <c r="T131" s="181"/>
      <c r="U131" s="789">
        <v>20</v>
      </c>
      <c r="V131" s="31">
        <f>IF(W131="","",IFERROR(INDEX(Docentes!C:C,MATCH(W131,Docentes!D:D,0)),"NUEVO"))</f>
        <v>46335754</v>
      </c>
      <c r="W131" s="904" t="s">
        <v>312</v>
      </c>
      <c r="X131" s="800" t="s">
        <v>168</v>
      </c>
      <c r="Y131" s="795" t="s">
        <v>1242</v>
      </c>
      <c r="Z131" s="795" t="s">
        <v>1089</v>
      </c>
      <c r="AA131" s="795"/>
      <c r="AB131" s="795"/>
      <c r="AC131" s="795"/>
      <c r="AD131" s="672" t="s">
        <v>1212</v>
      </c>
      <c r="AE131" s="795">
        <v>26</v>
      </c>
      <c r="AF131" s="795" t="s">
        <v>1242</v>
      </c>
      <c r="AG131" s="31" t="str">
        <f t="shared" si="34"/>
        <v>P</v>
      </c>
      <c r="AH131" s="795">
        <v>3</v>
      </c>
      <c r="AI131" s="795">
        <v>12</v>
      </c>
      <c r="AJ131" s="795">
        <v>40</v>
      </c>
      <c r="AK131" s="795">
        <v>14</v>
      </c>
      <c r="AL131" s="795">
        <v>20</v>
      </c>
      <c r="AM131" s="31">
        <f t="shared" si="30"/>
        <v>1.9999999999999993</v>
      </c>
      <c r="AN131" s="792">
        <f t="shared" si="31"/>
        <v>0.52777777777777779</v>
      </c>
      <c r="AO131" s="792">
        <f t="shared" si="32"/>
        <v>0.59722222222222221</v>
      </c>
      <c r="AP131" s="31" t="str" cm="1">
        <f t="array" ref="AP131">IF(W131="","",IF(SUMPRODUCT((W131=$W$6:$W$1560)*(AH131=$AH$6:$AH$1560)*(AN131=$AN$6:$AN$1560)*(AO131=$AO$6:$AO$1560)*(ROW($W$6:$W$1560)&lt;&gt;ROW(W131))*((R131=0)*($R$6:$R$1560&gt;0)+(R131&gt;0)*($R$6:$R$1560=0)))&gt;0,"SALONES UNIDOS",IF(SUMPRODUCT((W131=$W$6:$W$1560)*(AH131=$AH$6:$AH$1560)*((AN131&lt;$AO$6:$AO$1560)*(AO131&gt;$AN$6:$AN$1560))*(ROW($W$6:$W$1560)&lt;&gt;ROW(W131)))&gt;0,"CRUZADO","Sin cruce")))</f>
        <v>Sin cruce</v>
      </c>
      <c r="AQ131" s="792" t="str">
        <f t="shared" si="33"/>
        <v>DE5FILIALA</v>
      </c>
      <c r="AR131" s="792" t="str" cm="1">
        <f t="array" ref="AR131">IF(AQ131="","",IF(SUMPRODUCT((AQ131=$AQ$6:$AQ$1560)*(AH131=$AH$6:$AH$1560)*(AN131=$AN$6:$AN$1560)*(AO131=$AO$6:$AO$1560)*(ROW($AQ$6:$AQ$1560)&lt;&gt;ROW(AQ131))*((R131=0)*($R$6:$R$1560&gt;0)+(R131&gt;0)*($R$6:$R$1560=0)))&gt;0,"SALONES UNIDOS",IF(SUMPRODUCT((AQ131=$AQ$6:$AQ$1560)*(AH131=$AH$6:$AH$1560)*((AN131&lt;$AO$6:$AO$1560)*(AO131&gt;$AN$6:$AN$1560))*(ROW($AQ$6:$AQ$1560)&lt;&gt;ROW(AQ131)))&gt;0,"CRUZADO","Sin cruce")))</f>
        <v>Sin cruce</v>
      </c>
    </row>
    <row r="132" spans="3:44" s="8" customFormat="1" ht="18.75" hidden="1" customHeight="1">
      <c r="C132" s="796" t="s">
        <v>1081</v>
      </c>
      <c r="D132" s="795" t="s">
        <v>781</v>
      </c>
      <c r="E132" s="795">
        <v>20261</v>
      </c>
      <c r="F132" s="796" t="s">
        <v>13</v>
      </c>
      <c r="G132" s="796" t="s">
        <v>20</v>
      </c>
      <c r="H132" s="796" t="s">
        <v>30</v>
      </c>
      <c r="I132" s="796">
        <v>5</v>
      </c>
      <c r="J132" s="796" t="s">
        <v>16</v>
      </c>
      <c r="K132" s="797" t="s">
        <v>1253</v>
      </c>
      <c r="L132" s="798" t="s">
        <v>1100</v>
      </c>
      <c r="M132" s="795" t="s">
        <v>1101</v>
      </c>
      <c r="N132" s="795" t="s">
        <v>1086</v>
      </c>
      <c r="O132" s="796" t="s">
        <v>731</v>
      </c>
      <c r="P132" s="795">
        <v>1</v>
      </c>
      <c r="Q132" s="795">
        <v>2</v>
      </c>
      <c r="R132" s="799">
        <v>3</v>
      </c>
      <c r="S132" s="795">
        <v>3</v>
      </c>
      <c r="T132" s="181"/>
      <c r="U132" s="789">
        <v>20</v>
      </c>
      <c r="V132" s="31">
        <f>IF(W132="","",IFERROR(INDEX(Docentes!C:C,MATCH(W132,Docentes!D:D,0)),"NUEVO"))</f>
        <v>45609294</v>
      </c>
      <c r="W132" s="904" t="s">
        <v>321</v>
      </c>
      <c r="X132" s="800" t="s">
        <v>168</v>
      </c>
      <c r="Y132" s="795" t="s">
        <v>1242</v>
      </c>
      <c r="Z132" s="795" t="s">
        <v>1089</v>
      </c>
      <c r="AA132" s="795" t="s">
        <v>61</v>
      </c>
      <c r="AB132" s="795" t="s">
        <v>1254</v>
      </c>
      <c r="AC132" s="795">
        <v>50</v>
      </c>
      <c r="AD132" s="795"/>
      <c r="AE132" s="795"/>
      <c r="AF132" s="795" t="s">
        <v>1242</v>
      </c>
      <c r="AG132" s="31" t="str">
        <f t="shared" si="34"/>
        <v>TP</v>
      </c>
      <c r="AH132" s="795">
        <v>1</v>
      </c>
      <c r="AI132" s="795">
        <v>11</v>
      </c>
      <c r="AJ132" s="795">
        <v>0</v>
      </c>
      <c r="AK132" s="795">
        <v>13</v>
      </c>
      <c r="AL132" s="795">
        <v>30</v>
      </c>
      <c r="AM132" s="31">
        <f t="shared" si="30"/>
        <v>3.0000000000000004</v>
      </c>
      <c r="AN132" s="792">
        <f t="shared" si="31"/>
        <v>0.45833333333333331</v>
      </c>
      <c r="AO132" s="792">
        <f t="shared" si="32"/>
        <v>0.5625</v>
      </c>
      <c r="AP132" s="31" t="str" cm="1">
        <f t="array" ref="AP132">IF(W132="","",IF(SUMPRODUCT((W132=$W$6:$W$1560)*(AH132=$AH$6:$AH$1560)*(AN132=$AN$6:$AN$1560)*(AO132=$AO$6:$AO$1560)*(ROW($W$6:$W$1560)&lt;&gt;ROW(W132))*((R132=0)*($R$6:$R$1560&gt;0)+(R132&gt;0)*($R$6:$R$1560=0)))&gt;0,"SALONES UNIDOS",IF(SUMPRODUCT((W132=$W$6:$W$1560)*(AH132=$AH$6:$AH$1560)*((AN132&lt;$AO$6:$AO$1560)*(AO132&gt;$AN$6:$AN$1560))*(ROW($W$6:$W$1560)&lt;&gt;ROW(W132)))&gt;0,"CRUZADO","Sin cruce")))</f>
        <v>Sin cruce</v>
      </c>
      <c r="AQ132" s="792" t="str">
        <f t="shared" si="33"/>
        <v>DE5FILIALA</v>
      </c>
      <c r="AR132" s="792" t="str" cm="1">
        <f t="array" ref="AR132">IF(AQ132="","",IF(SUMPRODUCT((AQ132=$AQ$6:$AQ$1560)*(AH132=$AH$6:$AH$1560)*(AN132=$AN$6:$AN$1560)*(AO132=$AO$6:$AO$1560)*(ROW($AQ$6:$AQ$1560)&lt;&gt;ROW(AQ132))*((R132=0)*($R$6:$R$1560&gt;0)+(R132&gt;0)*($R$6:$R$1560=0)))&gt;0,"SALONES UNIDOS",IF(SUMPRODUCT((AQ132=$AQ$6:$AQ$1560)*(AH132=$AH$6:$AH$1560)*((AN132&lt;$AO$6:$AO$1560)*(AO132&gt;$AN$6:$AN$1560))*(ROW($AQ$6:$AQ$1560)&lt;&gt;ROW(AQ132)))&gt;0,"CRUZADO","Sin cruce")))</f>
        <v>Sin cruce</v>
      </c>
    </row>
    <row r="133" spans="3:44" s="8" customFormat="1" ht="18.75" hidden="1" customHeight="1">
      <c r="C133" s="796" t="s">
        <v>1081</v>
      </c>
      <c r="D133" s="795" t="s">
        <v>781</v>
      </c>
      <c r="E133" s="795">
        <v>20261</v>
      </c>
      <c r="F133" s="796" t="s">
        <v>13</v>
      </c>
      <c r="G133" s="796" t="s">
        <v>20</v>
      </c>
      <c r="H133" s="796" t="s">
        <v>30</v>
      </c>
      <c r="I133" s="796">
        <v>5</v>
      </c>
      <c r="J133" s="796" t="s">
        <v>16</v>
      </c>
      <c r="K133" s="797" t="s">
        <v>1253</v>
      </c>
      <c r="L133" s="798" t="s">
        <v>1100</v>
      </c>
      <c r="M133" s="795" t="s">
        <v>1101</v>
      </c>
      <c r="N133" s="795" t="s">
        <v>1086</v>
      </c>
      <c r="O133" s="796" t="s">
        <v>731</v>
      </c>
      <c r="P133" s="795">
        <v>0</v>
      </c>
      <c r="Q133" s="795">
        <v>2</v>
      </c>
      <c r="R133" s="799">
        <v>2</v>
      </c>
      <c r="S133" s="795">
        <v>3</v>
      </c>
      <c r="T133" s="181"/>
      <c r="U133" s="789">
        <v>20</v>
      </c>
      <c r="V133" s="31">
        <f>IF(W133="","",IFERROR(INDEX(Docentes!C:C,MATCH(W133,Docentes!D:D,0)),"NUEVO"))</f>
        <v>45609294</v>
      </c>
      <c r="W133" s="904" t="s">
        <v>321</v>
      </c>
      <c r="X133" s="800" t="s">
        <v>168</v>
      </c>
      <c r="Y133" s="795" t="s">
        <v>1242</v>
      </c>
      <c r="Z133" s="795" t="s">
        <v>1089</v>
      </c>
      <c r="AA133" s="795" t="s">
        <v>61</v>
      </c>
      <c r="AB133" s="795" t="s">
        <v>1255</v>
      </c>
      <c r="AC133" s="795">
        <v>50</v>
      </c>
      <c r="AD133" s="795"/>
      <c r="AE133" s="795"/>
      <c r="AF133" s="795" t="s">
        <v>1242</v>
      </c>
      <c r="AG133" s="31" t="str">
        <f t="shared" si="34"/>
        <v>P</v>
      </c>
      <c r="AH133" s="795">
        <v>5</v>
      </c>
      <c r="AI133" s="795">
        <v>11</v>
      </c>
      <c r="AJ133" s="795">
        <v>0</v>
      </c>
      <c r="AK133" s="795">
        <v>12</v>
      </c>
      <c r="AL133" s="795">
        <v>40</v>
      </c>
      <c r="AM133" s="31">
        <f t="shared" si="30"/>
        <v>2.0000000000000009</v>
      </c>
      <c r="AN133" s="792">
        <f t="shared" si="31"/>
        <v>0.45833333333333331</v>
      </c>
      <c r="AO133" s="792">
        <f t="shared" si="32"/>
        <v>0.52777777777777779</v>
      </c>
      <c r="AP133" s="31" t="str" cm="1">
        <f t="array" ref="AP133">IF(W133="","",IF(SUMPRODUCT((W133=$W$6:$W$1560)*(AH133=$AH$6:$AH$1560)*(AN133=$AN$6:$AN$1560)*(AO133=$AO$6:$AO$1560)*(ROW($W$6:$W$1560)&lt;&gt;ROW(W133))*((R133=0)*($R$6:$R$1560&gt;0)+(R133&gt;0)*($R$6:$R$1560=0)))&gt;0,"SALONES UNIDOS",IF(SUMPRODUCT((W133=$W$6:$W$1560)*(AH133=$AH$6:$AH$1560)*((AN133&lt;$AO$6:$AO$1560)*(AO133&gt;$AN$6:$AN$1560))*(ROW($W$6:$W$1560)&lt;&gt;ROW(W133)))&gt;0,"CRUZADO","Sin cruce")))</f>
        <v>Sin cruce</v>
      </c>
      <c r="AQ133" s="792" t="str">
        <f t="shared" si="33"/>
        <v>DE5FILIALA</v>
      </c>
      <c r="AR133" s="792" t="str" cm="1">
        <f t="array" ref="AR133">IF(AQ133="","",IF(SUMPRODUCT((AQ133=$AQ$6:$AQ$1560)*(AH133=$AH$6:$AH$1560)*(AN133=$AN$6:$AN$1560)*(AO133=$AO$6:$AO$1560)*(ROW($AQ$6:$AQ$1560)&lt;&gt;ROW(AQ133))*((R133=0)*($R$6:$R$1560&gt;0)+(R133&gt;0)*($R$6:$R$1560=0)))&gt;0,"SALONES UNIDOS",IF(SUMPRODUCT((AQ133=$AQ$6:$AQ$1560)*(AH133=$AH$6:$AH$1560)*((AN133&lt;$AO$6:$AO$1560)*(AO133&gt;$AN$6:$AN$1560))*(ROW($AQ$6:$AQ$1560)&lt;&gt;ROW(AQ133)))&gt;0,"CRUZADO","Sin cruce")))</f>
        <v>Sin cruce</v>
      </c>
    </row>
    <row r="134" spans="3:44" s="8" customFormat="1" ht="18.75" hidden="1" customHeight="1">
      <c r="C134" s="796" t="s">
        <v>1081</v>
      </c>
      <c r="D134" s="795" t="s">
        <v>781</v>
      </c>
      <c r="E134" s="795">
        <v>20261</v>
      </c>
      <c r="F134" s="796" t="s">
        <v>13</v>
      </c>
      <c r="G134" s="796" t="s">
        <v>20</v>
      </c>
      <c r="H134" s="796" t="s">
        <v>30</v>
      </c>
      <c r="I134" s="796">
        <v>5</v>
      </c>
      <c r="J134" s="796" t="s">
        <v>26</v>
      </c>
      <c r="K134" s="797" t="s">
        <v>1240</v>
      </c>
      <c r="L134" s="798" t="s">
        <v>1241</v>
      </c>
      <c r="M134" s="795" t="s">
        <v>1101</v>
      </c>
      <c r="N134" s="795" t="s">
        <v>1086</v>
      </c>
      <c r="O134" s="796" t="s">
        <v>769</v>
      </c>
      <c r="P134" s="795">
        <v>2</v>
      </c>
      <c r="Q134" s="795">
        <v>2</v>
      </c>
      <c r="R134" s="799">
        <v>4</v>
      </c>
      <c r="S134" s="795">
        <v>3</v>
      </c>
      <c r="T134" s="181"/>
      <c r="U134" s="789">
        <v>20</v>
      </c>
      <c r="V134" s="31">
        <f>IF(W134="","",IFERROR(INDEX(Docentes!C:C,MATCH(W134,Docentes!D:D,0)),"NUEVO"))</f>
        <v>41536992</v>
      </c>
      <c r="W134" s="904" t="s">
        <v>971</v>
      </c>
      <c r="X134" s="800" t="s">
        <v>167</v>
      </c>
      <c r="Y134" s="795" t="s">
        <v>1088</v>
      </c>
      <c r="Z134" s="795" t="s">
        <v>1089</v>
      </c>
      <c r="AA134" s="795"/>
      <c r="AB134" s="795" t="s">
        <v>1092</v>
      </c>
      <c r="AC134" s="795"/>
      <c r="AD134" s="795"/>
      <c r="AE134" s="795"/>
      <c r="AF134" s="795" t="s">
        <v>1088</v>
      </c>
      <c r="AG134" s="31" t="str">
        <f t="shared" si="34"/>
        <v>TP</v>
      </c>
      <c r="AH134" s="795">
        <v>4</v>
      </c>
      <c r="AI134" s="795">
        <v>20</v>
      </c>
      <c r="AJ134" s="795">
        <v>10</v>
      </c>
      <c r="AK134" s="795">
        <v>23</v>
      </c>
      <c r="AL134" s="795">
        <v>30</v>
      </c>
      <c r="AM134" s="31">
        <f t="shared" si="30"/>
        <v>4.0000000000000018</v>
      </c>
      <c r="AN134" s="792">
        <f t="shared" si="31"/>
        <v>0.84027777777777779</v>
      </c>
      <c r="AO134" s="792">
        <f t="shared" si="32"/>
        <v>0.97916666666666674</v>
      </c>
      <c r="AP134" s="31" t="str" cm="1">
        <f t="array" ref="AP134">IF(W134="","",IF(SUMPRODUCT((W134=$W$6:$W$1560)*(AH134=$AH$6:$AH$1560)*(AN134=$AN$6:$AN$1560)*(AO134=$AO$6:$AO$1560)*(ROW($W$6:$W$1560)&lt;&gt;ROW(W134))*((R134=0)*($R$6:$R$1560&gt;0)+(R134&gt;0)*($R$6:$R$1560=0)))&gt;0,"SALONES UNIDOS",IF(SUMPRODUCT((W134=$W$6:$W$1560)*(AH134=$AH$6:$AH$1560)*((AN134&lt;$AO$6:$AO$1560)*(AO134&gt;$AN$6:$AN$1560))*(ROW($W$6:$W$1560)&lt;&gt;ROW(W134)))&gt;0,"CRUZADO","Sin cruce")))</f>
        <v>Sin cruce</v>
      </c>
      <c r="AQ134" s="792" t="str">
        <f t="shared" si="33"/>
        <v>DE5FILIALB</v>
      </c>
      <c r="AR134" s="792" t="str" cm="1">
        <f t="array" ref="AR134">IF(AQ134="","",IF(SUMPRODUCT((AQ134=$AQ$6:$AQ$1560)*(AH134=$AH$6:$AH$1560)*(AN134=$AN$6:$AN$1560)*(AO134=$AO$6:$AO$1560)*(ROW($AQ$6:$AQ$1560)&lt;&gt;ROW(AQ134))*((R134=0)*($R$6:$R$1560&gt;0)+(R134&gt;0)*($R$6:$R$1560=0)))&gt;0,"SALONES UNIDOS",IF(SUMPRODUCT((AQ134=$AQ$6:$AQ$1560)*(AH134=$AH$6:$AH$1560)*((AN134&lt;$AO$6:$AO$1560)*(AO134&gt;$AN$6:$AN$1560))*(ROW($AQ$6:$AQ$1560)&lt;&gt;ROW(AQ134)))&gt;0,"CRUZADO","Sin cruce")))</f>
        <v>Sin cruce</v>
      </c>
    </row>
    <row r="135" spans="3:44" s="8" customFormat="1" ht="18.75" hidden="1" customHeight="1">
      <c r="C135" s="796" t="s">
        <v>1081</v>
      </c>
      <c r="D135" s="795" t="s">
        <v>781</v>
      </c>
      <c r="E135" s="795">
        <v>20261</v>
      </c>
      <c r="F135" s="796" t="s">
        <v>13</v>
      </c>
      <c r="G135" s="796" t="s">
        <v>20</v>
      </c>
      <c r="H135" s="796" t="s">
        <v>30</v>
      </c>
      <c r="I135" s="796">
        <v>5</v>
      </c>
      <c r="J135" s="796" t="s">
        <v>26</v>
      </c>
      <c r="K135" s="797" t="s">
        <v>1243</v>
      </c>
      <c r="L135" s="798" t="s">
        <v>1244</v>
      </c>
      <c r="M135" s="795" t="s">
        <v>1085</v>
      </c>
      <c r="N135" s="795" t="s">
        <v>1086</v>
      </c>
      <c r="O135" s="796" t="s">
        <v>731</v>
      </c>
      <c r="P135" s="795">
        <v>2</v>
      </c>
      <c r="Q135" s="795">
        <v>2</v>
      </c>
      <c r="R135" s="799">
        <v>4</v>
      </c>
      <c r="S135" s="795">
        <v>3</v>
      </c>
      <c r="T135" s="181"/>
      <c r="U135" s="789">
        <v>20</v>
      </c>
      <c r="V135" s="31">
        <f>IF(W135="","",IFERROR(INDEX(Docentes!C:C,MATCH(W135,Docentes!D:D,0)),"NUEVO"))</f>
        <v>45207956</v>
      </c>
      <c r="W135" s="904" t="s">
        <v>525</v>
      </c>
      <c r="X135" s="800" t="s">
        <v>168</v>
      </c>
      <c r="Y135" s="795" t="s">
        <v>1088</v>
      </c>
      <c r="Z135" s="795" t="s">
        <v>1089</v>
      </c>
      <c r="AA135" s="795" t="s">
        <v>61</v>
      </c>
      <c r="AB135" s="795" t="s">
        <v>1186</v>
      </c>
      <c r="AC135" s="795">
        <v>50</v>
      </c>
      <c r="AD135" s="795"/>
      <c r="AE135" s="795"/>
      <c r="AF135" s="795" t="s">
        <v>1088</v>
      </c>
      <c r="AG135" s="31" t="str">
        <f t="shared" si="34"/>
        <v>TP</v>
      </c>
      <c r="AH135" s="795">
        <v>1</v>
      </c>
      <c r="AI135" s="795">
        <v>17</v>
      </c>
      <c r="AJ135" s="795">
        <v>40</v>
      </c>
      <c r="AK135" s="795">
        <v>21</v>
      </c>
      <c r="AL135" s="795">
        <v>0</v>
      </c>
      <c r="AM135" s="31">
        <f t="shared" si="30"/>
        <v>3.9999999999999987</v>
      </c>
      <c r="AN135" s="792">
        <f t="shared" si="31"/>
        <v>0.73611111111111116</v>
      </c>
      <c r="AO135" s="792">
        <f t="shared" si="32"/>
        <v>0.875</v>
      </c>
      <c r="AP135" s="31" t="str" cm="1">
        <f t="array" ref="AP135">IF(W135="","",IF(SUMPRODUCT((W135=$W$6:$W$1560)*(AH135=$AH$6:$AH$1560)*(AN135=$AN$6:$AN$1560)*(AO135=$AO$6:$AO$1560)*(ROW($W$6:$W$1560)&lt;&gt;ROW(W135))*((R135=0)*($R$6:$R$1560&gt;0)+(R135&gt;0)*($R$6:$R$1560=0)))&gt;0,"SALONES UNIDOS",IF(SUMPRODUCT((W135=$W$6:$W$1560)*(AH135=$AH$6:$AH$1560)*((AN135&lt;$AO$6:$AO$1560)*(AO135&gt;$AN$6:$AN$1560))*(ROW($W$6:$W$1560)&lt;&gt;ROW(W135)))&gt;0,"CRUZADO","Sin cruce")))</f>
        <v>Sin cruce</v>
      </c>
      <c r="AQ135" s="792" t="str">
        <f t="shared" si="33"/>
        <v>DE5FILIALB</v>
      </c>
      <c r="AR135" s="792" t="str" cm="1">
        <f t="array" ref="AR135">IF(AQ135="","",IF(SUMPRODUCT((AQ135=$AQ$6:$AQ$1560)*(AH135=$AH$6:$AH$1560)*(AN135=$AN$6:$AN$1560)*(AO135=$AO$6:$AO$1560)*(ROW($AQ$6:$AQ$1560)&lt;&gt;ROW(AQ135))*((R135=0)*($R$6:$R$1560&gt;0)+(R135&gt;0)*($R$6:$R$1560=0)))&gt;0,"SALONES UNIDOS",IF(SUMPRODUCT((AQ135=$AQ$6:$AQ$1560)*(AH135=$AH$6:$AH$1560)*((AN135&lt;$AO$6:$AO$1560)*(AO135&gt;$AN$6:$AN$1560))*(ROW($AQ$6:$AQ$1560)&lt;&gt;ROW(AQ135)))&gt;0,"CRUZADO","Sin cruce")))</f>
        <v>Sin cruce</v>
      </c>
    </row>
    <row r="136" spans="3:44" s="8" customFormat="1" ht="18.75" hidden="1" customHeight="1">
      <c r="C136" s="796" t="s">
        <v>1081</v>
      </c>
      <c r="D136" s="795" t="s">
        <v>781</v>
      </c>
      <c r="E136" s="795">
        <v>20261</v>
      </c>
      <c r="F136" s="796" t="s">
        <v>13</v>
      </c>
      <c r="G136" s="796" t="s">
        <v>20</v>
      </c>
      <c r="H136" s="796" t="s">
        <v>30</v>
      </c>
      <c r="I136" s="796">
        <v>5</v>
      </c>
      <c r="J136" s="796" t="s">
        <v>26</v>
      </c>
      <c r="K136" s="797" t="s">
        <v>1245</v>
      </c>
      <c r="L136" s="798" t="s">
        <v>1246</v>
      </c>
      <c r="M136" s="795" t="s">
        <v>1101</v>
      </c>
      <c r="N136" s="795" t="s">
        <v>1086</v>
      </c>
      <c r="O136" s="796" t="s">
        <v>731</v>
      </c>
      <c r="P136" s="795">
        <v>2</v>
      </c>
      <c r="Q136" s="795">
        <v>2</v>
      </c>
      <c r="R136" s="799">
        <v>4</v>
      </c>
      <c r="S136" s="795">
        <v>3</v>
      </c>
      <c r="T136" s="181"/>
      <c r="U136" s="789">
        <v>20</v>
      </c>
      <c r="V136" s="31">
        <f>IF(W136="","",IFERROR(INDEX(Docentes!C:C,MATCH(W136,Docentes!D:D,0)),"NUEVO"))</f>
        <v>40727418</v>
      </c>
      <c r="W136" s="904" t="s">
        <v>1029</v>
      </c>
      <c r="X136" s="800" t="s">
        <v>168</v>
      </c>
      <c r="Y136" s="795" t="s">
        <v>1088</v>
      </c>
      <c r="Z136" s="795" t="s">
        <v>1089</v>
      </c>
      <c r="AA136" s="795" t="s">
        <v>61</v>
      </c>
      <c r="AB136" s="795" t="s">
        <v>1186</v>
      </c>
      <c r="AC136" s="795">
        <v>50</v>
      </c>
      <c r="AD136" s="795"/>
      <c r="AE136" s="795"/>
      <c r="AF136" s="795" t="s">
        <v>1088</v>
      </c>
      <c r="AG136" s="31" t="str">
        <f t="shared" si="34"/>
        <v>TP</v>
      </c>
      <c r="AH136" s="795">
        <v>3</v>
      </c>
      <c r="AI136" s="795">
        <v>20</v>
      </c>
      <c r="AJ136" s="795">
        <v>10</v>
      </c>
      <c r="AK136" s="795">
        <v>23</v>
      </c>
      <c r="AL136" s="795">
        <v>30</v>
      </c>
      <c r="AM136" s="31">
        <f t="shared" si="30"/>
        <v>4.0000000000000018</v>
      </c>
      <c r="AN136" s="792">
        <f t="shared" si="31"/>
        <v>0.84027777777777779</v>
      </c>
      <c r="AO136" s="792">
        <f t="shared" si="32"/>
        <v>0.97916666666666674</v>
      </c>
      <c r="AP136" s="31" t="str" cm="1">
        <f t="array" ref="AP136">IF(W136="","",IF(SUMPRODUCT((W136=$W$6:$W$1560)*(AH136=$AH$6:$AH$1560)*(AN136=$AN$6:$AN$1560)*(AO136=$AO$6:$AO$1560)*(ROW($W$6:$W$1560)&lt;&gt;ROW(W136))*((R136=0)*($R$6:$R$1560&gt;0)+(R136&gt;0)*($R$6:$R$1560=0)))&gt;0,"SALONES UNIDOS",IF(SUMPRODUCT((W136=$W$6:$W$1560)*(AH136=$AH$6:$AH$1560)*((AN136&lt;$AO$6:$AO$1560)*(AO136&gt;$AN$6:$AN$1560))*(ROW($W$6:$W$1560)&lt;&gt;ROW(W136)))&gt;0,"CRUZADO","Sin cruce")))</f>
        <v>Sin cruce</v>
      </c>
      <c r="AQ136" s="792" t="str">
        <f t="shared" si="33"/>
        <v>DE5FILIALB</v>
      </c>
      <c r="AR136" s="792" t="str" cm="1">
        <f t="array" ref="AR136">IF(AQ136="","",IF(SUMPRODUCT((AQ136=$AQ$6:$AQ$1560)*(AH136=$AH$6:$AH$1560)*(AN136=$AN$6:$AN$1560)*(AO136=$AO$6:$AO$1560)*(ROW($AQ$6:$AQ$1560)&lt;&gt;ROW(AQ136))*((R136=0)*($R$6:$R$1560&gt;0)+(R136&gt;0)*($R$6:$R$1560=0)))&gt;0,"SALONES UNIDOS",IF(SUMPRODUCT((AQ136=$AQ$6:$AQ$1560)*(AH136=$AH$6:$AH$1560)*((AN136&lt;$AO$6:$AO$1560)*(AO136&gt;$AN$6:$AN$1560))*(ROW($AQ$6:$AQ$1560)&lt;&gt;ROW(AQ136)))&gt;0,"CRUZADO","Sin cruce")))</f>
        <v>Sin cruce</v>
      </c>
    </row>
    <row r="137" spans="3:44" s="8" customFormat="1" ht="18.75" hidden="1" customHeight="1">
      <c r="C137" s="796" t="s">
        <v>1081</v>
      </c>
      <c r="D137" s="795" t="s">
        <v>781</v>
      </c>
      <c r="E137" s="795">
        <v>20261</v>
      </c>
      <c r="F137" s="796" t="s">
        <v>13</v>
      </c>
      <c r="G137" s="796" t="s">
        <v>20</v>
      </c>
      <c r="H137" s="796" t="s">
        <v>30</v>
      </c>
      <c r="I137" s="796">
        <v>5</v>
      </c>
      <c r="J137" s="796" t="s">
        <v>26</v>
      </c>
      <c r="K137" s="797" t="s">
        <v>1247</v>
      </c>
      <c r="L137" s="798" t="s">
        <v>1248</v>
      </c>
      <c r="M137" s="795" t="s">
        <v>1085</v>
      </c>
      <c r="N137" s="795" t="s">
        <v>1086</v>
      </c>
      <c r="O137" s="796" t="s">
        <v>769</v>
      </c>
      <c r="P137" s="795">
        <v>2</v>
      </c>
      <c r="Q137" s="795">
        <v>2</v>
      </c>
      <c r="R137" s="799">
        <v>4</v>
      </c>
      <c r="S137" s="795">
        <v>3</v>
      </c>
      <c r="T137" s="181"/>
      <c r="U137" s="789">
        <v>20</v>
      </c>
      <c r="V137" s="31">
        <f>IF(W137="","",IFERROR(INDEX(Docentes!C:C,MATCH(W137,Docentes!D:D,0)),"NUEVO"))</f>
        <v>46405327</v>
      </c>
      <c r="W137" s="904" t="s">
        <v>501</v>
      </c>
      <c r="X137" s="800" t="s">
        <v>167</v>
      </c>
      <c r="Y137" s="795" t="s">
        <v>1088</v>
      </c>
      <c r="Z137" s="795" t="s">
        <v>1089</v>
      </c>
      <c r="AA137" s="795"/>
      <c r="AB137" s="795" t="s">
        <v>1092</v>
      </c>
      <c r="AC137" s="795"/>
      <c r="AD137" s="795"/>
      <c r="AE137" s="795"/>
      <c r="AF137" s="795" t="s">
        <v>1088</v>
      </c>
      <c r="AG137" s="31" t="str">
        <f t="shared" si="34"/>
        <v>TP</v>
      </c>
      <c r="AH137" s="795">
        <v>5</v>
      </c>
      <c r="AI137" s="795">
        <v>18</v>
      </c>
      <c r="AJ137" s="795">
        <v>30</v>
      </c>
      <c r="AK137" s="795">
        <v>21</v>
      </c>
      <c r="AL137" s="795">
        <v>50</v>
      </c>
      <c r="AM137" s="31">
        <f t="shared" si="30"/>
        <v>3.9999999999999987</v>
      </c>
      <c r="AN137" s="792">
        <f t="shared" si="31"/>
        <v>0.77083333333333337</v>
      </c>
      <c r="AO137" s="792">
        <f t="shared" si="32"/>
        <v>0.90972222222222221</v>
      </c>
      <c r="AP137" s="31" t="str" cm="1">
        <f t="array" ref="AP137">IF(W137="","",IF(SUMPRODUCT((W137=$W$6:$W$1560)*(AH137=$AH$6:$AH$1560)*(AN137=$AN$6:$AN$1560)*(AO137=$AO$6:$AO$1560)*(ROW($W$6:$W$1560)&lt;&gt;ROW(W137))*((R137=0)*($R$6:$R$1560&gt;0)+(R137&gt;0)*($R$6:$R$1560=0)))&gt;0,"SALONES UNIDOS",IF(SUMPRODUCT((W137=$W$6:$W$1560)*(AH137=$AH$6:$AH$1560)*((AN137&lt;$AO$6:$AO$1560)*(AO137&gt;$AN$6:$AN$1560))*(ROW($W$6:$W$1560)&lt;&gt;ROW(W137)))&gt;0,"CRUZADO","Sin cruce")))</f>
        <v>Sin cruce</v>
      </c>
      <c r="AQ137" s="792" t="str">
        <f t="shared" si="33"/>
        <v>DE5FILIALB</v>
      </c>
      <c r="AR137" s="792" t="str" cm="1">
        <f t="array" ref="AR137">IF(AQ137="","",IF(SUMPRODUCT((AQ137=$AQ$6:$AQ$1560)*(AH137=$AH$6:$AH$1560)*(AN137=$AN$6:$AN$1560)*(AO137=$AO$6:$AO$1560)*(ROW($AQ$6:$AQ$1560)&lt;&gt;ROW(AQ137))*((R137=0)*($R$6:$R$1560&gt;0)+(R137&gt;0)*($R$6:$R$1560=0)))&gt;0,"SALONES UNIDOS",IF(SUMPRODUCT((AQ137=$AQ$6:$AQ$1560)*(AH137=$AH$6:$AH$1560)*((AN137&lt;$AO$6:$AO$1560)*(AO137&gt;$AN$6:$AN$1560))*(ROW($AQ$6:$AQ$1560)&lt;&gt;ROW(AQ137)))&gt;0,"CRUZADO","Sin cruce")))</f>
        <v>Sin cruce</v>
      </c>
    </row>
    <row r="138" spans="3:44" s="8" customFormat="1" ht="18.75" hidden="1" customHeight="1">
      <c r="C138" s="796" t="s">
        <v>1081</v>
      </c>
      <c r="D138" s="795" t="s">
        <v>781</v>
      </c>
      <c r="E138" s="795">
        <v>20261</v>
      </c>
      <c r="F138" s="796" t="s">
        <v>13</v>
      </c>
      <c r="G138" s="796" t="s">
        <v>20</v>
      </c>
      <c r="H138" s="796" t="s">
        <v>30</v>
      </c>
      <c r="I138" s="796">
        <v>5</v>
      </c>
      <c r="J138" s="796" t="s">
        <v>26</v>
      </c>
      <c r="K138" s="797" t="s">
        <v>1249</v>
      </c>
      <c r="L138" s="798" t="s">
        <v>1250</v>
      </c>
      <c r="M138" s="795" t="s">
        <v>1085</v>
      </c>
      <c r="N138" s="795" t="s">
        <v>1086</v>
      </c>
      <c r="O138" s="796" t="s">
        <v>731</v>
      </c>
      <c r="P138" s="795">
        <v>2</v>
      </c>
      <c r="Q138" s="795">
        <v>0</v>
      </c>
      <c r="R138" s="799">
        <v>2</v>
      </c>
      <c r="S138" s="795">
        <v>3</v>
      </c>
      <c r="T138" s="181"/>
      <c r="U138" s="789">
        <v>20</v>
      </c>
      <c r="V138" s="31">
        <f>IF(W138="","",IFERROR(INDEX(Docentes!C:C,MATCH(W138,Docentes!D:D,0)),"NUEVO"))</f>
        <v>40153172</v>
      </c>
      <c r="W138" s="904" t="s">
        <v>392</v>
      </c>
      <c r="X138" s="800" t="s">
        <v>168</v>
      </c>
      <c r="Y138" s="795" t="s">
        <v>1088</v>
      </c>
      <c r="Z138" s="795" t="s">
        <v>1089</v>
      </c>
      <c r="AA138" s="795" t="s">
        <v>61</v>
      </c>
      <c r="AB138" s="795" t="s">
        <v>1186</v>
      </c>
      <c r="AC138" s="795">
        <v>50</v>
      </c>
      <c r="AD138" s="795"/>
      <c r="AE138" s="795"/>
      <c r="AF138" s="795" t="s">
        <v>1088</v>
      </c>
      <c r="AG138" s="31" t="str">
        <f t="shared" si="34"/>
        <v>T</v>
      </c>
      <c r="AH138" s="795">
        <v>3</v>
      </c>
      <c r="AI138" s="795">
        <v>18</v>
      </c>
      <c r="AJ138" s="795">
        <v>30</v>
      </c>
      <c r="AK138" s="795">
        <v>20</v>
      </c>
      <c r="AL138" s="795">
        <v>10</v>
      </c>
      <c r="AM138" s="31">
        <f t="shared" si="30"/>
        <v>1.9999999999999993</v>
      </c>
      <c r="AN138" s="792">
        <f t="shared" si="31"/>
        <v>0.77083333333333337</v>
      </c>
      <c r="AO138" s="792">
        <f t="shared" si="32"/>
        <v>0.84027777777777779</v>
      </c>
      <c r="AP138" s="31" t="str" cm="1">
        <f t="array" ref="AP138">IF(W138="","",IF(SUMPRODUCT((W138=$W$6:$W$1560)*(AH138=$AH$6:$AH$1560)*(AN138=$AN$6:$AN$1560)*(AO138=$AO$6:$AO$1560)*(ROW($W$6:$W$1560)&lt;&gt;ROW(W138))*((R138=0)*($R$6:$R$1560&gt;0)+(R138&gt;0)*($R$6:$R$1560=0)))&gt;0,"SALONES UNIDOS",IF(SUMPRODUCT((W138=$W$6:$W$1560)*(AH138=$AH$6:$AH$1560)*((AN138&lt;$AO$6:$AO$1560)*(AO138&gt;$AN$6:$AN$1560))*(ROW($W$6:$W$1560)&lt;&gt;ROW(W138)))&gt;0,"CRUZADO","Sin cruce")))</f>
        <v>Sin cruce</v>
      </c>
      <c r="AQ138" s="792" t="str">
        <f t="shared" si="33"/>
        <v>DE5FILIALB</v>
      </c>
      <c r="AR138" s="792" t="str" cm="1">
        <f t="array" ref="AR138">IF(AQ138="","",IF(SUMPRODUCT((AQ138=$AQ$6:$AQ$1560)*(AH138=$AH$6:$AH$1560)*(AN138=$AN$6:$AN$1560)*(AO138=$AO$6:$AO$1560)*(ROW($AQ$6:$AQ$1560)&lt;&gt;ROW(AQ138))*((R138=0)*($R$6:$R$1560&gt;0)+(R138&gt;0)*($R$6:$R$1560=0)))&gt;0,"SALONES UNIDOS",IF(SUMPRODUCT((AQ138=$AQ$6:$AQ$1560)*(AH138=$AH$6:$AH$1560)*((AN138&lt;$AO$6:$AO$1560)*(AO138&gt;$AN$6:$AN$1560))*(ROW($AQ$6:$AQ$1560)&lt;&gt;ROW(AQ138)))&gt;0,"CRUZADO","Sin cruce")))</f>
        <v>Sin cruce</v>
      </c>
    </row>
    <row r="139" spans="3:44" s="8" customFormat="1" ht="18.75" hidden="1" customHeight="1">
      <c r="C139" s="796" t="s">
        <v>1081</v>
      </c>
      <c r="D139" s="795" t="s">
        <v>781</v>
      </c>
      <c r="E139" s="795">
        <v>20261</v>
      </c>
      <c r="F139" s="796" t="s">
        <v>13</v>
      </c>
      <c r="G139" s="796" t="s">
        <v>20</v>
      </c>
      <c r="H139" s="796" t="s">
        <v>30</v>
      </c>
      <c r="I139" s="796">
        <v>5</v>
      </c>
      <c r="J139" s="796" t="s">
        <v>26</v>
      </c>
      <c r="K139" s="797" t="s">
        <v>1249</v>
      </c>
      <c r="L139" s="798" t="s">
        <v>1250</v>
      </c>
      <c r="M139" s="795" t="s">
        <v>1085</v>
      </c>
      <c r="N139" s="795" t="s">
        <v>1086</v>
      </c>
      <c r="O139" s="796" t="s">
        <v>731</v>
      </c>
      <c r="P139" s="795">
        <v>0</v>
      </c>
      <c r="Q139" s="795">
        <v>2</v>
      </c>
      <c r="R139" s="799">
        <v>2</v>
      </c>
      <c r="S139" s="795">
        <v>3</v>
      </c>
      <c r="T139" s="181"/>
      <c r="U139" s="789">
        <v>20</v>
      </c>
      <c r="V139" s="31">
        <f>IF(W139="","",IFERROR(INDEX(Docentes!C:C,MATCH(W139,Docentes!D:D,0)),"NUEVO"))</f>
        <v>40153172</v>
      </c>
      <c r="W139" s="904" t="s">
        <v>392</v>
      </c>
      <c r="X139" s="800" t="s">
        <v>168</v>
      </c>
      <c r="Y139" s="795" t="s">
        <v>1088</v>
      </c>
      <c r="Z139" s="795" t="s">
        <v>1089</v>
      </c>
      <c r="AA139" s="795" t="s">
        <v>60</v>
      </c>
      <c r="AB139" s="795" t="s">
        <v>1235</v>
      </c>
      <c r="AC139" s="795">
        <v>36</v>
      </c>
      <c r="AD139" s="795"/>
      <c r="AE139" s="795"/>
      <c r="AF139" s="795" t="s">
        <v>1088</v>
      </c>
      <c r="AG139" s="31" t="str">
        <f t="shared" si="34"/>
        <v>P</v>
      </c>
      <c r="AH139" s="795">
        <v>4</v>
      </c>
      <c r="AI139" s="795">
        <v>17</v>
      </c>
      <c r="AJ139" s="795">
        <v>40</v>
      </c>
      <c r="AK139" s="795">
        <v>19</v>
      </c>
      <c r="AL139" s="795">
        <v>20</v>
      </c>
      <c r="AM139" s="31">
        <f t="shared" si="30"/>
        <v>1.999999999999996</v>
      </c>
      <c r="AN139" s="792">
        <f t="shared" si="31"/>
        <v>0.73611111111111116</v>
      </c>
      <c r="AO139" s="792">
        <f t="shared" si="32"/>
        <v>0.80555555555555547</v>
      </c>
      <c r="AP139" s="31" t="str" cm="1">
        <f t="array" ref="AP139">IF(W139="","",IF(SUMPRODUCT((W139=$W$6:$W$1560)*(AH139=$AH$6:$AH$1560)*(AN139=$AN$6:$AN$1560)*(AO139=$AO$6:$AO$1560)*(ROW($W$6:$W$1560)&lt;&gt;ROW(W139))*((R139=0)*($R$6:$R$1560&gt;0)+(R139&gt;0)*($R$6:$R$1560=0)))&gt;0,"SALONES UNIDOS",IF(SUMPRODUCT((W139=$W$6:$W$1560)*(AH139=$AH$6:$AH$1560)*((AN139&lt;$AO$6:$AO$1560)*(AO139&gt;$AN$6:$AN$1560))*(ROW($W$6:$W$1560)&lt;&gt;ROW(W139)))&gt;0,"CRUZADO","Sin cruce")))</f>
        <v>Sin cruce</v>
      </c>
      <c r="AQ139" s="792" t="str">
        <f t="shared" si="33"/>
        <v>DE5FILIALB</v>
      </c>
      <c r="AR139" s="792" t="str" cm="1">
        <f t="array" ref="AR139">IF(AQ139="","",IF(SUMPRODUCT((AQ139=$AQ$6:$AQ$1560)*(AH139=$AH$6:$AH$1560)*(AN139=$AN$6:$AN$1560)*(AO139=$AO$6:$AO$1560)*(ROW($AQ$6:$AQ$1560)&lt;&gt;ROW(AQ139))*((R139=0)*($R$6:$R$1560&gt;0)+(R139&gt;0)*($R$6:$R$1560=0)))&gt;0,"SALONES UNIDOS",IF(SUMPRODUCT((AQ139=$AQ$6:$AQ$1560)*(AH139=$AH$6:$AH$1560)*((AN139&lt;$AO$6:$AO$1560)*(AO139&gt;$AN$6:$AN$1560))*(ROW($AQ$6:$AQ$1560)&lt;&gt;ROW(AQ139)))&gt;0,"CRUZADO","Sin cruce")))</f>
        <v>Sin cruce</v>
      </c>
    </row>
    <row r="140" spans="3:44" s="8" customFormat="1" ht="18.75" hidden="1" customHeight="1">
      <c r="C140" s="796" t="s">
        <v>1081</v>
      </c>
      <c r="D140" s="795" t="s">
        <v>781</v>
      </c>
      <c r="E140" s="795">
        <v>20261</v>
      </c>
      <c r="F140" s="796" t="s">
        <v>13</v>
      </c>
      <c r="G140" s="796" t="s">
        <v>20</v>
      </c>
      <c r="H140" s="796" t="s">
        <v>30</v>
      </c>
      <c r="I140" s="796">
        <v>5</v>
      </c>
      <c r="J140" s="796" t="s">
        <v>26</v>
      </c>
      <c r="K140" s="797" t="s">
        <v>1251</v>
      </c>
      <c r="L140" s="798" t="s">
        <v>1252</v>
      </c>
      <c r="M140" s="795" t="s">
        <v>1085</v>
      </c>
      <c r="N140" s="795" t="s">
        <v>1086</v>
      </c>
      <c r="O140" s="796" t="s">
        <v>731</v>
      </c>
      <c r="P140" s="795">
        <v>2</v>
      </c>
      <c r="Q140" s="795">
        <v>0</v>
      </c>
      <c r="R140" s="799">
        <v>2</v>
      </c>
      <c r="S140" s="795">
        <v>3</v>
      </c>
      <c r="T140" s="181"/>
      <c r="U140" s="789">
        <v>20</v>
      </c>
      <c r="V140" s="31">
        <f>IF(W140="","",IFERROR(INDEX(Docentes!C:C,MATCH(W140,Docentes!D:D,0)),"NUEVO"))</f>
        <v>46335754</v>
      </c>
      <c r="W140" s="904" t="s">
        <v>312</v>
      </c>
      <c r="X140" s="800" t="s">
        <v>168</v>
      </c>
      <c r="Y140" s="795" t="s">
        <v>1088</v>
      </c>
      <c r="Z140" s="795" t="s">
        <v>1089</v>
      </c>
      <c r="AA140" s="795" t="s">
        <v>60</v>
      </c>
      <c r="AB140" s="795" t="s">
        <v>1235</v>
      </c>
      <c r="AC140" s="795">
        <v>36</v>
      </c>
      <c r="AD140" s="789"/>
      <c r="AE140" s="795"/>
      <c r="AF140" s="795" t="s">
        <v>1088</v>
      </c>
      <c r="AG140" s="31" t="str">
        <f t="shared" ref="AG140" si="65">IF(AND(P140&gt;0,Q140&gt;0),"TP",IF(AND(P140&gt;0,Q140=0),"T","P"))</f>
        <v>T</v>
      </c>
      <c r="AH140" s="795">
        <v>2</v>
      </c>
      <c r="AI140" s="795">
        <v>18</v>
      </c>
      <c r="AJ140" s="795">
        <v>30</v>
      </c>
      <c r="AK140" s="795">
        <v>20</v>
      </c>
      <c r="AL140" s="795">
        <v>10</v>
      </c>
      <c r="AM140" s="31">
        <f t="shared" ref="AM140" si="66">IF(R140=0,0,IF(AI140="",R140,IF(X140="HIBRIDO VIRTUAL",0,((((AK140/24)+(AL140/1440))-((AI140/24)+(AJ140/1440)))*1440/50))))</f>
        <v>1.9999999999999993</v>
      </c>
      <c r="AN140" s="792">
        <f t="shared" ref="AN140" si="67">AI140/24+AJ140/1440</f>
        <v>0.77083333333333337</v>
      </c>
      <c r="AO140" s="792">
        <f t="shared" ref="AO140" si="68">AK140/24+AL140/1440</f>
        <v>0.84027777777777779</v>
      </c>
      <c r="AP140" s="31" t="str" cm="1">
        <f t="array" ref="AP140">IF(W140="","",IF(SUMPRODUCT((W140=$W$6:$W$1560)*(AH140=$AH$6:$AH$1560)*(AN140=$AN$6:$AN$1560)*(AO140=$AO$6:$AO$1560)*(ROW($W$6:$W$1560)&lt;&gt;ROW(W140))*((R140=0)*($R$6:$R$1560&gt;0)+(R140&gt;0)*($R$6:$R$1560=0)))&gt;0,"SALONES UNIDOS",IF(SUMPRODUCT((W140=$W$6:$W$1560)*(AH140=$AH$6:$AH$1560)*((AN140&lt;$AO$6:$AO$1560)*(AO140&gt;$AN$6:$AN$1560))*(ROW($W$6:$W$1560)&lt;&gt;ROW(W140)))&gt;0,"CRUZADO","Sin cruce")))</f>
        <v>Sin cruce</v>
      </c>
      <c r="AQ140" s="792" t="str">
        <f t="shared" ref="AQ140" si="69">TRIM(CONCATENATE(H140,I140,F140,J140))</f>
        <v>DE5FILIALB</v>
      </c>
      <c r="AR140" s="792" t="str" cm="1">
        <f t="array" ref="AR140">IF(AQ140="","",IF(SUMPRODUCT((AQ140=$AQ$6:$AQ$1560)*(AH140=$AH$6:$AH$1560)*(AN140=$AN$6:$AN$1560)*(AO140=$AO$6:$AO$1560)*(ROW($AQ$6:$AQ$1560)&lt;&gt;ROW(AQ140))*((R140=0)*($R$6:$R$1560&gt;0)+(R140&gt;0)*($R$6:$R$1560=0)))&gt;0,"SALONES UNIDOS",IF(SUMPRODUCT((AQ140=$AQ$6:$AQ$1560)*(AH140=$AH$6:$AH$1560)*((AN140&lt;$AO$6:$AO$1560)*(AO140&gt;$AN$6:$AN$1560))*(ROW($AQ$6:$AQ$1560)&lt;&gt;ROW(AQ140)))&gt;0,"CRUZADO","Sin cruce")))</f>
        <v>Sin cruce</v>
      </c>
    </row>
    <row r="141" spans="3:44" s="8" customFormat="1" ht="18.75" hidden="1" customHeight="1">
      <c r="C141" s="796" t="s">
        <v>1081</v>
      </c>
      <c r="D141" s="795" t="s">
        <v>781</v>
      </c>
      <c r="E141" s="795">
        <v>20261</v>
      </c>
      <c r="F141" s="796" t="s">
        <v>13</v>
      </c>
      <c r="G141" s="796" t="s">
        <v>20</v>
      </c>
      <c r="H141" s="796" t="s">
        <v>30</v>
      </c>
      <c r="I141" s="796">
        <v>5</v>
      </c>
      <c r="J141" s="796" t="s">
        <v>26</v>
      </c>
      <c r="K141" s="797" t="s">
        <v>1251</v>
      </c>
      <c r="L141" s="798" t="s">
        <v>1252</v>
      </c>
      <c r="M141" s="795" t="s">
        <v>1085</v>
      </c>
      <c r="N141" s="795" t="s">
        <v>1086</v>
      </c>
      <c r="O141" s="796" t="s">
        <v>731</v>
      </c>
      <c r="P141" s="795">
        <v>0</v>
      </c>
      <c r="Q141" s="795">
        <v>2</v>
      </c>
      <c r="R141" s="799">
        <v>2</v>
      </c>
      <c r="S141" s="795">
        <v>3</v>
      </c>
      <c r="T141" s="181"/>
      <c r="U141" s="789">
        <v>20</v>
      </c>
      <c r="V141" s="31">
        <f>IF(W141="","",IFERROR(INDEX(Docentes!C:C,MATCH(W141,Docentes!D:D,0)),"NUEVO"))</f>
        <v>46335754</v>
      </c>
      <c r="W141" s="904" t="s">
        <v>312</v>
      </c>
      <c r="X141" s="800" t="s">
        <v>168</v>
      </c>
      <c r="Y141" s="795" t="s">
        <v>1088</v>
      </c>
      <c r="Z141" s="795" t="s">
        <v>1089</v>
      </c>
      <c r="AA141" s="795"/>
      <c r="AB141" s="795"/>
      <c r="AC141" s="795"/>
      <c r="AD141" s="672" t="s">
        <v>1212</v>
      </c>
      <c r="AE141" s="795">
        <v>26</v>
      </c>
      <c r="AF141" s="795" t="s">
        <v>1088</v>
      </c>
      <c r="AG141" s="31" t="str">
        <f t="shared" si="34"/>
        <v>P</v>
      </c>
      <c r="AH141" s="795">
        <v>2</v>
      </c>
      <c r="AI141" s="795">
        <v>20</v>
      </c>
      <c r="AJ141" s="795">
        <v>10</v>
      </c>
      <c r="AK141" s="795">
        <v>21</v>
      </c>
      <c r="AL141" s="795">
        <v>50</v>
      </c>
      <c r="AM141" s="31">
        <f t="shared" si="30"/>
        <v>1.9999999999999993</v>
      </c>
      <c r="AN141" s="792">
        <f t="shared" si="31"/>
        <v>0.84027777777777779</v>
      </c>
      <c r="AO141" s="792">
        <f t="shared" si="32"/>
        <v>0.90972222222222221</v>
      </c>
      <c r="AP141" s="31" t="str" cm="1">
        <f t="array" ref="AP141">IF(W141="","",IF(SUMPRODUCT((W141=$W$6:$W$1560)*(AH141=$AH$6:$AH$1560)*(AN141=$AN$6:$AN$1560)*(AO141=$AO$6:$AO$1560)*(ROW($W$6:$W$1560)&lt;&gt;ROW(W141))*((R141=0)*($R$6:$R$1560&gt;0)+(R141&gt;0)*($R$6:$R$1560=0)))&gt;0,"SALONES UNIDOS",IF(SUMPRODUCT((W141=$W$6:$W$1560)*(AH141=$AH$6:$AH$1560)*((AN141&lt;$AO$6:$AO$1560)*(AO141&gt;$AN$6:$AN$1560))*(ROW($W$6:$W$1560)&lt;&gt;ROW(W141)))&gt;0,"CRUZADO","Sin cruce")))</f>
        <v>Sin cruce</v>
      </c>
      <c r="AQ141" s="792" t="str">
        <f t="shared" si="33"/>
        <v>DE5FILIALB</v>
      </c>
      <c r="AR141" s="792" t="str" cm="1">
        <f t="array" ref="AR141">IF(AQ141="","",IF(SUMPRODUCT((AQ141=$AQ$6:$AQ$1560)*(AH141=$AH$6:$AH$1560)*(AN141=$AN$6:$AN$1560)*(AO141=$AO$6:$AO$1560)*(ROW($AQ$6:$AQ$1560)&lt;&gt;ROW(AQ141))*((R141=0)*($R$6:$R$1560&gt;0)+(R141&gt;0)*($R$6:$R$1560=0)))&gt;0,"SALONES UNIDOS",IF(SUMPRODUCT((AQ141=$AQ$6:$AQ$1560)*(AH141=$AH$6:$AH$1560)*((AN141&lt;$AO$6:$AO$1560)*(AO141&gt;$AN$6:$AN$1560))*(ROW($AQ$6:$AQ$1560)&lt;&gt;ROW(AQ141)))&gt;0,"CRUZADO","Sin cruce")))</f>
        <v>Sin cruce</v>
      </c>
    </row>
    <row r="142" spans="3:44" s="8" customFormat="1" ht="18.75" hidden="1" customHeight="1">
      <c r="C142" s="796" t="s">
        <v>1081</v>
      </c>
      <c r="D142" s="795" t="s">
        <v>781</v>
      </c>
      <c r="E142" s="795">
        <v>20261</v>
      </c>
      <c r="F142" s="796" t="s">
        <v>13</v>
      </c>
      <c r="G142" s="796" t="s">
        <v>20</v>
      </c>
      <c r="H142" s="796" t="s">
        <v>30</v>
      </c>
      <c r="I142" s="796">
        <v>5</v>
      </c>
      <c r="J142" s="796" t="s">
        <v>26</v>
      </c>
      <c r="K142" s="797" t="s">
        <v>1253</v>
      </c>
      <c r="L142" s="798" t="s">
        <v>1100</v>
      </c>
      <c r="M142" s="795" t="s">
        <v>1101</v>
      </c>
      <c r="N142" s="795" t="s">
        <v>1086</v>
      </c>
      <c r="O142" s="796" t="s">
        <v>731</v>
      </c>
      <c r="P142" s="795">
        <v>1</v>
      </c>
      <c r="Q142" s="795">
        <v>2</v>
      </c>
      <c r="R142" s="799">
        <v>3</v>
      </c>
      <c r="S142" s="795">
        <v>3</v>
      </c>
      <c r="T142" s="181"/>
      <c r="U142" s="789">
        <v>20</v>
      </c>
      <c r="V142" s="31">
        <f>IF(W142="","",IFERROR(INDEX(Docentes!C:C,MATCH(W142,Docentes!D:D,0)),"NUEVO"))</f>
        <v>45609294</v>
      </c>
      <c r="W142" s="904" t="s">
        <v>321</v>
      </c>
      <c r="X142" s="800" t="s">
        <v>168</v>
      </c>
      <c r="Y142" s="795" t="s">
        <v>1088</v>
      </c>
      <c r="Z142" s="795" t="s">
        <v>1089</v>
      </c>
      <c r="AA142" s="795" t="s">
        <v>61</v>
      </c>
      <c r="AB142" s="795" t="s">
        <v>1186</v>
      </c>
      <c r="AC142" s="795">
        <v>50</v>
      </c>
      <c r="AD142" s="795"/>
      <c r="AE142" s="795"/>
      <c r="AF142" s="795" t="s">
        <v>1088</v>
      </c>
      <c r="AG142" s="31" t="str">
        <f t="shared" si="34"/>
        <v>TP</v>
      </c>
      <c r="AH142" s="795">
        <v>1</v>
      </c>
      <c r="AI142" s="795">
        <v>21</v>
      </c>
      <c r="AJ142" s="795">
        <v>0</v>
      </c>
      <c r="AK142" s="795">
        <v>23</v>
      </c>
      <c r="AL142" s="795">
        <v>30</v>
      </c>
      <c r="AM142" s="31">
        <f t="shared" si="30"/>
        <v>3.0000000000000022</v>
      </c>
      <c r="AN142" s="792">
        <f t="shared" si="31"/>
        <v>0.875</v>
      </c>
      <c r="AO142" s="792">
        <f t="shared" si="32"/>
        <v>0.97916666666666674</v>
      </c>
      <c r="AP142" s="31" t="str" cm="1">
        <f t="array" ref="AP142">IF(W142="","",IF(SUMPRODUCT((W142=$W$6:$W$1560)*(AH142=$AH$6:$AH$1560)*(AN142=$AN$6:$AN$1560)*(AO142=$AO$6:$AO$1560)*(ROW($W$6:$W$1560)&lt;&gt;ROW(W142))*((R142=0)*($R$6:$R$1560&gt;0)+(R142&gt;0)*($R$6:$R$1560=0)))&gt;0,"SALONES UNIDOS",IF(SUMPRODUCT((W142=$W$6:$W$1560)*(AH142=$AH$6:$AH$1560)*((AN142&lt;$AO$6:$AO$1560)*(AO142&gt;$AN$6:$AN$1560))*(ROW($W$6:$W$1560)&lt;&gt;ROW(W142)))&gt;0,"CRUZADO","Sin cruce")))</f>
        <v>Sin cruce</v>
      </c>
      <c r="AQ142" s="792" t="str">
        <f t="shared" si="33"/>
        <v>DE5FILIALB</v>
      </c>
      <c r="AR142" s="792" t="str" cm="1">
        <f t="array" ref="AR142">IF(AQ142="","",IF(SUMPRODUCT((AQ142=$AQ$6:$AQ$1560)*(AH142=$AH$6:$AH$1560)*(AN142=$AN$6:$AN$1560)*(AO142=$AO$6:$AO$1560)*(ROW($AQ$6:$AQ$1560)&lt;&gt;ROW(AQ142))*((R142=0)*($R$6:$R$1560&gt;0)+(R142&gt;0)*($R$6:$R$1560=0)))&gt;0,"SALONES UNIDOS",IF(SUMPRODUCT((AQ142=$AQ$6:$AQ$1560)*(AH142=$AH$6:$AH$1560)*((AN142&lt;$AO$6:$AO$1560)*(AO142&gt;$AN$6:$AN$1560))*(ROW($AQ$6:$AQ$1560)&lt;&gt;ROW(AQ142)))&gt;0,"CRUZADO","Sin cruce")))</f>
        <v>Sin cruce</v>
      </c>
    </row>
    <row r="143" spans="3:44" s="8" customFormat="1" ht="18.75" hidden="1" customHeight="1">
      <c r="C143" s="796" t="s">
        <v>1081</v>
      </c>
      <c r="D143" s="795" t="s">
        <v>781</v>
      </c>
      <c r="E143" s="795">
        <v>20261</v>
      </c>
      <c r="F143" s="796" t="s">
        <v>13</v>
      </c>
      <c r="G143" s="796" t="s">
        <v>20</v>
      </c>
      <c r="H143" s="796" t="s">
        <v>30</v>
      </c>
      <c r="I143" s="796">
        <v>5</v>
      </c>
      <c r="J143" s="796" t="s">
        <v>26</v>
      </c>
      <c r="K143" s="797" t="s">
        <v>1253</v>
      </c>
      <c r="L143" s="798" t="s">
        <v>1100</v>
      </c>
      <c r="M143" s="795" t="s">
        <v>1101</v>
      </c>
      <c r="N143" s="795" t="s">
        <v>1086</v>
      </c>
      <c r="O143" s="796" t="s">
        <v>731</v>
      </c>
      <c r="P143" s="795">
        <v>0</v>
      </c>
      <c r="Q143" s="795">
        <v>2</v>
      </c>
      <c r="R143" s="799">
        <v>2</v>
      </c>
      <c r="S143" s="795">
        <v>3</v>
      </c>
      <c r="T143" s="181"/>
      <c r="U143" s="789">
        <v>20</v>
      </c>
      <c r="V143" s="31">
        <f>IF(W143="","",IFERROR(INDEX(Docentes!C:C,MATCH(W143,Docentes!D:D,0)),"NUEVO"))</f>
        <v>45609294</v>
      </c>
      <c r="W143" s="904" t="s">
        <v>321</v>
      </c>
      <c r="X143" s="800" t="s">
        <v>168</v>
      </c>
      <c r="Y143" s="795" t="s">
        <v>1088</v>
      </c>
      <c r="Z143" s="795" t="s">
        <v>1089</v>
      </c>
      <c r="AA143" s="795" t="s">
        <v>60</v>
      </c>
      <c r="AB143" s="795" t="s">
        <v>1235</v>
      </c>
      <c r="AC143" s="795">
        <v>36</v>
      </c>
      <c r="AD143" s="795"/>
      <c r="AE143" s="795"/>
      <c r="AF143" s="795" t="s">
        <v>1088</v>
      </c>
      <c r="AG143" s="31" t="str">
        <f t="shared" si="34"/>
        <v>P</v>
      </c>
      <c r="AH143" s="795">
        <v>2</v>
      </c>
      <c r="AI143" s="795">
        <v>21</v>
      </c>
      <c r="AJ143" s="795">
        <v>50</v>
      </c>
      <c r="AK143" s="795">
        <v>23</v>
      </c>
      <c r="AL143" s="795">
        <v>30</v>
      </c>
      <c r="AM143" s="31">
        <f t="shared" si="30"/>
        <v>2.0000000000000027</v>
      </c>
      <c r="AN143" s="792">
        <f t="shared" si="31"/>
        <v>0.90972222222222221</v>
      </c>
      <c r="AO143" s="792">
        <f t="shared" si="32"/>
        <v>0.97916666666666674</v>
      </c>
      <c r="AP143" s="31" t="str" cm="1">
        <f t="array" ref="AP143">IF(W143="","",IF(SUMPRODUCT((W143=$W$6:$W$1560)*(AH143=$AH$6:$AH$1560)*(AN143=$AN$6:$AN$1560)*(AO143=$AO$6:$AO$1560)*(ROW($W$6:$W$1560)&lt;&gt;ROW(W143))*((R143=0)*($R$6:$R$1560&gt;0)+(R143&gt;0)*($R$6:$R$1560=0)))&gt;0,"SALONES UNIDOS",IF(SUMPRODUCT((W143=$W$6:$W$1560)*(AH143=$AH$6:$AH$1560)*((AN143&lt;$AO$6:$AO$1560)*(AO143&gt;$AN$6:$AN$1560))*(ROW($W$6:$W$1560)&lt;&gt;ROW(W143)))&gt;0,"CRUZADO","Sin cruce")))</f>
        <v>Sin cruce</v>
      </c>
      <c r="AQ143" s="792" t="str">
        <f t="shared" si="33"/>
        <v>DE5FILIALB</v>
      </c>
      <c r="AR143" s="792" t="str" cm="1">
        <f t="array" ref="AR143">IF(AQ143="","",IF(SUMPRODUCT((AQ143=$AQ$6:$AQ$1560)*(AH143=$AH$6:$AH$1560)*(AN143=$AN$6:$AN$1560)*(AO143=$AO$6:$AO$1560)*(ROW($AQ$6:$AQ$1560)&lt;&gt;ROW(AQ143))*((R143=0)*($R$6:$R$1560&gt;0)+(R143&gt;0)*($R$6:$R$1560=0)))&gt;0,"SALONES UNIDOS",IF(SUMPRODUCT((AQ143=$AQ$6:$AQ$1560)*(AH143=$AH$6:$AH$1560)*((AN143&lt;$AO$6:$AO$1560)*(AO143&gt;$AN$6:$AN$1560))*(ROW($AQ$6:$AQ$1560)&lt;&gt;ROW(AQ143)))&gt;0,"CRUZADO","Sin cruce")))</f>
        <v>Sin cruce</v>
      </c>
    </row>
    <row r="144" spans="3:44" s="8" customFormat="1" ht="18.75" hidden="1" customHeight="1">
      <c r="C144" s="796" t="s">
        <v>1081</v>
      </c>
      <c r="D144" s="795" t="s">
        <v>49</v>
      </c>
      <c r="E144" s="795">
        <v>202312</v>
      </c>
      <c r="F144" s="796" t="s">
        <v>13</v>
      </c>
      <c r="G144" s="796" t="s">
        <v>20</v>
      </c>
      <c r="H144" s="796" t="s">
        <v>30</v>
      </c>
      <c r="I144" s="796">
        <v>7</v>
      </c>
      <c r="J144" s="796" t="s">
        <v>16</v>
      </c>
      <c r="K144" s="797" t="s">
        <v>1256</v>
      </c>
      <c r="L144" s="798" t="s">
        <v>1257</v>
      </c>
      <c r="M144" s="795" t="s">
        <v>1085</v>
      </c>
      <c r="N144" s="795" t="s">
        <v>1086</v>
      </c>
      <c r="O144" s="796" t="s">
        <v>731</v>
      </c>
      <c r="P144" s="795">
        <v>2</v>
      </c>
      <c r="Q144" s="795">
        <v>0</v>
      </c>
      <c r="R144" s="799">
        <v>2</v>
      </c>
      <c r="S144" s="795">
        <v>3</v>
      </c>
      <c r="T144" s="181"/>
      <c r="U144" s="789">
        <v>20</v>
      </c>
      <c r="V144" s="31">
        <f>IF(W144="","",IFERROR(INDEX(Docentes!C:C,MATCH(W144,Docentes!D:D,0)),"NUEVO"))</f>
        <v>46405327</v>
      </c>
      <c r="W144" s="904" t="s">
        <v>501</v>
      </c>
      <c r="X144" s="800" t="s">
        <v>168</v>
      </c>
      <c r="Y144" s="795" t="s">
        <v>1088</v>
      </c>
      <c r="Z144" s="795" t="s">
        <v>1089</v>
      </c>
      <c r="AA144" s="795" t="s">
        <v>60</v>
      </c>
      <c r="AB144" s="795" t="s">
        <v>1209</v>
      </c>
      <c r="AC144" s="795">
        <v>34</v>
      </c>
      <c r="AD144" s="795"/>
      <c r="AE144" s="795"/>
      <c r="AF144" s="795" t="s">
        <v>1088</v>
      </c>
      <c r="AG144" s="31" t="str">
        <f t="shared" ref="AG144" si="70">IF(AND(P144&gt;0,Q144&gt;0),"TP",IF(AND(P144&gt;0,Q144=0),"T","P"))</f>
        <v>T</v>
      </c>
      <c r="AH144" s="795">
        <v>3</v>
      </c>
      <c r="AI144" s="795">
        <v>17</v>
      </c>
      <c r="AJ144" s="795">
        <v>40</v>
      </c>
      <c r="AK144" s="795">
        <v>19</v>
      </c>
      <c r="AL144" s="795">
        <v>20</v>
      </c>
      <c r="AM144" s="31">
        <f t="shared" ref="AM144" si="71">IF(R144=0,0,IF(AI144="",R144,IF(X144="HIBRIDO VIRTUAL",0,((((AK144/24)+(AL144/1440))-((AI144/24)+(AJ144/1440)))*1440/50))))</f>
        <v>1.999999999999996</v>
      </c>
      <c r="AN144" s="792">
        <f t="shared" ref="AN144" si="72">AI144/24+AJ144/1440</f>
        <v>0.73611111111111116</v>
      </c>
      <c r="AO144" s="792">
        <f t="shared" ref="AO144" si="73">AK144/24+AL144/1440</f>
        <v>0.80555555555555547</v>
      </c>
      <c r="AP144" s="31" t="str" cm="1">
        <f t="array" ref="AP144">IF(W144="","",IF(SUMPRODUCT((W144=$W$6:$W$1560)*(AH144=$AH$6:$AH$1560)*(AN144=$AN$6:$AN$1560)*(AO144=$AO$6:$AO$1560)*(ROW($W$6:$W$1560)&lt;&gt;ROW(W144))*((R144=0)*($R$6:$R$1560&gt;0)+(R144&gt;0)*($R$6:$R$1560=0)))&gt;0,"SALONES UNIDOS",IF(SUMPRODUCT((W144=$W$6:$W$1560)*(AH144=$AH$6:$AH$1560)*((AN144&lt;$AO$6:$AO$1560)*(AO144&gt;$AN$6:$AN$1560))*(ROW($W$6:$W$1560)&lt;&gt;ROW(W144)))&gt;0,"CRUZADO","Sin cruce")))</f>
        <v>Sin cruce</v>
      </c>
      <c r="AQ144" s="792" t="str">
        <f t="shared" ref="AQ144" si="74">TRIM(CONCATENATE(H144,I144,F144,J144))</f>
        <v>DE7FILIALA</v>
      </c>
      <c r="AR144" s="792" t="str" cm="1">
        <f t="array" ref="AR144">IF(AQ144="","",IF(SUMPRODUCT((AQ144=$AQ$6:$AQ$1560)*(AH144=$AH$6:$AH$1560)*(AN144=$AN$6:$AN$1560)*(AO144=$AO$6:$AO$1560)*(ROW($AQ$6:$AQ$1560)&lt;&gt;ROW(AQ144))*((R144=0)*($R$6:$R$1560&gt;0)+(R144&gt;0)*($R$6:$R$1560=0)))&gt;0,"SALONES UNIDOS",IF(SUMPRODUCT((AQ144=$AQ$6:$AQ$1560)*(AH144=$AH$6:$AH$1560)*((AN144&lt;$AO$6:$AO$1560)*(AO144&gt;$AN$6:$AN$1560))*(ROW($AQ$6:$AQ$1560)&lt;&gt;ROW(AQ144)))&gt;0,"CRUZADO","Sin cruce")))</f>
        <v>Sin cruce</v>
      </c>
    </row>
    <row r="145" spans="3:44" s="8" customFormat="1" ht="18.75" hidden="1" customHeight="1">
      <c r="C145" s="796" t="s">
        <v>1081</v>
      </c>
      <c r="D145" s="795" t="s">
        <v>49</v>
      </c>
      <c r="E145" s="795">
        <v>202312</v>
      </c>
      <c r="F145" s="796" t="s">
        <v>13</v>
      </c>
      <c r="G145" s="796" t="s">
        <v>20</v>
      </c>
      <c r="H145" s="796" t="s">
        <v>30</v>
      </c>
      <c r="I145" s="796">
        <v>7</v>
      </c>
      <c r="J145" s="796" t="s">
        <v>16</v>
      </c>
      <c r="K145" s="797" t="s">
        <v>1256</v>
      </c>
      <c r="L145" s="798" t="s">
        <v>1257</v>
      </c>
      <c r="M145" s="795" t="s">
        <v>1085</v>
      </c>
      <c r="N145" s="795" t="s">
        <v>1086</v>
      </c>
      <c r="O145" s="796" t="s">
        <v>731</v>
      </c>
      <c r="P145" s="795">
        <v>0</v>
      </c>
      <c r="Q145" s="795">
        <v>2</v>
      </c>
      <c r="R145" s="799">
        <v>2</v>
      </c>
      <c r="S145" s="795">
        <v>3</v>
      </c>
      <c r="T145" s="181"/>
      <c r="U145" s="789">
        <v>20</v>
      </c>
      <c r="V145" s="31">
        <f>IF(W145="","",IFERROR(INDEX(Docentes!C:C,MATCH(W145,Docentes!D:D,0)),"NUEVO"))</f>
        <v>46405327</v>
      </c>
      <c r="W145" s="904" t="s">
        <v>501</v>
      </c>
      <c r="X145" s="800" t="s">
        <v>168</v>
      </c>
      <c r="Y145" s="795" t="s">
        <v>1088</v>
      </c>
      <c r="Z145" s="795" t="s">
        <v>1089</v>
      </c>
      <c r="AA145" s="795"/>
      <c r="AB145" s="795"/>
      <c r="AC145" s="795"/>
      <c r="AD145" s="691" t="s">
        <v>1258</v>
      </c>
      <c r="AE145" s="795">
        <v>20</v>
      </c>
      <c r="AF145" s="795" t="s">
        <v>1088</v>
      </c>
      <c r="AG145" s="31" t="str">
        <f t="shared" si="34"/>
        <v>P</v>
      </c>
      <c r="AH145" s="795">
        <v>3</v>
      </c>
      <c r="AI145" s="795">
        <v>19</v>
      </c>
      <c r="AJ145" s="795">
        <v>20</v>
      </c>
      <c r="AK145" s="795">
        <v>21</v>
      </c>
      <c r="AL145" s="795">
        <v>0</v>
      </c>
      <c r="AM145" s="31">
        <f t="shared" si="30"/>
        <v>2.0000000000000027</v>
      </c>
      <c r="AN145" s="792">
        <f t="shared" si="31"/>
        <v>0.80555555555555547</v>
      </c>
      <c r="AO145" s="792">
        <f t="shared" si="32"/>
        <v>0.875</v>
      </c>
      <c r="AP145" s="31" t="str" cm="1">
        <f t="array" ref="AP145">IF(W145="","",IF(SUMPRODUCT((W145=$W$6:$W$1560)*(AH145=$AH$6:$AH$1560)*(AN145=$AN$6:$AN$1560)*(AO145=$AO$6:$AO$1560)*(ROW($W$6:$W$1560)&lt;&gt;ROW(W145))*((R145=0)*($R$6:$R$1560&gt;0)+(R145&gt;0)*($R$6:$R$1560=0)))&gt;0,"SALONES UNIDOS",IF(SUMPRODUCT((W145=$W$6:$W$1560)*(AH145=$AH$6:$AH$1560)*((AN145&lt;$AO$6:$AO$1560)*(AO145&gt;$AN$6:$AN$1560))*(ROW($W$6:$W$1560)&lt;&gt;ROW(W145)))&gt;0,"CRUZADO","Sin cruce")))</f>
        <v>Sin cruce</v>
      </c>
      <c r="AQ145" s="792" t="str">
        <f t="shared" si="33"/>
        <v>DE7FILIALA</v>
      </c>
      <c r="AR145" s="792" t="str" cm="1">
        <f t="array" ref="AR145">IF(AQ145="","",IF(SUMPRODUCT((AQ145=$AQ$6:$AQ$1560)*(AH145=$AH$6:$AH$1560)*(AN145=$AN$6:$AN$1560)*(AO145=$AO$6:$AO$1560)*(ROW($AQ$6:$AQ$1560)&lt;&gt;ROW(AQ145))*((R145=0)*($R$6:$R$1560&gt;0)+(R145&gt;0)*($R$6:$R$1560=0)))&gt;0,"SALONES UNIDOS",IF(SUMPRODUCT((AQ145=$AQ$6:$AQ$1560)*(AH145=$AH$6:$AH$1560)*((AN145&lt;$AO$6:$AO$1560)*(AO145&gt;$AN$6:$AN$1560))*(ROW($AQ$6:$AQ$1560)&lt;&gt;ROW(AQ145)))&gt;0,"CRUZADO","Sin cruce")))</f>
        <v>Sin cruce</v>
      </c>
    </row>
    <row r="146" spans="3:44" s="8" customFormat="1" ht="18.75" hidden="1" customHeight="1">
      <c r="C146" s="796" t="s">
        <v>1081</v>
      </c>
      <c r="D146" s="795" t="s">
        <v>49</v>
      </c>
      <c r="E146" s="795">
        <v>202312</v>
      </c>
      <c r="F146" s="796" t="s">
        <v>13</v>
      </c>
      <c r="G146" s="796" t="s">
        <v>20</v>
      </c>
      <c r="H146" s="796" t="s">
        <v>30</v>
      </c>
      <c r="I146" s="796">
        <v>7</v>
      </c>
      <c r="J146" s="796" t="s">
        <v>16</v>
      </c>
      <c r="K146" s="797" t="s">
        <v>1259</v>
      </c>
      <c r="L146" s="798" t="s">
        <v>1260</v>
      </c>
      <c r="M146" s="795" t="s">
        <v>1085</v>
      </c>
      <c r="N146" s="795" t="s">
        <v>1086</v>
      </c>
      <c r="O146" s="796" t="s">
        <v>731</v>
      </c>
      <c r="P146" s="795">
        <v>2</v>
      </c>
      <c r="Q146" s="795">
        <v>2</v>
      </c>
      <c r="R146" s="799">
        <v>4</v>
      </c>
      <c r="S146" s="795">
        <v>3</v>
      </c>
      <c r="T146" s="181"/>
      <c r="U146" s="789">
        <v>20</v>
      </c>
      <c r="V146" s="31">
        <f>IF(W146="","",IFERROR(INDEX(Docentes!C:C,MATCH(W146,Docentes!D:D,0)),"NUEVO"))</f>
        <v>44070783</v>
      </c>
      <c r="W146" s="904" t="s">
        <v>297</v>
      </c>
      <c r="X146" s="800" t="s">
        <v>168</v>
      </c>
      <c r="Y146" s="795" t="s">
        <v>1088</v>
      </c>
      <c r="Z146" s="795" t="s">
        <v>1089</v>
      </c>
      <c r="AA146" s="795" t="s">
        <v>60</v>
      </c>
      <c r="AB146" s="795" t="s">
        <v>1209</v>
      </c>
      <c r="AC146" s="795">
        <v>34</v>
      </c>
      <c r="AD146" s="795"/>
      <c r="AE146" s="795"/>
      <c r="AF146" s="795" t="s">
        <v>1088</v>
      </c>
      <c r="AG146" s="31" t="str">
        <f t="shared" si="34"/>
        <v>TP</v>
      </c>
      <c r="AH146" s="795">
        <v>4</v>
      </c>
      <c r="AI146" s="795">
        <v>18</v>
      </c>
      <c r="AJ146" s="795">
        <v>30</v>
      </c>
      <c r="AK146" s="795">
        <v>21</v>
      </c>
      <c r="AL146" s="795">
        <v>50</v>
      </c>
      <c r="AM146" s="31">
        <f t="shared" ref="AM146:AM213" si="75">IF(R146=0,0,IF(AI146="",R146,IF(X146="HIBRIDO VIRTUAL",0,((((AK146/24)+(AL146/1440))-((AI146/24)+(AJ146/1440)))*1440/50))))</f>
        <v>3.9999999999999987</v>
      </c>
      <c r="AN146" s="792">
        <f t="shared" ref="AN146:AN213" si="76">AI146/24+AJ146/1440</f>
        <v>0.77083333333333337</v>
      </c>
      <c r="AO146" s="792">
        <f t="shared" ref="AO146:AO213" si="77">AK146/24+AL146/1440</f>
        <v>0.90972222222222221</v>
      </c>
      <c r="AP146" s="31" t="str" cm="1">
        <f t="array" ref="AP146">IF(W146="","",IF(SUMPRODUCT((W146=$W$6:$W$1560)*(AH146=$AH$6:$AH$1560)*(AN146=$AN$6:$AN$1560)*(AO146=$AO$6:$AO$1560)*(ROW($W$6:$W$1560)&lt;&gt;ROW(W146))*((R146=0)*($R$6:$R$1560&gt;0)+(R146&gt;0)*($R$6:$R$1560=0)))&gt;0,"SALONES UNIDOS",IF(SUMPRODUCT((W146=$W$6:$W$1560)*(AH146=$AH$6:$AH$1560)*((AN146&lt;$AO$6:$AO$1560)*(AO146&gt;$AN$6:$AN$1560))*(ROW($W$6:$W$1560)&lt;&gt;ROW(W146)))&gt;0,"CRUZADO","Sin cruce")))</f>
        <v>Sin cruce</v>
      </c>
      <c r="AQ146" s="792" t="str">
        <f t="shared" ref="AQ146:AQ213" si="78">TRIM(CONCATENATE(H146,I146,F146,J146))</f>
        <v>DE7FILIALA</v>
      </c>
      <c r="AR146" s="792" t="str" cm="1">
        <f t="array" ref="AR146">IF(AQ146="","",IF(SUMPRODUCT((AQ146=$AQ$6:$AQ$1560)*(AH146=$AH$6:$AH$1560)*(AN146=$AN$6:$AN$1560)*(AO146=$AO$6:$AO$1560)*(ROW($AQ$6:$AQ$1560)&lt;&gt;ROW(AQ146))*((R146=0)*($R$6:$R$1560&gt;0)+(R146&gt;0)*($R$6:$R$1560=0)))&gt;0,"SALONES UNIDOS",IF(SUMPRODUCT((AQ146=$AQ$6:$AQ$1560)*(AH146=$AH$6:$AH$1560)*((AN146&lt;$AO$6:$AO$1560)*(AO146&gt;$AN$6:$AN$1560))*(ROW($AQ$6:$AQ$1560)&lt;&gt;ROW(AQ146)))&gt;0,"CRUZADO","Sin cruce")))</f>
        <v>Sin cruce</v>
      </c>
    </row>
    <row r="147" spans="3:44" s="8" customFormat="1" ht="18.75" hidden="1" customHeight="1">
      <c r="C147" s="796" t="s">
        <v>1081</v>
      </c>
      <c r="D147" s="795" t="s">
        <v>49</v>
      </c>
      <c r="E147" s="795">
        <v>202312</v>
      </c>
      <c r="F147" s="796" t="s">
        <v>13</v>
      </c>
      <c r="G147" s="796" t="s">
        <v>20</v>
      </c>
      <c r="H147" s="796" t="s">
        <v>30</v>
      </c>
      <c r="I147" s="796">
        <v>7</v>
      </c>
      <c r="J147" s="796" t="s">
        <v>16</v>
      </c>
      <c r="K147" s="797" t="s">
        <v>1261</v>
      </c>
      <c r="L147" s="798" t="s">
        <v>1262</v>
      </c>
      <c r="M147" s="795" t="s">
        <v>1085</v>
      </c>
      <c r="N147" s="795" t="s">
        <v>1086</v>
      </c>
      <c r="O147" s="796" t="s">
        <v>731</v>
      </c>
      <c r="P147" s="795">
        <v>3</v>
      </c>
      <c r="Q147" s="795">
        <v>0</v>
      </c>
      <c r="R147" s="799">
        <v>3</v>
      </c>
      <c r="S147" s="795">
        <v>4</v>
      </c>
      <c r="T147" s="181"/>
      <c r="U147" s="789">
        <v>20</v>
      </c>
      <c r="V147" s="31">
        <f>IF(W147="","",IFERROR(INDEX(Docentes!C:C,MATCH(W147,Docentes!D:D,0)),"NUEVO"))</f>
        <v>46335754</v>
      </c>
      <c r="W147" s="906" t="s">
        <v>312</v>
      </c>
      <c r="X147" s="800" t="s">
        <v>168</v>
      </c>
      <c r="Y147" s="795" t="s">
        <v>1088</v>
      </c>
      <c r="Z147" s="795" t="s">
        <v>1089</v>
      </c>
      <c r="AA147" s="795" t="s">
        <v>60</v>
      </c>
      <c r="AB147" s="795" t="s">
        <v>1235</v>
      </c>
      <c r="AC147" s="795">
        <v>36</v>
      </c>
      <c r="AD147" s="789"/>
      <c r="AE147" s="795"/>
      <c r="AF147" s="795" t="s">
        <v>1088</v>
      </c>
      <c r="AG147" s="31" t="str">
        <f t="shared" ref="AG147" si="79">IF(AND(P147&gt;0,Q147&gt;0),"TP",IF(AND(P147&gt;0,Q147=0),"T","P"))</f>
        <v>T</v>
      </c>
      <c r="AH147" s="795">
        <v>5</v>
      </c>
      <c r="AI147" s="795">
        <v>17</v>
      </c>
      <c r="AJ147" s="795">
        <v>40</v>
      </c>
      <c r="AK147" s="795">
        <v>20</v>
      </c>
      <c r="AL147" s="795">
        <v>10</v>
      </c>
      <c r="AM147" s="31">
        <f t="shared" ref="AM147" si="80">IF(R147=0,0,IF(AI147="",R147,IF(X147="HIBRIDO VIRTUAL",0,((((AK147/24)+(AL147/1440))-((AI147/24)+(AJ147/1440)))*1440/50))))</f>
        <v>2.9999999999999987</v>
      </c>
      <c r="AN147" s="792">
        <f t="shared" ref="AN147" si="81">AI147/24+AJ147/1440</f>
        <v>0.73611111111111116</v>
      </c>
      <c r="AO147" s="792">
        <f t="shared" ref="AO147" si="82">AK147/24+AL147/1440</f>
        <v>0.84027777777777779</v>
      </c>
      <c r="AP147" s="31" t="str" cm="1">
        <f t="array" ref="AP147">IF(W147="","",IF(SUMPRODUCT((W147=$W$6:$W$1560)*(AH147=$AH$6:$AH$1560)*(AN147=$AN$6:$AN$1560)*(AO147=$AO$6:$AO$1560)*(ROW($W$6:$W$1560)&lt;&gt;ROW(W147))*((R147=0)*($R$6:$R$1560&gt;0)+(R147&gt;0)*($R$6:$R$1560=0)))&gt;0,"SALONES UNIDOS",IF(SUMPRODUCT((W147=$W$6:$W$1560)*(AH147=$AH$6:$AH$1560)*((AN147&lt;$AO$6:$AO$1560)*(AO147&gt;$AN$6:$AN$1560))*(ROW($W$6:$W$1560)&lt;&gt;ROW(W147)))&gt;0,"CRUZADO","Sin cruce")))</f>
        <v>Sin cruce</v>
      </c>
      <c r="AQ147" s="792" t="str">
        <f t="shared" ref="AQ147" si="83">TRIM(CONCATENATE(H147,I147,F147,J147))</f>
        <v>DE7FILIALA</v>
      </c>
      <c r="AR147" s="792" t="str" cm="1">
        <f t="array" ref="AR147">IF(AQ147="","",IF(SUMPRODUCT((AQ147=$AQ$6:$AQ$1560)*(AH147=$AH$6:$AH$1560)*(AN147=$AN$6:$AN$1560)*(AO147=$AO$6:$AO$1560)*(ROW($AQ$6:$AQ$1560)&lt;&gt;ROW(AQ147))*((R147=0)*($R$6:$R$1560&gt;0)+(R147&gt;0)*($R$6:$R$1560=0)))&gt;0,"SALONES UNIDOS",IF(SUMPRODUCT((AQ147=$AQ$6:$AQ$1560)*(AH147=$AH$6:$AH$1560)*((AN147&lt;$AO$6:$AO$1560)*(AO147&gt;$AN$6:$AN$1560))*(ROW($AQ$6:$AQ$1560)&lt;&gt;ROW(AQ147)))&gt;0,"CRUZADO","Sin cruce")))</f>
        <v>Sin cruce</v>
      </c>
    </row>
    <row r="148" spans="3:44" s="8" customFormat="1" ht="18.75" hidden="1" customHeight="1">
      <c r="C148" s="796" t="s">
        <v>1081</v>
      </c>
      <c r="D148" s="795" t="s">
        <v>49</v>
      </c>
      <c r="E148" s="795">
        <v>202312</v>
      </c>
      <c r="F148" s="796" t="s">
        <v>13</v>
      </c>
      <c r="G148" s="796" t="s">
        <v>20</v>
      </c>
      <c r="H148" s="796" t="s">
        <v>30</v>
      </c>
      <c r="I148" s="796">
        <v>7</v>
      </c>
      <c r="J148" s="796" t="s">
        <v>16</v>
      </c>
      <c r="K148" s="797" t="s">
        <v>1261</v>
      </c>
      <c r="L148" s="798" t="s">
        <v>1262</v>
      </c>
      <c r="M148" s="795" t="s">
        <v>1085</v>
      </c>
      <c r="N148" s="795" t="s">
        <v>1086</v>
      </c>
      <c r="O148" s="796" t="s">
        <v>731</v>
      </c>
      <c r="P148" s="795">
        <v>0</v>
      </c>
      <c r="Q148" s="795">
        <v>2</v>
      </c>
      <c r="R148" s="799">
        <v>2</v>
      </c>
      <c r="S148" s="795">
        <v>4</v>
      </c>
      <c r="T148" s="181"/>
      <c r="U148" s="789">
        <v>20</v>
      </c>
      <c r="V148" s="31">
        <f>IF(W148="","",IFERROR(INDEX(Docentes!C:C,MATCH(W148,Docentes!D:D,0)),"NUEVO"))</f>
        <v>46335754</v>
      </c>
      <c r="W148" s="906" t="s">
        <v>312</v>
      </c>
      <c r="X148" s="800" t="s">
        <v>168</v>
      </c>
      <c r="Y148" s="795" t="s">
        <v>1088</v>
      </c>
      <c r="Z148" s="795" t="s">
        <v>1089</v>
      </c>
      <c r="AA148" s="795"/>
      <c r="AB148" s="795"/>
      <c r="AC148" s="795"/>
      <c r="AD148" s="672" t="s">
        <v>1212</v>
      </c>
      <c r="AE148" s="795">
        <v>26</v>
      </c>
      <c r="AF148" s="795" t="s">
        <v>1088</v>
      </c>
      <c r="AG148" s="31" t="str">
        <f t="shared" ref="AG148:AG198" si="84">IF(AND(P148&gt;0,Q148&gt;0),"TP",IF(AND(P148&gt;0,Q148=0),"T","P"))</f>
        <v>P</v>
      </c>
      <c r="AH148" s="795">
        <v>5</v>
      </c>
      <c r="AI148" s="795">
        <v>20</v>
      </c>
      <c r="AJ148" s="795">
        <v>10</v>
      </c>
      <c r="AK148" s="795">
        <v>21</v>
      </c>
      <c r="AL148" s="795">
        <v>50</v>
      </c>
      <c r="AM148" s="31">
        <f t="shared" si="75"/>
        <v>1.9999999999999993</v>
      </c>
      <c r="AN148" s="792">
        <f t="shared" si="76"/>
        <v>0.84027777777777779</v>
      </c>
      <c r="AO148" s="792">
        <f t="shared" si="77"/>
        <v>0.90972222222222221</v>
      </c>
      <c r="AP148" s="31" t="str" cm="1">
        <f t="array" ref="AP148">IF(W148="","",IF(SUMPRODUCT((W148=$W$6:$W$1560)*(AH148=$AH$6:$AH$1560)*(AN148=$AN$6:$AN$1560)*(AO148=$AO$6:$AO$1560)*(ROW($W$6:$W$1560)&lt;&gt;ROW(W148))*((R148=0)*($R$6:$R$1560&gt;0)+(R148&gt;0)*($R$6:$R$1560=0)))&gt;0,"SALONES UNIDOS",IF(SUMPRODUCT((W148=$W$6:$W$1560)*(AH148=$AH$6:$AH$1560)*((AN148&lt;$AO$6:$AO$1560)*(AO148&gt;$AN$6:$AN$1560))*(ROW($W$6:$W$1560)&lt;&gt;ROW(W148)))&gt;0,"CRUZADO","Sin cruce")))</f>
        <v>Sin cruce</v>
      </c>
      <c r="AQ148" s="792" t="str">
        <f t="shared" si="78"/>
        <v>DE7FILIALA</v>
      </c>
      <c r="AR148" s="792" t="str" cm="1">
        <f t="array" ref="AR148">IF(AQ148="","",IF(SUMPRODUCT((AQ148=$AQ$6:$AQ$1560)*(AH148=$AH$6:$AH$1560)*(AN148=$AN$6:$AN$1560)*(AO148=$AO$6:$AO$1560)*(ROW($AQ$6:$AQ$1560)&lt;&gt;ROW(AQ148))*((R148=0)*($R$6:$R$1560&gt;0)+(R148&gt;0)*($R$6:$R$1560=0)))&gt;0,"SALONES UNIDOS",IF(SUMPRODUCT((AQ148=$AQ$6:$AQ$1560)*(AH148=$AH$6:$AH$1560)*((AN148&lt;$AO$6:$AO$1560)*(AO148&gt;$AN$6:$AN$1560))*(ROW($AQ$6:$AQ$1560)&lt;&gt;ROW(AQ148)))&gt;0,"CRUZADO","Sin cruce")))</f>
        <v>Sin cruce</v>
      </c>
    </row>
    <row r="149" spans="3:44" s="8" customFormat="1" ht="18.75" hidden="1" customHeight="1">
      <c r="C149" s="796" t="s">
        <v>1081</v>
      </c>
      <c r="D149" s="795" t="s">
        <v>49</v>
      </c>
      <c r="E149" s="795">
        <v>202312</v>
      </c>
      <c r="F149" s="796" t="s">
        <v>13</v>
      </c>
      <c r="G149" s="796" t="s">
        <v>20</v>
      </c>
      <c r="H149" s="796" t="s">
        <v>30</v>
      </c>
      <c r="I149" s="796">
        <v>7</v>
      </c>
      <c r="J149" s="796" t="s">
        <v>16</v>
      </c>
      <c r="K149" s="797" t="s">
        <v>1263</v>
      </c>
      <c r="L149" s="798" t="s">
        <v>1264</v>
      </c>
      <c r="M149" s="795" t="s">
        <v>1085</v>
      </c>
      <c r="N149" s="795" t="s">
        <v>1086</v>
      </c>
      <c r="O149" s="796" t="s">
        <v>731</v>
      </c>
      <c r="P149" s="795">
        <v>3</v>
      </c>
      <c r="Q149" s="795">
        <v>2</v>
      </c>
      <c r="R149" s="799">
        <v>5</v>
      </c>
      <c r="S149" s="795">
        <v>4</v>
      </c>
      <c r="T149" s="181"/>
      <c r="U149" s="789">
        <v>20</v>
      </c>
      <c r="V149" s="31">
        <f>IF(W149="","",IFERROR(INDEX(Docentes!C:C,MATCH(W149,Docentes!D:D,0)),"NUEVO"))</f>
        <v>40153172</v>
      </c>
      <c r="W149" s="904" t="s">
        <v>392</v>
      </c>
      <c r="X149" s="800" t="s">
        <v>168</v>
      </c>
      <c r="Y149" s="795" t="s">
        <v>1088</v>
      </c>
      <c r="Z149" s="795" t="s">
        <v>1089</v>
      </c>
      <c r="AA149" s="795" t="s">
        <v>61</v>
      </c>
      <c r="AB149" s="795" t="s">
        <v>1255</v>
      </c>
      <c r="AC149" s="795">
        <v>50</v>
      </c>
      <c r="AD149" s="795"/>
      <c r="AE149" s="795"/>
      <c r="AF149" s="795" t="s">
        <v>1088</v>
      </c>
      <c r="AG149" s="31" t="str">
        <f t="shared" si="84"/>
        <v>TP</v>
      </c>
      <c r="AH149" s="795">
        <v>2</v>
      </c>
      <c r="AI149" s="795">
        <v>18</v>
      </c>
      <c r="AJ149" s="795">
        <v>30</v>
      </c>
      <c r="AK149" s="795">
        <v>22</v>
      </c>
      <c r="AL149" s="795">
        <v>40</v>
      </c>
      <c r="AM149" s="31">
        <f t="shared" si="75"/>
        <v>4.9999999999999982</v>
      </c>
      <c r="AN149" s="792">
        <f t="shared" si="76"/>
        <v>0.77083333333333337</v>
      </c>
      <c r="AO149" s="792">
        <f t="shared" si="77"/>
        <v>0.94444444444444442</v>
      </c>
      <c r="AP149" s="31" t="str" cm="1">
        <f t="array" ref="AP149">IF(W149="","",IF(SUMPRODUCT((W149=$W$6:$W$1560)*(AH149=$AH$6:$AH$1560)*(AN149=$AN$6:$AN$1560)*(AO149=$AO$6:$AO$1560)*(ROW($W$6:$W$1560)&lt;&gt;ROW(W149))*((R149=0)*($R$6:$R$1560&gt;0)+(R149&gt;0)*($R$6:$R$1560=0)))&gt;0,"SALONES UNIDOS",IF(SUMPRODUCT((W149=$W$6:$W$1560)*(AH149=$AH$6:$AH$1560)*((AN149&lt;$AO$6:$AO$1560)*(AO149&gt;$AN$6:$AN$1560))*(ROW($W$6:$W$1560)&lt;&gt;ROW(W149)))&gt;0,"CRUZADO","Sin cruce")))</f>
        <v>Sin cruce</v>
      </c>
      <c r="AQ149" s="792" t="str">
        <f t="shared" si="78"/>
        <v>DE7FILIALA</v>
      </c>
      <c r="AR149" s="792" t="str" cm="1">
        <f t="array" ref="AR149">IF(AQ149="","",IF(SUMPRODUCT((AQ149=$AQ$6:$AQ$1560)*(AH149=$AH$6:$AH$1560)*(AN149=$AN$6:$AN$1560)*(AO149=$AO$6:$AO$1560)*(ROW($AQ$6:$AQ$1560)&lt;&gt;ROW(AQ149))*((R149=0)*($R$6:$R$1560&gt;0)+(R149&gt;0)*($R$6:$R$1560=0)))&gt;0,"SALONES UNIDOS",IF(SUMPRODUCT((AQ149=$AQ$6:$AQ$1560)*(AH149=$AH$6:$AH$1560)*((AN149&lt;$AO$6:$AO$1560)*(AO149&gt;$AN$6:$AN$1560))*(ROW($AQ$6:$AQ$1560)&lt;&gt;ROW(AQ149)))&gt;0,"CRUZADO","Sin cruce")))</f>
        <v>Sin cruce</v>
      </c>
    </row>
    <row r="150" spans="3:44" s="8" customFormat="1" ht="18.75" hidden="1" customHeight="1">
      <c r="C150" s="796" t="s">
        <v>1081</v>
      </c>
      <c r="D150" s="795" t="s">
        <v>49</v>
      </c>
      <c r="E150" s="795">
        <v>202312</v>
      </c>
      <c r="F150" s="796" t="s">
        <v>13</v>
      </c>
      <c r="G150" s="796" t="s">
        <v>20</v>
      </c>
      <c r="H150" s="796" t="s">
        <v>30</v>
      </c>
      <c r="I150" s="796">
        <v>7</v>
      </c>
      <c r="J150" s="796" t="s">
        <v>16</v>
      </c>
      <c r="K150" s="797" t="s">
        <v>1265</v>
      </c>
      <c r="L150" s="798" t="s">
        <v>1266</v>
      </c>
      <c r="M150" s="795" t="s">
        <v>1085</v>
      </c>
      <c r="N150" s="795" t="s">
        <v>1086</v>
      </c>
      <c r="O150" s="796" t="s">
        <v>731</v>
      </c>
      <c r="P150" s="795">
        <v>3</v>
      </c>
      <c r="Q150" s="795">
        <v>2</v>
      </c>
      <c r="R150" s="799">
        <v>5</v>
      </c>
      <c r="S150" s="795">
        <v>4</v>
      </c>
      <c r="T150" s="181"/>
      <c r="U150" s="789">
        <v>20</v>
      </c>
      <c r="V150" s="31">
        <f>IF(W150="","",IFERROR(INDEX(Docentes!C:C,MATCH(W150,Docentes!D:D,0)),"NUEVO"))</f>
        <v>71543911</v>
      </c>
      <c r="W150" s="904" t="s">
        <v>357</v>
      </c>
      <c r="X150" s="800" t="s">
        <v>168</v>
      </c>
      <c r="Y150" s="795" t="s">
        <v>1088</v>
      </c>
      <c r="Z150" s="795" t="s">
        <v>1089</v>
      </c>
      <c r="AA150" s="795" t="s">
        <v>61</v>
      </c>
      <c r="AB150" s="795" t="s">
        <v>1255</v>
      </c>
      <c r="AC150" s="795">
        <v>50</v>
      </c>
      <c r="AD150" s="795"/>
      <c r="AE150" s="795"/>
      <c r="AF150" s="795" t="s">
        <v>1088</v>
      </c>
      <c r="AG150" s="31" t="str">
        <f t="shared" si="84"/>
        <v>TP</v>
      </c>
      <c r="AH150" s="795">
        <v>1</v>
      </c>
      <c r="AI150" s="795">
        <v>17</v>
      </c>
      <c r="AJ150" s="795">
        <v>40</v>
      </c>
      <c r="AK150" s="795">
        <v>21</v>
      </c>
      <c r="AL150" s="795">
        <v>50</v>
      </c>
      <c r="AM150" s="31">
        <f t="shared" si="75"/>
        <v>4.9999999999999982</v>
      </c>
      <c r="AN150" s="792">
        <f t="shared" si="76"/>
        <v>0.73611111111111116</v>
      </c>
      <c r="AO150" s="792">
        <f t="shared" si="77"/>
        <v>0.90972222222222221</v>
      </c>
      <c r="AP150" s="31" t="str" cm="1">
        <f t="array" ref="AP150">IF(W150="","",IF(SUMPRODUCT((W150=$W$6:$W$1560)*(AH150=$AH$6:$AH$1560)*(AN150=$AN$6:$AN$1560)*(AO150=$AO$6:$AO$1560)*(ROW($W$6:$W$1560)&lt;&gt;ROW(W150))*((R150=0)*($R$6:$R$1560&gt;0)+(R150&gt;0)*($R$6:$R$1560=0)))&gt;0,"SALONES UNIDOS",IF(SUMPRODUCT((W150=$W$6:$W$1560)*(AH150=$AH$6:$AH$1560)*((AN150&lt;$AO$6:$AO$1560)*(AO150&gt;$AN$6:$AN$1560))*(ROW($W$6:$W$1560)&lt;&gt;ROW(W150)))&gt;0,"CRUZADO","Sin cruce")))</f>
        <v>Sin cruce</v>
      </c>
      <c r="AQ150" s="792" t="str">
        <f t="shared" si="78"/>
        <v>DE7FILIALA</v>
      </c>
      <c r="AR150" s="792" t="str" cm="1">
        <f t="array" ref="AR150">IF(AQ150="","",IF(SUMPRODUCT((AQ150=$AQ$6:$AQ$1560)*(AH150=$AH$6:$AH$1560)*(AN150=$AN$6:$AN$1560)*(AO150=$AO$6:$AO$1560)*(ROW($AQ$6:$AQ$1560)&lt;&gt;ROW(AQ150))*((R150=0)*($R$6:$R$1560&gt;0)+(R150&gt;0)*($R$6:$R$1560=0)))&gt;0,"SALONES UNIDOS",IF(SUMPRODUCT((AQ150=$AQ$6:$AQ$1560)*(AH150=$AH$6:$AH$1560)*((AN150&lt;$AO$6:$AO$1560)*(AO150&gt;$AN$6:$AN$1560))*(ROW($AQ$6:$AQ$1560)&lt;&gt;ROW(AQ150)))&gt;0,"CRUZADO","Sin cruce")))</f>
        <v>Sin cruce</v>
      </c>
    </row>
    <row r="151" spans="3:44" s="8" customFormat="1" ht="18.75" hidden="1" customHeight="1">
      <c r="C151" s="796" t="s">
        <v>1081</v>
      </c>
      <c r="D151" s="795" t="s">
        <v>49</v>
      </c>
      <c r="E151" s="795">
        <v>202312</v>
      </c>
      <c r="F151" s="796" t="s">
        <v>13</v>
      </c>
      <c r="G151" s="796" t="s">
        <v>20</v>
      </c>
      <c r="H151" s="796" t="s">
        <v>30</v>
      </c>
      <c r="I151" s="796">
        <v>7</v>
      </c>
      <c r="J151" s="796" t="s">
        <v>16</v>
      </c>
      <c r="K151" s="797" t="s">
        <v>1267</v>
      </c>
      <c r="L151" s="798" t="s">
        <v>1268</v>
      </c>
      <c r="M151" s="795" t="s">
        <v>1085</v>
      </c>
      <c r="N151" s="795" t="s">
        <v>1086</v>
      </c>
      <c r="O151" s="796" t="s">
        <v>731</v>
      </c>
      <c r="P151" s="795">
        <v>0</v>
      </c>
      <c r="Q151" s="795">
        <v>2</v>
      </c>
      <c r="R151" s="799">
        <v>2</v>
      </c>
      <c r="S151" s="795">
        <v>4</v>
      </c>
      <c r="T151" s="181"/>
      <c r="U151" s="789">
        <v>20</v>
      </c>
      <c r="V151" s="31">
        <f>IF(W151="","",IFERROR(INDEX(Docentes!C:C,MATCH(W151,Docentes!D:D,0)),"NUEVO"))</f>
        <v>45207956</v>
      </c>
      <c r="W151" s="904" t="s">
        <v>525</v>
      </c>
      <c r="X151" s="800" t="s">
        <v>168</v>
      </c>
      <c r="Y151" s="795" t="s">
        <v>1088</v>
      </c>
      <c r="Z151" s="795" t="s">
        <v>1089</v>
      </c>
      <c r="AA151" s="795" t="s">
        <v>61</v>
      </c>
      <c r="AB151" s="795" t="s">
        <v>1255</v>
      </c>
      <c r="AC151" s="795">
        <v>50</v>
      </c>
      <c r="AD151" s="795"/>
      <c r="AE151" s="795"/>
      <c r="AF151" s="795" t="s">
        <v>1088</v>
      </c>
      <c r="AG151" s="31" t="str">
        <f t="shared" si="84"/>
        <v>P</v>
      </c>
      <c r="AH151" s="795">
        <v>1</v>
      </c>
      <c r="AI151" s="795">
        <v>21</v>
      </c>
      <c r="AJ151" s="795">
        <v>50</v>
      </c>
      <c r="AK151" s="795">
        <v>23</v>
      </c>
      <c r="AL151" s="795">
        <v>30</v>
      </c>
      <c r="AM151" s="31">
        <f t="shared" si="75"/>
        <v>2.0000000000000027</v>
      </c>
      <c r="AN151" s="792">
        <f t="shared" si="76"/>
        <v>0.90972222222222221</v>
      </c>
      <c r="AO151" s="792">
        <f t="shared" si="77"/>
        <v>0.97916666666666674</v>
      </c>
      <c r="AP151" s="31" t="str" cm="1">
        <f t="array" ref="AP151">IF(W151="","",IF(SUMPRODUCT((W151=$W$6:$W$1560)*(AH151=$AH$6:$AH$1560)*(AN151=$AN$6:$AN$1560)*(AO151=$AO$6:$AO$1560)*(ROW($W$6:$W$1560)&lt;&gt;ROW(W151))*((R151=0)*($R$6:$R$1560&gt;0)+(R151&gt;0)*($R$6:$R$1560=0)))&gt;0,"SALONES UNIDOS",IF(SUMPRODUCT((W151=$W$6:$W$1560)*(AH151=$AH$6:$AH$1560)*((AN151&lt;$AO$6:$AO$1560)*(AO151&gt;$AN$6:$AN$1560))*(ROW($W$6:$W$1560)&lt;&gt;ROW(W151)))&gt;0,"CRUZADO","Sin cruce")))</f>
        <v>Sin cruce</v>
      </c>
      <c r="AQ151" s="792" t="str">
        <f t="shared" si="78"/>
        <v>DE7FILIALA</v>
      </c>
      <c r="AR151" s="792" t="str" cm="1">
        <f t="array" ref="AR151">IF(AQ151="","",IF(SUMPRODUCT((AQ151=$AQ$6:$AQ$1560)*(AH151=$AH$6:$AH$1560)*(AN151=$AN$6:$AN$1560)*(AO151=$AO$6:$AO$1560)*(ROW($AQ$6:$AQ$1560)&lt;&gt;ROW(AQ151))*((R151=0)*($R$6:$R$1560&gt;0)+(R151&gt;0)*($R$6:$R$1560=0)))&gt;0,"SALONES UNIDOS",IF(SUMPRODUCT((AQ151=$AQ$6:$AQ$1560)*(AH151=$AH$6:$AH$1560)*((AN151&lt;$AO$6:$AO$1560)*(AO151&gt;$AN$6:$AN$1560))*(ROW($AQ$6:$AQ$1560)&lt;&gt;ROW(AQ151)))&gt;0,"CRUZADO","Sin cruce")))</f>
        <v>Sin cruce</v>
      </c>
    </row>
    <row r="152" spans="3:44" s="8" customFormat="1" ht="18.75" hidden="1" customHeight="1">
      <c r="C152" s="796" t="s">
        <v>1081</v>
      </c>
      <c r="D152" s="795" t="s">
        <v>49</v>
      </c>
      <c r="E152" s="795">
        <v>202312</v>
      </c>
      <c r="F152" s="796" t="s">
        <v>13</v>
      </c>
      <c r="G152" s="796" t="s">
        <v>20</v>
      </c>
      <c r="H152" s="796" t="s">
        <v>30</v>
      </c>
      <c r="I152" s="796">
        <v>7</v>
      </c>
      <c r="J152" s="796" t="s">
        <v>16</v>
      </c>
      <c r="K152" s="797" t="s">
        <v>1267</v>
      </c>
      <c r="L152" s="798" t="s">
        <v>1268</v>
      </c>
      <c r="M152" s="795" t="s">
        <v>1085</v>
      </c>
      <c r="N152" s="795" t="s">
        <v>1086</v>
      </c>
      <c r="O152" s="796" t="s">
        <v>731</v>
      </c>
      <c r="P152" s="795">
        <v>3</v>
      </c>
      <c r="Q152" s="795">
        <v>0</v>
      </c>
      <c r="R152" s="799">
        <v>3</v>
      </c>
      <c r="S152" s="795">
        <v>4</v>
      </c>
      <c r="T152" s="181"/>
      <c r="U152" s="789">
        <v>20</v>
      </c>
      <c r="V152" s="31">
        <f>IF(W152="","",IFERROR(INDEX(Docentes!C:C,MATCH(W152,Docentes!D:D,0)),"NUEVO"))</f>
        <v>45207956</v>
      </c>
      <c r="W152" s="904" t="s">
        <v>525</v>
      </c>
      <c r="X152" s="800" t="s">
        <v>168</v>
      </c>
      <c r="Y152" s="795" t="s">
        <v>1088</v>
      </c>
      <c r="Z152" s="795" t="s">
        <v>1089</v>
      </c>
      <c r="AA152" s="795" t="s">
        <v>60</v>
      </c>
      <c r="AB152" s="795" t="s">
        <v>1235</v>
      </c>
      <c r="AC152" s="795">
        <v>36</v>
      </c>
      <c r="AD152" s="795"/>
      <c r="AE152" s="795"/>
      <c r="AF152" s="795" t="s">
        <v>1088</v>
      </c>
      <c r="AG152" s="31" t="str">
        <f t="shared" si="84"/>
        <v>T</v>
      </c>
      <c r="AH152" s="795">
        <v>3</v>
      </c>
      <c r="AI152" s="795">
        <v>21</v>
      </c>
      <c r="AJ152" s="795">
        <v>0</v>
      </c>
      <c r="AK152" s="795">
        <v>23</v>
      </c>
      <c r="AL152" s="795">
        <v>30</v>
      </c>
      <c r="AM152" s="31">
        <f t="shared" si="75"/>
        <v>3.0000000000000022</v>
      </c>
      <c r="AN152" s="792">
        <f t="shared" si="76"/>
        <v>0.875</v>
      </c>
      <c r="AO152" s="792">
        <f t="shared" si="77"/>
        <v>0.97916666666666674</v>
      </c>
      <c r="AP152" s="31" t="str" cm="1">
        <f t="array" ref="AP152">IF(W152="","",IF(SUMPRODUCT((W152=$W$6:$W$1560)*(AH152=$AH$6:$AH$1560)*(AN152=$AN$6:$AN$1560)*(AO152=$AO$6:$AO$1560)*(ROW($W$6:$W$1560)&lt;&gt;ROW(W152))*((R152=0)*($R$6:$R$1560&gt;0)+(R152&gt;0)*($R$6:$R$1560=0)))&gt;0,"SALONES UNIDOS",IF(SUMPRODUCT((W152=$W$6:$W$1560)*(AH152=$AH$6:$AH$1560)*((AN152&lt;$AO$6:$AO$1560)*(AO152&gt;$AN$6:$AN$1560))*(ROW($W$6:$W$1560)&lt;&gt;ROW(W152)))&gt;0,"CRUZADO","Sin cruce")))</f>
        <v>Sin cruce</v>
      </c>
      <c r="AQ152" s="792" t="str">
        <f t="shared" si="78"/>
        <v>DE7FILIALA</v>
      </c>
      <c r="AR152" s="792" t="str" cm="1">
        <f t="array" ref="AR152">IF(AQ152="","",IF(SUMPRODUCT((AQ152=$AQ$6:$AQ$1560)*(AH152=$AH$6:$AH$1560)*(AN152=$AN$6:$AN$1560)*(AO152=$AO$6:$AO$1560)*(ROW($AQ$6:$AQ$1560)&lt;&gt;ROW(AQ152))*((R152=0)*($R$6:$R$1560&gt;0)+(R152&gt;0)*($R$6:$R$1560=0)))&gt;0,"SALONES UNIDOS",IF(SUMPRODUCT((AQ152=$AQ$6:$AQ$1560)*(AH152=$AH$6:$AH$1560)*((AN152&lt;$AO$6:$AO$1560)*(AO152&gt;$AN$6:$AN$1560))*(ROW($AQ$6:$AQ$1560)&lt;&gt;ROW(AQ152)))&gt;0,"CRUZADO","Sin cruce")))</f>
        <v>Sin cruce</v>
      </c>
    </row>
    <row r="153" spans="3:44" s="8" customFormat="1" ht="18.75" hidden="1" customHeight="1">
      <c r="C153" s="796" t="s">
        <v>1081</v>
      </c>
      <c r="D153" s="795" t="s">
        <v>49</v>
      </c>
      <c r="E153" s="795">
        <v>202312</v>
      </c>
      <c r="F153" s="796" t="s">
        <v>13</v>
      </c>
      <c r="G153" s="796" t="s">
        <v>20</v>
      </c>
      <c r="H153" s="796" t="s">
        <v>30</v>
      </c>
      <c r="I153" s="796">
        <v>8</v>
      </c>
      <c r="J153" s="796" t="s">
        <v>16</v>
      </c>
      <c r="K153" s="797" t="s">
        <v>1269</v>
      </c>
      <c r="L153" s="798" t="s">
        <v>1270</v>
      </c>
      <c r="M153" s="795" t="s">
        <v>1085</v>
      </c>
      <c r="N153" s="795" t="s">
        <v>1086</v>
      </c>
      <c r="O153" s="796" t="s">
        <v>731</v>
      </c>
      <c r="P153" s="795">
        <v>2</v>
      </c>
      <c r="Q153" s="795">
        <v>2</v>
      </c>
      <c r="R153" s="799">
        <v>4</v>
      </c>
      <c r="S153" s="795">
        <v>3</v>
      </c>
      <c r="T153" s="181"/>
      <c r="U153" s="789">
        <v>18</v>
      </c>
      <c r="V153" s="31">
        <f>IF(W153="","",IFERROR(INDEX(Docentes!C:C,MATCH(W153,Docentes!D:D,0)),"NUEVO"))</f>
        <v>46405327</v>
      </c>
      <c r="W153" s="904" t="s">
        <v>501</v>
      </c>
      <c r="X153" s="800" t="s">
        <v>167</v>
      </c>
      <c r="Y153" s="795" t="s">
        <v>1088</v>
      </c>
      <c r="Z153" s="795" t="s">
        <v>1089</v>
      </c>
      <c r="AA153" s="795"/>
      <c r="AB153" s="795" t="s">
        <v>1092</v>
      </c>
      <c r="AC153" s="795"/>
      <c r="AD153" s="795"/>
      <c r="AE153" s="795"/>
      <c r="AF153" s="795" t="s">
        <v>1088</v>
      </c>
      <c r="AG153" s="31" t="str">
        <f t="shared" si="84"/>
        <v>TP</v>
      </c>
      <c r="AH153" s="789">
        <v>4</v>
      </c>
      <c r="AI153" s="789">
        <v>18</v>
      </c>
      <c r="AJ153" s="789">
        <v>30</v>
      </c>
      <c r="AK153" s="789">
        <v>21</v>
      </c>
      <c r="AL153" s="789">
        <v>50</v>
      </c>
      <c r="AM153" s="31">
        <f t="shared" si="75"/>
        <v>3.9999999999999987</v>
      </c>
      <c r="AN153" s="792">
        <f t="shared" si="76"/>
        <v>0.77083333333333337</v>
      </c>
      <c r="AO153" s="792">
        <f t="shared" si="77"/>
        <v>0.90972222222222221</v>
      </c>
      <c r="AP153" s="31" t="str" cm="1">
        <f t="array" ref="AP153">IF(W153="","",IF(SUMPRODUCT((W153=$W$6:$W$1560)*(AH153=$AH$6:$AH$1560)*(AN153=$AN$6:$AN$1560)*(AO153=$AO$6:$AO$1560)*(ROW($W$6:$W$1560)&lt;&gt;ROW(W153))*((R153=0)*($R$6:$R$1560&gt;0)+(R153&gt;0)*($R$6:$R$1560=0)))&gt;0,"SALONES UNIDOS",IF(SUMPRODUCT((W153=$W$6:$W$1560)*(AH153=$AH$6:$AH$1560)*((AN153&lt;$AO$6:$AO$1560)*(AO153&gt;$AN$6:$AN$1560))*(ROW($W$6:$W$1560)&lt;&gt;ROW(W153)))&gt;0,"CRUZADO","Sin cruce")))</f>
        <v>Sin cruce</v>
      </c>
      <c r="AQ153" s="792" t="str">
        <f t="shared" si="78"/>
        <v>DE8FILIALA</v>
      </c>
      <c r="AR153" s="792" t="str" cm="1">
        <f t="array" ref="AR153">IF(AQ153="","",IF(SUMPRODUCT((AQ153=$AQ$6:$AQ$1560)*(AH153=$AH$6:$AH$1560)*(AN153=$AN$6:$AN$1560)*(AO153=$AO$6:$AO$1560)*(ROW($AQ$6:$AQ$1560)&lt;&gt;ROW(AQ153))*((R153=0)*($R$6:$R$1560&gt;0)+(R153&gt;0)*($R$6:$R$1560=0)))&gt;0,"SALONES UNIDOS",IF(SUMPRODUCT((AQ153=$AQ$6:$AQ$1560)*(AH153=$AH$6:$AH$1560)*((AN153&lt;$AO$6:$AO$1560)*(AO153&gt;$AN$6:$AN$1560))*(ROW($AQ$6:$AQ$1560)&lt;&gt;ROW(AQ153)))&gt;0,"CRUZADO","Sin cruce")))</f>
        <v>Sin cruce</v>
      </c>
    </row>
    <row r="154" spans="3:44" s="8" customFormat="1" ht="18.75" hidden="1" customHeight="1">
      <c r="C154" s="796" t="s">
        <v>1081</v>
      </c>
      <c r="D154" s="795" t="s">
        <v>49</v>
      </c>
      <c r="E154" s="795">
        <v>202312</v>
      </c>
      <c r="F154" s="796" t="s">
        <v>13</v>
      </c>
      <c r="G154" s="796" t="s">
        <v>20</v>
      </c>
      <c r="H154" s="796" t="s">
        <v>30</v>
      </c>
      <c r="I154" s="796">
        <v>8</v>
      </c>
      <c r="J154" s="796" t="s">
        <v>16</v>
      </c>
      <c r="K154" s="797" t="s">
        <v>1271</v>
      </c>
      <c r="L154" s="798" t="s">
        <v>1272</v>
      </c>
      <c r="M154" s="795" t="s">
        <v>1085</v>
      </c>
      <c r="N154" s="795" t="s">
        <v>1086</v>
      </c>
      <c r="O154" s="796" t="s">
        <v>731</v>
      </c>
      <c r="P154" s="795">
        <v>2</v>
      </c>
      <c r="Q154" s="795">
        <v>2</v>
      </c>
      <c r="R154" s="799">
        <v>4</v>
      </c>
      <c r="S154" s="795">
        <v>3</v>
      </c>
      <c r="T154" s="181"/>
      <c r="U154" s="789">
        <v>18</v>
      </c>
      <c r="V154" s="31">
        <f>IF(W154="","",IFERROR(INDEX(Docentes!C:C,MATCH(W154,Docentes!D:D,0)),"NUEVO"))</f>
        <v>40727418</v>
      </c>
      <c r="W154" s="907" t="s">
        <v>1029</v>
      </c>
      <c r="X154" s="800" t="s">
        <v>167</v>
      </c>
      <c r="Y154" s="795" t="s">
        <v>1088</v>
      </c>
      <c r="Z154" s="795" t="s">
        <v>1089</v>
      </c>
      <c r="AA154" s="795"/>
      <c r="AB154" s="795" t="s">
        <v>1092</v>
      </c>
      <c r="AC154" s="795"/>
      <c r="AD154" s="795"/>
      <c r="AE154" s="795"/>
      <c r="AF154" s="795" t="s">
        <v>1088</v>
      </c>
      <c r="AG154" s="31" t="str">
        <f t="shared" si="84"/>
        <v>TP</v>
      </c>
      <c r="AH154" s="789">
        <v>5</v>
      </c>
      <c r="AI154" s="789">
        <v>18</v>
      </c>
      <c r="AJ154" s="789">
        <v>30</v>
      </c>
      <c r="AK154" s="789">
        <v>21</v>
      </c>
      <c r="AL154" s="789">
        <v>50</v>
      </c>
      <c r="AM154" s="31">
        <f t="shared" si="75"/>
        <v>3.9999999999999987</v>
      </c>
      <c r="AN154" s="792">
        <f t="shared" si="76"/>
        <v>0.77083333333333337</v>
      </c>
      <c r="AO154" s="792">
        <f t="shared" si="77"/>
        <v>0.90972222222222221</v>
      </c>
      <c r="AP154" s="31" t="str" cm="1">
        <f t="array" ref="AP154">IF(W154="","",IF(SUMPRODUCT((W154=$W$6:$W$1560)*(AH154=$AH$6:$AH$1560)*(AN154=$AN$6:$AN$1560)*(AO154=$AO$6:$AO$1560)*(ROW($W$6:$W$1560)&lt;&gt;ROW(W154))*((R154=0)*($R$6:$R$1560&gt;0)+(R154&gt;0)*($R$6:$R$1560=0)))&gt;0,"SALONES UNIDOS",IF(SUMPRODUCT((W154=$W$6:$W$1560)*(AH154=$AH$6:$AH$1560)*((AN154&lt;$AO$6:$AO$1560)*(AO154&gt;$AN$6:$AN$1560))*(ROW($W$6:$W$1560)&lt;&gt;ROW(W154)))&gt;0,"CRUZADO","Sin cruce")))</f>
        <v>Sin cruce</v>
      </c>
      <c r="AQ154" s="792" t="str">
        <f t="shared" si="78"/>
        <v>DE8FILIALA</v>
      </c>
      <c r="AR154" s="792" t="str" cm="1">
        <f t="array" ref="AR154">IF(AQ154="","",IF(SUMPRODUCT((AQ154=$AQ$6:$AQ$1560)*(AH154=$AH$6:$AH$1560)*(AN154=$AN$6:$AN$1560)*(AO154=$AO$6:$AO$1560)*(ROW($AQ$6:$AQ$1560)&lt;&gt;ROW(AQ154))*((R154=0)*($R$6:$R$1560&gt;0)+(R154&gt;0)*($R$6:$R$1560=0)))&gt;0,"SALONES UNIDOS",IF(SUMPRODUCT((AQ154=$AQ$6:$AQ$1560)*(AH154=$AH$6:$AH$1560)*((AN154&lt;$AO$6:$AO$1560)*(AO154&gt;$AN$6:$AN$1560))*(ROW($AQ$6:$AQ$1560)&lt;&gt;ROW(AQ154)))&gt;0,"CRUZADO","Sin cruce")))</f>
        <v>Sin cruce</v>
      </c>
    </row>
    <row r="155" spans="3:44" s="8" customFormat="1" ht="18.75" hidden="1" customHeight="1">
      <c r="C155" s="796" t="s">
        <v>1081</v>
      </c>
      <c r="D155" s="795" t="s">
        <v>49</v>
      </c>
      <c r="E155" s="795">
        <v>202312</v>
      </c>
      <c r="F155" s="796" t="s">
        <v>13</v>
      </c>
      <c r="G155" s="796" t="s">
        <v>20</v>
      </c>
      <c r="H155" s="796" t="s">
        <v>30</v>
      </c>
      <c r="I155" s="796">
        <v>8</v>
      </c>
      <c r="J155" s="796" t="s">
        <v>26</v>
      </c>
      <c r="K155" s="797" t="s">
        <v>1273</v>
      </c>
      <c r="L155" s="798" t="s">
        <v>1274</v>
      </c>
      <c r="M155" s="795" t="s">
        <v>1085</v>
      </c>
      <c r="N155" s="795" t="s">
        <v>1086</v>
      </c>
      <c r="O155" s="796" t="s">
        <v>731</v>
      </c>
      <c r="P155" s="795">
        <v>4</v>
      </c>
      <c r="Q155" s="795">
        <v>0</v>
      </c>
      <c r="R155" s="799">
        <v>4</v>
      </c>
      <c r="S155" s="795">
        <v>4</v>
      </c>
      <c r="T155" s="181"/>
      <c r="U155" s="789">
        <v>18</v>
      </c>
      <c r="V155" s="31">
        <f>IF(W155="","",IFERROR(INDEX(Docentes!C:C,MATCH(W155,Docentes!D:D,0)),"NUEVO"))</f>
        <v>21447220</v>
      </c>
      <c r="W155" s="904" t="s">
        <v>316</v>
      </c>
      <c r="X155" s="800" t="s">
        <v>168</v>
      </c>
      <c r="Y155" s="795" t="s">
        <v>1088</v>
      </c>
      <c r="Z155" s="795" t="s">
        <v>1089</v>
      </c>
      <c r="AA155" s="795" t="s">
        <v>41</v>
      </c>
      <c r="AB155" s="795" t="s">
        <v>1226</v>
      </c>
      <c r="AC155" s="795">
        <v>50</v>
      </c>
      <c r="AD155" s="795"/>
      <c r="AE155" s="795"/>
      <c r="AF155" s="795" t="s">
        <v>1088</v>
      </c>
      <c r="AG155" s="31" t="str">
        <f t="shared" si="84"/>
        <v>T</v>
      </c>
      <c r="AH155" s="789">
        <v>1</v>
      </c>
      <c r="AI155" s="789">
        <v>18</v>
      </c>
      <c r="AJ155" s="789">
        <v>30</v>
      </c>
      <c r="AK155" s="789">
        <v>21</v>
      </c>
      <c r="AL155" s="789">
        <v>50</v>
      </c>
      <c r="AM155" s="31">
        <f t="shared" si="75"/>
        <v>3.9999999999999987</v>
      </c>
      <c r="AN155" s="792">
        <f t="shared" si="76"/>
        <v>0.77083333333333337</v>
      </c>
      <c r="AO155" s="792">
        <f t="shared" si="77"/>
        <v>0.90972222222222221</v>
      </c>
      <c r="AP155" s="31" t="str" cm="1">
        <f t="array" ref="AP155">IF(W155="","",IF(SUMPRODUCT((W155=$W$6:$W$1560)*(AH155=$AH$6:$AH$1560)*(AN155=$AN$6:$AN$1560)*(AO155=$AO$6:$AO$1560)*(ROW($W$6:$W$1560)&lt;&gt;ROW(W155))*((R155=0)*($R$6:$R$1560&gt;0)+(R155&gt;0)*($R$6:$R$1560=0)))&gt;0,"SALONES UNIDOS",IF(SUMPRODUCT((W155=$W$6:$W$1560)*(AH155=$AH$6:$AH$1560)*((AN155&lt;$AO$6:$AO$1560)*(AO155&gt;$AN$6:$AN$1560))*(ROW($W$6:$W$1560)&lt;&gt;ROW(W155)))&gt;0,"CRUZADO","Sin cruce")))</f>
        <v>Sin cruce</v>
      </c>
      <c r="AQ155" s="792" t="str">
        <f t="shared" si="78"/>
        <v>DE8FILIALB</v>
      </c>
      <c r="AR155" s="792" t="str" cm="1">
        <f t="array" ref="AR155">IF(AQ155="","",IF(SUMPRODUCT((AQ155=$AQ$6:$AQ$1560)*(AH155=$AH$6:$AH$1560)*(AN155=$AN$6:$AN$1560)*(AO155=$AO$6:$AO$1560)*(ROW($AQ$6:$AQ$1560)&lt;&gt;ROW(AQ155))*((R155=0)*($R$6:$R$1560&gt;0)+(R155&gt;0)*($R$6:$R$1560=0)))&gt;0,"SALONES UNIDOS",IF(SUMPRODUCT((AQ155=$AQ$6:$AQ$1560)*(AH155=$AH$6:$AH$1560)*((AN155&lt;$AO$6:$AO$1560)*(AO155&gt;$AN$6:$AN$1560))*(ROW($AQ$6:$AQ$1560)&lt;&gt;ROW(AQ155)))&gt;0,"CRUZADO","Sin cruce")))</f>
        <v>Sin cruce</v>
      </c>
    </row>
    <row r="156" spans="3:44" s="8" customFormat="1" ht="18.75" hidden="1" customHeight="1">
      <c r="C156" s="796" t="s">
        <v>1081</v>
      </c>
      <c r="D156" s="795" t="s">
        <v>49</v>
      </c>
      <c r="E156" s="795">
        <v>202312</v>
      </c>
      <c r="F156" s="796" t="s">
        <v>13</v>
      </c>
      <c r="G156" s="796" t="s">
        <v>20</v>
      </c>
      <c r="H156" s="796" t="s">
        <v>30</v>
      </c>
      <c r="I156" s="796">
        <v>8</v>
      </c>
      <c r="J156" s="796" t="s">
        <v>16</v>
      </c>
      <c r="K156" s="797" t="s">
        <v>1273</v>
      </c>
      <c r="L156" s="798" t="s">
        <v>1274</v>
      </c>
      <c r="M156" s="796" t="s">
        <v>1085</v>
      </c>
      <c r="N156" s="795" t="s">
        <v>1086</v>
      </c>
      <c r="O156" s="796" t="s">
        <v>731</v>
      </c>
      <c r="P156" s="795">
        <v>4</v>
      </c>
      <c r="Q156" s="795">
        <v>0</v>
      </c>
      <c r="R156" s="799">
        <v>4</v>
      </c>
      <c r="S156" s="795">
        <v>4</v>
      </c>
      <c r="T156" s="181"/>
      <c r="U156" s="789">
        <v>18</v>
      </c>
      <c r="V156" s="31">
        <f>IF(W156="","",IFERROR(INDEX(Docentes!C:C,MATCH(W156,Docentes!D:D,0)),"NUEVO"))</f>
        <v>41876321</v>
      </c>
      <c r="W156" s="904" t="s">
        <v>535</v>
      </c>
      <c r="X156" s="800" t="s">
        <v>167</v>
      </c>
      <c r="Y156" s="795" t="s">
        <v>1088</v>
      </c>
      <c r="Z156" s="795" t="s">
        <v>1089</v>
      </c>
      <c r="AA156" s="795"/>
      <c r="AB156" s="795" t="s">
        <v>1092</v>
      </c>
      <c r="AC156" s="795"/>
      <c r="AD156" s="795"/>
      <c r="AE156" s="795"/>
      <c r="AF156" s="795" t="s">
        <v>1088</v>
      </c>
      <c r="AG156" s="31" t="str">
        <f t="shared" si="84"/>
        <v>T</v>
      </c>
      <c r="AH156" s="789">
        <v>1</v>
      </c>
      <c r="AI156" s="789">
        <v>18</v>
      </c>
      <c r="AJ156" s="789">
        <v>30</v>
      </c>
      <c r="AK156" s="789">
        <v>21</v>
      </c>
      <c r="AL156" s="789">
        <v>50</v>
      </c>
      <c r="AM156" s="31">
        <f t="shared" si="75"/>
        <v>3.9999999999999987</v>
      </c>
      <c r="AN156" s="792">
        <f t="shared" si="76"/>
        <v>0.77083333333333337</v>
      </c>
      <c r="AO156" s="792">
        <f t="shared" si="77"/>
        <v>0.90972222222222221</v>
      </c>
      <c r="AP156" s="31" t="str" cm="1">
        <f t="array" ref="AP156">IF(W156="","",IF(SUMPRODUCT((W156=$W$6:$W$1560)*(AH156=$AH$6:$AH$1560)*(AN156=$AN$6:$AN$1560)*(AO156=$AO$6:$AO$1560)*(ROW($W$6:$W$1560)&lt;&gt;ROW(W156))*((R156=0)*($R$6:$R$1560&gt;0)+(R156&gt;0)*($R$6:$R$1560=0)))&gt;0,"SALONES UNIDOS",IF(SUMPRODUCT((W156=$W$6:$W$1560)*(AH156=$AH$6:$AH$1560)*((AN156&lt;$AO$6:$AO$1560)*(AO156&gt;$AN$6:$AN$1560))*(ROW($W$6:$W$1560)&lt;&gt;ROW(W156)))&gt;0,"CRUZADO","Sin cruce")))</f>
        <v>Sin cruce</v>
      </c>
      <c r="AQ156" s="792" t="str">
        <f t="shared" si="78"/>
        <v>DE8FILIALA</v>
      </c>
      <c r="AR156" s="792" t="str" cm="1">
        <f t="array" ref="AR156">IF(AQ156="","",IF(SUMPRODUCT((AQ156=$AQ$6:$AQ$1560)*(AH156=$AH$6:$AH$1560)*(AN156=$AN$6:$AN$1560)*(AO156=$AO$6:$AO$1560)*(ROW($AQ$6:$AQ$1560)&lt;&gt;ROW(AQ156))*((R156=0)*($R$6:$R$1560&gt;0)+(R156&gt;0)*($R$6:$R$1560=0)))&gt;0,"SALONES UNIDOS",IF(SUMPRODUCT((AQ156=$AQ$6:$AQ$1560)*(AH156=$AH$6:$AH$1560)*((AN156&lt;$AO$6:$AO$1560)*(AO156&gt;$AN$6:$AN$1560))*(ROW($AQ$6:$AQ$1560)&lt;&gt;ROW(AQ156)))&gt;0,"CRUZADO","Sin cruce")))</f>
        <v>Sin cruce</v>
      </c>
    </row>
    <row r="157" spans="3:44" s="8" customFormat="1" ht="18.75" hidden="1" customHeight="1">
      <c r="C157" s="796" t="s">
        <v>1081</v>
      </c>
      <c r="D157" s="795" t="s">
        <v>49</v>
      </c>
      <c r="E157" s="795">
        <v>202312</v>
      </c>
      <c r="F157" s="796" t="s">
        <v>13</v>
      </c>
      <c r="G157" s="796" t="s">
        <v>20</v>
      </c>
      <c r="H157" s="796" t="s">
        <v>30</v>
      </c>
      <c r="I157" s="796">
        <v>8</v>
      </c>
      <c r="J157" s="796" t="s">
        <v>16</v>
      </c>
      <c r="K157" s="797" t="s">
        <v>1275</v>
      </c>
      <c r="L157" s="798" t="s">
        <v>1276</v>
      </c>
      <c r="M157" s="795" t="s">
        <v>1085</v>
      </c>
      <c r="N157" s="795" t="s">
        <v>1086</v>
      </c>
      <c r="O157" s="796" t="s">
        <v>731</v>
      </c>
      <c r="P157" s="795">
        <v>2</v>
      </c>
      <c r="Q157" s="795">
        <v>2</v>
      </c>
      <c r="R157" s="799">
        <v>4</v>
      </c>
      <c r="S157" s="795">
        <v>3</v>
      </c>
      <c r="T157" s="181"/>
      <c r="U157" s="789">
        <v>18</v>
      </c>
      <c r="V157" s="31">
        <f>IF(W157="","",IFERROR(INDEX(Docentes!C:C,MATCH(W157,Docentes!D:D,0)),"NUEVO"))</f>
        <v>44296086</v>
      </c>
      <c r="W157" s="904" t="s">
        <v>225</v>
      </c>
      <c r="X157" s="800" t="s">
        <v>167</v>
      </c>
      <c r="Y157" s="795" t="s">
        <v>1088</v>
      </c>
      <c r="Z157" s="795" t="s">
        <v>1089</v>
      </c>
      <c r="AA157" s="795"/>
      <c r="AB157" s="795" t="s">
        <v>1092</v>
      </c>
      <c r="AC157" s="795"/>
      <c r="AD157" s="795"/>
      <c r="AE157" s="795"/>
      <c r="AF157" s="795" t="s">
        <v>1088</v>
      </c>
      <c r="AG157" s="31" t="str">
        <f t="shared" si="84"/>
        <v>TP</v>
      </c>
      <c r="AH157" s="789">
        <v>2</v>
      </c>
      <c r="AI157" s="789">
        <v>18</v>
      </c>
      <c r="AJ157" s="789">
        <v>30</v>
      </c>
      <c r="AK157" s="789">
        <v>21</v>
      </c>
      <c r="AL157" s="789">
        <v>50</v>
      </c>
      <c r="AM157" s="31">
        <f t="shared" si="75"/>
        <v>3.9999999999999987</v>
      </c>
      <c r="AN157" s="792">
        <f t="shared" si="76"/>
        <v>0.77083333333333337</v>
      </c>
      <c r="AO157" s="792">
        <f t="shared" si="77"/>
        <v>0.90972222222222221</v>
      </c>
      <c r="AP157" s="31" t="str" cm="1">
        <f t="array" ref="AP157">IF(W157="","",IF(SUMPRODUCT((W157=$W$6:$W$1560)*(AH157=$AH$6:$AH$1560)*(AN157=$AN$6:$AN$1560)*(AO157=$AO$6:$AO$1560)*(ROW($W$6:$W$1560)&lt;&gt;ROW(W157))*((R157=0)*($R$6:$R$1560&gt;0)+(R157&gt;0)*($R$6:$R$1560=0)))&gt;0,"SALONES UNIDOS",IF(SUMPRODUCT((W157=$W$6:$W$1560)*(AH157=$AH$6:$AH$1560)*((AN157&lt;$AO$6:$AO$1560)*(AO157&gt;$AN$6:$AN$1560))*(ROW($W$6:$W$1560)&lt;&gt;ROW(W157)))&gt;0,"CRUZADO","Sin cruce")))</f>
        <v>Sin cruce</v>
      </c>
      <c r="AQ157" s="792" t="str">
        <f t="shared" si="78"/>
        <v>DE8FILIALA</v>
      </c>
      <c r="AR157" s="792" t="str" cm="1">
        <f t="array" ref="AR157">IF(AQ157="","",IF(SUMPRODUCT((AQ157=$AQ$6:$AQ$1560)*(AH157=$AH$6:$AH$1560)*(AN157=$AN$6:$AN$1560)*(AO157=$AO$6:$AO$1560)*(ROW($AQ$6:$AQ$1560)&lt;&gt;ROW(AQ157))*((R157=0)*($R$6:$R$1560&gt;0)+(R157&gt;0)*($R$6:$R$1560=0)))&gt;0,"SALONES UNIDOS",IF(SUMPRODUCT((AQ157=$AQ$6:$AQ$1560)*(AH157=$AH$6:$AH$1560)*((AN157&lt;$AO$6:$AO$1560)*(AO157&gt;$AN$6:$AN$1560))*(ROW($AQ$6:$AQ$1560)&lt;&gt;ROW(AQ157)))&gt;0,"CRUZADO","Sin cruce")))</f>
        <v>Sin cruce</v>
      </c>
    </row>
    <row r="158" spans="3:44" s="8" customFormat="1" ht="18.75" hidden="1" customHeight="1">
      <c r="C158" s="796" t="s">
        <v>1081</v>
      </c>
      <c r="D158" s="795" t="s">
        <v>49</v>
      </c>
      <c r="E158" s="795">
        <v>202312</v>
      </c>
      <c r="F158" s="796" t="s">
        <v>13</v>
      </c>
      <c r="G158" s="796" t="s">
        <v>20</v>
      </c>
      <c r="H158" s="796" t="s">
        <v>30</v>
      </c>
      <c r="I158" s="796">
        <v>8</v>
      </c>
      <c r="J158" s="796" t="s">
        <v>26</v>
      </c>
      <c r="K158" s="797" t="s">
        <v>1277</v>
      </c>
      <c r="L158" s="798" t="s">
        <v>1278</v>
      </c>
      <c r="M158" s="795" t="s">
        <v>1085</v>
      </c>
      <c r="N158" s="795" t="s">
        <v>1086</v>
      </c>
      <c r="O158" s="796" t="s">
        <v>731</v>
      </c>
      <c r="P158" s="795">
        <v>3</v>
      </c>
      <c r="Q158" s="795">
        <v>0</v>
      </c>
      <c r="R158" s="799">
        <v>3</v>
      </c>
      <c r="S158" s="795">
        <v>4</v>
      </c>
      <c r="T158" s="181"/>
      <c r="U158" s="789">
        <v>18</v>
      </c>
      <c r="V158" s="31">
        <f>IF(W158="","",IFERROR(INDEX(Docentes!C:C,MATCH(W158,Docentes!D:D,0)),"NUEVO"))</f>
        <v>43901199</v>
      </c>
      <c r="W158" s="904" t="s">
        <v>442</v>
      </c>
      <c r="X158" s="800" t="s">
        <v>168</v>
      </c>
      <c r="Y158" s="795" t="s">
        <v>1088</v>
      </c>
      <c r="Z158" s="795" t="s">
        <v>1089</v>
      </c>
      <c r="AA158" s="795" t="s">
        <v>60</v>
      </c>
      <c r="AB158" s="795" t="s">
        <v>1235</v>
      </c>
      <c r="AC158" s="795">
        <v>36</v>
      </c>
      <c r="AD158" s="789"/>
      <c r="AE158" s="795"/>
      <c r="AF158" s="795" t="s">
        <v>1088</v>
      </c>
      <c r="AG158" s="31" t="str">
        <f t="shared" ref="AG158" si="85">IF(AND(P158&gt;0,Q158&gt;0),"TP",IF(AND(P158&gt;0,Q158=0),"T","P"))</f>
        <v>T</v>
      </c>
      <c r="AH158" s="789">
        <v>3</v>
      </c>
      <c r="AI158" s="789">
        <v>18</v>
      </c>
      <c r="AJ158" s="789">
        <v>30</v>
      </c>
      <c r="AK158" s="789">
        <v>21</v>
      </c>
      <c r="AL158" s="789">
        <v>0</v>
      </c>
      <c r="AM158" s="31">
        <f t="shared" ref="AM158" si="86">IF(R158=0,0,IF(AI158="",R158,IF(X158="HIBRIDO VIRTUAL",0,((((AK158/24)+(AL158/1440))-((AI158/24)+(AJ158/1440)))*1440/50))))</f>
        <v>2.9999999999999987</v>
      </c>
      <c r="AN158" s="792">
        <f t="shared" ref="AN158" si="87">AI158/24+AJ158/1440</f>
        <v>0.77083333333333337</v>
      </c>
      <c r="AO158" s="792">
        <f t="shared" ref="AO158" si="88">AK158/24+AL158/1440</f>
        <v>0.875</v>
      </c>
      <c r="AP158" s="31" t="str" cm="1">
        <f t="array" ref="AP158">IF(W158="","",IF(SUMPRODUCT((W158=$W$6:$W$1560)*(AH158=$AH$6:$AH$1560)*(AN158=$AN$6:$AN$1560)*(AO158=$AO$6:$AO$1560)*(ROW($W$6:$W$1560)&lt;&gt;ROW(W158))*((R158=0)*($R$6:$R$1560&gt;0)+(R158&gt;0)*($R$6:$R$1560=0)))&gt;0,"SALONES UNIDOS",IF(SUMPRODUCT((W158=$W$6:$W$1560)*(AH158=$AH$6:$AH$1560)*((AN158&lt;$AO$6:$AO$1560)*(AO158&gt;$AN$6:$AN$1560))*(ROW($W$6:$W$1560)&lt;&gt;ROW(W158)))&gt;0,"CRUZADO","Sin cruce")))</f>
        <v>Sin cruce</v>
      </c>
      <c r="AQ158" s="792" t="str">
        <f t="shared" ref="AQ158" si="89">TRIM(CONCATENATE(H158,I158,F158,J158))</f>
        <v>DE8FILIALB</v>
      </c>
      <c r="AR158" s="792" t="str" cm="1">
        <f t="array" ref="AR158">IF(AQ158="","",IF(SUMPRODUCT((AQ158=$AQ$6:$AQ$1560)*(AH158=$AH$6:$AH$1560)*(AN158=$AN$6:$AN$1560)*(AO158=$AO$6:$AO$1560)*(ROW($AQ$6:$AQ$1560)&lt;&gt;ROW(AQ158))*((R158=0)*($R$6:$R$1560&gt;0)+(R158&gt;0)*($R$6:$R$1560=0)))&gt;0,"SALONES UNIDOS",IF(SUMPRODUCT((AQ158=$AQ$6:$AQ$1560)*(AH158=$AH$6:$AH$1560)*((AN158&lt;$AO$6:$AO$1560)*(AO158&gt;$AN$6:$AN$1560))*(ROW($AQ$6:$AQ$1560)&lt;&gt;ROW(AQ158)))&gt;0,"CRUZADO","Sin cruce")))</f>
        <v>Sin cruce</v>
      </c>
    </row>
    <row r="159" spans="3:44" s="8" customFormat="1" ht="18.75" hidden="1" customHeight="1">
      <c r="C159" s="796" t="s">
        <v>1081</v>
      </c>
      <c r="D159" s="795" t="s">
        <v>49</v>
      </c>
      <c r="E159" s="795">
        <v>202312</v>
      </c>
      <c r="F159" s="796" t="s">
        <v>13</v>
      </c>
      <c r="G159" s="796" t="s">
        <v>20</v>
      </c>
      <c r="H159" s="796" t="s">
        <v>30</v>
      </c>
      <c r="I159" s="796">
        <v>8</v>
      </c>
      <c r="J159" s="796" t="s">
        <v>26</v>
      </c>
      <c r="K159" s="797" t="s">
        <v>1277</v>
      </c>
      <c r="L159" s="798" t="s">
        <v>1278</v>
      </c>
      <c r="M159" s="795" t="s">
        <v>1085</v>
      </c>
      <c r="N159" s="795" t="s">
        <v>1086</v>
      </c>
      <c r="O159" s="796" t="s">
        <v>731</v>
      </c>
      <c r="P159" s="795">
        <v>0</v>
      </c>
      <c r="Q159" s="795">
        <v>2</v>
      </c>
      <c r="R159" s="799">
        <v>2</v>
      </c>
      <c r="S159" s="795">
        <v>4</v>
      </c>
      <c r="T159" s="181"/>
      <c r="U159" s="789">
        <v>18</v>
      </c>
      <c r="V159" s="31">
        <f>IF(W159="","",IFERROR(INDEX(Docentes!C:C,MATCH(W159,Docentes!D:D,0)),"NUEVO"))</f>
        <v>43901199</v>
      </c>
      <c r="W159" s="904" t="s">
        <v>442</v>
      </c>
      <c r="X159" s="800" t="s">
        <v>168</v>
      </c>
      <c r="Y159" s="795" t="s">
        <v>1088</v>
      </c>
      <c r="Z159" s="795" t="s">
        <v>1089</v>
      </c>
      <c r="AA159" s="795"/>
      <c r="AB159" s="795"/>
      <c r="AC159" s="795"/>
      <c r="AD159" s="672" t="s">
        <v>1212</v>
      </c>
      <c r="AE159" s="795">
        <v>26</v>
      </c>
      <c r="AF159" s="795" t="s">
        <v>1088</v>
      </c>
      <c r="AG159" s="31" t="str">
        <f t="shared" si="84"/>
        <v>P</v>
      </c>
      <c r="AH159" s="789">
        <v>3</v>
      </c>
      <c r="AI159" s="789">
        <v>21</v>
      </c>
      <c r="AJ159" s="789">
        <v>0</v>
      </c>
      <c r="AK159" s="789">
        <v>22</v>
      </c>
      <c r="AL159" s="789">
        <v>40</v>
      </c>
      <c r="AM159" s="31">
        <f t="shared" si="75"/>
        <v>1.9999999999999993</v>
      </c>
      <c r="AN159" s="792">
        <f t="shared" si="76"/>
        <v>0.875</v>
      </c>
      <c r="AO159" s="792">
        <f t="shared" si="77"/>
        <v>0.94444444444444442</v>
      </c>
      <c r="AP159" s="31" t="str" cm="1">
        <f t="array" ref="AP159">IF(W159="","",IF(SUMPRODUCT((W159=$W$6:$W$1560)*(AH159=$AH$6:$AH$1560)*(AN159=$AN$6:$AN$1560)*(AO159=$AO$6:$AO$1560)*(ROW($W$6:$W$1560)&lt;&gt;ROW(W159))*((R159=0)*($R$6:$R$1560&gt;0)+(R159&gt;0)*($R$6:$R$1560=0)))&gt;0,"SALONES UNIDOS",IF(SUMPRODUCT((W159=$W$6:$W$1560)*(AH159=$AH$6:$AH$1560)*((AN159&lt;$AO$6:$AO$1560)*(AO159&gt;$AN$6:$AN$1560))*(ROW($W$6:$W$1560)&lt;&gt;ROW(W159)))&gt;0,"CRUZADO","Sin cruce")))</f>
        <v>Sin cruce</v>
      </c>
      <c r="AQ159" s="792" t="str">
        <f t="shared" si="78"/>
        <v>DE8FILIALB</v>
      </c>
      <c r="AR159" s="792" t="str" cm="1">
        <f t="array" ref="AR159">IF(AQ159="","",IF(SUMPRODUCT((AQ159=$AQ$6:$AQ$1560)*(AH159=$AH$6:$AH$1560)*(AN159=$AN$6:$AN$1560)*(AO159=$AO$6:$AO$1560)*(ROW($AQ$6:$AQ$1560)&lt;&gt;ROW(AQ159))*((R159=0)*($R$6:$R$1560&gt;0)+(R159&gt;0)*($R$6:$R$1560=0)))&gt;0,"SALONES UNIDOS",IF(SUMPRODUCT((AQ159=$AQ$6:$AQ$1560)*(AH159=$AH$6:$AH$1560)*((AN159&lt;$AO$6:$AO$1560)*(AO159&gt;$AN$6:$AN$1560))*(ROW($AQ$6:$AQ$1560)&lt;&gt;ROW(AQ159)))&gt;0,"CRUZADO","Sin cruce")))</f>
        <v>Sin cruce</v>
      </c>
    </row>
    <row r="160" spans="3:44" s="8" customFormat="1" ht="18.75" hidden="1" customHeight="1">
      <c r="C160" s="796" t="s">
        <v>1081</v>
      </c>
      <c r="D160" s="795" t="s">
        <v>49</v>
      </c>
      <c r="E160" s="795">
        <v>202312</v>
      </c>
      <c r="F160" s="796" t="s">
        <v>13</v>
      </c>
      <c r="G160" s="796" t="s">
        <v>20</v>
      </c>
      <c r="H160" s="796" t="s">
        <v>30</v>
      </c>
      <c r="I160" s="796">
        <v>8</v>
      </c>
      <c r="J160" s="796" t="s">
        <v>16</v>
      </c>
      <c r="K160" s="797" t="s">
        <v>1277</v>
      </c>
      <c r="L160" s="798" t="s">
        <v>1278</v>
      </c>
      <c r="M160" s="795" t="s">
        <v>1085</v>
      </c>
      <c r="N160" s="795" t="s">
        <v>1086</v>
      </c>
      <c r="O160" s="796" t="s">
        <v>731</v>
      </c>
      <c r="P160" s="795">
        <v>3</v>
      </c>
      <c r="Q160" s="795">
        <v>2</v>
      </c>
      <c r="R160" s="799">
        <v>5</v>
      </c>
      <c r="S160" s="795">
        <v>4</v>
      </c>
      <c r="T160" s="181"/>
      <c r="U160" s="789">
        <v>18</v>
      </c>
      <c r="V160" s="31">
        <f>IF(W160="","",IFERROR(INDEX(Docentes!C:C,MATCH(W160,Docentes!D:D,0)),"NUEVO"))</f>
        <v>42952070</v>
      </c>
      <c r="W160" s="904" t="s">
        <v>560</v>
      </c>
      <c r="X160" s="800" t="s">
        <v>167</v>
      </c>
      <c r="Y160" s="795" t="s">
        <v>1088</v>
      </c>
      <c r="Z160" s="795" t="s">
        <v>1089</v>
      </c>
      <c r="AA160" s="795"/>
      <c r="AB160" s="795" t="s">
        <v>1092</v>
      </c>
      <c r="AC160" s="795"/>
      <c r="AD160" s="795"/>
      <c r="AE160" s="795"/>
      <c r="AF160" s="795" t="s">
        <v>1088</v>
      </c>
      <c r="AG160" s="31" t="str">
        <f t="shared" si="84"/>
        <v>TP</v>
      </c>
      <c r="AH160" s="789">
        <v>3</v>
      </c>
      <c r="AI160" s="789">
        <v>18</v>
      </c>
      <c r="AJ160" s="789">
        <v>30</v>
      </c>
      <c r="AK160" s="789">
        <v>22</v>
      </c>
      <c r="AL160" s="789">
        <v>40</v>
      </c>
      <c r="AM160" s="31">
        <f t="shared" si="75"/>
        <v>4.9999999999999982</v>
      </c>
      <c r="AN160" s="792">
        <f t="shared" si="76"/>
        <v>0.77083333333333337</v>
      </c>
      <c r="AO160" s="792">
        <f t="shared" si="77"/>
        <v>0.94444444444444442</v>
      </c>
      <c r="AP160" s="31" t="str" cm="1">
        <f t="array" ref="AP160">IF(W160="","",IF(SUMPRODUCT((W160=$W$6:$W$1560)*(AH160=$AH$6:$AH$1560)*(AN160=$AN$6:$AN$1560)*(AO160=$AO$6:$AO$1560)*(ROW($W$6:$W$1560)&lt;&gt;ROW(W160))*((R160=0)*($R$6:$R$1560&gt;0)+(R160&gt;0)*($R$6:$R$1560=0)))&gt;0,"SALONES UNIDOS",IF(SUMPRODUCT((W160=$W$6:$W$1560)*(AH160=$AH$6:$AH$1560)*((AN160&lt;$AO$6:$AO$1560)*(AO160&gt;$AN$6:$AN$1560))*(ROW($W$6:$W$1560)&lt;&gt;ROW(W160)))&gt;0,"CRUZADO","Sin cruce")))</f>
        <v>Sin cruce</v>
      </c>
      <c r="AQ160" s="792" t="str">
        <f t="shared" si="78"/>
        <v>DE8FILIALA</v>
      </c>
      <c r="AR160" s="792" t="str" cm="1">
        <f t="array" ref="AR160">IF(AQ160="","",IF(SUMPRODUCT((AQ160=$AQ$6:$AQ$1560)*(AH160=$AH$6:$AH$1560)*(AN160=$AN$6:$AN$1560)*(AO160=$AO$6:$AO$1560)*(ROW($AQ$6:$AQ$1560)&lt;&gt;ROW(AQ160))*((R160=0)*($R$6:$R$1560&gt;0)+(R160&gt;0)*($R$6:$R$1560=0)))&gt;0,"SALONES UNIDOS",IF(SUMPRODUCT((AQ160=$AQ$6:$AQ$1560)*(AH160=$AH$6:$AH$1560)*((AN160&lt;$AO$6:$AO$1560)*(AO160&gt;$AN$6:$AN$1560))*(ROW($AQ$6:$AQ$1560)&lt;&gt;ROW(AQ160)))&gt;0,"CRUZADO","Sin cruce")))</f>
        <v>Sin cruce</v>
      </c>
    </row>
    <row r="161" spans="3:44" s="8" customFormat="1" ht="18.75" hidden="1" customHeight="1">
      <c r="C161" s="796" t="s">
        <v>1081</v>
      </c>
      <c r="D161" s="795" t="s">
        <v>49</v>
      </c>
      <c r="E161" s="795">
        <v>202312</v>
      </c>
      <c r="F161" s="796" t="s">
        <v>13</v>
      </c>
      <c r="G161" s="796" t="s">
        <v>20</v>
      </c>
      <c r="H161" s="796" t="s">
        <v>30</v>
      </c>
      <c r="I161" s="796">
        <v>8</v>
      </c>
      <c r="J161" s="796" t="s">
        <v>16</v>
      </c>
      <c r="K161" s="797" t="s">
        <v>1279</v>
      </c>
      <c r="L161" s="798" t="s">
        <v>1280</v>
      </c>
      <c r="M161" s="795" t="s">
        <v>1101</v>
      </c>
      <c r="N161" s="795" t="s">
        <v>1086</v>
      </c>
      <c r="O161" s="796" t="s">
        <v>769</v>
      </c>
      <c r="P161" s="795">
        <v>2</v>
      </c>
      <c r="Q161" s="795">
        <v>0</v>
      </c>
      <c r="R161" s="799">
        <v>2</v>
      </c>
      <c r="S161" s="795">
        <v>3</v>
      </c>
      <c r="T161" s="181"/>
      <c r="U161" s="789">
        <v>18</v>
      </c>
      <c r="V161" s="31">
        <f>IF(W161="","",IFERROR(INDEX(Docentes!C:C,MATCH(W161,Docentes!D:D,0)),"NUEVO"))</f>
        <v>21864558</v>
      </c>
      <c r="W161" s="904" t="s">
        <v>515</v>
      </c>
      <c r="X161" s="800" t="s">
        <v>167</v>
      </c>
      <c r="Y161" s="795" t="s">
        <v>1088</v>
      </c>
      <c r="Z161" s="795" t="s">
        <v>1089</v>
      </c>
      <c r="AA161" s="795"/>
      <c r="AB161" s="795" t="s">
        <v>1092</v>
      </c>
      <c r="AC161" s="795"/>
      <c r="AD161" s="795"/>
      <c r="AE161" s="795"/>
      <c r="AF161" s="795" t="s">
        <v>1088</v>
      </c>
      <c r="AG161" s="31" t="str">
        <f t="shared" si="84"/>
        <v>T</v>
      </c>
      <c r="AH161" s="789">
        <v>1</v>
      </c>
      <c r="AI161" s="789">
        <v>21</v>
      </c>
      <c r="AJ161" s="789">
        <v>50</v>
      </c>
      <c r="AK161" s="789">
        <v>23</v>
      </c>
      <c r="AL161" s="789">
        <v>30</v>
      </c>
      <c r="AM161" s="31">
        <f t="shared" si="75"/>
        <v>2.0000000000000027</v>
      </c>
      <c r="AN161" s="792">
        <f t="shared" si="76"/>
        <v>0.90972222222222221</v>
      </c>
      <c r="AO161" s="792">
        <f t="shared" si="77"/>
        <v>0.97916666666666674</v>
      </c>
      <c r="AP161" s="31" t="str" cm="1">
        <f t="array" ref="AP161">IF(W161="","",IF(SUMPRODUCT((W161=$W$6:$W$1560)*(AH161=$AH$6:$AH$1560)*(AN161=$AN$6:$AN$1560)*(AO161=$AO$6:$AO$1560)*(ROW($W$6:$W$1560)&lt;&gt;ROW(W161))*((R161=0)*($R$6:$R$1560&gt;0)+(R161&gt;0)*($R$6:$R$1560=0)))&gt;0,"SALONES UNIDOS",IF(SUMPRODUCT((W161=$W$6:$W$1560)*(AH161=$AH$6:$AH$1560)*((AN161&lt;$AO$6:$AO$1560)*(AO161&gt;$AN$6:$AN$1560))*(ROW($W$6:$W$1560)&lt;&gt;ROW(W161)))&gt;0,"CRUZADO","Sin cruce")))</f>
        <v>Sin cruce</v>
      </c>
      <c r="AQ161" s="792" t="str">
        <f t="shared" si="78"/>
        <v>DE8FILIALA</v>
      </c>
      <c r="AR161" s="792" t="str" cm="1">
        <f t="array" ref="AR161">IF(AQ161="","",IF(SUMPRODUCT((AQ161=$AQ$6:$AQ$1560)*(AH161=$AH$6:$AH$1560)*(AN161=$AN$6:$AN$1560)*(AO161=$AO$6:$AO$1560)*(ROW($AQ$6:$AQ$1560)&lt;&gt;ROW(AQ161))*((R161=0)*($R$6:$R$1560&gt;0)+(R161&gt;0)*($R$6:$R$1560=0)))&gt;0,"SALONES UNIDOS",IF(SUMPRODUCT((AQ161=$AQ$6:$AQ$1560)*(AH161=$AH$6:$AH$1560)*((AN161&lt;$AO$6:$AO$1560)*(AO161&gt;$AN$6:$AN$1560))*(ROW($AQ$6:$AQ$1560)&lt;&gt;ROW(AQ161)))&gt;0,"CRUZADO","Sin cruce")))</f>
        <v>Sin cruce</v>
      </c>
    </row>
    <row r="162" spans="3:44" s="8" customFormat="1" ht="18.75" hidden="1" customHeight="1">
      <c r="C162" s="796" t="s">
        <v>1081</v>
      </c>
      <c r="D162" s="795" t="s">
        <v>49</v>
      </c>
      <c r="E162" s="795">
        <v>202312</v>
      </c>
      <c r="F162" s="796" t="s">
        <v>13</v>
      </c>
      <c r="G162" s="796" t="s">
        <v>20</v>
      </c>
      <c r="H162" s="796" t="s">
        <v>30</v>
      </c>
      <c r="I162" s="796">
        <v>8</v>
      </c>
      <c r="J162" s="796" t="s">
        <v>16</v>
      </c>
      <c r="K162" s="797" t="s">
        <v>1279</v>
      </c>
      <c r="L162" s="798" t="s">
        <v>1280</v>
      </c>
      <c r="M162" s="795" t="s">
        <v>1101</v>
      </c>
      <c r="N162" s="795" t="s">
        <v>1086</v>
      </c>
      <c r="O162" s="796" t="s">
        <v>769</v>
      </c>
      <c r="P162" s="795">
        <v>0</v>
      </c>
      <c r="Q162" s="795">
        <v>2</v>
      </c>
      <c r="R162" s="799">
        <v>2</v>
      </c>
      <c r="S162" s="795">
        <v>3</v>
      </c>
      <c r="T162" s="181"/>
      <c r="U162" s="789">
        <v>18</v>
      </c>
      <c r="V162" s="31">
        <f>IF(W162="","",IFERROR(INDEX(Docentes!C:C,MATCH(W162,Docentes!D:D,0)),"NUEVO"))</f>
        <v>21864558</v>
      </c>
      <c r="W162" s="904" t="s">
        <v>515</v>
      </c>
      <c r="X162" s="800" t="s">
        <v>167</v>
      </c>
      <c r="Y162" s="795" t="s">
        <v>1088</v>
      </c>
      <c r="Z162" s="795" t="s">
        <v>1089</v>
      </c>
      <c r="AA162" s="795"/>
      <c r="AB162" s="795" t="s">
        <v>1092</v>
      </c>
      <c r="AC162" s="795"/>
      <c r="AD162" s="795"/>
      <c r="AE162" s="795"/>
      <c r="AF162" s="795" t="s">
        <v>1088</v>
      </c>
      <c r="AG162" s="31" t="str">
        <f t="shared" si="84"/>
        <v>P</v>
      </c>
      <c r="AH162" s="789">
        <v>2</v>
      </c>
      <c r="AI162" s="789">
        <v>21</v>
      </c>
      <c r="AJ162" s="789">
        <v>50</v>
      </c>
      <c r="AK162" s="789">
        <v>23</v>
      </c>
      <c r="AL162" s="789">
        <v>30</v>
      </c>
      <c r="AM162" s="31">
        <f t="shared" si="75"/>
        <v>2.0000000000000027</v>
      </c>
      <c r="AN162" s="792">
        <f t="shared" si="76"/>
        <v>0.90972222222222221</v>
      </c>
      <c r="AO162" s="792">
        <f t="shared" si="77"/>
        <v>0.97916666666666674</v>
      </c>
      <c r="AP162" s="31" t="str" cm="1">
        <f t="array" ref="AP162">IF(W162="","",IF(SUMPRODUCT((W162=$W$6:$W$1560)*(AH162=$AH$6:$AH$1560)*(AN162=$AN$6:$AN$1560)*(AO162=$AO$6:$AO$1560)*(ROW($W$6:$W$1560)&lt;&gt;ROW(W162))*((R162=0)*($R$6:$R$1560&gt;0)+(R162&gt;0)*($R$6:$R$1560=0)))&gt;0,"SALONES UNIDOS",IF(SUMPRODUCT((W162=$W$6:$W$1560)*(AH162=$AH$6:$AH$1560)*((AN162&lt;$AO$6:$AO$1560)*(AO162&gt;$AN$6:$AN$1560))*(ROW($W$6:$W$1560)&lt;&gt;ROW(W162)))&gt;0,"CRUZADO","Sin cruce")))</f>
        <v>Sin cruce</v>
      </c>
      <c r="AQ162" s="792" t="str">
        <f t="shared" si="78"/>
        <v>DE8FILIALA</v>
      </c>
      <c r="AR162" s="792" t="str" cm="1">
        <f t="array" ref="AR162">IF(AQ162="","",IF(SUMPRODUCT((AQ162=$AQ$6:$AQ$1560)*(AH162=$AH$6:$AH$1560)*(AN162=$AN$6:$AN$1560)*(AO162=$AO$6:$AO$1560)*(ROW($AQ$6:$AQ$1560)&lt;&gt;ROW(AQ162))*((R162=0)*($R$6:$R$1560&gt;0)+(R162&gt;0)*($R$6:$R$1560=0)))&gt;0,"SALONES UNIDOS",IF(SUMPRODUCT((AQ162=$AQ$6:$AQ$1560)*(AH162=$AH$6:$AH$1560)*((AN162&lt;$AO$6:$AO$1560)*(AO162&gt;$AN$6:$AN$1560))*(ROW($AQ$6:$AQ$1560)&lt;&gt;ROW(AQ162)))&gt;0,"CRUZADO","Sin cruce")))</f>
        <v>Sin cruce</v>
      </c>
    </row>
    <row r="163" spans="3:44" s="8" customFormat="1" ht="18.75" hidden="1" customHeight="1">
      <c r="C163" s="796" t="s">
        <v>1081</v>
      </c>
      <c r="D163" s="795" t="s">
        <v>49</v>
      </c>
      <c r="E163" s="795">
        <v>202312</v>
      </c>
      <c r="F163" s="796" t="s">
        <v>13</v>
      </c>
      <c r="G163" s="796" t="s">
        <v>20</v>
      </c>
      <c r="H163" s="796" t="s">
        <v>30</v>
      </c>
      <c r="I163" s="796">
        <v>9</v>
      </c>
      <c r="J163" s="796" t="s">
        <v>16</v>
      </c>
      <c r="K163" s="797" t="s">
        <v>1281</v>
      </c>
      <c r="L163" s="798" t="s">
        <v>1282</v>
      </c>
      <c r="M163" s="795" t="s">
        <v>1085</v>
      </c>
      <c r="N163" s="795" t="s">
        <v>1086</v>
      </c>
      <c r="O163" s="796" t="s">
        <v>731</v>
      </c>
      <c r="P163" s="795">
        <v>2</v>
      </c>
      <c r="Q163" s="795">
        <v>2</v>
      </c>
      <c r="R163" s="799">
        <v>4</v>
      </c>
      <c r="S163" s="795">
        <v>3</v>
      </c>
      <c r="T163" s="181" t="s">
        <v>1283</v>
      </c>
      <c r="U163" s="31">
        <v>15</v>
      </c>
      <c r="V163" s="31">
        <f>IF(W163="","",IFERROR(INDEX(Docentes!C:C,MATCH(W163,Docentes!D:D,0)),"NUEVO"))</f>
        <v>40497460</v>
      </c>
      <c r="W163" s="904" t="s">
        <v>340</v>
      </c>
      <c r="X163" s="800" t="s">
        <v>167</v>
      </c>
      <c r="Y163" s="795" t="s">
        <v>1088</v>
      </c>
      <c r="Z163" s="795" t="s">
        <v>1089</v>
      </c>
      <c r="AA163" s="795"/>
      <c r="AB163" s="795" t="s">
        <v>1092</v>
      </c>
      <c r="AC163" s="795"/>
      <c r="AD163" s="795"/>
      <c r="AE163" s="795"/>
      <c r="AF163" s="795" t="s">
        <v>1088</v>
      </c>
      <c r="AG163" s="31" t="str">
        <f t="shared" ref="AG163:AG171" si="90">IF(AND(P163&gt;0,Q163&gt;0),"TP",IF(AND(P163&gt;0,Q163=0),"T","P"))</f>
        <v>TP</v>
      </c>
      <c r="AH163" s="789">
        <v>3</v>
      </c>
      <c r="AI163" s="789">
        <v>18</v>
      </c>
      <c r="AJ163" s="789">
        <v>30</v>
      </c>
      <c r="AK163" s="789">
        <v>21</v>
      </c>
      <c r="AL163" s="789">
        <v>50</v>
      </c>
      <c r="AM163" s="31">
        <f t="shared" ref="AM163:AM171" si="91">IF(R163=0,0,IF(AI163="",R163,IF(X163="HIBRIDO VIRTUAL",0,((((AK163/24)+(AL163/1440))-((AI163/24)+(AJ163/1440)))*1440/50))))</f>
        <v>3.9999999999999987</v>
      </c>
      <c r="AN163" s="792">
        <f t="shared" ref="AN163:AN171" si="92">AI163/24+AJ163/1440</f>
        <v>0.77083333333333337</v>
      </c>
      <c r="AO163" s="792">
        <f t="shared" ref="AO163:AO171" si="93">AK163/24+AL163/1440</f>
        <v>0.90972222222222221</v>
      </c>
      <c r="AP163" s="31" t="str" cm="1">
        <f t="array" ref="AP163">IF(W163="","",IF(SUMPRODUCT((W163=$W$6:$W$1560)*(AH163=$AH$6:$AH$1560)*(AN163=$AN$6:$AN$1560)*(AO163=$AO$6:$AO$1560)*(ROW($W$6:$W$1560)&lt;&gt;ROW(W163))*((R163=0)*($R$6:$R$1560&gt;0)+(R163&gt;0)*($R$6:$R$1560=0)))&gt;0,"SALONES UNIDOS",IF(SUMPRODUCT((W163=$W$6:$W$1560)*(AH163=$AH$6:$AH$1560)*((AN163&lt;$AO$6:$AO$1560)*(AO163&gt;$AN$6:$AN$1560))*(ROW($W$6:$W$1560)&lt;&gt;ROW(W163)))&gt;0,"CRUZADO","Sin cruce")))</f>
        <v>Sin cruce</v>
      </c>
      <c r="AQ163" s="792" t="str">
        <f t="shared" ref="AQ163:AQ171" si="94">TRIM(CONCATENATE(H163,I163,F163,J163))</f>
        <v>DE9FILIALA</v>
      </c>
      <c r="AR163" s="792" t="str" cm="1">
        <f t="array" ref="AR163">IF(AQ163="","",IF(SUMPRODUCT((AQ163=$AQ$6:$AQ$1560)*(AH163=$AH$6:$AH$1560)*(AN163=$AN$6:$AN$1560)*(AO163=$AO$6:$AO$1560)*(ROW($AQ$6:$AQ$1560)&lt;&gt;ROW(AQ163))*((R163=0)*($R$6:$R$1560&gt;0)+(R163&gt;0)*($R$6:$R$1560=0)))&gt;0,"SALONES UNIDOS",IF(SUMPRODUCT((AQ163=$AQ$6:$AQ$1560)*(AH163=$AH$6:$AH$1560)*((AN163&lt;$AO$6:$AO$1560)*(AO163&gt;$AN$6:$AN$1560))*(ROW($AQ$6:$AQ$1560)&lt;&gt;ROW(AQ163)))&gt;0,"CRUZADO","Sin cruce")))</f>
        <v>Sin cruce</v>
      </c>
    </row>
    <row r="164" spans="3:44" s="8" customFormat="1" ht="18.75" hidden="1" customHeight="1">
      <c r="C164" s="796" t="s">
        <v>1081</v>
      </c>
      <c r="D164" s="795" t="s">
        <v>49</v>
      </c>
      <c r="E164" s="795">
        <v>202312</v>
      </c>
      <c r="F164" s="796" t="s">
        <v>13</v>
      </c>
      <c r="G164" s="796" t="s">
        <v>20</v>
      </c>
      <c r="H164" s="796" t="s">
        <v>30</v>
      </c>
      <c r="I164" s="796">
        <v>9</v>
      </c>
      <c r="J164" s="796" t="s">
        <v>26</v>
      </c>
      <c r="K164" s="797" t="s">
        <v>1281</v>
      </c>
      <c r="L164" s="798" t="s">
        <v>1282</v>
      </c>
      <c r="M164" s="795" t="s">
        <v>1085</v>
      </c>
      <c r="N164" s="795" t="s">
        <v>1086</v>
      </c>
      <c r="O164" s="796" t="s">
        <v>731</v>
      </c>
      <c r="P164" s="795">
        <v>2</v>
      </c>
      <c r="Q164" s="795">
        <v>2</v>
      </c>
      <c r="R164" s="799">
        <v>4</v>
      </c>
      <c r="S164" s="795">
        <v>3</v>
      </c>
      <c r="T164" s="181"/>
      <c r="U164" s="31">
        <v>15</v>
      </c>
      <c r="V164" s="31">
        <f>IF(W164="","",IFERROR(INDEX(Docentes!C:C,MATCH(W164,Docentes!D:D,0)),"NUEVO"))</f>
        <v>40497460</v>
      </c>
      <c r="W164" s="904" t="s">
        <v>340</v>
      </c>
      <c r="X164" s="800" t="s">
        <v>168</v>
      </c>
      <c r="Y164" s="795" t="s">
        <v>1088</v>
      </c>
      <c r="Z164" s="795" t="s">
        <v>1089</v>
      </c>
      <c r="AA164" s="795" t="s">
        <v>61</v>
      </c>
      <c r="AB164" s="795" t="s">
        <v>1254</v>
      </c>
      <c r="AC164" s="795">
        <v>50</v>
      </c>
      <c r="AD164" s="795"/>
      <c r="AE164" s="795"/>
      <c r="AF164" s="795" t="s">
        <v>1088</v>
      </c>
      <c r="AG164" s="31" t="str">
        <f t="shared" si="90"/>
        <v>TP</v>
      </c>
      <c r="AH164" s="789">
        <v>2</v>
      </c>
      <c r="AI164" s="789">
        <v>18</v>
      </c>
      <c r="AJ164" s="789">
        <v>30</v>
      </c>
      <c r="AK164" s="789">
        <v>21</v>
      </c>
      <c r="AL164" s="789">
        <v>50</v>
      </c>
      <c r="AM164" s="31">
        <f t="shared" si="91"/>
        <v>3.9999999999999987</v>
      </c>
      <c r="AN164" s="792">
        <f t="shared" si="92"/>
        <v>0.77083333333333337</v>
      </c>
      <c r="AO164" s="792">
        <f t="shared" si="93"/>
        <v>0.90972222222222221</v>
      </c>
      <c r="AP164" s="31" t="str" cm="1">
        <f t="array" ref="AP164">IF(W164="","",IF(SUMPRODUCT((W164=$W$6:$W$1560)*(AH164=$AH$6:$AH$1560)*(AN164=$AN$6:$AN$1560)*(AO164=$AO$6:$AO$1560)*(ROW($W$6:$W$1560)&lt;&gt;ROW(W164))*((R164=0)*($R$6:$R$1560&gt;0)+(R164&gt;0)*($R$6:$R$1560=0)))&gt;0,"SALONES UNIDOS",IF(SUMPRODUCT((W164=$W$6:$W$1560)*(AH164=$AH$6:$AH$1560)*((AN164&lt;$AO$6:$AO$1560)*(AO164&gt;$AN$6:$AN$1560))*(ROW($W$6:$W$1560)&lt;&gt;ROW(W164)))&gt;0,"CRUZADO","Sin cruce")))</f>
        <v>Sin cruce</v>
      </c>
      <c r="AQ164" s="792" t="str">
        <f t="shared" si="94"/>
        <v>DE9FILIALB</v>
      </c>
      <c r="AR164" s="792" t="str" cm="1">
        <f t="array" ref="AR164">IF(AQ164="","",IF(SUMPRODUCT((AQ164=$AQ$6:$AQ$1560)*(AH164=$AH$6:$AH$1560)*(AN164=$AN$6:$AN$1560)*(AO164=$AO$6:$AO$1560)*(ROW($AQ$6:$AQ$1560)&lt;&gt;ROW(AQ164))*((R164=0)*($R$6:$R$1560&gt;0)+(R164&gt;0)*($R$6:$R$1560=0)))&gt;0,"SALONES UNIDOS",IF(SUMPRODUCT((AQ164=$AQ$6:$AQ$1560)*(AH164=$AH$6:$AH$1560)*((AN164&lt;$AO$6:$AO$1560)*(AO164&gt;$AN$6:$AN$1560))*(ROW($AQ$6:$AQ$1560)&lt;&gt;ROW(AQ164)))&gt;0,"CRUZADO","Sin cruce")))</f>
        <v>Sin cruce</v>
      </c>
    </row>
    <row r="165" spans="3:44" s="8" customFormat="1" ht="18.75" hidden="1" customHeight="1">
      <c r="C165" s="796" t="s">
        <v>1081</v>
      </c>
      <c r="D165" s="795" t="s">
        <v>49</v>
      </c>
      <c r="E165" s="795">
        <v>202312</v>
      </c>
      <c r="F165" s="796" t="s">
        <v>13</v>
      </c>
      <c r="G165" s="796" t="s">
        <v>20</v>
      </c>
      <c r="H165" s="796" t="s">
        <v>30</v>
      </c>
      <c r="I165" s="796">
        <v>9</v>
      </c>
      <c r="J165" s="796" t="s">
        <v>26</v>
      </c>
      <c r="K165" s="797" t="s">
        <v>1284</v>
      </c>
      <c r="L165" s="798" t="s">
        <v>1285</v>
      </c>
      <c r="M165" s="795" t="s">
        <v>1085</v>
      </c>
      <c r="N165" s="795" t="s">
        <v>1086</v>
      </c>
      <c r="O165" s="796" t="s">
        <v>731</v>
      </c>
      <c r="P165" s="795">
        <v>3</v>
      </c>
      <c r="Q165" s="795">
        <v>2</v>
      </c>
      <c r="R165" s="799">
        <v>5</v>
      </c>
      <c r="S165" s="795">
        <v>4</v>
      </c>
      <c r="T165" s="181" t="s">
        <v>1283</v>
      </c>
      <c r="U165" s="31">
        <v>15</v>
      </c>
      <c r="V165" s="31">
        <f>IF(W165="","",IFERROR(INDEX(Docentes!C:C,MATCH(W165,Docentes!D:D,0)),"NUEVO"))</f>
        <v>46335754</v>
      </c>
      <c r="W165" s="904" t="s">
        <v>312</v>
      </c>
      <c r="X165" s="800" t="s">
        <v>168</v>
      </c>
      <c r="Y165" s="795" t="s">
        <v>1088</v>
      </c>
      <c r="Z165" s="795" t="s">
        <v>1089</v>
      </c>
      <c r="AA165" s="795" t="s">
        <v>61</v>
      </c>
      <c r="AB165" s="795" t="s">
        <v>1255</v>
      </c>
      <c r="AC165" s="795">
        <v>50</v>
      </c>
      <c r="AD165" s="795"/>
      <c r="AE165" s="795"/>
      <c r="AF165" s="795" t="s">
        <v>1088</v>
      </c>
      <c r="AG165" s="31" t="str">
        <f t="shared" si="90"/>
        <v>TP</v>
      </c>
      <c r="AH165" s="789">
        <v>3</v>
      </c>
      <c r="AI165" s="789">
        <v>18</v>
      </c>
      <c r="AJ165" s="789">
        <v>30</v>
      </c>
      <c r="AK165" s="789">
        <v>22</v>
      </c>
      <c r="AL165" s="789">
        <v>40</v>
      </c>
      <c r="AM165" s="31">
        <f t="shared" si="91"/>
        <v>4.9999999999999982</v>
      </c>
      <c r="AN165" s="792">
        <f t="shared" si="92"/>
        <v>0.77083333333333337</v>
      </c>
      <c r="AO165" s="792">
        <f t="shared" si="93"/>
        <v>0.94444444444444442</v>
      </c>
      <c r="AP165" s="31" t="str" cm="1">
        <f t="array" ref="AP165">IF(W165="","",IF(SUMPRODUCT((W165=$W$6:$W$1560)*(AH165=$AH$6:$AH$1560)*(AN165=$AN$6:$AN$1560)*(AO165=$AO$6:$AO$1560)*(ROW($W$6:$W$1560)&lt;&gt;ROW(W165))*((R165=0)*($R$6:$R$1560&gt;0)+(R165&gt;0)*($R$6:$R$1560=0)))&gt;0,"SALONES UNIDOS",IF(SUMPRODUCT((W165=$W$6:$W$1560)*(AH165=$AH$6:$AH$1560)*((AN165&lt;$AO$6:$AO$1560)*(AO165&gt;$AN$6:$AN$1560))*(ROW($W$6:$W$1560)&lt;&gt;ROW(W165)))&gt;0,"CRUZADO","Sin cruce")))</f>
        <v>Sin cruce</v>
      </c>
      <c r="AQ165" s="792" t="str">
        <f t="shared" si="94"/>
        <v>DE9FILIALB</v>
      </c>
      <c r="AR165" s="792" t="str" cm="1">
        <f t="array" ref="AR165">IF(AQ165="","",IF(SUMPRODUCT((AQ165=$AQ$6:$AQ$1560)*(AH165=$AH$6:$AH$1560)*(AN165=$AN$6:$AN$1560)*(AO165=$AO$6:$AO$1560)*(ROW($AQ$6:$AQ$1560)&lt;&gt;ROW(AQ165))*((R165=0)*($R$6:$R$1560&gt;0)+(R165&gt;0)*($R$6:$R$1560=0)))&gt;0,"SALONES UNIDOS",IF(SUMPRODUCT((AQ165=$AQ$6:$AQ$1560)*(AH165=$AH$6:$AH$1560)*((AN165&lt;$AO$6:$AO$1560)*(AO165&gt;$AN$6:$AN$1560))*(ROW($AQ$6:$AQ$1560)&lt;&gt;ROW(AQ165)))&gt;0,"CRUZADO","Sin cruce")))</f>
        <v>Sin cruce</v>
      </c>
    </row>
    <row r="166" spans="3:44" s="8" customFormat="1" ht="18.75" hidden="1" customHeight="1">
      <c r="C166" s="796" t="s">
        <v>1081</v>
      </c>
      <c r="D166" s="795" t="s">
        <v>49</v>
      </c>
      <c r="E166" s="795">
        <v>202312</v>
      </c>
      <c r="F166" s="796" t="s">
        <v>13</v>
      </c>
      <c r="G166" s="796" t="s">
        <v>20</v>
      </c>
      <c r="H166" s="796" t="s">
        <v>30</v>
      </c>
      <c r="I166" s="796">
        <v>9</v>
      </c>
      <c r="J166" s="796" t="s">
        <v>16</v>
      </c>
      <c r="K166" s="797" t="s">
        <v>1284</v>
      </c>
      <c r="L166" s="798" t="s">
        <v>1285</v>
      </c>
      <c r="M166" s="795" t="s">
        <v>1085</v>
      </c>
      <c r="N166" s="795" t="s">
        <v>1086</v>
      </c>
      <c r="O166" s="796" t="s">
        <v>731</v>
      </c>
      <c r="P166" s="795">
        <v>3</v>
      </c>
      <c r="Q166" s="795">
        <v>2</v>
      </c>
      <c r="R166" s="799">
        <v>5</v>
      </c>
      <c r="S166" s="795">
        <v>4</v>
      </c>
      <c r="T166" s="181" t="s">
        <v>1283</v>
      </c>
      <c r="U166" s="31">
        <v>15</v>
      </c>
      <c r="V166" s="31">
        <f>IF(W166="","",IFERROR(INDEX(Docentes!C:C,MATCH(W166,Docentes!D:D,0)),"NUEVO"))</f>
        <v>72703241</v>
      </c>
      <c r="W166" s="904" t="s">
        <v>492</v>
      </c>
      <c r="X166" s="800" t="s">
        <v>167</v>
      </c>
      <c r="Y166" s="795" t="s">
        <v>1088</v>
      </c>
      <c r="Z166" s="795" t="s">
        <v>1089</v>
      </c>
      <c r="AA166" s="795"/>
      <c r="AB166" s="795" t="s">
        <v>1092</v>
      </c>
      <c r="AC166" s="795"/>
      <c r="AD166" s="795"/>
      <c r="AE166" s="795"/>
      <c r="AF166" s="795" t="s">
        <v>1088</v>
      </c>
      <c r="AG166" s="31" t="str">
        <f t="shared" si="90"/>
        <v>TP</v>
      </c>
      <c r="AH166" s="789">
        <v>2</v>
      </c>
      <c r="AI166" s="789">
        <v>18</v>
      </c>
      <c r="AJ166" s="789">
        <v>30</v>
      </c>
      <c r="AK166" s="789">
        <v>22</v>
      </c>
      <c r="AL166" s="789">
        <v>40</v>
      </c>
      <c r="AM166" s="31">
        <f t="shared" si="91"/>
        <v>4.9999999999999982</v>
      </c>
      <c r="AN166" s="792">
        <f t="shared" si="92"/>
        <v>0.77083333333333337</v>
      </c>
      <c r="AO166" s="792">
        <f t="shared" si="93"/>
        <v>0.94444444444444442</v>
      </c>
      <c r="AP166" s="31" t="str" cm="1">
        <f t="array" ref="AP166">IF(W166="","",IF(SUMPRODUCT((W166=$W$6:$W$1560)*(AH166=$AH$6:$AH$1560)*(AN166=$AN$6:$AN$1560)*(AO166=$AO$6:$AO$1560)*(ROW($W$6:$W$1560)&lt;&gt;ROW(W166))*((R166=0)*($R$6:$R$1560&gt;0)+(R166&gt;0)*($R$6:$R$1560=0)))&gt;0,"SALONES UNIDOS",IF(SUMPRODUCT((W166=$W$6:$W$1560)*(AH166=$AH$6:$AH$1560)*((AN166&lt;$AO$6:$AO$1560)*(AO166&gt;$AN$6:$AN$1560))*(ROW($W$6:$W$1560)&lt;&gt;ROW(W166)))&gt;0,"CRUZADO","Sin cruce")))</f>
        <v>Sin cruce</v>
      </c>
      <c r="AQ166" s="792" t="str">
        <f t="shared" si="94"/>
        <v>DE9FILIALA</v>
      </c>
      <c r="AR166" s="792" t="str" cm="1">
        <f t="array" ref="AR166">IF(AQ166="","",IF(SUMPRODUCT((AQ166=$AQ$6:$AQ$1560)*(AH166=$AH$6:$AH$1560)*(AN166=$AN$6:$AN$1560)*(AO166=$AO$6:$AO$1560)*(ROW($AQ$6:$AQ$1560)&lt;&gt;ROW(AQ166))*((R166=0)*($R$6:$R$1560&gt;0)+(R166&gt;0)*($R$6:$R$1560=0)))&gt;0,"SALONES UNIDOS",IF(SUMPRODUCT((AQ166=$AQ$6:$AQ$1560)*(AH166=$AH$6:$AH$1560)*((AN166&lt;$AO$6:$AO$1560)*(AO166&gt;$AN$6:$AN$1560))*(ROW($AQ$6:$AQ$1560)&lt;&gt;ROW(AQ166)))&gt;0,"CRUZADO","Sin cruce")))</f>
        <v>Sin cruce</v>
      </c>
    </row>
    <row r="167" spans="3:44" s="8" customFormat="1" ht="18.75" hidden="1" customHeight="1">
      <c r="C167" s="796" t="s">
        <v>1081</v>
      </c>
      <c r="D167" s="795" t="s">
        <v>49</v>
      </c>
      <c r="E167" s="795">
        <v>202312</v>
      </c>
      <c r="F167" s="796" t="s">
        <v>13</v>
      </c>
      <c r="G167" s="796" t="s">
        <v>20</v>
      </c>
      <c r="H167" s="796" t="s">
        <v>30</v>
      </c>
      <c r="I167" s="796">
        <v>9</v>
      </c>
      <c r="J167" s="796" t="s">
        <v>16</v>
      </c>
      <c r="K167" s="797" t="s">
        <v>1286</v>
      </c>
      <c r="L167" s="798" t="s">
        <v>1287</v>
      </c>
      <c r="M167" s="795" t="s">
        <v>1101</v>
      </c>
      <c r="N167" s="795" t="s">
        <v>1086</v>
      </c>
      <c r="O167" s="796" t="s">
        <v>769</v>
      </c>
      <c r="P167" s="795">
        <v>4</v>
      </c>
      <c r="Q167" s="795">
        <v>2</v>
      </c>
      <c r="R167" s="799">
        <v>6</v>
      </c>
      <c r="S167" s="795">
        <v>5</v>
      </c>
      <c r="T167" s="181" t="s">
        <v>1283</v>
      </c>
      <c r="U167" s="31">
        <v>15</v>
      </c>
      <c r="V167" s="31">
        <f>IF(W167="","",IFERROR(INDEX(Docentes!C:C,MATCH(W167,Docentes!D:D,0)),"NUEVO"))</f>
        <v>21447220</v>
      </c>
      <c r="W167" s="904" t="s">
        <v>316</v>
      </c>
      <c r="X167" s="800" t="s">
        <v>167</v>
      </c>
      <c r="Y167" s="795" t="s">
        <v>1088</v>
      </c>
      <c r="Z167" s="795" t="s">
        <v>1089</v>
      </c>
      <c r="AA167" s="795"/>
      <c r="AB167" s="795" t="s">
        <v>1092</v>
      </c>
      <c r="AC167" s="795"/>
      <c r="AD167" s="795"/>
      <c r="AE167" s="795"/>
      <c r="AF167" s="795" t="s">
        <v>1088</v>
      </c>
      <c r="AG167" s="31" t="str">
        <f t="shared" si="90"/>
        <v>TP</v>
      </c>
      <c r="AH167" s="789">
        <v>4</v>
      </c>
      <c r="AI167" s="789">
        <v>18</v>
      </c>
      <c r="AJ167" s="789">
        <v>30</v>
      </c>
      <c r="AK167" s="789">
        <v>23</v>
      </c>
      <c r="AL167" s="789">
        <v>30</v>
      </c>
      <c r="AM167" s="31">
        <f t="shared" si="91"/>
        <v>6.0000000000000009</v>
      </c>
      <c r="AN167" s="792">
        <f t="shared" si="92"/>
        <v>0.77083333333333337</v>
      </c>
      <c r="AO167" s="792">
        <f t="shared" si="93"/>
        <v>0.97916666666666674</v>
      </c>
      <c r="AP167" s="31" t="str" cm="1">
        <f t="array" ref="AP167">IF(W167="","",IF(SUMPRODUCT((W167=$W$6:$W$1560)*(AH167=$AH$6:$AH$1560)*(AN167=$AN$6:$AN$1560)*(AO167=$AO$6:$AO$1560)*(ROW($W$6:$W$1560)&lt;&gt;ROW(W167))*((R167=0)*($R$6:$R$1560&gt;0)+(R167&gt;0)*($R$6:$R$1560=0)))&gt;0,"SALONES UNIDOS",IF(SUMPRODUCT((W167=$W$6:$W$1560)*(AH167=$AH$6:$AH$1560)*((AN167&lt;$AO$6:$AO$1560)*(AO167&gt;$AN$6:$AN$1560))*(ROW($W$6:$W$1560)&lt;&gt;ROW(W167)))&gt;0,"CRUZADO","Sin cruce")))</f>
        <v>Sin cruce</v>
      </c>
      <c r="AQ167" s="792" t="str">
        <f t="shared" si="94"/>
        <v>DE9FILIALA</v>
      </c>
      <c r="AR167" s="792" t="str" cm="1">
        <f t="array" ref="AR167">IF(AQ167="","",IF(SUMPRODUCT((AQ167=$AQ$6:$AQ$1560)*(AH167=$AH$6:$AH$1560)*(AN167=$AN$6:$AN$1560)*(AO167=$AO$6:$AO$1560)*(ROW($AQ$6:$AQ$1560)&lt;&gt;ROW(AQ167))*((R167=0)*($R$6:$R$1560&gt;0)+(R167&gt;0)*($R$6:$R$1560=0)))&gt;0,"SALONES UNIDOS",IF(SUMPRODUCT((AQ167=$AQ$6:$AQ$1560)*(AH167=$AH$6:$AH$1560)*((AN167&lt;$AO$6:$AO$1560)*(AO167&gt;$AN$6:$AN$1560))*(ROW($AQ$6:$AQ$1560)&lt;&gt;ROW(AQ167)))&gt;0,"CRUZADO","Sin cruce")))</f>
        <v>Sin cruce</v>
      </c>
    </row>
    <row r="168" spans="3:44" s="8" customFormat="1" ht="18.75" hidden="1" customHeight="1">
      <c r="C168" s="796" t="s">
        <v>1081</v>
      </c>
      <c r="D168" s="795" t="s">
        <v>49</v>
      </c>
      <c r="E168" s="795">
        <v>202312</v>
      </c>
      <c r="F168" s="796" t="s">
        <v>13</v>
      </c>
      <c r="G168" s="796" t="s">
        <v>20</v>
      </c>
      <c r="H168" s="796" t="s">
        <v>30</v>
      </c>
      <c r="I168" s="796">
        <v>9</v>
      </c>
      <c r="J168" s="796" t="s">
        <v>16</v>
      </c>
      <c r="K168" s="797" t="s">
        <v>1288</v>
      </c>
      <c r="L168" s="798" t="s">
        <v>1289</v>
      </c>
      <c r="M168" s="795" t="s">
        <v>1085</v>
      </c>
      <c r="N168" s="795" t="s">
        <v>1086</v>
      </c>
      <c r="O168" s="796" t="s">
        <v>731</v>
      </c>
      <c r="P168" s="795">
        <v>2</v>
      </c>
      <c r="Q168" s="795">
        <v>2</v>
      </c>
      <c r="R168" s="799">
        <v>4</v>
      </c>
      <c r="S168" s="795">
        <v>3</v>
      </c>
      <c r="T168" s="181" t="s">
        <v>1283</v>
      </c>
      <c r="U168" s="31">
        <v>15</v>
      </c>
      <c r="V168" s="31">
        <f>IF(W168="","",IFERROR(INDEX(Docentes!C:C,MATCH(W168,Docentes!D:D,0)),"NUEVO"))</f>
        <v>46405327</v>
      </c>
      <c r="W168" s="904" t="s">
        <v>501</v>
      </c>
      <c r="X168" s="800" t="s">
        <v>167</v>
      </c>
      <c r="Y168" s="795" t="s">
        <v>1088</v>
      </c>
      <c r="Z168" s="795" t="s">
        <v>1089</v>
      </c>
      <c r="AA168" s="795"/>
      <c r="AB168" s="795" t="s">
        <v>1092</v>
      </c>
      <c r="AC168" s="795"/>
      <c r="AD168" s="795"/>
      <c r="AE168" s="795"/>
      <c r="AF168" s="795" t="s">
        <v>1088</v>
      </c>
      <c r="AG168" s="31" t="str">
        <f t="shared" si="90"/>
        <v>TP</v>
      </c>
      <c r="AH168" s="789">
        <v>1</v>
      </c>
      <c r="AI168" s="789">
        <v>20</v>
      </c>
      <c r="AJ168" s="789">
        <v>10</v>
      </c>
      <c r="AK168" s="789">
        <v>23</v>
      </c>
      <c r="AL168" s="789">
        <v>30</v>
      </c>
      <c r="AM168" s="31">
        <f t="shared" si="91"/>
        <v>4.0000000000000018</v>
      </c>
      <c r="AN168" s="792">
        <f t="shared" si="92"/>
        <v>0.84027777777777779</v>
      </c>
      <c r="AO168" s="792">
        <f t="shared" si="93"/>
        <v>0.97916666666666674</v>
      </c>
      <c r="AP168" s="31" t="str" cm="1">
        <f t="array" ref="AP168">IF(W168="","",IF(SUMPRODUCT((W168=$W$6:$W$1560)*(AH168=$AH$6:$AH$1560)*(AN168=$AN$6:$AN$1560)*(AO168=$AO$6:$AO$1560)*(ROW($W$6:$W$1560)&lt;&gt;ROW(W168))*((R168=0)*($R$6:$R$1560&gt;0)+(R168&gt;0)*($R$6:$R$1560=0)))&gt;0,"SALONES UNIDOS",IF(SUMPRODUCT((W168=$W$6:$W$1560)*(AH168=$AH$6:$AH$1560)*((AN168&lt;$AO$6:$AO$1560)*(AO168&gt;$AN$6:$AN$1560))*(ROW($W$6:$W$1560)&lt;&gt;ROW(W168)))&gt;0,"CRUZADO","Sin cruce")))</f>
        <v>Sin cruce</v>
      </c>
      <c r="AQ168" s="792" t="str">
        <f t="shared" si="94"/>
        <v>DE9FILIALA</v>
      </c>
      <c r="AR168" s="792" t="str" cm="1">
        <f t="array" ref="AR168">IF(AQ168="","",IF(SUMPRODUCT((AQ168=$AQ$6:$AQ$1560)*(AH168=$AH$6:$AH$1560)*(AN168=$AN$6:$AN$1560)*(AO168=$AO$6:$AO$1560)*(ROW($AQ$6:$AQ$1560)&lt;&gt;ROW(AQ168))*((R168=0)*($R$6:$R$1560&gt;0)+(R168&gt;0)*($R$6:$R$1560=0)))&gt;0,"SALONES UNIDOS",IF(SUMPRODUCT((AQ168=$AQ$6:$AQ$1560)*(AH168=$AH$6:$AH$1560)*((AN168&lt;$AO$6:$AO$1560)*(AO168&gt;$AN$6:$AN$1560))*(ROW($AQ$6:$AQ$1560)&lt;&gt;ROW(AQ168)))&gt;0,"CRUZADO","Sin cruce")))</f>
        <v>Sin cruce</v>
      </c>
    </row>
    <row r="169" spans="3:44" s="8" customFormat="1" ht="18.75" hidden="1" customHeight="1">
      <c r="C169" s="796" t="s">
        <v>1081</v>
      </c>
      <c r="D169" s="795" t="s">
        <v>49</v>
      </c>
      <c r="E169" s="795">
        <v>202312</v>
      </c>
      <c r="F169" s="796" t="s">
        <v>13</v>
      </c>
      <c r="G169" s="796" t="s">
        <v>20</v>
      </c>
      <c r="H169" s="796" t="s">
        <v>30</v>
      </c>
      <c r="I169" s="796">
        <v>9</v>
      </c>
      <c r="J169" s="796" t="s">
        <v>16</v>
      </c>
      <c r="K169" s="797" t="s">
        <v>1290</v>
      </c>
      <c r="L169" s="798" t="s">
        <v>1291</v>
      </c>
      <c r="M169" s="795" t="s">
        <v>1085</v>
      </c>
      <c r="N169" s="795" t="s">
        <v>1086</v>
      </c>
      <c r="O169" s="796" t="s">
        <v>731</v>
      </c>
      <c r="P169" s="795">
        <v>3</v>
      </c>
      <c r="Q169" s="795">
        <v>2</v>
      </c>
      <c r="R169" s="799">
        <v>5</v>
      </c>
      <c r="S169" s="795">
        <v>4</v>
      </c>
      <c r="T169" s="181"/>
      <c r="U169" s="31">
        <v>15</v>
      </c>
      <c r="V169" s="31">
        <f>IF(W169="","",IFERROR(INDEX(Docentes!C:C,MATCH(W169,Docentes!D:D,0)),"NUEVO"))</f>
        <v>44579560</v>
      </c>
      <c r="W169" s="904" t="s">
        <v>226</v>
      </c>
      <c r="X169" s="800" t="s">
        <v>167</v>
      </c>
      <c r="Y169" s="795" t="s">
        <v>1088</v>
      </c>
      <c r="Z169" s="795" t="s">
        <v>1089</v>
      </c>
      <c r="AA169" s="795"/>
      <c r="AB169" s="795" t="s">
        <v>1092</v>
      </c>
      <c r="AC169" s="795"/>
      <c r="AD169" s="795"/>
      <c r="AE169" s="795"/>
      <c r="AF169" s="795" t="s">
        <v>1088</v>
      </c>
      <c r="AG169" s="31" t="str">
        <f t="shared" si="90"/>
        <v>TP</v>
      </c>
      <c r="AH169" s="789">
        <v>5</v>
      </c>
      <c r="AI169" s="789">
        <v>17</v>
      </c>
      <c r="AJ169" s="789">
        <v>40</v>
      </c>
      <c r="AK169" s="789">
        <v>21</v>
      </c>
      <c r="AL169" s="789">
        <v>50</v>
      </c>
      <c r="AM169" s="31">
        <f t="shared" si="91"/>
        <v>4.9999999999999982</v>
      </c>
      <c r="AN169" s="792">
        <f t="shared" si="92"/>
        <v>0.73611111111111116</v>
      </c>
      <c r="AO169" s="792">
        <f t="shared" si="93"/>
        <v>0.90972222222222221</v>
      </c>
      <c r="AP169" s="31" t="str" cm="1">
        <f t="array" ref="AP169">IF(W169="","",IF(SUMPRODUCT((W169=$W$6:$W$1560)*(AH169=$AH$6:$AH$1560)*(AN169=$AN$6:$AN$1560)*(AO169=$AO$6:$AO$1560)*(ROW($W$6:$W$1560)&lt;&gt;ROW(W169))*((R169=0)*($R$6:$R$1560&gt;0)+(R169&gt;0)*($R$6:$R$1560=0)))&gt;0,"SALONES UNIDOS",IF(SUMPRODUCT((W169=$W$6:$W$1560)*(AH169=$AH$6:$AH$1560)*((AN169&lt;$AO$6:$AO$1560)*(AO169&gt;$AN$6:$AN$1560))*(ROW($W$6:$W$1560)&lt;&gt;ROW(W169)))&gt;0,"CRUZADO","Sin cruce")))</f>
        <v>Sin cruce</v>
      </c>
      <c r="AQ169" s="792" t="str">
        <f t="shared" si="94"/>
        <v>DE9FILIALA</v>
      </c>
      <c r="AR169" s="792" t="str" cm="1">
        <f t="array" ref="AR169">IF(AQ169="","",IF(SUMPRODUCT((AQ169=$AQ$6:$AQ$1560)*(AH169=$AH$6:$AH$1560)*(AN169=$AN$6:$AN$1560)*(AO169=$AO$6:$AO$1560)*(ROW($AQ$6:$AQ$1560)&lt;&gt;ROW(AQ169))*((R169=0)*($R$6:$R$1560&gt;0)+(R169&gt;0)*($R$6:$R$1560=0)))&gt;0,"SALONES UNIDOS",IF(SUMPRODUCT((AQ169=$AQ$6:$AQ$1560)*(AH169=$AH$6:$AH$1560)*((AN169&lt;$AO$6:$AO$1560)*(AO169&gt;$AN$6:$AN$1560))*(ROW($AQ$6:$AQ$1560)&lt;&gt;ROW(AQ169)))&gt;0,"CRUZADO","Sin cruce")))</f>
        <v>Sin cruce</v>
      </c>
    </row>
    <row r="170" spans="3:44" s="8" customFormat="1" ht="18.75" hidden="1" customHeight="1">
      <c r="C170" s="796" t="s">
        <v>1081</v>
      </c>
      <c r="D170" s="795" t="s">
        <v>49</v>
      </c>
      <c r="E170" s="795">
        <v>202312</v>
      </c>
      <c r="F170" s="796" t="s">
        <v>13</v>
      </c>
      <c r="G170" s="796" t="s">
        <v>20</v>
      </c>
      <c r="H170" s="796" t="s">
        <v>30</v>
      </c>
      <c r="I170" s="796">
        <v>9</v>
      </c>
      <c r="J170" s="796" t="s">
        <v>16</v>
      </c>
      <c r="K170" s="797" t="s">
        <v>1292</v>
      </c>
      <c r="L170" s="798" t="s">
        <v>1111</v>
      </c>
      <c r="M170" s="795" t="s">
        <v>1101</v>
      </c>
      <c r="N170" s="795" t="s">
        <v>1086</v>
      </c>
      <c r="O170" s="796" t="s">
        <v>769</v>
      </c>
      <c r="P170" s="795">
        <v>2</v>
      </c>
      <c r="Q170" s="795">
        <v>0</v>
      </c>
      <c r="R170" s="799">
        <v>2</v>
      </c>
      <c r="S170" s="795">
        <v>3</v>
      </c>
      <c r="T170" s="181"/>
      <c r="U170" s="31">
        <v>15</v>
      </c>
      <c r="V170" s="31">
        <f>IF(W170="","",IFERROR(INDEX(Docentes!C:C,MATCH(W170,Docentes!D:D,0)),"NUEVO"))</f>
        <v>21864558</v>
      </c>
      <c r="W170" s="904" t="s">
        <v>515</v>
      </c>
      <c r="X170" s="800" t="s">
        <v>167</v>
      </c>
      <c r="Y170" s="795" t="s">
        <v>1088</v>
      </c>
      <c r="Z170" s="795" t="s">
        <v>1089</v>
      </c>
      <c r="AA170" s="795"/>
      <c r="AB170" s="795" t="s">
        <v>1092</v>
      </c>
      <c r="AC170" s="795"/>
      <c r="AD170" s="795"/>
      <c r="AE170" s="795"/>
      <c r="AF170" s="795" t="s">
        <v>1088</v>
      </c>
      <c r="AG170" s="31" t="str">
        <f t="shared" si="90"/>
        <v>T</v>
      </c>
      <c r="AH170" s="789">
        <v>1</v>
      </c>
      <c r="AI170" s="789">
        <v>18</v>
      </c>
      <c r="AJ170" s="789">
        <v>30</v>
      </c>
      <c r="AK170" s="789">
        <v>20</v>
      </c>
      <c r="AL170" s="789">
        <v>10</v>
      </c>
      <c r="AM170" s="31">
        <f t="shared" si="91"/>
        <v>1.9999999999999993</v>
      </c>
      <c r="AN170" s="792">
        <f t="shared" si="92"/>
        <v>0.77083333333333337</v>
      </c>
      <c r="AO170" s="792">
        <f t="shared" si="93"/>
        <v>0.84027777777777779</v>
      </c>
      <c r="AP170" s="31" t="str" cm="1">
        <f t="array" ref="AP170">IF(W170="","",IF(SUMPRODUCT((W170=$W$6:$W$1560)*(AH170=$AH$6:$AH$1560)*(AN170=$AN$6:$AN$1560)*(AO170=$AO$6:$AO$1560)*(ROW($W$6:$W$1560)&lt;&gt;ROW(W170))*((R170=0)*($R$6:$R$1560&gt;0)+(R170&gt;0)*($R$6:$R$1560=0)))&gt;0,"SALONES UNIDOS",IF(SUMPRODUCT((W170=$W$6:$W$1560)*(AH170=$AH$6:$AH$1560)*((AN170&lt;$AO$6:$AO$1560)*(AO170&gt;$AN$6:$AN$1560))*(ROW($W$6:$W$1560)&lt;&gt;ROW(W170)))&gt;0,"CRUZADO","Sin cruce")))</f>
        <v>Sin cruce</v>
      </c>
      <c r="AQ170" s="792" t="str">
        <f t="shared" si="94"/>
        <v>DE9FILIALA</v>
      </c>
      <c r="AR170" s="792" t="str" cm="1">
        <f t="array" ref="AR170">IF(AQ170="","",IF(SUMPRODUCT((AQ170=$AQ$6:$AQ$1560)*(AH170=$AH$6:$AH$1560)*(AN170=$AN$6:$AN$1560)*(AO170=$AO$6:$AO$1560)*(ROW($AQ$6:$AQ$1560)&lt;&gt;ROW(AQ170))*((R170=0)*($R$6:$R$1560&gt;0)+(R170&gt;0)*($R$6:$R$1560=0)))&gt;0,"SALONES UNIDOS",IF(SUMPRODUCT((AQ170=$AQ$6:$AQ$1560)*(AH170=$AH$6:$AH$1560)*((AN170&lt;$AO$6:$AO$1560)*(AO170&gt;$AN$6:$AN$1560))*(ROW($AQ$6:$AQ$1560)&lt;&gt;ROW(AQ170)))&gt;0,"CRUZADO","Sin cruce")))</f>
        <v>Sin cruce</v>
      </c>
    </row>
    <row r="171" spans="3:44" s="8" customFormat="1" ht="18.75" hidden="1" customHeight="1">
      <c r="C171" s="796" t="s">
        <v>1081</v>
      </c>
      <c r="D171" s="795" t="s">
        <v>49</v>
      </c>
      <c r="E171" s="795">
        <v>202312</v>
      </c>
      <c r="F171" s="796" t="s">
        <v>13</v>
      </c>
      <c r="G171" s="796" t="s">
        <v>20</v>
      </c>
      <c r="H171" s="796" t="s">
        <v>30</v>
      </c>
      <c r="I171" s="796">
        <v>9</v>
      </c>
      <c r="J171" s="796" t="s">
        <v>16</v>
      </c>
      <c r="K171" s="797" t="s">
        <v>1292</v>
      </c>
      <c r="L171" s="798" t="s">
        <v>1111</v>
      </c>
      <c r="M171" s="795" t="s">
        <v>1101</v>
      </c>
      <c r="N171" s="795" t="s">
        <v>1086</v>
      </c>
      <c r="O171" s="796" t="s">
        <v>769</v>
      </c>
      <c r="P171" s="795">
        <v>0</v>
      </c>
      <c r="Q171" s="795">
        <v>2</v>
      </c>
      <c r="R171" s="799">
        <v>2</v>
      </c>
      <c r="S171" s="795">
        <v>3</v>
      </c>
      <c r="T171" s="181" t="s">
        <v>1283</v>
      </c>
      <c r="U171" s="31">
        <v>15</v>
      </c>
      <c r="V171" s="31">
        <f>IF(W171="","",IFERROR(INDEX(Docentes!C:C,MATCH(W171,Docentes!D:D,0)),"NUEVO"))</f>
        <v>21864558</v>
      </c>
      <c r="W171" s="904" t="s">
        <v>515</v>
      </c>
      <c r="X171" s="800" t="s">
        <v>167</v>
      </c>
      <c r="Y171" s="795" t="s">
        <v>1088</v>
      </c>
      <c r="Z171" s="795" t="s">
        <v>1089</v>
      </c>
      <c r="AA171" s="795"/>
      <c r="AB171" s="795" t="s">
        <v>1092</v>
      </c>
      <c r="AC171" s="795"/>
      <c r="AD171" s="795"/>
      <c r="AE171" s="795"/>
      <c r="AF171" s="795" t="s">
        <v>1088</v>
      </c>
      <c r="AG171" s="31" t="str">
        <f t="shared" si="90"/>
        <v>P</v>
      </c>
      <c r="AH171" s="789">
        <v>5</v>
      </c>
      <c r="AI171" s="789">
        <v>21</v>
      </c>
      <c r="AJ171" s="789">
        <v>50</v>
      </c>
      <c r="AK171" s="789">
        <v>23</v>
      </c>
      <c r="AL171" s="789">
        <v>30</v>
      </c>
      <c r="AM171" s="31">
        <f t="shared" si="91"/>
        <v>2.0000000000000027</v>
      </c>
      <c r="AN171" s="792">
        <f t="shared" si="92"/>
        <v>0.90972222222222221</v>
      </c>
      <c r="AO171" s="792">
        <f t="shared" si="93"/>
        <v>0.97916666666666674</v>
      </c>
      <c r="AP171" s="31" t="str" cm="1">
        <f t="array" ref="AP171">IF(W171="","",IF(SUMPRODUCT((W171=$W$6:$W$1560)*(AH171=$AH$6:$AH$1560)*(AN171=$AN$6:$AN$1560)*(AO171=$AO$6:$AO$1560)*(ROW($W$6:$W$1560)&lt;&gt;ROW(W171))*((R171=0)*($R$6:$R$1560&gt;0)+(R171&gt;0)*($R$6:$R$1560=0)))&gt;0,"SALONES UNIDOS",IF(SUMPRODUCT((W171=$W$6:$W$1560)*(AH171=$AH$6:$AH$1560)*((AN171&lt;$AO$6:$AO$1560)*(AO171&gt;$AN$6:$AN$1560))*(ROW($W$6:$W$1560)&lt;&gt;ROW(W171)))&gt;0,"CRUZADO","Sin cruce")))</f>
        <v>Sin cruce</v>
      </c>
      <c r="AQ171" s="792" t="str">
        <f t="shared" si="94"/>
        <v>DE9FILIALA</v>
      </c>
      <c r="AR171" s="792" t="str" cm="1">
        <f t="array" ref="AR171">IF(AQ171="","",IF(SUMPRODUCT((AQ171=$AQ$6:$AQ$1560)*(AH171=$AH$6:$AH$1560)*(AN171=$AN$6:$AN$1560)*(AO171=$AO$6:$AO$1560)*(ROW($AQ$6:$AQ$1560)&lt;&gt;ROW(AQ171))*((R171=0)*($R$6:$R$1560&gt;0)+(R171&gt;0)*($R$6:$R$1560=0)))&gt;0,"SALONES UNIDOS",IF(SUMPRODUCT((AQ171=$AQ$6:$AQ$1560)*(AH171=$AH$6:$AH$1560)*((AN171&lt;$AO$6:$AO$1560)*(AO171&gt;$AN$6:$AN$1560))*(ROW($AQ$6:$AQ$1560)&lt;&gt;ROW(AQ171)))&gt;0,"CRUZADO","Sin cruce")))</f>
        <v>Sin cruce</v>
      </c>
    </row>
    <row r="172" spans="3:44" s="8" customFormat="1" ht="18.75" hidden="1" customHeight="1">
      <c r="C172" s="12" t="s">
        <v>1081</v>
      </c>
      <c r="D172" s="789" t="s">
        <v>49</v>
      </c>
      <c r="E172" s="789">
        <v>202312</v>
      </c>
      <c r="F172" s="12" t="s">
        <v>13</v>
      </c>
      <c r="G172" s="12" t="s">
        <v>20</v>
      </c>
      <c r="H172" s="12" t="s">
        <v>30</v>
      </c>
      <c r="I172" s="796">
        <v>10</v>
      </c>
      <c r="J172" s="796" t="s">
        <v>16</v>
      </c>
      <c r="K172" s="790" t="s">
        <v>1293</v>
      </c>
      <c r="L172" s="491" t="s">
        <v>1294</v>
      </c>
      <c r="M172" s="789" t="s">
        <v>1085</v>
      </c>
      <c r="N172" s="789" t="s">
        <v>1086</v>
      </c>
      <c r="O172" s="12" t="s">
        <v>769</v>
      </c>
      <c r="P172" s="789">
        <v>2</v>
      </c>
      <c r="Q172" s="789">
        <v>2</v>
      </c>
      <c r="R172" s="799">
        <v>4</v>
      </c>
      <c r="S172" s="789">
        <v>3</v>
      </c>
      <c r="T172" s="181"/>
      <c r="U172" s="31">
        <v>15</v>
      </c>
      <c r="V172" s="31">
        <f>IF(W172="","",IFERROR(INDEX(Docentes!C:C,MATCH(W172,Docentes!D:D,0)),"NUEVO"))</f>
        <v>21814775</v>
      </c>
      <c r="W172" s="904" t="s">
        <v>179</v>
      </c>
      <c r="X172" s="800" t="s">
        <v>167</v>
      </c>
      <c r="Y172" s="795" t="s">
        <v>1088</v>
      </c>
      <c r="Z172" s="796" t="s">
        <v>1089</v>
      </c>
      <c r="AA172" s="796"/>
      <c r="AB172" s="796" t="s">
        <v>1092</v>
      </c>
      <c r="AC172" s="796"/>
      <c r="AD172" s="796"/>
      <c r="AE172" s="796"/>
      <c r="AF172" s="795" t="s">
        <v>1088</v>
      </c>
      <c r="AG172" s="31" t="str">
        <f t="shared" si="84"/>
        <v>TP</v>
      </c>
      <c r="AH172" s="796">
        <v>3</v>
      </c>
      <c r="AI172" s="796">
        <v>18</v>
      </c>
      <c r="AJ172" s="796">
        <v>30</v>
      </c>
      <c r="AK172" s="796">
        <v>21</v>
      </c>
      <c r="AL172" s="795">
        <v>50</v>
      </c>
      <c r="AM172" s="31">
        <f t="shared" si="75"/>
        <v>3.9999999999999987</v>
      </c>
      <c r="AN172" s="792">
        <f t="shared" si="76"/>
        <v>0.77083333333333337</v>
      </c>
      <c r="AO172" s="792">
        <f t="shared" si="77"/>
        <v>0.90972222222222221</v>
      </c>
      <c r="AP172" s="31" t="str" cm="1">
        <f t="array" ref="AP172">IF(W172="","",IF(SUMPRODUCT((W172=$W$6:$W$1560)*(AH172=$AH$6:$AH$1560)*(AN172=$AN$6:$AN$1560)*(AO172=$AO$6:$AO$1560)*(ROW($W$6:$W$1560)&lt;&gt;ROW(W172))*((R172=0)*($R$6:$R$1560&gt;0)+(R172&gt;0)*($R$6:$R$1560=0)))&gt;0,"SALONES UNIDOS",IF(SUMPRODUCT((W172=$W$6:$W$1560)*(AH172=$AH$6:$AH$1560)*((AN172&lt;$AO$6:$AO$1560)*(AO172&gt;$AN$6:$AN$1560))*(ROW($W$6:$W$1560)&lt;&gt;ROW(W172)))&gt;0,"CRUZADO","Sin cruce")))</f>
        <v>Sin cruce</v>
      </c>
      <c r="AQ172" s="792" t="str">
        <f t="shared" si="78"/>
        <v>DE10FILIALA</v>
      </c>
      <c r="AR172" s="792" t="str" cm="1">
        <f t="array" ref="AR172">IF(AQ172="","",IF(SUMPRODUCT((AQ172=$AQ$6:$AQ$1560)*(AH172=$AH$6:$AH$1560)*(AN172=$AN$6:$AN$1560)*(AO172=$AO$6:$AO$1560)*(ROW($AQ$6:$AQ$1560)&lt;&gt;ROW(AQ172))*((R172=0)*($R$6:$R$1560&gt;0)+(R172&gt;0)*($R$6:$R$1560=0)))&gt;0,"SALONES UNIDOS",IF(SUMPRODUCT((AQ172=$AQ$6:$AQ$1560)*(AH172=$AH$6:$AH$1560)*((AN172&lt;$AO$6:$AO$1560)*(AO172&gt;$AN$6:$AN$1560))*(ROW($AQ$6:$AQ$1560)&lt;&gt;ROW(AQ172)))&gt;0,"CRUZADO","Sin cruce")))</f>
        <v>Sin cruce</v>
      </c>
    </row>
    <row r="173" spans="3:44" s="8" customFormat="1" ht="18.75" hidden="1" customHeight="1">
      <c r="C173" s="12" t="s">
        <v>1081</v>
      </c>
      <c r="D173" s="789" t="s">
        <v>49</v>
      </c>
      <c r="E173" s="789">
        <v>202312</v>
      </c>
      <c r="F173" s="12" t="s">
        <v>13</v>
      </c>
      <c r="G173" s="12" t="s">
        <v>20</v>
      </c>
      <c r="H173" s="12" t="s">
        <v>30</v>
      </c>
      <c r="I173" s="796">
        <v>10</v>
      </c>
      <c r="J173" s="796" t="s">
        <v>26</v>
      </c>
      <c r="K173" s="790" t="s">
        <v>1295</v>
      </c>
      <c r="L173" s="491" t="s">
        <v>1296</v>
      </c>
      <c r="M173" s="789" t="s">
        <v>1085</v>
      </c>
      <c r="N173" s="789" t="s">
        <v>1086</v>
      </c>
      <c r="O173" s="12" t="s">
        <v>731</v>
      </c>
      <c r="P173" s="789">
        <v>3</v>
      </c>
      <c r="Q173" s="789">
        <v>2</v>
      </c>
      <c r="R173" s="799">
        <v>5</v>
      </c>
      <c r="S173" s="789">
        <v>4</v>
      </c>
      <c r="T173" s="181"/>
      <c r="U173" s="31">
        <v>15</v>
      </c>
      <c r="V173" s="31">
        <f>IF(W173="","",IFERROR(INDEX(Docentes!C:C,MATCH(W173,Docentes!D:D,0)),"NUEVO"))</f>
        <v>40497460</v>
      </c>
      <c r="W173" s="904" t="s">
        <v>340</v>
      </c>
      <c r="X173" s="800" t="s">
        <v>168</v>
      </c>
      <c r="Y173" s="795" t="s">
        <v>1088</v>
      </c>
      <c r="Z173" s="795" t="s">
        <v>1089</v>
      </c>
      <c r="AA173" s="795" t="s">
        <v>41</v>
      </c>
      <c r="AB173" s="795" t="s">
        <v>1297</v>
      </c>
      <c r="AC173" s="795">
        <v>35</v>
      </c>
      <c r="AD173" s="795"/>
      <c r="AE173" s="795"/>
      <c r="AF173" s="795" t="s">
        <v>1088</v>
      </c>
      <c r="AG173" s="31" t="str">
        <f t="shared" si="84"/>
        <v>TP</v>
      </c>
      <c r="AH173" s="796">
        <v>4</v>
      </c>
      <c r="AI173" s="796">
        <v>18</v>
      </c>
      <c r="AJ173" s="796">
        <v>30</v>
      </c>
      <c r="AK173" s="796">
        <v>22</v>
      </c>
      <c r="AL173" s="796">
        <v>40</v>
      </c>
      <c r="AM173" s="31">
        <f t="shared" si="75"/>
        <v>4.9999999999999982</v>
      </c>
      <c r="AN173" s="792">
        <f t="shared" si="76"/>
        <v>0.77083333333333337</v>
      </c>
      <c r="AO173" s="792">
        <f t="shared" si="77"/>
        <v>0.94444444444444442</v>
      </c>
      <c r="AP173" s="31" t="str" cm="1">
        <f t="array" ref="AP173">IF(W173="","",IF(SUMPRODUCT((W173=$W$6:$W$1560)*(AH173=$AH$6:$AH$1560)*(AN173=$AN$6:$AN$1560)*(AO173=$AO$6:$AO$1560)*(ROW($W$6:$W$1560)&lt;&gt;ROW(W173))*((R173=0)*($R$6:$R$1560&gt;0)+(R173&gt;0)*($R$6:$R$1560=0)))&gt;0,"SALONES UNIDOS",IF(SUMPRODUCT((W173=$W$6:$W$1560)*(AH173=$AH$6:$AH$1560)*((AN173&lt;$AO$6:$AO$1560)*(AO173&gt;$AN$6:$AN$1560))*(ROW($W$6:$W$1560)&lt;&gt;ROW(W173)))&gt;0,"CRUZADO","Sin cruce")))</f>
        <v>Sin cruce</v>
      </c>
      <c r="AQ173" s="792" t="str">
        <f t="shared" si="78"/>
        <v>DE10FILIALB</v>
      </c>
      <c r="AR173" s="792" t="str" cm="1">
        <f t="array" ref="AR173">IF(AQ173="","",IF(SUMPRODUCT((AQ173=$AQ$6:$AQ$1560)*(AH173=$AH$6:$AH$1560)*(AN173=$AN$6:$AN$1560)*(AO173=$AO$6:$AO$1560)*(ROW($AQ$6:$AQ$1560)&lt;&gt;ROW(AQ173))*((R173=0)*($R$6:$R$1560&gt;0)+(R173&gt;0)*($R$6:$R$1560=0)))&gt;0,"SALONES UNIDOS",IF(SUMPRODUCT((AQ173=$AQ$6:$AQ$1560)*(AH173=$AH$6:$AH$1560)*((AN173&lt;$AO$6:$AO$1560)*(AO173&gt;$AN$6:$AN$1560))*(ROW($AQ$6:$AQ$1560)&lt;&gt;ROW(AQ173)))&gt;0,"CRUZADO","Sin cruce")))</f>
        <v>Sin cruce</v>
      </c>
    </row>
    <row r="174" spans="3:44" s="8" customFormat="1" ht="18.75" hidden="1" customHeight="1">
      <c r="C174" s="12" t="s">
        <v>1081</v>
      </c>
      <c r="D174" s="789" t="s">
        <v>49</v>
      </c>
      <c r="E174" s="789">
        <v>202312</v>
      </c>
      <c r="F174" s="12" t="s">
        <v>13</v>
      </c>
      <c r="G174" s="12" t="s">
        <v>20</v>
      </c>
      <c r="H174" s="12" t="s">
        <v>30</v>
      </c>
      <c r="I174" s="796">
        <v>10</v>
      </c>
      <c r="J174" s="796" t="s">
        <v>16</v>
      </c>
      <c r="K174" s="790" t="s">
        <v>1295</v>
      </c>
      <c r="L174" s="491" t="s">
        <v>1296</v>
      </c>
      <c r="M174" s="789" t="s">
        <v>1085</v>
      </c>
      <c r="N174" s="789" t="s">
        <v>1086</v>
      </c>
      <c r="O174" s="12" t="s">
        <v>731</v>
      </c>
      <c r="P174" s="789">
        <v>3</v>
      </c>
      <c r="Q174" s="789">
        <v>2</v>
      </c>
      <c r="R174" s="799">
        <v>5</v>
      </c>
      <c r="S174" s="789">
        <v>4</v>
      </c>
      <c r="T174" s="181"/>
      <c r="U174" s="31">
        <v>15</v>
      </c>
      <c r="V174" s="31">
        <f>IF(W174="","",IFERROR(INDEX(Docentes!C:C,MATCH(W174,Docentes!D:D,0)),"NUEVO"))</f>
        <v>42515290</v>
      </c>
      <c r="W174" s="693" t="s">
        <v>976</v>
      </c>
      <c r="X174" s="800" t="s">
        <v>167</v>
      </c>
      <c r="Y174" s="795" t="s">
        <v>1088</v>
      </c>
      <c r="Z174" s="795" t="s">
        <v>1089</v>
      </c>
      <c r="AA174" s="795"/>
      <c r="AB174" s="795" t="s">
        <v>1092</v>
      </c>
      <c r="AC174" s="795"/>
      <c r="AD174" s="795"/>
      <c r="AE174" s="795"/>
      <c r="AF174" s="795" t="s">
        <v>1088</v>
      </c>
      <c r="AG174" s="31" t="str">
        <f t="shared" si="84"/>
        <v>TP</v>
      </c>
      <c r="AH174" s="795">
        <v>4</v>
      </c>
      <c r="AI174" s="795">
        <v>18</v>
      </c>
      <c r="AJ174" s="795">
        <v>30</v>
      </c>
      <c r="AK174" s="795">
        <v>22</v>
      </c>
      <c r="AL174" s="795">
        <v>40</v>
      </c>
      <c r="AM174" s="31">
        <f t="shared" si="75"/>
        <v>4.9999999999999982</v>
      </c>
      <c r="AN174" s="792">
        <f t="shared" si="76"/>
        <v>0.77083333333333337</v>
      </c>
      <c r="AO174" s="792">
        <f t="shared" si="77"/>
        <v>0.94444444444444442</v>
      </c>
      <c r="AP174" s="31" t="str" cm="1">
        <f t="array" ref="AP174">IF(W174="","",IF(SUMPRODUCT((W174=$W$6:$W$1560)*(AH174=$AH$6:$AH$1560)*(AN174=$AN$6:$AN$1560)*(AO174=$AO$6:$AO$1560)*(ROW($W$6:$W$1560)&lt;&gt;ROW(W174))*((R174=0)*($R$6:$R$1560&gt;0)+(R174&gt;0)*($R$6:$R$1560=0)))&gt;0,"SALONES UNIDOS",IF(SUMPRODUCT((W174=$W$6:$W$1560)*(AH174=$AH$6:$AH$1560)*((AN174&lt;$AO$6:$AO$1560)*(AO174&gt;$AN$6:$AN$1560))*(ROW($W$6:$W$1560)&lt;&gt;ROW(W174)))&gt;0,"CRUZADO","Sin cruce")))</f>
        <v>Sin cruce</v>
      </c>
      <c r="AQ174" s="792" t="str">
        <f t="shared" si="78"/>
        <v>DE10FILIALA</v>
      </c>
      <c r="AR174" s="792" t="str" cm="1">
        <f t="array" ref="AR174">IF(AQ174="","",IF(SUMPRODUCT((AQ174=$AQ$6:$AQ$1560)*(AH174=$AH$6:$AH$1560)*(AN174=$AN$6:$AN$1560)*(AO174=$AO$6:$AO$1560)*(ROW($AQ$6:$AQ$1560)&lt;&gt;ROW(AQ174))*((R174=0)*($R$6:$R$1560&gt;0)+(R174&gt;0)*($R$6:$R$1560=0)))&gt;0,"SALONES UNIDOS",IF(SUMPRODUCT((AQ174=$AQ$6:$AQ$1560)*(AH174=$AH$6:$AH$1560)*((AN174&lt;$AO$6:$AO$1560)*(AO174&gt;$AN$6:$AN$1560))*(ROW($AQ$6:$AQ$1560)&lt;&gt;ROW(AQ174)))&gt;0,"CRUZADO","Sin cruce")))</f>
        <v>Sin cruce</v>
      </c>
    </row>
    <row r="175" spans="3:44" s="8" customFormat="1" ht="18.75" hidden="1" customHeight="1">
      <c r="C175" s="12" t="s">
        <v>1081</v>
      </c>
      <c r="D175" s="789" t="s">
        <v>49</v>
      </c>
      <c r="E175" s="789">
        <v>202312</v>
      </c>
      <c r="F175" s="12" t="s">
        <v>13</v>
      </c>
      <c r="G175" s="12" t="s">
        <v>20</v>
      </c>
      <c r="H175" s="12" t="s">
        <v>30</v>
      </c>
      <c r="I175" s="796">
        <v>10</v>
      </c>
      <c r="J175" s="796" t="s">
        <v>16</v>
      </c>
      <c r="K175" s="790" t="s">
        <v>1298</v>
      </c>
      <c r="L175" s="491" t="s">
        <v>1299</v>
      </c>
      <c r="M175" s="789" t="s">
        <v>1085</v>
      </c>
      <c r="N175" s="789" t="s">
        <v>1086</v>
      </c>
      <c r="O175" s="12" t="s">
        <v>731</v>
      </c>
      <c r="P175" s="789">
        <v>2</v>
      </c>
      <c r="Q175" s="789">
        <v>2</v>
      </c>
      <c r="R175" s="799">
        <v>4</v>
      </c>
      <c r="S175" s="789">
        <v>3</v>
      </c>
      <c r="T175" s="181"/>
      <c r="U175" s="31">
        <v>15</v>
      </c>
      <c r="V175" s="31">
        <f>IF(W175="","",IFERROR(INDEX(Docentes!C:C,MATCH(W175,Docentes!D:D,0)),"NUEVO"))</f>
        <v>71543911</v>
      </c>
      <c r="W175" s="904" t="s">
        <v>357</v>
      </c>
      <c r="X175" s="800" t="s">
        <v>167</v>
      </c>
      <c r="Y175" s="795" t="s">
        <v>1088</v>
      </c>
      <c r="Z175" s="795" t="s">
        <v>1089</v>
      </c>
      <c r="AA175" s="795"/>
      <c r="AB175" s="795" t="s">
        <v>1092</v>
      </c>
      <c r="AC175" s="795"/>
      <c r="AD175" s="795"/>
      <c r="AE175" s="795"/>
      <c r="AF175" s="795" t="s">
        <v>1088</v>
      </c>
      <c r="AG175" s="31" t="str">
        <f t="shared" si="84"/>
        <v>TP</v>
      </c>
      <c r="AH175" s="795">
        <v>2</v>
      </c>
      <c r="AI175" s="795">
        <v>18</v>
      </c>
      <c r="AJ175" s="795">
        <v>30</v>
      </c>
      <c r="AK175" s="795">
        <v>21</v>
      </c>
      <c r="AL175" s="795">
        <v>50</v>
      </c>
      <c r="AM175" s="31">
        <f t="shared" si="75"/>
        <v>3.9999999999999987</v>
      </c>
      <c r="AN175" s="792">
        <f t="shared" si="76"/>
        <v>0.77083333333333337</v>
      </c>
      <c r="AO175" s="792">
        <f t="shared" si="77"/>
        <v>0.90972222222222221</v>
      </c>
      <c r="AP175" s="31" t="str" cm="1">
        <f t="array" ref="AP175">IF(W175="","",IF(SUMPRODUCT((W175=$W$6:$W$1560)*(AH175=$AH$6:$AH$1560)*(AN175=$AN$6:$AN$1560)*(AO175=$AO$6:$AO$1560)*(ROW($W$6:$W$1560)&lt;&gt;ROW(W175))*((R175=0)*($R$6:$R$1560&gt;0)+(R175&gt;0)*($R$6:$R$1560=0)))&gt;0,"SALONES UNIDOS",IF(SUMPRODUCT((W175=$W$6:$W$1560)*(AH175=$AH$6:$AH$1560)*((AN175&lt;$AO$6:$AO$1560)*(AO175&gt;$AN$6:$AN$1560))*(ROW($W$6:$W$1560)&lt;&gt;ROW(W175)))&gt;0,"CRUZADO","Sin cruce")))</f>
        <v>Sin cruce</v>
      </c>
      <c r="AQ175" s="792" t="str">
        <f t="shared" si="78"/>
        <v>DE10FILIALA</v>
      </c>
      <c r="AR175" s="792" t="str" cm="1">
        <f t="array" ref="AR175">IF(AQ175="","",IF(SUMPRODUCT((AQ175=$AQ$6:$AQ$1560)*(AH175=$AH$6:$AH$1560)*(AN175=$AN$6:$AN$1560)*(AO175=$AO$6:$AO$1560)*(ROW($AQ$6:$AQ$1560)&lt;&gt;ROW(AQ175))*((R175=0)*($R$6:$R$1560&gt;0)+(R175&gt;0)*($R$6:$R$1560=0)))&gt;0,"SALONES UNIDOS",IF(SUMPRODUCT((AQ175=$AQ$6:$AQ$1560)*(AH175=$AH$6:$AH$1560)*((AN175&lt;$AO$6:$AO$1560)*(AO175&gt;$AN$6:$AN$1560))*(ROW($AQ$6:$AQ$1560)&lt;&gt;ROW(AQ175)))&gt;0,"CRUZADO","Sin cruce")))</f>
        <v>Sin cruce</v>
      </c>
    </row>
    <row r="176" spans="3:44" s="8" customFormat="1" ht="18.75" hidden="1" customHeight="1">
      <c r="C176" s="12" t="s">
        <v>1081</v>
      </c>
      <c r="D176" s="789" t="s">
        <v>49</v>
      </c>
      <c r="E176" s="789">
        <v>202312</v>
      </c>
      <c r="F176" s="12" t="s">
        <v>13</v>
      </c>
      <c r="G176" s="12" t="s">
        <v>20</v>
      </c>
      <c r="H176" s="12" t="s">
        <v>30</v>
      </c>
      <c r="I176" s="796">
        <v>10</v>
      </c>
      <c r="J176" s="796" t="s">
        <v>16</v>
      </c>
      <c r="K176" s="790" t="s">
        <v>1300</v>
      </c>
      <c r="L176" s="491" t="s">
        <v>1105</v>
      </c>
      <c r="M176" s="789" t="s">
        <v>1101</v>
      </c>
      <c r="N176" s="789" t="s">
        <v>1086</v>
      </c>
      <c r="O176" s="12" t="s">
        <v>769</v>
      </c>
      <c r="P176" s="789">
        <v>4</v>
      </c>
      <c r="Q176" s="789">
        <v>2</v>
      </c>
      <c r="R176" s="799">
        <v>6</v>
      </c>
      <c r="S176" s="789">
        <v>5</v>
      </c>
      <c r="T176" s="181"/>
      <c r="U176" s="31">
        <v>15</v>
      </c>
      <c r="V176" s="31">
        <f>IF(W176="","",IFERROR(INDEX(Docentes!C:C,MATCH(W176,Docentes!D:D,0)),"NUEVO"))</f>
        <v>22101555</v>
      </c>
      <c r="W176" s="904" t="s">
        <v>289</v>
      </c>
      <c r="X176" s="800" t="s">
        <v>167</v>
      </c>
      <c r="Y176" s="795" t="s">
        <v>1088</v>
      </c>
      <c r="Z176" s="795" t="s">
        <v>1089</v>
      </c>
      <c r="AA176" s="795"/>
      <c r="AB176" s="795" t="s">
        <v>1092</v>
      </c>
      <c r="AC176" s="795"/>
      <c r="AD176" s="795"/>
      <c r="AE176" s="795"/>
      <c r="AF176" s="795" t="s">
        <v>1088</v>
      </c>
      <c r="AG176" s="31" t="str">
        <f t="shared" si="84"/>
        <v>TP</v>
      </c>
      <c r="AH176" s="795">
        <v>5</v>
      </c>
      <c r="AI176" s="795">
        <v>18</v>
      </c>
      <c r="AJ176" s="795">
        <v>30</v>
      </c>
      <c r="AK176" s="795">
        <v>23</v>
      </c>
      <c r="AL176" s="795">
        <v>30</v>
      </c>
      <c r="AM176" s="31">
        <f t="shared" si="75"/>
        <v>6.0000000000000009</v>
      </c>
      <c r="AN176" s="792">
        <f t="shared" si="76"/>
        <v>0.77083333333333337</v>
      </c>
      <c r="AO176" s="792">
        <f t="shared" si="77"/>
        <v>0.97916666666666674</v>
      </c>
      <c r="AP176" s="31" t="str" cm="1">
        <f t="array" ref="AP176">IF(W176="","",IF(SUMPRODUCT((W176=$W$6:$W$1560)*(AH176=$AH$6:$AH$1560)*(AN176=$AN$6:$AN$1560)*(AO176=$AO$6:$AO$1560)*(ROW($W$6:$W$1560)&lt;&gt;ROW(W176))*((R176=0)*($R$6:$R$1560&gt;0)+(R176&gt;0)*($R$6:$R$1560=0)))&gt;0,"SALONES UNIDOS",IF(SUMPRODUCT((W176=$W$6:$W$1560)*(AH176=$AH$6:$AH$1560)*((AN176&lt;$AO$6:$AO$1560)*(AO176&gt;$AN$6:$AN$1560))*(ROW($W$6:$W$1560)&lt;&gt;ROW(W176)))&gt;0,"CRUZADO","Sin cruce")))</f>
        <v>Sin cruce</v>
      </c>
      <c r="AQ176" s="792" t="str">
        <f t="shared" si="78"/>
        <v>DE10FILIALA</v>
      </c>
      <c r="AR176" s="792" t="str" cm="1">
        <f t="array" ref="AR176">IF(AQ176="","",IF(SUMPRODUCT((AQ176=$AQ$6:$AQ$1560)*(AH176=$AH$6:$AH$1560)*(AN176=$AN$6:$AN$1560)*(AO176=$AO$6:$AO$1560)*(ROW($AQ$6:$AQ$1560)&lt;&gt;ROW(AQ176))*((R176=0)*($R$6:$R$1560&gt;0)+(R176&gt;0)*($R$6:$R$1560=0)))&gt;0,"SALONES UNIDOS",IF(SUMPRODUCT((AQ176=$AQ$6:$AQ$1560)*(AH176=$AH$6:$AH$1560)*((AN176&lt;$AO$6:$AO$1560)*(AO176&gt;$AN$6:$AN$1560))*(ROW($AQ$6:$AQ$1560)&lt;&gt;ROW(AQ176)))&gt;0,"CRUZADO","Sin cruce")))</f>
        <v>Sin cruce</v>
      </c>
    </row>
    <row r="177" spans="3:44" s="8" customFormat="1" ht="18.75" hidden="1" customHeight="1">
      <c r="C177" s="12" t="s">
        <v>1081</v>
      </c>
      <c r="D177" s="789" t="s">
        <v>49</v>
      </c>
      <c r="E177" s="789">
        <v>202312</v>
      </c>
      <c r="F177" s="12" t="s">
        <v>13</v>
      </c>
      <c r="G177" s="12" t="s">
        <v>20</v>
      </c>
      <c r="H177" s="12" t="s">
        <v>30</v>
      </c>
      <c r="I177" s="796">
        <v>10</v>
      </c>
      <c r="J177" s="796" t="s">
        <v>26</v>
      </c>
      <c r="K177" s="790" t="s">
        <v>1301</v>
      </c>
      <c r="L177" s="491" t="s">
        <v>1302</v>
      </c>
      <c r="M177" s="789" t="s">
        <v>1085</v>
      </c>
      <c r="N177" s="789" t="s">
        <v>1086</v>
      </c>
      <c r="O177" s="12" t="s">
        <v>731</v>
      </c>
      <c r="P177" s="789">
        <v>2</v>
      </c>
      <c r="Q177" s="789">
        <v>0</v>
      </c>
      <c r="R177" s="799">
        <v>2</v>
      </c>
      <c r="S177" s="789">
        <v>3</v>
      </c>
      <c r="T177" s="181"/>
      <c r="U177" s="31">
        <v>15</v>
      </c>
      <c r="V177" s="31">
        <f>IF(W177="","",IFERROR(INDEX(Docentes!C:C,MATCH(W177,Docentes!D:D,0)),"NUEVO"))</f>
        <v>42647316</v>
      </c>
      <c r="W177" s="904" t="s">
        <v>573</v>
      </c>
      <c r="X177" s="800" t="s">
        <v>168</v>
      </c>
      <c r="Y177" s="795" t="s">
        <v>1088</v>
      </c>
      <c r="Z177" s="795" t="s">
        <v>1089</v>
      </c>
      <c r="AA177" s="795" t="s">
        <v>41</v>
      </c>
      <c r="AB177" s="795" t="s">
        <v>1297</v>
      </c>
      <c r="AC177" s="795">
        <v>35</v>
      </c>
      <c r="AD177" s="789"/>
      <c r="AE177" s="795"/>
      <c r="AF177" s="795" t="s">
        <v>1088</v>
      </c>
      <c r="AG177" s="31" t="str">
        <f t="shared" ref="AG177" si="95">IF(AND(P177&gt;0,Q177&gt;0),"TP",IF(AND(P177&gt;0,Q177=0),"T","P"))</f>
        <v>T</v>
      </c>
      <c r="AH177" s="795">
        <v>1</v>
      </c>
      <c r="AI177" s="795">
        <v>18</v>
      </c>
      <c r="AJ177" s="795">
        <v>30</v>
      </c>
      <c r="AK177" s="795">
        <v>20</v>
      </c>
      <c r="AL177" s="795">
        <v>10</v>
      </c>
      <c r="AM177" s="31">
        <f t="shared" ref="AM177" si="96">IF(R177=0,0,IF(AI177="",R177,IF(X177="HIBRIDO VIRTUAL",0,((((AK177/24)+(AL177/1440))-((AI177/24)+(AJ177/1440)))*1440/50))))</f>
        <v>1.9999999999999993</v>
      </c>
      <c r="AN177" s="792">
        <f t="shared" ref="AN177" si="97">AI177/24+AJ177/1440</f>
        <v>0.77083333333333337</v>
      </c>
      <c r="AO177" s="792">
        <f t="shared" ref="AO177" si="98">AK177/24+AL177/1440</f>
        <v>0.84027777777777779</v>
      </c>
      <c r="AP177" s="31" t="str" cm="1">
        <f t="array" ref="AP177">IF(W177="","",IF(SUMPRODUCT((W177=$W$6:$W$1560)*(AH177=$AH$6:$AH$1560)*(AN177=$AN$6:$AN$1560)*(AO177=$AO$6:$AO$1560)*(ROW($W$6:$W$1560)&lt;&gt;ROW(W177))*((R177=0)*($R$6:$R$1560&gt;0)+(R177&gt;0)*($R$6:$R$1560=0)))&gt;0,"SALONES UNIDOS",IF(SUMPRODUCT((W177=$W$6:$W$1560)*(AH177=$AH$6:$AH$1560)*((AN177&lt;$AO$6:$AO$1560)*(AO177&gt;$AN$6:$AN$1560))*(ROW($W$6:$W$1560)&lt;&gt;ROW(W177)))&gt;0,"CRUZADO","Sin cruce")))</f>
        <v>Sin cruce</v>
      </c>
      <c r="AQ177" s="792" t="str">
        <f t="shared" ref="AQ177" si="99">TRIM(CONCATENATE(H177,I177,F177,J177))</f>
        <v>DE10FILIALB</v>
      </c>
      <c r="AR177" s="792" t="str" cm="1">
        <f t="array" ref="AR177">IF(AQ177="","",IF(SUMPRODUCT((AQ177=$AQ$6:$AQ$1560)*(AH177=$AH$6:$AH$1560)*(AN177=$AN$6:$AN$1560)*(AO177=$AO$6:$AO$1560)*(ROW($AQ$6:$AQ$1560)&lt;&gt;ROW(AQ177))*((R177=0)*($R$6:$R$1560&gt;0)+(R177&gt;0)*($R$6:$R$1560=0)))&gt;0,"SALONES UNIDOS",IF(SUMPRODUCT((AQ177=$AQ$6:$AQ$1560)*(AH177=$AH$6:$AH$1560)*((AN177&lt;$AO$6:$AO$1560)*(AO177&gt;$AN$6:$AN$1560))*(ROW($AQ$6:$AQ$1560)&lt;&gt;ROW(AQ177)))&gt;0,"CRUZADO","Sin cruce")))</f>
        <v>Sin cruce</v>
      </c>
    </row>
    <row r="178" spans="3:44" s="8" customFormat="1" ht="18.75" hidden="1" customHeight="1">
      <c r="C178" s="12" t="s">
        <v>1081</v>
      </c>
      <c r="D178" s="789" t="s">
        <v>49</v>
      </c>
      <c r="E178" s="789">
        <v>202312</v>
      </c>
      <c r="F178" s="12" t="s">
        <v>13</v>
      </c>
      <c r="G178" s="12" t="s">
        <v>20</v>
      </c>
      <c r="H178" s="12" t="s">
        <v>30</v>
      </c>
      <c r="I178" s="796">
        <v>10</v>
      </c>
      <c r="J178" s="796" t="s">
        <v>26</v>
      </c>
      <c r="K178" s="790" t="s">
        <v>1301</v>
      </c>
      <c r="L178" s="491" t="s">
        <v>1302</v>
      </c>
      <c r="M178" s="789" t="s">
        <v>1085</v>
      </c>
      <c r="N178" s="789" t="s">
        <v>1086</v>
      </c>
      <c r="O178" s="12" t="s">
        <v>731</v>
      </c>
      <c r="P178" s="789">
        <v>0</v>
      </c>
      <c r="Q178" s="789">
        <v>2</v>
      </c>
      <c r="R178" s="799">
        <v>2</v>
      </c>
      <c r="S178" s="789">
        <v>3</v>
      </c>
      <c r="T178" s="181"/>
      <c r="U178" s="31">
        <v>15</v>
      </c>
      <c r="V178" s="31">
        <f>IF(W178="","",IFERROR(INDEX(Docentes!C:C,MATCH(W178,Docentes!D:D,0)),"NUEVO"))</f>
        <v>42647316</v>
      </c>
      <c r="W178" s="904" t="s">
        <v>573</v>
      </c>
      <c r="X178" s="800" t="s">
        <v>168</v>
      </c>
      <c r="Y178" s="795" t="s">
        <v>1088</v>
      </c>
      <c r="Z178" s="795" t="s">
        <v>1089</v>
      </c>
      <c r="AA178" s="795"/>
      <c r="AB178" s="795"/>
      <c r="AC178" s="795"/>
      <c r="AD178" s="672" t="s">
        <v>1212</v>
      </c>
      <c r="AE178" s="795">
        <v>26</v>
      </c>
      <c r="AF178" s="795" t="s">
        <v>1088</v>
      </c>
      <c r="AG178" s="31" t="str">
        <f t="shared" si="84"/>
        <v>P</v>
      </c>
      <c r="AH178" s="795">
        <v>1</v>
      </c>
      <c r="AI178" s="795">
        <v>20</v>
      </c>
      <c r="AJ178" s="795">
        <v>10</v>
      </c>
      <c r="AK178" s="795">
        <v>21</v>
      </c>
      <c r="AL178" s="795">
        <v>50</v>
      </c>
      <c r="AM178" s="31">
        <f t="shared" si="75"/>
        <v>1.9999999999999993</v>
      </c>
      <c r="AN178" s="792">
        <f t="shared" si="76"/>
        <v>0.84027777777777779</v>
      </c>
      <c r="AO178" s="792">
        <f t="shared" si="77"/>
        <v>0.90972222222222221</v>
      </c>
      <c r="AP178" s="31" t="str" cm="1">
        <f t="array" ref="AP178">IF(W178="","",IF(SUMPRODUCT((W178=$W$6:$W$1560)*(AH178=$AH$6:$AH$1560)*(AN178=$AN$6:$AN$1560)*(AO178=$AO$6:$AO$1560)*(ROW($W$6:$W$1560)&lt;&gt;ROW(W178))*((R178=0)*($R$6:$R$1560&gt;0)+(R178&gt;0)*($R$6:$R$1560=0)))&gt;0,"SALONES UNIDOS",IF(SUMPRODUCT((W178=$W$6:$W$1560)*(AH178=$AH$6:$AH$1560)*((AN178&lt;$AO$6:$AO$1560)*(AO178&gt;$AN$6:$AN$1560))*(ROW($W$6:$W$1560)&lt;&gt;ROW(W178)))&gt;0,"CRUZADO","Sin cruce")))</f>
        <v>Sin cruce</v>
      </c>
      <c r="AQ178" s="792" t="str">
        <f t="shared" si="78"/>
        <v>DE10FILIALB</v>
      </c>
      <c r="AR178" s="792" t="str" cm="1">
        <f t="array" ref="AR178">IF(AQ178="","",IF(SUMPRODUCT((AQ178=$AQ$6:$AQ$1560)*(AH178=$AH$6:$AH$1560)*(AN178=$AN$6:$AN$1560)*(AO178=$AO$6:$AO$1560)*(ROW($AQ$6:$AQ$1560)&lt;&gt;ROW(AQ178))*((R178=0)*($R$6:$R$1560&gt;0)+(R178&gt;0)*($R$6:$R$1560=0)))&gt;0,"SALONES UNIDOS",IF(SUMPRODUCT((AQ178=$AQ$6:$AQ$1560)*(AH178=$AH$6:$AH$1560)*((AN178&lt;$AO$6:$AO$1560)*(AO178&gt;$AN$6:$AN$1560))*(ROW($AQ$6:$AQ$1560)&lt;&gt;ROW(AQ178)))&gt;0,"CRUZADO","Sin cruce")))</f>
        <v>Sin cruce</v>
      </c>
    </row>
    <row r="179" spans="3:44" s="8" customFormat="1" ht="18.75" hidden="1" customHeight="1">
      <c r="C179" s="12" t="s">
        <v>1081</v>
      </c>
      <c r="D179" s="789" t="s">
        <v>49</v>
      </c>
      <c r="E179" s="789">
        <v>202312</v>
      </c>
      <c r="F179" s="12" t="s">
        <v>13</v>
      </c>
      <c r="G179" s="12" t="s">
        <v>20</v>
      </c>
      <c r="H179" s="12" t="s">
        <v>30</v>
      </c>
      <c r="I179" s="796">
        <v>10</v>
      </c>
      <c r="J179" s="796" t="s">
        <v>16</v>
      </c>
      <c r="K179" s="790" t="s">
        <v>1301</v>
      </c>
      <c r="L179" s="491" t="s">
        <v>1302</v>
      </c>
      <c r="M179" s="789" t="s">
        <v>1085</v>
      </c>
      <c r="N179" s="789" t="s">
        <v>1086</v>
      </c>
      <c r="O179" s="12" t="s">
        <v>731</v>
      </c>
      <c r="P179" s="789">
        <v>2</v>
      </c>
      <c r="Q179" s="789">
        <v>2</v>
      </c>
      <c r="R179" s="799">
        <v>4</v>
      </c>
      <c r="S179" s="789">
        <v>3</v>
      </c>
      <c r="T179" s="181"/>
      <c r="U179" s="31">
        <v>15</v>
      </c>
      <c r="V179" s="31">
        <f>IF(W179="","",IFERROR(INDEX(Docentes!C:C,MATCH(W179,Docentes!D:D,0)),"NUEVO"))</f>
        <v>46335754</v>
      </c>
      <c r="W179" s="904" t="s">
        <v>312</v>
      </c>
      <c r="X179" s="800" t="s">
        <v>167</v>
      </c>
      <c r="Y179" s="795" t="s">
        <v>1088</v>
      </c>
      <c r="Z179" s="795" t="s">
        <v>1089</v>
      </c>
      <c r="AA179" s="795"/>
      <c r="AB179" s="795" t="s">
        <v>1092</v>
      </c>
      <c r="AC179" s="795"/>
      <c r="AD179" s="795"/>
      <c r="AE179" s="795"/>
      <c r="AF179" s="795" t="s">
        <v>1088</v>
      </c>
      <c r="AG179" s="31" t="str">
        <f t="shared" si="84"/>
        <v>TP</v>
      </c>
      <c r="AH179" s="795">
        <v>1</v>
      </c>
      <c r="AI179" s="795">
        <v>20</v>
      </c>
      <c r="AJ179" s="795">
        <v>10</v>
      </c>
      <c r="AK179" s="795">
        <v>23</v>
      </c>
      <c r="AL179" s="795">
        <v>30</v>
      </c>
      <c r="AM179" s="31">
        <f t="shared" si="75"/>
        <v>4.0000000000000018</v>
      </c>
      <c r="AN179" s="792">
        <f t="shared" si="76"/>
        <v>0.84027777777777779</v>
      </c>
      <c r="AO179" s="792">
        <f t="shared" si="77"/>
        <v>0.97916666666666674</v>
      </c>
      <c r="AP179" s="31" t="str" cm="1">
        <f t="array" ref="AP179">IF(W179="","",IF(SUMPRODUCT((W179=$W$6:$W$1560)*(AH179=$AH$6:$AH$1560)*(AN179=$AN$6:$AN$1560)*(AO179=$AO$6:$AO$1560)*(ROW($W$6:$W$1560)&lt;&gt;ROW(W179))*((R179=0)*($R$6:$R$1560&gt;0)+(R179&gt;0)*($R$6:$R$1560=0)))&gt;0,"SALONES UNIDOS",IF(SUMPRODUCT((W179=$W$6:$W$1560)*(AH179=$AH$6:$AH$1560)*((AN179&lt;$AO$6:$AO$1560)*(AO179&gt;$AN$6:$AN$1560))*(ROW($W$6:$W$1560)&lt;&gt;ROW(W179)))&gt;0,"CRUZADO","Sin cruce")))</f>
        <v>Sin cruce</v>
      </c>
      <c r="AQ179" s="792" t="str">
        <f t="shared" si="78"/>
        <v>DE10FILIALA</v>
      </c>
      <c r="AR179" s="792" t="str" cm="1">
        <f t="array" ref="AR179">IF(AQ179="","",IF(SUMPRODUCT((AQ179=$AQ$6:$AQ$1560)*(AH179=$AH$6:$AH$1560)*(AN179=$AN$6:$AN$1560)*(AO179=$AO$6:$AO$1560)*(ROW($AQ$6:$AQ$1560)&lt;&gt;ROW(AQ179))*((R179=0)*($R$6:$R$1560&gt;0)+(R179&gt;0)*($R$6:$R$1560=0)))&gt;0,"SALONES UNIDOS",IF(SUMPRODUCT((AQ179=$AQ$6:$AQ$1560)*(AH179=$AH$6:$AH$1560)*((AN179&lt;$AO$6:$AO$1560)*(AO179&gt;$AN$6:$AN$1560))*(ROW($AQ$6:$AQ$1560)&lt;&gt;ROW(AQ179)))&gt;0,"CRUZADO","Sin cruce")))</f>
        <v>Sin cruce</v>
      </c>
    </row>
    <row r="180" spans="3:44" s="8" customFormat="1" ht="18.75" hidden="1" customHeight="1">
      <c r="C180" s="12" t="s">
        <v>1081</v>
      </c>
      <c r="D180" s="789" t="s">
        <v>49</v>
      </c>
      <c r="E180" s="789">
        <v>202312</v>
      </c>
      <c r="F180" s="12" t="s">
        <v>13</v>
      </c>
      <c r="G180" s="12" t="s">
        <v>20</v>
      </c>
      <c r="H180" s="12" t="s">
        <v>30</v>
      </c>
      <c r="I180" s="796">
        <v>10</v>
      </c>
      <c r="J180" s="796" t="s">
        <v>16</v>
      </c>
      <c r="K180" s="790" t="s">
        <v>1303</v>
      </c>
      <c r="L180" s="491" t="s">
        <v>1304</v>
      </c>
      <c r="M180" s="789" t="s">
        <v>1085</v>
      </c>
      <c r="N180" s="789" t="s">
        <v>1124</v>
      </c>
      <c r="O180" s="12" t="s">
        <v>769</v>
      </c>
      <c r="P180" s="789">
        <v>2</v>
      </c>
      <c r="Q180" s="789">
        <v>0</v>
      </c>
      <c r="R180" s="799">
        <v>2</v>
      </c>
      <c r="S180" s="789">
        <v>3</v>
      </c>
      <c r="T180" s="181"/>
      <c r="U180" s="31">
        <v>15</v>
      </c>
      <c r="V180" s="31">
        <f>IF(W180="","",IFERROR(INDEX(Docentes!C:C,MATCH(W180,Docentes!D:D,0)),"NUEVO"))</f>
        <v>21447220</v>
      </c>
      <c r="W180" s="904" t="s">
        <v>316</v>
      </c>
      <c r="X180" s="800" t="s">
        <v>167</v>
      </c>
      <c r="Y180" s="795" t="s">
        <v>1088</v>
      </c>
      <c r="Z180" s="795" t="s">
        <v>1089</v>
      </c>
      <c r="AA180" s="795"/>
      <c r="AB180" s="795" t="s">
        <v>1092</v>
      </c>
      <c r="AC180" s="795"/>
      <c r="AD180" s="795"/>
      <c r="AE180" s="795"/>
      <c r="AF180" s="795" t="s">
        <v>1088</v>
      </c>
      <c r="AG180" s="31" t="str">
        <f t="shared" si="84"/>
        <v>T</v>
      </c>
      <c r="AH180" s="795">
        <v>2</v>
      </c>
      <c r="AI180" s="795">
        <v>21</v>
      </c>
      <c r="AJ180" s="795">
        <v>50</v>
      </c>
      <c r="AK180" s="795">
        <v>23</v>
      </c>
      <c r="AL180" s="795">
        <v>30</v>
      </c>
      <c r="AM180" s="31">
        <f t="shared" si="75"/>
        <v>2.0000000000000027</v>
      </c>
      <c r="AN180" s="792">
        <f t="shared" si="76"/>
        <v>0.90972222222222221</v>
      </c>
      <c r="AO180" s="792">
        <f t="shared" si="77"/>
        <v>0.97916666666666674</v>
      </c>
      <c r="AP180" s="31" t="str" cm="1">
        <f t="array" ref="AP180">IF(W180="","",IF(SUMPRODUCT((W180=$W$6:$W$1560)*(AH180=$AH$6:$AH$1560)*(AN180=$AN$6:$AN$1560)*(AO180=$AO$6:$AO$1560)*(ROW($W$6:$W$1560)&lt;&gt;ROW(W180))*((R180=0)*($R$6:$R$1560&gt;0)+(R180&gt;0)*($R$6:$R$1560=0)))&gt;0,"SALONES UNIDOS",IF(SUMPRODUCT((W180=$W$6:$W$1560)*(AH180=$AH$6:$AH$1560)*((AN180&lt;$AO$6:$AO$1560)*(AO180&gt;$AN$6:$AN$1560))*(ROW($W$6:$W$1560)&lt;&gt;ROW(W180)))&gt;0,"CRUZADO","Sin cruce")))</f>
        <v>Sin cruce</v>
      </c>
      <c r="AQ180" s="792" t="str">
        <f t="shared" si="78"/>
        <v>DE10FILIALA</v>
      </c>
      <c r="AR180" s="792" t="str" cm="1">
        <f t="array" ref="AR180">IF(AQ180="","",IF(SUMPRODUCT((AQ180=$AQ$6:$AQ$1560)*(AH180=$AH$6:$AH$1560)*(AN180=$AN$6:$AN$1560)*(AO180=$AO$6:$AO$1560)*(ROW($AQ$6:$AQ$1560)&lt;&gt;ROW(AQ180))*((R180=0)*($R$6:$R$1560&gt;0)+(R180&gt;0)*($R$6:$R$1560=0)))&gt;0,"SALONES UNIDOS",IF(SUMPRODUCT((AQ180=$AQ$6:$AQ$1560)*(AH180=$AH$6:$AH$1560)*((AN180&lt;$AO$6:$AO$1560)*(AO180&gt;$AN$6:$AN$1560))*(ROW($AQ$6:$AQ$1560)&lt;&gt;ROW(AQ180)))&gt;0,"CRUZADO","Sin cruce")))</f>
        <v>Sin cruce</v>
      </c>
    </row>
    <row r="181" spans="3:44" s="8" customFormat="1" ht="18.75" hidden="1" customHeight="1">
      <c r="C181" s="12" t="s">
        <v>1081</v>
      </c>
      <c r="D181" s="789" t="s">
        <v>49</v>
      </c>
      <c r="E181" s="789">
        <v>202312</v>
      </c>
      <c r="F181" s="12" t="s">
        <v>13</v>
      </c>
      <c r="G181" s="12" t="s">
        <v>20</v>
      </c>
      <c r="H181" s="12" t="s">
        <v>30</v>
      </c>
      <c r="I181" s="796">
        <v>10</v>
      </c>
      <c r="J181" s="796" t="s">
        <v>16</v>
      </c>
      <c r="K181" s="790" t="s">
        <v>1303</v>
      </c>
      <c r="L181" s="491" t="s">
        <v>1304</v>
      </c>
      <c r="M181" s="789" t="s">
        <v>1085</v>
      </c>
      <c r="N181" s="789" t="s">
        <v>1124</v>
      </c>
      <c r="O181" s="12" t="s">
        <v>769</v>
      </c>
      <c r="P181" s="789">
        <v>0</v>
      </c>
      <c r="Q181" s="789">
        <v>2</v>
      </c>
      <c r="R181" s="799">
        <v>2</v>
      </c>
      <c r="S181" s="789">
        <v>3</v>
      </c>
      <c r="T181" s="181"/>
      <c r="U181" s="31">
        <v>15</v>
      </c>
      <c r="V181" s="31">
        <f>IF(W181="","",IFERROR(INDEX(Docentes!C:C,MATCH(W181,Docentes!D:D,0)),"NUEVO"))</f>
        <v>21447220</v>
      </c>
      <c r="W181" s="904" t="s">
        <v>316</v>
      </c>
      <c r="X181" s="800" t="s">
        <v>167</v>
      </c>
      <c r="Y181" s="795" t="s">
        <v>1088</v>
      </c>
      <c r="Z181" s="795" t="s">
        <v>1089</v>
      </c>
      <c r="AA181" s="795"/>
      <c r="AB181" s="795" t="s">
        <v>1092</v>
      </c>
      <c r="AC181" s="795"/>
      <c r="AD181" s="795"/>
      <c r="AE181" s="795"/>
      <c r="AF181" s="795" t="s">
        <v>1088</v>
      </c>
      <c r="AG181" s="31" t="str">
        <f t="shared" si="84"/>
        <v>P</v>
      </c>
      <c r="AH181" s="795">
        <v>3</v>
      </c>
      <c r="AI181" s="795">
        <v>21</v>
      </c>
      <c r="AJ181" s="795">
        <v>50</v>
      </c>
      <c r="AK181" s="795">
        <v>23</v>
      </c>
      <c r="AL181" s="795">
        <v>30</v>
      </c>
      <c r="AM181" s="31">
        <f t="shared" si="75"/>
        <v>2.0000000000000027</v>
      </c>
      <c r="AN181" s="792">
        <f t="shared" si="76"/>
        <v>0.90972222222222221</v>
      </c>
      <c r="AO181" s="792">
        <f t="shared" si="77"/>
        <v>0.97916666666666674</v>
      </c>
      <c r="AP181" s="31" t="str" cm="1">
        <f t="array" ref="AP181">IF(W181="","",IF(SUMPRODUCT((W181=$W$6:$W$1560)*(AH181=$AH$6:$AH$1560)*(AN181=$AN$6:$AN$1560)*(AO181=$AO$6:$AO$1560)*(ROW($W$6:$W$1560)&lt;&gt;ROW(W181))*((R181=0)*($R$6:$R$1560&gt;0)+(R181&gt;0)*($R$6:$R$1560=0)))&gt;0,"SALONES UNIDOS",IF(SUMPRODUCT((W181=$W$6:$W$1560)*(AH181=$AH$6:$AH$1560)*((AN181&lt;$AO$6:$AO$1560)*(AO181&gt;$AN$6:$AN$1560))*(ROW($W$6:$W$1560)&lt;&gt;ROW(W181)))&gt;0,"CRUZADO","Sin cruce")))</f>
        <v>Sin cruce</v>
      </c>
      <c r="AQ181" s="792" t="str">
        <f t="shared" si="78"/>
        <v>DE10FILIALA</v>
      </c>
      <c r="AR181" s="792" t="str" cm="1">
        <f t="array" ref="AR181">IF(AQ181="","",IF(SUMPRODUCT((AQ181=$AQ$6:$AQ$1560)*(AH181=$AH$6:$AH$1560)*(AN181=$AN$6:$AN$1560)*(AO181=$AO$6:$AO$1560)*(ROW($AQ$6:$AQ$1560)&lt;&gt;ROW(AQ181))*((R181=0)*($R$6:$R$1560&gt;0)+(R181&gt;0)*($R$6:$R$1560=0)))&gt;0,"SALONES UNIDOS",IF(SUMPRODUCT((AQ181=$AQ$6:$AQ$1560)*(AH181=$AH$6:$AH$1560)*((AN181&lt;$AO$6:$AO$1560)*(AO181&gt;$AN$6:$AN$1560))*(ROW($AQ$6:$AQ$1560)&lt;&gt;ROW(AQ181)))&gt;0,"CRUZADO","Sin cruce")))</f>
        <v>Sin cruce</v>
      </c>
    </row>
    <row r="182" spans="3:44" s="8" customFormat="1" ht="18.75" hidden="1" customHeight="1">
      <c r="C182" s="796" t="s">
        <v>1081</v>
      </c>
      <c r="D182" s="795" t="s">
        <v>49</v>
      </c>
      <c r="E182" s="795">
        <v>202312</v>
      </c>
      <c r="F182" s="796" t="s">
        <v>13</v>
      </c>
      <c r="G182" s="796" t="s">
        <v>20</v>
      </c>
      <c r="H182" s="796" t="s">
        <v>30</v>
      </c>
      <c r="I182" s="796">
        <v>11</v>
      </c>
      <c r="J182" s="796" t="s">
        <v>16</v>
      </c>
      <c r="K182" s="797" t="s">
        <v>1305</v>
      </c>
      <c r="L182" s="798" t="s">
        <v>1306</v>
      </c>
      <c r="M182" s="795" t="s">
        <v>1101</v>
      </c>
      <c r="N182" s="795" t="s">
        <v>1086</v>
      </c>
      <c r="O182" s="796" t="s">
        <v>769</v>
      </c>
      <c r="P182" s="795">
        <v>4</v>
      </c>
      <c r="Q182" s="795">
        <v>2</v>
      </c>
      <c r="R182" s="799">
        <v>6</v>
      </c>
      <c r="S182" s="795">
        <v>6</v>
      </c>
      <c r="T182" s="181"/>
      <c r="U182" s="789">
        <v>15</v>
      </c>
      <c r="V182" s="31">
        <f>IF(W182="","",IFERROR(INDEX(Docentes!C:C,MATCH(W182,Docentes!D:D,0)),"NUEVO"))</f>
        <v>21522173</v>
      </c>
      <c r="W182" s="904" t="s">
        <v>176</v>
      </c>
      <c r="X182" s="800" t="s">
        <v>167</v>
      </c>
      <c r="Y182" s="795" t="s">
        <v>1088</v>
      </c>
      <c r="Z182" s="795" t="s">
        <v>1089</v>
      </c>
      <c r="AA182" s="795"/>
      <c r="AB182" s="795" t="s">
        <v>1092</v>
      </c>
      <c r="AC182" s="795"/>
      <c r="AD182" s="795"/>
      <c r="AE182" s="795"/>
      <c r="AF182" s="795" t="s">
        <v>1088</v>
      </c>
      <c r="AG182" s="31" t="str">
        <f t="shared" si="84"/>
        <v>TP</v>
      </c>
      <c r="AH182" s="795">
        <v>3</v>
      </c>
      <c r="AI182" s="795">
        <v>18</v>
      </c>
      <c r="AJ182" s="795">
        <v>30</v>
      </c>
      <c r="AK182" s="795">
        <v>23</v>
      </c>
      <c r="AL182" s="795">
        <v>30</v>
      </c>
      <c r="AM182" s="31">
        <f t="shared" si="75"/>
        <v>6.0000000000000009</v>
      </c>
      <c r="AN182" s="792">
        <f t="shared" si="76"/>
        <v>0.77083333333333337</v>
      </c>
      <c r="AO182" s="792">
        <f t="shared" si="77"/>
        <v>0.97916666666666674</v>
      </c>
      <c r="AP182" s="31" t="str" cm="1">
        <f t="array" ref="AP182">IF(W182="","",IF(SUMPRODUCT((W182=$W$6:$W$1560)*(AH182=$AH$6:$AH$1560)*(AN182=$AN$6:$AN$1560)*(AO182=$AO$6:$AO$1560)*(ROW($W$6:$W$1560)&lt;&gt;ROW(W182))*((R182=0)*($R$6:$R$1560&gt;0)+(R182&gt;0)*($R$6:$R$1560=0)))&gt;0,"SALONES UNIDOS",IF(SUMPRODUCT((W182=$W$6:$W$1560)*(AH182=$AH$6:$AH$1560)*((AN182&lt;$AO$6:$AO$1560)*(AO182&gt;$AN$6:$AN$1560))*(ROW($W$6:$W$1560)&lt;&gt;ROW(W182)))&gt;0,"CRUZADO","Sin cruce")))</f>
        <v>Sin cruce</v>
      </c>
      <c r="AQ182" s="792" t="str">
        <f t="shared" si="78"/>
        <v>DE11FILIALA</v>
      </c>
      <c r="AR182" s="792" t="str" cm="1">
        <f t="array" ref="AR182">IF(AQ182="","",IF(SUMPRODUCT((AQ182=$AQ$6:$AQ$1560)*(AH182=$AH$6:$AH$1560)*(AN182=$AN$6:$AN$1560)*(AO182=$AO$6:$AO$1560)*(ROW($AQ$6:$AQ$1560)&lt;&gt;ROW(AQ182))*((R182=0)*($R$6:$R$1560&gt;0)+(R182&gt;0)*($R$6:$R$1560=0)))&gt;0,"SALONES UNIDOS",IF(SUMPRODUCT((AQ182=$AQ$6:$AQ$1560)*(AH182=$AH$6:$AH$1560)*((AN182&lt;$AO$6:$AO$1560)*(AO182&gt;$AN$6:$AN$1560))*(ROW($AQ$6:$AQ$1560)&lt;&gt;ROW(AQ182)))&gt;0,"CRUZADO","Sin cruce")))</f>
        <v>Sin cruce</v>
      </c>
    </row>
    <row r="183" spans="3:44" s="8" customFormat="1" ht="18.75" hidden="1" customHeight="1">
      <c r="C183" s="796" t="s">
        <v>1081</v>
      </c>
      <c r="D183" s="795" t="s">
        <v>49</v>
      </c>
      <c r="E183" s="795">
        <v>202312</v>
      </c>
      <c r="F183" s="796" t="s">
        <v>13</v>
      </c>
      <c r="G183" s="796" t="s">
        <v>20</v>
      </c>
      <c r="H183" s="796" t="s">
        <v>30</v>
      </c>
      <c r="I183" s="796">
        <v>11</v>
      </c>
      <c r="J183" s="796" t="s">
        <v>16</v>
      </c>
      <c r="K183" s="797" t="s">
        <v>1305</v>
      </c>
      <c r="L183" s="798" t="s">
        <v>1306</v>
      </c>
      <c r="M183" s="795" t="s">
        <v>1101</v>
      </c>
      <c r="N183" s="795" t="s">
        <v>1086</v>
      </c>
      <c r="O183" s="796" t="s">
        <v>769</v>
      </c>
      <c r="P183" s="795">
        <v>0</v>
      </c>
      <c r="Q183" s="795">
        <v>2</v>
      </c>
      <c r="R183" s="799">
        <v>2</v>
      </c>
      <c r="S183" s="795">
        <v>6</v>
      </c>
      <c r="T183" s="181"/>
      <c r="U183" s="789">
        <v>15</v>
      </c>
      <c r="V183" s="31">
        <f>IF(W183="","",IFERROR(INDEX(Docentes!C:C,MATCH(W183,Docentes!D:D,0)),"NUEVO"))</f>
        <v>21522173</v>
      </c>
      <c r="W183" s="904" t="s">
        <v>176</v>
      </c>
      <c r="X183" s="800" t="s">
        <v>167</v>
      </c>
      <c r="Y183" s="795" t="s">
        <v>1088</v>
      </c>
      <c r="Z183" s="795" t="s">
        <v>1089</v>
      </c>
      <c r="AA183" s="795"/>
      <c r="AB183" s="795" t="s">
        <v>1092</v>
      </c>
      <c r="AC183" s="795"/>
      <c r="AD183" s="795"/>
      <c r="AE183" s="795"/>
      <c r="AF183" s="795" t="s">
        <v>1088</v>
      </c>
      <c r="AG183" s="31" t="str">
        <f t="shared" si="84"/>
        <v>P</v>
      </c>
      <c r="AH183" s="795">
        <v>2</v>
      </c>
      <c r="AI183" s="795">
        <v>21</v>
      </c>
      <c r="AJ183" s="795">
        <v>50</v>
      </c>
      <c r="AK183" s="795">
        <v>23</v>
      </c>
      <c r="AL183" s="795">
        <v>30</v>
      </c>
      <c r="AM183" s="31">
        <f t="shared" si="75"/>
        <v>2.0000000000000027</v>
      </c>
      <c r="AN183" s="792">
        <f t="shared" si="76"/>
        <v>0.90972222222222221</v>
      </c>
      <c r="AO183" s="792">
        <f t="shared" si="77"/>
        <v>0.97916666666666674</v>
      </c>
      <c r="AP183" s="31" t="str" cm="1">
        <f t="array" ref="AP183">IF(W183="","",IF(SUMPRODUCT((W183=$W$6:$W$1560)*(AH183=$AH$6:$AH$1560)*(AN183=$AN$6:$AN$1560)*(AO183=$AO$6:$AO$1560)*(ROW($W$6:$W$1560)&lt;&gt;ROW(W183))*((R183=0)*($R$6:$R$1560&gt;0)+(R183&gt;0)*($R$6:$R$1560=0)))&gt;0,"SALONES UNIDOS",IF(SUMPRODUCT((W183=$W$6:$W$1560)*(AH183=$AH$6:$AH$1560)*((AN183&lt;$AO$6:$AO$1560)*(AO183&gt;$AN$6:$AN$1560))*(ROW($W$6:$W$1560)&lt;&gt;ROW(W183)))&gt;0,"CRUZADO","Sin cruce")))</f>
        <v>Sin cruce</v>
      </c>
      <c r="AQ183" s="792" t="str">
        <f t="shared" si="78"/>
        <v>DE11FILIALA</v>
      </c>
      <c r="AR183" s="792" t="str" cm="1">
        <f t="array" ref="AR183">IF(AQ183="","",IF(SUMPRODUCT((AQ183=$AQ$6:$AQ$1560)*(AH183=$AH$6:$AH$1560)*(AN183=$AN$6:$AN$1560)*(AO183=$AO$6:$AO$1560)*(ROW($AQ$6:$AQ$1560)&lt;&gt;ROW(AQ183))*((R183=0)*($R$6:$R$1560&gt;0)+(R183&gt;0)*($R$6:$R$1560=0)))&gt;0,"SALONES UNIDOS",IF(SUMPRODUCT((AQ183=$AQ$6:$AQ$1560)*(AH183=$AH$6:$AH$1560)*((AN183&lt;$AO$6:$AO$1560)*(AO183&gt;$AN$6:$AN$1560))*(ROW($AQ$6:$AQ$1560)&lt;&gt;ROW(AQ183)))&gt;0,"CRUZADO","Sin cruce")))</f>
        <v>Sin cruce</v>
      </c>
    </row>
    <row r="184" spans="3:44" s="8" customFormat="1" ht="18.75" hidden="1" customHeight="1">
      <c r="C184" s="796" t="s">
        <v>1081</v>
      </c>
      <c r="D184" s="795" t="s">
        <v>49</v>
      </c>
      <c r="E184" s="795">
        <v>202312</v>
      </c>
      <c r="F184" s="796" t="s">
        <v>13</v>
      </c>
      <c r="G184" s="796" t="s">
        <v>20</v>
      </c>
      <c r="H184" s="796" t="s">
        <v>30</v>
      </c>
      <c r="I184" s="796">
        <v>11</v>
      </c>
      <c r="J184" s="796" t="s">
        <v>16</v>
      </c>
      <c r="K184" s="797" t="s">
        <v>1307</v>
      </c>
      <c r="L184" s="798" t="s">
        <v>1308</v>
      </c>
      <c r="M184" s="795" t="s">
        <v>1085</v>
      </c>
      <c r="N184" s="795" t="s">
        <v>1086</v>
      </c>
      <c r="O184" s="796" t="s">
        <v>731</v>
      </c>
      <c r="P184" s="795">
        <v>4</v>
      </c>
      <c r="Q184" s="795">
        <v>0</v>
      </c>
      <c r="R184" s="799">
        <v>4</v>
      </c>
      <c r="S184" s="795">
        <v>4</v>
      </c>
      <c r="T184" s="181"/>
      <c r="U184" s="789">
        <v>15</v>
      </c>
      <c r="V184" s="31">
        <f>IF(W184="","",IFERROR(INDEX(Docentes!C:C,MATCH(W184,Docentes!D:D,0)),"NUEVO"))</f>
        <v>46198443</v>
      </c>
      <c r="W184" s="904" t="s">
        <v>246</v>
      </c>
      <c r="X184" s="800" t="s">
        <v>167</v>
      </c>
      <c r="Y184" s="795" t="s">
        <v>1088</v>
      </c>
      <c r="Z184" s="795" t="s">
        <v>1089</v>
      </c>
      <c r="AA184" s="795"/>
      <c r="AB184" s="795" t="s">
        <v>1092</v>
      </c>
      <c r="AC184" s="795"/>
      <c r="AD184" s="795"/>
      <c r="AE184" s="795"/>
      <c r="AF184" s="795" t="s">
        <v>1088</v>
      </c>
      <c r="AG184" s="31" t="str">
        <f t="shared" si="84"/>
        <v>T</v>
      </c>
      <c r="AH184" s="795">
        <v>4</v>
      </c>
      <c r="AI184" s="795">
        <v>18</v>
      </c>
      <c r="AJ184" s="795">
        <v>30</v>
      </c>
      <c r="AK184" s="795">
        <v>21</v>
      </c>
      <c r="AL184" s="795">
        <v>50</v>
      </c>
      <c r="AM184" s="31">
        <f t="shared" si="75"/>
        <v>3.9999999999999987</v>
      </c>
      <c r="AN184" s="792">
        <f t="shared" si="76"/>
        <v>0.77083333333333337</v>
      </c>
      <c r="AO184" s="792">
        <f t="shared" si="77"/>
        <v>0.90972222222222221</v>
      </c>
      <c r="AP184" s="31" t="str" cm="1">
        <f t="array" ref="AP184">IF(W184="","",IF(SUMPRODUCT((W184=$W$6:$W$1560)*(AH184=$AH$6:$AH$1560)*(AN184=$AN$6:$AN$1560)*(AO184=$AO$6:$AO$1560)*(ROW($W$6:$W$1560)&lt;&gt;ROW(W184))*((R184=0)*($R$6:$R$1560&gt;0)+(R184&gt;0)*($R$6:$R$1560=0)))&gt;0,"SALONES UNIDOS",IF(SUMPRODUCT((W184=$W$6:$W$1560)*(AH184=$AH$6:$AH$1560)*((AN184&lt;$AO$6:$AO$1560)*(AO184&gt;$AN$6:$AN$1560))*(ROW($W$6:$W$1560)&lt;&gt;ROW(W184)))&gt;0,"CRUZADO","Sin cruce")))</f>
        <v>Sin cruce</v>
      </c>
      <c r="AQ184" s="792" t="str">
        <f t="shared" si="78"/>
        <v>DE11FILIALA</v>
      </c>
      <c r="AR184" s="792" t="str" cm="1">
        <f t="array" ref="AR184">IF(AQ184="","",IF(SUMPRODUCT((AQ184=$AQ$6:$AQ$1560)*(AH184=$AH$6:$AH$1560)*(AN184=$AN$6:$AN$1560)*(AO184=$AO$6:$AO$1560)*(ROW($AQ$6:$AQ$1560)&lt;&gt;ROW(AQ184))*((R184=0)*($R$6:$R$1560&gt;0)+(R184&gt;0)*($R$6:$R$1560=0)))&gt;0,"SALONES UNIDOS",IF(SUMPRODUCT((AQ184=$AQ$6:$AQ$1560)*(AH184=$AH$6:$AH$1560)*((AN184&lt;$AO$6:$AO$1560)*(AO184&gt;$AN$6:$AN$1560))*(ROW($AQ$6:$AQ$1560)&lt;&gt;ROW(AQ184)))&gt;0,"CRUZADO","Sin cruce")))</f>
        <v>Sin cruce</v>
      </c>
    </row>
    <row r="185" spans="3:44" s="8" customFormat="1" ht="18.75" hidden="1" customHeight="1">
      <c r="C185" s="796" t="s">
        <v>1081</v>
      </c>
      <c r="D185" s="795" t="s">
        <v>49</v>
      </c>
      <c r="E185" s="795">
        <v>202312</v>
      </c>
      <c r="F185" s="796" t="s">
        <v>13</v>
      </c>
      <c r="G185" s="796" t="s">
        <v>20</v>
      </c>
      <c r="H185" s="796" t="s">
        <v>30</v>
      </c>
      <c r="I185" s="796">
        <v>11</v>
      </c>
      <c r="J185" s="796" t="s">
        <v>26</v>
      </c>
      <c r="K185" s="797" t="s">
        <v>1307</v>
      </c>
      <c r="L185" s="798" t="s">
        <v>1308</v>
      </c>
      <c r="M185" s="795" t="s">
        <v>1085</v>
      </c>
      <c r="N185" s="795" t="s">
        <v>1086</v>
      </c>
      <c r="O185" s="796" t="s">
        <v>731</v>
      </c>
      <c r="P185" s="795">
        <v>4</v>
      </c>
      <c r="Q185" s="795">
        <v>0</v>
      </c>
      <c r="R185" s="799">
        <v>4</v>
      </c>
      <c r="S185" s="795">
        <v>3</v>
      </c>
      <c r="T185" s="181"/>
      <c r="U185" s="789">
        <v>15</v>
      </c>
      <c r="V185" s="31">
        <f>IF(W185="","",IFERROR(INDEX(Docentes!C:C,MATCH(W185,Docentes!D:D,0)),"NUEVO"))</f>
        <v>45207956</v>
      </c>
      <c r="W185" s="904" t="s">
        <v>525</v>
      </c>
      <c r="X185" s="800" t="s">
        <v>168</v>
      </c>
      <c r="Y185" s="795" t="s">
        <v>1088</v>
      </c>
      <c r="Z185" s="795" t="s">
        <v>1089</v>
      </c>
      <c r="AA185" s="795" t="s">
        <v>61</v>
      </c>
      <c r="AB185" s="795" t="s">
        <v>1255</v>
      </c>
      <c r="AC185" s="795">
        <v>50</v>
      </c>
      <c r="AD185" s="795"/>
      <c r="AE185" s="795"/>
      <c r="AF185" s="795" t="s">
        <v>1088</v>
      </c>
      <c r="AG185" s="31" t="str">
        <f t="shared" si="84"/>
        <v>T</v>
      </c>
      <c r="AH185" s="795">
        <v>4</v>
      </c>
      <c r="AI185" s="795">
        <v>18</v>
      </c>
      <c r="AJ185" s="795">
        <v>30</v>
      </c>
      <c r="AK185" s="795">
        <v>21</v>
      </c>
      <c r="AL185" s="795">
        <v>50</v>
      </c>
      <c r="AM185" s="31">
        <f t="shared" si="75"/>
        <v>3.9999999999999987</v>
      </c>
      <c r="AN185" s="792">
        <f t="shared" si="76"/>
        <v>0.77083333333333337</v>
      </c>
      <c r="AO185" s="792">
        <f t="shared" si="77"/>
        <v>0.90972222222222221</v>
      </c>
      <c r="AP185" s="31" t="str" cm="1">
        <f t="array" ref="AP185">IF(W185="","",IF(SUMPRODUCT((W185=$W$6:$W$1560)*(AH185=$AH$6:$AH$1560)*(AN185=$AN$6:$AN$1560)*(AO185=$AO$6:$AO$1560)*(ROW($W$6:$W$1560)&lt;&gt;ROW(W185))*((R185=0)*($R$6:$R$1560&gt;0)+(R185&gt;0)*($R$6:$R$1560=0)))&gt;0,"SALONES UNIDOS",IF(SUMPRODUCT((W185=$W$6:$W$1560)*(AH185=$AH$6:$AH$1560)*((AN185&lt;$AO$6:$AO$1560)*(AO185&gt;$AN$6:$AN$1560))*(ROW($W$6:$W$1560)&lt;&gt;ROW(W185)))&gt;0,"CRUZADO","Sin cruce")))</f>
        <v>Sin cruce</v>
      </c>
      <c r="AQ185" s="792" t="str">
        <f t="shared" si="78"/>
        <v>DE11FILIALB</v>
      </c>
      <c r="AR185" s="792" t="str" cm="1">
        <f t="array" ref="AR185">IF(AQ185="","",IF(SUMPRODUCT((AQ185=$AQ$6:$AQ$1560)*(AH185=$AH$6:$AH$1560)*(AN185=$AN$6:$AN$1560)*(AO185=$AO$6:$AO$1560)*(ROW($AQ$6:$AQ$1560)&lt;&gt;ROW(AQ185))*((R185=0)*($R$6:$R$1560&gt;0)+(R185&gt;0)*($R$6:$R$1560=0)))&gt;0,"SALONES UNIDOS",IF(SUMPRODUCT((AQ185=$AQ$6:$AQ$1560)*(AH185=$AH$6:$AH$1560)*((AN185&lt;$AO$6:$AO$1560)*(AO185&gt;$AN$6:$AN$1560))*(ROW($AQ$6:$AQ$1560)&lt;&gt;ROW(AQ185)))&gt;0,"CRUZADO","Sin cruce")))</f>
        <v>Sin cruce</v>
      </c>
    </row>
    <row r="186" spans="3:44" s="8" customFormat="1" ht="18.75" hidden="1" customHeight="1">
      <c r="C186" s="796" t="s">
        <v>1081</v>
      </c>
      <c r="D186" s="795" t="s">
        <v>49</v>
      </c>
      <c r="E186" s="795">
        <v>202312</v>
      </c>
      <c r="F186" s="796" t="s">
        <v>13</v>
      </c>
      <c r="G186" s="796" t="s">
        <v>20</v>
      </c>
      <c r="H186" s="796" t="s">
        <v>30</v>
      </c>
      <c r="I186" s="796">
        <v>11</v>
      </c>
      <c r="J186" s="796" t="s">
        <v>16</v>
      </c>
      <c r="K186" s="797" t="s">
        <v>1309</v>
      </c>
      <c r="L186" s="798" t="s">
        <v>1310</v>
      </c>
      <c r="M186" s="795" t="s">
        <v>1085</v>
      </c>
      <c r="N186" s="795" t="s">
        <v>1086</v>
      </c>
      <c r="O186" s="796" t="s">
        <v>731</v>
      </c>
      <c r="P186" s="795">
        <v>2</v>
      </c>
      <c r="Q186" s="795">
        <v>2</v>
      </c>
      <c r="R186" s="799">
        <v>4</v>
      </c>
      <c r="S186" s="795">
        <v>3</v>
      </c>
      <c r="T186" s="181"/>
      <c r="U186" s="789">
        <v>15</v>
      </c>
      <c r="V186" s="31">
        <f>IF(W186="","",IFERROR(INDEX(Docentes!C:C,MATCH(W186,Docentes!D:D,0)),"NUEVO"))</f>
        <v>41519363</v>
      </c>
      <c r="W186" s="904" t="s">
        <v>969</v>
      </c>
      <c r="X186" s="800" t="s">
        <v>167</v>
      </c>
      <c r="Y186" s="795" t="s">
        <v>1088</v>
      </c>
      <c r="Z186" s="795" t="s">
        <v>1089</v>
      </c>
      <c r="AA186" s="795"/>
      <c r="AB186" s="795" t="s">
        <v>1092</v>
      </c>
      <c r="AC186" s="795"/>
      <c r="AD186" s="795"/>
      <c r="AE186" s="795"/>
      <c r="AF186" s="795" t="s">
        <v>1088</v>
      </c>
      <c r="AG186" s="31" t="str">
        <f t="shared" si="84"/>
        <v>TP</v>
      </c>
      <c r="AH186" s="795">
        <v>1</v>
      </c>
      <c r="AI186" s="795">
        <v>18</v>
      </c>
      <c r="AJ186" s="795">
        <v>30</v>
      </c>
      <c r="AK186" s="795">
        <v>21</v>
      </c>
      <c r="AL186" s="795">
        <v>50</v>
      </c>
      <c r="AM186" s="31">
        <f t="shared" si="75"/>
        <v>3.9999999999999987</v>
      </c>
      <c r="AN186" s="792">
        <f t="shared" si="76"/>
        <v>0.77083333333333337</v>
      </c>
      <c r="AO186" s="792">
        <f t="shared" si="77"/>
        <v>0.90972222222222221</v>
      </c>
      <c r="AP186" s="31" t="str" cm="1">
        <f t="array" ref="AP186">IF(W186="","",IF(SUMPRODUCT((W186=$W$6:$W$1560)*(AH186=$AH$6:$AH$1560)*(AN186=$AN$6:$AN$1560)*(AO186=$AO$6:$AO$1560)*(ROW($W$6:$W$1560)&lt;&gt;ROW(W186))*((R186=0)*($R$6:$R$1560&gt;0)+(R186&gt;0)*($R$6:$R$1560=0)))&gt;0,"SALONES UNIDOS",IF(SUMPRODUCT((W186=$W$6:$W$1560)*(AH186=$AH$6:$AH$1560)*((AN186&lt;$AO$6:$AO$1560)*(AO186&gt;$AN$6:$AN$1560))*(ROW($W$6:$W$1560)&lt;&gt;ROW(W186)))&gt;0,"CRUZADO","Sin cruce")))</f>
        <v>Sin cruce</v>
      </c>
      <c r="AQ186" s="792" t="str">
        <f t="shared" si="78"/>
        <v>DE11FILIALA</v>
      </c>
      <c r="AR186" s="792" t="str" cm="1">
        <f t="array" ref="AR186">IF(AQ186="","",IF(SUMPRODUCT((AQ186=$AQ$6:$AQ$1560)*(AH186=$AH$6:$AH$1560)*(AN186=$AN$6:$AN$1560)*(AO186=$AO$6:$AO$1560)*(ROW($AQ$6:$AQ$1560)&lt;&gt;ROW(AQ186))*((R186=0)*($R$6:$R$1560&gt;0)+(R186&gt;0)*($R$6:$R$1560=0)))&gt;0,"SALONES UNIDOS",IF(SUMPRODUCT((AQ186=$AQ$6:$AQ$1560)*(AH186=$AH$6:$AH$1560)*((AN186&lt;$AO$6:$AO$1560)*(AO186&gt;$AN$6:$AN$1560))*(ROW($AQ$6:$AQ$1560)&lt;&gt;ROW(AQ186)))&gt;0,"CRUZADO","Sin cruce")))</f>
        <v>Sin cruce</v>
      </c>
    </row>
    <row r="187" spans="3:44" s="8" customFormat="1" ht="18.75" hidden="1" customHeight="1">
      <c r="C187" s="796" t="s">
        <v>1081</v>
      </c>
      <c r="D187" s="795" t="s">
        <v>49</v>
      </c>
      <c r="E187" s="795">
        <v>202312</v>
      </c>
      <c r="F187" s="796" t="s">
        <v>13</v>
      </c>
      <c r="G187" s="796" t="s">
        <v>20</v>
      </c>
      <c r="H187" s="796" t="s">
        <v>30</v>
      </c>
      <c r="I187" s="796">
        <v>11</v>
      </c>
      <c r="J187" s="796" t="s">
        <v>26</v>
      </c>
      <c r="K187" s="797" t="s">
        <v>1309</v>
      </c>
      <c r="L187" s="798" t="s">
        <v>1310</v>
      </c>
      <c r="M187" s="796" t="s">
        <v>1085</v>
      </c>
      <c r="N187" s="795" t="s">
        <v>1086</v>
      </c>
      <c r="O187" s="796" t="s">
        <v>731</v>
      </c>
      <c r="P187" s="795">
        <v>2</v>
      </c>
      <c r="Q187" s="795">
        <v>2</v>
      </c>
      <c r="R187" s="799">
        <v>4</v>
      </c>
      <c r="S187" s="795">
        <v>3</v>
      </c>
      <c r="T187" s="181"/>
      <c r="U187" s="789">
        <v>15</v>
      </c>
      <c r="V187" s="31">
        <f>IF(W187="","",IFERROR(INDEX(Docentes!C:C,MATCH(W187,Docentes!D:D,0)),"NUEVO"))</f>
        <v>40497460</v>
      </c>
      <c r="W187" s="904" t="s">
        <v>340</v>
      </c>
      <c r="X187" s="800" t="s">
        <v>168</v>
      </c>
      <c r="Y187" s="795" t="s">
        <v>1088</v>
      </c>
      <c r="Z187" s="795" t="s">
        <v>1089</v>
      </c>
      <c r="AA187" s="795" t="s">
        <v>61</v>
      </c>
      <c r="AB187" s="795" t="s">
        <v>1254</v>
      </c>
      <c r="AC187" s="795">
        <v>50</v>
      </c>
      <c r="AD187" s="795"/>
      <c r="AE187" s="795"/>
      <c r="AF187" s="795" t="s">
        <v>1088</v>
      </c>
      <c r="AG187" s="31" t="str">
        <f t="shared" si="84"/>
        <v>TP</v>
      </c>
      <c r="AH187" s="795">
        <v>1</v>
      </c>
      <c r="AI187" s="795">
        <v>18</v>
      </c>
      <c r="AJ187" s="795">
        <v>30</v>
      </c>
      <c r="AK187" s="795">
        <v>21</v>
      </c>
      <c r="AL187" s="795">
        <v>50</v>
      </c>
      <c r="AM187" s="31">
        <f t="shared" si="75"/>
        <v>3.9999999999999987</v>
      </c>
      <c r="AN187" s="792">
        <f t="shared" si="76"/>
        <v>0.77083333333333337</v>
      </c>
      <c r="AO187" s="792">
        <f t="shared" si="77"/>
        <v>0.90972222222222221</v>
      </c>
      <c r="AP187" s="31" t="str" cm="1">
        <f t="array" ref="AP187">IF(W187="","",IF(SUMPRODUCT((W187=$W$6:$W$1560)*(AH187=$AH$6:$AH$1560)*(AN187=$AN$6:$AN$1560)*(AO187=$AO$6:$AO$1560)*(ROW($W$6:$W$1560)&lt;&gt;ROW(W187))*((R187=0)*($R$6:$R$1560&gt;0)+(R187&gt;0)*($R$6:$R$1560=0)))&gt;0,"SALONES UNIDOS",IF(SUMPRODUCT((W187=$W$6:$W$1560)*(AH187=$AH$6:$AH$1560)*((AN187&lt;$AO$6:$AO$1560)*(AO187&gt;$AN$6:$AN$1560))*(ROW($W$6:$W$1560)&lt;&gt;ROW(W187)))&gt;0,"CRUZADO","Sin cruce")))</f>
        <v>Sin cruce</v>
      </c>
      <c r="AQ187" s="792" t="str">
        <f t="shared" si="78"/>
        <v>DE11FILIALB</v>
      </c>
      <c r="AR187" s="792" t="str" cm="1">
        <f t="array" ref="AR187">IF(AQ187="","",IF(SUMPRODUCT((AQ187=$AQ$6:$AQ$1560)*(AH187=$AH$6:$AH$1560)*(AN187=$AN$6:$AN$1560)*(AO187=$AO$6:$AO$1560)*(ROW($AQ$6:$AQ$1560)&lt;&gt;ROW(AQ187))*((R187=0)*($R$6:$R$1560&gt;0)+(R187&gt;0)*($R$6:$R$1560=0)))&gt;0,"SALONES UNIDOS",IF(SUMPRODUCT((AQ187=$AQ$6:$AQ$1560)*(AH187=$AH$6:$AH$1560)*((AN187&lt;$AO$6:$AO$1560)*(AO187&gt;$AN$6:$AN$1560))*(ROW($AQ$6:$AQ$1560)&lt;&gt;ROW(AQ187)))&gt;0,"CRUZADO","Sin cruce")))</f>
        <v>Sin cruce</v>
      </c>
    </row>
    <row r="188" spans="3:44" s="8" customFormat="1" ht="18.75" hidden="1" customHeight="1">
      <c r="C188" s="796" t="s">
        <v>1081</v>
      </c>
      <c r="D188" s="795" t="s">
        <v>49</v>
      </c>
      <c r="E188" s="795">
        <v>202312</v>
      </c>
      <c r="F188" s="796" t="s">
        <v>13</v>
      </c>
      <c r="G188" s="796" t="s">
        <v>20</v>
      </c>
      <c r="H188" s="796" t="s">
        <v>30</v>
      </c>
      <c r="I188" s="796">
        <v>11</v>
      </c>
      <c r="J188" s="796" t="s">
        <v>16</v>
      </c>
      <c r="K188" s="797" t="s">
        <v>1311</v>
      </c>
      <c r="L188" s="798" t="s">
        <v>1312</v>
      </c>
      <c r="M188" s="795" t="s">
        <v>1085</v>
      </c>
      <c r="N188" s="795" t="s">
        <v>1086</v>
      </c>
      <c r="O188" s="796" t="s">
        <v>769</v>
      </c>
      <c r="P188" s="795">
        <v>2</v>
      </c>
      <c r="Q188" s="795">
        <v>2</v>
      </c>
      <c r="R188" s="799">
        <v>4</v>
      </c>
      <c r="S188" s="795">
        <v>3</v>
      </c>
      <c r="T188" s="181"/>
      <c r="U188" s="789">
        <v>15</v>
      </c>
      <c r="V188" s="31">
        <f>IF(W188="","",IFERROR(INDEX(Docentes!C:C,MATCH(W188,Docentes!D:D,0)),"NUEVO"))</f>
        <v>44822572</v>
      </c>
      <c r="W188" s="487" t="s">
        <v>1040</v>
      </c>
      <c r="X188" s="800" t="s">
        <v>167</v>
      </c>
      <c r="Y188" s="795" t="s">
        <v>1088</v>
      </c>
      <c r="Z188" s="795" t="s">
        <v>1089</v>
      </c>
      <c r="AA188" s="795"/>
      <c r="AB188" s="795"/>
      <c r="AC188" s="795"/>
      <c r="AD188" s="795"/>
      <c r="AE188" s="795"/>
      <c r="AF188" s="795" t="s">
        <v>1088</v>
      </c>
      <c r="AG188" s="31" t="str">
        <f t="shared" si="84"/>
        <v>TP</v>
      </c>
      <c r="AH188" s="795">
        <v>2</v>
      </c>
      <c r="AI188" s="795">
        <v>18</v>
      </c>
      <c r="AJ188" s="795">
        <v>30</v>
      </c>
      <c r="AK188" s="795">
        <v>21</v>
      </c>
      <c r="AL188" s="795">
        <v>50</v>
      </c>
      <c r="AM188" s="31">
        <f t="shared" si="75"/>
        <v>3.9999999999999987</v>
      </c>
      <c r="AN188" s="792">
        <f t="shared" si="76"/>
        <v>0.77083333333333337</v>
      </c>
      <c r="AO188" s="792">
        <f t="shared" si="77"/>
        <v>0.90972222222222221</v>
      </c>
      <c r="AP188" s="31" t="str" cm="1">
        <f t="array" ref="AP188">IF(W188="","",IF(SUMPRODUCT((W188=$W$6:$W$1560)*(AH188=$AH$6:$AH$1560)*(AN188=$AN$6:$AN$1560)*(AO188=$AO$6:$AO$1560)*(ROW($W$6:$W$1560)&lt;&gt;ROW(W188))*((R188=0)*($R$6:$R$1560&gt;0)+(R188&gt;0)*($R$6:$R$1560=0)))&gt;0,"SALONES UNIDOS",IF(SUMPRODUCT((W188=$W$6:$W$1560)*(AH188=$AH$6:$AH$1560)*((AN188&lt;$AO$6:$AO$1560)*(AO188&gt;$AN$6:$AN$1560))*(ROW($W$6:$W$1560)&lt;&gt;ROW(W188)))&gt;0,"CRUZADO","Sin cruce")))</f>
        <v>Sin cruce</v>
      </c>
      <c r="AQ188" s="792" t="str">
        <f t="shared" si="78"/>
        <v>DE11FILIALA</v>
      </c>
      <c r="AR188" s="792" t="str" cm="1">
        <f t="array" ref="AR188">IF(AQ188="","",IF(SUMPRODUCT((AQ188=$AQ$6:$AQ$1560)*(AH188=$AH$6:$AH$1560)*(AN188=$AN$6:$AN$1560)*(AO188=$AO$6:$AO$1560)*(ROW($AQ$6:$AQ$1560)&lt;&gt;ROW(AQ188))*((R188=0)*($R$6:$R$1560&gt;0)+(R188&gt;0)*($R$6:$R$1560=0)))&gt;0,"SALONES UNIDOS",IF(SUMPRODUCT((AQ188=$AQ$6:$AQ$1560)*(AH188=$AH$6:$AH$1560)*((AN188&lt;$AO$6:$AO$1560)*(AO188&gt;$AN$6:$AN$1560))*(ROW($AQ$6:$AQ$1560)&lt;&gt;ROW(AQ188)))&gt;0,"CRUZADO","Sin cruce")))</f>
        <v>Sin cruce</v>
      </c>
    </row>
    <row r="189" spans="3:44" s="8" customFormat="1" ht="18.75" hidden="1" customHeight="1">
      <c r="C189" s="796" t="s">
        <v>1081</v>
      </c>
      <c r="D189" s="795" t="s">
        <v>49</v>
      </c>
      <c r="E189" s="795">
        <v>202312</v>
      </c>
      <c r="F189" s="796" t="s">
        <v>13</v>
      </c>
      <c r="G189" s="796" t="s">
        <v>20</v>
      </c>
      <c r="H189" s="796" t="s">
        <v>30</v>
      </c>
      <c r="I189" s="796">
        <v>11</v>
      </c>
      <c r="J189" s="796" t="s">
        <v>16</v>
      </c>
      <c r="K189" s="797" t="s">
        <v>1313</v>
      </c>
      <c r="L189" s="798" t="s">
        <v>1314</v>
      </c>
      <c r="M189" s="795" t="s">
        <v>1085</v>
      </c>
      <c r="N189" s="795" t="s">
        <v>1086</v>
      </c>
      <c r="O189" s="796" t="s">
        <v>769</v>
      </c>
      <c r="P189" s="795">
        <v>2</v>
      </c>
      <c r="Q189" s="795">
        <v>2</v>
      </c>
      <c r="R189" s="799">
        <v>4</v>
      </c>
      <c r="S189" s="795">
        <v>3</v>
      </c>
      <c r="T189" s="181"/>
      <c r="U189" s="789">
        <v>15</v>
      </c>
      <c r="V189" s="31">
        <f>IF(W189="","",IFERROR(INDEX(Docentes!C:C,MATCH(W189,Docentes!D:D,0)),"NUEVO"))</f>
        <v>41876321</v>
      </c>
      <c r="W189" s="904" t="s">
        <v>535</v>
      </c>
      <c r="X189" s="800" t="s">
        <v>167</v>
      </c>
      <c r="Y189" s="795" t="s">
        <v>1088</v>
      </c>
      <c r="Z189" s="795" t="s">
        <v>1089</v>
      </c>
      <c r="AA189" s="795"/>
      <c r="AB189" s="795" t="s">
        <v>1092</v>
      </c>
      <c r="AC189" s="795"/>
      <c r="AD189" s="795"/>
      <c r="AE189" s="795"/>
      <c r="AF189" s="795" t="s">
        <v>1088</v>
      </c>
      <c r="AG189" s="31" t="str">
        <f t="shared" si="84"/>
        <v>TP</v>
      </c>
      <c r="AH189" s="795">
        <v>5</v>
      </c>
      <c r="AI189" s="795">
        <v>20</v>
      </c>
      <c r="AJ189" s="795">
        <v>10</v>
      </c>
      <c r="AK189" s="795">
        <v>23</v>
      </c>
      <c r="AL189" s="795">
        <v>30</v>
      </c>
      <c r="AM189" s="31">
        <f t="shared" si="75"/>
        <v>4.0000000000000018</v>
      </c>
      <c r="AN189" s="792">
        <f t="shared" si="76"/>
        <v>0.84027777777777779</v>
      </c>
      <c r="AO189" s="792">
        <f t="shared" si="77"/>
        <v>0.97916666666666674</v>
      </c>
      <c r="AP189" s="31" t="str" cm="1">
        <f t="array" ref="AP189">IF(W189="","",IF(SUMPRODUCT((W189=$W$6:$W$1560)*(AH189=$AH$6:$AH$1560)*(AN189=$AN$6:$AN$1560)*(AO189=$AO$6:$AO$1560)*(ROW($W$6:$W$1560)&lt;&gt;ROW(W189))*((R189=0)*($R$6:$R$1560&gt;0)+(R189&gt;0)*($R$6:$R$1560=0)))&gt;0,"SALONES UNIDOS",IF(SUMPRODUCT((W189=$W$6:$W$1560)*(AH189=$AH$6:$AH$1560)*((AN189&lt;$AO$6:$AO$1560)*(AO189&gt;$AN$6:$AN$1560))*(ROW($W$6:$W$1560)&lt;&gt;ROW(W189)))&gt;0,"CRUZADO","Sin cruce")))</f>
        <v>Sin cruce</v>
      </c>
      <c r="AQ189" s="792" t="str">
        <f t="shared" si="78"/>
        <v>DE11FILIALA</v>
      </c>
      <c r="AR189" s="792" t="str" cm="1">
        <f t="array" ref="AR189">IF(AQ189="","",IF(SUMPRODUCT((AQ189=$AQ$6:$AQ$1560)*(AH189=$AH$6:$AH$1560)*(AN189=$AN$6:$AN$1560)*(AO189=$AO$6:$AO$1560)*(ROW($AQ$6:$AQ$1560)&lt;&gt;ROW(AQ189))*((R189=0)*($R$6:$R$1560&gt;0)+(R189&gt;0)*($R$6:$R$1560=0)))&gt;0,"SALONES UNIDOS",IF(SUMPRODUCT((AQ189=$AQ$6:$AQ$1560)*(AH189=$AH$6:$AH$1560)*((AN189&lt;$AO$6:$AO$1560)*(AO189&gt;$AN$6:$AN$1560))*(ROW($AQ$6:$AQ$1560)&lt;&gt;ROW(AQ189)))&gt;0,"CRUZADO","Sin cruce")))</f>
        <v>Sin cruce</v>
      </c>
    </row>
    <row r="190" spans="3:44" s="8" customFormat="1" ht="18.75" hidden="1" customHeight="1">
      <c r="C190" s="796" t="s">
        <v>1081</v>
      </c>
      <c r="D190" s="795" t="s">
        <v>49</v>
      </c>
      <c r="E190" s="795">
        <v>202312</v>
      </c>
      <c r="F190" s="796" t="s">
        <v>13</v>
      </c>
      <c r="G190" s="796" t="s">
        <v>20</v>
      </c>
      <c r="H190" s="796" t="s">
        <v>30</v>
      </c>
      <c r="I190" s="796">
        <v>11</v>
      </c>
      <c r="J190" s="796" t="s">
        <v>16</v>
      </c>
      <c r="K190" s="797" t="s">
        <v>1315</v>
      </c>
      <c r="L190" s="798" t="s">
        <v>1316</v>
      </c>
      <c r="M190" s="795" t="s">
        <v>1085</v>
      </c>
      <c r="N190" s="795" t="s">
        <v>1124</v>
      </c>
      <c r="O190" s="796" t="s">
        <v>769</v>
      </c>
      <c r="P190" s="795">
        <v>2</v>
      </c>
      <c r="Q190" s="795">
        <v>0</v>
      </c>
      <c r="R190" s="799">
        <v>2</v>
      </c>
      <c r="S190" s="795">
        <v>3</v>
      </c>
      <c r="T190" s="181"/>
      <c r="U190" s="789">
        <v>15</v>
      </c>
      <c r="V190" s="31">
        <f>IF(W190="","",IFERROR(INDEX(Docentes!C:C,MATCH(W190,Docentes!D:D,0)),"NUEVO"))</f>
        <v>44579560</v>
      </c>
      <c r="W190" s="904" t="s">
        <v>226</v>
      </c>
      <c r="X190" s="800" t="s">
        <v>167</v>
      </c>
      <c r="Y190" s="795" t="s">
        <v>1088</v>
      </c>
      <c r="Z190" s="795" t="s">
        <v>1089</v>
      </c>
      <c r="AA190" s="795"/>
      <c r="AB190" s="795" t="s">
        <v>1092</v>
      </c>
      <c r="AC190" s="795"/>
      <c r="AD190" s="795"/>
      <c r="AE190" s="795"/>
      <c r="AF190" s="795" t="s">
        <v>1088</v>
      </c>
      <c r="AG190" s="31" t="str">
        <f t="shared" si="84"/>
        <v>T</v>
      </c>
      <c r="AH190" s="795">
        <v>1</v>
      </c>
      <c r="AI190" s="795">
        <v>21</v>
      </c>
      <c r="AJ190" s="795">
        <v>50</v>
      </c>
      <c r="AK190" s="795">
        <v>23</v>
      </c>
      <c r="AL190" s="795">
        <v>30</v>
      </c>
      <c r="AM190" s="31">
        <f t="shared" si="75"/>
        <v>2.0000000000000027</v>
      </c>
      <c r="AN190" s="792">
        <f t="shared" si="76"/>
        <v>0.90972222222222221</v>
      </c>
      <c r="AO190" s="792">
        <f t="shared" si="77"/>
        <v>0.97916666666666674</v>
      </c>
      <c r="AP190" s="31" t="str" cm="1">
        <f t="array" ref="AP190">IF(W190="","",IF(SUMPRODUCT((W190=$W$6:$W$1560)*(AH190=$AH$6:$AH$1560)*(AN190=$AN$6:$AN$1560)*(AO190=$AO$6:$AO$1560)*(ROW($W$6:$W$1560)&lt;&gt;ROW(W190))*((R190=0)*($R$6:$R$1560&gt;0)+(R190&gt;0)*($R$6:$R$1560=0)))&gt;0,"SALONES UNIDOS",IF(SUMPRODUCT((W190=$W$6:$W$1560)*(AH190=$AH$6:$AH$1560)*((AN190&lt;$AO$6:$AO$1560)*(AO190&gt;$AN$6:$AN$1560))*(ROW($W$6:$W$1560)&lt;&gt;ROW(W190)))&gt;0,"CRUZADO","Sin cruce")))</f>
        <v>Sin cruce</v>
      </c>
      <c r="AQ190" s="792" t="str">
        <f t="shared" si="78"/>
        <v>DE11FILIALA</v>
      </c>
      <c r="AR190" s="792" t="str" cm="1">
        <f t="array" ref="AR190">IF(AQ190="","",IF(SUMPRODUCT((AQ190=$AQ$6:$AQ$1560)*(AH190=$AH$6:$AH$1560)*(AN190=$AN$6:$AN$1560)*(AO190=$AO$6:$AO$1560)*(ROW($AQ$6:$AQ$1560)&lt;&gt;ROW(AQ190))*((R190=0)*($R$6:$R$1560&gt;0)+(R190&gt;0)*($R$6:$R$1560=0)))&gt;0,"SALONES UNIDOS",IF(SUMPRODUCT((AQ190=$AQ$6:$AQ$1560)*(AH190=$AH$6:$AH$1560)*((AN190&lt;$AO$6:$AO$1560)*(AO190&gt;$AN$6:$AN$1560))*(ROW($AQ$6:$AQ$1560)&lt;&gt;ROW(AQ190)))&gt;0,"CRUZADO","Sin cruce")))</f>
        <v>Sin cruce</v>
      </c>
    </row>
    <row r="191" spans="3:44" s="8" customFormat="1" ht="18.75" hidden="1" customHeight="1">
      <c r="C191" s="796" t="s">
        <v>1081</v>
      </c>
      <c r="D191" s="795" t="s">
        <v>49</v>
      </c>
      <c r="E191" s="795">
        <v>202312</v>
      </c>
      <c r="F191" s="796" t="s">
        <v>13</v>
      </c>
      <c r="G191" s="796" t="s">
        <v>20</v>
      </c>
      <c r="H191" s="796" t="s">
        <v>30</v>
      </c>
      <c r="I191" s="796">
        <v>11</v>
      </c>
      <c r="J191" s="796" t="s">
        <v>16</v>
      </c>
      <c r="K191" s="797" t="s">
        <v>1315</v>
      </c>
      <c r="L191" s="798" t="s">
        <v>1316</v>
      </c>
      <c r="M191" s="795" t="s">
        <v>1085</v>
      </c>
      <c r="N191" s="795" t="s">
        <v>1124</v>
      </c>
      <c r="O191" s="796" t="s">
        <v>769</v>
      </c>
      <c r="P191" s="795">
        <v>0</v>
      </c>
      <c r="Q191" s="795">
        <v>2</v>
      </c>
      <c r="R191" s="799">
        <v>2</v>
      </c>
      <c r="S191" s="795">
        <v>3</v>
      </c>
      <c r="T191" s="181"/>
      <c r="U191" s="789">
        <v>15</v>
      </c>
      <c r="V191" s="31">
        <f>IF(W191="","",IFERROR(INDEX(Docentes!C:C,MATCH(W191,Docentes!D:D,0)),"NUEVO"))</f>
        <v>44579560</v>
      </c>
      <c r="W191" s="904" t="s">
        <v>226</v>
      </c>
      <c r="X191" s="800" t="s">
        <v>167</v>
      </c>
      <c r="Y191" s="795" t="s">
        <v>1088</v>
      </c>
      <c r="Z191" s="795" t="s">
        <v>1089</v>
      </c>
      <c r="AA191" s="795"/>
      <c r="AB191" s="795" t="s">
        <v>1092</v>
      </c>
      <c r="AC191" s="795"/>
      <c r="AD191" s="795"/>
      <c r="AE191" s="795"/>
      <c r="AF191" s="795" t="s">
        <v>1088</v>
      </c>
      <c r="AG191" s="31" t="str">
        <f t="shared" si="84"/>
        <v>P</v>
      </c>
      <c r="AH191" s="795">
        <v>4</v>
      </c>
      <c r="AI191" s="795">
        <v>21</v>
      </c>
      <c r="AJ191" s="795">
        <v>50</v>
      </c>
      <c r="AK191" s="795">
        <v>23</v>
      </c>
      <c r="AL191" s="795">
        <v>30</v>
      </c>
      <c r="AM191" s="31">
        <f t="shared" si="75"/>
        <v>2.0000000000000027</v>
      </c>
      <c r="AN191" s="792">
        <f t="shared" si="76"/>
        <v>0.90972222222222221</v>
      </c>
      <c r="AO191" s="792">
        <f t="shared" si="77"/>
        <v>0.97916666666666674</v>
      </c>
      <c r="AP191" s="31" t="str" cm="1">
        <f t="array" ref="AP191">IF(W191="","",IF(SUMPRODUCT((W191=$W$6:$W$1560)*(AH191=$AH$6:$AH$1560)*(AN191=$AN$6:$AN$1560)*(AO191=$AO$6:$AO$1560)*(ROW($W$6:$W$1560)&lt;&gt;ROW(W191))*((R191=0)*($R$6:$R$1560&gt;0)+(R191&gt;0)*($R$6:$R$1560=0)))&gt;0,"SALONES UNIDOS",IF(SUMPRODUCT((W191=$W$6:$W$1560)*(AH191=$AH$6:$AH$1560)*((AN191&lt;$AO$6:$AO$1560)*(AO191&gt;$AN$6:$AN$1560))*(ROW($W$6:$W$1560)&lt;&gt;ROW(W191)))&gt;0,"CRUZADO","Sin cruce")))</f>
        <v>Sin cruce</v>
      </c>
      <c r="AQ191" s="792" t="str">
        <f t="shared" si="78"/>
        <v>DE11FILIALA</v>
      </c>
      <c r="AR191" s="792" t="str" cm="1">
        <f t="array" ref="AR191">IF(AQ191="","",IF(SUMPRODUCT((AQ191=$AQ$6:$AQ$1560)*(AH191=$AH$6:$AH$1560)*(AN191=$AN$6:$AN$1560)*(AO191=$AO$6:$AO$1560)*(ROW($AQ$6:$AQ$1560)&lt;&gt;ROW(AQ191))*((R191=0)*($R$6:$R$1560&gt;0)+(R191&gt;0)*($R$6:$R$1560=0)))&gt;0,"SALONES UNIDOS",IF(SUMPRODUCT((AQ191=$AQ$6:$AQ$1560)*(AH191=$AH$6:$AH$1560)*((AN191&lt;$AO$6:$AO$1560)*(AO191&gt;$AN$6:$AN$1560))*(ROW($AQ$6:$AQ$1560)&lt;&gt;ROW(AQ191)))&gt;0,"CRUZADO","Sin cruce")))</f>
        <v>Sin cruce</v>
      </c>
    </row>
    <row r="192" spans="3:44" s="8" customFormat="1" ht="18.75" hidden="1" customHeight="1">
      <c r="C192" s="796" t="s">
        <v>1081</v>
      </c>
      <c r="D192" s="795" t="s">
        <v>49</v>
      </c>
      <c r="E192" s="795">
        <v>202312</v>
      </c>
      <c r="F192" s="796" t="s">
        <v>13</v>
      </c>
      <c r="G192" s="796" t="s">
        <v>20</v>
      </c>
      <c r="H192" s="796" t="s">
        <v>30</v>
      </c>
      <c r="I192" s="796">
        <v>12</v>
      </c>
      <c r="J192" s="796" t="s">
        <v>16</v>
      </c>
      <c r="K192" s="797" t="s">
        <v>1317</v>
      </c>
      <c r="L192" s="798" t="s">
        <v>1318</v>
      </c>
      <c r="M192" s="795" t="s">
        <v>1198</v>
      </c>
      <c r="N192" s="795" t="s">
        <v>1086</v>
      </c>
      <c r="O192" s="796" t="s">
        <v>769</v>
      </c>
      <c r="P192" s="795">
        <v>4</v>
      </c>
      <c r="Q192" s="795">
        <v>4</v>
      </c>
      <c r="R192" s="799">
        <v>8</v>
      </c>
      <c r="S192" s="795">
        <v>6</v>
      </c>
      <c r="T192" s="181"/>
      <c r="U192" s="789">
        <v>15</v>
      </c>
      <c r="V192" s="31">
        <f>IF(W192="","",IFERROR(INDEX(Docentes!C:C,MATCH(W192,Docentes!D:D,0)),"NUEVO"))</f>
        <v>21522173</v>
      </c>
      <c r="W192" s="791" t="s">
        <v>176</v>
      </c>
      <c r="X192" s="265" t="s">
        <v>167</v>
      </c>
      <c r="Y192" s="789" t="s">
        <v>1088</v>
      </c>
      <c r="Z192" s="789" t="s">
        <v>1089</v>
      </c>
      <c r="AA192" s="789"/>
      <c r="AB192" s="789" t="s">
        <v>1092</v>
      </c>
      <c r="AC192" s="789"/>
      <c r="AD192" s="789"/>
      <c r="AE192" s="789"/>
      <c r="AF192" s="789" t="s">
        <v>1088</v>
      </c>
      <c r="AG192" s="31" t="str">
        <f t="shared" si="84"/>
        <v>TP</v>
      </c>
      <c r="AH192" s="789">
        <v>5</v>
      </c>
      <c r="AI192" s="789">
        <v>16</v>
      </c>
      <c r="AJ192" s="789">
        <v>50</v>
      </c>
      <c r="AK192" s="789">
        <v>23</v>
      </c>
      <c r="AL192" s="789">
        <v>30</v>
      </c>
      <c r="AM192" s="31">
        <f t="shared" si="75"/>
        <v>8.0000000000000036</v>
      </c>
      <c r="AN192" s="792">
        <f t="shared" si="76"/>
        <v>0.70138888888888884</v>
      </c>
      <c r="AO192" s="792">
        <f t="shared" si="77"/>
        <v>0.97916666666666674</v>
      </c>
      <c r="AP192" s="31" t="str" cm="1">
        <f t="array" ref="AP192">IF(W192="","",IF(SUMPRODUCT((W192=$W$6:$W$1560)*(AH192=$AH$6:$AH$1560)*(AN192=$AN$6:$AN$1560)*(AO192=$AO$6:$AO$1560)*(ROW($W$6:$W$1560)&lt;&gt;ROW(W192))*((R192=0)*($R$6:$R$1560&gt;0)+(R192&gt;0)*($R$6:$R$1560=0)))&gt;0,"SALONES UNIDOS",IF(SUMPRODUCT((W192=$W$6:$W$1560)*(AH192=$AH$6:$AH$1560)*((AN192&lt;$AO$6:$AO$1560)*(AO192&gt;$AN$6:$AN$1560))*(ROW($W$6:$W$1560)&lt;&gt;ROW(W192)))&gt;0,"CRUZADO","Sin cruce")))</f>
        <v>Sin cruce</v>
      </c>
      <c r="AQ192" s="792" t="str">
        <f t="shared" si="78"/>
        <v>DE12FILIALA</v>
      </c>
      <c r="AR192" s="792" t="str" cm="1">
        <f t="array" ref="AR192">IF(AQ192="","",IF(SUMPRODUCT((AQ192=$AQ$6:$AQ$1560)*(AH192=$AH$6:$AH$1560)*(AN192=$AN$6:$AN$1560)*(AO192=$AO$6:$AO$1560)*(ROW($AQ$6:$AQ$1560)&lt;&gt;ROW(AQ192))*((R192=0)*($R$6:$R$1560&gt;0)+(R192&gt;0)*($R$6:$R$1560=0)))&gt;0,"SALONES UNIDOS",IF(SUMPRODUCT((AQ192=$AQ$6:$AQ$1560)*(AH192=$AH$6:$AH$1560)*((AN192&lt;$AO$6:$AO$1560)*(AO192&gt;$AN$6:$AN$1560))*(ROW($AQ$6:$AQ$1560)&lt;&gt;ROW(AQ192)))&gt;0,"CRUZADO","Sin cruce")))</f>
        <v>Sin cruce</v>
      </c>
    </row>
    <row r="193" spans="3:44" s="8" customFormat="1" ht="18.75" hidden="1" customHeight="1">
      <c r="C193" s="796" t="s">
        <v>1081</v>
      </c>
      <c r="D193" s="795" t="s">
        <v>49</v>
      </c>
      <c r="E193" s="795">
        <v>202312</v>
      </c>
      <c r="F193" s="796" t="s">
        <v>13</v>
      </c>
      <c r="G193" s="796" t="s">
        <v>20</v>
      </c>
      <c r="H193" s="796" t="s">
        <v>30</v>
      </c>
      <c r="I193" s="796">
        <v>12</v>
      </c>
      <c r="J193" s="796" t="s">
        <v>16</v>
      </c>
      <c r="K193" s="797" t="s">
        <v>1319</v>
      </c>
      <c r="L193" s="798" t="s">
        <v>1320</v>
      </c>
      <c r="M193" s="795" t="s">
        <v>1085</v>
      </c>
      <c r="N193" s="795" t="s">
        <v>1086</v>
      </c>
      <c r="O193" s="796" t="s">
        <v>731</v>
      </c>
      <c r="P193" s="795">
        <v>2</v>
      </c>
      <c r="Q193" s="795">
        <v>2</v>
      </c>
      <c r="R193" s="799">
        <v>4</v>
      </c>
      <c r="S193" s="795">
        <v>3</v>
      </c>
      <c r="T193" s="181"/>
      <c r="U193" s="789">
        <v>15</v>
      </c>
      <c r="V193" s="31">
        <f>IF(W193="","",IFERROR(INDEX(Docentes!C:C,MATCH(W193,Docentes!D:D,0)),"NUEVO"))</f>
        <v>42647316</v>
      </c>
      <c r="W193" s="791" t="s">
        <v>573</v>
      </c>
      <c r="X193" s="265" t="s">
        <v>167</v>
      </c>
      <c r="Y193" s="789" t="s">
        <v>1088</v>
      </c>
      <c r="Z193" s="789" t="s">
        <v>1089</v>
      </c>
      <c r="AA193" s="789"/>
      <c r="AB193" s="789" t="s">
        <v>1092</v>
      </c>
      <c r="AC193" s="789"/>
      <c r="AD193" s="789"/>
      <c r="AE193" s="789"/>
      <c r="AF193" s="789" t="s">
        <v>1088</v>
      </c>
      <c r="AG193" s="31" t="str">
        <f t="shared" si="84"/>
        <v>TP</v>
      </c>
      <c r="AH193" s="789">
        <v>3</v>
      </c>
      <c r="AI193" s="789">
        <v>18</v>
      </c>
      <c r="AJ193" s="789">
        <v>30</v>
      </c>
      <c r="AK193" s="789">
        <v>21</v>
      </c>
      <c r="AL193" s="789">
        <v>50</v>
      </c>
      <c r="AM193" s="31">
        <f t="shared" si="75"/>
        <v>3.9999999999999987</v>
      </c>
      <c r="AN193" s="792">
        <f t="shared" si="76"/>
        <v>0.77083333333333337</v>
      </c>
      <c r="AO193" s="792">
        <f t="shared" si="77"/>
        <v>0.90972222222222221</v>
      </c>
      <c r="AP193" s="31" t="str" cm="1">
        <f t="array" ref="AP193">IF(W193="","",IF(SUMPRODUCT((W193=$W$6:$W$1560)*(AH193=$AH$6:$AH$1560)*(AN193=$AN$6:$AN$1560)*(AO193=$AO$6:$AO$1560)*(ROW($W$6:$W$1560)&lt;&gt;ROW(W193))*((R193=0)*($R$6:$R$1560&gt;0)+(R193&gt;0)*($R$6:$R$1560=0)))&gt;0,"SALONES UNIDOS",IF(SUMPRODUCT((W193=$W$6:$W$1560)*(AH193=$AH$6:$AH$1560)*((AN193&lt;$AO$6:$AO$1560)*(AO193&gt;$AN$6:$AN$1560))*(ROW($W$6:$W$1560)&lt;&gt;ROW(W193)))&gt;0,"CRUZADO","Sin cruce")))</f>
        <v>Sin cruce</v>
      </c>
      <c r="AQ193" s="792" t="str">
        <f t="shared" si="78"/>
        <v>DE12FILIALA</v>
      </c>
      <c r="AR193" s="792" t="str" cm="1">
        <f t="array" ref="AR193">IF(AQ193="","",IF(SUMPRODUCT((AQ193=$AQ$6:$AQ$1560)*(AH193=$AH$6:$AH$1560)*(AN193=$AN$6:$AN$1560)*(AO193=$AO$6:$AO$1560)*(ROW($AQ$6:$AQ$1560)&lt;&gt;ROW(AQ193))*((R193=0)*($R$6:$R$1560&gt;0)+(R193&gt;0)*($R$6:$R$1560=0)))&gt;0,"SALONES UNIDOS",IF(SUMPRODUCT((AQ193=$AQ$6:$AQ$1560)*(AH193=$AH$6:$AH$1560)*((AN193&lt;$AO$6:$AO$1560)*(AO193&gt;$AN$6:$AN$1560))*(ROW($AQ$6:$AQ$1560)&lt;&gt;ROW(AQ193)))&gt;0,"CRUZADO","Sin cruce")))</f>
        <v>Sin cruce</v>
      </c>
    </row>
    <row r="194" spans="3:44" s="8" customFormat="1" ht="18.75" hidden="1" customHeight="1">
      <c r="C194" s="796" t="s">
        <v>1081</v>
      </c>
      <c r="D194" s="795" t="s">
        <v>49</v>
      </c>
      <c r="E194" s="795">
        <v>202312</v>
      </c>
      <c r="F194" s="796" t="s">
        <v>13</v>
      </c>
      <c r="G194" s="796" t="s">
        <v>20</v>
      </c>
      <c r="H194" s="796" t="s">
        <v>30</v>
      </c>
      <c r="I194" s="796">
        <v>12</v>
      </c>
      <c r="J194" s="796" t="s">
        <v>16</v>
      </c>
      <c r="K194" s="797" t="s">
        <v>1321</v>
      </c>
      <c r="L194" s="798" t="s">
        <v>1322</v>
      </c>
      <c r="M194" s="795" t="s">
        <v>1085</v>
      </c>
      <c r="N194" s="795" t="s">
        <v>1086</v>
      </c>
      <c r="O194" s="796" t="s">
        <v>731</v>
      </c>
      <c r="P194" s="795">
        <v>2</v>
      </c>
      <c r="Q194" s="795">
        <v>2</v>
      </c>
      <c r="R194" s="799">
        <v>4</v>
      </c>
      <c r="S194" s="795">
        <v>3</v>
      </c>
      <c r="T194" s="181"/>
      <c r="U194" s="789">
        <v>15</v>
      </c>
      <c r="V194" s="31">
        <f>IF(W194="","",IFERROR(INDEX(Docentes!C:C,MATCH(W194,Docentes!D:D,0)),"NUEVO"))</f>
        <v>44579560</v>
      </c>
      <c r="W194" s="791" t="s">
        <v>226</v>
      </c>
      <c r="X194" s="265" t="s">
        <v>167</v>
      </c>
      <c r="Y194" s="789" t="s">
        <v>1088</v>
      </c>
      <c r="Z194" s="789" t="s">
        <v>1089</v>
      </c>
      <c r="AA194" s="789"/>
      <c r="AB194" s="789" t="s">
        <v>1092</v>
      </c>
      <c r="AC194" s="789"/>
      <c r="AD194" s="789"/>
      <c r="AE194" s="789"/>
      <c r="AF194" s="789" t="s">
        <v>1088</v>
      </c>
      <c r="AG194" s="31" t="str">
        <f t="shared" si="84"/>
        <v>TP</v>
      </c>
      <c r="AH194" s="789">
        <v>1</v>
      </c>
      <c r="AI194" s="789">
        <v>18</v>
      </c>
      <c r="AJ194" s="789">
        <v>30</v>
      </c>
      <c r="AK194" s="789">
        <v>21</v>
      </c>
      <c r="AL194" s="789">
        <v>50</v>
      </c>
      <c r="AM194" s="31">
        <f t="shared" si="75"/>
        <v>3.9999999999999987</v>
      </c>
      <c r="AN194" s="792">
        <f t="shared" si="76"/>
        <v>0.77083333333333337</v>
      </c>
      <c r="AO194" s="792">
        <f t="shared" si="77"/>
        <v>0.90972222222222221</v>
      </c>
      <c r="AP194" s="31" t="str" cm="1">
        <f t="array" ref="AP194">IF(W194="","",IF(SUMPRODUCT((W194=$W$6:$W$1560)*(AH194=$AH$6:$AH$1560)*(AN194=$AN$6:$AN$1560)*(AO194=$AO$6:$AO$1560)*(ROW($W$6:$W$1560)&lt;&gt;ROW(W194))*((R194=0)*($R$6:$R$1560&gt;0)+(R194&gt;0)*($R$6:$R$1560=0)))&gt;0,"SALONES UNIDOS",IF(SUMPRODUCT((W194=$W$6:$W$1560)*(AH194=$AH$6:$AH$1560)*((AN194&lt;$AO$6:$AO$1560)*(AO194&gt;$AN$6:$AN$1560))*(ROW($W$6:$W$1560)&lt;&gt;ROW(W194)))&gt;0,"CRUZADO","Sin cruce")))</f>
        <v>Sin cruce</v>
      </c>
      <c r="AQ194" s="792" t="str">
        <f t="shared" si="78"/>
        <v>DE12FILIALA</v>
      </c>
      <c r="AR194" s="792" t="str" cm="1">
        <f t="array" ref="AR194">IF(AQ194="","",IF(SUMPRODUCT((AQ194=$AQ$6:$AQ$1560)*(AH194=$AH$6:$AH$1560)*(AN194=$AN$6:$AN$1560)*(AO194=$AO$6:$AO$1560)*(ROW($AQ$6:$AQ$1560)&lt;&gt;ROW(AQ194))*((R194=0)*($R$6:$R$1560&gt;0)+(R194&gt;0)*($R$6:$R$1560=0)))&gt;0,"SALONES UNIDOS",IF(SUMPRODUCT((AQ194=$AQ$6:$AQ$1560)*(AH194=$AH$6:$AH$1560)*((AN194&lt;$AO$6:$AO$1560)*(AO194&gt;$AN$6:$AN$1560))*(ROW($AQ$6:$AQ$1560)&lt;&gt;ROW(AQ194)))&gt;0,"CRUZADO","Sin cruce")))</f>
        <v>Sin cruce</v>
      </c>
    </row>
    <row r="195" spans="3:44" s="8" customFormat="1" ht="18.75" hidden="1" customHeight="1">
      <c r="C195" s="796" t="s">
        <v>1081</v>
      </c>
      <c r="D195" s="795" t="s">
        <v>49</v>
      </c>
      <c r="E195" s="795">
        <v>202312</v>
      </c>
      <c r="F195" s="796" t="s">
        <v>13</v>
      </c>
      <c r="G195" s="796" t="s">
        <v>20</v>
      </c>
      <c r="H195" s="796" t="s">
        <v>30</v>
      </c>
      <c r="I195" s="796">
        <v>12</v>
      </c>
      <c r="J195" s="796" t="s">
        <v>16</v>
      </c>
      <c r="K195" s="797" t="s">
        <v>1323</v>
      </c>
      <c r="L195" s="798" t="s">
        <v>1324</v>
      </c>
      <c r="M195" s="795" t="s">
        <v>1085</v>
      </c>
      <c r="N195" s="795" t="s">
        <v>1086</v>
      </c>
      <c r="O195" s="796" t="s">
        <v>731</v>
      </c>
      <c r="P195" s="795">
        <v>2</v>
      </c>
      <c r="Q195" s="795">
        <v>2</v>
      </c>
      <c r="R195" s="799">
        <v>4</v>
      </c>
      <c r="S195" s="795">
        <v>3</v>
      </c>
      <c r="T195" s="181"/>
      <c r="U195" s="789">
        <v>15</v>
      </c>
      <c r="V195" s="31">
        <f>IF(W195="","",IFERROR(INDEX(Docentes!C:C,MATCH(W195,Docentes!D:D,0)),"NUEVO"))</f>
        <v>41973116</v>
      </c>
      <c r="W195" s="791" t="s">
        <v>202</v>
      </c>
      <c r="X195" s="265" t="s">
        <v>167</v>
      </c>
      <c r="Y195" s="789" t="s">
        <v>1088</v>
      </c>
      <c r="Z195" s="789" t="s">
        <v>1089</v>
      </c>
      <c r="AA195" s="789"/>
      <c r="AB195" s="789" t="s">
        <v>1092</v>
      </c>
      <c r="AC195" s="789"/>
      <c r="AD195" s="789"/>
      <c r="AE195" s="789"/>
      <c r="AF195" s="789" t="s">
        <v>1088</v>
      </c>
      <c r="AG195" s="31" t="str">
        <f t="shared" si="84"/>
        <v>TP</v>
      </c>
      <c r="AH195" s="789">
        <v>2</v>
      </c>
      <c r="AI195" s="789">
        <v>18</v>
      </c>
      <c r="AJ195" s="789">
        <v>30</v>
      </c>
      <c r="AK195" s="789">
        <v>21</v>
      </c>
      <c r="AL195" s="789">
        <v>50</v>
      </c>
      <c r="AM195" s="31">
        <f t="shared" si="75"/>
        <v>3.9999999999999987</v>
      </c>
      <c r="AN195" s="792">
        <f t="shared" si="76"/>
        <v>0.77083333333333337</v>
      </c>
      <c r="AO195" s="792">
        <f t="shared" si="77"/>
        <v>0.90972222222222221</v>
      </c>
      <c r="AP195" s="31" t="str" cm="1">
        <f t="array" ref="AP195">IF(W195="","",IF(SUMPRODUCT((W195=$W$6:$W$1560)*(AH195=$AH$6:$AH$1560)*(AN195=$AN$6:$AN$1560)*(AO195=$AO$6:$AO$1560)*(ROW($W$6:$W$1560)&lt;&gt;ROW(W195))*((R195=0)*($R$6:$R$1560&gt;0)+(R195&gt;0)*($R$6:$R$1560=0)))&gt;0,"SALONES UNIDOS",IF(SUMPRODUCT((W195=$W$6:$W$1560)*(AH195=$AH$6:$AH$1560)*((AN195&lt;$AO$6:$AO$1560)*(AO195&gt;$AN$6:$AN$1560))*(ROW($W$6:$W$1560)&lt;&gt;ROW(W195)))&gt;0,"CRUZADO","Sin cruce")))</f>
        <v>Sin cruce</v>
      </c>
      <c r="AQ195" s="792" t="str">
        <f t="shared" si="78"/>
        <v>DE12FILIALA</v>
      </c>
      <c r="AR195" s="792" t="str" cm="1">
        <f t="array" ref="AR195">IF(AQ195="","",IF(SUMPRODUCT((AQ195=$AQ$6:$AQ$1560)*(AH195=$AH$6:$AH$1560)*(AN195=$AN$6:$AN$1560)*(AO195=$AO$6:$AO$1560)*(ROW($AQ$6:$AQ$1560)&lt;&gt;ROW(AQ195))*((R195=0)*($R$6:$R$1560&gt;0)+(R195&gt;0)*($R$6:$R$1560=0)))&gt;0,"SALONES UNIDOS",IF(SUMPRODUCT((AQ195=$AQ$6:$AQ$1560)*(AH195=$AH$6:$AH$1560)*((AN195&lt;$AO$6:$AO$1560)*(AO195&gt;$AN$6:$AN$1560))*(ROW($AQ$6:$AQ$1560)&lt;&gt;ROW(AQ195)))&gt;0,"CRUZADO","Sin cruce")))</f>
        <v>Sin cruce</v>
      </c>
    </row>
    <row r="196" spans="3:44" s="8" customFormat="1" ht="18.75" hidden="1" customHeight="1">
      <c r="C196" s="796" t="s">
        <v>1081</v>
      </c>
      <c r="D196" s="795" t="s">
        <v>49</v>
      </c>
      <c r="E196" s="795">
        <v>202312</v>
      </c>
      <c r="F196" s="796" t="s">
        <v>13</v>
      </c>
      <c r="G196" s="796" t="s">
        <v>20</v>
      </c>
      <c r="H196" s="796" t="s">
        <v>30</v>
      </c>
      <c r="I196" s="796">
        <v>12</v>
      </c>
      <c r="J196" s="796" t="s">
        <v>16</v>
      </c>
      <c r="K196" s="797" t="s">
        <v>1325</v>
      </c>
      <c r="L196" s="798" t="s">
        <v>1326</v>
      </c>
      <c r="M196" s="795" t="s">
        <v>1085</v>
      </c>
      <c r="N196" s="795" t="s">
        <v>1086</v>
      </c>
      <c r="O196" s="796" t="s">
        <v>731</v>
      </c>
      <c r="P196" s="795">
        <v>2</v>
      </c>
      <c r="Q196" s="795">
        <v>2</v>
      </c>
      <c r="R196" s="799">
        <v>4</v>
      </c>
      <c r="S196" s="795">
        <v>3</v>
      </c>
      <c r="T196" s="181"/>
      <c r="U196" s="789">
        <v>15</v>
      </c>
      <c r="V196" s="31" t="str">
        <f>IF(W196="","",IFERROR(INDEX(Docentes!C:C,MATCH(W196,Docentes!D:D,0)),"NUEVO"))</f>
        <v> 43133448</v>
      </c>
      <c r="W196" s="791" t="s">
        <v>602</v>
      </c>
      <c r="X196" s="265" t="s">
        <v>167</v>
      </c>
      <c r="Y196" s="789" t="s">
        <v>1088</v>
      </c>
      <c r="Z196" s="789" t="s">
        <v>1089</v>
      </c>
      <c r="AA196" s="789"/>
      <c r="AB196" s="789" t="s">
        <v>1092</v>
      </c>
      <c r="AC196" s="789"/>
      <c r="AD196" s="789"/>
      <c r="AE196" s="789"/>
      <c r="AF196" s="789" t="s">
        <v>1088</v>
      </c>
      <c r="AG196" s="31" t="str">
        <f t="shared" si="84"/>
        <v>TP</v>
      </c>
      <c r="AH196" s="789">
        <v>4</v>
      </c>
      <c r="AI196" s="789">
        <v>18</v>
      </c>
      <c r="AJ196" s="789">
        <v>30</v>
      </c>
      <c r="AK196" s="789">
        <v>21</v>
      </c>
      <c r="AL196" s="789">
        <v>50</v>
      </c>
      <c r="AM196" s="31">
        <f t="shared" si="75"/>
        <v>3.9999999999999987</v>
      </c>
      <c r="AN196" s="792">
        <f t="shared" si="76"/>
        <v>0.77083333333333337</v>
      </c>
      <c r="AO196" s="792">
        <f t="shared" si="77"/>
        <v>0.90972222222222221</v>
      </c>
      <c r="AP196" s="31" t="str" cm="1">
        <f t="array" ref="AP196">IF(W196="","",IF(SUMPRODUCT((W196=$W$6:$W$1560)*(AH196=$AH$6:$AH$1560)*(AN196=$AN$6:$AN$1560)*(AO196=$AO$6:$AO$1560)*(ROW($W$6:$W$1560)&lt;&gt;ROW(W196))*((R196=0)*($R$6:$R$1560&gt;0)+(R196&gt;0)*($R$6:$R$1560=0)))&gt;0,"SALONES UNIDOS",IF(SUMPRODUCT((W196=$W$6:$W$1560)*(AH196=$AH$6:$AH$1560)*((AN196&lt;$AO$6:$AO$1560)*(AO196&gt;$AN$6:$AN$1560))*(ROW($W$6:$W$1560)&lt;&gt;ROW(W196)))&gt;0,"CRUZADO","Sin cruce")))</f>
        <v>Sin cruce</v>
      </c>
      <c r="AQ196" s="792" t="str">
        <f t="shared" si="78"/>
        <v>DE12FILIALA</v>
      </c>
      <c r="AR196" s="792" t="str" cm="1">
        <f t="array" ref="AR196">IF(AQ196="","",IF(SUMPRODUCT((AQ196=$AQ$6:$AQ$1560)*(AH196=$AH$6:$AH$1560)*(AN196=$AN$6:$AN$1560)*(AO196=$AO$6:$AO$1560)*(ROW($AQ$6:$AQ$1560)&lt;&gt;ROW(AQ196))*((R196=0)*($R$6:$R$1560&gt;0)+(R196&gt;0)*($R$6:$R$1560=0)))&gt;0,"SALONES UNIDOS",IF(SUMPRODUCT((AQ196=$AQ$6:$AQ$1560)*(AH196=$AH$6:$AH$1560)*((AN196&lt;$AO$6:$AO$1560)*(AO196&gt;$AN$6:$AN$1560))*(ROW($AQ$6:$AQ$1560)&lt;&gt;ROW(AQ196)))&gt;0,"CRUZADO","Sin cruce")))</f>
        <v>Sin cruce</v>
      </c>
    </row>
    <row r="197" spans="3:44" s="8" customFormat="1" ht="18.75" hidden="1" customHeight="1">
      <c r="C197" s="796" t="s">
        <v>1081</v>
      </c>
      <c r="D197" s="795" t="s">
        <v>49</v>
      </c>
      <c r="E197" s="795">
        <v>202312</v>
      </c>
      <c r="F197" s="796" t="s">
        <v>13</v>
      </c>
      <c r="G197" s="796" t="s">
        <v>20</v>
      </c>
      <c r="H197" s="796" t="s">
        <v>30</v>
      </c>
      <c r="I197" s="796">
        <v>12</v>
      </c>
      <c r="J197" s="796" t="s">
        <v>16</v>
      </c>
      <c r="K197" s="797" t="s">
        <v>1327</v>
      </c>
      <c r="L197" s="798" t="s">
        <v>1328</v>
      </c>
      <c r="M197" s="795" t="s">
        <v>1085</v>
      </c>
      <c r="N197" s="795" t="s">
        <v>1124</v>
      </c>
      <c r="O197" s="796" t="s">
        <v>769</v>
      </c>
      <c r="P197" s="795">
        <v>2</v>
      </c>
      <c r="Q197" s="795">
        <v>0</v>
      </c>
      <c r="R197" s="799">
        <v>2</v>
      </c>
      <c r="S197" s="795">
        <v>3</v>
      </c>
      <c r="T197" s="181"/>
      <c r="U197" s="789">
        <v>15</v>
      </c>
      <c r="V197" s="31" t="str">
        <f>IF(W197="","",IFERROR(INDEX(Docentes!C:C,MATCH(W197,Docentes!D:D,0)),"NUEVO"))</f>
        <v> 42876121</v>
      </c>
      <c r="W197" s="791" t="s">
        <v>648</v>
      </c>
      <c r="X197" s="265" t="s">
        <v>167</v>
      </c>
      <c r="Y197" s="789" t="s">
        <v>1088</v>
      </c>
      <c r="Z197" s="789" t="s">
        <v>1089</v>
      </c>
      <c r="AA197" s="789"/>
      <c r="AB197" s="789" t="s">
        <v>1092</v>
      </c>
      <c r="AC197" s="789"/>
      <c r="AD197" s="789"/>
      <c r="AE197" s="789"/>
      <c r="AF197" s="789" t="s">
        <v>1088</v>
      </c>
      <c r="AG197" s="31" t="str">
        <f t="shared" si="84"/>
        <v>T</v>
      </c>
      <c r="AH197" s="789">
        <v>3</v>
      </c>
      <c r="AI197" s="789">
        <v>21</v>
      </c>
      <c r="AJ197" s="789">
        <v>50</v>
      </c>
      <c r="AK197" s="789">
        <v>23</v>
      </c>
      <c r="AL197" s="789">
        <v>30</v>
      </c>
      <c r="AM197" s="31">
        <f t="shared" si="75"/>
        <v>2.0000000000000027</v>
      </c>
      <c r="AN197" s="792">
        <f t="shared" si="76"/>
        <v>0.90972222222222221</v>
      </c>
      <c r="AO197" s="792">
        <f t="shared" si="77"/>
        <v>0.97916666666666674</v>
      </c>
      <c r="AP197" s="31" t="str" cm="1">
        <f t="array" ref="AP197">IF(W197="","",IF(SUMPRODUCT((W197=$W$6:$W$1560)*(AH197=$AH$6:$AH$1560)*(AN197=$AN$6:$AN$1560)*(AO197=$AO$6:$AO$1560)*(ROW($W$6:$W$1560)&lt;&gt;ROW(W197))*((R197=0)*($R$6:$R$1560&gt;0)+(R197&gt;0)*($R$6:$R$1560=0)))&gt;0,"SALONES UNIDOS",IF(SUMPRODUCT((W197=$W$6:$W$1560)*(AH197=$AH$6:$AH$1560)*((AN197&lt;$AO$6:$AO$1560)*(AO197&gt;$AN$6:$AN$1560))*(ROW($W$6:$W$1560)&lt;&gt;ROW(W197)))&gt;0,"CRUZADO","Sin cruce")))</f>
        <v>Sin cruce</v>
      </c>
      <c r="AQ197" s="792" t="str">
        <f t="shared" si="78"/>
        <v>DE12FILIALA</v>
      </c>
      <c r="AR197" s="792" t="str" cm="1">
        <f t="array" ref="AR197">IF(AQ197="","",IF(SUMPRODUCT((AQ197=$AQ$6:$AQ$1560)*(AH197=$AH$6:$AH$1560)*(AN197=$AN$6:$AN$1560)*(AO197=$AO$6:$AO$1560)*(ROW($AQ$6:$AQ$1560)&lt;&gt;ROW(AQ197))*((R197=0)*($R$6:$R$1560&gt;0)+(R197&gt;0)*($R$6:$R$1560=0)))&gt;0,"SALONES UNIDOS",IF(SUMPRODUCT((AQ197=$AQ$6:$AQ$1560)*(AH197=$AH$6:$AH$1560)*((AN197&lt;$AO$6:$AO$1560)*(AO197&gt;$AN$6:$AN$1560))*(ROW($AQ$6:$AQ$1560)&lt;&gt;ROW(AQ197)))&gt;0,"CRUZADO","Sin cruce")))</f>
        <v>Sin cruce</v>
      </c>
    </row>
    <row r="198" spans="3:44" s="8" customFormat="1" ht="18.75" hidden="1" customHeight="1">
      <c r="C198" s="796" t="s">
        <v>1081</v>
      </c>
      <c r="D198" s="795" t="s">
        <v>49</v>
      </c>
      <c r="E198" s="795">
        <v>202312</v>
      </c>
      <c r="F198" s="796" t="s">
        <v>13</v>
      </c>
      <c r="G198" s="796" t="s">
        <v>20</v>
      </c>
      <c r="H198" s="796" t="s">
        <v>30</v>
      </c>
      <c r="I198" s="796">
        <v>12</v>
      </c>
      <c r="J198" s="796" t="s">
        <v>16</v>
      </c>
      <c r="K198" s="797" t="s">
        <v>1327</v>
      </c>
      <c r="L198" s="798" t="s">
        <v>1328</v>
      </c>
      <c r="M198" s="795" t="s">
        <v>1085</v>
      </c>
      <c r="N198" s="795" t="s">
        <v>1124</v>
      </c>
      <c r="O198" s="795" t="s">
        <v>769</v>
      </c>
      <c r="P198" s="795">
        <v>0</v>
      </c>
      <c r="Q198" s="795">
        <v>2</v>
      </c>
      <c r="R198" s="799">
        <v>2</v>
      </c>
      <c r="S198" s="795">
        <v>3</v>
      </c>
      <c r="T198" s="181"/>
      <c r="U198" s="789">
        <v>15</v>
      </c>
      <c r="V198" s="31" t="str">
        <f>IF(W198="","",IFERROR(INDEX(Docentes!C:C,MATCH(W198,Docentes!D:D,0)),"NUEVO"))</f>
        <v> 42876121</v>
      </c>
      <c r="W198" s="791" t="s">
        <v>648</v>
      </c>
      <c r="X198" s="265" t="s">
        <v>167</v>
      </c>
      <c r="Y198" s="789" t="s">
        <v>1088</v>
      </c>
      <c r="Z198" s="789" t="s">
        <v>1089</v>
      </c>
      <c r="AA198" s="789"/>
      <c r="AB198" s="789" t="s">
        <v>1092</v>
      </c>
      <c r="AC198" s="789"/>
      <c r="AD198" s="789"/>
      <c r="AE198" s="789"/>
      <c r="AF198" s="789" t="s">
        <v>1088</v>
      </c>
      <c r="AG198" s="31" t="str">
        <f t="shared" si="84"/>
        <v>P</v>
      </c>
      <c r="AH198" s="789">
        <v>4</v>
      </c>
      <c r="AI198" s="789">
        <v>21</v>
      </c>
      <c r="AJ198" s="789">
        <v>50</v>
      </c>
      <c r="AK198" s="789">
        <v>23</v>
      </c>
      <c r="AL198" s="789">
        <v>30</v>
      </c>
      <c r="AM198" s="31">
        <f t="shared" si="75"/>
        <v>2.0000000000000027</v>
      </c>
      <c r="AN198" s="792">
        <f t="shared" si="76"/>
        <v>0.90972222222222221</v>
      </c>
      <c r="AO198" s="792">
        <f t="shared" si="77"/>
        <v>0.97916666666666674</v>
      </c>
      <c r="AP198" s="31" t="str" cm="1">
        <f t="array" ref="AP198">IF(W198="","",IF(SUMPRODUCT((W198=$W$6:$W$1560)*(AH198=$AH$6:$AH$1560)*(AN198=$AN$6:$AN$1560)*(AO198=$AO$6:$AO$1560)*(ROW($W$6:$W$1560)&lt;&gt;ROW(W198))*((R198=0)*($R$6:$R$1560&gt;0)+(R198&gt;0)*($R$6:$R$1560=0)))&gt;0,"SALONES UNIDOS",IF(SUMPRODUCT((W198=$W$6:$W$1560)*(AH198=$AH$6:$AH$1560)*((AN198&lt;$AO$6:$AO$1560)*(AO198&gt;$AN$6:$AN$1560))*(ROW($W$6:$W$1560)&lt;&gt;ROW(W198)))&gt;0,"CRUZADO","Sin cruce")))</f>
        <v>Sin cruce</v>
      </c>
      <c r="AQ198" s="792" t="str">
        <f t="shared" si="78"/>
        <v>DE12FILIALA</v>
      </c>
      <c r="AR198" s="792" t="str" cm="1">
        <f t="array" ref="AR198">IF(AQ198="","",IF(SUMPRODUCT((AQ198=$AQ$6:$AQ$1560)*(AH198=$AH$6:$AH$1560)*(AN198=$AN$6:$AN$1560)*(AO198=$AO$6:$AO$1560)*(ROW($AQ$6:$AQ$1560)&lt;&gt;ROW(AQ198))*((R198=0)*($R$6:$R$1560&gt;0)+(R198&gt;0)*($R$6:$R$1560=0)))&gt;0,"SALONES UNIDOS",IF(SUMPRODUCT((AQ198=$AQ$6:$AQ$1560)*(AH198=$AH$6:$AH$1560)*((AN198&lt;$AO$6:$AO$1560)*(AO198&gt;$AN$6:$AN$1560))*(ROW($AQ$6:$AQ$1560)&lt;&gt;ROW(AQ198)))&gt;0,"CRUZADO","Sin cruce")))</f>
        <v>Sin cruce</v>
      </c>
    </row>
    <row r="199" spans="3:44" s="8" customFormat="1" ht="18.75" customHeight="1">
      <c r="C199" s="11" t="s">
        <v>1081</v>
      </c>
      <c r="D199" s="194" t="s">
        <v>1329</v>
      </c>
      <c r="E199" s="194">
        <v>20261</v>
      </c>
      <c r="F199" s="11" t="s">
        <v>13</v>
      </c>
      <c r="G199" s="11" t="s">
        <v>20</v>
      </c>
      <c r="H199" s="11" t="s">
        <v>54</v>
      </c>
      <c r="I199" s="11">
        <v>1</v>
      </c>
      <c r="J199" s="11" t="s">
        <v>16</v>
      </c>
      <c r="K199" s="803" t="s">
        <v>1330</v>
      </c>
      <c r="L199" s="35" t="s">
        <v>1331</v>
      </c>
      <c r="M199" s="31" t="s">
        <v>1127</v>
      </c>
      <c r="N199" s="31" t="s">
        <v>1086</v>
      </c>
      <c r="O199" s="11" t="s">
        <v>731</v>
      </c>
      <c r="P199" s="31">
        <v>3</v>
      </c>
      <c r="Q199" s="31">
        <v>2</v>
      </c>
      <c r="R199" s="262">
        <v>5</v>
      </c>
      <c r="S199" s="31">
        <v>4</v>
      </c>
      <c r="T199" s="808"/>
      <c r="U199" s="31">
        <v>40</v>
      </c>
      <c r="V199" s="31">
        <f>IF(W199="","",IFERROR(INDEX(Docentes!C:C,MATCH(W199,Docentes!D:D,0)),"NUEVO"))</f>
        <v>21498728</v>
      </c>
      <c r="W199" s="899" t="s">
        <v>522</v>
      </c>
      <c r="X199" s="274" t="s">
        <v>1332</v>
      </c>
      <c r="Y199" s="31" t="s">
        <v>1182</v>
      </c>
      <c r="Z199" s="31" t="s">
        <v>1089</v>
      </c>
      <c r="AA199" s="31" t="s">
        <v>61</v>
      </c>
      <c r="AB199" s="31" t="s">
        <v>1186</v>
      </c>
      <c r="AC199" s="31">
        <v>50</v>
      </c>
      <c r="AD199" s="31"/>
      <c r="AE199" s="31"/>
      <c r="AF199" s="31" t="s">
        <v>1182</v>
      </c>
      <c r="AG199" s="31" t="str">
        <f>IF(AND(P199&gt;0,Q199&gt;0),"TP",IF(AND(P199&gt;0,Q199=0),"T","P"))</f>
        <v>TP</v>
      </c>
      <c r="AH199" s="31">
        <v>1</v>
      </c>
      <c r="AI199" s="31">
        <v>7</v>
      </c>
      <c r="AJ199" s="31">
        <v>40</v>
      </c>
      <c r="AK199" s="31">
        <v>11</v>
      </c>
      <c r="AL199" s="31">
        <v>50</v>
      </c>
      <c r="AM199" s="31">
        <f t="shared" si="75"/>
        <v>4.9999999999999982</v>
      </c>
      <c r="AN199" s="792">
        <f t="shared" si="76"/>
        <v>0.31944444444444448</v>
      </c>
      <c r="AO199" s="792">
        <f t="shared" si="77"/>
        <v>0.49305555555555552</v>
      </c>
      <c r="AP199" s="31" t="str" cm="1">
        <f t="array" ref="AP199">IF(W199="","",IF(SUMPRODUCT((W199=$W$6:$W$1560)*(AH199=$AH$6:$AH$1560)*(AN199=$AN$6:$AN$1560)*(AO199=$AO$6:$AO$1560)*(ROW($W$6:$W$1560)&lt;&gt;ROW(W199))*((R199=0)*($R$6:$R$1560&gt;0)+(R199&gt;0)*($R$6:$R$1560=0)))&gt;0,"SALONES UNIDOS",IF(SUMPRODUCT((W199=$W$6:$W$1560)*(AH199=$AH$6:$AH$1560)*((AN199&lt;$AO$6:$AO$1560)*(AO199&gt;$AN$6:$AN$1560))*(ROW($W$6:$W$1560)&lt;&gt;ROW(W199)))&gt;0,"CRUZADO","Sin cruce")))</f>
        <v>Sin cruce</v>
      </c>
      <c r="AQ199" s="792" t="str">
        <f t="shared" si="78"/>
        <v>IC1FILIALA</v>
      </c>
      <c r="AR199" s="792" t="str" cm="1">
        <f t="array" ref="AR199">IF(AQ199="","",IF(SUMPRODUCT((AQ199=$AQ$6:$AQ$1560)*(AH199=$AH$6:$AH$1560)*(AN199=$AN$6:$AN$1560)*(AO199=$AO$6:$AO$1560)*(ROW($AQ$6:$AQ$1560)&lt;&gt;ROW(AQ199))*((R199=0)*($R$6:$R$1560&gt;0)+(R199&gt;0)*($R$6:$R$1560=0)))&gt;0,"SALONES UNIDOS",IF(SUMPRODUCT((AQ199=$AQ$6:$AQ$1560)*(AH199=$AH$6:$AH$1560)*((AN199&lt;$AO$6:$AO$1560)*(AO199&gt;$AN$6:$AN$1560))*(ROW($AQ$6:$AQ$1560)&lt;&gt;ROW(AQ199)))&gt;0,"CRUZADO","Sin cruce")))</f>
        <v>Sin cruce</v>
      </c>
    </row>
    <row r="200" spans="3:44" s="8" customFormat="1" ht="18.75" customHeight="1">
      <c r="C200" s="11" t="s">
        <v>1081</v>
      </c>
      <c r="D200" s="194" t="s">
        <v>1329</v>
      </c>
      <c r="E200" s="194">
        <v>20261</v>
      </c>
      <c r="F200" s="11" t="s">
        <v>13</v>
      </c>
      <c r="G200" s="11" t="s">
        <v>20</v>
      </c>
      <c r="H200" s="11" t="s">
        <v>54</v>
      </c>
      <c r="I200" s="11">
        <v>1</v>
      </c>
      <c r="J200" s="11" t="s">
        <v>16</v>
      </c>
      <c r="K200" s="803" t="s">
        <v>1333</v>
      </c>
      <c r="L200" s="35" t="s">
        <v>1188</v>
      </c>
      <c r="M200" s="31" t="s">
        <v>1127</v>
      </c>
      <c r="N200" s="31" t="s">
        <v>1086</v>
      </c>
      <c r="O200" s="11" t="s">
        <v>769</v>
      </c>
      <c r="P200" s="31">
        <v>3</v>
      </c>
      <c r="Q200" s="31">
        <v>2</v>
      </c>
      <c r="R200" s="262">
        <v>5</v>
      </c>
      <c r="S200" s="31">
        <v>4</v>
      </c>
      <c r="T200" s="808"/>
      <c r="U200" s="31">
        <v>40</v>
      </c>
      <c r="V200" s="31">
        <f>IF(W200="","",IFERROR(INDEX(Docentes!C:C,MATCH(W200,Docentes!D:D,0)),"NUEVO"))</f>
        <v>2651788</v>
      </c>
      <c r="W200" s="899" t="s">
        <v>461</v>
      </c>
      <c r="X200" s="793" t="s">
        <v>167</v>
      </c>
      <c r="Y200" s="31" t="s">
        <v>1182</v>
      </c>
      <c r="Z200" s="31" t="s">
        <v>1089</v>
      </c>
      <c r="AA200" s="31"/>
      <c r="AB200" s="31"/>
      <c r="AC200" s="31"/>
      <c r="AD200" s="31"/>
      <c r="AE200" s="31"/>
      <c r="AF200" s="31" t="s">
        <v>1182</v>
      </c>
      <c r="AG200" s="31" t="str">
        <f t="shared" ref="AG200:AG292" si="100">IF(AND(P200&gt;0,Q200&gt;0),"TP",IF(AND(P200&gt;0,Q200=0),"T","P"))</f>
        <v>TP</v>
      </c>
      <c r="AH200" s="31">
        <v>3</v>
      </c>
      <c r="AI200" s="31">
        <v>7</v>
      </c>
      <c r="AJ200" s="31">
        <v>40</v>
      </c>
      <c r="AK200" s="31">
        <v>11</v>
      </c>
      <c r="AL200" s="31">
        <v>50</v>
      </c>
      <c r="AM200" s="31">
        <f t="shared" si="75"/>
        <v>4.9999999999999982</v>
      </c>
      <c r="AN200" s="792">
        <f t="shared" si="76"/>
        <v>0.31944444444444448</v>
      </c>
      <c r="AO200" s="792">
        <f t="shared" si="77"/>
        <v>0.49305555555555552</v>
      </c>
      <c r="AP200" s="31" t="str" cm="1">
        <f t="array" ref="AP200">IF(W200="","",IF(SUMPRODUCT((W200=$W$6:$W$1560)*(AH200=$AH$6:$AH$1560)*(AN200=$AN$6:$AN$1560)*(AO200=$AO$6:$AO$1560)*(ROW($W$6:$W$1560)&lt;&gt;ROW(W200))*((R200=0)*($R$6:$R$1560&gt;0)+(R200&gt;0)*($R$6:$R$1560=0)))&gt;0,"SALONES UNIDOS",IF(SUMPRODUCT((W200=$W$6:$W$1560)*(AH200=$AH$6:$AH$1560)*((AN200&lt;$AO$6:$AO$1560)*(AO200&gt;$AN$6:$AN$1560))*(ROW($W$6:$W$1560)&lt;&gt;ROW(W200)))&gt;0,"CRUZADO","Sin cruce")))</f>
        <v>Sin cruce</v>
      </c>
      <c r="AQ200" s="792" t="str">
        <f t="shared" si="78"/>
        <v>IC1FILIALA</v>
      </c>
      <c r="AR200" s="792" t="str" cm="1">
        <f t="array" ref="AR200">IF(AQ200="","",IF(SUMPRODUCT((AQ200=$AQ$6:$AQ$1560)*(AH200=$AH$6:$AH$1560)*(AN200=$AN$6:$AN$1560)*(AO200=$AO$6:$AO$1560)*(ROW($AQ$6:$AQ$1560)&lt;&gt;ROW(AQ200))*((R200=0)*($R$6:$R$1560&gt;0)+(R200&gt;0)*($R$6:$R$1560=0)))&gt;0,"SALONES UNIDOS",IF(SUMPRODUCT((AQ200=$AQ$6:$AQ$1560)*(AH200=$AH$6:$AH$1560)*((AN200&lt;$AO$6:$AO$1560)*(AO200&gt;$AN$6:$AN$1560))*(ROW($AQ$6:$AQ$1560)&lt;&gt;ROW(AQ200)))&gt;0,"CRUZADO","Sin cruce")))</f>
        <v>Sin cruce</v>
      </c>
    </row>
    <row r="201" spans="3:44" s="8" customFormat="1" ht="18.75" customHeight="1">
      <c r="C201" s="11" t="s">
        <v>1081</v>
      </c>
      <c r="D201" s="194" t="s">
        <v>1329</v>
      </c>
      <c r="E201" s="194">
        <v>20261</v>
      </c>
      <c r="F201" s="11" t="s">
        <v>13</v>
      </c>
      <c r="G201" s="11" t="s">
        <v>20</v>
      </c>
      <c r="H201" s="11" t="s">
        <v>54</v>
      </c>
      <c r="I201" s="11">
        <v>1</v>
      </c>
      <c r="J201" s="11" t="s">
        <v>16</v>
      </c>
      <c r="K201" s="803" t="s">
        <v>1334</v>
      </c>
      <c r="L201" s="35" t="s">
        <v>1335</v>
      </c>
      <c r="M201" s="31" t="s">
        <v>1127</v>
      </c>
      <c r="N201" s="31" t="s">
        <v>1086</v>
      </c>
      <c r="O201" s="11" t="s">
        <v>769</v>
      </c>
      <c r="P201" s="31">
        <v>2</v>
      </c>
      <c r="Q201" s="31">
        <v>2</v>
      </c>
      <c r="R201" s="262">
        <v>4</v>
      </c>
      <c r="S201" s="31">
        <v>3</v>
      </c>
      <c r="T201" s="808"/>
      <c r="U201" s="31">
        <v>40</v>
      </c>
      <c r="V201" s="31">
        <f>IF(W201="","",IFERROR(INDEX(Docentes!C:C,MATCH(W201,Docentes!D:D,0)),"NUEVO"))</f>
        <v>42711623</v>
      </c>
      <c r="W201" s="809" t="s">
        <v>325</v>
      </c>
      <c r="X201" s="793" t="s">
        <v>167</v>
      </c>
      <c r="Y201" s="31" t="s">
        <v>1182</v>
      </c>
      <c r="Z201" s="31" t="s">
        <v>1089</v>
      </c>
      <c r="AA201" s="31"/>
      <c r="AB201" s="31" t="s">
        <v>1092</v>
      </c>
      <c r="AC201" s="31"/>
      <c r="AD201" s="31"/>
      <c r="AE201" s="31"/>
      <c r="AF201" s="31" t="s">
        <v>1182</v>
      </c>
      <c r="AG201" s="31" t="str">
        <f t="shared" si="100"/>
        <v>TP</v>
      </c>
      <c r="AH201" s="31">
        <v>5</v>
      </c>
      <c r="AI201" s="31">
        <v>7</v>
      </c>
      <c r="AJ201" s="31">
        <v>40</v>
      </c>
      <c r="AK201" s="31">
        <v>11</v>
      </c>
      <c r="AL201" s="31">
        <v>0</v>
      </c>
      <c r="AM201" s="31">
        <f t="shared" si="75"/>
        <v>3.9999999999999987</v>
      </c>
      <c r="AN201" s="792">
        <f t="shared" si="76"/>
        <v>0.31944444444444448</v>
      </c>
      <c r="AO201" s="792">
        <f t="shared" si="77"/>
        <v>0.45833333333333331</v>
      </c>
      <c r="AP201" s="31" t="str" cm="1">
        <f t="array" ref="AP201">IF(W201="","",IF(SUMPRODUCT((W201=$W$6:$W$1560)*(AH201=$AH$6:$AH$1560)*(AN201=$AN$6:$AN$1560)*(AO201=$AO$6:$AO$1560)*(ROW($W$6:$W$1560)&lt;&gt;ROW(W201))*((R201=0)*($R$6:$R$1560&gt;0)+(R201&gt;0)*($R$6:$R$1560=0)))&gt;0,"SALONES UNIDOS",IF(SUMPRODUCT((W201=$W$6:$W$1560)*(AH201=$AH$6:$AH$1560)*((AN201&lt;$AO$6:$AO$1560)*(AO201&gt;$AN$6:$AN$1560))*(ROW($W$6:$W$1560)&lt;&gt;ROW(W201)))&gt;0,"CRUZADO","Sin cruce")))</f>
        <v>Sin cruce</v>
      </c>
      <c r="AQ201" s="792" t="str">
        <f t="shared" si="78"/>
        <v>IC1FILIALA</v>
      </c>
      <c r="AR201" s="792" t="str" cm="1">
        <f t="array" ref="AR201">IF(AQ201="","",IF(SUMPRODUCT((AQ201=$AQ$6:$AQ$1560)*(AH201=$AH$6:$AH$1560)*(AN201=$AN$6:$AN$1560)*(AO201=$AO$6:$AO$1560)*(ROW($AQ$6:$AQ$1560)&lt;&gt;ROW(AQ201))*((R201=0)*($R$6:$R$1560&gt;0)+(R201&gt;0)*($R$6:$R$1560=0)))&gt;0,"SALONES UNIDOS",IF(SUMPRODUCT((AQ201=$AQ$6:$AQ$1560)*(AH201=$AH$6:$AH$1560)*((AN201&lt;$AO$6:$AO$1560)*(AO201&gt;$AN$6:$AN$1560))*(ROW($AQ$6:$AQ$1560)&lt;&gt;ROW(AQ201)))&gt;0,"CRUZADO","Sin cruce")))</f>
        <v>Sin cruce</v>
      </c>
    </row>
    <row r="202" spans="3:44" s="8" customFormat="1" ht="18.75" customHeight="1">
      <c r="C202" s="11" t="s">
        <v>1081</v>
      </c>
      <c r="D202" s="194" t="s">
        <v>1329</v>
      </c>
      <c r="E202" s="194">
        <v>20261</v>
      </c>
      <c r="F202" s="11" t="s">
        <v>13</v>
      </c>
      <c r="G202" s="11" t="s">
        <v>20</v>
      </c>
      <c r="H202" s="11" t="s">
        <v>54</v>
      </c>
      <c r="I202" s="11">
        <v>1</v>
      </c>
      <c r="J202" s="11" t="s">
        <v>16</v>
      </c>
      <c r="K202" s="803" t="s">
        <v>1336</v>
      </c>
      <c r="L202" s="35" t="s">
        <v>1337</v>
      </c>
      <c r="M202" s="31" t="s">
        <v>1127</v>
      </c>
      <c r="N202" s="31" t="s">
        <v>1086</v>
      </c>
      <c r="O202" s="11" t="s">
        <v>731</v>
      </c>
      <c r="P202" s="31">
        <v>3</v>
      </c>
      <c r="Q202" s="31">
        <v>2</v>
      </c>
      <c r="R202" s="262">
        <v>5</v>
      </c>
      <c r="S202" s="31">
        <v>4</v>
      </c>
      <c r="T202" s="808"/>
      <c r="U202" s="31">
        <v>40</v>
      </c>
      <c r="V202" s="31">
        <f>IF(W202="","",IFERROR(INDEX(Docentes!C:C,MATCH(W202,Docentes!D:D,0)),"NUEVO"))</f>
        <v>21431497</v>
      </c>
      <c r="W202" s="809" t="s">
        <v>563</v>
      </c>
      <c r="X202" s="274" t="s">
        <v>1332</v>
      </c>
      <c r="Y202" s="31" t="s">
        <v>1182</v>
      </c>
      <c r="Z202" s="31" t="s">
        <v>1089</v>
      </c>
      <c r="AA202" s="31" t="s">
        <v>61</v>
      </c>
      <c r="AB202" s="31" t="s">
        <v>1186</v>
      </c>
      <c r="AC202" s="31">
        <v>50</v>
      </c>
      <c r="AD202" s="31"/>
      <c r="AE202" s="31"/>
      <c r="AF202" s="31" t="s">
        <v>1182</v>
      </c>
      <c r="AG202" s="31" t="str">
        <f t="shared" si="100"/>
        <v>TP</v>
      </c>
      <c r="AH202" s="31">
        <v>2</v>
      </c>
      <c r="AI202" s="31">
        <v>11</v>
      </c>
      <c r="AJ202" s="31">
        <v>0</v>
      </c>
      <c r="AK202" s="31">
        <v>15</v>
      </c>
      <c r="AL202" s="31">
        <v>10</v>
      </c>
      <c r="AM202" s="31">
        <f t="shared" si="75"/>
        <v>5</v>
      </c>
      <c r="AN202" s="792">
        <f t="shared" si="76"/>
        <v>0.45833333333333331</v>
      </c>
      <c r="AO202" s="792">
        <f t="shared" si="77"/>
        <v>0.63194444444444442</v>
      </c>
      <c r="AP202" s="31" t="str" cm="1">
        <f t="array" ref="AP202">IF(W202="","",IF(SUMPRODUCT((W202=$W$6:$W$1560)*(AH202=$AH$6:$AH$1560)*(AN202=$AN$6:$AN$1560)*(AO202=$AO$6:$AO$1560)*(ROW($W$6:$W$1560)&lt;&gt;ROW(W202))*((R202=0)*($R$6:$R$1560&gt;0)+(R202&gt;0)*($R$6:$R$1560=0)))&gt;0,"SALONES UNIDOS",IF(SUMPRODUCT((W202=$W$6:$W$1560)*(AH202=$AH$6:$AH$1560)*((AN202&lt;$AO$6:$AO$1560)*(AO202&gt;$AN$6:$AN$1560))*(ROW($W$6:$W$1560)&lt;&gt;ROW(W202)))&gt;0,"CRUZADO","Sin cruce")))</f>
        <v>Sin cruce</v>
      </c>
      <c r="AQ202" s="792" t="str">
        <f t="shared" si="78"/>
        <v>IC1FILIALA</v>
      </c>
      <c r="AR202" s="792" t="str" cm="1">
        <f t="array" ref="AR202">IF(AQ202="","",IF(SUMPRODUCT((AQ202=$AQ$6:$AQ$1560)*(AH202=$AH$6:$AH$1560)*(AN202=$AN$6:$AN$1560)*(AO202=$AO$6:$AO$1560)*(ROW($AQ$6:$AQ$1560)&lt;&gt;ROW(AQ202))*((R202=0)*($R$6:$R$1560&gt;0)+(R202&gt;0)*($R$6:$R$1560=0)))&gt;0,"SALONES UNIDOS",IF(SUMPRODUCT((AQ202=$AQ$6:$AQ$1560)*(AH202=$AH$6:$AH$1560)*((AN202&lt;$AO$6:$AO$1560)*(AO202&gt;$AN$6:$AN$1560))*(ROW($AQ$6:$AQ$1560)&lt;&gt;ROW(AQ202)))&gt;0,"CRUZADO","Sin cruce")))</f>
        <v>Sin cruce</v>
      </c>
    </row>
    <row r="203" spans="3:44" s="8" customFormat="1" ht="18.75" customHeight="1">
      <c r="C203" s="11" t="s">
        <v>1081</v>
      </c>
      <c r="D203" s="194" t="s">
        <v>1329</v>
      </c>
      <c r="E203" s="194">
        <v>20261</v>
      </c>
      <c r="F203" s="11" t="s">
        <v>13</v>
      </c>
      <c r="G203" s="11" t="s">
        <v>20</v>
      </c>
      <c r="H203" s="11" t="s">
        <v>54</v>
      </c>
      <c r="I203" s="11">
        <v>1</v>
      </c>
      <c r="J203" s="11" t="s">
        <v>16</v>
      </c>
      <c r="K203" s="803" t="s">
        <v>1338</v>
      </c>
      <c r="L203" s="35" t="s">
        <v>1339</v>
      </c>
      <c r="M203" s="31" t="s">
        <v>1101</v>
      </c>
      <c r="N203" s="31" t="s">
        <v>1086</v>
      </c>
      <c r="O203" s="11" t="s">
        <v>731</v>
      </c>
      <c r="P203" s="31">
        <v>2</v>
      </c>
      <c r="Q203" s="31">
        <v>2</v>
      </c>
      <c r="R203" s="262">
        <v>4</v>
      </c>
      <c r="S203" s="31">
        <v>3</v>
      </c>
      <c r="T203" s="808"/>
      <c r="U203" s="31">
        <v>40</v>
      </c>
      <c r="V203" s="31">
        <f>IF(W203="","",IFERROR(INDEX(Docentes!C:C,MATCH(W203,Docentes!D:D,0)),"NUEVO"))</f>
        <v>21431497</v>
      </c>
      <c r="W203" s="809" t="s">
        <v>563</v>
      </c>
      <c r="X203" s="274" t="s">
        <v>1332</v>
      </c>
      <c r="Y203" s="31" t="s">
        <v>1182</v>
      </c>
      <c r="Z203" s="31" t="s">
        <v>1089</v>
      </c>
      <c r="AA203" s="31" t="s">
        <v>61</v>
      </c>
      <c r="AB203" s="31" t="s">
        <v>1186</v>
      </c>
      <c r="AC203" s="31">
        <v>50</v>
      </c>
      <c r="AD203" s="31"/>
      <c r="AE203" s="31"/>
      <c r="AF203" s="31" t="s">
        <v>1182</v>
      </c>
      <c r="AG203" s="31" t="str">
        <f t="shared" si="100"/>
        <v>TP</v>
      </c>
      <c r="AH203" s="31">
        <v>5</v>
      </c>
      <c r="AI203" s="31">
        <v>11</v>
      </c>
      <c r="AJ203" s="31">
        <v>0</v>
      </c>
      <c r="AK203" s="31">
        <v>14</v>
      </c>
      <c r="AL203" s="31">
        <v>20</v>
      </c>
      <c r="AM203" s="31">
        <f t="shared" si="75"/>
        <v>4</v>
      </c>
      <c r="AN203" s="792">
        <f t="shared" si="76"/>
        <v>0.45833333333333331</v>
      </c>
      <c r="AO203" s="792">
        <f t="shared" si="77"/>
        <v>0.59722222222222221</v>
      </c>
      <c r="AP203" s="31" t="str" cm="1">
        <f t="array" ref="AP203">IF(W203="","",IF(SUMPRODUCT((W203=$W$6:$W$1560)*(AH203=$AH$6:$AH$1560)*(AN203=$AN$6:$AN$1560)*(AO203=$AO$6:$AO$1560)*(ROW($W$6:$W$1560)&lt;&gt;ROW(W203))*((R203=0)*($R$6:$R$1560&gt;0)+(R203&gt;0)*($R$6:$R$1560=0)))&gt;0,"SALONES UNIDOS",IF(SUMPRODUCT((W203=$W$6:$W$1560)*(AH203=$AH$6:$AH$1560)*((AN203&lt;$AO$6:$AO$1560)*(AO203&gt;$AN$6:$AN$1560))*(ROW($W$6:$W$1560)&lt;&gt;ROW(W203)))&gt;0,"CRUZADO","Sin cruce")))</f>
        <v>Sin cruce</v>
      </c>
      <c r="AQ203" s="792" t="str">
        <f t="shared" si="78"/>
        <v>IC1FILIALA</v>
      </c>
      <c r="AR203" s="792" t="str" cm="1">
        <f t="array" ref="AR203">IF(AQ203="","",IF(SUMPRODUCT((AQ203=$AQ$6:$AQ$1560)*(AH203=$AH$6:$AH$1560)*(AN203=$AN$6:$AN$1560)*(AO203=$AO$6:$AO$1560)*(ROW($AQ$6:$AQ$1560)&lt;&gt;ROW(AQ203))*((R203=0)*($R$6:$R$1560&gt;0)+(R203&gt;0)*($R$6:$R$1560=0)))&gt;0,"SALONES UNIDOS",IF(SUMPRODUCT((AQ203=$AQ$6:$AQ$1560)*(AH203=$AH$6:$AH$1560)*((AN203&lt;$AO$6:$AO$1560)*(AO203&gt;$AN$6:$AN$1560))*(ROW($AQ$6:$AQ$1560)&lt;&gt;ROW(AQ203)))&gt;0,"CRUZADO","Sin cruce")))</f>
        <v>Sin cruce</v>
      </c>
    </row>
    <row r="204" spans="3:44" s="8" customFormat="1" ht="18.75" customHeight="1">
      <c r="C204" s="11" t="s">
        <v>1081</v>
      </c>
      <c r="D204" s="194" t="s">
        <v>1329</v>
      </c>
      <c r="E204" s="194">
        <v>20261</v>
      </c>
      <c r="F204" s="11" t="s">
        <v>13</v>
      </c>
      <c r="G204" s="11" t="s">
        <v>20</v>
      </c>
      <c r="H204" s="11" t="s">
        <v>54</v>
      </c>
      <c r="I204" s="11">
        <v>1</v>
      </c>
      <c r="J204" s="11" t="s">
        <v>16</v>
      </c>
      <c r="K204" s="803" t="s">
        <v>1340</v>
      </c>
      <c r="L204" s="35" t="s">
        <v>1341</v>
      </c>
      <c r="M204" s="31" t="s">
        <v>1101</v>
      </c>
      <c r="N204" s="31" t="s">
        <v>1086</v>
      </c>
      <c r="O204" s="11" t="s">
        <v>731</v>
      </c>
      <c r="P204" s="31">
        <v>1</v>
      </c>
      <c r="Q204" s="31">
        <v>0</v>
      </c>
      <c r="R204" s="262">
        <v>1</v>
      </c>
      <c r="S204" s="31">
        <v>3</v>
      </c>
      <c r="T204" s="808"/>
      <c r="U204" s="31">
        <v>40</v>
      </c>
      <c r="V204" s="31">
        <f>IF(W204="","",IFERROR(INDEX(Docentes!C:C,MATCH(W204,Docentes!D:D,0)),"NUEVO"))</f>
        <v>2183433</v>
      </c>
      <c r="W204" s="809" t="s">
        <v>510</v>
      </c>
      <c r="X204" s="274" t="s">
        <v>1332</v>
      </c>
      <c r="Y204" s="31" t="s">
        <v>1182</v>
      </c>
      <c r="Z204" s="31" t="s">
        <v>1089</v>
      </c>
      <c r="AA204" s="31" t="s">
        <v>61</v>
      </c>
      <c r="AB204" s="31" t="s">
        <v>1186</v>
      </c>
      <c r="AC204" s="31">
        <v>50</v>
      </c>
      <c r="AD204" s="31"/>
      <c r="AE204" s="31"/>
      <c r="AF204" s="31" t="s">
        <v>1182</v>
      </c>
      <c r="AG204" s="31" t="str">
        <f t="shared" si="100"/>
        <v>T</v>
      </c>
      <c r="AH204" s="31">
        <v>4</v>
      </c>
      <c r="AI204" s="31">
        <v>7</v>
      </c>
      <c r="AJ204" s="31">
        <v>40</v>
      </c>
      <c r="AK204" s="31">
        <v>8</v>
      </c>
      <c r="AL204" s="31">
        <v>30</v>
      </c>
      <c r="AM204" s="31">
        <f t="shared" si="75"/>
        <v>0.999999999999998</v>
      </c>
      <c r="AN204" s="792">
        <f t="shared" si="76"/>
        <v>0.31944444444444448</v>
      </c>
      <c r="AO204" s="792">
        <f t="shared" si="77"/>
        <v>0.35416666666666663</v>
      </c>
      <c r="AP204" s="31" t="str" cm="1">
        <f t="array" ref="AP204">IF(W204="","",IF(SUMPRODUCT((W204=$W$6:$W$1560)*(AH204=$AH$6:$AH$1560)*(AN204=$AN$6:$AN$1560)*(AO204=$AO$6:$AO$1560)*(ROW($W$6:$W$1560)&lt;&gt;ROW(W204))*((R204=0)*($R$6:$R$1560&gt;0)+(R204&gt;0)*($R$6:$R$1560=0)))&gt;0,"SALONES UNIDOS",IF(SUMPRODUCT((W204=$W$6:$W$1560)*(AH204=$AH$6:$AH$1560)*((AN204&lt;$AO$6:$AO$1560)*(AO204&gt;$AN$6:$AN$1560))*(ROW($W$6:$W$1560)&lt;&gt;ROW(W204)))&gt;0,"CRUZADO","Sin cruce")))</f>
        <v>Sin cruce</v>
      </c>
      <c r="AQ204" s="792" t="str">
        <f t="shared" si="78"/>
        <v>IC1FILIALA</v>
      </c>
      <c r="AR204" s="792" t="str" cm="1">
        <f t="array" ref="AR204">IF(AQ204="","",IF(SUMPRODUCT((AQ204=$AQ$6:$AQ$1560)*(AH204=$AH$6:$AH$1560)*(AN204=$AN$6:$AN$1560)*(AO204=$AO$6:$AO$1560)*(ROW($AQ$6:$AQ$1560)&lt;&gt;ROW(AQ204))*((R204=0)*($R$6:$R$1560&gt;0)+(R204&gt;0)*($R$6:$R$1560=0)))&gt;0,"SALONES UNIDOS",IF(SUMPRODUCT((AQ204=$AQ$6:$AQ$1560)*(AH204=$AH$6:$AH$1560)*((AN204&lt;$AO$6:$AO$1560)*(AO204&gt;$AN$6:$AN$1560))*(ROW($AQ$6:$AQ$1560)&lt;&gt;ROW(AQ204)))&gt;0,"CRUZADO","Sin cruce")))</f>
        <v>Sin cruce</v>
      </c>
    </row>
    <row r="205" spans="3:44" s="8" customFormat="1" ht="18.75" customHeight="1">
      <c r="C205" s="11" t="s">
        <v>1081</v>
      </c>
      <c r="D205" s="194" t="s">
        <v>1329</v>
      </c>
      <c r="E205" s="194">
        <v>20261</v>
      </c>
      <c r="F205" s="11" t="s">
        <v>13</v>
      </c>
      <c r="G205" s="11" t="s">
        <v>20</v>
      </c>
      <c r="H205" s="11" t="s">
        <v>54</v>
      </c>
      <c r="I205" s="11">
        <v>1</v>
      </c>
      <c r="J205" s="11" t="s">
        <v>1342</v>
      </c>
      <c r="K205" s="803" t="s">
        <v>1340</v>
      </c>
      <c r="L205" s="35" t="s">
        <v>1341</v>
      </c>
      <c r="M205" s="31" t="s">
        <v>1101</v>
      </c>
      <c r="N205" s="31" t="s">
        <v>1086</v>
      </c>
      <c r="O205" s="11" t="s">
        <v>731</v>
      </c>
      <c r="P205" s="31">
        <v>0</v>
      </c>
      <c r="Q205" s="31">
        <v>4</v>
      </c>
      <c r="R205" s="262">
        <v>4</v>
      </c>
      <c r="S205" s="31">
        <v>3</v>
      </c>
      <c r="T205" s="808"/>
      <c r="U205" s="31">
        <v>20</v>
      </c>
      <c r="V205" s="31">
        <f>IF(W205="","",IFERROR(INDEX(Docentes!C:C,MATCH(W205,Docentes!D:D,0)),"NUEVO"))</f>
        <v>2183433</v>
      </c>
      <c r="W205" s="809" t="s">
        <v>510</v>
      </c>
      <c r="X205" s="274" t="s">
        <v>1332</v>
      </c>
      <c r="Y205" s="31" t="s">
        <v>1182</v>
      </c>
      <c r="Z205" s="31" t="s">
        <v>1089</v>
      </c>
      <c r="AA205" s="31"/>
      <c r="AB205" s="31"/>
      <c r="AC205" s="31"/>
      <c r="AD205" s="579" t="s">
        <v>1258</v>
      </c>
      <c r="AE205" s="31">
        <v>20</v>
      </c>
      <c r="AF205" s="31" t="s">
        <v>1182</v>
      </c>
      <c r="AG205" s="31" t="str">
        <f t="shared" si="100"/>
        <v>P</v>
      </c>
      <c r="AH205" s="31">
        <v>4</v>
      </c>
      <c r="AI205" s="31">
        <v>8</v>
      </c>
      <c r="AJ205" s="31">
        <v>30</v>
      </c>
      <c r="AK205" s="31">
        <v>11</v>
      </c>
      <c r="AL205" s="31">
        <v>50</v>
      </c>
      <c r="AM205" s="31">
        <f t="shared" si="75"/>
        <v>4</v>
      </c>
      <c r="AN205" s="792">
        <f t="shared" si="76"/>
        <v>0.35416666666666663</v>
      </c>
      <c r="AO205" s="792">
        <f t="shared" si="77"/>
        <v>0.49305555555555552</v>
      </c>
      <c r="AP205" s="31" t="str" cm="1">
        <f t="array" ref="AP205">IF(W205="","",IF(SUMPRODUCT((W205=$W$6:$W$1560)*(AH205=$AH$6:$AH$1560)*(AN205=$AN$6:$AN$1560)*(AO205=$AO$6:$AO$1560)*(ROW($W$6:$W$1560)&lt;&gt;ROW(W205))*((R205=0)*($R$6:$R$1560&gt;0)+(R205&gt;0)*($R$6:$R$1560=0)))&gt;0,"SALONES UNIDOS",IF(SUMPRODUCT((W205=$W$6:$W$1560)*(AH205=$AH$6:$AH$1560)*((AN205&lt;$AO$6:$AO$1560)*(AO205&gt;$AN$6:$AN$1560))*(ROW($W$6:$W$1560)&lt;&gt;ROW(W205)))&gt;0,"CRUZADO","Sin cruce")))</f>
        <v>Sin cruce</v>
      </c>
      <c r="AQ205" s="792" t="str">
        <f t="shared" si="78"/>
        <v>IC1FILIALA1</v>
      </c>
      <c r="AR205" s="792" t="str" cm="1">
        <f t="array" ref="AR205">IF(AQ205="","",IF(SUMPRODUCT((AQ205=$AQ$6:$AQ$1560)*(AH205=$AH$6:$AH$1560)*(AN205=$AN$6:$AN$1560)*(AO205=$AO$6:$AO$1560)*(ROW($AQ$6:$AQ$1560)&lt;&gt;ROW(AQ205))*((R205=0)*($R$6:$R$1560&gt;0)+(R205&gt;0)*($R$6:$R$1560=0)))&gt;0,"SALONES UNIDOS",IF(SUMPRODUCT((AQ205=$AQ$6:$AQ$1560)*(AH205=$AH$6:$AH$1560)*((AN205&lt;$AO$6:$AO$1560)*(AO205&gt;$AN$6:$AN$1560))*(ROW($AQ$6:$AQ$1560)&lt;&gt;ROW(AQ205)))&gt;0,"CRUZADO","Sin cruce")))</f>
        <v>Sin cruce</v>
      </c>
    </row>
    <row r="206" spans="3:44" s="8" customFormat="1" ht="18.75" customHeight="1">
      <c r="C206" s="11" t="s">
        <v>1081</v>
      </c>
      <c r="D206" s="194" t="s">
        <v>1329</v>
      </c>
      <c r="E206" s="194">
        <v>20261</v>
      </c>
      <c r="F206" s="11" t="s">
        <v>13</v>
      </c>
      <c r="G206" s="11" t="s">
        <v>20</v>
      </c>
      <c r="H206" s="11" t="s">
        <v>54</v>
      </c>
      <c r="I206" s="11">
        <v>1</v>
      </c>
      <c r="J206" s="11" t="s">
        <v>1343</v>
      </c>
      <c r="K206" s="803" t="s">
        <v>1340</v>
      </c>
      <c r="L206" s="35" t="s">
        <v>1341</v>
      </c>
      <c r="M206" s="31" t="s">
        <v>1101</v>
      </c>
      <c r="N206" s="31" t="s">
        <v>1086</v>
      </c>
      <c r="O206" s="11" t="s">
        <v>731</v>
      </c>
      <c r="P206" s="31">
        <v>0</v>
      </c>
      <c r="Q206" s="31">
        <v>4</v>
      </c>
      <c r="R206" s="262">
        <v>4</v>
      </c>
      <c r="S206" s="31">
        <v>3</v>
      </c>
      <c r="T206" s="808"/>
      <c r="U206" s="31">
        <v>20</v>
      </c>
      <c r="V206" s="31">
        <f>IF(W206="","",IFERROR(INDEX(Docentes!C:C,MATCH(W206,Docentes!D:D,0)),"NUEVO"))</f>
        <v>2183433</v>
      </c>
      <c r="W206" s="809" t="s">
        <v>510</v>
      </c>
      <c r="X206" s="274" t="s">
        <v>1332</v>
      </c>
      <c r="Y206" s="31" t="s">
        <v>1182</v>
      </c>
      <c r="Z206" s="31" t="s">
        <v>1089</v>
      </c>
      <c r="AA206" s="31"/>
      <c r="AB206" s="31"/>
      <c r="AC206" s="31"/>
      <c r="AD206" s="579" t="s">
        <v>1258</v>
      </c>
      <c r="AE206" s="31">
        <v>20</v>
      </c>
      <c r="AF206" s="31" t="s">
        <v>1182</v>
      </c>
      <c r="AG206" s="31" t="str">
        <f t="shared" si="100"/>
        <v>P</v>
      </c>
      <c r="AH206" s="31">
        <v>4</v>
      </c>
      <c r="AI206" s="31">
        <v>11</v>
      </c>
      <c r="AJ206" s="31">
        <v>50</v>
      </c>
      <c r="AK206" s="31">
        <v>15</v>
      </c>
      <c r="AL206" s="31">
        <v>10</v>
      </c>
      <c r="AM206" s="31">
        <f t="shared" si="75"/>
        <v>4</v>
      </c>
      <c r="AN206" s="792">
        <f t="shared" si="76"/>
        <v>0.49305555555555552</v>
      </c>
      <c r="AO206" s="792">
        <f t="shared" si="77"/>
        <v>0.63194444444444442</v>
      </c>
      <c r="AP206" s="31" t="str" cm="1">
        <f t="array" ref="AP206">IF(W206="","",IF(SUMPRODUCT((W206=$W$6:$W$1560)*(AH206=$AH$6:$AH$1560)*(AN206=$AN$6:$AN$1560)*(AO206=$AO$6:$AO$1560)*(ROW($W$6:$W$1560)&lt;&gt;ROW(W206))*((R206=0)*($R$6:$R$1560&gt;0)+(R206&gt;0)*($R$6:$R$1560=0)))&gt;0,"SALONES UNIDOS",IF(SUMPRODUCT((W206=$W$6:$W$1560)*(AH206=$AH$6:$AH$1560)*((AN206&lt;$AO$6:$AO$1560)*(AO206&gt;$AN$6:$AN$1560))*(ROW($W$6:$W$1560)&lt;&gt;ROW(W206)))&gt;0,"CRUZADO","Sin cruce")))</f>
        <v>Sin cruce</v>
      </c>
      <c r="AQ206" s="792" t="str">
        <f t="shared" si="78"/>
        <v>IC1FILIALA2</v>
      </c>
      <c r="AR206" s="792" t="str" cm="1">
        <f t="array" ref="AR206">IF(AQ206="","",IF(SUMPRODUCT((AQ206=$AQ$6:$AQ$1560)*(AH206=$AH$6:$AH$1560)*(AN206=$AN$6:$AN$1560)*(AO206=$AO$6:$AO$1560)*(ROW($AQ$6:$AQ$1560)&lt;&gt;ROW(AQ206))*((R206=0)*($R$6:$R$1560&gt;0)+(R206&gt;0)*($R$6:$R$1560=0)))&gt;0,"SALONES UNIDOS",IF(SUMPRODUCT((AQ206=$AQ$6:$AQ$1560)*(AH206=$AH$6:$AH$1560)*((AN206&lt;$AO$6:$AO$1560)*(AO206&gt;$AN$6:$AN$1560))*(ROW($AQ$6:$AQ$1560)&lt;&gt;ROW(AQ206)))&gt;0,"CRUZADO","Sin cruce")))</f>
        <v>Sin cruce</v>
      </c>
    </row>
    <row r="207" spans="3:44" s="8" customFormat="1" ht="18.75" customHeight="1">
      <c r="C207" s="11" t="s">
        <v>1081</v>
      </c>
      <c r="D207" s="194" t="s">
        <v>1329</v>
      </c>
      <c r="E207" s="194">
        <v>20261</v>
      </c>
      <c r="F207" s="11" t="s">
        <v>13</v>
      </c>
      <c r="G207" s="11" t="s">
        <v>20</v>
      </c>
      <c r="H207" s="11" t="s">
        <v>54</v>
      </c>
      <c r="I207" s="11">
        <v>2</v>
      </c>
      <c r="J207" s="11" t="s">
        <v>16</v>
      </c>
      <c r="K207" s="803" t="s">
        <v>1344</v>
      </c>
      <c r="L207" s="35" t="s">
        <v>1141</v>
      </c>
      <c r="M207" s="31" t="s">
        <v>1127</v>
      </c>
      <c r="N207" s="31" t="s">
        <v>1086</v>
      </c>
      <c r="O207" s="11" t="s">
        <v>731</v>
      </c>
      <c r="P207" s="31">
        <v>3</v>
      </c>
      <c r="Q207" s="31">
        <v>2</v>
      </c>
      <c r="R207" s="262">
        <v>5</v>
      </c>
      <c r="S207" s="31">
        <v>4</v>
      </c>
      <c r="T207" s="181"/>
      <c r="U207" s="31">
        <v>18</v>
      </c>
      <c r="V207" s="31">
        <f>IF(W207="","",IFERROR(INDEX(Docentes!C:C,MATCH(W207,Docentes!D:D,0)),"NUEVO"))</f>
        <v>72687785</v>
      </c>
      <c r="W207" s="793" t="s">
        <v>619</v>
      </c>
      <c r="X207" s="274" t="s">
        <v>168</v>
      </c>
      <c r="Y207" s="31" t="s">
        <v>1182</v>
      </c>
      <c r="Z207" s="31" t="s">
        <v>1089</v>
      </c>
      <c r="AA207" s="31" t="s">
        <v>61</v>
      </c>
      <c r="AB207" s="31" t="s">
        <v>1255</v>
      </c>
      <c r="AC207" s="31">
        <v>50</v>
      </c>
      <c r="AD207" s="31"/>
      <c r="AE207" s="31"/>
      <c r="AF207" s="31" t="s">
        <v>1182</v>
      </c>
      <c r="AG207" s="31" t="str">
        <f t="shared" si="100"/>
        <v>TP</v>
      </c>
      <c r="AH207" s="31">
        <v>1</v>
      </c>
      <c r="AI207" s="180">
        <v>12</v>
      </c>
      <c r="AJ207" s="180">
        <v>40</v>
      </c>
      <c r="AK207" s="180">
        <v>16</v>
      </c>
      <c r="AL207" s="180">
        <v>50</v>
      </c>
      <c r="AM207" s="31">
        <f t="shared" si="75"/>
        <v>4.9999999999999982</v>
      </c>
      <c r="AN207" s="792">
        <f t="shared" si="76"/>
        <v>0.52777777777777779</v>
      </c>
      <c r="AO207" s="792">
        <f t="shared" si="77"/>
        <v>0.70138888888888884</v>
      </c>
      <c r="AP207" s="31" t="str" cm="1">
        <f t="array" ref="AP207">IF(W207="","",IF(SUMPRODUCT((W207=$W$6:$W$1560)*(AH207=$AH$6:$AH$1560)*(AN207=$AN$6:$AN$1560)*(AO207=$AO$6:$AO$1560)*(ROW($W$6:$W$1560)&lt;&gt;ROW(W207))*((R207=0)*($R$6:$R$1560&gt;0)+(R207&gt;0)*($R$6:$R$1560=0)))&gt;0,"SALONES UNIDOS",IF(SUMPRODUCT((W207=$W$6:$W$1560)*(AH207=$AH$6:$AH$1560)*((AN207&lt;$AO$6:$AO$1560)*(AO207&gt;$AN$6:$AN$1560))*(ROW($W$6:$W$1560)&lt;&gt;ROW(W207)))&gt;0,"CRUZADO","Sin cruce")))</f>
        <v>Sin cruce</v>
      </c>
      <c r="AQ207" s="792" t="str">
        <f t="shared" si="78"/>
        <v>IC2FILIALA</v>
      </c>
      <c r="AR207" s="792" t="str" cm="1">
        <f t="array" ref="AR207">IF(AQ207="","",IF(SUMPRODUCT((AQ207=$AQ$6:$AQ$1560)*(AH207=$AH$6:$AH$1560)*(AN207=$AN$6:$AN$1560)*(AO207=$AO$6:$AO$1560)*(ROW($AQ$6:$AQ$1560)&lt;&gt;ROW(AQ207))*((R207=0)*($R$6:$R$1560&gt;0)+(R207&gt;0)*($R$6:$R$1560=0)))&gt;0,"SALONES UNIDOS",IF(SUMPRODUCT((AQ207=$AQ$6:$AQ$1560)*(AH207=$AH$6:$AH$1560)*((AN207&lt;$AO$6:$AO$1560)*(AO207&gt;$AN$6:$AN$1560))*(ROW($AQ$6:$AQ$1560)&lt;&gt;ROW(AQ207)))&gt;0,"CRUZADO","Sin cruce")))</f>
        <v>Sin cruce</v>
      </c>
    </row>
    <row r="208" spans="3:44" s="8" customFormat="1" ht="18.75" customHeight="1">
      <c r="C208" s="11" t="s">
        <v>1081</v>
      </c>
      <c r="D208" s="194" t="s">
        <v>1329</v>
      </c>
      <c r="E208" s="194">
        <v>20261</v>
      </c>
      <c r="F208" s="11" t="s">
        <v>13</v>
      </c>
      <c r="G208" s="11" t="s">
        <v>20</v>
      </c>
      <c r="H208" s="11" t="s">
        <v>54</v>
      </c>
      <c r="I208" s="11">
        <v>2</v>
      </c>
      <c r="J208" s="11" t="s">
        <v>16</v>
      </c>
      <c r="K208" s="803" t="s">
        <v>1345</v>
      </c>
      <c r="L208" s="35" t="s">
        <v>1346</v>
      </c>
      <c r="M208" s="31" t="s">
        <v>1127</v>
      </c>
      <c r="N208" s="31" t="s">
        <v>1086</v>
      </c>
      <c r="O208" s="11" t="s">
        <v>1347</v>
      </c>
      <c r="P208" s="31">
        <v>3</v>
      </c>
      <c r="Q208" s="31">
        <v>0</v>
      </c>
      <c r="R208" s="262">
        <v>3</v>
      </c>
      <c r="S208" s="31">
        <v>4</v>
      </c>
      <c r="T208" s="181"/>
      <c r="U208" s="31">
        <v>18</v>
      </c>
      <c r="V208" s="31">
        <f>IF(W208="","",IFERROR(INDEX(Docentes!C:C,MATCH(W208,Docentes!D:D,0)),"NUEVO"))</f>
        <v>21431497</v>
      </c>
      <c r="W208" s="793" t="s">
        <v>563</v>
      </c>
      <c r="X208" s="35" t="s">
        <v>167</v>
      </c>
      <c r="Y208" s="31" t="s">
        <v>1182</v>
      </c>
      <c r="Z208" s="31" t="s">
        <v>1089</v>
      </c>
      <c r="AA208" s="31"/>
      <c r="AB208" s="31" t="s">
        <v>1092</v>
      </c>
      <c r="AC208" s="31"/>
      <c r="AD208" s="31"/>
      <c r="AE208" s="31"/>
      <c r="AF208" s="31" t="s">
        <v>1182</v>
      </c>
      <c r="AG208" s="31" t="str">
        <f t="shared" ref="AG208" si="101">IF(AND(P208&gt;0,Q208&gt;0),"TP",IF(AND(P208&gt;0,Q208=0),"T","P"))</f>
        <v>T</v>
      </c>
      <c r="AH208" s="272">
        <v>2</v>
      </c>
      <c r="AI208" s="15">
        <v>15</v>
      </c>
      <c r="AJ208" s="15">
        <v>10</v>
      </c>
      <c r="AK208" s="15">
        <v>17</v>
      </c>
      <c r="AL208" s="15">
        <v>40</v>
      </c>
      <c r="AM208" s="31">
        <f t="shared" ref="AM208" si="102">IF(R208=0,0,IF(AI208="",R208,IF(X208="HIBRIDO VIRTUAL",0,((((AK208/24)+(AL208/1440))-((AI208/24)+(AJ208/1440)))*1440/50))))</f>
        <v>3.0000000000000022</v>
      </c>
      <c r="AN208" s="792">
        <f t="shared" ref="AN208" si="103">AI208/24+AJ208/1440</f>
        <v>0.63194444444444442</v>
      </c>
      <c r="AO208" s="792">
        <f t="shared" ref="AO208" si="104">AK208/24+AL208/1440</f>
        <v>0.73611111111111116</v>
      </c>
      <c r="AP208" s="31" t="str" cm="1">
        <f t="array" ref="AP208">IF(W208="","",IF(SUMPRODUCT((W208=$W$6:$W$1560)*(AH208=$AH$6:$AH$1560)*(AN208=$AN$6:$AN$1560)*(AO208=$AO$6:$AO$1560)*(ROW($W$6:$W$1560)&lt;&gt;ROW(W208))*((R208=0)*($R$6:$R$1560&gt;0)+(R208&gt;0)*($R$6:$R$1560=0)))&gt;0,"SALONES UNIDOS",IF(SUMPRODUCT((W208=$W$6:$W$1560)*(AH208=$AH$6:$AH$1560)*((AN208&lt;$AO$6:$AO$1560)*(AO208&gt;$AN$6:$AN$1560))*(ROW($W$6:$W$1560)&lt;&gt;ROW(W208)))&gt;0,"CRUZADO","Sin cruce")))</f>
        <v>Sin cruce</v>
      </c>
      <c r="AQ208" s="792" t="str">
        <f t="shared" ref="AQ208" si="105">TRIM(CONCATENATE(H208,I208,F208,J208))</f>
        <v>IC2FILIALA</v>
      </c>
      <c r="AR208" s="792" t="str" cm="1">
        <f t="array" ref="AR208">IF(AQ208="","",IF(SUMPRODUCT((AQ208=$AQ$6:$AQ$1560)*(AH208=$AH$6:$AH$1560)*(AN208=$AN$6:$AN$1560)*(AO208=$AO$6:$AO$1560)*(ROW($AQ$6:$AQ$1560)&lt;&gt;ROW(AQ208))*((R208=0)*($R$6:$R$1560&gt;0)+(R208&gt;0)*($R$6:$R$1560=0)))&gt;0,"SALONES UNIDOS",IF(SUMPRODUCT((AQ208=$AQ$6:$AQ$1560)*(AH208=$AH$6:$AH$1560)*((AN208&lt;$AO$6:$AO$1560)*(AO208&gt;$AN$6:$AN$1560))*(ROW($AQ$6:$AQ$1560)&lt;&gt;ROW(AQ208)))&gt;0,"CRUZADO","Sin cruce")))</f>
        <v>Sin cruce</v>
      </c>
    </row>
    <row r="209" spans="3:44" s="8" customFormat="1" ht="18.75" customHeight="1">
      <c r="C209" s="11" t="s">
        <v>1081</v>
      </c>
      <c r="D209" s="194" t="s">
        <v>1329</v>
      </c>
      <c r="E209" s="194">
        <v>20261</v>
      </c>
      <c r="F209" s="11" t="s">
        <v>13</v>
      </c>
      <c r="G209" s="11" t="s">
        <v>20</v>
      </c>
      <c r="H209" s="11" t="s">
        <v>54</v>
      </c>
      <c r="I209" s="11">
        <v>2</v>
      </c>
      <c r="J209" s="11" t="s">
        <v>16</v>
      </c>
      <c r="K209" s="803" t="s">
        <v>1345</v>
      </c>
      <c r="L209" s="35" t="s">
        <v>1346</v>
      </c>
      <c r="M209" s="31" t="s">
        <v>1127</v>
      </c>
      <c r="N209" s="31" t="s">
        <v>1086</v>
      </c>
      <c r="O209" s="11" t="s">
        <v>1347</v>
      </c>
      <c r="P209" s="31">
        <v>0</v>
      </c>
      <c r="Q209" s="31">
        <v>2</v>
      </c>
      <c r="R209" s="262">
        <v>2</v>
      </c>
      <c r="S209" s="31">
        <v>4</v>
      </c>
      <c r="T209" s="181"/>
      <c r="U209" s="31">
        <v>18</v>
      </c>
      <c r="V209" s="31">
        <f>IF(W209="","",IFERROR(INDEX(Docentes!C:C,MATCH(W209,Docentes!D:D,0)),"NUEVO"))</f>
        <v>21431497</v>
      </c>
      <c r="W209" s="793" t="s">
        <v>563</v>
      </c>
      <c r="X209" s="35" t="s">
        <v>167</v>
      </c>
      <c r="Y209" s="31" t="s">
        <v>1182</v>
      </c>
      <c r="Z209" s="31" t="s">
        <v>1089</v>
      </c>
      <c r="AA209" s="31"/>
      <c r="AB209" s="31" t="s">
        <v>1092</v>
      </c>
      <c r="AC209" s="31"/>
      <c r="AD209" s="31"/>
      <c r="AE209" s="31"/>
      <c r="AF209" s="31" t="s">
        <v>1182</v>
      </c>
      <c r="AG209" s="31" t="str">
        <f t="shared" si="100"/>
        <v>P</v>
      </c>
      <c r="AH209" s="272">
        <v>5</v>
      </c>
      <c r="AI209" s="15">
        <v>16</v>
      </c>
      <c r="AJ209" s="15">
        <v>50</v>
      </c>
      <c r="AK209" s="15">
        <v>18</v>
      </c>
      <c r="AL209" s="15">
        <v>30</v>
      </c>
      <c r="AM209" s="31">
        <f t="shared" si="75"/>
        <v>2.0000000000000027</v>
      </c>
      <c r="AN209" s="792">
        <f t="shared" si="76"/>
        <v>0.70138888888888884</v>
      </c>
      <c r="AO209" s="792">
        <f t="shared" si="77"/>
        <v>0.77083333333333337</v>
      </c>
      <c r="AP209" s="31" t="str" cm="1">
        <f t="array" ref="AP209">IF(W209="","",IF(SUMPRODUCT((W209=$W$6:$W$1560)*(AH209=$AH$6:$AH$1560)*(AN209=$AN$6:$AN$1560)*(AO209=$AO$6:$AO$1560)*(ROW($W$6:$W$1560)&lt;&gt;ROW(W209))*((R209=0)*($R$6:$R$1560&gt;0)+(R209&gt;0)*($R$6:$R$1560=0)))&gt;0,"SALONES UNIDOS",IF(SUMPRODUCT((W209=$W$6:$W$1560)*(AH209=$AH$6:$AH$1560)*((AN209&lt;$AO$6:$AO$1560)*(AO209&gt;$AN$6:$AN$1560))*(ROW($W$6:$W$1560)&lt;&gt;ROW(W209)))&gt;0,"CRUZADO","Sin cruce")))</f>
        <v>Sin cruce</v>
      </c>
      <c r="AQ209" s="792" t="str">
        <f t="shared" si="78"/>
        <v>IC2FILIALA</v>
      </c>
      <c r="AR209" s="792" t="str" cm="1">
        <f t="array" ref="AR209">IF(AQ209="","",IF(SUMPRODUCT((AQ209=$AQ$6:$AQ$1560)*(AH209=$AH$6:$AH$1560)*(AN209=$AN$6:$AN$1560)*(AO209=$AO$6:$AO$1560)*(ROW($AQ$6:$AQ$1560)&lt;&gt;ROW(AQ209))*((R209=0)*($R$6:$R$1560&gt;0)+(R209&gt;0)*($R$6:$R$1560=0)))&gt;0,"SALONES UNIDOS",IF(SUMPRODUCT((AQ209=$AQ$6:$AQ$1560)*(AH209=$AH$6:$AH$1560)*((AN209&lt;$AO$6:$AO$1560)*(AO209&gt;$AN$6:$AN$1560))*(ROW($AQ$6:$AQ$1560)&lt;&gt;ROW(AQ209)))&gt;0,"CRUZADO","Sin cruce")))</f>
        <v>Sin cruce</v>
      </c>
    </row>
    <row r="210" spans="3:44" s="8" customFormat="1" ht="18.75" customHeight="1">
      <c r="C210" s="11" t="s">
        <v>1081</v>
      </c>
      <c r="D210" s="194" t="s">
        <v>1329</v>
      </c>
      <c r="E210" s="194">
        <v>20261</v>
      </c>
      <c r="F210" s="11" t="s">
        <v>13</v>
      </c>
      <c r="G210" s="11" t="s">
        <v>20</v>
      </c>
      <c r="H210" s="11" t="s">
        <v>54</v>
      </c>
      <c r="I210" s="11">
        <v>2</v>
      </c>
      <c r="J210" s="11" t="s">
        <v>16</v>
      </c>
      <c r="K210" s="803" t="s">
        <v>1348</v>
      </c>
      <c r="L210" s="35" t="s">
        <v>1202</v>
      </c>
      <c r="M210" s="31" t="s">
        <v>1127</v>
      </c>
      <c r="N210" s="31" t="s">
        <v>1086</v>
      </c>
      <c r="O210" s="11" t="s">
        <v>1347</v>
      </c>
      <c r="P210" s="31">
        <v>2</v>
      </c>
      <c r="Q210" s="31">
        <v>2</v>
      </c>
      <c r="R210" s="262">
        <v>4</v>
      </c>
      <c r="S210" s="31">
        <v>3</v>
      </c>
      <c r="T210" s="181"/>
      <c r="U210" s="31">
        <v>18</v>
      </c>
      <c r="V210" s="31">
        <f>IF(W210="","",IFERROR(INDEX(Docentes!C:C,MATCH(W210,Docentes!D:D,0)),"NUEVO"))</f>
        <v>21462443</v>
      </c>
      <c r="W210" s="35" t="s">
        <v>253</v>
      </c>
      <c r="X210" s="274" t="s">
        <v>167</v>
      </c>
      <c r="Y210" s="31" t="s">
        <v>1182</v>
      </c>
      <c r="Z210" s="31" t="s">
        <v>1089</v>
      </c>
      <c r="AA210" s="31"/>
      <c r="AB210" s="31" t="s">
        <v>1092</v>
      </c>
      <c r="AC210" s="31"/>
      <c r="AD210" s="31"/>
      <c r="AE210" s="31"/>
      <c r="AF210" s="31" t="s">
        <v>1182</v>
      </c>
      <c r="AG210" s="31" t="str">
        <f t="shared" si="100"/>
        <v>TP</v>
      </c>
      <c r="AH210" s="272">
        <v>6</v>
      </c>
      <c r="AI210" s="15">
        <v>7</v>
      </c>
      <c r="AJ210" s="15">
        <v>40</v>
      </c>
      <c r="AK210" s="15">
        <v>11</v>
      </c>
      <c r="AL210" s="15">
        <v>0</v>
      </c>
      <c r="AM210" s="31">
        <f t="shared" si="75"/>
        <v>3.9999999999999987</v>
      </c>
      <c r="AN210" s="792">
        <f t="shared" si="76"/>
        <v>0.31944444444444448</v>
      </c>
      <c r="AO210" s="792">
        <f t="shared" si="77"/>
        <v>0.45833333333333331</v>
      </c>
      <c r="AP210" s="31" t="str" cm="1">
        <f t="array" ref="AP210">IF(W210="","",IF(SUMPRODUCT((W210=$W$6:$W$1560)*(AH210=$AH$6:$AH$1560)*(AN210=$AN$6:$AN$1560)*(AO210=$AO$6:$AO$1560)*(ROW($W$6:$W$1560)&lt;&gt;ROW(W210))*((R210=0)*($R$6:$R$1560&gt;0)+(R210&gt;0)*($R$6:$R$1560=0)))&gt;0,"SALONES UNIDOS",IF(SUMPRODUCT((W210=$W$6:$W$1560)*(AH210=$AH$6:$AH$1560)*((AN210&lt;$AO$6:$AO$1560)*(AO210&gt;$AN$6:$AN$1560))*(ROW($W$6:$W$1560)&lt;&gt;ROW(W210)))&gt;0,"CRUZADO","Sin cruce")))</f>
        <v>Sin cruce</v>
      </c>
      <c r="AQ210" s="792" t="str">
        <f t="shared" si="78"/>
        <v>IC2FILIALA</v>
      </c>
      <c r="AR210" s="792" t="str" cm="1">
        <f t="array" ref="AR210">IF(AQ210="","",IF(SUMPRODUCT((AQ210=$AQ$6:$AQ$1560)*(AH210=$AH$6:$AH$1560)*(AN210=$AN$6:$AN$1560)*(AO210=$AO$6:$AO$1560)*(ROW($AQ$6:$AQ$1560)&lt;&gt;ROW(AQ210))*((R210=0)*($R$6:$R$1560&gt;0)+(R210&gt;0)*($R$6:$R$1560=0)))&gt;0,"SALONES UNIDOS",IF(SUMPRODUCT((AQ210=$AQ$6:$AQ$1560)*(AH210=$AH$6:$AH$1560)*((AN210&lt;$AO$6:$AO$1560)*(AO210&gt;$AN$6:$AN$1560))*(ROW($AQ$6:$AQ$1560)&lt;&gt;ROW(AQ210)))&gt;0,"CRUZADO","Sin cruce")))</f>
        <v>Sin cruce</v>
      </c>
    </row>
    <row r="211" spans="3:44" s="8" customFormat="1" ht="18.75" customHeight="1">
      <c r="C211" s="11" t="s">
        <v>1081</v>
      </c>
      <c r="D211" s="194" t="s">
        <v>1329</v>
      </c>
      <c r="E211" s="194">
        <v>20261</v>
      </c>
      <c r="F211" s="11" t="s">
        <v>13</v>
      </c>
      <c r="G211" s="11" t="s">
        <v>20</v>
      </c>
      <c r="H211" s="11" t="s">
        <v>54</v>
      </c>
      <c r="I211" s="11">
        <v>2</v>
      </c>
      <c r="J211" s="11" t="s">
        <v>16</v>
      </c>
      <c r="K211" s="803" t="s">
        <v>1349</v>
      </c>
      <c r="L211" s="35" t="s">
        <v>1350</v>
      </c>
      <c r="M211" s="31" t="s">
        <v>1101</v>
      </c>
      <c r="N211" s="31" t="s">
        <v>1086</v>
      </c>
      <c r="O211" s="11" t="s">
        <v>731</v>
      </c>
      <c r="P211" s="31">
        <v>3</v>
      </c>
      <c r="Q211" s="31">
        <v>2</v>
      </c>
      <c r="R211" s="262">
        <v>5</v>
      </c>
      <c r="S211" s="31">
        <v>4</v>
      </c>
      <c r="T211" s="181"/>
      <c r="U211" s="31">
        <v>18</v>
      </c>
      <c r="V211" s="31">
        <f>IF(W211="","",IFERROR(INDEX(Docentes!C:C,MATCH(W211,Docentes!D:D,0)),"NUEVO"))</f>
        <v>21575158</v>
      </c>
      <c r="W211" s="908" t="s">
        <v>428</v>
      </c>
      <c r="X211" s="274" t="s">
        <v>168</v>
      </c>
      <c r="Y211" s="35" t="s">
        <v>1182</v>
      </c>
      <c r="Z211" s="31" t="s">
        <v>1089</v>
      </c>
      <c r="AA211" s="31" t="s">
        <v>61</v>
      </c>
      <c r="AB211" s="31" t="s">
        <v>1255</v>
      </c>
      <c r="AC211" s="31">
        <v>50</v>
      </c>
      <c r="AD211" s="31"/>
      <c r="AE211" s="31"/>
      <c r="AF211" s="31" t="s">
        <v>1182</v>
      </c>
      <c r="AG211" s="31" t="str">
        <f t="shared" si="100"/>
        <v>TP</v>
      </c>
      <c r="AH211" s="272">
        <v>1</v>
      </c>
      <c r="AI211" s="15">
        <v>7</v>
      </c>
      <c r="AJ211" s="15">
        <v>40</v>
      </c>
      <c r="AK211" s="15">
        <v>11</v>
      </c>
      <c r="AL211" s="15">
        <v>50</v>
      </c>
      <c r="AM211" s="31">
        <f t="shared" si="75"/>
        <v>4.9999999999999982</v>
      </c>
      <c r="AN211" s="792">
        <f t="shared" si="76"/>
        <v>0.31944444444444448</v>
      </c>
      <c r="AO211" s="792">
        <f t="shared" si="77"/>
        <v>0.49305555555555552</v>
      </c>
      <c r="AP211" s="31" t="str" cm="1">
        <f t="array" ref="AP211">IF(W211="","",IF(SUMPRODUCT((W211=$W$6:$W$1560)*(AH211=$AH$6:$AH$1560)*(AN211=$AN$6:$AN$1560)*(AO211=$AO$6:$AO$1560)*(ROW($W$6:$W$1560)&lt;&gt;ROW(W211))*((R211=0)*($R$6:$R$1560&gt;0)+(R211&gt;0)*($R$6:$R$1560=0)))&gt;0,"SALONES UNIDOS",IF(SUMPRODUCT((W211=$W$6:$W$1560)*(AH211=$AH$6:$AH$1560)*((AN211&lt;$AO$6:$AO$1560)*(AO211&gt;$AN$6:$AN$1560))*(ROW($W$6:$W$1560)&lt;&gt;ROW(W211)))&gt;0,"CRUZADO","Sin cruce")))</f>
        <v>Sin cruce</v>
      </c>
      <c r="AQ211" s="792" t="str">
        <f t="shared" si="78"/>
        <v>IC2FILIALA</v>
      </c>
      <c r="AR211" s="792" t="str" cm="1">
        <f t="array" ref="AR211">IF(AQ211="","",IF(SUMPRODUCT((AQ211=$AQ$6:$AQ$1560)*(AH211=$AH$6:$AH$1560)*(AN211=$AN$6:$AN$1560)*(AO211=$AO$6:$AO$1560)*(ROW($AQ$6:$AQ$1560)&lt;&gt;ROW(AQ211))*((R211=0)*($R$6:$R$1560&gt;0)+(R211&gt;0)*($R$6:$R$1560=0)))&gt;0,"SALONES UNIDOS",IF(SUMPRODUCT((AQ211=$AQ$6:$AQ$1560)*(AH211=$AH$6:$AH$1560)*((AN211&lt;$AO$6:$AO$1560)*(AO211&gt;$AN$6:$AN$1560))*(ROW($AQ$6:$AQ$1560)&lt;&gt;ROW(AQ211)))&gt;0,"CRUZADO","Sin cruce")))</f>
        <v>Sin cruce</v>
      </c>
    </row>
    <row r="212" spans="3:44" s="8" customFormat="1" ht="18.75" customHeight="1">
      <c r="C212" s="11" t="s">
        <v>1081</v>
      </c>
      <c r="D212" s="194" t="s">
        <v>1329</v>
      </c>
      <c r="E212" s="194">
        <v>20261</v>
      </c>
      <c r="F212" s="11" t="s">
        <v>13</v>
      </c>
      <c r="G212" s="11" t="s">
        <v>20</v>
      </c>
      <c r="H212" s="11" t="s">
        <v>54</v>
      </c>
      <c r="I212" s="11">
        <v>2</v>
      </c>
      <c r="J212" s="11" t="s">
        <v>16</v>
      </c>
      <c r="K212" s="803" t="s">
        <v>1351</v>
      </c>
      <c r="L212" s="35" t="s">
        <v>1352</v>
      </c>
      <c r="M212" s="31" t="s">
        <v>1101</v>
      </c>
      <c r="N212" s="31" t="s">
        <v>1086</v>
      </c>
      <c r="O212" s="11" t="s">
        <v>731</v>
      </c>
      <c r="P212" s="31">
        <v>2</v>
      </c>
      <c r="Q212" s="31">
        <v>0</v>
      </c>
      <c r="R212" s="262">
        <v>2</v>
      </c>
      <c r="S212" s="31">
        <v>3</v>
      </c>
      <c r="T212" s="181"/>
      <c r="U212" s="31">
        <v>18</v>
      </c>
      <c r="V212" s="31">
        <f>IF(W212="","",IFERROR(INDEX(Docentes!C:C,MATCH(W212,Docentes!D:D,0)),"NUEVO"))</f>
        <v>71052752</v>
      </c>
      <c r="W212" s="909" t="s">
        <v>401</v>
      </c>
      <c r="X212" s="274" t="s">
        <v>168</v>
      </c>
      <c r="Y212" s="31" t="s">
        <v>1182</v>
      </c>
      <c r="Z212" s="31" t="s">
        <v>1089</v>
      </c>
      <c r="AA212" s="31" t="s">
        <v>61</v>
      </c>
      <c r="AB212" s="31" t="s">
        <v>1255</v>
      </c>
      <c r="AC212" s="31">
        <v>50</v>
      </c>
      <c r="AD212" s="31"/>
      <c r="AE212" s="31"/>
      <c r="AF212" s="31" t="s">
        <v>1182</v>
      </c>
      <c r="AG212" s="31" t="str">
        <f t="shared" ref="AG212" si="106">IF(AND(P212&gt;0,Q212&gt;0),"TP",IF(AND(P212&gt;0,Q212=0),"T","P"))</f>
        <v>T</v>
      </c>
      <c r="AH212" s="272">
        <v>3</v>
      </c>
      <c r="AI212" s="15">
        <v>11</v>
      </c>
      <c r="AJ212" s="15">
        <v>50</v>
      </c>
      <c r="AK212" s="15">
        <v>13</v>
      </c>
      <c r="AL212" s="15">
        <v>30</v>
      </c>
      <c r="AM212" s="31">
        <f t="shared" ref="AM212" si="107">IF(R212=0,0,IF(AI212="",R212,IF(X212="HIBRIDO VIRTUAL",0,((((AK212/24)+(AL212/1440))-((AI212/24)+(AJ212/1440)))*1440/50))))</f>
        <v>2.0000000000000009</v>
      </c>
      <c r="AN212" s="792">
        <f t="shared" ref="AN212" si="108">AI212/24+AJ212/1440</f>
        <v>0.49305555555555552</v>
      </c>
      <c r="AO212" s="792">
        <f t="shared" ref="AO212" si="109">AK212/24+AL212/1440</f>
        <v>0.5625</v>
      </c>
      <c r="AP212" s="31" t="str" cm="1">
        <f t="array" ref="AP212">IF(W212="","",IF(SUMPRODUCT((W212=$W$6:$W$1560)*(AH212=$AH$6:$AH$1560)*(AN212=$AN$6:$AN$1560)*(AO212=$AO$6:$AO$1560)*(ROW($W$6:$W$1560)&lt;&gt;ROW(W212))*((R212=0)*($R$6:$R$1560&gt;0)+(R212&gt;0)*($R$6:$R$1560=0)))&gt;0,"SALONES UNIDOS",IF(SUMPRODUCT((W212=$W$6:$W$1560)*(AH212=$AH$6:$AH$1560)*((AN212&lt;$AO$6:$AO$1560)*(AO212&gt;$AN$6:$AN$1560))*(ROW($W$6:$W$1560)&lt;&gt;ROW(W212)))&gt;0,"CRUZADO","Sin cruce")))</f>
        <v>Sin cruce</v>
      </c>
      <c r="AQ212" s="792" t="str">
        <f t="shared" ref="AQ212" si="110">TRIM(CONCATENATE(H212,I212,F212,J212))</f>
        <v>IC2FILIALA</v>
      </c>
      <c r="AR212" s="792" t="str" cm="1">
        <f t="array" ref="AR212">IF(AQ212="","",IF(SUMPRODUCT((AQ212=$AQ$6:$AQ$1560)*(AH212=$AH$6:$AH$1560)*(AN212=$AN$6:$AN$1560)*(AO212=$AO$6:$AO$1560)*(ROW($AQ$6:$AQ$1560)&lt;&gt;ROW(AQ212))*((R212=0)*($R$6:$R$1560&gt;0)+(R212&gt;0)*($R$6:$R$1560=0)))&gt;0,"SALONES UNIDOS",IF(SUMPRODUCT((AQ212=$AQ$6:$AQ$1560)*(AH212=$AH$6:$AH$1560)*((AN212&lt;$AO$6:$AO$1560)*(AO212&gt;$AN$6:$AN$1560))*(ROW($AQ$6:$AQ$1560)&lt;&gt;ROW(AQ212)))&gt;0,"CRUZADO","Sin cruce")))</f>
        <v>Sin cruce</v>
      </c>
    </row>
    <row r="213" spans="3:44" s="8" customFormat="1" ht="18.75" customHeight="1">
      <c r="C213" s="11" t="s">
        <v>1081</v>
      </c>
      <c r="D213" s="194" t="s">
        <v>1329</v>
      </c>
      <c r="E213" s="194">
        <v>20261</v>
      </c>
      <c r="F213" s="11" t="s">
        <v>13</v>
      </c>
      <c r="G213" s="11" t="s">
        <v>20</v>
      </c>
      <c r="H213" s="11" t="s">
        <v>54</v>
      </c>
      <c r="I213" s="11">
        <v>2</v>
      </c>
      <c r="J213" s="11" t="s">
        <v>16</v>
      </c>
      <c r="K213" s="803" t="s">
        <v>1351</v>
      </c>
      <c r="L213" s="35" t="s">
        <v>1352</v>
      </c>
      <c r="M213" s="31" t="s">
        <v>1101</v>
      </c>
      <c r="N213" s="31" t="s">
        <v>1086</v>
      </c>
      <c r="O213" s="11" t="s">
        <v>731</v>
      </c>
      <c r="P213" s="31">
        <v>0</v>
      </c>
      <c r="Q213" s="31">
        <v>2</v>
      </c>
      <c r="R213" s="262">
        <v>2</v>
      </c>
      <c r="S213" s="31">
        <v>3</v>
      </c>
      <c r="T213" s="181"/>
      <c r="U213" s="31">
        <v>18</v>
      </c>
      <c r="V213" s="31">
        <f>IF(W213="","",IFERROR(INDEX(Docentes!C:C,MATCH(W213,Docentes!D:D,0)),"NUEVO"))</f>
        <v>71052752</v>
      </c>
      <c r="W213" s="909" t="s">
        <v>401</v>
      </c>
      <c r="X213" s="274" t="s">
        <v>168</v>
      </c>
      <c r="Y213" s="31" t="s">
        <v>1182</v>
      </c>
      <c r="Z213" s="31" t="s">
        <v>1089</v>
      </c>
      <c r="AA213" s="31"/>
      <c r="AB213" s="31"/>
      <c r="AC213" s="31"/>
      <c r="AD213" s="579" t="s">
        <v>1353</v>
      </c>
      <c r="AE213" s="31">
        <v>30</v>
      </c>
      <c r="AF213" s="31" t="s">
        <v>1182</v>
      </c>
      <c r="AG213" s="31" t="str">
        <f t="shared" si="100"/>
        <v>P</v>
      </c>
      <c r="AH213" s="272">
        <v>3</v>
      </c>
      <c r="AI213" s="15">
        <v>13</v>
      </c>
      <c r="AJ213" s="15">
        <v>30</v>
      </c>
      <c r="AK213" s="15">
        <v>15</v>
      </c>
      <c r="AL213" s="15">
        <v>10</v>
      </c>
      <c r="AM213" s="31">
        <f t="shared" si="75"/>
        <v>1.9999999999999993</v>
      </c>
      <c r="AN213" s="792">
        <f t="shared" si="76"/>
        <v>0.5625</v>
      </c>
      <c r="AO213" s="792">
        <f t="shared" si="77"/>
        <v>0.63194444444444442</v>
      </c>
      <c r="AP213" s="31" t="str" cm="1">
        <f t="array" ref="AP213">IF(W213="","",IF(SUMPRODUCT((W213=$W$6:$W$1560)*(AH213=$AH$6:$AH$1560)*(AN213=$AN$6:$AN$1560)*(AO213=$AO$6:$AO$1560)*(ROW($W$6:$W$1560)&lt;&gt;ROW(W213))*((R213=0)*($R$6:$R$1560&gt;0)+(R213&gt;0)*($R$6:$R$1560=0)))&gt;0,"SALONES UNIDOS",IF(SUMPRODUCT((W213=$W$6:$W$1560)*(AH213=$AH$6:$AH$1560)*((AN213&lt;$AO$6:$AO$1560)*(AO213&gt;$AN$6:$AN$1560))*(ROW($W$6:$W$1560)&lt;&gt;ROW(W213)))&gt;0,"CRUZADO","Sin cruce")))</f>
        <v>Sin cruce</v>
      </c>
      <c r="AQ213" s="792" t="str">
        <f t="shared" si="78"/>
        <v>IC2FILIALA</v>
      </c>
      <c r="AR213" s="792" t="str" cm="1">
        <f t="array" ref="AR213">IF(AQ213="","",IF(SUMPRODUCT((AQ213=$AQ$6:$AQ$1560)*(AH213=$AH$6:$AH$1560)*(AN213=$AN$6:$AN$1560)*(AO213=$AO$6:$AO$1560)*(ROW($AQ$6:$AQ$1560)&lt;&gt;ROW(AQ213))*((R213=0)*($R$6:$R$1560&gt;0)+(R213&gt;0)*($R$6:$R$1560=0)))&gt;0,"SALONES UNIDOS",IF(SUMPRODUCT((AQ213=$AQ$6:$AQ$1560)*(AH213=$AH$6:$AH$1560)*((AN213&lt;$AO$6:$AO$1560)*(AO213&gt;$AN$6:$AN$1560))*(ROW($AQ$6:$AQ$1560)&lt;&gt;ROW(AQ213)))&gt;0,"CRUZADO","Sin cruce")))</f>
        <v>Sin cruce</v>
      </c>
    </row>
    <row r="214" spans="3:44" s="8" customFormat="1" ht="18.75" customHeight="1">
      <c r="C214" s="11" t="s">
        <v>1081</v>
      </c>
      <c r="D214" s="194" t="s">
        <v>1329</v>
      </c>
      <c r="E214" s="194">
        <v>20261</v>
      </c>
      <c r="F214" s="11" t="s">
        <v>13</v>
      </c>
      <c r="G214" s="11" t="s">
        <v>20</v>
      </c>
      <c r="H214" s="11" t="s">
        <v>54</v>
      </c>
      <c r="I214" s="11">
        <v>2</v>
      </c>
      <c r="J214" s="11" t="s">
        <v>16</v>
      </c>
      <c r="K214" s="803" t="s">
        <v>1354</v>
      </c>
      <c r="L214" s="35" t="s">
        <v>1355</v>
      </c>
      <c r="M214" s="31" t="s">
        <v>1101</v>
      </c>
      <c r="N214" s="31" t="s">
        <v>1086</v>
      </c>
      <c r="O214" s="11" t="s">
        <v>731</v>
      </c>
      <c r="P214" s="31">
        <v>1</v>
      </c>
      <c r="Q214" s="31">
        <v>0</v>
      </c>
      <c r="R214" s="262">
        <v>1</v>
      </c>
      <c r="S214" s="31">
        <v>3</v>
      </c>
      <c r="T214" s="181"/>
      <c r="U214" s="31">
        <v>18</v>
      </c>
      <c r="V214" s="31">
        <f>IF(W214="","",IFERROR(INDEX(Docentes!C:C,MATCH(W214,Docentes!D:D,0)),"NUEVO"))</f>
        <v>71052752</v>
      </c>
      <c r="W214" s="909" t="s">
        <v>401</v>
      </c>
      <c r="X214" s="274" t="s">
        <v>168</v>
      </c>
      <c r="Y214" s="31" t="s">
        <v>1182</v>
      </c>
      <c r="Z214" s="31" t="s">
        <v>1089</v>
      </c>
      <c r="AA214" s="31" t="s">
        <v>60</v>
      </c>
      <c r="AB214" s="31" t="s">
        <v>1209</v>
      </c>
      <c r="AC214" s="31">
        <v>34</v>
      </c>
      <c r="AD214" s="31"/>
      <c r="AE214" s="31"/>
      <c r="AF214" s="31" t="s">
        <v>1182</v>
      </c>
      <c r="AG214" s="31" t="str">
        <f t="shared" ref="AG214" si="111">IF(AND(P214&gt;0,Q214&gt;0),"TP",IF(AND(P214&gt;0,Q214=0),"T","P"))</f>
        <v>T</v>
      </c>
      <c r="AH214" s="272">
        <v>5</v>
      </c>
      <c r="AI214" s="15">
        <v>12</v>
      </c>
      <c r="AJ214" s="15">
        <v>40</v>
      </c>
      <c r="AK214" s="15">
        <v>13</v>
      </c>
      <c r="AL214" s="15">
        <v>30</v>
      </c>
      <c r="AM214" s="31">
        <f t="shared" ref="AM214" si="112">IF(R214=0,0,IF(AI214="",R214,IF(X214="HIBRIDO VIRTUAL",0,((((AK214/24)+(AL214/1440))-((AI214/24)+(AJ214/1440)))*1440/50))))</f>
        <v>0.99999999999999967</v>
      </c>
      <c r="AN214" s="792">
        <f t="shared" ref="AN214" si="113">AI214/24+AJ214/1440</f>
        <v>0.52777777777777779</v>
      </c>
      <c r="AO214" s="792">
        <f t="shared" ref="AO214" si="114">AK214/24+AL214/1440</f>
        <v>0.5625</v>
      </c>
      <c r="AP214" s="31" t="str" cm="1">
        <f t="array" ref="AP214">IF(W214="","",IF(SUMPRODUCT((W214=$W$6:$W$1560)*(AH214=$AH$6:$AH$1560)*(AN214=$AN$6:$AN$1560)*(AO214=$AO$6:$AO$1560)*(ROW($W$6:$W$1560)&lt;&gt;ROW(W214))*((R214=0)*($R$6:$R$1560&gt;0)+(R214&gt;0)*($R$6:$R$1560=0)))&gt;0,"SALONES UNIDOS",IF(SUMPRODUCT((W214=$W$6:$W$1560)*(AH214=$AH$6:$AH$1560)*((AN214&lt;$AO$6:$AO$1560)*(AO214&gt;$AN$6:$AN$1560))*(ROW($W$6:$W$1560)&lt;&gt;ROW(W214)))&gt;0,"CRUZADO","Sin cruce")))</f>
        <v>Sin cruce</v>
      </c>
      <c r="AQ214" s="792" t="str">
        <f t="shared" ref="AQ214" si="115">TRIM(CONCATENATE(H214,I214,F214,J214))</f>
        <v>IC2FILIALA</v>
      </c>
      <c r="AR214" s="792" t="str" cm="1">
        <f t="array" ref="AR214">IF(AQ214="","",IF(SUMPRODUCT((AQ214=$AQ$6:$AQ$1560)*(AH214=$AH$6:$AH$1560)*(AN214=$AN$6:$AN$1560)*(AO214=$AO$6:$AO$1560)*(ROW($AQ$6:$AQ$1560)&lt;&gt;ROW(AQ214))*((R214=0)*($R$6:$R$1560&gt;0)+(R214&gt;0)*($R$6:$R$1560=0)))&gt;0,"SALONES UNIDOS",IF(SUMPRODUCT((AQ214=$AQ$6:$AQ$1560)*(AH214=$AH$6:$AH$1560)*((AN214&lt;$AO$6:$AO$1560)*(AO214&gt;$AN$6:$AN$1560))*(ROW($AQ$6:$AQ$1560)&lt;&gt;ROW(AQ214)))&gt;0,"CRUZADO","Sin cruce")))</f>
        <v>Sin cruce</v>
      </c>
    </row>
    <row r="215" spans="3:44" s="8" customFormat="1" ht="18.75" customHeight="1">
      <c r="C215" s="11" t="s">
        <v>1081</v>
      </c>
      <c r="D215" s="194" t="s">
        <v>1329</v>
      </c>
      <c r="E215" s="194">
        <v>20261</v>
      </c>
      <c r="F215" s="11" t="s">
        <v>13</v>
      </c>
      <c r="G215" s="11" t="s">
        <v>20</v>
      </c>
      <c r="H215" s="11" t="s">
        <v>54</v>
      </c>
      <c r="I215" s="11">
        <v>2</v>
      </c>
      <c r="J215" s="11" t="s">
        <v>16</v>
      </c>
      <c r="K215" s="803" t="s">
        <v>1354</v>
      </c>
      <c r="L215" s="35" t="s">
        <v>1355</v>
      </c>
      <c r="M215" s="31" t="s">
        <v>1101</v>
      </c>
      <c r="N215" s="31" t="s">
        <v>1086</v>
      </c>
      <c r="O215" s="11" t="s">
        <v>731</v>
      </c>
      <c r="P215" s="31">
        <v>0</v>
      </c>
      <c r="Q215" s="31">
        <v>4</v>
      </c>
      <c r="R215" s="262">
        <v>4</v>
      </c>
      <c r="S215" s="31">
        <v>3</v>
      </c>
      <c r="T215" s="181"/>
      <c r="U215" s="31">
        <v>18</v>
      </c>
      <c r="V215" s="31">
        <f>IF(W215="","",IFERROR(INDEX(Docentes!C:C,MATCH(W215,Docentes!D:D,0)),"NUEVO"))</f>
        <v>71052752</v>
      </c>
      <c r="W215" s="909" t="s">
        <v>401</v>
      </c>
      <c r="X215" s="274" t="s">
        <v>168</v>
      </c>
      <c r="Y215" s="31" t="s">
        <v>1182</v>
      </c>
      <c r="Z215" s="31" t="s">
        <v>1089</v>
      </c>
      <c r="AA215" s="31"/>
      <c r="AB215" s="31"/>
      <c r="AC215" s="31"/>
      <c r="AD215" s="579" t="s">
        <v>1258</v>
      </c>
      <c r="AE215" s="31">
        <v>20</v>
      </c>
      <c r="AF215" s="31" t="s">
        <v>1182</v>
      </c>
      <c r="AG215" s="31" t="str">
        <f t="shared" si="100"/>
        <v>P</v>
      </c>
      <c r="AH215" s="272">
        <v>5</v>
      </c>
      <c r="AI215" s="15">
        <v>13</v>
      </c>
      <c r="AJ215" s="15">
        <v>30</v>
      </c>
      <c r="AK215" s="15">
        <v>16</v>
      </c>
      <c r="AL215" s="15">
        <v>50</v>
      </c>
      <c r="AM215" s="31">
        <f t="shared" ref="AM215:AM306" si="116">IF(R215=0,0,IF(AI215="",R215,IF(X215="HIBRIDO VIRTUAL",0,((((AK215/24)+(AL215/1440))-((AI215/24)+(AJ215/1440)))*1440/50))))</f>
        <v>3.9999999999999987</v>
      </c>
      <c r="AN215" s="792">
        <f t="shared" ref="AN215:AN306" si="117">AI215/24+AJ215/1440</f>
        <v>0.5625</v>
      </c>
      <c r="AO215" s="792">
        <f t="shared" ref="AO215:AO306" si="118">AK215/24+AL215/1440</f>
        <v>0.70138888888888884</v>
      </c>
      <c r="AP215" s="31" t="str" cm="1">
        <f t="array" ref="AP215">IF(W215="","",IF(SUMPRODUCT((W215=$W$6:$W$1560)*(AH215=$AH$6:$AH$1560)*(AN215=$AN$6:$AN$1560)*(AO215=$AO$6:$AO$1560)*(ROW($W$6:$W$1560)&lt;&gt;ROW(W215))*((R215=0)*($R$6:$R$1560&gt;0)+(R215&gt;0)*($R$6:$R$1560=0)))&gt;0,"SALONES UNIDOS",IF(SUMPRODUCT((W215=$W$6:$W$1560)*(AH215=$AH$6:$AH$1560)*((AN215&lt;$AO$6:$AO$1560)*(AO215&gt;$AN$6:$AN$1560))*(ROW($W$6:$W$1560)&lt;&gt;ROW(W215)))&gt;0,"CRUZADO","Sin cruce")))</f>
        <v>Sin cruce</v>
      </c>
      <c r="AQ215" s="792" t="str">
        <f t="shared" ref="AQ215:AQ306" si="119">TRIM(CONCATENATE(H215,I215,F215,J215))</f>
        <v>IC2FILIALA</v>
      </c>
      <c r="AR215" s="792" t="str" cm="1">
        <f t="array" ref="AR215">IF(AQ215="","",IF(SUMPRODUCT((AQ215=$AQ$6:$AQ$1560)*(AH215=$AH$6:$AH$1560)*(AN215=$AN$6:$AN$1560)*(AO215=$AO$6:$AO$1560)*(ROW($AQ$6:$AQ$1560)&lt;&gt;ROW(AQ215))*((R215=0)*($R$6:$R$1560&gt;0)+(R215&gt;0)*($R$6:$R$1560=0)))&gt;0,"SALONES UNIDOS",IF(SUMPRODUCT((AQ215=$AQ$6:$AQ$1560)*(AH215=$AH$6:$AH$1560)*((AN215&lt;$AO$6:$AO$1560)*(AO215&gt;$AN$6:$AN$1560))*(ROW($AQ$6:$AQ$1560)&lt;&gt;ROW(AQ215)))&gt;0,"CRUZADO","Sin cruce")))</f>
        <v>Sin cruce</v>
      </c>
    </row>
    <row r="216" spans="3:44" s="8" customFormat="1" ht="18.75" hidden="1" customHeight="1">
      <c r="C216" s="11" t="s">
        <v>1081</v>
      </c>
      <c r="D216" s="194" t="s">
        <v>1329</v>
      </c>
      <c r="E216" s="194">
        <v>20261</v>
      </c>
      <c r="F216" s="11" t="s">
        <v>13</v>
      </c>
      <c r="G216" s="11" t="s">
        <v>20</v>
      </c>
      <c r="H216" s="11" t="s">
        <v>54</v>
      </c>
      <c r="I216" s="11">
        <v>3</v>
      </c>
      <c r="J216" s="11" t="s">
        <v>16</v>
      </c>
      <c r="K216" s="803" t="s">
        <v>1356</v>
      </c>
      <c r="L216" s="35" t="s">
        <v>1206</v>
      </c>
      <c r="M216" s="31" t="s">
        <v>1127</v>
      </c>
      <c r="N216" s="31" t="s">
        <v>1086</v>
      </c>
      <c r="O216" s="11" t="s">
        <v>769</v>
      </c>
      <c r="P216" s="31">
        <v>2</v>
      </c>
      <c r="Q216" s="31">
        <v>2</v>
      </c>
      <c r="R216" s="262">
        <v>4</v>
      </c>
      <c r="S216" s="31">
        <v>3</v>
      </c>
      <c r="T216" s="181"/>
      <c r="U216" s="31">
        <v>24</v>
      </c>
      <c r="V216" s="31">
        <f>IF(W216="","",IFERROR(INDEX(Docentes!C:C,MATCH(W216,Docentes!D:D,0)),"NUEVO"))</f>
        <v>21447676</v>
      </c>
      <c r="W216" s="809" t="s">
        <v>995</v>
      </c>
      <c r="X216" s="274" t="s">
        <v>167</v>
      </c>
      <c r="Y216" s="31" t="s">
        <v>1142</v>
      </c>
      <c r="Z216" s="31" t="s">
        <v>1089</v>
      </c>
      <c r="AA216" s="31"/>
      <c r="AB216" s="31" t="s">
        <v>1092</v>
      </c>
      <c r="AC216" s="31"/>
      <c r="AD216" s="31"/>
      <c r="AE216" s="31"/>
      <c r="AF216" s="31" t="s">
        <v>1142</v>
      </c>
      <c r="AG216" s="31" t="str">
        <f t="shared" si="100"/>
        <v>TP</v>
      </c>
      <c r="AH216" s="31">
        <v>5</v>
      </c>
      <c r="AI216" s="31">
        <v>17</v>
      </c>
      <c r="AJ216" s="31">
        <v>40</v>
      </c>
      <c r="AK216" s="31">
        <v>21</v>
      </c>
      <c r="AL216" s="31">
        <v>0</v>
      </c>
      <c r="AM216" s="31">
        <f t="shared" si="116"/>
        <v>3.9999999999999987</v>
      </c>
      <c r="AN216" s="792">
        <f t="shared" si="117"/>
        <v>0.73611111111111116</v>
      </c>
      <c r="AO216" s="792">
        <f t="shared" si="118"/>
        <v>0.875</v>
      </c>
      <c r="AP216" s="31" t="str" cm="1">
        <f t="array" ref="AP216">IF(W216="","",IF(SUMPRODUCT((W216=$W$6:$W$1560)*(AH216=$AH$6:$AH$1560)*(AN216=$AN$6:$AN$1560)*(AO216=$AO$6:$AO$1560)*(ROW($W$6:$W$1560)&lt;&gt;ROW(W216))*((R216=0)*($R$6:$R$1560&gt;0)+(R216&gt;0)*($R$6:$R$1560=0)))&gt;0,"SALONES UNIDOS",IF(SUMPRODUCT((W216=$W$6:$W$1560)*(AH216=$AH$6:$AH$1560)*((AN216&lt;$AO$6:$AO$1560)*(AO216&gt;$AN$6:$AN$1560))*(ROW($W$6:$W$1560)&lt;&gt;ROW(W216)))&gt;0,"CRUZADO","Sin cruce")))</f>
        <v>Sin cruce</v>
      </c>
      <c r="AQ216" s="792" t="str">
        <f t="shared" si="119"/>
        <v>IC3FILIALA</v>
      </c>
      <c r="AR216" s="792" t="str" cm="1">
        <f t="array" ref="AR216">IF(AQ216="","",IF(SUMPRODUCT((AQ216=$AQ$6:$AQ$1560)*(AH216=$AH$6:$AH$1560)*(AN216=$AN$6:$AN$1560)*(AO216=$AO$6:$AO$1560)*(ROW($AQ$6:$AQ$1560)&lt;&gt;ROW(AQ216))*((R216=0)*($R$6:$R$1560&gt;0)+(R216&gt;0)*($R$6:$R$1560=0)))&gt;0,"SALONES UNIDOS",IF(SUMPRODUCT((AQ216=$AQ$6:$AQ$1560)*(AH216=$AH$6:$AH$1560)*((AN216&lt;$AO$6:$AO$1560)*(AO216&gt;$AN$6:$AN$1560))*(ROW($AQ$6:$AQ$1560)&lt;&gt;ROW(AQ216)))&gt;0,"CRUZADO","Sin cruce")))</f>
        <v>Sin cruce</v>
      </c>
    </row>
    <row r="217" spans="3:44" s="8" customFormat="1" ht="18.75" hidden="1" customHeight="1">
      <c r="C217" s="11" t="s">
        <v>1081</v>
      </c>
      <c r="D217" s="194" t="s">
        <v>1329</v>
      </c>
      <c r="E217" s="194">
        <v>20261</v>
      </c>
      <c r="F217" s="11" t="s">
        <v>13</v>
      </c>
      <c r="G217" s="11" t="s">
        <v>20</v>
      </c>
      <c r="H217" s="11" t="s">
        <v>54</v>
      </c>
      <c r="I217" s="11">
        <v>3</v>
      </c>
      <c r="J217" s="11" t="s">
        <v>16</v>
      </c>
      <c r="K217" s="803" t="s">
        <v>1357</v>
      </c>
      <c r="L217" s="35" t="s">
        <v>1194</v>
      </c>
      <c r="M217" s="31" t="s">
        <v>1127</v>
      </c>
      <c r="N217" s="31" t="s">
        <v>1086</v>
      </c>
      <c r="O217" s="11" t="s">
        <v>769</v>
      </c>
      <c r="P217" s="31">
        <v>2</v>
      </c>
      <c r="Q217" s="31">
        <v>0</v>
      </c>
      <c r="R217" s="262">
        <v>2</v>
      </c>
      <c r="S217" s="31">
        <v>3</v>
      </c>
      <c r="T217" s="181"/>
      <c r="U217" s="31">
        <v>24</v>
      </c>
      <c r="V217" s="31">
        <f>IF(W217="","",IFERROR(INDEX(Docentes!C:C,MATCH(W217,Docentes!D:D,0)),"NUEVO"))</f>
        <v>70401891</v>
      </c>
      <c r="W217" s="809" t="s">
        <v>503</v>
      </c>
      <c r="X217" s="274" t="s">
        <v>167</v>
      </c>
      <c r="Y217" s="31" t="s">
        <v>1142</v>
      </c>
      <c r="Z217" s="31" t="s">
        <v>1089</v>
      </c>
      <c r="AA217" s="31"/>
      <c r="AB217" s="31"/>
      <c r="AC217" s="31"/>
      <c r="AD217" s="31"/>
      <c r="AE217" s="31"/>
      <c r="AF217" s="31" t="s">
        <v>1142</v>
      </c>
      <c r="AG217" s="31" t="str">
        <f t="shared" si="100"/>
        <v>T</v>
      </c>
      <c r="AH217" s="31">
        <v>3</v>
      </c>
      <c r="AI217" s="31">
        <v>16</v>
      </c>
      <c r="AJ217" s="31">
        <v>50</v>
      </c>
      <c r="AK217" s="31">
        <v>18</v>
      </c>
      <c r="AL217" s="31">
        <v>30</v>
      </c>
      <c r="AM217" s="31">
        <f t="shared" si="116"/>
        <v>2.0000000000000027</v>
      </c>
      <c r="AN217" s="792">
        <f t="shared" si="117"/>
        <v>0.70138888888888884</v>
      </c>
      <c r="AO217" s="792">
        <f t="shared" si="118"/>
        <v>0.77083333333333337</v>
      </c>
      <c r="AP217" s="31" t="str" cm="1">
        <f t="array" ref="AP217">IF(W217="","",IF(SUMPRODUCT((W217=$W$6:$W$1560)*(AH217=$AH$6:$AH$1560)*(AN217=$AN$6:$AN$1560)*(AO217=$AO$6:$AO$1560)*(ROW($W$6:$W$1560)&lt;&gt;ROW(W217))*((R217=0)*($R$6:$R$1560&gt;0)+(R217&gt;0)*($R$6:$R$1560=0)))&gt;0,"SALONES UNIDOS",IF(SUMPRODUCT((W217=$W$6:$W$1560)*(AH217=$AH$6:$AH$1560)*((AN217&lt;$AO$6:$AO$1560)*(AO217&gt;$AN$6:$AN$1560))*(ROW($W$6:$W$1560)&lt;&gt;ROW(W217)))&gt;0,"CRUZADO","Sin cruce")))</f>
        <v>Sin cruce</v>
      </c>
      <c r="AQ217" s="792" t="str">
        <f t="shared" si="119"/>
        <v>IC3FILIALA</v>
      </c>
      <c r="AR217" s="792" t="str" cm="1">
        <f t="array" ref="AR217">IF(AQ217="","",IF(SUMPRODUCT((AQ217=$AQ$6:$AQ$1560)*(AH217=$AH$6:$AH$1560)*(AN217=$AN$6:$AN$1560)*(AO217=$AO$6:$AO$1560)*(ROW($AQ$6:$AQ$1560)&lt;&gt;ROW(AQ217))*((R217=0)*($R$6:$R$1560&gt;0)+(R217&gt;0)*($R$6:$R$1560=0)))&gt;0,"SALONES UNIDOS",IF(SUMPRODUCT((AQ217=$AQ$6:$AQ$1560)*(AH217=$AH$6:$AH$1560)*((AN217&lt;$AO$6:$AO$1560)*(AO217&gt;$AN$6:$AN$1560))*(ROW($AQ$6:$AQ$1560)&lt;&gt;ROW(AQ217)))&gt;0,"CRUZADO","Sin cruce")))</f>
        <v>Sin cruce</v>
      </c>
    </row>
    <row r="218" spans="3:44" s="8" customFormat="1" ht="18.75" hidden="1" customHeight="1">
      <c r="C218" s="11" t="s">
        <v>1081</v>
      </c>
      <c r="D218" s="194" t="s">
        <v>1329</v>
      </c>
      <c r="E218" s="194">
        <v>20261</v>
      </c>
      <c r="F218" s="11" t="s">
        <v>13</v>
      </c>
      <c r="G218" s="11" t="s">
        <v>20</v>
      </c>
      <c r="H218" s="11" t="s">
        <v>54</v>
      </c>
      <c r="I218" s="11">
        <v>3</v>
      </c>
      <c r="J218" s="11" t="s">
        <v>16</v>
      </c>
      <c r="K218" s="803" t="s">
        <v>1357</v>
      </c>
      <c r="L218" s="35" t="s">
        <v>1194</v>
      </c>
      <c r="M218" s="31" t="s">
        <v>1127</v>
      </c>
      <c r="N218" s="31" t="s">
        <v>1086</v>
      </c>
      <c r="O218" s="11" t="s">
        <v>769</v>
      </c>
      <c r="P218" s="31">
        <v>0</v>
      </c>
      <c r="Q218" s="31">
        <v>2</v>
      </c>
      <c r="R218" s="262">
        <v>2</v>
      </c>
      <c r="S218" s="31">
        <v>3</v>
      </c>
      <c r="T218" s="181"/>
      <c r="U218" s="31">
        <v>24</v>
      </c>
      <c r="V218" s="31">
        <f>IF(W218="","",IFERROR(INDEX(Docentes!C:C,MATCH(W218,Docentes!D:D,0)),"NUEVO"))</f>
        <v>70401891</v>
      </c>
      <c r="W218" s="809" t="s">
        <v>503</v>
      </c>
      <c r="X218" s="274" t="s">
        <v>167</v>
      </c>
      <c r="Y218" s="31" t="s">
        <v>1142</v>
      </c>
      <c r="Z218" s="31" t="s">
        <v>1089</v>
      </c>
      <c r="AA218" s="31"/>
      <c r="AB218" s="31"/>
      <c r="AC218" s="31"/>
      <c r="AD218" s="31"/>
      <c r="AE218" s="31"/>
      <c r="AF218" s="31" t="s">
        <v>1142</v>
      </c>
      <c r="AG218" s="31" t="str">
        <f t="shared" ref="AG218" si="120">IF(AND(P218&gt;0,Q218&gt;0),"TP",IF(AND(P218&gt;0,Q218=0),"T","P"))</f>
        <v>P</v>
      </c>
      <c r="AH218" s="31">
        <v>3</v>
      </c>
      <c r="AI218" s="31">
        <v>20</v>
      </c>
      <c r="AJ218" s="31">
        <v>10</v>
      </c>
      <c r="AK218" s="31">
        <v>21</v>
      </c>
      <c r="AL218" s="31">
        <v>50</v>
      </c>
      <c r="AM218" s="31">
        <f t="shared" ref="AM218" si="121">IF(R218=0,0,IF(AI218="",R218,IF(X218="HIBRIDO VIRTUAL",0,((((AK218/24)+(AL218/1440))-((AI218/24)+(AJ218/1440)))*1440/50))))</f>
        <v>1.9999999999999993</v>
      </c>
      <c r="AN218" s="792">
        <f t="shared" ref="AN218" si="122">AI218/24+AJ218/1440</f>
        <v>0.84027777777777779</v>
      </c>
      <c r="AO218" s="792">
        <f t="shared" ref="AO218" si="123">AK218/24+AL218/1440</f>
        <v>0.90972222222222221</v>
      </c>
      <c r="AP218" s="31" t="str" cm="1">
        <f t="array" ref="AP218">IF(W218="","",IF(SUMPRODUCT((W218=$W$6:$W$1560)*(AH218=$AH$6:$AH$1560)*(AN218=$AN$6:$AN$1560)*(AO218=$AO$6:$AO$1560)*(ROW($W$6:$W$1560)&lt;&gt;ROW(W218))*((R218=0)*($R$6:$R$1560&gt;0)+(R218&gt;0)*($R$6:$R$1560=0)))&gt;0,"SALONES UNIDOS",IF(SUMPRODUCT((W218=$W$6:$W$1560)*(AH218=$AH$6:$AH$1560)*((AN218&lt;$AO$6:$AO$1560)*(AO218&gt;$AN$6:$AN$1560))*(ROW($W$6:$W$1560)&lt;&gt;ROW(W218)))&gt;0,"CRUZADO","Sin cruce")))</f>
        <v>Sin cruce</v>
      </c>
      <c r="AQ218" s="792" t="str">
        <f t="shared" ref="AQ218" si="124">TRIM(CONCATENATE(H218,I218,F218,J218))</f>
        <v>IC3FILIALA</v>
      </c>
      <c r="AR218" s="792" t="str" cm="1">
        <f t="array" ref="AR218">IF(AQ218="","",IF(SUMPRODUCT((AQ218=$AQ$6:$AQ$1560)*(AH218=$AH$6:$AH$1560)*(AN218=$AN$6:$AN$1560)*(AO218=$AO$6:$AO$1560)*(ROW($AQ$6:$AQ$1560)&lt;&gt;ROW(AQ218))*((R218=0)*($R$6:$R$1560&gt;0)+(R218&gt;0)*($R$6:$R$1560=0)))&gt;0,"SALONES UNIDOS",IF(SUMPRODUCT((AQ218=$AQ$6:$AQ$1560)*(AH218=$AH$6:$AH$1560)*((AN218&lt;$AO$6:$AO$1560)*(AO218&gt;$AN$6:$AN$1560))*(ROW($AQ$6:$AQ$1560)&lt;&gt;ROW(AQ218)))&gt;0,"CRUZADO","Sin cruce")))</f>
        <v>Sin cruce</v>
      </c>
    </row>
    <row r="219" spans="3:44" s="8" customFormat="1" ht="18.75" hidden="1" customHeight="1">
      <c r="C219" s="11" t="s">
        <v>1081</v>
      </c>
      <c r="D219" s="194" t="s">
        <v>1329</v>
      </c>
      <c r="E219" s="194">
        <v>20261</v>
      </c>
      <c r="F219" s="11" t="s">
        <v>13</v>
      </c>
      <c r="G219" s="11" t="s">
        <v>20</v>
      </c>
      <c r="H219" s="11" t="s">
        <v>54</v>
      </c>
      <c r="I219" s="11">
        <v>3</v>
      </c>
      <c r="J219" s="11" t="s">
        <v>16</v>
      </c>
      <c r="K219" s="803" t="s">
        <v>1358</v>
      </c>
      <c r="L219" s="35" t="s">
        <v>1359</v>
      </c>
      <c r="M219" s="31" t="s">
        <v>1101</v>
      </c>
      <c r="N219" s="31" t="s">
        <v>1086</v>
      </c>
      <c r="O219" s="11" t="s">
        <v>731</v>
      </c>
      <c r="P219" s="31">
        <v>2</v>
      </c>
      <c r="Q219" s="31">
        <v>0</v>
      </c>
      <c r="R219" s="262">
        <v>2</v>
      </c>
      <c r="S219" s="31">
        <v>3</v>
      </c>
      <c r="T219" s="181"/>
      <c r="U219" s="31">
        <v>24</v>
      </c>
      <c r="V219" s="31">
        <f>IF(W219="","",IFERROR(INDEX(Docentes!C:C,MATCH(W219,Docentes!D:D,0)),"NUEVO"))</f>
        <v>21447676</v>
      </c>
      <c r="W219" s="809" t="s">
        <v>995</v>
      </c>
      <c r="X219" s="274" t="s">
        <v>168</v>
      </c>
      <c r="Y219" s="31" t="s">
        <v>1142</v>
      </c>
      <c r="Z219" s="31" t="s">
        <v>1089</v>
      </c>
      <c r="AA219" s="31" t="s">
        <v>41</v>
      </c>
      <c r="AB219" s="31" t="s">
        <v>1297</v>
      </c>
      <c r="AC219" s="31">
        <v>35</v>
      </c>
      <c r="AD219" s="31"/>
      <c r="AE219" s="31"/>
      <c r="AF219" s="31" t="s">
        <v>1142</v>
      </c>
      <c r="AG219" s="31" t="str">
        <f t="shared" ref="AG219" si="125">IF(AND(P219&gt;0,Q219&gt;0),"TP",IF(AND(P219&gt;0,Q219=0),"T","P"))</f>
        <v>T</v>
      </c>
      <c r="AH219" s="31">
        <v>4</v>
      </c>
      <c r="AI219" s="31">
        <v>16</v>
      </c>
      <c r="AJ219" s="31">
        <v>50</v>
      </c>
      <c r="AK219" s="31">
        <v>18</v>
      </c>
      <c r="AL219" s="31">
        <v>30</v>
      </c>
      <c r="AM219" s="31">
        <f t="shared" ref="AM219" si="126">IF(R219=0,0,IF(AI219="",R219,IF(X219="HIBRIDO VIRTUAL",0,((((AK219/24)+(AL219/1440))-((AI219/24)+(AJ219/1440)))*1440/50))))</f>
        <v>2.0000000000000027</v>
      </c>
      <c r="AN219" s="792">
        <f t="shared" ref="AN219" si="127">AI219/24+AJ219/1440</f>
        <v>0.70138888888888884</v>
      </c>
      <c r="AO219" s="792">
        <f t="shared" ref="AO219" si="128">AK219/24+AL219/1440</f>
        <v>0.77083333333333337</v>
      </c>
      <c r="AP219" s="31" t="str" cm="1">
        <f t="array" ref="AP219">IF(W219="","",IF(SUMPRODUCT((W219=$W$6:$W$1560)*(AH219=$AH$6:$AH$1560)*(AN219=$AN$6:$AN$1560)*(AO219=$AO$6:$AO$1560)*(ROW($W$6:$W$1560)&lt;&gt;ROW(W219))*((R219=0)*($R$6:$R$1560&gt;0)+(R219&gt;0)*($R$6:$R$1560=0)))&gt;0,"SALONES UNIDOS",IF(SUMPRODUCT((W219=$W$6:$W$1560)*(AH219=$AH$6:$AH$1560)*((AN219&lt;$AO$6:$AO$1560)*(AO219&gt;$AN$6:$AN$1560))*(ROW($W$6:$W$1560)&lt;&gt;ROW(W219)))&gt;0,"CRUZADO","Sin cruce")))</f>
        <v>Sin cruce</v>
      </c>
      <c r="AQ219" s="792" t="str">
        <f t="shared" ref="AQ219" si="129">TRIM(CONCATENATE(H219,I219,F219,J219))</f>
        <v>IC3FILIALA</v>
      </c>
      <c r="AR219" s="792" t="str" cm="1">
        <f t="array" ref="AR219">IF(AQ219="","",IF(SUMPRODUCT((AQ219=$AQ$6:$AQ$1560)*(AH219=$AH$6:$AH$1560)*(AN219=$AN$6:$AN$1560)*(AO219=$AO$6:$AO$1560)*(ROW($AQ$6:$AQ$1560)&lt;&gt;ROW(AQ219))*((R219=0)*($R$6:$R$1560&gt;0)+(R219&gt;0)*($R$6:$R$1560=0)))&gt;0,"SALONES UNIDOS",IF(SUMPRODUCT((AQ219=$AQ$6:$AQ$1560)*(AH219=$AH$6:$AH$1560)*((AN219&lt;$AO$6:$AO$1560)*(AO219&gt;$AN$6:$AN$1560))*(ROW($AQ$6:$AQ$1560)&lt;&gt;ROW(AQ219)))&gt;0,"CRUZADO","Sin cruce")))</f>
        <v>Sin cruce</v>
      </c>
    </row>
    <row r="220" spans="3:44" s="8" customFormat="1" ht="18.75" hidden="1" customHeight="1">
      <c r="C220" s="11" t="s">
        <v>1081</v>
      </c>
      <c r="D220" s="194" t="s">
        <v>1329</v>
      </c>
      <c r="E220" s="194">
        <v>20261</v>
      </c>
      <c r="F220" s="11" t="s">
        <v>13</v>
      </c>
      <c r="G220" s="11" t="s">
        <v>20</v>
      </c>
      <c r="H220" s="11" t="s">
        <v>54</v>
      </c>
      <c r="I220" s="11">
        <v>3</v>
      </c>
      <c r="J220" s="11" t="s">
        <v>16</v>
      </c>
      <c r="K220" s="803" t="s">
        <v>1358</v>
      </c>
      <c r="L220" s="35" t="s">
        <v>1359</v>
      </c>
      <c r="M220" s="31" t="s">
        <v>1101</v>
      </c>
      <c r="N220" s="31" t="s">
        <v>1086</v>
      </c>
      <c r="O220" s="11" t="s">
        <v>731</v>
      </c>
      <c r="P220" s="31">
        <v>0</v>
      </c>
      <c r="Q220" s="31">
        <v>2</v>
      </c>
      <c r="R220" s="262">
        <v>2</v>
      </c>
      <c r="S220" s="31">
        <v>3</v>
      </c>
      <c r="T220" s="181"/>
      <c r="U220" s="31">
        <v>24</v>
      </c>
      <c r="V220" s="31">
        <f>IF(W220="","",IFERROR(INDEX(Docentes!C:C,MATCH(W220,Docentes!D:D,0)),"NUEVO"))</f>
        <v>21447676</v>
      </c>
      <c r="W220" s="809" t="s">
        <v>995</v>
      </c>
      <c r="X220" s="274" t="s">
        <v>168</v>
      </c>
      <c r="Y220" s="31" t="s">
        <v>1142</v>
      </c>
      <c r="Z220" s="31" t="s">
        <v>1089</v>
      </c>
      <c r="AA220" s="31"/>
      <c r="AB220" s="31"/>
      <c r="AC220" s="31"/>
      <c r="AD220" s="579" t="s">
        <v>1353</v>
      </c>
      <c r="AE220" s="31">
        <v>30</v>
      </c>
      <c r="AF220" s="31" t="s">
        <v>1142</v>
      </c>
      <c r="AG220" s="31" t="str">
        <f t="shared" si="100"/>
        <v>P</v>
      </c>
      <c r="AH220" s="31">
        <v>4</v>
      </c>
      <c r="AI220" s="31">
        <v>18</v>
      </c>
      <c r="AJ220" s="31">
        <v>30</v>
      </c>
      <c r="AK220" s="31">
        <v>20</v>
      </c>
      <c r="AL220" s="31">
        <v>10</v>
      </c>
      <c r="AM220" s="31">
        <f t="shared" si="116"/>
        <v>1.9999999999999993</v>
      </c>
      <c r="AN220" s="792">
        <f t="shared" si="117"/>
        <v>0.77083333333333337</v>
      </c>
      <c r="AO220" s="792">
        <f t="shared" si="118"/>
        <v>0.84027777777777779</v>
      </c>
      <c r="AP220" s="31" t="str" cm="1">
        <f t="array" ref="AP220">IF(W220="","",IF(SUMPRODUCT((W220=$W$6:$W$1560)*(AH220=$AH$6:$AH$1560)*(AN220=$AN$6:$AN$1560)*(AO220=$AO$6:$AO$1560)*(ROW($W$6:$W$1560)&lt;&gt;ROW(W220))*((R220=0)*($R$6:$R$1560&gt;0)+(R220&gt;0)*($R$6:$R$1560=0)))&gt;0,"SALONES UNIDOS",IF(SUMPRODUCT((W220=$W$6:$W$1560)*(AH220=$AH$6:$AH$1560)*((AN220&lt;$AO$6:$AO$1560)*(AO220&gt;$AN$6:$AN$1560))*(ROW($W$6:$W$1560)&lt;&gt;ROW(W220)))&gt;0,"CRUZADO","Sin cruce")))</f>
        <v>Sin cruce</v>
      </c>
      <c r="AQ220" s="792" t="str">
        <f t="shared" si="119"/>
        <v>IC3FILIALA</v>
      </c>
      <c r="AR220" s="792" t="str" cm="1">
        <f t="array" ref="AR220">IF(AQ220="","",IF(SUMPRODUCT((AQ220=$AQ$6:$AQ$1560)*(AH220=$AH$6:$AH$1560)*(AN220=$AN$6:$AN$1560)*(AO220=$AO$6:$AO$1560)*(ROW($AQ$6:$AQ$1560)&lt;&gt;ROW(AQ220))*((R220=0)*($R$6:$R$1560&gt;0)+(R220&gt;0)*($R$6:$R$1560=0)))&gt;0,"SALONES UNIDOS",IF(SUMPRODUCT((AQ220=$AQ$6:$AQ$1560)*(AH220=$AH$6:$AH$1560)*((AN220&lt;$AO$6:$AO$1560)*(AO220&gt;$AN$6:$AN$1560))*(ROW($AQ$6:$AQ$1560)&lt;&gt;ROW(AQ220)))&gt;0,"CRUZADO","Sin cruce")))</f>
        <v>Sin cruce</v>
      </c>
    </row>
    <row r="221" spans="3:44" s="8" customFormat="1" ht="18.75" hidden="1" customHeight="1">
      <c r="C221" s="11" t="s">
        <v>1081</v>
      </c>
      <c r="D221" s="194" t="s">
        <v>1329</v>
      </c>
      <c r="E221" s="194">
        <v>20261</v>
      </c>
      <c r="F221" s="11" t="s">
        <v>13</v>
      </c>
      <c r="G221" s="11" t="s">
        <v>20</v>
      </c>
      <c r="H221" s="11" t="s">
        <v>54</v>
      </c>
      <c r="I221" s="11">
        <v>3</v>
      </c>
      <c r="J221" s="11" t="s">
        <v>16</v>
      </c>
      <c r="K221" s="803" t="s">
        <v>1360</v>
      </c>
      <c r="L221" s="35" t="s">
        <v>1361</v>
      </c>
      <c r="M221" s="31" t="s">
        <v>1101</v>
      </c>
      <c r="N221" s="31" t="s">
        <v>1086</v>
      </c>
      <c r="O221" s="11" t="s">
        <v>731</v>
      </c>
      <c r="P221" s="31">
        <v>3</v>
      </c>
      <c r="Q221" s="31">
        <v>2</v>
      </c>
      <c r="R221" s="262">
        <v>5</v>
      </c>
      <c r="S221" s="31">
        <v>4</v>
      </c>
      <c r="T221" s="181"/>
      <c r="U221" s="31">
        <v>24</v>
      </c>
      <c r="V221" s="31">
        <f>IF(W221="","",IFERROR(INDEX(Docentes!C:C,MATCH(W221,Docentes!D:D,0)),"NUEVO"))</f>
        <v>41461731</v>
      </c>
      <c r="W221" s="809" t="s">
        <v>177</v>
      </c>
      <c r="X221" s="274" t="s">
        <v>168</v>
      </c>
      <c r="Y221" s="31" t="s">
        <v>1242</v>
      </c>
      <c r="Z221" s="31" t="s">
        <v>1089</v>
      </c>
      <c r="AA221" s="31" t="s">
        <v>41</v>
      </c>
      <c r="AB221" s="31" t="s">
        <v>1226</v>
      </c>
      <c r="AC221" s="31">
        <v>50</v>
      </c>
      <c r="AD221" s="31"/>
      <c r="AE221" s="31"/>
      <c r="AF221" s="31" t="s">
        <v>1242</v>
      </c>
      <c r="AG221" s="31" t="str">
        <f t="shared" si="100"/>
        <v>TP</v>
      </c>
      <c r="AH221" s="31">
        <v>3</v>
      </c>
      <c r="AI221" s="31">
        <v>7</v>
      </c>
      <c r="AJ221" s="31">
        <v>40</v>
      </c>
      <c r="AK221" s="31">
        <v>11</v>
      </c>
      <c r="AL221" s="31">
        <v>50</v>
      </c>
      <c r="AM221" s="31">
        <f t="shared" si="116"/>
        <v>4.9999999999999982</v>
      </c>
      <c r="AN221" s="792">
        <f t="shared" si="117"/>
        <v>0.31944444444444448</v>
      </c>
      <c r="AO221" s="792">
        <f t="shared" si="118"/>
        <v>0.49305555555555552</v>
      </c>
      <c r="AP221" s="31" t="str" cm="1">
        <f t="array" ref="AP221">IF(W221="","",IF(SUMPRODUCT((W221=$W$6:$W$1560)*(AH221=$AH$6:$AH$1560)*(AN221=$AN$6:$AN$1560)*(AO221=$AO$6:$AO$1560)*(ROW($W$6:$W$1560)&lt;&gt;ROW(W221))*((R221=0)*($R$6:$R$1560&gt;0)+(R221&gt;0)*($R$6:$R$1560=0)))&gt;0,"SALONES UNIDOS",IF(SUMPRODUCT((W221=$W$6:$W$1560)*(AH221=$AH$6:$AH$1560)*((AN221&lt;$AO$6:$AO$1560)*(AO221&gt;$AN$6:$AN$1560))*(ROW($W$6:$W$1560)&lt;&gt;ROW(W221)))&gt;0,"CRUZADO","Sin cruce")))</f>
        <v>Sin cruce</v>
      </c>
      <c r="AQ221" s="792" t="str">
        <f t="shared" si="119"/>
        <v>IC3FILIALA</v>
      </c>
      <c r="AR221" s="792" t="str" cm="1">
        <f t="array" ref="AR221">IF(AQ221="","",IF(SUMPRODUCT((AQ221=$AQ$6:$AQ$1560)*(AH221=$AH$6:$AH$1560)*(AN221=$AN$6:$AN$1560)*(AO221=$AO$6:$AO$1560)*(ROW($AQ$6:$AQ$1560)&lt;&gt;ROW(AQ221))*((R221=0)*($R$6:$R$1560&gt;0)+(R221&gt;0)*($R$6:$R$1560=0)))&gt;0,"SALONES UNIDOS",IF(SUMPRODUCT((AQ221=$AQ$6:$AQ$1560)*(AH221=$AH$6:$AH$1560)*((AN221&lt;$AO$6:$AO$1560)*(AO221&gt;$AN$6:$AN$1560))*(ROW($AQ$6:$AQ$1560)&lt;&gt;ROW(AQ221)))&gt;0,"CRUZADO","Sin cruce")))</f>
        <v>Sin cruce</v>
      </c>
    </row>
    <row r="222" spans="3:44" s="8" customFormat="1" ht="18.75" hidden="1" customHeight="1">
      <c r="C222" s="11" t="s">
        <v>1081</v>
      </c>
      <c r="D222" s="194" t="s">
        <v>1329</v>
      </c>
      <c r="E222" s="194">
        <v>20261</v>
      </c>
      <c r="F222" s="11" t="s">
        <v>13</v>
      </c>
      <c r="G222" s="11" t="s">
        <v>20</v>
      </c>
      <c r="H222" s="11" t="s">
        <v>54</v>
      </c>
      <c r="I222" s="11">
        <v>3</v>
      </c>
      <c r="J222" s="11" t="s">
        <v>16</v>
      </c>
      <c r="K222" s="803" t="s">
        <v>1362</v>
      </c>
      <c r="L222" s="35" t="s">
        <v>1363</v>
      </c>
      <c r="M222" s="31" t="s">
        <v>1101</v>
      </c>
      <c r="N222" s="31" t="s">
        <v>1086</v>
      </c>
      <c r="O222" s="11" t="s">
        <v>731</v>
      </c>
      <c r="P222" s="31">
        <v>2</v>
      </c>
      <c r="Q222" s="31">
        <v>0</v>
      </c>
      <c r="R222" s="262">
        <v>2</v>
      </c>
      <c r="S222" s="31">
        <v>3</v>
      </c>
      <c r="T222" s="181"/>
      <c r="U222" s="31">
        <v>20</v>
      </c>
      <c r="V222" s="31">
        <f>IF(W222="","",IFERROR(INDEX(Docentes!C:C,MATCH(W222,Docentes!D:D,0)),"NUEVO"))</f>
        <v>43596886</v>
      </c>
      <c r="W222" s="809" t="s">
        <v>992</v>
      </c>
      <c r="X222" s="274" t="s">
        <v>168</v>
      </c>
      <c r="Y222" s="31" t="s">
        <v>1142</v>
      </c>
      <c r="Z222" s="31" t="s">
        <v>1089</v>
      </c>
      <c r="AA222" s="31" t="s">
        <v>41</v>
      </c>
      <c r="AB222" s="31" t="s">
        <v>1226</v>
      </c>
      <c r="AC222" s="31">
        <v>50</v>
      </c>
      <c r="AD222" s="31"/>
      <c r="AE222" s="31"/>
      <c r="AF222" s="31" t="s">
        <v>1142</v>
      </c>
      <c r="AG222" s="31" t="str">
        <f t="shared" ref="AG222" si="130">IF(AND(P222&gt;0,Q222&gt;0),"TP",IF(AND(P222&gt;0,Q222=0),"T","P"))</f>
        <v>T</v>
      </c>
      <c r="AH222" s="31">
        <v>2</v>
      </c>
      <c r="AI222" s="31">
        <v>16</v>
      </c>
      <c r="AJ222" s="31">
        <v>50</v>
      </c>
      <c r="AK222" s="31">
        <v>18</v>
      </c>
      <c r="AL222" s="31">
        <v>30</v>
      </c>
      <c r="AM222" s="31">
        <f t="shared" ref="AM222" si="131">IF(R222=0,0,IF(AI222="",R222,IF(X222="HIBRIDO VIRTUAL",0,((((AK222/24)+(AL222/1440))-((AI222/24)+(AJ222/1440)))*1440/50))))</f>
        <v>2.0000000000000027</v>
      </c>
      <c r="AN222" s="792">
        <f t="shared" ref="AN222" si="132">AI222/24+AJ222/1440</f>
        <v>0.70138888888888884</v>
      </c>
      <c r="AO222" s="792">
        <f t="shared" ref="AO222" si="133">AK222/24+AL222/1440</f>
        <v>0.77083333333333337</v>
      </c>
      <c r="AP222" s="31" t="str" cm="1">
        <f t="array" ref="AP222">IF(W222="","",IF(SUMPRODUCT((W222=$W$6:$W$1560)*(AH222=$AH$6:$AH$1560)*(AN222=$AN$6:$AN$1560)*(AO222=$AO$6:$AO$1560)*(ROW($W$6:$W$1560)&lt;&gt;ROW(W222))*((R222=0)*($R$6:$R$1560&gt;0)+(R222&gt;0)*($R$6:$R$1560=0)))&gt;0,"SALONES UNIDOS",IF(SUMPRODUCT((W222=$W$6:$W$1560)*(AH222=$AH$6:$AH$1560)*((AN222&lt;$AO$6:$AO$1560)*(AO222&gt;$AN$6:$AN$1560))*(ROW($W$6:$W$1560)&lt;&gt;ROW(W222)))&gt;0,"CRUZADO","Sin cruce")))</f>
        <v>Sin cruce</v>
      </c>
      <c r="AQ222" s="792" t="str">
        <f t="shared" ref="AQ222" si="134">TRIM(CONCATENATE(H222,I222,F222,J222))</f>
        <v>IC3FILIALA</v>
      </c>
      <c r="AR222" s="792" t="str" cm="1">
        <f t="array" ref="AR222">IF(AQ222="","",IF(SUMPRODUCT((AQ222=$AQ$6:$AQ$1560)*(AH222=$AH$6:$AH$1560)*(AN222=$AN$6:$AN$1560)*(AO222=$AO$6:$AO$1560)*(ROW($AQ$6:$AQ$1560)&lt;&gt;ROW(AQ222))*((R222=0)*($R$6:$R$1560&gt;0)+(R222&gt;0)*($R$6:$R$1560=0)))&gt;0,"SALONES UNIDOS",IF(SUMPRODUCT((AQ222=$AQ$6:$AQ$1560)*(AH222=$AH$6:$AH$1560)*((AN222&lt;$AO$6:$AO$1560)*(AO222&gt;$AN$6:$AN$1560))*(ROW($AQ$6:$AQ$1560)&lt;&gt;ROW(AQ222)))&gt;0,"CRUZADO","Sin cruce")))</f>
        <v>Sin cruce</v>
      </c>
    </row>
    <row r="223" spans="3:44" s="8" customFormat="1" ht="18.75" hidden="1" customHeight="1">
      <c r="C223" s="11" t="s">
        <v>1081</v>
      </c>
      <c r="D223" s="194" t="s">
        <v>1329</v>
      </c>
      <c r="E223" s="194">
        <v>20261</v>
      </c>
      <c r="F223" s="11" t="s">
        <v>13</v>
      </c>
      <c r="G223" s="11" t="s">
        <v>20</v>
      </c>
      <c r="H223" s="11" t="s">
        <v>54</v>
      </c>
      <c r="I223" s="11">
        <v>3</v>
      </c>
      <c r="J223" s="11" t="s">
        <v>16</v>
      </c>
      <c r="K223" s="803" t="s">
        <v>1362</v>
      </c>
      <c r="L223" s="35" t="s">
        <v>1363</v>
      </c>
      <c r="M223" s="31" t="s">
        <v>1101</v>
      </c>
      <c r="N223" s="31" t="s">
        <v>1086</v>
      </c>
      <c r="O223" s="11" t="s">
        <v>731</v>
      </c>
      <c r="P223" s="31">
        <v>0</v>
      </c>
      <c r="Q223" s="31">
        <v>2</v>
      </c>
      <c r="R223" s="262">
        <v>2</v>
      </c>
      <c r="S223" s="31">
        <v>3</v>
      </c>
      <c r="T223" s="181"/>
      <c r="U223" s="31">
        <v>20</v>
      </c>
      <c r="V223" s="31">
        <f>IF(W223="","",IFERROR(INDEX(Docentes!C:C,MATCH(W223,Docentes!D:D,0)),"NUEVO"))</f>
        <v>43596886</v>
      </c>
      <c r="W223" s="809" t="s">
        <v>992</v>
      </c>
      <c r="X223" s="274" t="s">
        <v>168</v>
      </c>
      <c r="Y223" s="31" t="s">
        <v>1142</v>
      </c>
      <c r="Z223" s="31" t="s">
        <v>1089</v>
      </c>
      <c r="AA223" s="31"/>
      <c r="AB223" s="31"/>
      <c r="AC223" s="31"/>
      <c r="AD223" s="579" t="s">
        <v>1364</v>
      </c>
      <c r="AE223" s="31">
        <v>30</v>
      </c>
      <c r="AF223" s="31" t="s">
        <v>1142</v>
      </c>
      <c r="AG223" s="31" t="str">
        <f t="shared" si="100"/>
        <v>P</v>
      </c>
      <c r="AH223" s="31">
        <v>2</v>
      </c>
      <c r="AI223" s="31">
        <v>18</v>
      </c>
      <c r="AJ223" s="31">
        <v>30</v>
      </c>
      <c r="AK223" s="31">
        <v>20</v>
      </c>
      <c r="AL223" s="31">
        <v>10</v>
      </c>
      <c r="AM223" s="31">
        <f t="shared" si="116"/>
        <v>1.9999999999999993</v>
      </c>
      <c r="AN223" s="792">
        <f t="shared" si="117"/>
        <v>0.77083333333333337</v>
      </c>
      <c r="AO223" s="792">
        <f t="shared" si="118"/>
        <v>0.84027777777777779</v>
      </c>
      <c r="AP223" s="31" t="str" cm="1">
        <f t="array" ref="AP223">IF(W223="","",IF(SUMPRODUCT((W223=$W$6:$W$1560)*(AH223=$AH$6:$AH$1560)*(AN223=$AN$6:$AN$1560)*(AO223=$AO$6:$AO$1560)*(ROW($W$6:$W$1560)&lt;&gt;ROW(W223))*((R223=0)*($R$6:$R$1560&gt;0)+(R223&gt;0)*($R$6:$R$1560=0)))&gt;0,"SALONES UNIDOS",IF(SUMPRODUCT((W223=$W$6:$W$1560)*(AH223=$AH$6:$AH$1560)*((AN223&lt;$AO$6:$AO$1560)*(AO223&gt;$AN$6:$AN$1560))*(ROW($W$6:$W$1560)&lt;&gt;ROW(W223)))&gt;0,"CRUZADO","Sin cruce")))</f>
        <v>Sin cruce</v>
      </c>
      <c r="AQ223" s="792" t="str">
        <f t="shared" si="119"/>
        <v>IC3FILIALA</v>
      </c>
      <c r="AR223" s="792" t="str" cm="1">
        <f t="array" ref="AR223">IF(AQ223="","",IF(SUMPRODUCT((AQ223=$AQ$6:$AQ$1560)*(AH223=$AH$6:$AH$1560)*(AN223=$AN$6:$AN$1560)*(AO223=$AO$6:$AO$1560)*(ROW($AQ$6:$AQ$1560)&lt;&gt;ROW(AQ223))*((R223=0)*($R$6:$R$1560&gt;0)+(R223&gt;0)*($R$6:$R$1560=0)))&gt;0,"SALONES UNIDOS",IF(SUMPRODUCT((AQ223=$AQ$6:$AQ$1560)*(AH223=$AH$6:$AH$1560)*((AN223&lt;$AO$6:$AO$1560)*(AO223&gt;$AN$6:$AN$1560))*(ROW($AQ$6:$AQ$1560)&lt;&gt;ROW(AQ223)))&gt;0,"CRUZADO","Sin cruce")))</f>
        <v>Sin cruce</v>
      </c>
    </row>
    <row r="224" spans="3:44" s="8" customFormat="1" ht="18.75" hidden="1" customHeight="1">
      <c r="C224" s="11" t="s">
        <v>1081</v>
      </c>
      <c r="D224" s="194" t="s">
        <v>1329</v>
      </c>
      <c r="E224" s="194">
        <v>20261</v>
      </c>
      <c r="F224" s="11" t="s">
        <v>13</v>
      </c>
      <c r="G224" s="11" t="s">
        <v>20</v>
      </c>
      <c r="H224" s="11" t="s">
        <v>54</v>
      </c>
      <c r="I224" s="11">
        <v>3</v>
      </c>
      <c r="J224" s="11" t="s">
        <v>16</v>
      </c>
      <c r="K224" s="803" t="s">
        <v>1365</v>
      </c>
      <c r="L224" s="35" t="s">
        <v>1366</v>
      </c>
      <c r="M224" s="31" t="s">
        <v>1367</v>
      </c>
      <c r="N224" s="31" t="s">
        <v>1086</v>
      </c>
      <c r="O224" s="11" t="s">
        <v>731</v>
      </c>
      <c r="P224" s="31">
        <v>2</v>
      </c>
      <c r="Q224" s="31">
        <v>0</v>
      </c>
      <c r="R224" s="262">
        <v>2</v>
      </c>
      <c r="S224" s="31">
        <v>4</v>
      </c>
      <c r="T224" s="181"/>
      <c r="U224" s="31">
        <v>24</v>
      </c>
      <c r="V224" s="31">
        <f>IF(W224="","",IFERROR(INDEX(Docentes!C:C,MATCH(W224,Docentes!D:D,0)),"NUEVO"))</f>
        <v>70270373</v>
      </c>
      <c r="W224" s="809" t="s">
        <v>237</v>
      </c>
      <c r="X224" s="274" t="s">
        <v>168</v>
      </c>
      <c r="Y224" s="31" t="s">
        <v>1142</v>
      </c>
      <c r="Z224" s="31" t="s">
        <v>1089</v>
      </c>
      <c r="AA224" s="31" t="s">
        <v>41</v>
      </c>
      <c r="AB224" s="31" t="s">
        <v>1226</v>
      </c>
      <c r="AC224" s="31">
        <v>50</v>
      </c>
      <c r="AD224" s="31"/>
      <c r="AE224" s="31"/>
      <c r="AF224" s="31" t="s">
        <v>1142</v>
      </c>
      <c r="AG224" s="31" t="str">
        <f t="shared" si="100"/>
        <v>T</v>
      </c>
      <c r="AH224" s="31">
        <v>1</v>
      </c>
      <c r="AI224" s="31">
        <v>13</v>
      </c>
      <c r="AJ224" s="31">
        <v>30</v>
      </c>
      <c r="AK224" s="31">
        <v>15</v>
      </c>
      <c r="AL224" s="31">
        <v>10</v>
      </c>
      <c r="AM224" s="31">
        <f t="shared" si="116"/>
        <v>1.9999999999999993</v>
      </c>
      <c r="AN224" s="792">
        <f t="shared" si="117"/>
        <v>0.5625</v>
      </c>
      <c r="AO224" s="792">
        <f t="shared" si="118"/>
        <v>0.63194444444444442</v>
      </c>
      <c r="AP224" s="31" t="str" cm="1">
        <f t="array" ref="AP224">IF(W224="","",IF(SUMPRODUCT((W224=$W$6:$W$1560)*(AH224=$AH$6:$AH$1560)*(AN224=$AN$6:$AN$1560)*(AO224=$AO$6:$AO$1560)*(ROW($W$6:$W$1560)&lt;&gt;ROW(W224))*((R224=0)*($R$6:$R$1560&gt;0)+(R224&gt;0)*($R$6:$R$1560=0)))&gt;0,"SALONES UNIDOS",IF(SUMPRODUCT((W224=$W$6:$W$1560)*(AH224=$AH$6:$AH$1560)*((AN224&lt;$AO$6:$AO$1560)*(AO224&gt;$AN$6:$AN$1560))*(ROW($W$6:$W$1560)&lt;&gt;ROW(W224)))&gt;0,"CRUZADO","Sin cruce")))</f>
        <v>Sin cruce</v>
      </c>
      <c r="AQ224" s="792" t="str">
        <f t="shared" si="119"/>
        <v>IC3FILIALA</v>
      </c>
      <c r="AR224" s="792" t="str" cm="1">
        <f t="array" ref="AR224">IF(AQ224="","",IF(SUMPRODUCT((AQ224=$AQ$6:$AQ$1560)*(AH224=$AH$6:$AH$1560)*(AN224=$AN$6:$AN$1560)*(AO224=$AO$6:$AO$1560)*(ROW($AQ$6:$AQ$1560)&lt;&gt;ROW(AQ224))*((R224=0)*($R$6:$R$1560&gt;0)+(R224&gt;0)*($R$6:$R$1560=0)))&gt;0,"SALONES UNIDOS",IF(SUMPRODUCT((AQ224=$AQ$6:$AQ$1560)*(AH224=$AH$6:$AH$1560)*((AN224&lt;$AO$6:$AO$1560)*(AO224&gt;$AN$6:$AN$1560))*(ROW($AQ$6:$AQ$1560)&lt;&gt;ROW(AQ224)))&gt;0,"CRUZADO","Sin cruce")))</f>
        <v>Sin cruce</v>
      </c>
    </row>
    <row r="225" spans="1:44" s="8" customFormat="1" ht="18.75" hidden="1" customHeight="1">
      <c r="C225" s="11" t="s">
        <v>1081</v>
      </c>
      <c r="D225" s="194" t="s">
        <v>1329</v>
      </c>
      <c r="E225" s="194">
        <v>20261</v>
      </c>
      <c r="F225" s="11" t="s">
        <v>13</v>
      </c>
      <c r="G225" s="11" t="s">
        <v>20</v>
      </c>
      <c r="H225" s="11" t="s">
        <v>54</v>
      </c>
      <c r="I225" s="11">
        <v>3</v>
      </c>
      <c r="J225" s="11" t="s">
        <v>1342</v>
      </c>
      <c r="K225" s="803" t="s">
        <v>1365</v>
      </c>
      <c r="L225" s="35" t="s">
        <v>1366</v>
      </c>
      <c r="M225" s="31" t="s">
        <v>1367</v>
      </c>
      <c r="N225" s="31" t="s">
        <v>1086</v>
      </c>
      <c r="O225" s="11" t="s">
        <v>731</v>
      </c>
      <c r="P225" s="31">
        <v>0</v>
      </c>
      <c r="Q225" s="31">
        <v>4</v>
      </c>
      <c r="R225" s="262">
        <v>4</v>
      </c>
      <c r="S225" s="31">
        <v>4</v>
      </c>
      <c r="T225" s="181"/>
      <c r="U225" s="31">
        <v>12</v>
      </c>
      <c r="V225" s="31">
        <f>IF(W225="","",IFERROR(INDEX(Docentes!C:C,MATCH(W225,Docentes!D:D,0)),"NUEVO"))</f>
        <v>70270373</v>
      </c>
      <c r="W225" s="809" t="s">
        <v>237</v>
      </c>
      <c r="X225" s="274" t="s">
        <v>168</v>
      </c>
      <c r="Y225" s="31" t="s">
        <v>1142</v>
      </c>
      <c r="Z225" s="31" t="s">
        <v>1089</v>
      </c>
      <c r="AA225" s="31"/>
      <c r="AB225" s="31"/>
      <c r="AC225" s="31"/>
      <c r="AD225" s="579" t="s">
        <v>1258</v>
      </c>
      <c r="AE225" s="31">
        <v>20</v>
      </c>
      <c r="AF225" s="31" t="s">
        <v>1142</v>
      </c>
      <c r="AG225" s="31" t="str">
        <f t="shared" si="100"/>
        <v>P</v>
      </c>
      <c r="AH225" s="31">
        <v>1</v>
      </c>
      <c r="AI225" s="31">
        <v>15</v>
      </c>
      <c r="AJ225" s="31">
        <v>10</v>
      </c>
      <c r="AK225" s="31">
        <v>18</v>
      </c>
      <c r="AL225" s="31">
        <v>30</v>
      </c>
      <c r="AM225" s="31">
        <f t="shared" si="116"/>
        <v>4.0000000000000018</v>
      </c>
      <c r="AN225" s="792">
        <f t="shared" si="117"/>
        <v>0.63194444444444442</v>
      </c>
      <c r="AO225" s="792">
        <f t="shared" si="118"/>
        <v>0.77083333333333337</v>
      </c>
      <c r="AP225" s="31" t="str" cm="1">
        <f t="array" ref="AP225">IF(W225="","",IF(SUMPRODUCT((W225=$W$6:$W$1560)*(AH225=$AH$6:$AH$1560)*(AN225=$AN$6:$AN$1560)*(AO225=$AO$6:$AO$1560)*(ROW($W$6:$W$1560)&lt;&gt;ROW(W225))*((R225=0)*($R$6:$R$1560&gt;0)+(R225&gt;0)*($R$6:$R$1560=0)))&gt;0,"SALONES UNIDOS",IF(SUMPRODUCT((W225=$W$6:$W$1560)*(AH225=$AH$6:$AH$1560)*((AN225&lt;$AO$6:$AO$1560)*(AO225&gt;$AN$6:$AN$1560))*(ROW($W$6:$W$1560)&lt;&gt;ROW(W225)))&gt;0,"CRUZADO","Sin cruce")))</f>
        <v>Sin cruce</v>
      </c>
      <c r="AQ225" s="792" t="str">
        <f t="shared" si="119"/>
        <v>IC3FILIALA1</v>
      </c>
      <c r="AR225" s="792" t="str" cm="1">
        <f t="array" ref="AR225">IF(AQ225="","",IF(SUMPRODUCT((AQ225=$AQ$6:$AQ$1560)*(AH225=$AH$6:$AH$1560)*(AN225=$AN$6:$AN$1560)*(AO225=$AO$6:$AO$1560)*(ROW($AQ$6:$AQ$1560)&lt;&gt;ROW(AQ225))*((R225=0)*($R$6:$R$1560&gt;0)+(R225&gt;0)*($R$6:$R$1560=0)))&gt;0,"SALONES UNIDOS",IF(SUMPRODUCT((AQ225=$AQ$6:$AQ$1560)*(AH225=$AH$6:$AH$1560)*((AN225&lt;$AO$6:$AO$1560)*(AO225&gt;$AN$6:$AN$1560))*(ROW($AQ$6:$AQ$1560)&lt;&gt;ROW(AQ225)))&gt;0,"CRUZADO","Sin cruce")))</f>
        <v>Sin cruce</v>
      </c>
    </row>
    <row r="226" spans="1:44" s="8" customFormat="1" ht="18.75" hidden="1" customHeight="1">
      <c r="A226" s="206"/>
      <c r="C226" s="11" t="s">
        <v>1081</v>
      </c>
      <c r="D226" s="194" t="s">
        <v>1329</v>
      </c>
      <c r="E226" s="194">
        <v>20261</v>
      </c>
      <c r="F226" s="11" t="s">
        <v>13</v>
      </c>
      <c r="G226" s="11" t="s">
        <v>20</v>
      </c>
      <c r="H226" s="11" t="s">
        <v>54</v>
      </c>
      <c r="I226" s="11">
        <v>3</v>
      </c>
      <c r="J226" s="11" t="s">
        <v>1343</v>
      </c>
      <c r="K226" s="803" t="s">
        <v>1365</v>
      </c>
      <c r="L226" s="35" t="s">
        <v>1366</v>
      </c>
      <c r="M226" s="31" t="s">
        <v>1367</v>
      </c>
      <c r="N226" s="31" t="s">
        <v>1086</v>
      </c>
      <c r="O226" s="11" t="s">
        <v>731</v>
      </c>
      <c r="P226" s="31">
        <v>0</v>
      </c>
      <c r="Q226" s="31">
        <v>4</v>
      </c>
      <c r="R226" s="262">
        <v>4</v>
      </c>
      <c r="S226" s="31">
        <v>4</v>
      </c>
      <c r="T226" s="181"/>
      <c r="U226" s="31">
        <v>12</v>
      </c>
      <c r="V226" s="31">
        <f>IF(W226="","",IFERROR(INDEX(Docentes!C:C,MATCH(W226,Docentes!D:D,0)),"NUEVO"))</f>
        <v>70270373</v>
      </c>
      <c r="W226" s="809" t="s">
        <v>237</v>
      </c>
      <c r="X226" s="274" t="s">
        <v>168</v>
      </c>
      <c r="Y226" s="31" t="s">
        <v>1142</v>
      </c>
      <c r="Z226" s="31" t="s">
        <v>1089</v>
      </c>
      <c r="AA226" s="31"/>
      <c r="AB226" s="31"/>
      <c r="AC226" s="31"/>
      <c r="AD226" s="579" t="s">
        <v>1258</v>
      </c>
      <c r="AE226" s="31">
        <v>20</v>
      </c>
      <c r="AF226" s="31" t="s">
        <v>1142</v>
      </c>
      <c r="AG226" s="31" t="str">
        <f t="shared" si="100"/>
        <v>P</v>
      </c>
      <c r="AH226" s="31">
        <v>1</v>
      </c>
      <c r="AI226" s="31">
        <v>18</v>
      </c>
      <c r="AJ226" s="31">
        <v>30</v>
      </c>
      <c r="AK226" s="31">
        <v>21</v>
      </c>
      <c r="AL226" s="31">
        <v>50</v>
      </c>
      <c r="AM226" s="31">
        <f t="shared" si="116"/>
        <v>3.9999999999999987</v>
      </c>
      <c r="AN226" s="792">
        <f t="shared" si="117"/>
        <v>0.77083333333333337</v>
      </c>
      <c r="AO226" s="792">
        <f t="shared" si="118"/>
        <v>0.90972222222222221</v>
      </c>
      <c r="AP226" s="31" t="str" cm="1">
        <f t="array" ref="AP226">IF(W226="","",IF(SUMPRODUCT((W226=$W$6:$W$1560)*(AH226=$AH$6:$AH$1560)*(AN226=$AN$6:$AN$1560)*(AO226=$AO$6:$AO$1560)*(ROW($W$6:$W$1560)&lt;&gt;ROW(W226))*((R226=0)*($R$6:$R$1560&gt;0)+(R226&gt;0)*($R$6:$R$1560=0)))&gt;0,"SALONES UNIDOS",IF(SUMPRODUCT((W226=$W$6:$W$1560)*(AH226=$AH$6:$AH$1560)*((AN226&lt;$AO$6:$AO$1560)*(AO226&gt;$AN$6:$AN$1560))*(ROW($W$6:$W$1560)&lt;&gt;ROW(W226)))&gt;0,"CRUZADO","Sin cruce")))</f>
        <v>Sin cruce</v>
      </c>
      <c r="AQ226" s="792" t="str">
        <f t="shared" si="119"/>
        <v>IC3FILIALA2</v>
      </c>
      <c r="AR226" s="792" t="str" cm="1">
        <f t="array" ref="AR226">IF(AQ226="","",IF(SUMPRODUCT((AQ226=$AQ$6:$AQ$1560)*(AH226=$AH$6:$AH$1560)*(AN226=$AN$6:$AN$1560)*(AO226=$AO$6:$AO$1560)*(ROW($AQ$6:$AQ$1560)&lt;&gt;ROW(AQ226))*((R226=0)*($R$6:$R$1560&gt;0)+(R226&gt;0)*($R$6:$R$1560=0)))&gt;0,"SALONES UNIDOS",IF(SUMPRODUCT((AQ226=$AQ$6:$AQ$1560)*(AH226=$AH$6:$AH$1560)*((AN226&lt;$AO$6:$AO$1560)*(AO226&gt;$AN$6:$AN$1560))*(ROW($AQ$6:$AQ$1560)&lt;&gt;ROW(AQ226)))&gt;0,"CRUZADO","Sin cruce")))</f>
        <v>Sin cruce</v>
      </c>
    </row>
    <row r="227" spans="1:44" s="8" customFormat="1" ht="18.75" hidden="1" customHeight="1">
      <c r="C227" s="11" t="s">
        <v>1081</v>
      </c>
      <c r="D227" s="194" t="s">
        <v>1329</v>
      </c>
      <c r="E227" s="194">
        <v>20261</v>
      </c>
      <c r="F227" s="11" t="s">
        <v>13</v>
      </c>
      <c r="G227" s="11" t="s">
        <v>20</v>
      </c>
      <c r="H227" s="11" t="s">
        <v>54</v>
      </c>
      <c r="I227" s="11">
        <v>3</v>
      </c>
      <c r="J227" s="11" t="s">
        <v>16</v>
      </c>
      <c r="K227" s="803" t="s">
        <v>1368</v>
      </c>
      <c r="L227" s="35" t="s">
        <v>1369</v>
      </c>
      <c r="M227" s="31" t="s">
        <v>1101</v>
      </c>
      <c r="N227" s="31" t="s">
        <v>1086</v>
      </c>
      <c r="O227" s="11" t="s">
        <v>731</v>
      </c>
      <c r="P227" s="31">
        <v>1</v>
      </c>
      <c r="Q227" s="31">
        <v>4</v>
      </c>
      <c r="R227" s="262">
        <v>5</v>
      </c>
      <c r="S227" s="31">
        <v>3</v>
      </c>
      <c r="T227" s="181"/>
      <c r="U227" s="31">
        <v>24</v>
      </c>
      <c r="V227" s="31">
        <f>IF(W227="","",IFERROR(INDEX(Docentes!C:C,MATCH(W227,Docentes!D:D,0)),"NUEVO"))</f>
        <v>43958773</v>
      </c>
      <c r="W227" s="809" t="s">
        <v>990</v>
      </c>
      <c r="X227" s="274" t="s">
        <v>168</v>
      </c>
      <c r="Y227" s="31" t="s">
        <v>1242</v>
      </c>
      <c r="Z227" s="31" t="s">
        <v>1089</v>
      </c>
      <c r="AA227" s="31" t="s">
        <v>41</v>
      </c>
      <c r="AB227" s="31" t="s">
        <v>1297</v>
      </c>
      <c r="AC227" s="31">
        <v>35</v>
      </c>
      <c r="AD227" s="31"/>
      <c r="AE227" s="31"/>
      <c r="AF227" s="31" t="s">
        <v>1242</v>
      </c>
      <c r="AG227" s="31" t="str">
        <f t="shared" si="100"/>
        <v>TP</v>
      </c>
      <c r="AH227" s="31">
        <v>4</v>
      </c>
      <c r="AI227" s="31">
        <v>8</v>
      </c>
      <c r="AJ227" s="31">
        <v>30</v>
      </c>
      <c r="AK227" s="31">
        <v>12</v>
      </c>
      <c r="AL227" s="31">
        <v>40</v>
      </c>
      <c r="AM227" s="31">
        <f t="shared" si="116"/>
        <v>5.0000000000000009</v>
      </c>
      <c r="AN227" s="792">
        <f t="shared" si="117"/>
        <v>0.35416666666666663</v>
      </c>
      <c r="AO227" s="792">
        <f t="shared" si="118"/>
        <v>0.52777777777777779</v>
      </c>
      <c r="AP227" s="31" t="str" cm="1">
        <f t="array" ref="AP227">IF(W227="","",IF(SUMPRODUCT((W227=$W$6:$W$1560)*(AH227=$AH$6:$AH$1560)*(AN227=$AN$6:$AN$1560)*(AO227=$AO$6:$AO$1560)*(ROW($W$6:$W$1560)&lt;&gt;ROW(W227))*((R227=0)*($R$6:$R$1560&gt;0)+(R227&gt;0)*($R$6:$R$1560=0)))&gt;0,"SALONES UNIDOS",IF(SUMPRODUCT((W227=$W$6:$W$1560)*(AH227=$AH$6:$AH$1560)*((AN227&lt;$AO$6:$AO$1560)*(AO227&gt;$AN$6:$AN$1560))*(ROW($W$6:$W$1560)&lt;&gt;ROW(W227)))&gt;0,"CRUZADO","Sin cruce")))</f>
        <v>Sin cruce</v>
      </c>
      <c r="AQ227" s="792" t="str">
        <f t="shared" si="119"/>
        <v>IC3FILIALA</v>
      </c>
      <c r="AR227" s="792" t="str" cm="1">
        <f t="array" ref="AR227">IF(AQ227="","",IF(SUMPRODUCT((AQ227=$AQ$6:$AQ$1560)*(AH227=$AH$6:$AH$1560)*(AN227=$AN$6:$AN$1560)*(AO227=$AO$6:$AO$1560)*(ROW($AQ$6:$AQ$1560)&lt;&gt;ROW(AQ227))*((R227=0)*($R$6:$R$1560&gt;0)+(R227&gt;0)*($R$6:$R$1560=0)))&gt;0,"SALONES UNIDOS",IF(SUMPRODUCT((AQ227=$AQ$6:$AQ$1560)*(AH227=$AH$6:$AH$1560)*((AN227&lt;$AO$6:$AO$1560)*(AO227&gt;$AN$6:$AN$1560))*(ROW($AQ$6:$AQ$1560)&lt;&gt;ROW(AQ227)))&gt;0,"CRUZADO","Sin cruce")))</f>
        <v>Sin cruce</v>
      </c>
    </row>
    <row r="228" spans="1:44" s="8" customFormat="1" ht="18.75" hidden="1" customHeight="1">
      <c r="C228" s="11" t="s">
        <v>1081</v>
      </c>
      <c r="D228" s="194" t="s">
        <v>1329</v>
      </c>
      <c r="E228" s="194">
        <v>20261</v>
      </c>
      <c r="F228" s="11" t="s">
        <v>13</v>
      </c>
      <c r="G228" s="11" t="s">
        <v>20</v>
      </c>
      <c r="H228" s="11" t="s">
        <v>54</v>
      </c>
      <c r="I228" s="11">
        <v>4</v>
      </c>
      <c r="J228" s="11" t="s">
        <v>16</v>
      </c>
      <c r="K228" s="803" t="s">
        <v>1370</v>
      </c>
      <c r="L228" s="35" t="s">
        <v>1371</v>
      </c>
      <c r="M228" s="31" t="s">
        <v>1101</v>
      </c>
      <c r="N228" s="31" t="s">
        <v>1086</v>
      </c>
      <c r="O228" s="11" t="s">
        <v>731</v>
      </c>
      <c r="P228" s="31">
        <v>2</v>
      </c>
      <c r="Q228" s="31">
        <v>0</v>
      </c>
      <c r="R228" s="262">
        <v>2</v>
      </c>
      <c r="S228" s="31">
        <v>3</v>
      </c>
      <c r="T228" s="181"/>
      <c r="U228" s="31">
        <v>15</v>
      </c>
      <c r="V228" s="31">
        <f>IF(W228="","",IFERROR(INDEX(Docentes!C:C,MATCH(W228,Docentes!D:D,0)),"NUEVO"))</f>
        <v>70401891</v>
      </c>
      <c r="W228" s="809" t="s">
        <v>503</v>
      </c>
      <c r="X228" s="274" t="s">
        <v>168</v>
      </c>
      <c r="Y228" s="31" t="s">
        <v>1142</v>
      </c>
      <c r="Z228" s="31" t="s">
        <v>1089</v>
      </c>
      <c r="AA228" s="31" t="s">
        <v>41</v>
      </c>
      <c r="AB228" s="31" t="s">
        <v>1297</v>
      </c>
      <c r="AC228" s="31">
        <v>35</v>
      </c>
      <c r="AD228" s="31"/>
      <c r="AE228" s="31"/>
      <c r="AF228" s="31" t="s">
        <v>1142</v>
      </c>
      <c r="AG228" s="31" t="str">
        <f t="shared" ref="AG228" si="135">IF(AND(P228&gt;0,Q228&gt;0),"TP",IF(AND(P228&gt;0,Q228=0),"T","P"))</f>
        <v>T</v>
      </c>
      <c r="AH228" s="31">
        <v>5</v>
      </c>
      <c r="AI228" s="31">
        <v>16</v>
      </c>
      <c r="AJ228" s="31">
        <v>0</v>
      </c>
      <c r="AK228" s="31">
        <v>17</v>
      </c>
      <c r="AL228" s="31">
        <v>40</v>
      </c>
      <c r="AM228" s="31">
        <f t="shared" ref="AM228" si="136">IF(R228=0,0,IF(AI228="",R228,IF(X228="HIBRIDO VIRTUAL",0,((((AK228/24)+(AL228/1440))-((AI228/24)+(AJ228/1440)))*1440/50))))</f>
        <v>2.0000000000000027</v>
      </c>
      <c r="AN228" s="792">
        <f t="shared" ref="AN228" si="137">AI228/24+AJ228/1440</f>
        <v>0.66666666666666663</v>
      </c>
      <c r="AO228" s="792">
        <f t="shared" ref="AO228" si="138">AK228/24+AL228/1440</f>
        <v>0.73611111111111116</v>
      </c>
      <c r="AP228" s="31" t="str" cm="1">
        <f t="array" ref="AP228">IF(W228="","",IF(SUMPRODUCT((W228=$W$6:$W$1560)*(AH228=$AH$6:$AH$1560)*(AN228=$AN$6:$AN$1560)*(AO228=$AO$6:$AO$1560)*(ROW($W$6:$W$1560)&lt;&gt;ROW(W228))*((R228=0)*($R$6:$R$1560&gt;0)+(R228&gt;0)*($R$6:$R$1560=0)))&gt;0,"SALONES UNIDOS",IF(SUMPRODUCT((W228=$W$6:$W$1560)*(AH228=$AH$6:$AH$1560)*((AN228&lt;$AO$6:$AO$1560)*(AO228&gt;$AN$6:$AN$1560))*(ROW($W$6:$W$1560)&lt;&gt;ROW(W228)))&gt;0,"CRUZADO","Sin cruce")))</f>
        <v>Sin cruce</v>
      </c>
      <c r="AQ228" s="792" t="str">
        <f t="shared" ref="AQ228" si="139">TRIM(CONCATENATE(H228,I228,F228,J228))</f>
        <v>IC4FILIALA</v>
      </c>
      <c r="AR228" s="792" t="str" cm="1">
        <f t="array" ref="AR228">IF(AQ228="","",IF(SUMPRODUCT((AQ228=$AQ$6:$AQ$1560)*(AH228=$AH$6:$AH$1560)*(AN228=$AN$6:$AN$1560)*(AO228=$AO$6:$AO$1560)*(ROW($AQ$6:$AQ$1560)&lt;&gt;ROW(AQ228))*((R228=0)*($R$6:$R$1560&gt;0)+(R228&gt;0)*($R$6:$R$1560=0)))&gt;0,"SALONES UNIDOS",IF(SUMPRODUCT((AQ228=$AQ$6:$AQ$1560)*(AH228=$AH$6:$AH$1560)*((AN228&lt;$AO$6:$AO$1560)*(AO228&gt;$AN$6:$AN$1560))*(ROW($AQ$6:$AQ$1560)&lt;&gt;ROW(AQ228)))&gt;0,"CRUZADO","Sin cruce")))</f>
        <v>Sin cruce</v>
      </c>
    </row>
    <row r="229" spans="1:44" s="8" customFormat="1" ht="18.600000000000001" hidden="1" customHeight="1">
      <c r="C229" s="11" t="s">
        <v>1081</v>
      </c>
      <c r="D229" s="194" t="s">
        <v>1329</v>
      </c>
      <c r="E229" s="194">
        <v>20261</v>
      </c>
      <c r="F229" s="11" t="s">
        <v>13</v>
      </c>
      <c r="G229" s="11" t="s">
        <v>20</v>
      </c>
      <c r="H229" s="11" t="s">
        <v>54</v>
      </c>
      <c r="I229" s="11">
        <v>4</v>
      </c>
      <c r="J229" s="11" t="s">
        <v>16</v>
      </c>
      <c r="K229" s="803" t="s">
        <v>1370</v>
      </c>
      <c r="L229" s="35" t="s">
        <v>1371</v>
      </c>
      <c r="M229" s="31" t="s">
        <v>1101</v>
      </c>
      <c r="N229" s="31" t="s">
        <v>1086</v>
      </c>
      <c r="O229" s="11" t="s">
        <v>731</v>
      </c>
      <c r="P229" s="31">
        <v>0</v>
      </c>
      <c r="Q229" s="31">
        <v>2</v>
      </c>
      <c r="R229" s="262">
        <v>2</v>
      </c>
      <c r="S229" s="31">
        <v>3</v>
      </c>
      <c r="T229" s="181"/>
      <c r="U229" s="31">
        <v>15</v>
      </c>
      <c r="V229" s="31">
        <f>IF(W229="","",IFERROR(INDEX(Docentes!C:C,MATCH(W229,Docentes!D:D,0)),"NUEVO"))</f>
        <v>70401891</v>
      </c>
      <c r="W229" s="809" t="s">
        <v>503</v>
      </c>
      <c r="X229" s="274" t="s">
        <v>168</v>
      </c>
      <c r="Y229" s="31" t="s">
        <v>1142</v>
      </c>
      <c r="Z229" s="31" t="s">
        <v>1089</v>
      </c>
      <c r="AA229" s="31"/>
      <c r="AB229" s="31"/>
      <c r="AC229" s="31"/>
      <c r="AD229" s="579" t="s">
        <v>1353</v>
      </c>
      <c r="AE229" s="31">
        <v>30</v>
      </c>
      <c r="AF229" s="31" t="s">
        <v>1142</v>
      </c>
      <c r="AG229" s="31" t="str">
        <f t="shared" si="100"/>
        <v>P</v>
      </c>
      <c r="AH229" s="31">
        <v>5</v>
      </c>
      <c r="AI229" s="31">
        <v>17</v>
      </c>
      <c r="AJ229" s="31">
        <v>40</v>
      </c>
      <c r="AK229" s="31">
        <v>19</v>
      </c>
      <c r="AL229" s="31">
        <v>20</v>
      </c>
      <c r="AM229" s="31">
        <f t="shared" si="116"/>
        <v>1.999999999999996</v>
      </c>
      <c r="AN229" s="792">
        <f t="shared" si="117"/>
        <v>0.73611111111111116</v>
      </c>
      <c r="AO229" s="792">
        <f t="shared" si="118"/>
        <v>0.80555555555555547</v>
      </c>
      <c r="AP229" s="31" t="str" cm="1">
        <f t="array" ref="AP229">IF(W229="","",IF(SUMPRODUCT((W229=$W$6:$W$1560)*(AH229=$AH$6:$AH$1560)*(AN229=$AN$6:$AN$1560)*(AO229=$AO$6:$AO$1560)*(ROW($W$6:$W$1560)&lt;&gt;ROW(W229))*((R229=0)*($R$6:$R$1560&gt;0)+(R229&gt;0)*($R$6:$R$1560=0)))&gt;0,"SALONES UNIDOS",IF(SUMPRODUCT((W229=$W$6:$W$1560)*(AH229=$AH$6:$AH$1560)*((AN229&lt;$AO$6:$AO$1560)*(AO229&gt;$AN$6:$AN$1560))*(ROW($W$6:$W$1560)&lt;&gt;ROW(W229)))&gt;0,"CRUZADO","Sin cruce")))</f>
        <v>Sin cruce</v>
      </c>
      <c r="AQ229" s="792" t="str">
        <f t="shared" si="119"/>
        <v>IC4FILIALA</v>
      </c>
      <c r="AR229" s="792" t="str" cm="1">
        <f t="array" ref="AR229">IF(AQ229="","",IF(SUMPRODUCT((AQ229=$AQ$6:$AQ$1560)*(AH229=$AH$6:$AH$1560)*(AN229=$AN$6:$AN$1560)*(AO229=$AO$6:$AO$1560)*(ROW($AQ$6:$AQ$1560)&lt;&gt;ROW(AQ229))*((R229=0)*($R$6:$R$1560&gt;0)+(R229&gt;0)*($R$6:$R$1560=0)))&gt;0,"SALONES UNIDOS",IF(SUMPRODUCT((AQ229=$AQ$6:$AQ$1560)*(AH229=$AH$6:$AH$1560)*((AN229&lt;$AO$6:$AO$1560)*(AO229&gt;$AN$6:$AN$1560))*(ROW($AQ$6:$AQ$1560)&lt;&gt;ROW(AQ229)))&gt;0,"CRUZADO","Sin cruce")))</f>
        <v>Sin cruce</v>
      </c>
    </row>
    <row r="230" spans="1:44" s="8" customFormat="1" ht="18.600000000000001" hidden="1" customHeight="1">
      <c r="C230" s="11" t="s">
        <v>1081</v>
      </c>
      <c r="D230" s="194" t="s">
        <v>1329</v>
      </c>
      <c r="E230" s="194">
        <v>20261</v>
      </c>
      <c r="F230" s="11" t="s">
        <v>13</v>
      </c>
      <c r="G230" s="11" t="s">
        <v>20</v>
      </c>
      <c r="H230" s="11" t="s">
        <v>54</v>
      </c>
      <c r="I230" s="11">
        <v>4</v>
      </c>
      <c r="J230" s="11" t="s">
        <v>16</v>
      </c>
      <c r="K230" s="803" t="s">
        <v>1372</v>
      </c>
      <c r="L230" s="35" t="s">
        <v>1373</v>
      </c>
      <c r="M230" s="31" t="s">
        <v>1101</v>
      </c>
      <c r="N230" s="31" t="s">
        <v>1086</v>
      </c>
      <c r="O230" s="11" t="s">
        <v>731</v>
      </c>
      <c r="P230" s="31">
        <v>3</v>
      </c>
      <c r="Q230" s="31">
        <v>2</v>
      </c>
      <c r="R230" s="262">
        <v>5</v>
      </c>
      <c r="S230" s="31">
        <v>4</v>
      </c>
      <c r="T230" s="181"/>
      <c r="U230" s="31">
        <v>15</v>
      </c>
      <c r="V230" s="31">
        <f>IF(W230="","",IFERROR(INDEX(Docentes!C:C,MATCH(W230,Docentes!D:D,0)),"NUEVO"))</f>
        <v>41461731</v>
      </c>
      <c r="W230" s="809" t="s">
        <v>177</v>
      </c>
      <c r="X230" s="274" t="s">
        <v>168</v>
      </c>
      <c r="Y230" s="31" t="s">
        <v>1142</v>
      </c>
      <c r="Z230" s="31" t="s">
        <v>1089</v>
      </c>
      <c r="AA230" s="31" t="s">
        <v>41</v>
      </c>
      <c r="AB230" s="31" t="s">
        <v>1297</v>
      </c>
      <c r="AC230" s="31">
        <v>35</v>
      </c>
      <c r="AD230" s="31"/>
      <c r="AE230" s="31"/>
      <c r="AF230" s="31" t="s">
        <v>1142</v>
      </c>
      <c r="AG230" s="31" t="str">
        <f t="shared" si="100"/>
        <v>TP</v>
      </c>
      <c r="AH230" s="31">
        <v>1</v>
      </c>
      <c r="AI230" s="31">
        <v>13</v>
      </c>
      <c r="AJ230" s="31">
        <v>30</v>
      </c>
      <c r="AK230" s="31">
        <v>17</v>
      </c>
      <c r="AL230" s="31">
        <v>40</v>
      </c>
      <c r="AM230" s="31">
        <f t="shared" si="116"/>
        <v>5.0000000000000009</v>
      </c>
      <c r="AN230" s="792">
        <f t="shared" si="117"/>
        <v>0.5625</v>
      </c>
      <c r="AO230" s="792">
        <f t="shared" si="118"/>
        <v>0.73611111111111116</v>
      </c>
      <c r="AP230" s="31" t="str" cm="1">
        <f t="array" ref="AP230">IF(W230="","",IF(SUMPRODUCT((W230=$W$6:$W$1560)*(AH230=$AH$6:$AH$1560)*(AN230=$AN$6:$AN$1560)*(AO230=$AO$6:$AO$1560)*(ROW($W$6:$W$1560)&lt;&gt;ROW(W230))*((R230=0)*($R$6:$R$1560&gt;0)+(R230&gt;0)*($R$6:$R$1560=0)))&gt;0,"SALONES UNIDOS",IF(SUMPRODUCT((W230=$W$6:$W$1560)*(AH230=$AH$6:$AH$1560)*((AN230&lt;$AO$6:$AO$1560)*(AO230&gt;$AN$6:$AN$1560))*(ROW($W$6:$W$1560)&lt;&gt;ROW(W230)))&gt;0,"CRUZADO","Sin cruce")))</f>
        <v>Sin cruce</v>
      </c>
      <c r="AQ230" s="792" t="str">
        <f t="shared" si="119"/>
        <v>IC4FILIALA</v>
      </c>
      <c r="AR230" s="792" t="str" cm="1">
        <f t="array" ref="AR230">IF(AQ230="","",IF(SUMPRODUCT((AQ230=$AQ$6:$AQ$1560)*(AH230=$AH$6:$AH$1560)*(AN230=$AN$6:$AN$1560)*(AO230=$AO$6:$AO$1560)*(ROW($AQ$6:$AQ$1560)&lt;&gt;ROW(AQ230))*((R230=0)*($R$6:$R$1560&gt;0)+(R230&gt;0)*($R$6:$R$1560=0)))&gt;0,"SALONES UNIDOS",IF(SUMPRODUCT((AQ230=$AQ$6:$AQ$1560)*(AH230=$AH$6:$AH$1560)*((AN230&lt;$AO$6:$AO$1560)*(AO230&gt;$AN$6:$AN$1560))*(ROW($AQ$6:$AQ$1560)&lt;&gt;ROW(AQ230)))&gt;0,"CRUZADO","Sin cruce")))</f>
        <v>Sin cruce</v>
      </c>
    </row>
    <row r="231" spans="1:44" s="8" customFormat="1" ht="18.600000000000001" hidden="1" customHeight="1">
      <c r="C231" s="11" t="s">
        <v>1081</v>
      </c>
      <c r="D231" s="194" t="s">
        <v>1329</v>
      </c>
      <c r="E231" s="194">
        <v>20261</v>
      </c>
      <c r="F231" s="11" t="s">
        <v>13</v>
      </c>
      <c r="G231" s="11" t="s">
        <v>20</v>
      </c>
      <c r="H231" s="11" t="s">
        <v>54</v>
      </c>
      <c r="I231" s="11">
        <v>4</v>
      </c>
      <c r="J231" s="11" t="s">
        <v>16</v>
      </c>
      <c r="K231" s="803" t="s">
        <v>1374</v>
      </c>
      <c r="L231" s="35" t="s">
        <v>1375</v>
      </c>
      <c r="M231" s="31" t="s">
        <v>1367</v>
      </c>
      <c r="N231" s="31" t="s">
        <v>1086</v>
      </c>
      <c r="O231" s="11" t="s">
        <v>731</v>
      </c>
      <c r="P231" s="31">
        <v>2</v>
      </c>
      <c r="Q231" s="31">
        <v>2</v>
      </c>
      <c r="R231" s="262">
        <v>4</v>
      </c>
      <c r="S231" s="31">
        <v>3</v>
      </c>
      <c r="T231" s="181"/>
      <c r="U231" s="31">
        <v>15</v>
      </c>
      <c r="V231" s="31">
        <f>IF(W231="","",IFERROR(INDEX(Docentes!C:C,MATCH(W231,Docentes!D:D,0)),"NUEVO"))</f>
        <v>70401891</v>
      </c>
      <c r="W231" s="809" t="s">
        <v>503</v>
      </c>
      <c r="X231" s="274" t="s">
        <v>168</v>
      </c>
      <c r="Y231" s="31" t="s">
        <v>1142</v>
      </c>
      <c r="Z231" s="31" t="s">
        <v>1089</v>
      </c>
      <c r="AA231" s="31" t="s">
        <v>41</v>
      </c>
      <c r="AB231" s="31" t="s">
        <v>1297</v>
      </c>
      <c r="AC231" s="31">
        <v>35</v>
      </c>
      <c r="AD231" s="31"/>
      <c r="AE231" s="31"/>
      <c r="AF231" s="31" t="s">
        <v>1142</v>
      </c>
      <c r="AG231" s="31" t="str">
        <f t="shared" si="100"/>
        <v>TP</v>
      </c>
      <c r="AH231" s="31">
        <v>5</v>
      </c>
      <c r="AI231" s="31">
        <v>12</v>
      </c>
      <c r="AJ231" s="31">
        <v>40</v>
      </c>
      <c r="AK231" s="31">
        <v>16</v>
      </c>
      <c r="AL231" s="31">
        <v>0</v>
      </c>
      <c r="AM231" s="31">
        <f t="shared" si="116"/>
        <v>3.9999999999999987</v>
      </c>
      <c r="AN231" s="792">
        <f t="shared" si="117"/>
        <v>0.52777777777777779</v>
      </c>
      <c r="AO231" s="792">
        <f t="shared" si="118"/>
        <v>0.66666666666666663</v>
      </c>
      <c r="AP231" s="31" t="str" cm="1">
        <f t="array" ref="AP231">IF(W231="","",IF(SUMPRODUCT((W231=$W$6:$W$1560)*(AH231=$AH$6:$AH$1560)*(AN231=$AN$6:$AN$1560)*(AO231=$AO$6:$AO$1560)*(ROW($W$6:$W$1560)&lt;&gt;ROW(W231))*((R231=0)*($R$6:$R$1560&gt;0)+(R231&gt;0)*($R$6:$R$1560=0)))&gt;0,"SALONES UNIDOS",IF(SUMPRODUCT((W231=$W$6:$W$1560)*(AH231=$AH$6:$AH$1560)*((AN231&lt;$AO$6:$AO$1560)*(AO231&gt;$AN$6:$AN$1560))*(ROW($W$6:$W$1560)&lt;&gt;ROW(W231)))&gt;0,"CRUZADO","Sin cruce")))</f>
        <v>Sin cruce</v>
      </c>
      <c r="AQ231" s="792" t="str">
        <f t="shared" si="119"/>
        <v>IC4FILIALA</v>
      </c>
      <c r="AR231" s="792" t="str" cm="1">
        <f t="array" ref="AR231">IF(AQ231="","",IF(SUMPRODUCT((AQ231=$AQ$6:$AQ$1560)*(AH231=$AH$6:$AH$1560)*(AN231=$AN$6:$AN$1560)*(AO231=$AO$6:$AO$1560)*(ROW($AQ$6:$AQ$1560)&lt;&gt;ROW(AQ231))*((R231=0)*($R$6:$R$1560&gt;0)+(R231&gt;0)*($R$6:$R$1560=0)))&gt;0,"SALONES UNIDOS",IF(SUMPRODUCT((AQ231=$AQ$6:$AQ$1560)*(AH231=$AH$6:$AH$1560)*((AN231&lt;$AO$6:$AO$1560)*(AO231&gt;$AN$6:$AN$1560))*(ROW($AQ$6:$AQ$1560)&lt;&gt;ROW(AQ231)))&gt;0,"CRUZADO","Sin cruce")))</f>
        <v>Sin cruce</v>
      </c>
    </row>
    <row r="232" spans="1:44" s="8" customFormat="1" ht="18.600000000000001" hidden="1" customHeight="1">
      <c r="C232" s="11" t="s">
        <v>1081</v>
      </c>
      <c r="D232" s="194" t="s">
        <v>1329</v>
      </c>
      <c r="E232" s="194">
        <v>20261</v>
      </c>
      <c r="F232" s="11" t="s">
        <v>13</v>
      </c>
      <c r="G232" s="11" t="s">
        <v>20</v>
      </c>
      <c r="H232" s="11" t="s">
        <v>54</v>
      </c>
      <c r="I232" s="11">
        <v>4</v>
      </c>
      <c r="J232" s="11" t="s">
        <v>16</v>
      </c>
      <c r="K232" s="803" t="s">
        <v>1376</v>
      </c>
      <c r="L232" s="35" t="s">
        <v>1377</v>
      </c>
      <c r="M232" s="31" t="s">
        <v>1127</v>
      </c>
      <c r="N232" s="31" t="s">
        <v>1086</v>
      </c>
      <c r="O232" s="11" t="s">
        <v>731</v>
      </c>
      <c r="P232" s="31">
        <v>2</v>
      </c>
      <c r="Q232" s="31">
        <v>0</v>
      </c>
      <c r="R232" s="262">
        <v>2</v>
      </c>
      <c r="S232" s="31">
        <v>4</v>
      </c>
      <c r="T232" s="181"/>
      <c r="U232" s="31">
        <v>15</v>
      </c>
      <c r="V232" s="31">
        <f>IF(W232="","",IFERROR(INDEX(Docentes!C:C,MATCH(W232,Docentes!D:D,0)),"NUEVO"))</f>
        <v>44859703</v>
      </c>
      <c r="W232" s="809" t="s">
        <v>1000</v>
      </c>
      <c r="X232" s="274" t="s">
        <v>168</v>
      </c>
      <c r="Y232" s="31" t="s">
        <v>1242</v>
      </c>
      <c r="Z232" s="31" t="s">
        <v>1089</v>
      </c>
      <c r="AA232" s="31" t="s">
        <v>41</v>
      </c>
      <c r="AB232" s="31" t="s">
        <v>1297</v>
      </c>
      <c r="AC232" s="31">
        <v>35</v>
      </c>
      <c r="AD232" s="31"/>
      <c r="AE232" s="31"/>
      <c r="AF232" s="31" t="s">
        <v>1242</v>
      </c>
      <c r="AG232" s="31" t="str">
        <f t="shared" ref="AG232" si="140">IF(AND(P232&gt;0,Q232&gt;0),"TP",IF(AND(P232&gt;0,Q232=0),"T","P"))</f>
        <v>T</v>
      </c>
      <c r="AH232" s="31">
        <v>6</v>
      </c>
      <c r="AI232" s="31">
        <v>7</v>
      </c>
      <c r="AJ232" s="31">
        <v>40</v>
      </c>
      <c r="AK232" s="31">
        <v>9</v>
      </c>
      <c r="AL232" s="31">
        <v>20</v>
      </c>
      <c r="AM232" s="31">
        <f t="shared" ref="AM232" si="141">IF(R232=0,0,IF(AI232="",R232,IF(X232="HIBRIDO VIRTUAL",0,((((AK232/24)+(AL232/1440))-((AI232/24)+(AJ232/1440)))*1440/50))))</f>
        <v>1.9999999999999993</v>
      </c>
      <c r="AN232" s="792">
        <f t="shared" ref="AN232" si="142">AI232/24+AJ232/1440</f>
        <v>0.31944444444444448</v>
      </c>
      <c r="AO232" s="792">
        <f t="shared" ref="AO232" si="143">AK232/24+AL232/1440</f>
        <v>0.3888888888888889</v>
      </c>
      <c r="AP232" s="31" t="str" cm="1">
        <f t="array" ref="AP232">IF(W232="","",IF(SUMPRODUCT((W232=$W$6:$W$1560)*(AH232=$AH$6:$AH$1560)*(AN232=$AN$6:$AN$1560)*(AO232=$AO$6:$AO$1560)*(ROW($W$6:$W$1560)&lt;&gt;ROW(W232))*((R232=0)*($R$6:$R$1560&gt;0)+(R232&gt;0)*($R$6:$R$1560=0)))&gt;0,"SALONES UNIDOS",IF(SUMPRODUCT((W232=$W$6:$W$1560)*(AH232=$AH$6:$AH$1560)*((AN232&lt;$AO$6:$AO$1560)*(AO232&gt;$AN$6:$AN$1560))*(ROW($W$6:$W$1560)&lt;&gt;ROW(W232)))&gt;0,"CRUZADO","Sin cruce")))</f>
        <v>Sin cruce</v>
      </c>
      <c r="AQ232" s="792" t="str">
        <f t="shared" ref="AQ232" si="144">TRIM(CONCATENATE(H232,I232,F232,J232))</f>
        <v>IC4FILIALA</v>
      </c>
      <c r="AR232" s="792" t="str" cm="1">
        <f t="array" ref="AR232">IF(AQ232="","",IF(SUMPRODUCT((AQ232=$AQ$6:$AQ$1560)*(AH232=$AH$6:$AH$1560)*(AN232=$AN$6:$AN$1560)*(AO232=$AO$6:$AO$1560)*(ROW($AQ$6:$AQ$1560)&lt;&gt;ROW(AQ232))*((R232=0)*($R$6:$R$1560&gt;0)+(R232&gt;0)*($R$6:$R$1560=0)))&gt;0,"SALONES UNIDOS",IF(SUMPRODUCT((AQ232=$AQ$6:$AQ$1560)*(AH232=$AH$6:$AH$1560)*((AN232&lt;$AO$6:$AO$1560)*(AO232&gt;$AN$6:$AN$1560))*(ROW($AQ$6:$AQ$1560)&lt;&gt;ROW(AQ232)))&gt;0,"CRUZADO","Sin cruce")))</f>
        <v>Sin cruce</v>
      </c>
    </row>
    <row r="233" spans="1:44" s="8" customFormat="1" ht="18.600000000000001" hidden="1" customHeight="1">
      <c r="C233" s="11" t="s">
        <v>1081</v>
      </c>
      <c r="D233" s="194" t="s">
        <v>1329</v>
      </c>
      <c r="E233" s="194">
        <v>20261</v>
      </c>
      <c r="F233" s="11" t="s">
        <v>13</v>
      </c>
      <c r="G233" s="11" t="s">
        <v>20</v>
      </c>
      <c r="H233" s="11" t="s">
        <v>54</v>
      </c>
      <c r="I233" s="11">
        <v>4</v>
      </c>
      <c r="J233" s="11" t="s">
        <v>16</v>
      </c>
      <c r="K233" s="803" t="s">
        <v>1376</v>
      </c>
      <c r="L233" s="35" t="s">
        <v>1377</v>
      </c>
      <c r="M233" s="31" t="s">
        <v>1127</v>
      </c>
      <c r="N233" s="31" t="s">
        <v>1086</v>
      </c>
      <c r="O233" s="11" t="s">
        <v>731</v>
      </c>
      <c r="P233" s="31">
        <v>0</v>
      </c>
      <c r="Q233" s="31">
        <v>4</v>
      </c>
      <c r="R233" s="262">
        <v>4</v>
      </c>
      <c r="S233" s="31">
        <v>4</v>
      </c>
      <c r="T233" s="181"/>
      <c r="U233" s="31">
        <v>15</v>
      </c>
      <c r="V233" s="31">
        <f>IF(W233="","",IFERROR(INDEX(Docentes!C:C,MATCH(W233,Docentes!D:D,0)),"NUEVO"))</f>
        <v>44859703</v>
      </c>
      <c r="W233" s="809" t="s">
        <v>1000</v>
      </c>
      <c r="X233" s="274" t="s">
        <v>168</v>
      </c>
      <c r="Y233" s="31" t="s">
        <v>1242</v>
      </c>
      <c r="Z233" s="31" t="s">
        <v>1089</v>
      </c>
      <c r="AA233" s="31"/>
      <c r="AB233" s="31"/>
      <c r="AC233" s="31"/>
      <c r="AD233" s="579" t="s">
        <v>1378</v>
      </c>
      <c r="AE233" s="31">
        <v>20</v>
      </c>
      <c r="AF233" s="31" t="s">
        <v>1242</v>
      </c>
      <c r="AG233" s="31" t="str">
        <f t="shared" si="100"/>
        <v>P</v>
      </c>
      <c r="AH233" s="31">
        <v>6</v>
      </c>
      <c r="AI233" s="31">
        <v>9</v>
      </c>
      <c r="AJ233" s="31">
        <v>20</v>
      </c>
      <c r="AK233" s="31">
        <v>12</v>
      </c>
      <c r="AL233" s="31">
        <v>40</v>
      </c>
      <c r="AM233" s="31">
        <f t="shared" si="116"/>
        <v>4</v>
      </c>
      <c r="AN233" s="792">
        <f t="shared" si="117"/>
        <v>0.3888888888888889</v>
      </c>
      <c r="AO233" s="792">
        <f t="shared" si="118"/>
        <v>0.52777777777777779</v>
      </c>
      <c r="AP233" s="31" t="str" cm="1">
        <f t="array" ref="AP233">IF(W233="","",IF(SUMPRODUCT((W233=$W$6:$W$1560)*(AH233=$AH$6:$AH$1560)*(AN233=$AN$6:$AN$1560)*(AO233=$AO$6:$AO$1560)*(ROW($W$6:$W$1560)&lt;&gt;ROW(W233))*((R233=0)*($R$6:$R$1560&gt;0)+(R233&gt;0)*($R$6:$R$1560=0)))&gt;0,"SALONES UNIDOS",IF(SUMPRODUCT((W233=$W$6:$W$1560)*(AH233=$AH$6:$AH$1560)*((AN233&lt;$AO$6:$AO$1560)*(AO233&gt;$AN$6:$AN$1560))*(ROW($W$6:$W$1560)&lt;&gt;ROW(W233)))&gt;0,"CRUZADO","Sin cruce")))</f>
        <v>Sin cruce</v>
      </c>
      <c r="AQ233" s="792" t="str">
        <f t="shared" si="119"/>
        <v>IC4FILIALA</v>
      </c>
      <c r="AR233" s="792" t="str" cm="1">
        <f t="array" ref="AR233">IF(AQ233="","",IF(SUMPRODUCT((AQ233=$AQ$6:$AQ$1560)*(AH233=$AH$6:$AH$1560)*(AN233=$AN$6:$AN$1560)*(AO233=$AO$6:$AO$1560)*(ROW($AQ$6:$AQ$1560)&lt;&gt;ROW(AQ233))*((R233=0)*($R$6:$R$1560&gt;0)+(R233&gt;0)*($R$6:$R$1560=0)))&gt;0,"SALONES UNIDOS",IF(SUMPRODUCT((AQ233=$AQ$6:$AQ$1560)*(AH233=$AH$6:$AH$1560)*((AN233&lt;$AO$6:$AO$1560)*(AO233&gt;$AN$6:$AN$1560))*(ROW($AQ$6:$AQ$1560)&lt;&gt;ROW(AQ233)))&gt;0,"CRUZADO","Sin cruce")))</f>
        <v>Sin cruce</v>
      </c>
    </row>
    <row r="234" spans="1:44" s="8" customFormat="1" ht="18.600000000000001" hidden="1" customHeight="1">
      <c r="C234" s="11" t="s">
        <v>1081</v>
      </c>
      <c r="D234" s="194" t="s">
        <v>1329</v>
      </c>
      <c r="E234" s="194">
        <v>20261</v>
      </c>
      <c r="F234" s="11" t="s">
        <v>13</v>
      </c>
      <c r="G234" s="11" t="s">
        <v>20</v>
      </c>
      <c r="H234" s="11" t="s">
        <v>54</v>
      </c>
      <c r="I234" s="11">
        <v>4</v>
      </c>
      <c r="J234" s="11" t="s">
        <v>16</v>
      </c>
      <c r="K234" s="803" t="s">
        <v>1379</v>
      </c>
      <c r="L234" s="35" t="s">
        <v>1380</v>
      </c>
      <c r="M234" s="31" t="s">
        <v>1367</v>
      </c>
      <c r="N234" s="31" t="s">
        <v>1086</v>
      </c>
      <c r="O234" s="11" t="s">
        <v>731</v>
      </c>
      <c r="P234" s="31">
        <v>0</v>
      </c>
      <c r="Q234" s="31">
        <v>2</v>
      </c>
      <c r="R234" s="262">
        <v>2</v>
      </c>
      <c r="S234" s="31">
        <v>3</v>
      </c>
      <c r="T234" s="181"/>
      <c r="U234" s="31">
        <v>15</v>
      </c>
      <c r="V234" s="31">
        <f>IF(W234="","",IFERROR(INDEX(Docentes!C:C,MATCH(W234,Docentes!D:D,0)),"NUEVO"))</f>
        <v>21447676</v>
      </c>
      <c r="W234" s="809" t="s">
        <v>995</v>
      </c>
      <c r="X234" s="274" t="s">
        <v>168</v>
      </c>
      <c r="Y234" s="31" t="s">
        <v>1242</v>
      </c>
      <c r="Z234" s="31" t="s">
        <v>1089</v>
      </c>
      <c r="AA234" s="31"/>
      <c r="AB234" s="31"/>
      <c r="AC234" s="31"/>
      <c r="AD234" s="579" t="s">
        <v>1381</v>
      </c>
      <c r="AE234" s="31">
        <v>21</v>
      </c>
      <c r="AF234" s="31" t="s">
        <v>1242</v>
      </c>
      <c r="AG234" s="31" t="str">
        <f t="shared" ref="AG234" si="145">IF(AND(P234&gt;0,Q234&gt;0),"TP",IF(AND(P234&gt;0,Q234=0),"T","P"))</f>
        <v>P</v>
      </c>
      <c r="AH234" s="31">
        <v>2</v>
      </c>
      <c r="AI234" s="31">
        <v>8</v>
      </c>
      <c r="AJ234" s="31">
        <v>30</v>
      </c>
      <c r="AK234" s="31">
        <v>10</v>
      </c>
      <c r="AL234" s="31">
        <v>10</v>
      </c>
      <c r="AM234" s="31">
        <f t="shared" ref="AM234" si="146">IF(R234=0,0,IF(AI234="",R234,IF(X234="HIBRIDO VIRTUAL",0,((((AK234/24)+(AL234/1440))-((AI234/24)+(AJ234/1440)))*1440/50))))</f>
        <v>2.0000000000000009</v>
      </c>
      <c r="AN234" s="792">
        <f t="shared" ref="AN234" si="147">AI234/24+AJ234/1440</f>
        <v>0.35416666666666663</v>
      </c>
      <c r="AO234" s="792">
        <f t="shared" ref="AO234" si="148">AK234/24+AL234/1440</f>
        <v>0.4236111111111111</v>
      </c>
      <c r="AP234" s="31" t="str" cm="1">
        <f t="array" ref="AP234">IF(W234="","",IF(SUMPRODUCT((W234=$W$6:$W$1560)*(AH234=$AH$6:$AH$1560)*(AN234=$AN$6:$AN$1560)*(AO234=$AO$6:$AO$1560)*(ROW($W$6:$W$1560)&lt;&gt;ROW(W234))*((R234=0)*($R$6:$R$1560&gt;0)+(R234&gt;0)*($R$6:$R$1560=0)))&gt;0,"SALONES UNIDOS",IF(SUMPRODUCT((W234=$W$6:$W$1560)*(AH234=$AH$6:$AH$1560)*((AN234&lt;$AO$6:$AO$1560)*(AO234&gt;$AN$6:$AN$1560))*(ROW($W$6:$W$1560)&lt;&gt;ROW(W234)))&gt;0,"CRUZADO","Sin cruce")))</f>
        <v>Sin cruce</v>
      </c>
      <c r="AQ234" s="792" t="str">
        <f t="shared" ref="AQ234" si="149">TRIM(CONCATENATE(H234,I234,F234,J234))</f>
        <v>IC4FILIALA</v>
      </c>
      <c r="AR234" s="792" t="str" cm="1">
        <f t="array" ref="AR234">IF(AQ234="","",IF(SUMPRODUCT((AQ234=$AQ$6:$AQ$1560)*(AH234=$AH$6:$AH$1560)*(AN234=$AN$6:$AN$1560)*(AO234=$AO$6:$AO$1560)*(ROW($AQ$6:$AQ$1560)&lt;&gt;ROW(AQ234))*((R234=0)*($R$6:$R$1560&gt;0)+(R234&gt;0)*($R$6:$R$1560=0)))&gt;0,"SALONES UNIDOS",IF(SUMPRODUCT((AQ234=$AQ$6:$AQ$1560)*(AH234=$AH$6:$AH$1560)*((AN234&lt;$AO$6:$AO$1560)*(AO234&gt;$AN$6:$AN$1560))*(ROW($AQ$6:$AQ$1560)&lt;&gt;ROW(AQ234)))&gt;0,"CRUZADO","Sin cruce")))</f>
        <v>Sin cruce</v>
      </c>
    </row>
    <row r="235" spans="1:44" s="8" customFormat="1" ht="18.75" hidden="1" customHeight="1">
      <c r="C235" s="11" t="s">
        <v>1081</v>
      </c>
      <c r="D235" s="194" t="s">
        <v>1329</v>
      </c>
      <c r="E235" s="194">
        <v>20261</v>
      </c>
      <c r="F235" s="11" t="s">
        <v>13</v>
      </c>
      <c r="G235" s="11" t="s">
        <v>20</v>
      </c>
      <c r="H235" s="11" t="s">
        <v>54</v>
      </c>
      <c r="I235" s="11">
        <v>4</v>
      </c>
      <c r="J235" s="11" t="s">
        <v>16</v>
      </c>
      <c r="K235" s="803" t="s">
        <v>1379</v>
      </c>
      <c r="L235" s="35" t="s">
        <v>1380</v>
      </c>
      <c r="M235" s="31" t="s">
        <v>1367</v>
      </c>
      <c r="N235" s="31" t="s">
        <v>1086</v>
      </c>
      <c r="O235" s="11" t="s">
        <v>731</v>
      </c>
      <c r="P235" s="31">
        <v>2</v>
      </c>
      <c r="Q235" s="31">
        <v>0</v>
      </c>
      <c r="R235" s="262">
        <v>2</v>
      </c>
      <c r="S235" s="31">
        <v>3</v>
      </c>
      <c r="T235" s="181"/>
      <c r="U235" s="31">
        <v>15</v>
      </c>
      <c r="V235" s="31">
        <f>IF(W235="","",IFERROR(INDEX(Docentes!C:C,MATCH(W235,Docentes!D:D,0)),"NUEVO"))</f>
        <v>21447676</v>
      </c>
      <c r="W235" s="809" t="s">
        <v>995</v>
      </c>
      <c r="X235" s="274" t="s">
        <v>168</v>
      </c>
      <c r="Y235" s="31" t="s">
        <v>1242</v>
      </c>
      <c r="Z235" s="31" t="s">
        <v>1089</v>
      </c>
      <c r="AA235" s="31" t="s">
        <v>41</v>
      </c>
      <c r="AB235" s="31" t="s">
        <v>1297</v>
      </c>
      <c r="AC235" s="31">
        <v>35</v>
      </c>
      <c r="AD235" s="31"/>
      <c r="AE235" s="31"/>
      <c r="AF235" s="31" t="s">
        <v>1242</v>
      </c>
      <c r="AG235" s="31" t="str">
        <f t="shared" si="100"/>
        <v>T</v>
      </c>
      <c r="AH235" s="31">
        <v>2</v>
      </c>
      <c r="AI235" s="31">
        <v>10</v>
      </c>
      <c r="AJ235" s="31">
        <v>10</v>
      </c>
      <c r="AK235" s="31">
        <v>11</v>
      </c>
      <c r="AL235" s="31">
        <v>50</v>
      </c>
      <c r="AM235" s="31">
        <f t="shared" si="116"/>
        <v>1.9999999999999993</v>
      </c>
      <c r="AN235" s="792">
        <f t="shared" si="117"/>
        <v>0.4236111111111111</v>
      </c>
      <c r="AO235" s="792">
        <f t="shared" si="118"/>
        <v>0.49305555555555552</v>
      </c>
      <c r="AP235" s="31" t="str" cm="1">
        <f t="array" ref="AP235">IF(W235="","",IF(SUMPRODUCT((W235=$W$6:$W$1560)*(AH235=$AH$6:$AH$1560)*(AN235=$AN$6:$AN$1560)*(AO235=$AO$6:$AO$1560)*(ROW($W$6:$W$1560)&lt;&gt;ROW(W235))*((R235=0)*($R$6:$R$1560&gt;0)+(R235&gt;0)*($R$6:$R$1560=0)))&gt;0,"SALONES UNIDOS",IF(SUMPRODUCT((W235=$W$6:$W$1560)*(AH235=$AH$6:$AH$1560)*((AN235&lt;$AO$6:$AO$1560)*(AO235&gt;$AN$6:$AN$1560))*(ROW($W$6:$W$1560)&lt;&gt;ROW(W235)))&gt;0,"CRUZADO","Sin cruce")))</f>
        <v>Sin cruce</v>
      </c>
      <c r="AQ235" s="792" t="str">
        <f t="shared" si="119"/>
        <v>IC4FILIALA</v>
      </c>
      <c r="AR235" s="792" t="str" cm="1">
        <f t="array" ref="AR235">IF(AQ235="","",IF(SUMPRODUCT((AQ235=$AQ$6:$AQ$1560)*(AH235=$AH$6:$AH$1560)*(AN235=$AN$6:$AN$1560)*(AO235=$AO$6:$AO$1560)*(ROW($AQ$6:$AQ$1560)&lt;&gt;ROW(AQ235))*((R235=0)*($R$6:$R$1560&gt;0)+(R235&gt;0)*($R$6:$R$1560=0)))&gt;0,"SALONES UNIDOS",IF(SUMPRODUCT((AQ235=$AQ$6:$AQ$1560)*(AH235=$AH$6:$AH$1560)*((AN235&lt;$AO$6:$AO$1560)*(AO235&gt;$AN$6:$AN$1560))*(ROW($AQ$6:$AQ$1560)&lt;&gt;ROW(AQ235)))&gt;0,"CRUZADO","Sin cruce")))</f>
        <v>Sin cruce</v>
      </c>
    </row>
    <row r="236" spans="1:44" s="8" customFormat="1" ht="18.75" hidden="1" customHeight="1">
      <c r="C236" s="11" t="s">
        <v>1081</v>
      </c>
      <c r="D236" s="194" t="s">
        <v>1329</v>
      </c>
      <c r="E236" s="194">
        <v>20261</v>
      </c>
      <c r="F236" s="11" t="s">
        <v>13</v>
      </c>
      <c r="G236" s="11" t="s">
        <v>20</v>
      </c>
      <c r="H236" s="11" t="s">
        <v>54</v>
      </c>
      <c r="I236" s="11">
        <v>4</v>
      </c>
      <c r="J236" s="11" t="s">
        <v>16</v>
      </c>
      <c r="K236" s="803" t="s">
        <v>1382</v>
      </c>
      <c r="L236" s="35" t="s">
        <v>1383</v>
      </c>
      <c r="M236" s="31" t="s">
        <v>1101</v>
      </c>
      <c r="N236" s="31" t="s">
        <v>1086</v>
      </c>
      <c r="O236" s="11" t="s">
        <v>769</v>
      </c>
      <c r="P236" s="31">
        <v>2</v>
      </c>
      <c r="Q236" s="31">
        <v>2</v>
      </c>
      <c r="R236" s="262">
        <v>0</v>
      </c>
      <c r="S236" s="31">
        <v>3</v>
      </c>
      <c r="T236" s="181"/>
      <c r="U236" s="31">
        <v>15</v>
      </c>
      <c r="V236" s="31">
        <f>IF(W236="","",IFERROR(INDEX(Docentes!C:C,MATCH(W236,Docentes!D:D,0)),"NUEVO"))</f>
        <v>21783999</v>
      </c>
      <c r="W236" s="809" t="s">
        <v>180</v>
      </c>
      <c r="X236" s="274" t="s">
        <v>167</v>
      </c>
      <c r="Y236" s="31" t="s">
        <v>1142</v>
      </c>
      <c r="Z236" s="31" t="s">
        <v>1089</v>
      </c>
      <c r="AA236" s="31"/>
      <c r="AB236" s="31"/>
      <c r="AC236" s="31"/>
      <c r="AD236" s="31"/>
      <c r="AE236" s="31"/>
      <c r="AF236" s="31" t="s">
        <v>1142</v>
      </c>
      <c r="AG236" s="31" t="str">
        <f t="shared" si="100"/>
        <v>TP</v>
      </c>
      <c r="AH236" s="31">
        <v>4</v>
      </c>
      <c r="AI236" s="31">
        <v>18</v>
      </c>
      <c r="AJ236" s="31">
        <v>30</v>
      </c>
      <c r="AK236" s="31">
        <v>21</v>
      </c>
      <c r="AL236" s="31">
        <v>50</v>
      </c>
      <c r="AM236" s="31">
        <f t="shared" si="116"/>
        <v>0</v>
      </c>
      <c r="AN236" s="792">
        <f t="shared" si="117"/>
        <v>0.77083333333333337</v>
      </c>
      <c r="AO236" s="792">
        <f t="shared" si="118"/>
        <v>0.90972222222222221</v>
      </c>
      <c r="AP236" s="31" t="str" cm="1">
        <f t="array" ref="AP236">IF(W236="","",IF(SUMPRODUCT((W236=$W$6:$W$1560)*(AH236=$AH$6:$AH$1560)*(AN236=$AN$6:$AN$1560)*(AO236=$AO$6:$AO$1560)*(ROW($W$6:$W$1560)&lt;&gt;ROW(W236))*((R236=0)*($R$6:$R$1560&gt;0)+(R236&gt;0)*($R$6:$R$1560=0)))&gt;0,"SALONES UNIDOS",IF(SUMPRODUCT((W236=$W$6:$W$1560)*(AH236=$AH$6:$AH$1560)*((AN236&lt;$AO$6:$AO$1560)*(AO236&gt;$AN$6:$AN$1560))*(ROW($W$6:$W$1560)&lt;&gt;ROW(W236)))&gt;0,"CRUZADO","Sin cruce")))</f>
        <v>SALONES UNIDOS</v>
      </c>
      <c r="AQ236" s="792" t="str">
        <f t="shared" si="119"/>
        <v>IC4FILIALA</v>
      </c>
      <c r="AR236" s="792" t="str" cm="1">
        <f t="array" ref="AR236">IF(AQ236="","",IF(SUMPRODUCT((AQ236=$AQ$6:$AQ$1560)*(AH236=$AH$6:$AH$1560)*(AN236=$AN$6:$AN$1560)*(AO236=$AO$6:$AO$1560)*(ROW($AQ$6:$AQ$1560)&lt;&gt;ROW(AQ236))*((R236=0)*($R$6:$R$1560&gt;0)+(R236&gt;0)*($R$6:$R$1560=0)))&gt;0,"SALONES UNIDOS",IF(SUMPRODUCT((AQ236=$AQ$6:$AQ$1560)*(AH236=$AH$6:$AH$1560)*((AN236&lt;$AO$6:$AO$1560)*(AO236&gt;$AN$6:$AN$1560))*(ROW($AQ$6:$AQ$1560)&lt;&gt;ROW(AQ236)))&gt;0,"CRUZADO","Sin cruce")))</f>
        <v>Sin cruce</v>
      </c>
    </row>
    <row r="237" spans="1:44" s="8" customFormat="1" ht="18.75" hidden="1" customHeight="1">
      <c r="C237" s="11" t="s">
        <v>1081</v>
      </c>
      <c r="D237" s="194" t="s">
        <v>1329</v>
      </c>
      <c r="E237" s="194">
        <v>20261</v>
      </c>
      <c r="F237" s="11" t="s">
        <v>13</v>
      </c>
      <c r="G237" s="11" t="s">
        <v>20</v>
      </c>
      <c r="H237" s="11" t="s">
        <v>54</v>
      </c>
      <c r="I237" s="11">
        <v>4</v>
      </c>
      <c r="J237" s="11" t="s">
        <v>16</v>
      </c>
      <c r="K237" s="803" t="s">
        <v>1384</v>
      </c>
      <c r="L237" s="35" t="s">
        <v>1239</v>
      </c>
      <c r="M237" s="31" t="s">
        <v>1101</v>
      </c>
      <c r="N237" s="31" t="s">
        <v>1086</v>
      </c>
      <c r="O237" s="11" t="s">
        <v>731</v>
      </c>
      <c r="P237" s="31">
        <v>1</v>
      </c>
      <c r="Q237" s="31">
        <v>4</v>
      </c>
      <c r="R237" s="262">
        <v>5</v>
      </c>
      <c r="S237" s="31">
        <v>3</v>
      </c>
      <c r="T237" s="181"/>
      <c r="U237" s="31">
        <v>15</v>
      </c>
      <c r="V237" s="31">
        <f>IF(W237="","",IFERROR(INDEX(Docentes!C:C,MATCH(W237,Docentes!D:D,0)),"NUEVO"))</f>
        <v>71484441</v>
      </c>
      <c r="W237" s="9" t="s">
        <v>377</v>
      </c>
      <c r="X237" s="274" t="s">
        <v>168</v>
      </c>
      <c r="Y237" s="31" t="s">
        <v>1242</v>
      </c>
      <c r="Z237" s="31" t="s">
        <v>1089</v>
      </c>
      <c r="AA237" s="31" t="s">
        <v>41</v>
      </c>
      <c r="AB237" s="31" t="s">
        <v>1297</v>
      </c>
      <c r="AC237" s="31">
        <v>35</v>
      </c>
      <c r="AD237" s="31"/>
      <c r="AE237" s="31"/>
      <c r="AF237" s="31" t="s">
        <v>1242</v>
      </c>
      <c r="AG237" s="31" t="str">
        <f t="shared" si="100"/>
        <v>TP</v>
      </c>
      <c r="AH237" s="31">
        <v>3</v>
      </c>
      <c r="AI237" s="31">
        <v>8</v>
      </c>
      <c r="AJ237" s="31">
        <v>30</v>
      </c>
      <c r="AK237" s="31">
        <v>12</v>
      </c>
      <c r="AL237" s="31">
        <v>40</v>
      </c>
      <c r="AM237" s="31">
        <f t="shared" si="116"/>
        <v>5.0000000000000009</v>
      </c>
      <c r="AN237" s="792">
        <f t="shared" si="117"/>
        <v>0.35416666666666663</v>
      </c>
      <c r="AO237" s="792">
        <f t="shared" si="118"/>
        <v>0.52777777777777779</v>
      </c>
      <c r="AP237" s="31" t="str" cm="1">
        <f t="array" ref="AP237">IF(W237="","",IF(SUMPRODUCT((W237=$W$6:$W$1560)*(AH237=$AH$6:$AH$1560)*(AN237=$AN$6:$AN$1560)*(AO237=$AO$6:$AO$1560)*(ROW($W$6:$W$1560)&lt;&gt;ROW(W237))*((R237=0)*($R$6:$R$1560&gt;0)+(R237&gt;0)*($R$6:$R$1560=0)))&gt;0,"SALONES UNIDOS",IF(SUMPRODUCT((W237=$W$6:$W$1560)*(AH237=$AH$6:$AH$1560)*((AN237&lt;$AO$6:$AO$1560)*(AO237&gt;$AN$6:$AN$1560))*(ROW($W$6:$W$1560)&lt;&gt;ROW(W237)))&gt;0,"CRUZADO","Sin cruce")))</f>
        <v>Sin cruce</v>
      </c>
      <c r="AQ237" s="792" t="str">
        <f t="shared" si="119"/>
        <v>IC4FILIALA</v>
      </c>
      <c r="AR237" s="792" t="str" cm="1">
        <f t="array" ref="AR237">IF(AQ237="","",IF(SUMPRODUCT((AQ237=$AQ$6:$AQ$1560)*(AH237=$AH$6:$AH$1560)*(AN237=$AN$6:$AN$1560)*(AO237=$AO$6:$AO$1560)*(ROW($AQ$6:$AQ$1560)&lt;&gt;ROW(AQ237))*((R237=0)*($R$6:$R$1560&gt;0)+(R237&gt;0)*($R$6:$R$1560=0)))&gt;0,"SALONES UNIDOS",IF(SUMPRODUCT((AQ237=$AQ$6:$AQ$1560)*(AH237=$AH$6:$AH$1560)*((AN237&lt;$AO$6:$AO$1560)*(AO237&gt;$AN$6:$AN$1560))*(ROW($AQ$6:$AQ$1560)&lt;&gt;ROW(AQ237)))&gt;0,"CRUZADO","Sin cruce")))</f>
        <v>Sin cruce</v>
      </c>
    </row>
    <row r="238" spans="1:44" s="8" customFormat="1" ht="18.75" hidden="1" customHeight="1">
      <c r="C238" s="11" t="s">
        <v>1081</v>
      </c>
      <c r="D238" s="31" t="s">
        <v>792</v>
      </c>
      <c r="E238" s="31">
        <v>20261</v>
      </c>
      <c r="F238" s="11" t="s">
        <v>13</v>
      </c>
      <c r="G238" s="11" t="s">
        <v>20</v>
      </c>
      <c r="H238" s="11" t="s">
        <v>54</v>
      </c>
      <c r="I238" s="11">
        <v>5</v>
      </c>
      <c r="J238" s="11" t="s">
        <v>16</v>
      </c>
      <c r="K238" s="803" t="s">
        <v>1385</v>
      </c>
      <c r="L238" s="35" t="s">
        <v>1386</v>
      </c>
      <c r="M238" s="31" t="s">
        <v>1367</v>
      </c>
      <c r="N238" s="31" t="s">
        <v>1086</v>
      </c>
      <c r="O238" s="11" t="s">
        <v>731</v>
      </c>
      <c r="P238" s="31">
        <v>2</v>
      </c>
      <c r="Q238" s="31">
        <v>0</v>
      </c>
      <c r="R238" s="262">
        <v>2</v>
      </c>
      <c r="S238" s="31">
        <v>3</v>
      </c>
      <c r="T238" s="181"/>
      <c r="U238" s="31">
        <v>20</v>
      </c>
      <c r="V238" s="31">
        <f>IF(W238="","",IFERROR(INDEX(Docentes!C:C,MATCH(W238,Docentes!D:D,0)),"NUEVO"))</f>
        <v>21447676</v>
      </c>
      <c r="W238" s="809" t="s">
        <v>995</v>
      </c>
      <c r="X238" s="274" t="s">
        <v>168</v>
      </c>
      <c r="Y238" s="31" t="s">
        <v>1242</v>
      </c>
      <c r="Z238" s="31" t="s">
        <v>1089</v>
      </c>
      <c r="AA238" s="31" t="s">
        <v>41</v>
      </c>
      <c r="AB238" s="31" t="s">
        <v>1226</v>
      </c>
      <c r="AC238" s="31">
        <v>50</v>
      </c>
      <c r="AD238" s="31"/>
      <c r="AE238" s="31"/>
      <c r="AF238" s="31" t="s">
        <v>1242</v>
      </c>
      <c r="AG238" s="31" t="str">
        <f t="shared" si="100"/>
        <v>T</v>
      </c>
      <c r="AH238" s="31">
        <v>6</v>
      </c>
      <c r="AI238" s="31">
        <v>11</v>
      </c>
      <c r="AJ238" s="31">
        <v>0</v>
      </c>
      <c r="AK238" s="31">
        <v>12</v>
      </c>
      <c r="AL238" s="31">
        <v>40</v>
      </c>
      <c r="AM238" s="31">
        <f t="shared" si="116"/>
        <v>2.0000000000000009</v>
      </c>
      <c r="AN238" s="792">
        <f t="shared" si="117"/>
        <v>0.45833333333333331</v>
      </c>
      <c r="AO238" s="792">
        <f t="shared" si="118"/>
        <v>0.52777777777777779</v>
      </c>
      <c r="AP238" s="31" t="str" cm="1">
        <f t="array" ref="AP238">IF(W238="","",IF(SUMPRODUCT((W238=$W$6:$W$1560)*(AH238=$AH$6:$AH$1560)*(AN238=$AN$6:$AN$1560)*(AO238=$AO$6:$AO$1560)*(ROW($W$6:$W$1560)&lt;&gt;ROW(W238))*((R238=0)*($R$6:$R$1560&gt;0)+(R238&gt;0)*($R$6:$R$1560=0)))&gt;0,"SALONES UNIDOS",IF(SUMPRODUCT((W238=$W$6:$W$1560)*(AH238=$AH$6:$AH$1560)*((AN238&lt;$AO$6:$AO$1560)*(AO238&gt;$AN$6:$AN$1560))*(ROW($W$6:$W$1560)&lt;&gt;ROW(W238)))&gt;0,"CRUZADO","Sin cruce")))</f>
        <v>Sin cruce</v>
      </c>
      <c r="AQ238" s="792" t="str">
        <f t="shared" si="119"/>
        <v>IC5FILIALA</v>
      </c>
      <c r="AR238" s="792" t="str" cm="1">
        <f t="array" ref="AR238">IF(AQ238="","",IF(SUMPRODUCT((AQ238=$AQ$6:$AQ$1560)*(AH238=$AH$6:$AH$1560)*(AN238=$AN$6:$AN$1560)*(AO238=$AO$6:$AO$1560)*(ROW($AQ$6:$AQ$1560)&lt;&gt;ROW(AQ238))*((R238=0)*($R$6:$R$1560&gt;0)+(R238&gt;0)*($R$6:$R$1560=0)))&gt;0,"SALONES UNIDOS",IF(SUMPRODUCT((AQ238=$AQ$6:$AQ$1560)*(AH238=$AH$6:$AH$1560)*((AN238&lt;$AO$6:$AO$1560)*(AO238&gt;$AN$6:$AN$1560))*(ROW($AQ$6:$AQ$1560)&lt;&gt;ROW(AQ238)))&gt;0,"CRUZADO","Sin cruce")))</f>
        <v>Sin cruce</v>
      </c>
    </row>
    <row r="239" spans="1:44" s="8" customFormat="1" ht="18.75" hidden="1" customHeight="1">
      <c r="C239" s="11" t="s">
        <v>1081</v>
      </c>
      <c r="D239" s="31" t="s">
        <v>792</v>
      </c>
      <c r="E239" s="31">
        <v>20261</v>
      </c>
      <c r="F239" s="11" t="s">
        <v>13</v>
      </c>
      <c r="G239" s="11" t="s">
        <v>20</v>
      </c>
      <c r="H239" s="11" t="s">
        <v>54</v>
      </c>
      <c r="I239" s="11">
        <v>5</v>
      </c>
      <c r="J239" s="11" t="s">
        <v>16</v>
      </c>
      <c r="K239" s="803" t="s">
        <v>1385</v>
      </c>
      <c r="L239" s="35" t="s">
        <v>1386</v>
      </c>
      <c r="M239" s="31" t="s">
        <v>1367</v>
      </c>
      <c r="N239" s="31" t="s">
        <v>1086</v>
      </c>
      <c r="O239" s="11" t="s">
        <v>731</v>
      </c>
      <c r="P239" s="31">
        <v>0</v>
      </c>
      <c r="Q239" s="31">
        <v>2</v>
      </c>
      <c r="R239" s="262">
        <v>2</v>
      </c>
      <c r="S239" s="31">
        <v>3</v>
      </c>
      <c r="T239" s="181"/>
      <c r="U239" s="31">
        <v>20</v>
      </c>
      <c r="V239" s="31">
        <f>IF(W239="","",IFERROR(INDEX(Docentes!C:C,MATCH(W239,Docentes!D:D,0)),"NUEVO"))</f>
        <v>21447676</v>
      </c>
      <c r="W239" s="809" t="s">
        <v>995</v>
      </c>
      <c r="X239" s="274" t="s">
        <v>168</v>
      </c>
      <c r="Y239" s="31" t="s">
        <v>1242</v>
      </c>
      <c r="Z239" s="31" t="s">
        <v>1089</v>
      </c>
      <c r="AA239" s="31"/>
      <c r="AB239" s="31"/>
      <c r="AC239" s="31"/>
      <c r="AD239" s="579" t="s">
        <v>1381</v>
      </c>
      <c r="AE239" s="31">
        <v>21</v>
      </c>
      <c r="AF239" s="31" t="s">
        <v>1242</v>
      </c>
      <c r="AG239" s="31" t="str">
        <f t="shared" ref="AG239" si="150">IF(AND(P239&gt;0,Q239&gt;0),"TP",IF(AND(P239&gt;0,Q239=0),"T","P"))</f>
        <v>P</v>
      </c>
      <c r="AH239" s="31">
        <v>6</v>
      </c>
      <c r="AI239" s="31">
        <v>12</v>
      </c>
      <c r="AJ239" s="31">
        <v>40</v>
      </c>
      <c r="AK239" s="31">
        <v>14</v>
      </c>
      <c r="AL239" s="31">
        <v>20</v>
      </c>
      <c r="AM239" s="31">
        <f t="shared" ref="AM239" si="151">IF(R239=0,0,IF(AI239="",R239,IF(X239="HIBRIDO VIRTUAL",0,((((AK239/24)+(AL239/1440))-((AI239/24)+(AJ239/1440)))*1440/50))))</f>
        <v>1.9999999999999993</v>
      </c>
      <c r="AN239" s="792">
        <f t="shared" ref="AN239" si="152">AI239/24+AJ239/1440</f>
        <v>0.52777777777777779</v>
      </c>
      <c r="AO239" s="792">
        <f t="shared" ref="AO239" si="153">AK239/24+AL239/1440</f>
        <v>0.59722222222222221</v>
      </c>
      <c r="AP239" s="31" t="str" cm="1">
        <f t="array" ref="AP239">IF(W239="","",IF(SUMPRODUCT((W239=$W$6:$W$1560)*(AH239=$AH$6:$AH$1560)*(AN239=$AN$6:$AN$1560)*(AO239=$AO$6:$AO$1560)*(ROW($W$6:$W$1560)&lt;&gt;ROW(W239))*((R239=0)*($R$6:$R$1560&gt;0)+(R239&gt;0)*($R$6:$R$1560=0)))&gt;0,"SALONES UNIDOS",IF(SUMPRODUCT((W239=$W$6:$W$1560)*(AH239=$AH$6:$AH$1560)*((AN239&lt;$AO$6:$AO$1560)*(AO239&gt;$AN$6:$AN$1560))*(ROW($W$6:$W$1560)&lt;&gt;ROW(W239)))&gt;0,"CRUZADO","Sin cruce")))</f>
        <v>Sin cruce</v>
      </c>
      <c r="AQ239" s="792" t="str">
        <f t="shared" ref="AQ239" si="154">TRIM(CONCATENATE(H239,I239,F239,J239))</f>
        <v>IC5FILIALA</v>
      </c>
      <c r="AR239" s="792" t="str" cm="1">
        <f t="array" ref="AR239">IF(AQ239="","",IF(SUMPRODUCT((AQ239=$AQ$6:$AQ$1560)*(AH239=$AH$6:$AH$1560)*(AN239=$AN$6:$AN$1560)*(AO239=$AO$6:$AO$1560)*(ROW($AQ$6:$AQ$1560)&lt;&gt;ROW(AQ239))*((R239=0)*($R$6:$R$1560&gt;0)+(R239&gt;0)*($R$6:$R$1560=0)))&gt;0,"SALONES UNIDOS",IF(SUMPRODUCT((AQ239=$AQ$6:$AQ$1560)*(AH239=$AH$6:$AH$1560)*((AN239&lt;$AO$6:$AO$1560)*(AO239&gt;$AN$6:$AN$1560))*(ROW($AQ$6:$AQ$1560)&lt;&gt;ROW(AQ239)))&gt;0,"CRUZADO","Sin cruce")))</f>
        <v>Sin cruce</v>
      </c>
    </row>
    <row r="240" spans="1:44" s="8" customFormat="1" ht="18.75" hidden="1" customHeight="1">
      <c r="C240" s="11" t="s">
        <v>1081</v>
      </c>
      <c r="D240" s="31" t="s">
        <v>792</v>
      </c>
      <c r="E240" s="31">
        <v>20261</v>
      </c>
      <c r="F240" s="11" t="s">
        <v>13</v>
      </c>
      <c r="G240" s="11" t="s">
        <v>20</v>
      </c>
      <c r="H240" s="11" t="s">
        <v>54</v>
      </c>
      <c r="I240" s="11">
        <v>5</v>
      </c>
      <c r="J240" s="11" t="s">
        <v>16</v>
      </c>
      <c r="K240" s="803" t="s">
        <v>1387</v>
      </c>
      <c r="L240" s="35" t="s">
        <v>1388</v>
      </c>
      <c r="M240" s="31" t="s">
        <v>1367</v>
      </c>
      <c r="N240" s="31" t="s">
        <v>1086</v>
      </c>
      <c r="O240" s="11" t="s">
        <v>731</v>
      </c>
      <c r="P240" s="31">
        <v>2</v>
      </c>
      <c r="Q240" s="31">
        <v>0</v>
      </c>
      <c r="R240" s="262">
        <v>2</v>
      </c>
      <c r="S240" s="31">
        <v>3</v>
      </c>
      <c r="T240" s="181"/>
      <c r="U240" s="31">
        <v>20</v>
      </c>
      <c r="V240" s="31">
        <f>IF(W240="","",IFERROR(INDEX(Docentes!C:C,MATCH(W240,Docentes!D:D,0)),"NUEVO"))</f>
        <v>41959229</v>
      </c>
      <c r="W240" s="809" t="s">
        <v>1034</v>
      </c>
      <c r="X240" s="274" t="s">
        <v>168</v>
      </c>
      <c r="Y240" s="31" t="s">
        <v>1242</v>
      </c>
      <c r="Z240" s="31" t="s">
        <v>1089</v>
      </c>
      <c r="AA240" s="31" t="s">
        <v>41</v>
      </c>
      <c r="AB240" s="31" t="s">
        <v>1226</v>
      </c>
      <c r="AC240" s="31">
        <v>50</v>
      </c>
      <c r="AD240" s="31"/>
      <c r="AE240" s="31"/>
      <c r="AF240" s="31" t="s">
        <v>1242</v>
      </c>
      <c r="AG240" s="31" t="str">
        <f t="shared" si="100"/>
        <v>T</v>
      </c>
      <c r="AH240" s="31">
        <v>2</v>
      </c>
      <c r="AI240" s="31">
        <v>8</v>
      </c>
      <c r="AJ240" s="31">
        <v>30</v>
      </c>
      <c r="AK240" s="31">
        <v>10</v>
      </c>
      <c r="AL240" s="31">
        <v>10</v>
      </c>
      <c r="AM240" s="31">
        <f t="shared" si="116"/>
        <v>2.0000000000000009</v>
      </c>
      <c r="AN240" s="792">
        <f t="shared" si="117"/>
        <v>0.35416666666666663</v>
      </c>
      <c r="AO240" s="792">
        <f t="shared" si="118"/>
        <v>0.4236111111111111</v>
      </c>
      <c r="AP240" s="31" t="str" cm="1">
        <f t="array" ref="AP240">IF(W240="","",IF(SUMPRODUCT((W240=$W$6:$W$1560)*(AH240=$AH$6:$AH$1560)*(AN240=$AN$6:$AN$1560)*(AO240=$AO$6:$AO$1560)*(ROW($W$6:$W$1560)&lt;&gt;ROW(W240))*((R240=0)*($R$6:$R$1560&gt;0)+(R240&gt;0)*($R$6:$R$1560=0)))&gt;0,"SALONES UNIDOS",IF(SUMPRODUCT((W240=$W$6:$W$1560)*(AH240=$AH$6:$AH$1560)*((AN240&lt;$AO$6:$AO$1560)*(AO240&gt;$AN$6:$AN$1560))*(ROW($W$6:$W$1560)&lt;&gt;ROW(W240)))&gt;0,"CRUZADO","Sin cruce")))</f>
        <v>Sin cruce</v>
      </c>
      <c r="AQ240" s="792" t="str">
        <f t="shared" si="119"/>
        <v>IC5FILIALA</v>
      </c>
      <c r="AR240" s="792" t="str" cm="1">
        <f t="array" ref="AR240">IF(AQ240="","",IF(SUMPRODUCT((AQ240=$AQ$6:$AQ$1560)*(AH240=$AH$6:$AH$1560)*(AN240=$AN$6:$AN$1560)*(AO240=$AO$6:$AO$1560)*(ROW($AQ$6:$AQ$1560)&lt;&gt;ROW(AQ240))*((R240=0)*($R$6:$R$1560&gt;0)+(R240&gt;0)*($R$6:$R$1560=0)))&gt;0,"SALONES UNIDOS",IF(SUMPRODUCT((AQ240=$AQ$6:$AQ$1560)*(AH240=$AH$6:$AH$1560)*((AN240&lt;$AO$6:$AO$1560)*(AO240&gt;$AN$6:$AN$1560))*(ROW($AQ$6:$AQ$1560)&lt;&gt;ROW(AQ240)))&gt;0,"CRUZADO","Sin cruce")))</f>
        <v>Sin cruce</v>
      </c>
    </row>
    <row r="241" spans="3:44" s="8" customFormat="1" ht="18.75" hidden="1" customHeight="1">
      <c r="C241" s="11" t="s">
        <v>1081</v>
      </c>
      <c r="D241" s="31" t="s">
        <v>792</v>
      </c>
      <c r="E241" s="31">
        <v>20261</v>
      </c>
      <c r="F241" s="11" t="s">
        <v>13</v>
      </c>
      <c r="G241" s="11" t="s">
        <v>20</v>
      </c>
      <c r="H241" s="11" t="s">
        <v>54</v>
      </c>
      <c r="I241" s="11">
        <v>5</v>
      </c>
      <c r="J241" s="11" t="s">
        <v>16</v>
      </c>
      <c r="K241" s="803" t="s">
        <v>1387</v>
      </c>
      <c r="L241" s="35" t="s">
        <v>1388</v>
      </c>
      <c r="M241" s="31" t="s">
        <v>1367</v>
      </c>
      <c r="N241" s="31" t="s">
        <v>1086</v>
      </c>
      <c r="O241" s="11" t="s">
        <v>731</v>
      </c>
      <c r="P241" s="31">
        <v>0</v>
      </c>
      <c r="Q241" s="31">
        <v>2</v>
      </c>
      <c r="R241" s="262">
        <v>2</v>
      </c>
      <c r="S241" s="31">
        <v>3</v>
      </c>
      <c r="T241" s="181"/>
      <c r="U241" s="31">
        <v>20</v>
      </c>
      <c r="V241" s="31">
        <f>IF(W241="","",IFERROR(INDEX(Docentes!C:C,MATCH(W241,Docentes!D:D,0)),"NUEVO"))</f>
        <v>41959229</v>
      </c>
      <c r="W241" s="809" t="s">
        <v>1034</v>
      </c>
      <c r="X241" s="274" t="s">
        <v>168</v>
      </c>
      <c r="Y241" s="31" t="s">
        <v>1242</v>
      </c>
      <c r="Z241" s="31" t="s">
        <v>1089</v>
      </c>
      <c r="AA241" s="31"/>
      <c r="AB241" s="31"/>
      <c r="AC241" s="31"/>
      <c r="AD241" s="579" t="s">
        <v>1381</v>
      </c>
      <c r="AE241" s="31">
        <v>21</v>
      </c>
      <c r="AF241" s="31" t="s">
        <v>1242</v>
      </c>
      <c r="AG241" s="31" t="str">
        <f t="shared" ref="AG241" si="155">IF(AND(P241&gt;0,Q241&gt;0),"TP",IF(AND(P241&gt;0,Q241=0),"T","P"))</f>
        <v>P</v>
      </c>
      <c r="AH241" s="31">
        <v>2</v>
      </c>
      <c r="AI241" s="31">
        <v>10</v>
      </c>
      <c r="AJ241" s="31">
        <v>10</v>
      </c>
      <c r="AK241" s="31">
        <v>11</v>
      </c>
      <c r="AL241" s="31">
        <v>50</v>
      </c>
      <c r="AM241" s="31">
        <f t="shared" ref="AM241" si="156">IF(R241=0,0,IF(AI241="",R241,IF(X241="HIBRIDO VIRTUAL",0,((((AK241/24)+(AL241/1440))-((AI241/24)+(AJ241/1440)))*1440/50))))</f>
        <v>1.9999999999999993</v>
      </c>
      <c r="AN241" s="792">
        <f t="shared" ref="AN241" si="157">AI241/24+AJ241/1440</f>
        <v>0.4236111111111111</v>
      </c>
      <c r="AO241" s="792">
        <f t="shared" ref="AO241" si="158">AK241/24+AL241/1440</f>
        <v>0.49305555555555552</v>
      </c>
      <c r="AP241" s="31" t="str" cm="1">
        <f t="array" ref="AP241">IF(W241="","",IF(SUMPRODUCT((W241=$W$6:$W$1560)*(AH241=$AH$6:$AH$1560)*(AN241=$AN$6:$AN$1560)*(AO241=$AO$6:$AO$1560)*(ROW($W$6:$W$1560)&lt;&gt;ROW(W241))*((R241=0)*($R$6:$R$1560&gt;0)+(R241&gt;0)*($R$6:$R$1560=0)))&gt;0,"SALONES UNIDOS",IF(SUMPRODUCT((W241=$W$6:$W$1560)*(AH241=$AH$6:$AH$1560)*((AN241&lt;$AO$6:$AO$1560)*(AO241&gt;$AN$6:$AN$1560))*(ROW($W$6:$W$1560)&lt;&gt;ROW(W241)))&gt;0,"CRUZADO","Sin cruce")))</f>
        <v>Sin cruce</v>
      </c>
      <c r="AQ241" s="792" t="str">
        <f t="shared" ref="AQ241" si="159">TRIM(CONCATENATE(H241,I241,F241,J241))</f>
        <v>IC5FILIALA</v>
      </c>
      <c r="AR241" s="792" t="str" cm="1">
        <f t="array" ref="AR241">IF(AQ241="","",IF(SUMPRODUCT((AQ241=$AQ$6:$AQ$1560)*(AH241=$AH$6:$AH$1560)*(AN241=$AN$6:$AN$1560)*(AO241=$AO$6:$AO$1560)*(ROW($AQ$6:$AQ$1560)&lt;&gt;ROW(AQ241))*((R241=0)*($R$6:$R$1560&gt;0)+(R241&gt;0)*($R$6:$R$1560=0)))&gt;0,"SALONES UNIDOS",IF(SUMPRODUCT((AQ241=$AQ$6:$AQ$1560)*(AH241=$AH$6:$AH$1560)*((AN241&lt;$AO$6:$AO$1560)*(AO241&gt;$AN$6:$AN$1560))*(ROW($AQ$6:$AQ$1560)&lt;&gt;ROW(AQ241)))&gt;0,"CRUZADO","Sin cruce")))</f>
        <v>Sin cruce</v>
      </c>
    </row>
    <row r="242" spans="3:44" s="8" customFormat="1" ht="18.75" hidden="1" customHeight="1">
      <c r="C242" s="11" t="s">
        <v>1081</v>
      </c>
      <c r="D242" s="31" t="s">
        <v>792</v>
      </c>
      <c r="E242" s="31">
        <v>20261</v>
      </c>
      <c r="F242" s="11" t="s">
        <v>13</v>
      </c>
      <c r="G242" s="11" t="s">
        <v>20</v>
      </c>
      <c r="H242" s="11" t="s">
        <v>54</v>
      </c>
      <c r="I242" s="11">
        <v>5</v>
      </c>
      <c r="J242" s="11" t="s">
        <v>16</v>
      </c>
      <c r="K242" s="803" t="s">
        <v>1389</v>
      </c>
      <c r="L242" s="35" t="s">
        <v>1390</v>
      </c>
      <c r="M242" s="31" t="s">
        <v>1367</v>
      </c>
      <c r="N242" s="31" t="s">
        <v>1086</v>
      </c>
      <c r="O242" s="11" t="s">
        <v>731</v>
      </c>
      <c r="P242" s="31">
        <v>2</v>
      </c>
      <c r="Q242" s="31">
        <v>0</v>
      </c>
      <c r="R242" s="262">
        <v>2</v>
      </c>
      <c r="S242" s="31">
        <v>4</v>
      </c>
      <c r="T242" s="181"/>
      <c r="U242" s="31">
        <v>20</v>
      </c>
      <c r="V242" s="31">
        <f>IF(W242="","",IFERROR(INDEX(Docentes!C:C,MATCH(W242,Docentes!D:D,0)),"NUEVO"))</f>
        <v>21447676</v>
      </c>
      <c r="W242" s="809" t="s">
        <v>995</v>
      </c>
      <c r="X242" s="274" t="s">
        <v>168</v>
      </c>
      <c r="Y242" s="31" t="s">
        <v>1142</v>
      </c>
      <c r="Z242" s="31" t="s">
        <v>1089</v>
      </c>
      <c r="AA242" s="31" t="s">
        <v>41</v>
      </c>
      <c r="AB242" s="31" t="s">
        <v>1226</v>
      </c>
      <c r="AC242" s="31">
        <v>50</v>
      </c>
      <c r="AD242" s="31"/>
      <c r="AE242" s="31"/>
      <c r="AF242" s="31" t="s">
        <v>1142</v>
      </c>
      <c r="AG242" s="31" t="str">
        <f t="shared" si="100"/>
        <v>T</v>
      </c>
      <c r="AH242" s="31">
        <v>6</v>
      </c>
      <c r="AI242" s="31">
        <v>16</v>
      </c>
      <c r="AJ242" s="31">
        <v>0</v>
      </c>
      <c r="AK242" s="31">
        <v>17</v>
      </c>
      <c r="AL242" s="31">
        <v>40</v>
      </c>
      <c r="AM242" s="31">
        <f t="shared" si="116"/>
        <v>2.0000000000000027</v>
      </c>
      <c r="AN242" s="792">
        <f t="shared" si="117"/>
        <v>0.66666666666666663</v>
      </c>
      <c r="AO242" s="792">
        <f t="shared" si="118"/>
        <v>0.73611111111111116</v>
      </c>
      <c r="AP242" s="31" t="str" cm="1">
        <f t="array" ref="AP242">IF(W242="","",IF(SUMPRODUCT((W242=$W$6:$W$1560)*(AH242=$AH$6:$AH$1560)*(AN242=$AN$6:$AN$1560)*(AO242=$AO$6:$AO$1560)*(ROW($W$6:$W$1560)&lt;&gt;ROW(W242))*((R242=0)*($R$6:$R$1560&gt;0)+(R242&gt;0)*($R$6:$R$1560=0)))&gt;0,"SALONES UNIDOS",IF(SUMPRODUCT((W242=$W$6:$W$1560)*(AH242=$AH$6:$AH$1560)*((AN242&lt;$AO$6:$AO$1560)*(AO242&gt;$AN$6:$AN$1560))*(ROW($W$6:$W$1560)&lt;&gt;ROW(W242)))&gt;0,"CRUZADO","Sin cruce")))</f>
        <v>Sin cruce</v>
      </c>
      <c r="AQ242" s="792" t="str">
        <f t="shared" si="119"/>
        <v>IC5FILIALA</v>
      </c>
      <c r="AR242" s="792" t="str" cm="1">
        <f t="array" ref="AR242">IF(AQ242="","",IF(SUMPRODUCT((AQ242=$AQ$6:$AQ$1560)*(AH242=$AH$6:$AH$1560)*(AN242=$AN$6:$AN$1560)*(AO242=$AO$6:$AO$1560)*(ROW($AQ$6:$AQ$1560)&lt;&gt;ROW(AQ242))*((R242=0)*($R$6:$R$1560&gt;0)+(R242&gt;0)*($R$6:$R$1560=0)))&gt;0,"SALONES UNIDOS",IF(SUMPRODUCT((AQ242=$AQ$6:$AQ$1560)*(AH242=$AH$6:$AH$1560)*((AN242&lt;$AO$6:$AO$1560)*(AO242&gt;$AN$6:$AN$1560))*(ROW($AQ$6:$AQ$1560)&lt;&gt;ROW(AQ242)))&gt;0,"CRUZADO","Sin cruce")))</f>
        <v>Sin cruce</v>
      </c>
    </row>
    <row r="243" spans="3:44" s="8" customFormat="1" ht="18.75" hidden="1" customHeight="1">
      <c r="C243" s="11" t="s">
        <v>1081</v>
      </c>
      <c r="D243" s="31" t="s">
        <v>792</v>
      </c>
      <c r="E243" s="31">
        <v>20261</v>
      </c>
      <c r="F243" s="11" t="s">
        <v>13</v>
      </c>
      <c r="G243" s="11" t="s">
        <v>20</v>
      </c>
      <c r="H243" s="11" t="s">
        <v>54</v>
      </c>
      <c r="I243" s="11">
        <v>5</v>
      </c>
      <c r="J243" s="11" t="s">
        <v>16</v>
      </c>
      <c r="K243" s="803" t="s">
        <v>1389</v>
      </c>
      <c r="L243" s="35" t="s">
        <v>1390</v>
      </c>
      <c r="M243" s="31" t="s">
        <v>1367</v>
      </c>
      <c r="N243" s="31" t="s">
        <v>1086</v>
      </c>
      <c r="O243" s="11" t="s">
        <v>731</v>
      </c>
      <c r="P243" s="31">
        <v>0</v>
      </c>
      <c r="Q243" s="31">
        <v>4</v>
      </c>
      <c r="R243" s="262">
        <v>4</v>
      </c>
      <c r="S243" s="31">
        <v>4</v>
      </c>
      <c r="T243" s="181"/>
      <c r="U243" s="31">
        <v>20</v>
      </c>
      <c r="V243" s="31">
        <f>IF(W243="","",IFERROR(INDEX(Docentes!C:C,MATCH(W243,Docentes!D:D,0)),"NUEVO"))</f>
        <v>21447676</v>
      </c>
      <c r="W243" s="809" t="s">
        <v>995</v>
      </c>
      <c r="X243" s="274" t="s">
        <v>168</v>
      </c>
      <c r="Y243" s="31" t="s">
        <v>1142</v>
      </c>
      <c r="Z243" s="31" t="s">
        <v>1089</v>
      </c>
      <c r="AA243" s="31"/>
      <c r="AB243" s="31"/>
      <c r="AC243" s="31"/>
      <c r="AD243" s="579" t="s">
        <v>1381</v>
      </c>
      <c r="AE243" s="31">
        <v>21</v>
      </c>
      <c r="AF243" s="31" t="s">
        <v>1142</v>
      </c>
      <c r="AG243" s="31" t="str">
        <f t="shared" ref="AG243" si="160">IF(AND(P243&gt;0,Q243&gt;0),"TP",IF(AND(P243&gt;0,Q243=0),"T","P"))</f>
        <v>P</v>
      </c>
      <c r="AH243" s="31">
        <v>6</v>
      </c>
      <c r="AI243" s="31">
        <v>17</v>
      </c>
      <c r="AJ243" s="31">
        <v>40</v>
      </c>
      <c r="AK243" s="31">
        <v>21</v>
      </c>
      <c r="AL243" s="31">
        <v>0</v>
      </c>
      <c r="AM243" s="31">
        <f t="shared" ref="AM243" si="161">IF(R243=0,0,IF(AI243="",R243,IF(X243="HIBRIDO VIRTUAL",0,((((AK243/24)+(AL243/1440))-((AI243/24)+(AJ243/1440)))*1440/50))))</f>
        <v>3.9999999999999987</v>
      </c>
      <c r="AN243" s="792">
        <f t="shared" ref="AN243" si="162">AI243/24+AJ243/1440</f>
        <v>0.73611111111111116</v>
      </c>
      <c r="AO243" s="792">
        <f t="shared" ref="AO243" si="163">AK243/24+AL243/1440</f>
        <v>0.875</v>
      </c>
      <c r="AP243" s="31" t="str" cm="1">
        <f t="array" ref="AP243">IF(W243="","",IF(SUMPRODUCT((W243=$W$6:$W$1560)*(AH243=$AH$6:$AH$1560)*(AN243=$AN$6:$AN$1560)*(AO243=$AO$6:$AO$1560)*(ROW($W$6:$W$1560)&lt;&gt;ROW(W243))*((R243=0)*($R$6:$R$1560&gt;0)+(R243&gt;0)*($R$6:$R$1560=0)))&gt;0,"SALONES UNIDOS",IF(SUMPRODUCT((W243=$W$6:$W$1560)*(AH243=$AH$6:$AH$1560)*((AN243&lt;$AO$6:$AO$1560)*(AO243&gt;$AN$6:$AN$1560))*(ROW($W$6:$W$1560)&lt;&gt;ROW(W243)))&gt;0,"CRUZADO","Sin cruce")))</f>
        <v>Sin cruce</v>
      </c>
      <c r="AQ243" s="792" t="str">
        <f t="shared" ref="AQ243" si="164">TRIM(CONCATENATE(H243,I243,F243,J243))</f>
        <v>IC5FILIALA</v>
      </c>
      <c r="AR243" s="792" t="str" cm="1">
        <f t="array" ref="AR243">IF(AQ243="","",IF(SUMPRODUCT((AQ243=$AQ$6:$AQ$1560)*(AH243=$AH$6:$AH$1560)*(AN243=$AN$6:$AN$1560)*(AO243=$AO$6:$AO$1560)*(ROW($AQ$6:$AQ$1560)&lt;&gt;ROW(AQ243))*((R243=0)*($R$6:$R$1560&gt;0)+(R243&gt;0)*($R$6:$R$1560=0)))&gt;0,"SALONES UNIDOS",IF(SUMPRODUCT((AQ243=$AQ$6:$AQ$1560)*(AH243=$AH$6:$AH$1560)*((AN243&lt;$AO$6:$AO$1560)*(AO243&gt;$AN$6:$AN$1560))*(ROW($AQ$6:$AQ$1560)&lt;&gt;ROW(AQ243)))&gt;0,"CRUZADO","Sin cruce")))</f>
        <v>Sin cruce</v>
      </c>
    </row>
    <row r="244" spans="3:44" s="8" customFormat="1" ht="18.75" hidden="1" customHeight="1">
      <c r="C244" s="11" t="s">
        <v>1081</v>
      </c>
      <c r="D244" s="31" t="s">
        <v>792</v>
      </c>
      <c r="E244" s="31">
        <v>20261</v>
      </c>
      <c r="F244" s="11" t="s">
        <v>13</v>
      </c>
      <c r="G244" s="11" t="s">
        <v>20</v>
      </c>
      <c r="H244" s="11" t="s">
        <v>54</v>
      </c>
      <c r="I244" s="11">
        <v>5</v>
      </c>
      <c r="J244" s="11" t="s">
        <v>16</v>
      </c>
      <c r="K244" s="803" t="s">
        <v>1391</v>
      </c>
      <c r="L244" s="35" t="s">
        <v>1392</v>
      </c>
      <c r="M244" s="31" t="s">
        <v>1367</v>
      </c>
      <c r="N244" s="31" t="s">
        <v>1086</v>
      </c>
      <c r="O244" s="11" t="s">
        <v>731</v>
      </c>
      <c r="P244" s="31">
        <v>1</v>
      </c>
      <c r="Q244" s="31">
        <v>0</v>
      </c>
      <c r="R244" s="262">
        <v>1</v>
      </c>
      <c r="S244" s="31">
        <v>3</v>
      </c>
      <c r="T244" s="181"/>
      <c r="U244" s="31">
        <v>20</v>
      </c>
      <c r="V244" s="31">
        <f>IF(W244="","",IFERROR(INDEX(Docentes!C:C,MATCH(W244,Docentes!D:D,0)),"NUEVO"))</f>
        <v>70270373</v>
      </c>
      <c r="W244" s="809" t="s">
        <v>237</v>
      </c>
      <c r="X244" s="274" t="s">
        <v>168</v>
      </c>
      <c r="Y244" s="31" t="s">
        <v>1142</v>
      </c>
      <c r="Z244" s="31" t="s">
        <v>1089</v>
      </c>
      <c r="AA244" s="31" t="s">
        <v>41</v>
      </c>
      <c r="AB244" s="31" t="s">
        <v>1226</v>
      </c>
      <c r="AC244" s="31">
        <v>50</v>
      </c>
      <c r="AD244" s="31"/>
      <c r="AE244" s="31"/>
      <c r="AF244" s="31" t="s">
        <v>1142</v>
      </c>
      <c r="AG244" s="31" t="str">
        <f t="shared" si="100"/>
        <v>T</v>
      </c>
      <c r="AH244" s="31">
        <v>3</v>
      </c>
      <c r="AI244" s="31">
        <v>13</v>
      </c>
      <c r="AJ244" s="31">
        <v>30</v>
      </c>
      <c r="AK244" s="31">
        <v>14</v>
      </c>
      <c r="AL244" s="31">
        <v>20</v>
      </c>
      <c r="AM244" s="31">
        <f t="shared" si="116"/>
        <v>0.99999999999999967</v>
      </c>
      <c r="AN244" s="792">
        <f t="shared" si="117"/>
        <v>0.5625</v>
      </c>
      <c r="AO244" s="792">
        <f t="shared" si="118"/>
        <v>0.59722222222222221</v>
      </c>
      <c r="AP244" s="31" t="str" cm="1">
        <f t="array" ref="AP244">IF(W244="","",IF(SUMPRODUCT((W244=$W$6:$W$1560)*(AH244=$AH$6:$AH$1560)*(AN244=$AN$6:$AN$1560)*(AO244=$AO$6:$AO$1560)*(ROW($W$6:$W$1560)&lt;&gt;ROW(W244))*((R244=0)*($R$6:$R$1560&gt;0)+(R244&gt;0)*($R$6:$R$1560=0)))&gt;0,"SALONES UNIDOS",IF(SUMPRODUCT((W244=$W$6:$W$1560)*(AH244=$AH$6:$AH$1560)*((AN244&lt;$AO$6:$AO$1560)*(AO244&gt;$AN$6:$AN$1560))*(ROW($W$6:$W$1560)&lt;&gt;ROW(W244)))&gt;0,"CRUZADO","Sin cruce")))</f>
        <v>Sin cruce</v>
      </c>
      <c r="AQ244" s="792" t="str">
        <f t="shared" si="119"/>
        <v>IC5FILIALA</v>
      </c>
      <c r="AR244" s="792" t="str" cm="1">
        <f t="array" ref="AR244">IF(AQ244="","",IF(SUMPRODUCT((AQ244=$AQ$6:$AQ$1560)*(AH244=$AH$6:$AH$1560)*(AN244=$AN$6:$AN$1560)*(AO244=$AO$6:$AO$1560)*(ROW($AQ$6:$AQ$1560)&lt;&gt;ROW(AQ244))*((R244=0)*($R$6:$R$1560&gt;0)+(R244&gt;0)*($R$6:$R$1560=0)))&gt;0,"SALONES UNIDOS",IF(SUMPRODUCT((AQ244=$AQ$6:$AQ$1560)*(AH244=$AH$6:$AH$1560)*((AN244&lt;$AO$6:$AO$1560)*(AO244&gt;$AN$6:$AN$1560))*(ROW($AQ$6:$AQ$1560)&lt;&gt;ROW(AQ244)))&gt;0,"CRUZADO","Sin cruce")))</f>
        <v>Sin cruce</v>
      </c>
    </row>
    <row r="245" spans="3:44" s="8" customFormat="1" ht="18.75" hidden="1" customHeight="1">
      <c r="C245" s="11" t="s">
        <v>1081</v>
      </c>
      <c r="D245" s="31" t="s">
        <v>792</v>
      </c>
      <c r="E245" s="31">
        <v>20261</v>
      </c>
      <c r="F245" s="11" t="s">
        <v>13</v>
      </c>
      <c r="G245" s="11" t="s">
        <v>20</v>
      </c>
      <c r="H245" s="11" t="s">
        <v>54</v>
      </c>
      <c r="I245" s="11">
        <v>5</v>
      </c>
      <c r="J245" s="11" t="s">
        <v>16</v>
      </c>
      <c r="K245" s="803" t="s">
        <v>1391</v>
      </c>
      <c r="L245" s="35" t="s">
        <v>1392</v>
      </c>
      <c r="M245" s="31" t="s">
        <v>1367</v>
      </c>
      <c r="N245" s="31" t="s">
        <v>1086</v>
      </c>
      <c r="O245" s="11" t="s">
        <v>731</v>
      </c>
      <c r="P245" s="31">
        <v>0</v>
      </c>
      <c r="Q245" s="31">
        <v>4</v>
      </c>
      <c r="R245" s="262">
        <v>4</v>
      </c>
      <c r="S245" s="31">
        <v>3</v>
      </c>
      <c r="T245" s="181"/>
      <c r="U245" s="31">
        <v>20</v>
      </c>
      <c r="V245" s="31">
        <f>IF(W245="","",IFERROR(INDEX(Docentes!C:C,MATCH(W245,Docentes!D:D,0)),"NUEVO"))</f>
        <v>70270373</v>
      </c>
      <c r="W245" s="809" t="s">
        <v>237</v>
      </c>
      <c r="X245" s="274" t="s">
        <v>168</v>
      </c>
      <c r="Y245" s="31" t="s">
        <v>1142</v>
      </c>
      <c r="Z245" s="31" t="s">
        <v>1089</v>
      </c>
      <c r="AA245" s="31"/>
      <c r="AB245" s="31"/>
      <c r="AC245" s="31"/>
      <c r="AD245" s="579" t="s">
        <v>1381</v>
      </c>
      <c r="AE245" s="31">
        <v>21</v>
      </c>
      <c r="AF245" s="31" t="s">
        <v>1142</v>
      </c>
      <c r="AG245" s="31" t="str">
        <f t="shared" ref="AG245:AG246" si="165">IF(AND(P245&gt;0,Q245&gt;0),"TP",IF(AND(P245&gt;0,Q245=0),"T","P"))</f>
        <v>P</v>
      </c>
      <c r="AH245" s="31">
        <v>3</v>
      </c>
      <c r="AI245" s="31">
        <v>14</v>
      </c>
      <c r="AJ245" s="31">
        <v>20</v>
      </c>
      <c r="AK245" s="31">
        <v>17</v>
      </c>
      <c r="AL245" s="31">
        <v>40</v>
      </c>
      <c r="AM245" s="31">
        <f t="shared" ref="AM245:AM246" si="166">IF(R245=0,0,IF(AI245="",R245,IF(X245="HIBRIDO VIRTUAL",0,((((AK245/24)+(AL245/1440))-((AI245/24)+(AJ245/1440)))*1440/50))))</f>
        <v>4.0000000000000018</v>
      </c>
      <c r="AN245" s="792">
        <f t="shared" ref="AN245:AN246" si="167">AI245/24+AJ245/1440</f>
        <v>0.59722222222222221</v>
      </c>
      <c r="AO245" s="792">
        <f t="shared" ref="AO245:AO246" si="168">AK245/24+AL245/1440</f>
        <v>0.73611111111111116</v>
      </c>
      <c r="AP245" s="31" t="str" cm="1">
        <f t="array" ref="AP245">IF(W245="","",IF(SUMPRODUCT((W245=$W$6:$W$1560)*(AH245=$AH$6:$AH$1560)*(AN245=$AN$6:$AN$1560)*(AO245=$AO$6:$AO$1560)*(ROW($W$6:$W$1560)&lt;&gt;ROW(W245))*((R245=0)*($R$6:$R$1560&gt;0)+(R245&gt;0)*($R$6:$R$1560=0)))&gt;0,"SALONES UNIDOS",IF(SUMPRODUCT((W245=$W$6:$W$1560)*(AH245=$AH$6:$AH$1560)*((AN245&lt;$AO$6:$AO$1560)*(AO245&gt;$AN$6:$AN$1560))*(ROW($W$6:$W$1560)&lt;&gt;ROW(W245)))&gt;0,"CRUZADO","Sin cruce")))</f>
        <v>Sin cruce</v>
      </c>
      <c r="AQ245" s="792" t="str">
        <f t="shared" ref="AQ245:AQ246" si="169">TRIM(CONCATENATE(H245,I245,F245,J245))</f>
        <v>IC5FILIALA</v>
      </c>
      <c r="AR245" s="792" t="str" cm="1">
        <f t="array" ref="AR245">IF(AQ245="","",IF(SUMPRODUCT((AQ245=$AQ$6:$AQ$1560)*(AH245=$AH$6:$AH$1560)*(AN245=$AN$6:$AN$1560)*(AO245=$AO$6:$AO$1560)*(ROW($AQ$6:$AQ$1560)&lt;&gt;ROW(AQ245))*((R245=0)*($R$6:$R$1560&gt;0)+(R245&gt;0)*($R$6:$R$1560=0)))&gt;0,"SALONES UNIDOS",IF(SUMPRODUCT((AQ245=$AQ$6:$AQ$1560)*(AH245=$AH$6:$AH$1560)*((AN245&lt;$AO$6:$AO$1560)*(AO245&gt;$AN$6:$AN$1560))*(ROW($AQ$6:$AQ$1560)&lt;&gt;ROW(AQ245)))&gt;0,"CRUZADO","Sin cruce")))</f>
        <v>Sin cruce</v>
      </c>
    </row>
    <row r="246" spans="3:44" s="8" customFormat="1" ht="18.75" hidden="1" customHeight="1">
      <c r="C246" s="11" t="s">
        <v>1081</v>
      </c>
      <c r="D246" s="31" t="s">
        <v>792</v>
      </c>
      <c r="E246" s="31">
        <v>20261</v>
      </c>
      <c r="F246" s="11" t="s">
        <v>13</v>
      </c>
      <c r="G246" s="11" t="s">
        <v>20</v>
      </c>
      <c r="H246" s="11" t="s">
        <v>54</v>
      </c>
      <c r="I246" s="11">
        <v>5</v>
      </c>
      <c r="J246" s="11" t="s">
        <v>16</v>
      </c>
      <c r="K246" s="803" t="s">
        <v>1393</v>
      </c>
      <c r="L246" s="35" t="s">
        <v>1394</v>
      </c>
      <c r="M246" s="31" t="s">
        <v>1367</v>
      </c>
      <c r="N246" s="31" t="s">
        <v>1086</v>
      </c>
      <c r="O246" s="11" t="s">
        <v>731</v>
      </c>
      <c r="P246" s="31">
        <v>2</v>
      </c>
      <c r="Q246" s="31">
        <v>0</v>
      </c>
      <c r="R246" s="262">
        <v>2</v>
      </c>
      <c r="S246" s="31">
        <v>4</v>
      </c>
      <c r="T246" s="181"/>
      <c r="U246" s="31">
        <v>20</v>
      </c>
      <c r="V246" s="31">
        <f>IF(W246="","",IFERROR(INDEX(Docentes!C:C,MATCH(W246,Docentes!D:D,0)),"NUEVO"))</f>
        <v>70401891</v>
      </c>
      <c r="W246" s="809" t="s">
        <v>503</v>
      </c>
      <c r="X246" s="274" t="s">
        <v>168</v>
      </c>
      <c r="Y246" s="31" t="s">
        <v>1242</v>
      </c>
      <c r="Z246" s="31" t="s">
        <v>1089</v>
      </c>
      <c r="AA246" s="31" t="s">
        <v>41</v>
      </c>
      <c r="AB246" s="31" t="s">
        <v>1226</v>
      </c>
      <c r="AC246" s="31">
        <v>50</v>
      </c>
      <c r="AD246" s="579"/>
      <c r="AE246" s="31"/>
      <c r="AF246" s="31" t="s">
        <v>1242</v>
      </c>
      <c r="AG246" s="31" t="str">
        <f t="shared" si="165"/>
        <v>T</v>
      </c>
      <c r="AH246" s="31">
        <v>5</v>
      </c>
      <c r="AI246" s="31">
        <v>7</v>
      </c>
      <c r="AJ246" s="31">
        <v>40</v>
      </c>
      <c r="AK246" s="31">
        <v>9</v>
      </c>
      <c r="AL246" s="31">
        <v>20</v>
      </c>
      <c r="AM246" s="31">
        <f t="shared" si="166"/>
        <v>1.9999999999999993</v>
      </c>
      <c r="AN246" s="792">
        <f t="shared" si="167"/>
        <v>0.31944444444444448</v>
      </c>
      <c r="AO246" s="792">
        <f t="shared" si="168"/>
        <v>0.3888888888888889</v>
      </c>
      <c r="AP246" s="31" t="str" cm="1">
        <f t="array" ref="AP246">IF(W246="","",IF(SUMPRODUCT((W246=$W$6:$W$1560)*(AH246=$AH$6:$AH$1560)*(AN246=$AN$6:$AN$1560)*(AO246=$AO$6:$AO$1560)*(ROW($W$6:$W$1560)&lt;&gt;ROW(W246))*((R246=0)*($R$6:$R$1560&gt;0)+(R246&gt;0)*($R$6:$R$1560=0)))&gt;0,"SALONES UNIDOS",IF(SUMPRODUCT((W246=$W$6:$W$1560)*(AH246=$AH$6:$AH$1560)*((AN246&lt;$AO$6:$AO$1560)*(AO246&gt;$AN$6:$AN$1560))*(ROW($W$6:$W$1560)&lt;&gt;ROW(W246)))&gt;0,"CRUZADO","Sin cruce")))</f>
        <v>Sin cruce</v>
      </c>
      <c r="AQ246" s="792" t="str">
        <f t="shared" si="169"/>
        <v>IC5FILIALA</v>
      </c>
      <c r="AR246" s="792" t="str" cm="1">
        <f t="array" ref="AR246">IF(AQ246="","",IF(SUMPRODUCT((AQ246=$AQ$6:$AQ$1560)*(AH246=$AH$6:$AH$1560)*(AN246=$AN$6:$AN$1560)*(AO246=$AO$6:$AO$1560)*(ROW($AQ$6:$AQ$1560)&lt;&gt;ROW(AQ246))*((R246=0)*($R$6:$R$1560&gt;0)+(R246&gt;0)*($R$6:$R$1560=0)))&gt;0,"SALONES UNIDOS",IF(SUMPRODUCT((AQ246=$AQ$6:$AQ$1560)*(AH246=$AH$6:$AH$1560)*((AN246&lt;$AO$6:$AO$1560)*(AO246&gt;$AN$6:$AN$1560))*(ROW($AQ$6:$AQ$1560)&lt;&gt;ROW(AQ246)))&gt;0,"CRUZADO","Sin cruce")))</f>
        <v>Sin cruce</v>
      </c>
    </row>
    <row r="247" spans="3:44" s="8" customFormat="1" ht="18.75" hidden="1" customHeight="1">
      <c r="C247" s="11" t="s">
        <v>1081</v>
      </c>
      <c r="D247" s="31" t="s">
        <v>792</v>
      </c>
      <c r="E247" s="31">
        <v>20261</v>
      </c>
      <c r="F247" s="11" t="s">
        <v>13</v>
      </c>
      <c r="G247" s="11" t="s">
        <v>20</v>
      </c>
      <c r="H247" s="11" t="s">
        <v>54</v>
      </c>
      <c r="I247" s="11">
        <v>5</v>
      </c>
      <c r="J247" s="11" t="s">
        <v>16</v>
      </c>
      <c r="K247" s="803" t="s">
        <v>1393</v>
      </c>
      <c r="L247" s="35" t="s">
        <v>1394</v>
      </c>
      <c r="M247" s="31" t="s">
        <v>1367</v>
      </c>
      <c r="N247" s="31" t="s">
        <v>1086</v>
      </c>
      <c r="O247" s="11" t="s">
        <v>731</v>
      </c>
      <c r="P247" s="31">
        <v>0</v>
      </c>
      <c r="Q247" s="31">
        <v>4</v>
      </c>
      <c r="R247" s="262">
        <v>4</v>
      </c>
      <c r="S247" s="31">
        <v>4</v>
      </c>
      <c r="T247" s="181"/>
      <c r="U247" s="31">
        <v>20</v>
      </c>
      <c r="V247" s="31">
        <f>IF(W247="","",IFERROR(INDEX(Docentes!C:C,MATCH(W247,Docentes!D:D,0)),"NUEVO"))</f>
        <v>70401891</v>
      </c>
      <c r="W247" s="809" t="s">
        <v>503</v>
      </c>
      <c r="X247" s="274" t="s">
        <v>168</v>
      </c>
      <c r="Y247" s="31" t="s">
        <v>1242</v>
      </c>
      <c r="Z247" s="31" t="s">
        <v>1089</v>
      </c>
      <c r="AA247" s="31"/>
      <c r="AB247" s="31"/>
      <c r="AC247" s="31"/>
      <c r="AD247" s="579" t="s">
        <v>1258</v>
      </c>
      <c r="AE247" s="31">
        <v>20</v>
      </c>
      <c r="AF247" s="31" t="s">
        <v>1242</v>
      </c>
      <c r="AG247" s="31" t="str">
        <f t="shared" si="100"/>
        <v>P</v>
      </c>
      <c r="AH247" s="31">
        <v>5</v>
      </c>
      <c r="AI247" s="31">
        <v>9</v>
      </c>
      <c r="AJ247" s="31">
        <v>20</v>
      </c>
      <c r="AK247" s="31">
        <v>12</v>
      </c>
      <c r="AL247" s="31">
        <v>40</v>
      </c>
      <c r="AM247" s="31">
        <f t="shared" si="116"/>
        <v>4</v>
      </c>
      <c r="AN247" s="792">
        <f t="shared" si="117"/>
        <v>0.3888888888888889</v>
      </c>
      <c r="AO247" s="792">
        <f t="shared" si="118"/>
        <v>0.52777777777777779</v>
      </c>
      <c r="AP247" s="31" t="str" cm="1">
        <f t="array" ref="AP247">IF(W247="","",IF(SUMPRODUCT((W247=$W$6:$W$1560)*(AH247=$AH$6:$AH$1560)*(AN247=$AN$6:$AN$1560)*(AO247=$AO$6:$AO$1560)*(ROW($W$6:$W$1560)&lt;&gt;ROW(W247))*((R247=0)*($R$6:$R$1560&gt;0)+(R247&gt;0)*($R$6:$R$1560=0)))&gt;0,"SALONES UNIDOS",IF(SUMPRODUCT((W247=$W$6:$W$1560)*(AH247=$AH$6:$AH$1560)*((AN247&lt;$AO$6:$AO$1560)*(AO247&gt;$AN$6:$AN$1560))*(ROW($W$6:$W$1560)&lt;&gt;ROW(W247)))&gt;0,"CRUZADO","Sin cruce")))</f>
        <v>Sin cruce</v>
      </c>
      <c r="AQ247" s="792" t="str">
        <f t="shared" si="119"/>
        <v>IC5FILIALA</v>
      </c>
      <c r="AR247" s="792" t="str" cm="1">
        <f t="array" ref="AR247">IF(AQ247="","",IF(SUMPRODUCT((AQ247=$AQ$6:$AQ$1560)*(AH247=$AH$6:$AH$1560)*(AN247=$AN$6:$AN$1560)*(AO247=$AO$6:$AO$1560)*(ROW($AQ$6:$AQ$1560)&lt;&gt;ROW(AQ247))*((R247=0)*($R$6:$R$1560&gt;0)+(R247&gt;0)*($R$6:$R$1560=0)))&gt;0,"SALONES UNIDOS",IF(SUMPRODUCT((AQ247=$AQ$6:$AQ$1560)*(AH247=$AH$6:$AH$1560)*((AN247&lt;$AO$6:$AO$1560)*(AO247&gt;$AN$6:$AN$1560))*(ROW($AQ$6:$AQ$1560)&lt;&gt;ROW(AQ247)))&gt;0,"CRUZADO","Sin cruce")))</f>
        <v>Sin cruce</v>
      </c>
    </row>
    <row r="248" spans="3:44" s="8" customFormat="1" ht="18.75" hidden="1" customHeight="1">
      <c r="C248" s="11" t="s">
        <v>1081</v>
      </c>
      <c r="D248" s="31" t="s">
        <v>792</v>
      </c>
      <c r="E248" s="31">
        <v>20261</v>
      </c>
      <c r="F248" s="11" t="s">
        <v>13</v>
      </c>
      <c r="G248" s="11" t="s">
        <v>20</v>
      </c>
      <c r="H248" s="11" t="s">
        <v>54</v>
      </c>
      <c r="I248" s="11">
        <v>5</v>
      </c>
      <c r="J248" s="11" t="s">
        <v>16</v>
      </c>
      <c r="K248" s="803" t="s">
        <v>1395</v>
      </c>
      <c r="L248" s="35" t="s">
        <v>1100</v>
      </c>
      <c r="M248" s="31" t="s">
        <v>1101</v>
      </c>
      <c r="N248" s="31" t="s">
        <v>1086</v>
      </c>
      <c r="O248" s="11" t="s">
        <v>731</v>
      </c>
      <c r="P248" s="31">
        <v>1</v>
      </c>
      <c r="Q248" s="31">
        <v>4</v>
      </c>
      <c r="R248" s="262">
        <v>5</v>
      </c>
      <c r="S248" s="31">
        <v>3</v>
      </c>
      <c r="T248" s="181"/>
      <c r="U248" s="31">
        <v>20</v>
      </c>
      <c r="V248" s="31">
        <f>IF(W248="","",IFERROR(INDEX(Docentes!C:C,MATCH(W248,Docentes!D:D,0)),"NUEVO"))</f>
        <v>6708096</v>
      </c>
      <c r="W248" s="809" t="s">
        <v>991</v>
      </c>
      <c r="X248" s="274" t="s">
        <v>168</v>
      </c>
      <c r="Y248" s="31" t="s">
        <v>1142</v>
      </c>
      <c r="Z248" s="31" t="s">
        <v>1089</v>
      </c>
      <c r="AA248" s="31" t="s">
        <v>41</v>
      </c>
      <c r="AB248" s="31" t="s">
        <v>1226</v>
      </c>
      <c r="AC248" s="31">
        <v>50</v>
      </c>
      <c r="AD248" s="31"/>
      <c r="AE248" s="31"/>
      <c r="AF248" s="31" t="s">
        <v>1142</v>
      </c>
      <c r="AG248" s="31" t="str">
        <f t="shared" si="100"/>
        <v>TP</v>
      </c>
      <c r="AH248" s="31">
        <v>4</v>
      </c>
      <c r="AI248" s="31">
        <v>18</v>
      </c>
      <c r="AJ248" s="31">
        <v>30</v>
      </c>
      <c r="AK248" s="31">
        <v>22</v>
      </c>
      <c r="AL248" s="31">
        <v>40</v>
      </c>
      <c r="AM248" s="31">
        <f t="shared" si="116"/>
        <v>4.9999999999999982</v>
      </c>
      <c r="AN248" s="792">
        <f t="shared" si="117"/>
        <v>0.77083333333333337</v>
      </c>
      <c r="AO248" s="792">
        <f t="shared" si="118"/>
        <v>0.94444444444444442</v>
      </c>
      <c r="AP248" s="31" t="str" cm="1">
        <f t="array" ref="AP248">IF(W248="","",IF(SUMPRODUCT((W248=$W$6:$W$1560)*(AH248=$AH$6:$AH$1560)*(AN248=$AN$6:$AN$1560)*(AO248=$AO$6:$AO$1560)*(ROW($W$6:$W$1560)&lt;&gt;ROW(W248))*((R248=0)*($R$6:$R$1560&gt;0)+(R248&gt;0)*($R$6:$R$1560=0)))&gt;0,"SALONES UNIDOS",IF(SUMPRODUCT((W248=$W$6:$W$1560)*(AH248=$AH$6:$AH$1560)*((AN248&lt;$AO$6:$AO$1560)*(AO248&gt;$AN$6:$AN$1560))*(ROW($W$6:$W$1560)&lt;&gt;ROW(W248)))&gt;0,"CRUZADO","Sin cruce")))</f>
        <v>Sin cruce</v>
      </c>
      <c r="AQ248" s="792" t="str">
        <f t="shared" si="119"/>
        <v>IC5FILIALA</v>
      </c>
      <c r="AR248" s="792" t="str" cm="1">
        <f t="array" ref="AR248">IF(AQ248="","",IF(SUMPRODUCT((AQ248=$AQ$6:$AQ$1560)*(AH248=$AH$6:$AH$1560)*(AN248=$AN$6:$AN$1560)*(AO248=$AO$6:$AO$1560)*(ROW($AQ$6:$AQ$1560)&lt;&gt;ROW(AQ248))*((R248=0)*($R$6:$R$1560&gt;0)+(R248&gt;0)*($R$6:$R$1560=0)))&gt;0,"SALONES UNIDOS",IF(SUMPRODUCT((AQ248=$AQ$6:$AQ$1560)*(AH248=$AH$6:$AH$1560)*((AN248&lt;$AO$6:$AO$1560)*(AO248&gt;$AN$6:$AN$1560))*(ROW($AQ$6:$AQ$1560)&lt;&gt;ROW(AQ248)))&gt;0,"CRUZADO","Sin cruce")))</f>
        <v>Sin cruce</v>
      </c>
    </row>
    <row r="249" spans="3:44" s="8" customFormat="1" ht="18.75" customHeight="1">
      <c r="C249" s="910" t="s">
        <v>1081</v>
      </c>
      <c r="D249" s="789" t="s">
        <v>1396</v>
      </c>
      <c r="E249" s="789">
        <v>20261</v>
      </c>
      <c r="F249" s="911" t="s">
        <v>13</v>
      </c>
      <c r="G249" s="911" t="s">
        <v>20</v>
      </c>
      <c r="H249" s="911" t="s">
        <v>57</v>
      </c>
      <c r="I249" s="911">
        <v>1</v>
      </c>
      <c r="J249" s="911" t="s">
        <v>16</v>
      </c>
      <c r="K249" s="911" t="s">
        <v>1397</v>
      </c>
      <c r="L249" s="912" t="s">
        <v>1398</v>
      </c>
      <c r="M249" s="911" t="s">
        <v>1127</v>
      </c>
      <c r="N249" s="911" t="s">
        <v>1086</v>
      </c>
      <c r="O249" s="911" t="s">
        <v>731</v>
      </c>
      <c r="P249" s="911">
        <v>3</v>
      </c>
      <c r="Q249" s="911">
        <v>2</v>
      </c>
      <c r="R249" s="911">
        <v>5</v>
      </c>
      <c r="S249" s="911">
        <v>4</v>
      </c>
      <c r="T249" s="181"/>
      <c r="U249" s="12">
        <v>38</v>
      </c>
      <c r="V249" s="31">
        <f>IF(W249="","",IFERROR(INDEX(Docentes!C:C,MATCH(W249,Docentes!D:D,0)),"NUEVO"))</f>
        <v>45919468</v>
      </c>
      <c r="W249" s="693" t="s">
        <v>264</v>
      </c>
      <c r="X249" s="265" t="s">
        <v>168</v>
      </c>
      <c r="Y249" s="492" t="s">
        <v>1182</v>
      </c>
      <c r="Z249" s="789" t="s">
        <v>1089</v>
      </c>
      <c r="AA249" s="492" t="s">
        <v>61</v>
      </c>
      <c r="AB249" s="492" t="s">
        <v>1255</v>
      </c>
      <c r="AC249" s="492">
        <v>50</v>
      </c>
      <c r="AD249" s="492"/>
      <c r="AE249" s="492"/>
      <c r="AF249" s="492" t="s">
        <v>1182</v>
      </c>
      <c r="AG249" s="31" t="str">
        <f t="shared" si="100"/>
        <v>TP</v>
      </c>
      <c r="AH249" s="789">
        <v>4</v>
      </c>
      <c r="AI249" s="492">
        <v>7</v>
      </c>
      <c r="AJ249" s="492">
        <v>40</v>
      </c>
      <c r="AK249" s="492">
        <v>11</v>
      </c>
      <c r="AL249" s="492">
        <v>50</v>
      </c>
      <c r="AM249" s="31">
        <f t="shared" ref="AM249:AM254" si="170">IF(R249=0,0,IF(AI249="",R249,IF(X249="HIBRIDO VIRTUAL",0,((((AK249/24)+(AL249/1440))-((AI249/24)+(AJ249/1440)))*1440/50))))</f>
        <v>4.9999999999999982</v>
      </c>
      <c r="AN249" s="792">
        <f t="shared" ref="AN249:AN254" si="171">AI249/24+AJ249/1440</f>
        <v>0.31944444444444448</v>
      </c>
      <c r="AO249" s="792">
        <f t="shared" ref="AO249:AO254" si="172">AK249/24+AL249/1440</f>
        <v>0.49305555555555552</v>
      </c>
      <c r="AP249" s="31" t="str" cm="1">
        <f t="array" ref="AP249">IF(W249="","",IF(SUMPRODUCT((W249=$W$6:$W$1560)*(AH249=$AH$6:$AH$1560)*(AN249=$AN$6:$AN$1560)*(AO249=$AO$6:$AO$1560)*(ROW($W$6:$W$1560)&lt;&gt;ROW(W249))*((R249=0)*($R$6:$R$1560&gt;0)+(R249&gt;0)*($R$6:$R$1560=0)))&gt;0,"SALONES UNIDOS",IF(SUMPRODUCT((W249=$W$6:$W$1560)*(AH249=$AH$6:$AH$1560)*((AN249&lt;$AO$6:$AO$1560)*(AO249&gt;$AN$6:$AN$1560))*(ROW($W$6:$W$1560)&lt;&gt;ROW(W249)))&gt;0,"CRUZADO","Sin cruce")))</f>
        <v>Sin cruce</v>
      </c>
      <c r="AQ249" s="792" t="str">
        <f t="shared" ref="AQ249:AQ254" si="173">TRIM(CONCATENATE(H249,I249,F249,J249))</f>
        <v>IN1FILIALA</v>
      </c>
      <c r="AR249" s="792" t="str" cm="1">
        <f t="array" ref="AR249">IF(AQ249="","",IF(SUMPRODUCT((AQ249=$AQ$6:$AQ$1560)*(AH249=$AH$6:$AH$1560)*(AN249=$AN$6:$AN$1560)*(AO249=$AO$6:$AO$1560)*(ROW($AQ$6:$AQ$1560)&lt;&gt;ROW(AQ249))*((R249=0)*($R$6:$R$1560&gt;0)+(R249&gt;0)*($R$6:$R$1560=0)))&gt;0,"SALONES UNIDOS",IF(SUMPRODUCT((AQ249=$AQ$6:$AQ$1560)*(AH249=$AH$6:$AH$1560)*((AN249&lt;$AO$6:$AO$1560)*(AO249&gt;$AN$6:$AN$1560))*(ROW($AQ$6:$AQ$1560)&lt;&gt;ROW(AQ249)))&gt;0,"CRUZADO","Sin cruce")))</f>
        <v>Sin cruce</v>
      </c>
    </row>
    <row r="250" spans="3:44" s="8" customFormat="1" ht="18.75" customHeight="1">
      <c r="C250" s="910" t="s">
        <v>1081</v>
      </c>
      <c r="D250" s="789" t="s">
        <v>1396</v>
      </c>
      <c r="E250" s="789">
        <v>20261</v>
      </c>
      <c r="F250" s="913" t="s">
        <v>13</v>
      </c>
      <c r="G250" s="913" t="s">
        <v>20</v>
      </c>
      <c r="H250" s="913" t="s">
        <v>57</v>
      </c>
      <c r="I250" s="913">
        <v>1</v>
      </c>
      <c r="J250" s="913" t="s">
        <v>16</v>
      </c>
      <c r="K250" s="913" t="s">
        <v>1399</v>
      </c>
      <c r="L250" s="914" t="s">
        <v>1185</v>
      </c>
      <c r="M250" s="913" t="s">
        <v>1127</v>
      </c>
      <c r="N250" s="913" t="s">
        <v>1086</v>
      </c>
      <c r="O250" s="913" t="s">
        <v>731</v>
      </c>
      <c r="P250" s="913">
        <v>3</v>
      </c>
      <c r="Q250" s="913">
        <v>2</v>
      </c>
      <c r="R250" s="913">
        <v>5</v>
      </c>
      <c r="S250" s="913">
        <v>4</v>
      </c>
      <c r="T250" s="181"/>
      <c r="U250" s="12">
        <v>38</v>
      </c>
      <c r="V250" s="31">
        <f>IF(W250="","",IFERROR(INDEX(Docentes!C:C,MATCH(W250,Docentes!D:D,0)),"NUEVO"))</f>
        <v>8689170</v>
      </c>
      <c r="W250" s="693" t="s">
        <v>987</v>
      </c>
      <c r="X250" s="915" t="s">
        <v>168</v>
      </c>
      <c r="Y250" s="508" t="s">
        <v>1182</v>
      </c>
      <c r="Z250" s="789" t="s">
        <v>1089</v>
      </c>
      <c r="AA250" s="492" t="s">
        <v>61</v>
      </c>
      <c r="AB250" s="492" t="s">
        <v>1254</v>
      </c>
      <c r="AC250" s="492">
        <v>50</v>
      </c>
      <c r="AD250" s="508"/>
      <c r="AE250" s="508"/>
      <c r="AF250" s="508" t="s">
        <v>1182</v>
      </c>
      <c r="AG250" s="31" t="str">
        <f t="shared" si="100"/>
        <v>TP</v>
      </c>
      <c r="AH250" s="903">
        <v>5</v>
      </c>
      <c r="AI250" s="508">
        <v>11</v>
      </c>
      <c r="AJ250" s="508">
        <v>0</v>
      </c>
      <c r="AK250" s="508">
        <v>15</v>
      </c>
      <c r="AL250" s="508">
        <v>10</v>
      </c>
      <c r="AM250" s="31">
        <f t="shared" si="170"/>
        <v>5</v>
      </c>
      <c r="AN250" s="792">
        <f t="shared" si="171"/>
        <v>0.45833333333333331</v>
      </c>
      <c r="AO250" s="792">
        <f t="shared" si="172"/>
        <v>0.63194444444444442</v>
      </c>
      <c r="AP250" s="31" t="str" cm="1">
        <f t="array" ref="AP250">IF(W250="","",IF(SUMPRODUCT((W250=$W$6:$W$1560)*(AH250=$AH$6:$AH$1560)*(AN250=$AN$6:$AN$1560)*(AO250=$AO$6:$AO$1560)*(ROW($W$6:$W$1560)&lt;&gt;ROW(W250))*((R250=0)*($R$6:$R$1560&gt;0)+(R250&gt;0)*($R$6:$R$1560=0)))&gt;0,"SALONES UNIDOS",IF(SUMPRODUCT((W250=$W$6:$W$1560)*(AH250=$AH$6:$AH$1560)*((AN250&lt;$AO$6:$AO$1560)*(AO250&gt;$AN$6:$AN$1560))*(ROW($W$6:$W$1560)&lt;&gt;ROW(W250)))&gt;0,"CRUZADO","Sin cruce")))</f>
        <v>Sin cruce</v>
      </c>
      <c r="AQ250" s="792" t="str">
        <f t="shared" si="173"/>
        <v>IN1FILIALA</v>
      </c>
      <c r="AR250" s="792" t="str" cm="1">
        <f t="array" ref="AR250">IF(AQ250="","",IF(SUMPRODUCT((AQ250=$AQ$6:$AQ$1560)*(AH250=$AH$6:$AH$1560)*(AN250=$AN$6:$AN$1560)*(AO250=$AO$6:$AO$1560)*(ROW($AQ$6:$AQ$1560)&lt;&gt;ROW(AQ250))*((R250=0)*($R$6:$R$1560&gt;0)+(R250&gt;0)*($R$6:$R$1560=0)))&gt;0,"SALONES UNIDOS",IF(SUMPRODUCT((AQ250=$AQ$6:$AQ$1560)*(AH250=$AH$6:$AH$1560)*((AN250&lt;$AO$6:$AO$1560)*(AO250&gt;$AN$6:$AN$1560))*(ROW($AQ$6:$AQ$1560)&lt;&gt;ROW(AQ250)))&gt;0,"CRUZADO","Sin cruce")))</f>
        <v>Sin cruce</v>
      </c>
    </row>
    <row r="251" spans="3:44" s="8" customFormat="1" ht="18.75" customHeight="1">
      <c r="C251" s="910" t="s">
        <v>1081</v>
      </c>
      <c r="D251" s="789" t="s">
        <v>1396</v>
      </c>
      <c r="E251" s="789">
        <v>20261</v>
      </c>
      <c r="F251" s="913" t="s">
        <v>13</v>
      </c>
      <c r="G251" s="913" t="s">
        <v>20</v>
      </c>
      <c r="H251" s="913" t="s">
        <v>57</v>
      </c>
      <c r="I251" s="913">
        <v>1</v>
      </c>
      <c r="J251" s="913" t="s">
        <v>16</v>
      </c>
      <c r="K251" s="913" t="s">
        <v>1400</v>
      </c>
      <c r="L251" s="914" t="s">
        <v>1188</v>
      </c>
      <c r="M251" s="913" t="s">
        <v>1127</v>
      </c>
      <c r="N251" s="913" t="s">
        <v>1086</v>
      </c>
      <c r="O251" s="913" t="s">
        <v>731</v>
      </c>
      <c r="P251" s="913">
        <v>4</v>
      </c>
      <c r="Q251" s="913">
        <v>0</v>
      </c>
      <c r="R251" s="913">
        <v>4</v>
      </c>
      <c r="S251" s="913">
        <v>4</v>
      </c>
      <c r="T251" s="181"/>
      <c r="U251" s="12">
        <v>38</v>
      </c>
      <c r="V251" s="31">
        <f>IF(W251="","",IFERROR(INDEX(Docentes!C:C,MATCH(W251,Docentes!D:D,0)),"NUEVO"))</f>
        <v>42711623</v>
      </c>
      <c r="W251" s="708" t="s">
        <v>325</v>
      </c>
      <c r="X251" s="915" t="s">
        <v>168</v>
      </c>
      <c r="Y251" s="508" t="s">
        <v>1182</v>
      </c>
      <c r="Z251" s="789" t="s">
        <v>1089</v>
      </c>
      <c r="AA251" s="492" t="s">
        <v>61</v>
      </c>
      <c r="AB251" s="492" t="s">
        <v>1254</v>
      </c>
      <c r="AC251" s="492">
        <v>50</v>
      </c>
      <c r="AD251" s="508"/>
      <c r="AE251" s="508"/>
      <c r="AF251" s="508" t="s">
        <v>1182</v>
      </c>
      <c r="AG251" s="31" t="str">
        <f t="shared" si="100"/>
        <v>T</v>
      </c>
      <c r="AH251" s="903">
        <v>1</v>
      </c>
      <c r="AI251" s="508">
        <v>7</v>
      </c>
      <c r="AJ251" s="508">
        <v>40</v>
      </c>
      <c r="AK251" s="508">
        <v>11</v>
      </c>
      <c r="AL251" s="508">
        <v>0</v>
      </c>
      <c r="AM251" s="31">
        <f t="shared" si="170"/>
        <v>3.9999999999999987</v>
      </c>
      <c r="AN251" s="792">
        <f t="shared" si="171"/>
        <v>0.31944444444444448</v>
      </c>
      <c r="AO251" s="792">
        <f t="shared" si="172"/>
        <v>0.45833333333333331</v>
      </c>
      <c r="AP251" s="31" t="str" cm="1">
        <f t="array" ref="AP251">IF(W251="","",IF(SUMPRODUCT((W251=$W$6:$W$1560)*(AH251=$AH$6:$AH$1560)*(AN251=$AN$6:$AN$1560)*(AO251=$AO$6:$AO$1560)*(ROW($W$6:$W$1560)&lt;&gt;ROW(W251))*((R251=0)*($R$6:$R$1560&gt;0)+(R251&gt;0)*($R$6:$R$1560=0)))&gt;0,"SALONES UNIDOS",IF(SUMPRODUCT((W251=$W$6:$W$1560)*(AH251=$AH$6:$AH$1560)*((AN251&lt;$AO$6:$AO$1560)*(AO251&gt;$AN$6:$AN$1560))*(ROW($W$6:$W$1560)&lt;&gt;ROW(W251)))&gt;0,"CRUZADO","Sin cruce")))</f>
        <v>Sin cruce</v>
      </c>
      <c r="AQ251" s="792" t="str">
        <f t="shared" si="173"/>
        <v>IN1FILIALA</v>
      </c>
      <c r="AR251" s="792" t="str" cm="1">
        <f t="array" ref="AR251">IF(AQ251="","",IF(SUMPRODUCT((AQ251=$AQ$6:$AQ$1560)*(AH251=$AH$6:$AH$1560)*(AN251=$AN$6:$AN$1560)*(AO251=$AO$6:$AO$1560)*(ROW($AQ$6:$AQ$1560)&lt;&gt;ROW(AQ251))*((R251=0)*($R$6:$R$1560&gt;0)+(R251&gt;0)*($R$6:$R$1560=0)))&gt;0,"SALONES UNIDOS",IF(SUMPRODUCT((AQ251=$AQ$6:$AQ$1560)*(AH251=$AH$6:$AH$1560)*((AN251&lt;$AO$6:$AO$1560)*(AO251&gt;$AN$6:$AN$1560))*(ROW($AQ$6:$AQ$1560)&lt;&gt;ROW(AQ251)))&gt;0,"CRUZADO","Sin cruce")))</f>
        <v>Sin cruce</v>
      </c>
    </row>
    <row r="252" spans="3:44" s="8" customFormat="1" ht="18.75" customHeight="1">
      <c r="C252" s="910" t="s">
        <v>1081</v>
      </c>
      <c r="D252" s="789" t="s">
        <v>1396</v>
      </c>
      <c r="E252" s="789">
        <v>20261</v>
      </c>
      <c r="F252" s="913" t="s">
        <v>13</v>
      </c>
      <c r="G252" s="913" t="s">
        <v>20</v>
      </c>
      <c r="H252" s="913" t="s">
        <v>57</v>
      </c>
      <c r="I252" s="913">
        <v>1</v>
      </c>
      <c r="J252" s="913" t="s">
        <v>16</v>
      </c>
      <c r="K252" s="913" t="s">
        <v>1401</v>
      </c>
      <c r="L252" s="914" t="s">
        <v>1402</v>
      </c>
      <c r="M252" s="913" t="s">
        <v>1101</v>
      </c>
      <c r="N252" s="913" t="s">
        <v>1086</v>
      </c>
      <c r="O252" s="913" t="s">
        <v>731</v>
      </c>
      <c r="P252" s="913">
        <v>4</v>
      </c>
      <c r="Q252" s="913">
        <v>0</v>
      </c>
      <c r="R252" s="913">
        <v>4</v>
      </c>
      <c r="S252" s="913">
        <v>4</v>
      </c>
      <c r="T252" s="181"/>
      <c r="U252" s="12">
        <v>38</v>
      </c>
      <c r="V252" s="31">
        <f>IF(W252="","",IFERROR(INDEX(Docentes!C:C,MATCH(W252,Docentes!D:D,0)),"NUEVO"))</f>
        <v>21431497</v>
      </c>
      <c r="W252" s="708" t="s">
        <v>563</v>
      </c>
      <c r="X252" s="915" t="s">
        <v>168</v>
      </c>
      <c r="Y252" s="508" t="s">
        <v>1182</v>
      </c>
      <c r="Z252" s="789" t="s">
        <v>1089</v>
      </c>
      <c r="AA252" s="492" t="s">
        <v>61</v>
      </c>
      <c r="AB252" s="492" t="s">
        <v>1254</v>
      </c>
      <c r="AC252" s="492">
        <v>50</v>
      </c>
      <c r="AD252" s="508"/>
      <c r="AE252" s="508"/>
      <c r="AF252" s="508" t="s">
        <v>1182</v>
      </c>
      <c r="AG252" s="31" t="str">
        <f t="shared" si="100"/>
        <v>T</v>
      </c>
      <c r="AH252" s="903">
        <v>2</v>
      </c>
      <c r="AI252" s="508">
        <v>7</v>
      </c>
      <c r="AJ252" s="508">
        <v>40</v>
      </c>
      <c r="AK252" s="508">
        <v>11</v>
      </c>
      <c r="AL252" s="508">
        <v>0</v>
      </c>
      <c r="AM252" s="31">
        <f t="shared" si="170"/>
        <v>3.9999999999999987</v>
      </c>
      <c r="AN252" s="792">
        <f t="shared" si="171"/>
        <v>0.31944444444444448</v>
      </c>
      <c r="AO252" s="792">
        <f t="shared" si="172"/>
        <v>0.45833333333333331</v>
      </c>
      <c r="AP252" s="31" t="str" cm="1">
        <f t="array" ref="AP252">IF(W252="","",IF(SUMPRODUCT((W252=$W$6:$W$1560)*(AH252=$AH$6:$AH$1560)*(AN252=$AN$6:$AN$1560)*(AO252=$AO$6:$AO$1560)*(ROW($W$6:$W$1560)&lt;&gt;ROW(W252))*((R252=0)*($R$6:$R$1560&gt;0)+(R252&gt;0)*($R$6:$R$1560=0)))&gt;0,"SALONES UNIDOS",IF(SUMPRODUCT((W252=$W$6:$W$1560)*(AH252=$AH$6:$AH$1560)*((AN252&lt;$AO$6:$AO$1560)*(AO252&gt;$AN$6:$AN$1560))*(ROW($W$6:$W$1560)&lt;&gt;ROW(W252)))&gt;0,"CRUZADO","Sin cruce")))</f>
        <v>Sin cruce</v>
      </c>
      <c r="AQ252" s="792" t="str">
        <f t="shared" si="173"/>
        <v>IN1FILIALA</v>
      </c>
      <c r="AR252" s="792" t="str" cm="1">
        <f t="array" ref="AR252">IF(AQ252="","",IF(SUMPRODUCT((AQ252=$AQ$6:$AQ$1560)*(AH252=$AH$6:$AH$1560)*(AN252=$AN$6:$AN$1560)*(AO252=$AO$6:$AO$1560)*(ROW($AQ$6:$AQ$1560)&lt;&gt;ROW(AQ252))*((R252=0)*($R$6:$R$1560&gt;0)+(R252&gt;0)*($R$6:$R$1560=0)))&gt;0,"SALONES UNIDOS",IF(SUMPRODUCT((AQ252=$AQ$6:$AQ$1560)*(AH252=$AH$6:$AH$1560)*((AN252&lt;$AO$6:$AO$1560)*(AO252&gt;$AN$6:$AN$1560))*(ROW($AQ$6:$AQ$1560)&lt;&gt;ROW(AQ252)))&gt;0,"CRUZADO","Sin cruce")))</f>
        <v>Sin cruce</v>
      </c>
    </row>
    <row r="253" spans="3:44" s="8" customFormat="1" ht="18.75" customHeight="1">
      <c r="C253" s="910" t="s">
        <v>1081</v>
      </c>
      <c r="D253" s="789" t="s">
        <v>1396</v>
      </c>
      <c r="E253" s="789">
        <v>20261</v>
      </c>
      <c r="F253" s="913" t="s">
        <v>13</v>
      </c>
      <c r="G253" s="913" t="s">
        <v>20</v>
      </c>
      <c r="H253" s="913" t="s">
        <v>57</v>
      </c>
      <c r="I253" s="913">
        <v>1</v>
      </c>
      <c r="J253" s="913" t="s">
        <v>16</v>
      </c>
      <c r="K253" s="913" t="s">
        <v>1403</v>
      </c>
      <c r="L253" s="914" t="s">
        <v>1190</v>
      </c>
      <c r="M253" s="913" t="s">
        <v>1127</v>
      </c>
      <c r="N253" s="913" t="s">
        <v>1086</v>
      </c>
      <c r="O253" s="913" t="s">
        <v>731</v>
      </c>
      <c r="P253" s="913">
        <v>4</v>
      </c>
      <c r="Q253" s="913">
        <v>0</v>
      </c>
      <c r="R253" s="913">
        <v>4</v>
      </c>
      <c r="S253" s="913">
        <v>4</v>
      </c>
      <c r="T253" s="181"/>
      <c r="U253" s="12">
        <v>38</v>
      </c>
      <c r="V253" s="31">
        <f>IF(W253="","",IFERROR(INDEX(Docentes!C:C,MATCH(W253,Docentes!D:D,0)),"NUEVO"))</f>
        <v>21498728</v>
      </c>
      <c r="W253" s="791" t="s">
        <v>522</v>
      </c>
      <c r="X253" s="915" t="s">
        <v>168</v>
      </c>
      <c r="Y253" s="508" t="s">
        <v>1182</v>
      </c>
      <c r="Z253" s="789" t="s">
        <v>1089</v>
      </c>
      <c r="AA253" s="492" t="s">
        <v>61</v>
      </c>
      <c r="AB253" s="492" t="s">
        <v>1183</v>
      </c>
      <c r="AC253" s="492">
        <v>50</v>
      </c>
      <c r="AD253" s="508"/>
      <c r="AE253" s="508"/>
      <c r="AF253" s="508" t="s">
        <v>1182</v>
      </c>
      <c r="AG253" s="31" t="str">
        <f t="shared" si="100"/>
        <v>T</v>
      </c>
      <c r="AH253" s="903">
        <v>2</v>
      </c>
      <c r="AI253" s="508">
        <v>11</v>
      </c>
      <c r="AJ253" s="508">
        <v>0</v>
      </c>
      <c r="AK253" s="508">
        <v>14</v>
      </c>
      <c r="AL253" s="508">
        <v>20</v>
      </c>
      <c r="AM253" s="31">
        <f t="shared" si="170"/>
        <v>4</v>
      </c>
      <c r="AN253" s="792">
        <f t="shared" si="171"/>
        <v>0.45833333333333331</v>
      </c>
      <c r="AO253" s="792">
        <f t="shared" si="172"/>
        <v>0.59722222222222221</v>
      </c>
      <c r="AP253" s="31" t="str" cm="1">
        <f t="array" ref="AP253">IF(W253="","",IF(SUMPRODUCT((W253=$W$6:$W$1560)*(AH253=$AH$6:$AH$1560)*(AN253=$AN$6:$AN$1560)*(AO253=$AO$6:$AO$1560)*(ROW($W$6:$W$1560)&lt;&gt;ROW(W253))*((R253=0)*($R$6:$R$1560&gt;0)+(R253&gt;0)*($R$6:$R$1560=0)))&gt;0,"SALONES UNIDOS",IF(SUMPRODUCT((W253=$W$6:$W$1560)*(AH253=$AH$6:$AH$1560)*((AN253&lt;$AO$6:$AO$1560)*(AO253&gt;$AN$6:$AN$1560))*(ROW($W$6:$W$1560)&lt;&gt;ROW(W253)))&gt;0,"CRUZADO","Sin cruce")))</f>
        <v>Sin cruce</v>
      </c>
      <c r="AQ253" s="792" t="str">
        <f t="shared" si="173"/>
        <v>IN1FILIALA</v>
      </c>
      <c r="AR253" s="792" t="str" cm="1">
        <f t="array" ref="AR253">IF(AQ253="","",IF(SUMPRODUCT((AQ253=$AQ$6:$AQ$1560)*(AH253=$AH$6:$AH$1560)*(AN253=$AN$6:$AN$1560)*(AO253=$AO$6:$AO$1560)*(ROW($AQ$6:$AQ$1560)&lt;&gt;ROW(AQ253))*((R253=0)*($R$6:$R$1560&gt;0)+(R253&gt;0)*($R$6:$R$1560=0)))&gt;0,"SALONES UNIDOS",IF(SUMPRODUCT((AQ253=$AQ$6:$AQ$1560)*(AH253=$AH$6:$AH$1560)*((AN253&lt;$AO$6:$AO$1560)*(AO253&gt;$AN$6:$AN$1560))*(ROW($AQ$6:$AQ$1560)&lt;&gt;ROW(AQ253)))&gt;0,"CRUZADO","Sin cruce")))</f>
        <v>Sin cruce</v>
      </c>
    </row>
    <row r="254" spans="3:44" s="8" customFormat="1" ht="18.75" customHeight="1">
      <c r="C254" s="910" t="s">
        <v>1081</v>
      </c>
      <c r="D254" s="789" t="s">
        <v>1396</v>
      </c>
      <c r="E254" s="789">
        <v>20261</v>
      </c>
      <c r="F254" s="913" t="s">
        <v>13</v>
      </c>
      <c r="G254" s="913" t="s">
        <v>20</v>
      </c>
      <c r="H254" s="913" t="s">
        <v>57</v>
      </c>
      <c r="I254" s="913">
        <v>1</v>
      </c>
      <c r="J254" s="913" t="s">
        <v>16</v>
      </c>
      <c r="K254" s="913" t="s">
        <v>1404</v>
      </c>
      <c r="L254" s="914" t="s">
        <v>1131</v>
      </c>
      <c r="M254" s="913" t="s">
        <v>1127</v>
      </c>
      <c r="N254" s="913" t="s">
        <v>1086</v>
      </c>
      <c r="O254" s="913" t="s">
        <v>731</v>
      </c>
      <c r="P254" s="913">
        <v>4</v>
      </c>
      <c r="Q254" s="913">
        <v>0</v>
      </c>
      <c r="R254" s="913">
        <v>4</v>
      </c>
      <c r="S254" s="913">
        <v>4</v>
      </c>
      <c r="T254" s="181"/>
      <c r="U254" s="12">
        <v>38</v>
      </c>
      <c r="V254" s="31">
        <f>IF(W254="","",IFERROR(INDEX(Docentes!C:C,MATCH(W254,Docentes!D:D,0)),"NUEVO"))</f>
        <v>21546491</v>
      </c>
      <c r="W254" s="708" t="s">
        <v>389</v>
      </c>
      <c r="X254" s="915" t="s">
        <v>168</v>
      </c>
      <c r="Y254" s="508" t="s">
        <v>1182</v>
      </c>
      <c r="Z254" s="789" t="s">
        <v>1089</v>
      </c>
      <c r="AA254" s="492" t="s">
        <v>61</v>
      </c>
      <c r="AB254" s="492" t="s">
        <v>1254</v>
      </c>
      <c r="AC254" s="492">
        <v>50</v>
      </c>
      <c r="AD254" s="508"/>
      <c r="AE254" s="508"/>
      <c r="AF254" s="508" t="s">
        <v>1182</v>
      </c>
      <c r="AG254" s="31" t="str">
        <f t="shared" si="100"/>
        <v>T</v>
      </c>
      <c r="AH254" s="903">
        <v>5</v>
      </c>
      <c r="AI254" s="508">
        <v>7</v>
      </c>
      <c r="AJ254" s="508">
        <v>40</v>
      </c>
      <c r="AK254" s="508">
        <v>11</v>
      </c>
      <c r="AL254" s="508">
        <v>0</v>
      </c>
      <c r="AM254" s="31">
        <f t="shared" si="170"/>
        <v>3.9999999999999987</v>
      </c>
      <c r="AN254" s="792">
        <f t="shared" si="171"/>
        <v>0.31944444444444448</v>
      </c>
      <c r="AO254" s="792">
        <f t="shared" si="172"/>
        <v>0.45833333333333331</v>
      </c>
      <c r="AP254" s="31" t="str" cm="1">
        <f t="array" ref="AP254">IF(W254="","",IF(SUMPRODUCT((W254=$W$6:$W$1560)*(AH254=$AH$6:$AH$1560)*(AN254=$AN$6:$AN$1560)*(AO254=$AO$6:$AO$1560)*(ROW($W$6:$W$1560)&lt;&gt;ROW(W254))*((R254=0)*($R$6:$R$1560&gt;0)+(R254&gt;0)*($R$6:$R$1560=0)))&gt;0,"SALONES UNIDOS",IF(SUMPRODUCT((W254=$W$6:$W$1560)*(AH254=$AH$6:$AH$1560)*((AN254&lt;$AO$6:$AO$1560)*(AO254&gt;$AN$6:$AN$1560))*(ROW($W$6:$W$1560)&lt;&gt;ROW(W254)))&gt;0,"CRUZADO","Sin cruce")))</f>
        <v>Sin cruce</v>
      </c>
      <c r="AQ254" s="792" t="str">
        <f t="shared" si="173"/>
        <v>IN1FILIALA</v>
      </c>
      <c r="AR254" s="792" t="str" cm="1">
        <f t="array" ref="AR254">IF(AQ254="","",IF(SUMPRODUCT((AQ254=$AQ$6:$AQ$1560)*(AH254=$AH$6:$AH$1560)*(AN254=$AN$6:$AN$1560)*(AO254=$AO$6:$AO$1560)*(ROW($AQ$6:$AQ$1560)&lt;&gt;ROW(AQ254))*((R254=0)*($R$6:$R$1560&gt;0)+(R254&gt;0)*($R$6:$R$1560=0)))&gt;0,"SALONES UNIDOS",IF(SUMPRODUCT((AQ254=$AQ$6:$AQ$1560)*(AH254=$AH$6:$AH$1560)*((AN254&lt;$AO$6:$AO$1560)*(AO254&gt;$AN$6:$AN$1560))*(ROW($AQ$6:$AQ$1560)&lt;&gt;ROW(AQ254)))&gt;0,"CRUZADO","Sin cruce")))</f>
        <v>Sin cruce</v>
      </c>
    </row>
    <row r="255" spans="3:44" s="8" customFormat="1" ht="18.75" hidden="1" customHeight="1">
      <c r="C255" s="12" t="s">
        <v>1081</v>
      </c>
      <c r="D255" s="789" t="s">
        <v>1396</v>
      </c>
      <c r="E255" s="789">
        <v>20261</v>
      </c>
      <c r="F255" s="12" t="s">
        <v>13</v>
      </c>
      <c r="G255" s="12" t="s">
        <v>20</v>
      </c>
      <c r="H255" s="12" t="s">
        <v>57</v>
      </c>
      <c r="I255" s="12">
        <v>3</v>
      </c>
      <c r="J255" s="12" t="s">
        <v>16</v>
      </c>
      <c r="K255" s="790" t="s">
        <v>1405</v>
      </c>
      <c r="L255" s="491" t="s">
        <v>1361</v>
      </c>
      <c r="M255" s="789" t="s">
        <v>1101</v>
      </c>
      <c r="N255" s="789" t="s">
        <v>1086</v>
      </c>
      <c r="O255" s="12" t="s">
        <v>731</v>
      </c>
      <c r="P255" s="789">
        <v>3</v>
      </c>
      <c r="Q255" s="789">
        <v>2</v>
      </c>
      <c r="R255" s="815">
        <v>5</v>
      </c>
      <c r="S255" s="789">
        <v>4</v>
      </c>
      <c r="T255" s="181"/>
      <c r="U255" s="31">
        <v>17</v>
      </c>
      <c r="V255" s="31">
        <f>IF(W255="","",IFERROR(INDEX(Docentes!C:C,MATCH(W255,Docentes!D:D,0)),"NUEVO"))</f>
        <v>44859703</v>
      </c>
      <c r="W255" s="693" t="s">
        <v>1000</v>
      </c>
      <c r="X255" s="265" t="s">
        <v>168</v>
      </c>
      <c r="Y255" s="789" t="s">
        <v>1406</v>
      </c>
      <c r="Z255" s="789" t="s">
        <v>1089</v>
      </c>
      <c r="AA255" s="789" t="s">
        <v>60</v>
      </c>
      <c r="AB255" s="789" t="s">
        <v>1235</v>
      </c>
      <c r="AC255" s="789">
        <v>36</v>
      </c>
      <c r="AD255" s="789"/>
      <c r="AE255" s="789"/>
      <c r="AF255" s="789" t="s">
        <v>1406</v>
      </c>
      <c r="AG255" s="31" t="str">
        <f t="shared" si="100"/>
        <v>TP</v>
      </c>
      <c r="AH255" s="789">
        <v>1</v>
      </c>
      <c r="AI255" s="789">
        <v>16</v>
      </c>
      <c r="AJ255" s="789">
        <v>0</v>
      </c>
      <c r="AK255" s="789">
        <v>20</v>
      </c>
      <c r="AL255" s="789">
        <v>10</v>
      </c>
      <c r="AM255" s="31">
        <f t="shared" si="116"/>
        <v>5.0000000000000009</v>
      </c>
      <c r="AN255" s="792">
        <f t="shared" si="117"/>
        <v>0.66666666666666663</v>
      </c>
      <c r="AO255" s="792">
        <f t="shared" si="118"/>
        <v>0.84027777777777779</v>
      </c>
      <c r="AP255" s="31" t="str" cm="1">
        <f t="array" ref="AP255">IF(W255="","",IF(SUMPRODUCT((W255=$W$6:$W$1560)*(AH255=$AH$6:$AH$1560)*(AN255=$AN$6:$AN$1560)*(AO255=$AO$6:$AO$1560)*(ROW($W$6:$W$1560)&lt;&gt;ROW(W255))*((R255=0)*($R$6:$R$1560&gt;0)+(R255&gt;0)*($R$6:$R$1560=0)))&gt;0,"SALONES UNIDOS",IF(SUMPRODUCT((W255=$W$6:$W$1560)*(AH255=$AH$6:$AH$1560)*((AN255&lt;$AO$6:$AO$1560)*(AO255&gt;$AN$6:$AN$1560))*(ROW($W$6:$W$1560)&lt;&gt;ROW(W255)))&gt;0,"CRUZADO","Sin cruce")))</f>
        <v>Sin cruce</v>
      </c>
      <c r="AQ255" s="792" t="str">
        <f t="shared" si="119"/>
        <v>IN3FILIALA</v>
      </c>
      <c r="AR255" s="792" t="str" cm="1">
        <f t="array" ref="AR255">IF(AQ255="","",IF(SUMPRODUCT((AQ255=$AQ$6:$AQ$1560)*(AH255=$AH$6:$AH$1560)*(AN255=$AN$6:$AN$1560)*(AO255=$AO$6:$AO$1560)*(ROW($AQ$6:$AQ$1560)&lt;&gt;ROW(AQ255))*((R255=0)*($R$6:$R$1560&gt;0)+(R255&gt;0)*($R$6:$R$1560=0)))&gt;0,"SALONES UNIDOS",IF(SUMPRODUCT((AQ255=$AQ$6:$AQ$1560)*(AH255=$AH$6:$AH$1560)*((AN255&lt;$AO$6:$AO$1560)*(AO255&gt;$AN$6:$AN$1560))*(ROW($AQ$6:$AQ$1560)&lt;&gt;ROW(AQ255)))&gt;0,"CRUZADO","Sin cruce")))</f>
        <v>Sin cruce</v>
      </c>
    </row>
    <row r="256" spans="3:44" s="8" customFormat="1" ht="18.75" hidden="1" customHeight="1">
      <c r="C256" s="12" t="s">
        <v>1081</v>
      </c>
      <c r="D256" s="789" t="s">
        <v>1396</v>
      </c>
      <c r="E256" s="789">
        <v>20261</v>
      </c>
      <c r="F256" s="12" t="s">
        <v>13</v>
      </c>
      <c r="G256" s="12" t="s">
        <v>20</v>
      </c>
      <c r="H256" s="12" t="s">
        <v>57</v>
      </c>
      <c r="I256" s="12">
        <v>3</v>
      </c>
      <c r="J256" s="12" t="s">
        <v>16</v>
      </c>
      <c r="K256" s="790" t="s">
        <v>1407</v>
      </c>
      <c r="L256" s="491" t="s">
        <v>1408</v>
      </c>
      <c r="M256" s="789" t="s">
        <v>1101</v>
      </c>
      <c r="N256" s="789" t="s">
        <v>1086</v>
      </c>
      <c r="O256" s="12" t="s">
        <v>731</v>
      </c>
      <c r="P256" s="789">
        <v>3</v>
      </c>
      <c r="Q256" s="789">
        <v>0</v>
      </c>
      <c r="R256" s="815">
        <v>3</v>
      </c>
      <c r="S256" s="789">
        <v>4</v>
      </c>
      <c r="T256" s="181"/>
      <c r="U256" s="272">
        <v>17</v>
      </c>
      <c r="V256" s="31">
        <f>IF(W256="","",IFERROR(INDEX(Docentes!C:C,MATCH(W256,Docentes!D:D,0)),"NUEVO"))</f>
        <v>41074586</v>
      </c>
      <c r="W256" s="791" t="s">
        <v>181</v>
      </c>
      <c r="X256" s="265" t="s">
        <v>168</v>
      </c>
      <c r="Y256" s="789" t="s">
        <v>1242</v>
      </c>
      <c r="Z256" s="789" t="s">
        <v>1089</v>
      </c>
      <c r="AA256" s="789" t="s">
        <v>60</v>
      </c>
      <c r="AB256" s="789" t="s">
        <v>1235</v>
      </c>
      <c r="AC256" s="789">
        <v>36</v>
      </c>
      <c r="AD256" s="31"/>
      <c r="AE256" s="789"/>
      <c r="AF256" s="789" t="s">
        <v>1242</v>
      </c>
      <c r="AG256" s="31" t="str">
        <f t="shared" ref="AG256" si="174">IF(AND(P256&gt;0,Q256&gt;0),"TP",IF(AND(P256&gt;0,Q256=0),"T","P"))</f>
        <v>T</v>
      </c>
      <c r="AH256" s="789">
        <v>3</v>
      </c>
      <c r="AI256" s="789">
        <v>7</v>
      </c>
      <c r="AJ256" s="789">
        <v>40</v>
      </c>
      <c r="AK256" s="789">
        <v>10</v>
      </c>
      <c r="AL256" s="789">
        <v>10</v>
      </c>
      <c r="AM256" s="31">
        <f t="shared" ref="AM256" si="175">IF(R256=0,0,IF(AI256="",R256,IF(X256="HIBRIDO VIRTUAL",0,((((AK256/24)+(AL256/1440))-((AI256/24)+(AJ256/1440)))*1440/50))))</f>
        <v>2.9999999999999987</v>
      </c>
      <c r="AN256" s="792">
        <f t="shared" ref="AN256" si="176">AI256/24+AJ256/1440</f>
        <v>0.31944444444444448</v>
      </c>
      <c r="AO256" s="792">
        <f t="shared" ref="AO256" si="177">AK256/24+AL256/1440</f>
        <v>0.4236111111111111</v>
      </c>
      <c r="AP256" s="31" t="str" cm="1">
        <f t="array" ref="AP256">IF(W256="","",IF(SUMPRODUCT((W256=$W$6:$W$1560)*(AH256=$AH$6:$AH$1560)*(AN256=$AN$6:$AN$1560)*(AO256=$AO$6:$AO$1560)*(ROW($W$6:$W$1560)&lt;&gt;ROW(W256))*((R256=0)*($R$6:$R$1560&gt;0)+(R256&gt;0)*($R$6:$R$1560=0)))&gt;0,"SALONES UNIDOS",IF(SUMPRODUCT((W256=$W$6:$W$1560)*(AH256=$AH$6:$AH$1560)*((AN256&lt;$AO$6:$AO$1560)*(AO256&gt;$AN$6:$AN$1560))*(ROW($W$6:$W$1560)&lt;&gt;ROW(W256)))&gt;0,"CRUZADO","Sin cruce")))</f>
        <v>Sin cruce</v>
      </c>
      <c r="AQ256" s="792" t="str">
        <f t="shared" ref="AQ256" si="178">TRIM(CONCATENATE(H256,I256,F256,J256))</f>
        <v>IN3FILIALA</v>
      </c>
      <c r="AR256" s="792" t="str" cm="1">
        <f t="array" ref="AR256">IF(AQ256="","",IF(SUMPRODUCT((AQ256=$AQ$6:$AQ$1560)*(AH256=$AH$6:$AH$1560)*(AN256=$AN$6:$AN$1560)*(AO256=$AO$6:$AO$1560)*(ROW($AQ$6:$AQ$1560)&lt;&gt;ROW(AQ256))*((R256=0)*($R$6:$R$1560&gt;0)+(R256&gt;0)*($R$6:$R$1560=0)))&gt;0,"SALONES UNIDOS",IF(SUMPRODUCT((AQ256=$AQ$6:$AQ$1560)*(AH256=$AH$6:$AH$1560)*((AN256&lt;$AO$6:$AO$1560)*(AO256&gt;$AN$6:$AN$1560))*(ROW($AQ$6:$AQ$1560)&lt;&gt;ROW(AQ256)))&gt;0,"CRUZADO","Sin cruce")))</f>
        <v>Sin cruce</v>
      </c>
    </row>
    <row r="257" spans="3:44" s="8" customFormat="1" ht="18.75" hidden="1" customHeight="1">
      <c r="C257" s="12" t="s">
        <v>1081</v>
      </c>
      <c r="D257" s="789" t="s">
        <v>1396</v>
      </c>
      <c r="E257" s="789">
        <v>20261</v>
      </c>
      <c r="F257" s="12" t="s">
        <v>13</v>
      </c>
      <c r="G257" s="12" t="s">
        <v>20</v>
      </c>
      <c r="H257" s="12" t="s">
        <v>57</v>
      </c>
      <c r="I257" s="12">
        <v>3</v>
      </c>
      <c r="J257" s="12" t="s">
        <v>16</v>
      </c>
      <c r="K257" s="790" t="s">
        <v>1407</v>
      </c>
      <c r="L257" s="491" t="s">
        <v>1408</v>
      </c>
      <c r="M257" s="789" t="s">
        <v>1101</v>
      </c>
      <c r="N257" s="789" t="s">
        <v>1086</v>
      </c>
      <c r="O257" s="12" t="s">
        <v>731</v>
      </c>
      <c r="P257" s="789">
        <v>0</v>
      </c>
      <c r="Q257" s="789">
        <v>2</v>
      </c>
      <c r="R257" s="815">
        <v>2</v>
      </c>
      <c r="S257" s="789">
        <v>4</v>
      </c>
      <c r="T257" s="181"/>
      <c r="U257" s="272">
        <v>17</v>
      </c>
      <c r="V257" s="31">
        <f>IF(W257="","",IFERROR(INDEX(Docentes!C:C,MATCH(W257,Docentes!D:D,0)),"NUEVO"))</f>
        <v>41074586</v>
      </c>
      <c r="W257" s="791" t="s">
        <v>181</v>
      </c>
      <c r="X257" s="265" t="s">
        <v>168</v>
      </c>
      <c r="Y257" s="789" t="s">
        <v>1242</v>
      </c>
      <c r="Z257" s="789" t="s">
        <v>1089</v>
      </c>
      <c r="AA257" s="789"/>
      <c r="AB257" s="789"/>
      <c r="AC257" s="789"/>
      <c r="AD257" s="579" t="s">
        <v>1353</v>
      </c>
      <c r="AE257" s="789">
        <v>30</v>
      </c>
      <c r="AF257" s="789" t="s">
        <v>1242</v>
      </c>
      <c r="AG257" s="31" t="str">
        <f t="shared" si="100"/>
        <v>P</v>
      </c>
      <c r="AH257" s="789">
        <v>3</v>
      </c>
      <c r="AI257" s="789">
        <v>10</v>
      </c>
      <c r="AJ257" s="789">
        <v>10</v>
      </c>
      <c r="AK257" s="789">
        <v>11</v>
      </c>
      <c r="AL257" s="789">
        <v>50</v>
      </c>
      <c r="AM257" s="31">
        <f t="shared" si="116"/>
        <v>1.9999999999999993</v>
      </c>
      <c r="AN257" s="792">
        <f t="shared" si="117"/>
        <v>0.4236111111111111</v>
      </c>
      <c r="AO257" s="792">
        <f t="shared" si="118"/>
        <v>0.49305555555555552</v>
      </c>
      <c r="AP257" s="31" t="str" cm="1">
        <f t="array" ref="AP257">IF(W257="","",IF(SUMPRODUCT((W257=$W$6:$W$1560)*(AH257=$AH$6:$AH$1560)*(AN257=$AN$6:$AN$1560)*(AO257=$AO$6:$AO$1560)*(ROW($W$6:$W$1560)&lt;&gt;ROW(W257))*((R257=0)*($R$6:$R$1560&gt;0)+(R257&gt;0)*($R$6:$R$1560=0)))&gt;0,"SALONES UNIDOS",IF(SUMPRODUCT((W257=$W$6:$W$1560)*(AH257=$AH$6:$AH$1560)*((AN257&lt;$AO$6:$AO$1560)*(AO257&gt;$AN$6:$AN$1560))*(ROW($W$6:$W$1560)&lt;&gt;ROW(W257)))&gt;0,"CRUZADO","Sin cruce")))</f>
        <v>Sin cruce</v>
      </c>
      <c r="AQ257" s="792" t="str">
        <f t="shared" si="119"/>
        <v>IN3FILIALA</v>
      </c>
      <c r="AR257" s="792" t="str" cm="1">
        <f t="array" ref="AR257">IF(AQ257="","",IF(SUMPRODUCT((AQ257=$AQ$6:$AQ$1560)*(AH257=$AH$6:$AH$1560)*(AN257=$AN$6:$AN$1560)*(AO257=$AO$6:$AO$1560)*(ROW($AQ$6:$AQ$1560)&lt;&gt;ROW(AQ257))*((R257=0)*($R$6:$R$1560&gt;0)+(R257&gt;0)*($R$6:$R$1560=0)))&gt;0,"SALONES UNIDOS",IF(SUMPRODUCT((AQ257=$AQ$6:$AQ$1560)*(AH257=$AH$6:$AH$1560)*((AN257&lt;$AO$6:$AO$1560)*(AO257&gt;$AN$6:$AN$1560))*(ROW($AQ$6:$AQ$1560)&lt;&gt;ROW(AQ257)))&gt;0,"CRUZADO","Sin cruce")))</f>
        <v>Sin cruce</v>
      </c>
    </row>
    <row r="258" spans="3:44" s="8" customFormat="1" ht="18.75" hidden="1" customHeight="1">
      <c r="C258" s="12" t="s">
        <v>1081</v>
      </c>
      <c r="D258" s="789" t="s">
        <v>1396</v>
      </c>
      <c r="E258" s="789">
        <v>20261</v>
      </c>
      <c r="F258" s="12" t="s">
        <v>13</v>
      </c>
      <c r="G258" s="12" t="s">
        <v>20</v>
      </c>
      <c r="H258" s="12" t="s">
        <v>57</v>
      </c>
      <c r="I258" s="12">
        <v>3</v>
      </c>
      <c r="J258" s="12" t="s">
        <v>16</v>
      </c>
      <c r="K258" s="790" t="s">
        <v>1409</v>
      </c>
      <c r="L258" s="491" t="s">
        <v>1410</v>
      </c>
      <c r="M258" s="789" t="s">
        <v>1101</v>
      </c>
      <c r="N258" s="789" t="s">
        <v>1086</v>
      </c>
      <c r="O258" s="12" t="s">
        <v>731</v>
      </c>
      <c r="P258" s="789">
        <v>3</v>
      </c>
      <c r="Q258" s="789">
        <v>0</v>
      </c>
      <c r="R258" s="815">
        <v>3</v>
      </c>
      <c r="S258" s="789">
        <v>4</v>
      </c>
      <c r="T258" s="181"/>
      <c r="U258" s="31">
        <v>17</v>
      </c>
      <c r="V258" s="31">
        <f>IF(W258="","",IFERROR(INDEX(Docentes!C:C,MATCH(W258,Docentes!D:D,0)),"NUEVO"))</f>
        <v>21564811</v>
      </c>
      <c r="W258" s="791" t="s">
        <v>473</v>
      </c>
      <c r="X258" s="265" t="s">
        <v>168</v>
      </c>
      <c r="Y258" s="789" t="s">
        <v>1142</v>
      </c>
      <c r="Z258" s="789" t="s">
        <v>1089</v>
      </c>
      <c r="AA258" s="789" t="s">
        <v>60</v>
      </c>
      <c r="AB258" s="789" t="s">
        <v>1235</v>
      </c>
      <c r="AC258" s="789">
        <v>36</v>
      </c>
      <c r="AD258" s="789"/>
      <c r="AE258" s="789"/>
      <c r="AF258" s="789" t="s">
        <v>1142</v>
      </c>
      <c r="AG258" s="31" t="str">
        <f t="shared" ref="AG258" si="179">IF(AND(P258&gt;0,Q258&gt;0),"TP",IF(AND(P258&gt;0,Q258=0),"T","P"))</f>
        <v>T</v>
      </c>
      <c r="AH258" s="789">
        <v>4</v>
      </c>
      <c r="AI258" s="789">
        <v>14</v>
      </c>
      <c r="AJ258" s="789">
        <v>20</v>
      </c>
      <c r="AK258" s="789">
        <v>16</v>
      </c>
      <c r="AL258" s="789">
        <v>50</v>
      </c>
      <c r="AM258" s="31">
        <f t="shared" ref="AM258" si="180">IF(R258=0,0,IF(AI258="",R258,IF(X258="HIBRIDO VIRTUAL",0,((((AK258/24)+(AL258/1440))-((AI258/24)+(AJ258/1440)))*1440/50))))</f>
        <v>2.9999999999999987</v>
      </c>
      <c r="AN258" s="792">
        <f t="shared" ref="AN258" si="181">AI258/24+AJ258/1440</f>
        <v>0.59722222222222221</v>
      </c>
      <c r="AO258" s="792">
        <f t="shared" ref="AO258" si="182">AK258/24+AL258/1440</f>
        <v>0.70138888888888884</v>
      </c>
      <c r="AP258" s="31" t="str" cm="1">
        <f t="array" ref="AP258">IF(W258="","",IF(SUMPRODUCT((W258=$W$6:$W$1560)*(AH258=$AH$6:$AH$1560)*(AN258=$AN$6:$AN$1560)*(AO258=$AO$6:$AO$1560)*(ROW($W$6:$W$1560)&lt;&gt;ROW(W258))*((R258=0)*($R$6:$R$1560&gt;0)+(R258&gt;0)*($R$6:$R$1560=0)))&gt;0,"SALONES UNIDOS",IF(SUMPRODUCT((W258=$W$6:$W$1560)*(AH258=$AH$6:$AH$1560)*((AN258&lt;$AO$6:$AO$1560)*(AO258&gt;$AN$6:$AN$1560))*(ROW($W$6:$W$1560)&lt;&gt;ROW(W258)))&gt;0,"CRUZADO","Sin cruce")))</f>
        <v>Sin cruce</v>
      </c>
      <c r="AQ258" s="792" t="str">
        <f t="shared" ref="AQ258" si="183">TRIM(CONCATENATE(H258,I258,F258,J258))</f>
        <v>IN3FILIALA</v>
      </c>
      <c r="AR258" s="792" t="str" cm="1">
        <f t="array" ref="AR258">IF(AQ258="","",IF(SUMPRODUCT((AQ258=$AQ$6:$AQ$1560)*(AH258=$AH$6:$AH$1560)*(AN258=$AN$6:$AN$1560)*(AO258=$AO$6:$AO$1560)*(ROW($AQ$6:$AQ$1560)&lt;&gt;ROW(AQ258))*((R258=0)*($R$6:$R$1560&gt;0)+(R258&gt;0)*($R$6:$R$1560=0)))&gt;0,"SALONES UNIDOS",IF(SUMPRODUCT((AQ258=$AQ$6:$AQ$1560)*(AH258=$AH$6:$AH$1560)*((AN258&lt;$AO$6:$AO$1560)*(AO258&gt;$AN$6:$AN$1560))*(ROW($AQ$6:$AQ$1560)&lt;&gt;ROW(AQ258)))&gt;0,"CRUZADO","Sin cruce")))</f>
        <v>Sin cruce</v>
      </c>
    </row>
    <row r="259" spans="3:44" s="8" customFormat="1" ht="18.75" hidden="1" customHeight="1">
      <c r="C259" s="12" t="s">
        <v>1081</v>
      </c>
      <c r="D259" s="789" t="s">
        <v>1396</v>
      </c>
      <c r="E259" s="789">
        <v>20261</v>
      </c>
      <c r="F259" s="12" t="s">
        <v>13</v>
      </c>
      <c r="G259" s="12" t="s">
        <v>20</v>
      </c>
      <c r="H259" s="12" t="s">
        <v>57</v>
      </c>
      <c r="I259" s="12">
        <v>3</v>
      </c>
      <c r="J259" s="12" t="s">
        <v>16</v>
      </c>
      <c r="K259" s="790" t="s">
        <v>1409</v>
      </c>
      <c r="L259" s="491" t="s">
        <v>1410</v>
      </c>
      <c r="M259" s="789" t="s">
        <v>1101</v>
      </c>
      <c r="N259" s="789" t="s">
        <v>1086</v>
      </c>
      <c r="O259" s="12" t="s">
        <v>731</v>
      </c>
      <c r="P259" s="789">
        <v>0</v>
      </c>
      <c r="Q259" s="789">
        <v>2</v>
      </c>
      <c r="R259" s="815">
        <v>2</v>
      </c>
      <c r="S259" s="789">
        <v>4</v>
      </c>
      <c r="T259" s="181"/>
      <c r="U259" s="31">
        <v>17</v>
      </c>
      <c r="V259" s="31">
        <f>IF(W259="","",IFERROR(INDEX(Docentes!C:C,MATCH(W259,Docentes!D:D,0)),"NUEVO"))</f>
        <v>21564811</v>
      </c>
      <c r="W259" s="791" t="s">
        <v>473</v>
      </c>
      <c r="X259" s="265" t="s">
        <v>168</v>
      </c>
      <c r="Y259" s="789" t="s">
        <v>1142</v>
      </c>
      <c r="Z259" s="789" t="s">
        <v>1089</v>
      </c>
      <c r="AA259" s="789"/>
      <c r="AB259" s="789"/>
      <c r="AC259" s="789"/>
      <c r="AD259" s="672" t="s">
        <v>1378</v>
      </c>
      <c r="AE259" s="789">
        <v>20</v>
      </c>
      <c r="AF259" s="789" t="s">
        <v>1142</v>
      </c>
      <c r="AG259" s="31" t="str">
        <f t="shared" si="100"/>
        <v>P</v>
      </c>
      <c r="AH259" s="789">
        <v>4</v>
      </c>
      <c r="AI259" s="789">
        <v>16</v>
      </c>
      <c r="AJ259" s="789">
        <v>50</v>
      </c>
      <c r="AK259" s="789">
        <v>18</v>
      </c>
      <c r="AL259" s="789">
        <v>30</v>
      </c>
      <c r="AM259" s="31">
        <f t="shared" si="116"/>
        <v>2.0000000000000027</v>
      </c>
      <c r="AN259" s="792">
        <f t="shared" si="117"/>
        <v>0.70138888888888884</v>
      </c>
      <c r="AO259" s="792">
        <f t="shared" si="118"/>
        <v>0.77083333333333337</v>
      </c>
      <c r="AP259" s="31" t="str" cm="1">
        <f t="array" ref="AP259">IF(W259="","",IF(SUMPRODUCT((W259=$W$6:$W$1560)*(AH259=$AH$6:$AH$1560)*(AN259=$AN$6:$AN$1560)*(AO259=$AO$6:$AO$1560)*(ROW($W$6:$W$1560)&lt;&gt;ROW(W259))*((R259=0)*($R$6:$R$1560&gt;0)+(R259&gt;0)*($R$6:$R$1560=0)))&gt;0,"SALONES UNIDOS",IF(SUMPRODUCT((W259=$W$6:$W$1560)*(AH259=$AH$6:$AH$1560)*((AN259&lt;$AO$6:$AO$1560)*(AO259&gt;$AN$6:$AN$1560))*(ROW($W$6:$W$1560)&lt;&gt;ROW(W259)))&gt;0,"CRUZADO","Sin cruce")))</f>
        <v>Sin cruce</v>
      </c>
      <c r="AQ259" s="792" t="str">
        <f t="shared" si="119"/>
        <v>IN3FILIALA</v>
      </c>
      <c r="AR259" s="792" t="str" cm="1">
        <f t="array" ref="AR259">IF(AQ259="","",IF(SUMPRODUCT((AQ259=$AQ$6:$AQ$1560)*(AH259=$AH$6:$AH$1560)*(AN259=$AN$6:$AN$1560)*(AO259=$AO$6:$AO$1560)*(ROW($AQ$6:$AQ$1560)&lt;&gt;ROW(AQ259))*((R259=0)*($R$6:$R$1560&gt;0)+(R259&gt;0)*($R$6:$R$1560=0)))&gt;0,"SALONES UNIDOS",IF(SUMPRODUCT((AQ259=$AQ$6:$AQ$1560)*(AH259=$AH$6:$AH$1560)*((AN259&lt;$AO$6:$AO$1560)*(AO259&gt;$AN$6:$AN$1560))*(ROW($AQ$6:$AQ$1560)&lt;&gt;ROW(AQ259)))&gt;0,"CRUZADO","Sin cruce")))</f>
        <v>Sin cruce</v>
      </c>
    </row>
    <row r="260" spans="3:44" s="8" customFormat="1" ht="18.75" hidden="1" customHeight="1">
      <c r="C260" s="12" t="s">
        <v>1081</v>
      </c>
      <c r="D260" s="789" t="s">
        <v>1396</v>
      </c>
      <c r="E260" s="789">
        <v>20261</v>
      </c>
      <c r="F260" s="12" t="s">
        <v>13</v>
      </c>
      <c r="G260" s="12" t="s">
        <v>20</v>
      </c>
      <c r="H260" s="12" t="s">
        <v>57</v>
      </c>
      <c r="I260" s="12">
        <v>3</v>
      </c>
      <c r="J260" s="12" t="s">
        <v>16</v>
      </c>
      <c r="K260" s="790" t="s">
        <v>1411</v>
      </c>
      <c r="L260" s="491" t="s">
        <v>1412</v>
      </c>
      <c r="M260" s="789" t="s">
        <v>1085</v>
      </c>
      <c r="N260" s="789" t="s">
        <v>1086</v>
      </c>
      <c r="O260" s="12" t="s">
        <v>731</v>
      </c>
      <c r="P260" s="789">
        <v>3</v>
      </c>
      <c r="Q260" s="789">
        <v>0</v>
      </c>
      <c r="R260" s="815">
        <v>3</v>
      </c>
      <c r="S260" s="789">
        <v>4</v>
      </c>
      <c r="T260" s="181"/>
      <c r="U260" s="31">
        <v>17</v>
      </c>
      <c r="V260" s="31">
        <f>IF(W260="","",IFERROR(INDEX(Docentes!C:C,MATCH(W260,Docentes!D:D,0)),"NUEVO"))</f>
        <v>41461731</v>
      </c>
      <c r="W260" s="791" t="s">
        <v>177</v>
      </c>
      <c r="X260" s="265" t="s">
        <v>1332</v>
      </c>
      <c r="Y260" s="789" t="s">
        <v>1406</v>
      </c>
      <c r="Z260" s="789" t="s">
        <v>1089</v>
      </c>
      <c r="AA260" s="789" t="s">
        <v>60</v>
      </c>
      <c r="AB260" s="789" t="s">
        <v>1235</v>
      </c>
      <c r="AC260" s="789">
        <v>36</v>
      </c>
      <c r="AD260" s="789"/>
      <c r="AE260" s="789"/>
      <c r="AF260" s="789" t="s">
        <v>1406</v>
      </c>
      <c r="AG260" s="31" t="str">
        <f t="shared" ref="AG260" si="184">IF(AND(P260&gt;0,Q260&gt;0),"TP",IF(AND(P260&gt;0,Q260=0),"T","P"))</f>
        <v>T</v>
      </c>
      <c r="AH260" s="789">
        <v>3</v>
      </c>
      <c r="AI260" s="789">
        <v>12</v>
      </c>
      <c r="AJ260" s="789">
        <v>40</v>
      </c>
      <c r="AK260" s="789">
        <v>15</v>
      </c>
      <c r="AL260" s="789">
        <v>10</v>
      </c>
      <c r="AM260" s="31">
        <f t="shared" ref="AM260" si="185">IF(R260=0,0,IF(AI260="",R260,IF(X260="HIBRIDO VIRTUAL",0,((((AK260/24)+(AL260/1440))-((AI260/24)+(AJ260/1440)))*1440/50))))</f>
        <v>2.9999999999999987</v>
      </c>
      <c r="AN260" s="792">
        <f t="shared" ref="AN260" si="186">AI260/24+AJ260/1440</f>
        <v>0.52777777777777779</v>
      </c>
      <c r="AO260" s="792">
        <f t="shared" ref="AO260" si="187">AK260/24+AL260/1440</f>
        <v>0.63194444444444442</v>
      </c>
      <c r="AP260" s="31" t="str" cm="1">
        <f t="array" ref="AP260">IF(W260="","",IF(SUMPRODUCT((W260=$W$6:$W$1560)*(AH260=$AH$6:$AH$1560)*(AN260=$AN$6:$AN$1560)*(AO260=$AO$6:$AO$1560)*(ROW($W$6:$W$1560)&lt;&gt;ROW(W260))*((R260=0)*($R$6:$R$1560&gt;0)+(R260&gt;0)*($R$6:$R$1560=0)))&gt;0,"SALONES UNIDOS",IF(SUMPRODUCT((W260=$W$6:$W$1560)*(AH260=$AH$6:$AH$1560)*((AN260&lt;$AO$6:$AO$1560)*(AO260&gt;$AN$6:$AN$1560))*(ROW($W$6:$W$1560)&lt;&gt;ROW(W260)))&gt;0,"CRUZADO","Sin cruce")))</f>
        <v>Sin cruce</v>
      </c>
      <c r="AQ260" s="792" t="str">
        <f t="shared" ref="AQ260" si="188">TRIM(CONCATENATE(H260,I260,F260,J260))</f>
        <v>IN3FILIALA</v>
      </c>
      <c r="AR260" s="792" t="str" cm="1">
        <f t="array" ref="AR260">IF(AQ260="","",IF(SUMPRODUCT((AQ260=$AQ$6:$AQ$1560)*(AH260=$AH$6:$AH$1560)*(AN260=$AN$6:$AN$1560)*(AO260=$AO$6:$AO$1560)*(ROW($AQ$6:$AQ$1560)&lt;&gt;ROW(AQ260))*((R260=0)*($R$6:$R$1560&gt;0)+(R260&gt;0)*($R$6:$R$1560=0)))&gt;0,"SALONES UNIDOS",IF(SUMPRODUCT((AQ260=$AQ$6:$AQ$1560)*(AH260=$AH$6:$AH$1560)*((AN260&lt;$AO$6:$AO$1560)*(AO260&gt;$AN$6:$AN$1560))*(ROW($AQ$6:$AQ$1560)&lt;&gt;ROW(AQ260)))&gt;0,"CRUZADO","Sin cruce")))</f>
        <v>Sin cruce</v>
      </c>
    </row>
    <row r="261" spans="3:44" s="8" customFormat="1" ht="18.75" hidden="1" customHeight="1">
      <c r="C261" s="12" t="s">
        <v>1081</v>
      </c>
      <c r="D261" s="789" t="s">
        <v>1396</v>
      </c>
      <c r="E261" s="789">
        <v>20261</v>
      </c>
      <c r="F261" s="12" t="s">
        <v>13</v>
      </c>
      <c r="G261" s="12" t="s">
        <v>20</v>
      </c>
      <c r="H261" s="12" t="s">
        <v>57</v>
      </c>
      <c r="I261" s="12">
        <v>3</v>
      </c>
      <c r="J261" s="12" t="s">
        <v>16</v>
      </c>
      <c r="K261" s="790" t="s">
        <v>1411</v>
      </c>
      <c r="L261" s="491" t="s">
        <v>1412</v>
      </c>
      <c r="M261" s="789" t="s">
        <v>1085</v>
      </c>
      <c r="N261" s="789" t="s">
        <v>1086</v>
      </c>
      <c r="O261" s="12" t="s">
        <v>731</v>
      </c>
      <c r="P261" s="789">
        <v>0</v>
      </c>
      <c r="Q261" s="789">
        <v>2</v>
      </c>
      <c r="R261" s="815">
        <v>2</v>
      </c>
      <c r="S261" s="789">
        <v>4</v>
      </c>
      <c r="T261" s="181"/>
      <c r="U261" s="31">
        <v>17</v>
      </c>
      <c r="V261" s="31">
        <f>IF(W261="","",IFERROR(INDEX(Docentes!C:C,MATCH(W261,Docentes!D:D,0)),"NUEVO"))</f>
        <v>41461731</v>
      </c>
      <c r="W261" s="791" t="s">
        <v>177</v>
      </c>
      <c r="X261" s="265" t="s">
        <v>1332</v>
      </c>
      <c r="Y261" s="789" t="s">
        <v>1406</v>
      </c>
      <c r="Z261" s="789" t="s">
        <v>1089</v>
      </c>
      <c r="AA261" s="789"/>
      <c r="AB261" s="789"/>
      <c r="AC261" s="789"/>
      <c r="AD261" s="672" t="s">
        <v>1258</v>
      </c>
      <c r="AE261" s="789">
        <v>20</v>
      </c>
      <c r="AF261" s="789" t="s">
        <v>1406</v>
      </c>
      <c r="AG261" s="31" t="str">
        <f t="shared" si="100"/>
        <v>P</v>
      </c>
      <c r="AH261" s="789">
        <v>3</v>
      </c>
      <c r="AI261" s="789">
        <v>15</v>
      </c>
      <c r="AJ261" s="789">
        <v>10</v>
      </c>
      <c r="AK261" s="789">
        <v>16</v>
      </c>
      <c r="AL261" s="789">
        <v>50</v>
      </c>
      <c r="AM261" s="31">
        <f t="shared" si="116"/>
        <v>1.9999999999999993</v>
      </c>
      <c r="AN261" s="792">
        <f t="shared" si="117"/>
        <v>0.63194444444444442</v>
      </c>
      <c r="AO261" s="792">
        <f t="shared" si="118"/>
        <v>0.70138888888888884</v>
      </c>
      <c r="AP261" s="31" t="str" cm="1">
        <f t="array" ref="AP261">IF(W261="","",IF(SUMPRODUCT((W261=$W$6:$W$1560)*(AH261=$AH$6:$AH$1560)*(AN261=$AN$6:$AN$1560)*(AO261=$AO$6:$AO$1560)*(ROW($W$6:$W$1560)&lt;&gt;ROW(W261))*((R261=0)*($R$6:$R$1560&gt;0)+(R261&gt;0)*($R$6:$R$1560=0)))&gt;0,"SALONES UNIDOS",IF(SUMPRODUCT((W261=$W$6:$W$1560)*(AH261=$AH$6:$AH$1560)*((AN261&lt;$AO$6:$AO$1560)*(AO261&gt;$AN$6:$AN$1560))*(ROW($W$6:$W$1560)&lt;&gt;ROW(W261)))&gt;0,"CRUZADO","Sin cruce")))</f>
        <v>Sin cruce</v>
      </c>
      <c r="AQ261" s="792" t="str">
        <f t="shared" si="119"/>
        <v>IN3FILIALA</v>
      </c>
      <c r="AR261" s="792" t="str" cm="1">
        <f t="array" ref="AR261">IF(AQ261="","",IF(SUMPRODUCT((AQ261=$AQ$6:$AQ$1560)*(AH261=$AH$6:$AH$1560)*(AN261=$AN$6:$AN$1560)*(AO261=$AO$6:$AO$1560)*(ROW($AQ$6:$AQ$1560)&lt;&gt;ROW(AQ261))*((R261=0)*($R$6:$R$1560&gt;0)+(R261&gt;0)*($R$6:$R$1560=0)))&gt;0,"SALONES UNIDOS",IF(SUMPRODUCT((AQ261=$AQ$6:$AQ$1560)*(AH261=$AH$6:$AH$1560)*((AN261&lt;$AO$6:$AO$1560)*(AO261&gt;$AN$6:$AN$1560))*(ROW($AQ$6:$AQ$1560)&lt;&gt;ROW(AQ261)))&gt;0,"CRUZADO","Sin cruce")))</f>
        <v>Sin cruce</v>
      </c>
    </row>
    <row r="262" spans="3:44" s="8" customFormat="1" ht="18.75" hidden="1" customHeight="1">
      <c r="C262" s="12" t="s">
        <v>1081</v>
      </c>
      <c r="D262" s="789" t="s">
        <v>1396</v>
      </c>
      <c r="E262" s="789">
        <v>20261</v>
      </c>
      <c r="F262" s="12" t="s">
        <v>13</v>
      </c>
      <c r="G262" s="12" t="s">
        <v>20</v>
      </c>
      <c r="H262" s="12" t="s">
        <v>57</v>
      </c>
      <c r="I262" s="12">
        <v>3</v>
      </c>
      <c r="J262" s="12" t="s">
        <v>16</v>
      </c>
      <c r="K262" s="790" t="s">
        <v>1413</v>
      </c>
      <c r="L262" s="491" t="s">
        <v>1223</v>
      </c>
      <c r="M262" s="789" t="s">
        <v>1101</v>
      </c>
      <c r="N262" s="789" t="s">
        <v>1086</v>
      </c>
      <c r="O262" s="12" t="s">
        <v>769</v>
      </c>
      <c r="P262" s="789">
        <v>2</v>
      </c>
      <c r="Q262" s="789">
        <v>4</v>
      </c>
      <c r="R262" s="815">
        <v>6</v>
      </c>
      <c r="S262" s="789">
        <v>4</v>
      </c>
      <c r="T262" s="181"/>
      <c r="U262" s="31">
        <v>17</v>
      </c>
      <c r="V262" s="31">
        <f>IF(W262="","",IFERROR(INDEX(Docentes!C:C,MATCH(W262,Docentes!D:D,0)),"NUEVO"))</f>
        <v>42591559</v>
      </c>
      <c r="W262" s="709" t="s">
        <v>544</v>
      </c>
      <c r="X262" s="265" t="s">
        <v>167</v>
      </c>
      <c r="Y262" s="789" t="s">
        <v>1242</v>
      </c>
      <c r="Z262" s="789" t="s">
        <v>1089</v>
      </c>
      <c r="AA262" s="789"/>
      <c r="AB262" s="789" t="s">
        <v>1092</v>
      </c>
      <c r="AC262" s="789"/>
      <c r="AD262" s="789"/>
      <c r="AE262" s="789"/>
      <c r="AF262" s="789" t="s">
        <v>1242</v>
      </c>
      <c r="AG262" s="31" t="str">
        <f t="shared" si="100"/>
        <v>TP</v>
      </c>
      <c r="AH262" s="789">
        <v>4</v>
      </c>
      <c r="AI262" s="789">
        <v>8</v>
      </c>
      <c r="AJ262" s="789">
        <v>30</v>
      </c>
      <c r="AK262" s="789">
        <v>13</v>
      </c>
      <c r="AL262" s="789">
        <v>30</v>
      </c>
      <c r="AM262" s="31">
        <f t="shared" si="116"/>
        <v>6.0000000000000009</v>
      </c>
      <c r="AN262" s="792">
        <f t="shared" si="117"/>
        <v>0.35416666666666663</v>
      </c>
      <c r="AO262" s="792">
        <f t="shared" si="118"/>
        <v>0.5625</v>
      </c>
      <c r="AP262" s="31" t="str" cm="1">
        <f t="array" ref="AP262">IF(W262="","",IF(SUMPRODUCT((W262=$W$6:$W$1560)*(AH262=$AH$6:$AH$1560)*(AN262=$AN$6:$AN$1560)*(AO262=$AO$6:$AO$1560)*(ROW($W$6:$W$1560)&lt;&gt;ROW(W262))*((R262=0)*($R$6:$R$1560&gt;0)+(R262&gt;0)*($R$6:$R$1560=0)))&gt;0,"SALONES UNIDOS",IF(SUMPRODUCT((W262=$W$6:$W$1560)*(AH262=$AH$6:$AH$1560)*((AN262&lt;$AO$6:$AO$1560)*(AO262&gt;$AN$6:$AN$1560))*(ROW($W$6:$W$1560)&lt;&gt;ROW(W262)))&gt;0,"CRUZADO","Sin cruce")))</f>
        <v>Sin cruce</v>
      </c>
      <c r="AQ262" s="792" t="str">
        <f t="shared" si="119"/>
        <v>IN3FILIALA</v>
      </c>
      <c r="AR262" s="792" t="str" cm="1">
        <f t="array" ref="AR262">IF(AQ262="","",IF(SUMPRODUCT((AQ262=$AQ$6:$AQ$1560)*(AH262=$AH$6:$AH$1560)*(AN262=$AN$6:$AN$1560)*(AO262=$AO$6:$AO$1560)*(ROW($AQ$6:$AQ$1560)&lt;&gt;ROW(AQ262))*((R262=0)*($R$6:$R$1560&gt;0)+(R262&gt;0)*($R$6:$R$1560=0)))&gt;0,"SALONES UNIDOS",IF(SUMPRODUCT((AQ262=$AQ$6:$AQ$1560)*(AH262=$AH$6:$AH$1560)*((AN262&lt;$AO$6:$AO$1560)*(AO262&gt;$AN$6:$AN$1560))*(ROW($AQ$6:$AQ$1560)&lt;&gt;ROW(AQ262)))&gt;0,"CRUZADO","Sin cruce")))</f>
        <v>Sin cruce</v>
      </c>
    </row>
    <row r="263" spans="3:44" s="8" customFormat="1" ht="18.75" hidden="1" customHeight="1">
      <c r="C263" s="12" t="s">
        <v>1081</v>
      </c>
      <c r="D263" s="789" t="s">
        <v>1396</v>
      </c>
      <c r="E263" s="789">
        <v>20261</v>
      </c>
      <c r="F263" s="12" t="s">
        <v>13</v>
      </c>
      <c r="G263" s="12" t="s">
        <v>20</v>
      </c>
      <c r="H263" s="12" t="s">
        <v>57</v>
      </c>
      <c r="I263" s="12">
        <v>3</v>
      </c>
      <c r="J263" s="12" t="s">
        <v>16</v>
      </c>
      <c r="K263" s="790" t="s">
        <v>1414</v>
      </c>
      <c r="L263" s="491" t="s">
        <v>1377</v>
      </c>
      <c r="M263" s="789" t="s">
        <v>1101</v>
      </c>
      <c r="N263" s="789" t="s">
        <v>1086</v>
      </c>
      <c r="O263" s="12" t="s">
        <v>731</v>
      </c>
      <c r="P263" s="789">
        <v>2</v>
      </c>
      <c r="Q263" s="789">
        <v>0</v>
      </c>
      <c r="R263" s="815">
        <v>2</v>
      </c>
      <c r="S263" s="789">
        <v>3</v>
      </c>
      <c r="T263" s="181"/>
      <c r="U263" s="31">
        <v>17</v>
      </c>
      <c r="V263" s="31">
        <f>IF(W263="","",IFERROR(INDEX(Docentes!C:C,MATCH(W263,Docentes!D:D,0)),"NUEVO"))</f>
        <v>70073915</v>
      </c>
      <c r="W263" s="791" t="s">
        <v>1038</v>
      </c>
      <c r="X263" s="265" t="s">
        <v>168</v>
      </c>
      <c r="Y263" s="789" t="s">
        <v>1242</v>
      </c>
      <c r="Z263" s="789" t="s">
        <v>1089</v>
      </c>
      <c r="AA263" s="789" t="s">
        <v>60</v>
      </c>
      <c r="AB263" s="789" t="s">
        <v>1235</v>
      </c>
      <c r="AC263" s="789">
        <v>36</v>
      </c>
      <c r="AD263" s="789"/>
      <c r="AE263" s="789"/>
      <c r="AF263" s="789" t="s">
        <v>1242</v>
      </c>
      <c r="AG263" s="31" t="str">
        <f t="shared" ref="AG263" si="189">IF(AND(P263&gt;0,Q263&gt;0),"TP",IF(AND(P263&gt;0,Q263=0),"T","P"))</f>
        <v>T</v>
      </c>
      <c r="AH263" s="789">
        <v>5</v>
      </c>
      <c r="AI263" s="789">
        <v>14</v>
      </c>
      <c r="AJ263" s="789">
        <v>20</v>
      </c>
      <c r="AK263" s="789">
        <v>16</v>
      </c>
      <c r="AL263" s="789">
        <v>0</v>
      </c>
      <c r="AM263" s="31">
        <f t="shared" ref="AM263" si="190">IF(R263=0,0,IF(AI263="",R263,IF(X263="HIBRIDO VIRTUAL",0,((((AK263/24)+(AL263/1440))-((AI263/24)+(AJ263/1440)))*1440/50))))</f>
        <v>1.9999999999999993</v>
      </c>
      <c r="AN263" s="792">
        <f t="shared" ref="AN263" si="191">AI263/24+AJ263/1440</f>
        <v>0.59722222222222221</v>
      </c>
      <c r="AO263" s="792">
        <f t="shared" ref="AO263" si="192">AK263/24+AL263/1440</f>
        <v>0.66666666666666663</v>
      </c>
      <c r="AP263" s="31" t="str" cm="1">
        <f t="array" ref="AP263">IF(W263="","",IF(SUMPRODUCT((W263=$W$6:$W$1560)*(AH263=$AH$6:$AH$1560)*(AN263=$AN$6:$AN$1560)*(AO263=$AO$6:$AO$1560)*(ROW($W$6:$W$1560)&lt;&gt;ROW(W263))*((R263=0)*($R$6:$R$1560&gt;0)+(R263&gt;0)*($R$6:$R$1560=0)))&gt;0,"SALONES UNIDOS",IF(SUMPRODUCT((W263=$W$6:$W$1560)*(AH263=$AH$6:$AH$1560)*((AN263&lt;$AO$6:$AO$1560)*(AO263&gt;$AN$6:$AN$1560))*(ROW($W$6:$W$1560)&lt;&gt;ROW(W263)))&gt;0,"CRUZADO","Sin cruce")))</f>
        <v>Sin cruce</v>
      </c>
      <c r="AQ263" s="792" t="str">
        <f t="shared" ref="AQ263" si="193">TRIM(CONCATENATE(H263,I263,F263,J263))</f>
        <v>IN3FILIALA</v>
      </c>
      <c r="AR263" s="792" t="str" cm="1">
        <f t="array" ref="AR263">IF(AQ263="","",IF(SUMPRODUCT((AQ263=$AQ$6:$AQ$1560)*(AH263=$AH$6:$AH$1560)*(AN263=$AN$6:$AN$1560)*(AO263=$AO$6:$AO$1560)*(ROW($AQ$6:$AQ$1560)&lt;&gt;ROW(AQ263))*((R263=0)*($R$6:$R$1560&gt;0)+(R263&gt;0)*($R$6:$R$1560=0)))&gt;0,"SALONES UNIDOS",IF(SUMPRODUCT((AQ263=$AQ$6:$AQ$1560)*(AH263=$AH$6:$AH$1560)*((AN263&lt;$AO$6:$AO$1560)*(AO263&gt;$AN$6:$AN$1560))*(ROW($AQ$6:$AQ$1560)&lt;&gt;ROW(AQ263)))&gt;0,"CRUZADO","Sin cruce")))</f>
        <v>Sin cruce</v>
      </c>
    </row>
    <row r="264" spans="3:44" s="8" customFormat="1" ht="18.75" hidden="1" customHeight="1">
      <c r="C264" s="12" t="s">
        <v>1081</v>
      </c>
      <c r="D264" s="789" t="s">
        <v>1396</v>
      </c>
      <c r="E264" s="789">
        <v>20261</v>
      </c>
      <c r="F264" s="12" t="s">
        <v>13</v>
      </c>
      <c r="G264" s="12" t="s">
        <v>20</v>
      </c>
      <c r="H264" s="12" t="s">
        <v>57</v>
      </c>
      <c r="I264" s="12">
        <v>3</v>
      </c>
      <c r="J264" s="12" t="s">
        <v>16</v>
      </c>
      <c r="K264" s="790" t="s">
        <v>1414</v>
      </c>
      <c r="L264" s="491" t="s">
        <v>1377</v>
      </c>
      <c r="M264" s="789" t="s">
        <v>1101</v>
      </c>
      <c r="N264" s="789" t="s">
        <v>1086</v>
      </c>
      <c r="O264" s="12" t="s">
        <v>731</v>
      </c>
      <c r="P264" s="789">
        <v>0</v>
      </c>
      <c r="Q264" s="789">
        <v>2</v>
      </c>
      <c r="R264" s="815">
        <v>2</v>
      </c>
      <c r="S264" s="789">
        <v>3</v>
      </c>
      <c r="T264" s="181"/>
      <c r="U264" s="31">
        <v>17</v>
      </c>
      <c r="V264" s="31">
        <f>IF(W264="","",IFERROR(INDEX(Docentes!C:C,MATCH(W264,Docentes!D:D,0)),"NUEVO"))</f>
        <v>70073915</v>
      </c>
      <c r="W264" s="791" t="s">
        <v>1038</v>
      </c>
      <c r="X264" s="265" t="s">
        <v>168</v>
      </c>
      <c r="Y264" s="789" t="s">
        <v>1242</v>
      </c>
      <c r="Z264" s="789" t="s">
        <v>1089</v>
      </c>
      <c r="AA264" s="789"/>
      <c r="AB264" s="789"/>
      <c r="AC264" s="789"/>
      <c r="AD264" s="672" t="s">
        <v>1378</v>
      </c>
      <c r="AE264" s="789">
        <v>20</v>
      </c>
      <c r="AF264" s="789" t="s">
        <v>1242</v>
      </c>
      <c r="AG264" s="31" t="str">
        <f t="shared" si="100"/>
        <v>P</v>
      </c>
      <c r="AH264" s="789">
        <v>5</v>
      </c>
      <c r="AI264" s="789">
        <v>16</v>
      </c>
      <c r="AJ264" s="789">
        <v>0</v>
      </c>
      <c r="AK264" s="789">
        <v>17</v>
      </c>
      <c r="AL264" s="789">
        <v>40</v>
      </c>
      <c r="AM264" s="31">
        <f t="shared" si="116"/>
        <v>2.0000000000000027</v>
      </c>
      <c r="AN264" s="792">
        <f t="shared" si="117"/>
        <v>0.66666666666666663</v>
      </c>
      <c r="AO264" s="792">
        <f t="shared" si="118"/>
        <v>0.73611111111111116</v>
      </c>
      <c r="AP264" s="31" t="str" cm="1">
        <f t="array" ref="AP264">IF(W264="","",IF(SUMPRODUCT((W264=$W$6:$W$1560)*(AH264=$AH$6:$AH$1560)*(AN264=$AN$6:$AN$1560)*(AO264=$AO$6:$AO$1560)*(ROW($W$6:$W$1560)&lt;&gt;ROW(W264))*((R264=0)*($R$6:$R$1560&gt;0)+(R264&gt;0)*($R$6:$R$1560=0)))&gt;0,"SALONES UNIDOS",IF(SUMPRODUCT((W264=$W$6:$W$1560)*(AH264=$AH$6:$AH$1560)*((AN264&lt;$AO$6:$AO$1560)*(AO264&gt;$AN$6:$AN$1560))*(ROW($W$6:$W$1560)&lt;&gt;ROW(W264)))&gt;0,"CRUZADO","Sin cruce")))</f>
        <v>Sin cruce</v>
      </c>
      <c r="AQ264" s="792" t="str">
        <f t="shared" si="119"/>
        <v>IN3FILIALA</v>
      </c>
      <c r="AR264" s="792" t="str" cm="1">
        <f t="array" ref="AR264">IF(AQ264="","",IF(SUMPRODUCT((AQ264=$AQ$6:$AQ$1560)*(AH264=$AH$6:$AH$1560)*(AN264=$AN$6:$AN$1560)*(AO264=$AO$6:$AO$1560)*(ROW($AQ$6:$AQ$1560)&lt;&gt;ROW(AQ264))*((R264=0)*($R$6:$R$1560&gt;0)+(R264&gt;0)*($R$6:$R$1560=0)))&gt;0,"SALONES UNIDOS",IF(SUMPRODUCT((AQ264=$AQ$6:$AQ$1560)*(AH264=$AH$6:$AH$1560)*((AN264&lt;$AO$6:$AO$1560)*(AO264&gt;$AN$6:$AN$1560))*(ROW($AQ$6:$AQ$1560)&lt;&gt;ROW(AQ264)))&gt;0,"CRUZADO","Sin cruce")))</f>
        <v>Sin cruce</v>
      </c>
    </row>
    <row r="265" spans="3:44" s="8" customFormat="1" ht="18.75" hidden="1" customHeight="1">
      <c r="C265" s="12" t="s">
        <v>1081</v>
      </c>
      <c r="D265" s="789" t="s">
        <v>1396</v>
      </c>
      <c r="E265" s="789">
        <v>20261</v>
      </c>
      <c r="F265" s="12" t="s">
        <v>13</v>
      </c>
      <c r="G265" s="12" t="s">
        <v>20</v>
      </c>
      <c r="H265" s="12" t="s">
        <v>57</v>
      </c>
      <c r="I265" s="12">
        <v>5</v>
      </c>
      <c r="J265" s="12" t="s">
        <v>16</v>
      </c>
      <c r="K265" s="790" t="s">
        <v>1415</v>
      </c>
      <c r="L265" s="491" t="s">
        <v>1416</v>
      </c>
      <c r="M265" s="789" t="s">
        <v>1085</v>
      </c>
      <c r="N265" s="789" t="s">
        <v>1086</v>
      </c>
      <c r="O265" s="12" t="s">
        <v>731</v>
      </c>
      <c r="P265" s="789">
        <v>2</v>
      </c>
      <c r="Q265" s="789">
        <v>0</v>
      </c>
      <c r="R265" s="815">
        <v>2</v>
      </c>
      <c r="S265" s="789">
        <v>4</v>
      </c>
      <c r="T265" s="181"/>
      <c r="U265" s="789">
        <v>17</v>
      </c>
      <c r="V265" s="31">
        <f>IF(W265="","",IFERROR(INDEX(Docentes!C:C,MATCH(W265,Docentes!D:D,0)),"NUEVO"))</f>
        <v>70073915</v>
      </c>
      <c r="W265" s="791" t="s">
        <v>1038</v>
      </c>
      <c r="X265" s="265" t="s">
        <v>168</v>
      </c>
      <c r="Y265" s="789" t="s">
        <v>1142</v>
      </c>
      <c r="Z265" s="789" t="s">
        <v>1089</v>
      </c>
      <c r="AA265" s="789" t="s">
        <v>61</v>
      </c>
      <c r="AB265" s="789" t="s">
        <v>1183</v>
      </c>
      <c r="AC265" s="789">
        <v>50</v>
      </c>
      <c r="AD265" s="789"/>
      <c r="AE265" s="789"/>
      <c r="AF265" s="789" t="s">
        <v>1142</v>
      </c>
      <c r="AG265" s="31" t="str">
        <f t="shared" ref="AG265" si="194">IF(AND(P265&gt;0,Q265&gt;0),"TP",IF(AND(P265&gt;0,Q265=0),"T","P"))</f>
        <v>T</v>
      </c>
      <c r="AH265" s="789">
        <v>6</v>
      </c>
      <c r="AI265" s="789">
        <v>14</v>
      </c>
      <c r="AJ265" s="789">
        <v>20</v>
      </c>
      <c r="AK265" s="789">
        <v>16</v>
      </c>
      <c r="AL265" s="789">
        <v>0</v>
      </c>
      <c r="AM265" s="31">
        <f t="shared" ref="AM265" si="195">IF(R265=0,0,IF(AI265="",R265,IF(X265="HIBRIDO VIRTUAL",0,((((AK265/24)+(AL265/1440))-((AI265/24)+(AJ265/1440)))*1440/50))))</f>
        <v>1.9999999999999993</v>
      </c>
      <c r="AN265" s="792">
        <f t="shared" ref="AN265" si="196">AI265/24+AJ265/1440</f>
        <v>0.59722222222222221</v>
      </c>
      <c r="AO265" s="792">
        <f t="shared" ref="AO265" si="197">AK265/24+AL265/1440</f>
        <v>0.66666666666666663</v>
      </c>
      <c r="AP265" s="31" t="str" cm="1">
        <f t="array" ref="AP265">IF(W265="","",IF(SUMPRODUCT((W265=$W$6:$W$1560)*(AH265=$AH$6:$AH$1560)*(AN265=$AN$6:$AN$1560)*(AO265=$AO$6:$AO$1560)*(ROW($W$6:$W$1560)&lt;&gt;ROW(W265))*((R265=0)*($R$6:$R$1560&gt;0)+(R265&gt;0)*($R$6:$R$1560=0)))&gt;0,"SALONES UNIDOS",IF(SUMPRODUCT((W265=$W$6:$W$1560)*(AH265=$AH$6:$AH$1560)*((AN265&lt;$AO$6:$AO$1560)*(AO265&gt;$AN$6:$AN$1560))*(ROW($W$6:$W$1560)&lt;&gt;ROW(W265)))&gt;0,"CRUZADO","Sin cruce")))</f>
        <v>Sin cruce</v>
      </c>
      <c r="AQ265" s="792" t="str">
        <f t="shared" ref="AQ265" si="198">TRIM(CONCATENATE(H265,I265,F265,J265))</f>
        <v>IN5FILIALA</v>
      </c>
      <c r="AR265" s="792" t="str" cm="1">
        <f t="array" ref="AR265">IF(AQ265="","",IF(SUMPRODUCT((AQ265=$AQ$6:$AQ$1560)*(AH265=$AH$6:$AH$1560)*(AN265=$AN$6:$AN$1560)*(AO265=$AO$6:$AO$1560)*(ROW($AQ$6:$AQ$1560)&lt;&gt;ROW(AQ265))*((R265=0)*($R$6:$R$1560&gt;0)+(R265&gt;0)*($R$6:$R$1560=0)))&gt;0,"SALONES UNIDOS",IF(SUMPRODUCT((AQ265=$AQ$6:$AQ$1560)*(AH265=$AH$6:$AH$1560)*((AN265&lt;$AO$6:$AO$1560)*(AO265&gt;$AN$6:$AN$1560))*(ROW($AQ$6:$AQ$1560)&lt;&gt;ROW(AQ265)))&gt;0,"CRUZADO","Sin cruce")))</f>
        <v>Sin cruce</v>
      </c>
    </row>
    <row r="266" spans="3:44" s="8" customFormat="1" ht="18.75" hidden="1" customHeight="1">
      <c r="C266" s="12" t="s">
        <v>1081</v>
      </c>
      <c r="D266" s="789" t="s">
        <v>1396</v>
      </c>
      <c r="E266" s="789">
        <v>20261</v>
      </c>
      <c r="F266" s="12" t="s">
        <v>13</v>
      </c>
      <c r="G266" s="12" t="s">
        <v>20</v>
      </c>
      <c r="H266" s="12" t="s">
        <v>57</v>
      </c>
      <c r="I266" s="12">
        <v>5</v>
      </c>
      <c r="J266" s="12" t="s">
        <v>16</v>
      </c>
      <c r="K266" s="790" t="s">
        <v>1415</v>
      </c>
      <c r="L266" s="491" t="s">
        <v>1416</v>
      </c>
      <c r="M266" s="789" t="s">
        <v>1085</v>
      </c>
      <c r="N266" s="789" t="s">
        <v>1086</v>
      </c>
      <c r="O266" s="12" t="s">
        <v>731</v>
      </c>
      <c r="P266" s="789">
        <v>0</v>
      </c>
      <c r="Q266" s="789">
        <v>4</v>
      </c>
      <c r="R266" s="815">
        <v>4</v>
      </c>
      <c r="S266" s="789">
        <v>4</v>
      </c>
      <c r="T266" s="181"/>
      <c r="U266" s="789">
        <v>17</v>
      </c>
      <c r="V266" s="31">
        <f>IF(W266="","",IFERROR(INDEX(Docentes!C:C,MATCH(W266,Docentes!D:D,0)),"NUEVO"))</f>
        <v>70073915</v>
      </c>
      <c r="W266" s="791" t="s">
        <v>1038</v>
      </c>
      <c r="X266" s="265" t="s">
        <v>168</v>
      </c>
      <c r="Y266" s="789" t="s">
        <v>1142</v>
      </c>
      <c r="Z266" s="789" t="s">
        <v>1089</v>
      </c>
      <c r="AA266" s="789"/>
      <c r="AB266" s="789"/>
      <c r="AC266" s="789"/>
      <c r="AD266" s="672" t="s">
        <v>1378</v>
      </c>
      <c r="AE266" s="789">
        <v>20</v>
      </c>
      <c r="AF266" s="789" t="s">
        <v>1142</v>
      </c>
      <c r="AG266" s="31" t="str">
        <f t="shared" si="100"/>
        <v>P</v>
      </c>
      <c r="AH266" s="789">
        <v>6</v>
      </c>
      <c r="AI266" s="789">
        <v>16</v>
      </c>
      <c r="AJ266" s="789">
        <v>0</v>
      </c>
      <c r="AK266" s="789">
        <v>19</v>
      </c>
      <c r="AL266" s="789">
        <v>20</v>
      </c>
      <c r="AM266" s="31">
        <f t="shared" si="116"/>
        <v>3.9999999999999987</v>
      </c>
      <c r="AN266" s="792">
        <f t="shared" si="117"/>
        <v>0.66666666666666663</v>
      </c>
      <c r="AO266" s="792">
        <f t="shared" si="118"/>
        <v>0.80555555555555547</v>
      </c>
      <c r="AP266" s="31" t="str" cm="1">
        <f t="array" ref="AP266">IF(W266="","",IF(SUMPRODUCT((W266=$W$6:$W$1560)*(AH266=$AH$6:$AH$1560)*(AN266=$AN$6:$AN$1560)*(AO266=$AO$6:$AO$1560)*(ROW($W$6:$W$1560)&lt;&gt;ROW(W266))*((R266=0)*($R$6:$R$1560&gt;0)+(R266&gt;0)*($R$6:$R$1560=0)))&gt;0,"SALONES UNIDOS",IF(SUMPRODUCT((W266=$W$6:$W$1560)*(AH266=$AH$6:$AH$1560)*((AN266&lt;$AO$6:$AO$1560)*(AO266&gt;$AN$6:$AN$1560))*(ROW($W$6:$W$1560)&lt;&gt;ROW(W266)))&gt;0,"CRUZADO","Sin cruce")))</f>
        <v>Sin cruce</v>
      </c>
      <c r="AQ266" s="792" t="str">
        <f t="shared" si="119"/>
        <v>IN5FILIALA</v>
      </c>
      <c r="AR266" s="792" t="str" cm="1">
        <f t="array" ref="AR266">IF(AQ266="","",IF(SUMPRODUCT((AQ266=$AQ$6:$AQ$1560)*(AH266=$AH$6:$AH$1560)*(AN266=$AN$6:$AN$1560)*(AO266=$AO$6:$AO$1560)*(ROW($AQ$6:$AQ$1560)&lt;&gt;ROW(AQ266))*((R266=0)*($R$6:$R$1560&gt;0)+(R266&gt;0)*($R$6:$R$1560=0)))&gt;0,"SALONES UNIDOS",IF(SUMPRODUCT((AQ266=$AQ$6:$AQ$1560)*(AH266=$AH$6:$AH$1560)*((AN266&lt;$AO$6:$AO$1560)*(AO266&gt;$AN$6:$AN$1560))*(ROW($AQ$6:$AQ$1560)&lt;&gt;ROW(AQ266)))&gt;0,"CRUZADO","Sin cruce")))</f>
        <v>Sin cruce</v>
      </c>
    </row>
    <row r="267" spans="3:44" s="8" customFormat="1" ht="18.75" hidden="1" customHeight="1">
      <c r="C267" s="12" t="s">
        <v>1081</v>
      </c>
      <c r="D267" s="789" t="s">
        <v>1396</v>
      </c>
      <c r="E267" s="789">
        <v>20261</v>
      </c>
      <c r="F267" s="12" t="s">
        <v>13</v>
      </c>
      <c r="G267" s="12" t="s">
        <v>20</v>
      </c>
      <c r="H267" s="12" t="s">
        <v>57</v>
      </c>
      <c r="I267" s="12">
        <v>5</v>
      </c>
      <c r="J267" s="12" t="s">
        <v>16</v>
      </c>
      <c r="K267" s="790" t="s">
        <v>1417</v>
      </c>
      <c r="L267" s="491" t="s">
        <v>1418</v>
      </c>
      <c r="M267" s="789" t="s">
        <v>1085</v>
      </c>
      <c r="N267" s="789" t="s">
        <v>1086</v>
      </c>
      <c r="O267" s="12" t="s">
        <v>731</v>
      </c>
      <c r="P267" s="789">
        <v>3</v>
      </c>
      <c r="Q267" s="789">
        <v>2</v>
      </c>
      <c r="R267" s="815">
        <v>5</v>
      </c>
      <c r="S267" s="789">
        <v>4</v>
      </c>
      <c r="T267" s="181"/>
      <c r="U267" s="789">
        <v>17</v>
      </c>
      <c r="V267" s="31">
        <f>IF(W267="","",IFERROR(INDEX(Docentes!C:C,MATCH(W267,Docentes!D:D,0)),"NUEVO"))</f>
        <v>71484441</v>
      </c>
      <c r="W267" s="791" t="s">
        <v>377</v>
      </c>
      <c r="X267" s="265" t="s">
        <v>1332</v>
      </c>
      <c r="Y267" s="789" t="s">
        <v>1419</v>
      </c>
      <c r="Z267" s="789" t="s">
        <v>1089</v>
      </c>
      <c r="AA267" s="789" t="s">
        <v>60</v>
      </c>
      <c r="AB267" s="789" t="s">
        <v>1209</v>
      </c>
      <c r="AC267" s="789">
        <v>34</v>
      </c>
      <c r="AD267" s="789"/>
      <c r="AE267" s="789"/>
      <c r="AF267" s="789" t="s">
        <v>1419</v>
      </c>
      <c r="AG267" s="31" t="str">
        <f t="shared" si="100"/>
        <v>TP</v>
      </c>
      <c r="AH267" s="789">
        <v>1</v>
      </c>
      <c r="AI267" s="789">
        <v>9</v>
      </c>
      <c r="AJ267" s="789">
        <v>20</v>
      </c>
      <c r="AK267" s="789">
        <v>13</v>
      </c>
      <c r="AL267" s="789">
        <v>30</v>
      </c>
      <c r="AM267" s="31">
        <f t="shared" si="116"/>
        <v>5</v>
      </c>
      <c r="AN267" s="792">
        <f t="shared" si="117"/>
        <v>0.3888888888888889</v>
      </c>
      <c r="AO267" s="792">
        <f t="shared" si="118"/>
        <v>0.5625</v>
      </c>
      <c r="AP267" s="31" t="str" cm="1">
        <f t="array" ref="AP267">IF(W267="","",IF(SUMPRODUCT((W267=$W$6:$W$1560)*(AH267=$AH$6:$AH$1560)*(AN267=$AN$6:$AN$1560)*(AO267=$AO$6:$AO$1560)*(ROW($W$6:$W$1560)&lt;&gt;ROW(W267))*((R267=0)*($R$6:$R$1560&gt;0)+(R267&gt;0)*($R$6:$R$1560=0)))&gt;0,"SALONES UNIDOS",IF(SUMPRODUCT((W267=$W$6:$W$1560)*(AH267=$AH$6:$AH$1560)*((AN267&lt;$AO$6:$AO$1560)*(AO267&gt;$AN$6:$AN$1560))*(ROW($W$6:$W$1560)&lt;&gt;ROW(W267)))&gt;0,"CRUZADO","Sin cruce")))</f>
        <v>Sin cruce</v>
      </c>
      <c r="AQ267" s="792" t="str">
        <f t="shared" si="119"/>
        <v>IN5FILIALA</v>
      </c>
      <c r="AR267" s="792" t="str" cm="1">
        <f t="array" ref="AR267">IF(AQ267="","",IF(SUMPRODUCT((AQ267=$AQ$6:$AQ$1560)*(AH267=$AH$6:$AH$1560)*(AN267=$AN$6:$AN$1560)*(AO267=$AO$6:$AO$1560)*(ROW($AQ$6:$AQ$1560)&lt;&gt;ROW(AQ267))*((R267=0)*($R$6:$R$1560&gt;0)+(R267&gt;0)*($R$6:$R$1560=0)))&gt;0,"SALONES UNIDOS",IF(SUMPRODUCT((AQ267=$AQ$6:$AQ$1560)*(AH267=$AH$6:$AH$1560)*((AN267&lt;$AO$6:$AO$1560)*(AO267&gt;$AN$6:$AN$1560))*(ROW($AQ$6:$AQ$1560)&lt;&gt;ROW(AQ267)))&gt;0,"CRUZADO","Sin cruce")))</f>
        <v>Sin cruce</v>
      </c>
    </row>
    <row r="268" spans="3:44" s="8" customFormat="1" ht="18.75" hidden="1" customHeight="1">
      <c r="C268" s="12" t="s">
        <v>1081</v>
      </c>
      <c r="D268" s="789" t="s">
        <v>1396</v>
      </c>
      <c r="E268" s="789">
        <v>20261</v>
      </c>
      <c r="F268" s="12" t="s">
        <v>13</v>
      </c>
      <c r="G268" s="12" t="s">
        <v>20</v>
      </c>
      <c r="H268" s="12" t="s">
        <v>57</v>
      </c>
      <c r="I268" s="12">
        <v>5</v>
      </c>
      <c r="J268" s="12" t="s">
        <v>16</v>
      </c>
      <c r="K268" s="790" t="s">
        <v>1420</v>
      </c>
      <c r="L268" s="491" t="s">
        <v>1421</v>
      </c>
      <c r="M268" s="789" t="s">
        <v>1085</v>
      </c>
      <c r="N268" s="789" t="s">
        <v>1086</v>
      </c>
      <c r="O268" s="12" t="s">
        <v>731</v>
      </c>
      <c r="P268" s="789">
        <v>3</v>
      </c>
      <c r="Q268" s="789">
        <v>0</v>
      </c>
      <c r="R268" s="815">
        <v>3</v>
      </c>
      <c r="S268" s="789">
        <v>4</v>
      </c>
      <c r="T268" s="181"/>
      <c r="U268" s="789">
        <v>17</v>
      </c>
      <c r="V268" s="31">
        <f>IF(W268="","",IFERROR(INDEX(Docentes!C:C,MATCH(W268,Docentes!D:D,0)),"NUEVO"))</f>
        <v>21566262</v>
      </c>
      <c r="W268" s="791" t="s">
        <v>1026</v>
      </c>
      <c r="X268" s="265" t="s">
        <v>168</v>
      </c>
      <c r="Y268" s="789" t="s">
        <v>1242</v>
      </c>
      <c r="Z268" s="789" t="s">
        <v>1089</v>
      </c>
      <c r="AA268" s="789" t="s">
        <v>61</v>
      </c>
      <c r="AB268" s="789" t="s">
        <v>1254</v>
      </c>
      <c r="AC268" s="789">
        <v>50</v>
      </c>
      <c r="AD268" s="31"/>
      <c r="AE268" s="789"/>
      <c r="AF268" s="789" t="s">
        <v>1242</v>
      </c>
      <c r="AG268" s="31" t="str">
        <f t="shared" ref="AG268" si="199">IF(AND(P268&gt;0,Q268&gt;0),"TP",IF(AND(P268&gt;0,Q268=0),"T","P"))</f>
        <v>T</v>
      </c>
      <c r="AH268" s="789">
        <v>3</v>
      </c>
      <c r="AI268" s="789">
        <v>11</v>
      </c>
      <c r="AJ268" s="789">
        <v>0</v>
      </c>
      <c r="AK268" s="789">
        <v>13</v>
      </c>
      <c r="AL268" s="789">
        <v>30</v>
      </c>
      <c r="AM268" s="31">
        <f t="shared" ref="AM268" si="200">IF(R268=0,0,IF(AI268="",R268,IF(X268="HIBRIDO VIRTUAL",0,((((AK268/24)+(AL268/1440))-((AI268/24)+(AJ268/1440)))*1440/50))))</f>
        <v>3.0000000000000004</v>
      </c>
      <c r="AN268" s="792">
        <f t="shared" ref="AN268" si="201">AI268/24+AJ268/1440</f>
        <v>0.45833333333333331</v>
      </c>
      <c r="AO268" s="792">
        <f t="shared" ref="AO268" si="202">AK268/24+AL268/1440</f>
        <v>0.5625</v>
      </c>
      <c r="AP268" s="31" t="str" cm="1">
        <f t="array" ref="AP268">IF(W268="","",IF(SUMPRODUCT((W268=$W$6:$W$1560)*(AH268=$AH$6:$AH$1560)*(AN268=$AN$6:$AN$1560)*(AO268=$AO$6:$AO$1560)*(ROW($W$6:$W$1560)&lt;&gt;ROW(W268))*((R268=0)*($R$6:$R$1560&gt;0)+(R268&gt;0)*($R$6:$R$1560=0)))&gt;0,"SALONES UNIDOS",IF(SUMPRODUCT((W268=$W$6:$W$1560)*(AH268=$AH$6:$AH$1560)*((AN268&lt;$AO$6:$AO$1560)*(AO268&gt;$AN$6:$AN$1560))*(ROW($W$6:$W$1560)&lt;&gt;ROW(W268)))&gt;0,"CRUZADO","Sin cruce")))</f>
        <v>Sin cruce</v>
      </c>
      <c r="AQ268" s="792" t="str">
        <f t="shared" ref="AQ268" si="203">TRIM(CONCATENATE(H268,I268,F268,J268))</f>
        <v>IN5FILIALA</v>
      </c>
      <c r="AR268" s="792" t="str" cm="1">
        <f t="array" ref="AR268">IF(AQ268="","",IF(SUMPRODUCT((AQ268=$AQ$6:$AQ$1560)*(AH268=$AH$6:$AH$1560)*(AN268=$AN$6:$AN$1560)*(AO268=$AO$6:$AO$1560)*(ROW($AQ$6:$AQ$1560)&lt;&gt;ROW(AQ268))*((R268=0)*($R$6:$R$1560&gt;0)+(R268&gt;0)*($R$6:$R$1560=0)))&gt;0,"SALONES UNIDOS",IF(SUMPRODUCT((AQ268=$AQ$6:$AQ$1560)*(AH268=$AH$6:$AH$1560)*((AN268&lt;$AO$6:$AO$1560)*(AO268&gt;$AN$6:$AN$1560))*(ROW($AQ$6:$AQ$1560)&lt;&gt;ROW(AQ268)))&gt;0,"CRUZADO","Sin cruce")))</f>
        <v>Sin cruce</v>
      </c>
    </row>
    <row r="269" spans="3:44" s="8" customFormat="1" ht="18.75" hidden="1" customHeight="1">
      <c r="C269" s="12" t="s">
        <v>1081</v>
      </c>
      <c r="D269" s="789" t="s">
        <v>1396</v>
      </c>
      <c r="E269" s="789">
        <v>20261</v>
      </c>
      <c r="F269" s="12" t="s">
        <v>13</v>
      </c>
      <c r="G269" s="12" t="s">
        <v>20</v>
      </c>
      <c r="H269" s="12" t="s">
        <v>57</v>
      </c>
      <c r="I269" s="12">
        <v>5</v>
      </c>
      <c r="J269" s="12" t="s">
        <v>16</v>
      </c>
      <c r="K269" s="790" t="s">
        <v>1420</v>
      </c>
      <c r="L269" s="491" t="s">
        <v>1421</v>
      </c>
      <c r="M269" s="789" t="s">
        <v>1085</v>
      </c>
      <c r="N269" s="789" t="s">
        <v>1086</v>
      </c>
      <c r="O269" s="12" t="s">
        <v>731</v>
      </c>
      <c r="P269" s="789">
        <v>0</v>
      </c>
      <c r="Q269" s="789">
        <v>2</v>
      </c>
      <c r="R269" s="815">
        <v>2</v>
      </c>
      <c r="S269" s="789">
        <v>4</v>
      </c>
      <c r="T269" s="181"/>
      <c r="U269" s="789">
        <v>17</v>
      </c>
      <c r="V269" s="31">
        <f>IF(W269="","",IFERROR(INDEX(Docentes!C:C,MATCH(W269,Docentes!D:D,0)),"NUEVO"))</f>
        <v>21566262</v>
      </c>
      <c r="W269" s="791" t="s">
        <v>1026</v>
      </c>
      <c r="X269" s="265" t="s">
        <v>168</v>
      </c>
      <c r="Y269" s="789" t="s">
        <v>1242</v>
      </c>
      <c r="Z269" s="789" t="s">
        <v>1089</v>
      </c>
      <c r="AA269" s="789"/>
      <c r="AB269" s="789"/>
      <c r="AC269" s="789"/>
      <c r="AD269" s="579" t="s">
        <v>1364</v>
      </c>
      <c r="AE269" s="789">
        <v>30</v>
      </c>
      <c r="AF269" s="789" t="s">
        <v>1242</v>
      </c>
      <c r="AG269" s="31" t="str">
        <f t="shared" si="100"/>
        <v>P</v>
      </c>
      <c r="AH269" s="789">
        <v>3</v>
      </c>
      <c r="AI269" s="789">
        <v>9</v>
      </c>
      <c r="AJ269" s="789">
        <v>20</v>
      </c>
      <c r="AK269" s="789">
        <v>11</v>
      </c>
      <c r="AL269" s="789">
        <v>0</v>
      </c>
      <c r="AM269" s="31">
        <f t="shared" si="116"/>
        <v>1.9999999999999993</v>
      </c>
      <c r="AN269" s="792">
        <f t="shared" si="117"/>
        <v>0.3888888888888889</v>
      </c>
      <c r="AO269" s="792">
        <f t="shared" si="118"/>
        <v>0.45833333333333331</v>
      </c>
      <c r="AP269" s="31" t="str" cm="1">
        <f t="array" ref="AP269">IF(W269="","",IF(SUMPRODUCT((W269=$W$6:$W$1560)*(AH269=$AH$6:$AH$1560)*(AN269=$AN$6:$AN$1560)*(AO269=$AO$6:$AO$1560)*(ROW($W$6:$W$1560)&lt;&gt;ROW(W269))*((R269=0)*($R$6:$R$1560&gt;0)+(R269&gt;0)*($R$6:$R$1560=0)))&gt;0,"SALONES UNIDOS",IF(SUMPRODUCT((W269=$W$6:$W$1560)*(AH269=$AH$6:$AH$1560)*((AN269&lt;$AO$6:$AO$1560)*(AO269&gt;$AN$6:$AN$1560))*(ROW($W$6:$W$1560)&lt;&gt;ROW(W269)))&gt;0,"CRUZADO","Sin cruce")))</f>
        <v>Sin cruce</v>
      </c>
      <c r="AQ269" s="792" t="str">
        <f t="shared" si="119"/>
        <v>IN5FILIALA</v>
      </c>
      <c r="AR269" s="792" t="str" cm="1">
        <f t="array" ref="AR269">IF(AQ269="","",IF(SUMPRODUCT((AQ269=$AQ$6:$AQ$1560)*(AH269=$AH$6:$AH$1560)*(AN269=$AN$6:$AN$1560)*(AO269=$AO$6:$AO$1560)*(ROW($AQ$6:$AQ$1560)&lt;&gt;ROW(AQ269))*((R269=0)*($R$6:$R$1560&gt;0)+(R269&gt;0)*($R$6:$R$1560=0)))&gt;0,"SALONES UNIDOS",IF(SUMPRODUCT((AQ269=$AQ$6:$AQ$1560)*(AH269=$AH$6:$AH$1560)*((AN269&lt;$AO$6:$AO$1560)*(AO269&gt;$AN$6:$AN$1560))*(ROW($AQ$6:$AQ$1560)&lt;&gt;ROW(AQ269)))&gt;0,"CRUZADO","Sin cruce")))</f>
        <v>Sin cruce</v>
      </c>
    </row>
    <row r="270" spans="3:44" s="8" customFormat="1" ht="18.75" hidden="1" customHeight="1">
      <c r="C270" s="12" t="s">
        <v>1081</v>
      </c>
      <c r="D270" s="789" t="s">
        <v>1396</v>
      </c>
      <c r="E270" s="789">
        <v>20261</v>
      </c>
      <c r="F270" s="12" t="s">
        <v>13</v>
      </c>
      <c r="G270" s="12" t="s">
        <v>20</v>
      </c>
      <c r="H270" s="12" t="s">
        <v>57</v>
      </c>
      <c r="I270" s="12">
        <v>5</v>
      </c>
      <c r="J270" s="12" t="s">
        <v>16</v>
      </c>
      <c r="K270" s="790" t="s">
        <v>1422</v>
      </c>
      <c r="L270" s="491" t="s">
        <v>1423</v>
      </c>
      <c r="M270" s="789" t="s">
        <v>1101</v>
      </c>
      <c r="N270" s="789" t="s">
        <v>1086</v>
      </c>
      <c r="O270" s="12" t="s">
        <v>731</v>
      </c>
      <c r="P270" s="789">
        <v>3</v>
      </c>
      <c r="Q270" s="789">
        <v>2</v>
      </c>
      <c r="R270" s="815">
        <v>5</v>
      </c>
      <c r="S270" s="789">
        <v>4</v>
      </c>
      <c r="T270" s="181"/>
      <c r="U270" s="789">
        <v>17</v>
      </c>
      <c r="V270" s="31">
        <f>IF(W270="","",IFERROR(INDEX(Docentes!C:C,MATCH(W270,Docentes!D:D,0)),"NUEVO"))</f>
        <v>71484441</v>
      </c>
      <c r="W270" s="791" t="s">
        <v>377</v>
      </c>
      <c r="X270" s="265" t="s">
        <v>1332</v>
      </c>
      <c r="Y270" s="789" t="s">
        <v>1419</v>
      </c>
      <c r="Z270" s="789" t="s">
        <v>1089</v>
      </c>
      <c r="AA270" s="789" t="s">
        <v>61</v>
      </c>
      <c r="AB270" s="789" t="s">
        <v>1255</v>
      </c>
      <c r="AC270" s="789">
        <v>50</v>
      </c>
      <c r="AD270" s="789"/>
      <c r="AE270" s="789"/>
      <c r="AF270" s="789" t="s">
        <v>1419</v>
      </c>
      <c r="AG270" s="31" t="str">
        <f t="shared" si="100"/>
        <v>TP</v>
      </c>
      <c r="AH270" s="789">
        <v>2</v>
      </c>
      <c r="AI270" s="789">
        <v>9</v>
      </c>
      <c r="AJ270" s="789">
        <v>20</v>
      </c>
      <c r="AK270" s="789">
        <v>13</v>
      </c>
      <c r="AL270" s="789">
        <v>30</v>
      </c>
      <c r="AM270" s="31">
        <f t="shared" si="116"/>
        <v>5</v>
      </c>
      <c r="AN270" s="792">
        <f t="shared" si="117"/>
        <v>0.3888888888888889</v>
      </c>
      <c r="AO270" s="792">
        <f t="shared" si="118"/>
        <v>0.5625</v>
      </c>
      <c r="AP270" s="31" t="str" cm="1">
        <f t="array" ref="AP270">IF(W270="","",IF(SUMPRODUCT((W270=$W$6:$W$1560)*(AH270=$AH$6:$AH$1560)*(AN270=$AN$6:$AN$1560)*(AO270=$AO$6:$AO$1560)*(ROW($W$6:$W$1560)&lt;&gt;ROW(W270))*((R270=0)*($R$6:$R$1560&gt;0)+(R270&gt;0)*($R$6:$R$1560=0)))&gt;0,"SALONES UNIDOS",IF(SUMPRODUCT((W270=$W$6:$W$1560)*(AH270=$AH$6:$AH$1560)*((AN270&lt;$AO$6:$AO$1560)*(AO270&gt;$AN$6:$AN$1560))*(ROW($W$6:$W$1560)&lt;&gt;ROW(W270)))&gt;0,"CRUZADO","Sin cruce")))</f>
        <v>Sin cruce</v>
      </c>
      <c r="AQ270" s="792" t="str">
        <f t="shared" si="119"/>
        <v>IN5FILIALA</v>
      </c>
      <c r="AR270" s="792" t="str" cm="1">
        <f t="array" ref="AR270">IF(AQ270="","",IF(SUMPRODUCT((AQ270=$AQ$6:$AQ$1560)*(AH270=$AH$6:$AH$1560)*(AN270=$AN$6:$AN$1560)*(AO270=$AO$6:$AO$1560)*(ROW($AQ$6:$AQ$1560)&lt;&gt;ROW(AQ270))*((R270=0)*($R$6:$R$1560&gt;0)+(R270&gt;0)*($R$6:$R$1560=0)))&gt;0,"SALONES UNIDOS",IF(SUMPRODUCT((AQ270=$AQ$6:$AQ$1560)*(AH270=$AH$6:$AH$1560)*((AN270&lt;$AO$6:$AO$1560)*(AO270&gt;$AN$6:$AN$1560))*(ROW($AQ$6:$AQ$1560)&lt;&gt;ROW(AQ270)))&gt;0,"CRUZADO","Sin cruce")))</f>
        <v>Sin cruce</v>
      </c>
    </row>
    <row r="271" spans="3:44" s="8" customFormat="1" ht="18.600000000000001" hidden="1" customHeight="1">
      <c r="C271" s="12" t="s">
        <v>1081</v>
      </c>
      <c r="D271" s="789" t="s">
        <v>1396</v>
      </c>
      <c r="E271" s="789">
        <v>20261</v>
      </c>
      <c r="F271" s="12" t="s">
        <v>13</v>
      </c>
      <c r="G271" s="12" t="s">
        <v>20</v>
      </c>
      <c r="H271" s="12" t="s">
        <v>57</v>
      </c>
      <c r="I271" s="12">
        <v>5</v>
      </c>
      <c r="J271" s="12" t="s">
        <v>16</v>
      </c>
      <c r="K271" s="790" t="s">
        <v>1424</v>
      </c>
      <c r="L271" s="491" t="s">
        <v>1425</v>
      </c>
      <c r="M271" s="789" t="s">
        <v>1085</v>
      </c>
      <c r="N271" s="789" t="s">
        <v>1086</v>
      </c>
      <c r="O271" s="12" t="s">
        <v>731</v>
      </c>
      <c r="P271" s="789">
        <v>2</v>
      </c>
      <c r="Q271" s="789">
        <v>0</v>
      </c>
      <c r="R271" s="815">
        <v>2</v>
      </c>
      <c r="S271" s="789">
        <v>4</v>
      </c>
      <c r="T271" s="181"/>
      <c r="U271" s="789">
        <v>17</v>
      </c>
      <c r="V271" s="31">
        <f>IF(W271="","",IFERROR(INDEX(Docentes!C:C,MATCH(W271,Docentes!D:D,0)),"NUEVO"))</f>
        <v>44386497</v>
      </c>
      <c r="W271" s="791" t="s">
        <v>393</v>
      </c>
      <c r="X271" s="265" t="s">
        <v>168</v>
      </c>
      <c r="Y271" s="789" t="s">
        <v>1142</v>
      </c>
      <c r="Z271" s="789" t="s">
        <v>1089</v>
      </c>
      <c r="AA271" s="789" t="s">
        <v>61</v>
      </c>
      <c r="AB271" s="789" t="s">
        <v>1255</v>
      </c>
      <c r="AC271" s="789">
        <v>50</v>
      </c>
      <c r="AD271" s="31"/>
      <c r="AE271" s="789"/>
      <c r="AF271" s="789" t="s">
        <v>1142</v>
      </c>
      <c r="AG271" s="31" t="str">
        <f t="shared" ref="AG271" si="204">IF(AND(P271&gt;0,Q271&gt;0),"TP",IF(AND(P271&gt;0,Q271=0),"T","P"))</f>
        <v>T</v>
      </c>
      <c r="AH271" s="789">
        <v>4</v>
      </c>
      <c r="AI271" s="789">
        <v>12</v>
      </c>
      <c r="AJ271" s="789">
        <v>40</v>
      </c>
      <c r="AK271" s="789">
        <v>14</v>
      </c>
      <c r="AL271" s="789">
        <v>20</v>
      </c>
      <c r="AM271" s="31">
        <f t="shared" ref="AM271" si="205">IF(R271=0,0,IF(AI271="",R271,IF(X271="HIBRIDO VIRTUAL",0,((((AK271/24)+(AL271/1440))-((AI271/24)+(AJ271/1440)))*1440/50))))</f>
        <v>1.9999999999999993</v>
      </c>
      <c r="AN271" s="792">
        <f t="shared" ref="AN271" si="206">AI271/24+AJ271/1440</f>
        <v>0.52777777777777779</v>
      </c>
      <c r="AO271" s="792">
        <f t="shared" ref="AO271" si="207">AK271/24+AL271/1440</f>
        <v>0.59722222222222221</v>
      </c>
      <c r="AP271" s="31" t="str" cm="1">
        <f t="array" ref="AP271">IF(W271="","",IF(SUMPRODUCT((W271=$W$6:$W$1560)*(AH271=$AH$6:$AH$1560)*(AN271=$AN$6:$AN$1560)*(AO271=$AO$6:$AO$1560)*(ROW($W$6:$W$1560)&lt;&gt;ROW(W271))*((R271=0)*($R$6:$R$1560&gt;0)+(R271&gt;0)*($R$6:$R$1560=0)))&gt;0,"SALONES UNIDOS",IF(SUMPRODUCT((W271=$W$6:$W$1560)*(AH271=$AH$6:$AH$1560)*((AN271&lt;$AO$6:$AO$1560)*(AO271&gt;$AN$6:$AN$1560))*(ROW($W$6:$W$1560)&lt;&gt;ROW(W271)))&gt;0,"CRUZADO","Sin cruce")))</f>
        <v>Sin cruce</v>
      </c>
      <c r="AQ271" s="792" t="str">
        <f t="shared" ref="AQ271" si="208">TRIM(CONCATENATE(H271,I271,F271,J271))</f>
        <v>IN5FILIALA</v>
      </c>
      <c r="AR271" s="792" t="str" cm="1">
        <f t="array" ref="AR271">IF(AQ271="","",IF(SUMPRODUCT((AQ271=$AQ$6:$AQ$1560)*(AH271=$AH$6:$AH$1560)*(AN271=$AN$6:$AN$1560)*(AO271=$AO$6:$AO$1560)*(ROW($AQ$6:$AQ$1560)&lt;&gt;ROW(AQ271))*((R271=0)*($R$6:$R$1560&gt;0)+(R271&gt;0)*($R$6:$R$1560=0)))&gt;0,"SALONES UNIDOS",IF(SUMPRODUCT((AQ271=$AQ$6:$AQ$1560)*(AH271=$AH$6:$AH$1560)*((AN271&lt;$AO$6:$AO$1560)*(AO271&gt;$AN$6:$AN$1560))*(ROW($AQ$6:$AQ$1560)&lt;&gt;ROW(AQ271)))&gt;0,"CRUZADO","Sin cruce")))</f>
        <v>Sin cruce</v>
      </c>
    </row>
    <row r="272" spans="3:44" s="8" customFormat="1" ht="18.75" hidden="1" customHeight="1">
      <c r="C272" s="12" t="s">
        <v>1081</v>
      </c>
      <c r="D272" s="789" t="s">
        <v>1396</v>
      </c>
      <c r="E272" s="789">
        <v>20261</v>
      </c>
      <c r="F272" s="12" t="s">
        <v>13</v>
      </c>
      <c r="G272" s="12" t="s">
        <v>20</v>
      </c>
      <c r="H272" s="12" t="s">
        <v>57</v>
      </c>
      <c r="I272" s="12">
        <v>5</v>
      </c>
      <c r="J272" s="12" t="s">
        <v>16</v>
      </c>
      <c r="K272" s="790" t="s">
        <v>1424</v>
      </c>
      <c r="L272" s="491" t="s">
        <v>1425</v>
      </c>
      <c r="M272" s="789" t="s">
        <v>1085</v>
      </c>
      <c r="N272" s="789" t="s">
        <v>1086</v>
      </c>
      <c r="O272" s="12" t="s">
        <v>731</v>
      </c>
      <c r="P272" s="789">
        <v>0</v>
      </c>
      <c r="Q272" s="789">
        <v>4</v>
      </c>
      <c r="R272" s="815">
        <v>4</v>
      </c>
      <c r="S272" s="789">
        <v>4</v>
      </c>
      <c r="T272" s="181"/>
      <c r="U272" s="789">
        <v>17</v>
      </c>
      <c r="V272" s="31">
        <f>IF(W272="","",IFERROR(INDEX(Docentes!C:C,MATCH(W272,Docentes!D:D,0)),"NUEVO"))</f>
        <v>44386497</v>
      </c>
      <c r="W272" s="791" t="s">
        <v>393</v>
      </c>
      <c r="X272" s="265" t="s">
        <v>168</v>
      </c>
      <c r="Y272" s="789" t="s">
        <v>1142</v>
      </c>
      <c r="Z272" s="789" t="s">
        <v>1089</v>
      </c>
      <c r="AA272" s="789"/>
      <c r="AB272" s="789"/>
      <c r="AC272" s="789"/>
      <c r="AD272" s="579" t="s">
        <v>1353</v>
      </c>
      <c r="AE272" s="789">
        <v>30</v>
      </c>
      <c r="AF272" s="789" t="s">
        <v>1142</v>
      </c>
      <c r="AG272" s="31" t="str">
        <f t="shared" si="100"/>
        <v>P</v>
      </c>
      <c r="AH272" s="789">
        <v>4</v>
      </c>
      <c r="AI272" s="789">
        <v>14</v>
      </c>
      <c r="AJ272" s="789">
        <v>20</v>
      </c>
      <c r="AK272" s="789">
        <v>17</v>
      </c>
      <c r="AL272" s="789">
        <v>40</v>
      </c>
      <c r="AM272" s="31">
        <f t="shared" si="116"/>
        <v>4.0000000000000018</v>
      </c>
      <c r="AN272" s="792">
        <f t="shared" si="117"/>
        <v>0.59722222222222221</v>
      </c>
      <c r="AO272" s="792">
        <f t="shared" si="118"/>
        <v>0.73611111111111116</v>
      </c>
      <c r="AP272" s="31" t="str" cm="1">
        <f t="array" ref="AP272">IF(W272="","",IF(SUMPRODUCT((W272=$W$6:$W$1560)*(AH272=$AH$6:$AH$1560)*(AN272=$AN$6:$AN$1560)*(AO272=$AO$6:$AO$1560)*(ROW($W$6:$W$1560)&lt;&gt;ROW(W272))*((R272=0)*($R$6:$R$1560&gt;0)+(R272&gt;0)*($R$6:$R$1560=0)))&gt;0,"SALONES UNIDOS",IF(SUMPRODUCT((W272=$W$6:$W$1560)*(AH272=$AH$6:$AH$1560)*((AN272&lt;$AO$6:$AO$1560)*(AO272&gt;$AN$6:$AN$1560))*(ROW($W$6:$W$1560)&lt;&gt;ROW(W272)))&gt;0,"CRUZADO","Sin cruce")))</f>
        <v>Sin cruce</v>
      </c>
      <c r="AQ272" s="792" t="str">
        <f t="shared" si="119"/>
        <v>IN5FILIALA</v>
      </c>
      <c r="AR272" s="792" t="str" cm="1">
        <f t="array" ref="AR272">IF(AQ272="","",IF(SUMPRODUCT((AQ272=$AQ$6:$AQ$1560)*(AH272=$AH$6:$AH$1560)*(AN272=$AN$6:$AN$1560)*(AO272=$AO$6:$AO$1560)*(ROW($AQ$6:$AQ$1560)&lt;&gt;ROW(AQ272))*((R272=0)*($R$6:$R$1560&gt;0)+(R272&gt;0)*($R$6:$R$1560=0)))&gt;0,"SALONES UNIDOS",IF(SUMPRODUCT((AQ272=$AQ$6:$AQ$1560)*(AH272=$AH$6:$AH$1560)*((AN272&lt;$AO$6:$AO$1560)*(AO272&gt;$AN$6:$AN$1560))*(ROW($AQ$6:$AQ$1560)&lt;&gt;ROW(AQ272)))&gt;0,"CRUZADO","Sin cruce")))</f>
        <v>Sin cruce</v>
      </c>
    </row>
    <row r="273" spans="3:44" s="8" customFormat="1" ht="18.75" hidden="1" customHeight="1">
      <c r="C273" s="12" t="s">
        <v>1081</v>
      </c>
      <c r="D273" s="789" t="s">
        <v>1396</v>
      </c>
      <c r="E273" s="789">
        <v>20261</v>
      </c>
      <c r="F273" s="12" t="s">
        <v>13</v>
      </c>
      <c r="G273" s="12" t="s">
        <v>20</v>
      </c>
      <c r="H273" s="12" t="s">
        <v>57</v>
      </c>
      <c r="I273" s="12">
        <v>5</v>
      </c>
      <c r="J273" s="12" t="s">
        <v>16</v>
      </c>
      <c r="K273" s="790" t="s">
        <v>1426</v>
      </c>
      <c r="L273" s="491" t="s">
        <v>1100</v>
      </c>
      <c r="M273" s="789" t="s">
        <v>1101</v>
      </c>
      <c r="N273" s="789" t="s">
        <v>1086</v>
      </c>
      <c r="O273" s="12" t="s">
        <v>769</v>
      </c>
      <c r="P273" s="789">
        <v>2</v>
      </c>
      <c r="Q273" s="789">
        <v>4</v>
      </c>
      <c r="R273" s="815">
        <v>6</v>
      </c>
      <c r="S273" s="789">
        <v>4</v>
      </c>
      <c r="T273" s="181"/>
      <c r="U273" s="789">
        <v>17</v>
      </c>
      <c r="V273" s="31">
        <f>IF(W273="","",IFERROR(INDEX(Docentes!C:C,MATCH(W273,Docentes!D:D,0)),"NUEVO"))</f>
        <v>21566262</v>
      </c>
      <c r="W273" s="791" t="s">
        <v>1026</v>
      </c>
      <c r="X273" s="265" t="s">
        <v>167</v>
      </c>
      <c r="Y273" s="789" t="s">
        <v>1242</v>
      </c>
      <c r="Z273" s="789" t="s">
        <v>1089</v>
      </c>
      <c r="AA273" s="789"/>
      <c r="AB273" s="789" t="s">
        <v>1092</v>
      </c>
      <c r="AC273" s="789"/>
      <c r="AD273" s="789"/>
      <c r="AE273" s="789"/>
      <c r="AF273" s="789" t="s">
        <v>1242</v>
      </c>
      <c r="AG273" s="31" t="str">
        <f t="shared" si="100"/>
        <v>TP</v>
      </c>
      <c r="AH273" s="789">
        <v>5</v>
      </c>
      <c r="AI273" s="789">
        <v>8</v>
      </c>
      <c r="AJ273" s="789">
        <v>30</v>
      </c>
      <c r="AK273" s="789">
        <v>13</v>
      </c>
      <c r="AL273" s="789">
        <v>30</v>
      </c>
      <c r="AM273" s="31">
        <f t="shared" si="116"/>
        <v>6.0000000000000009</v>
      </c>
      <c r="AN273" s="792">
        <f t="shared" si="117"/>
        <v>0.35416666666666663</v>
      </c>
      <c r="AO273" s="792">
        <f t="shared" si="118"/>
        <v>0.5625</v>
      </c>
      <c r="AP273" s="31" t="str" cm="1">
        <f t="array" ref="AP273">IF(W273="","",IF(SUMPRODUCT((W273=$W$6:$W$1560)*(AH273=$AH$6:$AH$1560)*(AN273=$AN$6:$AN$1560)*(AO273=$AO$6:$AO$1560)*(ROW($W$6:$W$1560)&lt;&gt;ROW(W273))*((R273=0)*($R$6:$R$1560&gt;0)+(R273&gt;0)*($R$6:$R$1560=0)))&gt;0,"SALONES UNIDOS",IF(SUMPRODUCT((W273=$W$6:$W$1560)*(AH273=$AH$6:$AH$1560)*((AN273&lt;$AO$6:$AO$1560)*(AO273&gt;$AN$6:$AN$1560))*(ROW($W$6:$W$1560)&lt;&gt;ROW(W273)))&gt;0,"CRUZADO","Sin cruce")))</f>
        <v>Sin cruce</v>
      </c>
      <c r="AQ273" s="792" t="str">
        <f t="shared" si="119"/>
        <v>IN5FILIALA</v>
      </c>
      <c r="AR273" s="792" t="str" cm="1">
        <f t="array" ref="AR273">IF(AQ273="","",IF(SUMPRODUCT((AQ273=$AQ$6:$AQ$1560)*(AH273=$AH$6:$AH$1560)*(AN273=$AN$6:$AN$1560)*(AO273=$AO$6:$AO$1560)*(ROW($AQ$6:$AQ$1560)&lt;&gt;ROW(AQ273))*((R273=0)*($R$6:$R$1560&gt;0)+(R273&gt;0)*($R$6:$R$1560=0)))&gt;0,"SALONES UNIDOS",IF(SUMPRODUCT((AQ273=$AQ$6:$AQ$1560)*(AH273=$AH$6:$AH$1560)*((AN273&lt;$AO$6:$AO$1560)*(AO273&gt;$AN$6:$AN$1560))*(ROW($AQ$6:$AQ$1560)&lt;&gt;ROW(AQ273)))&gt;0,"CRUZADO","Sin cruce")))</f>
        <v>Sin cruce</v>
      </c>
    </row>
    <row r="274" spans="3:44" s="8" customFormat="1" ht="18.75" hidden="1" customHeight="1">
      <c r="C274" s="12" t="s">
        <v>1081</v>
      </c>
      <c r="D274" s="789" t="s">
        <v>1396</v>
      </c>
      <c r="E274" s="789">
        <v>20261</v>
      </c>
      <c r="F274" s="12" t="s">
        <v>13</v>
      </c>
      <c r="G274" s="12" t="s">
        <v>20</v>
      </c>
      <c r="H274" s="12" t="s">
        <v>57</v>
      </c>
      <c r="I274" s="12">
        <v>7</v>
      </c>
      <c r="J274" s="12" t="s">
        <v>16</v>
      </c>
      <c r="K274" s="790" t="s">
        <v>1427</v>
      </c>
      <c r="L274" s="491" t="s">
        <v>1428</v>
      </c>
      <c r="M274" s="789" t="s">
        <v>1085</v>
      </c>
      <c r="N274" s="789" t="s">
        <v>1086</v>
      </c>
      <c r="O274" s="12" t="s">
        <v>731</v>
      </c>
      <c r="P274" s="789">
        <v>3</v>
      </c>
      <c r="Q274" s="789">
        <v>2</v>
      </c>
      <c r="R274" s="815">
        <v>5</v>
      </c>
      <c r="S274" s="789">
        <v>4</v>
      </c>
      <c r="T274" s="181"/>
      <c r="U274" s="31">
        <v>17</v>
      </c>
      <c r="V274" s="31">
        <f>IF(W274="","",IFERROR(INDEX(Docentes!C:C,MATCH(W274,Docentes!D:D,0)),"NUEVO"))</f>
        <v>21793368</v>
      </c>
      <c r="W274" s="791" t="s">
        <v>303</v>
      </c>
      <c r="X274" s="265" t="s">
        <v>1332</v>
      </c>
      <c r="Y274" s="789" t="s">
        <v>1419</v>
      </c>
      <c r="Z274" s="789" t="s">
        <v>1089</v>
      </c>
      <c r="AA274" s="789" t="s">
        <v>60</v>
      </c>
      <c r="AB274" s="789" t="s">
        <v>1235</v>
      </c>
      <c r="AC274" s="789">
        <v>36</v>
      </c>
      <c r="AD274" s="789"/>
      <c r="AE274" s="789"/>
      <c r="AF274" s="789" t="s">
        <v>1419</v>
      </c>
      <c r="AG274" s="31" t="str">
        <f t="shared" si="100"/>
        <v>TP</v>
      </c>
      <c r="AH274" s="789">
        <v>4</v>
      </c>
      <c r="AI274" s="789">
        <v>8</v>
      </c>
      <c r="AJ274" s="789">
        <v>30</v>
      </c>
      <c r="AK274" s="789">
        <v>12</v>
      </c>
      <c r="AL274" s="789">
        <v>40</v>
      </c>
      <c r="AM274" s="31">
        <f t="shared" si="116"/>
        <v>5.0000000000000009</v>
      </c>
      <c r="AN274" s="792">
        <f t="shared" si="117"/>
        <v>0.35416666666666663</v>
      </c>
      <c r="AO274" s="792">
        <f t="shared" si="118"/>
        <v>0.52777777777777779</v>
      </c>
      <c r="AP274" s="31" t="str" cm="1">
        <f t="array" ref="AP274">IF(W274="","",IF(SUMPRODUCT((W274=$W$6:$W$1560)*(AH274=$AH$6:$AH$1560)*(AN274=$AN$6:$AN$1560)*(AO274=$AO$6:$AO$1560)*(ROW($W$6:$W$1560)&lt;&gt;ROW(W274))*((R274=0)*($R$6:$R$1560&gt;0)+(R274&gt;0)*($R$6:$R$1560=0)))&gt;0,"SALONES UNIDOS",IF(SUMPRODUCT((W274=$W$6:$W$1560)*(AH274=$AH$6:$AH$1560)*((AN274&lt;$AO$6:$AO$1560)*(AO274&gt;$AN$6:$AN$1560))*(ROW($W$6:$W$1560)&lt;&gt;ROW(W274)))&gt;0,"CRUZADO","Sin cruce")))</f>
        <v>Sin cruce</v>
      </c>
      <c r="AQ274" s="792" t="str">
        <f t="shared" si="119"/>
        <v>IN7FILIALA</v>
      </c>
      <c r="AR274" s="792" t="str" cm="1">
        <f t="array" ref="AR274">IF(AQ274="","",IF(SUMPRODUCT((AQ274=$AQ$6:$AQ$1560)*(AH274=$AH$6:$AH$1560)*(AN274=$AN$6:$AN$1560)*(AO274=$AO$6:$AO$1560)*(ROW($AQ$6:$AQ$1560)&lt;&gt;ROW(AQ274))*((R274=0)*($R$6:$R$1560&gt;0)+(R274&gt;0)*($R$6:$R$1560=0)))&gt;0,"SALONES UNIDOS",IF(SUMPRODUCT((AQ274=$AQ$6:$AQ$1560)*(AH274=$AH$6:$AH$1560)*((AN274&lt;$AO$6:$AO$1560)*(AO274&gt;$AN$6:$AN$1560))*(ROW($AQ$6:$AQ$1560)&lt;&gt;ROW(AQ274)))&gt;0,"CRUZADO","Sin cruce")))</f>
        <v>Sin cruce</v>
      </c>
    </row>
    <row r="275" spans="3:44" s="8" customFormat="1" ht="18.75" hidden="1" customHeight="1">
      <c r="C275" s="12" t="s">
        <v>1081</v>
      </c>
      <c r="D275" s="789" t="s">
        <v>1396</v>
      </c>
      <c r="E275" s="789">
        <v>20261</v>
      </c>
      <c r="F275" s="12" t="s">
        <v>13</v>
      </c>
      <c r="G275" s="12" t="s">
        <v>20</v>
      </c>
      <c r="H275" s="12" t="s">
        <v>57</v>
      </c>
      <c r="I275" s="12">
        <v>7</v>
      </c>
      <c r="J275" s="12" t="s">
        <v>16</v>
      </c>
      <c r="K275" s="790" t="s">
        <v>1429</v>
      </c>
      <c r="L275" s="491" t="s">
        <v>1430</v>
      </c>
      <c r="M275" s="789" t="s">
        <v>1085</v>
      </c>
      <c r="N275" s="789" t="s">
        <v>1086</v>
      </c>
      <c r="O275" s="12" t="s">
        <v>731</v>
      </c>
      <c r="P275" s="789">
        <v>2</v>
      </c>
      <c r="Q275" s="789">
        <v>0</v>
      </c>
      <c r="R275" s="815">
        <v>2</v>
      </c>
      <c r="S275" s="789">
        <v>4</v>
      </c>
      <c r="T275" s="181"/>
      <c r="U275" s="31">
        <v>17</v>
      </c>
      <c r="V275" s="31">
        <f>IF(W275="","",IFERROR(INDEX(Docentes!C:C,MATCH(W275,Docentes!D:D,0)),"NUEVO"))</f>
        <v>44386497</v>
      </c>
      <c r="W275" s="791" t="s">
        <v>393</v>
      </c>
      <c r="X275" s="265" t="s">
        <v>168</v>
      </c>
      <c r="Y275" s="789" t="s">
        <v>1142</v>
      </c>
      <c r="Z275" s="789" t="s">
        <v>1089</v>
      </c>
      <c r="AA275" s="789" t="s">
        <v>61</v>
      </c>
      <c r="AB275" s="789" t="s">
        <v>1254</v>
      </c>
      <c r="AC275" s="789">
        <v>50</v>
      </c>
      <c r="AD275" s="31"/>
      <c r="AE275" s="789"/>
      <c r="AF275" s="789" t="s">
        <v>1142</v>
      </c>
      <c r="AG275" s="31" t="str">
        <f t="shared" ref="AG275" si="209">IF(AND(P275&gt;0,Q275&gt;0),"TP",IF(AND(P275&gt;0,Q275=0),"T","P"))</f>
        <v>T</v>
      </c>
      <c r="AH275" s="789">
        <v>2</v>
      </c>
      <c r="AI275" s="789">
        <v>12</v>
      </c>
      <c r="AJ275" s="789">
        <v>40</v>
      </c>
      <c r="AK275" s="789">
        <v>14</v>
      </c>
      <c r="AL275" s="789">
        <v>20</v>
      </c>
      <c r="AM275" s="31">
        <f t="shared" ref="AM275" si="210">IF(R275=0,0,IF(AI275="",R275,IF(X275="HIBRIDO VIRTUAL",0,((((AK275/24)+(AL275/1440))-((AI275/24)+(AJ275/1440)))*1440/50))))</f>
        <v>1.9999999999999993</v>
      </c>
      <c r="AN275" s="792">
        <f t="shared" ref="AN275" si="211">AI275/24+AJ275/1440</f>
        <v>0.52777777777777779</v>
      </c>
      <c r="AO275" s="792">
        <f t="shared" ref="AO275" si="212">AK275/24+AL275/1440</f>
        <v>0.59722222222222221</v>
      </c>
      <c r="AP275" s="31" t="str" cm="1">
        <f t="array" ref="AP275">IF(W275="","",IF(SUMPRODUCT((W275=$W$6:$W$1560)*(AH275=$AH$6:$AH$1560)*(AN275=$AN$6:$AN$1560)*(AO275=$AO$6:$AO$1560)*(ROW($W$6:$W$1560)&lt;&gt;ROW(W275))*((R275=0)*($R$6:$R$1560&gt;0)+(R275&gt;0)*($R$6:$R$1560=0)))&gt;0,"SALONES UNIDOS",IF(SUMPRODUCT((W275=$W$6:$W$1560)*(AH275=$AH$6:$AH$1560)*((AN275&lt;$AO$6:$AO$1560)*(AO275&gt;$AN$6:$AN$1560))*(ROW($W$6:$W$1560)&lt;&gt;ROW(W275)))&gt;0,"CRUZADO","Sin cruce")))</f>
        <v>Sin cruce</v>
      </c>
      <c r="AQ275" s="792" t="str">
        <f t="shared" ref="AQ275" si="213">TRIM(CONCATENATE(H275,I275,F275,J275))</f>
        <v>IN7FILIALA</v>
      </c>
      <c r="AR275" s="792" t="str" cm="1">
        <f t="array" ref="AR275">IF(AQ275="","",IF(SUMPRODUCT((AQ275=$AQ$6:$AQ$1560)*(AH275=$AH$6:$AH$1560)*(AN275=$AN$6:$AN$1560)*(AO275=$AO$6:$AO$1560)*(ROW($AQ$6:$AQ$1560)&lt;&gt;ROW(AQ275))*((R275=0)*($R$6:$R$1560&gt;0)+(R275&gt;0)*($R$6:$R$1560=0)))&gt;0,"SALONES UNIDOS",IF(SUMPRODUCT((AQ275=$AQ$6:$AQ$1560)*(AH275=$AH$6:$AH$1560)*((AN275&lt;$AO$6:$AO$1560)*(AO275&gt;$AN$6:$AN$1560))*(ROW($AQ$6:$AQ$1560)&lt;&gt;ROW(AQ275)))&gt;0,"CRUZADO","Sin cruce")))</f>
        <v>Sin cruce</v>
      </c>
    </row>
    <row r="276" spans="3:44" s="8" customFormat="1" ht="18.75" hidden="1" customHeight="1">
      <c r="C276" s="12" t="s">
        <v>1081</v>
      </c>
      <c r="D276" s="789" t="s">
        <v>1396</v>
      </c>
      <c r="E276" s="789">
        <v>20261</v>
      </c>
      <c r="F276" s="12" t="s">
        <v>13</v>
      </c>
      <c r="G276" s="12" t="s">
        <v>20</v>
      </c>
      <c r="H276" s="12" t="s">
        <v>57</v>
      </c>
      <c r="I276" s="12">
        <v>7</v>
      </c>
      <c r="J276" s="12" t="s">
        <v>16</v>
      </c>
      <c r="K276" s="790" t="s">
        <v>1429</v>
      </c>
      <c r="L276" s="491" t="s">
        <v>1430</v>
      </c>
      <c r="M276" s="789" t="s">
        <v>1085</v>
      </c>
      <c r="N276" s="789" t="s">
        <v>1086</v>
      </c>
      <c r="O276" s="12" t="s">
        <v>731</v>
      </c>
      <c r="P276" s="789">
        <v>0</v>
      </c>
      <c r="Q276" s="789">
        <v>4</v>
      </c>
      <c r="R276" s="815">
        <v>4</v>
      </c>
      <c r="S276" s="789">
        <v>4</v>
      </c>
      <c r="T276" s="181"/>
      <c r="U276" s="31">
        <v>17</v>
      </c>
      <c r="V276" s="31">
        <f>IF(W276="","",IFERROR(INDEX(Docentes!C:C,MATCH(W276,Docentes!D:D,0)),"NUEVO"))</f>
        <v>44386497</v>
      </c>
      <c r="W276" s="791" t="s">
        <v>393</v>
      </c>
      <c r="X276" s="265" t="s">
        <v>168</v>
      </c>
      <c r="Y276" s="789" t="s">
        <v>1142</v>
      </c>
      <c r="Z276" s="789" t="s">
        <v>1089</v>
      </c>
      <c r="AA276" s="789"/>
      <c r="AB276" s="789"/>
      <c r="AC276" s="789"/>
      <c r="AD276" s="579" t="s">
        <v>1353</v>
      </c>
      <c r="AE276" s="789">
        <v>30</v>
      </c>
      <c r="AF276" s="789" t="s">
        <v>1142</v>
      </c>
      <c r="AG276" s="31" t="str">
        <f t="shared" si="100"/>
        <v>P</v>
      </c>
      <c r="AH276" s="789">
        <v>2</v>
      </c>
      <c r="AI276" s="789">
        <v>14</v>
      </c>
      <c r="AJ276" s="789">
        <v>20</v>
      </c>
      <c r="AK276" s="789">
        <v>17</v>
      </c>
      <c r="AL276" s="789">
        <v>40</v>
      </c>
      <c r="AM276" s="31">
        <f t="shared" si="116"/>
        <v>4.0000000000000018</v>
      </c>
      <c r="AN276" s="792">
        <f t="shared" si="117"/>
        <v>0.59722222222222221</v>
      </c>
      <c r="AO276" s="792">
        <f t="shared" si="118"/>
        <v>0.73611111111111116</v>
      </c>
      <c r="AP276" s="31" t="str" cm="1">
        <f t="array" ref="AP276">IF(W276="","",IF(SUMPRODUCT((W276=$W$6:$W$1560)*(AH276=$AH$6:$AH$1560)*(AN276=$AN$6:$AN$1560)*(AO276=$AO$6:$AO$1560)*(ROW($W$6:$W$1560)&lt;&gt;ROW(W276))*((R276=0)*($R$6:$R$1560&gt;0)+(R276&gt;0)*($R$6:$R$1560=0)))&gt;0,"SALONES UNIDOS",IF(SUMPRODUCT((W276=$W$6:$W$1560)*(AH276=$AH$6:$AH$1560)*((AN276&lt;$AO$6:$AO$1560)*(AO276&gt;$AN$6:$AN$1560))*(ROW($W$6:$W$1560)&lt;&gt;ROW(W276)))&gt;0,"CRUZADO","Sin cruce")))</f>
        <v>Sin cruce</v>
      </c>
      <c r="AQ276" s="792" t="str">
        <f t="shared" si="119"/>
        <v>IN7FILIALA</v>
      </c>
      <c r="AR276" s="792" t="str" cm="1">
        <f t="array" ref="AR276">IF(AQ276="","",IF(SUMPRODUCT((AQ276=$AQ$6:$AQ$1560)*(AH276=$AH$6:$AH$1560)*(AN276=$AN$6:$AN$1560)*(AO276=$AO$6:$AO$1560)*(ROW($AQ$6:$AQ$1560)&lt;&gt;ROW(AQ276))*((R276=0)*($R$6:$R$1560&gt;0)+(R276&gt;0)*($R$6:$R$1560=0)))&gt;0,"SALONES UNIDOS",IF(SUMPRODUCT((AQ276=$AQ$6:$AQ$1560)*(AH276=$AH$6:$AH$1560)*((AN276&lt;$AO$6:$AO$1560)*(AO276&gt;$AN$6:$AN$1560))*(ROW($AQ$6:$AQ$1560)&lt;&gt;ROW(AQ276)))&gt;0,"CRUZADO","Sin cruce")))</f>
        <v>Sin cruce</v>
      </c>
    </row>
    <row r="277" spans="3:44" s="8" customFormat="1" ht="18.75" hidden="1" customHeight="1">
      <c r="C277" s="12" t="s">
        <v>1081</v>
      </c>
      <c r="D277" s="789" t="s">
        <v>1396</v>
      </c>
      <c r="E277" s="789">
        <v>20261</v>
      </c>
      <c r="F277" s="12" t="s">
        <v>13</v>
      </c>
      <c r="G277" s="12" t="s">
        <v>20</v>
      </c>
      <c r="H277" s="12" t="s">
        <v>57</v>
      </c>
      <c r="I277" s="12">
        <v>7</v>
      </c>
      <c r="J277" s="12" t="s">
        <v>16</v>
      </c>
      <c r="K277" s="790" t="s">
        <v>1431</v>
      </c>
      <c r="L277" s="491" t="s">
        <v>1432</v>
      </c>
      <c r="M277" s="789" t="s">
        <v>1101</v>
      </c>
      <c r="N277" s="789" t="s">
        <v>1086</v>
      </c>
      <c r="O277" s="12" t="s">
        <v>769</v>
      </c>
      <c r="P277" s="789">
        <v>4</v>
      </c>
      <c r="Q277" s="789">
        <v>2</v>
      </c>
      <c r="R277" s="815">
        <v>6</v>
      </c>
      <c r="S277" s="789">
        <v>5</v>
      </c>
      <c r="T277" s="181"/>
      <c r="U277" s="31">
        <v>17</v>
      </c>
      <c r="V277" s="31">
        <f>IF(W277="","",IFERROR(INDEX(Docentes!C:C,MATCH(W277,Docentes!D:D,0)),"NUEVO"))</f>
        <v>32942379</v>
      </c>
      <c r="W277" s="791" t="s">
        <v>310</v>
      </c>
      <c r="X277" s="265" t="s">
        <v>167</v>
      </c>
      <c r="Y277" s="789" t="s">
        <v>1242</v>
      </c>
      <c r="Z277" s="789" t="s">
        <v>1089</v>
      </c>
      <c r="AA277" s="789"/>
      <c r="AB277" s="789" t="s">
        <v>1092</v>
      </c>
      <c r="AC277" s="789"/>
      <c r="AD277" s="789"/>
      <c r="AE277" s="789"/>
      <c r="AF277" s="789" t="s">
        <v>1242</v>
      </c>
      <c r="AG277" s="31" t="str">
        <f t="shared" si="100"/>
        <v>TP</v>
      </c>
      <c r="AH277" s="789">
        <v>6</v>
      </c>
      <c r="AI277" s="789">
        <v>7</v>
      </c>
      <c r="AJ277" s="789">
        <v>40</v>
      </c>
      <c r="AK277" s="789">
        <v>12</v>
      </c>
      <c r="AL277" s="789">
        <v>40</v>
      </c>
      <c r="AM277" s="31">
        <f t="shared" si="116"/>
        <v>6</v>
      </c>
      <c r="AN277" s="792">
        <f t="shared" si="117"/>
        <v>0.31944444444444448</v>
      </c>
      <c r="AO277" s="792">
        <f t="shared" si="118"/>
        <v>0.52777777777777779</v>
      </c>
      <c r="AP277" s="31" t="str" cm="1">
        <f t="array" ref="AP277">IF(W277="","",IF(SUMPRODUCT((W277=$W$6:$W$1560)*(AH277=$AH$6:$AH$1560)*(AN277=$AN$6:$AN$1560)*(AO277=$AO$6:$AO$1560)*(ROW($W$6:$W$1560)&lt;&gt;ROW(W277))*((R277=0)*($R$6:$R$1560&gt;0)+(R277&gt;0)*($R$6:$R$1560=0)))&gt;0,"SALONES UNIDOS",IF(SUMPRODUCT((W277=$W$6:$W$1560)*(AH277=$AH$6:$AH$1560)*((AN277&lt;$AO$6:$AO$1560)*(AO277&gt;$AN$6:$AN$1560))*(ROW($W$6:$W$1560)&lt;&gt;ROW(W277)))&gt;0,"CRUZADO","Sin cruce")))</f>
        <v>Sin cruce</v>
      </c>
      <c r="AQ277" s="792" t="str">
        <f t="shared" si="119"/>
        <v>IN7FILIALA</v>
      </c>
      <c r="AR277" s="792" t="str" cm="1">
        <f t="array" ref="AR277">IF(AQ277="","",IF(SUMPRODUCT((AQ277=$AQ$6:$AQ$1560)*(AH277=$AH$6:$AH$1560)*(AN277=$AN$6:$AN$1560)*(AO277=$AO$6:$AO$1560)*(ROW($AQ$6:$AQ$1560)&lt;&gt;ROW(AQ277))*((R277=0)*($R$6:$R$1560&gt;0)+(R277&gt;0)*($R$6:$R$1560=0)))&gt;0,"SALONES UNIDOS",IF(SUMPRODUCT((AQ277=$AQ$6:$AQ$1560)*(AH277=$AH$6:$AH$1560)*((AN277&lt;$AO$6:$AO$1560)*(AO277&gt;$AN$6:$AN$1560))*(ROW($AQ$6:$AQ$1560)&lt;&gt;ROW(AQ277)))&gt;0,"CRUZADO","Sin cruce")))</f>
        <v>Sin cruce</v>
      </c>
    </row>
    <row r="278" spans="3:44" s="8" customFormat="1" ht="18.75" hidden="1" customHeight="1">
      <c r="C278" s="12" t="s">
        <v>1081</v>
      </c>
      <c r="D278" s="789" t="s">
        <v>1396</v>
      </c>
      <c r="E278" s="789">
        <v>20261</v>
      </c>
      <c r="F278" s="12" t="s">
        <v>13</v>
      </c>
      <c r="G278" s="12" t="s">
        <v>20</v>
      </c>
      <c r="H278" s="12" t="s">
        <v>57</v>
      </c>
      <c r="I278" s="12">
        <v>7</v>
      </c>
      <c r="J278" s="12" t="s">
        <v>16</v>
      </c>
      <c r="K278" s="790" t="s">
        <v>1433</v>
      </c>
      <c r="L278" s="491" t="s">
        <v>1434</v>
      </c>
      <c r="M278" s="789" t="s">
        <v>1085</v>
      </c>
      <c r="N278" s="789" t="s">
        <v>1086</v>
      </c>
      <c r="O278" s="12" t="s">
        <v>769</v>
      </c>
      <c r="P278" s="789">
        <v>2</v>
      </c>
      <c r="Q278" s="789">
        <v>4</v>
      </c>
      <c r="R278" s="815">
        <v>6</v>
      </c>
      <c r="S278" s="789">
        <v>4</v>
      </c>
      <c r="T278" s="181"/>
      <c r="U278" s="31">
        <v>17</v>
      </c>
      <c r="V278" s="31">
        <f>IF(W278="","",IFERROR(INDEX(Docentes!C:C,MATCH(W278,Docentes!D:D,0)),"NUEVO"))</f>
        <v>21541461</v>
      </c>
      <c r="W278" s="791" t="s">
        <v>420</v>
      </c>
      <c r="X278" s="265" t="s">
        <v>167</v>
      </c>
      <c r="Y278" s="789" t="s">
        <v>1242</v>
      </c>
      <c r="Z278" s="789" t="s">
        <v>1089</v>
      </c>
      <c r="AA278" s="789"/>
      <c r="AB278" s="789" t="s">
        <v>1092</v>
      </c>
      <c r="AC278" s="789"/>
      <c r="AD278" s="789"/>
      <c r="AE278" s="789"/>
      <c r="AF278" s="789" t="s">
        <v>1242</v>
      </c>
      <c r="AG278" s="31" t="str">
        <f t="shared" si="100"/>
        <v>TP</v>
      </c>
      <c r="AH278" s="789">
        <v>1</v>
      </c>
      <c r="AI278" s="789">
        <v>7</v>
      </c>
      <c r="AJ278" s="789">
        <v>40</v>
      </c>
      <c r="AK278" s="789">
        <v>12</v>
      </c>
      <c r="AL278" s="789">
        <v>40</v>
      </c>
      <c r="AM278" s="31">
        <f t="shared" si="116"/>
        <v>6</v>
      </c>
      <c r="AN278" s="792">
        <f t="shared" si="117"/>
        <v>0.31944444444444448</v>
      </c>
      <c r="AO278" s="792">
        <f t="shared" si="118"/>
        <v>0.52777777777777779</v>
      </c>
      <c r="AP278" s="31" t="str" cm="1">
        <f t="array" ref="AP278">IF(W278="","",IF(SUMPRODUCT((W278=$W$6:$W$1560)*(AH278=$AH$6:$AH$1560)*(AN278=$AN$6:$AN$1560)*(AO278=$AO$6:$AO$1560)*(ROW($W$6:$W$1560)&lt;&gt;ROW(W278))*((R278=0)*($R$6:$R$1560&gt;0)+(R278&gt;0)*($R$6:$R$1560=0)))&gt;0,"SALONES UNIDOS",IF(SUMPRODUCT((W278=$W$6:$W$1560)*(AH278=$AH$6:$AH$1560)*((AN278&lt;$AO$6:$AO$1560)*(AO278&gt;$AN$6:$AN$1560))*(ROW($W$6:$W$1560)&lt;&gt;ROW(W278)))&gt;0,"CRUZADO","Sin cruce")))</f>
        <v>Sin cruce</v>
      </c>
      <c r="AQ278" s="792" t="str">
        <f t="shared" si="119"/>
        <v>IN7FILIALA</v>
      </c>
      <c r="AR278" s="792" t="str" cm="1">
        <f t="array" ref="AR278">IF(AQ278="","",IF(SUMPRODUCT((AQ278=$AQ$6:$AQ$1560)*(AH278=$AH$6:$AH$1560)*(AN278=$AN$6:$AN$1560)*(AO278=$AO$6:$AO$1560)*(ROW($AQ$6:$AQ$1560)&lt;&gt;ROW(AQ278))*((R278=0)*($R$6:$R$1560&gt;0)+(R278&gt;0)*($R$6:$R$1560=0)))&gt;0,"SALONES UNIDOS",IF(SUMPRODUCT((AQ278=$AQ$6:$AQ$1560)*(AH278=$AH$6:$AH$1560)*((AN278&lt;$AO$6:$AO$1560)*(AO278&gt;$AN$6:$AN$1560))*(ROW($AQ$6:$AQ$1560)&lt;&gt;ROW(AQ278)))&gt;0,"CRUZADO","Sin cruce")))</f>
        <v>Sin cruce</v>
      </c>
    </row>
    <row r="279" spans="3:44" s="8" customFormat="1" ht="18.75" hidden="1" customHeight="1">
      <c r="C279" s="12" t="s">
        <v>1081</v>
      </c>
      <c r="D279" s="789" t="s">
        <v>1396</v>
      </c>
      <c r="E279" s="789">
        <v>20261</v>
      </c>
      <c r="F279" s="12" t="s">
        <v>13</v>
      </c>
      <c r="G279" s="12" t="s">
        <v>20</v>
      </c>
      <c r="H279" s="12" t="s">
        <v>57</v>
      </c>
      <c r="I279" s="12">
        <v>7</v>
      </c>
      <c r="J279" s="12" t="s">
        <v>16</v>
      </c>
      <c r="K279" s="790" t="s">
        <v>1435</v>
      </c>
      <c r="L279" s="491" t="s">
        <v>1436</v>
      </c>
      <c r="M279" s="789" t="s">
        <v>1085</v>
      </c>
      <c r="N279" s="789" t="s">
        <v>1086</v>
      </c>
      <c r="O279" s="12" t="s">
        <v>731</v>
      </c>
      <c r="P279" s="789">
        <v>3</v>
      </c>
      <c r="Q279" s="789">
        <v>2</v>
      </c>
      <c r="R279" s="815">
        <v>5</v>
      </c>
      <c r="S279" s="789">
        <v>4</v>
      </c>
      <c r="T279" s="181"/>
      <c r="U279" s="31">
        <v>17</v>
      </c>
      <c r="V279" s="31">
        <f>IF(W279="","",IFERROR(INDEX(Docentes!C:C,MATCH(W279,Docentes!D:D,0)),"NUEVO"))</f>
        <v>21564811</v>
      </c>
      <c r="W279" s="791" t="s">
        <v>473</v>
      </c>
      <c r="X279" s="265" t="s">
        <v>168</v>
      </c>
      <c r="Y279" s="789" t="s">
        <v>1142</v>
      </c>
      <c r="Z279" s="789" t="s">
        <v>1089</v>
      </c>
      <c r="AA279" s="789" t="s">
        <v>61</v>
      </c>
      <c r="AB279" s="789" t="s">
        <v>1255</v>
      </c>
      <c r="AC279" s="789">
        <v>50</v>
      </c>
      <c r="AD279" s="789"/>
      <c r="AE279" s="789"/>
      <c r="AF279" s="789" t="s">
        <v>1142</v>
      </c>
      <c r="AG279" s="31" t="str">
        <f t="shared" si="100"/>
        <v>TP</v>
      </c>
      <c r="AH279" s="789">
        <v>5</v>
      </c>
      <c r="AI279" s="789">
        <v>14</v>
      </c>
      <c r="AJ279" s="789">
        <v>20</v>
      </c>
      <c r="AK279" s="789">
        <v>18</v>
      </c>
      <c r="AL279" s="789">
        <v>30</v>
      </c>
      <c r="AM279" s="31">
        <f t="shared" si="116"/>
        <v>5.0000000000000009</v>
      </c>
      <c r="AN279" s="792">
        <f t="shared" si="117"/>
        <v>0.59722222222222221</v>
      </c>
      <c r="AO279" s="792">
        <f t="shared" si="118"/>
        <v>0.77083333333333337</v>
      </c>
      <c r="AP279" s="31" t="str" cm="1">
        <f t="array" ref="AP279">IF(W279="","",IF(SUMPRODUCT((W279=$W$6:$W$1560)*(AH279=$AH$6:$AH$1560)*(AN279=$AN$6:$AN$1560)*(AO279=$AO$6:$AO$1560)*(ROW($W$6:$W$1560)&lt;&gt;ROW(W279))*((R279=0)*($R$6:$R$1560&gt;0)+(R279&gt;0)*($R$6:$R$1560=0)))&gt;0,"SALONES UNIDOS",IF(SUMPRODUCT((W279=$W$6:$W$1560)*(AH279=$AH$6:$AH$1560)*((AN279&lt;$AO$6:$AO$1560)*(AO279&gt;$AN$6:$AN$1560))*(ROW($W$6:$W$1560)&lt;&gt;ROW(W279)))&gt;0,"CRUZADO","Sin cruce")))</f>
        <v>Sin cruce</v>
      </c>
      <c r="AQ279" s="792" t="str">
        <f t="shared" si="119"/>
        <v>IN7FILIALA</v>
      </c>
      <c r="AR279" s="792" t="str" cm="1">
        <f t="array" ref="AR279">IF(AQ279="","",IF(SUMPRODUCT((AQ279=$AQ$6:$AQ$1560)*(AH279=$AH$6:$AH$1560)*(AN279=$AN$6:$AN$1560)*(AO279=$AO$6:$AO$1560)*(ROW($AQ$6:$AQ$1560)&lt;&gt;ROW(AQ279))*((R279=0)*($R$6:$R$1560&gt;0)+(R279&gt;0)*($R$6:$R$1560=0)))&gt;0,"SALONES UNIDOS",IF(SUMPRODUCT((AQ279=$AQ$6:$AQ$1560)*(AH279=$AH$6:$AH$1560)*((AN279&lt;$AO$6:$AO$1560)*(AO279&gt;$AN$6:$AN$1560))*(ROW($AQ$6:$AQ$1560)&lt;&gt;ROW(AQ279)))&gt;0,"CRUZADO","Sin cruce")))</f>
        <v>Sin cruce</v>
      </c>
    </row>
    <row r="280" spans="3:44" s="8" customFormat="1" ht="18.75" hidden="1" customHeight="1">
      <c r="C280" s="12" t="s">
        <v>1081</v>
      </c>
      <c r="D280" s="789" t="s">
        <v>1396</v>
      </c>
      <c r="E280" s="789">
        <v>20261</v>
      </c>
      <c r="F280" s="12" t="s">
        <v>13</v>
      </c>
      <c r="G280" s="12" t="s">
        <v>20</v>
      </c>
      <c r="H280" s="12" t="s">
        <v>57</v>
      </c>
      <c r="I280" s="12">
        <v>7</v>
      </c>
      <c r="J280" s="12" t="s">
        <v>16</v>
      </c>
      <c r="K280" s="790" t="s">
        <v>1437</v>
      </c>
      <c r="L280" s="491" t="s">
        <v>1280</v>
      </c>
      <c r="M280" s="789" t="s">
        <v>1101</v>
      </c>
      <c r="N280" s="789" t="s">
        <v>1086</v>
      </c>
      <c r="O280" s="12" t="s">
        <v>769</v>
      </c>
      <c r="P280" s="789">
        <v>2</v>
      </c>
      <c r="Q280" s="789">
        <v>2</v>
      </c>
      <c r="R280" s="815">
        <v>4</v>
      </c>
      <c r="S280" s="789">
        <v>3</v>
      </c>
      <c r="T280" s="181"/>
      <c r="U280" s="31">
        <v>17</v>
      </c>
      <c r="V280" s="31">
        <f>IF(W280="","",IFERROR(INDEX(Docentes!C:C,MATCH(W280,Docentes!D:D,0)),"NUEVO"))</f>
        <v>44435992</v>
      </c>
      <c r="W280" s="791" t="s">
        <v>188</v>
      </c>
      <c r="X280" s="265" t="s">
        <v>167</v>
      </c>
      <c r="Y280" s="789" t="s">
        <v>1142</v>
      </c>
      <c r="Z280" s="789" t="s">
        <v>1089</v>
      </c>
      <c r="AA280" s="789"/>
      <c r="AB280" s="789" t="s">
        <v>1092</v>
      </c>
      <c r="AC280" s="789"/>
      <c r="AD280" s="789"/>
      <c r="AE280" s="789"/>
      <c r="AF280" s="789" t="s">
        <v>1142</v>
      </c>
      <c r="AG280" s="31" t="str">
        <f t="shared" si="100"/>
        <v>TP</v>
      </c>
      <c r="AH280" s="789">
        <v>6</v>
      </c>
      <c r="AI280" s="789">
        <v>14</v>
      </c>
      <c r="AJ280" s="789">
        <v>20</v>
      </c>
      <c r="AK280" s="789">
        <v>17</v>
      </c>
      <c r="AL280" s="789">
        <v>40</v>
      </c>
      <c r="AM280" s="31">
        <f t="shared" si="116"/>
        <v>4.0000000000000018</v>
      </c>
      <c r="AN280" s="792">
        <f t="shared" si="117"/>
        <v>0.59722222222222221</v>
      </c>
      <c r="AO280" s="792">
        <f t="shared" si="118"/>
        <v>0.73611111111111116</v>
      </c>
      <c r="AP280" s="31" t="str" cm="1">
        <f t="array" ref="AP280">IF(W280="","",IF(SUMPRODUCT((W280=$W$6:$W$1560)*(AH280=$AH$6:$AH$1560)*(AN280=$AN$6:$AN$1560)*(AO280=$AO$6:$AO$1560)*(ROW($W$6:$W$1560)&lt;&gt;ROW(W280))*((R280=0)*($R$6:$R$1560&gt;0)+(R280&gt;0)*($R$6:$R$1560=0)))&gt;0,"SALONES UNIDOS",IF(SUMPRODUCT((W280=$W$6:$W$1560)*(AH280=$AH$6:$AH$1560)*((AN280&lt;$AO$6:$AO$1560)*(AO280&gt;$AN$6:$AN$1560))*(ROW($W$6:$W$1560)&lt;&gt;ROW(W280)))&gt;0,"CRUZADO","Sin cruce")))</f>
        <v>Sin cruce</v>
      </c>
      <c r="AQ280" s="792" t="str">
        <f t="shared" si="119"/>
        <v>IN7FILIALA</v>
      </c>
      <c r="AR280" s="792" t="str" cm="1">
        <f t="array" ref="AR280">IF(AQ280="","",IF(SUMPRODUCT((AQ280=$AQ$6:$AQ$1560)*(AH280=$AH$6:$AH$1560)*(AN280=$AN$6:$AN$1560)*(AO280=$AO$6:$AO$1560)*(ROW($AQ$6:$AQ$1560)&lt;&gt;ROW(AQ280))*((R280=0)*($R$6:$R$1560&gt;0)+(R280&gt;0)*($R$6:$R$1560=0)))&gt;0,"SALONES UNIDOS",IF(SUMPRODUCT((AQ280=$AQ$6:$AQ$1560)*(AH280=$AH$6:$AH$1560)*((AN280&lt;$AO$6:$AO$1560)*(AO280&gt;$AN$6:$AN$1560))*(ROW($AQ$6:$AQ$1560)&lt;&gt;ROW(AQ280)))&gt;0,"CRUZADO","Sin cruce")))</f>
        <v>Sin cruce</v>
      </c>
    </row>
    <row r="281" spans="3:44" s="8" customFormat="1" ht="18.75" customHeight="1">
      <c r="C281" s="12" t="s">
        <v>1081</v>
      </c>
      <c r="D281" s="789" t="s">
        <v>1438</v>
      </c>
      <c r="E281" s="194">
        <v>20261</v>
      </c>
      <c r="F281" s="11" t="s">
        <v>19</v>
      </c>
      <c r="G281" s="11" t="s">
        <v>20</v>
      </c>
      <c r="H281" s="11" t="s">
        <v>21</v>
      </c>
      <c r="I281" s="11">
        <v>1</v>
      </c>
      <c r="J281" s="11" t="s">
        <v>16</v>
      </c>
      <c r="K281" s="790" t="s">
        <v>1439</v>
      </c>
      <c r="L281" s="491" t="s">
        <v>1440</v>
      </c>
      <c r="M281" s="789" t="s">
        <v>1127</v>
      </c>
      <c r="N281" s="789" t="s">
        <v>1164</v>
      </c>
      <c r="O281" s="12" t="s">
        <v>731</v>
      </c>
      <c r="P281" s="789">
        <v>3</v>
      </c>
      <c r="Q281" s="789">
        <v>2</v>
      </c>
      <c r="R281" s="815">
        <v>5</v>
      </c>
      <c r="S281" s="789">
        <v>4</v>
      </c>
      <c r="T281" s="808"/>
      <c r="U281" s="31">
        <v>40</v>
      </c>
      <c r="V281" s="31">
        <f>IF(W281="","",IFERROR(INDEX(Docentes!C:C,MATCH(W281,Docentes!D:D,0)),"NUEVO"))</f>
        <v>70179483</v>
      </c>
      <c r="W281" s="791" t="s">
        <v>1015</v>
      </c>
      <c r="X281" s="265" t="s">
        <v>1332</v>
      </c>
      <c r="Y281" s="789" t="s">
        <v>1182</v>
      </c>
      <c r="Z281" s="789" t="s">
        <v>1089</v>
      </c>
      <c r="AA281" s="31" t="s">
        <v>26</v>
      </c>
      <c r="AB281" s="31" t="s">
        <v>1441</v>
      </c>
      <c r="AC281" s="31">
        <v>33</v>
      </c>
      <c r="AD281" s="31"/>
      <c r="AE281" s="31"/>
      <c r="AF281" s="789" t="s">
        <v>1182</v>
      </c>
      <c r="AG281" s="31" t="str">
        <f t="shared" si="100"/>
        <v>TP</v>
      </c>
      <c r="AH281" s="789">
        <v>1</v>
      </c>
      <c r="AI281" s="789">
        <v>11</v>
      </c>
      <c r="AJ281" s="789">
        <v>0</v>
      </c>
      <c r="AK281" s="789">
        <v>15</v>
      </c>
      <c r="AL281" s="789">
        <v>10</v>
      </c>
      <c r="AM281" s="31">
        <f t="shared" si="116"/>
        <v>5</v>
      </c>
      <c r="AN281" s="792">
        <f t="shared" si="117"/>
        <v>0.45833333333333331</v>
      </c>
      <c r="AO281" s="792">
        <f t="shared" si="118"/>
        <v>0.63194444444444442</v>
      </c>
      <c r="AP281" s="31" t="str" cm="1">
        <f t="array" ref="AP281">IF(W281="","",IF(SUMPRODUCT((W281=$W$6:$W$1560)*(AH281=$AH$6:$AH$1560)*(AN281=$AN$6:$AN$1560)*(AO281=$AO$6:$AO$1560)*(ROW($W$6:$W$1560)&lt;&gt;ROW(W281))*((R281=0)*($R$6:$R$1560&gt;0)+(R281&gt;0)*($R$6:$R$1560=0)))&gt;0,"SALONES UNIDOS",IF(SUMPRODUCT((W281=$W$6:$W$1560)*(AH281=$AH$6:$AH$1560)*((AN281&lt;$AO$6:$AO$1560)*(AO281&gt;$AN$6:$AN$1560))*(ROW($W$6:$W$1560)&lt;&gt;ROW(W281)))&gt;0,"CRUZADO","Sin cruce")))</f>
        <v>Sin cruce</v>
      </c>
      <c r="AQ281" s="792" t="str">
        <f t="shared" si="119"/>
        <v>AE1HUAURAA</v>
      </c>
      <c r="AR281" s="792" t="str" cm="1">
        <f t="array" ref="AR281">IF(AQ281="","",IF(SUMPRODUCT((AQ281=$AQ$6:$AQ$1560)*(AH281=$AH$6:$AH$1560)*(AN281=$AN$6:$AN$1560)*(AO281=$AO$6:$AO$1560)*(ROW($AQ$6:$AQ$1560)&lt;&gt;ROW(AQ281))*((R281=0)*($R$6:$R$1560&gt;0)+(R281&gt;0)*($R$6:$R$1560=0)))&gt;0,"SALONES UNIDOS",IF(SUMPRODUCT((AQ281=$AQ$6:$AQ$1560)*(AH281=$AH$6:$AH$1560)*((AN281&lt;$AO$6:$AO$1560)*(AO281&gt;$AN$6:$AN$1560))*(ROW($AQ$6:$AQ$1560)&lt;&gt;ROW(AQ281)))&gt;0,"CRUZADO","Sin cruce")))</f>
        <v>Sin cruce</v>
      </c>
    </row>
    <row r="282" spans="3:44" s="8" customFormat="1" ht="18.75" customHeight="1">
      <c r="C282" s="12" t="s">
        <v>1081</v>
      </c>
      <c r="D282" s="789" t="s">
        <v>1438</v>
      </c>
      <c r="E282" s="194">
        <v>20261</v>
      </c>
      <c r="F282" s="11" t="s">
        <v>19</v>
      </c>
      <c r="G282" s="12" t="s">
        <v>20</v>
      </c>
      <c r="H282" s="12" t="s">
        <v>21</v>
      </c>
      <c r="I282" s="12">
        <v>1</v>
      </c>
      <c r="J282" s="12" t="s">
        <v>16</v>
      </c>
      <c r="K282" s="790" t="s">
        <v>1442</v>
      </c>
      <c r="L282" s="491" t="s">
        <v>1185</v>
      </c>
      <c r="M282" s="789" t="s">
        <v>1127</v>
      </c>
      <c r="N282" s="789" t="s">
        <v>1164</v>
      </c>
      <c r="O282" s="12" t="s">
        <v>731</v>
      </c>
      <c r="P282" s="789">
        <v>3</v>
      </c>
      <c r="Q282" s="789">
        <v>2</v>
      </c>
      <c r="R282" s="815">
        <v>5</v>
      </c>
      <c r="S282" s="789">
        <v>4</v>
      </c>
      <c r="T282" s="808"/>
      <c r="U282" s="31">
        <v>40</v>
      </c>
      <c r="V282" s="31">
        <f>IF(W282="","",IFERROR(INDEX(Docentes!C:C,MATCH(W282,Docentes!D:D,0)),"NUEVO"))</f>
        <v>8684196</v>
      </c>
      <c r="W282" s="791" t="s">
        <v>483</v>
      </c>
      <c r="X282" s="265" t="s">
        <v>1332</v>
      </c>
      <c r="Y282" s="789" t="s">
        <v>1182</v>
      </c>
      <c r="Z282" s="789" t="s">
        <v>1089</v>
      </c>
      <c r="AA282" s="272" t="s">
        <v>26</v>
      </c>
      <c r="AB282" s="31" t="s">
        <v>1441</v>
      </c>
      <c r="AC282" s="31">
        <v>33</v>
      </c>
      <c r="AD282" s="31"/>
      <c r="AE282" s="31"/>
      <c r="AF282" s="789" t="s">
        <v>1182</v>
      </c>
      <c r="AG282" s="31" t="str">
        <f t="shared" si="100"/>
        <v>TP</v>
      </c>
      <c r="AH282" s="789">
        <v>5</v>
      </c>
      <c r="AI282" s="789">
        <v>7</v>
      </c>
      <c r="AJ282" s="789">
        <v>40</v>
      </c>
      <c r="AK282" s="789">
        <v>11</v>
      </c>
      <c r="AL282" s="789">
        <v>50</v>
      </c>
      <c r="AM282" s="31">
        <f t="shared" si="116"/>
        <v>4.9999999999999982</v>
      </c>
      <c r="AN282" s="792">
        <f t="shared" si="117"/>
        <v>0.31944444444444448</v>
      </c>
      <c r="AO282" s="792">
        <f t="shared" si="118"/>
        <v>0.49305555555555552</v>
      </c>
      <c r="AP282" s="31" t="str" cm="1">
        <f t="array" ref="AP282">IF(W282="","",IF(SUMPRODUCT((W282=$W$6:$W$1560)*(AH282=$AH$6:$AH$1560)*(AN282=$AN$6:$AN$1560)*(AO282=$AO$6:$AO$1560)*(ROW($W$6:$W$1560)&lt;&gt;ROW(W282))*((R282=0)*($R$6:$R$1560&gt;0)+(R282&gt;0)*($R$6:$R$1560=0)))&gt;0,"SALONES UNIDOS",IF(SUMPRODUCT((W282=$W$6:$W$1560)*(AH282=$AH$6:$AH$1560)*((AN282&lt;$AO$6:$AO$1560)*(AO282&gt;$AN$6:$AN$1560))*(ROW($W$6:$W$1560)&lt;&gt;ROW(W282)))&gt;0,"CRUZADO","Sin cruce")))</f>
        <v>Sin cruce</v>
      </c>
      <c r="AQ282" s="792" t="str">
        <f t="shared" si="119"/>
        <v>AE1HUAURAA</v>
      </c>
      <c r="AR282" s="792" t="str" cm="1">
        <f t="array" ref="AR282">IF(AQ282="","",IF(SUMPRODUCT((AQ282=$AQ$6:$AQ$1560)*(AH282=$AH$6:$AH$1560)*(AN282=$AN$6:$AN$1560)*(AO282=$AO$6:$AO$1560)*(ROW($AQ$6:$AQ$1560)&lt;&gt;ROW(AQ282))*((R282=0)*($R$6:$R$1560&gt;0)+(R282&gt;0)*($R$6:$R$1560=0)))&gt;0,"SALONES UNIDOS",IF(SUMPRODUCT((AQ282=$AQ$6:$AQ$1560)*(AH282=$AH$6:$AH$1560)*((AN282&lt;$AO$6:$AO$1560)*(AO282&gt;$AN$6:$AN$1560))*(ROW($AQ$6:$AQ$1560)&lt;&gt;ROW(AQ282)))&gt;0,"CRUZADO","Sin cruce")))</f>
        <v>Sin cruce</v>
      </c>
    </row>
    <row r="283" spans="3:44" s="8" customFormat="1" ht="18.75" customHeight="1">
      <c r="C283" s="12" t="s">
        <v>1081</v>
      </c>
      <c r="D283" s="789" t="s">
        <v>1438</v>
      </c>
      <c r="E283" s="194">
        <v>20261</v>
      </c>
      <c r="F283" s="11" t="s">
        <v>19</v>
      </c>
      <c r="G283" s="12" t="s">
        <v>20</v>
      </c>
      <c r="H283" s="12" t="s">
        <v>21</v>
      </c>
      <c r="I283" s="12">
        <v>1</v>
      </c>
      <c r="J283" s="12" t="s">
        <v>16</v>
      </c>
      <c r="K283" s="790" t="s">
        <v>1443</v>
      </c>
      <c r="L283" s="491" t="s">
        <v>1444</v>
      </c>
      <c r="M283" s="789" t="s">
        <v>1127</v>
      </c>
      <c r="N283" s="789" t="s">
        <v>1164</v>
      </c>
      <c r="O283" s="12" t="s">
        <v>731</v>
      </c>
      <c r="P283" s="789">
        <v>3</v>
      </c>
      <c r="Q283" s="789">
        <v>2</v>
      </c>
      <c r="R283" s="815">
        <v>5</v>
      </c>
      <c r="S283" s="789">
        <v>4</v>
      </c>
      <c r="T283" s="808"/>
      <c r="U283" s="31">
        <v>40</v>
      </c>
      <c r="V283" s="31">
        <f>IF(W283="","",IFERROR(INDEX(Docentes!C:C,MATCH(W283,Docentes!D:D,0)),"NUEVO"))</f>
        <v>33826021</v>
      </c>
      <c r="W283" s="791" t="s">
        <v>443</v>
      </c>
      <c r="X283" s="265" t="s">
        <v>1332</v>
      </c>
      <c r="Y283" s="789" t="s">
        <v>1182</v>
      </c>
      <c r="Z283" s="789" t="s">
        <v>1089</v>
      </c>
      <c r="AA283" s="272" t="s">
        <v>26</v>
      </c>
      <c r="AB283" s="31" t="s">
        <v>1441</v>
      </c>
      <c r="AC283" s="31">
        <v>33</v>
      </c>
      <c r="AD283" s="31"/>
      <c r="AE283" s="31"/>
      <c r="AF283" s="789" t="s">
        <v>1182</v>
      </c>
      <c r="AG283" s="31" t="str">
        <f t="shared" si="100"/>
        <v>TP</v>
      </c>
      <c r="AH283" s="789">
        <v>2</v>
      </c>
      <c r="AI283" s="789">
        <v>7</v>
      </c>
      <c r="AJ283" s="789">
        <v>40</v>
      </c>
      <c r="AK283" s="789">
        <v>11</v>
      </c>
      <c r="AL283" s="789">
        <v>50</v>
      </c>
      <c r="AM283" s="31">
        <f t="shared" si="116"/>
        <v>4.9999999999999982</v>
      </c>
      <c r="AN283" s="792">
        <f t="shared" si="117"/>
        <v>0.31944444444444448</v>
      </c>
      <c r="AO283" s="792">
        <f t="shared" si="118"/>
        <v>0.49305555555555552</v>
      </c>
      <c r="AP283" s="31" t="str" cm="1">
        <f t="array" ref="AP283">IF(W283="","",IF(SUMPRODUCT((W283=$W$6:$W$1560)*(AH283=$AH$6:$AH$1560)*(AN283=$AN$6:$AN$1560)*(AO283=$AO$6:$AO$1560)*(ROW($W$6:$W$1560)&lt;&gt;ROW(W283))*((R283=0)*($R$6:$R$1560&gt;0)+(R283&gt;0)*($R$6:$R$1560=0)))&gt;0,"SALONES UNIDOS",IF(SUMPRODUCT((W283=$W$6:$W$1560)*(AH283=$AH$6:$AH$1560)*((AN283&lt;$AO$6:$AO$1560)*(AO283&gt;$AN$6:$AN$1560))*(ROW($W$6:$W$1560)&lt;&gt;ROW(W283)))&gt;0,"CRUZADO","Sin cruce")))</f>
        <v>Sin cruce</v>
      </c>
      <c r="AQ283" s="792" t="str">
        <f t="shared" si="119"/>
        <v>AE1HUAURAA</v>
      </c>
      <c r="AR283" s="792" t="str" cm="1">
        <f t="array" ref="AR283">IF(AQ283="","",IF(SUMPRODUCT((AQ283=$AQ$6:$AQ$1560)*(AH283=$AH$6:$AH$1560)*(AN283=$AN$6:$AN$1560)*(AO283=$AO$6:$AO$1560)*(ROW($AQ$6:$AQ$1560)&lt;&gt;ROW(AQ283))*((R283=0)*($R$6:$R$1560&gt;0)+(R283&gt;0)*($R$6:$R$1560=0)))&gt;0,"SALONES UNIDOS",IF(SUMPRODUCT((AQ283=$AQ$6:$AQ$1560)*(AH283=$AH$6:$AH$1560)*((AN283&lt;$AO$6:$AO$1560)*(AO283&gt;$AN$6:$AN$1560))*(ROW($AQ$6:$AQ$1560)&lt;&gt;ROW(AQ283)))&gt;0,"CRUZADO","Sin cruce")))</f>
        <v>Sin cruce</v>
      </c>
    </row>
    <row r="284" spans="3:44" s="8" customFormat="1" ht="18.75" customHeight="1">
      <c r="C284" s="12" t="s">
        <v>1081</v>
      </c>
      <c r="D284" s="789" t="s">
        <v>1438</v>
      </c>
      <c r="E284" s="194">
        <v>20261</v>
      </c>
      <c r="F284" s="11" t="s">
        <v>19</v>
      </c>
      <c r="G284" s="12" t="s">
        <v>20</v>
      </c>
      <c r="H284" s="12" t="s">
        <v>21</v>
      </c>
      <c r="I284" s="12">
        <v>1</v>
      </c>
      <c r="J284" s="12" t="s">
        <v>16</v>
      </c>
      <c r="K284" s="790" t="s">
        <v>1445</v>
      </c>
      <c r="L284" s="491" t="s">
        <v>1190</v>
      </c>
      <c r="M284" s="789" t="s">
        <v>1127</v>
      </c>
      <c r="N284" s="789" t="s">
        <v>1164</v>
      </c>
      <c r="O284" s="12" t="s">
        <v>731</v>
      </c>
      <c r="P284" s="789">
        <v>2</v>
      </c>
      <c r="Q284" s="789">
        <v>2</v>
      </c>
      <c r="R284" s="815">
        <v>4</v>
      </c>
      <c r="S284" s="789">
        <v>3</v>
      </c>
      <c r="T284" s="808"/>
      <c r="U284" s="31">
        <v>40</v>
      </c>
      <c r="V284" s="31">
        <f>IF(W284="","",IFERROR(INDEX(Docentes!C:C,MATCH(W284,Docentes!D:D,0)),"NUEVO"))</f>
        <v>41239504</v>
      </c>
      <c r="W284" s="791" t="s">
        <v>437</v>
      </c>
      <c r="X284" s="265" t="s">
        <v>1332</v>
      </c>
      <c r="Y284" s="789" t="s">
        <v>1142</v>
      </c>
      <c r="Z284" s="789" t="s">
        <v>1089</v>
      </c>
      <c r="AA284" s="272" t="s">
        <v>26</v>
      </c>
      <c r="AB284" s="31" t="s">
        <v>1441</v>
      </c>
      <c r="AC284" s="31">
        <v>33</v>
      </c>
      <c r="AD284" s="31"/>
      <c r="AE284" s="31"/>
      <c r="AF284" s="789" t="s">
        <v>1142</v>
      </c>
      <c r="AG284" s="31" t="str">
        <f t="shared" si="100"/>
        <v>TP</v>
      </c>
      <c r="AH284" s="789">
        <v>4</v>
      </c>
      <c r="AI284" s="789">
        <v>14</v>
      </c>
      <c r="AJ284" s="789">
        <v>20</v>
      </c>
      <c r="AK284" s="789">
        <v>17</v>
      </c>
      <c r="AL284" s="789">
        <v>40</v>
      </c>
      <c r="AM284" s="31">
        <f t="shared" si="116"/>
        <v>4.0000000000000018</v>
      </c>
      <c r="AN284" s="792">
        <f t="shared" si="117"/>
        <v>0.59722222222222221</v>
      </c>
      <c r="AO284" s="792">
        <f t="shared" si="118"/>
        <v>0.73611111111111116</v>
      </c>
      <c r="AP284" s="31" t="str" cm="1">
        <f t="array" ref="AP284">IF(W284="","",IF(SUMPRODUCT((W284=$W$6:$W$1560)*(AH284=$AH$6:$AH$1560)*(AN284=$AN$6:$AN$1560)*(AO284=$AO$6:$AO$1560)*(ROW($W$6:$W$1560)&lt;&gt;ROW(W284))*((R284=0)*($R$6:$R$1560&gt;0)+(R284&gt;0)*($R$6:$R$1560=0)))&gt;0,"SALONES UNIDOS",IF(SUMPRODUCT((W284=$W$6:$W$1560)*(AH284=$AH$6:$AH$1560)*((AN284&lt;$AO$6:$AO$1560)*(AO284&gt;$AN$6:$AN$1560))*(ROW($W$6:$W$1560)&lt;&gt;ROW(W284)))&gt;0,"CRUZADO","Sin cruce")))</f>
        <v>Sin cruce</v>
      </c>
      <c r="AQ284" s="792" t="str">
        <f t="shared" si="119"/>
        <v>AE1HUAURAA</v>
      </c>
      <c r="AR284" s="792" t="str" cm="1">
        <f t="array" ref="AR284">IF(AQ284="","",IF(SUMPRODUCT((AQ284=$AQ$6:$AQ$1560)*(AH284=$AH$6:$AH$1560)*(AN284=$AN$6:$AN$1560)*(AO284=$AO$6:$AO$1560)*(ROW($AQ$6:$AQ$1560)&lt;&gt;ROW(AQ284))*((R284=0)*($R$6:$R$1560&gt;0)+(R284&gt;0)*($R$6:$R$1560=0)))&gt;0,"SALONES UNIDOS",IF(SUMPRODUCT((AQ284=$AQ$6:$AQ$1560)*(AH284=$AH$6:$AH$1560)*((AN284&lt;$AO$6:$AO$1560)*(AO284&gt;$AN$6:$AN$1560))*(ROW($AQ$6:$AQ$1560)&lt;&gt;ROW(AQ284)))&gt;0,"CRUZADO","Sin cruce")))</f>
        <v>Sin cruce</v>
      </c>
    </row>
    <row r="285" spans="3:44" s="8" customFormat="1" ht="18.75" customHeight="1">
      <c r="C285" s="12" t="s">
        <v>1081</v>
      </c>
      <c r="D285" s="789" t="s">
        <v>1438</v>
      </c>
      <c r="E285" s="194">
        <v>20261</v>
      </c>
      <c r="F285" s="11" t="s">
        <v>19</v>
      </c>
      <c r="G285" s="11" t="s">
        <v>20</v>
      </c>
      <c r="H285" s="11" t="s">
        <v>21</v>
      </c>
      <c r="I285" s="11">
        <v>1</v>
      </c>
      <c r="J285" s="11" t="s">
        <v>16</v>
      </c>
      <c r="K285" s="790" t="s">
        <v>1446</v>
      </c>
      <c r="L285" s="491" t="s">
        <v>1131</v>
      </c>
      <c r="M285" s="789" t="s">
        <v>1127</v>
      </c>
      <c r="N285" s="789" t="s">
        <v>1164</v>
      </c>
      <c r="O285" s="12" t="s">
        <v>731</v>
      </c>
      <c r="P285" s="789">
        <v>2</v>
      </c>
      <c r="Q285" s="789">
        <v>2</v>
      </c>
      <c r="R285" s="815">
        <v>4</v>
      </c>
      <c r="S285" s="789">
        <v>3</v>
      </c>
      <c r="T285" s="808"/>
      <c r="U285" s="31">
        <v>40</v>
      </c>
      <c r="V285" s="31">
        <f>IF(W285="","",IFERROR(INDEX(Docentes!C:C,MATCH(W285,Docentes!D:D,0)),"NUEVO"))</f>
        <v>42146692</v>
      </c>
      <c r="W285" s="693" t="s">
        <v>1014</v>
      </c>
      <c r="X285" s="265" t="s">
        <v>1332</v>
      </c>
      <c r="Y285" s="789" t="s">
        <v>1182</v>
      </c>
      <c r="Z285" s="789" t="s">
        <v>1089</v>
      </c>
      <c r="AA285" s="272" t="s">
        <v>26</v>
      </c>
      <c r="AB285" s="31" t="s">
        <v>1441</v>
      </c>
      <c r="AC285" s="31">
        <v>33</v>
      </c>
      <c r="AD285" s="31"/>
      <c r="AE285" s="31"/>
      <c r="AF285" s="789" t="s">
        <v>1182</v>
      </c>
      <c r="AG285" s="31" t="str">
        <f t="shared" si="100"/>
        <v>TP</v>
      </c>
      <c r="AH285" s="789">
        <v>4</v>
      </c>
      <c r="AI285" s="789">
        <v>8</v>
      </c>
      <c r="AJ285" s="789">
        <v>30</v>
      </c>
      <c r="AK285" s="789">
        <v>11</v>
      </c>
      <c r="AL285" s="789">
        <v>50</v>
      </c>
      <c r="AM285" s="31">
        <f t="shared" si="116"/>
        <v>4</v>
      </c>
      <c r="AN285" s="792">
        <f t="shared" si="117"/>
        <v>0.35416666666666663</v>
      </c>
      <c r="AO285" s="792">
        <f t="shared" si="118"/>
        <v>0.49305555555555552</v>
      </c>
      <c r="AP285" s="31" t="str" cm="1">
        <f t="array" ref="AP285">IF(W285="","",IF(SUMPRODUCT((W285=$W$6:$W$1560)*(AH285=$AH$6:$AH$1560)*(AN285=$AN$6:$AN$1560)*(AO285=$AO$6:$AO$1560)*(ROW($W$6:$W$1560)&lt;&gt;ROW(W285))*((R285=0)*($R$6:$R$1560&gt;0)+(R285&gt;0)*($R$6:$R$1560=0)))&gt;0,"SALONES UNIDOS",IF(SUMPRODUCT((W285=$W$6:$W$1560)*(AH285=$AH$6:$AH$1560)*((AN285&lt;$AO$6:$AO$1560)*(AO285&gt;$AN$6:$AN$1560))*(ROW($W$6:$W$1560)&lt;&gt;ROW(W285)))&gt;0,"CRUZADO","Sin cruce")))</f>
        <v>Sin cruce</v>
      </c>
      <c r="AQ285" s="792" t="str">
        <f t="shared" si="119"/>
        <v>AE1HUAURAA</v>
      </c>
      <c r="AR285" s="792" t="str" cm="1">
        <f t="array" ref="AR285">IF(AQ285="","",IF(SUMPRODUCT((AQ285=$AQ$6:$AQ$1560)*(AH285=$AH$6:$AH$1560)*(AN285=$AN$6:$AN$1560)*(AO285=$AO$6:$AO$1560)*(ROW($AQ$6:$AQ$1560)&lt;&gt;ROW(AQ285))*((R285=0)*($R$6:$R$1560&gt;0)+(R285&gt;0)*($R$6:$R$1560=0)))&gt;0,"SALONES UNIDOS",IF(SUMPRODUCT((AQ285=$AQ$6:$AQ$1560)*(AH285=$AH$6:$AH$1560)*((AN285&lt;$AO$6:$AO$1560)*(AO285&gt;$AN$6:$AN$1560))*(ROW($AQ$6:$AQ$1560)&lt;&gt;ROW(AQ285)))&gt;0,"CRUZADO","Sin cruce")))</f>
        <v>Sin cruce</v>
      </c>
    </row>
    <row r="286" spans="3:44" s="8" customFormat="1" ht="18.75" customHeight="1">
      <c r="C286" s="12" t="s">
        <v>1081</v>
      </c>
      <c r="D286" s="789" t="s">
        <v>1438</v>
      </c>
      <c r="E286" s="194">
        <v>20261</v>
      </c>
      <c r="F286" s="11" t="s">
        <v>19</v>
      </c>
      <c r="G286" s="11" t="s">
        <v>20</v>
      </c>
      <c r="H286" s="11" t="s">
        <v>21</v>
      </c>
      <c r="I286" s="11">
        <v>1</v>
      </c>
      <c r="J286" s="11" t="s">
        <v>16</v>
      </c>
      <c r="K286" s="790" t="s">
        <v>1447</v>
      </c>
      <c r="L286" s="491" t="s">
        <v>1448</v>
      </c>
      <c r="M286" s="789" t="s">
        <v>1101</v>
      </c>
      <c r="N286" s="789" t="s">
        <v>1164</v>
      </c>
      <c r="O286" s="12" t="s">
        <v>731</v>
      </c>
      <c r="P286" s="789">
        <v>2</v>
      </c>
      <c r="Q286" s="789">
        <v>2</v>
      </c>
      <c r="R286" s="815">
        <v>4</v>
      </c>
      <c r="S286" s="789">
        <v>3</v>
      </c>
      <c r="T286" s="808"/>
      <c r="U286" s="31">
        <v>40</v>
      </c>
      <c r="V286" s="31">
        <f>IF(W286="","",IFERROR(INDEX(Docentes!C:C,MATCH(W286,Docentes!D:D,0)),"NUEVO"))</f>
        <v>15738084</v>
      </c>
      <c r="W286" s="791" t="s">
        <v>1009</v>
      </c>
      <c r="X286" s="265" t="s">
        <v>1332</v>
      </c>
      <c r="Y286" s="789" t="s">
        <v>1182</v>
      </c>
      <c r="Z286" s="789" t="s">
        <v>1089</v>
      </c>
      <c r="AA286" s="272" t="s">
        <v>26</v>
      </c>
      <c r="AB286" s="31" t="s">
        <v>1441</v>
      </c>
      <c r="AC286" s="31">
        <v>33</v>
      </c>
      <c r="AD286" s="31"/>
      <c r="AE286" s="31"/>
      <c r="AF286" s="789" t="s">
        <v>1182</v>
      </c>
      <c r="AG286" s="31" t="str">
        <f t="shared" si="100"/>
        <v>TP</v>
      </c>
      <c r="AH286" s="789">
        <v>2</v>
      </c>
      <c r="AI286" s="789">
        <v>11</v>
      </c>
      <c r="AJ286" s="789">
        <v>50</v>
      </c>
      <c r="AK286" s="789">
        <v>15</v>
      </c>
      <c r="AL286" s="789">
        <v>10</v>
      </c>
      <c r="AM286" s="31">
        <f t="shared" si="116"/>
        <v>4</v>
      </c>
      <c r="AN286" s="792">
        <f t="shared" si="117"/>
        <v>0.49305555555555552</v>
      </c>
      <c r="AO286" s="792">
        <f t="shared" si="118"/>
        <v>0.63194444444444442</v>
      </c>
      <c r="AP286" s="31" t="str" cm="1">
        <f t="array" ref="AP286">IF(W286="","",IF(SUMPRODUCT((W286=$W$6:$W$1560)*(AH286=$AH$6:$AH$1560)*(AN286=$AN$6:$AN$1560)*(AO286=$AO$6:$AO$1560)*(ROW($W$6:$W$1560)&lt;&gt;ROW(W286))*((R286=0)*($R$6:$R$1560&gt;0)+(R286&gt;0)*($R$6:$R$1560=0)))&gt;0,"SALONES UNIDOS",IF(SUMPRODUCT((W286=$W$6:$W$1560)*(AH286=$AH$6:$AH$1560)*((AN286&lt;$AO$6:$AO$1560)*(AO286&gt;$AN$6:$AN$1560))*(ROW($W$6:$W$1560)&lt;&gt;ROW(W286)))&gt;0,"CRUZADO","Sin cruce")))</f>
        <v>Sin cruce</v>
      </c>
      <c r="AQ286" s="792" t="str">
        <f t="shared" si="119"/>
        <v>AE1HUAURAA</v>
      </c>
      <c r="AR286" s="792" t="str" cm="1">
        <f t="array" ref="AR286">IF(AQ286="","",IF(SUMPRODUCT((AQ286=$AQ$6:$AQ$1560)*(AH286=$AH$6:$AH$1560)*(AN286=$AN$6:$AN$1560)*(AO286=$AO$6:$AO$1560)*(ROW($AQ$6:$AQ$1560)&lt;&gt;ROW(AQ286))*((R286=0)*($R$6:$R$1560&gt;0)+(R286&gt;0)*($R$6:$R$1560=0)))&gt;0,"SALONES UNIDOS",IF(SUMPRODUCT((AQ286=$AQ$6:$AQ$1560)*(AH286=$AH$6:$AH$1560)*((AN286&lt;$AO$6:$AO$1560)*(AO286&gt;$AN$6:$AN$1560))*(ROW($AQ$6:$AQ$1560)&lt;&gt;ROW(AQ286)))&gt;0,"CRUZADO","Sin cruce")))</f>
        <v>Sin cruce</v>
      </c>
    </row>
    <row r="287" spans="3:44" s="8" customFormat="1" ht="18.75" customHeight="1">
      <c r="C287" s="12" t="s">
        <v>1081</v>
      </c>
      <c r="D287" s="789" t="s">
        <v>1438</v>
      </c>
      <c r="E287" s="194">
        <v>20261</v>
      </c>
      <c r="F287" s="11" t="s">
        <v>19</v>
      </c>
      <c r="G287" s="11" t="s">
        <v>20</v>
      </c>
      <c r="H287" s="11" t="s">
        <v>21</v>
      </c>
      <c r="I287" s="11">
        <v>1</v>
      </c>
      <c r="J287" s="11" t="s">
        <v>26</v>
      </c>
      <c r="K287" s="790" t="s">
        <v>1439</v>
      </c>
      <c r="L287" s="491" t="s">
        <v>1440</v>
      </c>
      <c r="M287" s="789" t="s">
        <v>1127</v>
      </c>
      <c r="N287" s="789" t="s">
        <v>1164</v>
      </c>
      <c r="O287" s="12" t="s">
        <v>731</v>
      </c>
      <c r="P287" s="789">
        <v>3</v>
      </c>
      <c r="Q287" s="789">
        <v>0</v>
      </c>
      <c r="R287" s="815">
        <v>3</v>
      </c>
      <c r="S287" s="789">
        <v>4</v>
      </c>
      <c r="T287" s="808"/>
      <c r="U287" s="31">
        <v>40</v>
      </c>
      <c r="V287" s="31">
        <f>IF(W287="","",IFERROR(INDEX(Docentes!C:C,MATCH(W287,Docentes!D:D,0)),"NUEVO"))</f>
        <v>70179483</v>
      </c>
      <c r="W287" s="791" t="s">
        <v>1015</v>
      </c>
      <c r="X287" s="265" t="s">
        <v>1332</v>
      </c>
      <c r="Y287" s="789" t="s">
        <v>1182</v>
      </c>
      <c r="Z287" s="789" t="s">
        <v>1089</v>
      </c>
      <c r="AA287" s="272" t="s">
        <v>26</v>
      </c>
      <c r="AB287" s="31" t="s">
        <v>1449</v>
      </c>
      <c r="AC287" s="31">
        <v>38</v>
      </c>
      <c r="AD287" s="31"/>
      <c r="AE287" s="31"/>
      <c r="AF287" s="789" t="s">
        <v>1182</v>
      </c>
      <c r="AG287" s="31" t="str">
        <f t="shared" ref="AG287" si="214">IF(AND(P287&gt;0,Q287&gt;0),"TP",IF(AND(P287&gt;0,Q287=0),"T","P"))</f>
        <v>T</v>
      </c>
      <c r="AH287" s="789">
        <v>1</v>
      </c>
      <c r="AI287" s="789">
        <v>15</v>
      </c>
      <c r="AJ287" s="789">
        <v>10</v>
      </c>
      <c r="AK287" s="789">
        <v>17</v>
      </c>
      <c r="AL287" s="789">
        <v>40</v>
      </c>
      <c r="AM287" s="31">
        <f t="shared" ref="AM287" si="215">IF(R287=0,0,IF(AI287="",R287,IF(X287="HIBRIDO VIRTUAL",0,((((AK287/24)+(AL287/1440))-((AI287/24)+(AJ287/1440)))*1440/50))))</f>
        <v>3.0000000000000022</v>
      </c>
      <c r="AN287" s="792">
        <f t="shared" ref="AN287" si="216">AI287/24+AJ287/1440</f>
        <v>0.63194444444444442</v>
      </c>
      <c r="AO287" s="792">
        <f t="shared" ref="AO287" si="217">AK287/24+AL287/1440</f>
        <v>0.73611111111111116</v>
      </c>
      <c r="AP287" s="31" t="str" cm="1">
        <f t="array" ref="AP287">IF(W287="","",IF(SUMPRODUCT((W287=$W$6:$W$1560)*(AH287=$AH$6:$AH$1560)*(AN287=$AN$6:$AN$1560)*(AO287=$AO$6:$AO$1560)*(ROW($W$6:$W$1560)&lt;&gt;ROW(W287))*((R287=0)*($R$6:$R$1560&gt;0)+(R287&gt;0)*($R$6:$R$1560=0)))&gt;0,"SALONES UNIDOS",IF(SUMPRODUCT((W287=$W$6:$W$1560)*(AH287=$AH$6:$AH$1560)*((AN287&lt;$AO$6:$AO$1560)*(AO287&gt;$AN$6:$AN$1560))*(ROW($W$6:$W$1560)&lt;&gt;ROW(W287)))&gt;0,"CRUZADO","Sin cruce")))</f>
        <v>Sin cruce</v>
      </c>
      <c r="AQ287" s="792" t="str">
        <f t="shared" ref="AQ287" si="218">TRIM(CONCATENATE(H287,I287,F287,J287))</f>
        <v>AE1HUAURAB</v>
      </c>
      <c r="AR287" s="792" t="str" cm="1">
        <f t="array" ref="AR287">IF(AQ287="","",IF(SUMPRODUCT((AQ287=$AQ$6:$AQ$1560)*(AH287=$AH$6:$AH$1560)*(AN287=$AN$6:$AN$1560)*(AO287=$AO$6:$AO$1560)*(ROW($AQ$6:$AQ$1560)&lt;&gt;ROW(AQ287))*((R287=0)*($R$6:$R$1560&gt;0)+(R287&gt;0)*($R$6:$R$1560=0)))&gt;0,"SALONES UNIDOS",IF(SUMPRODUCT((AQ287=$AQ$6:$AQ$1560)*(AH287=$AH$6:$AH$1560)*((AN287&lt;$AO$6:$AO$1560)*(AO287&gt;$AN$6:$AN$1560))*(ROW($AQ$6:$AQ$1560)&lt;&gt;ROW(AQ287)))&gt;0,"CRUZADO","Sin cruce")))</f>
        <v>Sin cruce</v>
      </c>
    </row>
    <row r="288" spans="3:44" s="8" customFormat="1" ht="18.75" customHeight="1">
      <c r="C288" s="12" t="s">
        <v>1081</v>
      </c>
      <c r="D288" s="789" t="s">
        <v>1438</v>
      </c>
      <c r="E288" s="194">
        <v>20261</v>
      </c>
      <c r="F288" s="11" t="s">
        <v>19</v>
      </c>
      <c r="G288" s="11" t="s">
        <v>20</v>
      </c>
      <c r="H288" s="11" t="s">
        <v>21</v>
      </c>
      <c r="I288" s="11">
        <v>1</v>
      </c>
      <c r="J288" s="11" t="s">
        <v>26</v>
      </c>
      <c r="K288" s="790" t="s">
        <v>1439</v>
      </c>
      <c r="L288" s="491" t="s">
        <v>1440</v>
      </c>
      <c r="M288" s="789" t="s">
        <v>1127</v>
      </c>
      <c r="N288" s="789" t="s">
        <v>1164</v>
      </c>
      <c r="O288" s="12" t="s">
        <v>731</v>
      </c>
      <c r="P288" s="789">
        <v>0</v>
      </c>
      <c r="Q288" s="789">
        <v>2</v>
      </c>
      <c r="R288" s="815">
        <v>2</v>
      </c>
      <c r="S288" s="789">
        <v>4</v>
      </c>
      <c r="T288" s="808"/>
      <c r="U288" s="31">
        <v>40</v>
      </c>
      <c r="V288" s="31">
        <f>IF(W288="","",IFERROR(INDEX(Docentes!C:C,MATCH(W288,Docentes!D:D,0)),"NUEVO"))</f>
        <v>70179483</v>
      </c>
      <c r="W288" s="791" t="s">
        <v>1015</v>
      </c>
      <c r="X288" s="265" t="s">
        <v>1332</v>
      </c>
      <c r="Y288" s="789" t="s">
        <v>1182</v>
      </c>
      <c r="Z288" s="789" t="s">
        <v>1089</v>
      </c>
      <c r="AA288" s="272" t="s">
        <v>32</v>
      </c>
      <c r="AB288" s="31" t="s">
        <v>1450</v>
      </c>
      <c r="AC288" s="31">
        <v>33</v>
      </c>
      <c r="AD288" s="31"/>
      <c r="AE288" s="31"/>
      <c r="AF288" s="789" t="s">
        <v>1182</v>
      </c>
      <c r="AG288" s="31" t="str">
        <f t="shared" si="100"/>
        <v>P</v>
      </c>
      <c r="AH288" s="789">
        <v>2</v>
      </c>
      <c r="AI288" s="789">
        <v>11</v>
      </c>
      <c r="AJ288" s="789">
        <v>0</v>
      </c>
      <c r="AK288" s="789">
        <v>12</v>
      </c>
      <c r="AL288" s="789">
        <v>40</v>
      </c>
      <c r="AM288" s="31">
        <f t="shared" si="116"/>
        <v>2.0000000000000009</v>
      </c>
      <c r="AN288" s="792">
        <f t="shared" si="117"/>
        <v>0.45833333333333331</v>
      </c>
      <c r="AO288" s="792">
        <f t="shared" si="118"/>
        <v>0.52777777777777779</v>
      </c>
      <c r="AP288" s="31" t="str" cm="1">
        <f t="array" ref="AP288">IF(W288="","",IF(SUMPRODUCT((W288=$W$6:$W$1560)*(AH288=$AH$6:$AH$1560)*(AN288=$AN$6:$AN$1560)*(AO288=$AO$6:$AO$1560)*(ROW($W$6:$W$1560)&lt;&gt;ROW(W288))*((R288=0)*($R$6:$R$1560&gt;0)+(R288&gt;0)*($R$6:$R$1560=0)))&gt;0,"SALONES UNIDOS",IF(SUMPRODUCT((W288=$W$6:$W$1560)*(AH288=$AH$6:$AH$1560)*((AN288&lt;$AO$6:$AO$1560)*(AO288&gt;$AN$6:$AN$1560))*(ROW($W$6:$W$1560)&lt;&gt;ROW(W288)))&gt;0,"CRUZADO","Sin cruce")))</f>
        <v>Sin cruce</v>
      </c>
      <c r="AQ288" s="792" t="str">
        <f t="shared" si="119"/>
        <v>AE1HUAURAB</v>
      </c>
      <c r="AR288" s="792" t="str" cm="1">
        <f t="array" ref="AR288">IF(AQ288="","",IF(SUMPRODUCT((AQ288=$AQ$6:$AQ$1560)*(AH288=$AH$6:$AH$1560)*(AN288=$AN$6:$AN$1560)*(AO288=$AO$6:$AO$1560)*(ROW($AQ$6:$AQ$1560)&lt;&gt;ROW(AQ288))*((R288=0)*($R$6:$R$1560&gt;0)+(R288&gt;0)*($R$6:$R$1560=0)))&gt;0,"SALONES UNIDOS",IF(SUMPRODUCT((AQ288=$AQ$6:$AQ$1560)*(AH288=$AH$6:$AH$1560)*((AN288&lt;$AO$6:$AO$1560)*(AO288&gt;$AN$6:$AN$1560))*(ROW($AQ$6:$AQ$1560)&lt;&gt;ROW(AQ288)))&gt;0,"CRUZADO","Sin cruce")))</f>
        <v>Sin cruce</v>
      </c>
    </row>
    <row r="289" spans="3:44" s="8" customFormat="1" ht="18.75" customHeight="1">
      <c r="C289" s="12" t="s">
        <v>1081</v>
      </c>
      <c r="D289" s="789" t="s">
        <v>1438</v>
      </c>
      <c r="E289" s="194">
        <v>20261</v>
      </c>
      <c r="F289" s="11" t="s">
        <v>19</v>
      </c>
      <c r="G289" s="12" t="s">
        <v>20</v>
      </c>
      <c r="H289" s="12" t="s">
        <v>21</v>
      </c>
      <c r="I289" s="12">
        <v>1</v>
      </c>
      <c r="J289" s="12" t="s">
        <v>26</v>
      </c>
      <c r="K289" s="790" t="s">
        <v>1442</v>
      </c>
      <c r="L289" s="491" t="s">
        <v>1185</v>
      </c>
      <c r="M289" s="789" t="s">
        <v>1127</v>
      </c>
      <c r="N289" s="789" t="s">
        <v>1164</v>
      </c>
      <c r="O289" s="12" t="s">
        <v>731</v>
      </c>
      <c r="P289" s="789">
        <v>3</v>
      </c>
      <c r="Q289" s="789">
        <v>2</v>
      </c>
      <c r="R289" s="815">
        <v>5</v>
      </c>
      <c r="S289" s="789">
        <v>4</v>
      </c>
      <c r="T289" s="808"/>
      <c r="U289" s="31">
        <v>40</v>
      </c>
      <c r="V289" s="31">
        <f>IF(W289="","",IFERROR(INDEX(Docentes!C:C,MATCH(W289,Docentes!D:D,0)),"NUEVO"))</f>
        <v>8684196</v>
      </c>
      <c r="W289" s="791" t="s">
        <v>483</v>
      </c>
      <c r="X289" s="265" t="s">
        <v>1332</v>
      </c>
      <c r="Y289" s="789" t="s">
        <v>1182</v>
      </c>
      <c r="Z289" s="789" t="s">
        <v>1089</v>
      </c>
      <c r="AA289" s="272" t="s">
        <v>26</v>
      </c>
      <c r="AB289" s="31" t="s">
        <v>1449</v>
      </c>
      <c r="AC289" s="31">
        <v>38</v>
      </c>
      <c r="AD289" s="31"/>
      <c r="AE289" s="31"/>
      <c r="AF289" s="789" t="s">
        <v>1182</v>
      </c>
      <c r="AG289" s="31" t="str">
        <f t="shared" si="100"/>
        <v>TP</v>
      </c>
      <c r="AH289" s="789">
        <v>1</v>
      </c>
      <c r="AI289" s="789">
        <v>9</v>
      </c>
      <c r="AJ289" s="789">
        <v>20</v>
      </c>
      <c r="AK289" s="789">
        <v>13</v>
      </c>
      <c r="AL289" s="789">
        <v>30</v>
      </c>
      <c r="AM289" s="31">
        <f t="shared" si="116"/>
        <v>5</v>
      </c>
      <c r="AN289" s="792">
        <f t="shared" si="117"/>
        <v>0.3888888888888889</v>
      </c>
      <c r="AO289" s="792">
        <f t="shared" si="118"/>
        <v>0.5625</v>
      </c>
      <c r="AP289" s="31" t="str" cm="1">
        <f t="array" ref="AP289">IF(W289="","",IF(SUMPRODUCT((W289=$W$6:$W$1560)*(AH289=$AH$6:$AH$1560)*(AN289=$AN$6:$AN$1560)*(AO289=$AO$6:$AO$1560)*(ROW($W$6:$W$1560)&lt;&gt;ROW(W289))*((R289=0)*($R$6:$R$1560&gt;0)+(R289&gt;0)*($R$6:$R$1560=0)))&gt;0,"SALONES UNIDOS",IF(SUMPRODUCT((W289=$W$6:$W$1560)*(AH289=$AH$6:$AH$1560)*((AN289&lt;$AO$6:$AO$1560)*(AO289&gt;$AN$6:$AN$1560))*(ROW($W$6:$W$1560)&lt;&gt;ROW(W289)))&gt;0,"CRUZADO","Sin cruce")))</f>
        <v>Sin cruce</v>
      </c>
      <c r="AQ289" s="792" t="str">
        <f t="shared" si="119"/>
        <v>AE1HUAURAB</v>
      </c>
      <c r="AR289" s="792" t="str" cm="1">
        <f t="array" ref="AR289">IF(AQ289="","",IF(SUMPRODUCT((AQ289=$AQ$6:$AQ$1560)*(AH289=$AH$6:$AH$1560)*(AN289=$AN$6:$AN$1560)*(AO289=$AO$6:$AO$1560)*(ROW($AQ$6:$AQ$1560)&lt;&gt;ROW(AQ289))*((R289=0)*($R$6:$R$1560&gt;0)+(R289&gt;0)*($R$6:$R$1560=0)))&gt;0,"SALONES UNIDOS",IF(SUMPRODUCT((AQ289=$AQ$6:$AQ$1560)*(AH289=$AH$6:$AH$1560)*((AN289&lt;$AO$6:$AO$1560)*(AO289&gt;$AN$6:$AN$1560))*(ROW($AQ$6:$AQ$1560)&lt;&gt;ROW(AQ289)))&gt;0,"CRUZADO","Sin cruce")))</f>
        <v>Sin cruce</v>
      </c>
    </row>
    <row r="290" spans="3:44" s="8" customFormat="1" ht="18.75" customHeight="1">
      <c r="C290" s="12" t="s">
        <v>1081</v>
      </c>
      <c r="D290" s="789" t="s">
        <v>1438</v>
      </c>
      <c r="E290" s="194">
        <v>20261</v>
      </c>
      <c r="F290" s="11" t="s">
        <v>19</v>
      </c>
      <c r="G290" s="12" t="s">
        <v>20</v>
      </c>
      <c r="H290" s="12" t="s">
        <v>21</v>
      </c>
      <c r="I290" s="12">
        <v>1</v>
      </c>
      <c r="J290" s="12" t="s">
        <v>26</v>
      </c>
      <c r="K290" s="790" t="s">
        <v>1443</v>
      </c>
      <c r="L290" s="491" t="s">
        <v>1444</v>
      </c>
      <c r="M290" s="789" t="s">
        <v>1127</v>
      </c>
      <c r="N290" s="789" t="s">
        <v>1164</v>
      </c>
      <c r="O290" s="12" t="s">
        <v>731</v>
      </c>
      <c r="P290" s="789">
        <v>3</v>
      </c>
      <c r="Q290" s="789">
        <v>2</v>
      </c>
      <c r="R290" s="815">
        <v>5</v>
      </c>
      <c r="S290" s="789">
        <v>4</v>
      </c>
      <c r="T290" s="808"/>
      <c r="U290" s="31">
        <v>40</v>
      </c>
      <c r="V290" s="31">
        <f>IF(W290="","",IFERROR(INDEX(Docentes!C:C,MATCH(W290,Docentes!D:D,0)),"NUEVO"))</f>
        <v>33826021</v>
      </c>
      <c r="W290" s="791" t="s">
        <v>443</v>
      </c>
      <c r="X290" s="265" t="s">
        <v>1332</v>
      </c>
      <c r="Y290" s="789" t="s">
        <v>1182</v>
      </c>
      <c r="Z290" s="789" t="s">
        <v>1089</v>
      </c>
      <c r="AA290" s="272" t="s">
        <v>26</v>
      </c>
      <c r="AB290" s="31" t="s">
        <v>1449</v>
      </c>
      <c r="AC290" s="31">
        <v>38</v>
      </c>
      <c r="AD290" s="31"/>
      <c r="AE290" s="31"/>
      <c r="AF290" s="789" t="s">
        <v>1182</v>
      </c>
      <c r="AG290" s="31" t="str">
        <f t="shared" si="100"/>
        <v>TP</v>
      </c>
      <c r="AH290" s="789">
        <v>4</v>
      </c>
      <c r="AI290" s="789">
        <v>7</v>
      </c>
      <c r="AJ290" s="789">
        <v>40</v>
      </c>
      <c r="AK290" s="789">
        <v>11</v>
      </c>
      <c r="AL290" s="789">
        <v>50</v>
      </c>
      <c r="AM290" s="31">
        <f t="shared" si="116"/>
        <v>4.9999999999999982</v>
      </c>
      <c r="AN290" s="792">
        <f t="shared" si="117"/>
        <v>0.31944444444444448</v>
      </c>
      <c r="AO290" s="792">
        <f t="shared" si="118"/>
        <v>0.49305555555555552</v>
      </c>
      <c r="AP290" s="31" t="str" cm="1">
        <f t="array" ref="AP290">IF(W290="","",IF(SUMPRODUCT((W290=$W$6:$W$1560)*(AH290=$AH$6:$AH$1560)*(AN290=$AN$6:$AN$1560)*(AO290=$AO$6:$AO$1560)*(ROW($W$6:$W$1560)&lt;&gt;ROW(W290))*((R290=0)*($R$6:$R$1560&gt;0)+(R290&gt;0)*($R$6:$R$1560=0)))&gt;0,"SALONES UNIDOS",IF(SUMPRODUCT((W290=$W$6:$W$1560)*(AH290=$AH$6:$AH$1560)*((AN290&lt;$AO$6:$AO$1560)*(AO290&gt;$AN$6:$AN$1560))*(ROW($W$6:$W$1560)&lt;&gt;ROW(W290)))&gt;0,"CRUZADO","Sin cruce")))</f>
        <v>Sin cruce</v>
      </c>
      <c r="AQ290" s="792" t="str">
        <f t="shared" si="119"/>
        <v>AE1HUAURAB</v>
      </c>
      <c r="AR290" s="792" t="str" cm="1">
        <f t="array" ref="AR290">IF(AQ290="","",IF(SUMPRODUCT((AQ290=$AQ$6:$AQ$1560)*(AH290=$AH$6:$AH$1560)*(AN290=$AN$6:$AN$1560)*(AO290=$AO$6:$AO$1560)*(ROW($AQ$6:$AQ$1560)&lt;&gt;ROW(AQ290))*((R290=0)*($R$6:$R$1560&gt;0)+(R290&gt;0)*($R$6:$R$1560=0)))&gt;0,"SALONES UNIDOS",IF(SUMPRODUCT((AQ290=$AQ$6:$AQ$1560)*(AH290=$AH$6:$AH$1560)*((AN290&lt;$AO$6:$AO$1560)*(AO290&gt;$AN$6:$AN$1560))*(ROW($AQ$6:$AQ$1560)&lt;&gt;ROW(AQ290)))&gt;0,"CRUZADO","Sin cruce")))</f>
        <v>Sin cruce</v>
      </c>
    </row>
    <row r="291" spans="3:44" s="8" customFormat="1" ht="18.75" customHeight="1">
      <c r="C291" s="12" t="s">
        <v>1081</v>
      </c>
      <c r="D291" s="789" t="s">
        <v>1438</v>
      </c>
      <c r="E291" s="194">
        <v>20261</v>
      </c>
      <c r="F291" s="11" t="s">
        <v>19</v>
      </c>
      <c r="G291" s="12" t="s">
        <v>20</v>
      </c>
      <c r="H291" s="12" t="s">
        <v>21</v>
      </c>
      <c r="I291" s="12">
        <v>1</v>
      </c>
      <c r="J291" s="12" t="s">
        <v>26</v>
      </c>
      <c r="K291" s="790" t="s">
        <v>1445</v>
      </c>
      <c r="L291" s="491" t="s">
        <v>1190</v>
      </c>
      <c r="M291" s="789" t="s">
        <v>1127</v>
      </c>
      <c r="N291" s="789" t="s">
        <v>1164</v>
      </c>
      <c r="O291" s="12" t="s">
        <v>731</v>
      </c>
      <c r="P291" s="789">
        <v>2</v>
      </c>
      <c r="Q291" s="789">
        <v>2</v>
      </c>
      <c r="R291" s="815">
        <v>4</v>
      </c>
      <c r="S291" s="789">
        <v>3</v>
      </c>
      <c r="T291" s="808"/>
      <c r="U291" s="31">
        <v>40</v>
      </c>
      <c r="V291" s="31">
        <f>IF(W291="","",IFERROR(INDEX(Docentes!C:C,MATCH(W291,Docentes!D:D,0)),"NUEVO"))</f>
        <v>41239504</v>
      </c>
      <c r="W291" s="791" t="s">
        <v>437</v>
      </c>
      <c r="X291" s="265" t="s">
        <v>1332</v>
      </c>
      <c r="Y291" s="789" t="s">
        <v>1182</v>
      </c>
      <c r="Z291" s="789" t="s">
        <v>1089</v>
      </c>
      <c r="AA291" s="272" t="s">
        <v>26</v>
      </c>
      <c r="AB291" s="31" t="s">
        <v>1449</v>
      </c>
      <c r="AC291" s="31">
        <v>38</v>
      </c>
      <c r="AD291" s="31"/>
      <c r="AE291" s="31"/>
      <c r="AF291" s="789" t="s">
        <v>1182</v>
      </c>
      <c r="AG291" s="31" t="str">
        <f t="shared" si="100"/>
        <v>TP</v>
      </c>
      <c r="AH291" s="789">
        <v>5</v>
      </c>
      <c r="AI291" s="789">
        <v>15</v>
      </c>
      <c r="AJ291" s="789">
        <v>10</v>
      </c>
      <c r="AK291" s="789">
        <v>18</v>
      </c>
      <c r="AL291" s="789">
        <v>30</v>
      </c>
      <c r="AM291" s="31">
        <f t="shared" si="116"/>
        <v>4.0000000000000018</v>
      </c>
      <c r="AN291" s="792">
        <f t="shared" si="117"/>
        <v>0.63194444444444442</v>
      </c>
      <c r="AO291" s="792">
        <f t="shared" si="118"/>
        <v>0.77083333333333337</v>
      </c>
      <c r="AP291" s="31" t="str" cm="1">
        <f t="array" ref="AP291">IF(W291="","",IF(SUMPRODUCT((W291=$W$6:$W$1560)*(AH291=$AH$6:$AH$1560)*(AN291=$AN$6:$AN$1560)*(AO291=$AO$6:$AO$1560)*(ROW($W$6:$W$1560)&lt;&gt;ROW(W291))*((R291=0)*($R$6:$R$1560&gt;0)+(R291&gt;0)*($R$6:$R$1560=0)))&gt;0,"SALONES UNIDOS",IF(SUMPRODUCT((W291=$W$6:$W$1560)*(AH291=$AH$6:$AH$1560)*((AN291&lt;$AO$6:$AO$1560)*(AO291&gt;$AN$6:$AN$1560))*(ROW($W$6:$W$1560)&lt;&gt;ROW(W291)))&gt;0,"CRUZADO","Sin cruce")))</f>
        <v>Sin cruce</v>
      </c>
      <c r="AQ291" s="792" t="str">
        <f t="shared" si="119"/>
        <v>AE1HUAURAB</v>
      </c>
      <c r="AR291" s="792" t="str" cm="1">
        <f t="array" ref="AR291">IF(AQ291="","",IF(SUMPRODUCT((AQ291=$AQ$6:$AQ$1560)*(AH291=$AH$6:$AH$1560)*(AN291=$AN$6:$AN$1560)*(AO291=$AO$6:$AO$1560)*(ROW($AQ$6:$AQ$1560)&lt;&gt;ROW(AQ291))*((R291=0)*($R$6:$R$1560&gt;0)+(R291&gt;0)*($R$6:$R$1560=0)))&gt;0,"SALONES UNIDOS",IF(SUMPRODUCT((AQ291=$AQ$6:$AQ$1560)*(AH291=$AH$6:$AH$1560)*((AN291&lt;$AO$6:$AO$1560)*(AO291&gt;$AN$6:$AN$1560))*(ROW($AQ$6:$AQ$1560)&lt;&gt;ROW(AQ291)))&gt;0,"CRUZADO","Sin cruce")))</f>
        <v>Sin cruce</v>
      </c>
    </row>
    <row r="292" spans="3:44" s="8" customFormat="1" ht="18.75" customHeight="1">
      <c r="C292" s="12" t="s">
        <v>1081</v>
      </c>
      <c r="D292" s="789" t="s">
        <v>1438</v>
      </c>
      <c r="E292" s="194">
        <v>20261</v>
      </c>
      <c r="F292" s="11" t="s">
        <v>19</v>
      </c>
      <c r="G292" s="12" t="s">
        <v>20</v>
      </c>
      <c r="H292" s="12" t="s">
        <v>21</v>
      </c>
      <c r="I292" s="12">
        <v>1</v>
      </c>
      <c r="J292" s="12" t="s">
        <v>26</v>
      </c>
      <c r="K292" s="790" t="s">
        <v>1446</v>
      </c>
      <c r="L292" s="491" t="s">
        <v>1131</v>
      </c>
      <c r="M292" s="789" t="s">
        <v>1127</v>
      </c>
      <c r="N292" s="789" t="s">
        <v>1164</v>
      </c>
      <c r="O292" s="12" t="s">
        <v>731</v>
      </c>
      <c r="P292" s="789">
        <v>2</v>
      </c>
      <c r="Q292" s="789">
        <v>2</v>
      </c>
      <c r="R292" s="815">
        <v>4</v>
      </c>
      <c r="S292" s="789">
        <v>3</v>
      </c>
      <c r="T292" s="808"/>
      <c r="U292" s="31">
        <v>40</v>
      </c>
      <c r="V292" s="31">
        <f>IF(W292="","",IFERROR(INDEX(Docentes!C:C,MATCH(W292,Docentes!D:D,0)),"NUEVO"))</f>
        <v>42146692</v>
      </c>
      <c r="W292" s="791" t="s">
        <v>1014</v>
      </c>
      <c r="X292" s="265" t="s">
        <v>1332</v>
      </c>
      <c r="Y292" s="789" t="s">
        <v>1182</v>
      </c>
      <c r="Z292" s="789" t="s">
        <v>1089</v>
      </c>
      <c r="AA292" s="272" t="s">
        <v>26</v>
      </c>
      <c r="AB292" s="31" t="s">
        <v>1449</v>
      </c>
      <c r="AC292" s="31">
        <v>38</v>
      </c>
      <c r="AD292" s="31"/>
      <c r="AE292" s="31"/>
      <c r="AF292" s="789" t="s">
        <v>1182</v>
      </c>
      <c r="AG292" s="31" t="str">
        <f t="shared" si="100"/>
        <v>TP</v>
      </c>
      <c r="AH292" s="789">
        <v>5</v>
      </c>
      <c r="AI292" s="789">
        <v>7</v>
      </c>
      <c r="AJ292" s="789">
        <v>40</v>
      </c>
      <c r="AK292" s="789">
        <v>11</v>
      </c>
      <c r="AL292" s="789">
        <v>0</v>
      </c>
      <c r="AM292" s="31">
        <f t="shared" si="116"/>
        <v>3.9999999999999987</v>
      </c>
      <c r="AN292" s="792">
        <f t="shared" si="117"/>
        <v>0.31944444444444448</v>
      </c>
      <c r="AO292" s="792">
        <f t="shared" si="118"/>
        <v>0.45833333333333331</v>
      </c>
      <c r="AP292" s="31" t="str" cm="1">
        <f t="array" ref="AP292">IF(W292="","",IF(SUMPRODUCT((W292=$W$6:$W$1560)*(AH292=$AH$6:$AH$1560)*(AN292=$AN$6:$AN$1560)*(AO292=$AO$6:$AO$1560)*(ROW($W$6:$W$1560)&lt;&gt;ROW(W292))*((R292=0)*($R$6:$R$1560&gt;0)+(R292&gt;0)*($R$6:$R$1560=0)))&gt;0,"SALONES UNIDOS",IF(SUMPRODUCT((W292=$W$6:$W$1560)*(AH292=$AH$6:$AH$1560)*((AN292&lt;$AO$6:$AO$1560)*(AO292&gt;$AN$6:$AN$1560))*(ROW($W$6:$W$1560)&lt;&gt;ROW(W292)))&gt;0,"CRUZADO","Sin cruce")))</f>
        <v>Sin cruce</v>
      </c>
      <c r="AQ292" s="792" t="str">
        <f t="shared" si="119"/>
        <v>AE1HUAURAB</v>
      </c>
      <c r="AR292" s="792" t="str" cm="1">
        <f t="array" ref="AR292">IF(AQ292="","",IF(SUMPRODUCT((AQ292=$AQ$6:$AQ$1560)*(AH292=$AH$6:$AH$1560)*(AN292=$AN$6:$AN$1560)*(AO292=$AO$6:$AO$1560)*(ROW($AQ$6:$AQ$1560)&lt;&gt;ROW(AQ292))*((R292=0)*($R$6:$R$1560&gt;0)+(R292&gt;0)*($R$6:$R$1560=0)))&gt;0,"SALONES UNIDOS",IF(SUMPRODUCT((AQ292=$AQ$6:$AQ$1560)*(AH292=$AH$6:$AH$1560)*((AN292&lt;$AO$6:$AO$1560)*(AO292&gt;$AN$6:$AN$1560))*(ROW($AQ$6:$AQ$1560)&lt;&gt;ROW(AQ292)))&gt;0,"CRUZADO","Sin cruce")))</f>
        <v>Sin cruce</v>
      </c>
    </row>
    <row r="293" spans="3:44" s="8" customFormat="1" ht="18.75" customHeight="1">
      <c r="C293" s="12" t="s">
        <v>1081</v>
      </c>
      <c r="D293" s="789" t="s">
        <v>1438</v>
      </c>
      <c r="E293" s="194">
        <v>20261</v>
      </c>
      <c r="F293" s="11" t="s">
        <v>19</v>
      </c>
      <c r="G293" s="12" t="s">
        <v>20</v>
      </c>
      <c r="H293" s="12" t="s">
        <v>21</v>
      </c>
      <c r="I293" s="12">
        <v>1</v>
      </c>
      <c r="J293" s="12" t="s">
        <v>26</v>
      </c>
      <c r="K293" s="790" t="s">
        <v>1447</v>
      </c>
      <c r="L293" s="491" t="s">
        <v>1448</v>
      </c>
      <c r="M293" s="789" t="s">
        <v>1101</v>
      </c>
      <c r="N293" s="789" t="s">
        <v>1164</v>
      </c>
      <c r="O293" s="12" t="s">
        <v>731</v>
      </c>
      <c r="P293" s="789">
        <v>2</v>
      </c>
      <c r="Q293" s="789">
        <v>2</v>
      </c>
      <c r="R293" s="815">
        <v>4</v>
      </c>
      <c r="S293" s="789">
        <v>3</v>
      </c>
      <c r="T293" s="808"/>
      <c r="U293" s="31">
        <v>40</v>
      </c>
      <c r="V293" s="31">
        <f>IF(W293="","",IFERROR(INDEX(Docentes!C:C,MATCH(W293,Docentes!D:D,0)),"NUEVO"))</f>
        <v>43517817</v>
      </c>
      <c r="W293" s="791" t="s">
        <v>609</v>
      </c>
      <c r="X293" s="265" t="s">
        <v>1332</v>
      </c>
      <c r="Y293" s="789" t="s">
        <v>1182</v>
      </c>
      <c r="Z293" s="789" t="s">
        <v>1089</v>
      </c>
      <c r="AA293" s="272" t="s">
        <v>26</v>
      </c>
      <c r="AB293" s="31" t="s">
        <v>1449</v>
      </c>
      <c r="AC293" s="31">
        <v>38</v>
      </c>
      <c r="AD293" s="31"/>
      <c r="AE293" s="31"/>
      <c r="AF293" s="789" t="s">
        <v>1182</v>
      </c>
      <c r="AG293" s="31" t="str">
        <f t="shared" ref="AG293:AG371" si="219">IF(AND(P293&gt;0,Q293&gt;0),"TP",IF(AND(P293&gt;0,Q293=0),"T","P"))</f>
        <v>TP</v>
      </c>
      <c r="AH293" s="789">
        <v>4</v>
      </c>
      <c r="AI293" s="789">
        <v>11</v>
      </c>
      <c r="AJ293" s="789">
        <v>50</v>
      </c>
      <c r="AK293" s="789">
        <v>15</v>
      </c>
      <c r="AL293" s="789">
        <v>10</v>
      </c>
      <c r="AM293" s="31">
        <f t="shared" si="116"/>
        <v>4</v>
      </c>
      <c r="AN293" s="792">
        <f t="shared" si="117"/>
        <v>0.49305555555555552</v>
      </c>
      <c r="AO293" s="792">
        <f t="shared" si="118"/>
        <v>0.63194444444444442</v>
      </c>
      <c r="AP293" s="31" t="str" cm="1">
        <f t="array" ref="AP293">IF(W293="","",IF(SUMPRODUCT((W293=$W$6:$W$1560)*(AH293=$AH$6:$AH$1560)*(AN293=$AN$6:$AN$1560)*(AO293=$AO$6:$AO$1560)*(ROW($W$6:$W$1560)&lt;&gt;ROW(W293))*((R293=0)*($R$6:$R$1560&gt;0)+(R293&gt;0)*($R$6:$R$1560=0)))&gt;0,"SALONES UNIDOS",IF(SUMPRODUCT((W293=$W$6:$W$1560)*(AH293=$AH$6:$AH$1560)*((AN293&lt;$AO$6:$AO$1560)*(AO293&gt;$AN$6:$AN$1560))*(ROW($W$6:$W$1560)&lt;&gt;ROW(W293)))&gt;0,"CRUZADO","Sin cruce")))</f>
        <v>Sin cruce</v>
      </c>
      <c r="AQ293" s="792" t="str">
        <f t="shared" si="119"/>
        <v>AE1HUAURAB</v>
      </c>
      <c r="AR293" s="792" t="str" cm="1">
        <f t="array" ref="AR293">IF(AQ293="","",IF(SUMPRODUCT((AQ293=$AQ$6:$AQ$1560)*(AH293=$AH$6:$AH$1560)*(AN293=$AN$6:$AN$1560)*(AO293=$AO$6:$AO$1560)*(ROW($AQ$6:$AQ$1560)&lt;&gt;ROW(AQ293))*((R293=0)*($R$6:$R$1560&gt;0)+(R293&gt;0)*($R$6:$R$1560=0)))&gt;0,"SALONES UNIDOS",IF(SUMPRODUCT((AQ293=$AQ$6:$AQ$1560)*(AH293=$AH$6:$AH$1560)*((AN293&lt;$AO$6:$AO$1560)*(AO293&gt;$AN$6:$AN$1560))*(ROW($AQ$6:$AQ$1560)&lt;&gt;ROW(AQ293)))&gt;0,"CRUZADO","Sin cruce")))</f>
        <v>Sin cruce</v>
      </c>
    </row>
    <row r="294" spans="3:44" s="8" customFormat="1" ht="18.75" customHeight="1">
      <c r="C294" s="12" t="s">
        <v>1081</v>
      </c>
      <c r="D294" s="789" t="s">
        <v>1438</v>
      </c>
      <c r="E294" s="31">
        <v>20261</v>
      </c>
      <c r="F294" s="11" t="s">
        <v>19</v>
      </c>
      <c r="G294" s="11" t="s">
        <v>20</v>
      </c>
      <c r="H294" s="11" t="s">
        <v>21</v>
      </c>
      <c r="I294" s="11">
        <v>2</v>
      </c>
      <c r="J294" s="11" t="s">
        <v>16</v>
      </c>
      <c r="K294" s="790" t="s">
        <v>1451</v>
      </c>
      <c r="L294" s="491" t="s">
        <v>1452</v>
      </c>
      <c r="M294" s="789" t="s">
        <v>1085</v>
      </c>
      <c r="N294" s="789" t="s">
        <v>1164</v>
      </c>
      <c r="O294" s="12" t="s">
        <v>731</v>
      </c>
      <c r="P294" s="789">
        <v>3</v>
      </c>
      <c r="Q294" s="789">
        <v>2</v>
      </c>
      <c r="R294" s="815">
        <v>5</v>
      </c>
      <c r="S294" s="789">
        <v>4</v>
      </c>
      <c r="T294" s="181"/>
      <c r="U294" s="31">
        <v>35</v>
      </c>
      <c r="V294" s="31">
        <f>IF(W294="","",IFERROR(INDEX(Docentes!C:C,MATCH(W294,Docentes!D:D,0)),"NUEVO"))</f>
        <v>41208519</v>
      </c>
      <c r="W294" s="791" t="s">
        <v>643</v>
      </c>
      <c r="X294" s="265" t="s">
        <v>1332</v>
      </c>
      <c r="Y294" s="789" t="s">
        <v>1182</v>
      </c>
      <c r="Z294" s="789" t="s">
        <v>1089</v>
      </c>
      <c r="AA294" s="272" t="s">
        <v>32</v>
      </c>
      <c r="AB294" s="31" t="s">
        <v>1453</v>
      </c>
      <c r="AC294" s="31">
        <v>33</v>
      </c>
      <c r="AD294" s="31"/>
      <c r="AE294" s="31"/>
      <c r="AF294" s="789" t="s">
        <v>1182</v>
      </c>
      <c r="AG294" s="31" t="str">
        <f t="shared" ref="AG294:AG299" si="220">IF(AND(P294&gt;0,Q294&gt;0),"TP",IF(AND(P294&gt;0,Q294=0),"T","P"))</f>
        <v>TP</v>
      </c>
      <c r="AH294" s="789">
        <v>3</v>
      </c>
      <c r="AI294" s="789">
        <v>12</v>
      </c>
      <c r="AJ294" s="789">
        <v>40</v>
      </c>
      <c r="AK294" s="789">
        <v>16</v>
      </c>
      <c r="AL294" s="789">
        <v>50</v>
      </c>
      <c r="AM294" s="31">
        <f t="shared" si="116"/>
        <v>4.9999999999999982</v>
      </c>
      <c r="AN294" s="792">
        <f t="shared" si="117"/>
        <v>0.52777777777777779</v>
      </c>
      <c r="AO294" s="792">
        <f t="shared" si="118"/>
        <v>0.70138888888888884</v>
      </c>
      <c r="AP294" s="31" t="str" cm="1">
        <f t="array" ref="AP294">IF(W294="","",IF(SUMPRODUCT((W294=$W$6:$W$1560)*(AH294=$AH$6:$AH$1560)*(AN294=$AN$6:$AN$1560)*(AO294=$AO$6:$AO$1560)*(ROW($W$6:$W$1560)&lt;&gt;ROW(W294))*((R294=0)*($R$6:$R$1560&gt;0)+(R294&gt;0)*($R$6:$R$1560=0)))&gt;0,"SALONES UNIDOS",IF(SUMPRODUCT((W294=$W$6:$W$1560)*(AH294=$AH$6:$AH$1560)*((AN294&lt;$AO$6:$AO$1560)*(AO294&gt;$AN$6:$AN$1560))*(ROW($W$6:$W$1560)&lt;&gt;ROW(W294)))&gt;0,"CRUZADO","Sin cruce")))</f>
        <v>Sin cruce</v>
      </c>
      <c r="AQ294" s="792" t="str">
        <f t="shared" si="119"/>
        <v>AE2HUAURAA</v>
      </c>
      <c r="AR294" s="792" t="str" cm="1">
        <f t="array" ref="AR294">IF(AQ294="","",IF(SUMPRODUCT((AQ294=$AQ$6:$AQ$1560)*(AH294=$AH$6:$AH$1560)*(AN294=$AN$6:$AN$1560)*(AO294=$AO$6:$AO$1560)*(ROW($AQ$6:$AQ$1560)&lt;&gt;ROW(AQ294))*((R294=0)*($R$6:$R$1560&gt;0)+(R294&gt;0)*($R$6:$R$1560=0)))&gt;0,"SALONES UNIDOS",IF(SUMPRODUCT((AQ294=$AQ$6:$AQ$1560)*(AH294=$AH$6:$AH$1560)*((AN294&lt;$AO$6:$AO$1560)*(AO294&gt;$AN$6:$AN$1560))*(ROW($AQ$6:$AQ$1560)&lt;&gt;ROW(AQ294)))&gt;0,"CRUZADO","Sin cruce")))</f>
        <v>Sin cruce</v>
      </c>
    </row>
    <row r="295" spans="3:44" s="8" customFormat="1" ht="18.75" customHeight="1">
      <c r="C295" s="12" t="s">
        <v>1081</v>
      </c>
      <c r="D295" s="789" t="s">
        <v>1438</v>
      </c>
      <c r="E295" s="31">
        <v>20261</v>
      </c>
      <c r="F295" s="11" t="s">
        <v>19</v>
      </c>
      <c r="G295" s="11" t="s">
        <v>20</v>
      </c>
      <c r="H295" s="11" t="s">
        <v>21</v>
      </c>
      <c r="I295" s="11">
        <v>2</v>
      </c>
      <c r="J295" s="11" t="s">
        <v>16</v>
      </c>
      <c r="K295" s="790" t="s">
        <v>1454</v>
      </c>
      <c r="L295" s="491" t="s">
        <v>1455</v>
      </c>
      <c r="M295" s="789" t="s">
        <v>1127</v>
      </c>
      <c r="N295" s="789" t="s">
        <v>1164</v>
      </c>
      <c r="O295" s="12" t="s">
        <v>731</v>
      </c>
      <c r="P295" s="789">
        <v>3</v>
      </c>
      <c r="Q295" s="789">
        <v>2</v>
      </c>
      <c r="R295" s="815">
        <v>5</v>
      </c>
      <c r="S295" s="789">
        <v>4</v>
      </c>
      <c r="T295" s="181"/>
      <c r="U295" s="31">
        <v>35</v>
      </c>
      <c r="V295" s="31">
        <f>IF(W295="","",IFERROR(INDEX(Docentes!C:C,MATCH(W295,Docentes!D:D,0)),"NUEVO"))</f>
        <v>43517817</v>
      </c>
      <c r="W295" s="791" t="s">
        <v>609</v>
      </c>
      <c r="X295" s="265" t="s">
        <v>1332</v>
      </c>
      <c r="Y295" s="789" t="s">
        <v>1182</v>
      </c>
      <c r="Z295" s="789" t="s">
        <v>1089</v>
      </c>
      <c r="AA295" s="272" t="s">
        <v>32</v>
      </c>
      <c r="AB295" s="31" t="s">
        <v>1453</v>
      </c>
      <c r="AC295" s="31">
        <v>33</v>
      </c>
      <c r="AD295" s="31"/>
      <c r="AE295" s="31"/>
      <c r="AF295" s="789" t="s">
        <v>1182</v>
      </c>
      <c r="AG295" s="31" t="str">
        <f t="shared" si="220"/>
        <v>TP</v>
      </c>
      <c r="AH295" s="789">
        <v>2</v>
      </c>
      <c r="AI295" s="789">
        <v>13</v>
      </c>
      <c r="AJ295" s="789">
        <v>30</v>
      </c>
      <c r="AK295" s="789">
        <v>17</v>
      </c>
      <c r="AL295" s="789">
        <v>40</v>
      </c>
      <c r="AM295" s="31">
        <f t="shared" si="116"/>
        <v>5.0000000000000009</v>
      </c>
      <c r="AN295" s="792">
        <f t="shared" si="117"/>
        <v>0.5625</v>
      </c>
      <c r="AO295" s="792">
        <f t="shared" si="118"/>
        <v>0.73611111111111116</v>
      </c>
      <c r="AP295" s="31" t="str" cm="1">
        <f t="array" ref="AP295">IF(W295="","",IF(SUMPRODUCT((W295=$W$6:$W$1560)*(AH295=$AH$6:$AH$1560)*(AN295=$AN$6:$AN$1560)*(AO295=$AO$6:$AO$1560)*(ROW($W$6:$W$1560)&lt;&gt;ROW(W295))*((R295=0)*($R$6:$R$1560&gt;0)+(R295&gt;0)*($R$6:$R$1560=0)))&gt;0,"SALONES UNIDOS",IF(SUMPRODUCT((W295=$W$6:$W$1560)*(AH295=$AH$6:$AH$1560)*((AN295&lt;$AO$6:$AO$1560)*(AO295&gt;$AN$6:$AN$1560))*(ROW($W$6:$W$1560)&lt;&gt;ROW(W295)))&gt;0,"CRUZADO","Sin cruce")))</f>
        <v>Sin cruce</v>
      </c>
      <c r="AQ295" s="792" t="str">
        <f t="shared" si="119"/>
        <v>AE2HUAURAA</v>
      </c>
      <c r="AR295" s="792" t="str" cm="1">
        <f t="array" ref="AR295">IF(AQ295="","",IF(SUMPRODUCT((AQ295=$AQ$6:$AQ$1560)*(AH295=$AH$6:$AH$1560)*(AN295=$AN$6:$AN$1560)*(AO295=$AO$6:$AO$1560)*(ROW($AQ$6:$AQ$1560)&lt;&gt;ROW(AQ295))*((R295=0)*($R$6:$R$1560&gt;0)+(R295&gt;0)*($R$6:$R$1560=0)))&gt;0,"SALONES UNIDOS",IF(SUMPRODUCT((AQ295=$AQ$6:$AQ$1560)*(AH295=$AH$6:$AH$1560)*((AN295&lt;$AO$6:$AO$1560)*(AO295&gt;$AN$6:$AN$1560))*(ROW($AQ$6:$AQ$1560)&lt;&gt;ROW(AQ295)))&gt;0,"CRUZADO","Sin cruce")))</f>
        <v>Sin cruce</v>
      </c>
    </row>
    <row r="296" spans="3:44" s="8" customFormat="1" ht="18.75" customHeight="1">
      <c r="C296" s="12" t="s">
        <v>1081</v>
      </c>
      <c r="D296" s="789" t="s">
        <v>1438</v>
      </c>
      <c r="E296" s="31">
        <v>20261</v>
      </c>
      <c r="F296" s="11" t="s">
        <v>19</v>
      </c>
      <c r="G296" s="11" t="s">
        <v>20</v>
      </c>
      <c r="H296" s="11" t="s">
        <v>21</v>
      </c>
      <c r="I296" s="11">
        <v>2</v>
      </c>
      <c r="J296" s="11" t="s">
        <v>16</v>
      </c>
      <c r="K296" s="790" t="s">
        <v>1456</v>
      </c>
      <c r="L296" s="491" t="s">
        <v>1141</v>
      </c>
      <c r="M296" s="789" t="s">
        <v>1127</v>
      </c>
      <c r="N296" s="789" t="s">
        <v>1164</v>
      </c>
      <c r="O296" s="12" t="s">
        <v>731</v>
      </c>
      <c r="P296" s="789">
        <v>3</v>
      </c>
      <c r="Q296" s="789">
        <v>2</v>
      </c>
      <c r="R296" s="815">
        <v>5</v>
      </c>
      <c r="S296" s="789">
        <v>4</v>
      </c>
      <c r="T296" s="181"/>
      <c r="U296" s="31">
        <v>35</v>
      </c>
      <c r="V296" s="31">
        <f>IF(W296="","",IFERROR(INDEX(Docentes!C:C,MATCH(W296,Docentes!D:D,0)),"NUEVO"))</f>
        <v>40428220</v>
      </c>
      <c r="W296" s="791" t="s">
        <v>627</v>
      </c>
      <c r="X296" s="265" t="s">
        <v>1332</v>
      </c>
      <c r="Y296" s="789" t="s">
        <v>1182</v>
      </c>
      <c r="Z296" s="789" t="s">
        <v>1089</v>
      </c>
      <c r="AA296" s="272" t="s">
        <v>32</v>
      </c>
      <c r="AB296" s="31" t="s">
        <v>1453</v>
      </c>
      <c r="AC296" s="31">
        <v>33</v>
      </c>
      <c r="AD296" s="31"/>
      <c r="AE296" s="31"/>
      <c r="AF296" s="789" t="s">
        <v>1182</v>
      </c>
      <c r="AG296" s="31" t="str">
        <f t="shared" si="220"/>
        <v>TP</v>
      </c>
      <c r="AH296" s="789">
        <v>4</v>
      </c>
      <c r="AI296" s="789">
        <v>7</v>
      </c>
      <c r="AJ296" s="789">
        <v>40</v>
      </c>
      <c r="AK296" s="789">
        <v>11</v>
      </c>
      <c r="AL296" s="789">
        <v>50</v>
      </c>
      <c r="AM296" s="31">
        <f t="shared" si="116"/>
        <v>4.9999999999999982</v>
      </c>
      <c r="AN296" s="792">
        <f t="shared" si="117"/>
        <v>0.31944444444444448</v>
      </c>
      <c r="AO296" s="792">
        <f t="shared" si="118"/>
        <v>0.49305555555555552</v>
      </c>
      <c r="AP296" s="31" t="str" cm="1">
        <f t="array" ref="AP296">IF(W296="","",IF(SUMPRODUCT((W296=$W$6:$W$1560)*(AH296=$AH$6:$AH$1560)*(AN296=$AN$6:$AN$1560)*(AO296=$AO$6:$AO$1560)*(ROW($W$6:$W$1560)&lt;&gt;ROW(W296))*((R296=0)*($R$6:$R$1560&gt;0)+(R296&gt;0)*($R$6:$R$1560=0)))&gt;0,"SALONES UNIDOS",IF(SUMPRODUCT((W296=$W$6:$W$1560)*(AH296=$AH$6:$AH$1560)*((AN296&lt;$AO$6:$AO$1560)*(AO296&gt;$AN$6:$AN$1560))*(ROW($W$6:$W$1560)&lt;&gt;ROW(W296)))&gt;0,"CRUZADO","Sin cruce")))</f>
        <v>Sin cruce</v>
      </c>
      <c r="AQ296" s="792" t="str">
        <f t="shared" si="119"/>
        <v>AE2HUAURAA</v>
      </c>
      <c r="AR296" s="792" t="str" cm="1">
        <f t="array" ref="AR296">IF(AQ296="","",IF(SUMPRODUCT((AQ296=$AQ$6:$AQ$1560)*(AH296=$AH$6:$AH$1560)*(AN296=$AN$6:$AN$1560)*(AO296=$AO$6:$AO$1560)*(ROW($AQ$6:$AQ$1560)&lt;&gt;ROW(AQ296))*((R296=0)*($R$6:$R$1560&gt;0)+(R296&gt;0)*($R$6:$R$1560=0)))&gt;0,"SALONES UNIDOS",IF(SUMPRODUCT((AQ296=$AQ$6:$AQ$1560)*(AH296=$AH$6:$AH$1560)*((AN296&lt;$AO$6:$AO$1560)*(AO296&gt;$AN$6:$AN$1560))*(ROW($AQ$6:$AQ$1560)&lt;&gt;ROW(AQ296)))&gt;0,"CRUZADO","Sin cruce")))</f>
        <v>Sin cruce</v>
      </c>
    </row>
    <row r="297" spans="3:44" s="8" customFormat="1" ht="18.75" customHeight="1">
      <c r="C297" s="12" t="s">
        <v>1081</v>
      </c>
      <c r="D297" s="789" t="s">
        <v>1438</v>
      </c>
      <c r="E297" s="31">
        <v>20261</v>
      </c>
      <c r="F297" s="11" t="s">
        <v>19</v>
      </c>
      <c r="G297" s="11" t="s">
        <v>20</v>
      </c>
      <c r="H297" s="11" t="s">
        <v>21</v>
      </c>
      <c r="I297" s="11">
        <v>2</v>
      </c>
      <c r="J297" s="11" t="s">
        <v>16</v>
      </c>
      <c r="K297" s="790" t="s">
        <v>1457</v>
      </c>
      <c r="L297" s="491" t="s">
        <v>1458</v>
      </c>
      <c r="M297" s="789" t="s">
        <v>1127</v>
      </c>
      <c r="N297" s="789" t="s">
        <v>1164</v>
      </c>
      <c r="O297" s="12" t="s">
        <v>731</v>
      </c>
      <c r="P297" s="789">
        <v>2</v>
      </c>
      <c r="Q297" s="789">
        <v>2</v>
      </c>
      <c r="R297" s="815">
        <v>4</v>
      </c>
      <c r="S297" s="789">
        <v>3</v>
      </c>
      <c r="T297" s="181"/>
      <c r="U297" s="31">
        <v>35</v>
      </c>
      <c r="V297" s="31">
        <f>IF(W297="","",IFERROR(INDEX(Docentes!C:C,MATCH(W297,Docentes!D:D,0)),"NUEVO"))</f>
        <v>40428220</v>
      </c>
      <c r="W297" s="791" t="s">
        <v>627</v>
      </c>
      <c r="X297" s="265" t="s">
        <v>1332</v>
      </c>
      <c r="Y297" s="789" t="s">
        <v>1182</v>
      </c>
      <c r="Z297" s="789" t="s">
        <v>1089</v>
      </c>
      <c r="AA297" s="272" t="s">
        <v>32</v>
      </c>
      <c r="AB297" s="31" t="s">
        <v>1453</v>
      </c>
      <c r="AC297" s="31">
        <v>33</v>
      </c>
      <c r="AD297" s="31"/>
      <c r="AE297" s="31"/>
      <c r="AF297" s="789" t="s">
        <v>1182</v>
      </c>
      <c r="AG297" s="31" t="str">
        <f t="shared" si="220"/>
        <v>TP</v>
      </c>
      <c r="AH297" s="789">
        <v>1</v>
      </c>
      <c r="AI297" s="789">
        <v>11</v>
      </c>
      <c r="AJ297" s="789">
        <v>50</v>
      </c>
      <c r="AK297" s="789">
        <v>15</v>
      </c>
      <c r="AL297" s="789">
        <v>10</v>
      </c>
      <c r="AM297" s="31">
        <f t="shared" si="116"/>
        <v>4</v>
      </c>
      <c r="AN297" s="792">
        <f t="shared" si="117"/>
        <v>0.49305555555555552</v>
      </c>
      <c r="AO297" s="792">
        <f t="shared" si="118"/>
        <v>0.63194444444444442</v>
      </c>
      <c r="AP297" s="31" t="str" cm="1">
        <f t="array" ref="AP297">IF(W297="","",IF(SUMPRODUCT((W297=$W$6:$W$1560)*(AH297=$AH$6:$AH$1560)*(AN297=$AN$6:$AN$1560)*(AO297=$AO$6:$AO$1560)*(ROW($W$6:$W$1560)&lt;&gt;ROW(W297))*((R297=0)*($R$6:$R$1560&gt;0)+(R297&gt;0)*($R$6:$R$1560=0)))&gt;0,"SALONES UNIDOS",IF(SUMPRODUCT((W297=$W$6:$W$1560)*(AH297=$AH$6:$AH$1560)*((AN297&lt;$AO$6:$AO$1560)*(AO297&gt;$AN$6:$AN$1560))*(ROW($W$6:$W$1560)&lt;&gt;ROW(W297)))&gt;0,"CRUZADO","Sin cruce")))</f>
        <v>Sin cruce</v>
      </c>
      <c r="AQ297" s="792" t="str">
        <f t="shared" si="119"/>
        <v>AE2HUAURAA</v>
      </c>
      <c r="AR297" s="792" t="str" cm="1">
        <f t="array" ref="AR297">IF(AQ297="","",IF(SUMPRODUCT((AQ297=$AQ$6:$AQ$1560)*(AH297=$AH$6:$AH$1560)*(AN297=$AN$6:$AN$1560)*(AO297=$AO$6:$AO$1560)*(ROW($AQ$6:$AQ$1560)&lt;&gt;ROW(AQ297))*((R297=0)*($R$6:$R$1560&gt;0)+(R297&gt;0)*($R$6:$R$1560=0)))&gt;0,"SALONES UNIDOS",IF(SUMPRODUCT((AQ297=$AQ$6:$AQ$1560)*(AH297=$AH$6:$AH$1560)*((AN297&lt;$AO$6:$AO$1560)*(AO297&gt;$AN$6:$AN$1560))*(ROW($AQ$6:$AQ$1560)&lt;&gt;ROW(AQ297)))&gt;0,"CRUZADO","Sin cruce")))</f>
        <v>Sin cruce</v>
      </c>
    </row>
    <row r="298" spans="3:44" s="8" customFormat="1" ht="18.75" customHeight="1">
      <c r="C298" s="12" t="s">
        <v>1081</v>
      </c>
      <c r="D298" s="789" t="s">
        <v>1438</v>
      </c>
      <c r="E298" s="31">
        <v>20261</v>
      </c>
      <c r="F298" s="11" t="s">
        <v>19</v>
      </c>
      <c r="G298" s="11" t="s">
        <v>20</v>
      </c>
      <c r="H298" s="11" t="s">
        <v>21</v>
      </c>
      <c r="I298" s="11">
        <v>2</v>
      </c>
      <c r="J298" s="11" t="s">
        <v>16</v>
      </c>
      <c r="K298" s="790" t="s">
        <v>1459</v>
      </c>
      <c r="L298" s="491" t="s">
        <v>1206</v>
      </c>
      <c r="M298" s="789" t="s">
        <v>1127</v>
      </c>
      <c r="N298" s="789" t="s">
        <v>1164</v>
      </c>
      <c r="O298" s="12" t="s">
        <v>731</v>
      </c>
      <c r="P298" s="789">
        <v>2</v>
      </c>
      <c r="Q298" s="789">
        <v>2</v>
      </c>
      <c r="R298" s="815">
        <v>4</v>
      </c>
      <c r="S298" s="789">
        <v>3</v>
      </c>
      <c r="T298" s="181"/>
      <c r="U298" s="31">
        <v>35</v>
      </c>
      <c r="V298" s="31">
        <f>IF(W298="","",IFERROR(INDEX(Docentes!C:C,MATCH(W298,Docentes!D:D,0)),"NUEVO"))</f>
        <v>42146692</v>
      </c>
      <c r="W298" s="693" t="s">
        <v>1014</v>
      </c>
      <c r="X298" s="265" t="s">
        <v>1332</v>
      </c>
      <c r="Y298" s="789" t="s">
        <v>1182</v>
      </c>
      <c r="Z298" s="789" t="s">
        <v>1089</v>
      </c>
      <c r="AA298" s="272" t="s">
        <v>32</v>
      </c>
      <c r="AB298" s="31" t="s">
        <v>1453</v>
      </c>
      <c r="AC298" s="31">
        <v>33</v>
      </c>
      <c r="AD298" s="31"/>
      <c r="AE298" s="31"/>
      <c r="AF298" s="789" t="s">
        <v>1182</v>
      </c>
      <c r="AG298" s="31" t="str">
        <f t="shared" si="220"/>
        <v>TP</v>
      </c>
      <c r="AH298" s="789">
        <v>3</v>
      </c>
      <c r="AI298" s="789">
        <v>8</v>
      </c>
      <c r="AJ298" s="789">
        <v>30</v>
      </c>
      <c r="AK298" s="789">
        <v>11</v>
      </c>
      <c r="AL298" s="789">
        <v>50</v>
      </c>
      <c r="AM298" s="31">
        <f t="shared" si="116"/>
        <v>4</v>
      </c>
      <c r="AN298" s="792">
        <f t="shared" si="117"/>
        <v>0.35416666666666663</v>
      </c>
      <c r="AO298" s="792">
        <f t="shared" si="118"/>
        <v>0.49305555555555552</v>
      </c>
      <c r="AP298" s="31" t="str" cm="1">
        <f t="array" ref="AP298">IF(W298="","",IF(SUMPRODUCT((W298=$W$6:$W$1560)*(AH298=$AH$6:$AH$1560)*(AN298=$AN$6:$AN$1560)*(AO298=$AO$6:$AO$1560)*(ROW($W$6:$W$1560)&lt;&gt;ROW(W298))*((R298=0)*($R$6:$R$1560&gt;0)+(R298&gt;0)*($R$6:$R$1560=0)))&gt;0,"SALONES UNIDOS",IF(SUMPRODUCT((W298=$W$6:$W$1560)*(AH298=$AH$6:$AH$1560)*((AN298&lt;$AO$6:$AO$1560)*(AO298&gt;$AN$6:$AN$1560))*(ROW($W$6:$W$1560)&lt;&gt;ROW(W298)))&gt;0,"CRUZADO","Sin cruce")))</f>
        <v>Sin cruce</v>
      </c>
      <c r="AQ298" s="792" t="str">
        <f t="shared" si="119"/>
        <v>AE2HUAURAA</v>
      </c>
      <c r="AR298" s="792" t="str" cm="1">
        <f t="array" ref="AR298">IF(AQ298="","",IF(SUMPRODUCT((AQ298=$AQ$6:$AQ$1560)*(AH298=$AH$6:$AH$1560)*(AN298=$AN$6:$AN$1560)*(AO298=$AO$6:$AO$1560)*(ROW($AQ$6:$AQ$1560)&lt;&gt;ROW(AQ298))*((R298=0)*($R$6:$R$1560&gt;0)+(R298&gt;0)*($R$6:$R$1560=0)))&gt;0,"SALONES UNIDOS",IF(SUMPRODUCT((AQ298=$AQ$6:$AQ$1560)*(AH298=$AH$6:$AH$1560)*((AN298&lt;$AO$6:$AO$1560)*(AO298&gt;$AN$6:$AN$1560))*(ROW($AQ$6:$AQ$1560)&lt;&gt;ROW(AQ298)))&gt;0,"CRUZADO","Sin cruce")))</f>
        <v>Sin cruce</v>
      </c>
    </row>
    <row r="299" spans="3:44" s="8" customFormat="1" ht="18.75" customHeight="1">
      <c r="C299" s="12" t="s">
        <v>1081</v>
      </c>
      <c r="D299" s="789" t="s">
        <v>1438</v>
      </c>
      <c r="E299" s="31">
        <v>20261</v>
      </c>
      <c r="F299" s="11" t="s">
        <v>19</v>
      </c>
      <c r="G299" s="12" t="s">
        <v>20</v>
      </c>
      <c r="H299" s="12" t="s">
        <v>21</v>
      </c>
      <c r="I299" s="12">
        <v>2</v>
      </c>
      <c r="J299" s="12" t="s">
        <v>16</v>
      </c>
      <c r="K299" s="790" t="s">
        <v>1460</v>
      </c>
      <c r="L299" s="491" t="s">
        <v>1150</v>
      </c>
      <c r="M299" s="789" t="s">
        <v>1101</v>
      </c>
      <c r="N299" s="789" t="s">
        <v>1164</v>
      </c>
      <c r="O299" s="12" t="s">
        <v>731</v>
      </c>
      <c r="P299" s="789">
        <v>2</v>
      </c>
      <c r="Q299" s="789">
        <v>2</v>
      </c>
      <c r="R299" s="815">
        <v>4</v>
      </c>
      <c r="S299" s="789">
        <v>3</v>
      </c>
      <c r="T299" s="181"/>
      <c r="U299" s="31">
        <v>35</v>
      </c>
      <c r="V299" s="31">
        <f>IF(W299="","",IFERROR(INDEX(Docentes!C:C,MATCH(W299,Docentes!D:D,0)),"NUEVO"))</f>
        <v>43517817</v>
      </c>
      <c r="W299" s="791" t="s">
        <v>609</v>
      </c>
      <c r="X299" s="265" t="s">
        <v>1332</v>
      </c>
      <c r="Y299" s="789" t="s">
        <v>1182</v>
      </c>
      <c r="Z299" s="789" t="s">
        <v>1089</v>
      </c>
      <c r="AA299" s="272" t="s">
        <v>32</v>
      </c>
      <c r="AB299" s="31" t="s">
        <v>1453</v>
      </c>
      <c r="AC299" s="31">
        <v>33</v>
      </c>
      <c r="AD299" s="31"/>
      <c r="AE299" s="31"/>
      <c r="AF299" s="789" t="s">
        <v>1182</v>
      </c>
      <c r="AG299" s="31" t="str">
        <f t="shared" si="220"/>
        <v>TP</v>
      </c>
      <c r="AH299" s="789">
        <v>1</v>
      </c>
      <c r="AI299" s="789">
        <v>8</v>
      </c>
      <c r="AJ299" s="789">
        <v>30</v>
      </c>
      <c r="AK299" s="789">
        <v>11</v>
      </c>
      <c r="AL299" s="789">
        <v>50</v>
      </c>
      <c r="AM299" s="31">
        <f t="shared" si="116"/>
        <v>4</v>
      </c>
      <c r="AN299" s="792">
        <f t="shared" si="117"/>
        <v>0.35416666666666663</v>
      </c>
      <c r="AO299" s="792">
        <f t="shared" si="118"/>
        <v>0.49305555555555552</v>
      </c>
      <c r="AP299" s="31" t="str" cm="1">
        <f t="array" ref="AP299">IF(W299="","",IF(SUMPRODUCT((W299=$W$6:$W$1560)*(AH299=$AH$6:$AH$1560)*(AN299=$AN$6:$AN$1560)*(AO299=$AO$6:$AO$1560)*(ROW($W$6:$W$1560)&lt;&gt;ROW(W299))*((R299=0)*($R$6:$R$1560&gt;0)+(R299&gt;0)*($R$6:$R$1560=0)))&gt;0,"SALONES UNIDOS",IF(SUMPRODUCT((W299=$W$6:$W$1560)*(AH299=$AH$6:$AH$1560)*((AN299&lt;$AO$6:$AO$1560)*(AO299&gt;$AN$6:$AN$1560))*(ROW($W$6:$W$1560)&lt;&gt;ROW(W299)))&gt;0,"CRUZADO","Sin cruce")))</f>
        <v>Sin cruce</v>
      </c>
      <c r="AQ299" s="792" t="str">
        <f t="shared" si="119"/>
        <v>AE2HUAURAA</v>
      </c>
      <c r="AR299" s="792" t="str" cm="1">
        <f t="array" ref="AR299">IF(AQ299="","",IF(SUMPRODUCT((AQ299=$AQ$6:$AQ$1560)*(AH299=$AH$6:$AH$1560)*(AN299=$AN$6:$AN$1560)*(AO299=$AO$6:$AO$1560)*(ROW($AQ$6:$AQ$1560)&lt;&gt;ROW(AQ299))*((R299=0)*($R$6:$R$1560&gt;0)+(R299&gt;0)*($R$6:$R$1560=0)))&gt;0,"SALONES UNIDOS",IF(SUMPRODUCT((AQ299=$AQ$6:$AQ$1560)*(AH299=$AH$6:$AH$1560)*((AN299&lt;$AO$6:$AO$1560)*(AO299&gt;$AN$6:$AN$1560))*(ROW($AQ$6:$AQ$1560)&lt;&gt;ROW(AQ299)))&gt;0,"CRUZADO","Sin cruce")))</f>
        <v>Sin cruce</v>
      </c>
    </row>
    <row r="300" spans="3:44" s="8" customFormat="1" ht="18.75" hidden="1" customHeight="1">
      <c r="C300" s="12" t="s">
        <v>1081</v>
      </c>
      <c r="D300" s="789" t="s">
        <v>1438</v>
      </c>
      <c r="E300" s="789">
        <v>20261</v>
      </c>
      <c r="F300" s="12" t="s">
        <v>19</v>
      </c>
      <c r="G300" s="12" t="s">
        <v>20</v>
      </c>
      <c r="H300" s="12" t="s">
        <v>21</v>
      </c>
      <c r="I300" s="12">
        <v>3</v>
      </c>
      <c r="J300" s="12" t="s">
        <v>16</v>
      </c>
      <c r="K300" s="790" t="s">
        <v>1461</v>
      </c>
      <c r="L300" s="491" t="s">
        <v>1133</v>
      </c>
      <c r="M300" s="789" t="s">
        <v>1101</v>
      </c>
      <c r="N300" s="789" t="s">
        <v>1164</v>
      </c>
      <c r="O300" s="12" t="s">
        <v>731</v>
      </c>
      <c r="P300" s="789">
        <v>0</v>
      </c>
      <c r="Q300" s="789">
        <v>2</v>
      </c>
      <c r="R300" s="815">
        <v>2</v>
      </c>
      <c r="S300" s="789">
        <v>3</v>
      </c>
      <c r="T300" s="181"/>
      <c r="U300" s="31">
        <v>36</v>
      </c>
      <c r="V300" s="31">
        <f>IF(W300="","",IFERROR(INDEX(Docentes!C:C,MATCH(W300,Docentes!D:D,0)),"NUEVO"))</f>
        <v>15590660</v>
      </c>
      <c r="W300" s="791" t="s">
        <v>1004</v>
      </c>
      <c r="X300" s="265" t="s">
        <v>168</v>
      </c>
      <c r="Y300" s="789" t="s">
        <v>1142</v>
      </c>
      <c r="Z300" s="789" t="s">
        <v>1089</v>
      </c>
      <c r="AA300" s="272" t="s">
        <v>1283</v>
      </c>
      <c r="AB300" s="31"/>
      <c r="AC300" s="31"/>
      <c r="AD300" s="31" t="s">
        <v>1258</v>
      </c>
      <c r="AE300" s="31">
        <v>37</v>
      </c>
      <c r="AF300" s="789" t="s">
        <v>1142</v>
      </c>
      <c r="AG300" s="31" t="str">
        <f t="shared" si="219"/>
        <v>P</v>
      </c>
      <c r="AH300" s="789">
        <v>5</v>
      </c>
      <c r="AI300" s="789">
        <v>12</v>
      </c>
      <c r="AJ300" s="789">
        <v>40</v>
      </c>
      <c r="AK300" s="789">
        <v>14</v>
      </c>
      <c r="AL300" s="789">
        <v>20</v>
      </c>
      <c r="AM300" s="31">
        <f t="shared" si="116"/>
        <v>1.9999999999999993</v>
      </c>
      <c r="AN300" s="792">
        <f t="shared" si="117"/>
        <v>0.52777777777777779</v>
      </c>
      <c r="AO300" s="792">
        <f t="shared" si="118"/>
        <v>0.59722222222222221</v>
      </c>
      <c r="AP300" s="31" t="str" cm="1">
        <f t="array" ref="AP300">IF(W300="","",IF(SUMPRODUCT((W300=$W$6:$W$1560)*(AH300=$AH$6:$AH$1560)*(AN300=$AN$6:$AN$1560)*(AO300=$AO$6:$AO$1560)*(ROW($W$6:$W$1560)&lt;&gt;ROW(W300))*((R300=0)*($R$6:$R$1560&gt;0)+(R300&gt;0)*($R$6:$R$1560=0)))&gt;0,"SALONES UNIDOS",IF(SUMPRODUCT((W300=$W$6:$W$1560)*(AH300=$AH$6:$AH$1560)*((AN300&lt;$AO$6:$AO$1560)*(AO300&gt;$AN$6:$AN$1560))*(ROW($W$6:$W$1560)&lt;&gt;ROW(W300)))&gt;0,"CRUZADO","Sin cruce")))</f>
        <v>Sin cruce</v>
      </c>
      <c r="AQ300" s="792" t="str">
        <f t="shared" si="119"/>
        <v>AE3HUAURAA</v>
      </c>
      <c r="AR300" s="792" t="str" cm="1">
        <f t="array" ref="AR300">IF(AQ300="","",IF(SUMPRODUCT((AQ300=$AQ$6:$AQ$1560)*(AH300=$AH$6:$AH$1560)*(AN300=$AN$6:$AN$1560)*(AO300=$AO$6:$AO$1560)*(ROW($AQ$6:$AQ$1560)&lt;&gt;ROW(AQ300))*((R300=0)*($R$6:$R$1560&gt;0)+(R300&gt;0)*($R$6:$R$1560=0)))&gt;0,"SALONES UNIDOS",IF(SUMPRODUCT((AQ300=$AQ$6:$AQ$1560)*(AH300=$AH$6:$AH$1560)*((AN300&lt;$AO$6:$AO$1560)*(AO300&gt;$AN$6:$AN$1560))*(ROW($AQ$6:$AQ$1560)&lt;&gt;ROW(AQ300)))&gt;0,"CRUZADO","Sin cruce")))</f>
        <v>Sin cruce</v>
      </c>
    </row>
    <row r="301" spans="3:44" s="8" customFormat="1" ht="18.75" hidden="1" customHeight="1">
      <c r="C301" s="12" t="s">
        <v>1081</v>
      </c>
      <c r="D301" s="789" t="s">
        <v>1438</v>
      </c>
      <c r="E301" s="789">
        <v>20261</v>
      </c>
      <c r="F301" s="12" t="s">
        <v>19</v>
      </c>
      <c r="G301" s="12" t="s">
        <v>20</v>
      </c>
      <c r="H301" s="12" t="s">
        <v>21</v>
      </c>
      <c r="I301" s="12">
        <v>3</v>
      </c>
      <c r="J301" s="12" t="s">
        <v>16</v>
      </c>
      <c r="K301" s="790" t="s">
        <v>1461</v>
      </c>
      <c r="L301" s="491" t="s">
        <v>1133</v>
      </c>
      <c r="M301" s="789" t="s">
        <v>1101</v>
      </c>
      <c r="N301" s="789" t="s">
        <v>1164</v>
      </c>
      <c r="O301" s="12" t="s">
        <v>731</v>
      </c>
      <c r="P301" s="789">
        <v>2</v>
      </c>
      <c r="Q301" s="789">
        <v>0</v>
      </c>
      <c r="R301" s="815">
        <v>2</v>
      </c>
      <c r="S301" s="789">
        <v>3</v>
      </c>
      <c r="T301" s="181"/>
      <c r="U301" s="31">
        <v>36</v>
      </c>
      <c r="V301" s="31">
        <f>IF(W301="","",IFERROR(INDEX(Docentes!C:C,MATCH(W301,Docentes!D:D,0)),"NUEVO"))</f>
        <v>15590660</v>
      </c>
      <c r="W301" s="791" t="s">
        <v>1004</v>
      </c>
      <c r="X301" s="265" t="s">
        <v>168</v>
      </c>
      <c r="Y301" s="789" t="s">
        <v>1142</v>
      </c>
      <c r="Z301" s="789" t="s">
        <v>1089</v>
      </c>
      <c r="AA301" s="272" t="s">
        <v>32</v>
      </c>
      <c r="AB301" s="31" t="s">
        <v>1450</v>
      </c>
      <c r="AC301" s="31">
        <v>33</v>
      </c>
      <c r="AD301" s="31"/>
      <c r="AE301" s="31"/>
      <c r="AF301" s="789" t="s">
        <v>1142</v>
      </c>
      <c r="AG301" s="31" t="str">
        <f t="shared" si="219"/>
        <v>T</v>
      </c>
      <c r="AH301" s="789">
        <v>5</v>
      </c>
      <c r="AI301" s="789">
        <v>14</v>
      </c>
      <c r="AJ301" s="789">
        <v>20</v>
      </c>
      <c r="AK301" s="789">
        <v>16</v>
      </c>
      <c r="AL301" s="789">
        <v>0</v>
      </c>
      <c r="AM301" s="31">
        <f t="shared" si="116"/>
        <v>1.9999999999999993</v>
      </c>
      <c r="AN301" s="792">
        <f t="shared" si="117"/>
        <v>0.59722222222222221</v>
      </c>
      <c r="AO301" s="792">
        <f t="shared" si="118"/>
        <v>0.66666666666666663</v>
      </c>
      <c r="AP301" s="31" t="str" cm="1">
        <f t="array" ref="AP301">IF(W301="","",IF(SUMPRODUCT((W301=$W$6:$W$1560)*(AH301=$AH$6:$AH$1560)*(AN301=$AN$6:$AN$1560)*(AO301=$AO$6:$AO$1560)*(ROW($W$6:$W$1560)&lt;&gt;ROW(W301))*((R301=0)*($R$6:$R$1560&gt;0)+(R301&gt;0)*($R$6:$R$1560=0)))&gt;0,"SALONES UNIDOS",IF(SUMPRODUCT((W301=$W$6:$W$1560)*(AH301=$AH$6:$AH$1560)*((AN301&lt;$AO$6:$AO$1560)*(AO301&gt;$AN$6:$AN$1560))*(ROW($W$6:$W$1560)&lt;&gt;ROW(W301)))&gt;0,"CRUZADO","Sin cruce")))</f>
        <v>Sin cruce</v>
      </c>
      <c r="AQ301" s="792" t="str">
        <f t="shared" si="119"/>
        <v>AE3HUAURAA</v>
      </c>
      <c r="AR301" s="792" t="str" cm="1">
        <f t="array" ref="AR301">IF(AQ301="","",IF(SUMPRODUCT((AQ301=$AQ$6:$AQ$1560)*(AH301=$AH$6:$AH$1560)*(AN301=$AN$6:$AN$1560)*(AO301=$AO$6:$AO$1560)*(ROW($AQ$6:$AQ$1560)&lt;&gt;ROW(AQ301))*((R301=0)*($R$6:$R$1560&gt;0)+(R301&gt;0)*($R$6:$R$1560=0)))&gt;0,"SALONES UNIDOS",IF(SUMPRODUCT((AQ301=$AQ$6:$AQ$1560)*(AH301=$AH$6:$AH$1560)*((AN301&lt;$AO$6:$AO$1560)*(AO301&gt;$AN$6:$AN$1560))*(ROW($AQ$6:$AQ$1560)&lt;&gt;ROW(AQ301)))&gt;0,"CRUZADO","Sin cruce")))</f>
        <v>Sin cruce</v>
      </c>
    </row>
    <row r="302" spans="3:44" s="8" customFormat="1" ht="18.75" hidden="1" customHeight="1">
      <c r="C302" s="12" t="s">
        <v>1081</v>
      </c>
      <c r="D302" s="789" t="s">
        <v>1438</v>
      </c>
      <c r="E302" s="789">
        <v>20261</v>
      </c>
      <c r="F302" s="12" t="s">
        <v>19</v>
      </c>
      <c r="G302" s="12" t="s">
        <v>20</v>
      </c>
      <c r="H302" s="12" t="s">
        <v>21</v>
      </c>
      <c r="I302" s="12">
        <v>3</v>
      </c>
      <c r="J302" s="12" t="s">
        <v>16</v>
      </c>
      <c r="K302" s="790" t="s">
        <v>1462</v>
      </c>
      <c r="L302" s="491" t="s">
        <v>1463</v>
      </c>
      <c r="M302" s="789" t="s">
        <v>1101</v>
      </c>
      <c r="N302" s="789" t="s">
        <v>1164</v>
      </c>
      <c r="O302" s="12" t="s">
        <v>731</v>
      </c>
      <c r="P302" s="789">
        <v>2</v>
      </c>
      <c r="Q302" s="789">
        <v>2</v>
      </c>
      <c r="R302" s="815">
        <v>4</v>
      </c>
      <c r="S302" s="789">
        <v>3</v>
      </c>
      <c r="T302" s="181"/>
      <c r="U302" s="31">
        <v>36</v>
      </c>
      <c r="V302" s="31">
        <f>IF(W302="","",IFERROR(INDEX(Docentes!C:C,MATCH(W302,Docentes!D:D,0)),"NUEVO"))</f>
        <v>15725118</v>
      </c>
      <c r="W302" s="693" t="s">
        <v>1007</v>
      </c>
      <c r="X302" s="265" t="s">
        <v>168</v>
      </c>
      <c r="Y302" s="789" t="s">
        <v>1142</v>
      </c>
      <c r="Z302" s="789" t="s">
        <v>1089</v>
      </c>
      <c r="AA302" s="272" t="s">
        <v>32</v>
      </c>
      <c r="AB302" s="31" t="s">
        <v>1464</v>
      </c>
      <c r="AC302" s="31">
        <v>33</v>
      </c>
      <c r="AD302" s="31"/>
      <c r="AE302" s="31"/>
      <c r="AF302" s="789" t="s">
        <v>1142</v>
      </c>
      <c r="AG302" s="31" t="str">
        <f>IF(AND(P302&gt;0,Q302&gt;0),"TP",IF(AND(P302&gt;0,Q302=0),"T","P"))</f>
        <v>TP</v>
      </c>
      <c r="AH302" s="789">
        <v>3</v>
      </c>
      <c r="AI302" s="789">
        <v>12</v>
      </c>
      <c r="AJ302" s="789">
        <v>40</v>
      </c>
      <c r="AK302" s="789">
        <v>16</v>
      </c>
      <c r="AL302" s="789">
        <v>0</v>
      </c>
      <c r="AM302" s="31">
        <f>IF(R302=0,0,IF(AI302="",R302,IF(X302="HIBRIDO VIRTUAL",0,((((AK302/24)+(AL302/1440))-((AI302/24)+(AJ302/1440)))*1440/50))))</f>
        <v>3.9999999999999987</v>
      </c>
      <c r="AN302" s="792">
        <f>AI302/24+AJ302/1440</f>
        <v>0.52777777777777779</v>
      </c>
      <c r="AO302" s="792">
        <f>AK302/24+AL302/1440</f>
        <v>0.66666666666666663</v>
      </c>
      <c r="AP302" s="31" t="str" cm="1">
        <f t="array" ref="AP302">IF(W302="","",IF(SUMPRODUCT((W302=$W$6:$W$1560)*(AH302=$AH$6:$AH$1560)*(AN302=$AN$6:$AN$1560)*(AO302=$AO$6:$AO$1560)*(ROW($W$6:$W$1560)&lt;&gt;ROW(W302))*((R302=0)*($R$6:$R$1560&gt;0)+(R302&gt;0)*($R$6:$R$1560=0)))&gt;0,"SALONES UNIDOS",IF(SUMPRODUCT((W302=$W$6:$W$1560)*(AH302=$AH$6:$AH$1560)*((AN302&lt;$AO$6:$AO$1560)*(AO302&gt;$AN$6:$AN$1560))*(ROW($W$6:$W$1560)&lt;&gt;ROW(W302)))&gt;0,"CRUZADO","Sin cruce")))</f>
        <v>Sin cruce</v>
      </c>
      <c r="AQ302" s="792" t="str">
        <f>TRIM(CONCATENATE(H302,I302,F302,J302))</f>
        <v>AE3HUAURAA</v>
      </c>
      <c r="AR302" s="792" t="str" cm="1">
        <f t="array" ref="AR302">IF(AQ302="","",IF(SUMPRODUCT((AQ302=$AQ$6:$AQ$1560)*(AH302=$AH$6:$AH$1560)*(AN302=$AN$6:$AN$1560)*(AO302=$AO$6:$AO$1560)*(ROW($AQ$6:$AQ$1560)&lt;&gt;ROW(AQ302))*((R302=0)*($R$6:$R$1560&gt;0)+(R302&gt;0)*($R$6:$R$1560=0)))&gt;0,"SALONES UNIDOS",IF(SUMPRODUCT((AQ302=$AQ$6:$AQ$1560)*(AH302=$AH$6:$AH$1560)*((AN302&lt;$AO$6:$AO$1560)*(AO302&gt;$AN$6:$AN$1560))*(ROW($AQ$6:$AQ$1560)&lt;&gt;ROW(AQ302)))&gt;0,"CRUZADO","Sin cruce")))</f>
        <v>Sin cruce</v>
      </c>
    </row>
    <row r="303" spans="3:44" s="8" customFormat="1" ht="18.75" hidden="1" customHeight="1">
      <c r="C303" s="12" t="s">
        <v>1081</v>
      </c>
      <c r="D303" s="789" t="s">
        <v>1438</v>
      </c>
      <c r="E303" s="789">
        <v>20261</v>
      </c>
      <c r="F303" s="12" t="s">
        <v>19</v>
      </c>
      <c r="G303" s="12" t="s">
        <v>20</v>
      </c>
      <c r="H303" s="12" t="s">
        <v>21</v>
      </c>
      <c r="I303" s="12">
        <v>3</v>
      </c>
      <c r="J303" s="12" t="s">
        <v>16</v>
      </c>
      <c r="K303" s="790" t="s">
        <v>1465</v>
      </c>
      <c r="L303" s="491" t="s">
        <v>1466</v>
      </c>
      <c r="M303" s="789" t="s">
        <v>1127</v>
      </c>
      <c r="N303" s="789" t="s">
        <v>1164</v>
      </c>
      <c r="O303" s="12" t="s">
        <v>769</v>
      </c>
      <c r="P303" s="789">
        <v>2</v>
      </c>
      <c r="Q303" s="789">
        <v>4</v>
      </c>
      <c r="R303" s="815">
        <v>6</v>
      </c>
      <c r="S303" s="789">
        <v>4</v>
      </c>
      <c r="T303" s="181"/>
      <c r="U303" s="31">
        <v>36</v>
      </c>
      <c r="V303" s="31">
        <f>IF(W303="","",IFERROR(INDEX(Docentes!C:C,MATCH(W303,Docentes!D:D,0)),"NUEVO"))</f>
        <v>72176698</v>
      </c>
      <c r="W303" s="791" t="s">
        <v>1010</v>
      </c>
      <c r="X303" s="265" t="s">
        <v>167</v>
      </c>
      <c r="Y303" s="789" t="s">
        <v>1142</v>
      </c>
      <c r="Z303" s="789" t="s">
        <v>1089</v>
      </c>
      <c r="AA303" s="1071" t="s">
        <v>1467</v>
      </c>
      <c r="AB303" s="31" t="s">
        <v>1092</v>
      </c>
      <c r="AC303" s="31"/>
      <c r="AD303" s="31"/>
      <c r="AE303" s="31"/>
      <c r="AF303" s="789" t="s">
        <v>1142</v>
      </c>
      <c r="AG303" s="31" t="str">
        <f t="shared" si="219"/>
        <v>TP</v>
      </c>
      <c r="AH303" s="789">
        <v>2</v>
      </c>
      <c r="AI303" s="789">
        <v>13</v>
      </c>
      <c r="AJ303" s="789">
        <v>30</v>
      </c>
      <c r="AK303" s="789">
        <v>18</v>
      </c>
      <c r="AL303" s="789">
        <v>30</v>
      </c>
      <c r="AM303" s="31">
        <f t="shared" si="116"/>
        <v>6.0000000000000009</v>
      </c>
      <c r="AN303" s="792">
        <f t="shared" si="117"/>
        <v>0.5625</v>
      </c>
      <c r="AO303" s="792">
        <f t="shared" si="118"/>
        <v>0.77083333333333337</v>
      </c>
      <c r="AP303" s="31" t="str" cm="1">
        <f t="array" ref="AP303">IF(W303="","",IF(SUMPRODUCT((W303=$W$6:$W$1560)*(AH303=$AH$6:$AH$1560)*(AN303=$AN$6:$AN$1560)*(AO303=$AO$6:$AO$1560)*(ROW($W$6:$W$1560)&lt;&gt;ROW(W303))*((R303=0)*($R$6:$R$1560&gt;0)+(R303&gt;0)*($R$6:$R$1560=0)))&gt;0,"SALONES UNIDOS",IF(SUMPRODUCT((W303=$W$6:$W$1560)*(AH303=$AH$6:$AH$1560)*((AN303&lt;$AO$6:$AO$1560)*(AO303&gt;$AN$6:$AN$1560))*(ROW($W$6:$W$1560)&lt;&gt;ROW(W303)))&gt;0,"CRUZADO","Sin cruce")))</f>
        <v>Sin cruce</v>
      </c>
      <c r="AQ303" s="792" t="str">
        <f t="shared" si="119"/>
        <v>AE3HUAURAA</v>
      </c>
      <c r="AR303" s="792" t="str" cm="1">
        <f t="array" ref="AR303">IF(AQ303="","",IF(SUMPRODUCT((AQ303=$AQ$6:$AQ$1560)*(AH303=$AH$6:$AH$1560)*(AN303=$AN$6:$AN$1560)*(AO303=$AO$6:$AO$1560)*(ROW($AQ$6:$AQ$1560)&lt;&gt;ROW(AQ303))*((R303=0)*($R$6:$R$1560&gt;0)+(R303&gt;0)*($R$6:$R$1560=0)))&gt;0,"SALONES UNIDOS",IF(SUMPRODUCT((AQ303=$AQ$6:$AQ$1560)*(AH303=$AH$6:$AH$1560)*((AN303&lt;$AO$6:$AO$1560)*(AO303&gt;$AN$6:$AN$1560))*(ROW($AQ$6:$AQ$1560)&lt;&gt;ROW(AQ303)))&gt;0,"CRUZADO","Sin cruce")))</f>
        <v>Sin cruce</v>
      </c>
    </row>
    <row r="304" spans="3:44" s="8" customFormat="1" ht="18.75" hidden="1" customHeight="1">
      <c r="C304" s="12" t="s">
        <v>1081</v>
      </c>
      <c r="D304" s="789" t="s">
        <v>1438</v>
      </c>
      <c r="E304" s="789">
        <v>20261</v>
      </c>
      <c r="F304" s="12" t="s">
        <v>19</v>
      </c>
      <c r="G304" s="12" t="s">
        <v>20</v>
      </c>
      <c r="H304" s="12" t="s">
        <v>21</v>
      </c>
      <c r="I304" s="12">
        <v>3</v>
      </c>
      <c r="J304" s="12" t="s">
        <v>16</v>
      </c>
      <c r="K304" s="790" t="s">
        <v>1468</v>
      </c>
      <c r="L304" s="491" t="s">
        <v>1469</v>
      </c>
      <c r="M304" s="789" t="s">
        <v>1085</v>
      </c>
      <c r="N304" s="789" t="s">
        <v>1164</v>
      </c>
      <c r="O304" s="12" t="s">
        <v>731</v>
      </c>
      <c r="P304" s="789">
        <v>2</v>
      </c>
      <c r="Q304" s="789">
        <v>0</v>
      </c>
      <c r="R304" s="815">
        <v>2</v>
      </c>
      <c r="S304" s="789">
        <v>3</v>
      </c>
      <c r="T304" s="181"/>
      <c r="U304" s="31">
        <v>36</v>
      </c>
      <c r="V304" s="31">
        <f>IF(W304="","",IFERROR(INDEX(Docentes!C:C,MATCH(W304,Docentes!D:D,0)),"NUEVO"))</f>
        <v>15688249</v>
      </c>
      <c r="W304" s="693" t="s">
        <v>1008</v>
      </c>
      <c r="X304" s="265" t="s">
        <v>168</v>
      </c>
      <c r="Y304" s="789" t="s">
        <v>1142</v>
      </c>
      <c r="Z304" s="789" t="s">
        <v>1089</v>
      </c>
      <c r="AA304" s="272" t="s">
        <v>32</v>
      </c>
      <c r="AB304" s="31" t="s">
        <v>1464</v>
      </c>
      <c r="AC304" s="31">
        <v>33</v>
      </c>
      <c r="AD304" s="31"/>
      <c r="AE304" s="31"/>
      <c r="AF304" s="789" t="s">
        <v>1142</v>
      </c>
      <c r="AG304" s="31" t="str">
        <f t="shared" ref="AG304" si="221">IF(AND(P304&gt;0,Q304&gt;0),"TP",IF(AND(P304&gt;0,Q304=0),"T","P"))</f>
        <v>T</v>
      </c>
      <c r="AH304" s="789">
        <v>1</v>
      </c>
      <c r="AI304" s="789">
        <v>12</v>
      </c>
      <c r="AJ304" s="789">
        <v>40</v>
      </c>
      <c r="AK304" s="789">
        <v>14</v>
      </c>
      <c r="AL304" s="789">
        <v>20</v>
      </c>
      <c r="AM304" s="31">
        <f t="shared" ref="AM304" si="222">IF(R304=0,0,IF(AI304="",R304,IF(X304="HIBRIDO VIRTUAL",0,((((AK304/24)+(AL304/1440))-((AI304/24)+(AJ304/1440)))*1440/50))))</f>
        <v>1.9999999999999993</v>
      </c>
      <c r="AN304" s="792">
        <f t="shared" ref="AN304" si="223">AI304/24+AJ304/1440</f>
        <v>0.52777777777777779</v>
      </c>
      <c r="AO304" s="792">
        <f t="shared" ref="AO304" si="224">AK304/24+AL304/1440</f>
        <v>0.59722222222222221</v>
      </c>
      <c r="AP304" s="31" t="str" cm="1">
        <f t="array" ref="AP304">IF(W304="","",IF(SUMPRODUCT((W304=$W$6:$W$1560)*(AH304=$AH$6:$AH$1560)*(AN304=$AN$6:$AN$1560)*(AO304=$AO$6:$AO$1560)*(ROW($W$6:$W$1560)&lt;&gt;ROW(W304))*((R304=0)*($R$6:$R$1560&gt;0)+(R304&gt;0)*($R$6:$R$1560=0)))&gt;0,"SALONES UNIDOS",IF(SUMPRODUCT((W304=$W$6:$W$1560)*(AH304=$AH$6:$AH$1560)*((AN304&lt;$AO$6:$AO$1560)*(AO304&gt;$AN$6:$AN$1560))*(ROW($W$6:$W$1560)&lt;&gt;ROW(W304)))&gt;0,"CRUZADO","Sin cruce")))</f>
        <v>Sin cruce</v>
      </c>
      <c r="AQ304" s="792" t="str">
        <f t="shared" ref="AQ304" si="225">TRIM(CONCATENATE(H304,I304,F304,J304))</f>
        <v>AE3HUAURAA</v>
      </c>
      <c r="AR304" s="792" t="str" cm="1">
        <f t="array" ref="AR304">IF(AQ304="","",IF(SUMPRODUCT((AQ304=$AQ$6:$AQ$1560)*(AH304=$AH$6:$AH$1560)*(AN304=$AN$6:$AN$1560)*(AO304=$AO$6:$AO$1560)*(ROW($AQ$6:$AQ$1560)&lt;&gt;ROW(AQ304))*((R304=0)*($R$6:$R$1560&gt;0)+(R304&gt;0)*($R$6:$R$1560=0)))&gt;0,"SALONES UNIDOS",IF(SUMPRODUCT((AQ304=$AQ$6:$AQ$1560)*(AH304=$AH$6:$AH$1560)*((AN304&lt;$AO$6:$AO$1560)*(AO304&gt;$AN$6:$AN$1560))*(ROW($AQ$6:$AQ$1560)&lt;&gt;ROW(AQ304)))&gt;0,"CRUZADO","Sin cruce")))</f>
        <v>Sin cruce</v>
      </c>
    </row>
    <row r="305" spans="3:44" s="8" customFormat="1" ht="18.75" hidden="1" customHeight="1">
      <c r="C305" s="12" t="s">
        <v>1081</v>
      </c>
      <c r="D305" s="789" t="s">
        <v>1438</v>
      </c>
      <c r="E305" s="789">
        <v>20261</v>
      </c>
      <c r="F305" s="12" t="s">
        <v>19</v>
      </c>
      <c r="G305" s="12" t="s">
        <v>20</v>
      </c>
      <c r="H305" s="12" t="s">
        <v>21</v>
      </c>
      <c r="I305" s="12">
        <v>3</v>
      </c>
      <c r="J305" s="12" t="s">
        <v>16</v>
      </c>
      <c r="K305" s="790" t="s">
        <v>1468</v>
      </c>
      <c r="L305" s="491" t="s">
        <v>1469</v>
      </c>
      <c r="M305" s="789" t="s">
        <v>1085</v>
      </c>
      <c r="N305" s="789" t="s">
        <v>1164</v>
      </c>
      <c r="O305" s="12" t="s">
        <v>731</v>
      </c>
      <c r="P305" s="789">
        <v>0</v>
      </c>
      <c r="Q305" s="789">
        <v>2</v>
      </c>
      <c r="R305" s="815">
        <v>2</v>
      </c>
      <c r="S305" s="789">
        <v>3</v>
      </c>
      <c r="T305" s="181"/>
      <c r="U305" s="31">
        <v>36</v>
      </c>
      <c r="V305" s="31">
        <f>IF(W305="","",IFERROR(INDEX(Docentes!C:C,MATCH(W305,Docentes!D:D,0)),"NUEVO"))</f>
        <v>15688249</v>
      </c>
      <c r="W305" s="693" t="s">
        <v>1008</v>
      </c>
      <c r="X305" s="265" t="s">
        <v>168</v>
      </c>
      <c r="Y305" s="789" t="s">
        <v>1142</v>
      </c>
      <c r="Z305" s="789" t="s">
        <v>1089</v>
      </c>
      <c r="AA305" s="272" t="s">
        <v>32</v>
      </c>
      <c r="AB305" s="31" t="s">
        <v>1464</v>
      </c>
      <c r="AC305" s="31">
        <v>33</v>
      </c>
      <c r="AD305" s="31"/>
      <c r="AE305" s="31"/>
      <c r="AF305" s="789" t="s">
        <v>1142</v>
      </c>
      <c r="AG305" s="31" t="str">
        <f t="shared" si="219"/>
        <v>P</v>
      </c>
      <c r="AH305" s="789">
        <v>3</v>
      </c>
      <c r="AI305" s="789">
        <v>16</v>
      </c>
      <c r="AJ305" s="789">
        <v>0</v>
      </c>
      <c r="AK305" s="789">
        <v>17</v>
      </c>
      <c r="AL305" s="789">
        <v>40</v>
      </c>
      <c r="AM305" s="31">
        <f t="shared" si="116"/>
        <v>2.0000000000000027</v>
      </c>
      <c r="AN305" s="792">
        <f t="shared" si="117"/>
        <v>0.66666666666666663</v>
      </c>
      <c r="AO305" s="792">
        <f t="shared" si="118"/>
        <v>0.73611111111111116</v>
      </c>
      <c r="AP305" s="31" t="str" cm="1">
        <f t="array" ref="AP305">IF(W305="","",IF(SUMPRODUCT((W305=$W$6:$W$1560)*(AH305=$AH$6:$AH$1560)*(AN305=$AN$6:$AN$1560)*(AO305=$AO$6:$AO$1560)*(ROW($W$6:$W$1560)&lt;&gt;ROW(W305))*((R305=0)*($R$6:$R$1560&gt;0)+(R305&gt;0)*($R$6:$R$1560=0)))&gt;0,"SALONES UNIDOS",IF(SUMPRODUCT((W305=$W$6:$W$1560)*(AH305=$AH$6:$AH$1560)*((AN305&lt;$AO$6:$AO$1560)*(AO305&gt;$AN$6:$AN$1560))*(ROW($W$6:$W$1560)&lt;&gt;ROW(W305)))&gt;0,"CRUZADO","Sin cruce")))</f>
        <v>Sin cruce</v>
      </c>
      <c r="AQ305" s="792" t="str">
        <f t="shared" si="119"/>
        <v>AE3HUAURAA</v>
      </c>
      <c r="AR305" s="792" t="str" cm="1">
        <f t="array" ref="AR305">IF(AQ305="","",IF(SUMPRODUCT((AQ305=$AQ$6:$AQ$1560)*(AH305=$AH$6:$AH$1560)*(AN305=$AN$6:$AN$1560)*(AO305=$AO$6:$AO$1560)*(ROW($AQ$6:$AQ$1560)&lt;&gt;ROW(AQ305))*((R305=0)*($R$6:$R$1560&gt;0)+(R305&gt;0)*($R$6:$R$1560=0)))&gt;0,"SALONES UNIDOS",IF(SUMPRODUCT((AQ305=$AQ$6:$AQ$1560)*(AH305=$AH$6:$AH$1560)*((AN305&lt;$AO$6:$AO$1560)*(AO305&gt;$AN$6:$AN$1560))*(ROW($AQ$6:$AQ$1560)&lt;&gt;ROW(AQ305)))&gt;0,"CRUZADO","Sin cruce")))</f>
        <v>Sin cruce</v>
      </c>
    </row>
    <row r="306" spans="3:44" s="8" customFormat="1" ht="18.75" hidden="1" customHeight="1">
      <c r="C306" s="12" t="s">
        <v>1081</v>
      </c>
      <c r="D306" s="789" t="s">
        <v>1438</v>
      </c>
      <c r="E306" s="789">
        <v>20261</v>
      </c>
      <c r="F306" s="12" t="s">
        <v>19</v>
      </c>
      <c r="G306" s="12" t="s">
        <v>20</v>
      </c>
      <c r="H306" s="12" t="s">
        <v>21</v>
      </c>
      <c r="I306" s="12">
        <v>3</v>
      </c>
      <c r="J306" s="12" t="s">
        <v>16</v>
      </c>
      <c r="K306" s="790" t="s">
        <v>1470</v>
      </c>
      <c r="L306" s="491" t="s">
        <v>1152</v>
      </c>
      <c r="M306" s="789" t="s">
        <v>1101</v>
      </c>
      <c r="N306" s="789" t="s">
        <v>1164</v>
      </c>
      <c r="O306" s="12" t="s">
        <v>769</v>
      </c>
      <c r="P306" s="789">
        <v>3</v>
      </c>
      <c r="Q306" s="789">
        <v>2</v>
      </c>
      <c r="R306" s="815">
        <v>5</v>
      </c>
      <c r="S306" s="789">
        <v>4</v>
      </c>
      <c r="T306" s="181"/>
      <c r="U306" s="31">
        <v>36</v>
      </c>
      <c r="V306" s="31">
        <f>IF(W306="","",IFERROR(INDEX(Docentes!C:C,MATCH(W306,Docentes!D:D,0)),"NUEVO"))</f>
        <v>43608561</v>
      </c>
      <c r="W306" s="791" t="s">
        <v>1006</v>
      </c>
      <c r="X306" s="265" t="s">
        <v>167</v>
      </c>
      <c r="Y306" s="789" t="s">
        <v>1142</v>
      </c>
      <c r="Z306" s="789" t="s">
        <v>1089</v>
      </c>
      <c r="AA306" s="1071" t="s">
        <v>1467</v>
      </c>
      <c r="AB306" s="31" t="s">
        <v>1092</v>
      </c>
      <c r="AC306" s="31"/>
      <c r="AD306" s="31"/>
      <c r="AE306" s="31"/>
      <c r="AF306" s="789" t="s">
        <v>1142</v>
      </c>
      <c r="AG306" s="31" t="str">
        <f t="shared" si="219"/>
        <v>TP</v>
      </c>
      <c r="AH306" s="789">
        <v>4</v>
      </c>
      <c r="AI306" s="789">
        <v>14</v>
      </c>
      <c r="AJ306" s="789">
        <v>20</v>
      </c>
      <c r="AK306" s="789">
        <v>18</v>
      </c>
      <c r="AL306" s="789">
        <v>30</v>
      </c>
      <c r="AM306" s="31">
        <f t="shared" si="116"/>
        <v>5.0000000000000009</v>
      </c>
      <c r="AN306" s="792">
        <f t="shared" si="117"/>
        <v>0.59722222222222221</v>
      </c>
      <c r="AO306" s="792">
        <f t="shared" si="118"/>
        <v>0.77083333333333337</v>
      </c>
      <c r="AP306" s="31" t="str" cm="1">
        <f t="array" ref="AP306">IF(W306="","",IF(SUMPRODUCT((W306=$W$6:$W$1560)*(AH306=$AH$6:$AH$1560)*(AN306=$AN$6:$AN$1560)*(AO306=$AO$6:$AO$1560)*(ROW($W$6:$W$1560)&lt;&gt;ROW(W306))*((R306=0)*($R$6:$R$1560&gt;0)+(R306&gt;0)*($R$6:$R$1560=0)))&gt;0,"SALONES UNIDOS",IF(SUMPRODUCT((W306=$W$6:$W$1560)*(AH306=$AH$6:$AH$1560)*((AN306&lt;$AO$6:$AO$1560)*(AO306&gt;$AN$6:$AN$1560))*(ROW($W$6:$W$1560)&lt;&gt;ROW(W306)))&gt;0,"CRUZADO","Sin cruce")))</f>
        <v>Sin cruce</v>
      </c>
      <c r="AQ306" s="792" t="str">
        <f t="shared" si="119"/>
        <v>AE3HUAURAA</v>
      </c>
      <c r="AR306" s="792" t="str" cm="1">
        <f t="array" ref="AR306">IF(AQ306="","",IF(SUMPRODUCT((AQ306=$AQ$6:$AQ$1560)*(AH306=$AH$6:$AH$1560)*(AN306=$AN$6:$AN$1560)*(AO306=$AO$6:$AO$1560)*(ROW($AQ$6:$AQ$1560)&lt;&gt;ROW(AQ306))*((R306=0)*($R$6:$R$1560&gt;0)+(R306&gt;0)*($R$6:$R$1560=0)))&gt;0,"SALONES UNIDOS",IF(SUMPRODUCT((AQ306=$AQ$6:$AQ$1560)*(AH306=$AH$6:$AH$1560)*((AN306&lt;$AO$6:$AO$1560)*(AO306&gt;$AN$6:$AN$1560))*(ROW($AQ$6:$AQ$1560)&lt;&gt;ROW(AQ306)))&gt;0,"CRUZADO","Sin cruce")))</f>
        <v>Sin cruce</v>
      </c>
    </row>
    <row r="307" spans="3:44" s="8" customFormat="1" ht="18.75" hidden="1" customHeight="1">
      <c r="C307" s="12" t="s">
        <v>1081</v>
      </c>
      <c r="D307" s="789" t="s">
        <v>1438</v>
      </c>
      <c r="E307" s="789">
        <v>20261</v>
      </c>
      <c r="F307" s="12" t="s">
        <v>19</v>
      </c>
      <c r="G307" s="12" t="s">
        <v>20</v>
      </c>
      <c r="H307" s="12" t="s">
        <v>21</v>
      </c>
      <c r="I307" s="12">
        <v>3</v>
      </c>
      <c r="J307" s="12" t="s">
        <v>16</v>
      </c>
      <c r="K307" s="790" t="s">
        <v>1471</v>
      </c>
      <c r="L307" s="491" t="s">
        <v>1223</v>
      </c>
      <c r="M307" s="789" t="s">
        <v>1101</v>
      </c>
      <c r="N307" s="789" t="s">
        <v>1164</v>
      </c>
      <c r="O307" s="12" t="s">
        <v>731</v>
      </c>
      <c r="P307" s="789">
        <v>1</v>
      </c>
      <c r="Q307" s="789">
        <v>4</v>
      </c>
      <c r="R307" s="815">
        <v>5</v>
      </c>
      <c r="S307" s="789">
        <v>3</v>
      </c>
      <c r="T307" s="181"/>
      <c r="U307" s="31">
        <v>36</v>
      </c>
      <c r="V307" s="31">
        <f>IF(W307="","",IFERROR(INDEX(Docentes!C:C,MATCH(W307,Docentes!D:D,0)),"NUEVO"))</f>
        <v>15688249</v>
      </c>
      <c r="W307" s="791" t="s">
        <v>1008</v>
      </c>
      <c r="X307" s="265" t="s">
        <v>168</v>
      </c>
      <c r="Y307" s="789" t="s">
        <v>1142</v>
      </c>
      <c r="Z307" s="789" t="s">
        <v>1089</v>
      </c>
      <c r="AA307" s="272" t="s">
        <v>32</v>
      </c>
      <c r="AB307" s="31" t="s">
        <v>1450</v>
      </c>
      <c r="AC307" s="31">
        <v>33</v>
      </c>
      <c r="AD307" s="31"/>
      <c r="AE307" s="31"/>
      <c r="AF307" s="789" t="s">
        <v>1142</v>
      </c>
      <c r="AG307" s="31" t="str">
        <f t="shared" si="219"/>
        <v>TP</v>
      </c>
      <c r="AH307" s="789">
        <v>1</v>
      </c>
      <c r="AI307" s="789">
        <v>14</v>
      </c>
      <c r="AJ307" s="789">
        <v>20</v>
      </c>
      <c r="AK307" s="789">
        <v>18</v>
      </c>
      <c r="AL307" s="789">
        <v>30</v>
      </c>
      <c r="AM307" s="31">
        <f t="shared" ref="AM307:AM385" si="226">IF(R307=0,0,IF(AI307="",R307,IF(X307="HIBRIDO VIRTUAL",0,((((AK307/24)+(AL307/1440))-((AI307/24)+(AJ307/1440)))*1440/50))))</f>
        <v>5.0000000000000009</v>
      </c>
      <c r="AN307" s="792">
        <f t="shared" ref="AN307:AN385" si="227">AI307/24+AJ307/1440</f>
        <v>0.59722222222222221</v>
      </c>
      <c r="AO307" s="792">
        <f t="shared" ref="AO307:AO385" si="228">AK307/24+AL307/1440</f>
        <v>0.77083333333333337</v>
      </c>
      <c r="AP307" s="31" t="str" cm="1">
        <f t="array" ref="AP307">IF(W307="","",IF(SUMPRODUCT((W307=$W$6:$W$1560)*(AH307=$AH$6:$AH$1560)*(AN307=$AN$6:$AN$1560)*(AO307=$AO$6:$AO$1560)*(ROW($W$6:$W$1560)&lt;&gt;ROW(W307))*((R307=0)*($R$6:$R$1560&gt;0)+(R307&gt;0)*($R$6:$R$1560=0)))&gt;0,"SALONES UNIDOS",IF(SUMPRODUCT((W307=$W$6:$W$1560)*(AH307=$AH$6:$AH$1560)*((AN307&lt;$AO$6:$AO$1560)*(AO307&gt;$AN$6:$AN$1560))*(ROW($W$6:$W$1560)&lt;&gt;ROW(W307)))&gt;0,"CRUZADO","Sin cruce")))</f>
        <v>Sin cruce</v>
      </c>
      <c r="AQ307" s="792" t="str">
        <f t="shared" ref="AQ307:AQ385" si="229">TRIM(CONCATENATE(H307,I307,F307,J307))</f>
        <v>AE3HUAURAA</v>
      </c>
      <c r="AR307" s="792" t="str" cm="1">
        <f t="array" ref="AR307">IF(AQ307="","",IF(SUMPRODUCT((AQ307=$AQ$6:$AQ$1560)*(AH307=$AH$6:$AH$1560)*(AN307=$AN$6:$AN$1560)*(AO307=$AO$6:$AO$1560)*(ROW($AQ$6:$AQ$1560)&lt;&gt;ROW(AQ307))*((R307=0)*($R$6:$R$1560&gt;0)+(R307&gt;0)*($R$6:$R$1560=0)))&gt;0,"SALONES UNIDOS",IF(SUMPRODUCT((AQ307=$AQ$6:$AQ$1560)*(AH307=$AH$6:$AH$1560)*((AN307&lt;$AO$6:$AO$1560)*(AO307&gt;$AN$6:$AN$1560))*(ROW($AQ$6:$AQ$1560)&lt;&gt;ROW(AQ307)))&gt;0,"CRUZADO","Sin cruce")))</f>
        <v>Sin cruce</v>
      </c>
    </row>
    <row r="308" spans="3:44" s="8" customFormat="1" ht="18.75" customHeight="1">
      <c r="C308" s="12" t="s">
        <v>1081</v>
      </c>
      <c r="D308" s="789" t="s">
        <v>1472</v>
      </c>
      <c r="E308" s="789">
        <v>20261</v>
      </c>
      <c r="F308" s="12" t="s">
        <v>19</v>
      </c>
      <c r="G308" s="12" t="s">
        <v>20</v>
      </c>
      <c r="H308" s="12" t="s">
        <v>30</v>
      </c>
      <c r="I308" s="12">
        <v>1</v>
      </c>
      <c r="J308" s="12" t="s">
        <v>16</v>
      </c>
      <c r="K308" s="790" t="s">
        <v>1180</v>
      </c>
      <c r="L308" s="491" t="s">
        <v>1181</v>
      </c>
      <c r="M308" s="789" t="s">
        <v>1127</v>
      </c>
      <c r="N308" s="789" t="s">
        <v>1086</v>
      </c>
      <c r="O308" s="12" t="s">
        <v>731</v>
      </c>
      <c r="P308" s="789">
        <v>3</v>
      </c>
      <c r="Q308" s="789">
        <v>2</v>
      </c>
      <c r="R308" s="815">
        <v>5</v>
      </c>
      <c r="S308" s="789">
        <v>4</v>
      </c>
      <c r="T308" s="808"/>
      <c r="U308" s="789">
        <v>33</v>
      </c>
      <c r="V308" s="31">
        <f>IF(W308="","",IFERROR(INDEX(Docentes!C:C,MATCH(W308,Docentes!D:D,0)),"NUEVO"))</f>
        <v>70179483</v>
      </c>
      <c r="W308" s="791" t="s">
        <v>1015</v>
      </c>
      <c r="X308" s="265" t="s">
        <v>1332</v>
      </c>
      <c r="Y308" s="789" t="s">
        <v>1182</v>
      </c>
      <c r="Z308" s="789" t="s">
        <v>1089</v>
      </c>
      <c r="AA308" s="272" t="s">
        <v>26</v>
      </c>
      <c r="AB308" s="31" t="s">
        <v>1473</v>
      </c>
      <c r="AC308" s="31">
        <v>38</v>
      </c>
      <c r="AD308" s="31"/>
      <c r="AE308" s="31"/>
      <c r="AF308" s="789" t="s">
        <v>1182</v>
      </c>
      <c r="AG308" s="31" t="str">
        <f t="shared" si="219"/>
        <v>TP</v>
      </c>
      <c r="AH308" s="789">
        <v>3</v>
      </c>
      <c r="AI308" s="789">
        <v>12</v>
      </c>
      <c r="AJ308" s="789">
        <v>40</v>
      </c>
      <c r="AK308" s="789">
        <v>16</v>
      </c>
      <c r="AL308" s="789">
        <v>50</v>
      </c>
      <c r="AM308" s="31">
        <f t="shared" si="226"/>
        <v>4.9999999999999982</v>
      </c>
      <c r="AN308" s="792">
        <f t="shared" si="227"/>
        <v>0.52777777777777779</v>
      </c>
      <c r="AO308" s="792">
        <f t="shared" si="228"/>
        <v>0.70138888888888884</v>
      </c>
      <c r="AP308" s="31" t="str" cm="1">
        <f t="array" ref="AP308">IF(W308="","",IF(SUMPRODUCT((W308=$W$6:$W$1560)*(AH308=$AH$6:$AH$1560)*(AN308=$AN$6:$AN$1560)*(AO308=$AO$6:$AO$1560)*(ROW($W$6:$W$1560)&lt;&gt;ROW(W308))*((R308=0)*($R$6:$R$1560&gt;0)+(R308&gt;0)*($R$6:$R$1560=0)))&gt;0,"SALONES UNIDOS",IF(SUMPRODUCT((W308=$W$6:$W$1560)*(AH308=$AH$6:$AH$1560)*((AN308&lt;$AO$6:$AO$1560)*(AO308&gt;$AN$6:$AN$1560))*(ROW($W$6:$W$1560)&lt;&gt;ROW(W308)))&gt;0,"CRUZADO","Sin cruce")))</f>
        <v>Sin cruce</v>
      </c>
      <c r="AQ308" s="792" t="str">
        <f t="shared" si="229"/>
        <v>DE1HUAURAA</v>
      </c>
      <c r="AR308" s="792" t="str" cm="1">
        <f t="array" ref="AR308">IF(AQ308="","",IF(SUMPRODUCT((AQ308=$AQ$6:$AQ$1560)*(AH308=$AH$6:$AH$1560)*(AN308=$AN$6:$AN$1560)*(AO308=$AO$6:$AO$1560)*(ROW($AQ$6:$AQ$1560)&lt;&gt;ROW(AQ308))*((R308=0)*($R$6:$R$1560&gt;0)+(R308&gt;0)*($R$6:$R$1560=0)))&gt;0,"SALONES UNIDOS",IF(SUMPRODUCT((AQ308=$AQ$6:$AQ$1560)*(AH308=$AH$6:$AH$1560)*((AN308&lt;$AO$6:$AO$1560)*(AO308&gt;$AN$6:$AN$1560))*(ROW($AQ$6:$AQ$1560)&lt;&gt;ROW(AQ308)))&gt;0,"CRUZADO","Sin cruce")))</f>
        <v>Sin cruce</v>
      </c>
    </row>
    <row r="309" spans="3:44" s="8" customFormat="1" ht="18.75" customHeight="1">
      <c r="C309" s="12" t="s">
        <v>1081</v>
      </c>
      <c r="D309" s="789" t="s">
        <v>1472</v>
      </c>
      <c r="E309" s="789">
        <v>20261</v>
      </c>
      <c r="F309" s="12" t="s">
        <v>19</v>
      </c>
      <c r="G309" s="12" t="s">
        <v>20</v>
      </c>
      <c r="H309" s="12" t="s">
        <v>30</v>
      </c>
      <c r="I309" s="12">
        <v>1</v>
      </c>
      <c r="J309" s="12" t="s">
        <v>16</v>
      </c>
      <c r="K309" s="790" t="s">
        <v>1184</v>
      </c>
      <c r="L309" s="491" t="s">
        <v>1185</v>
      </c>
      <c r="M309" s="789" t="s">
        <v>1127</v>
      </c>
      <c r="N309" s="789" t="s">
        <v>1086</v>
      </c>
      <c r="O309" s="12" t="s">
        <v>731</v>
      </c>
      <c r="P309" s="789">
        <v>3</v>
      </c>
      <c r="Q309" s="789">
        <v>2</v>
      </c>
      <c r="R309" s="815">
        <v>5</v>
      </c>
      <c r="S309" s="789">
        <v>4</v>
      </c>
      <c r="T309" s="808"/>
      <c r="U309" s="789">
        <v>33</v>
      </c>
      <c r="V309" s="31">
        <f>IF(W309="","",IFERROR(INDEX(Docentes!C:C,MATCH(W309,Docentes!D:D,0)),"NUEVO"))</f>
        <v>42212783</v>
      </c>
      <c r="W309" s="791" t="s">
        <v>451</v>
      </c>
      <c r="X309" s="265" t="s">
        <v>1332</v>
      </c>
      <c r="Y309" s="789" t="s">
        <v>1182</v>
      </c>
      <c r="Z309" s="789" t="s">
        <v>1089</v>
      </c>
      <c r="AA309" s="272" t="s">
        <v>26</v>
      </c>
      <c r="AB309" s="31" t="s">
        <v>1473</v>
      </c>
      <c r="AC309" s="31">
        <v>38</v>
      </c>
      <c r="AD309" s="31"/>
      <c r="AE309" s="31"/>
      <c r="AF309" s="789" t="s">
        <v>1182</v>
      </c>
      <c r="AG309" s="31" t="str">
        <f t="shared" si="219"/>
        <v>TP</v>
      </c>
      <c r="AH309" s="789">
        <v>4</v>
      </c>
      <c r="AI309" s="789">
        <v>7</v>
      </c>
      <c r="AJ309" s="789">
        <v>40</v>
      </c>
      <c r="AK309" s="789">
        <v>11</v>
      </c>
      <c r="AL309" s="789">
        <v>50</v>
      </c>
      <c r="AM309" s="31">
        <f t="shared" si="226"/>
        <v>4.9999999999999982</v>
      </c>
      <c r="AN309" s="792">
        <f t="shared" si="227"/>
        <v>0.31944444444444448</v>
      </c>
      <c r="AO309" s="792">
        <f t="shared" si="228"/>
        <v>0.49305555555555552</v>
      </c>
      <c r="AP309" s="31" t="str" cm="1">
        <f t="array" ref="AP309">IF(W309="","",IF(SUMPRODUCT((W309=$W$6:$W$1560)*(AH309=$AH$6:$AH$1560)*(AN309=$AN$6:$AN$1560)*(AO309=$AO$6:$AO$1560)*(ROW($W$6:$W$1560)&lt;&gt;ROW(W309))*((R309=0)*($R$6:$R$1560&gt;0)+(R309&gt;0)*($R$6:$R$1560=0)))&gt;0,"SALONES UNIDOS",IF(SUMPRODUCT((W309=$W$6:$W$1560)*(AH309=$AH$6:$AH$1560)*((AN309&lt;$AO$6:$AO$1560)*(AO309&gt;$AN$6:$AN$1560))*(ROW($W$6:$W$1560)&lt;&gt;ROW(W309)))&gt;0,"CRUZADO","Sin cruce")))</f>
        <v>Sin cruce</v>
      </c>
      <c r="AQ309" s="792" t="str">
        <f t="shared" si="229"/>
        <v>DE1HUAURAA</v>
      </c>
      <c r="AR309" s="792" t="str" cm="1">
        <f t="array" ref="AR309">IF(AQ309="","",IF(SUMPRODUCT((AQ309=$AQ$6:$AQ$1560)*(AH309=$AH$6:$AH$1560)*(AN309=$AN$6:$AN$1560)*(AO309=$AO$6:$AO$1560)*(ROW($AQ$6:$AQ$1560)&lt;&gt;ROW(AQ309))*((R309=0)*($R$6:$R$1560&gt;0)+(R309&gt;0)*($R$6:$R$1560=0)))&gt;0,"SALONES UNIDOS",IF(SUMPRODUCT((AQ309=$AQ$6:$AQ$1560)*(AH309=$AH$6:$AH$1560)*((AN309&lt;$AO$6:$AO$1560)*(AO309&gt;$AN$6:$AN$1560))*(ROW($AQ$6:$AQ$1560)&lt;&gt;ROW(AQ309)))&gt;0,"CRUZADO","Sin cruce")))</f>
        <v>Sin cruce</v>
      </c>
    </row>
    <row r="310" spans="3:44" s="8" customFormat="1" ht="18.75" customHeight="1">
      <c r="C310" s="12" t="s">
        <v>1081</v>
      </c>
      <c r="D310" s="789" t="s">
        <v>1472</v>
      </c>
      <c r="E310" s="789">
        <v>20261</v>
      </c>
      <c r="F310" s="12" t="s">
        <v>19</v>
      </c>
      <c r="G310" s="12" t="s">
        <v>20</v>
      </c>
      <c r="H310" s="12" t="s">
        <v>30</v>
      </c>
      <c r="I310" s="12">
        <v>1</v>
      </c>
      <c r="J310" s="12" t="s">
        <v>16</v>
      </c>
      <c r="K310" s="790" t="s">
        <v>1187</v>
      </c>
      <c r="L310" s="491" t="s">
        <v>1188</v>
      </c>
      <c r="M310" s="789" t="s">
        <v>1127</v>
      </c>
      <c r="N310" s="789" t="s">
        <v>1086</v>
      </c>
      <c r="O310" s="12" t="s">
        <v>731</v>
      </c>
      <c r="P310" s="789">
        <v>3</v>
      </c>
      <c r="Q310" s="789">
        <v>2</v>
      </c>
      <c r="R310" s="815">
        <v>5</v>
      </c>
      <c r="S310" s="789">
        <v>4</v>
      </c>
      <c r="T310" s="808"/>
      <c r="U310" s="789">
        <v>33</v>
      </c>
      <c r="V310" s="31">
        <f>IF(W310="","",IFERROR(INDEX(Docentes!C:C,MATCH(W310,Docentes!D:D,0)),"NUEVO"))</f>
        <v>8684196</v>
      </c>
      <c r="W310" s="9" t="s">
        <v>483</v>
      </c>
      <c r="X310" s="265" t="s">
        <v>1332</v>
      </c>
      <c r="Y310" s="789" t="s">
        <v>1182</v>
      </c>
      <c r="Z310" s="789" t="s">
        <v>1089</v>
      </c>
      <c r="AA310" s="272" t="s">
        <v>26</v>
      </c>
      <c r="AB310" s="31" t="s">
        <v>1473</v>
      </c>
      <c r="AC310" s="31">
        <v>38</v>
      </c>
      <c r="AD310" s="31"/>
      <c r="AE310" s="31"/>
      <c r="AF310" s="789" t="s">
        <v>1182</v>
      </c>
      <c r="AG310" s="31" t="str">
        <f t="shared" si="219"/>
        <v>TP</v>
      </c>
      <c r="AH310" s="789">
        <v>3</v>
      </c>
      <c r="AI310" s="789">
        <v>7</v>
      </c>
      <c r="AJ310" s="789">
        <v>40</v>
      </c>
      <c r="AK310" s="789">
        <v>11</v>
      </c>
      <c r="AL310" s="789">
        <v>50</v>
      </c>
      <c r="AM310" s="31">
        <f t="shared" si="226"/>
        <v>4.9999999999999982</v>
      </c>
      <c r="AN310" s="792">
        <f t="shared" si="227"/>
        <v>0.31944444444444448</v>
      </c>
      <c r="AO310" s="792">
        <f t="shared" si="228"/>
        <v>0.49305555555555552</v>
      </c>
      <c r="AP310" s="31" t="str" cm="1">
        <f t="array" ref="AP310">IF(W310="","",IF(SUMPRODUCT((W310=$W$6:$W$1560)*(AH310=$AH$6:$AH$1560)*(AN310=$AN$6:$AN$1560)*(AO310=$AO$6:$AO$1560)*(ROW($W$6:$W$1560)&lt;&gt;ROW(W310))*((R310=0)*($R$6:$R$1560&gt;0)+(R310&gt;0)*($R$6:$R$1560=0)))&gt;0,"SALONES UNIDOS",IF(SUMPRODUCT((W310=$W$6:$W$1560)*(AH310=$AH$6:$AH$1560)*((AN310&lt;$AO$6:$AO$1560)*(AO310&gt;$AN$6:$AN$1560))*(ROW($W$6:$W$1560)&lt;&gt;ROW(W310)))&gt;0,"CRUZADO","Sin cruce")))</f>
        <v>Sin cruce</v>
      </c>
      <c r="AQ310" s="792" t="str">
        <f t="shared" si="229"/>
        <v>DE1HUAURAA</v>
      </c>
      <c r="AR310" s="792" t="str" cm="1">
        <f t="array" ref="AR310">IF(AQ310="","",IF(SUMPRODUCT((AQ310=$AQ$6:$AQ$1560)*(AH310=$AH$6:$AH$1560)*(AN310=$AN$6:$AN$1560)*(AO310=$AO$6:$AO$1560)*(ROW($AQ$6:$AQ$1560)&lt;&gt;ROW(AQ310))*((R310=0)*($R$6:$R$1560&gt;0)+(R310&gt;0)*($R$6:$R$1560=0)))&gt;0,"SALONES UNIDOS",IF(SUMPRODUCT((AQ310=$AQ$6:$AQ$1560)*(AH310=$AH$6:$AH$1560)*((AN310&lt;$AO$6:$AO$1560)*(AO310&gt;$AN$6:$AN$1560))*(ROW($AQ$6:$AQ$1560)&lt;&gt;ROW(AQ310)))&gt;0,"CRUZADO","Sin cruce")))</f>
        <v>Sin cruce</v>
      </c>
    </row>
    <row r="311" spans="3:44" s="8" customFormat="1" ht="18.75" customHeight="1">
      <c r="C311" s="12" t="s">
        <v>1081</v>
      </c>
      <c r="D311" s="789" t="s">
        <v>1472</v>
      </c>
      <c r="E311" s="789">
        <v>20261</v>
      </c>
      <c r="F311" s="12" t="s">
        <v>19</v>
      </c>
      <c r="G311" s="12" t="s">
        <v>20</v>
      </c>
      <c r="H311" s="12" t="s">
        <v>30</v>
      </c>
      <c r="I311" s="12">
        <v>1</v>
      </c>
      <c r="J311" s="12" t="s">
        <v>16</v>
      </c>
      <c r="K311" s="790" t="s">
        <v>1189</v>
      </c>
      <c r="L311" s="491" t="s">
        <v>1190</v>
      </c>
      <c r="M311" s="789" t="s">
        <v>1127</v>
      </c>
      <c r="N311" s="789" t="s">
        <v>1086</v>
      </c>
      <c r="O311" s="12" t="s">
        <v>731</v>
      </c>
      <c r="P311" s="789">
        <v>2</v>
      </c>
      <c r="Q311" s="789">
        <v>2</v>
      </c>
      <c r="R311" s="815">
        <v>4</v>
      </c>
      <c r="S311" s="789">
        <v>3</v>
      </c>
      <c r="T311" s="808"/>
      <c r="U311" s="789">
        <v>33</v>
      </c>
      <c r="V311" s="31">
        <f>IF(W311="","",IFERROR(INDEX(Docentes!C:C,MATCH(W311,Docentes!D:D,0)),"NUEVO"))</f>
        <v>41239504</v>
      </c>
      <c r="W311" s="791" t="s">
        <v>437</v>
      </c>
      <c r="X311" s="265" t="s">
        <v>1332</v>
      </c>
      <c r="Y311" s="789" t="s">
        <v>1182</v>
      </c>
      <c r="Z311" s="789" t="s">
        <v>1089</v>
      </c>
      <c r="AA311" s="272" t="s">
        <v>1283</v>
      </c>
      <c r="AB311" s="31"/>
      <c r="AC311" s="31"/>
      <c r="AD311" s="31"/>
      <c r="AE311" s="31"/>
      <c r="AF311" s="789" t="s">
        <v>1182</v>
      </c>
      <c r="AG311" s="31" t="str">
        <f t="shared" si="219"/>
        <v>TP</v>
      </c>
      <c r="AH311" s="789">
        <v>2</v>
      </c>
      <c r="AI311" s="789">
        <v>15</v>
      </c>
      <c r="AJ311" s="789">
        <v>10</v>
      </c>
      <c r="AK311" s="789">
        <v>18</v>
      </c>
      <c r="AL311" s="789">
        <v>30</v>
      </c>
      <c r="AM311" s="31">
        <f t="shared" si="226"/>
        <v>4.0000000000000018</v>
      </c>
      <c r="AN311" s="792">
        <f t="shared" si="227"/>
        <v>0.63194444444444442</v>
      </c>
      <c r="AO311" s="792">
        <f t="shared" si="228"/>
        <v>0.77083333333333337</v>
      </c>
      <c r="AP311" s="31" t="str" cm="1">
        <f t="array" ref="AP311">IF(W311="","",IF(SUMPRODUCT((W311=$W$6:$W$1560)*(AH311=$AH$6:$AH$1560)*(AN311=$AN$6:$AN$1560)*(AO311=$AO$6:$AO$1560)*(ROW($W$6:$W$1560)&lt;&gt;ROW(W311))*((R311=0)*($R$6:$R$1560&gt;0)+(R311&gt;0)*($R$6:$R$1560=0)))&gt;0,"SALONES UNIDOS",IF(SUMPRODUCT((W311=$W$6:$W$1560)*(AH311=$AH$6:$AH$1560)*((AN311&lt;$AO$6:$AO$1560)*(AO311&gt;$AN$6:$AN$1560))*(ROW($W$6:$W$1560)&lt;&gt;ROW(W311)))&gt;0,"CRUZADO","Sin cruce")))</f>
        <v>Sin cruce</v>
      </c>
      <c r="AQ311" s="792" t="str">
        <f t="shared" si="229"/>
        <v>DE1HUAURAA</v>
      </c>
      <c r="AR311" s="792" t="str" cm="1">
        <f t="array" ref="AR311">IF(AQ311="","",IF(SUMPRODUCT((AQ311=$AQ$6:$AQ$1560)*(AH311=$AH$6:$AH$1560)*(AN311=$AN$6:$AN$1560)*(AO311=$AO$6:$AO$1560)*(ROW($AQ$6:$AQ$1560)&lt;&gt;ROW(AQ311))*((R311=0)*($R$6:$R$1560&gt;0)+(R311&gt;0)*($R$6:$R$1560=0)))&gt;0,"SALONES UNIDOS",IF(SUMPRODUCT((AQ311=$AQ$6:$AQ$1560)*(AH311=$AH$6:$AH$1560)*((AN311&lt;$AO$6:$AO$1560)*(AO311&gt;$AN$6:$AN$1560))*(ROW($AQ$6:$AQ$1560)&lt;&gt;ROW(AQ311)))&gt;0,"CRUZADO","Sin cruce")))</f>
        <v>Sin cruce</v>
      </c>
    </row>
    <row r="312" spans="3:44" s="8" customFormat="1" ht="18.75" customHeight="1">
      <c r="C312" s="12" t="s">
        <v>1081</v>
      </c>
      <c r="D312" s="789" t="s">
        <v>1472</v>
      </c>
      <c r="E312" s="789">
        <v>20261</v>
      </c>
      <c r="F312" s="12" t="s">
        <v>19</v>
      </c>
      <c r="G312" s="12" t="s">
        <v>20</v>
      </c>
      <c r="H312" s="12" t="s">
        <v>30</v>
      </c>
      <c r="I312" s="12">
        <v>1</v>
      </c>
      <c r="J312" s="12" t="s">
        <v>16</v>
      </c>
      <c r="K312" s="790" t="s">
        <v>1191</v>
      </c>
      <c r="L312" s="491" t="s">
        <v>1192</v>
      </c>
      <c r="M312" s="789" t="s">
        <v>1101</v>
      </c>
      <c r="N312" s="789" t="s">
        <v>1086</v>
      </c>
      <c r="O312" s="12" t="s">
        <v>731</v>
      </c>
      <c r="P312" s="789">
        <v>2</v>
      </c>
      <c r="Q312" s="789">
        <v>0</v>
      </c>
      <c r="R312" s="815">
        <v>2</v>
      </c>
      <c r="S312" s="789">
        <v>3</v>
      </c>
      <c r="T312" s="808"/>
      <c r="U312" s="789">
        <v>33</v>
      </c>
      <c r="V312" s="31">
        <f>IF(W312="","",IFERROR(INDEX(Docentes!C:C,MATCH(W312,Docentes!D:D,0)),"NUEVO"))</f>
        <v>29384319</v>
      </c>
      <c r="W312" s="791" t="s">
        <v>1045</v>
      </c>
      <c r="X312" s="265" t="s">
        <v>1332</v>
      </c>
      <c r="Y312" s="789" t="s">
        <v>1182</v>
      </c>
      <c r="Z312" s="789" t="s">
        <v>1089</v>
      </c>
      <c r="AA312" s="272" t="s">
        <v>26</v>
      </c>
      <c r="AB312" s="31" t="s">
        <v>1473</v>
      </c>
      <c r="AC312" s="31">
        <v>38</v>
      </c>
      <c r="AD312" s="31"/>
      <c r="AE312" s="31"/>
      <c r="AF312" s="789" t="s">
        <v>1182</v>
      </c>
      <c r="AG312" s="31" t="str">
        <f t="shared" si="219"/>
        <v>T</v>
      </c>
      <c r="AH312" s="789">
        <v>2</v>
      </c>
      <c r="AI312" s="789">
        <v>12</v>
      </c>
      <c r="AJ312" s="789">
        <v>40</v>
      </c>
      <c r="AK312" s="789">
        <v>14</v>
      </c>
      <c r="AL312" s="789">
        <v>20</v>
      </c>
      <c r="AM312" s="31">
        <f t="shared" si="226"/>
        <v>1.9999999999999993</v>
      </c>
      <c r="AN312" s="792">
        <f t="shared" si="227"/>
        <v>0.52777777777777779</v>
      </c>
      <c r="AO312" s="792">
        <f t="shared" si="228"/>
        <v>0.59722222222222221</v>
      </c>
      <c r="AP312" s="31" t="str" cm="1">
        <f t="array" ref="AP312">IF(W312="","",IF(SUMPRODUCT((W312=$W$6:$W$1560)*(AH312=$AH$6:$AH$1560)*(AN312=$AN$6:$AN$1560)*(AO312=$AO$6:$AO$1560)*(ROW($W$6:$W$1560)&lt;&gt;ROW(W312))*((R312=0)*($R$6:$R$1560&gt;0)+(R312&gt;0)*($R$6:$R$1560=0)))&gt;0,"SALONES UNIDOS",IF(SUMPRODUCT((W312=$W$6:$W$1560)*(AH312=$AH$6:$AH$1560)*((AN312&lt;$AO$6:$AO$1560)*(AO312&gt;$AN$6:$AN$1560))*(ROW($W$6:$W$1560)&lt;&gt;ROW(W312)))&gt;0,"CRUZADO","Sin cruce")))</f>
        <v>Sin cruce</v>
      </c>
      <c r="AQ312" s="792" t="str">
        <f t="shared" si="229"/>
        <v>DE1HUAURAA</v>
      </c>
      <c r="AR312" s="792" t="str" cm="1">
        <f t="array" ref="AR312">IF(AQ312="","",IF(SUMPRODUCT((AQ312=$AQ$6:$AQ$1560)*(AH312=$AH$6:$AH$1560)*(AN312=$AN$6:$AN$1560)*(AO312=$AO$6:$AO$1560)*(ROW($AQ$6:$AQ$1560)&lt;&gt;ROW(AQ312))*((R312=0)*($R$6:$R$1560&gt;0)+(R312&gt;0)*($R$6:$R$1560=0)))&gt;0,"SALONES UNIDOS",IF(SUMPRODUCT((AQ312=$AQ$6:$AQ$1560)*(AH312=$AH$6:$AH$1560)*((AN312&lt;$AO$6:$AO$1560)*(AO312&gt;$AN$6:$AN$1560))*(ROW($AQ$6:$AQ$1560)&lt;&gt;ROW(AQ312)))&gt;0,"CRUZADO","Sin cruce")))</f>
        <v>Sin cruce</v>
      </c>
    </row>
    <row r="313" spans="3:44" s="8" customFormat="1" ht="18.75" customHeight="1">
      <c r="C313" s="12" t="s">
        <v>1081</v>
      </c>
      <c r="D313" s="789" t="s">
        <v>1472</v>
      </c>
      <c r="E313" s="789">
        <v>20261</v>
      </c>
      <c r="F313" s="12" t="s">
        <v>19</v>
      </c>
      <c r="G313" s="12" t="s">
        <v>20</v>
      </c>
      <c r="H313" s="12" t="s">
        <v>30</v>
      </c>
      <c r="I313" s="12">
        <v>1</v>
      </c>
      <c r="J313" s="12" t="s">
        <v>1342</v>
      </c>
      <c r="K313" s="790" t="s">
        <v>1191</v>
      </c>
      <c r="L313" s="491" t="s">
        <v>1192</v>
      </c>
      <c r="M313" s="789" t="s">
        <v>1101</v>
      </c>
      <c r="N313" s="789" t="s">
        <v>1086</v>
      </c>
      <c r="O313" s="12" t="s">
        <v>731</v>
      </c>
      <c r="P313" s="789">
        <v>0</v>
      </c>
      <c r="Q313" s="789">
        <v>2</v>
      </c>
      <c r="R313" s="815">
        <v>2</v>
      </c>
      <c r="S313" s="789">
        <v>3</v>
      </c>
      <c r="T313" s="808"/>
      <c r="U313" s="789">
        <v>16</v>
      </c>
      <c r="V313" s="31">
        <f>IF(W313="","",IFERROR(INDEX(Docentes!C:C,MATCH(W313,Docentes!D:D,0)),"NUEVO"))</f>
        <v>29384319</v>
      </c>
      <c r="W313" s="791" t="s">
        <v>1045</v>
      </c>
      <c r="X313" s="265" t="s">
        <v>1332</v>
      </c>
      <c r="Y313" s="789" t="s">
        <v>1182</v>
      </c>
      <c r="Z313" s="789" t="s">
        <v>1089</v>
      </c>
      <c r="AA313" s="272" t="s">
        <v>1283</v>
      </c>
      <c r="AB313" s="31"/>
      <c r="AC313" s="31"/>
      <c r="AD313" s="31" t="s">
        <v>1212</v>
      </c>
      <c r="AE313" s="31">
        <v>21</v>
      </c>
      <c r="AF313" s="789" t="s">
        <v>1182</v>
      </c>
      <c r="AG313" s="31" t="str">
        <f t="shared" si="219"/>
        <v>P</v>
      </c>
      <c r="AH313" s="789">
        <v>2</v>
      </c>
      <c r="AI313" s="789">
        <v>14</v>
      </c>
      <c r="AJ313" s="789">
        <v>20</v>
      </c>
      <c r="AK313" s="789">
        <v>16</v>
      </c>
      <c r="AL313" s="789">
        <v>0</v>
      </c>
      <c r="AM313" s="31">
        <f t="shared" si="226"/>
        <v>1.9999999999999993</v>
      </c>
      <c r="AN313" s="792">
        <f t="shared" si="227"/>
        <v>0.59722222222222221</v>
      </c>
      <c r="AO313" s="792">
        <f t="shared" si="228"/>
        <v>0.66666666666666663</v>
      </c>
      <c r="AP313" s="31" t="str" cm="1">
        <f t="array" ref="AP313">IF(W313="","",IF(SUMPRODUCT((W313=$W$6:$W$1560)*(AH313=$AH$6:$AH$1560)*(AN313=$AN$6:$AN$1560)*(AO313=$AO$6:$AO$1560)*(ROW($W$6:$W$1560)&lt;&gt;ROW(W313))*((R313=0)*($R$6:$R$1560&gt;0)+(R313&gt;0)*($R$6:$R$1560=0)))&gt;0,"SALONES UNIDOS",IF(SUMPRODUCT((W313=$W$6:$W$1560)*(AH313=$AH$6:$AH$1560)*((AN313&lt;$AO$6:$AO$1560)*(AO313&gt;$AN$6:$AN$1560))*(ROW($W$6:$W$1560)&lt;&gt;ROW(W313)))&gt;0,"CRUZADO","Sin cruce")))</f>
        <v>Sin cruce</v>
      </c>
      <c r="AQ313" s="792" t="str">
        <f t="shared" si="229"/>
        <v>DE1HUAURAA1</v>
      </c>
      <c r="AR313" s="792" t="str" cm="1">
        <f t="array" ref="AR313">IF(AQ313="","",IF(SUMPRODUCT((AQ313=$AQ$6:$AQ$1560)*(AH313=$AH$6:$AH$1560)*(AN313=$AN$6:$AN$1560)*(AO313=$AO$6:$AO$1560)*(ROW($AQ$6:$AQ$1560)&lt;&gt;ROW(AQ313))*((R313=0)*($R$6:$R$1560&gt;0)+(R313&gt;0)*($R$6:$R$1560=0)))&gt;0,"SALONES UNIDOS",IF(SUMPRODUCT((AQ313=$AQ$6:$AQ$1560)*(AH313=$AH$6:$AH$1560)*((AN313&lt;$AO$6:$AO$1560)*(AO313&gt;$AN$6:$AN$1560))*(ROW($AQ$6:$AQ$1560)&lt;&gt;ROW(AQ313)))&gt;0,"CRUZADO","Sin cruce")))</f>
        <v>Sin cruce</v>
      </c>
    </row>
    <row r="314" spans="3:44" s="8" customFormat="1" ht="18.75" customHeight="1">
      <c r="C314" s="12" t="s">
        <v>1081</v>
      </c>
      <c r="D314" s="789" t="s">
        <v>1472</v>
      </c>
      <c r="E314" s="789">
        <v>20261</v>
      </c>
      <c r="F314" s="12" t="s">
        <v>19</v>
      </c>
      <c r="G314" s="12" t="s">
        <v>20</v>
      </c>
      <c r="H314" s="12" t="s">
        <v>30</v>
      </c>
      <c r="I314" s="12">
        <v>1</v>
      </c>
      <c r="J314" s="12" t="s">
        <v>1343</v>
      </c>
      <c r="K314" s="790" t="s">
        <v>1191</v>
      </c>
      <c r="L314" s="491" t="s">
        <v>1192</v>
      </c>
      <c r="M314" s="789" t="s">
        <v>1101</v>
      </c>
      <c r="N314" s="789" t="s">
        <v>1086</v>
      </c>
      <c r="O314" s="12" t="s">
        <v>731</v>
      </c>
      <c r="P314" s="789">
        <v>0</v>
      </c>
      <c r="Q314" s="789">
        <v>2</v>
      </c>
      <c r="R314" s="815">
        <v>2</v>
      </c>
      <c r="S314" s="789">
        <v>3</v>
      </c>
      <c r="T314" s="808"/>
      <c r="U314" s="789">
        <v>17</v>
      </c>
      <c r="V314" s="31">
        <f>IF(W314="","",IFERROR(INDEX(Docentes!C:C,MATCH(W314,Docentes!D:D,0)),"NUEVO"))</f>
        <v>29384319</v>
      </c>
      <c r="W314" s="791" t="s">
        <v>1045</v>
      </c>
      <c r="X314" s="265" t="s">
        <v>1332</v>
      </c>
      <c r="Y314" s="789" t="s">
        <v>1182</v>
      </c>
      <c r="Z314" s="789" t="s">
        <v>1089</v>
      </c>
      <c r="AA314" s="272" t="s">
        <v>1283</v>
      </c>
      <c r="AB314" s="31"/>
      <c r="AC314" s="31"/>
      <c r="AD314" s="31" t="s">
        <v>1212</v>
      </c>
      <c r="AE314" s="31">
        <v>21</v>
      </c>
      <c r="AF314" s="789" t="s">
        <v>1182</v>
      </c>
      <c r="AG314" s="31" t="str">
        <f t="shared" si="219"/>
        <v>P</v>
      </c>
      <c r="AH314" s="789">
        <v>2</v>
      </c>
      <c r="AI314" s="789">
        <v>16</v>
      </c>
      <c r="AJ314" s="789">
        <v>0</v>
      </c>
      <c r="AK314" s="789">
        <v>17</v>
      </c>
      <c r="AL314" s="789">
        <v>40</v>
      </c>
      <c r="AM314" s="31">
        <f t="shared" si="226"/>
        <v>2.0000000000000027</v>
      </c>
      <c r="AN314" s="792">
        <f t="shared" si="227"/>
        <v>0.66666666666666663</v>
      </c>
      <c r="AO314" s="792">
        <f t="shared" si="228"/>
        <v>0.73611111111111116</v>
      </c>
      <c r="AP314" s="31" t="str" cm="1">
        <f t="array" ref="AP314">IF(W314="","",IF(SUMPRODUCT((W314=$W$6:$W$1560)*(AH314=$AH$6:$AH$1560)*(AN314=$AN$6:$AN$1560)*(AO314=$AO$6:$AO$1560)*(ROW($W$6:$W$1560)&lt;&gt;ROW(W314))*((R314=0)*($R$6:$R$1560&gt;0)+(R314&gt;0)*($R$6:$R$1560=0)))&gt;0,"SALONES UNIDOS",IF(SUMPRODUCT((W314=$W$6:$W$1560)*(AH314=$AH$6:$AH$1560)*((AN314&lt;$AO$6:$AO$1560)*(AO314&gt;$AN$6:$AN$1560))*(ROW($W$6:$W$1560)&lt;&gt;ROW(W314)))&gt;0,"CRUZADO","Sin cruce")))</f>
        <v>Sin cruce</v>
      </c>
      <c r="AQ314" s="792" t="str">
        <f t="shared" si="229"/>
        <v>DE1HUAURAA2</v>
      </c>
      <c r="AR314" s="792" t="str" cm="1">
        <f t="array" ref="AR314">IF(AQ314="","",IF(SUMPRODUCT((AQ314=$AQ$6:$AQ$1560)*(AH314=$AH$6:$AH$1560)*(AN314=$AN$6:$AN$1560)*(AO314=$AO$6:$AO$1560)*(ROW($AQ$6:$AQ$1560)&lt;&gt;ROW(AQ314))*((R314=0)*($R$6:$R$1560&gt;0)+(R314&gt;0)*($R$6:$R$1560=0)))&gt;0,"SALONES UNIDOS",IF(SUMPRODUCT((AQ314=$AQ$6:$AQ$1560)*(AH314=$AH$6:$AH$1560)*((AN314&lt;$AO$6:$AO$1560)*(AO314&gt;$AN$6:$AN$1560))*(ROW($AQ$6:$AQ$1560)&lt;&gt;ROW(AQ314)))&gt;0,"CRUZADO","Sin cruce")))</f>
        <v>Sin cruce</v>
      </c>
    </row>
    <row r="315" spans="3:44" s="8" customFormat="1" ht="18.75" customHeight="1">
      <c r="C315" s="12" t="s">
        <v>1081</v>
      </c>
      <c r="D315" s="789" t="s">
        <v>1472</v>
      </c>
      <c r="E315" s="789">
        <v>20261</v>
      </c>
      <c r="F315" s="12" t="s">
        <v>19</v>
      </c>
      <c r="G315" s="12" t="s">
        <v>20</v>
      </c>
      <c r="H315" s="12" t="s">
        <v>30</v>
      </c>
      <c r="I315" s="12">
        <v>1</v>
      </c>
      <c r="J315" s="12" t="s">
        <v>16</v>
      </c>
      <c r="K315" s="790" t="s">
        <v>1193</v>
      </c>
      <c r="L315" s="491" t="s">
        <v>1194</v>
      </c>
      <c r="M315" s="789" t="s">
        <v>1127</v>
      </c>
      <c r="N315" s="789" t="s">
        <v>1086</v>
      </c>
      <c r="O315" s="12" t="s">
        <v>731</v>
      </c>
      <c r="P315" s="789">
        <v>2</v>
      </c>
      <c r="Q315" s="789">
        <v>2</v>
      </c>
      <c r="R315" s="815">
        <v>4</v>
      </c>
      <c r="S315" s="789">
        <v>3</v>
      </c>
      <c r="T315" s="808"/>
      <c r="U315" s="789">
        <v>33</v>
      </c>
      <c r="V315" s="31">
        <f>IF(W315="","",IFERROR(INDEX(Docentes!C:C,MATCH(W315,Docentes!D:D,0)),"NUEVO"))</f>
        <v>40822577</v>
      </c>
      <c r="W315" s="791" t="s">
        <v>452</v>
      </c>
      <c r="X315" s="265" t="s">
        <v>1332</v>
      </c>
      <c r="Y315" s="789" t="s">
        <v>1182</v>
      </c>
      <c r="Z315" s="789" t="s">
        <v>1089</v>
      </c>
      <c r="AA315" s="272" t="s">
        <v>26</v>
      </c>
      <c r="AB315" s="31" t="s">
        <v>1473</v>
      </c>
      <c r="AC315" s="31">
        <v>38</v>
      </c>
      <c r="AD315" s="31"/>
      <c r="AE315" s="31"/>
      <c r="AF315" s="789" t="s">
        <v>1182</v>
      </c>
      <c r="AG315" s="31" t="str">
        <f t="shared" si="219"/>
        <v>TP</v>
      </c>
      <c r="AH315" s="789">
        <v>2</v>
      </c>
      <c r="AI315" s="789">
        <v>7</v>
      </c>
      <c r="AJ315" s="789">
        <v>40</v>
      </c>
      <c r="AK315" s="789">
        <v>11</v>
      </c>
      <c r="AL315" s="789">
        <v>0</v>
      </c>
      <c r="AM315" s="31">
        <f t="shared" si="226"/>
        <v>3.9999999999999987</v>
      </c>
      <c r="AN315" s="792">
        <f t="shared" si="227"/>
        <v>0.31944444444444448</v>
      </c>
      <c r="AO315" s="792">
        <f t="shared" si="228"/>
        <v>0.45833333333333331</v>
      </c>
      <c r="AP315" s="31" t="str" cm="1">
        <f t="array" ref="AP315">IF(W315="","",IF(SUMPRODUCT((W315=$W$6:$W$1560)*(AH315=$AH$6:$AH$1560)*(AN315=$AN$6:$AN$1560)*(AO315=$AO$6:$AO$1560)*(ROW($W$6:$W$1560)&lt;&gt;ROW(W315))*((R315=0)*($R$6:$R$1560&gt;0)+(R315&gt;0)*($R$6:$R$1560=0)))&gt;0,"SALONES UNIDOS",IF(SUMPRODUCT((W315=$W$6:$W$1560)*(AH315=$AH$6:$AH$1560)*((AN315&lt;$AO$6:$AO$1560)*(AO315&gt;$AN$6:$AN$1560))*(ROW($W$6:$W$1560)&lt;&gt;ROW(W315)))&gt;0,"CRUZADO","Sin cruce")))</f>
        <v>Sin cruce</v>
      </c>
      <c r="AQ315" s="792" t="str">
        <f t="shared" si="229"/>
        <v>DE1HUAURAA</v>
      </c>
      <c r="AR315" s="792" t="str" cm="1">
        <f t="array" ref="AR315">IF(AQ315="","",IF(SUMPRODUCT((AQ315=$AQ$6:$AQ$1560)*(AH315=$AH$6:$AH$1560)*(AN315=$AN$6:$AN$1560)*(AO315=$AO$6:$AO$1560)*(ROW($AQ$6:$AQ$1560)&lt;&gt;ROW(AQ315))*((R315=0)*($R$6:$R$1560&gt;0)+(R315&gt;0)*($R$6:$R$1560=0)))&gt;0,"SALONES UNIDOS",IF(SUMPRODUCT((AQ315=$AQ$6:$AQ$1560)*(AH315=$AH$6:$AH$1560)*((AN315&lt;$AO$6:$AO$1560)*(AO315&gt;$AN$6:$AN$1560))*(ROW($AQ$6:$AQ$1560)&lt;&gt;ROW(AQ315)))&gt;0,"CRUZADO","Sin cruce")))</f>
        <v>Sin cruce</v>
      </c>
    </row>
    <row r="316" spans="3:44" s="8" customFormat="1" ht="18.75" customHeight="1">
      <c r="C316" s="12" t="s">
        <v>1081</v>
      </c>
      <c r="D316" s="789" t="s">
        <v>1472</v>
      </c>
      <c r="E316" s="789">
        <v>20261</v>
      </c>
      <c r="F316" s="12" t="s">
        <v>19</v>
      </c>
      <c r="G316" s="12" t="s">
        <v>20</v>
      </c>
      <c r="H316" s="12" t="s">
        <v>30</v>
      </c>
      <c r="I316" s="12">
        <v>1</v>
      </c>
      <c r="J316" s="12" t="s">
        <v>26</v>
      </c>
      <c r="K316" s="790" t="s">
        <v>1180</v>
      </c>
      <c r="L316" s="491" t="s">
        <v>1181</v>
      </c>
      <c r="M316" s="789" t="s">
        <v>1127</v>
      </c>
      <c r="N316" s="789" t="s">
        <v>1086</v>
      </c>
      <c r="O316" s="12" t="s">
        <v>731</v>
      </c>
      <c r="P316" s="789">
        <v>3</v>
      </c>
      <c r="Q316" s="789">
        <v>2</v>
      </c>
      <c r="R316" s="815">
        <v>5</v>
      </c>
      <c r="S316" s="789">
        <v>4</v>
      </c>
      <c r="T316" s="808"/>
      <c r="U316" s="789">
        <v>33</v>
      </c>
      <c r="V316" s="31">
        <f>IF(W316="","",IFERROR(INDEX(Docentes!C:C,MATCH(W316,Docentes!D:D,0)),"NUEVO"))</f>
        <v>70179483</v>
      </c>
      <c r="W316" s="791" t="s">
        <v>1015</v>
      </c>
      <c r="X316" s="265" t="s">
        <v>1332</v>
      </c>
      <c r="Y316" s="789" t="s">
        <v>1182</v>
      </c>
      <c r="Z316" s="789" t="s">
        <v>1089</v>
      </c>
      <c r="AA316" s="272" t="s">
        <v>32</v>
      </c>
      <c r="AB316" s="31" t="s">
        <v>1474</v>
      </c>
      <c r="AC316" s="31">
        <v>33</v>
      </c>
      <c r="AD316" s="31"/>
      <c r="AE316" s="31"/>
      <c r="AF316" s="789" t="s">
        <v>1182</v>
      </c>
      <c r="AG316" s="31" t="str">
        <f t="shared" si="219"/>
        <v>TP</v>
      </c>
      <c r="AH316" s="789">
        <v>2</v>
      </c>
      <c r="AI316" s="789">
        <v>12</v>
      </c>
      <c r="AJ316" s="789">
        <v>40</v>
      </c>
      <c r="AK316" s="789">
        <v>16</v>
      </c>
      <c r="AL316" s="789">
        <v>50</v>
      </c>
      <c r="AM316" s="31">
        <f t="shared" si="226"/>
        <v>4.9999999999999982</v>
      </c>
      <c r="AN316" s="792">
        <f t="shared" si="227"/>
        <v>0.52777777777777779</v>
      </c>
      <c r="AO316" s="792">
        <f t="shared" si="228"/>
        <v>0.70138888888888884</v>
      </c>
      <c r="AP316" s="31" t="str" cm="1">
        <f t="array" ref="AP316">IF(W316="","",IF(SUMPRODUCT((W316=$W$6:$W$1560)*(AH316=$AH$6:$AH$1560)*(AN316=$AN$6:$AN$1560)*(AO316=$AO$6:$AO$1560)*(ROW($W$6:$W$1560)&lt;&gt;ROW(W316))*((R316=0)*($R$6:$R$1560&gt;0)+(R316&gt;0)*($R$6:$R$1560=0)))&gt;0,"SALONES UNIDOS",IF(SUMPRODUCT((W316=$W$6:$W$1560)*(AH316=$AH$6:$AH$1560)*((AN316&lt;$AO$6:$AO$1560)*(AO316&gt;$AN$6:$AN$1560))*(ROW($W$6:$W$1560)&lt;&gt;ROW(W316)))&gt;0,"CRUZADO","Sin cruce")))</f>
        <v>Sin cruce</v>
      </c>
      <c r="AQ316" s="792" t="str">
        <f t="shared" si="229"/>
        <v>DE1HUAURAB</v>
      </c>
      <c r="AR316" s="792" t="str" cm="1">
        <f t="array" ref="AR316">IF(AQ316="","",IF(SUMPRODUCT((AQ316=$AQ$6:$AQ$1560)*(AH316=$AH$6:$AH$1560)*(AN316=$AN$6:$AN$1560)*(AO316=$AO$6:$AO$1560)*(ROW($AQ$6:$AQ$1560)&lt;&gt;ROW(AQ316))*((R316=0)*($R$6:$R$1560&gt;0)+(R316&gt;0)*($R$6:$R$1560=0)))&gt;0,"SALONES UNIDOS",IF(SUMPRODUCT((AQ316=$AQ$6:$AQ$1560)*(AH316=$AH$6:$AH$1560)*((AN316&lt;$AO$6:$AO$1560)*(AO316&gt;$AN$6:$AN$1560))*(ROW($AQ$6:$AQ$1560)&lt;&gt;ROW(AQ316)))&gt;0,"CRUZADO","Sin cruce")))</f>
        <v>Sin cruce</v>
      </c>
    </row>
    <row r="317" spans="3:44" s="8" customFormat="1" ht="18.75" customHeight="1">
      <c r="C317" s="12" t="s">
        <v>1081</v>
      </c>
      <c r="D317" s="789" t="s">
        <v>1472</v>
      </c>
      <c r="E317" s="789">
        <v>20261</v>
      </c>
      <c r="F317" s="12" t="s">
        <v>19</v>
      </c>
      <c r="G317" s="12" t="s">
        <v>20</v>
      </c>
      <c r="H317" s="12" t="s">
        <v>30</v>
      </c>
      <c r="I317" s="12">
        <v>1</v>
      </c>
      <c r="J317" s="12" t="s">
        <v>26</v>
      </c>
      <c r="K317" s="790" t="s">
        <v>1184</v>
      </c>
      <c r="L317" s="491" t="s">
        <v>1185</v>
      </c>
      <c r="M317" s="789" t="s">
        <v>1127</v>
      </c>
      <c r="N317" s="789" t="s">
        <v>1086</v>
      </c>
      <c r="O317" s="12" t="s">
        <v>731</v>
      </c>
      <c r="P317" s="789">
        <v>3</v>
      </c>
      <c r="Q317" s="789">
        <v>2</v>
      </c>
      <c r="R317" s="815">
        <v>5</v>
      </c>
      <c r="S317" s="789">
        <v>4</v>
      </c>
      <c r="T317" s="808"/>
      <c r="U317" s="789">
        <v>33</v>
      </c>
      <c r="V317" s="31">
        <f>IF(W317="","",IFERROR(INDEX(Docentes!C:C,MATCH(W317,Docentes!D:D,0)),"NUEVO"))</f>
        <v>43517817</v>
      </c>
      <c r="W317" s="791" t="s">
        <v>609</v>
      </c>
      <c r="X317" s="265" t="s">
        <v>1332</v>
      </c>
      <c r="Y317" s="789" t="s">
        <v>1182</v>
      </c>
      <c r="Z317" s="789" t="s">
        <v>1089</v>
      </c>
      <c r="AA317" s="272" t="s">
        <v>32</v>
      </c>
      <c r="AB317" s="31" t="s">
        <v>1474</v>
      </c>
      <c r="AC317" s="31">
        <v>33</v>
      </c>
      <c r="AD317" s="31"/>
      <c r="AE317" s="31"/>
      <c r="AF317" s="789" t="s">
        <v>1182</v>
      </c>
      <c r="AG317" s="31" t="str">
        <f t="shared" si="219"/>
        <v>TP</v>
      </c>
      <c r="AH317" s="789">
        <v>2</v>
      </c>
      <c r="AI317" s="789">
        <v>7</v>
      </c>
      <c r="AJ317" s="789">
        <v>40</v>
      </c>
      <c r="AK317" s="789">
        <v>11</v>
      </c>
      <c r="AL317" s="789">
        <v>50</v>
      </c>
      <c r="AM317" s="31">
        <f t="shared" si="226"/>
        <v>4.9999999999999982</v>
      </c>
      <c r="AN317" s="792">
        <f t="shared" si="227"/>
        <v>0.31944444444444448</v>
      </c>
      <c r="AO317" s="792">
        <f t="shared" si="228"/>
        <v>0.49305555555555552</v>
      </c>
      <c r="AP317" s="31" t="str" cm="1">
        <f t="array" ref="AP317">IF(W317="","",IF(SUMPRODUCT((W317=$W$6:$W$1560)*(AH317=$AH$6:$AH$1560)*(AN317=$AN$6:$AN$1560)*(AO317=$AO$6:$AO$1560)*(ROW($W$6:$W$1560)&lt;&gt;ROW(W317))*((R317=0)*($R$6:$R$1560&gt;0)+(R317&gt;0)*($R$6:$R$1560=0)))&gt;0,"SALONES UNIDOS",IF(SUMPRODUCT((W317=$W$6:$W$1560)*(AH317=$AH$6:$AH$1560)*((AN317&lt;$AO$6:$AO$1560)*(AO317&gt;$AN$6:$AN$1560))*(ROW($W$6:$W$1560)&lt;&gt;ROW(W317)))&gt;0,"CRUZADO","Sin cruce")))</f>
        <v>Sin cruce</v>
      </c>
      <c r="AQ317" s="792" t="str">
        <f t="shared" si="229"/>
        <v>DE1HUAURAB</v>
      </c>
      <c r="AR317" s="792" t="str" cm="1">
        <f t="array" ref="AR317">IF(AQ317="","",IF(SUMPRODUCT((AQ317=$AQ$6:$AQ$1560)*(AH317=$AH$6:$AH$1560)*(AN317=$AN$6:$AN$1560)*(AO317=$AO$6:$AO$1560)*(ROW($AQ$6:$AQ$1560)&lt;&gt;ROW(AQ317))*((R317=0)*($R$6:$R$1560&gt;0)+(R317&gt;0)*($R$6:$R$1560=0)))&gt;0,"SALONES UNIDOS",IF(SUMPRODUCT((AQ317=$AQ$6:$AQ$1560)*(AH317=$AH$6:$AH$1560)*((AN317&lt;$AO$6:$AO$1560)*(AO317&gt;$AN$6:$AN$1560))*(ROW($AQ$6:$AQ$1560)&lt;&gt;ROW(AQ317)))&gt;0,"CRUZADO","Sin cruce")))</f>
        <v>Sin cruce</v>
      </c>
    </row>
    <row r="318" spans="3:44" s="8" customFormat="1" ht="18.75" customHeight="1">
      <c r="C318" s="12" t="s">
        <v>1081</v>
      </c>
      <c r="D318" s="789" t="s">
        <v>1472</v>
      </c>
      <c r="E318" s="789">
        <v>20261</v>
      </c>
      <c r="F318" s="12" t="s">
        <v>19</v>
      </c>
      <c r="G318" s="12" t="s">
        <v>20</v>
      </c>
      <c r="H318" s="12" t="s">
        <v>30</v>
      </c>
      <c r="I318" s="12">
        <v>1</v>
      </c>
      <c r="J318" s="12" t="s">
        <v>26</v>
      </c>
      <c r="K318" s="790" t="s">
        <v>1187</v>
      </c>
      <c r="L318" s="491" t="s">
        <v>1188</v>
      </c>
      <c r="M318" s="789" t="s">
        <v>1127</v>
      </c>
      <c r="N318" s="789" t="s">
        <v>1086</v>
      </c>
      <c r="O318" s="12" t="s">
        <v>731</v>
      </c>
      <c r="P318" s="789">
        <v>3</v>
      </c>
      <c r="Q318" s="789">
        <v>2</v>
      </c>
      <c r="R318" s="815">
        <v>5</v>
      </c>
      <c r="S318" s="789">
        <v>4</v>
      </c>
      <c r="T318" s="808"/>
      <c r="U318" s="789">
        <v>33</v>
      </c>
      <c r="V318" s="31">
        <f>IF(W318="","",IFERROR(INDEX(Docentes!C:C,MATCH(W318,Docentes!D:D,0)),"NUEVO"))</f>
        <v>40428220</v>
      </c>
      <c r="W318" s="791" t="s">
        <v>627</v>
      </c>
      <c r="X318" s="265" t="s">
        <v>1332</v>
      </c>
      <c r="Y318" s="789" t="s">
        <v>1182</v>
      </c>
      <c r="Z318" s="789" t="s">
        <v>1089</v>
      </c>
      <c r="AA318" s="272" t="s">
        <v>32</v>
      </c>
      <c r="AB318" s="31" t="s">
        <v>1474</v>
      </c>
      <c r="AC318" s="31">
        <v>33</v>
      </c>
      <c r="AD318" s="31"/>
      <c r="AE318" s="31"/>
      <c r="AF318" s="789" t="s">
        <v>1182</v>
      </c>
      <c r="AG318" s="31" t="str">
        <f t="shared" si="219"/>
        <v>TP</v>
      </c>
      <c r="AH318" s="789">
        <v>5</v>
      </c>
      <c r="AI318" s="789">
        <v>8</v>
      </c>
      <c r="AJ318" s="789">
        <v>30</v>
      </c>
      <c r="AK318" s="789">
        <v>12</v>
      </c>
      <c r="AL318" s="789">
        <v>40</v>
      </c>
      <c r="AM318" s="31">
        <f t="shared" si="226"/>
        <v>5.0000000000000009</v>
      </c>
      <c r="AN318" s="792">
        <f t="shared" si="227"/>
        <v>0.35416666666666663</v>
      </c>
      <c r="AO318" s="792">
        <f t="shared" si="228"/>
        <v>0.52777777777777779</v>
      </c>
      <c r="AP318" s="31" t="str" cm="1">
        <f t="array" ref="AP318">IF(W318="","",IF(SUMPRODUCT((W318=$W$6:$W$1560)*(AH318=$AH$6:$AH$1560)*(AN318=$AN$6:$AN$1560)*(AO318=$AO$6:$AO$1560)*(ROW($W$6:$W$1560)&lt;&gt;ROW(W318))*((R318=0)*($R$6:$R$1560&gt;0)+(R318&gt;0)*($R$6:$R$1560=0)))&gt;0,"SALONES UNIDOS",IF(SUMPRODUCT((W318=$W$6:$W$1560)*(AH318=$AH$6:$AH$1560)*((AN318&lt;$AO$6:$AO$1560)*(AO318&gt;$AN$6:$AN$1560))*(ROW($W$6:$W$1560)&lt;&gt;ROW(W318)))&gt;0,"CRUZADO","Sin cruce")))</f>
        <v>Sin cruce</v>
      </c>
      <c r="AQ318" s="792" t="str">
        <f t="shared" si="229"/>
        <v>DE1HUAURAB</v>
      </c>
      <c r="AR318" s="792" t="str" cm="1">
        <f t="array" ref="AR318">IF(AQ318="","",IF(SUMPRODUCT((AQ318=$AQ$6:$AQ$1560)*(AH318=$AH$6:$AH$1560)*(AN318=$AN$6:$AN$1560)*(AO318=$AO$6:$AO$1560)*(ROW($AQ$6:$AQ$1560)&lt;&gt;ROW(AQ318))*((R318=0)*($R$6:$R$1560&gt;0)+(R318&gt;0)*($R$6:$R$1560=0)))&gt;0,"SALONES UNIDOS",IF(SUMPRODUCT((AQ318=$AQ$6:$AQ$1560)*(AH318=$AH$6:$AH$1560)*((AN318&lt;$AO$6:$AO$1560)*(AO318&gt;$AN$6:$AN$1560))*(ROW($AQ$6:$AQ$1560)&lt;&gt;ROW(AQ318)))&gt;0,"CRUZADO","Sin cruce")))</f>
        <v>Sin cruce</v>
      </c>
    </row>
    <row r="319" spans="3:44" s="8" customFormat="1" ht="18.75" customHeight="1">
      <c r="C319" s="12" t="s">
        <v>1081</v>
      </c>
      <c r="D319" s="789" t="s">
        <v>1472</v>
      </c>
      <c r="E319" s="789">
        <v>20261</v>
      </c>
      <c r="F319" s="12" t="s">
        <v>19</v>
      </c>
      <c r="G319" s="12" t="s">
        <v>20</v>
      </c>
      <c r="H319" s="12" t="s">
        <v>30</v>
      </c>
      <c r="I319" s="12">
        <v>1</v>
      </c>
      <c r="J319" s="12" t="s">
        <v>26</v>
      </c>
      <c r="K319" s="790" t="s">
        <v>1189</v>
      </c>
      <c r="L319" s="491" t="s">
        <v>1190</v>
      </c>
      <c r="M319" s="789" t="s">
        <v>1127</v>
      </c>
      <c r="N319" s="789" t="s">
        <v>1086</v>
      </c>
      <c r="O319" s="12" t="s">
        <v>731</v>
      </c>
      <c r="P319" s="789">
        <v>2</v>
      </c>
      <c r="Q319" s="789">
        <v>2</v>
      </c>
      <c r="R319" s="815">
        <v>4</v>
      </c>
      <c r="S319" s="789">
        <v>3</v>
      </c>
      <c r="T319" s="808"/>
      <c r="U319" s="789">
        <v>33</v>
      </c>
      <c r="V319" s="31">
        <f>IF(W319="","",IFERROR(INDEX(Docentes!C:C,MATCH(W319,Docentes!D:D,0)),"NUEVO"))</f>
        <v>45165102</v>
      </c>
      <c r="W319" s="791" t="s">
        <v>508</v>
      </c>
      <c r="X319" s="265" t="s">
        <v>1332</v>
      </c>
      <c r="Y319" s="789" t="s">
        <v>1182</v>
      </c>
      <c r="Z319" s="789" t="s">
        <v>1089</v>
      </c>
      <c r="AA319" s="272" t="s">
        <v>32</v>
      </c>
      <c r="AB319" s="31" t="s">
        <v>1474</v>
      </c>
      <c r="AC319" s="31">
        <v>33</v>
      </c>
      <c r="AD319" s="31"/>
      <c r="AE319" s="31"/>
      <c r="AF319" s="789" t="s">
        <v>1182</v>
      </c>
      <c r="AG319" s="31" t="str">
        <f t="shared" si="219"/>
        <v>TP</v>
      </c>
      <c r="AH319" s="789">
        <v>4</v>
      </c>
      <c r="AI319" s="789">
        <v>14</v>
      </c>
      <c r="AJ319" s="789">
        <v>20</v>
      </c>
      <c r="AK319" s="789">
        <v>17</v>
      </c>
      <c r="AL319" s="789">
        <v>40</v>
      </c>
      <c r="AM319" s="31">
        <f t="shared" si="226"/>
        <v>4.0000000000000018</v>
      </c>
      <c r="AN319" s="792">
        <f t="shared" si="227"/>
        <v>0.59722222222222221</v>
      </c>
      <c r="AO319" s="792">
        <f t="shared" si="228"/>
        <v>0.73611111111111116</v>
      </c>
      <c r="AP319" s="31" t="str" cm="1">
        <f t="array" ref="AP319">IF(W319="","",IF(SUMPRODUCT((W319=$W$6:$W$1560)*(AH319=$AH$6:$AH$1560)*(AN319=$AN$6:$AN$1560)*(AO319=$AO$6:$AO$1560)*(ROW($W$6:$W$1560)&lt;&gt;ROW(W319))*((R319=0)*($R$6:$R$1560&gt;0)+(R319&gt;0)*($R$6:$R$1560=0)))&gt;0,"SALONES UNIDOS",IF(SUMPRODUCT((W319=$W$6:$W$1560)*(AH319=$AH$6:$AH$1560)*((AN319&lt;$AO$6:$AO$1560)*(AO319&gt;$AN$6:$AN$1560))*(ROW($W$6:$W$1560)&lt;&gt;ROW(W319)))&gt;0,"CRUZADO","Sin cruce")))</f>
        <v>Sin cruce</v>
      </c>
      <c r="AQ319" s="792" t="str">
        <f t="shared" si="229"/>
        <v>DE1HUAURAB</v>
      </c>
      <c r="AR319" s="792" t="str" cm="1">
        <f t="array" ref="AR319">IF(AQ319="","",IF(SUMPRODUCT((AQ319=$AQ$6:$AQ$1560)*(AH319=$AH$6:$AH$1560)*(AN319=$AN$6:$AN$1560)*(AO319=$AO$6:$AO$1560)*(ROW($AQ$6:$AQ$1560)&lt;&gt;ROW(AQ319))*((R319=0)*($R$6:$R$1560&gt;0)+(R319&gt;0)*($R$6:$R$1560=0)))&gt;0,"SALONES UNIDOS",IF(SUMPRODUCT((AQ319=$AQ$6:$AQ$1560)*(AH319=$AH$6:$AH$1560)*((AN319&lt;$AO$6:$AO$1560)*(AO319&gt;$AN$6:$AN$1560))*(ROW($AQ$6:$AQ$1560)&lt;&gt;ROW(AQ319)))&gt;0,"CRUZADO","Sin cruce")))</f>
        <v>Sin cruce</v>
      </c>
    </row>
    <row r="320" spans="3:44" s="8" customFormat="1" ht="18.75" customHeight="1">
      <c r="C320" s="12" t="s">
        <v>1081</v>
      </c>
      <c r="D320" s="789" t="s">
        <v>1472</v>
      </c>
      <c r="E320" s="789">
        <v>20261</v>
      </c>
      <c r="F320" s="12" t="s">
        <v>19</v>
      </c>
      <c r="G320" s="12" t="s">
        <v>20</v>
      </c>
      <c r="H320" s="12" t="s">
        <v>30</v>
      </c>
      <c r="I320" s="12">
        <v>1</v>
      </c>
      <c r="J320" s="12" t="s">
        <v>26</v>
      </c>
      <c r="K320" s="790" t="s">
        <v>1191</v>
      </c>
      <c r="L320" s="491" t="s">
        <v>1192</v>
      </c>
      <c r="M320" s="789" t="s">
        <v>1101</v>
      </c>
      <c r="N320" s="789" t="s">
        <v>1086</v>
      </c>
      <c r="O320" s="12" t="s">
        <v>731</v>
      </c>
      <c r="P320" s="789">
        <v>2</v>
      </c>
      <c r="Q320" s="789">
        <v>0</v>
      </c>
      <c r="R320" s="815">
        <v>2</v>
      </c>
      <c r="S320" s="789">
        <v>3</v>
      </c>
      <c r="T320" s="808"/>
      <c r="U320" s="789">
        <v>33</v>
      </c>
      <c r="V320" s="31">
        <f>IF(W320="","",IFERROR(INDEX(Docentes!C:C,MATCH(W320,Docentes!D:D,0)),"NUEVO"))</f>
        <v>29384319</v>
      </c>
      <c r="W320" s="791" t="s">
        <v>1045</v>
      </c>
      <c r="X320" s="265" t="s">
        <v>1332</v>
      </c>
      <c r="Y320" s="789" t="s">
        <v>1182</v>
      </c>
      <c r="Z320" s="789" t="s">
        <v>1089</v>
      </c>
      <c r="AA320" s="272" t="s">
        <v>32</v>
      </c>
      <c r="AB320" s="31" t="s">
        <v>1474</v>
      </c>
      <c r="AC320" s="31">
        <v>33</v>
      </c>
      <c r="AD320" s="31"/>
      <c r="AE320" s="31"/>
      <c r="AF320" s="789" t="s">
        <v>1182</v>
      </c>
      <c r="AG320" s="31" t="str">
        <f t="shared" si="219"/>
        <v>T</v>
      </c>
      <c r="AH320" s="789">
        <v>4</v>
      </c>
      <c r="AI320" s="789">
        <v>7</v>
      </c>
      <c r="AJ320" s="789">
        <v>40</v>
      </c>
      <c r="AK320" s="789">
        <v>9</v>
      </c>
      <c r="AL320" s="789">
        <v>20</v>
      </c>
      <c r="AM320" s="31">
        <f t="shared" si="226"/>
        <v>1.9999999999999993</v>
      </c>
      <c r="AN320" s="792">
        <f t="shared" si="227"/>
        <v>0.31944444444444448</v>
      </c>
      <c r="AO320" s="792">
        <f t="shared" si="228"/>
        <v>0.3888888888888889</v>
      </c>
      <c r="AP320" s="31" t="str" cm="1">
        <f t="array" ref="AP320">IF(W320="","",IF(SUMPRODUCT((W320=$W$6:$W$1560)*(AH320=$AH$6:$AH$1560)*(AN320=$AN$6:$AN$1560)*(AO320=$AO$6:$AO$1560)*(ROW($W$6:$W$1560)&lt;&gt;ROW(W320))*((R320=0)*($R$6:$R$1560&gt;0)+(R320&gt;0)*($R$6:$R$1560=0)))&gt;0,"SALONES UNIDOS",IF(SUMPRODUCT((W320=$W$6:$W$1560)*(AH320=$AH$6:$AH$1560)*((AN320&lt;$AO$6:$AO$1560)*(AO320&gt;$AN$6:$AN$1560))*(ROW($W$6:$W$1560)&lt;&gt;ROW(W320)))&gt;0,"CRUZADO","Sin cruce")))</f>
        <v>Sin cruce</v>
      </c>
      <c r="AQ320" s="792" t="str">
        <f t="shared" si="229"/>
        <v>DE1HUAURAB</v>
      </c>
      <c r="AR320" s="792" t="str" cm="1">
        <f t="array" ref="AR320">IF(AQ320="","",IF(SUMPRODUCT((AQ320=$AQ$6:$AQ$1560)*(AH320=$AH$6:$AH$1560)*(AN320=$AN$6:$AN$1560)*(AO320=$AO$6:$AO$1560)*(ROW($AQ$6:$AQ$1560)&lt;&gt;ROW(AQ320))*((R320=0)*($R$6:$R$1560&gt;0)+(R320&gt;0)*($R$6:$R$1560=0)))&gt;0,"SALONES UNIDOS",IF(SUMPRODUCT((AQ320=$AQ$6:$AQ$1560)*(AH320=$AH$6:$AH$1560)*((AN320&lt;$AO$6:$AO$1560)*(AO320&gt;$AN$6:$AN$1560))*(ROW($AQ$6:$AQ$1560)&lt;&gt;ROW(AQ320)))&gt;0,"CRUZADO","Sin cruce")))</f>
        <v>Sin cruce</v>
      </c>
    </row>
    <row r="321" spans="3:44" s="8" customFormat="1" ht="18.75" customHeight="1">
      <c r="C321" s="12" t="s">
        <v>1081</v>
      </c>
      <c r="D321" s="789" t="s">
        <v>1472</v>
      </c>
      <c r="E321" s="789">
        <v>20261</v>
      </c>
      <c r="F321" s="12" t="s">
        <v>19</v>
      </c>
      <c r="G321" s="12" t="s">
        <v>20</v>
      </c>
      <c r="H321" s="12" t="s">
        <v>30</v>
      </c>
      <c r="I321" s="12">
        <v>1</v>
      </c>
      <c r="J321" s="12" t="s">
        <v>1475</v>
      </c>
      <c r="K321" s="790" t="s">
        <v>1191</v>
      </c>
      <c r="L321" s="491" t="s">
        <v>1192</v>
      </c>
      <c r="M321" s="789" t="s">
        <v>1101</v>
      </c>
      <c r="N321" s="789" t="s">
        <v>1086</v>
      </c>
      <c r="O321" s="12" t="s">
        <v>731</v>
      </c>
      <c r="P321" s="789">
        <v>0</v>
      </c>
      <c r="Q321" s="789">
        <v>2</v>
      </c>
      <c r="R321" s="815">
        <v>2</v>
      </c>
      <c r="S321" s="789">
        <v>3</v>
      </c>
      <c r="T321" s="808"/>
      <c r="U321" s="789">
        <v>16</v>
      </c>
      <c r="V321" s="31">
        <f>IF(W321="","",IFERROR(INDEX(Docentes!C:C,MATCH(W321,Docentes!D:D,0)),"NUEVO"))</f>
        <v>29384319</v>
      </c>
      <c r="W321" s="791" t="s">
        <v>1045</v>
      </c>
      <c r="X321" s="265" t="s">
        <v>1332</v>
      </c>
      <c r="Y321" s="789" t="s">
        <v>1182</v>
      </c>
      <c r="Z321" s="789" t="s">
        <v>1089</v>
      </c>
      <c r="AA321" s="272" t="s">
        <v>1283</v>
      </c>
      <c r="AB321" s="31"/>
      <c r="AC321" s="31"/>
      <c r="AD321" s="31" t="s">
        <v>1212</v>
      </c>
      <c r="AE321" s="31">
        <v>21</v>
      </c>
      <c r="AF321" s="789" t="s">
        <v>1182</v>
      </c>
      <c r="AG321" s="31" t="str">
        <f t="shared" si="219"/>
        <v>P</v>
      </c>
      <c r="AH321" s="789">
        <v>4</v>
      </c>
      <c r="AI321" s="789">
        <v>9</v>
      </c>
      <c r="AJ321" s="789">
        <v>20</v>
      </c>
      <c r="AK321" s="789">
        <v>11</v>
      </c>
      <c r="AL321" s="789">
        <v>0</v>
      </c>
      <c r="AM321" s="31">
        <f t="shared" si="226"/>
        <v>1.9999999999999993</v>
      </c>
      <c r="AN321" s="792">
        <f t="shared" si="227"/>
        <v>0.3888888888888889</v>
      </c>
      <c r="AO321" s="792">
        <f t="shared" si="228"/>
        <v>0.45833333333333331</v>
      </c>
      <c r="AP321" s="31" t="str" cm="1">
        <f t="array" ref="AP321">IF(W321="","",IF(SUMPRODUCT((W321=$W$6:$W$1560)*(AH321=$AH$6:$AH$1560)*(AN321=$AN$6:$AN$1560)*(AO321=$AO$6:$AO$1560)*(ROW($W$6:$W$1560)&lt;&gt;ROW(W321))*((R321=0)*($R$6:$R$1560&gt;0)+(R321&gt;0)*($R$6:$R$1560=0)))&gt;0,"SALONES UNIDOS",IF(SUMPRODUCT((W321=$W$6:$W$1560)*(AH321=$AH$6:$AH$1560)*((AN321&lt;$AO$6:$AO$1560)*(AO321&gt;$AN$6:$AN$1560))*(ROW($W$6:$W$1560)&lt;&gt;ROW(W321)))&gt;0,"CRUZADO","Sin cruce")))</f>
        <v>Sin cruce</v>
      </c>
      <c r="AQ321" s="792" t="str">
        <f t="shared" si="229"/>
        <v>DE1HUAURAB1</v>
      </c>
      <c r="AR321" s="792" t="str" cm="1">
        <f t="array" ref="AR321">IF(AQ321="","",IF(SUMPRODUCT((AQ321=$AQ$6:$AQ$1560)*(AH321=$AH$6:$AH$1560)*(AN321=$AN$6:$AN$1560)*(AO321=$AO$6:$AO$1560)*(ROW($AQ$6:$AQ$1560)&lt;&gt;ROW(AQ321))*((R321=0)*($R$6:$R$1560&gt;0)+(R321&gt;0)*($R$6:$R$1560=0)))&gt;0,"SALONES UNIDOS",IF(SUMPRODUCT((AQ321=$AQ$6:$AQ$1560)*(AH321=$AH$6:$AH$1560)*((AN321&lt;$AO$6:$AO$1560)*(AO321&gt;$AN$6:$AN$1560))*(ROW($AQ$6:$AQ$1560)&lt;&gt;ROW(AQ321)))&gt;0,"CRUZADO","Sin cruce")))</f>
        <v>Sin cruce</v>
      </c>
    </row>
    <row r="322" spans="3:44" s="8" customFormat="1" ht="18.75" customHeight="1">
      <c r="C322" s="12" t="s">
        <v>1081</v>
      </c>
      <c r="D322" s="789" t="s">
        <v>1472</v>
      </c>
      <c r="E322" s="789">
        <v>20261</v>
      </c>
      <c r="F322" s="12" t="s">
        <v>19</v>
      </c>
      <c r="G322" s="12" t="s">
        <v>20</v>
      </c>
      <c r="H322" s="12" t="s">
        <v>30</v>
      </c>
      <c r="I322" s="12">
        <v>1</v>
      </c>
      <c r="J322" s="12" t="s">
        <v>1476</v>
      </c>
      <c r="K322" s="790" t="s">
        <v>1191</v>
      </c>
      <c r="L322" s="491" t="s">
        <v>1192</v>
      </c>
      <c r="M322" s="789" t="s">
        <v>1101</v>
      </c>
      <c r="N322" s="789" t="s">
        <v>1086</v>
      </c>
      <c r="O322" s="12" t="s">
        <v>731</v>
      </c>
      <c r="P322" s="789">
        <v>0</v>
      </c>
      <c r="Q322" s="789">
        <v>2</v>
      </c>
      <c r="R322" s="815">
        <v>2</v>
      </c>
      <c r="S322" s="789">
        <v>3</v>
      </c>
      <c r="T322" s="808"/>
      <c r="U322" s="789">
        <v>17</v>
      </c>
      <c r="V322" s="31">
        <f>IF(W322="","",IFERROR(INDEX(Docentes!C:C,MATCH(W322,Docentes!D:D,0)),"NUEVO"))</f>
        <v>29384319</v>
      </c>
      <c r="W322" s="791" t="s">
        <v>1045</v>
      </c>
      <c r="X322" s="265" t="s">
        <v>1332</v>
      </c>
      <c r="Y322" s="789" t="s">
        <v>1182</v>
      </c>
      <c r="Z322" s="789" t="s">
        <v>1089</v>
      </c>
      <c r="AA322" s="272" t="s">
        <v>1283</v>
      </c>
      <c r="AB322" s="31"/>
      <c r="AC322" s="31"/>
      <c r="AD322" s="31" t="s">
        <v>1212</v>
      </c>
      <c r="AE322" s="31">
        <v>21</v>
      </c>
      <c r="AF322" s="789" t="s">
        <v>1182</v>
      </c>
      <c r="AG322" s="31" t="str">
        <f t="shared" si="219"/>
        <v>P</v>
      </c>
      <c r="AH322" s="789">
        <v>4</v>
      </c>
      <c r="AI322" s="789">
        <v>11</v>
      </c>
      <c r="AJ322" s="789">
        <v>0</v>
      </c>
      <c r="AK322" s="789">
        <v>12</v>
      </c>
      <c r="AL322" s="789">
        <v>40</v>
      </c>
      <c r="AM322" s="31">
        <f t="shared" si="226"/>
        <v>2.0000000000000009</v>
      </c>
      <c r="AN322" s="792">
        <f t="shared" si="227"/>
        <v>0.45833333333333331</v>
      </c>
      <c r="AO322" s="792">
        <f t="shared" si="228"/>
        <v>0.52777777777777779</v>
      </c>
      <c r="AP322" s="31" t="str" cm="1">
        <f t="array" ref="AP322">IF(W322="","",IF(SUMPRODUCT((W322=$W$6:$W$1560)*(AH322=$AH$6:$AH$1560)*(AN322=$AN$6:$AN$1560)*(AO322=$AO$6:$AO$1560)*(ROW($W$6:$W$1560)&lt;&gt;ROW(W322))*((R322=0)*($R$6:$R$1560&gt;0)+(R322&gt;0)*($R$6:$R$1560=0)))&gt;0,"SALONES UNIDOS",IF(SUMPRODUCT((W322=$W$6:$W$1560)*(AH322=$AH$6:$AH$1560)*((AN322&lt;$AO$6:$AO$1560)*(AO322&gt;$AN$6:$AN$1560))*(ROW($W$6:$W$1560)&lt;&gt;ROW(W322)))&gt;0,"CRUZADO","Sin cruce")))</f>
        <v>Sin cruce</v>
      </c>
      <c r="AQ322" s="792" t="str">
        <f t="shared" si="229"/>
        <v>DE1HUAURAB2</v>
      </c>
      <c r="AR322" s="792" t="str" cm="1">
        <f t="array" ref="AR322">IF(AQ322="","",IF(SUMPRODUCT((AQ322=$AQ$6:$AQ$1560)*(AH322=$AH$6:$AH$1560)*(AN322=$AN$6:$AN$1560)*(AO322=$AO$6:$AO$1560)*(ROW($AQ$6:$AQ$1560)&lt;&gt;ROW(AQ322))*((R322=0)*($R$6:$R$1560&gt;0)+(R322&gt;0)*($R$6:$R$1560=0)))&gt;0,"SALONES UNIDOS",IF(SUMPRODUCT((AQ322=$AQ$6:$AQ$1560)*(AH322=$AH$6:$AH$1560)*((AN322&lt;$AO$6:$AO$1560)*(AO322&gt;$AN$6:$AN$1560))*(ROW($AQ$6:$AQ$1560)&lt;&gt;ROW(AQ322)))&gt;0,"CRUZADO","Sin cruce")))</f>
        <v>Sin cruce</v>
      </c>
    </row>
    <row r="323" spans="3:44" s="8" customFormat="1" ht="18.75" customHeight="1">
      <c r="C323" s="12" t="s">
        <v>1081</v>
      </c>
      <c r="D323" s="789" t="s">
        <v>1472</v>
      </c>
      <c r="E323" s="789">
        <v>20261</v>
      </c>
      <c r="F323" s="12" t="s">
        <v>19</v>
      </c>
      <c r="G323" s="12" t="s">
        <v>20</v>
      </c>
      <c r="H323" s="12" t="s">
        <v>30</v>
      </c>
      <c r="I323" s="12">
        <v>1</v>
      </c>
      <c r="J323" s="12" t="s">
        <v>26</v>
      </c>
      <c r="K323" s="790" t="s">
        <v>1193</v>
      </c>
      <c r="L323" s="491" t="s">
        <v>1194</v>
      </c>
      <c r="M323" s="789" t="s">
        <v>1127</v>
      </c>
      <c r="N323" s="789" t="s">
        <v>1086</v>
      </c>
      <c r="O323" s="12" t="s">
        <v>731</v>
      </c>
      <c r="P323" s="789">
        <v>2</v>
      </c>
      <c r="Q323" s="789">
        <v>2</v>
      </c>
      <c r="R323" s="815">
        <v>4</v>
      </c>
      <c r="S323" s="789">
        <v>3</v>
      </c>
      <c r="T323" s="808"/>
      <c r="U323" s="789">
        <v>33</v>
      </c>
      <c r="V323" s="31">
        <f>IF(W323="","",IFERROR(INDEX(Docentes!C:C,MATCH(W323,Docentes!D:D,0)),"NUEVO"))</f>
        <v>40822577</v>
      </c>
      <c r="W323" s="791" t="s">
        <v>452</v>
      </c>
      <c r="X323" s="265" t="s">
        <v>1332</v>
      </c>
      <c r="Y323" s="789" t="s">
        <v>1182</v>
      </c>
      <c r="Z323" s="789" t="s">
        <v>1089</v>
      </c>
      <c r="AA323" s="272" t="s">
        <v>32</v>
      </c>
      <c r="AB323" s="31" t="s">
        <v>1474</v>
      </c>
      <c r="AC323" s="31">
        <v>33</v>
      </c>
      <c r="AD323" s="31"/>
      <c r="AE323" s="31"/>
      <c r="AF323" s="789" t="s">
        <v>1182</v>
      </c>
      <c r="AG323" s="31" t="str">
        <f t="shared" si="219"/>
        <v>TP</v>
      </c>
      <c r="AH323" s="789">
        <v>3</v>
      </c>
      <c r="AI323" s="789">
        <v>7</v>
      </c>
      <c r="AJ323" s="789">
        <v>40</v>
      </c>
      <c r="AK323" s="789">
        <v>11</v>
      </c>
      <c r="AL323" s="789">
        <v>0</v>
      </c>
      <c r="AM323" s="31">
        <f t="shared" si="226"/>
        <v>3.9999999999999987</v>
      </c>
      <c r="AN323" s="792">
        <f t="shared" si="227"/>
        <v>0.31944444444444448</v>
      </c>
      <c r="AO323" s="792">
        <f t="shared" si="228"/>
        <v>0.45833333333333331</v>
      </c>
      <c r="AP323" s="31" t="str" cm="1">
        <f t="array" ref="AP323">IF(W323="","",IF(SUMPRODUCT((W323=$W$6:$W$1560)*(AH323=$AH$6:$AH$1560)*(AN323=$AN$6:$AN$1560)*(AO323=$AO$6:$AO$1560)*(ROW($W$6:$W$1560)&lt;&gt;ROW(W323))*((R323=0)*($R$6:$R$1560&gt;0)+(R323&gt;0)*($R$6:$R$1560=0)))&gt;0,"SALONES UNIDOS",IF(SUMPRODUCT((W323=$W$6:$W$1560)*(AH323=$AH$6:$AH$1560)*((AN323&lt;$AO$6:$AO$1560)*(AO323&gt;$AN$6:$AN$1560))*(ROW($W$6:$W$1560)&lt;&gt;ROW(W323)))&gt;0,"CRUZADO","Sin cruce")))</f>
        <v>Sin cruce</v>
      </c>
      <c r="AQ323" s="792" t="str">
        <f t="shared" si="229"/>
        <v>DE1HUAURAB</v>
      </c>
      <c r="AR323" s="792" t="str" cm="1">
        <f t="array" ref="AR323">IF(AQ323="","",IF(SUMPRODUCT((AQ323=$AQ$6:$AQ$1560)*(AH323=$AH$6:$AH$1560)*(AN323=$AN$6:$AN$1560)*(AO323=$AO$6:$AO$1560)*(ROW($AQ$6:$AQ$1560)&lt;&gt;ROW(AQ323))*((R323=0)*($R$6:$R$1560&gt;0)+(R323&gt;0)*($R$6:$R$1560=0)))&gt;0,"SALONES UNIDOS",IF(SUMPRODUCT((AQ323=$AQ$6:$AQ$1560)*(AH323=$AH$6:$AH$1560)*((AN323&lt;$AO$6:$AO$1560)*(AO323&gt;$AN$6:$AN$1560))*(ROW($AQ$6:$AQ$1560)&lt;&gt;ROW(AQ323)))&gt;0,"CRUZADO","Sin cruce")))</f>
        <v>Sin cruce</v>
      </c>
    </row>
    <row r="324" spans="3:44" s="8" customFormat="1" ht="18.75" customHeight="1">
      <c r="C324" s="12" t="s">
        <v>1081</v>
      </c>
      <c r="D324" s="789" t="s">
        <v>1472</v>
      </c>
      <c r="E324" s="789">
        <v>20261</v>
      </c>
      <c r="F324" s="12" t="s">
        <v>19</v>
      </c>
      <c r="G324" s="12" t="s">
        <v>20</v>
      </c>
      <c r="H324" s="12" t="s">
        <v>30</v>
      </c>
      <c r="I324" s="12">
        <v>1</v>
      </c>
      <c r="J324" s="12" t="s">
        <v>32</v>
      </c>
      <c r="K324" s="790" t="s">
        <v>1180</v>
      </c>
      <c r="L324" s="491" t="s">
        <v>1181</v>
      </c>
      <c r="M324" s="789" t="s">
        <v>1127</v>
      </c>
      <c r="N324" s="789" t="s">
        <v>1086</v>
      </c>
      <c r="O324" s="12" t="s">
        <v>731</v>
      </c>
      <c r="P324" s="789">
        <v>3</v>
      </c>
      <c r="Q324" s="789">
        <v>2</v>
      </c>
      <c r="R324" s="815">
        <v>5</v>
      </c>
      <c r="S324" s="789">
        <v>4</v>
      </c>
      <c r="T324" s="808"/>
      <c r="U324" s="789">
        <v>33</v>
      </c>
      <c r="V324" s="31">
        <f>IF(W324="","",IFERROR(INDEX(Docentes!C:C,MATCH(W324,Docentes!D:D,0)),"NUEVO"))</f>
        <v>42711303</v>
      </c>
      <c r="W324" s="791" t="s">
        <v>1046</v>
      </c>
      <c r="X324" s="265" t="s">
        <v>1332</v>
      </c>
      <c r="Y324" s="789" t="s">
        <v>1182</v>
      </c>
      <c r="Z324" s="789" t="s">
        <v>1089</v>
      </c>
      <c r="AA324" s="272" t="s">
        <v>32</v>
      </c>
      <c r="AB324" s="31" t="s">
        <v>1477</v>
      </c>
      <c r="AC324" s="31">
        <v>33</v>
      </c>
      <c r="AD324" s="31"/>
      <c r="AE324" s="31"/>
      <c r="AF324" s="789" t="s">
        <v>1182</v>
      </c>
      <c r="AG324" s="31" t="str">
        <f t="shared" si="219"/>
        <v>TP</v>
      </c>
      <c r="AH324" s="789">
        <v>5</v>
      </c>
      <c r="AI324" s="789">
        <v>7</v>
      </c>
      <c r="AJ324" s="789">
        <v>40</v>
      </c>
      <c r="AK324" s="789">
        <v>11</v>
      </c>
      <c r="AL324" s="789">
        <v>50</v>
      </c>
      <c r="AM324" s="31">
        <f t="shared" si="226"/>
        <v>4.9999999999999982</v>
      </c>
      <c r="AN324" s="792">
        <f t="shared" si="227"/>
        <v>0.31944444444444448</v>
      </c>
      <c r="AO324" s="792">
        <f t="shared" si="228"/>
        <v>0.49305555555555552</v>
      </c>
      <c r="AP324" s="31" t="str" cm="1">
        <f t="array" ref="AP324">IF(W324="","",IF(SUMPRODUCT((W324=$W$6:$W$1560)*(AH324=$AH$6:$AH$1560)*(AN324=$AN$6:$AN$1560)*(AO324=$AO$6:$AO$1560)*(ROW($W$6:$W$1560)&lt;&gt;ROW(W324))*((R324=0)*($R$6:$R$1560&gt;0)+(R324&gt;0)*($R$6:$R$1560=0)))&gt;0,"SALONES UNIDOS",IF(SUMPRODUCT((W324=$W$6:$W$1560)*(AH324=$AH$6:$AH$1560)*((AN324&lt;$AO$6:$AO$1560)*(AO324&gt;$AN$6:$AN$1560))*(ROW($W$6:$W$1560)&lt;&gt;ROW(W324)))&gt;0,"CRUZADO","Sin cruce")))</f>
        <v>Sin cruce</v>
      </c>
      <c r="AQ324" s="792" t="str">
        <f t="shared" si="229"/>
        <v>DE1HUAURAC</v>
      </c>
      <c r="AR324" s="792" t="str" cm="1">
        <f t="array" ref="AR324">IF(AQ324="","",IF(SUMPRODUCT((AQ324=$AQ$6:$AQ$1560)*(AH324=$AH$6:$AH$1560)*(AN324=$AN$6:$AN$1560)*(AO324=$AO$6:$AO$1560)*(ROW($AQ$6:$AQ$1560)&lt;&gt;ROW(AQ324))*((R324=0)*($R$6:$R$1560&gt;0)+(R324&gt;0)*($R$6:$R$1560=0)))&gt;0,"SALONES UNIDOS",IF(SUMPRODUCT((AQ324=$AQ$6:$AQ$1560)*(AH324=$AH$6:$AH$1560)*((AN324&lt;$AO$6:$AO$1560)*(AO324&gt;$AN$6:$AN$1560))*(ROW($AQ$6:$AQ$1560)&lt;&gt;ROW(AQ324)))&gt;0,"CRUZADO","Sin cruce")))</f>
        <v>Sin cruce</v>
      </c>
    </row>
    <row r="325" spans="3:44" s="8" customFormat="1" ht="18.75" customHeight="1">
      <c r="C325" s="12" t="s">
        <v>1081</v>
      </c>
      <c r="D325" s="789" t="s">
        <v>1472</v>
      </c>
      <c r="E325" s="789">
        <v>20261</v>
      </c>
      <c r="F325" s="12" t="s">
        <v>19</v>
      </c>
      <c r="G325" s="12" t="s">
        <v>20</v>
      </c>
      <c r="H325" s="12" t="s">
        <v>30</v>
      </c>
      <c r="I325" s="12">
        <v>1</v>
      </c>
      <c r="J325" s="12" t="s">
        <v>32</v>
      </c>
      <c r="K325" s="790" t="s">
        <v>1184</v>
      </c>
      <c r="L325" s="491" t="s">
        <v>1185</v>
      </c>
      <c r="M325" s="789" t="s">
        <v>1127</v>
      </c>
      <c r="N325" s="789" t="s">
        <v>1086</v>
      </c>
      <c r="O325" s="12" t="s">
        <v>731</v>
      </c>
      <c r="P325" s="789">
        <v>3</v>
      </c>
      <c r="Q325" s="789">
        <v>2</v>
      </c>
      <c r="R325" s="815">
        <v>5</v>
      </c>
      <c r="S325" s="789">
        <v>4</v>
      </c>
      <c r="T325" s="808"/>
      <c r="U325" s="789">
        <v>33</v>
      </c>
      <c r="V325" s="31">
        <f>IF(W325="","",IFERROR(INDEX(Docentes!C:C,MATCH(W325,Docentes!D:D,0)),"NUEVO"))</f>
        <v>40822577</v>
      </c>
      <c r="W325" s="791" t="s">
        <v>452</v>
      </c>
      <c r="X325" s="265" t="s">
        <v>1332</v>
      </c>
      <c r="Y325" s="789" t="s">
        <v>1182</v>
      </c>
      <c r="Z325" s="789" t="s">
        <v>1089</v>
      </c>
      <c r="AA325" s="272" t="s">
        <v>32</v>
      </c>
      <c r="AB325" s="31" t="s">
        <v>1477</v>
      </c>
      <c r="AC325" s="31">
        <v>33</v>
      </c>
      <c r="AD325" s="31"/>
      <c r="AE325" s="31"/>
      <c r="AF325" s="789" t="s">
        <v>1182</v>
      </c>
      <c r="AG325" s="31" t="str">
        <f t="shared" si="219"/>
        <v>TP</v>
      </c>
      <c r="AH325" s="789">
        <v>5</v>
      </c>
      <c r="AI325" s="789">
        <v>13</v>
      </c>
      <c r="AJ325" s="789">
        <v>30</v>
      </c>
      <c r="AK325" s="789">
        <v>17</v>
      </c>
      <c r="AL325" s="789">
        <v>40</v>
      </c>
      <c r="AM325" s="31">
        <f t="shared" si="226"/>
        <v>5.0000000000000009</v>
      </c>
      <c r="AN325" s="792">
        <f t="shared" si="227"/>
        <v>0.5625</v>
      </c>
      <c r="AO325" s="792">
        <f t="shared" si="228"/>
        <v>0.73611111111111116</v>
      </c>
      <c r="AP325" s="31" t="str" cm="1">
        <f t="array" ref="AP325">IF(W325="","",IF(SUMPRODUCT((W325=$W$6:$W$1560)*(AH325=$AH$6:$AH$1560)*(AN325=$AN$6:$AN$1560)*(AO325=$AO$6:$AO$1560)*(ROW($W$6:$W$1560)&lt;&gt;ROW(W325))*((R325=0)*($R$6:$R$1560&gt;0)+(R325&gt;0)*($R$6:$R$1560=0)))&gt;0,"SALONES UNIDOS",IF(SUMPRODUCT((W325=$W$6:$W$1560)*(AH325=$AH$6:$AH$1560)*((AN325&lt;$AO$6:$AO$1560)*(AO325&gt;$AN$6:$AN$1560))*(ROW($W$6:$W$1560)&lt;&gt;ROW(W325)))&gt;0,"CRUZADO","Sin cruce")))</f>
        <v>Sin cruce</v>
      </c>
      <c r="AQ325" s="792" t="str">
        <f t="shared" si="229"/>
        <v>DE1HUAURAC</v>
      </c>
      <c r="AR325" s="792" t="str" cm="1">
        <f t="array" ref="AR325">IF(AQ325="","",IF(SUMPRODUCT((AQ325=$AQ$6:$AQ$1560)*(AH325=$AH$6:$AH$1560)*(AN325=$AN$6:$AN$1560)*(AO325=$AO$6:$AO$1560)*(ROW($AQ$6:$AQ$1560)&lt;&gt;ROW(AQ325))*((R325=0)*($R$6:$R$1560&gt;0)+(R325&gt;0)*($R$6:$R$1560=0)))&gt;0,"SALONES UNIDOS",IF(SUMPRODUCT((AQ325=$AQ$6:$AQ$1560)*(AH325=$AH$6:$AH$1560)*((AN325&lt;$AO$6:$AO$1560)*(AO325&gt;$AN$6:$AN$1560))*(ROW($AQ$6:$AQ$1560)&lt;&gt;ROW(AQ325)))&gt;0,"CRUZADO","Sin cruce")))</f>
        <v>Sin cruce</v>
      </c>
    </row>
    <row r="326" spans="3:44" s="8" customFormat="1" ht="18.75" customHeight="1">
      <c r="C326" s="12" t="s">
        <v>1081</v>
      </c>
      <c r="D326" s="789" t="s">
        <v>1472</v>
      </c>
      <c r="E326" s="789">
        <v>20261</v>
      </c>
      <c r="F326" s="12" t="s">
        <v>19</v>
      </c>
      <c r="G326" s="12" t="s">
        <v>20</v>
      </c>
      <c r="H326" s="12" t="s">
        <v>30</v>
      </c>
      <c r="I326" s="12">
        <v>1</v>
      </c>
      <c r="J326" s="12" t="s">
        <v>32</v>
      </c>
      <c r="K326" s="790" t="s">
        <v>1187</v>
      </c>
      <c r="L326" s="491" t="s">
        <v>1188</v>
      </c>
      <c r="M326" s="789" t="s">
        <v>1127</v>
      </c>
      <c r="N326" s="789" t="s">
        <v>1086</v>
      </c>
      <c r="O326" s="12" t="s">
        <v>731</v>
      </c>
      <c r="P326" s="789">
        <v>3</v>
      </c>
      <c r="Q326" s="789">
        <v>2</v>
      </c>
      <c r="R326" s="815">
        <v>5</v>
      </c>
      <c r="S326" s="789">
        <v>4</v>
      </c>
      <c r="T326" s="808"/>
      <c r="U326" s="789">
        <v>33</v>
      </c>
      <c r="V326" s="31">
        <f>IF(W326="","",IFERROR(INDEX(Docentes!C:C,MATCH(W326,Docentes!D:D,0)),"NUEVO"))</f>
        <v>40428220</v>
      </c>
      <c r="W326" s="791" t="s">
        <v>627</v>
      </c>
      <c r="X326" s="265" t="s">
        <v>1332</v>
      </c>
      <c r="Y326" s="789" t="s">
        <v>1182</v>
      </c>
      <c r="Z326" s="789" t="s">
        <v>1089</v>
      </c>
      <c r="AA326" s="272" t="s">
        <v>32</v>
      </c>
      <c r="AB326" s="31" t="s">
        <v>1477</v>
      </c>
      <c r="AC326" s="31">
        <v>33</v>
      </c>
      <c r="AD326" s="31"/>
      <c r="AE326" s="31"/>
      <c r="AF326" s="789" t="s">
        <v>1182</v>
      </c>
      <c r="AG326" s="31" t="str">
        <f t="shared" si="219"/>
        <v>TP</v>
      </c>
      <c r="AH326" s="789">
        <v>2</v>
      </c>
      <c r="AI326" s="789">
        <v>8</v>
      </c>
      <c r="AJ326" s="789">
        <v>30</v>
      </c>
      <c r="AK326" s="789">
        <v>12</v>
      </c>
      <c r="AL326" s="789">
        <v>40</v>
      </c>
      <c r="AM326" s="31">
        <f t="shared" si="226"/>
        <v>5.0000000000000009</v>
      </c>
      <c r="AN326" s="792">
        <f t="shared" si="227"/>
        <v>0.35416666666666663</v>
      </c>
      <c r="AO326" s="792">
        <f t="shared" si="228"/>
        <v>0.52777777777777779</v>
      </c>
      <c r="AP326" s="31" t="str" cm="1">
        <f t="array" ref="AP326">IF(W326="","",IF(SUMPRODUCT((W326=$W$6:$W$1560)*(AH326=$AH$6:$AH$1560)*(AN326=$AN$6:$AN$1560)*(AO326=$AO$6:$AO$1560)*(ROW($W$6:$W$1560)&lt;&gt;ROW(W326))*((R326=0)*($R$6:$R$1560&gt;0)+(R326&gt;0)*($R$6:$R$1560=0)))&gt;0,"SALONES UNIDOS",IF(SUMPRODUCT((W326=$W$6:$W$1560)*(AH326=$AH$6:$AH$1560)*((AN326&lt;$AO$6:$AO$1560)*(AO326&gt;$AN$6:$AN$1560))*(ROW($W$6:$W$1560)&lt;&gt;ROW(W326)))&gt;0,"CRUZADO","Sin cruce")))</f>
        <v>Sin cruce</v>
      </c>
      <c r="AQ326" s="792" t="str">
        <f t="shared" si="229"/>
        <v>DE1HUAURAC</v>
      </c>
      <c r="AR326" s="792" t="str" cm="1">
        <f t="array" ref="AR326">IF(AQ326="","",IF(SUMPRODUCT((AQ326=$AQ$6:$AQ$1560)*(AH326=$AH$6:$AH$1560)*(AN326=$AN$6:$AN$1560)*(AO326=$AO$6:$AO$1560)*(ROW($AQ$6:$AQ$1560)&lt;&gt;ROW(AQ326))*((R326=0)*($R$6:$R$1560&gt;0)+(R326&gt;0)*($R$6:$R$1560=0)))&gt;0,"SALONES UNIDOS",IF(SUMPRODUCT((AQ326=$AQ$6:$AQ$1560)*(AH326=$AH$6:$AH$1560)*((AN326&lt;$AO$6:$AO$1560)*(AO326&gt;$AN$6:$AN$1560))*(ROW($AQ$6:$AQ$1560)&lt;&gt;ROW(AQ326)))&gt;0,"CRUZADO","Sin cruce")))</f>
        <v>Sin cruce</v>
      </c>
    </row>
    <row r="327" spans="3:44" s="8" customFormat="1" ht="18.75" customHeight="1">
      <c r="C327" s="12" t="s">
        <v>1081</v>
      </c>
      <c r="D327" s="789" t="s">
        <v>1472</v>
      </c>
      <c r="E327" s="789">
        <v>20261</v>
      </c>
      <c r="F327" s="12" t="s">
        <v>19</v>
      </c>
      <c r="G327" s="12" t="s">
        <v>20</v>
      </c>
      <c r="H327" s="12" t="s">
        <v>30</v>
      </c>
      <c r="I327" s="12">
        <v>1</v>
      </c>
      <c r="J327" s="12" t="s">
        <v>32</v>
      </c>
      <c r="K327" s="790" t="s">
        <v>1189</v>
      </c>
      <c r="L327" s="491" t="s">
        <v>1190</v>
      </c>
      <c r="M327" s="789" t="s">
        <v>1127</v>
      </c>
      <c r="N327" s="789" t="s">
        <v>1086</v>
      </c>
      <c r="O327" s="12" t="s">
        <v>731</v>
      </c>
      <c r="P327" s="789">
        <v>2</v>
      </c>
      <c r="Q327" s="789">
        <v>2</v>
      </c>
      <c r="R327" s="815">
        <v>4</v>
      </c>
      <c r="S327" s="789">
        <v>3</v>
      </c>
      <c r="T327" s="808"/>
      <c r="U327" s="789">
        <v>33</v>
      </c>
      <c r="V327" s="31">
        <f>IF(W327="","",IFERROR(INDEX(Docentes!C:C,MATCH(W327,Docentes!D:D,0)),"NUEVO"))</f>
        <v>45165102</v>
      </c>
      <c r="W327" s="791" t="s">
        <v>508</v>
      </c>
      <c r="X327" s="265" t="s">
        <v>1332</v>
      </c>
      <c r="Y327" s="789" t="s">
        <v>1182</v>
      </c>
      <c r="Z327" s="789" t="s">
        <v>1089</v>
      </c>
      <c r="AA327" s="272" t="s">
        <v>32</v>
      </c>
      <c r="AB327" s="31" t="s">
        <v>1477</v>
      </c>
      <c r="AC327" s="31">
        <v>33</v>
      </c>
      <c r="AD327" s="31"/>
      <c r="AE327" s="31"/>
      <c r="AF327" s="789" t="s">
        <v>1182</v>
      </c>
      <c r="AG327" s="31" t="str">
        <f t="shared" si="219"/>
        <v>TP</v>
      </c>
      <c r="AH327" s="789">
        <v>3</v>
      </c>
      <c r="AI327" s="789">
        <v>7</v>
      </c>
      <c r="AJ327" s="789">
        <v>40</v>
      </c>
      <c r="AK327" s="789">
        <v>11</v>
      </c>
      <c r="AL327" s="789">
        <v>0</v>
      </c>
      <c r="AM327" s="31">
        <f t="shared" si="226"/>
        <v>3.9999999999999987</v>
      </c>
      <c r="AN327" s="792">
        <f t="shared" si="227"/>
        <v>0.31944444444444448</v>
      </c>
      <c r="AO327" s="792">
        <f t="shared" si="228"/>
        <v>0.45833333333333331</v>
      </c>
      <c r="AP327" s="31" t="str" cm="1">
        <f t="array" ref="AP327">IF(W327="","",IF(SUMPRODUCT((W327=$W$6:$W$1560)*(AH327=$AH$6:$AH$1560)*(AN327=$AN$6:$AN$1560)*(AO327=$AO$6:$AO$1560)*(ROW($W$6:$W$1560)&lt;&gt;ROW(W327))*((R327=0)*($R$6:$R$1560&gt;0)+(R327&gt;0)*($R$6:$R$1560=0)))&gt;0,"SALONES UNIDOS",IF(SUMPRODUCT((W327=$W$6:$W$1560)*(AH327=$AH$6:$AH$1560)*((AN327&lt;$AO$6:$AO$1560)*(AO327&gt;$AN$6:$AN$1560))*(ROW($W$6:$W$1560)&lt;&gt;ROW(W327)))&gt;0,"CRUZADO","Sin cruce")))</f>
        <v>Sin cruce</v>
      </c>
      <c r="AQ327" s="792" t="str">
        <f t="shared" si="229"/>
        <v>DE1HUAURAC</v>
      </c>
      <c r="AR327" s="792" t="str" cm="1">
        <f t="array" ref="AR327">IF(AQ327="","",IF(SUMPRODUCT((AQ327=$AQ$6:$AQ$1560)*(AH327=$AH$6:$AH$1560)*(AN327=$AN$6:$AN$1560)*(AO327=$AO$6:$AO$1560)*(ROW($AQ$6:$AQ$1560)&lt;&gt;ROW(AQ327))*((R327=0)*($R$6:$R$1560&gt;0)+(R327&gt;0)*($R$6:$R$1560=0)))&gt;0,"SALONES UNIDOS",IF(SUMPRODUCT((AQ327=$AQ$6:$AQ$1560)*(AH327=$AH$6:$AH$1560)*((AN327&lt;$AO$6:$AO$1560)*(AO327&gt;$AN$6:$AN$1560))*(ROW($AQ$6:$AQ$1560)&lt;&gt;ROW(AQ327)))&gt;0,"CRUZADO","Sin cruce")))</f>
        <v>Sin cruce</v>
      </c>
    </row>
    <row r="328" spans="3:44" s="8" customFormat="1" ht="18.75" customHeight="1">
      <c r="C328" s="12" t="s">
        <v>1081</v>
      </c>
      <c r="D328" s="789" t="s">
        <v>1472</v>
      </c>
      <c r="E328" s="789">
        <v>20261</v>
      </c>
      <c r="F328" s="12" t="s">
        <v>19</v>
      </c>
      <c r="G328" s="12" t="s">
        <v>20</v>
      </c>
      <c r="H328" s="12" t="s">
        <v>30</v>
      </c>
      <c r="I328" s="12">
        <v>1</v>
      </c>
      <c r="J328" s="12" t="s">
        <v>32</v>
      </c>
      <c r="K328" s="790" t="s">
        <v>1191</v>
      </c>
      <c r="L328" s="491" t="s">
        <v>1192</v>
      </c>
      <c r="M328" s="789" t="s">
        <v>1101</v>
      </c>
      <c r="N328" s="789" t="s">
        <v>1086</v>
      </c>
      <c r="O328" s="12" t="s">
        <v>731</v>
      </c>
      <c r="P328" s="789">
        <v>2</v>
      </c>
      <c r="Q328" s="789">
        <v>0</v>
      </c>
      <c r="R328" s="815">
        <v>2</v>
      </c>
      <c r="S328" s="789">
        <v>3</v>
      </c>
      <c r="T328" s="808"/>
      <c r="U328" s="789">
        <v>33</v>
      </c>
      <c r="V328" s="31">
        <f>IF(W328="","",IFERROR(INDEX(Docentes!C:C,MATCH(W328,Docentes!D:D,0)),"NUEVO"))</f>
        <v>29384319</v>
      </c>
      <c r="W328" s="791" t="s">
        <v>1045</v>
      </c>
      <c r="X328" s="265" t="s">
        <v>1332</v>
      </c>
      <c r="Y328" s="789" t="s">
        <v>1182</v>
      </c>
      <c r="Z328" s="789" t="s">
        <v>1089</v>
      </c>
      <c r="AA328" s="272" t="s">
        <v>32</v>
      </c>
      <c r="AB328" s="31" t="s">
        <v>1477</v>
      </c>
      <c r="AC328" s="31">
        <v>33</v>
      </c>
      <c r="AD328" s="31"/>
      <c r="AE328" s="31"/>
      <c r="AF328" s="789" t="s">
        <v>1182</v>
      </c>
      <c r="AG328" s="31" t="str">
        <f t="shared" si="219"/>
        <v>T</v>
      </c>
      <c r="AH328" s="789">
        <v>1</v>
      </c>
      <c r="AI328" s="789">
        <v>9</v>
      </c>
      <c r="AJ328" s="789">
        <v>20</v>
      </c>
      <c r="AK328" s="789">
        <v>11</v>
      </c>
      <c r="AL328" s="789">
        <v>0</v>
      </c>
      <c r="AM328" s="31">
        <f t="shared" ref="AM328:AM331" si="230">IF(R328=0,0,IF(AI328="",R328,IF(X328="HIBRIDO VIRTUAL",0,((((AK328/24)+(AL328/1440))-((AI328/24)+(AJ328/1440)))*1440/50))))</f>
        <v>1.9999999999999993</v>
      </c>
      <c r="AN328" s="792">
        <f t="shared" ref="AN328:AN331" si="231">AI328/24+AJ328/1440</f>
        <v>0.3888888888888889</v>
      </c>
      <c r="AO328" s="792">
        <f t="shared" ref="AO328:AO331" si="232">AK328/24+AL328/1440</f>
        <v>0.45833333333333331</v>
      </c>
      <c r="AP328" s="31" t="str" cm="1">
        <f t="array" ref="AP328">IF(W328="","",IF(SUMPRODUCT((W328=$W$6:$W$1560)*(AH328=$AH$6:$AH$1560)*(AN328=$AN$6:$AN$1560)*(AO328=$AO$6:$AO$1560)*(ROW($W$6:$W$1560)&lt;&gt;ROW(W328))*((R328=0)*($R$6:$R$1560&gt;0)+(R328&gt;0)*($R$6:$R$1560=0)))&gt;0,"SALONES UNIDOS",IF(SUMPRODUCT((W328=$W$6:$W$1560)*(AH328=$AH$6:$AH$1560)*((AN328&lt;$AO$6:$AO$1560)*(AO328&gt;$AN$6:$AN$1560))*(ROW($W$6:$W$1560)&lt;&gt;ROW(W328)))&gt;0,"CRUZADO","Sin cruce")))</f>
        <v>Sin cruce</v>
      </c>
      <c r="AQ328" s="792" t="str">
        <f t="shared" ref="AQ328:AQ331" si="233">TRIM(CONCATENATE(H328,I328,F328,J328))</f>
        <v>DE1HUAURAC</v>
      </c>
      <c r="AR328" s="792" t="str" cm="1">
        <f t="array" ref="AR328">IF(AQ328="","",IF(SUMPRODUCT((AQ328=$AQ$6:$AQ$1560)*(AH328=$AH$6:$AH$1560)*(AN328=$AN$6:$AN$1560)*(AO328=$AO$6:$AO$1560)*(ROW($AQ$6:$AQ$1560)&lt;&gt;ROW(AQ328))*((R328=0)*($R$6:$R$1560&gt;0)+(R328&gt;0)*($R$6:$R$1560=0)))&gt;0,"SALONES UNIDOS",IF(SUMPRODUCT((AQ328=$AQ$6:$AQ$1560)*(AH328=$AH$6:$AH$1560)*((AN328&lt;$AO$6:$AO$1560)*(AO328&gt;$AN$6:$AN$1560))*(ROW($AQ$6:$AQ$1560)&lt;&gt;ROW(AQ328)))&gt;0,"CRUZADO","Sin cruce")))</f>
        <v>Sin cruce</v>
      </c>
    </row>
    <row r="329" spans="3:44" s="8" customFormat="1" ht="18.75" customHeight="1">
      <c r="C329" s="12" t="s">
        <v>1081</v>
      </c>
      <c r="D329" s="789" t="s">
        <v>1472</v>
      </c>
      <c r="E329" s="789">
        <v>20261</v>
      </c>
      <c r="F329" s="12" t="s">
        <v>19</v>
      </c>
      <c r="G329" s="12" t="s">
        <v>20</v>
      </c>
      <c r="H329" s="12" t="s">
        <v>30</v>
      </c>
      <c r="I329" s="12">
        <v>1</v>
      </c>
      <c r="J329" s="12" t="s">
        <v>1478</v>
      </c>
      <c r="K329" s="790" t="s">
        <v>1191</v>
      </c>
      <c r="L329" s="491" t="s">
        <v>1192</v>
      </c>
      <c r="M329" s="789" t="s">
        <v>1101</v>
      </c>
      <c r="N329" s="789" t="s">
        <v>1086</v>
      </c>
      <c r="O329" s="12" t="s">
        <v>731</v>
      </c>
      <c r="P329" s="789">
        <v>0</v>
      </c>
      <c r="Q329" s="789">
        <v>2</v>
      </c>
      <c r="R329" s="815">
        <v>2</v>
      </c>
      <c r="S329" s="789">
        <v>3</v>
      </c>
      <c r="T329" s="808"/>
      <c r="U329" s="789">
        <v>16</v>
      </c>
      <c r="V329" s="31">
        <f>IF(W329="","",IFERROR(INDEX(Docentes!C:C,MATCH(W329,Docentes!D:D,0)),"NUEVO"))</f>
        <v>29384319</v>
      </c>
      <c r="W329" s="791" t="s">
        <v>1045</v>
      </c>
      <c r="X329" s="265" t="s">
        <v>1332</v>
      </c>
      <c r="Y329" s="789" t="s">
        <v>1182</v>
      </c>
      <c r="Z329" s="789" t="s">
        <v>1089</v>
      </c>
      <c r="AA329" s="272" t="s">
        <v>1283</v>
      </c>
      <c r="AB329" s="31"/>
      <c r="AC329" s="31"/>
      <c r="AD329" s="31" t="s">
        <v>1212</v>
      </c>
      <c r="AE329" s="31">
        <v>21</v>
      </c>
      <c r="AF329" s="789" t="s">
        <v>1182</v>
      </c>
      <c r="AG329" s="31" t="str">
        <f t="shared" si="219"/>
        <v>P</v>
      </c>
      <c r="AH329" s="789">
        <v>1</v>
      </c>
      <c r="AI329" s="789">
        <v>7</v>
      </c>
      <c r="AJ329" s="789">
        <v>40</v>
      </c>
      <c r="AK329" s="789">
        <v>9</v>
      </c>
      <c r="AL329" s="789">
        <v>20</v>
      </c>
      <c r="AM329" s="31">
        <f t="shared" si="230"/>
        <v>1.9999999999999993</v>
      </c>
      <c r="AN329" s="792">
        <f t="shared" si="231"/>
        <v>0.31944444444444448</v>
      </c>
      <c r="AO329" s="792">
        <f t="shared" si="232"/>
        <v>0.3888888888888889</v>
      </c>
      <c r="AP329" s="31" t="str" cm="1">
        <f t="array" ref="AP329">IF(W329="","",IF(SUMPRODUCT((W329=$W$6:$W$1560)*(AH329=$AH$6:$AH$1560)*(AN329=$AN$6:$AN$1560)*(AO329=$AO$6:$AO$1560)*(ROW($W$6:$W$1560)&lt;&gt;ROW(W329))*((R329=0)*($R$6:$R$1560&gt;0)+(R329&gt;0)*($R$6:$R$1560=0)))&gt;0,"SALONES UNIDOS",IF(SUMPRODUCT((W329=$W$6:$W$1560)*(AH329=$AH$6:$AH$1560)*((AN329&lt;$AO$6:$AO$1560)*(AO329&gt;$AN$6:$AN$1560))*(ROW($W$6:$W$1560)&lt;&gt;ROW(W329)))&gt;0,"CRUZADO","Sin cruce")))</f>
        <v>Sin cruce</v>
      </c>
      <c r="AQ329" s="792" t="str">
        <f t="shared" si="233"/>
        <v>DE1HUAURAC1</v>
      </c>
      <c r="AR329" s="792" t="str" cm="1">
        <f t="array" ref="AR329">IF(AQ329="","",IF(SUMPRODUCT((AQ329=$AQ$6:$AQ$1560)*(AH329=$AH$6:$AH$1560)*(AN329=$AN$6:$AN$1560)*(AO329=$AO$6:$AO$1560)*(ROW($AQ$6:$AQ$1560)&lt;&gt;ROW(AQ329))*((R329=0)*($R$6:$R$1560&gt;0)+(R329&gt;0)*($R$6:$R$1560=0)))&gt;0,"SALONES UNIDOS",IF(SUMPRODUCT((AQ329=$AQ$6:$AQ$1560)*(AH329=$AH$6:$AH$1560)*((AN329&lt;$AO$6:$AO$1560)*(AO329&gt;$AN$6:$AN$1560))*(ROW($AQ$6:$AQ$1560)&lt;&gt;ROW(AQ329)))&gt;0,"CRUZADO","Sin cruce")))</f>
        <v>Sin cruce</v>
      </c>
    </row>
    <row r="330" spans="3:44" s="8" customFormat="1" ht="18.75" customHeight="1">
      <c r="C330" s="12" t="s">
        <v>1081</v>
      </c>
      <c r="D330" s="789" t="s">
        <v>1472</v>
      </c>
      <c r="E330" s="789">
        <v>20261</v>
      </c>
      <c r="F330" s="12" t="s">
        <v>19</v>
      </c>
      <c r="G330" s="12" t="s">
        <v>20</v>
      </c>
      <c r="H330" s="12" t="s">
        <v>30</v>
      </c>
      <c r="I330" s="12">
        <v>1</v>
      </c>
      <c r="J330" s="12" t="s">
        <v>1479</v>
      </c>
      <c r="K330" s="790" t="s">
        <v>1191</v>
      </c>
      <c r="L330" s="491" t="s">
        <v>1192</v>
      </c>
      <c r="M330" s="789" t="s">
        <v>1101</v>
      </c>
      <c r="N330" s="789" t="s">
        <v>1086</v>
      </c>
      <c r="O330" s="12" t="s">
        <v>731</v>
      </c>
      <c r="P330" s="789">
        <v>0</v>
      </c>
      <c r="Q330" s="789">
        <v>2</v>
      </c>
      <c r="R330" s="815">
        <v>2</v>
      </c>
      <c r="S330" s="789">
        <v>3</v>
      </c>
      <c r="T330" s="808"/>
      <c r="U330" s="789">
        <v>17</v>
      </c>
      <c r="V330" s="31">
        <f>IF(W330="","",IFERROR(INDEX(Docentes!C:C,MATCH(W330,Docentes!D:D,0)),"NUEVO"))</f>
        <v>29384319</v>
      </c>
      <c r="W330" s="791" t="s">
        <v>1045</v>
      </c>
      <c r="X330" s="265" t="s">
        <v>1332</v>
      </c>
      <c r="Y330" s="789" t="s">
        <v>1182</v>
      </c>
      <c r="Z330" s="789" t="s">
        <v>1089</v>
      </c>
      <c r="AA330" s="272" t="s">
        <v>1283</v>
      </c>
      <c r="AB330" s="31"/>
      <c r="AC330" s="31"/>
      <c r="AD330" s="31" t="s">
        <v>1212</v>
      </c>
      <c r="AE330" s="31">
        <v>21</v>
      </c>
      <c r="AF330" s="789" t="s">
        <v>1182</v>
      </c>
      <c r="AG330" s="31" t="str">
        <f t="shared" si="219"/>
        <v>P</v>
      </c>
      <c r="AH330" s="789">
        <v>1</v>
      </c>
      <c r="AI330" s="789">
        <v>11</v>
      </c>
      <c r="AJ330" s="789">
        <v>0</v>
      </c>
      <c r="AK330" s="789">
        <v>12</v>
      </c>
      <c r="AL330" s="789">
        <v>40</v>
      </c>
      <c r="AM330" s="31">
        <f t="shared" si="230"/>
        <v>2.0000000000000009</v>
      </c>
      <c r="AN330" s="792">
        <f t="shared" si="231"/>
        <v>0.45833333333333331</v>
      </c>
      <c r="AO330" s="792">
        <f t="shared" si="232"/>
        <v>0.52777777777777779</v>
      </c>
      <c r="AP330" s="31" t="str" cm="1">
        <f t="array" ref="AP330">IF(W330="","",IF(SUMPRODUCT((W330=$W$6:$W$1560)*(AH330=$AH$6:$AH$1560)*(AN330=$AN$6:$AN$1560)*(AO330=$AO$6:$AO$1560)*(ROW($W$6:$W$1560)&lt;&gt;ROW(W330))*((R330=0)*($R$6:$R$1560&gt;0)+(R330&gt;0)*($R$6:$R$1560=0)))&gt;0,"SALONES UNIDOS",IF(SUMPRODUCT((W330=$W$6:$W$1560)*(AH330=$AH$6:$AH$1560)*((AN330&lt;$AO$6:$AO$1560)*(AO330&gt;$AN$6:$AN$1560))*(ROW($W$6:$W$1560)&lt;&gt;ROW(W330)))&gt;0,"CRUZADO","Sin cruce")))</f>
        <v>Sin cruce</v>
      </c>
      <c r="AQ330" s="792" t="str">
        <f t="shared" si="233"/>
        <v>DE1HUAURAC2</v>
      </c>
      <c r="AR330" s="792" t="str" cm="1">
        <f t="array" ref="AR330">IF(AQ330="","",IF(SUMPRODUCT((AQ330=$AQ$6:$AQ$1560)*(AH330=$AH$6:$AH$1560)*(AN330=$AN$6:$AN$1560)*(AO330=$AO$6:$AO$1560)*(ROW($AQ$6:$AQ$1560)&lt;&gt;ROW(AQ330))*((R330=0)*($R$6:$R$1560&gt;0)+(R330&gt;0)*($R$6:$R$1560=0)))&gt;0,"SALONES UNIDOS",IF(SUMPRODUCT((AQ330=$AQ$6:$AQ$1560)*(AH330=$AH$6:$AH$1560)*((AN330&lt;$AO$6:$AO$1560)*(AO330&gt;$AN$6:$AN$1560))*(ROW($AQ$6:$AQ$1560)&lt;&gt;ROW(AQ330)))&gt;0,"CRUZADO","Sin cruce")))</f>
        <v>Sin cruce</v>
      </c>
    </row>
    <row r="331" spans="3:44" s="8" customFormat="1" ht="18.75" customHeight="1">
      <c r="C331" s="12" t="s">
        <v>1081</v>
      </c>
      <c r="D331" s="789" t="s">
        <v>1472</v>
      </c>
      <c r="E331" s="789">
        <v>20261</v>
      </c>
      <c r="F331" s="12" t="s">
        <v>19</v>
      </c>
      <c r="G331" s="12" t="s">
        <v>20</v>
      </c>
      <c r="H331" s="12" t="s">
        <v>30</v>
      </c>
      <c r="I331" s="12">
        <v>1</v>
      </c>
      <c r="J331" s="12" t="s">
        <v>32</v>
      </c>
      <c r="K331" s="790" t="s">
        <v>1193</v>
      </c>
      <c r="L331" s="491" t="s">
        <v>1194</v>
      </c>
      <c r="M331" s="789" t="s">
        <v>1127</v>
      </c>
      <c r="N331" s="789" t="s">
        <v>1086</v>
      </c>
      <c r="O331" s="12" t="s">
        <v>731</v>
      </c>
      <c r="P331" s="789">
        <v>2</v>
      </c>
      <c r="Q331" s="789">
        <v>2</v>
      </c>
      <c r="R331" s="815">
        <v>4</v>
      </c>
      <c r="S331" s="789">
        <v>3</v>
      </c>
      <c r="T331" s="808"/>
      <c r="U331" s="789">
        <v>33</v>
      </c>
      <c r="V331" s="31">
        <f>IF(W331="","",IFERROR(INDEX(Docentes!C:C,MATCH(W331,Docentes!D:D,0)),"NUEVO"))</f>
        <v>40822577</v>
      </c>
      <c r="W331" s="791" t="s">
        <v>452</v>
      </c>
      <c r="X331" s="265" t="s">
        <v>1332</v>
      </c>
      <c r="Y331" s="789" t="s">
        <v>1182</v>
      </c>
      <c r="Z331" s="789" t="s">
        <v>1089</v>
      </c>
      <c r="AA331" s="272" t="s">
        <v>32</v>
      </c>
      <c r="AB331" s="31" t="s">
        <v>1477</v>
      </c>
      <c r="AC331" s="31">
        <v>33</v>
      </c>
      <c r="AD331" s="31"/>
      <c r="AE331" s="31"/>
      <c r="AF331" s="789" t="s">
        <v>1182</v>
      </c>
      <c r="AG331" s="31" t="str">
        <f>IF(AND(P331&gt;0,Q331&gt;0),"TP",IF(AND(P331&gt;0,Q331=0),"T","P"))</f>
        <v>TP</v>
      </c>
      <c r="AH331" s="789">
        <v>4</v>
      </c>
      <c r="AI331" s="789">
        <v>11</v>
      </c>
      <c r="AJ331" s="789">
        <v>0</v>
      </c>
      <c r="AK331" s="789">
        <v>14</v>
      </c>
      <c r="AL331" s="789">
        <v>20</v>
      </c>
      <c r="AM331" s="31">
        <f t="shared" si="230"/>
        <v>4</v>
      </c>
      <c r="AN331" s="792">
        <f t="shared" si="231"/>
        <v>0.45833333333333331</v>
      </c>
      <c r="AO331" s="792">
        <f t="shared" si="232"/>
        <v>0.59722222222222221</v>
      </c>
      <c r="AP331" s="31" t="str" cm="1">
        <f t="array" ref="AP331">IF(W331="","",IF(SUMPRODUCT((W331=$W$6:$W$1560)*(AH331=$AH$6:$AH$1560)*(AN331=$AN$6:$AN$1560)*(AO331=$AO$6:$AO$1560)*(ROW($W$6:$W$1560)&lt;&gt;ROW(W331))*((R331=0)*($R$6:$R$1560&gt;0)+(R331&gt;0)*($R$6:$R$1560=0)))&gt;0,"SALONES UNIDOS",IF(SUMPRODUCT((W331=$W$6:$W$1560)*(AH331=$AH$6:$AH$1560)*((AN331&lt;$AO$6:$AO$1560)*(AO331&gt;$AN$6:$AN$1560))*(ROW($W$6:$W$1560)&lt;&gt;ROW(W331)))&gt;0,"CRUZADO","Sin cruce")))</f>
        <v>Sin cruce</v>
      </c>
      <c r="AQ331" s="792" t="str">
        <f t="shared" si="233"/>
        <v>DE1HUAURAC</v>
      </c>
      <c r="AR331" s="792" t="str" cm="1">
        <f t="array" ref="AR331">IF(AQ331="","",IF(SUMPRODUCT((AQ331=$AQ$6:$AQ$1560)*(AH331=$AH$6:$AH$1560)*(AN331=$AN$6:$AN$1560)*(AO331=$AO$6:$AO$1560)*(ROW($AQ$6:$AQ$1560)&lt;&gt;ROW(AQ331))*((R331=0)*($R$6:$R$1560&gt;0)+(R331&gt;0)*($R$6:$R$1560=0)))&gt;0,"SALONES UNIDOS",IF(SUMPRODUCT((AQ331=$AQ$6:$AQ$1560)*(AH331=$AH$6:$AH$1560)*((AN331&lt;$AO$6:$AO$1560)*(AO331&gt;$AN$6:$AN$1560))*(ROW($AQ$6:$AQ$1560)&lt;&gt;ROW(AQ331)))&gt;0,"CRUZADO","Sin cruce")))</f>
        <v>Sin cruce</v>
      </c>
    </row>
    <row r="332" spans="3:44" s="8" customFormat="1" ht="18.75" customHeight="1">
      <c r="C332" s="12" t="s">
        <v>1081</v>
      </c>
      <c r="D332" s="789" t="s">
        <v>1472</v>
      </c>
      <c r="E332" s="789">
        <v>20261</v>
      </c>
      <c r="F332" s="12" t="s">
        <v>19</v>
      </c>
      <c r="G332" s="12" t="s">
        <v>20</v>
      </c>
      <c r="H332" s="12" t="s">
        <v>30</v>
      </c>
      <c r="I332" s="12">
        <v>1</v>
      </c>
      <c r="J332" s="12" t="s">
        <v>41</v>
      </c>
      <c r="K332" s="790" t="s">
        <v>1180</v>
      </c>
      <c r="L332" s="491" t="s">
        <v>1181</v>
      </c>
      <c r="M332" s="789" t="s">
        <v>1127</v>
      </c>
      <c r="N332" s="789" t="s">
        <v>1086</v>
      </c>
      <c r="O332" s="12" t="s">
        <v>731</v>
      </c>
      <c r="P332" s="789">
        <v>3</v>
      </c>
      <c r="Q332" s="789">
        <v>2</v>
      </c>
      <c r="R332" s="815">
        <v>5</v>
      </c>
      <c r="S332" s="789">
        <v>4</v>
      </c>
      <c r="T332" s="808"/>
      <c r="U332" s="789">
        <v>33</v>
      </c>
      <c r="V332" s="31">
        <f>IF(W332="","",IFERROR(INDEX(Docentes!C:C,MATCH(W332,Docentes!D:D,0)),"NUEVO"))</f>
        <v>42711303</v>
      </c>
      <c r="W332" s="791" t="s">
        <v>1046</v>
      </c>
      <c r="X332" s="265" t="s">
        <v>1332</v>
      </c>
      <c r="Y332" s="789" t="s">
        <v>1088</v>
      </c>
      <c r="Z332" s="789" t="s">
        <v>1089</v>
      </c>
      <c r="AA332" s="272" t="s">
        <v>26</v>
      </c>
      <c r="AB332" s="31" t="s">
        <v>1473</v>
      </c>
      <c r="AC332" s="31">
        <v>38</v>
      </c>
      <c r="AD332" s="31"/>
      <c r="AE332" s="31"/>
      <c r="AF332" s="789" t="s">
        <v>1088</v>
      </c>
      <c r="AG332" s="31" t="str">
        <f t="shared" si="219"/>
        <v>TP</v>
      </c>
      <c r="AH332" s="789">
        <v>3</v>
      </c>
      <c r="AI332" s="789">
        <v>18</v>
      </c>
      <c r="AJ332" s="789">
        <v>30</v>
      </c>
      <c r="AK332" s="789">
        <v>22</v>
      </c>
      <c r="AL332" s="789">
        <v>40</v>
      </c>
      <c r="AM332" s="31">
        <f t="shared" ref="AM332" si="234">IF(R332=0,0,IF(AI332="",R332,IF(X332="HIBRIDO VIRTUAL",0,((((AK332/24)+(AL332/1440))-((AI332/24)+(AJ332/1440)))*1440/50))))</f>
        <v>4.9999999999999982</v>
      </c>
      <c r="AN332" s="792">
        <f t="shared" ref="AN332" si="235">AI332/24+AJ332/1440</f>
        <v>0.77083333333333337</v>
      </c>
      <c r="AO332" s="792">
        <f t="shared" ref="AO332" si="236">AK332/24+AL332/1440</f>
        <v>0.94444444444444442</v>
      </c>
      <c r="AP332" s="31" t="str" cm="1">
        <f t="array" ref="AP332">IF(W332="","",IF(SUMPRODUCT((W332=$W$6:$W$1560)*(AH332=$AH$6:$AH$1560)*(AN332=$AN$6:$AN$1560)*(AO332=$AO$6:$AO$1560)*(ROW($W$6:$W$1560)&lt;&gt;ROW(W332))*((R332=0)*($R$6:$R$1560&gt;0)+(R332&gt;0)*($R$6:$R$1560=0)))&gt;0,"SALONES UNIDOS",IF(SUMPRODUCT((W332=$W$6:$W$1560)*(AH332=$AH$6:$AH$1560)*((AN332&lt;$AO$6:$AO$1560)*(AO332&gt;$AN$6:$AN$1560))*(ROW($W$6:$W$1560)&lt;&gt;ROW(W332)))&gt;0,"CRUZADO","Sin cruce")))</f>
        <v>Sin cruce</v>
      </c>
      <c r="AQ332" s="792" t="str">
        <f t="shared" ref="AQ332:AQ341" si="237">TRIM(CONCATENATE(H332,I332,F332,J332))</f>
        <v>DE1HUAURAD</v>
      </c>
      <c r="AR332" s="792" t="str" cm="1">
        <f t="array" ref="AR332">IF(AQ332="","",IF(SUMPRODUCT((AQ332=$AQ$6:$AQ$1560)*(AH332=$AH$6:$AH$1560)*(AN332=$AN$6:$AN$1560)*(AO332=$AO$6:$AO$1560)*(ROW($AQ$6:$AQ$1560)&lt;&gt;ROW(AQ332))*((R332=0)*($R$6:$R$1560&gt;0)+(R332&gt;0)*($R$6:$R$1560=0)))&gt;0,"SALONES UNIDOS",IF(SUMPRODUCT((AQ332=$AQ$6:$AQ$1560)*(AH332=$AH$6:$AH$1560)*((AN332&lt;$AO$6:$AO$1560)*(AO332&gt;$AN$6:$AN$1560))*(ROW($AQ$6:$AQ$1560)&lt;&gt;ROW(AQ332)))&gt;0,"CRUZADO","Sin cruce")))</f>
        <v>Sin cruce</v>
      </c>
    </row>
    <row r="333" spans="3:44" s="8" customFormat="1" ht="18.75" customHeight="1">
      <c r="C333" s="12" t="s">
        <v>1081</v>
      </c>
      <c r="D333" s="789" t="s">
        <v>1472</v>
      </c>
      <c r="E333" s="789">
        <v>20261</v>
      </c>
      <c r="F333" s="12" t="s">
        <v>19</v>
      </c>
      <c r="G333" s="12" t="s">
        <v>20</v>
      </c>
      <c r="H333" s="12" t="s">
        <v>30</v>
      </c>
      <c r="I333" s="12">
        <v>1</v>
      </c>
      <c r="J333" s="12" t="s">
        <v>41</v>
      </c>
      <c r="K333" s="790" t="s">
        <v>1184</v>
      </c>
      <c r="L333" s="491" t="s">
        <v>1185</v>
      </c>
      <c r="M333" s="789" t="s">
        <v>1127</v>
      </c>
      <c r="N333" s="789" t="s">
        <v>1086</v>
      </c>
      <c r="O333" s="12" t="s">
        <v>731</v>
      </c>
      <c r="P333" s="789">
        <v>3</v>
      </c>
      <c r="Q333" s="789">
        <v>2</v>
      </c>
      <c r="R333" s="815">
        <v>5</v>
      </c>
      <c r="S333" s="789">
        <v>4</v>
      </c>
      <c r="T333" s="808"/>
      <c r="U333" s="789">
        <v>33</v>
      </c>
      <c r="V333" s="31">
        <f>IF(W333="","",IFERROR(INDEX(Docentes!C:C,MATCH(W333,Docentes!D:D,0)),"NUEVO"))</f>
        <v>42212783</v>
      </c>
      <c r="W333" s="791" t="s">
        <v>451</v>
      </c>
      <c r="X333" s="265" t="s">
        <v>1332</v>
      </c>
      <c r="Y333" s="789" t="s">
        <v>1088</v>
      </c>
      <c r="Z333" s="789" t="s">
        <v>1089</v>
      </c>
      <c r="AA333" s="272" t="s">
        <v>26</v>
      </c>
      <c r="AB333" s="31" t="s">
        <v>1473</v>
      </c>
      <c r="AC333" s="31">
        <v>38</v>
      </c>
      <c r="AD333" s="31"/>
      <c r="AE333" s="31"/>
      <c r="AF333" s="789" t="s">
        <v>1088</v>
      </c>
      <c r="AG333" s="31" t="str">
        <f t="shared" si="219"/>
        <v>TP</v>
      </c>
      <c r="AH333" s="789">
        <v>2</v>
      </c>
      <c r="AI333" s="789">
        <v>18</v>
      </c>
      <c r="AJ333" s="789">
        <v>30</v>
      </c>
      <c r="AK333" s="789">
        <v>22</v>
      </c>
      <c r="AL333" s="789">
        <v>40</v>
      </c>
      <c r="AM333" s="31">
        <f t="shared" si="226"/>
        <v>4.9999999999999982</v>
      </c>
      <c r="AN333" s="792">
        <f t="shared" si="227"/>
        <v>0.77083333333333337</v>
      </c>
      <c r="AO333" s="792">
        <f t="shared" si="228"/>
        <v>0.94444444444444442</v>
      </c>
      <c r="AP333" s="31" t="str" cm="1">
        <f t="array" ref="AP333">IF(W333="","",IF(SUMPRODUCT((W333=$W$6:$W$1560)*(AH333=$AH$6:$AH$1560)*(AN333=$AN$6:$AN$1560)*(AO333=$AO$6:$AO$1560)*(ROW($W$6:$W$1560)&lt;&gt;ROW(W333))*((R333=0)*($R$6:$R$1560&gt;0)+(R333&gt;0)*($R$6:$R$1560=0)))&gt;0,"SALONES UNIDOS",IF(SUMPRODUCT((W333=$W$6:$W$1560)*(AH333=$AH$6:$AH$1560)*((AN333&lt;$AO$6:$AO$1560)*(AO333&gt;$AN$6:$AN$1560))*(ROW($W$6:$W$1560)&lt;&gt;ROW(W333)))&gt;0,"CRUZADO","Sin cruce")))</f>
        <v>Sin cruce</v>
      </c>
      <c r="AQ333" s="792" t="str">
        <f t="shared" si="237"/>
        <v>DE1HUAURAD</v>
      </c>
      <c r="AR333" s="792" t="str" cm="1">
        <f t="array" ref="AR333">IF(AQ333="","",IF(SUMPRODUCT((AQ333=$AQ$6:$AQ$1560)*(AH333=$AH$6:$AH$1560)*(AN333=$AN$6:$AN$1560)*(AO333=$AO$6:$AO$1560)*(ROW($AQ$6:$AQ$1560)&lt;&gt;ROW(AQ333))*((R333=0)*($R$6:$R$1560&gt;0)+(R333&gt;0)*($R$6:$R$1560=0)))&gt;0,"SALONES UNIDOS",IF(SUMPRODUCT((AQ333=$AQ$6:$AQ$1560)*(AH333=$AH$6:$AH$1560)*((AN333&lt;$AO$6:$AO$1560)*(AO333&gt;$AN$6:$AN$1560))*(ROW($AQ$6:$AQ$1560)&lt;&gt;ROW(AQ333)))&gt;0,"CRUZADO","Sin cruce")))</f>
        <v>Sin cruce</v>
      </c>
    </row>
    <row r="334" spans="3:44" s="8" customFormat="1" ht="18.75" customHeight="1">
      <c r="C334" s="12" t="s">
        <v>1081</v>
      </c>
      <c r="D334" s="789" t="s">
        <v>1472</v>
      </c>
      <c r="E334" s="789">
        <v>20261</v>
      </c>
      <c r="F334" s="12" t="s">
        <v>19</v>
      </c>
      <c r="G334" s="12" t="s">
        <v>20</v>
      </c>
      <c r="H334" s="12" t="s">
        <v>30</v>
      </c>
      <c r="I334" s="12">
        <v>1</v>
      </c>
      <c r="J334" s="12" t="s">
        <v>41</v>
      </c>
      <c r="K334" s="790" t="s">
        <v>1187</v>
      </c>
      <c r="L334" s="491" t="s">
        <v>1188</v>
      </c>
      <c r="M334" s="789" t="s">
        <v>1127</v>
      </c>
      <c r="N334" s="789" t="s">
        <v>1086</v>
      </c>
      <c r="O334" s="12" t="s">
        <v>731</v>
      </c>
      <c r="P334" s="789">
        <v>3</v>
      </c>
      <c r="Q334" s="789">
        <v>1</v>
      </c>
      <c r="R334" s="815">
        <v>4</v>
      </c>
      <c r="S334" s="789">
        <v>4</v>
      </c>
      <c r="T334" s="808"/>
      <c r="U334" s="789">
        <v>33</v>
      </c>
      <c r="V334" s="31">
        <f>IF(W334="","",IFERROR(INDEX(Docentes!C:C,MATCH(W334,Docentes!D:D,0)),"NUEVO"))</f>
        <v>40822577</v>
      </c>
      <c r="W334" s="791" t="s">
        <v>452</v>
      </c>
      <c r="X334" s="265" t="s">
        <v>1332</v>
      </c>
      <c r="Y334" s="789" t="s">
        <v>1088</v>
      </c>
      <c r="Z334" s="789" t="s">
        <v>1089</v>
      </c>
      <c r="AA334" s="272" t="s">
        <v>26</v>
      </c>
      <c r="AB334" s="31" t="s">
        <v>1449</v>
      </c>
      <c r="AC334" s="31">
        <v>38</v>
      </c>
      <c r="AD334" s="31"/>
      <c r="AE334" s="31"/>
      <c r="AF334" s="789" t="s">
        <v>1088</v>
      </c>
      <c r="AG334" s="31" t="str">
        <f t="shared" ref="AG334" si="238">IF(AND(P334&gt;0,Q334&gt;0),"TP",IF(AND(P334&gt;0,Q334=0),"T","P"))</f>
        <v>TP</v>
      </c>
      <c r="AH334" s="789">
        <v>1</v>
      </c>
      <c r="AI334" s="789">
        <v>18</v>
      </c>
      <c r="AJ334" s="789">
        <v>30</v>
      </c>
      <c r="AK334" s="789">
        <v>21</v>
      </c>
      <c r="AL334" s="789">
        <v>50</v>
      </c>
      <c r="AM334" s="31">
        <f t="shared" ref="AM334" si="239">IF(R334=0,0,IF(AI334="",R334,IF(X334="HIBRIDO VIRTUAL",0,((((AK334/24)+(AL334/1440))-((AI334/24)+(AJ334/1440)))*1440/50))))</f>
        <v>3.9999999999999987</v>
      </c>
      <c r="AN334" s="792">
        <f t="shared" ref="AN334" si="240">AI334/24+AJ334/1440</f>
        <v>0.77083333333333337</v>
      </c>
      <c r="AO334" s="792">
        <f t="shared" ref="AO334" si="241">AK334/24+AL334/1440</f>
        <v>0.90972222222222221</v>
      </c>
      <c r="AP334" s="31" t="str" cm="1">
        <f t="array" ref="AP334">IF(W334="","",IF(SUMPRODUCT((W334=$W$6:$W$1560)*(AH334=$AH$6:$AH$1560)*(AN334=$AN$6:$AN$1560)*(AO334=$AO$6:$AO$1560)*(ROW($W$6:$W$1560)&lt;&gt;ROW(W334))*((R334=0)*($R$6:$R$1560&gt;0)+(R334&gt;0)*($R$6:$R$1560=0)))&gt;0,"SALONES UNIDOS",IF(SUMPRODUCT((W334=$W$6:$W$1560)*(AH334=$AH$6:$AH$1560)*((AN334&lt;$AO$6:$AO$1560)*(AO334&gt;$AN$6:$AN$1560))*(ROW($W$6:$W$1560)&lt;&gt;ROW(W334)))&gt;0,"CRUZADO","Sin cruce")))</f>
        <v>Sin cruce</v>
      </c>
      <c r="AQ334" s="792" t="str">
        <f t="shared" ref="AQ334" si="242">TRIM(CONCATENATE(H334,I334,F334,J334))</f>
        <v>DE1HUAURAD</v>
      </c>
      <c r="AR334" s="792" t="str" cm="1">
        <f t="array" ref="AR334">IF(AQ334="","",IF(SUMPRODUCT((AQ334=$AQ$6:$AQ$1560)*(AH334=$AH$6:$AH$1560)*(AN334=$AN$6:$AN$1560)*(AO334=$AO$6:$AO$1560)*(ROW($AQ$6:$AQ$1560)&lt;&gt;ROW(AQ334))*((R334=0)*($R$6:$R$1560&gt;0)+(R334&gt;0)*($R$6:$R$1560=0)))&gt;0,"SALONES UNIDOS",IF(SUMPRODUCT((AQ334=$AQ$6:$AQ$1560)*(AH334=$AH$6:$AH$1560)*((AN334&lt;$AO$6:$AO$1560)*(AO334&gt;$AN$6:$AN$1560))*(ROW($AQ$6:$AQ$1560)&lt;&gt;ROW(AQ334)))&gt;0,"CRUZADO","Sin cruce")))</f>
        <v>Sin cruce</v>
      </c>
    </row>
    <row r="335" spans="3:44" s="8" customFormat="1" ht="18.75" customHeight="1">
      <c r="C335" s="12" t="s">
        <v>1081</v>
      </c>
      <c r="D335" s="789" t="s">
        <v>1472</v>
      </c>
      <c r="E335" s="789">
        <v>20261</v>
      </c>
      <c r="F335" s="12" t="s">
        <v>19</v>
      </c>
      <c r="G335" s="12" t="s">
        <v>20</v>
      </c>
      <c r="H335" s="12" t="s">
        <v>30</v>
      </c>
      <c r="I335" s="12">
        <v>1</v>
      </c>
      <c r="J335" s="12" t="s">
        <v>41</v>
      </c>
      <c r="K335" s="790" t="s">
        <v>1187</v>
      </c>
      <c r="L335" s="491" t="s">
        <v>1188</v>
      </c>
      <c r="M335" s="789" t="s">
        <v>1127</v>
      </c>
      <c r="N335" s="789" t="s">
        <v>1086</v>
      </c>
      <c r="O335" s="12" t="s">
        <v>731</v>
      </c>
      <c r="P335" s="789">
        <v>0</v>
      </c>
      <c r="Q335" s="789">
        <v>1</v>
      </c>
      <c r="R335" s="815">
        <v>1</v>
      </c>
      <c r="S335" s="789">
        <v>4</v>
      </c>
      <c r="T335" s="808"/>
      <c r="U335" s="789">
        <v>33</v>
      </c>
      <c r="V335" s="31">
        <f>IF(W335="","",IFERROR(INDEX(Docentes!C:C,MATCH(W335,Docentes!D:D,0)),"NUEVO"))</f>
        <v>40822577</v>
      </c>
      <c r="W335" s="791" t="s">
        <v>452</v>
      </c>
      <c r="X335" s="265" t="s">
        <v>1332</v>
      </c>
      <c r="Y335" s="789" t="s">
        <v>1088</v>
      </c>
      <c r="Z335" s="789" t="s">
        <v>1089</v>
      </c>
      <c r="AA335" s="272" t="s">
        <v>26</v>
      </c>
      <c r="AB335" s="31" t="s">
        <v>1473</v>
      </c>
      <c r="AC335" s="31">
        <v>38</v>
      </c>
      <c r="AD335" s="31"/>
      <c r="AE335" s="31"/>
      <c r="AF335" s="789" t="s">
        <v>1088</v>
      </c>
      <c r="AG335" s="31" t="str">
        <f t="shared" si="219"/>
        <v>P</v>
      </c>
      <c r="AH335" s="789">
        <v>2</v>
      </c>
      <c r="AI335" s="789">
        <v>22</v>
      </c>
      <c r="AJ335" s="789">
        <v>40</v>
      </c>
      <c r="AK335" s="789">
        <v>23</v>
      </c>
      <c r="AL335" s="789">
        <v>30</v>
      </c>
      <c r="AM335" s="31">
        <f t="shared" si="226"/>
        <v>1.0000000000000029</v>
      </c>
      <c r="AN335" s="792">
        <f t="shared" si="227"/>
        <v>0.94444444444444442</v>
      </c>
      <c r="AO335" s="792">
        <f t="shared" si="228"/>
        <v>0.97916666666666674</v>
      </c>
      <c r="AP335" s="31" t="str" cm="1">
        <f t="array" ref="AP335">IF(W335="","",IF(SUMPRODUCT((W335=$W$6:$W$1560)*(AH335=$AH$6:$AH$1560)*(AN335=$AN$6:$AN$1560)*(AO335=$AO$6:$AO$1560)*(ROW($W$6:$W$1560)&lt;&gt;ROW(W335))*((R335=0)*($R$6:$R$1560&gt;0)+(R335&gt;0)*($R$6:$R$1560=0)))&gt;0,"SALONES UNIDOS",IF(SUMPRODUCT((W335=$W$6:$W$1560)*(AH335=$AH$6:$AH$1560)*((AN335&lt;$AO$6:$AO$1560)*(AO335&gt;$AN$6:$AN$1560))*(ROW($W$6:$W$1560)&lt;&gt;ROW(W335)))&gt;0,"CRUZADO","Sin cruce")))</f>
        <v>Sin cruce</v>
      </c>
      <c r="AQ335" s="792" t="str">
        <f t="shared" si="237"/>
        <v>DE1HUAURAD</v>
      </c>
      <c r="AR335" s="792" t="str" cm="1">
        <f t="array" ref="AR335">IF(AQ335="","",IF(SUMPRODUCT((AQ335=$AQ$6:$AQ$1560)*(AH335=$AH$6:$AH$1560)*(AN335=$AN$6:$AN$1560)*(AO335=$AO$6:$AO$1560)*(ROW($AQ$6:$AQ$1560)&lt;&gt;ROW(AQ335))*((R335=0)*($R$6:$R$1560&gt;0)+(R335&gt;0)*($R$6:$R$1560=0)))&gt;0,"SALONES UNIDOS",IF(SUMPRODUCT((AQ335=$AQ$6:$AQ$1560)*(AH335=$AH$6:$AH$1560)*((AN335&lt;$AO$6:$AO$1560)*(AO335&gt;$AN$6:$AN$1560))*(ROW($AQ$6:$AQ$1560)&lt;&gt;ROW(AQ335)))&gt;0,"CRUZADO","Sin cruce")))</f>
        <v>Sin cruce</v>
      </c>
    </row>
    <row r="336" spans="3:44" s="8" customFormat="1" ht="18.75" customHeight="1">
      <c r="C336" s="12" t="s">
        <v>1081</v>
      </c>
      <c r="D336" s="789" t="s">
        <v>1472</v>
      </c>
      <c r="E336" s="789">
        <v>20261</v>
      </c>
      <c r="F336" s="12" t="s">
        <v>19</v>
      </c>
      <c r="G336" s="12" t="s">
        <v>20</v>
      </c>
      <c r="H336" s="12" t="s">
        <v>30</v>
      </c>
      <c r="I336" s="12">
        <v>1</v>
      </c>
      <c r="J336" s="12" t="s">
        <v>41</v>
      </c>
      <c r="K336" s="790" t="s">
        <v>1189</v>
      </c>
      <c r="L336" s="491" t="s">
        <v>1190</v>
      </c>
      <c r="M336" s="789" t="s">
        <v>1127</v>
      </c>
      <c r="N336" s="789" t="s">
        <v>1086</v>
      </c>
      <c r="O336" s="12" t="s">
        <v>731</v>
      </c>
      <c r="P336" s="789">
        <v>2</v>
      </c>
      <c r="Q336" s="789">
        <v>2</v>
      </c>
      <c r="R336" s="815">
        <v>4</v>
      </c>
      <c r="S336" s="789">
        <v>3</v>
      </c>
      <c r="T336" s="808"/>
      <c r="U336" s="789">
        <v>33</v>
      </c>
      <c r="V336" s="31">
        <f>IF(W336="","",IFERROR(INDEX(Docentes!C:C,MATCH(W336,Docentes!D:D,0)),"NUEVO"))</f>
        <v>41239504</v>
      </c>
      <c r="W336" s="791" t="s">
        <v>437</v>
      </c>
      <c r="X336" s="265" t="s">
        <v>1332</v>
      </c>
      <c r="Y336" s="789" t="s">
        <v>1088</v>
      </c>
      <c r="Z336" s="789" t="s">
        <v>1089</v>
      </c>
      <c r="AA336" s="272" t="s">
        <v>26</v>
      </c>
      <c r="AB336" s="31" t="s">
        <v>1473</v>
      </c>
      <c r="AC336" s="31">
        <v>38</v>
      </c>
      <c r="AD336" s="31"/>
      <c r="AE336" s="31"/>
      <c r="AF336" s="789" t="s">
        <v>1088</v>
      </c>
      <c r="AG336" s="31" t="str">
        <f t="shared" si="219"/>
        <v>TP</v>
      </c>
      <c r="AH336" s="789">
        <v>4</v>
      </c>
      <c r="AI336" s="789">
        <v>18</v>
      </c>
      <c r="AJ336" s="789">
        <v>30</v>
      </c>
      <c r="AK336" s="789">
        <v>21</v>
      </c>
      <c r="AL336" s="789">
        <v>50</v>
      </c>
      <c r="AM336" s="31">
        <f t="shared" si="226"/>
        <v>3.9999999999999987</v>
      </c>
      <c r="AN336" s="792">
        <f t="shared" si="227"/>
        <v>0.77083333333333337</v>
      </c>
      <c r="AO336" s="792">
        <f t="shared" si="228"/>
        <v>0.90972222222222221</v>
      </c>
      <c r="AP336" s="31" t="str" cm="1">
        <f t="array" ref="AP336">IF(W336="","",IF(SUMPRODUCT((W336=$W$6:$W$1560)*(AH336=$AH$6:$AH$1560)*(AN336=$AN$6:$AN$1560)*(AO336=$AO$6:$AO$1560)*(ROW($W$6:$W$1560)&lt;&gt;ROW(W336))*((R336=0)*($R$6:$R$1560&gt;0)+(R336&gt;0)*($R$6:$R$1560=0)))&gt;0,"SALONES UNIDOS",IF(SUMPRODUCT((W336=$W$6:$W$1560)*(AH336=$AH$6:$AH$1560)*((AN336&lt;$AO$6:$AO$1560)*(AO336&gt;$AN$6:$AN$1560))*(ROW($W$6:$W$1560)&lt;&gt;ROW(W336)))&gt;0,"CRUZADO","Sin cruce")))</f>
        <v>Sin cruce</v>
      </c>
      <c r="AQ336" s="792" t="str">
        <f t="shared" si="237"/>
        <v>DE1HUAURAD</v>
      </c>
      <c r="AR336" s="792" t="str" cm="1">
        <f t="array" ref="AR336">IF(AQ336="","",IF(SUMPRODUCT((AQ336=$AQ$6:$AQ$1560)*(AH336=$AH$6:$AH$1560)*(AN336=$AN$6:$AN$1560)*(AO336=$AO$6:$AO$1560)*(ROW($AQ$6:$AQ$1560)&lt;&gt;ROW(AQ336))*((R336=0)*($R$6:$R$1560&gt;0)+(R336&gt;0)*($R$6:$R$1560=0)))&gt;0,"SALONES UNIDOS",IF(SUMPRODUCT((AQ336=$AQ$6:$AQ$1560)*(AH336=$AH$6:$AH$1560)*((AN336&lt;$AO$6:$AO$1560)*(AO336&gt;$AN$6:$AN$1560))*(ROW($AQ$6:$AQ$1560)&lt;&gt;ROW(AQ336)))&gt;0,"CRUZADO","Sin cruce")))</f>
        <v>Sin cruce</v>
      </c>
    </row>
    <row r="337" spans="3:44" s="8" customFormat="1" ht="18.75" customHeight="1">
      <c r="C337" s="12" t="s">
        <v>1081</v>
      </c>
      <c r="D337" s="789" t="s">
        <v>1472</v>
      </c>
      <c r="E337" s="789">
        <v>20261</v>
      </c>
      <c r="F337" s="12" t="s">
        <v>19</v>
      </c>
      <c r="G337" s="12" t="s">
        <v>20</v>
      </c>
      <c r="H337" s="12" t="s">
        <v>30</v>
      </c>
      <c r="I337" s="12">
        <v>1</v>
      </c>
      <c r="J337" s="12" t="s">
        <v>41</v>
      </c>
      <c r="K337" s="790" t="s">
        <v>1191</v>
      </c>
      <c r="L337" s="491" t="s">
        <v>1192</v>
      </c>
      <c r="M337" s="789" t="s">
        <v>1101</v>
      </c>
      <c r="N337" s="789" t="s">
        <v>1086</v>
      </c>
      <c r="O337" s="12" t="s">
        <v>731</v>
      </c>
      <c r="P337" s="789">
        <v>2</v>
      </c>
      <c r="Q337" s="789">
        <v>0</v>
      </c>
      <c r="R337" s="815">
        <v>2</v>
      </c>
      <c r="S337" s="789">
        <v>3</v>
      </c>
      <c r="T337" s="808"/>
      <c r="U337" s="789">
        <v>33</v>
      </c>
      <c r="V337" s="31">
        <f>IF(W337="","",IFERROR(INDEX(Docentes!C:C,MATCH(W337,Docentes!D:D,0)),"NUEVO"))</f>
        <v>75168136</v>
      </c>
      <c r="W337" s="693" t="s">
        <v>1011</v>
      </c>
      <c r="X337" s="265" t="s">
        <v>1332</v>
      </c>
      <c r="Y337" s="789" t="s">
        <v>1088</v>
      </c>
      <c r="Z337" s="789" t="s">
        <v>1089</v>
      </c>
      <c r="AA337" s="272" t="s">
        <v>26</v>
      </c>
      <c r="AB337" s="31" t="s">
        <v>1473</v>
      </c>
      <c r="AC337" s="31">
        <v>38</v>
      </c>
      <c r="AD337" s="31"/>
      <c r="AE337" s="31"/>
      <c r="AF337" s="789" t="s">
        <v>1088</v>
      </c>
      <c r="AG337" s="31" t="str">
        <f t="shared" si="219"/>
        <v>T</v>
      </c>
      <c r="AH337" s="789">
        <v>5</v>
      </c>
      <c r="AI337" s="789">
        <v>18</v>
      </c>
      <c r="AJ337" s="789">
        <v>30</v>
      </c>
      <c r="AK337" s="789">
        <v>20</v>
      </c>
      <c r="AL337" s="789">
        <v>10</v>
      </c>
      <c r="AM337" s="31">
        <f t="shared" si="226"/>
        <v>1.9999999999999993</v>
      </c>
      <c r="AN337" s="792">
        <f t="shared" si="227"/>
        <v>0.77083333333333337</v>
      </c>
      <c r="AO337" s="792">
        <f t="shared" si="228"/>
        <v>0.84027777777777779</v>
      </c>
      <c r="AP337" s="31" t="str" cm="1">
        <f t="array" ref="AP337">IF(W337="","",IF(SUMPRODUCT((W337=$W$6:$W$1560)*(AH337=$AH$6:$AH$1560)*(AN337=$AN$6:$AN$1560)*(AO337=$AO$6:$AO$1560)*(ROW($W$6:$W$1560)&lt;&gt;ROW(W337))*((R337=0)*($R$6:$R$1560&gt;0)+(R337&gt;0)*($R$6:$R$1560=0)))&gt;0,"SALONES UNIDOS",IF(SUMPRODUCT((W337=$W$6:$W$1560)*(AH337=$AH$6:$AH$1560)*((AN337&lt;$AO$6:$AO$1560)*(AO337&gt;$AN$6:$AN$1560))*(ROW($W$6:$W$1560)&lt;&gt;ROW(W337)))&gt;0,"CRUZADO","Sin cruce")))</f>
        <v>Sin cruce</v>
      </c>
      <c r="AQ337" s="792" t="str">
        <f t="shared" si="237"/>
        <v>DE1HUAURAD</v>
      </c>
      <c r="AR337" s="792" t="str" cm="1">
        <f t="array" ref="AR337">IF(AQ337="","",IF(SUMPRODUCT((AQ337=$AQ$6:$AQ$1560)*(AH337=$AH$6:$AH$1560)*(AN337=$AN$6:$AN$1560)*(AO337=$AO$6:$AO$1560)*(ROW($AQ$6:$AQ$1560)&lt;&gt;ROW(AQ337))*((R337=0)*($R$6:$R$1560&gt;0)+(R337&gt;0)*($R$6:$R$1560=0)))&gt;0,"SALONES UNIDOS",IF(SUMPRODUCT((AQ337=$AQ$6:$AQ$1560)*(AH337=$AH$6:$AH$1560)*((AN337&lt;$AO$6:$AO$1560)*(AO337&gt;$AN$6:$AN$1560))*(ROW($AQ$6:$AQ$1560)&lt;&gt;ROW(AQ337)))&gt;0,"CRUZADO","Sin cruce")))</f>
        <v>Sin cruce</v>
      </c>
    </row>
    <row r="338" spans="3:44" s="8" customFormat="1" ht="18.75" customHeight="1">
      <c r="C338" s="12" t="s">
        <v>1081</v>
      </c>
      <c r="D338" s="789" t="s">
        <v>1472</v>
      </c>
      <c r="E338" s="789">
        <v>20261</v>
      </c>
      <c r="F338" s="12" t="s">
        <v>19</v>
      </c>
      <c r="G338" s="12" t="s">
        <v>20</v>
      </c>
      <c r="H338" s="12" t="s">
        <v>30</v>
      </c>
      <c r="I338" s="12">
        <v>1</v>
      </c>
      <c r="J338" s="12" t="s">
        <v>1480</v>
      </c>
      <c r="K338" s="790" t="s">
        <v>1191</v>
      </c>
      <c r="L338" s="491" t="s">
        <v>1192</v>
      </c>
      <c r="M338" s="789" t="s">
        <v>1101</v>
      </c>
      <c r="N338" s="789" t="s">
        <v>1086</v>
      </c>
      <c r="O338" s="12" t="s">
        <v>731</v>
      </c>
      <c r="P338" s="789">
        <v>0</v>
      </c>
      <c r="Q338" s="789">
        <v>2</v>
      </c>
      <c r="R338" s="815">
        <v>2</v>
      </c>
      <c r="S338" s="789">
        <v>3</v>
      </c>
      <c r="T338" s="808"/>
      <c r="U338" s="789">
        <v>17</v>
      </c>
      <c r="V338" s="31">
        <f>IF(W338="","",IFERROR(INDEX(Docentes!C:C,MATCH(W338,Docentes!D:D,0)),"NUEVO"))</f>
        <v>75168136</v>
      </c>
      <c r="W338" s="693" t="s">
        <v>1011</v>
      </c>
      <c r="X338" s="265" t="s">
        <v>1332</v>
      </c>
      <c r="Y338" s="789" t="s">
        <v>1088</v>
      </c>
      <c r="Z338" s="789" t="s">
        <v>1089</v>
      </c>
      <c r="AA338" s="272" t="s">
        <v>1283</v>
      </c>
      <c r="AB338" s="31"/>
      <c r="AC338" s="31"/>
      <c r="AD338" s="31" t="s">
        <v>1212</v>
      </c>
      <c r="AE338" s="31">
        <v>21</v>
      </c>
      <c r="AF338" s="789" t="s">
        <v>1088</v>
      </c>
      <c r="AG338" s="31" t="str">
        <f t="shared" si="219"/>
        <v>P</v>
      </c>
      <c r="AH338" s="789">
        <v>5</v>
      </c>
      <c r="AI338" s="789">
        <v>20</v>
      </c>
      <c r="AJ338" s="789">
        <v>10</v>
      </c>
      <c r="AK338" s="789">
        <v>21</v>
      </c>
      <c r="AL338" s="789">
        <v>50</v>
      </c>
      <c r="AM338" s="31">
        <f t="shared" si="226"/>
        <v>1.9999999999999993</v>
      </c>
      <c r="AN338" s="792">
        <f t="shared" si="227"/>
        <v>0.84027777777777779</v>
      </c>
      <c r="AO338" s="792">
        <f t="shared" si="228"/>
        <v>0.90972222222222221</v>
      </c>
      <c r="AP338" s="31" t="str" cm="1">
        <f t="array" ref="AP338">IF(W338="","",IF(SUMPRODUCT((W338=$W$6:$W$1560)*(AH338=$AH$6:$AH$1560)*(AN338=$AN$6:$AN$1560)*(AO338=$AO$6:$AO$1560)*(ROW($W$6:$W$1560)&lt;&gt;ROW(W338))*((R338=0)*($R$6:$R$1560&gt;0)+(R338&gt;0)*($R$6:$R$1560=0)))&gt;0,"SALONES UNIDOS",IF(SUMPRODUCT((W338=$W$6:$W$1560)*(AH338=$AH$6:$AH$1560)*((AN338&lt;$AO$6:$AO$1560)*(AO338&gt;$AN$6:$AN$1560))*(ROW($W$6:$W$1560)&lt;&gt;ROW(W338)))&gt;0,"CRUZADO","Sin cruce")))</f>
        <v>Sin cruce</v>
      </c>
      <c r="AQ338" s="792" t="str">
        <f t="shared" si="237"/>
        <v>DE1HUAURAD1</v>
      </c>
      <c r="AR338" s="792" t="str" cm="1">
        <f t="array" ref="AR338">IF(AQ338="","",IF(SUMPRODUCT((AQ338=$AQ$6:$AQ$1560)*(AH338=$AH$6:$AH$1560)*(AN338=$AN$6:$AN$1560)*(AO338=$AO$6:$AO$1560)*(ROW($AQ$6:$AQ$1560)&lt;&gt;ROW(AQ338))*((R338=0)*($R$6:$R$1560&gt;0)+(R338&gt;0)*($R$6:$R$1560=0)))&gt;0,"SALONES UNIDOS",IF(SUMPRODUCT((AQ338=$AQ$6:$AQ$1560)*(AH338=$AH$6:$AH$1560)*((AN338&lt;$AO$6:$AO$1560)*(AO338&gt;$AN$6:$AN$1560))*(ROW($AQ$6:$AQ$1560)&lt;&gt;ROW(AQ338)))&gt;0,"CRUZADO","Sin cruce")))</f>
        <v>Sin cruce</v>
      </c>
    </row>
    <row r="339" spans="3:44" s="8" customFormat="1" ht="18.75" customHeight="1">
      <c r="C339" s="12" t="s">
        <v>1081</v>
      </c>
      <c r="D339" s="789" t="s">
        <v>1472</v>
      </c>
      <c r="E339" s="789">
        <v>20261</v>
      </c>
      <c r="F339" s="12" t="s">
        <v>19</v>
      </c>
      <c r="G339" s="12" t="s">
        <v>20</v>
      </c>
      <c r="H339" s="12" t="s">
        <v>30</v>
      </c>
      <c r="I339" s="12">
        <v>1</v>
      </c>
      <c r="J339" s="12" t="s">
        <v>1481</v>
      </c>
      <c r="K339" s="790" t="s">
        <v>1191</v>
      </c>
      <c r="L339" s="491" t="s">
        <v>1192</v>
      </c>
      <c r="M339" s="789" t="s">
        <v>1101</v>
      </c>
      <c r="N339" s="789" t="s">
        <v>1086</v>
      </c>
      <c r="O339" s="12" t="s">
        <v>731</v>
      </c>
      <c r="P339" s="789">
        <v>0</v>
      </c>
      <c r="Q339" s="789">
        <v>2</v>
      </c>
      <c r="R339" s="815">
        <v>2</v>
      </c>
      <c r="S339" s="789">
        <v>3</v>
      </c>
      <c r="T339" s="808"/>
      <c r="U339" s="789">
        <v>16</v>
      </c>
      <c r="V339" s="31">
        <f>IF(W339="","",IFERROR(INDEX(Docentes!C:C,MATCH(W339,Docentes!D:D,0)),"NUEVO"))</f>
        <v>75168136</v>
      </c>
      <c r="W339" s="693" t="s">
        <v>1011</v>
      </c>
      <c r="X339" s="265" t="s">
        <v>1332</v>
      </c>
      <c r="Y339" s="789" t="s">
        <v>1088</v>
      </c>
      <c r="Z339" s="789" t="s">
        <v>1089</v>
      </c>
      <c r="AA339" s="272" t="s">
        <v>1283</v>
      </c>
      <c r="AB339" s="31"/>
      <c r="AC339" s="31"/>
      <c r="AD339" s="31" t="s">
        <v>1212</v>
      </c>
      <c r="AE339" s="31">
        <v>21</v>
      </c>
      <c r="AF339" s="789" t="s">
        <v>1088</v>
      </c>
      <c r="AG339" s="31" t="str">
        <f t="shared" si="219"/>
        <v>P</v>
      </c>
      <c r="AH339" s="789">
        <v>5</v>
      </c>
      <c r="AI339" s="789">
        <v>21</v>
      </c>
      <c r="AJ339" s="789">
        <v>50</v>
      </c>
      <c r="AK339" s="789">
        <v>23</v>
      </c>
      <c r="AL339" s="789">
        <v>30</v>
      </c>
      <c r="AM339" s="31">
        <f t="shared" si="226"/>
        <v>2.0000000000000027</v>
      </c>
      <c r="AN339" s="792">
        <f t="shared" si="227"/>
        <v>0.90972222222222221</v>
      </c>
      <c r="AO339" s="792">
        <f t="shared" si="228"/>
        <v>0.97916666666666674</v>
      </c>
      <c r="AP339" s="31" t="str" cm="1">
        <f t="array" ref="AP339">IF(W339="","",IF(SUMPRODUCT((W339=$W$6:$W$1560)*(AH339=$AH$6:$AH$1560)*(AN339=$AN$6:$AN$1560)*(AO339=$AO$6:$AO$1560)*(ROW($W$6:$W$1560)&lt;&gt;ROW(W339))*((R339=0)*($R$6:$R$1560&gt;0)+(R339&gt;0)*($R$6:$R$1560=0)))&gt;0,"SALONES UNIDOS",IF(SUMPRODUCT((W339=$W$6:$W$1560)*(AH339=$AH$6:$AH$1560)*((AN339&lt;$AO$6:$AO$1560)*(AO339&gt;$AN$6:$AN$1560))*(ROW($W$6:$W$1560)&lt;&gt;ROW(W339)))&gt;0,"CRUZADO","Sin cruce")))</f>
        <v>Sin cruce</v>
      </c>
      <c r="AQ339" s="792" t="str">
        <f t="shared" si="237"/>
        <v>DE1HUAURAD2</v>
      </c>
      <c r="AR339" s="792" t="str" cm="1">
        <f t="array" ref="AR339">IF(AQ339="","",IF(SUMPRODUCT((AQ339=$AQ$6:$AQ$1560)*(AH339=$AH$6:$AH$1560)*(AN339=$AN$6:$AN$1560)*(AO339=$AO$6:$AO$1560)*(ROW($AQ$6:$AQ$1560)&lt;&gt;ROW(AQ339))*((R339=0)*($R$6:$R$1560&gt;0)+(R339&gt;0)*($R$6:$R$1560=0)))&gt;0,"SALONES UNIDOS",IF(SUMPRODUCT((AQ339=$AQ$6:$AQ$1560)*(AH339=$AH$6:$AH$1560)*((AN339&lt;$AO$6:$AO$1560)*(AO339&gt;$AN$6:$AN$1560))*(ROW($AQ$6:$AQ$1560)&lt;&gt;ROW(AQ339)))&gt;0,"CRUZADO","Sin cruce")))</f>
        <v>Sin cruce</v>
      </c>
    </row>
    <row r="340" spans="3:44" s="8" customFormat="1" ht="18.75" customHeight="1">
      <c r="C340" s="12" t="s">
        <v>1081</v>
      </c>
      <c r="D340" s="789" t="s">
        <v>1472</v>
      </c>
      <c r="E340" s="789">
        <v>20261</v>
      </c>
      <c r="F340" s="12" t="s">
        <v>19</v>
      </c>
      <c r="G340" s="12" t="s">
        <v>20</v>
      </c>
      <c r="H340" s="12" t="s">
        <v>30</v>
      </c>
      <c r="I340" s="12">
        <v>1</v>
      </c>
      <c r="J340" s="12" t="s">
        <v>41</v>
      </c>
      <c r="K340" s="790" t="s">
        <v>1193</v>
      </c>
      <c r="L340" s="491" t="s">
        <v>1194</v>
      </c>
      <c r="M340" s="789" t="s">
        <v>1127</v>
      </c>
      <c r="N340" s="789" t="s">
        <v>1086</v>
      </c>
      <c r="O340" s="12" t="s">
        <v>731</v>
      </c>
      <c r="P340" s="789">
        <v>2</v>
      </c>
      <c r="Q340" s="789">
        <v>0</v>
      </c>
      <c r="R340" s="815">
        <v>2</v>
      </c>
      <c r="S340" s="789">
        <v>3</v>
      </c>
      <c r="T340" s="808"/>
      <c r="U340" s="789">
        <v>33</v>
      </c>
      <c r="V340" s="31">
        <f>IF(W340="","",IFERROR(INDEX(Docentes!C:C,MATCH(W340,Docentes!D:D,0)),"NUEVO"))</f>
        <v>42146692</v>
      </c>
      <c r="W340" s="791" t="s">
        <v>1014</v>
      </c>
      <c r="X340" s="265" t="s">
        <v>1332</v>
      </c>
      <c r="Y340" s="789" t="s">
        <v>1088</v>
      </c>
      <c r="Z340" s="789" t="s">
        <v>1089</v>
      </c>
      <c r="AA340" s="272" t="s">
        <v>26</v>
      </c>
      <c r="AB340" s="31" t="s">
        <v>1473</v>
      </c>
      <c r="AC340" s="31">
        <v>38</v>
      </c>
      <c r="AD340" s="31"/>
      <c r="AE340" s="31"/>
      <c r="AF340" s="789" t="s">
        <v>1088</v>
      </c>
      <c r="AG340" s="31" t="str">
        <f t="shared" si="219"/>
        <v>T</v>
      </c>
      <c r="AH340" s="789">
        <v>4</v>
      </c>
      <c r="AI340" s="789">
        <v>21</v>
      </c>
      <c r="AJ340" s="789">
        <v>50</v>
      </c>
      <c r="AK340" s="789">
        <v>23</v>
      </c>
      <c r="AL340" s="789">
        <v>30</v>
      </c>
      <c r="AM340" s="31">
        <f t="shared" si="226"/>
        <v>2.0000000000000027</v>
      </c>
      <c r="AN340" s="792">
        <f t="shared" si="227"/>
        <v>0.90972222222222221</v>
      </c>
      <c r="AO340" s="792">
        <f t="shared" si="228"/>
        <v>0.97916666666666674</v>
      </c>
      <c r="AP340" s="31" t="str" cm="1">
        <f t="array" ref="AP340">IF(W340="","",IF(SUMPRODUCT((W340=$W$6:$W$1560)*(AH340=$AH$6:$AH$1560)*(AN340=$AN$6:$AN$1560)*(AO340=$AO$6:$AO$1560)*(ROW($W$6:$W$1560)&lt;&gt;ROW(W340))*((R340=0)*($R$6:$R$1560&gt;0)+(R340&gt;0)*($R$6:$R$1560=0)))&gt;0,"SALONES UNIDOS",IF(SUMPRODUCT((W340=$W$6:$W$1560)*(AH340=$AH$6:$AH$1560)*((AN340&lt;$AO$6:$AO$1560)*(AO340&gt;$AN$6:$AN$1560))*(ROW($W$6:$W$1560)&lt;&gt;ROW(W340)))&gt;0,"CRUZADO","Sin cruce")))</f>
        <v>Sin cruce</v>
      </c>
      <c r="AQ340" s="792" t="str">
        <f t="shared" si="237"/>
        <v>DE1HUAURAD</v>
      </c>
      <c r="AR340" s="792" t="str" cm="1">
        <f t="array" ref="AR340">IF(AQ340="","",IF(SUMPRODUCT((AQ340=$AQ$6:$AQ$1560)*(AH340=$AH$6:$AH$1560)*(AN340=$AN$6:$AN$1560)*(AO340=$AO$6:$AO$1560)*(ROW($AQ$6:$AQ$1560)&lt;&gt;ROW(AQ340))*((R340=0)*($R$6:$R$1560&gt;0)+(R340&gt;0)*($R$6:$R$1560=0)))&gt;0,"SALONES UNIDOS",IF(SUMPRODUCT((AQ340=$AQ$6:$AQ$1560)*(AH340=$AH$6:$AH$1560)*((AN340&lt;$AO$6:$AO$1560)*(AO340&gt;$AN$6:$AN$1560))*(ROW($AQ$6:$AQ$1560)&lt;&gt;ROW(AQ340)))&gt;0,"CRUZADO","Sin cruce")))</f>
        <v>Sin cruce</v>
      </c>
    </row>
    <row r="341" spans="3:44" s="8" customFormat="1" ht="18.75" customHeight="1">
      <c r="C341" s="12" t="s">
        <v>1081</v>
      </c>
      <c r="D341" s="789" t="s">
        <v>1472</v>
      </c>
      <c r="E341" s="789">
        <v>20261</v>
      </c>
      <c r="F341" s="12" t="s">
        <v>19</v>
      </c>
      <c r="G341" s="12" t="s">
        <v>20</v>
      </c>
      <c r="H341" s="12" t="s">
        <v>30</v>
      </c>
      <c r="I341" s="12">
        <v>1</v>
      </c>
      <c r="J341" s="12" t="s">
        <v>41</v>
      </c>
      <c r="K341" s="790" t="s">
        <v>1193</v>
      </c>
      <c r="L341" s="491" t="s">
        <v>1194</v>
      </c>
      <c r="M341" s="789" t="s">
        <v>1127</v>
      </c>
      <c r="N341" s="789" t="s">
        <v>1086</v>
      </c>
      <c r="O341" s="12" t="s">
        <v>731</v>
      </c>
      <c r="P341" s="789">
        <v>0</v>
      </c>
      <c r="Q341" s="789">
        <v>2</v>
      </c>
      <c r="R341" s="815">
        <v>2</v>
      </c>
      <c r="S341" s="789">
        <v>3</v>
      </c>
      <c r="T341" s="808"/>
      <c r="U341" s="789">
        <v>33</v>
      </c>
      <c r="V341" s="31">
        <f>IF(W341="","",IFERROR(INDEX(Docentes!C:C,MATCH(W341,Docentes!D:D,0)),"NUEVO"))</f>
        <v>42146692</v>
      </c>
      <c r="W341" s="791" t="s">
        <v>1014</v>
      </c>
      <c r="X341" s="265" t="s">
        <v>1332</v>
      </c>
      <c r="Y341" s="789" t="s">
        <v>1088</v>
      </c>
      <c r="Z341" s="789" t="s">
        <v>1089</v>
      </c>
      <c r="AA341" s="272" t="s">
        <v>26</v>
      </c>
      <c r="AB341" s="31" t="s">
        <v>1473</v>
      </c>
      <c r="AC341" s="31">
        <v>38</v>
      </c>
      <c r="AD341" s="31"/>
      <c r="AE341" s="31"/>
      <c r="AF341" s="789" t="s">
        <v>1088</v>
      </c>
      <c r="AG341" s="31" t="str">
        <f t="shared" si="219"/>
        <v>P</v>
      </c>
      <c r="AH341" s="789">
        <v>1</v>
      </c>
      <c r="AI341" s="789">
        <v>21</v>
      </c>
      <c r="AJ341" s="789">
        <v>50</v>
      </c>
      <c r="AK341" s="789">
        <v>23</v>
      </c>
      <c r="AL341" s="789">
        <v>30</v>
      </c>
      <c r="AM341" s="31">
        <f t="shared" si="226"/>
        <v>2.0000000000000027</v>
      </c>
      <c r="AN341" s="792">
        <f t="shared" si="227"/>
        <v>0.90972222222222221</v>
      </c>
      <c r="AO341" s="792">
        <f t="shared" si="228"/>
        <v>0.97916666666666674</v>
      </c>
      <c r="AP341" s="31" t="str" cm="1">
        <f t="array" ref="AP341">IF(W341="","",IF(SUMPRODUCT((W341=$W$6:$W$1560)*(AH341=$AH$6:$AH$1560)*(AN341=$AN$6:$AN$1560)*(AO341=$AO$6:$AO$1560)*(ROW($W$6:$W$1560)&lt;&gt;ROW(W341))*((R341=0)*($R$6:$R$1560&gt;0)+(R341&gt;0)*($R$6:$R$1560=0)))&gt;0,"SALONES UNIDOS",IF(SUMPRODUCT((W341=$W$6:$W$1560)*(AH341=$AH$6:$AH$1560)*((AN341&lt;$AO$6:$AO$1560)*(AO341&gt;$AN$6:$AN$1560))*(ROW($W$6:$W$1560)&lt;&gt;ROW(W341)))&gt;0,"CRUZADO","Sin cruce")))</f>
        <v>Sin cruce</v>
      </c>
      <c r="AQ341" s="792" t="str">
        <f t="shared" si="237"/>
        <v>DE1HUAURAD</v>
      </c>
      <c r="AR341" s="792" t="str" cm="1">
        <f t="array" ref="AR341">IF(AQ341="","",IF(SUMPRODUCT((AQ341=$AQ$6:$AQ$1560)*(AH341=$AH$6:$AH$1560)*(AN341=$AN$6:$AN$1560)*(AO341=$AO$6:$AO$1560)*(ROW($AQ$6:$AQ$1560)&lt;&gt;ROW(AQ341))*((R341=0)*($R$6:$R$1560&gt;0)+(R341&gt;0)*($R$6:$R$1560=0)))&gt;0,"SALONES UNIDOS",IF(SUMPRODUCT((AQ341=$AQ$6:$AQ$1560)*(AH341=$AH$6:$AH$1560)*((AN341&lt;$AO$6:$AO$1560)*(AO341&gt;$AN$6:$AN$1560))*(ROW($AQ$6:$AQ$1560)&lt;&gt;ROW(AQ341)))&gt;0,"CRUZADO","Sin cruce")))</f>
        <v>Sin cruce</v>
      </c>
    </row>
    <row r="342" spans="3:44" s="8" customFormat="1" ht="18.75" customHeight="1">
      <c r="C342" s="12" t="s">
        <v>1081</v>
      </c>
      <c r="D342" s="789" t="s">
        <v>1472</v>
      </c>
      <c r="E342" s="789">
        <v>20261</v>
      </c>
      <c r="F342" s="12" t="s">
        <v>19</v>
      </c>
      <c r="G342" s="12" t="s">
        <v>20</v>
      </c>
      <c r="H342" s="12" t="s">
        <v>30</v>
      </c>
      <c r="I342" s="12">
        <v>2</v>
      </c>
      <c r="J342" s="12" t="s">
        <v>16</v>
      </c>
      <c r="K342" s="790" t="s">
        <v>1195</v>
      </c>
      <c r="L342" s="491" t="s">
        <v>1139</v>
      </c>
      <c r="M342" s="789" t="s">
        <v>1127</v>
      </c>
      <c r="N342" s="789" t="s">
        <v>1086</v>
      </c>
      <c r="O342" s="12" t="s">
        <v>731</v>
      </c>
      <c r="P342" s="789">
        <v>3</v>
      </c>
      <c r="Q342" s="789">
        <v>2</v>
      </c>
      <c r="R342" s="815">
        <v>5</v>
      </c>
      <c r="S342" s="789">
        <v>4</v>
      </c>
      <c r="T342" s="181"/>
      <c r="U342" s="789">
        <v>35</v>
      </c>
      <c r="V342" s="31">
        <f>IF(W342="","",IFERROR(INDEX(Docentes!C:C,MATCH(W342,Docentes!D:D,0)),"NUEVO"))</f>
        <v>42711303</v>
      </c>
      <c r="W342" s="791" t="s">
        <v>1046</v>
      </c>
      <c r="X342" s="265" t="s">
        <v>1332</v>
      </c>
      <c r="Y342" s="789" t="s">
        <v>1182</v>
      </c>
      <c r="Z342" s="789" t="s">
        <v>1089</v>
      </c>
      <c r="AA342" s="272" t="s">
        <v>32</v>
      </c>
      <c r="AB342" s="31" t="s">
        <v>1482</v>
      </c>
      <c r="AC342" s="31">
        <v>33</v>
      </c>
      <c r="AD342" s="31"/>
      <c r="AE342" s="31"/>
      <c r="AF342" s="789" t="s">
        <v>1182</v>
      </c>
      <c r="AG342" s="31" t="str">
        <f t="shared" si="219"/>
        <v>TP</v>
      </c>
      <c r="AH342" s="31">
        <v>4</v>
      </c>
      <c r="AI342" s="31">
        <v>7</v>
      </c>
      <c r="AJ342" s="31">
        <v>40</v>
      </c>
      <c r="AK342" s="31">
        <v>11</v>
      </c>
      <c r="AL342" s="31">
        <v>50</v>
      </c>
      <c r="AM342" s="31">
        <f t="shared" si="226"/>
        <v>4.9999999999999982</v>
      </c>
      <c r="AN342" s="792">
        <f t="shared" si="227"/>
        <v>0.31944444444444448</v>
      </c>
      <c r="AO342" s="792">
        <f t="shared" si="228"/>
        <v>0.49305555555555552</v>
      </c>
      <c r="AP342" s="31" t="str" cm="1">
        <f t="array" ref="AP342">IF(W342="","",IF(SUMPRODUCT((W342=$W$6:$W$1560)*(AH342=$AH$6:$AH$1560)*(AN342=$AN$6:$AN$1560)*(AO342=$AO$6:$AO$1560)*(ROW($W$6:$W$1560)&lt;&gt;ROW(W342))*((R342=0)*($R$6:$R$1560&gt;0)+(R342&gt;0)*($R$6:$R$1560=0)))&gt;0,"SALONES UNIDOS",IF(SUMPRODUCT((W342=$W$6:$W$1560)*(AH342=$AH$6:$AH$1560)*((AN342&lt;$AO$6:$AO$1560)*(AO342&gt;$AN$6:$AN$1560))*(ROW($W$6:$W$1560)&lt;&gt;ROW(W342)))&gt;0,"CRUZADO","Sin cruce")))</f>
        <v>Sin cruce</v>
      </c>
      <c r="AQ342" s="792" t="str">
        <f t="shared" si="229"/>
        <v>DE2HUAURAA</v>
      </c>
      <c r="AR342" s="792" t="str" cm="1">
        <f t="array" ref="AR342">IF(AQ342="","",IF(SUMPRODUCT((AQ342=$AQ$6:$AQ$1560)*(AH342=$AH$6:$AH$1560)*(AN342=$AN$6:$AN$1560)*(AO342=$AO$6:$AO$1560)*(ROW($AQ$6:$AQ$1560)&lt;&gt;ROW(AQ342))*((R342=0)*($R$6:$R$1560&gt;0)+(R342&gt;0)*($R$6:$R$1560=0)))&gt;0,"SALONES UNIDOS",IF(SUMPRODUCT((AQ342=$AQ$6:$AQ$1560)*(AH342=$AH$6:$AH$1560)*((AN342&lt;$AO$6:$AO$1560)*(AO342&gt;$AN$6:$AN$1560))*(ROW($AQ$6:$AQ$1560)&lt;&gt;ROW(AQ342)))&gt;0,"CRUZADO","Sin cruce")))</f>
        <v>Sin cruce</v>
      </c>
    </row>
    <row r="343" spans="3:44" s="8" customFormat="1" ht="18.75" customHeight="1">
      <c r="C343" s="12" t="s">
        <v>1081</v>
      </c>
      <c r="D343" s="789" t="s">
        <v>1472</v>
      </c>
      <c r="E343" s="789">
        <v>20261</v>
      </c>
      <c r="F343" s="12" t="s">
        <v>19</v>
      </c>
      <c r="G343" s="12" t="s">
        <v>20</v>
      </c>
      <c r="H343" s="12" t="s">
        <v>30</v>
      </c>
      <c r="I343" s="12">
        <v>2</v>
      </c>
      <c r="J343" s="12" t="s">
        <v>16</v>
      </c>
      <c r="K343" s="790" t="s">
        <v>1197</v>
      </c>
      <c r="L343" s="491" t="s">
        <v>1141</v>
      </c>
      <c r="M343" s="789" t="s">
        <v>1198</v>
      </c>
      <c r="N343" s="789" t="s">
        <v>1086</v>
      </c>
      <c r="O343" s="12" t="s">
        <v>731</v>
      </c>
      <c r="P343" s="789">
        <v>3</v>
      </c>
      <c r="Q343" s="789">
        <v>2</v>
      </c>
      <c r="R343" s="815">
        <v>5</v>
      </c>
      <c r="S343" s="789">
        <v>4</v>
      </c>
      <c r="T343" s="181"/>
      <c r="U343" s="789">
        <v>35</v>
      </c>
      <c r="V343" s="31">
        <f>IF(W343="","",IFERROR(INDEX(Docentes!C:C,MATCH(W343,Docentes!D:D,0)),"NUEVO"))</f>
        <v>40428220</v>
      </c>
      <c r="W343" s="791" t="s">
        <v>627</v>
      </c>
      <c r="X343" s="265" t="s">
        <v>1332</v>
      </c>
      <c r="Y343" s="789" t="s">
        <v>1182</v>
      </c>
      <c r="Z343" s="789" t="s">
        <v>1089</v>
      </c>
      <c r="AA343" s="272" t="s">
        <v>32</v>
      </c>
      <c r="AB343" s="31" t="s">
        <v>1482</v>
      </c>
      <c r="AC343" s="31">
        <v>33</v>
      </c>
      <c r="AD343" s="31"/>
      <c r="AE343" s="31"/>
      <c r="AF343" s="789" t="s">
        <v>1182</v>
      </c>
      <c r="AG343" s="31" t="str">
        <f t="shared" si="219"/>
        <v>TP</v>
      </c>
      <c r="AH343" s="31">
        <v>5</v>
      </c>
      <c r="AI343" s="31">
        <v>12</v>
      </c>
      <c r="AJ343" s="31">
        <v>40</v>
      </c>
      <c r="AK343" s="31">
        <v>16</v>
      </c>
      <c r="AL343" s="31">
        <v>50</v>
      </c>
      <c r="AM343" s="31">
        <f t="shared" si="226"/>
        <v>4.9999999999999982</v>
      </c>
      <c r="AN343" s="792">
        <f t="shared" si="227"/>
        <v>0.52777777777777779</v>
      </c>
      <c r="AO343" s="792">
        <f t="shared" si="228"/>
        <v>0.70138888888888884</v>
      </c>
      <c r="AP343" s="31" t="str" cm="1">
        <f t="array" ref="AP343">IF(W343="","",IF(SUMPRODUCT((W343=$W$6:$W$1560)*(AH343=$AH$6:$AH$1560)*(AN343=$AN$6:$AN$1560)*(AO343=$AO$6:$AO$1560)*(ROW($W$6:$W$1560)&lt;&gt;ROW(W343))*((R343=0)*($R$6:$R$1560&gt;0)+(R343&gt;0)*($R$6:$R$1560=0)))&gt;0,"SALONES UNIDOS",IF(SUMPRODUCT((W343=$W$6:$W$1560)*(AH343=$AH$6:$AH$1560)*((AN343&lt;$AO$6:$AO$1560)*(AO343&gt;$AN$6:$AN$1560))*(ROW($W$6:$W$1560)&lt;&gt;ROW(W343)))&gt;0,"CRUZADO","Sin cruce")))</f>
        <v>Sin cruce</v>
      </c>
      <c r="AQ343" s="792" t="str">
        <f t="shared" si="229"/>
        <v>DE2HUAURAA</v>
      </c>
      <c r="AR343" s="792" t="str" cm="1">
        <f t="array" ref="AR343">IF(AQ343="","",IF(SUMPRODUCT((AQ343=$AQ$6:$AQ$1560)*(AH343=$AH$6:$AH$1560)*(AN343=$AN$6:$AN$1560)*(AO343=$AO$6:$AO$1560)*(ROW($AQ$6:$AQ$1560)&lt;&gt;ROW(AQ343))*((R343=0)*($R$6:$R$1560&gt;0)+(R343&gt;0)*($R$6:$R$1560=0)))&gt;0,"SALONES UNIDOS",IF(SUMPRODUCT((AQ343=$AQ$6:$AQ$1560)*(AH343=$AH$6:$AH$1560)*((AN343&lt;$AO$6:$AO$1560)*(AO343&gt;$AN$6:$AN$1560))*(ROW($AQ$6:$AQ$1560)&lt;&gt;ROW(AQ343)))&gt;0,"CRUZADO","Sin cruce")))</f>
        <v>Sin cruce</v>
      </c>
    </row>
    <row r="344" spans="3:44" s="8" customFormat="1" ht="18.75" customHeight="1">
      <c r="C344" s="12" t="s">
        <v>1081</v>
      </c>
      <c r="D344" s="789" t="s">
        <v>1472</v>
      </c>
      <c r="E344" s="789">
        <v>20261</v>
      </c>
      <c r="F344" s="12" t="s">
        <v>19</v>
      </c>
      <c r="G344" s="12" t="s">
        <v>20</v>
      </c>
      <c r="H344" s="12" t="s">
        <v>30</v>
      </c>
      <c r="I344" s="12">
        <v>2</v>
      </c>
      <c r="J344" s="12" t="s">
        <v>16</v>
      </c>
      <c r="K344" s="790" t="s">
        <v>1199</v>
      </c>
      <c r="L344" s="491" t="s">
        <v>1200</v>
      </c>
      <c r="M344" s="789" t="s">
        <v>1127</v>
      </c>
      <c r="N344" s="789" t="s">
        <v>1086</v>
      </c>
      <c r="O344" s="12" t="s">
        <v>731</v>
      </c>
      <c r="P344" s="789">
        <v>2</v>
      </c>
      <c r="Q344" s="789">
        <v>2</v>
      </c>
      <c r="R344" s="815">
        <v>4</v>
      </c>
      <c r="S344" s="789">
        <v>3</v>
      </c>
      <c r="T344" s="181"/>
      <c r="U344" s="789">
        <v>35</v>
      </c>
      <c r="V344" s="31">
        <f>IF(W344="","",IFERROR(INDEX(Docentes!C:C,MATCH(W344,Docentes!D:D,0)),"NUEVO"))</f>
        <v>15591781</v>
      </c>
      <c r="W344" s="693" t="s">
        <v>1017</v>
      </c>
      <c r="X344" s="265" t="s">
        <v>1332</v>
      </c>
      <c r="Y344" s="789" t="s">
        <v>1182</v>
      </c>
      <c r="Z344" s="789" t="s">
        <v>1089</v>
      </c>
      <c r="AA344" s="272" t="s">
        <v>32</v>
      </c>
      <c r="AB344" s="31" t="s">
        <v>1482</v>
      </c>
      <c r="AC344" s="31">
        <v>33</v>
      </c>
      <c r="AD344" s="31"/>
      <c r="AE344" s="31"/>
      <c r="AF344" s="789" t="s">
        <v>1182</v>
      </c>
      <c r="AG344" s="31" t="str">
        <f t="shared" si="219"/>
        <v>TP</v>
      </c>
      <c r="AH344" s="31">
        <v>3</v>
      </c>
      <c r="AI344" s="31">
        <v>11</v>
      </c>
      <c r="AJ344" s="31">
        <v>0</v>
      </c>
      <c r="AK344" s="31">
        <v>14</v>
      </c>
      <c r="AL344" s="31">
        <v>20</v>
      </c>
      <c r="AM344" s="31">
        <f t="shared" si="226"/>
        <v>4</v>
      </c>
      <c r="AN344" s="792">
        <f t="shared" si="227"/>
        <v>0.45833333333333331</v>
      </c>
      <c r="AO344" s="792">
        <f t="shared" si="228"/>
        <v>0.59722222222222221</v>
      </c>
      <c r="AP344" s="31" t="str" cm="1">
        <f t="array" ref="AP344">IF(W344="","",IF(SUMPRODUCT((W344=$W$6:$W$1560)*(AH344=$AH$6:$AH$1560)*(AN344=$AN$6:$AN$1560)*(AO344=$AO$6:$AO$1560)*(ROW($W$6:$W$1560)&lt;&gt;ROW(W344))*((R344=0)*($R$6:$R$1560&gt;0)+(R344&gt;0)*($R$6:$R$1560=0)))&gt;0,"SALONES UNIDOS",IF(SUMPRODUCT((W344=$W$6:$W$1560)*(AH344=$AH$6:$AH$1560)*((AN344&lt;$AO$6:$AO$1560)*(AO344&gt;$AN$6:$AN$1560))*(ROW($W$6:$W$1560)&lt;&gt;ROW(W344)))&gt;0,"CRUZADO","Sin cruce")))</f>
        <v>Sin cruce</v>
      </c>
      <c r="AQ344" s="792" t="str">
        <f t="shared" si="229"/>
        <v>DE2HUAURAA</v>
      </c>
      <c r="AR344" s="792" t="str" cm="1">
        <f t="array" ref="AR344">IF(AQ344="","",IF(SUMPRODUCT((AQ344=$AQ$6:$AQ$1560)*(AH344=$AH$6:$AH$1560)*(AN344=$AN$6:$AN$1560)*(AO344=$AO$6:$AO$1560)*(ROW($AQ$6:$AQ$1560)&lt;&gt;ROW(AQ344))*((R344=0)*($R$6:$R$1560&gt;0)+(R344&gt;0)*($R$6:$R$1560=0)))&gt;0,"SALONES UNIDOS",IF(SUMPRODUCT((AQ344=$AQ$6:$AQ$1560)*(AH344=$AH$6:$AH$1560)*((AN344&lt;$AO$6:$AO$1560)*(AO344&gt;$AN$6:$AN$1560))*(ROW($AQ$6:$AQ$1560)&lt;&gt;ROW(AQ344)))&gt;0,"CRUZADO","Sin cruce")))</f>
        <v>Sin cruce</v>
      </c>
    </row>
    <row r="345" spans="3:44" s="8" customFormat="1" ht="18.75" customHeight="1">
      <c r="C345" s="12" t="s">
        <v>1081</v>
      </c>
      <c r="D345" s="789" t="s">
        <v>1472</v>
      </c>
      <c r="E345" s="789">
        <v>20261</v>
      </c>
      <c r="F345" s="12" t="s">
        <v>19</v>
      </c>
      <c r="G345" s="12" t="s">
        <v>20</v>
      </c>
      <c r="H345" s="12" t="s">
        <v>30</v>
      </c>
      <c r="I345" s="12">
        <v>2</v>
      </c>
      <c r="J345" s="12" t="s">
        <v>16</v>
      </c>
      <c r="K345" s="790" t="s">
        <v>1201</v>
      </c>
      <c r="L345" s="491" t="s">
        <v>1202</v>
      </c>
      <c r="M345" s="789" t="s">
        <v>1127</v>
      </c>
      <c r="N345" s="789" t="s">
        <v>1086</v>
      </c>
      <c r="O345" s="12" t="s">
        <v>731</v>
      </c>
      <c r="P345" s="789">
        <v>3</v>
      </c>
      <c r="Q345" s="789">
        <v>2</v>
      </c>
      <c r="R345" s="815">
        <v>5</v>
      </c>
      <c r="S345" s="789">
        <v>4</v>
      </c>
      <c r="T345" s="181"/>
      <c r="U345" s="789">
        <v>35</v>
      </c>
      <c r="V345" s="31">
        <f>IF(W345="","",IFERROR(INDEX(Docentes!C:C,MATCH(W345,Docentes!D:D,0)),"NUEVO"))</f>
        <v>43517817</v>
      </c>
      <c r="W345" s="791" t="s">
        <v>609</v>
      </c>
      <c r="X345" s="265" t="s">
        <v>1332</v>
      </c>
      <c r="Y345" s="789" t="s">
        <v>1182</v>
      </c>
      <c r="Z345" s="789" t="s">
        <v>1089</v>
      </c>
      <c r="AA345" s="272" t="s">
        <v>32</v>
      </c>
      <c r="AB345" s="31" t="s">
        <v>1482</v>
      </c>
      <c r="AC345" s="31">
        <v>33</v>
      </c>
      <c r="AD345" s="31"/>
      <c r="AE345" s="31"/>
      <c r="AF345" s="789" t="s">
        <v>1182</v>
      </c>
      <c r="AG345" s="31" t="str">
        <f t="shared" si="219"/>
        <v>TP</v>
      </c>
      <c r="AH345" s="31">
        <v>5</v>
      </c>
      <c r="AI345" s="31">
        <v>7</v>
      </c>
      <c r="AJ345" s="31">
        <v>40</v>
      </c>
      <c r="AK345" s="31">
        <v>11</v>
      </c>
      <c r="AL345" s="31">
        <v>50</v>
      </c>
      <c r="AM345" s="31">
        <f t="shared" si="226"/>
        <v>4.9999999999999982</v>
      </c>
      <c r="AN345" s="792">
        <f t="shared" si="227"/>
        <v>0.31944444444444448</v>
      </c>
      <c r="AO345" s="792">
        <f t="shared" si="228"/>
        <v>0.49305555555555552</v>
      </c>
      <c r="AP345" s="31" t="str" cm="1">
        <f t="array" ref="AP345">IF(W345="","",IF(SUMPRODUCT((W345=$W$6:$W$1560)*(AH345=$AH$6:$AH$1560)*(AN345=$AN$6:$AN$1560)*(AO345=$AO$6:$AO$1560)*(ROW($W$6:$W$1560)&lt;&gt;ROW(W345))*((R345=0)*($R$6:$R$1560&gt;0)+(R345&gt;0)*($R$6:$R$1560=0)))&gt;0,"SALONES UNIDOS",IF(SUMPRODUCT((W345=$W$6:$W$1560)*(AH345=$AH$6:$AH$1560)*((AN345&lt;$AO$6:$AO$1560)*(AO345&gt;$AN$6:$AN$1560))*(ROW($W$6:$W$1560)&lt;&gt;ROW(W345)))&gt;0,"CRUZADO","Sin cruce")))</f>
        <v>Sin cruce</v>
      </c>
      <c r="AQ345" s="792" t="str">
        <f t="shared" si="229"/>
        <v>DE2HUAURAA</v>
      </c>
      <c r="AR345" s="792" t="str" cm="1">
        <f t="array" ref="AR345">IF(AQ345="","",IF(SUMPRODUCT((AQ345=$AQ$6:$AQ$1560)*(AH345=$AH$6:$AH$1560)*(AN345=$AN$6:$AN$1560)*(AO345=$AO$6:$AO$1560)*(ROW($AQ$6:$AQ$1560)&lt;&gt;ROW(AQ345))*((R345=0)*($R$6:$R$1560&gt;0)+(R345&gt;0)*($R$6:$R$1560=0)))&gt;0,"SALONES UNIDOS",IF(SUMPRODUCT((AQ345=$AQ$6:$AQ$1560)*(AH345=$AH$6:$AH$1560)*((AN345&lt;$AO$6:$AO$1560)*(AO345&gt;$AN$6:$AN$1560))*(ROW($AQ$6:$AQ$1560)&lt;&gt;ROW(AQ345)))&gt;0,"CRUZADO","Sin cruce")))</f>
        <v>Sin cruce</v>
      </c>
    </row>
    <row r="346" spans="3:44" s="8" customFormat="1" ht="18.75" customHeight="1">
      <c r="C346" s="12" t="s">
        <v>1081</v>
      </c>
      <c r="D346" s="789" t="s">
        <v>1472</v>
      </c>
      <c r="E346" s="789">
        <v>20261</v>
      </c>
      <c r="F346" s="12" t="s">
        <v>19</v>
      </c>
      <c r="G346" s="12" t="s">
        <v>20</v>
      </c>
      <c r="H346" s="12" t="s">
        <v>30</v>
      </c>
      <c r="I346" s="12">
        <v>2</v>
      </c>
      <c r="J346" s="12" t="s">
        <v>16</v>
      </c>
      <c r="K346" s="790" t="s">
        <v>1203</v>
      </c>
      <c r="L346" s="491" t="s">
        <v>1204</v>
      </c>
      <c r="M346" s="789" t="s">
        <v>1127</v>
      </c>
      <c r="N346" s="789" t="s">
        <v>1086</v>
      </c>
      <c r="O346" s="12" t="s">
        <v>731</v>
      </c>
      <c r="P346" s="789">
        <v>3</v>
      </c>
      <c r="Q346" s="789">
        <v>2</v>
      </c>
      <c r="R346" s="815">
        <v>5</v>
      </c>
      <c r="S346" s="789">
        <v>4</v>
      </c>
      <c r="T346" s="181"/>
      <c r="U346" s="789">
        <v>35</v>
      </c>
      <c r="V346" s="31">
        <f>IF(W346="","",IFERROR(INDEX(Docentes!C:C,MATCH(W346,Docentes!D:D,0)),"NUEVO"))</f>
        <v>40822577</v>
      </c>
      <c r="W346" s="9" t="s">
        <v>452</v>
      </c>
      <c r="X346" s="265" t="s">
        <v>1332</v>
      </c>
      <c r="Y346" s="789" t="s">
        <v>1182</v>
      </c>
      <c r="Z346" s="789" t="s">
        <v>1089</v>
      </c>
      <c r="AA346" s="272" t="s">
        <v>32</v>
      </c>
      <c r="AB346" s="31" t="s">
        <v>1482</v>
      </c>
      <c r="AC346" s="31">
        <v>33</v>
      </c>
      <c r="AD346" s="31"/>
      <c r="AE346" s="31"/>
      <c r="AF346" s="789" t="s">
        <v>1182</v>
      </c>
      <c r="AG346" s="31" t="str">
        <f t="shared" si="219"/>
        <v>TP</v>
      </c>
      <c r="AH346" s="31">
        <v>1</v>
      </c>
      <c r="AI346" s="31">
        <v>12</v>
      </c>
      <c r="AJ346" s="31">
        <v>40</v>
      </c>
      <c r="AK346" s="31">
        <v>16</v>
      </c>
      <c r="AL346" s="31">
        <v>50</v>
      </c>
      <c r="AM346" s="31">
        <f t="shared" si="226"/>
        <v>4.9999999999999982</v>
      </c>
      <c r="AN346" s="792">
        <f t="shared" si="227"/>
        <v>0.52777777777777779</v>
      </c>
      <c r="AO346" s="792">
        <f t="shared" si="228"/>
        <v>0.70138888888888884</v>
      </c>
      <c r="AP346" s="31" t="str" cm="1">
        <f t="array" ref="AP346">IF(W346="","",IF(SUMPRODUCT((W346=$W$6:$W$1560)*(AH346=$AH$6:$AH$1560)*(AN346=$AN$6:$AN$1560)*(AO346=$AO$6:$AO$1560)*(ROW($W$6:$W$1560)&lt;&gt;ROW(W346))*((R346=0)*($R$6:$R$1560&gt;0)+(R346&gt;0)*($R$6:$R$1560=0)))&gt;0,"SALONES UNIDOS",IF(SUMPRODUCT((W346=$W$6:$W$1560)*(AH346=$AH$6:$AH$1560)*((AN346&lt;$AO$6:$AO$1560)*(AO346&gt;$AN$6:$AN$1560))*(ROW($W$6:$W$1560)&lt;&gt;ROW(W346)))&gt;0,"CRUZADO","Sin cruce")))</f>
        <v>Sin cruce</v>
      </c>
      <c r="AQ346" s="792" t="str">
        <f t="shared" si="229"/>
        <v>DE2HUAURAA</v>
      </c>
      <c r="AR346" s="792" t="str" cm="1">
        <f t="array" ref="AR346">IF(AQ346="","",IF(SUMPRODUCT((AQ346=$AQ$6:$AQ$1560)*(AH346=$AH$6:$AH$1560)*(AN346=$AN$6:$AN$1560)*(AO346=$AO$6:$AO$1560)*(ROW($AQ$6:$AQ$1560)&lt;&gt;ROW(AQ346))*((R346=0)*($R$6:$R$1560&gt;0)+(R346&gt;0)*($R$6:$R$1560=0)))&gt;0,"SALONES UNIDOS",IF(SUMPRODUCT((AQ346=$AQ$6:$AQ$1560)*(AH346=$AH$6:$AH$1560)*((AN346&lt;$AO$6:$AO$1560)*(AO346&gt;$AN$6:$AN$1560))*(ROW($AQ$6:$AQ$1560)&lt;&gt;ROW(AQ346)))&gt;0,"CRUZADO","Sin cruce")))</f>
        <v>Sin cruce</v>
      </c>
    </row>
    <row r="347" spans="3:44" s="8" customFormat="1" ht="18.75" customHeight="1">
      <c r="C347" s="12" t="s">
        <v>1081</v>
      </c>
      <c r="D347" s="789" t="s">
        <v>1472</v>
      </c>
      <c r="E347" s="789">
        <v>20261</v>
      </c>
      <c r="F347" s="12" t="s">
        <v>19</v>
      </c>
      <c r="G347" s="12" t="s">
        <v>20</v>
      </c>
      <c r="H347" s="12" t="s">
        <v>30</v>
      </c>
      <c r="I347" s="12">
        <v>2</v>
      </c>
      <c r="J347" s="12" t="s">
        <v>16</v>
      </c>
      <c r="K347" s="790" t="s">
        <v>1205</v>
      </c>
      <c r="L347" s="491" t="s">
        <v>1206</v>
      </c>
      <c r="M347" s="789" t="s">
        <v>1127</v>
      </c>
      <c r="N347" s="789" t="s">
        <v>1086</v>
      </c>
      <c r="O347" s="12" t="s">
        <v>731</v>
      </c>
      <c r="P347" s="789">
        <v>2</v>
      </c>
      <c r="Q347" s="789">
        <v>2</v>
      </c>
      <c r="R347" s="815">
        <v>4</v>
      </c>
      <c r="S347" s="789">
        <v>3</v>
      </c>
      <c r="T347" s="181"/>
      <c r="U347" s="789">
        <v>35</v>
      </c>
      <c r="V347" s="31">
        <f>IF(W347="","",IFERROR(INDEX(Docentes!C:C,MATCH(W347,Docentes!D:D,0)),"NUEVO"))</f>
        <v>40428220</v>
      </c>
      <c r="W347" s="693" t="s">
        <v>627</v>
      </c>
      <c r="X347" s="265" t="s">
        <v>1332</v>
      </c>
      <c r="Y347" s="789" t="s">
        <v>1182</v>
      </c>
      <c r="Z347" s="789" t="s">
        <v>1089</v>
      </c>
      <c r="AA347" s="272" t="s">
        <v>32</v>
      </c>
      <c r="AB347" s="31" t="s">
        <v>1482</v>
      </c>
      <c r="AC347" s="31">
        <v>33</v>
      </c>
      <c r="AD347" s="31"/>
      <c r="AE347" s="31"/>
      <c r="AF347" s="789" t="s">
        <v>1182</v>
      </c>
      <c r="AG347" s="31" t="str">
        <f t="shared" si="219"/>
        <v>TP</v>
      </c>
      <c r="AH347" s="31">
        <v>1</v>
      </c>
      <c r="AI347" s="31">
        <v>8</v>
      </c>
      <c r="AJ347" s="31">
        <v>30</v>
      </c>
      <c r="AK347" s="31">
        <v>11</v>
      </c>
      <c r="AL347" s="31">
        <v>50</v>
      </c>
      <c r="AM347" s="31">
        <f t="shared" si="226"/>
        <v>4</v>
      </c>
      <c r="AN347" s="792">
        <f t="shared" si="227"/>
        <v>0.35416666666666663</v>
      </c>
      <c r="AO347" s="792">
        <f t="shared" si="228"/>
        <v>0.49305555555555552</v>
      </c>
      <c r="AP347" s="31" t="str" cm="1">
        <f t="array" ref="AP347">IF(W347="","",IF(SUMPRODUCT((W347=$W$6:$W$1560)*(AH347=$AH$6:$AH$1560)*(AN347=$AN$6:$AN$1560)*(AO347=$AO$6:$AO$1560)*(ROW($W$6:$W$1560)&lt;&gt;ROW(W347))*((R347=0)*($R$6:$R$1560&gt;0)+(R347&gt;0)*($R$6:$R$1560=0)))&gt;0,"SALONES UNIDOS",IF(SUMPRODUCT((W347=$W$6:$W$1560)*(AH347=$AH$6:$AH$1560)*((AN347&lt;$AO$6:$AO$1560)*(AO347&gt;$AN$6:$AN$1560))*(ROW($W$6:$W$1560)&lt;&gt;ROW(W347)))&gt;0,"CRUZADO","Sin cruce")))</f>
        <v>Sin cruce</v>
      </c>
      <c r="AQ347" s="792" t="str">
        <f t="shared" si="229"/>
        <v>DE2HUAURAA</v>
      </c>
      <c r="AR347" s="792" t="str" cm="1">
        <f t="array" ref="AR347">IF(AQ347="","",IF(SUMPRODUCT((AQ347=$AQ$6:$AQ$1560)*(AH347=$AH$6:$AH$1560)*(AN347=$AN$6:$AN$1560)*(AO347=$AO$6:$AO$1560)*(ROW($AQ$6:$AQ$1560)&lt;&gt;ROW(AQ347))*((R347=0)*($R$6:$R$1560&gt;0)+(R347&gt;0)*($R$6:$R$1560=0)))&gt;0,"SALONES UNIDOS",IF(SUMPRODUCT((AQ347=$AQ$6:$AQ$1560)*(AH347=$AH$6:$AH$1560)*((AN347&lt;$AO$6:$AO$1560)*(AO347&gt;$AN$6:$AN$1560))*(ROW($AQ$6:$AQ$1560)&lt;&gt;ROW(AQ347)))&gt;0,"CRUZADO","Sin cruce")))</f>
        <v>Sin cruce</v>
      </c>
    </row>
    <row r="348" spans="3:44" s="8" customFormat="1" ht="18.75" customHeight="1">
      <c r="C348" s="12" t="s">
        <v>1081</v>
      </c>
      <c r="D348" s="789" t="s">
        <v>1472</v>
      </c>
      <c r="E348" s="789">
        <v>20261</v>
      </c>
      <c r="F348" s="12" t="s">
        <v>19</v>
      </c>
      <c r="G348" s="12" t="s">
        <v>20</v>
      </c>
      <c r="H348" s="12" t="s">
        <v>30</v>
      </c>
      <c r="I348" s="12">
        <v>2</v>
      </c>
      <c r="J348" s="12" t="s">
        <v>26</v>
      </c>
      <c r="K348" s="790" t="s">
        <v>1195</v>
      </c>
      <c r="L348" s="491" t="s">
        <v>1139</v>
      </c>
      <c r="M348" s="789" t="s">
        <v>1127</v>
      </c>
      <c r="N348" s="789" t="s">
        <v>1086</v>
      </c>
      <c r="O348" s="12" t="s">
        <v>731</v>
      </c>
      <c r="P348" s="789">
        <v>3</v>
      </c>
      <c r="Q348" s="789">
        <v>2</v>
      </c>
      <c r="R348" s="815">
        <v>5</v>
      </c>
      <c r="S348" s="789">
        <v>4</v>
      </c>
      <c r="T348" s="181"/>
      <c r="U348" s="789">
        <v>22</v>
      </c>
      <c r="V348" s="31">
        <f>IF(W348="","",IFERROR(INDEX(Docentes!C:C,MATCH(W348,Docentes!D:D,0)),"NUEVO"))</f>
        <v>42711303</v>
      </c>
      <c r="W348" s="791" t="s">
        <v>1046</v>
      </c>
      <c r="X348" s="265" t="s">
        <v>1332</v>
      </c>
      <c r="Y348" s="789" t="s">
        <v>1088</v>
      </c>
      <c r="Z348" s="789" t="s">
        <v>1089</v>
      </c>
      <c r="AA348" s="272" t="s">
        <v>32</v>
      </c>
      <c r="AB348" s="31" t="s">
        <v>1482</v>
      </c>
      <c r="AC348" s="31">
        <v>33</v>
      </c>
      <c r="AD348" s="31"/>
      <c r="AE348" s="31"/>
      <c r="AF348" s="789" t="s">
        <v>1088</v>
      </c>
      <c r="AG348" s="31" t="str">
        <f t="shared" si="219"/>
        <v>TP</v>
      </c>
      <c r="AH348" s="31">
        <v>1</v>
      </c>
      <c r="AI348" s="31">
        <v>17</v>
      </c>
      <c r="AJ348" s="31">
        <v>40</v>
      </c>
      <c r="AK348" s="31">
        <v>21</v>
      </c>
      <c r="AL348" s="31">
        <v>50</v>
      </c>
      <c r="AM348" s="31">
        <f t="shared" si="226"/>
        <v>4.9999999999999982</v>
      </c>
      <c r="AN348" s="792">
        <f t="shared" si="227"/>
        <v>0.73611111111111116</v>
      </c>
      <c r="AO348" s="792">
        <f t="shared" si="228"/>
        <v>0.90972222222222221</v>
      </c>
      <c r="AP348" s="31" t="str" cm="1">
        <f t="array" ref="AP348">IF(W348="","",IF(SUMPRODUCT((W348=$W$6:$W$1560)*(AH348=$AH$6:$AH$1560)*(AN348=$AN$6:$AN$1560)*(AO348=$AO$6:$AO$1560)*(ROW($W$6:$W$1560)&lt;&gt;ROW(W348))*((R348=0)*($R$6:$R$1560&gt;0)+(R348&gt;0)*($R$6:$R$1560=0)))&gt;0,"SALONES UNIDOS",IF(SUMPRODUCT((W348=$W$6:$W$1560)*(AH348=$AH$6:$AH$1560)*((AN348&lt;$AO$6:$AO$1560)*(AO348&gt;$AN$6:$AN$1560))*(ROW($W$6:$W$1560)&lt;&gt;ROW(W348)))&gt;0,"CRUZADO","Sin cruce")))</f>
        <v>Sin cruce</v>
      </c>
      <c r="AQ348" s="792" t="str">
        <f t="shared" si="229"/>
        <v>DE2HUAURAB</v>
      </c>
      <c r="AR348" s="792" t="str" cm="1">
        <f t="array" ref="AR348">IF(AQ348="","",IF(SUMPRODUCT((AQ348=$AQ$6:$AQ$1560)*(AH348=$AH$6:$AH$1560)*(AN348=$AN$6:$AN$1560)*(AO348=$AO$6:$AO$1560)*(ROW($AQ$6:$AQ$1560)&lt;&gt;ROW(AQ348))*((R348=0)*($R$6:$R$1560&gt;0)+(R348&gt;0)*($R$6:$R$1560=0)))&gt;0,"SALONES UNIDOS",IF(SUMPRODUCT((AQ348=$AQ$6:$AQ$1560)*(AH348=$AH$6:$AH$1560)*((AN348&lt;$AO$6:$AO$1560)*(AO348&gt;$AN$6:$AN$1560))*(ROW($AQ$6:$AQ$1560)&lt;&gt;ROW(AQ348)))&gt;0,"CRUZADO","Sin cruce")))</f>
        <v>Sin cruce</v>
      </c>
    </row>
    <row r="349" spans="3:44" s="8" customFormat="1" ht="18.75" customHeight="1">
      <c r="C349" s="12" t="s">
        <v>1081</v>
      </c>
      <c r="D349" s="789" t="s">
        <v>1472</v>
      </c>
      <c r="E349" s="789">
        <v>20261</v>
      </c>
      <c r="F349" s="12" t="s">
        <v>19</v>
      </c>
      <c r="G349" s="12" t="s">
        <v>20</v>
      </c>
      <c r="H349" s="12" t="s">
        <v>30</v>
      </c>
      <c r="I349" s="12">
        <v>2</v>
      </c>
      <c r="J349" s="12" t="s">
        <v>26</v>
      </c>
      <c r="K349" s="790" t="s">
        <v>1197</v>
      </c>
      <c r="L349" s="491" t="s">
        <v>1141</v>
      </c>
      <c r="M349" s="789" t="s">
        <v>1198</v>
      </c>
      <c r="N349" s="789" t="s">
        <v>1086</v>
      </c>
      <c r="O349" s="12" t="s">
        <v>731</v>
      </c>
      <c r="P349" s="789">
        <v>3</v>
      </c>
      <c r="Q349" s="789">
        <v>2</v>
      </c>
      <c r="R349" s="815">
        <v>5</v>
      </c>
      <c r="S349" s="789">
        <v>4</v>
      </c>
      <c r="T349" s="181"/>
      <c r="U349" s="789">
        <v>22</v>
      </c>
      <c r="V349" s="31">
        <f>IF(W349="","",IFERROR(INDEX(Docentes!C:C,MATCH(W349,Docentes!D:D,0)),"NUEVO"))</f>
        <v>40740790</v>
      </c>
      <c r="W349" s="791" t="s">
        <v>1016</v>
      </c>
      <c r="X349" s="265" t="s">
        <v>1332</v>
      </c>
      <c r="Y349" s="789" t="s">
        <v>1088</v>
      </c>
      <c r="Z349" s="789" t="s">
        <v>1089</v>
      </c>
      <c r="AA349" s="272" t="s">
        <v>32</v>
      </c>
      <c r="AB349" s="31" t="s">
        <v>1482</v>
      </c>
      <c r="AC349" s="31">
        <v>33</v>
      </c>
      <c r="AD349" s="31"/>
      <c r="AE349" s="31"/>
      <c r="AF349" s="789" t="s">
        <v>1088</v>
      </c>
      <c r="AG349" s="31" t="str">
        <f t="shared" si="219"/>
        <v>TP</v>
      </c>
      <c r="AH349" s="31">
        <v>4</v>
      </c>
      <c r="AI349" s="31">
        <v>18</v>
      </c>
      <c r="AJ349" s="31">
        <v>30</v>
      </c>
      <c r="AK349" s="31">
        <v>22</v>
      </c>
      <c r="AL349" s="31">
        <v>40</v>
      </c>
      <c r="AM349" s="31">
        <f t="shared" si="226"/>
        <v>4.9999999999999982</v>
      </c>
      <c r="AN349" s="792">
        <f t="shared" si="227"/>
        <v>0.77083333333333337</v>
      </c>
      <c r="AO349" s="792">
        <f t="shared" si="228"/>
        <v>0.94444444444444442</v>
      </c>
      <c r="AP349" s="31" t="str" cm="1">
        <f t="array" ref="AP349">IF(W349="","",IF(SUMPRODUCT((W349=$W$6:$W$1560)*(AH349=$AH$6:$AH$1560)*(AN349=$AN$6:$AN$1560)*(AO349=$AO$6:$AO$1560)*(ROW($W$6:$W$1560)&lt;&gt;ROW(W349))*((R349=0)*($R$6:$R$1560&gt;0)+(R349&gt;0)*($R$6:$R$1560=0)))&gt;0,"SALONES UNIDOS",IF(SUMPRODUCT((W349=$W$6:$W$1560)*(AH349=$AH$6:$AH$1560)*((AN349&lt;$AO$6:$AO$1560)*(AO349&gt;$AN$6:$AN$1560))*(ROW($W$6:$W$1560)&lt;&gt;ROW(W349)))&gt;0,"CRUZADO","Sin cruce")))</f>
        <v>Sin cruce</v>
      </c>
      <c r="AQ349" s="792" t="str">
        <f t="shared" si="229"/>
        <v>DE2HUAURAB</v>
      </c>
      <c r="AR349" s="792" t="str" cm="1">
        <f t="array" ref="AR349">IF(AQ349="","",IF(SUMPRODUCT((AQ349=$AQ$6:$AQ$1560)*(AH349=$AH$6:$AH$1560)*(AN349=$AN$6:$AN$1560)*(AO349=$AO$6:$AO$1560)*(ROW($AQ$6:$AQ$1560)&lt;&gt;ROW(AQ349))*((R349=0)*($R$6:$R$1560&gt;0)+(R349&gt;0)*($R$6:$R$1560=0)))&gt;0,"SALONES UNIDOS",IF(SUMPRODUCT((AQ349=$AQ$6:$AQ$1560)*(AH349=$AH$6:$AH$1560)*((AN349&lt;$AO$6:$AO$1560)*(AO349&gt;$AN$6:$AN$1560))*(ROW($AQ$6:$AQ$1560)&lt;&gt;ROW(AQ349)))&gt;0,"CRUZADO","Sin cruce")))</f>
        <v>Sin cruce</v>
      </c>
    </row>
    <row r="350" spans="3:44" s="8" customFormat="1" ht="18.75" customHeight="1">
      <c r="C350" s="12" t="s">
        <v>1081</v>
      </c>
      <c r="D350" s="789" t="s">
        <v>1472</v>
      </c>
      <c r="E350" s="789">
        <v>20261</v>
      </c>
      <c r="F350" s="12" t="s">
        <v>19</v>
      </c>
      <c r="G350" s="12" t="s">
        <v>20</v>
      </c>
      <c r="H350" s="12" t="s">
        <v>30</v>
      </c>
      <c r="I350" s="12">
        <v>2</v>
      </c>
      <c r="J350" s="12" t="s">
        <v>26</v>
      </c>
      <c r="K350" s="790" t="s">
        <v>1199</v>
      </c>
      <c r="L350" s="491" t="s">
        <v>1200</v>
      </c>
      <c r="M350" s="789" t="s">
        <v>1127</v>
      </c>
      <c r="N350" s="789" t="s">
        <v>1086</v>
      </c>
      <c r="O350" s="12" t="s">
        <v>731</v>
      </c>
      <c r="P350" s="789">
        <v>2</v>
      </c>
      <c r="Q350" s="789">
        <v>2</v>
      </c>
      <c r="R350" s="815">
        <v>4</v>
      </c>
      <c r="S350" s="789">
        <v>3</v>
      </c>
      <c r="T350" s="181"/>
      <c r="U350" s="789">
        <v>22</v>
      </c>
      <c r="V350" s="31">
        <f>IF(W350="","",IFERROR(INDEX(Docentes!C:C,MATCH(W350,Docentes!D:D,0)),"NUEVO"))</f>
        <v>40428220</v>
      </c>
      <c r="W350" s="791" t="s">
        <v>627</v>
      </c>
      <c r="X350" s="265" t="s">
        <v>1332</v>
      </c>
      <c r="Y350" s="789" t="s">
        <v>1088</v>
      </c>
      <c r="Z350" s="789" t="s">
        <v>1089</v>
      </c>
      <c r="AA350" s="272" t="s">
        <v>32</v>
      </c>
      <c r="AB350" s="31" t="s">
        <v>1482</v>
      </c>
      <c r="AC350" s="31">
        <v>33</v>
      </c>
      <c r="AD350" s="31"/>
      <c r="AE350" s="31"/>
      <c r="AF350" s="789" t="s">
        <v>1088</v>
      </c>
      <c r="AG350" s="31" t="str">
        <f t="shared" si="219"/>
        <v>TP</v>
      </c>
      <c r="AH350" s="31">
        <v>2</v>
      </c>
      <c r="AI350" s="31">
        <v>18</v>
      </c>
      <c r="AJ350" s="31">
        <v>30</v>
      </c>
      <c r="AK350" s="31">
        <v>21</v>
      </c>
      <c r="AL350" s="31">
        <v>50</v>
      </c>
      <c r="AM350" s="31">
        <f t="shared" si="226"/>
        <v>3.9999999999999987</v>
      </c>
      <c r="AN350" s="792">
        <f t="shared" si="227"/>
        <v>0.77083333333333337</v>
      </c>
      <c r="AO350" s="792">
        <f t="shared" si="228"/>
        <v>0.90972222222222221</v>
      </c>
      <c r="AP350" s="31" t="str" cm="1">
        <f t="array" ref="AP350">IF(W350="","",IF(SUMPRODUCT((W350=$W$6:$W$1560)*(AH350=$AH$6:$AH$1560)*(AN350=$AN$6:$AN$1560)*(AO350=$AO$6:$AO$1560)*(ROW($W$6:$W$1560)&lt;&gt;ROW(W350))*((R350=0)*($R$6:$R$1560&gt;0)+(R350&gt;0)*($R$6:$R$1560=0)))&gt;0,"SALONES UNIDOS",IF(SUMPRODUCT((W350=$W$6:$W$1560)*(AH350=$AH$6:$AH$1560)*((AN350&lt;$AO$6:$AO$1560)*(AO350&gt;$AN$6:$AN$1560))*(ROW($W$6:$W$1560)&lt;&gt;ROW(W350)))&gt;0,"CRUZADO","Sin cruce")))</f>
        <v>Sin cruce</v>
      </c>
      <c r="AQ350" s="792" t="str">
        <f t="shared" si="229"/>
        <v>DE2HUAURAB</v>
      </c>
      <c r="AR350" s="792" t="str" cm="1">
        <f t="array" ref="AR350">IF(AQ350="","",IF(SUMPRODUCT((AQ350=$AQ$6:$AQ$1560)*(AH350=$AH$6:$AH$1560)*(AN350=$AN$6:$AN$1560)*(AO350=$AO$6:$AO$1560)*(ROW($AQ$6:$AQ$1560)&lt;&gt;ROW(AQ350))*((R350=0)*($R$6:$R$1560&gt;0)+(R350&gt;0)*($R$6:$R$1560=0)))&gt;0,"SALONES UNIDOS",IF(SUMPRODUCT((AQ350=$AQ$6:$AQ$1560)*(AH350=$AH$6:$AH$1560)*((AN350&lt;$AO$6:$AO$1560)*(AO350&gt;$AN$6:$AN$1560))*(ROW($AQ$6:$AQ$1560)&lt;&gt;ROW(AQ350)))&gt;0,"CRUZADO","Sin cruce")))</f>
        <v>Sin cruce</v>
      </c>
    </row>
    <row r="351" spans="3:44" s="8" customFormat="1" ht="18.75" customHeight="1">
      <c r="C351" s="12" t="s">
        <v>1081</v>
      </c>
      <c r="D351" s="789" t="s">
        <v>1472</v>
      </c>
      <c r="E351" s="789">
        <v>20261</v>
      </c>
      <c r="F351" s="12" t="s">
        <v>19</v>
      </c>
      <c r="G351" s="12" t="s">
        <v>20</v>
      </c>
      <c r="H351" s="12" t="s">
        <v>30</v>
      </c>
      <c r="I351" s="12">
        <v>2</v>
      </c>
      <c r="J351" s="12" t="s">
        <v>26</v>
      </c>
      <c r="K351" s="790" t="s">
        <v>1201</v>
      </c>
      <c r="L351" s="491" t="s">
        <v>1202</v>
      </c>
      <c r="M351" s="789" t="s">
        <v>1127</v>
      </c>
      <c r="N351" s="789" t="s">
        <v>1086</v>
      </c>
      <c r="O351" s="12" t="s">
        <v>731</v>
      </c>
      <c r="P351" s="789">
        <v>3</v>
      </c>
      <c r="Q351" s="789">
        <v>2</v>
      </c>
      <c r="R351" s="815">
        <v>5</v>
      </c>
      <c r="S351" s="789">
        <v>4</v>
      </c>
      <c r="T351" s="181"/>
      <c r="U351" s="789">
        <v>22</v>
      </c>
      <c r="V351" s="31">
        <f>IF(W351="","",IFERROR(INDEX(Docentes!C:C,MATCH(W351,Docentes!D:D,0)),"NUEVO"))</f>
        <v>43517817</v>
      </c>
      <c r="W351" s="791" t="s">
        <v>609</v>
      </c>
      <c r="X351" s="265" t="s">
        <v>1332</v>
      </c>
      <c r="Y351" s="789" t="s">
        <v>1088</v>
      </c>
      <c r="Z351" s="789" t="s">
        <v>1089</v>
      </c>
      <c r="AA351" s="272" t="s">
        <v>32</v>
      </c>
      <c r="AB351" s="31" t="s">
        <v>1482</v>
      </c>
      <c r="AC351" s="31">
        <v>33</v>
      </c>
      <c r="AD351" s="31"/>
      <c r="AE351" s="31"/>
      <c r="AF351" s="789" t="s">
        <v>1088</v>
      </c>
      <c r="AG351" s="31" t="str">
        <f t="shared" si="219"/>
        <v>TP</v>
      </c>
      <c r="AH351" s="31">
        <v>3</v>
      </c>
      <c r="AI351" s="31">
        <v>19</v>
      </c>
      <c r="AJ351" s="31">
        <v>20</v>
      </c>
      <c r="AK351" s="31">
        <v>23</v>
      </c>
      <c r="AL351" s="31">
        <v>30</v>
      </c>
      <c r="AM351" s="31">
        <f t="shared" si="226"/>
        <v>5.0000000000000044</v>
      </c>
      <c r="AN351" s="792">
        <f t="shared" si="227"/>
        <v>0.80555555555555547</v>
      </c>
      <c r="AO351" s="792">
        <f t="shared" si="228"/>
        <v>0.97916666666666674</v>
      </c>
      <c r="AP351" s="31" t="str" cm="1">
        <f t="array" ref="AP351">IF(W351="","",IF(SUMPRODUCT((W351=$W$6:$W$1560)*(AH351=$AH$6:$AH$1560)*(AN351=$AN$6:$AN$1560)*(AO351=$AO$6:$AO$1560)*(ROW($W$6:$W$1560)&lt;&gt;ROW(W351))*((R351=0)*($R$6:$R$1560&gt;0)+(R351&gt;0)*($R$6:$R$1560=0)))&gt;0,"SALONES UNIDOS",IF(SUMPRODUCT((W351=$W$6:$W$1560)*(AH351=$AH$6:$AH$1560)*((AN351&lt;$AO$6:$AO$1560)*(AO351&gt;$AN$6:$AN$1560))*(ROW($W$6:$W$1560)&lt;&gt;ROW(W351)))&gt;0,"CRUZADO","Sin cruce")))</f>
        <v>Sin cruce</v>
      </c>
      <c r="AQ351" s="792" t="str">
        <f t="shared" si="229"/>
        <v>DE2HUAURAB</v>
      </c>
      <c r="AR351" s="792" t="str" cm="1">
        <f t="array" ref="AR351">IF(AQ351="","",IF(SUMPRODUCT((AQ351=$AQ$6:$AQ$1560)*(AH351=$AH$6:$AH$1560)*(AN351=$AN$6:$AN$1560)*(AO351=$AO$6:$AO$1560)*(ROW($AQ$6:$AQ$1560)&lt;&gt;ROW(AQ351))*((R351=0)*($R$6:$R$1560&gt;0)+(R351&gt;0)*($R$6:$R$1560=0)))&gt;0,"SALONES UNIDOS",IF(SUMPRODUCT((AQ351=$AQ$6:$AQ$1560)*(AH351=$AH$6:$AH$1560)*((AN351&lt;$AO$6:$AO$1560)*(AO351&gt;$AN$6:$AN$1560))*(ROW($AQ$6:$AQ$1560)&lt;&gt;ROW(AQ351)))&gt;0,"CRUZADO","Sin cruce")))</f>
        <v>Sin cruce</v>
      </c>
    </row>
    <row r="352" spans="3:44" s="8" customFormat="1" ht="18.75" customHeight="1">
      <c r="C352" s="12" t="s">
        <v>1081</v>
      </c>
      <c r="D352" s="789" t="s">
        <v>1472</v>
      </c>
      <c r="E352" s="789">
        <v>20261</v>
      </c>
      <c r="F352" s="12" t="s">
        <v>19</v>
      </c>
      <c r="G352" s="12" t="s">
        <v>20</v>
      </c>
      <c r="H352" s="12" t="s">
        <v>30</v>
      </c>
      <c r="I352" s="12">
        <v>2</v>
      </c>
      <c r="J352" s="12" t="s">
        <v>26</v>
      </c>
      <c r="K352" s="790" t="s">
        <v>1203</v>
      </c>
      <c r="L352" s="491" t="s">
        <v>1204</v>
      </c>
      <c r="M352" s="789" t="s">
        <v>1127</v>
      </c>
      <c r="N352" s="789" t="s">
        <v>1086</v>
      </c>
      <c r="O352" s="12" t="s">
        <v>731</v>
      </c>
      <c r="P352" s="789">
        <v>3</v>
      </c>
      <c r="Q352" s="789">
        <v>2</v>
      </c>
      <c r="R352" s="815">
        <v>5</v>
      </c>
      <c r="S352" s="789">
        <v>4</v>
      </c>
      <c r="T352" s="181"/>
      <c r="U352" s="789">
        <v>22</v>
      </c>
      <c r="V352" s="31">
        <f>IF(W352="","",IFERROR(INDEX(Docentes!C:C,MATCH(W352,Docentes!D:D,0)),"NUEVO"))</f>
        <v>40822577</v>
      </c>
      <c r="W352" s="9" t="s">
        <v>452</v>
      </c>
      <c r="X352" s="265" t="s">
        <v>1332</v>
      </c>
      <c r="Y352" s="789" t="s">
        <v>1088</v>
      </c>
      <c r="Z352" s="789" t="s">
        <v>1089</v>
      </c>
      <c r="AA352" s="272" t="s">
        <v>32</v>
      </c>
      <c r="AB352" s="31" t="s">
        <v>1482</v>
      </c>
      <c r="AC352" s="31">
        <v>33</v>
      </c>
      <c r="AD352" s="31"/>
      <c r="AE352" s="31"/>
      <c r="AF352" s="789" t="s">
        <v>1088</v>
      </c>
      <c r="AG352" s="31" t="str">
        <f t="shared" si="219"/>
        <v>TP</v>
      </c>
      <c r="AH352" s="31">
        <v>5</v>
      </c>
      <c r="AI352" s="31">
        <v>18</v>
      </c>
      <c r="AJ352" s="31">
        <v>30</v>
      </c>
      <c r="AK352" s="31">
        <v>22</v>
      </c>
      <c r="AL352" s="31">
        <v>40</v>
      </c>
      <c r="AM352" s="31">
        <f t="shared" si="226"/>
        <v>4.9999999999999982</v>
      </c>
      <c r="AN352" s="792">
        <f t="shared" si="227"/>
        <v>0.77083333333333337</v>
      </c>
      <c r="AO352" s="792">
        <f t="shared" si="228"/>
        <v>0.94444444444444442</v>
      </c>
      <c r="AP352" s="31" t="str" cm="1">
        <f t="array" ref="AP352">IF(W352="","",IF(SUMPRODUCT((W352=$W$6:$W$1560)*(AH352=$AH$6:$AH$1560)*(AN352=$AN$6:$AN$1560)*(AO352=$AO$6:$AO$1560)*(ROW($W$6:$W$1560)&lt;&gt;ROW(W352))*((R352=0)*($R$6:$R$1560&gt;0)+(R352&gt;0)*($R$6:$R$1560=0)))&gt;0,"SALONES UNIDOS",IF(SUMPRODUCT((W352=$W$6:$W$1560)*(AH352=$AH$6:$AH$1560)*((AN352&lt;$AO$6:$AO$1560)*(AO352&gt;$AN$6:$AN$1560))*(ROW($W$6:$W$1560)&lt;&gt;ROW(W352)))&gt;0,"CRUZADO","Sin cruce")))</f>
        <v>Sin cruce</v>
      </c>
      <c r="AQ352" s="792" t="str">
        <f t="shared" si="229"/>
        <v>DE2HUAURAB</v>
      </c>
      <c r="AR352" s="792" t="str" cm="1">
        <f t="array" ref="AR352">IF(AQ352="","",IF(SUMPRODUCT((AQ352=$AQ$6:$AQ$1560)*(AH352=$AH$6:$AH$1560)*(AN352=$AN$6:$AN$1560)*(AO352=$AO$6:$AO$1560)*(ROW($AQ$6:$AQ$1560)&lt;&gt;ROW(AQ352))*((R352=0)*($R$6:$R$1560&gt;0)+(R352&gt;0)*($R$6:$R$1560=0)))&gt;0,"SALONES UNIDOS",IF(SUMPRODUCT((AQ352=$AQ$6:$AQ$1560)*(AH352=$AH$6:$AH$1560)*((AN352&lt;$AO$6:$AO$1560)*(AO352&gt;$AN$6:$AN$1560))*(ROW($AQ$6:$AQ$1560)&lt;&gt;ROW(AQ352)))&gt;0,"CRUZADO","Sin cruce")))</f>
        <v>Sin cruce</v>
      </c>
    </row>
    <row r="353" spans="3:44" s="8" customFormat="1" ht="18.75" customHeight="1">
      <c r="C353" s="12" t="s">
        <v>1081</v>
      </c>
      <c r="D353" s="789" t="s">
        <v>1472</v>
      </c>
      <c r="E353" s="789">
        <v>20261</v>
      </c>
      <c r="F353" s="12" t="s">
        <v>19</v>
      </c>
      <c r="G353" s="12" t="s">
        <v>20</v>
      </c>
      <c r="H353" s="12" t="s">
        <v>30</v>
      </c>
      <c r="I353" s="12">
        <v>2</v>
      </c>
      <c r="J353" s="12" t="s">
        <v>26</v>
      </c>
      <c r="K353" s="790" t="s">
        <v>1205</v>
      </c>
      <c r="L353" s="491" t="s">
        <v>1206</v>
      </c>
      <c r="M353" s="789" t="s">
        <v>1127</v>
      </c>
      <c r="N353" s="789" t="s">
        <v>1086</v>
      </c>
      <c r="O353" s="12" t="s">
        <v>731</v>
      </c>
      <c r="P353" s="789">
        <v>2</v>
      </c>
      <c r="Q353" s="789">
        <v>0</v>
      </c>
      <c r="R353" s="815">
        <v>2</v>
      </c>
      <c r="S353" s="789">
        <v>3</v>
      </c>
      <c r="T353" s="181"/>
      <c r="U353" s="789">
        <v>22</v>
      </c>
      <c r="V353" s="31">
        <f>IF(W353="","",IFERROR(INDEX(Docentes!C:C,MATCH(W353,Docentes!D:D,0)),"NUEVO"))</f>
        <v>43517817</v>
      </c>
      <c r="W353" s="791" t="s">
        <v>609</v>
      </c>
      <c r="X353" s="265" t="s">
        <v>1332</v>
      </c>
      <c r="Y353" s="789" t="s">
        <v>1088</v>
      </c>
      <c r="Z353" s="789" t="s">
        <v>1089</v>
      </c>
      <c r="AA353" s="272" t="s">
        <v>32</v>
      </c>
      <c r="AB353" s="31" t="s">
        <v>1482</v>
      </c>
      <c r="AC353" s="31">
        <v>33</v>
      </c>
      <c r="AD353" s="31"/>
      <c r="AE353" s="31"/>
      <c r="AF353" s="789" t="s">
        <v>1088</v>
      </c>
      <c r="AG353" s="31" t="str">
        <f t="shared" si="219"/>
        <v>T</v>
      </c>
      <c r="AH353" s="31">
        <v>1</v>
      </c>
      <c r="AI353" s="31">
        <v>21</v>
      </c>
      <c r="AJ353" s="31">
        <v>50</v>
      </c>
      <c r="AK353" s="31">
        <v>23</v>
      </c>
      <c r="AL353" s="31">
        <v>30</v>
      </c>
      <c r="AM353" s="31">
        <f t="shared" si="226"/>
        <v>2.0000000000000027</v>
      </c>
      <c r="AN353" s="792">
        <f t="shared" si="227"/>
        <v>0.90972222222222221</v>
      </c>
      <c r="AO353" s="792">
        <f t="shared" si="228"/>
        <v>0.97916666666666674</v>
      </c>
      <c r="AP353" s="31" t="str" cm="1">
        <f t="array" ref="AP353">IF(W353="","",IF(SUMPRODUCT((W353=$W$6:$W$1560)*(AH353=$AH$6:$AH$1560)*(AN353=$AN$6:$AN$1560)*(AO353=$AO$6:$AO$1560)*(ROW($W$6:$W$1560)&lt;&gt;ROW(W353))*((R353=0)*($R$6:$R$1560&gt;0)+(R353&gt;0)*($R$6:$R$1560=0)))&gt;0,"SALONES UNIDOS",IF(SUMPRODUCT((W353=$W$6:$W$1560)*(AH353=$AH$6:$AH$1560)*((AN353&lt;$AO$6:$AO$1560)*(AO353&gt;$AN$6:$AN$1560))*(ROW($W$6:$W$1560)&lt;&gt;ROW(W353)))&gt;0,"CRUZADO","Sin cruce")))</f>
        <v>Sin cruce</v>
      </c>
      <c r="AQ353" s="792" t="str">
        <f t="shared" si="229"/>
        <v>DE2HUAURAB</v>
      </c>
      <c r="AR353" s="792" t="str" cm="1">
        <f t="array" ref="AR353">IF(AQ353="","",IF(SUMPRODUCT((AQ353=$AQ$6:$AQ$1560)*(AH353=$AH$6:$AH$1560)*(AN353=$AN$6:$AN$1560)*(AO353=$AO$6:$AO$1560)*(ROW($AQ$6:$AQ$1560)&lt;&gt;ROW(AQ353))*((R353=0)*($R$6:$R$1560&gt;0)+(R353&gt;0)*($R$6:$R$1560=0)))&gt;0,"SALONES UNIDOS",IF(SUMPRODUCT((AQ353=$AQ$6:$AQ$1560)*(AH353=$AH$6:$AH$1560)*((AN353&lt;$AO$6:$AO$1560)*(AO353&gt;$AN$6:$AN$1560))*(ROW($AQ$6:$AQ$1560)&lt;&gt;ROW(AQ353)))&gt;0,"CRUZADO","Sin cruce")))</f>
        <v>Sin cruce</v>
      </c>
    </row>
    <row r="354" spans="3:44" s="8" customFormat="1" ht="18.75" customHeight="1">
      <c r="C354" s="12" t="s">
        <v>1081</v>
      </c>
      <c r="D354" s="789" t="s">
        <v>1472</v>
      </c>
      <c r="E354" s="789">
        <v>20261</v>
      </c>
      <c r="F354" s="12" t="s">
        <v>19</v>
      </c>
      <c r="G354" s="12" t="s">
        <v>20</v>
      </c>
      <c r="H354" s="12" t="s">
        <v>30</v>
      </c>
      <c r="I354" s="12">
        <v>2</v>
      </c>
      <c r="J354" s="12" t="s">
        <v>26</v>
      </c>
      <c r="K354" s="790" t="s">
        <v>1205</v>
      </c>
      <c r="L354" s="491" t="s">
        <v>1206</v>
      </c>
      <c r="M354" s="789" t="s">
        <v>1127</v>
      </c>
      <c r="N354" s="789" t="s">
        <v>1086</v>
      </c>
      <c r="O354" s="12" t="s">
        <v>731</v>
      </c>
      <c r="P354" s="789">
        <v>0</v>
      </c>
      <c r="Q354" s="789">
        <v>2</v>
      </c>
      <c r="R354" s="815">
        <v>2</v>
      </c>
      <c r="S354" s="789">
        <v>3</v>
      </c>
      <c r="T354" s="181"/>
      <c r="U354" s="789">
        <v>22</v>
      </c>
      <c r="V354" s="31">
        <f>IF(W354="","",IFERROR(INDEX(Docentes!C:C,MATCH(W354,Docentes!D:D,0)),"NUEVO"))</f>
        <v>43517817</v>
      </c>
      <c r="W354" s="791" t="s">
        <v>609</v>
      </c>
      <c r="X354" s="265" t="s">
        <v>1332</v>
      </c>
      <c r="Y354" s="789" t="s">
        <v>1088</v>
      </c>
      <c r="Z354" s="789" t="s">
        <v>1089</v>
      </c>
      <c r="AA354" s="272" t="s">
        <v>32</v>
      </c>
      <c r="AB354" s="31" t="s">
        <v>1482</v>
      </c>
      <c r="AC354" s="31">
        <v>33</v>
      </c>
      <c r="AD354" s="31"/>
      <c r="AE354" s="31"/>
      <c r="AF354" s="789" t="s">
        <v>1088</v>
      </c>
      <c r="AG354" s="31" t="str">
        <f t="shared" si="219"/>
        <v>P</v>
      </c>
      <c r="AH354" s="31">
        <v>2</v>
      </c>
      <c r="AI354" s="31">
        <v>21</v>
      </c>
      <c r="AJ354" s="31">
        <v>50</v>
      </c>
      <c r="AK354" s="31">
        <v>23</v>
      </c>
      <c r="AL354" s="31">
        <v>30</v>
      </c>
      <c r="AM354" s="31">
        <f t="shared" si="226"/>
        <v>2.0000000000000027</v>
      </c>
      <c r="AN354" s="792">
        <f t="shared" si="227"/>
        <v>0.90972222222222221</v>
      </c>
      <c r="AO354" s="792">
        <f t="shared" si="228"/>
        <v>0.97916666666666674</v>
      </c>
      <c r="AP354" s="31" t="str" cm="1">
        <f t="array" ref="AP354">IF(W354="","",IF(SUMPRODUCT((W354=$W$6:$W$1560)*(AH354=$AH$6:$AH$1560)*(AN354=$AN$6:$AN$1560)*(AO354=$AO$6:$AO$1560)*(ROW($W$6:$W$1560)&lt;&gt;ROW(W354))*((R354=0)*($R$6:$R$1560&gt;0)+(R354&gt;0)*($R$6:$R$1560=0)))&gt;0,"SALONES UNIDOS",IF(SUMPRODUCT((W354=$W$6:$W$1560)*(AH354=$AH$6:$AH$1560)*((AN354&lt;$AO$6:$AO$1560)*(AO354&gt;$AN$6:$AN$1560))*(ROW($W$6:$W$1560)&lt;&gt;ROW(W354)))&gt;0,"CRUZADO","Sin cruce")))</f>
        <v>Sin cruce</v>
      </c>
      <c r="AQ354" s="792" t="str">
        <f t="shared" si="229"/>
        <v>DE2HUAURAB</v>
      </c>
      <c r="AR354" s="792" t="str" cm="1">
        <f t="array" ref="AR354">IF(AQ354="","",IF(SUMPRODUCT((AQ354=$AQ$6:$AQ$1560)*(AH354=$AH$6:$AH$1560)*(AN354=$AN$6:$AN$1560)*(AO354=$AO$6:$AO$1560)*(ROW($AQ$6:$AQ$1560)&lt;&gt;ROW(AQ354))*((R354=0)*($R$6:$R$1560&gt;0)+(R354&gt;0)*($R$6:$R$1560=0)))&gt;0,"SALONES UNIDOS",IF(SUMPRODUCT((AQ354=$AQ$6:$AQ$1560)*(AH354=$AH$6:$AH$1560)*((AN354&lt;$AO$6:$AO$1560)*(AO354&gt;$AN$6:$AN$1560))*(ROW($AQ$6:$AQ$1560)&lt;&gt;ROW(AQ354)))&gt;0,"CRUZADO","Sin cruce")))</f>
        <v>Sin cruce</v>
      </c>
    </row>
    <row r="355" spans="3:44" s="8" customFormat="1" ht="18.75" hidden="1" customHeight="1">
      <c r="C355" s="796" t="s">
        <v>1081</v>
      </c>
      <c r="D355" s="795" t="s">
        <v>781</v>
      </c>
      <c r="E355" s="795">
        <v>20261</v>
      </c>
      <c r="F355" s="796" t="s">
        <v>19</v>
      </c>
      <c r="G355" s="796" t="s">
        <v>20</v>
      </c>
      <c r="H355" s="796" t="s">
        <v>30</v>
      </c>
      <c r="I355" s="796">
        <v>3</v>
      </c>
      <c r="J355" s="796" t="s">
        <v>16</v>
      </c>
      <c r="K355" s="797" t="s">
        <v>1207</v>
      </c>
      <c r="L355" s="798" t="s">
        <v>1208</v>
      </c>
      <c r="M355" s="795" t="s">
        <v>1101</v>
      </c>
      <c r="N355" s="795" t="s">
        <v>1086</v>
      </c>
      <c r="O355" s="796" t="s">
        <v>731</v>
      </c>
      <c r="P355" s="795">
        <v>2</v>
      </c>
      <c r="Q355" s="795">
        <v>2</v>
      </c>
      <c r="R355" s="799">
        <v>4</v>
      </c>
      <c r="S355" s="795">
        <v>3</v>
      </c>
      <c r="T355" s="181"/>
      <c r="U355" s="31">
        <v>22</v>
      </c>
      <c r="V355" s="31">
        <f>IF(W355="","",IFERROR(INDEX(Docentes!C:C,MATCH(W355,Docentes!D:D,0)),"NUEVO"))</f>
        <v>40382257</v>
      </c>
      <c r="W355" s="904" t="s">
        <v>1042</v>
      </c>
      <c r="X355" s="800" t="s">
        <v>168</v>
      </c>
      <c r="Y355" s="795" t="s">
        <v>1182</v>
      </c>
      <c r="Z355" s="789" t="s">
        <v>1089</v>
      </c>
      <c r="AA355" s="272" t="s">
        <v>32</v>
      </c>
      <c r="AB355" s="194" t="s">
        <v>1464</v>
      </c>
      <c r="AC355" s="194">
        <v>33</v>
      </c>
      <c r="AD355" s="194"/>
      <c r="AE355" s="194"/>
      <c r="AF355" s="795" t="s">
        <v>1182</v>
      </c>
      <c r="AG355" s="31" t="str">
        <f t="shared" si="219"/>
        <v>TP</v>
      </c>
      <c r="AH355" s="795">
        <v>3</v>
      </c>
      <c r="AI355" s="795">
        <v>7</v>
      </c>
      <c r="AJ355" s="795">
        <v>40</v>
      </c>
      <c r="AK355" s="795">
        <v>11</v>
      </c>
      <c r="AL355" s="795">
        <v>0</v>
      </c>
      <c r="AM355" s="31">
        <f t="shared" si="226"/>
        <v>3.9999999999999987</v>
      </c>
      <c r="AN355" s="792">
        <f t="shared" si="227"/>
        <v>0.31944444444444448</v>
      </c>
      <c r="AO355" s="792">
        <f t="shared" si="228"/>
        <v>0.45833333333333331</v>
      </c>
      <c r="AP355" s="31" t="str" cm="1">
        <f t="array" ref="AP355">IF(W355="","",IF(SUMPRODUCT((W355=$W$6:$W$1560)*(AH355=$AH$6:$AH$1560)*(AN355=$AN$6:$AN$1560)*(AO355=$AO$6:$AO$1560)*(ROW($W$6:$W$1560)&lt;&gt;ROW(W355))*((R355=0)*($R$6:$R$1560&gt;0)+(R355&gt;0)*($R$6:$R$1560=0)))&gt;0,"SALONES UNIDOS",IF(SUMPRODUCT((W355=$W$6:$W$1560)*(AH355=$AH$6:$AH$1560)*((AN355&lt;$AO$6:$AO$1560)*(AO355&gt;$AN$6:$AN$1560))*(ROW($W$6:$W$1560)&lt;&gt;ROW(W355)))&gt;0,"CRUZADO","Sin cruce")))</f>
        <v>Sin cruce</v>
      </c>
      <c r="AQ355" s="792" t="str">
        <f t="shared" si="229"/>
        <v>DE3HUAURAA</v>
      </c>
      <c r="AR355" s="792" t="str" cm="1">
        <f t="array" ref="AR355">IF(AQ355="","",IF(SUMPRODUCT((AQ355=$AQ$6:$AQ$1560)*(AH355=$AH$6:$AH$1560)*(AN355=$AN$6:$AN$1560)*(AO355=$AO$6:$AO$1560)*(ROW($AQ$6:$AQ$1560)&lt;&gt;ROW(AQ355))*((R355=0)*($R$6:$R$1560&gt;0)+(R355&gt;0)*($R$6:$R$1560=0)))&gt;0,"SALONES UNIDOS",IF(SUMPRODUCT((AQ355=$AQ$6:$AQ$1560)*(AH355=$AH$6:$AH$1560)*((AN355&lt;$AO$6:$AO$1560)*(AO355&gt;$AN$6:$AN$1560))*(ROW($AQ$6:$AQ$1560)&lt;&gt;ROW(AQ355)))&gt;0,"CRUZADO","Sin cruce")))</f>
        <v>Sin cruce</v>
      </c>
    </row>
    <row r="356" spans="3:44" s="8" customFormat="1" ht="18.75" hidden="1" customHeight="1">
      <c r="C356" s="796" t="s">
        <v>1081</v>
      </c>
      <c r="D356" s="795" t="s">
        <v>781</v>
      </c>
      <c r="E356" s="795">
        <v>20261</v>
      </c>
      <c r="F356" s="796" t="s">
        <v>19</v>
      </c>
      <c r="G356" s="796" t="s">
        <v>20</v>
      </c>
      <c r="H356" s="796" t="s">
        <v>30</v>
      </c>
      <c r="I356" s="796">
        <v>3</v>
      </c>
      <c r="J356" s="796" t="s">
        <v>16</v>
      </c>
      <c r="K356" s="797" t="s">
        <v>1210</v>
      </c>
      <c r="L356" s="798" t="s">
        <v>1211</v>
      </c>
      <c r="M356" s="795" t="s">
        <v>1101</v>
      </c>
      <c r="N356" s="795" t="s">
        <v>1086</v>
      </c>
      <c r="O356" s="796" t="s">
        <v>731</v>
      </c>
      <c r="P356" s="795">
        <v>2</v>
      </c>
      <c r="Q356" s="795">
        <v>0</v>
      </c>
      <c r="R356" s="799">
        <v>2</v>
      </c>
      <c r="S356" s="795">
        <v>3</v>
      </c>
      <c r="T356" s="181"/>
      <c r="U356" s="31">
        <v>22</v>
      </c>
      <c r="V356" s="31">
        <f>IF(W356="","",IFERROR(INDEX(Docentes!C:C,MATCH(W356,Docentes!D:D,0)),"NUEVO"))</f>
        <v>9966417</v>
      </c>
      <c r="W356" s="693" t="s">
        <v>1047</v>
      </c>
      <c r="X356" s="800" t="s">
        <v>168</v>
      </c>
      <c r="Y356" s="795" t="s">
        <v>1182</v>
      </c>
      <c r="Z356" s="795" t="s">
        <v>1089</v>
      </c>
      <c r="AA356" s="272" t="s">
        <v>32</v>
      </c>
      <c r="AB356" s="194" t="s">
        <v>1453</v>
      </c>
      <c r="AC356" s="194">
        <v>33</v>
      </c>
      <c r="AD356" s="31"/>
      <c r="AE356" s="194"/>
      <c r="AF356" s="795" t="s">
        <v>1182</v>
      </c>
      <c r="AG356" s="31" t="str">
        <f t="shared" ref="AG356" si="243">IF(AND(P356&gt;0,Q356&gt;0),"TP",IF(AND(P356&gt;0,Q356=0),"T","P"))</f>
        <v>T</v>
      </c>
      <c r="AH356" s="795">
        <v>5</v>
      </c>
      <c r="AI356" s="795">
        <v>7</v>
      </c>
      <c r="AJ356" s="795">
        <v>40</v>
      </c>
      <c r="AK356" s="795">
        <v>9</v>
      </c>
      <c r="AL356" s="795">
        <v>20</v>
      </c>
      <c r="AM356" s="31">
        <f t="shared" ref="AM356" si="244">IF(R356=0,0,IF(AI356="",R356,IF(X356="HIBRIDO VIRTUAL",0,((((AK356/24)+(AL356/1440))-((AI356/24)+(AJ356/1440)))*1440/50))))</f>
        <v>1.9999999999999993</v>
      </c>
      <c r="AN356" s="792">
        <f t="shared" ref="AN356" si="245">AI356/24+AJ356/1440</f>
        <v>0.31944444444444448</v>
      </c>
      <c r="AO356" s="792">
        <f t="shared" ref="AO356" si="246">AK356/24+AL356/1440</f>
        <v>0.3888888888888889</v>
      </c>
      <c r="AP356" s="31" t="str" cm="1">
        <f t="array" ref="AP356">IF(W356="","",IF(SUMPRODUCT((W356=$W$6:$W$1560)*(AH356=$AH$6:$AH$1560)*(AN356=$AN$6:$AN$1560)*(AO356=$AO$6:$AO$1560)*(ROW($W$6:$W$1560)&lt;&gt;ROW(W356))*((R356=0)*($R$6:$R$1560&gt;0)+(R356&gt;0)*($R$6:$R$1560=0)))&gt;0,"SALONES UNIDOS",IF(SUMPRODUCT((W356=$W$6:$W$1560)*(AH356=$AH$6:$AH$1560)*((AN356&lt;$AO$6:$AO$1560)*(AO356&gt;$AN$6:$AN$1560))*(ROW($W$6:$W$1560)&lt;&gt;ROW(W356)))&gt;0,"CRUZADO","Sin cruce")))</f>
        <v>Sin cruce</v>
      </c>
      <c r="AQ356" s="792" t="str">
        <f t="shared" ref="AQ356" si="247">TRIM(CONCATENATE(H356,I356,F356,J356))</f>
        <v>DE3HUAURAA</v>
      </c>
      <c r="AR356" s="792" t="str" cm="1">
        <f t="array" ref="AR356">IF(AQ356="","",IF(SUMPRODUCT((AQ356=$AQ$6:$AQ$1560)*(AH356=$AH$6:$AH$1560)*(AN356=$AN$6:$AN$1560)*(AO356=$AO$6:$AO$1560)*(ROW($AQ$6:$AQ$1560)&lt;&gt;ROW(AQ356))*((R356=0)*($R$6:$R$1560&gt;0)+(R356&gt;0)*($R$6:$R$1560=0)))&gt;0,"SALONES UNIDOS",IF(SUMPRODUCT((AQ356=$AQ$6:$AQ$1560)*(AH356=$AH$6:$AH$1560)*((AN356&lt;$AO$6:$AO$1560)*(AO356&gt;$AN$6:$AN$1560))*(ROW($AQ$6:$AQ$1560)&lt;&gt;ROW(AQ356)))&gt;0,"CRUZADO","Sin cruce")))</f>
        <v>Sin cruce</v>
      </c>
    </row>
    <row r="357" spans="3:44" s="8" customFormat="1" ht="18.75" hidden="1" customHeight="1">
      <c r="C357" s="796" t="s">
        <v>1081</v>
      </c>
      <c r="D357" s="795" t="s">
        <v>781</v>
      </c>
      <c r="E357" s="795">
        <v>20261</v>
      </c>
      <c r="F357" s="796" t="s">
        <v>19</v>
      </c>
      <c r="G357" s="796" t="s">
        <v>20</v>
      </c>
      <c r="H357" s="796" t="s">
        <v>30</v>
      </c>
      <c r="I357" s="796">
        <v>3</v>
      </c>
      <c r="J357" s="796" t="s">
        <v>16</v>
      </c>
      <c r="K357" s="797" t="s">
        <v>1210</v>
      </c>
      <c r="L357" s="798" t="s">
        <v>1211</v>
      </c>
      <c r="M357" s="795" t="s">
        <v>1101</v>
      </c>
      <c r="N357" s="795" t="s">
        <v>1086</v>
      </c>
      <c r="O357" s="796" t="s">
        <v>731</v>
      </c>
      <c r="P357" s="795">
        <v>0</v>
      </c>
      <c r="Q357" s="795">
        <v>2</v>
      </c>
      <c r="R357" s="799">
        <v>2</v>
      </c>
      <c r="S357" s="795">
        <v>3</v>
      </c>
      <c r="T357" s="181"/>
      <c r="U357" s="31">
        <v>22</v>
      </c>
      <c r="V357" s="31">
        <f>IF(W357="","",IFERROR(INDEX(Docentes!C:C,MATCH(W357,Docentes!D:D,0)),"NUEVO"))</f>
        <v>9966417</v>
      </c>
      <c r="W357" s="693" t="s">
        <v>1047</v>
      </c>
      <c r="X357" s="800" t="s">
        <v>168</v>
      </c>
      <c r="Y357" s="795" t="s">
        <v>1182</v>
      </c>
      <c r="Z357" s="795" t="s">
        <v>1089</v>
      </c>
      <c r="AA357" s="272" t="s">
        <v>1283</v>
      </c>
      <c r="AB357" s="194"/>
      <c r="AC357" s="194"/>
      <c r="AD357" s="31" t="s">
        <v>1212</v>
      </c>
      <c r="AE357" s="194">
        <v>21</v>
      </c>
      <c r="AF357" s="795" t="s">
        <v>1182</v>
      </c>
      <c r="AG357" s="31" t="str">
        <f t="shared" si="219"/>
        <v>P</v>
      </c>
      <c r="AH357" s="795">
        <v>5</v>
      </c>
      <c r="AI357" s="795">
        <v>9</v>
      </c>
      <c r="AJ357" s="795">
        <v>20</v>
      </c>
      <c r="AK357" s="795">
        <v>11</v>
      </c>
      <c r="AL357" s="795">
        <v>0</v>
      </c>
      <c r="AM357" s="31">
        <f t="shared" si="226"/>
        <v>1.9999999999999993</v>
      </c>
      <c r="AN357" s="792">
        <f t="shared" si="227"/>
        <v>0.3888888888888889</v>
      </c>
      <c r="AO357" s="792">
        <f t="shared" si="228"/>
        <v>0.45833333333333331</v>
      </c>
      <c r="AP357" s="31" t="str" cm="1">
        <f t="array" ref="AP357">IF(W357="","",IF(SUMPRODUCT((W357=$W$6:$W$1560)*(AH357=$AH$6:$AH$1560)*(AN357=$AN$6:$AN$1560)*(AO357=$AO$6:$AO$1560)*(ROW($W$6:$W$1560)&lt;&gt;ROW(W357))*((R357=0)*($R$6:$R$1560&gt;0)+(R357&gt;0)*($R$6:$R$1560=0)))&gt;0,"SALONES UNIDOS",IF(SUMPRODUCT((W357=$W$6:$W$1560)*(AH357=$AH$6:$AH$1560)*((AN357&lt;$AO$6:$AO$1560)*(AO357&gt;$AN$6:$AN$1560))*(ROW($W$6:$W$1560)&lt;&gt;ROW(W357)))&gt;0,"CRUZADO","Sin cruce")))</f>
        <v>Sin cruce</v>
      </c>
      <c r="AQ357" s="792" t="str">
        <f t="shared" si="229"/>
        <v>DE3HUAURAA</v>
      </c>
      <c r="AR357" s="792" t="str" cm="1">
        <f t="array" ref="AR357">IF(AQ357="","",IF(SUMPRODUCT((AQ357=$AQ$6:$AQ$1560)*(AH357=$AH$6:$AH$1560)*(AN357=$AN$6:$AN$1560)*(AO357=$AO$6:$AO$1560)*(ROW($AQ$6:$AQ$1560)&lt;&gt;ROW(AQ357))*((R357=0)*($R$6:$R$1560&gt;0)+(R357&gt;0)*($R$6:$R$1560=0)))&gt;0,"SALONES UNIDOS",IF(SUMPRODUCT((AQ357=$AQ$6:$AQ$1560)*(AH357=$AH$6:$AH$1560)*((AN357&lt;$AO$6:$AO$1560)*(AO357&gt;$AN$6:$AN$1560))*(ROW($AQ$6:$AQ$1560)&lt;&gt;ROW(AQ357)))&gt;0,"CRUZADO","Sin cruce")))</f>
        <v>Sin cruce</v>
      </c>
    </row>
    <row r="358" spans="3:44" s="8" customFormat="1" ht="18.75" hidden="1" customHeight="1">
      <c r="C358" s="796" t="s">
        <v>1081</v>
      </c>
      <c r="D358" s="795" t="s">
        <v>781</v>
      </c>
      <c r="E358" s="795">
        <v>20261</v>
      </c>
      <c r="F358" s="796" t="s">
        <v>19</v>
      </c>
      <c r="G358" s="796" t="s">
        <v>20</v>
      </c>
      <c r="H358" s="796" t="s">
        <v>30</v>
      </c>
      <c r="I358" s="796">
        <v>3</v>
      </c>
      <c r="J358" s="796" t="s">
        <v>16</v>
      </c>
      <c r="K358" s="797" t="s">
        <v>1213</v>
      </c>
      <c r="L358" s="798" t="s">
        <v>1214</v>
      </c>
      <c r="M358" s="795" t="s">
        <v>1101</v>
      </c>
      <c r="N358" s="795" t="s">
        <v>1086</v>
      </c>
      <c r="O358" s="796" t="s">
        <v>769</v>
      </c>
      <c r="P358" s="795">
        <v>3</v>
      </c>
      <c r="Q358" s="795">
        <v>0</v>
      </c>
      <c r="R358" s="799">
        <v>3</v>
      </c>
      <c r="S358" s="795">
        <v>3</v>
      </c>
      <c r="T358" s="181"/>
      <c r="U358" s="31">
        <v>22</v>
      </c>
      <c r="V358" s="31">
        <f>IF(W358="","",IFERROR(INDEX(Docentes!C:C,MATCH(W358,Docentes!D:D,0)),"NUEVO"))</f>
        <v>42515290</v>
      </c>
      <c r="W358" s="693" t="s">
        <v>976</v>
      </c>
      <c r="X358" s="897" t="s">
        <v>167</v>
      </c>
      <c r="Y358" s="795" t="s">
        <v>1182</v>
      </c>
      <c r="Z358" s="789" t="s">
        <v>1089</v>
      </c>
      <c r="AA358" s="272" t="s">
        <v>1283</v>
      </c>
      <c r="AB358" s="194"/>
      <c r="AC358" s="194"/>
      <c r="AD358" s="194"/>
      <c r="AE358" s="194"/>
      <c r="AF358" s="795" t="s">
        <v>1182</v>
      </c>
      <c r="AG358" s="31" t="str">
        <f t="shared" si="219"/>
        <v>T</v>
      </c>
      <c r="AH358" s="795">
        <v>2</v>
      </c>
      <c r="AI358" s="795">
        <v>11</v>
      </c>
      <c r="AJ358" s="795">
        <v>0</v>
      </c>
      <c r="AK358" s="795">
        <v>13</v>
      </c>
      <c r="AL358" s="795">
        <v>30</v>
      </c>
      <c r="AM358" s="31">
        <f t="shared" si="226"/>
        <v>3.0000000000000004</v>
      </c>
      <c r="AN358" s="792">
        <f t="shared" si="227"/>
        <v>0.45833333333333331</v>
      </c>
      <c r="AO358" s="792">
        <f t="shared" si="228"/>
        <v>0.5625</v>
      </c>
      <c r="AP358" s="31" t="str" cm="1">
        <f t="array" ref="AP358">IF(W358="","",IF(SUMPRODUCT((W358=$W$6:$W$1560)*(AH358=$AH$6:$AH$1560)*(AN358=$AN$6:$AN$1560)*(AO358=$AO$6:$AO$1560)*(ROW($W$6:$W$1560)&lt;&gt;ROW(W358))*((R358=0)*($R$6:$R$1560&gt;0)+(R358&gt;0)*($R$6:$R$1560=0)))&gt;0,"SALONES UNIDOS",IF(SUMPRODUCT((W358=$W$6:$W$1560)*(AH358=$AH$6:$AH$1560)*((AN358&lt;$AO$6:$AO$1560)*(AO358&gt;$AN$6:$AN$1560))*(ROW($W$6:$W$1560)&lt;&gt;ROW(W358)))&gt;0,"CRUZADO","Sin cruce")))</f>
        <v>Sin cruce</v>
      </c>
      <c r="AQ358" s="792" t="str">
        <f t="shared" si="229"/>
        <v>DE3HUAURAA</v>
      </c>
      <c r="AR358" s="792" t="str" cm="1">
        <f t="array" ref="AR358">IF(AQ358="","",IF(SUMPRODUCT((AQ358=$AQ$6:$AQ$1560)*(AH358=$AH$6:$AH$1560)*(AN358=$AN$6:$AN$1560)*(AO358=$AO$6:$AO$1560)*(ROW($AQ$6:$AQ$1560)&lt;&gt;ROW(AQ358))*((R358=0)*($R$6:$R$1560&gt;0)+(R358&gt;0)*($R$6:$R$1560=0)))&gt;0,"SALONES UNIDOS",IF(SUMPRODUCT((AQ358=$AQ$6:$AQ$1560)*(AH358=$AH$6:$AH$1560)*((AN358&lt;$AO$6:$AO$1560)*(AO358&gt;$AN$6:$AN$1560))*(ROW($AQ$6:$AQ$1560)&lt;&gt;ROW(AQ358)))&gt;0,"CRUZADO","Sin cruce")))</f>
        <v>Sin cruce</v>
      </c>
    </row>
    <row r="359" spans="3:44" s="8" customFormat="1" ht="18.75" hidden="1" customHeight="1">
      <c r="C359" s="796" t="s">
        <v>1081</v>
      </c>
      <c r="D359" s="795" t="s">
        <v>781</v>
      </c>
      <c r="E359" s="795">
        <v>20261</v>
      </c>
      <c r="F359" s="796" t="s">
        <v>19</v>
      </c>
      <c r="G359" s="796" t="s">
        <v>20</v>
      </c>
      <c r="H359" s="796" t="s">
        <v>30</v>
      </c>
      <c r="I359" s="796">
        <v>3</v>
      </c>
      <c r="J359" s="796" t="s">
        <v>16</v>
      </c>
      <c r="K359" s="797" t="s">
        <v>1215</v>
      </c>
      <c r="L359" s="798" t="s">
        <v>1216</v>
      </c>
      <c r="M359" s="795" t="s">
        <v>1101</v>
      </c>
      <c r="N359" s="795" t="s">
        <v>1086</v>
      </c>
      <c r="O359" s="796" t="s">
        <v>769</v>
      </c>
      <c r="P359" s="795">
        <v>3</v>
      </c>
      <c r="Q359" s="795">
        <v>0</v>
      </c>
      <c r="R359" s="799">
        <v>3</v>
      </c>
      <c r="S359" s="795">
        <v>3</v>
      </c>
      <c r="T359" s="181"/>
      <c r="U359" s="31">
        <v>22</v>
      </c>
      <c r="V359" s="31">
        <f>IF(W359="","",IFERROR(INDEX(Docentes!C:C,MATCH(W359,Docentes!D:D,0)),"NUEVO"))</f>
        <v>43027985</v>
      </c>
      <c r="W359" s="693" t="s">
        <v>1013</v>
      </c>
      <c r="X359" s="897" t="s">
        <v>167</v>
      </c>
      <c r="Y359" s="795" t="s">
        <v>1182</v>
      </c>
      <c r="Z359" s="789" t="s">
        <v>1089</v>
      </c>
      <c r="AA359" s="1071" t="s">
        <v>1467</v>
      </c>
      <c r="AB359" s="194" t="s">
        <v>1092</v>
      </c>
      <c r="AC359" s="194"/>
      <c r="AD359" s="194"/>
      <c r="AE359" s="194"/>
      <c r="AF359" s="795" t="s">
        <v>1182</v>
      </c>
      <c r="AG359" s="31" t="str">
        <f t="shared" si="219"/>
        <v>T</v>
      </c>
      <c r="AH359" s="795">
        <v>1</v>
      </c>
      <c r="AI359" s="795">
        <v>7</v>
      </c>
      <c r="AJ359" s="795">
        <v>40</v>
      </c>
      <c r="AK359" s="795">
        <v>10</v>
      </c>
      <c r="AL359" s="795">
        <v>10</v>
      </c>
      <c r="AM359" s="31">
        <f t="shared" si="226"/>
        <v>2.9999999999999987</v>
      </c>
      <c r="AN359" s="792">
        <f t="shared" si="227"/>
        <v>0.31944444444444448</v>
      </c>
      <c r="AO359" s="792">
        <f t="shared" si="228"/>
        <v>0.4236111111111111</v>
      </c>
      <c r="AP359" s="31" t="str" cm="1">
        <f t="array" ref="AP359">IF(W359="","",IF(SUMPRODUCT((W359=$W$6:$W$1560)*(AH359=$AH$6:$AH$1560)*(AN359=$AN$6:$AN$1560)*(AO359=$AO$6:$AO$1560)*(ROW($W$6:$W$1560)&lt;&gt;ROW(W359))*((R359=0)*($R$6:$R$1560&gt;0)+(R359&gt;0)*($R$6:$R$1560=0)))&gt;0,"SALONES UNIDOS",IF(SUMPRODUCT((W359=$W$6:$W$1560)*(AH359=$AH$6:$AH$1560)*((AN359&lt;$AO$6:$AO$1560)*(AO359&gt;$AN$6:$AN$1560))*(ROW($W$6:$W$1560)&lt;&gt;ROW(W359)))&gt;0,"CRUZADO","Sin cruce")))</f>
        <v>Sin cruce</v>
      </c>
      <c r="AQ359" s="792" t="str">
        <f t="shared" si="229"/>
        <v>DE3HUAURAA</v>
      </c>
      <c r="AR359" s="792" t="str" cm="1">
        <f t="array" ref="AR359">IF(AQ359="","",IF(SUMPRODUCT((AQ359=$AQ$6:$AQ$1560)*(AH359=$AH$6:$AH$1560)*(AN359=$AN$6:$AN$1560)*(AO359=$AO$6:$AO$1560)*(ROW($AQ$6:$AQ$1560)&lt;&gt;ROW(AQ359))*((R359=0)*($R$6:$R$1560&gt;0)+(R359&gt;0)*($R$6:$R$1560=0)))&gt;0,"SALONES UNIDOS",IF(SUMPRODUCT((AQ359=$AQ$6:$AQ$1560)*(AH359=$AH$6:$AH$1560)*((AN359&lt;$AO$6:$AO$1560)*(AO359&gt;$AN$6:$AN$1560))*(ROW($AQ$6:$AQ$1560)&lt;&gt;ROW(AQ359)))&gt;0,"CRUZADO","Sin cruce")))</f>
        <v>Sin cruce</v>
      </c>
    </row>
    <row r="360" spans="3:44" s="8" customFormat="1" ht="18.75" hidden="1" customHeight="1">
      <c r="C360" s="796" t="s">
        <v>1081</v>
      </c>
      <c r="D360" s="795" t="s">
        <v>781</v>
      </c>
      <c r="E360" s="795">
        <v>20261</v>
      </c>
      <c r="F360" s="796" t="s">
        <v>19</v>
      </c>
      <c r="G360" s="796" t="s">
        <v>20</v>
      </c>
      <c r="H360" s="796" t="s">
        <v>30</v>
      </c>
      <c r="I360" s="796">
        <v>3</v>
      </c>
      <c r="J360" s="796" t="s">
        <v>16</v>
      </c>
      <c r="K360" s="797" t="s">
        <v>1217</v>
      </c>
      <c r="L360" s="798" t="s">
        <v>1218</v>
      </c>
      <c r="M360" s="795" t="s">
        <v>1101</v>
      </c>
      <c r="N360" s="795" t="s">
        <v>1086</v>
      </c>
      <c r="O360" s="796" t="s">
        <v>731</v>
      </c>
      <c r="P360" s="795">
        <v>2</v>
      </c>
      <c r="Q360" s="795">
        <v>2</v>
      </c>
      <c r="R360" s="799">
        <v>4</v>
      </c>
      <c r="S360" s="795">
        <v>3</v>
      </c>
      <c r="T360" s="181"/>
      <c r="U360" s="31">
        <v>22</v>
      </c>
      <c r="V360" s="31">
        <f>IF(W360="","",IFERROR(INDEX(Docentes!C:C,MATCH(W360,Docentes!D:D,0)),"NUEVO"))</f>
        <v>15607309</v>
      </c>
      <c r="W360" s="904" t="s">
        <v>1043</v>
      </c>
      <c r="X360" s="800" t="s">
        <v>168</v>
      </c>
      <c r="Y360" s="795" t="s">
        <v>1182</v>
      </c>
      <c r="Z360" s="789" t="s">
        <v>1089</v>
      </c>
      <c r="AA360" s="272" t="s">
        <v>32</v>
      </c>
      <c r="AB360" s="194" t="s">
        <v>1483</v>
      </c>
      <c r="AC360" s="194">
        <v>33</v>
      </c>
      <c r="AD360" s="194"/>
      <c r="AE360" s="194"/>
      <c r="AF360" s="795" t="s">
        <v>1182</v>
      </c>
      <c r="AG360" s="31" t="str">
        <f t="shared" si="219"/>
        <v>TP</v>
      </c>
      <c r="AH360" s="795">
        <v>4</v>
      </c>
      <c r="AI360" s="795">
        <v>7</v>
      </c>
      <c r="AJ360" s="795">
        <v>40</v>
      </c>
      <c r="AK360" s="795">
        <v>11</v>
      </c>
      <c r="AL360" s="795">
        <v>0</v>
      </c>
      <c r="AM360" s="31">
        <f t="shared" si="226"/>
        <v>3.9999999999999987</v>
      </c>
      <c r="AN360" s="792">
        <f t="shared" si="227"/>
        <v>0.31944444444444448</v>
      </c>
      <c r="AO360" s="792">
        <f t="shared" si="228"/>
        <v>0.45833333333333331</v>
      </c>
      <c r="AP360" s="31" t="str" cm="1">
        <f t="array" ref="AP360">IF(W360="","",IF(SUMPRODUCT((W360=$W$6:$W$1560)*(AH360=$AH$6:$AH$1560)*(AN360=$AN$6:$AN$1560)*(AO360=$AO$6:$AO$1560)*(ROW($W$6:$W$1560)&lt;&gt;ROW(W360))*((R360=0)*($R$6:$R$1560&gt;0)+(R360&gt;0)*($R$6:$R$1560=0)))&gt;0,"SALONES UNIDOS",IF(SUMPRODUCT((W360=$W$6:$W$1560)*(AH360=$AH$6:$AH$1560)*((AN360&lt;$AO$6:$AO$1560)*(AO360&gt;$AN$6:$AN$1560))*(ROW($W$6:$W$1560)&lt;&gt;ROW(W360)))&gt;0,"CRUZADO","Sin cruce")))</f>
        <v>Sin cruce</v>
      </c>
      <c r="AQ360" s="792" t="str">
        <f t="shared" si="229"/>
        <v>DE3HUAURAA</v>
      </c>
      <c r="AR360" s="792" t="str" cm="1">
        <f t="array" ref="AR360">IF(AQ360="","",IF(SUMPRODUCT((AQ360=$AQ$6:$AQ$1560)*(AH360=$AH$6:$AH$1560)*(AN360=$AN$6:$AN$1560)*(AO360=$AO$6:$AO$1560)*(ROW($AQ$6:$AQ$1560)&lt;&gt;ROW(AQ360))*((R360=0)*($R$6:$R$1560&gt;0)+(R360&gt;0)*($R$6:$R$1560=0)))&gt;0,"SALONES UNIDOS",IF(SUMPRODUCT((AQ360=$AQ$6:$AQ$1560)*(AH360=$AH$6:$AH$1560)*((AN360&lt;$AO$6:$AO$1560)*(AO360&gt;$AN$6:$AN$1560))*(ROW($AQ$6:$AQ$1560)&lt;&gt;ROW(AQ360)))&gt;0,"CRUZADO","Sin cruce")))</f>
        <v>Sin cruce</v>
      </c>
    </row>
    <row r="361" spans="3:44" s="8" customFormat="1" ht="18.75" hidden="1" customHeight="1">
      <c r="C361" s="796" t="s">
        <v>1081</v>
      </c>
      <c r="D361" s="795" t="s">
        <v>781</v>
      </c>
      <c r="E361" s="795">
        <v>20261</v>
      </c>
      <c r="F361" s="796" t="s">
        <v>19</v>
      </c>
      <c r="G361" s="796" t="s">
        <v>20</v>
      </c>
      <c r="H361" s="796" t="s">
        <v>30</v>
      </c>
      <c r="I361" s="796">
        <v>3</v>
      </c>
      <c r="J361" s="796" t="s">
        <v>16</v>
      </c>
      <c r="K361" s="797" t="s">
        <v>1219</v>
      </c>
      <c r="L361" s="798" t="s">
        <v>1220</v>
      </c>
      <c r="M361" s="795" t="s">
        <v>1085</v>
      </c>
      <c r="N361" s="795" t="s">
        <v>1086</v>
      </c>
      <c r="O361" s="796" t="s">
        <v>731</v>
      </c>
      <c r="P361" s="795">
        <v>2</v>
      </c>
      <c r="Q361" s="795">
        <v>0</v>
      </c>
      <c r="R361" s="799">
        <v>2</v>
      </c>
      <c r="S361" s="795">
        <v>3</v>
      </c>
      <c r="T361" s="181"/>
      <c r="U361" s="31">
        <v>22</v>
      </c>
      <c r="V361" s="31">
        <f>IF(W361="","",IFERROR(INDEX(Docentes!C:C,MATCH(W361,Docentes!D:D,0)),"NUEVO"))</f>
        <v>44006023</v>
      </c>
      <c r="W361" s="904" t="s">
        <v>1044</v>
      </c>
      <c r="X361" s="800" t="s">
        <v>168</v>
      </c>
      <c r="Y361" s="795" t="s">
        <v>1182</v>
      </c>
      <c r="Z361" s="789" t="s">
        <v>1089</v>
      </c>
      <c r="AA361" s="272" t="s">
        <v>32</v>
      </c>
      <c r="AB361" s="194" t="s">
        <v>1464</v>
      </c>
      <c r="AC361" s="194">
        <v>33</v>
      </c>
      <c r="AD361" s="194"/>
      <c r="AE361" s="194"/>
      <c r="AF361" s="795" t="s">
        <v>1182</v>
      </c>
      <c r="AG361" s="31" t="str">
        <f t="shared" ref="AG361" si="248">IF(AND(P361&gt;0,Q361&gt;0),"TP",IF(AND(P361&gt;0,Q361=0),"T","P"))</f>
        <v>T</v>
      </c>
      <c r="AH361" s="795">
        <v>2</v>
      </c>
      <c r="AI361" s="795">
        <v>7</v>
      </c>
      <c r="AJ361" s="795">
        <v>40</v>
      </c>
      <c r="AK361" s="795">
        <v>9</v>
      </c>
      <c r="AL361" s="795">
        <v>20</v>
      </c>
      <c r="AM361" s="31">
        <f t="shared" si="226"/>
        <v>1.9999999999999993</v>
      </c>
      <c r="AN361" s="792">
        <f t="shared" si="227"/>
        <v>0.31944444444444448</v>
      </c>
      <c r="AO361" s="792">
        <f t="shared" si="228"/>
        <v>0.3888888888888889</v>
      </c>
      <c r="AP361" s="31" t="str" cm="1">
        <f t="array" ref="AP361">IF(W361="","",IF(SUMPRODUCT((W361=$W$6:$W$1560)*(AH361=$AH$6:$AH$1560)*(AN361=$AN$6:$AN$1560)*(AO361=$AO$6:$AO$1560)*(ROW($W$6:$W$1560)&lt;&gt;ROW(W361))*((R361=0)*($R$6:$R$1560&gt;0)+(R361&gt;0)*($R$6:$R$1560=0)))&gt;0,"SALONES UNIDOS",IF(SUMPRODUCT((W361=$W$6:$W$1560)*(AH361=$AH$6:$AH$1560)*((AN361&lt;$AO$6:$AO$1560)*(AO361&gt;$AN$6:$AN$1560))*(ROW($W$6:$W$1560)&lt;&gt;ROW(W361)))&gt;0,"CRUZADO","Sin cruce")))</f>
        <v>Sin cruce</v>
      </c>
      <c r="AQ361" s="792" t="str">
        <f t="shared" si="229"/>
        <v>DE3HUAURAA</v>
      </c>
      <c r="AR361" s="792" t="str" cm="1">
        <f t="array" ref="AR361">IF(AQ361="","",IF(SUMPRODUCT((AQ361=$AQ$6:$AQ$1560)*(AH361=$AH$6:$AH$1560)*(AN361=$AN$6:$AN$1560)*(AO361=$AO$6:$AO$1560)*(ROW($AQ$6:$AQ$1560)&lt;&gt;ROW(AQ361))*((R361=0)*($R$6:$R$1560&gt;0)+(R361&gt;0)*($R$6:$R$1560=0)))&gt;0,"SALONES UNIDOS",IF(SUMPRODUCT((AQ361=$AQ$6:$AQ$1560)*(AH361=$AH$6:$AH$1560)*((AN361&lt;$AO$6:$AO$1560)*(AO361&gt;$AN$6:$AN$1560))*(ROW($AQ$6:$AQ$1560)&lt;&gt;ROW(AQ361)))&gt;0,"CRUZADO","Sin cruce")))</f>
        <v>Sin cruce</v>
      </c>
    </row>
    <row r="362" spans="3:44" s="8" customFormat="1" ht="18.75" hidden="1" customHeight="1">
      <c r="C362" s="796" t="s">
        <v>1081</v>
      </c>
      <c r="D362" s="795" t="s">
        <v>781</v>
      </c>
      <c r="E362" s="795">
        <v>20261</v>
      </c>
      <c r="F362" s="796" t="s">
        <v>19</v>
      </c>
      <c r="G362" s="796" t="s">
        <v>20</v>
      </c>
      <c r="H362" s="796" t="s">
        <v>30</v>
      </c>
      <c r="I362" s="796">
        <v>3</v>
      </c>
      <c r="J362" s="796" t="s">
        <v>16</v>
      </c>
      <c r="K362" s="797" t="s">
        <v>1219</v>
      </c>
      <c r="L362" s="798" t="s">
        <v>1220</v>
      </c>
      <c r="M362" s="795" t="s">
        <v>1085</v>
      </c>
      <c r="N362" s="795" t="s">
        <v>1086</v>
      </c>
      <c r="O362" s="796" t="s">
        <v>731</v>
      </c>
      <c r="P362" s="795">
        <v>0</v>
      </c>
      <c r="Q362" s="795">
        <v>2</v>
      </c>
      <c r="R362" s="799">
        <v>2</v>
      </c>
      <c r="S362" s="795">
        <v>3</v>
      </c>
      <c r="T362" s="181"/>
      <c r="U362" s="31">
        <v>22</v>
      </c>
      <c r="V362" s="31">
        <f>IF(W362="","",IFERROR(INDEX(Docentes!C:C,MATCH(W362,Docentes!D:D,0)),"NUEVO"))</f>
        <v>44006023</v>
      </c>
      <c r="W362" s="904" t="s">
        <v>1044</v>
      </c>
      <c r="X362" s="800" t="s">
        <v>168</v>
      </c>
      <c r="Y362" s="795" t="s">
        <v>1182</v>
      </c>
      <c r="Z362" s="789" t="s">
        <v>1089</v>
      </c>
      <c r="AA362" s="272" t="s">
        <v>1283</v>
      </c>
      <c r="AB362" s="194"/>
      <c r="AC362" s="194"/>
      <c r="AD362" s="194" t="s">
        <v>1221</v>
      </c>
      <c r="AE362" s="194">
        <v>27</v>
      </c>
      <c r="AF362" s="795" t="s">
        <v>1182</v>
      </c>
      <c r="AG362" s="31" t="str">
        <f t="shared" si="219"/>
        <v>P</v>
      </c>
      <c r="AH362" s="795">
        <v>2</v>
      </c>
      <c r="AI362" s="795">
        <v>9</v>
      </c>
      <c r="AJ362" s="795">
        <v>20</v>
      </c>
      <c r="AK362" s="795">
        <v>11</v>
      </c>
      <c r="AL362" s="795">
        <v>0</v>
      </c>
      <c r="AM362" s="31">
        <f t="shared" ref="AM362" si="249">IF(R362=0,0,IF(AI362="",R362,IF(X362="HIBRIDO VIRTUAL",0,((((AK362/24)+(AL362/1440))-((AI362/24)+(AJ362/1440)))*1440/50))))</f>
        <v>1.9999999999999993</v>
      </c>
      <c r="AN362" s="792">
        <f t="shared" ref="AN362" si="250">AI362/24+AJ362/1440</f>
        <v>0.3888888888888889</v>
      </c>
      <c r="AO362" s="792">
        <f t="shared" ref="AO362" si="251">AK362/24+AL362/1440</f>
        <v>0.45833333333333331</v>
      </c>
      <c r="AP362" s="31" t="str" cm="1">
        <f t="array" ref="AP362">IF(W362="","",IF(SUMPRODUCT((W362=$W$6:$W$1560)*(AH362=$AH$6:$AH$1560)*(AN362=$AN$6:$AN$1560)*(AO362=$AO$6:$AO$1560)*(ROW($W$6:$W$1560)&lt;&gt;ROW(W362))*((R362=0)*($R$6:$R$1560&gt;0)+(R362&gt;0)*($R$6:$R$1560=0)))&gt;0,"SALONES UNIDOS",IF(SUMPRODUCT((W362=$W$6:$W$1560)*(AH362=$AH$6:$AH$1560)*((AN362&lt;$AO$6:$AO$1560)*(AO362&gt;$AN$6:$AN$1560))*(ROW($W$6:$W$1560)&lt;&gt;ROW(W362)))&gt;0,"CRUZADO","Sin cruce")))</f>
        <v>Sin cruce</v>
      </c>
      <c r="AQ362" s="792" t="str">
        <f t="shared" ref="AQ362" si="252">TRIM(CONCATENATE(H362,I362,F362,J362))</f>
        <v>DE3HUAURAA</v>
      </c>
      <c r="AR362" s="792" t="str" cm="1">
        <f t="array" ref="AR362">IF(AQ362="","",IF(SUMPRODUCT((AQ362=$AQ$6:$AQ$1560)*(AH362=$AH$6:$AH$1560)*(AN362=$AN$6:$AN$1560)*(AO362=$AO$6:$AO$1560)*(ROW($AQ$6:$AQ$1560)&lt;&gt;ROW(AQ362))*((R362=0)*($R$6:$R$1560&gt;0)+(R362&gt;0)*($R$6:$R$1560=0)))&gt;0,"SALONES UNIDOS",IF(SUMPRODUCT((AQ362=$AQ$6:$AQ$1560)*(AH362=$AH$6:$AH$1560)*((AN362&lt;$AO$6:$AO$1560)*(AO362&gt;$AN$6:$AN$1560))*(ROW($AQ$6:$AQ$1560)&lt;&gt;ROW(AQ362)))&gt;0,"CRUZADO","Sin cruce")))</f>
        <v>Sin cruce</v>
      </c>
    </row>
    <row r="363" spans="3:44" s="8" customFormat="1" ht="18.75" hidden="1" customHeight="1">
      <c r="C363" s="796" t="s">
        <v>1081</v>
      </c>
      <c r="D363" s="795" t="s">
        <v>781</v>
      </c>
      <c r="E363" s="795">
        <v>20261</v>
      </c>
      <c r="F363" s="796" t="s">
        <v>19</v>
      </c>
      <c r="G363" s="796" t="s">
        <v>20</v>
      </c>
      <c r="H363" s="796" t="s">
        <v>30</v>
      </c>
      <c r="I363" s="796">
        <v>3</v>
      </c>
      <c r="J363" s="796" t="s">
        <v>16</v>
      </c>
      <c r="K363" s="797" t="s">
        <v>1222</v>
      </c>
      <c r="L363" s="798" t="s">
        <v>1223</v>
      </c>
      <c r="M363" s="795" t="s">
        <v>1101</v>
      </c>
      <c r="N363" s="795" t="s">
        <v>1086</v>
      </c>
      <c r="O363" s="796" t="s">
        <v>731</v>
      </c>
      <c r="P363" s="795">
        <v>1</v>
      </c>
      <c r="Q363" s="795">
        <v>4</v>
      </c>
      <c r="R363" s="799">
        <v>5</v>
      </c>
      <c r="S363" s="795">
        <v>3</v>
      </c>
      <c r="T363" s="181"/>
      <c r="U363" s="31">
        <v>22</v>
      </c>
      <c r="V363" s="31">
        <f>IF(W363="","",IFERROR(INDEX(Docentes!C:C,MATCH(W363,Docentes!D:D,0)),"NUEVO"))</f>
        <v>40740790</v>
      </c>
      <c r="W363" s="904" t="s">
        <v>1016</v>
      </c>
      <c r="X363" s="800" t="s">
        <v>168</v>
      </c>
      <c r="Y363" s="795" t="s">
        <v>1182</v>
      </c>
      <c r="Z363" s="789" t="s">
        <v>1089</v>
      </c>
      <c r="AA363" s="272" t="s">
        <v>32</v>
      </c>
      <c r="AB363" s="194" t="s">
        <v>1474</v>
      </c>
      <c r="AC363" s="194">
        <v>33</v>
      </c>
      <c r="AD363" s="194"/>
      <c r="AE363" s="194"/>
      <c r="AF363" s="795" t="s">
        <v>1182</v>
      </c>
      <c r="AG363" s="31" t="str">
        <f t="shared" si="219"/>
        <v>TP</v>
      </c>
      <c r="AH363" s="795">
        <v>1</v>
      </c>
      <c r="AI363" s="795">
        <v>10</v>
      </c>
      <c r="AJ363" s="795">
        <v>10</v>
      </c>
      <c r="AK363" s="795">
        <v>14</v>
      </c>
      <c r="AL363" s="795">
        <v>20</v>
      </c>
      <c r="AM363" s="31">
        <f t="shared" si="226"/>
        <v>5</v>
      </c>
      <c r="AN363" s="792">
        <f t="shared" si="227"/>
        <v>0.4236111111111111</v>
      </c>
      <c r="AO363" s="792">
        <f t="shared" si="228"/>
        <v>0.59722222222222221</v>
      </c>
      <c r="AP363" s="31" t="str" cm="1">
        <f t="array" ref="AP363">IF(W363="","",IF(SUMPRODUCT((W363=$W$6:$W$1560)*(AH363=$AH$6:$AH$1560)*(AN363=$AN$6:$AN$1560)*(AO363=$AO$6:$AO$1560)*(ROW($W$6:$W$1560)&lt;&gt;ROW(W363))*((R363=0)*($R$6:$R$1560&gt;0)+(R363&gt;0)*($R$6:$R$1560=0)))&gt;0,"SALONES UNIDOS",IF(SUMPRODUCT((W363=$W$6:$W$1560)*(AH363=$AH$6:$AH$1560)*((AN363&lt;$AO$6:$AO$1560)*(AO363&gt;$AN$6:$AN$1560))*(ROW($W$6:$W$1560)&lt;&gt;ROW(W363)))&gt;0,"CRUZADO","Sin cruce")))</f>
        <v>Sin cruce</v>
      </c>
      <c r="AQ363" s="792" t="str">
        <f t="shared" si="229"/>
        <v>DE3HUAURAA</v>
      </c>
      <c r="AR363" s="792" t="str" cm="1">
        <f t="array" ref="AR363">IF(AQ363="","",IF(SUMPRODUCT((AQ363=$AQ$6:$AQ$1560)*(AH363=$AH$6:$AH$1560)*(AN363=$AN$6:$AN$1560)*(AO363=$AO$6:$AO$1560)*(ROW($AQ$6:$AQ$1560)&lt;&gt;ROW(AQ363))*((R363=0)*($R$6:$R$1560&gt;0)+(R363&gt;0)*($R$6:$R$1560=0)))&gt;0,"SALONES UNIDOS",IF(SUMPRODUCT((AQ363=$AQ$6:$AQ$1560)*(AH363=$AH$6:$AH$1560)*((AN363&lt;$AO$6:$AO$1560)*(AO363&gt;$AN$6:$AN$1560))*(ROW($AQ$6:$AQ$1560)&lt;&gt;ROW(AQ363)))&gt;0,"CRUZADO","Sin cruce")))</f>
        <v>Sin cruce</v>
      </c>
    </row>
    <row r="364" spans="3:44" s="8" customFormat="1" ht="18.75" hidden="1" customHeight="1">
      <c r="C364" s="796" t="s">
        <v>1081</v>
      </c>
      <c r="D364" s="795" t="s">
        <v>781</v>
      </c>
      <c r="E364" s="795">
        <v>20261</v>
      </c>
      <c r="F364" s="796" t="s">
        <v>19</v>
      </c>
      <c r="G364" s="796" t="s">
        <v>20</v>
      </c>
      <c r="H364" s="796" t="s">
        <v>30</v>
      </c>
      <c r="I364" s="796">
        <v>3</v>
      </c>
      <c r="J364" s="796" t="s">
        <v>26</v>
      </c>
      <c r="K364" s="797" t="s">
        <v>1207</v>
      </c>
      <c r="L364" s="798" t="s">
        <v>1208</v>
      </c>
      <c r="M364" s="795" t="s">
        <v>1101</v>
      </c>
      <c r="N364" s="795" t="s">
        <v>1086</v>
      </c>
      <c r="O364" s="796" t="s">
        <v>731</v>
      </c>
      <c r="P364" s="795">
        <v>2</v>
      </c>
      <c r="Q364" s="795">
        <v>2</v>
      </c>
      <c r="R364" s="799">
        <v>4</v>
      </c>
      <c r="S364" s="795">
        <v>3</v>
      </c>
      <c r="T364" s="181"/>
      <c r="U364" s="31">
        <v>22</v>
      </c>
      <c r="V364" s="31">
        <f>IF(W364="","",IFERROR(INDEX(Docentes!C:C,MATCH(W364,Docentes!D:D,0)),"NUEVO"))</f>
        <v>40382257</v>
      </c>
      <c r="W364" s="904" t="s">
        <v>1042</v>
      </c>
      <c r="X364" s="800" t="s">
        <v>168</v>
      </c>
      <c r="Y364" s="795" t="s">
        <v>1182</v>
      </c>
      <c r="Z364" s="789" t="s">
        <v>1089</v>
      </c>
      <c r="AA364" s="272" t="s">
        <v>26</v>
      </c>
      <c r="AB364" s="194" t="s">
        <v>1484</v>
      </c>
      <c r="AC364" s="194">
        <v>38</v>
      </c>
      <c r="AD364" s="194"/>
      <c r="AE364" s="194"/>
      <c r="AF364" s="795" t="s">
        <v>1182</v>
      </c>
      <c r="AG364" s="31" t="str">
        <f t="shared" si="219"/>
        <v>TP</v>
      </c>
      <c r="AH364" s="795">
        <v>2</v>
      </c>
      <c r="AI364" s="795">
        <v>7</v>
      </c>
      <c r="AJ364" s="795">
        <v>40</v>
      </c>
      <c r="AK364" s="795">
        <v>11</v>
      </c>
      <c r="AL364" s="795">
        <v>0</v>
      </c>
      <c r="AM364" s="31">
        <f t="shared" si="226"/>
        <v>3.9999999999999987</v>
      </c>
      <c r="AN364" s="792">
        <f t="shared" si="227"/>
        <v>0.31944444444444448</v>
      </c>
      <c r="AO364" s="792">
        <f t="shared" si="228"/>
        <v>0.45833333333333331</v>
      </c>
      <c r="AP364" s="31" t="str" cm="1">
        <f t="array" ref="AP364">IF(W364="","",IF(SUMPRODUCT((W364=$W$6:$W$1560)*(AH364=$AH$6:$AH$1560)*(AN364=$AN$6:$AN$1560)*(AO364=$AO$6:$AO$1560)*(ROW($W$6:$W$1560)&lt;&gt;ROW(W364))*((R364=0)*($R$6:$R$1560&gt;0)+(R364&gt;0)*($R$6:$R$1560=0)))&gt;0,"SALONES UNIDOS",IF(SUMPRODUCT((W364=$W$6:$W$1560)*(AH364=$AH$6:$AH$1560)*((AN364&lt;$AO$6:$AO$1560)*(AO364&gt;$AN$6:$AN$1560))*(ROW($W$6:$W$1560)&lt;&gt;ROW(W364)))&gt;0,"CRUZADO","Sin cruce")))</f>
        <v>Sin cruce</v>
      </c>
      <c r="AQ364" s="792" t="str">
        <f t="shared" si="229"/>
        <v>DE3HUAURAB</v>
      </c>
      <c r="AR364" s="792" t="str" cm="1">
        <f t="array" ref="AR364">IF(AQ364="","",IF(SUMPRODUCT((AQ364=$AQ$6:$AQ$1560)*(AH364=$AH$6:$AH$1560)*(AN364=$AN$6:$AN$1560)*(AO364=$AO$6:$AO$1560)*(ROW($AQ$6:$AQ$1560)&lt;&gt;ROW(AQ364))*((R364=0)*($R$6:$R$1560&gt;0)+(R364&gt;0)*($R$6:$R$1560=0)))&gt;0,"SALONES UNIDOS",IF(SUMPRODUCT((AQ364=$AQ$6:$AQ$1560)*(AH364=$AH$6:$AH$1560)*((AN364&lt;$AO$6:$AO$1560)*(AO364&gt;$AN$6:$AN$1560))*(ROW($AQ$6:$AQ$1560)&lt;&gt;ROW(AQ364)))&gt;0,"CRUZADO","Sin cruce")))</f>
        <v>Sin cruce</v>
      </c>
    </row>
    <row r="365" spans="3:44" s="8" customFormat="1" ht="18.75" hidden="1" customHeight="1">
      <c r="C365" s="796" t="s">
        <v>1081</v>
      </c>
      <c r="D365" s="795" t="s">
        <v>781</v>
      </c>
      <c r="E365" s="795">
        <v>20261</v>
      </c>
      <c r="F365" s="796" t="s">
        <v>19</v>
      </c>
      <c r="G365" s="796" t="s">
        <v>20</v>
      </c>
      <c r="H365" s="796" t="s">
        <v>30</v>
      </c>
      <c r="I365" s="796">
        <v>3</v>
      </c>
      <c r="J365" s="796" t="s">
        <v>26</v>
      </c>
      <c r="K365" s="797" t="s">
        <v>1210</v>
      </c>
      <c r="L365" s="798" t="s">
        <v>1211</v>
      </c>
      <c r="M365" s="795" t="s">
        <v>1101</v>
      </c>
      <c r="N365" s="795" t="s">
        <v>1086</v>
      </c>
      <c r="O365" s="796" t="s">
        <v>731</v>
      </c>
      <c r="P365" s="795">
        <v>2</v>
      </c>
      <c r="Q365" s="795">
        <v>0</v>
      </c>
      <c r="R365" s="799">
        <v>2</v>
      </c>
      <c r="S365" s="795">
        <v>3</v>
      </c>
      <c r="T365" s="181"/>
      <c r="U365" s="31">
        <v>22</v>
      </c>
      <c r="V365" s="31">
        <f>IF(W365="","",IFERROR(INDEX(Docentes!C:C,MATCH(W365,Docentes!D:D,0)),"NUEVO"))</f>
        <v>9966417</v>
      </c>
      <c r="W365" s="693" t="s">
        <v>1047</v>
      </c>
      <c r="X365" s="800" t="s">
        <v>168</v>
      </c>
      <c r="Y365" s="795" t="s">
        <v>1182</v>
      </c>
      <c r="Z365" s="795" t="s">
        <v>1089</v>
      </c>
      <c r="AA365" s="272" t="s">
        <v>32</v>
      </c>
      <c r="AB365" s="194" t="s">
        <v>1485</v>
      </c>
      <c r="AC365" s="194">
        <v>33</v>
      </c>
      <c r="AD365" s="31"/>
      <c r="AE365" s="194"/>
      <c r="AF365" s="795" t="s">
        <v>1182</v>
      </c>
      <c r="AG365" s="31" t="str">
        <f t="shared" ref="AG365" si="253">IF(AND(P365&gt;0,Q365&gt;0),"TP",IF(AND(P365&gt;0,Q365=0),"T","P"))</f>
        <v>T</v>
      </c>
      <c r="AH365" s="795">
        <v>1</v>
      </c>
      <c r="AI365" s="795">
        <v>7</v>
      </c>
      <c r="AJ365" s="795">
        <v>40</v>
      </c>
      <c r="AK365" s="795">
        <v>9</v>
      </c>
      <c r="AL365" s="795">
        <v>20</v>
      </c>
      <c r="AM365" s="31">
        <f t="shared" ref="AM365" si="254">IF(R365=0,0,IF(AI365="",R365,IF(X365="HIBRIDO VIRTUAL",0,((((AK365/24)+(AL365/1440))-((AI365/24)+(AJ365/1440)))*1440/50))))</f>
        <v>1.9999999999999993</v>
      </c>
      <c r="AN365" s="792">
        <f t="shared" ref="AN365" si="255">AI365/24+AJ365/1440</f>
        <v>0.31944444444444448</v>
      </c>
      <c r="AO365" s="792">
        <f t="shared" ref="AO365" si="256">AK365/24+AL365/1440</f>
        <v>0.3888888888888889</v>
      </c>
      <c r="AP365" s="31" t="str" cm="1">
        <f t="array" ref="AP365">IF(W365="","",IF(SUMPRODUCT((W365=$W$6:$W$1560)*(AH365=$AH$6:$AH$1560)*(AN365=$AN$6:$AN$1560)*(AO365=$AO$6:$AO$1560)*(ROW($W$6:$W$1560)&lt;&gt;ROW(W365))*((R365=0)*($R$6:$R$1560&gt;0)+(R365&gt;0)*($R$6:$R$1560=0)))&gt;0,"SALONES UNIDOS",IF(SUMPRODUCT((W365=$W$6:$W$1560)*(AH365=$AH$6:$AH$1560)*((AN365&lt;$AO$6:$AO$1560)*(AO365&gt;$AN$6:$AN$1560))*(ROW($W$6:$W$1560)&lt;&gt;ROW(W365)))&gt;0,"CRUZADO","Sin cruce")))</f>
        <v>Sin cruce</v>
      </c>
      <c r="AQ365" s="792" t="str">
        <f t="shared" ref="AQ365" si="257">TRIM(CONCATENATE(H365,I365,F365,J365))</f>
        <v>DE3HUAURAB</v>
      </c>
      <c r="AR365" s="792" t="str" cm="1">
        <f t="array" ref="AR365">IF(AQ365="","",IF(SUMPRODUCT((AQ365=$AQ$6:$AQ$1560)*(AH365=$AH$6:$AH$1560)*(AN365=$AN$6:$AN$1560)*(AO365=$AO$6:$AO$1560)*(ROW($AQ$6:$AQ$1560)&lt;&gt;ROW(AQ365))*((R365=0)*($R$6:$R$1560&gt;0)+(R365&gt;0)*($R$6:$R$1560=0)))&gt;0,"SALONES UNIDOS",IF(SUMPRODUCT((AQ365=$AQ$6:$AQ$1560)*(AH365=$AH$6:$AH$1560)*((AN365&lt;$AO$6:$AO$1560)*(AO365&gt;$AN$6:$AN$1560))*(ROW($AQ$6:$AQ$1560)&lt;&gt;ROW(AQ365)))&gt;0,"CRUZADO","Sin cruce")))</f>
        <v>Sin cruce</v>
      </c>
    </row>
    <row r="366" spans="3:44" s="8" customFormat="1" ht="18.75" hidden="1" customHeight="1">
      <c r="C366" s="796" t="s">
        <v>1081</v>
      </c>
      <c r="D366" s="795" t="s">
        <v>781</v>
      </c>
      <c r="E366" s="795">
        <v>20261</v>
      </c>
      <c r="F366" s="796" t="s">
        <v>19</v>
      </c>
      <c r="G366" s="796" t="s">
        <v>20</v>
      </c>
      <c r="H366" s="796" t="s">
        <v>30</v>
      </c>
      <c r="I366" s="796">
        <v>3</v>
      </c>
      <c r="J366" s="796" t="s">
        <v>26</v>
      </c>
      <c r="K366" s="797" t="s">
        <v>1210</v>
      </c>
      <c r="L366" s="798" t="s">
        <v>1211</v>
      </c>
      <c r="M366" s="795" t="s">
        <v>1101</v>
      </c>
      <c r="N366" s="795" t="s">
        <v>1086</v>
      </c>
      <c r="O366" s="796" t="s">
        <v>731</v>
      </c>
      <c r="P366" s="795">
        <v>0</v>
      </c>
      <c r="Q366" s="795">
        <v>2</v>
      </c>
      <c r="R366" s="799">
        <v>2</v>
      </c>
      <c r="S366" s="795">
        <v>3</v>
      </c>
      <c r="T366" s="181"/>
      <c r="U366" s="31">
        <v>22</v>
      </c>
      <c r="V366" s="31">
        <f>IF(W366="","",IFERROR(INDEX(Docentes!C:C,MATCH(W366,Docentes!D:D,0)),"NUEVO"))</f>
        <v>9966417</v>
      </c>
      <c r="W366" s="693" t="s">
        <v>1047</v>
      </c>
      <c r="X366" s="800" t="s">
        <v>168</v>
      </c>
      <c r="Y366" s="795" t="s">
        <v>1182</v>
      </c>
      <c r="Z366" s="795" t="s">
        <v>1089</v>
      </c>
      <c r="AA366" s="272" t="s">
        <v>1283</v>
      </c>
      <c r="AB366" s="194"/>
      <c r="AC366" s="194"/>
      <c r="AD366" s="31" t="s">
        <v>1212</v>
      </c>
      <c r="AE366" s="194">
        <v>21</v>
      </c>
      <c r="AF366" s="795" t="s">
        <v>1182</v>
      </c>
      <c r="AG366" s="31" t="str">
        <f t="shared" si="219"/>
        <v>P</v>
      </c>
      <c r="AH366" s="795">
        <v>1</v>
      </c>
      <c r="AI366" s="795">
        <v>9</v>
      </c>
      <c r="AJ366" s="795">
        <v>20</v>
      </c>
      <c r="AK366" s="795">
        <v>11</v>
      </c>
      <c r="AL366" s="795">
        <v>0</v>
      </c>
      <c r="AM366" s="31">
        <f t="shared" si="226"/>
        <v>1.9999999999999993</v>
      </c>
      <c r="AN366" s="792">
        <f t="shared" si="227"/>
        <v>0.3888888888888889</v>
      </c>
      <c r="AO366" s="792">
        <f t="shared" si="228"/>
        <v>0.45833333333333331</v>
      </c>
      <c r="AP366" s="31" t="str" cm="1">
        <f t="array" ref="AP366">IF(W366="","",IF(SUMPRODUCT((W366=$W$6:$W$1560)*(AH366=$AH$6:$AH$1560)*(AN366=$AN$6:$AN$1560)*(AO366=$AO$6:$AO$1560)*(ROW($W$6:$W$1560)&lt;&gt;ROW(W366))*((R366=0)*($R$6:$R$1560&gt;0)+(R366&gt;0)*($R$6:$R$1560=0)))&gt;0,"SALONES UNIDOS",IF(SUMPRODUCT((W366=$W$6:$W$1560)*(AH366=$AH$6:$AH$1560)*((AN366&lt;$AO$6:$AO$1560)*(AO366&gt;$AN$6:$AN$1560))*(ROW($W$6:$W$1560)&lt;&gt;ROW(W366)))&gt;0,"CRUZADO","Sin cruce")))</f>
        <v>Sin cruce</v>
      </c>
      <c r="AQ366" s="792" t="str">
        <f t="shared" si="229"/>
        <v>DE3HUAURAB</v>
      </c>
      <c r="AR366" s="792" t="str" cm="1">
        <f t="array" ref="AR366">IF(AQ366="","",IF(SUMPRODUCT((AQ366=$AQ$6:$AQ$1560)*(AH366=$AH$6:$AH$1560)*(AN366=$AN$6:$AN$1560)*(AO366=$AO$6:$AO$1560)*(ROW($AQ$6:$AQ$1560)&lt;&gt;ROW(AQ366))*((R366=0)*($R$6:$R$1560&gt;0)+(R366&gt;0)*($R$6:$R$1560=0)))&gt;0,"SALONES UNIDOS",IF(SUMPRODUCT((AQ366=$AQ$6:$AQ$1560)*(AH366=$AH$6:$AH$1560)*((AN366&lt;$AO$6:$AO$1560)*(AO366&gt;$AN$6:$AN$1560))*(ROW($AQ$6:$AQ$1560)&lt;&gt;ROW(AQ366)))&gt;0,"CRUZADO","Sin cruce")))</f>
        <v>Sin cruce</v>
      </c>
    </row>
    <row r="367" spans="3:44" s="8" customFormat="1" ht="18.75" hidden="1" customHeight="1">
      <c r="C367" s="796" t="s">
        <v>1081</v>
      </c>
      <c r="D367" s="795" t="s">
        <v>781</v>
      </c>
      <c r="E367" s="795">
        <v>20261</v>
      </c>
      <c r="F367" s="796" t="s">
        <v>19</v>
      </c>
      <c r="G367" s="796" t="s">
        <v>20</v>
      </c>
      <c r="H367" s="796" t="s">
        <v>30</v>
      </c>
      <c r="I367" s="796">
        <v>3</v>
      </c>
      <c r="J367" s="796" t="s">
        <v>26</v>
      </c>
      <c r="K367" s="797" t="s">
        <v>1213</v>
      </c>
      <c r="L367" s="798" t="s">
        <v>1214</v>
      </c>
      <c r="M367" s="795" t="s">
        <v>1101</v>
      </c>
      <c r="N367" s="795" t="s">
        <v>1086</v>
      </c>
      <c r="O367" s="796" t="s">
        <v>769</v>
      </c>
      <c r="P367" s="795">
        <v>3</v>
      </c>
      <c r="Q367" s="795">
        <v>0</v>
      </c>
      <c r="R367" s="799">
        <v>3</v>
      </c>
      <c r="S367" s="795">
        <v>3</v>
      </c>
      <c r="T367" s="181"/>
      <c r="U367" s="31">
        <v>22</v>
      </c>
      <c r="V367" s="31">
        <f>IF(W367="","",IFERROR(INDEX(Docentes!C:C,MATCH(W367,Docentes!D:D,0)),"NUEVO"))</f>
        <v>44579560</v>
      </c>
      <c r="W367" s="9" t="s">
        <v>226</v>
      </c>
      <c r="X367" s="897" t="s">
        <v>167</v>
      </c>
      <c r="Y367" s="795" t="s">
        <v>1182</v>
      </c>
      <c r="Z367" s="789" t="s">
        <v>1089</v>
      </c>
      <c r="AA367" s="272" t="s">
        <v>1283</v>
      </c>
      <c r="AB367" s="194"/>
      <c r="AC367" s="194"/>
      <c r="AD367" s="194"/>
      <c r="AE367" s="194"/>
      <c r="AF367" s="795" t="s">
        <v>1182</v>
      </c>
      <c r="AG367" s="31" t="str">
        <f t="shared" si="219"/>
        <v>T</v>
      </c>
      <c r="AH367" s="795">
        <v>4</v>
      </c>
      <c r="AI367" s="795">
        <v>10</v>
      </c>
      <c r="AJ367" s="795">
        <v>10</v>
      </c>
      <c r="AK367" s="795">
        <v>12</v>
      </c>
      <c r="AL367" s="795">
        <v>40</v>
      </c>
      <c r="AM367" s="31">
        <f t="shared" si="226"/>
        <v>3.0000000000000004</v>
      </c>
      <c r="AN367" s="792">
        <f t="shared" si="227"/>
        <v>0.4236111111111111</v>
      </c>
      <c r="AO367" s="792">
        <f t="shared" si="228"/>
        <v>0.52777777777777779</v>
      </c>
      <c r="AP367" s="31" t="str" cm="1">
        <f t="array" ref="AP367">IF(W367="","",IF(SUMPRODUCT((W367=$W$6:$W$1560)*(AH367=$AH$6:$AH$1560)*(AN367=$AN$6:$AN$1560)*(AO367=$AO$6:$AO$1560)*(ROW($W$6:$W$1560)&lt;&gt;ROW(W367))*((R367=0)*($R$6:$R$1560&gt;0)+(R367&gt;0)*($R$6:$R$1560=0)))&gt;0,"SALONES UNIDOS",IF(SUMPRODUCT((W367=$W$6:$W$1560)*(AH367=$AH$6:$AH$1560)*((AN367&lt;$AO$6:$AO$1560)*(AO367&gt;$AN$6:$AN$1560))*(ROW($W$6:$W$1560)&lt;&gt;ROW(W367)))&gt;0,"CRUZADO","Sin cruce")))</f>
        <v>Sin cruce</v>
      </c>
      <c r="AQ367" s="792" t="str">
        <f t="shared" si="229"/>
        <v>DE3HUAURAB</v>
      </c>
      <c r="AR367" s="792" t="str" cm="1">
        <f t="array" ref="AR367">IF(AQ367="","",IF(SUMPRODUCT((AQ367=$AQ$6:$AQ$1560)*(AH367=$AH$6:$AH$1560)*(AN367=$AN$6:$AN$1560)*(AO367=$AO$6:$AO$1560)*(ROW($AQ$6:$AQ$1560)&lt;&gt;ROW(AQ367))*((R367=0)*($R$6:$R$1560&gt;0)+(R367&gt;0)*($R$6:$R$1560=0)))&gt;0,"SALONES UNIDOS",IF(SUMPRODUCT((AQ367=$AQ$6:$AQ$1560)*(AH367=$AH$6:$AH$1560)*((AN367&lt;$AO$6:$AO$1560)*(AO367&gt;$AN$6:$AN$1560))*(ROW($AQ$6:$AQ$1560)&lt;&gt;ROW(AQ367)))&gt;0,"CRUZADO","Sin cruce")))</f>
        <v>Sin cruce</v>
      </c>
    </row>
    <row r="368" spans="3:44" s="8" customFormat="1" ht="18.75" hidden="1" customHeight="1">
      <c r="C368" s="796" t="s">
        <v>1081</v>
      </c>
      <c r="D368" s="795" t="s">
        <v>781</v>
      </c>
      <c r="E368" s="795">
        <v>20261</v>
      </c>
      <c r="F368" s="796" t="s">
        <v>19</v>
      </c>
      <c r="G368" s="796" t="s">
        <v>20</v>
      </c>
      <c r="H368" s="796" t="s">
        <v>30</v>
      </c>
      <c r="I368" s="796">
        <v>3</v>
      </c>
      <c r="J368" s="796" t="s">
        <v>26</v>
      </c>
      <c r="K368" s="797" t="s">
        <v>1215</v>
      </c>
      <c r="L368" s="798" t="s">
        <v>1216</v>
      </c>
      <c r="M368" s="795" t="s">
        <v>1101</v>
      </c>
      <c r="N368" s="795" t="s">
        <v>1086</v>
      </c>
      <c r="O368" s="796" t="s">
        <v>769</v>
      </c>
      <c r="P368" s="795">
        <v>3</v>
      </c>
      <c r="Q368" s="795">
        <v>0</v>
      </c>
      <c r="R368" s="799">
        <v>3</v>
      </c>
      <c r="S368" s="795">
        <v>3</v>
      </c>
      <c r="T368" s="181"/>
      <c r="U368" s="31">
        <v>22</v>
      </c>
      <c r="V368" s="31">
        <f>IF(W368="","",IFERROR(INDEX(Docentes!C:C,MATCH(W368,Docentes!D:D,0)),"NUEVO"))</f>
        <v>43027985</v>
      </c>
      <c r="W368" s="693" t="s">
        <v>1013</v>
      </c>
      <c r="X368" s="897" t="s">
        <v>167</v>
      </c>
      <c r="Y368" s="795" t="s">
        <v>1182</v>
      </c>
      <c r="Z368" s="789" t="s">
        <v>1089</v>
      </c>
      <c r="AA368" s="1071" t="s">
        <v>1467</v>
      </c>
      <c r="AB368" s="194" t="s">
        <v>1092</v>
      </c>
      <c r="AC368" s="194"/>
      <c r="AD368" s="194"/>
      <c r="AE368" s="194"/>
      <c r="AF368" s="795" t="s">
        <v>1182</v>
      </c>
      <c r="AG368" s="31" t="str">
        <f t="shared" si="219"/>
        <v>T</v>
      </c>
      <c r="AH368" s="795">
        <v>4</v>
      </c>
      <c r="AI368" s="795">
        <v>7</v>
      </c>
      <c r="AJ368" s="795">
        <v>40</v>
      </c>
      <c r="AK368" s="795">
        <v>10</v>
      </c>
      <c r="AL368" s="795">
        <v>10</v>
      </c>
      <c r="AM368" s="31">
        <f t="shared" si="226"/>
        <v>2.9999999999999987</v>
      </c>
      <c r="AN368" s="792">
        <f t="shared" si="227"/>
        <v>0.31944444444444448</v>
      </c>
      <c r="AO368" s="792">
        <f t="shared" si="228"/>
        <v>0.4236111111111111</v>
      </c>
      <c r="AP368" s="31" t="str" cm="1">
        <f t="array" ref="AP368">IF(W368="","",IF(SUMPRODUCT((W368=$W$6:$W$1560)*(AH368=$AH$6:$AH$1560)*(AN368=$AN$6:$AN$1560)*(AO368=$AO$6:$AO$1560)*(ROW($W$6:$W$1560)&lt;&gt;ROW(W368))*((R368=0)*($R$6:$R$1560&gt;0)+(R368&gt;0)*($R$6:$R$1560=0)))&gt;0,"SALONES UNIDOS",IF(SUMPRODUCT((W368=$W$6:$W$1560)*(AH368=$AH$6:$AH$1560)*((AN368&lt;$AO$6:$AO$1560)*(AO368&gt;$AN$6:$AN$1560))*(ROW($W$6:$W$1560)&lt;&gt;ROW(W368)))&gt;0,"CRUZADO","Sin cruce")))</f>
        <v>Sin cruce</v>
      </c>
      <c r="AQ368" s="792" t="str">
        <f t="shared" si="229"/>
        <v>DE3HUAURAB</v>
      </c>
      <c r="AR368" s="792" t="str" cm="1">
        <f t="array" ref="AR368">IF(AQ368="","",IF(SUMPRODUCT((AQ368=$AQ$6:$AQ$1560)*(AH368=$AH$6:$AH$1560)*(AN368=$AN$6:$AN$1560)*(AO368=$AO$6:$AO$1560)*(ROW($AQ$6:$AQ$1560)&lt;&gt;ROW(AQ368))*((R368=0)*($R$6:$R$1560&gt;0)+(R368&gt;0)*($R$6:$R$1560=0)))&gt;0,"SALONES UNIDOS",IF(SUMPRODUCT((AQ368=$AQ$6:$AQ$1560)*(AH368=$AH$6:$AH$1560)*((AN368&lt;$AO$6:$AO$1560)*(AO368&gt;$AN$6:$AN$1560))*(ROW($AQ$6:$AQ$1560)&lt;&gt;ROW(AQ368)))&gt;0,"CRUZADO","Sin cruce")))</f>
        <v>Sin cruce</v>
      </c>
    </row>
    <row r="369" spans="3:45" s="8" customFormat="1" ht="18.75" hidden="1" customHeight="1">
      <c r="C369" s="796" t="s">
        <v>1081</v>
      </c>
      <c r="D369" s="795" t="s">
        <v>781</v>
      </c>
      <c r="E369" s="795">
        <v>20261</v>
      </c>
      <c r="F369" s="796" t="s">
        <v>19</v>
      </c>
      <c r="G369" s="796" t="s">
        <v>20</v>
      </c>
      <c r="H369" s="796" t="s">
        <v>30</v>
      </c>
      <c r="I369" s="796">
        <v>3</v>
      </c>
      <c r="J369" s="796" t="s">
        <v>26</v>
      </c>
      <c r="K369" s="797" t="s">
        <v>1217</v>
      </c>
      <c r="L369" s="798" t="s">
        <v>1218</v>
      </c>
      <c r="M369" s="795" t="s">
        <v>1101</v>
      </c>
      <c r="N369" s="795" t="s">
        <v>1086</v>
      </c>
      <c r="O369" s="796" t="s">
        <v>731</v>
      </c>
      <c r="P369" s="795">
        <v>2</v>
      </c>
      <c r="Q369" s="795">
        <v>2</v>
      </c>
      <c r="R369" s="799">
        <v>4</v>
      </c>
      <c r="S369" s="795">
        <v>3</v>
      </c>
      <c r="T369" s="181"/>
      <c r="U369" s="31">
        <v>22</v>
      </c>
      <c r="V369" s="31">
        <f>IF(W369="","",IFERROR(INDEX(Docentes!C:C,MATCH(W369,Docentes!D:D,0)),"NUEVO"))</f>
        <v>15607309</v>
      </c>
      <c r="W369" s="904" t="s">
        <v>1043</v>
      </c>
      <c r="X369" s="800" t="s">
        <v>168</v>
      </c>
      <c r="Y369" s="795" t="s">
        <v>1182</v>
      </c>
      <c r="Z369" s="789" t="s">
        <v>1089</v>
      </c>
      <c r="AA369" s="272" t="s">
        <v>32</v>
      </c>
      <c r="AB369" s="194" t="s">
        <v>1450</v>
      </c>
      <c r="AC369" s="194">
        <v>33</v>
      </c>
      <c r="AD369" s="194"/>
      <c r="AE369" s="194"/>
      <c r="AF369" s="795" t="s">
        <v>1182</v>
      </c>
      <c r="AG369" s="31" t="str">
        <f t="shared" si="219"/>
        <v>TP</v>
      </c>
      <c r="AH369" s="795">
        <v>1</v>
      </c>
      <c r="AI369" s="795">
        <v>11</v>
      </c>
      <c r="AJ369" s="795">
        <v>0</v>
      </c>
      <c r="AK369" s="795">
        <v>14</v>
      </c>
      <c r="AL369" s="795">
        <v>20</v>
      </c>
      <c r="AM369" s="31">
        <f t="shared" si="226"/>
        <v>4</v>
      </c>
      <c r="AN369" s="792">
        <f t="shared" si="227"/>
        <v>0.45833333333333331</v>
      </c>
      <c r="AO369" s="792">
        <f t="shared" si="228"/>
        <v>0.59722222222222221</v>
      </c>
      <c r="AP369" s="31" t="str" cm="1">
        <f t="array" ref="AP369">IF(W369="","",IF(SUMPRODUCT((W369=$W$6:$W$1560)*(AH369=$AH$6:$AH$1560)*(AN369=$AN$6:$AN$1560)*(AO369=$AO$6:$AO$1560)*(ROW($W$6:$W$1560)&lt;&gt;ROW(W369))*((R369=0)*($R$6:$R$1560&gt;0)+(R369&gt;0)*($R$6:$R$1560=0)))&gt;0,"SALONES UNIDOS",IF(SUMPRODUCT((W369=$W$6:$W$1560)*(AH369=$AH$6:$AH$1560)*((AN369&lt;$AO$6:$AO$1560)*(AO369&gt;$AN$6:$AN$1560))*(ROW($W$6:$W$1560)&lt;&gt;ROW(W369)))&gt;0,"CRUZADO","Sin cruce")))</f>
        <v>Sin cruce</v>
      </c>
      <c r="AQ369" s="792" t="str">
        <f t="shared" si="229"/>
        <v>DE3HUAURAB</v>
      </c>
      <c r="AR369" s="792" t="str" cm="1">
        <f t="array" ref="AR369">IF(AQ369="","",IF(SUMPRODUCT((AQ369=$AQ$6:$AQ$1560)*(AH369=$AH$6:$AH$1560)*(AN369=$AN$6:$AN$1560)*(AO369=$AO$6:$AO$1560)*(ROW($AQ$6:$AQ$1560)&lt;&gt;ROW(AQ369))*((R369=0)*($R$6:$R$1560&gt;0)+(R369&gt;0)*($R$6:$R$1560=0)))&gt;0,"SALONES UNIDOS",IF(SUMPRODUCT((AQ369=$AQ$6:$AQ$1560)*(AH369=$AH$6:$AH$1560)*((AN369&lt;$AO$6:$AO$1560)*(AO369&gt;$AN$6:$AN$1560))*(ROW($AQ$6:$AQ$1560)&lt;&gt;ROW(AQ369)))&gt;0,"CRUZADO","Sin cruce")))</f>
        <v>Sin cruce</v>
      </c>
      <c r="AS369" s="8" t="s">
        <v>1486</v>
      </c>
    </row>
    <row r="370" spans="3:45" s="8" customFormat="1" ht="18.75" hidden="1" customHeight="1">
      <c r="C370" s="796" t="s">
        <v>1081</v>
      </c>
      <c r="D370" s="795" t="s">
        <v>781</v>
      </c>
      <c r="E370" s="795">
        <v>20261</v>
      </c>
      <c r="F370" s="796" t="s">
        <v>19</v>
      </c>
      <c r="G370" s="796" t="s">
        <v>20</v>
      </c>
      <c r="H370" s="796" t="s">
        <v>30</v>
      </c>
      <c r="I370" s="796">
        <v>3</v>
      </c>
      <c r="J370" s="796" t="s">
        <v>26</v>
      </c>
      <c r="K370" s="797" t="s">
        <v>1219</v>
      </c>
      <c r="L370" s="798" t="s">
        <v>1220</v>
      </c>
      <c r="M370" s="795" t="s">
        <v>1085</v>
      </c>
      <c r="N370" s="795" t="s">
        <v>1086</v>
      </c>
      <c r="O370" s="796" t="s">
        <v>731</v>
      </c>
      <c r="P370" s="795">
        <v>2</v>
      </c>
      <c r="Q370" s="795">
        <v>0</v>
      </c>
      <c r="R370" s="799">
        <v>2</v>
      </c>
      <c r="S370" s="795">
        <v>3</v>
      </c>
      <c r="T370" s="181"/>
      <c r="U370" s="31">
        <v>22</v>
      </c>
      <c r="V370" s="31">
        <f>IF(W370="","",IFERROR(INDEX(Docentes!C:C,MATCH(W370,Docentes!D:D,0)),"NUEVO"))</f>
        <v>44006023</v>
      </c>
      <c r="W370" s="904" t="s">
        <v>1044</v>
      </c>
      <c r="X370" s="800" t="s">
        <v>168</v>
      </c>
      <c r="Y370" s="795" t="s">
        <v>1182</v>
      </c>
      <c r="Z370" s="789" t="s">
        <v>1089</v>
      </c>
      <c r="AA370" s="272" t="s">
        <v>32</v>
      </c>
      <c r="AB370" s="194" t="s">
        <v>1482</v>
      </c>
      <c r="AC370" s="194">
        <v>33</v>
      </c>
      <c r="AD370" s="194"/>
      <c r="AE370" s="194"/>
      <c r="AF370" s="795" t="s">
        <v>1182</v>
      </c>
      <c r="AG370" s="31" t="str">
        <f t="shared" ref="AG370" si="258">IF(AND(P370&gt;0,Q370&gt;0),"TP",IF(AND(P370&gt;0,Q370=0),"T","P"))</f>
        <v>T</v>
      </c>
      <c r="AH370" s="795">
        <v>3</v>
      </c>
      <c r="AI370" s="795">
        <v>7</v>
      </c>
      <c r="AJ370" s="795">
        <v>40</v>
      </c>
      <c r="AK370" s="795">
        <v>9</v>
      </c>
      <c r="AL370" s="795">
        <v>20</v>
      </c>
      <c r="AM370" s="31">
        <f t="shared" ref="AM370" si="259">IF(R370=0,0,IF(AI370="",R370,IF(X370="HIBRIDO VIRTUAL",0,((((AK370/24)+(AL370/1440))-((AI370/24)+(AJ370/1440)))*1440/50))))</f>
        <v>1.9999999999999993</v>
      </c>
      <c r="AN370" s="792">
        <f t="shared" ref="AN370" si="260">AI370/24+AJ370/1440</f>
        <v>0.31944444444444448</v>
      </c>
      <c r="AO370" s="792">
        <f t="shared" ref="AO370" si="261">AK370/24+AL370/1440</f>
        <v>0.3888888888888889</v>
      </c>
      <c r="AP370" s="31" t="str" cm="1">
        <f t="array" ref="AP370">IF(W370="","",IF(SUMPRODUCT((W370=$W$6:$W$1560)*(AH370=$AH$6:$AH$1560)*(AN370=$AN$6:$AN$1560)*(AO370=$AO$6:$AO$1560)*(ROW($W$6:$W$1560)&lt;&gt;ROW(W370))*((R370=0)*($R$6:$R$1560&gt;0)+(R370&gt;0)*($R$6:$R$1560=0)))&gt;0,"SALONES UNIDOS",IF(SUMPRODUCT((W370=$W$6:$W$1560)*(AH370=$AH$6:$AH$1560)*((AN370&lt;$AO$6:$AO$1560)*(AO370&gt;$AN$6:$AN$1560))*(ROW($W$6:$W$1560)&lt;&gt;ROW(W370)))&gt;0,"CRUZADO","Sin cruce")))</f>
        <v>Sin cruce</v>
      </c>
      <c r="AQ370" s="792" t="str">
        <f t="shared" ref="AQ370" si="262">TRIM(CONCATENATE(H370,I370,F370,J370))</f>
        <v>DE3HUAURAB</v>
      </c>
      <c r="AR370" s="792" t="str" cm="1">
        <f t="array" ref="AR370">IF(AQ370="","",IF(SUMPRODUCT((AQ370=$AQ$6:$AQ$1560)*(AH370=$AH$6:$AH$1560)*(AN370=$AN$6:$AN$1560)*(AO370=$AO$6:$AO$1560)*(ROW($AQ$6:$AQ$1560)&lt;&gt;ROW(AQ370))*((R370=0)*($R$6:$R$1560&gt;0)+(R370&gt;0)*($R$6:$R$1560=0)))&gt;0,"SALONES UNIDOS",IF(SUMPRODUCT((AQ370=$AQ$6:$AQ$1560)*(AH370=$AH$6:$AH$1560)*((AN370&lt;$AO$6:$AO$1560)*(AO370&gt;$AN$6:$AN$1560))*(ROW($AQ$6:$AQ$1560)&lt;&gt;ROW(AQ370)))&gt;0,"CRUZADO","Sin cruce")))</f>
        <v>Sin cruce</v>
      </c>
      <c r="AS370" s="8" t="s">
        <v>1486</v>
      </c>
    </row>
    <row r="371" spans="3:45" s="8" customFormat="1" ht="18.75" hidden="1" customHeight="1">
      <c r="C371" s="796" t="s">
        <v>1081</v>
      </c>
      <c r="D371" s="795" t="s">
        <v>781</v>
      </c>
      <c r="E371" s="795">
        <v>20261</v>
      </c>
      <c r="F371" s="796" t="s">
        <v>19</v>
      </c>
      <c r="G371" s="796" t="s">
        <v>20</v>
      </c>
      <c r="H371" s="796" t="s">
        <v>30</v>
      </c>
      <c r="I371" s="796">
        <v>3</v>
      </c>
      <c r="J371" s="796" t="s">
        <v>26</v>
      </c>
      <c r="K371" s="797" t="s">
        <v>1219</v>
      </c>
      <c r="L371" s="798" t="s">
        <v>1220</v>
      </c>
      <c r="M371" s="795" t="s">
        <v>1085</v>
      </c>
      <c r="N371" s="795" t="s">
        <v>1086</v>
      </c>
      <c r="O371" s="796" t="s">
        <v>731</v>
      </c>
      <c r="P371" s="795">
        <v>0</v>
      </c>
      <c r="Q371" s="795">
        <v>2</v>
      </c>
      <c r="R371" s="799">
        <v>2</v>
      </c>
      <c r="S371" s="795">
        <v>3</v>
      </c>
      <c r="T371" s="181"/>
      <c r="U371" s="31">
        <v>22</v>
      </c>
      <c r="V371" s="31">
        <f>IF(W371="","",IFERROR(INDEX(Docentes!C:C,MATCH(W371,Docentes!D:D,0)),"NUEVO"))</f>
        <v>44006023</v>
      </c>
      <c r="W371" s="904" t="s">
        <v>1044</v>
      </c>
      <c r="X371" s="800" t="s">
        <v>168</v>
      </c>
      <c r="Y371" s="795" t="s">
        <v>1182</v>
      </c>
      <c r="Z371" s="789" t="s">
        <v>1089</v>
      </c>
      <c r="AA371" s="272" t="s">
        <v>1283</v>
      </c>
      <c r="AB371" s="194"/>
      <c r="AC371" s="194"/>
      <c r="AD371" s="194" t="s">
        <v>1221</v>
      </c>
      <c r="AE371" s="194">
        <v>27</v>
      </c>
      <c r="AF371" s="795" t="s">
        <v>1182</v>
      </c>
      <c r="AG371" s="31" t="str">
        <f t="shared" si="219"/>
        <v>P</v>
      </c>
      <c r="AH371" s="795">
        <v>3</v>
      </c>
      <c r="AI371" s="795">
        <v>9</v>
      </c>
      <c r="AJ371" s="795">
        <v>20</v>
      </c>
      <c r="AK371" s="795">
        <v>11</v>
      </c>
      <c r="AL371" s="795">
        <v>0</v>
      </c>
      <c r="AM371" s="31">
        <f t="shared" si="226"/>
        <v>1.9999999999999993</v>
      </c>
      <c r="AN371" s="792">
        <f t="shared" si="227"/>
        <v>0.3888888888888889</v>
      </c>
      <c r="AO371" s="792">
        <f t="shared" si="228"/>
        <v>0.45833333333333331</v>
      </c>
      <c r="AP371" s="31" t="str" cm="1">
        <f t="array" ref="AP371">IF(W371="","",IF(SUMPRODUCT((W371=$W$6:$W$1560)*(AH371=$AH$6:$AH$1560)*(AN371=$AN$6:$AN$1560)*(AO371=$AO$6:$AO$1560)*(ROW($W$6:$W$1560)&lt;&gt;ROW(W371))*((R371=0)*($R$6:$R$1560&gt;0)+(R371&gt;0)*($R$6:$R$1560=0)))&gt;0,"SALONES UNIDOS",IF(SUMPRODUCT((W371=$W$6:$W$1560)*(AH371=$AH$6:$AH$1560)*((AN371&lt;$AO$6:$AO$1560)*(AO371&gt;$AN$6:$AN$1560))*(ROW($W$6:$W$1560)&lt;&gt;ROW(W371)))&gt;0,"CRUZADO","Sin cruce")))</f>
        <v>Sin cruce</v>
      </c>
      <c r="AQ371" s="792" t="str">
        <f t="shared" si="229"/>
        <v>DE3HUAURAB</v>
      </c>
      <c r="AR371" s="792" t="str" cm="1">
        <f t="array" ref="AR371">IF(AQ371="","",IF(SUMPRODUCT((AQ371=$AQ$6:$AQ$1560)*(AH371=$AH$6:$AH$1560)*(AN371=$AN$6:$AN$1560)*(AO371=$AO$6:$AO$1560)*(ROW($AQ$6:$AQ$1560)&lt;&gt;ROW(AQ371))*((R371=0)*($R$6:$R$1560&gt;0)+(R371&gt;0)*($R$6:$R$1560=0)))&gt;0,"SALONES UNIDOS",IF(SUMPRODUCT((AQ371=$AQ$6:$AQ$1560)*(AH371=$AH$6:$AH$1560)*((AN371&lt;$AO$6:$AO$1560)*(AO371&gt;$AN$6:$AN$1560))*(ROW($AQ$6:$AQ$1560)&lt;&gt;ROW(AQ371)))&gt;0,"CRUZADO","Sin cruce")))</f>
        <v>Sin cruce</v>
      </c>
      <c r="AS371" s="8" t="s">
        <v>1486</v>
      </c>
    </row>
    <row r="372" spans="3:45" s="8" customFormat="1" ht="18.75" hidden="1" customHeight="1">
      <c r="C372" s="796" t="s">
        <v>1081</v>
      </c>
      <c r="D372" s="795" t="s">
        <v>781</v>
      </c>
      <c r="E372" s="795">
        <v>20261</v>
      </c>
      <c r="F372" s="796" t="s">
        <v>19</v>
      </c>
      <c r="G372" s="796" t="s">
        <v>20</v>
      </c>
      <c r="H372" s="796" t="s">
        <v>30</v>
      </c>
      <c r="I372" s="796">
        <v>3</v>
      </c>
      <c r="J372" s="796" t="s">
        <v>26</v>
      </c>
      <c r="K372" s="797" t="s">
        <v>1222</v>
      </c>
      <c r="L372" s="798" t="s">
        <v>1223</v>
      </c>
      <c r="M372" s="795" t="s">
        <v>1101</v>
      </c>
      <c r="N372" s="795" t="s">
        <v>1086</v>
      </c>
      <c r="O372" s="796" t="s">
        <v>731</v>
      </c>
      <c r="P372" s="795">
        <v>1</v>
      </c>
      <c r="Q372" s="795">
        <v>4</v>
      </c>
      <c r="R372" s="799">
        <v>5</v>
      </c>
      <c r="S372" s="795">
        <v>3</v>
      </c>
      <c r="T372" s="181"/>
      <c r="U372" s="31">
        <v>22</v>
      </c>
      <c r="V372" s="31">
        <f>IF(W372="","",IFERROR(INDEX(Docentes!C:C,MATCH(W372,Docentes!D:D,0)),"NUEVO"))</f>
        <v>40740790</v>
      </c>
      <c r="W372" s="904" t="s">
        <v>1016</v>
      </c>
      <c r="X372" s="800" t="s">
        <v>168</v>
      </c>
      <c r="Y372" s="795" t="s">
        <v>1182</v>
      </c>
      <c r="Z372" s="789" t="s">
        <v>1089</v>
      </c>
      <c r="AA372" s="272" t="s">
        <v>26</v>
      </c>
      <c r="AB372" s="194" t="s">
        <v>1484</v>
      </c>
      <c r="AC372" s="194">
        <v>38</v>
      </c>
      <c r="AD372" s="194"/>
      <c r="AE372" s="194"/>
      <c r="AF372" s="795" t="s">
        <v>1182</v>
      </c>
      <c r="AG372" s="31" t="str">
        <f t="shared" ref="AG372:AG433" si="263">IF(AND(P372&gt;0,Q372&gt;0),"TP",IF(AND(P372&gt;0,Q372=0),"T","P"))</f>
        <v>TP</v>
      </c>
      <c r="AH372" s="795">
        <v>5</v>
      </c>
      <c r="AI372" s="795">
        <v>7</v>
      </c>
      <c r="AJ372" s="795">
        <v>40</v>
      </c>
      <c r="AK372" s="795">
        <v>11</v>
      </c>
      <c r="AL372" s="795">
        <v>50</v>
      </c>
      <c r="AM372" s="31">
        <f t="shared" si="226"/>
        <v>4.9999999999999982</v>
      </c>
      <c r="AN372" s="792">
        <f t="shared" si="227"/>
        <v>0.31944444444444448</v>
      </c>
      <c r="AO372" s="792">
        <f t="shared" si="228"/>
        <v>0.49305555555555552</v>
      </c>
      <c r="AP372" s="31" t="str" cm="1">
        <f t="array" ref="AP372">IF(W372="","",IF(SUMPRODUCT((W372=$W$6:$W$1560)*(AH372=$AH$6:$AH$1560)*(AN372=$AN$6:$AN$1560)*(AO372=$AO$6:$AO$1560)*(ROW($W$6:$W$1560)&lt;&gt;ROW(W372))*((R372=0)*($R$6:$R$1560&gt;0)+(R372&gt;0)*($R$6:$R$1560=0)))&gt;0,"SALONES UNIDOS",IF(SUMPRODUCT((W372=$W$6:$W$1560)*(AH372=$AH$6:$AH$1560)*((AN372&lt;$AO$6:$AO$1560)*(AO372&gt;$AN$6:$AN$1560))*(ROW($W$6:$W$1560)&lt;&gt;ROW(W372)))&gt;0,"CRUZADO","Sin cruce")))</f>
        <v>Sin cruce</v>
      </c>
      <c r="AQ372" s="792" t="str">
        <f t="shared" si="229"/>
        <v>DE3HUAURAB</v>
      </c>
      <c r="AR372" s="792" t="str" cm="1">
        <f t="array" ref="AR372">IF(AQ372="","",IF(SUMPRODUCT((AQ372=$AQ$6:$AQ$1560)*(AH372=$AH$6:$AH$1560)*(AN372=$AN$6:$AN$1560)*(AO372=$AO$6:$AO$1560)*(ROW($AQ$6:$AQ$1560)&lt;&gt;ROW(AQ372))*((R372=0)*($R$6:$R$1560&gt;0)+(R372&gt;0)*($R$6:$R$1560=0)))&gt;0,"SALONES UNIDOS",IF(SUMPRODUCT((AQ372=$AQ$6:$AQ$1560)*(AH372=$AH$6:$AH$1560)*((AN372&lt;$AO$6:$AO$1560)*(AO372&gt;$AN$6:$AN$1560))*(ROW($AQ$6:$AQ$1560)&lt;&gt;ROW(AQ372)))&gt;0,"CRUZADO","Sin cruce")))</f>
        <v>Sin cruce</v>
      </c>
    </row>
    <row r="373" spans="3:45" s="8" customFormat="1" ht="18.75" hidden="1" customHeight="1">
      <c r="C373" s="796" t="s">
        <v>1081</v>
      </c>
      <c r="D373" s="795" t="s">
        <v>781</v>
      </c>
      <c r="E373" s="795">
        <v>20261</v>
      </c>
      <c r="F373" s="796" t="s">
        <v>19</v>
      </c>
      <c r="G373" s="796" t="s">
        <v>20</v>
      </c>
      <c r="H373" s="796" t="s">
        <v>30</v>
      </c>
      <c r="I373" s="796">
        <v>3</v>
      </c>
      <c r="J373" s="796" t="s">
        <v>32</v>
      </c>
      <c r="K373" s="797" t="s">
        <v>1207</v>
      </c>
      <c r="L373" s="798" t="s">
        <v>1208</v>
      </c>
      <c r="M373" s="795" t="s">
        <v>1101</v>
      </c>
      <c r="N373" s="795" t="s">
        <v>1086</v>
      </c>
      <c r="O373" s="796" t="s">
        <v>731</v>
      </c>
      <c r="P373" s="795">
        <v>2</v>
      </c>
      <c r="Q373" s="795">
        <v>2</v>
      </c>
      <c r="R373" s="799">
        <v>4</v>
      </c>
      <c r="S373" s="795">
        <v>3</v>
      </c>
      <c r="T373" s="181"/>
      <c r="U373" s="31">
        <v>22</v>
      </c>
      <c r="V373" s="31">
        <f>IF(W373="","",IFERROR(INDEX(Docentes!C:C,MATCH(W373,Docentes!D:D,0)),"NUEVO"))</f>
        <v>40382257</v>
      </c>
      <c r="W373" s="904" t="s">
        <v>1042</v>
      </c>
      <c r="X373" s="800" t="s">
        <v>168</v>
      </c>
      <c r="Y373" s="789" t="s">
        <v>1088</v>
      </c>
      <c r="Z373" s="789" t="s">
        <v>1089</v>
      </c>
      <c r="AA373" s="272" t="s">
        <v>32</v>
      </c>
      <c r="AB373" s="194" t="s">
        <v>1474</v>
      </c>
      <c r="AC373" s="194">
        <v>33</v>
      </c>
      <c r="AD373" s="194"/>
      <c r="AE373" s="194"/>
      <c r="AF373" s="795" t="s">
        <v>1088</v>
      </c>
      <c r="AG373" s="31" t="str">
        <f t="shared" si="263"/>
        <v>TP</v>
      </c>
      <c r="AH373" s="795">
        <v>2</v>
      </c>
      <c r="AI373" s="795">
        <v>18</v>
      </c>
      <c r="AJ373" s="795">
        <v>30</v>
      </c>
      <c r="AK373" s="795">
        <v>21</v>
      </c>
      <c r="AL373" s="795">
        <v>50</v>
      </c>
      <c r="AM373" s="31">
        <f t="shared" si="226"/>
        <v>3.9999999999999987</v>
      </c>
      <c r="AN373" s="792">
        <f t="shared" si="227"/>
        <v>0.77083333333333337</v>
      </c>
      <c r="AO373" s="792">
        <f t="shared" si="228"/>
        <v>0.90972222222222221</v>
      </c>
      <c r="AP373" s="31" t="str" cm="1">
        <f t="array" ref="AP373">IF(W373="","",IF(SUMPRODUCT((W373=$W$6:$W$1560)*(AH373=$AH$6:$AH$1560)*(AN373=$AN$6:$AN$1560)*(AO373=$AO$6:$AO$1560)*(ROW($W$6:$W$1560)&lt;&gt;ROW(W373))*((R373=0)*($R$6:$R$1560&gt;0)+(R373&gt;0)*($R$6:$R$1560=0)))&gt;0,"SALONES UNIDOS",IF(SUMPRODUCT((W373=$W$6:$W$1560)*(AH373=$AH$6:$AH$1560)*((AN373&lt;$AO$6:$AO$1560)*(AO373&gt;$AN$6:$AN$1560))*(ROW($W$6:$W$1560)&lt;&gt;ROW(W373)))&gt;0,"CRUZADO","Sin cruce")))</f>
        <v>Sin cruce</v>
      </c>
      <c r="AQ373" s="792" t="str">
        <f t="shared" si="229"/>
        <v>DE3HUAURAC</v>
      </c>
      <c r="AR373" s="792" t="str" cm="1">
        <f t="array" ref="AR373">IF(AQ373="","",IF(SUMPRODUCT((AQ373=$AQ$6:$AQ$1560)*(AH373=$AH$6:$AH$1560)*(AN373=$AN$6:$AN$1560)*(AO373=$AO$6:$AO$1560)*(ROW($AQ$6:$AQ$1560)&lt;&gt;ROW(AQ373))*((R373=0)*($R$6:$R$1560&gt;0)+(R373&gt;0)*($R$6:$R$1560=0)))&gt;0,"SALONES UNIDOS",IF(SUMPRODUCT((AQ373=$AQ$6:$AQ$1560)*(AH373=$AH$6:$AH$1560)*((AN373&lt;$AO$6:$AO$1560)*(AO373&gt;$AN$6:$AN$1560))*(ROW($AQ$6:$AQ$1560)&lt;&gt;ROW(AQ373)))&gt;0,"CRUZADO","Sin cruce")))</f>
        <v>Sin cruce</v>
      </c>
    </row>
    <row r="374" spans="3:45" s="8" customFormat="1" ht="18.75" hidden="1" customHeight="1">
      <c r="C374" s="796" t="s">
        <v>1081</v>
      </c>
      <c r="D374" s="795" t="s">
        <v>781</v>
      </c>
      <c r="E374" s="795">
        <v>20261</v>
      </c>
      <c r="F374" s="796" t="s">
        <v>19</v>
      </c>
      <c r="G374" s="796" t="s">
        <v>20</v>
      </c>
      <c r="H374" s="796" t="s">
        <v>30</v>
      </c>
      <c r="I374" s="796">
        <v>3</v>
      </c>
      <c r="J374" s="796" t="s">
        <v>32</v>
      </c>
      <c r="K374" s="797" t="s">
        <v>1210</v>
      </c>
      <c r="L374" s="798" t="s">
        <v>1211</v>
      </c>
      <c r="M374" s="795" t="s">
        <v>1101</v>
      </c>
      <c r="N374" s="795" t="s">
        <v>1086</v>
      </c>
      <c r="O374" s="796" t="s">
        <v>731</v>
      </c>
      <c r="P374" s="795">
        <v>2</v>
      </c>
      <c r="Q374" s="795">
        <v>0</v>
      </c>
      <c r="R374" s="799">
        <v>2</v>
      </c>
      <c r="S374" s="795">
        <v>3</v>
      </c>
      <c r="T374" s="181"/>
      <c r="U374" s="31">
        <v>22</v>
      </c>
      <c r="V374" s="31">
        <f>IF(W374="","",IFERROR(INDEX(Docentes!C:C,MATCH(W374,Docentes!D:D,0)),"NUEVO"))</f>
        <v>44006023</v>
      </c>
      <c r="W374" s="693" t="s">
        <v>1044</v>
      </c>
      <c r="X374" s="800" t="s">
        <v>168</v>
      </c>
      <c r="Y374" s="789" t="s">
        <v>1088</v>
      </c>
      <c r="Z374" s="795" t="s">
        <v>1089</v>
      </c>
      <c r="AA374" s="272" t="s">
        <v>32</v>
      </c>
      <c r="AB374" s="194" t="s">
        <v>1474</v>
      </c>
      <c r="AC374" s="194">
        <v>33</v>
      </c>
      <c r="AD374" s="31"/>
      <c r="AE374" s="194"/>
      <c r="AF374" s="795" t="s">
        <v>1088</v>
      </c>
      <c r="AG374" s="31" t="str">
        <f t="shared" ref="AG374" si="264">IF(AND(P374&gt;0,Q374&gt;0),"TP",IF(AND(P374&gt;0,Q374=0),"T","P"))</f>
        <v>T</v>
      </c>
      <c r="AH374" s="795">
        <v>1</v>
      </c>
      <c r="AI374" s="795">
        <v>20</v>
      </c>
      <c r="AJ374" s="795">
        <v>10</v>
      </c>
      <c r="AK374" s="795">
        <v>21</v>
      </c>
      <c r="AL374" s="795">
        <v>50</v>
      </c>
      <c r="AM374" s="31">
        <f t="shared" ref="AM374" si="265">IF(R374=0,0,IF(AI374="",R374,IF(X374="HIBRIDO VIRTUAL",0,((((AK374/24)+(AL374/1440))-((AI374/24)+(AJ374/1440)))*1440/50))))</f>
        <v>1.9999999999999993</v>
      </c>
      <c r="AN374" s="792">
        <f t="shared" ref="AN374" si="266">AI374/24+AJ374/1440</f>
        <v>0.84027777777777779</v>
      </c>
      <c r="AO374" s="792">
        <f t="shared" ref="AO374" si="267">AK374/24+AL374/1440</f>
        <v>0.90972222222222221</v>
      </c>
      <c r="AP374" s="31" t="str" cm="1">
        <f t="array" ref="AP374">IF(W374="","",IF(SUMPRODUCT((W374=$W$6:$W$1560)*(AH374=$AH$6:$AH$1560)*(AN374=$AN$6:$AN$1560)*(AO374=$AO$6:$AO$1560)*(ROW($W$6:$W$1560)&lt;&gt;ROW(W374))*((R374=0)*($R$6:$R$1560&gt;0)+(R374&gt;0)*($R$6:$R$1560=0)))&gt;0,"SALONES UNIDOS",IF(SUMPRODUCT((W374=$W$6:$W$1560)*(AH374=$AH$6:$AH$1560)*((AN374&lt;$AO$6:$AO$1560)*(AO374&gt;$AN$6:$AN$1560))*(ROW($W$6:$W$1560)&lt;&gt;ROW(W374)))&gt;0,"CRUZADO","Sin cruce")))</f>
        <v>Sin cruce</v>
      </c>
      <c r="AQ374" s="792" t="str">
        <f t="shared" ref="AQ374" si="268">TRIM(CONCATENATE(H374,I374,F374,J374))</f>
        <v>DE3HUAURAC</v>
      </c>
      <c r="AR374" s="792" t="str" cm="1">
        <f t="array" ref="AR374">IF(AQ374="","",IF(SUMPRODUCT((AQ374=$AQ$6:$AQ$1560)*(AH374=$AH$6:$AH$1560)*(AN374=$AN$6:$AN$1560)*(AO374=$AO$6:$AO$1560)*(ROW($AQ$6:$AQ$1560)&lt;&gt;ROW(AQ374))*((R374=0)*($R$6:$R$1560&gt;0)+(R374&gt;0)*($R$6:$R$1560=0)))&gt;0,"SALONES UNIDOS",IF(SUMPRODUCT((AQ374=$AQ$6:$AQ$1560)*(AH374=$AH$6:$AH$1560)*((AN374&lt;$AO$6:$AO$1560)*(AO374&gt;$AN$6:$AN$1560))*(ROW($AQ$6:$AQ$1560)&lt;&gt;ROW(AQ374)))&gt;0,"CRUZADO","Sin cruce")))</f>
        <v>Sin cruce</v>
      </c>
    </row>
    <row r="375" spans="3:45" s="8" customFormat="1" ht="18.75" hidden="1" customHeight="1">
      <c r="C375" s="796" t="s">
        <v>1081</v>
      </c>
      <c r="D375" s="795" t="s">
        <v>781</v>
      </c>
      <c r="E375" s="795">
        <v>20261</v>
      </c>
      <c r="F375" s="796" t="s">
        <v>19</v>
      </c>
      <c r="G375" s="796" t="s">
        <v>20</v>
      </c>
      <c r="H375" s="796" t="s">
        <v>30</v>
      </c>
      <c r="I375" s="796">
        <v>3</v>
      </c>
      <c r="J375" s="796" t="s">
        <v>32</v>
      </c>
      <c r="K375" s="797" t="s">
        <v>1210</v>
      </c>
      <c r="L375" s="798" t="s">
        <v>1211</v>
      </c>
      <c r="M375" s="795" t="s">
        <v>1101</v>
      </c>
      <c r="N375" s="795" t="s">
        <v>1086</v>
      </c>
      <c r="O375" s="796" t="s">
        <v>731</v>
      </c>
      <c r="P375" s="795">
        <v>0</v>
      </c>
      <c r="Q375" s="795">
        <v>2</v>
      </c>
      <c r="R375" s="799">
        <v>2</v>
      </c>
      <c r="S375" s="795">
        <v>3</v>
      </c>
      <c r="T375" s="181"/>
      <c r="U375" s="31">
        <v>22</v>
      </c>
      <c r="V375" s="31">
        <f>IF(W375="","",IFERROR(INDEX(Docentes!C:C,MATCH(W375,Docentes!D:D,0)),"NUEVO"))</f>
        <v>44006023</v>
      </c>
      <c r="W375" s="693" t="s">
        <v>1044</v>
      </c>
      <c r="X375" s="800" t="s">
        <v>168</v>
      </c>
      <c r="Y375" s="789" t="s">
        <v>1088</v>
      </c>
      <c r="Z375" s="795" t="s">
        <v>1089</v>
      </c>
      <c r="AA375" s="272" t="s">
        <v>1283</v>
      </c>
      <c r="AB375" s="194"/>
      <c r="AC375" s="194"/>
      <c r="AD375" s="31" t="s">
        <v>1212</v>
      </c>
      <c r="AE375" s="194">
        <v>21</v>
      </c>
      <c r="AF375" s="795" t="s">
        <v>1088</v>
      </c>
      <c r="AG375" s="31" t="str">
        <f t="shared" si="263"/>
        <v>P</v>
      </c>
      <c r="AH375" s="795">
        <v>1</v>
      </c>
      <c r="AI375" s="795">
        <v>21</v>
      </c>
      <c r="AJ375" s="795">
        <v>50</v>
      </c>
      <c r="AK375" s="795">
        <v>23</v>
      </c>
      <c r="AL375" s="795">
        <v>30</v>
      </c>
      <c r="AM375" s="31">
        <f t="shared" si="226"/>
        <v>2.0000000000000027</v>
      </c>
      <c r="AN375" s="792">
        <f t="shared" si="227"/>
        <v>0.90972222222222221</v>
      </c>
      <c r="AO375" s="792">
        <f t="shared" si="228"/>
        <v>0.97916666666666674</v>
      </c>
      <c r="AP375" s="31" t="str" cm="1">
        <f t="array" ref="AP375">IF(W375="","",IF(SUMPRODUCT((W375=$W$6:$W$1560)*(AH375=$AH$6:$AH$1560)*(AN375=$AN$6:$AN$1560)*(AO375=$AO$6:$AO$1560)*(ROW($W$6:$W$1560)&lt;&gt;ROW(W375))*((R375=0)*($R$6:$R$1560&gt;0)+(R375&gt;0)*($R$6:$R$1560=0)))&gt;0,"SALONES UNIDOS",IF(SUMPRODUCT((W375=$W$6:$W$1560)*(AH375=$AH$6:$AH$1560)*((AN375&lt;$AO$6:$AO$1560)*(AO375&gt;$AN$6:$AN$1560))*(ROW($W$6:$W$1560)&lt;&gt;ROW(W375)))&gt;0,"CRUZADO","Sin cruce")))</f>
        <v>Sin cruce</v>
      </c>
      <c r="AQ375" s="792" t="str">
        <f t="shared" si="229"/>
        <v>DE3HUAURAC</v>
      </c>
      <c r="AR375" s="792" t="str" cm="1">
        <f t="array" ref="AR375">IF(AQ375="","",IF(SUMPRODUCT((AQ375=$AQ$6:$AQ$1560)*(AH375=$AH$6:$AH$1560)*(AN375=$AN$6:$AN$1560)*(AO375=$AO$6:$AO$1560)*(ROW($AQ$6:$AQ$1560)&lt;&gt;ROW(AQ375))*((R375=0)*($R$6:$R$1560&gt;0)+(R375&gt;0)*($R$6:$R$1560=0)))&gt;0,"SALONES UNIDOS",IF(SUMPRODUCT((AQ375=$AQ$6:$AQ$1560)*(AH375=$AH$6:$AH$1560)*((AN375&lt;$AO$6:$AO$1560)*(AO375&gt;$AN$6:$AN$1560))*(ROW($AQ$6:$AQ$1560)&lt;&gt;ROW(AQ375)))&gt;0,"CRUZADO","Sin cruce")))</f>
        <v>Sin cruce</v>
      </c>
    </row>
    <row r="376" spans="3:45" s="8" customFormat="1" ht="18.75" hidden="1" customHeight="1">
      <c r="C376" s="796" t="s">
        <v>1081</v>
      </c>
      <c r="D376" s="795" t="s">
        <v>781</v>
      </c>
      <c r="E376" s="795">
        <v>20261</v>
      </c>
      <c r="F376" s="796" t="s">
        <v>19</v>
      </c>
      <c r="G376" s="796" t="s">
        <v>20</v>
      </c>
      <c r="H376" s="796" t="s">
        <v>30</v>
      </c>
      <c r="I376" s="796">
        <v>3</v>
      </c>
      <c r="J376" s="796" t="s">
        <v>32</v>
      </c>
      <c r="K376" s="797" t="s">
        <v>1213</v>
      </c>
      <c r="L376" s="798" t="s">
        <v>1214</v>
      </c>
      <c r="M376" s="795" t="s">
        <v>1101</v>
      </c>
      <c r="N376" s="795" t="s">
        <v>1086</v>
      </c>
      <c r="O376" s="796" t="s">
        <v>769</v>
      </c>
      <c r="P376" s="795">
        <v>3</v>
      </c>
      <c r="Q376" s="795">
        <v>0</v>
      </c>
      <c r="R376" s="799">
        <v>3</v>
      </c>
      <c r="S376" s="795">
        <v>3</v>
      </c>
      <c r="T376" s="181"/>
      <c r="U376" s="31">
        <v>22</v>
      </c>
      <c r="V376" s="31">
        <f>IF(W376="","",IFERROR(INDEX(Docentes!C:C,MATCH(W376,Docentes!D:D,0)),"NUEVO"))</f>
        <v>44822572</v>
      </c>
      <c r="W376" s="693" t="s">
        <v>1040</v>
      </c>
      <c r="X376" s="897" t="s">
        <v>167</v>
      </c>
      <c r="Y376" s="789" t="s">
        <v>1088</v>
      </c>
      <c r="Z376" s="789" t="s">
        <v>1089</v>
      </c>
      <c r="AA376" s="1071" t="s">
        <v>1467</v>
      </c>
      <c r="AB376" s="194" t="s">
        <v>1092</v>
      </c>
      <c r="AC376" s="194"/>
      <c r="AD376" s="194"/>
      <c r="AE376" s="194"/>
      <c r="AF376" s="795" t="s">
        <v>1088</v>
      </c>
      <c r="AG376" s="31" t="str">
        <f t="shared" si="263"/>
        <v>T</v>
      </c>
      <c r="AH376" s="795">
        <v>4</v>
      </c>
      <c r="AI376" s="795">
        <v>17</v>
      </c>
      <c r="AJ376" s="795">
        <v>40</v>
      </c>
      <c r="AK376" s="795">
        <v>20</v>
      </c>
      <c r="AL376" s="795">
        <v>10</v>
      </c>
      <c r="AM376" s="31">
        <f t="shared" si="226"/>
        <v>2.9999999999999987</v>
      </c>
      <c r="AN376" s="792">
        <f t="shared" si="227"/>
        <v>0.73611111111111116</v>
      </c>
      <c r="AO376" s="792">
        <f t="shared" si="228"/>
        <v>0.84027777777777779</v>
      </c>
      <c r="AP376" s="31" t="str" cm="1">
        <f t="array" ref="AP376">IF(W376="","",IF(SUMPRODUCT((W376=$W$6:$W$1560)*(AH376=$AH$6:$AH$1560)*(AN376=$AN$6:$AN$1560)*(AO376=$AO$6:$AO$1560)*(ROW($W$6:$W$1560)&lt;&gt;ROW(W376))*((R376=0)*($R$6:$R$1560&gt;0)+(R376&gt;0)*($R$6:$R$1560=0)))&gt;0,"SALONES UNIDOS",IF(SUMPRODUCT((W376=$W$6:$W$1560)*(AH376=$AH$6:$AH$1560)*((AN376&lt;$AO$6:$AO$1560)*(AO376&gt;$AN$6:$AN$1560))*(ROW($W$6:$W$1560)&lt;&gt;ROW(W376)))&gt;0,"CRUZADO","Sin cruce")))</f>
        <v>Sin cruce</v>
      </c>
      <c r="AQ376" s="792" t="str">
        <f t="shared" si="229"/>
        <v>DE3HUAURAC</v>
      </c>
      <c r="AR376" s="792" t="str" cm="1">
        <f t="array" ref="AR376">IF(AQ376="","",IF(SUMPRODUCT((AQ376=$AQ$6:$AQ$1560)*(AH376=$AH$6:$AH$1560)*(AN376=$AN$6:$AN$1560)*(AO376=$AO$6:$AO$1560)*(ROW($AQ$6:$AQ$1560)&lt;&gt;ROW(AQ376))*((R376=0)*($R$6:$R$1560&gt;0)+(R376&gt;0)*($R$6:$R$1560=0)))&gt;0,"SALONES UNIDOS",IF(SUMPRODUCT((AQ376=$AQ$6:$AQ$1560)*(AH376=$AH$6:$AH$1560)*((AN376&lt;$AO$6:$AO$1560)*(AO376&gt;$AN$6:$AN$1560))*(ROW($AQ$6:$AQ$1560)&lt;&gt;ROW(AQ376)))&gt;0,"CRUZADO","Sin cruce")))</f>
        <v>Sin cruce</v>
      </c>
    </row>
    <row r="377" spans="3:45" s="8" customFormat="1" ht="18.75" hidden="1" customHeight="1">
      <c r="C377" s="796" t="s">
        <v>1081</v>
      </c>
      <c r="D377" s="795" t="s">
        <v>781</v>
      </c>
      <c r="E377" s="795">
        <v>20261</v>
      </c>
      <c r="F377" s="796" t="s">
        <v>19</v>
      </c>
      <c r="G377" s="796" t="s">
        <v>20</v>
      </c>
      <c r="H377" s="796" t="s">
        <v>30</v>
      </c>
      <c r="I377" s="796">
        <v>3</v>
      </c>
      <c r="J377" s="796" t="s">
        <v>32</v>
      </c>
      <c r="K377" s="797" t="s">
        <v>1215</v>
      </c>
      <c r="L377" s="798" t="s">
        <v>1216</v>
      </c>
      <c r="M377" s="795" t="s">
        <v>1101</v>
      </c>
      <c r="N377" s="795" t="s">
        <v>1086</v>
      </c>
      <c r="O377" s="796" t="s">
        <v>769</v>
      </c>
      <c r="P377" s="795">
        <v>3</v>
      </c>
      <c r="Q377" s="795">
        <v>0</v>
      </c>
      <c r="R377" s="799">
        <v>3</v>
      </c>
      <c r="S377" s="795">
        <v>3</v>
      </c>
      <c r="T377" s="181"/>
      <c r="U377" s="31">
        <v>22</v>
      </c>
      <c r="V377" s="31">
        <f>IF(W377="","",IFERROR(INDEX(Docentes!C:C,MATCH(W377,Docentes!D:D,0)),"NUEVO"))</f>
        <v>43027985</v>
      </c>
      <c r="W377" s="693" t="s">
        <v>1013</v>
      </c>
      <c r="X377" s="897" t="s">
        <v>167</v>
      </c>
      <c r="Y377" s="789" t="s">
        <v>1088</v>
      </c>
      <c r="Z377" s="789" t="s">
        <v>1089</v>
      </c>
      <c r="AA377" s="1071" t="s">
        <v>1467</v>
      </c>
      <c r="AB377" s="194" t="s">
        <v>1092</v>
      </c>
      <c r="AC377" s="194"/>
      <c r="AD377" s="194"/>
      <c r="AE377" s="194"/>
      <c r="AF377" s="795" t="s">
        <v>1088</v>
      </c>
      <c r="AG377" s="31" t="str">
        <f t="shared" si="263"/>
        <v>T</v>
      </c>
      <c r="AH377" s="795">
        <v>4</v>
      </c>
      <c r="AI377" s="795">
        <v>20</v>
      </c>
      <c r="AJ377" s="795">
        <v>10</v>
      </c>
      <c r="AK377" s="795">
        <v>22</v>
      </c>
      <c r="AL377" s="795">
        <v>40</v>
      </c>
      <c r="AM377" s="31">
        <f t="shared" si="226"/>
        <v>2.9999999999999987</v>
      </c>
      <c r="AN377" s="792">
        <f t="shared" si="227"/>
        <v>0.84027777777777779</v>
      </c>
      <c r="AO377" s="792">
        <f t="shared" si="228"/>
        <v>0.94444444444444442</v>
      </c>
      <c r="AP377" s="31" t="str" cm="1">
        <f t="array" ref="AP377">IF(W377="","",IF(SUMPRODUCT((W377=$W$6:$W$1560)*(AH377=$AH$6:$AH$1560)*(AN377=$AN$6:$AN$1560)*(AO377=$AO$6:$AO$1560)*(ROW($W$6:$W$1560)&lt;&gt;ROW(W377))*((R377=0)*($R$6:$R$1560&gt;0)+(R377&gt;0)*($R$6:$R$1560=0)))&gt;0,"SALONES UNIDOS",IF(SUMPRODUCT((W377=$W$6:$W$1560)*(AH377=$AH$6:$AH$1560)*((AN377&lt;$AO$6:$AO$1560)*(AO377&gt;$AN$6:$AN$1560))*(ROW($W$6:$W$1560)&lt;&gt;ROW(W377)))&gt;0,"CRUZADO","Sin cruce")))</f>
        <v>Sin cruce</v>
      </c>
      <c r="AQ377" s="792" t="str">
        <f t="shared" si="229"/>
        <v>DE3HUAURAC</v>
      </c>
      <c r="AR377" s="792" t="str" cm="1">
        <f t="array" ref="AR377">IF(AQ377="","",IF(SUMPRODUCT((AQ377=$AQ$6:$AQ$1560)*(AH377=$AH$6:$AH$1560)*(AN377=$AN$6:$AN$1560)*(AO377=$AO$6:$AO$1560)*(ROW($AQ$6:$AQ$1560)&lt;&gt;ROW(AQ377))*((R377=0)*($R$6:$R$1560&gt;0)+(R377&gt;0)*($R$6:$R$1560=0)))&gt;0,"SALONES UNIDOS",IF(SUMPRODUCT((AQ377=$AQ$6:$AQ$1560)*(AH377=$AH$6:$AH$1560)*((AN377&lt;$AO$6:$AO$1560)*(AO377&gt;$AN$6:$AN$1560))*(ROW($AQ$6:$AQ$1560)&lt;&gt;ROW(AQ377)))&gt;0,"CRUZADO","Sin cruce")))</f>
        <v>Sin cruce</v>
      </c>
    </row>
    <row r="378" spans="3:45" s="8" customFormat="1" ht="18.75" hidden="1" customHeight="1">
      <c r="C378" s="796" t="s">
        <v>1081</v>
      </c>
      <c r="D378" s="795" t="s">
        <v>781</v>
      </c>
      <c r="E378" s="795">
        <v>20261</v>
      </c>
      <c r="F378" s="796" t="s">
        <v>19</v>
      </c>
      <c r="G378" s="796" t="s">
        <v>20</v>
      </c>
      <c r="H378" s="796" t="s">
        <v>30</v>
      </c>
      <c r="I378" s="796">
        <v>3</v>
      </c>
      <c r="J378" s="796" t="s">
        <v>32</v>
      </c>
      <c r="K378" s="797" t="s">
        <v>1217</v>
      </c>
      <c r="L378" s="798" t="s">
        <v>1218</v>
      </c>
      <c r="M378" s="795" t="s">
        <v>1101</v>
      </c>
      <c r="N378" s="795" t="s">
        <v>1086</v>
      </c>
      <c r="O378" s="796" t="s">
        <v>731</v>
      </c>
      <c r="P378" s="795">
        <v>2</v>
      </c>
      <c r="Q378" s="795">
        <v>2</v>
      </c>
      <c r="R378" s="799">
        <v>4</v>
      </c>
      <c r="S378" s="795">
        <v>3</v>
      </c>
      <c r="T378" s="181"/>
      <c r="U378" s="31">
        <v>22</v>
      </c>
      <c r="V378" s="31">
        <f>IF(W378="","",IFERROR(INDEX(Docentes!C:C,MATCH(W378,Docentes!D:D,0)),"NUEVO"))</f>
        <v>15607309</v>
      </c>
      <c r="W378" s="904" t="s">
        <v>1043</v>
      </c>
      <c r="X378" s="800" t="s">
        <v>168</v>
      </c>
      <c r="Y378" s="789" t="s">
        <v>1088</v>
      </c>
      <c r="Z378" s="789" t="s">
        <v>1089</v>
      </c>
      <c r="AA378" s="272" t="s">
        <v>32</v>
      </c>
      <c r="AB378" s="194" t="s">
        <v>1474</v>
      </c>
      <c r="AC378" s="194">
        <v>33</v>
      </c>
      <c r="AD378" s="194"/>
      <c r="AE378" s="194"/>
      <c r="AF378" s="795" t="s">
        <v>1088</v>
      </c>
      <c r="AG378" s="31" t="str">
        <f t="shared" si="263"/>
        <v>TP</v>
      </c>
      <c r="AH378" s="795">
        <v>3</v>
      </c>
      <c r="AI378" s="795">
        <v>18</v>
      </c>
      <c r="AJ378" s="795">
        <v>30</v>
      </c>
      <c r="AK378" s="795">
        <v>21</v>
      </c>
      <c r="AL378" s="795">
        <v>50</v>
      </c>
      <c r="AM378" s="31">
        <f t="shared" si="226"/>
        <v>3.9999999999999987</v>
      </c>
      <c r="AN378" s="792">
        <f t="shared" si="227"/>
        <v>0.77083333333333337</v>
      </c>
      <c r="AO378" s="792">
        <f t="shared" si="228"/>
        <v>0.90972222222222221</v>
      </c>
      <c r="AP378" s="31" t="str" cm="1">
        <f t="array" ref="AP378">IF(W378="","",IF(SUMPRODUCT((W378=$W$6:$W$1560)*(AH378=$AH$6:$AH$1560)*(AN378=$AN$6:$AN$1560)*(AO378=$AO$6:$AO$1560)*(ROW($W$6:$W$1560)&lt;&gt;ROW(W378))*((R378=0)*($R$6:$R$1560&gt;0)+(R378&gt;0)*($R$6:$R$1560=0)))&gt;0,"SALONES UNIDOS",IF(SUMPRODUCT((W378=$W$6:$W$1560)*(AH378=$AH$6:$AH$1560)*((AN378&lt;$AO$6:$AO$1560)*(AO378&gt;$AN$6:$AN$1560))*(ROW($W$6:$W$1560)&lt;&gt;ROW(W378)))&gt;0,"CRUZADO","Sin cruce")))</f>
        <v>Sin cruce</v>
      </c>
      <c r="AQ378" s="792" t="str">
        <f t="shared" si="229"/>
        <v>DE3HUAURAC</v>
      </c>
      <c r="AR378" s="792" t="str" cm="1">
        <f t="array" ref="AR378">IF(AQ378="","",IF(SUMPRODUCT((AQ378=$AQ$6:$AQ$1560)*(AH378=$AH$6:$AH$1560)*(AN378=$AN$6:$AN$1560)*(AO378=$AO$6:$AO$1560)*(ROW($AQ$6:$AQ$1560)&lt;&gt;ROW(AQ378))*((R378=0)*($R$6:$R$1560&gt;0)+(R378&gt;0)*($R$6:$R$1560=0)))&gt;0,"SALONES UNIDOS",IF(SUMPRODUCT((AQ378=$AQ$6:$AQ$1560)*(AH378=$AH$6:$AH$1560)*((AN378&lt;$AO$6:$AO$1560)*(AO378&gt;$AN$6:$AN$1560))*(ROW($AQ$6:$AQ$1560)&lt;&gt;ROW(AQ378)))&gt;0,"CRUZADO","Sin cruce")))</f>
        <v>Sin cruce</v>
      </c>
    </row>
    <row r="379" spans="3:45" s="8" customFormat="1" ht="18.75" hidden="1" customHeight="1">
      <c r="C379" s="796" t="s">
        <v>1081</v>
      </c>
      <c r="D379" s="795" t="s">
        <v>781</v>
      </c>
      <c r="E379" s="795">
        <v>20261</v>
      </c>
      <c r="F379" s="796" t="s">
        <v>19</v>
      </c>
      <c r="G379" s="796" t="s">
        <v>20</v>
      </c>
      <c r="H379" s="796" t="s">
        <v>30</v>
      </c>
      <c r="I379" s="796">
        <v>3</v>
      </c>
      <c r="J379" s="796" t="s">
        <v>32</v>
      </c>
      <c r="K379" s="797" t="s">
        <v>1219</v>
      </c>
      <c r="L379" s="798" t="s">
        <v>1220</v>
      </c>
      <c r="M379" s="795" t="s">
        <v>1085</v>
      </c>
      <c r="N379" s="795" t="s">
        <v>1086</v>
      </c>
      <c r="O379" s="796" t="s">
        <v>731</v>
      </c>
      <c r="P379" s="795">
        <v>2</v>
      </c>
      <c r="Q379" s="795">
        <v>0</v>
      </c>
      <c r="R379" s="799">
        <v>2</v>
      </c>
      <c r="S379" s="795">
        <v>3</v>
      </c>
      <c r="T379" s="181"/>
      <c r="U379" s="31">
        <v>22</v>
      </c>
      <c r="V379" s="31">
        <f>IF(W379="","",IFERROR(INDEX(Docentes!C:C,MATCH(W379,Docentes!D:D,0)),"NUEVO"))</f>
        <v>40432935</v>
      </c>
      <c r="W379" s="904" t="s">
        <v>1041</v>
      </c>
      <c r="X379" s="800" t="s">
        <v>168</v>
      </c>
      <c r="Y379" s="789" t="s">
        <v>1088</v>
      </c>
      <c r="Z379" s="789" t="s">
        <v>1089</v>
      </c>
      <c r="AA379" s="272" t="s">
        <v>32</v>
      </c>
      <c r="AB379" s="194" t="s">
        <v>1474</v>
      </c>
      <c r="AC379" s="194">
        <v>33</v>
      </c>
      <c r="AD379" s="194"/>
      <c r="AE379" s="194"/>
      <c r="AF379" s="795" t="s">
        <v>1088</v>
      </c>
      <c r="AG379" s="31" t="str">
        <f t="shared" ref="AG379" si="269">IF(AND(P379&gt;0,Q379&gt;0),"TP",IF(AND(P379&gt;0,Q379=0),"T","P"))</f>
        <v>T</v>
      </c>
      <c r="AH379" s="795">
        <v>5</v>
      </c>
      <c r="AI379" s="795">
        <v>18</v>
      </c>
      <c r="AJ379" s="795">
        <v>30</v>
      </c>
      <c r="AK379" s="795">
        <v>20</v>
      </c>
      <c r="AL379" s="795">
        <v>10</v>
      </c>
      <c r="AM379" s="31">
        <f t="shared" ref="AM379" si="270">IF(R379=0,0,IF(AI379="",R379,IF(X379="HIBRIDO VIRTUAL",0,((((AK379/24)+(AL379/1440))-((AI379/24)+(AJ379/1440)))*1440/50))))</f>
        <v>1.9999999999999993</v>
      </c>
      <c r="AN379" s="792">
        <f t="shared" ref="AN379" si="271">AI379/24+AJ379/1440</f>
        <v>0.77083333333333337</v>
      </c>
      <c r="AO379" s="792">
        <f t="shared" ref="AO379" si="272">AK379/24+AL379/1440</f>
        <v>0.84027777777777779</v>
      </c>
      <c r="AP379" s="31" t="str" cm="1">
        <f t="array" ref="AP379">IF(W379="","",IF(SUMPRODUCT((W379=$W$6:$W$1560)*(AH379=$AH$6:$AH$1560)*(AN379=$AN$6:$AN$1560)*(AO379=$AO$6:$AO$1560)*(ROW($W$6:$W$1560)&lt;&gt;ROW(W379))*((R379=0)*($R$6:$R$1560&gt;0)+(R379&gt;0)*($R$6:$R$1560=0)))&gt;0,"SALONES UNIDOS",IF(SUMPRODUCT((W379=$W$6:$W$1560)*(AH379=$AH$6:$AH$1560)*((AN379&lt;$AO$6:$AO$1560)*(AO379&gt;$AN$6:$AN$1560))*(ROW($W$6:$W$1560)&lt;&gt;ROW(W379)))&gt;0,"CRUZADO","Sin cruce")))</f>
        <v>Sin cruce</v>
      </c>
      <c r="AQ379" s="792" t="str">
        <f t="shared" ref="AQ379" si="273">TRIM(CONCATENATE(H379,I379,F379,J379))</f>
        <v>DE3HUAURAC</v>
      </c>
      <c r="AR379" s="792" t="str" cm="1">
        <f t="array" ref="AR379">IF(AQ379="","",IF(SUMPRODUCT((AQ379=$AQ$6:$AQ$1560)*(AH379=$AH$6:$AH$1560)*(AN379=$AN$6:$AN$1560)*(AO379=$AO$6:$AO$1560)*(ROW($AQ$6:$AQ$1560)&lt;&gt;ROW(AQ379))*((R379=0)*($R$6:$R$1560&gt;0)+(R379&gt;0)*($R$6:$R$1560=0)))&gt;0,"SALONES UNIDOS",IF(SUMPRODUCT((AQ379=$AQ$6:$AQ$1560)*(AH379=$AH$6:$AH$1560)*((AN379&lt;$AO$6:$AO$1560)*(AO379&gt;$AN$6:$AN$1560))*(ROW($AQ$6:$AQ$1560)&lt;&gt;ROW(AQ379)))&gt;0,"CRUZADO","Sin cruce")))</f>
        <v>Sin cruce</v>
      </c>
    </row>
    <row r="380" spans="3:45" s="8" customFormat="1" ht="18.75" hidden="1" customHeight="1">
      <c r="C380" s="796" t="s">
        <v>1081</v>
      </c>
      <c r="D380" s="795" t="s">
        <v>781</v>
      </c>
      <c r="E380" s="795">
        <v>20261</v>
      </c>
      <c r="F380" s="796" t="s">
        <v>19</v>
      </c>
      <c r="G380" s="796" t="s">
        <v>20</v>
      </c>
      <c r="H380" s="796" t="s">
        <v>30</v>
      </c>
      <c r="I380" s="796">
        <v>3</v>
      </c>
      <c r="J380" s="796" t="s">
        <v>32</v>
      </c>
      <c r="K380" s="797" t="s">
        <v>1219</v>
      </c>
      <c r="L380" s="798" t="s">
        <v>1220</v>
      </c>
      <c r="M380" s="795" t="s">
        <v>1085</v>
      </c>
      <c r="N380" s="795" t="s">
        <v>1086</v>
      </c>
      <c r="O380" s="796" t="s">
        <v>731</v>
      </c>
      <c r="P380" s="795">
        <v>0</v>
      </c>
      <c r="Q380" s="795">
        <v>2</v>
      </c>
      <c r="R380" s="799">
        <v>2</v>
      </c>
      <c r="S380" s="795">
        <v>3</v>
      </c>
      <c r="T380" s="181"/>
      <c r="U380" s="31">
        <v>22</v>
      </c>
      <c r="V380" s="31">
        <f>IF(W380="","",IFERROR(INDEX(Docentes!C:C,MATCH(W380,Docentes!D:D,0)),"NUEVO"))</f>
        <v>40432935</v>
      </c>
      <c r="W380" s="904" t="s">
        <v>1041</v>
      </c>
      <c r="X380" s="800" t="s">
        <v>168</v>
      </c>
      <c r="Y380" s="789" t="s">
        <v>1088</v>
      </c>
      <c r="Z380" s="789" t="s">
        <v>1089</v>
      </c>
      <c r="AA380" s="272" t="s">
        <v>1283</v>
      </c>
      <c r="AB380" s="194"/>
      <c r="AC380" s="194"/>
      <c r="AD380" s="194" t="s">
        <v>1221</v>
      </c>
      <c r="AE380" s="194">
        <v>27</v>
      </c>
      <c r="AF380" s="795" t="s">
        <v>1088</v>
      </c>
      <c r="AG380" s="31" t="str">
        <f t="shared" si="263"/>
        <v>P</v>
      </c>
      <c r="AH380" s="795">
        <v>5</v>
      </c>
      <c r="AI380" s="795">
        <v>20</v>
      </c>
      <c r="AJ380" s="795">
        <v>10</v>
      </c>
      <c r="AK380" s="795">
        <v>21</v>
      </c>
      <c r="AL380" s="795">
        <v>50</v>
      </c>
      <c r="AM380" s="31">
        <f t="shared" si="226"/>
        <v>1.9999999999999993</v>
      </c>
      <c r="AN380" s="792">
        <f t="shared" si="227"/>
        <v>0.84027777777777779</v>
      </c>
      <c r="AO380" s="792">
        <f t="shared" si="228"/>
        <v>0.90972222222222221</v>
      </c>
      <c r="AP380" s="31" t="str" cm="1">
        <f t="array" ref="AP380">IF(W380="","",IF(SUMPRODUCT((W380=$W$6:$W$1560)*(AH380=$AH$6:$AH$1560)*(AN380=$AN$6:$AN$1560)*(AO380=$AO$6:$AO$1560)*(ROW($W$6:$W$1560)&lt;&gt;ROW(W380))*((R380=0)*($R$6:$R$1560&gt;0)+(R380&gt;0)*($R$6:$R$1560=0)))&gt;0,"SALONES UNIDOS",IF(SUMPRODUCT((W380=$W$6:$W$1560)*(AH380=$AH$6:$AH$1560)*((AN380&lt;$AO$6:$AO$1560)*(AO380&gt;$AN$6:$AN$1560))*(ROW($W$6:$W$1560)&lt;&gt;ROW(W380)))&gt;0,"CRUZADO","Sin cruce")))</f>
        <v>Sin cruce</v>
      </c>
      <c r="AQ380" s="792" t="str">
        <f t="shared" si="229"/>
        <v>DE3HUAURAC</v>
      </c>
      <c r="AR380" s="792" t="str" cm="1">
        <f t="array" ref="AR380">IF(AQ380="","",IF(SUMPRODUCT((AQ380=$AQ$6:$AQ$1560)*(AH380=$AH$6:$AH$1560)*(AN380=$AN$6:$AN$1560)*(AO380=$AO$6:$AO$1560)*(ROW($AQ$6:$AQ$1560)&lt;&gt;ROW(AQ380))*((R380=0)*($R$6:$R$1560&gt;0)+(R380&gt;0)*($R$6:$R$1560=0)))&gt;0,"SALONES UNIDOS",IF(SUMPRODUCT((AQ380=$AQ$6:$AQ$1560)*(AH380=$AH$6:$AH$1560)*((AN380&lt;$AO$6:$AO$1560)*(AO380&gt;$AN$6:$AN$1560))*(ROW($AQ$6:$AQ$1560)&lt;&gt;ROW(AQ380)))&gt;0,"CRUZADO","Sin cruce")))</f>
        <v>Sin cruce</v>
      </c>
    </row>
    <row r="381" spans="3:45" s="8" customFormat="1" ht="18.75" hidden="1" customHeight="1">
      <c r="C381" s="796" t="s">
        <v>1081</v>
      </c>
      <c r="D381" s="795" t="s">
        <v>781</v>
      </c>
      <c r="E381" s="795">
        <v>20261</v>
      </c>
      <c r="F381" s="796" t="s">
        <v>19</v>
      </c>
      <c r="G381" s="796" t="s">
        <v>20</v>
      </c>
      <c r="H381" s="796" t="s">
        <v>30</v>
      </c>
      <c r="I381" s="796">
        <v>3</v>
      </c>
      <c r="J381" s="796" t="s">
        <v>32</v>
      </c>
      <c r="K381" s="797" t="s">
        <v>1222</v>
      </c>
      <c r="L381" s="798" t="s">
        <v>1223</v>
      </c>
      <c r="M381" s="795" t="s">
        <v>1101</v>
      </c>
      <c r="N381" s="795" t="s">
        <v>1086</v>
      </c>
      <c r="O381" s="796" t="s">
        <v>731</v>
      </c>
      <c r="P381" s="795">
        <v>1</v>
      </c>
      <c r="Q381" s="795">
        <v>2</v>
      </c>
      <c r="R381" s="799">
        <v>3</v>
      </c>
      <c r="S381" s="795">
        <v>3</v>
      </c>
      <c r="T381" s="181"/>
      <c r="U381" s="31">
        <v>22</v>
      </c>
      <c r="V381" s="31">
        <f>IF(W381="","",IFERROR(INDEX(Docentes!C:C,MATCH(W381,Docentes!D:D,0)),"NUEVO"))</f>
        <v>40740790</v>
      </c>
      <c r="W381" s="904" t="s">
        <v>1016</v>
      </c>
      <c r="X381" s="800" t="s">
        <v>168</v>
      </c>
      <c r="Y381" s="789" t="s">
        <v>1088</v>
      </c>
      <c r="Z381" s="789" t="s">
        <v>1089</v>
      </c>
      <c r="AA381" s="272" t="s">
        <v>32</v>
      </c>
      <c r="AB381" s="194" t="s">
        <v>1474</v>
      </c>
      <c r="AC381" s="194">
        <v>33</v>
      </c>
      <c r="AD381" s="194"/>
      <c r="AE381" s="194"/>
      <c r="AF381" s="795" t="s">
        <v>1088</v>
      </c>
      <c r="AG381" s="31" t="str">
        <f t="shared" si="263"/>
        <v>TP</v>
      </c>
      <c r="AH381" s="795">
        <v>1</v>
      </c>
      <c r="AI381" s="795">
        <v>17</v>
      </c>
      <c r="AJ381" s="795">
        <v>40</v>
      </c>
      <c r="AK381" s="795">
        <v>20</v>
      </c>
      <c r="AL381" s="795">
        <v>10</v>
      </c>
      <c r="AM381" s="31">
        <f t="shared" si="226"/>
        <v>2.9999999999999987</v>
      </c>
      <c r="AN381" s="792">
        <f t="shared" si="227"/>
        <v>0.73611111111111116</v>
      </c>
      <c r="AO381" s="792">
        <f t="shared" si="228"/>
        <v>0.84027777777777779</v>
      </c>
      <c r="AP381" s="31" t="str" cm="1">
        <f t="array" ref="AP381">IF(W381="","",IF(SUMPRODUCT((W381=$W$6:$W$1560)*(AH381=$AH$6:$AH$1560)*(AN381=$AN$6:$AN$1560)*(AO381=$AO$6:$AO$1560)*(ROW($W$6:$W$1560)&lt;&gt;ROW(W381))*((R381=0)*($R$6:$R$1560&gt;0)+(R381&gt;0)*($R$6:$R$1560=0)))&gt;0,"SALONES UNIDOS",IF(SUMPRODUCT((W381=$W$6:$W$1560)*(AH381=$AH$6:$AH$1560)*((AN381&lt;$AO$6:$AO$1560)*(AO381&gt;$AN$6:$AN$1560))*(ROW($W$6:$W$1560)&lt;&gt;ROW(W381)))&gt;0,"CRUZADO","Sin cruce")))</f>
        <v>Sin cruce</v>
      </c>
      <c r="AQ381" s="792" t="str">
        <f t="shared" si="229"/>
        <v>DE3HUAURAC</v>
      </c>
      <c r="AR381" s="792" t="str" cm="1">
        <f t="array" ref="AR381">IF(AQ381="","",IF(SUMPRODUCT((AQ381=$AQ$6:$AQ$1560)*(AH381=$AH$6:$AH$1560)*(AN381=$AN$6:$AN$1560)*(AO381=$AO$6:$AO$1560)*(ROW($AQ$6:$AQ$1560)&lt;&gt;ROW(AQ381))*((R381=0)*($R$6:$R$1560&gt;0)+(R381&gt;0)*($R$6:$R$1560=0)))&gt;0,"SALONES UNIDOS",IF(SUMPRODUCT((AQ381=$AQ$6:$AQ$1560)*(AH381=$AH$6:$AH$1560)*((AN381&lt;$AO$6:$AO$1560)*(AO381&gt;$AN$6:$AN$1560))*(ROW($AQ$6:$AQ$1560)&lt;&gt;ROW(AQ381)))&gt;0,"CRUZADO","Sin cruce")))</f>
        <v>Sin cruce</v>
      </c>
    </row>
    <row r="382" spans="3:45" s="8" customFormat="1" ht="18.75" hidden="1" customHeight="1">
      <c r="C382" s="796" t="s">
        <v>1081</v>
      </c>
      <c r="D382" s="795" t="s">
        <v>781</v>
      </c>
      <c r="E382" s="795">
        <v>20261</v>
      </c>
      <c r="F382" s="796" t="s">
        <v>19</v>
      </c>
      <c r="G382" s="796" t="s">
        <v>20</v>
      </c>
      <c r="H382" s="796" t="s">
        <v>30</v>
      </c>
      <c r="I382" s="796">
        <v>3</v>
      </c>
      <c r="J382" s="796" t="s">
        <v>32</v>
      </c>
      <c r="K382" s="797" t="s">
        <v>1222</v>
      </c>
      <c r="L382" s="798" t="s">
        <v>1223</v>
      </c>
      <c r="M382" s="795" t="s">
        <v>1101</v>
      </c>
      <c r="N382" s="795" t="s">
        <v>1086</v>
      </c>
      <c r="O382" s="796" t="s">
        <v>731</v>
      </c>
      <c r="P382" s="795">
        <v>0</v>
      </c>
      <c r="Q382" s="795">
        <v>2</v>
      </c>
      <c r="R382" s="799">
        <v>2</v>
      </c>
      <c r="S382" s="795">
        <v>3</v>
      </c>
      <c r="T382" s="181"/>
      <c r="U382" s="31">
        <v>22</v>
      </c>
      <c r="V382" s="31">
        <f>IF(W382="","",IFERROR(INDEX(Docentes!C:C,MATCH(W382,Docentes!D:D,0)),"NUEVO"))</f>
        <v>40740790</v>
      </c>
      <c r="W382" s="904" t="s">
        <v>1016</v>
      </c>
      <c r="X382" s="800" t="s">
        <v>168</v>
      </c>
      <c r="Y382" s="789" t="s">
        <v>1088</v>
      </c>
      <c r="Z382" s="789" t="s">
        <v>1089</v>
      </c>
      <c r="AA382" s="272" t="s">
        <v>32</v>
      </c>
      <c r="AB382" s="194" t="s">
        <v>1474</v>
      </c>
      <c r="AC382" s="194">
        <v>33</v>
      </c>
      <c r="AD382" s="194"/>
      <c r="AE382" s="194"/>
      <c r="AF382" s="795" t="s">
        <v>1088</v>
      </c>
      <c r="AG382" s="31" t="str">
        <f t="shared" si="263"/>
        <v>P</v>
      </c>
      <c r="AH382" s="795">
        <v>2</v>
      </c>
      <c r="AI382" s="795">
        <v>21</v>
      </c>
      <c r="AJ382" s="795">
        <v>50</v>
      </c>
      <c r="AK382" s="795">
        <v>23</v>
      </c>
      <c r="AL382" s="795">
        <v>30</v>
      </c>
      <c r="AM382" s="31">
        <f t="shared" si="226"/>
        <v>2.0000000000000027</v>
      </c>
      <c r="AN382" s="792">
        <f t="shared" si="227"/>
        <v>0.90972222222222221</v>
      </c>
      <c r="AO382" s="792">
        <f t="shared" si="228"/>
        <v>0.97916666666666674</v>
      </c>
      <c r="AP382" s="31" t="str" cm="1">
        <f t="array" ref="AP382">IF(W382="","",IF(SUMPRODUCT((W382=$W$6:$W$1560)*(AH382=$AH$6:$AH$1560)*(AN382=$AN$6:$AN$1560)*(AO382=$AO$6:$AO$1560)*(ROW($W$6:$W$1560)&lt;&gt;ROW(W382))*((R382=0)*($R$6:$R$1560&gt;0)+(R382&gt;0)*($R$6:$R$1560=0)))&gt;0,"SALONES UNIDOS",IF(SUMPRODUCT((W382=$W$6:$W$1560)*(AH382=$AH$6:$AH$1560)*((AN382&lt;$AO$6:$AO$1560)*(AO382&gt;$AN$6:$AN$1560))*(ROW($W$6:$W$1560)&lt;&gt;ROW(W382)))&gt;0,"CRUZADO","Sin cruce")))</f>
        <v>Sin cruce</v>
      </c>
      <c r="AQ382" s="792" t="str">
        <f t="shared" si="229"/>
        <v>DE3HUAURAC</v>
      </c>
      <c r="AR382" s="792" t="str" cm="1">
        <f t="array" ref="AR382">IF(AQ382="","",IF(SUMPRODUCT((AQ382=$AQ$6:$AQ$1560)*(AH382=$AH$6:$AH$1560)*(AN382=$AN$6:$AN$1560)*(AO382=$AO$6:$AO$1560)*(ROW($AQ$6:$AQ$1560)&lt;&gt;ROW(AQ382))*((R382=0)*($R$6:$R$1560&gt;0)+(R382&gt;0)*($R$6:$R$1560=0)))&gt;0,"SALONES UNIDOS",IF(SUMPRODUCT((AQ382=$AQ$6:$AQ$1560)*(AH382=$AH$6:$AH$1560)*((AN382&lt;$AO$6:$AO$1560)*(AO382&gt;$AN$6:$AN$1560))*(ROW($AQ$6:$AQ$1560)&lt;&gt;ROW(AQ382)))&gt;0,"CRUZADO","Sin cruce")))</f>
        <v>Sin cruce</v>
      </c>
    </row>
    <row r="383" spans="3:45" s="8" customFormat="1" ht="18.75" customHeight="1">
      <c r="C383" s="12" t="s">
        <v>1081</v>
      </c>
      <c r="D383" s="789" t="s">
        <v>1438</v>
      </c>
      <c r="E383" s="789">
        <v>20261</v>
      </c>
      <c r="F383" s="12" t="s">
        <v>23</v>
      </c>
      <c r="G383" s="12" t="s">
        <v>20</v>
      </c>
      <c r="H383" s="12" t="s">
        <v>21</v>
      </c>
      <c r="I383" s="12">
        <v>1</v>
      </c>
      <c r="J383" s="12" t="s">
        <v>16</v>
      </c>
      <c r="K383" s="790" t="s">
        <v>1439</v>
      </c>
      <c r="L383" s="491" t="s">
        <v>1440</v>
      </c>
      <c r="M383" s="789" t="s">
        <v>1127</v>
      </c>
      <c r="N383" s="789" t="s">
        <v>1164</v>
      </c>
      <c r="O383" s="12" t="s">
        <v>731</v>
      </c>
      <c r="P383" s="31">
        <v>3</v>
      </c>
      <c r="Q383" s="31">
        <v>2</v>
      </c>
      <c r="R383" s="262">
        <v>5</v>
      </c>
      <c r="S383" s="31">
        <v>4</v>
      </c>
      <c r="T383" s="1" t="s">
        <v>1283</v>
      </c>
      <c r="U383" s="31">
        <v>39</v>
      </c>
      <c r="V383" s="31">
        <f>IF(W383="","",IFERROR(INDEX(Docentes!C:C,MATCH(W383,Docentes!D:D,0)),"NUEVO"))</f>
        <v>70401891</v>
      </c>
      <c r="W383" s="346" t="s">
        <v>503</v>
      </c>
      <c r="X383" s="693" t="s">
        <v>1332</v>
      </c>
      <c r="Y383" s="789" t="s">
        <v>1182</v>
      </c>
      <c r="Z383" s="789" t="s">
        <v>1089</v>
      </c>
      <c r="AA383" s="789" t="s">
        <v>26</v>
      </c>
      <c r="AB383" s="789" t="s">
        <v>1487</v>
      </c>
      <c r="AC383" s="789">
        <v>40</v>
      </c>
      <c r="AD383" s="31"/>
      <c r="AE383" s="789"/>
      <c r="AF383" s="789" t="s">
        <v>1182</v>
      </c>
      <c r="AG383" s="31" t="str">
        <f t="shared" si="263"/>
        <v>TP</v>
      </c>
      <c r="AH383" s="789">
        <v>2</v>
      </c>
      <c r="AI383" s="789">
        <v>11</v>
      </c>
      <c r="AJ383" s="789">
        <v>0</v>
      </c>
      <c r="AK383" s="789">
        <v>15</v>
      </c>
      <c r="AL383" s="789">
        <v>10</v>
      </c>
      <c r="AM383" s="31">
        <f t="shared" si="226"/>
        <v>5</v>
      </c>
      <c r="AN383" s="792">
        <f t="shared" si="227"/>
        <v>0.45833333333333331</v>
      </c>
      <c r="AO383" s="792">
        <f t="shared" si="228"/>
        <v>0.63194444444444442</v>
      </c>
      <c r="AP383" s="31" t="str" cm="1">
        <f t="array" ref="AP383">IF(W383="","",IF(SUMPRODUCT((W383=$W$6:$W$1560)*(AH383=$AH$6:$AH$1560)*(AN383=$AN$6:$AN$1560)*(AO383=$AO$6:$AO$1560)*(ROW($W$6:$W$1560)&lt;&gt;ROW(W383))*((R383=0)*($R$6:$R$1560&gt;0)+(R383&gt;0)*($R$6:$R$1560=0)))&gt;0,"SALONES UNIDOS",IF(SUMPRODUCT((W383=$W$6:$W$1560)*(AH383=$AH$6:$AH$1560)*((AN383&lt;$AO$6:$AO$1560)*(AO383&gt;$AN$6:$AN$1560))*(ROW($W$6:$W$1560)&lt;&gt;ROW(W383)))&gt;0,"CRUZADO","Sin cruce")))</f>
        <v>Sin cruce</v>
      </c>
      <c r="AQ383" s="792" t="str">
        <f t="shared" si="229"/>
        <v>AE1PRINCIPALA</v>
      </c>
      <c r="AR383" s="792" t="str" cm="1">
        <f t="array" ref="AR383">IF(AQ383="","",IF(SUMPRODUCT((AQ383=$AQ$6:$AQ$1560)*(AH383=$AH$6:$AH$1560)*(AN383=$AN$6:$AN$1560)*(AO383=$AO$6:$AO$1560)*(ROW($AQ$6:$AQ$1560)&lt;&gt;ROW(AQ383))*((R383=0)*($R$6:$R$1560&gt;0)+(R383&gt;0)*($R$6:$R$1560=0)))&gt;0,"SALONES UNIDOS",IF(SUMPRODUCT((AQ383=$AQ$6:$AQ$1560)*(AH383=$AH$6:$AH$1560)*((AN383&lt;$AO$6:$AO$1560)*(AO383&gt;$AN$6:$AN$1560))*(ROW($AQ$6:$AQ$1560)&lt;&gt;ROW(AQ383)))&gt;0,"CRUZADO","Sin cruce")))</f>
        <v>Sin cruce</v>
      </c>
    </row>
    <row r="384" spans="3:45" s="8" customFormat="1" ht="18.75" customHeight="1">
      <c r="C384" s="12" t="s">
        <v>1081</v>
      </c>
      <c r="D384" s="789" t="s">
        <v>1438</v>
      </c>
      <c r="E384" s="789">
        <v>20261</v>
      </c>
      <c r="F384" s="12" t="s">
        <v>23</v>
      </c>
      <c r="G384" s="12" t="s">
        <v>20</v>
      </c>
      <c r="H384" s="12" t="s">
        <v>21</v>
      </c>
      <c r="I384" s="12">
        <v>1</v>
      </c>
      <c r="J384" s="12" t="s">
        <v>16</v>
      </c>
      <c r="K384" s="790" t="s">
        <v>1442</v>
      </c>
      <c r="L384" s="491" t="s">
        <v>1185</v>
      </c>
      <c r="M384" s="789" t="s">
        <v>1127</v>
      </c>
      <c r="N384" s="789" t="s">
        <v>1164</v>
      </c>
      <c r="O384" s="12" t="s">
        <v>731</v>
      </c>
      <c r="P384" s="31">
        <v>3</v>
      </c>
      <c r="Q384" s="31">
        <v>2</v>
      </c>
      <c r="R384" s="262">
        <v>5</v>
      </c>
      <c r="S384" s="31">
        <v>4</v>
      </c>
      <c r="T384" s="1" t="s">
        <v>1283</v>
      </c>
      <c r="U384" s="31">
        <v>39</v>
      </c>
      <c r="V384" s="31">
        <f>IF(W384="","",IFERROR(INDEX(Docentes!C:C,MATCH(W384,Docentes!D:D,0)),"NUEVO"))</f>
        <v>7253926</v>
      </c>
      <c r="W384" s="794" t="s">
        <v>210</v>
      </c>
      <c r="X384" s="693" t="s">
        <v>1332</v>
      </c>
      <c r="Y384" s="789" t="s">
        <v>1182</v>
      </c>
      <c r="Z384" s="789" t="s">
        <v>1089</v>
      </c>
      <c r="AA384" s="789" t="s">
        <v>26</v>
      </c>
      <c r="AB384" s="789" t="s">
        <v>1487</v>
      </c>
      <c r="AC384" s="789">
        <v>40</v>
      </c>
      <c r="AD384" s="31"/>
      <c r="AE384" s="789"/>
      <c r="AF384" s="789" t="s">
        <v>1182</v>
      </c>
      <c r="AG384" s="31" t="str">
        <f t="shared" si="263"/>
        <v>TP</v>
      </c>
      <c r="AH384" s="789">
        <v>1</v>
      </c>
      <c r="AI384" s="789">
        <v>7</v>
      </c>
      <c r="AJ384" s="789">
        <v>40</v>
      </c>
      <c r="AK384" s="789">
        <v>11</v>
      </c>
      <c r="AL384" s="789">
        <v>50</v>
      </c>
      <c r="AM384" s="31">
        <f t="shared" si="226"/>
        <v>4.9999999999999982</v>
      </c>
      <c r="AN384" s="792">
        <f t="shared" si="227"/>
        <v>0.31944444444444448</v>
      </c>
      <c r="AO384" s="792">
        <f t="shared" si="228"/>
        <v>0.49305555555555552</v>
      </c>
      <c r="AP384" s="31" t="str" cm="1">
        <f t="array" ref="AP384">IF(W384="","",IF(SUMPRODUCT((W384=$W$6:$W$1560)*(AH384=$AH$6:$AH$1560)*(AN384=$AN$6:$AN$1560)*(AO384=$AO$6:$AO$1560)*(ROW($W$6:$W$1560)&lt;&gt;ROW(W384))*((R384=0)*($R$6:$R$1560&gt;0)+(R384&gt;0)*($R$6:$R$1560=0)))&gt;0,"SALONES UNIDOS",IF(SUMPRODUCT((W384=$W$6:$W$1560)*(AH384=$AH$6:$AH$1560)*((AN384&lt;$AO$6:$AO$1560)*(AO384&gt;$AN$6:$AN$1560))*(ROW($W$6:$W$1560)&lt;&gt;ROW(W384)))&gt;0,"CRUZADO","Sin cruce")))</f>
        <v>Sin cruce</v>
      </c>
      <c r="AQ384" s="792" t="str">
        <f t="shared" si="229"/>
        <v>AE1PRINCIPALA</v>
      </c>
      <c r="AR384" s="792" t="str" cm="1">
        <f t="array" ref="AR384">IF(AQ384="","",IF(SUMPRODUCT((AQ384=$AQ$6:$AQ$1560)*(AH384=$AH$6:$AH$1560)*(AN384=$AN$6:$AN$1560)*(AO384=$AO$6:$AO$1560)*(ROW($AQ$6:$AQ$1560)&lt;&gt;ROW(AQ384))*((R384=0)*($R$6:$R$1560&gt;0)+(R384&gt;0)*($R$6:$R$1560=0)))&gt;0,"SALONES UNIDOS",IF(SUMPRODUCT((AQ384=$AQ$6:$AQ$1560)*(AH384=$AH$6:$AH$1560)*((AN384&lt;$AO$6:$AO$1560)*(AO384&gt;$AN$6:$AN$1560))*(ROW($AQ$6:$AQ$1560)&lt;&gt;ROW(AQ384)))&gt;0,"CRUZADO","Sin cruce")))</f>
        <v>Sin cruce</v>
      </c>
    </row>
    <row r="385" spans="3:44" s="8" customFormat="1" ht="18.75" customHeight="1">
      <c r="C385" s="12" t="s">
        <v>1081</v>
      </c>
      <c r="D385" s="789" t="s">
        <v>1438</v>
      </c>
      <c r="E385" s="789">
        <v>20261</v>
      </c>
      <c r="F385" s="12" t="s">
        <v>23</v>
      </c>
      <c r="G385" s="12" t="s">
        <v>20</v>
      </c>
      <c r="H385" s="12" t="s">
        <v>21</v>
      </c>
      <c r="I385" s="12">
        <v>1</v>
      </c>
      <c r="J385" s="12" t="s">
        <v>16</v>
      </c>
      <c r="K385" s="790" t="s">
        <v>1443</v>
      </c>
      <c r="L385" s="491" t="s">
        <v>1444</v>
      </c>
      <c r="M385" s="789" t="s">
        <v>1127</v>
      </c>
      <c r="N385" s="789" t="s">
        <v>1164</v>
      </c>
      <c r="O385" s="12" t="s">
        <v>731</v>
      </c>
      <c r="P385" s="31">
        <v>3</v>
      </c>
      <c r="Q385" s="31">
        <v>2</v>
      </c>
      <c r="R385" s="262">
        <v>5</v>
      </c>
      <c r="S385" s="31">
        <v>4</v>
      </c>
      <c r="T385" s="1" t="s">
        <v>1283</v>
      </c>
      <c r="U385" s="31">
        <v>39</v>
      </c>
      <c r="V385" s="31">
        <f>IF(W385="","",IFERROR(INDEX(Docentes!C:C,MATCH(W385,Docentes!D:D,0)),"NUEVO"))</f>
        <v>21850336</v>
      </c>
      <c r="W385" s="794" t="s">
        <v>427</v>
      </c>
      <c r="X385" s="693" t="s">
        <v>1332</v>
      </c>
      <c r="Y385" s="789" t="s">
        <v>1182</v>
      </c>
      <c r="Z385" s="789" t="s">
        <v>1089</v>
      </c>
      <c r="AA385" s="789" t="s">
        <v>26</v>
      </c>
      <c r="AB385" s="789" t="s">
        <v>1487</v>
      </c>
      <c r="AC385" s="789">
        <v>40</v>
      </c>
      <c r="AD385" s="31"/>
      <c r="AE385" s="789"/>
      <c r="AF385" s="789" t="s">
        <v>1182</v>
      </c>
      <c r="AG385" s="31" t="str">
        <f t="shared" si="263"/>
        <v>TP</v>
      </c>
      <c r="AH385" s="789">
        <v>3</v>
      </c>
      <c r="AI385" s="789">
        <v>7</v>
      </c>
      <c r="AJ385" s="789">
        <v>40</v>
      </c>
      <c r="AK385" s="789">
        <v>11</v>
      </c>
      <c r="AL385" s="789">
        <v>50</v>
      </c>
      <c r="AM385" s="31">
        <f t="shared" si="226"/>
        <v>4.9999999999999982</v>
      </c>
      <c r="AN385" s="792">
        <f t="shared" si="227"/>
        <v>0.31944444444444448</v>
      </c>
      <c r="AO385" s="792">
        <f t="shared" si="228"/>
        <v>0.49305555555555552</v>
      </c>
      <c r="AP385" s="31" t="str" cm="1">
        <f t="array" ref="AP385">IF(W385="","",IF(SUMPRODUCT((W385=$W$6:$W$1560)*(AH385=$AH$6:$AH$1560)*(AN385=$AN$6:$AN$1560)*(AO385=$AO$6:$AO$1560)*(ROW($W$6:$W$1560)&lt;&gt;ROW(W385))*((R385=0)*($R$6:$R$1560&gt;0)+(R385&gt;0)*($R$6:$R$1560=0)))&gt;0,"SALONES UNIDOS",IF(SUMPRODUCT((W385=$W$6:$W$1560)*(AH385=$AH$6:$AH$1560)*((AN385&lt;$AO$6:$AO$1560)*(AO385&gt;$AN$6:$AN$1560))*(ROW($W$6:$W$1560)&lt;&gt;ROW(W385)))&gt;0,"CRUZADO","Sin cruce")))</f>
        <v>Sin cruce</v>
      </c>
      <c r="AQ385" s="792" t="str">
        <f t="shared" si="229"/>
        <v>AE1PRINCIPALA</v>
      </c>
      <c r="AR385" s="792" t="str" cm="1">
        <f t="array" ref="AR385">IF(AQ385="","",IF(SUMPRODUCT((AQ385=$AQ$6:$AQ$1560)*(AH385=$AH$6:$AH$1560)*(AN385=$AN$6:$AN$1560)*(AO385=$AO$6:$AO$1560)*(ROW($AQ$6:$AQ$1560)&lt;&gt;ROW(AQ385))*((R385=0)*($R$6:$R$1560&gt;0)+(R385&gt;0)*($R$6:$R$1560=0)))&gt;0,"SALONES UNIDOS",IF(SUMPRODUCT((AQ385=$AQ$6:$AQ$1560)*(AH385=$AH$6:$AH$1560)*((AN385&lt;$AO$6:$AO$1560)*(AO385&gt;$AN$6:$AN$1560))*(ROW($AQ$6:$AQ$1560)&lt;&gt;ROW(AQ385)))&gt;0,"CRUZADO","Sin cruce")))</f>
        <v>Sin cruce</v>
      </c>
    </row>
    <row r="386" spans="3:44" s="8" customFormat="1" ht="18.75" customHeight="1">
      <c r="C386" s="12" t="s">
        <v>1081</v>
      </c>
      <c r="D386" s="789" t="s">
        <v>1438</v>
      </c>
      <c r="E386" s="789">
        <v>20261</v>
      </c>
      <c r="F386" s="12" t="s">
        <v>23</v>
      </c>
      <c r="G386" s="12" t="s">
        <v>20</v>
      </c>
      <c r="H386" s="12" t="s">
        <v>21</v>
      </c>
      <c r="I386" s="12">
        <v>1</v>
      </c>
      <c r="J386" s="12" t="s">
        <v>16</v>
      </c>
      <c r="K386" s="790" t="s">
        <v>1445</v>
      </c>
      <c r="L386" s="491" t="s">
        <v>1190</v>
      </c>
      <c r="M386" s="789" t="s">
        <v>1127</v>
      </c>
      <c r="N386" s="789" t="s">
        <v>1164</v>
      </c>
      <c r="O386" s="12" t="s">
        <v>731</v>
      </c>
      <c r="P386" s="31">
        <v>2</v>
      </c>
      <c r="Q386" s="31">
        <v>2</v>
      </c>
      <c r="R386" s="262">
        <v>4</v>
      </c>
      <c r="S386" s="31">
        <v>3</v>
      </c>
      <c r="T386" s="1" t="s">
        <v>1283</v>
      </c>
      <c r="U386" s="31">
        <v>39</v>
      </c>
      <c r="V386" s="31">
        <f>IF(W386="","",IFERROR(INDEX(Docentes!C:C,MATCH(W386,Docentes!D:D,0)),"NUEVO"))</f>
        <v>41730649</v>
      </c>
      <c r="W386" s="9" t="s">
        <v>302</v>
      </c>
      <c r="X386" s="693" t="s">
        <v>1332</v>
      </c>
      <c r="Y386" s="789" t="s">
        <v>1182</v>
      </c>
      <c r="Z386" s="789" t="s">
        <v>1089</v>
      </c>
      <c r="AA386" s="789" t="s">
        <v>26</v>
      </c>
      <c r="AB386" s="789" t="s">
        <v>1487</v>
      </c>
      <c r="AC386" s="789">
        <v>40</v>
      </c>
      <c r="AD386" s="31"/>
      <c r="AE386" s="789"/>
      <c r="AF386" s="789" t="s">
        <v>1182</v>
      </c>
      <c r="AG386" s="31" t="str">
        <f t="shared" si="263"/>
        <v>TP</v>
      </c>
      <c r="AH386" s="789">
        <v>2</v>
      </c>
      <c r="AI386" s="789">
        <v>7</v>
      </c>
      <c r="AJ386" s="789">
        <v>40</v>
      </c>
      <c r="AK386" s="789">
        <v>11</v>
      </c>
      <c r="AL386" s="789">
        <v>0</v>
      </c>
      <c r="AM386" s="31">
        <f t="shared" ref="AM386:AM446" si="274">IF(R386=0,0,IF(AI386="",R386,IF(X386="HIBRIDO VIRTUAL",0,((((AK386/24)+(AL386/1440))-((AI386/24)+(AJ386/1440)))*1440/50))))</f>
        <v>3.9999999999999987</v>
      </c>
      <c r="AN386" s="792">
        <f t="shared" ref="AN386:AN446" si="275">AI386/24+AJ386/1440</f>
        <v>0.31944444444444448</v>
      </c>
      <c r="AO386" s="792">
        <f t="shared" ref="AO386:AO446" si="276">AK386/24+AL386/1440</f>
        <v>0.45833333333333331</v>
      </c>
      <c r="AP386" s="31" t="str" cm="1">
        <f t="array" ref="AP386">IF(W386="","",IF(SUMPRODUCT((W386=$W$6:$W$1560)*(AH386=$AH$6:$AH$1560)*(AN386=$AN$6:$AN$1560)*(AO386=$AO$6:$AO$1560)*(ROW($W$6:$W$1560)&lt;&gt;ROW(W386))*((R386=0)*($R$6:$R$1560&gt;0)+(R386&gt;0)*($R$6:$R$1560=0)))&gt;0,"SALONES UNIDOS",IF(SUMPRODUCT((W386=$W$6:$W$1560)*(AH386=$AH$6:$AH$1560)*((AN386&lt;$AO$6:$AO$1560)*(AO386&gt;$AN$6:$AN$1560))*(ROW($W$6:$W$1560)&lt;&gt;ROW(W386)))&gt;0,"CRUZADO","Sin cruce")))</f>
        <v>Sin cruce</v>
      </c>
      <c r="AQ386" s="792" t="str">
        <f t="shared" ref="AQ386:AQ446" si="277">TRIM(CONCATENATE(H386,I386,F386,J386))</f>
        <v>AE1PRINCIPALA</v>
      </c>
      <c r="AR386" s="792" t="str" cm="1">
        <f t="array" ref="AR386">IF(AQ386="","",IF(SUMPRODUCT((AQ386=$AQ$6:$AQ$1560)*(AH386=$AH$6:$AH$1560)*(AN386=$AN$6:$AN$1560)*(AO386=$AO$6:$AO$1560)*(ROW($AQ$6:$AQ$1560)&lt;&gt;ROW(AQ386))*((R386=0)*($R$6:$R$1560&gt;0)+(R386&gt;0)*($R$6:$R$1560=0)))&gt;0,"SALONES UNIDOS",IF(SUMPRODUCT((AQ386=$AQ$6:$AQ$1560)*(AH386=$AH$6:$AH$1560)*((AN386&lt;$AO$6:$AO$1560)*(AO386&gt;$AN$6:$AN$1560))*(ROW($AQ$6:$AQ$1560)&lt;&gt;ROW(AQ386)))&gt;0,"CRUZADO","Sin cruce")))</f>
        <v>Sin cruce</v>
      </c>
    </row>
    <row r="387" spans="3:44" s="8" customFormat="1" ht="18.75" customHeight="1">
      <c r="C387" s="12" t="s">
        <v>1081</v>
      </c>
      <c r="D387" s="789" t="s">
        <v>1438</v>
      </c>
      <c r="E387" s="789">
        <v>20261</v>
      </c>
      <c r="F387" s="12" t="s">
        <v>23</v>
      </c>
      <c r="G387" s="12" t="s">
        <v>20</v>
      </c>
      <c r="H387" s="12" t="s">
        <v>21</v>
      </c>
      <c r="I387" s="12">
        <v>1</v>
      </c>
      <c r="J387" s="12" t="s">
        <v>16</v>
      </c>
      <c r="K387" s="790" t="s">
        <v>1446</v>
      </c>
      <c r="L387" s="491" t="s">
        <v>1131</v>
      </c>
      <c r="M387" s="789" t="s">
        <v>1127</v>
      </c>
      <c r="N387" s="789" t="s">
        <v>1164</v>
      </c>
      <c r="O387" s="12" t="s">
        <v>731</v>
      </c>
      <c r="P387" s="31">
        <v>2</v>
      </c>
      <c r="Q387" s="31">
        <v>2</v>
      </c>
      <c r="R387" s="262">
        <v>4</v>
      </c>
      <c r="S387" s="31">
        <v>3</v>
      </c>
      <c r="T387" s="1" t="s">
        <v>1283</v>
      </c>
      <c r="U387" s="31">
        <v>39</v>
      </c>
      <c r="V387" s="31">
        <f>IF(W387="","",IFERROR(INDEX(Docentes!C:C,MATCH(W387,Docentes!D:D,0)),"NUEVO"))</f>
        <v>41126222</v>
      </c>
      <c r="W387" s="916" t="s">
        <v>517</v>
      </c>
      <c r="X387" s="693" t="s">
        <v>1332</v>
      </c>
      <c r="Y387" s="789" t="s">
        <v>1182</v>
      </c>
      <c r="Z387" s="789" t="s">
        <v>1089</v>
      </c>
      <c r="AA387" s="789" t="s">
        <v>26</v>
      </c>
      <c r="AB387" s="789" t="s">
        <v>1487</v>
      </c>
      <c r="AC387" s="789">
        <v>40</v>
      </c>
      <c r="AD387" s="31"/>
      <c r="AE387" s="789"/>
      <c r="AF387" s="789" t="s">
        <v>1182</v>
      </c>
      <c r="AG387" s="31" t="str">
        <f t="shared" si="263"/>
        <v>TP</v>
      </c>
      <c r="AH387" s="789">
        <v>4</v>
      </c>
      <c r="AI387" s="789">
        <v>7</v>
      </c>
      <c r="AJ387" s="789">
        <v>40</v>
      </c>
      <c r="AK387" s="789">
        <v>11</v>
      </c>
      <c r="AL387" s="789">
        <v>0</v>
      </c>
      <c r="AM387" s="31">
        <f t="shared" si="274"/>
        <v>3.9999999999999987</v>
      </c>
      <c r="AN387" s="792">
        <f t="shared" si="275"/>
        <v>0.31944444444444448</v>
      </c>
      <c r="AO387" s="792">
        <f t="shared" si="276"/>
        <v>0.45833333333333331</v>
      </c>
      <c r="AP387" s="31" t="str" cm="1">
        <f t="array" ref="AP387">IF(W387="","",IF(SUMPRODUCT((W387=$W$6:$W$1560)*(AH387=$AH$6:$AH$1560)*(AN387=$AN$6:$AN$1560)*(AO387=$AO$6:$AO$1560)*(ROW($W$6:$W$1560)&lt;&gt;ROW(W387))*((R387=0)*($R$6:$R$1560&gt;0)+(R387&gt;0)*($R$6:$R$1560=0)))&gt;0,"SALONES UNIDOS",IF(SUMPRODUCT((W387=$W$6:$W$1560)*(AH387=$AH$6:$AH$1560)*((AN387&lt;$AO$6:$AO$1560)*(AO387&gt;$AN$6:$AN$1560))*(ROW($W$6:$W$1560)&lt;&gt;ROW(W387)))&gt;0,"CRUZADO","Sin cruce")))</f>
        <v>Sin cruce</v>
      </c>
      <c r="AQ387" s="792" t="str">
        <f t="shared" si="277"/>
        <v>AE1PRINCIPALA</v>
      </c>
      <c r="AR387" s="792" t="str" cm="1">
        <f t="array" ref="AR387">IF(AQ387="","",IF(SUMPRODUCT((AQ387=$AQ$6:$AQ$1560)*(AH387=$AH$6:$AH$1560)*(AN387=$AN$6:$AN$1560)*(AO387=$AO$6:$AO$1560)*(ROW($AQ$6:$AQ$1560)&lt;&gt;ROW(AQ387))*((R387=0)*($R$6:$R$1560&gt;0)+(R387&gt;0)*($R$6:$R$1560=0)))&gt;0,"SALONES UNIDOS",IF(SUMPRODUCT((AQ387=$AQ$6:$AQ$1560)*(AH387=$AH$6:$AH$1560)*((AN387&lt;$AO$6:$AO$1560)*(AO387&gt;$AN$6:$AN$1560))*(ROW($AQ$6:$AQ$1560)&lt;&gt;ROW(AQ387)))&gt;0,"CRUZADO","Sin cruce")))</f>
        <v>Sin cruce</v>
      </c>
    </row>
    <row r="388" spans="3:44" s="8" customFormat="1" ht="18.75" customHeight="1">
      <c r="C388" s="12" t="s">
        <v>1081</v>
      </c>
      <c r="D388" s="789" t="s">
        <v>1438</v>
      </c>
      <c r="E388" s="789">
        <v>20261</v>
      </c>
      <c r="F388" s="12" t="s">
        <v>23</v>
      </c>
      <c r="G388" s="12" t="s">
        <v>20</v>
      </c>
      <c r="H388" s="12" t="s">
        <v>21</v>
      </c>
      <c r="I388" s="12">
        <v>1</v>
      </c>
      <c r="J388" s="12" t="s">
        <v>16</v>
      </c>
      <c r="K388" s="790" t="s">
        <v>1447</v>
      </c>
      <c r="L388" s="491" t="s">
        <v>1448</v>
      </c>
      <c r="M388" s="789" t="s">
        <v>1101</v>
      </c>
      <c r="N388" s="789" t="s">
        <v>1164</v>
      </c>
      <c r="O388" s="12" t="s">
        <v>731</v>
      </c>
      <c r="P388" s="31">
        <v>2</v>
      </c>
      <c r="Q388" s="31">
        <v>2</v>
      </c>
      <c r="R388" s="262">
        <v>4</v>
      </c>
      <c r="S388" s="31">
        <v>3</v>
      </c>
      <c r="T388" s="1" t="s">
        <v>1283</v>
      </c>
      <c r="U388" s="31">
        <v>39</v>
      </c>
      <c r="V388" s="31">
        <f>IF(W388="","",IFERROR(INDEX(Docentes!C:C,MATCH(W388,Docentes!D:D,0)),"NUEVO"))</f>
        <v>41916771</v>
      </c>
      <c r="W388" s="487" t="s">
        <v>1033</v>
      </c>
      <c r="X388" s="693" t="s">
        <v>1332</v>
      </c>
      <c r="Y388" s="789" t="s">
        <v>1182</v>
      </c>
      <c r="Z388" s="789" t="s">
        <v>1089</v>
      </c>
      <c r="AA388" s="789" t="s">
        <v>26</v>
      </c>
      <c r="AB388" s="789" t="s">
        <v>1488</v>
      </c>
      <c r="AC388" s="789">
        <v>40</v>
      </c>
      <c r="AD388" s="31"/>
      <c r="AE388" s="789"/>
      <c r="AF388" s="789" t="s">
        <v>1182</v>
      </c>
      <c r="AG388" s="31" t="str">
        <f t="shared" si="263"/>
        <v>TP</v>
      </c>
      <c r="AH388" s="789">
        <v>4</v>
      </c>
      <c r="AI388" s="789">
        <v>11</v>
      </c>
      <c r="AJ388" s="789">
        <v>0</v>
      </c>
      <c r="AK388" s="789">
        <v>14</v>
      </c>
      <c r="AL388" s="789">
        <v>20</v>
      </c>
      <c r="AM388" s="31">
        <f t="shared" si="274"/>
        <v>4</v>
      </c>
      <c r="AN388" s="792">
        <f t="shared" si="275"/>
        <v>0.45833333333333331</v>
      </c>
      <c r="AO388" s="792">
        <f t="shared" si="276"/>
        <v>0.59722222222222221</v>
      </c>
      <c r="AP388" s="31" t="str" cm="1">
        <f t="array" ref="AP388">IF(W388="","",IF(SUMPRODUCT((W388=$W$6:$W$1560)*(AH388=$AH$6:$AH$1560)*(AN388=$AN$6:$AN$1560)*(AO388=$AO$6:$AO$1560)*(ROW($W$6:$W$1560)&lt;&gt;ROW(W388))*((R388=0)*($R$6:$R$1560&gt;0)+(R388&gt;0)*($R$6:$R$1560=0)))&gt;0,"SALONES UNIDOS",IF(SUMPRODUCT((W388=$W$6:$W$1560)*(AH388=$AH$6:$AH$1560)*((AN388&lt;$AO$6:$AO$1560)*(AO388&gt;$AN$6:$AN$1560))*(ROW($W$6:$W$1560)&lt;&gt;ROW(W388)))&gt;0,"CRUZADO","Sin cruce")))</f>
        <v>Sin cruce</v>
      </c>
      <c r="AQ388" s="792" t="str">
        <f t="shared" si="277"/>
        <v>AE1PRINCIPALA</v>
      </c>
      <c r="AR388" s="792" t="str" cm="1">
        <f t="array" ref="AR388">IF(AQ388="","",IF(SUMPRODUCT((AQ388=$AQ$6:$AQ$1560)*(AH388=$AH$6:$AH$1560)*(AN388=$AN$6:$AN$1560)*(AO388=$AO$6:$AO$1560)*(ROW($AQ$6:$AQ$1560)&lt;&gt;ROW(AQ388))*((R388=0)*($R$6:$R$1560&gt;0)+(R388&gt;0)*($R$6:$R$1560=0)))&gt;0,"SALONES UNIDOS",IF(SUMPRODUCT((AQ388=$AQ$6:$AQ$1560)*(AH388=$AH$6:$AH$1560)*((AN388&lt;$AO$6:$AO$1560)*(AO388&gt;$AN$6:$AN$1560))*(ROW($AQ$6:$AQ$1560)&lt;&gt;ROW(AQ388)))&gt;0,"CRUZADO","Sin cruce")))</f>
        <v>Sin cruce</v>
      </c>
    </row>
    <row r="389" spans="3:44" s="8" customFormat="1" ht="18.75" customHeight="1">
      <c r="C389" s="12" t="s">
        <v>1081</v>
      </c>
      <c r="D389" s="789" t="s">
        <v>1438</v>
      </c>
      <c r="E389" s="789">
        <v>20261</v>
      </c>
      <c r="F389" s="12" t="s">
        <v>23</v>
      </c>
      <c r="G389" s="12" t="s">
        <v>20</v>
      </c>
      <c r="H389" s="12" t="s">
        <v>21</v>
      </c>
      <c r="I389" s="12">
        <v>1</v>
      </c>
      <c r="J389" s="12" t="s">
        <v>26</v>
      </c>
      <c r="K389" s="790" t="s">
        <v>1439</v>
      </c>
      <c r="L389" s="491" t="s">
        <v>1440</v>
      </c>
      <c r="M389" s="789" t="s">
        <v>1127</v>
      </c>
      <c r="N389" s="789" t="s">
        <v>1164</v>
      </c>
      <c r="O389" s="12" t="s">
        <v>731</v>
      </c>
      <c r="P389" s="31">
        <v>3</v>
      </c>
      <c r="Q389" s="31">
        <v>2</v>
      </c>
      <c r="R389" s="262">
        <v>5</v>
      </c>
      <c r="S389" s="31">
        <v>4</v>
      </c>
      <c r="T389" s="1" t="s">
        <v>1283</v>
      </c>
      <c r="U389" s="31">
        <v>39</v>
      </c>
      <c r="V389" s="31">
        <f>IF(W389="","",IFERROR(INDEX(Docentes!C:C,MATCH(W389,Docentes!D:D,0)),"NUEVO"))</f>
        <v>43608561</v>
      </c>
      <c r="W389" s="693" t="s">
        <v>1006</v>
      </c>
      <c r="X389" s="693" t="s">
        <v>1332</v>
      </c>
      <c r="Y389" s="789" t="s">
        <v>1182</v>
      </c>
      <c r="Z389" s="789" t="s">
        <v>1089</v>
      </c>
      <c r="AA389" s="789" t="s">
        <v>26</v>
      </c>
      <c r="AB389" s="789" t="s">
        <v>1489</v>
      </c>
      <c r="AC389" s="789">
        <v>40</v>
      </c>
      <c r="AD389" s="31"/>
      <c r="AE389" s="789"/>
      <c r="AF389" s="789" t="s">
        <v>1182</v>
      </c>
      <c r="AG389" s="31" t="str">
        <f t="shared" ref="AG389:AG394" si="278">IF(AND(P389&gt;0,Q389&gt;0),"TP",IF(AND(P389&gt;0,Q389=0),"T","P"))</f>
        <v>TP</v>
      </c>
      <c r="AH389" s="789">
        <v>5</v>
      </c>
      <c r="AI389" s="789">
        <v>11</v>
      </c>
      <c r="AJ389" s="789">
        <v>0</v>
      </c>
      <c r="AK389" s="789">
        <v>15</v>
      </c>
      <c r="AL389" s="789">
        <v>10</v>
      </c>
      <c r="AM389" s="31">
        <f t="shared" ref="AM389:AM394" si="279">IF(R389=0,0,IF(AI389="",R389,IF(X389="HIBRIDO VIRTUAL",0,((((AK389/24)+(AL389/1440))-((AI389/24)+(AJ389/1440)))*1440/50))))</f>
        <v>5</v>
      </c>
      <c r="AN389" s="792">
        <f t="shared" ref="AN389:AN394" si="280">AI389/24+AJ389/1440</f>
        <v>0.45833333333333331</v>
      </c>
      <c r="AO389" s="792">
        <f t="shared" ref="AO389:AO394" si="281">AK389/24+AL389/1440</f>
        <v>0.63194444444444442</v>
      </c>
      <c r="AP389" s="31" t="str" cm="1">
        <f t="array" ref="AP389">IF(W389="","",IF(SUMPRODUCT((W389=$W$6:$W$1560)*(AH389=$AH$6:$AH$1560)*(AN389=$AN$6:$AN$1560)*(AO389=$AO$6:$AO$1560)*(ROW($W$6:$W$1560)&lt;&gt;ROW(W389))*((R389=0)*($R$6:$R$1560&gt;0)+(R389&gt;0)*($R$6:$R$1560=0)))&gt;0,"SALONES UNIDOS",IF(SUMPRODUCT((W389=$W$6:$W$1560)*(AH389=$AH$6:$AH$1560)*((AN389&lt;$AO$6:$AO$1560)*(AO389&gt;$AN$6:$AN$1560))*(ROW($W$6:$W$1560)&lt;&gt;ROW(W389)))&gt;0,"CRUZADO","Sin cruce")))</f>
        <v>Sin cruce</v>
      </c>
      <c r="AQ389" s="792" t="str">
        <f t="shared" ref="AQ389:AQ394" si="282">TRIM(CONCATENATE(H389,I389,F389,J389))</f>
        <v>AE1PRINCIPALB</v>
      </c>
      <c r="AR389" s="792" t="str" cm="1">
        <f t="array" ref="AR389">IF(AQ389="","",IF(SUMPRODUCT((AQ389=$AQ$6:$AQ$1560)*(AH389=$AH$6:$AH$1560)*(AN389=$AN$6:$AN$1560)*(AO389=$AO$6:$AO$1560)*(ROW($AQ$6:$AQ$1560)&lt;&gt;ROW(AQ389))*((R389=0)*($R$6:$R$1560&gt;0)+(R389&gt;0)*($R$6:$R$1560=0)))&gt;0,"SALONES UNIDOS",IF(SUMPRODUCT((AQ389=$AQ$6:$AQ$1560)*(AH389=$AH$6:$AH$1560)*((AN389&lt;$AO$6:$AO$1560)*(AO389&gt;$AN$6:$AN$1560))*(ROW($AQ$6:$AQ$1560)&lt;&gt;ROW(AQ389)))&gt;0,"CRUZADO","Sin cruce")))</f>
        <v>Sin cruce</v>
      </c>
    </row>
    <row r="390" spans="3:44" s="8" customFormat="1" ht="18.75" customHeight="1">
      <c r="C390" s="12" t="s">
        <v>1081</v>
      </c>
      <c r="D390" s="789" t="s">
        <v>1438</v>
      </c>
      <c r="E390" s="789">
        <v>20261</v>
      </c>
      <c r="F390" s="11" t="s">
        <v>23</v>
      </c>
      <c r="G390" s="11" t="s">
        <v>20</v>
      </c>
      <c r="H390" s="11" t="s">
        <v>21</v>
      </c>
      <c r="I390" s="11">
        <v>1</v>
      </c>
      <c r="J390" s="11" t="s">
        <v>26</v>
      </c>
      <c r="K390" s="790" t="s">
        <v>1442</v>
      </c>
      <c r="L390" s="491" t="s">
        <v>1185</v>
      </c>
      <c r="M390" s="789" t="s">
        <v>1127</v>
      </c>
      <c r="N390" s="789" t="s">
        <v>1164</v>
      </c>
      <c r="O390" s="12" t="s">
        <v>731</v>
      </c>
      <c r="P390" s="31">
        <v>3</v>
      </c>
      <c r="Q390" s="31">
        <v>2</v>
      </c>
      <c r="R390" s="262">
        <v>5</v>
      </c>
      <c r="S390" s="31">
        <v>4</v>
      </c>
      <c r="T390" s="1" t="s">
        <v>1283</v>
      </c>
      <c r="U390" s="31">
        <v>39</v>
      </c>
      <c r="V390" s="31">
        <f>IF(W390="","",IFERROR(INDEX(Docentes!C:C,MATCH(W390,Docentes!D:D,0)),"NUEVO"))</f>
        <v>40444414</v>
      </c>
      <c r="W390" s="693" t="s">
        <v>1039</v>
      </c>
      <c r="X390" s="793" t="s">
        <v>1332</v>
      </c>
      <c r="Y390" s="31" t="s">
        <v>1182</v>
      </c>
      <c r="Z390" s="789" t="s">
        <v>1089</v>
      </c>
      <c r="AA390" s="789" t="s">
        <v>26</v>
      </c>
      <c r="AB390" s="789" t="s">
        <v>1489</v>
      </c>
      <c r="AC390" s="789">
        <v>40</v>
      </c>
      <c r="AD390" s="31"/>
      <c r="AE390" s="789"/>
      <c r="AF390" s="789" t="s">
        <v>1182</v>
      </c>
      <c r="AG390" s="31" t="str">
        <f t="shared" si="278"/>
        <v>TP</v>
      </c>
      <c r="AH390" s="789">
        <v>4</v>
      </c>
      <c r="AI390" s="789">
        <v>7</v>
      </c>
      <c r="AJ390" s="789">
        <v>40</v>
      </c>
      <c r="AK390" s="789">
        <v>11</v>
      </c>
      <c r="AL390" s="789">
        <v>50</v>
      </c>
      <c r="AM390" s="31">
        <f t="shared" si="279"/>
        <v>4.9999999999999982</v>
      </c>
      <c r="AN390" s="792">
        <f t="shared" si="280"/>
        <v>0.31944444444444448</v>
      </c>
      <c r="AO390" s="792">
        <f t="shared" si="281"/>
        <v>0.49305555555555552</v>
      </c>
      <c r="AP390" s="31" t="str" cm="1">
        <f t="array" ref="AP390">IF(W390="","",IF(SUMPRODUCT((W390=$W$6:$W$1560)*(AH390=$AH$6:$AH$1560)*(AN390=$AN$6:$AN$1560)*(AO390=$AO$6:$AO$1560)*(ROW($W$6:$W$1560)&lt;&gt;ROW(W390))*((R390=0)*($R$6:$R$1560&gt;0)+(R390&gt;0)*($R$6:$R$1560=0)))&gt;0,"SALONES UNIDOS",IF(SUMPRODUCT((W390=$W$6:$W$1560)*(AH390=$AH$6:$AH$1560)*((AN390&lt;$AO$6:$AO$1560)*(AO390&gt;$AN$6:$AN$1560))*(ROW($W$6:$W$1560)&lt;&gt;ROW(W390)))&gt;0,"CRUZADO","Sin cruce")))</f>
        <v>Sin cruce</v>
      </c>
      <c r="AQ390" s="792" t="str">
        <f t="shared" si="282"/>
        <v>AE1PRINCIPALB</v>
      </c>
      <c r="AR390" s="792" t="str" cm="1">
        <f t="array" ref="AR390">IF(AQ390="","",IF(SUMPRODUCT((AQ390=$AQ$6:$AQ$1560)*(AH390=$AH$6:$AH$1560)*(AN390=$AN$6:$AN$1560)*(AO390=$AO$6:$AO$1560)*(ROW($AQ$6:$AQ$1560)&lt;&gt;ROW(AQ390))*((R390=0)*($R$6:$R$1560&gt;0)+(R390&gt;0)*($R$6:$R$1560=0)))&gt;0,"SALONES UNIDOS",IF(SUMPRODUCT((AQ390=$AQ$6:$AQ$1560)*(AH390=$AH$6:$AH$1560)*((AN390&lt;$AO$6:$AO$1560)*(AO390&gt;$AN$6:$AN$1560))*(ROW($AQ$6:$AQ$1560)&lt;&gt;ROW(AQ390)))&gt;0,"CRUZADO","Sin cruce")))</f>
        <v>Sin cruce</v>
      </c>
    </row>
    <row r="391" spans="3:44" s="8" customFormat="1" ht="18.75" customHeight="1">
      <c r="C391" s="12" t="s">
        <v>1081</v>
      </c>
      <c r="D391" s="789" t="s">
        <v>1438</v>
      </c>
      <c r="E391" s="789">
        <v>20261</v>
      </c>
      <c r="F391" s="11" t="s">
        <v>23</v>
      </c>
      <c r="G391" s="11" t="s">
        <v>20</v>
      </c>
      <c r="H391" s="11" t="s">
        <v>21</v>
      </c>
      <c r="I391" s="11">
        <v>1</v>
      </c>
      <c r="J391" s="11" t="s">
        <v>26</v>
      </c>
      <c r="K391" s="790" t="s">
        <v>1443</v>
      </c>
      <c r="L391" s="491" t="s">
        <v>1444</v>
      </c>
      <c r="M391" s="789" t="s">
        <v>1127</v>
      </c>
      <c r="N391" s="789" t="s">
        <v>1164</v>
      </c>
      <c r="O391" s="12" t="s">
        <v>731</v>
      </c>
      <c r="P391" s="31">
        <v>3</v>
      </c>
      <c r="Q391" s="31">
        <v>2</v>
      </c>
      <c r="R391" s="262">
        <v>5</v>
      </c>
      <c r="S391" s="31">
        <v>4</v>
      </c>
      <c r="T391" s="1" t="s">
        <v>1283</v>
      </c>
      <c r="U391" s="31">
        <v>39</v>
      </c>
      <c r="V391" s="31">
        <f>IF(W391="","",IFERROR(INDEX(Docentes!C:C,MATCH(W391,Docentes!D:D,0)),"NUEVO"))</f>
        <v>10359700</v>
      </c>
      <c r="W391" s="809" t="s">
        <v>269</v>
      </c>
      <c r="X391" s="793" t="s">
        <v>1332</v>
      </c>
      <c r="Y391" s="31" t="s">
        <v>1182</v>
      </c>
      <c r="Z391" s="789" t="s">
        <v>1089</v>
      </c>
      <c r="AA391" s="789" t="s">
        <v>26</v>
      </c>
      <c r="AB391" s="789" t="s">
        <v>1490</v>
      </c>
      <c r="AC391" s="789">
        <v>40</v>
      </c>
      <c r="AD391" s="31"/>
      <c r="AE391" s="789"/>
      <c r="AF391" s="789" t="s">
        <v>1182</v>
      </c>
      <c r="AG391" s="31" t="str">
        <f t="shared" si="278"/>
        <v>TP</v>
      </c>
      <c r="AH391" s="789">
        <v>2</v>
      </c>
      <c r="AI391" s="789">
        <v>11</v>
      </c>
      <c r="AJ391" s="789">
        <v>0</v>
      </c>
      <c r="AK391" s="789">
        <v>15</v>
      </c>
      <c r="AL391" s="789">
        <v>10</v>
      </c>
      <c r="AM391" s="31">
        <f t="shared" si="279"/>
        <v>5</v>
      </c>
      <c r="AN391" s="792">
        <f t="shared" si="280"/>
        <v>0.45833333333333331</v>
      </c>
      <c r="AO391" s="792">
        <f t="shared" si="281"/>
        <v>0.63194444444444442</v>
      </c>
      <c r="AP391" s="31" t="str" cm="1">
        <f t="array" ref="AP391">IF(W391="","",IF(SUMPRODUCT((W391=$W$6:$W$1560)*(AH391=$AH$6:$AH$1560)*(AN391=$AN$6:$AN$1560)*(AO391=$AO$6:$AO$1560)*(ROW($W$6:$W$1560)&lt;&gt;ROW(W391))*((R391=0)*($R$6:$R$1560&gt;0)+(R391&gt;0)*($R$6:$R$1560=0)))&gt;0,"SALONES UNIDOS",IF(SUMPRODUCT((W391=$W$6:$W$1560)*(AH391=$AH$6:$AH$1560)*((AN391&lt;$AO$6:$AO$1560)*(AO391&gt;$AN$6:$AN$1560))*(ROW($W$6:$W$1560)&lt;&gt;ROW(W391)))&gt;0,"CRUZADO","Sin cruce")))</f>
        <v>Sin cruce</v>
      </c>
      <c r="AQ391" s="792" t="str">
        <f t="shared" si="282"/>
        <v>AE1PRINCIPALB</v>
      </c>
      <c r="AR391" s="792" t="str" cm="1">
        <f t="array" ref="AR391">IF(AQ391="","",IF(SUMPRODUCT((AQ391=$AQ$6:$AQ$1560)*(AH391=$AH$6:$AH$1560)*(AN391=$AN$6:$AN$1560)*(AO391=$AO$6:$AO$1560)*(ROW($AQ$6:$AQ$1560)&lt;&gt;ROW(AQ391))*((R391=0)*($R$6:$R$1560&gt;0)+(R391&gt;0)*($R$6:$R$1560=0)))&gt;0,"SALONES UNIDOS",IF(SUMPRODUCT((AQ391=$AQ$6:$AQ$1560)*(AH391=$AH$6:$AH$1560)*((AN391&lt;$AO$6:$AO$1560)*(AO391&gt;$AN$6:$AN$1560))*(ROW($AQ$6:$AQ$1560)&lt;&gt;ROW(AQ391)))&gt;0,"CRUZADO","Sin cruce")))</f>
        <v>Sin cruce</v>
      </c>
    </row>
    <row r="392" spans="3:44" s="8" customFormat="1" ht="18.75" customHeight="1">
      <c r="C392" s="12" t="s">
        <v>1081</v>
      </c>
      <c r="D392" s="789" t="s">
        <v>1438</v>
      </c>
      <c r="E392" s="789">
        <v>20261</v>
      </c>
      <c r="F392" s="12" t="s">
        <v>23</v>
      </c>
      <c r="G392" s="12" t="s">
        <v>20</v>
      </c>
      <c r="H392" s="12" t="s">
        <v>21</v>
      </c>
      <c r="I392" s="12">
        <v>1</v>
      </c>
      <c r="J392" s="12" t="s">
        <v>26</v>
      </c>
      <c r="K392" s="790" t="s">
        <v>1445</v>
      </c>
      <c r="L392" s="491" t="s">
        <v>1190</v>
      </c>
      <c r="M392" s="789" t="s">
        <v>1127</v>
      </c>
      <c r="N392" s="789" t="s">
        <v>1164</v>
      </c>
      <c r="O392" s="12" t="s">
        <v>731</v>
      </c>
      <c r="P392" s="31">
        <v>2</v>
      </c>
      <c r="Q392" s="31">
        <v>2</v>
      </c>
      <c r="R392" s="262">
        <v>4</v>
      </c>
      <c r="S392" s="31">
        <v>3</v>
      </c>
      <c r="T392" s="1" t="s">
        <v>1283</v>
      </c>
      <c r="U392" s="31">
        <v>39</v>
      </c>
      <c r="V392" s="31">
        <f>IF(W392="","",IFERROR(INDEX(Docentes!C:C,MATCH(W392,Docentes!D:D,0)),"NUEVO"))</f>
        <v>43650447</v>
      </c>
      <c r="W392" s="693" t="s">
        <v>184</v>
      </c>
      <c r="X392" s="693" t="s">
        <v>1332</v>
      </c>
      <c r="Y392" s="789" t="s">
        <v>1182</v>
      </c>
      <c r="Z392" s="789" t="s">
        <v>1089</v>
      </c>
      <c r="AA392" s="789" t="s">
        <v>26</v>
      </c>
      <c r="AB392" s="789" t="s">
        <v>1489</v>
      </c>
      <c r="AC392" s="789">
        <v>40</v>
      </c>
      <c r="AD392" s="31"/>
      <c r="AE392" s="789"/>
      <c r="AF392" s="789" t="s">
        <v>1182</v>
      </c>
      <c r="AG392" s="31" t="str">
        <f t="shared" si="278"/>
        <v>TP</v>
      </c>
      <c r="AH392" s="789">
        <v>1</v>
      </c>
      <c r="AI392" s="789">
        <v>8</v>
      </c>
      <c r="AJ392" s="789">
        <v>30</v>
      </c>
      <c r="AK392" s="789">
        <v>11</v>
      </c>
      <c r="AL392" s="789">
        <v>50</v>
      </c>
      <c r="AM392" s="31">
        <f t="shared" si="279"/>
        <v>4</v>
      </c>
      <c r="AN392" s="792">
        <f t="shared" si="280"/>
        <v>0.35416666666666663</v>
      </c>
      <c r="AO392" s="792">
        <f t="shared" si="281"/>
        <v>0.49305555555555552</v>
      </c>
      <c r="AP392" s="31" t="str" cm="1">
        <f t="array" ref="AP392">IF(W392="","",IF(SUMPRODUCT((W392=$W$6:$W$1560)*(AH392=$AH$6:$AH$1560)*(AN392=$AN$6:$AN$1560)*(AO392=$AO$6:$AO$1560)*(ROW($W$6:$W$1560)&lt;&gt;ROW(W392))*((R392=0)*($R$6:$R$1560&gt;0)+(R392&gt;0)*($R$6:$R$1560=0)))&gt;0,"SALONES UNIDOS",IF(SUMPRODUCT((W392=$W$6:$W$1560)*(AH392=$AH$6:$AH$1560)*((AN392&lt;$AO$6:$AO$1560)*(AO392&gt;$AN$6:$AN$1560))*(ROW($W$6:$W$1560)&lt;&gt;ROW(W392)))&gt;0,"CRUZADO","Sin cruce")))</f>
        <v>Sin cruce</v>
      </c>
      <c r="AQ392" s="792" t="str">
        <f t="shared" si="282"/>
        <v>AE1PRINCIPALB</v>
      </c>
      <c r="AR392" s="792" t="str" cm="1">
        <f t="array" ref="AR392">IF(AQ392="","",IF(SUMPRODUCT((AQ392=$AQ$6:$AQ$1560)*(AH392=$AH$6:$AH$1560)*(AN392=$AN$6:$AN$1560)*(AO392=$AO$6:$AO$1560)*(ROW($AQ$6:$AQ$1560)&lt;&gt;ROW(AQ392))*((R392=0)*($R$6:$R$1560&gt;0)+(R392&gt;0)*($R$6:$R$1560=0)))&gt;0,"SALONES UNIDOS",IF(SUMPRODUCT((AQ392=$AQ$6:$AQ$1560)*(AH392=$AH$6:$AH$1560)*((AN392&lt;$AO$6:$AO$1560)*(AO392&gt;$AN$6:$AN$1560))*(ROW($AQ$6:$AQ$1560)&lt;&gt;ROW(AQ392)))&gt;0,"CRUZADO","Sin cruce")))</f>
        <v>Sin cruce</v>
      </c>
    </row>
    <row r="393" spans="3:44" s="8" customFormat="1" ht="18.75" customHeight="1">
      <c r="C393" s="12" t="s">
        <v>1081</v>
      </c>
      <c r="D393" s="789" t="s">
        <v>1438</v>
      </c>
      <c r="E393" s="789">
        <v>20261</v>
      </c>
      <c r="F393" s="12" t="s">
        <v>23</v>
      </c>
      <c r="G393" s="12" t="s">
        <v>20</v>
      </c>
      <c r="H393" s="12" t="s">
        <v>21</v>
      </c>
      <c r="I393" s="12">
        <v>1</v>
      </c>
      <c r="J393" s="12" t="s">
        <v>26</v>
      </c>
      <c r="K393" s="790" t="s">
        <v>1446</v>
      </c>
      <c r="L393" s="491" t="s">
        <v>1131</v>
      </c>
      <c r="M393" s="789" t="s">
        <v>1127</v>
      </c>
      <c r="N393" s="789" t="s">
        <v>1164</v>
      </c>
      <c r="O393" s="12" t="s">
        <v>731</v>
      </c>
      <c r="P393" s="31">
        <v>2</v>
      </c>
      <c r="Q393" s="31">
        <v>2</v>
      </c>
      <c r="R393" s="262">
        <v>4</v>
      </c>
      <c r="S393" s="31">
        <v>3</v>
      </c>
      <c r="T393" s="1" t="s">
        <v>1283</v>
      </c>
      <c r="U393" s="31">
        <v>39</v>
      </c>
      <c r="V393" s="31">
        <f>IF(W393="","",IFERROR(INDEX(Docentes!C:C,MATCH(W393,Docentes!D:D,0)),"NUEVO"))</f>
        <v>41126222</v>
      </c>
      <c r="W393" s="916" t="s">
        <v>517</v>
      </c>
      <c r="X393" s="693" t="s">
        <v>1332</v>
      </c>
      <c r="Y393" s="789" t="s">
        <v>1182</v>
      </c>
      <c r="Z393" s="789" t="s">
        <v>1089</v>
      </c>
      <c r="AA393" s="789" t="s">
        <v>26</v>
      </c>
      <c r="AB393" s="789" t="s">
        <v>1489</v>
      </c>
      <c r="AC393" s="789">
        <v>40</v>
      </c>
      <c r="AD393" s="31"/>
      <c r="AE393" s="789"/>
      <c r="AF393" s="789" t="s">
        <v>1182</v>
      </c>
      <c r="AG393" s="31" t="str">
        <f t="shared" si="278"/>
        <v>TP</v>
      </c>
      <c r="AH393" s="789">
        <v>2</v>
      </c>
      <c r="AI393" s="789">
        <v>7</v>
      </c>
      <c r="AJ393" s="789">
        <v>40</v>
      </c>
      <c r="AK393" s="789">
        <v>11</v>
      </c>
      <c r="AL393" s="789">
        <v>0</v>
      </c>
      <c r="AM393" s="31">
        <f t="shared" si="279"/>
        <v>3.9999999999999987</v>
      </c>
      <c r="AN393" s="792">
        <f t="shared" si="280"/>
        <v>0.31944444444444448</v>
      </c>
      <c r="AO393" s="792">
        <f t="shared" si="281"/>
        <v>0.45833333333333331</v>
      </c>
      <c r="AP393" s="31" t="str" cm="1">
        <f t="array" ref="AP393">IF(W393="","",IF(SUMPRODUCT((W393=$W$6:$W$1560)*(AH393=$AH$6:$AH$1560)*(AN393=$AN$6:$AN$1560)*(AO393=$AO$6:$AO$1560)*(ROW($W$6:$W$1560)&lt;&gt;ROW(W393))*((R393=0)*($R$6:$R$1560&gt;0)+(R393&gt;0)*($R$6:$R$1560=0)))&gt;0,"SALONES UNIDOS",IF(SUMPRODUCT((W393=$W$6:$W$1560)*(AH393=$AH$6:$AH$1560)*((AN393&lt;$AO$6:$AO$1560)*(AO393&gt;$AN$6:$AN$1560))*(ROW($W$6:$W$1560)&lt;&gt;ROW(W393)))&gt;0,"CRUZADO","Sin cruce")))</f>
        <v>Sin cruce</v>
      </c>
      <c r="AQ393" s="792" t="str">
        <f t="shared" si="282"/>
        <v>AE1PRINCIPALB</v>
      </c>
      <c r="AR393" s="792" t="str" cm="1">
        <f t="array" ref="AR393">IF(AQ393="","",IF(SUMPRODUCT((AQ393=$AQ$6:$AQ$1560)*(AH393=$AH$6:$AH$1560)*(AN393=$AN$6:$AN$1560)*(AO393=$AO$6:$AO$1560)*(ROW($AQ$6:$AQ$1560)&lt;&gt;ROW(AQ393))*((R393=0)*($R$6:$R$1560&gt;0)+(R393&gt;0)*($R$6:$R$1560=0)))&gt;0,"SALONES UNIDOS",IF(SUMPRODUCT((AQ393=$AQ$6:$AQ$1560)*(AH393=$AH$6:$AH$1560)*((AN393&lt;$AO$6:$AO$1560)*(AO393&gt;$AN$6:$AN$1560))*(ROW($AQ$6:$AQ$1560)&lt;&gt;ROW(AQ393)))&gt;0,"CRUZADO","Sin cruce")))</f>
        <v>Sin cruce</v>
      </c>
    </row>
    <row r="394" spans="3:44" s="8" customFormat="1" ht="18.75" customHeight="1">
      <c r="C394" s="12" t="s">
        <v>1081</v>
      </c>
      <c r="D394" s="789" t="s">
        <v>1438</v>
      </c>
      <c r="E394" s="789">
        <v>20261</v>
      </c>
      <c r="F394" s="12" t="s">
        <v>23</v>
      </c>
      <c r="G394" s="12" t="s">
        <v>20</v>
      </c>
      <c r="H394" s="12" t="s">
        <v>21</v>
      </c>
      <c r="I394" s="12">
        <v>1</v>
      </c>
      <c r="J394" s="12" t="s">
        <v>26</v>
      </c>
      <c r="K394" s="790" t="s">
        <v>1447</v>
      </c>
      <c r="L394" s="491" t="s">
        <v>1448</v>
      </c>
      <c r="M394" s="789" t="s">
        <v>1101</v>
      </c>
      <c r="N394" s="789" t="s">
        <v>1164</v>
      </c>
      <c r="O394" s="12" t="s">
        <v>731</v>
      </c>
      <c r="P394" s="31">
        <v>2</v>
      </c>
      <c r="Q394" s="31">
        <v>2</v>
      </c>
      <c r="R394" s="262">
        <v>4</v>
      </c>
      <c r="S394" s="31">
        <v>3</v>
      </c>
      <c r="T394" s="1" t="s">
        <v>1283</v>
      </c>
      <c r="U394" s="31">
        <v>39</v>
      </c>
      <c r="V394" s="31">
        <f>IF(W394="","",IFERROR(INDEX(Docentes!C:C,MATCH(W394,Docentes!D:D,0)),"NUEVO"))</f>
        <v>21884432</v>
      </c>
      <c r="W394" s="9" t="s">
        <v>314</v>
      </c>
      <c r="X394" s="693" t="s">
        <v>1332</v>
      </c>
      <c r="Y394" s="789" t="s">
        <v>1182</v>
      </c>
      <c r="Z394" s="789" t="s">
        <v>1089</v>
      </c>
      <c r="AA394" s="789" t="s">
        <v>26</v>
      </c>
      <c r="AB394" s="789" t="s">
        <v>1489</v>
      </c>
      <c r="AC394" s="789">
        <v>40</v>
      </c>
      <c r="AD394" s="31"/>
      <c r="AE394" s="789"/>
      <c r="AF394" s="789" t="s">
        <v>1182</v>
      </c>
      <c r="AG394" s="31" t="str">
        <f t="shared" si="278"/>
        <v>TP</v>
      </c>
      <c r="AH394" s="789">
        <v>5</v>
      </c>
      <c r="AI394" s="789">
        <v>7</v>
      </c>
      <c r="AJ394" s="789">
        <v>40</v>
      </c>
      <c r="AK394" s="789">
        <v>11</v>
      </c>
      <c r="AL394" s="789">
        <v>0</v>
      </c>
      <c r="AM394" s="31">
        <f t="shared" si="279"/>
        <v>3.9999999999999987</v>
      </c>
      <c r="AN394" s="792">
        <f t="shared" si="280"/>
        <v>0.31944444444444448</v>
      </c>
      <c r="AO394" s="792">
        <f t="shared" si="281"/>
        <v>0.45833333333333331</v>
      </c>
      <c r="AP394" s="31" t="str" cm="1">
        <f t="array" ref="AP394">IF(W394="","",IF(SUMPRODUCT((W394=$W$6:$W$1560)*(AH394=$AH$6:$AH$1560)*(AN394=$AN$6:$AN$1560)*(AO394=$AO$6:$AO$1560)*(ROW($W$6:$W$1560)&lt;&gt;ROW(W394))*((R394=0)*($R$6:$R$1560&gt;0)+(R394&gt;0)*($R$6:$R$1560=0)))&gt;0,"SALONES UNIDOS",IF(SUMPRODUCT((W394=$W$6:$W$1560)*(AH394=$AH$6:$AH$1560)*((AN394&lt;$AO$6:$AO$1560)*(AO394&gt;$AN$6:$AN$1560))*(ROW($W$6:$W$1560)&lt;&gt;ROW(W394)))&gt;0,"CRUZADO","Sin cruce")))</f>
        <v>Sin cruce</v>
      </c>
      <c r="AQ394" s="792" t="str">
        <f t="shared" si="282"/>
        <v>AE1PRINCIPALB</v>
      </c>
      <c r="AR394" s="792" t="str" cm="1">
        <f t="array" ref="AR394">IF(AQ394="","",IF(SUMPRODUCT((AQ394=$AQ$6:$AQ$1560)*(AH394=$AH$6:$AH$1560)*(AN394=$AN$6:$AN$1560)*(AO394=$AO$6:$AO$1560)*(ROW($AQ$6:$AQ$1560)&lt;&gt;ROW(AQ394))*((R394=0)*($R$6:$R$1560&gt;0)+(R394&gt;0)*($R$6:$R$1560=0)))&gt;0,"SALONES UNIDOS",IF(SUMPRODUCT((AQ394=$AQ$6:$AQ$1560)*(AH394=$AH$6:$AH$1560)*((AN394&lt;$AO$6:$AO$1560)*(AO394&gt;$AN$6:$AN$1560))*(ROW($AQ$6:$AQ$1560)&lt;&gt;ROW(AQ394)))&gt;0,"CRUZADO","Sin cruce")))</f>
        <v>Sin cruce</v>
      </c>
    </row>
    <row r="395" spans="3:44" s="8" customFormat="1" ht="18.75" customHeight="1">
      <c r="C395" s="12" t="s">
        <v>1081</v>
      </c>
      <c r="D395" s="789" t="s">
        <v>1438</v>
      </c>
      <c r="E395" s="789">
        <v>20261</v>
      </c>
      <c r="F395" s="12" t="s">
        <v>23</v>
      </c>
      <c r="G395" s="12" t="s">
        <v>20</v>
      </c>
      <c r="H395" s="12" t="s">
        <v>21</v>
      </c>
      <c r="I395" s="12">
        <v>1</v>
      </c>
      <c r="J395" s="12" t="s">
        <v>32</v>
      </c>
      <c r="K395" s="790" t="s">
        <v>1439</v>
      </c>
      <c r="L395" s="491" t="s">
        <v>1440</v>
      </c>
      <c r="M395" s="789" t="s">
        <v>1127</v>
      </c>
      <c r="N395" s="789" t="s">
        <v>1164</v>
      </c>
      <c r="O395" s="12" t="s">
        <v>731</v>
      </c>
      <c r="P395" s="31">
        <v>3</v>
      </c>
      <c r="Q395" s="31">
        <v>2</v>
      </c>
      <c r="R395" s="262">
        <v>5</v>
      </c>
      <c r="S395" s="31">
        <v>4</v>
      </c>
      <c r="T395" s="1" t="s">
        <v>1283</v>
      </c>
      <c r="U395" s="31">
        <v>39</v>
      </c>
      <c r="V395" s="31">
        <f>IF(W395="","",IFERROR(INDEX(Docentes!C:C,MATCH(W395,Docentes!D:D,0)),"NUEVO"))</f>
        <v>21863704</v>
      </c>
      <c r="W395" s="916" t="s">
        <v>296</v>
      </c>
      <c r="X395" s="693" t="s">
        <v>1332</v>
      </c>
      <c r="Y395" s="789" t="s">
        <v>1088</v>
      </c>
      <c r="Z395" s="789" t="s">
        <v>1089</v>
      </c>
      <c r="AA395" s="789" t="s">
        <v>32</v>
      </c>
      <c r="AB395" s="789" t="s">
        <v>1491</v>
      </c>
      <c r="AC395" s="789">
        <v>39</v>
      </c>
      <c r="AD395" s="31"/>
      <c r="AE395" s="789"/>
      <c r="AF395" s="789" t="s">
        <v>1088</v>
      </c>
      <c r="AG395" s="31" t="str">
        <f t="shared" si="263"/>
        <v>TP</v>
      </c>
      <c r="AH395" s="789">
        <v>3</v>
      </c>
      <c r="AI395" s="789">
        <v>18</v>
      </c>
      <c r="AJ395" s="789">
        <v>30</v>
      </c>
      <c r="AK395" s="789">
        <v>22</v>
      </c>
      <c r="AL395" s="789">
        <v>40</v>
      </c>
      <c r="AM395" s="31">
        <f t="shared" si="274"/>
        <v>4.9999999999999982</v>
      </c>
      <c r="AN395" s="792">
        <f t="shared" si="275"/>
        <v>0.77083333333333337</v>
      </c>
      <c r="AO395" s="792">
        <f t="shared" si="276"/>
        <v>0.94444444444444442</v>
      </c>
      <c r="AP395" s="31" t="str" cm="1">
        <f t="array" ref="AP395">IF(W395="","",IF(SUMPRODUCT((W395=$W$6:$W$1560)*(AH395=$AH$6:$AH$1560)*(AN395=$AN$6:$AN$1560)*(AO395=$AO$6:$AO$1560)*(ROW($W$6:$W$1560)&lt;&gt;ROW(W395))*((R395=0)*($R$6:$R$1560&gt;0)+(R395&gt;0)*($R$6:$R$1560=0)))&gt;0,"SALONES UNIDOS",IF(SUMPRODUCT((W395=$W$6:$W$1560)*(AH395=$AH$6:$AH$1560)*((AN395&lt;$AO$6:$AO$1560)*(AO395&gt;$AN$6:$AN$1560))*(ROW($W$6:$W$1560)&lt;&gt;ROW(W395)))&gt;0,"CRUZADO","Sin cruce")))</f>
        <v>Sin cruce</v>
      </c>
      <c r="AQ395" s="792" t="str">
        <f t="shared" si="277"/>
        <v>AE1PRINCIPALC</v>
      </c>
      <c r="AR395" s="792" t="str" cm="1">
        <f t="array" ref="AR395">IF(AQ395="","",IF(SUMPRODUCT((AQ395=$AQ$6:$AQ$1560)*(AH395=$AH$6:$AH$1560)*(AN395=$AN$6:$AN$1560)*(AO395=$AO$6:$AO$1560)*(ROW($AQ$6:$AQ$1560)&lt;&gt;ROW(AQ395))*((R395=0)*($R$6:$R$1560&gt;0)+(R395&gt;0)*($R$6:$R$1560=0)))&gt;0,"SALONES UNIDOS",IF(SUMPRODUCT((AQ395=$AQ$6:$AQ$1560)*(AH395=$AH$6:$AH$1560)*((AN395&lt;$AO$6:$AO$1560)*(AO395&gt;$AN$6:$AN$1560))*(ROW($AQ$6:$AQ$1560)&lt;&gt;ROW(AQ395)))&gt;0,"CRUZADO","Sin cruce")))</f>
        <v>Sin cruce</v>
      </c>
    </row>
    <row r="396" spans="3:44" s="8" customFormat="1" ht="18.75" customHeight="1">
      <c r="C396" s="12" t="s">
        <v>1081</v>
      </c>
      <c r="D396" s="789" t="s">
        <v>1438</v>
      </c>
      <c r="E396" s="789">
        <v>20261</v>
      </c>
      <c r="F396" s="12" t="s">
        <v>23</v>
      </c>
      <c r="G396" s="12" t="s">
        <v>20</v>
      </c>
      <c r="H396" s="12" t="s">
        <v>21</v>
      </c>
      <c r="I396" s="12">
        <v>1</v>
      </c>
      <c r="J396" s="12" t="s">
        <v>32</v>
      </c>
      <c r="K396" s="790" t="s">
        <v>1442</v>
      </c>
      <c r="L396" s="491" t="s">
        <v>1185</v>
      </c>
      <c r="M396" s="789" t="s">
        <v>1127</v>
      </c>
      <c r="N396" s="789" t="s">
        <v>1164</v>
      </c>
      <c r="O396" s="12" t="s">
        <v>731</v>
      </c>
      <c r="P396" s="31">
        <v>3</v>
      </c>
      <c r="Q396" s="31">
        <v>2</v>
      </c>
      <c r="R396" s="262">
        <v>5</v>
      </c>
      <c r="S396" s="31">
        <v>4</v>
      </c>
      <c r="T396" s="1" t="s">
        <v>1283</v>
      </c>
      <c r="U396" s="31">
        <v>39</v>
      </c>
      <c r="V396" s="31">
        <f>IF(W396="","",IFERROR(INDEX(Docentes!C:C,MATCH(W396,Docentes!D:D,0)),"NUEVO"))</f>
        <v>45071469</v>
      </c>
      <c r="W396" s="487" t="s">
        <v>388</v>
      </c>
      <c r="X396" s="693" t="s">
        <v>1332</v>
      </c>
      <c r="Y396" s="789" t="s">
        <v>1088</v>
      </c>
      <c r="Z396" s="789" t="s">
        <v>1089</v>
      </c>
      <c r="AA396" s="789" t="s">
        <v>32</v>
      </c>
      <c r="AB396" s="789" t="s">
        <v>1491</v>
      </c>
      <c r="AC396" s="789">
        <v>39</v>
      </c>
      <c r="AD396" s="31"/>
      <c r="AE396" s="789"/>
      <c r="AF396" s="789" t="s">
        <v>1088</v>
      </c>
      <c r="AG396" s="31" t="str">
        <f t="shared" si="263"/>
        <v>TP</v>
      </c>
      <c r="AH396" s="789">
        <v>4</v>
      </c>
      <c r="AI396" s="789">
        <v>18</v>
      </c>
      <c r="AJ396" s="789">
        <v>30</v>
      </c>
      <c r="AK396" s="789">
        <v>22</v>
      </c>
      <c r="AL396" s="789">
        <v>40</v>
      </c>
      <c r="AM396" s="31">
        <f t="shared" si="274"/>
        <v>4.9999999999999982</v>
      </c>
      <c r="AN396" s="792">
        <f t="shared" si="275"/>
        <v>0.77083333333333337</v>
      </c>
      <c r="AO396" s="792">
        <f t="shared" si="276"/>
        <v>0.94444444444444442</v>
      </c>
      <c r="AP396" s="31" t="str" cm="1">
        <f t="array" ref="AP396">IF(W396="","",IF(SUMPRODUCT((W396=$W$6:$W$1560)*(AH396=$AH$6:$AH$1560)*(AN396=$AN$6:$AN$1560)*(AO396=$AO$6:$AO$1560)*(ROW($W$6:$W$1560)&lt;&gt;ROW(W396))*((R396=0)*($R$6:$R$1560&gt;0)+(R396&gt;0)*($R$6:$R$1560=0)))&gt;0,"SALONES UNIDOS",IF(SUMPRODUCT((W396=$W$6:$W$1560)*(AH396=$AH$6:$AH$1560)*((AN396&lt;$AO$6:$AO$1560)*(AO396&gt;$AN$6:$AN$1560))*(ROW($W$6:$W$1560)&lt;&gt;ROW(W396)))&gt;0,"CRUZADO","Sin cruce")))</f>
        <v>Sin cruce</v>
      </c>
      <c r="AQ396" s="792" t="str">
        <f t="shared" si="277"/>
        <v>AE1PRINCIPALC</v>
      </c>
      <c r="AR396" s="792" t="str" cm="1">
        <f t="array" ref="AR396">IF(AQ396="","",IF(SUMPRODUCT((AQ396=$AQ$6:$AQ$1560)*(AH396=$AH$6:$AH$1560)*(AN396=$AN$6:$AN$1560)*(AO396=$AO$6:$AO$1560)*(ROW($AQ$6:$AQ$1560)&lt;&gt;ROW(AQ396))*((R396=0)*($R$6:$R$1560&gt;0)+(R396&gt;0)*($R$6:$R$1560=0)))&gt;0,"SALONES UNIDOS",IF(SUMPRODUCT((AQ396=$AQ$6:$AQ$1560)*(AH396=$AH$6:$AH$1560)*((AN396&lt;$AO$6:$AO$1560)*(AO396&gt;$AN$6:$AN$1560))*(ROW($AQ$6:$AQ$1560)&lt;&gt;ROW(AQ396)))&gt;0,"CRUZADO","Sin cruce")))</f>
        <v>Sin cruce</v>
      </c>
    </row>
    <row r="397" spans="3:44" s="8" customFormat="1" ht="18.75" customHeight="1">
      <c r="C397" s="12" t="s">
        <v>1081</v>
      </c>
      <c r="D397" s="789" t="s">
        <v>1438</v>
      </c>
      <c r="E397" s="789">
        <v>20261</v>
      </c>
      <c r="F397" s="12" t="s">
        <v>23</v>
      </c>
      <c r="G397" s="12" t="s">
        <v>20</v>
      </c>
      <c r="H397" s="12" t="s">
        <v>21</v>
      </c>
      <c r="I397" s="12">
        <v>1</v>
      </c>
      <c r="J397" s="12" t="s">
        <v>32</v>
      </c>
      <c r="K397" s="790" t="s">
        <v>1443</v>
      </c>
      <c r="L397" s="491" t="s">
        <v>1444</v>
      </c>
      <c r="M397" s="789" t="s">
        <v>1127</v>
      </c>
      <c r="N397" s="789" t="s">
        <v>1164</v>
      </c>
      <c r="O397" s="12" t="s">
        <v>731</v>
      </c>
      <c r="P397" s="31">
        <v>3</v>
      </c>
      <c r="Q397" s="31">
        <v>2</v>
      </c>
      <c r="R397" s="262">
        <v>5</v>
      </c>
      <c r="S397" s="31">
        <v>4</v>
      </c>
      <c r="T397" s="1" t="s">
        <v>1283</v>
      </c>
      <c r="U397" s="31">
        <v>39</v>
      </c>
      <c r="V397" s="31">
        <f>IF(W397="","",IFERROR(INDEX(Docentes!C:C,MATCH(W397,Docentes!D:D,0)),"NUEVO"))</f>
        <v>21863247</v>
      </c>
      <c r="W397" s="809" t="s">
        <v>275</v>
      </c>
      <c r="X397" s="693" t="s">
        <v>1332</v>
      </c>
      <c r="Y397" s="789" t="s">
        <v>1088</v>
      </c>
      <c r="Z397" s="31" t="s">
        <v>1089</v>
      </c>
      <c r="AA397" s="789" t="s">
        <v>32</v>
      </c>
      <c r="AB397" s="789" t="s">
        <v>1491</v>
      </c>
      <c r="AC397" s="789">
        <v>39</v>
      </c>
      <c r="AD397" s="31"/>
      <c r="AE397" s="789"/>
      <c r="AF397" s="789" t="s">
        <v>1088</v>
      </c>
      <c r="AG397" s="31" t="str">
        <f t="shared" si="263"/>
        <v>TP</v>
      </c>
      <c r="AH397" s="789">
        <v>5</v>
      </c>
      <c r="AI397" s="789">
        <v>18</v>
      </c>
      <c r="AJ397" s="789">
        <v>30</v>
      </c>
      <c r="AK397" s="789">
        <v>22</v>
      </c>
      <c r="AL397" s="789">
        <v>40</v>
      </c>
      <c r="AM397" s="31">
        <f t="shared" si="274"/>
        <v>4.9999999999999982</v>
      </c>
      <c r="AN397" s="792">
        <f t="shared" si="275"/>
        <v>0.77083333333333337</v>
      </c>
      <c r="AO397" s="792">
        <f t="shared" si="276"/>
        <v>0.94444444444444442</v>
      </c>
      <c r="AP397" s="31" t="str" cm="1">
        <f t="array" ref="AP397">IF(W397="","",IF(SUMPRODUCT((W397=$W$6:$W$1560)*(AH397=$AH$6:$AH$1560)*(AN397=$AN$6:$AN$1560)*(AO397=$AO$6:$AO$1560)*(ROW($W$6:$W$1560)&lt;&gt;ROW(W397))*((R397=0)*($R$6:$R$1560&gt;0)+(R397&gt;0)*($R$6:$R$1560=0)))&gt;0,"SALONES UNIDOS",IF(SUMPRODUCT((W397=$W$6:$W$1560)*(AH397=$AH$6:$AH$1560)*((AN397&lt;$AO$6:$AO$1560)*(AO397&gt;$AN$6:$AN$1560))*(ROW($W$6:$W$1560)&lt;&gt;ROW(W397)))&gt;0,"CRUZADO","Sin cruce")))</f>
        <v>Sin cruce</v>
      </c>
      <c r="AQ397" s="792" t="str">
        <f t="shared" si="277"/>
        <v>AE1PRINCIPALC</v>
      </c>
      <c r="AR397" s="792" t="str" cm="1">
        <f t="array" ref="AR397">IF(AQ397="","",IF(SUMPRODUCT((AQ397=$AQ$6:$AQ$1560)*(AH397=$AH$6:$AH$1560)*(AN397=$AN$6:$AN$1560)*(AO397=$AO$6:$AO$1560)*(ROW($AQ$6:$AQ$1560)&lt;&gt;ROW(AQ397))*((R397=0)*($R$6:$R$1560&gt;0)+(R397&gt;0)*($R$6:$R$1560=0)))&gt;0,"SALONES UNIDOS",IF(SUMPRODUCT((AQ397=$AQ$6:$AQ$1560)*(AH397=$AH$6:$AH$1560)*((AN397&lt;$AO$6:$AO$1560)*(AO397&gt;$AN$6:$AN$1560))*(ROW($AQ$6:$AQ$1560)&lt;&gt;ROW(AQ397)))&gt;0,"CRUZADO","Sin cruce")))</f>
        <v>Sin cruce</v>
      </c>
    </row>
    <row r="398" spans="3:44" s="8" customFormat="1" ht="18.75" customHeight="1">
      <c r="C398" s="12" t="s">
        <v>1081</v>
      </c>
      <c r="D398" s="789" t="s">
        <v>1438</v>
      </c>
      <c r="E398" s="789">
        <v>20261</v>
      </c>
      <c r="F398" s="12" t="s">
        <v>23</v>
      </c>
      <c r="G398" s="12" t="s">
        <v>20</v>
      </c>
      <c r="H398" s="12" t="s">
        <v>21</v>
      </c>
      <c r="I398" s="12">
        <v>1</v>
      </c>
      <c r="J398" s="12" t="s">
        <v>32</v>
      </c>
      <c r="K398" s="790" t="s">
        <v>1445</v>
      </c>
      <c r="L398" s="491" t="s">
        <v>1190</v>
      </c>
      <c r="M398" s="789" t="s">
        <v>1127</v>
      </c>
      <c r="N398" s="789" t="s">
        <v>1164</v>
      </c>
      <c r="O398" s="12" t="s">
        <v>731</v>
      </c>
      <c r="P398" s="31">
        <v>2</v>
      </c>
      <c r="Q398" s="31">
        <v>0</v>
      </c>
      <c r="R398" s="262">
        <v>2</v>
      </c>
      <c r="S398" s="31">
        <v>3</v>
      </c>
      <c r="T398" s="1"/>
      <c r="U398" s="31">
        <v>39</v>
      </c>
      <c r="V398" s="31">
        <f>IF(W398="","",IFERROR(INDEX(Docentes!C:C,MATCH(W398,Docentes!D:D,0)),"NUEVO"))</f>
        <v>21857087</v>
      </c>
      <c r="W398" s="794" t="s">
        <v>414</v>
      </c>
      <c r="X398" s="693" t="s">
        <v>1332</v>
      </c>
      <c r="Y398" s="789" t="s">
        <v>1088</v>
      </c>
      <c r="Z398" s="789" t="s">
        <v>1089</v>
      </c>
      <c r="AA398" s="789" t="s">
        <v>32</v>
      </c>
      <c r="AB398" s="789" t="s">
        <v>1491</v>
      </c>
      <c r="AC398" s="789">
        <v>39</v>
      </c>
      <c r="AD398" s="31"/>
      <c r="AE398" s="789"/>
      <c r="AF398" s="789" t="s">
        <v>1088</v>
      </c>
      <c r="AG398" s="31" t="str">
        <f t="shared" ref="AG398" si="283">IF(AND(P398&gt;0,Q398&gt;0),"TP",IF(AND(P398&gt;0,Q398=0),"T","P"))</f>
        <v>T</v>
      </c>
      <c r="AH398" s="789">
        <v>1</v>
      </c>
      <c r="AI398" s="789">
        <v>21</v>
      </c>
      <c r="AJ398" s="789">
        <v>50</v>
      </c>
      <c r="AK398" s="789">
        <v>23</v>
      </c>
      <c r="AL398" s="789">
        <v>30</v>
      </c>
      <c r="AM398" s="31">
        <f t="shared" ref="AM398" si="284">IF(R398=0,0,IF(AI398="",R398,IF(X398="HIBRIDO VIRTUAL",0,((((AK398/24)+(AL398/1440))-((AI398/24)+(AJ398/1440)))*1440/50))))</f>
        <v>2.0000000000000027</v>
      </c>
      <c r="AN398" s="792">
        <f t="shared" ref="AN398" si="285">AI398/24+AJ398/1440</f>
        <v>0.90972222222222221</v>
      </c>
      <c r="AO398" s="792">
        <f t="shared" ref="AO398" si="286">AK398/24+AL398/1440</f>
        <v>0.97916666666666674</v>
      </c>
      <c r="AP398" s="31" t="str" cm="1">
        <f t="array" ref="AP398">IF(W398="","",IF(SUMPRODUCT((W398=$W$6:$W$1560)*(AH398=$AH$6:$AH$1560)*(AN398=$AN$6:$AN$1560)*(AO398=$AO$6:$AO$1560)*(ROW($W$6:$W$1560)&lt;&gt;ROW(W398))*((R398=0)*($R$6:$R$1560&gt;0)+(R398&gt;0)*($R$6:$R$1560=0)))&gt;0,"SALONES UNIDOS",IF(SUMPRODUCT((W398=$W$6:$W$1560)*(AH398=$AH$6:$AH$1560)*((AN398&lt;$AO$6:$AO$1560)*(AO398&gt;$AN$6:$AN$1560))*(ROW($W$6:$W$1560)&lt;&gt;ROW(W398)))&gt;0,"CRUZADO","Sin cruce")))</f>
        <v>Sin cruce</v>
      </c>
      <c r="AQ398" s="792" t="str">
        <f t="shared" ref="AQ398" si="287">TRIM(CONCATENATE(H398,I398,F398,J398))</f>
        <v>AE1PRINCIPALC</v>
      </c>
      <c r="AR398" s="792" t="str" cm="1">
        <f t="array" ref="AR398">IF(AQ398="","",IF(SUMPRODUCT((AQ398=$AQ$6:$AQ$1560)*(AH398=$AH$6:$AH$1560)*(AN398=$AN$6:$AN$1560)*(AO398=$AO$6:$AO$1560)*(ROW($AQ$6:$AQ$1560)&lt;&gt;ROW(AQ398))*((R398=0)*($R$6:$R$1560&gt;0)+(R398&gt;0)*($R$6:$R$1560=0)))&gt;0,"SALONES UNIDOS",IF(SUMPRODUCT((AQ398=$AQ$6:$AQ$1560)*(AH398=$AH$6:$AH$1560)*((AN398&lt;$AO$6:$AO$1560)*(AO398&gt;$AN$6:$AN$1560))*(ROW($AQ$6:$AQ$1560)&lt;&gt;ROW(AQ398)))&gt;0,"CRUZADO","Sin cruce")))</f>
        <v>Sin cruce</v>
      </c>
    </row>
    <row r="399" spans="3:44" s="8" customFormat="1" ht="18.75" customHeight="1">
      <c r="C399" s="12" t="s">
        <v>1081</v>
      </c>
      <c r="D399" s="789" t="s">
        <v>1438</v>
      </c>
      <c r="E399" s="789">
        <v>20261</v>
      </c>
      <c r="F399" s="12" t="s">
        <v>23</v>
      </c>
      <c r="G399" s="12" t="s">
        <v>20</v>
      </c>
      <c r="H399" s="12" t="s">
        <v>21</v>
      </c>
      <c r="I399" s="12">
        <v>1</v>
      </c>
      <c r="J399" s="12" t="s">
        <v>32</v>
      </c>
      <c r="K399" s="790" t="s">
        <v>1445</v>
      </c>
      <c r="L399" s="491" t="s">
        <v>1190</v>
      </c>
      <c r="M399" s="789" t="s">
        <v>1127</v>
      </c>
      <c r="N399" s="789" t="s">
        <v>1164</v>
      </c>
      <c r="O399" s="12" t="s">
        <v>731</v>
      </c>
      <c r="P399" s="31">
        <v>0</v>
      </c>
      <c r="Q399" s="31">
        <v>2</v>
      </c>
      <c r="R399" s="262">
        <v>2</v>
      </c>
      <c r="S399" s="31">
        <v>3</v>
      </c>
      <c r="T399" s="1" t="s">
        <v>1283</v>
      </c>
      <c r="U399" s="31">
        <v>39</v>
      </c>
      <c r="V399" s="31">
        <f>IF(W399="","",IFERROR(INDEX(Docentes!C:C,MATCH(W399,Docentes!D:D,0)),"NUEVO"))</f>
        <v>21857087</v>
      </c>
      <c r="W399" s="794" t="s">
        <v>414</v>
      </c>
      <c r="X399" s="693" t="s">
        <v>1332</v>
      </c>
      <c r="Y399" s="789" t="s">
        <v>1088</v>
      </c>
      <c r="Z399" s="789" t="s">
        <v>1089</v>
      </c>
      <c r="AA399" s="789" t="s">
        <v>32</v>
      </c>
      <c r="AB399" s="789" t="s">
        <v>1491</v>
      </c>
      <c r="AC399" s="789">
        <v>39</v>
      </c>
      <c r="AD399" s="31"/>
      <c r="AE399" s="789"/>
      <c r="AF399" s="789" t="s">
        <v>1088</v>
      </c>
      <c r="AG399" s="31" t="str">
        <f t="shared" si="263"/>
        <v>P</v>
      </c>
      <c r="AH399" s="789">
        <v>2</v>
      </c>
      <c r="AI399" s="789">
        <v>21</v>
      </c>
      <c r="AJ399" s="789">
        <v>50</v>
      </c>
      <c r="AK399" s="789">
        <v>23</v>
      </c>
      <c r="AL399" s="789">
        <v>30</v>
      </c>
      <c r="AM399" s="31">
        <f t="shared" si="274"/>
        <v>2.0000000000000027</v>
      </c>
      <c r="AN399" s="792">
        <f t="shared" si="275"/>
        <v>0.90972222222222221</v>
      </c>
      <c r="AO399" s="792">
        <f t="shared" si="276"/>
        <v>0.97916666666666674</v>
      </c>
      <c r="AP399" s="31" t="str" cm="1">
        <f t="array" ref="AP399">IF(W399="","",IF(SUMPRODUCT((W399=$W$6:$W$1560)*(AH399=$AH$6:$AH$1560)*(AN399=$AN$6:$AN$1560)*(AO399=$AO$6:$AO$1560)*(ROW($W$6:$W$1560)&lt;&gt;ROW(W399))*((R399=0)*($R$6:$R$1560&gt;0)+(R399&gt;0)*($R$6:$R$1560=0)))&gt;0,"SALONES UNIDOS",IF(SUMPRODUCT((W399=$W$6:$W$1560)*(AH399=$AH$6:$AH$1560)*((AN399&lt;$AO$6:$AO$1560)*(AO399&gt;$AN$6:$AN$1560))*(ROW($W$6:$W$1560)&lt;&gt;ROW(W399)))&gt;0,"CRUZADO","Sin cruce")))</f>
        <v>Sin cruce</v>
      </c>
      <c r="AQ399" s="792" t="str">
        <f t="shared" si="277"/>
        <v>AE1PRINCIPALC</v>
      </c>
      <c r="AR399" s="792" t="str" cm="1">
        <f t="array" ref="AR399">IF(AQ399="","",IF(SUMPRODUCT((AQ399=$AQ$6:$AQ$1560)*(AH399=$AH$6:$AH$1560)*(AN399=$AN$6:$AN$1560)*(AO399=$AO$6:$AO$1560)*(ROW($AQ$6:$AQ$1560)&lt;&gt;ROW(AQ399))*((R399=0)*($R$6:$R$1560&gt;0)+(R399&gt;0)*($R$6:$R$1560=0)))&gt;0,"SALONES UNIDOS",IF(SUMPRODUCT((AQ399=$AQ$6:$AQ$1560)*(AH399=$AH$6:$AH$1560)*((AN399&lt;$AO$6:$AO$1560)*(AO399&gt;$AN$6:$AN$1560))*(ROW($AQ$6:$AQ$1560)&lt;&gt;ROW(AQ399)))&gt;0,"CRUZADO","Sin cruce")))</f>
        <v>Sin cruce</v>
      </c>
    </row>
    <row r="400" spans="3:44" s="8" customFormat="1" ht="18.75" customHeight="1">
      <c r="C400" s="12" t="s">
        <v>1081</v>
      </c>
      <c r="D400" s="789" t="s">
        <v>1438</v>
      </c>
      <c r="E400" s="789">
        <v>20261</v>
      </c>
      <c r="F400" s="12" t="s">
        <v>23</v>
      </c>
      <c r="G400" s="12" t="s">
        <v>20</v>
      </c>
      <c r="H400" s="12" t="s">
        <v>21</v>
      </c>
      <c r="I400" s="12">
        <v>1</v>
      </c>
      <c r="J400" s="12" t="s">
        <v>32</v>
      </c>
      <c r="K400" s="790" t="s">
        <v>1446</v>
      </c>
      <c r="L400" s="491" t="s">
        <v>1131</v>
      </c>
      <c r="M400" s="789" t="s">
        <v>1127</v>
      </c>
      <c r="N400" s="789" t="s">
        <v>1164</v>
      </c>
      <c r="O400" s="12" t="s">
        <v>731</v>
      </c>
      <c r="P400" s="31">
        <v>2</v>
      </c>
      <c r="Q400" s="31">
        <v>2</v>
      </c>
      <c r="R400" s="262">
        <v>4</v>
      </c>
      <c r="S400" s="31">
        <v>3</v>
      </c>
      <c r="T400" s="1" t="s">
        <v>1283</v>
      </c>
      <c r="U400" s="31">
        <v>39</v>
      </c>
      <c r="V400" s="31">
        <f>IF(W400="","",IFERROR(INDEX(Docentes!C:C,MATCH(W400,Docentes!D:D,0)),"NUEVO"))</f>
        <v>43650447</v>
      </c>
      <c r="W400" s="794" t="s">
        <v>184</v>
      </c>
      <c r="X400" s="693" t="s">
        <v>1332</v>
      </c>
      <c r="Y400" s="789" t="s">
        <v>1088</v>
      </c>
      <c r="Z400" s="789" t="s">
        <v>1089</v>
      </c>
      <c r="AA400" s="789" t="s">
        <v>32</v>
      </c>
      <c r="AB400" s="789" t="s">
        <v>1491</v>
      </c>
      <c r="AC400" s="789">
        <v>39</v>
      </c>
      <c r="AD400" s="31"/>
      <c r="AE400" s="789"/>
      <c r="AF400" s="789" t="s">
        <v>1088</v>
      </c>
      <c r="AG400" s="31" t="str">
        <f t="shared" si="263"/>
        <v>TP</v>
      </c>
      <c r="AH400" s="789">
        <v>2</v>
      </c>
      <c r="AI400" s="789">
        <v>18</v>
      </c>
      <c r="AJ400" s="789">
        <v>30</v>
      </c>
      <c r="AK400" s="789">
        <v>21</v>
      </c>
      <c r="AL400" s="789">
        <v>50</v>
      </c>
      <c r="AM400" s="31">
        <f t="shared" si="274"/>
        <v>3.9999999999999987</v>
      </c>
      <c r="AN400" s="792">
        <f t="shared" si="275"/>
        <v>0.77083333333333337</v>
      </c>
      <c r="AO400" s="792">
        <f t="shared" si="276"/>
        <v>0.90972222222222221</v>
      </c>
      <c r="AP400" s="31" t="str" cm="1">
        <f t="array" ref="AP400">IF(W400="","",IF(SUMPRODUCT((W400=$W$6:$W$1560)*(AH400=$AH$6:$AH$1560)*(AN400=$AN$6:$AN$1560)*(AO400=$AO$6:$AO$1560)*(ROW($W$6:$W$1560)&lt;&gt;ROW(W400))*((R400=0)*($R$6:$R$1560&gt;0)+(R400&gt;0)*($R$6:$R$1560=0)))&gt;0,"SALONES UNIDOS",IF(SUMPRODUCT((W400=$W$6:$W$1560)*(AH400=$AH$6:$AH$1560)*((AN400&lt;$AO$6:$AO$1560)*(AO400&gt;$AN$6:$AN$1560))*(ROW($W$6:$W$1560)&lt;&gt;ROW(W400)))&gt;0,"CRUZADO","Sin cruce")))</f>
        <v>Sin cruce</v>
      </c>
      <c r="AQ400" s="792" t="str">
        <f t="shared" si="277"/>
        <v>AE1PRINCIPALC</v>
      </c>
      <c r="AR400" s="792" t="str" cm="1">
        <f t="array" ref="AR400">IF(AQ400="","",IF(SUMPRODUCT((AQ400=$AQ$6:$AQ$1560)*(AH400=$AH$6:$AH$1560)*(AN400=$AN$6:$AN$1560)*(AO400=$AO$6:$AO$1560)*(ROW($AQ$6:$AQ$1560)&lt;&gt;ROW(AQ400))*((R400=0)*($R$6:$R$1560&gt;0)+(R400&gt;0)*($R$6:$R$1560=0)))&gt;0,"SALONES UNIDOS",IF(SUMPRODUCT((AQ400=$AQ$6:$AQ$1560)*(AH400=$AH$6:$AH$1560)*((AN400&lt;$AO$6:$AO$1560)*(AO400&gt;$AN$6:$AN$1560))*(ROW($AQ$6:$AQ$1560)&lt;&gt;ROW(AQ400)))&gt;0,"CRUZADO","Sin cruce")))</f>
        <v>Sin cruce</v>
      </c>
    </row>
    <row r="401" spans="3:44" s="8" customFormat="1" ht="18.75" customHeight="1">
      <c r="C401" s="12" t="s">
        <v>1081</v>
      </c>
      <c r="D401" s="789" t="s">
        <v>1438</v>
      </c>
      <c r="E401" s="789">
        <v>20261</v>
      </c>
      <c r="F401" s="11" t="s">
        <v>23</v>
      </c>
      <c r="G401" s="11" t="s">
        <v>20</v>
      </c>
      <c r="H401" s="11" t="s">
        <v>21</v>
      </c>
      <c r="I401" s="11">
        <v>1</v>
      </c>
      <c r="J401" s="11" t="s">
        <v>32</v>
      </c>
      <c r="K401" s="790" t="s">
        <v>1447</v>
      </c>
      <c r="L401" s="491" t="s">
        <v>1448</v>
      </c>
      <c r="M401" s="789" t="s">
        <v>1101</v>
      </c>
      <c r="N401" s="789" t="s">
        <v>1164</v>
      </c>
      <c r="O401" s="12" t="s">
        <v>731</v>
      </c>
      <c r="P401" s="31">
        <v>2</v>
      </c>
      <c r="Q401" s="31">
        <v>2</v>
      </c>
      <c r="R401" s="262">
        <v>4</v>
      </c>
      <c r="S401" s="31">
        <v>3</v>
      </c>
      <c r="T401" s="1" t="s">
        <v>1283</v>
      </c>
      <c r="U401" s="31">
        <v>39</v>
      </c>
      <c r="V401" s="31">
        <f>IF(W401="","",IFERROR(INDEX(Docentes!C:C,MATCH(W401,Docentes!D:D,0)),"NUEVO"))</f>
        <v>43932363</v>
      </c>
      <c r="W401" s="693" t="s">
        <v>1036</v>
      </c>
      <c r="X401" s="793" t="s">
        <v>1332</v>
      </c>
      <c r="Y401" s="31" t="s">
        <v>1088</v>
      </c>
      <c r="Z401" s="789" t="s">
        <v>1089</v>
      </c>
      <c r="AA401" s="789" t="s">
        <v>32</v>
      </c>
      <c r="AB401" s="789" t="s">
        <v>1491</v>
      </c>
      <c r="AC401" s="789">
        <v>39</v>
      </c>
      <c r="AD401" s="31"/>
      <c r="AE401" s="789"/>
      <c r="AF401" s="789" t="s">
        <v>1088</v>
      </c>
      <c r="AG401" s="31" t="str">
        <f t="shared" si="263"/>
        <v>TP</v>
      </c>
      <c r="AH401" s="789">
        <v>1</v>
      </c>
      <c r="AI401" s="789">
        <v>18</v>
      </c>
      <c r="AJ401" s="789">
        <v>30</v>
      </c>
      <c r="AK401" s="789">
        <v>21</v>
      </c>
      <c r="AL401" s="789">
        <v>50</v>
      </c>
      <c r="AM401" s="31">
        <f t="shared" si="274"/>
        <v>3.9999999999999987</v>
      </c>
      <c r="AN401" s="792">
        <f t="shared" si="275"/>
        <v>0.77083333333333337</v>
      </c>
      <c r="AO401" s="792">
        <f t="shared" si="276"/>
        <v>0.90972222222222221</v>
      </c>
      <c r="AP401" s="31" t="str" cm="1">
        <f t="array" ref="AP401">IF(W401="","",IF(SUMPRODUCT((W401=$W$6:$W$1560)*(AH401=$AH$6:$AH$1560)*(AN401=$AN$6:$AN$1560)*(AO401=$AO$6:$AO$1560)*(ROW($W$6:$W$1560)&lt;&gt;ROW(W401))*((R401=0)*($R$6:$R$1560&gt;0)+(R401&gt;0)*($R$6:$R$1560=0)))&gt;0,"SALONES UNIDOS",IF(SUMPRODUCT((W401=$W$6:$W$1560)*(AH401=$AH$6:$AH$1560)*((AN401&lt;$AO$6:$AO$1560)*(AO401&gt;$AN$6:$AN$1560))*(ROW($W$6:$W$1560)&lt;&gt;ROW(W401)))&gt;0,"CRUZADO","Sin cruce")))</f>
        <v>Sin cruce</v>
      </c>
      <c r="AQ401" s="792" t="str">
        <f t="shared" si="277"/>
        <v>AE1PRINCIPALC</v>
      </c>
      <c r="AR401" s="792" t="str" cm="1">
        <f t="array" ref="AR401">IF(AQ401="","",IF(SUMPRODUCT((AQ401=$AQ$6:$AQ$1560)*(AH401=$AH$6:$AH$1560)*(AN401=$AN$6:$AN$1560)*(AO401=$AO$6:$AO$1560)*(ROW($AQ$6:$AQ$1560)&lt;&gt;ROW(AQ401))*((R401=0)*($R$6:$R$1560&gt;0)+(R401&gt;0)*($R$6:$R$1560=0)))&gt;0,"SALONES UNIDOS",IF(SUMPRODUCT((AQ401=$AQ$6:$AQ$1560)*(AH401=$AH$6:$AH$1560)*((AN401&lt;$AO$6:$AO$1560)*(AO401&gt;$AN$6:$AN$1560))*(ROW($AQ$6:$AQ$1560)&lt;&gt;ROW(AQ401)))&gt;0,"CRUZADO","Sin cruce")))</f>
        <v>Sin cruce</v>
      </c>
    </row>
    <row r="402" spans="3:44" s="8" customFormat="1" ht="18.75" customHeight="1">
      <c r="C402" s="12" t="s">
        <v>1081</v>
      </c>
      <c r="D402" s="795" t="s">
        <v>770</v>
      </c>
      <c r="E402" s="795">
        <v>20251</v>
      </c>
      <c r="F402" s="12" t="s">
        <v>23</v>
      </c>
      <c r="G402" s="12" t="s">
        <v>20</v>
      </c>
      <c r="H402" s="12" t="s">
        <v>21</v>
      </c>
      <c r="I402" s="12">
        <v>1</v>
      </c>
      <c r="J402" s="12" t="s">
        <v>41</v>
      </c>
      <c r="K402" s="790" t="s">
        <v>1492</v>
      </c>
      <c r="L402" s="491" t="s">
        <v>1440</v>
      </c>
      <c r="M402" s="789" t="s">
        <v>1127</v>
      </c>
      <c r="N402" s="789" t="s">
        <v>1164</v>
      </c>
      <c r="O402" s="12" t="s">
        <v>769</v>
      </c>
      <c r="P402" s="31">
        <v>3</v>
      </c>
      <c r="Q402" s="31">
        <v>2</v>
      </c>
      <c r="R402" s="262">
        <v>5</v>
      </c>
      <c r="S402" s="31">
        <v>4</v>
      </c>
      <c r="T402" s="808"/>
      <c r="U402" s="31">
        <v>40</v>
      </c>
      <c r="V402" s="31">
        <f>IF(W402="","",IFERROR(INDEX(Docentes!C:C,MATCH(W402,Docentes!D:D,0)),"NUEVO"))</f>
        <v>46654470</v>
      </c>
      <c r="W402" s="809" t="s">
        <v>372</v>
      </c>
      <c r="X402" s="693" t="s">
        <v>769</v>
      </c>
      <c r="Y402" s="789" t="s">
        <v>1088</v>
      </c>
      <c r="Z402" s="789" t="s">
        <v>1089</v>
      </c>
      <c r="AA402" s="789"/>
      <c r="AB402" s="789" t="s">
        <v>1092</v>
      </c>
      <c r="AC402" s="789"/>
      <c r="AD402" s="31"/>
      <c r="AE402" s="789"/>
      <c r="AF402" s="789" t="s">
        <v>1088</v>
      </c>
      <c r="AG402" s="31" t="str">
        <f t="shared" si="263"/>
        <v>TP</v>
      </c>
      <c r="AH402" s="31">
        <v>4</v>
      </c>
      <c r="AI402" s="31">
        <v>18</v>
      </c>
      <c r="AJ402" s="31">
        <v>30</v>
      </c>
      <c r="AK402" s="31">
        <v>22</v>
      </c>
      <c r="AL402" s="31">
        <v>40</v>
      </c>
      <c r="AM402" s="31">
        <f t="shared" si="274"/>
        <v>4.9999999999999982</v>
      </c>
      <c r="AN402" s="792">
        <f t="shared" si="275"/>
        <v>0.77083333333333337</v>
      </c>
      <c r="AO402" s="792">
        <f t="shared" si="276"/>
        <v>0.94444444444444442</v>
      </c>
      <c r="AP402" s="31" t="str" cm="1">
        <f t="array" ref="AP402">IF(W402="","",IF(SUMPRODUCT((W402=$W$6:$W$1560)*(AH402=$AH$6:$AH$1560)*(AN402=$AN$6:$AN$1560)*(AO402=$AO$6:$AO$1560)*(ROW($W$6:$W$1560)&lt;&gt;ROW(W402))*((R402=0)*($R$6:$R$1560&gt;0)+(R402&gt;0)*($R$6:$R$1560=0)))&gt;0,"SALONES UNIDOS",IF(SUMPRODUCT((W402=$W$6:$W$1560)*(AH402=$AH$6:$AH$1560)*((AN402&lt;$AO$6:$AO$1560)*(AO402&gt;$AN$6:$AN$1560))*(ROW($W$6:$W$1560)&lt;&gt;ROW(W402)))&gt;0,"CRUZADO","Sin cruce")))</f>
        <v>Sin cruce</v>
      </c>
      <c r="AQ402" s="792" t="str">
        <f t="shared" si="277"/>
        <v>AE1PRINCIPALD</v>
      </c>
      <c r="AR402" s="792" t="str" cm="1">
        <f t="array" ref="AR402">IF(AQ402="","",IF(SUMPRODUCT((AQ402=$AQ$6:$AQ$1560)*(AH402=$AH$6:$AH$1560)*(AN402=$AN$6:$AN$1560)*(AO402=$AO$6:$AO$1560)*(ROW($AQ$6:$AQ$1560)&lt;&gt;ROW(AQ402))*((R402=0)*($R$6:$R$1560&gt;0)+(R402&gt;0)*($R$6:$R$1560=0)))&gt;0,"SALONES UNIDOS",IF(SUMPRODUCT((AQ402=$AQ$6:$AQ$1560)*(AH402=$AH$6:$AH$1560)*((AN402&lt;$AO$6:$AO$1560)*(AO402&gt;$AN$6:$AN$1560))*(ROW($AQ$6:$AQ$1560)&lt;&gt;ROW(AQ402)))&gt;0,"CRUZADO","Sin cruce")))</f>
        <v>Sin cruce</v>
      </c>
    </row>
    <row r="403" spans="3:44" s="8" customFormat="1" ht="18.75" customHeight="1">
      <c r="C403" s="12" t="s">
        <v>1081</v>
      </c>
      <c r="D403" s="795" t="s">
        <v>770</v>
      </c>
      <c r="E403" s="795">
        <v>20251</v>
      </c>
      <c r="F403" s="12" t="s">
        <v>23</v>
      </c>
      <c r="G403" s="12" t="s">
        <v>20</v>
      </c>
      <c r="H403" s="12" t="s">
        <v>21</v>
      </c>
      <c r="I403" s="12">
        <v>1</v>
      </c>
      <c r="J403" s="12" t="s">
        <v>41</v>
      </c>
      <c r="K403" s="790" t="s">
        <v>1493</v>
      </c>
      <c r="L403" s="491" t="s">
        <v>1185</v>
      </c>
      <c r="M403" s="789" t="s">
        <v>1127</v>
      </c>
      <c r="N403" s="789" t="s">
        <v>1164</v>
      </c>
      <c r="O403" s="12" t="s">
        <v>769</v>
      </c>
      <c r="P403" s="31">
        <v>3</v>
      </c>
      <c r="Q403" s="31">
        <v>2</v>
      </c>
      <c r="R403" s="262">
        <v>5</v>
      </c>
      <c r="S403" s="31">
        <v>4</v>
      </c>
      <c r="T403" s="808"/>
      <c r="U403" s="31">
        <v>40</v>
      </c>
      <c r="V403" s="31">
        <f>IF(W403="","",IFERROR(INDEX(Docentes!C:C,MATCH(W403,Docentes!D:D,0)),"NUEVO"))</f>
        <v>45071469</v>
      </c>
      <c r="W403" s="487" t="s">
        <v>388</v>
      </c>
      <c r="X403" s="693" t="s">
        <v>769</v>
      </c>
      <c r="Y403" s="789" t="s">
        <v>1088</v>
      </c>
      <c r="Z403" s="789" t="s">
        <v>1089</v>
      </c>
      <c r="AA403" s="789"/>
      <c r="AB403" s="789"/>
      <c r="AC403" s="789"/>
      <c r="AD403" s="31"/>
      <c r="AE403" s="789"/>
      <c r="AF403" s="789" t="s">
        <v>1088</v>
      </c>
      <c r="AG403" s="31" t="str">
        <f t="shared" si="263"/>
        <v>TP</v>
      </c>
      <c r="AH403" s="31">
        <v>2</v>
      </c>
      <c r="AI403" s="31">
        <v>18</v>
      </c>
      <c r="AJ403" s="31">
        <v>30</v>
      </c>
      <c r="AK403" s="31">
        <v>22</v>
      </c>
      <c r="AL403" s="31">
        <v>40</v>
      </c>
      <c r="AM403" s="31">
        <f t="shared" si="274"/>
        <v>4.9999999999999982</v>
      </c>
      <c r="AN403" s="792">
        <f t="shared" si="275"/>
        <v>0.77083333333333337</v>
      </c>
      <c r="AO403" s="792">
        <f t="shared" si="276"/>
        <v>0.94444444444444442</v>
      </c>
      <c r="AP403" s="31" t="str" cm="1">
        <f t="array" ref="AP403">IF(W403="","",IF(SUMPRODUCT((W403=$W$6:$W$1560)*(AH403=$AH$6:$AH$1560)*(AN403=$AN$6:$AN$1560)*(AO403=$AO$6:$AO$1560)*(ROW($W$6:$W$1560)&lt;&gt;ROW(W403))*((R403=0)*($R$6:$R$1560&gt;0)+(R403&gt;0)*($R$6:$R$1560=0)))&gt;0,"SALONES UNIDOS",IF(SUMPRODUCT((W403=$W$6:$W$1560)*(AH403=$AH$6:$AH$1560)*((AN403&lt;$AO$6:$AO$1560)*(AO403&gt;$AN$6:$AN$1560))*(ROW($W$6:$W$1560)&lt;&gt;ROW(W403)))&gt;0,"CRUZADO","Sin cruce")))</f>
        <v>Sin cruce</v>
      </c>
      <c r="AQ403" s="792" t="str">
        <f t="shared" si="277"/>
        <v>AE1PRINCIPALD</v>
      </c>
      <c r="AR403" s="792" t="str" cm="1">
        <f t="array" ref="AR403">IF(AQ403="","",IF(SUMPRODUCT((AQ403=$AQ$6:$AQ$1560)*(AH403=$AH$6:$AH$1560)*(AN403=$AN$6:$AN$1560)*(AO403=$AO$6:$AO$1560)*(ROW($AQ$6:$AQ$1560)&lt;&gt;ROW(AQ403))*((R403=0)*($R$6:$R$1560&gt;0)+(R403&gt;0)*($R$6:$R$1560=0)))&gt;0,"SALONES UNIDOS",IF(SUMPRODUCT((AQ403=$AQ$6:$AQ$1560)*(AH403=$AH$6:$AH$1560)*((AN403&lt;$AO$6:$AO$1560)*(AO403&gt;$AN$6:$AN$1560))*(ROW($AQ$6:$AQ$1560)&lt;&gt;ROW(AQ403)))&gt;0,"CRUZADO","Sin cruce")))</f>
        <v>Sin cruce</v>
      </c>
    </row>
    <row r="404" spans="3:44" s="8" customFormat="1" ht="18.75" customHeight="1">
      <c r="C404" s="12" t="s">
        <v>1081</v>
      </c>
      <c r="D404" s="795" t="s">
        <v>770</v>
      </c>
      <c r="E404" s="795">
        <v>20251</v>
      </c>
      <c r="F404" s="12" t="s">
        <v>23</v>
      </c>
      <c r="G404" s="12" t="s">
        <v>20</v>
      </c>
      <c r="H404" s="12" t="s">
        <v>21</v>
      </c>
      <c r="I404" s="12">
        <v>1</v>
      </c>
      <c r="J404" s="12" t="s">
        <v>41</v>
      </c>
      <c r="K404" s="790" t="s">
        <v>1494</v>
      </c>
      <c r="L404" s="491" t="s">
        <v>1444</v>
      </c>
      <c r="M404" s="789" t="s">
        <v>1127</v>
      </c>
      <c r="N404" s="789" t="s">
        <v>1164</v>
      </c>
      <c r="O404" s="12" t="s">
        <v>769</v>
      </c>
      <c r="P404" s="31">
        <v>3</v>
      </c>
      <c r="Q404" s="31">
        <v>2</v>
      </c>
      <c r="R404" s="262">
        <v>5</v>
      </c>
      <c r="S404" s="31">
        <v>4</v>
      </c>
      <c r="T404" s="808"/>
      <c r="U404" s="31">
        <v>40</v>
      </c>
      <c r="V404" s="31">
        <f>IF(W404="","",IFERROR(INDEX(Docentes!C:C,MATCH(W404,Docentes!D:D,0)),"NUEVO"))</f>
        <v>45156306</v>
      </c>
      <c r="W404" s="693" t="s">
        <v>968</v>
      </c>
      <c r="X404" s="274" t="s">
        <v>167</v>
      </c>
      <c r="Y404" s="789" t="s">
        <v>1088</v>
      </c>
      <c r="Z404" s="789" t="s">
        <v>1089</v>
      </c>
      <c r="AA404" s="789"/>
      <c r="AB404" s="789" t="s">
        <v>1092</v>
      </c>
      <c r="AC404" s="789"/>
      <c r="AD404" s="31"/>
      <c r="AE404" s="789"/>
      <c r="AF404" s="789" t="s">
        <v>1088</v>
      </c>
      <c r="AG404" s="31" t="str">
        <f t="shared" si="263"/>
        <v>TP</v>
      </c>
      <c r="AH404" s="31">
        <v>1</v>
      </c>
      <c r="AI404" s="31">
        <v>18</v>
      </c>
      <c r="AJ404" s="31">
        <v>30</v>
      </c>
      <c r="AK404" s="31">
        <v>22</v>
      </c>
      <c r="AL404" s="31">
        <v>40</v>
      </c>
      <c r="AM404" s="31">
        <f t="shared" si="274"/>
        <v>4.9999999999999982</v>
      </c>
      <c r="AN404" s="792">
        <f t="shared" si="275"/>
        <v>0.77083333333333337</v>
      </c>
      <c r="AO404" s="792">
        <f t="shared" si="276"/>
        <v>0.94444444444444442</v>
      </c>
      <c r="AP404" s="31" t="str" cm="1">
        <f t="array" ref="AP404">IF(W404="","",IF(SUMPRODUCT((W404=$W$6:$W$1560)*(AH404=$AH$6:$AH$1560)*(AN404=$AN$6:$AN$1560)*(AO404=$AO$6:$AO$1560)*(ROW($W$6:$W$1560)&lt;&gt;ROW(W404))*((R404=0)*($R$6:$R$1560&gt;0)+(R404&gt;0)*($R$6:$R$1560=0)))&gt;0,"SALONES UNIDOS",IF(SUMPRODUCT((W404=$W$6:$W$1560)*(AH404=$AH$6:$AH$1560)*((AN404&lt;$AO$6:$AO$1560)*(AO404&gt;$AN$6:$AN$1560))*(ROW($W$6:$W$1560)&lt;&gt;ROW(W404)))&gt;0,"CRUZADO","Sin cruce")))</f>
        <v>Sin cruce</v>
      </c>
      <c r="AQ404" s="792" t="str">
        <f t="shared" si="277"/>
        <v>AE1PRINCIPALD</v>
      </c>
      <c r="AR404" s="792" t="str" cm="1">
        <f t="array" ref="AR404">IF(AQ404="","",IF(SUMPRODUCT((AQ404=$AQ$6:$AQ$1560)*(AH404=$AH$6:$AH$1560)*(AN404=$AN$6:$AN$1560)*(AO404=$AO$6:$AO$1560)*(ROW($AQ$6:$AQ$1560)&lt;&gt;ROW(AQ404))*((R404=0)*($R$6:$R$1560&gt;0)+(R404&gt;0)*($R$6:$R$1560=0)))&gt;0,"SALONES UNIDOS",IF(SUMPRODUCT((AQ404=$AQ$6:$AQ$1560)*(AH404=$AH$6:$AH$1560)*((AN404&lt;$AO$6:$AO$1560)*(AO404&gt;$AN$6:$AN$1560))*(ROW($AQ$6:$AQ$1560)&lt;&gt;ROW(AQ404)))&gt;0,"CRUZADO","Sin cruce")))</f>
        <v>Sin cruce</v>
      </c>
    </row>
    <row r="405" spans="3:44" s="8" customFormat="1" ht="18.75" customHeight="1">
      <c r="C405" s="12" t="s">
        <v>1081</v>
      </c>
      <c r="D405" s="795" t="s">
        <v>770</v>
      </c>
      <c r="E405" s="795">
        <v>20251</v>
      </c>
      <c r="F405" s="12" t="s">
        <v>23</v>
      </c>
      <c r="G405" s="12" t="s">
        <v>20</v>
      </c>
      <c r="H405" s="12" t="s">
        <v>21</v>
      </c>
      <c r="I405" s="12">
        <v>1</v>
      </c>
      <c r="J405" s="12" t="s">
        <v>41</v>
      </c>
      <c r="K405" s="790" t="s">
        <v>1495</v>
      </c>
      <c r="L405" s="491" t="s">
        <v>1190</v>
      </c>
      <c r="M405" s="789" t="s">
        <v>1127</v>
      </c>
      <c r="N405" s="789" t="s">
        <v>1164</v>
      </c>
      <c r="O405" s="12" t="s">
        <v>769</v>
      </c>
      <c r="P405" s="31">
        <v>2</v>
      </c>
      <c r="Q405" s="31">
        <v>0</v>
      </c>
      <c r="R405" s="262">
        <v>2</v>
      </c>
      <c r="S405" s="31">
        <v>3</v>
      </c>
      <c r="T405" s="808"/>
      <c r="U405" s="31">
        <v>40</v>
      </c>
      <c r="V405" s="31">
        <f>IF(W405="","",IFERROR(INDEX(Docentes!C:C,MATCH(W405,Docentes!D:D,0)),"NUEVO"))</f>
        <v>21857087</v>
      </c>
      <c r="W405" s="794" t="s">
        <v>414</v>
      </c>
      <c r="X405" s="693" t="s">
        <v>769</v>
      </c>
      <c r="Y405" s="789" t="s">
        <v>1088</v>
      </c>
      <c r="Z405" s="789" t="s">
        <v>1089</v>
      </c>
      <c r="AA405" s="789"/>
      <c r="AB405" s="789"/>
      <c r="AC405" s="789"/>
      <c r="AD405" s="31"/>
      <c r="AE405" s="789"/>
      <c r="AF405" s="789" t="s">
        <v>1088</v>
      </c>
      <c r="AG405" s="31" t="str">
        <f t="shared" si="263"/>
        <v>T</v>
      </c>
      <c r="AH405" s="31">
        <v>3</v>
      </c>
      <c r="AI405" s="31">
        <v>21</v>
      </c>
      <c r="AJ405" s="31">
        <v>50</v>
      </c>
      <c r="AK405" s="31">
        <v>23</v>
      </c>
      <c r="AL405" s="31">
        <v>30</v>
      </c>
      <c r="AM405" s="31">
        <f t="shared" si="274"/>
        <v>2.0000000000000027</v>
      </c>
      <c r="AN405" s="792">
        <f t="shared" si="275"/>
        <v>0.90972222222222221</v>
      </c>
      <c r="AO405" s="792">
        <f t="shared" si="276"/>
        <v>0.97916666666666674</v>
      </c>
      <c r="AP405" s="31" t="str" cm="1">
        <f t="array" ref="AP405">IF(W405="","",IF(SUMPRODUCT((W405=$W$6:$W$1560)*(AH405=$AH$6:$AH$1560)*(AN405=$AN$6:$AN$1560)*(AO405=$AO$6:$AO$1560)*(ROW($W$6:$W$1560)&lt;&gt;ROW(W405))*((R405=0)*($R$6:$R$1560&gt;0)+(R405&gt;0)*($R$6:$R$1560=0)))&gt;0,"SALONES UNIDOS",IF(SUMPRODUCT((W405=$W$6:$W$1560)*(AH405=$AH$6:$AH$1560)*((AN405&lt;$AO$6:$AO$1560)*(AO405&gt;$AN$6:$AN$1560))*(ROW($W$6:$W$1560)&lt;&gt;ROW(W405)))&gt;0,"CRUZADO","Sin cruce")))</f>
        <v>Sin cruce</v>
      </c>
      <c r="AQ405" s="792" t="str">
        <f t="shared" si="277"/>
        <v>AE1PRINCIPALD</v>
      </c>
      <c r="AR405" s="792" t="str" cm="1">
        <f t="array" ref="AR405">IF(AQ405="","",IF(SUMPRODUCT((AQ405=$AQ$6:$AQ$1560)*(AH405=$AH$6:$AH$1560)*(AN405=$AN$6:$AN$1560)*(AO405=$AO$6:$AO$1560)*(ROW($AQ$6:$AQ$1560)&lt;&gt;ROW(AQ405))*((R405=0)*($R$6:$R$1560&gt;0)+(R405&gt;0)*($R$6:$R$1560=0)))&gt;0,"SALONES UNIDOS",IF(SUMPRODUCT((AQ405=$AQ$6:$AQ$1560)*(AH405=$AH$6:$AH$1560)*((AN405&lt;$AO$6:$AO$1560)*(AO405&gt;$AN$6:$AN$1560))*(ROW($AQ$6:$AQ$1560)&lt;&gt;ROW(AQ405)))&gt;0,"CRUZADO","Sin cruce")))</f>
        <v>Sin cruce</v>
      </c>
    </row>
    <row r="406" spans="3:44" s="8" customFormat="1" ht="18.75" customHeight="1">
      <c r="C406" s="12" t="s">
        <v>1081</v>
      </c>
      <c r="D406" s="795" t="s">
        <v>770</v>
      </c>
      <c r="E406" s="795">
        <v>20251</v>
      </c>
      <c r="F406" s="12" t="s">
        <v>23</v>
      </c>
      <c r="G406" s="12" t="s">
        <v>20</v>
      </c>
      <c r="H406" s="12" t="s">
        <v>21</v>
      </c>
      <c r="I406" s="12">
        <v>1</v>
      </c>
      <c r="J406" s="12" t="s">
        <v>41</v>
      </c>
      <c r="K406" s="790" t="s">
        <v>1495</v>
      </c>
      <c r="L406" s="491" t="s">
        <v>1190</v>
      </c>
      <c r="M406" s="789" t="s">
        <v>1127</v>
      </c>
      <c r="N406" s="789" t="s">
        <v>1164</v>
      </c>
      <c r="O406" s="12" t="s">
        <v>769</v>
      </c>
      <c r="P406" s="31">
        <v>0</v>
      </c>
      <c r="Q406" s="31">
        <v>2</v>
      </c>
      <c r="R406" s="262">
        <v>2</v>
      </c>
      <c r="S406" s="31">
        <v>3</v>
      </c>
      <c r="T406" s="808"/>
      <c r="U406" s="31">
        <v>40</v>
      </c>
      <c r="V406" s="31">
        <f>IF(W406="","",IFERROR(INDEX(Docentes!C:C,MATCH(W406,Docentes!D:D,0)),"NUEVO"))</f>
        <v>21857087</v>
      </c>
      <c r="W406" s="794" t="s">
        <v>414</v>
      </c>
      <c r="X406" s="693" t="s">
        <v>769</v>
      </c>
      <c r="Y406" s="789" t="s">
        <v>1088</v>
      </c>
      <c r="Z406" s="789" t="s">
        <v>1089</v>
      </c>
      <c r="AA406" s="31"/>
      <c r="AB406" s="31" t="s">
        <v>1092</v>
      </c>
      <c r="AC406" s="31"/>
      <c r="AD406" s="31"/>
      <c r="AE406" s="31"/>
      <c r="AF406" s="789" t="s">
        <v>1088</v>
      </c>
      <c r="AG406" s="31" t="str">
        <f t="shared" ref="AG406" si="288">IF(AND(P406&gt;0,Q406&gt;0),"TP",IF(AND(P406&gt;0,Q406=0),"T","P"))</f>
        <v>P</v>
      </c>
      <c r="AH406" s="31">
        <v>5</v>
      </c>
      <c r="AI406" s="31">
        <v>21</v>
      </c>
      <c r="AJ406" s="31">
        <v>50</v>
      </c>
      <c r="AK406" s="31">
        <v>23</v>
      </c>
      <c r="AL406" s="31">
        <v>30</v>
      </c>
      <c r="AM406" s="31">
        <f t="shared" ref="AM406" si="289">IF(R406=0,0,IF(AI406="",R406,IF(X406="HIBRIDO VIRTUAL",0,((((AK406/24)+(AL406/1440))-((AI406/24)+(AJ406/1440)))*1440/50))))</f>
        <v>2.0000000000000027</v>
      </c>
      <c r="AN406" s="792">
        <f t="shared" ref="AN406" si="290">AI406/24+AJ406/1440</f>
        <v>0.90972222222222221</v>
      </c>
      <c r="AO406" s="792">
        <f t="shared" ref="AO406" si="291">AK406/24+AL406/1440</f>
        <v>0.97916666666666674</v>
      </c>
      <c r="AP406" s="31" t="str" cm="1">
        <f t="array" ref="AP406">IF(W406="","",IF(SUMPRODUCT((W406=$W$6:$W$1560)*(AH406=$AH$6:$AH$1560)*(AN406=$AN$6:$AN$1560)*(AO406=$AO$6:$AO$1560)*(ROW($W$6:$W$1560)&lt;&gt;ROW(W406))*((R406=0)*($R$6:$R$1560&gt;0)+(R406&gt;0)*($R$6:$R$1560=0)))&gt;0,"SALONES UNIDOS",IF(SUMPRODUCT((W406=$W$6:$W$1560)*(AH406=$AH$6:$AH$1560)*((AN406&lt;$AO$6:$AO$1560)*(AO406&gt;$AN$6:$AN$1560))*(ROW($W$6:$W$1560)&lt;&gt;ROW(W406)))&gt;0,"CRUZADO","Sin cruce")))</f>
        <v>Sin cruce</v>
      </c>
      <c r="AQ406" s="792" t="str">
        <f t="shared" ref="AQ406" si="292">TRIM(CONCATENATE(H406,I406,F406,J406))</f>
        <v>AE1PRINCIPALD</v>
      </c>
      <c r="AR406" s="792" t="str" cm="1">
        <f t="array" ref="AR406">IF(AQ406="","",IF(SUMPRODUCT((AQ406=$AQ$6:$AQ$1560)*(AH406=$AH$6:$AH$1560)*(AN406=$AN$6:$AN$1560)*(AO406=$AO$6:$AO$1560)*(ROW($AQ$6:$AQ$1560)&lt;&gt;ROW(AQ406))*((R406=0)*($R$6:$R$1560&gt;0)+(R406&gt;0)*($R$6:$R$1560=0)))&gt;0,"SALONES UNIDOS",IF(SUMPRODUCT((AQ406=$AQ$6:$AQ$1560)*(AH406=$AH$6:$AH$1560)*((AN406&lt;$AO$6:$AO$1560)*(AO406&gt;$AN$6:$AN$1560))*(ROW($AQ$6:$AQ$1560)&lt;&gt;ROW(AQ406)))&gt;0,"CRUZADO","Sin cruce")))</f>
        <v>Sin cruce</v>
      </c>
    </row>
    <row r="407" spans="3:44" s="8" customFormat="1" ht="18.75" customHeight="1">
      <c r="C407" s="12" t="s">
        <v>1081</v>
      </c>
      <c r="D407" s="795" t="s">
        <v>770</v>
      </c>
      <c r="E407" s="795">
        <v>20251</v>
      </c>
      <c r="F407" s="12" t="s">
        <v>23</v>
      </c>
      <c r="G407" s="12" t="s">
        <v>20</v>
      </c>
      <c r="H407" s="12" t="s">
        <v>21</v>
      </c>
      <c r="I407" s="12">
        <v>1</v>
      </c>
      <c r="J407" s="12" t="s">
        <v>41</v>
      </c>
      <c r="K407" s="790" t="s">
        <v>1496</v>
      </c>
      <c r="L407" s="491" t="s">
        <v>1131</v>
      </c>
      <c r="M407" s="789" t="s">
        <v>1127</v>
      </c>
      <c r="N407" s="789" t="s">
        <v>1164</v>
      </c>
      <c r="O407" s="12" t="s">
        <v>769</v>
      </c>
      <c r="P407" s="31">
        <v>2</v>
      </c>
      <c r="Q407" s="31">
        <v>2</v>
      </c>
      <c r="R407" s="262">
        <v>4</v>
      </c>
      <c r="S407" s="31">
        <v>3</v>
      </c>
      <c r="T407" s="808"/>
      <c r="U407" s="31">
        <v>40</v>
      </c>
      <c r="V407" s="31">
        <f>IF(W407="","",IFERROR(INDEX(Docentes!C:C,MATCH(W407,Docentes!D:D,0)),"NUEVO"))</f>
        <v>42862602</v>
      </c>
      <c r="W407" s="809" t="s">
        <v>509</v>
      </c>
      <c r="X407" s="693" t="s">
        <v>769</v>
      </c>
      <c r="Y407" s="789" t="s">
        <v>1088</v>
      </c>
      <c r="Z407" s="789" t="s">
        <v>1089</v>
      </c>
      <c r="AA407" s="789"/>
      <c r="AB407" s="789" t="s">
        <v>1092</v>
      </c>
      <c r="AC407" s="789"/>
      <c r="AD407" s="31"/>
      <c r="AE407" s="789"/>
      <c r="AF407" s="789" t="s">
        <v>1088</v>
      </c>
      <c r="AG407" s="31" t="str">
        <f t="shared" si="263"/>
        <v>TP</v>
      </c>
      <c r="AH407" s="31">
        <v>3</v>
      </c>
      <c r="AI407" s="31">
        <v>18</v>
      </c>
      <c r="AJ407" s="31">
        <v>30</v>
      </c>
      <c r="AK407" s="31">
        <v>21</v>
      </c>
      <c r="AL407" s="31">
        <v>50</v>
      </c>
      <c r="AM407" s="31">
        <f t="shared" si="274"/>
        <v>3.9999999999999987</v>
      </c>
      <c r="AN407" s="792">
        <f t="shared" si="275"/>
        <v>0.77083333333333337</v>
      </c>
      <c r="AO407" s="792">
        <f t="shared" si="276"/>
        <v>0.90972222222222221</v>
      </c>
      <c r="AP407" s="31" t="str" cm="1">
        <f t="array" ref="AP407">IF(W407="","",IF(SUMPRODUCT((W407=$W$6:$W$1560)*(AH407=$AH$6:$AH$1560)*(AN407=$AN$6:$AN$1560)*(AO407=$AO$6:$AO$1560)*(ROW($W$6:$W$1560)&lt;&gt;ROW(W407))*((R407=0)*($R$6:$R$1560&gt;0)+(R407&gt;0)*($R$6:$R$1560=0)))&gt;0,"SALONES UNIDOS",IF(SUMPRODUCT((W407=$W$6:$W$1560)*(AH407=$AH$6:$AH$1560)*((AN407&lt;$AO$6:$AO$1560)*(AO407&gt;$AN$6:$AN$1560))*(ROW($W$6:$W$1560)&lt;&gt;ROW(W407)))&gt;0,"CRUZADO","Sin cruce")))</f>
        <v>Sin cruce</v>
      </c>
      <c r="AQ407" s="792" t="str">
        <f t="shared" si="277"/>
        <v>AE1PRINCIPALD</v>
      </c>
      <c r="AR407" s="792" t="str" cm="1">
        <f t="array" ref="AR407">IF(AQ407="","",IF(SUMPRODUCT((AQ407=$AQ$6:$AQ$1560)*(AH407=$AH$6:$AH$1560)*(AN407=$AN$6:$AN$1560)*(AO407=$AO$6:$AO$1560)*(ROW($AQ$6:$AQ$1560)&lt;&gt;ROW(AQ407))*((R407=0)*($R$6:$R$1560&gt;0)+(R407&gt;0)*($R$6:$R$1560=0)))&gt;0,"SALONES UNIDOS",IF(SUMPRODUCT((AQ407=$AQ$6:$AQ$1560)*(AH407=$AH$6:$AH$1560)*((AN407&lt;$AO$6:$AO$1560)*(AO407&gt;$AN$6:$AN$1560))*(ROW($AQ$6:$AQ$1560)&lt;&gt;ROW(AQ407)))&gt;0,"CRUZADO","Sin cruce")))</f>
        <v>Sin cruce</v>
      </c>
    </row>
    <row r="408" spans="3:44" s="8" customFormat="1" ht="18.75" customHeight="1">
      <c r="C408" s="12" t="s">
        <v>1081</v>
      </c>
      <c r="D408" s="795" t="s">
        <v>770</v>
      </c>
      <c r="E408" s="194">
        <v>20251</v>
      </c>
      <c r="F408" s="11" t="s">
        <v>23</v>
      </c>
      <c r="G408" s="11" t="s">
        <v>20</v>
      </c>
      <c r="H408" s="11" t="s">
        <v>21</v>
      </c>
      <c r="I408" s="11">
        <v>1</v>
      </c>
      <c r="J408" s="11" t="s">
        <v>41</v>
      </c>
      <c r="K408" s="790" t="s">
        <v>1497</v>
      </c>
      <c r="L408" s="491" t="s">
        <v>1448</v>
      </c>
      <c r="M408" s="789" t="s">
        <v>1101</v>
      </c>
      <c r="N408" s="789" t="s">
        <v>1164</v>
      </c>
      <c r="O408" s="12" t="s">
        <v>769</v>
      </c>
      <c r="P408" s="31">
        <v>2</v>
      </c>
      <c r="Q408" s="31">
        <v>2</v>
      </c>
      <c r="R408" s="262">
        <v>4</v>
      </c>
      <c r="S408" s="31">
        <v>3</v>
      </c>
      <c r="T408" s="808"/>
      <c r="U408" s="31">
        <v>40</v>
      </c>
      <c r="V408" s="31">
        <f>IF(W408="","",IFERROR(INDEX(Docentes!C:C,MATCH(W408,Docentes!D:D,0)),"NUEVO"))</f>
        <v>43454918</v>
      </c>
      <c r="W408" s="191" t="s">
        <v>663</v>
      </c>
      <c r="X408" s="793" t="s">
        <v>769</v>
      </c>
      <c r="Y408" s="31" t="s">
        <v>1088</v>
      </c>
      <c r="Z408" s="789" t="s">
        <v>1089</v>
      </c>
      <c r="AA408" s="789"/>
      <c r="AB408" s="789"/>
      <c r="AC408" s="789"/>
      <c r="AD408" s="31"/>
      <c r="AE408" s="789"/>
      <c r="AF408" s="789" t="s">
        <v>1088</v>
      </c>
      <c r="AG408" s="31" t="str">
        <f t="shared" si="263"/>
        <v>TP</v>
      </c>
      <c r="AH408" s="31">
        <v>5</v>
      </c>
      <c r="AI408" s="31">
        <v>18</v>
      </c>
      <c r="AJ408" s="31">
        <v>30</v>
      </c>
      <c r="AK408" s="31">
        <v>21</v>
      </c>
      <c r="AL408" s="31">
        <v>50</v>
      </c>
      <c r="AM408" s="31">
        <f t="shared" si="274"/>
        <v>3.9999999999999987</v>
      </c>
      <c r="AN408" s="792">
        <f t="shared" si="275"/>
        <v>0.77083333333333337</v>
      </c>
      <c r="AO408" s="792">
        <f t="shared" si="276"/>
        <v>0.90972222222222221</v>
      </c>
      <c r="AP408" s="31" t="str" cm="1">
        <f t="array" ref="AP408">IF(W408="","",IF(SUMPRODUCT((W408=$W$6:$W$1560)*(AH408=$AH$6:$AH$1560)*(AN408=$AN$6:$AN$1560)*(AO408=$AO$6:$AO$1560)*(ROW($W$6:$W$1560)&lt;&gt;ROW(W408))*((R408=0)*($R$6:$R$1560&gt;0)+(R408&gt;0)*($R$6:$R$1560=0)))&gt;0,"SALONES UNIDOS",IF(SUMPRODUCT((W408=$W$6:$W$1560)*(AH408=$AH$6:$AH$1560)*((AN408&lt;$AO$6:$AO$1560)*(AO408&gt;$AN$6:$AN$1560))*(ROW($W$6:$W$1560)&lt;&gt;ROW(W408)))&gt;0,"CRUZADO","Sin cruce")))</f>
        <v>Sin cruce</v>
      </c>
      <c r="AQ408" s="792" t="str">
        <f t="shared" si="277"/>
        <v>AE1PRINCIPALD</v>
      </c>
      <c r="AR408" s="792" t="str" cm="1">
        <f t="array" ref="AR408">IF(AQ408="","",IF(SUMPRODUCT((AQ408=$AQ$6:$AQ$1560)*(AH408=$AH$6:$AH$1560)*(AN408=$AN$6:$AN$1560)*(AO408=$AO$6:$AO$1560)*(ROW($AQ$6:$AQ$1560)&lt;&gt;ROW(AQ408))*((R408=0)*($R$6:$R$1560&gt;0)+(R408&gt;0)*($R$6:$R$1560=0)))&gt;0,"SALONES UNIDOS",IF(SUMPRODUCT((AQ408=$AQ$6:$AQ$1560)*(AH408=$AH$6:$AH$1560)*((AN408&lt;$AO$6:$AO$1560)*(AO408&gt;$AN$6:$AN$1560))*(ROW($AQ$6:$AQ$1560)&lt;&gt;ROW(AQ408)))&gt;0,"CRUZADO","Sin cruce")))</f>
        <v>Sin cruce</v>
      </c>
    </row>
    <row r="409" spans="3:44" s="8" customFormat="1" ht="18.75" customHeight="1">
      <c r="C409" s="12" t="s">
        <v>1081</v>
      </c>
      <c r="D409" s="789" t="s">
        <v>1438</v>
      </c>
      <c r="E409" s="789">
        <v>20261</v>
      </c>
      <c r="F409" s="12" t="s">
        <v>23</v>
      </c>
      <c r="G409" s="12" t="s">
        <v>20</v>
      </c>
      <c r="H409" s="12" t="s">
        <v>21</v>
      </c>
      <c r="I409" s="12">
        <v>2</v>
      </c>
      <c r="J409" s="12" t="s">
        <v>16</v>
      </c>
      <c r="K409" s="790" t="s">
        <v>1451</v>
      </c>
      <c r="L409" s="491" t="s">
        <v>1452</v>
      </c>
      <c r="M409" s="789" t="s">
        <v>1085</v>
      </c>
      <c r="N409" s="789" t="s">
        <v>1164</v>
      </c>
      <c r="O409" s="12" t="s">
        <v>731</v>
      </c>
      <c r="P409" s="31">
        <v>3</v>
      </c>
      <c r="Q409" s="31">
        <v>2</v>
      </c>
      <c r="R409" s="262">
        <v>5</v>
      </c>
      <c r="S409" s="31">
        <v>4</v>
      </c>
      <c r="T409" s="181"/>
      <c r="U409" s="31">
        <v>12</v>
      </c>
      <c r="V409" s="31">
        <f>IF(W409="","",IFERROR(INDEX(Docentes!C:C,MATCH(W409,Docentes!D:D,0)),"NUEVO"))</f>
        <v>43608561</v>
      </c>
      <c r="W409" s="693" t="s">
        <v>1006</v>
      </c>
      <c r="X409" s="693" t="s">
        <v>1332</v>
      </c>
      <c r="Y409" s="789" t="s">
        <v>1088</v>
      </c>
      <c r="Z409" s="789" t="s">
        <v>1089</v>
      </c>
      <c r="AA409" s="789" t="s">
        <v>16</v>
      </c>
      <c r="AB409" s="789" t="s">
        <v>1498</v>
      </c>
      <c r="AC409" s="789">
        <v>39</v>
      </c>
      <c r="AD409" s="31"/>
      <c r="AE409" s="789"/>
      <c r="AF409" s="789" t="s">
        <v>1088</v>
      </c>
      <c r="AG409" s="31" t="str">
        <f t="shared" si="263"/>
        <v>TP</v>
      </c>
      <c r="AH409" s="789">
        <v>5</v>
      </c>
      <c r="AI409" s="789">
        <v>18</v>
      </c>
      <c r="AJ409" s="789">
        <v>30</v>
      </c>
      <c r="AK409" s="789">
        <v>22</v>
      </c>
      <c r="AL409" s="789">
        <v>40</v>
      </c>
      <c r="AM409" s="31">
        <f t="shared" si="274"/>
        <v>4.9999999999999982</v>
      </c>
      <c r="AN409" s="792">
        <f t="shared" si="275"/>
        <v>0.77083333333333337</v>
      </c>
      <c r="AO409" s="792">
        <f t="shared" si="276"/>
        <v>0.94444444444444442</v>
      </c>
      <c r="AP409" s="31" t="str" cm="1">
        <f t="array" ref="AP409">IF(W409="","",IF(SUMPRODUCT((W409=$W$6:$W$1560)*(AH409=$AH$6:$AH$1560)*(AN409=$AN$6:$AN$1560)*(AO409=$AO$6:$AO$1560)*(ROW($W$6:$W$1560)&lt;&gt;ROW(W409))*((R409=0)*($R$6:$R$1560&gt;0)+(R409&gt;0)*($R$6:$R$1560=0)))&gt;0,"SALONES UNIDOS",IF(SUMPRODUCT((W409=$W$6:$W$1560)*(AH409=$AH$6:$AH$1560)*((AN409&lt;$AO$6:$AO$1560)*(AO409&gt;$AN$6:$AN$1560))*(ROW($W$6:$W$1560)&lt;&gt;ROW(W409)))&gt;0,"CRUZADO","Sin cruce")))</f>
        <v>Sin cruce</v>
      </c>
      <c r="AQ409" s="792" t="str">
        <f t="shared" si="277"/>
        <v>AE2PRINCIPALA</v>
      </c>
      <c r="AR409" s="792" t="str" cm="1">
        <f t="array" ref="AR409">IF(AQ409="","",IF(SUMPRODUCT((AQ409=$AQ$6:$AQ$1560)*(AH409=$AH$6:$AH$1560)*(AN409=$AN$6:$AN$1560)*(AO409=$AO$6:$AO$1560)*(ROW($AQ$6:$AQ$1560)&lt;&gt;ROW(AQ409))*((R409=0)*($R$6:$R$1560&gt;0)+(R409&gt;0)*($R$6:$R$1560=0)))&gt;0,"SALONES UNIDOS",IF(SUMPRODUCT((AQ409=$AQ$6:$AQ$1560)*(AH409=$AH$6:$AH$1560)*((AN409&lt;$AO$6:$AO$1560)*(AO409&gt;$AN$6:$AN$1560))*(ROW($AQ$6:$AQ$1560)&lt;&gt;ROW(AQ409)))&gt;0,"CRUZADO","Sin cruce")))</f>
        <v>Sin cruce</v>
      </c>
    </row>
    <row r="410" spans="3:44" s="8" customFormat="1" ht="18.75" customHeight="1">
      <c r="C410" s="12" t="s">
        <v>1081</v>
      </c>
      <c r="D410" s="789" t="s">
        <v>1438</v>
      </c>
      <c r="E410" s="789">
        <v>20261</v>
      </c>
      <c r="F410" s="12" t="s">
        <v>23</v>
      </c>
      <c r="G410" s="12" t="s">
        <v>20</v>
      </c>
      <c r="H410" s="12" t="s">
        <v>21</v>
      </c>
      <c r="I410" s="12">
        <v>2</v>
      </c>
      <c r="J410" s="12" t="s">
        <v>16</v>
      </c>
      <c r="K410" s="790" t="s">
        <v>1454</v>
      </c>
      <c r="L410" s="491" t="s">
        <v>1455</v>
      </c>
      <c r="M410" s="789" t="s">
        <v>1127</v>
      </c>
      <c r="N410" s="789" t="s">
        <v>1164</v>
      </c>
      <c r="O410" s="12" t="s">
        <v>731</v>
      </c>
      <c r="P410" s="31">
        <v>3</v>
      </c>
      <c r="Q410" s="31">
        <v>2</v>
      </c>
      <c r="R410" s="262">
        <v>5</v>
      </c>
      <c r="S410" s="31">
        <v>4</v>
      </c>
      <c r="T410" s="181"/>
      <c r="U410" s="31">
        <v>12</v>
      </c>
      <c r="V410" s="31">
        <f>IF(W410="","",IFERROR(INDEX(Docentes!C:C,MATCH(W410,Docentes!D:D,0)),"NUEVO"))</f>
        <v>15428250</v>
      </c>
      <c r="W410" s="693" t="s">
        <v>986</v>
      </c>
      <c r="X410" s="693" t="s">
        <v>1332</v>
      </c>
      <c r="Y410" s="789" t="s">
        <v>1088</v>
      </c>
      <c r="Z410" s="789" t="s">
        <v>1089</v>
      </c>
      <c r="AA410" s="789" t="s">
        <v>16</v>
      </c>
      <c r="AB410" s="789" t="s">
        <v>1498</v>
      </c>
      <c r="AC410" s="789">
        <v>39</v>
      </c>
      <c r="AD410" s="31"/>
      <c r="AE410" s="789"/>
      <c r="AF410" s="789" t="s">
        <v>1088</v>
      </c>
      <c r="AG410" s="31" t="str">
        <f t="shared" si="263"/>
        <v>TP</v>
      </c>
      <c r="AH410" s="789">
        <v>3</v>
      </c>
      <c r="AI410" s="789">
        <v>18</v>
      </c>
      <c r="AJ410" s="789">
        <v>30</v>
      </c>
      <c r="AK410" s="789">
        <v>22</v>
      </c>
      <c r="AL410" s="789">
        <v>40</v>
      </c>
      <c r="AM410" s="31">
        <f t="shared" si="274"/>
        <v>4.9999999999999982</v>
      </c>
      <c r="AN410" s="792">
        <f t="shared" si="275"/>
        <v>0.77083333333333337</v>
      </c>
      <c r="AO410" s="792">
        <f t="shared" si="276"/>
        <v>0.94444444444444442</v>
      </c>
      <c r="AP410" s="31" t="str" cm="1">
        <f t="array" ref="AP410">IF(W410="","",IF(SUMPRODUCT((W410=$W$6:$W$1560)*(AH410=$AH$6:$AH$1560)*(AN410=$AN$6:$AN$1560)*(AO410=$AO$6:$AO$1560)*(ROW($W$6:$W$1560)&lt;&gt;ROW(W410))*((R410=0)*($R$6:$R$1560&gt;0)+(R410&gt;0)*($R$6:$R$1560=0)))&gt;0,"SALONES UNIDOS",IF(SUMPRODUCT((W410=$W$6:$W$1560)*(AH410=$AH$6:$AH$1560)*((AN410&lt;$AO$6:$AO$1560)*(AO410&gt;$AN$6:$AN$1560))*(ROW($W$6:$W$1560)&lt;&gt;ROW(W410)))&gt;0,"CRUZADO","Sin cruce")))</f>
        <v>Sin cruce</v>
      </c>
      <c r="AQ410" s="792" t="str">
        <f t="shared" si="277"/>
        <v>AE2PRINCIPALA</v>
      </c>
      <c r="AR410" s="792" t="str" cm="1">
        <f t="array" ref="AR410">IF(AQ410="","",IF(SUMPRODUCT((AQ410=$AQ$6:$AQ$1560)*(AH410=$AH$6:$AH$1560)*(AN410=$AN$6:$AN$1560)*(AO410=$AO$6:$AO$1560)*(ROW($AQ$6:$AQ$1560)&lt;&gt;ROW(AQ410))*((R410=0)*($R$6:$R$1560&gt;0)+(R410&gt;0)*($R$6:$R$1560=0)))&gt;0,"SALONES UNIDOS",IF(SUMPRODUCT((AQ410=$AQ$6:$AQ$1560)*(AH410=$AH$6:$AH$1560)*((AN410&lt;$AO$6:$AO$1560)*(AO410&gt;$AN$6:$AN$1560))*(ROW($AQ$6:$AQ$1560)&lt;&gt;ROW(AQ410)))&gt;0,"CRUZADO","Sin cruce")))</f>
        <v>Sin cruce</v>
      </c>
    </row>
    <row r="411" spans="3:44" s="8" customFormat="1" ht="18.75" customHeight="1">
      <c r="C411" s="12" t="s">
        <v>1081</v>
      </c>
      <c r="D411" s="789" t="s">
        <v>1438</v>
      </c>
      <c r="E411" s="789">
        <v>20261</v>
      </c>
      <c r="F411" s="11" t="s">
        <v>23</v>
      </c>
      <c r="G411" s="11" t="s">
        <v>20</v>
      </c>
      <c r="H411" s="11" t="s">
        <v>21</v>
      </c>
      <c r="I411" s="11">
        <v>2</v>
      </c>
      <c r="J411" s="11" t="s">
        <v>16</v>
      </c>
      <c r="K411" s="790" t="s">
        <v>1456</v>
      </c>
      <c r="L411" s="491" t="s">
        <v>1141</v>
      </c>
      <c r="M411" s="789" t="s">
        <v>1127</v>
      </c>
      <c r="N411" s="789" t="s">
        <v>1164</v>
      </c>
      <c r="O411" s="12" t="s">
        <v>731</v>
      </c>
      <c r="P411" s="31">
        <v>3</v>
      </c>
      <c r="Q411" s="31">
        <v>2</v>
      </c>
      <c r="R411" s="262">
        <v>5</v>
      </c>
      <c r="S411" s="31">
        <v>4</v>
      </c>
      <c r="T411" s="181"/>
      <c r="U411" s="31">
        <v>12</v>
      </c>
      <c r="V411" s="31">
        <f>IF(W411="","",IFERROR(INDEX(Docentes!C:C,MATCH(W411,Docentes!D:D,0)),"NUEVO"))</f>
        <v>21864691</v>
      </c>
      <c r="W411" s="794" t="s">
        <v>577</v>
      </c>
      <c r="X411" s="793" t="s">
        <v>1332</v>
      </c>
      <c r="Y411" s="31" t="s">
        <v>1088</v>
      </c>
      <c r="Z411" s="789" t="s">
        <v>1089</v>
      </c>
      <c r="AA411" s="789" t="s">
        <v>16</v>
      </c>
      <c r="AB411" s="789" t="s">
        <v>1498</v>
      </c>
      <c r="AC411" s="789">
        <v>39</v>
      </c>
      <c r="AD411" s="31"/>
      <c r="AE411" s="789"/>
      <c r="AF411" s="789" t="s">
        <v>1088</v>
      </c>
      <c r="AG411" s="31" t="str">
        <f t="shared" si="263"/>
        <v>TP</v>
      </c>
      <c r="AH411" s="789">
        <v>6</v>
      </c>
      <c r="AI411" s="789">
        <v>18</v>
      </c>
      <c r="AJ411" s="789">
        <v>30</v>
      </c>
      <c r="AK411" s="789">
        <v>22</v>
      </c>
      <c r="AL411" s="789">
        <v>40</v>
      </c>
      <c r="AM411" s="31">
        <f t="shared" si="274"/>
        <v>4.9999999999999982</v>
      </c>
      <c r="AN411" s="792">
        <f t="shared" si="275"/>
        <v>0.77083333333333337</v>
      </c>
      <c r="AO411" s="792">
        <f t="shared" si="276"/>
        <v>0.94444444444444442</v>
      </c>
      <c r="AP411" s="31" t="str" cm="1">
        <f t="array" ref="AP411">IF(W411="","",IF(SUMPRODUCT((W411=$W$6:$W$1560)*(AH411=$AH$6:$AH$1560)*(AN411=$AN$6:$AN$1560)*(AO411=$AO$6:$AO$1560)*(ROW($W$6:$W$1560)&lt;&gt;ROW(W411))*((R411=0)*($R$6:$R$1560&gt;0)+(R411&gt;0)*($R$6:$R$1560=0)))&gt;0,"SALONES UNIDOS",IF(SUMPRODUCT((W411=$W$6:$W$1560)*(AH411=$AH$6:$AH$1560)*((AN411&lt;$AO$6:$AO$1560)*(AO411&gt;$AN$6:$AN$1560))*(ROW($W$6:$W$1560)&lt;&gt;ROW(W411)))&gt;0,"CRUZADO","Sin cruce")))</f>
        <v>Sin cruce</v>
      </c>
      <c r="AQ411" s="792" t="str">
        <f t="shared" si="277"/>
        <v>AE2PRINCIPALA</v>
      </c>
      <c r="AR411" s="792" t="str" cm="1">
        <f t="array" ref="AR411">IF(AQ411="","",IF(SUMPRODUCT((AQ411=$AQ$6:$AQ$1560)*(AH411=$AH$6:$AH$1560)*(AN411=$AN$6:$AN$1560)*(AO411=$AO$6:$AO$1560)*(ROW($AQ$6:$AQ$1560)&lt;&gt;ROW(AQ411))*((R411=0)*($R$6:$R$1560&gt;0)+(R411&gt;0)*($R$6:$R$1560=0)))&gt;0,"SALONES UNIDOS",IF(SUMPRODUCT((AQ411=$AQ$6:$AQ$1560)*(AH411=$AH$6:$AH$1560)*((AN411&lt;$AO$6:$AO$1560)*(AO411&gt;$AN$6:$AN$1560))*(ROW($AQ$6:$AQ$1560)&lt;&gt;ROW(AQ411)))&gt;0,"CRUZADO","Sin cruce")))</f>
        <v>Sin cruce</v>
      </c>
    </row>
    <row r="412" spans="3:44" s="8" customFormat="1" ht="18.75" customHeight="1">
      <c r="C412" s="12" t="s">
        <v>1081</v>
      </c>
      <c r="D412" s="789" t="s">
        <v>1438</v>
      </c>
      <c r="E412" s="789">
        <v>20261</v>
      </c>
      <c r="F412" s="11" t="s">
        <v>23</v>
      </c>
      <c r="G412" s="11" t="s">
        <v>20</v>
      </c>
      <c r="H412" s="11" t="s">
        <v>21</v>
      </c>
      <c r="I412" s="11">
        <v>2</v>
      </c>
      <c r="J412" s="11" t="s">
        <v>16</v>
      </c>
      <c r="K412" s="790" t="s">
        <v>1457</v>
      </c>
      <c r="L412" s="491" t="s">
        <v>1458</v>
      </c>
      <c r="M412" s="789" t="s">
        <v>1127</v>
      </c>
      <c r="N412" s="789" t="s">
        <v>1164</v>
      </c>
      <c r="O412" s="12" t="s">
        <v>731</v>
      </c>
      <c r="P412" s="31">
        <v>2</v>
      </c>
      <c r="Q412" s="31">
        <v>2</v>
      </c>
      <c r="R412" s="262">
        <v>4</v>
      </c>
      <c r="S412" s="31">
        <v>3</v>
      </c>
      <c r="T412" s="181"/>
      <c r="U412" s="31">
        <v>12</v>
      </c>
      <c r="V412" s="31">
        <f>IF(W412="","",IFERROR(INDEX(Docentes!C:C,MATCH(W412,Docentes!D:D,0)),"NUEVO"))</f>
        <v>10359700</v>
      </c>
      <c r="W412" s="794" t="s">
        <v>269</v>
      </c>
      <c r="X412" s="793" t="s">
        <v>1332</v>
      </c>
      <c r="Y412" s="31" t="s">
        <v>1088</v>
      </c>
      <c r="Z412" s="789" t="s">
        <v>1089</v>
      </c>
      <c r="AA412" s="789" t="s">
        <v>16</v>
      </c>
      <c r="AB412" s="789" t="s">
        <v>1498</v>
      </c>
      <c r="AC412" s="789">
        <v>39</v>
      </c>
      <c r="AD412" s="31"/>
      <c r="AE412" s="789"/>
      <c r="AF412" s="789" t="s">
        <v>1088</v>
      </c>
      <c r="AG412" s="31" t="str">
        <f t="shared" si="263"/>
        <v>TP</v>
      </c>
      <c r="AH412" s="789">
        <v>2</v>
      </c>
      <c r="AI412" s="789">
        <v>18</v>
      </c>
      <c r="AJ412" s="789">
        <v>30</v>
      </c>
      <c r="AK412" s="789">
        <v>21</v>
      </c>
      <c r="AL412" s="789">
        <v>50</v>
      </c>
      <c r="AM412" s="31">
        <f t="shared" si="274"/>
        <v>3.9999999999999987</v>
      </c>
      <c r="AN412" s="792">
        <f t="shared" si="275"/>
        <v>0.77083333333333337</v>
      </c>
      <c r="AO412" s="792">
        <f t="shared" si="276"/>
        <v>0.90972222222222221</v>
      </c>
      <c r="AP412" s="31" t="str" cm="1">
        <f t="array" ref="AP412">IF(W412="","",IF(SUMPRODUCT((W412=$W$6:$W$1560)*(AH412=$AH$6:$AH$1560)*(AN412=$AN$6:$AN$1560)*(AO412=$AO$6:$AO$1560)*(ROW($W$6:$W$1560)&lt;&gt;ROW(W412))*((R412=0)*($R$6:$R$1560&gt;0)+(R412&gt;0)*($R$6:$R$1560=0)))&gt;0,"SALONES UNIDOS",IF(SUMPRODUCT((W412=$W$6:$W$1560)*(AH412=$AH$6:$AH$1560)*((AN412&lt;$AO$6:$AO$1560)*(AO412&gt;$AN$6:$AN$1560))*(ROW($W$6:$W$1560)&lt;&gt;ROW(W412)))&gt;0,"CRUZADO","Sin cruce")))</f>
        <v>Sin cruce</v>
      </c>
      <c r="AQ412" s="792" t="str">
        <f t="shared" si="277"/>
        <v>AE2PRINCIPALA</v>
      </c>
      <c r="AR412" s="792" t="str" cm="1">
        <f t="array" ref="AR412">IF(AQ412="","",IF(SUMPRODUCT((AQ412=$AQ$6:$AQ$1560)*(AH412=$AH$6:$AH$1560)*(AN412=$AN$6:$AN$1560)*(AO412=$AO$6:$AO$1560)*(ROW($AQ$6:$AQ$1560)&lt;&gt;ROW(AQ412))*((R412=0)*($R$6:$R$1560&gt;0)+(R412&gt;0)*($R$6:$R$1560=0)))&gt;0,"SALONES UNIDOS",IF(SUMPRODUCT((AQ412=$AQ$6:$AQ$1560)*(AH412=$AH$6:$AH$1560)*((AN412&lt;$AO$6:$AO$1560)*(AO412&gt;$AN$6:$AN$1560))*(ROW($AQ$6:$AQ$1560)&lt;&gt;ROW(AQ412)))&gt;0,"CRUZADO","Sin cruce")))</f>
        <v>Sin cruce</v>
      </c>
    </row>
    <row r="413" spans="3:44" s="8" customFormat="1" ht="18.75" customHeight="1">
      <c r="C413" s="12" t="s">
        <v>1081</v>
      </c>
      <c r="D413" s="789" t="s">
        <v>1438</v>
      </c>
      <c r="E413" s="789">
        <v>20261</v>
      </c>
      <c r="F413" s="12" t="s">
        <v>23</v>
      </c>
      <c r="G413" s="12" t="s">
        <v>20</v>
      </c>
      <c r="H413" s="12" t="s">
        <v>21</v>
      </c>
      <c r="I413" s="12">
        <v>2</v>
      </c>
      <c r="J413" s="12" t="s">
        <v>16</v>
      </c>
      <c r="K413" s="790" t="s">
        <v>1459</v>
      </c>
      <c r="L413" s="491" t="s">
        <v>1206</v>
      </c>
      <c r="M413" s="789" t="s">
        <v>1127</v>
      </c>
      <c r="N413" s="789" t="s">
        <v>1164</v>
      </c>
      <c r="O413" s="12" t="s">
        <v>731</v>
      </c>
      <c r="P413" s="31">
        <v>2</v>
      </c>
      <c r="Q413" s="31">
        <v>2</v>
      </c>
      <c r="R413" s="262">
        <v>4</v>
      </c>
      <c r="S413" s="31">
        <v>3</v>
      </c>
      <c r="T413" s="181"/>
      <c r="U413" s="31">
        <v>12</v>
      </c>
      <c r="V413" s="31">
        <f>IF(W413="","",IFERROR(INDEX(Docentes!C:C,MATCH(W413,Docentes!D:D,0)),"NUEVO"))</f>
        <v>21864691</v>
      </c>
      <c r="W413" s="9" t="s">
        <v>577</v>
      </c>
      <c r="X413" s="693" t="s">
        <v>1332</v>
      </c>
      <c r="Y413" s="789" t="s">
        <v>1088</v>
      </c>
      <c r="Z413" s="789" t="s">
        <v>1089</v>
      </c>
      <c r="AA413" s="789" t="s">
        <v>16</v>
      </c>
      <c r="AB413" s="789" t="s">
        <v>1498</v>
      </c>
      <c r="AC413" s="789">
        <v>39</v>
      </c>
      <c r="AD413" s="31"/>
      <c r="AE413" s="789"/>
      <c r="AF413" s="789" t="s">
        <v>1088</v>
      </c>
      <c r="AG413" s="31" t="str">
        <f t="shared" si="263"/>
        <v>TP</v>
      </c>
      <c r="AH413" s="789">
        <v>1</v>
      </c>
      <c r="AI413" s="789">
        <v>20</v>
      </c>
      <c r="AJ413" s="789">
        <v>10</v>
      </c>
      <c r="AK413" s="789">
        <v>23</v>
      </c>
      <c r="AL413" s="789">
        <v>30</v>
      </c>
      <c r="AM413" s="31">
        <f t="shared" si="274"/>
        <v>4.0000000000000018</v>
      </c>
      <c r="AN413" s="792">
        <f t="shared" si="275"/>
        <v>0.84027777777777779</v>
      </c>
      <c r="AO413" s="792">
        <f t="shared" si="276"/>
        <v>0.97916666666666674</v>
      </c>
      <c r="AP413" s="31" t="str" cm="1">
        <f t="array" ref="AP413">IF(W413="","",IF(SUMPRODUCT((W413=$W$6:$W$1560)*(AH413=$AH$6:$AH$1560)*(AN413=$AN$6:$AN$1560)*(AO413=$AO$6:$AO$1560)*(ROW($W$6:$W$1560)&lt;&gt;ROW(W413))*((R413=0)*($R$6:$R$1560&gt;0)+(R413&gt;0)*($R$6:$R$1560=0)))&gt;0,"SALONES UNIDOS",IF(SUMPRODUCT((W413=$W$6:$W$1560)*(AH413=$AH$6:$AH$1560)*((AN413&lt;$AO$6:$AO$1560)*(AO413&gt;$AN$6:$AN$1560))*(ROW($W$6:$W$1560)&lt;&gt;ROW(W413)))&gt;0,"CRUZADO","Sin cruce")))</f>
        <v>Sin cruce</v>
      </c>
      <c r="AQ413" s="792" t="str">
        <f t="shared" si="277"/>
        <v>AE2PRINCIPALA</v>
      </c>
      <c r="AR413" s="792" t="str" cm="1">
        <f t="array" ref="AR413">IF(AQ413="","",IF(SUMPRODUCT((AQ413=$AQ$6:$AQ$1560)*(AH413=$AH$6:$AH$1560)*(AN413=$AN$6:$AN$1560)*(AO413=$AO$6:$AO$1560)*(ROW($AQ$6:$AQ$1560)&lt;&gt;ROW(AQ413))*((R413=0)*($R$6:$R$1560&gt;0)+(R413&gt;0)*($R$6:$R$1560=0)))&gt;0,"SALONES UNIDOS",IF(SUMPRODUCT((AQ413=$AQ$6:$AQ$1560)*(AH413=$AH$6:$AH$1560)*((AN413&lt;$AO$6:$AO$1560)*(AO413&gt;$AN$6:$AN$1560))*(ROW($AQ$6:$AQ$1560)&lt;&gt;ROW(AQ413)))&gt;0,"CRUZADO","Sin cruce")))</f>
        <v>Sin cruce</v>
      </c>
    </row>
    <row r="414" spans="3:44" s="8" customFormat="1" ht="18.75" customHeight="1">
      <c r="C414" s="12" t="s">
        <v>1081</v>
      </c>
      <c r="D414" s="789" t="s">
        <v>1438</v>
      </c>
      <c r="E414" s="789">
        <v>20261</v>
      </c>
      <c r="F414" s="12" t="s">
        <v>23</v>
      </c>
      <c r="G414" s="12" t="s">
        <v>20</v>
      </c>
      <c r="H414" s="12" t="s">
        <v>21</v>
      </c>
      <c r="I414" s="12">
        <v>2</v>
      </c>
      <c r="J414" s="12" t="s">
        <v>16</v>
      </c>
      <c r="K414" s="790" t="s">
        <v>1460</v>
      </c>
      <c r="L414" s="491" t="s">
        <v>1150</v>
      </c>
      <c r="M414" s="789" t="s">
        <v>1101</v>
      </c>
      <c r="N414" s="789" t="s">
        <v>1164</v>
      </c>
      <c r="O414" s="12" t="s">
        <v>731</v>
      </c>
      <c r="P414" s="31">
        <v>2</v>
      </c>
      <c r="Q414" s="31">
        <v>2</v>
      </c>
      <c r="R414" s="262">
        <v>4</v>
      </c>
      <c r="S414" s="31">
        <v>3</v>
      </c>
      <c r="T414" s="181"/>
      <c r="U414" s="31">
        <v>12</v>
      </c>
      <c r="V414" s="31">
        <f>IF(W414="","",IFERROR(INDEX(Docentes!C:C,MATCH(W414,Docentes!D:D,0)),"NUEVO"))</f>
        <v>21850336</v>
      </c>
      <c r="W414" s="809" t="s">
        <v>427</v>
      </c>
      <c r="X414" s="693" t="s">
        <v>1332</v>
      </c>
      <c r="Y414" s="789" t="s">
        <v>1088</v>
      </c>
      <c r="Z414" s="789" t="s">
        <v>1089</v>
      </c>
      <c r="AA414" s="789" t="s">
        <v>16</v>
      </c>
      <c r="AB414" s="789" t="s">
        <v>1498</v>
      </c>
      <c r="AC414" s="789">
        <v>39</v>
      </c>
      <c r="AD414" s="31"/>
      <c r="AE414" s="789"/>
      <c r="AF414" s="789" t="s">
        <v>1088</v>
      </c>
      <c r="AG414" s="31" t="str">
        <f t="shared" si="263"/>
        <v>TP</v>
      </c>
      <c r="AH414" s="789">
        <v>1</v>
      </c>
      <c r="AI414" s="789">
        <v>16</v>
      </c>
      <c r="AJ414" s="789">
        <v>50</v>
      </c>
      <c r="AK414" s="789">
        <v>20</v>
      </c>
      <c r="AL414" s="789">
        <v>10</v>
      </c>
      <c r="AM414" s="31">
        <f>IF(R414=0,0,IF(AI414="",R414,IF(X414="HIBRIDO VIRTUAL",0,((((AK414/24)+(AL414/1440))-((AI414/24)+(AJ414/1440)))*1440/50))))</f>
        <v>4.0000000000000018</v>
      </c>
      <c r="AN414" s="792">
        <f t="shared" si="275"/>
        <v>0.70138888888888884</v>
      </c>
      <c r="AO414" s="792">
        <f t="shared" si="276"/>
        <v>0.84027777777777779</v>
      </c>
      <c r="AP414" s="31" t="str" cm="1">
        <f t="array" ref="AP414">IF(W414="","",IF(SUMPRODUCT((W414=$W$6:$W$1560)*(AH414=$AH$6:$AH$1560)*(AN414=$AN$6:$AN$1560)*(AO414=$AO$6:$AO$1560)*(ROW($W$6:$W$1560)&lt;&gt;ROW(W414))*((R414=0)*($R$6:$R$1560&gt;0)+(R414&gt;0)*($R$6:$R$1560=0)))&gt;0,"SALONES UNIDOS",IF(SUMPRODUCT((W414=$W$6:$W$1560)*(AH414=$AH$6:$AH$1560)*((AN414&lt;$AO$6:$AO$1560)*(AO414&gt;$AN$6:$AN$1560))*(ROW($W$6:$W$1560)&lt;&gt;ROW(W414)))&gt;0,"CRUZADO","Sin cruce")))</f>
        <v>Sin cruce</v>
      </c>
      <c r="AQ414" s="792" t="str">
        <f t="shared" si="277"/>
        <v>AE2PRINCIPALA</v>
      </c>
      <c r="AR414" s="792" t="str" cm="1">
        <f t="array" ref="AR414">IF(AQ414="","",IF(SUMPRODUCT((AQ414=$AQ$6:$AQ$1560)*(AH414=$AH$6:$AH$1560)*(AN414=$AN$6:$AN$1560)*(AO414=$AO$6:$AO$1560)*(ROW($AQ$6:$AQ$1560)&lt;&gt;ROW(AQ414))*((R414=0)*($R$6:$R$1560&gt;0)+(R414&gt;0)*($R$6:$R$1560=0)))&gt;0,"SALONES UNIDOS",IF(SUMPRODUCT((AQ414=$AQ$6:$AQ$1560)*(AH414=$AH$6:$AH$1560)*((AN414&lt;$AO$6:$AO$1560)*(AO414&gt;$AN$6:$AN$1560))*(ROW($AQ$6:$AQ$1560)&lt;&gt;ROW(AQ414)))&gt;0,"CRUZADO","Sin cruce")))</f>
        <v>Sin cruce</v>
      </c>
    </row>
    <row r="415" spans="3:44" s="8" customFormat="1" ht="18.75" customHeight="1">
      <c r="C415" s="12" t="s">
        <v>1081</v>
      </c>
      <c r="D415" s="795" t="s">
        <v>770</v>
      </c>
      <c r="E415" s="795">
        <v>20251</v>
      </c>
      <c r="F415" s="12" t="s">
        <v>23</v>
      </c>
      <c r="G415" s="12" t="s">
        <v>20</v>
      </c>
      <c r="H415" s="12" t="s">
        <v>21</v>
      </c>
      <c r="I415" s="12">
        <v>2</v>
      </c>
      <c r="J415" s="12" t="s">
        <v>26</v>
      </c>
      <c r="K415" s="790" t="s">
        <v>1499</v>
      </c>
      <c r="L415" s="491" t="s">
        <v>1452</v>
      </c>
      <c r="M415" s="789" t="s">
        <v>1085</v>
      </c>
      <c r="N415" s="789" t="s">
        <v>1164</v>
      </c>
      <c r="O415" s="12" t="s">
        <v>769</v>
      </c>
      <c r="P415" s="31">
        <v>3</v>
      </c>
      <c r="Q415" s="31">
        <v>2</v>
      </c>
      <c r="R415" s="262">
        <v>5</v>
      </c>
      <c r="S415" s="31">
        <v>4</v>
      </c>
      <c r="T415" s="181"/>
      <c r="U415" s="31">
        <v>12</v>
      </c>
      <c r="V415" s="31">
        <f>IF(W415="","",IFERROR(INDEX(Docentes!C:C,MATCH(W415,Docentes!D:D,0)),"NUEVO"))</f>
        <v>42711623</v>
      </c>
      <c r="W415" s="9" t="s">
        <v>325</v>
      </c>
      <c r="X415" s="265" t="s">
        <v>167</v>
      </c>
      <c r="Y415" s="789" t="s">
        <v>1088</v>
      </c>
      <c r="Z415" s="789" t="s">
        <v>1089</v>
      </c>
      <c r="AA415" s="789"/>
      <c r="AB415" s="789" t="s">
        <v>1092</v>
      </c>
      <c r="AC415" s="789"/>
      <c r="AD415" s="31"/>
      <c r="AE415" s="789"/>
      <c r="AF415" s="789" t="s">
        <v>1088</v>
      </c>
      <c r="AG415" s="31" t="str">
        <f t="shared" si="263"/>
        <v>TP</v>
      </c>
      <c r="AH415" s="31">
        <v>2</v>
      </c>
      <c r="AI415" s="31">
        <v>18</v>
      </c>
      <c r="AJ415" s="31">
        <v>30</v>
      </c>
      <c r="AK415" s="31">
        <v>22</v>
      </c>
      <c r="AL415" s="31">
        <v>40</v>
      </c>
      <c r="AM415" s="31">
        <f t="shared" si="274"/>
        <v>4.9999999999999982</v>
      </c>
      <c r="AN415" s="792">
        <f t="shared" si="275"/>
        <v>0.77083333333333337</v>
      </c>
      <c r="AO415" s="792">
        <f t="shared" si="276"/>
        <v>0.94444444444444442</v>
      </c>
      <c r="AP415" s="31" t="str" cm="1">
        <f t="array" ref="AP415">IF(W415="","",IF(SUMPRODUCT((W415=$W$6:$W$1560)*(AH415=$AH$6:$AH$1560)*(AN415=$AN$6:$AN$1560)*(AO415=$AO$6:$AO$1560)*(ROW($W$6:$W$1560)&lt;&gt;ROW(W415))*((R415=0)*($R$6:$R$1560&gt;0)+(R415&gt;0)*($R$6:$R$1560=0)))&gt;0,"SALONES UNIDOS",IF(SUMPRODUCT((W415=$W$6:$W$1560)*(AH415=$AH$6:$AH$1560)*((AN415&lt;$AO$6:$AO$1560)*(AO415&gt;$AN$6:$AN$1560))*(ROW($W$6:$W$1560)&lt;&gt;ROW(W415)))&gt;0,"CRUZADO","Sin cruce")))</f>
        <v>Sin cruce</v>
      </c>
      <c r="AQ415" s="792" t="str">
        <f t="shared" si="277"/>
        <v>AE2PRINCIPALB</v>
      </c>
      <c r="AR415" s="792" t="str" cm="1">
        <f t="array" ref="AR415">IF(AQ415="","",IF(SUMPRODUCT((AQ415=$AQ$6:$AQ$1560)*(AH415=$AH$6:$AH$1560)*(AN415=$AN$6:$AN$1560)*(AO415=$AO$6:$AO$1560)*(ROW($AQ$6:$AQ$1560)&lt;&gt;ROW(AQ415))*((R415=0)*($R$6:$R$1560&gt;0)+(R415&gt;0)*($R$6:$R$1560=0)))&gt;0,"SALONES UNIDOS",IF(SUMPRODUCT((AQ415=$AQ$6:$AQ$1560)*(AH415=$AH$6:$AH$1560)*((AN415&lt;$AO$6:$AO$1560)*(AO415&gt;$AN$6:$AN$1560))*(ROW($AQ$6:$AQ$1560)&lt;&gt;ROW(AQ415)))&gt;0,"CRUZADO","Sin cruce")))</f>
        <v>Sin cruce</v>
      </c>
    </row>
    <row r="416" spans="3:44" s="8" customFormat="1" ht="18.75" customHeight="1">
      <c r="C416" s="12" t="s">
        <v>1081</v>
      </c>
      <c r="D416" s="795" t="s">
        <v>770</v>
      </c>
      <c r="E416" s="795">
        <v>20251</v>
      </c>
      <c r="F416" s="12" t="s">
        <v>23</v>
      </c>
      <c r="G416" s="12" t="s">
        <v>20</v>
      </c>
      <c r="H416" s="12" t="s">
        <v>21</v>
      </c>
      <c r="I416" s="12">
        <v>2</v>
      </c>
      <c r="J416" s="12" t="s">
        <v>26</v>
      </c>
      <c r="K416" s="790" t="s">
        <v>1500</v>
      </c>
      <c r="L416" s="491" t="s">
        <v>1455</v>
      </c>
      <c r="M416" s="789" t="s">
        <v>1127</v>
      </c>
      <c r="N416" s="789" t="s">
        <v>1164</v>
      </c>
      <c r="O416" s="12" t="s">
        <v>769</v>
      </c>
      <c r="P416" s="31">
        <v>3</v>
      </c>
      <c r="Q416" s="31">
        <v>2</v>
      </c>
      <c r="R416" s="262">
        <v>5</v>
      </c>
      <c r="S416" s="31">
        <v>4</v>
      </c>
      <c r="T416" s="181"/>
      <c r="U416" s="31">
        <v>12</v>
      </c>
      <c r="V416" s="31">
        <f>IF(W416="","",IFERROR(INDEX(Docentes!C:C,MATCH(W416,Docentes!D:D,0)),"NUEVO"))</f>
        <v>43660977</v>
      </c>
      <c r="W416" s="709" t="s">
        <v>651</v>
      </c>
      <c r="X416" s="265" t="s">
        <v>167</v>
      </c>
      <c r="Y416" s="789" t="s">
        <v>1088</v>
      </c>
      <c r="Z416" s="789" t="s">
        <v>1089</v>
      </c>
      <c r="AA416" s="789"/>
      <c r="AB416" s="789" t="s">
        <v>1092</v>
      </c>
      <c r="AC416" s="789"/>
      <c r="AD416" s="31"/>
      <c r="AE416" s="789"/>
      <c r="AF416" s="789" t="s">
        <v>1088</v>
      </c>
      <c r="AG416" s="31" t="str">
        <f t="shared" si="263"/>
        <v>TP</v>
      </c>
      <c r="AH416" s="31">
        <v>6</v>
      </c>
      <c r="AI416" s="31">
        <v>18</v>
      </c>
      <c r="AJ416" s="31">
        <v>30</v>
      </c>
      <c r="AK416" s="31">
        <v>22</v>
      </c>
      <c r="AL416" s="31">
        <v>40</v>
      </c>
      <c r="AM416" s="31">
        <f t="shared" si="274"/>
        <v>4.9999999999999982</v>
      </c>
      <c r="AN416" s="792">
        <f t="shared" si="275"/>
        <v>0.77083333333333337</v>
      </c>
      <c r="AO416" s="792">
        <f t="shared" si="276"/>
        <v>0.94444444444444442</v>
      </c>
      <c r="AP416" s="31" t="str" cm="1">
        <f t="array" ref="AP416">IF(W416="","",IF(SUMPRODUCT((W416=$W$6:$W$1560)*(AH416=$AH$6:$AH$1560)*(AN416=$AN$6:$AN$1560)*(AO416=$AO$6:$AO$1560)*(ROW($W$6:$W$1560)&lt;&gt;ROW(W416))*((R416=0)*($R$6:$R$1560&gt;0)+(R416&gt;0)*($R$6:$R$1560=0)))&gt;0,"SALONES UNIDOS",IF(SUMPRODUCT((W416=$W$6:$W$1560)*(AH416=$AH$6:$AH$1560)*((AN416&lt;$AO$6:$AO$1560)*(AO416&gt;$AN$6:$AN$1560))*(ROW($W$6:$W$1560)&lt;&gt;ROW(W416)))&gt;0,"CRUZADO","Sin cruce")))</f>
        <v>Sin cruce</v>
      </c>
      <c r="AQ416" s="792" t="str">
        <f t="shared" si="277"/>
        <v>AE2PRINCIPALB</v>
      </c>
      <c r="AR416" s="792" t="str" cm="1">
        <f t="array" ref="AR416">IF(AQ416="","",IF(SUMPRODUCT((AQ416=$AQ$6:$AQ$1560)*(AH416=$AH$6:$AH$1560)*(AN416=$AN$6:$AN$1560)*(AO416=$AO$6:$AO$1560)*(ROW($AQ$6:$AQ$1560)&lt;&gt;ROW(AQ416))*((R416=0)*($R$6:$R$1560&gt;0)+(R416&gt;0)*($R$6:$R$1560=0)))&gt;0,"SALONES UNIDOS",IF(SUMPRODUCT((AQ416=$AQ$6:$AQ$1560)*(AH416=$AH$6:$AH$1560)*((AN416&lt;$AO$6:$AO$1560)*(AO416&gt;$AN$6:$AN$1560))*(ROW($AQ$6:$AQ$1560)&lt;&gt;ROW(AQ416)))&gt;0,"CRUZADO","Sin cruce")))</f>
        <v>Sin cruce</v>
      </c>
    </row>
    <row r="417" spans="3:44" s="8" customFormat="1" ht="18.75" customHeight="1">
      <c r="C417" s="12" t="s">
        <v>1081</v>
      </c>
      <c r="D417" s="795" t="s">
        <v>770</v>
      </c>
      <c r="E417" s="795">
        <v>20251</v>
      </c>
      <c r="F417" s="12" t="s">
        <v>23</v>
      </c>
      <c r="G417" s="12" t="s">
        <v>20</v>
      </c>
      <c r="H417" s="12" t="s">
        <v>21</v>
      </c>
      <c r="I417" s="12">
        <v>2</v>
      </c>
      <c r="J417" s="12" t="s">
        <v>26</v>
      </c>
      <c r="K417" s="790" t="s">
        <v>1501</v>
      </c>
      <c r="L417" s="491" t="s">
        <v>1141</v>
      </c>
      <c r="M417" s="789" t="s">
        <v>1127</v>
      </c>
      <c r="N417" s="789" t="s">
        <v>1164</v>
      </c>
      <c r="O417" s="12" t="s">
        <v>769</v>
      </c>
      <c r="P417" s="31">
        <v>3</v>
      </c>
      <c r="Q417" s="31">
        <v>2</v>
      </c>
      <c r="R417" s="262">
        <v>5</v>
      </c>
      <c r="S417" s="31">
        <v>4</v>
      </c>
      <c r="T417" s="181"/>
      <c r="U417" s="31">
        <v>12</v>
      </c>
      <c r="V417" s="31">
        <f>IF(W417="","",IFERROR(INDEX(Docentes!C:C,MATCH(W417,Docentes!D:D,0)),"NUEVO"))</f>
        <v>21863698</v>
      </c>
      <c r="W417" s="693" t="s">
        <v>638</v>
      </c>
      <c r="X417" s="265" t="s">
        <v>167</v>
      </c>
      <c r="Y417" s="789" t="s">
        <v>1088</v>
      </c>
      <c r="Z417" s="789" t="s">
        <v>1089</v>
      </c>
      <c r="AA417" s="789"/>
      <c r="AB417" s="789" t="s">
        <v>1092</v>
      </c>
      <c r="AC417" s="789"/>
      <c r="AD417" s="31"/>
      <c r="AE417" s="789"/>
      <c r="AF417" s="789" t="s">
        <v>1088</v>
      </c>
      <c r="AG417" s="31" t="str">
        <f t="shared" si="263"/>
        <v>TP</v>
      </c>
      <c r="AH417" s="31">
        <v>4</v>
      </c>
      <c r="AI417" s="31">
        <v>19</v>
      </c>
      <c r="AJ417" s="31">
        <v>20</v>
      </c>
      <c r="AK417" s="31">
        <v>23</v>
      </c>
      <c r="AL417" s="31">
        <v>30</v>
      </c>
      <c r="AM417" s="31">
        <f t="shared" si="274"/>
        <v>5.0000000000000044</v>
      </c>
      <c r="AN417" s="792">
        <f t="shared" si="275"/>
        <v>0.80555555555555547</v>
      </c>
      <c r="AO417" s="792">
        <f t="shared" si="276"/>
        <v>0.97916666666666674</v>
      </c>
      <c r="AP417" s="31" t="str" cm="1">
        <f t="array" ref="AP417">IF(W417="","",IF(SUMPRODUCT((W417=$W$6:$W$1560)*(AH417=$AH$6:$AH$1560)*(AN417=$AN$6:$AN$1560)*(AO417=$AO$6:$AO$1560)*(ROW($W$6:$W$1560)&lt;&gt;ROW(W417))*((R417=0)*($R$6:$R$1560&gt;0)+(R417&gt;0)*($R$6:$R$1560=0)))&gt;0,"SALONES UNIDOS",IF(SUMPRODUCT((W417=$W$6:$W$1560)*(AH417=$AH$6:$AH$1560)*((AN417&lt;$AO$6:$AO$1560)*(AO417&gt;$AN$6:$AN$1560))*(ROW($W$6:$W$1560)&lt;&gt;ROW(W417)))&gt;0,"CRUZADO","Sin cruce")))</f>
        <v>Sin cruce</v>
      </c>
      <c r="AQ417" s="792" t="str">
        <f t="shared" si="277"/>
        <v>AE2PRINCIPALB</v>
      </c>
      <c r="AR417" s="792" t="str" cm="1">
        <f t="array" ref="AR417">IF(AQ417="","",IF(SUMPRODUCT((AQ417=$AQ$6:$AQ$1560)*(AH417=$AH$6:$AH$1560)*(AN417=$AN$6:$AN$1560)*(AO417=$AO$6:$AO$1560)*(ROW($AQ$6:$AQ$1560)&lt;&gt;ROW(AQ417))*((R417=0)*($R$6:$R$1560&gt;0)+(R417&gt;0)*($R$6:$R$1560=0)))&gt;0,"SALONES UNIDOS",IF(SUMPRODUCT((AQ417=$AQ$6:$AQ$1560)*(AH417=$AH$6:$AH$1560)*((AN417&lt;$AO$6:$AO$1560)*(AO417&gt;$AN$6:$AN$1560))*(ROW($AQ$6:$AQ$1560)&lt;&gt;ROW(AQ417)))&gt;0,"CRUZADO","Sin cruce")))</f>
        <v>Sin cruce</v>
      </c>
    </row>
    <row r="418" spans="3:44" s="8" customFormat="1" ht="18.75" customHeight="1">
      <c r="C418" s="12" t="s">
        <v>1081</v>
      </c>
      <c r="D418" s="795" t="s">
        <v>770</v>
      </c>
      <c r="E418" s="795">
        <v>20251</v>
      </c>
      <c r="F418" s="12" t="s">
        <v>23</v>
      </c>
      <c r="G418" s="12" t="s">
        <v>20</v>
      </c>
      <c r="H418" s="11" t="s">
        <v>21</v>
      </c>
      <c r="I418" s="11">
        <v>2</v>
      </c>
      <c r="J418" s="11" t="s">
        <v>26</v>
      </c>
      <c r="K418" s="790" t="s">
        <v>1502</v>
      </c>
      <c r="L418" s="491" t="s">
        <v>1458</v>
      </c>
      <c r="M418" s="789" t="s">
        <v>1127</v>
      </c>
      <c r="N418" s="789" t="s">
        <v>1164</v>
      </c>
      <c r="O418" s="12" t="s">
        <v>769</v>
      </c>
      <c r="P418" s="31">
        <v>2</v>
      </c>
      <c r="Q418" s="31">
        <v>2</v>
      </c>
      <c r="R418" s="262">
        <v>4</v>
      </c>
      <c r="S418" s="31">
        <v>3</v>
      </c>
      <c r="T418" s="181"/>
      <c r="U418" s="31">
        <v>12</v>
      </c>
      <c r="V418" s="31">
        <f>IF(W418="","",IFERROR(INDEX(Docentes!C:C,MATCH(W418,Docentes!D:D,0)),"NUEVO"))</f>
        <v>40583004</v>
      </c>
      <c r="W418" s="693" t="s">
        <v>983</v>
      </c>
      <c r="X418" s="274" t="s">
        <v>167</v>
      </c>
      <c r="Y418" s="31" t="s">
        <v>1088</v>
      </c>
      <c r="Z418" s="789" t="s">
        <v>1089</v>
      </c>
      <c r="AA418" s="789"/>
      <c r="AB418" s="789" t="s">
        <v>1092</v>
      </c>
      <c r="AC418" s="789"/>
      <c r="AD418" s="31"/>
      <c r="AE418" s="789"/>
      <c r="AF418" s="789" t="s">
        <v>1088</v>
      </c>
      <c r="AG418" s="31" t="str">
        <f t="shared" si="263"/>
        <v>TP</v>
      </c>
      <c r="AH418" s="31">
        <v>3</v>
      </c>
      <c r="AI418" s="31">
        <v>18</v>
      </c>
      <c r="AJ418" s="31">
        <v>30</v>
      </c>
      <c r="AK418" s="31">
        <v>21</v>
      </c>
      <c r="AL418" s="31">
        <v>50</v>
      </c>
      <c r="AM418" s="31">
        <f t="shared" si="274"/>
        <v>3.9999999999999987</v>
      </c>
      <c r="AN418" s="792">
        <f t="shared" si="275"/>
        <v>0.77083333333333337</v>
      </c>
      <c r="AO418" s="792">
        <f t="shared" si="276"/>
        <v>0.90972222222222221</v>
      </c>
      <c r="AP418" s="31" t="str" cm="1">
        <f t="array" ref="AP418">IF(W418="","",IF(SUMPRODUCT((W418=$W$6:$W$1560)*(AH418=$AH$6:$AH$1560)*(AN418=$AN$6:$AN$1560)*(AO418=$AO$6:$AO$1560)*(ROW($W$6:$W$1560)&lt;&gt;ROW(W418))*((R418=0)*($R$6:$R$1560&gt;0)+(R418&gt;0)*($R$6:$R$1560=0)))&gt;0,"SALONES UNIDOS",IF(SUMPRODUCT((W418=$W$6:$W$1560)*(AH418=$AH$6:$AH$1560)*((AN418&lt;$AO$6:$AO$1560)*(AO418&gt;$AN$6:$AN$1560))*(ROW($W$6:$W$1560)&lt;&gt;ROW(W418)))&gt;0,"CRUZADO","Sin cruce")))</f>
        <v>Sin cruce</v>
      </c>
      <c r="AQ418" s="792" t="str">
        <f t="shared" si="277"/>
        <v>AE2PRINCIPALB</v>
      </c>
      <c r="AR418" s="792" t="str" cm="1">
        <f t="array" ref="AR418">IF(AQ418="","",IF(SUMPRODUCT((AQ418=$AQ$6:$AQ$1560)*(AH418=$AH$6:$AH$1560)*(AN418=$AN$6:$AN$1560)*(AO418=$AO$6:$AO$1560)*(ROW($AQ$6:$AQ$1560)&lt;&gt;ROW(AQ418))*((R418=0)*($R$6:$R$1560&gt;0)+(R418&gt;0)*($R$6:$R$1560=0)))&gt;0,"SALONES UNIDOS",IF(SUMPRODUCT((AQ418=$AQ$6:$AQ$1560)*(AH418=$AH$6:$AH$1560)*((AN418&lt;$AO$6:$AO$1560)*(AO418&gt;$AN$6:$AN$1560))*(ROW($AQ$6:$AQ$1560)&lt;&gt;ROW(AQ418)))&gt;0,"CRUZADO","Sin cruce")))</f>
        <v>Sin cruce</v>
      </c>
    </row>
    <row r="419" spans="3:44" s="8" customFormat="1" ht="18.75" customHeight="1">
      <c r="C419" s="12" t="s">
        <v>1081</v>
      </c>
      <c r="D419" s="795" t="s">
        <v>770</v>
      </c>
      <c r="E419" s="795">
        <v>20251</v>
      </c>
      <c r="F419" s="12" t="s">
        <v>23</v>
      </c>
      <c r="G419" s="12" t="s">
        <v>20</v>
      </c>
      <c r="H419" s="12" t="s">
        <v>21</v>
      </c>
      <c r="I419" s="12">
        <v>2</v>
      </c>
      <c r="J419" s="12" t="s">
        <v>26</v>
      </c>
      <c r="K419" s="790" t="s">
        <v>1503</v>
      </c>
      <c r="L419" s="491" t="s">
        <v>1206</v>
      </c>
      <c r="M419" s="789" t="s">
        <v>1127</v>
      </c>
      <c r="N419" s="789" t="s">
        <v>1164</v>
      </c>
      <c r="O419" s="12" t="s">
        <v>769</v>
      </c>
      <c r="P419" s="31">
        <v>2</v>
      </c>
      <c r="Q419" s="31">
        <v>2</v>
      </c>
      <c r="R419" s="262">
        <v>4</v>
      </c>
      <c r="S419" s="31">
        <v>3</v>
      </c>
      <c r="T419" s="181"/>
      <c r="U419" s="31">
        <v>12</v>
      </c>
      <c r="V419" s="31">
        <f>IF(W419="","",IFERROR(INDEX(Docentes!C:C,MATCH(W419,Docentes!D:D,0)),"NUEVO"))</f>
        <v>21505996</v>
      </c>
      <c r="W419" s="794" t="s">
        <v>220</v>
      </c>
      <c r="X419" s="265" t="s">
        <v>167</v>
      </c>
      <c r="Y419" s="789" t="s">
        <v>1088</v>
      </c>
      <c r="Z419" s="789" t="s">
        <v>1089</v>
      </c>
      <c r="AA419" s="789"/>
      <c r="AB419" s="789" t="s">
        <v>1092</v>
      </c>
      <c r="AC419" s="789"/>
      <c r="AD419" s="31"/>
      <c r="AE419" s="789"/>
      <c r="AF419" s="789" t="s">
        <v>1088</v>
      </c>
      <c r="AG419" s="31" t="str">
        <f t="shared" si="263"/>
        <v>TP</v>
      </c>
      <c r="AH419" s="31">
        <v>1</v>
      </c>
      <c r="AI419" s="31">
        <v>19</v>
      </c>
      <c r="AJ419" s="31">
        <v>20</v>
      </c>
      <c r="AK419" s="31">
        <v>22</v>
      </c>
      <c r="AL419" s="31">
        <v>40</v>
      </c>
      <c r="AM419" s="31">
        <f t="shared" si="274"/>
        <v>4.0000000000000018</v>
      </c>
      <c r="AN419" s="792">
        <f t="shared" si="275"/>
        <v>0.80555555555555547</v>
      </c>
      <c r="AO419" s="792">
        <f t="shared" si="276"/>
        <v>0.94444444444444442</v>
      </c>
      <c r="AP419" s="31" t="str" cm="1">
        <f t="array" ref="AP419">IF(W419="","",IF(SUMPRODUCT((W419=$W$6:$W$1560)*(AH419=$AH$6:$AH$1560)*(AN419=$AN$6:$AN$1560)*(AO419=$AO$6:$AO$1560)*(ROW($W$6:$W$1560)&lt;&gt;ROW(W419))*((R419=0)*($R$6:$R$1560&gt;0)+(R419&gt;0)*($R$6:$R$1560=0)))&gt;0,"SALONES UNIDOS",IF(SUMPRODUCT((W419=$W$6:$W$1560)*(AH419=$AH$6:$AH$1560)*((AN419&lt;$AO$6:$AO$1560)*(AO419&gt;$AN$6:$AN$1560))*(ROW($W$6:$W$1560)&lt;&gt;ROW(W419)))&gt;0,"CRUZADO","Sin cruce")))</f>
        <v>Sin cruce</v>
      </c>
      <c r="AQ419" s="792" t="str">
        <f t="shared" si="277"/>
        <v>AE2PRINCIPALB</v>
      </c>
      <c r="AR419" s="792" t="str" cm="1">
        <f t="array" ref="AR419">IF(AQ419="","",IF(SUMPRODUCT((AQ419=$AQ$6:$AQ$1560)*(AH419=$AH$6:$AH$1560)*(AN419=$AN$6:$AN$1560)*(AO419=$AO$6:$AO$1560)*(ROW($AQ$6:$AQ$1560)&lt;&gt;ROW(AQ419))*((R419=0)*($R$6:$R$1560&gt;0)+(R419&gt;0)*($R$6:$R$1560=0)))&gt;0,"SALONES UNIDOS",IF(SUMPRODUCT((AQ419=$AQ$6:$AQ$1560)*(AH419=$AH$6:$AH$1560)*((AN419&lt;$AO$6:$AO$1560)*(AO419&gt;$AN$6:$AN$1560))*(ROW($AQ$6:$AQ$1560)&lt;&gt;ROW(AQ419)))&gt;0,"CRUZADO","Sin cruce")))</f>
        <v>Sin cruce</v>
      </c>
    </row>
    <row r="420" spans="3:44" s="8" customFormat="1" ht="18.75" customHeight="1">
      <c r="C420" s="12" t="s">
        <v>1081</v>
      </c>
      <c r="D420" s="795" t="s">
        <v>770</v>
      </c>
      <c r="E420" s="795">
        <v>20251</v>
      </c>
      <c r="F420" s="12" t="s">
        <v>23</v>
      </c>
      <c r="G420" s="12" t="s">
        <v>20</v>
      </c>
      <c r="H420" s="12" t="s">
        <v>21</v>
      </c>
      <c r="I420" s="12">
        <v>2</v>
      </c>
      <c r="J420" s="12" t="s">
        <v>26</v>
      </c>
      <c r="K420" s="790" t="s">
        <v>1504</v>
      </c>
      <c r="L420" s="491" t="s">
        <v>1150</v>
      </c>
      <c r="M420" s="789" t="s">
        <v>1101</v>
      </c>
      <c r="N420" s="789" t="s">
        <v>1164</v>
      </c>
      <c r="O420" s="12" t="s">
        <v>769</v>
      </c>
      <c r="P420" s="31">
        <v>2</v>
      </c>
      <c r="Q420" s="31">
        <v>2</v>
      </c>
      <c r="R420" s="262">
        <v>4</v>
      </c>
      <c r="S420" s="31">
        <v>3</v>
      </c>
      <c r="T420" s="181"/>
      <c r="U420" s="31">
        <v>12</v>
      </c>
      <c r="V420" s="31">
        <f>IF(W420="","",IFERROR(INDEX(Docentes!C:C,MATCH(W420,Docentes!D:D,0)),"NUEVO"))</f>
        <v>15738084</v>
      </c>
      <c r="W420" s="693" t="s">
        <v>1009</v>
      </c>
      <c r="X420" s="265" t="s">
        <v>167</v>
      </c>
      <c r="Y420" s="789" t="s">
        <v>1088</v>
      </c>
      <c r="Z420" s="789" t="s">
        <v>1089</v>
      </c>
      <c r="AA420" s="789"/>
      <c r="AB420" s="789" t="s">
        <v>1092</v>
      </c>
      <c r="AC420" s="789"/>
      <c r="AD420" s="31"/>
      <c r="AE420" s="789"/>
      <c r="AF420" s="789" t="s">
        <v>1088</v>
      </c>
      <c r="AG420" s="31" t="str">
        <f t="shared" si="263"/>
        <v>TP</v>
      </c>
      <c r="AH420" s="31">
        <v>5</v>
      </c>
      <c r="AI420" s="31">
        <v>16</v>
      </c>
      <c r="AJ420" s="31">
        <v>0</v>
      </c>
      <c r="AK420" s="31">
        <v>19</v>
      </c>
      <c r="AL420" s="31">
        <v>20</v>
      </c>
      <c r="AM420" s="31">
        <f t="shared" si="274"/>
        <v>3.9999999999999987</v>
      </c>
      <c r="AN420" s="792">
        <f t="shared" si="275"/>
        <v>0.66666666666666663</v>
      </c>
      <c r="AO420" s="792">
        <f t="shared" si="276"/>
        <v>0.80555555555555547</v>
      </c>
      <c r="AP420" s="31" t="str" cm="1">
        <f t="array" ref="AP420">IF(W420="","",IF(SUMPRODUCT((W420=$W$6:$W$1560)*(AH420=$AH$6:$AH$1560)*(AN420=$AN$6:$AN$1560)*(AO420=$AO$6:$AO$1560)*(ROW($W$6:$W$1560)&lt;&gt;ROW(W420))*((R420=0)*($R$6:$R$1560&gt;0)+(R420&gt;0)*($R$6:$R$1560=0)))&gt;0,"SALONES UNIDOS",IF(SUMPRODUCT((W420=$W$6:$W$1560)*(AH420=$AH$6:$AH$1560)*((AN420&lt;$AO$6:$AO$1560)*(AO420&gt;$AN$6:$AN$1560))*(ROW($W$6:$W$1560)&lt;&gt;ROW(W420)))&gt;0,"CRUZADO","Sin cruce")))</f>
        <v>Sin cruce</v>
      </c>
      <c r="AQ420" s="792" t="str">
        <f t="shared" si="277"/>
        <v>AE2PRINCIPALB</v>
      </c>
      <c r="AR420" s="792" t="str" cm="1">
        <f t="array" ref="AR420">IF(AQ420="","",IF(SUMPRODUCT((AQ420=$AQ$6:$AQ$1560)*(AH420=$AH$6:$AH$1560)*(AN420=$AN$6:$AN$1560)*(AO420=$AO$6:$AO$1560)*(ROW($AQ$6:$AQ$1560)&lt;&gt;ROW(AQ420))*((R420=0)*($R$6:$R$1560&gt;0)+(R420&gt;0)*($R$6:$R$1560=0)))&gt;0,"SALONES UNIDOS",IF(SUMPRODUCT((AQ420=$AQ$6:$AQ$1560)*(AH420=$AH$6:$AH$1560)*((AN420&lt;$AO$6:$AO$1560)*(AO420&gt;$AN$6:$AN$1560))*(ROW($AQ$6:$AQ$1560)&lt;&gt;ROW(AQ420)))&gt;0,"CRUZADO","Sin cruce")))</f>
        <v>Sin cruce</v>
      </c>
    </row>
    <row r="421" spans="3:44" s="8" customFormat="1" ht="18.75" hidden="1" customHeight="1">
      <c r="C421" s="12" t="s">
        <v>1081</v>
      </c>
      <c r="D421" s="789" t="s">
        <v>1438</v>
      </c>
      <c r="E421" s="789">
        <v>20261</v>
      </c>
      <c r="F421" s="12" t="s">
        <v>23</v>
      </c>
      <c r="G421" s="12" t="s">
        <v>20</v>
      </c>
      <c r="H421" s="12" t="s">
        <v>21</v>
      </c>
      <c r="I421" s="12">
        <v>3</v>
      </c>
      <c r="J421" s="12" t="s">
        <v>16</v>
      </c>
      <c r="K421" s="790" t="s">
        <v>1461</v>
      </c>
      <c r="L421" s="491" t="s">
        <v>1133</v>
      </c>
      <c r="M421" s="789" t="s">
        <v>1101</v>
      </c>
      <c r="N421" s="789" t="s">
        <v>1164</v>
      </c>
      <c r="O421" s="12" t="s">
        <v>731</v>
      </c>
      <c r="P421" s="789">
        <v>2</v>
      </c>
      <c r="Q421" s="789">
        <v>0</v>
      </c>
      <c r="R421" s="815">
        <v>2</v>
      </c>
      <c r="S421" s="789">
        <v>3</v>
      </c>
      <c r="T421" s="181"/>
      <c r="U421" s="789">
        <v>40</v>
      </c>
      <c r="V421" s="31">
        <f>IF(W421="","",IFERROR(INDEX(Docentes!C:C,MATCH(W421,Docentes!D:D,0)),"NUEVO"))</f>
        <v>74176001</v>
      </c>
      <c r="W421" s="791" t="s">
        <v>532</v>
      </c>
      <c r="X421" s="265" t="s">
        <v>168</v>
      </c>
      <c r="Y421" s="789" t="s">
        <v>1242</v>
      </c>
      <c r="Z421" s="789" t="s">
        <v>1089</v>
      </c>
      <c r="AA421" s="789" t="s">
        <v>26</v>
      </c>
      <c r="AB421" s="789" t="s">
        <v>1505</v>
      </c>
      <c r="AC421" s="789">
        <v>40</v>
      </c>
      <c r="AD421" s="789"/>
      <c r="AE421" s="789"/>
      <c r="AF421" s="789" t="s">
        <v>1242</v>
      </c>
      <c r="AG421" s="31" t="str">
        <f t="shared" si="263"/>
        <v>T</v>
      </c>
      <c r="AH421" s="789">
        <v>2</v>
      </c>
      <c r="AI421" s="789">
        <v>8</v>
      </c>
      <c r="AJ421" s="789">
        <v>30</v>
      </c>
      <c r="AK421" s="789">
        <v>10</v>
      </c>
      <c r="AL421" s="789">
        <v>10</v>
      </c>
      <c r="AM421" s="31">
        <f t="shared" si="274"/>
        <v>2.0000000000000009</v>
      </c>
      <c r="AN421" s="792">
        <f t="shared" si="275"/>
        <v>0.35416666666666663</v>
      </c>
      <c r="AO421" s="792">
        <f t="shared" si="276"/>
        <v>0.4236111111111111</v>
      </c>
      <c r="AP421" s="31" t="str" cm="1">
        <f t="array" ref="AP421">IF(W421="","",IF(SUMPRODUCT((W421=$W$6:$W$1560)*(AH421=$AH$6:$AH$1560)*(AN421=$AN$6:$AN$1560)*(AO421=$AO$6:$AO$1560)*(ROW($W$6:$W$1560)&lt;&gt;ROW(W421))*((R421=0)*($R$6:$R$1560&gt;0)+(R421&gt;0)*($R$6:$R$1560=0)))&gt;0,"SALONES UNIDOS",IF(SUMPRODUCT((W421=$W$6:$W$1560)*(AH421=$AH$6:$AH$1560)*((AN421&lt;$AO$6:$AO$1560)*(AO421&gt;$AN$6:$AN$1560))*(ROW($W$6:$W$1560)&lt;&gt;ROW(W421)))&gt;0,"CRUZADO","Sin cruce")))</f>
        <v>Sin cruce</v>
      </c>
      <c r="AQ421" s="792" t="str">
        <f t="shared" si="277"/>
        <v>AE3PRINCIPALA</v>
      </c>
      <c r="AR421" s="792" t="str" cm="1">
        <f t="array" ref="AR421">IF(AQ421="","",IF(SUMPRODUCT((AQ421=$AQ$6:$AQ$1560)*(AH421=$AH$6:$AH$1560)*(AN421=$AN$6:$AN$1560)*(AO421=$AO$6:$AO$1560)*(ROW($AQ$6:$AQ$1560)&lt;&gt;ROW(AQ421))*((R421=0)*($R$6:$R$1560&gt;0)+(R421&gt;0)*($R$6:$R$1560=0)))&gt;0,"SALONES UNIDOS",IF(SUMPRODUCT((AQ421=$AQ$6:$AQ$1560)*(AH421=$AH$6:$AH$1560)*((AN421&lt;$AO$6:$AO$1560)*(AO421&gt;$AN$6:$AN$1560))*(ROW($AQ$6:$AQ$1560)&lt;&gt;ROW(AQ421)))&gt;0,"CRUZADO","Sin cruce")))</f>
        <v>Sin cruce</v>
      </c>
    </row>
    <row r="422" spans="3:44" s="8" customFormat="1" ht="18.75" hidden="1" customHeight="1">
      <c r="C422" s="12" t="s">
        <v>1081</v>
      </c>
      <c r="D422" s="789" t="s">
        <v>1438</v>
      </c>
      <c r="E422" s="789">
        <v>20261</v>
      </c>
      <c r="F422" s="12" t="s">
        <v>23</v>
      </c>
      <c r="G422" s="12" t="s">
        <v>20</v>
      </c>
      <c r="H422" s="12" t="s">
        <v>21</v>
      </c>
      <c r="I422" s="12">
        <v>3</v>
      </c>
      <c r="J422" s="12" t="s">
        <v>1342</v>
      </c>
      <c r="K422" s="790" t="s">
        <v>1461</v>
      </c>
      <c r="L422" s="491" t="s">
        <v>1133</v>
      </c>
      <c r="M422" s="789" t="s">
        <v>1101</v>
      </c>
      <c r="N422" s="789" t="s">
        <v>1164</v>
      </c>
      <c r="O422" s="12" t="s">
        <v>731</v>
      </c>
      <c r="P422" s="789">
        <v>0</v>
      </c>
      <c r="Q422" s="789">
        <v>2</v>
      </c>
      <c r="R422" s="815">
        <v>2</v>
      </c>
      <c r="S422" s="789">
        <v>3</v>
      </c>
      <c r="T422" s="181"/>
      <c r="U422" s="789">
        <v>20</v>
      </c>
      <c r="V422" s="31">
        <f>IF(W422="","",IFERROR(INDEX(Docentes!C:C,MATCH(W422,Docentes!D:D,0)),"NUEVO"))</f>
        <v>74176001</v>
      </c>
      <c r="W422" s="791" t="s">
        <v>532</v>
      </c>
      <c r="X422" s="265" t="s">
        <v>168</v>
      </c>
      <c r="Y422" s="789" t="s">
        <v>1242</v>
      </c>
      <c r="Z422" s="789" t="s">
        <v>1089</v>
      </c>
      <c r="AA422" s="789"/>
      <c r="AB422" s="789"/>
      <c r="AC422" s="789"/>
      <c r="AD422" s="789" t="s">
        <v>1378</v>
      </c>
      <c r="AE422" s="789">
        <v>20</v>
      </c>
      <c r="AF422" s="789" t="s">
        <v>1242</v>
      </c>
      <c r="AG422" s="31" t="str">
        <f t="shared" si="263"/>
        <v>P</v>
      </c>
      <c r="AH422" s="789">
        <v>2</v>
      </c>
      <c r="AI422" s="789">
        <v>10</v>
      </c>
      <c r="AJ422" s="789">
        <v>10</v>
      </c>
      <c r="AK422" s="789">
        <v>11</v>
      </c>
      <c r="AL422" s="789">
        <v>50</v>
      </c>
      <c r="AM422" s="31">
        <f t="shared" si="274"/>
        <v>1.9999999999999993</v>
      </c>
      <c r="AN422" s="792">
        <f t="shared" si="275"/>
        <v>0.4236111111111111</v>
      </c>
      <c r="AO422" s="792">
        <f t="shared" si="276"/>
        <v>0.49305555555555552</v>
      </c>
      <c r="AP422" s="31" t="str" cm="1">
        <f t="array" ref="AP422">IF(W422="","",IF(SUMPRODUCT((W422=$W$6:$W$1560)*(AH422=$AH$6:$AH$1560)*(AN422=$AN$6:$AN$1560)*(AO422=$AO$6:$AO$1560)*(ROW($W$6:$W$1560)&lt;&gt;ROW(W422))*((R422=0)*($R$6:$R$1560&gt;0)+(R422&gt;0)*($R$6:$R$1560=0)))&gt;0,"SALONES UNIDOS",IF(SUMPRODUCT((W422=$W$6:$W$1560)*(AH422=$AH$6:$AH$1560)*((AN422&lt;$AO$6:$AO$1560)*(AO422&gt;$AN$6:$AN$1560))*(ROW($W$6:$W$1560)&lt;&gt;ROW(W422)))&gt;0,"CRUZADO","Sin cruce")))</f>
        <v>Sin cruce</v>
      </c>
      <c r="AQ422" s="792" t="str">
        <f t="shared" si="277"/>
        <v>AE3PRINCIPALA1</v>
      </c>
      <c r="AR422" s="792" t="str" cm="1">
        <f t="array" ref="AR422">IF(AQ422="","",IF(SUMPRODUCT((AQ422=$AQ$6:$AQ$1560)*(AH422=$AH$6:$AH$1560)*(AN422=$AN$6:$AN$1560)*(AO422=$AO$6:$AO$1560)*(ROW($AQ$6:$AQ$1560)&lt;&gt;ROW(AQ422))*((R422=0)*($R$6:$R$1560&gt;0)+(R422&gt;0)*($R$6:$R$1560=0)))&gt;0,"SALONES UNIDOS",IF(SUMPRODUCT((AQ422=$AQ$6:$AQ$1560)*(AH422=$AH$6:$AH$1560)*((AN422&lt;$AO$6:$AO$1560)*(AO422&gt;$AN$6:$AN$1560))*(ROW($AQ$6:$AQ$1560)&lt;&gt;ROW(AQ422)))&gt;0,"CRUZADO","Sin cruce")))</f>
        <v>Sin cruce</v>
      </c>
    </row>
    <row r="423" spans="3:44" s="8" customFormat="1" ht="18.75" hidden="1" customHeight="1">
      <c r="C423" s="12" t="s">
        <v>1081</v>
      </c>
      <c r="D423" s="789" t="s">
        <v>1438</v>
      </c>
      <c r="E423" s="789">
        <v>20261</v>
      </c>
      <c r="F423" s="12" t="s">
        <v>23</v>
      </c>
      <c r="G423" s="12" t="s">
        <v>20</v>
      </c>
      <c r="H423" s="12" t="s">
        <v>21</v>
      </c>
      <c r="I423" s="12">
        <v>3</v>
      </c>
      <c r="J423" s="12" t="s">
        <v>1343</v>
      </c>
      <c r="K423" s="790" t="s">
        <v>1461</v>
      </c>
      <c r="L423" s="491" t="s">
        <v>1133</v>
      </c>
      <c r="M423" s="789" t="s">
        <v>1101</v>
      </c>
      <c r="N423" s="789" t="s">
        <v>1164</v>
      </c>
      <c r="O423" s="12" t="s">
        <v>731</v>
      </c>
      <c r="P423" s="789">
        <v>0</v>
      </c>
      <c r="Q423" s="789">
        <v>2</v>
      </c>
      <c r="R423" s="815">
        <v>2</v>
      </c>
      <c r="S423" s="789">
        <v>3</v>
      </c>
      <c r="T423" s="181"/>
      <c r="U423" s="789">
        <v>20</v>
      </c>
      <c r="V423" s="31">
        <f>IF(W423="","",IFERROR(INDEX(Docentes!C:C,MATCH(W423,Docentes!D:D,0)),"NUEVO"))</f>
        <v>74176001</v>
      </c>
      <c r="W423" s="791" t="s">
        <v>532</v>
      </c>
      <c r="X423" s="265" t="s">
        <v>168</v>
      </c>
      <c r="Y423" s="789" t="s">
        <v>1242</v>
      </c>
      <c r="Z423" s="789" t="s">
        <v>1089</v>
      </c>
      <c r="AA423" s="789"/>
      <c r="AB423" s="789"/>
      <c r="AC423" s="789"/>
      <c r="AD423" s="789" t="s">
        <v>1378</v>
      </c>
      <c r="AE423" s="789">
        <v>20</v>
      </c>
      <c r="AF423" s="789" t="s">
        <v>1242</v>
      </c>
      <c r="AG423" s="31" t="str">
        <f t="shared" si="263"/>
        <v>P</v>
      </c>
      <c r="AH423" s="789">
        <v>3</v>
      </c>
      <c r="AI423" s="789">
        <v>11</v>
      </c>
      <c r="AJ423" s="789">
        <v>0</v>
      </c>
      <c r="AK423" s="789">
        <v>12</v>
      </c>
      <c r="AL423" s="789">
        <v>40</v>
      </c>
      <c r="AM423" s="31">
        <f t="shared" si="274"/>
        <v>2.0000000000000009</v>
      </c>
      <c r="AN423" s="792">
        <f t="shared" si="275"/>
        <v>0.45833333333333331</v>
      </c>
      <c r="AO423" s="792">
        <f t="shared" si="276"/>
        <v>0.52777777777777779</v>
      </c>
      <c r="AP423" s="31" t="str" cm="1">
        <f t="array" ref="AP423">IF(W423="","",IF(SUMPRODUCT((W423=$W$6:$W$1560)*(AH423=$AH$6:$AH$1560)*(AN423=$AN$6:$AN$1560)*(AO423=$AO$6:$AO$1560)*(ROW($W$6:$W$1560)&lt;&gt;ROW(W423))*((R423=0)*($R$6:$R$1560&gt;0)+(R423&gt;0)*($R$6:$R$1560=0)))&gt;0,"SALONES UNIDOS",IF(SUMPRODUCT((W423=$W$6:$W$1560)*(AH423=$AH$6:$AH$1560)*((AN423&lt;$AO$6:$AO$1560)*(AO423&gt;$AN$6:$AN$1560))*(ROW($W$6:$W$1560)&lt;&gt;ROW(W423)))&gt;0,"CRUZADO","Sin cruce")))</f>
        <v>Sin cruce</v>
      </c>
      <c r="AQ423" s="792" t="str">
        <f t="shared" si="277"/>
        <v>AE3PRINCIPALA2</v>
      </c>
      <c r="AR423" s="792" t="str" cm="1">
        <f t="array" ref="AR423">IF(AQ423="","",IF(SUMPRODUCT((AQ423=$AQ$6:$AQ$1560)*(AH423=$AH$6:$AH$1560)*(AN423=$AN$6:$AN$1560)*(AO423=$AO$6:$AO$1560)*(ROW($AQ$6:$AQ$1560)&lt;&gt;ROW(AQ423))*((R423=0)*($R$6:$R$1560&gt;0)+(R423&gt;0)*($R$6:$R$1560=0)))&gt;0,"SALONES UNIDOS",IF(SUMPRODUCT((AQ423=$AQ$6:$AQ$1560)*(AH423=$AH$6:$AH$1560)*((AN423&lt;$AO$6:$AO$1560)*(AO423&gt;$AN$6:$AN$1560))*(ROW($AQ$6:$AQ$1560)&lt;&gt;ROW(AQ423)))&gt;0,"CRUZADO","Sin cruce")))</f>
        <v>Sin cruce</v>
      </c>
    </row>
    <row r="424" spans="3:44" s="8" customFormat="1" ht="18.75" hidden="1" customHeight="1">
      <c r="C424" s="12" t="s">
        <v>1081</v>
      </c>
      <c r="D424" s="789" t="s">
        <v>1438</v>
      </c>
      <c r="E424" s="789">
        <v>20261</v>
      </c>
      <c r="F424" s="12" t="s">
        <v>23</v>
      </c>
      <c r="G424" s="12" t="s">
        <v>20</v>
      </c>
      <c r="H424" s="12" t="s">
        <v>21</v>
      </c>
      <c r="I424" s="12">
        <v>3</v>
      </c>
      <c r="J424" s="12" t="s">
        <v>16</v>
      </c>
      <c r="K424" s="790" t="s">
        <v>1462</v>
      </c>
      <c r="L424" s="491" t="s">
        <v>1463</v>
      </c>
      <c r="M424" s="789" t="s">
        <v>1101</v>
      </c>
      <c r="N424" s="789" t="s">
        <v>1164</v>
      </c>
      <c r="O424" s="12" t="s">
        <v>731</v>
      </c>
      <c r="P424" s="789">
        <v>2</v>
      </c>
      <c r="Q424" s="789">
        <v>2</v>
      </c>
      <c r="R424" s="815">
        <v>4</v>
      </c>
      <c r="S424" s="789">
        <v>3</v>
      </c>
      <c r="T424" s="181"/>
      <c r="U424" s="789">
        <v>40</v>
      </c>
      <c r="V424" s="31">
        <f>IF(W424="","",IFERROR(INDEX(Docentes!C:C,MATCH(W424,Docentes!D:D,0)),"NUEVO"))</f>
        <v>40165347</v>
      </c>
      <c r="W424" s="791" t="s">
        <v>300</v>
      </c>
      <c r="X424" s="265" t="s">
        <v>168</v>
      </c>
      <c r="Y424" s="789" t="s">
        <v>1242</v>
      </c>
      <c r="Z424" s="789" t="s">
        <v>1089</v>
      </c>
      <c r="AA424" s="789" t="s">
        <v>26</v>
      </c>
      <c r="AB424" s="789" t="s">
        <v>1490</v>
      </c>
      <c r="AC424" s="789">
        <v>40</v>
      </c>
      <c r="AD424" s="789"/>
      <c r="AE424" s="789"/>
      <c r="AF424" s="789" t="s">
        <v>1242</v>
      </c>
      <c r="AG424" s="31" t="str">
        <f t="shared" si="263"/>
        <v>TP</v>
      </c>
      <c r="AH424" s="789">
        <v>4</v>
      </c>
      <c r="AI424" s="789">
        <v>8</v>
      </c>
      <c r="AJ424" s="789">
        <v>30</v>
      </c>
      <c r="AK424" s="789">
        <v>11</v>
      </c>
      <c r="AL424" s="789">
        <v>50</v>
      </c>
      <c r="AM424" s="31">
        <f t="shared" si="274"/>
        <v>4</v>
      </c>
      <c r="AN424" s="792">
        <f t="shared" si="275"/>
        <v>0.35416666666666663</v>
      </c>
      <c r="AO424" s="792">
        <f t="shared" si="276"/>
        <v>0.49305555555555552</v>
      </c>
      <c r="AP424" s="31" t="str" cm="1">
        <f t="array" ref="AP424">IF(W424="","",IF(SUMPRODUCT((W424=$W$6:$W$1560)*(AH424=$AH$6:$AH$1560)*(AN424=$AN$6:$AN$1560)*(AO424=$AO$6:$AO$1560)*(ROW($W$6:$W$1560)&lt;&gt;ROW(W424))*((R424=0)*($R$6:$R$1560&gt;0)+(R424&gt;0)*($R$6:$R$1560=0)))&gt;0,"SALONES UNIDOS",IF(SUMPRODUCT((W424=$W$6:$W$1560)*(AH424=$AH$6:$AH$1560)*((AN424&lt;$AO$6:$AO$1560)*(AO424&gt;$AN$6:$AN$1560))*(ROW($W$6:$W$1560)&lt;&gt;ROW(W424)))&gt;0,"CRUZADO","Sin cruce")))</f>
        <v>Sin cruce</v>
      </c>
      <c r="AQ424" s="792" t="str">
        <f t="shared" si="277"/>
        <v>AE3PRINCIPALA</v>
      </c>
      <c r="AR424" s="792" t="str" cm="1">
        <f t="array" ref="AR424">IF(AQ424="","",IF(SUMPRODUCT((AQ424=$AQ$6:$AQ$1560)*(AH424=$AH$6:$AH$1560)*(AN424=$AN$6:$AN$1560)*(AO424=$AO$6:$AO$1560)*(ROW($AQ$6:$AQ$1560)&lt;&gt;ROW(AQ424))*((R424=0)*($R$6:$R$1560&gt;0)+(R424&gt;0)*($R$6:$R$1560=0)))&gt;0,"SALONES UNIDOS",IF(SUMPRODUCT((AQ424=$AQ$6:$AQ$1560)*(AH424=$AH$6:$AH$1560)*((AN424&lt;$AO$6:$AO$1560)*(AO424&gt;$AN$6:$AN$1560))*(ROW($AQ$6:$AQ$1560)&lt;&gt;ROW(AQ424)))&gt;0,"CRUZADO","Sin cruce")))</f>
        <v>Sin cruce</v>
      </c>
    </row>
    <row r="425" spans="3:44" s="8" customFormat="1" ht="18.75" hidden="1" customHeight="1">
      <c r="C425" s="12" t="s">
        <v>1081</v>
      </c>
      <c r="D425" s="789" t="s">
        <v>1438</v>
      </c>
      <c r="E425" s="789">
        <v>20261</v>
      </c>
      <c r="F425" s="12" t="s">
        <v>23</v>
      </c>
      <c r="G425" s="12" t="s">
        <v>20</v>
      </c>
      <c r="H425" s="12" t="s">
        <v>21</v>
      </c>
      <c r="I425" s="12">
        <v>3</v>
      </c>
      <c r="J425" s="12" t="s">
        <v>16</v>
      </c>
      <c r="K425" s="790" t="s">
        <v>1465</v>
      </c>
      <c r="L425" s="491" t="s">
        <v>1466</v>
      </c>
      <c r="M425" s="789" t="s">
        <v>1127</v>
      </c>
      <c r="N425" s="789" t="s">
        <v>1164</v>
      </c>
      <c r="O425" s="12" t="s">
        <v>769</v>
      </c>
      <c r="P425" s="789">
        <v>2</v>
      </c>
      <c r="Q425" s="789">
        <v>4</v>
      </c>
      <c r="R425" s="815">
        <v>6</v>
      </c>
      <c r="S425" s="789">
        <v>4</v>
      </c>
      <c r="T425" s="181"/>
      <c r="U425" s="789">
        <v>40</v>
      </c>
      <c r="V425" s="31">
        <f>IF(W425="","",IFERROR(INDEX(Docentes!C:C,MATCH(W425,Docentes!D:D,0)),"NUEVO"))</f>
        <v>16756416</v>
      </c>
      <c r="W425" s="791" t="s">
        <v>958</v>
      </c>
      <c r="X425" s="265" t="s">
        <v>167</v>
      </c>
      <c r="Y425" s="789" t="s">
        <v>1242</v>
      </c>
      <c r="Z425" s="789" t="s">
        <v>1089</v>
      </c>
      <c r="AA425" s="789"/>
      <c r="AB425" s="789"/>
      <c r="AC425" s="789"/>
      <c r="AD425" s="789"/>
      <c r="AE425" s="789"/>
      <c r="AF425" s="789" t="s">
        <v>1242</v>
      </c>
      <c r="AG425" s="31" t="str">
        <f t="shared" ref="AG425" si="293">IF(AND(P425&gt;0,Q425&gt;0),"TP",IF(AND(P425&gt;0,Q425=0),"T","P"))</f>
        <v>TP</v>
      </c>
      <c r="AH425" s="789">
        <v>6</v>
      </c>
      <c r="AI425" s="789">
        <v>8</v>
      </c>
      <c r="AJ425" s="789">
        <v>30</v>
      </c>
      <c r="AK425" s="789">
        <v>13</v>
      </c>
      <c r="AL425" s="789">
        <v>30</v>
      </c>
      <c r="AM425" s="31">
        <f t="shared" ref="AM425" si="294">IF(R425=0,0,IF(AI425="",R425,IF(X425="HIBRIDO VIRTUAL",0,((((AK425/24)+(AL425/1440))-((AI425/24)+(AJ425/1440)))*1440/50))))</f>
        <v>6.0000000000000009</v>
      </c>
      <c r="AN425" s="792">
        <f t="shared" ref="AN425" si="295">AI425/24+AJ425/1440</f>
        <v>0.35416666666666663</v>
      </c>
      <c r="AO425" s="792">
        <f t="shared" ref="AO425" si="296">AK425/24+AL425/1440</f>
        <v>0.5625</v>
      </c>
      <c r="AP425" s="31" t="str" cm="1">
        <f t="array" ref="AP425">IF(W425="","",IF(SUMPRODUCT((W425=$W$6:$W$1560)*(AH425=$AH$6:$AH$1560)*(AN425=$AN$6:$AN$1560)*(AO425=$AO$6:$AO$1560)*(ROW($W$6:$W$1560)&lt;&gt;ROW(W425))*((R425=0)*($R$6:$R$1560&gt;0)+(R425&gt;0)*($R$6:$R$1560=0)))&gt;0,"SALONES UNIDOS",IF(SUMPRODUCT((W425=$W$6:$W$1560)*(AH425=$AH$6:$AH$1560)*((AN425&lt;$AO$6:$AO$1560)*(AO425&gt;$AN$6:$AN$1560))*(ROW($W$6:$W$1560)&lt;&gt;ROW(W425)))&gt;0,"CRUZADO","Sin cruce")))</f>
        <v>Sin cruce</v>
      </c>
      <c r="AQ425" s="792" t="str">
        <f t="shared" ref="AQ425" si="297">TRIM(CONCATENATE(H425,I425,F425,J425))</f>
        <v>AE3PRINCIPALA</v>
      </c>
      <c r="AR425" s="792" t="str" cm="1">
        <f t="array" ref="AR425">IF(AQ425="","",IF(SUMPRODUCT((AQ425=$AQ$6:$AQ$1560)*(AH425=$AH$6:$AH$1560)*(AN425=$AN$6:$AN$1560)*(AO425=$AO$6:$AO$1560)*(ROW($AQ$6:$AQ$1560)&lt;&gt;ROW(AQ425))*((R425=0)*($R$6:$R$1560&gt;0)+(R425&gt;0)*($R$6:$R$1560=0)))&gt;0,"SALONES UNIDOS",IF(SUMPRODUCT((AQ425=$AQ$6:$AQ$1560)*(AH425=$AH$6:$AH$1560)*((AN425&lt;$AO$6:$AO$1560)*(AO425&gt;$AN$6:$AN$1560))*(ROW($AQ$6:$AQ$1560)&lt;&gt;ROW(AQ425)))&gt;0,"CRUZADO","Sin cruce")))</f>
        <v>Sin cruce</v>
      </c>
    </row>
    <row r="426" spans="3:44" s="8" customFormat="1" ht="18.75" hidden="1" customHeight="1">
      <c r="C426" s="12" t="s">
        <v>1081</v>
      </c>
      <c r="D426" s="789" t="s">
        <v>1438</v>
      </c>
      <c r="E426" s="789">
        <v>20261</v>
      </c>
      <c r="F426" s="12" t="s">
        <v>23</v>
      </c>
      <c r="G426" s="12" t="s">
        <v>20</v>
      </c>
      <c r="H426" s="12" t="s">
        <v>21</v>
      </c>
      <c r="I426" s="12">
        <v>3</v>
      </c>
      <c r="J426" s="12" t="s">
        <v>16</v>
      </c>
      <c r="K426" s="790" t="s">
        <v>1468</v>
      </c>
      <c r="L426" s="491" t="s">
        <v>1469</v>
      </c>
      <c r="M426" s="789" t="s">
        <v>1085</v>
      </c>
      <c r="N426" s="789" t="s">
        <v>1164</v>
      </c>
      <c r="O426" s="12" t="s">
        <v>731</v>
      </c>
      <c r="P426" s="789">
        <v>2</v>
      </c>
      <c r="Q426" s="789">
        <v>2</v>
      </c>
      <c r="R426" s="815">
        <v>4</v>
      </c>
      <c r="S426" s="789">
        <v>3</v>
      </c>
      <c r="T426" s="181"/>
      <c r="U426" s="789">
        <v>40</v>
      </c>
      <c r="V426" s="31">
        <f>IF(W426="","",IFERROR(INDEX(Docentes!C:C,MATCH(W426,Docentes!D:D,0)),"NUEVO"))</f>
        <v>43650447</v>
      </c>
      <c r="W426" s="791" t="s">
        <v>184</v>
      </c>
      <c r="X426" s="265" t="s">
        <v>1332</v>
      </c>
      <c r="Y426" s="789" t="s">
        <v>1242</v>
      </c>
      <c r="Z426" s="789" t="s">
        <v>1089</v>
      </c>
      <c r="AA426" s="789" t="s">
        <v>26</v>
      </c>
      <c r="AB426" s="789" t="s">
        <v>1490</v>
      </c>
      <c r="AC426" s="789">
        <v>40</v>
      </c>
      <c r="AD426" s="789"/>
      <c r="AE426" s="789"/>
      <c r="AF426" s="789" t="s">
        <v>1242</v>
      </c>
      <c r="AG426" s="31" t="str">
        <f t="shared" si="263"/>
        <v>TP</v>
      </c>
      <c r="AH426" s="789">
        <v>3</v>
      </c>
      <c r="AI426" s="789">
        <v>7</v>
      </c>
      <c r="AJ426" s="789">
        <v>40</v>
      </c>
      <c r="AK426" s="789">
        <v>11</v>
      </c>
      <c r="AL426" s="789">
        <v>0</v>
      </c>
      <c r="AM426" s="31">
        <f t="shared" si="274"/>
        <v>3.9999999999999987</v>
      </c>
      <c r="AN426" s="792">
        <f t="shared" si="275"/>
        <v>0.31944444444444448</v>
      </c>
      <c r="AO426" s="792">
        <f t="shared" si="276"/>
        <v>0.45833333333333331</v>
      </c>
      <c r="AP426" s="31" t="str" cm="1">
        <f t="array" ref="AP426">IF(W426="","",IF(SUMPRODUCT((W426=$W$6:$W$1560)*(AH426=$AH$6:$AH$1560)*(AN426=$AN$6:$AN$1560)*(AO426=$AO$6:$AO$1560)*(ROW($W$6:$W$1560)&lt;&gt;ROW(W426))*((R426=0)*($R$6:$R$1560&gt;0)+(R426&gt;0)*($R$6:$R$1560=0)))&gt;0,"SALONES UNIDOS",IF(SUMPRODUCT((W426=$W$6:$W$1560)*(AH426=$AH$6:$AH$1560)*((AN426&lt;$AO$6:$AO$1560)*(AO426&gt;$AN$6:$AN$1560))*(ROW($W$6:$W$1560)&lt;&gt;ROW(W426)))&gt;0,"CRUZADO","Sin cruce")))</f>
        <v>Sin cruce</v>
      </c>
      <c r="AQ426" s="792" t="str">
        <f t="shared" si="277"/>
        <v>AE3PRINCIPALA</v>
      </c>
      <c r="AR426" s="792" t="str" cm="1">
        <f t="array" ref="AR426">IF(AQ426="","",IF(SUMPRODUCT((AQ426=$AQ$6:$AQ$1560)*(AH426=$AH$6:$AH$1560)*(AN426=$AN$6:$AN$1560)*(AO426=$AO$6:$AO$1560)*(ROW($AQ$6:$AQ$1560)&lt;&gt;ROW(AQ426))*((R426=0)*($R$6:$R$1560&gt;0)+(R426&gt;0)*($R$6:$R$1560=0)))&gt;0,"SALONES UNIDOS",IF(SUMPRODUCT((AQ426=$AQ$6:$AQ$1560)*(AH426=$AH$6:$AH$1560)*((AN426&lt;$AO$6:$AO$1560)*(AO426&gt;$AN$6:$AN$1560))*(ROW($AQ$6:$AQ$1560)&lt;&gt;ROW(AQ426)))&gt;0,"CRUZADO","Sin cruce")))</f>
        <v>Sin cruce</v>
      </c>
    </row>
    <row r="427" spans="3:44" s="8" customFormat="1" ht="18.75" hidden="1" customHeight="1">
      <c r="C427" s="12" t="s">
        <v>1081</v>
      </c>
      <c r="D427" s="789" t="s">
        <v>1438</v>
      </c>
      <c r="E427" s="789">
        <v>20261</v>
      </c>
      <c r="F427" s="12" t="s">
        <v>23</v>
      </c>
      <c r="G427" s="12" t="s">
        <v>20</v>
      </c>
      <c r="H427" s="12" t="s">
        <v>21</v>
      </c>
      <c r="I427" s="12">
        <v>3</v>
      </c>
      <c r="J427" s="12" t="s">
        <v>16</v>
      </c>
      <c r="K427" s="790" t="s">
        <v>1470</v>
      </c>
      <c r="L427" s="491" t="s">
        <v>1152</v>
      </c>
      <c r="M427" s="789" t="s">
        <v>1101</v>
      </c>
      <c r="N427" s="789" t="s">
        <v>1164</v>
      </c>
      <c r="O427" s="12" t="s">
        <v>769</v>
      </c>
      <c r="P427" s="789">
        <v>3</v>
      </c>
      <c r="Q427" s="789">
        <v>0</v>
      </c>
      <c r="R427" s="815">
        <v>3</v>
      </c>
      <c r="S427" s="789">
        <v>4</v>
      </c>
      <c r="T427" s="181"/>
      <c r="U427" s="789">
        <v>40</v>
      </c>
      <c r="V427" s="31">
        <f>IF(W427="","",IFERROR(INDEX(Docentes!C:C,MATCH(W427,Docentes!D:D,0)),"NUEVO"))</f>
        <v>44114929</v>
      </c>
      <c r="W427" s="791" t="s">
        <v>955</v>
      </c>
      <c r="X427" s="265" t="s">
        <v>167</v>
      </c>
      <c r="Y427" s="789" t="s">
        <v>1242</v>
      </c>
      <c r="Z427" s="789" t="s">
        <v>1089</v>
      </c>
      <c r="AA427" s="789"/>
      <c r="AB427" s="789" t="s">
        <v>1092</v>
      </c>
      <c r="AC427" s="789"/>
      <c r="AD427" s="789"/>
      <c r="AE427" s="789"/>
      <c r="AF427" s="789" t="s">
        <v>1242</v>
      </c>
      <c r="AG427" s="31" t="str">
        <f t="shared" si="263"/>
        <v>T</v>
      </c>
      <c r="AH427" s="789">
        <v>5</v>
      </c>
      <c r="AI427" s="789">
        <v>11</v>
      </c>
      <c r="AJ427" s="789">
        <v>50</v>
      </c>
      <c r="AK427" s="789">
        <v>14</v>
      </c>
      <c r="AL427" s="789">
        <v>20</v>
      </c>
      <c r="AM427" s="31">
        <f t="shared" si="274"/>
        <v>3.0000000000000004</v>
      </c>
      <c r="AN427" s="792">
        <f t="shared" si="275"/>
        <v>0.49305555555555552</v>
      </c>
      <c r="AO427" s="792">
        <f t="shared" si="276"/>
        <v>0.59722222222222221</v>
      </c>
      <c r="AP427" s="31" t="str" cm="1">
        <f t="array" ref="AP427">IF(W427="","",IF(SUMPRODUCT((W427=$W$6:$W$1560)*(AH427=$AH$6:$AH$1560)*(AN427=$AN$6:$AN$1560)*(AO427=$AO$6:$AO$1560)*(ROW($W$6:$W$1560)&lt;&gt;ROW(W427))*((R427=0)*($R$6:$R$1560&gt;0)+(R427&gt;0)*($R$6:$R$1560=0)))&gt;0,"SALONES UNIDOS",IF(SUMPRODUCT((W427=$W$6:$W$1560)*(AH427=$AH$6:$AH$1560)*((AN427&lt;$AO$6:$AO$1560)*(AO427&gt;$AN$6:$AN$1560))*(ROW($W$6:$W$1560)&lt;&gt;ROW(W427)))&gt;0,"CRUZADO","Sin cruce")))</f>
        <v>Sin cruce</v>
      </c>
      <c r="AQ427" s="792" t="str">
        <f t="shared" si="277"/>
        <v>AE3PRINCIPALA</v>
      </c>
      <c r="AR427" s="792" t="str" cm="1">
        <f t="array" ref="AR427">IF(AQ427="","",IF(SUMPRODUCT((AQ427=$AQ$6:$AQ$1560)*(AH427=$AH$6:$AH$1560)*(AN427=$AN$6:$AN$1560)*(AO427=$AO$6:$AO$1560)*(ROW($AQ$6:$AQ$1560)&lt;&gt;ROW(AQ427))*((R427=0)*($R$6:$R$1560&gt;0)+(R427&gt;0)*($R$6:$R$1560=0)))&gt;0,"SALONES UNIDOS",IF(SUMPRODUCT((AQ427=$AQ$6:$AQ$1560)*(AH427=$AH$6:$AH$1560)*((AN427&lt;$AO$6:$AO$1560)*(AO427&gt;$AN$6:$AN$1560))*(ROW($AQ$6:$AQ$1560)&lt;&gt;ROW(AQ427)))&gt;0,"CRUZADO","Sin cruce")))</f>
        <v>Sin cruce</v>
      </c>
    </row>
    <row r="428" spans="3:44" s="8" customFormat="1" ht="18.75" hidden="1" customHeight="1">
      <c r="C428" s="12" t="s">
        <v>1081</v>
      </c>
      <c r="D428" s="789" t="s">
        <v>1438</v>
      </c>
      <c r="E428" s="789">
        <v>20261</v>
      </c>
      <c r="F428" s="12" t="s">
        <v>23</v>
      </c>
      <c r="G428" s="12" t="s">
        <v>20</v>
      </c>
      <c r="H428" s="12" t="s">
        <v>21</v>
      </c>
      <c r="I428" s="12">
        <v>3</v>
      </c>
      <c r="J428" s="12" t="s">
        <v>16</v>
      </c>
      <c r="K428" s="790" t="s">
        <v>1470</v>
      </c>
      <c r="L428" s="491" t="s">
        <v>1152</v>
      </c>
      <c r="M428" s="789" t="s">
        <v>1101</v>
      </c>
      <c r="N428" s="789" t="s">
        <v>1164</v>
      </c>
      <c r="O428" s="12" t="s">
        <v>769</v>
      </c>
      <c r="P428" s="789">
        <v>0</v>
      </c>
      <c r="Q428" s="789">
        <v>2</v>
      </c>
      <c r="R428" s="815">
        <v>2</v>
      </c>
      <c r="S428" s="789">
        <v>4</v>
      </c>
      <c r="T428" s="181"/>
      <c r="U428" s="789">
        <v>40</v>
      </c>
      <c r="V428" s="31">
        <f>IF(W428="","",IFERROR(INDEX(Docentes!C:C,MATCH(W428,Docentes!D:D,0)),"NUEVO"))</f>
        <v>44114929</v>
      </c>
      <c r="W428" s="791" t="s">
        <v>955</v>
      </c>
      <c r="X428" s="265" t="s">
        <v>167</v>
      </c>
      <c r="Y428" s="789" t="s">
        <v>1242</v>
      </c>
      <c r="Z428" s="789" t="s">
        <v>1089</v>
      </c>
      <c r="AA428" s="789"/>
      <c r="AB428" s="789" t="s">
        <v>1092</v>
      </c>
      <c r="AC428" s="789"/>
      <c r="AD428" s="789"/>
      <c r="AE428" s="789"/>
      <c r="AF428" s="789" t="s">
        <v>1242</v>
      </c>
      <c r="AG428" s="31" t="str">
        <f t="shared" si="263"/>
        <v>P</v>
      </c>
      <c r="AH428" s="789">
        <v>4</v>
      </c>
      <c r="AI428" s="789">
        <v>12</v>
      </c>
      <c r="AJ428" s="789">
        <v>40</v>
      </c>
      <c r="AK428" s="789">
        <v>14</v>
      </c>
      <c r="AL428" s="789">
        <v>20</v>
      </c>
      <c r="AM428" s="31">
        <f t="shared" si="274"/>
        <v>1.9999999999999993</v>
      </c>
      <c r="AN428" s="792">
        <f t="shared" si="275"/>
        <v>0.52777777777777779</v>
      </c>
      <c r="AO428" s="792">
        <f t="shared" si="276"/>
        <v>0.59722222222222221</v>
      </c>
      <c r="AP428" s="31" t="str" cm="1">
        <f t="array" ref="AP428">IF(W428="","",IF(SUMPRODUCT((W428=$W$6:$W$1560)*(AH428=$AH$6:$AH$1560)*(AN428=$AN$6:$AN$1560)*(AO428=$AO$6:$AO$1560)*(ROW($W$6:$W$1560)&lt;&gt;ROW(W428))*((R428=0)*($R$6:$R$1560&gt;0)+(R428&gt;0)*($R$6:$R$1560=0)))&gt;0,"SALONES UNIDOS",IF(SUMPRODUCT((W428=$W$6:$W$1560)*(AH428=$AH$6:$AH$1560)*((AN428&lt;$AO$6:$AO$1560)*(AO428&gt;$AN$6:$AN$1560))*(ROW($W$6:$W$1560)&lt;&gt;ROW(W428)))&gt;0,"CRUZADO","Sin cruce")))</f>
        <v>Sin cruce</v>
      </c>
      <c r="AQ428" s="792" t="str">
        <f t="shared" si="277"/>
        <v>AE3PRINCIPALA</v>
      </c>
      <c r="AR428" s="792" t="str" cm="1">
        <f t="array" ref="AR428">IF(AQ428="","",IF(SUMPRODUCT((AQ428=$AQ$6:$AQ$1560)*(AH428=$AH$6:$AH$1560)*(AN428=$AN$6:$AN$1560)*(AO428=$AO$6:$AO$1560)*(ROW($AQ$6:$AQ$1560)&lt;&gt;ROW(AQ428))*((R428=0)*($R$6:$R$1560&gt;0)+(R428&gt;0)*($R$6:$R$1560=0)))&gt;0,"SALONES UNIDOS",IF(SUMPRODUCT((AQ428=$AQ$6:$AQ$1560)*(AH428=$AH$6:$AH$1560)*((AN428&lt;$AO$6:$AO$1560)*(AO428&gt;$AN$6:$AN$1560))*(ROW($AQ$6:$AQ$1560)&lt;&gt;ROW(AQ428)))&gt;0,"CRUZADO","Sin cruce")))</f>
        <v>Sin cruce</v>
      </c>
    </row>
    <row r="429" spans="3:44" s="8" customFormat="1" ht="18.75" hidden="1" customHeight="1">
      <c r="C429" s="12" t="s">
        <v>1081</v>
      </c>
      <c r="D429" s="789" t="s">
        <v>1438</v>
      </c>
      <c r="E429" s="789">
        <v>20261</v>
      </c>
      <c r="F429" s="12" t="s">
        <v>23</v>
      </c>
      <c r="G429" s="12" t="s">
        <v>20</v>
      </c>
      <c r="H429" s="12" t="s">
        <v>21</v>
      </c>
      <c r="I429" s="12">
        <v>3</v>
      </c>
      <c r="J429" s="12" t="s">
        <v>16</v>
      </c>
      <c r="K429" s="790" t="s">
        <v>1471</v>
      </c>
      <c r="L429" s="491" t="s">
        <v>1223</v>
      </c>
      <c r="M429" s="789" t="s">
        <v>1101</v>
      </c>
      <c r="N429" s="789" t="s">
        <v>1164</v>
      </c>
      <c r="O429" s="12" t="s">
        <v>731</v>
      </c>
      <c r="P429" s="789">
        <v>1</v>
      </c>
      <c r="Q429" s="789">
        <v>4</v>
      </c>
      <c r="R429" s="815">
        <v>5</v>
      </c>
      <c r="S429" s="789">
        <v>3</v>
      </c>
      <c r="T429" s="181"/>
      <c r="U429" s="789">
        <v>40</v>
      </c>
      <c r="V429" s="31">
        <f>IF(W429="","",IFERROR(INDEX(Docentes!C:C,MATCH(W429,Docentes!D:D,0)),"NUEVO"))</f>
        <v>46741053</v>
      </c>
      <c r="W429" s="791" t="s">
        <v>384</v>
      </c>
      <c r="X429" s="265" t="s">
        <v>168</v>
      </c>
      <c r="Y429" s="789" t="s">
        <v>1242</v>
      </c>
      <c r="Z429" s="789" t="s">
        <v>1089</v>
      </c>
      <c r="AA429" s="789" t="s">
        <v>26</v>
      </c>
      <c r="AB429" s="789" t="s">
        <v>1490</v>
      </c>
      <c r="AC429" s="789">
        <v>40</v>
      </c>
      <c r="AD429" s="789"/>
      <c r="AE429" s="789"/>
      <c r="AF429" s="789" t="s">
        <v>1242</v>
      </c>
      <c r="AG429" s="31" t="str">
        <f t="shared" si="263"/>
        <v>TP</v>
      </c>
      <c r="AH429" s="789">
        <v>1</v>
      </c>
      <c r="AI429" s="789">
        <v>7</v>
      </c>
      <c r="AJ429" s="789">
        <v>40</v>
      </c>
      <c r="AK429" s="789">
        <v>11</v>
      </c>
      <c r="AL429" s="789">
        <v>50</v>
      </c>
      <c r="AM429" s="31">
        <f t="shared" si="274"/>
        <v>4.9999999999999982</v>
      </c>
      <c r="AN429" s="792">
        <f t="shared" si="275"/>
        <v>0.31944444444444448</v>
      </c>
      <c r="AO429" s="792">
        <f t="shared" si="276"/>
        <v>0.49305555555555552</v>
      </c>
      <c r="AP429" s="31" t="str" cm="1">
        <f t="array" ref="AP429">IF(W429="","",IF(SUMPRODUCT((W429=$W$6:$W$1560)*(AH429=$AH$6:$AH$1560)*(AN429=$AN$6:$AN$1560)*(AO429=$AO$6:$AO$1560)*(ROW($W$6:$W$1560)&lt;&gt;ROW(W429))*((R429=0)*($R$6:$R$1560&gt;0)+(R429&gt;0)*($R$6:$R$1560=0)))&gt;0,"SALONES UNIDOS",IF(SUMPRODUCT((W429=$W$6:$W$1560)*(AH429=$AH$6:$AH$1560)*((AN429&lt;$AO$6:$AO$1560)*(AO429&gt;$AN$6:$AN$1560))*(ROW($W$6:$W$1560)&lt;&gt;ROW(W429)))&gt;0,"CRUZADO","Sin cruce")))</f>
        <v>Sin cruce</v>
      </c>
      <c r="AQ429" s="792" t="str">
        <f t="shared" si="277"/>
        <v>AE3PRINCIPALA</v>
      </c>
      <c r="AR429" s="792" t="str" cm="1">
        <f t="array" ref="AR429">IF(AQ429="","",IF(SUMPRODUCT((AQ429=$AQ$6:$AQ$1560)*(AH429=$AH$6:$AH$1560)*(AN429=$AN$6:$AN$1560)*(AO429=$AO$6:$AO$1560)*(ROW($AQ$6:$AQ$1560)&lt;&gt;ROW(AQ429))*((R429=0)*($R$6:$R$1560&gt;0)+(R429&gt;0)*($R$6:$R$1560=0)))&gt;0,"SALONES UNIDOS",IF(SUMPRODUCT((AQ429=$AQ$6:$AQ$1560)*(AH429=$AH$6:$AH$1560)*((AN429&lt;$AO$6:$AO$1560)*(AO429&gt;$AN$6:$AN$1560))*(ROW($AQ$6:$AQ$1560)&lt;&gt;ROW(AQ429)))&gt;0,"CRUZADO","Sin cruce")))</f>
        <v>Sin cruce</v>
      </c>
    </row>
    <row r="430" spans="3:44" s="8" customFormat="1" ht="18.75" hidden="1" customHeight="1">
      <c r="C430" s="12" t="s">
        <v>1081</v>
      </c>
      <c r="D430" s="194" t="s">
        <v>1506</v>
      </c>
      <c r="E430" s="194">
        <v>20261</v>
      </c>
      <c r="F430" s="11" t="s">
        <v>23</v>
      </c>
      <c r="G430" s="11" t="s">
        <v>20</v>
      </c>
      <c r="H430" s="11" t="s">
        <v>21</v>
      </c>
      <c r="I430" s="11">
        <v>3</v>
      </c>
      <c r="J430" s="11" t="s">
        <v>26</v>
      </c>
      <c r="K430" s="790" t="s">
        <v>1461</v>
      </c>
      <c r="L430" s="491" t="s">
        <v>1133</v>
      </c>
      <c r="M430" s="789" t="s">
        <v>1101</v>
      </c>
      <c r="N430" s="789" t="s">
        <v>1164</v>
      </c>
      <c r="O430" s="12" t="s">
        <v>731</v>
      </c>
      <c r="P430" s="789">
        <v>2</v>
      </c>
      <c r="Q430" s="789">
        <v>0</v>
      </c>
      <c r="R430" s="815">
        <v>2</v>
      </c>
      <c r="S430" s="789">
        <v>3</v>
      </c>
      <c r="T430" s="181"/>
      <c r="U430" s="31">
        <v>18</v>
      </c>
      <c r="V430" s="31">
        <f>IF(W430="","",IFERROR(INDEX(Docentes!C:C,MATCH(W430,Docentes!D:D,0)),"NUEVO"))</f>
        <v>74176001</v>
      </c>
      <c r="W430" s="791" t="s">
        <v>532</v>
      </c>
      <c r="X430" s="265" t="s">
        <v>168</v>
      </c>
      <c r="Y430" s="789" t="s">
        <v>1088</v>
      </c>
      <c r="Z430" s="789" t="s">
        <v>1089</v>
      </c>
      <c r="AA430" s="789" t="s">
        <v>16</v>
      </c>
      <c r="AB430" s="789" t="s">
        <v>1507</v>
      </c>
      <c r="AC430" s="789">
        <v>39</v>
      </c>
      <c r="AD430" s="789"/>
      <c r="AE430" s="789"/>
      <c r="AF430" s="789" t="s">
        <v>1088</v>
      </c>
      <c r="AG430" s="31" t="str">
        <f t="shared" si="263"/>
        <v>T</v>
      </c>
      <c r="AH430" s="789">
        <v>2</v>
      </c>
      <c r="AI430" s="789">
        <v>17</v>
      </c>
      <c r="AJ430" s="789">
        <v>40</v>
      </c>
      <c r="AK430" s="789">
        <v>19</v>
      </c>
      <c r="AL430" s="789">
        <v>20</v>
      </c>
      <c r="AM430" s="31">
        <f t="shared" si="274"/>
        <v>1.999999999999996</v>
      </c>
      <c r="AN430" s="792">
        <f t="shared" si="275"/>
        <v>0.73611111111111116</v>
      </c>
      <c r="AO430" s="792">
        <f t="shared" si="276"/>
        <v>0.80555555555555547</v>
      </c>
      <c r="AP430" s="31" t="str" cm="1">
        <f t="array" ref="AP430">IF(W430="","",IF(SUMPRODUCT((W430=$W$6:$W$1560)*(AH430=$AH$6:$AH$1560)*(AN430=$AN$6:$AN$1560)*(AO430=$AO$6:$AO$1560)*(ROW($W$6:$W$1560)&lt;&gt;ROW(W430))*((R430=0)*($R$6:$R$1560&gt;0)+(R430&gt;0)*($R$6:$R$1560=0)))&gt;0,"SALONES UNIDOS",IF(SUMPRODUCT((W430=$W$6:$W$1560)*(AH430=$AH$6:$AH$1560)*((AN430&lt;$AO$6:$AO$1560)*(AO430&gt;$AN$6:$AN$1560))*(ROW($W$6:$W$1560)&lt;&gt;ROW(W430)))&gt;0,"CRUZADO","Sin cruce")))</f>
        <v>Sin cruce</v>
      </c>
      <c r="AQ430" s="792" t="str">
        <f t="shared" si="277"/>
        <v>AE3PRINCIPALB</v>
      </c>
      <c r="AR430" s="792" t="str" cm="1">
        <f t="array" ref="AR430">IF(AQ430="","",IF(SUMPRODUCT((AQ430=$AQ$6:$AQ$1560)*(AH430=$AH$6:$AH$1560)*(AN430=$AN$6:$AN$1560)*(AO430=$AO$6:$AO$1560)*(ROW($AQ$6:$AQ$1560)&lt;&gt;ROW(AQ430))*((R430=0)*($R$6:$R$1560&gt;0)+(R430&gt;0)*($R$6:$R$1560=0)))&gt;0,"SALONES UNIDOS",IF(SUMPRODUCT((AQ430=$AQ$6:$AQ$1560)*(AH430=$AH$6:$AH$1560)*((AN430&lt;$AO$6:$AO$1560)*(AO430&gt;$AN$6:$AN$1560))*(ROW($AQ$6:$AQ$1560)&lt;&gt;ROW(AQ430)))&gt;0,"CRUZADO","Sin cruce")))</f>
        <v>Sin cruce</v>
      </c>
    </row>
    <row r="431" spans="3:44" s="8" customFormat="1" ht="18.75" hidden="1" customHeight="1">
      <c r="C431" s="12" t="s">
        <v>1081</v>
      </c>
      <c r="D431" s="194" t="s">
        <v>1506</v>
      </c>
      <c r="E431" s="194">
        <v>20261</v>
      </c>
      <c r="F431" s="11" t="s">
        <v>23</v>
      </c>
      <c r="G431" s="11" t="s">
        <v>20</v>
      </c>
      <c r="H431" s="11" t="s">
        <v>21</v>
      </c>
      <c r="I431" s="11">
        <v>3</v>
      </c>
      <c r="J431" s="11" t="s">
        <v>26</v>
      </c>
      <c r="K431" s="790" t="s">
        <v>1461</v>
      </c>
      <c r="L431" s="491" t="s">
        <v>1133</v>
      </c>
      <c r="M431" s="789" t="s">
        <v>1101</v>
      </c>
      <c r="N431" s="789" t="s">
        <v>1164</v>
      </c>
      <c r="O431" s="12" t="s">
        <v>731</v>
      </c>
      <c r="P431" s="789">
        <v>0</v>
      </c>
      <c r="Q431" s="789">
        <v>2</v>
      </c>
      <c r="R431" s="815">
        <v>2</v>
      </c>
      <c r="S431" s="789">
        <v>3</v>
      </c>
      <c r="T431" s="181"/>
      <c r="U431" s="31">
        <v>18</v>
      </c>
      <c r="V431" s="31">
        <f>IF(W431="","",IFERROR(INDEX(Docentes!C:C,MATCH(W431,Docentes!D:D,0)),"NUEVO"))</f>
        <v>74176001</v>
      </c>
      <c r="W431" s="791" t="s">
        <v>532</v>
      </c>
      <c r="X431" s="265" t="s">
        <v>168</v>
      </c>
      <c r="Y431" s="789" t="s">
        <v>1088</v>
      </c>
      <c r="Z431" s="789" t="s">
        <v>1089</v>
      </c>
      <c r="AA431" s="789"/>
      <c r="AB431" s="789"/>
      <c r="AC431" s="789"/>
      <c r="AD431" s="789" t="s">
        <v>1258</v>
      </c>
      <c r="AE431" s="789">
        <v>20</v>
      </c>
      <c r="AF431" s="789" t="s">
        <v>1088</v>
      </c>
      <c r="AG431" s="31" t="str">
        <f t="shared" si="263"/>
        <v>P</v>
      </c>
      <c r="AH431" s="789">
        <v>2</v>
      </c>
      <c r="AI431" s="789">
        <v>19</v>
      </c>
      <c r="AJ431" s="789">
        <v>20</v>
      </c>
      <c r="AK431" s="789">
        <v>21</v>
      </c>
      <c r="AL431" s="789">
        <v>0</v>
      </c>
      <c r="AM431" s="31">
        <f t="shared" si="274"/>
        <v>2.0000000000000027</v>
      </c>
      <c r="AN431" s="792">
        <f t="shared" si="275"/>
        <v>0.80555555555555547</v>
      </c>
      <c r="AO431" s="792">
        <f t="shared" si="276"/>
        <v>0.875</v>
      </c>
      <c r="AP431" s="31" t="str" cm="1">
        <f t="array" ref="AP431">IF(W431="","",IF(SUMPRODUCT((W431=$W$6:$W$1560)*(AH431=$AH$6:$AH$1560)*(AN431=$AN$6:$AN$1560)*(AO431=$AO$6:$AO$1560)*(ROW($W$6:$W$1560)&lt;&gt;ROW(W431))*((R431=0)*($R$6:$R$1560&gt;0)+(R431&gt;0)*($R$6:$R$1560=0)))&gt;0,"SALONES UNIDOS",IF(SUMPRODUCT((W431=$W$6:$W$1560)*(AH431=$AH$6:$AH$1560)*((AN431&lt;$AO$6:$AO$1560)*(AO431&gt;$AN$6:$AN$1560))*(ROW($W$6:$W$1560)&lt;&gt;ROW(W431)))&gt;0,"CRUZADO","Sin cruce")))</f>
        <v>Sin cruce</v>
      </c>
      <c r="AQ431" s="792" t="str">
        <f t="shared" si="277"/>
        <v>AE3PRINCIPALB</v>
      </c>
      <c r="AR431" s="792" t="str" cm="1">
        <f t="array" ref="AR431">IF(AQ431="","",IF(SUMPRODUCT((AQ431=$AQ$6:$AQ$1560)*(AH431=$AH$6:$AH$1560)*(AN431=$AN$6:$AN$1560)*(AO431=$AO$6:$AO$1560)*(ROW($AQ$6:$AQ$1560)&lt;&gt;ROW(AQ431))*((R431=0)*($R$6:$R$1560&gt;0)+(R431&gt;0)*($R$6:$R$1560=0)))&gt;0,"SALONES UNIDOS",IF(SUMPRODUCT((AQ431=$AQ$6:$AQ$1560)*(AH431=$AH$6:$AH$1560)*((AN431&lt;$AO$6:$AO$1560)*(AO431&gt;$AN$6:$AN$1560))*(ROW($AQ$6:$AQ$1560)&lt;&gt;ROW(AQ431)))&gt;0,"CRUZADO","Sin cruce")))</f>
        <v>Sin cruce</v>
      </c>
    </row>
    <row r="432" spans="3:44" s="8" customFormat="1" ht="18.75" hidden="1" customHeight="1">
      <c r="C432" s="12" t="s">
        <v>1081</v>
      </c>
      <c r="D432" s="194" t="s">
        <v>1506</v>
      </c>
      <c r="E432" s="194">
        <v>20261</v>
      </c>
      <c r="F432" s="11" t="s">
        <v>23</v>
      </c>
      <c r="G432" s="11" t="s">
        <v>20</v>
      </c>
      <c r="H432" s="11" t="s">
        <v>21</v>
      </c>
      <c r="I432" s="11">
        <v>3</v>
      </c>
      <c r="J432" s="11" t="s">
        <v>26</v>
      </c>
      <c r="K432" s="790" t="s">
        <v>1462</v>
      </c>
      <c r="L432" s="491" t="s">
        <v>1463</v>
      </c>
      <c r="M432" s="789" t="s">
        <v>1101</v>
      </c>
      <c r="N432" s="789" t="s">
        <v>1164</v>
      </c>
      <c r="O432" s="12" t="s">
        <v>731</v>
      </c>
      <c r="P432" s="789">
        <v>2</v>
      </c>
      <c r="Q432" s="789">
        <v>2</v>
      </c>
      <c r="R432" s="815">
        <v>4</v>
      </c>
      <c r="S432" s="789">
        <v>3</v>
      </c>
      <c r="T432" s="181"/>
      <c r="U432" s="31">
        <v>18</v>
      </c>
      <c r="V432" s="31">
        <f>IF(W432="","",IFERROR(INDEX(Docentes!C:C,MATCH(W432,Docentes!D:D,0)),"NUEVO"))</f>
        <v>40165347</v>
      </c>
      <c r="W432" s="791" t="s">
        <v>300</v>
      </c>
      <c r="X432" s="265" t="s">
        <v>769</v>
      </c>
      <c r="Y432" s="789" t="s">
        <v>1088</v>
      </c>
      <c r="Z432" s="789" t="s">
        <v>1089</v>
      </c>
      <c r="AA432" s="789"/>
      <c r="AB432" s="789" t="s">
        <v>1092</v>
      </c>
      <c r="AC432" s="789"/>
      <c r="AD432" s="789"/>
      <c r="AE432" s="789"/>
      <c r="AF432" s="789" t="s">
        <v>1088</v>
      </c>
      <c r="AG432" s="31" t="str">
        <f t="shared" si="263"/>
        <v>TP</v>
      </c>
      <c r="AH432" s="789">
        <v>1</v>
      </c>
      <c r="AI432" s="789">
        <v>18</v>
      </c>
      <c r="AJ432" s="789">
        <v>30</v>
      </c>
      <c r="AK432" s="789">
        <v>21</v>
      </c>
      <c r="AL432" s="789">
        <v>50</v>
      </c>
      <c r="AM432" s="31">
        <f t="shared" si="274"/>
        <v>3.9999999999999987</v>
      </c>
      <c r="AN432" s="792">
        <f t="shared" si="275"/>
        <v>0.77083333333333337</v>
      </c>
      <c r="AO432" s="792">
        <f t="shared" si="276"/>
        <v>0.90972222222222221</v>
      </c>
      <c r="AP432" s="31" t="str" cm="1">
        <f t="array" ref="AP432">IF(W432="","",IF(SUMPRODUCT((W432=$W$6:$W$1560)*(AH432=$AH$6:$AH$1560)*(AN432=$AN$6:$AN$1560)*(AO432=$AO$6:$AO$1560)*(ROW($W$6:$W$1560)&lt;&gt;ROW(W432))*((R432=0)*($R$6:$R$1560&gt;0)+(R432&gt;0)*($R$6:$R$1560=0)))&gt;0,"SALONES UNIDOS",IF(SUMPRODUCT((W432=$W$6:$W$1560)*(AH432=$AH$6:$AH$1560)*((AN432&lt;$AO$6:$AO$1560)*(AO432&gt;$AN$6:$AN$1560))*(ROW($W$6:$W$1560)&lt;&gt;ROW(W432)))&gt;0,"CRUZADO","Sin cruce")))</f>
        <v>Sin cruce</v>
      </c>
      <c r="AQ432" s="792" t="str">
        <f t="shared" si="277"/>
        <v>AE3PRINCIPALB</v>
      </c>
      <c r="AR432" s="792" t="str" cm="1">
        <f t="array" ref="AR432">IF(AQ432="","",IF(SUMPRODUCT((AQ432=$AQ$6:$AQ$1560)*(AH432=$AH$6:$AH$1560)*(AN432=$AN$6:$AN$1560)*(AO432=$AO$6:$AO$1560)*(ROW($AQ$6:$AQ$1560)&lt;&gt;ROW(AQ432))*((R432=0)*($R$6:$R$1560&gt;0)+(R432&gt;0)*($R$6:$R$1560=0)))&gt;0,"SALONES UNIDOS",IF(SUMPRODUCT((AQ432=$AQ$6:$AQ$1560)*(AH432=$AH$6:$AH$1560)*((AN432&lt;$AO$6:$AO$1560)*(AO432&gt;$AN$6:$AN$1560))*(ROW($AQ$6:$AQ$1560)&lt;&gt;ROW(AQ432)))&gt;0,"CRUZADO","Sin cruce")))</f>
        <v>Sin cruce</v>
      </c>
    </row>
    <row r="433" spans="3:44" s="8" customFormat="1" ht="18.75" hidden="1" customHeight="1">
      <c r="C433" s="12" t="s">
        <v>1081</v>
      </c>
      <c r="D433" s="194" t="s">
        <v>1506</v>
      </c>
      <c r="E433" s="194">
        <v>20261</v>
      </c>
      <c r="F433" s="11" t="s">
        <v>23</v>
      </c>
      <c r="G433" s="11" t="s">
        <v>20</v>
      </c>
      <c r="H433" s="11" t="s">
        <v>21</v>
      </c>
      <c r="I433" s="11">
        <v>3</v>
      </c>
      <c r="J433" s="11" t="s">
        <v>26</v>
      </c>
      <c r="K433" s="790" t="s">
        <v>1465</v>
      </c>
      <c r="L433" s="491" t="s">
        <v>1466</v>
      </c>
      <c r="M433" s="789" t="s">
        <v>1127</v>
      </c>
      <c r="N433" s="789" t="s">
        <v>1164</v>
      </c>
      <c r="O433" s="12" t="s">
        <v>769</v>
      </c>
      <c r="P433" s="789">
        <v>2</v>
      </c>
      <c r="Q433" s="789">
        <v>4</v>
      </c>
      <c r="R433" s="815">
        <v>6</v>
      </c>
      <c r="S433" s="789">
        <v>4</v>
      </c>
      <c r="T433" s="181"/>
      <c r="U433" s="31">
        <v>18</v>
      </c>
      <c r="V433" s="31">
        <f>IF(W433="","",IFERROR(INDEX(Docentes!C:C,MATCH(W433,Docentes!D:D,0)),"NUEVO"))</f>
        <v>16756416</v>
      </c>
      <c r="W433" s="791" t="s">
        <v>958</v>
      </c>
      <c r="X433" s="265" t="s">
        <v>167</v>
      </c>
      <c r="Y433" s="789" t="s">
        <v>1088</v>
      </c>
      <c r="Z433" s="789" t="s">
        <v>1089</v>
      </c>
      <c r="AA433" s="789"/>
      <c r="AB433" s="789" t="s">
        <v>1092</v>
      </c>
      <c r="AC433" s="789"/>
      <c r="AD433" s="789"/>
      <c r="AE433" s="789"/>
      <c r="AF433" s="789" t="s">
        <v>1088</v>
      </c>
      <c r="AG433" s="31" t="str">
        <f t="shared" si="263"/>
        <v>TP</v>
      </c>
      <c r="AH433" s="789">
        <v>4</v>
      </c>
      <c r="AI433" s="789">
        <v>18</v>
      </c>
      <c r="AJ433" s="789">
        <v>30</v>
      </c>
      <c r="AK433" s="789">
        <v>23</v>
      </c>
      <c r="AL433" s="789">
        <v>30</v>
      </c>
      <c r="AM433" s="31">
        <f t="shared" si="274"/>
        <v>6.0000000000000009</v>
      </c>
      <c r="AN433" s="792">
        <f t="shared" si="275"/>
        <v>0.77083333333333337</v>
      </c>
      <c r="AO433" s="792">
        <f t="shared" si="276"/>
        <v>0.97916666666666674</v>
      </c>
      <c r="AP433" s="31" t="str" cm="1">
        <f t="array" ref="AP433">IF(W433="","",IF(SUMPRODUCT((W433=$W$6:$W$1560)*(AH433=$AH$6:$AH$1560)*(AN433=$AN$6:$AN$1560)*(AO433=$AO$6:$AO$1560)*(ROW($W$6:$W$1560)&lt;&gt;ROW(W433))*((R433=0)*($R$6:$R$1560&gt;0)+(R433&gt;0)*($R$6:$R$1560=0)))&gt;0,"SALONES UNIDOS",IF(SUMPRODUCT((W433=$W$6:$W$1560)*(AH433=$AH$6:$AH$1560)*((AN433&lt;$AO$6:$AO$1560)*(AO433&gt;$AN$6:$AN$1560))*(ROW($W$6:$W$1560)&lt;&gt;ROW(W433)))&gt;0,"CRUZADO","Sin cruce")))</f>
        <v>Sin cruce</v>
      </c>
      <c r="AQ433" s="792" t="str">
        <f t="shared" si="277"/>
        <v>AE3PRINCIPALB</v>
      </c>
      <c r="AR433" s="792" t="str" cm="1">
        <f t="array" ref="AR433">IF(AQ433="","",IF(SUMPRODUCT((AQ433=$AQ$6:$AQ$1560)*(AH433=$AH$6:$AH$1560)*(AN433=$AN$6:$AN$1560)*(AO433=$AO$6:$AO$1560)*(ROW($AQ$6:$AQ$1560)&lt;&gt;ROW(AQ433))*((R433=0)*($R$6:$R$1560&gt;0)+(R433&gt;0)*($R$6:$R$1560=0)))&gt;0,"SALONES UNIDOS",IF(SUMPRODUCT((AQ433=$AQ$6:$AQ$1560)*(AH433=$AH$6:$AH$1560)*((AN433&lt;$AO$6:$AO$1560)*(AO433&gt;$AN$6:$AN$1560))*(ROW($AQ$6:$AQ$1560)&lt;&gt;ROW(AQ433)))&gt;0,"CRUZADO","Sin cruce")))</f>
        <v>Sin cruce</v>
      </c>
    </row>
    <row r="434" spans="3:44" s="8" customFormat="1" ht="18.75" hidden="1" customHeight="1">
      <c r="C434" s="12" t="s">
        <v>1081</v>
      </c>
      <c r="D434" s="194" t="s">
        <v>1506</v>
      </c>
      <c r="E434" s="194">
        <v>20261</v>
      </c>
      <c r="F434" s="11" t="s">
        <v>23</v>
      </c>
      <c r="G434" s="11" t="s">
        <v>20</v>
      </c>
      <c r="H434" s="11" t="s">
        <v>21</v>
      </c>
      <c r="I434" s="11">
        <v>3</v>
      </c>
      <c r="J434" s="11" t="s">
        <v>26</v>
      </c>
      <c r="K434" s="790" t="s">
        <v>1468</v>
      </c>
      <c r="L434" s="491" t="s">
        <v>1469</v>
      </c>
      <c r="M434" s="789" t="s">
        <v>1085</v>
      </c>
      <c r="N434" s="789" t="s">
        <v>1164</v>
      </c>
      <c r="O434" s="12" t="s">
        <v>731</v>
      </c>
      <c r="P434" s="789">
        <v>2</v>
      </c>
      <c r="Q434" s="789">
        <v>2</v>
      </c>
      <c r="R434" s="815">
        <v>4</v>
      </c>
      <c r="S434" s="789">
        <v>3</v>
      </c>
      <c r="T434" s="181"/>
      <c r="U434" s="31">
        <v>18</v>
      </c>
      <c r="V434" s="31">
        <f>IF(W434="","",IFERROR(INDEX(Docentes!C:C,MATCH(W434,Docentes!D:D,0)),"NUEVO"))</f>
        <v>21813726</v>
      </c>
      <c r="W434" s="791" t="s">
        <v>343</v>
      </c>
      <c r="X434" s="265" t="s">
        <v>168</v>
      </c>
      <c r="Y434" s="789" t="s">
        <v>1088</v>
      </c>
      <c r="Z434" s="789" t="s">
        <v>1089</v>
      </c>
      <c r="AA434" s="789" t="s">
        <v>16</v>
      </c>
      <c r="AB434" s="789" t="s">
        <v>1507</v>
      </c>
      <c r="AC434" s="789">
        <v>39</v>
      </c>
      <c r="AD434" s="789"/>
      <c r="AE434" s="789"/>
      <c r="AF434" s="789" t="s">
        <v>1088</v>
      </c>
      <c r="AG434" s="31" t="str">
        <f t="shared" ref="AG434:AG508" si="298">IF(AND(P434&gt;0,Q434&gt;0),"TP",IF(AND(P434&gt;0,Q434=0),"T","P"))</f>
        <v>TP</v>
      </c>
      <c r="AH434" s="789">
        <v>3</v>
      </c>
      <c r="AI434" s="789">
        <v>18</v>
      </c>
      <c r="AJ434" s="789">
        <v>30</v>
      </c>
      <c r="AK434" s="789">
        <v>21</v>
      </c>
      <c r="AL434" s="789">
        <v>50</v>
      </c>
      <c r="AM434" s="31">
        <f t="shared" si="274"/>
        <v>3.9999999999999987</v>
      </c>
      <c r="AN434" s="792">
        <f t="shared" si="275"/>
        <v>0.77083333333333337</v>
      </c>
      <c r="AO434" s="792">
        <f t="shared" si="276"/>
        <v>0.90972222222222221</v>
      </c>
      <c r="AP434" s="31" t="str" cm="1">
        <f t="array" ref="AP434">IF(W434="","",IF(SUMPRODUCT((W434=$W$6:$W$1560)*(AH434=$AH$6:$AH$1560)*(AN434=$AN$6:$AN$1560)*(AO434=$AO$6:$AO$1560)*(ROW($W$6:$W$1560)&lt;&gt;ROW(W434))*((R434=0)*($R$6:$R$1560&gt;0)+(R434&gt;0)*($R$6:$R$1560=0)))&gt;0,"SALONES UNIDOS",IF(SUMPRODUCT((W434=$W$6:$W$1560)*(AH434=$AH$6:$AH$1560)*((AN434&lt;$AO$6:$AO$1560)*(AO434&gt;$AN$6:$AN$1560))*(ROW($W$6:$W$1560)&lt;&gt;ROW(W434)))&gt;0,"CRUZADO","Sin cruce")))</f>
        <v>Sin cruce</v>
      </c>
      <c r="AQ434" s="792" t="str">
        <f t="shared" si="277"/>
        <v>AE3PRINCIPALB</v>
      </c>
      <c r="AR434" s="792" t="str" cm="1">
        <f t="array" ref="AR434">IF(AQ434="","",IF(SUMPRODUCT((AQ434=$AQ$6:$AQ$1560)*(AH434=$AH$6:$AH$1560)*(AN434=$AN$6:$AN$1560)*(AO434=$AO$6:$AO$1560)*(ROW($AQ$6:$AQ$1560)&lt;&gt;ROW(AQ434))*((R434=0)*($R$6:$R$1560&gt;0)+(R434&gt;0)*($R$6:$R$1560=0)))&gt;0,"SALONES UNIDOS",IF(SUMPRODUCT((AQ434=$AQ$6:$AQ$1560)*(AH434=$AH$6:$AH$1560)*((AN434&lt;$AO$6:$AO$1560)*(AO434&gt;$AN$6:$AN$1560))*(ROW($AQ$6:$AQ$1560)&lt;&gt;ROW(AQ434)))&gt;0,"CRUZADO","Sin cruce")))</f>
        <v>Sin cruce</v>
      </c>
    </row>
    <row r="435" spans="3:44" s="8" customFormat="1" ht="18.75" hidden="1" customHeight="1">
      <c r="C435" s="12" t="s">
        <v>1081</v>
      </c>
      <c r="D435" s="194" t="s">
        <v>1506</v>
      </c>
      <c r="E435" s="194">
        <v>20261</v>
      </c>
      <c r="F435" s="11" t="s">
        <v>23</v>
      </c>
      <c r="G435" s="11" t="s">
        <v>20</v>
      </c>
      <c r="H435" s="11" t="s">
        <v>21</v>
      </c>
      <c r="I435" s="11">
        <v>3</v>
      </c>
      <c r="J435" s="11" t="s">
        <v>26</v>
      </c>
      <c r="K435" s="790" t="s">
        <v>1470</v>
      </c>
      <c r="L435" s="491" t="s">
        <v>1152</v>
      </c>
      <c r="M435" s="789" t="s">
        <v>1101</v>
      </c>
      <c r="N435" s="789" t="s">
        <v>1164</v>
      </c>
      <c r="O435" s="12" t="s">
        <v>769</v>
      </c>
      <c r="P435" s="789">
        <v>3</v>
      </c>
      <c r="Q435" s="789">
        <v>2</v>
      </c>
      <c r="R435" s="815">
        <v>5</v>
      </c>
      <c r="S435" s="789">
        <v>4</v>
      </c>
      <c r="T435" s="181"/>
      <c r="U435" s="31">
        <v>18</v>
      </c>
      <c r="V435" s="31">
        <f>IF(W435="","",IFERROR(INDEX(Docentes!C:C,MATCH(W435,Docentes!D:D,0)),"NUEVO"))</f>
        <v>21530042</v>
      </c>
      <c r="W435" s="9" t="s">
        <v>350</v>
      </c>
      <c r="X435" s="265" t="s">
        <v>167</v>
      </c>
      <c r="Y435" s="789" t="s">
        <v>1088</v>
      </c>
      <c r="Z435" s="789" t="s">
        <v>1089</v>
      </c>
      <c r="AA435" s="789"/>
      <c r="AB435" s="789" t="s">
        <v>1092</v>
      </c>
      <c r="AC435" s="789"/>
      <c r="AD435" s="789"/>
      <c r="AE435" s="789"/>
      <c r="AF435" s="789" t="s">
        <v>1088</v>
      </c>
      <c r="AG435" s="31" t="str">
        <f t="shared" si="298"/>
        <v>TP</v>
      </c>
      <c r="AH435" s="789">
        <v>5</v>
      </c>
      <c r="AI435" s="789">
        <v>18</v>
      </c>
      <c r="AJ435" s="789">
        <v>30</v>
      </c>
      <c r="AK435" s="789">
        <v>22</v>
      </c>
      <c r="AL435" s="789">
        <v>40</v>
      </c>
      <c r="AM435" s="31">
        <f t="shared" si="274"/>
        <v>4.9999999999999982</v>
      </c>
      <c r="AN435" s="792">
        <f t="shared" si="275"/>
        <v>0.77083333333333337</v>
      </c>
      <c r="AO435" s="792">
        <f t="shared" si="276"/>
        <v>0.94444444444444442</v>
      </c>
      <c r="AP435" s="31" t="str" cm="1">
        <f t="array" ref="AP435">IF(W435="","",IF(SUMPRODUCT((W435=$W$6:$W$1560)*(AH435=$AH$6:$AH$1560)*(AN435=$AN$6:$AN$1560)*(AO435=$AO$6:$AO$1560)*(ROW($W$6:$W$1560)&lt;&gt;ROW(W435))*((R435=0)*($R$6:$R$1560&gt;0)+(R435&gt;0)*($R$6:$R$1560=0)))&gt;0,"SALONES UNIDOS",IF(SUMPRODUCT((W435=$W$6:$W$1560)*(AH435=$AH$6:$AH$1560)*((AN435&lt;$AO$6:$AO$1560)*(AO435&gt;$AN$6:$AN$1560))*(ROW($W$6:$W$1560)&lt;&gt;ROW(W435)))&gt;0,"CRUZADO","Sin cruce")))</f>
        <v>Sin cruce</v>
      </c>
      <c r="AQ435" s="792" t="str">
        <f t="shared" si="277"/>
        <v>AE3PRINCIPALB</v>
      </c>
      <c r="AR435" s="792" t="str" cm="1">
        <f t="array" ref="AR435">IF(AQ435="","",IF(SUMPRODUCT((AQ435=$AQ$6:$AQ$1560)*(AH435=$AH$6:$AH$1560)*(AN435=$AN$6:$AN$1560)*(AO435=$AO$6:$AO$1560)*(ROW($AQ$6:$AQ$1560)&lt;&gt;ROW(AQ435))*((R435=0)*($R$6:$R$1560&gt;0)+(R435&gt;0)*($R$6:$R$1560=0)))&gt;0,"SALONES UNIDOS",IF(SUMPRODUCT((AQ435=$AQ$6:$AQ$1560)*(AH435=$AH$6:$AH$1560)*((AN435&lt;$AO$6:$AO$1560)*(AO435&gt;$AN$6:$AN$1560))*(ROW($AQ$6:$AQ$1560)&lt;&gt;ROW(AQ435)))&gt;0,"CRUZADO","Sin cruce")))</f>
        <v>Sin cruce</v>
      </c>
    </row>
    <row r="436" spans="3:44" s="8" customFormat="1" ht="18.75" hidden="1" customHeight="1">
      <c r="C436" s="12" t="s">
        <v>1081</v>
      </c>
      <c r="D436" s="194" t="s">
        <v>1506</v>
      </c>
      <c r="E436" s="194">
        <v>20261</v>
      </c>
      <c r="F436" s="11" t="s">
        <v>23</v>
      </c>
      <c r="G436" s="11" t="s">
        <v>20</v>
      </c>
      <c r="H436" s="11" t="s">
        <v>21</v>
      </c>
      <c r="I436" s="11">
        <v>3</v>
      </c>
      <c r="J436" s="11" t="s">
        <v>26</v>
      </c>
      <c r="K436" s="790" t="s">
        <v>1471</v>
      </c>
      <c r="L436" s="491" t="s">
        <v>1223</v>
      </c>
      <c r="M436" s="789" t="s">
        <v>1101</v>
      </c>
      <c r="N436" s="789" t="s">
        <v>1164</v>
      </c>
      <c r="O436" s="12" t="s">
        <v>731</v>
      </c>
      <c r="P436" s="789">
        <v>1</v>
      </c>
      <c r="Q436" s="789">
        <v>2</v>
      </c>
      <c r="R436" s="815">
        <v>3</v>
      </c>
      <c r="S436" s="789">
        <v>3</v>
      </c>
      <c r="T436" s="181"/>
      <c r="U436" s="31">
        <v>18</v>
      </c>
      <c r="V436" s="31">
        <f>IF(W436="","",IFERROR(INDEX(Docentes!C:C,MATCH(W436,Docentes!D:D,0)),"NUEVO"))</f>
        <v>21813726</v>
      </c>
      <c r="W436" s="791" t="s">
        <v>343</v>
      </c>
      <c r="X436" s="265" t="s">
        <v>168</v>
      </c>
      <c r="Y436" s="789" t="s">
        <v>1088</v>
      </c>
      <c r="Z436" s="789" t="s">
        <v>1089</v>
      </c>
      <c r="AA436" s="789" t="s">
        <v>32</v>
      </c>
      <c r="AB436" s="789" t="s">
        <v>1483</v>
      </c>
      <c r="AC436" s="789">
        <v>39</v>
      </c>
      <c r="AD436" s="789"/>
      <c r="AE436" s="789"/>
      <c r="AF436" s="789" t="s">
        <v>1088</v>
      </c>
      <c r="AG436" s="31" t="str">
        <f t="shared" si="298"/>
        <v>TP</v>
      </c>
      <c r="AH436" s="789">
        <v>1</v>
      </c>
      <c r="AI436" s="789">
        <v>16</v>
      </c>
      <c r="AJ436" s="789">
        <v>0</v>
      </c>
      <c r="AK436" s="789">
        <v>18</v>
      </c>
      <c r="AL436" s="789">
        <v>30</v>
      </c>
      <c r="AM436" s="31">
        <f t="shared" si="274"/>
        <v>3.0000000000000022</v>
      </c>
      <c r="AN436" s="792">
        <f t="shared" si="275"/>
        <v>0.66666666666666663</v>
      </c>
      <c r="AO436" s="792">
        <f t="shared" si="276"/>
        <v>0.77083333333333337</v>
      </c>
      <c r="AP436" s="31" t="str" cm="1">
        <f t="array" ref="AP436">IF(W436="","",IF(SUMPRODUCT((W436=$W$6:$W$1560)*(AH436=$AH$6:$AH$1560)*(AN436=$AN$6:$AN$1560)*(AO436=$AO$6:$AO$1560)*(ROW($W$6:$W$1560)&lt;&gt;ROW(W436))*((R436=0)*($R$6:$R$1560&gt;0)+(R436&gt;0)*($R$6:$R$1560=0)))&gt;0,"SALONES UNIDOS",IF(SUMPRODUCT((W436=$W$6:$W$1560)*(AH436=$AH$6:$AH$1560)*((AN436&lt;$AO$6:$AO$1560)*(AO436&gt;$AN$6:$AN$1560))*(ROW($W$6:$W$1560)&lt;&gt;ROW(W436)))&gt;0,"CRUZADO","Sin cruce")))</f>
        <v>Sin cruce</v>
      </c>
      <c r="AQ436" s="792" t="str">
        <f t="shared" si="277"/>
        <v>AE3PRINCIPALB</v>
      </c>
      <c r="AR436" s="792" t="str" cm="1">
        <f t="array" ref="AR436">IF(AQ436="","",IF(SUMPRODUCT((AQ436=$AQ$6:$AQ$1560)*(AH436=$AH$6:$AH$1560)*(AN436=$AN$6:$AN$1560)*(AO436=$AO$6:$AO$1560)*(ROW($AQ$6:$AQ$1560)&lt;&gt;ROW(AQ436))*((R436=0)*($R$6:$R$1560&gt;0)+(R436&gt;0)*($R$6:$R$1560=0)))&gt;0,"SALONES UNIDOS",IF(SUMPRODUCT((AQ436=$AQ$6:$AQ$1560)*(AH436=$AH$6:$AH$1560)*((AN436&lt;$AO$6:$AO$1560)*(AO436&gt;$AN$6:$AN$1560))*(ROW($AQ$6:$AQ$1560)&lt;&gt;ROW(AQ436)))&gt;0,"CRUZADO","Sin cruce")))</f>
        <v>Sin cruce</v>
      </c>
    </row>
    <row r="437" spans="3:44" s="8" customFormat="1" ht="18.75" hidden="1" customHeight="1">
      <c r="C437" s="12" t="s">
        <v>1081</v>
      </c>
      <c r="D437" s="194" t="s">
        <v>1506</v>
      </c>
      <c r="E437" s="194">
        <v>20261</v>
      </c>
      <c r="F437" s="11" t="s">
        <v>23</v>
      </c>
      <c r="G437" s="11" t="s">
        <v>20</v>
      </c>
      <c r="H437" s="11" t="s">
        <v>21</v>
      </c>
      <c r="I437" s="11">
        <v>3</v>
      </c>
      <c r="J437" s="11" t="s">
        <v>26</v>
      </c>
      <c r="K437" s="790" t="s">
        <v>1471</v>
      </c>
      <c r="L437" s="491" t="s">
        <v>1223</v>
      </c>
      <c r="M437" s="789" t="s">
        <v>1101</v>
      </c>
      <c r="N437" s="789" t="s">
        <v>1164</v>
      </c>
      <c r="O437" s="12" t="s">
        <v>731</v>
      </c>
      <c r="P437" s="789">
        <v>0</v>
      </c>
      <c r="Q437" s="789">
        <v>2</v>
      </c>
      <c r="R437" s="815">
        <v>2</v>
      </c>
      <c r="S437" s="789">
        <v>3</v>
      </c>
      <c r="T437" s="181"/>
      <c r="U437" s="31">
        <v>18</v>
      </c>
      <c r="V437" s="31">
        <f>IF(W437="","",IFERROR(INDEX(Docentes!C:C,MATCH(W437,Docentes!D:D,0)),"NUEVO"))</f>
        <v>21813726</v>
      </c>
      <c r="W437" s="791" t="s">
        <v>343</v>
      </c>
      <c r="X437" s="265" t="s">
        <v>168</v>
      </c>
      <c r="Y437" s="789" t="s">
        <v>1088</v>
      </c>
      <c r="Z437" s="789" t="s">
        <v>1089</v>
      </c>
      <c r="AA437" s="789" t="s">
        <v>16</v>
      </c>
      <c r="AB437" s="789" t="s">
        <v>1507</v>
      </c>
      <c r="AC437" s="789">
        <v>39</v>
      </c>
      <c r="AD437" s="789"/>
      <c r="AE437" s="789"/>
      <c r="AF437" s="789" t="s">
        <v>1088</v>
      </c>
      <c r="AG437" s="31" t="str">
        <f t="shared" si="298"/>
        <v>P</v>
      </c>
      <c r="AH437" s="789">
        <v>2</v>
      </c>
      <c r="AI437" s="789">
        <v>16</v>
      </c>
      <c r="AJ437" s="789">
        <v>0</v>
      </c>
      <c r="AK437" s="789">
        <v>17</v>
      </c>
      <c r="AL437" s="789">
        <v>40</v>
      </c>
      <c r="AM437" s="31">
        <f t="shared" si="274"/>
        <v>2.0000000000000027</v>
      </c>
      <c r="AN437" s="792">
        <f t="shared" si="275"/>
        <v>0.66666666666666663</v>
      </c>
      <c r="AO437" s="792">
        <f t="shared" si="276"/>
        <v>0.73611111111111116</v>
      </c>
      <c r="AP437" s="31" t="str" cm="1">
        <f t="array" ref="AP437">IF(W437="","",IF(SUMPRODUCT((W437=$W$6:$W$1560)*(AH437=$AH$6:$AH$1560)*(AN437=$AN$6:$AN$1560)*(AO437=$AO$6:$AO$1560)*(ROW($W$6:$W$1560)&lt;&gt;ROW(W437))*((R437=0)*($R$6:$R$1560&gt;0)+(R437&gt;0)*($R$6:$R$1560=0)))&gt;0,"SALONES UNIDOS",IF(SUMPRODUCT((W437=$W$6:$W$1560)*(AH437=$AH$6:$AH$1560)*((AN437&lt;$AO$6:$AO$1560)*(AO437&gt;$AN$6:$AN$1560))*(ROW($W$6:$W$1560)&lt;&gt;ROW(W437)))&gt;0,"CRUZADO","Sin cruce")))</f>
        <v>Sin cruce</v>
      </c>
      <c r="AQ437" s="792" t="str">
        <f t="shared" si="277"/>
        <v>AE3PRINCIPALB</v>
      </c>
      <c r="AR437" s="792" t="str" cm="1">
        <f t="array" ref="AR437">IF(AQ437="","",IF(SUMPRODUCT((AQ437=$AQ$6:$AQ$1560)*(AH437=$AH$6:$AH$1560)*(AN437=$AN$6:$AN$1560)*(AO437=$AO$6:$AO$1560)*(ROW($AQ$6:$AQ$1560)&lt;&gt;ROW(AQ437))*((R437=0)*($R$6:$R$1560&gt;0)+(R437&gt;0)*($R$6:$R$1560=0)))&gt;0,"SALONES UNIDOS",IF(SUMPRODUCT((AQ437=$AQ$6:$AQ$1560)*(AH437=$AH$6:$AH$1560)*((AN437&lt;$AO$6:$AO$1560)*(AO437&gt;$AN$6:$AN$1560))*(ROW($AQ$6:$AQ$1560)&lt;&gt;ROW(AQ437)))&gt;0,"CRUZADO","Sin cruce")))</f>
        <v>Sin cruce</v>
      </c>
    </row>
    <row r="438" spans="3:44" s="8" customFormat="1" ht="18.75" hidden="1" customHeight="1">
      <c r="C438" s="12" t="s">
        <v>1081</v>
      </c>
      <c r="D438" s="789" t="s">
        <v>31</v>
      </c>
      <c r="E438" s="789">
        <v>20251</v>
      </c>
      <c r="F438" s="12" t="s">
        <v>23</v>
      </c>
      <c r="G438" s="12" t="s">
        <v>20</v>
      </c>
      <c r="H438" s="12" t="s">
        <v>21</v>
      </c>
      <c r="I438" s="12">
        <v>3</v>
      </c>
      <c r="J438" s="12" t="s">
        <v>32</v>
      </c>
      <c r="K438" s="790" t="s">
        <v>1508</v>
      </c>
      <c r="L438" s="491" t="s">
        <v>1133</v>
      </c>
      <c r="M438" s="789" t="s">
        <v>1101</v>
      </c>
      <c r="N438" s="789" t="s">
        <v>1164</v>
      </c>
      <c r="O438" s="12" t="s">
        <v>769</v>
      </c>
      <c r="P438" s="789">
        <v>2</v>
      </c>
      <c r="Q438" s="789">
        <v>0</v>
      </c>
      <c r="R438" s="815">
        <v>2</v>
      </c>
      <c r="S438" s="789">
        <v>3</v>
      </c>
      <c r="T438" s="181"/>
      <c r="U438" s="31">
        <v>25</v>
      </c>
      <c r="V438" s="31">
        <f>IF(W438="","",IFERROR(INDEX(Docentes!C:C,MATCH(W438,Docentes!D:D,0)),"NUEVO"))</f>
        <v>74176001</v>
      </c>
      <c r="W438" s="791" t="s">
        <v>532</v>
      </c>
      <c r="X438" s="265" t="s">
        <v>167</v>
      </c>
      <c r="Y438" s="789" t="s">
        <v>1088</v>
      </c>
      <c r="Z438" s="789" t="s">
        <v>1089</v>
      </c>
      <c r="AA438" s="789"/>
      <c r="AB438" s="789"/>
      <c r="AC438" s="789"/>
      <c r="AD438" s="789"/>
      <c r="AE438" s="789"/>
      <c r="AF438" s="789" t="s">
        <v>1088</v>
      </c>
      <c r="AG438" s="31" t="str">
        <f t="shared" ref="AG438" si="299">IF(AND(P438&gt;0,Q438&gt;0),"TP",IF(AND(P438&gt;0,Q438=0),"T","P"))</f>
        <v>T</v>
      </c>
      <c r="AH438" s="789">
        <v>1</v>
      </c>
      <c r="AI438" s="789">
        <v>16</v>
      </c>
      <c r="AJ438" s="789">
        <v>50</v>
      </c>
      <c r="AK438" s="789">
        <v>18</v>
      </c>
      <c r="AL438" s="789">
        <v>30</v>
      </c>
      <c r="AM438" s="31">
        <f t="shared" ref="AM438" si="300">IF(R438=0,0,IF(AI438="",R438,IF(X438="HIBRIDO VIRTUAL",0,((((AK438/24)+(AL438/1440))-((AI438/24)+(AJ438/1440)))*1440/50))))</f>
        <v>2.0000000000000027</v>
      </c>
      <c r="AN438" s="792">
        <f t="shared" ref="AN438" si="301">AI438/24+AJ438/1440</f>
        <v>0.70138888888888884</v>
      </c>
      <c r="AO438" s="792">
        <f t="shared" ref="AO438" si="302">AK438/24+AL438/1440</f>
        <v>0.77083333333333337</v>
      </c>
      <c r="AP438" s="31" t="str" cm="1">
        <f t="array" ref="AP438">IF(W438="","",IF(SUMPRODUCT((W438=$W$6:$W$1560)*(AH438=$AH$6:$AH$1560)*(AN438=$AN$6:$AN$1560)*(AO438=$AO$6:$AO$1560)*(ROW($W$6:$W$1560)&lt;&gt;ROW(W438))*((R438=0)*($R$6:$R$1560&gt;0)+(R438&gt;0)*($R$6:$R$1560=0)))&gt;0,"SALONES UNIDOS",IF(SUMPRODUCT((W438=$W$6:$W$1560)*(AH438=$AH$6:$AH$1560)*((AN438&lt;$AO$6:$AO$1560)*(AO438&gt;$AN$6:$AN$1560))*(ROW($W$6:$W$1560)&lt;&gt;ROW(W438)))&gt;0,"CRUZADO","Sin cruce")))</f>
        <v>Sin cruce</v>
      </c>
      <c r="AQ438" s="792" t="str">
        <f t="shared" ref="AQ438" si="303">TRIM(CONCATENATE(H438,I438,F438,J438))</f>
        <v>AE3PRINCIPALC</v>
      </c>
      <c r="AR438" s="792" t="str" cm="1">
        <f t="array" ref="AR438">IF(AQ438="","",IF(SUMPRODUCT((AQ438=$AQ$6:$AQ$1560)*(AH438=$AH$6:$AH$1560)*(AN438=$AN$6:$AN$1560)*(AO438=$AO$6:$AO$1560)*(ROW($AQ$6:$AQ$1560)&lt;&gt;ROW(AQ438))*((R438=0)*($R$6:$R$1560&gt;0)+(R438&gt;0)*($R$6:$R$1560=0)))&gt;0,"SALONES UNIDOS",IF(SUMPRODUCT((AQ438=$AQ$6:$AQ$1560)*(AH438=$AH$6:$AH$1560)*((AN438&lt;$AO$6:$AO$1560)*(AO438&gt;$AN$6:$AN$1560))*(ROW($AQ$6:$AQ$1560)&lt;&gt;ROW(AQ438)))&gt;0,"CRUZADO","Sin cruce")))</f>
        <v>Sin cruce</v>
      </c>
    </row>
    <row r="439" spans="3:44" s="8" customFormat="1" ht="18.75" hidden="1" customHeight="1">
      <c r="C439" s="12" t="s">
        <v>1081</v>
      </c>
      <c r="D439" s="789" t="s">
        <v>31</v>
      </c>
      <c r="E439" s="789">
        <v>20251</v>
      </c>
      <c r="F439" s="12" t="s">
        <v>23</v>
      </c>
      <c r="G439" s="12" t="s">
        <v>20</v>
      </c>
      <c r="H439" s="12" t="s">
        <v>21</v>
      </c>
      <c r="I439" s="12">
        <v>3</v>
      </c>
      <c r="J439" s="12" t="s">
        <v>32</v>
      </c>
      <c r="K439" s="790" t="s">
        <v>1508</v>
      </c>
      <c r="L439" s="491" t="s">
        <v>1133</v>
      </c>
      <c r="M439" s="789" t="s">
        <v>1101</v>
      </c>
      <c r="N439" s="789" t="s">
        <v>1164</v>
      </c>
      <c r="O439" s="12" t="s">
        <v>769</v>
      </c>
      <c r="P439" s="789">
        <v>0</v>
      </c>
      <c r="Q439" s="789">
        <v>2</v>
      </c>
      <c r="R439" s="815">
        <v>2</v>
      </c>
      <c r="S439" s="789">
        <v>3</v>
      </c>
      <c r="T439" s="181"/>
      <c r="U439" s="31">
        <v>25</v>
      </c>
      <c r="V439" s="31">
        <f>IF(W439="","",IFERROR(INDEX(Docentes!C:C,MATCH(W439,Docentes!D:D,0)),"NUEVO"))</f>
        <v>74176001</v>
      </c>
      <c r="W439" s="791" t="s">
        <v>532</v>
      </c>
      <c r="X439" s="265" t="s">
        <v>167</v>
      </c>
      <c r="Y439" s="789" t="s">
        <v>1088</v>
      </c>
      <c r="Z439" s="789" t="s">
        <v>1089</v>
      </c>
      <c r="AA439" s="789"/>
      <c r="AB439" s="789"/>
      <c r="AC439" s="789"/>
      <c r="AD439" s="789"/>
      <c r="AE439" s="789"/>
      <c r="AF439" s="789" t="s">
        <v>1088</v>
      </c>
      <c r="AG439" s="31" t="str">
        <f t="shared" si="298"/>
        <v>P</v>
      </c>
      <c r="AH439" s="789">
        <v>3</v>
      </c>
      <c r="AI439" s="789">
        <v>21</v>
      </c>
      <c r="AJ439" s="789">
        <v>50</v>
      </c>
      <c r="AK439" s="789">
        <v>23</v>
      </c>
      <c r="AL439" s="789">
        <v>30</v>
      </c>
      <c r="AM439" s="31">
        <f t="shared" si="274"/>
        <v>2.0000000000000027</v>
      </c>
      <c r="AN439" s="792">
        <f t="shared" si="275"/>
        <v>0.90972222222222221</v>
      </c>
      <c r="AO439" s="792">
        <f t="shared" si="276"/>
        <v>0.97916666666666674</v>
      </c>
      <c r="AP439" s="31" t="str" cm="1">
        <f t="array" ref="AP439">IF(W439="","",IF(SUMPRODUCT((W439=$W$6:$W$1560)*(AH439=$AH$6:$AH$1560)*(AN439=$AN$6:$AN$1560)*(AO439=$AO$6:$AO$1560)*(ROW($W$6:$W$1560)&lt;&gt;ROW(W439))*((R439=0)*($R$6:$R$1560&gt;0)+(R439&gt;0)*($R$6:$R$1560=0)))&gt;0,"SALONES UNIDOS",IF(SUMPRODUCT((W439=$W$6:$W$1560)*(AH439=$AH$6:$AH$1560)*((AN439&lt;$AO$6:$AO$1560)*(AO439&gt;$AN$6:$AN$1560))*(ROW($W$6:$W$1560)&lt;&gt;ROW(W439)))&gt;0,"CRUZADO","Sin cruce")))</f>
        <v>Sin cruce</v>
      </c>
      <c r="AQ439" s="792" t="str">
        <f t="shared" si="277"/>
        <v>AE3PRINCIPALC</v>
      </c>
      <c r="AR439" s="792" t="str" cm="1">
        <f t="array" ref="AR439">IF(AQ439="","",IF(SUMPRODUCT((AQ439=$AQ$6:$AQ$1560)*(AH439=$AH$6:$AH$1560)*(AN439=$AN$6:$AN$1560)*(AO439=$AO$6:$AO$1560)*(ROW($AQ$6:$AQ$1560)&lt;&gt;ROW(AQ439))*((R439=0)*($R$6:$R$1560&gt;0)+(R439&gt;0)*($R$6:$R$1560=0)))&gt;0,"SALONES UNIDOS",IF(SUMPRODUCT((AQ439=$AQ$6:$AQ$1560)*(AH439=$AH$6:$AH$1560)*((AN439&lt;$AO$6:$AO$1560)*(AO439&gt;$AN$6:$AN$1560))*(ROW($AQ$6:$AQ$1560)&lt;&gt;ROW(AQ439)))&gt;0,"CRUZADO","Sin cruce")))</f>
        <v>Sin cruce</v>
      </c>
    </row>
    <row r="440" spans="3:44" s="8" customFormat="1" ht="18.75" hidden="1" customHeight="1">
      <c r="C440" s="12" t="s">
        <v>1081</v>
      </c>
      <c r="D440" s="789" t="s">
        <v>31</v>
      </c>
      <c r="E440" s="789">
        <v>20251</v>
      </c>
      <c r="F440" s="12" t="s">
        <v>23</v>
      </c>
      <c r="G440" s="12" t="s">
        <v>20</v>
      </c>
      <c r="H440" s="12" t="s">
        <v>21</v>
      </c>
      <c r="I440" s="12">
        <v>3</v>
      </c>
      <c r="J440" s="12" t="s">
        <v>32</v>
      </c>
      <c r="K440" s="790" t="s">
        <v>1509</v>
      </c>
      <c r="L440" s="491" t="s">
        <v>1463</v>
      </c>
      <c r="M440" s="789" t="s">
        <v>1101</v>
      </c>
      <c r="N440" s="789" t="s">
        <v>1164</v>
      </c>
      <c r="O440" s="12" t="s">
        <v>769</v>
      </c>
      <c r="P440" s="789">
        <v>2</v>
      </c>
      <c r="Q440" s="789">
        <v>2</v>
      </c>
      <c r="R440" s="815">
        <v>4</v>
      </c>
      <c r="S440" s="789">
        <v>3</v>
      </c>
      <c r="T440" s="181"/>
      <c r="U440" s="31">
        <v>25</v>
      </c>
      <c r="V440" s="31">
        <f>IF(W440="","",IFERROR(INDEX(Docentes!C:C,MATCH(W440,Docentes!D:D,0)),"NUEVO"))</f>
        <v>40165347</v>
      </c>
      <c r="W440" s="791" t="s">
        <v>300</v>
      </c>
      <c r="X440" s="265" t="s">
        <v>167</v>
      </c>
      <c r="Y440" s="789" t="s">
        <v>1088</v>
      </c>
      <c r="Z440" s="789" t="s">
        <v>1089</v>
      </c>
      <c r="AA440" s="789"/>
      <c r="AB440" s="789" t="s">
        <v>1092</v>
      </c>
      <c r="AC440" s="789"/>
      <c r="AD440" s="789"/>
      <c r="AE440" s="789"/>
      <c r="AF440" s="789" t="s">
        <v>1088</v>
      </c>
      <c r="AG440" s="31" t="str">
        <f t="shared" si="298"/>
        <v>TP</v>
      </c>
      <c r="AH440" s="789">
        <v>3</v>
      </c>
      <c r="AI440" s="789">
        <v>18</v>
      </c>
      <c r="AJ440" s="789">
        <v>30</v>
      </c>
      <c r="AK440" s="789">
        <v>21</v>
      </c>
      <c r="AL440" s="789">
        <v>50</v>
      </c>
      <c r="AM440" s="31">
        <f t="shared" si="274"/>
        <v>3.9999999999999987</v>
      </c>
      <c r="AN440" s="792">
        <f t="shared" si="275"/>
        <v>0.77083333333333337</v>
      </c>
      <c r="AO440" s="792">
        <f t="shared" si="276"/>
        <v>0.90972222222222221</v>
      </c>
      <c r="AP440" s="31" t="str" cm="1">
        <f t="array" ref="AP440">IF(W440="","",IF(SUMPRODUCT((W440=$W$6:$W$1560)*(AH440=$AH$6:$AH$1560)*(AN440=$AN$6:$AN$1560)*(AO440=$AO$6:$AO$1560)*(ROW($W$6:$W$1560)&lt;&gt;ROW(W440))*((R440=0)*($R$6:$R$1560&gt;0)+(R440&gt;0)*($R$6:$R$1560=0)))&gt;0,"SALONES UNIDOS",IF(SUMPRODUCT((W440=$W$6:$W$1560)*(AH440=$AH$6:$AH$1560)*((AN440&lt;$AO$6:$AO$1560)*(AO440&gt;$AN$6:$AN$1560))*(ROW($W$6:$W$1560)&lt;&gt;ROW(W440)))&gt;0,"CRUZADO","Sin cruce")))</f>
        <v>Sin cruce</v>
      </c>
      <c r="AQ440" s="792" t="str">
        <f t="shared" si="277"/>
        <v>AE3PRINCIPALC</v>
      </c>
      <c r="AR440" s="792" t="str" cm="1">
        <f t="array" ref="AR440">IF(AQ440="","",IF(SUMPRODUCT((AQ440=$AQ$6:$AQ$1560)*(AH440=$AH$6:$AH$1560)*(AN440=$AN$6:$AN$1560)*(AO440=$AO$6:$AO$1560)*(ROW($AQ$6:$AQ$1560)&lt;&gt;ROW(AQ440))*((R440=0)*($R$6:$R$1560&gt;0)+(R440&gt;0)*($R$6:$R$1560=0)))&gt;0,"SALONES UNIDOS",IF(SUMPRODUCT((AQ440=$AQ$6:$AQ$1560)*(AH440=$AH$6:$AH$1560)*((AN440&lt;$AO$6:$AO$1560)*(AO440&gt;$AN$6:$AN$1560))*(ROW($AQ$6:$AQ$1560)&lt;&gt;ROW(AQ440)))&gt;0,"CRUZADO","Sin cruce")))</f>
        <v>Sin cruce</v>
      </c>
    </row>
    <row r="441" spans="3:44" s="8" customFormat="1" ht="18.75" hidden="1" customHeight="1">
      <c r="C441" s="12" t="s">
        <v>1081</v>
      </c>
      <c r="D441" s="789" t="s">
        <v>31</v>
      </c>
      <c r="E441" s="789">
        <v>20251</v>
      </c>
      <c r="F441" s="12" t="s">
        <v>23</v>
      </c>
      <c r="G441" s="12" t="s">
        <v>20</v>
      </c>
      <c r="H441" s="12" t="s">
        <v>21</v>
      </c>
      <c r="I441" s="12">
        <v>3</v>
      </c>
      <c r="J441" s="12" t="s">
        <v>32</v>
      </c>
      <c r="K441" s="790" t="s">
        <v>1510</v>
      </c>
      <c r="L441" s="491" t="s">
        <v>1466</v>
      </c>
      <c r="M441" s="789" t="s">
        <v>1127</v>
      </c>
      <c r="N441" s="789" t="s">
        <v>1164</v>
      </c>
      <c r="O441" s="12" t="s">
        <v>769</v>
      </c>
      <c r="P441" s="789">
        <v>2</v>
      </c>
      <c r="Q441" s="789">
        <v>4</v>
      </c>
      <c r="R441" s="815">
        <v>6</v>
      </c>
      <c r="S441" s="789">
        <v>4</v>
      </c>
      <c r="T441" s="181"/>
      <c r="U441" s="31">
        <v>25</v>
      </c>
      <c r="V441" s="31">
        <f>IF(W441="","",IFERROR(INDEX(Docentes!C:C,MATCH(W441,Docentes!D:D,0)),"NUEVO"))</f>
        <v>16756416</v>
      </c>
      <c r="W441" s="791" t="s">
        <v>958</v>
      </c>
      <c r="X441" s="265" t="s">
        <v>167</v>
      </c>
      <c r="Y441" s="789" t="s">
        <v>1088</v>
      </c>
      <c r="Z441" s="789" t="s">
        <v>1089</v>
      </c>
      <c r="AA441" s="789"/>
      <c r="AB441" s="789" t="s">
        <v>1092</v>
      </c>
      <c r="AC441" s="789"/>
      <c r="AD441" s="789"/>
      <c r="AE441" s="789"/>
      <c r="AF441" s="789" t="s">
        <v>1088</v>
      </c>
      <c r="AG441" s="31" t="str">
        <f t="shared" si="298"/>
        <v>TP</v>
      </c>
      <c r="AH441" s="789">
        <v>2</v>
      </c>
      <c r="AI441" s="789">
        <v>18</v>
      </c>
      <c r="AJ441" s="789">
        <v>30</v>
      </c>
      <c r="AK441" s="789">
        <v>23</v>
      </c>
      <c r="AL441" s="789">
        <v>30</v>
      </c>
      <c r="AM441" s="31">
        <f t="shared" si="274"/>
        <v>6.0000000000000009</v>
      </c>
      <c r="AN441" s="792">
        <f t="shared" si="275"/>
        <v>0.77083333333333337</v>
      </c>
      <c r="AO441" s="792">
        <f t="shared" si="276"/>
        <v>0.97916666666666674</v>
      </c>
      <c r="AP441" s="31" t="str" cm="1">
        <f t="array" ref="AP441">IF(W441="","",IF(SUMPRODUCT((W441=$W$6:$W$1560)*(AH441=$AH$6:$AH$1560)*(AN441=$AN$6:$AN$1560)*(AO441=$AO$6:$AO$1560)*(ROW($W$6:$W$1560)&lt;&gt;ROW(W441))*((R441=0)*($R$6:$R$1560&gt;0)+(R441&gt;0)*($R$6:$R$1560=0)))&gt;0,"SALONES UNIDOS",IF(SUMPRODUCT((W441=$W$6:$W$1560)*(AH441=$AH$6:$AH$1560)*((AN441&lt;$AO$6:$AO$1560)*(AO441&gt;$AN$6:$AN$1560))*(ROW($W$6:$W$1560)&lt;&gt;ROW(W441)))&gt;0,"CRUZADO","Sin cruce")))</f>
        <v>Sin cruce</v>
      </c>
      <c r="AQ441" s="792" t="str">
        <f t="shared" si="277"/>
        <v>AE3PRINCIPALC</v>
      </c>
      <c r="AR441" s="792" t="str" cm="1">
        <f t="array" ref="AR441">IF(AQ441="","",IF(SUMPRODUCT((AQ441=$AQ$6:$AQ$1560)*(AH441=$AH$6:$AH$1560)*(AN441=$AN$6:$AN$1560)*(AO441=$AO$6:$AO$1560)*(ROW($AQ$6:$AQ$1560)&lt;&gt;ROW(AQ441))*((R441=0)*($R$6:$R$1560&gt;0)+(R441&gt;0)*($R$6:$R$1560=0)))&gt;0,"SALONES UNIDOS",IF(SUMPRODUCT((AQ441=$AQ$6:$AQ$1560)*(AH441=$AH$6:$AH$1560)*((AN441&lt;$AO$6:$AO$1560)*(AO441&gt;$AN$6:$AN$1560))*(ROW($AQ$6:$AQ$1560)&lt;&gt;ROW(AQ441)))&gt;0,"CRUZADO","Sin cruce")))</f>
        <v>Sin cruce</v>
      </c>
    </row>
    <row r="442" spans="3:44" s="8" customFormat="1" ht="18.75" hidden="1" customHeight="1">
      <c r="C442" s="12" t="s">
        <v>1081</v>
      </c>
      <c r="D442" s="789" t="s">
        <v>31</v>
      </c>
      <c r="E442" s="789">
        <v>20251</v>
      </c>
      <c r="F442" s="12" t="s">
        <v>23</v>
      </c>
      <c r="G442" s="12" t="s">
        <v>20</v>
      </c>
      <c r="H442" s="12" t="s">
        <v>21</v>
      </c>
      <c r="I442" s="12">
        <v>3</v>
      </c>
      <c r="J442" s="12" t="s">
        <v>32</v>
      </c>
      <c r="K442" s="790" t="s">
        <v>1511</v>
      </c>
      <c r="L442" s="491" t="s">
        <v>1512</v>
      </c>
      <c r="M442" s="789" t="s">
        <v>1085</v>
      </c>
      <c r="N442" s="789" t="s">
        <v>1164</v>
      </c>
      <c r="O442" s="12" t="s">
        <v>769</v>
      </c>
      <c r="P442" s="789">
        <v>2</v>
      </c>
      <c r="Q442" s="789">
        <v>2</v>
      </c>
      <c r="R442" s="815">
        <v>4</v>
      </c>
      <c r="S442" s="789">
        <v>3</v>
      </c>
      <c r="T442" s="181"/>
      <c r="U442" s="31">
        <v>25</v>
      </c>
      <c r="V442" s="31">
        <f>IF(W442="","",IFERROR(INDEX(Docentes!C:C,MATCH(W442,Docentes!D:D,0)),"NUEVO"))</f>
        <v>41112631</v>
      </c>
      <c r="W442" s="791" t="s">
        <v>331</v>
      </c>
      <c r="X442" s="265" t="s">
        <v>167</v>
      </c>
      <c r="Y442" s="789" t="s">
        <v>1088</v>
      </c>
      <c r="Z442" s="789" t="s">
        <v>1089</v>
      </c>
      <c r="AA442" s="789"/>
      <c r="AB442" s="789" t="s">
        <v>1092</v>
      </c>
      <c r="AC442" s="789"/>
      <c r="AD442" s="789"/>
      <c r="AE442" s="789"/>
      <c r="AF442" s="789" t="s">
        <v>1088</v>
      </c>
      <c r="AG442" s="31" t="str">
        <f t="shared" si="298"/>
        <v>TP</v>
      </c>
      <c r="AH442" s="789">
        <v>5</v>
      </c>
      <c r="AI442" s="789">
        <v>20</v>
      </c>
      <c r="AJ442" s="789">
        <v>10</v>
      </c>
      <c r="AK442" s="789">
        <v>23</v>
      </c>
      <c r="AL442" s="789">
        <v>30</v>
      </c>
      <c r="AM442" s="31">
        <f t="shared" si="274"/>
        <v>4.0000000000000018</v>
      </c>
      <c r="AN442" s="792">
        <f t="shared" si="275"/>
        <v>0.84027777777777779</v>
      </c>
      <c r="AO442" s="792">
        <f t="shared" si="276"/>
        <v>0.97916666666666674</v>
      </c>
      <c r="AP442" s="31" t="str" cm="1">
        <f t="array" ref="AP442">IF(W442="","",IF(SUMPRODUCT((W442=$W$6:$W$1560)*(AH442=$AH$6:$AH$1560)*(AN442=$AN$6:$AN$1560)*(AO442=$AO$6:$AO$1560)*(ROW($W$6:$W$1560)&lt;&gt;ROW(W442))*((R442=0)*($R$6:$R$1560&gt;0)+(R442&gt;0)*($R$6:$R$1560=0)))&gt;0,"SALONES UNIDOS",IF(SUMPRODUCT((W442=$W$6:$W$1560)*(AH442=$AH$6:$AH$1560)*((AN442&lt;$AO$6:$AO$1560)*(AO442&gt;$AN$6:$AN$1560))*(ROW($W$6:$W$1560)&lt;&gt;ROW(W442)))&gt;0,"CRUZADO","Sin cruce")))</f>
        <v>Sin cruce</v>
      </c>
      <c r="AQ442" s="792" t="str">
        <f t="shared" si="277"/>
        <v>AE3PRINCIPALC</v>
      </c>
      <c r="AR442" s="792" t="str" cm="1">
        <f t="array" ref="AR442">IF(AQ442="","",IF(SUMPRODUCT((AQ442=$AQ$6:$AQ$1560)*(AH442=$AH$6:$AH$1560)*(AN442=$AN$6:$AN$1560)*(AO442=$AO$6:$AO$1560)*(ROW($AQ$6:$AQ$1560)&lt;&gt;ROW(AQ442))*((R442=0)*($R$6:$R$1560&gt;0)+(R442&gt;0)*($R$6:$R$1560=0)))&gt;0,"SALONES UNIDOS",IF(SUMPRODUCT((AQ442=$AQ$6:$AQ$1560)*(AH442=$AH$6:$AH$1560)*((AN442&lt;$AO$6:$AO$1560)*(AO442&gt;$AN$6:$AN$1560))*(ROW($AQ$6:$AQ$1560)&lt;&gt;ROW(AQ442)))&gt;0,"CRUZADO","Sin cruce")))</f>
        <v>Sin cruce</v>
      </c>
    </row>
    <row r="443" spans="3:44" s="8" customFormat="1" ht="18.75" hidden="1" customHeight="1">
      <c r="C443" s="12" t="s">
        <v>1081</v>
      </c>
      <c r="D443" s="789" t="s">
        <v>31</v>
      </c>
      <c r="E443" s="789">
        <v>20251</v>
      </c>
      <c r="F443" s="12" t="s">
        <v>23</v>
      </c>
      <c r="G443" s="12" t="s">
        <v>20</v>
      </c>
      <c r="H443" s="12" t="s">
        <v>21</v>
      </c>
      <c r="I443" s="12">
        <v>3</v>
      </c>
      <c r="J443" s="12" t="s">
        <v>32</v>
      </c>
      <c r="K443" s="790" t="s">
        <v>1513</v>
      </c>
      <c r="L443" s="491" t="s">
        <v>1152</v>
      </c>
      <c r="M443" s="789" t="s">
        <v>1101</v>
      </c>
      <c r="N443" s="789" t="s">
        <v>1164</v>
      </c>
      <c r="O443" s="12" t="s">
        <v>769</v>
      </c>
      <c r="P443" s="789">
        <v>3</v>
      </c>
      <c r="Q443" s="789">
        <v>2</v>
      </c>
      <c r="R443" s="815">
        <v>5</v>
      </c>
      <c r="S443" s="789">
        <v>4</v>
      </c>
      <c r="T443" s="181"/>
      <c r="U443" s="31">
        <v>25</v>
      </c>
      <c r="V443" s="31">
        <f>IF(W443="","",IFERROR(INDEX(Docentes!C:C,MATCH(W443,Docentes!D:D,0)),"NUEVO"))</f>
        <v>44114929</v>
      </c>
      <c r="W443" s="791" t="s">
        <v>955</v>
      </c>
      <c r="X443" s="265" t="s">
        <v>167</v>
      </c>
      <c r="Y443" s="789" t="s">
        <v>1088</v>
      </c>
      <c r="Z443" s="789" t="s">
        <v>1089</v>
      </c>
      <c r="AA443" s="789"/>
      <c r="AB443" s="789" t="s">
        <v>1092</v>
      </c>
      <c r="AC443" s="789"/>
      <c r="AD443" s="789"/>
      <c r="AE443" s="789"/>
      <c r="AF443" s="789" t="s">
        <v>1088</v>
      </c>
      <c r="AG443" s="31" t="str">
        <f t="shared" si="298"/>
        <v>TP</v>
      </c>
      <c r="AH443" s="789">
        <v>4</v>
      </c>
      <c r="AI443" s="789">
        <v>18</v>
      </c>
      <c r="AJ443" s="789">
        <v>30</v>
      </c>
      <c r="AK443" s="789">
        <v>22</v>
      </c>
      <c r="AL443" s="789">
        <v>40</v>
      </c>
      <c r="AM443" s="31">
        <f t="shared" si="274"/>
        <v>4.9999999999999982</v>
      </c>
      <c r="AN443" s="792">
        <f t="shared" si="275"/>
        <v>0.77083333333333337</v>
      </c>
      <c r="AO443" s="792">
        <f t="shared" si="276"/>
        <v>0.94444444444444442</v>
      </c>
      <c r="AP443" s="31" t="str" cm="1">
        <f t="array" ref="AP443">IF(W443="","",IF(SUMPRODUCT((W443=$W$6:$W$1560)*(AH443=$AH$6:$AH$1560)*(AN443=$AN$6:$AN$1560)*(AO443=$AO$6:$AO$1560)*(ROW($W$6:$W$1560)&lt;&gt;ROW(W443))*((R443=0)*($R$6:$R$1560&gt;0)+(R443&gt;0)*($R$6:$R$1560=0)))&gt;0,"SALONES UNIDOS",IF(SUMPRODUCT((W443=$W$6:$W$1560)*(AH443=$AH$6:$AH$1560)*((AN443&lt;$AO$6:$AO$1560)*(AO443&gt;$AN$6:$AN$1560))*(ROW($W$6:$W$1560)&lt;&gt;ROW(W443)))&gt;0,"CRUZADO","Sin cruce")))</f>
        <v>Sin cruce</v>
      </c>
      <c r="AQ443" s="792" t="str">
        <f t="shared" si="277"/>
        <v>AE3PRINCIPALC</v>
      </c>
      <c r="AR443" s="792" t="str" cm="1">
        <f t="array" ref="AR443">IF(AQ443="","",IF(SUMPRODUCT((AQ443=$AQ$6:$AQ$1560)*(AH443=$AH$6:$AH$1560)*(AN443=$AN$6:$AN$1560)*(AO443=$AO$6:$AO$1560)*(ROW($AQ$6:$AQ$1560)&lt;&gt;ROW(AQ443))*((R443=0)*($R$6:$R$1560&gt;0)+(R443&gt;0)*($R$6:$R$1560=0)))&gt;0,"SALONES UNIDOS",IF(SUMPRODUCT((AQ443=$AQ$6:$AQ$1560)*(AH443=$AH$6:$AH$1560)*((AN443&lt;$AO$6:$AO$1560)*(AO443&gt;$AN$6:$AN$1560))*(ROW($AQ$6:$AQ$1560)&lt;&gt;ROW(AQ443)))&gt;0,"CRUZADO","Sin cruce")))</f>
        <v>Sin cruce</v>
      </c>
    </row>
    <row r="444" spans="3:44" s="8" customFormat="1" ht="18.75" hidden="1" customHeight="1">
      <c r="C444" s="12" t="s">
        <v>1081</v>
      </c>
      <c r="D444" s="789" t="s">
        <v>31</v>
      </c>
      <c r="E444" s="789">
        <v>20251</v>
      </c>
      <c r="F444" s="12" t="s">
        <v>23</v>
      </c>
      <c r="G444" s="12" t="s">
        <v>20</v>
      </c>
      <c r="H444" s="12" t="s">
        <v>21</v>
      </c>
      <c r="I444" s="12">
        <v>3</v>
      </c>
      <c r="J444" s="12" t="s">
        <v>32</v>
      </c>
      <c r="K444" s="790" t="s">
        <v>1514</v>
      </c>
      <c r="L444" s="491" t="s">
        <v>1223</v>
      </c>
      <c r="M444" s="789" t="s">
        <v>1101</v>
      </c>
      <c r="N444" s="789" t="s">
        <v>1164</v>
      </c>
      <c r="O444" s="12" t="s">
        <v>769</v>
      </c>
      <c r="P444" s="789">
        <v>1</v>
      </c>
      <c r="Q444" s="789">
        <v>4</v>
      </c>
      <c r="R444" s="815">
        <v>5</v>
      </c>
      <c r="S444" s="789">
        <v>3</v>
      </c>
      <c r="T444" s="181"/>
      <c r="U444" s="31">
        <v>25</v>
      </c>
      <c r="V444" s="31">
        <f>IF(W444="","",IFERROR(INDEX(Docentes!C:C,MATCH(W444,Docentes!D:D,0)),"NUEVO"))</f>
        <v>21813726</v>
      </c>
      <c r="W444" s="791" t="s">
        <v>343</v>
      </c>
      <c r="X444" s="265" t="s">
        <v>167</v>
      </c>
      <c r="Y444" s="789" t="s">
        <v>1088</v>
      </c>
      <c r="Z444" s="789" t="s">
        <v>1089</v>
      </c>
      <c r="AA444" s="789"/>
      <c r="AB444" s="789" t="s">
        <v>1092</v>
      </c>
      <c r="AC444" s="789"/>
      <c r="AD444" s="789"/>
      <c r="AE444" s="789"/>
      <c r="AF444" s="789" t="s">
        <v>1088</v>
      </c>
      <c r="AG444" s="31" t="str">
        <f t="shared" si="298"/>
        <v>TP</v>
      </c>
      <c r="AH444" s="789">
        <v>1</v>
      </c>
      <c r="AI444" s="789">
        <v>18</v>
      </c>
      <c r="AJ444" s="789">
        <v>30</v>
      </c>
      <c r="AK444" s="789">
        <v>22</v>
      </c>
      <c r="AL444" s="789">
        <v>40</v>
      </c>
      <c r="AM444" s="31">
        <f t="shared" si="274"/>
        <v>4.9999999999999982</v>
      </c>
      <c r="AN444" s="792">
        <f t="shared" si="275"/>
        <v>0.77083333333333337</v>
      </c>
      <c r="AO444" s="792">
        <f t="shared" si="276"/>
        <v>0.94444444444444442</v>
      </c>
      <c r="AP444" s="31" t="str" cm="1">
        <f t="array" ref="AP444">IF(W444="","",IF(SUMPRODUCT((W444=$W$6:$W$1560)*(AH444=$AH$6:$AH$1560)*(AN444=$AN$6:$AN$1560)*(AO444=$AO$6:$AO$1560)*(ROW($W$6:$W$1560)&lt;&gt;ROW(W444))*((R444=0)*($R$6:$R$1560&gt;0)+(R444&gt;0)*($R$6:$R$1560=0)))&gt;0,"SALONES UNIDOS",IF(SUMPRODUCT((W444=$W$6:$W$1560)*(AH444=$AH$6:$AH$1560)*((AN444&lt;$AO$6:$AO$1560)*(AO444&gt;$AN$6:$AN$1560))*(ROW($W$6:$W$1560)&lt;&gt;ROW(W444)))&gt;0,"CRUZADO","Sin cruce")))</f>
        <v>Sin cruce</v>
      </c>
      <c r="AQ444" s="792" t="str">
        <f t="shared" si="277"/>
        <v>AE3PRINCIPALC</v>
      </c>
      <c r="AR444" s="792" t="str" cm="1">
        <f t="array" ref="AR444">IF(AQ444="","",IF(SUMPRODUCT((AQ444=$AQ$6:$AQ$1560)*(AH444=$AH$6:$AH$1560)*(AN444=$AN$6:$AN$1560)*(AO444=$AO$6:$AO$1560)*(ROW($AQ$6:$AQ$1560)&lt;&gt;ROW(AQ444))*((R444=0)*($R$6:$R$1560&gt;0)+(R444&gt;0)*($R$6:$R$1560=0)))&gt;0,"SALONES UNIDOS",IF(SUMPRODUCT((AQ444=$AQ$6:$AQ$1560)*(AH444=$AH$6:$AH$1560)*((AN444&lt;$AO$6:$AO$1560)*(AO444&gt;$AN$6:$AN$1560))*(ROW($AQ$6:$AQ$1560)&lt;&gt;ROW(AQ444)))&gt;0,"CRUZADO","Sin cruce")))</f>
        <v>Sin cruce</v>
      </c>
    </row>
    <row r="445" spans="3:44" s="8" customFormat="1" ht="18.75" hidden="1" customHeight="1">
      <c r="C445" s="11" t="s">
        <v>1081</v>
      </c>
      <c r="D445" s="194" t="s">
        <v>1506</v>
      </c>
      <c r="E445" s="194">
        <v>20261</v>
      </c>
      <c r="F445" s="11" t="s">
        <v>23</v>
      </c>
      <c r="G445" s="11" t="s">
        <v>20</v>
      </c>
      <c r="H445" s="11" t="s">
        <v>21</v>
      </c>
      <c r="I445" s="11">
        <v>4</v>
      </c>
      <c r="J445" s="11" t="s">
        <v>16</v>
      </c>
      <c r="K445" s="803" t="s">
        <v>1515</v>
      </c>
      <c r="L445" s="35" t="s">
        <v>1148</v>
      </c>
      <c r="M445" s="31" t="s">
        <v>1085</v>
      </c>
      <c r="N445" s="31" t="s">
        <v>1164</v>
      </c>
      <c r="O445" s="11" t="s">
        <v>731</v>
      </c>
      <c r="P445" s="31">
        <v>2</v>
      </c>
      <c r="Q445" s="31">
        <v>0</v>
      </c>
      <c r="R445" s="262">
        <v>2</v>
      </c>
      <c r="S445" s="31">
        <v>3</v>
      </c>
      <c r="T445" s="181"/>
      <c r="U445" s="31">
        <v>22</v>
      </c>
      <c r="V445" s="31">
        <f>IF(W445="","",IFERROR(INDEX(Docentes!C:C,MATCH(W445,Docentes!D:D,0)),"NUEVO"))</f>
        <v>74176001</v>
      </c>
      <c r="W445" s="809" t="s">
        <v>532</v>
      </c>
      <c r="X445" s="274" t="s">
        <v>168</v>
      </c>
      <c r="Y445" s="31" t="s">
        <v>1142</v>
      </c>
      <c r="Z445" s="789" t="s">
        <v>1089</v>
      </c>
      <c r="AA445" s="31" t="s">
        <v>16</v>
      </c>
      <c r="AB445" s="31" t="s">
        <v>1516</v>
      </c>
      <c r="AC445" s="31">
        <v>39</v>
      </c>
      <c r="AD445" s="31"/>
      <c r="AE445" s="31"/>
      <c r="AF445" s="31" t="s">
        <v>1142</v>
      </c>
      <c r="AG445" s="31" t="str">
        <f t="shared" si="298"/>
        <v>T</v>
      </c>
      <c r="AH445" s="31">
        <v>3</v>
      </c>
      <c r="AI445" s="31">
        <v>13</v>
      </c>
      <c r="AJ445" s="31">
        <v>30</v>
      </c>
      <c r="AK445" s="31">
        <v>15</v>
      </c>
      <c r="AL445" s="31">
        <v>10</v>
      </c>
      <c r="AM445" s="31">
        <f t="shared" si="274"/>
        <v>1.9999999999999993</v>
      </c>
      <c r="AN445" s="792">
        <f t="shared" si="275"/>
        <v>0.5625</v>
      </c>
      <c r="AO445" s="792">
        <f t="shared" si="276"/>
        <v>0.63194444444444442</v>
      </c>
      <c r="AP445" s="31" t="str" cm="1">
        <f t="array" ref="AP445">IF(W445="","",IF(SUMPRODUCT((W445=$W$6:$W$1560)*(AH445=$AH$6:$AH$1560)*(AN445=$AN$6:$AN$1560)*(AO445=$AO$6:$AO$1560)*(ROW($W$6:$W$1560)&lt;&gt;ROW(W445))*((R445=0)*($R$6:$R$1560&gt;0)+(R445&gt;0)*($R$6:$R$1560=0)))&gt;0,"SALONES UNIDOS",IF(SUMPRODUCT((W445=$W$6:$W$1560)*(AH445=$AH$6:$AH$1560)*((AN445&lt;$AO$6:$AO$1560)*(AO445&gt;$AN$6:$AN$1560))*(ROW($W$6:$W$1560)&lt;&gt;ROW(W445)))&gt;0,"CRUZADO","Sin cruce")))</f>
        <v>Sin cruce</v>
      </c>
      <c r="AQ445" s="792" t="str">
        <f t="shared" si="277"/>
        <v>AE4PRINCIPALA</v>
      </c>
      <c r="AR445" s="792" t="str" cm="1">
        <f t="array" ref="AR445">IF(AQ445="","",IF(SUMPRODUCT((AQ445=$AQ$6:$AQ$1560)*(AH445=$AH$6:$AH$1560)*(AN445=$AN$6:$AN$1560)*(AO445=$AO$6:$AO$1560)*(ROW($AQ$6:$AQ$1560)&lt;&gt;ROW(AQ445))*((R445=0)*($R$6:$R$1560&gt;0)+(R445&gt;0)*($R$6:$R$1560=0)))&gt;0,"SALONES UNIDOS",IF(SUMPRODUCT((AQ445=$AQ$6:$AQ$1560)*(AH445=$AH$6:$AH$1560)*((AN445&lt;$AO$6:$AO$1560)*(AO445&gt;$AN$6:$AN$1560))*(ROW($AQ$6:$AQ$1560)&lt;&gt;ROW(AQ445)))&gt;0,"CRUZADO","Sin cruce")))</f>
        <v>Sin cruce</v>
      </c>
    </row>
    <row r="446" spans="3:44" s="8" customFormat="1" ht="18.75" hidden="1" customHeight="1">
      <c r="C446" s="11" t="s">
        <v>1081</v>
      </c>
      <c r="D446" s="194" t="s">
        <v>1506</v>
      </c>
      <c r="E446" s="194">
        <v>20261</v>
      </c>
      <c r="F446" s="11" t="s">
        <v>23</v>
      </c>
      <c r="G446" s="11" t="s">
        <v>20</v>
      </c>
      <c r="H446" s="11" t="s">
        <v>21</v>
      </c>
      <c r="I446" s="11">
        <v>4</v>
      </c>
      <c r="J446" s="11" t="s">
        <v>1342</v>
      </c>
      <c r="K446" s="803" t="s">
        <v>1515</v>
      </c>
      <c r="L446" s="35" t="s">
        <v>1148</v>
      </c>
      <c r="M446" s="31" t="s">
        <v>1085</v>
      </c>
      <c r="N446" s="31" t="s">
        <v>1164</v>
      </c>
      <c r="O446" s="11" t="s">
        <v>731</v>
      </c>
      <c r="P446" s="31">
        <v>0</v>
      </c>
      <c r="Q446" s="31">
        <v>2</v>
      </c>
      <c r="R446" s="262">
        <v>2</v>
      </c>
      <c r="S446" s="31">
        <v>3</v>
      </c>
      <c r="T446" s="181"/>
      <c r="U446" s="31">
        <v>11</v>
      </c>
      <c r="V446" s="31">
        <f>IF(W446="","",IFERROR(INDEX(Docentes!C:C,MATCH(W446,Docentes!D:D,0)),"NUEVO"))</f>
        <v>74176001</v>
      </c>
      <c r="W446" s="809" t="s">
        <v>532</v>
      </c>
      <c r="X446" s="274" t="s">
        <v>168</v>
      </c>
      <c r="Y446" s="31" t="s">
        <v>1242</v>
      </c>
      <c r="Z446" s="789" t="s">
        <v>1089</v>
      </c>
      <c r="AA446" s="31"/>
      <c r="AB446" s="31"/>
      <c r="AC446" s="31"/>
      <c r="AD446" s="31" t="s">
        <v>1517</v>
      </c>
      <c r="AE446" s="31">
        <v>20</v>
      </c>
      <c r="AF446" s="31" t="s">
        <v>1242</v>
      </c>
      <c r="AG446" s="31" t="str">
        <f t="shared" si="298"/>
        <v>P</v>
      </c>
      <c r="AH446" s="31">
        <v>4</v>
      </c>
      <c r="AI446" s="31">
        <v>8</v>
      </c>
      <c r="AJ446" s="31">
        <v>30</v>
      </c>
      <c r="AK446" s="31">
        <v>10</v>
      </c>
      <c r="AL446" s="31">
        <v>10</v>
      </c>
      <c r="AM446" s="31">
        <f t="shared" si="274"/>
        <v>2.0000000000000009</v>
      </c>
      <c r="AN446" s="792">
        <f t="shared" si="275"/>
        <v>0.35416666666666663</v>
      </c>
      <c r="AO446" s="792">
        <f t="shared" si="276"/>
        <v>0.4236111111111111</v>
      </c>
      <c r="AP446" s="31" t="str" cm="1">
        <f t="array" ref="AP446">IF(W446="","",IF(SUMPRODUCT((W446=$W$6:$W$1560)*(AH446=$AH$6:$AH$1560)*(AN446=$AN$6:$AN$1560)*(AO446=$AO$6:$AO$1560)*(ROW($W$6:$W$1560)&lt;&gt;ROW(W446))*((R446=0)*($R$6:$R$1560&gt;0)+(R446&gt;0)*($R$6:$R$1560=0)))&gt;0,"SALONES UNIDOS",IF(SUMPRODUCT((W446=$W$6:$W$1560)*(AH446=$AH$6:$AH$1560)*((AN446&lt;$AO$6:$AO$1560)*(AO446&gt;$AN$6:$AN$1560))*(ROW($W$6:$W$1560)&lt;&gt;ROW(W446)))&gt;0,"CRUZADO","Sin cruce")))</f>
        <v>Sin cruce</v>
      </c>
      <c r="AQ446" s="792" t="str">
        <f t="shared" si="277"/>
        <v>AE4PRINCIPALA1</v>
      </c>
      <c r="AR446" s="792" t="str" cm="1">
        <f t="array" ref="AR446">IF(AQ446="","",IF(SUMPRODUCT((AQ446=$AQ$6:$AQ$1560)*(AH446=$AH$6:$AH$1560)*(AN446=$AN$6:$AN$1560)*(AO446=$AO$6:$AO$1560)*(ROW($AQ$6:$AQ$1560)&lt;&gt;ROW(AQ446))*((R446=0)*($R$6:$R$1560&gt;0)+(R446&gt;0)*($R$6:$R$1560=0)))&gt;0,"SALONES UNIDOS",IF(SUMPRODUCT((AQ446=$AQ$6:$AQ$1560)*(AH446=$AH$6:$AH$1560)*((AN446&lt;$AO$6:$AO$1560)*(AO446&gt;$AN$6:$AN$1560))*(ROW($AQ$6:$AQ$1560)&lt;&gt;ROW(AQ446)))&gt;0,"CRUZADO","Sin cruce")))</f>
        <v>Sin cruce</v>
      </c>
    </row>
    <row r="447" spans="3:44" s="8" customFormat="1" ht="18.75" hidden="1" customHeight="1">
      <c r="C447" s="11" t="s">
        <v>1081</v>
      </c>
      <c r="D447" s="194" t="s">
        <v>1506</v>
      </c>
      <c r="E447" s="194">
        <v>20261</v>
      </c>
      <c r="F447" s="11" t="s">
        <v>23</v>
      </c>
      <c r="G447" s="11" t="s">
        <v>20</v>
      </c>
      <c r="H447" s="11" t="s">
        <v>21</v>
      </c>
      <c r="I447" s="11">
        <v>4</v>
      </c>
      <c r="J447" s="11" t="s">
        <v>1343</v>
      </c>
      <c r="K447" s="803" t="s">
        <v>1515</v>
      </c>
      <c r="L447" s="35" t="s">
        <v>1148</v>
      </c>
      <c r="M447" s="31" t="s">
        <v>1085</v>
      </c>
      <c r="N447" s="31" t="s">
        <v>1164</v>
      </c>
      <c r="O447" s="11" t="s">
        <v>731</v>
      </c>
      <c r="P447" s="31">
        <v>0</v>
      </c>
      <c r="Q447" s="31">
        <v>2</v>
      </c>
      <c r="R447" s="262">
        <v>2</v>
      </c>
      <c r="S447" s="31">
        <v>3</v>
      </c>
      <c r="T447" s="181"/>
      <c r="U447" s="31">
        <v>11</v>
      </c>
      <c r="V447" s="31">
        <f>IF(W447="","",IFERROR(INDEX(Docentes!C:C,MATCH(W447,Docentes!D:D,0)),"NUEVO"))</f>
        <v>74176001</v>
      </c>
      <c r="W447" s="809" t="s">
        <v>532</v>
      </c>
      <c r="X447" s="274" t="s">
        <v>168</v>
      </c>
      <c r="Y447" s="31" t="s">
        <v>1242</v>
      </c>
      <c r="Z447" s="789" t="s">
        <v>1089</v>
      </c>
      <c r="AA447" s="31"/>
      <c r="AB447" s="31"/>
      <c r="AC447" s="31"/>
      <c r="AD447" s="31" t="s">
        <v>1517</v>
      </c>
      <c r="AE447" s="31">
        <v>20</v>
      </c>
      <c r="AF447" s="31" t="s">
        <v>1242</v>
      </c>
      <c r="AG447" s="31" t="str">
        <f t="shared" si="298"/>
        <v>P</v>
      </c>
      <c r="AH447" s="31">
        <v>4</v>
      </c>
      <c r="AI447" s="31">
        <v>10</v>
      </c>
      <c r="AJ447" s="31">
        <v>10</v>
      </c>
      <c r="AK447" s="31">
        <v>11</v>
      </c>
      <c r="AL447" s="31">
        <v>50</v>
      </c>
      <c r="AM447" s="31">
        <f t="shared" ref="AM447:AM520" si="304">IF(R447=0,0,IF(AI447="",R447,IF(X447="HIBRIDO VIRTUAL",0,((((AK447/24)+(AL447/1440))-((AI447/24)+(AJ447/1440)))*1440/50))))</f>
        <v>1.9999999999999993</v>
      </c>
      <c r="AN447" s="792">
        <f t="shared" ref="AN447:AN520" si="305">AI447/24+AJ447/1440</f>
        <v>0.4236111111111111</v>
      </c>
      <c r="AO447" s="792">
        <f t="shared" ref="AO447:AO520" si="306">AK447/24+AL447/1440</f>
        <v>0.49305555555555552</v>
      </c>
      <c r="AP447" s="31" t="str" cm="1">
        <f t="array" ref="AP447">IF(W447="","",IF(SUMPRODUCT((W447=$W$6:$W$1560)*(AH447=$AH$6:$AH$1560)*(AN447=$AN$6:$AN$1560)*(AO447=$AO$6:$AO$1560)*(ROW($W$6:$W$1560)&lt;&gt;ROW(W447))*((R447=0)*($R$6:$R$1560&gt;0)+(R447&gt;0)*($R$6:$R$1560=0)))&gt;0,"SALONES UNIDOS",IF(SUMPRODUCT((W447=$W$6:$W$1560)*(AH447=$AH$6:$AH$1560)*((AN447&lt;$AO$6:$AO$1560)*(AO447&gt;$AN$6:$AN$1560))*(ROW($W$6:$W$1560)&lt;&gt;ROW(W447)))&gt;0,"CRUZADO","Sin cruce")))</f>
        <v>Sin cruce</v>
      </c>
      <c r="AQ447" s="792" t="str">
        <f t="shared" ref="AQ447:AQ520" si="307">TRIM(CONCATENATE(H447,I447,F447,J447))</f>
        <v>AE4PRINCIPALA2</v>
      </c>
      <c r="AR447" s="792" t="str" cm="1">
        <f t="array" ref="AR447">IF(AQ447="","",IF(SUMPRODUCT((AQ447=$AQ$6:$AQ$1560)*(AH447=$AH$6:$AH$1560)*(AN447=$AN$6:$AN$1560)*(AO447=$AO$6:$AO$1560)*(ROW($AQ$6:$AQ$1560)&lt;&gt;ROW(AQ447))*((R447=0)*($R$6:$R$1560&gt;0)+(R447&gt;0)*($R$6:$R$1560=0)))&gt;0,"SALONES UNIDOS",IF(SUMPRODUCT((AQ447=$AQ$6:$AQ$1560)*(AH447=$AH$6:$AH$1560)*((AN447&lt;$AO$6:$AO$1560)*(AO447&gt;$AN$6:$AN$1560))*(ROW($AQ$6:$AQ$1560)&lt;&gt;ROW(AQ447)))&gt;0,"CRUZADO","Sin cruce")))</f>
        <v>Sin cruce</v>
      </c>
    </row>
    <row r="448" spans="3:44" s="8" customFormat="1" ht="18.75" hidden="1" customHeight="1">
      <c r="C448" s="11" t="s">
        <v>1081</v>
      </c>
      <c r="D448" s="194" t="s">
        <v>1506</v>
      </c>
      <c r="E448" s="194">
        <v>20261</v>
      </c>
      <c r="F448" s="11" t="s">
        <v>23</v>
      </c>
      <c r="G448" s="11" t="s">
        <v>20</v>
      </c>
      <c r="H448" s="11" t="s">
        <v>21</v>
      </c>
      <c r="I448" s="11">
        <v>4</v>
      </c>
      <c r="J448" s="11" t="s">
        <v>16</v>
      </c>
      <c r="K448" s="803" t="s">
        <v>1518</v>
      </c>
      <c r="L448" s="35" t="s">
        <v>1519</v>
      </c>
      <c r="M448" s="31" t="s">
        <v>1085</v>
      </c>
      <c r="N448" s="31" t="s">
        <v>1164</v>
      </c>
      <c r="O448" s="11" t="s">
        <v>769</v>
      </c>
      <c r="P448" s="31">
        <v>2</v>
      </c>
      <c r="Q448" s="31">
        <v>2</v>
      </c>
      <c r="R448" s="262">
        <v>4</v>
      </c>
      <c r="S448" s="31">
        <v>3</v>
      </c>
      <c r="T448" s="181"/>
      <c r="U448" s="31">
        <v>22</v>
      </c>
      <c r="V448" s="31">
        <f>IF(W448="","",IFERROR(INDEX(Docentes!C:C,MATCH(W448,Docentes!D:D,0)),"NUEVO"))</f>
        <v>45156306</v>
      </c>
      <c r="W448" s="809" t="s">
        <v>968</v>
      </c>
      <c r="X448" s="274" t="s">
        <v>167</v>
      </c>
      <c r="Y448" s="31" t="s">
        <v>1242</v>
      </c>
      <c r="Z448" s="789" t="s">
        <v>1089</v>
      </c>
      <c r="AA448" s="31"/>
      <c r="AB448" s="31" t="s">
        <v>1092</v>
      </c>
      <c r="AC448" s="31"/>
      <c r="AD448" s="31"/>
      <c r="AE448" s="31"/>
      <c r="AF448" s="31" t="s">
        <v>1242</v>
      </c>
      <c r="AG448" s="31" t="str">
        <f t="shared" si="298"/>
        <v>TP</v>
      </c>
      <c r="AH448" s="31">
        <v>2</v>
      </c>
      <c r="AI448" s="31">
        <v>11</v>
      </c>
      <c r="AJ448" s="31">
        <v>0</v>
      </c>
      <c r="AK448" s="31">
        <v>14</v>
      </c>
      <c r="AL448" s="31">
        <v>20</v>
      </c>
      <c r="AM448" s="31">
        <f t="shared" si="304"/>
        <v>4</v>
      </c>
      <c r="AN448" s="792">
        <f t="shared" si="305"/>
        <v>0.45833333333333331</v>
      </c>
      <c r="AO448" s="792">
        <f t="shared" si="306"/>
        <v>0.59722222222222221</v>
      </c>
      <c r="AP448" s="31" t="str" cm="1">
        <f t="array" ref="AP448">IF(W448="","",IF(SUMPRODUCT((W448=$W$6:$W$1560)*(AH448=$AH$6:$AH$1560)*(AN448=$AN$6:$AN$1560)*(AO448=$AO$6:$AO$1560)*(ROW($W$6:$W$1560)&lt;&gt;ROW(W448))*((R448=0)*($R$6:$R$1560&gt;0)+(R448&gt;0)*($R$6:$R$1560=0)))&gt;0,"SALONES UNIDOS",IF(SUMPRODUCT((W448=$W$6:$W$1560)*(AH448=$AH$6:$AH$1560)*((AN448&lt;$AO$6:$AO$1560)*(AO448&gt;$AN$6:$AN$1560))*(ROW($W$6:$W$1560)&lt;&gt;ROW(W448)))&gt;0,"CRUZADO","Sin cruce")))</f>
        <v>Sin cruce</v>
      </c>
      <c r="AQ448" s="792" t="str">
        <f t="shared" si="307"/>
        <v>AE4PRINCIPALA</v>
      </c>
      <c r="AR448" s="792" t="str" cm="1">
        <f t="array" ref="AR448">IF(AQ448="","",IF(SUMPRODUCT((AQ448=$AQ$6:$AQ$1560)*(AH448=$AH$6:$AH$1560)*(AN448=$AN$6:$AN$1560)*(AO448=$AO$6:$AO$1560)*(ROW($AQ$6:$AQ$1560)&lt;&gt;ROW(AQ448))*((R448=0)*($R$6:$R$1560&gt;0)+(R448&gt;0)*($R$6:$R$1560=0)))&gt;0,"SALONES UNIDOS",IF(SUMPRODUCT((AQ448=$AQ$6:$AQ$1560)*(AH448=$AH$6:$AH$1560)*((AN448&lt;$AO$6:$AO$1560)*(AO448&gt;$AN$6:$AN$1560))*(ROW($AQ$6:$AQ$1560)&lt;&gt;ROW(AQ448)))&gt;0,"CRUZADO","Sin cruce")))</f>
        <v>Sin cruce</v>
      </c>
    </row>
    <row r="449" spans="3:44" s="8" customFormat="1" ht="18.75" hidden="1" customHeight="1">
      <c r="C449" s="11" t="s">
        <v>1081</v>
      </c>
      <c r="D449" s="194" t="s">
        <v>1506</v>
      </c>
      <c r="E449" s="194">
        <v>20261</v>
      </c>
      <c r="F449" s="11" t="s">
        <v>23</v>
      </c>
      <c r="G449" s="11" t="s">
        <v>20</v>
      </c>
      <c r="H449" s="11" t="s">
        <v>21</v>
      </c>
      <c r="I449" s="11">
        <v>4</v>
      </c>
      <c r="J449" s="11" t="s">
        <v>16</v>
      </c>
      <c r="K449" s="803" t="s">
        <v>1520</v>
      </c>
      <c r="L449" s="35" t="s">
        <v>1521</v>
      </c>
      <c r="M449" s="31" t="s">
        <v>1101</v>
      </c>
      <c r="N449" s="31" t="s">
        <v>1164</v>
      </c>
      <c r="O449" s="11" t="s">
        <v>731</v>
      </c>
      <c r="P449" s="31">
        <v>2</v>
      </c>
      <c r="Q449" s="31">
        <v>2</v>
      </c>
      <c r="R449" s="262">
        <v>4</v>
      </c>
      <c r="S449" s="31">
        <v>3</v>
      </c>
      <c r="T449" s="181"/>
      <c r="U449" s="31">
        <v>22</v>
      </c>
      <c r="V449" s="31">
        <f>IF(W449="","",IFERROR(INDEX(Docentes!C:C,MATCH(W449,Docentes!D:D,0)),"NUEVO"))</f>
        <v>21813726</v>
      </c>
      <c r="W449" s="809" t="s">
        <v>343</v>
      </c>
      <c r="X449" s="274" t="s">
        <v>168</v>
      </c>
      <c r="Y449" s="31" t="s">
        <v>1242</v>
      </c>
      <c r="Z449" s="789" t="s">
        <v>1089</v>
      </c>
      <c r="AA449" s="31" t="s">
        <v>16</v>
      </c>
      <c r="AB449" s="31" t="s">
        <v>1522</v>
      </c>
      <c r="AC449" s="31">
        <v>34</v>
      </c>
      <c r="AD449" s="31"/>
      <c r="AE449" s="31"/>
      <c r="AF449" s="31" t="s">
        <v>1242</v>
      </c>
      <c r="AG449" s="31" t="str">
        <f t="shared" si="298"/>
        <v>TP</v>
      </c>
      <c r="AH449" s="31">
        <v>5</v>
      </c>
      <c r="AI449" s="31">
        <v>7</v>
      </c>
      <c r="AJ449" s="31">
        <v>40</v>
      </c>
      <c r="AK449" s="31">
        <v>11</v>
      </c>
      <c r="AL449" s="31">
        <v>0</v>
      </c>
      <c r="AM449" s="31">
        <f t="shared" si="304"/>
        <v>3.9999999999999987</v>
      </c>
      <c r="AN449" s="792">
        <f t="shared" si="305"/>
        <v>0.31944444444444448</v>
      </c>
      <c r="AO449" s="792">
        <f t="shared" si="306"/>
        <v>0.45833333333333331</v>
      </c>
      <c r="AP449" s="31" t="str" cm="1">
        <f t="array" ref="AP449">IF(W449="","",IF(SUMPRODUCT((W449=$W$6:$W$1560)*(AH449=$AH$6:$AH$1560)*(AN449=$AN$6:$AN$1560)*(AO449=$AO$6:$AO$1560)*(ROW($W$6:$W$1560)&lt;&gt;ROW(W449))*((R449=0)*($R$6:$R$1560&gt;0)+(R449&gt;0)*($R$6:$R$1560=0)))&gt;0,"SALONES UNIDOS",IF(SUMPRODUCT((W449=$W$6:$W$1560)*(AH449=$AH$6:$AH$1560)*((AN449&lt;$AO$6:$AO$1560)*(AO449&gt;$AN$6:$AN$1560))*(ROW($W$6:$W$1560)&lt;&gt;ROW(W449)))&gt;0,"CRUZADO","Sin cruce")))</f>
        <v>Sin cruce</v>
      </c>
      <c r="AQ449" s="792" t="str">
        <f t="shared" si="307"/>
        <v>AE4PRINCIPALA</v>
      </c>
      <c r="AR449" s="792" t="str" cm="1">
        <f t="array" ref="AR449">IF(AQ449="","",IF(SUMPRODUCT((AQ449=$AQ$6:$AQ$1560)*(AH449=$AH$6:$AH$1560)*(AN449=$AN$6:$AN$1560)*(AO449=$AO$6:$AO$1560)*(ROW($AQ$6:$AQ$1560)&lt;&gt;ROW(AQ449))*((R449=0)*($R$6:$R$1560&gt;0)+(R449&gt;0)*($R$6:$R$1560=0)))&gt;0,"SALONES UNIDOS",IF(SUMPRODUCT((AQ449=$AQ$6:$AQ$1560)*(AH449=$AH$6:$AH$1560)*((AN449&lt;$AO$6:$AO$1560)*(AO449&gt;$AN$6:$AN$1560))*(ROW($AQ$6:$AQ$1560)&lt;&gt;ROW(AQ449)))&gt;0,"CRUZADO","Sin cruce")))</f>
        <v>Sin cruce</v>
      </c>
    </row>
    <row r="450" spans="3:44" s="8" customFormat="1" ht="18.75" hidden="1" customHeight="1">
      <c r="C450" s="11" t="s">
        <v>1081</v>
      </c>
      <c r="D450" s="194" t="s">
        <v>1506</v>
      </c>
      <c r="E450" s="194">
        <v>20261</v>
      </c>
      <c r="F450" s="11" t="s">
        <v>23</v>
      </c>
      <c r="G450" s="11" t="s">
        <v>20</v>
      </c>
      <c r="H450" s="11" t="s">
        <v>21</v>
      </c>
      <c r="I450" s="11">
        <v>4</v>
      </c>
      <c r="J450" s="11" t="s">
        <v>16</v>
      </c>
      <c r="K450" s="803" t="s">
        <v>1523</v>
      </c>
      <c r="L450" s="35" t="s">
        <v>1096</v>
      </c>
      <c r="M450" s="31" t="s">
        <v>1085</v>
      </c>
      <c r="N450" s="31" t="s">
        <v>1164</v>
      </c>
      <c r="O450" s="11" t="s">
        <v>731</v>
      </c>
      <c r="P450" s="31">
        <v>0</v>
      </c>
      <c r="Q450" s="31">
        <v>2</v>
      </c>
      <c r="R450" s="262">
        <v>2</v>
      </c>
      <c r="S450" s="31">
        <v>4</v>
      </c>
      <c r="T450" s="181"/>
      <c r="U450" s="31">
        <v>22</v>
      </c>
      <c r="V450" s="31">
        <f>IF(W450="","",IFERROR(INDEX(Docentes!C:C,MATCH(W450,Docentes!D:D,0)),"NUEVO"))</f>
        <v>41112631</v>
      </c>
      <c r="W450" s="809" t="s">
        <v>331</v>
      </c>
      <c r="X450" s="274" t="s">
        <v>168</v>
      </c>
      <c r="Y450" s="31" t="s">
        <v>1242</v>
      </c>
      <c r="Z450" s="789" t="s">
        <v>1089</v>
      </c>
      <c r="AA450" s="31"/>
      <c r="AB450" s="31"/>
      <c r="AC450" s="31"/>
      <c r="AD450" s="31" t="s">
        <v>1524</v>
      </c>
      <c r="AE450" s="31">
        <v>24</v>
      </c>
      <c r="AF450" s="31" t="s">
        <v>1242</v>
      </c>
      <c r="AG450" s="31" t="str">
        <f t="shared" si="298"/>
        <v>P</v>
      </c>
      <c r="AH450" s="31">
        <v>2</v>
      </c>
      <c r="AI450" s="31">
        <v>8</v>
      </c>
      <c r="AJ450" s="31">
        <v>30</v>
      </c>
      <c r="AK450" s="31">
        <v>10</v>
      </c>
      <c r="AL450" s="31">
        <v>10</v>
      </c>
      <c r="AM450" s="31">
        <f t="shared" si="304"/>
        <v>2.0000000000000009</v>
      </c>
      <c r="AN450" s="792">
        <f t="shared" si="305"/>
        <v>0.35416666666666663</v>
      </c>
      <c r="AO450" s="792">
        <f t="shared" si="306"/>
        <v>0.4236111111111111</v>
      </c>
      <c r="AP450" s="31" t="str" cm="1">
        <f t="array" ref="AP450">IF(W450="","",IF(SUMPRODUCT((W450=$W$6:$W$1560)*(AH450=$AH$6:$AH$1560)*(AN450=$AN$6:$AN$1560)*(AO450=$AO$6:$AO$1560)*(ROW($W$6:$W$1560)&lt;&gt;ROW(W450))*((R450=0)*($R$6:$R$1560&gt;0)+(R450&gt;0)*($R$6:$R$1560=0)))&gt;0,"SALONES UNIDOS",IF(SUMPRODUCT((W450=$W$6:$W$1560)*(AH450=$AH$6:$AH$1560)*((AN450&lt;$AO$6:$AO$1560)*(AO450&gt;$AN$6:$AN$1560))*(ROW($W$6:$W$1560)&lt;&gt;ROW(W450)))&gt;0,"CRUZADO","Sin cruce")))</f>
        <v>Sin cruce</v>
      </c>
      <c r="AQ450" s="792" t="str">
        <f t="shared" si="307"/>
        <v>AE4PRINCIPALA</v>
      </c>
      <c r="AR450" s="792" t="str" cm="1">
        <f t="array" ref="AR450">IF(AQ450="","",IF(SUMPRODUCT((AQ450=$AQ$6:$AQ$1560)*(AH450=$AH$6:$AH$1560)*(AN450=$AN$6:$AN$1560)*(AO450=$AO$6:$AO$1560)*(ROW($AQ$6:$AQ$1560)&lt;&gt;ROW(AQ450))*((R450=0)*($R$6:$R$1560&gt;0)+(R450&gt;0)*($R$6:$R$1560=0)))&gt;0,"SALONES UNIDOS",IF(SUMPRODUCT((AQ450=$AQ$6:$AQ$1560)*(AH450=$AH$6:$AH$1560)*((AN450&lt;$AO$6:$AO$1560)*(AO450&gt;$AN$6:$AN$1560))*(ROW($AQ$6:$AQ$1560)&lt;&gt;ROW(AQ450)))&gt;0,"CRUZADO","Sin cruce")))</f>
        <v>Sin cruce</v>
      </c>
    </row>
    <row r="451" spans="3:44" s="8" customFormat="1" ht="18.75" hidden="1" customHeight="1">
      <c r="C451" s="11" t="s">
        <v>1081</v>
      </c>
      <c r="D451" s="194" t="s">
        <v>1506</v>
      </c>
      <c r="E451" s="194">
        <v>20261</v>
      </c>
      <c r="F451" s="11" t="s">
        <v>23</v>
      </c>
      <c r="G451" s="11" t="s">
        <v>20</v>
      </c>
      <c r="H451" s="11" t="s">
        <v>21</v>
      </c>
      <c r="I451" s="11">
        <v>4</v>
      </c>
      <c r="J451" s="11" t="s">
        <v>16</v>
      </c>
      <c r="K451" s="803" t="s">
        <v>1523</v>
      </c>
      <c r="L451" s="35" t="s">
        <v>1096</v>
      </c>
      <c r="M451" s="31" t="s">
        <v>1085</v>
      </c>
      <c r="N451" s="31" t="s">
        <v>1164</v>
      </c>
      <c r="O451" s="11" t="s">
        <v>731</v>
      </c>
      <c r="P451" s="31">
        <v>3</v>
      </c>
      <c r="Q451" s="31">
        <v>0</v>
      </c>
      <c r="R451" s="262">
        <v>3</v>
      </c>
      <c r="S451" s="31">
        <v>4</v>
      </c>
      <c r="T451" s="181"/>
      <c r="U451" s="31">
        <v>22</v>
      </c>
      <c r="V451" s="31">
        <f>IF(W451="","",IFERROR(INDEX(Docentes!C:C,MATCH(W451,Docentes!D:D,0)),"NUEVO"))</f>
        <v>41112631</v>
      </c>
      <c r="W451" s="809" t="s">
        <v>331</v>
      </c>
      <c r="X451" s="274" t="s">
        <v>168</v>
      </c>
      <c r="Y451" s="31" t="s">
        <v>1242</v>
      </c>
      <c r="Z451" s="789" t="s">
        <v>1089</v>
      </c>
      <c r="AA451" s="31" t="s">
        <v>16</v>
      </c>
      <c r="AB451" s="31" t="s">
        <v>1522</v>
      </c>
      <c r="AC451" s="31">
        <v>34</v>
      </c>
      <c r="AD451" s="31"/>
      <c r="AE451" s="31"/>
      <c r="AF451" s="31" t="s">
        <v>1242</v>
      </c>
      <c r="AG451" s="31" t="str">
        <f t="shared" si="298"/>
        <v>T</v>
      </c>
      <c r="AH451" s="31">
        <v>1</v>
      </c>
      <c r="AI451" s="31">
        <v>8</v>
      </c>
      <c r="AJ451" s="31">
        <v>30</v>
      </c>
      <c r="AK451" s="31">
        <v>11</v>
      </c>
      <c r="AL451" s="31">
        <v>0</v>
      </c>
      <c r="AM451" s="31">
        <f t="shared" si="304"/>
        <v>3.0000000000000004</v>
      </c>
      <c r="AN451" s="792">
        <f t="shared" si="305"/>
        <v>0.35416666666666663</v>
      </c>
      <c r="AO451" s="792">
        <f t="shared" si="306"/>
        <v>0.45833333333333331</v>
      </c>
      <c r="AP451" s="31" t="str" cm="1">
        <f t="array" ref="AP451">IF(W451="","",IF(SUMPRODUCT((W451=$W$6:$W$1560)*(AH451=$AH$6:$AH$1560)*(AN451=$AN$6:$AN$1560)*(AO451=$AO$6:$AO$1560)*(ROW($W$6:$W$1560)&lt;&gt;ROW(W451))*((R451=0)*($R$6:$R$1560&gt;0)+(R451&gt;0)*($R$6:$R$1560=0)))&gt;0,"SALONES UNIDOS",IF(SUMPRODUCT((W451=$W$6:$W$1560)*(AH451=$AH$6:$AH$1560)*((AN451&lt;$AO$6:$AO$1560)*(AO451&gt;$AN$6:$AN$1560))*(ROW($W$6:$W$1560)&lt;&gt;ROW(W451)))&gt;0,"CRUZADO","Sin cruce")))</f>
        <v>Sin cruce</v>
      </c>
      <c r="AQ451" s="792" t="str">
        <f t="shared" si="307"/>
        <v>AE4PRINCIPALA</v>
      </c>
      <c r="AR451" s="792" t="str" cm="1">
        <f t="array" ref="AR451">IF(AQ451="","",IF(SUMPRODUCT((AQ451=$AQ$6:$AQ$1560)*(AH451=$AH$6:$AH$1560)*(AN451=$AN$6:$AN$1560)*(AO451=$AO$6:$AO$1560)*(ROW($AQ$6:$AQ$1560)&lt;&gt;ROW(AQ451))*((R451=0)*($R$6:$R$1560&gt;0)+(R451&gt;0)*($R$6:$R$1560=0)))&gt;0,"SALONES UNIDOS",IF(SUMPRODUCT((AQ451=$AQ$6:$AQ$1560)*(AH451=$AH$6:$AH$1560)*((AN451&lt;$AO$6:$AO$1560)*(AO451&gt;$AN$6:$AN$1560))*(ROW($AQ$6:$AQ$1560)&lt;&gt;ROW(AQ451)))&gt;0,"CRUZADO","Sin cruce")))</f>
        <v>Sin cruce</v>
      </c>
    </row>
    <row r="452" spans="3:44" s="8" customFormat="1" ht="18.75" hidden="1" customHeight="1">
      <c r="C452" s="11" t="s">
        <v>1081</v>
      </c>
      <c r="D452" s="194" t="s">
        <v>1506</v>
      </c>
      <c r="E452" s="194">
        <v>20261</v>
      </c>
      <c r="F452" s="11" t="s">
        <v>23</v>
      </c>
      <c r="G452" s="11" t="s">
        <v>20</v>
      </c>
      <c r="H452" s="11" t="s">
        <v>21</v>
      </c>
      <c r="I452" s="11">
        <v>4</v>
      </c>
      <c r="J452" s="11" t="s">
        <v>16</v>
      </c>
      <c r="K452" s="803" t="s">
        <v>1525</v>
      </c>
      <c r="L452" s="35" t="s">
        <v>1526</v>
      </c>
      <c r="M452" s="31" t="s">
        <v>1101</v>
      </c>
      <c r="N452" s="31" t="s">
        <v>1164</v>
      </c>
      <c r="O452" s="11" t="s">
        <v>769</v>
      </c>
      <c r="P452" s="31">
        <v>2</v>
      </c>
      <c r="Q452" s="31">
        <v>2</v>
      </c>
      <c r="R452" s="262">
        <v>4</v>
      </c>
      <c r="S452" s="31">
        <v>3</v>
      </c>
      <c r="T452" s="181"/>
      <c r="U452" s="31">
        <v>22</v>
      </c>
      <c r="V452" s="31">
        <f>IF(W452="","",IFERROR(INDEX(Docentes!C:C,MATCH(W452,Docentes!D:D,0)),"NUEVO"))</f>
        <v>15421219</v>
      </c>
      <c r="W452" s="809" t="s">
        <v>248</v>
      </c>
      <c r="X452" s="274" t="s">
        <v>167</v>
      </c>
      <c r="Y452" s="31" t="s">
        <v>1242</v>
      </c>
      <c r="Z452" s="789" t="s">
        <v>1089</v>
      </c>
      <c r="AA452" s="31"/>
      <c r="AB452" s="31" t="s">
        <v>1092</v>
      </c>
      <c r="AC452" s="31"/>
      <c r="AD452" s="31"/>
      <c r="AE452" s="31"/>
      <c r="AF452" s="31" t="s">
        <v>1242</v>
      </c>
      <c r="AG452" s="31" t="str">
        <f t="shared" si="298"/>
        <v>TP</v>
      </c>
      <c r="AH452" s="31">
        <v>3</v>
      </c>
      <c r="AI452" s="31">
        <v>7</v>
      </c>
      <c r="AJ452" s="31">
        <v>40</v>
      </c>
      <c r="AK452" s="31">
        <v>11</v>
      </c>
      <c r="AL452" s="31">
        <v>0</v>
      </c>
      <c r="AM452" s="31">
        <f t="shared" si="304"/>
        <v>3.9999999999999987</v>
      </c>
      <c r="AN452" s="792">
        <f t="shared" si="305"/>
        <v>0.31944444444444448</v>
      </c>
      <c r="AO452" s="792">
        <f t="shared" si="306"/>
        <v>0.45833333333333331</v>
      </c>
      <c r="AP452" s="31" t="str" cm="1">
        <f t="array" ref="AP452">IF(W452="","",IF(SUMPRODUCT((W452=$W$6:$W$1560)*(AH452=$AH$6:$AH$1560)*(AN452=$AN$6:$AN$1560)*(AO452=$AO$6:$AO$1560)*(ROW($W$6:$W$1560)&lt;&gt;ROW(W452))*((R452=0)*($R$6:$R$1560&gt;0)+(R452&gt;0)*($R$6:$R$1560=0)))&gt;0,"SALONES UNIDOS",IF(SUMPRODUCT((W452=$W$6:$W$1560)*(AH452=$AH$6:$AH$1560)*((AN452&lt;$AO$6:$AO$1560)*(AO452&gt;$AN$6:$AN$1560))*(ROW($W$6:$W$1560)&lt;&gt;ROW(W452)))&gt;0,"CRUZADO","Sin cruce")))</f>
        <v>Sin cruce</v>
      </c>
      <c r="AQ452" s="792" t="str">
        <f t="shared" si="307"/>
        <v>AE4PRINCIPALA</v>
      </c>
      <c r="AR452" s="792" t="str" cm="1">
        <f t="array" ref="AR452">IF(AQ452="","",IF(SUMPRODUCT((AQ452=$AQ$6:$AQ$1560)*(AH452=$AH$6:$AH$1560)*(AN452=$AN$6:$AN$1560)*(AO452=$AO$6:$AO$1560)*(ROW($AQ$6:$AQ$1560)&lt;&gt;ROW(AQ452))*((R452=0)*($R$6:$R$1560&gt;0)+(R452&gt;0)*($R$6:$R$1560=0)))&gt;0,"SALONES UNIDOS",IF(SUMPRODUCT((AQ452=$AQ$6:$AQ$1560)*(AH452=$AH$6:$AH$1560)*((AN452&lt;$AO$6:$AO$1560)*(AO452&gt;$AN$6:$AN$1560))*(ROW($AQ$6:$AQ$1560)&lt;&gt;ROW(AQ452)))&gt;0,"CRUZADO","Sin cruce")))</f>
        <v>Sin cruce</v>
      </c>
    </row>
    <row r="453" spans="3:44" s="8" customFormat="1" ht="18.75" hidden="1" customHeight="1">
      <c r="C453" s="11" t="s">
        <v>1081</v>
      </c>
      <c r="D453" s="194" t="s">
        <v>1506</v>
      </c>
      <c r="E453" s="194">
        <v>20261</v>
      </c>
      <c r="F453" s="11" t="s">
        <v>23</v>
      </c>
      <c r="G453" s="11" t="s">
        <v>20</v>
      </c>
      <c r="H453" s="11" t="s">
        <v>21</v>
      </c>
      <c r="I453" s="11">
        <v>4</v>
      </c>
      <c r="J453" s="11" t="s">
        <v>16</v>
      </c>
      <c r="K453" s="803" t="s">
        <v>1527</v>
      </c>
      <c r="L453" s="35" t="s">
        <v>1239</v>
      </c>
      <c r="M453" s="31" t="s">
        <v>1101</v>
      </c>
      <c r="N453" s="31" t="s">
        <v>1164</v>
      </c>
      <c r="O453" s="11" t="s">
        <v>731</v>
      </c>
      <c r="P453" s="31">
        <v>1</v>
      </c>
      <c r="Q453" s="31">
        <v>1</v>
      </c>
      <c r="R453" s="262">
        <v>2</v>
      </c>
      <c r="S453" s="31">
        <v>3</v>
      </c>
      <c r="T453" s="181"/>
      <c r="U453" s="31">
        <v>22</v>
      </c>
      <c r="V453" s="31">
        <f>IF(W453="","",IFERROR(INDEX(Docentes!C:C,MATCH(W453,Docentes!D:D,0)),"NUEVO"))</f>
        <v>21813726</v>
      </c>
      <c r="W453" s="809" t="s">
        <v>343</v>
      </c>
      <c r="X453" s="274" t="s">
        <v>168</v>
      </c>
      <c r="Y453" s="31" t="s">
        <v>1242</v>
      </c>
      <c r="Z453" s="789" t="s">
        <v>1089</v>
      </c>
      <c r="AA453" s="31" t="s">
        <v>16</v>
      </c>
      <c r="AB453" s="31" t="s">
        <v>1528</v>
      </c>
      <c r="AC453" s="31">
        <v>37</v>
      </c>
      <c r="AD453" s="31"/>
      <c r="AE453" s="31"/>
      <c r="AF453" s="31" t="s">
        <v>1242</v>
      </c>
      <c r="AG453" s="31" t="str">
        <f t="shared" si="298"/>
        <v>TP</v>
      </c>
      <c r="AH453" s="31">
        <v>3</v>
      </c>
      <c r="AI453" s="31">
        <v>11</v>
      </c>
      <c r="AJ453" s="31">
        <v>0</v>
      </c>
      <c r="AK453" s="31">
        <v>12</v>
      </c>
      <c r="AL453" s="31">
        <v>40</v>
      </c>
      <c r="AM453" s="31">
        <f t="shared" si="304"/>
        <v>2.0000000000000009</v>
      </c>
      <c r="AN453" s="792">
        <f t="shared" si="305"/>
        <v>0.45833333333333331</v>
      </c>
      <c r="AO453" s="792">
        <f t="shared" si="306"/>
        <v>0.52777777777777779</v>
      </c>
      <c r="AP453" s="31" t="str" cm="1">
        <f t="array" ref="AP453">IF(W453="","",IF(SUMPRODUCT((W453=$W$6:$W$1560)*(AH453=$AH$6:$AH$1560)*(AN453=$AN$6:$AN$1560)*(AO453=$AO$6:$AO$1560)*(ROW($W$6:$W$1560)&lt;&gt;ROW(W453))*((R453=0)*($R$6:$R$1560&gt;0)+(R453&gt;0)*($R$6:$R$1560=0)))&gt;0,"SALONES UNIDOS",IF(SUMPRODUCT((W453=$W$6:$W$1560)*(AH453=$AH$6:$AH$1560)*((AN453&lt;$AO$6:$AO$1560)*(AO453&gt;$AN$6:$AN$1560))*(ROW($W$6:$W$1560)&lt;&gt;ROW(W453)))&gt;0,"CRUZADO","Sin cruce")))</f>
        <v>Sin cruce</v>
      </c>
      <c r="AQ453" s="792" t="str">
        <f t="shared" si="307"/>
        <v>AE4PRINCIPALA</v>
      </c>
      <c r="AR453" s="792" t="str" cm="1">
        <f t="array" ref="AR453">IF(AQ453="","",IF(SUMPRODUCT((AQ453=$AQ$6:$AQ$1560)*(AH453=$AH$6:$AH$1560)*(AN453=$AN$6:$AN$1560)*(AO453=$AO$6:$AO$1560)*(ROW($AQ$6:$AQ$1560)&lt;&gt;ROW(AQ453))*((R453=0)*($R$6:$R$1560&gt;0)+(R453&gt;0)*($R$6:$R$1560=0)))&gt;0,"SALONES UNIDOS",IF(SUMPRODUCT((AQ453=$AQ$6:$AQ$1560)*(AH453=$AH$6:$AH$1560)*((AN453&lt;$AO$6:$AO$1560)*(AO453&gt;$AN$6:$AN$1560))*(ROW($AQ$6:$AQ$1560)&lt;&gt;ROW(AQ453)))&gt;0,"CRUZADO","Sin cruce")))</f>
        <v>Sin cruce</v>
      </c>
    </row>
    <row r="454" spans="3:44" s="8" customFormat="1" ht="18.75" hidden="1" customHeight="1">
      <c r="C454" s="11" t="s">
        <v>1081</v>
      </c>
      <c r="D454" s="194" t="s">
        <v>1506</v>
      </c>
      <c r="E454" s="194">
        <v>20261</v>
      </c>
      <c r="F454" s="11" t="s">
        <v>23</v>
      </c>
      <c r="G454" s="11" t="s">
        <v>20</v>
      </c>
      <c r="H454" s="11" t="s">
        <v>21</v>
      </c>
      <c r="I454" s="11">
        <v>4</v>
      </c>
      <c r="J454" s="11" t="s">
        <v>16</v>
      </c>
      <c r="K454" s="803" t="s">
        <v>1527</v>
      </c>
      <c r="L454" s="35" t="s">
        <v>1239</v>
      </c>
      <c r="M454" s="31" t="s">
        <v>1101</v>
      </c>
      <c r="N454" s="31" t="s">
        <v>1164</v>
      </c>
      <c r="O454" s="11" t="s">
        <v>731</v>
      </c>
      <c r="P454" s="31">
        <v>0</v>
      </c>
      <c r="Q454" s="31">
        <v>3</v>
      </c>
      <c r="R454" s="262">
        <v>3</v>
      </c>
      <c r="S454" s="31">
        <v>3</v>
      </c>
      <c r="T454" s="181"/>
      <c r="U454" s="31">
        <v>22</v>
      </c>
      <c r="V454" s="31">
        <f>IF(W454="","",IFERROR(INDEX(Docentes!C:C,MATCH(W454,Docentes!D:D,0)),"NUEVO"))</f>
        <v>21813726</v>
      </c>
      <c r="W454" s="809" t="s">
        <v>343</v>
      </c>
      <c r="X454" s="274" t="s">
        <v>168</v>
      </c>
      <c r="Y454" s="31" t="s">
        <v>1242</v>
      </c>
      <c r="Z454" s="789" t="s">
        <v>1089</v>
      </c>
      <c r="AA454" s="31" t="s">
        <v>16</v>
      </c>
      <c r="AB454" s="31" t="s">
        <v>1522</v>
      </c>
      <c r="AC454" s="31">
        <v>34</v>
      </c>
      <c r="AD454" s="31"/>
      <c r="AE454" s="31"/>
      <c r="AF454" s="31" t="s">
        <v>1242</v>
      </c>
      <c r="AG454" s="31" t="str">
        <f t="shared" si="298"/>
        <v>P</v>
      </c>
      <c r="AH454" s="31">
        <v>1</v>
      </c>
      <c r="AI454" s="31">
        <v>11</v>
      </c>
      <c r="AJ454" s="31">
        <v>0</v>
      </c>
      <c r="AK454" s="31">
        <v>13</v>
      </c>
      <c r="AL454" s="31">
        <v>30</v>
      </c>
      <c r="AM454" s="31">
        <f t="shared" si="304"/>
        <v>3.0000000000000004</v>
      </c>
      <c r="AN454" s="792">
        <f t="shared" si="305"/>
        <v>0.45833333333333331</v>
      </c>
      <c r="AO454" s="792">
        <f t="shared" si="306"/>
        <v>0.5625</v>
      </c>
      <c r="AP454" s="31" t="str" cm="1">
        <f t="array" ref="AP454">IF(W454="","",IF(SUMPRODUCT((W454=$W$6:$W$1560)*(AH454=$AH$6:$AH$1560)*(AN454=$AN$6:$AN$1560)*(AO454=$AO$6:$AO$1560)*(ROW($W$6:$W$1560)&lt;&gt;ROW(W454))*((R454=0)*($R$6:$R$1560&gt;0)+(R454&gt;0)*($R$6:$R$1560=0)))&gt;0,"SALONES UNIDOS",IF(SUMPRODUCT((W454=$W$6:$W$1560)*(AH454=$AH$6:$AH$1560)*((AN454&lt;$AO$6:$AO$1560)*(AO454&gt;$AN$6:$AN$1560))*(ROW($W$6:$W$1560)&lt;&gt;ROW(W454)))&gt;0,"CRUZADO","Sin cruce")))</f>
        <v>Sin cruce</v>
      </c>
      <c r="AQ454" s="792" t="str">
        <f t="shared" si="307"/>
        <v>AE4PRINCIPALA</v>
      </c>
      <c r="AR454" s="792" t="str" cm="1">
        <f t="array" ref="AR454">IF(AQ454="","",IF(SUMPRODUCT((AQ454=$AQ$6:$AQ$1560)*(AH454=$AH$6:$AH$1560)*(AN454=$AN$6:$AN$1560)*(AO454=$AO$6:$AO$1560)*(ROW($AQ$6:$AQ$1560)&lt;&gt;ROW(AQ454))*((R454=0)*($R$6:$R$1560&gt;0)+(R454&gt;0)*($R$6:$R$1560=0)))&gt;0,"SALONES UNIDOS",IF(SUMPRODUCT((AQ454=$AQ$6:$AQ$1560)*(AH454=$AH$6:$AH$1560)*((AN454&lt;$AO$6:$AO$1560)*(AO454&gt;$AN$6:$AN$1560))*(ROW($AQ$6:$AQ$1560)&lt;&gt;ROW(AQ454)))&gt;0,"CRUZADO","Sin cruce")))</f>
        <v>Sin cruce</v>
      </c>
    </row>
    <row r="455" spans="3:44" s="8" customFormat="1" ht="18.75" hidden="1" customHeight="1">
      <c r="C455" s="11" t="s">
        <v>1081</v>
      </c>
      <c r="D455" s="31" t="s">
        <v>1082</v>
      </c>
      <c r="E455" s="31">
        <v>20261</v>
      </c>
      <c r="F455" s="11" t="s">
        <v>23</v>
      </c>
      <c r="G455" s="11" t="s">
        <v>20</v>
      </c>
      <c r="H455" s="11" t="s">
        <v>15</v>
      </c>
      <c r="I455" s="11">
        <v>5</v>
      </c>
      <c r="J455" s="11" t="s">
        <v>16</v>
      </c>
      <c r="K455" s="803" t="s">
        <v>1090</v>
      </c>
      <c r="L455" s="35" t="s">
        <v>1091</v>
      </c>
      <c r="M455" s="31" t="s">
        <v>1085</v>
      </c>
      <c r="N455" s="31" t="s">
        <v>1086</v>
      </c>
      <c r="O455" s="11" t="s">
        <v>769</v>
      </c>
      <c r="P455" s="31">
        <v>2</v>
      </c>
      <c r="Q455" s="31">
        <v>2</v>
      </c>
      <c r="R455" s="262">
        <v>4</v>
      </c>
      <c r="S455" s="31">
        <v>3</v>
      </c>
      <c r="T455" s="181"/>
      <c r="U455" s="31">
        <v>24</v>
      </c>
      <c r="V455" s="31">
        <f>IF(W455="","",IFERROR(INDEX(Docentes!C:C,MATCH(W455,Docentes!D:D,0)),"NUEVO"))</f>
        <v>45156306</v>
      </c>
      <c r="W455" s="809" t="s">
        <v>968</v>
      </c>
      <c r="X455" s="274" t="s">
        <v>167</v>
      </c>
      <c r="Y455" s="31" t="s">
        <v>1242</v>
      </c>
      <c r="Z455" s="789" t="s">
        <v>1089</v>
      </c>
      <c r="AA455" s="31"/>
      <c r="AB455" s="31" t="s">
        <v>1092</v>
      </c>
      <c r="AC455" s="31"/>
      <c r="AD455" s="31"/>
      <c r="AE455" s="31"/>
      <c r="AF455" s="31" t="s">
        <v>1242</v>
      </c>
      <c r="AG455" s="31" t="str">
        <f t="shared" si="298"/>
        <v>TP</v>
      </c>
      <c r="AH455" s="31">
        <v>3</v>
      </c>
      <c r="AI455" s="31">
        <v>7</v>
      </c>
      <c r="AJ455" s="31">
        <v>40</v>
      </c>
      <c r="AK455" s="31">
        <v>11</v>
      </c>
      <c r="AL455" s="31">
        <v>0</v>
      </c>
      <c r="AM455" s="31">
        <f t="shared" si="304"/>
        <v>3.9999999999999987</v>
      </c>
      <c r="AN455" s="792">
        <f t="shared" si="305"/>
        <v>0.31944444444444448</v>
      </c>
      <c r="AO455" s="792">
        <f t="shared" si="306"/>
        <v>0.45833333333333331</v>
      </c>
      <c r="AP455" s="31" t="str" cm="1">
        <f t="array" ref="AP455">IF(W455="","",IF(SUMPRODUCT((W455=$W$6:$W$1560)*(AH455=$AH$6:$AH$1560)*(AN455=$AN$6:$AN$1560)*(AO455=$AO$6:$AO$1560)*(ROW($W$6:$W$1560)&lt;&gt;ROW(W455))*((R455=0)*($R$6:$R$1560&gt;0)+(R455&gt;0)*($R$6:$R$1560=0)))&gt;0,"SALONES UNIDOS",IF(SUMPRODUCT((W455=$W$6:$W$1560)*(AH455=$AH$6:$AH$1560)*((AN455&lt;$AO$6:$AO$1560)*(AO455&gt;$AN$6:$AN$1560))*(ROW($W$6:$W$1560)&lt;&gt;ROW(W455)))&gt;0,"CRUZADO","Sin cruce")))</f>
        <v>Sin cruce</v>
      </c>
      <c r="AQ455" s="792" t="str">
        <f t="shared" si="307"/>
        <v>AF5PRINCIPALA</v>
      </c>
      <c r="AR455" s="792" t="str" cm="1">
        <f t="array" ref="AR455">IF(AQ455="","",IF(SUMPRODUCT((AQ455=$AQ$6:$AQ$1560)*(AH455=$AH$6:$AH$1560)*(AN455=$AN$6:$AN$1560)*(AO455=$AO$6:$AO$1560)*(ROW($AQ$6:$AQ$1560)&lt;&gt;ROW(AQ455))*((R455=0)*($R$6:$R$1560&gt;0)+(R455&gt;0)*($R$6:$R$1560=0)))&gt;0,"SALONES UNIDOS",IF(SUMPRODUCT((AQ455=$AQ$6:$AQ$1560)*(AH455=$AH$6:$AH$1560)*((AN455&lt;$AO$6:$AO$1560)*(AO455&gt;$AN$6:$AN$1560))*(ROW($AQ$6:$AQ$1560)&lt;&gt;ROW(AQ455)))&gt;0,"CRUZADO","Sin cruce")))</f>
        <v>Sin cruce</v>
      </c>
    </row>
    <row r="456" spans="3:44" s="8" customFormat="1" ht="18.75" hidden="1" customHeight="1">
      <c r="C456" s="11" t="s">
        <v>1081</v>
      </c>
      <c r="D456" s="31" t="s">
        <v>1082</v>
      </c>
      <c r="E456" s="31">
        <v>20261</v>
      </c>
      <c r="F456" s="11" t="s">
        <v>23</v>
      </c>
      <c r="G456" s="11" t="s">
        <v>20</v>
      </c>
      <c r="H456" s="11" t="s">
        <v>15</v>
      </c>
      <c r="I456" s="11">
        <v>5</v>
      </c>
      <c r="J456" s="11" t="s">
        <v>16</v>
      </c>
      <c r="K456" s="803" t="s">
        <v>1093</v>
      </c>
      <c r="L456" s="35" t="s">
        <v>1094</v>
      </c>
      <c r="M456" s="31" t="s">
        <v>1085</v>
      </c>
      <c r="N456" s="31" t="s">
        <v>1086</v>
      </c>
      <c r="O456" s="11" t="s">
        <v>731</v>
      </c>
      <c r="P456" s="31">
        <v>2</v>
      </c>
      <c r="Q456" s="31">
        <v>0</v>
      </c>
      <c r="R456" s="262">
        <v>2</v>
      </c>
      <c r="S456" s="31">
        <v>3</v>
      </c>
      <c r="T456" s="181"/>
      <c r="U456" s="31">
        <v>24</v>
      </c>
      <c r="V456" s="31">
        <f>IF(W456="","",IFERROR(INDEX(Docentes!C:C,MATCH(W456,Docentes!D:D,0)),"NUEVO"))</f>
        <v>40165347</v>
      </c>
      <c r="W456" s="809" t="s">
        <v>300</v>
      </c>
      <c r="X456" s="274" t="s">
        <v>168</v>
      </c>
      <c r="Y456" s="31" t="s">
        <v>1242</v>
      </c>
      <c r="Z456" s="789" t="s">
        <v>1089</v>
      </c>
      <c r="AA456" s="31" t="s">
        <v>16</v>
      </c>
      <c r="AB456" s="31" t="s">
        <v>1522</v>
      </c>
      <c r="AC456" s="31">
        <v>34</v>
      </c>
      <c r="AD456" s="31"/>
      <c r="AE456" s="31"/>
      <c r="AF456" s="31" t="s">
        <v>1242</v>
      </c>
      <c r="AG456" s="31" t="str">
        <f t="shared" si="298"/>
        <v>T</v>
      </c>
      <c r="AH456" s="31">
        <v>2</v>
      </c>
      <c r="AI456" s="31">
        <v>12</v>
      </c>
      <c r="AJ456" s="31">
        <v>40</v>
      </c>
      <c r="AK456" s="31">
        <v>14</v>
      </c>
      <c r="AL456" s="31">
        <v>20</v>
      </c>
      <c r="AM456" s="31">
        <f t="shared" si="304"/>
        <v>1.9999999999999993</v>
      </c>
      <c r="AN456" s="792">
        <f t="shared" si="305"/>
        <v>0.52777777777777779</v>
      </c>
      <c r="AO456" s="792">
        <f t="shared" si="306"/>
        <v>0.59722222222222221</v>
      </c>
      <c r="AP456" s="31" t="str" cm="1">
        <f t="array" ref="AP456">IF(W456="","",IF(SUMPRODUCT((W456=$W$6:$W$1560)*(AH456=$AH$6:$AH$1560)*(AN456=$AN$6:$AN$1560)*(AO456=$AO$6:$AO$1560)*(ROW($W$6:$W$1560)&lt;&gt;ROW(W456))*((R456=0)*($R$6:$R$1560&gt;0)+(R456&gt;0)*($R$6:$R$1560=0)))&gt;0,"SALONES UNIDOS",IF(SUMPRODUCT((W456=$W$6:$W$1560)*(AH456=$AH$6:$AH$1560)*((AN456&lt;$AO$6:$AO$1560)*(AO456&gt;$AN$6:$AN$1560))*(ROW($W$6:$W$1560)&lt;&gt;ROW(W456)))&gt;0,"CRUZADO","Sin cruce")))</f>
        <v>Sin cruce</v>
      </c>
      <c r="AQ456" s="792" t="str">
        <f t="shared" si="307"/>
        <v>AF5PRINCIPALA</v>
      </c>
      <c r="AR456" s="792" t="str" cm="1">
        <f t="array" ref="AR456">IF(AQ456="","",IF(SUMPRODUCT((AQ456=$AQ$6:$AQ$1560)*(AH456=$AH$6:$AH$1560)*(AN456=$AN$6:$AN$1560)*(AO456=$AO$6:$AO$1560)*(ROW($AQ$6:$AQ$1560)&lt;&gt;ROW(AQ456))*((R456=0)*($R$6:$R$1560&gt;0)+(R456&gt;0)*($R$6:$R$1560=0)))&gt;0,"SALONES UNIDOS",IF(SUMPRODUCT((AQ456=$AQ$6:$AQ$1560)*(AH456=$AH$6:$AH$1560)*((AN456&lt;$AO$6:$AO$1560)*(AO456&gt;$AN$6:$AN$1560))*(ROW($AQ$6:$AQ$1560)&lt;&gt;ROW(AQ456)))&gt;0,"CRUZADO","Sin cruce")))</f>
        <v>Sin cruce</v>
      </c>
    </row>
    <row r="457" spans="3:44" s="8" customFormat="1" ht="18.75" hidden="1" customHeight="1">
      <c r="C457" s="11" t="s">
        <v>1081</v>
      </c>
      <c r="D457" s="31" t="s">
        <v>1082</v>
      </c>
      <c r="E457" s="31">
        <v>20261</v>
      </c>
      <c r="F457" s="11" t="s">
        <v>23</v>
      </c>
      <c r="G457" s="11" t="s">
        <v>20</v>
      </c>
      <c r="H457" s="11" t="s">
        <v>15</v>
      </c>
      <c r="I457" s="11">
        <v>5</v>
      </c>
      <c r="J457" s="11" t="s">
        <v>16</v>
      </c>
      <c r="K457" s="803" t="s">
        <v>1093</v>
      </c>
      <c r="L457" s="35" t="s">
        <v>1094</v>
      </c>
      <c r="M457" s="31" t="s">
        <v>1085</v>
      </c>
      <c r="N457" s="31" t="s">
        <v>1086</v>
      </c>
      <c r="O457" s="11" t="s">
        <v>731</v>
      </c>
      <c r="P457" s="31">
        <v>0</v>
      </c>
      <c r="Q457" s="31">
        <v>2</v>
      </c>
      <c r="R457" s="262">
        <v>2</v>
      </c>
      <c r="S457" s="31">
        <v>3</v>
      </c>
      <c r="T457" s="181"/>
      <c r="U457" s="31">
        <v>24</v>
      </c>
      <c r="V457" s="31">
        <f>IF(W457="","",IFERROR(INDEX(Docentes!C:C,MATCH(W457,Docentes!D:D,0)),"NUEVO"))</f>
        <v>40165347</v>
      </c>
      <c r="W457" s="809" t="s">
        <v>300</v>
      </c>
      <c r="X457" s="274" t="s">
        <v>168</v>
      </c>
      <c r="Y457" s="31" t="s">
        <v>1242</v>
      </c>
      <c r="Z457" s="789" t="s">
        <v>1089</v>
      </c>
      <c r="AA457" s="31" t="s">
        <v>16</v>
      </c>
      <c r="AB457" s="31" t="s">
        <v>1516</v>
      </c>
      <c r="AC457" s="31">
        <v>39</v>
      </c>
      <c r="AD457" s="31"/>
      <c r="AE457" s="31"/>
      <c r="AF457" s="31" t="s">
        <v>1242</v>
      </c>
      <c r="AG457" s="31" t="str">
        <f t="shared" si="298"/>
        <v>P</v>
      </c>
      <c r="AH457" s="31">
        <v>3</v>
      </c>
      <c r="AI457" s="31">
        <v>11</v>
      </c>
      <c r="AJ457" s="31">
        <v>50</v>
      </c>
      <c r="AK457" s="31">
        <v>13</v>
      </c>
      <c r="AL457" s="31">
        <v>30</v>
      </c>
      <c r="AM457" s="31">
        <f t="shared" si="304"/>
        <v>2.0000000000000009</v>
      </c>
      <c r="AN457" s="792">
        <f t="shared" si="305"/>
        <v>0.49305555555555552</v>
      </c>
      <c r="AO457" s="792">
        <f t="shared" si="306"/>
        <v>0.5625</v>
      </c>
      <c r="AP457" s="31" t="str" cm="1">
        <f t="array" ref="AP457">IF(W457="","",IF(SUMPRODUCT((W457=$W$6:$W$1560)*(AH457=$AH$6:$AH$1560)*(AN457=$AN$6:$AN$1560)*(AO457=$AO$6:$AO$1560)*(ROW($W$6:$W$1560)&lt;&gt;ROW(W457))*((R457=0)*($R$6:$R$1560&gt;0)+(R457&gt;0)*($R$6:$R$1560=0)))&gt;0,"SALONES UNIDOS",IF(SUMPRODUCT((W457=$W$6:$W$1560)*(AH457=$AH$6:$AH$1560)*((AN457&lt;$AO$6:$AO$1560)*(AO457&gt;$AN$6:$AN$1560))*(ROW($W$6:$W$1560)&lt;&gt;ROW(W457)))&gt;0,"CRUZADO","Sin cruce")))</f>
        <v>Sin cruce</v>
      </c>
      <c r="AQ457" s="792" t="str">
        <f t="shared" si="307"/>
        <v>AF5PRINCIPALA</v>
      </c>
      <c r="AR457" s="792" t="str" cm="1">
        <f t="array" ref="AR457">IF(AQ457="","",IF(SUMPRODUCT((AQ457=$AQ$6:$AQ$1560)*(AH457=$AH$6:$AH$1560)*(AN457=$AN$6:$AN$1560)*(AO457=$AO$6:$AO$1560)*(ROW($AQ$6:$AQ$1560)&lt;&gt;ROW(AQ457))*((R457=0)*($R$6:$R$1560&gt;0)+(R457&gt;0)*($R$6:$R$1560=0)))&gt;0,"SALONES UNIDOS",IF(SUMPRODUCT((AQ457=$AQ$6:$AQ$1560)*(AH457=$AH$6:$AH$1560)*((AN457&lt;$AO$6:$AO$1560)*(AO457&gt;$AN$6:$AN$1560))*(ROW($AQ$6:$AQ$1560)&lt;&gt;ROW(AQ457)))&gt;0,"CRUZADO","Sin cruce")))</f>
        <v>Sin cruce</v>
      </c>
    </row>
    <row r="458" spans="3:44" s="8" customFormat="1" ht="18.75" hidden="1" customHeight="1">
      <c r="C458" s="11" t="s">
        <v>1081</v>
      </c>
      <c r="D458" s="31" t="s">
        <v>1082</v>
      </c>
      <c r="E458" s="31">
        <v>20261</v>
      </c>
      <c r="F458" s="11" t="s">
        <v>23</v>
      </c>
      <c r="G458" s="11" t="s">
        <v>20</v>
      </c>
      <c r="H458" s="11" t="s">
        <v>15</v>
      </c>
      <c r="I458" s="11">
        <v>5</v>
      </c>
      <c r="J458" s="11" t="s">
        <v>16</v>
      </c>
      <c r="K458" s="803" t="s">
        <v>1095</v>
      </c>
      <c r="L458" s="35" t="s">
        <v>1096</v>
      </c>
      <c r="M458" s="31" t="s">
        <v>1085</v>
      </c>
      <c r="N458" s="31" t="s">
        <v>1086</v>
      </c>
      <c r="O458" s="11" t="s">
        <v>731</v>
      </c>
      <c r="P458" s="31">
        <v>3</v>
      </c>
      <c r="Q458" s="31">
        <v>0</v>
      </c>
      <c r="R458" s="262">
        <v>3</v>
      </c>
      <c r="S458" s="31">
        <v>4</v>
      </c>
      <c r="T458" s="181"/>
      <c r="U458" s="31">
        <v>24</v>
      </c>
      <c r="V458" s="31">
        <f>IF(W458="","",IFERROR(INDEX(Docentes!C:C,MATCH(W458,Docentes!D:D,0)),"NUEVO"))</f>
        <v>43650447</v>
      </c>
      <c r="W458" s="809" t="s">
        <v>184</v>
      </c>
      <c r="X458" s="274" t="s">
        <v>168</v>
      </c>
      <c r="Y458" s="31" t="s">
        <v>1242</v>
      </c>
      <c r="Z458" s="789" t="s">
        <v>1089</v>
      </c>
      <c r="AA458" s="31" t="s">
        <v>16</v>
      </c>
      <c r="AB458" s="31" t="s">
        <v>1522</v>
      </c>
      <c r="AC458" s="31">
        <v>34</v>
      </c>
      <c r="AD458" s="31"/>
      <c r="AE458" s="31"/>
      <c r="AF458" s="31" t="s">
        <v>1242</v>
      </c>
      <c r="AG458" s="31" t="str">
        <f t="shared" si="298"/>
        <v>T</v>
      </c>
      <c r="AH458" s="31">
        <v>4</v>
      </c>
      <c r="AI458" s="31">
        <v>9</v>
      </c>
      <c r="AJ458" s="31">
        <v>20</v>
      </c>
      <c r="AK458" s="31">
        <v>11</v>
      </c>
      <c r="AL458" s="31">
        <v>50</v>
      </c>
      <c r="AM458" s="31">
        <f t="shared" si="304"/>
        <v>2.9999999999999987</v>
      </c>
      <c r="AN458" s="792">
        <f t="shared" si="305"/>
        <v>0.3888888888888889</v>
      </c>
      <c r="AO458" s="792">
        <f t="shared" si="306"/>
        <v>0.49305555555555552</v>
      </c>
      <c r="AP458" s="31" t="str" cm="1">
        <f t="array" ref="AP458">IF(W458="","",IF(SUMPRODUCT((W458=$W$6:$W$1560)*(AH458=$AH$6:$AH$1560)*(AN458=$AN$6:$AN$1560)*(AO458=$AO$6:$AO$1560)*(ROW($W$6:$W$1560)&lt;&gt;ROW(W458))*((R458=0)*($R$6:$R$1560&gt;0)+(R458&gt;0)*($R$6:$R$1560=0)))&gt;0,"SALONES UNIDOS",IF(SUMPRODUCT((W458=$W$6:$W$1560)*(AH458=$AH$6:$AH$1560)*((AN458&lt;$AO$6:$AO$1560)*(AO458&gt;$AN$6:$AN$1560))*(ROW($W$6:$W$1560)&lt;&gt;ROW(W458)))&gt;0,"CRUZADO","Sin cruce")))</f>
        <v>Sin cruce</v>
      </c>
      <c r="AQ458" s="792" t="str">
        <f t="shared" si="307"/>
        <v>AF5PRINCIPALA</v>
      </c>
      <c r="AR458" s="792" t="str" cm="1">
        <f t="array" ref="AR458">IF(AQ458="","",IF(SUMPRODUCT((AQ458=$AQ$6:$AQ$1560)*(AH458=$AH$6:$AH$1560)*(AN458=$AN$6:$AN$1560)*(AO458=$AO$6:$AO$1560)*(ROW($AQ$6:$AQ$1560)&lt;&gt;ROW(AQ458))*((R458=0)*($R$6:$R$1560&gt;0)+(R458&gt;0)*($R$6:$R$1560=0)))&gt;0,"SALONES UNIDOS",IF(SUMPRODUCT((AQ458=$AQ$6:$AQ$1560)*(AH458=$AH$6:$AH$1560)*((AN458&lt;$AO$6:$AO$1560)*(AO458&gt;$AN$6:$AN$1560))*(ROW($AQ$6:$AQ$1560)&lt;&gt;ROW(AQ458)))&gt;0,"CRUZADO","Sin cruce")))</f>
        <v>Sin cruce</v>
      </c>
    </row>
    <row r="459" spans="3:44" s="8" customFormat="1" ht="18.75" hidden="1" customHeight="1">
      <c r="C459" s="11" t="s">
        <v>1081</v>
      </c>
      <c r="D459" s="31" t="s">
        <v>1082</v>
      </c>
      <c r="E459" s="31">
        <v>20261</v>
      </c>
      <c r="F459" s="11" t="s">
        <v>23</v>
      </c>
      <c r="G459" s="11" t="s">
        <v>20</v>
      </c>
      <c r="H459" s="11" t="s">
        <v>15</v>
      </c>
      <c r="I459" s="11">
        <v>5</v>
      </c>
      <c r="J459" s="11" t="s">
        <v>16</v>
      </c>
      <c r="K459" s="803" t="s">
        <v>1095</v>
      </c>
      <c r="L459" s="35" t="s">
        <v>1096</v>
      </c>
      <c r="M459" s="31" t="s">
        <v>1085</v>
      </c>
      <c r="N459" s="31" t="s">
        <v>1086</v>
      </c>
      <c r="O459" s="11" t="s">
        <v>731</v>
      </c>
      <c r="P459" s="31">
        <v>0</v>
      </c>
      <c r="Q459" s="31">
        <v>2</v>
      </c>
      <c r="R459" s="262">
        <v>2</v>
      </c>
      <c r="S459" s="31">
        <v>4</v>
      </c>
      <c r="T459" s="181"/>
      <c r="U459" s="31">
        <v>24</v>
      </c>
      <c r="V459" s="31">
        <f>IF(W459="","",IFERROR(INDEX(Docentes!C:C,MATCH(W459,Docentes!D:D,0)),"NUEVO"))</f>
        <v>43650447</v>
      </c>
      <c r="W459" s="809" t="s">
        <v>184</v>
      </c>
      <c r="X459" s="274" t="s">
        <v>168</v>
      </c>
      <c r="Y459" s="31" t="s">
        <v>1242</v>
      </c>
      <c r="Z459" s="789" t="s">
        <v>1089</v>
      </c>
      <c r="AA459" s="31"/>
      <c r="AB459" s="31"/>
      <c r="AC459" s="31"/>
      <c r="AD459" s="31" t="s">
        <v>1524</v>
      </c>
      <c r="AE459" s="31">
        <v>24</v>
      </c>
      <c r="AF459" s="31" t="s">
        <v>1242</v>
      </c>
      <c r="AG459" s="31" t="str">
        <f t="shared" si="298"/>
        <v>P</v>
      </c>
      <c r="AH459" s="31">
        <v>5</v>
      </c>
      <c r="AI459" s="31">
        <v>9</v>
      </c>
      <c r="AJ459" s="31">
        <v>20</v>
      </c>
      <c r="AK459" s="31">
        <v>11</v>
      </c>
      <c r="AL459" s="31">
        <v>0</v>
      </c>
      <c r="AM459" s="31">
        <f t="shared" si="304"/>
        <v>1.9999999999999993</v>
      </c>
      <c r="AN459" s="792">
        <f t="shared" si="305"/>
        <v>0.3888888888888889</v>
      </c>
      <c r="AO459" s="792">
        <f t="shared" si="306"/>
        <v>0.45833333333333331</v>
      </c>
      <c r="AP459" s="31" t="str" cm="1">
        <f t="array" ref="AP459">IF(W459="","",IF(SUMPRODUCT((W459=$W$6:$W$1560)*(AH459=$AH$6:$AH$1560)*(AN459=$AN$6:$AN$1560)*(AO459=$AO$6:$AO$1560)*(ROW($W$6:$W$1560)&lt;&gt;ROW(W459))*((R459=0)*($R$6:$R$1560&gt;0)+(R459&gt;0)*($R$6:$R$1560=0)))&gt;0,"SALONES UNIDOS",IF(SUMPRODUCT((W459=$W$6:$W$1560)*(AH459=$AH$6:$AH$1560)*((AN459&lt;$AO$6:$AO$1560)*(AO459&gt;$AN$6:$AN$1560))*(ROW($W$6:$W$1560)&lt;&gt;ROW(W459)))&gt;0,"CRUZADO","Sin cruce")))</f>
        <v>Sin cruce</v>
      </c>
      <c r="AQ459" s="792" t="str">
        <f t="shared" si="307"/>
        <v>AF5PRINCIPALA</v>
      </c>
      <c r="AR459" s="792" t="str" cm="1">
        <f t="array" ref="AR459">IF(AQ459="","",IF(SUMPRODUCT((AQ459=$AQ$6:$AQ$1560)*(AH459=$AH$6:$AH$1560)*(AN459=$AN$6:$AN$1560)*(AO459=$AO$6:$AO$1560)*(ROW($AQ$6:$AQ$1560)&lt;&gt;ROW(AQ459))*((R459=0)*($R$6:$R$1560&gt;0)+(R459&gt;0)*($R$6:$R$1560=0)))&gt;0,"SALONES UNIDOS",IF(SUMPRODUCT((AQ459=$AQ$6:$AQ$1560)*(AH459=$AH$6:$AH$1560)*((AN459&lt;$AO$6:$AO$1560)*(AO459&gt;$AN$6:$AN$1560))*(ROW($AQ$6:$AQ$1560)&lt;&gt;ROW(AQ459)))&gt;0,"CRUZADO","Sin cruce")))</f>
        <v>Sin cruce</v>
      </c>
    </row>
    <row r="460" spans="3:44" s="8" customFormat="1" ht="18.75" hidden="1" customHeight="1">
      <c r="C460" s="11" t="s">
        <v>1081</v>
      </c>
      <c r="D460" s="31" t="s">
        <v>1082</v>
      </c>
      <c r="E460" s="31">
        <v>20261</v>
      </c>
      <c r="F460" s="11" t="s">
        <v>23</v>
      </c>
      <c r="G460" s="11" t="s">
        <v>20</v>
      </c>
      <c r="H460" s="11" t="s">
        <v>15</v>
      </c>
      <c r="I460" s="11">
        <v>5</v>
      </c>
      <c r="J460" s="11" t="s">
        <v>16</v>
      </c>
      <c r="K460" s="803" t="s">
        <v>1097</v>
      </c>
      <c r="L460" s="35" t="s">
        <v>1098</v>
      </c>
      <c r="M460" s="31" t="s">
        <v>1085</v>
      </c>
      <c r="N460" s="31" t="s">
        <v>1086</v>
      </c>
      <c r="O460" s="11" t="s">
        <v>731</v>
      </c>
      <c r="P460" s="31">
        <v>3</v>
      </c>
      <c r="Q460" s="31">
        <v>0</v>
      </c>
      <c r="R460" s="262">
        <v>3</v>
      </c>
      <c r="S460" s="31">
        <v>4</v>
      </c>
      <c r="T460" s="181"/>
      <c r="U460" s="31">
        <v>24</v>
      </c>
      <c r="V460" s="31">
        <f>IF(W460="","",IFERROR(INDEX(Docentes!C:C,MATCH(W460,Docentes!D:D,0)),"NUEVO"))</f>
        <v>74176001</v>
      </c>
      <c r="W460" s="809" t="s">
        <v>532</v>
      </c>
      <c r="X460" s="274" t="s">
        <v>168</v>
      </c>
      <c r="Y460" s="31" t="s">
        <v>1242</v>
      </c>
      <c r="Z460" s="789" t="s">
        <v>1089</v>
      </c>
      <c r="AA460" s="31" t="s">
        <v>16</v>
      </c>
      <c r="AB460" s="31" t="s">
        <v>1507</v>
      </c>
      <c r="AC460" s="31">
        <v>39</v>
      </c>
      <c r="AD460" s="31"/>
      <c r="AE460" s="31"/>
      <c r="AF460" s="31" t="s">
        <v>1242</v>
      </c>
      <c r="AG460" s="31" t="str">
        <f t="shared" si="298"/>
        <v>T</v>
      </c>
      <c r="AH460" s="31">
        <v>1</v>
      </c>
      <c r="AI460" s="31">
        <v>11</v>
      </c>
      <c r="AJ460" s="31">
        <v>0</v>
      </c>
      <c r="AK460" s="31">
        <v>13</v>
      </c>
      <c r="AL460" s="31">
        <v>30</v>
      </c>
      <c r="AM460" s="31">
        <f t="shared" si="304"/>
        <v>3.0000000000000004</v>
      </c>
      <c r="AN460" s="792">
        <f t="shared" si="305"/>
        <v>0.45833333333333331</v>
      </c>
      <c r="AO460" s="792">
        <f t="shared" si="306"/>
        <v>0.5625</v>
      </c>
      <c r="AP460" s="31" t="str" cm="1">
        <f t="array" ref="AP460">IF(W460="","",IF(SUMPRODUCT((W460=$W$6:$W$1560)*(AH460=$AH$6:$AH$1560)*(AN460=$AN$6:$AN$1560)*(AO460=$AO$6:$AO$1560)*(ROW($W$6:$W$1560)&lt;&gt;ROW(W460))*((R460=0)*($R$6:$R$1560&gt;0)+(R460&gt;0)*($R$6:$R$1560=0)))&gt;0,"SALONES UNIDOS",IF(SUMPRODUCT((W460=$W$6:$W$1560)*(AH460=$AH$6:$AH$1560)*((AN460&lt;$AO$6:$AO$1560)*(AO460&gt;$AN$6:$AN$1560))*(ROW($W$6:$W$1560)&lt;&gt;ROW(W460)))&gt;0,"CRUZADO","Sin cruce")))</f>
        <v>Sin cruce</v>
      </c>
      <c r="AQ460" s="792" t="str">
        <f t="shared" si="307"/>
        <v>AF5PRINCIPALA</v>
      </c>
      <c r="AR460" s="792" t="str" cm="1">
        <f t="array" ref="AR460">IF(AQ460="","",IF(SUMPRODUCT((AQ460=$AQ$6:$AQ$1560)*(AH460=$AH$6:$AH$1560)*(AN460=$AN$6:$AN$1560)*(AO460=$AO$6:$AO$1560)*(ROW($AQ$6:$AQ$1560)&lt;&gt;ROW(AQ460))*((R460=0)*($R$6:$R$1560&gt;0)+(R460&gt;0)*($R$6:$R$1560=0)))&gt;0,"SALONES UNIDOS",IF(SUMPRODUCT((AQ460=$AQ$6:$AQ$1560)*(AH460=$AH$6:$AH$1560)*((AN460&lt;$AO$6:$AO$1560)*(AO460&gt;$AN$6:$AN$1560))*(ROW($AQ$6:$AQ$1560)&lt;&gt;ROW(AQ460)))&gt;0,"CRUZADO","Sin cruce")))</f>
        <v>Sin cruce</v>
      </c>
    </row>
    <row r="461" spans="3:44" s="8" customFormat="1" ht="18.75" hidden="1" customHeight="1">
      <c r="C461" s="11" t="s">
        <v>1081</v>
      </c>
      <c r="D461" s="31" t="s">
        <v>1082</v>
      </c>
      <c r="E461" s="31">
        <v>20261</v>
      </c>
      <c r="F461" s="11" t="s">
        <v>23</v>
      </c>
      <c r="G461" s="11" t="s">
        <v>20</v>
      </c>
      <c r="H461" s="11" t="s">
        <v>15</v>
      </c>
      <c r="I461" s="11">
        <v>5</v>
      </c>
      <c r="J461" s="11" t="s">
        <v>16</v>
      </c>
      <c r="K461" s="803" t="s">
        <v>1097</v>
      </c>
      <c r="L461" s="35" t="s">
        <v>1098</v>
      </c>
      <c r="M461" s="31" t="s">
        <v>1085</v>
      </c>
      <c r="N461" s="31" t="s">
        <v>1086</v>
      </c>
      <c r="O461" s="11" t="s">
        <v>731</v>
      </c>
      <c r="P461" s="31">
        <v>0</v>
      </c>
      <c r="Q461" s="31">
        <v>2</v>
      </c>
      <c r="R461" s="262">
        <v>2</v>
      </c>
      <c r="S461" s="31">
        <v>4</v>
      </c>
      <c r="T461" s="181"/>
      <c r="U461" s="31">
        <v>24</v>
      </c>
      <c r="V461" s="31">
        <f>IF(W461="","",IFERROR(INDEX(Docentes!C:C,MATCH(W461,Docentes!D:D,0)),"NUEVO"))</f>
        <v>74176001</v>
      </c>
      <c r="W461" s="809" t="s">
        <v>532</v>
      </c>
      <c r="X461" s="274" t="s">
        <v>168</v>
      </c>
      <c r="Y461" s="31" t="s">
        <v>1242</v>
      </c>
      <c r="Z461" s="789" t="s">
        <v>1089</v>
      </c>
      <c r="AA461" s="31"/>
      <c r="AB461" s="31"/>
      <c r="AC461" s="31"/>
      <c r="AD461" s="31" t="s">
        <v>1378</v>
      </c>
      <c r="AE461" s="31">
        <v>20</v>
      </c>
      <c r="AF461" s="31" t="s">
        <v>1242</v>
      </c>
      <c r="AG461" s="31" t="str">
        <f t="shared" si="298"/>
        <v>P</v>
      </c>
      <c r="AH461" s="31">
        <v>4</v>
      </c>
      <c r="AI461" s="31">
        <v>11</v>
      </c>
      <c r="AJ461" s="31">
        <v>50</v>
      </c>
      <c r="AK461" s="31">
        <v>13</v>
      </c>
      <c r="AL461" s="31">
        <v>30</v>
      </c>
      <c r="AM461" s="31">
        <f t="shared" si="304"/>
        <v>2.0000000000000009</v>
      </c>
      <c r="AN461" s="792">
        <f t="shared" si="305"/>
        <v>0.49305555555555552</v>
      </c>
      <c r="AO461" s="792">
        <f t="shared" si="306"/>
        <v>0.5625</v>
      </c>
      <c r="AP461" s="31" t="str" cm="1">
        <f t="array" ref="AP461">IF(W461="","",IF(SUMPRODUCT((W461=$W$6:$W$1560)*(AH461=$AH$6:$AH$1560)*(AN461=$AN$6:$AN$1560)*(AO461=$AO$6:$AO$1560)*(ROW($W$6:$W$1560)&lt;&gt;ROW(W461))*((R461=0)*($R$6:$R$1560&gt;0)+(R461&gt;0)*($R$6:$R$1560=0)))&gt;0,"SALONES UNIDOS",IF(SUMPRODUCT((W461=$W$6:$W$1560)*(AH461=$AH$6:$AH$1560)*((AN461&lt;$AO$6:$AO$1560)*(AO461&gt;$AN$6:$AN$1560))*(ROW($W$6:$W$1560)&lt;&gt;ROW(W461)))&gt;0,"CRUZADO","Sin cruce")))</f>
        <v>Sin cruce</v>
      </c>
      <c r="AQ461" s="792" t="str">
        <f t="shared" si="307"/>
        <v>AF5PRINCIPALA</v>
      </c>
      <c r="AR461" s="792" t="str" cm="1">
        <f t="array" ref="AR461">IF(AQ461="","",IF(SUMPRODUCT((AQ461=$AQ$6:$AQ$1560)*(AH461=$AH$6:$AH$1560)*(AN461=$AN$6:$AN$1560)*(AO461=$AO$6:$AO$1560)*(ROW($AQ$6:$AQ$1560)&lt;&gt;ROW(AQ461))*((R461=0)*($R$6:$R$1560&gt;0)+(R461&gt;0)*($R$6:$R$1560=0)))&gt;0,"SALONES UNIDOS",IF(SUMPRODUCT((AQ461=$AQ$6:$AQ$1560)*(AH461=$AH$6:$AH$1560)*((AN461&lt;$AO$6:$AO$1560)*(AO461&gt;$AN$6:$AN$1560))*(ROW($AQ$6:$AQ$1560)&lt;&gt;ROW(AQ461)))&gt;0,"CRUZADO","Sin cruce")))</f>
        <v>Sin cruce</v>
      </c>
    </row>
    <row r="462" spans="3:44" s="8" customFormat="1" ht="18.75" hidden="1" customHeight="1">
      <c r="C462" s="11" t="s">
        <v>1081</v>
      </c>
      <c r="D462" s="31" t="s">
        <v>1082</v>
      </c>
      <c r="E462" s="31">
        <v>20261</v>
      </c>
      <c r="F462" s="11" t="s">
        <v>23</v>
      </c>
      <c r="G462" s="11" t="s">
        <v>20</v>
      </c>
      <c r="H462" s="11" t="s">
        <v>15</v>
      </c>
      <c r="I462" s="11">
        <v>5</v>
      </c>
      <c r="J462" s="11" t="s">
        <v>16</v>
      </c>
      <c r="K462" s="803" t="s">
        <v>1099</v>
      </c>
      <c r="L462" s="35" t="s">
        <v>1100</v>
      </c>
      <c r="M462" s="31" t="s">
        <v>1101</v>
      </c>
      <c r="N462" s="31" t="s">
        <v>1086</v>
      </c>
      <c r="O462" s="11" t="s">
        <v>769</v>
      </c>
      <c r="P462" s="31">
        <v>1</v>
      </c>
      <c r="Q462" s="31">
        <v>4</v>
      </c>
      <c r="R462" s="262">
        <v>5</v>
      </c>
      <c r="S462" s="31">
        <v>3</v>
      </c>
      <c r="T462" s="181"/>
      <c r="U462" s="31">
        <v>24</v>
      </c>
      <c r="V462" s="31">
        <f>IF(W462="","",IFERROR(INDEX(Docentes!C:C,MATCH(W462,Docentes!D:D,0)),"NUEVO"))</f>
        <v>44933501</v>
      </c>
      <c r="W462" s="809" t="s">
        <v>201</v>
      </c>
      <c r="X462" s="274" t="s">
        <v>167</v>
      </c>
      <c r="Y462" s="31" t="s">
        <v>1242</v>
      </c>
      <c r="Z462" s="789" t="s">
        <v>1089</v>
      </c>
      <c r="AA462" s="31"/>
      <c r="AB462" s="31" t="s">
        <v>1092</v>
      </c>
      <c r="AC462" s="31"/>
      <c r="AD462" s="31"/>
      <c r="AE462" s="31"/>
      <c r="AF462" s="31" t="s">
        <v>1242</v>
      </c>
      <c r="AG462" s="31" t="str">
        <f t="shared" si="298"/>
        <v>TP</v>
      </c>
      <c r="AH462" s="31">
        <v>2</v>
      </c>
      <c r="AI462" s="31">
        <v>7</v>
      </c>
      <c r="AJ462" s="31">
        <v>40</v>
      </c>
      <c r="AK462" s="31">
        <v>11</v>
      </c>
      <c r="AL462" s="31">
        <v>50</v>
      </c>
      <c r="AM462" s="31">
        <f t="shared" si="304"/>
        <v>4.9999999999999982</v>
      </c>
      <c r="AN462" s="792">
        <f t="shared" si="305"/>
        <v>0.31944444444444448</v>
      </c>
      <c r="AO462" s="792">
        <f t="shared" si="306"/>
        <v>0.49305555555555552</v>
      </c>
      <c r="AP462" s="31" t="str" cm="1">
        <f t="array" ref="AP462">IF(W462="","",IF(SUMPRODUCT((W462=$W$6:$W$1560)*(AH462=$AH$6:$AH$1560)*(AN462=$AN$6:$AN$1560)*(AO462=$AO$6:$AO$1560)*(ROW($W$6:$W$1560)&lt;&gt;ROW(W462))*((R462=0)*($R$6:$R$1560&gt;0)+(R462&gt;0)*($R$6:$R$1560=0)))&gt;0,"SALONES UNIDOS",IF(SUMPRODUCT((W462=$W$6:$W$1560)*(AH462=$AH$6:$AH$1560)*((AN462&lt;$AO$6:$AO$1560)*(AO462&gt;$AN$6:$AN$1560))*(ROW($W$6:$W$1560)&lt;&gt;ROW(W462)))&gt;0,"CRUZADO","Sin cruce")))</f>
        <v>Sin cruce</v>
      </c>
      <c r="AQ462" s="792" t="str">
        <f t="shared" si="307"/>
        <v>AF5PRINCIPALA</v>
      </c>
      <c r="AR462" s="792" t="str" cm="1">
        <f t="array" ref="AR462">IF(AQ462="","",IF(SUMPRODUCT((AQ462=$AQ$6:$AQ$1560)*(AH462=$AH$6:$AH$1560)*(AN462=$AN$6:$AN$1560)*(AO462=$AO$6:$AO$1560)*(ROW($AQ$6:$AQ$1560)&lt;&gt;ROW(AQ462))*((R462=0)*($R$6:$R$1560&gt;0)+(R462&gt;0)*($R$6:$R$1560=0)))&gt;0,"SALONES UNIDOS",IF(SUMPRODUCT((AQ462=$AQ$6:$AQ$1560)*(AH462=$AH$6:$AH$1560)*((AN462&lt;$AO$6:$AO$1560)*(AO462&gt;$AN$6:$AN$1560))*(ROW($AQ$6:$AQ$1560)&lt;&gt;ROW(AQ462)))&gt;0,"CRUZADO","Sin cruce")))</f>
        <v>Sin cruce</v>
      </c>
    </row>
    <row r="463" spans="3:44" s="8" customFormat="1" ht="18.75" hidden="1" customHeight="1">
      <c r="C463" s="11" t="s">
        <v>1081</v>
      </c>
      <c r="D463" s="31" t="s">
        <v>1082</v>
      </c>
      <c r="E463" s="31">
        <v>20261</v>
      </c>
      <c r="F463" s="11" t="s">
        <v>23</v>
      </c>
      <c r="G463" s="11" t="s">
        <v>20</v>
      </c>
      <c r="H463" s="11" t="s">
        <v>15</v>
      </c>
      <c r="I463" s="11">
        <v>5</v>
      </c>
      <c r="J463" s="11" t="s">
        <v>16</v>
      </c>
      <c r="K463" s="803" t="s">
        <v>1083</v>
      </c>
      <c r="L463" s="35" t="s">
        <v>1084</v>
      </c>
      <c r="M463" s="31" t="s">
        <v>1085</v>
      </c>
      <c r="N463" s="31" t="s">
        <v>1086</v>
      </c>
      <c r="O463" s="11" t="s">
        <v>731</v>
      </c>
      <c r="P463" s="31">
        <v>3</v>
      </c>
      <c r="Q463" s="31">
        <v>0</v>
      </c>
      <c r="R463" s="262">
        <v>3</v>
      </c>
      <c r="S463" s="31">
        <v>4</v>
      </c>
      <c r="T463" s="181"/>
      <c r="U463" s="31">
        <v>24</v>
      </c>
      <c r="V463" s="31">
        <f>IF(W463="","",IFERROR(INDEX(Docentes!C:C,MATCH(W463,Docentes!D:D,0)),"NUEVO"))</f>
        <v>21813726</v>
      </c>
      <c r="W463" s="809" t="s">
        <v>343</v>
      </c>
      <c r="X463" s="274" t="s">
        <v>168</v>
      </c>
      <c r="Y463" s="31" t="s">
        <v>1242</v>
      </c>
      <c r="Z463" s="789" t="s">
        <v>1089</v>
      </c>
      <c r="AA463" s="31" t="s">
        <v>26</v>
      </c>
      <c r="AB463" s="31" t="s">
        <v>1529</v>
      </c>
      <c r="AC463" s="31">
        <v>40</v>
      </c>
      <c r="AD463" s="31"/>
      <c r="AE463" s="31"/>
      <c r="AF463" s="31" t="s">
        <v>1242</v>
      </c>
      <c r="AG463" s="31" t="str">
        <f t="shared" si="298"/>
        <v>T</v>
      </c>
      <c r="AH463" s="31">
        <v>1</v>
      </c>
      <c r="AI463" s="31">
        <v>8</v>
      </c>
      <c r="AJ463" s="31">
        <v>30</v>
      </c>
      <c r="AK463" s="31">
        <v>11</v>
      </c>
      <c r="AL463" s="31">
        <v>0</v>
      </c>
      <c r="AM463" s="31">
        <f t="shared" si="304"/>
        <v>3.0000000000000004</v>
      </c>
      <c r="AN463" s="792">
        <f t="shared" si="305"/>
        <v>0.35416666666666663</v>
      </c>
      <c r="AO463" s="792">
        <f t="shared" si="306"/>
        <v>0.45833333333333331</v>
      </c>
      <c r="AP463" s="31" t="str" cm="1">
        <f t="array" ref="AP463">IF(W463="","",IF(SUMPRODUCT((W463=$W$6:$W$1560)*(AH463=$AH$6:$AH$1560)*(AN463=$AN$6:$AN$1560)*(AO463=$AO$6:$AO$1560)*(ROW($W$6:$W$1560)&lt;&gt;ROW(W463))*((R463=0)*($R$6:$R$1560&gt;0)+(R463&gt;0)*($R$6:$R$1560=0)))&gt;0,"SALONES UNIDOS",IF(SUMPRODUCT((W463=$W$6:$W$1560)*(AH463=$AH$6:$AH$1560)*((AN463&lt;$AO$6:$AO$1560)*(AO463&gt;$AN$6:$AN$1560))*(ROW($W$6:$W$1560)&lt;&gt;ROW(W463)))&gt;0,"CRUZADO","Sin cruce")))</f>
        <v>Sin cruce</v>
      </c>
      <c r="AQ463" s="792" t="str">
        <f t="shared" si="307"/>
        <v>AF5PRINCIPALA</v>
      </c>
      <c r="AR463" s="792" t="str" cm="1">
        <f t="array" ref="AR463">IF(AQ463="","",IF(SUMPRODUCT((AQ463=$AQ$6:$AQ$1560)*(AH463=$AH$6:$AH$1560)*(AN463=$AN$6:$AN$1560)*(AO463=$AO$6:$AO$1560)*(ROW($AQ$6:$AQ$1560)&lt;&gt;ROW(AQ463))*((R463=0)*($R$6:$R$1560&gt;0)+(R463&gt;0)*($R$6:$R$1560=0)))&gt;0,"SALONES UNIDOS",IF(SUMPRODUCT((AQ463=$AQ$6:$AQ$1560)*(AH463=$AH$6:$AH$1560)*((AN463&lt;$AO$6:$AO$1560)*(AO463&gt;$AN$6:$AN$1560))*(ROW($AQ$6:$AQ$1560)&lt;&gt;ROW(AQ463)))&gt;0,"CRUZADO","Sin cruce")))</f>
        <v>Sin cruce</v>
      </c>
    </row>
    <row r="464" spans="3:44" s="8" customFormat="1" ht="18.75" hidden="1" customHeight="1">
      <c r="C464" s="11" t="s">
        <v>1081</v>
      </c>
      <c r="D464" s="31" t="s">
        <v>1082</v>
      </c>
      <c r="E464" s="31">
        <v>20261</v>
      </c>
      <c r="F464" s="11" t="s">
        <v>23</v>
      </c>
      <c r="G464" s="11" t="s">
        <v>20</v>
      </c>
      <c r="H464" s="11" t="s">
        <v>15</v>
      </c>
      <c r="I464" s="11">
        <v>5</v>
      </c>
      <c r="J464" s="11" t="s">
        <v>16</v>
      </c>
      <c r="K464" s="803" t="s">
        <v>1083</v>
      </c>
      <c r="L464" s="35" t="s">
        <v>1084</v>
      </c>
      <c r="M464" s="31" t="s">
        <v>1085</v>
      </c>
      <c r="N464" s="31" t="s">
        <v>1086</v>
      </c>
      <c r="O464" s="11" t="s">
        <v>731</v>
      </c>
      <c r="P464" s="31">
        <v>0</v>
      </c>
      <c r="Q464" s="31">
        <v>2</v>
      </c>
      <c r="R464" s="262">
        <v>2</v>
      </c>
      <c r="S464" s="31">
        <v>4</v>
      </c>
      <c r="T464" s="181"/>
      <c r="U464" s="31">
        <v>24</v>
      </c>
      <c r="V464" s="31">
        <f>IF(W464="","",IFERROR(INDEX(Docentes!C:C,MATCH(W464,Docentes!D:D,0)),"NUEVO"))</f>
        <v>21813726</v>
      </c>
      <c r="W464" s="809" t="s">
        <v>343</v>
      </c>
      <c r="X464" s="274" t="s">
        <v>168</v>
      </c>
      <c r="Y464" s="31" t="s">
        <v>1242</v>
      </c>
      <c r="Z464" s="789" t="s">
        <v>1089</v>
      </c>
      <c r="AA464" s="31"/>
      <c r="AB464" s="31"/>
      <c r="AC464" s="31"/>
      <c r="AD464" s="31" t="s">
        <v>1524</v>
      </c>
      <c r="AE464" s="31">
        <v>24</v>
      </c>
      <c r="AF464" s="31" t="s">
        <v>1242</v>
      </c>
      <c r="AG464" s="31" t="str">
        <f t="shared" si="298"/>
        <v>P</v>
      </c>
      <c r="AH464" s="31">
        <v>5</v>
      </c>
      <c r="AI464" s="31">
        <v>11</v>
      </c>
      <c r="AJ464" s="31">
        <v>0</v>
      </c>
      <c r="AK464" s="31">
        <v>12</v>
      </c>
      <c r="AL464" s="31">
        <v>40</v>
      </c>
      <c r="AM464" s="31">
        <f t="shared" si="304"/>
        <v>2.0000000000000009</v>
      </c>
      <c r="AN464" s="792">
        <f t="shared" si="305"/>
        <v>0.45833333333333331</v>
      </c>
      <c r="AO464" s="792">
        <f t="shared" si="306"/>
        <v>0.52777777777777779</v>
      </c>
      <c r="AP464" s="31" t="str" cm="1">
        <f t="array" ref="AP464">IF(W464="","",IF(SUMPRODUCT((W464=$W$6:$W$1560)*(AH464=$AH$6:$AH$1560)*(AN464=$AN$6:$AN$1560)*(AO464=$AO$6:$AO$1560)*(ROW($W$6:$W$1560)&lt;&gt;ROW(W464))*((R464=0)*($R$6:$R$1560&gt;0)+(R464&gt;0)*($R$6:$R$1560=0)))&gt;0,"SALONES UNIDOS",IF(SUMPRODUCT((W464=$W$6:$W$1560)*(AH464=$AH$6:$AH$1560)*((AN464&lt;$AO$6:$AO$1560)*(AO464&gt;$AN$6:$AN$1560))*(ROW($W$6:$W$1560)&lt;&gt;ROW(W464)))&gt;0,"CRUZADO","Sin cruce")))</f>
        <v>Sin cruce</v>
      </c>
      <c r="AQ464" s="792" t="str">
        <f t="shared" si="307"/>
        <v>AF5PRINCIPALA</v>
      </c>
      <c r="AR464" s="792" t="str" cm="1">
        <f t="array" ref="AR464">IF(AQ464="","",IF(SUMPRODUCT((AQ464=$AQ$6:$AQ$1560)*(AH464=$AH$6:$AH$1560)*(AN464=$AN$6:$AN$1560)*(AO464=$AO$6:$AO$1560)*(ROW($AQ$6:$AQ$1560)&lt;&gt;ROW(AQ464))*((R464=0)*($R$6:$R$1560&gt;0)+(R464&gt;0)*($R$6:$R$1560=0)))&gt;0,"SALONES UNIDOS",IF(SUMPRODUCT((AQ464=$AQ$6:$AQ$1560)*(AH464=$AH$6:$AH$1560)*((AN464&lt;$AO$6:$AO$1560)*(AO464&gt;$AN$6:$AN$1560))*(ROW($AQ$6:$AQ$1560)&lt;&gt;ROW(AQ464)))&gt;0,"CRUZADO","Sin cruce")))</f>
        <v>Sin cruce</v>
      </c>
    </row>
    <row r="465" spans="3:44" s="8" customFormat="1" ht="18" hidden="1" customHeight="1">
      <c r="C465" s="11" t="s">
        <v>1081</v>
      </c>
      <c r="D465" s="31" t="s">
        <v>1082</v>
      </c>
      <c r="E465" s="31">
        <v>20261</v>
      </c>
      <c r="F465" s="11" t="s">
        <v>23</v>
      </c>
      <c r="G465" s="11" t="s">
        <v>20</v>
      </c>
      <c r="H465" s="11" t="s">
        <v>15</v>
      </c>
      <c r="I465" s="11">
        <v>5</v>
      </c>
      <c r="J465" s="11" t="s">
        <v>26</v>
      </c>
      <c r="K465" s="803" t="s">
        <v>1099</v>
      </c>
      <c r="L465" s="35" t="s">
        <v>1100</v>
      </c>
      <c r="M465" s="31" t="s">
        <v>1101</v>
      </c>
      <c r="N465" s="31" t="s">
        <v>1086</v>
      </c>
      <c r="O465" s="11" t="s">
        <v>769</v>
      </c>
      <c r="P465" s="31">
        <v>1</v>
      </c>
      <c r="Q465" s="31">
        <v>2</v>
      </c>
      <c r="R465" s="262">
        <v>0</v>
      </c>
      <c r="S465" s="31">
        <v>3</v>
      </c>
      <c r="T465" s="181"/>
      <c r="U465" s="31">
        <v>15</v>
      </c>
      <c r="V465" s="31">
        <f>IF(W465="","",IFERROR(INDEX(Docentes!C:C,MATCH(W465,Docentes!D:D,0)),"NUEVO"))</f>
        <v>15738084</v>
      </c>
      <c r="W465" s="693" t="s">
        <v>1009</v>
      </c>
      <c r="X465" s="274" t="s">
        <v>167</v>
      </c>
      <c r="Y465" s="31" t="s">
        <v>1088</v>
      </c>
      <c r="Z465" s="789" t="s">
        <v>1089</v>
      </c>
      <c r="AA465" s="31"/>
      <c r="AB465" s="31" t="s">
        <v>1092</v>
      </c>
      <c r="AC465" s="31"/>
      <c r="AD465" s="31"/>
      <c r="AE465" s="31"/>
      <c r="AF465" s="31" t="s">
        <v>1088</v>
      </c>
      <c r="AG465" s="31" t="str">
        <f t="shared" si="298"/>
        <v>TP</v>
      </c>
      <c r="AH465" s="31">
        <v>1</v>
      </c>
      <c r="AI465" s="31">
        <v>16</v>
      </c>
      <c r="AJ465" s="31">
        <v>0</v>
      </c>
      <c r="AK465" s="31">
        <v>18</v>
      </c>
      <c r="AL465" s="31">
        <v>30</v>
      </c>
      <c r="AM465" s="31">
        <f t="shared" si="304"/>
        <v>0</v>
      </c>
      <c r="AN465" s="792">
        <f t="shared" si="305"/>
        <v>0.66666666666666663</v>
      </c>
      <c r="AO465" s="792">
        <f t="shared" si="306"/>
        <v>0.77083333333333337</v>
      </c>
      <c r="AP465" s="31" t="str" cm="1">
        <f t="array" ref="AP465">IF(W465="","",IF(SUMPRODUCT((W465=$W$6:$W$1560)*(AH465=$AH$6:$AH$1560)*(AN465=$AN$6:$AN$1560)*(AO465=$AO$6:$AO$1560)*(ROW($W$6:$W$1560)&lt;&gt;ROW(W465))*((R465=0)*($R$6:$R$1560&gt;0)+(R465&gt;0)*($R$6:$R$1560=0)))&gt;0,"SALONES UNIDOS",IF(SUMPRODUCT((W465=$W$6:$W$1560)*(AH465=$AH$6:$AH$1560)*((AN465&lt;$AO$6:$AO$1560)*(AO465&gt;$AN$6:$AN$1560))*(ROW($W$6:$W$1560)&lt;&gt;ROW(W465)))&gt;0,"CRUZADO","Sin cruce")))</f>
        <v>SALONES UNIDOS</v>
      </c>
      <c r="AQ465" s="792" t="str">
        <f t="shared" si="307"/>
        <v>AF5PRINCIPALB</v>
      </c>
      <c r="AR465" s="792" t="str" cm="1">
        <f t="array" ref="AR465">IF(AQ465="","",IF(SUMPRODUCT((AQ465=$AQ$6:$AQ$1560)*(AH465=$AH$6:$AH$1560)*(AN465=$AN$6:$AN$1560)*(AO465=$AO$6:$AO$1560)*(ROW($AQ$6:$AQ$1560)&lt;&gt;ROW(AQ465))*((R465=0)*($R$6:$R$1560&gt;0)+(R465&gt;0)*($R$6:$R$1560=0)))&gt;0,"SALONES UNIDOS",IF(SUMPRODUCT((AQ465=$AQ$6:$AQ$1560)*(AH465=$AH$6:$AH$1560)*((AN465&lt;$AO$6:$AO$1560)*(AO465&gt;$AN$6:$AN$1560))*(ROW($AQ$6:$AQ$1560)&lt;&gt;ROW(AQ465)))&gt;0,"CRUZADO","Sin cruce")))</f>
        <v>Sin cruce</v>
      </c>
    </row>
    <row r="466" spans="3:44" s="8" customFormat="1" ht="18.75" hidden="1" customHeight="1">
      <c r="C466" s="11" t="s">
        <v>1081</v>
      </c>
      <c r="D466" s="31" t="s">
        <v>1082</v>
      </c>
      <c r="E466" s="31">
        <v>20261</v>
      </c>
      <c r="F466" s="11" t="s">
        <v>23</v>
      </c>
      <c r="G466" s="11" t="s">
        <v>20</v>
      </c>
      <c r="H466" s="11" t="s">
        <v>15</v>
      </c>
      <c r="I466" s="11">
        <v>5</v>
      </c>
      <c r="J466" s="11" t="s">
        <v>26</v>
      </c>
      <c r="K466" s="803" t="s">
        <v>1099</v>
      </c>
      <c r="L466" s="35" t="s">
        <v>1100</v>
      </c>
      <c r="M466" s="31" t="s">
        <v>1101</v>
      </c>
      <c r="N466" s="31" t="s">
        <v>1086</v>
      </c>
      <c r="O466" s="11" t="s">
        <v>769</v>
      </c>
      <c r="P466" s="31">
        <v>0</v>
      </c>
      <c r="Q466" s="31">
        <v>2</v>
      </c>
      <c r="R466" s="262">
        <v>0</v>
      </c>
      <c r="S466" s="31">
        <v>3</v>
      </c>
      <c r="T466" s="181"/>
      <c r="U466" s="31">
        <v>15</v>
      </c>
      <c r="V466" s="31">
        <f>IF(W466="","",IFERROR(INDEX(Docentes!C:C,MATCH(W466,Docentes!D:D,0)),"NUEVO"))</f>
        <v>15738084</v>
      </c>
      <c r="W466" s="693" t="s">
        <v>1009</v>
      </c>
      <c r="X466" s="274" t="s">
        <v>167</v>
      </c>
      <c r="Y466" s="31" t="s">
        <v>1088</v>
      </c>
      <c r="Z466" s="789" t="s">
        <v>1089</v>
      </c>
      <c r="AA466" s="31"/>
      <c r="AB466" s="31" t="s">
        <v>1092</v>
      </c>
      <c r="AC466" s="31"/>
      <c r="AD466" s="31"/>
      <c r="AE466" s="31"/>
      <c r="AF466" s="31" t="s">
        <v>1088</v>
      </c>
      <c r="AG466" s="31" t="str">
        <f t="shared" si="298"/>
        <v>P</v>
      </c>
      <c r="AH466" s="31">
        <v>3</v>
      </c>
      <c r="AI466" s="31">
        <v>16</v>
      </c>
      <c r="AJ466" s="31">
        <v>0</v>
      </c>
      <c r="AK466" s="31">
        <v>17</v>
      </c>
      <c r="AL466" s="31">
        <v>40</v>
      </c>
      <c r="AM466" s="31">
        <f t="shared" si="304"/>
        <v>0</v>
      </c>
      <c r="AN466" s="792">
        <f t="shared" si="305"/>
        <v>0.66666666666666663</v>
      </c>
      <c r="AO466" s="792">
        <f t="shared" si="306"/>
        <v>0.73611111111111116</v>
      </c>
      <c r="AP466" s="31" t="str" cm="1">
        <f t="array" ref="AP466">IF(W466="","",IF(SUMPRODUCT((W466=$W$6:$W$1560)*(AH466=$AH$6:$AH$1560)*(AN466=$AN$6:$AN$1560)*(AO466=$AO$6:$AO$1560)*(ROW($W$6:$W$1560)&lt;&gt;ROW(W466))*((R466=0)*($R$6:$R$1560&gt;0)+(R466&gt;0)*($R$6:$R$1560=0)))&gt;0,"SALONES UNIDOS",IF(SUMPRODUCT((W466=$W$6:$W$1560)*(AH466=$AH$6:$AH$1560)*((AN466&lt;$AO$6:$AO$1560)*(AO466&gt;$AN$6:$AN$1560))*(ROW($W$6:$W$1560)&lt;&gt;ROW(W466)))&gt;0,"CRUZADO","Sin cruce")))</f>
        <v>SALONES UNIDOS</v>
      </c>
      <c r="AQ466" s="792" t="str">
        <f t="shared" si="307"/>
        <v>AF5PRINCIPALB</v>
      </c>
      <c r="AR466" s="792" t="str" cm="1">
        <f t="array" ref="AR466">IF(AQ466="","",IF(SUMPRODUCT((AQ466=$AQ$6:$AQ$1560)*(AH466=$AH$6:$AH$1560)*(AN466=$AN$6:$AN$1560)*(AO466=$AO$6:$AO$1560)*(ROW($AQ$6:$AQ$1560)&lt;&gt;ROW(AQ466))*((R466=0)*($R$6:$R$1560&gt;0)+(R466&gt;0)*($R$6:$R$1560=0)))&gt;0,"SALONES UNIDOS",IF(SUMPRODUCT((AQ466=$AQ$6:$AQ$1560)*(AH466=$AH$6:$AH$1560)*((AN466&lt;$AO$6:$AO$1560)*(AO466&gt;$AN$6:$AN$1560))*(ROW($AQ$6:$AQ$1560)&lt;&gt;ROW(AQ466)))&gt;0,"CRUZADO","Sin cruce")))</f>
        <v>Sin cruce</v>
      </c>
    </row>
    <row r="467" spans="3:44" s="8" customFormat="1" ht="18.75" hidden="1" customHeight="1">
      <c r="C467" s="11" t="s">
        <v>1081</v>
      </c>
      <c r="D467" s="31" t="s">
        <v>1082</v>
      </c>
      <c r="E467" s="31">
        <v>20261</v>
      </c>
      <c r="F467" s="11" t="s">
        <v>23</v>
      </c>
      <c r="G467" s="11" t="s">
        <v>20</v>
      </c>
      <c r="H467" s="11" t="s">
        <v>15</v>
      </c>
      <c r="I467" s="11">
        <v>5</v>
      </c>
      <c r="J467" s="11" t="s">
        <v>26</v>
      </c>
      <c r="K467" s="803" t="s">
        <v>1083</v>
      </c>
      <c r="L467" s="35" t="s">
        <v>1084</v>
      </c>
      <c r="M467" s="31" t="s">
        <v>1085</v>
      </c>
      <c r="N467" s="31" t="s">
        <v>1086</v>
      </c>
      <c r="O467" s="11" t="s">
        <v>731</v>
      </c>
      <c r="P467" s="31">
        <v>3</v>
      </c>
      <c r="Q467" s="31">
        <v>2</v>
      </c>
      <c r="R467" s="262">
        <v>5</v>
      </c>
      <c r="S467" s="31">
        <v>4</v>
      </c>
      <c r="T467" s="181"/>
      <c r="U467" s="31">
        <v>15</v>
      </c>
      <c r="V467" s="31">
        <f>IF(W467="","",IFERROR(INDEX(Docentes!C:C,MATCH(W467,Docentes!D:D,0)),"NUEVO"))</f>
        <v>6105629</v>
      </c>
      <c r="W467" s="809" t="s">
        <v>505</v>
      </c>
      <c r="X467" s="274" t="s">
        <v>1530</v>
      </c>
      <c r="Y467" s="31" t="s">
        <v>1088</v>
      </c>
      <c r="Z467" s="789" t="s">
        <v>1089</v>
      </c>
      <c r="AA467" s="31" t="s">
        <v>41</v>
      </c>
      <c r="AB467" s="31" t="s">
        <v>1531</v>
      </c>
      <c r="AC467" s="31">
        <v>48</v>
      </c>
      <c r="AD467" s="31"/>
      <c r="AE467" s="31"/>
      <c r="AF467" s="31" t="s">
        <v>1088</v>
      </c>
      <c r="AG467" s="31" t="str">
        <f t="shared" si="298"/>
        <v>TP</v>
      </c>
      <c r="AH467" s="31">
        <v>3</v>
      </c>
      <c r="AI467" s="31">
        <v>18</v>
      </c>
      <c r="AJ467" s="31">
        <v>30</v>
      </c>
      <c r="AK467" s="31">
        <v>22</v>
      </c>
      <c r="AL467" s="31">
        <v>40</v>
      </c>
      <c r="AM467" s="31">
        <f t="shared" si="304"/>
        <v>4.9999999999999982</v>
      </c>
      <c r="AN467" s="792">
        <f t="shared" si="305"/>
        <v>0.77083333333333337</v>
      </c>
      <c r="AO467" s="792">
        <f t="shared" si="306"/>
        <v>0.94444444444444442</v>
      </c>
      <c r="AP467" s="31" t="str" cm="1">
        <f t="array" ref="AP467">IF(W467="","",IF(SUMPRODUCT((W467=$W$6:$W$1560)*(AH467=$AH$6:$AH$1560)*(AN467=$AN$6:$AN$1560)*(AO467=$AO$6:$AO$1560)*(ROW($W$6:$W$1560)&lt;&gt;ROW(W467))*((R467=0)*($R$6:$R$1560&gt;0)+(R467&gt;0)*($R$6:$R$1560=0)))&gt;0,"SALONES UNIDOS",IF(SUMPRODUCT((W467=$W$6:$W$1560)*(AH467=$AH$6:$AH$1560)*((AN467&lt;$AO$6:$AO$1560)*(AO467&gt;$AN$6:$AN$1560))*(ROW($W$6:$W$1560)&lt;&gt;ROW(W467)))&gt;0,"CRUZADO","Sin cruce")))</f>
        <v>SALONES UNIDOS</v>
      </c>
      <c r="AQ467" s="792" t="str">
        <f t="shared" si="307"/>
        <v>AF5PRINCIPALB</v>
      </c>
      <c r="AR467" s="792" t="str" cm="1">
        <f t="array" ref="AR467">IF(AQ467="","",IF(SUMPRODUCT((AQ467=$AQ$6:$AQ$1560)*(AH467=$AH$6:$AH$1560)*(AN467=$AN$6:$AN$1560)*(AO467=$AO$6:$AO$1560)*(ROW($AQ$6:$AQ$1560)&lt;&gt;ROW(AQ467))*((R467=0)*($R$6:$R$1560&gt;0)+(R467&gt;0)*($R$6:$R$1560=0)))&gt;0,"SALONES UNIDOS",IF(SUMPRODUCT((AQ467=$AQ$6:$AQ$1560)*(AH467=$AH$6:$AH$1560)*((AN467&lt;$AO$6:$AO$1560)*(AO467&gt;$AN$6:$AN$1560))*(ROW($AQ$6:$AQ$1560)&lt;&gt;ROW(AQ467)))&gt;0,"CRUZADO","Sin cruce")))</f>
        <v>Sin cruce</v>
      </c>
    </row>
    <row r="468" spans="3:44" s="8" customFormat="1" ht="18.75" hidden="1" customHeight="1">
      <c r="C468" s="11" t="s">
        <v>1081</v>
      </c>
      <c r="D468" s="31" t="s">
        <v>1082</v>
      </c>
      <c r="E468" s="31">
        <v>20261</v>
      </c>
      <c r="F468" s="11" t="s">
        <v>23</v>
      </c>
      <c r="G468" s="11" t="s">
        <v>20</v>
      </c>
      <c r="H468" s="11" t="s">
        <v>15</v>
      </c>
      <c r="I468" s="11">
        <v>5</v>
      </c>
      <c r="J468" s="11" t="s">
        <v>26</v>
      </c>
      <c r="K468" s="803" t="s">
        <v>1090</v>
      </c>
      <c r="L468" s="35" t="s">
        <v>1091</v>
      </c>
      <c r="M468" s="31" t="s">
        <v>1085</v>
      </c>
      <c r="N468" s="31" t="s">
        <v>1086</v>
      </c>
      <c r="O468" s="11" t="s">
        <v>769</v>
      </c>
      <c r="P468" s="31">
        <v>2</v>
      </c>
      <c r="Q468" s="31">
        <v>0</v>
      </c>
      <c r="R468" s="262">
        <v>0</v>
      </c>
      <c r="S468" s="31">
        <v>3</v>
      </c>
      <c r="T468" s="181"/>
      <c r="U468" s="31">
        <v>15</v>
      </c>
      <c r="V468" s="31">
        <f>IF(W468="","",IFERROR(INDEX(Docentes!C:C,MATCH(W468,Docentes!D:D,0)),"NUEVO"))</f>
        <v>46144315</v>
      </c>
      <c r="W468" s="809" t="s">
        <v>381</v>
      </c>
      <c r="X468" s="274" t="s">
        <v>167</v>
      </c>
      <c r="Y468" s="31" t="s">
        <v>1088</v>
      </c>
      <c r="Z468" s="789" t="s">
        <v>1089</v>
      </c>
      <c r="AA468" s="31"/>
      <c r="AB468" s="31" t="s">
        <v>1092</v>
      </c>
      <c r="AC468" s="31"/>
      <c r="AD468" s="31"/>
      <c r="AE468" s="31"/>
      <c r="AF468" s="31" t="s">
        <v>1088</v>
      </c>
      <c r="AG468" s="31" t="str">
        <f t="shared" si="298"/>
        <v>T</v>
      </c>
      <c r="AH468" s="31">
        <v>1</v>
      </c>
      <c r="AI468" s="31">
        <v>19</v>
      </c>
      <c r="AJ468" s="31">
        <v>20</v>
      </c>
      <c r="AK468" s="31">
        <v>21</v>
      </c>
      <c r="AL468" s="31">
        <v>0</v>
      </c>
      <c r="AM468" s="31">
        <f t="shared" si="304"/>
        <v>0</v>
      </c>
      <c r="AN468" s="792">
        <f t="shared" si="305"/>
        <v>0.80555555555555547</v>
      </c>
      <c r="AO468" s="792">
        <f t="shared" si="306"/>
        <v>0.875</v>
      </c>
      <c r="AP468" s="31" t="str" cm="1">
        <f t="array" ref="AP468">IF(W468="","",IF(SUMPRODUCT((W468=$W$6:$W$1560)*(AH468=$AH$6:$AH$1560)*(AN468=$AN$6:$AN$1560)*(AO468=$AO$6:$AO$1560)*(ROW($W$6:$W$1560)&lt;&gt;ROW(W468))*((R468=0)*($R$6:$R$1560&gt;0)+(R468&gt;0)*($R$6:$R$1560=0)))&gt;0,"SALONES UNIDOS",IF(SUMPRODUCT((W468=$W$6:$W$1560)*(AH468=$AH$6:$AH$1560)*((AN468&lt;$AO$6:$AO$1560)*(AO468&gt;$AN$6:$AN$1560))*(ROW($W$6:$W$1560)&lt;&gt;ROW(W468)))&gt;0,"CRUZADO","Sin cruce")))</f>
        <v>SALONES UNIDOS</v>
      </c>
      <c r="AQ468" s="792" t="str">
        <f t="shared" si="307"/>
        <v>AF5PRINCIPALB</v>
      </c>
      <c r="AR468" s="792" t="str" cm="1">
        <f t="array" ref="AR468">IF(AQ468="","",IF(SUMPRODUCT((AQ468=$AQ$6:$AQ$1560)*(AH468=$AH$6:$AH$1560)*(AN468=$AN$6:$AN$1560)*(AO468=$AO$6:$AO$1560)*(ROW($AQ$6:$AQ$1560)&lt;&gt;ROW(AQ468))*((R468=0)*($R$6:$R$1560&gt;0)+(R468&gt;0)*($R$6:$R$1560=0)))&gt;0,"SALONES UNIDOS",IF(SUMPRODUCT((AQ468=$AQ$6:$AQ$1560)*(AH468=$AH$6:$AH$1560)*((AN468&lt;$AO$6:$AO$1560)*(AO468&gt;$AN$6:$AN$1560))*(ROW($AQ$6:$AQ$1560)&lt;&gt;ROW(AQ468)))&gt;0,"CRUZADO","Sin cruce")))</f>
        <v>Sin cruce</v>
      </c>
    </row>
    <row r="469" spans="3:44" s="8" customFormat="1" ht="18.75" hidden="1" customHeight="1">
      <c r="C469" s="11" t="s">
        <v>1081</v>
      </c>
      <c r="D469" s="31" t="s">
        <v>1082</v>
      </c>
      <c r="E469" s="31">
        <v>20261</v>
      </c>
      <c r="F469" s="11" t="s">
        <v>23</v>
      </c>
      <c r="G469" s="11" t="s">
        <v>20</v>
      </c>
      <c r="H469" s="11" t="s">
        <v>15</v>
      </c>
      <c r="I469" s="11">
        <v>5</v>
      </c>
      <c r="J469" s="11" t="s">
        <v>26</v>
      </c>
      <c r="K469" s="803" t="s">
        <v>1090</v>
      </c>
      <c r="L469" s="35" t="s">
        <v>1091</v>
      </c>
      <c r="M469" s="31" t="s">
        <v>1085</v>
      </c>
      <c r="N469" s="31" t="s">
        <v>1086</v>
      </c>
      <c r="O469" s="11" t="s">
        <v>769</v>
      </c>
      <c r="P469" s="31">
        <v>0</v>
      </c>
      <c r="Q469" s="31">
        <v>2</v>
      </c>
      <c r="R469" s="262">
        <v>0</v>
      </c>
      <c r="S469" s="31">
        <v>3</v>
      </c>
      <c r="T469" s="181"/>
      <c r="U469" s="31">
        <v>15</v>
      </c>
      <c r="V469" s="31">
        <f>IF(W469="","",IFERROR(INDEX(Docentes!C:C,MATCH(W469,Docentes!D:D,0)),"NUEVO"))</f>
        <v>46144315</v>
      </c>
      <c r="W469" s="809" t="s">
        <v>381</v>
      </c>
      <c r="X469" s="274" t="s">
        <v>167</v>
      </c>
      <c r="Y469" s="31" t="s">
        <v>1088</v>
      </c>
      <c r="Z469" s="789" t="s">
        <v>1089</v>
      </c>
      <c r="AA469" s="31"/>
      <c r="AB469" s="31" t="s">
        <v>1092</v>
      </c>
      <c r="AC469" s="31"/>
      <c r="AD469" s="31"/>
      <c r="AE469" s="31"/>
      <c r="AF469" s="31" t="s">
        <v>1088</v>
      </c>
      <c r="AG469" s="31" t="str">
        <f t="shared" si="298"/>
        <v>P</v>
      </c>
      <c r="AH469" s="31">
        <v>4</v>
      </c>
      <c r="AI469" s="31">
        <v>17</v>
      </c>
      <c r="AJ469" s="31">
        <v>40</v>
      </c>
      <c r="AK469" s="31">
        <v>19</v>
      </c>
      <c r="AL469" s="31">
        <v>20</v>
      </c>
      <c r="AM469" s="31">
        <f t="shared" ref="AM469" si="308">IF(R469=0,0,IF(AI469="",R469,IF(X469="HIBRIDO VIRTUAL",0,((((AK469/24)+(AL469/1440))-((AI469/24)+(AJ469/1440)))*1440/50))))</f>
        <v>0</v>
      </c>
      <c r="AN469" s="792">
        <f t="shared" ref="AN469" si="309">AI469/24+AJ469/1440</f>
        <v>0.73611111111111116</v>
      </c>
      <c r="AO469" s="792">
        <f t="shared" ref="AO469" si="310">AK469/24+AL469/1440</f>
        <v>0.80555555555555547</v>
      </c>
      <c r="AP469" s="31" t="str" cm="1">
        <f t="array" ref="AP469">IF(W469="","",IF(SUMPRODUCT((W469=$W$6:$W$1560)*(AH469=$AH$6:$AH$1560)*(AN469=$AN$6:$AN$1560)*(AO469=$AO$6:$AO$1560)*(ROW($W$6:$W$1560)&lt;&gt;ROW(W469))*((R469=0)*($R$6:$R$1560&gt;0)+(R469&gt;0)*($R$6:$R$1560=0)))&gt;0,"SALONES UNIDOS",IF(SUMPRODUCT((W469=$W$6:$W$1560)*(AH469=$AH$6:$AH$1560)*((AN469&lt;$AO$6:$AO$1560)*(AO469&gt;$AN$6:$AN$1560))*(ROW($W$6:$W$1560)&lt;&gt;ROW(W469)))&gt;0,"CRUZADO","Sin cruce")))</f>
        <v>SALONES UNIDOS</v>
      </c>
      <c r="AQ469" s="792" t="str">
        <f t="shared" ref="AQ469" si="311">TRIM(CONCATENATE(H469,I469,F469,J469))</f>
        <v>AF5PRINCIPALB</v>
      </c>
      <c r="AR469" s="792" t="str" cm="1">
        <f t="array" ref="AR469">IF(AQ469="","",IF(SUMPRODUCT((AQ469=$AQ$6:$AQ$1560)*(AH469=$AH$6:$AH$1560)*(AN469=$AN$6:$AN$1560)*(AO469=$AO$6:$AO$1560)*(ROW($AQ$6:$AQ$1560)&lt;&gt;ROW(AQ469))*((R469=0)*($R$6:$R$1560&gt;0)+(R469&gt;0)*($R$6:$R$1560=0)))&gt;0,"SALONES UNIDOS",IF(SUMPRODUCT((AQ469=$AQ$6:$AQ$1560)*(AH469=$AH$6:$AH$1560)*((AN469&lt;$AO$6:$AO$1560)*(AO469&gt;$AN$6:$AN$1560))*(ROW($AQ$6:$AQ$1560)&lt;&gt;ROW(AQ469)))&gt;0,"CRUZADO","Sin cruce")))</f>
        <v>Sin cruce</v>
      </c>
    </row>
    <row r="470" spans="3:44" s="8" customFormat="1" ht="18.75" hidden="1" customHeight="1">
      <c r="C470" s="11" t="s">
        <v>1081</v>
      </c>
      <c r="D470" s="31" t="s">
        <v>1082</v>
      </c>
      <c r="E470" s="31">
        <v>20261</v>
      </c>
      <c r="F470" s="11" t="s">
        <v>23</v>
      </c>
      <c r="G470" s="11" t="s">
        <v>20</v>
      </c>
      <c r="H470" s="11" t="s">
        <v>15</v>
      </c>
      <c r="I470" s="11">
        <v>5</v>
      </c>
      <c r="J470" s="11" t="s">
        <v>26</v>
      </c>
      <c r="K470" s="803" t="s">
        <v>1093</v>
      </c>
      <c r="L470" s="35" t="s">
        <v>1094</v>
      </c>
      <c r="M470" s="31" t="s">
        <v>1085</v>
      </c>
      <c r="N470" s="31" t="s">
        <v>1086</v>
      </c>
      <c r="O470" s="11" t="s">
        <v>731</v>
      </c>
      <c r="P470" s="31">
        <v>2</v>
      </c>
      <c r="Q470" s="31">
        <v>2</v>
      </c>
      <c r="R470" s="262">
        <v>4</v>
      </c>
      <c r="S470" s="31">
        <v>3</v>
      </c>
      <c r="T470" s="181"/>
      <c r="U470" s="31">
        <v>15</v>
      </c>
      <c r="V470" s="31">
        <f>IF(W470="","",IFERROR(INDEX(Docentes!C:C,MATCH(W470,Docentes!D:D,0)),"NUEVO"))</f>
        <v>40165347</v>
      </c>
      <c r="W470" s="809" t="s">
        <v>300</v>
      </c>
      <c r="X470" s="274" t="s">
        <v>1530</v>
      </c>
      <c r="Y470" s="31" t="s">
        <v>1088</v>
      </c>
      <c r="Z470" s="789" t="s">
        <v>1089</v>
      </c>
      <c r="AA470" s="31" t="s">
        <v>41</v>
      </c>
      <c r="AB470" s="31" t="s">
        <v>1531</v>
      </c>
      <c r="AC470" s="31">
        <v>48</v>
      </c>
      <c r="AD470" s="31"/>
      <c r="AE470" s="31"/>
      <c r="AF470" s="31" t="s">
        <v>1088</v>
      </c>
      <c r="AG470" s="31" t="str">
        <f t="shared" si="298"/>
        <v>TP</v>
      </c>
      <c r="AH470" s="31">
        <v>4</v>
      </c>
      <c r="AI470" s="31">
        <v>20</v>
      </c>
      <c r="AJ470" s="31">
        <v>10</v>
      </c>
      <c r="AK470" s="31">
        <v>23</v>
      </c>
      <c r="AL470" s="31">
        <v>30</v>
      </c>
      <c r="AM470" s="31">
        <f t="shared" si="304"/>
        <v>4.0000000000000018</v>
      </c>
      <c r="AN470" s="792">
        <f t="shared" si="305"/>
        <v>0.84027777777777779</v>
      </c>
      <c r="AO470" s="792">
        <f t="shared" si="306"/>
        <v>0.97916666666666674</v>
      </c>
      <c r="AP470" s="31" t="str" cm="1">
        <f t="array" ref="AP470">IF(W470="","",IF(SUMPRODUCT((W470=$W$6:$W$1560)*(AH470=$AH$6:$AH$1560)*(AN470=$AN$6:$AN$1560)*(AO470=$AO$6:$AO$1560)*(ROW($W$6:$W$1560)&lt;&gt;ROW(W470))*((R470=0)*($R$6:$R$1560&gt;0)+(R470&gt;0)*($R$6:$R$1560=0)))&gt;0,"SALONES UNIDOS",IF(SUMPRODUCT((W470=$W$6:$W$1560)*(AH470=$AH$6:$AH$1560)*((AN470&lt;$AO$6:$AO$1560)*(AO470&gt;$AN$6:$AN$1560))*(ROW($W$6:$W$1560)&lt;&gt;ROW(W470)))&gt;0,"CRUZADO","Sin cruce")))</f>
        <v>SALONES UNIDOS</v>
      </c>
      <c r="AQ470" s="792" t="str">
        <f t="shared" si="307"/>
        <v>AF5PRINCIPALB</v>
      </c>
      <c r="AR470" s="792" t="str" cm="1">
        <f t="array" ref="AR470">IF(AQ470="","",IF(SUMPRODUCT((AQ470=$AQ$6:$AQ$1560)*(AH470=$AH$6:$AH$1560)*(AN470=$AN$6:$AN$1560)*(AO470=$AO$6:$AO$1560)*(ROW($AQ$6:$AQ$1560)&lt;&gt;ROW(AQ470))*((R470=0)*($R$6:$R$1560&gt;0)+(R470&gt;0)*($R$6:$R$1560=0)))&gt;0,"SALONES UNIDOS",IF(SUMPRODUCT((AQ470=$AQ$6:$AQ$1560)*(AH470=$AH$6:$AH$1560)*((AN470&lt;$AO$6:$AO$1560)*(AO470&gt;$AN$6:$AN$1560))*(ROW($AQ$6:$AQ$1560)&lt;&gt;ROW(AQ470)))&gt;0,"CRUZADO","Sin cruce")))</f>
        <v>Sin cruce</v>
      </c>
    </row>
    <row r="471" spans="3:44" s="8" customFormat="1" ht="18.75" hidden="1" customHeight="1">
      <c r="C471" s="11" t="s">
        <v>1081</v>
      </c>
      <c r="D471" s="31" t="s">
        <v>1082</v>
      </c>
      <c r="E471" s="31">
        <v>20261</v>
      </c>
      <c r="F471" s="11" t="s">
        <v>23</v>
      </c>
      <c r="G471" s="11" t="s">
        <v>20</v>
      </c>
      <c r="H471" s="11" t="s">
        <v>15</v>
      </c>
      <c r="I471" s="11">
        <v>5</v>
      </c>
      <c r="J471" s="11" t="s">
        <v>26</v>
      </c>
      <c r="K471" s="803" t="s">
        <v>1095</v>
      </c>
      <c r="L471" s="35" t="s">
        <v>1096</v>
      </c>
      <c r="M471" s="31" t="s">
        <v>1085</v>
      </c>
      <c r="N471" s="31" t="s">
        <v>1086</v>
      </c>
      <c r="O471" s="11" t="s">
        <v>731</v>
      </c>
      <c r="P471" s="31">
        <v>3</v>
      </c>
      <c r="Q471" s="31">
        <v>0</v>
      </c>
      <c r="R471" s="262">
        <v>3</v>
      </c>
      <c r="S471" s="31">
        <v>4</v>
      </c>
      <c r="T471" s="181"/>
      <c r="U471" s="31">
        <v>15</v>
      </c>
      <c r="V471" s="31">
        <f>IF(W471="","",IFERROR(INDEX(Docentes!C:C,MATCH(W471,Docentes!D:D,0)),"NUEVO"))</f>
        <v>40165347</v>
      </c>
      <c r="W471" s="809" t="s">
        <v>300</v>
      </c>
      <c r="X471" s="274" t="s">
        <v>168</v>
      </c>
      <c r="Y471" s="31" t="s">
        <v>1088</v>
      </c>
      <c r="Z471" s="789" t="s">
        <v>1089</v>
      </c>
      <c r="AA471" s="31" t="s">
        <v>16</v>
      </c>
      <c r="AB471" s="31" t="s">
        <v>1528</v>
      </c>
      <c r="AC471" s="31">
        <v>37</v>
      </c>
      <c r="AD471" s="31"/>
      <c r="AE471" s="31"/>
      <c r="AF471" s="31" t="s">
        <v>1088</v>
      </c>
      <c r="AG471" s="31" t="str">
        <f t="shared" si="298"/>
        <v>T</v>
      </c>
      <c r="AH471" s="31">
        <v>2</v>
      </c>
      <c r="AI471" s="31">
        <v>17</v>
      </c>
      <c r="AJ471" s="31">
        <v>40</v>
      </c>
      <c r="AK471" s="31">
        <v>20</v>
      </c>
      <c r="AL471" s="31">
        <v>10</v>
      </c>
      <c r="AM471" s="31">
        <f t="shared" si="304"/>
        <v>2.9999999999999987</v>
      </c>
      <c r="AN471" s="792">
        <f t="shared" si="305"/>
        <v>0.73611111111111116</v>
      </c>
      <c r="AO471" s="792">
        <f t="shared" si="306"/>
        <v>0.84027777777777779</v>
      </c>
      <c r="AP471" s="31" t="str" cm="1">
        <f t="array" ref="AP471">IF(W471="","",IF(SUMPRODUCT((W471=$W$6:$W$1560)*(AH471=$AH$6:$AH$1560)*(AN471=$AN$6:$AN$1560)*(AO471=$AO$6:$AO$1560)*(ROW($W$6:$W$1560)&lt;&gt;ROW(W471))*((R471=0)*($R$6:$R$1560&gt;0)+(R471&gt;0)*($R$6:$R$1560=0)))&gt;0,"SALONES UNIDOS",IF(SUMPRODUCT((W471=$W$6:$W$1560)*(AH471=$AH$6:$AH$1560)*((AN471&lt;$AO$6:$AO$1560)*(AO471&gt;$AN$6:$AN$1560))*(ROW($W$6:$W$1560)&lt;&gt;ROW(W471)))&gt;0,"CRUZADO","Sin cruce")))</f>
        <v>Sin cruce</v>
      </c>
      <c r="AQ471" s="792" t="str">
        <f t="shared" si="307"/>
        <v>AF5PRINCIPALB</v>
      </c>
      <c r="AR471" s="792" t="str" cm="1">
        <f t="array" ref="AR471">IF(AQ471="","",IF(SUMPRODUCT((AQ471=$AQ$6:$AQ$1560)*(AH471=$AH$6:$AH$1560)*(AN471=$AN$6:$AN$1560)*(AO471=$AO$6:$AO$1560)*(ROW($AQ$6:$AQ$1560)&lt;&gt;ROW(AQ471))*((R471=0)*($R$6:$R$1560&gt;0)+(R471&gt;0)*($R$6:$R$1560=0)))&gt;0,"SALONES UNIDOS",IF(SUMPRODUCT((AQ471=$AQ$6:$AQ$1560)*(AH471=$AH$6:$AH$1560)*((AN471&lt;$AO$6:$AO$1560)*(AO471&gt;$AN$6:$AN$1560))*(ROW($AQ$6:$AQ$1560)&lt;&gt;ROW(AQ471)))&gt;0,"CRUZADO","Sin cruce")))</f>
        <v>Sin cruce</v>
      </c>
    </row>
    <row r="472" spans="3:44" s="8" customFormat="1" ht="18.75" hidden="1" customHeight="1">
      <c r="C472" s="11" t="s">
        <v>1081</v>
      </c>
      <c r="D472" s="31" t="s">
        <v>1082</v>
      </c>
      <c r="E472" s="31">
        <v>20261</v>
      </c>
      <c r="F472" s="11" t="s">
        <v>23</v>
      </c>
      <c r="G472" s="11" t="s">
        <v>20</v>
      </c>
      <c r="H472" s="11" t="s">
        <v>15</v>
      </c>
      <c r="I472" s="11">
        <v>5</v>
      </c>
      <c r="J472" s="11" t="s">
        <v>26</v>
      </c>
      <c r="K472" s="803" t="s">
        <v>1095</v>
      </c>
      <c r="L472" s="35" t="s">
        <v>1096</v>
      </c>
      <c r="M472" s="31" t="s">
        <v>1085</v>
      </c>
      <c r="N472" s="31" t="s">
        <v>1086</v>
      </c>
      <c r="O472" s="11" t="s">
        <v>731</v>
      </c>
      <c r="P472" s="31">
        <v>0</v>
      </c>
      <c r="Q472" s="31">
        <v>2</v>
      </c>
      <c r="R472" s="262">
        <v>2</v>
      </c>
      <c r="S472" s="31">
        <v>4</v>
      </c>
      <c r="T472" s="181"/>
      <c r="U472" s="31">
        <v>15</v>
      </c>
      <c r="V472" s="31">
        <f>IF(W472="","",IFERROR(INDEX(Docentes!C:C,MATCH(W472,Docentes!D:D,0)),"NUEVO"))</f>
        <v>40165347</v>
      </c>
      <c r="W472" s="809" t="s">
        <v>300</v>
      </c>
      <c r="X472" s="274" t="s">
        <v>168</v>
      </c>
      <c r="Y472" s="31" t="s">
        <v>1088</v>
      </c>
      <c r="Z472" s="789" t="s">
        <v>1089</v>
      </c>
      <c r="AA472" s="31"/>
      <c r="AB472" s="31"/>
      <c r="AC472" s="31"/>
      <c r="AD472" s="31" t="s">
        <v>1524</v>
      </c>
      <c r="AE472" s="31">
        <v>24</v>
      </c>
      <c r="AF472" s="31" t="s">
        <v>1088</v>
      </c>
      <c r="AG472" s="31" t="str">
        <f t="shared" si="298"/>
        <v>P</v>
      </c>
      <c r="AH472" s="31">
        <v>2</v>
      </c>
      <c r="AI472" s="31">
        <v>20</v>
      </c>
      <c r="AJ472" s="31">
        <v>10</v>
      </c>
      <c r="AK472" s="31">
        <v>21</v>
      </c>
      <c r="AL472" s="31">
        <v>50</v>
      </c>
      <c r="AM472" s="31">
        <f t="shared" si="304"/>
        <v>1.9999999999999993</v>
      </c>
      <c r="AN472" s="792">
        <f t="shared" si="305"/>
        <v>0.84027777777777779</v>
      </c>
      <c r="AO472" s="792">
        <f t="shared" si="306"/>
        <v>0.90972222222222221</v>
      </c>
      <c r="AP472" s="31" t="str" cm="1">
        <f t="array" ref="AP472">IF(W472="","",IF(SUMPRODUCT((W472=$W$6:$W$1560)*(AH472=$AH$6:$AH$1560)*(AN472=$AN$6:$AN$1560)*(AO472=$AO$6:$AO$1560)*(ROW($W$6:$W$1560)&lt;&gt;ROW(W472))*((R472=0)*($R$6:$R$1560&gt;0)+(R472&gt;0)*($R$6:$R$1560=0)))&gt;0,"SALONES UNIDOS",IF(SUMPRODUCT((W472=$W$6:$W$1560)*(AH472=$AH$6:$AH$1560)*((AN472&lt;$AO$6:$AO$1560)*(AO472&gt;$AN$6:$AN$1560))*(ROW($W$6:$W$1560)&lt;&gt;ROW(W472)))&gt;0,"CRUZADO","Sin cruce")))</f>
        <v>Sin cruce</v>
      </c>
      <c r="AQ472" s="792" t="str">
        <f t="shared" si="307"/>
        <v>AF5PRINCIPALB</v>
      </c>
      <c r="AR472" s="792" t="str" cm="1">
        <f t="array" ref="AR472">IF(AQ472="","",IF(SUMPRODUCT((AQ472=$AQ$6:$AQ$1560)*(AH472=$AH$6:$AH$1560)*(AN472=$AN$6:$AN$1560)*(AO472=$AO$6:$AO$1560)*(ROW($AQ$6:$AQ$1560)&lt;&gt;ROW(AQ472))*((R472=0)*($R$6:$R$1560&gt;0)+(R472&gt;0)*($R$6:$R$1560=0)))&gt;0,"SALONES UNIDOS",IF(SUMPRODUCT((AQ472=$AQ$6:$AQ$1560)*(AH472=$AH$6:$AH$1560)*((AN472&lt;$AO$6:$AO$1560)*(AO472&gt;$AN$6:$AN$1560))*(ROW($AQ$6:$AQ$1560)&lt;&gt;ROW(AQ472)))&gt;0,"CRUZADO","Sin cruce")))</f>
        <v>Sin cruce</v>
      </c>
    </row>
    <row r="473" spans="3:44" s="8" customFormat="1" ht="18.75" hidden="1" customHeight="1">
      <c r="C473" s="11" t="s">
        <v>1081</v>
      </c>
      <c r="D473" s="31" t="s">
        <v>1082</v>
      </c>
      <c r="E473" s="31">
        <v>20261</v>
      </c>
      <c r="F473" s="11" t="s">
        <v>23</v>
      </c>
      <c r="G473" s="11" t="s">
        <v>20</v>
      </c>
      <c r="H473" s="11" t="s">
        <v>15</v>
      </c>
      <c r="I473" s="11">
        <v>5</v>
      </c>
      <c r="J473" s="11" t="s">
        <v>26</v>
      </c>
      <c r="K473" s="803" t="s">
        <v>1097</v>
      </c>
      <c r="L473" s="35" t="s">
        <v>1098</v>
      </c>
      <c r="M473" s="31" t="s">
        <v>1085</v>
      </c>
      <c r="N473" s="31" t="s">
        <v>1086</v>
      </c>
      <c r="O473" s="11" t="s">
        <v>731</v>
      </c>
      <c r="P473" s="31">
        <v>3</v>
      </c>
      <c r="Q473" s="31">
        <v>2</v>
      </c>
      <c r="R473" s="262">
        <v>0</v>
      </c>
      <c r="S473" s="31">
        <v>4</v>
      </c>
      <c r="T473" s="181"/>
      <c r="U473" s="31">
        <v>15</v>
      </c>
      <c r="V473" s="31">
        <f>IF(W473="","",IFERROR(INDEX(Docentes!C:C,MATCH(W473,Docentes!D:D,0)),"NUEVO"))</f>
        <v>46417761</v>
      </c>
      <c r="W473" s="809" t="s">
        <v>511</v>
      </c>
      <c r="X473" s="274" t="s">
        <v>167</v>
      </c>
      <c r="Y473" s="31" t="s">
        <v>1088</v>
      </c>
      <c r="Z473" s="789" t="s">
        <v>1089</v>
      </c>
      <c r="AA473" s="31"/>
      <c r="AB473" s="31" t="s">
        <v>1092</v>
      </c>
      <c r="AC473" s="31"/>
      <c r="AD473" s="31"/>
      <c r="AE473" s="31"/>
      <c r="AF473" s="31" t="s">
        <v>1088</v>
      </c>
      <c r="AG473" s="31" t="str">
        <f t="shared" si="298"/>
        <v>TP</v>
      </c>
      <c r="AH473" s="31">
        <v>5</v>
      </c>
      <c r="AI473" s="31">
        <v>18</v>
      </c>
      <c r="AJ473" s="31">
        <v>30</v>
      </c>
      <c r="AK473" s="31">
        <v>22</v>
      </c>
      <c r="AL473" s="31">
        <v>40</v>
      </c>
      <c r="AM473" s="31">
        <f t="shared" si="304"/>
        <v>0</v>
      </c>
      <c r="AN473" s="792">
        <f t="shared" si="305"/>
        <v>0.77083333333333337</v>
      </c>
      <c r="AO473" s="792">
        <f t="shared" si="306"/>
        <v>0.94444444444444442</v>
      </c>
      <c r="AP473" s="31" t="str" cm="1">
        <f t="array" ref="AP473">IF(W473="","",IF(SUMPRODUCT((W473=$W$6:$W$1560)*(AH473=$AH$6:$AH$1560)*(AN473=$AN$6:$AN$1560)*(AO473=$AO$6:$AO$1560)*(ROW($W$6:$W$1560)&lt;&gt;ROW(W473))*((R473=0)*($R$6:$R$1560&gt;0)+(R473&gt;0)*($R$6:$R$1560=0)))&gt;0,"SALONES UNIDOS",IF(SUMPRODUCT((W473=$W$6:$W$1560)*(AH473=$AH$6:$AH$1560)*((AN473&lt;$AO$6:$AO$1560)*(AO473&gt;$AN$6:$AN$1560))*(ROW($W$6:$W$1560)&lt;&gt;ROW(W473)))&gt;0,"CRUZADO","Sin cruce")))</f>
        <v>SALONES UNIDOS</v>
      </c>
      <c r="AQ473" s="792" t="str">
        <f t="shared" si="307"/>
        <v>AF5PRINCIPALB</v>
      </c>
      <c r="AR473" s="792" t="str" cm="1">
        <f t="array" ref="AR473">IF(AQ473="","",IF(SUMPRODUCT((AQ473=$AQ$6:$AQ$1560)*(AH473=$AH$6:$AH$1560)*(AN473=$AN$6:$AN$1560)*(AO473=$AO$6:$AO$1560)*(ROW($AQ$6:$AQ$1560)&lt;&gt;ROW(AQ473))*((R473=0)*($R$6:$R$1560&gt;0)+(R473&gt;0)*($R$6:$R$1560=0)))&gt;0,"SALONES UNIDOS",IF(SUMPRODUCT((AQ473=$AQ$6:$AQ$1560)*(AH473=$AH$6:$AH$1560)*((AN473&lt;$AO$6:$AO$1560)*(AO473&gt;$AN$6:$AN$1560))*(ROW($AQ$6:$AQ$1560)&lt;&gt;ROW(AQ473)))&gt;0,"CRUZADO","Sin cruce")))</f>
        <v>Sin cruce</v>
      </c>
    </row>
    <row r="474" spans="3:44" s="8" customFormat="1" ht="18.75" hidden="1" customHeight="1">
      <c r="C474" s="11" t="s">
        <v>1081</v>
      </c>
      <c r="D474" s="31" t="s">
        <v>1082</v>
      </c>
      <c r="E474" s="31">
        <v>20261</v>
      </c>
      <c r="F474" s="11" t="s">
        <v>23</v>
      </c>
      <c r="G474" s="11" t="s">
        <v>20</v>
      </c>
      <c r="H474" s="11" t="s">
        <v>15</v>
      </c>
      <c r="I474" s="11">
        <v>6</v>
      </c>
      <c r="J474" s="11" t="s">
        <v>16</v>
      </c>
      <c r="K474" s="803" t="s">
        <v>1532</v>
      </c>
      <c r="L474" s="35" t="s">
        <v>1533</v>
      </c>
      <c r="M474" s="31" t="s">
        <v>1085</v>
      </c>
      <c r="N474" s="31" t="s">
        <v>1086</v>
      </c>
      <c r="O474" s="11" t="s">
        <v>731</v>
      </c>
      <c r="P474" s="31">
        <v>4</v>
      </c>
      <c r="Q474" s="31">
        <v>0</v>
      </c>
      <c r="R474" s="262">
        <v>4</v>
      </c>
      <c r="S474" s="31">
        <v>4</v>
      </c>
      <c r="T474" s="181"/>
      <c r="U474" s="31">
        <v>12</v>
      </c>
      <c r="V474" s="31">
        <f>IF(W474="","",IFERROR(INDEX(Docentes!C:C,MATCH(W474,Docentes!D:D,0)),"NUEVO"))</f>
        <v>21813726</v>
      </c>
      <c r="W474" s="809" t="s">
        <v>343</v>
      </c>
      <c r="X474" s="274" t="s">
        <v>1332</v>
      </c>
      <c r="Y474" s="31" t="s">
        <v>1088</v>
      </c>
      <c r="Z474" s="789" t="s">
        <v>1089</v>
      </c>
      <c r="AA474" s="31" t="s">
        <v>16</v>
      </c>
      <c r="AB474" s="31" t="s">
        <v>1534</v>
      </c>
      <c r="AC474" s="31">
        <v>39</v>
      </c>
      <c r="AD474" s="31"/>
      <c r="AE474" s="31"/>
      <c r="AF474" s="31" t="s">
        <v>1088</v>
      </c>
      <c r="AG474" s="31" t="str">
        <f t="shared" si="298"/>
        <v>T</v>
      </c>
      <c r="AH474" s="31">
        <v>2</v>
      </c>
      <c r="AI474" s="31">
        <v>18</v>
      </c>
      <c r="AJ474" s="31">
        <v>30</v>
      </c>
      <c r="AK474" s="31">
        <v>21</v>
      </c>
      <c r="AL474" s="31">
        <v>50</v>
      </c>
      <c r="AM474" s="31">
        <f t="shared" si="304"/>
        <v>3.9999999999999987</v>
      </c>
      <c r="AN474" s="792">
        <f t="shared" si="305"/>
        <v>0.77083333333333337</v>
      </c>
      <c r="AO474" s="792">
        <f t="shared" si="306"/>
        <v>0.90972222222222221</v>
      </c>
      <c r="AP474" s="31" t="str" cm="1">
        <f t="array" ref="AP474">IF(W474="","",IF(SUMPRODUCT((W474=$W$6:$W$1560)*(AH474=$AH$6:$AH$1560)*(AN474=$AN$6:$AN$1560)*(AO474=$AO$6:$AO$1560)*(ROW($W$6:$W$1560)&lt;&gt;ROW(W474))*((R474=0)*($R$6:$R$1560&gt;0)+(R474&gt;0)*($R$6:$R$1560=0)))&gt;0,"SALONES UNIDOS",IF(SUMPRODUCT((W474=$W$6:$W$1560)*(AH474=$AH$6:$AH$1560)*((AN474&lt;$AO$6:$AO$1560)*(AO474&gt;$AN$6:$AN$1560))*(ROW($W$6:$W$1560)&lt;&gt;ROW(W474)))&gt;0,"CRUZADO","Sin cruce")))</f>
        <v>Sin cruce</v>
      </c>
      <c r="AQ474" s="792" t="str">
        <f t="shared" si="307"/>
        <v>AF6PRINCIPALA</v>
      </c>
      <c r="AR474" s="792" t="str" cm="1">
        <f t="array" ref="AR474">IF(AQ474="","",IF(SUMPRODUCT((AQ474=$AQ$6:$AQ$1560)*(AH474=$AH$6:$AH$1560)*(AN474=$AN$6:$AN$1560)*(AO474=$AO$6:$AO$1560)*(ROW($AQ$6:$AQ$1560)&lt;&gt;ROW(AQ474))*((R474=0)*($R$6:$R$1560&gt;0)+(R474&gt;0)*($R$6:$R$1560=0)))&gt;0,"SALONES UNIDOS",IF(SUMPRODUCT((AQ474=$AQ$6:$AQ$1560)*(AH474=$AH$6:$AH$1560)*((AN474&lt;$AO$6:$AO$1560)*(AO474&gt;$AN$6:$AN$1560))*(ROW($AQ$6:$AQ$1560)&lt;&gt;ROW(AQ474)))&gt;0,"CRUZADO","Sin cruce")))</f>
        <v>Sin cruce</v>
      </c>
    </row>
    <row r="475" spans="3:44" s="8" customFormat="1" ht="18.75" hidden="1" customHeight="1">
      <c r="C475" s="11" t="s">
        <v>1081</v>
      </c>
      <c r="D475" s="31" t="s">
        <v>1082</v>
      </c>
      <c r="E475" s="31">
        <v>20261</v>
      </c>
      <c r="F475" s="11" t="s">
        <v>23</v>
      </c>
      <c r="G475" s="11" t="s">
        <v>20</v>
      </c>
      <c r="H475" s="11" t="s">
        <v>15</v>
      </c>
      <c r="I475" s="11">
        <v>6</v>
      </c>
      <c r="J475" s="11" t="s">
        <v>16</v>
      </c>
      <c r="K475" s="803" t="s">
        <v>1535</v>
      </c>
      <c r="L475" s="35" t="s">
        <v>1536</v>
      </c>
      <c r="M475" s="31" t="s">
        <v>1085</v>
      </c>
      <c r="N475" s="31" t="s">
        <v>1086</v>
      </c>
      <c r="O475" s="11" t="s">
        <v>731</v>
      </c>
      <c r="P475" s="31">
        <v>4</v>
      </c>
      <c r="Q475" s="31">
        <v>0</v>
      </c>
      <c r="R475" s="262">
        <v>4</v>
      </c>
      <c r="S475" s="31">
        <v>4</v>
      </c>
      <c r="T475" s="181"/>
      <c r="U475" s="31">
        <v>12</v>
      </c>
      <c r="V475" s="31">
        <f>IF(W475="","",IFERROR(INDEX(Docentes!C:C,MATCH(W475,Docentes!D:D,0)),"NUEVO"))</f>
        <v>70466213</v>
      </c>
      <c r="W475" s="809" t="s">
        <v>672</v>
      </c>
      <c r="X475" s="274" t="s">
        <v>1332</v>
      </c>
      <c r="Y475" s="31" t="s">
        <v>1088</v>
      </c>
      <c r="Z475" s="789" t="s">
        <v>1089</v>
      </c>
      <c r="AA475" s="31"/>
      <c r="AB475" s="31"/>
      <c r="AC475" s="31"/>
      <c r="AD475" s="31" t="s">
        <v>1524</v>
      </c>
      <c r="AE475" s="31">
        <v>24</v>
      </c>
      <c r="AF475" s="31" t="s">
        <v>1088</v>
      </c>
      <c r="AG475" s="31" t="str">
        <f t="shared" si="298"/>
        <v>T</v>
      </c>
      <c r="AH475" s="31">
        <v>5</v>
      </c>
      <c r="AI475" s="31">
        <v>18</v>
      </c>
      <c r="AJ475" s="31">
        <v>30</v>
      </c>
      <c r="AK475" s="31">
        <v>21</v>
      </c>
      <c r="AL475" s="31">
        <v>50</v>
      </c>
      <c r="AM475" s="31">
        <f t="shared" si="304"/>
        <v>3.9999999999999987</v>
      </c>
      <c r="AN475" s="792">
        <f t="shared" si="305"/>
        <v>0.77083333333333337</v>
      </c>
      <c r="AO475" s="792">
        <f t="shared" si="306"/>
        <v>0.90972222222222221</v>
      </c>
      <c r="AP475" s="31" t="str" cm="1">
        <f t="array" ref="AP475">IF(W475="","",IF(SUMPRODUCT((W475=$W$6:$W$1560)*(AH475=$AH$6:$AH$1560)*(AN475=$AN$6:$AN$1560)*(AO475=$AO$6:$AO$1560)*(ROW($W$6:$W$1560)&lt;&gt;ROW(W475))*((R475=0)*($R$6:$R$1560&gt;0)+(R475&gt;0)*($R$6:$R$1560=0)))&gt;0,"SALONES UNIDOS",IF(SUMPRODUCT((W475=$W$6:$W$1560)*(AH475=$AH$6:$AH$1560)*((AN475&lt;$AO$6:$AO$1560)*(AO475&gt;$AN$6:$AN$1560))*(ROW($W$6:$W$1560)&lt;&gt;ROW(W475)))&gt;0,"CRUZADO","Sin cruce")))</f>
        <v>Sin cruce</v>
      </c>
      <c r="AQ475" s="792" t="str">
        <f t="shared" si="307"/>
        <v>AF6PRINCIPALA</v>
      </c>
      <c r="AR475" s="792" t="str" cm="1">
        <f t="array" ref="AR475">IF(AQ475="","",IF(SUMPRODUCT((AQ475=$AQ$6:$AQ$1560)*(AH475=$AH$6:$AH$1560)*(AN475=$AN$6:$AN$1560)*(AO475=$AO$6:$AO$1560)*(ROW($AQ$6:$AQ$1560)&lt;&gt;ROW(AQ475))*((R475=0)*($R$6:$R$1560&gt;0)+(R475&gt;0)*($R$6:$R$1560=0)))&gt;0,"SALONES UNIDOS",IF(SUMPRODUCT((AQ475=$AQ$6:$AQ$1560)*(AH475=$AH$6:$AH$1560)*((AN475&lt;$AO$6:$AO$1560)*(AO475&gt;$AN$6:$AN$1560))*(ROW($AQ$6:$AQ$1560)&lt;&gt;ROW(AQ475)))&gt;0,"CRUZADO","Sin cruce")))</f>
        <v>Sin cruce</v>
      </c>
    </row>
    <row r="476" spans="3:44" s="8" customFormat="1" ht="18.75" hidden="1" customHeight="1">
      <c r="C476" s="11" t="s">
        <v>1081</v>
      </c>
      <c r="D476" s="31" t="s">
        <v>1082</v>
      </c>
      <c r="E476" s="31">
        <v>20261</v>
      </c>
      <c r="F476" s="11" t="s">
        <v>23</v>
      </c>
      <c r="G476" s="11" t="s">
        <v>20</v>
      </c>
      <c r="H476" s="11" t="s">
        <v>15</v>
      </c>
      <c r="I476" s="11">
        <v>6</v>
      </c>
      <c r="J476" s="11" t="s">
        <v>16</v>
      </c>
      <c r="K476" s="803" t="s">
        <v>1537</v>
      </c>
      <c r="L476" s="35" t="s">
        <v>1538</v>
      </c>
      <c r="M476" s="31" t="s">
        <v>1085</v>
      </c>
      <c r="N476" s="31" t="s">
        <v>1086</v>
      </c>
      <c r="O476" s="11" t="s">
        <v>769</v>
      </c>
      <c r="P476" s="31">
        <v>2</v>
      </c>
      <c r="Q476" s="31">
        <v>2</v>
      </c>
      <c r="R476" s="262">
        <v>4</v>
      </c>
      <c r="S476" s="31">
        <v>3</v>
      </c>
      <c r="T476" s="181"/>
      <c r="U476" s="31">
        <v>12</v>
      </c>
      <c r="V476" s="31">
        <f>IF(W476="","",IFERROR(INDEX(Docentes!C:C,MATCH(W476,Docentes!D:D,0)),"NUEVO"))</f>
        <v>6105629</v>
      </c>
      <c r="W476" s="809" t="s">
        <v>505</v>
      </c>
      <c r="X476" s="274" t="s">
        <v>167</v>
      </c>
      <c r="Y476" s="31" t="s">
        <v>1088</v>
      </c>
      <c r="Z476" s="789" t="s">
        <v>1089</v>
      </c>
      <c r="AA476" s="31"/>
      <c r="AB476" s="31" t="s">
        <v>1092</v>
      </c>
      <c r="AC476" s="31"/>
      <c r="AD476" s="31"/>
      <c r="AE476" s="31"/>
      <c r="AF476" s="31" t="s">
        <v>1088</v>
      </c>
      <c r="AG476" s="31" t="str">
        <f t="shared" si="298"/>
        <v>TP</v>
      </c>
      <c r="AH476" s="31">
        <v>2</v>
      </c>
      <c r="AI476" s="31">
        <v>14</v>
      </c>
      <c r="AJ476" s="31">
        <v>20</v>
      </c>
      <c r="AK476" s="31">
        <v>17</v>
      </c>
      <c r="AL476" s="31">
        <v>40</v>
      </c>
      <c r="AM476" s="31">
        <f t="shared" si="304"/>
        <v>4.0000000000000018</v>
      </c>
      <c r="AN476" s="792">
        <f t="shared" si="305"/>
        <v>0.59722222222222221</v>
      </c>
      <c r="AO476" s="792">
        <f t="shared" si="306"/>
        <v>0.73611111111111116</v>
      </c>
      <c r="AP476" s="31" t="str" cm="1">
        <f t="array" ref="AP476">IF(W476="","",IF(SUMPRODUCT((W476=$W$6:$W$1560)*(AH476=$AH$6:$AH$1560)*(AN476=$AN$6:$AN$1560)*(AO476=$AO$6:$AO$1560)*(ROW($W$6:$W$1560)&lt;&gt;ROW(W476))*((R476=0)*($R$6:$R$1560&gt;0)+(R476&gt;0)*($R$6:$R$1560=0)))&gt;0,"SALONES UNIDOS",IF(SUMPRODUCT((W476=$W$6:$W$1560)*(AH476=$AH$6:$AH$1560)*((AN476&lt;$AO$6:$AO$1560)*(AO476&gt;$AN$6:$AN$1560))*(ROW($W$6:$W$1560)&lt;&gt;ROW(W476)))&gt;0,"CRUZADO","Sin cruce")))</f>
        <v>Sin cruce</v>
      </c>
      <c r="AQ476" s="792" t="str">
        <f t="shared" si="307"/>
        <v>AF6PRINCIPALA</v>
      </c>
      <c r="AR476" s="792" t="str" cm="1">
        <f t="array" ref="AR476">IF(AQ476="","",IF(SUMPRODUCT((AQ476=$AQ$6:$AQ$1560)*(AH476=$AH$6:$AH$1560)*(AN476=$AN$6:$AN$1560)*(AO476=$AO$6:$AO$1560)*(ROW($AQ$6:$AQ$1560)&lt;&gt;ROW(AQ476))*((R476=0)*($R$6:$R$1560&gt;0)+(R476&gt;0)*($R$6:$R$1560=0)))&gt;0,"SALONES UNIDOS",IF(SUMPRODUCT((AQ476=$AQ$6:$AQ$1560)*(AH476=$AH$6:$AH$1560)*((AN476&lt;$AO$6:$AO$1560)*(AO476&gt;$AN$6:$AN$1560))*(ROW($AQ$6:$AQ$1560)&lt;&gt;ROW(AQ476)))&gt;0,"CRUZADO","Sin cruce")))</f>
        <v>Sin cruce</v>
      </c>
    </row>
    <row r="477" spans="3:44" s="8" customFormat="1" ht="18.75" hidden="1" customHeight="1">
      <c r="C477" s="11" t="s">
        <v>1081</v>
      </c>
      <c r="D477" s="31" t="s">
        <v>1082</v>
      </c>
      <c r="E477" s="31">
        <v>20261</v>
      </c>
      <c r="F477" s="11" t="s">
        <v>23</v>
      </c>
      <c r="G477" s="11" t="s">
        <v>20</v>
      </c>
      <c r="H477" s="11" t="s">
        <v>15</v>
      </c>
      <c r="I477" s="11">
        <v>6</v>
      </c>
      <c r="J477" s="11" t="s">
        <v>16</v>
      </c>
      <c r="K477" s="803" t="s">
        <v>1539</v>
      </c>
      <c r="L477" s="35" t="s">
        <v>1540</v>
      </c>
      <c r="M477" s="31" t="s">
        <v>1085</v>
      </c>
      <c r="N477" s="31" t="s">
        <v>1086</v>
      </c>
      <c r="O477" s="11" t="s">
        <v>731</v>
      </c>
      <c r="P477" s="31">
        <v>3</v>
      </c>
      <c r="Q477" s="31">
        <v>2</v>
      </c>
      <c r="R477" s="262">
        <v>5</v>
      </c>
      <c r="S477" s="31">
        <v>4</v>
      </c>
      <c r="T477" s="181"/>
      <c r="U477" s="31">
        <v>12</v>
      </c>
      <c r="V477" s="31">
        <f>IF(W477="","",IFERROR(INDEX(Docentes!C:C,MATCH(W477,Docentes!D:D,0)),"NUEVO"))</f>
        <v>43650447</v>
      </c>
      <c r="W477" s="809" t="s">
        <v>184</v>
      </c>
      <c r="X477" s="274" t="s">
        <v>1332</v>
      </c>
      <c r="Y477" s="31" t="s">
        <v>1088</v>
      </c>
      <c r="Z477" s="789" t="s">
        <v>1089</v>
      </c>
      <c r="AA477" s="31" t="s">
        <v>16</v>
      </c>
      <c r="AB477" s="31" t="s">
        <v>1534</v>
      </c>
      <c r="AC477" s="31">
        <v>39</v>
      </c>
      <c r="AD477" s="31"/>
      <c r="AE477" s="31"/>
      <c r="AF477" s="31" t="s">
        <v>1142</v>
      </c>
      <c r="AG477" s="31" t="str">
        <f t="shared" si="298"/>
        <v>TP</v>
      </c>
      <c r="AH477" s="31">
        <v>1</v>
      </c>
      <c r="AI477" s="31">
        <v>17</v>
      </c>
      <c r="AJ477" s="31">
        <v>40</v>
      </c>
      <c r="AK477" s="31">
        <v>21</v>
      </c>
      <c r="AL477" s="31">
        <v>50</v>
      </c>
      <c r="AM477" s="31">
        <f t="shared" si="304"/>
        <v>4.9999999999999982</v>
      </c>
      <c r="AN477" s="792">
        <f t="shared" si="305"/>
        <v>0.73611111111111116</v>
      </c>
      <c r="AO477" s="792">
        <f t="shared" si="306"/>
        <v>0.90972222222222221</v>
      </c>
      <c r="AP477" s="31" t="str" cm="1">
        <f t="array" ref="AP477">IF(W477="","",IF(SUMPRODUCT((W477=$W$6:$W$1560)*(AH477=$AH$6:$AH$1560)*(AN477=$AN$6:$AN$1560)*(AO477=$AO$6:$AO$1560)*(ROW($W$6:$W$1560)&lt;&gt;ROW(W477))*((R477=0)*($R$6:$R$1560&gt;0)+(R477&gt;0)*($R$6:$R$1560=0)))&gt;0,"SALONES UNIDOS",IF(SUMPRODUCT((W477=$W$6:$W$1560)*(AH477=$AH$6:$AH$1560)*((AN477&lt;$AO$6:$AO$1560)*(AO477&gt;$AN$6:$AN$1560))*(ROW($W$6:$W$1560)&lt;&gt;ROW(W477)))&gt;0,"CRUZADO","Sin cruce")))</f>
        <v>Sin cruce</v>
      </c>
      <c r="AQ477" s="792" t="str">
        <f t="shared" si="307"/>
        <v>AF6PRINCIPALA</v>
      </c>
      <c r="AR477" s="792" t="str" cm="1">
        <f t="array" ref="AR477">IF(AQ477="","",IF(SUMPRODUCT((AQ477=$AQ$6:$AQ$1560)*(AH477=$AH$6:$AH$1560)*(AN477=$AN$6:$AN$1560)*(AO477=$AO$6:$AO$1560)*(ROW($AQ$6:$AQ$1560)&lt;&gt;ROW(AQ477))*((R477=0)*($R$6:$R$1560&gt;0)+(R477&gt;0)*($R$6:$R$1560=0)))&gt;0,"SALONES UNIDOS",IF(SUMPRODUCT((AQ477=$AQ$6:$AQ$1560)*(AH477=$AH$6:$AH$1560)*((AN477&lt;$AO$6:$AO$1560)*(AO477&gt;$AN$6:$AN$1560))*(ROW($AQ$6:$AQ$1560)&lt;&gt;ROW(AQ477)))&gt;0,"CRUZADO","Sin cruce")))</f>
        <v>Sin cruce</v>
      </c>
    </row>
    <row r="478" spans="3:44" s="8" customFormat="1" ht="18.75" hidden="1" customHeight="1">
      <c r="C478" s="11" t="s">
        <v>1081</v>
      </c>
      <c r="D478" s="31" t="s">
        <v>1082</v>
      </c>
      <c r="E478" s="31">
        <v>20261</v>
      </c>
      <c r="F478" s="11" t="s">
        <v>23</v>
      </c>
      <c r="G478" s="11" t="s">
        <v>20</v>
      </c>
      <c r="H478" s="11" t="s">
        <v>15</v>
      </c>
      <c r="I478" s="11">
        <v>6</v>
      </c>
      <c r="J478" s="11" t="s">
        <v>16</v>
      </c>
      <c r="K478" s="803" t="s">
        <v>1541</v>
      </c>
      <c r="L478" s="35" t="s">
        <v>1542</v>
      </c>
      <c r="M478" s="31" t="s">
        <v>1085</v>
      </c>
      <c r="N478" s="31" t="s">
        <v>1086</v>
      </c>
      <c r="O478" s="11" t="s">
        <v>731</v>
      </c>
      <c r="P478" s="31">
        <v>3</v>
      </c>
      <c r="Q478" s="31">
        <v>2</v>
      </c>
      <c r="R478" s="262">
        <v>5</v>
      </c>
      <c r="S478" s="31">
        <v>4</v>
      </c>
      <c r="T478" s="181"/>
      <c r="U478" s="31">
        <v>12</v>
      </c>
      <c r="V478" s="31">
        <f>IF(W478="","",IFERROR(INDEX(Docentes!C:C,MATCH(W478,Docentes!D:D,0)),"NUEVO"))</f>
        <v>43650447</v>
      </c>
      <c r="W478" s="809" t="s">
        <v>184</v>
      </c>
      <c r="X478" s="274" t="s">
        <v>1332</v>
      </c>
      <c r="Y478" s="31" t="s">
        <v>1088</v>
      </c>
      <c r="Z478" s="789" t="s">
        <v>1089</v>
      </c>
      <c r="AA478" s="31" t="s">
        <v>16</v>
      </c>
      <c r="AB478" s="31" t="s">
        <v>1534</v>
      </c>
      <c r="AC478" s="31">
        <v>39</v>
      </c>
      <c r="AD478" s="31"/>
      <c r="AE478" s="31"/>
      <c r="AF478" s="31" t="s">
        <v>1088</v>
      </c>
      <c r="AG478" s="31" t="str">
        <f t="shared" si="298"/>
        <v>TP</v>
      </c>
      <c r="AH478" s="31">
        <v>3</v>
      </c>
      <c r="AI478" s="31">
        <v>17</v>
      </c>
      <c r="AJ478" s="31">
        <v>40</v>
      </c>
      <c r="AK478" s="31">
        <v>21</v>
      </c>
      <c r="AL478" s="31">
        <v>50</v>
      </c>
      <c r="AM478" s="31">
        <f t="shared" si="304"/>
        <v>4.9999999999999982</v>
      </c>
      <c r="AN478" s="792">
        <f t="shared" si="305"/>
        <v>0.73611111111111116</v>
      </c>
      <c r="AO478" s="792">
        <f t="shared" si="306"/>
        <v>0.90972222222222221</v>
      </c>
      <c r="AP478" s="31" t="str" cm="1">
        <f t="array" ref="AP478">IF(W478="","",IF(SUMPRODUCT((W478=$W$6:$W$1560)*(AH478=$AH$6:$AH$1560)*(AN478=$AN$6:$AN$1560)*(AO478=$AO$6:$AO$1560)*(ROW($W$6:$W$1560)&lt;&gt;ROW(W478))*((R478=0)*($R$6:$R$1560&gt;0)+(R478&gt;0)*($R$6:$R$1560=0)))&gt;0,"SALONES UNIDOS",IF(SUMPRODUCT((W478=$W$6:$W$1560)*(AH478=$AH$6:$AH$1560)*((AN478&lt;$AO$6:$AO$1560)*(AO478&gt;$AN$6:$AN$1560))*(ROW($W$6:$W$1560)&lt;&gt;ROW(W478)))&gt;0,"CRUZADO","Sin cruce")))</f>
        <v>Sin cruce</v>
      </c>
      <c r="AQ478" s="792" t="str">
        <f t="shared" si="307"/>
        <v>AF6PRINCIPALA</v>
      </c>
      <c r="AR478" s="792" t="str" cm="1">
        <f t="array" ref="AR478">IF(AQ478="","",IF(SUMPRODUCT((AQ478=$AQ$6:$AQ$1560)*(AH478=$AH$6:$AH$1560)*(AN478=$AN$6:$AN$1560)*(AO478=$AO$6:$AO$1560)*(ROW($AQ$6:$AQ$1560)&lt;&gt;ROW(AQ478))*((R478=0)*($R$6:$R$1560&gt;0)+(R478&gt;0)*($R$6:$R$1560=0)))&gt;0,"SALONES UNIDOS",IF(SUMPRODUCT((AQ478=$AQ$6:$AQ$1560)*(AH478=$AH$6:$AH$1560)*((AN478&lt;$AO$6:$AO$1560)*(AO478&gt;$AN$6:$AN$1560))*(ROW($AQ$6:$AQ$1560)&lt;&gt;ROW(AQ478)))&gt;0,"CRUZADO","Sin cruce")))</f>
        <v>Sin cruce</v>
      </c>
    </row>
    <row r="479" spans="3:44" s="8" customFormat="1" ht="18.75" hidden="1" customHeight="1">
      <c r="C479" s="11" t="s">
        <v>1081</v>
      </c>
      <c r="D479" s="31" t="s">
        <v>1082</v>
      </c>
      <c r="E479" s="31">
        <v>20261</v>
      </c>
      <c r="F479" s="11" t="s">
        <v>23</v>
      </c>
      <c r="G479" s="11" t="s">
        <v>20</v>
      </c>
      <c r="H479" s="11" t="s">
        <v>15</v>
      </c>
      <c r="I479" s="11">
        <v>6</v>
      </c>
      <c r="J479" s="11" t="s">
        <v>16</v>
      </c>
      <c r="K479" s="803" t="s">
        <v>1543</v>
      </c>
      <c r="L479" s="35" t="s">
        <v>1544</v>
      </c>
      <c r="M479" s="31" t="s">
        <v>1085</v>
      </c>
      <c r="N479" s="31" t="s">
        <v>1086</v>
      </c>
      <c r="O479" s="11" t="s">
        <v>769</v>
      </c>
      <c r="P479" s="31">
        <v>2</v>
      </c>
      <c r="Q479" s="31">
        <v>2</v>
      </c>
      <c r="R479" s="262">
        <v>4</v>
      </c>
      <c r="S479" s="31">
        <v>3</v>
      </c>
      <c r="T479" s="181"/>
      <c r="U479" s="31">
        <v>15</v>
      </c>
      <c r="V479" s="31">
        <f>IF(W479="","",IFERROR(INDEX(Docentes!C:C,MATCH(W479,Docentes!D:D,0)),"NUEVO"))</f>
        <v>74176001</v>
      </c>
      <c r="W479" s="809" t="s">
        <v>532</v>
      </c>
      <c r="X479" s="274" t="s">
        <v>167</v>
      </c>
      <c r="Y479" s="31" t="s">
        <v>1088</v>
      </c>
      <c r="Z479" s="789" t="s">
        <v>1089</v>
      </c>
      <c r="AA479" s="31"/>
      <c r="AB479" s="31" t="s">
        <v>1092</v>
      </c>
      <c r="AC479" s="31"/>
      <c r="AD479" s="31"/>
      <c r="AE479" s="31"/>
      <c r="AF479" s="31" t="s">
        <v>1088</v>
      </c>
      <c r="AG479" s="31" t="str">
        <f t="shared" si="298"/>
        <v>TP</v>
      </c>
      <c r="AH479" s="31">
        <v>4</v>
      </c>
      <c r="AI479" s="31">
        <v>18</v>
      </c>
      <c r="AJ479" s="31">
        <v>30</v>
      </c>
      <c r="AK479" s="31">
        <v>21</v>
      </c>
      <c r="AL479" s="31">
        <v>50</v>
      </c>
      <c r="AM479" s="31">
        <f t="shared" si="304"/>
        <v>3.9999999999999987</v>
      </c>
      <c r="AN479" s="792">
        <f t="shared" si="305"/>
        <v>0.77083333333333337</v>
      </c>
      <c r="AO479" s="792">
        <f t="shared" si="306"/>
        <v>0.90972222222222221</v>
      </c>
      <c r="AP479" s="31" t="str" cm="1">
        <f t="array" ref="AP479">IF(W479="","",IF(SUMPRODUCT((W479=$W$6:$W$1560)*(AH479=$AH$6:$AH$1560)*(AN479=$AN$6:$AN$1560)*(AO479=$AO$6:$AO$1560)*(ROW($W$6:$W$1560)&lt;&gt;ROW(W479))*((R479=0)*($R$6:$R$1560&gt;0)+(R479&gt;0)*($R$6:$R$1560=0)))&gt;0,"SALONES UNIDOS",IF(SUMPRODUCT((W479=$W$6:$W$1560)*(AH479=$AH$6:$AH$1560)*((AN479&lt;$AO$6:$AO$1560)*(AO479&gt;$AN$6:$AN$1560))*(ROW($W$6:$W$1560)&lt;&gt;ROW(W479)))&gt;0,"CRUZADO","Sin cruce")))</f>
        <v>Sin cruce</v>
      </c>
      <c r="AQ479" s="792" t="str">
        <f t="shared" si="307"/>
        <v>AF6PRINCIPALA</v>
      </c>
      <c r="AR479" s="792" t="str" cm="1">
        <f t="array" ref="AR479">IF(AQ479="","",IF(SUMPRODUCT((AQ479=$AQ$6:$AQ$1560)*(AH479=$AH$6:$AH$1560)*(AN479=$AN$6:$AN$1560)*(AO479=$AO$6:$AO$1560)*(ROW($AQ$6:$AQ$1560)&lt;&gt;ROW(AQ479))*((R479=0)*($R$6:$R$1560&gt;0)+(R479&gt;0)*($R$6:$R$1560=0)))&gt;0,"SALONES UNIDOS",IF(SUMPRODUCT((AQ479=$AQ$6:$AQ$1560)*(AH479=$AH$6:$AH$1560)*((AN479&lt;$AO$6:$AO$1560)*(AO479&gt;$AN$6:$AN$1560))*(ROW($AQ$6:$AQ$1560)&lt;&gt;ROW(AQ479)))&gt;0,"CRUZADO","Sin cruce")))</f>
        <v>Sin cruce</v>
      </c>
    </row>
    <row r="480" spans="3:44" s="8" customFormat="1" ht="18.75" hidden="1" customHeight="1">
      <c r="C480" s="11" t="s">
        <v>1081</v>
      </c>
      <c r="D480" s="31" t="s">
        <v>1082</v>
      </c>
      <c r="E480" s="31">
        <v>20261</v>
      </c>
      <c r="F480" s="11" t="s">
        <v>23</v>
      </c>
      <c r="G480" s="11" t="s">
        <v>20</v>
      </c>
      <c r="H480" s="11" t="s">
        <v>15</v>
      </c>
      <c r="I480" s="11">
        <v>5</v>
      </c>
      <c r="J480" s="11" t="s">
        <v>1545</v>
      </c>
      <c r="K480" s="803" t="s">
        <v>1097</v>
      </c>
      <c r="L480" s="35" t="s">
        <v>1098</v>
      </c>
      <c r="M480" s="31" t="s">
        <v>1085</v>
      </c>
      <c r="N480" s="31" t="s">
        <v>1086</v>
      </c>
      <c r="O480" s="11" t="s">
        <v>769</v>
      </c>
      <c r="P480" s="31">
        <v>3</v>
      </c>
      <c r="Q480" s="31">
        <v>0</v>
      </c>
      <c r="R480" s="262">
        <v>3</v>
      </c>
      <c r="S480" s="31">
        <v>4</v>
      </c>
      <c r="T480" s="181"/>
      <c r="U480" s="31">
        <v>20</v>
      </c>
      <c r="V480" s="31">
        <f>IF(W480="","",IFERROR(INDEX(Docentes!C:C,MATCH(W480,Docentes!D:D,0)),"NUEVO"))</f>
        <v>15738084</v>
      </c>
      <c r="W480" s="693" t="s">
        <v>1009</v>
      </c>
      <c r="X480" s="274" t="s">
        <v>167</v>
      </c>
      <c r="Y480" s="31" t="s">
        <v>1088</v>
      </c>
      <c r="Z480" s="789" t="s">
        <v>1089</v>
      </c>
      <c r="AA480" s="31"/>
      <c r="AB480" s="31" t="s">
        <v>1092</v>
      </c>
      <c r="AC480" s="31"/>
      <c r="AD480" s="31"/>
      <c r="AE480" s="31"/>
      <c r="AF480" s="31" t="s">
        <v>1088</v>
      </c>
      <c r="AG480" s="31" t="str">
        <f t="shared" si="298"/>
        <v>T</v>
      </c>
      <c r="AH480" s="31">
        <v>2</v>
      </c>
      <c r="AI480" s="31">
        <v>17</v>
      </c>
      <c r="AJ480" s="31">
        <v>40</v>
      </c>
      <c r="AK480" s="31">
        <v>20</v>
      </c>
      <c r="AL480" s="31">
        <v>10</v>
      </c>
      <c r="AM480" s="31">
        <f t="shared" si="304"/>
        <v>2.9999999999999987</v>
      </c>
      <c r="AN480" s="792">
        <f t="shared" si="305"/>
        <v>0.73611111111111116</v>
      </c>
      <c r="AO480" s="792">
        <f t="shared" si="306"/>
        <v>0.84027777777777779</v>
      </c>
      <c r="AP480" s="31" t="str" cm="1">
        <f t="array" ref="AP480">IF(W480="","",IF(SUMPRODUCT((W480=$W$6:$W$1560)*(AH480=$AH$6:$AH$1560)*(AN480=$AN$6:$AN$1560)*(AO480=$AO$6:$AO$1560)*(ROW($W$6:$W$1560)&lt;&gt;ROW(W480))*((R480=0)*($R$6:$R$1560&gt;0)+(R480&gt;0)*($R$6:$R$1560=0)))&gt;0,"SALONES UNIDOS",IF(SUMPRODUCT((W480=$W$6:$W$1560)*(AH480=$AH$6:$AH$1560)*((AN480&lt;$AO$6:$AO$1560)*(AO480&gt;$AN$6:$AN$1560))*(ROW($W$6:$W$1560)&lt;&gt;ROW(W480)))&gt;0,"CRUZADO","Sin cruce")))</f>
        <v>Sin cruce</v>
      </c>
      <c r="AQ480" s="792" t="str">
        <f t="shared" si="307"/>
        <v>AF5PRINCIPALC - CEPEA</v>
      </c>
      <c r="AR480" s="792" t="str" cm="1">
        <f t="array" ref="AR480">IF(AQ480="","",IF(SUMPRODUCT((AQ480=$AQ$6:$AQ$1560)*(AH480=$AH$6:$AH$1560)*(AN480=$AN$6:$AN$1560)*(AO480=$AO$6:$AO$1560)*(ROW($AQ$6:$AQ$1560)&lt;&gt;ROW(AQ480))*((R480=0)*($R$6:$R$1560&gt;0)+(R480&gt;0)*($R$6:$R$1560=0)))&gt;0,"SALONES UNIDOS",IF(SUMPRODUCT((AQ480=$AQ$6:$AQ$1560)*(AH480=$AH$6:$AH$1560)*((AN480&lt;$AO$6:$AO$1560)*(AO480&gt;$AN$6:$AN$1560))*(ROW($AQ$6:$AQ$1560)&lt;&gt;ROW(AQ480)))&gt;0,"CRUZADO","Sin cruce")))</f>
        <v>Sin cruce</v>
      </c>
    </row>
    <row r="481" spans="3:44" s="8" customFormat="1" ht="18.75" hidden="1" customHeight="1">
      <c r="C481" s="11" t="s">
        <v>1081</v>
      </c>
      <c r="D481" s="31" t="s">
        <v>1082</v>
      </c>
      <c r="E481" s="31">
        <v>20261</v>
      </c>
      <c r="F481" s="11" t="s">
        <v>23</v>
      </c>
      <c r="G481" s="11" t="s">
        <v>20</v>
      </c>
      <c r="H481" s="11" t="s">
        <v>15</v>
      </c>
      <c r="I481" s="11">
        <v>5</v>
      </c>
      <c r="J481" s="11" t="s">
        <v>1545</v>
      </c>
      <c r="K481" s="803" t="s">
        <v>1097</v>
      </c>
      <c r="L481" s="35" t="s">
        <v>1098</v>
      </c>
      <c r="M481" s="31" t="s">
        <v>1085</v>
      </c>
      <c r="N481" s="31" t="s">
        <v>1086</v>
      </c>
      <c r="O481" s="11" t="s">
        <v>769</v>
      </c>
      <c r="P481" s="31">
        <v>0</v>
      </c>
      <c r="Q481" s="31">
        <v>2</v>
      </c>
      <c r="R481" s="262">
        <v>2</v>
      </c>
      <c r="S481" s="31">
        <v>4</v>
      </c>
      <c r="T481" s="181"/>
      <c r="U481" s="31">
        <v>20</v>
      </c>
      <c r="V481" s="31">
        <f>IF(W481="","",IFERROR(INDEX(Docentes!C:C,MATCH(W481,Docentes!D:D,0)),"NUEVO"))</f>
        <v>15738084</v>
      </c>
      <c r="W481" s="693" t="s">
        <v>1009</v>
      </c>
      <c r="X481" s="274" t="s">
        <v>167</v>
      </c>
      <c r="Y481" s="31" t="s">
        <v>1088</v>
      </c>
      <c r="Z481" s="789" t="s">
        <v>1089</v>
      </c>
      <c r="AA481" s="31"/>
      <c r="AB481" s="31" t="s">
        <v>1092</v>
      </c>
      <c r="AC481" s="31"/>
      <c r="AD481" s="31"/>
      <c r="AE481" s="31"/>
      <c r="AF481" s="31" t="s">
        <v>1088</v>
      </c>
      <c r="AG481" s="31" t="str">
        <f t="shared" si="298"/>
        <v>P</v>
      </c>
      <c r="AH481" s="31">
        <v>3</v>
      </c>
      <c r="AI481" s="31">
        <v>18</v>
      </c>
      <c r="AJ481" s="31">
        <v>30</v>
      </c>
      <c r="AK481" s="31">
        <v>20</v>
      </c>
      <c r="AL481" s="31">
        <v>10</v>
      </c>
      <c r="AM481" s="31">
        <f t="shared" si="304"/>
        <v>1.9999999999999993</v>
      </c>
      <c r="AN481" s="792">
        <f t="shared" si="305"/>
        <v>0.77083333333333337</v>
      </c>
      <c r="AO481" s="792">
        <f t="shared" si="306"/>
        <v>0.84027777777777779</v>
      </c>
      <c r="AP481" s="31" t="str" cm="1">
        <f t="array" ref="AP481">IF(W481="","",IF(SUMPRODUCT((W481=$W$6:$W$1560)*(AH481=$AH$6:$AH$1560)*(AN481=$AN$6:$AN$1560)*(AO481=$AO$6:$AO$1560)*(ROW($W$6:$W$1560)&lt;&gt;ROW(W481))*((R481=0)*($R$6:$R$1560&gt;0)+(R481&gt;0)*($R$6:$R$1560=0)))&gt;0,"SALONES UNIDOS",IF(SUMPRODUCT((W481=$W$6:$W$1560)*(AH481=$AH$6:$AH$1560)*((AN481&lt;$AO$6:$AO$1560)*(AO481&gt;$AN$6:$AN$1560))*(ROW($W$6:$W$1560)&lt;&gt;ROW(W481)))&gt;0,"CRUZADO","Sin cruce")))</f>
        <v>Sin cruce</v>
      </c>
      <c r="AQ481" s="792" t="str">
        <f t="shared" si="307"/>
        <v>AF5PRINCIPALC - CEPEA</v>
      </c>
      <c r="AR481" s="792" t="str" cm="1">
        <f t="array" ref="AR481">IF(AQ481="","",IF(SUMPRODUCT((AQ481=$AQ$6:$AQ$1560)*(AH481=$AH$6:$AH$1560)*(AN481=$AN$6:$AN$1560)*(AO481=$AO$6:$AO$1560)*(ROW($AQ$6:$AQ$1560)&lt;&gt;ROW(AQ481))*((R481=0)*($R$6:$R$1560&gt;0)+(R481&gt;0)*($R$6:$R$1560=0)))&gt;0,"SALONES UNIDOS",IF(SUMPRODUCT((AQ481=$AQ$6:$AQ$1560)*(AH481=$AH$6:$AH$1560)*((AN481&lt;$AO$6:$AO$1560)*(AO481&gt;$AN$6:$AN$1560))*(ROW($AQ$6:$AQ$1560)&lt;&gt;ROW(AQ481)))&gt;0,"CRUZADO","Sin cruce")))</f>
        <v>Sin cruce</v>
      </c>
    </row>
    <row r="482" spans="3:44" s="8" customFormat="1" ht="18.75" hidden="1" customHeight="1">
      <c r="C482" s="11" t="s">
        <v>1081</v>
      </c>
      <c r="D482" s="31" t="s">
        <v>1082</v>
      </c>
      <c r="E482" s="31">
        <v>20261</v>
      </c>
      <c r="F482" s="11" t="s">
        <v>23</v>
      </c>
      <c r="G482" s="11" t="s">
        <v>20</v>
      </c>
      <c r="H482" s="11" t="s">
        <v>15</v>
      </c>
      <c r="I482" s="11">
        <v>7</v>
      </c>
      <c r="J482" s="11" t="s">
        <v>1545</v>
      </c>
      <c r="K482" s="803" t="s">
        <v>1546</v>
      </c>
      <c r="L482" s="35" t="s">
        <v>1287</v>
      </c>
      <c r="M482" s="31" t="s">
        <v>1101</v>
      </c>
      <c r="N482" s="31" t="s">
        <v>1086</v>
      </c>
      <c r="O482" s="11" t="s">
        <v>769</v>
      </c>
      <c r="P482" s="31">
        <v>3</v>
      </c>
      <c r="Q482" s="31">
        <v>2</v>
      </c>
      <c r="R482" s="262">
        <v>5</v>
      </c>
      <c r="S482" s="31">
        <v>4</v>
      </c>
      <c r="T482" s="181"/>
      <c r="U482" s="31">
        <v>20</v>
      </c>
      <c r="V482" s="31">
        <f>IF(W482="","",IFERROR(INDEX(Docentes!C:C,MATCH(W482,Docentes!D:D,0)),"NUEVO"))</f>
        <v>15421219</v>
      </c>
      <c r="W482" s="809" t="s">
        <v>248</v>
      </c>
      <c r="X482" s="274" t="s">
        <v>167</v>
      </c>
      <c r="Y482" s="31" t="s">
        <v>1088</v>
      </c>
      <c r="Z482" s="789" t="s">
        <v>1089</v>
      </c>
      <c r="AA482" s="31"/>
      <c r="AB482" s="31" t="s">
        <v>1092</v>
      </c>
      <c r="AC482" s="31"/>
      <c r="AD482" s="31"/>
      <c r="AE482" s="31"/>
      <c r="AF482" s="31" t="s">
        <v>1088</v>
      </c>
      <c r="AG482" s="31" t="str">
        <f t="shared" si="298"/>
        <v>TP</v>
      </c>
      <c r="AH482" s="31">
        <v>4</v>
      </c>
      <c r="AI482" s="31">
        <v>19</v>
      </c>
      <c r="AJ482" s="31">
        <v>20</v>
      </c>
      <c r="AK482" s="31">
        <v>23</v>
      </c>
      <c r="AL482" s="31">
        <v>30</v>
      </c>
      <c r="AM482" s="31">
        <f t="shared" si="304"/>
        <v>5.0000000000000044</v>
      </c>
      <c r="AN482" s="792">
        <f t="shared" si="305"/>
        <v>0.80555555555555547</v>
      </c>
      <c r="AO482" s="792">
        <f t="shared" si="306"/>
        <v>0.97916666666666674</v>
      </c>
      <c r="AP482" s="31" t="str" cm="1">
        <f t="array" ref="AP482">IF(W482="","",IF(SUMPRODUCT((W482=$W$6:$W$1560)*(AH482=$AH$6:$AH$1560)*(AN482=$AN$6:$AN$1560)*(AO482=$AO$6:$AO$1560)*(ROW($W$6:$W$1560)&lt;&gt;ROW(W482))*((R482=0)*($R$6:$R$1560&gt;0)+(R482&gt;0)*($R$6:$R$1560=0)))&gt;0,"SALONES UNIDOS",IF(SUMPRODUCT((W482=$W$6:$W$1560)*(AH482=$AH$6:$AH$1560)*((AN482&lt;$AO$6:$AO$1560)*(AO482&gt;$AN$6:$AN$1560))*(ROW($W$6:$W$1560)&lt;&gt;ROW(W482)))&gt;0,"CRUZADO","Sin cruce")))</f>
        <v>Sin cruce</v>
      </c>
      <c r="AQ482" s="792" t="str">
        <f t="shared" si="307"/>
        <v>AF7PRINCIPALC - CEPEA</v>
      </c>
      <c r="AR482" s="792" t="str" cm="1">
        <f t="array" ref="AR482">IF(AQ482="","",IF(SUMPRODUCT((AQ482=$AQ$6:$AQ$1560)*(AH482=$AH$6:$AH$1560)*(AN482=$AN$6:$AN$1560)*(AO482=$AO$6:$AO$1560)*(ROW($AQ$6:$AQ$1560)&lt;&gt;ROW(AQ482))*((R482=0)*($R$6:$R$1560&gt;0)+(R482&gt;0)*($R$6:$R$1560=0)))&gt;0,"SALONES UNIDOS",IF(SUMPRODUCT((AQ482=$AQ$6:$AQ$1560)*(AH482=$AH$6:$AH$1560)*((AN482&lt;$AO$6:$AO$1560)*(AO482&gt;$AN$6:$AN$1560))*(ROW($AQ$6:$AQ$1560)&lt;&gt;ROW(AQ482)))&gt;0,"CRUZADO","Sin cruce")))</f>
        <v>Sin cruce</v>
      </c>
    </row>
    <row r="483" spans="3:44" s="8" customFormat="1" ht="18.75" hidden="1" customHeight="1">
      <c r="C483" s="11" t="s">
        <v>1081</v>
      </c>
      <c r="D483" s="31" t="s">
        <v>1082</v>
      </c>
      <c r="E483" s="31">
        <v>20261</v>
      </c>
      <c r="F483" s="11" t="s">
        <v>23</v>
      </c>
      <c r="G483" s="11" t="s">
        <v>20</v>
      </c>
      <c r="H483" s="11" t="s">
        <v>15</v>
      </c>
      <c r="I483" s="11">
        <v>7</v>
      </c>
      <c r="J483" s="11" t="s">
        <v>1545</v>
      </c>
      <c r="K483" s="803" t="s">
        <v>1547</v>
      </c>
      <c r="L483" s="35" t="s">
        <v>1548</v>
      </c>
      <c r="M483" s="31" t="s">
        <v>1085</v>
      </c>
      <c r="N483" s="31" t="s">
        <v>1086</v>
      </c>
      <c r="O483" s="11" t="s">
        <v>769</v>
      </c>
      <c r="P483" s="31">
        <v>3</v>
      </c>
      <c r="Q483" s="31">
        <v>2</v>
      </c>
      <c r="R483" s="262">
        <v>5</v>
      </c>
      <c r="S483" s="31">
        <v>4</v>
      </c>
      <c r="T483" s="181"/>
      <c r="U483" s="31">
        <v>20</v>
      </c>
      <c r="V483" s="31">
        <f>IF(W483="","",IFERROR(INDEX(Docentes!C:C,MATCH(W483,Docentes!D:D,0)),"NUEVO"))</f>
        <v>70688751</v>
      </c>
      <c r="W483" s="809" t="s">
        <v>641</v>
      </c>
      <c r="X483" s="274" t="s">
        <v>167</v>
      </c>
      <c r="Y483" s="31" t="s">
        <v>1088</v>
      </c>
      <c r="Z483" s="789" t="s">
        <v>1089</v>
      </c>
      <c r="AA483" s="31"/>
      <c r="AB483" s="31" t="s">
        <v>1092</v>
      </c>
      <c r="AC483" s="31"/>
      <c r="AD483" s="31"/>
      <c r="AE483" s="31"/>
      <c r="AF483" s="31" t="s">
        <v>1088</v>
      </c>
      <c r="AG483" s="31" t="str">
        <f t="shared" si="298"/>
        <v>TP</v>
      </c>
      <c r="AH483" s="31">
        <v>1</v>
      </c>
      <c r="AI483" s="31">
        <v>16</v>
      </c>
      <c r="AJ483" s="31">
        <v>50</v>
      </c>
      <c r="AK483" s="31">
        <v>21</v>
      </c>
      <c r="AL483" s="31">
        <v>0</v>
      </c>
      <c r="AM483" s="31">
        <f t="shared" si="304"/>
        <v>5.0000000000000009</v>
      </c>
      <c r="AN483" s="792">
        <f t="shared" si="305"/>
        <v>0.70138888888888884</v>
      </c>
      <c r="AO483" s="792">
        <f t="shared" si="306"/>
        <v>0.875</v>
      </c>
      <c r="AP483" s="31" t="str" cm="1">
        <f t="array" ref="AP483">IF(W483="","",IF(SUMPRODUCT((W483=$W$6:$W$1560)*(AH483=$AH$6:$AH$1560)*(AN483=$AN$6:$AN$1560)*(AO483=$AO$6:$AO$1560)*(ROW($W$6:$W$1560)&lt;&gt;ROW(W483))*((R483=0)*($R$6:$R$1560&gt;0)+(R483&gt;0)*($R$6:$R$1560=0)))&gt;0,"SALONES UNIDOS",IF(SUMPRODUCT((W483=$W$6:$W$1560)*(AH483=$AH$6:$AH$1560)*((AN483&lt;$AO$6:$AO$1560)*(AO483&gt;$AN$6:$AN$1560))*(ROW($W$6:$W$1560)&lt;&gt;ROW(W483)))&gt;0,"CRUZADO","Sin cruce")))</f>
        <v>Sin cruce</v>
      </c>
      <c r="AQ483" s="792" t="str">
        <f t="shared" si="307"/>
        <v>AF7PRINCIPALC - CEPEA</v>
      </c>
      <c r="AR483" s="792" t="str" cm="1">
        <f t="array" ref="AR483">IF(AQ483="","",IF(SUMPRODUCT((AQ483=$AQ$6:$AQ$1560)*(AH483=$AH$6:$AH$1560)*(AN483=$AN$6:$AN$1560)*(AO483=$AO$6:$AO$1560)*(ROW($AQ$6:$AQ$1560)&lt;&gt;ROW(AQ483))*((R483=0)*($R$6:$R$1560&gt;0)+(R483&gt;0)*($R$6:$R$1560=0)))&gt;0,"SALONES UNIDOS",IF(SUMPRODUCT((AQ483=$AQ$6:$AQ$1560)*(AH483=$AH$6:$AH$1560)*((AN483&lt;$AO$6:$AO$1560)*(AO483&gt;$AN$6:$AN$1560))*(ROW($AQ$6:$AQ$1560)&lt;&gt;ROW(AQ483)))&gt;0,"CRUZADO","Sin cruce")))</f>
        <v>Sin cruce</v>
      </c>
    </row>
    <row r="484" spans="3:44" s="8" customFormat="1" ht="18.75" hidden="1" customHeight="1">
      <c r="C484" s="11" t="s">
        <v>1081</v>
      </c>
      <c r="D484" s="31" t="s">
        <v>1082</v>
      </c>
      <c r="E484" s="31">
        <v>20261</v>
      </c>
      <c r="F484" s="11" t="s">
        <v>23</v>
      </c>
      <c r="G484" s="11" t="s">
        <v>20</v>
      </c>
      <c r="H484" s="11" t="s">
        <v>15</v>
      </c>
      <c r="I484" s="11">
        <v>7</v>
      </c>
      <c r="J484" s="11" t="s">
        <v>1545</v>
      </c>
      <c r="K484" s="803" t="s">
        <v>1549</v>
      </c>
      <c r="L484" s="35" t="s">
        <v>1550</v>
      </c>
      <c r="M484" s="31" t="s">
        <v>1085</v>
      </c>
      <c r="N484" s="31" t="s">
        <v>1086</v>
      </c>
      <c r="O484" s="11" t="s">
        <v>769</v>
      </c>
      <c r="P484" s="31">
        <v>2</v>
      </c>
      <c r="Q484" s="31">
        <v>0</v>
      </c>
      <c r="R484" s="262">
        <v>2</v>
      </c>
      <c r="S484" s="31">
        <v>3</v>
      </c>
      <c r="T484" s="181"/>
      <c r="U484" s="31">
        <v>20</v>
      </c>
      <c r="V484" s="31">
        <f>IF(W484="","",IFERROR(INDEX(Docentes!C:C,MATCH(W484,Docentes!D:D,0)),"NUEVO"))</f>
        <v>40165347</v>
      </c>
      <c r="W484" s="809" t="s">
        <v>300</v>
      </c>
      <c r="X484" s="274" t="s">
        <v>167</v>
      </c>
      <c r="Y484" s="31" t="s">
        <v>1088</v>
      </c>
      <c r="Z484" s="789" t="s">
        <v>1089</v>
      </c>
      <c r="AA484" s="31"/>
      <c r="AB484" s="31" t="s">
        <v>1092</v>
      </c>
      <c r="AC484" s="31"/>
      <c r="AD484" s="31"/>
      <c r="AE484" s="31"/>
      <c r="AF484" s="31" t="s">
        <v>1088</v>
      </c>
      <c r="AG484" s="31" t="str">
        <f t="shared" si="298"/>
        <v>T</v>
      </c>
      <c r="AH484" s="31">
        <v>1</v>
      </c>
      <c r="AI484" s="31">
        <v>21</v>
      </c>
      <c r="AJ484" s="31">
        <v>50</v>
      </c>
      <c r="AK484" s="31">
        <v>23</v>
      </c>
      <c r="AL484" s="31">
        <v>30</v>
      </c>
      <c r="AM484" s="31">
        <f t="shared" si="304"/>
        <v>2.0000000000000027</v>
      </c>
      <c r="AN484" s="792">
        <f t="shared" si="305"/>
        <v>0.90972222222222221</v>
      </c>
      <c r="AO484" s="792">
        <f t="shared" si="306"/>
        <v>0.97916666666666674</v>
      </c>
      <c r="AP484" s="31" t="str" cm="1">
        <f t="array" ref="AP484">IF(W484="","",IF(SUMPRODUCT((W484=$W$6:$W$1560)*(AH484=$AH$6:$AH$1560)*(AN484=$AN$6:$AN$1560)*(AO484=$AO$6:$AO$1560)*(ROW($W$6:$W$1560)&lt;&gt;ROW(W484))*((R484=0)*($R$6:$R$1560&gt;0)+(R484&gt;0)*($R$6:$R$1560=0)))&gt;0,"SALONES UNIDOS",IF(SUMPRODUCT((W484=$W$6:$W$1560)*(AH484=$AH$6:$AH$1560)*((AN484&lt;$AO$6:$AO$1560)*(AO484&gt;$AN$6:$AN$1560))*(ROW($W$6:$W$1560)&lt;&gt;ROW(W484)))&gt;0,"CRUZADO","Sin cruce")))</f>
        <v>Sin cruce</v>
      </c>
      <c r="AQ484" s="792" t="str">
        <f t="shared" si="307"/>
        <v>AF7PRINCIPALC - CEPEA</v>
      </c>
      <c r="AR484" s="792" t="str" cm="1">
        <f t="array" ref="AR484">IF(AQ484="","",IF(SUMPRODUCT((AQ484=$AQ$6:$AQ$1560)*(AH484=$AH$6:$AH$1560)*(AN484=$AN$6:$AN$1560)*(AO484=$AO$6:$AO$1560)*(ROW($AQ$6:$AQ$1560)&lt;&gt;ROW(AQ484))*((R484=0)*($R$6:$R$1560&gt;0)+(R484&gt;0)*($R$6:$R$1560=0)))&gt;0,"SALONES UNIDOS",IF(SUMPRODUCT((AQ484=$AQ$6:$AQ$1560)*(AH484=$AH$6:$AH$1560)*((AN484&lt;$AO$6:$AO$1560)*(AO484&gt;$AN$6:$AN$1560))*(ROW($AQ$6:$AQ$1560)&lt;&gt;ROW(AQ484)))&gt;0,"CRUZADO","Sin cruce")))</f>
        <v>Sin cruce</v>
      </c>
    </row>
    <row r="485" spans="3:44" s="8" customFormat="1" ht="18.75" hidden="1" customHeight="1">
      <c r="C485" s="11" t="s">
        <v>1081</v>
      </c>
      <c r="D485" s="31" t="s">
        <v>1082</v>
      </c>
      <c r="E485" s="31">
        <v>20261</v>
      </c>
      <c r="F485" s="11" t="s">
        <v>23</v>
      </c>
      <c r="G485" s="11" t="s">
        <v>20</v>
      </c>
      <c r="H485" s="11" t="s">
        <v>15</v>
      </c>
      <c r="I485" s="11">
        <v>7</v>
      </c>
      <c r="J485" s="11" t="s">
        <v>1545</v>
      </c>
      <c r="K485" s="803" t="s">
        <v>1549</v>
      </c>
      <c r="L485" s="35" t="s">
        <v>1550</v>
      </c>
      <c r="M485" s="31" t="s">
        <v>1085</v>
      </c>
      <c r="N485" s="31" t="s">
        <v>1086</v>
      </c>
      <c r="O485" s="11" t="s">
        <v>769</v>
      </c>
      <c r="P485" s="31">
        <v>0</v>
      </c>
      <c r="Q485" s="31">
        <v>2</v>
      </c>
      <c r="R485" s="262">
        <v>2</v>
      </c>
      <c r="S485" s="31">
        <v>3</v>
      </c>
      <c r="T485" s="181"/>
      <c r="U485" s="31">
        <v>20</v>
      </c>
      <c r="V485" s="31">
        <f>IF(W485="","",IFERROR(INDEX(Docentes!C:C,MATCH(W485,Docentes!D:D,0)),"NUEVO"))</f>
        <v>40165347</v>
      </c>
      <c r="W485" s="809" t="s">
        <v>300</v>
      </c>
      <c r="X485" s="274" t="s">
        <v>167</v>
      </c>
      <c r="Y485" s="31" t="s">
        <v>1088</v>
      </c>
      <c r="Z485" s="789" t="s">
        <v>1089</v>
      </c>
      <c r="AA485" s="31"/>
      <c r="AB485" s="31" t="s">
        <v>1092</v>
      </c>
      <c r="AC485" s="31"/>
      <c r="AD485" s="31"/>
      <c r="AE485" s="31"/>
      <c r="AF485" s="31" t="s">
        <v>1088</v>
      </c>
      <c r="AG485" s="31" t="str">
        <f t="shared" si="298"/>
        <v>P</v>
      </c>
      <c r="AH485" s="31">
        <v>3</v>
      </c>
      <c r="AI485" s="31">
        <v>21</v>
      </c>
      <c r="AJ485" s="31">
        <v>50</v>
      </c>
      <c r="AK485" s="31">
        <v>23</v>
      </c>
      <c r="AL485" s="31">
        <v>30</v>
      </c>
      <c r="AM485" s="31">
        <f t="shared" si="304"/>
        <v>2.0000000000000027</v>
      </c>
      <c r="AN485" s="792">
        <f t="shared" si="305"/>
        <v>0.90972222222222221</v>
      </c>
      <c r="AO485" s="792">
        <f t="shared" si="306"/>
        <v>0.97916666666666674</v>
      </c>
      <c r="AP485" s="31" t="str" cm="1">
        <f t="array" ref="AP485">IF(W485="","",IF(SUMPRODUCT((W485=$W$6:$W$1560)*(AH485=$AH$6:$AH$1560)*(AN485=$AN$6:$AN$1560)*(AO485=$AO$6:$AO$1560)*(ROW($W$6:$W$1560)&lt;&gt;ROW(W485))*((R485=0)*($R$6:$R$1560&gt;0)+(R485&gt;0)*($R$6:$R$1560=0)))&gt;0,"SALONES UNIDOS",IF(SUMPRODUCT((W485=$W$6:$W$1560)*(AH485=$AH$6:$AH$1560)*((AN485&lt;$AO$6:$AO$1560)*(AO485&gt;$AN$6:$AN$1560))*(ROW($W$6:$W$1560)&lt;&gt;ROW(W485)))&gt;0,"CRUZADO","Sin cruce")))</f>
        <v>Sin cruce</v>
      </c>
      <c r="AQ485" s="792" t="str">
        <f t="shared" si="307"/>
        <v>AF7PRINCIPALC - CEPEA</v>
      </c>
      <c r="AR485" s="792" t="str" cm="1">
        <f t="array" ref="AR485">IF(AQ485="","",IF(SUMPRODUCT((AQ485=$AQ$6:$AQ$1560)*(AH485=$AH$6:$AH$1560)*(AN485=$AN$6:$AN$1560)*(AO485=$AO$6:$AO$1560)*(ROW($AQ$6:$AQ$1560)&lt;&gt;ROW(AQ485))*((R485=0)*($R$6:$R$1560&gt;0)+(R485&gt;0)*($R$6:$R$1560=0)))&gt;0,"SALONES UNIDOS",IF(SUMPRODUCT((AQ485=$AQ$6:$AQ$1560)*(AH485=$AH$6:$AH$1560)*((AN485&lt;$AO$6:$AO$1560)*(AO485&gt;$AN$6:$AN$1560))*(ROW($AQ$6:$AQ$1560)&lt;&gt;ROW(AQ485)))&gt;0,"CRUZADO","Sin cruce")))</f>
        <v>Sin cruce</v>
      </c>
    </row>
    <row r="486" spans="3:44" s="8" customFormat="1" ht="18.75" hidden="1" customHeight="1">
      <c r="C486" s="11" t="s">
        <v>1081</v>
      </c>
      <c r="D486" s="31" t="s">
        <v>1082</v>
      </c>
      <c r="E486" s="31">
        <v>20261</v>
      </c>
      <c r="F486" s="11" t="s">
        <v>23</v>
      </c>
      <c r="G486" s="11" t="s">
        <v>20</v>
      </c>
      <c r="H486" s="11" t="s">
        <v>15</v>
      </c>
      <c r="I486" s="11">
        <v>7</v>
      </c>
      <c r="J486" s="11" t="s">
        <v>1545</v>
      </c>
      <c r="K486" s="803" t="s">
        <v>1551</v>
      </c>
      <c r="L486" s="35" t="s">
        <v>1280</v>
      </c>
      <c r="M486" s="31" t="s">
        <v>1101</v>
      </c>
      <c r="N486" s="31" t="s">
        <v>1086</v>
      </c>
      <c r="O486" s="11" t="s">
        <v>769</v>
      </c>
      <c r="P486" s="31">
        <v>3</v>
      </c>
      <c r="Q486" s="31">
        <v>0</v>
      </c>
      <c r="R486" s="262">
        <v>3</v>
      </c>
      <c r="S486" s="31">
        <v>3</v>
      </c>
      <c r="T486" s="181"/>
      <c r="U486" s="31">
        <v>20</v>
      </c>
      <c r="V486" s="31">
        <f>IF(W486="","",IFERROR(INDEX(Docentes!C:C,MATCH(W486,Docentes!D:D,0)),"NUEVO"))</f>
        <v>21870795</v>
      </c>
      <c r="W486" s="809" t="s">
        <v>552</v>
      </c>
      <c r="X486" s="274" t="s">
        <v>167</v>
      </c>
      <c r="Y486" s="31" t="s">
        <v>1088</v>
      </c>
      <c r="Z486" s="789" t="s">
        <v>1089</v>
      </c>
      <c r="AA486" s="31"/>
      <c r="AB486" s="31" t="s">
        <v>1092</v>
      </c>
      <c r="AC486" s="31"/>
      <c r="AD486" s="31"/>
      <c r="AE486" s="31"/>
      <c r="AF486" s="31" t="s">
        <v>1088</v>
      </c>
      <c r="AG486" s="31" t="str">
        <f t="shared" si="298"/>
        <v>T</v>
      </c>
      <c r="AH486" s="31">
        <v>5</v>
      </c>
      <c r="AI486" s="31">
        <v>18</v>
      </c>
      <c r="AJ486" s="31">
        <v>30</v>
      </c>
      <c r="AK486" s="31">
        <v>21</v>
      </c>
      <c r="AL486" s="31">
        <v>0</v>
      </c>
      <c r="AM486" s="31">
        <f t="shared" si="304"/>
        <v>2.9999999999999987</v>
      </c>
      <c r="AN486" s="792">
        <f t="shared" si="305"/>
        <v>0.77083333333333337</v>
      </c>
      <c r="AO486" s="792">
        <f t="shared" si="306"/>
        <v>0.875</v>
      </c>
      <c r="AP486" s="31" t="str" cm="1">
        <f t="array" ref="AP486">IF(W486="","",IF(SUMPRODUCT((W486=$W$6:$W$1560)*(AH486=$AH$6:$AH$1560)*(AN486=$AN$6:$AN$1560)*(AO486=$AO$6:$AO$1560)*(ROW($W$6:$W$1560)&lt;&gt;ROW(W486))*((R486=0)*($R$6:$R$1560&gt;0)+(R486&gt;0)*($R$6:$R$1560=0)))&gt;0,"SALONES UNIDOS",IF(SUMPRODUCT((W486=$W$6:$W$1560)*(AH486=$AH$6:$AH$1560)*((AN486&lt;$AO$6:$AO$1560)*(AO486&gt;$AN$6:$AN$1560))*(ROW($W$6:$W$1560)&lt;&gt;ROW(W486)))&gt;0,"CRUZADO","Sin cruce")))</f>
        <v>Sin cruce</v>
      </c>
      <c r="AQ486" s="792" t="str">
        <f t="shared" si="307"/>
        <v>AF7PRINCIPALC - CEPEA</v>
      </c>
      <c r="AR486" s="792" t="str" cm="1">
        <f t="array" ref="AR486">IF(AQ486="","",IF(SUMPRODUCT((AQ486=$AQ$6:$AQ$1560)*(AH486=$AH$6:$AH$1560)*(AN486=$AN$6:$AN$1560)*(AO486=$AO$6:$AO$1560)*(ROW($AQ$6:$AQ$1560)&lt;&gt;ROW(AQ486))*((R486=0)*($R$6:$R$1560&gt;0)+(R486&gt;0)*($R$6:$R$1560=0)))&gt;0,"SALONES UNIDOS",IF(SUMPRODUCT((AQ486=$AQ$6:$AQ$1560)*(AH486=$AH$6:$AH$1560)*((AN486&lt;$AO$6:$AO$1560)*(AO486&gt;$AN$6:$AN$1560))*(ROW($AQ$6:$AQ$1560)&lt;&gt;ROW(AQ486)))&gt;0,"CRUZADO","Sin cruce")))</f>
        <v>Sin cruce</v>
      </c>
    </row>
    <row r="487" spans="3:44" s="8" customFormat="1" ht="18.75" hidden="1" customHeight="1">
      <c r="C487" s="11" t="s">
        <v>1081</v>
      </c>
      <c r="D487" s="31" t="s">
        <v>1082</v>
      </c>
      <c r="E487" s="31">
        <v>20261</v>
      </c>
      <c r="F487" s="11" t="s">
        <v>23</v>
      </c>
      <c r="G487" s="11" t="s">
        <v>20</v>
      </c>
      <c r="H487" s="11" t="s">
        <v>15</v>
      </c>
      <c r="I487" s="11">
        <v>7</v>
      </c>
      <c r="J487" s="11" t="s">
        <v>1545</v>
      </c>
      <c r="K487" s="803" t="s">
        <v>1552</v>
      </c>
      <c r="L487" s="35" t="s">
        <v>1553</v>
      </c>
      <c r="M487" s="31" t="s">
        <v>1085</v>
      </c>
      <c r="N487" s="31" t="s">
        <v>1086</v>
      </c>
      <c r="O487" s="11" t="s">
        <v>769</v>
      </c>
      <c r="P487" s="31">
        <v>2</v>
      </c>
      <c r="Q487" s="31">
        <v>2</v>
      </c>
      <c r="R487" s="262">
        <v>4</v>
      </c>
      <c r="S487" s="31">
        <v>3</v>
      </c>
      <c r="T487" s="181"/>
      <c r="U487" s="31">
        <v>20</v>
      </c>
      <c r="V487" s="31">
        <f>IF(W487="","",IFERROR(INDEX(Docentes!C:C,MATCH(W487,Docentes!D:D,0)),"NUEVO"))</f>
        <v>21462443</v>
      </c>
      <c r="W487" s="809" t="s">
        <v>253</v>
      </c>
      <c r="X487" s="274" t="s">
        <v>167</v>
      </c>
      <c r="Y487" s="31" t="s">
        <v>1088</v>
      </c>
      <c r="Z487" s="789" t="s">
        <v>1089</v>
      </c>
      <c r="AA487" s="31"/>
      <c r="AB487" s="31" t="s">
        <v>1092</v>
      </c>
      <c r="AC487" s="31"/>
      <c r="AD487" s="31"/>
      <c r="AE487" s="31"/>
      <c r="AF487" s="31" t="s">
        <v>1088</v>
      </c>
      <c r="AG487" s="31" t="str">
        <f t="shared" si="298"/>
        <v>TP</v>
      </c>
      <c r="AH487" s="31">
        <v>2</v>
      </c>
      <c r="AI487" s="31">
        <v>20</v>
      </c>
      <c r="AJ487" s="31">
        <v>10</v>
      </c>
      <c r="AK487" s="31">
        <v>23</v>
      </c>
      <c r="AL487" s="31">
        <v>30</v>
      </c>
      <c r="AM487" s="31">
        <f t="shared" si="304"/>
        <v>4.0000000000000018</v>
      </c>
      <c r="AN487" s="792">
        <f t="shared" si="305"/>
        <v>0.84027777777777779</v>
      </c>
      <c r="AO487" s="792">
        <f t="shared" si="306"/>
        <v>0.97916666666666674</v>
      </c>
      <c r="AP487" s="31" t="str" cm="1">
        <f t="array" ref="AP487">IF(W487="","",IF(SUMPRODUCT((W487=$W$6:$W$1560)*(AH487=$AH$6:$AH$1560)*(AN487=$AN$6:$AN$1560)*(AO487=$AO$6:$AO$1560)*(ROW($W$6:$W$1560)&lt;&gt;ROW(W487))*((R487=0)*($R$6:$R$1560&gt;0)+(R487&gt;0)*($R$6:$R$1560=0)))&gt;0,"SALONES UNIDOS",IF(SUMPRODUCT((W487=$W$6:$W$1560)*(AH487=$AH$6:$AH$1560)*((AN487&lt;$AO$6:$AO$1560)*(AO487&gt;$AN$6:$AN$1560))*(ROW($W$6:$W$1560)&lt;&gt;ROW(W487)))&gt;0,"CRUZADO","Sin cruce")))</f>
        <v>Sin cruce</v>
      </c>
      <c r="AQ487" s="792" t="str">
        <f t="shared" si="307"/>
        <v>AF7PRINCIPALC - CEPEA</v>
      </c>
      <c r="AR487" s="792" t="str" cm="1">
        <f t="array" ref="AR487">IF(AQ487="","",IF(SUMPRODUCT((AQ487=$AQ$6:$AQ$1560)*(AH487=$AH$6:$AH$1560)*(AN487=$AN$6:$AN$1560)*(AO487=$AO$6:$AO$1560)*(ROW($AQ$6:$AQ$1560)&lt;&gt;ROW(AQ487))*((R487=0)*($R$6:$R$1560&gt;0)+(R487&gt;0)*($R$6:$R$1560=0)))&gt;0,"SALONES UNIDOS",IF(SUMPRODUCT((AQ487=$AQ$6:$AQ$1560)*(AH487=$AH$6:$AH$1560)*((AN487&lt;$AO$6:$AO$1560)*(AO487&gt;$AN$6:$AN$1560))*(ROW($AQ$6:$AQ$1560)&lt;&gt;ROW(AQ487)))&gt;0,"CRUZADO","Sin cruce")))</f>
        <v>Sin cruce</v>
      </c>
    </row>
    <row r="488" spans="3:44" s="8" customFormat="1" ht="18.75" hidden="1" customHeight="1">
      <c r="C488" s="11" t="s">
        <v>1081</v>
      </c>
      <c r="D488" s="31" t="s">
        <v>1082</v>
      </c>
      <c r="E488" s="31">
        <v>20261</v>
      </c>
      <c r="F488" s="11" t="s">
        <v>23</v>
      </c>
      <c r="G488" s="11" t="s">
        <v>20</v>
      </c>
      <c r="H488" s="11" t="s">
        <v>15</v>
      </c>
      <c r="I488" s="11">
        <v>7</v>
      </c>
      <c r="J488" s="11" t="s">
        <v>16</v>
      </c>
      <c r="K488" s="803" t="s">
        <v>1554</v>
      </c>
      <c r="L488" s="35" t="s">
        <v>1555</v>
      </c>
      <c r="M488" s="31" t="s">
        <v>1085</v>
      </c>
      <c r="N488" s="31" t="s">
        <v>1086</v>
      </c>
      <c r="O488" s="11" t="s">
        <v>731</v>
      </c>
      <c r="P488" s="31">
        <v>2</v>
      </c>
      <c r="Q488" s="31">
        <v>2</v>
      </c>
      <c r="R488" s="262">
        <v>4</v>
      </c>
      <c r="S488" s="31">
        <v>3</v>
      </c>
      <c r="T488" s="181"/>
      <c r="U488" s="31">
        <v>29</v>
      </c>
      <c r="V488" s="31">
        <f>IF(W488="","",IFERROR(INDEX(Docentes!C:C,MATCH(W488,Docentes!D:D,0)),"NUEVO"))</f>
        <v>6105629</v>
      </c>
      <c r="W488" s="809" t="s">
        <v>505</v>
      </c>
      <c r="X488" s="274" t="s">
        <v>168</v>
      </c>
      <c r="Y488" s="31" t="s">
        <v>1088</v>
      </c>
      <c r="Z488" s="789" t="s">
        <v>1089</v>
      </c>
      <c r="AA488" s="31" t="s">
        <v>16</v>
      </c>
      <c r="AB488" s="31" t="s">
        <v>1516</v>
      </c>
      <c r="AC488" s="31">
        <v>39</v>
      </c>
      <c r="AD488" s="31"/>
      <c r="AE488" s="31"/>
      <c r="AF488" s="31" t="s">
        <v>1088</v>
      </c>
      <c r="AG488" s="31" t="str">
        <f t="shared" si="298"/>
        <v>TP</v>
      </c>
      <c r="AH488" s="31">
        <v>2</v>
      </c>
      <c r="AI488" s="31">
        <v>18</v>
      </c>
      <c r="AJ488" s="31">
        <v>30</v>
      </c>
      <c r="AK488" s="31">
        <v>21</v>
      </c>
      <c r="AL488" s="31">
        <v>50</v>
      </c>
      <c r="AM488" s="31">
        <f t="shared" si="304"/>
        <v>3.9999999999999987</v>
      </c>
      <c r="AN488" s="792">
        <f t="shared" si="305"/>
        <v>0.77083333333333337</v>
      </c>
      <c r="AO488" s="792">
        <f t="shared" si="306"/>
        <v>0.90972222222222221</v>
      </c>
      <c r="AP488" s="31" t="str" cm="1">
        <f t="array" ref="AP488">IF(W488="","",IF(SUMPRODUCT((W488=$W$6:$W$1560)*(AH488=$AH$6:$AH$1560)*(AN488=$AN$6:$AN$1560)*(AO488=$AO$6:$AO$1560)*(ROW($W$6:$W$1560)&lt;&gt;ROW(W488))*((R488=0)*($R$6:$R$1560&gt;0)+(R488&gt;0)*($R$6:$R$1560=0)))&gt;0,"SALONES UNIDOS",IF(SUMPRODUCT((W488=$W$6:$W$1560)*(AH488=$AH$6:$AH$1560)*((AN488&lt;$AO$6:$AO$1560)*(AO488&gt;$AN$6:$AN$1560))*(ROW($W$6:$W$1560)&lt;&gt;ROW(W488)))&gt;0,"CRUZADO","Sin cruce")))</f>
        <v>Sin cruce</v>
      </c>
      <c r="AQ488" s="792" t="str">
        <f t="shared" si="307"/>
        <v>AF7PRINCIPALA</v>
      </c>
      <c r="AR488" s="792" t="str" cm="1">
        <f t="array" ref="AR488">IF(AQ488="","",IF(SUMPRODUCT((AQ488=$AQ$6:$AQ$1560)*(AH488=$AH$6:$AH$1560)*(AN488=$AN$6:$AN$1560)*(AO488=$AO$6:$AO$1560)*(ROW($AQ$6:$AQ$1560)&lt;&gt;ROW(AQ488))*((R488=0)*($R$6:$R$1560&gt;0)+(R488&gt;0)*($R$6:$R$1560=0)))&gt;0,"SALONES UNIDOS",IF(SUMPRODUCT((AQ488=$AQ$6:$AQ$1560)*(AH488=$AH$6:$AH$1560)*((AN488&lt;$AO$6:$AO$1560)*(AO488&gt;$AN$6:$AN$1560))*(ROW($AQ$6:$AQ$1560)&lt;&gt;ROW(AQ488)))&gt;0,"CRUZADO","Sin cruce")))</f>
        <v>Sin cruce</v>
      </c>
    </row>
    <row r="489" spans="3:44" s="8" customFormat="1" ht="18.75" hidden="1" customHeight="1">
      <c r="C489" s="11" t="s">
        <v>1081</v>
      </c>
      <c r="D489" s="31" t="s">
        <v>1082</v>
      </c>
      <c r="E489" s="31">
        <v>20261</v>
      </c>
      <c r="F489" s="11" t="s">
        <v>23</v>
      </c>
      <c r="G489" s="11" t="s">
        <v>20</v>
      </c>
      <c r="H489" s="11" t="s">
        <v>15</v>
      </c>
      <c r="I489" s="11">
        <v>7</v>
      </c>
      <c r="J489" s="11" t="s">
        <v>1342</v>
      </c>
      <c r="K489" s="803" t="s">
        <v>1546</v>
      </c>
      <c r="L489" s="35" t="s">
        <v>1287</v>
      </c>
      <c r="M489" s="31" t="s">
        <v>1101</v>
      </c>
      <c r="N489" s="31" t="s">
        <v>1086</v>
      </c>
      <c r="O489" s="11" t="s">
        <v>769</v>
      </c>
      <c r="P489" s="31">
        <v>3</v>
      </c>
      <c r="Q489" s="31">
        <v>2</v>
      </c>
      <c r="R489" s="262">
        <v>5</v>
      </c>
      <c r="S489" s="31">
        <v>4</v>
      </c>
      <c r="T489" s="181"/>
      <c r="U489" s="31">
        <v>15</v>
      </c>
      <c r="V489" s="31">
        <f>IF(W489="","",IFERROR(INDEX(Docentes!C:C,MATCH(W489,Docentes!D:D,0)),"NUEVO"))</f>
        <v>43529007</v>
      </c>
      <c r="W489" s="809" t="s">
        <v>530</v>
      </c>
      <c r="X489" s="274" t="s">
        <v>167</v>
      </c>
      <c r="Y489" s="31" t="s">
        <v>1088</v>
      </c>
      <c r="Z489" s="789" t="s">
        <v>1089</v>
      </c>
      <c r="AA489" s="31"/>
      <c r="AB489" s="31"/>
      <c r="AC489" s="31"/>
      <c r="AD489" s="31"/>
      <c r="AE489" s="31"/>
      <c r="AF489" s="31" t="s">
        <v>1088</v>
      </c>
      <c r="AG489" s="31" t="str">
        <f t="shared" si="298"/>
        <v>TP</v>
      </c>
      <c r="AH489" s="31">
        <v>4</v>
      </c>
      <c r="AI489" s="31">
        <v>18</v>
      </c>
      <c r="AJ489" s="31">
        <v>30</v>
      </c>
      <c r="AK489" s="31">
        <v>22</v>
      </c>
      <c r="AL489" s="31">
        <v>40</v>
      </c>
      <c r="AM489" s="31">
        <f t="shared" si="304"/>
        <v>4.9999999999999982</v>
      </c>
      <c r="AN489" s="792">
        <f t="shared" si="305"/>
        <v>0.77083333333333337</v>
      </c>
      <c r="AO489" s="792">
        <f t="shared" si="306"/>
        <v>0.94444444444444442</v>
      </c>
      <c r="AP489" s="31" t="str" cm="1">
        <f t="array" ref="AP489">IF(W489="","",IF(SUMPRODUCT((W489=$W$6:$W$1560)*(AH489=$AH$6:$AH$1560)*(AN489=$AN$6:$AN$1560)*(AO489=$AO$6:$AO$1560)*(ROW($W$6:$W$1560)&lt;&gt;ROW(W489))*((R489=0)*($R$6:$R$1560&gt;0)+(R489&gt;0)*($R$6:$R$1560=0)))&gt;0,"SALONES UNIDOS",IF(SUMPRODUCT((W489=$W$6:$W$1560)*(AH489=$AH$6:$AH$1560)*((AN489&lt;$AO$6:$AO$1560)*(AO489&gt;$AN$6:$AN$1560))*(ROW($W$6:$W$1560)&lt;&gt;ROW(W489)))&gt;0,"CRUZADO","Sin cruce")))</f>
        <v>Sin cruce</v>
      </c>
      <c r="AQ489" s="792" t="str">
        <f t="shared" si="307"/>
        <v>AF7PRINCIPALA1</v>
      </c>
      <c r="AR489" s="792" t="str" cm="1">
        <f t="array" ref="AR489">IF(AQ489="","",IF(SUMPRODUCT((AQ489=$AQ$6:$AQ$1560)*(AH489=$AH$6:$AH$1560)*(AN489=$AN$6:$AN$1560)*(AO489=$AO$6:$AO$1560)*(ROW($AQ$6:$AQ$1560)&lt;&gt;ROW(AQ489))*((R489=0)*($R$6:$R$1560&gt;0)+(R489&gt;0)*($R$6:$R$1560=0)))&gt;0,"SALONES UNIDOS",IF(SUMPRODUCT((AQ489=$AQ$6:$AQ$1560)*(AH489=$AH$6:$AH$1560)*((AN489&lt;$AO$6:$AO$1560)*(AO489&gt;$AN$6:$AN$1560))*(ROW($AQ$6:$AQ$1560)&lt;&gt;ROW(AQ489)))&gt;0,"CRUZADO","Sin cruce")))</f>
        <v>Sin cruce</v>
      </c>
    </row>
    <row r="490" spans="3:44" s="8" customFormat="1" ht="18.75" hidden="1" customHeight="1">
      <c r="C490" s="11" t="s">
        <v>1081</v>
      </c>
      <c r="D490" s="31" t="s">
        <v>1082</v>
      </c>
      <c r="E490" s="31">
        <v>20261</v>
      </c>
      <c r="F490" s="11" t="s">
        <v>23</v>
      </c>
      <c r="G490" s="11" t="s">
        <v>20</v>
      </c>
      <c r="H490" s="11" t="s">
        <v>15</v>
      </c>
      <c r="I490" s="11">
        <v>7</v>
      </c>
      <c r="J490" s="11" t="s">
        <v>1343</v>
      </c>
      <c r="K490" s="803" t="s">
        <v>1546</v>
      </c>
      <c r="L490" s="35" t="s">
        <v>1287</v>
      </c>
      <c r="M490" s="31" t="s">
        <v>1101</v>
      </c>
      <c r="N490" s="31" t="s">
        <v>1086</v>
      </c>
      <c r="O490" s="11" t="s">
        <v>769</v>
      </c>
      <c r="P490" s="31">
        <v>3</v>
      </c>
      <c r="Q490" s="31">
        <v>2</v>
      </c>
      <c r="R490" s="262">
        <v>5</v>
      </c>
      <c r="S490" s="31">
        <v>4</v>
      </c>
      <c r="T490" s="181"/>
      <c r="U490" s="31">
        <v>14</v>
      </c>
      <c r="V490" s="31">
        <f>IF(W490="","",IFERROR(INDEX(Docentes!C:C,MATCH(W490,Docentes!D:D,0)),"NUEVO"))</f>
        <v>43529007</v>
      </c>
      <c r="W490" s="809" t="s">
        <v>530</v>
      </c>
      <c r="X490" s="274" t="s">
        <v>167</v>
      </c>
      <c r="Y490" s="31" t="s">
        <v>1088</v>
      </c>
      <c r="Z490" s="789" t="s">
        <v>1089</v>
      </c>
      <c r="AA490" s="31"/>
      <c r="AB490" s="31"/>
      <c r="AC490" s="31"/>
      <c r="AD490" s="31"/>
      <c r="AE490" s="31"/>
      <c r="AF490" s="31" t="s">
        <v>1088</v>
      </c>
      <c r="AG490" s="31" t="str">
        <f t="shared" si="298"/>
        <v>TP</v>
      </c>
      <c r="AH490" s="31">
        <v>5</v>
      </c>
      <c r="AI490" s="31">
        <v>19</v>
      </c>
      <c r="AJ490" s="31">
        <v>20</v>
      </c>
      <c r="AK490" s="31">
        <v>23</v>
      </c>
      <c r="AL490" s="31">
        <v>30</v>
      </c>
      <c r="AM490" s="31">
        <f t="shared" si="304"/>
        <v>5.0000000000000044</v>
      </c>
      <c r="AN490" s="792">
        <f t="shared" si="305"/>
        <v>0.80555555555555547</v>
      </c>
      <c r="AO490" s="792">
        <f t="shared" si="306"/>
        <v>0.97916666666666674</v>
      </c>
      <c r="AP490" s="31" t="str" cm="1">
        <f t="array" ref="AP490">IF(W490="","",IF(SUMPRODUCT((W490=$W$6:$W$1560)*(AH490=$AH$6:$AH$1560)*(AN490=$AN$6:$AN$1560)*(AO490=$AO$6:$AO$1560)*(ROW($W$6:$W$1560)&lt;&gt;ROW(W490))*((R490=0)*($R$6:$R$1560&gt;0)+(R490&gt;0)*($R$6:$R$1560=0)))&gt;0,"SALONES UNIDOS",IF(SUMPRODUCT((W490=$W$6:$W$1560)*(AH490=$AH$6:$AH$1560)*((AN490&lt;$AO$6:$AO$1560)*(AO490&gt;$AN$6:$AN$1560))*(ROW($W$6:$W$1560)&lt;&gt;ROW(W490)))&gt;0,"CRUZADO","Sin cruce")))</f>
        <v>Sin cruce</v>
      </c>
      <c r="AQ490" s="792" t="str">
        <f t="shared" si="307"/>
        <v>AF7PRINCIPALA2</v>
      </c>
      <c r="AR490" s="792" t="str" cm="1">
        <f t="array" ref="AR490">IF(AQ490="","",IF(SUMPRODUCT((AQ490=$AQ$6:$AQ$1560)*(AH490=$AH$6:$AH$1560)*(AN490=$AN$6:$AN$1560)*(AO490=$AO$6:$AO$1560)*(ROW($AQ$6:$AQ$1560)&lt;&gt;ROW(AQ490))*((R490=0)*($R$6:$R$1560&gt;0)+(R490&gt;0)*($R$6:$R$1560=0)))&gt;0,"SALONES UNIDOS",IF(SUMPRODUCT((AQ490=$AQ$6:$AQ$1560)*(AH490=$AH$6:$AH$1560)*((AN490&lt;$AO$6:$AO$1560)*(AO490&gt;$AN$6:$AN$1560))*(ROW($AQ$6:$AQ$1560)&lt;&gt;ROW(AQ490)))&gt;0,"CRUZADO","Sin cruce")))</f>
        <v>Sin cruce</v>
      </c>
    </row>
    <row r="491" spans="3:44" s="8" customFormat="1" ht="18.75" hidden="1" customHeight="1">
      <c r="C491" s="11" t="s">
        <v>1081</v>
      </c>
      <c r="D491" s="31" t="s">
        <v>1082</v>
      </c>
      <c r="E491" s="31">
        <v>20261</v>
      </c>
      <c r="F491" s="11" t="s">
        <v>23</v>
      </c>
      <c r="G491" s="11" t="s">
        <v>20</v>
      </c>
      <c r="H491" s="11" t="s">
        <v>15</v>
      </c>
      <c r="I491" s="11">
        <v>7</v>
      </c>
      <c r="J491" s="11" t="s">
        <v>16</v>
      </c>
      <c r="K491" s="803" t="s">
        <v>1547</v>
      </c>
      <c r="L491" s="35" t="s">
        <v>1548</v>
      </c>
      <c r="M491" s="31" t="s">
        <v>1085</v>
      </c>
      <c r="N491" s="31" t="s">
        <v>1086</v>
      </c>
      <c r="O491" s="11" t="s">
        <v>731</v>
      </c>
      <c r="P491" s="31">
        <v>3</v>
      </c>
      <c r="Q491" s="31">
        <v>2</v>
      </c>
      <c r="R491" s="262">
        <v>5</v>
      </c>
      <c r="S491" s="31">
        <v>4</v>
      </c>
      <c r="T491" s="181"/>
      <c r="U491" s="31">
        <v>29</v>
      </c>
      <c r="V491" s="31">
        <f>IF(W491="","",IFERROR(INDEX(Docentes!C:C,MATCH(W491,Docentes!D:D,0)),"NUEVO"))</f>
        <v>41902268</v>
      </c>
      <c r="W491" s="809" t="s">
        <v>485</v>
      </c>
      <c r="X491" s="274" t="s">
        <v>167</v>
      </c>
      <c r="Y491" s="31" t="s">
        <v>1088</v>
      </c>
      <c r="Z491" s="789" t="s">
        <v>1089</v>
      </c>
      <c r="AA491" s="31"/>
      <c r="AB491" s="31" t="s">
        <v>1092</v>
      </c>
      <c r="AC491" s="31"/>
      <c r="AD491" s="31"/>
      <c r="AE491" s="31"/>
      <c r="AF491" s="31" t="s">
        <v>1088</v>
      </c>
      <c r="AG491" s="31" t="str">
        <f t="shared" si="298"/>
        <v>TP</v>
      </c>
      <c r="AH491" s="31">
        <v>1</v>
      </c>
      <c r="AI491" s="31">
        <v>18</v>
      </c>
      <c r="AJ491" s="31">
        <v>30</v>
      </c>
      <c r="AK491" s="31">
        <v>22</v>
      </c>
      <c r="AL491" s="31">
        <v>40</v>
      </c>
      <c r="AM491" s="31">
        <f t="shared" si="304"/>
        <v>4.9999999999999982</v>
      </c>
      <c r="AN491" s="792">
        <f t="shared" si="305"/>
        <v>0.77083333333333337</v>
      </c>
      <c r="AO491" s="792">
        <f t="shared" si="306"/>
        <v>0.94444444444444442</v>
      </c>
      <c r="AP491" s="31" t="str" cm="1">
        <f t="array" ref="AP491">IF(W491="","",IF(SUMPRODUCT((W491=$W$6:$W$1560)*(AH491=$AH$6:$AH$1560)*(AN491=$AN$6:$AN$1560)*(AO491=$AO$6:$AO$1560)*(ROW($W$6:$W$1560)&lt;&gt;ROW(W491))*((R491=0)*($R$6:$R$1560&gt;0)+(R491&gt;0)*($R$6:$R$1560=0)))&gt;0,"SALONES UNIDOS",IF(SUMPRODUCT((W491=$W$6:$W$1560)*(AH491=$AH$6:$AH$1560)*((AN491&lt;$AO$6:$AO$1560)*(AO491&gt;$AN$6:$AN$1560))*(ROW($W$6:$W$1560)&lt;&gt;ROW(W491)))&gt;0,"CRUZADO","Sin cruce")))</f>
        <v>Sin cruce</v>
      </c>
      <c r="AQ491" s="792" t="str">
        <f t="shared" si="307"/>
        <v>AF7PRINCIPALA</v>
      </c>
      <c r="AR491" s="792" t="str" cm="1">
        <f t="array" ref="AR491">IF(AQ491="","",IF(SUMPRODUCT((AQ491=$AQ$6:$AQ$1560)*(AH491=$AH$6:$AH$1560)*(AN491=$AN$6:$AN$1560)*(AO491=$AO$6:$AO$1560)*(ROW($AQ$6:$AQ$1560)&lt;&gt;ROW(AQ491))*((R491=0)*($R$6:$R$1560&gt;0)+(R491&gt;0)*($R$6:$R$1560=0)))&gt;0,"SALONES UNIDOS",IF(SUMPRODUCT((AQ491=$AQ$6:$AQ$1560)*(AH491=$AH$6:$AH$1560)*((AN491&lt;$AO$6:$AO$1560)*(AO491&gt;$AN$6:$AN$1560))*(ROW($AQ$6:$AQ$1560)&lt;&gt;ROW(AQ491)))&gt;0,"CRUZADO","Sin cruce")))</f>
        <v>Sin cruce</v>
      </c>
    </row>
    <row r="492" spans="3:44" s="8" customFormat="1" ht="18.75" hidden="1" customHeight="1">
      <c r="C492" s="11" t="s">
        <v>1081</v>
      </c>
      <c r="D492" s="31" t="s">
        <v>1082</v>
      </c>
      <c r="E492" s="31">
        <v>20261</v>
      </c>
      <c r="F492" s="11" t="s">
        <v>23</v>
      </c>
      <c r="G492" s="11" t="s">
        <v>20</v>
      </c>
      <c r="H492" s="11" t="s">
        <v>15</v>
      </c>
      <c r="I492" s="11">
        <v>7</v>
      </c>
      <c r="J492" s="11" t="s">
        <v>16</v>
      </c>
      <c r="K492" s="803" t="s">
        <v>1549</v>
      </c>
      <c r="L492" s="35" t="s">
        <v>1550</v>
      </c>
      <c r="M492" s="31" t="s">
        <v>1085</v>
      </c>
      <c r="N492" s="31" t="s">
        <v>1086</v>
      </c>
      <c r="O492" s="11" t="s">
        <v>731</v>
      </c>
      <c r="P492" s="31">
        <v>2</v>
      </c>
      <c r="Q492" s="31">
        <v>0</v>
      </c>
      <c r="R492" s="262">
        <v>2</v>
      </c>
      <c r="S492" s="31">
        <v>3</v>
      </c>
      <c r="T492" s="181"/>
      <c r="U492" s="31">
        <v>29</v>
      </c>
      <c r="V492" s="31">
        <f>IF(W492="","",IFERROR(INDEX(Docentes!C:C,MATCH(W492,Docentes!D:D,0)),"NUEVO"))</f>
        <v>21435528</v>
      </c>
      <c r="W492" s="809" t="s">
        <v>961</v>
      </c>
      <c r="X492" s="274" t="s">
        <v>167</v>
      </c>
      <c r="Y492" s="31" t="s">
        <v>1088</v>
      </c>
      <c r="Z492" s="789" t="s">
        <v>1089</v>
      </c>
      <c r="AA492" s="31"/>
      <c r="AB492" s="31" t="s">
        <v>1092</v>
      </c>
      <c r="AC492" s="31"/>
      <c r="AD492" s="31"/>
      <c r="AE492" s="31"/>
      <c r="AF492" s="31" t="s">
        <v>1088</v>
      </c>
      <c r="AG492" s="31" t="str">
        <f t="shared" si="298"/>
        <v>T</v>
      </c>
      <c r="AH492" s="31">
        <v>2</v>
      </c>
      <c r="AI492" s="31">
        <v>16</v>
      </c>
      <c r="AJ492" s="31">
        <v>0</v>
      </c>
      <c r="AK492" s="31">
        <v>17</v>
      </c>
      <c r="AL492" s="31">
        <v>40</v>
      </c>
      <c r="AM492" s="31">
        <f t="shared" si="304"/>
        <v>2.0000000000000027</v>
      </c>
      <c r="AN492" s="792">
        <f t="shared" si="305"/>
        <v>0.66666666666666663</v>
      </c>
      <c r="AO492" s="792">
        <f t="shared" si="306"/>
        <v>0.73611111111111116</v>
      </c>
      <c r="AP492" s="31" t="str" cm="1">
        <f t="array" ref="AP492">IF(W492="","",IF(SUMPRODUCT((W492=$W$6:$W$1560)*(AH492=$AH$6:$AH$1560)*(AN492=$AN$6:$AN$1560)*(AO492=$AO$6:$AO$1560)*(ROW($W$6:$W$1560)&lt;&gt;ROW(W492))*((R492=0)*($R$6:$R$1560&gt;0)+(R492&gt;0)*($R$6:$R$1560=0)))&gt;0,"SALONES UNIDOS",IF(SUMPRODUCT((W492=$W$6:$W$1560)*(AH492=$AH$6:$AH$1560)*((AN492&lt;$AO$6:$AO$1560)*(AO492&gt;$AN$6:$AN$1560))*(ROW($W$6:$W$1560)&lt;&gt;ROW(W492)))&gt;0,"CRUZADO","Sin cruce")))</f>
        <v>Sin cruce</v>
      </c>
      <c r="AQ492" s="792" t="str">
        <f t="shared" si="307"/>
        <v>AF7PRINCIPALA</v>
      </c>
      <c r="AR492" s="792" t="str" cm="1">
        <f t="array" ref="AR492">IF(AQ492="","",IF(SUMPRODUCT((AQ492=$AQ$6:$AQ$1560)*(AH492=$AH$6:$AH$1560)*(AN492=$AN$6:$AN$1560)*(AO492=$AO$6:$AO$1560)*(ROW($AQ$6:$AQ$1560)&lt;&gt;ROW(AQ492))*((R492=0)*($R$6:$R$1560&gt;0)+(R492&gt;0)*($R$6:$R$1560=0)))&gt;0,"SALONES UNIDOS",IF(SUMPRODUCT((AQ492=$AQ$6:$AQ$1560)*(AH492=$AH$6:$AH$1560)*((AN492&lt;$AO$6:$AO$1560)*(AO492&gt;$AN$6:$AN$1560))*(ROW($AQ$6:$AQ$1560)&lt;&gt;ROW(AQ492)))&gt;0,"CRUZADO","Sin cruce")))</f>
        <v>Sin cruce</v>
      </c>
    </row>
    <row r="493" spans="3:44" s="8" customFormat="1" ht="18.75" hidden="1" customHeight="1">
      <c r="C493" s="11" t="s">
        <v>1081</v>
      </c>
      <c r="D493" s="31" t="s">
        <v>1082</v>
      </c>
      <c r="E493" s="31">
        <v>20261</v>
      </c>
      <c r="F493" s="11" t="s">
        <v>23</v>
      </c>
      <c r="G493" s="11" t="s">
        <v>20</v>
      </c>
      <c r="H493" s="11" t="s">
        <v>15</v>
      </c>
      <c r="I493" s="11">
        <v>7</v>
      </c>
      <c r="J493" s="11" t="s">
        <v>16</v>
      </c>
      <c r="K493" s="803" t="s">
        <v>1549</v>
      </c>
      <c r="L493" s="35" t="s">
        <v>1550</v>
      </c>
      <c r="M493" s="31" t="s">
        <v>1085</v>
      </c>
      <c r="N493" s="31" t="s">
        <v>1086</v>
      </c>
      <c r="O493" s="11" t="s">
        <v>731</v>
      </c>
      <c r="P493" s="31">
        <v>0</v>
      </c>
      <c r="Q493" s="31">
        <v>2</v>
      </c>
      <c r="R493" s="262">
        <v>2</v>
      </c>
      <c r="S493" s="31">
        <v>3</v>
      </c>
      <c r="T493" s="181"/>
      <c r="U493" s="31">
        <v>29</v>
      </c>
      <c r="V493" s="31">
        <f>IF(W493="","",IFERROR(INDEX(Docentes!C:C,MATCH(W493,Docentes!D:D,0)),"NUEVO"))</f>
        <v>21435528</v>
      </c>
      <c r="W493" s="809" t="s">
        <v>961</v>
      </c>
      <c r="X493" s="274" t="s">
        <v>167</v>
      </c>
      <c r="Y493" s="31" t="s">
        <v>1088</v>
      </c>
      <c r="Z493" s="789" t="s">
        <v>1089</v>
      </c>
      <c r="AA493" s="31"/>
      <c r="AB493" s="31" t="s">
        <v>1092</v>
      </c>
      <c r="AC493" s="31"/>
      <c r="AD493" s="31"/>
      <c r="AE493" s="31"/>
      <c r="AF493" s="31" t="s">
        <v>1088</v>
      </c>
      <c r="AG493" s="31" t="str">
        <f t="shared" si="298"/>
        <v>P</v>
      </c>
      <c r="AH493" s="31">
        <v>4</v>
      </c>
      <c r="AI493" s="31">
        <v>16</v>
      </c>
      <c r="AJ493" s="31">
        <v>50</v>
      </c>
      <c r="AK493" s="31">
        <v>18</v>
      </c>
      <c r="AL493" s="31">
        <v>30</v>
      </c>
      <c r="AM493" s="31">
        <f t="shared" si="304"/>
        <v>2.0000000000000027</v>
      </c>
      <c r="AN493" s="792">
        <f t="shared" si="305"/>
        <v>0.70138888888888884</v>
      </c>
      <c r="AO493" s="792">
        <f t="shared" si="306"/>
        <v>0.77083333333333337</v>
      </c>
      <c r="AP493" s="31" t="str" cm="1">
        <f t="array" ref="AP493">IF(W493="","",IF(SUMPRODUCT((W493=$W$6:$W$1560)*(AH493=$AH$6:$AH$1560)*(AN493=$AN$6:$AN$1560)*(AO493=$AO$6:$AO$1560)*(ROW($W$6:$W$1560)&lt;&gt;ROW(W493))*((R493=0)*($R$6:$R$1560&gt;0)+(R493&gt;0)*($R$6:$R$1560=0)))&gt;0,"SALONES UNIDOS",IF(SUMPRODUCT((W493=$W$6:$W$1560)*(AH493=$AH$6:$AH$1560)*((AN493&lt;$AO$6:$AO$1560)*(AO493&gt;$AN$6:$AN$1560))*(ROW($W$6:$W$1560)&lt;&gt;ROW(W493)))&gt;0,"CRUZADO","Sin cruce")))</f>
        <v>Sin cruce</v>
      </c>
      <c r="AQ493" s="792" t="str">
        <f t="shared" si="307"/>
        <v>AF7PRINCIPALA</v>
      </c>
      <c r="AR493" s="792" t="str" cm="1">
        <f t="array" ref="AR493">IF(AQ493="","",IF(SUMPRODUCT((AQ493=$AQ$6:$AQ$1560)*(AH493=$AH$6:$AH$1560)*(AN493=$AN$6:$AN$1560)*(AO493=$AO$6:$AO$1560)*(ROW($AQ$6:$AQ$1560)&lt;&gt;ROW(AQ493))*((R493=0)*($R$6:$R$1560&gt;0)+(R493&gt;0)*($R$6:$R$1560=0)))&gt;0,"SALONES UNIDOS",IF(SUMPRODUCT((AQ493=$AQ$6:$AQ$1560)*(AH493=$AH$6:$AH$1560)*((AN493&lt;$AO$6:$AO$1560)*(AO493&gt;$AN$6:$AN$1560))*(ROW($AQ$6:$AQ$1560)&lt;&gt;ROW(AQ493)))&gt;0,"CRUZADO","Sin cruce")))</f>
        <v>Sin cruce</v>
      </c>
    </row>
    <row r="494" spans="3:44" s="8" customFormat="1" ht="18.75" hidden="1" customHeight="1">
      <c r="C494" s="11" t="s">
        <v>1081</v>
      </c>
      <c r="D494" s="31" t="s">
        <v>1082</v>
      </c>
      <c r="E494" s="31">
        <v>20261</v>
      </c>
      <c r="F494" s="11" t="s">
        <v>23</v>
      </c>
      <c r="G494" s="11" t="s">
        <v>20</v>
      </c>
      <c r="H494" s="11" t="s">
        <v>15</v>
      </c>
      <c r="I494" s="11">
        <v>7</v>
      </c>
      <c r="J494" s="11" t="s">
        <v>16</v>
      </c>
      <c r="K494" s="803" t="s">
        <v>1551</v>
      </c>
      <c r="L494" s="35" t="s">
        <v>1280</v>
      </c>
      <c r="M494" s="31" t="s">
        <v>1101</v>
      </c>
      <c r="N494" s="31" t="s">
        <v>1086</v>
      </c>
      <c r="O494" s="11" t="s">
        <v>769</v>
      </c>
      <c r="P494" s="31">
        <v>3</v>
      </c>
      <c r="Q494" s="31">
        <v>0</v>
      </c>
      <c r="R494" s="262">
        <v>3</v>
      </c>
      <c r="S494" s="31">
        <v>3</v>
      </c>
      <c r="T494" s="181"/>
      <c r="U494" s="31">
        <v>29</v>
      </c>
      <c r="V494" s="31">
        <f>IF(W494="","",IFERROR(INDEX(Docentes!C:C,MATCH(W494,Docentes!D:D,0)),"NUEVO"))</f>
        <v>21870795</v>
      </c>
      <c r="W494" s="809" t="s">
        <v>552</v>
      </c>
      <c r="X494" s="274" t="s">
        <v>167</v>
      </c>
      <c r="Y494" s="31" t="s">
        <v>1088</v>
      </c>
      <c r="Z494" s="789" t="s">
        <v>1089</v>
      </c>
      <c r="AA494" s="31"/>
      <c r="AB494" s="31" t="s">
        <v>1092</v>
      </c>
      <c r="AC494" s="31"/>
      <c r="AD494" s="31"/>
      <c r="AE494" s="31"/>
      <c r="AF494" s="31" t="s">
        <v>1088</v>
      </c>
      <c r="AG494" s="31" t="str">
        <f t="shared" si="298"/>
        <v>T</v>
      </c>
      <c r="AH494" s="31">
        <v>5</v>
      </c>
      <c r="AI494" s="31">
        <v>16</v>
      </c>
      <c r="AJ494" s="31">
        <v>0</v>
      </c>
      <c r="AK494" s="31">
        <v>18</v>
      </c>
      <c r="AL494" s="31">
        <v>30</v>
      </c>
      <c r="AM494" s="31">
        <f t="shared" si="304"/>
        <v>3.0000000000000022</v>
      </c>
      <c r="AN494" s="792">
        <f t="shared" si="305"/>
        <v>0.66666666666666663</v>
      </c>
      <c r="AO494" s="792">
        <f t="shared" si="306"/>
        <v>0.77083333333333337</v>
      </c>
      <c r="AP494" s="31" t="str" cm="1">
        <f t="array" ref="AP494">IF(W494="","",IF(SUMPRODUCT((W494=$W$6:$W$1560)*(AH494=$AH$6:$AH$1560)*(AN494=$AN$6:$AN$1560)*(AO494=$AO$6:$AO$1560)*(ROW($W$6:$W$1560)&lt;&gt;ROW(W494))*((R494=0)*($R$6:$R$1560&gt;0)+(R494&gt;0)*($R$6:$R$1560=0)))&gt;0,"SALONES UNIDOS",IF(SUMPRODUCT((W494=$W$6:$W$1560)*(AH494=$AH$6:$AH$1560)*((AN494&lt;$AO$6:$AO$1560)*(AO494&gt;$AN$6:$AN$1560))*(ROW($W$6:$W$1560)&lt;&gt;ROW(W494)))&gt;0,"CRUZADO","Sin cruce")))</f>
        <v>Sin cruce</v>
      </c>
      <c r="AQ494" s="792" t="str">
        <f t="shared" si="307"/>
        <v>AF7PRINCIPALA</v>
      </c>
      <c r="AR494" s="792" t="str" cm="1">
        <f t="array" ref="AR494">IF(AQ494="","",IF(SUMPRODUCT((AQ494=$AQ$6:$AQ$1560)*(AH494=$AH$6:$AH$1560)*(AN494=$AN$6:$AN$1560)*(AO494=$AO$6:$AO$1560)*(ROW($AQ$6:$AQ$1560)&lt;&gt;ROW(AQ494))*((R494=0)*($R$6:$R$1560&gt;0)+(R494&gt;0)*($R$6:$R$1560=0)))&gt;0,"SALONES UNIDOS",IF(SUMPRODUCT((AQ494=$AQ$6:$AQ$1560)*(AH494=$AH$6:$AH$1560)*((AN494&lt;$AO$6:$AO$1560)*(AO494&gt;$AN$6:$AN$1560))*(ROW($AQ$6:$AQ$1560)&lt;&gt;ROW(AQ494)))&gt;0,"CRUZADO","Sin cruce")))</f>
        <v>Sin cruce</v>
      </c>
    </row>
    <row r="495" spans="3:44" s="8" customFormat="1" ht="18.75" hidden="1" customHeight="1">
      <c r="C495" s="11" t="s">
        <v>1081</v>
      </c>
      <c r="D495" s="31" t="s">
        <v>1082</v>
      </c>
      <c r="E495" s="31">
        <v>20261</v>
      </c>
      <c r="F495" s="11" t="s">
        <v>23</v>
      </c>
      <c r="G495" s="11" t="s">
        <v>20</v>
      </c>
      <c r="H495" s="11" t="s">
        <v>15</v>
      </c>
      <c r="I495" s="11">
        <v>7</v>
      </c>
      <c r="J495" s="11" t="s">
        <v>16</v>
      </c>
      <c r="K495" s="803" t="s">
        <v>1552</v>
      </c>
      <c r="L495" s="35" t="s">
        <v>1553</v>
      </c>
      <c r="M495" s="31" t="s">
        <v>1085</v>
      </c>
      <c r="N495" s="31" t="s">
        <v>1086</v>
      </c>
      <c r="O495" s="11" t="s">
        <v>731</v>
      </c>
      <c r="P495" s="31">
        <v>2</v>
      </c>
      <c r="Q495" s="31">
        <v>2</v>
      </c>
      <c r="R495" s="262">
        <v>4</v>
      </c>
      <c r="S495" s="31">
        <v>3</v>
      </c>
      <c r="T495" s="181"/>
      <c r="U495" s="31">
        <v>29</v>
      </c>
      <c r="V495" s="31">
        <f>IF(W495="","",IFERROR(INDEX(Docentes!C:C,MATCH(W495,Docentes!D:D,0)),"NUEVO"))</f>
        <v>21575575</v>
      </c>
      <c r="W495" s="809" t="s">
        <v>628</v>
      </c>
      <c r="X495" s="274" t="s">
        <v>167</v>
      </c>
      <c r="Y495" s="31" t="s">
        <v>1088</v>
      </c>
      <c r="Z495" s="789" t="s">
        <v>1089</v>
      </c>
      <c r="AA495" s="31"/>
      <c r="AB495" s="31" t="s">
        <v>1092</v>
      </c>
      <c r="AC495" s="31"/>
      <c r="AD495" s="31"/>
      <c r="AE495" s="31"/>
      <c r="AF495" s="31" t="s">
        <v>1088</v>
      </c>
      <c r="AG495" s="31" t="str">
        <f t="shared" si="298"/>
        <v>TP</v>
      </c>
      <c r="AH495" s="31">
        <v>3</v>
      </c>
      <c r="AI495" s="31">
        <v>18</v>
      </c>
      <c r="AJ495" s="31">
        <v>30</v>
      </c>
      <c r="AK495" s="31">
        <v>21</v>
      </c>
      <c r="AL495" s="31">
        <v>50</v>
      </c>
      <c r="AM495" s="31">
        <f t="shared" si="304"/>
        <v>3.9999999999999987</v>
      </c>
      <c r="AN495" s="792">
        <f t="shared" si="305"/>
        <v>0.77083333333333337</v>
      </c>
      <c r="AO495" s="792">
        <f t="shared" si="306"/>
        <v>0.90972222222222221</v>
      </c>
      <c r="AP495" s="31" t="str" cm="1">
        <f t="array" ref="AP495">IF(W495="","",IF(SUMPRODUCT((W495=$W$6:$W$1560)*(AH495=$AH$6:$AH$1560)*(AN495=$AN$6:$AN$1560)*(AO495=$AO$6:$AO$1560)*(ROW($W$6:$W$1560)&lt;&gt;ROW(W495))*((R495=0)*($R$6:$R$1560&gt;0)+(R495&gt;0)*($R$6:$R$1560=0)))&gt;0,"SALONES UNIDOS",IF(SUMPRODUCT((W495=$W$6:$W$1560)*(AH495=$AH$6:$AH$1560)*((AN495&lt;$AO$6:$AO$1560)*(AO495&gt;$AN$6:$AN$1560))*(ROW($W$6:$W$1560)&lt;&gt;ROW(W495)))&gt;0,"CRUZADO","Sin cruce")))</f>
        <v>Sin cruce</v>
      </c>
      <c r="AQ495" s="792" t="str">
        <f t="shared" si="307"/>
        <v>AF7PRINCIPALA</v>
      </c>
      <c r="AR495" s="792" t="str" cm="1">
        <f t="array" ref="AR495">IF(AQ495="","",IF(SUMPRODUCT((AQ495=$AQ$6:$AQ$1560)*(AH495=$AH$6:$AH$1560)*(AN495=$AN$6:$AN$1560)*(AO495=$AO$6:$AO$1560)*(ROW($AQ$6:$AQ$1560)&lt;&gt;ROW(AQ495))*((R495=0)*($R$6:$R$1560&gt;0)+(R495&gt;0)*($R$6:$R$1560=0)))&gt;0,"SALONES UNIDOS",IF(SUMPRODUCT((AQ495=$AQ$6:$AQ$1560)*(AH495=$AH$6:$AH$1560)*((AN495&lt;$AO$6:$AO$1560)*(AO495&gt;$AN$6:$AN$1560))*(ROW($AQ$6:$AQ$1560)&lt;&gt;ROW(AQ495)))&gt;0,"CRUZADO","Sin cruce")))</f>
        <v>Sin cruce</v>
      </c>
    </row>
    <row r="496" spans="3:44" s="8" customFormat="1" ht="18.75" hidden="1" customHeight="1">
      <c r="C496" s="11" t="s">
        <v>1081</v>
      </c>
      <c r="D496" s="31" t="s">
        <v>1082</v>
      </c>
      <c r="E496" s="31">
        <v>20261</v>
      </c>
      <c r="F496" s="11" t="s">
        <v>23</v>
      </c>
      <c r="G496" s="11" t="s">
        <v>20</v>
      </c>
      <c r="H496" s="11" t="s">
        <v>15</v>
      </c>
      <c r="I496" s="11">
        <v>7</v>
      </c>
      <c r="J496" s="11" t="s">
        <v>26</v>
      </c>
      <c r="K496" s="803" t="s">
        <v>1554</v>
      </c>
      <c r="L496" s="35" t="s">
        <v>1555</v>
      </c>
      <c r="M496" s="31" t="s">
        <v>1085</v>
      </c>
      <c r="N496" s="31" t="s">
        <v>1086</v>
      </c>
      <c r="O496" s="11" t="s">
        <v>731</v>
      </c>
      <c r="P496" s="31">
        <v>2</v>
      </c>
      <c r="Q496" s="31">
        <v>0</v>
      </c>
      <c r="R496" s="262">
        <v>2</v>
      </c>
      <c r="S496" s="31">
        <v>3</v>
      </c>
      <c r="T496" s="181"/>
      <c r="U496" s="31">
        <v>24</v>
      </c>
      <c r="V496" s="31">
        <f>IF(W496="","",IFERROR(INDEX(Docentes!C:C,MATCH(W496,Docentes!D:D,0)),"NUEVO"))</f>
        <v>21575575</v>
      </c>
      <c r="W496" s="809" t="s">
        <v>628</v>
      </c>
      <c r="X496" s="274" t="s">
        <v>167</v>
      </c>
      <c r="Y496" s="31" t="s">
        <v>1088</v>
      </c>
      <c r="Z496" s="789" t="s">
        <v>1089</v>
      </c>
      <c r="AA496" s="31"/>
      <c r="AB496" s="31" t="s">
        <v>1092</v>
      </c>
      <c r="AC496" s="31"/>
      <c r="AD496" s="31"/>
      <c r="AE496" s="31"/>
      <c r="AF496" s="31" t="s">
        <v>1088</v>
      </c>
      <c r="AG496" s="31" t="str">
        <f t="shared" si="298"/>
        <v>T</v>
      </c>
      <c r="AH496" s="31">
        <v>3</v>
      </c>
      <c r="AI496" s="31">
        <v>21</v>
      </c>
      <c r="AJ496" s="31">
        <v>50</v>
      </c>
      <c r="AK496" s="31">
        <v>23</v>
      </c>
      <c r="AL496" s="31">
        <v>30</v>
      </c>
      <c r="AM496" s="31">
        <f t="shared" si="304"/>
        <v>2.0000000000000027</v>
      </c>
      <c r="AN496" s="792">
        <f t="shared" si="305"/>
        <v>0.90972222222222221</v>
      </c>
      <c r="AO496" s="792">
        <f t="shared" si="306"/>
        <v>0.97916666666666674</v>
      </c>
      <c r="AP496" s="31" t="str" cm="1">
        <f t="array" ref="AP496">IF(W496="","",IF(SUMPRODUCT((W496=$W$6:$W$1560)*(AH496=$AH$6:$AH$1560)*(AN496=$AN$6:$AN$1560)*(AO496=$AO$6:$AO$1560)*(ROW($W$6:$W$1560)&lt;&gt;ROW(W496))*((R496=0)*($R$6:$R$1560&gt;0)+(R496&gt;0)*($R$6:$R$1560=0)))&gt;0,"SALONES UNIDOS",IF(SUMPRODUCT((W496=$W$6:$W$1560)*(AH496=$AH$6:$AH$1560)*((AN496&lt;$AO$6:$AO$1560)*(AO496&gt;$AN$6:$AN$1560))*(ROW($W$6:$W$1560)&lt;&gt;ROW(W496)))&gt;0,"CRUZADO","Sin cruce")))</f>
        <v>Sin cruce</v>
      </c>
      <c r="AQ496" s="792" t="str">
        <f t="shared" si="307"/>
        <v>AF7PRINCIPALB</v>
      </c>
      <c r="AR496" s="792" t="str" cm="1">
        <f t="array" ref="AR496">IF(AQ496="","",IF(SUMPRODUCT((AQ496=$AQ$6:$AQ$1560)*(AH496=$AH$6:$AH$1560)*(AN496=$AN$6:$AN$1560)*(AO496=$AO$6:$AO$1560)*(ROW($AQ$6:$AQ$1560)&lt;&gt;ROW(AQ496))*((R496=0)*($R$6:$R$1560&gt;0)+(R496&gt;0)*($R$6:$R$1560=0)))&gt;0,"SALONES UNIDOS",IF(SUMPRODUCT((AQ496=$AQ$6:$AQ$1560)*(AH496=$AH$6:$AH$1560)*((AN496&lt;$AO$6:$AO$1560)*(AO496&gt;$AN$6:$AN$1560))*(ROW($AQ$6:$AQ$1560)&lt;&gt;ROW(AQ496)))&gt;0,"CRUZADO","Sin cruce")))</f>
        <v>Sin cruce</v>
      </c>
    </row>
    <row r="497" spans="3:44" s="8" customFormat="1" ht="18.75" hidden="1" customHeight="1">
      <c r="C497" s="11" t="s">
        <v>1081</v>
      </c>
      <c r="D497" s="31" t="s">
        <v>1082</v>
      </c>
      <c r="E497" s="31">
        <v>20261</v>
      </c>
      <c r="F497" s="11" t="s">
        <v>23</v>
      </c>
      <c r="G497" s="11" t="s">
        <v>20</v>
      </c>
      <c r="H497" s="11" t="s">
        <v>15</v>
      </c>
      <c r="I497" s="11">
        <v>7</v>
      </c>
      <c r="J497" s="11" t="s">
        <v>26</v>
      </c>
      <c r="K497" s="803" t="s">
        <v>1554</v>
      </c>
      <c r="L497" s="35" t="s">
        <v>1555</v>
      </c>
      <c r="M497" s="31" t="s">
        <v>1085</v>
      </c>
      <c r="N497" s="31" t="s">
        <v>1086</v>
      </c>
      <c r="O497" s="11" t="s">
        <v>731</v>
      </c>
      <c r="P497" s="31">
        <v>0</v>
      </c>
      <c r="Q497" s="31">
        <v>2</v>
      </c>
      <c r="R497" s="262">
        <v>2</v>
      </c>
      <c r="S497" s="31">
        <v>3</v>
      </c>
      <c r="T497" s="181"/>
      <c r="U497" s="31">
        <v>24</v>
      </c>
      <c r="V497" s="31">
        <f>IF(W497="","",IFERROR(INDEX(Docentes!C:C,MATCH(W497,Docentes!D:D,0)),"NUEVO"))</f>
        <v>21575575</v>
      </c>
      <c r="W497" s="809" t="s">
        <v>628</v>
      </c>
      <c r="X497" s="274" t="s">
        <v>167</v>
      </c>
      <c r="Y497" s="31" t="s">
        <v>1088</v>
      </c>
      <c r="Z497" s="789" t="s">
        <v>1089</v>
      </c>
      <c r="AA497" s="31"/>
      <c r="AB497" s="31" t="s">
        <v>1092</v>
      </c>
      <c r="AC497" s="31"/>
      <c r="AD497" s="31"/>
      <c r="AE497" s="31"/>
      <c r="AF497" s="31" t="s">
        <v>1088</v>
      </c>
      <c r="AG497" s="31" t="str">
        <f t="shared" si="298"/>
        <v>P</v>
      </c>
      <c r="AH497" s="31">
        <v>2</v>
      </c>
      <c r="AI497" s="31">
        <v>21</v>
      </c>
      <c r="AJ497" s="31">
        <v>50</v>
      </c>
      <c r="AK497" s="31">
        <v>23</v>
      </c>
      <c r="AL497" s="31">
        <v>30</v>
      </c>
      <c r="AM497" s="31">
        <f t="shared" si="304"/>
        <v>2.0000000000000027</v>
      </c>
      <c r="AN497" s="792">
        <f t="shared" si="305"/>
        <v>0.90972222222222221</v>
      </c>
      <c r="AO497" s="792">
        <f t="shared" si="306"/>
        <v>0.97916666666666674</v>
      </c>
      <c r="AP497" s="31" t="str" cm="1">
        <f t="array" ref="AP497">IF(W497="","",IF(SUMPRODUCT((W497=$W$6:$W$1560)*(AH497=$AH$6:$AH$1560)*(AN497=$AN$6:$AN$1560)*(AO497=$AO$6:$AO$1560)*(ROW($W$6:$W$1560)&lt;&gt;ROW(W497))*((R497=0)*($R$6:$R$1560&gt;0)+(R497&gt;0)*($R$6:$R$1560=0)))&gt;0,"SALONES UNIDOS",IF(SUMPRODUCT((W497=$W$6:$W$1560)*(AH497=$AH$6:$AH$1560)*((AN497&lt;$AO$6:$AO$1560)*(AO497&gt;$AN$6:$AN$1560))*(ROW($W$6:$W$1560)&lt;&gt;ROW(W497)))&gt;0,"CRUZADO","Sin cruce")))</f>
        <v>Sin cruce</v>
      </c>
      <c r="AQ497" s="792" t="str">
        <f t="shared" si="307"/>
        <v>AF7PRINCIPALB</v>
      </c>
      <c r="AR497" s="792" t="str" cm="1">
        <f t="array" ref="AR497">IF(AQ497="","",IF(SUMPRODUCT((AQ497=$AQ$6:$AQ$1560)*(AH497=$AH$6:$AH$1560)*(AN497=$AN$6:$AN$1560)*(AO497=$AO$6:$AO$1560)*(ROW($AQ$6:$AQ$1560)&lt;&gt;ROW(AQ497))*((R497=0)*($R$6:$R$1560&gt;0)+(R497&gt;0)*($R$6:$R$1560=0)))&gt;0,"SALONES UNIDOS",IF(SUMPRODUCT((AQ497=$AQ$6:$AQ$1560)*(AH497=$AH$6:$AH$1560)*((AN497&lt;$AO$6:$AO$1560)*(AO497&gt;$AN$6:$AN$1560))*(ROW($AQ$6:$AQ$1560)&lt;&gt;ROW(AQ497)))&gt;0,"CRUZADO","Sin cruce")))</f>
        <v>Sin cruce</v>
      </c>
    </row>
    <row r="498" spans="3:44" s="8" customFormat="1" ht="18.75" hidden="1" customHeight="1">
      <c r="C498" s="11" t="s">
        <v>1081</v>
      </c>
      <c r="D498" s="31" t="s">
        <v>1082</v>
      </c>
      <c r="E498" s="31">
        <v>20261</v>
      </c>
      <c r="F498" s="11" t="s">
        <v>23</v>
      </c>
      <c r="G498" s="11" t="s">
        <v>20</v>
      </c>
      <c r="H498" s="11" t="s">
        <v>15</v>
      </c>
      <c r="I498" s="11">
        <v>7</v>
      </c>
      <c r="J498" s="11" t="s">
        <v>1475</v>
      </c>
      <c r="K498" s="803" t="s">
        <v>1546</v>
      </c>
      <c r="L498" s="35" t="s">
        <v>1287</v>
      </c>
      <c r="M498" s="31" t="s">
        <v>1101</v>
      </c>
      <c r="N498" s="31" t="s">
        <v>1086</v>
      </c>
      <c r="O498" s="11" t="s">
        <v>769</v>
      </c>
      <c r="P498" s="31">
        <v>3</v>
      </c>
      <c r="Q498" s="31">
        <v>2</v>
      </c>
      <c r="R498" s="262">
        <v>5</v>
      </c>
      <c r="S498" s="31">
        <v>4</v>
      </c>
      <c r="T498" s="181"/>
      <c r="U498" s="31">
        <v>12</v>
      </c>
      <c r="V498" s="31">
        <f>IF(W498="","",IFERROR(INDEX(Docentes!C:C,MATCH(W498,Docentes!D:D,0)),"NUEVO"))</f>
        <v>46590523</v>
      </c>
      <c r="W498" s="809" t="s">
        <v>963</v>
      </c>
      <c r="X498" s="274" t="s">
        <v>167</v>
      </c>
      <c r="Y498" s="31" t="s">
        <v>1088</v>
      </c>
      <c r="Z498" s="789" t="s">
        <v>1089</v>
      </c>
      <c r="AA498" s="31"/>
      <c r="AB498" s="31"/>
      <c r="AC498" s="31"/>
      <c r="AD498" s="31"/>
      <c r="AE498" s="31"/>
      <c r="AF498" s="31" t="s">
        <v>1088</v>
      </c>
      <c r="AG498" s="31" t="str">
        <f t="shared" si="298"/>
        <v>TP</v>
      </c>
      <c r="AH498" s="31">
        <v>5</v>
      </c>
      <c r="AI498" s="31">
        <v>19</v>
      </c>
      <c r="AJ498" s="31">
        <v>20</v>
      </c>
      <c r="AK498" s="31">
        <v>23</v>
      </c>
      <c r="AL498" s="31">
        <v>30</v>
      </c>
      <c r="AM498" s="31">
        <f t="shared" si="304"/>
        <v>5.0000000000000044</v>
      </c>
      <c r="AN498" s="792">
        <f t="shared" si="305"/>
        <v>0.80555555555555547</v>
      </c>
      <c r="AO498" s="792">
        <f t="shared" si="306"/>
        <v>0.97916666666666674</v>
      </c>
      <c r="AP498" s="31" t="str" cm="1">
        <f t="array" ref="AP498">IF(W498="","",IF(SUMPRODUCT((W498=$W$6:$W$1560)*(AH498=$AH$6:$AH$1560)*(AN498=$AN$6:$AN$1560)*(AO498=$AO$6:$AO$1560)*(ROW($W$6:$W$1560)&lt;&gt;ROW(W498))*((R498=0)*($R$6:$R$1560&gt;0)+(R498&gt;0)*($R$6:$R$1560=0)))&gt;0,"SALONES UNIDOS",IF(SUMPRODUCT((W498=$W$6:$W$1560)*(AH498=$AH$6:$AH$1560)*((AN498&lt;$AO$6:$AO$1560)*(AO498&gt;$AN$6:$AN$1560))*(ROW($W$6:$W$1560)&lt;&gt;ROW(W498)))&gt;0,"CRUZADO","Sin cruce")))</f>
        <v>Sin cruce</v>
      </c>
      <c r="AQ498" s="792" t="str">
        <f t="shared" si="307"/>
        <v>AF7PRINCIPALB1</v>
      </c>
      <c r="AR498" s="792" t="str" cm="1">
        <f t="array" ref="AR498">IF(AQ498="","",IF(SUMPRODUCT((AQ498=$AQ$6:$AQ$1560)*(AH498=$AH$6:$AH$1560)*(AN498=$AN$6:$AN$1560)*(AO498=$AO$6:$AO$1560)*(ROW($AQ$6:$AQ$1560)&lt;&gt;ROW(AQ498))*((R498=0)*($R$6:$R$1560&gt;0)+(R498&gt;0)*($R$6:$R$1560=0)))&gt;0,"SALONES UNIDOS",IF(SUMPRODUCT((AQ498=$AQ$6:$AQ$1560)*(AH498=$AH$6:$AH$1560)*((AN498&lt;$AO$6:$AO$1560)*(AO498&gt;$AN$6:$AN$1560))*(ROW($AQ$6:$AQ$1560)&lt;&gt;ROW(AQ498)))&gt;0,"CRUZADO","Sin cruce")))</f>
        <v>Sin cruce</v>
      </c>
    </row>
    <row r="499" spans="3:44" s="8" customFormat="1" ht="18.75" hidden="1" customHeight="1">
      <c r="C499" s="11" t="s">
        <v>1081</v>
      </c>
      <c r="D499" s="31" t="s">
        <v>1082</v>
      </c>
      <c r="E499" s="31">
        <v>20261</v>
      </c>
      <c r="F499" s="11" t="s">
        <v>23</v>
      </c>
      <c r="G499" s="11" t="s">
        <v>20</v>
      </c>
      <c r="H499" s="11" t="s">
        <v>15</v>
      </c>
      <c r="I499" s="11">
        <v>7</v>
      </c>
      <c r="J499" s="11" t="s">
        <v>1476</v>
      </c>
      <c r="K499" s="803" t="s">
        <v>1546</v>
      </c>
      <c r="L499" s="35" t="s">
        <v>1287</v>
      </c>
      <c r="M499" s="31" t="s">
        <v>1101</v>
      </c>
      <c r="N499" s="31" t="s">
        <v>1086</v>
      </c>
      <c r="O499" s="11" t="s">
        <v>769</v>
      </c>
      <c r="P499" s="31">
        <v>3</v>
      </c>
      <c r="Q499" s="31">
        <v>2</v>
      </c>
      <c r="R499" s="262">
        <v>5</v>
      </c>
      <c r="S499" s="31">
        <v>4</v>
      </c>
      <c r="T499" s="181"/>
      <c r="U499" s="31">
        <v>12</v>
      </c>
      <c r="V499" s="31">
        <f>IF(W499="","",IFERROR(INDEX(Docentes!C:C,MATCH(W499,Docentes!D:D,0)),"NUEVO"))</f>
        <v>44933501</v>
      </c>
      <c r="W499" s="809" t="s">
        <v>201</v>
      </c>
      <c r="X499" s="274" t="s">
        <v>167</v>
      </c>
      <c r="Y499" s="31" t="s">
        <v>1088</v>
      </c>
      <c r="Z499" s="789" t="s">
        <v>1089</v>
      </c>
      <c r="AA499" s="31"/>
      <c r="AB499" s="31"/>
      <c r="AC499" s="31"/>
      <c r="AD499" s="31"/>
      <c r="AE499" s="31"/>
      <c r="AF499" s="31" t="s">
        <v>1088</v>
      </c>
      <c r="AG499" s="31" t="str">
        <f t="shared" si="298"/>
        <v>TP</v>
      </c>
      <c r="AH499" s="31">
        <v>5</v>
      </c>
      <c r="AI499" s="31">
        <v>19</v>
      </c>
      <c r="AJ499" s="31">
        <v>20</v>
      </c>
      <c r="AK499" s="31">
        <v>23</v>
      </c>
      <c r="AL499" s="31">
        <v>30</v>
      </c>
      <c r="AM499" s="31">
        <f t="shared" ref="AM499" si="312">IF(R499=0,0,IF(AI499="",R499,IF(X499="HIBRIDO VIRTUAL",0,((((AK499/24)+(AL499/1440))-((AI499/24)+(AJ499/1440)))*1440/50))))</f>
        <v>5.0000000000000044</v>
      </c>
      <c r="AN499" s="792">
        <f t="shared" ref="AN499" si="313">AI499/24+AJ499/1440</f>
        <v>0.80555555555555547</v>
      </c>
      <c r="AO499" s="792">
        <f t="shared" ref="AO499" si="314">AK499/24+AL499/1440</f>
        <v>0.97916666666666674</v>
      </c>
      <c r="AP499" s="31" t="str" cm="1">
        <f t="array" ref="AP499">IF(W499="","",IF(SUMPRODUCT((W499=$W$6:$W$1560)*(AH499=$AH$6:$AH$1560)*(AN499=$AN$6:$AN$1560)*(AO499=$AO$6:$AO$1560)*(ROW($W$6:$W$1560)&lt;&gt;ROW(W499))*((R499=0)*($R$6:$R$1560&gt;0)+(R499&gt;0)*($R$6:$R$1560=0)))&gt;0,"SALONES UNIDOS",IF(SUMPRODUCT((W499=$W$6:$W$1560)*(AH499=$AH$6:$AH$1560)*((AN499&lt;$AO$6:$AO$1560)*(AO499&gt;$AN$6:$AN$1560))*(ROW($W$6:$W$1560)&lt;&gt;ROW(W499)))&gt;0,"CRUZADO","Sin cruce")))</f>
        <v>Sin cruce</v>
      </c>
      <c r="AQ499" s="792" t="str">
        <f t="shared" ref="AQ499" si="315">TRIM(CONCATENATE(H499,I499,F499,J499))</f>
        <v>AF7PRINCIPALB2</v>
      </c>
      <c r="AR499" s="792" t="str" cm="1">
        <f t="array" ref="AR499">IF(AQ499="","",IF(SUMPRODUCT((AQ499=$AQ$6:$AQ$1560)*(AH499=$AH$6:$AH$1560)*(AN499=$AN$6:$AN$1560)*(AO499=$AO$6:$AO$1560)*(ROW($AQ$6:$AQ$1560)&lt;&gt;ROW(AQ499))*((R499=0)*($R$6:$R$1560&gt;0)+(R499&gt;0)*($R$6:$R$1560=0)))&gt;0,"SALONES UNIDOS",IF(SUMPRODUCT((AQ499=$AQ$6:$AQ$1560)*(AH499=$AH$6:$AH$1560)*((AN499&lt;$AO$6:$AO$1560)*(AO499&gt;$AN$6:$AN$1560))*(ROW($AQ$6:$AQ$1560)&lt;&gt;ROW(AQ499)))&gt;0,"CRUZADO","Sin cruce")))</f>
        <v>Sin cruce</v>
      </c>
    </row>
    <row r="500" spans="3:44" s="8" customFormat="1" ht="18.75" hidden="1" customHeight="1">
      <c r="C500" s="11" t="s">
        <v>1081</v>
      </c>
      <c r="D500" s="31" t="s">
        <v>1082</v>
      </c>
      <c r="E500" s="31">
        <v>20261</v>
      </c>
      <c r="F500" s="11" t="s">
        <v>23</v>
      </c>
      <c r="G500" s="11" t="s">
        <v>20</v>
      </c>
      <c r="H500" s="11" t="s">
        <v>15</v>
      </c>
      <c r="I500" s="11">
        <v>7</v>
      </c>
      <c r="J500" s="11" t="s">
        <v>26</v>
      </c>
      <c r="K500" s="803" t="s">
        <v>1547</v>
      </c>
      <c r="L500" s="35" t="s">
        <v>1548</v>
      </c>
      <c r="M500" s="31" t="s">
        <v>1085</v>
      </c>
      <c r="N500" s="31" t="s">
        <v>1086</v>
      </c>
      <c r="O500" s="11" t="s">
        <v>731</v>
      </c>
      <c r="P500" s="31">
        <v>3</v>
      </c>
      <c r="Q500" s="31">
        <v>2</v>
      </c>
      <c r="R500" s="262">
        <v>5</v>
      </c>
      <c r="S500" s="31">
        <v>4</v>
      </c>
      <c r="T500" s="181"/>
      <c r="U500" s="31">
        <v>24</v>
      </c>
      <c r="V500" s="31">
        <f>IF(W500="","",IFERROR(INDEX(Docentes!C:C,MATCH(W500,Docentes!D:D,0)),"NUEVO"))</f>
        <v>46741053</v>
      </c>
      <c r="W500" s="809" t="s">
        <v>384</v>
      </c>
      <c r="X500" s="274" t="s">
        <v>167</v>
      </c>
      <c r="Y500" s="31" t="s">
        <v>1088</v>
      </c>
      <c r="Z500" s="789" t="s">
        <v>1089</v>
      </c>
      <c r="AA500" s="31"/>
      <c r="AB500" s="31" t="s">
        <v>1092</v>
      </c>
      <c r="AC500" s="31"/>
      <c r="AD500" s="31"/>
      <c r="AE500" s="31"/>
      <c r="AF500" s="31" t="s">
        <v>1088</v>
      </c>
      <c r="AG500" s="31" t="str">
        <f t="shared" si="298"/>
        <v>TP</v>
      </c>
      <c r="AH500" s="31">
        <v>1</v>
      </c>
      <c r="AI500" s="31">
        <v>18</v>
      </c>
      <c r="AJ500" s="31">
        <v>30</v>
      </c>
      <c r="AK500" s="31">
        <v>22</v>
      </c>
      <c r="AL500" s="31">
        <v>40</v>
      </c>
      <c r="AM500" s="31">
        <f t="shared" si="304"/>
        <v>4.9999999999999982</v>
      </c>
      <c r="AN500" s="792">
        <f t="shared" si="305"/>
        <v>0.77083333333333337</v>
      </c>
      <c r="AO500" s="792">
        <f t="shared" si="306"/>
        <v>0.94444444444444442</v>
      </c>
      <c r="AP500" s="31" t="str" cm="1">
        <f t="array" ref="AP500">IF(W500="","",IF(SUMPRODUCT((W500=$W$6:$W$1560)*(AH500=$AH$6:$AH$1560)*(AN500=$AN$6:$AN$1560)*(AO500=$AO$6:$AO$1560)*(ROW($W$6:$W$1560)&lt;&gt;ROW(W500))*((R500=0)*($R$6:$R$1560&gt;0)+(R500&gt;0)*($R$6:$R$1560=0)))&gt;0,"SALONES UNIDOS",IF(SUMPRODUCT((W500=$W$6:$W$1560)*(AH500=$AH$6:$AH$1560)*((AN500&lt;$AO$6:$AO$1560)*(AO500&gt;$AN$6:$AN$1560))*(ROW($W$6:$W$1560)&lt;&gt;ROW(W500)))&gt;0,"CRUZADO","Sin cruce")))</f>
        <v>Sin cruce</v>
      </c>
      <c r="AQ500" s="792" t="str">
        <f t="shared" si="307"/>
        <v>AF7PRINCIPALB</v>
      </c>
      <c r="AR500" s="792" t="str" cm="1">
        <f t="array" ref="AR500">IF(AQ500="","",IF(SUMPRODUCT((AQ500=$AQ$6:$AQ$1560)*(AH500=$AH$6:$AH$1560)*(AN500=$AN$6:$AN$1560)*(AO500=$AO$6:$AO$1560)*(ROW($AQ$6:$AQ$1560)&lt;&gt;ROW(AQ500))*((R500=0)*($R$6:$R$1560&gt;0)+(R500&gt;0)*($R$6:$R$1560=0)))&gt;0,"SALONES UNIDOS",IF(SUMPRODUCT((AQ500=$AQ$6:$AQ$1560)*(AH500=$AH$6:$AH$1560)*((AN500&lt;$AO$6:$AO$1560)*(AO500&gt;$AN$6:$AN$1560))*(ROW($AQ$6:$AQ$1560)&lt;&gt;ROW(AQ500)))&gt;0,"CRUZADO","Sin cruce")))</f>
        <v>Sin cruce</v>
      </c>
    </row>
    <row r="501" spans="3:44" s="8" customFormat="1" ht="18.75" hidden="1" customHeight="1">
      <c r="C501" s="11" t="s">
        <v>1081</v>
      </c>
      <c r="D501" s="31" t="s">
        <v>1082</v>
      </c>
      <c r="E501" s="31">
        <v>20261</v>
      </c>
      <c r="F501" s="11" t="s">
        <v>23</v>
      </c>
      <c r="G501" s="11" t="s">
        <v>20</v>
      </c>
      <c r="H501" s="11" t="s">
        <v>15</v>
      </c>
      <c r="I501" s="11">
        <v>7</v>
      </c>
      <c r="J501" s="11" t="s">
        <v>26</v>
      </c>
      <c r="K501" s="803" t="s">
        <v>1549</v>
      </c>
      <c r="L501" s="35" t="s">
        <v>1550</v>
      </c>
      <c r="M501" s="31" t="s">
        <v>1085</v>
      </c>
      <c r="N501" s="31" t="s">
        <v>1086</v>
      </c>
      <c r="O501" s="11" t="s">
        <v>731</v>
      </c>
      <c r="P501" s="31">
        <v>2</v>
      </c>
      <c r="Q501" s="31">
        <v>0</v>
      </c>
      <c r="R501" s="262">
        <v>2</v>
      </c>
      <c r="S501" s="31">
        <v>3</v>
      </c>
      <c r="T501" s="181"/>
      <c r="U501" s="31">
        <v>24</v>
      </c>
      <c r="V501" s="31">
        <f>IF(W501="","",IFERROR(INDEX(Docentes!C:C,MATCH(W501,Docentes!D:D,0)),"NUEVO"))</f>
        <v>21435528</v>
      </c>
      <c r="W501" s="809" t="s">
        <v>961</v>
      </c>
      <c r="X501" s="274" t="s">
        <v>167</v>
      </c>
      <c r="Y501" s="31" t="s">
        <v>1088</v>
      </c>
      <c r="Z501" s="789" t="s">
        <v>1089</v>
      </c>
      <c r="AA501" s="31"/>
      <c r="AB501" s="31" t="s">
        <v>1092</v>
      </c>
      <c r="AC501" s="31"/>
      <c r="AD501" s="31"/>
      <c r="AE501" s="31"/>
      <c r="AF501" s="31" t="s">
        <v>1088</v>
      </c>
      <c r="AG501" s="31" t="str">
        <f t="shared" si="298"/>
        <v>T</v>
      </c>
      <c r="AH501" s="31">
        <v>5</v>
      </c>
      <c r="AI501" s="31">
        <v>16</v>
      </c>
      <c r="AJ501" s="31">
        <v>50</v>
      </c>
      <c r="AK501" s="31">
        <v>18</v>
      </c>
      <c r="AL501" s="31">
        <v>30</v>
      </c>
      <c r="AM501" s="31">
        <f t="shared" si="304"/>
        <v>2.0000000000000027</v>
      </c>
      <c r="AN501" s="792">
        <f t="shared" si="305"/>
        <v>0.70138888888888884</v>
      </c>
      <c r="AO501" s="792">
        <f t="shared" si="306"/>
        <v>0.77083333333333337</v>
      </c>
      <c r="AP501" s="31" t="str" cm="1">
        <f t="array" ref="AP501">IF(W501="","",IF(SUMPRODUCT((W501=$W$6:$W$1560)*(AH501=$AH$6:$AH$1560)*(AN501=$AN$6:$AN$1560)*(AO501=$AO$6:$AO$1560)*(ROW($W$6:$W$1560)&lt;&gt;ROW(W501))*((R501=0)*($R$6:$R$1560&gt;0)+(R501&gt;0)*($R$6:$R$1560=0)))&gt;0,"SALONES UNIDOS",IF(SUMPRODUCT((W501=$W$6:$W$1560)*(AH501=$AH$6:$AH$1560)*((AN501&lt;$AO$6:$AO$1560)*(AO501&gt;$AN$6:$AN$1560))*(ROW($W$6:$W$1560)&lt;&gt;ROW(W501)))&gt;0,"CRUZADO","Sin cruce")))</f>
        <v>Sin cruce</v>
      </c>
      <c r="AQ501" s="792" t="str">
        <f t="shared" si="307"/>
        <v>AF7PRINCIPALB</v>
      </c>
      <c r="AR501" s="792" t="str" cm="1">
        <f t="array" ref="AR501">IF(AQ501="","",IF(SUMPRODUCT((AQ501=$AQ$6:$AQ$1560)*(AH501=$AH$6:$AH$1560)*(AN501=$AN$6:$AN$1560)*(AO501=$AO$6:$AO$1560)*(ROW($AQ$6:$AQ$1560)&lt;&gt;ROW(AQ501))*((R501=0)*($R$6:$R$1560&gt;0)+(R501&gt;0)*($R$6:$R$1560=0)))&gt;0,"SALONES UNIDOS",IF(SUMPRODUCT((AQ501=$AQ$6:$AQ$1560)*(AH501=$AH$6:$AH$1560)*((AN501&lt;$AO$6:$AO$1560)*(AO501&gt;$AN$6:$AN$1560))*(ROW($AQ$6:$AQ$1560)&lt;&gt;ROW(AQ501)))&gt;0,"CRUZADO","Sin cruce")))</f>
        <v>Sin cruce</v>
      </c>
    </row>
    <row r="502" spans="3:44" s="8" customFormat="1" ht="18.75" hidden="1" customHeight="1">
      <c r="C502" s="11" t="s">
        <v>1081</v>
      </c>
      <c r="D502" s="31" t="s">
        <v>1082</v>
      </c>
      <c r="E502" s="31">
        <v>20261</v>
      </c>
      <c r="F502" s="11" t="s">
        <v>23</v>
      </c>
      <c r="G502" s="11" t="s">
        <v>20</v>
      </c>
      <c r="H502" s="11" t="s">
        <v>15</v>
      </c>
      <c r="I502" s="11">
        <v>7</v>
      </c>
      <c r="J502" s="11" t="s">
        <v>26</v>
      </c>
      <c r="K502" s="803" t="s">
        <v>1549</v>
      </c>
      <c r="L502" s="35" t="s">
        <v>1550</v>
      </c>
      <c r="M502" s="31" t="s">
        <v>1085</v>
      </c>
      <c r="N502" s="31" t="s">
        <v>1086</v>
      </c>
      <c r="O502" s="11" t="s">
        <v>731</v>
      </c>
      <c r="P502" s="31">
        <v>0</v>
      </c>
      <c r="Q502" s="31">
        <v>2</v>
      </c>
      <c r="R502" s="262">
        <v>2</v>
      </c>
      <c r="S502" s="31">
        <v>3</v>
      </c>
      <c r="T502" s="181"/>
      <c r="U502" s="31">
        <v>24</v>
      </c>
      <c r="V502" s="31">
        <f>IF(W502="","",IFERROR(INDEX(Docentes!C:C,MATCH(W502,Docentes!D:D,0)),"NUEVO"))</f>
        <v>21435528</v>
      </c>
      <c r="W502" s="809" t="s">
        <v>961</v>
      </c>
      <c r="X502" s="274" t="s">
        <v>167</v>
      </c>
      <c r="Y502" s="31" t="s">
        <v>1088</v>
      </c>
      <c r="Z502" s="789" t="s">
        <v>1089</v>
      </c>
      <c r="AA502" s="31"/>
      <c r="AB502" s="31" t="s">
        <v>1092</v>
      </c>
      <c r="AC502" s="31"/>
      <c r="AD502" s="31"/>
      <c r="AE502" s="31"/>
      <c r="AF502" s="31" t="s">
        <v>1088</v>
      </c>
      <c r="AG502" s="31" t="str">
        <f t="shared" si="298"/>
        <v>P</v>
      </c>
      <c r="AH502" s="31">
        <v>4</v>
      </c>
      <c r="AI502" s="31">
        <v>21</v>
      </c>
      <c r="AJ502" s="31">
        <v>50</v>
      </c>
      <c r="AK502" s="31">
        <v>23</v>
      </c>
      <c r="AL502" s="31">
        <v>30</v>
      </c>
      <c r="AM502" s="31">
        <f t="shared" si="304"/>
        <v>2.0000000000000027</v>
      </c>
      <c r="AN502" s="792">
        <f t="shared" si="305"/>
        <v>0.90972222222222221</v>
      </c>
      <c r="AO502" s="792">
        <f t="shared" si="306"/>
        <v>0.97916666666666674</v>
      </c>
      <c r="AP502" s="31" t="str" cm="1">
        <f t="array" ref="AP502">IF(W502="","",IF(SUMPRODUCT((W502=$W$6:$W$1560)*(AH502=$AH$6:$AH$1560)*(AN502=$AN$6:$AN$1560)*(AO502=$AO$6:$AO$1560)*(ROW($W$6:$W$1560)&lt;&gt;ROW(W502))*((R502=0)*($R$6:$R$1560&gt;0)+(R502&gt;0)*($R$6:$R$1560=0)))&gt;0,"SALONES UNIDOS",IF(SUMPRODUCT((W502=$W$6:$W$1560)*(AH502=$AH$6:$AH$1560)*((AN502&lt;$AO$6:$AO$1560)*(AO502&gt;$AN$6:$AN$1560))*(ROW($W$6:$W$1560)&lt;&gt;ROW(W502)))&gt;0,"CRUZADO","Sin cruce")))</f>
        <v>Sin cruce</v>
      </c>
      <c r="AQ502" s="792" t="str">
        <f t="shared" si="307"/>
        <v>AF7PRINCIPALB</v>
      </c>
      <c r="AR502" s="792" t="str" cm="1">
        <f t="array" ref="AR502">IF(AQ502="","",IF(SUMPRODUCT((AQ502=$AQ$6:$AQ$1560)*(AH502=$AH$6:$AH$1560)*(AN502=$AN$6:$AN$1560)*(AO502=$AO$6:$AO$1560)*(ROW($AQ$6:$AQ$1560)&lt;&gt;ROW(AQ502))*((R502=0)*($R$6:$R$1560&gt;0)+(R502&gt;0)*($R$6:$R$1560=0)))&gt;0,"SALONES UNIDOS",IF(SUMPRODUCT((AQ502=$AQ$6:$AQ$1560)*(AH502=$AH$6:$AH$1560)*((AN502&lt;$AO$6:$AO$1560)*(AO502&gt;$AN$6:$AN$1560))*(ROW($AQ$6:$AQ$1560)&lt;&gt;ROW(AQ502)))&gt;0,"CRUZADO","Sin cruce")))</f>
        <v>Sin cruce</v>
      </c>
    </row>
    <row r="503" spans="3:44" s="8" customFormat="1" ht="18.75" hidden="1" customHeight="1">
      <c r="C503" s="11" t="s">
        <v>1081</v>
      </c>
      <c r="D503" s="31" t="s">
        <v>1082</v>
      </c>
      <c r="E503" s="31">
        <v>20261</v>
      </c>
      <c r="F503" s="11" t="s">
        <v>23</v>
      </c>
      <c r="G503" s="11" t="s">
        <v>20</v>
      </c>
      <c r="H503" s="11" t="s">
        <v>15</v>
      </c>
      <c r="I503" s="11">
        <v>7</v>
      </c>
      <c r="J503" s="11" t="s">
        <v>26</v>
      </c>
      <c r="K503" s="803" t="s">
        <v>1551</v>
      </c>
      <c r="L503" s="35" t="s">
        <v>1280</v>
      </c>
      <c r="M503" s="31" t="s">
        <v>1101</v>
      </c>
      <c r="N503" s="31" t="s">
        <v>1086</v>
      </c>
      <c r="O503" s="11" t="s">
        <v>769</v>
      </c>
      <c r="P503" s="31">
        <v>3</v>
      </c>
      <c r="Q503" s="31">
        <v>0</v>
      </c>
      <c r="R503" s="262">
        <v>3</v>
      </c>
      <c r="S503" s="31">
        <v>3</v>
      </c>
      <c r="T503" s="181"/>
      <c r="U503" s="31">
        <v>24</v>
      </c>
      <c r="V503" s="31">
        <f>IF(W503="","",IFERROR(INDEX(Docentes!C:C,MATCH(W503,Docentes!D:D,0)),"NUEVO"))</f>
        <v>21870795</v>
      </c>
      <c r="W503" s="809" t="s">
        <v>552</v>
      </c>
      <c r="X503" s="274" t="s">
        <v>167</v>
      </c>
      <c r="Y503" s="31" t="s">
        <v>1088</v>
      </c>
      <c r="Z503" s="789" t="s">
        <v>1089</v>
      </c>
      <c r="AA503" s="31"/>
      <c r="AB503" s="31" t="s">
        <v>1092</v>
      </c>
      <c r="AC503" s="31"/>
      <c r="AD503" s="31"/>
      <c r="AE503" s="31"/>
      <c r="AF503" s="31" t="s">
        <v>1088</v>
      </c>
      <c r="AG503" s="31" t="str">
        <f t="shared" si="298"/>
        <v>T</v>
      </c>
      <c r="AH503" s="31">
        <v>2</v>
      </c>
      <c r="AI503" s="31">
        <v>18</v>
      </c>
      <c r="AJ503" s="31">
        <v>30</v>
      </c>
      <c r="AK503" s="31">
        <v>21</v>
      </c>
      <c r="AL503" s="31">
        <v>0</v>
      </c>
      <c r="AM503" s="31">
        <f t="shared" si="304"/>
        <v>2.9999999999999987</v>
      </c>
      <c r="AN503" s="792">
        <f t="shared" si="305"/>
        <v>0.77083333333333337</v>
      </c>
      <c r="AO503" s="792">
        <f t="shared" si="306"/>
        <v>0.875</v>
      </c>
      <c r="AP503" s="31" t="str" cm="1">
        <f t="array" ref="AP503">IF(W503="","",IF(SUMPRODUCT((W503=$W$6:$W$1560)*(AH503=$AH$6:$AH$1560)*(AN503=$AN$6:$AN$1560)*(AO503=$AO$6:$AO$1560)*(ROW($W$6:$W$1560)&lt;&gt;ROW(W503))*((R503=0)*($R$6:$R$1560&gt;0)+(R503&gt;0)*($R$6:$R$1560=0)))&gt;0,"SALONES UNIDOS",IF(SUMPRODUCT((W503=$W$6:$W$1560)*(AH503=$AH$6:$AH$1560)*((AN503&lt;$AO$6:$AO$1560)*(AO503&gt;$AN$6:$AN$1560))*(ROW($W$6:$W$1560)&lt;&gt;ROW(W503)))&gt;0,"CRUZADO","Sin cruce")))</f>
        <v>Sin cruce</v>
      </c>
      <c r="AQ503" s="792" t="str">
        <f t="shared" si="307"/>
        <v>AF7PRINCIPALB</v>
      </c>
      <c r="AR503" s="792" t="str" cm="1">
        <f t="array" ref="AR503">IF(AQ503="","",IF(SUMPRODUCT((AQ503=$AQ$6:$AQ$1560)*(AH503=$AH$6:$AH$1560)*(AN503=$AN$6:$AN$1560)*(AO503=$AO$6:$AO$1560)*(ROW($AQ$6:$AQ$1560)&lt;&gt;ROW(AQ503))*((R503=0)*($R$6:$R$1560&gt;0)+(R503&gt;0)*($R$6:$R$1560=0)))&gt;0,"SALONES UNIDOS",IF(SUMPRODUCT((AQ503=$AQ$6:$AQ$1560)*(AH503=$AH$6:$AH$1560)*((AN503&lt;$AO$6:$AO$1560)*(AO503&gt;$AN$6:$AN$1560))*(ROW($AQ$6:$AQ$1560)&lt;&gt;ROW(AQ503)))&gt;0,"CRUZADO","Sin cruce")))</f>
        <v>Sin cruce</v>
      </c>
    </row>
    <row r="504" spans="3:44" s="8" customFormat="1" ht="18.75" hidden="1" customHeight="1">
      <c r="C504" s="11" t="s">
        <v>1081</v>
      </c>
      <c r="D504" s="31" t="s">
        <v>1082</v>
      </c>
      <c r="E504" s="31">
        <v>20261</v>
      </c>
      <c r="F504" s="11" t="s">
        <v>23</v>
      </c>
      <c r="G504" s="11" t="s">
        <v>20</v>
      </c>
      <c r="H504" s="11" t="s">
        <v>15</v>
      </c>
      <c r="I504" s="11">
        <v>7</v>
      </c>
      <c r="J504" s="11" t="s">
        <v>26</v>
      </c>
      <c r="K504" s="803" t="s">
        <v>1552</v>
      </c>
      <c r="L504" s="35" t="s">
        <v>1553</v>
      </c>
      <c r="M504" s="31" t="s">
        <v>1085</v>
      </c>
      <c r="N504" s="31" t="s">
        <v>1086</v>
      </c>
      <c r="O504" s="11" t="s">
        <v>731</v>
      </c>
      <c r="P504" s="31">
        <v>2</v>
      </c>
      <c r="Q504" s="31">
        <v>2</v>
      </c>
      <c r="R504" s="262">
        <v>4</v>
      </c>
      <c r="S504" s="31">
        <v>3</v>
      </c>
      <c r="T504" s="181"/>
      <c r="U504" s="31">
        <v>24</v>
      </c>
      <c r="V504" s="31">
        <f>IF(W504="","",IFERROR(INDEX(Docentes!C:C,MATCH(W504,Docentes!D:D,0)),"NUEVO"))</f>
        <v>22319279</v>
      </c>
      <c r="W504" s="809" t="s">
        <v>234</v>
      </c>
      <c r="X504" s="274" t="s">
        <v>167</v>
      </c>
      <c r="Y504" s="31" t="s">
        <v>1088</v>
      </c>
      <c r="Z504" s="789" t="s">
        <v>1089</v>
      </c>
      <c r="AA504" s="31"/>
      <c r="AB504" s="31" t="s">
        <v>1092</v>
      </c>
      <c r="AC504" s="31"/>
      <c r="AD504" s="31"/>
      <c r="AE504" s="31"/>
      <c r="AF504" s="31" t="s">
        <v>1088</v>
      </c>
      <c r="AG504" s="31" t="str">
        <f t="shared" si="298"/>
        <v>TP</v>
      </c>
      <c r="AH504" s="31">
        <v>4</v>
      </c>
      <c r="AI504" s="31">
        <v>18</v>
      </c>
      <c r="AJ504" s="31">
        <v>30</v>
      </c>
      <c r="AK504" s="31">
        <v>21</v>
      </c>
      <c r="AL504" s="31">
        <v>50</v>
      </c>
      <c r="AM504" s="31">
        <f t="shared" si="304"/>
        <v>3.9999999999999987</v>
      </c>
      <c r="AN504" s="792">
        <f t="shared" si="305"/>
        <v>0.77083333333333337</v>
      </c>
      <c r="AO504" s="792">
        <f t="shared" si="306"/>
        <v>0.90972222222222221</v>
      </c>
      <c r="AP504" s="31" t="str" cm="1">
        <f t="array" ref="AP504">IF(W504="","",IF(SUMPRODUCT((W504=$W$6:$W$1560)*(AH504=$AH$6:$AH$1560)*(AN504=$AN$6:$AN$1560)*(AO504=$AO$6:$AO$1560)*(ROW($W$6:$W$1560)&lt;&gt;ROW(W504))*((R504=0)*($R$6:$R$1560&gt;0)+(R504&gt;0)*($R$6:$R$1560=0)))&gt;0,"SALONES UNIDOS",IF(SUMPRODUCT((W504=$W$6:$W$1560)*(AH504=$AH$6:$AH$1560)*((AN504&lt;$AO$6:$AO$1560)*(AO504&gt;$AN$6:$AN$1560))*(ROW($W$6:$W$1560)&lt;&gt;ROW(W504)))&gt;0,"CRUZADO","Sin cruce")))</f>
        <v>Sin cruce</v>
      </c>
      <c r="AQ504" s="792" t="str">
        <f t="shared" si="307"/>
        <v>AF7PRINCIPALB</v>
      </c>
      <c r="AR504" s="792" t="str" cm="1">
        <f t="array" ref="AR504">IF(AQ504="","",IF(SUMPRODUCT((AQ504=$AQ$6:$AQ$1560)*(AH504=$AH$6:$AH$1560)*(AN504=$AN$6:$AN$1560)*(AO504=$AO$6:$AO$1560)*(ROW($AQ$6:$AQ$1560)&lt;&gt;ROW(AQ504))*((R504=0)*($R$6:$R$1560&gt;0)+(R504&gt;0)*($R$6:$R$1560=0)))&gt;0,"SALONES UNIDOS",IF(SUMPRODUCT((AQ504=$AQ$6:$AQ$1560)*(AH504=$AH$6:$AH$1560)*((AN504&lt;$AO$6:$AO$1560)*(AO504&gt;$AN$6:$AN$1560))*(ROW($AQ$6:$AQ$1560)&lt;&gt;ROW(AQ504)))&gt;0,"CRUZADO","Sin cruce")))</f>
        <v>Sin cruce</v>
      </c>
    </row>
    <row r="505" spans="3:44" s="8" customFormat="1" ht="18.75" hidden="1" customHeight="1">
      <c r="C505" s="11" t="s">
        <v>1081</v>
      </c>
      <c r="D505" s="31" t="s">
        <v>34</v>
      </c>
      <c r="E505" s="31">
        <v>202011</v>
      </c>
      <c r="F505" s="11" t="s">
        <v>23</v>
      </c>
      <c r="G505" s="11" t="s">
        <v>20</v>
      </c>
      <c r="H505" s="11" t="s">
        <v>15</v>
      </c>
      <c r="I505" s="11">
        <v>8</v>
      </c>
      <c r="J505" s="11" t="s">
        <v>16</v>
      </c>
      <c r="K505" s="803" t="s">
        <v>1102</v>
      </c>
      <c r="L505" s="35" t="s">
        <v>1103</v>
      </c>
      <c r="M505" s="31" t="s">
        <v>1085</v>
      </c>
      <c r="N505" s="31" t="s">
        <v>1086</v>
      </c>
      <c r="O505" s="11" t="s">
        <v>731</v>
      </c>
      <c r="P505" s="31">
        <v>0</v>
      </c>
      <c r="Q505" s="31">
        <v>2</v>
      </c>
      <c r="R505" s="262">
        <v>2</v>
      </c>
      <c r="S505" s="31">
        <v>4</v>
      </c>
      <c r="T505" s="181"/>
      <c r="U505" s="31">
        <v>13</v>
      </c>
      <c r="V505" s="31">
        <f>IF(W505="","",IFERROR(INDEX(Docentes!C:C,MATCH(W505,Docentes!D:D,0)),"NUEVO"))</f>
        <v>41902268</v>
      </c>
      <c r="W505" s="809" t="s">
        <v>485</v>
      </c>
      <c r="X505" s="274" t="s">
        <v>167</v>
      </c>
      <c r="Y505" s="31" t="s">
        <v>1088</v>
      </c>
      <c r="Z505" s="789" t="s">
        <v>1089</v>
      </c>
      <c r="AA505" s="31"/>
      <c r="AB505" s="31" t="s">
        <v>1092</v>
      </c>
      <c r="AC505" s="31"/>
      <c r="AD505" s="31"/>
      <c r="AE505" s="31"/>
      <c r="AF505" s="31" t="s">
        <v>1088</v>
      </c>
      <c r="AG505" s="31" t="str">
        <f t="shared" si="298"/>
        <v>P</v>
      </c>
      <c r="AH505" s="31">
        <v>2</v>
      </c>
      <c r="AI505" s="31">
        <v>21</v>
      </c>
      <c r="AJ505" s="31">
        <v>50</v>
      </c>
      <c r="AK505" s="31">
        <v>23</v>
      </c>
      <c r="AL505" s="31">
        <v>30</v>
      </c>
      <c r="AM505" s="31">
        <f t="shared" si="304"/>
        <v>2.0000000000000027</v>
      </c>
      <c r="AN505" s="792">
        <f t="shared" si="305"/>
        <v>0.90972222222222221</v>
      </c>
      <c r="AO505" s="792">
        <f t="shared" si="306"/>
        <v>0.97916666666666674</v>
      </c>
      <c r="AP505" s="31" t="str" cm="1">
        <f t="array" ref="AP505">IF(W505="","",IF(SUMPRODUCT((W505=$W$6:$W$1560)*(AH505=$AH$6:$AH$1560)*(AN505=$AN$6:$AN$1560)*(AO505=$AO$6:$AO$1560)*(ROW($W$6:$W$1560)&lt;&gt;ROW(W505))*((R505=0)*($R$6:$R$1560&gt;0)+(R505&gt;0)*($R$6:$R$1560=0)))&gt;0,"SALONES UNIDOS",IF(SUMPRODUCT((W505=$W$6:$W$1560)*(AH505=$AH$6:$AH$1560)*((AN505&lt;$AO$6:$AO$1560)*(AO505&gt;$AN$6:$AN$1560))*(ROW($W$6:$W$1560)&lt;&gt;ROW(W505)))&gt;0,"CRUZADO","Sin cruce")))</f>
        <v>Sin cruce</v>
      </c>
      <c r="AQ505" s="792" t="str">
        <f t="shared" si="307"/>
        <v>AF8PRINCIPALA</v>
      </c>
      <c r="AR505" s="792" t="str" cm="1">
        <f t="array" ref="AR505">IF(AQ505="","",IF(SUMPRODUCT((AQ505=$AQ$6:$AQ$1560)*(AH505=$AH$6:$AH$1560)*(AN505=$AN$6:$AN$1560)*(AO505=$AO$6:$AO$1560)*(ROW($AQ$6:$AQ$1560)&lt;&gt;ROW(AQ505))*((R505=0)*($R$6:$R$1560&gt;0)+(R505&gt;0)*($R$6:$R$1560=0)))&gt;0,"SALONES UNIDOS",IF(SUMPRODUCT((AQ505=$AQ$6:$AQ$1560)*(AH505=$AH$6:$AH$1560)*((AN505&lt;$AO$6:$AO$1560)*(AO505&gt;$AN$6:$AN$1560))*(ROW($AQ$6:$AQ$1560)&lt;&gt;ROW(AQ505)))&gt;0,"CRUZADO","Sin cruce")))</f>
        <v>Sin cruce</v>
      </c>
    </row>
    <row r="506" spans="3:44" s="8" customFormat="1" ht="18.75" hidden="1" customHeight="1">
      <c r="C506" s="11" t="s">
        <v>1081</v>
      </c>
      <c r="D506" s="31" t="s">
        <v>34</v>
      </c>
      <c r="E506" s="31">
        <v>202011</v>
      </c>
      <c r="F506" s="11" t="s">
        <v>23</v>
      </c>
      <c r="G506" s="11" t="s">
        <v>20</v>
      </c>
      <c r="H506" s="11" t="s">
        <v>15</v>
      </c>
      <c r="I506" s="11">
        <v>8</v>
      </c>
      <c r="J506" s="11" t="s">
        <v>16</v>
      </c>
      <c r="K506" s="803" t="s">
        <v>1102</v>
      </c>
      <c r="L506" s="35" t="s">
        <v>1103</v>
      </c>
      <c r="M506" s="31" t="s">
        <v>1085</v>
      </c>
      <c r="N506" s="31" t="s">
        <v>1086</v>
      </c>
      <c r="O506" s="11" t="s">
        <v>731</v>
      </c>
      <c r="P506" s="31">
        <v>3</v>
      </c>
      <c r="Q506" s="31">
        <v>0</v>
      </c>
      <c r="R506" s="262">
        <v>3</v>
      </c>
      <c r="S506" s="31">
        <v>4</v>
      </c>
      <c r="T506" s="181"/>
      <c r="U506" s="31">
        <v>13</v>
      </c>
      <c r="V506" s="31">
        <f>IF(W506="","",IFERROR(INDEX(Docentes!C:C,MATCH(W506,Docentes!D:D,0)),"NUEVO"))</f>
        <v>41902268</v>
      </c>
      <c r="W506" s="809" t="s">
        <v>485</v>
      </c>
      <c r="X506" s="274" t="s">
        <v>167</v>
      </c>
      <c r="Y506" s="31" t="s">
        <v>1088</v>
      </c>
      <c r="Z506" s="789" t="s">
        <v>1089</v>
      </c>
      <c r="AA506" s="31"/>
      <c r="AB506" s="31" t="s">
        <v>1092</v>
      </c>
      <c r="AC506" s="31"/>
      <c r="AD506" s="31"/>
      <c r="AE506" s="31"/>
      <c r="AF506" s="31" t="s">
        <v>1088</v>
      </c>
      <c r="AG506" s="31" t="str">
        <f t="shared" si="298"/>
        <v>T</v>
      </c>
      <c r="AH506" s="31">
        <v>5</v>
      </c>
      <c r="AI506" s="31">
        <v>21</v>
      </c>
      <c r="AJ506" s="31">
        <v>0</v>
      </c>
      <c r="AK506" s="31">
        <v>23</v>
      </c>
      <c r="AL506" s="31">
        <v>30</v>
      </c>
      <c r="AM506" s="31">
        <f t="shared" si="304"/>
        <v>3.0000000000000022</v>
      </c>
      <c r="AN506" s="792">
        <f t="shared" si="305"/>
        <v>0.875</v>
      </c>
      <c r="AO506" s="792">
        <f t="shared" si="306"/>
        <v>0.97916666666666674</v>
      </c>
      <c r="AP506" s="31" t="str" cm="1">
        <f t="array" ref="AP506">IF(W506="","",IF(SUMPRODUCT((W506=$W$6:$W$1560)*(AH506=$AH$6:$AH$1560)*(AN506=$AN$6:$AN$1560)*(AO506=$AO$6:$AO$1560)*(ROW($W$6:$W$1560)&lt;&gt;ROW(W506))*((R506=0)*($R$6:$R$1560&gt;0)+(R506&gt;0)*($R$6:$R$1560=0)))&gt;0,"SALONES UNIDOS",IF(SUMPRODUCT((W506=$W$6:$W$1560)*(AH506=$AH$6:$AH$1560)*((AN506&lt;$AO$6:$AO$1560)*(AO506&gt;$AN$6:$AN$1560))*(ROW($W$6:$W$1560)&lt;&gt;ROW(W506)))&gt;0,"CRUZADO","Sin cruce")))</f>
        <v>Sin cruce</v>
      </c>
      <c r="AQ506" s="792" t="str">
        <f t="shared" si="307"/>
        <v>AF8PRINCIPALA</v>
      </c>
      <c r="AR506" s="792" t="str" cm="1">
        <f t="array" ref="AR506">IF(AQ506="","",IF(SUMPRODUCT((AQ506=$AQ$6:$AQ$1560)*(AH506=$AH$6:$AH$1560)*(AN506=$AN$6:$AN$1560)*(AO506=$AO$6:$AO$1560)*(ROW($AQ$6:$AQ$1560)&lt;&gt;ROW(AQ506))*((R506=0)*($R$6:$R$1560&gt;0)+(R506&gt;0)*($R$6:$R$1560=0)))&gt;0,"SALONES UNIDOS",IF(SUMPRODUCT((AQ506=$AQ$6:$AQ$1560)*(AH506=$AH$6:$AH$1560)*((AN506&lt;$AO$6:$AO$1560)*(AO506&gt;$AN$6:$AN$1560))*(ROW($AQ$6:$AQ$1560)&lt;&gt;ROW(AQ506)))&gt;0,"CRUZADO","Sin cruce")))</f>
        <v>Sin cruce</v>
      </c>
    </row>
    <row r="507" spans="3:44" s="8" customFormat="1" ht="18.75" hidden="1" customHeight="1">
      <c r="C507" s="11" t="s">
        <v>1081</v>
      </c>
      <c r="D507" s="31" t="s">
        <v>34</v>
      </c>
      <c r="E507" s="31">
        <v>202011</v>
      </c>
      <c r="F507" s="11" t="s">
        <v>23</v>
      </c>
      <c r="G507" s="11" t="s">
        <v>20</v>
      </c>
      <c r="H507" s="11" t="s">
        <v>15</v>
      </c>
      <c r="I507" s="11">
        <v>8</v>
      </c>
      <c r="J507" s="11" t="s">
        <v>16</v>
      </c>
      <c r="K507" s="803" t="s">
        <v>1104</v>
      </c>
      <c r="L507" s="35" t="s">
        <v>1105</v>
      </c>
      <c r="M507" s="31" t="s">
        <v>1101</v>
      </c>
      <c r="N507" s="31" t="s">
        <v>1086</v>
      </c>
      <c r="O507" s="11" t="s">
        <v>769</v>
      </c>
      <c r="P507" s="31">
        <v>3</v>
      </c>
      <c r="Q507" s="31">
        <v>2</v>
      </c>
      <c r="R507" s="262">
        <v>5</v>
      </c>
      <c r="S507" s="31">
        <v>4</v>
      </c>
      <c r="T507" s="181"/>
      <c r="U507" s="31">
        <v>13</v>
      </c>
      <c r="V507" s="31">
        <f>IF(W507="","",IFERROR(INDEX(Docentes!C:C,MATCH(W507,Docentes!D:D,0)),"NUEVO"))</f>
        <v>42627418</v>
      </c>
      <c r="W507" s="809" t="s">
        <v>345</v>
      </c>
      <c r="X507" s="274" t="s">
        <v>167</v>
      </c>
      <c r="Y507" s="31" t="s">
        <v>1088</v>
      </c>
      <c r="Z507" s="789" t="s">
        <v>1089</v>
      </c>
      <c r="AA507" s="31"/>
      <c r="AB507" s="31" t="s">
        <v>1092</v>
      </c>
      <c r="AC507" s="31"/>
      <c r="AD507" s="31"/>
      <c r="AE507" s="31"/>
      <c r="AF507" s="31" t="s">
        <v>1088</v>
      </c>
      <c r="AG507" s="31" t="str">
        <f t="shared" si="298"/>
        <v>TP</v>
      </c>
      <c r="AH507" s="31">
        <v>4</v>
      </c>
      <c r="AI507" s="31">
        <v>19</v>
      </c>
      <c r="AJ507" s="31">
        <v>20</v>
      </c>
      <c r="AK507" s="31">
        <v>23</v>
      </c>
      <c r="AL507" s="31">
        <v>30</v>
      </c>
      <c r="AM507" s="31">
        <f t="shared" si="304"/>
        <v>5.0000000000000044</v>
      </c>
      <c r="AN507" s="792">
        <f t="shared" si="305"/>
        <v>0.80555555555555547</v>
      </c>
      <c r="AO507" s="792">
        <f t="shared" si="306"/>
        <v>0.97916666666666674</v>
      </c>
      <c r="AP507" s="31" t="str" cm="1">
        <f t="array" ref="AP507">IF(W507="","",IF(SUMPRODUCT((W507=$W$6:$W$1560)*(AH507=$AH$6:$AH$1560)*(AN507=$AN$6:$AN$1560)*(AO507=$AO$6:$AO$1560)*(ROW($W$6:$W$1560)&lt;&gt;ROW(W507))*((R507=0)*($R$6:$R$1560&gt;0)+(R507&gt;0)*($R$6:$R$1560=0)))&gt;0,"SALONES UNIDOS",IF(SUMPRODUCT((W507=$W$6:$W$1560)*(AH507=$AH$6:$AH$1560)*((AN507&lt;$AO$6:$AO$1560)*(AO507&gt;$AN$6:$AN$1560))*(ROW($W$6:$W$1560)&lt;&gt;ROW(W507)))&gt;0,"CRUZADO","Sin cruce")))</f>
        <v>Sin cruce</v>
      </c>
      <c r="AQ507" s="792" t="str">
        <f t="shared" si="307"/>
        <v>AF8PRINCIPALA</v>
      </c>
      <c r="AR507" s="792" t="str" cm="1">
        <f t="array" ref="AR507">IF(AQ507="","",IF(SUMPRODUCT((AQ507=$AQ$6:$AQ$1560)*(AH507=$AH$6:$AH$1560)*(AN507=$AN$6:$AN$1560)*(AO507=$AO$6:$AO$1560)*(ROW($AQ$6:$AQ$1560)&lt;&gt;ROW(AQ507))*((R507=0)*($R$6:$R$1560&gt;0)+(R507&gt;0)*($R$6:$R$1560=0)))&gt;0,"SALONES UNIDOS",IF(SUMPRODUCT((AQ507=$AQ$6:$AQ$1560)*(AH507=$AH$6:$AH$1560)*((AN507&lt;$AO$6:$AO$1560)*(AO507&gt;$AN$6:$AN$1560))*(ROW($AQ$6:$AQ$1560)&lt;&gt;ROW(AQ507)))&gt;0,"CRUZADO","Sin cruce")))</f>
        <v>Sin cruce</v>
      </c>
    </row>
    <row r="508" spans="3:44" s="8" customFormat="1" ht="18.75" hidden="1" customHeight="1">
      <c r="C508" s="11" t="s">
        <v>1081</v>
      </c>
      <c r="D508" s="31" t="s">
        <v>34</v>
      </c>
      <c r="E508" s="31">
        <v>202011</v>
      </c>
      <c r="F508" s="11" t="s">
        <v>23</v>
      </c>
      <c r="G508" s="11" t="s">
        <v>20</v>
      </c>
      <c r="H508" s="11" t="s">
        <v>15</v>
      </c>
      <c r="I508" s="11">
        <v>8</v>
      </c>
      <c r="J508" s="11" t="s">
        <v>16</v>
      </c>
      <c r="K508" s="803" t="s">
        <v>1106</v>
      </c>
      <c r="L508" s="35" t="s">
        <v>1107</v>
      </c>
      <c r="M508" s="31" t="s">
        <v>1085</v>
      </c>
      <c r="N508" s="31" t="s">
        <v>1086</v>
      </c>
      <c r="O508" s="11" t="s">
        <v>731</v>
      </c>
      <c r="P508" s="31">
        <v>3</v>
      </c>
      <c r="Q508" s="31">
        <v>0</v>
      </c>
      <c r="R508" s="262">
        <v>3</v>
      </c>
      <c r="S508" s="31">
        <v>4</v>
      </c>
      <c r="T508" s="181"/>
      <c r="U508" s="31">
        <v>13</v>
      </c>
      <c r="V508" s="31">
        <f>IF(W508="","",IFERROR(INDEX(Docentes!C:C,MATCH(W508,Docentes!D:D,0)),"NUEVO"))</f>
        <v>46075693</v>
      </c>
      <c r="W508" s="809" t="s">
        <v>960</v>
      </c>
      <c r="X508" s="274" t="s">
        <v>167</v>
      </c>
      <c r="Y508" s="31" t="s">
        <v>1088</v>
      </c>
      <c r="Z508" s="789" t="s">
        <v>1089</v>
      </c>
      <c r="AA508" s="31"/>
      <c r="AB508" s="31" t="s">
        <v>1092</v>
      </c>
      <c r="AC508" s="31"/>
      <c r="AD508" s="31"/>
      <c r="AE508" s="31"/>
      <c r="AF508" s="31" t="s">
        <v>1088</v>
      </c>
      <c r="AG508" s="31" t="str">
        <f t="shared" si="298"/>
        <v>T</v>
      </c>
      <c r="AH508" s="31">
        <v>5</v>
      </c>
      <c r="AI508" s="31">
        <v>18</v>
      </c>
      <c r="AJ508" s="31">
        <v>30</v>
      </c>
      <c r="AK508" s="31">
        <v>21</v>
      </c>
      <c r="AL508" s="31">
        <v>0</v>
      </c>
      <c r="AM508" s="31">
        <f t="shared" si="304"/>
        <v>2.9999999999999987</v>
      </c>
      <c r="AN508" s="792">
        <f t="shared" si="305"/>
        <v>0.77083333333333337</v>
      </c>
      <c r="AO508" s="792">
        <f t="shared" si="306"/>
        <v>0.875</v>
      </c>
      <c r="AP508" s="31" t="str" cm="1">
        <f t="array" ref="AP508">IF(W508="","",IF(SUMPRODUCT((W508=$W$6:$W$1560)*(AH508=$AH$6:$AH$1560)*(AN508=$AN$6:$AN$1560)*(AO508=$AO$6:$AO$1560)*(ROW($W$6:$W$1560)&lt;&gt;ROW(W508))*((R508=0)*($R$6:$R$1560&gt;0)+(R508&gt;0)*($R$6:$R$1560=0)))&gt;0,"SALONES UNIDOS",IF(SUMPRODUCT((W508=$W$6:$W$1560)*(AH508=$AH$6:$AH$1560)*((AN508&lt;$AO$6:$AO$1560)*(AO508&gt;$AN$6:$AN$1560))*(ROW($W$6:$W$1560)&lt;&gt;ROW(W508)))&gt;0,"CRUZADO","Sin cruce")))</f>
        <v>Sin cruce</v>
      </c>
      <c r="AQ508" s="792" t="str">
        <f t="shared" si="307"/>
        <v>AF8PRINCIPALA</v>
      </c>
      <c r="AR508" s="792" t="str" cm="1">
        <f t="array" ref="AR508">IF(AQ508="","",IF(SUMPRODUCT((AQ508=$AQ$6:$AQ$1560)*(AH508=$AH$6:$AH$1560)*(AN508=$AN$6:$AN$1560)*(AO508=$AO$6:$AO$1560)*(ROW($AQ$6:$AQ$1560)&lt;&gt;ROW(AQ508))*((R508=0)*($R$6:$R$1560&gt;0)+(R508&gt;0)*($R$6:$R$1560=0)))&gt;0,"SALONES UNIDOS",IF(SUMPRODUCT((AQ508=$AQ$6:$AQ$1560)*(AH508=$AH$6:$AH$1560)*((AN508&lt;$AO$6:$AO$1560)*(AO508&gt;$AN$6:$AN$1560))*(ROW($AQ$6:$AQ$1560)&lt;&gt;ROW(AQ508)))&gt;0,"CRUZADO","Sin cruce")))</f>
        <v>Sin cruce</v>
      </c>
    </row>
    <row r="509" spans="3:44" s="8" customFormat="1" ht="18.75" hidden="1" customHeight="1">
      <c r="C509" s="11" t="s">
        <v>1081</v>
      </c>
      <c r="D509" s="31" t="s">
        <v>34</v>
      </c>
      <c r="E509" s="31">
        <v>202011</v>
      </c>
      <c r="F509" s="11" t="s">
        <v>23</v>
      </c>
      <c r="G509" s="11" t="s">
        <v>20</v>
      </c>
      <c r="H509" s="11" t="s">
        <v>15</v>
      </c>
      <c r="I509" s="11">
        <v>8</v>
      </c>
      <c r="J509" s="11" t="s">
        <v>16</v>
      </c>
      <c r="K509" s="803" t="s">
        <v>1106</v>
      </c>
      <c r="L509" s="35" t="s">
        <v>1107</v>
      </c>
      <c r="M509" s="31" t="s">
        <v>1085</v>
      </c>
      <c r="N509" s="31" t="s">
        <v>1086</v>
      </c>
      <c r="O509" s="11" t="s">
        <v>731</v>
      </c>
      <c r="P509" s="31">
        <v>0</v>
      </c>
      <c r="Q509" s="31">
        <v>2</v>
      </c>
      <c r="R509" s="262">
        <v>2</v>
      </c>
      <c r="S509" s="31">
        <v>4</v>
      </c>
      <c r="T509" s="181"/>
      <c r="U509" s="31">
        <v>13</v>
      </c>
      <c r="V509" s="31">
        <f>IF(W509="","",IFERROR(INDEX(Docentes!C:C,MATCH(W509,Docentes!D:D,0)),"NUEVO"))</f>
        <v>46075693</v>
      </c>
      <c r="W509" s="809" t="s">
        <v>960</v>
      </c>
      <c r="X509" s="274" t="s">
        <v>167</v>
      </c>
      <c r="Y509" s="31" t="s">
        <v>1088</v>
      </c>
      <c r="Z509" s="789" t="s">
        <v>1089</v>
      </c>
      <c r="AA509" s="31"/>
      <c r="AB509" s="31" t="s">
        <v>1092</v>
      </c>
      <c r="AC509" s="31"/>
      <c r="AD509" s="31"/>
      <c r="AE509" s="31"/>
      <c r="AF509" s="31" t="s">
        <v>1088</v>
      </c>
      <c r="AG509" s="31" t="str">
        <f t="shared" ref="AG509" si="316">IF(AND(P509&gt;0,Q509&gt;0),"TP",IF(AND(P509&gt;0,Q509=0),"T","P"))</f>
        <v>P</v>
      </c>
      <c r="AH509" s="31">
        <v>3</v>
      </c>
      <c r="AI509" s="31">
        <v>21</v>
      </c>
      <c r="AJ509" s="31">
        <v>50</v>
      </c>
      <c r="AK509" s="31">
        <v>23</v>
      </c>
      <c r="AL509" s="31">
        <v>30</v>
      </c>
      <c r="AM509" s="31">
        <f t="shared" si="304"/>
        <v>2.0000000000000027</v>
      </c>
      <c r="AN509" s="792">
        <f t="shared" si="305"/>
        <v>0.90972222222222221</v>
      </c>
      <c r="AO509" s="792">
        <f t="shared" si="306"/>
        <v>0.97916666666666674</v>
      </c>
      <c r="AP509" s="31" t="str" cm="1">
        <f t="array" ref="AP509">IF(W509="","",IF(SUMPRODUCT((W509=$W$6:$W$1560)*(AH509=$AH$6:$AH$1560)*(AN509=$AN$6:$AN$1560)*(AO509=$AO$6:$AO$1560)*(ROW($W$6:$W$1560)&lt;&gt;ROW(W509))*((R509=0)*($R$6:$R$1560&gt;0)+(R509&gt;0)*($R$6:$R$1560=0)))&gt;0,"SALONES UNIDOS",IF(SUMPRODUCT((W509=$W$6:$W$1560)*(AH509=$AH$6:$AH$1560)*((AN509&lt;$AO$6:$AO$1560)*(AO509&gt;$AN$6:$AN$1560))*(ROW($W$6:$W$1560)&lt;&gt;ROW(W509)))&gt;0,"CRUZADO","Sin cruce")))</f>
        <v>Sin cruce</v>
      </c>
      <c r="AQ509" s="792" t="str">
        <f t="shared" si="307"/>
        <v>AF8PRINCIPALA</v>
      </c>
      <c r="AR509" s="792" t="str" cm="1">
        <f t="array" ref="AR509">IF(AQ509="","",IF(SUMPRODUCT((AQ509=$AQ$6:$AQ$1560)*(AH509=$AH$6:$AH$1560)*(AN509=$AN$6:$AN$1560)*(AO509=$AO$6:$AO$1560)*(ROW($AQ$6:$AQ$1560)&lt;&gt;ROW(AQ509))*((R509=0)*($R$6:$R$1560&gt;0)+(R509&gt;0)*($R$6:$R$1560=0)))&gt;0,"SALONES UNIDOS",IF(SUMPRODUCT((AQ509=$AQ$6:$AQ$1560)*(AH509=$AH$6:$AH$1560)*((AN509&lt;$AO$6:$AO$1560)*(AO509&gt;$AN$6:$AN$1560))*(ROW($AQ$6:$AQ$1560)&lt;&gt;ROW(AQ509)))&gt;0,"CRUZADO","Sin cruce")))</f>
        <v>Sin cruce</v>
      </c>
    </row>
    <row r="510" spans="3:44" s="8" customFormat="1" ht="18.75" hidden="1" customHeight="1">
      <c r="C510" s="11" t="s">
        <v>1081</v>
      </c>
      <c r="D510" s="31" t="s">
        <v>34</v>
      </c>
      <c r="E510" s="31">
        <v>202011</v>
      </c>
      <c r="F510" s="11" t="s">
        <v>23</v>
      </c>
      <c r="G510" s="11" t="s">
        <v>20</v>
      </c>
      <c r="H510" s="11" t="s">
        <v>15</v>
      </c>
      <c r="I510" s="11">
        <v>8</v>
      </c>
      <c r="J510" s="11" t="s">
        <v>16</v>
      </c>
      <c r="K510" s="803" t="s">
        <v>1108</v>
      </c>
      <c r="L510" s="35" t="s">
        <v>1109</v>
      </c>
      <c r="M510" s="31" t="s">
        <v>1085</v>
      </c>
      <c r="N510" s="31" t="s">
        <v>1086</v>
      </c>
      <c r="O510" s="11" t="s">
        <v>731</v>
      </c>
      <c r="P510" s="31">
        <v>3</v>
      </c>
      <c r="Q510" s="31">
        <v>0</v>
      </c>
      <c r="R510" s="262">
        <v>3</v>
      </c>
      <c r="S510" s="31">
        <v>4</v>
      </c>
      <c r="T510" s="181"/>
      <c r="U510" s="31">
        <v>28</v>
      </c>
      <c r="V510" s="31">
        <f>IF(W510="","",IFERROR(INDEX(Docentes!C:C,MATCH(W510,Docentes!D:D,0)),"NUEVO"))</f>
        <v>22319279</v>
      </c>
      <c r="W510" s="809" t="s">
        <v>234</v>
      </c>
      <c r="X510" s="274" t="s">
        <v>167</v>
      </c>
      <c r="Y510" s="31" t="s">
        <v>1088</v>
      </c>
      <c r="Z510" s="789" t="s">
        <v>1089</v>
      </c>
      <c r="AA510" s="31"/>
      <c r="AB510" s="31" t="s">
        <v>1092</v>
      </c>
      <c r="AC510" s="31"/>
      <c r="AD510" s="31"/>
      <c r="AE510" s="31"/>
      <c r="AF510" s="31" t="s">
        <v>1088</v>
      </c>
      <c r="AG510" s="31" t="str">
        <f t="shared" ref="AG510:AG561" si="317">IF(AND(P510&gt;0,Q510&gt;0),"TP",IF(AND(P510&gt;0,Q510=0),"T","P"))</f>
        <v>T</v>
      </c>
      <c r="AH510" s="31">
        <v>2</v>
      </c>
      <c r="AI510" s="31">
        <v>18</v>
      </c>
      <c r="AJ510" s="31">
        <v>30</v>
      </c>
      <c r="AK510" s="31">
        <v>21</v>
      </c>
      <c r="AL510" s="31">
        <v>0</v>
      </c>
      <c r="AM510" s="31">
        <f t="shared" si="304"/>
        <v>2.9999999999999987</v>
      </c>
      <c r="AN510" s="792">
        <f t="shared" si="305"/>
        <v>0.77083333333333337</v>
      </c>
      <c r="AO510" s="792">
        <f t="shared" si="306"/>
        <v>0.875</v>
      </c>
      <c r="AP510" s="31" t="str" cm="1">
        <f t="array" ref="AP510">IF(W510="","",IF(SUMPRODUCT((W510=$W$6:$W$1560)*(AH510=$AH$6:$AH$1560)*(AN510=$AN$6:$AN$1560)*(AO510=$AO$6:$AO$1560)*(ROW($W$6:$W$1560)&lt;&gt;ROW(W510))*((R510=0)*($R$6:$R$1560&gt;0)+(R510&gt;0)*($R$6:$R$1560=0)))&gt;0,"SALONES UNIDOS",IF(SUMPRODUCT((W510=$W$6:$W$1560)*(AH510=$AH$6:$AH$1560)*((AN510&lt;$AO$6:$AO$1560)*(AO510&gt;$AN$6:$AN$1560))*(ROW($W$6:$W$1560)&lt;&gt;ROW(W510)))&gt;0,"CRUZADO","Sin cruce")))</f>
        <v>SALONES UNIDOS</v>
      </c>
      <c r="AQ510" s="792" t="str">
        <f t="shared" si="307"/>
        <v>AF8PRINCIPALA</v>
      </c>
      <c r="AR510" s="792" t="str" cm="1">
        <f t="array" ref="AR510">IF(AQ510="","",IF(SUMPRODUCT((AQ510=$AQ$6:$AQ$1560)*(AH510=$AH$6:$AH$1560)*(AN510=$AN$6:$AN$1560)*(AO510=$AO$6:$AO$1560)*(ROW($AQ$6:$AQ$1560)&lt;&gt;ROW(AQ510))*((R510=0)*($R$6:$R$1560&gt;0)+(R510&gt;0)*($R$6:$R$1560=0)))&gt;0,"SALONES UNIDOS",IF(SUMPRODUCT((AQ510=$AQ$6:$AQ$1560)*(AH510=$AH$6:$AH$1560)*((AN510&lt;$AO$6:$AO$1560)*(AO510&gt;$AN$6:$AN$1560))*(ROW($AQ$6:$AQ$1560)&lt;&gt;ROW(AQ510)))&gt;0,"CRUZADO","Sin cruce")))</f>
        <v>Sin cruce</v>
      </c>
    </row>
    <row r="511" spans="3:44" s="8" customFormat="1" ht="18.75" hidden="1" customHeight="1">
      <c r="C511" s="11" t="s">
        <v>1081</v>
      </c>
      <c r="D511" s="31" t="s">
        <v>34</v>
      </c>
      <c r="E511" s="31">
        <v>202011</v>
      </c>
      <c r="F511" s="11" t="s">
        <v>23</v>
      </c>
      <c r="G511" s="11" t="s">
        <v>20</v>
      </c>
      <c r="H511" s="11" t="s">
        <v>15</v>
      </c>
      <c r="I511" s="11">
        <v>8</v>
      </c>
      <c r="J511" s="11" t="s">
        <v>16</v>
      </c>
      <c r="K511" s="803" t="s">
        <v>1108</v>
      </c>
      <c r="L511" s="35" t="s">
        <v>1109</v>
      </c>
      <c r="M511" s="31" t="s">
        <v>1085</v>
      </c>
      <c r="N511" s="31" t="s">
        <v>1086</v>
      </c>
      <c r="O511" s="11" t="s">
        <v>731</v>
      </c>
      <c r="P511" s="31">
        <v>0</v>
      </c>
      <c r="Q511" s="31">
        <v>2</v>
      </c>
      <c r="R511" s="262">
        <v>2</v>
      </c>
      <c r="S511" s="31">
        <v>4</v>
      </c>
      <c r="T511" s="181"/>
      <c r="U511" s="31">
        <v>28</v>
      </c>
      <c r="V511" s="31">
        <f>IF(W511="","",IFERROR(INDEX(Docentes!C:C,MATCH(W511,Docentes!D:D,0)),"NUEVO"))</f>
        <v>22319279</v>
      </c>
      <c r="W511" s="809" t="s">
        <v>234</v>
      </c>
      <c r="X511" s="274" t="s">
        <v>167</v>
      </c>
      <c r="Y511" s="31" t="s">
        <v>1088</v>
      </c>
      <c r="Z511" s="789" t="s">
        <v>1089</v>
      </c>
      <c r="AA511" s="31"/>
      <c r="AB511" s="31" t="s">
        <v>1092</v>
      </c>
      <c r="AC511" s="31"/>
      <c r="AD511" s="31"/>
      <c r="AE511" s="31"/>
      <c r="AF511" s="31" t="s">
        <v>1088</v>
      </c>
      <c r="AG511" s="31" t="str">
        <f t="shared" si="317"/>
        <v>P</v>
      </c>
      <c r="AH511" s="31">
        <v>3</v>
      </c>
      <c r="AI511" s="31">
        <v>18</v>
      </c>
      <c r="AJ511" s="31">
        <v>30</v>
      </c>
      <c r="AK511" s="31">
        <v>20</v>
      </c>
      <c r="AL511" s="31">
        <v>10</v>
      </c>
      <c r="AM511" s="31">
        <f t="shared" si="304"/>
        <v>1.9999999999999993</v>
      </c>
      <c r="AN511" s="792">
        <f t="shared" si="305"/>
        <v>0.77083333333333337</v>
      </c>
      <c r="AO511" s="792">
        <f t="shared" si="306"/>
        <v>0.84027777777777779</v>
      </c>
      <c r="AP511" s="31" t="str" cm="1">
        <f t="array" ref="AP511">IF(W511="","",IF(SUMPRODUCT((W511=$W$6:$W$1560)*(AH511=$AH$6:$AH$1560)*(AN511=$AN$6:$AN$1560)*(AO511=$AO$6:$AO$1560)*(ROW($W$6:$W$1560)&lt;&gt;ROW(W511))*((R511=0)*($R$6:$R$1560&gt;0)+(R511&gt;0)*($R$6:$R$1560=0)))&gt;0,"SALONES UNIDOS",IF(SUMPRODUCT((W511=$W$6:$W$1560)*(AH511=$AH$6:$AH$1560)*((AN511&lt;$AO$6:$AO$1560)*(AO511&gt;$AN$6:$AN$1560))*(ROW($W$6:$W$1560)&lt;&gt;ROW(W511)))&gt;0,"CRUZADO","Sin cruce")))</f>
        <v>SALONES UNIDOS</v>
      </c>
      <c r="AQ511" s="792" t="str">
        <f t="shared" si="307"/>
        <v>AF8PRINCIPALA</v>
      </c>
      <c r="AR511" s="792" t="str" cm="1">
        <f t="array" ref="AR511">IF(AQ511="","",IF(SUMPRODUCT((AQ511=$AQ$6:$AQ$1560)*(AH511=$AH$6:$AH$1560)*(AN511=$AN$6:$AN$1560)*(AO511=$AO$6:$AO$1560)*(ROW($AQ$6:$AQ$1560)&lt;&gt;ROW(AQ511))*((R511=0)*($R$6:$R$1560&gt;0)+(R511&gt;0)*($R$6:$R$1560=0)))&gt;0,"SALONES UNIDOS",IF(SUMPRODUCT((AQ511=$AQ$6:$AQ$1560)*(AH511=$AH$6:$AH$1560)*((AN511&lt;$AO$6:$AO$1560)*(AO511&gt;$AN$6:$AN$1560))*(ROW($AQ$6:$AQ$1560)&lt;&gt;ROW(AQ511)))&gt;0,"CRUZADO","Sin cruce")))</f>
        <v>Sin cruce</v>
      </c>
    </row>
    <row r="512" spans="3:44" s="8" customFormat="1" ht="18.75" hidden="1" customHeight="1">
      <c r="C512" s="11" t="s">
        <v>1081</v>
      </c>
      <c r="D512" s="31" t="s">
        <v>34</v>
      </c>
      <c r="E512" s="31">
        <v>202011</v>
      </c>
      <c r="F512" s="11" t="s">
        <v>23</v>
      </c>
      <c r="G512" s="11" t="s">
        <v>20</v>
      </c>
      <c r="H512" s="11" t="s">
        <v>15</v>
      </c>
      <c r="I512" s="11">
        <v>8</v>
      </c>
      <c r="J512" s="11" t="s">
        <v>16</v>
      </c>
      <c r="K512" s="803" t="s">
        <v>1110</v>
      </c>
      <c r="L512" s="35" t="s">
        <v>1111</v>
      </c>
      <c r="M512" s="31" t="s">
        <v>1101</v>
      </c>
      <c r="N512" s="31" t="s">
        <v>1086</v>
      </c>
      <c r="O512" s="11" t="s">
        <v>769</v>
      </c>
      <c r="P512" s="31">
        <v>3</v>
      </c>
      <c r="Q512" s="31">
        <v>0</v>
      </c>
      <c r="R512" s="262">
        <v>3</v>
      </c>
      <c r="S512" s="31">
        <v>3</v>
      </c>
      <c r="T512" s="181"/>
      <c r="U512" s="31">
        <v>13</v>
      </c>
      <c r="V512" s="31">
        <f>IF(W512="","",IFERROR(INDEX(Docentes!C:C,MATCH(W512,Docentes!D:D,0)),"NUEVO"))</f>
        <v>21870795</v>
      </c>
      <c r="W512" s="809" t="s">
        <v>552</v>
      </c>
      <c r="X512" s="274" t="s">
        <v>167</v>
      </c>
      <c r="Y512" s="31" t="s">
        <v>1088</v>
      </c>
      <c r="Z512" s="789" t="s">
        <v>1089</v>
      </c>
      <c r="AA512" s="31"/>
      <c r="AB512" s="31" t="s">
        <v>1092</v>
      </c>
      <c r="AC512" s="31"/>
      <c r="AD512" s="31"/>
      <c r="AE512" s="31"/>
      <c r="AF512" s="31" t="s">
        <v>1088</v>
      </c>
      <c r="AG512" s="31" t="str">
        <f t="shared" si="317"/>
        <v>T</v>
      </c>
      <c r="AH512" s="31">
        <v>1</v>
      </c>
      <c r="AI512" s="31">
        <v>18</v>
      </c>
      <c r="AJ512" s="31">
        <v>30</v>
      </c>
      <c r="AK512" s="31">
        <v>21</v>
      </c>
      <c r="AL512" s="31">
        <v>0</v>
      </c>
      <c r="AM512" s="31">
        <f t="shared" si="304"/>
        <v>2.9999999999999987</v>
      </c>
      <c r="AN512" s="792">
        <f t="shared" si="305"/>
        <v>0.77083333333333337</v>
      </c>
      <c r="AO512" s="792">
        <f t="shared" si="306"/>
        <v>0.875</v>
      </c>
      <c r="AP512" s="31" t="str" cm="1">
        <f t="array" ref="AP512">IF(W512="","",IF(SUMPRODUCT((W512=$W$6:$W$1560)*(AH512=$AH$6:$AH$1560)*(AN512=$AN$6:$AN$1560)*(AO512=$AO$6:$AO$1560)*(ROW($W$6:$W$1560)&lt;&gt;ROW(W512))*((R512=0)*($R$6:$R$1560&gt;0)+(R512&gt;0)*($R$6:$R$1560=0)))&gt;0,"SALONES UNIDOS",IF(SUMPRODUCT((W512=$W$6:$W$1560)*(AH512=$AH$6:$AH$1560)*((AN512&lt;$AO$6:$AO$1560)*(AO512&gt;$AN$6:$AN$1560))*(ROW($W$6:$W$1560)&lt;&gt;ROW(W512)))&gt;0,"CRUZADO","Sin cruce")))</f>
        <v>Sin cruce</v>
      </c>
      <c r="AQ512" s="792" t="str">
        <f t="shared" si="307"/>
        <v>AF8PRINCIPALA</v>
      </c>
      <c r="AR512" s="792" t="str" cm="1">
        <f t="array" ref="AR512">IF(AQ512="","",IF(SUMPRODUCT((AQ512=$AQ$6:$AQ$1560)*(AH512=$AH$6:$AH$1560)*(AN512=$AN$6:$AN$1560)*(AO512=$AO$6:$AO$1560)*(ROW($AQ$6:$AQ$1560)&lt;&gt;ROW(AQ512))*((R512=0)*($R$6:$R$1560&gt;0)+(R512&gt;0)*($R$6:$R$1560=0)))&gt;0,"SALONES UNIDOS",IF(SUMPRODUCT((AQ512=$AQ$6:$AQ$1560)*(AH512=$AH$6:$AH$1560)*((AN512&lt;$AO$6:$AO$1560)*(AO512&gt;$AN$6:$AN$1560))*(ROW($AQ$6:$AQ$1560)&lt;&gt;ROW(AQ512)))&gt;0,"CRUZADO","Sin cruce")))</f>
        <v>Sin cruce</v>
      </c>
    </row>
    <row r="513" spans="3:44" s="8" customFormat="1" ht="18.75" hidden="1" customHeight="1">
      <c r="C513" s="11" t="s">
        <v>1081</v>
      </c>
      <c r="D513" s="31" t="s">
        <v>34</v>
      </c>
      <c r="E513" s="31">
        <v>202011</v>
      </c>
      <c r="F513" s="11" t="s">
        <v>23</v>
      </c>
      <c r="G513" s="11" t="s">
        <v>20</v>
      </c>
      <c r="H513" s="11" t="s">
        <v>15</v>
      </c>
      <c r="I513" s="11">
        <v>8</v>
      </c>
      <c r="J513" s="11" t="s">
        <v>16</v>
      </c>
      <c r="K513" s="803" t="s">
        <v>1112</v>
      </c>
      <c r="L513" s="35" t="s">
        <v>1113</v>
      </c>
      <c r="M513" s="31" t="s">
        <v>1085</v>
      </c>
      <c r="N513" s="31" t="s">
        <v>1086</v>
      </c>
      <c r="O513" s="11" t="s">
        <v>731</v>
      </c>
      <c r="P513" s="31">
        <v>2</v>
      </c>
      <c r="Q513" s="31">
        <v>0</v>
      </c>
      <c r="R513" s="262">
        <v>0</v>
      </c>
      <c r="S513" s="31">
        <v>3</v>
      </c>
      <c r="T513" s="181"/>
      <c r="U513" s="31">
        <v>13</v>
      </c>
      <c r="V513" s="31">
        <f>IF(W513="","",IFERROR(INDEX(Docentes!C:C,MATCH(W513,Docentes!D:D,0)),"NUEVO"))</f>
        <v>21576727</v>
      </c>
      <c r="W513" s="809" t="s">
        <v>218</v>
      </c>
      <c r="X513" s="274" t="s">
        <v>167</v>
      </c>
      <c r="Y513" s="31" t="s">
        <v>1088</v>
      </c>
      <c r="Z513" s="789" t="s">
        <v>1089</v>
      </c>
      <c r="AA513" s="31"/>
      <c r="AB513" s="31" t="s">
        <v>1092</v>
      </c>
      <c r="AC513" s="31"/>
      <c r="AD513" s="31"/>
      <c r="AE513" s="31"/>
      <c r="AF513" s="31" t="s">
        <v>1088</v>
      </c>
      <c r="AG513" s="31" t="str">
        <f t="shared" si="317"/>
        <v>T</v>
      </c>
      <c r="AH513" s="31">
        <v>1</v>
      </c>
      <c r="AI513" s="31">
        <v>21</v>
      </c>
      <c r="AJ513" s="31">
        <v>0</v>
      </c>
      <c r="AK513" s="31">
        <v>22</v>
      </c>
      <c r="AL513" s="31">
        <v>40</v>
      </c>
      <c r="AM513" s="31">
        <f t="shared" si="304"/>
        <v>0</v>
      </c>
      <c r="AN513" s="792">
        <f t="shared" si="305"/>
        <v>0.875</v>
      </c>
      <c r="AO513" s="792">
        <f t="shared" si="306"/>
        <v>0.94444444444444442</v>
      </c>
      <c r="AP513" s="31" t="str" cm="1">
        <f t="array" ref="AP513">IF(W513="","",IF(SUMPRODUCT((W513=$W$6:$W$1560)*(AH513=$AH$6:$AH$1560)*(AN513=$AN$6:$AN$1560)*(AO513=$AO$6:$AO$1560)*(ROW($W$6:$W$1560)&lt;&gt;ROW(W513))*((R513=0)*($R$6:$R$1560&gt;0)+(R513&gt;0)*($R$6:$R$1560=0)))&gt;0,"SALONES UNIDOS",IF(SUMPRODUCT((W513=$W$6:$W$1560)*(AH513=$AH$6:$AH$1560)*((AN513&lt;$AO$6:$AO$1560)*(AO513&gt;$AN$6:$AN$1560))*(ROW($W$6:$W$1560)&lt;&gt;ROW(W513)))&gt;0,"CRUZADO","Sin cruce")))</f>
        <v>SALONES UNIDOS</v>
      </c>
      <c r="AQ513" s="792" t="str">
        <f t="shared" si="307"/>
        <v>AF8PRINCIPALA</v>
      </c>
      <c r="AR513" s="792" t="str" cm="1">
        <f t="array" ref="AR513">IF(AQ513="","",IF(SUMPRODUCT((AQ513=$AQ$6:$AQ$1560)*(AH513=$AH$6:$AH$1560)*(AN513=$AN$6:$AN$1560)*(AO513=$AO$6:$AO$1560)*(ROW($AQ$6:$AQ$1560)&lt;&gt;ROW(AQ513))*((R513=0)*($R$6:$R$1560&gt;0)+(R513&gt;0)*($R$6:$R$1560=0)))&gt;0,"SALONES UNIDOS",IF(SUMPRODUCT((AQ513=$AQ$6:$AQ$1560)*(AH513=$AH$6:$AH$1560)*((AN513&lt;$AO$6:$AO$1560)*(AO513&gt;$AN$6:$AN$1560))*(ROW($AQ$6:$AQ$1560)&lt;&gt;ROW(AQ513)))&gt;0,"CRUZADO","Sin cruce")))</f>
        <v>Sin cruce</v>
      </c>
    </row>
    <row r="514" spans="3:44" s="8" customFormat="1" ht="18.75" hidden="1" customHeight="1">
      <c r="C514" s="11" t="s">
        <v>1081</v>
      </c>
      <c r="D514" s="31" t="s">
        <v>34</v>
      </c>
      <c r="E514" s="31">
        <v>202011</v>
      </c>
      <c r="F514" s="11" t="s">
        <v>23</v>
      </c>
      <c r="G514" s="11" t="s">
        <v>20</v>
      </c>
      <c r="H514" s="11" t="s">
        <v>15</v>
      </c>
      <c r="I514" s="11">
        <v>8</v>
      </c>
      <c r="J514" s="11" t="s">
        <v>16</v>
      </c>
      <c r="K514" s="803" t="s">
        <v>1112</v>
      </c>
      <c r="L514" s="35" t="s">
        <v>1113</v>
      </c>
      <c r="M514" s="31" t="s">
        <v>1085</v>
      </c>
      <c r="N514" s="31" t="s">
        <v>1086</v>
      </c>
      <c r="O514" s="11" t="s">
        <v>731</v>
      </c>
      <c r="P514" s="31">
        <v>0</v>
      </c>
      <c r="Q514" s="31">
        <v>2</v>
      </c>
      <c r="R514" s="262">
        <v>0</v>
      </c>
      <c r="S514" s="31">
        <v>3</v>
      </c>
      <c r="T514" s="181"/>
      <c r="U514" s="31">
        <v>13</v>
      </c>
      <c r="V514" s="31">
        <f>IF(W514="","",IFERROR(INDEX(Docentes!C:C,MATCH(W514,Docentes!D:D,0)),"NUEVO"))</f>
        <v>21576727</v>
      </c>
      <c r="W514" s="809" t="s">
        <v>218</v>
      </c>
      <c r="X514" s="274" t="s">
        <v>167</v>
      </c>
      <c r="Y514" s="31" t="s">
        <v>1088</v>
      </c>
      <c r="Z514" s="789" t="s">
        <v>1089</v>
      </c>
      <c r="AA514" s="31"/>
      <c r="AB514" s="31" t="s">
        <v>1092</v>
      </c>
      <c r="AC514" s="31"/>
      <c r="AD514" s="31"/>
      <c r="AE514" s="31"/>
      <c r="AF514" s="31" t="s">
        <v>1088</v>
      </c>
      <c r="AG514" s="31" t="str">
        <f t="shared" si="317"/>
        <v>P</v>
      </c>
      <c r="AH514" s="31">
        <v>3</v>
      </c>
      <c r="AI514" s="31">
        <v>20</v>
      </c>
      <c r="AJ514" s="31">
        <v>10</v>
      </c>
      <c r="AK514" s="31">
        <v>21</v>
      </c>
      <c r="AL514" s="31">
        <v>50</v>
      </c>
      <c r="AM514" s="31">
        <f t="shared" si="304"/>
        <v>0</v>
      </c>
      <c r="AN514" s="792">
        <f t="shared" si="305"/>
        <v>0.84027777777777779</v>
      </c>
      <c r="AO514" s="792">
        <f t="shared" si="306"/>
        <v>0.90972222222222221</v>
      </c>
      <c r="AP514" s="31" t="str" cm="1">
        <f t="array" ref="AP514">IF(W514="","",IF(SUMPRODUCT((W514=$W$6:$W$1560)*(AH514=$AH$6:$AH$1560)*(AN514=$AN$6:$AN$1560)*(AO514=$AO$6:$AO$1560)*(ROW($W$6:$W$1560)&lt;&gt;ROW(W514))*((R514=0)*($R$6:$R$1560&gt;0)+(R514&gt;0)*($R$6:$R$1560=0)))&gt;0,"SALONES UNIDOS",IF(SUMPRODUCT((W514=$W$6:$W$1560)*(AH514=$AH$6:$AH$1560)*((AN514&lt;$AO$6:$AO$1560)*(AO514&gt;$AN$6:$AN$1560))*(ROW($W$6:$W$1560)&lt;&gt;ROW(W514)))&gt;0,"CRUZADO","Sin cruce")))</f>
        <v>SALONES UNIDOS</v>
      </c>
      <c r="AQ514" s="792" t="str">
        <f t="shared" si="307"/>
        <v>AF8PRINCIPALA</v>
      </c>
      <c r="AR514" s="792" t="str" cm="1">
        <f t="array" ref="AR514">IF(AQ514="","",IF(SUMPRODUCT((AQ514=$AQ$6:$AQ$1560)*(AH514=$AH$6:$AH$1560)*(AN514=$AN$6:$AN$1560)*(AO514=$AO$6:$AO$1560)*(ROW($AQ$6:$AQ$1560)&lt;&gt;ROW(AQ514))*((R514=0)*($R$6:$R$1560&gt;0)+(R514&gt;0)*($R$6:$R$1560=0)))&gt;0,"SALONES UNIDOS",IF(SUMPRODUCT((AQ514=$AQ$6:$AQ$1560)*(AH514=$AH$6:$AH$1560)*((AN514&lt;$AO$6:$AO$1560)*(AO514&gt;$AN$6:$AN$1560))*(ROW($AQ$6:$AQ$1560)&lt;&gt;ROW(AQ514)))&gt;0,"CRUZADO","Sin cruce")))</f>
        <v>Sin cruce</v>
      </c>
    </row>
    <row r="515" spans="3:44" s="8" customFormat="1" ht="18.75" hidden="1" customHeight="1">
      <c r="C515" s="11" t="s">
        <v>1081</v>
      </c>
      <c r="D515" s="194" t="s">
        <v>34</v>
      </c>
      <c r="E515" s="194">
        <v>202011</v>
      </c>
      <c r="F515" s="11" t="s">
        <v>23</v>
      </c>
      <c r="G515" s="11" t="s">
        <v>20</v>
      </c>
      <c r="H515" s="11" t="s">
        <v>15</v>
      </c>
      <c r="I515" s="11">
        <v>8</v>
      </c>
      <c r="J515" s="11" t="s">
        <v>26</v>
      </c>
      <c r="K515" s="803" t="s">
        <v>1102</v>
      </c>
      <c r="L515" s="35" t="s">
        <v>1103</v>
      </c>
      <c r="M515" s="31" t="s">
        <v>1085</v>
      </c>
      <c r="N515" s="31" t="s">
        <v>1086</v>
      </c>
      <c r="O515" s="11" t="s">
        <v>731</v>
      </c>
      <c r="P515" s="31">
        <v>3</v>
      </c>
      <c r="Q515" s="31">
        <v>2</v>
      </c>
      <c r="R515" s="262">
        <v>5</v>
      </c>
      <c r="S515" s="31">
        <v>4</v>
      </c>
      <c r="T515" s="181"/>
      <c r="U515" s="31">
        <v>30</v>
      </c>
      <c r="V515" s="31">
        <f>IF(W515="","",IFERROR(INDEX(Docentes!C:C,MATCH(W515,Docentes!D:D,0)),"NUEVO"))</f>
        <v>21813726</v>
      </c>
      <c r="W515" s="809" t="s">
        <v>343</v>
      </c>
      <c r="X515" s="274" t="s">
        <v>167</v>
      </c>
      <c r="Y515" s="31" t="s">
        <v>1088</v>
      </c>
      <c r="Z515" s="789" t="s">
        <v>1089</v>
      </c>
      <c r="AA515" s="31"/>
      <c r="AB515" s="31" t="s">
        <v>1092</v>
      </c>
      <c r="AC515" s="31"/>
      <c r="AD515" s="31"/>
      <c r="AE515" s="31"/>
      <c r="AF515" s="31" t="s">
        <v>1088</v>
      </c>
      <c r="AG515" s="31" t="str">
        <f t="shared" si="317"/>
        <v>TP</v>
      </c>
      <c r="AH515" s="31">
        <v>5</v>
      </c>
      <c r="AI515" s="31">
        <v>18</v>
      </c>
      <c r="AJ515" s="31">
        <v>30</v>
      </c>
      <c r="AK515" s="31">
        <v>22</v>
      </c>
      <c r="AL515" s="31">
        <v>40</v>
      </c>
      <c r="AM515" s="31">
        <f t="shared" si="304"/>
        <v>4.9999999999999982</v>
      </c>
      <c r="AN515" s="792">
        <f t="shared" si="305"/>
        <v>0.77083333333333337</v>
      </c>
      <c r="AO515" s="792">
        <f t="shared" si="306"/>
        <v>0.94444444444444442</v>
      </c>
      <c r="AP515" s="31" t="str" cm="1">
        <f t="array" ref="AP515">IF(W515="","",IF(SUMPRODUCT((W515=$W$6:$W$1560)*(AH515=$AH$6:$AH$1560)*(AN515=$AN$6:$AN$1560)*(AO515=$AO$6:$AO$1560)*(ROW($W$6:$W$1560)&lt;&gt;ROW(W515))*((R515=0)*($R$6:$R$1560&gt;0)+(R515&gt;0)*($R$6:$R$1560=0)))&gt;0,"SALONES UNIDOS",IF(SUMPRODUCT((W515=$W$6:$W$1560)*(AH515=$AH$6:$AH$1560)*((AN515&lt;$AO$6:$AO$1560)*(AO515&gt;$AN$6:$AN$1560))*(ROW($W$6:$W$1560)&lt;&gt;ROW(W515)))&gt;0,"CRUZADO","Sin cruce")))</f>
        <v>Sin cruce</v>
      </c>
      <c r="AQ515" s="792" t="str">
        <f t="shared" si="307"/>
        <v>AF8PRINCIPALB</v>
      </c>
      <c r="AR515" s="792" t="str" cm="1">
        <f t="array" ref="AR515">IF(AQ515="","",IF(SUMPRODUCT((AQ515=$AQ$6:$AQ$1560)*(AH515=$AH$6:$AH$1560)*(AN515=$AN$6:$AN$1560)*(AO515=$AO$6:$AO$1560)*(ROW($AQ$6:$AQ$1560)&lt;&gt;ROW(AQ515))*((R515=0)*($R$6:$R$1560&gt;0)+(R515&gt;0)*($R$6:$R$1560=0)))&gt;0,"SALONES UNIDOS",IF(SUMPRODUCT((AQ515=$AQ$6:$AQ$1560)*(AH515=$AH$6:$AH$1560)*((AN515&lt;$AO$6:$AO$1560)*(AO515&gt;$AN$6:$AN$1560))*(ROW($AQ$6:$AQ$1560)&lt;&gt;ROW(AQ515)))&gt;0,"CRUZADO","Sin cruce")))</f>
        <v>Sin cruce</v>
      </c>
    </row>
    <row r="516" spans="3:44" s="8" customFormat="1" ht="18.75" hidden="1" customHeight="1">
      <c r="C516" s="11" t="s">
        <v>1081</v>
      </c>
      <c r="D516" s="194" t="s">
        <v>34</v>
      </c>
      <c r="E516" s="194">
        <v>202011</v>
      </c>
      <c r="F516" s="11" t="s">
        <v>23</v>
      </c>
      <c r="G516" s="11" t="s">
        <v>20</v>
      </c>
      <c r="H516" s="11" t="s">
        <v>15</v>
      </c>
      <c r="I516" s="11">
        <v>8</v>
      </c>
      <c r="J516" s="11" t="s">
        <v>26</v>
      </c>
      <c r="K516" s="803" t="s">
        <v>1104</v>
      </c>
      <c r="L516" s="35" t="s">
        <v>1105</v>
      </c>
      <c r="M516" s="31" t="s">
        <v>1101</v>
      </c>
      <c r="N516" s="31" t="s">
        <v>1086</v>
      </c>
      <c r="O516" s="11" t="s">
        <v>769</v>
      </c>
      <c r="P516" s="31">
        <v>0</v>
      </c>
      <c r="Q516" s="31">
        <v>2</v>
      </c>
      <c r="R516" s="262">
        <v>2</v>
      </c>
      <c r="S516" s="31">
        <v>4</v>
      </c>
      <c r="T516" s="181"/>
      <c r="U516" s="31">
        <v>30</v>
      </c>
      <c r="V516" s="31">
        <f>IF(W516="","",IFERROR(INDEX(Docentes!C:C,MATCH(W516,Docentes!D:D,0)),"NUEVO"))</f>
        <v>44933501</v>
      </c>
      <c r="W516" s="809" t="s">
        <v>201</v>
      </c>
      <c r="X516" s="274" t="s">
        <v>167</v>
      </c>
      <c r="Y516" s="31" t="s">
        <v>1088</v>
      </c>
      <c r="Z516" s="789" t="s">
        <v>1089</v>
      </c>
      <c r="AA516" s="31"/>
      <c r="AB516" s="31" t="s">
        <v>1092</v>
      </c>
      <c r="AC516" s="31"/>
      <c r="AD516" s="31"/>
      <c r="AE516" s="31"/>
      <c r="AF516" s="31" t="s">
        <v>1088</v>
      </c>
      <c r="AG516" s="31" t="str">
        <f t="shared" si="317"/>
        <v>P</v>
      </c>
      <c r="AH516" s="31">
        <v>3</v>
      </c>
      <c r="AI516" s="31">
        <v>21</v>
      </c>
      <c r="AJ516" s="31">
        <v>50</v>
      </c>
      <c r="AK516" s="31">
        <v>23</v>
      </c>
      <c r="AL516" s="31">
        <v>30</v>
      </c>
      <c r="AM516" s="31">
        <f t="shared" si="304"/>
        <v>2.0000000000000027</v>
      </c>
      <c r="AN516" s="792">
        <f t="shared" si="305"/>
        <v>0.90972222222222221</v>
      </c>
      <c r="AO516" s="792">
        <f t="shared" si="306"/>
        <v>0.97916666666666674</v>
      </c>
      <c r="AP516" s="31" t="str" cm="1">
        <f t="array" ref="AP516">IF(W516="","",IF(SUMPRODUCT((W516=$W$6:$W$1560)*(AH516=$AH$6:$AH$1560)*(AN516=$AN$6:$AN$1560)*(AO516=$AO$6:$AO$1560)*(ROW($W$6:$W$1560)&lt;&gt;ROW(W516))*((R516=0)*($R$6:$R$1560&gt;0)+(R516&gt;0)*($R$6:$R$1560=0)))&gt;0,"SALONES UNIDOS",IF(SUMPRODUCT((W516=$W$6:$W$1560)*(AH516=$AH$6:$AH$1560)*((AN516&lt;$AO$6:$AO$1560)*(AO516&gt;$AN$6:$AN$1560))*(ROW($W$6:$W$1560)&lt;&gt;ROW(W516)))&gt;0,"CRUZADO","Sin cruce")))</f>
        <v>Sin cruce</v>
      </c>
      <c r="AQ516" s="792" t="str">
        <f t="shared" si="307"/>
        <v>AF8PRINCIPALB</v>
      </c>
      <c r="AR516" s="792" t="str" cm="1">
        <f t="array" ref="AR516">IF(AQ516="","",IF(SUMPRODUCT((AQ516=$AQ$6:$AQ$1560)*(AH516=$AH$6:$AH$1560)*(AN516=$AN$6:$AN$1560)*(AO516=$AO$6:$AO$1560)*(ROW($AQ$6:$AQ$1560)&lt;&gt;ROW(AQ516))*((R516=0)*($R$6:$R$1560&gt;0)+(R516&gt;0)*($R$6:$R$1560=0)))&gt;0,"SALONES UNIDOS",IF(SUMPRODUCT((AQ516=$AQ$6:$AQ$1560)*(AH516=$AH$6:$AH$1560)*((AN516&lt;$AO$6:$AO$1560)*(AO516&gt;$AN$6:$AN$1560))*(ROW($AQ$6:$AQ$1560)&lt;&gt;ROW(AQ516)))&gt;0,"CRUZADO","Sin cruce")))</f>
        <v>Sin cruce</v>
      </c>
    </row>
    <row r="517" spans="3:44" s="8" customFormat="1" ht="18.75" hidden="1" customHeight="1">
      <c r="C517" s="11" t="s">
        <v>1081</v>
      </c>
      <c r="D517" s="194" t="s">
        <v>34</v>
      </c>
      <c r="E517" s="194">
        <v>202011</v>
      </c>
      <c r="F517" s="11" t="s">
        <v>23</v>
      </c>
      <c r="G517" s="11" t="s">
        <v>20</v>
      </c>
      <c r="H517" s="11" t="s">
        <v>15</v>
      </c>
      <c r="I517" s="11">
        <v>8</v>
      </c>
      <c r="J517" s="11" t="s">
        <v>26</v>
      </c>
      <c r="K517" s="803" t="s">
        <v>1104</v>
      </c>
      <c r="L517" s="35" t="s">
        <v>1105</v>
      </c>
      <c r="M517" s="31" t="s">
        <v>1101</v>
      </c>
      <c r="N517" s="31" t="s">
        <v>1086</v>
      </c>
      <c r="O517" s="11" t="s">
        <v>769</v>
      </c>
      <c r="P517" s="31">
        <v>3</v>
      </c>
      <c r="Q517" s="31">
        <v>0</v>
      </c>
      <c r="R517" s="262">
        <v>3</v>
      </c>
      <c r="S517" s="31">
        <v>4</v>
      </c>
      <c r="T517" s="181"/>
      <c r="U517" s="31">
        <v>30</v>
      </c>
      <c r="V517" s="31">
        <f>IF(W517="","",IFERROR(INDEX(Docentes!C:C,MATCH(W517,Docentes!D:D,0)),"NUEVO"))</f>
        <v>44933501</v>
      </c>
      <c r="W517" s="809" t="s">
        <v>201</v>
      </c>
      <c r="X517" s="274" t="s">
        <v>167</v>
      </c>
      <c r="Y517" s="31" t="s">
        <v>1088</v>
      </c>
      <c r="Z517" s="789" t="s">
        <v>1089</v>
      </c>
      <c r="AA517" s="31"/>
      <c r="AB517" s="31" t="s">
        <v>1092</v>
      </c>
      <c r="AC517" s="31"/>
      <c r="AD517" s="31"/>
      <c r="AE517" s="31"/>
      <c r="AF517" s="31" t="s">
        <v>1088</v>
      </c>
      <c r="AG517" s="31" t="str">
        <f t="shared" si="317"/>
        <v>T</v>
      </c>
      <c r="AH517" s="31">
        <v>2</v>
      </c>
      <c r="AI517" s="31">
        <v>21</v>
      </c>
      <c r="AJ517" s="31">
        <v>0</v>
      </c>
      <c r="AK517" s="31">
        <v>23</v>
      </c>
      <c r="AL517" s="31">
        <v>30</v>
      </c>
      <c r="AM517" s="31">
        <f t="shared" si="304"/>
        <v>3.0000000000000022</v>
      </c>
      <c r="AN517" s="792">
        <f t="shared" si="305"/>
        <v>0.875</v>
      </c>
      <c r="AO517" s="792">
        <f t="shared" si="306"/>
        <v>0.97916666666666674</v>
      </c>
      <c r="AP517" s="31" t="str" cm="1">
        <f t="array" ref="AP517">IF(W517="","",IF(SUMPRODUCT((W517=$W$6:$W$1560)*(AH517=$AH$6:$AH$1560)*(AN517=$AN$6:$AN$1560)*(AO517=$AO$6:$AO$1560)*(ROW($W$6:$W$1560)&lt;&gt;ROW(W517))*((R517=0)*($R$6:$R$1560&gt;0)+(R517&gt;0)*($R$6:$R$1560=0)))&gt;0,"SALONES UNIDOS",IF(SUMPRODUCT((W517=$W$6:$W$1560)*(AH517=$AH$6:$AH$1560)*((AN517&lt;$AO$6:$AO$1560)*(AO517&gt;$AN$6:$AN$1560))*(ROW($W$6:$W$1560)&lt;&gt;ROW(W517)))&gt;0,"CRUZADO","Sin cruce")))</f>
        <v>Sin cruce</v>
      </c>
      <c r="AQ517" s="792" t="str">
        <f t="shared" si="307"/>
        <v>AF8PRINCIPALB</v>
      </c>
      <c r="AR517" s="792" t="str" cm="1">
        <f t="array" ref="AR517">IF(AQ517="","",IF(SUMPRODUCT((AQ517=$AQ$6:$AQ$1560)*(AH517=$AH$6:$AH$1560)*(AN517=$AN$6:$AN$1560)*(AO517=$AO$6:$AO$1560)*(ROW($AQ$6:$AQ$1560)&lt;&gt;ROW(AQ517))*((R517=0)*($R$6:$R$1560&gt;0)+(R517&gt;0)*($R$6:$R$1560=0)))&gt;0,"SALONES UNIDOS",IF(SUMPRODUCT((AQ517=$AQ$6:$AQ$1560)*(AH517=$AH$6:$AH$1560)*((AN517&lt;$AO$6:$AO$1560)*(AO517&gt;$AN$6:$AN$1560))*(ROW($AQ$6:$AQ$1560)&lt;&gt;ROW(AQ517)))&gt;0,"CRUZADO","Sin cruce")))</f>
        <v>Sin cruce</v>
      </c>
    </row>
    <row r="518" spans="3:44" s="8" customFormat="1" ht="18.75" hidden="1" customHeight="1">
      <c r="C518" s="11" t="s">
        <v>1081</v>
      </c>
      <c r="D518" s="194" t="s">
        <v>34</v>
      </c>
      <c r="E518" s="194">
        <v>202011</v>
      </c>
      <c r="F518" s="11" t="s">
        <v>23</v>
      </c>
      <c r="G518" s="11" t="s">
        <v>20</v>
      </c>
      <c r="H518" s="11" t="s">
        <v>15</v>
      </c>
      <c r="I518" s="11">
        <v>8</v>
      </c>
      <c r="J518" s="11" t="s">
        <v>26</v>
      </c>
      <c r="K518" s="803" t="s">
        <v>1106</v>
      </c>
      <c r="L518" s="35" t="s">
        <v>1107</v>
      </c>
      <c r="M518" s="31" t="s">
        <v>1085</v>
      </c>
      <c r="N518" s="31" t="s">
        <v>1086</v>
      </c>
      <c r="O518" s="11" t="s">
        <v>731</v>
      </c>
      <c r="P518" s="31">
        <v>3</v>
      </c>
      <c r="Q518" s="31">
        <v>2</v>
      </c>
      <c r="R518" s="262">
        <v>5</v>
      </c>
      <c r="S518" s="31">
        <v>4</v>
      </c>
      <c r="T518" s="181"/>
      <c r="U518" s="31">
        <v>30</v>
      </c>
      <c r="V518" s="31">
        <f>IF(W518="","",IFERROR(INDEX(Docentes!C:C,MATCH(W518,Docentes!D:D,0)),"NUEVO"))</f>
        <v>70688751</v>
      </c>
      <c r="W518" s="809" t="s">
        <v>641</v>
      </c>
      <c r="X518" s="274" t="s">
        <v>167</v>
      </c>
      <c r="Y518" s="31" t="s">
        <v>1088</v>
      </c>
      <c r="Z518" s="789" t="s">
        <v>1089</v>
      </c>
      <c r="AA518" s="31"/>
      <c r="AB518" s="31" t="s">
        <v>1092</v>
      </c>
      <c r="AC518" s="31"/>
      <c r="AD518" s="31"/>
      <c r="AE518" s="31"/>
      <c r="AF518" s="31" t="s">
        <v>1088</v>
      </c>
      <c r="AG518" s="31" t="str">
        <f t="shared" si="317"/>
        <v>TP</v>
      </c>
      <c r="AH518" s="31">
        <v>4</v>
      </c>
      <c r="AI518" s="31">
        <v>17</v>
      </c>
      <c r="AJ518" s="31">
        <v>40</v>
      </c>
      <c r="AK518" s="31">
        <v>21</v>
      </c>
      <c r="AL518" s="31">
        <v>50</v>
      </c>
      <c r="AM518" s="31">
        <f t="shared" si="304"/>
        <v>4.9999999999999982</v>
      </c>
      <c r="AN518" s="792">
        <f t="shared" si="305"/>
        <v>0.73611111111111116</v>
      </c>
      <c r="AO518" s="792">
        <f t="shared" si="306"/>
        <v>0.90972222222222221</v>
      </c>
      <c r="AP518" s="31" t="str" cm="1">
        <f t="array" ref="AP518">IF(W518="","",IF(SUMPRODUCT((W518=$W$6:$W$1560)*(AH518=$AH$6:$AH$1560)*(AN518=$AN$6:$AN$1560)*(AO518=$AO$6:$AO$1560)*(ROW($W$6:$W$1560)&lt;&gt;ROW(W518))*((R518=0)*($R$6:$R$1560&gt;0)+(R518&gt;0)*($R$6:$R$1560=0)))&gt;0,"SALONES UNIDOS",IF(SUMPRODUCT((W518=$W$6:$W$1560)*(AH518=$AH$6:$AH$1560)*((AN518&lt;$AO$6:$AO$1560)*(AO518&gt;$AN$6:$AN$1560))*(ROW($W$6:$W$1560)&lt;&gt;ROW(W518)))&gt;0,"CRUZADO","Sin cruce")))</f>
        <v>Sin cruce</v>
      </c>
      <c r="AQ518" s="792" t="str">
        <f t="shared" si="307"/>
        <v>AF8PRINCIPALB</v>
      </c>
      <c r="AR518" s="792" t="str" cm="1">
        <f t="array" ref="AR518">IF(AQ518="","",IF(SUMPRODUCT((AQ518=$AQ$6:$AQ$1560)*(AH518=$AH$6:$AH$1560)*(AN518=$AN$6:$AN$1560)*(AO518=$AO$6:$AO$1560)*(ROW($AQ$6:$AQ$1560)&lt;&gt;ROW(AQ518))*((R518=0)*($R$6:$R$1560&gt;0)+(R518&gt;0)*($R$6:$R$1560=0)))&gt;0,"SALONES UNIDOS",IF(SUMPRODUCT((AQ518=$AQ$6:$AQ$1560)*(AH518=$AH$6:$AH$1560)*((AN518&lt;$AO$6:$AO$1560)*(AO518&gt;$AN$6:$AN$1560))*(ROW($AQ$6:$AQ$1560)&lt;&gt;ROW(AQ518)))&gt;0,"CRUZADO","Sin cruce")))</f>
        <v>Sin cruce</v>
      </c>
    </row>
    <row r="519" spans="3:44" s="8" customFormat="1" ht="18.75" hidden="1" customHeight="1">
      <c r="C519" s="11" t="s">
        <v>1081</v>
      </c>
      <c r="D519" s="194" t="s">
        <v>34</v>
      </c>
      <c r="E519" s="194">
        <v>202011</v>
      </c>
      <c r="F519" s="11" t="s">
        <v>23</v>
      </c>
      <c r="G519" s="11" t="s">
        <v>20</v>
      </c>
      <c r="H519" s="11" t="s">
        <v>15</v>
      </c>
      <c r="I519" s="11">
        <v>8</v>
      </c>
      <c r="J519" s="11" t="s">
        <v>26</v>
      </c>
      <c r="K519" s="803" t="s">
        <v>1108</v>
      </c>
      <c r="L519" s="35" t="s">
        <v>1109</v>
      </c>
      <c r="M519" s="31" t="s">
        <v>1085</v>
      </c>
      <c r="N519" s="31" t="s">
        <v>1086</v>
      </c>
      <c r="O519" s="11" t="s">
        <v>731</v>
      </c>
      <c r="P519" s="31">
        <v>3</v>
      </c>
      <c r="Q519" s="31">
        <v>0</v>
      </c>
      <c r="R519" s="262">
        <v>0</v>
      </c>
      <c r="S519" s="31">
        <v>4</v>
      </c>
      <c r="T519" s="181"/>
      <c r="U519" s="31">
        <v>26</v>
      </c>
      <c r="V519" s="31">
        <f>IF(W519="","",IFERROR(INDEX(Docentes!C:C,MATCH(W519,Docentes!D:D,0)),"NUEVO"))</f>
        <v>22319279</v>
      </c>
      <c r="W519" s="809" t="s">
        <v>234</v>
      </c>
      <c r="X519" s="274" t="s">
        <v>167</v>
      </c>
      <c r="Y519" s="31" t="s">
        <v>1088</v>
      </c>
      <c r="Z519" s="789" t="s">
        <v>1089</v>
      </c>
      <c r="AA519" s="31"/>
      <c r="AB519" s="31" t="s">
        <v>1092</v>
      </c>
      <c r="AC519" s="31"/>
      <c r="AD519" s="31"/>
      <c r="AE519" s="31"/>
      <c r="AF519" s="31" t="s">
        <v>1088</v>
      </c>
      <c r="AG519" s="31" t="str">
        <f t="shared" si="317"/>
        <v>T</v>
      </c>
      <c r="AH519" s="31">
        <v>2</v>
      </c>
      <c r="AI519" s="31">
        <v>18</v>
      </c>
      <c r="AJ519" s="31">
        <v>30</v>
      </c>
      <c r="AK519" s="31">
        <v>21</v>
      </c>
      <c r="AL519" s="31">
        <v>0</v>
      </c>
      <c r="AM519" s="31">
        <f t="shared" si="304"/>
        <v>0</v>
      </c>
      <c r="AN519" s="792">
        <f t="shared" si="305"/>
        <v>0.77083333333333337</v>
      </c>
      <c r="AO519" s="792">
        <f t="shared" si="306"/>
        <v>0.875</v>
      </c>
      <c r="AP519" s="31" t="str" cm="1">
        <f t="array" ref="AP519">IF(W519="","",IF(SUMPRODUCT((W519=$W$6:$W$1560)*(AH519=$AH$6:$AH$1560)*(AN519=$AN$6:$AN$1560)*(AO519=$AO$6:$AO$1560)*(ROW($W$6:$W$1560)&lt;&gt;ROW(W519))*((R519=0)*($R$6:$R$1560&gt;0)+(R519&gt;0)*($R$6:$R$1560=0)))&gt;0,"SALONES UNIDOS",IF(SUMPRODUCT((W519=$W$6:$W$1560)*(AH519=$AH$6:$AH$1560)*((AN519&lt;$AO$6:$AO$1560)*(AO519&gt;$AN$6:$AN$1560))*(ROW($W$6:$W$1560)&lt;&gt;ROW(W519)))&gt;0,"CRUZADO","Sin cruce")))</f>
        <v>SALONES UNIDOS</v>
      </c>
      <c r="AQ519" s="792" t="str">
        <f t="shared" si="307"/>
        <v>AF8PRINCIPALB</v>
      </c>
      <c r="AR519" s="792" t="str" cm="1">
        <f t="array" ref="AR519">IF(AQ519="","",IF(SUMPRODUCT((AQ519=$AQ$6:$AQ$1560)*(AH519=$AH$6:$AH$1560)*(AN519=$AN$6:$AN$1560)*(AO519=$AO$6:$AO$1560)*(ROW($AQ$6:$AQ$1560)&lt;&gt;ROW(AQ519))*((R519=0)*($R$6:$R$1560&gt;0)+(R519&gt;0)*($R$6:$R$1560=0)))&gt;0,"SALONES UNIDOS",IF(SUMPRODUCT((AQ519=$AQ$6:$AQ$1560)*(AH519=$AH$6:$AH$1560)*((AN519&lt;$AO$6:$AO$1560)*(AO519&gt;$AN$6:$AN$1560))*(ROW($AQ$6:$AQ$1560)&lt;&gt;ROW(AQ519)))&gt;0,"CRUZADO","Sin cruce")))</f>
        <v>Sin cruce</v>
      </c>
    </row>
    <row r="520" spans="3:44" s="8" customFormat="1" ht="18.75" hidden="1" customHeight="1">
      <c r="C520" s="11" t="s">
        <v>1081</v>
      </c>
      <c r="D520" s="194" t="s">
        <v>34</v>
      </c>
      <c r="E520" s="194">
        <v>202011</v>
      </c>
      <c r="F520" s="11" t="s">
        <v>23</v>
      </c>
      <c r="G520" s="11" t="s">
        <v>20</v>
      </c>
      <c r="H520" s="11" t="s">
        <v>15</v>
      </c>
      <c r="I520" s="11">
        <v>8</v>
      </c>
      <c r="J520" s="11" t="s">
        <v>26</v>
      </c>
      <c r="K520" s="803" t="s">
        <v>1108</v>
      </c>
      <c r="L520" s="35" t="s">
        <v>1109</v>
      </c>
      <c r="M520" s="31" t="s">
        <v>1085</v>
      </c>
      <c r="N520" s="31" t="s">
        <v>1086</v>
      </c>
      <c r="O520" s="11" t="s">
        <v>731</v>
      </c>
      <c r="P520" s="31">
        <v>0</v>
      </c>
      <c r="Q520" s="31">
        <v>2</v>
      </c>
      <c r="R520" s="262">
        <v>0</v>
      </c>
      <c r="S520" s="31">
        <v>4</v>
      </c>
      <c r="T520" s="181"/>
      <c r="U520" s="31">
        <v>26</v>
      </c>
      <c r="V520" s="31">
        <f>IF(W520="","",IFERROR(INDEX(Docentes!C:C,MATCH(W520,Docentes!D:D,0)),"NUEVO"))</f>
        <v>22319279</v>
      </c>
      <c r="W520" s="809" t="s">
        <v>234</v>
      </c>
      <c r="X520" s="274" t="s">
        <v>167</v>
      </c>
      <c r="Y520" s="31" t="s">
        <v>1088</v>
      </c>
      <c r="Z520" s="789" t="s">
        <v>1089</v>
      </c>
      <c r="AA520" s="31"/>
      <c r="AB520" s="31" t="s">
        <v>1092</v>
      </c>
      <c r="AC520" s="31"/>
      <c r="AD520" s="31"/>
      <c r="AE520" s="31"/>
      <c r="AF520" s="31" t="s">
        <v>1088</v>
      </c>
      <c r="AG520" s="31" t="str">
        <f t="shared" si="317"/>
        <v>P</v>
      </c>
      <c r="AH520" s="31">
        <v>3</v>
      </c>
      <c r="AI520" s="31">
        <v>18</v>
      </c>
      <c r="AJ520" s="31">
        <v>30</v>
      </c>
      <c r="AK520" s="31">
        <v>20</v>
      </c>
      <c r="AL520" s="31">
        <v>10</v>
      </c>
      <c r="AM520" s="31">
        <f t="shared" si="304"/>
        <v>0</v>
      </c>
      <c r="AN520" s="792">
        <f t="shared" si="305"/>
        <v>0.77083333333333337</v>
      </c>
      <c r="AO520" s="792">
        <f t="shared" si="306"/>
        <v>0.84027777777777779</v>
      </c>
      <c r="AP520" s="31" t="str" cm="1">
        <f t="array" ref="AP520">IF(W520="","",IF(SUMPRODUCT((W520=$W$6:$W$1560)*(AH520=$AH$6:$AH$1560)*(AN520=$AN$6:$AN$1560)*(AO520=$AO$6:$AO$1560)*(ROW($W$6:$W$1560)&lt;&gt;ROW(W520))*((R520=0)*($R$6:$R$1560&gt;0)+(R520&gt;0)*($R$6:$R$1560=0)))&gt;0,"SALONES UNIDOS",IF(SUMPRODUCT((W520=$W$6:$W$1560)*(AH520=$AH$6:$AH$1560)*((AN520&lt;$AO$6:$AO$1560)*(AO520&gt;$AN$6:$AN$1560))*(ROW($W$6:$W$1560)&lt;&gt;ROW(W520)))&gt;0,"CRUZADO","Sin cruce")))</f>
        <v>SALONES UNIDOS</v>
      </c>
      <c r="AQ520" s="792" t="str">
        <f t="shared" si="307"/>
        <v>AF8PRINCIPALB</v>
      </c>
      <c r="AR520" s="792" t="str" cm="1">
        <f t="array" ref="AR520">IF(AQ520="","",IF(SUMPRODUCT((AQ520=$AQ$6:$AQ$1560)*(AH520=$AH$6:$AH$1560)*(AN520=$AN$6:$AN$1560)*(AO520=$AO$6:$AO$1560)*(ROW($AQ$6:$AQ$1560)&lt;&gt;ROW(AQ520))*((R520=0)*($R$6:$R$1560&gt;0)+(R520&gt;0)*($R$6:$R$1560=0)))&gt;0,"SALONES UNIDOS",IF(SUMPRODUCT((AQ520=$AQ$6:$AQ$1560)*(AH520=$AH$6:$AH$1560)*((AN520&lt;$AO$6:$AO$1560)*(AO520&gt;$AN$6:$AN$1560))*(ROW($AQ$6:$AQ$1560)&lt;&gt;ROW(AQ520)))&gt;0,"CRUZADO","Sin cruce")))</f>
        <v>Sin cruce</v>
      </c>
    </row>
    <row r="521" spans="3:44" s="8" customFormat="1" ht="18.75" hidden="1" customHeight="1">
      <c r="C521" s="11" t="s">
        <v>1081</v>
      </c>
      <c r="D521" s="194" t="s">
        <v>34</v>
      </c>
      <c r="E521" s="194">
        <v>202011</v>
      </c>
      <c r="F521" s="11" t="s">
        <v>23</v>
      </c>
      <c r="G521" s="11" t="s">
        <v>20</v>
      </c>
      <c r="H521" s="11" t="s">
        <v>15</v>
      </c>
      <c r="I521" s="11">
        <v>8</v>
      </c>
      <c r="J521" s="11" t="s">
        <v>26</v>
      </c>
      <c r="K521" s="803" t="s">
        <v>1110</v>
      </c>
      <c r="L521" s="35" t="s">
        <v>1111</v>
      </c>
      <c r="M521" s="31" t="s">
        <v>1101</v>
      </c>
      <c r="N521" s="31" t="s">
        <v>1086</v>
      </c>
      <c r="O521" s="11" t="s">
        <v>769</v>
      </c>
      <c r="P521" s="31">
        <v>3</v>
      </c>
      <c r="Q521" s="31">
        <v>0</v>
      </c>
      <c r="R521" s="262">
        <v>3</v>
      </c>
      <c r="S521" s="31">
        <v>3</v>
      </c>
      <c r="T521" s="181"/>
      <c r="U521" s="31">
        <v>14</v>
      </c>
      <c r="V521" s="31">
        <f>IF(W521="","",IFERROR(INDEX(Docentes!C:C,MATCH(W521,Docentes!D:D,0)),"NUEVO"))</f>
        <v>21870795</v>
      </c>
      <c r="W521" s="809" t="s">
        <v>552</v>
      </c>
      <c r="X521" s="274" t="s">
        <v>167</v>
      </c>
      <c r="Y521" s="31" t="s">
        <v>1088</v>
      </c>
      <c r="Z521" s="789" t="s">
        <v>1089</v>
      </c>
      <c r="AA521" s="31"/>
      <c r="AB521" s="31" t="s">
        <v>1092</v>
      </c>
      <c r="AC521" s="31"/>
      <c r="AD521" s="31"/>
      <c r="AE521" s="31"/>
      <c r="AF521" s="31" t="s">
        <v>1088</v>
      </c>
      <c r="AG521" s="31" t="str">
        <f t="shared" si="317"/>
        <v>T</v>
      </c>
      <c r="AH521" s="31">
        <v>1</v>
      </c>
      <c r="AI521" s="31">
        <v>16</v>
      </c>
      <c r="AJ521" s="31">
        <v>0</v>
      </c>
      <c r="AK521" s="31">
        <v>18</v>
      </c>
      <c r="AL521" s="31">
        <v>30</v>
      </c>
      <c r="AM521" s="31">
        <f t="shared" ref="AM521:AM575" si="318">IF(R521=0,0,IF(AI521="",R521,IF(X521="HIBRIDO VIRTUAL",0,((((AK521/24)+(AL521/1440))-((AI521/24)+(AJ521/1440)))*1440/50))))</f>
        <v>3.0000000000000022</v>
      </c>
      <c r="AN521" s="792">
        <f t="shared" ref="AN521:AN575" si="319">AI521/24+AJ521/1440</f>
        <v>0.66666666666666663</v>
      </c>
      <c r="AO521" s="792">
        <f t="shared" ref="AO521:AO575" si="320">AK521/24+AL521/1440</f>
        <v>0.77083333333333337</v>
      </c>
      <c r="AP521" s="31" t="str" cm="1">
        <f t="array" ref="AP521">IF(W521="","",IF(SUMPRODUCT((W521=$W$6:$W$1560)*(AH521=$AH$6:$AH$1560)*(AN521=$AN$6:$AN$1560)*(AO521=$AO$6:$AO$1560)*(ROW($W$6:$W$1560)&lt;&gt;ROW(W521))*((R521=0)*($R$6:$R$1560&gt;0)+(R521&gt;0)*($R$6:$R$1560=0)))&gt;0,"SALONES UNIDOS",IF(SUMPRODUCT((W521=$W$6:$W$1560)*(AH521=$AH$6:$AH$1560)*((AN521&lt;$AO$6:$AO$1560)*(AO521&gt;$AN$6:$AN$1560))*(ROW($W$6:$W$1560)&lt;&gt;ROW(W521)))&gt;0,"CRUZADO","Sin cruce")))</f>
        <v>Sin cruce</v>
      </c>
      <c r="AQ521" s="792" t="str">
        <f t="shared" ref="AQ521:AQ575" si="321">TRIM(CONCATENATE(H521,I521,F521,J521))</f>
        <v>AF8PRINCIPALB</v>
      </c>
      <c r="AR521" s="792" t="str" cm="1">
        <f t="array" ref="AR521">IF(AQ521="","",IF(SUMPRODUCT((AQ521=$AQ$6:$AQ$1560)*(AH521=$AH$6:$AH$1560)*(AN521=$AN$6:$AN$1560)*(AO521=$AO$6:$AO$1560)*(ROW($AQ$6:$AQ$1560)&lt;&gt;ROW(AQ521))*((R521=0)*($R$6:$R$1560&gt;0)+(R521&gt;0)*($R$6:$R$1560=0)))&gt;0,"SALONES UNIDOS",IF(SUMPRODUCT((AQ521=$AQ$6:$AQ$1560)*(AH521=$AH$6:$AH$1560)*((AN521&lt;$AO$6:$AO$1560)*(AO521&gt;$AN$6:$AN$1560))*(ROW($AQ$6:$AQ$1560)&lt;&gt;ROW(AQ521)))&gt;0,"CRUZADO","Sin cruce")))</f>
        <v>Sin cruce</v>
      </c>
    </row>
    <row r="522" spans="3:44" s="8" customFormat="1" ht="18.75" hidden="1" customHeight="1">
      <c r="C522" s="11" t="s">
        <v>1081</v>
      </c>
      <c r="D522" s="194" t="s">
        <v>34</v>
      </c>
      <c r="E522" s="194">
        <v>202011</v>
      </c>
      <c r="F522" s="11" t="s">
        <v>23</v>
      </c>
      <c r="G522" s="11" t="s">
        <v>20</v>
      </c>
      <c r="H522" s="11" t="s">
        <v>15</v>
      </c>
      <c r="I522" s="11">
        <v>8</v>
      </c>
      <c r="J522" s="11" t="s">
        <v>26</v>
      </c>
      <c r="K522" s="803" t="s">
        <v>1112</v>
      </c>
      <c r="L522" s="35" t="s">
        <v>1113</v>
      </c>
      <c r="M522" s="31" t="s">
        <v>1085</v>
      </c>
      <c r="N522" s="31" t="s">
        <v>1086</v>
      </c>
      <c r="O522" s="11" t="s">
        <v>731</v>
      </c>
      <c r="P522" s="31">
        <v>2</v>
      </c>
      <c r="Q522" s="31">
        <v>0</v>
      </c>
      <c r="R522" s="262">
        <v>2</v>
      </c>
      <c r="S522" s="31">
        <v>3</v>
      </c>
      <c r="T522" s="181"/>
      <c r="U522" s="31">
        <v>30</v>
      </c>
      <c r="V522" s="31">
        <f>IF(W522="","",IFERROR(INDEX(Docentes!C:C,MATCH(W522,Docentes!D:D,0)),"NUEVO"))</f>
        <v>10299078</v>
      </c>
      <c r="W522" s="809" t="s">
        <v>441</v>
      </c>
      <c r="X522" s="274" t="s">
        <v>167</v>
      </c>
      <c r="Y522" s="31" t="s">
        <v>1088</v>
      </c>
      <c r="Z522" s="789" t="s">
        <v>1089</v>
      </c>
      <c r="AA522" s="31"/>
      <c r="AB522" s="31" t="s">
        <v>1092</v>
      </c>
      <c r="AC522" s="31"/>
      <c r="AD522" s="31"/>
      <c r="AE522" s="31"/>
      <c r="AF522" s="31" t="s">
        <v>1088</v>
      </c>
      <c r="AG522" s="31" t="str">
        <f t="shared" si="317"/>
        <v>T</v>
      </c>
      <c r="AH522" s="31">
        <v>1</v>
      </c>
      <c r="AI522" s="31">
        <v>21</v>
      </c>
      <c r="AJ522" s="31">
        <v>50</v>
      </c>
      <c r="AK522" s="31">
        <v>23</v>
      </c>
      <c r="AL522" s="31">
        <v>30</v>
      </c>
      <c r="AM522" s="31">
        <f t="shared" si="318"/>
        <v>2.0000000000000027</v>
      </c>
      <c r="AN522" s="792">
        <f t="shared" si="319"/>
        <v>0.90972222222222221</v>
      </c>
      <c r="AO522" s="792">
        <f t="shared" si="320"/>
        <v>0.97916666666666674</v>
      </c>
      <c r="AP522" s="31" t="str" cm="1">
        <f t="array" ref="AP522">IF(W522="","",IF(SUMPRODUCT((W522=$W$6:$W$1560)*(AH522=$AH$6:$AH$1560)*(AN522=$AN$6:$AN$1560)*(AO522=$AO$6:$AO$1560)*(ROW($W$6:$W$1560)&lt;&gt;ROW(W522))*((R522=0)*($R$6:$R$1560&gt;0)+(R522&gt;0)*($R$6:$R$1560=0)))&gt;0,"SALONES UNIDOS",IF(SUMPRODUCT((W522=$W$6:$W$1560)*(AH522=$AH$6:$AH$1560)*((AN522&lt;$AO$6:$AO$1560)*(AO522&gt;$AN$6:$AN$1560))*(ROW($W$6:$W$1560)&lt;&gt;ROW(W522)))&gt;0,"CRUZADO","Sin cruce")))</f>
        <v>Sin cruce</v>
      </c>
      <c r="AQ522" s="792" t="str">
        <f t="shared" si="321"/>
        <v>AF8PRINCIPALB</v>
      </c>
      <c r="AR522" s="792" t="str" cm="1">
        <f t="array" ref="AR522">IF(AQ522="","",IF(SUMPRODUCT((AQ522=$AQ$6:$AQ$1560)*(AH522=$AH$6:$AH$1560)*(AN522=$AN$6:$AN$1560)*(AO522=$AO$6:$AO$1560)*(ROW($AQ$6:$AQ$1560)&lt;&gt;ROW(AQ522))*((R522=0)*($R$6:$R$1560&gt;0)+(R522&gt;0)*($R$6:$R$1560=0)))&gt;0,"SALONES UNIDOS",IF(SUMPRODUCT((AQ522=$AQ$6:$AQ$1560)*(AH522=$AH$6:$AH$1560)*((AN522&lt;$AO$6:$AO$1560)*(AO522&gt;$AN$6:$AN$1560))*(ROW($AQ$6:$AQ$1560)&lt;&gt;ROW(AQ522)))&gt;0,"CRUZADO","Sin cruce")))</f>
        <v>Sin cruce</v>
      </c>
    </row>
    <row r="523" spans="3:44" s="8" customFormat="1" ht="18.75" hidden="1" customHeight="1">
      <c r="C523" s="11" t="s">
        <v>1081</v>
      </c>
      <c r="D523" s="194" t="s">
        <v>34</v>
      </c>
      <c r="E523" s="194">
        <v>202011</v>
      </c>
      <c r="F523" s="11" t="s">
        <v>23</v>
      </c>
      <c r="G523" s="11" t="s">
        <v>20</v>
      </c>
      <c r="H523" s="11" t="s">
        <v>15</v>
      </c>
      <c r="I523" s="11">
        <v>8</v>
      </c>
      <c r="J523" s="11" t="s">
        <v>26</v>
      </c>
      <c r="K523" s="803" t="s">
        <v>1112</v>
      </c>
      <c r="L523" s="35" t="s">
        <v>1113</v>
      </c>
      <c r="M523" s="31" t="s">
        <v>1085</v>
      </c>
      <c r="N523" s="31" t="s">
        <v>1086</v>
      </c>
      <c r="O523" s="11" t="s">
        <v>731</v>
      </c>
      <c r="P523" s="31">
        <v>0</v>
      </c>
      <c r="Q523" s="31">
        <v>2</v>
      </c>
      <c r="R523" s="262">
        <v>2</v>
      </c>
      <c r="S523" s="31">
        <v>3</v>
      </c>
      <c r="T523" s="181"/>
      <c r="U523" s="31">
        <v>30</v>
      </c>
      <c r="V523" s="31">
        <f>IF(W523="","",IFERROR(INDEX(Docentes!C:C,MATCH(W523,Docentes!D:D,0)),"NUEVO"))</f>
        <v>10299078</v>
      </c>
      <c r="W523" s="809" t="s">
        <v>441</v>
      </c>
      <c r="X523" s="274" t="s">
        <v>167</v>
      </c>
      <c r="Y523" s="31" t="s">
        <v>1088</v>
      </c>
      <c r="Z523" s="789" t="s">
        <v>1089</v>
      </c>
      <c r="AA523" s="31"/>
      <c r="AB523" s="31" t="s">
        <v>1092</v>
      </c>
      <c r="AC523" s="31"/>
      <c r="AD523" s="31"/>
      <c r="AE523" s="31"/>
      <c r="AF523" s="31" t="s">
        <v>1088</v>
      </c>
      <c r="AG523" s="31" t="str">
        <f t="shared" si="317"/>
        <v>P</v>
      </c>
      <c r="AH523" s="31">
        <v>3</v>
      </c>
      <c r="AI523" s="31">
        <v>20</v>
      </c>
      <c r="AJ523" s="31">
        <v>10</v>
      </c>
      <c r="AK523" s="31">
        <v>21</v>
      </c>
      <c r="AL523" s="31">
        <v>50</v>
      </c>
      <c r="AM523" s="31">
        <f t="shared" si="318"/>
        <v>1.9999999999999993</v>
      </c>
      <c r="AN523" s="792">
        <f t="shared" si="319"/>
        <v>0.84027777777777779</v>
      </c>
      <c r="AO523" s="792">
        <f t="shared" si="320"/>
        <v>0.90972222222222221</v>
      </c>
      <c r="AP523" s="31" t="str" cm="1">
        <f t="array" ref="AP523">IF(W523="","",IF(SUMPRODUCT((W523=$W$6:$W$1560)*(AH523=$AH$6:$AH$1560)*(AN523=$AN$6:$AN$1560)*(AO523=$AO$6:$AO$1560)*(ROW($W$6:$W$1560)&lt;&gt;ROW(W523))*((R523=0)*($R$6:$R$1560&gt;0)+(R523&gt;0)*($R$6:$R$1560=0)))&gt;0,"SALONES UNIDOS",IF(SUMPRODUCT((W523=$W$6:$W$1560)*(AH523=$AH$6:$AH$1560)*((AN523&lt;$AO$6:$AO$1560)*(AO523&gt;$AN$6:$AN$1560))*(ROW($W$6:$W$1560)&lt;&gt;ROW(W523)))&gt;0,"CRUZADO","Sin cruce")))</f>
        <v>Sin cruce</v>
      </c>
      <c r="AQ523" s="792" t="str">
        <f t="shared" si="321"/>
        <v>AF8PRINCIPALB</v>
      </c>
      <c r="AR523" s="792" t="str" cm="1">
        <f t="array" ref="AR523">IF(AQ523="","",IF(SUMPRODUCT((AQ523=$AQ$6:$AQ$1560)*(AH523=$AH$6:$AH$1560)*(AN523=$AN$6:$AN$1560)*(AO523=$AO$6:$AO$1560)*(ROW($AQ$6:$AQ$1560)&lt;&gt;ROW(AQ523))*((R523=0)*($R$6:$R$1560&gt;0)+(R523&gt;0)*($R$6:$R$1560=0)))&gt;0,"SALONES UNIDOS",IF(SUMPRODUCT((AQ523=$AQ$6:$AQ$1560)*(AH523=$AH$6:$AH$1560)*((AN523&lt;$AO$6:$AO$1560)*(AO523&gt;$AN$6:$AN$1560))*(ROW($AQ$6:$AQ$1560)&lt;&gt;ROW(AQ523)))&gt;0,"CRUZADO","Sin cruce")))</f>
        <v>Sin cruce</v>
      </c>
    </row>
    <row r="524" spans="3:44" s="8" customFormat="1" ht="18.75" hidden="1" customHeight="1">
      <c r="C524" s="11" t="s">
        <v>1081</v>
      </c>
      <c r="D524" s="31" t="s">
        <v>34</v>
      </c>
      <c r="E524" s="31">
        <v>202011</v>
      </c>
      <c r="F524" s="11" t="s">
        <v>23</v>
      </c>
      <c r="G524" s="11" t="s">
        <v>20</v>
      </c>
      <c r="H524" s="11" t="s">
        <v>15</v>
      </c>
      <c r="I524" s="11">
        <v>9</v>
      </c>
      <c r="J524" s="11" t="s">
        <v>16</v>
      </c>
      <c r="K524" s="803" t="s">
        <v>1114</v>
      </c>
      <c r="L524" s="35" t="s">
        <v>1115</v>
      </c>
      <c r="M524" s="31" t="s">
        <v>1085</v>
      </c>
      <c r="N524" s="31" t="s">
        <v>1086</v>
      </c>
      <c r="O524" s="11" t="s">
        <v>731</v>
      </c>
      <c r="P524" s="31">
        <v>3</v>
      </c>
      <c r="Q524" s="31">
        <v>2</v>
      </c>
      <c r="R524" s="262">
        <v>5</v>
      </c>
      <c r="S524" s="31">
        <v>4</v>
      </c>
      <c r="T524" s="181"/>
      <c r="U524" s="31">
        <v>15</v>
      </c>
      <c r="V524" s="31">
        <f>IF(W524="","",IFERROR(INDEX(Docentes!C:C,MATCH(W524,Docentes!D:D,0)),"NUEVO"))</f>
        <v>42963458</v>
      </c>
      <c r="W524" s="809" t="s">
        <v>568</v>
      </c>
      <c r="X524" s="274" t="s">
        <v>167</v>
      </c>
      <c r="Y524" s="31" t="s">
        <v>1088</v>
      </c>
      <c r="Z524" s="789" t="s">
        <v>1089</v>
      </c>
      <c r="AA524" s="31"/>
      <c r="AB524" s="31" t="s">
        <v>1092</v>
      </c>
      <c r="AC524" s="31"/>
      <c r="AD524" s="31"/>
      <c r="AE524" s="31"/>
      <c r="AF524" s="31" t="s">
        <v>1088</v>
      </c>
      <c r="AG524" s="31" t="str">
        <f t="shared" si="317"/>
        <v>TP</v>
      </c>
      <c r="AH524" s="31">
        <v>3</v>
      </c>
      <c r="AI524" s="31">
        <v>17</v>
      </c>
      <c r="AJ524" s="31">
        <v>40</v>
      </c>
      <c r="AK524" s="31">
        <v>21</v>
      </c>
      <c r="AL524" s="31">
        <v>50</v>
      </c>
      <c r="AM524" s="31">
        <f t="shared" si="318"/>
        <v>4.9999999999999982</v>
      </c>
      <c r="AN524" s="792">
        <f t="shared" si="319"/>
        <v>0.73611111111111116</v>
      </c>
      <c r="AO524" s="792">
        <f t="shared" si="320"/>
        <v>0.90972222222222221</v>
      </c>
      <c r="AP524" s="31" t="str" cm="1">
        <f t="array" ref="AP524">IF(W524="","",IF(SUMPRODUCT((W524=$W$6:$W$1560)*(AH524=$AH$6:$AH$1560)*(AN524=$AN$6:$AN$1560)*(AO524=$AO$6:$AO$1560)*(ROW($W$6:$W$1560)&lt;&gt;ROW(W524))*((R524=0)*($R$6:$R$1560&gt;0)+(R524&gt;0)*($R$6:$R$1560=0)))&gt;0,"SALONES UNIDOS",IF(SUMPRODUCT((W524=$W$6:$W$1560)*(AH524=$AH$6:$AH$1560)*((AN524&lt;$AO$6:$AO$1560)*(AO524&gt;$AN$6:$AN$1560))*(ROW($W$6:$W$1560)&lt;&gt;ROW(W524)))&gt;0,"CRUZADO","Sin cruce")))</f>
        <v>Sin cruce</v>
      </c>
      <c r="AQ524" s="792" t="str">
        <f t="shared" si="321"/>
        <v>AF9PRINCIPALA</v>
      </c>
      <c r="AR524" s="792" t="str" cm="1">
        <f t="array" ref="AR524">IF(AQ524="","",IF(SUMPRODUCT((AQ524=$AQ$6:$AQ$1560)*(AH524=$AH$6:$AH$1560)*(AN524=$AN$6:$AN$1560)*(AO524=$AO$6:$AO$1560)*(ROW($AQ$6:$AQ$1560)&lt;&gt;ROW(AQ524))*((R524=0)*($R$6:$R$1560&gt;0)+(R524&gt;0)*($R$6:$R$1560=0)))&gt;0,"SALONES UNIDOS",IF(SUMPRODUCT((AQ524=$AQ$6:$AQ$1560)*(AH524=$AH$6:$AH$1560)*((AN524&lt;$AO$6:$AO$1560)*(AO524&gt;$AN$6:$AN$1560))*(ROW($AQ$6:$AQ$1560)&lt;&gt;ROW(AQ524)))&gt;0,"CRUZADO","Sin cruce")))</f>
        <v>Sin cruce</v>
      </c>
    </row>
    <row r="525" spans="3:44" s="8" customFormat="1" ht="18.75" hidden="1" customHeight="1">
      <c r="C525" s="11" t="s">
        <v>1081</v>
      </c>
      <c r="D525" s="31" t="s">
        <v>34</v>
      </c>
      <c r="E525" s="31">
        <v>202011</v>
      </c>
      <c r="F525" s="11" t="s">
        <v>23</v>
      </c>
      <c r="G525" s="11" t="s">
        <v>20</v>
      </c>
      <c r="H525" s="11" t="s">
        <v>15</v>
      </c>
      <c r="I525" s="11">
        <v>9</v>
      </c>
      <c r="J525" s="11" t="s">
        <v>1342</v>
      </c>
      <c r="K525" s="803" t="s">
        <v>1116</v>
      </c>
      <c r="L525" s="35" t="s">
        <v>1117</v>
      </c>
      <c r="M525" s="31" t="s">
        <v>1101</v>
      </c>
      <c r="N525" s="31" t="s">
        <v>1086</v>
      </c>
      <c r="O525" s="11" t="s">
        <v>769</v>
      </c>
      <c r="P525" s="31">
        <v>0</v>
      </c>
      <c r="Q525" s="31">
        <v>2</v>
      </c>
      <c r="R525" s="262">
        <v>2</v>
      </c>
      <c r="S525" s="31">
        <v>6</v>
      </c>
      <c r="T525" s="181"/>
      <c r="U525" s="31">
        <v>15</v>
      </c>
      <c r="V525" s="31">
        <f>IF(W525="","",IFERROR(INDEX(Docentes!C:C,MATCH(W525,Docentes!D:D,0)),"NUEVO"))</f>
        <v>41248557</v>
      </c>
      <c r="W525" s="809" t="s">
        <v>244</v>
      </c>
      <c r="X525" s="274" t="s">
        <v>167</v>
      </c>
      <c r="Y525" s="31" t="s">
        <v>1088</v>
      </c>
      <c r="Z525" s="789" t="s">
        <v>1089</v>
      </c>
      <c r="AA525" s="31"/>
      <c r="AB525" s="31"/>
      <c r="AC525" s="31"/>
      <c r="AD525" s="31"/>
      <c r="AE525" s="31"/>
      <c r="AF525" s="31" t="s">
        <v>1088</v>
      </c>
      <c r="AG525" s="31" t="str">
        <f t="shared" si="317"/>
        <v>P</v>
      </c>
      <c r="AH525" s="31">
        <v>4</v>
      </c>
      <c r="AI525" s="31">
        <v>18</v>
      </c>
      <c r="AJ525" s="31">
        <v>30</v>
      </c>
      <c r="AK525" s="31">
        <v>20</v>
      </c>
      <c r="AL525" s="31">
        <v>10</v>
      </c>
      <c r="AM525" s="31">
        <f t="shared" si="318"/>
        <v>1.9999999999999993</v>
      </c>
      <c r="AN525" s="792">
        <f t="shared" si="319"/>
        <v>0.77083333333333337</v>
      </c>
      <c r="AO525" s="792">
        <f t="shared" si="320"/>
        <v>0.84027777777777779</v>
      </c>
      <c r="AP525" s="31" t="str" cm="1">
        <f t="array" ref="AP525">IF(W525="","",IF(SUMPRODUCT((W525=$W$6:$W$1560)*(AH525=$AH$6:$AH$1560)*(AN525=$AN$6:$AN$1560)*(AO525=$AO$6:$AO$1560)*(ROW($W$6:$W$1560)&lt;&gt;ROW(W525))*((R525=0)*($R$6:$R$1560&gt;0)+(R525&gt;0)*($R$6:$R$1560=0)))&gt;0,"SALONES UNIDOS",IF(SUMPRODUCT((W525=$W$6:$W$1560)*(AH525=$AH$6:$AH$1560)*((AN525&lt;$AO$6:$AO$1560)*(AO525&gt;$AN$6:$AN$1560))*(ROW($W$6:$W$1560)&lt;&gt;ROW(W525)))&gt;0,"CRUZADO","Sin cruce")))</f>
        <v>Sin cruce</v>
      </c>
      <c r="AQ525" s="792" t="str">
        <f t="shared" si="321"/>
        <v>AF9PRINCIPALA1</v>
      </c>
      <c r="AR525" s="792" t="str" cm="1">
        <f t="array" ref="AR525">IF(AQ525="","",IF(SUMPRODUCT((AQ525=$AQ$6:$AQ$1560)*(AH525=$AH$6:$AH$1560)*(AN525=$AN$6:$AN$1560)*(AO525=$AO$6:$AO$1560)*(ROW($AQ$6:$AQ$1560)&lt;&gt;ROW(AQ525))*((R525=0)*($R$6:$R$1560&gt;0)+(R525&gt;0)*($R$6:$R$1560=0)))&gt;0,"SALONES UNIDOS",IF(SUMPRODUCT((AQ525=$AQ$6:$AQ$1560)*(AH525=$AH$6:$AH$1560)*((AN525&lt;$AO$6:$AO$1560)*(AO525&gt;$AN$6:$AN$1560))*(ROW($AQ$6:$AQ$1560)&lt;&gt;ROW(AQ525)))&gt;0,"CRUZADO","Sin cruce")))</f>
        <v>Sin cruce</v>
      </c>
    </row>
    <row r="526" spans="3:44" s="8" customFormat="1" ht="18.75" hidden="1" customHeight="1">
      <c r="C526" s="11" t="s">
        <v>1081</v>
      </c>
      <c r="D526" s="31" t="s">
        <v>34</v>
      </c>
      <c r="E526" s="31">
        <v>202011</v>
      </c>
      <c r="F526" s="11" t="s">
        <v>23</v>
      </c>
      <c r="G526" s="11" t="s">
        <v>20</v>
      </c>
      <c r="H526" s="11" t="s">
        <v>15</v>
      </c>
      <c r="I526" s="11">
        <v>9</v>
      </c>
      <c r="J526" s="11" t="s">
        <v>1342</v>
      </c>
      <c r="K526" s="803" t="s">
        <v>1116</v>
      </c>
      <c r="L526" s="35" t="s">
        <v>1117</v>
      </c>
      <c r="M526" s="31" t="s">
        <v>1101</v>
      </c>
      <c r="N526" s="31" t="s">
        <v>1086</v>
      </c>
      <c r="O526" s="11" t="s">
        <v>769</v>
      </c>
      <c r="P526" s="31">
        <v>4</v>
      </c>
      <c r="Q526" s="31">
        <v>2</v>
      </c>
      <c r="R526" s="262">
        <v>6</v>
      </c>
      <c r="S526" s="31">
        <v>6</v>
      </c>
      <c r="T526" s="181"/>
      <c r="U526" s="31">
        <v>15</v>
      </c>
      <c r="V526" s="31">
        <f>IF(W526="","",IFERROR(INDEX(Docentes!C:C,MATCH(W526,Docentes!D:D,0)),"NUEVO"))</f>
        <v>41248557</v>
      </c>
      <c r="W526" s="809" t="s">
        <v>244</v>
      </c>
      <c r="X526" s="274" t="s">
        <v>167</v>
      </c>
      <c r="Y526" s="31" t="s">
        <v>1088</v>
      </c>
      <c r="Z526" s="789" t="s">
        <v>1089</v>
      </c>
      <c r="AA526" s="31"/>
      <c r="AB526" s="31"/>
      <c r="AC526" s="31"/>
      <c r="AD526" s="31"/>
      <c r="AE526" s="31"/>
      <c r="AF526" s="31" t="s">
        <v>1088</v>
      </c>
      <c r="AG526" s="31" t="str">
        <f t="shared" si="317"/>
        <v>TP</v>
      </c>
      <c r="AH526" s="31">
        <v>1</v>
      </c>
      <c r="AI526" s="31">
        <v>18</v>
      </c>
      <c r="AJ526" s="31">
        <v>30</v>
      </c>
      <c r="AK526" s="31">
        <v>23</v>
      </c>
      <c r="AL526" s="31">
        <v>30</v>
      </c>
      <c r="AM526" s="31">
        <f t="shared" si="318"/>
        <v>6.0000000000000009</v>
      </c>
      <c r="AN526" s="792">
        <f t="shared" si="319"/>
        <v>0.77083333333333337</v>
      </c>
      <c r="AO526" s="792">
        <f t="shared" si="320"/>
        <v>0.97916666666666674</v>
      </c>
      <c r="AP526" s="31" t="str" cm="1">
        <f t="array" ref="AP526">IF(W526="","",IF(SUMPRODUCT((W526=$W$6:$W$1560)*(AH526=$AH$6:$AH$1560)*(AN526=$AN$6:$AN$1560)*(AO526=$AO$6:$AO$1560)*(ROW($W$6:$W$1560)&lt;&gt;ROW(W526))*((R526=0)*($R$6:$R$1560&gt;0)+(R526&gt;0)*($R$6:$R$1560=0)))&gt;0,"SALONES UNIDOS",IF(SUMPRODUCT((W526=$W$6:$W$1560)*(AH526=$AH$6:$AH$1560)*((AN526&lt;$AO$6:$AO$1560)*(AO526&gt;$AN$6:$AN$1560))*(ROW($W$6:$W$1560)&lt;&gt;ROW(W526)))&gt;0,"CRUZADO","Sin cruce")))</f>
        <v>Sin cruce</v>
      </c>
      <c r="AQ526" s="792" t="str">
        <f t="shared" si="321"/>
        <v>AF9PRINCIPALA1</v>
      </c>
      <c r="AR526" s="792" t="str" cm="1">
        <f t="array" ref="AR526">IF(AQ526="","",IF(SUMPRODUCT((AQ526=$AQ$6:$AQ$1560)*(AH526=$AH$6:$AH$1560)*(AN526=$AN$6:$AN$1560)*(AO526=$AO$6:$AO$1560)*(ROW($AQ$6:$AQ$1560)&lt;&gt;ROW(AQ526))*((R526=0)*($R$6:$R$1560&gt;0)+(R526&gt;0)*($R$6:$R$1560=0)))&gt;0,"SALONES UNIDOS",IF(SUMPRODUCT((AQ526=$AQ$6:$AQ$1560)*(AH526=$AH$6:$AH$1560)*((AN526&lt;$AO$6:$AO$1560)*(AO526&gt;$AN$6:$AN$1560))*(ROW($AQ$6:$AQ$1560)&lt;&gt;ROW(AQ526)))&gt;0,"CRUZADO","Sin cruce")))</f>
        <v>Sin cruce</v>
      </c>
    </row>
    <row r="527" spans="3:44" s="8" customFormat="1" ht="18.75" hidden="1" customHeight="1">
      <c r="C527" s="11" t="s">
        <v>1081</v>
      </c>
      <c r="D527" s="31" t="s">
        <v>34</v>
      </c>
      <c r="E527" s="31">
        <v>202011</v>
      </c>
      <c r="F527" s="11" t="s">
        <v>23</v>
      </c>
      <c r="G527" s="11" t="s">
        <v>20</v>
      </c>
      <c r="H527" s="11" t="s">
        <v>15</v>
      </c>
      <c r="I527" s="11">
        <v>9</v>
      </c>
      <c r="J527" s="11" t="s">
        <v>1343</v>
      </c>
      <c r="K527" s="803" t="s">
        <v>1116</v>
      </c>
      <c r="L527" s="35" t="s">
        <v>1117</v>
      </c>
      <c r="M527" s="31" t="s">
        <v>1101</v>
      </c>
      <c r="N527" s="31" t="s">
        <v>1086</v>
      </c>
      <c r="O527" s="11" t="s">
        <v>769</v>
      </c>
      <c r="P527" s="31">
        <v>0</v>
      </c>
      <c r="Q527" s="31">
        <v>2</v>
      </c>
      <c r="R527" s="262">
        <v>2</v>
      </c>
      <c r="S527" s="31">
        <v>6</v>
      </c>
      <c r="T527" s="181"/>
      <c r="U527" s="31">
        <v>15</v>
      </c>
      <c r="V527" s="31">
        <f>IF(W527="","",IFERROR(INDEX(Docentes!C:C,MATCH(W527,Docentes!D:D,0)),"NUEVO"))</f>
        <v>8681131</v>
      </c>
      <c r="W527" s="809" t="s">
        <v>311</v>
      </c>
      <c r="X527" s="274" t="s">
        <v>167</v>
      </c>
      <c r="Y527" s="31" t="s">
        <v>1088</v>
      </c>
      <c r="Z527" s="789" t="s">
        <v>1089</v>
      </c>
      <c r="AA527" s="31"/>
      <c r="AB527" s="31"/>
      <c r="AC527" s="31"/>
      <c r="AD527" s="31"/>
      <c r="AE527" s="31"/>
      <c r="AF527" s="31" t="s">
        <v>1088</v>
      </c>
      <c r="AG527" s="31" t="str">
        <f t="shared" si="317"/>
        <v>P</v>
      </c>
      <c r="AH527" s="31">
        <v>4</v>
      </c>
      <c r="AI527" s="31">
        <v>18</v>
      </c>
      <c r="AJ527" s="31">
        <v>30</v>
      </c>
      <c r="AK527" s="31">
        <v>20</v>
      </c>
      <c r="AL527" s="31">
        <v>10</v>
      </c>
      <c r="AM527" s="31">
        <f t="shared" si="318"/>
        <v>1.9999999999999993</v>
      </c>
      <c r="AN527" s="792">
        <f t="shared" si="319"/>
        <v>0.77083333333333337</v>
      </c>
      <c r="AO527" s="792">
        <f t="shared" si="320"/>
        <v>0.84027777777777779</v>
      </c>
      <c r="AP527" s="31" t="str" cm="1">
        <f t="array" ref="AP527">IF(W527="","",IF(SUMPRODUCT((W527=$W$6:$W$1560)*(AH527=$AH$6:$AH$1560)*(AN527=$AN$6:$AN$1560)*(AO527=$AO$6:$AO$1560)*(ROW($W$6:$W$1560)&lt;&gt;ROW(W527))*((R527=0)*($R$6:$R$1560&gt;0)+(R527&gt;0)*($R$6:$R$1560=0)))&gt;0,"SALONES UNIDOS",IF(SUMPRODUCT((W527=$W$6:$W$1560)*(AH527=$AH$6:$AH$1560)*((AN527&lt;$AO$6:$AO$1560)*(AO527&gt;$AN$6:$AN$1560))*(ROW($W$6:$W$1560)&lt;&gt;ROW(W527)))&gt;0,"CRUZADO","Sin cruce")))</f>
        <v>Sin cruce</v>
      </c>
      <c r="AQ527" s="792" t="str">
        <f t="shared" si="321"/>
        <v>AF9PRINCIPALA2</v>
      </c>
      <c r="AR527" s="792" t="str" cm="1">
        <f t="array" ref="AR527">IF(AQ527="","",IF(SUMPRODUCT((AQ527=$AQ$6:$AQ$1560)*(AH527=$AH$6:$AH$1560)*(AN527=$AN$6:$AN$1560)*(AO527=$AO$6:$AO$1560)*(ROW($AQ$6:$AQ$1560)&lt;&gt;ROW(AQ527))*((R527=0)*($R$6:$R$1560&gt;0)+(R527&gt;0)*($R$6:$R$1560=0)))&gt;0,"SALONES UNIDOS",IF(SUMPRODUCT((AQ527=$AQ$6:$AQ$1560)*(AH527=$AH$6:$AH$1560)*((AN527&lt;$AO$6:$AO$1560)*(AO527&gt;$AN$6:$AN$1560))*(ROW($AQ$6:$AQ$1560)&lt;&gt;ROW(AQ527)))&gt;0,"CRUZADO","Sin cruce")))</f>
        <v>Sin cruce</v>
      </c>
    </row>
    <row r="528" spans="3:44" s="8" customFormat="1" ht="18.75" hidden="1" customHeight="1">
      <c r="C528" s="11" t="s">
        <v>1081</v>
      </c>
      <c r="D528" s="31" t="s">
        <v>34</v>
      </c>
      <c r="E528" s="31">
        <v>202011</v>
      </c>
      <c r="F528" s="11" t="s">
        <v>23</v>
      </c>
      <c r="G528" s="11" t="s">
        <v>20</v>
      </c>
      <c r="H528" s="11" t="s">
        <v>15</v>
      </c>
      <c r="I528" s="11">
        <v>9</v>
      </c>
      <c r="J528" s="11" t="s">
        <v>1343</v>
      </c>
      <c r="K528" s="803" t="s">
        <v>1116</v>
      </c>
      <c r="L528" s="35" t="s">
        <v>1117</v>
      </c>
      <c r="M528" s="31" t="s">
        <v>1101</v>
      </c>
      <c r="N528" s="31" t="s">
        <v>1086</v>
      </c>
      <c r="O528" s="11" t="s">
        <v>769</v>
      </c>
      <c r="P528" s="31">
        <v>4</v>
      </c>
      <c r="Q528" s="31">
        <v>2</v>
      </c>
      <c r="R528" s="262">
        <v>6</v>
      </c>
      <c r="S528" s="31">
        <v>6</v>
      </c>
      <c r="T528" s="181"/>
      <c r="U528" s="31">
        <v>15</v>
      </c>
      <c r="V528" s="31">
        <f>IF(W528="","",IFERROR(INDEX(Docentes!C:C,MATCH(W528,Docentes!D:D,0)),"NUEVO"))</f>
        <v>8681131</v>
      </c>
      <c r="W528" s="809" t="s">
        <v>311</v>
      </c>
      <c r="X528" s="274" t="s">
        <v>167</v>
      </c>
      <c r="Y528" s="31" t="s">
        <v>1088</v>
      </c>
      <c r="Z528" s="789" t="s">
        <v>1089</v>
      </c>
      <c r="AA528" s="31"/>
      <c r="AB528" s="31"/>
      <c r="AC528" s="31"/>
      <c r="AD528" s="31"/>
      <c r="AE528" s="31"/>
      <c r="AF528" s="31" t="s">
        <v>1088</v>
      </c>
      <c r="AG528" s="31" t="str">
        <f t="shared" si="317"/>
        <v>TP</v>
      </c>
      <c r="AH528" s="31">
        <v>1</v>
      </c>
      <c r="AI528" s="31">
        <v>18</v>
      </c>
      <c r="AJ528" s="31">
        <v>30</v>
      </c>
      <c r="AK528" s="31">
        <v>23</v>
      </c>
      <c r="AL528" s="31">
        <v>30</v>
      </c>
      <c r="AM528" s="31">
        <f t="shared" si="318"/>
        <v>6.0000000000000009</v>
      </c>
      <c r="AN528" s="792">
        <f t="shared" si="319"/>
        <v>0.77083333333333337</v>
      </c>
      <c r="AO528" s="792">
        <f t="shared" si="320"/>
        <v>0.97916666666666674</v>
      </c>
      <c r="AP528" s="31" t="str" cm="1">
        <f t="array" ref="AP528">IF(W528="","",IF(SUMPRODUCT((W528=$W$6:$W$1560)*(AH528=$AH$6:$AH$1560)*(AN528=$AN$6:$AN$1560)*(AO528=$AO$6:$AO$1560)*(ROW($W$6:$W$1560)&lt;&gt;ROW(W528))*((R528=0)*($R$6:$R$1560&gt;0)+(R528&gt;0)*($R$6:$R$1560=0)))&gt;0,"SALONES UNIDOS",IF(SUMPRODUCT((W528=$W$6:$W$1560)*(AH528=$AH$6:$AH$1560)*((AN528&lt;$AO$6:$AO$1560)*(AO528&gt;$AN$6:$AN$1560))*(ROW($W$6:$W$1560)&lt;&gt;ROW(W528)))&gt;0,"CRUZADO","Sin cruce")))</f>
        <v>Sin cruce</v>
      </c>
      <c r="AQ528" s="792" t="str">
        <f t="shared" si="321"/>
        <v>AF9PRINCIPALA2</v>
      </c>
      <c r="AR528" s="792" t="str" cm="1">
        <f t="array" ref="AR528">IF(AQ528="","",IF(SUMPRODUCT((AQ528=$AQ$6:$AQ$1560)*(AH528=$AH$6:$AH$1560)*(AN528=$AN$6:$AN$1560)*(AO528=$AO$6:$AO$1560)*(ROW($AQ$6:$AQ$1560)&lt;&gt;ROW(AQ528))*((R528=0)*($R$6:$R$1560&gt;0)+(R528&gt;0)*($R$6:$R$1560=0)))&gt;0,"SALONES UNIDOS",IF(SUMPRODUCT((AQ528=$AQ$6:$AQ$1560)*(AH528=$AH$6:$AH$1560)*((AN528&lt;$AO$6:$AO$1560)*(AO528&gt;$AN$6:$AN$1560))*(ROW($AQ$6:$AQ$1560)&lt;&gt;ROW(AQ528)))&gt;0,"CRUZADO","Sin cruce")))</f>
        <v>Sin cruce</v>
      </c>
    </row>
    <row r="529" spans="3:44" s="8" customFormat="1" ht="18.75" hidden="1" customHeight="1">
      <c r="C529" s="11" t="s">
        <v>1081</v>
      </c>
      <c r="D529" s="31" t="s">
        <v>34</v>
      </c>
      <c r="E529" s="31">
        <v>202011</v>
      </c>
      <c r="F529" s="11" t="s">
        <v>23</v>
      </c>
      <c r="G529" s="11" t="s">
        <v>20</v>
      </c>
      <c r="H529" s="11" t="s">
        <v>15</v>
      </c>
      <c r="I529" s="11">
        <v>9</v>
      </c>
      <c r="J529" s="11" t="s">
        <v>16</v>
      </c>
      <c r="K529" s="803" t="s">
        <v>1118</v>
      </c>
      <c r="L529" s="35" t="s">
        <v>1119</v>
      </c>
      <c r="M529" s="31" t="s">
        <v>1085</v>
      </c>
      <c r="N529" s="31" t="s">
        <v>1086</v>
      </c>
      <c r="O529" s="11" t="s">
        <v>731</v>
      </c>
      <c r="P529" s="31">
        <v>0</v>
      </c>
      <c r="Q529" s="31">
        <v>2</v>
      </c>
      <c r="R529" s="262">
        <v>2</v>
      </c>
      <c r="S529" s="31">
        <v>4</v>
      </c>
      <c r="T529" s="181"/>
      <c r="U529" s="31">
        <v>16</v>
      </c>
      <c r="V529" s="31">
        <f>IF(W529="","",IFERROR(INDEX(Docentes!C:C,MATCH(W529,Docentes!D:D,0)),"NUEVO"))</f>
        <v>21576727</v>
      </c>
      <c r="W529" s="809" t="s">
        <v>218</v>
      </c>
      <c r="X529" s="274" t="s">
        <v>167</v>
      </c>
      <c r="Y529" s="31" t="s">
        <v>1088</v>
      </c>
      <c r="Z529" s="789" t="s">
        <v>1089</v>
      </c>
      <c r="AA529" s="31"/>
      <c r="AB529" s="31" t="s">
        <v>1092</v>
      </c>
      <c r="AC529" s="31"/>
      <c r="AD529" s="31"/>
      <c r="AE529" s="31"/>
      <c r="AF529" s="31" t="s">
        <v>1088</v>
      </c>
      <c r="AG529" s="31" t="str">
        <f t="shared" si="317"/>
        <v>P</v>
      </c>
      <c r="AH529" s="31">
        <v>3</v>
      </c>
      <c r="AI529" s="31">
        <v>21</v>
      </c>
      <c r="AJ529" s="31">
        <v>50</v>
      </c>
      <c r="AK529" s="917">
        <v>23</v>
      </c>
      <c r="AL529" s="31">
        <v>30</v>
      </c>
      <c r="AM529" s="31">
        <f t="shared" si="318"/>
        <v>2.0000000000000027</v>
      </c>
      <c r="AN529" s="792">
        <f t="shared" si="319"/>
        <v>0.90972222222222221</v>
      </c>
      <c r="AO529" s="792">
        <f t="shared" si="320"/>
        <v>0.97916666666666674</v>
      </c>
      <c r="AP529" s="31" t="str" cm="1">
        <f t="array" ref="AP529">IF(W529="","",IF(SUMPRODUCT((W529=$W$6:$W$1560)*(AH529=$AH$6:$AH$1560)*(AN529=$AN$6:$AN$1560)*(AO529=$AO$6:$AO$1560)*(ROW($W$6:$W$1560)&lt;&gt;ROW(W529))*((R529=0)*($R$6:$R$1560&gt;0)+(R529&gt;0)*($R$6:$R$1560=0)))&gt;0,"SALONES UNIDOS",IF(SUMPRODUCT((W529=$W$6:$W$1560)*(AH529=$AH$6:$AH$1560)*((AN529&lt;$AO$6:$AO$1560)*(AO529&gt;$AN$6:$AN$1560))*(ROW($W$6:$W$1560)&lt;&gt;ROW(W529)))&gt;0,"CRUZADO","Sin cruce")))</f>
        <v>Sin cruce</v>
      </c>
      <c r="AQ529" s="792" t="str">
        <f t="shared" si="321"/>
        <v>AF9PRINCIPALA</v>
      </c>
      <c r="AR529" s="792" t="str" cm="1">
        <f t="array" ref="AR529">IF(AQ529="","",IF(SUMPRODUCT((AQ529=$AQ$6:$AQ$1560)*(AH529=$AH$6:$AH$1560)*(AN529=$AN$6:$AN$1560)*(AO529=$AO$6:$AO$1560)*(ROW($AQ$6:$AQ$1560)&lt;&gt;ROW(AQ529))*((R529=0)*($R$6:$R$1560&gt;0)+(R529&gt;0)*($R$6:$R$1560=0)))&gt;0,"SALONES UNIDOS",IF(SUMPRODUCT((AQ529=$AQ$6:$AQ$1560)*(AH529=$AH$6:$AH$1560)*((AN529&lt;$AO$6:$AO$1560)*(AO529&gt;$AN$6:$AN$1560))*(ROW($AQ$6:$AQ$1560)&lt;&gt;ROW(AQ529)))&gt;0,"CRUZADO","Sin cruce")))</f>
        <v>Sin cruce</v>
      </c>
    </row>
    <row r="530" spans="3:44" s="8" customFormat="1" ht="18.75" hidden="1" customHeight="1">
      <c r="C530" s="11" t="s">
        <v>1081</v>
      </c>
      <c r="D530" s="31" t="s">
        <v>34</v>
      </c>
      <c r="E530" s="31">
        <v>202011</v>
      </c>
      <c r="F530" s="11" t="s">
        <v>23</v>
      </c>
      <c r="G530" s="11" t="s">
        <v>20</v>
      </c>
      <c r="H530" s="11" t="s">
        <v>15</v>
      </c>
      <c r="I530" s="11">
        <v>9</v>
      </c>
      <c r="J530" s="11" t="s">
        <v>16</v>
      </c>
      <c r="K530" s="803" t="s">
        <v>1118</v>
      </c>
      <c r="L530" s="35" t="s">
        <v>1119</v>
      </c>
      <c r="M530" s="31" t="s">
        <v>1085</v>
      </c>
      <c r="N530" s="31" t="s">
        <v>1086</v>
      </c>
      <c r="O530" s="11" t="s">
        <v>731</v>
      </c>
      <c r="P530" s="31">
        <v>3</v>
      </c>
      <c r="Q530" s="31">
        <v>0</v>
      </c>
      <c r="R530" s="262">
        <v>3</v>
      </c>
      <c r="S530" s="31">
        <v>4</v>
      </c>
      <c r="T530" s="181"/>
      <c r="U530" s="31">
        <v>16</v>
      </c>
      <c r="V530" s="31">
        <f>IF(W530="","",IFERROR(INDEX(Docentes!C:C,MATCH(W530,Docentes!D:D,0)),"NUEVO"))</f>
        <v>21576727</v>
      </c>
      <c r="W530" s="809" t="s">
        <v>218</v>
      </c>
      <c r="X530" s="274" t="s">
        <v>167</v>
      </c>
      <c r="Y530" s="31" t="s">
        <v>1088</v>
      </c>
      <c r="Z530" s="789" t="s">
        <v>1089</v>
      </c>
      <c r="AA530" s="31"/>
      <c r="AB530" s="31" t="s">
        <v>1092</v>
      </c>
      <c r="AC530" s="31"/>
      <c r="AD530" s="31"/>
      <c r="AE530" s="31"/>
      <c r="AF530" s="31" t="s">
        <v>1088</v>
      </c>
      <c r="AG530" s="31" t="str">
        <f t="shared" si="317"/>
        <v>T</v>
      </c>
      <c r="AH530" s="31">
        <v>4</v>
      </c>
      <c r="AI530" s="31">
        <v>20</v>
      </c>
      <c r="AJ530" s="31">
        <v>10</v>
      </c>
      <c r="AK530" s="917">
        <v>22</v>
      </c>
      <c r="AL530" s="31">
        <v>40</v>
      </c>
      <c r="AM530" s="31">
        <f t="shared" si="318"/>
        <v>2.9999999999999987</v>
      </c>
      <c r="AN530" s="792">
        <f t="shared" si="319"/>
        <v>0.84027777777777779</v>
      </c>
      <c r="AO530" s="792">
        <f t="shared" si="320"/>
        <v>0.94444444444444442</v>
      </c>
      <c r="AP530" s="31" t="str" cm="1">
        <f t="array" ref="AP530">IF(W530="","",IF(SUMPRODUCT((W530=$W$6:$W$1560)*(AH530=$AH$6:$AH$1560)*(AN530=$AN$6:$AN$1560)*(AO530=$AO$6:$AO$1560)*(ROW($W$6:$W$1560)&lt;&gt;ROW(W530))*((R530=0)*($R$6:$R$1560&gt;0)+(R530&gt;0)*($R$6:$R$1560=0)))&gt;0,"SALONES UNIDOS",IF(SUMPRODUCT((W530=$W$6:$W$1560)*(AH530=$AH$6:$AH$1560)*((AN530&lt;$AO$6:$AO$1560)*(AO530&gt;$AN$6:$AN$1560))*(ROW($W$6:$W$1560)&lt;&gt;ROW(W530)))&gt;0,"CRUZADO","Sin cruce")))</f>
        <v>Sin cruce</v>
      </c>
      <c r="AQ530" s="792" t="str">
        <f t="shared" si="321"/>
        <v>AF9PRINCIPALA</v>
      </c>
      <c r="AR530" s="792" t="str" cm="1">
        <f t="array" ref="AR530">IF(AQ530="","",IF(SUMPRODUCT((AQ530=$AQ$6:$AQ$1560)*(AH530=$AH$6:$AH$1560)*(AN530=$AN$6:$AN$1560)*(AO530=$AO$6:$AO$1560)*(ROW($AQ$6:$AQ$1560)&lt;&gt;ROW(AQ530))*((R530=0)*($R$6:$R$1560&gt;0)+(R530&gt;0)*($R$6:$R$1560=0)))&gt;0,"SALONES UNIDOS",IF(SUMPRODUCT((AQ530=$AQ$6:$AQ$1560)*(AH530=$AH$6:$AH$1560)*((AN530&lt;$AO$6:$AO$1560)*(AO530&gt;$AN$6:$AN$1560))*(ROW($AQ$6:$AQ$1560)&lt;&gt;ROW(AQ530)))&gt;0,"CRUZADO","Sin cruce")))</f>
        <v>Sin cruce</v>
      </c>
    </row>
    <row r="531" spans="3:44" s="8" customFormat="1" ht="18.75" hidden="1" customHeight="1">
      <c r="C531" s="11" t="s">
        <v>1081</v>
      </c>
      <c r="D531" s="31" t="s">
        <v>34</v>
      </c>
      <c r="E531" s="31">
        <v>202011</v>
      </c>
      <c r="F531" s="11" t="s">
        <v>23</v>
      </c>
      <c r="G531" s="11" t="s">
        <v>20</v>
      </c>
      <c r="H531" s="11" t="s">
        <v>15</v>
      </c>
      <c r="I531" s="11">
        <v>9</v>
      </c>
      <c r="J531" s="11" t="s">
        <v>16</v>
      </c>
      <c r="K531" s="803" t="s">
        <v>1120</v>
      </c>
      <c r="L531" s="35" t="s">
        <v>1121</v>
      </c>
      <c r="M531" s="31" t="s">
        <v>1085</v>
      </c>
      <c r="N531" s="31" t="s">
        <v>1086</v>
      </c>
      <c r="O531" s="11" t="s">
        <v>769</v>
      </c>
      <c r="P531" s="31">
        <v>4</v>
      </c>
      <c r="Q531" s="31">
        <v>2</v>
      </c>
      <c r="R531" s="262">
        <v>6</v>
      </c>
      <c r="S531" s="31">
        <v>5</v>
      </c>
      <c r="T531" s="181"/>
      <c r="U531" s="31">
        <v>13</v>
      </c>
      <c r="V531" s="31">
        <f>IF(W531="","",IFERROR(INDEX(Docentes!C:C,MATCH(W531,Docentes!D:D,0)),"NUEVO"))</f>
        <v>21884432</v>
      </c>
      <c r="W531" s="40" t="s">
        <v>314</v>
      </c>
      <c r="X531" s="274" t="s">
        <v>167</v>
      </c>
      <c r="Y531" s="31" t="s">
        <v>1088</v>
      </c>
      <c r="Z531" s="789" t="s">
        <v>1089</v>
      </c>
      <c r="AA531" s="31"/>
      <c r="AB531" s="31"/>
      <c r="AC531" s="31"/>
      <c r="AD531" s="31"/>
      <c r="AE531" s="31"/>
      <c r="AF531" s="31" t="s">
        <v>1088</v>
      </c>
      <c r="AG531" s="31" t="str">
        <f t="shared" si="317"/>
        <v>TP</v>
      </c>
      <c r="AH531" s="31">
        <v>2</v>
      </c>
      <c r="AI531" s="31">
        <v>18</v>
      </c>
      <c r="AJ531" s="31">
        <v>30</v>
      </c>
      <c r="AK531" s="31">
        <v>23</v>
      </c>
      <c r="AL531" s="31">
        <v>30</v>
      </c>
      <c r="AM531" s="31">
        <f t="shared" si="318"/>
        <v>6.0000000000000009</v>
      </c>
      <c r="AN531" s="792">
        <f t="shared" si="319"/>
        <v>0.77083333333333337</v>
      </c>
      <c r="AO531" s="792">
        <f t="shared" si="320"/>
        <v>0.97916666666666674</v>
      </c>
      <c r="AP531" s="31" t="str" cm="1">
        <f t="array" ref="AP531">IF(W531="","",IF(SUMPRODUCT((W531=$W$6:$W$1560)*(AH531=$AH$6:$AH$1560)*(AN531=$AN$6:$AN$1560)*(AO531=$AO$6:$AO$1560)*(ROW($W$6:$W$1560)&lt;&gt;ROW(W531))*((R531=0)*($R$6:$R$1560&gt;0)+(R531&gt;0)*($R$6:$R$1560=0)))&gt;0,"SALONES UNIDOS",IF(SUMPRODUCT((W531=$W$6:$W$1560)*(AH531=$AH$6:$AH$1560)*((AN531&lt;$AO$6:$AO$1560)*(AO531&gt;$AN$6:$AN$1560))*(ROW($W$6:$W$1560)&lt;&gt;ROW(W531)))&gt;0,"CRUZADO","Sin cruce")))</f>
        <v>Sin cruce</v>
      </c>
      <c r="AQ531" s="792" t="str">
        <f t="shared" si="321"/>
        <v>AF9PRINCIPALA</v>
      </c>
      <c r="AR531" s="792" t="str" cm="1">
        <f t="array" ref="AR531">IF(AQ531="","",IF(SUMPRODUCT((AQ531=$AQ$6:$AQ$1560)*(AH531=$AH$6:$AH$1560)*(AN531=$AN$6:$AN$1560)*(AO531=$AO$6:$AO$1560)*(ROW($AQ$6:$AQ$1560)&lt;&gt;ROW(AQ531))*((R531=0)*($R$6:$R$1560&gt;0)+(R531&gt;0)*($R$6:$R$1560=0)))&gt;0,"SALONES UNIDOS",IF(SUMPRODUCT((AQ531=$AQ$6:$AQ$1560)*(AH531=$AH$6:$AH$1560)*((AN531&lt;$AO$6:$AO$1560)*(AO531&gt;$AN$6:$AN$1560))*(ROW($AQ$6:$AQ$1560)&lt;&gt;ROW(AQ531)))&gt;0,"CRUZADO","Sin cruce")))</f>
        <v>Sin cruce</v>
      </c>
    </row>
    <row r="532" spans="3:44" s="8" customFormat="1" ht="18.75" hidden="1" customHeight="1">
      <c r="C532" s="11" t="s">
        <v>1081</v>
      </c>
      <c r="D532" s="31" t="s">
        <v>34</v>
      </c>
      <c r="E532" s="31">
        <v>202011</v>
      </c>
      <c r="F532" s="11" t="s">
        <v>23</v>
      </c>
      <c r="G532" s="11" t="s">
        <v>20</v>
      </c>
      <c r="H532" s="11" t="s">
        <v>15</v>
      </c>
      <c r="I532" s="11">
        <v>9</v>
      </c>
      <c r="J532" s="11" t="s">
        <v>16</v>
      </c>
      <c r="K532" s="803" t="s">
        <v>1122</v>
      </c>
      <c r="L532" s="35" t="s">
        <v>1556</v>
      </c>
      <c r="M532" s="31" t="s">
        <v>1085</v>
      </c>
      <c r="N532" s="31" t="s">
        <v>1124</v>
      </c>
      <c r="O532" s="11" t="s">
        <v>769</v>
      </c>
      <c r="P532" s="31">
        <v>3</v>
      </c>
      <c r="Q532" s="31">
        <v>0</v>
      </c>
      <c r="R532" s="262">
        <v>3</v>
      </c>
      <c r="S532" s="31">
        <v>3</v>
      </c>
      <c r="T532" s="181"/>
      <c r="U532" s="31">
        <v>13</v>
      </c>
      <c r="V532" s="31">
        <f>IF(W532="","",IFERROR(INDEX(Docentes!C:C,MATCH(W532,Docentes!D:D,0)),"NUEVO"))</f>
        <v>10299078</v>
      </c>
      <c r="W532" s="809" t="s">
        <v>441</v>
      </c>
      <c r="X532" s="274" t="s">
        <v>167</v>
      </c>
      <c r="Y532" s="31" t="s">
        <v>1088</v>
      </c>
      <c r="Z532" s="789" t="s">
        <v>1089</v>
      </c>
      <c r="AA532" s="31"/>
      <c r="AB532" s="31" t="s">
        <v>1092</v>
      </c>
      <c r="AC532" s="31"/>
      <c r="AD532" s="31"/>
      <c r="AE532" s="31"/>
      <c r="AF532" s="31" t="s">
        <v>1088</v>
      </c>
      <c r="AG532" s="31" t="str">
        <f t="shared" si="317"/>
        <v>T</v>
      </c>
      <c r="AH532" s="31">
        <v>5</v>
      </c>
      <c r="AI532" s="31">
        <v>18</v>
      </c>
      <c r="AJ532" s="31">
        <v>30</v>
      </c>
      <c r="AK532" s="31">
        <v>21</v>
      </c>
      <c r="AL532" s="31">
        <v>0</v>
      </c>
      <c r="AM532" s="31">
        <f t="shared" si="318"/>
        <v>2.9999999999999987</v>
      </c>
      <c r="AN532" s="792">
        <f t="shared" si="319"/>
        <v>0.77083333333333337</v>
      </c>
      <c r="AO532" s="792">
        <f t="shared" si="320"/>
        <v>0.875</v>
      </c>
      <c r="AP532" s="31" t="str" cm="1">
        <f t="array" ref="AP532">IF(W532="","",IF(SUMPRODUCT((W532=$W$6:$W$1560)*(AH532=$AH$6:$AH$1560)*(AN532=$AN$6:$AN$1560)*(AO532=$AO$6:$AO$1560)*(ROW($W$6:$W$1560)&lt;&gt;ROW(W532))*((R532=0)*($R$6:$R$1560&gt;0)+(R532&gt;0)*($R$6:$R$1560=0)))&gt;0,"SALONES UNIDOS",IF(SUMPRODUCT((W532=$W$6:$W$1560)*(AH532=$AH$6:$AH$1560)*((AN532&lt;$AO$6:$AO$1560)*(AO532&gt;$AN$6:$AN$1560))*(ROW($W$6:$W$1560)&lt;&gt;ROW(W532)))&gt;0,"CRUZADO","Sin cruce")))</f>
        <v>Sin cruce</v>
      </c>
      <c r="AQ532" s="792" t="str">
        <f t="shared" si="321"/>
        <v>AF9PRINCIPALA</v>
      </c>
      <c r="AR532" s="792" t="str" cm="1">
        <f t="array" ref="AR532">IF(AQ532="","",IF(SUMPRODUCT((AQ532=$AQ$6:$AQ$1560)*(AH532=$AH$6:$AH$1560)*(AN532=$AN$6:$AN$1560)*(AO532=$AO$6:$AO$1560)*(ROW($AQ$6:$AQ$1560)&lt;&gt;ROW(AQ532))*((R532=0)*($R$6:$R$1560&gt;0)+(R532&gt;0)*($R$6:$R$1560=0)))&gt;0,"SALONES UNIDOS",IF(SUMPRODUCT((AQ532=$AQ$6:$AQ$1560)*(AH532=$AH$6:$AH$1560)*((AN532&lt;$AO$6:$AO$1560)*(AO532&gt;$AN$6:$AN$1560))*(ROW($AQ$6:$AQ$1560)&lt;&gt;ROW(AQ532)))&gt;0,"CRUZADO","Sin cruce")))</f>
        <v>Sin cruce</v>
      </c>
    </row>
    <row r="533" spans="3:44" s="8" customFormat="1" ht="18.75" hidden="1" customHeight="1">
      <c r="C533" s="11" t="s">
        <v>1081</v>
      </c>
      <c r="D533" s="31" t="s">
        <v>1082</v>
      </c>
      <c r="E533" s="31">
        <v>20261</v>
      </c>
      <c r="F533" s="11" t="s">
        <v>23</v>
      </c>
      <c r="G533" s="11" t="s">
        <v>20</v>
      </c>
      <c r="H533" s="11" t="s">
        <v>15</v>
      </c>
      <c r="I533" s="11">
        <v>9</v>
      </c>
      <c r="J533" s="11" t="s">
        <v>26</v>
      </c>
      <c r="K533" s="803" t="s">
        <v>1557</v>
      </c>
      <c r="L533" s="35" t="s">
        <v>1556</v>
      </c>
      <c r="M533" s="31" t="s">
        <v>1085</v>
      </c>
      <c r="N533" s="31" t="s">
        <v>1124</v>
      </c>
      <c r="O533" s="11" t="s">
        <v>769</v>
      </c>
      <c r="P533" s="31">
        <v>3</v>
      </c>
      <c r="Q533" s="31">
        <v>0</v>
      </c>
      <c r="R533" s="262">
        <v>3</v>
      </c>
      <c r="S533" s="31">
        <v>3</v>
      </c>
      <c r="T533" s="181"/>
      <c r="U533" s="31">
        <v>11</v>
      </c>
      <c r="V533" s="31">
        <f>IF(W533="","",IFERROR(INDEX(Docentes!C:C,MATCH(W533,Docentes!D:D,0)),"NUEVO"))</f>
        <v>10299078</v>
      </c>
      <c r="W533" s="809" t="s">
        <v>441</v>
      </c>
      <c r="X533" s="274" t="s">
        <v>167</v>
      </c>
      <c r="Y533" s="31" t="s">
        <v>1088</v>
      </c>
      <c r="Z533" s="789" t="s">
        <v>1089</v>
      </c>
      <c r="AA533" s="31"/>
      <c r="AB533" s="31" t="s">
        <v>1092</v>
      </c>
      <c r="AC533" s="31"/>
      <c r="AD533" s="31"/>
      <c r="AE533" s="31"/>
      <c r="AF533" s="31" t="s">
        <v>1088</v>
      </c>
      <c r="AG533" s="31" t="str">
        <f t="shared" si="317"/>
        <v>T</v>
      </c>
      <c r="AH533" s="31">
        <v>6</v>
      </c>
      <c r="AI533" s="31">
        <v>7</v>
      </c>
      <c r="AJ533" s="31">
        <v>40</v>
      </c>
      <c r="AK533" s="31">
        <v>10</v>
      </c>
      <c r="AL533" s="31">
        <v>10</v>
      </c>
      <c r="AM533" s="31">
        <f t="shared" si="318"/>
        <v>2.9999999999999987</v>
      </c>
      <c r="AN533" s="792">
        <f t="shared" si="319"/>
        <v>0.31944444444444448</v>
      </c>
      <c r="AO533" s="792">
        <f t="shared" si="320"/>
        <v>0.4236111111111111</v>
      </c>
      <c r="AP533" s="31" t="str" cm="1">
        <f t="array" ref="AP533">IF(W533="","",IF(SUMPRODUCT((W533=$W$6:$W$1560)*(AH533=$AH$6:$AH$1560)*(AN533=$AN$6:$AN$1560)*(AO533=$AO$6:$AO$1560)*(ROW($W$6:$W$1560)&lt;&gt;ROW(W533))*((R533=0)*($R$6:$R$1560&gt;0)+(R533&gt;0)*($R$6:$R$1560=0)))&gt;0,"SALONES UNIDOS",IF(SUMPRODUCT((W533=$W$6:$W$1560)*(AH533=$AH$6:$AH$1560)*((AN533&lt;$AO$6:$AO$1560)*(AO533&gt;$AN$6:$AN$1560))*(ROW($W$6:$W$1560)&lt;&gt;ROW(W533)))&gt;0,"CRUZADO","Sin cruce")))</f>
        <v>Sin cruce</v>
      </c>
      <c r="AQ533" s="792" t="str">
        <f t="shared" si="321"/>
        <v>AF9PRINCIPALB</v>
      </c>
      <c r="AR533" s="792" t="str" cm="1">
        <f t="array" ref="AR533">IF(AQ533="","",IF(SUMPRODUCT((AQ533=$AQ$6:$AQ$1560)*(AH533=$AH$6:$AH$1560)*(AN533=$AN$6:$AN$1560)*(AO533=$AO$6:$AO$1560)*(ROW($AQ$6:$AQ$1560)&lt;&gt;ROW(AQ533))*((R533=0)*($R$6:$R$1560&gt;0)+(R533&gt;0)*($R$6:$R$1560=0)))&gt;0,"SALONES UNIDOS",IF(SUMPRODUCT((AQ533=$AQ$6:$AQ$1560)*(AH533=$AH$6:$AH$1560)*((AN533&lt;$AO$6:$AO$1560)*(AO533&gt;$AN$6:$AN$1560))*(ROW($AQ$6:$AQ$1560)&lt;&gt;ROW(AQ533)))&gt;0,"CRUZADO","Sin cruce")))</f>
        <v>Sin cruce</v>
      </c>
    </row>
    <row r="534" spans="3:44" s="8" customFormat="1" ht="18.75" hidden="1" customHeight="1">
      <c r="C534" s="11" t="s">
        <v>1081</v>
      </c>
      <c r="D534" s="31" t="s">
        <v>34</v>
      </c>
      <c r="E534" s="31">
        <v>202011</v>
      </c>
      <c r="F534" s="11" t="s">
        <v>23</v>
      </c>
      <c r="G534" s="11" t="s">
        <v>20</v>
      </c>
      <c r="H534" s="11" t="s">
        <v>15</v>
      </c>
      <c r="I534" s="11">
        <v>10</v>
      </c>
      <c r="J534" s="11" t="s">
        <v>16</v>
      </c>
      <c r="K534" s="803" t="s">
        <v>1558</v>
      </c>
      <c r="L534" s="35" t="s">
        <v>1318</v>
      </c>
      <c r="M534" s="31" t="s">
        <v>1101</v>
      </c>
      <c r="N534" s="31" t="s">
        <v>1086</v>
      </c>
      <c r="O534" s="11" t="s">
        <v>769</v>
      </c>
      <c r="P534" s="31">
        <v>4</v>
      </c>
      <c r="Q534" s="31">
        <v>1</v>
      </c>
      <c r="R534" s="262">
        <v>5</v>
      </c>
      <c r="S534" s="31">
        <v>6</v>
      </c>
      <c r="T534" s="181"/>
      <c r="U534" s="31">
        <v>18</v>
      </c>
      <c r="V534" s="31">
        <f>IF(W534="","",IFERROR(INDEX(Docentes!C:C,MATCH(W534,Docentes!D:D,0)),"NUEVO"))</f>
        <v>42627418</v>
      </c>
      <c r="W534" s="809" t="s">
        <v>345</v>
      </c>
      <c r="X534" s="274" t="s">
        <v>167</v>
      </c>
      <c r="Y534" s="31" t="s">
        <v>1088</v>
      </c>
      <c r="Z534" s="789" t="s">
        <v>1089</v>
      </c>
      <c r="AA534" s="31"/>
      <c r="AB534" s="31" t="s">
        <v>1092</v>
      </c>
      <c r="AC534" s="31"/>
      <c r="AD534" s="31"/>
      <c r="AE534" s="31"/>
      <c r="AF534" s="31" t="s">
        <v>1088</v>
      </c>
      <c r="AG534" s="31" t="str">
        <f t="shared" si="317"/>
        <v>TP</v>
      </c>
      <c r="AH534" s="31">
        <v>2</v>
      </c>
      <c r="AI534" s="31">
        <v>19</v>
      </c>
      <c r="AJ534" s="31">
        <v>20</v>
      </c>
      <c r="AK534" s="31">
        <v>23</v>
      </c>
      <c r="AL534" s="31">
        <v>30</v>
      </c>
      <c r="AM534" s="31">
        <f t="shared" si="318"/>
        <v>5.0000000000000044</v>
      </c>
      <c r="AN534" s="792">
        <f t="shared" si="319"/>
        <v>0.80555555555555547</v>
      </c>
      <c r="AO534" s="792">
        <f t="shared" si="320"/>
        <v>0.97916666666666674</v>
      </c>
      <c r="AP534" s="31" t="str" cm="1">
        <f t="array" ref="AP534">IF(W534="","",IF(SUMPRODUCT((W534=$W$6:$W$1560)*(AH534=$AH$6:$AH$1560)*(AN534=$AN$6:$AN$1560)*(AO534=$AO$6:$AO$1560)*(ROW($W$6:$W$1560)&lt;&gt;ROW(W534))*((R534=0)*($R$6:$R$1560&gt;0)+(R534&gt;0)*($R$6:$R$1560=0)))&gt;0,"SALONES UNIDOS",IF(SUMPRODUCT((W534=$W$6:$W$1560)*(AH534=$AH$6:$AH$1560)*((AN534&lt;$AO$6:$AO$1560)*(AO534&gt;$AN$6:$AN$1560))*(ROW($W$6:$W$1560)&lt;&gt;ROW(W534)))&gt;0,"CRUZADO","Sin cruce")))</f>
        <v>Sin cruce</v>
      </c>
      <c r="AQ534" s="792" t="str">
        <f t="shared" si="321"/>
        <v>AF10PRINCIPALA</v>
      </c>
      <c r="AR534" s="792" t="str" cm="1">
        <f t="array" ref="AR534">IF(AQ534="","",IF(SUMPRODUCT((AQ534=$AQ$6:$AQ$1560)*(AH534=$AH$6:$AH$1560)*(AN534=$AN$6:$AN$1560)*(AO534=$AO$6:$AO$1560)*(ROW($AQ$6:$AQ$1560)&lt;&gt;ROW(AQ534))*((R534=0)*($R$6:$R$1560&gt;0)+(R534&gt;0)*($R$6:$R$1560=0)))&gt;0,"SALONES UNIDOS",IF(SUMPRODUCT((AQ534=$AQ$6:$AQ$1560)*(AH534=$AH$6:$AH$1560)*((AN534&lt;$AO$6:$AO$1560)*(AO534&gt;$AN$6:$AN$1560))*(ROW($AQ$6:$AQ$1560)&lt;&gt;ROW(AQ534)))&gt;0,"CRUZADO","Sin cruce")))</f>
        <v>Sin cruce</v>
      </c>
    </row>
    <row r="535" spans="3:44" s="8" customFormat="1" ht="18.75" hidden="1" customHeight="1">
      <c r="C535" s="11" t="s">
        <v>1081</v>
      </c>
      <c r="D535" s="31" t="s">
        <v>34</v>
      </c>
      <c r="E535" s="31">
        <v>202011</v>
      </c>
      <c r="F535" s="11" t="s">
        <v>23</v>
      </c>
      <c r="G535" s="11" t="s">
        <v>20</v>
      </c>
      <c r="H535" s="11" t="s">
        <v>15</v>
      </c>
      <c r="I535" s="11">
        <v>10</v>
      </c>
      <c r="J535" s="11" t="s">
        <v>16</v>
      </c>
      <c r="K535" s="803" t="s">
        <v>1558</v>
      </c>
      <c r="L535" s="35" t="s">
        <v>1318</v>
      </c>
      <c r="M535" s="31" t="s">
        <v>1101</v>
      </c>
      <c r="N535" s="31" t="s">
        <v>1086</v>
      </c>
      <c r="O535" s="11" t="s">
        <v>769</v>
      </c>
      <c r="P535" s="31">
        <v>0</v>
      </c>
      <c r="Q535" s="31">
        <v>3</v>
      </c>
      <c r="R535" s="262">
        <v>3</v>
      </c>
      <c r="S535" s="31">
        <v>6</v>
      </c>
      <c r="T535" s="181"/>
      <c r="U535" s="31">
        <v>18</v>
      </c>
      <c r="V535" s="31">
        <f>IF(W535="","",IFERROR(INDEX(Docentes!C:C,MATCH(W535,Docentes!D:D,0)),"NUEVO"))</f>
        <v>42627418</v>
      </c>
      <c r="W535" s="809" t="s">
        <v>345</v>
      </c>
      <c r="X535" s="274" t="s">
        <v>167</v>
      </c>
      <c r="Y535" s="31" t="s">
        <v>1088</v>
      </c>
      <c r="Z535" s="789" t="s">
        <v>1089</v>
      </c>
      <c r="AA535" s="31"/>
      <c r="AB535" s="31" t="s">
        <v>1092</v>
      </c>
      <c r="AC535" s="31"/>
      <c r="AD535" s="31"/>
      <c r="AE535" s="31"/>
      <c r="AF535" s="31" t="s">
        <v>1088</v>
      </c>
      <c r="AG535" s="31" t="str">
        <f t="shared" si="317"/>
        <v>P</v>
      </c>
      <c r="AH535" s="31">
        <v>3</v>
      </c>
      <c r="AI535" s="31">
        <v>21</v>
      </c>
      <c r="AJ535" s="31">
        <v>0</v>
      </c>
      <c r="AK535" s="31">
        <v>23</v>
      </c>
      <c r="AL535" s="31">
        <v>30</v>
      </c>
      <c r="AM535" s="31">
        <f t="shared" si="318"/>
        <v>3.0000000000000022</v>
      </c>
      <c r="AN535" s="792">
        <f t="shared" si="319"/>
        <v>0.875</v>
      </c>
      <c r="AO535" s="792">
        <f t="shared" si="320"/>
        <v>0.97916666666666674</v>
      </c>
      <c r="AP535" s="31" t="str" cm="1">
        <f t="array" ref="AP535">IF(W535="","",IF(SUMPRODUCT((W535=$W$6:$W$1560)*(AH535=$AH$6:$AH$1560)*(AN535=$AN$6:$AN$1560)*(AO535=$AO$6:$AO$1560)*(ROW($W$6:$W$1560)&lt;&gt;ROW(W535))*((R535=0)*($R$6:$R$1560&gt;0)+(R535&gt;0)*($R$6:$R$1560=0)))&gt;0,"SALONES UNIDOS",IF(SUMPRODUCT((W535=$W$6:$W$1560)*(AH535=$AH$6:$AH$1560)*((AN535&lt;$AO$6:$AO$1560)*(AO535&gt;$AN$6:$AN$1560))*(ROW($W$6:$W$1560)&lt;&gt;ROW(W535)))&gt;0,"CRUZADO","Sin cruce")))</f>
        <v>Sin cruce</v>
      </c>
      <c r="AQ535" s="792" t="str">
        <f t="shared" si="321"/>
        <v>AF10PRINCIPALA</v>
      </c>
      <c r="AR535" s="792" t="str" cm="1">
        <f t="array" ref="AR535">IF(AQ535="","",IF(SUMPRODUCT((AQ535=$AQ$6:$AQ$1560)*(AH535=$AH$6:$AH$1560)*(AN535=$AN$6:$AN$1560)*(AO535=$AO$6:$AO$1560)*(ROW($AQ$6:$AQ$1560)&lt;&gt;ROW(AQ535))*((R535=0)*($R$6:$R$1560&gt;0)+(R535&gt;0)*($R$6:$R$1560=0)))&gt;0,"SALONES UNIDOS",IF(SUMPRODUCT((AQ535=$AQ$6:$AQ$1560)*(AH535=$AH$6:$AH$1560)*((AN535&lt;$AO$6:$AO$1560)*(AO535&gt;$AN$6:$AN$1560))*(ROW($AQ$6:$AQ$1560)&lt;&gt;ROW(AQ535)))&gt;0,"CRUZADO","Sin cruce")))</f>
        <v>Sin cruce</v>
      </c>
    </row>
    <row r="536" spans="3:44" s="8" customFormat="1" ht="18.75" hidden="1" customHeight="1">
      <c r="C536" s="11" t="s">
        <v>1081</v>
      </c>
      <c r="D536" s="31" t="s">
        <v>34</v>
      </c>
      <c r="E536" s="31">
        <v>202011</v>
      </c>
      <c r="F536" s="11" t="s">
        <v>23</v>
      </c>
      <c r="G536" s="11" t="s">
        <v>20</v>
      </c>
      <c r="H536" s="11" t="s">
        <v>15</v>
      </c>
      <c r="I536" s="11">
        <v>10</v>
      </c>
      <c r="J536" s="11" t="s">
        <v>16</v>
      </c>
      <c r="K536" s="803" t="s">
        <v>1559</v>
      </c>
      <c r="L536" s="35" t="s">
        <v>1560</v>
      </c>
      <c r="M536" s="31" t="s">
        <v>1085</v>
      </c>
      <c r="N536" s="31" t="s">
        <v>1086</v>
      </c>
      <c r="O536" s="11" t="s">
        <v>731</v>
      </c>
      <c r="P536" s="31">
        <v>4</v>
      </c>
      <c r="Q536" s="31">
        <v>2</v>
      </c>
      <c r="R536" s="262">
        <v>6</v>
      </c>
      <c r="S536" s="31">
        <v>5</v>
      </c>
      <c r="T536" s="181"/>
      <c r="U536" s="31">
        <v>20</v>
      </c>
      <c r="V536" s="31">
        <f>IF(W536="","",IFERROR(INDEX(Docentes!C:C,MATCH(W536,Docentes!D:D,0)),"NUEVO"))</f>
        <v>70466213</v>
      </c>
      <c r="W536" s="793" t="s">
        <v>672</v>
      </c>
      <c r="X536" s="274" t="s">
        <v>167</v>
      </c>
      <c r="Y536" s="31" t="s">
        <v>1088</v>
      </c>
      <c r="Z536" s="789" t="s">
        <v>1089</v>
      </c>
      <c r="AA536" s="31"/>
      <c r="AB536" s="31" t="s">
        <v>1092</v>
      </c>
      <c r="AC536" s="31"/>
      <c r="AD536" s="31"/>
      <c r="AE536" s="31"/>
      <c r="AF536" s="31" t="s">
        <v>1088</v>
      </c>
      <c r="AG536" s="31" t="str">
        <f t="shared" si="317"/>
        <v>TP</v>
      </c>
      <c r="AH536" s="31">
        <v>4</v>
      </c>
      <c r="AI536" s="31">
        <v>18</v>
      </c>
      <c r="AJ536" s="31">
        <v>30</v>
      </c>
      <c r="AK536" s="31">
        <v>23</v>
      </c>
      <c r="AL536" s="31">
        <v>30</v>
      </c>
      <c r="AM536" s="31">
        <f t="shared" si="318"/>
        <v>6.0000000000000009</v>
      </c>
      <c r="AN536" s="792">
        <f t="shared" si="319"/>
        <v>0.77083333333333337</v>
      </c>
      <c r="AO536" s="792">
        <f t="shared" si="320"/>
        <v>0.97916666666666674</v>
      </c>
      <c r="AP536" s="31" t="str" cm="1">
        <f t="array" ref="AP536">IF(W536="","",IF(SUMPRODUCT((W536=$W$6:$W$1560)*(AH536=$AH$6:$AH$1560)*(AN536=$AN$6:$AN$1560)*(AO536=$AO$6:$AO$1560)*(ROW($W$6:$W$1560)&lt;&gt;ROW(W536))*((R536=0)*($R$6:$R$1560&gt;0)+(R536&gt;0)*($R$6:$R$1560=0)))&gt;0,"SALONES UNIDOS",IF(SUMPRODUCT((W536=$W$6:$W$1560)*(AH536=$AH$6:$AH$1560)*((AN536&lt;$AO$6:$AO$1560)*(AO536&gt;$AN$6:$AN$1560))*(ROW($W$6:$W$1560)&lt;&gt;ROW(W536)))&gt;0,"CRUZADO","Sin cruce")))</f>
        <v>Sin cruce</v>
      </c>
      <c r="AQ536" s="792" t="str">
        <f t="shared" si="321"/>
        <v>AF10PRINCIPALA</v>
      </c>
      <c r="AR536" s="792" t="str" cm="1">
        <f t="array" ref="AR536">IF(AQ536="","",IF(SUMPRODUCT((AQ536=$AQ$6:$AQ$1560)*(AH536=$AH$6:$AH$1560)*(AN536=$AN$6:$AN$1560)*(AO536=$AO$6:$AO$1560)*(ROW($AQ$6:$AQ$1560)&lt;&gt;ROW(AQ536))*((R536=0)*($R$6:$R$1560&gt;0)+(R536&gt;0)*($R$6:$R$1560=0)))&gt;0,"SALONES UNIDOS",IF(SUMPRODUCT((AQ536=$AQ$6:$AQ$1560)*(AH536=$AH$6:$AH$1560)*((AN536&lt;$AO$6:$AO$1560)*(AO536&gt;$AN$6:$AN$1560))*(ROW($AQ$6:$AQ$1560)&lt;&gt;ROW(AQ536)))&gt;0,"CRUZADO","Sin cruce")))</f>
        <v>Sin cruce</v>
      </c>
    </row>
    <row r="537" spans="3:44" s="8" customFormat="1" ht="18.75" hidden="1" customHeight="1">
      <c r="C537" s="11" t="s">
        <v>1081</v>
      </c>
      <c r="D537" s="31" t="s">
        <v>34</v>
      </c>
      <c r="E537" s="31">
        <v>202011</v>
      </c>
      <c r="F537" s="11" t="s">
        <v>23</v>
      </c>
      <c r="G537" s="11" t="s">
        <v>20</v>
      </c>
      <c r="H537" s="11" t="s">
        <v>15</v>
      </c>
      <c r="I537" s="11">
        <v>10</v>
      </c>
      <c r="J537" s="11" t="s">
        <v>16</v>
      </c>
      <c r="K537" s="803" t="s">
        <v>1561</v>
      </c>
      <c r="L537" s="35" t="s">
        <v>1562</v>
      </c>
      <c r="M537" s="31" t="s">
        <v>1085</v>
      </c>
      <c r="N537" s="31" t="s">
        <v>1124</v>
      </c>
      <c r="O537" s="11" t="s">
        <v>769</v>
      </c>
      <c r="P537" s="31">
        <v>3</v>
      </c>
      <c r="Q537" s="31">
        <v>0</v>
      </c>
      <c r="R537" s="262">
        <v>3</v>
      </c>
      <c r="S537" s="31">
        <v>3</v>
      </c>
      <c r="T537" s="181"/>
      <c r="U537" s="31">
        <v>18</v>
      </c>
      <c r="V537" s="31">
        <f>IF(W537="","",IFERROR(INDEX(Docentes!C:C,MATCH(W537,Docentes!D:D,0)),"NUEVO"))</f>
        <v>41902268</v>
      </c>
      <c r="W537" s="809" t="s">
        <v>485</v>
      </c>
      <c r="X537" s="274" t="s">
        <v>167</v>
      </c>
      <c r="Y537" s="31" t="s">
        <v>1088</v>
      </c>
      <c r="Z537" s="789" t="s">
        <v>1089</v>
      </c>
      <c r="AA537" s="31"/>
      <c r="AB537" s="31" t="s">
        <v>1092</v>
      </c>
      <c r="AC537" s="31"/>
      <c r="AD537" s="31"/>
      <c r="AE537" s="31"/>
      <c r="AF537" s="31" t="s">
        <v>1088</v>
      </c>
      <c r="AG537" s="31" t="str">
        <f t="shared" si="317"/>
        <v>T</v>
      </c>
      <c r="AH537" s="31">
        <v>5</v>
      </c>
      <c r="AI537" s="31">
        <v>18</v>
      </c>
      <c r="AJ537" s="31">
        <v>30</v>
      </c>
      <c r="AK537" s="31">
        <v>21</v>
      </c>
      <c r="AL537" s="31">
        <v>0</v>
      </c>
      <c r="AM537" s="31">
        <f t="shared" si="318"/>
        <v>2.9999999999999987</v>
      </c>
      <c r="AN537" s="792">
        <f t="shared" si="319"/>
        <v>0.77083333333333337</v>
      </c>
      <c r="AO537" s="792">
        <f t="shared" si="320"/>
        <v>0.875</v>
      </c>
      <c r="AP537" s="31" t="str" cm="1">
        <f t="array" ref="AP537">IF(W537="","",IF(SUMPRODUCT((W537=$W$6:$W$1560)*(AH537=$AH$6:$AH$1560)*(AN537=$AN$6:$AN$1560)*(AO537=$AO$6:$AO$1560)*(ROW($W$6:$W$1560)&lt;&gt;ROW(W537))*((R537=0)*($R$6:$R$1560&gt;0)+(R537&gt;0)*($R$6:$R$1560=0)))&gt;0,"SALONES UNIDOS",IF(SUMPRODUCT((W537=$W$6:$W$1560)*(AH537=$AH$6:$AH$1560)*((AN537&lt;$AO$6:$AO$1560)*(AO537&gt;$AN$6:$AN$1560))*(ROW($W$6:$W$1560)&lt;&gt;ROW(W537)))&gt;0,"CRUZADO","Sin cruce")))</f>
        <v>Sin cruce</v>
      </c>
      <c r="AQ537" s="792" t="str">
        <f t="shared" si="321"/>
        <v>AF10PRINCIPALA</v>
      </c>
      <c r="AR537" s="792" t="str" cm="1">
        <f t="array" ref="AR537">IF(AQ537="","",IF(SUMPRODUCT((AQ537=$AQ$6:$AQ$1560)*(AH537=$AH$6:$AH$1560)*(AN537=$AN$6:$AN$1560)*(AO537=$AO$6:$AO$1560)*(ROW($AQ$6:$AQ$1560)&lt;&gt;ROW(AQ537))*((R537=0)*($R$6:$R$1560&gt;0)+(R537&gt;0)*($R$6:$R$1560=0)))&gt;0,"SALONES UNIDOS",IF(SUMPRODUCT((AQ537=$AQ$6:$AQ$1560)*(AH537=$AH$6:$AH$1560)*((AN537&lt;$AO$6:$AO$1560)*(AO537&gt;$AN$6:$AN$1560))*(ROW($AQ$6:$AQ$1560)&lt;&gt;ROW(AQ537)))&gt;0,"CRUZADO","Sin cruce")))</f>
        <v>Sin cruce</v>
      </c>
    </row>
    <row r="538" spans="3:44" s="8" customFormat="1" ht="18.75" hidden="1" customHeight="1">
      <c r="C538" s="11" t="s">
        <v>1081</v>
      </c>
      <c r="D538" s="31" t="s">
        <v>34</v>
      </c>
      <c r="E538" s="31">
        <v>202011</v>
      </c>
      <c r="F538" s="11" t="s">
        <v>23</v>
      </c>
      <c r="G538" s="11" t="s">
        <v>20</v>
      </c>
      <c r="H538" s="11" t="s">
        <v>15</v>
      </c>
      <c r="I538" s="11">
        <v>10</v>
      </c>
      <c r="J538" s="11" t="s">
        <v>16</v>
      </c>
      <c r="K538" s="803" t="s">
        <v>1563</v>
      </c>
      <c r="L538" s="35" t="s">
        <v>1564</v>
      </c>
      <c r="M538" s="31" t="s">
        <v>1085</v>
      </c>
      <c r="N538" s="31" t="s">
        <v>1124</v>
      </c>
      <c r="O538" s="11" t="s">
        <v>769</v>
      </c>
      <c r="P538" s="31">
        <v>3</v>
      </c>
      <c r="Q538" s="31">
        <v>0</v>
      </c>
      <c r="R538" s="262">
        <v>3</v>
      </c>
      <c r="S538" s="31">
        <v>3</v>
      </c>
      <c r="T538" s="181"/>
      <c r="U538" s="31">
        <v>18</v>
      </c>
      <c r="V538" s="31">
        <f>IF(W538="","",IFERROR(INDEX(Docentes!C:C,MATCH(W538,Docentes!D:D,0)),"NUEVO"))</f>
        <v>22319279</v>
      </c>
      <c r="W538" s="809" t="s">
        <v>234</v>
      </c>
      <c r="X538" s="274" t="s">
        <v>167</v>
      </c>
      <c r="Y538" s="31" t="s">
        <v>1088</v>
      </c>
      <c r="Z538" s="789" t="s">
        <v>1089</v>
      </c>
      <c r="AA538" s="31"/>
      <c r="AB538" s="31" t="s">
        <v>1092</v>
      </c>
      <c r="AC538" s="31"/>
      <c r="AD538" s="31"/>
      <c r="AE538" s="31"/>
      <c r="AF538" s="31" t="s">
        <v>1088</v>
      </c>
      <c r="AG538" s="31" t="str">
        <f t="shared" si="317"/>
        <v>T</v>
      </c>
      <c r="AH538" s="31">
        <v>1</v>
      </c>
      <c r="AI538" s="31">
        <v>21</v>
      </c>
      <c r="AJ538" s="31">
        <v>0</v>
      </c>
      <c r="AK538" s="31">
        <v>23</v>
      </c>
      <c r="AL538" s="31">
        <v>30</v>
      </c>
      <c r="AM538" s="31">
        <f t="shared" si="318"/>
        <v>3.0000000000000022</v>
      </c>
      <c r="AN538" s="792">
        <f t="shared" si="319"/>
        <v>0.875</v>
      </c>
      <c r="AO538" s="792">
        <f t="shared" si="320"/>
        <v>0.97916666666666674</v>
      </c>
      <c r="AP538" s="31" t="str" cm="1">
        <f t="array" ref="AP538">IF(W538="","",IF(SUMPRODUCT((W538=$W$6:$W$1560)*(AH538=$AH$6:$AH$1560)*(AN538=$AN$6:$AN$1560)*(AO538=$AO$6:$AO$1560)*(ROW($W$6:$W$1560)&lt;&gt;ROW(W538))*((R538=0)*($R$6:$R$1560&gt;0)+(R538&gt;0)*($R$6:$R$1560=0)))&gt;0,"SALONES UNIDOS",IF(SUMPRODUCT((W538=$W$6:$W$1560)*(AH538=$AH$6:$AH$1560)*((AN538&lt;$AO$6:$AO$1560)*(AO538&gt;$AN$6:$AN$1560))*(ROW($W$6:$W$1560)&lt;&gt;ROW(W538)))&gt;0,"CRUZADO","Sin cruce")))</f>
        <v>Sin cruce</v>
      </c>
      <c r="AQ538" s="792" t="str">
        <f t="shared" si="321"/>
        <v>AF10PRINCIPALA</v>
      </c>
      <c r="AR538" s="792" t="str" cm="1">
        <f t="array" ref="AR538">IF(AQ538="","",IF(SUMPRODUCT((AQ538=$AQ$6:$AQ$1560)*(AH538=$AH$6:$AH$1560)*(AN538=$AN$6:$AN$1560)*(AO538=$AO$6:$AO$1560)*(ROW($AQ$6:$AQ$1560)&lt;&gt;ROW(AQ538))*((R538=0)*($R$6:$R$1560&gt;0)+(R538&gt;0)*($R$6:$R$1560=0)))&gt;0,"SALONES UNIDOS",IF(SUMPRODUCT((AQ538=$AQ$6:$AQ$1560)*(AH538=$AH$6:$AH$1560)*((AN538&lt;$AO$6:$AO$1560)*(AO538&gt;$AN$6:$AN$1560))*(ROW($AQ$6:$AQ$1560)&lt;&gt;ROW(AQ538)))&gt;0,"CRUZADO","Sin cruce")))</f>
        <v>Sin cruce</v>
      </c>
    </row>
    <row r="539" spans="3:44" s="8" customFormat="1" ht="18.75" hidden="1" customHeight="1">
      <c r="C539" s="11" t="s">
        <v>1081</v>
      </c>
      <c r="D539" s="31" t="s">
        <v>1082</v>
      </c>
      <c r="E539" s="31">
        <v>20261</v>
      </c>
      <c r="F539" s="11" t="s">
        <v>23</v>
      </c>
      <c r="G539" s="11" t="s">
        <v>20</v>
      </c>
      <c r="H539" s="11" t="s">
        <v>15</v>
      </c>
      <c r="I539" s="11">
        <v>10</v>
      </c>
      <c r="J539" s="11" t="s">
        <v>26</v>
      </c>
      <c r="K539" s="803" t="s">
        <v>1565</v>
      </c>
      <c r="L539" s="35" t="s">
        <v>1560</v>
      </c>
      <c r="M539" s="31" t="s">
        <v>1085</v>
      </c>
      <c r="N539" s="31" t="s">
        <v>1086</v>
      </c>
      <c r="O539" s="11" t="s">
        <v>769</v>
      </c>
      <c r="P539" s="31">
        <v>1</v>
      </c>
      <c r="Q539" s="31">
        <v>2</v>
      </c>
      <c r="R539" s="262">
        <v>3</v>
      </c>
      <c r="S539" s="31">
        <v>4</v>
      </c>
      <c r="T539" s="181"/>
      <c r="U539" s="31">
        <v>15</v>
      </c>
      <c r="V539" s="31">
        <f>IF(W539="","",IFERROR(INDEX(Docentes!C:C,MATCH(W539,Docentes!D:D,0)),"NUEVO"))</f>
        <v>70688751</v>
      </c>
      <c r="W539" s="809" t="s">
        <v>641</v>
      </c>
      <c r="X539" s="274" t="s">
        <v>167</v>
      </c>
      <c r="Y539" s="31" t="s">
        <v>1088</v>
      </c>
      <c r="Z539" s="789" t="s">
        <v>1089</v>
      </c>
      <c r="AA539" s="31"/>
      <c r="AB539" s="31" t="s">
        <v>1092</v>
      </c>
      <c r="AC539" s="31"/>
      <c r="AD539" s="31"/>
      <c r="AE539" s="31"/>
      <c r="AF539" s="31" t="s">
        <v>1088</v>
      </c>
      <c r="AG539" s="31" t="str">
        <f t="shared" si="317"/>
        <v>TP</v>
      </c>
      <c r="AH539" s="31">
        <v>5</v>
      </c>
      <c r="AI539" s="31">
        <v>21</v>
      </c>
      <c r="AJ539" s="31">
        <v>0</v>
      </c>
      <c r="AK539" s="31">
        <v>23</v>
      </c>
      <c r="AL539" s="31">
        <v>30</v>
      </c>
      <c r="AM539" s="31">
        <f t="shared" si="318"/>
        <v>3.0000000000000022</v>
      </c>
      <c r="AN539" s="792">
        <f t="shared" si="319"/>
        <v>0.875</v>
      </c>
      <c r="AO539" s="792">
        <f t="shared" si="320"/>
        <v>0.97916666666666674</v>
      </c>
      <c r="AP539" s="31" t="str" cm="1">
        <f t="array" ref="AP539">IF(W539="","",IF(SUMPRODUCT((W539=$W$6:$W$1560)*(AH539=$AH$6:$AH$1560)*(AN539=$AN$6:$AN$1560)*(AO539=$AO$6:$AO$1560)*(ROW($W$6:$W$1560)&lt;&gt;ROW(W539))*((R539=0)*($R$6:$R$1560&gt;0)+(R539&gt;0)*($R$6:$R$1560=0)))&gt;0,"SALONES UNIDOS",IF(SUMPRODUCT((W539=$W$6:$W$1560)*(AH539=$AH$6:$AH$1560)*((AN539&lt;$AO$6:$AO$1560)*(AO539&gt;$AN$6:$AN$1560))*(ROW($W$6:$W$1560)&lt;&gt;ROW(W539)))&gt;0,"CRUZADO","Sin cruce")))</f>
        <v>Sin cruce</v>
      </c>
      <c r="AQ539" s="792" t="str">
        <f t="shared" si="321"/>
        <v>AF10PRINCIPALB</v>
      </c>
      <c r="AR539" s="792" t="str" cm="1">
        <f t="array" ref="AR539">IF(AQ539="","",IF(SUMPRODUCT((AQ539=$AQ$6:$AQ$1560)*(AH539=$AH$6:$AH$1560)*(AN539=$AN$6:$AN$1560)*(AO539=$AO$6:$AO$1560)*(ROW($AQ$6:$AQ$1560)&lt;&gt;ROW(AQ539))*((R539=0)*($R$6:$R$1560&gt;0)+(R539&gt;0)*($R$6:$R$1560=0)))&gt;0,"SALONES UNIDOS",IF(SUMPRODUCT((AQ539=$AQ$6:$AQ$1560)*(AH539=$AH$6:$AH$1560)*((AN539&lt;$AO$6:$AO$1560)*(AO539&gt;$AN$6:$AN$1560))*(ROW($AQ$6:$AQ$1560)&lt;&gt;ROW(AQ539)))&gt;0,"CRUZADO","Sin cruce")))</f>
        <v>Sin cruce</v>
      </c>
    </row>
    <row r="540" spans="3:44" s="8" customFormat="1" ht="18.75" hidden="1" customHeight="1">
      <c r="C540" s="11" t="s">
        <v>1081</v>
      </c>
      <c r="D540" s="31" t="s">
        <v>1082</v>
      </c>
      <c r="E540" s="31">
        <v>20261</v>
      </c>
      <c r="F540" s="11" t="s">
        <v>23</v>
      </c>
      <c r="G540" s="11" t="s">
        <v>20</v>
      </c>
      <c r="H540" s="11" t="s">
        <v>15</v>
      </c>
      <c r="I540" s="11">
        <v>10</v>
      </c>
      <c r="J540" s="11" t="s">
        <v>26</v>
      </c>
      <c r="K540" s="803" t="s">
        <v>1565</v>
      </c>
      <c r="L540" s="35" t="s">
        <v>1560</v>
      </c>
      <c r="M540" s="31" t="s">
        <v>1085</v>
      </c>
      <c r="N540" s="31" t="s">
        <v>1086</v>
      </c>
      <c r="O540" s="11" t="s">
        <v>769</v>
      </c>
      <c r="P540" s="31">
        <v>2</v>
      </c>
      <c r="Q540" s="31">
        <v>0</v>
      </c>
      <c r="R540" s="262">
        <v>2</v>
      </c>
      <c r="S540" s="31">
        <v>4</v>
      </c>
      <c r="T540" s="181"/>
      <c r="U540" s="31">
        <v>15</v>
      </c>
      <c r="V540" s="31">
        <f>IF(W540="","",IFERROR(INDEX(Docentes!C:C,MATCH(W540,Docentes!D:D,0)),"NUEVO"))</f>
        <v>70688751</v>
      </c>
      <c r="W540" s="809" t="s">
        <v>641</v>
      </c>
      <c r="X540" s="274" t="s">
        <v>167</v>
      </c>
      <c r="Y540" s="31" t="s">
        <v>1088</v>
      </c>
      <c r="Z540" s="789" t="s">
        <v>1089</v>
      </c>
      <c r="AA540" s="31"/>
      <c r="AB540" s="31" t="s">
        <v>1092</v>
      </c>
      <c r="AC540" s="31"/>
      <c r="AD540" s="31"/>
      <c r="AE540" s="31"/>
      <c r="AF540" s="31" t="s">
        <v>1088</v>
      </c>
      <c r="AG540" s="31" t="str">
        <f t="shared" si="317"/>
        <v>T</v>
      </c>
      <c r="AH540" s="31">
        <v>3</v>
      </c>
      <c r="AI540" s="31">
        <v>18</v>
      </c>
      <c r="AJ540" s="31">
        <v>30</v>
      </c>
      <c r="AK540" s="31">
        <v>20</v>
      </c>
      <c r="AL540" s="31">
        <v>10</v>
      </c>
      <c r="AM540" s="31">
        <f t="shared" si="318"/>
        <v>1.9999999999999993</v>
      </c>
      <c r="AN540" s="792">
        <f t="shared" si="319"/>
        <v>0.77083333333333337</v>
      </c>
      <c r="AO540" s="792">
        <f t="shared" si="320"/>
        <v>0.84027777777777779</v>
      </c>
      <c r="AP540" s="31" t="str" cm="1">
        <f t="array" ref="AP540">IF(W540="","",IF(SUMPRODUCT((W540=$W$6:$W$1560)*(AH540=$AH$6:$AH$1560)*(AN540=$AN$6:$AN$1560)*(AO540=$AO$6:$AO$1560)*(ROW($W$6:$W$1560)&lt;&gt;ROW(W540))*((R540=0)*($R$6:$R$1560&gt;0)+(R540&gt;0)*($R$6:$R$1560=0)))&gt;0,"SALONES UNIDOS",IF(SUMPRODUCT((W540=$W$6:$W$1560)*(AH540=$AH$6:$AH$1560)*((AN540&lt;$AO$6:$AO$1560)*(AO540&gt;$AN$6:$AN$1560))*(ROW($W$6:$W$1560)&lt;&gt;ROW(W540)))&gt;0,"CRUZADO","Sin cruce")))</f>
        <v>Sin cruce</v>
      </c>
      <c r="AQ540" s="792" t="str">
        <f t="shared" si="321"/>
        <v>AF10PRINCIPALB</v>
      </c>
      <c r="AR540" s="792" t="str" cm="1">
        <f t="array" ref="AR540">IF(AQ540="","",IF(SUMPRODUCT((AQ540=$AQ$6:$AQ$1560)*(AH540=$AH$6:$AH$1560)*(AN540=$AN$6:$AN$1560)*(AO540=$AO$6:$AO$1560)*(ROW($AQ$6:$AQ$1560)&lt;&gt;ROW(AQ540))*((R540=0)*($R$6:$R$1560&gt;0)+(R540&gt;0)*($R$6:$R$1560=0)))&gt;0,"SALONES UNIDOS",IF(SUMPRODUCT((AQ540=$AQ$6:$AQ$1560)*(AH540=$AH$6:$AH$1560)*((AN540&lt;$AO$6:$AO$1560)*(AO540&gt;$AN$6:$AN$1560))*(ROW($AQ$6:$AQ$1560)&lt;&gt;ROW(AQ540)))&gt;0,"CRUZADO","Sin cruce")))</f>
        <v>Sin cruce</v>
      </c>
    </row>
    <row r="541" spans="3:44" s="8" customFormat="1" ht="18.75" hidden="1" customHeight="1">
      <c r="C541" s="11" t="s">
        <v>1081</v>
      </c>
      <c r="D541" s="31" t="s">
        <v>1082</v>
      </c>
      <c r="E541" s="31">
        <v>20261</v>
      </c>
      <c r="F541" s="11" t="s">
        <v>23</v>
      </c>
      <c r="G541" s="11" t="s">
        <v>20</v>
      </c>
      <c r="H541" s="11" t="s">
        <v>15</v>
      </c>
      <c r="I541" s="11">
        <v>10</v>
      </c>
      <c r="J541" s="11" t="s">
        <v>26</v>
      </c>
      <c r="K541" s="803" t="s">
        <v>1558</v>
      </c>
      <c r="L541" s="35" t="s">
        <v>1318</v>
      </c>
      <c r="M541" s="31" t="s">
        <v>1101</v>
      </c>
      <c r="N541" s="31" t="s">
        <v>1086</v>
      </c>
      <c r="O541" s="11" t="s">
        <v>769</v>
      </c>
      <c r="P541" s="31">
        <v>1</v>
      </c>
      <c r="Q541" s="31">
        <v>4</v>
      </c>
      <c r="R541" s="262">
        <v>5</v>
      </c>
      <c r="S541" s="31">
        <v>6</v>
      </c>
      <c r="T541" s="181"/>
      <c r="U541" s="31">
        <v>15</v>
      </c>
      <c r="V541" s="31">
        <f>IF(W541="","",IFERROR(INDEX(Docentes!C:C,MATCH(W541,Docentes!D:D,0)),"NUEVO"))</f>
        <v>26629386</v>
      </c>
      <c r="W541" s="678" t="s">
        <v>965</v>
      </c>
      <c r="X541" s="274" t="s">
        <v>167</v>
      </c>
      <c r="Y541" s="31" t="s">
        <v>1088</v>
      </c>
      <c r="Z541" s="789" t="s">
        <v>1089</v>
      </c>
      <c r="AA541" s="31"/>
      <c r="AB541" s="31" t="s">
        <v>1092</v>
      </c>
      <c r="AC541" s="31"/>
      <c r="AD541" s="31"/>
      <c r="AE541" s="31"/>
      <c r="AF541" s="31" t="s">
        <v>1088</v>
      </c>
      <c r="AG541" s="31" t="str">
        <f t="shared" ref="AG541" si="322">IF(AND(P541&gt;0,Q541&gt;0),"TP",IF(AND(P541&gt;0,Q541=0),"T","P"))</f>
        <v>TP</v>
      </c>
      <c r="AH541" s="31">
        <v>2</v>
      </c>
      <c r="AI541" s="31">
        <v>19</v>
      </c>
      <c r="AJ541" s="31">
        <v>20</v>
      </c>
      <c r="AK541" s="31">
        <v>23</v>
      </c>
      <c r="AL541" s="31">
        <v>30</v>
      </c>
      <c r="AM541" s="31">
        <f t="shared" ref="AM541" si="323">IF(R541=0,0,IF(AI541="",R541,IF(X541="HIBRIDO VIRTUAL",0,((((AK541/24)+(AL541/1440))-((AI541/24)+(AJ541/1440)))*1440/50))))</f>
        <v>5.0000000000000044</v>
      </c>
      <c r="AN541" s="792">
        <f t="shared" ref="AN541" si="324">AI541/24+AJ541/1440</f>
        <v>0.80555555555555547</v>
      </c>
      <c r="AO541" s="792">
        <f t="shared" ref="AO541" si="325">AK541/24+AL541/1440</f>
        <v>0.97916666666666674</v>
      </c>
      <c r="AP541" s="31" t="str" cm="1">
        <f t="array" ref="AP541">IF(W541="","",IF(SUMPRODUCT((W541=$W$6:$W$1560)*(AH541=$AH$6:$AH$1560)*(AN541=$AN$6:$AN$1560)*(AO541=$AO$6:$AO$1560)*(ROW($W$6:$W$1560)&lt;&gt;ROW(W541))*((R541=0)*($R$6:$R$1560&gt;0)+(R541&gt;0)*($R$6:$R$1560=0)))&gt;0,"SALONES UNIDOS",IF(SUMPRODUCT((W541=$W$6:$W$1560)*(AH541=$AH$6:$AH$1560)*((AN541&lt;$AO$6:$AO$1560)*(AO541&gt;$AN$6:$AN$1560))*(ROW($W$6:$W$1560)&lt;&gt;ROW(W541)))&gt;0,"CRUZADO","Sin cruce")))</f>
        <v>Sin cruce</v>
      </c>
      <c r="AQ541" s="792" t="str">
        <f t="shared" ref="AQ541" si="326">TRIM(CONCATENATE(H541,I541,F541,J541))</f>
        <v>AF10PRINCIPALB</v>
      </c>
      <c r="AR541" s="792" t="str" cm="1">
        <f t="array" ref="AR541">IF(AQ541="","",IF(SUMPRODUCT((AQ541=$AQ$6:$AQ$1560)*(AH541=$AH$6:$AH$1560)*(AN541=$AN$6:$AN$1560)*(AO541=$AO$6:$AO$1560)*(ROW($AQ$6:$AQ$1560)&lt;&gt;ROW(AQ541))*((R541=0)*($R$6:$R$1560&gt;0)+(R541&gt;0)*($R$6:$R$1560=0)))&gt;0,"SALONES UNIDOS",IF(SUMPRODUCT((AQ541=$AQ$6:$AQ$1560)*(AH541=$AH$6:$AH$1560)*((AN541&lt;$AO$6:$AO$1560)*(AO541&gt;$AN$6:$AN$1560))*(ROW($AQ$6:$AQ$1560)&lt;&gt;ROW(AQ541)))&gt;0,"CRUZADO","Sin cruce")))</f>
        <v>Sin cruce</v>
      </c>
    </row>
    <row r="542" spans="3:44" s="8" customFormat="1" ht="18.75" hidden="1" customHeight="1">
      <c r="C542" s="11" t="s">
        <v>1081</v>
      </c>
      <c r="D542" s="31" t="s">
        <v>1082</v>
      </c>
      <c r="E542" s="31">
        <v>20261</v>
      </c>
      <c r="F542" s="11" t="s">
        <v>23</v>
      </c>
      <c r="G542" s="11" t="s">
        <v>20</v>
      </c>
      <c r="H542" s="11" t="s">
        <v>15</v>
      </c>
      <c r="I542" s="11">
        <v>10</v>
      </c>
      <c r="J542" s="11" t="s">
        <v>26</v>
      </c>
      <c r="K542" s="803" t="s">
        <v>1558</v>
      </c>
      <c r="L542" s="35" t="s">
        <v>1318</v>
      </c>
      <c r="M542" s="31" t="s">
        <v>1101</v>
      </c>
      <c r="N542" s="31" t="s">
        <v>1086</v>
      </c>
      <c r="O542" s="11" t="s">
        <v>769</v>
      </c>
      <c r="P542" s="31">
        <v>3</v>
      </c>
      <c r="Q542" s="31">
        <v>0</v>
      </c>
      <c r="R542" s="262">
        <v>3</v>
      </c>
      <c r="S542" s="31">
        <v>6</v>
      </c>
      <c r="T542" s="181"/>
      <c r="U542" s="31">
        <v>15</v>
      </c>
      <c r="V542" s="31">
        <f>IF(W542="","",IFERROR(INDEX(Docentes!C:C,MATCH(W542,Docentes!D:D,0)),"NUEVO"))</f>
        <v>26629386</v>
      </c>
      <c r="W542" s="678" t="s">
        <v>965</v>
      </c>
      <c r="X542" s="274" t="s">
        <v>167</v>
      </c>
      <c r="Y542" s="31" t="s">
        <v>1088</v>
      </c>
      <c r="Z542" s="789" t="s">
        <v>1089</v>
      </c>
      <c r="AA542" s="31"/>
      <c r="AB542" s="31" t="s">
        <v>1092</v>
      </c>
      <c r="AC542" s="31"/>
      <c r="AD542" s="31"/>
      <c r="AE542" s="31"/>
      <c r="AF542" s="31" t="s">
        <v>1088</v>
      </c>
      <c r="AG542" s="31" t="str">
        <f t="shared" si="317"/>
        <v>T</v>
      </c>
      <c r="AH542" s="31">
        <v>1</v>
      </c>
      <c r="AI542" s="31">
        <v>18</v>
      </c>
      <c r="AJ542" s="31">
        <v>30</v>
      </c>
      <c r="AK542" s="31">
        <v>21</v>
      </c>
      <c r="AL542" s="31">
        <v>0</v>
      </c>
      <c r="AM542" s="31">
        <f t="shared" si="318"/>
        <v>2.9999999999999987</v>
      </c>
      <c r="AN542" s="792">
        <f t="shared" si="319"/>
        <v>0.77083333333333337</v>
      </c>
      <c r="AO542" s="792">
        <f t="shared" si="320"/>
        <v>0.875</v>
      </c>
      <c r="AP542" s="31" t="str" cm="1">
        <f t="array" ref="AP542">IF(W542="","",IF(SUMPRODUCT((W542=$W$6:$W$1560)*(AH542=$AH$6:$AH$1560)*(AN542=$AN$6:$AN$1560)*(AO542=$AO$6:$AO$1560)*(ROW($W$6:$W$1560)&lt;&gt;ROW(W542))*((R542=0)*($R$6:$R$1560&gt;0)+(R542&gt;0)*($R$6:$R$1560=0)))&gt;0,"SALONES UNIDOS",IF(SUMPRODUCT((W542=$W$6:$W$1560)*(AH542=$AH$6:$AH$1560)*((AN542&lt;$AO$6:$AO$1560)*(AO542&gt;$AN$6:$AN$1560))*(ROW($W$6:$W$1560)&lt;&gt;ROW(W542)))&gt;0,"CRUZADO","Sin cruce")))</f>
        <v>Sin cruce</v>
      </c>
      <c r="AQ542" s="792" t="str">
        <f t="shared" si="321"/>
        <v>AF10PRINCIPALB</v>
      </c>
      <c r="AR542" s="792" t="str" cm="1">
        <f t="array" ref="AR542">IF(AQ542="","",IF(SUMPRODUCT((AQ542=$AQ$6:$AQ$1560)*(AH542=$AH$6:$AH$1560)*(AN542=$AN$6:$AN$1560)*(AO542=$AO$6:$AO$1560)*(ROW($AQ$6:$AQ$1560)&lt;&gt;ROW(AQ542))*((R542=0)*($R$6:$R$1560&gt;0)+(R542&gt;0)*($R$6:$R$1560=0)))&gt;0,"SALONES UNIDOS",IF(SUMPRODUCT((AQ542=$AQ$6:$AQ$1560)*(AH542=$AH$6:$AH$1560)*((AN542&lt;$AO$6:$AO$1560)*(AO542&gt;$AN$6:$AN$1560))*(ROW($AQ$6:$AQ$1560)&lt;&gt;ROW(AQ542)))&gt;0,"CRUZADO","Sin cruce")))</f>
        <v>Sin cruce</v>
      </c>
    </row>
    <row r="543" spans="3:44" s="8" customFormat="1" ht="18.75" hidden="1" customHeight="1">
      <c r="C543" s="11" t="s">
        <v>1081</v>
      </c>
      <c r="D543" s="31" t="s">
        <v>1082</v>
      </c>
      <c r="E543" s="31">
        <v>20261</v>
      </c>
      <c r="F543" s="11" t="s">
        <v>23</v>
      </c>
      <c r="G543" s="11" t="s">
        <v>20</v>
      </c>
      <c r="H543" s="11" t="s">
        <v>15</v>
      </c>
      <c r="I543" s="11">
        <v>10</v>
      </c>
      <c r="J543" s="11" t="s">
        <v>26</v>
      </c>
      <c r="K543" s="803" t="s">
        <v>1566</v>
      </c>
      <c r="L543" s="35" t="s">
        <v>1567</v>
      </c>
      <c r="M543" s="31" t="s">
        <v>1085</v>
      </c>
      <c r="N543" s="31" t="s">
        <v>1086</v>
      </c>
      <c r="O543" s="11" t="s">
        <v>769</v>
      </c>
      <c r="P543" s="31">
        <v>3</v>
      </c>
      <c r="Q543" s="31">
        <v>0</v>
      </c>
      <c r="R543" s="262">
        <v>3</v>
      </c>
      <c r="S543" s="31">
        <v>4</v>
      </c>
      <c r="T543" s="181"/>
      <c r="U543" s="31">
        <v>15</v>
      </c>
      <c r="V543" s="31">
        <f>IF(W543="","",IFERROR(INDEX(Docentes!C:C,MATCH(W543,Docentes!D:D,0)),"NUEVO"))</f>
        <v>70688751</v>
      </c>
      <c r="W543" s="809" t="s">
        <v>641</v>
      </c>
      <c r="X543" s="274" t="s">
        <v>167</v>
      </c>
      <c r="Y543" s="31" t="s">
        <v>1088</v>
      </c>
      <c r="Z543" s="789" t="s">
        <v>1089</v>
      </c>
      <c r="AA543" s="31"/>
      <c r="AB543" s="31" t="s">
        <v>1092</v>
      </c>
      <c r="AC543" s="31"/>
      <c r="AD543" s="31"/>
      <c r="AE543" s="31"/>
      <c r="AF543" s="31" t="s">
        <v>1088</v>
      </c>
      <c r="AG543" s="31" t="str">
        <f t="shared" si="317"/>
        <v>T</v>
      </c>
      <c r="AH543" s="31">
        <v>3</v>
      </c>
      <c r="AI543" s="31">
        <v>21</v>
      </c>
      <c r="AJ543" s="31">
        <v>0</v>
      </c>
      <c r="AK543" s="31">
        <v>23</v>
      </c>
      <c r="AL543" s="31">
        <v>30</v>
      </c>
      <c r="AM543" s="31">
        <f t="shared" si="318"/>
        <v>3.0000000000000022</v>
      </c>
      <c r="AN543" s="792">
        <f t="shared" si="319"/>
        <v>0.875</v>
      </c>
      <c r="AO543" s="792">
        <f t="shared" si="320"/>
        <v>0.97916666666666674</v>
      </c>
      <c r="AP543" s="31" t="str" cm="1">
        <f t="array" ref="AP543">IF(W543="","",IF(SUMPRODUCT((W543=$W$6:$W$1560)*(AH543=$AH$6:$AH$1560)*(AN543=$AN$6:$AN$1560)*(AO543=$AO$6:$AO$1560)*(ROW($W$6:$W$1560)&lt;&gt;ROW(W543))*((R543=0)*($R$6:$R$1560&gt;0)+(R543&gt;0)*($R$6:$R$1560=0)))&gt;0,"SALONES UNIDOS",IF(SUMPRODUCT((W543=$W$6:$W$1560)*(AH543=$AH$6:$AH$1560)*((AN543&lt;$AO$6:$AO$1560)*(AO543&gt;$AN$6:$AN$1560))*(ROW($W$6:$W$1560)&lt;&gt;ROW(W543)))&gt;0,"CRUZADO","Sin cruce")))</f>
        <v>Sin cruce</v>
      </c>
      <c r="AQ543" s="792" t="str">
        <f t="shared" si="321"/>
        <v>AF10PRINCIPALB</v>
      </c>
      <c r="AR543" s="792" t="str" cm="1">
        <f t="array" ref="AR543">IF(AQ543="","",IF(SUMPRODUCT((AQ543=$AQ$6:$AQ$1560)*(AH543=$AH$6:$AH$1560)*(AN543=$AN$6:$AN$1560)*(AO543=$AO$6:$AO$1560)*(ROW($AQ$6:$AQ$1560)&lt;&gt;ROW(AQ543))*((R543=0)*($R$6:$R$1560&gt;0)+(R543&gt;0)*($R$6:$R$1560=0)))&gt;0,"SALONES UNIDOS",IF(SUMPRODUCT((AQ543=$AQ$6:$AQ$1560)*(AH543=$AH$6:$AH$1560)*((AN543&lt;$AO$6:$AO$1560)*(AO543&gt;$AN$6:$AN$1560))*(ROW($AQ$6:$AQ$1560)&lt;&gt;ROW(AQ543)))&gt;0,"CRUZADO","Sin cruce")))</f>
        <v>Sin cruce</v>
      </c>
    </row>
    <row r="544" spans="3:44" s="8" customFormat="1" ht="18.75" hidden="1" customHeight="1">
      <c r="C544" s="11" t="s">
        <v>1081</v>
      </c>
      <c r="D544" s="31" t="s">
        <v>1082</v>
      </c>
      <c r="E544" s="31">
        <v>20261</v>
      </c>
      <c r="F544" s="11" t="s">
        <v>23</v>
      </c>
      <c r="G544" s="11" t="s">
        <v>20</v>
      </c>
      <c r="H544" s="11" t="s">
        <v>15</v>
      </c>
      <c r="I544" s="11">
        <v>10</v>
      </c>
      <c r="J544" s="11" t="s">
        <v>26</v>
      </c>
      <c r="K544" s="803" t="s">
        <v>1566</v>
      </c>
      <c r="L544" s="35" t="s">
        <v>1567</v>
      </c>
      <c r="M544" s="31" t="s">
        <v>1085</v>
      </c>
      <c r="N544" s="31" t="s">
        <v>1086</v>
      </c>
      <c r="O544" s="11" t="s">
        <v>731</v>
      </c>
      <c r="P544" s="31">
        <v>0</v>
      </c>
      <c r="Q544" s="31">
        <v>2</v>
      </c>
      <c r="R544" s="262">
        <v>2</v>
      </c>
      <c r="S544" s="31">
        <v>4</v>
      </c>
      <c r="T544" s="181"/>
      <c r="U544" s="31">
        <v>15</v>
      </c>
      <c r="V544" s="31">
        <f>IF(W544="","",IFERROR(INDEX(Docentes!C:C,MATCH(W544,Docentes!D:D,0)),"NUEVO"))</f>
        <v>70688751</v>
      </c>
      <c r="W544" s="809" t="s">
        <v>641</v>
      </c>
      <c r="X544" s="274" t="s">
        <v>167</v>
      </c>
      <c r="Y544" s="31" t="s">
        <v>1088</v>
      </c>
      <c r="Z544" s="789" t="s">
        <v>1089</v>
      </c>
      <c r="AA544" s="31"/>
      <c r="AB544" s="31" t="s">
        <v>1092</v>
      </c>
      <c r="AC544" s="31"/>
      <c r="AD544" s="31"/>
      <c r="AE544" s="31"/>
      <c r="AF544" s="31" t="s">
        <v>1088</v>
      </c>
      <c r="AG544" s="31" t="str">
        <f t="shared" si="317"/>
        <v>P</v>
      </c>
      <c r="AH544" s="31">
        <v>5</v>
      </c>
      <c r="AI544" s="31">
        <v>19</v>
      </c>
      <c r="AJ544" s="31">
        <v>20</v>
      </c>
      <c r="AK544" s="31">
        <v>21</v>
      </c>
      <c r="AL544" s="31">
        <v>0</v>
      </c>
      <c r="AM544" s="31">
        <f t="shared" si="318"/>
        <v>2.0000000000000027</v>
      </c>
      <c r="AN544" s="792">
        <f t="shared" si="319"/>
        <v>0.80555555555555547</v>
      </c>
      <c r="AO544" s="792">
        <f t="shared" si="320"/>
        <v>0.875</v>
      </c>
      <c r="AP544" s="31" t="str" cm="1">
        <f t="array" ref="AP544">IF(W544="","",IF(SUMPRODUCT((W544=$W$6:$W$1560)*(AH544=$AH$6:$AH$1560)*(AN544=$AN$6:$AN$1560)*(AO544=$AO$6:$AO$1560)*(ROW($W$6:$W$1560)&lt;&gt;ROW(W544))*((R544=0)*($R$6:$R$1560&gt;0)+(R544&gt;0)*($R$6:$R$1560=0)))&gt;0,"SALONES UNIDOS",IF(SUMPRODUCT((W544=$W$6:$W$1560)*(AH544=$AH$6:$AH$1560)*((AN544&lt;$AO$6:$AO$1560)*(AO544&gt;$AN$6:$AN$1560))*(ROW($W$6:$W$1560)&lt;&gt;ROW(W544)))&gt;0,"CRUZADO","Sin cruce")))</f>
        <v>Sin cruce</v>
      </c>
      <c r="AQ544" s="792" t="str">
        <f t="shared" si="321"/>
        <v>AF10PRINCIPALB</v>
      </c>
      <c r="AR544" s="792" t="str" cm="1">
        <f t="array" ref="AR544">IF(AQ544="","",IF(SUMPRODUCT((AQ544=$AQ$6:$AQ$1560)*(AH544=$AH$6:$AH$1560)*(AN544=$AN$6:$AN$1560)*(AO544=$AO$6:$AO$1560)*(ROW($AQ$6:$AQ$1560)&lt;&gt;ROW(AQ544))*((R544=0)*($R$6:$R$1560&gt;0)+(R544&gt;0)*($R$6:$R$1560=0)))&gt;0,"SALONES UNIDOS",IF(SUMPRODUCT((AQ544=$AQ$6:$AQ$1560)*(AH544=$AH$6:$AH$1560)*((AN544&lt;$AO$6:$AO$1560)*(AO544&gt;$AN$6:$AN$1560))*(ROW($AQ$6:$AQ$1560)&lt;&gt;ROW(AQ544)))&gt;0,"CRUZADO","Sin cruce")))</f>
        <v>Sin cruce</v>
      </c>
    </row>
    <row r="545" spans="3:44" s="8" customFormat="1" ht="18.75" hidden="1" customHeight="1">
      <c r="C545" s="11" t="s">
        <v>1081</v>
      </c>
      <c r="D545" s="31" t="s">
        <v>1082</v>
      </c>
      <c r="E545" s="31">
        <v>20261</v>
      </c>
      <c r="F545" s="11" t="s">
        <v>23</v>
      </c>
      <c r="G545" s="11" t="s">
        <v>20</v>
      </c>
      <c r="H545" s="11" t="s">
        <v>15</v>
      </c>
      <c r="I545" s="11">
        <v>10</v>
      </c>
      <c r="J545" s="11" t="s">
        <v>26</v>
      </c>
      <c r="K545" s="803" t="s">
        <v>1568</v>
      </c>
      <c r="L545" s="35" t="s">
        <v>1115</v>
      </c>
      <c r="M545" s="31" t="s">
        <v>1085</v>
      </c>
      <c r="N545" s="31" t="s">
        <v>1086</v>
      </c>
      <c r="O545" s="11" t="s">
        <v>731</v>
      </c>
      <c r="P545" s="31">
        <v>3</v>
      </c>
      <c r="Q545" s="31">
        <v>2</v>
      </c>
      <c r="R545" s="262">
        <v>5</v>
      </c>
      <c r="S545" s="31">
        <v>4</v>
      </c>
      <c r="T545" s="181"/>
      <c r="U545" s="31">
        <v>15</v>
      </c>
      <c r="V545" s="31">
        <f>IF(W545="","",IFERROR(INDEX(Docentes!C:C,MATCH(W545,Docentes!D:D,0)),"NUEVO"))</f>
        <v>42963458</v>
      </c>
      <c r="W545" s="809" t="s">
        <v>568</v>
      </c>
      <c r="X545" s="274" t="s">
        <v>167</v>
      </c>
      <c r="Y545" s="31" t="s">
        <v>1088</v>
      </c>
      <c r="Z545" s="789" t="s">
        <v>1089</v>
      </c>
      <c r="AA545" s="31"/>
      <c r="AB545" s="31" t="s">
        <v>1092</v>
      </c>
      <c r="AC545" s="31"/>
      <c r="AD545" s="31"/>
      <c r="AE545" s="31"/>
      <c r="AF545" s="31" t="s">
        <v>1088</v>
      </c>
      <c r="AG545" s="31" t="str">
        <f t="shared" si="317"/>
        <v>TP</v>
      </c>
      <c r="AH545" s="31">
        <v>4</v>
      </c>
      <c r="AI545" s="31">
        <v>19</v>
      </c>
      <c r="AJ545" s="31">
        <v>20</v>
      </c>
      <c r="AK545" s="31">
        <v>23</v>
      </c>
      <c r="AL545" s="31">
        <v>30</v>
      </c>
      <c r="AM545" s="31">
        <f t="shared" si="318"/>
        <v>5.0000000000000044</v>
      </c>
      <c r="AN545" s="792">
        <f t="shared" si="319"/>
        <v>0.80555555555555547</v>
      </c>
      <c r="AO545" s="792">
        <f t="shared" si="320"/>
        <v>0.97916666666666674</v>
      </c>
      <c r="AP545" s="31" t="str" cm="1">
        <f t="array" ref="AP545">IF(W545="","",IF(SUMPRODUCT((W545=$W$6:$W$1560)*(AH545=$AH$6:$AH$1560)*(AN545=$AN$6:$AN$1560)*(AO545=$AO$6:$AO$1560)*(ROW($W$6:$W$1560)&lt;&gt;ROW(W545))*((R545=0)*($R$6:$R$1560&gt;0)+(R545&gt;0)*($R$6:$R$1560=0)))&gt;0,"SALONES UNIDOS",IF(SUMPRODUCT((W545=$W$6:$W$1560)*(AH545=$AH$6:$AH$1560)*((AN545&lt;$AO$6:$AO$1560)*(AO545&gt;$AN$6:$AN$1560))*(ROW($W$6:$W$1560)&lt;&gt;ROW(W545)))&gt;0,"CRUZADO","Sin cruce")))</f>
        <v>Sin cruce</v>
      </c>
      <c r="AQ545" s="792" t="str">
        <f t="shared" si="321"/>
        <v>AF10PRINCIPALB</v>
      </c>
      <c r="AR545" s="792" t="str" cm="1">
        <f t="array" ref="AR545">IF(AQ545="","",IF(SUMPRODUCT((AQ545=$AQ$6:$AQ$1560)*(AH545=$AH$6:$AH$1560)*(AN545=$AN$6:$AN$1560)*(AO545=$AO$6:$AO$1560)*(ROW($AQ$6:$AQ$1560)&lt;&gt;ROW(AQ545))*((R545=0)*($R$6:$R$1560&gt;0)+(R545&gt;0)*($R$6:$R$1560=0)))&gt;0,"SALONES UNIDOS",IF(SUMPRODUCT((AQ545=$AQ$6:$AQ$1560)*(AH545=$AH$6:$AH$1560)*((AN545&lt;$AO$6:$AO$1560)*(AO545&gt;$AN$6:$AN$1560))*(ROW($AQ$6:$AQ$1560)&lt;&gt;ROW(AQ545)))&gt;0,"CRUZADO","Sin cruce")))</f>
        <v>Sin cruce</v>
      </c>
    </row>
    <row r="546" spans="3:44" s="8" customFormat="1" ht="18.75" hidden="1" customHeight="1">
      <c r="C546" s="11" t="s">
        <v>1081</v>
      </c>
      <c r="D546" s="31" t="s">
        <v>1082</v>
      </c>
      <c r="E546" s="31">
        <v>20261</v>
      </c>
      <c r="F546" s="11" t="s">
        <v>23</v>
      </c>
      <c r="G546" s="11" t="s">
        <v>20</v>
      </c>
      <c r="H546" s="11" t="s">
        <v>15</v>
      </c>
      <c r="I546" s="11">
        <v>10</v>
      </c>
      <c r="J546" s="11" t="s">
        <v>26</v>
      </c>
      <c r="K546" s="803" t="s">
        <v>1569</v>
      </c>
      <c r="L546" s="35" t="s">
        <v>1570</v>
      </c>
      <c r="M546" s="31" t="s">
        <v>1085</v>
      </c>
      <c r="N546" s="31" t="s">
        <v>1124</v>
      </c>
      <c r="O546" s="11" t="s">
        <v>769</v>
      </c>
      <c r="P546" s="31">
        <v>3</v>
      </c>
      <c r="Q546" s="31">
        <v>0</v>
      </c>
      <c r="R546" s="262">
        <v>3</v>
      </c>
      <c r="S546" s="31">
        <v>3</v>
      </c>
      <c r="T546" s="181"/>
      <c r="U546" s="31">
        <v>15</v>
      </c>
      <c r="V546" s="31">
        <f>IF(W546="","",IFERROR(INDEX(Docentes!C:C,MATCH(W546,Docentes!D:D,0)),"NUEVO"))</f>
        <v>6105629</v>
      </c>
      <c r="W546" s="809" t="s">
        <v>505</v>
      </c>
      <c r="X546" s="274" t="s">
        <v>167</v>
      </c>
      <c r="Y546" s="31" t="s">
        <v>1088</v>
      </c>
      <c r="Z546" s="789" t="s">
        <v>1089</v>
      </c>
      <c r="AA546" s="31"/>
      <c r="AB546" s="31" t="s">
        <v>1092</v>
      </c>
      <c r="AC546" s="31"/>
      <c r="AD546" s="31"/>
      <c r="AE546" s="31"/>
      <c r="AF546" s="31" t="s">
        <v>1088</v>
      </c>
      <c r="AG546" s="31" t="str">
        <f t="shared" si="317"/>
        <v>T</v>
      </c>
      <c r="AH546" s="31">
        <v>1</v>
      </c>
      <c r="AI546" s="31">
        <v>21</v>
      </c>
      <c r="AJ546" s="31">
        <v>0</v>
      </c>
      <c r="AK546" s="31">
        <v>23</v>
      </c>
      <c r="AL546" s="31">
        <v>30</v>
      </c>
      <c r="AM546" s="31">
        <f t="shared" si="318"/>
        <v>3.0000000000000022</v>
      </c>
      <c r="AN546" s="792">
        <f t="shared" si="319"/>
        <v>0.875</v>
      </c>
      <c r="AO546" s="792">
        <f t="shared" si="320"/>
        <v>0.97916666666666674</v>
      </c>
      <c r="AP546" s="31" t="str" cm="1">
        <f t="array" ref="AP546">IF(W546="","",IF(SUMPRODUCT((W546=$W$6:$W$1560)*(AH546=$AH$6:$AH$1560)*(AN546=$AN$6:$AN$1560)*(AO546=$AO$6:$AO$1560)*(ROW($W$6:$W$1560)&lt;&gt;ROW(W546))*((R546=0)*($R$6:$R$1560&gt;0)+(R546&gt;0)*($R$6:$R$1560=0)))&gt;0,"SALONES UNIDOS",IF(SUMPRODUCT((W546=$W$6:$W$1560)*(AH546=$AH$6:$AH$1560)*((AN546&lt;$AO$6:$AO$1560)*(AO546&gt;$AN$6:$AN$1560))*(ROW($W$6:$W$1560)&lt;&gt;ROW(W546)))&gt;0,"CRUZADO","Sin cruce")))</f>
        <v>Sin cruce</v>
      </c>
      <c r="AQ546" s="792" t="str">
        <f t="shared" si="321"/>
        <v>AF10PRINCIPALB</v>
      </c>
      <c r="AR546" s="792" t="str" cm="1">
        <f t="array" ref="AR546">IF(AQ546="","",IF(SUMPRODUCT((AQ546=$AQ$6:$AQ$1560)*(AH546=$AH$6:$AH$1560)*(AN546=$AN$6:$AN$1560)*(AO546=$AO$6:$AO$1560)*(ROW($AQ$6:$AQ$1560)&lt;&gt;ROW(AQ546))*((R546=0)*($R$6:$R$1560&gt;0)+(R546&gt;0)*($R$6:$R$1560=0)))&gt;0,"SALONES UNIDOS",IF(SUMPRODUCT((AQ546=$AQ$6:$AQ$1560)*(AH546=$AH$6:$AH$1560)*((AN546&lt;$AO$6:$AO$1560)*(AO546&gt;$AN$6:$AN$1560))*(ROW($AQ$6:$AQ$1560)&lt;&gt;ROW(AQ546)))&gt;0,"CRUZADO","Sin cruce")))</f>
        <v>Sin cruce</v>
      </c>
    </row>
    <row r="547" spans="3:44" s="8" customFormat="1" ht="18.75" customHeight="1">
      <c r="C547" s="11" t="s">
        <v>1081</v>
      </c>
      <c r="D547" s="31" t="s">
        <v>1571</v>
      </c>
      <c r="E547" s="31">
        <v>20261</v>
      </c>
      <c r="F547" s="11" t="s">
        <v>23</v>
      </c>
      <c r="G547" s="11" t="s">
        <v>20</v>
      </c>
      <c r="H547" s="11" t="s">
        <v>40</v>
      </c>
      <c r="I547" s="11">
        <v>1</v>
      </c>
      <c r="J547" s="11" t="s">
        <v>16</v>
      </c>
      <c r="K547" s="803" t="s">
        <v>1572</v>
      </c>
      <c r="L547" s="35" t="s">
        <v>1573</v>
      </c>
      <c r="M547" s="31" t="s">
        <v>1127</v>
      </c>
      <c r="N547" s="31" t="s">
        <v>1164</v>
      </c>
      <c r="O547" s="11" t="s">
        <v>731</v>
      </c>
      <c r="P547" s="31">
        <v>3</v>
      </c>
      <c r="Q547" s="31">
        <v>2</v>
      </c>
      <c r="R547" s="262">
        <v>5</v>
      </c>
      <c r="S547" s="31">
        <v>4</v>
      </c>
      <c r="T547" s="181"/>
      <c r="U547" s="31">
        <v>30</v>
      </c>
      <c r="V547" s="31">
        <f>IF(W547="","",IFERROR(INDEX(Docentes!C:C,MATCH(W547,Docentes!D:D,0)),"NUEVO"))</f>
        <v>45912781</v>
      </c>
      <c r="W547" s="128" t="s">
        <v>673</v>
      </c>
      <c r="X547" s="793" t="s">
        <v>168</v>
      </c>
      <c r="Y547" s="31" t="s">
        <v>1182</v>
      </c>
      <c r="Z547" s="31" t="s">
        <v>1089</v>
      </c>
      <c r="AA547" s="31" t="s">
        <v>41</v>
      </c>
      <c r="AB547" s="31" t="s">
        <v>1574</v>
      </c>
      <c r="AC547" s="31">
        <v>48</v>
      </c>
      <c r="AD547" s="31"/>
      <c r="AE547" s="31"/>
      <c r="AF547" s="31" t="s">
        <v>1182</v>
      </c>
      <c r="AG547" s="31" t="s">
        <v>170</v>
      </c>
      <c r="AH547" s="31">
        <v>2</v>
      </c>
      <c r="AI547" s="31">
        <v>7</v>
      </c>
      <c r="AJ547" s="31">
        <v>40</v>
      </c>
      <c r="AK547" s="31">
        <v>11</v>
      </c>
      <c r="AL547" s="31">
        <v>50</v>
      </c>
      <c r="AM547" s="31">
        <f t="shared" si="318"/>
        <v>4.9999999999999982</v>
      </c>
      <c r="AN547" s="792">
        <f t="shared" si="319"/>
        <v>0.31944444444444448</v>
      </c>
      <c r="AO547" s="792">
        <f t="shared" si="320"/>
        <v>0.49305555555555552</v>
      </c>
      <c r="AP547" s="31" t="str" cm="1">
        <f t="array" ref="AP547">IF(W547="","",IF(SUMPRODUCT((W547=$W$6:$W$1560)*(AH547=$AH$6:$AH$1560)*(AN547=$AN$6:$AN$1560)*(AO547=$AO$6:$AO$1560)*(ROW($W$6:$W$1560)&lt;&gt;ROW(W547))*((R547=0)*($R$6:$R$1560&gt;0)+(R547&gt;0)*($R$6:$R$1560=0)))&gt;0,"SALONES UNIDOS",IF(SUMPRODUCT((W547=$W$6:$W$1560)*(AH547=$AH$6:$AH$1560)*((AN547&lt;$AO$6:$AO$1560)*(AO547&gt;$AN$6:$AN$1560))*(ROW($W$6:$W$1560)&lt;&gt;ROW(W547)))&gt;0,"CRUZADO","Sin cruce")))</f>
        <v>Sin cruce</v>
      </c>
      <c r="AQ547" s="792" t="str">
        <f t="shared" si="321"/>
        <v>AR1PRINCIPALA</v>
      </c>
      <c r="AR547" s="792" t="str" cm="1">
        <f t="array" ref="AR547">IF(AQ547="","",IF(SUMPRODUCT((AQ547=$AQ$6:$AQ$1560)*(AH547=$AH$6:$AH$1560)*(AN547=$AN$6:$AN$1560)*(AO547=$AO$6:$AO$1560)*(ROW($AQ$6:$AQ$1560)&lt;&gt;ROW(AQ547))*((R547=0)*($R$6:$R$1560&gt;0)+(R547&gt;0)*($R$6:$R$1560=0)))&gt;0,"SALONES UNIDOS",IF(SUMPRODUCT((AQ547=$AQ$6:$AQ$1560)*(AH547=$AH$6:$AH$1560)*((AN547&lt;$AO$6:$AO$1560)*(AO547&gt;$AN$6:$AN$1560))*(ROW($AQ$6:$AQ$1560)&lt;&gt;ROW(AQ547)))&gt;0,"CRUZADO","Sin cruce")))</f>
        <v>Sin cruce</v>
      </c>
    </row>
    <row r="548" spans="3:44" s="8" customFormat="1" ht="18.75" customHeight="1">
      <c r="C548" s="11" t="s">
        <v>1081</v>
      </c>
      <c r="D548" s="31" t="s">
        <v>1571</v>
      </c>
      <c r="E548" s="31">
        <v>20261</v>
      </c>
      <c r="F548" s="11" t="s">
        <v>23</v>
      </c>
      <c r="G548" s="11" t="s">
        <v>20</v>
      </c>
      <c r="H548" s="11" t="s">
        <v>40</v>
      </c>
      <c r="I548" s="11">
        <v>1</v>
      </c>
      <c r="J548" s="11" t="s">
        <v>16</v>
      </c>
      <c r="K548" s="803" t="s">
        <v>1575</v>
      </c>
      <c r="L548" s="35" t="s">
        <v>1576</v>
      </c>
      <c r="M548" s="31" t="s">
        <v>1101</v>
      </c>
      <c r="N548" s="31" t="s">
        <v>1164</v>
      </c>
      <c r="O548" s="11" t="s">
        <v>731</v>
      </c>
      <c r="P548" s="31">
        <v>1</v>
      </c>
      <c r="Q548" s="31">
        <v>4</v>
      </c>
      <c r="R548" s="262">
        <v>5</v>
      </c>
      <c r="S548" s="31">
        <v>3</v>
      </c>
      <c r="T548" s="181"/>
      <c r="U548" s="31">
        <v>30</v>
      </c>
      <c r="V548" s="31">
        <f>IF(W548="","",IFERROR(INDEX(Docentes!C:C,MATCH(W548,Docentes!D:D,0)),"NUEVO"))</f>
        <v>45912781</v>
      </c>
      <c r="W548" s="128" t="s">
        <v>673</v>
      </c>
      <c r="X548" s="793" t="s">
        <v>168</v>
      </c>
      <c r="Y548" s="31" t="s">
        <v>1182</v>
      </c>
      <c r="Z548" s="31" t="s">
        <v>1089</v>
      </c>
      <c r="AA548" s="31" t="s">
        <v>16</v>
      </c>
      <c r="AB548" s="31" t="s">
        <v>1516</v>
      </c>
      <c r="AC548" s="31">
        <v>39</v>
      </c>
      <c r="AD548" s="31"/>
      <c r="AE548" s="31"/>
      <c r="AF548" s="31" t="s">
        <v>1182</v>
      </c>
      <c r="AG548" s="31" t="s">
        <v>170</v>
      </c>
      <c r="AH548" s="31">
        <v>1</v>
      </c>
      <c r="AI548" s="31">
        <v>7</v>
      </c>
      <c r="AJ548" s="31">
        <v>40</v>
      </c>
      <c r="AK548" s="31">
        <v>11</v>
      </c>
      <c r="AL548" s="31">
        <v>50</v>
      </c>
      <c r="AM548" s="31">
        <f t="shared" si="318"/>
        <v>4.9999999999999982</v>
      </c>
      <c r="AN548" s="792">
        <f t="shared" si="319"/>
        <v>0.31944444444444448</v>
      </c>
      <c r="AO548" s="792">
        <f t="shared" si="320"/>
        <v>0.49305555555555552</v>
      </c>
      <c r="AP548" s="31" t="str" cm="1">
        <f t="array" ref="AP548">IF(W548="","",IF(SUMPRODUCT((W548=$W$6:$W$1560)*(AH548=$AH$6:$AH$1560)*(AN548=$AN$6:$AN$1560)*(AO548=$AO$6:$AO$1560)*(ROW($W$6:$W$1560)&lt;&gt;ROW(W548))*((R548=0)*($R$6:$R$1560&gt;0)+(R548&gt;0)*($R$6:$R$1560=0)))&gt;0,"SALONES UNIDOS",IF(SUMPRODUCT((W548=$W$6:$W$1560)*(AH548=$AH$6:$AH$1560)*((AN548&lt;$AO$6:$AO$1560)*(AO548&gt;$AN$6:$AN$1560))*(ROW($W$6:$W$1560)&lt;&gt;ROW(W548)))&gt;0,"CRUZADO","Sin cruce")))</f>
        <v>Sin cruce</v>
      </c>
      <c r="AQ548" s="792" t="str">
        <f t="shared" si="321"/>
        <v>AR1PRINCIPALA</v>
      </c>
      <c r="AR548" s="792" t="str" cm="1">
        <f t="array" ref="AR548">IF(AQ548="","",IF(SUMPRODUCT((AQ548=$AQ$6:$AQ$1560)*(AH548=$AH$6:$AH$1560)*(AN548=$AN$6:$AN$1560)*(AO548=$AO$6:$AO$1560)*(ROW($AQ$6:$AQ$1560)&lt;&gt;ROW(AQ548))*((R548=0)*($R$6:$R$1560&gt;0)+(R548&gt;0)*($R$6:$R$1560=0)))&gt;0,"SALONES UNIDOS",IF(SUMPRODUCT((AQ548=$AQ$6:$AQ$1560)*(AH548=$AH$6:$AH$1560)*((AN548&lt;$AO$6:$AO$1560)*(AO548&gt;$AN$6:$AN$1560))*(ROW($AQ$6:$AQ$1560)&lt;&gt;ROW(AQ548)))&gt;0,"CRUZADO","Sin cruce")))</f>
        <v>Sin cruce</v>
      </c>
    </row>
    <row r="549" spans="3:44" s="8" customFormat="1" ht="18.75" customHeight="1">
      <c r="C549" s="11" t="s">
        <v>1081</v>
      </c>
      <c r="D549" s="31" t="s">
        <v>1571</v>
      </c>
      <c r="E549" s="31">
        <v>20261</v>
      </c>
      <c r="F549" s="11" t="s">
        <v>23</v>
      </c>
      <c r="G549" s="11" t="s">
        <v>20</v>
      </c>
      <c r="H549" s="11" t="s">
        <v>40</v>
      </c>
      <c r="I549" s="11">
        <v>1</v>
      </c>
      <c r="J549" s="11" t="s">
        <v>16</v>
      </c>
      <c r="K549" s="803" t="s">
        <v>1577</v>
      </c>
      <c r="L549" s="35" t="s">
        <v>1578</v>
      </c>
      <c r="M549" s="31" t="s">
        <v>1085</v>
      </c>
      <c r="N549" s="31" t="s">
        <v>1164</v>
      </c>
      <c r="O549" s="11" t="s">
        <v>731</v>
      </c>
      <c r="P549" s="31">
        <v>2</v>
      </c>
      <c r="Q549" s="31">
        <v>2</v>
      </c>
      <c r="R549" s="262">
        <v>4</v>
      </c>
      <c r="S549" s="31">
        <v>3</v>
      </c>
      <c r="T549" s="181"/>
      <c r="U549" s="31">
        <v>30</v>
      </c>
      <c r="V549" s="31">
        <f>IF(W549="","",IFERROR(INDEX(Docentes!C:C,MATCH(W549,Docentes!D:D,0)),"NUEVO"))</f>
        <v>70066929</v>
      </c>
      <c r="W549" s="793" t="s">
        <v>687</v>
      </c>
      <c r="X549" s="793" t="s">
        <v>168</v>
      </c>
      <c r="Y549" s="31" t="s">
        <v>1182</v>
      </c>
      <c r="Z549" s="31" t="s">
        <v>1089</v>
      </c>
      <c r="AA549" s="31" t="s">
        <v>16</v>
      </c>
      <c r="AB549" s="31" t="s">
        <v>1516</v>
      </c>
      <c r="AC549" s="31">
        <v>39</v>
      </c>
      <c r="AD549" s="31"/>
      <c r="AE549" s="31"/>
      <c r="AF549" s="31" t="s">
        <v>1182</v>
      </c>
      <c r="AG549" s="31" t="s">
        <v>170</v>
      </c>
      <c r="AH549" s="31">
        <v>5</v>
      </c>
      <c r="AI549" s="31">
        <v>7</v>
      </c>
      <c r="AJ549" s="31">
        <v>40</v>
      </c>
      <c r="AK549" s="31">
        <v>11</v>
      </c>
      <c r="AL549" s="31">
        <v>0</v>
      </c>
      <c r="AM549" s="31">
        <f t="shared" si="318"/>
        <v>3.9999999999999987</v>
      </c>
      <c r="AN549" s="792">
        <f t="shared" si="319"/>
        <v>0.31944444444444448</v>
      </c>
      <c r="AO549" s="792">
        <f t="shared" si="320"/>
        <v>0.45833333333333331</v>
      </c>
      <c r="AP549" s="31" t="str" cm="1">
        <f t="array" ref="AP549">IF(W549="","",IF(SUMPRODUCT((W549=$W$6:$W$1560)*(AH549=$AH$6:$AH$1560)*(AN549=$AN$6:$AN$1560)*(AO549=$AO$6:$AO$1560)*(ROW($W$6:$W$1560)&lt;&gt;ROW(W549))*((R549=0)*($R$6:$R$1560&gt;0)+(R549&gt;0)*($R$6:$R$1560=0)))&gt;0,"SALONES UNIDOS",IF(SUMPRODUCT((W549=$W$6:$W$1560)*(AH549=$AH$6:$AH$1560)*((AN549&lt;$AO$6:$AO$1560)*(AO549&gt;$AN$6:$AN$1560))*(ROW($W$6:$W$1560)&lt;&gt;ROW(W549)))&gt;0,"CRUZADO","Sin cruce")))</f>
        <v>Sin cruce</v>
      </c>
      <c r="AQ549" s="792" t="str">
        <f t="shared" si="321"/>
        <v>AR1PRINCIPALA</v>
      </c>
      <c r="AR549" s="792" t="str" cm="1">
        <f t="array" ref="AR549">IF(AQ549="","",IF(SUMPRODUCT((AQ549=$AQ$6:$AQ$1560)*(AH549=$AH$6:$AH$1560)*(AN549=$AN$6:$AN$1560)*(AO549=$AO$6:$AO$1560)*(ROW($AQ$6:$AQ$1560)&lt;&gt;ROW(AQ549))*((R549=0)*($R$6:$R$1560&gt;0)+(R549&gt;0)*($R$6:$R$1560=0)))&gt;0,"SALONES UNIDOS",IF(SUMPRODUCT((AQ549=$AQ$6:$AQ$1560)*(AH549=$AH$6:$AH$1560)*((AN549&lt;$AO$6:$AO$1560)*(AO549&gt;$AN$6:$AN$1560))*(ROW($AQ$6:$AQ$1560)&lt;&gt;ROW(AQ549)))&gt;0,"CRUZADO","Sin cruce")))</f>
        <v>Sin cruce</v>
      </c>
    </row>
    <row r="550" spans="3:44" s="8" customFormat="1" ht="18.75" customHeight="1">
      <c r="C550" s="11" t="s">
        <v>1081</v>
      </c>
      <c r="D550" s="31" t="s">
        <v>1571</v>
      </c>
      <c r="E550" s="31">
        <v>20261</v>
      </c>
      <c r="F550" s="11" t="s">
        <v>23</v>
      </c>
      <c r="G550" s="11" t="s">
        <v>20</v>
      </c>
      <c r="H550" s="11" t="s">
        <v>40</v>
      </c>
      <c r="I550" s="11">
        <v>1</v>
      </c>
      <c r="J550" s="11" t="s">
        <v>16</v>
      </c>
      <c r="K550" s="803" t="s">
        <v>1579</v>
      </c>
      <c r="L550" s="35" t="s">
        <v>1335</v>
      </c>
      <c r="M550" s="31" t="s">
        <v>1127</v>
      </c>
      <c r="N550" s="31" t="s">
        <v>1164</v>
      </c>
      <c r="O550" s="11" t="s">
        <v>1580</v>
      </c>
      <c r="P550" s="31">
        <v>2</v>
      </c>
      <c r="Q550" s="31">
        <v>2</v>
      </c>
      <c r="R550" s="262">
        <v>4</v>
      </c>
      <c r="S550" s="31">
        <v>3</v>
      </c>
      <c r="T550" s="181"/>
      <c r="U550" s="31">
        <v>30</v>
      </c>
      <c r="V550" s="31">
        <f>IF(W550="","",IFERROR(INDEX(Docentes!C:C,MATCH(W550,Docentes!D:D,0)),"NUEVO"))</f>
        <v>43454918</v>
      </c>
      <c r="W550" s="693" t="s">
        <v>663</v>
      </c>
      <c r="X550" s="793" t="s">
        <v>167</v>
      </c>
      <c r="Y550" s="31" t="s">
        <v>1182</v>
      </c>
      <c r="Z550" s="31" t="s">
        <v>1089</v>
      </c>
      <c r="AA550" s="31"/>
      <c r="AB550" s="31"/>
      <c r="AC550" s="31"/>
      <c r="AD550" s="31"/>
      <c r="AE550" s="31"/>
      <c r="AF550" s="31" t="s">
        <v>1182</v>
      </c>
      <c r="AG550" s="31" t="s">
        <v>170</v>
      </c>
      <c r="AH550" s="31">
        <v>2</v>
      </c>
      <c r="AI550" s="31">
        <v>11</v>
      </c>
      <c r="AJ550" s="31">
        <v>50</v>
      </c>
      <c r="AK550" s="31">
        <v>15</v>
      </c>
      <c r="AL550" s="31">
        <v>10</v>
      </c>
      <c r="AM550" s="31">
        <f t="shared" si="318"/>
        <v>4</v>
      </c>
      <c r="AN550" s="792">
        <f t="shared" si="319"/>
        <v>0.49305555555555552</v>
      </c>
      <c r="AO550" s="792">
        <f t="shared" si="320"/>
        <v>0.63194444444444442</v>
      </c>
      <c r="AP550" s="31" t="str" cm="1">
        <f t="array" ref="AP550">IF(W550="","",IF(SUMPRODUCT((W550=$W$6:$W$1560)*(AH550=$AH$6:$AH$1560)*(AN550=$AN$6:$AN$1560)*(AO550=$AO$6:$AO$1560)*(ROW($W$6:$W$1560)&lt;&gt;ROW(W550))*((R550=0)*($R$6:$R$1560&gt;0)+(R550&gt;0)*($R$6:$R$1560=0)))&gt;0,"SALONES UNIDOS",IF(SUMPRODUCT((W550=$W$6:$W$1560)*(AH550=$AH$6:$AH$1560)*((AN550&lt;$AO$6:$AO$1560)*(AO550&gt;$AN$6:$AN$1560))*(ROW($W$6:$W$1560)&lt;&gt;ROW(W550)))&gt;0,"CRUZADO","Sin cruce")))</f>
        <v>Sin cruce</v>
      </c>
      <c r="AQ550" s="792" t="str">
        <f t="shared" si="321"/>
        <v>AR1PRINCIPALA</v>
      </c>
      <c r="AR550" s="792" t="str" cm="1">
        <f t="array" ref="AR550">IF(AQ550="","",IF(SUMPRODUCT((AQ550=$AQ$6:$AQ$1560)*(AH550=$AH$6:$AH$1560)*(AN550=$AN$6:$AN$1560)*(AO550=$AO$6:$AO$1560)*(ROW($AQ$6:$AQ$1560)&lt;&gt;ROW(AQ550))*((R550=0)*($R$6:$R$1560&gt;0)+(R550&gt;0)*($R$6:$R$1560=0)))&gt;0,"SALONES UNIDOS",IF(SUMPRODUCT((AQ550=$AQ$6:$AQ$1560)*(AH550=$AH$6:$AH$1560)*((AN550&lt;$AO$6:$AO$1560)*(AO550&gt;$AN$6:$AN$1560))*(ROW($AQ$6:$AQ$1560)&lt;&gt;ROW(AQ550)))&gt;0,"CRUZADO","Sin cruce")))</f>
        <v>Sin cruce</v>
      </c>
    </row>
    <row r="551" spans="3:44" s="8" customFormat="1" ht="18.75" customHeight="1">
      <c r="C551" s="11" t="s">
        <v>1081</v>
      </c>
      <c r="D551" s="31" t="s">
        <v>1571</v>
      </c>
      <c r="E551" s="31">
        <v>20261</v>
      </c>
      <c r="F551" s="11" t="s">
        <v>23</v>
      </c>
      <c r="G551" s="11" t="s">
        <v>20</v>
      </c>
      <c r="H551" s="11" t="s">
        <v>40</v>
      </c>
      <c r="I551" s="11">
        <v>1</v>
      </c>
      <c r="J551" s="11" t="s">
        <v>16</v>
      </c>
      <c r="K551" s="803" t="s">
        <v>1581</v>
      </c>
      <c r="L551" s="35" t="s">
        <v>1331</v>
      </c>
      <c r="M551" s="31" t="s">
        <v>1127</v>
      </c>
      <c r="N551" s="31" t="s">
        <v>1164</v>
      </c>
      <c r="O551" s="11" t="s">
        <v>731</v>
      </c>
      <c r="P551" s="31">
        <v>3</v>
      </c>
      <c r="Q551" s="31">
        <v>0</v>
      </c>
      <c r="R551" s="262">
        <v>3</v>
      </c>
      <c r="S551" s="31">
        <v>4</v>
      </c>
      <c r="T551" s="181"/>
      <c r="U551" s="31">
        <v>30</v>
      </c>
      <c r="V551" s="31">
        <f>IF(W551="","",IFERROR(INDEX(Docentes!C:C,MATCH(W551,Docentes!D:D,0)),"NUEVO"))</f>
        <v>15421219</v>
      </c>
      <c r="W551" s="793" t="s">
        <v>248</v>
      </c>
      <c r="X551" s="809" t="s">
        <v>168</v>
      </c>
      <c r="Y551" s="31" t="s">
        <v>1182</v>
      </c>
      <c r="Z551" s="31" t="s">
        <v>1089</v>
      </c>
      <c r="AA551" s="31" t="s">
        <v>16</v>
      </c>
      <c r="AB551" s="31" t="s">
        <v>1582</v>
      </c>
      <c r="AC551" s="31">
        <v>48</v>
      </c>
      <c r="AD551" s="31"/>
      <c r="AE551" s="31"/>
      <c r="AF551" s="31" t="s">
        <v>1182</v>
      </c>
      <c r="AG551" s="31" t="s">
        <v>1583</v>
      </c>
      <c r="AH551" s="31">
        <v>1</v>
      </c>
      <c r="AI551" s="31">
        <v>11</v>
      </c>
      <c r="AJ551" s="31">
        <v>50</v>
      </c>
      <c r="AK551" s="31">
        <v>14</v>
      </c>
      <c r="AL551" s="31">
        <v>20</v>
      </c>
      <c r="AM551" s="31">
        <f t="shared" si="318"/>
        <v>3.0000000000000004</v>
      </c>
      <c r="AN551" s="792">
        <f t="shared" si="319"/>
        <v>0.49305555555555552</v>
      </c>
      <c r="AO551" s="792">
        <f t="shared" si="320"/>
        <v>0.59722222222222221</v>
      </c>
      <c r="AP551" s="31" t="str" cm="1">
        <f t="array" ref="AP551">IF(W551="","",IF(SUMPRODUCT((W551=$W$6:$W$1560)*(AH551=$AH$6:$AH$1560)*(AN551=$AN$6:$AN$1560)*(AO551=$AO$6:$AO$1560)*(ROW($W$6:$W$1560)&lt;&gt;ROW(W551))*((R551=0)*($R$6:$R$1560&gt;0)+(R551&gt;0)*($R$6:$R$1560=0)))&gt;0,"SALONES UNIDOS",IF(SUMPRODUCT((W551=$W$6:$W$1560)*(AH551=$AH$6:$AH$1560)*((AN551&lt;$AO$6:$AO$1560)*(AO551&gt;$AN$6:$AN$1560))*(ROW($W$6:$W$1560)&lt;&gt;ROW(W551)))&gt;0,"CRUZADO","Sin cruce")))</f>
        <v>Sin cruce</v>
      </c>
      <c r="AQ551" s="792" t="str">
        <f t="shared" si="321"/>
        <v>AR1PRINCIPALA</v>
      </c>
      <c r="AR551" s="792" t="str" cm="1">
        <f t="array" ref="AR551">IF(AQ551="","",IF(SUMPRODUCT((AQ551=$AQ$6:$AQ$1560)*(AH551=$AH$6:$AH$1560)*(AN551=$AN$6:$AN$1560)*(AO551=$AO$6:$AO$1560)*(ROW($AQ$6:$AQ$1560)&lt;&gt;ROW(AQ551))*((R551=0)*($R$6:$R$1560&gt;0)+(R551&gt;0)*($R$6:$R$1560=0)))&gt;0,"SALONES UNIDOS",IF(SUMPRODUCT((AQ551=$AQ$6:$AQ$1560)*(AH551=$AH$6:$AH$1560)*((AN551&lt;$AO$6:$AO$1560)*(AO551&gt;$AN$6:$AN$1560))*(ROW($AQ$6:$AQ$1560)&lt;&gt;ROW(AQ551)))&gt;0,"CRUZADO","Sin cruce")))</f>
        <v>Sin cruce</v>
      </c>
    </row>
    <row r="552" spans="3:44" s="8" customFormat="1" ht="18.75" customHeight="1">
      <c r="C552" s="11" t="s">
        <v>1081</v>
      </c>
      <c r="D552" s="31" t="s">
        <v>1571</v>
      </c>
      <c r="E552" s="31">
        <v>20261</v>
      </c>
      <c r="F552" s="11" t="s">
        <v>23</v>
      </c>
      <c r="G552" s="11" t="s">
        <v>20</v>
      </c>
      <c r="H552" s="11" t="s">
        <v>40</v>
      </c>
      <c r="I552" s="11">
        <v>1</v>
      </c>
      <c r="J552" s="11" t="s">
        <v>16</v>
      </c>
      <c r="K552" s="803" t="s">
        <v>1581</v>
      </c>
      <c r="L552" s="35" t="s">
        <v>1331</v>
      </c>
      <c r="M552" s="31" t="s">
        <v>1127</v>
      </c>
      <c r="N552" s="31" t="s">
        <v>1164</v>
      </c>
      <c r="O552" s="11" t="s">
        <v>731</v>
      </c>
      <c r="P552" s="31">
        <v>0</v>
      </c>
      <c r="Q552" s="31">
        <v>2</v>
      </c>
      <c r="R552" s="262">
        <v>2</v>
      </c>
      <c r="S552" s="31">
        <v>4</v>
      </c>
      <c r="T552" s="181"/>
      <c r="U552" s="31">
        <v>30</v>
      </c>
      <c r="V552" s="31">
        <f>IF(W552="","",IFERROR(INDEX(Docentes!C:C,MATCH(W552,Docentes!D:D,0)),"NUEVO"))</f>
        <v>15421219</v>
      </c>
      <c r="W552" s="793" t="s">
        <v>248</v>
      </c>
      <c r="X552" s="809" t="s">
        <v>168</v>
      </c>
      <c r="Y552" s="31" t="s">
        <v>1182</v>
      </c>
      <c r="Z552" s="31" t="s">
        <v>1089</v>
      </c>
      <c r="AA552" s="31" t="s">
        <v>16</v>
      </c>
      <c r="AB552" s="31" t="s">
        <v>1522</v>
      </c>
      <c r="AC552" s="31">
        <v>34</v>
      </c>
      <c r="AD552" s="31"/>
      <c r="AE552" s="31"/>
      <c r="AF552" s="31" t="s">
        <v>1182</v>
      </c>
      <c r="AG552" s="31" t="s">
        <v>75</v>
      </c>
      <c r="AH552" s="31">
        <v>5</v>
      </c>
      <c r="AI552" s="31">
        <v>11</v>
      </c>
      <c r="AJ552" s="31">
        <v>50</v>
      </c>
      <c r="AK552" s="31">
        <v>13</v>
      </c>
      <c r="AL552" s="31">
        <v>30</v>
      </c>
      <c r="AM552" s="31">
        <f t="shared" ref="AM552" si="327">IF(R552=0,0,IF(AI552="",R552,IF(X552="HIBRIDO VIRTUAL",0,((((AK552/24)+(AL552/1440))-((AI552/24)+(AJ552/1440)))*1440/50))))</f>
        <v>2.0000000000000009</v>
      </c>
      <c r="AN552" s="792">
        <f t="shared" ref="AN552" si="328">AI552/24+AJ552/1440</f>
        <v>0.49305555555555552</v>
      </c>
      <c r="AO552" s="792">
        <f t="shared" ref="AO552" si="329">AK552/24+AL552/1440</f>
        <v>0.5625</v>
      </c>
      <c r="AP552" s="31" t="str" cm="1">
        <f t="array" ref="AP552">IF(W552="","",IF(SUMPRODUCT((W552=$W$6:$W$1560)*(AH552=$AH$6:$AH$1560)*(AN552=$AN$6:$AN$1560)*(AO552=$AO$6:$AO$1560)*(ROW($W$6:$W$1560)&lt;&gt;ROW(W552))*((R552=0)*($R$6:$R$1560&gt;0)+(R552&gt;0)*($R$6:$R$1560=0)))&gt;0,"SALONES UNIDOS",IF(SUMPRODUCT((W552=$W$6:$W$1560)*(AH552=$AH$6:$AH$1560)*((AN552&lt;$AO$6:$AO$1560)*(AO552&gt;$AN$6:$AN$1560))*(ROW($W$6:$W$1560)&lt;&gt;ROW(W552)))&gt;0,"CRUZADO","Sin cruce")))</f>
        <v>Sin cruce</v>
      </c>
      <c r="AQ552" s="792" t="str">
        <f t="shared" ref="AQ552" si="330">TRIM(CONCATENATE(H552,I552,F552,J552))</f>
        <v>AR1PRINCIPALA</v>
      </c>
      <c r="AR552" s="792" t="str" cm="1">
        <f t="array" ref="AR552">IF(AQ552="","",IF(SUMPRODUCT((AQ552=$AQ$6:$AQ$1560)*(AH552=$AH$6:$AH$1560)*(AN552=$AN$6:$AN$1560)*(AO552=$AO$6:$AO$1560)*(ROW($AQ$6:$AQ$1560)&lt;&gt;ROW(AQ552))*((R552=0)*($R$6:$R$1560&gt;0)+(R552&gt;0)*($R$6:$R$1560=0)))&gt;0,"SALONES UNIDOS",IF(SUMPRODUCT((AQ552=$AQ$6:$AQ$1560)*(AH552=$AH$6:$AH$1560)*((AN552&lt;$AO$6:$AO$1560)*(AO552&gt;$AN$6:$AN$1560))*(ROW($AQ$6:$AQ$1560)&lt;&gt;ROW(AQ552)))&gt;0,"CRUZADO","Sin cruce")))</f>
        <v>Sin cruce</v>
      </c>
    </row>
    <row r="553" spans="3:44" s="8" customFormat="1" ht="18.75" customHeight="1">
      <c r="C553" s="11" t="s">
        <v>1081</v>
      </c>
      <c r="D553" s="31" t="s">
        <v>1571</v>
      </c>
      <c r="E553" s="31">
        <v>20261</v>
      </c>
      <c r="F553" s="11" t="s">
        <v>23</v>
      </c>
      <c r="G553" s="11" t="s">
        <v>20</v>
      </c>
      <c r="H553" s="11" t="s">
        <v>40</v>
      </c>
      <c r="I553" s="11">
        <v>1</v>
      </c>
      <c r="J553" s="11" t="s">
        <v>16</v>
      </c>
      <c r="K553" s="803" t="s">
        <v>1584</v>
      </c>
      <c r="L553" s="35" t="s">
        <v>1188</v>
      </c>
      <c r="M553" s="31" t="s">
        <v>1127</v>
      </c>
      <c r="N553" s="31" t="s">
        <v>1164</v>
      </c>
      <c r="O553" s="11" t="s">
        <v>769</v>
      </c>
      <c r="P553" s="31">
        <v>3</v>
      </c>
      <c r="Q553" s="31">
        <v>2</v>
      </c>
      <c r="R553" s="262">
        <v>5</v>
      </c>
      <c r="S553" s="31">
        <v>4</v>
      </c>
      <c r="T553" s="181"/>
      <c r="U553" s="31">
        <v>30</v>
      </c>
      <c r="V553" s="31">
        <f>IF(W553="","",IFERROR(INDEX(Docentes!C:C,MATCH(W553,Docentes!D:D,0)),"NUEVO"))</f>
        <v>42862602</v>
      </c>
      <c r="W553" s="793" t="s">
        <v>509</v>
      </c>
      <c r="X553" s="809" t="s">
        <v>167</v>
      </c>
      <c r="Y553" s="31" t="s">
        <v>1182</v>
      </c>
      <c r="Z553" s="31" t="s">
        <v>1089</v>
      </c>
      <c r="AA553" s="31"/>
      <c r="AB553" s="31" t="s">
        <v>1092</v>
      </c>
      <c r="AC553" s="31"/>
      <c r="AD553" s="31"/>
      <c r="AE553" s="31"/>
      <c r="AF553" s="31" t="s">
        <v>1182</v>
      </c>
      <c r="AG553" s="31" t="s">
        <v>170</v>
      </c>
      <c r="AH553" s="31">
        <v>4</v>
      </c>
      <c r="AI553" s="31">
        <v>7</v>
      </c>
      <c r="AJ553" s="31">
        <v>40</v>
      </c>
      <c r="AK553" s="31">
        <v>11</v>
      </c>
      <c r="AL553" s="31">
        <v>50</v>
      </c>
      <c r="AM553" s="31">
        <f t="shared" si="318"/>
        <v>4.9999999999999982</v>
      </c>
      <c r="AN553" s="792">
        <f t="shared" si="319"/>
        <v>0.31944444444444448</v>
      </c>
      <c r="AO553" s="792">
        <f t="shared" si="320"/>
        <v>0.49305555555555552</v>
      </c>
      <c r="AP553" s="31" t="str" cm="1">
        <f t="array" ref="AP553">IF(W553="","",IF(SUMPRODUCT((W553=$W$6:$W$1560)*(AH553=$AH$6:$AH$1560)*(AN553=$AN$6:$AN$1560)*(AO553=$AO$6:$AO$1560)*(ROW($W$6:$W$1560)&lt;&gt;ROW(W553))*((R553=0)*($R$6:$R$1560&gt;0)+(R553&gt;0)*($R$6:$R$1560=0)))&gt;0,"SALONES UNIDOS",IF(SUMPRODUCT((W553=$W$6:$W$1560)*(AH553=$AH$6:$AH$1560)*((AN553&lt;$AO$6:$AO$1560)*(AO553&gt;$AN$6:$AN$1560))*(ROW($W$6:$W$1560)&lt;&gt;ROW(W553)))&gt;0,"CRUZADO","Sin cruce")))</f>
        <v>Sin cruce</v>
      </c>
      <c r="AQ553" s="792" t="str">
        <f t="shared" si="321"/>
        <v>AR1PRINCIPALA</v>
      </c>
      <c r="AR553" s="792" t="str" cm="1">
        <f t="array" ref="AR553">IF(AQ553="","",IF(SUMPRODUCT((AQ553=$AQ$6:$AQ$1560)*(AH553=$AH$6:$AH$1560)*(AN553=$AN$6:$AN$1560)*(AO553=$AO$6:$AO$1560)*(ROW($AQ$6:$AQ$1560)&lt;&gt;ROW(AQ553))*((R553=0)*($R$6:$R$1560&gt;0)+(R553&gt;0)*($R$6:$R$1560=0)))&gt;0,"SALONES UNIDOS",IF(SUMPRODUCT((AQ553=$AQ$6:$AQ$1560)*(AH553=$AH$6:$AH$1560)*((AN553&lt;$AO$6:$AO$1560)*(AO553&gt;$AN$6:$AN$1560))*(ROW($AQ$6:$AQ$1560)&lt;&gt;ROW(AQ553)))&gt;0,"CRUZADO","Sin cruce")))</f>
        <v>Sin cruce</v>
      </c>
    </row>
    <row r="554" spans="3:44" s="8" customFormat="1" ht="18.75" customHeight="1">
      <c r="C554" s="11" t="s">
        <v>1081</v>
      </c>
      <c r="D554" s="31" t="s">
        <v>1571</v>
      </c>
      <c r="E554" s="31">
        <v>20261</v>
      </c>
      <c r="F554" s="11" t="s">
        <v>23</v>
      </c>
      <c r="G554" s="11" t="s">
        <v>20</v>
      </c>
      <c r="H554" s="11" t="s">
        <v>40</v>
      </c>
      <c r="I554" s="11">
        <v>1</v>
      </c>
      <c r="J554" s="11" t="s">
        <v>26</v>
      </c>
      <c r="K554" s="803" t="s">
        <v>1572</v>
      </c>
      <c r="L554" s="35" t="s">
        <v>1573</v>
      </c>
      <c r="M554" s="31" t="s">
        <v>1127</v>
      </c>
      <c r="N554" s="31" t="s">
        <v>1164</v>
      </c>
      <c r="O554" s="11" t="s">
        <v>731</v>
      </c>
      <c r="P554" s="31">
        <v>3</v>
      </c>
      <c r="Q554" s="31">
        <v>2</v>
      </c>
      <c r="R554" s="262">
        <v>5</v>
      </c>
      <c r="S554" s="31">
        <v>4</v>
      </c>
      <c r="T554" s="181"/>
      <c r="U554" s="31">
        <v>39</v>
      </c>
      <c r="V554" s="31">
        <f>IF(W554="","",IFERROR(INDEX(Docentes!C:C,MATCH(W554,Docentes!D:D,0)),"NUEVO"))</f>
        <v>45912781</v>
      </c>
      <c r="W554" s="128" t="s">
        <v>673</v>
      </c>
      <c r="X554" s="793" t="s">
        <v>168</v>
      </c>
      <c r="Y554" s="31" t="s">
        <v>1182</v>
      </c>
      <c r="Z554" s="31" t="s">
        <v>1089</v>
      </c>
      <c r="AA554" s="31" t="s">
        <v>26</v>
      </c>
      <c r="AB554" s="31" t="s">
        <v>1585</v>
      </c>
      <c r="AC554" s="31">
        <v>40</v>
      </c>
      <c r="AD554" s="31"/>
      <c r="AE554" s="31"/>
      <c r="AF554" s="31" t="s">
        <v>1182</v>
      </c>
      <c r="AG554" s="31" t="str">
        <f t="shared" si="317"/>
        <v>TP</v>
      </c>
      <c r="AH554" s="11">
        <v>5</v>
      </c>
      <c r="AI554" s="11">
        <v>7</v>
      </c>
      <c r="AJ554" s="11">
        <v>40</v>
      </c>
      <c r="AK554" s="11">
        <v>11</v>
      </c>
      <c r="AL554" s="11">
        <v>50</v>
      </c>
      <c r="AM554" s="31">
        <f t="shared" si="318"/>
        <v>4.9999999999999982</v>
      </c>
      <c r="AN554" s="792">
        <f t="shared" si="319"/>
        <v>0.31944444444444448</v>
      </c>
      <c r="AO554" s="792">
        <f t="shared" si="320"/>
        <v>0.49305555555555552</v>
      </c>
      <c r="AP554" s="31" t="str" cm="1">
        <f t="array" ref="AP554">IF(W554="","",IF(SUMPRODUCT((W554=$W$6:$W$1560)*(AH554=$AH$6:$AH$1560)*(AN554=$AN$6:$AN$1560)*(AO554=$AO$6:$AO$1560)*(ROW($W$6:$W$1560)&lt;&gt;ROW(W554))*((R554=0)*($R$6:$R$1560&gt;0)+(R554&gt;0)*($R$6:$R$1560=0)))&gt;0,"SALONES UNIDOS",IF(SUMPRODUCT((W554=$W$6:$W$1560)*(AH554=$AH$6:$AH$1560)*((AN554&lt;$AO$6:$AO$1560)*(AO554&gt;$AN$6:$AN$1560))*(ROW($W$6:$W$1560)&lt;&gt;ROW(W554)))&gt;0,"CRUZADO","Sin cruce")))</f>
        <v>Sin cruce</v>
      </c>
      <c r="AQ554" s="792" t="str">
        <f t="shared" si="321"/>
        <v>AR1PRINCIPALB</v>
      </c>
      <c r="AR554" s="792" t="str" cm="1">
        <f t="array" ref="AR554">IF(AQ554="","",IF(SUMPRODUCT((AQ554=$AQ$6:$AQ$1560)*(AH554=$AH$6:$AH$1560)*(AN554=$AN$6:$AN$1560)*(AO554=$AO$6:$AO$1560)*(ROW($AQ$6:$AQ$1560)&lt;&gt;ROW(AQ554))*((R554=0)*($R$6:$R$1560&gt;0)+(R554&gt;0)*($R$6:$R$1560=0)))&gt;0,"SALONES UNIDOS",IF(SUMPRODUCT((AQ554=$AQ$6:$AQ$1560)*(AH554=$AH$6:$AH$1560)*((AN554&lt;$AO$6:$AO$1560)*(AO554&gt;$AN$6:$AN$1560))*(ROW($AQ$6:$AQ$1560)&lt;&gt;ROW(AQ554)))&gt;0,"CRUZADO","Sin cruce")))</f>
        <v>Sin cruce</v>
      </c>
    </row>
    <row r="555" spans="3:44" s="8" customFormat="1" ht="18.75" customHeight="1">
      <c r="C555" s="11" t="s">
        <v>1081</v>
      </c>
      <c r="D555" s="31" t="s">
        <v>1571</v>
      </c>
      <c r="E555" s="31">
        <v>20261</v>
      </c>
      <c r="F555" s="11" t="s">
        <v>23</v>
      </c>
      <c r="G555" s="11" t="s">
        <v>20</v>
      </c>
      <c r="H555" s="11" t="s">
        <v>40</v>
      </c>
      <c r="I555" s="11">
        <v>1</v>
      </c>
      <c r="J555" s="11" t="s">
        <v>26</v>
      </c>
      <c r="K555" s="803" t="s">
        <v>1575</v>
      </c>
      <c r="L555" s="35" t="s">
        <v>1576</v>
      </c>
      <c r="M555" s="31" t="s">
        <v>1101</v>
      </c>
      <c r="N555" s="31" t="s">
        <v>1164</v>
      </c>
      <c r="O555" s="11" t="s">
        <v>731</v>
      </c>
      <c r="P555" s="31">
        <v>1</v>
      </c>
      <c r="Q555" s="31">
        <v>4</v>
      </c>
      <c r="R555" s="262">
        <v>5</v>
      </c>
      <c r="S555" s="31">
        <v>3</v>
      </c>
      <c r="T555" s="181"/>
      <c r="U555" s="31">
        <v>39</v>
      </c>
      <c r="V555" s="31">
        <f>IF(W555="","",IFERROR(INDEX(Docentes!C:C,MATCH(W555,Docentes!D:D,0)),"NUEVO"))</f>
        <v>45912781</v>
      </c>
      <c r="W555" s="128" t="s">
        <v>673</v>
      </c>
      <c r="X555" s="793" t="s">
        <v>168</v>
      </c>
      <c r="Y555" s="31" t="s">
        <v>1182</v>
      </c>
      <c r="Z555" s="31" t="s">
        <v>1089</v>
      </c>
      <c r="AA555" s="31" t="s">
        <v>26</v>
      </c>
      <c r="AB555" s="31" t="s">
        <v>1585</v>
      </c>
      <c r="AC555" s="31">
        <v>40</v>
      </c>
      <c r="AD555" s="31"/>
      <c r="AE555" s="31"/>
      <c r="AF555" s="31" t="s">
        <v>1182</v>
      </c>
      <c r="AG555" s="31" t="str">
        <f t="shared" si="317"/>
        <v>TP</v>
      </c>
      <c r="AH555" s="11">
        <v>3</v>
      </c>
      <c r="AI555" s="11">
        <v>7</v>
      </c>
      <c r="AJ555" s="11">
        <v>40</v>
      </c>
      <c r="AK555" s="11">
        <v>11</v>
      </c>
      <c r="AL555" s="11">
        <v>50</v>
      </c>
      <c r="AM555" s="31">
        <f t="shared" si="318"/>
        <v>4.9999999999999982</v>
      </c>
      <c r="AN555" s="792">
        <f t="shared" si="319"/>
        <v>0.31944444444444448</v>
      </c>
      <c r="AO555" s="792">
        <f t="shared" si="320"/>
        <v>0.49305555555555552</v>
      </c>
      <c r="AP555" s="31" t="str" cm="1">
        <f t="array" ref="AP555">IF(W555="","",IF(SUMPRODUCT((W555=$W$6:$W$1560)*(AH555=$AH$6:$AH$1560)*(AN555=$AN$6:$AN$1560)*(AO555=$AO$6:$AO$1560)*(ROW($W$6:$W$1560)&lt;&gt;ROW(W555))*((R555=0)*($R$6:$R$1560&gt;0)+(R555&gt;0)*($R$6:$R$1560=0)))&gt;0,"SALONES UNIDOS",IF(SUMPRODUCT((W555=$W$6:$W$1560)*(AH555=$AH$6:$AH$1560)*((AN555&lt;$AO$6:$AO$1560)*(AO555&gt;$AN$6:$AN$1560))*(ROW($W$6:$W$1560)&lt;&gt;ROW(W555)))&gt;0,"CRUZADO","Sin cruce")))</f>
        <v>Sin cruce</v>
      </c>
      <c r="AQ555" s="792" t="str">
        <f t="shared" si="321"/>
        <v>AR1PRINCIPALB</v>
      </c>
      <c r="AR555" s="792" t="str" cm="1">
        <f t="array" ref="AR555">IF(AQ555="","",IF(SUMPRODUCT((AQ555=$AQ$6:$AQ$1560)*(AH555=$AH$6:$AH$1560)*(AN555=$AN$6:$AN$1560)*(AO555=$AO$6:$AO$1560)*(ROW($AQ$6:$AQ$1560)&lt;&gt;ROW(AQ555))*((R555=0)*($R$6:$R$1560&gt;0)+(R555&gt;0)*($R$6:$R$1560=0)))&gt;0,"SALONES UNIDOS",IF(SUMPRODUCT((AQ555=$AQ$6:$AQ$1560)*(AH555=$AH$6:$AH$1560)*((AN555&lt;$AO$6:$AO$1560)*(AO555&gt;$AN$6:$AN$1560))*(ROW($AQ$6:$AQ$1560)&lt;&gt;ROW(AQ555)))&gt;0,"CRUZADO","Sin cruce")))</f>
        <v>Sin cruce</v>
      </c>
    </row>
    <row r="556" spans="3:44" s="8" customFormat="1" ht="18.75" customHeight="1">
      <c r="C556" s="11" t="s">
        <v>1081</v>
      </c>
      <c r="D556" s="31" t="s">
        <v>1571</v>
      </c>
      <c r="E556" s="31">
        <v>20261</v>
      </c>
      <c r="F556" s="11" t="s">
        <v>23</v>
      </c>
      <c r="G556" s="11" t="s">
        <v>20</v>
      </c>
      <c r="H556" s="11" t="s">
        <v>40</v>
      </c>
      <c r="I556" s="11">
        <v>1</v>
      </c>
      <c r="J556" s="11" t="s">
        <v>26</v>
      </c>
      <c r="K556" s="803" t="s">
        <v>1577</v>
      </c>
      <c r="L556" s="35" t="s">
        <v>1578</v>
      </c>
      <c r="M556" s="31" t="s">
        <v>1085</v>
      </c>
      <c r="N556" s="31" t="s">
        <v>1164</v>
      </c>
      <c r="O556" s="11" t="s">
        <v>731</v>
      </c>
      <c r="P556" s="31">
        <v>2</v>
      </c>
      <c r="Q556" s="31">
        <v>2</v>
      </c>
      <c r="R556" s="262">
        <v>4</v>
      </c>
      <c r="S556" s="31">
        <v>3</v>
      </c>
      <c r="T556" s="181"/>
      <c r="U556" s="31">
        <v>39</v>
      </c>
      <c r="V556" s="31">
        <f>IF(W556="","",IFERROR(INDEX(Docentes!C:C,MATCH(W556,Docentes!D:D,0)),"NUEVO"))</f>
        <v>70066929</v>
      </c>
      <c r="W556" s="793" t="s">
        <v>687</v>
      </c>
      <c r="X556" s="793" t="s">
        <v>168</v>
      </c>
      <c r="Y556" s="31" t="s">
        <v>1182</v>
      </c>
      <c r="Z556" s="31" t="s">
        <v>1089</v>
      </c>
      <c r="AA556" s="31" t="s">
        <v>26</v>
      </c>
      <c r="AB556" s="31" t="s">
        <v>1585</v>
      </c>
      <c r="AC556" s="31">
        <v>40</v>
      </c>
      <c r="AD556" s="31"/>
      <c r="AE556" s="31"/>
      <c r="AF556" s="31" t="s">
        <v>1182</v>
      </c>
      <c r="AG556" s="31" t="str">
        <f t="shared" si="317"/>
        <v>TP</v>
      </c>
      <c r="AH556" s="11">
        <v>5</v>
      </c>
      <c r="AI556" s="11">
        <v>11</v>
      </c>
      <c r="AJ556" s="11">
        <v>50</v>
      </c>
      <c r="AK556" s="11">
        <v>15</v>
      </c>
      <c r="AL556" s="11">
        <v>10</v>
      </c>
      <c r="AM556" s="31">
        <f t="shared" si="318"/>
        <v>4</v>
      </c>
      <c r="AN556" s="792">
        <f t="shared" si="319"/>
        <v>0.49305555555555552</v>
      </c>
      <c r="AO556" s="792">
        <f t="shared" si="320"/>
        <v>0.63194444444444442</v>
      </c>
      <c r="AP556" s="31" t="str" cm="1">
        <f t="array" ref="AP556">IF(W556="","",IF(SUMPRODUCT((W556=$W$6:$W$1560)*(AH556=$AH$6:$AH$1560)*(AN556=$AN$6:$AN$1560)*(AO556=$AO$6:$AO$1560)*(ROW($W$6:$W$1560)&lt;&gt;ROW(W556))*((R556=0)*($R$6:$R$1560&gt;0)+(R556&gt;0)*($R$6:$R$1560=0)))&gt;0,"SALONES UNIDOS",IF(SUMPRODUCT((W556=$W$6:$W$1560)*(AH556=$AH$6:$AH$1560)*((AN556&lt;$AO$6:$AO$1560)*(AO556&gt;$AN$6:$AN$1560))*(ROW($W$6:$W$1560)&lt;&gt;ROW(W556)))&gt;0,"CRUZADO","Sin cruce")))</f>
        <v>Sin cruce</v>
      </c>
      <c r="AQ556" s="792" t="str">
        <f t="shared" si="321"/>
        <v>AR1PRINCIPALB</v>
      </c>
      <c r="AR556" s="792" t="str" cm="1">
        <f t="array" ref="AR556">IF(AQ556="","",IF(SUMPRODUCT((AQ556=$AQ$6:$AQ$1560)*(AH556=$AH$6:$AH$1560)*(AN556=$AN$6:$AN$1560)*(AO556=$AO$6:$AO$1560)*(ROW($AQ$6:$AQ$1560)&lt;&gt;ROW(AQ556))*((R556=0)*($R$6:$R$1560&gt;0)+(R556&gt;0)*($R$6:$R$1560=0)))&gt;0,"SALONES UNIDOS",IF(SUMPRODUCT((AQ556=$AQ$6:$AQ$1560)*(AH556=$AH$6:$AH$1560)*((AN556&lt;$AO$6:$AO$1560)*(AO556&gt;$AN$6:$AN$1560))*(ROW($AQ$6:$AQ$1560)&lt;&gt;ROW(AQ556)))&gt;0,"CRUZADO","Sin cruce")))</f>
        <v>Sin cruce</v>
      </c>
    </row>
    <row r="557" spans="3:44" s="8" customFormat="1" ht="18.75" customHeight="1">
      <c r="C557" s="11" t="s">
        <v>1081</v>
      </c>
      <c r="D557" s="31" t="s">
        <v>1571</v>
      </c>
      <c r="E557" s="31">
        <v>20261</v>
      </c>
      <c r="F557" s="11" t="s">
        <v>23</v>
      </c>
      <c r="G557" s="11" t="s">
        <v>20</v>
      </c>
      <c r="H557" s="11" t="s">
        <v>40</v>
      </c>
      <c r="I557" s="11">
        <v>1</v>
      </c>
      <c r="J557" s="11" t="s">
        <v>26</v>
      </c>
      <c r="K557" s="803" t="s">
        <v>1579</v>
      </c>
      <c r="L557" s="35" t="s">
        <v>1335</v>
      </c>
      <c r="M557" s="31" t="s">
        <v>1127</v>
      </c>
      <c r="N557" s="31" t="s">
        <v>1164</v>
      </c>
      <c r="O557" s="11" t="s">
        <v>1580</v>
      </c>
      <c r="P557" s="31">
        <v>2</v>
      </c>
      <c r="Q557" s="31">
        <v>2</v>
      </c>
      <c r="R557" s="262">
        <v>4</v>
      </c>
      <c r="S557" s="31">
        <v>3</v>
      </c>
      <c r="T557" s="181"/>
      <c r="U557" s="31">
        <v>40</v>
      </c>
      <c r="V557" s="31">
        <f>IF(W557="","",IFERROR(INDEX(Docentes!C:C,MATCH(W557,Docentes!D:D,0)),"NUEVO"))</f>
        <v>10004675</v>
      </c>
      <c r="W557" s="793" t="s">
        <v>656</v>
      </c>
      <c r="X557" s="793" t="s">
        <v>167</v>
      </c>
      <c r="Y557" s="31" t="s">
        <v>1182</v>
      </c>
      <c r="Z557" s="31" t="s">
        <v>1089</v>
      </c>
      <c r="AA557" s="31"/>
      <c r="AB557" s="31" t="s">
        <v>1092</v>
      </c>
      <c r="AC557" s="31"/>
      <c r="AD557" s="31"/>
      <c r="AE557" s="31"/>
      <c r="AF557" s="31" t="s">
        <v>1182</v>
      </c>
      <c r="AG557" s="31" t="str">
        <f t="shared" si="317"/>
        <v>TP</v>
      </c>
      <c r="AH557" s="11">
        <v>2</v>
      </c>
      <c r="AI557" s="11">
        <v>8</v>
      </c>
      <c r="AJ557" s="11">
        <v>30</v>
      </c>
      <c r="AK557" s="11">
        <v>11</v>
      </c>
      <c r="AL557" s="11">
        <v>50</v>
      </c>
      <c r="AM557" s="31">
        <f t="shared" si="318"/>
        <v>4</v>
      </c>
      <c r="AN557" s="792">
        <f t="shared" si="319"/>
        <v>0.35416666666666663</v>
      </c>
      <c r="AO557" s="792">
        <f t="shared" si="320"/>
        <v>0.49305555555555552</v>
      </c>
      <c r="AP557" s="31" t="str" cm="1">
        <f t="array" ref="AP557">IF(W557="","",IF(SUMPRODUCT((W557=$W$6:$W$1560)*(AH557=$AH$6:$AH$1560)*(AN557=$AN$6:$AN$1560)*(AO557=$AO$6:$AO$1560)*(ROW($W$6:$W$1560)&lt;&gt;ROW(W557))*((R557=0)*($R$6:$R$1560&gt;0)+(R557&gt;0)*($R$6:$R$1560=0)))&gt;0,"SALONES UNIDOS",IF(SUMPRODUCT((W557=$W$6:$W$1560)*(AH557=$AH$6:$AH$1560)*((AN557&lt;$AO$6:$AO$1560)*(AO557&gt;$AN$6:$AN$1560))*(ROW($W$6:$W$1560)&lt;&gt;ROW(W557)))&gt;0,"CRUZADO","Sin cruce")))</f>
        <v>Sin cruce</v>
      </c>
      <c r="AQ557" s="792" t="str">
        <f t="shared" si="321"/>
        <v>AR1PRINCIPALB</v>
      </c>
      <c r="AR557" s="792" t="str" cm="1">
        <f t="array" ref="AR557">IF(AQ557="","",IF(SUMPRODUCT((AQ557=$AQ$6:$AQ$1560)*(AH557=$AH$6:$AH$1560)*(AN557=$AN$6:$AN$1560)*(AO557=$AO$6:$AO$1560)*(ROW($AQ$6:$AQ$1560)&lt;&gt;ROW(AQ557))*((R557=0)*($R$6:$R$1560&gt;0)+(R557&gt;0)*($R$6:$R$1560=0)))&gt;0,"SALONES UNIDOS",IF(SUMPRODUCT((AQ557=$AQ$6:$AQ$1560)*(AH557=$AH$6:$AH$1560)*((AN557&lt;$AO$6:$AO$1560)*(AO557&gt;$AN$6:$AN$1560))*(ROW($AQ$6:$AQ$1560)&lt;&gt;ROW(AQ557)))&gt;0,"CRUZADO","Sin cruce")))</f>
        <v>Sin cruce</v>
      </c>
    </row>
    <row r="558" spans="3:44" s="8" customFormat="1" ht="18.75" customHeight="1">
      <c r="C558" s="11" t="s">
        <v>1081</v>
      </c>
      <c r="D558" s="31" t="s">
        <v>1571</v>
      </c>
      <c r="E558" s="31">
        <v>20261</v>
      </c>
      <c r="F558" s="11" t="s">
        <v>23</v>
      </c>
      <c r="G558" s="11" t="s">
        <v>20</v>
      </c>
      <c r="H558" s="11" t="s">
        <v>40</v>
      </c>
      <c r="I558" s="11">
        <v>1</v>
      </c>
      <c r="J558" s="11" t="s">
        <v>26</v>
      </c>
      <c r="K558" s="803" t="s">
        <v>1581</v>
      </c>
      <c r="L558" s="35" t="s">
        <v>1331</v>
      </c>
      <c r="M558" s="31" t="s">
        <v>1127</v>
      </c>
      <c r="N558" s="31" t="s">
        <v>1164</v>
      </c>
      <c r="O558" s="11" t="s">
        <v>731</v>
      </c>
      <c r="P558" s="31">
        <v>3</v>
      </c>
      <c r="Q558" s="31">
        <v>2</v>
      </c>
      <c r="R558" s="262">
        <v>5</v>
      </c>
      <c r="S558" s="31">
        <v>4</v>
      </c>
      <c r="T558" s="181"/>
      <c r="U558" s="31">
        <v>39</v>
      </c>
      <c r="V558" s="31">
        <f>IF(W558="","",IFERROR(INDEX(Docentes!C:C,MATCH(W558,Docentes!D:D,0)),"NUEVO"))</f>
        <v>42515290</v>
      </c>
      <c r="W558" s="693" t="s">
        <v>976</v>
      </c>
      <c r="X558" s="793" t="s">
        <v>168</v>
      </c>
      <c r="Y558" s="31" t="s">
        <v>1182</v>
      </c>
      <c r="Z558" s="31" t="s">
        <v>1089</v>
      </c>
      <c r="AA558" s="31" t="s">
        <v>26</v>
      </c>
      <c r="AB558" s="31" t="s">
        <v>1585</v>
      </c>
      <c r="AC558" s="31">
        <v>40</v>
      </c>
      <c r="AD558" s="31"/>
      <c r="AE558" s="31"/>
      <c r="AF558" s="31" t="s">
        <v>1182</v>
      </c>
      <c r="AG558" s="31" t="str">
        <f t="shared" si="317"/>
        <v>TP</v>
      </c>
      <c r="AH558" s="11">
        <v>4</v>
      </c>
      <c r="AI558" s="11">
        <v>7</v>
      </c>
      <c r="AJ558" s="11">
        <v>40</v>
      </c>
      <c r="AK558" s="11">
        <v>11</v>
      </c>
      <c r="AL558" s="11">
        <v>50</v>
      </c>
      <c r="AM558" s="31">
        <f t="shared" si="318"/>
        <v>4.9999999999999982</v>
      </c>
      <c r="AN558" s="792">
        <f t="shared" si="319"/>
        <v>0.31944444444444448</v>
      </c>
      <c r="AO558" s="792">
        <f t="shared" si="320"/>
        <v>0.49305555555555552</v>
      </c>
      <c r="AP558" s="31" t="str" cm="1">
        <f t="array" ref="AP558">IF(W558="","",IF(SUMPRODUCT((W558=$W$6:$W$1560)*(AH558=$AH$6:$AH$1560)*(AN558=$AN$6:$AN$1560)*(AO558=$AO$6:$AO$1560)*(ROW($W$6:$W$1560)&lt;&gt;ROW(W558))*((R558=0)*($R$6:$R$1560&gt;0)+(R558&gt;0)*($R$6:$R$1560=0)))&gt;0,"SALONES UNIDOS",IF(SUMPRODUCT((W558=$W$6:$W$1560)*(AH558=$AH$6:$AH$1560)*((AN558&lt;$AO$6:$AO$1560)*(AO558&gt;$AN$6:$AN$1560))*(ROW($W$6:$W$1560)&lt;&gt;ROW(W558)))&gt;0,"CRUZADO","Sin cruce")))</f>
        <v>Sin cruce</v>
      </c>
      <c r="AQ558" s="792" t="str">
        <f t="shared" si="321"/>
        <v>AR1PRINCIPALB</v>
      </c>
      <c r="AR558" s="792" t="str" cm="1">
        <f t="array" ref="AR558">IF(AQ558="","",IF(SUMPRODUCT((AQ558=$AQ$6:$AQ$1560)*(AH558=$AH$6:$AH$1560)*(AN558=$AN$6:$AN$1560)*(AO558=$AO$6:$AO$1560)*(ROW($AQ$6:$AQ$1560)&lt;&gt;ROW(AQ558))*((R558=0)*($R$6:$R$1560&gt;0)+(R558&gt;0)*($R$6:$R$1560=0)))&gt;0,"SALONES UNIDOS",IF(SUMPRODUCT((AQ558=$AQ$6:$AQ$1560)*(AH558=$AH$6:$AH$1560)*((AN558&lt;$AO$6:$AO$1560)*(AO558&gt;$AN$6:$AN$1560))*(ROW($AQ$6:$AQ$1560)&lt;&gt;ROW(AQ558)))&gt;0,"CRUZADO","Sin cruce")))</f>
        <v>Sin cruce</v>
      </c>
    </row>
    <row r="559" spans="3:44" s="8" customFormat="1" ht="18.75" customHeight="1">
      <c r="C559" s="11" t="s">
        <v>1081</v>
      </c>
      <c r="D559" s="31" t="s">
        <v>1571</v>
      </c>
      <c r="E559" s="31">
        <v>20261</v>
      </c>
      <c r="F559" s="11" t="s">
        <v>23</v>
      </c>
      <c r="G559" s="11" t="s">
        <v>20</v>
      </c>
      <c r="H559" s="11" t="s">
        <v>40</v>
      </c>
      <c r="I559" s="11">
        <v>1</v>
      </c>
      <c r="J559" s="11" t="s">
        <v>26</v>
      </c>
      <c r="K559" s="803" t="s">
        <v>1584</v>
      </c>
      <c r="L559" s="35" t="s">
        <v>1188</v>
      </c>
      <c r="M559" s="31" t="s">
        <v>1127</v>
      </c>
      <c r="N559" s="31" t="s">
        <v>1164</v>
      </c>
      <c r="O559" s="11" t="s">
        <v>769</v>
      </c>
      <c r="P559" s="31">
        <v>3</v>
      </c>
      <c r="Q559" s="31">
        <v>2</v>
      </c>
      <c r="R559" s="262">
        <v>5</v>
      </c>
      <c r="S559" s="31">
        <v>4</v>
      </c>
      <c r="T559" s="181"/>
      <c r="U559" s="31">
        <v>40</v>
      </c>
      <c r="V559" s="31">
        <f>IF(W559="","",IFERROR(INDEX(Docentes!C:C,MATCH(W559,Docentes!D:D,0)),"NUEVO"))</f>
        <v>21850336</v>
      </c>
      <c r="W559" s="9" t="s">
        <v>427</v>
      </c>
      <c r="X559" s="793" t="s">
        <v>167</v>
      </c>
      <c r="Y559" s="31" t="s">
        <v>1182</v>
      </c>
      <c r="Z559" s="31" t="s">
        <v>1089</v>
      </c>
      <c r="AA559" s="31"/>
      <c r="AB559" s="31" t="s">
        <v>1092</v>
      </c>
      <c r="AC559" s="31"/>
      <c r="AD559" s="31"/>
      <c r="AE559" s="31"/>
      <c r="AF559" s="31" t="s">
        <v>1182</v>
      </c>
      <c r="AG559" s="31" t="str">
        <f t="shared" si="317"/>
        <v>TP</v>
      </c>
      <c r="AH559" s="11">
        <v>1</v>
      </c>
      <c r="AI559" s="11">
        <v>10</v>
      </c>
      <c r="AJ559" s="11">
        <v>10</v>
      </c>
      <c r="AK559" s="11">
        <v>14</v>
      </c>
      <c r="AL559" s="11">
        <v>20</v>
      </c>
      <c r="AM559" s="31">
        <f t="shared" si="318"/>
        <v>5</v>
      </c>
      <c r="AN559" s="792">
        <f t="shared" si="319"/>
        <v>0.4236111111111111</v>
      </c>
      <c r="AO559" s="792">
        <f t="shared" si="320"/>
        <v>0.59722222222222221</v>
      </c>
      <c r="AP559" s="31" t="str" cm="1">
        <f t="array" ref="AP559">IF(W559="","",IF(SUMPRODUCT((W559=$W$6:$W$1560)*(AH559=$AH$6:$AH$1560)*(AN559=$AN$6:$AN$1560)*(AO559=$AO$6:$AO$1560)*(ROW($W$6:$W$1560)&lt;&gt;ROW(W559))*((R559=0)*($R$6:$R$1560&gt;0)+(R559&gt;0)*($R$6:$R$1560=0)))&gt;0,"SALONES UNIDOS",IF(SUMPRODUCT((W559=$W$6:$W$1560)*(AH559=$AH$6:$AH$1560)*((AN559&lt;$AO$6:$AO$1560)*(AO559&gt;$AN$6:$AN$1560))*(ROW($W$6:$W$1560)&lt;&gt;ROW(W559)))&gt;0,"CRUZADO","Sin cruce")))</f>
        <v>Sin cruce</v>
      </c>
      <c r="AQ559" s="792" t="str">
        <f t="shared" si="321"/>
        <v>AR1PRINCIPALB</v>
      </c>
      <c r="AR559" s="792" t="str" cm="1">
        <f t="array" ref="AR559">IF(AQ559="","",IF(SUMPRODUCT((AQ559=$AQ$6:$AQ$1560)*(AH559=$AH$6:$AH$1560)*(AN559=$AN$6:$AN$1560)*(AO559=$AO$6:$AO$1560)*(ROW($AQ$6:$AQ$1560)&lt;&gt;ROW(AQ559))*((R559=0)*($R$6:$R$1560&gt;0)+(R559&gt;0)*($R$6:$R$1560=0)))&gt;0,"SALONES UNIDOS",IF(SUMPRODUCT((AQ559=$AQ$6:$AQ$1560)*(AH559=$AH$6:$AH$1560)*((AN559&lt;$AO$6:$AO$1560)*(AO559&gt;$AN$6:$AN$1560))*(ROW($AQ$6:$AQ$1560)&lt;&gt;ROW(AQ559)))&gt;0,"CRUZADO","Sin cruce")))</f>
        <v>Sin cruce</v>
      </c>
    </row>
    <row r="560" spans="3:44" s="8" customFormat="1" ht="18.75" customHeight="1">
      <c r="C560" s="11" t="s">
        <v>1081</v>
      </c>
      <c r="D560" s="31" t="s">
        <v>1571</v>
      </c>
      <c r="E560" s="31">
        <v>20261</v>
      </c>
      <c r="F560" s="11" t="s">
        <v>23</v>
      </c>
      <c r="G560" s="11" t="s">
        <v>20</v>
      </c>
      <c r="H560" s="11" t="s">
        <v>40</v>
      </c>
      <c r="I560" s="11">
        <v>2</v>
      </c>
      <c r="J560" s="11" t="s">
        <v>16</v>
      </c>
      <c r="K560" s="803" t="s">
        <v>1586</v>
      </c>
      <c r="L560" s="35" t="s">
        <v>1141</v>
      </c>
      <c r="M560" s="31" t="s">
        <v>1127</v>
      </c>
      <c r="N560" s="31" t="s">
        <v>1164</v>
      </c>
      <c r="O560" s="11" t="s">
        <v>731</v>
      </c>
      <c r="P560" s="31">
        <v>3</v>
      </c>
      <c r="Q560" s="31">
        <v>2</v>
      </c>
      <c r="R560" s="262">
        <v>5</v>
      </c>
      <c r="S560" s="31">
        <v>4</v>
      </c>
      <c r="T560" s="181"/>
      <c r="U560" s="31">
        <v>20</v>
      </c>
      <c r="V560" s="31">
        <f>IF(W560="","",IFERROR(INDEX(Docentes!C:C,MATCH(W560,Docentes!D:D,0)),"NUEVO"))</f>
        <v>41730649</v>
      </c>
      <c r="W560" s="793" t="s">
        <v>302</v>
      </c>
      <c r="X560" s="793" t="s">
        <v>168</v>
      </c>
      <c r="Y560" s="31" t="s">
        <v>1182</v>
      </c>
      <c r="Z560" s="31" t="s">
        <v>1089</v>
      </c>
      <c r="AA560" s="31" t="s">
        <v>26</v>
      </c>
      <c r="AB560" s="31" t="s">
        <v>1529</v>
      </c>
      <c r="AC560" s="31">
        <v>40</v>
      </c>
      <c r="AD560" s="31"/>
      <c r="AE560" s="31"/>
      <c r="AF560" s="31" t="s">
        <v>1182</v>
      </c>
      <c r="AG560" s="31" t="str">
        <f t="shared" si="317"/>
        <v>TP</v>
      </c>
      <c r="AH560" s="31">
        <v>4</v>
      </c>
      <c r="AI560" s="31">
        <v>7</v>
      </c>
      <c r="AJ560" s="31">
        <v>40</v>
      </c>
      <c r="AK560" s="31">
        <v>11</v>
      </c>
      <c r="AL560" s="31">
        <v>50</v>
      </c>
      <c r="AM560" s="31">
        <f t="shared" si="318"/>
        <v>4.9999999999999982</v>
      </c>
      <c r="AN560" s="792">
        <f t="shared" si="319"/>
        <v>0.31944444444444448</v>
      </c>
      <c r="AO560" s="792">
        <f t="shared" si="320"/>
        <v>0.49305555555555552</v>
      </c>
      <c r="AP560" s="31" t="str" cm="1">
        <f t="array" ref="AP560">IF(W560="","",IF(SUMPRODUCT((W560=$W$6:$W$1560)*(AH560=$AH$6:$AH$1560)*(AN560=$AN$6:$AN$1560)*(AO560=$AO$6:$AO$1560)*(ROW($W$6:$W$1560)&lt;&gt;ROW(W560))*((R560=0)*($R$6:$R$1560&gt;0)+(R560&gt;0)*($R$6:$R$1560=0)))&gt;0,"SALONES UNIDOS",IF(SUMPRODUCT((W560=$W$6:$W$1560)*(AH560=$AH$6:$AH$1560)*((AN560&lt;$AO$6:$AO$1560)*(AO560&gt;$AN$6:$AN$1560))*(ROW($W$6:$W$1560)&lt;&gt;ROW(W560)))&gt;0,"CRUZADO","Sin cruce")))</f>
        <v>Sin cruce</v>
      </c>
      <c r="AQ560" s="792" t="str">
        <f t="shared" si="321"/>
        <v>AR2PRINCIPALA</v>
      </c>
      <c r="AR560" s="792" t="str" cm="1">
        <f t="array" ref="AR560">IF(AQ560="","",IF(SUMPRODUCT((AQ560=$AQ$6:$AQ$1560)*(AH560=$AH$6:$AH$1560)*(AN560=$AN$6:$AN$1560)*(AO560=$AO$6:$AO$1560)*(ROW($AQ$6:$AQ$1560)&lt;&gt;ROW(AQ560))*((R560=0)*($R$6:$R$1560&gt;0)+(R560&gt;0)*($R$6:$R$1560=0)))&gt;0,"SALONES UNIDOS",IF(SUMPRODUCT((AQ560=$AQ$6:$AQ$1560)*(AH560=$AH$6:$AH$1560)*((AN560&lt;$AO$6:$AO$1560)*(AO560&gt;$AN$6:$AN$1560))*(ROW($AQ$6:$AQ$1560)&lt;&gt;ROW(AQ560)))&gt;0,"CRUZADO","Sin cruce")))</f>
        <v>Sin cruce</v>
      </c>
    </row>
    <row r="561" spans="3:44" s="8" customFormat="1" ht="18.75" customHeight="1">
      <c r="C561" s="11" t="s">
        <v>1081</v>
      </c>
      <c r="D561" s="31" t="s">
        <v>1571</v>
      </c>
      <c r="E561" s="31">
        <v>20261</v>
      </c>
      <c r="F561" s="11" t="s">
        <v>23</v>
      </c>
      <c r="G561" s="11" t="s">
        <v>20</v>
      </c>
      <c r="H561" s="11" t="s">
        <v>40</v>
      </c>
      <c r="I561" s="11">
        <v>2</v>
      </c>
      <c r="J561" s="11" t="s">
        <v>16</v>
      </c>
      <c r="K561" s="803" t="s">
        <v>1587</v>
      </c>
      <c r="L561" s="35" t="s">
        <v>1346</v>
      </c>
      <c r="M561" s="31" t="s">
        <v>1127</v>
      </c>
      <c r="N561" s="31" t="s">
        <v>1164</v>
      </c>
      <c r="O561" s="11" t="s">
        <v>769</v>
      </c>
      <c r="P561" s="31">
        <v>3</v>
      </c>
      <c r="Q561" s="31">
        <v>2</v>
      </c>
      <c r="R561" s="262">
        <v>5</v>
      </c>
      <c r="S561" s="31">
        <v>4</v>
      </c>
      <c r="T561" s="181"/>
      <c r="U561" s="31">
        <v>20</v>
      </c>
      <c r="V561" s="31">
        <f>IF(W561="","",IFERROR(INDEX(Docentes!C:C,MATCH(W561,Docentes!D:D,0)),"NUEVO"))</f>
        <v>7253926</v>
      </c>
      <c r="W561" s="804" t="s">
        <v>210</v>
      </c>
      <c r="X561" s="793" t="s">
        <v>167</v>
      </c>
      <c r="Y561" s="31" t="s">
        <v>1182</v>
      </c>
      <c r="Z561" s="31" t="s">
        <v>1089</v>
      </c>
      <c r="AA561" s="31"/>
      <c r="AB561" s="31" t="s">
        <v>1092</v>
      </c>
      <c r="AC561" s="31"/>
      <c r="AD561" s="31"/>
      <c r="AE561" s="31"/>
      <c r="AF561" s="31" t="s">
        <v>1182</v>
      </c>
      <c r="AG561" s="31" t="str">
        <f t="shared" si="317"/>
        <v>TP</v>
      </c>
      <c r="AH561" s="31">
        <v>2</v>
      </c>
      <c r="AI561" s="31">
        <v>7</v>
      </c>
      <c r="AJ561" s="31">
        <v>40</v>
      </c>
      <c r="AK561" s="31">
        <v>11</v>
      </c>
      <c r="AL561" s="31">
        <v>50</v>
      </c>
      <c r="AM561" s="31">
        <f t="shared" si="318"/>
        <v>4.9999999999999982</v>
      </c>
      <c r="AN561" s="792">
        <f t="shared" si="319"/>
        <v>0.31944444444444448</v>
      </c>
      <c r="AO561" s="792">
        <f t="shared" si="320"/>
        <v>0.49305555555555552</v>
      </c>
      <c r="AP561" s="31" t="str" cm="1">
        <f t="array" ref="AP561">IF(W561="","",IF(SUMPRODUCT((W561=$W$6:$W$1560)*(AH561=$AH$6:$AH$1560)*(AN561=$AN$6:$AN$1560)*(AO561=$AO$6:$AO$1560)*(ROW($W$6:$W$1560)&lt;&gt;ROW(W561))*((R561=0)*($R$6:$R$1560&gt;0)+(R561&gt;0)*($R$6:$R$1560=0)))&gt;0,"SALONES UNIDOS",IF(SUMPRODUCT((W561=$W$6:$W$1560)*(AH561=$AH$6:$AH$1560)*((AN561&lt;$AO$6:$AO$1560)*(AO561&gt;$AN$6:$AN$1560))*(ROW($W$6:$W$1560)&lt;&gt;ROW(W561)))&gt;0,"CRUZADO","Sin cruce")))</f>
        <v>Sin cruce</v>
      </c>
      <c r="AQ561" s="792" t="str">
        <f t="shared" si="321"/>
        <v>AR2PRINCIPALA</v>
      </c>
      <c r="AR561" s="792" t="str" cm="1">
        <f t="array" ref="AR561">IF(AQ561="","",IF(SUMPRODUCT((AQ561=$AQ$6:$AQ$1560)*(AH561=$AH$6:$AH$1560)*(AN561=$AN$6:$AN$1560)*(AO561=$AO$6:$AO$1560)*(ROW($AQ$6:$AQ$1560)&lt;&gt;ROW(AQ561))*((R561=0)*($R$6:$R$1560&gt;0)+(R561&gt;0)*($R$6:$R$1560=0)))&gt;0,"SALONES UNIDOS",IF(SUMPRODUCT((AQ561=$AQ$6:$AQ$1560)*(AH561=$AH$6:$AH$1560)*((AN561&lt;$AO$6:$AO$1560)*(AO561&gt;$AN$6:$AN$1560))*(ROW($AQ$6:$AQ$1560)&lt;&gt;ROW(AQ561)))&gt;0,"CRUZADO","Sin cruce")))</f>
        <v>Sin cruce</v>
      </c>
    </row>
    <row r="562" spans="3:44" s="8" customFormat="1" ht="18.75" customHeight="1">
      <c r="C562" s="11" t="s">
        <v>1081</v>
      </c>
      <c r="D562" s="31" t="s">
        <v>1571</v>
      </c>
      <c r="E562" s="31">
        <v>20261</v>
      </c>
      <c r="F562" s="11" t="s">
        <v>23</v>
      </c>
      <c r="G562" s="11" t="s">
        <v>20</v>
      </c>
      <c r="H562" s="11" t="s">
        <v>40</v>
      </c>
      <c r="I562" s="11">
        <v>2</v>
      </c>
      <c r="J562" s="11" t="s">
        <v>16</v>
      </c>
      <c r="K562" s="803" t="s">
        <v>1588</v>
      </c>
      <c r="L562" s="35" t="s">
        <v>1202</v>
      </c>
      <c r="M562" s="31" t="s">
        <v>1127</v>
      </c>
      <c r="N562" s="31" t="s">
        <v>1164</v>
      </c>
      <c r="O562" s="11" t="s">
        <v>769</v>
      </c>
      <c r="P562" s="31">
        <v>2</v>
      </c>
      <c r="Q562" s="31">
        <v>2</v>
      </c>
      <c r="R562" s="262">
        <v>4</v>
      </c>
      <c r="S562" s="31">
        <v>3</v>
      </c>
      <c r="T562" s="181"/>
      <c r="U562" s="31">
        <v>20</v>
      </c>
      <c r="V562" s="262">
        <f>IF(W562="","",IFERROR(INDEX(Docentes!C:C,MATCH(W562,Docentes!D:D,0)),"NUEVO"))</f>
        <v>21884432</v>
      </c>
      <c r="W562" s="793" t="s">
        <v>314</v>
      </c>
      <c r="X562" s="809" t="s">
        <v>167</v>
      </c>
      <c r="Y562" s="31" t="s">
        <v>1182</v>
      </c>
      <c r="Z562" s="31" t="s">
        <v>1089</v>
      </c>
      <c r="AA562" s="31"/>
      <c r="AB562" s="31" t="s">
        <v>1092</v>
      </c>
      <c r="AC562" s="31"/>
      <c r="AD562" s="31"/>
      <c r="AE562" s="31"/>
      <c r="AF562" s="31" t="s">
        <v>1182</v>
      </c>
      <c r="AG562" s="31" t="str">
        <f t="shared" ref="AG562:AG638" si="331">IF(AND(P562&gt;0,Q562&gt;0),"TP",IF(AND(P562&gt;0,Q562=0),"T","P"))</f>
        <v>TP</v>
      </c>
      <c r="AH562" s="31">
        <v>5</v>
      </c>
      <c r="AI562" s="31">
        <v>11</v>
      </c>
      <c r="AJ562" s="31">
        <v>0</v>
      </c>
      <c r="AK562" s="31">
        <v>14</v>
      </c>
      <c r="AL562" s="31">
        <v>20</v>
      </c>
      <c r="AM562" s="31">
        <f t="shared" si="318"/>
        <v>4</v>
      </c>
      <c r="AN562" s="792">
        <f t="shared" si="319"/>
        <v>0.45833333333333331</v>
      </c>
      <c r="AO562" s="792">
        <f t="shared" si="320"/>
        <v>0.59722222222222221</v>
      </c>
      <c r="AP562" s="31" t="str" cm="1">
        <f t="array" ref="AP562">IF(W562="","",IF(SUMPRODUCT((W562=$W$6:$W$1560)*(AH562=$AH$6:$AH$1560)*(AN562=$AN$6:$AN$1560)*(AO562=$AO$6:$AO$1560)*(ROW($W$6:$W$1560)&lt;&gt;ROW(W562))*((R562=0)*($R$6:$R$1560&gt;0)+(R562&gt;0)*($R$6:$R$1560=0)))&gt;0,"SALONES UNIDOS",IF(SUMPRODUCT((W562=$W$6:$W$1560)*(AH562=$AH$6:$AH$1560)*((AN562&lt;$AO$6:$AO$1560)*(AO562&gt;$AN$6:$AN$1560))*(ROW($W$6:$W$1560)&lt;&gt;ROW(W562)))&gt;0,"CRUZADO","Sin cruce")))</f>
        <v>Sin cruce</v>
      </c>
      <c r="AQ562" s="792" t="str">
        <f t="shared" si="321"/>
        <v>AR2PRINCIPALA</v>
      </c>
      <c r="AR562" s="792" t="str" cm="1">
        <f t="array" ref="AR562">IF(AQ562="","",IF(SUMPRODUCT((AQ562=$AQ$6:$AQ$1560)*(AH562=$AH$6:$AH$1560)*(AN562=$AN$6:$AN$1560)*(AO562=$AO$6:$AO$1560)*(ROW($AQ$6:$AQ$1560)&lt;&gt;ROW(AQ562))*((R562=0)*($R$6:$R$1560&gt;0)+(R562&gt;0)*($R$6:$R$1560=0)))&gt;0,"SALONES UNIDOS",IF(SUMPRODUCT((AQ562=$AQ$6:$AQ$1560)*(AH562=$AH$6:$AH$1560)*((AN562&lt;$AO$6:$AO$1560)*(AO562&gt;$AN$6:$AN$1560))*(ROW($AQ$6:$AQ$1560)&lt;&gt;ROW(AQ562)))&gt;0,"CRUZADO","Sin cruce")))</f>
        <v>Sin cruce</v>
      </c>
    </row>
    <row r="563" spans="3:44" s="8" customFormat="1" ht="18.75" customHeight="1">
      <c r="C563" s="11" t="s">
        <v>1081</v>
      </c>
      <c r="D563" s="31" t="s">
        <v>1571</v>
      </c>
      <c r="E563" s="31">
        <v>20261</v>
      </c>
      <c r="F563" s="11" t="s">
        <v>23</v>
      </c>
      <c r="G563" s="11" t="s">
        <v>20</v>
      </c>
      <c r="H563" s="11" t="s">
        <v>40</v>
      </c>
      <c r="I563" s="11">
        <v>2</v>
      </c>
      <c r="J563" s="11" t="s">
        <v>16</v>
      </c>
      <c r="K563" s="803" t="s">
        <v>1589</v>
      </c>
      <c r="L563" s="35" t="s">
        <v>1590</v>
      </c>
      <c r="M563" s="31" t="s">
        <v>1101</v>
      </c>
      <c r="N563" s="31" t="s">
        <v>1164</v>
      </c>
      <c r="O563" s="11" t="s">
        <v>731</v>
      </c>
      <c r="P563" s="31">
        <v>3</v>
      </c>
      <c r="Q563" s="31">
        <v>2</v>
      </c>
      <c r="R563" s="262">
        <v>5</v>
      </c>
      <c r="S563" s="31">
        <v>4</v>
      </c>
      <c r="T563" s="181"/>
      <c r="U563" s="31">
        <v>20</v>
      </c>
      <c r="V563" s="31">
        <f>IF(W563="","",IFERROR(INDEX(Docentes!C:C,MATCH(W563,Docentes!D:D,0)),"NUEVO"))</f>
        <v>21530042</v>
      </c>
      <c r="W563" s="909" t="s">
        <v>350</v>
      </c>
      <c r="X563" s="793" t="s">
        <v>168</v>
      </c>
      <c r="Y563" s="31" t="s">
        <v>1182</v>
      </c>
      <c r="Z563" s="31" t="s">
        <v>1089</v>
      </c>
      <c r="AA563" s="31" t="s">
        <v>16</v>
      </c>
      <c r="AB563" s="31" t="s">
        <v>1516</v>
      </c>
      <c r="AC563" s="31">
        <v>39</v>
      </c>
      <c r="AD563" s="31"/>
      <c r="AE563" s="31"/>
      <c r="AF563" s="31" t="s">
        <v>1182</v>
      </c>
      <c r="AG563" s="31" t="str">
        <f t="shared" si="331"/>
        <v>TP</v>
      </c>
      <c r="AH563" s="31">
        <v>6</v>
      </c>
      <c r="AI563" s="31">
        <v>8</v>
      </c>
      <c r="AJ563" s="31">
        <v>30</v>
      </c>
      <c r="AK563" s="31">
        <v>12</v>
      </c>
      <c r="AL563" s="31">
        <v>40</v>
      </c>
      <c r="AM563" s="31">
        <f t="shared" si="318"/>
        <v>5.0000000000000009</v>
      </c>
      <c r="AN563" s="792">
        <f t="shared" si="319"/>
        <v>0.35416666666666663</v>
      </c>
      <c r="AO563" s="792">
        <f t="shared" si="320"/>
        <v>0.52777777777777779</v>
      </c>
      <c r="AP563" s="31" t="str" cm="1">
        <f t="array" ref="AP563">IF(W563="","",IF(SUMPRODUCT((W563=$W$6:$W$1560)*(AH563=$AH$6:$AH$1560)*(AN563=$AN$6:$AN$1560)*(AO563=$AO$6:$AO$1560)*(ROW($W$6:$W$1560)&lt;&gt;ROW(W563))*((R563=0)*($R$6:$R$1560&gt;0)+(R563&gt;0)*($R$6:$R$1560=0)))&gt;0,"SALONES UNIDOS",IF(SUMPRODUCT((W563=$W$6:$W$1560)*(AH563=$AH$6:$AH$1560)*((AN563&lt;$AO$6:$AO$1560)*(AO563&gt;$AN$6:$AN$1560))*(ROW($W$6:$W$1560)&lt;&gt;ROW(W563)))&gt;0,"CRUZADO","Sin cruce")))</f>
        <v>Sin cruce</v>
      </c>
      <c r="AQ563" s="792" t="str">
        <f t="shared" si="321"/>
        <v>AR2PRINCIPALA</v>
      </c>
      <c r="AR563" s="792" t="str" cm="1">
        <f t="array" ref="AR563">IF(AQ563="","",IF(SUMPRODUCT((AQ563=$AQ$6:$AQ$1560)*(AH563=$AH$6:$AH$1560)*(AN563=$AN$6:$AN$1560)*(AO563=$AO$6:$AO$1560)*(ROW($AQ$6:$AQ$1560)&lt;&gt;ROW(AQ563))*((R563=0)*($R$6:$R$1560&gt;0)+(R563&gt;0)*($R$6:$R$1560=0)))&gt;0,"SALONES UNIDOS",IF(SUMPRODUCT((AQ563=$AQ$6:$AQ$1560)*(AH563=$AH$6:$AH$1560)*((AN563&lt;$AO$6:$AO$1560)*(AO563&gt;$AN$6:$AN$1560))*(ROW($AQ$6:$AQ$1560)&lt;&gt;ROW(AQ563)))&gt;0,"CRUZADO","Sin cruce")))</f>
        <v>Sin cruce</v>
      </c>
    </row>
    <row r="564" spans="3:44" s="8" customFormat="1" ht="18.75" customHeight="1">
      <c r="C564" s="11" t="s">
        <v>1081</v>
      </c>
      <c r="D564" s="31" t="s">
        <v>1571</v>
      </c>
      <c r="E564" s="31">
        <v>20261</v>
      </c>
      <c r="F564" s="11" t="s">
        <v>23</v>
      </c>
      <c r="G564" s="11" t="s">
        <v>20</v>
      </c>
      <c r="H564" s="11" t="s">
        <v>40</v>
      </c>
      <c r="I564" s="11">
        <v>2</v>
      </c>
      <c r="J564" s="11" t="s">
        <v>16</v>
      </c>
      <c r="K564" s="803" t="s">
        <v>1591</v>
      </c>
      <c r="L564" s="35" t="s">
        <v>1408</v>
      </c>
      <c r="M564" s="31" t="s">
        <v>1101</v>
      </c>
      <c r="N564" s="31" t="s">
        <v>1164</v>
      </c>
      <c r="O564" s="11" t="s">
        <v>731</v>
      </c>
      <c r="P564" s="31">
        <v>2</v>
      </c>
      <c r="Q564" s="31">
        <v>0</v>
      </c>
      <c r="R564" s="262">
        <v>2</v>
      </c>
      <c r="S564" s="31">
        <v>4</v>
      </c>
      <c r="T564" s="181"/>
      <c r="U564" s="31">
        <v>20</v>
      </c>
      <c r="V564" s="31">
        <f>IF(W564="","",IFERROR(INDEX(Docentes!C:C,MATCH(W564,Docentes!D:D,0)),"NUEVO"))</f>
        <v>41076019</v>
      </c>
      <c r="W564" s="793" t="s">
        <v>349</v>
      </c>
      <c r="X564" s="793" t="s">
        <v>168</v>
      </c>
      <c r="Y564" s="31" t="s">
        <v>1182</v>
      </c>
      <c r="Z564" s="31" t="s">
        <v>1089</v>
      </c>
      <c r="AA564" s="31" t="s">
        <v>26</v>
      </c>
      <c r="AB564" s="31" t="s">
        <v>1505</v>
      </c>
      <c r="AC564" s="31">
        <v>40</v>
      </c>
      <c r="AD564" s="31"/>
      <c r="AE564" s="31"/>
      <c r="AF564" s="31" t="s">
        <v>1182</v>
      </c>
      <c r="AG564" s="31" t="str">
        <f t="shared" si="331"/>
        <v>T</v>
      </c>
      <c r="AH564" s="31">
        <v>1</v>
      </c>
      <c r="AI564" s="31">
        <v>7</v>
      </c>
      <c r="AJ564" s="31">
        <v>40</v>
      </c>
      <c r="AK564" s="31">
        <v>9</v>
      </c>
      <c r="AL564" s="31">
        <v>20</v>
      </c>
      <c r="AM564" s="31">
        <f t="shared" si="318"/>
        <v>1.9999999999999993</v>
      </c>
      <c r="AN564" s="792">
        <f t="shared" si="319"/>
        <v>0.31944444444444448</v>
      </c>
      <c r="AO564" s="792">
        <f t="shared" si="320"/>
        <v>0.3888888888888889</v>
      </c>
      <c r="AP564" s="31" t="str" cm="1">
        <f t="array" ref="AP564">IF(W564="","",IF(SUMPRODUCT((W564=$W$6:$W$1560)*(AH564=$AH$6:$AH$1560)*(AN564=$AN$6:$AN$1560)*(AO564=$AO$6:$AO$1560)*(ROW($W$6:$W$1560)&lt;&gt;ROW(W564))*((R564=0)*($R$6:$R$1560&gt;0)+(R564&gt;0)*($R$6:$R$1560=0)))&gt;0,"SALONES UNIDOS",IF(SUMPRODUCT((W564=$W$6:$W$1560)*(AH564=$AH$6:$AH$1560)*((AN564&lt;$AO$6:$AO$1560)*(AO564&gt;$AN$6:$AN$1560))*(ROW($W$6:$W$1560)&lt;&gt;ROW(W564)))&gt;0,"CRUZADO","Sin cruce")))</f>
        <v>Sin cruce</v>
      </c>
      <c r="AQ564" s="792" t="str">
        <f t="shared" si="321"/>
        <v>AR2PRINCIPALA</v>
      </c>
      <c r="AR564" s="792" t="str" cm="1">
        <f t="array" ref="AR564">IF(AQ564="","",IF(SUMPRODUCT((AQ564=$AQ$6:$AQ$1560)*(AH564=$AH$6:$AH$1560)*(AN564=$AN$6:$AN$1560)*(AO564=$AO$6:$AO$1560)*(ROW($AQ$6:$AQ$1560)&lt;&gt;ROW(AQ564))*((R564=0)*($R$6:$R$1560&gt;0)+(R564&gt;0)*($R$6:$R$1560=0)))&gt;0,"SALONES UNIDOS",IF(SUMPRODUCT((AQ564=$AQ$6:$AQ$1560)*(AH564=$AH$6:$AH$1560)*((AN564&lt;$AO$6:$AO$1560)*(AO564&gt;$AN$6:$AN$1560))*(ROW($AQ$6:$AQ$1560)&lt;&gt;ROW(AQ564)))&gt;0,"CRUZADO","Sin cruce")))</f>
        <v>Sin cruce</v>
      </c>
    </row>
    <row r="565" spans="3:44" s="8" customFormat="1" ht="18.75" customHeight="1">
      <c r="C565" s="11" t="s">
        <v>1081</v>
      </c>
      <c r="D565" s="31" t="s">
        <v>1571</v>
      </c>
      <c r="E565" s="31">
        <v>20261</v>
      </c>
      <c r="F565" s="11" t="s">
        <v>23</v>
      </c>
      <c r="G565" s="11" t="s">
        <v>20</v>
      </c>
      <c r="H565" s="11" t="s">
        <v>40</v>
      </c>
      <c r="I565" s="11">
        <v>2</v>
      </c>
      <c r="J565" s="11" t="s">
        <v>16</v>
      </c>
      <c r="K565" s="803" t="s">
        <v>1591</v>
      </c>
      <c r="L565" s="35" t="s">
        <v>1408</v>
      </c>
      <c r="M565" s="31" t="s">
        <v>1101</v>
      </c>
      <c r="N565" s="31" t="s">
        <v>1164</v>
      </c>
      <c r="O565" s="11" t="s">
        <v>731</v>
      </c>
      <c r="P565" s="31">
        <v>0</v>
      </c>
      <c r="Q565" s="31">
        <v>4</v>
      </c>
      <c r="R565" s="262">
        <v>4</v>
      </c>
      <c r="S565" s="31">
        <v>4</v>
      </c>
      <c r="T565" s="181"/>
      <c r="U565" s="31">
        <v>18</v>
      </c>
      <c r="V565" s="31">
        <f>IF(W565="","",IFERROR(INDEX(Docentes!C:C,MATCH(W565,Docentes!D:D,0)),"NUEVO"))</f>
        <v>41076019</v>
      </c>
      <c r="W565" s="793" t="s">
        <v>349</v>
      </c>
      <c r="X565" s="793" t="s">
        <v>168</v>
      </c>
      <c r="Y565" s="31" t="s">
        <v>1182</v>
      </c>
      <c r="Z565" s="31" t="s">
        <v>1089</v>
      </c>
      <c r="AA565" s="31"/>
      <c r="AB565" s="31"/>
      <c r="AC565" s="31"/>
      <c r="AD565" s="31" t="s">
        <v>1353</v>
      </c>
      <c r="AE565" s="31">
        <v>19</v>
      </c>
      <c r="AF565" s="31" t="s">
        <v>1182</v>
      </c>
      <c r="AG565" s="31" t="str">
        <f>IF(AND(P565&gt;0,Q565&gt;0),"TP",IF(AND(P565&gt;0,Q565=0),"T","P"))</f>
        <v>P</v>
      </c>
      <c r="AH565" s="31">
        <v>1</v>
      </c>
      <c r="AI565" s="31">
        <v>9</v>
      </c>
      <c r="AJ565" s="31">
        <v>20</v>
      </c>
      <c r="AK565" s="31">
        <v>12</v>
      </c>
      <c r="AL565" s="31">
        <v>40</v>
      </c>
      <c r="AM565" s="31">
        <f>IF(R565=0,0,IF(AI565="",R565,IF(X565="HIBRIDO VIRTUAL",0,((((AK565/24)+(AL565/1440))-((AI565/24)+(AJ565/1440)))*1440/50))))</f>
        <v>4</v>
      </c>
      <c r="AN565" s="792">
        <f>AI565/24+AJ565/1440</f>
        <v>0.3888888888888889</v>
      </c>
      <c r="AO565" s="792">
        <f>AK565/24+AL565/1440</f>
        <v>0.52777777777777779</v>
      </c>
      <c r="AP565" s="31" t="str" cm="1">
        <f t="array" ref="AP565">IF(W565="","",IF(SUMPRODUCT((W565=$W$6:$W$1560)*(AH565=$AH$6:$AH$1560)*(AN565=$AN$6:$AN$1560)*(AO565=$AO$6:$AO$1560)*(ROW($W$6:$W$1560)&lt;&gt;ROW(W565))*((R565=0)*($R$6:$R$1560&gt;0)+(R565&gt;0)*($R$6:$R$1560=0)))&gt;0,"SALONES UNIDOS",IF(SUMPRODUCT((W565=$W$6:$W$1560)*(AH565=$AH$6:$AH$1560)*((AN565&lt;$AO$6:$AO$1560)*(AO565&gt;$AN$6:$AN$1560))*(ROW($W$6:$W$1560)&lt;&gt;ROW(W565)))&gt;0,"CRUZADO","Sin cruce")))</f>
        <v>Sin cruce</v>
      </c>
      <c r="AQ565" s="792" t="str">
        <f>TRIM(CONCATENATE(H565,I565,F565,J565))</f>
        <v>AR2PRINCIPALA</v>
      </c>
      <c r="AR565" s="792" t="str" cm="1">
        <f t="array" ref="AR565">IF(AQ565="","",IF(SUMPRODUCT((AQ565=$AQ$6:$AQ$1560)*(AH565=$AH$6:$AH$1560)*(AN565=$AN$6:$AN$1560)*(AO565=$AO$6:$AO$1560)*(ROW($AQ$6:$AQ$1560)&lt;&gt;ROW(AQ565))*((R565=0)*($R$6:$R$1560&gt;0)+(R565&gt;0)*($R$6:$R$1560=0)))&gt;0,"SALONES UNIDOS",IF(SUMPRODUCT((AQ565=$AQ$6:$AQ$1560)*(AH565=$AH$6:$AH$1560)*((AN565&lt;$AO$6:$AO$1560)*(AO565&gt;$AN$6:$AN$1560))*(ROW($AQ$6:$AQ$1560)&lt;&gt;ROW(AQ565)))&gt;0,"CRUZADO","Sin cruce")))</f>
        <v>Sin cruce</v>
      </c>
    </row>
    <row r="566" spans="3:44" s="8" customFormat="1" ht="18.75" customHeight="1">
      <c r="C566" s="11" t="s">
        <v>1081</v>
      </c>
      <c r="D566" s="31" t="s">
        <v>1571</v>
      </c>
      <c r="E566" s="31">
        <v>20261</v>
      </c>
      <c r="F566" s="11" t="s">
        <v>23</v>
      </c>
      <c r="G566" s="11" t="s">
        <v>20</v>
      </c>
      <c r="H566" s="11" t="s">
        <v>40</v>
      </c>
      <c r="I566" s="11">
        <v>2</v>
      </c>
      <c r="J566" s="11" t="s">
        <v>16</v>
      </c>
      <c r="K566" s="803" t="s">
        <v>1592</v>
      </c>
      <c r="L566" s="35" t="s">
        <v>1593</v>
      </c>
      <c r="M566" s="31" t="s">
        <v>1085</v>
      </c>
      <c r="N566" s="31" t="s">
        <v>1164</v>
      </c>
      <c r="O566" s="11" t="s">
        <v>731</v>
      </c>
      <c r="P566" s="31">
        <v>2</v>
      </c>
      <c r="Q566" s="31">
        <v>0</v>
      </c>
      <c r="R566" s="262">
        <v>2</v>
      </c>
      <c r="S566" s="31">
        <v>4</v>
      </c>
      <c r="T566" s="181"/>
      <c r="U566" s="31">
        <v>20</v>
      </c>
      <c r="V566" s="31">
        <f>IF(W566="","",IFERROR(INDEX(Docentes!C:C,MATCH(W566,Docentes!D:D,0)),"NUEVO"))</f>
        <v>70066929</v>
      </c>
      <c r="W566" s="793" t="s">
        <v>687</v>
      </c>
      <c r="X566" s="793" t="s">
        <v>168</v>
      </c>
      <c r="Y566" s="31" t="s">
        <v>1182</v>
      </c>
      <c r="Z566" s="31" t="s">
        <v>1089</v>
      </c>
      <c r="AA566" s="31" t="s">
        <v>16</v>
      </c>
      <c r="AB566" s="31" t="s">
        <v>1522</v>
      </c>
      <c r="AC566" s="31">
        <v>34</v>
      </c>
      <c r="AD566" s="31"/>
      <c r="AE566" s="31"/>
      <c r="AF566" s="31" t="s">
        <v>1182</v>
      </c>
      <c r="AG566" s="31" t="str">
        <f>IF(AND(P566&gt;0,Q566&gt;0),"TP",IF(AND(P566&gt;0,Q566=0),"T","P"))</f>
        <v>T</v>
      </c>
      <c r="AH566" s="31">
        <v>6</v>
      </c>
      <c r="AI566" s="31">
        <v>13</v>
      </c>
      <c r="AJ566" s="31">
        <v>30</v>
      </c>
      <c r="AK566" s="31">
        <v>15</v>
      </c>
      <c r="AL566" s="31">
        <v>10</v>
      </c>
      <c r="AM566" s="31">
        <f>IF(R566=0,0,IF(AI566="",R566,IF(X566="HIBRIDO VIRTUAL",0,((((AK566/24)+(AL566/1440))-((AI566/24)+(AJ566/1440)))*1440/50))))</f>
        <v>1.9999999999999993</v>
      </c>
      <c r="AN566" s="792">
        <f>AI566/24+AJ566/1440</f>
        <v>0.5625</v>
      </c>
      <c r="AO566" s="792">
        <f>AK566/24+AL566/1440</f>
        <v>0.63194444444444442</v>
      </c>
      <c r="AP566" s="31" t="str" cm="1">
        <f t="array" ref="AP566">IF(W566="","",IF(SUMPRODUCT((W566=$W$6:$W$1560)*(AH566=$AH$6:$AH$1560)*(AN566=$AN$6:$AN$1560)*(AO566=$AO$6:$AO$1560)*(ROW($W$6:$W$1560)&lt;&gt;ROW(W566))*((R566=0)*($R$6:$R$1560&gt;0)+(R566&gt;0)*($R$6:$R$1560=0)))&gt;0,"SALONES UNIDOS",IF(SUMPRODUCT((W566=$W$6:$W$1560)*(AH566=$AH$6:$AH$1560)*((AN566&lt;$AO$6:$AO$1560)*(AO566&gt;$AN$6:$AN$1560))*(ROW($W$6:$W$1560)&lt;&gt;ROW(W566)))&gt;0,"CRUZADO","Sin cruce")))</f>
        <v>Sin cruce</v>
      </c>
      <c r="AQ566" s="792" t="str">
        <f>TRIM(CONCATENATE(H566,I566,F566,J566))</f>
        <v>AR2PRINCIPALA</v>
      </c>
      <c r="AR566" s="792" t="str" cm="1">
        <f t="array" ref="AR566">IF(AQ566="","",IF(SUMPRODUCT((AQ566=$AQ$6:$AQ$1560)*(AH566=$AH$6:$AH$1560)*(AN566=$AN$6:$AN$1560)*(AO566=$AO$6:$AO$1560)*(ROW($AQ$6:$AQ$1560)&lt;&gt;ROW(AQ566))*((R566=0)*($R$6:$R$1560&gt;0)+(R566&gt;0)*($R$6:$R$1560=0)))&gt;0,"SALONES UNIDOS",IF(SUMPRODUCT((AQ566=$AQ$6:$AQ$1560)*(AH566=$AH$6:$AH$1560)*((AN566&lt;$AO$6:$AO$1560)*(AO566&gt;$AN$6:$AN$1560))*(ROW($AQ$6:$AQ$1560)&lt;&gt;ROW(AQ566)))&gt;0,"CRUZADO","Sin cruce")))</f>
        <v>Sin cruce</v>
      </c>
    </row>
    <row r="567" spans="3:44" s="8" customFormat="1" ht="18.75" customHeight="1">
      <c r="C567" s="11" t="s">
        <v>1081</v>
      </c>
      <c r="D567" s="31" t="s">
        <v>1571</v>
      </c>
      <c r="E567" s="31">
        <v>20261</v>
      </c>
      <c r="F567" s="11" t="s">
        <v>23</v>
      </c>
      <c r="G567" s="11" t="s">
        <v>20</v>
      </c>
      <c r="H567" s="11" t="s">
        <v>40</v>
      </c>
      <c r="I567" s="11">
        <v>2</v>
      </c>
      <c r="J567" s="11" t="s">
        <v>16</v>
      </c>
      <c r="K567" s="803" t="s">
        <v>1592</v>
      </c>
      <c r="L567" s="35" t="s">
        <v>1593</v>
      </c>
      <c r="M567" s="31" t="s">
        <v>1085</v>
      </c>
      <c r="N567" s="31" t="s">
        <v>1164</v>
      </c>
      <c r="O567" s="11" t="s">
        <v>731</v>
      </c>
      <c r="P567" s="31">
        <v>0</v>
      </c>
      <c r="Q567" s="31">
        <v>4</v>
      </c>
      <c r="R567" s="262">
        <v>4</v>
      </c>
      <c r="S567" s="31">
        <v>4</v>
      </c>
      <c r="T567" s="181"/>
      <c r="U567" s="31">
        <v>20</v>
      </c>
      <c r="V567" s="31">
        <f>IF(W567="","",IFERROR(INDEX(Docentes!C:C,MATCH(W567,Docentes!D:D,0)),"NUEVO"))</f>
        <v>70066929</v>
      </c>
      <c r="W567" s="793" t="s">
        <v>687</v>
      </c>
      <c r="X567" s="793" t="s">
        <v>168</v>
      </c>
      <c r="Y567" s="31" t="s">
        <v>1182</v>
      </c>
      <c r="Z567" s="31" t="s">
        <v>1089</v>
      </c>
      <c r="AA567" s="31"/>
      <c r="AB567" s="31"/>
      <c r="AC567" s="31"/>
      <c r="AD567" s="31" t="s">
        <v>1594</v>
      </c>
      <c r="AE567" s="31">
        <v>65</v>
      </c>
      <c r="AF567" s="31" t="s">
        <v>1182</v>
      </c>
      <c r="AG567" s="31" t="str">
        <f t="shared" si="331"/>
        <v>P</v>
      </c>
      <c r="AH567" s="31">
        <v>6</v>
      </c>
      <c r="AI567" s="31">
        <v>15</v>
      </c>
      <c r="AJ567" s="31">
        <v>10</v>
      </c>
      <c r="AK567" s="31">
        <v>18</v>
      </c>
      <c r="AL567" s="31">
        <v>30</v>
      </c>
      <c r="AM567" s="31">
        <f t="shared" si="318"/>
        <v>4.0000000000000018</v>
      </c>
      <c r="AN567" s="792">
        <f t="shared" si="319"/>
        <v>0.63194444444444442</v>
      </c>
      <c r="AO567" s="792">
        <f t="shared" si="320"/>
        <v>0.77083333333333337</v>
      </c>
      <c r="AP567" s="31" t="str" cm="1">
        <f t="array" ref="AP567">IF(W567="","",IF(SUMPRODUCT((W567=$W$6:$W$1560)*(AH567=$AH$6:$AH$1560)*(AN567=$AN$6:$AN$1560)*(AO567=$AO$6:$AO$1560)*(ROW($W$6:$W$1560)&lt;&gt;ROW(W567))*((R567=0)*($R$6:$R$1560&gt;0)+(R567&gt;0)*($R$6:$R$1560=0)))&gt;0,"SALONES UNIDOS",IF(SUMPRODUCT((W567=$W$6:$W$1560)*(AH567=$AH$6:$AH$1560)*((AN567&lt;$AO$6:$AO$1560)*(AO567&gt;$AN$6:$AN$1560))*(ROW($W$6:$W$1560)&lt;&gt;ROW(W567)))&gt;0,"CRUZADO","Sin cruce")))</f>
        <v>Sin cruce</v>
      </c>
      <c r="AQ567" s="792" t="str">
        <f t="shared" si="321"/>
        <v>AR2PRINCIPALA</v>
      </c>
      <c r="AR567" s="792" t="str" cm="1">
        <f t="array" ref="AR567">IF(AQ567="","",IF(SUMPRODUCT((AQ567=$AQ$6:$AQ$1560)*(AH567=$AH$6:$AH$1560)*(AN567=$AN$6:$AN$1560)*(AO567=$AO$6:$AO$1560)*(ROW($AQ$6:$AQ$1560)&lt;&gt;ROW(AQ567))*((R567=0)*($R$6:$R$1560&gt;0)+(R567&gt;0)*($R$6:$R$1560=0)))&gt;0,"SALONES UNIDOS",IF(SUMPRODUCT((AQ567=$AQ$6:$AQ$1560)*(AH567=$AH$6:$AH$1560)*((AN567&lt;$AO$6:$AO$1560)*(AO567&gt;$AN$6:$AN$1560))*(ROW($AQ$6:$AQ$1560)&lt;&gt;ROW(AQ567)))&gt;0,"CRUZADO","Sin cruce")))</f>
        <v>Sin cruce</v>
      </c>
    </row>
    <row r="568" spans="3:44" s="8" customFormat="1" ht="18.75" hidden="1" customHeight="1">
      <c r="C568" s="11" t="s">
        <v>1081</v>
      </c>
      <c r="D568" s="31" t="s">
        <v>1571</v>
      </c>
      <c r="E568" s="31">
        <v>20261</v>
      </c>
      <c r="F568" s="11" t="s">
        <v>23</v>
      </c>
      <c r="G568" s="11" t="s">
        <v>20</v>
      </c>
      <c r="H568" s="11" t="s">
        <v>40</v>
      </c>
      <c r="I568" s="11">
        <v>3</v>
      </c>
      <c r="J568" s="11" t="s">
        <v>16</v>
      </c>
      <c r="K568" s="803" t="s">
        <v>1595</v>
      </c>
      <c r="L568" s="35" t="s">
        <v>1206</v>
      </c>
      <c r="M568" s="31" t="s">
        <v>1127</v>
      </c>
      <c r="N568" s="31" t="s">
        <v>1164</v>
      </c>
      <c r="O568" s="11" t="s">
        <v>769</v>
      </c>
      <c r="P568" s="31">
        <v>2</v>
      </c>
      <c r="Q568" s="31">
        <v>2</v>
      </c>
      <c r="R568" s="262">
        <v>4</v>
      </c>
      <c r="S568" s="31">
        <v>3</v>
      </c>
      <c r="T568" s="181"/>
      <c r="U568" s="31">
        <v>36</v>
      </c>
      <c r="V568" s="31">
        <f>IF(W568="","",IFERROR(INDEX(Docentes!C:C,MATCH(W568,Docentes!D:D,0)),"NUEVO"))</f>
        <v>41060828</v>
      </c>
      <c r="W568" s="809" t="s">
        <v>993</v>
      </c>
      <c r="X568" s="274" t="s">
        <v>167</v>
      </c>
      <c r="Y568" s="31" t="s">
        <v>1242</v>
      </c>
      <c r="Z568" s="31" t="s">
        <v>1089</v>
      </c>
      <c r="AA568" s="31"/>
      <c r="AB568" s="31" t="s">
        <v>1092</v>
      </c>
      <c r="AC568" s="31"/>
      <c r="AD568" s="31"/>
      <c r="AE568" s="31"/>
      <c r="AF568" s="31" t="s">
        <v>1242</v>
      </c>
      <c r="AG568" s="31" t="str">
        <f t="shared" si="331"/>
        <v>TP</v>
      </c>
      <c r="AH568" s="31">
        <v>3</v>
      </c>
      <c r="AI568" s="31">
        <v>7</v>
      </c>
      <c r="AJ568" s="31">
        <v>40</v>
      </c>
      <c r="AK568" s="31">
        <v>11</v>
      </c>
      <c r="AL568" s="31">
        <v>0</v>
      </c>
      <c r="AM568" s="31">
        <f t="shared" si="318"/>
        <v>3.9999999999999987</v>
      </c>
      <c r="AN568" s="792">
        <f t="shared" si="319"/>
        <v>0.31944444444444448</v>
      </c>
      <c r="AO568" s="792">
        <f t="shared" si="320"/>
        <v>0.45833333333333331</v>
      </c>
      <c r="AP568" s="31" t="str" cm="1">
        <f t="array" ref="AP568">IF(W568="","",IF(SUMPRODUCT((W568=$W$6:$W$1560)*(AH568=$AH$6:$AH$1560)*(AN568=$AN$6:$AN$1560)*(AO568=$AO$6:$AO$1560)*(ROW($W$6:$W$1560)&lt;&gt;ROW(W568))*((R568=0)*($R$6:$R$1560&gt;0)+(R568&gt;0)*($R$6:$R$1560=0)))&gt;0,"SALONES UNIDOS",IF(SUMPRODUCT((W568=$W$6:$W$1560)*(AH568=$AH$6:$AH$1560)*((AN568&lt;$AO$6:$AO$1560)*(AO568&gt;$AN$6:$AN$1560))*(ROW($W$6:$W$1560)&lt;&gt;ROW(W568)))&gt;0,"CRUZADO","Sin cruce")))</f>
        <v>Sin cruce</v>
      </c>
      <c r="AQ568" s="792" t="str">
        <f t="shared" si="321"/>
        <v>AR3PRINCIPALA</v>
      </c>
      <c r="AR568" s="792" t="str" cm="1">
        <f t="array" ref="AR568">IF(AQ568="","",IF(SUMPRODUCT((AQ568=$AQ$6:$AQ$1560)*(AH568=$AH$6:$AH$1560)*(AN568=$AN$6:$AN$1560)*(AO568=$AO$6:$AO$1560)*(ROW($AQ$6:$AQ$1560)&lt;&gt;ROW(AQ568))*((R568=0)*($R$6:$R$1560&gt;0)+(R568&gt;0)*($R$6:$R$1560=0)))&gt;0,"SALONES UNIDOS",IF(SUMPRODUCT((AQ568=$AQ$6:$AQ$1560)*(AH568=$AH$6:$AH$1560)*((AN568&lt;$AO$6:$AO$1560)*(AO568&gt;$AN$6:$AN$1560))*(ROW($AQ$6:$AQ$1560)&lt;&gt;ROW(AQ568)))&gt;0,"CRUZADO","Sin cruce")))</f>
        <v>Sin cruce</v>
      </c>
    </row>
    <row r="569" spans="3:44" s="8" customFormat="1" ht="18.75" hidden="1" customHeight="1">
      <c r="C569" s="11" t="s">
        <v>1081</v>
      </c>
      <c r="D569" s="31" t="s">
        <v>1571</v>
      </c>
      <c r="E569" s="31">
        <v>20261</v>
      </c>
      <c r="F569" s="11" t="s">
        <v>23</v>
      </c>
      <c r="G569" s="11" t="s">
        <v>20</v>
      </c>
      <c r="H569" s="11" t="s">
        <v>40</v>
      </c>
      <c r="I569" s="11">
        <v>3</v>
      </c>
      <c r="J569" s="11" t="s">
        <v>16</v>
      </c>
      <c r="K569" s="803" t="s">
        <v>1596</v>
      </c>
      <c r="L569" s="35" t="s">
        <v>1194</v>
      </c>
      <c r="M569" s="31" t="s">
        <v>1127</v>
      </c>
      <c r="N569" s="31" t="s">
        <v>1164</v>
      </c>
      <c r="O569" s="11" t="s">
        <v>769</v>
      </c>
      <c r="P569" s="31">
        <v>2</v>
      </c>
      <c r="Q569" s="31">
        <v>2</v>
      </c>
      <c r="R569" s="262">
        <v>4</v>
      </c>
      <c r="S569" s="31">
        <v>3</v>
      </c>
      <c r="T569" s="181"/>
      <c r="U569" s="31">
        <v>36</v>
      </c>
      <c r="V569" s="31">
        <f>IF(W569="","",IFERROR(INDEX(Docentes!C:C,MATCH(W569,Docentes!D:D,0)),"NUEVO"))</f>
        <v>70401891</v>
      </c>
      <c r="W569" s="809" t="s">
        <v>503</v>
      </c>
      <c r="X569" s="274" t="s">
        <v>167</v>
      </c>
      <c r="Y569" s="31" t="s">
        <v>1142</v>
      </c>
      <c r="Z569" s="31" t="s">
        <v>1089</v>
      </c>
      <c r="AA569" s="31"/>
      <c r="AB569" s="31" t="s">
        <v>1092</v>
      </c>
      <c r="AC569" s="31"/>
      <c r="AD569" s="31"/>
      <c r="AE569" s="31"/>
      <c r="AF569" s="31" t="s">
        <v>1142</v>
      </c>
      <c r="AG569" s="31" t="str">
        <f t="shared" si="331"/>
        <v>TP</v>
      </c>
      <c r="AH569" s="31">
        <v>3</v>
      </c>
      <c r="AI569" s="31">
        <v>13</v>
      </c>
      <c r="AJ569" s="31">
        <v>30</v>
      </c>
      <c r="AK569" s="31">
        <v>16</v>
      </c>
      <c r="AL569" s="31">
        <v>50</v>
      </c>
      <c r="AM569" s="31">
        <f t="shared" si="318"/>
        <v>3.9999999999999987</v>
      </c>
      <c r="AN569" s="792">
        <f t="shared" si="319"/>
        <v>0.5625</v>
      </c>
      <c r="AO569" s="792">
        <f t="shared" si="320"/>
        <v>0.70138888888888884</v>
      </c>
      <c r="AP569" s="31" t="str" cm="1">
        <f t="array" ref="AP569">IF(W569="","",IF(SUMPRODUCT((W569=$W$6:$W$1560)*(AH569=$AH$6:$AH$1560)*(AN569=$AN$6:$AN$1560)*(AO569=$AO$6:$AO$1560)*(ROW($W$6:$W$1560)&lt;&gt;ROW(W569))*((R569=0)*($R$6:$R$1560&gt;0)+(R569&gt;0)*($R$6:$R$1560=0)))&gt;0,"SALONES UNIDOS",IF(SUMPRODUCT((W569=$W$6:$W$1560)*(AH569=$AH$6:$AH$1560)*((AN569&lt;$AO$6:$AO$1560)*(AO569&gt;$AN$6:$AN$1560))*(ROW($W$6:$W$1560)&lt;&gt;ROW(W569)))&gt;0,"CRUZADO","Sin cruce")))</f>
        <v>Sin cruce</v>
      </c>
      <c r="AQ569" s="792" t="str">
        <f t="shared" si="321"/>
        <v>AR3PRINCIPALA</v>
      </c>
      <c r="AR569" s="792" t="str" cm="1">
        <f t="array" ref="AR569">IF(AQ569="","",IF(SUMPRODUCT((AQ569=$AQ$6:$AQ$1560)*(AH569=$AH$6:$AH$1560)*(AN569=$AN$6:$AN$1560)*(AO569=$AO$6:$AO$1560)*(ROW($AQ$6:$AQ$1560)&lt;&gt;ROW(AQ569))*((R569=0)*($R$6:$R$1560&gt;0)+(R569&gt;0)*($R$6:$R$1560=0)))&gt;0,"SALONES UNIDOS",IF(SUMPRODUCT((AQ569=$AQ$6:$AQ$1560)*(AH569=$AH$6:$AH$1560)*((AN569&lt;$AO$6:$AO$1560)*(AO569&gt;$AN$6:$AN$1560))*(ROW($AQ$6:$AQ$1560)&lt;&gt;ROW(AQ569)))&gt;0,"CRUZADO","Sin cruce")))</f>
        <v>Sin cruce</v>
      </c>
    </row>
    <row r="570" spans="3:44" s="8" customFormat="1" ht="18.75" hidden="1" customHeight="1">
      <c r="C570" s="11" t="s">
        <v>1081</v>
      </c>
      <c r="D570" s="31" t="s">
        <v>1571</v>
      </c>
      <c r="E570" s="31">
        <v>20261</v>
      </c>
      <c r="F570" s="11" t="s">
        <v>23</v>
      </c>
      <c r="G570" s="11" t="s">
        <v>20</v>
      </c>
      <c r="H570" s="11" t="s">
        <v>40</v>
      </c>
      <c r="I570" s="11">
        <v>3</v>
      </c>
      <c r="J570" s="11" t="s">
        <v>16</v>
      </c>
      <c r="K570" s="803" t="s">
        <v>1597</v>
      </c>
      <c r="L570" s="35" t="s">
        <v>1377</v>
      </c>
      <c r="M570" s="31" t="s">
        <v>1127</v>
      </c>
      <c r="N570" s="31" t="s">
        <v>1164</v>
      </c>
      <c r="O570" s="11" t="s">
        <v>731</v>
      </c>
      <c r="P570" s="31">
        <v>2</v>
      </c>
      <c r="Q570" s="31">
        <v>0</v>
      </c>
      <c r="R570" s="262">
        <v>2</v>
      </c>
      <c r="S570" s="31">
        <v>4</v>
      </c>
      <c r="T570" s="181"/>
      <c r="U570" s="31">
        <v>36</v>
      </c>
      <c r="V570" s="31">
        <f>IF(W570="","",IFERROR(INDEX(Docentes!C:C,MATCH(W570,Docentes!D:D,0)),"NUEVO"))</f>
        <v>21878050</v>
      </c>
      <c r="W570" s="809" t="s">
        <v>550</v>
      </c>
      <c r="X570" s="274" t="s">
        <v>168</v>
      </c>
      <c r="Y570" s="31" t="s">
        <v>1182</v>
      </c>
      <c r="Z570" s="31" t="s">
        <v>1089</v>
      </c>
      <c r="AA570" s="31" t="s">
        <v>16</v>
      </c>
      <c r="AB570" s="31" t="s">
        <v>1598</v>
      </c>
      <c r="AC570" s="31">
        <v>39</v>
      </c>
      <c r="AD570" s="31"/>
      <c r="AE570" s="31"/>
      <c r="AF570" s="31" t="s">
        <v>1182</v>
      </c>
      <c r="AG570" s="31" t="str">
        <f t="shared" si="331"/>
        <v>T</v>
      </c>
      <c r="AH570" s="31">
        <v>2</v>
      </c>
      <c r="AI570" s="31">
        <v>7</v>
      </c>
      <c r="AJ570" s="31">
        <v>40</v>
      </c>
      <c r="AK570" s="31">
        <v>9</v>
      </c>
      <c r="AL570" s="31">
        <v>20</v>
      </c>
      <c r="AM570" s="31">
        <f t="shared" si="318"/>
        <v>1.9999999999999993</v>
      </c>
      <c r="AN570" s="792">
        <f t="shared" si="319"/>
        <v>0.31944444444444448</v>
      </c>
      <c r="AO570" s="792">
        <f t="shared" si="320"/>
        <v>0.3888888888888889</v>
      </c>
      <c r="AP570" s="31" t="str" cm="1">
        <f t="array" ref="AP570">IF(W570="","",IF(SUMPRODUCT((W570=$W$6:$W$1560)*(AH570=$AH$6:$AH$1560)*(AN570=$AN$6:$AN$1560)*(AO570=$AO$6:$AO$1560)*(ROW($W$6:$W$1560)&lt;&gt;ROW(W570))*((R570=0)*($R$6:$R$1560&gt;0)+(R570&gt;0)*($R$6:$R$1560=0)))&gt;0,"SALONES UNIDOS",IF(SUMPRODUCT((W570=$W$6:$W$1560)*(AH570=$AH$6:$AH$1560)*((AN570&lt;$AO$6:$AO$1560)*(AO570&gt;$AN$6:$AN$1560))*(ROW($W$6:$W$1560)&lt;&gt;ROW(W570)))&gt;0,"CRUZADO","Sin cruce")))</f>
        <v>Sin cruce</v>
      </c>
      <c r="AQ570" s="792" t="str">
        <f t="shared" si="321"/>
        <v>AR3PRINCIPALA</v>
      </c>
      <c r="AR570" s="792" t="str" cm="1">
        <f t="array" ref="AR570">IF(AQ570="","",IF(SUMPRODUCT((AQ570=$AQ$6:$AQ$1560)*(AH570=$AH$6:$AH$1560)*(AN570=$AN$6:$AN$1560)*(AO570=$AO$6:$AO$1560)*(ROW($AQ$6:$AQ$1560)&lt;&gt;ROW(AQ570))*((R570=0)*($R$6:$R$1560&gt;0)+(R570&gt;0)*($R$6:$R$1560=0)))&gt;0,"SALONES UNIDOS",IF(SUMPRODUCT((AQ570=$AQ$6:$AQ$1560)*(AH570=$AH$6:$AH$1560)*((AN570&lt;$AO$6:$AO$1560)*(AO570&gt;$AN$6:$AN$1560))*(ROW($AQ$6:$AQ$1560)&lt;&gt;ROW(AQ570)))&gt;0,"CRUZADO","Sin cruce")))</f>
        <v>Sin cruce</v>
      </c>
    </row>
    <row r="571" spans="3:44" s="8" customFormat="1" ht="18.75" hidden="1" customHeight="1">
      <c r="C571" s="11" t="s">
        <v>1081</v>
      </c>
      <c r="D571" s="31" t="s">
        <v>1571</v>
      </c>
      <c r="E571" s="31">
        <v>20261</v>
      </c>
      <c r="F571" s="11" t="s">
        <v>23</v>
      </c>
      <c r="G571" s="11" t="s">
        <v>20</v>
      </c>
      <c r="H571" s="11" t="s">
        <v>40</v>
      </c>
      <c r="I571" s="11">
        <v>3</v>
      </c>
      <c r="J571" s="11" t="s">
        <v>1342</v>
      </c>
      <c r="K571" s="803" t="s">
        <v>1597</v>
      </c>
      <c r="L571" s="35" t="s">
        <v>1377</v>
      </c>
      <c r="M571" s="31" t="s">
        <v>1127</v>
      </c>
      <c r="N571" s="31" t="s">
        <v>1164</v>
      </c>
      <c r="O571" s="11" t="s">
        <v>731</v>
      </c>
      <c r="P571" s="31">
        <v>0</v>
      </c>
      <c r="Q571" s="31">
        <v>4</v>
      </c>
      <c r="R571" s="262">
        <v>4</v>
      </c>
      <c r="S571" s="31">
        <v>4</v>
      </c>
      <c r="T571" s="181"/>
      <c r="U571" s="31">
        <v>18</v>
      </c>
      <c r="V571" s="31">
        <f>IF(W571="","",IFERROR(INDEX(Docentes!C:C,MATCH(W571,Docentes!D:D,0)),"NUEVO"))</f>
        <v>21878050</v>
      </c>
      <c r="W571" s="809" t="s">
        <v>550</v>
      </c>
      <c r="X571" s="274" t="s">
        <v>168</v>
      </c>
      <c r="Y571" s="31" t="s">
        <v>1182</v>
      </c>
      <c r="Z571" s="31" t="s">
        <v>1089</v>
      </c>
      <c r="AA571" s="31"/>
      <c r="AB571" s="31"/>
      <c r="AC571" s="31"/>
      <c r="AD571" s="31" t="s">
        <v>1599</v>
      </c>
      <c r="AE571" s="31">
        <v>24</v>
      </c>
      <c r="AF571" s="31" t="s">
        <v>1182</v>
      </c>
      <c r="AG571" s="31" t="str">
        <f t="shared" si="331"/>
        <v>P</v>
      </c>
      <c r="AH571" s="31">
        <v>2</v>
      </c>
      <c r="AI571" s="31">
        <v>9</v>
      </c>
      <c r="AJ571" s="31">
        <v>20</v>
      </c>
      <c r="AK571" s="31">
        <v>12</v>
      </c>
      <c r="AL571" s="31">
        <v>40</v>
      </c>
      <c r="AM571" s="31">
        <f t="shared" si="318"/>
        <v>4</v>
      </c>
      <c r="AN571" s="792">
        <f t="shared" si="319"/>
        <v>0.3888888888888889</v>
      </c>
      <c r="AO571" s="792">
        <f t="shared" si="320"/>
        <v>0.52777777777777779</v>
      </c>
      <c r="AP571" s="31" t="str" cm="1">
        <f t="array" ref="AP571">IF(W571="","",IF(SUMPRODUCT((W571=$W$6:$W$1560)*(AH571=$AH$6:$AH$1560)*(AN571=$AN$6:$AN$1560)*(AO571=$AO$6:$AO$1560)*(ROW($W$6:$W$1560)&lt;&gt;ROW(W571))*((R571=0)*($R$6:$R$1560&gt;0)+(R571&gt;0)*($R$6:$R$1560=0)))&gt;0,"SALONES UNIDOS",IF(SUMPRODUCT((W571=$W$6:$W$1560)*(AH571=$AH$6:$AH$1560)*((AN571&lt;$AO$6:$AO$1560)*(AO571&gt;$AN$6:$AN$1560))*(ROW($W$6:$W$1560)&lt;&gt;ROW(W571)))&gt;0,"CRUZADO","Sin cruce")))</f>
        <v>Sin cruce</v>
      </c>
      <c r="AQ571" s="792" t="str">
        <f t="shared" si="321"/>
        <v>AR3PRINCIPALA1</v>
      </c>
      <c r="AR571" s="792" t="str" cm="1">
        <f t="array" ref="AR571">IF(AQ571="","",IF(SUMPRODUCT((AQ571=$AQ$6:$AQ$1560)*(AH571=$AH$6:$AH$1560)*(AN571=$AN$6:$AN$1560)*(AO571=$AO$6:$AO$1560)*(ROW($AQ$6:$AQ$1560)&lt;&gt;ROW(AQ571))*((R571=0)*($R$6:$R$1560&gt;0)+(R571&gt;0)*($R$6:$R$1560=0)))&gt;0,"SALONES UNIDOS",IF(SUMPRODUCT((AQ571=$AQ$6:$AQ$1560)*(AH571=$AH$6:$AH$1560)*((AN571&lt;$AO$6:$AO$1560)*(AO571&gt;$AN$6:$AN$1560))*(ROW($AQ$6:$AQ$1560)&lt;&gt;ROW(AQ571)))&gt;0,"CRUZADO","Sin cruce")))</f>
        <v>Sin cruce</v>
      </c>
    </row>
    <row r="572" spans="3:44" s="8" customFormat="1" ht="18.75" hidden="1" customHeight="1">
      <c r="C572" s="11" t="s">
        <v>1081</v>
      </c>
      <c r="D572" s="31" t="s">
        <v>1571</v>
      </c>
      <c r="E572" s="31">
        <v>20261</v>
      </c>
      <c r="F572" s="11" t="s">
        <v>23</v>
      </c>
      <c r="G572" s="11" t="s">
        <v>20</v>
      </c>
      <c r="H572" s="11" t="s">
        <v>40</v>
      </c>
      <c r="I572" s="11">
        <v>3</v>
      </c>
      <c r="J572" s="11" t="s">
        <v>1343</v>
      </c>
      <c r="K572" s="803" t="s">
        <v>1597</v>
      </c>
      <c r="L572" s="35" t="s">
        <v>1377</v>
      </c>
      <c r="M572" s="31" t="s">
        <v>1127</v>
      </c>
      <c r="N572" s="31" t="s">
        <v>1164</v>
      </c>
      <c r="O572" s="11" t="s">
        <v>731</v>
      </c>
      <c r="P572" s="31">
        <v>0</v>
      </c>
      <c r="Q572" s="31">
        <v>4</v>
      </c>
      <c r="R572" s="262">
        <v>4</v>
      </c>
      <c r="S572" s="31">
        <v>4</v>
      </c>
      <c r="T572" s="181"/>
      <c r="U572" s="31">
        <v>18</v>
      </c>
      <c r="V572" s="31">
        <f>IF(W572="","",IFERROR(INDEX(Docentes!C:C,MATCH(W572,Docentes!D:D,0)),"NUEVO"))</f>
        <v>21878050</v>
      </c>
      <c r="W572" s="809" t="s">
        <v>550</v>
      </c>
      <c r="X572" s="274" t="s">
        <v>168</v>
      </c>
      <c r="Y572" s="31" t="s">
        <v>1182</v>
      </c>
      <c r="Z572" s="31" t="s">
        <v>1089</v>
      </c>
      <c r="AA572" s="31"/>
      <c r="AB572" s="31"/>
      <c r="AC572" s="31"/>
      <c r="AD572" s="31" t="s">
        <v>1599</v>
      </c>
      <c r="AE572" s="31">
        <v>24</v>
      </c>
      <c r="AF572" s="31" t="s">
        <v>1182</v>
      </c>
      <c r="AG572" s="31" t="str">
        <f t="shared" si="331"/>
        <v>P</v>
      </c>
      <c r="AH572" s="31">
        <v>2</v>
      </c>
      <c r="AI572" s="31">
        <v>12</v>
      </c>
      <c r="AJ572" s="31">
        <v>40</v>
      </c>
      <c r="AK572" s="31">
        <v>16</v>
      </c>
      <c r="AL572" s="31">
        <v>0</v>
      </c>
      <c r="AM572" s="31">
        <f t="shared" si="318"/>
        <v>3.9999999999999987</v>
      </c>
      <c r="AN572" s="792">
        <f t="shared" si="319"/>
        <v>0.52777777777777779</v>
      </c>
      <c r="AO572" s="792">
        <f t="shared" si="320"/>
        <v>0.66666666666666663</v>
      </c>
      <c r="AP572" s="31" t="str" cm="1">
        <f t="array" ref="AP572">IF(W572="","",IF(SUMPRODUCT((W572=$W$6:$W$1560)*(AH572=$AH$6:$AH$1560)*(AN572=$AN$6:$AN$1560)*(AO572=$AO$6:$AO$1560)*(ROW($W$6:$W$1560)&lt;&gt;ROW(W572))*((R572=0)*($R$6:$R$1560&gt;0)+(R572&gt;0)*($R$6:$R$1560=0)))&gt;0,"SALONES UNIDOS",IF(SUMPRODUCT((W572=$W$6:$W$1560)*(AH572=$AH$6:$AH$1560)*((AN572&lt;$AO$6:$AO$1560)*(AO572&gt;$AN$6:$AN$1560))*(ROW($W$6:$W$1560)&lt;&gt;ROW(W572)))&gt;0,"CRUZADO","Sin cruce")))</f>
        <v>Sin cruce</v>
      </c>
      <c r="AQ572" s="792" t="str">
        <f t="shared" si="321"/>
        <v>AR3PRINCIPALA2</v>
      </c>
      <c r="AR572" s="792" t="str" cm="1">
        <f t="array" ref="AR572">IF(AQ572="","",IF(SUMPRODUCT((AQ572=$AQ$6:$AQ$1560)*(AH572=$AH$6:$AH$1560)*(AN572=$AN$6:$AN$1560)*(AO572=$AO$6:$AO$1560)*(ROW($AQ$6:$AQ$1560)&lt;&gt;ROW(AQ572))*((R572=0)*($R$6:$R$1560&gt;0)+(R572&gt;0)*($R$6:$R$1560=0)))&gt;0,"SALONES UNIDOS",IF(SUMPRODUCT((AQ572=$AQ$6:$AQ$1560)*(AH572=$AH$6:$AH$1560)*((AN572&lt;$AO$6:$AO$1560)*(AO572&gt;$AN$6:$AN$1560))*(ROW($AQ$6:$AQ$1560)&lt;&gt;ROW(AQ572)))&gt;0,"CRUZADO","Sin cruce")))</f>
        <v>Sin cruce</v>
      </c>
    </row>
    <row r="573" spans="3:44" s="8" customFormat="1" ht="18.75" hidden="1" customHeight="1">
      <c r="C573" s="11" t="s">
        <v>1081</v>
      </c>
      <c r="D573" s="31" t="s">
        <v>1571</v>
      </c>
      <c r="E573" s="31">
        <v>20261</v>
      </c>
      <c r="F573" s="11" t="s">
        <v>23</v>
      </c>
      <c r="G573" s="11" t="s">
        <v>20</v>
      </c>
      <c r="H573" s="11" t="s">
        <v>40</v>
      </c>
      <c r="I573" s="11">
        <v>3</v>
      </c>
      <c r="J573" s="11" t="s">
        <v>16</v>
      </c>
      <c r="K573" s="803" t="s">
        <v>1600</v>
      </c>
      <c r="L573" s="35" t="s">
        <v>1601</v>
      </c>
      <c r="M573" s="31" t="s">
        <v>1101</v>
      </c>
      <c r="N573" s="31" t="s">
        <v>1164</v>
      </c>
      <c r="O573" s="11" t="s">
        <v>731</v>
      </c>
      <c r="P573" s="31">
        <v>2</v>
      </c>
      <c r="Q573" s="31">
        <v>0</v>
      </c>
      <c r="R573" s="262">
        <v>2</v>
      </c>
      <c r="S573" s="31">
        <v>4</v>
      </c>
      <c r="T573" s="181"/>
      <c r="U573" s="31">
        <v>36</v>
      </c>
      <c r="V573" s="31">
        <f>IF(W573="","",IFERROR(INDEX(Docentes!C:C,MATCH(W573,Docentes!D:D,0)),"NUEVO"))</f>
        <v>41391761</v>
      </c>
      <c r="W573" s="809" t="s">
        <v>458</v>
      </c>
      <c r="X573" s="274" t="s">
        <v>168</v>
      </c>
      <c r="Y573" s="31" t="s">
        <v>1182</v>
      </c>
      <c r="Z573" s="31" t="s">
        <v>1089</v>
      </c>
      <c r="AA573" s="31" t="s">
        <v>26</v>
      </c>
      <c r="AB573" s="31" t="s">
        <v>1505</v>
      </c>
      <c r="AC573" s="31">
        <v>40</v>
      </c>
      <c r="AD573" s="31"/>
      <c r="AE573" s="31"/>
      <c r="AF573" s="31" t="s">
        <v>1242</v>
      </c>
      <c r="AG573" s="31" t="str">
        <f t="shared" si="331"/>
        <v>T</v>
      </c>
      <c r="AH573" s="31">
        <v>4</v>
      </c>
      <c r="AI573" s="31">
        <v>17</v>
      </c>
      <c r="AJ573" s="31">
        <v>40</v>
      </c>
      <c r="AK573" s="31">
        <v>19</v>
      </c>
      <c r="AL573" s="31">
        <v>20</v>
      </c>
      <c r="AM573" s="31">
        <f t="shared" si="318"/>
        <v>1.999999999999996</v>
      </c>
      <c r="AN573" s="792">
        <f t="shared" si="319"/>
        <v>0.73611111111111116</v>
      </c>
      <c r="AO573" s="792">
        <f t="shared" si="320"/>
        <v>0.80555555555555547</v>
      </c>
      <c r="AP573" s="31" t="str" cm="1">
        <f t="array" ref="AP573">IF(W573="","",IF(SUMPRODUCT((W573=$W$6:$W$1560)*(AH573=$AH$6:$AH$1560)*(AN573=$AN$6:$AN$1560)*(AO573=$AO$6:$AO$1560)*(ROW($W$6:$W$1560)&lt;&gt;ROW(W573))*((R573=0)*($R$6:$R$1560&gt;0)+(R573&gt;0)*($R$6:$R$1560=0)))&gt;0,"SALONES UNIDOS",IF(SUMPRODUCT((W573=$W$6:$W$1560)*(AH573=$AH$6:$AH$1560)*((AN573&lt;$AO$6:$AO$1560)*(AO573&gt;$AN$6:$AN$1560))*(ROW($W$6:$W$1560)&lt;&gt;ROW(W573)))&gt;0,"CRUZADO","Sin cruce")))</f>
        <v>Sin cruce</v>
      </c>
      <c r="AQ573" s="792" t="str">
        <f t="shared" si="321"/>
        <v>AR3PRINCIPALA</v>
      </c>
      <c r="AR573" s="792" t="str" cm="1">
        <f t="array" ref="AR573">IF(AQ573="","",IF(SUMPRODUCT((AQ573=$AQ$6:$AQ$1560)*(AH573=$AH$6:$AH$1560)*(AN573=$AN$6:$AN$1560)*(AO573=$AO$6:$AO$1560)*(ROW($AQ$6:$AQ$1560)&lt;&gt;ROW(AQ573))*((R573=0)*($R$6:$R$1560&gt;0)+(R573&gt;0)*($R$6:$R$1560=0)))&gt;0,"SALONES UNIDOS",IF(SUMPRODUCT((AQ573=$AQ$6:$AQ$1560)*(AH573=$AH$6:$AH$1560)*((AN573&lt;$AO$6:$AO$1560)*(AO573&gt;$AN$6:$AN$1560))*(ROW($AQ$6:$AQ$1560)&lt;&gt;ROW(AQ573)))&gt;0,"CRUZADO","Sin cruce")))</f>
        <v>Sin cruce</v>
      </c>
    </row>
    <row r="574" spans="3:44" s="8" customFormat="1" ht="18.75" hidden="1" customHeight="1">
      <c r="C574" s="11" t="s">
        <v>1081</v>
      </c>
      <c r="D574" s="31" t="s">
        <v>1571</v>
      </c>
      <c r="E574" s="31">
        <v>20261</v>
      </c>
      <c r="F574" s="11" t="s">
        <v>23</v>
      </c>
      <c r="G574" s="11" t="s">
        <v>20</v>
      </c>
      <c r="H574" s="11" t="s">
        <v>40</v>
      </c>
      <c r="I574" s="11">
        <v>3</v>
      </c>
      <c r="J574" s="11" t="s">
        <v>1342</v>
      </c>
      <c r="K574" s="803" t="s">
        <v>1600</v>
      </c>
      <c r="L574" s="35" t="s">
        <v>1601</v>
      </c>
      <c r="M574" s="31" t="s">
        <v>1101</v>
      </c>
      <c r="N574" s="31" t="s">
        <v>1164</v>
      </c>
      <c r="O574" s="11" t="s">
        <v>731</v>
      </c>
      <c r="P574" s="31">
        <v>0</v>
      </c>
      <c r="Q574" s="31">
        <v>4</v>
      </c>
      <c r="R574" s="262">
        <v>4</v>
      </c>
      <c r="S574" s="31">
        <v>4</v>
      </c>
      <c r="T574" s="181"/>
      <c r="U574" s="31">
        <v>18</v>
      </c>
      <c r="V574" s="31">
        <f>IF(W574="","",IFERROR(INDEX(Docentes!C:C,MATCH(W574,Docentes!D:D,0)),"NUEVO"))</f>
        <v>41391761</v>
      </c>
      <c r="W574" s="809" t="s">
        <v>458</v>
      </c>
      <c r="X574" s="274" t="s">
        <v>168</v>
      </c>
      <c r="Y574" s="31" t="s">
        <v>1182</v>
      </c>
      <c r="Z574" s="31" t="s">
        <v>1089</v>
      </c>
      <c r="AA574" s="31"/>
      <c r="AB574" s="31"/>
      <c r="AC574" s="31"/>
      <c r="AD574" s="31" t="s">
        <v>1353</v>
      </c>
      <c r="AE574" s="31">
        <v>19</v>
      </c>
      <c r="AF574" s="31" t="s">
        <v>1242</v>
      </c>
      <c r="AG574" s="31" t="str">
        <f t="shared" si="331"/>
        <v>P</v>
      </c>
      <c r="AH574" s="31">
        <v>5</v>
      </c>
      <c r="AI574" s="31">
        <v>15</v>
      </c>
      <c r="AJ574" s="31">
        <v>10</v>
      </c>
      <c r="AK574" s="31">
        <v>18</v>
      </c>
      <c r="AL574" s="31">
        <v>30</v>
      </c>
      <c r="AM574" s="31">
        <f t="shared" si="318"/>
        <v>4.0000000000000018</v>
      </c>
      <c r="AN574" s="792">
        <f t="shared" si="319"/>
        <v>0.63194444444444442</v>
      </c>
      <c r="AO574" s="792">
        <f t="shared" si="320"/>
        <v>0.77083333333333337</v>
      </c>
      <c r="AP574" s="31" t="str" cm="1">
        <f t="array" ref="AP574">IF(W574="","",IF(SUMPRODUCT((W574=$W$6:$W$1560)*(AH574=$AH$6:$AH$1560)*(AN574=$AN$6:$AN$1560)*(AO574=$AO$6:$AO$1560)*(ROW($W$6:$W$1560)&lt;&gt;ROW(W574))*((R574=0)*($R$6:$R$1560&gt;0)+(R574&gt;0)*($R$6:$R$1560=0)))&gt;0,"SALONES UNIDOS",IF(SUMPRODUCT((W574=$W$6:$W$1560)*(AH574=$AH$6:$AH$1560)*((AN574&lt;$AO$6:$AO$1560)*(AO574&gt;$AN$6:$AN$1560))*(ROW($W$6:$W$1560)&lt;&gt;ROW(W574)))&gt;0,"CRUZADO","Sin cruce")))</f>
        <v>Sin cruce</v>
      </c>
      <c r="AQ574" s="792" t="str">
        <f t="shared" si="321"/>
        <v>AR3PRINCIPALA1</v>
      </c>
      <c r="AR574" s="792" t="str" cm="1">
        <f t="array" ref="AR574">IF(AQ574="","",IF(SUMPRODUCT((AQ574=$AQ$6:$AQ$1560)*(AH574=$AH$6:$AH$1560)*(AN574=$AN$6:$AN$1560)*(AO574=$AO$6:$AO$1560)*(ROW($AQ$6:$AQ$1560)&lt;&gt;ROW(AQ574))*((R574=0)*($R$6:$R$1560&gt;0)+(R574&gt;0)*($R$6:$R$1560=0)))&gt;0,"SALONES UNIDOS",IF(SUMPRODUCT((AQ574=$AQ$6:$AQ$1560)*(AH574=$AH$6:$AH$1560)*((AN574&lt;$AO$6:$AO$1560)*(AO574&gt;$AN$6:$AN$1560))*(ROW($AQ$6:$AQ$1560)&lt;&gt;ROW(AQ574)))&gt;0,"CRUZADO","Sin cruce")))</f>
        <v>Sin cruce</v>
      </c>
    </row>
    <row r="575" spans="3:44" s="8" customFormat="1" ht="18.75" hidden="1" customHeight="1">
      <c r="C575" s="11" t="s">
        <v>1081</v>
      </c>
      <c r="D575" s="31" t="s">
        <v>1571</v>
      </c>
      <c r="E575" s="31">
        <v>20261</v>
      </c>
      <c r="F575" s="11" t="s">
        <v>23</v>
      </c>
      <c r="G575" s="11" t="s">
        <v>20</v>
      </c>
      <c r="H575" s="11" t="s">
        <v>40</v>
      </c>
      <c r="I575" s="11">
        <v>3</v>
      </c>
      <c r="J575" s="11" t="s">
        <v>1343</v>
      </c>
      <c r="K575" s="803" t="s">
        <v>1600</v>
      </c>
      <c r="L575" s="35" t="s">
        <v>1601</v>
      </c>
      <c r="M575" s="31" t="s">
        <v>1101</v>
      </c>
      <c r="N575" s="31" t="s">
        <v>1164</v>
      </c>
      <c r="O575" s="11" t="s">
        <v>731</v>
      </c>
      <c r="P575" s="31">
        <v>0</v>
      </c>
      <c r="Q575" s="31">
        <v>4</v>
      </c>
      <c r="R575" s="262">
        <v>4</v>
      </c>
      <c r="S575" s="31">
        <v>4</v>
      </c>
      <c r="T575" s="181"/>
      <c r="U575" s="31">
        <v>18</v>
      </c>
      <c r="V575" s="31">
        <f>IF(W575="","",IFERROR(INDEX(Docentes!C:C,MATCH(W575,Docentes!D:D,0)),"NUEVO"))</f>
        <v>41391761</v>
      </c>
      <c r="W575" s="809" t="s">
        <v>458</v>
      </c>
      <c r="X575" s="274" t="s">
        <v>168</v>
      </c>
      <c r="Y575" s="31" t="s">
        <v>1182</v>
      </c>
      <c r="Z575" s="31" t="s">
        <v>1089</v>
      </c>
      <c r="AA575" s="31"/>
      <c r="AB575" s="31"/>
      <c r="AC575" s="31"/>
      <c r="AD575" s="31" t="s">
        <v>1353</v>
      </c>
      <c r="AE575" s="31">
        <v>19</v>
      </c>
      <c r="AF575" s="31" t="s">
        <v>1242</v>
      </c>
      <c r="AG575" s="31" t="str">
        <f t="shared" si="331"/>
        <v>P</v>
      </c>
      <c r="AH575" s="31">
        <v>1</v>
      </c>
      <c r="AI575" s="31">
        <v>14</v>
      </c>
      <c r="AJ575" s="31">
        <v>20</v>
      </c>
      <c r="AK575" s="31">
        <v>17</v>
      </c>
      <c r="AL575" s="31">
        <v>40</v>
      </c>
      <c r="AM575" s="31">
        <f t="shared" si="318"/>
        <v>4.0000000000000018</v>
      </c>
      <c r="AN575" s="792">
        <f t="shared" si="319"/>
        <v>0.59722222222222221</v>
      </c>
      <c r="AO575" s="792">
        <f t="shared" si="320"/>
        <v>0.73611111111111116</v>
      </c>
      <c r="AP575" s="31" t="str" cm="1">
        <f t="array" ref="AP575">IF(W575="","",IF(SUMPRODUCT((W575=$W$6:$W$1560)*(AH575=$AH$6:$AH$1560)*(AN575=$AN$6:$AN$1560)*(AO575=$AO$6:$AO$1560)*(ROW($W$6:$W$1560)&lt;&gt;ROW(W575))*((R575=0)*($R$6:$R$1560&gt;0)+(R575&gt;0)*($R$6:$R$1560=0)))&gt;0,"SALONES UNIDOS",IF(SUMPRODUCT((W575=$W$6:$W$1560)*(AH575=$AH$6:$AH$1560)*((AN575&lt;$AO$6:$AO$1560)*(AO575&gt;$AN$6:$AN$1560))*(ROW($W$6:$W$1560)&lt;&gt;ROW(W575)))&gt;0,"CRUZADO","Sin cruce")))</f>
        <v>Sin cruce</v>
      </c>
      <c r="AQ575" s="792" t="str">
        <f t="shared" si="321"/>
        <v>AR3PRINCIPALA2</v>
      </c>
      <c r="AR575" s="792" t="str" cm="1">
        <f t="array" ref="AR575">IF(AQ575="","",IF(SUMPRODUCT((AQ575=$AQ$6:$AQ$1560)*(AH575=$AH$6:$AH$1560)*(AN575=$AN$6:$AN$1560)*(AO575=$AO$6:$AO$1560)*(ROW($AQ$6:$AQ$1560)&lt;&gt;ROW(AQ575))*((R575=0)*($R$6:$R$1560&gt;0)+(R575&gt;0)*($R$6:$R$1560=0)))&gt;0,"SALONES UNIDOS",IF(SUMPRODUCT((AQ575=$AQ$6:$AQ$1560)*(AH575=$AH$6:$AH$1560)*((AN575&lt;$AO$6:$AO$1560)*(AO575&gt;$AN$6:$AN$1560))*(ROW($AQ$6:$AQ$1560)&lt;&gt;ROW(AQ575)))&gt;0,"CRUZADO","Sin cruce")))</f>
        <v>Sin cruce</v>
      </c>
    </row>
    <row r="576" spans="3:44" s="8" customFormat="1" ht="18.75" hidden="1" customHeight="1">
      <c r="C576" s="11" t="s">
        <v>1081</v>
      </c>
      <c r="D576" s="31" t="s">
        <v>1571</v>
      </c>
      <c r="E576" s="31">
        <v>20261</v>
      </c>
      <c r="F576" s="11" t="s">
        <v>23</v>
      </c>
      <c r="G576" s="11" t="s">
        <v>20</v>
      </c>
      <c r="H576" s="11" t="s">
        <v>40</v>
      </c>
      <c r="I576" s="11">
        <v>3</v>
      </c>
      <c r="J576" s="11" t="s">
        <v>16</v>
      </c>
      <c r="K576" s="803" t="s">
        <v>1602</v>
      </c>
      <c r="L576" s="35" t="s">
        <v>1603</v>
      </c>
      <c r="M576" s="31" t="s">
        <v>1085</v>
      </c>
      <c r="N576" s="31" t="s">
        <v>1164</v>
      </c>
      <c r="O576" s="11" t="s">
        <v>731</v>
      </c>
      <c r="P576" s="31">
        <v>1</v>
      </c>
      <c r="Q576" s="31">
        <v>4</v>
      </c>
      <c r="R576" s="262">
        <v>5</v>
      </c>
      <c r="S576" s="31">
        <v>3</v>
      </c>
      <c r="T576" s="181"/>
      <c r="U576" s="31">
        <v>36</v>
      </c>
      <c r="V576" s="31">
        <f>IF(W576="","",IFERROR(INDEX(Docentes!C:C,MATCH(W576,Docentes!D:D,0)),"NUEVO"))</f>
        <v>40793210</v>
      </c>
      <c r="W576" s="809" t="s">
        <v>1030</v>
      </c>
      <c r="X576" s="274" t="s">
        <v>168</v>
      </c>
      <c r="Y576" s="31" t="s">
        <v>1182</v>
      </c>
      <c r="Z576" s="31" t="s">
        <v>1089</v>
      </c>
      <c r="AA576" s="31" t="s">
        <v>26</v>
      </c>
      <c r="AB576" s="31" t="s">
        <v>1490</v>
      </c>
      <c r="AC576" s="31">
        <v>40</v>
      </c>
      <c r="AD576" s="31"/>
      <c r="AE576" s="31"/>
      <c r="AF576" s="31" t="s">
        <v>1242</v>
      </c>
      <c r="AG576" s="31" t="str">
        <f t="shared" si="331"/>
        <v>TP</v>
      </c>
      <c r="AH576" s="31">
        <v>5</v>
      </c>
      <c r="AI576" s="31">
        <v>8</v>
      </c>
      <c r="AJ576" s="31">
        <v>30</v>
      </c>
      <c r="AK576" s="31">
        <v>12</v>
      </c>
      <c r="AL576" s="31">
        <v>40</v>
      </c>
      <c r="AM576" s="31">
        <f t="shared" ref="AM576:AM654" si="332">IF(R576=0,0,IF(AI576="",R576,IF(X576="HIBRIDO VIRTUAL",0,((((AK576/24)+(AL576/1440))-((AI576/24)+(AJ576/1440)))*1440/50))))</f>
        <v>5.0000000000000009</v>
      </c>
      <c r="AN576" s="792">
        <f t="shared" ref="AN576:AN654" si="333">AI576/24+AJ576/1440</f>
        <v>0.35416666666666663</v>
      </c>
      <c r="AO576" s="792">
        <f t="shared" ref="AO576:AO654" si="334">AK576/24+AL576/1440</f>
        <v>0.52777777777777779</v>
      </c>
      <c r="AP576" s="31" t="str" cm="1">
        <f t="array" ref="AP576">IF(W576="","",IF(SUMPRODUCT((W576=$W$6:$W$1560)*(AH576=$AH$6:$AH$1560)*(AN576=$AN$6:$AN$1560)*(AO576=$AO$6:$AO$1560)*(ROW($W$6:$W$1560)&lt;&gt;ROW(W576))*((R576=0)*($R$6:$R$1560&gt;0)+(R576&gt;0)*($R$6:$R$1560=0)))&gt;0,"SALONES UNIDOS",IF(SUMPRODUCT((W576=$W$6:$W$1560)*(AH576=$AH$6:$AH$1560)*((AN576&lt;$AO$6:$AO$1560)*(AO576&gt;$AN$6:$AN$1560))*(ROW($W$6:$W$1560)&lt;&gt;ROW(W576)))&gt;0,"CRUZADO","Sin cruce")))</f>
        <v>Sin cruce</v>
      </c>
      <c r="AQ576" s="792" t="str">
        <f t="shared" ref="AQ576:AQ654" si="335">TRIM(CONCATENATE(H576,I576,F576,J576))</f>
        <v>AR3PRINCIPALA</v>
      </c>
      <c r="AR576" s="792" t="str" cm="1">
        <f t="array" ref="AR576">IF(AQ576="","",IF(SUMPRODUCT((AQ576=$AQ$6:$AQ$1560)*(AH576=$AH$6:$AH$1560)*(AN576=$AN$6:$AN$1560)*(AO576=$AO$6:$AO$1560)*(ROW($AQ$6:$AQ$1560)&lt;&gt;ROW(AQ576))*((R576=0)*($R$6:$R$1560&gt;0)+(R576&gt;0)*($R$6:$R$1560=0)))&gt;0,"SALONES UNIDOS",IF(SUMPRODUCT((AQ576=$AQ$6:$AQ$1560)*(AH576=$AH$6:$AH$1560)*((AN576&lt;$AO$6:$AO$1560)*(AO576&gt;$AN$6:$AN$1560))*(ROW($AQ$6:$AQ$1560)&lt;&gt;ROW(AQ576)))&gt;0,"CRUZADO","Sin cruce")))</f>
        <v>Sin cruce</v>
      </c>
    </row>
    <row r="577" spans="3:44" s="8" customFormat="1" ht="18.75" hidden="1" customHeight="1">
      <c r="C577" s="11" t="s">
        <v>1081</v>
      </c>
      <c r="D577" s="31" t="s">
        <v>1571</v>
      </c>
      <c r="E577" s="31">
        <v>20261</v>
      </c>
      <c r="F577" s="11" t="s">
        <v>23</v>
      </c>
      <c r="G577" s="11" t="s">
        <v>20</v>
      </c>
      <c r="H577" s="11" t="s">
        <v>40</v>
      </c>
      <c r="I577" s="11">
        <v>3</v>
      </c>
      <c r="J577" s="11" t="s">
        <v>16</v>
      </c>
      <c r="K577" s="803" t="s">
        <v>1604</v>
      </c>
      <c r="L577" s="35" t="s">
        <v>1605</v>
      </c>
      <c r="M577" s="31" t="s">
        <v>1085</v>
      </c>
      <c r="N577" s="31" t="s">
        <v>1164</v>
      </c>
      <c r="O577" s="11" t="s">
        <v>731</v>
      </c>
      <c r="P577" s="31">
        <v>2</v>
      </c>
      <c r="Q577" s="31">
        <v>0</v>
      </c>
      <c r="R577" s="262">
        <v>2</v>
      </c>
      <c r="S577" s="31">
        <v>4</v>
      </c>
      <c r="T577" s="181"/>
      <c r="U577" s="31">
        <v>33</v>
      </c>
      <c r="V577" s="31">
        <f>IF(W577="","",IFERROR(INDEX(Docentes!C:C,MATCH(W577,Docentes!D:D,0)),"NUEVO"))</f>
        <v>40793210</v>
      </c>
      <c r="W577" s="809" t="s">
        <v>1030</v>
      </c>
      <c r="X577" s="274" t="s">
        <v>168</v>
      </c>
      <c r="Y577" s="31" t="s">
        <v>1182</v>
      </c>
      <c r="Z577" s="31" t="s">
        <v>1089</v>
      </c>
      <c r="AA577" s="31" t="s">
        <v>16</v>
      </c>
      <c r="AB577" s="31" t="s">
        <v>1522</v>
      </c>
      <c r="AC577" s="31">
        <v>34</v>
      </c>
      <c r="AD577" s="31"/>
      <c r="AE577" s="31"/>
      <c r="AF577" s="31" t="s">
        <v>1242</v>
      </c>
      <c r="AG577" s="31" t="str">
        <f t="shared" si="331"/>
        <v>T</v>
      </c>
      <c r="AH577" s="31">
        <v>4</v>
      </c>
      <c r="AI577" s="31">
        <v>7</v>
      </c>
      <c r="AJ577" s="31">
        <v>40</v>
      </c>
      <c r="AK577" s="31">
        <v>9</v>
      </c>
      <c r="AL577" s="31">
        <v>20</v>
      </c>
      <c r="AM577" s="31">
        <f t="shared" si="332"/>
        <v>1.9999999999999993</v>
      </c>
      <c r="AN577" s="792">
        <f t="shared" si="333"/>
        <v>0.31944444444444448</v>
      </c>
      <c r="AO577" s="792">
        <f t="shared" si="334"/>
        <v>0.3888888888888889</v>
      </c>
      <c r="AP577" s="31" t="str" cm="1">
        <f t="array" ref="AP577">IF(W577="","",IF(SUMPRODUCT((W577=$W$6:$W$1560)*(AH577=$AH$6:$AH$1560)*(AN577=$AN$6:$AN$1560)*(AO577=$AO$6:$AO$1560)*(ROW($W$6:$W$1560)&lt;&gt;ROW(W577))*((R577=0)*($R$6:$R$1560&gt;0)+(R577&gt;0)*($R$6:$R$1560=0)))&gt;0,"SALONES UNIDOS",IF(SUMPRODUCT((W577=$W$6:$W$1560)*(AH577=$AH$6:$AH$1560)*((AN577&lt;$AO$6:$AO$1560)*(AO577&gt;$AN$6:$AN$1560))*(ROW($W$6:$W$1560)&lt;&gt;ROW(W577)))&gt;0,"CRUZADO","Sin cruce")))</f>
        <v>Sin cruce</v>
      </c>
      <c r="AQ577" s="792" t="str">
        <f t="shared" si="335"/>
        <v>AR3PRINCIPALA</v>
      </c>
      <c r="AR577" s="792" t="str" cm="1">
        <f t="array" ref="AR577">IF(AQ577="","",IF(SUMPRODUCT((AQ577=$AQ$6:$AQ$1560)*(AH577=$AH$6:$AH$1560)*(AN577=$AN$6:$AN$1560)*(AO577=$AO$6:$AO$1560)*(ROW($AQ$6:$AQ$1560)&lt;&gt;ROW(AQ577))*((R577=0)*($R$6:$R$1560&gt;0)+(R577&gt;0)*($R$6:$R$1560=0)))&gt;0,"SALONES UNIDOS",IF(SUMPRODUCT((AQ577=$AQ$6:$AQ$1560)*(AH577=$AH$6:$AH$1560)*((AN577&lt;$AO$6:$AO$1560)*(AO577&gt;$AN$6:$AN$1560))*(ROW($AQ$6:$AQ$1560)&lt;&gt;ROW(AQ577)))&gt;0,"CRUZADO","Sin cruce")))</f>
        <v>Sin cruce</v>
      </c>
    </row>
    <row r="578" spans="3:44" s="8" customFormat="1" ht="18.75" hidden="1" customHeight="1">
      <c r="C578" s="11" t="s">
        <v>1081</v>
      </c>
      <c r="D578" s="31" t="s">
        <v>1571</v>
      </c>
      <c r="E578" s="31">
        <v>20261</v>
      </c>
      <c r="F578" s="11" t="s">
        <v>23</v>
      </c>
      <c r="G578" s="11" t="s">
        <v>20</v>
      </c>
      <c r="H578" s="11" t="s">
        <v>40</v>
      </c>
      <c r="I578" s="11">
        <v>3</v>
      </c>
      <c r="J578" s="11" t="s">
        <v>1342</v>
      </c>
      <c r="K578" s="803" t="s">
        <v>1604</v>
      </c>
      <c r="L578" s="35" t="s">
        <v>1605</v>
      </c>
      <c r="M578" s="31" t="s">
        <v>1085</v>
      </c>
      <c r="N578" s="31" t="s">
        <v>1164</v>
      </c>
      <c r="O578" s="11" t="s">
        <v>731</v>
      </c>
      <c r="P578" s="31">
        <v>0</v>
      </c>
      <c r="Q578" s="31">
        <v>4</v>
      </c>
      <c r="R578" s="262">
        <v>4</v>
      </c>
      <c r="S578" s="31">
        <v>4</v>
      </c>
      <c r="T578" s="181"/>
      <c r="U578" s="31">
        <v>18</v>
      </c>
      <c r="V578" s="31">
        <f>IF(W578="","",IFERROR(INDEX(Docentes!C:C,MATCH(W578,Docentes!D:D,0)),"NUEVO"))</f>
        <v>40793210</v>
      </c>
      <c r="W578" s="809" t="s">
        <v>1030</v>
      </c>
      <c r="X578" s="274" t="s">
        <v>168</v>
      </c>
      <c r="Y578" s="31" t="s">
        <v>1182</v>
      </c>
      <c r="Z578" s="31" t="s">
        <v>1089</v>
      </c>
      <c r="AA578" s="31"/>
      <c r="AB578" s="31"/>
      <c r="AC578" s="31"/>
      <c r="AD578" s="31" t="s">
        <v>1594</v>
      </c>
      <c r="AE578" s="31">
        <v>65</v>
      </c>
      <c r="AF578" s="31" t="s">
        <v>1242</v>
      </c>
      <c r="AG578" s="31" t="str">
        <f t="shared" si="331"/>
        <v>P</v>
      </c>
      <c r="AH578" s="31">
        <v>4</v>
      </c>
      <c r="AI578" s="31">
        <v>9</v>
      </c>
      <c r="AJ578" s="31">
        <v>20</v>
      </c>
      <c r="AK578" s="31">
        <v>12</v>
      </c>
      <c r="AL578" s="31">
        <v>40</v>
      </c>
      <c r="AM578" s="31">
        <f t="shared" si="332"/>
        <v>4</v>
      </c>
      <c r="AN578" s="792">
        <f t="shared" si="333"/>
        <v>0.3888888888888889</v>
      </c>
      <c r="AO578" s="792">
        <f t="shared" si="334"/>
        <v>0.52777777777777779</v>
      </c>
      <c r="AP578" s="31" t="str" cm="1">
        <f t="array" ref="AP578">IF(W578="","",IF(SUMPRODUCT((W578=$W$6:$W$1560)*(AH578=$AH$6:$AH$1560)*(AN578=$AN$6:$AN$1560)*(AO578=$AO$6:$AO$1560)*(ROW($W$6:$W$1560)&lt;&gt;ROW(W578))*((R578=0)*($R$6:$R$1560&gt;0)+(R578&gt;0)*($R$6:$R$1560=0)))&gt;0,"SALONES UNIDOS",IF(SUMPRODUCT((W578=$W$6:$W$1560)*(AH578=$AH$6:$AH$1560)*((AN578&lt;$AO$6:$AO$1560)*(AO578&gt;$AN$6:$AN$1560))*(ROW($W$6:$W$1560)&lt;&gt;ROW(W578)))&gt;0,"CRUZADO","Sin cruce")))</f>
        <v>Sin cruce</v>
      </c>
      <c r="AQ578" s="792" t="str">
        <f t="shared" si="335"/>
        <v>AR3PRINCIPALA1</v>
      </c>
      <c r="AR578" s="792" t="str" cm="1">
        <f t="array" ref="AR578">IF(AQ578="","",IF(SUMPRODUCT((AQ578=$AQ$6:$AQ$1560)*(AH578=$AH$6:$AH$1560)*(AN578=$AN$6:$AN$1560)*(AO578=$AO$6:$AO$1560)*(ROW($AQ$6:$AQ$1560)&lt;&gt;ROW(AQ578))*((R578=0)*($R$6:$R$1560&gt;0)+(R578&gt;0)*($R$6:$R$1560=0)))&gt;0,"SALONES UNIDOS",IF(SUMPRODUCT((AQ578=$AQ$6:$AQ$1560)*(AH578=$AH$6:$AH$1560)*((AN578&lt;$AO$6:$AO$1560)*(AO578&gt;$AN$6:$AN$1560))*(ROW($AQ$6:$AQ$1560)&lt;&gt;ROW(AQ578)))&gt;0,"CRUZADO","Sin cruce")))</f>
        <v>Sin cruce</v>
      </c>
    </row>
    <row r="579" spans="3:44" s="8" customFormat="1" ht="18.75" hidden="1" customHeight="1">
      <c r="C579" s="11" t="s">
        <v>1081</v>
      </c>
      <c r="D579" s="31" t="s">
        <v>1571</v>
      </c>
      <c r="E579" s="31">
        <v>20261</v>
      </c>
      <c r="F579" s="11" t="s">
        <v>23</v>
      </c>
      <c r="G579" s="11" t="s">
        <v>20</v>
      </c>
      <c r="H579" s="11" t="s">
        <v>40</v>
      </c>
      <c r="I579" s="11">
        <v>3</v>
      </c>
      <c r="J579" s="11" t="s">
        <v>1343</v>
      </c>
      <c r="K579" s="803" t="s">
        <v>1604</v>
      </c>
      <c r="L579" s="35" t="s">
        <v>1605</v>
      </c>
      <c r="M579" s="31" t="s">
        <v>1085</v>
      </c>
      <c r="N579" s="31" t="s">
        <v>1164</v>
      </c>
      <c r="O579" s="11" t="s">
        <v>731</v>
      </c>
      <c r="P579" s="31">
        <v>0</v>
      </c>
      <c r="Q579" s="31">
        <v>4</v>
      </c>
      <c r="R579" s="262">
        <v>4</v>
      </c>
      <c r="S579" s="31">
        <v>4</v>
      </c>
      <c r="T579" s="181"/>
      <c r="U579" s="31">
        <v>18</v>
      </c>
      <c r="V579" s="31">
        <f>IF(W579="","",IFERROR(INDEX(Docentes!C:C,MATCH(W579,Docentes!D:D,0)),"NUEVO"))</f>
        <v>40793210</v>
      </c>
      <c r="W579" s="809" t="s">
        <v>1030</v>
      </c>
      <c r="X579" s="274" t="s">
        <v>168</v>
      </c>
      <c r="Y579" s="31" t="s">
        <v>1182</v>
      </c>
      <c r="Z579" s="31" t="s">
        <v>1089</v>
      </c>
      <c r="AA579" s="31"/>
      <c r="AB579" s="31"/>
      <c r="AC579" s="31"/>
      <c r="AD579" s="31" t="s">
        <v>1594</v>
      </c>
      <c r="AE579" s="31">
        <v>65</v>
      </c>
      <c r="AF579" s="31" t="s">
        <v>1242</v>
      </c>
      <c r="AG579" s="31" t="str">
        <f t="shared" si="331"/>
        <v>P</v>
      </c>
      <c r="AH579" s="31">
        <v>4</v>
      </c>
      <c r="AI579" s="31">
        <v>12</v>
      </c>
      <c r="AJ579" s="31">
        <v>40</v>
      </c>
      <c r="AK579" s="31">
        <v>16</v>
      </c>
      <c r="AL579" s="31">
        <v>0</v>
      </c>
      <c r="AM579" s="31">
        <f t="shared" si="332"/>
        <v>3.9999999999999987</v>
      </c>
      <c r="AN579" s="792">
        <f t="shared" si="333"/>
        <v>0.52777777777777779</v>
      </c>
      <c r="AO579" s="792">
        <f t="shared" si="334"/>
        <v>0.66666666666666663</v>
      </c>
      <c r="AP579" s="31" t="str" cm="1">
        <f t="array" ref="AP579">IF(W579="","",IF(SUMPRODUCT((W579=$W$6:$W$1560)*(AH579=$AH$6:$AH$1560)*(AN579=$AN$6:$AN$1560)*(AO579=$AO$6:$AO$1560)*(ROW($W$6:$W$1560)&lt;&gt;ROW(W579))*((R579=0)*($R$6:$R$1560&gt;0)+(R579&gt;0)*($R$6:$R$1560=0)))&gt;0,"SALONES UNIDOS",IF(SUMPRODUCT((W579=$W$6:$W$1560)*(AH579=$AH$6:$AH$1560)*((AN579&lt;$AO$6:$AO$1560)*(AO579&gt;$AN$6:$AN$1560))*(ROW($W$6:$W$1560)&lt;&gt;ROW(W579)))&gt;0,"CRUZADO","Sin cruce")))</f>
        <v>Sin cruce</v>
      </c>
      <c r="AQ579" s="792" t="str">
        <f t="shared" si="335"/>
        <v>AR3PRINCIPALA2</v>
      </c>
      <c r="AR579" s="792" t="str" cm="1">
        <f t="array" ref="AR579">IF(AQ579="","",IF(SUMPRODUCT((AQ579=$AQ$6:$AQ$1560)*(AH579=$AH$6:$AH$1560)*(AN579=$AN$6:$AN$1560)*(AO579=$AO$6:$AO$1560)*(ROW($AQ$6:$AQ$1560)&lt;&gt;ROW(AQ579))*((R579=0)*($R$6:$R$1560&gt;0)+(R579&gt;0)*($R$6:$R$1560=0)))&gt;0,"SALONES UNIDOS",IF(SUMPRODUCT((AQ579=$AQ$6:$AQ$1560)*(AH579=$AH$6:$AH$1560)*((AN579&lt;$AO$6:$AO$1560)*(AO579&gt;$AN$6:$AN$1560))*(ROW($AQ$6:$AQ$1560)&lt;&gt;ROW(AQ579)))&gt;0,"CRUZADO","Sin cruce")))</f>
        <v>Sin cruce</v>
      </c>
    </row>
    <row r="580" spans="3:44" s="8" customFormat="1" ht="18.75" customHeight="1">
      <c r="C580" s="12" t="s">
        <v>1081</v>
      </c>
      <c r="D580" s="795" t="s">
        <v>781</v>
      </c>
      <c r="E580" s="795">
        <v>20261</v>
      </c>
      <c r="F580" s="11" t="s">
        <v>23</v>
      </c>
      <c r="G580" s="11" t="s">
        <v>20</v>
      </c>
      <c r="H580" s="11" t="s">
        <v>30</v>
      </c>
      <c r="I580" s="11">
        <v>1</v>
      </c>
      <c r="J580" s="11" t="s">
        <v>16</v>
      </c>
      <c r="K580" s="12" t="s">
        <v>1180</v>
      </c>
      <c r="L580" s="14" t="s">
        <v>1181</v>
      </c>
      <c r="M580" s="12" t="s">
        <v>1127</v>
      </c>
      <c r="N580" s="12" t="s">
        <v>1086</v>
      </c>
      <c r="O580" s="12" t="s">
        <v>731</v>
      </c>
      <c r="P580" s="11">
        <v>3</v>
      </c>
      <c r="Q580" s="11">
        <v>0</v>
      </c>
      <c r="R580" s="262">
        <v>3</v>
      </c>
      <c r="S580" s="11">
        <v>4</v>
      </c>
      <c r="T580" s="808"/>
      <c r="U580" s="31">
        <v>40</v>
      </c>
      <c r="V580" s="31">
        <f>IF(W580="","",IFERROR(INDEX(Docentes!C:C,MATCH(W580,Docentes!D:D,0)),"NUEVO"))</f>
        <v>21850336</v>
      </c>
      <c r="W580" s="40" t="s">
        <v>427</v>
      </c>
      <c r="X580" s="793" t="s">
        <v>168</v>
      </c>
      <c r="Y580" s="31" t="s">
        <v>1182</v>
      </c>
      <c r="Z580" s="789" t="s">
        <v>1089</v>
      </c>
      <c r="AA580" s="12" t="s">
        <v>41</v>
      </c>
      <c r="AB580" s="12" t="s">
        <v>1531</v>
      </c>
      <c r="AC580" s="12">
        <v>48</v>
      </c>
      <c r="AD580" s="11"/>
      <c r="AE580" s="12"/>
      <c r="AF580" s="31" t="s">
        <v>1182</v>
      </c>
      <c r="AG580" s="31" t="str">
        <f t="shared" si="331"/>
        <v>T</v>
      </c>
      <c r="AH580" s="789">
        <v>3</v>
      </c>
      <c r="AI580" s="789">
        <v>11</v>
      </c>
      <c r="AJ580" s="789">
        <v>50</v>
      </c>
      <c r="AK580" s="789">
        <v>14</v>
      </c>
      <c r="AL580" s="789">
        <v>20</v>
      </c>
      <c r="AM580" s="31">
        <f t="shared" si="332"/>
        <v>3.0000000000000004</v>
      </c>
      <c r="AN580" s="792">
        <f t="shared" si="333"/>
        <v>0.49305555555555552</v>
      </c>
      <c r="AO580" s="792">
        <f t="shared" si="334"/>
        <v>0.59722222222222221</v>
      </c>
      <c r="AP580" s="31" t="str" cm="1">
        <f t="array" ref="AP580">IF(W580="","",IF(SUMPRODUCT((W580=$W$6:$W$1560)*(AH580=$AH$6:$AH$1560)*(AN580=$AN$6:$AN$1560)*(AO580=$AO$6:$AO$1560)*(ROW($W$6:$W$1560)&lt;&gt;ROW(W580))*((R580=0)*($R$6:$R$1560&gt;0)+(R580&gt;0)*($R$6:$R$1560=0)))&gt;0,"SALONES UNIDOS",IF(SUMPRODUCT((W580=$W$6:$W$1560)*(AH580=$AH$6:$AH$1560)*((AN580&lt;$AO$6:$AO$1560)*(AO580&gt;$AN$6:$AN$1560))*(ROW($W$6:$W$1560)&lt;&gt;ROW(W580)))&gt;0,"CRUZADO","Sin cruce")))</f>
        <v>Sin cruce</v>
      </c>
      <c r="AQ580" s="792" t="str">
        <f t="shared" si="335"/>
        <v>DE1PRINCIPALA</v>
      </c>
      <c r="AR580" s="792" t="str" cm="1">
        <f t="array" ref="AR580">IF(AQ580="","",IF(SUMPRODUCT((AQ580=$AQ$6:$AQ$1560)*(AH580=$AH$6:$AH$1560)*(AN580=$AN$6:$AN$1560)*(AO580=$AO$6:$AO$1560)*(ROW($AQ$6:$AQ$1560)&lt;&gt;ROW(AQ580))*((R580=0)*($R$6:$R$1560&gt;0)+(R580&gt;0)*($R$6:$R$1560=0)))&gt;0,"SALONES UNIDOS",IF(SUMPRODUCT((AQ580=$AQ$6:$AQ$1560)*(AH580=$AH$6:$AH$1560)*((AN580&lt;$AO$6:$AO$1560)*(AO580&gt;$AN$6:$AN$1560))*(ROW($AQ$6:$AQ$1560)&lt;&gt;ROW(AQ580)))&gt;0,"CRUZADO","Sin cruce")))</f>
        <v>Sin cruce</v>
      </c>
    </row>
    <row r="581" spans="3:44" s="8" customFormat="1" ht="18.75" customHeight="1">
      <c r="C581" s="12" t="s">
        <v>1081</v>
      </c>
      <c r="D581" s="795" t="s">
        <v>781</v>
      </c>
      <c r="E581" s="795">
        <v>20261</v>
      </c>
      <c r="F581" s="11" t="s">
        <v>23</v>
      </c>
      <c r="G581" s="11" t="s">
        <v>20</v>
      </c>
      <c r="H581" s="11" t="s">
        <v>30</v>
      </c>
      <c r="I581" s="11">
        <v>1</v>
      </c>
      <c r="J581" s="11" t="s">
        <v>16</v>
      </c>
      <c r="K581" s="12" t="s">
        <v>1180</v>
      </c>
      <c r="L581" s="14" t="s">
        <v>1181</v>
      </c>
      <c r="M581" s="12" t="s">
        <v>1127</v>
      </c>
      <c r="N581" s="12" t="s">
        <v>1086</v>
      </c>
      <c r="O581" s="12" t="s">
        <v>731</v>
      </c>
      <c r="P581" s="11">
        <v>0</v>
      </c>
      <c r="Q581" s="11">
        <v>2</v>
      </c>
      <c r="R581" s="262">
        <v>2</v>
      </c>
      <c r="S581" s="11">
        <v>4</v>
      </c>
      <c r="T581" s="808"/>
      <c r="U581" s="31">
        <v>39</v>
      </c>
      <c r="V581" s="31">
        <f>IF(W581="","",IFERROR(INDEX(Docentes!C:C,MATCH(W581,Docentes!D:D,0)),"NUEVO"))</f>
        <v>21850336</v>
      </c>
      <c r="W581" s="40" t="s">
        <v>427</v>
      </c>
      <c r="X581" s="793" t="s">
        <v>168</v>
      </c>
      <c r="Y581" s="31" t="s">
        <v>1182</v>
      </c>
      <c r="Z581" s="789" t="s">
        <v>1089</v>
      </c>
      <c r="AA581" s="12" t="s">
        <v>26</v>
      </c>
      <c r="AB581" s="12" t="s">
        <v>1606</v>
      </c>
      <c r="AC581" s="12">
        <v>40</v>
      </c>
      <c r="AD581" s="11"/>
      <c r="AE581" s="12"/>
      <c r="AF581" s="31" t="s">
        <v>1182</v>
      </c>
      <c r="AG581" s="31" t="str">
        <f t="shared" ref="AG581" si="336">IF(AND(P581&gt;0,Q581&gt;0),"TP",IF(AND(P581&gt;0,Q581=0),"T","P"))</f>
        <v>P</v>
      </c>
      <c r="AH581" s="789">
        <v>4</v>
      </c>
      <c r="AI581" s="789">
        <v>11</v>
      </c>
      <c r="AJ581" s="789">
        <v>50</v>
      </c>
      <c r="AK581" s="789">
        <v>13</v>
      </c>
      <c r="AL581" s="789">
        <v>30</v>
      </c>
      <c r="AM581" s="31">
        <f t="shared" ref="AM581" si="337">IF(R581=0,0,IF(AI581="",R581,IF(X581="HIBRIDO VIRTUAL",0,((((AK581/24)+(AL581/1440))-((AI581/24)+(AJ581/1440)))*1440/50))))</f>
        <v>2.0000000000000009</v>
      </c>
      <c r="AN581" s="792">
        <f t="shared" ref="AN581" si="338">AI581/24+AJ581/1440</f>
        <v>0.49305555555555552</v>
      </c>
      <c r="AO581" s="792">
        <f t="shared" ref="AO581" si="339">AK581/24+AL581/1440</f>
        <v>0.5625</v>
      </c>
      <c r="AP581" s="31" t="str" cm="1">
        <f t="array" ref="AP581">IF(W581="","",IF(SUMPRODUCT((W581=$W$6:$W$1560)*(AH581=$AH$6:$AH$1560)*(AN581=$AN$6:$AN$1560)*(AO581=$AO$6:$AO$1560)*(ROW($W$6:$W$1560)&lt;&gt;ROW(W581))*((R581=0)*($R$6:$R$1560&gt;0)+(R581&gt;0)*($R$6:$R$1560=0)))&gt;0,"SALONES UNIDOS",IF(SUMPRODUCT((W581=$W$6:$W$1560)*(AH581=$AH$6:$AH$1560)*((AN581&lt;$AO$6:$AO$1560)*(AO581&gt;$AN$6:$AN$1560))*(ROW($W$6:$W$1560)&lt;&gt;ROW(W581)))&gt;0,"CRUZADO","Sin cruce")))</f>
        <v>Sin cruce</v>
      </c>
      <c r="AQ581" s="792" t="str">
        <f t="shared" ref="AQ581" si="340">TRIM(CONCATENATE(H581,I581,F581,J581))</f>
        <v>DE1PRINCIPALA</v>
      </c>
      <c r="AR581" s="792" t="str" cm="1">
        <f t="array" ref="AR581">IF(AQ581="","",IF(SUMPRODUCT((AQ581=$AQ$6:$AQ$1560)*(AH581=$AH$6:$AH$1560)*(AN581=$AN$6:$AN$1560)*(AO581=$AO$6:$AO$1560)*(ROW($AQ$6:$AQ$1560)&lt;&gt;ROW(AQ581))*((R581=0)*($R$6:$R$1560&gt;0)+(R581&gt;0)*($R$6:$R$1560=0)))&gt;0,"SALONES UNIDOS",IF(SUMPRODUCT((AQ581=$AQ$6:$AQ$1560)*(AH581=$AH$6:$AH$1560)*((AN581&lt;$AO$6:$AO$1560)*(AO581&gt;$AN$6:$AN$1560))*(ROW($AQ$6:$AQ$1560)&lt;&gt;ROW(AQ581)))&gt;0,"CRUZADO","Sin cruce")))</f>
        <v>Sin cruce</v>
      </c>
    </row>
    <row r="582" spans="3:44" s="8" customFormat="1" ht="18.75" customHeight="1">
      <c r="C582" s="12" t="s">
        <v>1081</v>
      </c>
      <c r="D582" s="795" t="s">
        <v>781</v>
      </c>
      <c r="E582" s="795">
        <v>20261</v>
      </c>
      <c r="F582" s="11" t="s">
        <v>23</v>
      </c>
      <c r="G582" s="11" t="s">
        <v>20</v>
      </c>
      <c r="H582" s="11" t="s">
        <v>30</v>
      </c>
      <c r="I582" s="11">
        <v>1</v>
      </c>
      <c r="J582" s="11" t="s">
        <v>16</v>
      </c>
      <c r="K582" s="12" t="s">
        <v>1184</v>
      </c>
      <c r="L582" s="14" t="s">
        <v>1185</v>
      </c>
      <c r="M582" s="12" t="s">
        <v>1127</v>
      </c>
      <c r="N582" s="12" t="s">
        <v>1086</v>
      </c>
      <c r="O582" s="12" t="s">
        <v>731</v>
      </c>
      <c r="P582" s="11">
        <v>3</v>
      </c>
      <c r="Q582" s="11">
        <v>2</v>
      </c>
      <c r="R582" s="262">
        <v>5</v>
      </c>
      <c r="S582" s="11">
        <v>4</v>
      </c>
      <c r="T582" s="808"/>
      <c r="U582" s="31">
        <v>38</v>
      </c>
      <c r="V582" s="31">
        <f>IF(W582="","",IFERROR(INDEX(Docentes!C:C,MATCH(W582,Docentes!D:D,0)),"NUEVO"))</f>
        <v>10359700</v>
      </c>
      <c r="W582" s="9" t="s">
        <v>269</v>
      </c>
      <c r="X582" s="793" t="s">
        <v>168</v>
      </c>
      <c r="Y582" s="31" t="s">
        <v>1182</v>
      </c>
      <c r="Z582" s="789" t="s">
        <v>1089</v>
      </c>
      <c r="AA582" s="12" t="s">
        <v>41</v>
      </c>
      <c r="AB582" s="12" t="s">
        <v>1531</v>
      </c>
      <c r="AC582" s="12">
        <v>48</v>
      </c>
      <c r="AD582" s="11"/>
      <c r="AE582" s="12"/>
      <c r="AF582" s="31" t="s">
        <v>1182</v>
      </c>
      <c r="AG582" s="31" t="str">
        <f t="shared" si="331"/>
        <v>TP</v>
      </c>
      <c r="AH582" s="789">
        <v>3</v>
      </c>
      <c r="AI582" s="789">
        <v>7</v>
      </c>
      <c r="AJ582" s="789">
        <v>40</v>
      </c>
      <c r="AK582" s="789">
        <v>11</v>
      </c>
      <c r="AL582" s="789">
        <v>50</v>
      </c>
      <c r="AM582" s="31">
        <f t="shared" si="332"/>
        <v>4.9999999999999982</v>
      </c>
      <c r="AN582" s="792">
        <f t="shared" si="333"/>
        <v>0.31944444444444448</v>
      </c>
      <c r="AO582" s="792">
        <f t="shared" si="334"/>
        <v>0.49305555555555552</v>
      </c>
      <c r="AP582" s="31" t="str" cm="1">
        <f t="array" ref="AP582">IF(W582="","",IF(SUMPRODUCT((W582=$W$6:$W$1560)*(AH582=$AH$6:$AH$1560)*(AN582=$AN$6:$AN$1560)*(AO582=$AO$6:$AO$1560)*(ROW($W$6:$W$1560)&lt;&gt;ROW(W582))*((R582=0)*($R$6:$R$1560&gt;0)+(R582&gt;0)*($R$6:$R$1560=0)))&gt;0,"SALONES UNIDOS",IF(SUMPRODUCT((W582=$W$6:$W$1560)*(AH582=$AH$6:$AH$1560)*((AN582&lt;$AO$6:$AO$1560)*(AO582&gt;$AN$6:$AN$1560))*(ROW($W$6:$W$1560)&lt;&gt;ROW(W582)))&gt;0,"CRUZADO","Sin cruce")))</f>
        <v>Sin cruce</v>
      </c>
      <c r="AQ582" s="792" t="str">
        <f t="shared" si="335"/>
        <v>DE1PRINCIPALA</v>
      </c>
      <c r="AR582" s="792" t="str" cm="1">
        <f t="array" ref="AR582">IF(AQ582="","",IF(SUMPRODUCT((AQ582=$AQ$6:$AQ$1560)*(AH582=$AH$6:$AH$1560)*(AN582=$AN$6:$AN$1560)*(AO582=$AO$6:$AO$1560)*(ROW($AQ$6:$AQ$1560)&lt;&gt;ROW(AQ582))*((R582=0)*($R$6:$R$1560&gt;0)+(R582&gt;0)*($R$6:$R$1560=0)))&gt;0,"SALONES UNIDOS",IF(SUMPRODUCT((AQ582=$AQ$6:$AQ$1560)*(AH582=$AH$6:$AH$1560)*((AN582&lt;$AO$6:$AO$1560)*(AO582&gt;$AN$6:$AN$1560))*(ROW($AQ$6:$AQ$1560)&lt;&gt;ROW(AQ582)))&gt;0,"CRUZADO","Sin cruce")))</f>
        <v>Sin cruce</v>
      </c>
    </row>
    <row r="583" spans="3:44" s="8" customFormat="1" ht="18.75" customHeight="1">
      <c r="C583" s="12" t="s">
        <v>1081</v>
      </c>
      <c r="D583" s="795" t="s">
        <v>781</v>
      </c>
      <c r="E583" s="795">
        <v>20261</v>
      </c>
      <c r="F583" s="12" t="s">
        <v>23</v>
      </c>
      <c r="G583" s="12" t="s">
        <v>20</v>
      </c>
      <c r="H583" s="12" t="s">
        <v>30</v>
      </c>
      <c r="I583" s="12">
        <v>1</v>
      </c>
      <c r="J583" s="12" t="s">
        <v>16</v>
      </c>
      <c r="K583" s="12" t="s">
        <v>1187</v>
      </c>
      <c r="L583" s="14" t="s">
        <v>1188</v>
      </c>
      <c r="M583" s="12" t="s">
        <v>1127</v>
      </c>
      <c r="N583" s="12" t="s">
        <v>1086</v>
      </c>
      <c r="O583" s="12" t="s">
        <v>731</v>
      </c>
      <c r="P583" s="11">
        <v>3</v>
      </c>
      <c r="Q583" s="11">
        <v>2</v>
      </c>
      <c r="R583" s="262">
        <v>5</v>
      </c>
      <c r="S583" s="11">
        <v>4</v>
      </c>
      <c r="T583" s="808"/>
      <c r="U583" s="31">
        <v>39</v>
      </c>
      <c r="V583" s="31">
        <f>IF(W583="","",IFERROR(INDEX(Docentes!C:C,MATCH(W583,Docentes!D:D,0)),"NUEVO"))</f>
        <v>10359700</v>
      </c>
      <c r="W583" s="9" t="s">
        <v>269</v>
      </c>
      <c r="X583" s="693" t="s">
        <v>168</v>
      </c>
      <c r="Y583" s="789" t="s">
        <v>1182</v>
      </c>
      <c r="Z583" s="789" t="s">
        <v>1089</v>
      </c>
      <c r="AA583" s="12" t="s">
        <v>26</v>
      </c>
      <c r="AB583" s="12" t="s">
        <v>1606</v>
      </c>
      <c r="AC583" s="12">
        <v>40</v>
      </c>
      <c r="AD583" s="11"/>
      <c r="AE583" s="12"/>
      <c r="AF583" s="789" t="s">
        <v>1182</v>
      </c>
      <c r="AG583" s="31" t="str">
        <f t="shared" si="331"/>
        <v>TP</v>
      </c>
      <c r="AH583" s="789">
        <v>4</v>
      </c>
      <c r="AI583" s="789">
        <v>7</v>
      </c>
      <c r="AJ583" s="789">
        <v>40</v>
      </c>
      <c r="AK583" s="789">
        <v>11</v>
      </c>
      <c r="AL583" s="789">
        <v>50</v>
      </c>
      <c r="AM583" s="31">
        <f t="shared" si="332"/>
        <v>4.9999999999999982</v>
      </c>
      <c r="AN583" s="792">
        <f t="shared" si="333"/>
        <v>0.31944444444444448</v>
      </c>
      <c r="AO583" s="792">
        <f t="shared" si="334"/>
        <v>0.49305555555555552</v>
      </c>
      <c r="AP583" s="31" t="str" cm="1">
        <f t="array" ref="AP583">IF(W583="","",IF(SUMPRODUCT((W583=$W$6:$W$1560)*(AH583=$AH$6:$AH$1560)*(AN583=$AN$6:$AN$1560)*(AO583=$AO$6:$AO$1560)*(ROW($W$6:$W$1560)&lt;&gt;ROW(W583))*((R583=0)*($R$6:$R$1560&gt;0)+(R583&gt;0)*($R$6:$R$1560=0)))&gt;0,"SALONES UNIDOS",IF(SUMPRODUCT((W583=$W$6:$W$1560)*(AH583=$AH$6:$AH$1560)*((AN583&lt;$AO$6:$AO$1560)*(AO583&gt;$AN$6:$AN$1560))*(ROW($W$6:$W$1560)&lt;&gt;ROW(W583)))&gt;0,"CRUZADO","Sin cruce")))</f>
        <v>Sin cruce</v>
      </c>
      <c r="AQ583" s="792" t="str">
        <f t="shared" si="335"/>
        <v>DE1PRINCIPALA</v>
      </c>
      <c r="AR583" s="792" t="str" cm="1">
        <f t="array" ref="AR583">IF(AQ583="","",IF(SUMPRODUCT((AQ583=$AQ$6:$AQ$1560)*(AH583=$AH$6:$AH$1560)*(AN583=$AN$6:$AN$1560)*(AO583=$AO$6:$AO$1560)*(ROW($AQ$6:$AQ$1560)&lt;&gt;ROW(AQ583))*((R583=0)*($R$6:$R$1560&gt;0)+(R583&gt;0)*($R$6:$R$1560=0)))&gt;0,"SALONES UNIDOS",IF(SUMPRODUCT((AQ583=$AQ$6:$AQ$1560)*(AH583=$AH$6:$AH$1560)*((AN583&lt;$AO$6:$AO$1560)*(AO583&gt;$AN$6:$AN$1560))*(ROW($AQ$6:$AQ$1560)&lt;&gt;ROW(AQ583)))&gt;0,"CRUZADO","Sin cruce")))</f>
        <v>Sin cruce</v>
      </c>
    </row>
    <row r="584" spans="3:44" s="8" customFormat="1" ht="18.75" customHeight="1">
      <c r="C584" s="12" t="s">
        <v>1081</v>
      </c>
      <c r="D584" s="795" t="s">
        <v>781</v>
      </c>
      <c r="E584" s="795">
        <v>20261</v>
      </c>
      <c r="F584" s="12" t="s">
        <v>23</v>
      </c>
      <c r="G584" s="12" t="s">
        <v>20</v>
      </c>
      <c r="H584" s="12" t="s">
        <v>30</v>
      </c>
      <c r="I584" s="12">
        <v>1</v>
      </c>
      <c r="J584" s="12" t="s">
        <v>16</v>
      </c>
      <c r="K584" s="12" t="s">
        <v>1189</v>
      </c>
      <c r="L584" s="14" t="s">
        <v>1190</v>
      </c>
      <c r="M584" s="12" t="s">
        <v>1127</v>
      </c>
      <c r="N584" s="12" t="s">
        <v>1086</v>
      </c>
      <c r="O584" s="12" t="s">
        <v>731</v>
      </c>
      <c r="P584" s="11">
        <v>2</v>
      </c>
      <c r="Q584" s="11">
        <v>2</v>
      </c>
      <c r="R584" s="262">
        <v>4</v>
      </c>
      <c r="S584" s="11">
        <v>3</v>
      </c>
      <c r="T584" s="808"/>
      <c r="U584" s="31">
        <v>39</v>
      </c>
      <c r="V584" s="31">
        <f>IF(W584="","",IFERROR(INDEX(Docentes!C:C,MATCH(W584,Docentes!D:D,0)),"NUEVO"))</f>
        <v>21850336</v>
      </c>
      <c r="W584" s="9" t="s">
        <v>427</v>
      </c>
      <c r="X584" s="693" t="s">
        <v>168</v>
      </c>
      <c r="Y584" s="31" t="s">
        <v>1182</v>
      </c>
      <c r="Z584" s="789" t="s">
        <v>1089</v>
      </c>
      <c r="AA584" s="12" t="s">
        <v>26</v>
      </c>
      <c r="AB584" s="12" t="s">
        <v>1606</v>
      </c>
      <c r="AC584" s="12">
        <v>40</v>
      </c>
      <c r="AD584" s="11"/>
      <c r="AE584" s="12"/>
      <c r="AF584" s="31" t="s">
        <v>1182</v>
      </c>
      <c r="AG584" s="31" t="str">
        <f t="shared" si="331"/>
        <v>TP</v>
      </c>
      <c r="AH584" s="789">
        <v>2</v>
      </c>
      <c r="AI584" s="789">
        <v>11</v>
      </c>
      <c r="AJ584" s="789">
        <v>0</v>
      </c>
      <c r="AK584" s="789">
        <v>14</v>
      </c>
      <c r="AL584" s="789">
        <v>20</v>
      </c>
      <c r="AM584" s="31">
        <f t="shared" si="332"/>
        <v>4</v>
      </c>
      <c r="AN584" s="792">
        <f t="shared" si="333"/>
        <v>0.45833333333333331</v>
      </c>
      <c r="AO584" s="792">
        <f t="shared" si="334"/>
        <v>0.59722222222222221</v>
      </c>
      <c r="AP584" s="31" t="str" cm="1">
        <f t="array" ref="AP584">IF(W584="","",IF(SUMPRODUCT((W584=$W$6:$W$1560)*(AH584=$AH$6:$AH$1560)*(AN584=$AN$6:$AN$1560)*(AO584=$AO$6:$AO$1560)*(ROW($W$6:$W$1560)&lt;&gt;ROW(W584))*((R584=0)*($R$6:$R$1560&gt;0)+(R584&gt;0)*($R$6:$R$1560=0)))&gt;0,"SALONES UNIDOS",IF(SUMPRODUCT((W584=$W$6:$W$1560)*(AH584=$AH$6:$AH$1560)*((AN584&lt;$AO$6:$AO$1560)*(AO584&gt;$AN$6:$AN$1560))*(ROW($W$6:$W$1560)&lt;&gt;ROW(W584)))&gt;0,"CRUZADO","Sin cruce")))</f>
        <v>Sin cruce</v>
      </c>
      <c r="AQ584" s="792" t="str">
        <f t="shared" si="335"/>
        <v>DE1PRINCIPALA</v>
      </c>
      <c r="AR584" s="792" t="str" cm="1">
        <f t="array" ref="AR584">IF(AQ584="","",IF(SUMPRODUCT((AQ584=$AQ$6:$AQ$1560)*(AH584=$AH$6:$AH$1560)*(AN584=$AN$6:$AN$1560)*(AO584=$AO$6:$AO$1560)*(ROW($AQ$6:$AQ$1560)&lt;&gt;ROW(AQ584))*((R584=0)*($R$6:$R$1560&gt;0)+(R584&gt;0)*($R$6:$R$1560=0)))&gt;0,"SALONES UNIDOS",IF(SUMPRODUCT((AQ584=$AQ$6:$AQ$1560)*(AH584=$AH$6:$AH$1560)*((AN584&lt;$AO$6:$AO$1560)*(AO584&gt;$AN$6:$AN$1560))*(ROW($AQ$6:$AQ$1560)&lt;&gt;ROW(AQ584)))&gt;0,"CRUZADO","Sin cruce")))</f>
        <v>Sin cruce</v>
      </c>
    </row>
    <row r="585" spans="3:44" s="8" customFormat="1" ht="18.75" customHeight="1">
      <c r="C585" s="12" t="s">
        <v>1081</v>
      </c>
      <c r="D585" s="795" t="s">
        <v>781</v>
      </c>
      <c r="E585" s="795">
        <v>20261</v>
      </c>
      <c r="F585" s="12" t="s">
        <v>23</v>
      </c>
      <c r="G585" s="12" t="s">
        <v>20</v>
      </c>
      <c r="H585" s="12" t="s">
        <v>30</v>
      </c>
      <c r="I585" s="12">
        <v>1</v>
      </c>
      <c r="J585" s="12" t="s">
        <v>16</v>
      </c>
      <c r="K585" s="12" t="s">
        <v>1191</v>
      </c>
      <c r="L585" s="14" t="s">
        <v>1192</v>
      </c>
      <c r="M585" s="12" t="s">
        <v>1101</v>
      </c>
      <c r="N585" s="12" t="s">
        <v>1086</v>
      </c>
      <c r="O585" s="12" t="s">
        <v>731</v>
      </c>
      <c r="P585" s="11">
        <v>2</v>
      </c>
      <c r="Q585" s="11">
        <v>0</v>
      </c>
      <c r="R585" s="262">
        <v>2</v>
      </c>
      <c r="S585" s="11">
        <v>3</v>
      </c>
      <c r="T585" s="808"/>
      <c r="U585" s="31">
        <v>40</v>
      </c>
      <c r="V585" s="31">
        <f>IF(W585="","",IFERROR(INDEX(Docentes!C:C,MATCH(W585,Docentes!D:D,0)),"NUEVO"))</f>
        <v>71431209</v>
      </c>
      <c r="W585" s="809" t="s">
        <v>187</v>
      </c>
      <c r="X585" s="693" t="s">
        <v>168</v>
      </c>
      <c r="Y585" s="31" t="s">
        <v>1182</v>
      </c>
      <c r="Z585" s="789" t="s">
        <v>1089</v>
      </c>
      <c r="AA585" s="12" t="s">
        <v>26</v>
      </c>
      <c r="AB585" s="12" t="s">
        <v>1606</v>
      </c>
      <c r="AC585" s="12">
        <v>40</v>
      </c>
      <c r="AD585" s="11"/>
      <c r="AE585" s="12"/>
      <c r="AF585" s="31" t="s">
        <v>1182</v>
      </c>
      <c r="AG585" s="31" t="str">
        <f t="shared" si="331"/>
        <v>T</v>
      </c>
      <c r="AH585" s="789">
        <v>5</v>
      </c>
      <c r="AI585" s="789">
        <v>11</v>
      </c>
      <c r="AJ585" s="789">
        <v>0</v>
      </c>
      <c r="AK585" s="789">
        <v>12</v>
      </c>
      <c r="AL585" s="789">
        <v>40</v>
      </c>
      <c r="AM585" s="31">
        <f t="shared" si="332"/>
        <v>2.0000000000000009</v>
      </c>
      <c r="AN585" s="792">
        <f t="shared" si="333"/>
        <v>0.45833333333333331</v>
      </c>
      <c r="AO585" s="792">
        <f t="shared" si="334"/>
        <v>0.52777777777777779</v>
      </c>
      <c r="AP585" s="31" t="str" cm="1">
        <f t="array" ref="AP585">IF(W585="","",IF(SUMPRODUCT((W585=$W$6:$W$1560)*(AH585=$AH$6:$AH$1560)*(AN585=$AN$6:$AN$1560)*(AO585=$AO$6:$AO$1560)*(ROW($W$6:$W$1560)&lt;&gt;ROW(W585))*((R585=0)*($R$6:$R$1560&gt;0)+(R585&gt;0)*($R$6:$R$1560=0)))&gt;0,"SALONES UNIDOS",IF(SUMPRODUCT((W585=$W$6:$W$1560)*(AH585=$AH$6:$AH$1560)*((AN585&lt;$AO$6:$AO$1560)*(AO585&gt;$AN$6:$AN$1560))*(ROW($W$6:$W$1560)&lt;&gt;ROW(W585)))&gt;0,"CRUZADO","Sin cruce")))</f>
        <v>Sin cruce</v>
      </c>
      <c r="AQ585" s="792" t="str">
        <f t="shared" si="335"/>
        <v>DE1PRINCIPALA</v>
      </c>
      <c r="AR585" s="792" t="str" cm="1">
        <f t="array" ref="AR585">IF(AQ585="","",IF(SUMPRODUCT((AQ585=$AQ$6:$AQ$1560)*(AH585=$AH$6:$AH$1560)*(AN585=$AN$6:$AN$1560)*(AO585=$AO$6:$AO$1560)*(ROW($AQ$6:$AQ$1560)&lt;&gt;ROW(AQ585))*((R585=0)*($R$6:$R$1560&gt;0)+(R585&gt;0)*($R$6:$R$1560=0)))&gt;0,"SALONES UNIDOS",IF(SUMPRODUCT((AQ585=$AQ$6:$AQ$1560)*(AH585=$AH$6:$AH$1560)*((AN585&lt;$AO$6:$AO$1560)*(AO585&gt;$AN$6:$AN$1560))*(ROW($AQ$6:$AQ$1560)&lt;&gt;ROW(AQ585)))&gt;0,"CRUZADO","Sin cruce")))</f>
        <v>Sin cruce</v>
      </c>
    </row>
    <row r="586" spans="3:44" s="8" customFormat="1" ht="18.75" customHeight="1">
      <c r="C586" s="12" t="s">
        <v>1081</v>
      </c>
      <c r="D586" s="795" t="s">
        <v>781</v>
      </c>
      <c r="E586" s="795">
        <v>20261</v>
      </c>
      <c r="F586" s="12" t="s">
        <v>23</v>
      </c>
      <c r="G586" s="12" t="s">
        <v>20</v>
      </c>
      <c r="H586" s="12" t="s">
        <v>30</v>
      </c>
      <c r="I586" s="12">
        <v>1</v>
      </c>
      <c r="J586" s="12" t="s">
        <v>16</v>
      </c>
      <c r="K586" s="12" t="s">
        <v>1191</v>
      </c>
      <c r="L586" s="14" t="s">
        <v>1192</v>
      </c>
      <c r="M586" s="12" t="s">
        <v>1101</v>
      </c>
      <c r="N586" s="12" t="s">
        <v>1086</v>
      </c>
      <c r="O586" s="12" t="s">
        <v>731</v>
      </c>
      <c r="P586" s="11">
        <v>0</v>
      </c>
      <c r="Q586" s="11">
        <v>2</v>
      </c>
      <c r="R586" s="262">
        <v>2</v>
      </c>
      <c r="S586" s="11">
        <v>3</v>
      </c>
      <c r="T586" s="808"/>
      <c r="U586" s="31">
        <v>40</v>
      </c>
      <c r="V586" s="31">
        <f>IF(W586="","",IFERROR(INDEX(Docentes!C:C,MATCH(W586,Docentes!D:D,0)),"NUEVO"))</f>
        <v>71431209</v>
      </c>
      <c r="W586" s="809" t="s">
        <v>187</v>
      </c>
      <c r="X586" s="693" t="s">
        <v>168</v>
      </c>
      <c r="Y586" s="31" t="s">
        <v>1182</v>
      </c>
      <c r="Z586" s="789" t="s">
        <v>1089</v>
      </c>
      <c r="AA586" s="12" t="s">
        <v>26</v>
      </c>
      <c r="AB586" s="12" t="s">
        <v>1606</v>
      </c>
      <c r="AC586" s="12">
        <v>40</v>
      </c>
      <c r="AD586" s="789"/>
      <c r="AE586" s="12"/>
      <c r="AF586" s="31" t="s">
        <v>1182</v>
      </c>
      <c r="AG586" s="31" t="str">
        <f t="shared" ref="AG586" si="341">IF(AND(P586&gt;0,Q586&gt;0),"TP",IF(AND(P586&gt;0,Q586=0),"T","P"))</f>
        <v>P</v>
      </c>
      <c r="AH586" s="789">
        <v>5</v>
      </c>
      <c r="AI586" s="789">
        <v>12</v>
      </c>
      <c r="AJ586" s="789">
        <v>40</v>
      </c>
      <c r="AK586" s="789">
        <v>14</v>
      </c>
      <c r="AL586" s="789">
        <v>20</v>
      </c>
      <c r="AM586" s="31">
        <f t="shared" ref="AM586" si="342">IF(R586=0,0,IF(AI586="",R586,IF(X586="HIBRIDO VIRTUAL",0,((((AK586/24)+(AL586/1440))-((AI586/24)+(AJ586/1440)))*1440/50))))</f>
        <v>1.9999999999999993</v>
      </c>
      <c r="AN586" s="792">
        <f t="shared" ref="AN586" si="343">AI586/24+AJ586/1440</f>
        <v>0.52777777777777779</v>
      </c>
      <c r="AO586" s="792">
        <f t="shared" ref="AO586" si="344">AK586/24+AL586/1440</f>
        <v>0.59722222222222221</v>
      </c>
      <c r="AP586" s="31" t="str" cm="1">
        <f t="array" ref="AP586">IF(W586="","",IF(SUMPRODUCT((W586=$W$6:$W$1560)*(AH586=$AH$6:$AH$1560)*(AN586=$AN$6:$AN$1560)*(AO586=$AO$6:$AO$1560)*(ROW($W$6:$W$1560)&lt;&gt;ROW(W586))*((R586=0)*($R$6:$R$1560&gt;0)+(R586&gt;0)*($R$6:$R$1560=0)))&gt;0,"SALONES UNIDOS",IF(SUMPRODUCT((W586=$W$6:$W$1560)*(AH586=$AH$6:$AH$1560)*((AN586&lt;$AO$6:$AO$1560)*(AO586&gt;$AN$6:$AN$1560))*(ROW($W$6:$W$1560)&lt;&gt;ROW(W586)))&gt;0,"CRUZADO","Sin cruce")))</f>
        <v>Sin cruce</v>
      </c>
      <c r="AQ586" s="792" t="str">
        <f t="shared" ref="AQ586" si="345">TRIM(CONCATENATE(H586,I586,F586,J586))</f>
        <v>DE1PRINCIPALA</v>
      </c>
      <c r="AR586" s="792" t="str" cm="1">
        <f t="array" ref="AR586">IF(AQ586="","",IF(SUMPRODUCT((AQ586=$AQ$6:$AQ$1560)*(AH586=$AH$6:$AH$1560)*(AN586=$AN$6:$AN$1560)*(AO586=$AO$6:$AO$1560)*(ROW($AQ$6:$AQ$1560)&lt;&gt;ROW(AQ586))*((R586=0)*($R$6:$R$1560&gt;0)+(R586&gt;0)*($R$6:$R$1560=0)))&gt;0,"SALONES UNIDOS",IF(SUMPRODUCT((AQ586=$AQ$6:$AQ$1560)*(AH586=$AH$6:$AH$1560)*((AN586&lt;$AO$6:$AO$1560)*(AO586&gt;$AN$6:$AN$1560))*(ROW($AQ$6:$AQ$1560)&lt;&gt;ROW(AQ586)))&gt;0,"CRUZADO","Sin cruce")))</f>
        <v>Sin cruce</v>
      </c>
    </row>
    <row r="587" spans="3:44" s="8" customFormat="1" ht="18.75" customHeight="1">
      <c r="C587" s="12" t="s">
        <v>1081</v>
      </c>
      <c r="D587" s="795" t="s">
        <v>781</v>
      </c>
      <c r="E587" s="795">
        <v>20261</v>
      </c>
      <c r="F587" s="12" t="s">
        <v>23</v>
      </c>
      <c r="G587" s="12" t="s">
        <v>20</v>
      </c>
      <c r="H587" s="12" t="s">
        <v>30</v>
      </c>
      <c r="I587" s="12">
        <v>1</v>
      </c>
      <c r="J587" s="12" t="s">
        <v>16</v>
      </c>
      <c r="K587" s="12" t="s">
        <v>1193</v>
      </c>
      <c r="L587" s="14" t="s">
        <v>1194</v>
      </c>
      <c r="M587" s="12" t="s">
        <v>1127</v>
      </c>
      <c r="N587" s="12" t="s">
        <v>1086</v>
      </c>
      <c r="O587" s="12" t="s">
        <v>731</v>
      </c>
      <c r="P587" s="11">
        <v>2</v>
      </c>
      <c r="Q587" s="11">
        <v>2</v>
      </c>
      <c r="R587" s="262">
        <v>4</v>
      </c>
      <c r="S587" s="11">
        <v>3</v>
      </c>
      <c r="T587" s="808"/>
      <c r="U587" s="31">
        <v>39</v>
      </c>
      <c r="V587" s="31">
        <f>IF(W587="","",IFERROR(INDEX(Docentes!C:C,MATCH(W587,Docentes!D:D,0)),"NUEVO"))</f>
        <v>21866560</v>
      </c>
      <c r="W587" s="1047" t="s">
        <v>477</v>
      </c>
      <c r="X587" s="490" t="s">
        <v>168</v>
      </c>
      <c r="Y587" s="31" t="s">
        <v>1182</v>
      </c>
      <c r="Z587" s="789" t="s">
        <v>1089</v>
      </c>
      <c r="AA587" s="12" t="s">
        <v>26</v>
      </c>
      <c r="AB587" s="12" t="s">
        <v>1606</v>
      </c>
      <c r="AC587" s="12">
        <v>40</v>
      </c>
      <c r="AD587" s="11"/>
      <c r="AE587" s="12"/>
      <c r="AF587" s="31" t="s">
        <v>1182</v>
      </c>
      <c r="AG587" s="31" t="str">
        <f t="shared" si="331"/>
        <v>TP</v>
      </c>
      <c r="AH587" s="789">
        <v>2</v>
      </c>
      <c r="AI587" s="789">
        <v>7</v>
      </c>
      <c r="AJ587" s="789">
        <v>40</v>
      </c>
      <c r="AK587" s="789">
        <v>11</v>
      </c>
      <c r="AL587" s="789">
        <v>0</v>
      </c>
      <c r="AM587" s="31">
        <f t="shared" si="332"/>
        <v>3.9999999999999987</v>
      </c>
      <c r="AN587" s="792">
        <f t="shared" si="333"/>
        <v>0.31944444444444448</v>
      </c>
      <c r="AO587" s="792">
        <f t="shared" si="334"/>
        <v>0.45833333333333331</v>
      </c>
      <c r="AP587" s="31" t="str" cm="1">
        <f t="array" ref="AP587">IF(W587="","",IF(SUMPRODUCT((W587=$W$6:$W$1560)*(AH587=$AH$6:$AH$1560)*(AN587=$AN$6:$AN$1560)*(AO587=$AO$6:$AO$1560)*(ROW($W$6:$W$1560)&lt;&gt;ROW(W587))*((R587=0)*($R$6:$R$1560&gt;0)+(R587&gt;0)*($R$6:$R$1560=0)))&gt;0,"SALONES UNIDOS",IF(SUMPRODUCT((W587=$W$6:$W$1560)*(AH587=$AH$6:$AH$1560)*((AN587&lt;$AO$6:$AO$1560)*(AO587&gt;$AN$6:$AN$1560))*(ROW($W$6:$W$1560)&lt;&gt;ROW(W587)))&gt;0,"CRUZADO","Sin cruce")))</f>
        <v>Sin cruce</v>
      </c>
      <c r="AQ587" s="792" t="str">
        <f t="shared" si="335"/>
        <v>DE1PRINCIPALA</v>
      </c>
      <c r="AR587" s="792" t="str" cm="1">
        <f t="array" ref="AR587">IF(AQ587="","",IF(SUMPRODUCT((AQ587=$AQ$6:$AQ$1560)*(AH587=$AH$6:$AH$1560)*(AN587=$AN$6:$AN$1560)*(AO587=$AO$6:$AO$1560)*(ROW($AQ$6:$AQ$1560)&lt;&gt;ROW(AQ587))*((R587=0)*($R$6:$R$1560&gt;0)+(R587&gt;0)*($R$6:$R$1560=0)))&gt;0,"SALONES UNIDOS",IF(SUMPRODUCT((AQ587=$AQ$6:$AQ$1560)*(AH587=$AH$6:$AH$1560)*((AN587&lt;$AO$6:$AO$1560)*(AO587&gt;$AN$6:$AN$1560))*(ROW($AQ$6:$AQ$1560)&lt;&gt;ROW(AQ587)))&gt;0,"CRUZADO","Sin cruce")))</f>
        <v>Sin cruce</v>
      </c>
    </row>
    <row r="588" spans="3:44" s="8" customFormat="1" ht="18.75" customHeight="1">
      <c r="C588" s="12" t="s">
        <v>1081</v>
      </c>
      <c r="D588" s="795" t="s">
        <v>781</v>
      </c>
      <c r="E588" s="795">
        <v>20261</v>
      </c>
      <c r="F588" s="12" t="s">
        <v>23</v>
      </c>
      <c r="G588" s="12" t="s">
        <v>20</v>
      </c>
      <c r="H588" s="12" t="s">
        <v>30</v>
      </c>
      <c r="I588" s="12">
        <v>1</v>
      </c>
      <c r="J588" s="12" t="s">
        <v>26</v>
      </c>
      <c r="K588" s="12" t="s">
        <v>1191</v>
      </c>
      <c r="L588" s="14" t="s">
        <v>1192</v>
      </c>
      <c r="M588" s="12" t="s">
        <v>1101</v>
      </c>
      <c r="N588" s="12" t="s">
        <v>1086</v>
      </c>
      <c r="O588" s="12" t="s">
        <v>731</v>
      </c>
      <c r="P588" s="11">
        <v>2</v>
      </c>
      <c r="Q588" s="11">
        <v>0</v>
      </c>
      <c r="R588" s="262">
        <v>2</v>
      </c>
      <c r="S588" s="11">
        <v>3</v>
      </c>
      <c r="T588" s="808"/>
      <c r="U588" s="31">
        <v>28</v>
      </c>
      <c r="V588" s="31">
        <f>IF(W588="","",IFERROR(INDEX(Docentes!C:C,MATCH(W588,Docentes!D:D,0)),"NUEVO"))</f>
        <v>71431209</v>
      </c>
      <c r="W588" s="809" t="s">
        <v>187</v>
      </c>
      <c r="X588" s="693" t="s">
        <v>168</v>
      </c>
      <c r="Y588" s="31" t="s">
        <v>1182</v>
      </c>
      <c r="Z588" s="789" t="s">
        <v>1089</v>
      </c>
      <c r="AA588" s="12" t="s">
        <v>32</v>
      </c>
      <c r="AB588" s="12" t="s">
        <v>1607</v>
      </c>
      <c r="AC588" s="12">
        <v>32</v>
      </c>
      <c r="AD588" s="11"/>
      <c r="AE588" s="12"/>
      <c r="AF588" s="31" t="s">
        <v>1182</v>
      </c>
      <c r="AG588" s="31" t="str">
        <f t="shared" ref="AG588:AG589" si="346">IF(AND(P588&gt;0,Q588&gt;0),"TP",IF(AND(P588&gt;0,Q588=0),"T","P"))</f>
        <v>T</v>
      </c>
      <c r="AH588" s="789">
        <v>5</v>
      </c>
      <c r="AI588" s="789">
        <v>7</v>
      </c>
      <c r="AJ588" s="789">
        <v>40</v>
      </c>
      <c r="AK588" s="789">
        <v>9</v>
      </c>
      <c r="AL588" s="789">
        <v>20</v>
      </c>
      <c r="AM588" s="31">
        <f t="shared" ref="AM588:AM589" si="347">IF(R588=0,0,IF(AI588="",R588,IF(X588="HIBRIDO VIRTUAL",0,((((AK588/24)+(AL588/1440))-((AI588/24)+(AJ588/1440)))*1440/50))))</f>
        <v>1.9999999999999993</v>
      </c>
      <c r="AN588" s="792">
        <f t="shared" ref="AN588:AN589" si="348">AI588/24+AJ588/1440</f>
        <v>0.31944444444444448</v>
      </c>
      <c r="AO588" s="792">
        <f t="shared" ref="AO588:AO589" si="349">AK588/24+AL588/1440</f>
        <v>0.3888888888888889</v>
      </c>
      <c r="AP588" s="31" t="str" cm="1">
        <f t="array" ref="AP588">IF(W588="","",IF(SUMPRODUCT((W588=$W$6:$W$1560)*(AH588=$AH$6:$AH$1560)*(AN588=$AN$6:$AN$1560)*(AO588=$AO$6:$AO$1560)*(ROW($W$6:$W$1560)&lt;&gt;ROW(W588))*((R588=0)*($R$6:$R$1560&gt;0)+(R588&gt;0)*($R$6:$R$1560=0)))&gt;0,"SALONES UNIDOS",IF(SUMPRODUCT((W588=$W$6:$W$1560)*(AH588=$AH$6:$AH$1560)*((AN588&lt;$AO$6:$AO$1560)*(AO588&gt;$AN$6:$AN$1560))*(ROW($W$6:$W$1560)&lt;&gt;ROW(W588)))&gt;0,"CRUZADO","Sin cruce")))</f>
        <v>Sin cruce</v>
      </c>
      <c r="AQ588" s="792" t="str">
        <f t="shared" ref="AQ588:AQ589" si="350">TRIM(CONCATENATE(H588,I588,F588,J588))</f>
        <v>DE1PRINCIPALB</v>
      </c>
      <c r="AR588" s="792" t="str" cm="1">
        <f t="array" ref="AR588">IF(AQ588="","",IF(SUMPRODUCT((AQ588=$AQ$6:$AQ$1560)*(AH588=$AH$6:$AH$1560)*(AN588=$AN$6:$AN$1560)*(AO588=$AO$6:$AO$1560)*(ROW($AQ$6:$AQ$1560)&lt;&gt;ROW(AQ588))*((R588=0)*($R$6:$R$1560&gt;0)+(R588&gt;0)*($R$6:$R$1560=0)))&gt;0,"SALONES UNIDOS",IF(SUMPRODUCT((AQ588=$AQ$6:$AQ$1560)*(AH588=$AH$6:$AH$1560)*((AN588&lt;$AO$6:$AO$1560)*(AO588&gt;$AN$6:$AN$1560))*(ROW($AQ$6:$AQ$1560)&lt;&gt;ROW(AQ588)))&gt;0,"CRUZADO","Sin cruce")))</f>
        <v>Sin cruce</v>
      </c>
    </row>
    <row r="589" spans="3:44" s="8" customFormat="1" ht="18.75" customHeight="1">
      <c r="C589" s="12" t="s">
        <v>1081</v>
      </c>
      <c r="D589" s="795" t="s">
        <v>781</v>
      </c>
      <c r="E589" s="795">
        <v>20261</v>
      </c>
      <c r="F589" s="12" t="s">
        <v>23</v>
      </c>
      <c r="G589" s="12" t="s">
        <v>20</v>
      </c>
      <c r="H589" s="12" t="s">
        <v>30</v>
      </c>
      <c r="I589" s="12">
        <v>1</v>
      </c>
      <c r="J589" s="12" t="s">
        <v>26</v>
      </c>
      <c r="K589" s="12" t="s">
        <v>1191</v>
      </c>
      <c r="L589" s="14" t="s">
        <v>1192</v>
      </c>
      <c r="M589" s="12" t="s">
        <v>1101</v>
      </c>
      <c r="N589" s="12" t="s">
        <v>1086</v>
      </c>
      <c r="O589" s="12" t="s">
        <v>731</v>
      </c>
      <c r="P589" s="11">
        <v>0</v>
      </c>
      <c r="Q589" s="11">
        <v>2</v>
      </c>
      <c r="R589" s="262">
        <v>2</v>
      </c>
      <c r="S589" s="11">
        <v>3</v>
      </c>
      <c r="T589" s="808"/>
      <c r="U589" s="31">
        <v>28</v>
      </c>
      <c r="V589" s="31">
        <f>IF(W589="","",IFERROR(INDEX(Docentes!C:C,MATCH(W589,Docentes!D:D,0)),"NUEVO"))</f>
        <v>71431209</v>
      </c>
      <c r="W589" s="809" t="s">
        <v>187</v>
      </c>
      <c r="X589" s="693" t="s">
        <v>168</v>
      </c>
      <c r="Y589" s="31" t="s">
        <v>1182</v>
      </c>
      <c r="Z589" s="789" t="s">
        <v>1089</v>
      </c>
      <c r="AA589" s="12" t="s">
        <v>32</v>
      </c>
      <c r="AB589" s="12" t="s">
        <v>1607</v>
      </c>
      <c r="AC589" s="12">
        <v>32</v>
      </c>
      <c r="AD589" s="789"/>
      <c r="AE589" s="12"/>
      <c r="AF589" s="31" t="s">
        <v>1182</v>
      </c>
      <c r="AG589" s="31" t="str">
        <f t="shared" si="346"/>
        <v>P</v>
      </c>
      <c r="AH589" s="789">
        <v>5</v>
      </c>
      <c r="AI589" s="789">
        <v>9</v>
      </c>
      <c r="AJ589" s="789">
        <v>20</v>
      </c>
      <c r="AK589" s="789">
        <v>11</v>
      </c>
      <c r="AL589" s="789">
        <v>0</v>
      </c>
      <c r="AM589" s="31">
        <f t="shared" si="347"/>
        <v>1.9999999999999993</v>
      </c>
      <c r="AN589" s="792">
        <f t="shared" si="348"/>
        <v>0.3888888888888889</v>
      </c>
      <c r="AO589" s="792">
        <f t="shared" si="349"/>
        <v>0.45833333333333331</v>
      </c>
      <c r="AP589" s="31" t="str" cm="1">
        <f t="array" ref="AP589">IF(W589="","",IF(SUMPRODUCT((W589=$W$6:$W$1560)*(AH589=$AH$6:$AH$1560)*(AN589=$AN$6:$AN$1560)*(AO589=$AO$6:$AO$1560)*(ROW($W$6:$W$1560)&lt;&gt;ROW(W589))*((R589=0)*($R$6:$R$1560&gt;0)+(R589&gt;0)*($R$6:$R$1560=0)))&gt;0,"SALONES UNIDOS",IF(SUMPRODUCT((W589=$W$6:$W$1560)*(AH589=$AH$6:$AH$1560)*((AN589&lt;$AO$6:$AO$1560)*(AO589&gt;$AN$6:$AN$1560))*(ROW($W$6:$W$1560)&lt;&gt;ROW(W589)))&gt;0,"CRUZADO","Sin cruce")))</f>
        <v>Sin cruce</v>
      </c>
      <c r="AQ589" s="792" t="str">
        <f t="shared" si="350"/>
        <v>DE1PRINCIPALB</v>
      </c>
      <c r="AR589" s="792" t="str" cm="1">
        <f t="array" ref="AR589">IF(AQ589="","",IF(SUMPRODUCT((AQ589=$AQ$6:$AQ$1560)*(AH589=$AH$6:$AH$1560)*(AN589=$AN$6:$AN$1560)*(AO589=$AO$6:$AO$1560)*(ROW($AQ$6:$AQ$1560)&lt;&gt;ROW(AQ589))*((R589=0)*($R$6:$R$1560&gt;0)+(R589&gt;0)*($R$6:$R$1560=0)))&gt;0,"SALONES UNIDOS",IF(SUMPRODUCT((AQ589=$AQ$6:$AQ$1560)*(AH589=$AH$6:$AH$1560)*((AN589&lt;$AO$6:$AO$1560)*(AO589&gt;$AN$6:$AN$1560))*(ROW($AQ$6:$AQ$1560)&lt;&gt;ROW(AQ589)))&gt;0,"CRUZADO","Sin cruce")))</f>
        <v>Sin cruce</v>
      </c>
    </row>
    <row r="590" spans="3:44" s="8" customFormat="1" ht="18.75" customHeight="1">
      <c r="C590" s="12" t="s">
        <v>1081</v>
      </c>
      <c r="D590" s="795" t="s">
        <v>781</v>
      </c>
      <c r="E590" s="795">
        <v>20261</v>
      </c>
      <c r="F590" s="12" t="s">
        <v>23</v>
      </c>
      <c r="G590" s="12" t="s">
        <v>20</v>
      </c>
      <c r="H590" s="12" t="s">
        <v>30</v>
      </c>
      <c r="I590" s="12">
        <v>1</v>
      </c>
      <c r="J590" s="12" t="s">
        <v>26</v>
      </c>
      <c r="K590" s="12" t="s">
        <v>1189</v>
      </c>
      <c r="L590" s="14" t="s">
        <v>1190</v>
      </c>
      <c r="M590" s="12" t="s">
        <v>1127</v>
      </c>
      <c r="N590" s="12" t="s">
        <v>1086</v>
      </c>
      <c r="O590" s="12" t="s">
        <v>731</v>
      </c>
      <c r="P590" s="11">
        <v>2</v>
      </c>
      <c r="Q590" s="11">
        <v>2</v>
      </c>
      <c r="R590" s="262">
        <v>4</v>
      </c>
      <c r="S590" s="11">
        <v>3</v>
      </c>
      <c r="T590" s="808"/>
      <c r="U590" s="31">
        <v>28</v>
      </c>
      <c r="V590" s="31">
        <f>IF(W590="","",IFERROR(INDEX(Docentes!C:C,MATCH(W590,Docentes!D:D,0)),"NUEVO"))</f>
        <v>40021221</v>
      </c>
      <c r="W590" s="9" t="s">
        <v>494</v>
      </c>
      <c r="X590" s="693" t="s">
        <v>168</v>
      </c>
      <c r="Y590" s="31" t="s">
        <v>1182</v>
      </c>
      <c r="Z590" s="789" t="s">
        <v>1089</v>
      </c>
      <c r="AA590" s="12" t="s">
        <v>32</v>
      </c>
      <c r="AB590" s="12" t="s">
        <v>1607</v>
      </c>
      <c r="AC590" s="12">
        <v>32</v>
      </c>
      <c r="AD590" s="11"/>
      <c r="AE590" s="12"/>
      <c r="AF590" s="31" t="s">
        <v>1182</v>
      </c>
      <c r="AG590" s="31" t="str">
        <f t="shared" ref="AG590" si="351">IF(AND(P590&gt;0,Q590&gt;0),"TP",IF(AND(P590&gt;0,Q590=0),"T","P"))</f>
        <v>TP</v>
      </c>
      <c r="AH590" s="789">
        <v>4</v>
      </c>
      <c r="AI590" s="789">
        <v>11</v>
      </c>
      <c r="AJ590" s="789">
        <v>50</v>
      </c>
      <c r="AK590" s="789">
        <v>15</v>
      </c>
      <c r="AL590" s="789">
        <v>10</v>
      </c>
      <c r="AM590" s="31">
        <f t="shared" ref="AM590" si="352">IF(R590=0,0,IF(AI590="",R590,IF(X590="HIBRIDO VIRTUAL",0,((((AK590/24)+(AL590/1440))-((AI590/24)+(AJ590/1440)))*1440/50))))</f>
        <v>4</v>
      </c>
      <c r="AN590" s="792">
        <f t="shared" ref="AN590" si="353">AI590/24+AJ590/1440</f>
        <v>0.49305555555555552</v>
      </c>
      <c r="AO590" s="792">
        <f t="shared" ref="AO590" si="354">AK590/24+AL590/1440</f>
        <v>0.63194444444444442</v>
      </c>
      <c r="AP590" s="31" t="str" cm="1">
        <f t="array" ref="AP590">IF(W590="","",IF(SUMPRODUCT((W590=$W$6:$W$1560)*(AH590=$AH$6:$AH$1560)*(AN590=$AN$6:$AN$1560)*(AO590=$AO$6:$AO$1560)*(ROW($W$6:$W$1560)&lt;&gt;ROW(W590))*((R590=0)*($R$6:$R$1560&gt;0)+(R590&gt;0)*($R$6:$R$1560=0)))&gt;0,"SALONES UNIDOS",IF(SUMPRODUCT((W590=$W$6:$W$1560)*(AH590=$AH$6:$AH$1560)*((AN590&lt;$AO$6:$AO$1560)*(AO590&gt;$AN$6:$AN$1560))*(ROW($W$6:$W$1560)&lt;&gt;ROW(W590)))&gt;0,"CRUZADO","Sin cruce")))</f>
        <v>Sin cruce</v>
      </c>
      <c r="AQ590" s="792" t="str">
        <f t="shared" ref="AQ590" si="355">TRIM(CONCATENATE(H590,I590,F590,J590))</f>
        <v>DE1PRINCIPALB</v>
      </c>
      <c r="AR590" s="792" t="str" cm="1">
        <f t="array" ref="AR590">IF(AQ590="","",IF(SUMPRODUCT((AQ590=$AQ$6:$AQ$1560)*(AH590=$AH$6:$AH$1560)*(AN590=$AN$6:$AN$1560)*(AO590=$AO$6:$AO$1560)*(ROW($AQ$6:$AQ$1560)&lt;&gt;ROW(AQ590))*((R590=0)*($R$6:$R$1560&gt;0)+(R590&gt;0)*($R$6:$R$1560=0)))&gt;0,"SALONES UNIDOS",IF(SUMPRODUCT((AQ590=$AQ$6:$AQ$1560)*(AH590=$AH$6:$AH$1560)*((AN590&lt;$AO$6:$AO$1560)*(AO590&gt;$AN$6:$AN$1560))*(ROW($AQ$6:$AQ$1560)&lt;&gt;ROW(AQ590)))&gt;0,"CRUZADO","Sin cruce")))</f>
        <v>Sin cruce</v>
      </c>
    </row>
    <row r="591" spans="3:44" s="8" customFormat="1" ht="18.75" customHeight="1">
      <c r="C591" s="12" t="s">
        <v>1081</v>
      </c>
      <c r="D591" s="795" t="s">
        <v>781</v>
      </c>
      <c r="E591" s="795">
        <v>20261</v>
      </c>
      <c r="F591" s="11" t="s">
        <v>23</v>
      </c>
      <c r="G591" s="11" t="s">
        <v>20</v>
      </c>
      <c r="H591" s="11" t="s">
        <v>30</v>
      </c>
      <c r="I591" s="11">
        <v>1</v>
      </c>
      <c r="J591" s="11" t="s">
        <v>26</v>
      </c>
      <c r="K591" s="12" t="s">
        <v>1184</v>
      </c>
      <c r="L591" s="14" t="s">
        <v>1185</v>
      </c>
      <c r="M591" s="12" t="s">
        <v>1127</v>
      </c>
      <c r="N591" s="12" t="s">
        <v>1086</v>
      </c>
      <c r="O591" s="12" t="s">
        <v>731</v>
      </c>
      <c r="P591" s="11">
        <v>3</v>
      </c>
      <c r="Q591" s="11">
        <v>2</v>
      </c>
      <c r="R591" s="262">
        <v>5</v>
      </c>
      <c r="S591" s="11">
        <v>4</v>
      </c>
      <c r="T591" s="808"/>
      <c r="U591" s="31">
        <v>28</v>
      </c>
      <c r="V591" s="31">
        <f>IF(W591="","",IFERROR(INDEX(Docentes!C:C,MATCH(W591,Docentes!D:D,0)),"NUEVO"))</f>
        <v>21850336</v>
      </c>
      <c r="W591" s="40" t="s">
        <v>427</v>
      </c>
      <c r="X591" s="793" t="s">
        <v>168</v>
      </c>
      <c r="Y591" s="31" t="s">
        <v>1182</v>
      </c>
      <c r="Z591" s="789" t="s">
        <v>1089</v>
      </c>
      <c r="AA591" s="12" t="s">
        <v>32</v>
      </c>
      <c r="AB591" s="12" t="s">
        <v>1607</v>
      </c>
      <c r="AC591" s="12">
        <v>32</v>
      </c>
      <c r="AD591" s="11"/>
      <c r="AE591" s="12"/>
      <c r="AF591" s="31" t="s">
        <v>1182</v>
      </c>
      <c r="AG591" s="31" t="str">
        <f t="shared" ref="AG591" si="356">IF(AND(P591&gt;0,Q591&gt;0),"TP",IF(AND(P591&gt;0,Q591=0),"T","P"))</f>
        <v>TP</v>
      </c>
      <c r="AH591" s="789">
        <v>4</v>
      </c>
      <c r="AI591" s="789">
        <v>7</v>
      </c>
      <c r="AJ591" s="789">
        <v>40</v>
      </c>
      <c r="AK591" s="789">
        <v>11</v>
      </c>
      <c r="AL591" s="789">
        <v>50</v>
      </c>
      <c r="AM591" s="31">
        <f t="shared" ref="AM591" si="357">IF(R591=0,0,IF(AI591="",R591,IF(X591="HIBRIDO VIRTUAL",0,((((AK591/24)+(AL591/1440))-((AI591/24)+(AJ591/1440)))*1440/50))))</f>
        <v>4.9999999999999982</v>
      </c>
      <c r="AN591" s="792">
        <f t="shared" ref="AN591" si="358">AI591/24+AJ591/1440</f>
        <v>0.31944444444444448</v>
      </c>
      <c r="AO591" s="792">
        <f t="shared" ref="AO591" si="359">AK591/24+AL591/1440</f>
        <v>0.49305555555555552</v>
      </c>
      <c r="AP591" s="31" t="str" cm="1">
        <f t="array" ref="AP591">IF(W591="","",IF(SUMPRODUCT((W591=$W$6:$W$1560)*(AH591=$AH$6:$AH$1560)*(AN591=$AN$6:$AN$1560)*(AO591=$AO$6:$AO$1560)*(ROW($W$6:$W$1560)&lt;&gt;ROW(W591))*((R591=0)*($R$6:$R$1560&gt;0)+(R591&gt;0)*($R$6:$R$1560=0)))&gt;0,"SALONES UNIDOS",IF(SUMPRODUCT((W591=$W$6:$W$1560)*(AH591=$AH$6:$AH$1560)*((AN591&lt;$AO$6:$AO$1560)*(AO591&gt;$AN$6:$AN$1560))*(ROW($W$6:$W$1560)&lt;&gt;ROW(W591)))&gt;0,"CRUZADO","Sin cruce")))</f>
        <v>Sin cruce</v>
      </c>
      <c r="AQ591" s="792" t="str">
        <f t="shared" ref="AQ591" si="360">TRIM(CONCATENATE(H591,I591,F591,J591))</f>
        <v>DE1PRINCIPALB</v>
      </c>
      <c r="AR591" s="792" t="str" cm="1">
        <f t="array" ref="AR591">IF(AQ591="","",IF(SUMPRODUCT((AQ591=$AQ$6:$AQ$1560)*(AH591=$AH$6:$AH$1560)*(AN591=$AN$6:$AN$1560)*(AO591=$AO$6:$AO$1560)*(ROW($AQ$6:$AQ$1560)&lt;&gt;ROW(AQ591))*((R591=0)*($R$6:$R$1560&gt;0)+(R591&gt;0)*($R$6:$R$1560=0)))&gt;0,"SALONES UNIDOS",IF(SUMPRODUCT((AQ591=$AQ$6:$AQ$1560)*(AH591=$AH$6:$AH$1560)*((AN591&lt;$AO$6:$AO$1560)*(AO591&gt;$AN$6:$AN$1560))*(ROW($AQ$6:$AQ$1560)&lt;&gt;ROW(AQ591)))&gt;0,"CRUZADO","Sin cruce")))</f>
        <v>Sin cruce</v>
      </c>
    </row>
    <row r="592" spans="3:44" s="8" customFormat="1" ht="18.75" customHeight="1">
      <c r="C592" s="12" t="s">
        <v>1081</v>
      </c>
      <c r="D592" s="795" t="s">
        <v>781</v>
      </c>
      <c r="E592" s="795">
        <v>20261</v>
      </c>
      <c r="F592" s="12" t="s">
        <v>23</v>
      </c>
      <c r="G592" s="12" t="s">
        <v>20</v>
      </c>
      <c r="H592" s="12" t="s">
        <v>30</v>
      </c>
      <c r="I592" s="12">
        <v>1</v>
      </c>
      <c r="J592" s="12" t="s">
        <v>26</v>
      </c>
      <c r="K592" s="12" t="s">
        <v>1187</v>
      </c>
      <c r="L592" s="14" t="s">
        <v>1188</v>
      </c>
      <c r="M592" s="12" t="s">
        <v>1127</v>
      </c>
      <c r="N592" s="12" t="s">
        <v>1086</v>
      </c>
      <c r="O592" s="12" t="s">
        <v>731</v>
      </c>
      <c r="P592" s="11">
        <v>3</v>
      </c>
      <c r="Q592" s="11">
        <v>2</v>
      </c>
      <c r="R592" s="262">
        <v>5</v>
      </c>
      <c r="S592" s="11">
        <v>4</v>
      </c>
      <c r="T592" s="808"/>
      <c r="U592" s="31">
        <v>28</v>
      </c>
      <c r="V592" s="31">
        <f>IF(W592="","",IFERROR(INDEX(Docentes!C:C,MATCH(W592,Docentes!D:D,0)),"NUEVO"))</f>
        <v>41730649</v>
      </c>
      <c r="W592" s="40" t="s">
        <v>302</v>
      </c>
      <c r="X592" s="693" t="s">
        <v>168</v>
      </c>
      <c r="Y592" s="789" t="s">
        <v>1182</v>
      </c>
      <c r="Z592" s="789" t="s">
        <v>1089</v>
      </c>
      <c r="AA592" s="12" t="s">
        <v>16</v>
      </c>
      <c r="AB592" s="12" t="s">
        <v>1534</v>
      </c>
      <c r="AC592" s="12">
        <v>39</v>
      </c>
      <c r="AD592" s="11"/>
      <c r="AE592" s="12"/>
      <c r="AF592" s="789" t="s">
        <v>1182</v>
      </c>
      <c r="AG592" s="31" t="str">
        <f t="shared" ref="AG592" si="361">IF(AND(P592&gt;0,Q592&gt;0),"TP",IF(AND(P592&gt;0,Q592=0),"T","P"))</f>
        <v>TP</v>
      </c>
      <c r="AH592" s="789">
        <v>3</v>
      </c>
      <c r="AI592" s="789">
        <v>7</v>
      </c>
      <c r="AJ592" s="789">
        <v>40</v>
      </c>
      <c r="AK592" s="789">
        <v>11</v>
      </c>
      <c r="AL592" s="789">
        <v>50</v>
      </c>
      <c r="AM592" s="31">
        <f t="shared" ref="AM592" si="362">IF(R592=0,0,IF(AI592="",R592,IF(X592="HIBRIDO VIRTUAL",0,((((AK592/24)+(AL592/1440))-((AI592/24)+(AJ592/1440)))*1440/50))))</f>
        <v>4.9999999999999982</v>
      </c>
      <c r="AN592" s="792">
        <f t="shared" ref="AN592" si="363">AI592/24+AJ592/1440</f>
        <v>0.31944444444444448</v>
      </c>
      <c r="AO592" s="792">
        <f t="shared" ref="AO592" si="364">AK592/24+AL592/1440</f>
        <v>0.49305555555555552</v>
      </c>
      <c r="AP592" s="31" t="str" cm="1">
        <f t="array" ref="AP592">IF(W592="","",IF(SUMPRODUCT((W592=$W$6:$W$1560)*(AH592=$AH$6:$AH$1560)*(AN592=$AN$6:$AN$1560)*(AO592=$AO$6:$AO$1560)*(ROW($W$6:$W$1560)&lt;&gt;ROW(W592))*((R592=0)*($R$6:$R$1560&gt;0)+(R592&gt;0)*($R$6:$R$1560=0)))&gt;0,"SALONES UNIDOS",IF(SUMPRODUCT((W592=$W$6:$W$1560)*(AH592=$AH$6:$AH$1560)*((AN592&lt;$AO$6:$AO$1560)*(AO592&gt;$AN$6:$AN$1560))*(ROW($W$6:$W$1560)&lt;&gt;ROW(W592)))&gt;0,"CRUZADO","Sin cruce")))</f>
        <v>Sin cruce</v>
      </c>
      <c r="AQ592" s="792" t="str">
        <f t="shared" ref="AQ592" si="365">TRIM(CONCATENATE(H592,I592,F592,J592))</f>
        <v>DE1PRINCIPALB</v>
      </c>
      <c r="AR592" s="792" t="str" cm="1">
        <f t="array" ref="AR592">IF(AQ592="","",IF(SUMPRODUCT((AQ592=$AQ$6:$AQ$1560)*(AH592=$AH$6:$AH$1560)*(AN592=$AN$6:$AN$1560)*(AO592=$AO$6:$AO$1560)*(ROW($AQ$6:$AQ$1560)&lt;&gt;ROW(AQ592))*((R592=0)*($R$6:$R$1560&gt;0)+(R592&gt;0)*($R$6:$R$1560=0)))&gt;0,"SALONES UNIDOS",IF(SUMPRODUCT((AQ592=$AQ$6:$AQ$1560)*(AH592=$AH$6:$AH$1560)*((AN592&lt;$AO$6:$AO$1560)*(AO592&gt;$AN$6:$AN$1560))*(ROW($AQ$6:$AQ$1560)&lt;&gt;ROW(AQ592)))&gt;0,"CRUZADO","Sin cruce")))</f>
        <v>Sin cruce</v>
      </c>
    </row>
    <row r="593" spans="3:44" s="8" customFormat="1" ht="18.75" customHeight="1">
      <c r="C593" s="12" t="s">
        <v>1081</v>
      </c>
      <c r="D593" s="795" t="s">
        <v>781</v>
      </c>
      <c r="E593" s="795">
        <v>20261</v>
      </c>
      <c r="F593" s="11" t="s">
        <v>23</v>
      </c>
      <c r="G593" s="11" t="s">
        <v>20</v>
      </c>
      <c r="H593" s="11" t="s">
        <v>30</v>
      </c>
      <c r="I593" s="11">
        <v>1</v>
      </c>
      <c r="J593" s="11" t="s">
        <v>26</v>
      </c>
      <c r="K593" s="12" t="s">
        <v>1180</v>
      </c>
      <c r="L593" s="14" t="s">
        <v>1181</v>
      </c>
      <c r="M593" s="12" t="s">
        <v>1127</v>
      </c>
      <c r="N593" s="12" t="s">
        <v>1086</v>
      </c>
      <c r="O593" s="12" t="s">
        <v>731</v>
      </c>
      <c r="P593" s="11">
        <v>3</v>
      </c>
      <c r="Q593" s="11">
        <v>2</v>
      </c>
      <c r="R593" s="262">
        <v>5</v>
      </c>
      <c r="S593" s="11">
        <v>4</v>
      </c>
      <c r="T593" s="808"/>
      <c r="U593" s="31">
        <v>28</v>
      </c>
      <c r="V593" s="31">
        <f>IF(W593="","",IFERROR(INDEX(Docentes!C:C,MATCH(W593,Docentes!D:D,0)),"NUEVO"))</f>
        <v>43608561</v>
      </c>
      <c r="W593" s="693" t="s">
        <v>1006</v>
      </c>
      <c r="X593" s="804" t="s">
        <v>168</v>
      </c>
      <c r="Y593" s="31" t="s">
        <v>1182</v>
      </c>
      <c r="Z593" s="789" t="s">
        <v>1089</v>
      </c>
      <c r="AA593" s="12" t="s">
        <v>32</v>
      </c>
      <c r="AB593" s="12" t="s">
        <v>1608</v>
      </c>
      <c r="AC593" s="12">
        <v>32</v>
      </c>
      <c r="AD593" s="11"/>
      <c r="AE593" s="12"/>
      <c r="AF593" s="31" t="s">
        <v>1182</v>
      </c>
      <c r="AG593" s="31" t="str">
        <f t="shared" ref="AG593" si="366">IF(AND(P593&gt;0,Q593&gt;0),"TP",IF(AND(P593&gt;0,Q593=0),"T","P"))</f>
        <v>TP</v>
      </c>
      <c r="AH593" s="789">
        <v>2</v>
      </c>
      <c r="AI593" s="789">
        <v>11</v>
      </c>
      <c r="AJ593" s="789">
        <v>0</v>
      </c>
      <c r="AK593" s="789">
        <v>15</v>
      </c>
      <c r="AL593" s="789">
        <v>10</v>
      </c>
      <c r="AM593" s="31">
        <f t="shared" ref="AM593" si="367">IF(R593=0,0,IF(AI593="",R593,IF(X593="HIBRIDO VIRTUAL",0,((((AK593/24)+(AL593/1440))-((AI593/24)+(AJ593/1440)))*1440/50))))</f>
        <v>5</v>
      </c>
      <c r="AN593" s="792">
        <f t="shared" ref="AN593" si="368">AI593/24+AJ593/1440</f>
        <v>0.45833333333333331</v>
      </c>
      <c r="AO593" s="792">
        <f t="shared" ref="AO593" si="369">AK593/24+AL593/1440</f>
        <v>0.63194444444444442</v>
      </c>
      <c r="AP593" s="31" t="str" cm="1">
        <f t="array" ref="AP593">IF(W593="","",IF(SUMPRODUCT((W593=$W$6:$W$1560)*(AH593=$AH$6:$AH$1560)*(AN593=$AN$6:$AN$1560)*(AO593=$AO$6:$AO$1560)*(ROW($W$6:$W$1560)&lt;&gt;ROW(W593))*((R593=0)*($R$6:$R$1560&gt;0)+(R593&gt;0)*($R$6:$R$1560=0)))&gt;0,"SALONES UNIDOS",IF(SUMPRODUCT((W593=$W$6:$W$1560)*(AH593=$AH$6:$AH$1560)*((AN593&lt;$AO$6:$AO$1560)*(AO593&gt;$AN$6:$AN$1560))*(ROW($W$6:$W$1560)&lt;&gt;ROW(W593)))&gt;0,"CRUZADO","Sin cruce")))</f>
        <v>Sin cruce</v>
      </c>
      <c r="AQ593" s="792" t="str">
        <f t="shared" ref="AQ593" si="370">TRIM(CONCATENATE(H593,I593,F593,J593))</f>
        <v>DE1PRINCIPALB</v>
      </c>
      <c r="AR593" s="792" t="str" cm="1">
        <f t="array" ref="AR593">IF(AQ593="","",IF(SUMPRODUCT((AQ593=$AQ$6:$AQ$1560)*(AH593=$AH$6:$AH$1560)*(AN593=$AN$6:$AN$1560)*(AO593=$AO$6:$AO$1560)*(ROW($AQ$6:$AQ$1560)&lt;&gt;ROW(AQ593))*((R593=0)*($R$6:$R$1560&gt;0)+(R593&gt;0)*($R$6:$R$1560=0)))&gt;0,"SALONES UNIDOS",IF(SUMPRODUCT((AQ593=$AQ$6:$AQ$1560)*(AH593=$AH$6:$AH$1560)*((AN593&lt;$AO$6:$AO$1560)*(AO593&gt;$AN$6:$AN$1560))*(ROW($AQ$6:$AQ$1560)&lt;&gt;ROW(AQ593)))&gt;0,"CRUZADO","Sin cruce")))</f>
        <v>Sin cruce</v>
      </c>
    </row>
    <row r="594" spans="3:44" s="8" customFormat="1" ht="18.75" customHeight="1">
      <c r="C594" s="12" t="s">
        <v>1081</v>
      </c>
      <c r="D594" s="795" t="s">
        <v>781</v>
      </c>
      <c r="E594" s="795">
        <v>20261</v>
      </c>
      <c r="F594" s="12" t="s">
        <v>23</v>
      </c>
      <c r="G594" s="12" t="s">
        <v>20</v>
      </c>
      <c r="H594" s="12" t="s">
        <v>30</v>
      </c>
      <c r="I594" s="12">
        <v>1</v>
      </c>
      <c r="J594" s="12" t="s">
        <v>26</v>
      </c>
      <c r="K594" s="12" t="s">
        <v>1193</v>
      </c>
      <c r="L594" s="14" t="s">
        <v>1194</v>
      </c>
      <c r="M594" s="12" t="s">
        <v>1127</v>
      </c>
      <c r="N594" s="12" t="s">
        <v>1086</v>
      </c>
      <c r="O594" s="12" t="s">
        <v>731</v>
      </c>
      <c r="P594" s="11">
        <v>2</v>
      </c>
      <c r="Q594" s="11">
        <v>2</v>
      </c>
      <c r="R594" s="262">
        <v>4</v>
      </c>
      <c r="S594" s="11">
        <v>3</v>
      </c>
      <c r="T594" s="808"/>
      <c r="U594" s="31">
        <v>28</v>
      </c>
      <c r="V594" s="31">
        <f>IF(W594="","",IFERROR(INDEX(Docentes!C:C,MATCH(W594,Docentes!D:D,0)),"NUEVO"))</f>
        <v>70401891</v>
      </c>
      <c r="W594" s="346" t="s">
        <v>503</v>
      </c>
      <c r="X594" s="693" t="s">
        <v>168</v>
      </c>
      <c r="Y594" s="180" t="s">
        <v>1182</v>
      </c>
      <c r="Z594" s="789" t="s">
        <v>1089</v>
      </c>
      <c r="AA594" s="12" t="s">
        <v>32</v>
      </c>
      <c r="AB594" s="12" t="s">
        <v>1608</v>
      </c>
      <c r="AC594" s="12">
        <v>32</v>
      </c>
      <c r="AD594" s="11"/>
      <c r="AE594" s="12"/>
      <c r="AF594" s="31" t="s">
        <v>1182</v>
      </c>
      <c r="AG594" s="31" t="str">
        <f t="shared" ref="AG594" si="371">IF(AND(P594&gt;0,Q594&gt;0),"TP",IF(AND(P594&gt;0,Q594=0),"T","P"))</f>
        <v>TP</v>
      </c>
      <c r="AH594" s="789">
        <v>2</v>
      </c>
      <c r="AI594" s="789">
        <v>7</v>
      </c>
      <c r="AJ594" s="789">
        <v>40</v>
      </c>
      <c r="AK594" s="789">
        <v>11</v>
      </c>
      <c r="AL594" s="789">
        <v>0</v>
      </c>
      <c r="AM594" s="31">
        <f t="shared" ref="AM594" si="372">IF(R594=0,0,IF(AI594="",R594,IF(X594="HIBRIDO VIRTUAL",0,((((AK594/24)+(AL594/1440))-((AI594/24)+(AJ594/1440)))*1440/50))))</f>
        <v>3.9999999999999987</v>
      </c>
      <c r="AN594" s="792">
        <f t="shared" ref="AN594" si="373">AI594/24+AJ594/1440</f>
        <v>0.31944444444444448</v>
      </c>
      <c r="AO594" s="792">
        <f t="shared" ref="AO594" si="374">AK594/24+AL594/1440</f>
        <v>0.45833333333333331</v>
      </c>
      <c r="AP594" s="31" t="str" cm="1">
        <f t="array" ref="AP594">IF(W594="","",IF(SUMPRODUCT((W594=$W$6:$W$1560)*(AH594=$AH$6:$AH$1560)*(AN594=$AN$6:$AN$1560)*(AO594=$AO$6:$AO$1560)*(ROW($W$6:$W$1560)&lt;&gt;ROW(W594))*((R594=0)*($R$6:$R$1560&gt;0)+(R594&gt;0)*($R$6:$R$1560=0)))&gt;0,"SALONES UNIDOS",IF(SUMPRODUCT((W594=$W$6:$W$1560)*(AH594=$AH$6:$AH$1560)*((AN594&lt;$AO$6:$AO$1560)*(AO594&gt;$AN$6:$AN$1560))*(ROW($W$6:$W$1560)&lt;&gt;ROW(W594)))&gt;0,"CRUZADO","Sin cruce")))</f>
        <v>Sin cruce</v>
      </c>
      <c r="AQ594" s="792" t="str">
        <f t="shared" ref="AQ594" si="375">TRIM(CONCATENATE(H594,I594,F594,J594))</f>
        <v>DE1PRINCIPALB</v>
      </c>
      <c r="AR594" s="792" t="str" cm="1">
        <f t="array" ref="AR594">IF(AQ594="","",IF(SUMPRODUCT((AQ594=$AQ$6:$AQ$1560)*(AH594=$AH$6:$AH$1560)*(AN594=$AN$6:$AN$1560)*(AO594=$AO$6:$AO$1560)*(ROW($AQ$6:$AQ$1560)&lt;&gt;ROW(AQ594))*((R594=0)*($R$6:$R$1560&gt;0)+(R594&gt;0)*($R$6:$R$1560=0)))&gt;0,"SALONES UNIDOS",IF(SUMPRODUCT((AQ594=$AQ$6:$AQ$1560)*(AH594=$AH$6:$AH$1560)*((AN594&lt;$AO$6:$AO$1560)*(AO594&gt;$AN$6:$AN$1560))*(ROW($AQ$6:$AQ$1560)&lt;&gt;ROW(AQ594)))&gt;0,"CRUZADO","Sin cruce")))</f>
        <v>Sin cruce</v>
      </c>
    </row>
    <row r="595" spans="3:44" s="8" customFormat="1" ht="18.75" customHeight="1">
      <c r="C595" s="12" t="s">
        <v>1081</v>
      </c>
      <c r="D595" s="795" t="s">
        <v>51</v>
      </c>
      <c r="E595" s="795">
        <v>20251</v>
      </c>
      <c r="F595" s="12" t="s">
        <v>23</v>
      </c>
      <c r="G595" s="12" t="s">
        <v>20</v>
      </c>
      <c r="H595" s="12" t="s">
        <v>30</v>
      </c>
      <c r="I595" s="12">
        <v>1</v>
      </c>
      <c r="J595" s="12" t="s">
        <v>32</v>
      </c>
      <c r="K595" s="790" t="s">
        <v>1609</v>
      </c>
      <c r="L595" s="491" t="s">
        <v>1181</v>
      </c>
      <c r="M595" s="789" t="s">
        <v>1127</v>
      </c>
      <c r="N595" s="789" t="s">
        <v>1086</v>
      </c>
      <c r="O595" s="12" t="s">
        <v>769</v>
      </c>
      <c r="P595" s="31">
        <v>3</v>
      </c>
      <c r="Q595" s="31">
        <v>2</v>
      </c>
      <c r="R595" s="262">
        <v>5</v>
      </c>
      <c r="S595" s="31">
        <v>4</v>
      </c>
      <c r="T595" s="808"/>
      <c r="U595" s="31">
        <v>40</v>
      </c>
      <c r="V595" s="31">
        <f>IF(W595="","",IFERROR(INDEX(Docentes!C:C,MATCH(W595,Docentes!D:D,0)),"NUEVO"))</f>
        <v>72049382</v>
      </c>
      <c r="W595" s="919" t="s">
        <v>981</v>
      </c>
      <c r="X595" s="708" t="s">
        <v>769</v>
      </c>
      <c r="Y595" s="789" t="s">
        <v>1088</v>
      </c>
      <c r="Z595" s="789" t="s">
        <v>1089</v>
      </c>
      <c r="AA595" s="789"/>
      <c r="AB595" s="789" t="s">
        <v>1092</v>
      </c>
      <c r="AC595" s="789"/>
      <c r="AD595" s="31"/>
      <c r="AE595" s="789"/>
      <c r="AF595" s="789" t="s">
        <v>1088</v>
      </c>
      <c r="AG595" s="31" t="str">
        <f t="shared" si="331"/>
        <v>TP</v>
      </c>
      <c r="AH595" s="31">
        <v>5</v>
      </c>
      <c r="AI595" s="31">
        <v>19</v>
      </c>
      <c r="AJ595" s="31">
        <v>20</v>
      </c>
      <c r="AK595" s="31">
        <v>23</v>
      </c>
      <c r="AL595" s="31">
        <v>30</v>
      </c>
      <c r="AM595" s="31">
        <f t="shared" si="332"/>
        <v>5.0000000000000044</v>
      </c>
      <c r="AN595" s="792">
        <f t="shared" si="333"/>
        <v>0.80555555555555547</v>
      </c>
      <c r="AO595" s="792">
        <f t="shared" si="334"/>
        <v>0.97916666666666674</v>
      </c>
      <c r="AP595" s="31" t="str" cm="1">
        <f t="array" ref="AP595">IF(W595="","",IF(SUMPRODUCT((W595=$W$6:$W$1560)*(AH595=$AH$6:$AH$1560)*(AN595=$AN$6:$AN$1560)*(AO595=$AO$6:$AO$1560)*(ROW($W$6:$W$1560)&lt;&gt;ROW(W595))*((R595=0)*($R$6:$R$1560&gt;0)+(R595&gt;0)*($R$6:$R$1560=0)))&gt;0,"SALONES UNIDOS",IF(SUMPRODUCT((W595=$W$6:$W$1560)*(AH595=$AH$6:$AH$1560)*((AN595&lt;$AO$6:$AO$1560)*(AO595&gt;$AN$6:$AN$1560))*(ROW($W$6:$W$1560)&lt;&gt;ROW(W595)))&gt;0,"CRUZADO","Sin cruce")))</f>
        <v>Sin cruce</v>
      </c>
      <c r="AQ595" s="792" t="str">
        <f t="shared" si="335"/>
        <v>DE1PRINCIPALC</v>
      </c>
      <c r="AR595" s="792" t="str" cm="1">
        <f t="array" ref="AR595">IF(AQ595="","",IF(SUMPRODUCT((AQ595=$AQ$6:$AQ$1560)*(AH595=$AH$6:$AH$1560)*(AN595=$AN$6:$AN$1560)*(AO595=$AO$6:$AO$1560)*(ROW($AQ$6:$AQ$1560)&lt;&gt;ROW(AQ595))*((R595=0)*($R$6:$R$1560&gt;0)+(R595&gt;0)*($R$6:$R$1560=0)))&gt;0,"SALONES UNIDOS",IF(SUMPRODUCT((AQ595=$AQ$6:$AQ$1560)*(AH595=$AH$6:$AH$1560)*((AN595&lt;$AO$6:$AO$1560)*(AO595&gt;$AN$6:$AN$1560))*(ROW($AQ$6:$AQ$1560)&lt;&gt;ROW(AQ595)))&gt;0,"CRUZADO","Sin cruce")))</f>
        <v>Sin cruce</v>
      </c>
    </row>
    <row r="596" spans="3:44" s="8" customFormat="1" ht="18.75" customHeight="1">
      <c r="C596" s="12" t="s">
        <v>1081</v>
      </c>
      <c r="D596" s="795" t="s">
        <v>51</v>
      </c>
      <c r="E596" s="795">
        <v>20251</v>
      </c>
      <c r="F596" s="12" t="s">
        <v>23</v>
      </c>
      <c r="G596" s="12" t="s">
        <v>20</v>
      </c>
      <c r="H596" s="12" t="s">
        <v>30</v>
      </c>
      <c r="I596" s="12">
        <v>1</v>
      </c>
      <c r="J596" s="12" t="s">
        <v>32</v>
      </c>
      <c r="K596" s="790" t="s">
        <v>1610</v>
      </c>
      <c r="L596" s="491" t="s">
        <v>1185</v>
      </c>
      <c r="M596" s="789" t="s">
        <v>1127</v>
      </c>
      <c r="N596" s="789" t="s">
        <v>1086</v>
      </c>
      <c r="O596" s="12" t="s">
        <v>769</v>
      </c>
      <c r="P596" s="31">
        <v>3</v>
      </c>
      <c r="Q596" s="31">
        <v>2</v>
      </c>
      <c r="R596" s="262">
        <v>5</v>
      </c>
      <c r="S596" s="31">
        <v>4</v>
      </c>
      <c r="T596" s="808"/>
      <c r="U596" s="31">
        <v>40</v>
      </c>
      <c r="V596" s="31">
        <f>IF(W596="","",IFERROR(INDEX(Docentes!C:C,MATCH(W596,Docentes!D:D,0)),"NUEVO"))</f>
        <v>21505996</v>
      </c>
      <c r="W596" s="793" t="s">
        <v>220</v>
      </c>
      <c r="X596" s="791" t="s">
        <v>769</v>
      </c>
      <c r="Y596" s="789" t="s">
        <v>1088</v>
      </c>
      <c r="Z596" s="789" t="s">
        <v>1089</v>
      </c>
      <c r="AA596" s="789"/>
      <c r="AB596" s="789" t="s">
        <v>1092</v>
      </c>
      <c r="AC596" s="789"/>
      <c r="AD596" s="31"/>
      <c r="AE596" s="789"/>
      <c r="AF596" s="789" t="s">
        <v>1088</v>
      </c>
      <c r="AG596" s="31" t="str">
        <f t="shared" si="331"/>
        <v>TP</v>
      </c>
      <c r="AH596" s="31">
        <v>4</v>
      </c>
      <c r="AI596" s="31">
        <v>18</v>
      </c>
      <c r="AJ596" s="31">
        <v>30</v>
      </c>
      <c r="AK596" s="31">
        <v>22</v>
      </c>
      <c r="AL596" s="31">
        <v>40</v>
      </c>
      <c r="AM596" s="31">
        <f t="shared" si="332"/>
        <v>4.9999999999999982</v>
      </c>
      <c r="AN596" s="792">
        <f t="shared" si="333"/>
        <v>0.77083333333333337</v>
      </c>
      <c r="AO596" s="792">
        <f t="shared" si="334"/>
        <v>0.94444444444444442</v>
      </c>
      <c r="AP596" s="31" t="str" cm="1">
        <f t="array" ref="AP596">IF(W596="","",IF(SUMPRODUCT((W596=$W$6:$W$1560)*(AH596=$AH$6:$AH$1560)*(AN596=$AN$6:$AN$1560)*(AO596=$AO$6:$AO$1560)*(ROW($W$6:$W$1560)&lt;&gt;ROW(W596))*((R596=0)*($R$6:$R$1560&gt;0)+(R596&gt;0)*($R$6:$R$1560=0)))&gt;0,"SALONES UNIDOS",IF(SUMPRODUCT((W596=$W$6:$W$1560)*(AH596=$AH$6:$AH$1560)*((AN596&lt;$AO$6:$AO$1560)*(AO596&gt;$AN$6:$AN$1560))*(ROW($W$6:$W$1560)&lt;&gt;ROW(W596)))&gt;0,"CRUZADO","Sin cruce")))</f>
        <v>Sin cruce</v>
      </c>
      <c r="AQ596" s="792" t="str">
        <f t="shared" si="335"/>
        <v>DE1PRINCIPALC</v>
      </c>
      <c r="AR596" s="792" t="str" cm="1">
        <f t="array" ref="AR596">IF(AQ596="","",IF(SUMPRODUCT((AQ596=$AQ$6:$AQ$1560)*(AH596=$AH$6:$AH$1560)*(AN596=$AN$6:$AN$1560)*(AO596=$AO$6:$AO$1560)*(ROW($AQ$6:$AQ$1560)&lt;&gt;ROW(AQ596))*((R596=0)*($R$6:$R$1560&gt;0)+(R596&gt;0)*($R$6:$R$1560=0)))&gt;0,"SALONES UNIDOS",IF(SUMPRODUCT((AQ596=$AQ$6:$AQ$1560)*(AH596=$AH$6:$AH$1560)*((AN596&lt;$AO$6:$AO$1560)*(AO596&gt;$AN$6:$AN$1560))*(ROW($AQ$6:$AQ$1560)&lt;&gt;ROW(AQ596)))&gt;0,"CRUZADO","Sin cruce")))</f>
        <v>Sin cruce</v>
      </c>
    </row>
    <row r="597" spans="3:44" s="8" customFormat="1" ht="18.75" customHeight="1">
      <c r="C597" s="12" t="s">
        <v>1081</v>
      </c>
      <c r="D597" s="795" t="s">
        <v>51</v>
      </c>
      <c r="E597" s="795">
        <v>20251</v>
      </c>
      <c r="F597" s="12" t="s">
        <v>23</v>
      </c>
      <c r="G597" s="12" t="s">
        <v>20</v>
      </c>
      <c r="H597" s="12" t="s">
        <v>30</v>
      </c>
      <c r="I597" s="12">
        <v>1</v>
      </c>
      <c r="J597" s="12" t="s">
        <v>32</v>
      </c>
      <c r="K597" s="790" t="s">
        <v>1611</v>
      </c>
      <c r="L597" s="491" t="s">
        <v>1188</v>
      </c>
      <c r="M597" s="789" t="s">
        <v>1127</v>
      </c>
      <c r="N597" s="789" t="s">
        <v>1086</v>
      </c>
      <c r="O597" s="12" t="s">
        <v>769</v>
      </c>
      <c r="P597" s="31">
        <v>3</v>
      </c>
      <c r="Q597" s="31">
        <v>0</v>
      </c>
      <c r="R597" s="262">
        <v>3</v>
      </c>
      <c r="S597" s="31">
        <v>4</v>
      </c>
      <c r="T597" s="808"/>
      <c r="U597" s="31">
        <v>40</v>
      </c>
      <c r="V597" s="31">
        <f>IF(W597="","",IFERROR(INDEX(Docentes!C:C,MATCH(W597,Docentes!D:D,0)),"NUEVO"))</f>
        <v>46730566</v>
      </c>
      <c r="W597" s="793" t="s">
        <v>970</v>
      </c>
      <c r="X597" s="791" t="s">
        <v>769</v>
      </c>
      <c r="Y597" s="789" t="s">
        <v>1088</v>
      </c>
      <c r="Z597" s="789" t="s">
        <v>1089</v>
      </c>
      <c r="AA597" s="789"/>
      <c r="AB597" s="789" t="s">
        <v>1092</v>
      </c>
      <c r="AC597" s="789"/>
      <c r="AD597" s="31"/>
      <c r="AE597" s="789"/>
      <c r="AF597" s="789" t="s">
        <v>1088</v>
      </c>
      <c r="AG597" s="31" t="str">
        <f t="shared" si="331"/>
        <v>T</v>
      </c>
      <c r="AH597" s="31">
        <v>1</v>
      </c>
      <c r="AI597" s="31">
        <v>21</v>
      </c>
      <c r="AJ597" s="31">
        <v>0</v>
      </c>
      <c r="AK597" s="31">
        <v>23</v>
      </c>
      <c r="AL597" s="31">
        <v>30</v>
      </c>
      <c r="AM597" s="31">
        <f t="shared" si="332"/>
        <v>3.0000000000000022</v>
      </c>
      <c r="AN597" s="792">
        <f t="shared" si="333"/>
        <v>0.875</v>
      </c>
      <c r="AO597" s="792">
        <f t="shared" si="334"/>
        <v>0.97916666666666674</v>
      </c>
      <c r="AP597" s="31" t="str" cm="1">
        <f t="array" ref="AP597">IF(W597="","",IF(SUMPRODUCT((W597=$W$6:$W$1560)*(AH597=$AH$6:$AH$1560)*(AN597=$AN$6:$AN$1560)*(AO597=$AO$6:$AO$1560)*(ROW($W$6:$W$1560)&lt;&gt;ROW(W597))*((R597=0)*($R$6:$R$1560&gt;0)+(R597&gt;0)*($R$6:$R$1560=0)))&gt;0,"SALONES UNIDOS",IF(SUMPRODUCT((W597=$W$6:$W$1560)*(AH597=$AH$6:$AH$1560)*((AN597&lt;$AO$6:$AO$1560)*(AO597&gt;$AN$6:$AN$1560))*(ROW($W$6:$W$1560)&lt;&gt;ROW(W597)))&gt;0,"CRUZADO","Sin cruce")))</f>
        <v>Sin cruce</v>
      </c>
      <c r="AQ597" s="792" t="str">
        <f t="shared" si="335"/>
        <v>DE1PRINCIPALC</v>
      </c>
      <c r="AR597" s="792" t="str" cm="1">
        <f t="array" ref="AR597">IF(AQ597="","",IF(SUMPRODUCT((AQ597=$AQ$6:$AQ$1560)*(AH597=$AH$6:$AH$1560)*(AN597=$AN$6:$AN$1560)*(AO597=$AO$6:$AO$1560)*(ROW($AQ$6:$AQ$1560)&lt;&gt;ROW(AQ597))*((R597=0)*($R$6:$R$1560&gt;0)+(R597&gt;0)*($R$6:$R$1560=0)))&gt;0,"SALONES UNIDOS",IF(SUMPRODUCT((AQ597=$AQ$6:$AQ$1560)*(AH597=$AH$6:$AH$1560)*((AN597&lt;$AO$6:$AO$1560)*(AO597&gt;$AN$6:$AN$1560))*(ROW($AQ$6:$AQ$1560)&lt;&gt;ROW(AQ597)))&gt;0,"CRUZADO","Sin cruce")))</f>
        <v>Sin cruce</v>
      </c>
    </row>
    <row r="598" spans="3:44" s="8" customFormat="1" ht="18.75" customHeight="1">
      <c r="C598" s="12" t="s">
        <v>1081</v>
      </c>
      <c r="D598" s="795" t="s">
        <v>51</v>
      </c>
      <c r="E598" s="795">
        <v>20251</v>
      </c>
      <c r="F598" s="12" t="s">
        <v>23</v>
      </c>
      <c r="G598" s="12" t="s">
        <v>20</v>
      </c>
      <c r="H598" s="12" t="s">
        <v>30</v>
      </c>
      <c r="I598" s="12">
        <v>1</v>
      </c>
      <c r="J598" s="12" t="s">
        <v>32</v>
      </c>
      <c r="K598" s="790" t="s">
        <v>1611</v>
      </c>
      <c r="L598" s="491" t="s">
        <v>1188</v>
      </c>
      <c r="M598" s="789" t="s">
        <v>1127</v>
      </c>
      <c r="N598" s="789" t="s">
        <v>1086</v>
      </c>
      <c r="O598" s="12" t="s">
        <v>769</v>
      </c>
      <c r="P598" s="31">
        <v>0</v>
      </c>
      <c r="Q598" s="31">
        <v>2</v>
      </c>
      <c r="R598" s="262">
        <v>2</v>
      </c>
      <c r="S598" s="31">
        <v>4</v>
      </c>
      <c r="T598" s="808"/>
      <c r="U598" s="31">
        <v>40</v>
      </c>
      <c r="V598" s="31">
        <f>IF(W598="","",IFERROR(INDEX(Docentes!C:C,MATCH(W598,Docentes!D:D,0)),"NUEVO"))</f>
        <v>46730566</v>
      </c>
      <c r="W598" s="793" t="s">
        <v>970</v>
      </c>
      <c r="X598" s="791" t="s">
        <v>769</v>
      </c>
      <c r="Y598" s="789" t="s">
        <v>1088</v>
      </c>
      <c r="Z598" s="789" t="s">
        <v>1089</v>
      </c>
      <c r="AA598" s="789"/>
      <c r="AB598" s="789" t="s">
        <v>1092</v>
      </c>
      <c r="AC598" s="789"/>
      <c r="AD598" s="31"/>
      <c r="AE598" s="789"/>
      <c r="AF598" s="789" t="s">
        <v>1088</v>
      </c>
      <c r="AG598" s="31" t="str">
        <f t="shared" ref="AG598" si="376">IF(AND(P598&gt;0,Q598&gt;0),"TP",IF(AND(P598&gt;0,Q598=0),"T","P"))</f>
        <v>P</v>
      </c>
      <c r="AH598" s="31">
        <v>2</v>
      </c>
      <c r="AI598" s="31">
        <v>21</v>
      </c>
      <c r="AJ598" s="31">
        <v>50</v>
      </c>
      <c r="AK598" s="31">
        <v>23</v>
      </c>
      <c r="AL598" s="31">
        <v>30</v>
      </c>
      <c r="AM598" s="31">
        <f t="shared" ref="AM598" si="377">IF(R598=0,0,IF(AI598="",R598,IF(X598="HIBRIDO VIRTUAL",0,((((AK598/24)+(AL598/1440))-((AI598/24)+(AJ598/1440)))*1440/50))))</f>
        <v>2.0000000000000027</v>
      </c>
      <c r="AN598" s="792">
        <f t="shared" ref="AN598" si="378">AI598/24+AJ598/1440</f>
        <v>0.90972222222222221</v>
      </c>
      <c r="AO598" s="792">
        <f t="shared" ref="AO598" si="379">AK598/24+AL598/1440</f>
        <v>0.97916666666666674</v>
      </c>
      <c r="AP598" s="31" t="str" cm="1">
        <f t="array" ref="AP598">IF(W598="","",IF(SUMPRODUCT((W598=$W$6:$W$1560)*(AH598=$AH$6:$AH$1560)*(AN598=$AN$6:$AN$1560)*(AO598=$AO$6:$AO$1560)*(ROW($W$6:$W$1560)&lt;&gt;ROW(W598))*((R598=0)*($R$6:$R$1560&gt;0)+(R598&gt;0)*($R$6:$R$1560=0)))&gt;0,"SALONES UNIDOS",IF(SUMPRODUCT((W598=$W$6:$W$1560)*(AH598=$AH$6:$AH$1560)*((AN598&lt;$AO$6:$AO$1560)*(AO598&gt;$AN$6:$AN$1560))*(ROW($W$6:$W$1560)&lt;&gt;ROW(W598)))&gt;0,"CRUZADO","Sin cruce")))</f>
        <v>Sin cruce</v>
      </c>
      <c r="AQ598" s="792" t="str">
        <f t="shared" ref="AQ598" si="380">TRIM(CONCATENATE(H598,I598,F598,J598))</f>
        <v>DE1PRINCIPALC</v>
      </c>
      <c r="AR598" s="792" t="str" cm="1">
        <f t="array" ref="AR598">IF(AQ598="","",IF(SUMPRODUCT((AQ598=$AQ$6:$AQ$1560)*(AH598=$AH$6:$AH$1560)*(AN598=$AN$6:$AN$1560)*(AO598=$AO$6:$AO$1560)*(ROW($AQ$6:$AQ$1560)&lt;&gt;ROW(AQ598))*((R598=0)*($R$6:$R$1560&gt;0)+(R598&gt;0)*($R$6:$R$1560=0)))&gt;0,"SALONES UNIDOS",IF(SUMPRODUCT((AQ598=$AQ$6:$AQ$1560)*(AH598=$AH$6:$AH$1560)*((AN598&lt;$AO$6:$AO$1560)*(AO598&gt;$AN$6:$AN$1560))*(ROW($AQ$6:$AQ$1560)&lt;&gt;ROW(AQ598)))&gt;0,"CRUZADO","Sin cruce")))</f>
        <v>Sin cruce</v>
      </c>
    </row>
    <row r="599" spans="3:44" s="8" customFormat="1" ht="18.75" customHeight="1">
      <c r="C599" s="12" t="s">
        <v>1081</v>
      </c>
      <c r="D599" s="795" t="s">
        <v>51</v>
      </c>
      <c r="E599" s="795">
        <v>20251</v>
      </c>
      <c r="F599" s="11" t="s">
        <v>23</v>
      </c>
      <c r="G599" s="11" t="s">
        <v>20</v>
      </c>
      <c r="H599" s="11" t="s">
        <v>30</v>
      </c>
      <c r="I599" s="11">
        <v>1</v>
      </c>
      <c r="J599" s="11" t="s">
        <v>32</v>
      </c>
      <c r="K599" s="790" t="s">
        <v>1612</v>
      </c>
      <c r="L599" s="491" t="s">
        <v>1190</v>
      </c>
      <c r="M599" s="789" t="s">
        <v>1127</v>
      </c>
      <c r="N599" s="789" t="s">
        <v>1086</v>
      </c>
      <c r="O599" s="12" t="s">
        <v>769</v>
      </c>
      <c r="P599" s="31">
        <v>2</v>
      </c>
      <c r="Q599" s="31">
        <v>2</v>
      </c>
      <c r="R599" s="262">
        <v>4</v>
      </c>
      <c r="S599" s="31">
        <v>3</v>
      </c>
      <c r="T599" s="808"/>
      <c r="U599" s="31">
        <v>40</v>
      </c>
      <c r="V599" s="31">
        <f>IF(W599="","",IFERROR(INDEX(Docentes!C:C,MATCH(W599,Docentes!D:D,0)),"NUEVO"))</f>
        <v>21864691</v>
      </c>
      <c r="W599" s="9" t="s">
        <v>577</v>
      </c>
      <c r="X599" s="274" t="s">
        <v>167</v>
      </c>
      <c r="Y599" s="31" t="s">
        <v>1088</v>
      </c>
      <c r="Z599" s="789" t="s">
        <v>1089</v>
      </c>
      <c r="AA599" s="789"/>
      <c r="AB599" s="789"/>
      <c r="AC599" s="789"/>
      <c r="AD599" s="31"/>
      <c r="AE599" s="789"/>
      <c r="AF599" s="789" t="s">
        <v>1088</v>
      </c>
      <c r="AG599" s="31" t="str">
        <f t="shared" si="331"/>
        <v>TP</v>
      </c>
      <c r="AH599" s="31">
        <v>2</v>
      </c>
      <c r="AI599" s="31">
        <v>18</v>
      </c>
      <c r="AJ599" s="31">
        <v>30</v>
      </c>
      <c r="AK599" s="31">
        <v>21</v>
      </c>
      <c r="AL599" s="31">
        <v>50</v>
      </c>
      <c r="AM599" s="31">
        <f t="shared" si="332"/>
        <v>3.9999999999999987</v>
      </c>
      <c r="AN599" s="792">
        <f t="shared" si="333"/>
        <v>0.77083333333333337</v>
      </c>
      <c r="AO599" s="792">
        <f t="shared" si="334"/>
        <v>0.90972222222222221</v>
      </c>
      <c r="AP599" s="31" t="str" cm="1">
        <f t="array" ref="AP599">IF(W599="","",IF(SUMPRODUCT((W599=$W$6:$W$1560)*(AH599=$AH$6:$AH$1560)*(AN599=$AN$6:$AN$1560)*(AO599=$AO$6:$AO$1560)*(ROW($W$6:$W$1560)&lt;&gt;ROW(W599))*((R599=0)*($R$6:$R$1560&gt;0)+(R599&gt;0)*($R$6:$R$1560=0)))&gt;0,"SALONES UNIDOS",IF(SUMPRODUCT((W599=$W$6:$W$1560)*(AH599=$AH$6:$AH$1560)*((AN599&lt;$AO$6:$AO$1560)*(AO599&gt;$AN$6:$AN$1560))*(ROW($W$6:$W$1560)&lt;&gt;ROW(W599)))&gt;0,"CRUZADO","Sin cruce")))</f>
        <v>Sin cruce</v>
      </c>
      <c r="AQ599" s="792" t="str">
        <f t="shared" si="335"/>
        <v>DE1PRINCIPALC</v>
      </c>
      <c r="AR599" s="792" t="str" cm="1">
        <f t="array" ref="AR599">IF(AQ599="","",IF(SUMPRODUCT((AQ599=$AQ$6:$AQ$1560)*(AH599=$AH$6:$AH$1560)*(AN599=$AN$6:$AN$1560)*(AO599=$AO$6:$AO$1560)*(ROW($AQ$6:$AQ$1560)&lt;&gt;ROW(AQ599))*((R599=0)*($R$6:$R$1560&gt;0)+(R599&gt;0)*($R$6:$R$1560=0)))&gt;0,"SALONES UNIDOS",IF(SUMPRODUCT((AQ599=$AQ$6:$AQ$1560)*(AH599=$AH$6:$AH$1560)*((AN599&lt;$AO$6:$AO$1560)*(AO599&gt;$AN$6:$AN$1560))*(ROW($AQ$6:$AQ$1560)&lt;&gt;ROW(AQ599)))&gt;0,"CRUZADO","Sin cruce")))</f>
        <v>Sin cruce</v>
      </c>
    </row>
    <row r="600" spans="3:44" s="8" customFormat="1" ht="18.75" customHeight="1">
      <c r="C600" s="12" t="s">
        <v>1081</v>
      </c>
      <c r="D600" s="795" t="s">
        <v>51</v>
      </c>
      <c r="E600" s="795">
        <v>20251</v>
      </c>
      <c r="F600" s="12" t="s">
        <v>23</v>
      </c>
      <c r="G600" s="12" t="s">
        <v>20</v>
      </c>
      <c r="H600" s="12" t="s">
        <v>30</v>
      </c>
      <c r="I600" s="12">
        <v>1</v>
      </c>
      <c r="J600" s="12" t="s">
        <v>32</v>
      </c>
      <c r="K600" s="790" t="s">
        <v>1613</v>
      </c>
      <c r="L600" s="491" t="s">
        <v>1192</v>
      </c>
      <c r="M600" s="789" t="s">
        <v>1101</v>
      </c>
      <c r="N600" s="789" t="s">
        <v>1086</v>
      </c>
      <c r="O600" s="12" t="s">
        <v>769</v>
      </c>
      <c r="P600" s="31">
        <v>2</v>
      </c>
      <c r="Q600" s="31">
        <v>2</v>
      </c>
      <c r="R600" s="262">
        <v>4</v>
      </c>
      <c r="S600" s="31">
        <v>3</v>
      </c>
      <c r="T600" s="808"/>
      <c r="U600" s="31">
        <v>40</v>
      </c>
      <c r="V600" s="31">
        <f>IF(W600="","",IFERROR(INDEX(Docentes!C:C,MATCH(W600,Docentes!D:D,0)),"NUEVO"))</f>
        <v>43128103</v>
      </c>
      <c r="W600" s="901" t="s">
        <v>664</v>
      </c>
      <c r="X600" s="693" t="s">
        <v>769</v>
      </c>
      <c r="Y600" s="789" t="s">
        <v>1088</v>
      </c>
      <c r="Z600" s="789" t="s">
        <v>1089</v>
      </c>
      <c r="AA600" s="789"/>
      <c r="AB600" s="789" t="s">
        <v>1092</v>
      </c>
      <c r="AC600" s="789"/>
      <c r="AD600" s="31"/>
      <c r="AE600" s="789"/>
      <c r="AF600" s="789" t="s">
        <v>1088</v>
      </c>
      <c r="AG600" s="31" t="str">
        <f t="shared" si="331"/>
        <v>TP</v>
      </c>
      <c r="AH600" s="31">
        <v>3</v>
      </c>
      <c r="AI600" s="31">
        <v>18</v>
      </c>
      <c r="AJ600" s="31">
        <v>30</v>
      </c>
      <c r="AK600" s="31">
        <v>21</v>
      </c>
      <c r="AL600" s="31">
        <v>50</v>
      </c>
      <c r="AM600" s="31">
        <f t="shared" si="332"/>
        <v>3.9999999999999987</v>
      </c>
      <c r="AN600" s="792">
        <f t="shared" si="333"/>
        <v>0.77083333333333337</v>
      </c>
      <c r="AO600" s="792">
        <f t="shared" si="334"/>
        <v>0.90972222222222221</v>
      </c>
      <c r="AP600" s="31" t="str" cm="1">
        <f t="array" ref="AP600">IF(W600="","",IF(SUMPRODUCT((W600=$W$6:$W$1560)*(AH600=$AH$6:$AH$1560)*(AN600=$AN$6:$AN$1560)*(AO600=$AO$6:$AO$1560)*(ROW($W$6:$W$1560)&lt;&gt;ROW(W600))*((R600=0)*($R$6:$R$1560&gt;0)+(R600&gt;0)*($R$6:$R$1560=0)))&gt;0,"SALONES UNIDOS",IF(SUMPRODUCT((W600=$W$6:$W$1560)*(AH600=$AH$6:$AH$1560)*((AN600&lt;$AO$6:$AO$1560)*(AO600&gt;$AN$6:$AN$1560))*(ROW($W$6:$W$1560)&lt;&gt;ROW(W600)))&gt;0,"CRUZADO","Sin cruce")))</f>
        <v>Sin cruce</v>
      </c>
      <c r="AQ600" s="792" t="str">
        <f t="shared" si="335"/>
        <v>DE1PRINCIPALC</v>
      </c>
      <c r="AR600" s="792" t="str" cm="1">
        <f t="array" ref="AR600">IF(AQ600="","",IF(SUMPRODUCT((AQ600=$AQ$6:$AQ$1560)*(AH600=$AH$6:$AH$1560)*(AN600=$AN$6:$AN$1560)*(AO600=$AO$6:$AO$1560)*(ROW($AQ$6:$AQ$1560)&lt;&gt;ROW(AQ600))*((R600=0)*($R$6:$R$1560&gt;0)+(R600&gt;0)*($R$6:$R$1560=0)))&gt;0,"SALONES UNIDOS",IF(SUMPRODUCT((AQ600=$AQ$6:$AQ$1560)*(AH600=$AH$6:$AH$1560)*((AN600&lt;$AO$6:$AO$1560)*(AO600&gt;$AN$6:$AN$1560))*(ROW($AQ$6:$AQ$1560)&lt;&gt;ROW(AQ600)))&gt;0,"CRUZADO","Sin cruce")))</f>
        <v>Sin cruce</v>
      </c>
    </row>
    <row r="601" spans="3:44" s="8" customFormat="1" ht="18.75" customHeight="1">
      <c r="C601" s="12" t="s">
        <v>1081</v>
      </c>
      <c r="D601" s="795" t="s">
        <v>51</v>
      </c>
      <c r="E601" s="795">
        <v>20251</v>
      </c>
      <c r="F601" s="12" t="s">
        <v>23</v>
      </c>
      <c r="G601" s="12" t="s">
        <v>20</v>
      </c>
      <c r="H601" s="12" t="s">
        <v>30</v>
      </c>
      <c r="I601" s="12">
        <v>1</v>
      </c>
      <c r="J601" s="12" t="s">
        <v>32</v>
      </c>
      <c r="K601" s="790" t="s">
        <v>1614</v>
      </c>
      <c r="L601" s="491" t="s">
        <v>1194</v>
      </c>
      <c r="M601" s="789" t="s">
        <v>1127</v>
      </c>
      <c r="N601" s="789" t="s">
        <v>1086</v>
      </c>
      <c r="O601" s="12" t="s">
        <v>769</v>
      </c>
      <c r="P601" s="31">
        <v>2</v>
      </c>
      <c r="Q601" s="31">
        <v>0</v>
      </c>
      <c r="R601" s="262">
        <v>2</v>
      </c>
      <c r="S601" s="31">
        <v>3</v>
      </c>
      <c r="T601" s="808"/>
      <c r="U601" s="31">
        <v>40</v>
      </c>
      <c r="V601" s="31">
        <f>IF(W601="","",IFERROR(INDEX(Docentes!C:C,MATCH(W601,Docentes!D:D,0)),"NUEVO"))</f>
        <v>45007560</v>
      </c>
      <c r="W601" s="793" t="s">
        <v>977</v>
      </c>
      <c r="X601" s="693" t="s">
        <v>769</v>
      </c>
      <c r="Y601" s="789" t="s">
        <v>1088</v>
      </c>
      <c r="Z601" s="789" t="s">
        <v>1089</v>
      </c>
      <c r="AA601" s="789"/>
      <c r="AB601" s="789"/>
      <c r="AC601" s="789"/>
      <c r="AD601" s="31"/>
      <c r="AE601" s="789"/>
      <c r="AF601" s="789" t="s">
        <v>1088</v>
      </c>
      <c r="AG601" s="31" t="str">
        <f t="shared" ref="AG601" si="381">IF(AND(P601&gt;0,Q601&gt;0),"TP",IF(AND(P601&gt;0,Q601=0),"T","P"))</f>
        <v>T</v>
      </c>
      <c r="AH601" s="31">
        <v>1</v>
      </c>
      <c r="AI601" s="31">
        <v>19</v>
      </c>
      <c r="AJ601" s="31">
        <v>20</v>
      </c>
      <c r="AK601" s="31">
        <v>21</v>
      </c>
      <c r="AL601" s="31">
        <v>0</v>
      </c>
      <c r="AM601" s="31">
        <f t="shared" ref="AM601" si="382">IF(R601=0,0,IF(AI601="",R601,IF(X601="HIBRIDO VIRTUAL",0,((((AK601/24)+(AL601/1440))-((AI601/24)+(AJ601/1440)))*1440/50))))</f>
        <v>2.0000000000000027</v>
      </c>
      <c r="AN601" s="792">
        <f t="shared" ref="AN601" si="383">AI601/24+AJ601/1440</f>
        <v>0.80555555555555547</v>
      </c>
      <c r="AO601" s="792">
        <f t="shared" ref="AO601" si="384">AK601/24+AL601/1440</f>
        <v>0.875</v>
      </c>
      <c r="AP601" s="31" t="str" cm="1">
        <f t="array" ref="AP601">IF(W601="","",IF(SUMPRODUCT((W601=$W$6:$W$1560)*(AH601=$AH$6:$AH$1560)*(AN601=$AN$6:$AN$1560)*(AO601=$AO$6:$AO$1560)*(ROW($W$6:$W$1560)&lt;&gt;ROW(W601))*((R601=0)*($R$6:$R$1560&gt;0)+(R601&gt;0)*($R$6:$R$1560=0)))&gt;0,"SALONES UNIDOS",IF(SUMPRODUCT((W601=$W$6:$W$1560)*(AH601=$AH$6:$AH$1560)*((AN601&lt;$AO$6:$AO$1560)*(AO601&gt;$AN$6:$AN$1560))*(ROW($W$6:$W$1560)&lt;&gt;ROW(W601)))&gt;0,"CRUZADO","Sin cruce")))</f>
        <v>Sin cruce</v>
      </c>
      <c r="AQ601" s="792" t="str">
        <f t="shared" ref="AQ601" si="385">TRIM(CONCATENATE(H601,I601,F601,J601))</f>
        <v>DE1PRINCIPALC</v>
      </c>
      <c r="AR601" s="792" t="str" cm="1">
        <f t="array" ref="AR601">IF(AQ601="","",IF(SUMPRODUCT((AQ601=$AQ$6:$AQ$1560)*(AH601=$AH$6:$AH$1560)*(AN601=$AN$6:$AN$1560)*(AO601=$AO$6:$AO$1560)*(ROW($AQ$6:$AQ$1560)&lt;&gt;ROW(AQ601))*((R601=0)*($R$6:$R$1560&gt;0)+(R601&gt;0)*($R$6:$R$1560=0)))&gt;0,"SALONES UNIDOS",IF(SUMPRODUCT((AQ601=$AQ$6:$AQ$1560)*(AH601=$AH$6:$AH$1560)*((AN601&lt;$AO$6:$AO$1560)*(AO601&gt;$AN$6:$AN$1560))*(ROW($AQ$6:$AQ$1560)&lt;&gt;ROW(AQ601)))&gt;0,"CRUZADO","Sin cruce")))</f>
        <v>Sin cruce</v>
      </c>
    </row>
    <row r="602" spans="3:44" s="8" customFormat="1" ht="18.75" customHeight="1">
      <c r="C602" s="12" t="s">
        <v>1081</v>
      </c>
      <c r="D602" s="795" t="s">
        <v>51</v>
      </c>
      <c r="E602" s="795">
        <v>20251</v>
      </c>
      <c r="F602" s="12" t="s">
        <v>23</v>
      </c>
      <c r="G602" s="12" t="s">
        <v>20</v>
      </c>
      <c r="H602" s="12" t="s">
        <v>30</v>
      </c>
      <c r="I602" s="12">
        <v>1</v>
      </c>
      <c r="J602" s="12" t="s">
        <v>32</v>
      </c>
      <c r="K602" s="790" t="s">
        <v>1614</v>
      </c>
      <c r="L602" s="491" t="s">
        <v>1194</v>
      </c>
      <c r="M602" s="789" t="s">
        <v>1127</v>
      </c>
      <c r="N602" s="789" t="s">
        <v>1086</v>
      </c>
      <c r="O602" s="12" t="s">
        <v>769</v>
      </c>
      <c r="P602" s="31">
        <v>0</v>
      </c>
      <c r="Q602" s="31">
        <v>2</v>
      </c>
      <c r="R602" s="262">
        <v>2</v>
      </c>
      <c r="S602" s="31">
        <v>3</v>
      </c>
      <c r="T602" s="808"/>
      <c r="U602" s="31">
        <v>40</v>
      </c>
      <c r="V602" s="31">
        <f>IF(W602="","",IFERROR(INDEX(Docentes!C:C,MATCH(W602,Docentes!D:D,0)),"NUEVO"))</f>
        <v>45007560</v>
      </c>
      <c r="W602" s="793" t="s">
        <v>977</v>
      </c>
      <c r="X602" s="693" t="s">
        <v>769</v>
      </c>
      <c r="Y602" s="789" t="s">
        <v>1088</v>
      </c>
      <c r="Z602" s="789" t="s">
        <v>1089</v>
      </c>
      <c r="AA602" s="789"/>
      <c r="AB602" s="789"/>
      <c r="AC602" s="789"/>
      <c r="AD602" s="31"/>
      <c r="AE602" s="789"/>
      <c r="AF602" s="789" t="s">
        <v>1088</v>
      </c>
      <c r="AG602" s="31" t="str">
        <f t="shared" si="331"/>
        <v>P</v>
      </c>
      <c r="AH602" s="31">
        <v>3</v>
      </c>
      <c r="AI602" s="31">
        <v>21</v>
      </c>
      <c r="AJ602" s="31">
        <v>50</v>
      </c>
      <c r="AK602" s="31">
        <v>23</v>
      </c>
      <c r="AL602" s="31">
        <v>30</v>
      </c>
      <c r="AM602" s="31">
        <f t="shared" si="332"/>
        <v>2.0000000000000027</v>
      </c>
      <c r="AN602" s="792">
        <f t="shared" si="333"/>
        <v>0.90972222222222221</v>
      </c>
      <c r="AO602" s="792">
        <f t="shared" si="334"/>
        <v>0.97916666666666674</v>
      </c>
      <c r="AP602" s="31" t="str" cm="1">
        <f t="array" ref="AP602">IF(W602="","",IF(SUMPRODUCT((W602=$W$6:$W$1560)*(AH602=$AH$6:$AH$1560)*(AN602=$AN$6:$AN$1560)*(AO602=$AO$6:$AO$1560)*(ROW($W$6:$W$1560)&lt;&gt;ROW(W602))*((R602=0)*($R$6:$R$1560&gt;0)+(R602&gt;0)*($R$6:$R$1560=0)))&gt;0,"SALONES UNIDOS",IF(SUMPRODUCT((W602=$W$6:$W$1560)*(AH602=$AH$6:$AH$1560)*((AN602&lt;$AO$6:$AO$1560)*(AO602&gt;$AN$6:$AN$1560))*(ROW($W$6:$W$1560)&lt;&gt;ROW(W602)))&gt;0,"CRUZADO","Sin cruce")))</f>
        <v>Sin cruce</v>
      </c>
      <c r="AQ602" s="792" t="str">
        <f t="shared" si="335"/>
        <v>DE1PRINCIPALC</v>
      </c>
      <c r="AR602" s="792" t="str" cm="1">
        <f t="array" ref="AR602">IF(AQ602="","",IF(SUMPRODUCT((AQ602=$AQ$6:$AQ$1560)*(AH602=$AH$6:$AH$1560)*(AN602=$AN$6:$AN$1560)*(AO602=$AO$6:$AO$1560)*(ROW($AQ$6:$AQ$1560)&lt;&gt;ROW(AQ602))*((R602=0)*($R$6:$R$1560&gt;0)+(R602&gt;0)*($R$6:$R$1560=0)))&gt;0,"SALONES UNIDOS",IF(SUMPRODUCT((AQ602=$AQ$6:$AQ$1560)*(AH602=$AH$6:$AH$1560)*((AN602&lt;$AO$6:$AO$1560)*(AO602&gt;$AN$6:$AN$1560))*(ROW($AQ$6:$AQ$1560)&lt;&gt;ROW(AQ602)))&gt;0,"CRUZADO","Sin cruce")))</f>
        <v>Sin cruce</v>
      </c>
    </row>
    <row r="603" spans="3:44" s="8" customFormat="1" ht="18.75" customHeight="1">
      <c r="C603" s="12" t="s">
        <v>1081</v>
      </c>
      <c r="D603" s="795" t="s">
        <v>51</v>
      </c>
      <c r="E603" s="795">
        <v>20251</v>
      </c>
      <c r="F603" s="12" t="s">
        <v>23</v>
      </c>
      <c r="G603" s="12" t="s">
        <v>20</v>
      </c>
      <c r="H603" s="12" t="s">
        <v>30</v>
      </c>
      <c r="I603" s="12">
        <v>1</v>
      </c>
      <c r="J603" s="12" t="s">
        <v>41</v>
      </c>
      <c r="K603" s="790" t="s">
        <v>1609</v>
      </c>
      <c r="L603" s="491" t="s">
        <v>1181</v>
      </c>
      <c r="M603" s="789" t="s">
        <v>1127</v>
      </c>
      <c r="N603" s="789" t="s">
        <v>1086</v>
      </c>
      <c r="O603" s="12" t="s">
        <v>769</v>
      </c>
      <c r="P603" s="31">
        <v>3</v>
      </c>
      <c r="Q603" s="31">
        <v>2</v>
      </c>
      <c r="R603" s="262">
        <v>5</v>
      </c>
      <c r="S603" s="31">
        <v>4</v>
      </c>
      <c r="T603" s="808"/>
      <c r="U603" s="31">
        <v>40</v>
      </c>
      <c r="V603" s="31">
        <f>IF(W603="","",IFERROR(INDEX(Docentes!C:C,MATCH(W603,Docentes!D:D,0)),"NUEVO"))</f>
        <v>72049382</v>
      </c>
      <c r="W603" s="693" t="s">
        <v>981</v>
      </c>
      <c r="X603" s="693" t="s">
        <v>769</v>
      </c>
      <c r="Y603" s="789" t="s">
        <v>1088</v>
      </c>
      <c r="Z603" s="789" t="s">
        <v>1089</v>
      </c>
      <c r="AA603" s="789"/>
      <c r="AB603" s="789" t="s">
        <v>1092</v>
      </c>
      <c r="AC603" s="789"/>
      <c r="AD603" s="31"/>
      <c r="AE603" s="789"/>
      <c r="AF603" s="789" t="s">
        <v>1088</v>
      </c>
      <c r="AG603" s="31" t="str">
        <f t="shared" si="331"/>
        <v>TP</v>
      </c>
      <c r="AH603" s="31">
        <v>1</v>
      </c>
      <c r="AI603" s="31">
        <v>19</v>
      </c>
      <c r="AJ603" s="31">
        <v>20</v>
      </c>
      <c r="AK603" s="31">
        <v>23</v>
      </c>
      <c r="AL603" s="31">
        <v>30</v>
      </c>
      <c r="AM603" s="31">
        <f t="shared" si="332"/>
        <v>5.0000000000000044</v>
      </c>
      <c r="AN603" s="792">
        <f t="shared" si="333"/>
        <v>0.80555555555555547</v>
      </c>
      <c r="AO603" s="792">
        <f t="shared" si="334"/>
        <v>0.97916666666666674</v>
      </c>
      <c r="AP603" s="31" t="str" cm="1">
        <f t="array" ref="AP603">IF(W603="","",IF(SUMPRODUCT((W603=$W$6:$W$1560)*(AH603=$AH$6:$AH$1560)*(AN603=$AN$6:$AN$1560)*(AO603=$AO$6:$AO$1560)*(ROW($W$6:$W$1560)&lt;&gt;ROW(W603))*((R603=0)*($R$6:$R$1560&gt;0)+(R603&gt;0)*($R$6:$R$1560=0)))&gt;0,"SALONES UNIDOS",IF(SUMPRODUCT((W603=$W$6:$W$1560)*(AH603=$AH$6:$AH$1560)*((AN603&lt;$AO$6:$AO$1560)*(AO603&gt;$AN$6:$AN$1560))*(ROW($W$6:$W$1560)&lt;&gt;ROW(W603)))&gt;0,"CRUZADO","Sin cruce")))</f>
        <v>Sin cruce</v>
      </c>
      <c r="AQ603" s="792" t="str">
        <f t="shared" si="335"/>
        <v>DE1PRINCIPALD</v>
      </c>
      <c r="AR603" s="792" t="str" cm="1">
        <f t="array" ref="AR603">IF(AQ603="","",IF(SUMPRODUCT((AQ603=$AQ$6:$AQ$1560)*(AH603=$AH$6:$AH$1560)*(AN603=$AN$6:$AN$1560)*(AO603=$AO$6:$AO$1560)*(ROW($AQ$6:$AQ$1560)&lt;&gt;ROW(AQ603))*((R603=0)*($R$6:$R$1560&gt;0)+(R603&gt;0)*($R$6:$R$1560=0)))&gt;0,"SALONES UNIDOS",IF(SUMPRODUCT((AQ603=$AQ$6:$AQ$1560)*(AH603=$AH$6:$AH$1560)*((AN603&lt;$AO$6:$AO$1560)*(AO603&gt;$AN$6:$AN$1560))*(ROW($AQ$6:$AQ$1560)&lt;&gt;ROW(AQ603)))&gt;0,"CRUZADO","Sin cruce")))</f>
        <v>Sin cruce</v>
      </c>
    </row>
    <row r="604" spans="3:44" s="8" customFormat="1" ht="18.75" customHeight="1">
      <c r="C604" s="12" t="s">
        <v>1081</v>
      </c>
      <c r="D604" s="795" t="s">
        <v>51</v>
      </c>
      <c r="E604" s="795">
        <v>20251</v>
      </c>
      <c r="F604" s="12" t="s">
        <v>23</v>
      </c>
      <c r="G604" s="12" t="s">
        <v>20</v>
      </c>
      <c r="H604" s="12" t="s">
        <v>30</v>
      </c>
      <c r="I604" s="12">
        <v>1</v>
      </c>
      <c r="J604" s="12" t="s">
        <v>41</v>
      </c>
      <c r="K604" s="790" t="s">
        <v>1610</v>
      </c>
      <c r="L604" s="491" t="s">
        <v>1185</v>
      </c>
      <c r="M604" s="789" t="s">
        <v>1127</v>
      </c>
      <c r="N604" s="789" t="s">
        <v>1086</v>
      </c>
      <c r="O604" s="12" t="s">
        <v>769</v>
      </c>
      <c r="P604" s="31">
        <v>3</v>
      </c>
      <c r="Q604" s="31">
        <v>2</v>
      </c>
      <c r="R604" s="262">
        <v>5</v>
      </c>
      <c r="S604" s="31">
        <v>4</v>
      </c>
      <c r="T604" s="808"/>
      <c r="U604" s="31">
        <v>40</v>
      </c>
      <c r="V604" s="31">
        <f>IF(W604="","",IFERROR(INDEX(Docentes!C:C,MATCH(W604,Docentes!D:D,0)),"NUEVO"))</f>
        <v>21505996</v>
      </c>
      <c r="W604" s="9" t="s">
        <v>220</v>
      </c>
      <c r="X604" s="693" t="s">
        <v>769</v>
      </c>
      <c r="Y604" s="789" t="s">
        <v>1088</v>
      </c>
      <c r="Z604" s="789" t="s">
        <v>1089</v>
      </c>
      <c r="AA604" s="789"/>
      <c r="AB604" s="789" t="s">
        <v>1092</v>
      </c>
      <c r="AC604" s="789"/>
      <c r="AD604" s="31"/>
      <c r="AE604" s="789"/>
      <c r="AF604" s="789" t="s">
        <v>1088</v>
      </c>
      <c r="AG604" s="31" t="str">
        <f t="shared" si="331"/>
        <v>TP</v>
      </c>
      <c r="AH604" s="31">
        <v>2</v>
      </c>
      <c r="AI604" s="31">
        <v>19</v>
      </c>
      <c r="AJ604" s="31">
        <v>20</v>
      </c>
      <c r="AK604" s="31">
        <v>23</v>
      </c>
      <c r="AL604" s="31">
        <v>30</v>
      </c>
      <c r="AM604" s="31">
        <f t="shared" si="332"/>
        <v>5.0000000000000044</v>
      </c>
      <c r="AN604" s="792">
        <f t="shared" si="333"/>
        <v>0.80555555555555547</v>
      </c>
      <c r="AO604" s="792">
        <f t="shared" si="334"/>
        <v>0.97916666666666674</v>
      </c>
      <c r="AP604" s="31" t="str" cm="1">
        <f t="array" ref="AP604">IF(W604="","",IF(SUMPRODUCT((W604=$W$6:$W$1560)*(AH604=$AH$6:$AH$1560)*(AN604=$AN$6:$AN$1560)*(AO604=$AO$6:$AO$1560)*(ROW($W$6:$W$1560)&lt;&gt;ROW(W604))*((R604=0)*($R$6:$R$1560&gt;0)+(R604&gt;0)*($R$6:$R$1560=0)))&gt;0,"SALONES UNIDOS",IF(SUMPRODUCT((W604=$W$6:$W$1560)*(AH604=$AH$6:$AH$1560)*((AN604&lt;$AO$6:$AO$1560)*(AO604&gt;$AN$6:$AN$1560))*(ROW($W$6:$W$1560)&lt;&gt;ROW(W604)))&gt;0,"CRUZADO","Sin cruce")))</f>
        <v>Sin cruce</v>
      </c>
      <c r="AQ604" s="792" t="str">
        <f t="shared" si="335"/>
        <v>DE1PRINCIPALD</v>
      </c>
      <c r="AR604" s="792" t="str" cm="1">
        <f t="array" ref="AR604">IF(AQ604="","",IF(SUMPRODUCT((AQ604=$AQ$6:$AQ$1560)*(AH604=$AH$6:$AH$1560)*(AN604=$AN$6:$AN$1560)*(AO604=$AO$6:$AO$1560)*(ROW($AQ$6:$AQ$1560)&lt;&gt;ROW(AQ604))*((R604=0)*($R$6:$R$1560&gt;0)+(R604&gt;0)*($R$6:$R$1560=0)))&gt;0,"SALONES UNIDOS",IF(SUMPRODUCT((AQ604=$AQ$6:$AQ$1560)*(AH604=$AH$6:$AH$1560)*((AN604&lt;$AO$6:$AO$1560)*(AO604&gt;$AN$6:$AN$1560))*(ROW($AQ$6:$AQ$1560)&lt;&gt;ROW(AQ604)))&gt;0,"CRUZADO","Sin cruce")))</f>
        <v>Sin cruce</v>
      </c>
    </row>
    <row r="605" spans="3:44" s="8" customFormat="1" ht="18.75" customHeight="1">
      <c r="C605" s="12" t="s">
        <v>1081</v>
      </c>
      <c r="D605" s="795" t="s">
        <v>51</v>
      </c>
      <c r="E605" s="795">
        <v>20251</v>
      </c>
      <c r="F605" s="12" t="s">
        <v>23</v>
      </c>
      <c r="G605" s="12" t="s">
        <v>20</v>
      </c>
      <c r="H605" s="12" t="s">
        <v>30</v>
      </c>
      <c r="I605" s="12">
        <v>1</v>
      </c>
      <c r="J605" s="12" t="s">
        <v>41</v>
      </c>
      <c r="K605" s="790" t="s">
        <v>1611</v>
      </c>
      <c r="L605" s="491" t="s">
        <v>1188</v>
      </c>
      <c r="M605" s="789" t="s">
        <v>1127</v>
      </c>
      <c r="N605" s="789" t="s">
        <v>1086</v>
      </c>
      <c r="O605" s="12" t="s">
        <v>769</v>
      </c>
      <c r="P605" s="31">
        <v>3</v>
      </c>
      <c r="Q605" s="31">
        <v>2</v>
      </c>
      <c r="R605" s="262">
        <v>5</v>
      </c>
      <c r="S605" s="31">
        <v>4</v>
      </c>
      <c r="T605" s="808"/>
      <c r="U605" s="31">
        <v>40</v>
      </c>
      <c r="V605" s="31">
        <f>IF(W605="","",IFERROR(INDEX(Docentes!C:C,MATCH(W605,Docentes!D:D,0)),"NUEVO"))</f>
        <v>46730566</v>
      </c>
      <c r="W605" s="693" t="s">
        <v>970</v>
      </c>
      <c r="X605" s="693" t="s">
        <v>769</v>
      </c>
      <c r="Y605" s="789" t="s">
        <v>1088</v>
      </c>
      <c r="Z605" s="789" t="s">
        <v>1089</v>
      </c>
      <c r="AA605" s="789"/>
      <c r="AB605" s="789" t="s">
        <v>1092</v>
      </c>
      <c r="AC605" s="789"/>
      <c r="AD605" s="31"/>
      <c r="AE605" s="789"/>
      <c r="AF605" s="789" t="s">
        <v>1088</v>
      </c>
      <c r="AG605" s="31" t="str">
        <f t="shared" si="331"/>
        <v>TP</v>
      </c>
      <c r="AH605" s="31">
        <v>4</v>
      </c>
      <c r="AI605" s="31">
        <v>18</v>
      </c>
      <c r="AJ605" s="31">
        <v>30</v>
      </c>
      <c r="AK605" s="31">
        <v>22</v>
      </c>
      <c r="AL605" s="31">
        <v>40</v>
      </c>
      <c r="AM605" s="31">
        <f t="shared" si="332"/>
        <v>4.9999999999999982</v>
      </c>
      <c r="AN605" s="792">
        <f t="shared" si="333"/>
        <v>0.77083333333333337</v>
      </c>
      <c r="AO605" s="792">
        <f t="shared" si="334"/>
        <v>0.94444444444444442</v>
      </c>
      <c r="AP605" s="31" t="str" cm="1">
        <f t="array" ref="AP605">IF(W605="","",IF(SUMPRODUCT((W605=$W$6:$W$1560)*(AH605=$AH$6:$AH$1560)*(AN605=$AN$6:$AN$1560)*(AO605=$AO$6:$AO$1560)*(ROW($W$6:$W$1560)&lt;&gt;ROW(W605))*((R605=0)*($R$6:$R$1560&gt;0)+(R605&gt;0)*($R$6:$R$1560=0)))&gt;0,"SALONES UNIDOS",IF(SUMPRODUCT((W605=$W$6:$W$1560)*(AH605=$AH$6:$AH$1560)*((AN605&lt;$AO$6:$AO$1560)*(AO605&gt;$AN$6:$AN$1560))*(ROW($W$6:$W$1560)&lt;&gt;ROW(W605)))&gt;0,"CRUZADO","Sin cruce")))</f>
        <v>Sin cruce</v>
      </c>
      <c r="AQ605" s="792" t="str">
        <f t="shared" si="335"/>
        <v>DE1PRINCIPALD</v>
      </c>
      <c r="AR605" s="792" t="str" cm="1">
        <f t="array" ref="AR605">IF(AQ605="","",IF(SUMPRODUCT((AQ605=$AQ$6:$AQ$1560)*(AH605=$AH$6:$AH$1560)*(AN605=$AN$6:$AN$1560)*(AO605=$AO$6:$AO$1560)*(ROW($AQ$6:$AQ$1560)&lt;&gt;ROW(AQ605))*((R605=0)*($R$6:$R$1560&gt;0)+(R605&gt;0)*($R$6:$R$1560=0)))&gt;0,"SALONES UNIDOS",IF(SUMPRODUCT((AQ605=$AQ$6:$AQ$1560)*(AH605=$AH$6:$AH$1560)*((AN605&lt;$AO$6:$AO$1560)*(AO605&gt;$AN$6:$AN$1560))*(ROW($AQ$6:$AQ$1560)&lt;&gt;ROW(AQ605)))&gt;0,"CRUZADO","Sin cruce")))</f>
        <v>Sin cruce</v>
      </c>
    </row>
    <row r="606" spans="3:44" s="8" customFormat="1" ht="18.75" customHeight="1">
      <c r="C606" s="12" t="s">
        <v>1081</v>
      </c>
      <c r="D606" s="795" t="s">
        <v>51</v>
      </c>
      <c r="E606" s="795">
        <v>20251</v>
      </c>
      <c r="F606" s="12" t="s">
        <v>23</v>
      </c>
      <c r="G606" s="12" t="s">
        <v>20</v>
      </c>
      <c r="H606" s="12" t="s">
        <v>30</v>
      </c>
      <c r="I606" s="12">
        <v>1</v>
      </c>
      <c r="J606" s="12" t="s">
        <v>41</v>
      </c>
      <c r="K606" s="790" t="s">
        <v>1612</v>
      </c>
      <c r="L606" s="491" t="s">
        <v>1190</v>
      </c>
      <c r="M606" s="789" t="s">
        <v>1127</v>
      </c>
      <c r="N606" s="789" t="s">
        <v>1086</v>
      </c>
      <c r="O606" s="12" t="s">
        <v>769</v>
      </c>
      <c r="P606" s="31">
        <v>2</v>
      </c>
      <c r="Q606" s="31">
        <v>2</v>
      </c>
      <c r="R606" s="262">
        <v>4</v>
      </c>
      <c r="S606" s="31">
        <v>3</v>
      </c>
      <c r="T606" s="808"/>
      <c r="U606" s="31">
        <v>40</v>
      </c>
      <c r="V606" s="31">
        <f>IF(W606="","",IFERROR(INDEX(Docentes!C:C,MATCH(W606,Docentes!D:D,0)),"NUEVO"))</f>
        <v>10359700</v>
      </c>
      <c r="W606" s="9" t="s">
        <v>269</v>
      </c>
      <c r="X606" s="693" t="s">
        <v>769</v>
      </c>
      <c r="Y606" s="789" t="s">
        <v>1088</v>
      </c>
      <c r="Z606" s="789" t="s">
        <v>1089</v>
      </c>
      <c r="AA606" s="789"/>
      <c r="AB606" s="789"/>
      <c r="AC606" s="789"/>
      <c r="AD606" s="31"/>
      <c r="AE606" s="789"/>
      <c r="AF606" s="789" t="s">
        <v>1088</v>
      </c>
      <c r="AG606" s="31" t="str">
        <f t="shared" si="331"/>
        <v>TP</v>
      </c>
      <c r="AH606" s="31">
        <v>3</v>
      </c>
      <c r="AI606" s="31">
        <v>18</v>
      </c>
      <c r="AJ606" s="31">
        <v>30</v>
      </c>
      <c r="AK606" s="31">
        <v>21</v>
      </c>
      <c r="AL606" s="31">
        <v>50</v>
      </c>
      <c r="AM606" s="31">
        <f t="shared" si="332"/>
        <v>3.9999999999999987</v>
      </c>
      <c r="AN606" s="792">
        <f t="shared" si="333"/>
        <v>0.77083333333333337</v>
      </c>
      <c r="AO606" s="792">
        <f t="shared" si="334"/>
        <v>0.90972222222222221</v>
      </c>
      <c r="AP606" s="31" t="str" cm="1">
        <f t="array" ref="AP606">IF(W606="","",IF(SUMPRODUCT((W606=$W$6:$W$1560)*(AH606=$AH$6:$AH$1560)*(AN606=$AN$6:$AN$1560)*(AO606=$AO$6:$AO$1560)*(ROW($W$6:$W$1560)&lt;&gt;ROW(W606))*((R606=0)*($R$6:$R$1560&gt;0)+(R606&gt;0)*($R$6:$R$1560=0)))&gt;0,"SALONES UNIDOS",IF(SUMPRODUCT((W606=$W$6:$W$1560)*(AH606=$AH$6:$AH$1560)*((AN606&lt;$AO$6:$AO$1560)*(AO606&gt;$AN$6:$AN$1560))*(ROW($W$6:$W$1560)&lt;&gt;ROW(W606)))&gt;0,"CRUZADO","Sin cruce")))</f>
        <v>Sin cruce</v>
      </c>
      <c r="AQ606" s="792" t="str">
        <f t="shared" si="335"/>
        <v>DE1PRINCIPALD</v>
      </c>
      <c r="AR606" s="792" t="str" cm="1">
        <f t="array" ref="AR606">IF(AQ606="","",IF(SUMPRODUCT((AQ606=$AQ$6:$AQ$1560)*(AH606=$AH$6:$AH$1560)*(AN606=$AN$6:$AN$1560)*(AO606=$AO$6:$AO$1560)*(ROW($AQ$6:$AQ$1560)&lt;&gt;ROW(AQ606))*((R606=0)*($R$6:$R$1560&gt;0)+(R606&gt;0)*($R$6:$R$1560=0)))&gt;0,"SALONES UNIDOS",IF(SUMPRODUCT((AQ606=$AQ$6:$AQ$1560)*(AH606=$AH$6:$AH$1560)*((AN606&lt;$AO$6:$AO$1560)*(AO606&gt;$AN$6:$AN$1560))*(ROW($AQ$6:$AQ$1560)&lt;&gt;ROW(AQ606)))&gt;0,"CRUZADO","Sin cruce")))</f>
        <v>Sin cruce</v>
      </c>
    </row>
    <row r="607" spans="3:44" s="8" customFormat="1" ht="18.75" customHeight="1">
      <c r="C607" s="12" t="s">
        <v>1081</v>
      </c>
      <c r="D607" s="795" t="s">
        <v>51</v>
      </c>
      <c r="E607" s="795">
        <v>20251</v>
      </c>
      <c r="F607" s="12" t="s">
        <v>23</v>
      </c>
      <c r="G607" s="12" t="s">
        <v>20</v>
      </c>
      <c r="H607" s="12" t="s">
        <v>30</v>
      </c>
      <c r="I607" s="12">
        <v>1</v>
      </c>
      <c r="J607" s="12" t="s">
        <v>41</v>
      </c>
      <c r="K607" s="790" t="s">
        <v>1613</v>
      </c>
      <c r="L607" s="491" t="s">
        <v>1192</v>
      </c>
      <c r="M607" s="789" t="s">
        <v>1101</v>
      </c>
      <c r="N607" s="789" t="s">
        <v>1086</v>
      </c>
      <c r="O607" s="12" t="s">
        <v>769</v>
      </c>
      <c r="P607" s="31">
        <v>2</v>
      </c>
      <c r="Q607" s="31">
        <v>0</v>
      </c>
      <c r="R607" s="262">
        <v>2</v>
      </c>
      <c r="S607" s="31">
        <v>3</v>
      </c>
      <c r="T607" s="808"/>
      <c r="U607" s="31">
        <v>40</v>
      </c>
      <c r="V607" s="31">
        <f>IF(W607="","",IFERROR(INDEX(Docentes!C:C,MATCH(W607,Docentes!D:D,0)),"NUEVO"))</f>
        <v>43128103</v>
      </c>
      <c r="W607" s="693" t="s">
        <v>664</v>
      </c>
      <c r="X607" s="693" t="s">
        <v>769</v>
      </c>
      <c r="Y607" s="789" t="s">
        <v>1088</v>
      </c>
      <c r="Z607" s="789" t="s">
        <v>1089</v>
      </c>
      <c r="AA607" s="789"/>
      <c r="AB607" s="789" t="s">
        <v>1092</v>
      </c>
      <c r="AC607" s="789"/>
      <c r="AD607" s="31"/>
      <c r="AE607" s="789"/>
      <c r="AF607" s="789" t="s">
        <v>1088</v>
      </c>
      <c r="AG607" s="31" t="str">
        <f t="shared" si="331"/>
        <v>T</v>
      </c>
      <c r="AH607" s="31">
        <v>3</v>
      </c>
      <c r="AI607" s="31">
        <v>21</v>
      </c>
      <c r="AJ607" s="31">
        <v>50</v>
      </c>
      <c r="AK607" s="31">
        <v>23</v>
      </c>
      <c r="AL607" s="31">
        <v>30</v>
      </c>
      <c r="AM607" s="31">
        <f t="shared" si="332"/>
        <v>2.0000000000000027</v>
      </c>
      <c r="AN607" s="792">
        <f t="shared" si="333"/>
        <v>0.90972222222222221</v>
      </c>
      <c r="AO607" s="792">
        <f t="shared" si="334"/>
        <v>0.97916666666666674</v>
      </c>
      <c r="AP607" s="31" t="str" cm="1">
        <f t="array" ref="AP607">IF(W607="","",IF(SUMPRODUCT((W607=$W$6:$W$1560)*(AH607=$AH$6:$AH$1560)*(AN607=$AN$6:$AN$1560)*(AO607=$AO$6:$AO$1560)*(ROW($W$6:$W$1560)&lt;&gt;ROW(W607))*((R607=0)*($R$6:$R$1560&gt;0)+(R607&gt;0)*($R$6:$R$1560=0)))&gt;0,"SALONES UNIDOS",IF(SUMPRODUCT((W607=$W$6:$W$1560)*(AH607=$AH$6:$AH$1560)*((AN607&lt;$AO$6:$AO$1560)*(AO607&gt;$AN$6:$AN$1560))*(ROW($W$6:$W$1560)&lt;&gt;ROW(W607)))&gt;0,"CRUZADO","Sin cruce")))</f>
        <v>Sin cruce</v>
      </c>
      <c r="AQ607" s="792" t="str">
        <f t="shared" si="335"/>
        <v>DE1PRINCIPALD</v>
      </c>
      <c r="AR607" s="792" t="str" cm="1">
        <f t="array" ref="AR607">IF(AQ607="","",IF(SUMPRODUCT((AQ607=$AQ$6:$AQ$1560)*(AH607=$AH$6:$AH$1560)*(AN607=$AN$6:$AN$1560)*(AO607=$AO$6:$AO$1560)*(ROW($AQ$6:$AQ$1560)&lt;&gt;ROW(AQ607))*((R607=0)*($R$6:$R$1560&gt;0)+(R607&gt;0)*($R$6:$R$1560=0)))&gt;0,"SALONES UNIDOS",IF(SUMPRODUCT((AQ607=$AQ$6:$AQ$1560)*(AH607=$AH$6:$AH$1560)*((AN607&lt;$AO$6:$AO$1560)*(AO607&gt;$AN$6:$AN$1560))*(ROW($AQ$6:$AQ$1560)&lt;&gt;ROW(AQ607)))&gt;0,"CRUZADO","Sin cruce")))</f>
        <v>Sin cruce</v>
      </c>
    </row>
    <row r="608" spans="3:44" s="8" customFormat="1" ht="18.75" customHeight="1">
      <c r="C608" s="12" t="s">
        <v>1081</v>
      </c>
      <c r="D608" s="795" t="s">
        <v>51</v>
      </c>
      <c r="E608" s="795">
        <v>20251</v>
      </c>
      <c r="F608" s="11" t="s">
        <v>23</v>
      </c>
      <c r="G608" s="11" t="s">
        <v>20</v>
      </c>
      <c r="H608" s="11" t="s">
        <v>30</v>
      </c>
      <c r="I608" s="11">
        <v>1</v>
      </c>
      <c r="J608" s="11" t="s">
        <v>41</v>
      </c>
      <c r="K608" s="790" t="s">
        <v>1613</v>
      </c>
      <c r="L608" s="491" t="s">
        <v>1192</v>
      </c>
      <c r="M608" s="789" t="s">
        <v>1101</v>
      </c>
      <c r="N608" s="789" t="s">
        <v>1086</v>
      </c>
      <c r="O608" s="12" t="s">
        <v>769</v>
      </c>
      <c r="P608" s="31">
        <v>0</v>
      </c>
      <c r="Q608" s="31">
        <v>2</v>
      </c>
      <c r="R608" s="262">
        <v>2</v>
      </c>
      <c r="S608" s="31">
        <v>3</v>
      </c>
      <c r="T608" s="808"/>
      <c r="U608" s="31">
        <v>40</v>
      </c>
      <c r="V608" s="31">
        <f>IF(W608="","",IFERROR(INDEX(Docentes!C:C,MATCH(W608,Docentes!D:D,0)),"NUEVO"))</f>
        <v>43128103</v>
      </c>
      <c r="W608" s="693" t="s">
        <v>664</v>
      </c>
      <c r="X608" s="793" t="s">
        <v>769</v>
      </c>
      <c r="Y608" s="31" t="s">
        <v>1088</v>
      </c>
      <c r="Z608" s="789" t="s">
        <v>1089</v>
      </c>
      <c r="AA608" s="789"/>
      <c r="AB608" s="789" t="s">
        <v>1092</v>
      </c>
      <c r="AC608" s="789"/>
      <c r="AD608" s="31"/>
      <c r="AE608" s="789"/>
      <c r="AF608" s="789" t="s">
        <v>1088</v>
      </c>
      <c r="AG608" s="31" t="str">
        <f t="shared" si="331"/>
        <v>P</v>
      </c>
      <c r="AH608" s="31">
        <v>5</v>
      </c>
      <c r="AI608" s="31">
        <v>21</v>
      </c>
      <c r="AJ608" s="31">
        <v>50</v>
      </c>
      <c r="AK608" s="31">
        <v>23</v>
      </c>
      <c r="AL608" s="31">
        <v>30</v>
      </c>
      <c r="AM608" s="31">
        <f t="shared" si="332"/>
        <v>2.0000000000000027</v>
      </c>
      <c r="AN608" s="792">
        <f t="shared" si="333"/>
        <v>0.90972222222222221</v>
      </c>
      <c r="AO608" s="792">
        <f t="shared" si="334"/>
        <v>0.97916666666666674</v>
      </c>
      <c r="AP608" s="31" t="str" cm="1">
        <f t="array" ref="AP608">IF(W608="","",IF(SUMPRODUCT((W608=$W$6:$W$1560)*(AH608=$AH$6:$AH$1560)*(AN608=$AN$6:$AN$1560)*(AO608=$AO$6:$AO$1560)*(ROW($W$6:$W$1560)&lt;&gt;ROW(W608))*((R608=0)*($R$6:$R$1560&gt;0)+(R608&gt;0)*($R$6:$R$1560=0)))&gt;0,"SALONES UNIDOS",IF(SUMPRODUCT((W608=$W$6:$W$1560)*(AH608=$AH$6:$AH$1560)*((AN608&lt;$AO$6:$AO$1560)*(AO608&gt;$AN$6:$AN$1560))*(ROW($W$6:$W$1560)&lt;&gt;ROW(W608)))&gt;0,"CRUZADO","Sin cruce")))</f>
        <v>Sin cruce</v>
      </c>
      <c r="AQ608" s="792" t="str">
        <f t="shared" si="335"/>
        <v>DE1PRINCIPALD</v>
      </c>
      <c r="AR608" s="792" t="str" cm="1">
        <f t="array" ref="AR608">IF(AQ608="","",IF(SUMPRODUCT((AQ608=$AQ$6:$AQ$1560)*(AH608=$AH$6:$AH$1560)*(AN608=$AN$6:$AN$1560)*(AO608=$AO$6:$AO$1560)*(ROW($AQ$6:$AQ$1560)&lt;&gt;ROW(AQ608))*((R608=0)*($R$6:$R$1560&gt;0)+(R608&gt;0)*($R$6:$R$1560=0)))&gt;0,"SALONES UNIDOS",IF(SUMPRODUCT((AQ608=$AQ$6:$AQ$1560)*(AH608=$AH$6:$AH$1560)*((AN608&lt;$AO$6:$AO$1560)*(AO608&gt;$AN$6:$AN$1560))*(ROW($AQ$6:$AQ$1560)&lt;&gt;ROW(AQ608)))&gt;0,"CRUZADO","Sin cruce")))</f>
        <v>Sin cruce</v>
      </c>
    </row>
    <row r="609" spans="3:44" s="8" customFormat="1" ht="18.75" customHeight="1">
      <c r="C609" s="12" t="s">
        <v>1081</v>
      </c>
      <c r="D609" s="795" t="s">
        <v>51</v>
      </c>
      <c r="E609" s="795">
        <v>20251</v>
      </c>
      <c r="F609" s="11" t="s">
        <v>23</v>
      </c>
      <c r="G609" s="11" t="s">
        <v>20</v>
      </c>
      <c r="H609" s="11" t="s">
        <v>30</v>
      </c>
      <c r="I609" s="11">
        <v>1</v>
      </c>
      <c r="J609" s="11" t="s">
        <v>41</v>
      </c>
      <c r="K609" s="790" t="s">
        <v>1614</v>
      </c>
      <c r="L609" s="491" t="s">
        <v>1194</v>
      </c>
      <c r="M609" s="789" t="s">
        <v>1127</v>
      </c>
      <c r="N609" s="789" t="s">
        <v>1086</v>
      </c>
      <c r="O609" s="12" t="s">
        <v>769</v>
      </c>
      <c r="P609" s="31">
        <v>2</v>
      </c>
      <c r="Q609" s="31">
        <v>2</v>
      </c>
      <c r="R609" s="262">
        <v>4</v>
      </c>
      <c r="S609" s="31">
        <v>3</v>
      </c>
      <c r="T609" s="808"/>
      <c r="U609" s="31">
        <v>40</v>
      </c>
      <c r="V609" s="31">
        <f>IF(W609="","",IFERROR(INDEX(Docentes!C:C,MATCH(W609,Docentes!D:D,0)),"NUEVO"))</f>
        <v>45007560</v>
      </c>
      <c r="W609" s="693" t="s">
        <v>977</v>
      </c>
      <c r="X609" s="793" t="s">
        <v>769</v>
      </c>
      <c r="Y609" s="31" t="s">
        <v>1088</v>
      </c>
      <c r="Z609" s="789" t="s">
        <v>1089</v>
      </c>
      <c r="AA609" s="789"/>
      <c r="AB609" s="789" t="s">
        <v>1092</v>
      </c>
      <c r="AC609" s="789"/>
      <c r="AD609" s="31"/>
      <c r="AE609" s="789"/>
      <c r="AF609" s="789" t="s">
        <v>1088</v>
      </c>
      <c r="AG609" s="31" t="str">
        <f t="shared" si="331"/>
        <v>TP</v>
      </c>
      <c r="AH609" s="31">
        <v>5</v>
      </c>
      <c r="AI609" s="31">
        <v>18</v>
      </c>
      <c r="AJ609" s="31">
        <v>30</v>
      </c>
      <c r="AK609" s="31">
        <v>21</v>
      </c>
      <c r="AL609" s="31">
        <v>50</v>
      </c>
      <c r="AM609" s="31">
        <f t="shared" si="332"/>
        <v>3.9999999999999987</v>
      </c>
      <c r="AN609" s="792">
        <f t="shared" si="333"/>
        <v>0.77083333333333337</v>
      </c>
      <c r="AO609" s="792">
        <f t="shared" si="334"/>
        <v>0.90972222222222221</v>
      </c>
      <c r="AP609" s="31" t="str" cm="1">
        <f t="array" ref="AP609">IF(W609="","",IF(SUMPRODUCT((W609=$W$6:$W$1560)*(AH609=$AH$6:$AH$1560)*(AN609=$AN$6:$AN$1560)*(AO609=$AO$6:$AO$1560)*(ROW($W$6:$W$1560)&lt;&gt;ROW(W609))*((R609=0)*($R$6:$R$1560&gt;0)+(R609&gt;0)*($R$6:$R$1560=0)))&gt;0,"SALONES UNIDOS",IF(SUMPRODUCT((W609=$W$6:$W$1560)*(AH609=$AH$6:$AH$1560)*((AN609&lt;$AO$6:$AO$1560)*(AO609&gt;$AN$6:$AN$1560))*(ROW($W$6:$W$1560)&lt;&gt;ROW(W609)))&gt;0,"CRUZADO","Sin cruce")))</f>
        <v>Sin cruce</v>
      </c>
      <c r="AQ609" s="792" t="str">
        <f t="shared" si="335"/>
        <v>DE1PRINCIPALD</v>
      </c>
      <c r="AR609" s="792" t="str" cm="1">
        <f t="array" ref="AR609">IF(AQ609="","",IF(SUMPRODUCT((AQ609=$AQ$6:$AQ$1560)*(AH609=$AH$6:$AH$1560)*(AN609=$AN$6:$AN$1560)*(AO609=$AO$6:$AO$1560)*(ROW($AQ$6:$AQ$1560)&lt;&gt;ROW(AQ609))*((R609=0)*($R$6:$R$1560&gt;0)+(R609&gt;0)*($R$6:$R$1560=0)))&gt;0,"SALONES UNIDOS",IF(SUMPRODUCT((AQ609=$AQ$6:$AQ$1560)*(AH609=$AH$6:$AH$1560)*((AN609&lt;$AO$6:$AO$1560)*(AO609&gt;$AN$6:$AN$1560))*(ROW($AQ$6:$AQ$1560)&lt;&gt;ROW(AQ609)))&gt;0,"CRUZADO","Sin cruce")))</f>
        <v>Sin cruce</v>
      </c>
    </row>
    <row r="610" spans="3:44" s="8" customFormat="1" ht="18.75" customHeight="1">
      <c r="C610" s="12" t="s">
        <v>1081</v>
      </c>
      <c r="D610" s="795" t="s">
        <v>781</v>
      </c>
      <c r="E610" s="795">
        <v>20261</v>
      </c>
      <c r="F610" s="12" t="s">
        <v>23</v>
      </c>
      <c r="G610" s="12" t="s">
        <v>20</v>
      </c>
      <c r="H610" s="12" t="s">
        <v>30</v>
      </c>
      <c r="I610" s="12">
        <v>2</v>
      </c>
      <c r="J610" s="12" t="s">
        <v>16</v>
      </c>
      <c r="K610" s="790" t="s">
        <v>1195</v>
      </c>
      <c r="L610" s="491" t="s">
        <v>1139</v>
      </c>
      <c r="M610" s="789" t="s">
        <v>1127</v>
      </c>
      <c r="N610" s="789" t="s">
        <v>1086</v>
      </c>
      <c r="O610" s="12" t="s">
        <v>731</v>
      </c>
      <c r="P610" s="31">
        <v>3</v>
      </c>
      <c r="Q610" s="31">
        <v>2</v>
      </c>
      <c r="R610" s="262">
        <v>5</v>
      </c>
      <c r="S610" s="31">
        <v>4</v>
      </c>
      <c r="T610" s="181"/>
      <c r="U610" s="31">
        <v>12</v>
      </c>
      <c r="V610" s="31">
        <f>IF(W610="","",IFERROR(INDEX(Docentes!C:C,MATCH(W610,Docentes!D:D,0)),"NUEVO"))</f>
        <v>43608561</v>
      </c>
      <c r="W610" s="693" t="s">
        <v>1006</v>
      </c>
      <c r="X610" s="693" t="s">
        <v>168</v>
      </c>
      <c r="Y610" s="31" t="s">
        <v>1182</v>
      </c>
      <c r="Z610" s="789" t="s">
        <v>1089</v>
      </c>
      <c r="AA610" s="789" t="s">
        <v>41</v>
      </c>
      <c r="AB610" s="789" t="s">
        <v>1615</v>
      </c>
      <c r="AC610" s="789">
        <v>48</v>
      </c>
      <c r="AD610" s="31"/>
      <c r="AE610" s="789"/>
      <c r="AF610" s="789" t="s">
        <v>1182</v>
      </c>
      <c r="AG610" s="31" t="str">
        <f t="shared" si="331"/>
        <v>TP</v>
      </c>
      <c r="AH610" s="789">
        <v>3</v>
      </c>
      <c r="AI610" s="789">
        <v>7</v>
      </c>
      <c r="AJ610" s="789">
        <v>40</v>
      </c>
      <c r="AK610" s="789">
        <v>11</v>
      </c>
      <c r="AL610" s="789">
        <v>50</v>
      </c>
      <c r="AM610" s="31">
        <f t="shared" si="332"/>
        <v>4.9999999999999982</v>
      </c>
      <c r="AN610" s="792">
        <f t="shared" si="333"/>
        <v>0.31944444444444448</v>
      </c>
      <c r="AO610" s="792">
        <f t="shared" si="334"/>
        <v>0.49305555555555552</v>
      </c>
      <c r="AP610" s="31" t="str" cm="1">
        <f t="array" ref="AP610">IF(W610="","",IF(SUMPRODUCT((W610=$W$6:$W$1560)*(AH610=$AH$6:$AH$1560)*(AN610=$AN$6:$AN$1560)*(AO610=$AO$6:$AO$1560)*(ROW($W$6:$W$1560)&lt;&gt;ROW(W610))*((R610=0)*($R$6:$R$1560&gt;0)+(R610&gt;0)*($R$6:$R$1560=0)))&gt;0,"SALONES UNIDOS",IF(SUMPRODUCT((W610=$W$6:$W$1560)*(AH610=$AH$6:$AH$1560)*((AN610&lt;$AO$6:$AO$1560)*(AO610&gt;$AN$6:$AN$1560))*(ROW($W$6:$W$1560)&lt;&gt;ROW(W610)))&gt;0,"CRUZADO","Sin cruce")))</f>
        <v>Sin cruce</v>
      </c>
      <c r="AQ610" s="792" t="str">
        <f t="shared" si="335"/>
        <v>DE2PRINCIPALA</v>
      </c>
      <c r="AR610" s="792" t="str" cm="1">
        <f t="array" ref="AR610">IF(AQ610="","",IF(SUMPRODUCT((AQ610=$AQ$6:$AQ$1560)*(AH610=$AH$6:$AH$1560)*(AN610=$AN$6:$AN$1560)*(AO610=$AO$6:$AO$1560)*(ROW($AQ$6:$AQ$1560)&lt;&gt;ROW(AQ610))*((R610=0)*($R$6:$R$1560&gt;0)+(R610&gt;0)*($R$6:$R$1560=0)))&gt;0,"SALONES UNIDOS",IF(SUMPRODUCT((AQ610=$AQ$6:$AQ$1560)*(AH610=$AH$6:$AH$1560)*((AN610&lt;$AO$6:$AO$1560)*(AO610&gt;$AN$6:$AN$1560))*(ROW($AQ$6:$AQ$1560)&lt;&gt;ROW(AQ610)))&gt;0,"CRUZADO","Sin cruce")))</f>
        <v>Sin cruce</v>
      </c>
    </row>
    <row r="611" spans="3:44" s="8" customFormat="1" ht="18.75" customHeight="1">
      <c r="C611" s="12" t="s">
        <v>1081</v>
      </c>
      <c r="D611" s="795" t="s">
        <v>781</v>
      </c>
      <c r="E611" s="795">
        <v>20261</v>
      </c>
      <c r="F611" s="12" t="s">
        <v>23</v>
      </c>
      <c r="G611" s="12" t="s">
        <v>20</v>
      </c>
      <c r="H611" s="12" t="s">
        <v>30</v>
      </c>
      <c r="I611" s="12">
        <v>2</v>
      </c>
      <c r="J611" s="12" t="s">
        <v>16</v>
      </c>
      <c r="K611" s="790" t="s">
        <v>1197</v>
      </c>
      <c r="L611" s="491" t="s">
        <v>1141</v>
      </c>
      <c r="M611" s="789" t="s">
        <v>1127</v>
      </c>
      <c r="N611" s="789" t="s">
        <v>1086</v>
      </c>
      <c r="O611" s="12" t="s">
        <v>731</v>
      </c>
      <c r="P611" s="31">
        <v>3</v>
      </c>
      <c r="Q611" s="31">
        <v>2</v>
      </c>
      <c r="R611" s="262">
        <v>5</v>
      </c>
      <c r="S611" s="31">
        <v>4</v>
      </c>
      <c r="T611" s="181"/>
      <c r="U611" s="31">
        <v>12</v>
      </c>
      <c r="V611" s="31">
        <f>IF(W611="","",IFERROR(INDEX(Docentes!C:C,MATCH(W611,Docentes!D:D,0)),"NUEVO"))</f>
        <v>40021221</v>
      </c>
      <c r="W611" s="9" t="s">
        <v>494</v>
      </c>
      <c r="X611" s="693" t="s">
        <v>168</v>
      </c>
      <c r="Y611" s="31" t="s">
        <v>1182</v>
      </c>
      <c r="Z611" s="789" t="s">
        <v>1089</v>
      </c>
      <c r="AA611" s="789" t="s">
        <v>41</v>
      </c>
      <c r="AB611" s="789" t="s">
        <v>1615</v>
      </c>
      <c r="AC611" s="789">
        <v>48</v>
      </c>
      <c r="AD611" s="31"/>
      <c r="AE611" s="789"/>
      <c r="AF611" s="789" t="s">
        <v>1182</v>
      </c>
      <c r="AG611" s="31" t="str">
        <f t="shared" si="331"/>
        <v>TP</v>
      </c>
      <c r="AH611" s="789">
        <v>4</v>
      </c>
      <c r="AI611" s="789">
        <v>7</v>
      </c>
      <c r="AJ611" s="789">
        <v>40</v>
      </c>
      <c r="AK611" s="789">
        <v>11</v>
      </c>
      <c r="AL611" s="789">
        <v>50</v>
      </c>
      <c r="AM611" s="31">
        <f t="shared" si="332"/>
        <v>4.9999999999999982</v>
      </c>
      <c r="AN611" s="792">
        <f t="shared" si="333"/>
        <v>0.31944444444444448</v>
      </c>
      <c r="AO611" s="792">
        <f t="shared" si="334"/>
        <v>0.49305555555555552</v>
      </c>
      <c r="AP611" s="31" t="str" cm="1">
        <f t="array" ref="AP611">IF(W611="","",IF(SUMPRODUCT((W611=$W$6:$W$1560)*(AH611=$AH$6:$AH$1560)*(AN611=$AN$6:$AN$1560)*(AO611=$AO$6:$AO$1560)*(ROW($W$6:$W$1560)&lt;&gt;ROW(W611))*((R611=0)*($R$6:$R$1560&gt;0)+(R611&gt;0)*($R$6:$R$1560=0)))&gt;0,"SALONES UNIDOS",IF(SUMPRODUCT((W611=$W$6:$W$1560)*(AH611=$AH$6:$AH$1560)*((AN611&lt;$AO$6:$AO$1560)*(AO611&gt;$AN$6:$AN$1560))*(ROW($W$6:$W$1560)&lt;&gt;ROW(W611)))&gt;0,"CRUZADO","Sin cruce")))</f>
        <v>Sin cruce</v>
      </c>
      <c r="AQ611" s="792" t="str">
        <f t="shared" si="335"/>
        <v>DE2PRINCIPALA</v>
      </c>
      <c r="AR611" s="792" t="str" cm="1">
        <f t="array" ref="AR611">IF(AQ611="","",IF(SUMPRODUCT((AQ611=$AQ$6:$AQ$1560)*(AH611=$AH$6:$AH$1560)*(AN611=$AN$6:$AN$1560)*(AO611=$AO$6:$AO$1560)*(ROW($AQ$6:$AQ$1560)&lt;&gt;ROW(AQ611))*((R611=0)*($R$6:$R$1560&gt;0)+(R611&gt;0)*($R$6:$R$1560=0)))&gt;0,"SALONES UNIDOS",IF(SUMPRODUCT((AQ611=$AQ$6:$AQ$1560)*(AH611=$AH$6:$AH$1560)*((AN611&lt;$AO$6:$AO$1560)*(AO611&gt;$AN$6:$AN$1560))*(ROW($AQ$6:$AQ$1560)&lt;&gt;ROW(AQ611)))&gt;0,"CRUZADO","Sin cruce")))</f>
        <v>Sin cruce</v>
      </c>
    </row>
    <row r="612" spans="3:44" s="8" customFormat="1" ht="18.75" customHeight="1">
      <c r="C612" s="12" t="s">
        <v>1081</v>
      </c>
      <c r="D612" s="795" t="s">
        <v>781</v>
      </c>
      <c r="E612" s="795">
        <v>20261</v>
      </c>
      <c r="F612" s="12" t="s">
        <v>23</v>
      </c>
      <c r="G612" s="12" t="s">
        <v>20</v>
      </c>
      <c r="H612" s="12" t="s">
        <v>30</v>
      </c>
      <c r="I612" s="12">
        <v>2</v>
      </c>
      <c r="J612" s="12" t="s">
        <v>16</v>
      </c>
      <c r="K612" s="790" t="s">
        <v>1199</v>
      </c>
      <c r="L612" s="491" t="s">
        <v>1200</v>
      </c>
      <c r="M612" s="789" t="s">
        <v>1127</v>
      </c>
      <c r="N612" s="789" t="s">
        <v>1086</v>
      </c>
      <c r="O612" s="12" t="s">
        <v>731</v>
      </c>
      <c r="P612" s="31">
        <v>2</v>
      </c>
      <c r="Q612" s="31">
        <v>2</v>
      </c>
      <c r="R612" s="262">
        <v>4</v>
      </c>
      <c r="S612" s="31">
        <v>3</v>
      </c>
      <c r="T612" s="181"/>
      <c r="U612" s="31">
        <v>12</v>
      </c>
      <c r="V612" s="31">
        <f>IF(W612="","",IFERROR(INDEX(Docentes!C:C,MATCH(W612,Docentes!D:D,0)),"NUEVO"))</f>
        <v>7253926</v>
      </c>
      <c r="W612" s="809" t="s">
        <v>210</v>
      </c>
      <c r="X612" s="693" t="s">
        <v>168</v>
      </c>
      <c r="Y612" s="31" t="s">
        <v>1182</v>
      </c>
      <c r="Z612" s="789" t="s">
        <v>1089</v>
      </c>
      <c r="AA612" s="789" t="s">
        <v>41</v>
      </c>
      <c r="AB612" s="789" t="s">
        <v>1615</v>
      </c>
      <c r="AC612" s="789">
        <v>48</v>
      </c>
      <c r="AD612" s="31"/>
      <c r="AE612" s="789"/>
      <c r="AF612" s="789" t="s">
        <v>1182</v>
      </c>
      <c r="AG612" s="31" t="str">
        <f t="shared" si="331"/>
        <v>TP</v>
      </c>
      <c r="AH612" s="789">
        <v>4</v>
      </c>
      <c r="AI612" s="789">
        <v>11</v>
      </c>
      <c r="AJ612" s="789">
        <v>50</v>
      </c>
      <c r="AK612" s="789">
        <v>15</v>
      </c>
      <c r="AL612" s="789">
        <v>10</v>
      </c>
      <c r="AM612" s="31">
        <f t="shared" si="332"/>
        <v>4</v>
      </c>
      <c r="AN612" s="792">
        <f t="shared" si="333"/>
        <v>0.49305555555555552</v>
      </c>
      <c r="AO612" s="792">
        <f t="shared" si="334"/>
        <v>0.63194444444444442</v>
      </c>
      <c r="AP612" s="31" t="str" cm="1">
        <f t="array" ref="AP612">IF(W612="","",IF(SUMPRODUCT((W612=$W$6:$W$1560)*(AH612=$AH$6:$AH$1560)*(AN612=$AN$6:$AN$1560)*(AO612=$AO$6:$AO$1560)*(ROW($W$6:$W$1560)&lt;&gt;ROW(W612))*((R612=0)*($R$6:$R$1560&gt;0)+(R612&gt;0)*($R$6:$R$1560=0)))&gt;0,"SALONES UNIDOS",IF(SUMPRODUCT((W612=$W$6:$W$1560)*(AH612=$AH$6:$AH$1560)*((AN612&lt;$AO$6:$AO$1560)*(AO612&gt;$AN$6:$AN$1560))*(ROW($W$6:$W$1560)&lt;&gt;ROW(W612)))&gt;0,"CRUZADO","Sin cruce")))</f>
        <v>Sin cruce</v>
      </c>
      <c r="AQ612" s="792" t="str">
        <f t="shared" si="335"/>
        <v>DE2PRINCIPALA</v>
      </c>
      <c r="AR612" s="792" t="str" cm="1">
        <f t="array" ref="AR612">IF(AQ612="","",IF(SUMPRODUCT((AQ612=$AQ$6:$AQ$1560)*(AH612=$AH$6:$AH$1560)*(AN612=$AN$6:$AN$1560)*(AO612=$AO$6:$AO$1560)*(ROW($AQ$6:$AQ$1560)&lt;&gt;ROW(AQ612))*((R612=0)*($R$6:$R$1560&gt;0)+(R612&gt;0)*($R$6:$R$1560=0)))&gt;0,"SALONES UNIDOS",IF(SUMPRODUCT((AQ612=$AQ$6:$AQ$1560)*(AH612=$AH$6:$AH$1560)*((AN612&lt;$AO$6:$AO$1560)*(AO612&gt;$AN$6:$AN$1560))*(ROW($AQ$6:$AQ$1560)&lt;&gt;ROW(AQ612)))&gt;0,"CRUZADO","Sin cruce")))</f>
        <v>Sin cruce</v>
      </c>
    </row>
    <row r="613" spans="3:44" s="8" customFormat="1" ht="18.75" customHeight="1">
      <c r="C613" s="12" t="s">
        <v>1081</v>
      </c>
      <c r="D613" s="795" t="s">
        <v>781</v>
      </c>
      <c r="E613" s="795">
        <v>20261</v>
      </c>
      <c r="F613" s="12" t="s">
        <v>23</v>
      </c>
      <c r="G613" s="12" t="s">
        <v>20</v>
      </c>
      <c r="H613" s="12" t="s">
        <v>30</v>
      </c>
      <c r="I613" s="12">
        <v>2</v>
      </c>
      <c r="J613" s="12" t="s">
        <v>16</v>
      </c>
      <c r="K613" s="790" t="s">
        <v>1201</v>
      </c>
      <c r="L613" s="491" t="s">
        <v>1202</v>
      </c>
      <c r="M613" s="789" t="s">
        <v>1127</v>
      </c>
      <c r="N613" s="789" t="s">
        <v>1086</v>
      </c>
      <c r="O613" s="12" t="s">
        <v>731</v>
      </c>
      <c r="P613" s="31">
        <v>3</v>
      </c>
      <c r="Q613" s="31">
        <v>2</v>
      </c>
      <c r="R613" s="262">
        <v>5</v>
      </c>
      <c r="S613" s="31">
        <v>4</v>
      </c>
      <c r="T613" s="181"/>
      <c r="U613" s="31">
        <v>12</v>
      </c>
      <c r="V613" s="31">
        <f>IF(W613="","",IFERROR(INDEX(Docentes!C:C,MATCH(W613,Docentes!D:D,0)),"NUEVO"))</f>
        <v>70108675</v>
      </c>
      <c r="W613" s="693" t="s">
        <v>959</v>
      </c>
      <c r="X613" s="693" t="s">
        <v>168</v>
      </c>
      <c r="Y613" s="31" t="s">
        <v>1182</v>
      </c>
      <c r="Z613" s="789" t="s">
        <v>1089</v>
      </c>
      <c r="AA613" s="789" t="s">
        <v>41</v>
      </c>
      <c r="AB613" s="789" t="s">
        <v>1615</v>
      </c>
      <c r="AC613" s="789">
        <v>48</v>
      </c>
      <c r="AD613" s="31"/>
      <c r="AE613" s="789"/>
      <c r="AF613" s="789" t="s">
        <v>1182</v>
      </c>
      <c r="AG613" s="31" t="str">
        <f t="shared" si="331"/>
        <v>TP</v>
      </c>
      <c r="AH613" s="789">
        <v>2</v>
      </c>
      <c r="AI613" s="789">
        <v>11</v>
      </c>
      <c r="AJ613" s="789">
        <v>0</v>
      </c>
      <c r="AK613" s="789">
        <v>15</v>
      </c>
      <c r="AL613" s="789">
        <v>10</v>
      </c>
      <c r="AM613" s="31">
        <f t="shared" si="332"/>
        <v>5</v>
      </c>
      <c r="AN613" s="792">
        <f t="shared" si="333"/>
        <v>0.45833333333333331</v>
      </c>
      <c r="AO613" s="792">
        <f t="shared" si="334"/>
        <v>0.63194444444444442</v>
      </c>
      <c r="AP613" s="31" t="str" cm="1">
        <f t="array" ref="AP613">IF(W613="","",IF(SUMPRODUCT((W613=$W$6:$W$1560)*(AH613=$AH$6:$AH$1560)*(AN613=$AN$6:$AN$1560)*(AO613=$AO$6:$AO$1560)*(ROW($W$6:$W$1560)&lt;&gt;ROW(W613))*((R613=0)*($R$6:$R$1560&gt;0)+(R613&gt;0)*($R$6:$R$1560=0)))&gt;0,"SALONES UNIDOS",IF(SUMPRODUCT((W613=$W$6:$W$1560)*(AH613=$AH$6:$AH$1560)*((AN613&lt;$AO$6:$AO$1560)*(AO613&gt;$AN$6:$AN$1560))*(ROW($W$6:$W$1560)&lt;&gt;ROW(W613)))&gt;0,"CRUZADO","Sin cruce")))</f>
        <v>Sin cruce</v>
      </c>
      <c r="AQ613" s="792" t="str">
        <f t="shared" si="335"/>
        <v>DE2PRINCIPALA</v>
      </c>
      <c r="AR613" s="792" t="str" cm="1">
        <f t="array" ref="AR613">IF(AQ613="","",IF(SUMPRODUCT((AQ613=$AQ$6:$AQ$1560)*(AH613=$AH$6:$AH$1560)*(AN613=$AN$6:$AN$1560)*(AO613=$AO$6:$AO$1560)*(ROW($AQ$6:$AQ$1560)&lt;&gt;ROW(AQ613))*((R613=0)*($R$6:$R$1560&gt;0)+(R613&gt;0)*($R$6:$R$1560=0)))&gt;0,"SALONES UNIDOS",IF(SUMPRODUCT((AQ613=$AQ$6:$AQ$1560)*(AH613=$AH$6:$AH$1560)*((AN613&lt;$AO$6:$AO$1560)*(AO613&gt;$AN$6:$AN$1560))*(ROW($AQ$6:$AQ$1560)&lt;&gt;ROW(AQ613)))&gt;0,"CRUZADO","Sin cruce")))</f>
        <v>Sin cruce</v>
      </c>
    </row>
    <row r="614" spans="3:44" s="8" customFormat="1" ht="18.75" customHeight="1">
      <c r="C614" s="12" t="s">
        <v>1081</v>
      </c>
      <c r="D614" s="795" t="s">
        <v>781</v>
      </c>
      <c r="E614" s="795">
        <v>20261</v>
      </c>
      <c r="F614" s="11" t="s">
        <v>23</v>
      </c>
      <c r="G614" s="11" t="s">
        <v>20</v>
      </c>
      <c r="H614" s="11" t="s">
        <v>30</v>
      </c>
      <c r="I614" s="11">
        <v>2</v>
      </c>
      <c r="J614" s="11" t="s">
        <v>16</v>
      </c>
      <c r="K614" s="790" t="s">
        <v>1203</v>
      </c>
      <c r="L614" s="491" t="s">
        <v>1204</v>
      </c>
      <c r="M614" s="789" t="s">
        <v>1127</v>
      </c>
      <c r="N614" s="789" t="s">
        <v>1086</v>
      </c>
      <c r="O614" s="12" t="s">
        <v>731</v>
      </c>
      <c r="P614" s="31">
        <v>3</v>
      </c>
      <c r="Q614" s="31">
        <v>2</v>
      </c>
      <c r="R614" s="262">
        <v>5</v>
      </c>
      <c r="S614" s="31">
        <v>4</v>
      </c>
      <c r="T614" s="181"/>
      <c r="U614" s="31">
        <v>12</v>
      </c>
      <c r="V614" s="31">
        <f>IF(W614="","",IFERROR(INDEX(Docentes!C:C,MATCH(W614,Docentes!D:D,0)),"NUEVO"))</f>
        <v>43454918</v>
      </c>
      <c r="W614" s="944" t="s">
        <v>663</v>
      </c>
      <c r="X614" s="793" t="s">
        <v>168</v>
      </c>
      <c r="Y614" s="31" t="s">
        <v>1182</v>
      </c>
      <c r="Z614" s="789" t="s">
        <v>1089</v>
      </c>
      <c r="AA614" s="789" t="s">
        <v>41</v>
      </c>
      <c r="AB614" s="789" t="s">
        <v>1615</v>
      </c>
      <c r="AC614" s="789">
        <v>48</v>
      </c>
      <c r="AD614" s="31"/>
      <c r="AE614" s="789"/>
      <c r="AF614" s="789" t="s">
        <v>1182</v>
      </c>
      <c r="AG614" s="31" t="str">
        <f t="shared" si="331"/>
        <v>TP</v>
      </c>
      <c r="AH614" s="789">
        <v>1</v>
      </c>
      <c r="AI614" s="789">
        <v>7</v>
      </c>
      <c r="AJ614" s="789">
        <v>40</v>
      </c>
      <c r="AK614" s="789">
        <v>11</v>
      </c>
      <c r="AL614" s="789">
        <v>50</v>
      </c>
      <c r="AM614" s="31">
        <f t="shared" si="332"/>
        <v>4.9999999999999982</v>
      </c>
      <c r="AN614" s="792">
        <f t="shared" si="333"/>
        <v>0.31944444444444448</v>
      </c>
      <c r="AO614" s="792">
        <f t="shared" si="334"/>
        <v>0.49305555555555552</v>
      </c>
      <c r="AP614" s="31" t="str" cm="1">
        <f t="array" ref="AP614">IF(W614="","",IF(SUMPRODUCT((W614=$W$6:$W$1560)*(AH614=$AH$6:$AH$1560)*(AN614=$AN$6:$AN$1560)*(AO614=$AO$6:$AO$1560)*(ROW($W$6:$W$1560)&lt;&gt;ROW(W614))*((R614=0)*($R$6:$R$1560&gt;0)+(R614&gt;0)*($R$6:$R$1560=0)))&gt;0,"SALONES UNIDOS",IF(SUMPRODUCT((W614=$W$6:$W$1560)*(AH614=$AH$6:$AH$1560)*((AN614&lt;$AO$6:$AO$1560)*(AO614&gt;$AN$6:$AN$1560))*(ROW($W$6:$W$1560)&lt;&gt;ROW(W614)))&gt;0,"CRUZADO","Sin cruce")))</f>
        <v>Sin cruce</v>
      </c>
      <c r="AQ614" s="792" t="str">
        <f t="shared" si="335"/>
        <v>DE2PRINCIPALA</v>
      </c>
      <c r="AR614" s="792" t="str" cm="1">
        <f t="array" ref="AR614">IF(AQ614="","",IF(SUMPRODUCT((AQ614=$AQ$6:$AQ$1560)*(AH614=$AH$6:$AH$1560)*(AN614=$AN$6:$AN$1560)*(AO614=$AO$6:$AO$1560)*(ROW($AQ$6:$AQ$1560)&lt;&gt;ROW(AQ614))*((R614=0)*($R$6:$R$1560&gt;0)+(R614&gt;0)*($R$6:$R$1560=0)))&gt;0,"SALONES UNIDOS",IF(SUMPRODUCT((AQ614=$AQ$6:$AQ$1560)*(AH614=$AH$6:$AH$1560)*((AN614&lt;$AO$6:$AO$1560)*(AO614&gt;$AN$6:$AN$1560))*(ROW($AQ$6:$AQ$1560)&lt;&gt;ROW(AQ614)))&gt;0,"CRUZADO","Sin cruce")))</f>
        <v>Sin cruce</v>
      </c>
    </row>
    <row r="615" spans="3:44" s="8" customFormat="1" ht="18.75" customHeight="1">
      <c r="C615" s="12" t="s">
        <v>1081</v>
      </c>
      <c r="D615" s="795" t="s">
        <v>781</v>
      </c>
      <c r="E615" s="795">
        <v>20261</v>
      </c>
      <c r="F615" s="12" t="s">
        <v>23</v>
      </c>
      <c r="G615" s="12" t="s">
        <v>20</v>
      </c>
      <c r="H615" s="12" t="s">
        <v>30</v>
      </c>
      <c r="I615" s="12">
        <v>2</v>
      </c>
      <c r="J615" s="12" t="s">
        <v>16</v>
      </c>
      <c r="K615" s="790" t="s">
        <v>1205</v>
      </c>
      <c r="L615" s="491" t="s">
        <v>1206</v>
      </c>
      <c r="M615" s="789" t="s">
        <v>1127</v>
      </c>
      <c r="N615" s="789" t="s">
        <v>1086</v>
      </c>
      <c r="O615" s="12" t="s">
        <v>731</v>
      </c>
      <c r="P615" s="31">
        <v>2</v>
      </c>
      <c r="Q615" s="31">
        <v>2</v>
      </c>
      <c r="R615" s="262">
        <v>4</v>
      </c>
      <c r="S615" s="31">
        <v>3</v>
      </c>
      <c r="T615" s="181"/>
      <c r="U615" s="31">
        <v>12</v>
      </c>
      <c r="V615" s="31">
        <f>IF(W615="","",IFERROR(INDEX(Docentes!C:C,MATCH(W615,Docentes!D:D,0)),"NUEVO"))</f>
        <v>22313729</v>
      </c>
      <c r="W615" s="793" t="s">
        <v>484</v>
      </c>
      <c r="X615" s="693" t="s">
        <v>168</v>
      </c>
      <c r="Y615" s="31" t="s">
        <v>1182</v>
      </c>
      <c r="Z615" s="789" t="s">
        <v>1089</v>
      </c>
      <c r="AA615" s="789" t="s">
        <v>41</v>
      </c>
      <c r="AB615" s="789" t="s">
        <v>1615</v>
      </c>
      <c r="AC615" s="789">
        <v>48</v>
      </c>
      <c r="AD615" s="31"/>
      <c r="AE615" s="789"/>
      <c r="AF615" s="789" t="s">
        <v>1182</v>
      </c>
      <c r="AG615" s="31" t="str">
        <f t="shared" si="331"/>
        <v>TP</v>
      </c>
      <c r="AH615" s="789">
        <v>2</v>
      </c>
      <c r="AI615" s="789">
        <v>7</v>
      </c>
      <c r="AJ615" s="789">
        <v>40</v>
      </c>
      <c r="AK615" s="789">
        <v>11</v>
      </c>
      <c r="AL615" s="789">
        <v>0</v>
      </c>
      <c r="AM615" s="31">
        <f t="shared" si="332"/>
        <v>3.9999999999999987</v>
      </c>
      <c r="AN615" s="792">
        <f t="shared" si="333"/>
        <v>0.31944444444444448</v>
      </c>
      <c r="AO615" s="792">
        <f t="shared" si="334"/>
        <v>0.45833333333333331</v>
      </c>
      <c r="AP615" s="31" t="str" cm="1">
        <f t="array" ref="AP615">IF(W615="","",IF(SUMPRODUCT((W615=$W$6:$W$1560)*(AH615=$AH$6:$AH$1560)*(AN615=$AN$6:$AN$1560)*(AO615=$AO$6:$AO$1560)*(ROW($W$6:$W$1560)&lt;&gt;ROW(W615))*((R615=0)*($R$6:$R$1560&gt;0)+(R615&gt;0)*($R$6:$R$1560=0)))&gt;0,"SALONES UNIDOS",IF(SUMPRODUCT((W615=$W$6:$W$1560)*(AH615=$AH$6:$AH$1560)*((AN615&lt;$AO$6:$AO$1560)*(AO615&gt;$AN$6:$AN$1560))*(ROW($W$6:$W$1560)&lt;&gt;ROW(W615)))&gt;0,"CRUZADO","Sin cruce")))</f>
        <v>Sin cruce</v>
      </c>
      <c r="AQ615" s="792" t="str">
        <f t="shared" si="335"/>
        <v>DE2PRINCIPALA</v>
      </c>
      <c r="AR615" s="792" t="str" cm="1">
        <f t="array" ref="AR615">IF(AQ615="","",IF(SUMPRODUCT((AQ615=$AQ$6:$AQ$1560)*(AH615=$AH$6:$AH$1560)*(AN615=$AN$6:$AN$1560)*(AO615=$AO$6:$AO$1560)*(ROW($AQ$6:$AQ$1560)&lt;&gt;ROW(AQ615))*((R615=0)*($R$6:$R$1560&gt;0)+(R615&gt;0)*($R$6:$R$1560=0)))&gt;0,"SALONES UNIDOS",IF(SUMPRODUCT((AQ615=$AQ$6:$AQ$1560)*(AH615=$AH$6:$AH$1560)*((AN615&lt;$AO$6:$AO$1560)*(AO615&gt;$AN$6:$AN$1560))*(ROW($AQ$6:$AQ$1560)&lt;&gt;ROW(AQ615)))&gt;0,"CRUZADO","Sin cruce")))</f>
        <v>Sin cruce</v>
      </c>
    </row>
    <row r="616" spans="3:44" s="8" customFormat="1" ht="18.75" customHeight="1">
      <c r="C616" s="12" t="s">
        <v>1081</v>
      </c>
      <c r="D616" s="795" t="s">
        <v>781</v>
      </c>
      <c r="E616" s="795">
        <v>20261</v>
      </c>
      <c r="F616" s="12" t="s">
        <v>23</v>
      </c>
      <c r="G616" s="12" t="s">
        <v>20</v>
      </c>
      <c r="H616" s="12" t="s">
        <v>30</v>
      </c>
      <c r="I616" s="12">
        <v>2</v>
      </c>
      <c r="J616" s="12" t="s">
        <v>26</v>
      </c>
      <c r="K616" s="790" t="s">
        <v>1195</v>
      </c>
      <c r="L616" s="491" t="s">
        <v>1139</v>
      </c>
      <c r="M616" s="789" t="s">
        <v>1127</v>
      </c>
      <c r="N616" s="789" t="s">
        <v>1086</v>
      </c>
      <c r="O616" s="12" t="s">
        <v>731</v>
      </c>
      <c r="P616" s="31">
        <v>3</v>
      </c>
      <c r="Q616" s="31">
        <v>2</v>
      </c>
      <c r="R616" s="262">
        <v>5</v>
      </c>
      <c r="S616" s="31">
        <v>4</v>
      </c>
      <c r="T616" s="181"/>
      <c r="U616" s="31">
        <v>10</v>
      </c>
      <c r="V616" s="31">
        <f>IF(W616="","",IFERROR(INDEX(Docentes!C:C,MATCH(W616,Docentes!D:D,0)),"NUEVO"))</f>
        <v>43608561</v>
      </c>
      <c r="W616" s="693" t="s">
        <v>1006</v>
      </c>
      <c r="X616" s="693" t="s">
        <v>168</v>
      </c>
      <c r="Y616" s="789" t="s">
        <v>1088</v>
      </c>
      <c r="Z616" s="789" t="s">
        <v>1089</v>
      </c>
      <c r="AA616" s="789" t="s">
        <v>41</v>
      </c>
      <c r="AB616" s="789" t="s">
        <v>1615</v>
      </c>
      <c r="AC616" s="789">
        <v>48</v>
      </c>
      <c r="AD616" s="31"/>
      <c r="AE616" s="789"/>
      <c r="AF616" s="789" t="s">
        <v>1088</v>
      </c>
      <c r="AG616" s="31" t="str">
        <f t="shared" si="331"/>
        <v>TP</v>
      </c>
      <c r="AH616" s="789">
        <v>4</v>
      </c>
      <c r="AI616" s="789">
        <v>18</v>
      </c>
      <c r="AJ616" s="789">
        <v>30</v>
      </c>
      <c r="AK616" s="789">
        <v>22</v>
      </c>
      <c r="AL616" s="789">
        <v>40</v>
      </c>
      <c r="AM616" s="31">
        <f t="shared" si="332"/>
        <v>4.9999999999999982</v>
      </c>
      <c r="AN616" s="792">
        <f t="shared" si="333"/>
        <v>0.77083333333333337</v>
      </c>
      <c r="AO616" s="792">
        <f t="shared" si="334"/>
        <v>0.94444444444444442</v>
      </c>
      <c r="AP616" s="31" t="str" cm="1">
        <f t="array" ref="AP616">IF(W616="","",IF(SUMPRODUCT((W616=$W$6:$W$1560)*(AH616=$AH$6:$AH$1560)*(AN616=$AN$6:$AN$1560)*(AO616=$AO$6:$AO$1560)*(ROW($W$6:$W$1560)&lt;&gt;ROW(W616))*((R616=0)*($R$6:$R$1560&gt;0)+(R616&gt;0)*($R$6:$R$1560=0)))&gt;0,"SALONES UNIDOS",IF(SUMPRODUCT((W616=$W$6:$W$1560)*(AH616=$AH$6:$AH$1560)*((AN616&lt;$AO$6:$AO$1560)*(AO616&gt;$AN$6:$AN$1560))*(ROW($W$6:$W$1560)&lt;&gt;ROW(W616)))&gt;0,"CRUZADO","Sin cruce")))</f>
        <v>Sin cruce</v>
      </c>
      <c r="AQ616" s="792" t="str">
        <f t="shared" si="335"/>
        <v>DE2PRINCIPALB</v>
      </c>
      <c r="AR616" s="792" t="str" cm="1">
        <f t="array" ref="AR616">IF(AQ616="","",IF(SUMPRODUCT((AQ616=$AQ$6:$AQ$1560)*(AH616=$AH$6:$AH$1560)*(AN616=$AN$6:$AN$1560)*(AO616=$AO$6:$AO$1560)*(ROW($AQ$6:$AQ$1560)&lt;&gt;ROW(AQ616))*((R616=0)*($R$6:$R$1560&gt;0)+(R616&gt;0)*($R$6:$R$1560=0)))&gt;0,"SALONES UNIDOS",IF(SUMPRODUCT((AQ616=$AQ$6:$AQ$1560)*(AH616=$AH$6:$AH$1560)*((AN616&lt;$AO$6:$AO$1560)*(AO616&gt;$AN$6:$AN$1560))*(ROW($AQ$6:$AQ$1560)&lt;&gt;ROW(AQ616)))&gt;0,"CRUZADO","Sin cruce")))</f>
        <v>Sin cruce</v>
      </c>
    </row>
    <row r="617" spans="3:44" s="8" customFormat="1" ht="18.75" customHeight="1">
      <c r="C617" s="12" t="s">
        <v>1081</v>
      </c>
      <c r="D617" s="795" t="s">
        <v>781</v>
      </c>
      <c r="E617" s="795">
        <v>20261</v>
      </c>
      <c r="F617" s="12" t="s">
        <v>23</v>
      </c>
      <c r="G617" s="12" t="s">
        <v>20</v>
      </c>
      <c r="H617" s="12" t="s">
        <v>30</v>
      </c>
      <c r="I617" s="12">
        <v>2</v>
      </c>
      <c r="J617" s="12" t="s">
        <v>26</v>
      </c>
      <c r="K617" s="790" t="s">
        <v>1197</v>
      </c>
      <c r="L617" s="491" t="s">
        <v>1141</v>
      </c>
      <c r="M617" s="789" t="s">
        <v>1127</v>
      </c>
      <c r="N617" s="789" t="s">
        <v>1086</v>
      </c>
      <c r="O617" s="12" t="s">
        <v>731</v>
      </c>
      <c r="P617" s="31">
        <v>3</v>
      </c>
      <c r="Q617" s="31">
        <v>2</v>
      </c>
      <c r="R617" s="262">
        <v>5</v>
      </c>
      <c r="S617" s="31">
        <v>4</v>
      </c>
      <c r="T617" s="181"/>
      <c r="U617" s="31">
        <v>10</v>
      </c>
      <c r="V617" s="31">
        <f>IF(W617="","",IFERROR(INDEX(Docentes!C:C,MATCH(W617,Docentes!D:D,0)),"NUEVO"))</f>
        <v>21850336</v>
      </c>
      <c r="W617" s="809" t="s">
        <v>427</v>
      </c>
      <c r="X617" s="693" t="s">
        <v>168</v>
      </c>
      <c r="Y617" s="789" t="s">
        <v>1088</v>
      </c>
      <c r="Z617" s="789" t="s">
        <v>1089</v>
      </c>
      <c r="AA617" s="789" t="s">
        <v>41</v>
      </c>
      <c r="AB617" s="789" t="s">
        <v>1615</v>
      </c>
      <c r="AC617" s="789">
        <v>48</v>
      </c>
      <c r="AD617" s="31"/>
      <c r="AE617" s="789"/>
      <c r="AF617" s="789" t="s">
        <v>1088</v>
      </c>
      <c r="AG617" s="31" t="str">
        <f t="shared" si="331"/>
        <v>TP</v>
      </c>
      <c r="AH617" s="789">
        <v>6</v>
      </c>
      <c r="AI617" s="789">
        <v>18</v>
      </c>
      <c r="AJ617" s="789">
        <v>30</v>
      </c>
      <c r="AK617" s="789">
        <v>22</v>
      </c>
      <c r="AL617" s="789">
        <v>40</v>
      </c>
      <c r="AM617" s="31">
        <f t="shared" si="332"/>
        <v>4.9999999999999982</v>
      </c>
      <c r="AN617" s="792">
        <f t="shared" si="333"/>
        <v>0.77083333333333337</v>
      </c>
      <c r="AO617" s="792">
        <f t="shared" si="334"/>
        <v>0.94444444444444442</v>
      </c>
      <c r="AP617" s="31" t="str" cm="1">
        <f t="array" ref="AP617">IF(W617="","",IF(SUMPRODUCT((W617=$W$6:$W$1560)*(AH617=$AH$6:$AH$1560)*(AN617=$AN$6:$AN$1560)*(AO617=$AO$6:$AO$1560)*(ROW($W$6:$W$1560)&lt;&gt;ROW(W617))*((R617=0)*($R$6:$R$1560&gt;0)+(R617&gt;0)*($R$6:$R$1560=0)))&gt;0,"SALONES UNIDOS",IF(SUMPRODUCT((W617=$W$6:$W$1560)*(AH617=$AH$6:$AH$1560)*((AN617&lt;$AO$6:$AO$1560)*(AO617&gt;$AN$6:$AN$1560))*(ROW($W$6:$W$1560)&lt;&gt;ROW(W617)))&gt;0,"CRUZADO","Sin cruce")))</f>
        <v>Sin cruce</v>
      </c>
      <c r="AQ617" s="792" t="str">
        <f t="shared" si="335"/>
        <v>DE2PRINCIPALB</v>
      </c>
      <c r="AR617" s="792" t="str" cm="1">
        <f t="array" ref="AR617">IF(AQ617="","",IF(SUMPRODUCT((AQ617=$AQ$6:$AQ$1560)*(AH617=$AH$6:$AH$1560)*(AN617=$AN$6:$AN$1560)*(AO617=$AO$6:$AO$1560)*(ROW($AQ$6:$AQ$1560)&lt;&gt;ROW(AQ617))*((R617=0)*($R$6:$R$1560&gt;0)+(R617&gt;0)*($R$6:$R$1560=0)))&gt;0,"SALONES UNIDOS",IF(SUMPRODUCT((AQ617=$AQ$6:$AQ$1560)*(AH617=$AH$6:$AH$1560)*((AN617&lt;$AO$6:$AO$1560)*(AO617&gt;$AN$6:$AN$1560))*(ROW($AQ$6:$AQ$1560)&lt;&gt;ROW(AQ617)))&gt;0,"CRUZADO","Sin cruce")))</f>
        <v>Sin cruce</v>
      </c>
    </row>
    <row r="618" spans="3:44" s="8" customFormat="1" ht="18.75" customHeight="1">
      <c r="C618" s="12" t="s">
        <v>1081</v>
      </c>
      <c r="D618" s="795" t="s">
        <v>781</v>
      </c>
      <c r="E618" s="795">
        <v>20261</v>
      </c>
      <c r="F618" s="12" t="s">
        <v>23</v>
      </c>
      <c r="G618" s="12" t="s">
        <v>20</v>
      </c>
      <c r="H618" s="12" t="s">
        <v>30</v>
      </c>
      <c r="I618" s="12">
        <v>2</v>
      </c>
      <c r="J618" s="12" t="s">
        <v>26</v>
      </c>
      <c r="K618" s="790" t="s">
        <v>1199</v>
      </c>
      <c r="L618" s="491" t="s">
        <v>1200</v>
      </c>
      <c r="M618" s="789" t="s">
        <v>1127</v>
      </c>
      <c r="N618" s="789" t="s">
        <v>1086</v>
      </c>
      <c r="O618" s="12" t="s">
        <v>731</v>
      </c>
      <c r="P618" s="31">
        <v>2</v>
      </c>
      <c r="Q618" s="31">
        <v>2</v>
      </c>
      <c r="R618" s="262">
        <v>4</v>
      </c>
      <c r="S618" s="31">
        <v>3</v>
      </c>
      <c r="T618" s="181"/>
      <c r="U618" s="31">
        <v>10</v>
      </c>
      <c r="V618" s="31">
        <f>IF(W618="","",IFERROR(INDEX(Docentes!C:C,MATCH(W618,Docentes!D:D,0)),"NUEVO"))</f>
        <v>21863698</v>
      </c>
      <c r="W618" s="809" t="s">
        <v>638</v>
      </c>
      <c r="X618" s="693" t="s">
        <v>168</v>
      </c>
      <c r="Y618" s="789" t="s">
        <v>1088</v>
      </c>
      <c r="Z618" s="789" t="s">
        <v>1089</v>
      </c>
      <c r="AA618" s="789" t="s">
        <v>41</v>
      </c>
      <c r="AB618" s="789" t="s">
        <v>1615</v>
      </c>
      <c r="AC618" s="789">
        <v>48</v>
      </c>
      <c r="AD618" s="31"/>
      <c r="AE618" s="789"/>
      <c r="AF618" s="789" t="s">
        <v>1088</v>
      </c>
      <c r="AG618" s="31" t="str">
        <f t="shared" si="331"/>
        <v>TP</v>
      </c>
      <c r="AH618" s="789">
        <v>3</v>
      </c>
      <c r="AI618" s="789">
        <v>19</v>
      </c>
      <c r="AJ618" s="789">
        <v>20</v>
      </c>
      <c r="AK618" s="789">
        <v>22</v>
      </c>
      <c r="AL618" s="789">
        <v>40</v>
      </c>
      <c r="AM618" s="31">
        <f t="shared" si="332"/>
        <v>4.0000000000000018</v>
      </c>
      <c r="AN618" s="792">
        <f t="shared" si="333"/>
        <v>0.80555555555555547</v>
      </c>
      <c r="AO618" s="792">
        <f t="shared" si="334"/>
        <v>0.94444444444444442</v>
      </c>
      <c r="AP618" s="31" t="str" cm="1">
        <f t="array" ref="AP618">IF(W618="","",IF(SUMPRODUCT((W618=$W$6:$W$1560)*(AH618=$AH$6:$AH$1560)*(AN618=$AN$6:$AN$1560)*(AO618=$AO$6:$AO$1560)*(ROW($W$6:$W$1560)&lt;&gt;ROW(W618))*((R618=0)*($R$6:$R$1560&gt;0)+(R618&gt;0)*($R$6:$R$1560=0)))&gt;0,"SALONES UNIDOS",IF(SUMPRODUCT((W618=$W$6:$W$1560)*(AH618=$AH$6:$AH$1560)*((AN618&lt;$AO$6:$AO$1560)*(AO618&gt;$AN$6:$AN$1560))*(ROW($W$6:$W$1560)&lt;&gt;ROW(W618)))&gt;0,"CRUZADO","Sin cruce")))</f>
        <v>Sin cruce</v>
      </c>
      <c r="AQ618" s="792" t="str">
        <f t="shared" si="335"/>
        <v>DE2PRINCIPALB</v>
      </c>
      <c r="AR618" s="792" t="str" cm="1">
        <f t="array" ref="AR618">IF(AQ618="","",IF(SUMPRODUCT((AQ618=$AQ$6:$AQ$1560)*(AH618=$AH$6:$AH$1560)*(AN618=$AN$6:$AN$1560)*(AO618=$AO$6:$AO$1560)*(ROW($AQ$6:$AQ$1560)&lt;&gt;ROW(AQ618))*((R618=0)*($R$6:$R$1560&gt;0)+(R618&gt;0)*($R$6:$R$1560=0)))&gt;0,"SALONES UNIDOS",IF(SUMPRODUCT((AQ618=$AQ$6:$AQ$1560)*(AH618=$AH$6:$AH$1560)*((AN618&lt;$AO$6:$AO$1560)*(AO618&gt;$AN$6:$AN$1560))*(ROW($AQ$6:$AQ$1560)&lt;&gt;ROW(AQ618)))&gt;0,"CRUZADO","Sin cruce")))</f>
        <v>Sin cruce</v>
      </c>
    </row>
    <row r="619" spans="3:44" s="8" customFormat="1" ht="18.75" customHeight="1">
      <c r="C619" s="12" t="s">
        <v>1081</v>
      </c>
      <c r="D619" s="795" t="s">
        <v>781</v>
      </c>
      <c r="E619" s="795">
        <v>20261</v>
      </c>
      <c r="F619" s="11" t="s">
        <v>23</v>
      </c>
      <c r="G619" s="11" t="s">
        <v>20</v>
      </c>
      <c r="H619" s="11" t="s">
        <v>30</v>
      </c>
      <c r="I619" s="11">
        <v>2</v>
      </c>
      <c r="J619" s="11" t="s">
        <v>26</v>
      </c>
      <c r="K619" s="790" t="s">
        <v>1201</v>
      </c>
      <c r="L619" s="491" t="s">
        <v>1202</v>
      </c>
      <c r="M619" s="789" t="s">
        <v>1127</v>
      </c>
      <c r="N619" s="789" t="s">
        <v>1086</v>
      </c>
      <c r="O619" s="12" t="s">
        <v>731</v>
      </c>
      <c r="P619" s="31">
        <v>3</v>
      </c>
      <c r="Q619" s="31">
        <v>2</v>
      </c>
      <c r="R619" s="262">
        <v>5</v>
      </c>
      <c r="S619" s="31">
        <v>4</v>
      </c>
      <c r="T619" s="181"/>
      <c r="U619" s="31">
        <v>10</v>
      </c>
      <c r="V619" s="31">
        <f>IF(W619="","",IFERROR(INDEX(Docentes!C:C,MATCH(W619,Docentes!D:D,0)),"NUEVO"))</f>
        <v>21884432</v>
      </c>
      <c r="W619" s="40" t="s">
        <v>314</v>
      </c>
      <c r="X619" s="793" t="s">
        <v>168</v>
      </c>
      <c r="Y619" s="31" t="s">
        <v>1088</v>
      </c>
      <c r="Z619" s="789" t="s">
        <v>1089</v>
      </c>
      <c r="AA619" s="789" t="s">
        <v>41</v>
      </c>
      <c r="AB619" s="789" t="s">
        <v>1615</v>
      </c>
      <c r="AC619" s="789">
        <v>48</v>
      </c>
      <c r="AD619" s="31"/>
      <c r="AE619" s="789"/>
      <c r="AF619" s="789" t="s">
        <v>1088</v>
      </c>
      <c r="AG619" s="31" t="str">
        <f t="shared" si="331"/>
        <v>TP</v>
      </c>
      <c r="AH619" s="789">
        <v>5</v>
      </c>
      <c r="AI619" s="789">
        <v>18</v>
      </c>
      <c r="AJ619" s="789">
        <v>30</v>
      </c>
      <c r="AK619" s="789">
        <v>22</v>
      </c>
      <c r="AL619" s="789">
        <v>40</v>
      </c>
      <c r="AM619" s="31">
        <f t="shared" si="332"/>
        <v>4.9999999999999982</v>
      </c>
      <c r="AN619" s="792">
        <f t="shared" si="333"/>
        <v>0.77083333333333337</v>
      </c>
      <c r="AO619" s="792">
        <f t="shared" si="334"/>
        <v>0.94444444444444442</v>
      </c>
      <c r="AP619" s="31" t="str" cm="1">
        <f t="array" ref="AP619">IF(W619="","",IF(SUMPRODUCT((W619=$W$6:$W$1560)*(AH619=$AH$6:$AH$1560)*(AN619=$AN$6:$AN$1560)*(AO619=$AO$6:$AO$1560)*(ROW($W$6:$W$1560)&lt;&gt;ROW(W619))*((R619=0)*($R$6:$R$1560&gt;0)+(R619&gt;0)*($R$6:$R$1560=0)))&gt;0,"SALONES UNIDOS",IF(SUMPRODUCT((W619=$W$6:$W$1560)*(AH619=$AH$6:$AH$1560)*((AN619&lt;$AO$6:$AO$1560)*(AO619&gt;$AN$6:$AN$1560))*(ROW($W$6:$W$1560)&lt;&gt;ROW(W619)))&gt;0,"CRUZADO","Sin cruce")))</f>
        <v>Sin cruce</v>
      </c>
      <c r="AQ619" s="792" t="str">
        <f t="shared" si="335"/>
        <v>DE2PRINCIPALB</v>
      </c>
      <c r="AR619" s="792" t="str" cm="1">
        <f t="array" ref="AR619">IF(AQ619="","",IF(SUMPRODUCT((AQ619=$AQ$6:$AQ$1560)*(AH619=$AH$6:$AH$1560)*(AN619=$AN$6:$AN$1560)*(AO619=$AO$6:$AO$1560)*(ROW($AQ$6:$AQ$1560)&lt;&gt;ROW(AQ619))*((R619=0)*($R$6:$R$1560&gt;0)+(R619&gt;0)*($R$6:$R$1560=0)))&gt;0,"SALONES UNIDOS",IF(SUMPRODUCT((AQ619=$AQ$6:$AQ$1560)*(AH619=$AH$6:$AH$1560)*((AN619&lt;$AO$6:$AO$1560)*(AO619&gt;$AN$6:$AN$1560))*(ROW($AQ$6:$AQ$1560)&lt;&gt;ROW(AQ619)))&gt;0,"CRUZADO","Sin cruce")))</f>
        <v>Sin cruce</v>
      </c>
    </row>
    <row r="620" spans="3:44" s="8" customFormat="1" ht="18.75" customHeight="1">
      <c r="C620" s="12" t="s">
        <v>1081</v>
      </c>
      <c r="D620" s="795" t="s">
        <v>781</v>
      </c>
      <c r="E620" s="795">
        <v>20261</v>
      </c>
      <c r="F620" s="11" t="s">
        <v>23</v>
      </c>
      <c r="G620" s="11" t="s">
        <v>20</v>
      </c>
      <c r="H620" s="11" t="s">
        <v>30</v>
      </c>
      <c r="I620" s="11">
        <v>2</v>
      </c>
      <c r="J620" s="11" t="s">
        <v>26</v>
      </c>
      <c r="K620" s="790" t="s">
        <v>1203</v>
      </c>
      <c r="L620" s="491" t="s">
        <v>1204</v>
      </c>
      <c r="M620" s="789" t="s">
        <v>1127</v>
      </c>
      <c r="N620" s="789" t="s">
        <v>1086</v>
      </c>
      <c r="O620" s="12" t="s">
        <v>731</v>
      </c>
      <c r="P620" s="31">
        <v>3</v>
      </c>
      <c r="Q620" s="31">
        <v>2</v>
      </c>
      <c r="R620" s="262">
        <v>5</v>
      </c>
      <c r="S620" s="31">
        <v>4</v>
      </c>
      <c r="T620" s="181"/>
      <c r="U620" s="31">
        <v>10</v>
      </c>
      <c r="V620" s="31">
        <f>IF(W620="","",IFERROR(INDEX(Docentes!C:C,MATCH(W620,Docentes!D:D,0)),"NUEVO"))</f>
        <v>21884864</v>
      </c>
      <c r="W620" s="9" t="s">
        <v>205</v>
      </c>
      <c r="X620" s="793" t="s">
        <v>168</v>
      </c>
      <c r="Y620" s="31" t="s">
        <v>1088</v>
      </c>
      <c r="Z620" s="789" t="s">
        <v>1089</v>
      </c>
      <c r="AA620" s="789" t="s">
        <v>41</v>
      </c>
      <c r="AB620" s="789" t="s">
        <v>1615</v>
      </c>
      <c r="AC620" s="789">
        <v>48</v>
      </c>
      <c r="AD620" s="31"/>
      <c r="AE620" s="789"/>
      <c r="AF620" s="789" t="s">
        <v>1088</v>
      </c>
      <c r="AG620" s="31" t="str">
        <f t="shared" si="331"/>
        <v>TP</v>
      </c>
      <c r="AH620" s="789">
        <v>2</v>
      </c>
      <c r="AI620" s="789">
        <v>18</v>
      </c>
      <c r="AJ620" s="789">
        <v>30</v>
      </c>
      <c r="AK620" s="789">
        <v>22</v>
      </c>
      <c r="AL620" s="789">
        <v>40</v>
      </c>
      <c r="AM620" s="31">
        <f t="shared" si="332"/>
        <v>4.9999999999999982</v>
      </c>
      <c r="AN620" s="792">
        <f t="shared" si="333"/>
        <v>0.77083333333333337</v>
      </c>
      <c r="AO620" s="792">
        <f t="shared" si="334"/>
        <v>0.94444444444444442</v>
      </c>
      <c r="AP620" s="31" t="str" cm="1">
        <f t="array" ref="AP620">IF(W620="","",IF(SUMPRODUCT((W620=$W$6:$W$1560)*(AH620=$AH$6:$AH$1560)*(AN620=$AN$6:$AN$1560)*(AO620=$AO$6:$AO$1560)*(ROW($W$6:$W$1560)&lt;&gt;ROW(W620))*((R620=0)*($R$6:$R$1560&gt;0)+(R620&gt;0)*($R$6:$R$1560=0)))&gt;0,"SALONES UNIDOS",IF(SUMPRODUCT((W620=$W$6:$W$1560)*(AH620=$AH$6:$AH$1560)*((AN620&lt;$AO$6:$AO$1560)*(AO620&gt;$AN$6:$AN$1560))*(ROW($W$6:$W$1560)&lt;&gt;ROW(W620)))&gt;0,"CRUZADO","Sin cruce")))</f>
        <v>Sin cruce</v>
      </c>
      <c r="AQ620" s="792" t="str">
        <f t="shared" si="335"/>
        <v>DE2PRINCIPALB</v>
      </c>
      <c r="AR620" s="792" t="str" cm="1">
        <f t="array" ref="AR620">IF(AQ620="","",IF(SUMPRODUCT((AQ620=$AQ$6:$AQ$1560)*(AH620=$AH$6:$AH$1560)*(AN620=$AN$6:$AN$1560)*(AO620=$AO$6:$AO$1560)*(ROW($AQ$6:$AQ$1560)&lt;&gt;ROW(AQ620))*((R620=0)*($R$6:$R$1560&gt;0)+(R620&gt;0)*($R$6:$R$1560=0)))&gt;0,"SALONES UNIDOS",IF(SUMPRODUCT((AQ620=$AQ$6:$AQ$1560)*(AH620=$AH$6:$AH$1560)*((AN620&lt;$AO$6:$AO$1560)*(AO620&gt;$AN$6:$AN$1560))*(ROW($AQ$6:$AQ$1560)&lt;&gt;ROW(AQ620)))&gt;0,"CRUZADO","Sin cruce")))</f>
        <v>Sin cruce</v>
      </c>
    </row>
    <row r="621" spans="3:44" s="8" customFormat="1" ht="18.75" customHeight="1">
      <c r="C621" s="12" t="s">
        <v>1081</v>
      </c>
      <c r="D621" s="795" t="s">
        <v>781</v>
      </c>
      <c r="E621" s="795">
        <v>20261</v>
      </c>
      <c r="F621" s="11" t="s">
        <v>23</v>
      </c>
      <c r="G621" s="11" t="s">
        <v>20</v>
      </c>
      <c r="H621" s="11" t="s">
        <v>30</v>
      </c>
      <c r="I621" s="11">
        <v>2</v>
      </c>
      <c r="J621" s="11" t="s">
        <v>26</v>
      </c>
      <c r="K621" s="790" t="s">
        <v>1205</v>
      </c>
      <c r="L621" s="491" t="s">
        <v>1206</v>
      </c>
      <c r="M621" s="789" t="s">
        <v>1127</v>
      </c>
      <c r="N621" s="789" t="s">
        <v>1086</v>
      </c>
      <c r="O621" s="12" t="s">
        <v>731</v>
      </c>
      <c r="P621" s="31">
        <v>2</v>
      </c>
      <c r="Q621" s="31">
        <v>2</v>
      </c>
      <c r="R621" s="262">
        <v>4</v>
      </c>
      <c r="S621" s="31">
        <v>3</v>
      </c>
      <c r="T621" s="181"/>
      <c r="U621" s="31">
        <v>10</v>
      </c>
      <c r="V621" s="31">
        <f>IF(W621="","",IFERROR(INDEX(Docentes!C:C,MATCH(W621,Docentes!D:D,0)),"NUEVO"))</f>
        <v>21864691</v>
      </c>
      <c r="W621" s="9" t="s">
        <v>577</v>
      </c>
      <c r="X621" s="793" t="s">
        <v>168</v>
      </c>
      <c r="Y621" s="31" t="s">
        <v>1088</v>
      </c>
      <c r="Z621" s="789" t="s">
        <v>1089</v>
      </c>
      <c r="AA621" s="789" t="s">
        <v>26</v>
      </c>
      <c r="AB621" s="789" t="s">
        <v>1606</v>
      </c>
      <c r="AC621" s="789">
        <v>40</v>
      </c>
      <c r="AD621" s="31"/>
      <c r="AE621" s="789"/>
      <c r="AF621" s="789" t="s">
        <v>1088</v>
      </c>
      <c r="AG621" s="31" t="str">
        <f t="shared" si="331"/>
        <v>TP</v>
      </c>
      <c r="AH621" s="789">
        <v>1</v>
      </c>
      <c r="AI621" s="789">
        <v>16</v>
      </c>
      <c r="AJ621" s="789">
        <v>50</v>
      </c>
      <c r="AK621" s="789">
        <v>20</v>
      </c>
      <c r="AL621" s="789">
        <v>10</v>
      </c>
      <c r="AM621" s="31">
        <f t="shared" si="332"/>
        <v>4.0000000000000018</v>
      </c>
      <c r="AN621" s="792">
        <f t="shared" si="333"/>
        <v>0.70138888888888884</v>
      </c>
      <c r="AO621" s="792">
        <f t="shared" si="334"/>
        <v>0.84027777777777779</v>
      </c>
      <c r="AP621" s="31" t="str" cm="1">
        <f t="array" ref="AP621">IF(W621="","",IF(SUMPRODUCT((W621=$W$6:$W$1560)*(AH621=$AH$6:$AH$1560)*(AN621=$AN$6:$AN$1560)*(AO621=$AO$6:$AO$1560)*(ROW($W$6:$W$1560)&lt;&gt;ROW(W621))*((R621=0)*($R$6:$R$1560&gt;0)+(R621&gt;0)*($R$6:$R$1560=0)))&gt;0,"SALONES UNIDOS",IF(SUMPRODUCT((W621=$W$6:$W$1560)*(AH621=$AH$6:$AH$1560)*((AN621&lt;$AO$6:$AO$1560)*(AO621&gt;$AN$6:$AN$1560))*(ROW($W$6:$W$1560)&lt;&gt;ROW(W621)))&gt;0,"CRUZADO","Sin cruce")))</f>
        <v>Sin cruce</v>
      </c>
      <c r="AQ621" s="792" t="str">
        <f t="shared" si="335"/>
        <v>DE2PRINCIPALB</v>
      </c>
      <c r="AR621" s="792" t="str" cm="1">
        <f t="array" ref="AR621">IF(AQ621="","",IF(SUMPRODUCT((AQ621=$AQ$6:$AQ$1560)*(AH621=$AH$6:$AH$1560)*(AN621=$AN$6:$AN$1560)*(AO621=$AO$6:$AO$1560)*(ROW($AQ$6:$AQ$1560)&lt;&gt;ROW(AQ621))*((R621=0)*($R$6:$R$1560&gt;0)+(R621&gt;0)*($R$6:$R$1560=0)))&gt;0,"SALONES UNIDOS",IF(SUMPRODUCT((AQ621=$AQ$6:$AQ$1560)*(AH621=$AH$6:$AH$1560)*((AN621&lt;$AO$6:$AO$1560)*(AO621&gt;$AN$6:$AN$1560))*(ROW($AQ$6:$AQ$1560)&lt;&gt;ROW(AQ621)))&gt;0,"CRUZADO","Sin cruce")))</f>
        <v>Sin cruce</v>
      </c>
    </row>
    <row r="622" spans="3:44" s="8" customFormat="1" ht="18.75" customHeight="1">
      <c r="C622" s="12" t="s">
        <v>1081</v>
      </c>
      <c r="D622" s="795" t="s">
        <v>51</v>
      </c>
      <c r="E622" s="795">
        <v>20251</v>
      </c>
      <c r="F622" s="12" t="s">
        <v>23</v>
      </c>
      <c r="G622" s="12" t="s">
        <v>20</v>
      </c>
      <c r="H622" s="12" t="s">
        <v>30</v>
      </c>
      <c r="I622" s="12">
        <v>2</v>
      </c>
      <c r="J622" s="12" t="s">
        <v>32</v>
      </c>
      <c r="K622" s="790" t="s">
        <v>1616</v>
      </c>
      <c r="L622" s="491" t="s">
        <v>1139</v>
      </c>
      <c r="M622" s="789" t="s">
        <v>1127</v>
      </c>
      <c r="N622" s="789" t="s">
        <v>1086</v>
      </c>
      <c r="O622" s="12" t="s">
        <v>1617</v>
      </c>
      <c r="P622" s="31">
        <v>3</v>
      </c>
      <c r="Q622" s="31">
        <v>2</v>
      </c>
      <c r="R622" s="262">
        <v>5</v>
      </c>
      <c r="S622" s="31">
        <v>4</v>
      </c>
      <c r="T622" s="181"/>
      <c r="U622" s="31">
        <v>40</v>
      </c>
      <c r="V622" s="31">
        <f>IF(W622="","",IFERROR(INDEX(Docentes!C:C,MATCH(W622,Docentes!D:D,0)),"NUEVO"))</f>
        <v>21863704</v>
      </c>
      <c r="W622" s="809" t="s">
        <v>296</v>
      </c>
      <c r="X622" s="265" t="s">
        <v>167</v>
      </c>
      <c r="Y622" s="789" t="s">
        <v>1088</v>
      </c>
      <c r="Z622" s="789" t="s">
        <v>1089</v>
      </c>
      <c r="AA622" s="789"/>
      <c r="AB622" s="789" t="s">
        <v>1092</v>
      </c>
      <c r="AC622" s="789"/>
      <c r="AD622" s="31"/>
      <c r="AE622" s="789"/>
      <c r="AF622" s="789" t="s">
        <v>1088</v>
      </c>
      <c r="AG622" s="31" t="str">
        <f t="shared" si="331"/>
        <v>TP</v>
      </c>
      <c r="AH622" s="31">
        <v>2</v>
      </c>
      <c r="AI622" s="31">
        <v>18</v>
      </c>
      <c r="AJ622" s="31">
        <v>30</v>
      </c>
      <c r="AK622" s="31">
        <v>22</v>
      </c>
      <c r="AL622" s="31">
        <v>40</v>
      </c>
      <c r="AM622" s="31">
        <f t="shared" si="332"/>
        <v>4.9999999999999982</v>
      </c>
      <c r="AN622" s="792">
        <f t="shared" si="333"/>
        <v>0.77083333333333337</v>
      </c>
      <c r="AO622" s="792">
        <f t="shared" si="334"/>
        <v>0.94444444444444442</v>
      </c>
      <c r="AP622" s="31" t="str" cm="1">
        <f t="array" ref="AP622">IF(W622="","",IF(SUMPRODUCT((W622=$W$6:$W$1560)*(AH622=$AH$6:$AH$1560)*(AN622=$AN$6:$AN$1560)*(AO622=$AO$6:$AO$1560)*(ROW($W$6:$W$1560)&lt;&gt;ROW(W622))*((R622=0)*($R$6:$R$1560&gt;0)+(R622&gt;0)*($R$6:$R$1560=0)))&gt;0,"SALONES UNIDOS",IF(SUMPRODUCT((W622=$W$6:$W$1560)*(AH622=$AH$6:$AH$1560)*((AN622&lt;$AO$6:$AO$1560)*(AO622&gt;$AN$6:$AN$1560))*(ROW($W$6:$W$1560)&lt;&gt;ROW(W622)))&gt;0,"CRUZADO","Sin cruce")))</f>
        <v>Sin cruce</v>
      </c>
      <c r="AQ622" s="792" t="str">
        <f t="shared" si="335"/>
        <v>DE2PRINCIPALC</v>
      </c>
      <c r="AR622" s="792" t="str" cm="1">
        <f t="array" ref="AR622">IF(AQ622="","",IF(SUMPRODUCT((AQ622=$AQ$6:$AQ$1560)*(AH622=$AH$6:$AH$1560)*(AN622=$AN$6:$AN$1560)*(AO622=$AO$6:$AO$1560)*(ROW($AQ$6:$AQ$1560)&lt;&gt;ROW(AQ622))*((R622=0)*($R$6:$R$1560&gt;0)+(R622&gt;0)*($R$6:$R$1560=0)))&gt;0,"SALONES UNIDOS",IF(SUMPRODUCT((AQ622=$AQ$6:$AQ$1560)*(AH622=$AH$6:$AH$1560)*((AN622&lt;$AO$6:$AO$1560)*(AO622&gt;$AN$6:$AN$1560))*(ROW($AQ$6:$AQ$1560)&lt;&gt;ROW(AQ622)))&gt;0,"CRUZADO","Sin cruce")))</f>
        <v>Sin cruce</v>
      </c>
    </row>
    <row r="623" spans="3:44" s="8" customFormat="1" ht="18.75" customHeight="1">
      <c r="C623" s="12" t="s">
        <v>1081</v>
      </c>
      <c r="D623" s="795" t="s">
        <v>51</v>
      </c>
      <c r="E623" s="795">
        <v>20251</v>
      </c>
      <c r="F623" s="12" t="s">
        <v>23</v>
      </c>
      <c r="G623" s="12" t="s">
        <v>20</v>
      </c>
      <c r="H623" s="12" t="s">
        <v>30</v>
      </c>
      <c r="I623" s="12">
        <v>2</v>
      </c>
      <c r="J623" s="12" t="s">
        <v>32</v>
      </c>
      <c r="K623" s="790" t="s">
        <v>1618</v>
      </c>
      <c r="L623" s="491" t="s">
        <v>1141</v>
      </c>
      <c r="M623" s="789" t="s">
        <v>1127</v>
      </c>
      <c r="N623" s="789" t="s">
        <v>1086</v>
      </c>
      <c r="O623" s="12" t="s">
        <v>1617</v>
      </c>
      <c r="P623" s="31">
        <v>3</v>
      </c>
      <c r="Q623" s="31">
        <v>2</v>
      </c>
      <c r="R623" s="262">
        <v>5</v>
      </c>
      <c r="S623" s="31">
        <v>4</v>
      </c>
      <c r="T623" s="181"/>
      <c r="U623" s="31">
        <v>40</v>
      </c>
      <c r="V623" s="31">
        <f>IF(W623="","",IFERROR(INDEX(Docentes!C:C,MATCH(W623,Docentes!D:D,0)),"NUEVO"))</f>
        <v>40176163</v>
      </c>
      <c r="W623" s="900" t="s">
        <v>415</v>
      </c>
      <c r="X623" s="265" t="s">
        <v>167</v>
      </c>
      <c r="Y623" s="789" t="s">
        <v>1088</v>
      </c>
      <c r="Z623" s="789" t="s">
        <v>1089</v>
      </c>
      <c r="AA623" s="789"/>
      <c r="AB623" s="789" t="s">
        <v>1092</v>
      </c>
      <c r="AC623" s="789"/>
      <c r="AD623" s="31"/>
      <c r="AE623" s="789"/>
      <c r="AF623" s="789" t="s">
        <v>1088</v>
      </c>
      <c r="AG623" s="31" t="str">
        <f t="shared" si="331"/>
        <v>TP</v>
      </c>
      <c r="AH623" s="31">
        <v>3</v>
      </c>
      <c r="AI623" s="31">
        <v>18</v>
      </c>
      <c r="AJ623" s="31">
        <v>30</v>
      </c>
      <c r="AK623" s="31">
        <v>22</v>
      </c>
      <c r="AL623" s="31">
        <v>40</v>
      </c>
      <c r="AM623" s="31">
        <f t="shared" si="332"/>
        <v>4.9999999999999982</v>
      </c>
      <c r="AN623" s="792">
        <f t="shared" si="333"/>
        <v>0.77083333333333337</v>
      </c>
      <c r="AO623" s="792">
        <f t="shared" si="334"/>
        <v>0.94444444444444442</v>
      </c>
      <c r="AP623" s="31" t="str" cm="1">
        <f t="array" ref="AP623">IF(W623="","",IF(SUMPRODUCT((W623=$W$6:$W$1560)*(AH623=$AH$6:$AH$1560)*(AN623=$AN$6:$AN$1560)*(AO623=$AO$6:$AO$1560)*(ROW($W$6:$W$1560)&lt;&gt;ROW(W623))*((R623=0)*($R$6:$R$1560&gt;0)+(R623&gt;0)*($R$6:$R$1560=0)))&gt;0,"SALONES UNIDOS",IF(SUMPRODUCT((W623=$W$6:$W$1560)*(AH623=$AH$6:$AH$1560)*((AN623&lt;$AO$6:$AO$1560)*(AO623&gt;$AN$6:$AN$1560))*(ROW($W$6:$W$1560)&lt;&gt;ROW(W623)))&gt;0,"CRUZADO","Sin cruce")))</f>
        <v>Sin cruce</v>
      </c>
      <c r="AQ623" s="792" t="str">
        <f t="shared" si="335"/>
        <v>DE2PRINCIPALC</v>
      </c>
      <c r="AR623" s="792" t="str" cm="1">
        <f t="array" ref="AR623">IF(AQ623="","",IF(SUMPRODUCT((AQ623=$AQ$6:$AQ$1560)*(AH623=$AH$6:$AH$1560)*(AN623=$AN$6:$AN$1560)*(AO623=$AO$6:$AO$1560)*(ROW($AQ$6:$AQ$1560)&lt;&gt;ROW(AQ623))*((R623=0)*($R$6:$R$1560&gt;0)+(R623&gt;0)*($R$6:$R$1560=0)))&gt;0,"SALONES UNIDOS",IF(SUMPRODUCT((AQ623=$AQ$6:$AQ$1560)*(AH623=$AH$6:$AH$1560)*((AN623&lt;$AO$6:$AO$1560)*(AO623&gt;$AN$6:$AN$1560))*(ROW($AQ$6:$AQ$1560)&lt;&gt;ROW(AQ623)))&gt;0,"CRUZADO","Sin cruce")))</f>
        <v>Sin cruce</v>
      </c>
    </row>
    <row r="624" spans="3:44" s="8" customFormat="1" ht="18.75" customHeight="1">
      <c r="C624" s="12" t="s">
        <v>1081</v>
      </c>
      <c r="D624" s="795" t="s">
        <v>51</v>
      </c>
      <c r="E624" s="795">
        <v>20251</v>
      </c>
      <c r="F624" s="12" t="s">
        <v>23</v>
      </c>
      <c r="G624" s="12" t="s">
        <v>20</v>
      </c>
      <c r="H624" s="12" t="s">
        <v>30</v>
      </c>
      <c r="I624" s="12">
        <v>2</v>
      </c>
      <c r="J624" s="12" t="s">
        <v>32</v>
      </c>
      <c r="K624" s="790" t="s">
        <v>1619</v>
      </c>
      <c r="L624" s="491" t="s">
        <v>1200</v>
      </c>
      <c r="M624" s="789" t="s">
        <v>1127</v>
      </c>
      <c r="N624" s="789" t="s">
        <v>1086</v>
      </c>
      <c r="O624" s="12" t="s">
        <v>1617</v>
      </c>
      <c r="P624" s="31">
        <v>2</v>
      </c>
      <c r="Q624" s="31">
        <v>2</v>
      </c>
      <c r="R624" s="262">
        <v>4</v>
      </c>
      <c r="S624" s="31">
        <v>3</v>
      </c>
      <c r="T624" s="181"/>
      <c r="U624" s="31">
        <v>40</v>
      </c>
      <c r="V624" s="262">
        <f>IF(W624="","",IFERROR(INDEX(Docentes!C:C,MATCH(W624,Docentes!D:D,0)),"NUEVO"))</f>
        <v>70277443</v>
      </c>
      <c r="W624" s="793" t="s">
        <v>989</v>
      </c>
      <c r="X624" s="926" t="s">
        <v>167</v>
      </c>
      <c r="Y624" s="789" t="s">
        <v>1088</v>
      </c>
      <c r="Z624" s="789" t="s">
        <v>1089</v>
      </c>
      <c r="AA624" s="789"/>
      <c r="AB624" s="789"/>
      <c r="AC624" s="789"/>
      <c r="AD624" s="31"/>
      <c r="AE624" s="789"/>
      <c r="AF624" s="789" t="s">
        <v>1088</v>
      </c>
      <c r="AG624" s="31" t="str">
        <f t="shared" si="331"/>
        <v>TP</v>
      </c>
      <c r="AH624" s="31">
        <v>4</v>
      </c>
      <c r="AI624" s="31">
        <v>18</v>
      </c>
      <c r="AJ624" s="31">
        <v>30</v>
      </c>
      <c r="AK624" s="31">
        <v>21</v>
      </c>
      <c r="AL624" s="31">
        <v>50</v>
      </c>
      <c r="AM624" s="31">
        <f t="shared" si="332"/>
        <v>3.9999999999999987</v>
      </c>
      <c r="AN624" s="792">
        <f t="shared" si="333"/>
        <v>0.77083333333333337</v>
      </c>
      <c r="AO624" s="792">
        <f t="shared" si="334"/>
        <v>0.90972222222222221</v>
      </c>
      <c r="AP624" s="31" t="str" cm="1">
        <f t="array" ref="AP624">IF(W624="","",IF(SUMPRODUCT((W624=$W$6:$W$1560)*(AH624=$AH$6:$AH$1560)*(AN624=$AN$6:$AN$1560)*(AO624=$AO$6:$AO$1560)*(ROW($W$6:$W$1560)&lt;&gt;ROW(W624))*((R624=0)*($R$6:$R$1560&gt;0)+(R624&gt;0)*($R$6:$R$1560=0)))&gt;0,"SALONES UNIDOS",IF(SUMPRODUCT((W624=$W$6:$W$1560)*(AH624=$AH$6:$AH$1560)*((AN624&lt;$AO$6:$AO$1560)*(AO624&gt;$AN$6:$AN$1560))*(ROW($W$6:$W$1560)&lt;&gt;ROW(W624)))&gt;0,"CRUZADO","Sin cruce")))</f>
        <v>Sin cruce</v>
      </c>
      <c r="AQ624" s="792" t="str">
        <f t="shared" si="335"/>
        <v>DE2PRINCIPALC</v>
      </c>
      <c r="AR624" s="792" t="str" cm="1">
        <f t="array" ref="AR624">IF(AQ624="","",IF(SUMPRODUCT((AQ624=$AQ$6:$AQ$1560)*(AH624=$AH$6:$AH$1560)*(AN624=$AN$6:$AN$1560)*(AO624=$AO$6:$AO$1560)*(ROW($AQ$6:$AQ$1560)&lt;&gt;ROW(AQ624))*((R624=0)*($R$6:$R$1560&gt;0)+(R624&gt;0)*($R$6:$R$1560=0)))&gt;0,"SALONES UNIDOS",IF(SUMPRODUCT((AQ624=$AQ$6:$AQ$1560)*(AH624=$AH$6:$AH$1560)*((AN624&lt;$AO$6:$AO$1560)*(AO624&gt;$AN$6:$AN$1560))*(ROW($AQ$6:$AQ$1560)&lt;&gt;ROW(AQ624)))&gt;0,"CRUZADO","Sin cruce")))</f>
        <v>Sin cruce</v>
      </c>
    </row>
    <row r="625" spans="3:44" s="8" customFormat="1" ht="18.75" customHeight="1">
      <c r="C625" s="12" t="s">
        <v>1081</v>
      </c>
      <c r="D625" s="795" t="s">
        <v>51</v>
      </c>
      <c r="E625" s="795">
        <v>20251</v>
      </c>
      <c r="F625" s="11" t="s">
        <v>23</v>
      </c>
      <c r="G625" s="11" t="s">
        <v>20</v>
      </c>
      <c r="H625" s="11" t="s">
        <v>30</v>
      </c>
      <c r="I625" s="11">
        <v>2</v>
      </c>
      <c r="J625" s="11" t="s">
        <v>32</v>
      </c>
      <c r="K625" s="790" t="s">
        <v>1620</v>
      </c>
      <c r="L625" s="491" t="s">
        <v>1202</v>
      </c>
      <c r="M625" s="789" t="s">
        <v>1127</v>
      </c>
      <c r="N625" s="789" t="s">
        <v>1086</v>
      </c>
      <c r="O625" s="12" t="s">
        <v>1617</v>
      </c>
      <c r="P625" s="31">
        <v>3</v>
      </c>
      <c r="Q625" s="31">
        <v>2</v>
      </c>
      <c r="R625" s="262">
        <v>5</v>
      </c>
      <c r="S625" s="31">
        <v>4</v>
      </c>
      <c r="T625" s="181"/>
      <c r="U625" s="31">
        <v>40</v>
      </c>
      <c r="V625" s="31">
        <f>IF(W625="","",IFERROR(INDEX(Docentes!C:C,MATCH(W625,Docentes!D:D,0)),"NUEVO"))</f>
        <v>40105460</v>
      </c>
      <c r="W625" s="708" t="s">
        <v>972</v>
      </c>
      <c r="X625" s="274" t="s">
        <v>167</v>
      </c>
      <c r="Y625" s="31" t="s">
        <v>1088</v>
      </c>
      <c r="Z625" s="789" t="s">
        <v>1089</v>
      </c>
      <c r="AA625" s="789"/>
      <c r="AB625" s="789" t="s">
        <v>1092</v>
      </c>
      <c r="AC625" s="789"/>
      <c r="AD625" s="31"/>
      <c r="AE625" s="789"/>
      <c r="AF625" s="789" t="s">
        <v>1088</v>
      </c>
      <c r="AG625" s="31" t="str">
        <f t="shared" si="331"/>
        <v>TP</v>
      </c>
      <c r="AH625" s="31">
        <v>5</v>
      </c>
      <c r="AI625" s="31">
        <v>18</v>
      </c>
      <c r="AJ625" s="31">
        <v>30</v>
      </c>
      <c r="AK625" s="31">
        <v>22</v>
      </c>
      <c r="AL625" s="31">
        <v>40</v>
      </c>
      <c r="AM625" s="31">
        <f t="shared" si="332"/>
        <v>4.9999999999999982</v>
      </c>
      <c r="AN625" s="792">
        <f t="shared" si="333"/>
        <v>0.77083333333333337</v>
      </c>
      <c r="AO625" s="792">
        <f t="shared" si="334"/>
        <v>0.94444444444444442</v>
      </c>
      <c r="AP625" s="31" t="str" cm="1">
        <f t="array" ref="AP625">IF(W625="","",IF(SUMPRODUCT((W625=$W$6:$W$1560)*(AH625=$AH$6:$AH$1560)*(AN625=$AN$6:$AN$1560)*(AO625=$AO$6:$AO$1560)*(ROW($W$6:$W$1560)&lt;&gt;ROW(W625))*((R625=0)*($R$6:$R$1560&gt;0)+(R625&gt;0)*($R$6:$R$1560=0)))&gt;0,"SALONES UNIDOS",IF(SUMPRODUCT((W625=$W$6:$W$1560)*(AH625=$AH$6:$AH$1560)*((AN625&lt;$AO$6:$AO$1560)*(AO625&gt;$AN$6:$AN$1560))*(ROW($W$6:$W$1560)&lt;&gt;ROW(W625)))&gt;0,"CRUZADO","Sin cruce")))</f>
        <v>Sin cruce</v>
      </c>
      <c r="AQ625" s="792" t="str">
        <f t="shared" si="335"/>
        <v>DE2PRINCIPALC</v>
      </c>
      <c r="AR625" s="792" t="str" cm="1">
        <f t="array" ref="AR625">IF(AQ625="","",IF(SUMPRODUCT((AQ625=$AQ$6:$AQ$1560)*(AH625=$AH$6:$AH$1560)*(AN625=$AN$6:$AN$1560)*(AO625=$AO$6:$AO$1560)*(ROW($AQ$6:$AQ$1560)&lt;&gt;ROW(AQ625))*((R625=0)*($R$6:$R$1560&gt;0)+(R625&gt;0)*($R$6:$R$1560=0)))&gt;0,"SALONES UNIDOS",IF(SUMPRODUCT((AQ625=$AQ$6:$AQ$1560)*(AH625=$AH$6:$AH$1560)*((AN625&lt;$AO$6:$AO$1560)*(AO625&gt;$AN$6:$AN$1560))*(ROW($AQ$6:$AQ$1560)&lt;&gt;ROW(AQ625)))&gt;0,"CRUZADO","Sin cruce")))</f>
        <v>Sin cruce</v>
      </c>
    </row>
    <row r="626" spans="3:44" s="8" customFormat="1" ht="18.75" customHeight="1">
      <c r="C626" s="12" t="s">
        <v>1081</v>
      </c>
      <c r="D626" s="795" t="s">
        <v>51</v>
      </c>
      <c r="E626" s="795">
        <v>20251</v>
      </c>
      <c r="F626" s="11" t="s">
        <v>23</v>
      </c>
      <c r="G626" s="11" t="s">
        <v>20</v>
      </c>
      <c r="H626" s="11" t="s">
        <v>30</v>
      </c>
      <c r="I626" s="11">
        <v>2</v>
      </c>
      <c r="J626" s="11" t="s">
        <v>32</v>
      </c>
      <c r="K626" s="790" t="s">
        <v>1621</v>
      </c>
      <c r="L626" s="491" t="s">
        <v>1204</v>
      </c>
      <c r="M626" s="789" t="s">
        <v>1127</v>
      </c>
      <c r="N626" s="789" t="s">
        <v>1086</v>
      </c>
      <c r="O626" s="12" t="s">
        <v>1617</v>
      </c>
      <c r="P626" s="31">
        <v>3</v>
      </c>
      <c r="Q626" s="31">
        <v>2</v>
      </c>
      <c r="R626" s="262">
        <v>5</v>
      </c>
      <c r="S626" s="31">
        <v>4</v>
      </c>
      <c r="T626" s="181"/>
      <c r="U626" s="31">
        <v>40</v>
      </c>
      <c r="V626" s="31">
        <f>IF(W626="","",IFERROR(INDEX(Docentes!C:C,MATCH(W626,Docentes!D:D,0)),"NUEVO"))</f>
        <v>21865174</v>
      </c>
      <c r="W626" s="9" t="s">
        <v>194</v>
      </c>
      <c r="X626" s="274" t="s">
        <v>167</v>
      </c>
      <c r="Y626" s="31" t="s">
        <v>1088</v>
      </c>
      <c r="Z626" s="789" t="s">
        <v>1089</v>
      </c>
      <c r="AA626" s="789"/>
      <c r="AB626" s="789" t="s">
        <v>1092</v>
      </c>
      <c r="AC626" s="789"/>
      <c r="AD626" s="31"/>
      <c r="AE626" s="789"/>
      <c r="AF626" s="789" t="s">
        <v>1088</v>
      </c>
      <c r="AG626" s="31" t="str">
        <f t="shared" si="331"/>
        <v>TP</v>
      </c>
      <c r="AH626" s="31">
        <v>1</v>
      </c>
      <c r="AI626" s="31">
        <v>18</v>
      </c>
      <c r="AJ626" s="31">
        <v>30</v>
      </c>
      <c r="AK626" s="31">
        <v>22</v>
      </c>
      <c r="AL626" s="31">
        <v>40</v>
      </c>
      <c r="AM626" s="31">
        <f t="shared" si="332"/>
        <v>4.9999999999999982</v>
      </c>
      <c r="AN626" s="792">
        <f t="shared" si="333"/>
        <v>0.77083333333333337</v>
      </c>
      <c r="AO626" s="792">
        <f t="shared" si="334"/>
        <v>0.94444444444444442</v>
      </c>
      <c r="AP626" s="31" t="str" cm="1">
        <f t="array" ref="AP626">IF(W626="","",IF(SUMPRODUCT((W626=$W$6:$W$1560)*(AH626=$AH$6:$AH$1560)*(AN626=$AN$6:$AN$1560)*(AO626=$AO$6:$AO$1560)*(ROW($W$6:$W$1560)&lt;&gt;ROW(W626))*((R626=0)*($R$6:$R$1560&gt;0)+(R626&gt;0)*($R$6:$R$1560=0)))&gt;0,"SALONES UNIDOS",IF(SUMPRODUCT((W626=$W$6:$W$1560)*(AH626=$AH$6:$AH$1560)*((AN626&lt;$AO$6:$AO$1560)*(AO626&gt;$AN$6:$AN$1560))*(ROW($W$6:$W$1560)&lt;&gt;ROW(W626)))&gt;0,"CRUZADO","Sin cruce")))</f>
        <v>Sin cruce</v>
      </c>
      <c r="AQ626" s="792" t="str">
        <f t="shared" si="335"/>
        <v>DE2PRINCIPALC</v>
      </c>
      <c r="AR626" s="792" t="str" cm="1">
        <f t="array" ref="AR626">IF(AQ626="","",IF(SUMPRODUCT((AQ626=$AQ$6:$AQ$1560)*(AH626=$AH$6:$AH$1560)*(AN626=$AN$6:$AN$1560)*(AO626=$AO$6:$AO$1560)*(ROW($AQ$6:$AQ$1560)&lt;&gt;ROW(AQ626))*((R626=0)*($R$6:$R$1560&gt;0)+(R626&gt;0)*($R$6:$R$1560=0)))&gt;0,"SALONES UNIDOS",IF(SUMPRODUCT((AQ626=$AQ$6:$AQ$1560)*(AH626=$AH$6:$AH$1560)*((AN626&lt;$AO$6:$AO$1560)*(AO626&gt;$AN$6:$AN$1560))*(ROW($AQ$6:$AQ$1560)&lt;&gt;ROW(AQ626)))&gt;0,"CRUZADO","Sin cruce")))</f>
        <v>Sin cruce</v>
      </c>
    </row>
    <row r="627" spans="3:44" s="8" customFormat="1" ht="18.75" customHeight="1">
      <c r="C627" s="12" t="s">
        <v>1081</v>
      </c>
      <c r="D627" s="795" t="s">
        <v>51</v>
      </c>
      <c r="E627" s="795">
        <v>20251</v>
      </c>
      <c r="F627" s="12" t="s">
        <v>23</v>
      </c>
      <c r="G627" s="12" t="s">
        <v>20</v>
      </c>
      <c r="H627" s="12" t="s">
        <v>30</v>
      </c>
      <c r="I627" s="12">
        <v>2</v>
      </c>
      <c r="J627" s="12" t="s">
        <v>32</v>
      </c>
      <c r="K627" s="790" t="s">
        <v>1622</v>
      </c>
      <c r="L627" s="491" t="s">
        <v>1206</v>
      </c>
      <c r="M627" s="789" t="s">
        <v>1127</v>
      </c>
      <c r="N627" s="789" t="s">
        <v>1086</v>
      </c>
      <c r="O627" s="12" t="s">
        <v>1617</v>
      </c>
      <c r="P627" s="31">
        <v>2</v>
      </c>
      <c r="Q627" s="31">
        <v>2</v>
      </c>
      <c r="R627" s="262">
        <v>4</v>
      </c>
      <c r="S627" s="31">
        <v>3</v>
      </c>
      <c r="T627" s="181"/>
      <c r="U627" s="31">
        <v>40</v>
      </c>
      <c r="V627" s="31">
        <f>IF(W627="","",IFERROR(INDEX(Docentes!C:C,MATCH(W627,Docentes!D:D,0)),"NUEVO"))</f>
        <v>21866560</v>
      </c>
      <c r="W627" s="9" t="s">
        <v>477</v>
      </c>
      <c r="X627" s="265" t="s">
        <v>167</v>
      </c>
      <c r="Y627" s="789" t="s">
        <v>1088</v>
      </c>
      <c r="Z627" s="789" t="s">
        <v>1089</v>
      </c>
      <c r="AA627" s="789"/>
      <c r="AB627" s="789" t="s">
        <v>1092</v>
      </c>
      <c r="AC627" s="789"/>
      <c r="AD627" s="31"/>
      <c r="AE627" s="789"/>
      <c r="AF627" s="789" t="s">
        <v>1088</v>
      </c>
      <c r="AG627" s="31" t="str">
        <f t="shared" si="331"/>
        <v>TP</v>
      </c>
      <c r="AH627" s="31">
        <v>6</v>
      </c>
      <c r="AI627" s="31">
        <v>18</v>
      </c>
      <c r="AJ627" s="31">
        <v>30</v>
      </c>
      <c r="AK627" s="31">
        <v>21</v>
      </c>
      <c r="AL627" s="31">
        <v>50</v>
      </c>
      <c r="AM627" s="31">
        <f t="shared" si="332"/>
        <v>3.9999999999999987</v>
      </c>
      <c r="AN627" s="792">
        <f t="shared" si="333"/>
        <v>0.77083333333333337</v>
      </c>
      <c r="AO627" s="792">
        <f t="shared" si="334"/>
        <v>0.90972222222222221</v>
      </c>
      <c r="AP627" s="31" t="str" cm="1">
        <f t="array" ref="AP627">IF(W627="","",IF(SUMPRODUCT((W627=$W$6:$W$1560)*(AH627=$AH$6:$AH$1560)*(AN627=$AN$6:$AN$1560)*(AO627=$AO$6:$AO$1560)*(ROW($W$6:$W$1560)&lt;&gt;ROW(W627))*((R627=0)*($R$6:$R$1560&gt;0)+(R627&gt;0)*($R$6:$R$1560=0)))&gt;0,"SALONES UNIDOS",IF(SUMPRODUCT((W627=$W$6:$W$1560)*(AH627=$AH$6:$AH$1560)*((AN627&lt;$AO$6:$AO$1560)*(AO627&gt;$AN$6:$AN$1560))*(ROW($W$6:$W$1560)&lt;&gt;ROW(W627)))&gt;0,"CRUZADO","Sin cruce")))</f>
        <v>Sin cruce</v>
      </c>
      <c r="AQ627" s="792" t="str">
        <f t="shared" si="335"/>
        <v>DE2PRINCIPALC</v>
      </c>
      <c r="AR627" s="792" t="str" cm="1">
        <f t="array" ref="AR627">IF(AQ627="","",IF(SUMPRODUCT((AQ627=$AQ$6:$AQ$1560)*(AH627=$AH$6:$AH$1560)*(AN627=$AN$6:$AN$1560)*(AO627=$AO$6:$AO$1560)*(ROW($AQ$6:$AQ$1560)&lt;&gt;ROW(AQ627))*((R627=0)*($R$6:$R$1560&gt;0)+(R627&gt;0)*($R$6:$R$1560=0)))&gt;0,"SALONES UNIDOS",IF(SUMPRODUCT((AQ627=$AQ$6:$AQ$1560)*(AH627=$AH$6:$AH$1560)*((AN627&lt;$AO$6:$AO$1560)*(AO627&gt;$AN$6:$AN$1560))*(ROW($AQ$6:$AQ$1560)&lt;&gt;ROW(AQ627)))&gt;0,"CRUZADO","Sin cruce")))</f>
        <v>Sin cruce</v>
      </c>
    </row>
    <row r="628" spans="3:44" s="8" customFormat="1" ht="18.75" customHeight="1">
      <c r="C628" s="12" t="s">
        <v>1081</v>
      </c>
      <c r="D628" s="795" t="s">
        <v>51</v>
      </c>
      <c r="E628" s="795">
        <v>20251</v>
      </c>
      <c r="F628" s="12" t="s">
        <v>23</v>
      </c>
      <c r="G628" s="12" t="s">
        <v>20</v>
      </c>
      <c r="H628" s="12" t="s">
        <v>30</v>
      </c>
      <c r="I628" s="12">
        <v>2</v>
      </c>
      <c r="J628" s="12" t="s">
        <v>41</v>
      </c>
      <c r="K628" s="790" t="s">
        <v>1616</v>
      </c>
      <c r="L628" s="491" t="s">
        <v>1139</v>
      </c>
      <c r="M628" s="789" t="s">
        <v>1127</v>
      </c>
      <c r="N628" s="789" t="s">
        <v>1086</v>
      </c>
      <c r="O628" s="12" t="s">
        <v>1617</v>
      </c>
      <c r="P628" s="31">
        <v>3</v>
      </c>
      <c r="Q628" s="31">
        <v>2</v>
      </c>
      <c r="R628" s="262">
        <v>5</v>
      </c>
      <c r="S628" s="31">
        <v>4</v>
      </c>
      <c r="T628" s="181"/>
      <c r="U628" s="31">
        <v>40</v>
      </c>
      <c r="V628" s="31">
        <f>IF(W628="","",IFERROR(INDEX(Docentes!C:C,MATCH(W628,Docentes!D:D,0)),"NUEVO"))</f>
        <v>46654470</v>
      </c>
      <c r="W628" s="809" t="s">
        <v>372</v>
      </c>
      <c r="X628" s="265" t="s">
        <v>167</v>
      </c>
      <c r="Y628" s="789" t="s">
        <v>1088</v>
      </c>
      <c r="Z628" s="789" t="s">
        <v>1089</v>
      </c>
      <c r="AA628" s="789"/>
      <c r="AB628" s="789" t="s">
        <v>1092</v>
      </c>
      <c r="AC628" s="789"/>
      <c r="AD628" s="31"/>
      <c r="AE628" s="789"/>
      <c r="AF628" s="789" t="s">
        <v>1088</v>
      </c>
      <c r="AG628" s="31" t="str">
        <f t="shared" si="331"/>
        <v>TP</v>
      </c>
      <c r="AH628" s="31">
        <v>5</v>
      </c>
      <c r="AI628" s="31">
        <v>18</v>
      </c>
      <c r="AJ628" s="31">
        <v>30</v>
      </c>
      <c r="AK628" s="31">
        <v>22</v>
      </c>
      <c r="AL628" s="31">
        <v>40</v>
      </c>
      <c r="AM628" s="31">
        <f t="shared" si="332"/>
        <v>4.9999999999999982</v>
      </c>
      <c r="AN628" s="792">
        <f t="shared" si="333"/>
        <v>0.77083333333333337</v>
      </c>
      <c r="AO628" s="792">
        <f t="shared" si="334"/>
        <v>0.94444444444444442</v>
      </c>
      <c r="AP628" s="31" t="str" cm="1">
        <f t="array" ref="AP628">IF(W628="","",IF(SUMPRODUCT((W628=$W$6:$W$1560)*(AH628=$AH$6:$AH$1560)*(AN628=$AN$6:$AN$1560)*(AO628=$AO$6:$AO$1560)*(ROW($W$6:$W$1560)&lt;&gt;ROW(W628))*((R628=0)*($R$6:$R$1560&gt;0)+(R628&gt;0)*($R$6:$R$1560=0)))&gt;0,"SALONES UNIDOS",IF(SUMPRODUCT((W628=$W$6:$W$1560)*(AH628=$AH$6:$AH$1560)*((AN628&lt;$AO$6:$AO$1560)*(AO628&gt;$AN$6:$AN$1560))*(ROW($W$6:$W$1560)&lt;&gt;ROW(W628)))&gt;0,"CRUZADO","Sin cruce")))</f>
        <v>Sin cruce</v>
      </c>
      <c r="AQ628" s="792" t="str">
        <f t="shared" si="335"/>
        <v>DE2PRINCIPALD</v>
      </c>
      <c r="AR628" s="792" t="str" cm="1">
        <f t="array" ref="AR628">IF(AQ628="","",IF(SUMPRODUCT((AQ628=$AQ$6:$AQ$1560)*(AH628=$AH$6:$AH$1560)*(AN628=$AN$6:$AN$1560)*(AO628=$AO$6:$AO$1560)*(ROW($AQ$6:$AQ$1560)&lt;&gt;ROW(AQ628))*((R628=0)*($R$6:$R$1560&gt;0)+(R628&gt;0)*($R$6:$R$1560=0)))&gt;0,"SALONES UNIDOS",IF(SUMPRODUCT((AQ628=$AQ$6:$AQ$1560)*(AH628=$AH$6:$AH$1560)*((AN628&lt;$AO$6:$AO$1560)*(AO628&gt;$AN$6:$AN$1560))*(ROW($AQ$6:$AQ$1560)&lt;&gt;ROW(AQ628)))&gt;0,"CRUZADO","Sin cruce")))</f>
        <v>Sin cruce</v>
      </c>
    </row>
    <row r="629" spans="3:44" s="8" customFormat="1" ht="18.75" customHeight="1">
      <c r="C629" s="12" t="s">
        <v>1081</v>
      </c>
      <c r="D629" s="795" t="s">
        <v>51</v>
      </c>
      <c r="E629" s="795">
        <v>20251</v>
      </c>
      <c r="F629" s="12" t="s">
        <v>23</v>
      </c>
      <c r="G629" s="12" t="s">
        <v>20</v>
      </c>
      <c r="H629" s="12" t="s">
        <v>30</v>
      </c>
      <c r="I629" s="12">
        <v>2</v>
      </c>
      <c r="J629" s="12" t="s">
        <v>41</v>
      </c>
      <c r="K629" s="790" t="s">
        <v>1618</v>
      </c>
      <c r="L629" s="491" t="s">
        <v>1141</v>
      </c>
      <c r="M629" s="789" t="s">
        <v>1127</v>
      </c>
      <c r="N629" s="789" t="s">
        <v>1086</v>
      </c>
      <c r="O629" s="12" t="s">
        <v>1617</v>
      </c>
      <c r="P629" s="31">
        <v>3</v>
      </c>
      <c r="Q629" s="31">
        <v>2</v>
      </c>
      <c r="R629" s="262">
        <v>5</v>
      </c>
      <c r="S629" s="31">
        <v>4</v>
      </c>
      <c r="T629" s="181"/>
      <c r="U629" s="31">
        <v>40</v>
      </c>
      <c r="V629" s="31">
        <f>IF(W629="","",IFERROR(INDEX(Docentes!C:C,MATCH(W629,Docentes!D:D,0)),"NUEVO"))</f>
        <v>40176163</v>
      </c>
      <c r="W629" s="809" t="s">
        <v>415</v>
      </c>
      <c r="X629" s="265" t="s">
        <v>167</v>
      </c>
      <c r="Y629" s="789" t="s">
        <v>1088</v>
      </c>
      <c r="Z629" s="789" t="s">
        <v>1089</v>
      </c>
      <c r="AA629" s="789"/>
      <c r="AB629" s="789" t="s">
        <v>1092</v>
      </c>
      <c r="AC629" s="789"/>
      <c r="AD629" s="31"/>
      <c r="AE629" s="789"/>
      <c r="AF629" s="789" t="s">
        <v>1088</v>
      </c>
      <c r="AG629" s="31" t="str">
        <f t="shared" si="331"/>
        <v>TP</v>
      </c>
      <c r="AH629" s="31">
        <v>4</v>
      </c>
      <c r="AI629" s="31">
        <v>18</v>
      </c>
      <c r="AJ629" s="31">
        <v>30</v>
      </c>
      <c r="AK629" s="31">
        <v>22</v>
      </c>
      <c r="AL629" s="31">
        <v>40</v>
      </c>
      <c r="AM629" s="31">
        <f t="shared" si="332"/>
        <v>4.9999999999999982</v>
      </c>
      <c r="AN629" s="792">
        <f t="shared" si="333"/>
        <v>0.77083333333333337</v>
      </c>
      <c r="AO629" s="792">
        <f t="shared" si="334"/>
        <v>0.94444444444444442</v>
      </c>
      <c r="AP629" s="31" t="str" cm="1">
        <f t="array" ref="AP629">IF(W629="","",IF(SUMPRODUCT((W629=$W$6:$W$1560)*(AH629=$AH$6:$AH$1560)*(AN629=$AN$6:$AN$1560)*(AO629=$AO$6:$AO$1560)*(ROW($W$6:$W$1560)&lt;&gt;ROW(W629))*((R629=0)*($R$6:$R$1560&gt;0)+(R629&gt;0)*($R$6:$R$1560=0)))&gt;0,"SALONES UNIDOS",IF(SUMPRODUCT((W629=$W$6:$W$1560)*(AH629=$AH$6:$AH$1560)*((AN629&lt;$AO$6:$AO$1560)*(AO629&gt;$AN$6:$AN$1560))*(ROW($W$6:$W$1560)&lt;&gt;ROW(W629)))&gt;0,"CRUZADO","Sin cruce")))</f>
        <v>Sin cruce</v>
      </c>
      <c r="AQ629" s="792" t="str">
        <f t="shared" si="335"/>
        <v>DE2PRINCIPALD</v>
      </c>
      <c r="AR629" s="792" t="str" cm="1">
        <f t="array" ref="AR629">IF(AQ629="","",IF(SUMPRODUCT((AQ629=$AQ$6:$AQ$1560)*(AH629=$AH$6:$AH$1560)*(AN629=$AN$6:$AN$1560)*(AO629=$AO$6:$AO$1560)*(ROW($AQ$6:$AQ$1560)&lt;&gt;ROW(AQ629))*((R629=0)*($R$6:$R$1560&gt;0)+(R629&gt;0)*($R$6:$R$1560=0)))&gt;0,"SALONES UNIDOS",IF(SUMPRODUCT((AQ629=$AQ$6:$AQ$1560)*(AH629=$AH$6:$AH$1560)*((AN629&lt;$AO$6:$AO$1560)*(AO629&gt;$AN$6:$AN$1560))*(ROW($AQ$6:$AQ$1560)&lt;&gt;ROW(AQ629)))&gt;0,"CRUZADO","Sin cruce")))</f>
        <v>Sin cruce</v>
      </c>
    </row>
    <row r="630" spans="3:44" s="8" customFormat="1" ht="18.75" customHeight="1">
      <c r="C630" s="12" t="s">
        <v>1081</v>
      </c>
      <c r="D630" s="795" t="s">
        <v>51</v>
      </c>
      <c r="E630" s="795">
        <v>20251</v>
      </c>
      <c r="F630" s="12" t="s">
        <v>23</v>
      </c>
      <c r="G630" s="12" t="s">
        <v>20</v>
      </c>
      <c r="H630" s="12" t="s">
        <v>30</v>
      </c>
      <c r="I630" s="12">
        <v>2</v>
      </c>
      <c r="J630" s="12" t="s">
        <v>41</v>
      </c>
      <c r="K630" s="790" t="s">
        <v>1619</v>
      </c>
      <c r="L630" s="491" t="s">
        <v>1200</v>
      </c>
      <c r="M630" s="789" t="s">
        <v>1127</v>
      </c>
      <c r="N630" s="789" t="s">
        <v>1086</v>
      </c>
      <c r="O630" s="12" t="s">
        <v>1617</v>
      </c>
      <c r="P630" s="31">
        <v>2</v>
      </c>
      <c r="Q630" s="31">
        <v>2</v>
      </c>
      <c r="R630" s="262">
        <v>4</v>
      </c>
      <c r="S630" s="31">
        <v>3</v>
      </c>
      <c r="T630" s="181"/>
      <c r="U630" s="31">
        <v>40</v>
      </c>
      <c r="V630" s="31">
        <f>IF(W630="","",IFERROR(INDEX(Docentes!C:C,MATCH(W630,Docentes!D:D,0)),"NUEVO"))</f>
        <v>40583004</v>
      </c>
      <c r="W630" s="693" t="s">
        <v>983</v>
      </c>
      <c r="X630" s="265" t="s">
        <v>167</v>
      </c>
      <c r="Y630" s="789" t="s">
        <v>1088</v>
      </c>
      <c r="Z630" s="789" t="s">
        <v>1089</v>
      </c>
      <c r="AA630" s="789"/>
      <c r="AB630" s="789" t="s">
        <v>1092</v>
      </c>
      <c r="AC630" s="789"/>
      <c r="AD630" s="31"/>
      <c r="AE630" s="789"/>
      <c r="AF630" s="789" t="s">
        <v>1088</v>
      </c>
      <c r="AG630" s="31" t="str">
        <f t="shared" si="331"/>
        <v>TP</v>
      </c>
      <c r="AH630" s="31">
        <v>1</v>
      </c>
      <c r="AI630" s="31">
        <v>18</v>
      </c>
      <c r="AJ630" s="31">
        <v>30</v>
      </c>
      <c r="AK630" s="31">
        <v>21</v>
      </c>
      <c r="AL630" s="31">
        <v>50</v>
      </c>
      <c r="AM630" s="31">
        <f t="shared" si="332"/>
        <v>3.9999999999999987</v>
      </c>
      <c r="AN630" s="792">
        <f t="shared" si="333"/>
        <v>0.77083333333333337</v>
      </c>
      <c r="AO630" s="792">
        <f t="shared" si="334"/>
        <v>0.90972222222222221</v>
      </c>
      <c r="AP630" s="31" t="str" cm="1">
        <f t="array" ref="AP630">IF(W630="","",IF(SUMPRODUCT((W630=$W$6:$W$1560)*(AH630=$AH$6:$AH$1560)*(AN630=$AN$6:$AN$1560)*(AO630=$AO$6:$AO$1560)*(ROW($W$6:$W$1560)&lt;&gt;ROW(W630))*((R630=0)*($R$6:$R$1560&gt;0)+(R630&gt;0)*($R$6:$R$1560=0)))&gt;0,"SALONES UNIDOS",IF(SUMPRODUCT((W630=$W$6:$W$1560)*(AH630=$AH$6:$AH$1560)*((AN630&lt;$AO$6:$AO$1560)*(AO630&gt;$AN$6:$AN$1560))*(ROW($W$6:$W$1560)&lt;&gt;ROW(W630)))&gt;0,"CRUZADO","Sin cruce")))</f>
        <v>Sin cruce</v>
      </c>
      <c r="AQ630" s="792" t="str">
        <f t="shared" si="335"/>
        <v>DE2PRINCIPALD</v>
      </c>
      <c r="AR630" s="792" t="str" cm="1">
        <f t="array" ref="AR630">IF(AQ630="","",IF(SUMPRODUCT((AQ630=$AQ$6:$AQ$1560)*(AH630=$AH$6:$AH$1560)*(AN630=$AN$6:$AN$1560)*(AO630=$AO$6:$AO$1560)*(ROW($AQ$6:$AQ$1560)&lt;&gt;ROW(AQ630))*((R630=0)*($R$6:$R$1560&gt;0)+(R630&gt;0)*($R$6:$R$1560=0)))&gt;0,"SALONES UNIDOS",IF(SUMPRODUCT((AQ630=$AQ$6:$AQ$1560)*(AH630=$AH$6:$AH$1560)*((AN630&lt;$AO$6:$AO$1560)*(AO630&gt;$AN$6:$AN$1560))*(ROW($AQ$6:$AQ$1560)&lt;&gt;ROW(AQ630)))&gt;0,"CRUZADO","Sin cruce")))</f>
        <v>Sin cruce</v>
      </c>
    </row>
    <row r="631" spans="3:44" s="8" customFormat="1" ht="18.75" customHeight="1">
      <c r="C631" s="12" t="s">
        <v>1081</v>
      </c>
      <c r="D631" s="795" t="s">
        <v>51</v>
      </c>
      <c r="E631" s="795">
        <v>20251</v>
      </c>
      <c r="F631" s="12" t="s">
        <v>23</v>
      </c>
      <c r="G631" s="12" t="s">
        <v>20</v>
      </c>
      <c r="H631" s="12" t="s">
        <v>30</v>
      </c>
      <c r="I631" s="12">
        <v>2</v>
      </c>
      <c r="J631" s="12" t="s">
        <v>41</v>
      </c>
      <c r="K631" s="790" t="s">
        <v>1620</v>
      </c>
      <c r="L631" s="491" t="s">
        <v>1202</v>
      </c>
      <c r="M631" s="789" t="s">
        <v>1127</v>
      </c>
      <c r="N631" s="789" t="s">
        <v>1086</v>
      </c>
      <c r="O631" s="12" t="s">
        <v>1617</v>
      </c>
      <c r="P631" s="31">
        <v>3</v>
      </c>
      <c r="Q631" s="31">
        <v>2</v>
      </c>
      <c r="R631" s="262">
        <v>5</v>
      </c>
      <c r="S631" s="31">
        <v>4</v>
      </c>
      <c r="T631" s="181"/>
      <c r="U631" s="31">
        <v>40</v>
      </c>
      <c r="V631" s="31">
        <f>IF(W631="","",IFERROR(INDEX(Docentes!C:C,MATCH(W631,Docentes!D:D,0)),"NUEVO"))</f>
        <v>40105460</v>
      </c>
      <c r="W631" s="693" t="s">
        <v>972</v>
      </c>
      <c r="X631" s="265" t="s">
        <v>167</v>
      </c>
      <c r="Y631" s="789" t="s">
        <v>1088</v>
      </c>
      <c r="Z631" s="789" t="s">
        <v>1089</v>
      </c>
      <c r="AA631" s="789"/>
      <c r="AB631" s="789" t="s">
        <v>1092</v>
      </c>
      <c r="AC631" s="789"/>
      <c r="AD631" s="31"/>
      <c r="AE631" s="789"/>
      <c r="AF631" s="789" t="s">
        <v>1088</v>
      </c>
      <c r="AG631" s="31" t="str">
        <f t="shared" si="331"/>
        <v>TP</v>
      </c>
      <c r="AH631" s="31">
        <v>3</v>
      </c>
      <c r="AI631" s="31">
        <v>18</v>
      </c>
      <c r="AJ631" s="31">
        <v>30</v>
      </c>
      <c r="AK631" s="31">
        <v>22</v>
      </c>
      <c r="AL631" s="31">
        <v>40</v>
      </c>
      <c r="AM631" s="31">
        <f t="shared" si="332"/>
        <v>4.9999999999999982</v>
      </c>
      <c r="AN631" s="792">
        <f t="shared" si="333"/>
        <v>0.77083333333333337</v>
      </c>
      <c r="AO631" s="792">
        <f t="shared" si="334"/>
        <v>0.94444444444444442</v>
      </c>
      <c r="AP631" s="31" t="str" cm="1">
        <f t="array" ref="AP631">IF(W631="","",IF(SUMPRODUCT((W631=$W$6:$W$1560)*(AH631=$AH$6:$AH$1560)*(AN631=$AN$6:$AN$1560)*(AO631=$AO$6:$AO$1560)*(ROW($W$6:$W$1560)&lt;&gt;ROW(W631))*((R631=0)*($R$6:$R$1560&gt;0)+(R631&gt;0)*($R$6:$R$1560=0)))&gt;0,"SALONES UNIDOS",IF(SUMPRODUCT((W631=$W$6:$W$1560)*(AH631=$AH$6:$AH$1560)*((AN631&lt;$AO$6:$AO$1560)*(AO631&gt;$AN$6:$AN$1560))*(ROW($W$6:$W$1560)&lt;&gt;ROW(W631)))&gt;0,"CRUZADO","Sin cruce")))</f>
        <v>Sin cruce</v>
      </c>
      <c r="AQ631" s="792" t="str">
        <f t="shared" si="335"/>
        <v>DE2PRINCIPALD</v>
      </c>
      <c r="AR631" s="792" t="str" cm="1">
        <f t="array" ref="AR631">IF(AQ631="","",IF(SUMPRODUCT((AQ631=$AQ$6:$AQ$1560)*(AH631=$AH$6:$AH$1560)*(AN631=$AN$6:$AN$1560)*(AO631=$AO$6:$AO$1560)*(ROW($AQ$6:$AQ$1560)&lt;&gt;ROW(AQ631))*((R631=0)*($R$6:$R$1560&gt;0)+(R631&gt;0)*($R$6:$R$1560=0)))&gt;0,"SALONES UNIDOS",IF(SUMPRODUCT((AQ631=$AQ$6:$AQ$1560)*(AH631=$AH$6:$AH$1560)*((AN631&lt;$AO$6:$AO$1560)*(AO631&gt;$AN$6:$AN$1560))*(ROW($AQ$6:$AQ$1560)&lt;&gt;ROW(AQ631)))&gt;0,"CRUZADO","Sin cruce")))</f>
        <v>Sin cruce</v>
      </c>
    </row>
    <row r="632" spans="3:44" s="8" customFormat="1" ht="18.75" customHeight="1">
      <c r="C632" s="12" t="s">
        <v>1081</v>
      </c>
      <c r="D632" s="795" t="s">
        <v>51</v>
      </c>
      <c r="E632" s="795">
        <v>20251</v>
      </c>
      <c r="F632" s="11" t="s">
        <v>23</v>
      </c>
      <c r="G632" s="11" t="s">
        <v>20</v>
      </c>
      <c r="H632" s="11" t="s">
        <v>30</v>
      </c>
      <c r="I632" s="11">
        <v>2</v>
      </c>
      <c r="J632" s="11" t="s">
        <v>41</v>
      </c>
      <c r="K632" s="790" t="s">
        <v>1621</v>
      </c>
      <c r="L632" s="491" t="s">
        <v>1204</v>
      </c>
      <c r="M632" s="789" t="s">
        <v>1127</v>
      </c>
      <c r="N632" s="789" t="s">
        <v>1086</v>
      </c>
      <c r="O632" s="12" t="s">
        <v>1617</v>
      </c>
      <c r="P632" s="31">
        <v>3</v>
      </c>
      <c r="Q632" s="31">
        <v>2</v>
      </c>
      <c r="R632" s="262">
        <v>5</v>
      </c>
      <c r="S632" s="31">
        <v>4</v>
      </c>
      <c r="T632" s="181"/>
      <c r="U632" s="31">
        <v>40</v>
      </c>
      <c r="V632" s="31">
        <f>IF(W632="","",IFERROR(INDEX(Docentes!C:C,MATCH(W632,Docentes!D:D,0)),"NUEVO"))</f>
        <v>43660977</v>
      </c>
      <c r="W632" s="709" t="s">
        <v>651</v>
      </c>
      <c r="X632" s="274" t="s">
        <v>167</v>
      </c>
      <c r="Y632" s="31" t="s">
        <v>1088</v>
      </c>
      <c r="Z632" s="789" t="s">
        <v>1089</v>
      </c>
      <c r="AA632" s="789"/>
      <c r="AB632" s="789" t="s">
        <v>1092</v>
      </c>
      <c r="AC632" s="789"/>
      <c r="AD632" s="31"/>
      <c r="AE632" s="789"/>
      <c r="AF632" s="789" t="s">
        <v>1088</v>
      </c>
      <c r="AG632" s="31" t="str">
        <f t="shared" si="331"/>
        <v>TP</v>
      </c>
      <c r="AH632" s="31">
        <v>2</v>
      </c>
      <c r="AI632" s="31">
        <v>18</v>
      </c>
      <c r="AJ632" s="31">
        <v>30</v>
      </c>
      <c r="AK632" s="31">
        <v>22</v>
      </c>
      <c r="AL632" s="31">
        <v>40</v>
      </c>
      <c r="AM632" s="31">
        <f t="shared" si="332"/>
        <v>4.9999999999999982</v>
      </c>
      <c r="AN632" s="792">
        <f t="shared" si="333"/>
        <v>0.77083333333333337</v>
      </c>
      <c r="AO632" s="792">
        <f t="shared" si="334"/>
        <v>0.94444444444444442</v>
      </c>
      <c r="AP632" s="31" t="str" cm="1">
        <f t="array" ref="AP632">IF(W632="","",IF(SUMPRODUCT((W632=$W$6:$W$1560)*(AH632=$AH$6:$AH$1560)*(AN632=$AN$6:$AN$1560)*(AO632=$AO$6:$AO$1560)*(ROW($W$6:$W$1560)&lt;&gt;ROW(W632))*((R632=0)*($R$6:$R$1560&gt;0)+(R632&gt;0)*($R$6:$R$1560=0)))&gt;0,"SALONES UNIDOS",IF(SUMPRODUCT((W632=$W$6:$W$1560)*(AH632=$AH$6:$AH$1560)*((AN632&lt;$AO$6:$AO$1560)*(AO632&gt;$AN$6:$AN$1560))*(ROW($W$6:$W$1560)&lt;&gt;ROW(W632)))&gt;0,"CRUZADO","Sin cruce")))</f>
        <v>Sin cruce</v>
      </c>
      <c r="AQ632" s="792" t="str">
        <f t="shared" si="335"/>
        <v>DE2PRINCIPALD</v>
      </c>
      <c r="AR632" s="792" t="str" cm="1">
        <f t="array" ref="AR632">IF(AQ632="","",IF(SUMPRODUCT((AQ632=$AQ$6:$AQ$1560)*(AH632=$AH$6:$AH$1560)*(AN632=$AN$6:$AN$1560)*(AO632=$AO$6:$AO$1560)*(ROW($AQ$6:$AQ$1560)&lt;&gt;ROW(AQ632))*((R632=0)*($R$6:$R$1560&gt;0)+(R632&gt;0)*($R$6:$R$1560=0)))&gt;0,"SALONES UNIDOS",IF(SUMPRODUCT((AQ632=$AQ$6:$AQ$1560)*(AH632=$AH$6:$AH$1560)*((AN632&lt;$AO$6:$AO$1560)*(AO632&gt;$AN$6:$AN$1560))*(ROW($AQ$6:$AQ$1560)&lt;&gt;ROW(AQ632)))&gt;0,"CRUZADO","Sin cruce")))</f>
        <v>Sin cruce</v>
      </c>
    </row>
    <row r="633" spans="3:44" s="8" customFormat="1" ht="18.75" customHeight="1">
      <c r="C633" s="12" t="s">
        <v>1081</v>
      </c>
      <c r="D633" s="795" t="s">
        <v>51</v>
      </c>
      <c r="E633" s="795">
        <v>20251</v>
      </c>
      <c r="F633" s="12" t="s">
        <v>23</v>
      </c>
      <c r="G633" s="12" t="s">
        <v>20</v>
      </c>
      <c r="H633" s="12" t="s">
        <v>30</v>
      </c>
      <c r="I633" s="12">
        <v>2</v>
      </c>
      <c r="J633" s="12" t="s">
        <v>41</v>
      </c>
      <c r="K633" s="790" t="s">
        <v>1622</v>
      </c>
      <c r="L633" s="491" t="s">
        <v>1206</v>
      </c>
      <c r="M633" s="789" t="s">
        <v>1127</v>
      </c>
      <c r="N633" s="789" t="s">
        <v>1086</v>
      </c>
      <c r="O633" s="12" t="s">
        <v>1617</v>
      </c>
      <c r="P633" s="31">
        <v>2</v>
      </c>
      <c r="Q633" s="31">
        <v>2</v>
      </c>
      <c r="R633" s="262">
        <v>4</v>
      </c>
      <c r="S633" s="31">
        <v>3</v>
      </c>
      <c r="T633" s="181"/>
      <c r="U633" s="31">
        <v>40</v>
      </c>
      <c r="V633" s="31">
        <f>IF(W633="","",IFERROR(INDEX(Docentes!C:C,MATCH(W633,Docentes!D:D,0)),"NUEVO"))</f>
        <v>71431209</v>
      </c>
      <c r="W633" s="9" t="s">
        <v>187</v>
      </c>
      <c r="X633" s="265" t="s">
        <v>167</v>
      </c>
      <c r="Y633" s="789" t="s">
        <v>1088</v>
      </c>
      <c r="Z633" s="789" t="s">
        <v>1089</v>
      </c>
      <c r="AA633" s="789"/>
      <c r="AB633" s="789" t="s">
        <v>1092</v>
      </c>
      <c r="AC633" s="789"/>
      <c r="AD633" s="31"/>
      <c r="AE633" s="789"/>
      <c r="AF633" s="789" t="s">
        <v>1088</v>
      </c>
      <c r="AG633" s="31" t="str">
        <f t="shared" si="331"/>
        <v>TP</v>
      </c>
      <c r="AH633" s="31">
        <v>6</v>
      </c>
      <c r="AI633" s="31">
        <v>18</v>
      </c>
      <c r="AJ633" s="31">
        <v>30</v>
      </c>
      <c r="AK633" s="31">
        <v>21</v>
      </c>
      <c r="AL633" s="31">
        <v>50</v>
      </c>
      <c r="AM633" s="31">
        <f t="shared" si="332"/>
        <v>3.9999999999999987</v>
      </c>
      <c r="AN633" s="792">
        <f t="shared" si="333"/>
        <v>0.77083333333333337</v>
      </c>
      <c r="AO633" s="792">
        <f t="shared" si="334"/>
        <v>0.90972222222222221</v>
      </c>
      <c r="AP633" s="31" t="str" cm="1">
        <f t="array" ref="AP633">IF(W633="","",IF(SUMPRODUCT((W633=$W$6:$W$1560)*(AH633=$AH$6:$AH$1560)*(AN633=$AN$6:$AN$1560)*(AO633=$AO$6:$AO$1560)*(ROW($W$6:$W$1560)&lt;&gt;ROW(W633))*((R633=0)*($R$6:$R$1560&gt;0)+(R633&gt;0)*($R$6:$R$1560=0)))&gt;0,"SALONES UNIDOS",IF(SUMPRODUCT((W633=$W$6:$W$1560)*(AH633=$AH$6:$AH$1560)*((AN633&lt;$AO$6:$AO$1560)*(AO633&gt;$AN$6:$AN$1560))*(ROW($W$6:$W$1560)&lt;&gt;ROW(W633)))&gt;0,"CRUZADO","Sin cruce")))</f>
        <v>Sin cruce</v>
      </c>
      <c r="AQ633" s="792" t="str">
        <f t="shared" si="335"/>
        <v>DE2PRINCIPALD</v>
      </c>
      <c r="AR633" s="792" t="str" cm="1">
        <f t="array" ref="AR633">IF(AQ633="","",IF(SUMPRODUCT((AQ633=$AQ$6:$AQ$1560)*(AH633=$AH$6:$AH$1560)*(AN633=$AN$6:$AN$1560)*(AO633=$AO$6:$AO$1560)*(ROW($AQ$6:$AQ$1560)&lt;&gt;ROW(AQ633))*((R633=0)*($R$6:$R$1560&gt;0)+(R633&gt;0)*($R$6:$R$1560=0)))&gt;0,"SALONES UNIDOS",IF(SUMPRODUCT((AQ633=$AQ$6:$AQ$1560)*(AH633=$AH$6:$AH$1560)*((AN633&lt;$AO$6:$AO$1560)*(AO633&gt;$AN$6:$AN$1560))*(ROW($AQ$6:$AQ$1560)&lt;&gt;ROW(AQ633)))&gt;0,"CRUZADO","Sin cruce")))</f>
        <v>Sin cruce</v>
      </c>
    </row>
    <row r="634" spans="3:44" s="8" customFormat="1" ht="18.75" hidden="1" customHeight="1">
      <c r="C634" s="12" t="s">
        <v>1081</v>
      </c>
      <c r="D634" s="795" t="s">
        <v>781</v>
      </c>
      <c r="E634" s="795">
        <v>20261</v>
      </c>
      <c r="F634" s="796" t="s">
        <v>23</v>
      </c>
      <c r="G634" s="796" t="s">
        <v>20</v>
      </c>
      <c r="H634" s="796" t="s">
        <v>30</v>
      </c>
      <c r="I634" s="796">
        <v>3</v>
      </c>
      <c r="J634" s="796" t="s">
        <v>16</v>
      </c>
      <c r="K634" s="797" t="s">
        <v>1207</v>
      </c>
      <c r="L634" s="798" t="s">
        <v>1208</v>
      </c>
      <c r="M634" s="795" t="s">
        <v>1101</v>
      </c>
      <c r="N634" s="795" t="s">
        <v>1086</v>
      </c>
      <c r="O634" s="796" t="s">
        <v>731</v>
      </c>
      <c r="P634" s="795">
        <v>2</v>
      </c>
      <c r="Q634" s="795">
        <v>2</v>
      </c>
      <c r="R634" s="799">
        <v>4</v>
      </c>
      <c r="S634" s="795">
        <v>3</v>
      </c>
      <c r="T634" s="181"/>
      <c r="U634" s="31">
        <v>22</v>
      </c>
      <c r="V634" s="31">
        <f>IF(W634="","",IFERROR(INDEX(Docentes!C:C,MATCH(W634,Docentes!D:D,0)),"NUEVO"))</f>
        <v>21881487</v>
      </c>
      <c r="W634" s="904" t="s">
        <v>446</v>
      </c>
      <c r="X634" s="800" t="s">
        <v>168</v>
      </c>
      <c r="Y634" s="795" t="s">
        <v>1242</v>
      </c>
      <c r="Z634" s="795" t="s">
        <v>1089</v>
      </c>
      <c r="AA634" s="795" t="s">
        <v>16</v>
      </c>
      <c r="AB634" s="795" t="s">
        <v>1516</v>
      </c>
      <c r="AC634" s="795">
        <v>39</v>
      </c>
      <c r="AD634" s="795"/>
      <c r="AE634" s="795"/>
      <c r="AF634" s="795" t="s">
        <v>1242</v>
      </c>
      <c r="AG634" s="31" t="str">
        <f t="shared" si="331"/>
        <v>TP</v>
      </c>
      <c r="AH634" s="795">
        <v>3</v>
      </c>
      <c r="AI634" s="795">
        <v>7</v>
      </c>
      <c r="AJ634" s="795">
        <v>40</v>
      </c>
      <c r="AK634" s="795">
        <v>11</v>
      </c>
      <c r="AL634" s="795">
        <v>0</v>
      </c>
      <c r="AM634" s="31">
        <f t="shared" si="332"/>
        <v>3.9999999999999987</v>
      </c>
      <c r="AN634" s="792">
        <f t="shared" si="333"/>
        <v>0.31944444444444448</v>
      </c>
      <c r="AO634" s="792">
        <f t="shared" si="334"/>
        <v>0.45833333333333331</v>
      </c>
      <c r="AP634" s="31" t="str" cm="1">
        <f t="array" ref="AP634">IF(W634="","",IF(SUMPRODUCT((W634=$W$6:$W$1560)*(AH634=$AH$6:$AH$1560)*(AN634=$AN$6:$AN$1560)*(AO634=$AO$6:$AO$1560)*(ROW($W$6:$W$1560)&lt;&gt;ROW(W634))*((R634=0)*($R$6:$R$1560&gt;0)+(R634&gt;0)*($R$6:$R$1560=0)))&gt;0,"SALONES UNIDOS",IF(SUMPRODUCT((W634=$W$6:$W$1560)*(AH634=$AH$6:$AH$1560)*((AN634&lt;$AO$6:$AO$1560)*(AO634&gt;$AN$6:$AN$1560))*(ROW($W$6:$W$1560)&lt;&gt;ROW(W634)))&gt;0,"CRUZADO","Sin cruce")))</f>
        <v>Sin cruce</v>
      </c>
      <c r="AQ634" s="792" t="str">
        <f t="shared" si="335"/>
        <v>DE3PRINCIPALA</v>
      </c>
      <c r="AR634" s="792" t="str" cm="1">
        <f t="array" ref="AR634">IF(AQ634="","",IF(SUMPRODUCT((AQ634=$AQ$6:$AQ$1560)*(AH634=$AH$6:$AH$1560)*(AN634=$AN$6:$AN$1560)*(AO634=$AO$6:$AO$1560)*(ROW($AQ$6:$AQ$1560)&lt;&gt;ROW(AQ634))*((R634=0)*($R$6:$R$1560&gt;0)+(R634&gt;0)*($R$6:$R$1560=0)))&gt;0,"SALONES UNIDOS",IF(SUMPRODUCT((AQ634=$AQ$6:$AQ$1560)*(AH634=$AH$6:$AH$1560)*((AN634&lt;$AO$6:$AO$1560)*(AO634&gt;$AN$6:$AN$1560))*(ROW($AQ$6:$AQ$1560)&lt;&gt;ROW(AQ634)))&gt;0,"CRUZADO","Sin cruce")))</f>
        <v>Sin cruce</v>
      </c>
    </row>
    <row r="635" spans="3:44" s="8" customFormat="1" ht="18.75" hidden="1" customHeight="1">
      <c r="C635" s="12" t="s">
        <v>1081</v>
      </c>
      <c r="D635" s="795" t="s">
        <v>781</v>
      </c>
      <c r="E635" s="795">
        <v>20261</v>
      </c>
      <c r="F635" s="796" t="s">
        <v>23</v>
      </c>
      <c r="G635" s="796" t="s">
        <v>20</v>
      </c>
      <c r="H635" s="796" t="s">
        <v>30</v>
      </c>
      <c r="I635" s="796">
        <v>3</v>
      </c>
      <c r="J635" s="796" t="s">
        <v>16</v>
      </c>
      <c r="K635" s="797" t="s">
        <v>1210</v>
      </c>
      <c r="L635" s="798" t="s">
        <v>1211</v>
      </c>
      <c r="M635" s="795" t="s">
        <v>1101</v>
      </c>
      <c r="N635" s="795" t="s">
        <v>1086</v>
      </c>
      <c r="O635" s="796" t="s">
        <v>731</v>
      </c>
      <c r="P635" s="795">
        <v>2</v>
      </c>
      <c r="Q635" s="795">
        <v>0</v>
      </c>
      <c r="R635" s="799">
        <v>2</v>
      </c>
      <c r="S635" s="795">
        <v>3</v>
      </c>
      <c r="T635" s="181"/>
      <c r="U635" s="31">
        <v>22</v>
      </c>
      <c r="V635" s="31">
        <f>IF(W635="","",IFERROR(INDEX(Docentes!C:C,MATCH(W635,Docentes!D:D,0)),"NUEVO"))</f>
        <v>43437121</v>
      </c>
      <c r="W635" s="904" t="s">
        <v>298</v>
      </c>
      <c r="X635" s="800" t="s">
        <v>168</v>
      </c>
      <c r="Y635" s="795" t="s">
        <v>1242</v>
      </c>
      <c r="Z635" s="795" t="s">
        <v>1089</v>
      </c>
      <c r="AA635" s="795" t="s">
        <v>26</v>
      </c>
      <c r="AB635" s="795" t="s">
        <v>1606</v>
      </c>
      <c r="AC635" s="795">
        <v>40</v>
      </c>
      <c r="AD635" s="789"/>
      <c r="AE635" s="795"/>
      <c r="AF635" s="795" t="s">
        <v>1242</v>
      </c>
      <c r="AG635" s="31" t="str">
        <f t="shared" ref="AG635" si="386">IF(AND(P635&gt;0,Q635&gt;0),"TP",IF(AND(P635&gt;0,Q635=0),"T","P"))</f>
        <v>T</v>
      </c>
      <c r="AH635" s="795">
        <v>5</v>
      </c>
      <c r="AI635" s="795">
        <v>7</v>
      </c>
      <c r="AJ635" s="795">
        <v>40</v>
      </c>
      <c r="AK635" s="795">
        <v>9</v>
      </c>
      <c r="AL635" s="795">
        <v>20</v>
      </c>
      <c r="AM635" s="31">
        <f t="shared" ref="AM635" si="387">IF(R635=0,0,IF(AI635="",R635,IF(X635="HIBRIDO VIRTUAL",0,((((AK635/24)+(AL635/1440))-((AI635/24)+(AJ635/1440)))*1440/50))))</f>
        <v>1.9999999999999993</v>
      </c>
      <c r="AN635" s="792">
        <f t="shared" ref="AN635" si="388">AI635/24+AJ635/1440</f>
        <v>0.31944444444444448</v>
      </c>
      <c r="AO635" s="792">
        <f t="shared" ref="AO635" si="389">AK635/24+AL635/1440</f>
        <v>0.3888888888888889</v>
      </c>
      <c r="AP635" s="31" t="str" cm="1">
        <f t="array" ref="AP635">IF(W635="","",IF(SUMPRODUCT((W635=$W$6:$W$1560)*(AH635=$AH$6:$AH$1560)*(AN635=$AN$6:$AN$1560)*(AO635=$AO$6:$AO$1560)*(ROW($W$6:$W$1560)&lt;&gt;ROW(W635))*((R635=0)*($R$6:$R$1560&gt;0)+(R635&gt;0)*($R$6:$R$1560=0)))&gt;0,"SALONES UNIDOS",IF(SUMPRODUCT((W635=$W$6:$W$1560)*(AH635=$AH$6:$AH$1560)*((AN635&lt;$AO$6:$AO$1560)*(AO635&gt;$AN$6:$AN$1560))*(ROW($W$6:$W$1560)&lt;&gt;ROW(W635)))&gt;0,"CRUZADO","Sin cruce")))</f>
        <v>Sin cruce</v>
      </c>
      <c r="AQ635" s="792" t="str">
        <f t="shared" ref="AQ635" si="390">TRIM(CONCATENATE(H635,I635,F635,J635))</f>
        <v>DE3PRINCIPALA</v>
      </c>
      <c r="AR635" s="792" t="str" cm="1">
        <f t="array" ref="AR635">IF(AQ635="","",IF(SUMPRODUCT((AQ635=$AQ$6:$AQ$1560)*(AH635=$AH$6:$AH$1560)*(AN635=$AN$6:$AN$1560)*(AO635=$AO$6:$AO$1560)*(ROW($AQ$6:$AQ$1560)&lt;&gt;ROW(AQ635))*((R635=0)*($R$6:$R$1560&gt;0)+(R635&gt;0)*($R$6:$R$1560=0)))&gt;0,"SALONES UNIDOS",IF(SUMPRODUCT((AQ635=$AQ$6:$AQ$1560)*(AH635=$AH$6:$AH$1560)*((AN635&lt;$AO$6:$AO$1560)*(AO635&gt;$AN$6:$AN$1560))*(ROW($AQ$6:$AQ$1560)&lt;&gt;ROW(AQ635)))&gt;0,"CRUZADO","Sin cruce")))</f>
        <v>Sin cruce</v>
      </c>
    </row>
    <row r="636" spans="3:44" s="8" customFormat="1" ht="18.75" hidden="1" customHeight="1">
      <c r="C636" s="12" t="s">
        <v>1081</v>
      </c>
      <c r="D636" s="795" t="s">
        <v>781</v>
      </c>
      <c r="E636" s="795">
        <v>20261</v>
      </c>
      <c r="F636" s="796" t="s">
        <v>23</v>
      </c>
      <c r="G636" s="796" t="s">
        <v>20</v>
      </c>
      <c r="H636" s="796" t="s">
        <v>30</v>
      </c>
      <c r="I636" s="796">
        <v>3</v>
      </c>
      <c r="J636" s="796" t="s">
        <v>16</v>
      </c>
      <c r="K636" s="797" t="s">
        <v>1210</v>
      </c>
      <c r="L636" s="798" t="s">
        <v>1211</v>
      </c>
      <c r="M636" s="795" t="s">
        <v>1101</v>
      </c>
      <c r="N636" s="795" t="s">
        <v>1086</v>
      </c>
      <c r="O636" s="796" t="s">
        <v>731</v>
      </c>
      <c r="P636" s="795">
        <v>0</v>
      </c>
      <c r="Q636" s="795">
        <v>2</v>
      </c>
      <c r="R636" s="799">
        <v>2</v>
      </c>
      <c r="S636" s="795">
        <v>3</v>
      </c>
      <c r="T636" s="181"/>
      <c r="U636" s="31">
        <v>22</v>
      </c>
      <c r="V636" s="31">
        <f>IF(W636="","",IFERROR(INDEX(Docentes!C:C,MATCH(W636,Docentes!D:D,0)),"NUEVO"))</f>
        <v>43437121</v>
      </c>
      <c r="W636" s="904" t="s">
        <v>298</v>
      </c>
      <c r="X636" s="800" t="s">
        <v>168</v>
      </c>
      <c r="Y636" s="795" t="s">
        <v>1242</v>
      </c>
      <c r="Z636" s="795" t="s">
        <v>1089</v>
      </c>
      <c r="AA636" s="795"/>
      <c r="AB636" s="795"/>
      <c r="AC636" s="795"/>
      <c r="AD636" s="789" t="s">
        <v>1212</v>
      </c>
      <c r="AE636" s="795">
        <v>24</v>
      </c>
      <c r="AF636" s="795" t="s">
        <v>1242</v>
      </c>
      <c r="AG636" s="31" t="str">
        <f t="shared" si="331"/>
        <v>P</v>
      </c>
      <c r="AH636" s="795">
        <v>5</v>
      </c>
      <c r="AI636" s="795">
        <v>9</v>
      </c>
      <c r="AJ636" s="795">
        <v>20</v>
      </c>
      <c r="AK636" s="795">
        <v>11</v>
      </c>
      <c r="AL636" s="795">
        <v>0</v>
      </c>
      <c r="AM636" s="31">
        <f t="shared" si="332"/>
        <v>1.9999999999999993</v>
      </c>
      <c r="AN636" s="792">
        <f t="shared" si="333"/>
        <v>0.3888888888888889</v>
      </c>
      <c r="AO636" s="792">
        <f t="shared" si="334"/>
        <v>0.45833333333333331</v>
      </c>
      <c r="AP636" s="31" t="str" cm="1">
        <f t="array" ref="AP636">IF(W636="","",IF(SUMPRODUCT((W636=$W$6:$W$1560)*(AH636=$AH$6:$AH$1560)*(AN636=$AN$6:$AN$1560)*(AO636=$AO$6:$AO$1560)*(ROW($W$6:$W$1560)&lt;&gt;ROW(W636))*((R636=0)*($R$6:$R$1560&gt;0)+(R636&gt;0)*($R$6:$R$1560=0)))&gt;0,"SALONES UNIDOS",IF(SUMPRODUCT((W636=$W$6:$W$1560)*(AH636=$AH$6:$AH$1560)*((AN636&lt;$AO$6:$AO$1560)*(AO636&gt;$AN$6:$AN$1560))*(ROW($W$6:$W$1560)&lt;&gt;ROW(W636)))&gt;0,"CRUZADO","Sin cruce")))</f>
        <v>Sin cruce</v>
      </c>
      <c r="AQ636" s="792" t="str">
        <f t="shared" si="335"/>
        <v>DE3PRINCIPALA</v>
      </c>
      <c r="AR636" s="792" t="str" cm="1">
        <f t="array" ref="AR636">IF(AQ636="","",IF(SUMPRODUCT((AQ636=$AQ$6:$AQ$1560)*(AH636=$AH$6:$AH$1560)*(AN636=$AN$6:$AN$1560)*(AO636=$AO$6:$AO$1560)*(ROW($AQ$6:$AQ$1560)&lt;&gt;ROW(AQ636))*((R636=0)*($R$6:$R$1560&gt;0)+(R636&gt;0)*($R$6:$R$1560=0)))&gt;0,"SALONES UNIDOS",IF(SUMPRODUCT((AQ636=$AQ$6:$AQ$1560)*(AH636=$AH$6:$AH$1560)*((AN636&lt;$AO$6:$AO$1560)*(AO636&gt;$AN$6:$AN$1560))*(ROW($AQ$6:$AQ$1560)&lt;&gt;ROW(AQ636)))&gt;0,"CRUZADO","Sin cruce")))</f>
        <v>Sin cruce</v>
      </c>
    </row>
    <row r="637" spans="3:44" s="8" customFormat="1" ht="18.75" hidden="1" customHeight="1">
      <c r="C637" s="12" t="s">
        <v>1081</v>
      </c>
      <c r="D637" s="795" t="s">
        <v>781</v>
      </c>
      <c r="E637" s="795">
        <v>20261</v>
      </c>
      <c r="F637" s="796" t="s">
        <v>23</v>
      </c>
      <c r="G637" s="796" t="s">
        <v>20</v>
      </c>
      <c r="H637" s="796" t="s">
        <v>30</v>
      </c>
      <c r="I637" s="796">
        <v>3</v>
      </c>
      <c r="J637" s="796" t="s">
        <v>16</v>
      </c>
      <c r="K637" s="797" t="s">
        <v>1213</v>
      </c>
      <c r="L637" s="798" t="s">
        <v>1214</v>
      </c>
      <c r="M637" s="795" t="s">
        <v>1101</v>
      </c>
      <c r="N637" s="795" t="s">
        <v>1086</v>
      </c>
      <c r="O637" s="796" t="s">
        <v>769</v>
      </c>
      <c r="P637" s="795">
        <v>3</v>
      </c>
      <c r="Q637" s="795">
        <v>0</v>
      </c>
      <c r="R637" s="799">
        <v>3</v>
      </c>
      <c r="S637" s="795">
        <v>3</v>
      </c>
      <c r="T637" s="181"/>
      <c r="U637" s="31">
        <v>22</v>
      </c>
      <c r="V637" s="31">
        <f>IF(W637="","",IFERROR(INDEX(Docentes!C:C,MATCH(W637,Docentes!D:D,0)),"NUEVO"))</f>
        <v>44579560</v>
      </c>
      <c r="W637" s="904" t="s">
        <v>226</v>
      </c>
      <c r="X637" s="800" t="s">
        <v>167</v>
      </c>
      <c r="Y637" s="795" t="s">
        <v>1242</v>
      </c>
      <c r="Z637" s="795" t="s">
        <v>1089</v>
      </c>
      <c r="AA637" s="795"/>
      <c r="AB637" s="795" t="s">
        <v>1092</v>
      </c>
      <c r="AC637" s="795"/>
      <c r="AD637" s="795"/>
      <c r="AE637" s="795"/>
      <c r="AF637" s="795" t="s">
        <v>1242</v>
      </c>
      <c r="AG637" s="31" t="str">
        <f t="shared" si="331"/>
        <v>T</v>
      </c>
      <c r="AH637" s="795">
        <v>2</v>
      </c>
      <c r="AI637" s="795">
        <v>11</v>
      </c>
      <c r="AJ637" s="795">
        <v>0</v>
      </c>
      <c r="AK637" s="795">
        <v>13</v>
      </c>
      <c r="AL637" s="795">
        <v>30</v>
      </c>
      <c r="AM637" s="31">
        <f t="shared" si="332"/>
        <v>3.0000000000000004</v>
      </c>
      <c r="AN637" s="792">
        <f t="shared" si="333"/>
        <v>0.45833333333333331</v>
      </c>
      <c r="AO637" s="792">
        <f t="shared" si="334"/>
        <v>0.5625</v>
      </c>
      <c r="AP637" s="31" t="str" cm="1">
        <f t="array" ref="AP637">IF(W637="","",IF(SUMPRODUCT((W637=$W$6:$W$1560)*(AH637=$AH$6:$AH$1560)*(AN637=$AN$6:$AN$1560)*(AO637=$AO$6:$AO$1560)*(ROW($W$6:$W$1560)&lt;&gt;ROW(W637))*((R637=0)*($R$6:$R$1560&gt;0)+(R637&gt;0)*($R$6:$R$1560=0)))&gt;0,"SALONES UNIDOS",IF(SUMPRODUCT((W637=$W$6:$W$1560)*(AH637=$AH$6:$AH$1560)*((AN637&lt;$AO$6:$AO$1560)*(AO637&gt;$AN$6:$AN$1560))*(ROW($W$6:$W$1560)&lt;&gt;ROW(W637)))&gt;0,"CRUZADO","Sin cruce")))</f>
        <v>Sin cruce</v>
      </c>
      <c r="AQ637" s="792" t="str">
        <f t="shared" si="335"/>
        <v>DE3PRINCIPALA</v>
      </c>
      <c r="AR637" s="792" t="str" cm="1">
        <f t="array" ref="AR637">IF(AQ637="","",IF(SUMPRODUCT((AQ637=$AQ$6:$AQ$1560)*(AH637=$AH$6:$AH$1560)*(AN637=$AN$6:$AN$1560)*(AO637=$AO$6:$AO$1560)*(ROW($AQ$6:$AQ$1560)&lt;&gt;ROW(AQ637))*((R637=0)*($R$6:$R$1560&gt;0)+(R637&gt;0)*($R$6:$R$1560=0)))&gt;0,"SALONES UNIDOS",IF(SUMPRODUCT((AQ637=$AQ$6:$AQ$1560)*(AH637=$AH$6:$AH$1560)*((AN637&lt;$AO$6:$AO$1560)*(AO637&gt;$AN$6:$AN$1560))*(ROW($AQ$6:$AQ$1560)&lt;&gt;ROW(AQ637)))&gt;0,"CRUZADO","Sin cruce")))</f>
        <v>Sin cruce</v>
      </c>
    </row>
    <row r="638" spans="3:44" s="8" customFormat="1" ht="18.75" hidden="1" customHeight="1">
      <c r="C638" s="12" t="s">
        <v>1081</v>
      </c>
      <c r="D638" s="795" t="s">
        <v>781</v>
      </c>
      <c r="E638" s="795">
        <v>20261</v>
      </c>
      <c r="F638" s="796" t="s">
        <v>23</v>
      </c>
      <c r="G638" s="796" t="s">
        <v>20</v>
      </c>
      <c r="H638" s="796" t="s">
        <v>30</v>
      </c>
      <c r="I638" s="796">
        <v>3</v>
      </c>
      <c r="J638" s="796" t="s">
        <v>16</v>
      </c>
      <c r="K638" s="797" t="s">
        <v>1215</v>
      </c>
      <c r="L638" s="798" t="s">
        <v>1216</v>
      </c>
      <c r="M638" s="795" t="s">
        <v>1101</v>
      </c>
      <c r="N638" s="795" t="s">
        <v>1086</v>
      </c>
      <c r="O638" s="796" t="s">
        <v>769</v>
      </c>
      <c r="P638" s="795">
        <v>3</v>
      </c>
      <c r="Q638" s="795">
        <v>0</v>
      </c>
      <c r="R638" s="799">
        <v>3</v>
      </c>
      <c r="S638" s="795">
        <v>3</v>
      </c>
      <c r="T638" s="181"/>
      <c r="U638" s="31">
        <v>22</v>
      </c>
      <c r="V638" s="31" t="str">
        <f>IF(W638="","",IFERROR(INDEX(Docentes!C:C,MATCH(W638,Docentes!D:D,0)),"NUEVO"))</f>
        <v> 21569287</v>
      </c>
      <c r="W638" s="693" t="s">
        <v>595</v>
      </c>
      <c r="X638" s="800" t="s">
        <v>167</v>
      </c>
      <c r="Y638" s="795" t="s">
        <v>1242</v>
      </c>
      <c r="Z638" s="795" t="s">
        <v>1089</v>
      </c>
      <c r="AA638" s="795"/>
      <c r="AB638" s="795" t="s">
        <v>1092</v>
      </c>
      <c r="AC638" s="795"/>
      <c r="AD638" s="795"/>
      <c r="AE638" s="795"/>
      <c r="AF638" s="795" t="s">
        <v>1242</v>
      </c>
      <c r="AG638" s="31" t="str">
        <f t="shared" si="331"/>
        <v>T</v>
      </c>
      <c r="AH638" s="795">
        <v>1</v>
      </c>
      <c r="AI638" s="795">
        <v>7</v>
      </c>
      <c r="AJ638" s="795">
        <v>40</v>
      </c>
      <c r="AK638" s="795">
        <v>10</v>
      </c>
      <c r="AL638" s="795">
        <v>10</v>
      </c>
      <c r="AM638" s="31">
        <f t="shared" si="332"/>
        <v>2.9999999999999987</v>
      </c>
      <c r="AN638" s="792">
        <f t="shared" si="333"/>
        <v>0.31944444444444448</v>
      </c>
      <c r="AO638" s="792">
        <f t="shared" si="334"/>
        <v>0.4236111111111111</v>
      </c>
      <c r="AP638" s="31" t="str" cm="1">
        <f t="array" ref="AP638">IF(W638="","",IF(SUMPRODUCT((W638=$W$6:$W$1560)*(AH638=$AH$6:$AH$1560)*(AN638=$AN$6:$AN$1560)*(AO638=$AO$6:$AO$1560)*(ROW($W$6:$W$1560)&lt;&gt;ROW(W638))*((R638=0)*($R$6:$R$1560&gt;0)+(R638&gt;0)*($R$6:$R$1560=0)))&gt;0,"SALONES UNIDOS",IF(SUMPRODUCT((W638=$W$6:$W$1560)*(AH638=$AH$6:$AH$1560)*((AN638&lt;$AO$6:$AO$1560)*(AO638&gt;$AN$6:$AN$1560))*(ROW($W$6:$W$1560)&lt;&gt;ROW(W638)))&gt;0,"CRUZADO","Sin cruce")))</f>
        <v>Sin cruce</v>
      </c>
      <c r="AQ638" s="792" t="str">
        <f t="shared" si="335"/>
        <v>DE3PRINCIPALA</v>
      </c>
      <c r="AR638" s="792" t="str" cm="1">
        <f t="array" ref="AR638">IF(AQ638="","",IF(SUMPRODUCT((AQ638=$AQ$6:$AQ$1560)*(AH638=$AH$6:$AH$1560)*(AN638=$AN$6:$AN$1560)*(AO638=$AO$6:$AO$1560)*(ROW($AQ$6:$AQ$1560)&lt;&gt;ROW(AQ638))*((R638=0)*($R$6:$R$1560&gt;0)+(R638&gt;0)*($R$6:$R$1560=0)))&gt;0,"SALONES UNIDOS",IF(SUMPRODUCT((AQ638=$AQ$6:$AQ$1560)*(AH638=$AH$6:$AH$1560)*((AN638&lt;$AO$6:$AO$1560)*(AO638&gt;$AN$6:$AN$1560))*(ROW($AQ$6:$AQ$1560)&lt;&gt;ROW(AQ638)))&gt;0,"CRUZADO","Sin cruce")))</f>
        <v>Sin cruce</v>
      </c>
    </row>
    <row r="639" spans="3:44" s="8" customFormat="1" ht="18.75" hidden="1" customHeight="1">
      <c r="C639" s="12" t="s">
        <v>1081</v>
      </c>
      <c r="D639" s="795" t="s">
        <v>781</v>
      </c>
      <c r="E639" s="795">
        <v>20261</v>
      </c>
      <c r="F639" s="796" t="s">
        <v>23</v>
      </c>
      <c r="G639" s="796" t="s">
        <v>20</v>
      </c>
      <c r="H639" s="796" t="s">
        <v>30</v>
      </c>
      <c r="I639" s="796">
        <v>3</v>
      </c>
      <c r="J639" s="796" t="s">
        <v>16</v>
      </c>
      <c r="K639" s="797" t="s">
        <v>1217</v>
      </c>
      <c r="L639" s="798" t="s">
        <v>1218</v>
      </c>
      <c r="M639" s="795" t="s">
        <v>1101</v>
      </c>
      <c r="N639" s="795" t="s">
        <v>1086</v>
      </c>
      <c r="O639" s="796" t="s">
        <v>731</v>
      </c>
      <c r="P639" s="795">
        <v>2</v>
      </c>
      <c r="Q639" s="795">
        <v>2</v>
      </c>
      <c r="R639" s="799">
        <v>4</v>
      </c>
      <c r="S639" s="795">
        <v>3</v>
      </c>
      <c r="T639" s="181"/>
      <c r="U639" s="31">
        <v>22</v>
      </c>
      <c r="V639" s="31">
        <f>IF(W639="","",IFERROR(INDEX(Docentes!C:C,MATCH(W639,Docentes!D:D,0)),"NUEVO"))</f>
        <v>46198443</v>
      </c>
      <c r="W639" s="904" t="s">
        <v>246</v>
      </c>
      <c r="X639" s="800" t="s">
        <v>168</v>
      </c>
      <c r="Y639" s="795" t="s">
        <v>1242</v>
      </c>
      <c r="Z639" s="795" t="s">
        <v>1089</v>
      </c>
      <c r="AA639" s="795" t="s">
        <v>26</v>
      </c>
      <c r="AB639" s="795" t="s">
        <v>1505</v>
      </c>
      <c r="AC639" s="795">
        <v>40</v>
      </c>
      <c r="AD639" s="795"/>
      <c r="AE639" s="795"/>
      <c r="AF639" s="795" t="s">
        <v>1242</v>
      </c>
      <c r="AG639" s="31" t="str">
        <f t="shared" ref="AG639:AG698" si="391">IF(AND(P639&gt;0,Q639&gt;0),"TP",IF(AND(P639&gt;0,Q639=0),"T","P"))</f>
        <v>TP</v>
      </c>
      <c r="AH639" s="795">
        <v>5</v>
      </c>
      <c r="AI639" s="795">
        <v>11</v>
      </c>
      <c r="AJ639" s="795">
        <v>50</v>
      </c>
      <c r="AK639" s="795">
        <v>15</v>
      </c>
      <c r="AL639" s="795">
        <v>10</v>
      </c>
      <c r="AM639" s="31">
        <f t="shared" si="332"/>
        <v>4</v>
      </c>
      <c r="AN639" s="792">
        <f t="shared" si="333"/>
        <v>0.49305555555555552</v>
      </c>
      <c r="AO639" s="792">
        <f t="shared" si="334"/>
        <v>0.63194444444444442</v>
      </c>
      <c r="AP639" s="31" t="str" cm="1">
        <f t="array" ref="AP639">IF(W639="","",IF(SUMPRODUCT((W639=$W$6:$W$1560)*(AH639=$AH$6:$AH$1560)*(AN639=$AN$6:$AN$1560)*(AO639=$AO$6:$AO$1560)*(ROW($W$6:$W$1560)&lt;&gt;ROW(W639))*((R639=0)*($R$6:$R$1560&gt;0)+(R639&gt;0)*($R$6:$R$1560=0)))&gt;0,"SALONES UNIDOS",IF(SUMPRODUCT((W639=$W$6:$W$1560)*(AH639=$AH$6:$AH$1560)*((AN639&lt;$AO$6:$AO$1560)*(AO639&gt;$AN$6:$AN$1560))*(ROW($W$6:$W$1560)&lt;&gt;ROW(W639)))&gt;0,"CRUZADO","Sin cruce")))</f>
        <v>Sin cruce</v>
      </c>
      <c r="AQ639" s="792" t="str">
        <f t="shared" si="335"/>
        <v>DE3PRINCIPALA</v>
      </c>
      <c r="AR639" s="792" t="str" cm="1">
        <f t="array" ref="AR639">IF(AQ639="","",IF(SUMPRODUCT((AQ639=$AQ$6:$AQ$1560)*(AH639=$AH$6:$AH$1560)*(AN639=$AN$6:$AN$1560)*(AO639=$AO$6:$AO$1560)*(ROW($AQ$6:$AQ$1560)&lt;&gt;ROW(AQ639))*((R639=0)*($R$6:$R$1560&gt;0)+(R639&gt;0)*($R$6:$R$1560=0)))&gt;0,"SALONES UNIDOS",IF(SUMPRODUCT((AQ639=$AQ$6:$AQ$1560)*(AH639=$AH$6:$AH$1560)*((AN639&lt;$AO$6:$AO$1560)*(AO639&gt;$AN$6:$AN$1560))*(ROW($AQ$6:$AQ$1560)&lt;&gt;ROW(AQ639)))&gt;0,"CRUZADO","Sin cruce")))</f>
        <v>Sin cruce</v>
      </c>
    </row>
    <row r="640" spans="3:44" s="8" customFormat="1" ht="18.75" hidden="1" customHeight="1">
      <c r="C640" s="12" t="s">
        <v>1081</v>
      </c>
      <c r="D640" s="795" t="s">
        <v>781</v>
      </c>
      <c r="E640" s="795">
        <v>20261</v>
      </c>
      <c r="F640" s="796" t="s">
        <v>23</v>
      </c>
      <c r="G640" s="796" t="s">
        <v>20</v>
      </c>
      <c r="H640" s="796" t="s">
        <v>30</v>
      </c>
      <c r="I640" s="796">
        <v>3</v>
      </c>
      <c r="J640" s="796" t="s">
        <v>16</v>
      </c>
      <c r="K640" s="797" t="s">
        <v>1219</v>
      </c>
      <c r="L640" s="798" t="s">
        <v>1220</v>
      </c>
      <c r="M640" s="795" t="s">
        <v>1085</v>
      </c>
      <c r="N640" s="795" t="s">
        <v>1086</v>
      </c>
      <c r="O640" s="796" t="s">
        <v>731</v>
      </c>
      <c r="P640" s="795">
        <v>2</v>
      </c>
      <c r="Q640" s="795">
        <v>0</v>
      </c>
      <c r="R640" s="799">
        <v>2</v>
      </c>
      <c r="S640" s="795">
        <v>3</v>
      </c>
      <c r="T640" s="181"/>
      <c r="U640" s="31">
        <v>22</v>
      </c>
      <c r="V640" s="31">
        <f>IF(W640="","",IFERROR(INDEX(Docentes!C:C,MATCH(W640,Docentes!D:D,0)),"NUEVO"))</f>
        <v>21563342</v>
      </c>
      <c r="W640" s="904" t="s">
        <v>454</v>
      </c>
      <c r="X640" s="800" t="s">
        <v>168</v>
      </c>
      <c r="Y640" s="795" t="s">
        <v>1242</v>
      </c>
      <c r="Z640" s="795" t="s">
        <v>1089</v>
      </c>
      <c r="AA640" s="795" t="s">
        <v>16</v>
      </c>
      <c r="AB640" s="795" t="s">
        <v>1516</v>
      </c>
      <c r="AC640" s="795">
        <v>39</v>
      </c>
      <c r="AD640" s="795"/>
      <c r="AE640" s="795"/>
      <c r="AF640" s="795" t="s">
        <v>1242</v>
      </c>
      <c r="AG640" s="31" t="str">
        <f t="shared" ref="AG640" si="392">IF(AND(P640&gt;0,Q640&gt;0),"TP",IF(AND(P640&gt;0,Q640=0),"T","P"))</f>
        <v>T</v>
      </c>
      <c r="AH640" s="795">
        <v>2</v>
      </c>
      <c r="AI640" s="795">
        <v>7</v>
      </c>
      <c r="AJ640" s="795">
        <v>40</v>
      </c>
      <c r="AK640" s="795">
        <v>9</v>
      </c>
      <c r="AL640" s="795">
        <v>20</v>
      </c>
      <c r="AM640" s="31">
        <f t="shared" ref="AM640" si="393">IF(R640=0,0,IF(AI640="",R640,IF(X640="HIBRIDO VIRTUAL",0,((((AK640/24)+(AL640/1440))-((AI640/24)+(AJ640/1440)))*1440/50))))</f>
        <v>1.9999999999999993</v>
      </c>
      <c r="AN640" s="792">
        <f t="shared" ref="AN640" si="394">AI640/24+AJ640/1440</f>
        <v>0.31944444444444448</v>
      </c>
      <c r="AO640" s="792">
        <f t="shared" ref="AO640" si="395">AK640/24+AL640/1440</f>
        <v>0.3888888888888889</v>
      </c>
      <c r="AP640" s="31" t="str" cm="1">
        <f t="array" ref="AP640">IF(W640="","",IF(SUMPRODUCT((W640=$W$6:$W$1560)*(AH640=$AH$6:$AH$1560)*(AN640=$AN$6:$AN$1560)*(AO640=$AO$6:$AO$1560)*(ROW($W$6:$W$1560)&lt;&gt;ROW(W640))*((R640=0)*($R$6:$R$1560&gt;0)+(R640&gt;0)*($R$6:$R$1560=0)))&gt;0,"SALONES UNIDOS",IF(SUMPRODUCT((W640=$W$6:$W$1560)*(AH640=$AH$6:$AH$1560)*((AN640&lt;$AO$6:$AO$1560)*(AO640&gt;$AN$6:$AN$1560))*(ROW($W$6:$W$1560)&lt;&gt;ROW(W640)))&gt;0,"CRUZADO","Sin cruce")))</f>
        <v>Sin cruce</v>
      </c>
      <c r="AQ640" s="792" t="str">
        <f t="shared" ref="AQ640" si="396">TRIM(CONCATENATE(H640,I640,F640,J640))</f>
        <v>DE3PRINCIPALA</v>
      </c>
      <c r="AR640" s="792" t="str" cm="1">
        <f t="array" ref="AR640">IF(AQ640="","",IF(SUMPRODUCT((AQ640=$AQ$6:$AQ$1560)*(AH640=$AH$6:$AH$1560)*(AN640=$AN$6:$AN$1560)*(AO640=$AO$6:$AO$1560)*(ROW($AQ$6:$AQ$1560)&lt;&gt;ROW(AQ640))*((R640=0)*($R$6:$R$1560&gt;0)+(R640&gt;0)*($R$6:$R$1560=0)))&gt;0,"SALONES UNIDOS",IF(SUMPRODUCT((AQ640=$AQ$6:$AQ$1560)*(AH640=$AH$6:$AH$1560)*((AN640&lt;$AO$6:$AO$1560)*(AO640&gt;$AN$6:$AN$1560))*(ROW($AQ$6:$AQ$1560)&lt;&gt;ROW(AQ640)))&gt;0,"CRUZADO","Sin cruce")))</f>
        <v>Sin cruce</v>
      </c>
    </row>
    <row r="641" spans="3:44" s="8" customFormat="1" ht="18.75" hidden="1" customHeight="1">
      <c r="C641" s="12" t="s">
        <v>1081</v>
      </c>
      <c r="D641" s="795" t="s">
        <v>781</v>
      </c>
      <c r="E641" s="795">
        <v>20261</v>
      </c>
      <c r="F641" s="796" t="s">
        <v>23</v>
      </c>
      <c r="G641" s="796" t="s">
        <v>20</v>
      </c>
      <c r="H641" s="796" t="s">
        <v>30</v>
      </c>
      <c r="I641" s="796">
        <v>3</v>
      </c>
      <c r="J641" s="796" t="s">
        <v>16</v>
      </c>
      <c r="K641" s="797" t="s">
        <v>1219</v>
      </c>
      <c r="L641" s="798" t="s">
        <v>1220</v>
      </c>
      <c r="M641" s="795" t="s">
        <v>1085</v>
      </c>
      <c r="N641" s="795" t="s">
        <v>1086</v>
      </c>
      <c r="O641" s="796" t="s">
        <v>731</v>
      </c>
      <c r="P641" s="795">
        <v>0</v>
      </c>
      <c r="Q641" s="795">
        <v>2</v>
      </c>
      <c r="R641" s="799">
        <v>2</v>
      </c>
      <c r="S641" s="795">
        <v>3</v>
      </c>
      <c r="T641" s="181"/>
      <c r="U641" s="31">
        <v>22</v>
      </c>
      <c r="V641" s="31">
        <f>IF(W641="","",IFERROR(INDEX(Docentes!C:C,MATCH(W641,Docentes!D:D,0)),"NUEVO"))</f>
        <v>21563342</v>
      </c>
      <c r="W641" s="904" t="s">
        <v>454</v>
      </c>
      <c r="X641" s="800" t="s">
        <v>168</v>
      </c>
      <c r="Y641" s="795" t="s">
        <v>1242</v>
      </c>
      <c r="Z641" s="795" t="s">
        <v>1089</v>
      </c>
      <c r="AA641" s="795"/>
      <c r="AB641" s="795"/>
      <c r="AC641" s="795"/>
      <c r="AD641" s="795" t="s">
        <v>1221</v>
      </c>
      <c r="AE641" s="795">
        <v>20</v>
      </c>
      <c r="AF641" s="795" t="s">
        <v>1242</v>
      </c>
      <c r="AG641" s="31" t="str">
        <f t="shared" si="391"/>
        <v>P</v>
      </c>
      <c r="AH641" s="795">
        <v>2</v>
      </c>
      <c r="AI641" s="795">
        <v>9</v>
      </c>
      <c r="AJ641" s="795">
        <v>20</v>
      </c>
      <c r="AK641" s="795">
        <v>11</v>
      </c>
      <c r="AL641" s="795">
        <v>0</v>
      </c>
      <c r="AM641" s="31">
        <f t="shared" si="332"/>
        <v>1.9999999999999993</v>
      </c>
      <c r="AN641" s="792">
        <f t="shared" si="333"/>
        <v>0.3888888888888889</v>
      </c>
      <c r="AO641" s="792">
        <f t="shared" si="334"/>
        <v>0.45833333333333331</v>
      </c>
      <c r="AP641" s="31" t="str" cm="1">
        <f t="array" ref="AP641">IF(W641="","",IF(SUMPRODUCT((W641=$W$6:$W$1560)*(AH641=$AH$6:$AH$1560)*(AN641=$AN$6:$AN$1560)*(AO641=$AO$6:$AO$1560)*(ROW($W$6:$W$1560)&lt;&gt;ROW(W641))*((R641=0)*($R$6:$R$1560&gt;0)+(R641&gt;0)*($R$6:$R$1560=0)))&gt;0,"SALONES UNIDOS",IF(SUMPRODUCT((W641=$W$6:$W$1560)*(AH641=$AH$6:$AH$1560)*((AN641&lt;$AO$6:$AO$1560)*(AO641&gt;$AN$6:$AN$1560))*(ROW($W$6:$W$1560)&lt;&gt;ROW(W641)))&gt;0,"CRUZADO","Sin cruce")))</f>
        <v>Sin cruce</v>
      </c>
      <c r="AQ641" s="792" t="str">
        <f t="shared" si="335"/>
        <v>DE3PRINCIPALA</v>
      </c>
      <c r="AR641" s="792" t="str" cm="1">
        <f t="array" ref="AR641">IF(AQ641="","",IF(SUMPRODUCT((AQ641=$AQ$6:$AQ$1560)*(AH641=$AH$6:$AH$1560)*(AN641=$AN$6:$AN$1560)*(AO641=$AO$6:$AO$1560)*(ROW($AQ$6:$AQ$1560)&lt;&gt;ROW(AQ641))*((R641=0)*($R$6:$R$1560&gt;0)+(R641&gt;0)*($R$6:$R$1560=0)))&gt;0,"SALONES UNIDOS",IF(SUMPRODUCT((AQ641=$AQ$6:$AQ$1560)*(AH641=$AH$6:$AH$1560)*((AN641&lt;$AO$6:$AO$1560)*(AO641&gt;$AN$6:$AN$1560))*(ROW($AQ$6:$AQ$1560)&lt;&gt;ROW(AQ641)))&gt;0,"CRUZADO","Sin cruce")))</f>
        <v>Sin cruce</v>
      </c>
    </row>
    <row r="642" spans="3:44" s="8" customFormat="1" ht="18.75" hidden="1" customHeight="1">
      <c r="C642" s="12" t="s">
        <v>1081</v>
      </c>
      <c r="D642" s="795" t="s">
        <v>781</v>
      </c>
      <c r="E642" s="795">
        <v>20261</v>
      </c>
      <c r="F642" s="796" t="s">
        <v>23</v>
      </c>
      <c r="G642" s="796" t="s">
        <v>20</v>
      </c>
      <c r="H642" s="796" t="s">
        <v>30</v>
      </c>
      <c r="I642" s="796">
        <v>3</v>
      </c>
      <c r="J642" s="796" t="s">
        <v>16</v>
      </c>
      <c r="K642" s="797" t="s">
        <v>1222</v>
      </c>
      <c r="L642" s="798" t="s">
        <v>1223</v>
      </c>
      <c r="M642" s="795" t="s">
        <v>1101</v>
      </c>
      <c r="N642" s="795" t="s">
        <v>1086</v>
      </c>
      <c r="O642" s="796" t="s">
        <v>731</v>
      </c>
      <c r="P642" s="795">
        <v>1</v>
      </c>
      <c r="Q642" s="795">
        <v>0</v>
      </c>
      <c r="R642" s="799">
        <v>1</v>
      </c>
      <c r="S642" s="795">
        <v>3</v>
      </c>
      <c r="T642" s="181"/>
      <c r="U642" s="31">
        <v>22</v>
      </c>
      <c r="V642" s="31">
        <f>IF(W642="","",IFERROR(INDEX(Docentes!C:C,MATCH(W642,Docentes!D:D,0)),"NUEVO"))</f>
        <v>21814775</v>
      </c>
      <c r="W642" s="904" t="s">
        <v>179</v>
      </c>
      <c r="X642" s="800" t="s">
        <v>168</v>
      </c>
      <c r="Y642" s="795" t="s">
        <v>1242</v>
      </c>
      <c r="Z642" s="795" t="s">
        <v>1089</v>
      </c>
      <c r="AA642" s="795" t="s">
        <v>26</v>
      </c>
      <c r="AB642" s="795" t="s">
        <v>1585</v>
      </c>
      <c r="AC642" s="795">
        <v>40</v>
      </c>
      <c r="AD642" s="795"/>
      <c r="AE642" s="795"/>
      <c r="AF642" s="795" t="s">
        <v>1242</v>
      </c>
      <c r="AG642" s="31" t="str">
        <f t="shared" si="391"/>
        <v>T</v>
      </c>
      <c r="AH642" s="795">
        <v>3</v>
      </c>
      <c r="AI642" s="795">
        <v>11</v>
      </c>
      <c r="AJ642" s="795">
        <v>50</v>
      </c>
      <c r="AK642" s="795">
        <v>12</v>
      </c>
      <c r="AL642" s="795">
        <v>40</v>
      </c>
      <c r="AM642" s="31">
        <f t="shared" si="332"/>
        <v>1.0000000000000013</v>
      </c>
      <c r="AN642" s="792">
        <f t="shared" si="333"/>
        <v>0.49305555555555552</v>
      </c>
      <c r="AO642" s="792">
        <f t="shared" si="334"/>
        <v>0.52777777777777779</v>
      </c>
      <c r="AP642" s="31" t="str" cm="1">
        <f t="array" ref="AP642">IF(W642="","",IF(SUMPRODUCT((W642=$W$6:$W$1560)*(AH642=$AH$6:$AH$1560)*(AN642=$AN$6:$AN$1560)*(AO642=$AO$6:$AO$1560)*(ROW($W$6:$W$1560)&lt;&gt;ROW(W642))*((R642=0)*($R$6:$R$1560&gt;0)+(R642&gt;0)*($R$6:$R$1560=0)))&gt;0,"SALONES UNIDOS",IF(SUMPRODUCT((W642=$W$6:$W$1560)*(AH642=$AH$6:$AH$1560)*((AN642&lt;$AO$6:$AO$1560)*(AO642&gt;$AN$6:$AN$1560))*(ROW($W$6:$W$1560)&lt;&gt;ROW(W642)))&gt;0,"CRUZADO","Sin cruce")))</f>
        <v>Sin cruce</v>
      </c>
      <c r="AQ642" s="792" t="str">
        <f t="shared" si="335"/>
        <v>DE3PRINCIPALA</v>
      </c>
      <c r="AR642" s="792" t="str" cm="1">
        <f t="array" ref="AR642">IF(AQ642="","",IF(SUMPRODUCT((AQ642=$AQ$6:$AQ$1560)*(AH642=$AH$6:$AH$1560)*(AN642=$AN$6:$AN$1560)*(AO642=$AO$6:$AO$1560)*(ROW($AQ$6:$AQ$1560)&lt;&gt;ROW(AQ642))*((R642=0)*($R$6:$R$1560&gt;0)+(R642&gt;0)*($R$6:$R$1560=0)))&gt;0,"SALONES UNIDOS",IF(SUMPRODUCT((AQ642=$AQ$6:$AQ$1560)*(AH642=$AH$6:$AH$1560)*((AN642&lt;$AO$6:$AO$1560)*(AO642&gt;$AN$6:$AN$1560))*(ROW($AQ$6:$AQ$1560)&lt;&gt;ROW(AQ642)))&gt;0,"CRUZADO","Sin cruce")))</f>
        <v>Sin cruce</v>
      </c>
    </row>
    <row r="643" spans="3:44" s="8" customFormat="1" ht="18.75" hidden="1" customHeight="1">
      <c r="C643" s="12" t="s">
        <v>1081</v>
      </c>
      <c r="D643" s="795" t="s">
        <v>781</v>
      </c>
      <c r="E643" s="795">
        <v>20261</v>
      </c>
      <c r="F643" s="796" t="s">
        <v>23</v>
      </c>
      <c r="G643" s="796" t="s">
        <v>20</v>
      </c>
      <c r="H643" s="796" t="s">
        <v>30</v>
      </c>
      <c r="I643" s="796">
        <v>3</v>
      </c>
      <c r="J643" s="796" t="s">
        <v>16</v>
      </c>
      <c r="K643" s="797" t="s">
        <v>1222</v>
      </c>
      <c r="L643" s="798" t="s">
        <v>1223</v>
      </c>
      <c r="M643" s="795" t="s">
        <v>1101</v>
      </c>
      <c r="N643" s="795" t="s">
        <v>1086</v>
      </c>
      <c r="O643" s="796" t="s">
        <v>731</v>
      </c>
      <c r="P643" s="795">
        <v>0</v>
      </c>
      <c r="Q643" s="795">
        <v>4</v>
      </c>
      <c r="R643" s="799">
        <v>4</v>
      </c>
      <c r="S643" s="795">
        <v>3</v>
      </c>
      <c r="T643" s="181"/>
      <c r="U643" s="31">
        <v>22</v>
      </c>
      <c r="V643" s="31">
        <f>IF(W643="","",IFERROR(INDEX(Docentes!C:C,MATCH(W643,Docentes!D:D,0)),"NUEVO"))</f>
        <v>21814775</v>
      </c>
      <c r="W643" s="904" t="s">
        <v>179</v>
      </c>
      <c r="X643" s="800" t="s">
        <v>168</v>
      </c>
      <c r="Y643" s="795" t="s">
        <v>1242</v>
      </c>
      <c r="Z643" s="795" t="s">
        <v>1089</v>
      </c>
      <c r="AA643" s="795" t="s">
        <v>16</v>
      </c>
      <c r="AB643" s="795" t="s">
        <v>1516</v>
      </c>
      <c r="AC643" s="795">
        <v>39</v>
      </c>
      <c r="AD643" s="795"/>
      <c r="AE643" s="795"/>
      <c r="AF643" s="795" t="s">
        <v>1242</v>
      </c>
      <c r="AG643" s="31" t="str">
        <f t="shared" si="391"/>
        <v>P</v>
      </c>
      <c r="AH643" s="795">
        <v>4</v>
      </c>
      <c r="AI643" s="795">
        <v>7</v>
      </c>
      <c r="AJ643" s="795">
        <v>40</v>
      </c>
      <c r="AK643" s="795">
        <v>11</v>
      </c>
      <c r="AL643" s="795">
        <v>0</v>
      </c>
      <c r="AM643" s="31">
        <f t="shared" si="332"/>
        <v>3.9999999999999987</v>
      </c>
      <c r="AN643" s="792">
        <f t="shared" si="333"/>
        <v>0.31944444444444448</v>
      </c>
      <c r="AO643" s="792">
        <f t="shared" si="334"/>
        <v>0.45833333333333331</v>
      </c>
      <c r="AP643" s="31" t="str" cm="1">
        <f t="array" ref="AP643">IF(W643="","",IF(SUMPRODUCT((W643=$W$6:$W$1560)*(AH643=$AH$6:$AH$1560)*(AN643=$AN$6:$AN$1560)*(AO643=$AO$6:$AO$1560)*(ROW($W$6:$W$1560)&lt;&gt;ROW(W643))*((R643=0)*($R$6:$R$1560&gt;0)+(R643&gt;0)*($R$6:$R$1560=0)))&gt;0,"SALONES UNIDOS",IF(SUMPRODUCT((W643=$W$6:$W$1560)*(AH643=$AH$6:$AH$1560)*((AN643&lt;$AO$6:$AO$1560)*(AO643&gt;$AN$6:$AN$1560))*(ROW($W$6:$W$1560)&lt;&gt;ROW(W643)))&gt;0,"CRUZADO","Sin cruce")))</f>
        <v>Sin cruce</v>
      </c>
      <c r="AQ643" s="792" t="str">
        <f t="shared" si="335"/>
        <v>DE3PRINCIPALA</v>
      </c>
      <c r="AR643" s="792" t="str" cm="1">
        <f t="array" ref="AR643">IF(AQ643="","",IF(SUMPRODUCT((AQ643=$AQ$6:$AQ$1560)*(AH643=$AH$6:$AH$1560)*(AN643=$AN$6:$AN$1560)*(AO643=$AO$6:$AO$1560)*(ROW($AQ$6:$AQ$1560)&lt;&gt;ROW(AQ643))*((R643=0)*($R$6:$R$1560&gt;0)+(R643&gt;0)*($R$6:$R$1560=0)))&gt;0,"SALONES UNIDOS",IF(SUMPRODUCT((AQ643=$AQ$6:$AQ$1560)*(AH643=$AH$6:$AH$1560)*((AN643&lt;$AO$6:$AO$1560)*(AO643&gt;$AN$6:$AN$1560))*(ROW($AQ$6:$AQ$1560)&lt;&gt;ROW(AQ643)))&gt;0,"CRUZADO","Sin cruce")))</f>
        <v>Sin cruce</v>
      </c>
    </row>
    <row r="644" spans="3:44" s="8" customFormat="1" ht="18.75" hidden="1" customHeight="1">
      <c r="C644" s="12" t="s">
        <v>1081</v>
      </c>
      <c r="D644" s="795" t="s">
        <v>781</v>
      </c>
      <c r="E644" s="795">
        <v>20261</v>
      </c>
      <c r="F644" s="796" t="s">
        <v>23</v>
      </c>
      <c r="G644" s="796" t="s">
        <v>20</v>
      </c>
      <c r="H644" s="796" t="s">
        <v>30</v>
      </c>
      <c r="I644" s="796">
        <v>3</v>
      </c>
      <c r="J644" s="796" t="s">
        <v>26</v>
      </c>
      <c r="K644" s="797" t="s">
        <v>1207</v>
      </c>
      <c r="L644" s="798" t="s">
        <v>1208</v>
      </c>
      <c r="M644" s="795" t="s">
        <v>1101</v>
      </c>
      <c r="N644" s="795" t="s">
        <v>1086</v>
      </c>
      <c r="O644" s="796" t="s">
        <v>731</v>
      </c>
      <c r="P644" s="795">
        <v>2</v>
      </c>
      <c r="Q644" s="795">
        <v>2</v>
      </c>
      <c r="R644" s="799">
        <v>4</v>
      </c>
      <c r="S644" s="795">
        <v>3</v>
      </c>
      <c r="T644" s="181"/>
      <c r="U644" s="31">
        <v>22</v>
      </c>
      <c r="V644" s="31">
        <f>IF(W644="","",IFERROR(INDEX(Docentes!C:C,MATCH(W644,Docentes!D:D,0)),"NUEVO"))</f>
        <v>21881487</v>
      </c>
      <c r="W644" s="904" t="s">
        <v>446</v>
      </c>
      <c r="X644" s="800" t="s">
        <v>168</v>
      </c>
      <c r="Y644" s="795" t="s">
        <v>1242</v>
      </c>
      <c r="Z644" s="795" t="s">
        <v>1089</v>
      </c>
      <c r="AA644" s="795" t="s">
        <v>16</v>
      </c>
      <c r="AB644" s="795" t="s">
        <v>1498</v>
      </c>
      <c r="AC644" s="795">
        <v>39</v>
      </c>
      <c r="AD644" s="795"/>
      <c r="AE644" s="795"/>
      <c r="AF644" s="795" t="s">
        <v>1242</v>
      </c>
      <c r="AG644" s="31" t="str">
        <f t="shared" si="391"/>
        <v>TP</v>
      </c>
      <c r="AH644" s="795">
        <v>2</v>
      </c>
      <c r="AI644" s="795">
        <v>7</v>
      </c>
      <c r="AJ644" s="795">
        <v>40</v>
      </c>
      <c r="AK644" s="795">
        <v>11</v>
      </c>
      <c r="AL644" s="795">
        <v>0</v>
      </c>
      <c r="AM644" s="31">
        <f t="shared" ref="AM644:AM645" si="397">IF(R644=0,0,IF(AI644="",R644,IF(X644="HIBRIDO VIRTUAL",0,((((AK644/24)+(AL644/1440))-((AI644/24)+(AJ644/1440)))*1440/50))))</f>
        <v>3.9999999999999987</v>
      </c>
      <c r="AN644" s="792">
        <f t="shared" ref="AN644:AN645" si="398">AI644/24+AJ644/1440</f>
        <v>0.31944444444444448</v>
      </c>
      <c r="AO644" s="792">
        <f t="shared" ref="AO644:AO645" si="399">AK644/24+AL644/1440</f>
        <v>0.45833333333333331</v>
      </c>
      <c r="AP644" s="31" t="str" cm="1">
        <f t="array" ref="AP644">IF(W644="","",IF(SUMPRODUCT((W644=$W$6:$W$1560)*(AH644=$AH$6:$AH$1560)*(AN644=$AN$6:$AN$1560)*(AO644=$AO$6:$AO$1560)*(ROW($W$6:$W$1560)&lt;&gt;ROW(W644))*((R644=0)*($R$6:$R$1560&gt;0)+(R644&gt;0)*($R$6:$R$1560=0)))&gt;0,"SALONES UNIDOS",IF(SUMPRODUCT((W644=$W$6:$W$1560)*(AH644=$AH$6:$AH$1560)*((AN644&lt;$AO$6:$AO$1560)*(AO644&gt;$AN$6:$AN$1560))*(ROW($W$6:$W$1560)&lt;&gt;ROW(W644)))&gt;0,"CRUZADO","Sin cruce")))</f>
        <v>Sin cruce</v>
      </c>
      <c r="AQ644" s="792" t="str">
        <f t="shared" ref="AQ644:AQ645" si="400">TRIM(CONCATENATE(H644,I644,F644,J644))</f>
        <v>DE3PRINCIPALB</v>
      </c>
      <c r="AR644" s="792" t="str" cm="1">
        <f t="array" ref="AR644">IF(AQ644="","",IF(SUMPRODUCT((AQ644=$AQ$6:$AQ$1560)*(AH644=$AH$6:$AH$1560)*(AN644=$AN$6:$AN$1560)*(AO644=$AO$6:$AO$1560)*(ROW($AQ$6:$AQ$1560)&lt;&gt;ROW(AQ644))*((R644=0)*($R$6:$R$1560&gt;0)+(R644&gt;0)*($R$6:$R$1560=0)))&gt;0,"SALONES UNIDOS",IF(SUMPRODUCT((AQ644=$AQ$6:$AQ$1560)*(AH644=$AH$6:$AH$1560)*((AN644&lt;$AO$6:$AO$1560)*(AO644&gt;$AN$6:$AN$1560))*(ROW($AQ$6:$AQ$1560)&lt;&gt;ROW(AQ644)))&gt;0,"CRUZADO","Sin cruce")))</f>
        <v>Sin cruce</v>
      </c>
    </row>
    <row r="645" spans="3:44" s="8" customFormat="1" ht="18.75" hidden="1" customHeight="1">
      <c r="C645" s="12" t="s">
        <v>1081</v>
      </c>
      <c r="D645" s="795" t="s">
        <v>781</v>
      </c>
      <c r="E645" s="795">
        <v>20261</v>
      </c>
      <c r="F645" s="796" t="s">
        <v>23</v>
      </c>
      <c r="G645" s="796" t="s">
        <v>20</v>
      </c>
      <c r="H645" s="796" t="s">
        <v>30</v>
      </c>
      <c r="I645" s="796">
        <v>3</v>
      </c>
      <c r="J645" s="796" t="s">
        <v>26</v>
      </c>
      <c r="K645" s="797" t="s">
        <v>1210</v>
      </c>
      <c r="L645" s="798" t="s">
        <v>1211</v>
      </c>
      <c r="M645" s="795" t="s">
        <v>1101</v>
      </c>
      <c r="N645" s="795" t="s">
        <v>1086</v>
      </c>
      <c r="O645" s="796" t="s">
        <v>731</v>
      </c>
      <c r="P645" s="795">
        <v>2</v>
      </c>
      <c r="Q645" s="795">
        <v>0</v>
      </c>
      <c r="R645" s="799">
        <v>2</v>
      </c>
      <c r="S645" s="795">
        <v>3</v>
      </c>
      <c r="T645" s="181"/>
      <c r="U645" s="31">
        <v>22</v>
      </c>
      <c r="V645" s="31">
        <f>IF(W645="","",IFERROR(INDEX(Docentes!C:C,MATCH(W645,Docentes!D:D,0)),"NUEVO"))</f>
        <v>43437121</v>
      </c>
      <c r="W645" s="904" t="s">
        <v>298</v>
      </c>
      <c r="X645" s="800" t="s">
        <v>168</v>
      </c>
      <c r="Y645" s="795" t="s">
        <v>1242</v>
      </c>
      <c r="Z645" s="795" t="s">
        <v>1089</v>
      </c>
      <c r="AA645" s="795" t="s">
        <v>26</v>
      </c>
      <c r="AB645" s="795" t="s">
        <v>1606</v>
      </c>
      <c r="AC645" s="795">
        <v>40</v>
      </c>
      <c r="AD645" s="789"/>
      <c r="AE645" s="795"/>
      <c r="AF645" s="795" t="s">
        <v>1242</v>
      </c>
      <c r="AG645" s="31" t="str">
        <f t="shared" ref="AG645" si="401">IF(AND(P645&gt;0,Q645&gt;0),"TP",IF(AND(P645&gt;0,Q645=0),"T","P"))</f>
        <v>T</v>
      </c>
      <c r="AH645" s="795">
        <v>1</v>
      </c>
      <c r="AI645" s="795">
        <v>7</v>
      </c>
      <c r="AJ645" s="795">
        <v>40</v>
      </c>
      <c r="AK645" s="795">
        <v>9</v>
      </c>
      <c r="AL645" s="795">
        <v>20</v>
      </c>
      <c r="AM645" s="31">
        <f t="shared" si="397"/>
        <v>1.9999999999999993</v>
      </c>
      <c r="AN645" s="792">
        <f t="shared" si="398"/>
        <v>0.31944444444444448</v>
      </c>
      <c r="AO645" s="792">
        <f t="shared" si="399"/>
        <v>0.3888888888888889</v>
      </c>
      <c r="AP645" s="31" t="str" cm="1">
        <f t="array" ref="AP645">IF(W645="","",IF(SUMPRODUCT((W645=$W$6:$W$1560)*(AH645=$AH$6:$AH$1560)*(AN645=$AN$6:$AN$1560)*(AO645=$AO$6:$AO$1560)*(ROW($W$6:$W$1560)&lt;&gt;ROW(W645))*((R645=0)*($R$6:$R$1560&gt;0)+(R645&gt;0)*($R$6:$R$1560=0)))&gt;0,"SALONES UNIDOS",IF(SUMPRODUCT((W645=$W$6:$W$1560)*(AH645=$AH$6:$AH$1560)*((AN645&lt;$AO$6:$AO$1560)*(AO645&gt;$AN$6:$AN$1560))*(ROW($W$6:$W$1560)&lt;&gt;ROW(W645)))&gt;0,"CRUZADO","Sin cruce")))</f>
        <v>Sin cruce</v>
      </c>
      <c r="AQ645" s="792" t="str">
        <f t="shared" si="400"/>
        <v>DE3PRINCIPALB</v>
      </c>
      <c r="AR645" s="792" t="str" cm="1">
        <f t="array" ref="AR645">IF(AQ645="","",IF(SUMPRODUCT((AQ645=$AQ$6:$AQ$1560)*(AH645=$AH$6:$AH$1560)*(AN645=$AN$6:$AN$1560)*(AO645=$AO$6:$AO$1560)*(ROW($AQ$6:$AQ$1560)&lt;&gt;ROW(AQ645))*((R645=0)*($R$6:$R$1560&gt;0)+(R645&gt;0)*($R$6:$R$1560=0)))&gt;0,"SALONES UNIDOS",IF(SUMPRODUCT((AQ645=$AQ$6:$AQ$1560)*(AH645=$AH$6:$AH$1560)*((AN645&lt;$AO$6:$AO$1560)*(AO645&gt;$AN$6:$AN$1560))*(ROW($AQ$6:$AQ$1560)&lt;&gt;ROW(AQ645)))&gt;0,"CRUZADO","Sin cruce")))</f>
        <v>Sin cruce</v>
      </c>
    </row>
    <row r="646" spans="3:44" s="8" customFormat="1" ht="18.75" hidden="1" customHeight="1">
      <c r="C646" s="12" t="s">
        <v>1081</v>
      </c>
      <c r="D646" s="795" t="s">
        <v>781</v>
      </c>
      <c r="E646" s="795">
        <v>20261</v>
      </c>
      <c r="F646" s="796" t="s">
        <v>23</v>
      </c>
      <c r="G646" s="796" t="s">
        <v>20</v>
      </c>
      <c r="H646" s="796" t="s">
        <v>30</v>
      </c>
      <c r="I646" s="796">
        <v>3</v>
      </c>
      <c r="J646" s="796" t="s">
        <v>26</v>
      </c>
      <c r="K646" s="797" t="s">
        <v>1210</v>
      </c>
      <c r="L646" s="798" t="s">
        <v>1211</v>
      </c>
      <c r="M646" s="795" t="s">
        <v>1101</v>
      </c>
      <c r="N646" s="795" t="s">
        <v>1086</v>
      </c>
      <c r="O646" s="796" t="s">
        <v>731</v>
      </c>
      <c r="P646" s="795">
        <v>0</v>
      </c>
      <c r="Q646" s="795">
        <v>2</v>
      </c>
      <c r="R646" s="799">
        <v>2</v>
      </c>
      <c r="S646" s="795">
        <v>3</v>
      </c>
      <c r="T646" s="181"/>
      <c r="U646" s="31">
        <v>22</v>
      </c>
      <c r="V646" s="31">
        <f>IF(W646="","",IFERROR(INDEX(Docentes!C:C,MATCH(W646,Docentes!D:D,0)),"NUEVO"))</f>
        <v>43437121</v>
      </c>
      <c r="W646" s="904" t="s">
        <v>298</v>
      </c>
      <c r="X646" s="800" t="s">
        <v>168</v>
      </c>
      <c r="Y646" s="795" t="s">
        <v>1242</v>
      </c>
      <c r="Z646" s="795" t="s">
        <v>1089</v>
      </c>
      <c r="AA646" s="795"/>
      <c r="AB646" s="795"/>
      <c r="AC646" s="795"/>
      <c r="AD646" s="789" t="s">
        <v>1212</v>
      </c>
      <c r="AE646" s="795">
        <v>24</v>
      </c>
      <c r="AF646" s="795" t="s">
        <v>1242</v>
      </c>
      <c r="AG646" s="31" t="str">
        <f t="shared" si="391"/>
        <v>P</v>
      </c>
      <c r="AH646" s="795">
        <v>1</v>
      </c>
      <c r="AI646" s="795">
        <v>9</v>
      </c>
      <c r="AJ646" s="795">
        <v>20</v>
      </c>
      <c r="AK646" s="795">
        <v>11</v>
      </c>
      <c r="AL646" s="795">
        <v>0</v>
      </c>
      <c r="AM646" s="31">
        <f t="shared" si="332"/>
        <v>1.9999999999999993</v>
      </c>
      <c r="AN646" s="792">
        <f t="shared" si="333"/>
        <v>0.3888888888888889</v>
      </c>
      <c r="AO646" s="792">
        <f t="shared" si="334"/>
        <v>0.45833333333333331</v>
      </c>
      <c r="AP646" s="31" t="str" cm="1">
        <f t="array" ref="AP646">IF(W646="","",IF(SUMPRODUCT((W646=$W$6:$W$1560)*(AH646=$AH$6:$AH$1560)*(AN646=$AN$6:$AN$1560)*(AO646=$AO$6:$AO$1560)*(ROW($W$6:$W$1560)&lt;&gt;ROW(W646))*((R646=0)*($R$6:$R$1560&gt;0)+(R646&gt;0)*($R$6:$R$1560=0)))&gt;0,"SALONES UNIDOS",IF(SUMPRODUCT((W646=$W$6:$W$1560)*(AH646=$AH$6:$AH$1560)*((AN646&lt;$AO$6:$AO$1560)*(AO646&gt;$AN$6:$AN$1560))*(ROW($W$6:$W$1560)&lt;&gt;ROW(W646)))&gt;0,"CRUZADO","Sin cruce")))</f>
        <v>Sin cruce</v>
      </c>
      <c r="AQ646" s="792" t="str">
        <f t="shared" si="335"/>
        <v>DE3PRINCIPALB</v>
      </c>
      <c r="AR646" s="792" t="str" cm="1">
        <f t="array" ref="AR646">IF(AQ646="","",IF(SUMPRODUCT((AQ646=$AQ$6:$AQ$1560)*(AH646=$AH$6:$AH$1560)*(AN646=$AN$6:$AN$1560)*(AO646=$AO$6:$AO$1560)*(ROW($AQ$6:$AQ$1560)&lt;&gt;ROW(AQ646))*((R646=0)*($R$6:$R$1560&gt;0)+(R646&gt;0)*($R$6:$R$1560=0)))&gt;0,"SALONES UNIDOS",IF(SUMPRODUCT((AQ646=$AQ$6:$AQ$1560)*(AH646=$AH$6:$AH$1560)*((AN646&lt;$AO$6:$AO$1560)*(AO646&gt;$AN$6:$AN$1560))*(ROW($AQ$6:$AQ$1560)&lt;&gt;ROW(AQ646)))&gt;0,"CRUZADO","Sin cruce")))</f>
        <v>Sin cruce</v>
      </c>
    </row>
    <row r="647" spans="3:44" s="8" customFormat="1" ht="18.75" hidden="1" customHeight="1">
      <c r="C647" s="12" t="s">
        <v>1081</v>
      </c>
      <c r="D647" s="795" t="s">
        <v>781</v>
      </c>
      <c r="E647" s="795">
        <v>20261</v>
      </c>
      <c r="F647" s="796" t="s">
        <v>23</v>
      </c>
      <c r="G647" s="796" t="s">
        <v>20</v>
      </c>
      <c r="H647" s="796" t="s">
        <v>30</v>
      </c>
      <c r="I647" s="796">
        <v>3</v>
      </c>
      <c r="J647" s="796" t="s">
        <v>26</v>
      </c>
      <c r="K647" s="797" t="s">
        <v>1213</v>
      </c>
      <c r="L647" s="798" t="s">
        <v>1214</v>
      </c>
      <c r="M647" s="795" t="s">
        <v>1101</v>
      </c>
      <c r="N647" s="795" t="s">
        <v>1086</v>
      </c>
      <c r="O647" s="796" t="s">
        <v>769</v>
      </c>
      <c r="P647" s="795">
        <v>3</v>
      </c>
      <c r="Q647" s="795">
        <v>0</v>
      </c>
      <c r="R647" s="799">
        <v>3</v>
      </c>
      <c r="S647" s="795">
        <v>3</v>
      </c>
      <c r="T647" s="181"/>
      <c r="U647" s="31">
        <v>22</v>
      </c>
      <c r="V647" s="31">
        <f>IF(W647="","",IFERROR(INDEX(Docentes!C:C,MATCH(W647,Docentes!D:D,0)),"NUEVO"))</f>
        <v>21864558</v>
      </c>
      <c r="W647" s="904" t="s">
        <v>515</v>
      </c>
      <c r="X647" s="800" t="s">
        <v>167</v>
      </c>
      <c r="Y647" s="795" t="s">
        <v>1242</v>
      </c>
      <c r="Z647" s="795" t="s">
        <v>1089</v>
      </c>
      <c r="AA647" s="795"/>
      <c r="AB647" s="795" t="s">
        <v>1092</v>
      </c>
      <c r="AC647" s="795"/>
      <c r="AD647" s="795"/>
      <c r="AE647" s="795"/>
      <c r="AF647" s="795" t="s">
        <v>1242</v>
      </c>
      <c r="AG647" s="31" t="str">
        <f t="shared" si="391"/>
        <v>T</v>
      </c>
      <c r="AH647" s="795">
        <v>3</v>
      </c>
      <c r="AI647" s="795">
        <v>7</v>
      </c>
      <c r="AJ647" s="795">
        <v>40</v>
      </c>
      <c r="AK647" s="795">
        <v>10</v>
      </c>
      <c r="AL647" s="795">
        <v>10</v>
      </c>
      <c r="AM647" s="31">
        <f t="shared" si="332"/>
        <v>2.9999999999999987</v>
      </c>
      <c r="AN647" s="792">
        <f t="shared" si="333"/>
        <v>0.31944444444444448</v>
      </c>
      <c r="AO647" s="792">
        <f t="shared" si="334"/>
        <v>0.4236111111111111</v>
      </c>
      <c r="AP647" s="31" t="str" cm="1">
        <f t="array" ref="AP647">IF(W647="","",IF(SUMPRODUCT((W647=$W$6:$W$1560)*(AH647=$AH$6:$AH$1560)*(AN647=$AN$6:$AN$1560)*(AO647=$AO$6:$AO$1560)*(ROW($W$6:$W$1560)&lt;&gt;ROW(W647))*((R647=0)*($R$6:$R$1560&gt;0)+(R647&gt;0)*($R$6:$R$1560=0)))&gt;0,"SALONES UNIDOS",IF(SUMPRODUCT((W647=$W$6:$W$1560)*(AH647=$AH$6:$AH$1560)*((AN647&lt;$AO$6:$AO$1560)*(AO647&gt;$AN$6:$AN$1560))*(ROW($W$6:$W$1560)&lt;&gt;ROW(W647)))&gt;0,"CRUZADO","Sin cruce")))</f>
        <v>Sin cruce</v>
      </c>
      <c r="AQ647" s="792" t="str">
        <f t="shared" si="335"/>
        <v>DE3PRINCIPALB</v>
      </c>
      <c r="AR647" s="792" t="str" cm="1">
        <f t="array" ref="AR647">IF(AQ647="","",IF(SUMPRODUCT((AQ647=$AQ$6:$AQ$1560)*(AH647=$AH$6:$AH$1560)*(AN647=$AN$6:$AN$1560)*(AO647=$AO$6:$AO$1560)*(ROW($AQ$6:$AQ$1560)&lt;&gt;ROW(AQ647))*((R647=0)*($R$6:$R$1560&gt;0)+(R647&gt;0)*($R$6:$R$1560=0)))&gt;0,"SALONES UNIDOS",IF(SUMPRODUCT((AQ647=$AQ$6:$AQ$1560)*(AH647=$AH$6:$AH$1560)*((AN647&lt;$AO$6:$AO$1560)*(AO647&gt;$AN$6:$AN$1560))*(ROW($AQ$6:$AQ$1560)&lt;&gt;ROW(AQ647)))&gt;0,"CRUZADO","Sin cruce")))</f>
        <v>Sin cruce</v>
      </c>
    </row>
    <row r="648" spans="3:44" s="8" customFormat="1" ht="18.75" hidden="1" customHeight="1">
      <c r="C648" s="12" t="s">
        <v>1081</v>
      </c>
      <c r="D648" s="795" t="s">
        <v>781</v>
      </c>
      <c r="E648" s="795">
        <v>20261</v>
      </c>
      <c r="F648" s="796" t="s">
        <v>23</v>
      </c>
      <c r="G648" s="796" t="s">
        <v>20</v>
      </c>
      <c r="H648" s="796" t="s">
        <v>30</v>
      </c>
      <c r="I648" s="796">
        <v>3</v>
      </c>
      <c r="J648" s="796" t="s">
        <v>26</v>
      </c>
      <c r="K648" s="797" t="s">
        <v>1215</v>
      </c>
      <c r="L648" s="798" t="s">
        <v>1216</v>
      </c>
      <c r="M648" s="795" t="s">
        <v>1101</v>
      </c>
      <c r="N648" s="795" t="s">
        <v>1086</v>
      </c>
      <c r="O648" s="796" t="s">
        <v>769</v>
      </c>
      <c r="P648" s="795">
        <v>3</v>
      </c>
      <c r="Q648" s="795">
        <v>0</v>
      </c>
      <c r="R648" s="799">
        <v>3</v>
      </c>
      <c r="S648" s="795">
        <v>3</v>
      </c>
      <c r="T648" s="181"/>
      <c r="U648" s="31">
        <v>22</v>
      </c>
      <c r="V648" s="31">
        <f>IF(W648="","",IFERROR(INDEX(Docentes!C:C,MATCH(W648,Docentes!D:D,0)),"NUEVO"))</f>
        <v>45609294</v>
      </c>
      <c r="W648" s="904" t="s">
        <v>321</v>
      </c>
      <c r="X648" s="800" t="s">
        <v>167</v>
      </c>
      <c r="Y648" s="795" t="s">
        <v>1242</v>
      </c>
      <c r="Z648" s="795" t="s">
        <v>1089</v>
      </c>
      <c r="AA648" s="795"/>
      <c r="AB648" s="795" t="s">
        <v>1092</v>
      </c>
      <c r="AC648" s="795"/>
      <c r="AD648" s="795"/>
      <c r="AE648" s="795"/>
      <c r="AF648" s="795" t="s">
        <v>1242</v>
      </c>
      <c r="AG648" s="31" t="str">
        <f t="shared" si="391"/>
        <v>T</v>
      </c>
      <c r="AH648" s="795">
        <v>4</v>
      </c>
      <c r="AI648" s="795">
        <v>11</v>
      </c>
      <c r="AJ648" s="795">
        <v>50</v>
      </c>
      <c r="AK648" s="795">
        <v>14</v>
      </c>
      <c r="AL648" s="795">
        <v>20</v>
      </c>
      <c r="AM648" s="31">
        <f t="shared" si="332"/>
        <v>3.0000000000000004</v>
      </c>
      <c r="AN648" s="792">
        <f t="shared" si="333"/>
        <v>0.49305555555555552</v>
      </c>
      <c r="AO648" s="792">
        <f t="shared" si="334"/>
        <v>0.59722222222222221</v>
      </c>
      <c r="AP648" s="31" t="str" cm="1">
        <f t="array" ref="AP648">IF(W648="","",IF(SUMPRODUCT((W648=$W$6:$W$1560)*(AH648=$AH$6:$AH$1560)*(AN648=$AN$6:$AN$1560)*(AO648=$AO$6:$AO$1560)*(ROW($W$6:$W$1560)&lt;&gt;ROW(W648))*((R648=0)*($R$6:$R$1560&gt;0)+(R648&gt;0)*($R$6:$R$1560=0)))&gt;0,"SALONES UNIDOS",IF(SUMPRODUCT((W648=$W$6:$W$1560)*(AH648=$AH$6:$AH$1560)*((AN648&lt;$AO$6:$AO$1560)*(AO648&gt;$AN$6:$AN$1560))*(ROW($W$6:$W$1560)&lt;&gt;ROW(W648)))&gt;0,"CRUZADO","Sin cruce")))</f>
        <v>Sin cruce</v>
      </c>
      <c r="AQ648" s="792" t="str">
        <f t="shared" si="335"/>
        <v>DE3PRINCIPALB</v>
      </c>
      <c r="AR648" s="792" t="str" cm="1">
        <f t="array" ref="AR648">IF(AQ648="","",IF(SUMPRODUCT((AQ648=$AQ$6:$AQ$1560)*(AH648=$AH$6:$AH$1560)*(AN648=$AN$6:$AN$1560)*(AO648=$AO$6:$AO$1560)*(ROW($AQ$6:$AQ$1560)&lt;&gt;ROW(AQ648))*((R648=0)*($R$6:$R$1560&gt;0)+(R648&gt;0)*($R$6:$R$1560=0)))&gt;0,"SALONES UNIDOS",IF(SUMPRODUCT((AQ648=$AQ$6:$AQ$1560)*(AH648=$AH$6:$AH$1560)*((AN648&lt;$AO$6:$AO$1560)*(AO648&gt;$AN$6:$AN$1560))*(ROW($AQ$6:$AQ$1560)&lt;&gt;ROW(AQ648)))&gt;0,"CRUZADO","Sin cruce")))</f>
        <v>Sin cruce</v>
      </c>
    </row>
    <row r="649" spans="3:44" s="8" customFormat="1" ht="18.75" hidden="1" customHeight="1">
      <c r="C649" s="12" t="s">
        <v>1081</v>
      </c>
      <c r="D649" s="795" t="s">
        <v>781</v>
      </c>
      <c r="E649" s="795">
        <v>20261</v>
      </c>
      <c r="F649" s="796" t="s">
        <v>23</v>
      </c>
      <c r="G649" s="796" t="s">
        <v>20</v>
      </c>
      <c r="H649" s="796" t="s">
        <v>30</v>
      </c>
      <c r="I649" s="796">
        <v>3</v>
      </c>
      <c r="J649" s="796" t="s">
        <v>26</v>
      </c>
      <c r="K649" s="797" t="s">
        <v>1217</v>
      </c>
      <c r="L649" s="798" t="s">
        <v>1218</v>
      </c>
      <c r="M649" s="795" t="s">
        <v>1101</v>
      </c>
      <c r="N649" s="795" t="s">
        <v>1086</v>
      </c>
      <c r="O649" s="796" t="s">
        <v>731</v>
      </c>
      <c r="P649" s="795">
        <v>2</v>
      </c>
      <c r="Q649" s="795">
        <v>2</v>
      </c>
      <c r="R649" s="799">
        <v>4</v>
      </c>
      <c r="S649" s="795">
        <v>3</v>
      </c>
      <c r="T649" s="181"/>
      <c r="U649" s="31">
        <v>22</v>
      </c>
      <c r="V649" s="31">
        <f>IF(W649="","",IFERROR(INDEX(Docentes!C:C,MATCH(W649,Docentes!D:D,0)),"NUEVO"))</f>
        <v>46198443</v>
      </c>
      <c r="W649" s="904" t="s">
        <v>246</v>
      </c>
      <c r="X649" s="800" t="s">
        <v>168</v>
      </c>
      <c r="Y649" s="795" t="s">
        <v>1242</v>
      </c>
      <c r="Z649" s="795" t="s">
        <v>1089</v>
      </c>
      <c r="AA649" s="795" t="s">
        <v>26</v>
      </c>
      <c r="AB649" s="795" t="s">
        <v>1606</v>
      </c>
      <c r="AC649" s="795">
        <v>40</v>
      </c>
      <c r="AD649" s="795"/>
      <c r="AE649" s="795"/>
      <c r="AF649" s="795" t="s">
        <v>1242</v>
      </c>
      <c r="AG649" s="31" t="str">
        <f t="shared" si="391"/>
        <v>TP</v>
      </c>
      <c r="AH649" s="795">
        <v>3</v>
      </c>
      <c r="AI649" s="795">
        <v>10</v>
      </c>
      <c r="AJ649" s="795">
        <v>10</v>
      </c>
      <c r="AK649" s="795">
        <v>13</v>
      </c>
      <c r="AL649" s="795">
        <v>30</v>
      </c>
      <c r="AM649" s="31">
        <f t="shared" si="332"/>
        <v>4</v>
      </c>
      <c r="AN649" s="792">
        <f t="shared" si="333"/>
        <v>0.4236111111111111</v>
      </c>
      <c r="AO649" s="792">
        <f t="shared" si="334"/>
        <v>0.5625</v>
      </c>
      <c r="AP649" s="31" t="str" cm="1">
        <f t="array" ref="AP649">IF(W649="","",IF(SUMPRODUCT((W649=$W$6:$W$1560)*(AH649=$AH$6:$AH$1560)*(AN649=$AN$6:$AN$1560)*(AO649=$AO$6:$AO$1560)*(ROW($W$6:$W$1560)&lt;&gt;ROW(W649))*((R649=0)*($R$6:$R$1560&gt;0)+(R649&gt;0)*($R$6:$R$1560=0)))&gt;0,"SALONES UNIDOS",IF(SUMPRODUCT((W649=$W$6:$W$1560)*(AH649=$AH$6:$AH$1560)*((AN649&lt;$AO$6:$AO$1560)*(AO649&gt;$AN$6:$AN$1560))*(ROW($W$6:$W$1560)&lt;&gt;ROW(W649)))&gt;0,"CRUZADO","Sin cruce")))</f>
        <v>Sin cruce</v>
      </c>
      <c r="AQ649" s="792" t="str">
        <f t="shared" si="335"/>
        <v>DE3PRINCIPALB</v>
      </c>
      <c r="AR649" s="792" t="str" cm="1">
        <f t="array" ref="AR649">IF(AQ649="","",IF(SUMPRODUCT((AQ649=$AQ$6:$AQ$1560)*(AH649=$AH$6:$AH$1560)*(AN649=$AN$6:$AN$1560)*(AO649=$AO$6:$AO$1560)*(ROW($AQ$6:$AQ$1560)&lt;&gt;ROW(AQ649))*((R649=0)*($R$6:$R$1560&gt;0)+(R649&gt;0)*($R$6:$R$1560=0)))&gt;0,"SALONES UNIDOS",IF(SUMPRODUCT((AQ649=$AQ$6:$AQ$1560)*(AH649=$AH$6:$AH$1560)*((AN649&lt;$AO$6:$AO$1560)*(AO649&gt;$AN$6:$AN$1560))*(ROW($AQ$6:$AQ$1560)&lt;&gt;ROW(AQ649)))&gt;0,"CRUZADO","Sin cruce")))</f>
        <v>Sin cruce</v>
      </c>
    </row>
    <row r="650" spans="3:44" s="8" customFormat="1" ht="18.75" hidden="1" customHeight="1">
      <c r="C650" s="12" t="s">
        <v>1081</v>
      </c>
      <c r="D650" s="795" t="s">
        <v>781</v>
      </c>
      <c r="E650" s="795">
        <v>20261</v>
      </c>
      <c r="F650" s="796" t="s">
        <v>23</v>
      </c>
      <c r="G650" s="796" t="s">
        <v>20</v>
      </c>
      <c r="H650" s="796" t="s">
        <v>30</v>
      </c>
      <c r="I650" s="796">
        <v>3</v>
      </c>
      <c r="J650" s="796" t="s">
        <v>26</v>
      </c>
      <c r="K650" s="797" t="s">
        <v>1219</v>
      </c>
      <c r="L650" s="798" t="s">
        <v>1220</v>
      </c>
      <c r="M650" s="795" t="s">
        <v>1085</v>
      </c>
      <c r="N650" s="795" t="s">
        <v>1086</v>
      </c>
      <c r="O650" s="796" t="s">
        <v>731</v>
      </c>
      <c r="P650" s="795">
        <v>2</v>
      </c>
      <c r="Q650" s="795">
        <v>0</v>
      </c>
      <c r="R650" s="799">
        <v>2</v>
      </c>
      <c r="S650" s="795">
        <v>3</v>
      </c>
      <c r="T650" s="181"/>
      <c r="U650" s="31">
        <v>22</v>
      </c>
      <c r="V650" s="31">
        <f>IF(W650="","",IFERROR(INDEX(Docentes!C:C,MATCH(W650,Docentes!D:D,0)),"NUEVO"))</f>
        <v>21563342</v>
      </c>
      <c r="W650" s="904" t="s">
        <v>454</v>
      </c>
      <c r="X650" s="800" t="s">
        <v>168</v>
      </c>
      <c r="Y650" s="795" t="s">
        <v>1242</v>
      </c>
      <c r="Z650" s="795" t="s">
        <v>1089</v>
      </c>
      <c r="AA650" s="795" t="s">
        <v>16</v>
      </c>
      <c r="AB650" s="795" t="s">
        <v>1516</v>
      </c>
      <c r="AC650" s="795">
        <v>39</v>
      </c>
      <c r="AD650" s="795"/>
      <c r="AE650" s="795"/>
      <c r="AF650" s="795" t="s">
        <v>1242</v>
      </c>
      <c r="AG650" s="31" t="str">
        <f t="shared" ref="AG650" si="402">IF(AND(P650&gt;0,Q650&gt;0),"TP",IF(AND(P650&gt;0,Q650=0),"T","P"))</f>
        <v>T</v>
      </c>
      <c r="AH650" s="795">
        <v>5</v>
      </c>
      <c r="AI650" s="795">
        <v>11</v>
      </c>
      <c r="AJ650" s="795">
        <v>50</v>
      </c>
      <c r="AK650" s="795">
        <v>13</v>
      </c>
      <c r="AL650" s="795">
        <v>30</v>
      </c>
      <c r="AM650" s="31">
        <f t="shared" ref="AM650" si="403">IF(R650=0,0,IF(AI650="",R650,IF(X650="HIBRIDO VIRTUAL",0,((((AK650/24)+(AL650/1440))-((AI650/24)+(AJ650/1440)))*1440/50))))</f>
        <v>2.0000000000000009</v>
      </c>
      <c r="AN650" s="792">
        <f t="shared" ref="AN650" si="404">AI650/24+AJ650/1440</f>
        <v>0.49305555555555552</v>
      </c>
      <c r="AO650" s="792">
        <f t="shared" ref="AO650" si="405">AK650/24+AL650/1440</f>
        <v>0.5625</v>
      </c>
      <c r="AP650" s="31" t="str" cm="1">
        <f t="array" ref="AP650">IF(W650="","",IF(SUMPRODUCT((W650=$W$6:$W$1560)*(AH650=$AH$6:$AH$1560)*(AN650=$AN$6:$AN$1560)*(AO650=$AO$6:$AO$1560)*(ROW($W$6:$W$1560)&lt;&gt;ROW(W650))*((R650=0)*($R$6:$R$1560&gt;0)+(R650&gt;0)*($R$6:$R$1560=0)))&gt;0,"SALONES UNIDOS",IF(SUMPRODUCT((W650=$W$6:$W$1560)*(AH650=$AH$6:$AH$1560)*((AN650&lt;$AO$6:$AO$1560)*(AO650&gt;$AN$6:$AN$1560))*(ROW($W$6:$W$1560)&lt;&gt;ROW(W650)))&gt;0,"CRUZADO","Sin cruce")))</f>
        <v>Sin cruce</v>
      </c>
      <c r="AQ650" s="792" t="str">
        <f t="shared" ref="AQ650" si="406">TRIM(CONCATENATE(H650,I650,F650,J650))</f>
        <v>DE3PRINCIPALB</v>
      </c>
      <c r="AR650" s="792" t="str" cm="1">
        <f t="array" ref="AR650">IF(AQ650="","",IF(SUMPRODUCT((AQ650=$AQ$6:$AQ$1560)*(AH650=$AH$6:$AH$1560)*(AN650=$AN$6:$AN$1560)*(AO650=$AO$6:$AO$1560)*(ROW($AQ$6:$AQ$1560)&lt;&gt;ROW(AQ650))*((R650=0)*($R$6:$R$1560&gt;0)+(R650&gt;0)*($R$6:$R$1560=0)))&gt;0,"SALONES UNIDOS",IF(SUMPRODUCT((AQ650=$AQ$6:$AQ$1560)*(AH650=$AH$6:$AH$1560)*((AN650&lt;$AO$6:$AO$1560)*(AO650&gt;$AN$6:$AN$1560))*(ROW($AQ$6:$AQ$1560)&lt;&gt;ROW(AQ650)))&gt;0,"CRUZADO","Sin cruce")))</f>
        <v>Sin cruce</v>
      </c>
    </row>
    <row r="651" spans="3:44" s="8" customFormat="1" ht="18.75" hidden="1" customHeight="1">
      <c r="C651" s="12" t="s">
        <v>1081</v>
      </c>
      <c r="D651" s="795" t="s">
        <v>781</v>
      </c>
      <c r="E651" s="795">
        <v>20261</v>
      </c>
      <c r="F651" s="796" t="s">
        <v>23</v>
      </c>
      <c r="G651" s="796" t="s">
        <v>20</v>
      </c>
      <c r="H651" s="796" t="s">
        <v>30</v>
      </c>
      <c r="I651" s="796">
        <v>3</v>
      </c>
      <c r="J651" s="796" t="s">
        <v>26</v>
      </c>
      <c r="K651" s="797" t="s">
        <v>1219</v>
      </c>
      <c r="L651" s="798" t="s">
        <v>1220</v>
      </c>
      <c r="M651" s="795" t="s">
        <v>1085</v>
      </c>
      <c r="N651" s="795" t="s">
        <v>1086</v>
      </c>
      <c r="O651" s="796" t="s">
        <v>731</v>
      </c>
      <c r="P651" s="795">
        <v>0</v>
      </c>
      <c r="Q651" s="795">
        <v>2</v>
      </c>
      <c r="R651" s="799">
        <v>2</v>
      </c>
      <c r="S651" s="795">
        <v>3</v>
      </c>
      <c r="T651" s="181"/>
      <c r="U651" s="31">
        <v>22</v>
      </c>
      <c r="V651" s="31">
        <f>IF(W651="","",IFERROR(INDEX(Docentes!C:C,MATCH(W651,Docentes!D:D,0)),"NUEVO"))</f>
        <v>21563342</v>
      </c>
      <c r="W651" s="904" t="s">
        <v>454</v>
      </c>
      <c r="X651" s="800" t="s">
        <v>168</v>
      </c>
      <c r="Y651" s="795" t="s">
        <v>1242</v>
      </c>
      <c r="Z651" s="795" t="s">
        <v>1089</v>
      </c>
      <c r="AA651" s="795"/>
      <c r="AB651" s="795"/>
      <c r="AC651" s="795"/>
      <c r="AD651" s="795" t="s">
        <v>1221</v>
      </c>
      <c r="AE651" s="795">
        <v>20</v>
      </c>
      <c r="AF651" s="795" t="s">
        <v>1242</v>
      </c>
      <c r="AG651" s="31" t="str">
        <f t="shared" si="391"/>
        <v>P</v>
      </c>
      <c r="AH651" s="795">
        <v>5</v>
      </c>
      <c r="AI651" s="795">
        <v>13</v>
      </c>
      <c r="AJ651" s="795">
        <v>30</v>
      </c>
      <c r="AK651" s="795">
        <v>15</v>
      </c>
      <c r="AL651" s="795">
        <v>10</v>
      </c>
      <c r="AM651" s="31">
        <f t="shared" si="332"/>
        <v>1.9999999999999993</v>
      </c>
      <c r="AN651" s="792">
        <f t="shared" si="333"/>
        <v>0.5625</v>
      </c>
      <c r="AO651" s="792">
        <f t="shared" si="334"/>
        <v>0.63194444444444442</v>
      </c>
      <c r="AP651" s="31" t="str" cm="1">
        <f t="array" ref="AP651">IF(W651="","",IF(SUMPRODUCT((W651=$W$6:$W$1560)*(AH651=$AH$6:$AH$1560)*(AN651=$AN$6:$AN$1560)*(AO651=$AO$6:$AO$1560)*(ROW($W$6:$W$1560)&lt;&gt;ROW(W651))*((R651=0)*($R$6:$R$1560&gt;0)+(R651&gt;0)*($R$6:$R$1560=0)))&gt;0,"SALONES UNIDOS",IF(SUMPRODUCT((W651=$W$6:$W$1560)*(AH651=$AH$6:$AH$1560)*((AN651&lt;$AO$6:$AO$1560)*(AO651&gt;$AN$6:$AN$1560))*(ROW($W$6:$W$1560)&lt;&gt;ROW(W651)))&gt;0,"CRUZADO","Sin cruce")))</f>
        <v>Sin cruce</v>
      </c>
      <c r="AQ651" s="792" t="str">
        <f t="shared" si="335"/>
        <v>DE3PRINCIPALB</v>
      </c>
      <c r="AR651" s="792" t="str" cm="1">
        <f t="array" ref="AR651">IF(AQ651="","",IF(SUMPRODUCT((AQ651=$AQ$6:$AQ$1560)*(AH651=$AH$6:$AH$1560)*(AN651=$AN$6:$AN$1560)*(AO651=$AO$6:$AO$1560)*(ROW($AQ$6:$AQ$1560)&lt;&gt;ROW(AQ651))*((R651=0)*($R$6:$R$1560&gt;0)+(R651&gt;0)*($R$6:$R$1560=0)))&gt;0,"SALONES UNIDOS",IF(SUMPRODUCT((AQ651=$AQ$6:$AQ$1560)*(AH651=$AH$6:$AH$1560)*((AN651&lt;$AO$6:$AO$1560)*(AO651&gt;$AN$6:$AN$1560))*(ROW($AQ$6:$AQ$1560)&lt;&gt;ROW(AQ651)))&gt;0,"CRUZADO","Sin cruce")))</f>
        <v>Sin cruce</v>
      </c>
    </row>
    <row r="652" spans="3:44" s="8" customFormat="1" ht="18.75" hidden="1" customHeight="1">
      <c r="C652" s="12" t="s">
        <v>1081</v>
      </c>
      <c r="D652" s="795" t="s">
        <v>781</v>
      </c>
      <c r="E652" s="795">
        <v>20261</v>
      </c>
      <c r="F652" s="796" t="s">
        <v>23</v>
      </c>
      <c r="G652" s="796" t="s">
        <v>20</v>
      </c>
      <c r="H652" s="796" t="s">
        <v>30</v>
      </c>
      <c r="I652" s="796">
        <v>3</v>
      </c>
      <c r="J652" s="796" t="s">
        <v>26</v>
      </c>
      <c r="K652" s="797" t="s">
        <v>1222</v>
      </c>
      <c r="L652" s="798" t="s">
        <v>1223</v>
      </c>
      <c r="M652" s="795" t="s">
        <v>1101</v>
      </c>
      <c r="N652" s="795" t="s">
        <v>1086</v>
      </c>
      <c r="O652" s="796" t="s">
        <v>731</v>
      </c>
      <c r="P652" s="795">
        <v>1</v>
      </c>
      <c r="Q652" s="795">
        <v>4</v>
      </c>
      <c r="R652" s="799">
        <v>5</v>
      </c>
      <c r="S652" s="795">
        <v>3</v>
      </c>
      <c r="T652" s="181"/>
      <c r="U652" s="31">
        <v>22</v>
      </c>
      <c r="V652" s="31">
        <f>IF(W652="","",IFERROR(INDEX(Docentes!C:C,MATCH(W652,Docentes!D:D,0)),"NUEVO"))</f>
        <v>21814775</v>
      </c>
      <c r="W652" s="904" t="s">
        <v>179</v>
      </c>
      <c r="X652" s="800" t="s">
        <v>168</v>
      </c>
      <c r="Y652" s="795" t="s">
        <v>1242</v>
      </c>
      <c r="Z652" s="795" t="s">
        <v>1089</v>
      </c>
      <c r="AA652" s="795" t="s">
        <v>26</v>
      </c>
      <c r="AB652" s="795" t="s">
        <v>1505</v>
      </c>
      <c r="AC652" s="795">
        <v>40</v>
      </c>
      <c r="AD652" s="795"/>
      <c r="AE652" s="795"/>
      <c r="AF652" s="795" t="s">
        <v>1242</v>
      </c>
      <c r="AG652" s="31" t="str">
        <f t="shared" si="391"/>
        <v>TP</v>
      </c>
      <c r="AH652" s="795">
        <v>5</v>
      </c>
      <c r="AI652" s="795">
        <v>7</v>
      </c>
      <c r="AJ652" s="795">
        <v>40</v>
      </c>
      <c r="AK652" s="795">
        <v>11</v>
      </c>
      <c r="AL652" s="795">
        <v>50</v>
      </c>
      <c r="AM652" s="31">
        <f t="shared" si="332"/>
        <v>4.9999999999999982</v>
      </c>
      <c r="AN652" s="792">
        <f t="shared" si="333"/>
        <v>0.31944444444444448</v>
      </c>
      <c r="AO652" s="792">
        <f t="shared" si="334"/>
        <v>0.49305555555555552</v>
      </c>
      <c r="AP652" s="31" t="str" cm="1">
        <f t="array" ref="AP652">IF(W652="","",IF(SUMPRODUCT((W652=$W$6:$W$1560)*(AH652=$AH$6:$AH$1560)*(AN652=$AN$6:$AN$1560)*(AO652=$AO$6:$AO$1560)*(ROW($W$6:$W$1560)&lt;&gt;ROW(W652))*((R652=0)*($R$6:$R$1560&gt;0)+(R652&gt;0)*($R$6:$R$1560=0)))&gt;0,"SALONES UNIDOS",IF(SUMPRODUCT((W652=$W$6:$W$1560)*(AH652=$AH$6:$AH$1560)*((AN652&lt;$AO$6:$AO$1560)*(AO652&gt;$AN$6:$AN$1560))*(ROW($W$6:$W$1560)&lt;&gt;ROW(W652)))&gt;0,"CRUZADO","Sin cruce")))</f>
        <v>Sin cruce</v>
      </c>
      <c r="AQ652" s="792" t="str">
        <f t="shared" si="335"/>
        <v>DE3PRINCIPALB</v>
      </c>
      <c r="AR652" s="792" t="str" cm="1">
        <f t="array" ref="AR652">IF(AQ652="","",IF(SUMPRODUCT((AQ652=$AQ$6:$AQ$1560)*(AH652=$AH$6:$AH$1560)*(AN652=$AN$6:$AN$1560)*(AO652=$AO$6:$AO$1560)*(ROW($AQ$6:$AQ$1560)&lt;&gt;ROW(AQ652))*((R652=0)*($R$6:$R$1560&gt;0)+(R652&gt;0)*($R$6:$R$1560=0)))&gt;0,"SALONES UNIDOS",IF(SUMPRODUCT((AQ652=$AQ$6:$AQ$1560)*(AH652=$AH$6:$AH$1560)*((AN652&lt;$AO$6:$AO$1560)*(AO652&gt;$AN$6:$AN$1560))*(ROW($AQ$6:$AQ$1560)&lt;&gt;ROW(AQ652)))&gt;0,"CRUZADO","Sin cruce")))</f>
        <v>Sin cruce</v>
      </c>
    </row>
    <row r="653" spans="3:44" s="8" customFormat="1" ht="18.75" hidden="1" customHeight="1">
      <c r="C653" s="12" t="s">
        <v>1081</v>
      </c>
      <c r="D653" s="795" t="s">
        <v>51</v>
      </c>
      <c r="E653" s="795">
        <v>20251</v>
      </c>
      <c r="F653" s="796" t="s">
        <v>23</v>
      </c>
      <c r="G653" s="796" t="s">
        <v>20</v>
      </c>
      <c r="H653" s="796" t="s">
        <v>30</v>
      </c>
      <c r="I653" s="796">
        <v>3</v>
      </c>
      <c r="J653" s="796" t="s">
        <v>32</v>
      </c>
      <c r="K653" s="797" t="s">
        <v>1623</v>
      </c>
      <c r="L653" s="798" t="s">
        <v>1624</v>
      </c>
      <c r="M653" s="795" t="s">
        <v>1101</v>
      </c>
      <c r="N653" s="795" t="s">
        <v>1086</v>
      </c>
      <c r="O653" s="796" t="s">
        <v>769</v>
      </c>
      <c r="P653" s="795">
        <v>2</v>
      </c>
      <c r="Q653" s="795">
        <v>2</v>
      </c>
      <c r="R653" s="799">
        <v>4</v>
      </c>
      <c r="S653" s="795">
        <v>3</v>
      </c>
      <c r="T653" s="181"/>
      <c r="U653" s="789">
        <v>40</v>
      </c>
      <c r="V653" s="31">
        <f>IF(W653="","",IFERROR(INDEX(Docentes!C:C,MATCH(W653,Docentes!D:D,0)),"NUEVO"))</f>
        <v>44296086</v>
      </c>
      <c r="W653" s="904" t="s">
        <v>225</v>
      </c>
      <c r="X653" s="800" t="s">
        <v>167</v>
      </c>
      <c r="Y653" s="789" t="s">
        <v>1088</v>
      </c>
      <c r="Z653" s="789" t="s">
        <v>1089</v>
      </c>
      <c r="AA653" s="789"/>
      <c r="AB653" s="789" t="s">
        <v>1092</v>
      </c>
      <c r="AC653" s="789"/>
      <c r="AD653" s="789"/>
      <c r="AE653" s="789"/>
      <c r="AF653" s="789" t="s">
        <v>1088</v>
      </c>
      <c r="AG653" s="31" t="str">
        <f t="shared" si="391"/>
        <v>TP</v>
      </c>
      <c r="AH653" s="795">
        <v>5</v>
      </c>
      <c r="AI653" s="795">
        <v>18</v>
      </c>
      <c r="AJ653" s="795">
        <v>30</v>
      </c>
      <c r="AK653" s="795">
        <v>21</v>
      </c>
      <c r="AL653" s="795">
        <v>50</v>
      </c>
      <c r="AM653" s="31">
        <f t="shared" si="332"/>
        <v>3.9999999999999987</v>
      </c>
      <c r="AN653" s="792">
        <f t="shared" si="333"/>
        <v>0.77083333333333337</v>
      </c>
      <c r="AO653" s="792">
        <f t="shared" si="334"/>
        <v>0.90972222222222221</v>
      </c>
      <c r="AP653" s="31" t="str" cm="1">
        <f t="array" ref="AP653">IF(W653="","",IF(SUMPRODUCT((W653=$W$6:$W$1560)*(AH653=$AH$6:$AH$1560)*(AN653=$AN$6:$AN$1560)*(AO653=$AO$6:$AO$1560)*(ROW($W$6:$W$1560)&lt;&gt;ROW(W653))*((R653=0)*($R$6:$R$1560&gt;0)+(R653&gt;0)*($R$6:$R$1560=0)))&gt;0,"SALONES UNIDOS",IF(SUMPRODUCT((W653=$W$6:$W$1560)*(AH653=$AH$6:$AH$1560)*((AN653&lt;$AO$6:$AO$1560)*(AO653&gt;$AN$6:$AN$1560))*(ROW($W$6:$W$1560)&lt;&gt;ROW(W653)))&gt;0,"CRUZADO","Sin cruce")))</f>
        <v>Sin cruce</v>
      </c>
      <c r="AQ653" s="792" t="str">
        <f t="shared" si="335"/>
        <v>DE3PRINCIPALC</v>
      </c>
      <c r="AR653" s="792" t="str" cm="1">
        <f t="array" ref="AR653">IF(AQ653="","",IF(SUMPRODUCT((AQ653=$AQ$6:$AQ$1560)*(AH653=$AH$6:$AH$1560)*(AN653=$AN$6:$AN$1560)*(AO653=$AO$6:$AO$1560)*(ROW($AQ$6:$AQ$1560)&lt;&gt;ROW(AQ653))*((R653=0)*($R$6:$R$1560&gt;0)+(R653&gt;0)*($R$6:$R$1560=0)))&gt;0,"SALONES UNIDOS",IF(SUMPRODUCT((AQ653=$AQ$6:$AQ$1560)*(AH653=$AH$6:$AH$1560)*((AN653&lt;$AO$6:$AO$1560)*(AO653&gt;$AN$6:$AN$1560))*(ROW($AQ$6:$AQ$1560)&lt;&gt;ROW(AQ653)))&gt;0,"CRUZADO","Sin cruce")))</f>
        <v>Sin cruce</v>
      </c>
    </row>
    <row r="654" spans="3:44" s="8" customFormat="1" ht="18.75" hidden="1" customHeight="1">
      <c r="C654" s="12" t="s">
        <v>1081</v>
      </c>
      <c r="D654" s="795" t="s">
        <v>51</v>
      </c>
      <c r="E654" s="795">
        <v>20251</v>
      </c>
      <c r="F654" s="796" t="s">
        <v>23</v>
      </c>
      <c r="G654" s="796" t="s">
        <v>20</v>
      </c>
      <c r="H654" s="796" t="s">
        <v>30</v>
      </c>
      <c r="I654" s="796">
        <v>3</v>
      </c>
      <c r="J654" s="796" t="s">
        <v>32</v>
      </c>
      <c r="K654" s="797" t="s">
        <v>1625</v>
      </c>
      <c r="L654" s="798" t="s">
        <v>1211</v>
      </c>
      <c r="M654" s="795" t="s">
        <v>1101</v>
      </c>
      <c r="N654" s="795" t="s">
        <v>1086</v>
      </c>
      <c r="O654" s="796" t="s">
        <v>769</v>
      </c>
      <c r="P654" s="795">
        <v>2</v>
      </c>
      <c r="Q654" s="795">
        <v>2</v>
      </c>
      <c r="R654" s="799">
        <v>4</v>
      </c>
      <c r="S654" s="795">
        <v>3</v>
      </c>
      <c r="T654" s="181"/>
      <c r="U654" s="789">
        <v>40</v>
      </c>
      <c r="V654" s="31">
        <f>IF(W654="","",IFERROR(INDEX(Docentes!C:C,MATCH(W654,Docentes!D:D,0)),"NUEVO"))</f>
        <v>41876321</v>
      </c>
      <c r="W654" s="904" t="s">
        <v>535</v>
      </c>
      <c r="X654" s="800" t="s">
        <v>167</v>
      </c>
      <c r="Y654" s="789" t="s">
        <v>1088</v>
      </c>
      <c r="Z654" s="789" t="s">
        <v>1089</v>
      </c>
      <c r="AA654" s="789"/>
      <c r="AB654" s="795" t="s">
        <v>1092</v>
      </c>
      <c r="AC654" s="795"/>
      <c r="AD654" s="789"/>
      <c r="AE654" s="789"/>
      <c r="AF654" s="789" t="s">
        <v>1088</v>
      </c>
      <c r="AG654" s="31" t="str">
        <f t="shared" si="391"/>
        <v>TP</v>
      </c>
      <c r="AH654" s="795">
        <v>3</v>
      </c>
      <c r="AI654" s="795">
        <v>17</v>
      </c>
      <c r="AJ654" s="795">
        <v>40</v>
      </c>
      <c r="AK654" s="795">
        <v>21</v>
      </c>
      <c r="AL654" s="795">
        <v>0</v>
      </c>
      <c r="AM654" s="31">
        <f t="shared" si="332"/>
        <v>3.9999999999999987</v>
      </c>
      <c r="AN654" s="792">
        <f t="shared" si="333"/>
        <v>0.73611111111111116</v>
      </c>
      <c r="AO654" s="792">
        <f t="shared" si="334"/>
        <v>0.875</v>
      </c>
      <c r="AP654" s="31" t="str" cm="1">
        <f t="array" ref="AP654">IF(W654="","",IF(SUMPRODUCT((W654=$W$6:$W$1560)*(AH654=$AH$6:$AH$1560)*(AN654=$AN$6:$AN$1560)*(AO654=$AO$6:$AO$1560)*(ROW($W$6:$W$1560)&lt;&gt;ROW(W654))*((R654=0)*($R$6:$R$1560&gt;0)+(R654&gt;0)*($R$6:$R$1560=0)))&gt;0,"SALONES UNIDOS",IF(SUMPRODUCT((W654=$W$6:$W$1560)*(AH654=$AH$6:$AH$1560)*((AN654&lt;$AO$6:$AO$1560)*(AO654&gt;$AN$6:$AN$1560))*(ROW($W$6:$W$1560)&lt;&gt;ROW(W654)))&gt;0,"CRUZADO","Sin cruce")))</f>
        <v>Sin cruce</v>
      </c>
      <c r="AQ654" s="792" t="str">
        <f t="shared" si="335"/>
        <v>DE3PRINCIPALC</v>
      </c>
      <c r="AR654" s="792" t="str" cm="1">
        <f t="array" ref="AR654">IF(AQ654="","",IF(SUMPRODUCT((AQ654=$AQ$6:$AQ$1560)*(AH654=$AH$6:$AH$1560)*(AN654=$AN$6:$AN$1560)*(AO654=$AO$6:$AO$1560)*(ROW($AQ$6:$AQ$1560)&lt;&gt;ROW(AQ654))*((R654=0)*($R$6:$R$1560&gt;0)+(R654&gt;0)*($R$6:$R$1560=0)))&gt;0,"SALONES UNIDOS",IF(SUMPRODUCT((AQ654=$AQ$6:$AQ$1560)*(AH654=$AH$6:$AH$1560)*((AN654&lt;$AO$6:$AO$1560)*(AO654&gt;$AN$6:$AN$1560))*(ROW($AQ$6:$AQ$1560)&lt;&gt;ROW(AQ654)))&gt;0,"CRUZADO","Sin cruce")))</f>
        <v>Sin cruce</v>
      </c>
    </row>
    <row r="655" spans="3:44" s="8" customFormat="1" ht="18.75" hidden="1" customHeight="1">
      <c r="C655" s="12" t="s">
        <v>1081</v>
      </c>
      <c r="D655" s="795" t="s">
        <v>51</v>
      </c>
      <c r="E655" s="795">
        <v>20251</v>
      </c>
      <c r="F655" s="796" t="s">
        <v>23</v>
      </c>
      <c r="G655" s="796" t="s">
        <v>20</v>
      </c>
      <c r="H655" s="796" t="s">
        <v>30</v>
      </c>
      <c r="I655" s="796">
        <v>3</v>
      </c>
      <c r="J655" s="796" t="s">
        <v>32</v>
      </c>
      <c r="K655" s="797" t="s">
        <v>1626</v>
      </c>
      <c r="L655" s="798" t="s">
        <v>1214</v>
      </c>
      <c r="M655" s="795" t="s">
        <v>1101</v>
      </c>
      <c r="N655" s="795" t="s">
        <v>1086</v>
      </c>
      <c r="O655" s="796" t="s">
        <v>769</v>
      </c>
      <c r="P655" s="795">
        <v>3</v>
      </c>
      <c r="Q655" s="795">
        <v>0</v>
      </c>
      <c r="R655" s="799">
        <v>3</v>
      </c>
      <c r="S655" s="795">
        <v>3</v>
      </c>
      <c r="T655" s="181"/>
      <c r="U655" s="789">
        <v>40</v>
      </c>
      <c r="V655" s="31">
        <f>IF(W655="","",IFERROR(INDEX(Docentes!C:C,MATCH(W655,Docentes!D:D,0)),"NUEVO"))</f>
        <v>22101555</v>
      </c>
      <c r="W655" s="904" t="s">
        <v>289</v>
      </c>
      <c r="X655" s="800" t="s">
        <v>167</v>
      </c>
      <c r="Y655" s="789" t="s">
        <v>1088</v>
      </c>
      <c r="Z655" s="789" t="s">
        <v>1089</v>
      </c>
      <c r="AA655" s="789"/>
      <c r="AB655" s="789" t="s">
        <v>1092</v>
      </c>
      <c r="AC655" s="789"/>
      <c r="AD655" s="789"/>
      <c r="AE655" s="789"/>
      <c r="AF655" s="789" t="s">
        <v>1088</v>
      </c>
      <c r="AG655" s="31" t="str">
        <f t="shared" si="391"/>
        <v>T</v>
      </c>
      <c r="AH655" s="795">
        <v>4</v>
      </c>
      <c r="AI655" s="795">
        <v>21</v>
      </c>
      <c r="AJ655" s="795">
        <v>0</v>
      </c>
      <c r="AK655" s="795">
        <v>23</v>
      </c>
      <c r="AL655" s="795">
        <v>30</v>
      </c>
      <c r="AM655" s="31">
        <f t="shared" ref="AM655:AM721" si="407">IF(R655=0,0,IF(AI655="",R655,IF(X655="HIBRIDO VIRTUAL",0,((((AK655/24)+(AL655/1440))-((AI655/24)+(AJ655/1440)))*1440/50))))</f>
        <v>3.0000000000000022</v>
      </c>
      <c r="AN655" s="792">
        <f t="shared" ref="AN655:AN721" si="408">AI655/24+AJ655/1440</f>
        <v>0.875</v>
      </c>
      <c r="AO655" s="792">
        <f t="shared" ref="AO655:AO721" si="409">AK655/24+AL655/1440</f>
        <v>0.97916666666666674</v>
      </c>
      <c r="AP655" s="31" t="str" cm="1">
        <f t="array" ref="AP655">IF(W655="","",IF(SUMPRODUCT((W655=$W$6:$W$1560)*(AH655=$AH$6:$AH$1560)*(AN655=$AN$6:$AN$1560)*(AO655=$AO$6:$AO$1560)*(ROW($W$6:$W$1560)&lt;&gt;ROW(W655))*((R655=0)*($R$6:$R$1560&gt;0)+(R655&gt;0)*($R$6:$R$1560=0)))&gt;0,"SALONES UNIDOS",IF(SUMPRODUCT((W655=$W$6:$W$1560)*(AH655=$AH$6:$AH$1560)*((AN655&lt;$AO$6:$AO$1560)*(AO655&gt;$AN$6:$AN$1560))*(ROW($W$6:$W$1560)&lt;&gt;ROW(W655)))&gt;0,"CRUZADO","Sin cruce")))</f>
        <v>Sin cruce</v>
      </c>
      <c r="AQ655" s="792" t="str">
        <f t="shared" ref="AQ655:AQ679" si="410">TRIM(CONCATENATE(H655,I655,F655,J655))</f>
        <v>DE3PRINCIPALC</v>
      </c>
      <c r="AR655" s="792" t="str" cm="1">
        <f t="array" ref="AR655">IF(AQ655="","",IF(SUMPRODUCT((AQ655=$AQ$6:$AQ$1560)*(AH655=$AH$6:$AH$1560)*(AN655=$AN$6:$AN$1560)*(AO655=$AO$6:$AO$1560)*(ROW($AQ$6:$AQ$1560)&lt;&gt;ROW(AQ655))*((R655=0)*($R$6:$R$1560&gt;0)+(R655&gt;0)*($R$6:$R$1560=0)))&gt;0,"SALONES UNIDOS",IF(SUMPRODUCT((AQ655=$AQ$6:$AQ$1560)*(AH655=$AH$6:$AH$1560)*((AN655&lt;$AO$6:$AO$1560)*(AO655&gt;$AN$6:$AN$1560))*(ROW($AQ$6:$AQ$1560)&lt;&gt;ROW(AQ655)))&gt;0,"CRUZADO","Sin cruce")))</f>
        <v>Sin cruce</v>
      </c>
    </row>
    <row r="656" spans="3:44" s="8" customFormat="1" ht="18.75" hidden="1" customHeight="1">
      <c r="C656" s="12" t="s">
        <v>1081</v>
      </c>
      <c r="D656" s="795" t="s">
        <v>51</v>
      </c>
      <c r="E656" s="795">
        <v>20251</v>
      </c>
      <c r="F656" s="796" t="s">
        <v>23</v>
      </c>
      <c r="G656" s="796" t="s">
        <v>20</v>
      </c>
      <c r="H656" s="796" t="s">
        <v>30</v>
      </c>
      <c r="I656" s="796">
        <v>3</v>
      </c>
      <c r="J656" s="796" t="s">
        <v>32</v>
      </c>
      <c r="K656" s="797" t="s">
        <v>1627</v>
      </c>
      <c r="L656" s="798" t="s">
        <v>1216</v>
      </c>
      <c r="M656" s="795" t="s">
        <v>1101</v>
      </c>
      <c r="N656" s="795" t="s">
        <v>1086</v>
      </c>
      <c r="O656" s="796" t="s">
        <v>769</v>
      </c>
      <c r="P656" s="795">
        <v>3</v>
      </c>
      <c r="Q656" s="795">
        <v>0</v>
      </c>
      <c r="R656" s="799">
        <v>3</v>
      </c>
      <c r="S656" s="795">
        <v>3</v>
      </c>
      <c r="T656" s="181"/>
      <c r="U656" s="789">
        <v>40</v>
      </c>
      <c r="V656" s="31">
        <f>IF(W656="","",IFERROR(INDEX(Docentes!C:C,MATCH(W656,Docentes!D:D,0)),"NUEVO"))</f>
        <v>44579560</v>
      </c>
      <c r="W656" s="904" t="s">
        <v>226</v>
      </c>
      <c r="X656" s="800" t="s">
        <v>167</v>
      </c>
      <c r="Y656" s="789" t="s">
        <v>1088</v>
      </c>
      <c r="Z656" s="789" t="s">
        <v>1089</v>
      </c>
      <c r="AA656" s="789"/>
      <c r="AB656" s="789" t="s">
        <v>1092</v>
      </c>
      <c r="AC656" s="789"/>
      <c r="AD656" s="789"/>
      <c r="AE656" s="789"/>
      <c r="AF656" s="789" t="s">
        <v>1088</v>
      </c>
      <c r="AG656" s="31" t="str">
        <f t="shared" si="391"/>
        <v>T</v>
      </c>
      <c r="AH656" s="795">
        <v>3</v>
      </c>
      <c r="AI656" s="795">
        <v>21</v>
      </c>
      <c r="AJ656" s="795">
        <v>0</v>
      </c>
      <c r="AK656" s="795">
        <v>23</v>
      </c>
      <c r="AL656" s="795">
        <v>30</v>
      </c>
      <c r="AM656" s="31">
        <f t="shared" si="407"/>
        <v>3.0000000000000022</v>
      </c>
      <c r="AN656" s="792">
        <f t="shared" si="408"/>
        <v>0.875</v>
      </c>
      <c r="AO656" s="792">
        <f t="shared" si="409"/>
        <v>0.97916666666666674</v>
      </c>
      <c r="AP656" s="31" t="str" cm="1">
        <f t="array" ref="AP656">IF(W656="","",IF(SUMPRODUCT((W656=$W$6:$W$1560)*(AH656=$AH$6:$AH$1560)*(AN656=$AN$6:$AN$1560)*(AO656=$AO$6:$AO$1560)*(ROW($W$6:$W$1560)&lt;&gt;ROW(W656))*((R656=0)*($R$6:$R$1560&gt;0)+(R656&gt;0)*($R$6:$R$1560=0)))&gt;0,"SALONES UNIDOS",IF(SUMPRODUCT((W656=$W$6:$W$1560)*(AH656=$AH$6:$AH$1560)*((AN656&lt;$AO$6:$AO$1560)*(AO656&gt;$AN$6:$AN$1560))*(ROW($W$6:$W$1560)&lt;&gt;ROW(W656)))&gt;0,"CRUZADO","Sin cruce")))</f>
        <v>Sin cruce</v>
      </c>
      <c r="AQ656" s="792" t="str">
        <f t="shared" si="410"/>
        <v>DE3PRINCIPALC</v>
      </c>
      <c r="AR656" s="792" t="str" cm="1">
        <f t="array" ref="AR656">IF(AQ656="","",IF(SUMPRODUCT((AQ656=$AQ$6:$AQ$1560)*(AH656=$AH$6:$AH$1560)*(AN656=$AN$6:$AN$1560)*(AO656=$AO$6:$AO$1560)*(ROW($AQ$6:$AQ$1560)&lt;&gt;ROW(AQ656))*((R656=0)*($R$6:$R$1560&gt;0)+(R656&gt;0)*($R$6:$R$1560=0)))&gt;0,"SALONES UNIDOS",IF(SUMPRODUCT((AQ656=$AQ$6:$AQ$1560)*(AH656=$AH$6:$AH$1560)*((AN656&lt;$AO$6:$AO$1560)*(AO656&gt;$AN$6:$AN$1560))*(ROW($AQ$6:$AQ$1560)&lt;&gt;ROW(AQ656)))&gt;0,"CRUZADO","Sin cruce")))</f>
        <v>Sin cruce</v>
      </c>
    </row>
    <row r="657" spans="3:44" s="8" customFormat="1" ht="18.75" hidden="1" customHeight="1">
      <c r="C657" s="12" t="s">
        <v>1081</v>
      </c>
      <c r="D657" s="795" t="s">
        <v>51</v>
      </c>
      <c r="E657" s="795">
        <v>20251</v>
      </c>
      <c r="F657" s="796" t="s">
        <v>23</v>
      </c>
      <c r="G657" s="796" t="s">
        <v>20</v>
      </c>
      <c r="H657" s="796" t="s">
        <v>30</v>
      </c>
      <c r="I657" s="796">
        <v>3</v>
      </c>
      <c r="J657" s="796" t="s">
        <v>32</v>
      </c>
      <c r="K657" s="797" t="s">
        <v>1628</v>
      </c>
      <c r="L657" s="798" t="s">
        <v>1218</v>
      </c>
      <c r="M657" s="795" t="s">
        <v>1101</v>
      </c>
      <c r="N657" s="795" t="s">
        <v>1086</v>
      </c>
      <c r="O657" s="796" t="s">
        <v>769</v>
      </c>
      <c r="P657" s="795">
        <v>2</v>
      </c>
      <c r="Q657" s="795">
        <v>2</v>
      </c>
      <c r="R657" s="799">
        <v>4</v>
      </c>
      <c r="S657" s="795">
        <v>3</v>
      </c>
      <c r="T657" s="181"/>
      <c r="U657" s="789">
        <v>40</v>
      </c>
      <c r="V657" s="31">
        <f>IF(W657="","",IFERROR(INDEX(Docentes!C:C,MATCH(W657,Docentes!D:D,0)),"NUEVO"))</f>
        <v>43437121</v>
      </c>
      <c r="W657" s="904" t="s">
        <v>298</v>
      </c>
      <c r="X657" s="800" t="s">
        <v>167</v>
      </c>
      <c r="Y657" s="789" t="s">
        <v>1088</v>
      </c>
      <c r="Z657" s="789" t="s">
        <v>1089</v>
      </c>
      <c r="AA657" s="789"/>
      <c r="AB657" s="789" t="s">
        <v>1092</v>
      </c>
      <c r="AC657" s="789"/>
      <c r="AD657" s="789"/>
      <c r="AE657" s="789"/>
      <c r="AF657" s="789" t="s">
        <v>1088</v>
      </c>
      <c r="AG657" s="31" t="str">
        <f t="shared" si="391"/>
        <v>TP</v>
      </c>
      <c r="AH657" s="795">
        <v>1</v>
      </c>
      <c r="AI657" s="795">
        <v>20</v>
      </c>
      <c r="AJ657" s="795">
        <v>10</v>
      </c>
      <c r="AK657" s="795">
        <v>23</v>
      </c>
      <c r="AL657" s="795">
        <v>30</v>
      </c>
      <c r="AM657" s="31">
        <f t="shared" si="407"/>
        <v>4.0000000000000018</v>
      </c>
      <c r="AN657" s="792">
        <f t="shared" si="408"/>
        <v>0.84027777777777779</v>
      </c>
      <c r="AO657" s="792">
        <f t="shared" si="409"/>
        <v>0.97916666666666674</v>
      </c>
      <c r="AP657" s="31" t="str" cm="1">
        <f t="array" ref="AP657">IF(W657="","",IF(SUMPRODUCT((W657=$W$6:$W$1560)*(AH657=$AH$6:$AH$1560)*(AN657=$AN$6:$AN$1560)*(AO657=$AO$6:$AO$1560)*(ROW($W$6:$W$1560)&lt;&gt;ROW(W657))*((R657=0)*($R$6:$R$1560&gt;0)+(R657&gt;0)*($R$6:$R$1560=0)))&gt;0,"SALONES UNIDOS",IF(SUMPRODUCT((W657=$W$6:$W$1560)*(AH657=$AH$6:$AH$1560)*((AN657&lt;$AO$6:$AO$1560)*(AO657&gt;$AN$6:$AN$1560))*(ROW($W$6:$W$1560)&lt;&gt;ROW(W657)))&gt;0,"CRUZADO","Sin cruce")))</f>
        <v>Sin cruce</v>
      </c>
      <c r="AQ657" s="792" t="str">
        <f t="shared" si="410"/>
        <v>DE3PRINCIPALC</v>
      </c>
      <c r="AR657" s="792" t="str" cm="1">
        <f t="array" ref="AR657">IF(AQ657="","",IF(SUMPRODUCT((AQ657=$AQ$6:$AQ$1560)*(AH657=$AH$6:$AH$1560)*(AN657=$AN$6:$AN$1560)*(AO657=$AO$6:$AO$1560)*(ROW($AQ$6:$AQ$1560)&lt;&gt;ROW(AQ657))*((R657=0)*($R$6:$R$1560&gt;0)+(R657&gt;0)*($R$6:$R$1560=0)))&gt;0,"SALONES UNIDOS",IF(SUMPRODUCT((AQ657=$AQ$6:$AQ$1560)*(AH657=$AH$6:$AH$1560)*((AN657&lt;$AO$6:$AO$1560)*(AO657&gt;$AN$6:$AN$1560))*(ROW($AQ$6:$AQ$1560)&lt;&gt;ROW(AQ657)))&gt;0,"CRUZADO","Sin cruce")))</f>
        <v>Sin cruce</v>
      </c>
    </row>
    <row r="658" spans="3:44" s="8" customFormat="1" ht="18.75" hidden="1" customHeight="1">
      <c r="C658" s="12" t="s">
        <v>1081</v>
      </c>
      <c r="D658" s="795" t="s">
        <v>51</v>
      </c>
      <c r="E658" s="795">
        <v>20251</v>
      </c>
      <c r="F658" s="796" t="s">
        <v>23</v>
      </c>
      <c r="G658" s="796" t="s">
        <v>20</v>
      </c>
      <c r="H658" s="796" t="s">
        <v>30</v>
      </c>
      <c r="I658" s="796">
        <v>3</v>
      </c>
      <c r="J658" s="796" t="s">
        <v>32</v>
      </c>
      <c r="K658" s="797" t="s">
        <v>1629</v>
      </c>
      <c r="L658" s="798" t="s">
        <v>1220</v>
      </c>
      <c r="M658" s="795" t="s">
        <v>1085</v>
      </c>
      <c r="N658" s="795" t="s">
        <v>1086</v>
      </c>
      <c r="O658" s="796" t="s">
        <v>769</v>
      </c>
      <c r="P658" s="795">
        <v>2</v>
      </c>
      <c r="Q658" s="795">
        <v>0</v>
      </c>
      <c r="R658" s="799">
        <v>2</v>
      </c>
      <c r="S658" s="795">
        <v>3</v>
      </c>
      <c r="T658" s="181"/>
      <c r="U658" s="789">
        <v>40</v>
      </c>
      <c r="V658" s="31">
        <f>IF(W658="","",IFERROR(INDEX(Docentes!C:C,MATCH(W658,Docentes!D:D,0)),"NUEVO"))</f>
        <v>41973116</v>
      </c>
      <c r="W658" s="904" t="s">
        <v>202</v>
      </c>
      <c r="X658" s="800" t="s">
        <v>167</v>
      </c>
      <c r="Y658" s="789" t="s">
        <v>1088</v>
      </c>
      <c r="Z658" s="789" t="s">
        <v>1089</v>
      </c>
      <c r="AA658" s="789"/>
      <c r="AB658" s="789" t="s">
        <v>1092</v>
      </c>
      <c r="AC658" s="789"/>
      <c r="AD658" s="789"/>
      <c r="AE658" s="789"/>
      <c r="AF658" s="789" t="s">
        <v>1088</v>
      </c>
      <c r="AG658" s="31" t="str">
        <f t="shared" si="391"/>
        <v>T</v>
      </c>
      <c r="AH658" s="795">
        <v>1</v>
      </c>
      <c r="AI658" s="795">
        <v>18</v>
      </c>
      <c r="AJ658" s="795">
        <v>30</v>
      </c>
      <c r="AK658" s="795">
        <v>20</v>
      </c>
      <c r="AL658" s="795">
        <v>10</v>
      </c>
      <c r="AM658" s="31">
        <f t="shared" si="407"/>
        <v>1.9999999999999993</v>
      </c>
      <c r="AN658" s="792">
        <f t="shared" si="408"/>
        <v>0.77083333333333337</v>
      </c>
      <c r="AO658" s="792">
        <f t="shared" si="409"/>
        <v>0.84027777777777779</v>
      </c>
      <c r="AP658" s="31" t="str" cm="1">
        <f t="array" ref="AP658">IF(W658="","",IF(SUMPRODUCT((W658=$W$6:$W$1560)*(AH658=$AH$6:$AH$1560)*(AN658=$AN$6:$AN$1560)*(AO658=$AO$6:$AO$1560)*(ROW($W$6:$W$1560)&lt;&gt;ROW(W658))*((R658=0)*($R$6:$R$1560&gt;0)+(R658&gt;0)*($R$6:$R$1560=0)))&gt;0,"SALONES UNIDOS",IF(SUMPRODUCT((W658=$W$6:$W$1560)*(AH658=$AH$6:$AH$1560)*((AN658&lt;$AO$6:$AO$1560)*(AO658&gt;$AN$6:$AN$1560))*(ROW($W$6:$W$1560)&lt;&gt;ROW(W658)))&gt;0,"CRUZADO","Sin cruce")))</f>
        <v>Sin cruce</v>
      </c>
      <c r="AQ658" s="792" t="str">
        <f t="shared" si="410"/>
        <v>DE3PRINCIPALC</v>
      </c>
      <c r="AR658" s="792" t="str" cm="1">
        <f t="array" ref="AR658">IF(AQ658="","",IF(SUMPRODUCT((AQ658=$AQ$6:$AQ$1560)*(AH658=$AH$6:$AH$1560)*(AN658=$AN$6:$AN$1560)*(AO658=$AO$6:$AO$1560)*(ROW($AQ$6:$AQ$1560)&lt;&gt;ROW(AQ658))*((R658=0)*($R$6:$R$1560&gt;0)+(R658&gt;0)*($R$6:$R$1560=0)))&gt;0,"SALONES UNIDOS",IF(SUMPRODUCT((AQ658=$AQ$6:$AQ$1560)*(AH658=$AH$6:$AH$1560)*((AN658&lt;$AO$6:$AO$1560)*(AO658&gt;$AN$6:$AN$1560))*(ROW($AQ$6:$AQ$1560)&lt;&gt;ROW(AQ658)))&gt;0,"CRUZADO","Sin cruce")))</f>
        <v>Sin cruce</v>
      </c>
    </row>
    <row r="659" spans="3:44" s="8" customFormat="1" ht="18.75" hidden="1" customHeight="1">
      <c r="C659" s="12" t="s">
        <v>1081</v>
      </c>
      <c r="D659" s="795" t="s">
        <v>51</v>
      </c>
      <c r="E659" s="795">
        <v>20251</v>
      </c>
      <c r="F659" s="796" t="s">
        <v>23</v>
      </c>
      <c r="G659" s="796" t="s">
        <v>20</v>
      </c>
      <c r="H659" s="796" t="s">
        <v>30</v>
      </c>
      <c r="I659" s="796">
        <v>3</v>
      </c>
      <c r="J659" s="796" t="s">
        <v>32</v>
      </c>
      <c r="K659" s="797" t="s">
        <v>1629</v>
      </c>
      <c r="L659" s="798" t="s">
        <v>1220</v>
      </c>
      <c r="M659" s="795" t="s">
        <v>1085</v>
      </c>
      <c r="N659" s="795" t="s">
        <v>1086</v>
      </c>
      <c r="O659" s="796" t="s">
        <v>769</v>
      </c>
      <c r="P659" s="795">
        <v>0</v>
      </c>
      <c r="Q659" s="795">
        <v>2</v>
      </c>
      <c r="R659" s="799">
        <v>2</v>
      </c>
      <c r="S659" s="795">
        <v>3</v>
      </c>
      <c r="T659" s="181"/>
      <c r="U659" s="789">
        <v>40</v>
      </c>
      <c r="V659" s="31">
        <f>IF(W659="","",IFERROR(INDEX(Docentes!C:C,MATCH(W659,Docentes!D:D,0)),"NUEVO"))</f>
        <v>41973116</v>
      </c>
      <c r="W659" s="904" t="s">
        <v>202</v>
      </c>
      <c r="X659" s="800" t="s">
        <v>167</v>
      </c>
      <c r="Y659" s="789" t="s">
        <v>1088</v>
      </c>
      <c r="Z659" s="789" t="s">
        <v>1089</v>
      </c>
      <c r="AA659" s="789"/>
      <c r="AB659" s="789" t="s">
        <v>1092</v>
      </c>
      <c r="AC659" s="789"/>
      <c r="AD659" s="789"/>
      <c r="AE659" s="789"/>
      <c r="AF659" s="789" t="s">
        <v>1088</v>
      </c>
      <c r="AG659" s="31" t="str">
        <f t="shared" si="391"/>
        <v>P</v>
      </c>
      <c r="AH659" s="795">
        <v>4</v>
      </c>
      <c r="AI659" s="795">
        <v>19</v>
      </c>
      <c r="AJ659" s="795">
        <v>20</v>
      </c>
      <c r="AK659" s="795">
        <v>21</v>
      </c>
      <c r="AL659" s="795">
        <v>0</v>
      </c>
      <c r="AM659" s="31">
        <f t="shared" si="407"/>
        <v>2.0000000000000027</v>
      </c>
      <c r="AN659" s="792">
        <f t="shared" si="408"/>
        <v>0.80555555555555547</v>
      </c>
      <c r="AO659" s="792">
        <f t="shared" si="409"/>
        <v>0.875</v>
      </c>
      <c r="AP659" s="31" t="str" cm="1">
        <f t="array" ref="AP659">IF(W659="","",IF(SUMPRODUCT((W659=$W$6:$W$1560)*(AH659=$AH$6:$AH$1560)*(AN659=$AN$6:$AN$1560)*(AO659=$AO$6:$AO$1560)*(ROW($W$6:$W$1560)&lt;&gt;ROW(W659))*((R659=0)*($R$6:$R$1560&gt;0)+(R659&gt;0)*($R$6:$R$1560=0)))&gt;0,"SALONES UNIDOS",IF(SUMPRODUCT((W659=$W$6:$W$1560)*(AH659=$AH$6:$AH$1560)*((AN659&lt;$AO$6:$AO$1560)*(AO659&gt;$AN$6:$AN$1560))*(ROW($W$6:$W$1560)&lt;&gt;ROW(W659)))&gt;0,"CRUZADO","Sin cruce")))</f>
        <v>Sin cruce</v>
      </c>
      <c r="AQ659" s="792" t="str">
        <f t="shared" si="410"/>
        <v>DE3PRINCIPALC</v>
      </c>
      <c r="AR659" s="792" t="str" cm="1">
        <f t="array" ref="AR659">IF(AQ659="","",IF(SUMPRODUCT((AQ659=$AQ$6:$AQ$1560)*(AH659=$AH$6:$AH$1560)*(AN659=$AN$6:$AN$1560)*(AO659=$AO$6:$AO$1560)*(ROW($AQ$6:$AQ$1560)&lt;&gt;ROW(AQ659))*((R659=0)*($R$6:$R$1560&gt;0)+(R659&gt;0)*($R$6:$R$1560=0)))&gt;0,"SALONES UNIDOS",IF(SUMPRODUCT((AQ659=$AQ$6:$AQ$1560)*(AH659=$AH$6:$AH$1560)*((AN659&lt;$AO$6:$AO$1560)*(AO659&gt;$AN$6:$AN$1560))*(ROW($AQ$6:$AQ$1560)&lt;&gt;ROW(AQ659)))&gt;0,"CRUZADO","Sin cruce")))</f>
        <v>Sin cruce</v>
      </c>
    </row>
    <row r="660" spans="3:44" s="8" customFormat="1" ht="18.75" hidden="1" customHeight="1">
      <c r="C660" s="12" t="s">
        <v>1081</v>
      </c>
      <c r="D660" s="795" t="s">
        <v>51</v>
      </c>
      <c r="E660" s="795">
        <v>20251</v>
      </c>
      <c r="F660" s="796" t="s">
        <v>23</v>
      </c>
      <c r="G660" s="796" t="s">
        <v>20</v>
      </c>
      <c r="H660" s="796" t="s">
        <v>30</v>
      </c>
      <c r="I660" s="796">
        <v>3</v>
      </c>
      <c r="J660" s="796" t="s">
        <v>32</v>
      </c>
      <c r="K660" s="797" t="s">
        <v>1630</v>
      </c>
      <c r="L660" s="798" t="s">
        <v>1223</v>
      </c>
      <c r="M660" s="795" t="s">
        <v>1101</v>
      </c>
      <c r="N660" s="795" t="s">
        <v>1086</v>
      </c>
      <c r="O660" s="796" t="s">
        <v>769</v>
      </c>
      <c r="P660" s="795">
        <v>1</v>
      </c>
      <c r="Q660" s="795">
        <v>4</v>
      </c>
      <c r="R660" s="799">
        <v>5</v>
      </c>
      <c r="S660" s="795">
        <v>3</v>
      </c>
      <c r="T660" s="181"/>
      <c r="U660" s="789">
        <v>40</v>
      </c>
      <c r="V660" s="31">
        <f>IF(W660="","",IFERROR(INDEX(Docentes!C:C,MATCH(W660,Docentes!D:D,0)),"NUEVO"))</f>
        <v>21814775</v>
      </c>
      <c r="W660" s="904" t="s">
        <v>179</v>
      </c>
      <c r="X660" s="800" t="s">
        <v>167</v>
      </c>
      <c r="Y660" s="789" t="s">
        <v>1088</v>
      </c>
      <c r="Z660" s="789" t="s">
        <v>1089</v>
      </c>
      <c r="AA660" s="789"/>
      <c r="AB660" s="789" t="s">
        <v>1092</v>
      </c>
      <c r="AC660" s="789"/>
      <c r="AD660" s="789"/>
      <c r="AE660" s="789"/>
      <c r="AF660" s="789" t="s">
        <v>1088</v>
      </c>
      <c r="AG660" s="31" t="str">
        <f t="shared" si="391"/>
        <v>TP</v>
      </c>
      <c r="AH660" s="795">
        <v>2</v>
      </c>
      <c r="AI660" s="795">
        <v>18</v>
      </c>
      <c r="AJ660" s="795">
        <v>30</v>
      </c>
      <c r="AK660" s="795">
        <v>22</v>
      </c>
      <c r="AL660" s="795">
        <v>40</v>
      </c>
      <c r="AM660" s="31">
        <f t="shared" si="407"/>
        <v>4.9999999999999982</v>
      </c>
      <c r="AN660" s="792">
        <f t="shared" si="408"/>
        <v>0.77083333333333337</v>
      </c>
      <c r="AO660" s="792">
        <f t="shared" si="409"/>
        <v>0.94444444444444442</v>
      </c>
      <c r="AP660" s="31" t="str" cm="1">
        <f t="array" ref="AP660">IF(W660="","",IF(SUMPRODUCT((W660=$W$6:$W$1560)*(AH660=$AH$6:$AH$1560)*(AN660=$AN$6:$AN$1560)*(AO660=$AO$6:$AO$1560)*(ROW($W$6:$W$1560)&lt;&gt;ROW(W660))*((R660=0)*($R$6:$R$1560&gt;0)+(R660&gt;0)*($R$6:$R$1560=0)))&gt;0,"SALONES UNIDOS",IF(SUMPRODUCT((W660=$W$6:$W$1560)*(AH660=$AH$6:$AH$1560)*((AN660&lt;$AO$6:$AO$1560)*(AO660&gt;$AN$6:$AN$1560))*(ROW($W$6:$W$1560)&lt;&gt;ROW(W660)))&gt;0,"CRUZADO","Sin cruce")))</f>
        <v>Sin cruce</v>
      </c>
      <c r="AQ660" s="792" t="str">
        <f t="shared" si="410"/>
        <v>DE3PRINCIPALC</v>
      </c>
      <c r="AR660" s="792" t="str" cm="1">
        <f t="array" ref="AR660">IF(AQ660="","",IF(SUMPRODUCT((AQ660=$AQ$6:$AQ$1560)*(AH660=$AH$6:$AH$1560)*(AN660=$AN$6:$AN$1560)*(AO660=$AO$6:$AO$1560)*(ROW($AQ$6:$AQ$1560)&lt;&gt;ROW(AQ660))*((R660=0)*($R$6:$R$1560&gt;0)+(R660&gt;0)*($R$6:$R$1560=0)))&gt;0,"SALONES UNIDOS",IF(SUMPRODUCT((AQ660=$AQ$6:$AQ$1560)*(AH660=$AH$6:$AH$1560)*((AN660&lt;$AO$6:$AO$1560)*(AO660&gt;$AN$6:$AN$1560))*(ROW($AQ$6:$AQ$1560)&lt;&gt;ROW(AQ660)))&gt;0,"CRUZADO","Sin cruce")))</f>
        <v>Sin cruce</v>
      </c>
    </row>
    <row r="661" spans="3:44" s="8" customFormat="1" ht="18.75" hidden="1" customHeight="1">
      <c r="C661" s="12" t="s">
        <v>1081</v>
      </c>
      <c r="D661" s="795" t="s">
        <v>51</v>
      </c>
      <c r="E661" s="795">
        <v>20251</v>
      </c>
      <c r="F661" s="796" t="s">
        <v>23</v>
      </c>
      <c r="G661" s="796" t="s">
        <v>20</v>
      </c>
      <c r="H661" s="796" t="s">
        <v>30</v>
      </c>
      <c r="I661" s="796">
        <v>3</v>
      </c>
      <c r="J661" s="796" t="s">
        <v>41</v>
      </c>
      <c r="K661" s="797" t="s">
        <v>1623</v>
      </c>
      <c r="L661" s="798" t="s">
        <v>1624</v>
      </c>
      <c r="M661" s="795" t="s">
        <v>1101</v>
      </c>
      <c r="N661" s="795" t="s">
        <v>1086</v>
      </c>
      <c r="O661" s="796" t="s">
        <v>769</v>
      </c>
      <c r="P661" s="795">
        <v>2</v>
      </c>
      <c r="Q661" s="795">
        <v>0</v>
      </c>
      <c r="R661" s="799">
        <v>2</v>
      </c>
      <c r="S661" s="795">
        <v>3</v>
      </c>
      <c r="T661" s="181"/>
      <c r="U661" s="789">
        <v>40</v>
      </c>
      <c r="V661" s="31">
        <f>IF(W661="","",IFERROR(INDEX(Docentes!C:C,MATCH(W661,Docentes!D:D,0)),"NUEVO"))</f>
        <v>44296086</v>
      </c>
      <c r="W661" s="904" t="s">
        <v>225</v>
      </c>
      <c r="X661" s="800" t="s">
        <v>167</v>
      </c>
      <c r="Y661" s="789" t="s">
        <v>1088</v>
      </c>
      <c r="Z661" s="789" t="s">
        <v>1089</v>
      </c>
      <c r="AA661" s="789"/>
      <c r="AB661" s="789" t="s">
        <v>1092</v>
      </c>
      <c r="AC661" s="789"/>
      <c r="AD661" s="789"/>
      <c r="AE661" s="789"/>
      <c r="AF661" s="789" t="s">
        <v>1088</v>
      </c>
      <c r="AG661" s="31" t="str">
        <f t="shared" si="391"/>
        <v>T</v>
      </c>
      <c r="AH661" s="795">
        <v>3</v>
      </c>
      <c r="AI661" s="795">
        <v>18</v>
      </c>
      <c r="AJ661" s="795">
        <v>30</v>
      </c>
      <c r="AK661" s="795">
        <v>20</v>
      </c>
      <c r="AL661" s="795">
        <v>10</v>
      </c>
      <c r="AM661" s="31">
        <f t="shared" si="407"/>
        <v>1.9999999999999993</v>
      </c>
      <c r="AN661" s="792">
        <f t="shared" si="408"/>
        <v>0.77083333333333337</v>
      </c>
      <c r="AO661" s="792">
        <f t="shared" si="409"/>
        <v>0.84027777777777779</v>
      </c>
      <c r="AP661" s="31" t="str" cm="1">
        <f t="array" ref="AP661">IF(W661="","",IF(SUMPRODUCT((W661=$W$6:$W$1560)*(AH661=$AH$6:$AH$1560)*(AN661=$AN$6:$AN$1560)*(AO661=$AO$6:$AO$1560)*(ROW($W$6:$W$1560)&lt;&gt;ROW(W661))*((R661=0)*($R$6:$R$1560&gt;0)+(R661&gt;0)*($R$6:$R$1560=0)))&gt;0,"SALONES UNIDOS",IF(SUMPRODUCT((W661=$W$6:$W$1560)*(AH661=$AH$6:$AH$1560)*((AN661&lt;$AO$6:$AO$1560)*(AO661&gt;$AN$6:$AN$1560))*(ROW($W$6:$W$1560)&lt;&gt;ROW(W661)))&gt;0,"CRUZADO","Sin cruce")))</f>
        <v>Sin cruce</v>
      </c>
      <c r="AQ661" s="792" t="str">
        <f t="shared" si="410"/>
        <v>DE3PRINCIPALD</v>
      </c>
      <c r="AR661" s="792" t="str" cm="1">
        <f t="array" ref="AR661">IF(AQ661="","",IF(SUMPRODUCT((AQ661=$AQ$6:$AQ$1560)*(AH661=$AH$6:$AH$1560)*(AN661=$AN$6:$AN$1560)*(AO661=$AO$6:$AO$1560)*(ROW($AQ$6:$AQ$1560)&lt;&gt;ROW(AQ661))*((R661=0)*($R$6:$R$1560&gt;0)+(R661&gt;0)*($R$6:$R$1560=0)))&gt;0,"SALONES UNIDOS",IF(SUMPRODUCT((AQ661=$AQ$6:$AQ$1560)*(AH661=$AH$6:$AH$1560)*((AN661&lt;$AO$6:$AO$1560)*(AO661&gt;$AN$6:$AN$1560))*(ROW($AQ$6:$AQ$1560)&lt;&gt;ROW(AQ661)))&gt;0,"CRUZADO","Sin cruce")))</f>
        <v>Sin cruce</v>
      </c>
    </row>
    <row r="662" spans="3:44" s="8" customFormat="1" ht="18.75" hidden="1" customHeight="1">
      <c r="C662" s="12" t="s">
        <v>1081</v>
      </c>
      <c r="D662" s="795" t="s">
        <v>51</v>
      </c>
      <c r="E662" s="795">
        <v>20251</v>
      </c>
      <c r="F662" s="796" t="s">
        <v>23</v>
      </c>
      <c r="G662" s="796" t="s">
        <v>20</v>
      </c>
      <c r="H662" s="796" t="s">
        <v>30</v>
      </c>
      <c r="I662" s="796">
        <v>3</v>
      </c>
      <c r="J662" s="796" t="s">
        <v>41</v>
      </c>
      <c r="K662" s="797" t="s">
        <v>1623</v>
      </c>
      <c r="L662" s="798" t="s">
        <v>1624</v>
      </c>
      <c r="M662" s="795" t="s">
        <v>1101</v>
      </c>
      <c r="N662" s="795" t="s">
        <v>1086</v>
      </c>
      <c r="O662" s="796" t="s">
        <v>769</v>
      </c>
      <c r="P662" s="795">
        <v>0</v>
      </c>
      <c r="Q662" s="795">
        <v>2</v>
      </c>
      <c r="R662" s="799">
        <v>2</v>
      </c>
      <c r="S662" s="795">
        <v>3</v>
      </c>
      <c r="T662" s="181"/>
      <c r="U662" s="789">
        <v>40</v>
      </c>
      <c r="V662" s="31">
        <f>IF(W662="","",IFERROR(INDEX(Docentes!C:C,MATCH(W662,Docentes!D:D,0)),"NUEVO"))</f>
        <v>44296086</v>
      </c>
      <c r="W662" s="904" t="s">
        <v>225</v>
      </c>
      <c r="X662" s="800" t="s">
        <v>167</v>
      </c>
      <c r="Y662" s="789" t="s">
        <v>1088</v>
      </c>
      <c r="Z662" s="789" t="s">
        <v>1089</v>
      </c>
      <c r="AA662" s="789"/>
      <c r="AB662" s="789" t="s">
        <v>1092</v>
      </c>
      <c r="AC662" s="789"/>
      <c r="AD662" s="789"/>
      <c r="AE662" s="789"/>
      <c r="AF662" s="789" t="s">
        <v>1088</v>
      </c>
      <c r="AG662" s="31" t="str">
        <f t="shared" si="391"/>
        <v>P</v>
      </c>
      <c r="AH662" s="795">
        <v>4</v>
      </c>
      <c r="AI662" s="795">
        <v>18</v>
      </c>
      <c r="AJ662" s="795">
        <v>30</v>
      </c>
      <c r="AK662" s="795">
        <v>20</v>
      </c>
      <c r="AL662" s="795">
        <v>10</v>
      </c>
      <c r="AM662" s="31">
        <f t="shared" si="407"/>
        <v>1.9999999999999993</v>
      </c>
      <c r="AN662" s="792">
        <f t="shared" si="408"/>
        <v>0.77083333333333337</v>
      </c>
      <c r="AO662" s="792">
        <f t="shared" si="409"/>
        <v>0.84027777777777779</v>
      </c>
      <c r="AP662" s="31" t="str" cm="1">
        <f t="array" ref="AP662">IF(W662="","",IF(SUMPRODUCT((W662=$W$6:$W$1560)*(AH662=$AH$6:$AH$1560)*(AN662=$AN$6:$AN$1560)*(AO662=$AO$6:$AO$1560)*(ROW($W$6:$W$1560)&lt;&gt;ROW(W662))*((R662=0)*($R$6:$R$1560&gt;0)+(R662&gt;0)*($R$6:$R$1560=0)))&gt;0,"SALONES UNIDOS",IF(SUMPRODUCT((W662=$W$6:$W$1560)*(AH662=$AH$6:$AH$1560)*((AN662&lt;$AO$6:$AO$1560)*(AO662&gt;$AN$6:$AN$1560))*(ROW($W$6:$W$1560)&lt;&gt;ROW(W662)))&gt;0,"CRUZADO","Sin cruce")))</f>
        <v>Sin cruce</v>
      </c>
      <c r="AQ662" s="792" t="str">
        <f t="shared" si="410"/>
        <v>DE3PRINCIPALD</v>
      </c>
      <c r="AR662" s="792" t="str" cm="1">
        <f t="array" ref="AR662">IF(AQ662="","",IF(SUMPRODUCT((AQ662=$AQ$6:$AQ$1560)*(AH662=$AH$6:$AH$1560)*(AN662=$AN$6:$AN$1560)*(AO662=$AO$6:$AO$1560)*(ROW($AQ$6:$AQ$1560)&lt;&gt;ROW(AQ662))*((R662=0)*($R$6:$R$1560&gt;0)+(R662&gt;0)*($R$6:$R$1560=0)))&gt;0,"SALONES UNIDOS",IF(SUMPRODUCT((AQ662=$AQ$6:$AQ$1560)*(AH662=$AH$6:$AH$1560)*((AN662&lt;$AO$6:$AO$1560)*(AO662&gt;$AN$6:$AN$1560))*(ROW($AQ$6:$AQ$1560)&lt;&gt;ROW(AQ662)))&gt;0,"CRUZADO","Sin cruce")))</f>
        <v>Sin cruce</v>
      </c>
    </row>
    <row r="663" spans="3:44" s="8" customFormat="1" ht="18.75" hidden="1" customHeight="1">
      <c r="C663" s="12" t="s">
        <v>1081</v>
      </c>
      <c r="D663" s="795" t="s">
        <v>51</v>
      </c>
      <c r="E663" s="795">
        <v>20251</v>
      </c>
      <c r="F663" s="796" t="s">
        <v>23</v>
      </c>
      <c r="G663" s="796" t="s">
        <v>20</v>
      </c>
      <c r="H663" s="796" t="s">
        <v>30</v>
      </c>
      <c r="I663" s="796">
        <v>3</v>
      </c>
      <c r="J663" s="796" t="s">
        <v>41</v>
      </c>
      <c r="K663" s="797" t="s">
        <v>1625</v>
      </c>
      <c r="L663" s="798" t="s">
        <v>1211</v>
      </c>
      <c r="M663" s="795" t="s">
        <v>1101</v>
      </c>
      <c r="N663" s="795" t="s">
        <v>1086</v>
      </c>
      <c r="O663" s="796" t="s">
        <v>769</v>
      </c>
      <c r="P663" s="795">
        <v>2</v>
      </c>
      <c r="Q663" s="795">
        <v>0</v>
      </c>
      <c r="R663" s="799">
        <v>2</v>
      </c>
      <c r="S663" s="795">
        <v>3</v>
      </c>
      <c r="T663" s="181"/>
      <c r="U663" s="789">
        <v>40</v>
      </c>
      <c r="V663" s="31">
        <f>IF(W663="","",IFERROR(INDEX(Docentes!C:C,MATCH(W663,Docentes!D:D,0)),"NUEVO"))</f>
        <v>41876321</v>
      </c>
      <c r="W663" s="904" t="s">
        <v>535</v>
      </c>
      <c r="X663" s="800" t="s">
        <v>167</v>
      </c>
      <c r="Y663" s="789" t="s">
        <v>1088</v>
      </c>
      <c r="Z663" s="789" t="s">
        <v>1089</v>
      </c>
      <c r="AA663" s="789"/>
      <c r="AB663" s="789" t="s">
        <v>1092</v>
      </c>
      <c r="AC663" s="789"/>
      <c r="AD663" s="789"/>
      <c r="AE663" s="789"/>
      <c r="AF663" s="789" t="s">
        <v>1088</v>
      </c>
      <c r="AG663" s="31" t="str">
        <f t="shared" si="391"/>
        <v>T</v>
      </c>
      <c r="AH663" s="795">
        <v>2</v>
      </c>
      <c r="AI663" s="795">
        <v>18</v>
      </c>
      <c r="AJ663" s="795">
        <v>30</v>
      </c>
      <c r="AK663" s="795">
        <v>20</v>
      </c>
      <c r="AL663" s="795">
        <v>10</v>
      </c>
      <c r="AM663" s="31">
        <f t="shared" si="407"/>
        <v>1.9999999999999993</v>
      </c>
      <c r="AN663" s="792">
        <f t="shared" si="408"/>
        <v>0.77083333333333337</v>
      </c>
      <c r="AO663" s="792">
        <f t="shared" si="409"/>
        <v>0.84027777777777779</v>
      </c>
      <c r="AP663" s="31" t="str" cm="1">
        <f t="array" ref="AP663">IF(W663="","",IF(SUMPRODUCT((W663=$W$6:$W$1560)*(AH663=$AH$6:$AH$1560)*(AN663=$AN$6:$AN$1560)*(AO663=$AO$6:$AO$1560)*(ROW($W$6:$W$1560)&lt;&gt;ROW(W663))*((R663=0)*($R$6:$R$1560&gt;0)+(R663&gt;0)*($R$6:$R$1560=0)))&gt;0,"SALONES UNIDOS",IF(SUMPRODUCT((W663=$W$6:$W$1560)*(AH663=$AH$6:$AH$1560)*((AN663&lt;$AO$6:$AO$1560)*(AO663&gt;$AN$6:$AN$1560))*(ROW($W$6:$W$1560)&lt;&gt;ROW(W663)))&gt;0,"CRUZADO","Sin cruce")))</f>
        <v>Sin cruce</v>
      </c>
      <c r="AQ663" s="792" t="str">
        <f t="shared" si="410"/>
        <v>DE3PRINCIPALD</v>
      </c>
      <c r="AR663" s="792" t="str" cm="1">
        <f t="array" ref="AR663">IF(AQ663="","",IF(SUMPRODUCT((AQ663=$AQ$6:$AQ$1560)*(AH663=$AH$6:$AH$1560)*(AN663=$AN$6:$AN$1560)*(AO663=$AO$6:$AO$1560)*(ROW($AQ$6:$AQ$1560)&lt;&gt;ROW(AQ663))*((R663=0)*($R$6:$R$1560&gt;0)+(R663&gt;0)*($R$6:$R$1560=0)))&gt;0,"SALONES UNIDOS",IF(SUMPRODUCT((AQ663=$AQ$6:$AQ$1560)*(AH663=$AH$6:$AH$1560)*((AN663&lt;$AO$6:$AO$1560)*(AO663&gt;$AN$6:$AN$1560))*(ROW($AQ$6:$AQ$1560)&lt;&gt;ROW(AQ663)))&gt;0,"CRUZADO","Sin cruce")))</f>
        <v>Sin cruce</v>
      </c>
    </row>
    <row r="664" spans="3:44" s="8" customFormat="1" ht="18.75" hidden="1" customHeight="1">
      <c r="C664" s="12" t="s">
        <v>1081</v>
      </c>
      <c r="D664" s="795" t="s">
        <v>51</v>
      </c>
      <c r="E664" s="795">
        <v>20251</v>
      </c>
      <c r="F664" s="796" t="s">
        <v>23</v>
      </c>
      <c r="G664" s="796" t="s">
        <v>20</v>
      </c>
      <c r="H664" s="796" t="s">
        <v>30</v>
      </c>
      <c r="I664" s="796">
        <v>3</v>
      </c>
      <c r="J664" s="796" t="s">
        <v>41</v>
      </c>
      <c r="K664" s="797" t="s">
        <v>1625</v>
      </c>
      <c r="L664" s="798" t="s">
        <v>1211</v>
      </c>
      <c r="M664" s="795" t="s">
        <v>1101</v>
      </c>
      <c r="N664" s="795" t="s">
        <v>1086</v>
      </c>
      <c r="O664" s="796" t="s">
        <v>769</v>
      </c>
      <c r="P664" s="795">
        <v>0</v>
      </c>
      <c r="Q664" s="795">
        <v>2</v>
      </c>
      <c r="R664" s="799">
        <v>2</v>
      </c>
      <c r="S664" s="795">
        <v>3</v>
      </c>
      <c r="T664" s="181"/>
      <c r="U664" s="789">
        <v>40</v>
      </c>
      <c r="V664" s="31">
        <f>IF(W664="","",IFERROR(INDEX(Docentes!C:C,MATCH(W664,Docentes!D:D,0)),"NUEVO"))</f>
        <v>41876321</v>
      </c>
      <c r="W664" s="904" t="s">
        <v>535</v>
      </c>
      <c r="X664" s="800" t="s">
        <v>167</v>
      </c>
      <c r="Y664" s="789" t="s">
        <v>1088</v>
      </c>
      <c r="Z664" s="789" t="s">
        <v>1089</v>
      </c>
      <c r="AA664" s="789"/>
      <c r="AB664" s="795" t="s">
        <v>1092</v>
      </c>
      <c r="AC664" s="795"/>
      <c r="AD664" s="789"/>
      <c r="AE664" s="789"/>
      <c r="AF664" s="789" t="s">
        <v>1088</v>
      </c>
      <c r="AG664" s="31" t="str">
        <f t="shared" si="391"/>
        <v>P</v>
      </c>
      <c r="AH664" s="795">
        <v>5</v>
      </c>
      <c r="AI664" s="795">
        <v>18</v>
      </c>
      <c r="AJ664" s="795">
        <v>30</v>
      </c>
      <c r="AK664" s="795">
        <v>20</v>
      </c>
      <c r="AL664" s="795">
        <v>10</v>
      </c>
      <c r="AM664" s="31">
        <f t="shared" si="407"/>
        <v>1.9999999999999993</v>
      </c>
      <c r="AN664" s="792">
        <f t="shared" si="408"/>
        <v>0.77083333333333337</v>
      </c>
      <c r="AO664" s="792">
        <f t="shared" si="409"/>
        <v>0.84027777777777779</v>
      </c>
      <c r="AP664" s="31" t="str" cm="1">
        <f t="array" ref="AP664">IF(W664="","",IF(SUMPRODUCT((W664=$W$6:$W$1560)*(AH664=$AH$6:$AH$1560)*(AN664=$AN$6:$AN$1560)*(AO664=$AO$6:$AO$1560)*(ROW($W$6:$W$1560)&lt;&gt;ROW(W664))*((R664=0)*($R$6:$R$1560&gt;0)+(R664&gt;0)*($R$6:$R$1560=0)))&gt;0,"SALONES UNIDOS",IF(SUMPRODUCT((W664=$W$6:$W$1560)*(AH664=$AH$6:$AH$1560)*((AN664&lt;$AO$6:$AO$1560)*(AO664&gt;$AN$6:$AN$1560))*(ROW($W$6:$W$1560)&lt;&gt;ROW(W664)))&gt;0,"CRUZADO","Sin cruce")))</f>
        <v>Sin cruce</v>
      </c>
      <c r="AQ664" s="792" t="str">
        <f t="shared" si="410"/>
        <v>DE3PRINCIPALD</v>
      </c>
      <c r="AR664" s="792" t="str" cm="1">
        <f t="array" ref="AR664">IF(AQ664="","",IF(SUMPRODUCT((AQ664=$AQ$6:$AQ$1560)*(AH664=$AH$6:$AH$1560)*(AN664=$AN$6:$AN$1560)*(AO664=$AO$6:$AO$1560)*(ROW($AQ$6:$AQ$1560)&lt;&gt;ROW(AQ664))*((R664=0)*($R$6:$R$1560&gt;0)+(R664&gt;0)*($R$6:$R$1560=0)))&gt;0,"SALONES UNIDOS",IF(SUMPRODUCT((AQ664=$AQ$6:$AQ$1560)*(AH664=$AH$6:$AH$1560)*((AN664&lt;$AO$6:$AO$1560)*(AO664&gt;$AN$6:$AN$1560))*(ROW($AQ$6:$AQ$1560)&lt;&gt;ROW(AQ664)))&gt;0,"CRUZADO","Sin cruce")))</f>
        <v>Sin cruce</v>
      </c>
    </row>
    <row r="665" spans="3:44" s="8" customFormat="1" ht="18.75" hidden="1" customHeight="1">
      <c r="C665" s="12" t="s">
        <v>1081</v>
      </c>
      <c r="D665" s="795" t="s">
        <v>51</v>
      </c>
      <c r="E665" s="795">
        <v>20251</v>
      </c>
      <c r="F665" s="796" t="s">
        <v>23</v>
      </c>
      <c r="G665" s="796" t="s">
        <v>20</v>
      </c>
      <c r="H665" s="796" t="s">
        <v>30</v>
      </c>
      <c r="I665" s="796">
        <v>3</v>
      </c>
      <c r="J665" s="796" t="s">
        <v>41</v>
      </c>
      <c r="K665" s="797" t="s">
        <v>1626</v>
      </c>
      <c r="L665" s="798" t="s">
        <v>1214</v>
      </c>
      <c r="M665" s="795" t="s">
        <v>1101</v>
      </c>
      <c r="N665" s="795" t="s">
        <v>1086</v>
      </c>
      <c r="O665" s="796" t="s">
        <v>769</v>
      </c>
      <c r="P665" s="795">
        <v>3</v>
      </c>
      <c r="Q665" s="795">
        <v>0</v>
      </c>
      <c r="R665" s="799">
        <v>3</v>
      </c>
      <c r="S665" s="795">
        <v>3</v>
      </c>
      <c r="T665" s="181"/>
      <c r="U665" s="789">
        <v>40</v>
      </c>
      <c r="V665" s="31" t="str">
        <f>IF(W665="","",IFERROR(INDEX(Docentes!C:C,MATCH(W665,Docentes!D:D,0)),"NUEVO"))</f>
        <v> 42876121</v>
      </c>
      <c r="W665" s="904" t="s">
        <v>648</v>
      </c>
      <c r="X665" s="800" t="s">
        <v>167</v>
      </c>
      <c r="Y665" s="789" t="s">
        <v>1088</v>
      </c>
      <c r="Z665" s="789" t="s">
        <v>1089</v>
      </c>
      <c r="AA665" s="789"/>
      <c r="AB665" s="789" t="s">
        <v>1092</v>
      </c>
      <c r="AC665" s="789"/>
      <c r="AD665" s="789"/>
      <c r="AE665" s="789"/>
      <c r="AF665" s="789" t="s">
        <v>1088</v>
      </c>
      <c r="AG665" s="31" t="str">
        <f t="shared" si="391"/>
        <v>T</v>
      </c>
      <c r="AH665" s="795">
        <v>2</v>
      </c>
      <c r="AI665" s="795">
        <v>20</v>
      </c>
      <c r="AJ665" s="795">
        <v>10</v>
      </c>
      <c r="AK665" s="795">
        <v>22</v>
      </c>
      <c r="AL665" s="795">
        <v>40</v>
      </c>
      <c r="AM665" s="31">
        <f t="shared" si="407"/>
        <v>2.9999999999999987</v>
      </c>
      <c r="AN665" s="792">
        <f t="shared" si="408"/>
        <v>0.84027777777777779</v>
      </c>
      <c r="AO665" s="792">
        <f t="shared" si="409"/>
        <v>0.94444444444444442</v>
      </c>
      <c r="AP665" s="31" t="str" cm="1">
        <f t="array" ref="AP665">IF(W665="","",IF(SUMPRODUCT((W665=$W$6:$W$1560)*(AH665=$AH$6:$AH$1560)*(AN665=$AN$6:$AN$1560)*(AO665=$AO$6:$AO$1560)*(ROW($W$6:$W$1560)&lt;&gt;ROW(W665))*((R665=0)*($R$6:$R$1560&gt;0)+(R665&gt;0)*($R$6:$R$1560=0)))&gt;0,"SALONES UNIDOS",IF(SUMPRODUCT((W665=$W$6:$W$1560)*(AH665=$AH$6:$AH$1560)*((AN665&lt;$AO$6:$AO$1560)*(AO665&gt;$AN$6:$AN$1560))*(ROW($W$6:$W$1560)&lt;&gt;ROW(W665)))&gt;0,"CRUZADO","Sin cruce")))</f>
        <v>Sin cruce</v>
      </c>
      <c r="AQ665" s="792" t="str">
        <f t="shared" si="410"/>
        <v>DE3PRINCIPALD</v>
      </c>
      <c r="AR665" s="792" t="str" cm="1">
        <f t="array" ref="AR665">IF(AQ665="","",IF(SUMPRODUCT((AQ665=$AQ$6:$AQ$1560)*(AH665=$AH$6:$AH$1560)*(AN665=$AN$6:$AN$1560)*(AO665=$AO$6:$AO$1560)*(ROW($AQ$6:$AQ$1560)&lt;&gt;ROW(AQ665))*((R665=0)*($R$6:$R$1560&gt;0)+(R665&gt;0)*($R$6:$R$1560=0)))&gt;0,"SALONES UNIDOS",IF(SUMPRODUCT((AQ665=$AQ$6:$AQ$1560)*(AH665=$AH$6:$AH$1560)*((AN665&lt;$AO$6:$AO$1560)*(AO665&gt;$AN$6:$AN$1560))*(ROW($AQ$6:$AQ$1560)&lt;&gt;ROW(AQ665)))&gt;0,"CRUZADO","Sin cruce")))</f>
        <v>Sin cruce</v>
      </c>
    </row>
    <row r="666" spans="3:44" s="8" customFormat="1" ht="18.75" hidden="1" customHeight="1">
      <c r="C666" s="12" t="s">
        <v>1081</v>
      </c>
      <c r="D666" s="795" t="s">
        <v>51</v>
      </c>
      <c r="E666" s="795">
        <v>20251</v>
      </c>
      <c r="F666" s="796" t="s">
        <v>23</v>
      </c>
      <c r="G666" s="796" t="s">
        <v>20</v>
      </c>
      <c r="H666" s="796" t="s">
        <v>30</v>
      </c>
      <c r="I666" s="796">
        <v>3</v>
      </c>
      <c r="J666" s="796" t="s">
        <v>41</v>
      </c>
      <c r="K666" s="797" t="s">
        <v>1627</v>
      </c>
      <c r="L666" s="798" t="s">
        <v>1216</v>
      </c>
      <c r="M666" s="795" t="s">
        <v>1101</v>
      </c>
      <c r="N666" s="795" t="s">
        <v>1086</v>
      </c>
      <c r="O666" s="796" t="s">
        <v>769</v>
      </c>
      <c r="P666" s="795">
        <v>3</v>
      </c>
      <c r="Q666" s="795">
        <v>0</v>
      </c>
      <c r="R666" s="799">
        <v>3</v>
      </c>
      <c r="S666" s="795">
        <v>3</v>
      </c>
      <c r="T666" s="181"/>
      <c r="U666" s="789">
        <v>40</v>
      </c>
      <c r="V666" s="31">
        <f>IF(W666="","",IFERROR(INDEX(Docentes!C:C,MATCH(W666,Docentes!D:D,0)),"NUEVO"))</f>
        <v>45770362</v>
      </c>
      <c r="W666" s="904" t="s">
        <v>649</v>
      </c>
      <c r="X666" s="800" t="s">
        <v>167</v>
      </c>
      <c r="Y666" s="789" t="s">
        <v>1088</v>
      </c>
      <c r="Z666" s="789" t="s">
        <v>1089</v>
      </c>
      <c r="AA666" s="789"/>
      <c r="AB666" s="789" t="s">
        <v>1092</v>
      </c>
      <c r="AC666" s="789"/>
      <c r="AD666" s="789"/>
      <c r="AE666" s="789"/>
      <c r="AF666" s="789" t="s">
        <v>1088</v>
      </c>
      <c r="AG666" s="31" t="str">
        <f t="shared" si="391"/>
        <v>T</v>
      </c>
      <c r="AH666" s="795">
        <v>5</v>
      </c>
      <c r="AI666" s="795">
        <v>20</v>
      </c>
      <c r="AJ666" s="795">
        <v>10</v>
      </c>
      <c r="AK666" s="795">
        <v>22</v>
      </c>
      <c r="AL666" s="795">
        <v>40</v>
      </c>
      <c r="AM666" s="31">
        <f t="shared" si="407"/>
        <v>2.9999999999999987</v>
      </c>
      <c r="AN666" s="792">
        <f t="shared" si="408"/>
        <v>0.84027777777777779</v>
      </c>
      <c r="AO666" s="792">
        <f t="shared" si="409"/>
        <v>0.94444444444444442</v>
      </c>
      <c r="AP666" s="31" t="str" cm="1">
        <f t="array" ref="AP666">IF(W666="","",IF(SUMPRODUCT((W666=$W$6:$W$1560)*(AH666=$AH$6:$AH$1560)*(AN666=$AN$6:$AN$1560)*(AO666=$AO$6:$AO$1560)*(ROW($W$6:$W$1560)&lt;&gt;ROW(W666))*((R666=0)*($R$6:$R$1560&gt;0)+(R666&gt;0)*($R$6:$R$1560=0)))&gt;0,"SALONES UNIDOS",IF(SUMPRODUCT((W666=$W$6:$W$1560)*(AH666=$AH$6:$AH$1560)*((AN666&lt;$AO$6:$AO$1560)*(AO666&gt;$AN$6:$AN$1560))*(ROW($W$6:$W$1560)&lt;&gt;ROW(W666)))&gt;0,"CRUZADO","Sin cruce")))</f>
        <v>Sin cruce</v>
      </c>
      <c r="AQ666" s="792" t="str">
        <f t="shared" si="410"/>
        <v>DE3PRINCIPALD</v>
      </c>
      <c r="AR666" s="792" t="str" cm="1">
        <f t="array" ref="AR666">IF(AQ666="","",IF(SUMPRODUCT((AQ666=$AQ$6:$AQ$1560)*(AH666=$AH$6:$AH$1560)*(AN666=$AN$6:$AN$1560)*(AO666=$AO$6:$AO$1560)*(ROW($AQ$6:$AQ$1560)&lt;&gt;ROW(AQ666))*((R666=0)*($R$6:$R$1560&gt;0)+(R666&gt;0)*($R$6:$R$1560=0)))&gt;0,"SALONES UNIDOS",IF(SUMPRODUCT((AQ666=$AQ$6:$AQ$1560)*(AH666=$AH$6:$AH$1560)*((AN666&lt;$AO$6:$AO$1560)*(AO666&gt;$AN$6:$AN$1560))*(ROW($AQ$6:$AQ$1560)&lt;&gt;ROW(AQ666)))&gt;0,"CRUZADO","Sin cruce")))</f>
        <v>Sin cruce</v>
      </c>
    </row>
    <row r="667" spans="3:44" s="8" customFormat="1" ht="18.75" hidden="1" customHeight="1">
      <c r="C667" s="12" t="s">
        <v>1081</v>
      </c>
      <c r="D667" s="795" t="s">
        <v>51</v>
      </c>
      <c r="E667" s="795">
        <v>20251</v>
      </c>
      <c r="F667" s="796" t="s">
        <v>23</v>
      </c>
      <c r="G667" s="796" t="s">
        <v>20</v>
      </c>
      <c r="H667" s="796" t="s">
        <v>30</v>
      </c>
      <c r="I667" s="796">
        <v>3</v>
      </c>
      <c r="J667" s="796" t="s">
        <v>41</v>
      </c>
      <c r="K667" s="797" t="s">
        <v>1628</v>
      </c>
      <c r="L667" s="798" t="s">
        <v>1218</v>
      </c>
      <c r="M667" s="795" t="s">
        <v>1101</v>
      </c>
      <c r="N667" s="795" t="s">
        <v>1086</v>
      </c>
      <c r="O667" s="796" t="s">
        <v>769</v>
      </c>
      <c r="P667" s="795">
        <v>2</v>
      </c>
      <c r="Q667" s="795">
        <v>2</v>
      </c>
      <c r="R667" s="799">
        <v>4</v>
      </c>
      <c r="S667" s="795">
        <v>3</v>
      </c>
      <c r="T667" s="181"/>
      <c r="U667" s="789">
        <v>40</v>
      </c>
      <c r="V667" s="31">
        <f>IF(W667="","",IFERROR(INDEX(Docentes!C:C,MATCH(W667,Docentes!D:D,0)),"NUEVO"))</f>
        <v>43437121</v>
      </c>
      <c r="W667" s="904" t="s">
        <v>298</v>
      </c>
      <c r="X667" s="800" t="s">
        <v>167</v>
      </c>
      <c r="Y667" s="789" t="s">
        <v>1088</v>
      </c>
      <c r="Z667" s="789" t="s">
        <v>1089</v>
      </c>
      <c r="AA667" s="789"/>
      <c r="AB667" s="789" t="s">
        <v>1092</v>
      </c>
      <c r="AC667" s="789"/>
      <c r="AD667" s="789"/>
      <c r="AE667" s="789"/>
      <c r="AF667" s="789" t="s">
        <v>1088</v>
      </c>
      <c r="AG667" s="31" t="str">
        <f t="shared" si="391"/>
        <v>TP</v>
      </c>
      <c r="AH667" s="795">
        <v>4</v>
      </c>
      <c r="AI667" s="795">
        <v>20</v>
      </c>
      <c r="AJ667" s="795">
        <v>10</v>
      </c>
      <c r="AK667" s="795">
        <v>23</v>
      </c>
      <c r="AL667" s="795">
        <v>30</v>
      </c>
      <c r="AM667" s="31">
        <f t="shared" si="407"/>
        <v>4.0000000000000018</v>
      </c>
      <c r="AN667" s="792">
        <f t="shared" si="408"/>
        <v>0.84027777777777779</v>
      </c>
      <c r="AO667" s="792">
        <f t="shared" si="409"/>
        <v>0.97916666666666674</v>
      </c>
      <c r="AP667" s="31" t="str" cm="1">
        <f t="array" ref="AP667">IF(W667="","",IF(SUMPRODUCT((W667=$W$6:$W$1560)*(AH667=$AH$6:$AH$1560)*(AN667=$AN$6:$AN$1560)*(AO667=$AO$6:$AO$1560)*(ROW($W$6:$W$1560)&lt;&gt;ROW(W667))*((R667=0)*($R$6:$R$1560&gt;0)+(R667&gt;0)*($R$6:$R$1560=0)))&gt;0,"SALONES UNIDOS",IF(SUMPRODUCT((W667=$W$6:$W$1560)*(AH667=$AH$6:$AH$1560)*((AN667&lt;$AO$6:$AO$1560)*(AO667&gt;$AN$6:$AN$1560))*(ROW($W$6:$W$1560)&lt;&gt;ROW(W667)))&gt;0,"CRUZADO","Sin cruce")))</f>
        <v>Sin cruce</v>
      </c>
      <c r="AQ667" s="792" t="str">
        <f t="shared" si="410"/>
        <v>DE3PRINCIPALD</v>
      </c>
      <c r="AR667" s="792" t="str" cm="1">
        <f t="array" ref="AR667">IF(AQ667="","",IF(SUMPRODUCT((AQ667=$AQ$6:$AQ$1560)*(AH667=$AH$6:$AH$1560)*(AN667=$AN$6:$AN$1560)*(AO667=$AO$6:$AO$1560)*(ROW($AQ$6:$AQ$1560)&lt;&gt;ROW(AQ667))*((R667=0)*($R$6:$R$1560&gt;0)+(R667&gt;0)*($R$6:$R$1560=0)))&gt;0,"SALONES UNIDOS",IF(SUMPRODUCT((AQ667=$AQ$6:$AQ$1560)*(AH667=$AH$6:$AH$1560)*((AN667&lt;$AO$6:$AO$1560)*(AO667&gt;$AN$6:$AN$1560))*(ROW($AQ$6:$AQ$1560)&lt;&gt;ROW(AQ667)))&gt;0,"CRUZADO","Sin cruce")))</f>
        <v>Sin cruce</v>
      </c>
    </row>
    <row r="668" spans="3:44" s="8" customFormat="1" ht="18.75" hidden="1" customHeight="1">
      <c r="C668" s="12" t="s">
        <v>1081</v>
      </c>
      <c r="D668" s="795" t="s">
        <v>51</v>
      </c>
      <c r="E668" s="795">
        <v>20251</v>
      </c>
      <c r="F668" s="796" t="s">
        <v>23</v>
      </c>
      <c r="G668" s="796" t="s">
        <v>20</v>
      </c>
      <c r="H668" s="796" t="s">
        <v>30</v>
      </c>
      <c r="I668" s="796">
        <v>3</v>
      </c>
      <c r="J668" s="796" t="s">
        <v>41</v>
      </c>
      <c r="K668" s="797" t="s">
        <v>1629</v>
      </c>
      <c r="L668" s="798" t="s">
        <v>1220</v>
      </c>
      <c r="M668" s="795" t="s">
        <v>1085</v>
      </c>
      <c r="N668" s="795" t="s">
        <v>1086</v>
      </c>
      <c r="O668" s="796" t="s">
        <v>769</v>
      </c>
      <c r="P668" s="795">
        <v>2</v>
      </c>
      <c r="Q668" s="795">
        <v>2</v>
      </c>
      <c r="R668" s="799">
        <v>4</v>
      </c>
      <c r="S668" s="795">
        <v>3</v>
      </c>
      <c r="T668" s="181"/>
      <c r="U668" s="789">
        <v>40</v>
      </c>
      <c r="V668" s="31" t="str">
        <f>IF(W668="","",IFERROR(INDEX(Docentes!C:C,MATCH(W668,Docentes!D:D,0)),"NUEVO"))</f>
        <v> 21569287</v>
      </c>
      <c r="W668" s="904" t="s">
        <v>595</v>
      </c>
      <c r="X668" s="800" t="s">
        <v>167</v>
      </c>
      <c r="Y668" s="789" t="s">
        <v>1088</v>
      </c>
      <c r="Z668" s="789" t="s">
        <v>1089</v>
      </c>
      <c r="AA668" s="789"/>
      <c r="AB668" s="789" t="s">
        <v>1092</v>
      </c>
      <c r="AC668" s="789"/>
      <c r="AD668" s="789"/>
      <c r="AE668" s="789"/>
      <c r="AF668" s="789" t="s">
        <v>1088</v>
      </c>
      <c r="AG668" s="31" t="str">
        <f t="shared" si="391"/>
        <v>TP</v>
      </c>
      <c r="AH668" s="795">
        <v>3</v>
      </c>
      <c r="AI668" s="795">
        <v>20</v>
      </c>
      <c r="AJ668" s="795">
        <v>10</v>
      </c>
      <c r="AK668" s="795">
        <v>23</v>
      </c>
      <c r="AL668" s="795">
        <v>30</v>
      </c>
      <c r="AM668" s="31">
        <f t="shared" si="407"/>
        <v>4.0000000000000018</v>
      </c>
      <c r="AN668" s="792">
        <f t="shared" si="408"/>
        <v>0.84027777777777779</v>
      </c>
      <c r="AO668" s="792">
        <f t="shared" si="409"/>
        <v>0.97916666666666674</v>
      </c>
      <c r="AP668" s="31" t="str" cm="1">
        <f t="array" ref="AP668">IF(W668="","",IF(SUMPRODUCT((W668=$W$6:$W$1560)*(AH668=$AH$6:$AH$1560)*(AN668=$AN$6:$AN$1560)*(AO668=$AO$6:$AO$1560)*(ROW($W$6:$W$1560)&lt;&gt;ROW(W668))*((R668=0)*($R$6:$R$1560&gt;0)+(R668&gt;0)*($R$6:$R$1560=0)))&gt;0,"SALONES UNIDOS",IF(SUMPRODUCT((W668=$W$6:$W$1560)*(AH668=$AH$6:$AH$1560)*((AN668&lt;$AO$6:$AO$1560)*(AO668&gt;$AN$6:$AN$1560))*(ROW($W$6:$W$1560)&lt;&gt;ROW(W668)))&gt;0,"CRUZADO","Sin cruce")))</f>
        <v>Sin cruce</v>
      </c>
      <c r="AQ668" s="792" t="str">
        <f t="shared" si="410"/>
        <v>DE3PRINCIPALD</v>
      </c>
      <c r="AR668" s="792" t="str" cm="1">
        <f t="array" ref="AR668">IF(AQ668="","",IF(SUMPRODUCT((AQ668=$AQ$6:$AQ$1560)*(AH668=$AH$6:$AH$1560)*(AN668=$AN$6:$AN$1560)*(AO668=$AO$6:$AO$1560)*(ROW($AQ$6:$AQ$1560)&lt;&gt;ROW(AQ668))*((R668=0)*($R$6:$R$1560&gt;0)+(R668&gt;0)*($R$6:$R$1560=0)))&gt;0,"SALONES UNIDOS",IF(SUMPRODUCT((AQ668=$AQ$6:$AQ$1560)*(AH668=$AH$6:$AH$1560)*((AN668&lt;$AO$6:$AO$1560)*(AO668&gt;$AN$6:$AN$1560))*(ROW($AQ$6:$AQ$1560)&lt;&gt;ROW(AQ668)))&gt;0,"CRUZADO","Sin cruce")))</f>
        <v>Sin cruce</v>
      </c>
    </row>
    <row r="669" spans="3:44" s="8" customFormat="1" ht="18.75" hidden="1" customHeight="1">
      <c r="C669" s="12" t="s">
        <v>1081</v>
      </c>
      <c r="D669" s="795" t="s">
        <v>51</v>
      </c>
      <c r="E669" s="795">
        <v>20251</v>
      </c>
      <c r="F669" s="796" t="s">
        <v>23</v>
      </c>
      <c r="G669" s="796" t="s">
        <v>20</v>
      </c>
      <c r="H669" s="796" t="s">
        <v>30</v>
      </c>
      <c r="I669" s="796">
        <v>3</v>
      </c>
      <c r="J669" s="796" t="s">
        <v>41</v>
      </c>
      <c r="K669" s="797" t="s">
        <v>1630</v>
      </c>
      <c r="L669" s="798" t="s">
        <v>1223</v>
      </c>
      <c r="M669" s="795" t="s">
        <v>1101</v>
      </c>
      <c r="N669" s="795" t="s">
        <v>1086</v>
      </c>
      <c r="O669" s="796" t="s">
        <v>769</v>
      </c>
      <c r="P669" s="795">
        <v>1</v>
      </c>
      <c r="Q669" s="795">
        <v>4</v>
      </c>
      <c r="R669" s="799">
        <v>5</v>
      </c>
      <c r="S669" s="795">
        <v>3</v>
      </c>
      <c r="T669" s="181"/>
      <c r="U669" s="789">
        <v>40</v>
      </c>
      <c r="V669" s="31">
        <f>IF(W669="","",IFERROR(INDEX(Docentes!C:C,MATCH(W669,Docentes!D:D,0)),"NUEVO"))</f>
        <v>21563342</v>
      </c>
      <c r="W669" s="907" t="s">
        <v>454</v>
      </c>
      <c r="X669" s="800" t="s">
        <v>167</v>
      </c>
      <c r="Y669" s="789" t="s">
        <v>1088</v>
      </c>
      <c r="Z669" s="789" t="s">
        <v>1089</v>
      </c>
      <c r="AA669" s="789"/>
      <c r="AB669" s="789" t="s">
        <v>1092</v>
      </c>
      <c r="AC669" s="789"/>
      <c r="AD669" s="789"/>
      <c r="AE669" s="789"/>
      <c r="AF669" s="789" t="s">
        <v>1088</v>
      </c>
      <c r="AG669" s="31" t="str">
        <f t="shared" si="391"/>
        <v>TP</v>
      </c>
      <c r="AH669" s="795">
        <v>1</v>
      </c>
      <c r="AI669" s="795">
        <v>19</v>
      </c>
      <c r="AJ669" s="795">
        <v>20</v>
      </c>
      <c r="AK669" s="795">
        <v>23</v>
      </c>
      <c r="AL669" s="795">
        <v>30</v>
      </c>
      <c r="AM669" s="31">
        <f t="shared" si="407"/>
        <v>5.0000000000000044</v>
      </c>
      <c r="AN669" s="792">
        <f t="shared" si="408"/>
        <v>0.80555555555555547</v>
      </c>
      <c r="AO669" s="792">
        <f t="shared" si="409"/>
        <v>0.97916666666666674</v>
      </c>
      <c r="AP669" s="31" t="str" cm="1">
        <f t="array" ref="AP669">IF(W669="","",IF(SUMPRODUCT((W669=$W$6:$W$1560)*(AH669=$AH$6:$AH$1560)*(AN669=$AN$6:$AN$1560)*(AO669=$AO$6:$AO$1560)*(ROW($W$6:$W$1560)&lt;&gt;ROW(W669))*((R669=0)*($R$6:$R$1560&gt;0)+(R669&gt;0)*($R$6:$R$1560=0)))&gt;0,"SALONES UNIDOS",IF(SUMPRODUCT((W669=$W$6:$W$1560)*(AH669=$AH$6:$AH$1560)*((AN669&lt;$AO$6:$AO$1560)*(AO669&gt;$AN$6:$AN$1560))*(ROW($W$6:$W$1560)&lt;&gt;ROW(W669)))&gt;0,"CRUZADO","Sin cruce")))</f>
        <v>Sin cruce</v>
      </c>
      <c r="AQ669" s="792" t="str">
        <f t="shared" si="410"/>
        <v>DE3PRINCIPALD</v>
      </c>
      <c r="AR669" s="792" t="str" cm="1">
        <f t="array" ref="AR669">IF(AQ669="","",IF(SUMPRODUCT((AQ669=$AQ$6:$AQ$1560)*(AH669=$AH$6:$AH$1560)*(AN669=$AN$6:$AN$1560)*(AO669=$AO$6:$AO$1560)*(ROW($AQ$6:$AQ$1560)&lt;&gt;ROW(AQ669))*((R669=0)*($R$6:$R$1560&gt;0)+(R669&gt;0)*($R$6:$R$1560=0)))&gt;0,"SALONES UNIDOS",IF(SUMPRODUCT((AQ669=$AQ$6:$AQ$1560)*(AH669=$AH$6:$AH$1560)*((AN669&lt;$AO$6:$AO$1560)*(AO669&gt;$AN$6:$AN$1560))*(ROW($AQ$6:$AQ$1560)&lt;&gt;ROW(AQ669)))&gt;0,"CRUZADO","Sin cruce")))</f>
        <v>Sin cruce</v>
      </c>
    </row>
    <row r="670" spans="3:44" s="8" customFormat="1" ht="18.75" hidden="1" customHeight="1">
      <c r="C670" s="12" t="s">
        <v>1081</v>
      </c>
      <c r="D670" s="795" t="s">
        <v>781</v>
      </c>
      <c r="E670" s="795">
        <v>20261</v>
      </c>
      <c r="F670" s="796" t="s">
        <v>23</v>
      </c>
      <c r="G670" s="796" t="s">
        <v>20</v>
      </c>
      <c r="H670" s="796" t="s">
        <v>30</v>
      </c>
      <c r="I670" s="796">
        <v>4</v>
      </c>
      <c r="J670" s="796" t="s">
        <v>16</v>
      </c>
      <c r="K670" s="797" t="s">
        <v>1224</v>
      </c>
      <c r="L670" s="798" t="s">
        <v>1225</v>
      </c>
      <c r="M670" s="795" t="s">
        <v>1101</v>
      </c>
      <c r="N670" s="795" t="s">
        <v>1086</v>
      </c>
      <c r="O670" s="796" t="s">
        <v>731</v>
      </c>
      <c r="P670" s="795">
        <v>2</v>
      </c>
      <c r="Q670" s="795">
        <v>2</v>
      </c>
      <c r="R670" s="799">
        <v>4</v>
      </c>
      <c r="S670" s="795">
        <v>3</v>
      </c>
      <c r="T670" s="181"/>
      <c r="U670" s="31">
        <v>22</v>
      </c>
      <c r="V670" s="31">
        <f>IF(W670="","",IFERROR(INDEX(Docentes!C:C,MATCH(W670,Docentes!D:D,0)),"NUEVO"))</f>
        <v>21881487</v>
      </c>
      <c r="W670" s="791" t="s">
        <v>446</v>
      </c>
      <c r="X670" s="265" t="s">
        <v>168</v>
      </c>
      <c r="Y670" s="789" t="s">
        <v>1242</v>
      </c>
      <c r="Z670" s="789" t="s">
        <v>1089</v>
      </c>
      <c r="AA670" s="789" t="s">
        <v>16</v>
      </c>
      <c r="AB670" s="789" t="s">
        <v>1498</v>
      </c>
      <c r="AC670" s="789">
        <v>39</v>
      </c>
      <c r="AD670" s="789"/>
      <c r="AE670" s="789"/>
      <c r="AF670" s="789" t="s">
        <v>1242</v>
      </c>
      <c r="AG670" s="31" t="str">
        <f t="shared" si="391"/>
        <v>TP</v>
      </c>
      <c r="AH670" s="795">
        <v>5</v>
      </c>
      <c r="AI670" s="795">
        <v>7</v>
      </c>
      <c r="AJ670" s="795">
        <v>40</v>
      </c>
      <c r="AK670" s="795">
        <v>11</v>
      </c>
      <c r="AL670" s="795">
        <v>0</v>
      </c>
      <c r="AM670" s="31">
        <f t="shared" si="407"/>
        <v>3.9999999999999987</v>
      </c>
      <c r="AN670" s="792">
        <f t="shared" si="408"/>
        <v>0.31944444444444448</v>
      </c>
      <c r="AO670" s="792">
        <f t="shared" si="409"/>
        <v>0.45833333333333331</v>
      </c>
      <c r="AP670" s="31" t="str" cm="1">
        <f t="array" ref="AP670">IF(W670="","",IF(SUMPRODUCT((W670=$W$6:$W$1560)*(AH670=$AH$6:$AH$1560)*(AN670=$AN$6:$AN$1560)*(AO670=$AO$6:$AO$1560)*(ROW($W$6:$W$1560)&lt;&gt;ROW(W670))*((R670=0)*($R$6:$R$1560&gt;0)+(R670&gt;0)*($R$6:$R$1560=0)))&gt;0,"SALONES UNIDOS",IF(SUMPRODUCT((W670=$W$6:$W$1560)*(AH670=$AH$6:$AH$1560)*((AN670&lt;$AO$6:$AO$1560)*(AO670&gt;$AN$6:$AN$1560))*(ROW($W$6:$W$1560)&lt;&gt;ROW(W670)))&gt;0,"CRUZADO","Sin cruce")))</f>
        <v>Sin cruce</v>
      </c>
      <c r="AQ670" s="792" t="str">
        <f t="shared" si="410"/>
        <v>DE4PRINCIPALA</v>
      </c>
      <c r="AR670" s="792" t="str" cm="1">
        <f t="array" ref="AR670">IF(AQ670="","",IF(SUMPRODUCT((AQ670=$AQ$6:$AQ$1560)*(AH670=$AH$6:$AH$1560)*(AN670=$AN$6:$AN$1560)*(AO670=$AO$6:$AO$1560)*(ROW($AQ$6:$AQ$1560)&lt;&gt;ROW(AQ670))*((R670=0)*($R$6:$R$1560&gt;0)+(R670&gt;0)*($R$6:$R$1560=0)))&gt;0,"SALONES UNIDOS",IF(SUMPRODUCT((AQ670=$AQ$6:$AQ$1560)*(AH670=$AH$6:$AH$1560)*((AN670&lt;$AO$6:$AO$1560)*(AO670&gt;$AN$6:$AN$1560))*(ROW($AQ$6:$AQ$1560)&lt;&gt;ROW(AQ670)))&gt;0,"CRUZADO","Sin cruce")))</f>
        <v>Sin cruce</v>
      </c>
    </row>
    <row r="671" spans="3:44" s="8" customFormat="1" ht="18.75" hidden="1" customHeight="1">
      <c r="C671" s="12" t="s">
        <v>1081</v>
      </c>
      <c r="D671" s="795" t="s">
        <v>781</v>
      </c>
      <c r="E671" s="795">
        <v>20261</v>
      </c>
      <c r="F671" s="796" t="s">
        <v>23</v>
      </c>
      <c r="G671" s="796" t="s">
        <v>20</v>
      </c>
      <c r="H671" s="796" t="s">
        <v>30</v>
      </c>
      <c r="I671" s="796">
        <v>4</v>
      </c>
      <c r="J671" s="796" t="s">
        <v>16</v>
      </c>
      <c r="K671" s="797" t="s">
        <v>1227</v>
      </c>
      <c r="L671" s="798" t="s">
        <v>1228</v>
      </c>
      <c r="M671" s="795" t="s">
        <v>1101</v>
      </c>
      <c r="N671" s="795" t="s">
        <v>1086</v>
      </c>
      <c r="O671" s="796" t="s">
        <v>731</v>
      </c>
      <c r="P671" s="795">
        <v>2</v>
      </c>
      <c r="Q671" s="795">
        <v>0</v>
      </c>
      <c r="R671" s="799">
        <v>2</v>
      </c>
      <c r="S671" s="795">
        <v>3</v>
      </c>
      <c r="T671" s="181"/>
      <c r="U671" s="31">
        <v>22</v>
      </c>
      <c r="V671" s="31">
        <f>IF(W671="","",IFERROR(INDEX(Docentes!C:C,MATCH(W671,Docentes!D:D,0)),"NUEVO"))</f>
        <v>43437121</v>
      </c>
      <c r="W671" s="791" t="s">
        <v>298</v>
      </c>
      <c r="X671" s="265" t="s">
        <v>168</v>
      </c>
      <c r="Y671" s="789" t="s">
        <v>1242</v>
      </c>
      <c r="Z671" s="789" t="s">
        <v>1089</v>
      </c>
      <c r="AA671" s="789" t="s">
        <v>16</v>
      </c>
      <c r="AB671" s="795" t="s">
        <v>1534</v>
      </c>
      <c r="AC671" s="789">
        <v>39</v>
      </c>
      <c r="AD671" s="789"/>
      <c r="AE671" s="789"/>
      <c r="AF671" s="789" t="s">
        <v>1242</v>
      </c>
      <c r="AG671" s="31" t="str">
        <f t="shared" ref="AG671" si="411">IF(AND(P671&gt;0,Q671&gt;0),"TP",IF(AND(P671&gt;0,Q671=0),"T","P"))</f>
        <v>T</v>
      </c>
      <c r="AH671" s="795">
        <v>2</v>
      </c>
      <c r="AI671" s="795">
        <v>7</v>
      </c>
      <c r="AJ671" s="795">
        <v>40</v>
      </c>
      <c r="AK671" s="795">
        <v>9</v>
      </c>
      <c r="AL671" s="795">
        <v>20</v>
      </c>
      <c r="AM671" s="31">
        <f t="shared" ref="AM671" si="412">IF(R671=0,0,IF(AI671="",R671,IF(X671="HIBRIDO VIRTUAL",0,((((AK671/24)+(AL671/1440))-((AI671/24)+(AJ671/1440)))*1440/50))))</f>
        <v>1.9999999999999993</v>
      </c>
      <c r="AN671" s="792">
        <f t="shared" ref="AN671" si="413">AI671/24+AJ671/1440</f>
        <v>0.31944444444444448</v>
      </c>
      <c r="AO671" s="792">
        <f t="shared" ref="AO671" si="414">AK671/24+AL671/1440</f>
        <v>0.3888888888888889</v>
      </c>
      <c r="AP671" s="31" t="str" cm="1">
        <f t="array" ref="AP671">IF(W671="","",IF(SUMPRODUCT((W671=$W$6:$W$1560)*(AH671=$AH$6:$AH$1560)*(AN671=$AN$6:$AN$1560)*(AO671=$AO$6:$AO$1560)*(ROW($W$6:$W$1560)&lt;&gt;ROW(W671))*((R671=0)*($R$6:$R$1560&gt;0)+(R671&gt;0)*($R$6:$R$1560=0)))&gt;0,"SALONES UNIDOS",IF(SUMPRODUCT((W671=$W$6:$W$1560)*(AH671=$AH$6:$AH$1560)*((AN671&lt;$AO$6:$AO$1560)*(AO671&gt;$AN$6:$AN$1560))*(ROW($W$6:$W$1560)&lt;&gt;ROW(W671)))&gt;0,"CRUZADO","Sin cruce")))</f>
        <v>Sin cruce</v>
      </c>
      <c r="AQ671" s="792" t="str">
        <f t="shared" ref="AQ671" si="415">TRIM(CONCATENATE(H671,I671,F671,J671))</f>
        <v>DE4PRINCIPALA</v>
      </c>
      <c r="AR671" s="792" t="str" cm="1">
        <f t="array" ref="AR671">IF(AQ671="","",IF(SUMPRODUCT((AQ671=$AQ$6:$AQ$1560)*(AH671=$AH$6:$AH$1560)*(AN671=$AN$6:$AN$1560)*(AO671=$AO$6:$AO$1560)*(ROW($AQ$6:$AQ$1560)&lt;&gt;ROW(AQ671))*((R671=0)*($R$6:$R$1560&gt;0)+(R671&gt;0)*($R$6:$R$1560=0)))&gt;0,"SALONES UNIDOS",IF(SUMPRODUCT((AQ671=$AQ$6:$AQ$1560)*(AH671=$AH$6:$AH$1560)*((AN671&lt;$AO$6:$AO$1560)*(AO671&gt;$AN$6:$AN$1560))*(ROW($AQ$6:$AQ$1560)&lt;&gt;ROW(AQ671)))&gt;0,"CRUZADO","Sin cruce")))</f>
        <v>Sin cruce</v>
      </c>
    </row>
    <row r="672" spans="3:44" s="8" customFormat="1" ht="18.75" hidden="1" customHeight="1">
      <c r="C672" s="12" t="s">
        <v>1081</v>
      </c>
      <c r="D672" s="795" t="s">
        <v>781</v>
      </c>
      <c r="E672" s="795">
        <v>20261</v>
      </c>
      <c r="F672" s="796" t="s">
        <v>23</v>
      </c>
      <c r="G672" s="796" t="s">
        <v>20</v>
      </c>
      <c r="H672" s="796" t="s">
        <v>30</v>
      </c>
      <c r="I672" s="796">
        <v>4</v>
      </c>
      <c r="J672" s="796" t="s">
        <v>16</v>
      </c>
      <c r="K672" s="797" t="s">
        <v>1227</v>
      </c>
      <c r="L672" s="798" t="s">
        <v>1228</v>
      </c>
      <c r="M672" s="795" t="s">
        <v>1101</v>
      </c>
      <c r="N672" s="795" t="s">
        <v>1086</v>
      </c>
      <c r="O672" s="796" t="s">
        <v>731</v>
      </c>
      <c r="P672" s="795">
        <v>0</v>
      </c>
      <c r="Q672" s="795">
        <v>2</v>
      </c>
      <c r="R672" s="799">
        <v>2</v>
      </c>
      <c r="S672" s="795">
        <v>3</v>
      </c>
      <c r="T672" s="181"/>
      <c r="U672" s="31">
        <v>22</v>
      </c>
      <c r="V672" s="31">
        <f>IF(W672="","",IFERROR(INDEX(Docentes!C:C,MATCH(W672,Docentes!D:D,0)),"NUEVO"))</f>
        <v>43437121</v>
      </c>
      <c r="W672" s="791" t="s">
        <v>298</v>
      </c>
      <c r="X672" s="265" t="s">
        <v>168</v>
      </c>
      <c r="Y672" s="789" t="s">
        <v>1242</v>
      </c>
      <c r="Z672" s="789" t="s">
        <v>1089</v>
      </c>
      <c r="AA672" s="789"/>
      <c r="AB672" s="795"/>
      <c r="AC672" s="789"/>
      <c r="AD672" s="789" t="s">
        <v>1212</v>
      </c>
      <c r="AE672" s="789">
        <v>24</v>
      </c>
      <c r="AF672" s="789" t="s">
        <v>1242</v>
      </c>
      <c r="AG672" s="31" t="str">
        <f t="shared" si="391"/>
        <v>P</v>
      </c>
      <c r="AH672" s="795">
        <v>2</v>
      </c>
      <c r="AI672" s="795">
        <v>9</v>
      </c>
      <c r="AJ672" s="795">
        <v>20</v>
      </c>
      <c r="AK672" s="795">
        <v>11</v>
      </c>
      <c r="AL672" s="795">
        <v>0</v>
      </c>
      <c r="AM672" s="31">
        <f t="shared" si="407"/>
        <v>1.9999999999999993</v>
      </c>
      <c r="AN672" s="792">
        <f t="shared" si="408"/>
        <v>0.3888888888888889</v>
      </c>
      <c r="AO672" s="792">
        <f t="shared" si="409"/>
        <v>0.45833333333333331</v>
      </c>
      <c r="AP672" s="31" t="str" cm="1">
        <f t="array" ref="AP672">IF(W672="","",IF(SUMPRODUCT((W672=$W$6:$W$1560)*(AH672=$AH$6:$AH$1560)*(AN672=$AN$6:$AN$1560)*(AO672=$AO$6:$AO$1560)*(ROW($W$6:$W$1560)&lt;&gt;ROW(W672))*((R672=0)*($R$6:$R$1560&gt;0)+(R672&gt;0)*($R$6:$R$1560=0)))&gt;0,"SALONES UNIDOS",IF(SUMPRODUCT((W672=$W$6:$W$1560)*(AH672=$AH$6:$AH$1560)*((AN672&lt;$AO$6:$AO$1560)*(AO672&gt;$AN$6:$AN$1560))*(ROW($W$6:$W$1560)&lt;&gt;ROW(W672)))&gt;0,"CRUZADO","Sin cruce")))</f>
        <v>Sin cruce</v>
      </c>
      <c r="AQ672" s="792" t="str">
        <f t="shared" si="410"/>
        <v>DE4PRINCIPALA</v>
      </c>
      <c r="AR672" s="792" t="str" cm="1">
        <f t="array" ref="AR672">IF(AQ672="","",IF(SUMPRODUCT((AQ672=$AQ$6:$AQ$1560)*(AH672=$AH$6:$AH$1560)*(AN672=$AN$6:$AN$1560)*(AO672=$AO$6:$AO$1560)*(ROW($AQ$6:$AQ$1560)&lt;&gt;ROW(AQ672))*((R672=0)*($R$6:$R$1560&gt;0)+(R672&gt;0)*($R$6:$R$1560=0)))&gt;0,"SALONES UNIDOS",IF(SUMPRODUCT((AQ672=$AQ$6:$AQ$1560)*(AH672=$AH$6:$AH$1560)*((AN672&lt;$AO$6:$AO$1560)*(AO672&gt;$AN$6:$AN$1560))*(ROW($AQ$6:$AQ$1560)&lt;&gt;ROW(AQ672)))&gt;0,"CRUZADO","Sin cruce")))</f>
        <v>Sin cruce</v>
      </c>
    </row>
    <row r="673" spans="3:44" s="8" customFormat="1" ht="18.75" hidden="1" customHeight="1">
      <c r="C673" s="12" t="s">
        <v>1081</v>
      </c>
      <c r="D673" s="795" t="s">
        <v>781</v>
      </c>
      <c r="E673" s="795">
        <v>20261</v>
      </c>
      <c r="F673" s="796" t="s">
        <v>23</v>
      </c>
      <c r="G673" s="796" t="s">
        <v>20</v>
      </c>
      <c r="H673" s="796" t="s">
        <v>30</v>
      </c>
      <c r="I673" s="796">
        <v>4</v>
      </c>
      <c r="J673" s="796" t="s">
        <v>16</v>
      </c>
      <c r="K673" s="797" t="s">
        <v>1229</v>
      </c>
      <c r="L673" s="798" t="s">
        <v>1230</v>
      </c>
      <c r="M673" s="795" t="s">
        <v>1101</v>
      </c>
      <c r="N673" s="795" t="s">
        <v>1086</v>
      </c>
      <c r="O673" s="796" t="s">
        <v>769</v>
      </c>
      <c r="P673" s="795">
        <v>2</v>
      </c>
      <c r="Q673" s="795">
        <v>0</v>
      </c>
      <c r="R673" s="799">
        <v>2</v>
      </c>
      <c r="S673" s="795">
        <v>3</v>
      </c>
      <c r="T673" s="181"/>
      <c r="U673" s="31">
        <v>22</v>
      </c>
      <c r="V673" s="31">
        <f>IF(W673="","",IFERROR(INDEX(Docentes!C:C,MATCH(W673,Docentes!D:D,0)),"NUEVO"))</f>
        <v>44070783</v>
      </c>
      <c r="W673" s="791" t="s">
        <v>297</v>
      </c>
      <c r="X673" s="265" t="s">
        <v>167</v>
      </c>
      <c r="Y673" s="789" t="s">
        <v>1242</v>
      </c>
      <c r="Z673" s="789" t="s">
        <v>1089</v>
      </c>
      <c r="AA673" s="789"/>
      <c r="AB673" s="789" t="s">
        <v>1092</v>
      </c>
      <c r="AC673" s="789"/>
      <c r="AD673" s="789"/>
      <c r="AE673" s="789"/>
      <c r="AF673" s="789" t="s">
        <v>1242</v>
      </c>
      <c r="AG673" s="31" t="str">
        <f t="shared" ref="AG673" si="416">IF(AND(P673&gt;0,Q673&gt;0),"TP",IF(AND(P673&gt;0,Q673=0),"T","P"))</f>
        <v>T</v>
      </c>
      <c r="AH673" s="795">
        <v>4</v>
      </c>
      <c r="AI673" s="795">
        <v>11</v>
      </c>
      <c r="AJ673" s="795">
        <v>0</v>
      </c>
      <c r="AK673" s="795">
        <v>12</v>
      </c>
      <c r="AL673" s="795">
        <v>40</v>
      </c>
      <c r="AM673" s="31">
        <f t="shared" ref="AM673" si="417">IF(R673=0,0,IF(AI673="",R673,IF(X673="HIBRIDO VIRTUAL",0,((((AK673/24)+(AL673/1440))-((AI673/24)+(AJ673/1440)))*1440/50))))</f>
        <v>2.0000000000000009</v>
      </c>
      <c r="AN673" s="792">
        <f t="shared" ref="AN673" si="418">AI673/24+AJ673/1440</f>
        <v>0.45833333333333331</v>
      </c>
      <c r="AO673" s="792">
        <f t="shared" ref="AO673" si="419">AK673/24+AL673/1440</f>
        <v>0.52777777777777779</v>
      </c>
      <c r="AP673" s="31" t="str" cm="1">
        <f t="array" ref="AP673">IF(W673="","",IF(SUMPRODUCT((W673=$W$6:$W$1560)*(AH673=$AH$6:$AH$1560)*(AN673=$AN$6:$AN$1560)*(AO673=$AO$6:$AO$1560)*(ROW($W$6:$W$1560)&lt;&gt;ROW(W673))*((R673=0)*($R$6:$R$1560&gt;0)+(R673&gt;0)*($R$6:$R$1560=0)))&gt;0,"SALONES UNIDOS",IF(SUMPRODUCT((W673=$W$6:$W$1560)*(AH673=$AH$6:$AH$1560)*((AN673&lt;$AO$6:$AO$1560)*(AO673&gt;$AN$6:$AN$1560))*(ROW($W$6:$W$1560)&lt;&gt;ROW(W673)))&gt;0,"CRUZADO","Sin cruce")))</f>
        <v>Sin cruce</v>
      </c>
      <c r="AQ673" s="792" t="str">
        <f t="shared" ref="AQ673" si="420">TRIM(CONCATENATE(H673,I673,F673,J673))</f>
        <v>DE4PRINCIPALA</v>
      </c>
      <c r="AR673" s="792" t="str" cm="1">
        <f t="array" ref="AR673">IF(AQ673="","",IF(SUMPRODUCT((AQ673=$AQ$6:$AQ$1560)*(AH673=$AH$6:$AH$1560)*(AN673=$AN$6:$AN$1560)*(AO673=$AO$6:$AO$1560)*(ROW($AQ$6:$AQ$1560)&lt;&gt;ROW(AQ673))*((R673=0)*($R$6:$R$1560&gt;0)+(R673&gt;0)*($R$6:$R$1560=0)))&gt;0,"SALONES UNIDOS",IF(SUMPRODUCT((AQ673=$AQ$6:$AQ$1560)*(AH673=$AH$6:$AH$1560)*((AN673&lt;$AO$6:$AO$1560)*(AO673&gt;$AN$6:$AN$1560))*(ROW($AQ$6:$AQ$1560)&lt;&gt;ROW(AQ673)))&gt;0,"CRUZADO","Sin cruce")))</f>
        <v>Sin cruce</v>
      </c>
    </row>
    <row r="674" spans="3:44" s="8" customFormat="1" ht="18.75" hidden="1" customHeight="1">
      <c r="C674" s="12" t="s">
        <v>1081</v>
      </c>
      <c r="D674" s="795" t="s">
        <v>781</v>
      </c>
      <c r="E674" s="795">
        <v>20261</v>
      </c>
      <c r="F674" s="796" t="s">
        <v>23</v>
      </c>
      <c r="G674" s="796" t="s">
        <v>20</v>
      </c>
      <c r="H674" s="796" t="s">
        <v>30</v>
      </c>
      <c r="I674" s="796">
        <v>4</v>
      </c>
      <c r="J674" s="796" t="s">
        <v>16</v>
      </c>
      <c r="K674" s="797" t="s">
        <v>1229</v>
      </c>
      <c r="L674" s="798" t="s">
        <v>1230</v>
      </c>
      <c r="M674" s="795" t="s">
        <v>1101</v>
      </c>
      <c r="N674" s="795" t="s">
        <v>1086</v>
      </c>
      <c r="O674" s="796" t="s">
        <v>769</v>
      </c>
      <c r="P674" s="795">
        <v>0</v>
      </c>
      <c r="Q674" s="795">
        <v>2</v>
      </c>
      <c r="R674" s="799">
        <v>2</v>
      </c>
      <c r="S674" s="795">
        <v>3</v>
      </c>
      <c r="T674" s="181"/>
      <c r="U674" s="31">
        <v>22</v>
      </c>
      <c r="V674" s="31">
        <f>IF(W674="","",IFERROR(INDEX(Docentes!C:C,MATCH(W674,Docentes!D:D,0)),"NUEVO"))</f>
        <v>44070783</v>
      </c>
      <c r="W674" s="791" t="s">
        <v>297</v>
      </c>
      <c r="X674" s="265" t="s">
        <v>167</v>
      </c>
      <c r="Y674" s="789" t="s">
        <v>1242</v>
      </c>
      <c r="Z674" s="789" t="s">
        <v>1089</v>
      </c>
      <c r="AA674" s="789"/>
      <c r="AB674" s="789" t="s">
        <v>1092</v>
      </c>
      <c r="AC674" s="789"/>
      <c r="AD674" s="789"/>
      <c r="AE674" s="789"/>
      <c r="AF674" s="789" t="s">
        <v>1242</v>
      </c>
      <c r="AG674" s="31" t="str">
        <f t="shared" si="391"/>
        <v>P</v>
      </c>
      <c r="AH674" s="795">
        <v>4</v>
      </c>
      <c r="AI674" s="795">
        <v>12</v>
      </c>
      <c r="AJ674" s="795">
        <v>40</v>
      </c>
      <c r="AK674" s="795">
        <v>14</v>
      </c>
      <c r="AL674" s="795">
        <v>20</v>
      </c>
      <c r="AM674" s="31">
        <f t="shared" si="407"/>
        <v>1.9999999999999993</v>
      </c>
      <c r="AN674" s="792">
        <f t="shared" si="408"/>
        <v>0.52777777777777779</v>
      </c>
      <c r="AO674" s="792">
        <f t="shared" si="409"/>
        <v>0.59722222222222221</v>
      </c>
      <c r="AP674" s="31" t="str" cm="1">
        <f t="array" ref="AP674">IF(W674="","",IF(SUMPRODUCT((W674=$W$6:$W$1560)*(AH674=$AH$6:$AH$1560)*(AN674=$AN$6:$AN$1560)*(AO674=$AO$6:$AO$1560)*(ROW($W$6:$W$1560)&lt;&gt;ROW(W674))*((R674=0)*($R$6:$R$1560&gt;0)+(R674&gt;0)*($R$6:$R$1560=0)))&gt;0,"SALONES UNIDOS",IF(SUMPRODUCT((W674=$W$6:$W$1560)*(AH674=$AH$6:$AH$1560)*((AN674&lt;$AO$6:$AO$1560)*(AO674&gt;$AN$6:$AN$1560))*(ROW($W$6:$W$1560)&lt;&gt;ROW(W674)))&gt;0,"CRUZADO","Sin cruce")))</f>
        <v>Sin cruce</v>
      </c>
      <c r="AQ674" s="792" t="str">
        <f t="shared" si="410"/>
        <v>DE4PRINCIPALA</v>
      </c>
      <c r="AR674" s="792" t="str" cm="1">
        <f t="array" ref="AR674">IF(AQ674="","",IF(SUMPRODUCT((AQ674=$AQ$6:$AQ$1560)*(AH674=$AH$6:$AH$1560)*(AN674=$AN$6:$AN$1560)*(AO674=$AO$6:$AO$1560)*(ROW($AQ$6:$AQ$1560)&lt;&gt;ROW(AQ674))*((R674=0)*($R$6:$R$1560&gt;0)+(R674&gt;0)*($R$6:$R$1560=0)))&gt;0,"SALONES UNIDOS",IF(SUMPRODUCT((AQ674=$AQ$6:$AQ$1560)*(AH674=$AH$6:$AH$1560)*((AN674&lt;$AO$6:$AO$1560)*(AO674&gt;$AN$6:$AN$1560))*(ROW($AQ$6:$AQ$1560)&lt;&gt;ROW(AQ674)))&gt;0,"CRUZADO","Sin cruce")))</f>
        <v>Sin cruce</v>
      </c>
    </row>
    <row r="675" spans="3:44" s="8" customFormat="1" ht="18.75" hidden="1" customHeight="1">
      <c r="C675" s="12" t="s">
        <v>1081</v>
      </c>
      <c r="D675" s="795" t="s">
        <v>781</v>
      </c>
      <c r="E675" s="795">
        <v>20261</v>
      </c>
      <c r="F675" s="796" t="s">
        <v>23</v>
      </c>
      <c r="G675" s="796" t="s">
        <v>20</v>
      </c>
      <c r="H675" s="796" t="s">
        <v>30</v>
      </c>
      <c r="I675" s="796">
        <v>4</v>
      </c>
      <c r="J675" s="796" t="s">
        <v>16</v>
      </c>
      <c r="K675" s="797" t="s">
        <v>1231</v>
      </c>
      <c r="L675" s="798" t="s">
        <v>1232</v>
      </c>
      <c r="M675" s="795" t="s">
        <v>1101</v>
      </c>
      <c r="N675" s="795" t="s">
        <v>1086</v>
      </c>
      <c r="O675" s="796" t="s">
        <v>731</v>
      </c>
      <c r="P675" s="795">
        <v>3</v>
      </c>
      <c r="Q675" s="795">
        <v>0</v>
      </c>
      <c r="R675" s="799">
        <v>3</v>
      </c>
      <c r="S675" s="795">
        <v>3</v>
      </c>
      <c r="T675" s="181"/>
      <c r="U675" s="31">
        <v>22</v>
      </c>
      <c r="V675" s="31">
        <f>IF(W675="","",IFERROR(INDEX(Docentes!C:C,MATCH(W675,Docentes!D:D,0)),"NUEVO"))</f>
        <v>40339321</v>
      </c>
      <c r="W675" s="791" t="s">
        <v>481</v>
      </c>
      <c r="X675" s="265" t="s">
        <v>168</v>
      </c>
      <c r="Y675" s="789" t="s">
        <v>1242</v>
      </c>
      <c r="Z675" s="789" t="s">
        <v>1089</v>
      </c>
      <c r="AA675" s="789" t="s">
        <v>16</v>
      </c>
      <c r="AB675" s="789" t="s">
        <v>1498</v>
      </c>
      <c r="AC675" s="789">
        <v>39</v>
      </c>
      <c r="AD675" s="789"/>
      <c r="AE675" s="789"/>
      <c r="AF675" s="789" t="s">
        <v>1242</v>
      </c>
      <c r="AG675" s="31" t="str">
        <f t="shared" si="391"/>
        <v>T</v>
      </c>
      <c r="AH675" s="795">
        <v>5</v>
      </c>
      <c r="AI675" s="795">
        <v>11</v>
      </c>
      <c r="AJ675" s="795">
        <v>0</v>
      </c>
      <c r="AK675" s="795">
        <v>13</v>
      </c>
      <c r="AL675" s="795">
        <v>30</v>
      </c>
      <c r="AM675" s="31">
        <f t="shared" si="407"/>
        <v>3.0000000000000004</v>
      </c>
      <c r="AN675" s="792">
        <f t="shared" si="408"/>
        <v>0.45833333333333331</v>
      </c>
      <c r="AO675" s="792">
        <f t="shared" si="409"/>
        <v>0.5625</v>
      </c>
      <c r="AP675" s="31" t="str" cm="1">
        <f t="array" ref="AP675">IF(W675="","",IF(SUMPRODUCT((W675=$W$6:$W$1560)*(AH675=$AH$6:$AH$1560)*(AN675=$AN$6:$AN$1560)*(AO675=$AO$6:$AO$1560)*(ROW($W$6:$W$1560)&lt;&gt;ROW(W675))*((R675=0)*($R$6:$R$1560&gt;0)+(R675&gt;0)*($R$6:$R$1560=0)))&gt;0,"SALONES UNIDOS",IF(SUMPRODUCT((W675=$W$6:$W$1560)*(AH675=$AH$6:$AH$1560)*((AN675&lt;$AO$6:$AO$1560)*(AO675&gt;$AN$6:$AN$1560))*(ROW($W$6:$W$1560)&lt;&gt;ROW(W675)))&gt;0,"CRUZADO","Sin cruce")))</f>
        <v>Sin cruce</v>
      </c>
      <c r="AQ675" s="792" t="str">
        <f t="shared" si="410"/>
        <v>DE4PRINCIPALA</v>
      </c>
      <c r="AR675" s="792" t="str" cm="1">
        <f t="array" ref="AR675">IF(AQ675="","",IF(SUMPRODUCT((AQ675=$AQ$6:$AQ$1560)*(AH675=$AH$6:$AH$1560)*(AN675=$AN$6:$AN$1560)*(AO675=$AO$6:$AO$1560)*(ROW($AQ$6:$AQ$1560)&lt;&gt;ROW(AQ675))*((R675=0)*($R$6:$R$1560&gt;0)+(R675&gt;0)*($R$6:$R$1560=0)))&gt;0,"SALONES UNIDOS",IF(SUMPRODUCT((AQ675=$AQ$6:$AQ$1560)*(AH675=$AH$6:$AH$1560)*((AN675&lt;$AO$6:$AO$1560)*(AO675&gt;$AN$6:$AN$1560))*(ROW($AQ$6:$AQ$1560)&lt;&gt;ROW(AQ675)))&gt;0,"CRUZADO","Sin cruce")))</f>
        <v>Sin cruce</v>
      </c>
    </row>
    <row r="676" spans="3:44" s="8" customFormat="1" ht="18.75" hidden="1" customHeight="1">
      <c r="C676" s="12" t="s">
        <v>1081</v>
      </c>
      <c r="D676" s="795" t="s">
        <v>781</v>
      </c>
      <c r="E676" s="795">
        <v>20261</v>
      </c>
      <c r="F676" s="796" t="s">
        <v>23</v>
      </c>
      <c r="G676" s="796" t="s">
        <v>20</v>
      </c>
      <c r="H676" s="796" t="s">
        <v>30</v>
      </c>
      <c r="I676" s="796">
        <v>4</v>
      </c>
      <c r="J676" s="796" t="s">
        <v>16</v>
      </c>
      <c r="K676" s="797" t="s">
        <v>1233</v>
      </c>
      <c r="L676" s="798" t="s">
        <v>1234</v>
      </c>
      <c r="M676" s="795" t="s">
        <v>1085</v>
      </c>
      <c r="N676" s="795" t="s">
        <v>1086</v>
      </c>
      <c r="O676" s="796" t="s">
        <v>731</v>
      </c>
      <c r="P676" s="795">
        <v>0</v>
      </c>
      <c r="Q676" s="795">
        <v>2</v>
      </c>
      <c r="R676" s="799">
        <v>2</v>
      </c>
      <c r="S676" s="795">
        <v>3</v>
      </c>
      <c r="T676" s="181"/>
      <c r="U676" s="31">
        <v>22</v>
      </c>
      <c r="V676" s="31">
        <f>IF(W676="","",IFERROR(INDEX(Docentes!C:C,MATCH(W676,Docentes!D:D,0)),"NUEVO"))</f>
        <v>42515290</v>
      </c>
      <c r="W676" s="693" t="s">
        <v>976</v>
      </c>
      <c r="X676" s="265" t="s">
        <v>168</v>
      </c>
      <c r="Y676" s="789" t="s">
        <v>1242</v>
      </c>
      <c r="Z676" s="789" t="s">
        <v>1089</v>
      </c>
      <c r="AA676" s="789"/>
      <c r="AB676" s="795"/>
      <c r="AC676" s="789"/>
      <c r="AD676" s="789" t="s">
        <v>1212</v>
      </c>
      <c r="AE676" s="789">
        <v>24</v>
      </c>
      <c r="AF676" s="789" t="s">
        <v>1242</v>
      </c>
      <c r="AG676" s="31" t="str">
        <f t="shared" ref="AG676" si="421">IF(AND(P676&gt;0,Q676&gt;0),"TP",IF(AND(P676&gt;0,Q676=0),"T","P"))</f>
        <v>P</v>
      </c>
      <c r="AH676" s="795">
        <v>1</v>
      </c>
      <c r="AI676" s="795">
        <v>7</v>
      </c>
      <c r="AJ676" s="795">
        <v>40</v>
      </c>
      <c r="AK676" s="795">
        <v>9</v>
      </c>
      <c r="AL676" s="795">
        <v>20</v>
      </c>
      <c r="AM676" s="31">
        <f t="shared" ref="AM676" si="422">IF(R676=0,0,IF(AI676="",R676,IF(X676="HIBRIDO VIRTUAL",0,((((AK676/24)+(AL676/1440))-((AI676/24)+(AJ676/1440)))*1440/50))))</f>
        <v>1.9999999999999993</v>
      </c>
      <c r="AN676" s="792">
        <f t="shared" ref="AN676" si="423">AI676/24+AJ676/1440</f>
        <v>0.31944444444444448</v>
      </c>
      <c r="AO676" s="792">
        <f t="shared" ref="AO676" si="424">AK676/24+AL676/1440</f>
        <v>0.3888888888888889</v>
      </c>
      <c r="AP676" s="31" t="str" cm="1">
        <f t="array" ref="AP676">IF(W676="","",IF(SUMPRODUCT((W676=$W$6:$W$1560)*(AH676=$AH$6:$AH$1560)*(AN676=$AN$6:$AN$1560)*(AO676=$AO$6:$AO$1560)*(ROW($W$6:$W$1560)&lt;&gt;ROW(W676))*((R676=0)*($R$6:$R$1560&gt;0)+(R676&gt;0)*($R$6:$R$1560=0)))&gt;0,"SALONES UNIDOS",IF(SUMPRODUCT((W676=$W$6:$W$1560)*(AH676=$AH$6:$AH$1560)*((AN676&lt;$AO$6:$AO$1560)*(AO676&gt;$AN$6:$AN$1560))*(ROW($W$6:$W$1560)&lt;&gt;ROW(W676)))&gt;0,"CRUZADO","Sin cruce")))</f>
        <v>Sin cruce</v>
      </c>
      <c r="AQ676" s="792" t="str">
        <f t="shared" ref="AQ676" si="425">TRIM(CONCATENATE(H676,I676,F676,J676))</f>
        <v>DE4PRINCIPALA</v>
      </c>
      <c r="AR676" s="792" t="str" cm="1">
        <f t="array" ref="AR676">IF(AQ676="","",IF(SUMPRODUCT((AQ676=$AQ$6:$AQ$1560)*(AH676=$AH$6:$AH$1560)*(AN676=$AN$6:$AN$1560)*(AO676=$AO$6:$AO$1560)*(ROW($AQ$6:$AQ$1560)&lt;&gt;ROW(AQ676))*((R676=0)*($R$6:$R$1560&gt;0)+(R676&gt;0)*($R$6:$R$1560=0)))&gt;0,"SALONES UNIDOS",IF(SUMPRODUCT((AQ676=$AQ$6:$AQ$1560)*(AH676=$AH$6:$AH$1560)*((AN676&lt;$AO$6:$AO$1560)*(AO676&gt;$AN$6:$AN$1560))*(ROW($AQ$6:$AQ$1560)&lt;&gt;ROW(AQ676)))&gt;0,"CRUZADO","Sin cruce")))</f>
        <v>Sin cruce</v>
      </c>
    </row>
    <row r="677" spans="3:44" s="8" customFormat="1" ht="18.75" hidden="1" customHeight="1">
      <c r="C677" s="12" t="s">
        <v>1081</v>
      </c>
      <c r="D677" s="795" t="s">
        <v>781</v>
      </c>
      <c r="E677" s="795">
        <v>20261</v>
      </c>
      <c r="F677" s="796" t="s">
        <v>23</v>
      </c>
      <c r="G677" s="796" t="s">
        <v>20</v>
      </c>
      <c r="H677" s="796" t="s">
        <v>30</v>
      </c>
      <c r="I677" s="796">
        <v>4</v>
      </c>
      <c r="J677" s="796" t="s">
        <v>16</v>
      </c>
      <c r="K677" s="797" t="s">
        <v>1233</v>
      </c>
      <c r="L677" s="798" t="s">
        <v>1234</v>
      </c>
      <c r="M677" s="795" t="s">
        <v>1085</v>
      </c>
      <c r="N677" s="795" t="s">
        <v>1086</v>
      </c>
      <c r="O677" s="796" t="s">
        <v>731</v>
      </c>
      <c r="P677" s="795">
        <v>2</v>
      </c>
      <c r="Q677" s="795">
        <v>0</v>
      </c>
      <c r="R677" s="799">
        <v>2</v>
      </c>
      <c r="S677" s="795">
        <v>3</v>
      </c>
      <c r="T677" s="181"/>
      <c r="U677" s="31">
        <v>22</v>
      </c>
      <c r="V677" s="31">
        <f>IF(W677="","",IFERROR(INDEX(Docentes!C:C,MATCH(W677,Docentes!D:D,0)),"NUEVO"))</f>
        <v>42515290</v>
      </c>
      <c r="W677" s="693" t="s">
        <v>976</v>
      </c>
      <c r="X677" s="265" t="s">
        <v>168</v>
      </c>
      <c r="Y677" s="789" t="s">
        <v>1242</v>
      </c>
      <c r="Z677" s="789" t="s">
        <v>1089</v>
      </c>
      <c r="AA677" s="789" t="s">
        <v>16</v>
      </c>
      <c r="AB677" s="795" t="s">
        <v>1498</v>
      </c>
      <c r="AC677" s="789">
        <v>39</v>
      </c>
      <c r="AD677" s="789"/>
      <c r="AE677" s="789"/>
      <c r="AF677" s="789" t="s">
        <v>1242</v>
      </c>
      <c r="AG677" s="31" t="str">
        <f t="shared" si="391"/>
        <v>T</v>
      </c>
      <c r="AH677" s="795">
        <v>1</v>
      </c>
      <c r="AI677" s="795">
        <v>9</v>
      </c>
      <c r="AJ677" s="795">
        <v>20</v>
      </c>
      <c r="AK677" s="795">
        <v>11</v>
      </c>
      <c r="AL677" s="795">
        <v>0</v>
      </c>
      <c r="AM677" s="31">
        <f t="shared" si="407"/>
        <v>1.9999999999999993</v>
      </c>
      <c r="AN677" s="792">
        <f t="shared" si="408"/>
        <v>0.3888888888888889</v>
      </c>
      <c r="AO677" s="792">
        <f t="shared" si="409"/>
        <v>0.45833333333333331</v>
      </c>
      <c r="AP677" s="31" t="str" cm="1">
        <f t="array" ref="AP677">IF(W677="","",IF(SUMPRODUCT((W677=$W$6:$W$1560)*(AH677=$AH$6:$AH$1560)*(AN677=$AN$6:$AN$1560)*(AO677=$AO$6:$AO$1560)*(ROW($W$6:$W$1560)&lt;&gt;ROW(W677))*((R677=0)*($R$6:$R$1560&gt;0)+(R677&gt;0)*($R$6:$R$1560=0)))&gt;0,"SALONES UNIDOS",IF(SUMPRODUCT((W677=$W$6:$W$1560)*(AH677=$AH$6:$AH$1560)*((AN677&lt;$AO$6:$AO$1560)*(AO677&gt;$AN$6:$AN$1560))*(ROW($W$6:$W$1560)&lt;&gt;ROW(W677)))&gt;0,"CRUZADO","Sin cruce")))</f>
        <v>Sin cruce</v>
      </c>
      <c r="AQ677" s="792" t="str">
        <f t="shared" si="410"/>
        <v>DE4PRINCIPALA</v>
      </c>
      <c r="AR677" s="792" t="str" cm="1">
        <f t="array" ref="AR677">IF(AQ677="","",IF(SUMPRODUCT((AQ677=$AQ$6:$AQ$1560)*(AH677=$AH$6:$AH$1560)*(AN677=$AN$6:$AN$1560)*(AO677=$AO$6:$AO$1560)*(ROW($AQ$6:$AQ$1560)&lt;&gt;ROW(AQ677))*((R677=0)*($R$6:$R$1560&gt;0)+(R677&gt;0)*($R$6:$R$1560=0)))&gt;0,"SALONES UNIDOS",IF(SUMPRODUCT((AQ677=$AQ$6:$AQ$1560)*(AH677=$AH$6:$AH$1560)*((AN677&lt;$AO$6:$AO$1560)*(AO677&gt;$AN$6:$AN$1560))*(ROW($AQ$6:$AQ$1560)&lt;&gt;ROW(AQ677)))&gt;0,"CRUZADO","Sin cruce")))</f>
        <v>Sin cruce</v>
      </c>
    </row>
    <row r="678" spans="3:44" s="8" customFormat="1" ht="18.75" hidden="1" customHeight="1">
      <c r="C678" s="12" t="s">
        <v>1081</v>
      </c>
      <c r="D678" s="795" t="s">
        <v>781</v>
      </c>
      <c r="E678" s="795">
        <v>20261</v>
      </c>
      <c r="F678" s="796" t="s">
        <v>23</v>
      </c>
      <c r="G678" s="796" t="s">
        <v>20</v>
      </c>
      <c r="H678" s="796" t="s">
        <v>30</v>
      </c>
      <c r="I678" s="796">
        <v>4</v>
      </c>
      <c r="J678" s="796" t="s">
        <v>16</v>
      </c>
      <c r="K678" s="797" t="s">
        <v>1236</v>
      </c>
      <c r="L678" s="798" t="s">
        <v>1237</v>
      </c>
      <c r="M678" s="795" t="s">
        <v>1101</v>
      </c>
      <c r="N678" s="795" t="s">
        <v>1086</v>
      </c>
      <c r="O678" s="796" t="s">
        <v>769</v>
      </c>
      <c r="P678" s="795">
        <v>3</v>
      </c>
      <c r="Q678" s="795">
        <v>0</v>
      </c>
      <c r="R678" s="799">
        <v>3</v>
      </c>
      <c r="S678" s="795">
        <v>3</v>
      </c>
      <c r="T678" s="920"/>
      <c r="U678" s="194">
        <v>22</v>
      </c>
      <c r="V678" s="31">
        <f>IF(W678="","",IFERROR(INDEX(Docentes!C:C,MATCH(W678,Docentes!D:D,0)),"NUEVO"))</f>
        <v>44579560</v>
      </c>
      <c r="W678" s="904" t="s">
        <v>226</v>
      </c>
      <c r="X678" s="800" t="s">
        <v>167</v>
      </c>
      <c r="Y678" s="789" t="s">
        <v>1242</v>
      </c>
      <c r="Z678" s="789" t="s">
        <v>1089</v>
      </c>
      <c r="AA678" s="789"/>
      <c r="AB678" s="789" t="s">
        <v>1092</v>
      </c>
      <c r="AC678" s="789"/>
      <c r="AD678" s="789"/>
      <c r="AE678" s="789"/>
      <c r="AF678" s="789" t="s">
        <v>1242</v>
      </c>
      <c r="AG678" s="31" t="str">
        <f t="shared" si="391"/>
        <v>T</v>
      </c>
      <c r="AH678" s="795">
        <v>4</v>
      </c>
      <c r="AI678" s="795">
        <v>7</v>
      </c>
      <c r="AJ678" s="795">
        <v>40</v>
      </c>
      <c r="AK678" s="795">
        <v>10</v>
      </c>
      <c r="AL678" s="795">
        <v>10</v>
      </c>
      <c r="AM678" s="31">
        <f t="shared" si="407"/>
        <v>2.9999999999999987</v>
      </c>
      <c r="AN678" s="792">
        <f t="shared" si="408"/>
        <v>0.31944444444444448</v>
      </c>
      <c r="AO678" s="792">
        <f t="shared" si="409"/>
        <v>0.4236111111111111</v>
      </c>
      <c r="AP678" s="31" t="str" cm="1">
        <f t="array" ref="AP678">IF(W678="","",IF(SUMPRODUCT((W678=$W$6:$W$1560)*(AH678=$AH$6:$AH$1560)*(AN678=$AN$6:$AN$1560)*(AO678=$AO$6:$AO$1560)*(ROW($W$6:$W$1560)&lt;&gt;ROW(W678))*((R678=0)*($R$6:$R$1560&gt;0)+(R678&gt;0)*($R$6:$R$1560=0)))&gt;0,"SALONES UNIDOS",IF(SUMPRODUCT((W678=$W$6:$W$1560)*(AH678=$AH$6:$AH$1560)*((AN678&lt;$AO$6:$AO$1560)*(AO678&gt;$AN$6:$AN$1560))*(ROW($W$6:$W$1560)&lt;&gt;ROW(W678)))&gt;0,"CRUZADO","Sin cruce")))</f>
        <v>Sin cruce</v>
      </c>
      <c r="AQ678" s="792" t="str">
        <f t="shared" si="410"/>
        <v>DE4PRINCIPALA</v>
      </c>
      <c r="AR678" s="792" t="str" cm="1">
        <f t="array" ref="AR678">IF(AQ678="","",IF(SUMPRODUCT((AQ678=$AQ$6:$AQ$1560)*(AH678=$AH$6:$AH$1560)*(AN678=$AN$6:$AN$1560)*(AO678=$AO$6:$AO$1560)*(ROW($AQ$6:$AQ$1560)&lt;&gt;ROW(AQ678))*((R678=0)*($R$6:$R$1560&gt;0)+(R678&gt;0)*($R$6:$R$1560=0)))&gt;0,"SALONES UNIDOS",IF(SUMPRODUCT((AQ678=$AQ$6:$AQ$1560)*(AH678=$AH$6:$AH$1560)*((AN678&lt;$AO$6:$AO$1560)*(AO678&gt;$AN$6:$AN$1560))*(ROW($AQ$6:$AQ$1560)&lt;&gt;ROW(AQ678)))&gt;0,"CRUZADO","Sin cruce")))</f>
        <v>Sin cruce</v>
      </c>
    </row>
    <row r="679" spans="3:44" s="8" customFormat="1" ht="18.75" hidden="1" customHeight="1">
      <c r="C679" s="12" t="s">
        <v>1081</v>
      </c>
      <c r="D679" s="795" t="s">
        <v>781</v>
      </c>
      <c r="E679" s="795">
        <v>20261</v>
      </c>
      <c r="F679" s="796" t="s">
        <v>23</v>
      </c>
      <c r="G679" s="796" t="s">
        <v>20</v>
      </c>
      <c r="H679" s="796" t="s">
        <v>30</v>
      </c>
      <c r="I679" s="796">
        <v>4</v>
      </c>
      <c r="J679" s="796" t="s">
        <v>16</v>
      </c>
      <c r="K679" s="797" t="s">
        <v>1238</v>
      </c>
      <c r="L679" s="798" t="s">
        <v>1239</v>
      </c>
      <c r="M679" s="795" t="s">
        <v>1101</v>
      </c>
      <c r="N679" s="795" t="s">
        <v>1086</v>
      </c>
      <c r="O679" s="796" t="s">
        <v>731</v>
      </c>
      <c r="P679" s="795">
        <v>1</v>
      </c>
      <c r="Q679" s="795">
        <v>4</v>
      </c>
      <c r="R679" s="799">
        <v>5</v>
      </c>
      <c r="S679" s="795">
        <v>3</v>
      </c>
      <c r="T679" s="920"/>
      <c r="U679" s="194">
        <v>22</v>
      </c>
      <c r="V679" s="31">
        <f>IF(W679="","",IFERROR(INDEX(Docentes!C:C,MATCH(W679,Docentes!D:D,0)),"NUEVO"))</f>
        <v>21814775</v>
      </c>
      <c r="W679" s="904" t="s">
        <v>179</v>
      </c>
      <c r="X679" s="800" t="s">
        <v>168</v>
      </c>
      <c r="Y679" s="789" t="s">
        <v>1242</v>
      </c>
      <c r="Z679" s="789" t="s">
        <v>1089</v>
      </c>
      <c r="AA679" s="789" t="s">
        <v>16</v>
      </c>
      <c r="AB679" s="789" t="s">
        <v>1498</v>
      </c>
      <c r="AC679" s="789">
        <v>39</v>
      </c>
      <c r="AD679" s="789"/>
      <c r="AE679" s="789"/>
      <c r="AF679" s="789" t="s">
        <v>1242</v>
      </c>
      <c r="AG679" s="31" t="str">
        <f t="shared" si="391"/>
        <v>TP</v>
      </c>
      <c r="AH679" s="795">
        <v>3</v>
      </c>
      <c r="AI679" s="795">
        <v>7</v>
      </c>
      <c r="AJ679" s="795">
        <v>40</v>
      </c>
      <c r="AK679" s="795">
        <v>11</v>
      </c>
      <c r="AL679" s="795">
        <v>50</v>
      </c>
      <c r="AM679" s="31">
        <f t="shared" si="407"/>
        <v>4.9999999999999982</v>
      </c>
      <c r="AN679" s="792">
        <f t="shared" si="408"/>
        <v>0.31944444444444448</v>
      </c>
      <c r="AO679" s="792">
        <f t="shared" si="409"/>
        <v>0.49305555555555552</v>
      </c>
      <c r="AP679" s="31" t="str" cm="1">
        <f t="array" ref="AP679">IF(W679="","",IF(SUMPRODUCT((W679=$W$6:$W$1560)*(AH679=$AH$6:$AH$1560)*(AN679=$AN$6:$AN$1560)*(AO679=$AO$6:$AO$1560)*(ROW($W$6:$W$1560)&lt;&gt;ROW(W679))*((R679=0)*($R$6:$R$1560&gt;0)+(R679&gt;0)*($R$6:$R$1560=0)))&gt;0,"SALONES UNIDOS",IF(SUMPRODUCT((W679=$W$6:$W$1560)*(AH679=$AH$6:$AH$1560)*((AN679&lt;$AO$6:$AO$1560)*(AO679&gt;$AN$6:$AN$1560))*(ROW($W$6:$W$1560)&lt;&gt;ROW(W679)))&gt;0,"CRUZADO","Sin cruce")))</f>
        <v>Sin cruce</v>
      </c>
      <c r="AQ679" s="792" t="str">
        <f t="shared" si="410"/>
        <v>DE4PRINCIPALA</v>
      </c>
      <c r="AR679" s="792" t="str" cm="1">
        <f t="array" ref="AR679">IF(AQ679="","",IF(SUMPRODUCT((AQ679=$AQ$6:$AQ$1560)*(AH679=$AH$6:$AH$1560)*(AN679=$AN$6:$AN$1560)*(AO679=$AO$6:$AO$1560)*(ROW($AQ$6:$AQ$1560)&lt;&gt;ROW(AQ679))*((R679=0)*($R$6:$R$1560&gt;0)+(R679&gt;0)*($R$6:$R$1560=0)))&gt;0,"SALONES UNIDOS",IF(SUMPRODUCT((AQ679=$AQ$6:$AQ$1560)*(AH679=$AH$6:$AH$1560)*((AN679&lt;$AO$6:$AO$1560)*(AO679&gt;$AN$6:$AN$1560))*(ROW($AQ$6:$AQ$1560)&lt;&gt;ROW(AQ679)))&gt;0,"CRUZADO","Sin cruce")))</f>
        <v>Sin cruce</v>
      </c>
    </row>
    <row r="680" spans="3:44" s="8" customFormat="1" ht="18.75" hidden="1" customHeight="1">
      <c r="C680" s="12" t="s">
        <v>1081</v>
      </c>
      <c r="D680" s="789" t="s">
        <v>781</v>
      </c>
      <c r="E680" s="789">
        <v>20261</v>
      </c>
      <c r="F680" s="12" t="s">
        <v>23</v>
      </c>
      <c r="G680" s="12" t="s">
        <v>20</v>
      </c>
      <c r="H680" s="12" t="s">
        <v>30</v>
      </c>
      <c r="I680" s="796">
        <v>5</v>
      </c>
      <c r="J680" s="796" t="s">
        <v>16</v>
      </c>
      <c r="K680" s="797" t="s">
        <v>1240</v>
      </c>
      <c r="L680" s="798" t="s">
        <v>1241</v>
      </c>
      <c r="M680" s="795" t="s">
        <v>1101</v>
      </c>
      <c r="N680" s="795" t="s">
        <v>1086</v>
      </c>
      <c r="O680" s="796" t="s">
        <v>769</v>
      </c>
      <c r="P680" s="795">
        <v>2</v>
      </c>
      <c r="Q680" s="795">
        <v>2</v>
      </c>
      <c r="R680" s="799">
        <v>4</v>
      </c>
      <c r="S680" s="795">
        <v>3</v>
      </c>
      <c r="T680" s="920"/>
      <c r="U680" s="795">
        <v>22</v>
      </c>
      <c r="V680" s="31">
        <f>IF(W680="","",IFERROR(INDEX(Docentes!C:C,MATCH(W680,Docentes!D:D,0)),"NUEVO"))</f>
        <v>21563342</v>
      </c>
      <c r="W680" s="904" t="s">
        <v>454</v>
      </c>
      <c r="X680" s="800" t="s">
        <v>167</v>
      </c>
      <c r="Y680" s="789" t="s">
        <v>1242</v>
      </c>
      <c r="Z680" s="789" t="s">
        <v>1089</v>
      </c>
      <c r="AA680" s="789"/>
      <c r="AB680" s="789" t="s">
        <v>1092</v>
      </c>
      <c r="AC680" s="789"/>
      <c r="AD680" s="789"/>
      <c r="AE680" s="789"/>
      <c r="AF680" s="789" t="s">
        <v>1242</v>
      </c>
      <c r="AG680" s="31" t="str">
        <f t="shared" si="391"/>
        <v>TP</v>
      </c>
      <c r="AH680" s="795">
        <v>1</v>
      </c>
      <c r="AI680" s="795">
        <v>7</v>
      </c>
      <c r="AJ680" s="795">
        <v>40</v>
      </c>
      <c r="AK680" s="795">
        <v>11</v>
      </c>
      <c r="AL680" s="795">
        <v>0</v>
      </c>
      <c r="AM680" s="31">
        <f t="shared" si="407"/>
        <v>3.9999999999999987</v>
      </c>
      <c r="AN680" s="792">
        <f t="shared" si="408"/>
        <v>0.31944444444444448</v>
      </c>
      <c r="AO680" s="792">
        <f t="shared" si="409"/>
        <v>0.45833333333333331</v>
      </c>
      <c r="AP680" s="31" t="str" cm="1">
        <f t="array" ref="AP680">IF(W680="","",IF(SUMPRODUCT((W680=$W$6:$W$1560)*(AH680=$AH$6:$AH$1560)*(AN680=$AN$6:$AN$1560)*(AO680=$AO$6:$AO$1560)*(ROW($W$6:$W$1560)&lt;&gt;ROW(W680))*((R680=0)*($R$6:$R$1560&gt;0)+(R680&gt;0)*($R$6:$R$1560=0)))&gt;0,"SALONES UNIDOS",IF(SUMPRODUCT((W680=$W$6:$W$1560)*(AH680=$AH$6:$AH$1560)*((AN680&lt;$AO$6:$AO$1560)*(AO680&gt;$AN$6:$AN$1560))*(ROW($W$6:$W$1560)&lt;&gt;ROW(W680)))&gt;0,"CRUZADO","Sin cruce")))</f>
        <v>Sin cruce</v>
      </c>
      <c r="AQ680" s="792" t="str">
        <f t="shared" ref="AQ680:AQ743" si="426">TRIM(CONCATENATE(H680,I680,F680,J680))</f>
        <v>DE5PRINCIPALA</v>
      </c>
      <c r="AR680" s="792" t="str" cm="1">
        <f t="array" ref="AR680">IF(AQ680="","",IF(SUMPRODUCT((AQ680=$AQ$6:$AQ$1560)*(AH680=$AH$6:$AH$1560)*(AN680=$AN$6:$AN$1560)*(AO680=$AO$6:$AO$1560)*(ROW($AQ$6:$AQ$1560)&lt;&gt;ROW(AQ680))*((R680=0)*($R$6:$R$1560&gt;0)+(R680&gt;0)*($R$6:$R$1560=0)))&gt;0,"SALONES UNIDOS",IF(SUMPRODUCT((AQ680=$AQ$6:$AQ$1560)*(AH680=$AH$6:$AH$1560)*((AN680&lt;$AO$6:$AO$1560)*(AO680&gt;$AN$6:$AN$1560))*(ROW($AQ$6:$AQ$1560)&lt;&gt;ROW(AQ680)))&gt;0,"CRUZADO","Sin cruce")))</f>
        <v>Sin cruce</v>
      </c>
    </row>
    <row r="681" spans="3:44" s="8" customFormat="1" ht="18.75" hidden="1" customHeight="1">
      <c r="C681" s="12" t="s">
        <v>1081</v>
      </c>
      <c r="D681" s="789" t="s">
        <v>781</v>
      </c>
      <c r="E681" s="789">
        <v>20261</v>
      </c>
      <c r="F681" s="12" t="s">
        <v>23</v>
      </c>
      <c r="G681" s="12" t="s">
        <v>20</v>
      </c>
      <c r="H681" s="12" t="s">
        <v>30</v>
      </c>
      <c r="I681" s="796">
        <v>5</v>
      </c>
      <c r="J681" s="796" t="s">
        <v>16</v>
      </c>
      <c r="K681" s="797" t="s">
        <v>1243</v>
      </c>
      <c r="L681" s="798" t="s">
        <v>1244</v>
      </c>
      <c r="M681" s="795" t="s">
        <v>1085</v>
      </c>
      <c r="N681" s="795" t="s">
        <v>1086</v>
      </c>
      <c r="O681" s="796" t="s">
        <v>731</v>
      </c>
      <c r="P681" s="795">
        <v>2</v>
      </c>
      <c r="Q681" s="795">
        <v>2</v>
      </c>
      <c r="R681" s="799">
        <v>4</v>
      </c>
      <c r="S681" s="795">
        <v>3</v>
      </c>
      <c r="T681" s="920"/>
      <c r="U681" s="795">
        <v>22</v>
      </c>
      <c r="V681" s="31">
        <f>IF(W681="","",IFERROR(INDEX(Docentes!C:C,MATCH(W681,Docentes!D:D,0)),"NUEVO"))</f>
        <v>44070783</v>
      </c>
      <c r="W681" s="904" t="s">
        <v>297</v>
      </c>
      <c r="X681" s="800" t="s">
        <v>168</v>
      </c>
      <c r="Y681" s="789" t="s">
        <v>1242</v>
      </c>
      <c r="Z681" s="789" t="s">
        <v>1089</v>
      </c>
      <c r="AA681" s="789" t="s">
        <v>16</v>
      </c>
      <c r="AB681" s="789" t="s">
        <v>1498</v>
      </c>
      <c r="AC681" s="789">
        <v>39</v>
      </c>
      <c r="AD681" s="789"/>
      <c r="AE681" s="789"/>
      <c r="AF681" s="789" t="s">
        <v>1242</v>
      </c>
      <c r="AG681" s="31" t="str">
        <f t="shared" si="391"/>
        <v>TP</v>
      </c>
      <c r="AH681" s="795">
        <v>4</v>
      </c>
      <c r="AI681" s="795">
        <v>7</v>
      </c>
      <c r="AJ681" s="795">
        <v>40</v>
      </c>
      <c r="AK681" s="795">
        <v>11</v>
      </c>
      <c r="AL681" s="795">
        <v>0</v>
      </c>
      <c r="AM681" s="31">
        <f t="shared" si="407"/>
        <v>3.9999999999999987</v>
      </c>
      <c r="AN681" s="792">
        <f t="shared" si="408"/>
        <v>0.31944444444444448</v>
      </c>
      <c r="AO681" s="792">
        <f t="shared" si="409"/>
        <v>0.45833333333333331</v>
      </c>
      <c r="AP681" s="31" t="str" cm="1">
        <f t="array" ref="AP681">IF(W681="","",IF(SUMPRODUCT((W681=$W$6:$W$1560)*(AH681=$AH$6:$AH$1560)*(AN681=$AN$6:$AN$1560)*(AO681=$AO$6:$AO$1560)*(ROW($W$6:$W$1560)&lt;&gt;ROW(W681))*((R681=0)*($R$6:$R$1560&gt;0)+(R681&gt;0)*($R$6:$R$1560=0)))&gt;0,"SALONES UNIDOS",IF(SUMPRODUCT((W681=$W$6:$W$1560)*(AH681=$AH$6:$AH$1560)*((AN681&lt;$AO$6:$AO$1560)*(AO681&gt;$AN$6:$AN$1560))*(ROW($W$6:$W$1560)&lt;&gt;ROW(W681)))&gt;0,"CRUZADO","Sin cruce")))</f>
        <v>Sin cruce</v>
      </c>
      <c r="AQ681" s="792" t="str">
        <f t="shared" si="426"/>
        <v>DE5PRINCIPALA</v>
      </c>
      <c r="AR681" s="792" t="str" cm="1">
        <f t="array" ref="AR681">IF(AQ681="","",IF(SUMPRODUCT((AQ681=$AQ$6:$AQ$1560)*(AH681=$AH$6:$AH$1560)*(AN681=$AN$6:$AN$1560)*(AO681=$AO$6:$AO$1560)*(ROW($AQ$6:$AQ$1560)&lt;&gt;ROW(AQ681))*((R681=0)*($R$6:$R$1560&gt;0)+(R681&gt;0)*($R$6:$R$1560=0)))&gt;0,"SALONES UNIDOS",IF(SUMPRODUCT((AQ681=$AQ$6:$AQ$1560)*(AH681=$AH$6:$AH$1560)*((AN681&lt;$AO$6:$AO$1560)*(AO681&gt;$AN$6:$AN$1560))*(ROW($AQ$6:$AQ$1560)&lt;&gt;ROW(AQ681)))&gt;0,"CRUZADO","Sin cruce")))</f>
        <v>Sin cruce</v>
      </c>
    </row>
    <row r="682" spans="3:44" s="8" customFormat="1" ht="18.75" hidden="1" customHeight="1">
      <c r="C682" s="12" t="s">
        <v>1081</v>
      </c>
      <c r="D682" s="789" t="s">
        <v>781</v>
      </c>
      <c r="E682" s="789">
        <v>20261</v>
      </c>
      <c r="F682" s="12" t="s">
        <v>23</v>
      </c>
      <c r="G682" s="12" t="s">
        <v>20</v>
      </c>
      <c r="H682" s="12" t="s">
        <v>30</v>
      </c>
      <c r="I682" s="796">
        <v>5</v>
      </c>
      <c r="J682" s="796" t="s">
        <v>16</v>
      </c>
      <c r="K682" s="797" t="s">
        <v>1245</v>
      </c>
      <c r="L682" s="798" t="s">
        <v>1246</v>
      </c>
      <c r="M682" s="795" t="s">
        <v>1101</v>
      </c>
      <c r="N682" s="795" t="s">
        <v>1086</v>
      </c>
      <c r="O682" s="796" t="s">
        <v>731</v>
      </c>
      <c r="P682" s="795">
        <v>2</v>
      </c>
      <c r="Q682" s="795">
        <v>2</v>
      </c>
      <c r="R682" s="799">
        <v>4</v>
      </c>
      <c r="S682" s="795">
        <v>3</v>
      </c>
      <c r="T682" s="920"/>
      <c r="U682" s="795">
        <v>22</v>
      </c>
      <c r="V682" s="31">
        <f>IF(W682="","",IFERROR(INDEX(Docentes!C:C,MATCH(W682,Docentes!D:D,0)),"NUEVO"))</f>
        <v>43437121</v>
      </c>
      <c r="W682" s="904" t="s">
        <v>298</v>
      </c>
      <c r="X682" s="800" t="s">
        <v>168</v>
      </c>
      <c r="Y682" s="789" t="s">
        <v>1242</v>
      </c>
      <c r="Z682" s="789" t="s">
        <v>1089</v>
      </c>
      <c r="AA682" s="789" t="s">
        <v>16</v>
      </c>
      <c r="AB682" s="789" t="s">
        <v>1631</v>
      </c>
      <c r="AC682" s="789">
        <v>39</v>
      </c>
      <c r="AD682" s="789"/>
      <c r="AE682" s="789"/>
      <c r="AF682" s="789" t="s">
        <v>1242</v>
      </c>
      <c r="AG682" s="31" t="str">
        <f t="shared" si="391"/>
        <v>TP</v>
      </c>
      <c r="AH682" s="795">
        <v>3</v>
      </c>
      <c r="AI682" s="795">
        <v>7</v>
      </c>
      <c r="AJ682" s="795">
        <v>40</v>
      </c>
      <c r="AK682" s="795">
        <v>11</v>
      </c>
      <c r="AL682" s="795">
        <v>0</v>
      </c>
      <c r="AM682" s="31">
        <f t="shared" si="407"/>
        <v>3.9999999999999987</v>
      </c>
      <c r="AN682" s="792">
        <f t="shared" si="408"/>
        <v>0.31944444444444448</v>
      </c>
      <c r="AO682" s="792">
        <f t="shared" si="409"/>
        <v>0.45833333333333331</v>
      </c>
      <c r="AP682" s="31" t="str" cm="1">
        <f t="array" ref="AP682">IF(W682="","",IF(SUMPRODUCT((W682=$W$6:$W$1560)*(AH682=$AH$6:$AH$1560)*(AN682=$AN$6:$AN$1560)*(AO682=$AO$6:$AO$1560)*(ROW($W$6:$W$1560)&lt;&gt;ROW(W682))*((R682=0)*($R$6:$R$1560&gt;0)+(R682&gt;0)*($R$6:$R$1560=0)))&gt;0,"SALONES UNIDOS",IF(SUMPRODUCT((W682=$W$6:$W$1560)*(AH682=$AH$6:$AH$1560)*((AN682&lt;$AO$6:$AO$1560)*(AO682&gt;$AN$6:$AN$1560))*(ROW($W$6:$W$1560)&lt;&gt;ROW(W682)))&gt;0,"CRUZADO","Sin cruce")))</f>
        <v>Sin cruce</v>
      </c>
      <c r="AQ682" s="792" t="str">
        <f t="shared" si="426"/>
        <v>DE5PRINCIPALA</v>
      </c>
      <c r="AR682" s="792" t="str" cm="1">
        <f t="array" ref="AR682">IF(AQ682="","",IF(SUMPRODUCT((AQ682=$AQ$6:$AQ$1560)*(AH682=$AH$6:$AH$1560)*(AN682=$AN$6:$AN$1560)*(AO682=$AO$6:$AO$1560)*(ROW($AQ$6:$AQ$1560)&lt;&gt;ROW(AQ682))*((R682=0)*($R$6:$R$1560&gt;0)+(R682&gt;0)*($R$6:$R$1560=0)))&gt;0,"SALONES UNIDOS",IF(SUMPRODUCT((AQ682=$AQ$6:$AQ$1560)*(AH682=$AH$6:$AH$1560)*((AN682&lt;$AO$6:$AO$1560)*(AO682&gt;$AN$6:$AN$1560))*(ROW($AQ$6:$AQ$1560)&lt;&gt;ROW(AQ682)))&gt;0,"CRUZADO","Sin cruce")))</f>
        <v>Sin cruce</v>
      </c>
    </row>
    <row r="683" spans="3:44" s="8" customFormat="1" ht="18.75" hidden="1" customHeight="1">
      <c r="C683" s="12" t="s">
        <v>1081</v>
      </c>
      <c r="D683" s="789" t="s">
        <v>781</v>
      </c>
      <c r="E683" s="789">
        <v>20261</v>
      </c>
      <c r="F683" s="12" t="s">
        <v>23</v>
      </c>
      <c r="G683" s="12" t="s">
        <v>20</v>
      </c>
      <c r="H683" s="12" t="s">
        <v>30</v>
      </c>
      <c r="I683" s="796">
        <v>5</v>
      </c>
      <c r="J683" s="796" t="s">
        <v>16</v>
      </c>
      <c r="K683" s="797" t="s">
        <v>1247</v>
      </c>
      <c r="L683" s="798" t="s">
        <v>1248</v>
      </c>
      <c r="M683" s="795" t="s">
        <v>1085</v>
      </c>
      <c r="N683" s="795" t="s">
        <v>1086</v>
      </c>
      <c r="O683" s="796" t="s">
        <v>769</v>
      </c>
      <c r="P683" s="795">
        <v>2</v>
      </c>
      <c r="Q683" s="795">
        <v>2</v>
      </c>
      <c r="R683" s="799">
        <v>4</v>
      </c>
      <c r="S683" s="795">
        <v>3</v>
      </c>
      <c r="T683" s="920"/>
      <c r="U683" s="795">
        <v>22</v>
      </c>
      <c r="V683" s="31" t="str">
        <f>IF(W683="","",IFERROR(INDEX(Docentes!C:C,MATCH(W683,Docentes!D:D,0)),"NUEVO"))</f>
        <v> 21569287</v>
      </c>
      <c r="W683" s="904" t="s">
        <v>595</v>
      </c>
      <c r="X683" s="800" t="s">
        <v>167</v>
      </c>
      <c r="Y683" s="789" t="s">
        <v>1242</v>
      </c>
      <c r="Z683" s="789" t="s">
        <v>1089</v>
      </c>
      <c r="AA683" s="789"/>
      <c r="AB683" s="789" t="s">
        <v>1092</v>
      </c>
      <c r="AC683" s="789"/>
      <c r="AD683" s="789"/>
      <c r="AE683" s="789"/>
      <c r="AF683" s="789" t="s">
        <v>1242</v>
      </c>
      <c r="AG683" s="31" t="str">
        <f t="shared" si="391"/>
        <v>TP</v>
      </c>
      <c r="AH683" s="795">
        <v>1</v>
      </c>
      <c r="AI683" s="795">
        <v>11</v>
      </c>
      <c r="AJ683" s="795">
        <v>0</v>
      </c>
      <c r="AK683" s="795">
        <v>14</v>
      </c>
      <c r="AL683" s="795">
        <v>20</v>
      </c>
      <c r="AM683" s="31">
        <f t="shared" si="407"/>
        <v>4</v>
      </c>
      <c r="AN683" s="792">
        <f t="shared" si="408"/>
        <v>0.45833333333333331</v>
      </c>
      <c r="AO683" s="792">
        <f t="shared" si="409"/>
        <v>0.59722222222222221</v>
      </c>
      <c r="AP683" s="31" t="str" cm="1">
        <f t="array" ref="AP683">IF(W683="","",IF(SUMPRODUCT((W683=$W$6:$W$1560)*(AH683=$AH$6:$AH$1560)*(AN683=$AN$6:$AN$1560)*(AO683=$AO$6:$AO$1560)*(ROW($W$6:$W$1560)&lt;&gt;ROW(W683))*((R683=0)*($R$6:$R$1560&gt;0)+(R683&gt;0)*($R$6:$R$1560=0)))&gt;0,"SALONES UNIDOS",IF(SUMPRODUCT((W683=$W$6:$W$1560)*(AH683=$AH$6:$AH$1560)*((AN683&lt;$AO$6:$AO$1560)*(AO683&gt;$AN$6:$AN$1560))*(ROW($W$6:$W$1560)&lt;&gt;ROW(W683)))&gt;0,"CRUZADO","Sin cruce")))</f>
        <v>Sin cruce</v>
      </c>
      <c r="AQ683" s="792" t="str">
        <f t="shared" si="426"/>
        <v>DE5PRINCIPALA</v>
      </c>
      <c r="AR683" s="792" t="str" cm="1">
        <f t="array" ref="AR683">IF(AQ683="","",IF(SUMPRODUCT((AQ683=$AQ$6:$AQ$1560)*(AH683=$AH$6:$AH$1560)*(AN683=$AN$6:$AN$1560)*(AO683=$AO$6:$AO$1560)*(ROW($AQ$6:$AQ$1560)&lt;&gt;ROW(AQ683))*((R683=0)*($R$6:$R$1560&gt;0)+(R683&gt;0)*($R$6:$R$1560=0)))&gt;0,"SALONES UNIDOS",IF(SUMPRODUCT((AQ683=$AQ$6:$AQ$1560)*(AH683=$AH$6:$AH$1560)*((AN683&lt;$AO$6:$AO$1560)*(AO683&gt;$AN$6:$AN$1560))*(ROW($AQ$6:$AQ$1560)&lt;&gt;ROW(AQ683)))&gt;0,"CRUZADO","Sin cruce")))</f>
        <v>Sin cruce</v>
      </c>
    </row>
    <row r="684" spans="3:44" s="8" customFormat="1" ht="18.75" hidden="1" customHeight="1">
      <c r="C684" s="12" t="s">
        <v>1081</v>
      </c>
      <c r="D684" s="789" t="s">
        <v>781</v>
      </c>
      <c r="E684" s="789">
        <v>20261</v>
      </c>
      <c r="F684" s="12" t="s">
        <v>23</v>
      </c>
      <c r="G684" s="12" t="s">
        <v>20</v>
      </c>
      <c r="H684" s="12" t="s">
        <v>30</v>
      </c>
      <c r="I684" s="796">
        <v>5</v>
      </c>
      <c r="J684" s="796" t="s">
        <v>16</v>
      </c>
      <c r="K684" s="797" t="s">
        <v>1249</v>
      </c>
      <c r="L684" s="798" t="s">
        <v>1250</v>
      </c>
      <c r="M684" s="795" t="s">
        <v>1085</v>
      </c>
      <c r="N684" s="795" t="s">
        <v>1086</v>
      </c>
      <c r="O684" s="796" t="s">
        <v>731</v>
      </c>
      <c r="P684" s="795">
        <v>2</v>
      </c>
      <c r="Q684" s="795">
        <v>2</v>
      </c>
      <c r="R684" s="799">
        <v>4</v>
      </c>
      <c r="S684" s="795">
        <v>3</v>
      </c>
      <c r="T684" s="920"/>
      <c r="U684" s="795">
        <v>22</v>
      </c>
      <c r="V684" s="31">
        <f>IF(W684="","",IFERROR(INDEX(Docentes!C:C,MATCH(W684,Docentes!D:D,0)),"NUEVO"))</f>
        <v>40339321</v>
      </c>
      <c r="W684" s="904" t="s">
        <v>481</v>
      </c>
      <c r="X684" s="800" t="s">
        <v>168</v>
      </c>
      <c r="Y684" s="789" t="s">
        <v>1242</v>
      </c>
      <c r="Z684" s="789" t="s">
        <v>1089</v>
      </c>
      <c r="AA684" s="789" t="s">
        <v>16</v>
      </c>
      <c r="AB684" s="789" t="s">
        <v>1631</v>
      </c>
      <c r="AC684" s="789">
        <v>39</v>
      </c>
      <c r="AD684" s="789"/>
      <c r="AE684" s="789"/>
      <c r="AF684" s="789" t="s">
        <v>1242</v>
      </c>
      <c r="AG684" s="31" t="str">
        <f t="shared" si="391"/>
        <v>TP</v>
      </c>
      <c r="AH684" s="795">
        <v>2</v>
      </c>
      <c r="AI684" s="795">
        <v>7</v>
      </c>
      <c r="AJ684" s="795">
        <v>40</v>
      </c>
      <c r="AK684" s="795">
        <v>11</v>
      </c>
      <c r="AL684" s="795">
        <v>0</v>
      </c>
      <c r="AM684" s="31">
        <f t="shared" si="407"/>
        <v>3.9999999999999987</v>
      </c>
      <c r="AN684" s="792">
        <f t="shared" si="408"/>
        <v>0.31944444444444448</v>
      </c>
      <c r="AO684" s="792">
        <f t="shared" si="409"/>
        <v>0.45833333333333331</v>
      </c>
      <c r="AP684" s="31" t="str" cm="1">
        <f t="array" ref="AP684">IF(W684="","",IF(SUMPRODUCT((W684=$W$6:$W$1560)*(AH684=$AH$6:$AH$1560)*(AN684=$AN$6:$AN$1560)*(AO684=$AO$6:$AO$1560)*(ROW($W$6:$W$1560)&lt;&gt;ROW(W684))*((R684=0)*($R$6:$R$1560&gt;0)+(R684&gt;0)*($R$6:$R$1560=0)))&gt;0,"SALONES UNIDOS",IF(SUMPRODUCT((W684=$W$6:$W$1560)*(AH684=$AH$6:$AH$1560)*((AN684&lt;$AO$6:$AO$1560)*(AO684&gt;$AN$6:$AN$1560))*(ROW($W$6:$W$1560)&lt;&gt;ROW(W684)))&gt;0,"CRUZADO","Sin cruce")))</f>
        <v>Sin cruce</v>
      </c>
      <c r="AQ684" s="792" t="str">
        <f t="shared" si="426"/>
        <v>DE5PRINCIPALA</v>
      </c>
      <c r="AR684" s="792" t="str" cm="1">
        <f t="array" ref="AR684">IF(AQ684="","",IF(SUMPRODUCT((AQ684=$AQ$6:$AQ$1560)*(AH684=$AH$6:$AH$1560)*(AN684=$AN$6:$AN$1560)*(AO684=$AO$6:$AO$1560)*(ROW($AQ$6:$AQ$1560)&lt;&gt;ROW(AQ684))*((R684=0)*($R$6:$R$1560&gt;0)+(R684&gt;0)*($R$6:$R$1560=0)))&gt;0,"SALONES UNIDOS",IF(SUMPRODUCT((AQ684=$AQ$6:$AQ$1560)*(AH684=$AH$6:$AH$1560)*((AN684&lt;$AO$6:$AO$1560)*(AO684&gt;$AN$6:$AN$1560))*(ROW($AQ$6:$AQ$1560)&lt;&gt;ROW(AQ684)))&gt;0,"CRUZADO","Sin cruce")))</f>
        <v>Sin cruce</v>
      </c>
    </row>
    <row r="685" spans="3:44" s="8" customFormat="1" ht="18.75" hidden="1" customHeight="1">
      <c r="C685" s="12" t="s">
        <v>1081</v>
      </c>
      <c r="D685" s="789" t="s">
        <v>781</v>
      </c>
      <c r="E685" s="789">
        <v>20261</v>
      </c>
      <c r="F685" s="12" t="s">
        <v>23</v>
      </c>
      <c r="G685" s="12" t="s">
        <v>20</v>
      </c>
      <c r="H685" s="12" t="s">
        <v>30</v>
      </c>
      <c r="I685" s="796">
        <v>5</v>
      </c>
      <c r="J685" s="796" t="s">
        <v>16</v>
      </c>
      <c r="K685" s="797" t="s">
        <v>1251</v>
      </c>
      <c r="L685" s="798" t="s">
        <v>1252</v>
      </c>
      <c r="M685" s="795" t="s">
        <v>1085</v>
      </c>
      <c r="N685" s="795" t="s">
        <v>1086</v>
      </c>
      <c r="O685" s="796" t="s">
        <v>731</v>
      </c>
      <c r="P685" s="795">
        <v>0</v>
      </c>
      <c r="Q685" s="795">
        <v>2</v>
      </c>
      <c r="R685" s="799">
        <v>2</v>
      </c>
      <c r="S685" s="795">
        <v>3</v>
      </c>
      <c r="T685" s="920"/>
      <c r="U685" s="795">
        <v>22</v>
      </c>
      <c r="V685" s="31">
        <f>IF(W685="","",IFERROR(INDEX(Docentes!C:C,MATCH(W685,Docentes!D:D,0)),"NUEVO"))</f>
        <v>42515290</v>
      </c>
      <c r="W685" s="693" t="s">
        <v>976</v>
      </c>
      <c r="X685" s="800" t="s">
        <v>168</v>
      </c>
      <c r="Y685" s="789" t="s">
        <v>1242</v>
      </c>
      <c r="Z685" s="789" t="s">
        <v>1089</v>
      </c>
      <c r="AA685" s="789"/>
      <c r="AB685" s="795"/>
      <c r="AC685" s="789"/>
      <c r="AD685" s="789" t="s">
        <v>1212</v>
      </c>
      <c r="AE685" s="789">
        <v>24</v>
      </c>
      <c r="AF685" s="789" t="s">
        <v>1242</v>
      </c>
      <c r="AG685" s="31" t="str">
        <f t="shared" ref="AG685" si="427">IF(AND(P685&gt;0,Q685&gt;0),"TP",IF(AND(P685&gt;0,Q685=0),"T","P"))</f>
        <v>P</v>
      </c>
      <c r="AH685" s="795">
        <v>5</v>
      </c>
      <c r="AI685" s="795">
        <v>7</v>
      </c>
      <c r="AJ685" s="795">
        <v>40</v>
      </c>
      <c r="AK685" s="795">
        <v>9</v>
      </c>
      <c r="AL685" s="795">
        <v>20</v>
      </c>
      <c r="AM685" s="31">
        <f t="shared" ref="AM685" si="428">IF(R685=0,0,IF(AI685="",R685,IF(X685="HIBRIDO VIRTUAL",0,((((AK685/24)+(AL685/1440))-((AI685/24)+(AJ685/1440)))*1440/50))))</f>
        <v>1.9999999999999993</v>
      </c>
      <c r="AN685" s="792">
        <f t="shared" ref="AN685" si="429">AI685/24+AJ685/1440</f>
        <v>0.31944444444444448</v>
      </c>
      <c r="AO685" s="792">
        <f t="shared" ref="AO685" si="430">AK685/24+AL685/1440</f>
        <v>0.3888888888888889</v>
      </c>
      <c r="AP685" s="31" t="str" cm="1">
        <f t="array" ref="AP685">IF(W685="","",IF(SUMPRODUCT((W685=$W$6:$W$1560)*(AH685=$AH$6:$AH$1560)*(AN685=$AN$6:$AN$1560)*(AO685=$AO$6:$AO$1560)*(ROW($W$6:$W$1560)&lt;&gt;ROW(W685))*((R685=0)*($R$6:$R$1560&gt;0)+(R685&gt;0)*($R$6:$R$1560=0)))&gt;0,"SALONES UNIDOS",IF(SUMPRODUCT((W685=$W$6:$W$1560)*(AH685=$AH$6:$AH$1560)*((AN685&lt;$AO$6:$AO$1560)*(AO685&gt;$AN$6:$AN$1560))*(ROW($W$6:$W$1560)&lt;&gt;ROW(W685)))&gt;0,"CRUZADO","Sin cruce")))</f>
        <v>Sin cruce</v>
      </c>
      <c r="AQ685" s="792" t="str">
        <f t="shared" ref="AQ685" si="431">TRIM(CONCATENATE(H685,I685,F685,J685))</f>
        <v>DE5PRINCIPALA</v>
      </c>
      <c r="AR685" s="792" t="str" cm="1">
        <f t="array" ref="AR685">IF(AQ685="","",IF(SUMPRODUCT((AQ685=$AQ$6:$AQ$1560)*(AH685=$AH$6:$AH$1560)*(AN685=$AN$6:$AN$1560)*(AO685=$AO$6:$AO$1560)*(ROW($AQ$6:$AQ$1560)&lt;&gt;ROW(AQ685))*((R685=0)*($R$6:$R$1560&gt;0)+(R685&gt;0)*($R$6:$R$1560=0)))&gt;0,"SALONES UNIDOS",IF(SUMPRODUCT((AQ685=$AQ$6:$AQ$1560)*(AH685=$AH$6:$AH$1560)*((AN685&lt;$AO$6:$AO$1560)*(AO685&gt;$AN$6:$AN$1560))*(ROW($AQ$6:$AQ$1560)&lt;&gt;ROW(AQ685)))&gt;0,"CRUZADO","Sin cruce")))</f>
        <v>Sin cruce</v>
      </c>
    </row>
    <row r="686" spans="3:44" s="8" customFormat="1" ht="18.75" hidden="1" customHeight="1">
      <c r="C686" s="12" t="s">
        <v>1081</v>
      </c>
      <c r="D686" s="789" t="s">
        <v>781</v>
      </c>
      <c r="E686" s="789">
        <v>20261</v>
      </c>
      <c r="F686" s="12" t="s">
        <v>23</v>
      </c>
      <c r="G686" s="12" t="s">
        <v>20</v>
      </c>
      <c r="H686" s="12" t="s">
        <v>30</v>
      </c>
      <c r="I686" s="796">
        <v>5</v>
      </c>
      <c r="J686" s="796" t="s">
        <v>16</v>
      </c>
      <c r="K686" s="797" t="s">
        <v>1251</v>
      </c>
      <c r="L686" s="798" t="s">
        <v>1252</v>
      </c>
      <c r="M686" s="795" t="s">
        <v>1085</v>
      </c>
      <c r="N686" s="795" t="s">
        <v>1086</v>
      </c>
      <c r="O686" s="796" t="s">
        <v>731</v>
      </c>
      <c r="P686" s="795">
        <v>2</v>
      </c>
      <c r="Q686" s="795">
        <v>0</v>
      </c>
      <c r="R686" s="799">
        <v>2</v>
      </c>
      <c r="S686" s="795">
        <v>3</v>
      </c>
      <c r="T686" s="920"/>
      <c r="U686" s="795">
        <v>22</v>
      </c>
      <c r="V686" s="31">
        <f>IF(W686="","",IFERROR(INDEX(Docentes!C:C,MATCH(W686,Docentes!D:D,0)),"NUEVO"))</f>
        <v>42515290</v>
      </c>
      <c r="W686" s="693" t="s">
        <v>976</v>
      </c>
      <c r="X686" s="800" t="s">
        <v>168</v>
      </c>
      <c r="Y686" s="789" t="s">
        <v>1242</v>
      </c>
      <c r="Z686" s="789" t="s">
        <v>1089</v>
      </c>
      <c r="AA686" s="789" t="s">
        <v>16</v>
      </c>
      <c r="AB686" s="795" t="s">
        <v>1534</v>
      </c>
      <c r="AC686" s="789">
        <v>39</v>
      </c>
      <c r="AD686" s="789"/>
      <c r="AE686" s="789"/>
      <c r="AF686" s="789" t="s">
        <v>1242</v>
      </c>
      <c r="AG686" s="31" t="str">
        <f t="shared" si="391"/>
        <v>T</v>
      </c>
      <c r="AH686" s="795">
        <v>5</v>
      </c>
      <c r="AI686" s="795">
        <v>9</v>
      </c>
      <c r="AJ686" s="795">
        <v>20</v>
      </c>
      <c r="AK686" s="795">
        <v>11</v>
      </c>
      <c r="AL686" s="795">
        <v>0</v>
      </c>
      <c r="AM686" s="31">
        <f t="shared" si="407"/>
        <v>1.9999999999999993</v>
      </c>
      <c r="AN686" s="792">
        <f t="shared" si="408"/>
        <v>0.3888888888888889</v>
      </c>
      <c r="AO686" s="792">
        <f t="shared" si="409"/>
        <v>0.45833333333333331</v>
      </c>
      <c r="AP686" s="31" t="str" cm="1">
        <f t="array" ref="AP686">IF(W686="","",IF(SUMPRODUCT((W686=$W$6:$W$1560)*(AH686=$AH$6:$AH$1560)*(AN686=$AN$6:$AN$1560)*(AO686=$AO$6:$AO$1560)*(ROW($W$6:$W$1560)&lt;&gt;ROW(W686))*((R686=0)*($R$6:$R$1560&gt;0)+(R686&gt;0)*($R$6:$R$1560=0)))&gt;0,"SALONES UNIDOS",IF(SUMPRODUCT((W686=$W$6:$W$1560)*(AH686=$AH$6:$AH$1560)*((AN686&lt;$AO$6:$AO$1560)*(AO686&gt;$AN$6:$AN$1560))*(ROW($W$6:$W$1560)&lt;&gt;ROW(W686)))&gt;0,"CRUZADO","Sin cruce")))</f>
        <v>Sin cruce</v>
      </c>
      <c r="AQ686" s="792" t="str">
        <f t="shared" si="426"/>
        <v>DE5PRINCIPALA</v>
      </c>
      <c r="AR686" s="792" t="str" cm="1">
        <f t="array" ref="AR686">IF(AQ686="","",IF(SUMPRODUCT((AQ686=$AQ$6:$AQ$1560)*(AH686=$AH$6:$AH$1560)*(AN686=$AN$6:$AN$1560)*(AO686=$AO$6:$AO$1560)*(ROW($AQ$6:$AQ$1560)&lt;&gt;ROW(AQ686))*((R686=0)*($R$6:$R$1560&gt;0)+(R686&gt;0)*($R$6:$R$1560=0)))&gt;0,"SALONES UNIDOS",IF(SUMPRODUCT((AQ686=$AQ$6:$AQ$1560)*(AH686=$AH$6:$AH$1560)*((AN686&lt;$AO$6:$AO$1560)*(AO686&gt;$AN$6:$AN$1560))*(ROW($AQ$6:$AQ$1560)&lt;&gt;ROW(AQ686)))&gt;0,"CRUZADO","Sin cruce")))</f>
        <v>Sin cruce</v>
      </c>
    </row>
    <row r="687" spans="3:44" s="8" customFormat="1" ht="18.75" hidden="1" customHeight="1">
      <c r="C687" s="12" t="s">
        <v>1081</v>
      </c>
      <c r="D687" s="789" t="s">
        <v>781</v>
      </c>
      <c r="E687" s="789">
        <v>20261</v>
      </c>
      <c r="F687" s="12" t="s">
        <v>23</v>
      </c>
      <c r="G687" s="12" t="s">
        <v>20</v>
      </c>
      <c r="H687" s="12" t="s">
        <v>30</v>
      </c>
      <c r="I687" s="796">
        <v>5</v>
      </c>
      <c r="J687" s="796" t="s">
        <v>16</v>
      </c>
      <c r="K687" s="797" t="s">
        <v>1253</v>
      </c>
      <c r="L687" s="798" t="s">
        <v>1100</v>
      </c>
      <c r="M687" s="795" t="s">
        <v>1101</v>
      </c>
      <c r="N687" s="795" t="s">
        <v>1086</v>
      </c>
      <c r="O687" s="796" t="s">
        <v>731</v>
      </c>
      <c r="P687" s="795">
        <v>1</v>
      </c>
      <c r="Q687" s="795">
        <v>2</v>
      </c>
      <c r="R687" s="799">
        <v>3</v>
      </c>
      <c r="S687" s="795">
        <v>3</v>
      </c>
      <c r="T687" s="920"/>
      <c r="U687" s="795">
        <v>22</v>
      </c>
      <c r="V687" s="31">
        <f>IF(W687="","",IFERROR(INDEX(Docentes!C:C,MATCH(W687,Docentes!D:D,0)),"NUEVO"))</f>
        <v>21814775</v>
      </c>
      <c r="W687" s="904" t="s">
        <v>179</v>
      </c>
      <c r="X687" s="800" t="s">
        <v>168</v>
      </c>
      <c r="Y687" s="789" t="s">
        <v>1242</v>
      </c>
      <c r="Z687" s="789" t="s">
        <v>1089</v>
      </c>
      <c r="AA687" s="789" t="s">
        <v>16</v>
      </c>
      <c r="AB687" s="789" t="s">
        <v>1498</v>
      </c>
      <c r="AC687" s="789">
        <v>39</v>
      </c>
      <c r="AD687" s="789"/>
      <c r="AE687" s="789"/>
      <c r="AF687" s="789" t="s">
        <v>1242</v>
      </c>
      <c r="AG687" s="31" t="str">
        <f t="shared" si="391"/>
        <v>TP</v>
      </c>
      <c r="AH687" s="795">
        <v>4</v>
      </c>
      <c r="AI687" s="795">
        <v>11</v>
      </c>
      <c r="AJ687" s="795">
        <v>0</v>
      </c>
      <c r="AK687" s="795">
        <v>13</v>
      </c>
      <c r="AL687" s="795">
        <v>30</v>
      </c>
      <c r="AM687" s="31">
        <f t="shared" si="407"/>
        <v>3.0000000000000004</v>
      </c>
      <c r="AN687" s="792">
        <f t="shared" si="408"/>
        <v>0.45833333333333331</v>
      </c>
      <c r="AO687" s="792">
        <f t="shared" si="409"/>
        <v>0.5625</v>
      </c>
      <c r="AP687" s="31" t="str" cm="1">
        <f t="array" ref="AP687">IF(W687="","",IF(SUMPRODUCT((W687=$W$6:$W$1560)*(AH687=$AH$6:$AH$1560)*(AN687=$AN$6:$AN$1560)*(AO687=$AO$6:$AO$1560)*(ROW($W$6:$W$1560)&lt;&gt;ROW(W687))*((R687=0)*($R$6:$R$1560&gt;0)+(R687&gt;0)*($R$6:$R$1560=0)))&gt;0,"SALONES UNIDOS",IF(SUMPRODUCT((W687=$W$6:$W$1560)*(AH687=$AH$6:$AH$1560)*((AN687&lt;$AO$6:$AO$1560)*(AO687&gt;$AN$6:$AN$1560))*(ROW($W$6:$W$1560)&lt;&gt;ROW(W687)))&gt;0,"CRUZADO","Sin cruce")))</f>
        <v>Sin cruce</v>
      </c>
      <c r="AQ687" s="792" t="str">
        <f t="shared" si="426"/>
        <v>DE5PRINCIPALA</v>
      </c>
      <c r="AR687" s="792" t="str" cm="1">
        <f t="array" ref="AR687">IF(AQ687="","",IF(SUMPRODUCT((AQ687=$AQ$6:$AQ$1560)*(AH687=$AH$6:$AH$1560)*(AN687=$AN$6:$AN$1560)*(AO687=$AO$6:$AO$1560)*(ROW($AQ$6:$AQ$1560)&lt;&gt;ROW(AQ687))*((R687=0)*($R$6:$R$1560&gt;0)+(R687&gt;0)*($R$6:$R$1560=0)))&gt;0,"SALONES UNIDOS",IF(SUMPRODUCT((AQ687=$AQ$6:$AQ$1560)*(AH687=$AH$6:$AH$1560)*((AN687&lt;$AO$6:$AO$1560)*(AO687&gt;$AN$6:$AN$1560))*(ROW($AQ$6:$AQ$1560)&lt;&gt;ROW(AQ687)))&gt;0,"CRUZADO","Sin cruce")))</f>
        <v>Sin cruce</v>
      </c>
    </row>
    <row r="688" spans="3:44" s="8" customFormat="1" ht="18.75" hidden="1" customHeight="1">
      <c r="C688" s="12" t="s">
        <v>1081</v>
      </c>
      <c r="D688" s="789" t="s">
        <v>781</v>
      </c>
      <c r="E688" s="789">
        <v>20261</v>
      </c>
      <c r="F688" s="12" t="s">
        <v>23</v>
      </c>
      <c r="G688" s="12" t="s">
        <v>20</v>
      </c>
      <c r="H688" s="12" t="s">
        <v>30</v>
      </c>
      <c r="I688" s="796">
        <v>5</v>
      </c>
      <c r="J688" s="796" t="s">
        <v>16</v>
      </c>
      <c r="K688" s="797" t="s">
        <v>1253</v>
      </c>
      <c r="L688" s="798" t="s">
        <v>1100</v>
      </c>
      <c r="M688" s="795" t="s">
        <v>1101</v>
      </c>
      <c r="N688" s="795" t="s">
        <v>1086</v>
      </c>
      <c r="O688" s="796" t="s">
        <v>731</v>
      </c>
      <c r="P688" s="795">
        <v>0</v>
      </c>
      <c r="Q688" s="795">
        <v>2</v>
      </c>
      <c r="R688" s="799">
        <v>2</v>
      </c>
      <c r="S688" s="795">
        <v>3</v>
      </c>
      <c r="T688" s="920"/>
      <c r="U688" s="795">
        <v>22</v>
      </c>
      <c r="V688" s="31">
        <f>IF(W688="","",IFERROR(INDEX(Docentes!C:C,MATCH(W688,Docentes!D:D,0)),"NUEVO"))</f>
        <v>21814775</v>
      </c>
      <c r="W688" s="904" t="s">
        <v>179</v>
      </c>
      <c r="X688" s="800" t="s">
        <v>168</v>
      </c>
      <c r="Y688" s="789" t="s">
        <v>1242</v>
      </c>
      <c r="Z688" s="789" t="s">
        <v>1089</v>
      </c>
      <c r="AA688" s="789" t="s">
        <v>26</v>
      </c>
      <c r="AB688" s="789" t="s">
        <v>1505</v>
      </c>
      <c r="AC688" s="789">
        <v>40</v>
      </c>
      <c r="AD688" s="789"/>
      <c r="AE688" s="789"/>
      <c r="AF688" s="789" t="s">
        <v>1242</v>
      </c>
      <c r="AG688" s="31" t="str">
        <f t="shared" si="391"/>
        <v>P</v>
      </c>
      <c r="AH688" s="795">
        <v>2</v>
      </c>
      <c r="AI688" s="795">
        <v>11</v>
      </c>
      <c r="AJ688" s="795">
        <v>0</v>
      </c>
      <c r="AK688" s="795">
        <v>12</v>
      </c>
      <c r="AL688" s="795">
        <v>40</v>
      </c>
      <c r="AM688" s="31">
        <f t="shared" si="407"/>
        <v>2.0000000000000009</v>
      </c>
      <c r="AN688" s="792">
        <f t="shared" si="408"/>
        <v>0.45833333333333331</v>
      </c>
      <c r="AO688" s="792">
        <f t="shared" si="409"/>
        <v>0.52777777777777779</v>
      </c>
      <c r="AP688" s="31" t="str" cm="1">
        <f t="array" ref="AP688">IF(W688="","",IF(SUMPRODUCT((W688=$W$6:$W$1560)*(AH688=$AH$6:$AH$1560)*(AN688=$AN$6:$AN$1560)*(AO688=$AO$6:$AO$1560)*(ROW($W$6:$W$1560)&lt;&gt;ROW(W688))*((R688=0)*($R$6:$R$1560&gt;0)+(R688&gt;0)*($R$6:$R$1560=0)))&gt;0,"SALONES UNIDOS",IF(SUMPRODUCT((W688=$W$6:$W$1560)*(AH688=$AH$6:$AH$1560)*((AN688&lt;$AO$6:$AO$1560)*(AO688&gt;$AN$6:$AN$1560))*(ROW($W$6:$W$1560)&lt;&gt;ROW(W688)))&gt;0,"CRUZADO","Sin cruce")))</f>
        <v>Sin cruce</v>
      </c>
      <c r="AQ688" s="792" t="str">
        <f t="shared" si="426"/>
        <v>DE5PRINCIPALA</v>
      </c>
      <c r="AR688" s="792" t="str" cm="1">
        <f t="array" ref="AR688">IF(AQ688="","",IF(SUMPRODUCT((AQ688=$AQ$6:$AQ$1560)*(AH688=$AH$6:$AH$1560)*(AN688=$AN$6:$AN$1560)*(AO688=$AO$6:$AO$1560)*(ROW($AQ$6:$AQ$1560)&lt;&gt;ROW(AQ688))*((R688=0)*($R$6:$R$1560&gt;0)+(R688&gt;0)*($R$6:$R$1560=0)))&gt;0,"SALONES UNIDOS",IF(SUMPRODUCT((AQ688=$AQ$6:$AQ$1560)*(AH688=$AH$6:$AH$1560)*((AN688&lt;$AO$6:$AO$1560)*(AO688&gt;$AN$6:$AN$1560))*(ROW($AQ$6:$AQ$1560)&lt;&gt;ROW(AQ688)))&gt;0,"CRUZADO","Sin cruce")))</f>
        <v>Sin cruce</v>
      </c>
    </row>
    <row r="689" spans="3:44" s="8" customFormat="1" ht="18.75" hidden="1" customHeight="1">
      <c r="C689" s="796" t="s">
        <v>1081</v>
      </c>
      <c r="D689" s="795" t="s">
        <v>49</v>
      </c>
      <c r="E689" s="795">
        <v>202312</v>
      </c>
      <c r="F689" s="796" t="s">
        <v>23</v>
      </c>
      <c r="G689" s="796" t="s">
        <v>20</v>
      </c>
      <c r="H689" s="796" t="s">
        <v>30</v>
      </c>
      <c r="I689" s="921">
        <v>7</v>
      </c>
      <c r="J689" s="796" t="s">
        <v>16</v>
      </c>
      <c r="K689" s="797" t="s">
        <v>1256</v>
      </c>
      <c r="L689" s="798" t="s">
        <v>1257</v>
      </c>
      <c r="M689" s="795" t="s">
        <v>1085</v>
      </c>
      <c r="N689" s="795" t="s">
        <v>1086</v>
      </c>
      <c r="O689" s="796" t="s">
        <v>731</v>
      </c>
      <c r="P689" s="795">
        <v>2</v>
      </c>
      <c r="Q689" s="795">
        <v>0</v>
      </c>
      <c r="R689" s="799">
        <v>2</v>
      </c>
      <c r="S689" s="795">
        <v>3</v>
      </c>
      <c r="T689" s="181"/>
      <c r="U689" s="789">
        <v>20</v>
      </c>
      <c r="V689" s="31">
        <f>IF(W689="","",IFERROR(INDEX(Docentes!C:C,MATCH(W689,Docentes!D:D,0)),"NUEVO"))</f>
        <v>46198443</v>
      </c>
      <c r="W689" s="904" t="s">
        <v>246</v>
      </c>
      <c r="X689" s="800" t="s">
        <v>168</v>
      </c>
      <c r="Y689" s="789" t="s">
        <v>1088</v>
      </c>
      <c r="Z689" s="789" t="s">
        <v>1089</v>
      </c>
      <c r="AA689" s="789" t="s">
        <v>16</v>
      </c>
      <c r="AB689" s="789" t="s">
        <v>1631</v>
      </c>
      <c r="AC689" s="789">
        <v>39</v>
      </c>
      <c r="AD689" s="795"/>
      <c r="AE689" s="789"/>
      <c r="AF689" s="789" t="s">
        <v>1088</v>
      </c>
      <c r="AG689" s="31" t="str">
        <f t="shared" ref="AG689" si="432">IF(AND(P689&gt;0,Q689&gt;0),"TP",IF(AND(P689&gt;0,Q689=0),"T","P"))</f>
        <v>T</v>
      </c>
      <c r="AH689" s="795">
        <v>1</v>
      </c>
      <c r="AI689" s="795">
        <v>17</v>
      </c>
      <c r="AJ689" s="795">
        <v>40</v>
      </c>
      <c r="AK689" s="795">
        <v>19</v>
      </c>
      <c r="AL689" s="795">
        <v>20</v>
      </c>
      <c r="AM689" s="31">
        <f t="shared" ref="AM689" si="433">IF(R689=0,0,IF(AI689="",R689,IF(X689="HIBRIDO VIRTUAL",0,((((AK689/24)+(AL689/1440))-((AI689/24)+(AJ689/1440)))*1440/50))))</f>
        <v>1.999999999999996</v>
      </c>
      <c r="AN689" s="792">
        <f t="shared" ref="AN689" si="434">AI689/24+AJ689/1440</f>
        <v>0.73611111111111116</v>
      </c>
      <c r="AO689" s="792">
        <f t="shared" ref="AO689" si="435">AK689/24+AL689/1440</f>
        <v>0.80555555555555547</v>
      </c>
      <c r="AP689" s="31" t="str" cm="1">
        <f t="array" ref="AP689">IF(W689="","",IF(SUMPRODUCT((W689=$W$6:$W$1560)*(AH689=$AH$6:$AH$1560)*(AN689=$AN$6:$AN$1560)*(AO689=$AO$6:$AO$1560)*(ROW($W$6:$W$1560)&lt;&gt;ROW(W689))*((R689=0)*($R$6:$R$1560&gt;0)+(R689&gt;0)*($R$6:$R$1560=0)))&gt;0,"SALONES UNIDOS",IF(SUMPRODUCT((W689=$W$6:$W$1560)*(AH689=$AH$6:$AH$1560)*((AN689&lt;$AO$6:$AO$1560)*(AO689&gt;$AN$6:$AN$1560))*(ROW($W$6:$W$1560)&lt;&gt;ROW(W689)))&gt;0,"CRUZADO","Sin cruce")))</f>
        <v>Sin cruce</v>
      </c>
      <c r="AQ689" s="792" t="str">
        <f t="shared" ref="AQ689" si="436">TRIM(CONCATENATE(H689,I689,F689,J689))</f>
        <v>DE7PRINCIPALA</v>
      </c>
      <c r="AR689" s="792" t="str" cm="1">
        <f t="array" ref="AR689">IF(AQ689="","",IF(SUMPRODUCT((AQ689=$AQ$6:$AQ$1560)*(AH689=$AH$6:$AH$1560)*(AN689=$AN$6:$AN$1560)*(AO689=$AO$6:$AO$1560)*(ROW($AQ$6:$AQ$1560)&lt;&gt;ROW(AQ689))*((R689=0)*($R$6:$R$1560&gt;0)+(R689&gt;0)*($R$6:$R$1560=0)))&gt;0,"SALONES UNIDOS",IF(SUMPRODUCT((AQ689=$AQ$6:$AQ$1560)*(AH689=$AH$6:$AH$1560)*((AN689&lt;$AO$6:$AO$1560)*(AO689&gt;$AN$6:$AN$1560))*(ROW($AQ$6:$AQ$1560)&lt;&gt;ROW(AQ689)))&gt;0,"CRUZADO","Sin cruce")))</f>
        <v>Sin cruce</v>
      </c>
    </row>
    <row r="690" spans="3:44" s="8" customFormat="1" ht="18.75" hidden="1" customHeight="1">
      <c r="C690" s="796" t="s">
        <v>1081</v>
      </c>
      <c r="D690" s="795" t="s">
        <v>49</v>
      </c>
      <c r="E690" s="795">
        <v>202312</v>
      </c>
      <c r="F690" s="796" t="s">
        <v>23</v>
      </c>
      <c r="G690" s="796" t="s">
        <v>20</v>
      </c>
      <c r="H690" s="796" t="s">
        <v>30</v>
      </c>
      <c r="I690" s="921">
        <v>7</v>
      </c>
      <c r="J690" s="796" t="s">
        <v>16</v>
      </c>
      <c r="K690" s="797" t="s">
        <v>1256</v>
      </c>
      <c r="L690" s="798" t="s">
        <v>1257</v>
      </c>
      <c r="M690" s="795" t="s">
        <v>1085</v>
      </c>
      <c r="N690" s="795" t="s">
        <v>1086</v>
      </c>
      <c r="O690" s="796" t="s">
        <v>731</v>
      </c>
      <c r="P690" s="795">
        <v>0</v>
      </c>
      <c r="Q690" s="795">
        <v>2</v>
      </c>
      <c r="R690" s="799">
        <v>2</v>
      </c>
      <c r="S690" s="795">
        <v>3</v>
      </c>
      <c r="T690" s="181"/>
      <c r="U690" s="789">
        <v>20</v>
      </c>
      <c r="V690" s="31">
        <f>IF(W690="","",IFERROR(INDEX(Docentes!C:C,MATCH(W690,Docentes!D:D,0)),"NUEVO"))</f>
        <v>46198443</v>
      </c>
      <c r="W690" s="904" t="s">
        <v>246</v>
      </c>
      <c r="X690" s="800" t="s">
        <v>168</v>
      </c>
      <c r="Y690" s="789" t="s">
        <v>1088</v>
      </c>
      <c r="Z690" s="789" t="s">
        <v>1089</v>
      </c>
      <c r="AA690" s="789"/>
      <c r="AB690" s="789"/>
      <c r="AC690" s="789"/>
      <c r="AD690" s="795" t="s">
        <v>1258</v>
      </c>
      <c r="AE690" s="789">
        <v>20</v>
      </c>
      <c r="AF690" s="789" t="s">
        <v>1088</v>
      </c>
      <c r="AG690" s="31" t="str">
        <f t="shared" si="391"/>
        <v>P</v>
      </c>
      <c r="AH690" s="795">
        <v>1</v>
      </c>
      <c r="AI690" s="795">
        <v>19</v>
      </c>
      <c r="AJ690" s="795">
        <v>20</v>
      </c>
      <c r="AK690" s="795">
        <v>21</v>
      </c>
      <c r="AL690" s="795">
        <v>0</v>
      </c>
      <c r="AM690" s="31">
        <f t="shared" si="407"/>
        <v>2.0000000000000027</v>
      </c>
      <c r="AN690" s="792">
        <f t="shared" si="408"/>
        <v>0.80555555555555547</v>
      </c>
      <c r="AO690" s="792">
        <f t="shared" si="409"/>
        <v>0.875</v>
      </c>
      <c r="AP690" s="31" t="str" cm="1">
        <f t="array" ref="AP690">IF(W690="","",IF(SUMPRODUCT((W690=$W$6:$W$1560)*(AH690=$AH$6:$AH$1560)*(AN690=$AN$6:$AN$1560)*(AO690=$AO$6:$AO$1560)*(ROW($W$6:$W$1560)&lt;&gt;ROW(W690))*((R690=0)*($R$6:$R$1560&gt;0)+(R690&gt;0)*($R$6:$R$1560=0)))&gt;0,"SALONES UNIDOS",IF(SUMPRODUCT((W690=$W$6:$W$1560)*(AH690=$AH$6:$AH$1560)*((AN690&lt;$AO$6:$AO$1560)*(AO690&gt;$AN$6:$AN$1560))*(ROW($W$6:$W$1560)&lt;&gt;ROW(W690)))&gt;0,"CRUZADO","Sin cruce")))</f>
        <v>Sin cruce</v>
      </c>
      <c r="AQ690" s="792" t="str">
        <f t="shared" si="426"/>
        <v>DE7PRINCIPALA</v>
      </c>
      <c r="AR690" s="792" t="str" cm="1">
        <f t="array" ref="AR690">IF(AQ690="","",IF(SUMPRODUCT((AQ690=$AQ$6:$AQ$1560)*(AH690=$AH$6:$AH$1560)*(AN690=$AN$6:$AN$1560)*(AO690=$AO$6:$AO$1560)*(ROW($AQ$6:$AQ$1560)&lt;&gt;ROW(AQ690))*((R690=0)*($R$6:$R$1560&gt;0)+(R690&gt;0)*($R$6:$R$1560=0)))&gt;0,"SALONES UNIDOS",IF(SUMPRODUCT((AQ690=$AQ$6:$AQ$1560)*(AH690=$AH$6:$AH$1560)*((AN690&lt;$AO$6:$AO$1560)*(AO690&gt;$AN$6:$AN$1560))*(ROW($AQ$6:$AQ$1560)&lt;&gt;ROW(AQ690)))&gt;0,"CRUZADO","Sin cruce")))</f>
        <v>Sin cruce</v>
      </c>
    </row>
    <row r="691" spans="3:44" s="8" customFormat="1" ht="18.75" hidden="1" customHeight="1">
      <c r="C691" s="796" t="s">
        <v>1081</v>
      </c>
      <c r="D691" s="795" t="s">
        <v>49</v>
      </c>
      <c r="E691" s="795">
        <v>202312</v>
      </c>
      <c r="F691" s="796" t="s">
        <v>23</v>
      </c>
      <c r="G691" s="796" t="s">
        <v>20</v>
      </c>
      <c r="H691" s="796" t="s">
        <v>30</v>
      </c>
      <c r="I691" s="921">
        <v>7</v>
      </c>
      <c r="J691" s="796" t="s">
        <v>16</v>
      </c>
      <c r="K691" s="797" t="s">
        <v>1259</v>
      </c>
      <c r="L691" s="798" t="s">
        <v>1260</v>
      </c>
      <c r="M691" s="795" t="s">
        <v>1085</v>
      </c>
      <c r="N691" s="795" t="s">
        <v>1086</v>
      </c>
      <c r="O691" s="796" t="s">
        <v>731</v>
      </c>
      <c r="P691" s="795">
        <v>2</v>
      </c>
      <c r="Q691" s="795">
        <v>2</v>
      </c>
      <c r="R691" s="799">
        <v>4</v>
      </c>
      <c r="S691" s="795">
        <v>3</v>
      </c>
      <c r="T691" s="181"/>
      <c r="U691" s="789">
        <v>20</v>
      </c>
      <c r="V691" s="31">
        <f>IF(W691="","",IFERROR(INDEX(Docentes!C:C,MATCH(W691,Docentes!D:D,0)),"NUEVO"))</f>
        <v>40339321</v>
      </c>
      <c r="W691" s="904" t="s">
        <v>481</v>
      </c>
      <c r="X691" s="800" t="s">
        <v>168</v>
      </c>
      <c r="Y691" s="789" t="s">
        <v>1088</v>
      </c>
      <c r="Z691" s="789" t="s">
        <v>1089</v>
      </c>
      <c r="AA691" s="789" t="s">
        <v>26</v>
      </c>
      <c r="AB691" s="789" t="s">
        <v>1505</v>
      </c>
      <c r="AC691" s="789">
        <v>40</v>
      </c>
      <c r="AD691" s="789"/>
      <c r="AE691" s="789"/>
      <c r="AF691" s="789" t="s">
        <v>1088</v>
      </c>
      <c r="AG691" s="31" t="str">
        <f t="shared" ref="AG691:AG694" si="437">IF(AND(P691&gt;0,Q691&gt;0),"TP",IF(AND(P691&gt;0,Q691=0),"T","P"))</f>
        <v>TP</v>
      </c>
      <c r="AH691" s="795">
        <v>2</v>
      </c>
      <c r="AI691" s="795">
        <v>20</v>
      </c>
      <c r="AJ691" s="795">
        <v>10</v>
      </c>
      <c r="AK691" s="795">
        <v>23</v>
      </c>
      <c r="AL691" s="795">
        <v>30</v>
      </c>
      <c r="AM691" s="31">
        <f t="shared" ref="AM691:AM694" si="438">IF(R691=0,0,IF(AI691="",R691,IF(X691="HIBRIDO VIRTUAL",0,((((AK691/24)+(AL691/1440))-((AI691/24)+(AJ691/1440)))*1440/50))))</f>
        <v>4.0000000000000018</v>
      </c>
      <c r="AN691" s="792">
        <f t="shared" ref="AN691:AN694" si="439">AI691/24+AJ691/1440</f>
        <v>0.84027777777777779</v>
      </c>
      <c r="AO691" s="792">
        <f t="shared" ref="AO691:AO694" si="440">AK691/24+AL691/1440</f>
        <v>0.97916666666666674</v>
      </c>
      <c r="AP691" s="31" t="str" cm="1">
        <f t="array" ref="AP691">IF(W691="","",IF(SUMPRODUCT((W691=$W$6:$W$1560)*(AH691=$AH$6:$AH$1560)*(AN691=$AN$6:$AN$1560)*(AO691=$AO$6:$AO$1560)*(ROW($W$6:$W$1560)&lt;&gt;ROW(W691))*((R691=0)*($R$6:$R$1560&gt;0)+(R691&gt;0)*($R$6:$R$1560=0)))&gt;0,"SALONES UNIDOS",IF(SUMPRODUCT((W691=$W$6:$W$1560)*(AH691=$AH$6:$AH$1560)*((AN691&lt;$AO$6:$AO$1560)*(AO691&gt;$AN$6:$AN$1560))*(ROW($W$6:$W$1560)&lt;&gt;ROW(W691)))&gt;0,"CRUZADO","Sin cruce")))</f>
        <v>Sin cruce</v>
      </c>
      <c r="AQ691" s="792" t="str">
        <f t="shared" ref="AQ691:AQ694" si="441">TRIM(CONCATENATE(H691,I691,F691,J691))</f>
        <v>DE7PRINCIPALA</v>
      </c>
      <c r="AR691" s="792" t="str" cm="1">
        <f t="array" ref="AR691">IF(AQ691="","",IF(SUMPRODUCT((AQ691=$AQ$6:$AQ$1560)*(AH691=$AH$6:$AH$1560)*(AN691=$AN$6:$AN$1560)*(AO691=$AO$6:$AO$1560)*(ROW($AQ$6:$AQ$1560)&lt;&gt;ROW(AQ691))*((R691=0)*($R$6:$R$1560&gt;0)+(R691&gt;0)*($R$6:$R$1560=0)))&gt;0,"SALONES UNIDOS",IF(SUMPRODUCT((AQ691=$AQ$6:$AQ$1560)*(AH691=$AH$6:$AH$1560)*((AN691&lt;$AO$6:$AO$1560)*(AO691&gt;$AN$6:$AN$1560))*(ROW($AQ$6:$AQ$1560)&lt;&gt;ROW(AQ691)))&gt;0,"CRUZADO","Sin cruce")))</f>
        <v>Sin cruce</v>
      </c>
    </row>
    <row r="692" spans="3:44" s="8" customFormat="1" ht="18.75" hidden="1" customHeight="1">
      <c r="C692" s="796" t="s">
        <v>1081</v>
      </c>
      <c r="D692" s="795" t="s">
        <v>49</v>
      </c>
      <c r="E692" s="795">
        <v>202312</v>
      </c>
      <c r="F692" s="796" t="s">
        <v>23</v>
      </c>
      <c r="G692" s="796" t="s">
        <v>20</v>
      </c>
      <c r="H692" s="796" t="s">
        <v>30</v>
      </c>
      <c r="I692" s="921">
        <v>7</v>
      </c>
      <c r="J692" s="796" t="s">
        <v>16</v>
      </c>
      <c r="K692" s="797" t="s">
        <v>1261</v>
      </c>
      <c r="L692" s="798" t="s">
        <v>1262</v>
      </c>
      <c r="M692" s="795" t="s">
        <v>1085</v>
      </c>
      <c r="N692" s="795" t="s">
        <v>1086</v>
      </c>
      <c r="O692" s="796" t="s">
        <v>731</v>
      </c>
      <c r="P692" s="795">
        <v>3</v>
      </c>
      <c r="Q692" s="795">
        <v>2</v>
      </c>
      <c r="R692" s="799">
        <v>5</v>
      </c>
      <c r="S692" s="795">
        <v>4</v>
      </c>
      <c r="T692" s="181"/>
      <c r="U692" s="789">
        <v>20</v>
      </c>
      <c r="V692" s="31">
        <f>IF(W692="","",IFERROR(INDEX(Docentes!C:C,MATCH(W692,Docentes!D:D,0)),"NUEVO"))</f>
        <v>45770362</v>
      </c>
      <c r="W692" s="904" t="s">
        <v>649</v>
      </c>
      <c r="X692" s="800" t="s">
        <v>168</v>
      </c>
      <c r="Y692" s="789" t="s">
        <v>1088</v>
      </c>
      <c r="Z692" s="789" t="s">
        <v>1089</v>
      </c>
      <c r="AA692" s="789" t="s">
        <v>26</v>
      </c>
      <c r="AB692" s="789" t="s">
        <v>1505</v>
      </c>
      <c r="AC692" s="789">
        <v>40</v>
      </c>
      <c r="AD692" s="789"/>
      <c r="AE692" s="789"/>
      <c r="AF692" s="789" t="s">
        <v>1088</v>
      </c>
      <c r="AG692" s="31" t="str">
        <f t="shared" si="437"/>
        <v>TP</v>
      </c>
      <c r="AH692" s="795">
        <v>4</v>
      </c>
      <c r="AI692" s="795">
        <v>19</v>
      </c>
      <c r="AJ692" s="795">
        <v>20</v>
      </c>
      <c r="AK692" s="795">
        <v>23</v>
      </c>
      <c r="AL692" s="795">
        <v>30</v>
      </c>
      <c r="AM692" s="31">
        <f t="shared" si="438"/>
        <v>5.0000000000000044</v>
      </c>
      <c r="AN692" s="792">
        <f t="shared" si="439"/>
        <v>0.80555555555555547</v>
      </c>
      <c r="AO692" s="792">
        <f t="shared" si="440"/>
        <v>0.97916666666666674</v>
      </c>
      <c r="AP692" s="31" t="str" cm="1">
        <f t="array" ref="AP692">IF(W692="","",IF(SUMPRODUCT((W692=$W$6:$W$1560)*(AH692=$AH$6:$AH$1560)*(AN692=$AN$6:$AN$1560)*(AO692=$AO$6:$AO$1560)*(ROW($W$6:$W$1560)&lt;&gt;ROW(W692))*((R692=0)*($R$6:$R$1560&gt;0)+(R692&gt;0)*($R$6:$R$1560=0)))&gt;0,"SALONES UNIDOS",IF(SUMPRODUCT((W692=$W$6:$W$1560)*(AH692=$AH$6:$AH$1560)*((AN692&lt;$AO$6:$AO$1560)*(AO692&gt;$AN$6:$AN$1560))*(ROW($W$6:$W$1560)&lt;&gt;ROW(W692)))&gt;0,"CRUZADO","Sin cruce")))</f>
        <v>Sin cruce</v>
      </c>
      <c r="AQ692" s="792" t="str">
        <f t="shared" si="441"/>
        <v>DE7PRINCIPALA</v>
      </c>
      <c r="AR692" s="792" t="str" cm="1">
        <f t="array" ref="AR692">IF(AQ692="","",IF(SUMPRODUCT((AQ692=$AQ$6:$AQ$1560)*(AH692=$AH$6:$AH$1560)*(AN692=$AN$6:$AN$1560)*(AO692=$AO$6:$AO$1560)*(ROW($AQ$6:$AQ$1560)&lt;&gt;ROW(AQ692))*((R692=0)*($R$6:$R$1560&gt;0)+(R692&gt;0)*($R$6:$R$1560=0)))&gt;0,"SALONES UNIDOS",IF(SUMPRODUCT((AQ692=$AQ$6:$AQ$1560)*(AH692=$AH$6:$AH$1560)*((AN692&lt;$AO$6:$AO$1560)*(AO692&gt;$AN$6:$AN$1560))*(ROW($AQ$6:$AQ$1560)&lt;&gt;ROW(AQ692)))&gt;0,"CRUZADO","Sin cruce")))</f>
        <v>Sin cruce</v>
      </c>
    </row>
    <row r="693" spans="3:44" s="8" customFormat="1" ht="18.75" hidden="1" customHeight="1">
      <c r="C693" s="796" t="s">
        <v>1081</v>
      </c>
      <c r="D693" s="795" t="s">
        <v>49</v>
      </c>
      <c r="E693" s="795">
        <v>202312</v>
      </c>
      <c r="F693" s="796" t="s">
        <v>23</v>
      </c>
      <c r="G693" s="796" t="s">
        <v>20</v>
      </c>
      <c r="H693" s="796" t="s">
        <v>30</v>
      </c>
      <c r="I693" s="921">
        <v>7</v>
      </c>
      <c r="J693" s="796" t="s">
        <v>16</v>
      </c>
      <c r="K693" s="797" t="s">
        <v>1263</v>
      </c>
      <c r="L693" s="798" t="s">
        <v>1264</v>
      </c>
      <c r="M693" s="795" t="s">
        <v>1085</v>
      </c>
      <c r="N693" s="795" t="s">
        <v>1086</v>
      </c>
      <c r="O693" s="796" t="s">
        <v>731</v>
      </c>
      <c r="P693" s="795">
        <v>3</v>
      </c>
      <c r="Q693" s="795">
        <v>0</v>
      </c>
      <c r="R693" s="799">
        <v>3</v>
      </c>
      <c r="S693" s="795">
        <v>4</v>
      </c>
      <c r="T693" s="181"/>
      <c r="U693" s="789">
        <v>20</v>
      </c>
      <c r="V693" s="31">
        <f>IF(W693="","",IFERROR(INDEX(Docentes!C:C,MATCH(W693,Docentes!D:D,0)),"NUEVO"))</f>
        <v>21864558</v>
      </c>
      <c r="W693" s="904" t="s">
        <v>515</v>
      </c>
      <c r="X693" s="800" t="s">
        <v>168</v>
      </c>
      <c r="Y693" s="789" t="s">
        <v>1088</v>
      </c>
      <c r="Z693" s="789" t="s">
        <v>1089</v>
      </c>
      <c r="AA693" s="789" t="s">
        <v>26</v>
      </c>
      <c r="AB693" s="789" t="s">
        <v>1505</v>
      </c>
      <c r="AC693" s="789">
        <v>40</v>
      </c>
      <c r="AD693" s="789"/>
      <c r="AE693" s="789"/>
      <c r="AF693" s="789" t="s">
        <v>1088</v>
      </c>
      <c r="AG693" s="31" t="str">
        <f t="shared" si="437"/>
        <v>T</v>
      </c>
      <c r="AH693" s="795">
        <v>2</v>
      </c>
      <c r="AI693" s="795">
        <v>17</v>
      </c>
      <c r="AJ693" s="795">
        <v>40</v>
      </c>
      <c r="AK693" s="795">
        <v>20</v>
      </c>
      <c r="AL693" s="795">
        <v>10</v>
      </c>
      <c r="AM693" s="31">
        <f t="shared" si="438"/>
        <v>2.9999999999999987</v>
      </c>
      <c r="AN693" s="792">
        <f t="shared" si="439"/>
        <v>0.73611111111111116</v>
      </c>
      <c r="AO693" s="792">
        <f t="shared" si="440"/>
        <v>0.84027777777777779</v>
      </c>
      <c r="AP693" s="31" t="str" cm="1">
        <f t="array" ref="AP693">IF(W693="","",IF(SUMPRODUCT((W693=$W$6:$W$1560)*(AH693=$AH$6:$AH$1560)*(AN693=$AN$6:$AN$1560)*(AO693=$AO$6:$AO$1560)*(ROW($W$6:$W$1560)&lt;&gt;ROW(W693))*((R693=0)*($R$6:$R$1560&gt;0)+(R693&gt;0)*($R$6:$R$1560=0)))&gt;0,"SALONES UNIDOS",IF(SUMPRODUCT((W693=$W$6:$W$1560)*(AH693=$AH$6:$AH$1560)*((AN693&lt;$AO$6:$AO$1560)*(AO693&gt;$AN$6:$AN$1560))*(ROW($W$6:$W$1560)&lt;&gt;ROW(W693)))&gt;0,"CRUZADO","Sin cruce")))</f>
        <v>Sin cruce</v>
      </c>
      <c r="AQ693" s="792" t="str">
        <f t="shared" si="441"/>
        <v>DE7PRINCIPALA</v>
      </c>
      <c r="AR693" s="792" t="str" cm="1">
        <f t="array" ref="AR693">IF(AQ693="","",IF(SUMPRODUCT((AQ693=$AQ$6:$AQ$1560)*(AH693=$AH$6:$AH$1560)*(AN693=$AN$6:$AN$1560)*(AO693=$AO$6:$AO$1560)*(ROW($AQ$6:$AQ$1560)&lt;&gt;ROW(AQ693))*((R693=0)*($R$6:$R$1560&gt;0)+(R693&gt;0)*($R$6:$R$1560=0)))&gt;0,"SALONES UNIDOS",IF(SUMPRODUCT((AQ693=$AQ$6:$AQ$1560)*(AH693=$AH$6:$AH$1560)*((AN693&lt;$AO$6:$AO$1560)*(AO693&gt;$AN$6:$AN$1560))*(ROW($AQ$6:$AQ$1560)&lt;&gt;ROW(AQ693)))&gt;0,"CRUZADO","Sin cruce")))</f>
        <v>Sin cruce</v>
      </c>
    </row>
    <row r="694" spans="3:44" s="8" customFormat="1" ht="18.75" hidden="1" customHeight="1">
      <c r="C694" s="796" t="s">
        <v>1081</v>
      </c>
      <c r="D694" s="795" t="s">
        <v>49</v>
      </c>
      <c r="E694" s="795">
        <v>202312</v>
      </c>
      <c r="F694" s="796" t="s">
        <v>23</v>
      </c>
      <c r="G694" s="796" t="s">
        <v>20</v>
      </c>
      <c r="H694" s="796" t="s">
        <v>30</v>
      </c>
      <c r="I694" s="921">
        <v>7</v>
      </c>
      <c r="J694" s="796" t="s">
        <v>16</v>
      </c>
      <c r="K694" s="797" t="s">
        <v>1263</v>
      </c>
      <c r="L694" s="798" t="s">
        <v>1264</v>
      </c>
      <c r="M694" s="795" t="s">
        <v>1085</v>
      </c>
      <c r="N694" s="795" t="s">
        <v>1086</v>
      </c>
      <c r="O694" s="796" t="s">
        <v>731</v>
      </c>
      <c r="P694" s="795">
        <v>0</v>
      </c>
      <c r="Q694" s="795">
        <v>2</v>
      </c>
      <c r="R694" s="799">
        <v>2</v>
      </c>
      <c r="S694" s="795">
        <v>4</v>
      </c>
      <c r="T694" s="181"/>
      <c r="U694" s="789">
        <v>20</v>
      </c>
      <c r="V694" s="31">
        <f>IF(W694="","",IFERROR(INDEX(Docentes!C:C,MATCH(W694,Docentes!D:D,0)),"NUEVO"))</f>
        <v>21864558</v>
      </c>
      <c r="W694" s="906" t="s">
        <v>515</v>
      </c>
      <c r="X694" s="800" t="s">
        <v>168</v>
      </c>
      <c r="Y694" s="789" t="s">
        <v>1088</v>
      </c>
      <c r="Z694" s="789" t="s">
        <v>1089</v>
      </c>
      <c r="AA694" s="789" t="s">
        <v>26</v>
      </c>
      <c r="AB694" s="789" t="s">
        <v>1505</v>
      </c>
      <c r="AC694" s="789">
        <v>40</v>
      </c>
      <c r="AD694" s="789"/>
      <c r="AE694" s="789"/>
      <c r="AF694" s="789" t="s">
        <v>1088</v>
      </c>
      <c r="AG694" s="31" t="str">
        <f t="shared" si="437"/>
        <v>P</v>
      </c>
      <c r="AH694" s="795">
        <v>3</v>
      </c>
      <c r="AI694" s="795">
        <v>17</v>
      </c>
      <c r="AJ694" s="795">
        <v>40</v>
      </c>
      <c r="AK694" s="795">
        <v>19</v>
      </c>
      <c r="AL694" s="795">
        <v>20</v>
      </c>
      <c r="AM694" s="31">
        <f t="shared" si="438"/>
        <v>1.999999999999996</v>
      </c>
      <c r="AN694" s="792">
        <f t="shared" si="439"/>
        <v>0.73611111111111116</v>
      </c>
      <c r="AO694" s="792">
        <f t="shared" si="440"/>
        <v>0.80555555555555547</v>
      </c>
      <c r="AP694" s="31" t="str" cm="1">
        <f t="array" ref="AP694">IF(W694="","",IF(SUMPRODUCT((W694=$W$6:$W$1560)*(AH694=$AH$6:$AH$1560)*(AN694=$AN$6:$AN$1560)*(AO694=$AO$6:$AO$1560)*(ROW($W$6:$W$1560)&lt;&gt;ROW(W694))*((R694=0)*($R$6:$R$1560&gt;0)+(R694&gt;0)*($R$6:$R$1560=0)))&gt;0,"SALONES UNIDOS",IF(SUMPRODUCT((W694=$W$6:$W$1560)*(AH694=$AH$6:$AH$1560)*((AN694&lt;$AO$6:$AO$1560)*(AO694&gt;$AN$6:$AN$1560))*(ROW($W$6:$W$1560)&lt;&gt;ROW(W694)))&gt;0,"CRUZADO","Sin cruce")))</f>
        <v>Sin cruce</v>
      </c>
      <c r="AQ694" s="792" t="str">
        <f t="shared" si="441"/>
        <v>DE7PRINCIPALA</v>
      </c>
      <c r="AR694" s="792" t="str" cm="1">
        <f t="array" ref="AR694">IF(AQ694="","",IF(SUMPRODUCT((AQ694=$AQ$6:$AQ$1560)*(AH694=$AH$6:$AH$1560)*(AN694=$AN$6:$AN$1560)*(AO694=$AO$6:$AO$1560)*(ROW($AQ$6:$AQ$1560)&lt;&gt;ROW(AQ694))*((R694=0)*($R$6:$R$1560&gt;0)+(R694&gt;0)*($R$6:$R$1560=0)))&gt;0,"SALONES UNIDOS",IF(SUMPRODUCT((AQ694=$AQ$6:$AQ$1560)*(AH694=$AH$6:$AH$1560)*((AN694&lt;$AO$6:$AO$1560)*(AO694&gt;$AN$6:$AN$1560))*(ROW($AQ$6:$AQ$1560)&lt;&gt;ROW(AQ694)))&gt;0,"CRUZADO","Sin cruce")))</f>
        <v>Sin cruce</v>
      </c>
    </row>
    <row r="695" spans="3:44" s="8" customFormat="1" ht="18.75" hidden="1" customHeight="1">
      <c r="C695" s="796" t="s">
        <v>1081</v>
      </c>
      <c r="D695" s="795" t="s">
        <v>49</v>
      </c>
      <c r="E695" s="795">
        <v>202312</v>
      </c>
      <c r="F695" s="796" t="s">
        <v>23</v>
      </c>
      <c r="G695" s="796" t="s">
        <v>20</v>
      </c>
      <c r="H695" s="796" t="s">
        <v>30</v>
      </c>
      <c r="I695" s="921">
        <v>7</v>
      </c>
      <c r="J695" s="796" t="s">
        <v>16</v>
      </c>
      <c r="K695" s="797" t="s">
        <v>1265</v>
      </c>
      <c r="L695" s="798" t="s">
        <v>1266</v>
      </c>
      <c r="M695" s="795" t="s">
        <v>1085</v>
      </c>
      <c r="N695" s="795" t="s">
        <v>1086</v>
      </c>
      <c r="O695" s="796" t="s">
        <v>731</v>
      </c>
      <c r="P695" s="795">
        <v>3</v>
      </c>
      <c r="Q695" s="795">
        <v>2</v>
      </c>
      <c r="R695" s="799">
        <v>5</v>
      </c>
      <c r="S695" s="795">
        <v>4</v>
      </c>
      <c r="T695" s="181"/>
      <c r="U695" s="789">
        <v>20</v>
      </c>
      <c r="V695" s="31">
        <f>IF(W695="","",IFERROR(INDEX(Docentes!C:C,MATCH(W695,Docentes!D:D,0)),"NUEVO"))</f>
        <v>42515290</v>
      </c>
      <c r="W695" s="904" t="s">
        <v>976</v>
      </c>
      <c r="X695" s="800" t="s">
        <v>168</v>
      </c>
      <c r="Y695" s="789" t="s">
        <v>1088</v>
      </c>
      <c r="Z695" s="789" t="s">
        <v>1089</v>
      </c>
      <c r="AA695" s="789" t="s">
        <v>26</v>
      </c>
      <c r="AB695" s="789" t="s">
        <v>1505</v>
      </c>
      <c r="AC695" s="789">
        <v>40</v>
      </c>
      <c r="AD695" s="789"/>
      <c r="AE695" s="789"/>
      <c r="AF695" s="789" t="s">
        <v>1088</v>
      </c>
      <c r="AG695" s="31" t="str">
        <f t="shared" si="391"/>
        <v>TP</v>
      </c>
      <c r="AH695" s="795">
        <v>5</v>
      </c>
      <c r="AI695" s="795">
        <v>19</v>
      </c>
      <c r="AJ695" s="795">
        <v>20</v>
      </c>
      <c r="AK695" s="795">
        <v>23</v>
      </c>
      <c r="AL695" s="795">
        <v>30</v>
      </c>
      <c r="AM695" s="31">
        <f t="shared" si="407"/>
        <v>5.0000000000000044</v>
      </c>
      <c r="AN695" s="792">
        <f t="shared" si="408"/>
        <v>0.80555555555555547</v>
      </c>
      <c r="AO695" s="792">
        <f t="shared" si="409"/>
        <v>0.97916666666666674</v>
      </c>
      <c r="AP695" s="31" t="str" cm="1">
        <f t="array" ref="AP695">IF(W695="","",IF(SUMPRODUCT((W695=$W$6:$W$1560)*(AH695=$AH$6:$AH$1560)*(AN695=$AN$6:$AN$1560)*(AO695=$AO$6:$AO$1560)*(ROW($W$6:$W$1560)&lt;&gt;ROW(W695))*((R695=0)*($R$6:$R$1560&gt;0)+(R695&gt;0)*($R$6:$R$1560=0)))&gt;0,"SALONES UNIDOS",IF(SUMPRODUCT((W695=$W$6:$W$1560)*(AH695=$AH$6:$AH$1560)*((AN695&lt;$AO$6:$AO$1560)*(AO695&gt;$AN$6:$AN$1560))*(ROW($W$6:$W$1560)&lt;&gt;ROW(W695)))&gt;0,"CRUZADO","Sin cruce")))</f>
        <v>Sin cruce</v>
      </c>
      <c r="AQ695" s="792" t="str">
        <f t="shared" si="426"/>
        <v>DE7PRINCIPALA</v>
      </c>
      <c r="AR695" s="792" t="str" cm="1">
        <f t="array" ref="AR695">IF(AQ695="","",IF(SUMPRODUCT((AQ695=$AQ$6:$AQ$1560)*(AH695=$AH$6:$AH$1560)*(AN695=$AN$6:$AN$1560)*(AO695=$AO$6:$AO$1560)*(ROW($AQ$6:$AQ$1560)&lt;&gt;ROW(AQ695))*((R695=0)*($R$6:$R$1560&gt;0)+(R695&gt;0)*($R$6:$R$1560=0)))&gt;0,"SALONES UNIDOS",IF(SUMPRODUCT((AQ695=$AQ$6:$AQ$1560)*(AH695=$AH$6:$AH$1560)*((AN695&lt;$AO$6:$AO$1560)*(AO695&gt;$AN$6:$AN$1560))*(ROW($AQ$6:$AQ$1560)&lt;&gt;ROW(AQ695)))&gt;0,"CRUZADO","Sin cruce")))</f>
        <v>Sin cruce</v>
      </c>
    </row>
    <row r="696" spans="3:44" s="8" customFormat="1" ht="18.75" hidden="1" customHeight="1">
      <c r="C696" s="796" t="s">
        <v>1081</v>
      </c>
      <c r="D696" s="795" t="s">
        <v>49</v>
      </c>
      <c r="E696" s="795">
        <v>202312</v>
      </c>
      <c r="F696" s="796" t="s">
        <v>23</v>
      </c>
      <c r="G696" s="796" t="s">
        <v>20</v>
      </c>
      <c r="H696" s="796" t="s">
        <v>30</v>
      </c>
      <c r="I696" s="921">
        <v>7</v>
      </c>
      <c r="J696" s="796" t="s">
        <v>16</v>
      </c>
      <c r="K696" s="797" t="s">
        <v>1267</v>
      </c>
      <c r="L696" s="798" t="s">
        <v>1268</v>
      </c>
      <c r="M696" s="795" t="s">
        <v>1085</v>
      </c>
      <c r="N696" s="795" t="s">
        <v>1086</v>
      </c>
      <c r="O696" s="796" t="s">
        <v>731</v>
      </c>
      <c r="P696" s="795">
        <v>3</v>
      </c>
      <c r="Q696" s="795">
        <v>2</v>
      </c>
      <c r="R696" s="799">
        <v>5</v>
      </c>
      <c r="S696" s="795">
        <v>4</v>
      </c>
      <c r="T696" s="181"/>
      <c r="U696" s="789">
        <v>20</v>
      </c>
      <c r="V696" s="31">
        <f>IF(W696="","",IFERROR(INDEX(Docentes!C:C,MATCH(W696,Docentes!D:D,0)),"NUEVO"))</f>
        <v>21881487</v>
      </c>
      <c r="W696" s="904" t="s">
        <v>446</v>
      </c>
      <c r="X696" s="800" t="s">
        <v>168</v>
      </c>
      <c r="Y696" s="789" t="s">
        <v>1088</v>
      </c>
      <c r="Z696" s="789" t="s">
        <v>1089</v>
      </c>
      <c r="AA696" s="789" t="s">
        <v>26</v>
      </c>
      <c r="AB696" s="789" t="s">
        <v>1505</v>
      </c>
      <c r="AC696" s="789">
        <v>40</v>
      </c>
      <c r="AD696" s="789"/>
      <c r="AE696" s="789"/>
      <c r="AF696" s="789" t="s">
        <v>1088</v>
      </c>
      <c r="AG696" s="31" t="str">
        <f t="shared" si="391"/>
        <v>TP</v>
      </c>
      <c r="AH696" s="795">
        <v>3</v>
      </c>
      <c r="AI696" s="795">
        <v>19</v>
      </c>
      <c r="AJ696" s="795">
        <v>20</v>
      </c>
      <c r="AK696" s="795">
        <v>23</v>
      </c>
      <c r="AL696" s="795">
        <v>30</v>
      </c>
      <c r="AM696" s="31">
        <f t="shared" si="407"/>
        <v>5.0000000000000044</v>
      </c>
      <c r="AN696" s="792">
        <f t="shared" si="408"/>
        <v>0.80555555555555547</v>
      </c>
      <c r="AO696" s="792">
        <f t="shared" si="409"/>
        <v>0.97916666666666674</v>
      </c>
      <c r="AP696" s="31" t="str" cm="1">
        <f t="array" ref="AP696">IF(W696="","",IF(SUMPRODUCT((W696=$W$6:$W$1560)*(AH696=$AH$6:$AH$1560)*(AN696=$AN$6:$AN$1560)*(AO696=$AO$6:$AO$1560)*(ROW($W$6:$W$1560)&lt;&gt;ROW(W696))*((R696=0)*($R$6:$R$1560&gt;0)+(R696&gt;0)*($R$6:$R$1560=0)))&gt;0,"SALONES UNIDOS",IF(SUMPRODUCT((W696=$W$6:$W$1560)*(AH696=$AH$6:$AH$1560)*((AN696&lt;$AO$6:$AO$1560)*(AO696&gt;$AN$6:$AN$1560))*(ROW($W$6:$W$1560)&lt;&gt;ROW(W696)))&gt;0,"CRUZADO","Sin cruce")))</f>
        <v>Sin cruce</v>
      </c>
      <c r="AQ696" s="792" t="str">
        <f t="shared" si="426"/>
        <v>DE7PRINCIPALA</v>
      </c>
      <c r="AR696" s="792" t="str" cm="1">
        <f t="array" ref="AR696">IF(AQ696="","",IF(SUMPRODUCT((AQ696=$AQ$6:$AQ$1560)*(AH696=$AH$6:$AH$1560)*(AN696=$AN$6:$AN$1560)*(AO696=$AO$6:$AO$1560)*(ROW($AQ$6:$AQ$1560)&lt;&gt;ROW(AQ696))*((R696=0)*($R$6:$R$1560&gt;0)+(R696&gt;0)*($R$6:$R$1560=0)))&gt;0,"SALONES UNIDOS",IF(SUMPRODUCT((AQ696=$AQ$6:$AQ$1560)*(AH696=$AH$6:$AH$1560)*((AN696&lt;$AO$6:$AO$1560)*(AO696&gt;$AN$6:$AN$1560))*(ROW($AQ$6:$AQ$1560)&lt;&gt;ROW(AQ696)))&gt;0,"CRUZADO","Sin cruce")))</f>
        <v>Sin cruce</v>
      </c>
    </row>
    <row r="697" spans="3:44" s="8" customFormat="1" ht="18.75" customHeight="1">
      <c r="C697" s="11" t="s">
        <v>1081</v>
      </c>
      <c r="D697" s="194" t="s">
        <v>1329</v>
      </c>
      <c r="E697" s="194">
        <v>20261</v>
      </c>
      <c r="F697" s="11" t="s">
        <v>23</v>
      </c>
      <c r="G697" s="11" t="s">
        <v>20</v>
      </c>
      <c r="H697" s="11" t="s">
        <v>54</v>
      </c>
      <c r="I697" s="11">
        <v>1</v>
      </c>
      <c r="J697" s="11" t="s">
        <v>16</v>
      </c>
      <c r="K697" s="803" t="s">
        <v>1330</v>
      </c>
      <c r="L697" s="35" t="s">
        <v>1331</v>
      </c>
      <c r="M697" s="31" t="s">
        <v>1127</v>
      </c>
      <c r="N697" s="31" t="s">
        <v>1086</v>
      </c>
      <c r="O697" s="11" t="s">
        <v>731</v>
      </c>
      <c r="P697" s="31">
        <v>3</v>
      </c>
      <c r="Q697" s="31">
        <v>2</v>
      </c>
      <c r="R697" s="262">
        <v>5</v>
      </c>
      <c r="S697" s="31">
        <v>4</v>
      </c>
      <c r="T697" s="808"/>
      <c r="U697" s="31">
        <v>40</v>
      </c>
      <c r="V697" s="31">
        <f>IF(W697="","",IFERROR(INDEX(Docentes!C:C,MATCH(W697,Docentes!D:D,0)),"NUEVO"))</f>
        <v>40444414</v>
      </c>
      <c r="W697" s="793" t="s">
        <v>1039</v>
      </c>
      <c r="X697" s="793" t="s">
        <v>168</v>
      </c>
      <c r="Y697" s="31" t="s">
        <v>1182</v>
      </c>
      <c r="Z697" s="31" t="s">
        <v>1089</v>
      </c>
      <c r="AA697" s="31" t="s">
        <v>26</v>
      </c>
      <c r="AB697" s="31" t="s">
        <v>1529</v>
      </c>
      <c r="AC697" s="31">
        <v>40</v>
      </c>
      <c r="AD697" s="31"/>
      <c r="AE697" s="31"/>
      <c r="AF697" s="31" t="s">
        <v>1182</v>
      </c>
      <c r="AG697" s="31" t="str">
        <f t="shared" si="391"/>
        <v>TP</v>
      </c>
      <c r="AH697" s="31">
        <v>2</v>
      </c>
      <c r="AI697" s="31">
        <v>7</v>
      </c>
      <c r="AJ697" s="31">
        <v>40</v>
      </c>
      <c r="AK697" s="31">
        <v>11</v>
      </c>
      <c r="AL697" s="31">
        <v>50</v>
      </c>
      <c r="AM697" s="31">
        <f t="shared" si="407"/>
        <v>4.9999999999999982</v>
      </c>
      <c r="AN697" s="792">
        <f t="shared" si="408"/>
        <v>0.31944444444444448</v>
      </c>
      <c r="AO697" s="792">
        <f t="shared" si="409"/>
        <v>0.49305555555555552</v>
      </c>
      <c r="AP697" s="31" t="str" cm="1">
        <f t="array" ref="AP697">IF(W697="","",IF(SUMPRODUCT((W697=$W$6:$W$1560)*(AH697=$AH$6:$AH$1560)*(AN697=$AN$6:$AN$1560)*(AO697=$AO$6:$AO$1560)*(ROW($W$6:$W$1560)&lt;&gt;ROW(W697))*((R697=0)*($R$6:$R$1560&gt;0)+(R697&gt;0)*($R$6:$R$1560=0)))&gt;0,"SALONES UNIDOS",IF(SUMPRODUCT((W697=$W$6:$W$1560)*(AH697=$AH$6:$AH$1560)*((AN697&lt;$AO$6:$AO$1560)*(AO697&gt;$AN$6:$AN$1560))*(ROW($W$6:$W$1560)&lt;&gt;ROW(W697)))&gt;0,"CRUZADO","Sin cruce")))</f>
        <v>Sin cruce</v>
      </c>
      <c r="AQ697" s="792" t="str">
        <f t="shared" si="426"/>
        <v>IC1PRINCIPALA</v>
      </c>
      <c r="AR697" s="792" t="str" cm="1">
        <f t="array" ref="AR697">IF(AQ697="","",IF(SUMPRODUCT((AQ697=$AQ$6:$AQ$1560)*(AH697=$AH$6:$AH$1560)*(AN697=$AN$6:$AN$1560)*(AO697=$AO$6:$AO$1560)*(ROW($AQ$6:$AQ$1560)&lt;&gt;ROW(AQ697))*((R697=0)*($R$6:$R$1560&gt;0)+(R697&gt;0)*($R$6:$R$1560=0)))&gt;0,"SALONES UNIDOS",IF(SUMPRODUCT((AQ697=$AQ$6:$AQ$1560)*(AH697=$AH$6:$AH$1560)*((AN697&lt;$AO$6:$AO$1560)*(AO697&gt;$AN$6:$AN$1560))*(ROW($AQ$6:$AQ$1560)&lt;&gt;ROW(AQ697)))&gt;0,"CRUZADO","Sin cruce")))</f>
        <v>Sin cruce</v>
      </c>
    </row>
    <row r="698" spans="3:44" s="8" customFormat="1" ht="18.75" customHeight="1">
      <c r="C698" s="11" t="s">
        <v>1081</v>
      </c>
      <c r="D698" s="194" t="s">
        <v>1329</v>
      </c>
      <c r="E698" s="194">
        <v>20261</v>
      </c>
      <c r="F698" s="11" t="s">
        <v>23</v>
      </c>
      <c r="G698" s="11" t="s">
        <v>20</v>
      </c>
      <c r="H698" s="11" t="s">
        <v>54</v>
      </c>
      <c r="I698" s="11">
        <v>1</v>
      </c>
      <c r="J698" s="11" t="s">
        <v>16</v>
      </c>
      <c r="K698" s="803" t="s">
        <v>1333</v>
      </c>
      <c r="L698" s="35" t="s">
        <v>1188</v>
      </c>
      <c r="M698" s="31" t="s">
        <v>1127</v>
      </c>
      <c r="N698" s="31" t="s">
        <v>1086</v>
      </c>
      <c r="O698" s="11" t="s">
        <v>769</v>
      </c>
      <c r="P698" s="31">
        <v>3</v>
      </c>
      <c r="Q698" s="31">
        <v>2</v>
      </c>
      <c r="R698" s="262">
        <v>5</v>
      </c>
      <c r="S698" s="31">
        <v>4</v>
      </c>
      <c r="T698" s="808"/>
      <c r="U698" s="31">
        <v>40</v>
      </c>
      <c r="V698" s="31">
        <f>IF(W698="","",IFERROR(INDEX(Docentes!C:C,MATCH(W698,Docentes!D:D,0)),"NUEVO"))</f>
        <v>21884462</v>
      </c>
      <c r="W698" s="40" t="s">
        <v>469</v>
      </c>
      <c r="X698" s="793" t="s">
        <v>167</v>
      </c>
      <c r="Y698" s="31" t="s">
        <v>1182</v>
      </c>
      <c r="Z698" s="31" t="s">
        <v>1089</v>
      </c>
      <c r="AA698" s="31"/>
      <c r="AB698" s="31" t="s">
        <v>1092</v>
      </c>
      <c r="AC698" s="31"/>
      <c r="AD698" s="31"/>
      <c r="AE698" s="31"/>
      <c r="AF698" s="31" t="s">
        <v>1182</v>
      </c>
      <c r="AG698" s="31" t="str">
        <f t="shared" si="391"/>
        <v>TP</v>
      </c>
      <c r="AH698" s="31">
        <v>1</v>
      </c>
      <c r="AI698" s="31">
        <v>11</v>
      </c>
      <c r="AJ698" s="31">
        <v>0</v>
      </c>
      <c r="AK698" s="31">
        <v>15</v>
      </c>
      <c r="AL698" s="31">
        <v>10</v>
      </c>
      <c r="AM698" s="31">
        <f t="shared" si="407"/>
        <v>5</v>
      </c>
      <c r="AN698" s="792">
        <f t="shared" si="408"/>
        <v>0.45833333333333331</v>
      </c>
      <c r="AO698" s="792">
        <f t="shared" si="409"/>
        <v>0.63194444444444442</v>
      </c>
      <c r="AP698" s="31" t="str" cm="1">
        <f t="array" ref="AP698">IF(W698="","",IF(SUMPRODUCT((W698=$W$6:$W$1560)*(AH698=$AH$6:$AH$1560)*(AN698=$AN$6:$AN$1560)*(AO698=$AO$6:$AO$1560)*(ROW($W$6:$W$1560)&lt;&gt;ROW(W698))*((R698=0)*($R$6:$R$1560&gt;0)+(R698&gt;0)*($R$6:$R$1560=0)))&gt;0,"SALONES UNIDOS",IF(SUMPRODUCT((W698=$W$6:$W$1560)*(AH698=$AH$6:$AH$1560)*((AN698&lt;$AO$6:$AO$1560)*(AO698&gt;$AN$6:$AN$1560))*(ROW($W$6:$W$1560)&lt;&gt;ROW(W698)))&gt;0,"CRUZADO","Sin cruce")))</f>
        <v>Sin cruce</v>
      </c>
      <c r="AQ698" s="792" t="str">
        <f t="shared" si="426"/>
        <v>IC1PRINCIPALA</v>
      </c>
      <c r="AR698" s="792" t="str" cm="1">
        <f t="array" ref="AR698">IF(AQ698="","",IF(SUMPRODUCT((AQ698=$AQ$6:$AQ$1560)*(AH698=$AH$6:$AH$1560)*(AN698=$AN$6:$AN$1560)*(AO698=$AO$6:$AO$1560)*(ROW($AQ$6:$AQ$1560)&lt;&gt;ROW(AQ698))*((R698=0)*($R$6:$R$1560&gt;0)+(R698&gt;0)*($R$6:$R$1560=0)))&gt;0,"SALONES UNIDOS",IF(SUMPRODUCT((AQ698=$AQ$6:$AQ$1560)*(AH698=$AH$6:$AH$1560)*((AN698&lt;$AO$6:$AO$1560)*(AO698&gt;$AN$6:$AN$1560))*(ROW($AQ$6:$AQ$1560)&lt;&gt;ROW(AQ698)))&gt;0,"CRUZADO","Sin cruce")))</f>
        <v>Sin cruce</v>
      </c>
    </row>
    <row r="699" spans="3:44" s="8" customFormat="1" ht="18.75" customHeight="1">
      <c r="C699" s="11" t="s">
        <v>1081</v>
      </c>
      <c r="D699" s="194" t="s">
        <v>1329</v>
      </c>
      <c r="E699" s="194">
        <v>20261</v>
      </c>
      <c r="F699" s="11" t="s">
        <v>23</v>
      </c>
      <c r="G699" s="11" t="s">
        <v>20</v>
      </c>
      <c r="H699" s="11" t="s">
        <v>54</v>
      </c>
      <c r="I699" s="11">
        <v>1</v>
      </c>
      <c r="J699" s="11" t="s">
        <v>16</v>
      </c>
      <c r="K699" s="803" t="s">
        <v>1334</v>
      </c>
      <c r="L699" s="35" t="s">
        <v>1335</v>
      </c>
      <c r="M699" s="31" t="s">
        <v>1127</v>
      </c>
      <c r="N699" s="31" t="s">
        <v>1086</v>
      </c>
      <c r="O699" s="11" t="s">
        <v>769</v>
      </c>
      <c r="P699" s="31">
        <v>2</v>
      </c>
      <c r="Q699" s="31">
        <v>2</v>
      </c>
      <c r="R699" s="262">
        <v>4</v>
      </c>
      <c r="S699" s="31">
        <v>3</v>
      </c>
      <c r="T699" s="808"/>
      <c r="U699" s="31">
        <v>40</v>
      </c>
      <c r="V699" s="31">
        <f>IF(W699="","",IFERROR(INDEX(Docentes!C:C,MATCH(W699,Docentes!D:D,0)),"NUEVO"))</f>
        <v>10004675</v>
      </c>
      <c r="W699" s="793" t="s">
        <v>656</v>
      </c>
      <c r="X699" s="793" t="s">
        <v>167</v>
      </c>
      <c r="Y699" s="31" t="s">
        <v>1182</v>
      </c>
      <c r="Z699" s="31" t="s">
        <v>1089</v>
      </c>
      <c r="AA699" s="31"/>
      <c r="AB699" s="31" t="s">
        <v>1092</v>
      </c>
      <c r="AC699" s="31"/>
      <c r="AD699" s="31"/>
      <c r="AE699" s="31"/>
      <c r="AF699" s="31" t="s">
        <v>1182</v>
      </c>
      <c r="AG699" s="31" t="str">
        <f t="shared" ref="AG699:AG731" si="442">IF(AND(P699&gt;0,Q699&gt;0),"TP",IF(AND(P699&gt;0,Q699=0),"T","P"))</f>
        <v>TP</v>
      </c>
      <c r="AH699" s="31">
        <v>1</v>
      </c>
      <c r="AI699" s="31">
        <v>7</v>
      </c>
      <c r="AJ699" s="31">
        <v>40</v>
      </c>
      <c r="AK699" s="31">
        <v>11</v>
      </c>
      <c r="AL699" s="31">
        <v>0</v>
      </c>
      <c r="AM699" s="31">
        <f t="shared" si="407"/>
        <v>3.9999999999999987</v>
      </c>
      <c r="AN699" s="792">
        <f t="shared" si="408"/>
        <v>0.31944444444444448</v>
      </c>
      <c r="AO699" s="792">
        <f t="shared" si="409"/>
        <v>0.45833333333333331</v>
      </c>
      <c r="AP699" s="31" t="str" cm="1">
        <f t="array" ref="AP699">IF(W699="","",IF(SUMPRODUCT((W699=$W$6:$W$1560)*(AH699=$AH$6:$AH$1560)*(AN699=$AN$6:$AN$1560)*(AO699=$AO$6:$AO$1560)*(ROW($W$6:$W$1560)&lt;&gt;ROW(W699))*((R699=0)*($R$6:$R$1560&gt;0)+(R699&gt;0)*($R$6:$R$1560=0)))&gt;0,"SALONES UNIDOS",IF(SUMPRODUCT((W699=$W$6:$W$1560)*(AH699=$AH$6:$AH$1560)*((AN699&lt;$AO$6:$AO$1560)*(AO699&gt;$AN$6:$AN$1560))*(ROW($W$6:$W$1560)&lt;&gt;ROW(W699)))&gt;0,"CRUZADO","Sin cruce")))</f>
        <v>Sin cruce</v>
      </c>
      <c r="AQ699" s="792" t="str">
        <f t="shared" si="426"/>
        <v>IC1PRINCIPALA</v>
      </c>
      <c r="AR699" s="792" t="str" cm="1">
        <f t="array" ref="AR699">IF(AQ699="","",IF(SUMPRODUCT((AQ699=$AQ$6:$AQ$1560)*(AH699=$AH$6:$AH$1560)*(AN699=$AN$6:$AN$1560)*(AO699=$AO$6:$AO$1560)*(ROW($AQ$6:$AQ$1560)&lt;&gt;ROW(AQ699))*((R699=0)*($R$6:$R$1560&gt;0)+(R699&gt;0)*($R$6:$R$1560=0)))&gt;0,"SALONES UNIDOS",IF(SUMPRODUCT((AQ699=$AQ$6:$AQ$1560)*(AH699=$AH$6:$AH$1560)*((AN699&lt;$AO$6:$AO$1560)*(AO699&gt;$AN$6:$AN$1560))*(ROW($AQ$6:$AQ$1560)&lt;&gt;ROW(AQ699)))&gt;0,"CRUZADO","Sin cruce")))</f>
        <v>Sin cruce</v>
      </c>
    </row>
    <row r="700" spans="3:44" s="8" customFormat="1" ht="18.75" customHeight="1">
      <c r="C700" s="11" t="s">
        <v>1081</v>
      </c>
      <c r="D700" s="194" t="s">
        <v>1329</v>
      </c>
      <c r="E700" s="194">
        <v>20261</v>
      </c>
      <c r="F700" s="11" t="s">
        <v>23</v>
      </c>
      <c r="G700" s="11" t="s">
        <v>20</v>
      </c>
      <c r="H700" s="11" t="s">
        <v>54</v>
      </c>
      <c r="I700" s="11">
        <v>1</v>
      </c>
      <c r="J700" s="11" t="s">
        <v>16</v>
      </c>
      <c r="K700" s="803" t="s">
        <v>1336</v>
      </c>
      <c r="L700" s="35" t="s">
        <v>1337</v>
      </c>
      <c r="M700" s="31" t="s">
        <v>1127</v>
      </c>
      <c r="N700" s="31" t="s">
        <v>1086</v>
      </c>
      <c r="O700" s="11" t="s">
        <v>731</v>
      </c>
      <c r="P700" s="31">
        <v>3</v>
      </c>
      <c r="Q700" s="31">
        <v>2</v>
      </c>
      <c r="R700" s="262">
        <v>5</v>
      </c>
      <c r="S700" s="31">
        <v>4</v>
      </c>
      <c r="T700" s="808"/>
      <c r="U700" s="31">
        <v>40</v>
      </c>
      <c r="V700" s="31">
        <f>IF(W700="","",IFERROR(INDEX(Docentes!C:C,MATCH(W700,Docentes!D:D,0)),"NUEVO"))</f>
        <v>46654470</v>
      </c>
      <c r="W700" s="793" t="s">
        <v>372</v>
      </c>
      <c r="X700" s="793" t="s">
        <v>168</v>
      </c>
      <c r="Y700" s="31" t="s">
        <v>1182</v>
      </c>
      <c r="Z700" s="31" t="s">
        <v>1089</v>
      </c>
      <c r="AA700" s="31" t="s">
        <v>26</v>
      </c>
      <c r="AB700" s="31" t="s">
        <v>1529</v>
      </c>
      <c r="AC700" s="31">
        <v>40</v>
      </c>
      <c r="AD700" s="31"/>
      <c r="AE700" s="31"/>
      <c r="AF700" s="31" t="s">
        <v>1182</v>
      </c>
      <c r="AG700" s="31" t="str">
        <f t="shared" si="442"/>
        <v>TP</v>
      </c>
      <c r="AH700" s="31">
        <v>5</v>
      </c>
      <c r="AI700" s="31">
        <v>7</v>
      </c>
      <c r="AJ700" s="31">
        <v>40</v>
      </c>
      <c r="AK700" s="31">
        <v>11</v>
      </c>
      <c r="AL700" s="31">
        <v>50</v>
      </c>
      <c r="AM700" s="31">
        <f t="shared" si="407"/>
        <v>4.9999999999999982</v>
      </c>
      <c r="AN700" s="792">
        <f t="shared" si="408"/>
        <v>0.31944444444444448</v>
      </c>
      <c r="AO700" s="792">
        <f t="shared" si="409"/>
        <v>0.49305555555555552</v>
      </c>
      <c r="AP700" s="31" t="str" cm="1">
        <f t="array" ref="AP700">IF(W700="","",IF(SUMPRODUCT((W700=$W$6:$W$1560)*(AH700=$AH$6:$AH$1560)*(AN700=$AN$6:$AN$1560)*(AO700=$AO$6:$AO$1560)*(ROW($W$6:$W$1560)&lt;&gt;ROW(W700))*((R700=0)*($R$6:$R$1560&gt;0)+(R700&gt;0)*($R$6:$R$1560=0)))&gt;0,"SALONES UNIDOS",IF(SUMPRODUCT((W700=$W$6:$W$1560)*(AH700=$AH$6:$AH$1560)*((AN700&lt;$AO$6:$AO$1560)*(AO700&gt;$AN$6:$AN$1560))*(ROW($W$6:$W$1560)&lt;&gt;ROW(W700)))&gt;0,"CRUZADO","Sin cruce")))</f>
        <v>Sin cruce</v>
      </c>
      <c r="AQ700" s="792" t="str">
        <f t="shared" si="426"/>
        <v>IC1PRINCIPALA</v>
      </c>
      <c r="AR700" s="792" t="str" cm="1">
        <f t="array" ref="AR700">IF(AQ700="","",IF(SUMPRODUCT((AQ700=$AQ$6:$AQ$1560)*(AH700=$AH$6:$AH$1560)*(AN700=$AN$6:$AN$1560)*(AO700=$AO$6:$AO$1560)*(ROW($AQ$6:$AQ$1560)&lt;&gt;ROW(AQ700))*((R700=0)*($R$6:$R$1560&gt;0)+(R700&gt;0)*($R$6:$R$1560=0)))&gt;0,"SALONES UNIDOS",IF(SUMPRODUCT((AQ700=$AQ$6:$AQ$1560)*(AH700=$AH$6:$AH$1560)*((AN700&lt;$AO$6:$AO$1560)*(AO700&gt;$AN$6:$AN$1560))*(ROW($AQ$6:$AQ$1560)&lt;&gt;ROW(AQ700)))&gt;0,"CRUZADO","Sin cruce")))</f>
        <v>Sin cruce</v>
      </c>
    </row>
    <row r="701" spans="3:44" s="8" customFormat="1" ht="18.75" customHeight="1">
      <c r="C701" s="11" t="s">
        <v>1081</v>
      </c>
      <c r="D701" s="194" t="s">
        <v>1329</v>
      </c>
      <c r="E701" s="194">
        <v>20261</v>
      </c>
      <c r="F701" s="11" t="s">
        <v>23</v>
      </c>
      <c r="G701" s="11" t="s">
        <v>20</v>
      </c>
      <c r="H701" s="11" t="s">
        <v>54</v>
      </c>
      <c r="I701" s="11">
        <v>1</v>
      </c>
      <c r="J701" s="11" t="s">
        <v>16</v>
      </c>
      <c r="K701" s="803" t="s">
        <v>1338</v>
      </c>
      <c r="L701" s="35" t="s">
        <v>1339</v>
      </c>
      <c r="M701" s="31" t="s">
        <v>1101</v>
      </c>
      <c r="N701" s="31" t="s">
        <v>1086</v>
      </c>
      <c r="O701" s="11" t="s">
        <v>731</v>
      </c>
      <c r="P701" s="31">
        <v>2</v>
      </c>
      <c r="Q701" s="31">
        <v>2</v>
      </c>
      <c r="R701" s="262">
        <v>4</v>
      </c>
      <c r="S701" s="31">
        <v>3</v>
      </c>
      <c r="T701" s="808"/>
      <c r="U701" s="31">
        <v>40</v>
      </c>
      <c r="V701" s="31">
        <f>IF(W701="","",IFERROR(INDEX(Docentes!C:C,MATCH(W701,Docentes!D:D,0)),"NUEVO"))</f>
        <v>21887577</v>
      </c>
      <c r="W701" s="9" t="s">
        <v>422</v>
      </c>
      <c r="X701" s="793" t="s">
        <v>168</v>
      </c>
      <c r="Y701" s="31" t="s">
        <v>1182</v>
      </c>
      <c r="Z701" s="31" t="s">
        <v>1089</v>
      </c>
      <c r="AA701" s="31" t="s">
        <v>26</v>
      </c>
      <c r="AB701" s="31" t="s">
        <v>1529</v>
      </c>
      <c r="AC701" s="31">
        <v>40</v>
      </c>
      <c r="AD701" s="31"/>
      <c r="AE701" s="31"/>
      <c r="AF701" s="31" t="s">
        <v>1182</v>
      </c>
      <c r="AG701" s="31" t="str">
        <f t="shared" si="442"/>
        <v>TP</v>
      </c>
      <c r="AH701" s="31">
        <v>5</v>
      </c>
      <c r="AI701" s="31">
        <v>11</v>
      </c>
      <c r="AJ701" s="31">
        <v>50</v>
      </c>
      <c r="AK701" s="31">
        <v>15</v>
      </c>
      <c r="AL701" s="31">
        <v>10</v>
      </c>
      <c r="AM701" s="31">
        <f t="shared" si="407"/>
        <v>4</v>
      </c>
      <c r="AN701" s="792">
        <f t="shared" si="408"/>
        <v>0.49305555555555552</v>
      </c>
      <c r="AO701" s="792">
        <f t="shared" si="409"/>
        <v>0.63194444444444442</v>
      </c>
      <c r="AP701" s="31" t="str" cm="1">
        <f t="array" ref="AP701">IF(W701="","",IF(SUMPRODUCT((W701=$W$6:$W$1560)*(AH701=$AH$6:$AH$1560)*(AN701=$AN$6:$AN$1560)*(AO701=$AO$6:$AO$1560)*(ROW($W$6:$W$1560)&lt;&gt;ROW(W701))*((R701=0)*($R$6:$R$1560&gt;0)+(R701&gt;0)*($R$6:$R$1560=0)))&gt;0,"SALONES UNIDOS",IF(SUMPRODUCT((W701=$W$6:$W$1560)*(AH701=$AH$6:$AH$1560)*((AN701&lt;$AO$6:$AO$1560)*(AO701&gt;$AN$6:$AN$1560))*(ROW($W$6:$W$1560)&lt;&gt;ROW(W701)))&gt;0,"CRUZADO","Sin cruce")))</f>
        <v>Sin cruce</v>
      </c>
      <c r="AQ701" s="792" t="str">
        <f t="shared" si="426"/>
        <v>IC1PRINCIPALA</v>
      </c>
      <c r="AR701" s="792" t="str" cm="1">
        <f t="array" ref="AR701">IF(AQ701="","",IF(SUMPRODUCT((AQ701=$AQ$6:$AQ$1560)*(AH701=$AH$6:$AH$1560)*(AN701=$AN$6:$AN$1560)*(AO701=$AO$6:$AO$1560)*(ROW($AQ$6:$AQ$1560)&lt;&gt;ROW(AQ701))*((R701=0)*($R$6:$R$1560&gt;0)+(R701&gt;0)*($R$6:$R$1560=0)))&gt;0,"SALONES UNIDOS",IF(SUMPRODUCT((AQ701=$AQ$6:$AQ$1560)*(AH701=$AH$6:$AH$1560)*((AN701&lt;$AO$6:$AO$1560)*(AO701&gt;$AN$6:$AN$1560))*(ROW($AQ$6:$AQ$1560)&lt;&gt;ROW(AQ701)))&gt;0,"CRUZADO","Sin cruce")))</f>
        <v>Sin cruce</v>
      </c>
    </row>
    <row r="702" spans="3:44" s="8" customFormat="1" ht="18.75" customHeight="1">
      <c r="C702" s="11" t="s">
        <v>1081</v>
      </c>
      <c r="D702" s="194" t="s">
        <v>1329</v>
      </c>
      <c r="E702" s="194">
        <v>20261</v>
      </c>
      <c r="F702" s="11" t="s">
        <v>23</v>
      </c>
      <c r="G702" s="11" t="s">
        <v>20</v>
      </c>
      <c r="H702" s="11" t="s">
        <v>54</v>
      </c>
      <c r="I702" s="11">
        <v>1</v>
      </c>
      <c r="J702" s="11" t="s">
        <v>16</v>
      </c>
      <c r="K702" s="803" t="s">
        <v>1340</v>
      </c>
      <c r="L702" s="35" t="s">
        <v>1341</v>
      </c>
      <c r="M702" s="31" t="s">
        <v>1101</v>
      </c>
      <c r="N702" s="31" t="s">
        <v>1086</v>
      </c>
      <c r="O702" s="11" t="s">
        <v>731</v>
      </c>
      <c r="P702" s="31">
        <v>1</v>
      </c>
      <c r="Q702" s="31">
        <v>0</v>
      </c>
      <c r="R702" s="922">
        <v>1</v>
      </c>
      <c r="S702" s="31">
        <v>3</v>
      </c>
      <c r="T702" s="808"/>
      <c r="U702" s="31">
        <v>40</v>
      </c>
      <c r="V702" s="31">
        <f>IF(W702="","",IFERROR(INDEX(Docentes!C:C,MATCH(W702,Docentes!D:D,0)),"NUEVO"))</f>
        <v>21863247</v>
      </c>
      <c r="W702" s="793" t="s">
        <v>275</v>
      </c>
      <c r="X702" s="793" t="s">
        <v>168</v>
      </c>
      <c r="Y702" s="31" t="s">
        <v>1182</v>
      </c>
      <c r="Z702" s="31" t="s">
        <v>1089</v>
      </c>
      <c r="AA702" s="31" t="s">
        <v>26</v>
      </c>
      <c r="AB702" s="31" t="s">
        <v>1490</v>
      </c>
      <c r="AC702" s="31">
        <v>40</v>
      </c>
      <c r="AD702" s="31"/>
      <c r="AE702" s="31"/>
      <c r="AF702" s="31" t="s">
        <v>1182</v>
      </c>
      <c r="AG702" s="31" t="str">
        <f t="shared" si="442"/>
        <v>T</v>
      </c>
      <c r="AH702" s="31">
        <v>4</v>
      </c>
      <c r="AI702" s="31">
        <v>7</v>
      </c>
      <c r="AJ702" s="31">
        <v>40</v>
      </c>
      <c r="AK702" s="31">
        <v>8</v>
      </c>
      <c r="AL702" s="31">
        <v>30</v>
      </c>
      <c r="AM702" s="31">
        <f t="shared" si="407"/>
        <v>0.999999999999998</v>
      </c>
      <c r="AN702" s="792">
        <f t="shared" si="408"/>
        <v>0.31944444444444448</v>
      </c>
      <c r="AO702" s="792">
        <f t="shared" si="409"/>
        <v>0.35416666666666663</v>
      </c>
      <c r="AP702" s="31" t="str" cm="1">
        <f t="array" ref="AP702">IF(W702="","",IF(SUMPRODUCT((W702=$W$6:$W$1560)*(AH702=$AH$6:$AH$1560)*(AN702=$AN$6:$AN$1560)*(AO702=$AO$6:$AO$1560)*(ROW($W$6:$W$1560)&lt;&gt;ROW(W702))*((R702=0)*($R$6:$R$1560&gt;0)+(R702&gt;0)*($R$6:$R$1560=0)))&gt;0,"SALONES UNIDOS",IF(SUMPRODUCT((W702=$W$6:$W$1560)*(AH702=$AH$6:$AH$1560)*((AN702&lt;$AO$6:$AO$1560)*(AO702&gt;$AN$6:$AN$1560))*(ROW($W$6:$W$1560)&lt;&gt;ROW(W702)))&gt;0,"CRUZADO","Sin cruce")))</f>
        <v>Sin cruce</v>
      </c>
      <c r="AQ702" s="792" t="str">
        <f t="shared" si="426"/>
        <v>IC1PRINCIPALA</v>
      </c>
      <c r="AR702" s="792" t="str" cm="1">
        <f t="array" ref="AR702">IF(AQ702="","",IF(SUMPRODUCT((AQ702=$AQ$6:$AQ$1560)*(AH702=$AH$6:$AH$1560)*(AN702=$AN$6:$AN$1560)*(AO702=$AO$6:$AO$1560)*(ROW($AQ$6:$AQ$1560)&lt;&gt;ROW(AQ702))*((R702=0)*($R$6:$R$1560&gt;0)+(R702&gt;0)*($R$6:$R$1560=0)))&gt;0,"SALONES UNIDOS",IF(SUMPRODUCT((AQ702=$AQ$6:$AQ$1560)*(AH702=$AH$6:$AH$1560)*((AN702&lt;$AO$6:$AO$1560)*(AO702&gt;$AN$6:$AN$1560))*(ROW($AQ$6:$AQ$1560)&lt;&gt;ROW(AQ702)))&gt;0,"CRUZADO","Sin cruce")))</f>
        <v>Sin cruce</v>
      </c>
    </row>
    <row r="703" spans="3:44" s="8" customFormat="1" ht="18.75" customHeight="1">
      <c r="C703" s="11" t="s">
        <v>1081</v>
      </c>
      <c r="D703" s="194" t="s">
        <v>1329</v>
      </c>
      <c r="E703" s="194">
        <v>20261</v>
      </c>
      <c r="F703" s="11" t="s">
        <v>23</v>
      </c>
      <c r="G703" s="11" t="s">
        <v>20</v>
      </c>
      <c r="H703" s="11" t="s">
        <v>54</v>
      </c>
      <c r="I703" s="11">
        <v>1</v>
      </c>
      <c r="J703" s="11" t="s">
        <v>1342</v>
      </c>
      <c r="K703" s="803" t="s">
        <v>1340</v>
      </c>
      <c r="L703" s="35" t="s">
        <v>1341</v>
      </c>
      <c r="M703" s="31" t="s">
        <v>1101</v>
      </c>
      <c r="N703" s="31" t="s">
        <v>1086</v>
      </c>
      <c r="O703" s="11" t="s">
        <v>731</v>
      </c>
      <c r="P703" s="31">
        <v>0</v>
      </c>
      <c r="Q703" s="31">
        <v>4</v>
      </c>
      <c r="R703" s="262">
        <v>4</v>
      </c>
      <c r="S703" s="31">
        <v>3</v>
      </c>
      <c r="T703" s="808"/>
      <c r="U703" s="31">
        <v>20</v>
      </c>
      <c r="V703" s="31">
        <f>IF(W703="","",IFERROR(INDEX(Docentes!C:C,MATCH(W703,Docentes!D:D,0)),"NUEVO"))</f>
        <v>21863247</v>
      </c>
      <c r="W703" s="804" t="s">
        <v>275</v>
      </c>
      <c r="X703" s="793" t="s">
        <v>168</v>
      </c>
      <c r="Y703" s="31" t="s">
        <v>1182</v>
      </c>
      <c r="Z703" s="31" t="s">
        <v>1089</v>
      </c>
      <c r="AA703" s="31"/>
      <c r="AB703" s="31"/>
      <c r="AC703" s="31"/>
      <c r="AD703" s="31" t="s">
        <v>1378</v>
      </c>
      <c r="AE703" s="31">
        <v>20</v>
      </c>
      <c r="AF703" s="31" t="s">
        <v>1182</v>
      </c>
      <c r="AG703" s="31" t="str">
        <f t="shared" si="442"/>
        <v>P</v>
      </c>
      <c r="AH703" s="31">
        <v>4</v>
      </c>
      <c r="AI703" s="31">
        <v>8</v>
      </c>
      <c r="AJ703" s="31">
        <v>30</v>
      </c>
      <c r="AK703" s="31">
        <v>11</v>
      </c>
      <c r="AL703" s="31">
        <v>50</v>
      </c>
      <c r="AM703" s="31">
        <f t="shared" si="407"/>
        <v>4</v>
      </c>
      <c r="AN703" s="792">
        <f t="shared" si="408"/>
        <v>0.35416666666666663</v>
      </c>
      <c r="AO703" s="792">
        <f t="shared" si="409"/>
        <v>0.49305555555555552</v>
      </c>
      <c r="AP703" s="31" t="str" cm="1">
        <f t="array" ref="AP703">IF(W703="","",IF(SUMPRODUCT((W703=$W$6:$W$1560)*(AH703=$AH$6:$AH$1560)*(AN703=$AN$6:$AN$1560)*(AO703=$AO$6:$AO$1560)*(ROW($W$6:$W$1560)&lt;&gt;ROW(W703))*((R703=0)*($R$6:$R$1560&gt;0)+(R703&gt;0)*($R$6:$R$1560=0)))&gt;0,"SALONES UNIDOS",IF(SUMPRODUCT((W703=$W$6:$W$1560)*(AH703=$AH$6:$AH$1560)*((AN703&lt;$AO$6:$AO$1560)*(AO703&gt;$AN$6:$AN$1560))*(ROW($W$6:$W$1560)&lt;&gt;ROW(W703)))&gt;0,"CRUZADO","Sin cruce")))</f>
        <v>Sin cruce</v>
      </c>
      <c r="AQ703" s="792" t="str">
        <f t="shared" si="426"/>
        <v>IC1PRINCIPALA1</v>
      </c>
      <c r="AR703" s="792" t="str" cm="1">
        <f t="array" ref="AR703">IF(AQ703="","",IF(SUMPRODUCT((AQ703=$AQ$6:$AQ$1560)*(AH703=$AH$6:$AH$1560)*(AN703=$AN$6:$AN$1560)*(AO703=$AO$6:$AO$1560)*(ROW($AQ$6:$AQ$1560)&lt;&gt;ROW(AQ703))*((R703=0)*($R$6:$R$1560&gt;0)+(R703&gt;0)*($R$6:$R$1560=0)))&gt;0,"SALONES UNIDOS",IF(SUMPRODUCT((AQ703=$AQ$6:$AQ$1560)*(AH703=$AH$6:$AH$1560)*((AN703&lt;$AO$6:$AO$1560)*(AO703&gt;$AN$6:$AN$1560))*(ROW($AQ$6:$AQ$1560)&lt;&gt;ROW(AQ703)))&gt;0,"CRUZADO","Sin cruce")))</f>
        <v>Sin cruce</v>
      </c>
    </row>
    <row r="704" spans="3:44" s="8" customFormat="1" ht="18.75" customHeight="1">
      <c r="C704" s="11" t="s">
        <v>1081</v>
      </c>
      <c r="D704" s="194" t="s">
        <v>1329</v>
      </c>
      <c r="E704" s="194">
        <v>20261</v>
      </c>
      <c r="F704" s="11" t="s">
        <v>23</v>
      </c>
      <c r="G704" s="11" t="s">
        <v>20</v>
      </c>
      <c r="H704" s="11" t="s">
        <v>54</v>
      </c>
      <c r="I704" s="11">
        <v>1</v>
      </c>
      <c r="J704" s="11" t="s">
        <v>1343</v>
      </c>
      <c r="K704" s="803" t="s">
        <v>1340</v>
      </c>
      <c r="L704" s="35" t="s">
        <v>1341</v>
      </c>
      <c r="M704" s="31" t="s">
        <v>1101</v>
      </c>
      <c r="N704" s="31" t="s">
        <v>1086</v>
      </c>
      <c r="O704" s="11" t="s">
        <v>731</v>
      </c>
      <c r="P704" s="31">
        <v>0</v>
      </c>
      <c r="Q704" s="31">
        <v>4</v>
      </c>
      <c r="R704" s="262">
        <v>4</v>
      </c>
      <c r="S704" s="31">
        <v>3</v>
      </c>
      <c r="T704" s="808"/>
      <c r="U704" s="31">
        <v>20</v>
      </c>
      <c r="V704" s="31">
        <f>IF(W704="","",IFERROR(INDEX(Docentes!C:C,MATCH(W704,Docentes!D:D,0)),"NUEVO"))</f>
        <v>21863247</v>
      </c>
      <c r="W704" s="793" t="s">
        <v>275</v>
      </c>
      <c r="X704" s="809" t="s">
        <v>168</v>
      </c>
      <c r="Y704" s="31" t="s">
        <v>1182</v>
      </c>
      <c r="Z704" s="31" t="s">
        <v>1089</v>
      </c>
      <c r="AA704" s="31"/>
      <c r="AB704" s="31"/>
      <c r="AC704" s="31"/>
      <c r="AD704" s="31" t="s">
        <v>1632</v>
      </c>
      <c r="AE704" s="31">
        <v>24</v>
      </c>
      <c r="AF704" s="31" t="s">
        <v>1182</v>
      </c>
      <c r="AG704" s="31" t="str">
        <f t="shared" si="442"/>
        <v>P</v>
      </c>
      <c r="AH704" s="31">
        <v>3</v>
      </c>
      <c r="AI704" s="31">
        <v>11</v>
      </c>
      <c r="AJ704" s="31">
        <v>50</v>
      </c>
      <c r="AK704" s="31">
        <v>15</v>
      </c>
      <c r="AL704" s="31">
        <v>10</v>
      </c>
      <c r="AM704" s="31">
        <f t="shared" si="407"/>
        <v>4</v>
      </c>
      <c r="AN704" s="792">
        <f t="shared" si="408"/>
        <v>0.49305555555555552</v>
      </c>
      <c r="AO704" s="792">
        <f t="shared" si="409"/>
        <v>0.63194444444444442</v>
      </c>
      <c r="AP704" s="31" t="str" cm="1">
        <f t="array" ref="AP704">IF(W704="","",IF(SUMPRODUCT((W704=$W$6:$W$1560)*(AH704=$AH$6:$AH$1560)*(AN704=$AN$6:$AN$1560)*(AO704=$AO$6:$AO$1560)*(ROW($W$6:$W$1560)&lt;&gt;ROW(W704))*((R704=0)*($R$6:$R$1560&gt;0)+(R704&gt;0)*($R$6:$R$1560=0)))&gt;0,"SALONES UNIDOS",IF(SUMPRODUCT((W704=$W$6:$W$1560)*(AH704=$AH$6:$AH$1560)*((AN704&lt;$AO$6:$AO$1560)*(AO704&gt;$AN$6:$AN$1560))*(ROW($W$6:$W$1560)&lt;&gt;ROW(W704)))&gt;0,"CRUZADO","Sin cruce")))</f>
        <v>Sin cruce</v>
      </c>
      <c r="AQ704" s="792" t="str">
        <f t="shared" si="426"/>
        <v>IC1PRINCIPALA2</v>
      </c>
      <c r="AR704" s="792" t="str" cm="1">
        <f t="array" ref="AR704">IF(AQ704="","",IF(SUMPRODUCT((AQ704=$AQ$6:$AQ$1560)*(AH704=$AH$6:$AH$1560)*(AN704=$AN$6:$AN$1560)*(AO704=$AO$6:$AO$1560)*(ROW($AQ$6:$AQ$1560)&lt;&gt;ROW(AQ704))*((R704=0)*($R$6:$R$1560&gt;0)+(R704&gt;0)*($R$6:$R$1560=0)))&gt;0,"SALONES UNIDOS",IF(SUMPRODUCT((AQ704=$AQ$6:$AQ$1560)*(AH704=$AH$6:$AH$1560)*((AN704&lt;$AO$6:$AO$1560)*(AO704&gt;$AN$6:$AN$1560))*(ROW($AQ$6:$AQ$1560)&lt;&gt;ROW(AQ704)))&gt;0,"CRUZADO","Sin cruce")))</f>
        <v>Sin cruce</v>
      </c>
    </row>
    <row r="705" spans="3:44" s="8" customFormat="1" ht="18.75" customHeight="1">
      <c r="C705" s="11" t="s">
        <v>1081</v>
      </c>
      <c r="D705" s="194" t="s">
        <v>1329</v>
      </c>
      <c r="E705" s="194">
        <v>20261</v>
      </c>
      <c r="F705" s="11" t="s">
        <v>23</v>
      </c>
      <c r="G705" s="11" t="s">
        <v>20</v>
      </c>
      <c r="H705" s="11" t="s">
        <v>54</v>
      </c>
      <c r="I705" s="11">
        <v>1</v>
      </c>
      <c r="J705" s="11" t="s">
        <v>26</v>
      </c>
      <c r="K705" s="803" t="s">
        <v>1330</v>
      </c>
      <c r="L705" s="35" t="s">
        <v>1331</v>
      </c>
      <c r="M705" s="31" t="s">
        <v>1127</v>
      </c>
      <c r="N705" s="31" t="s">
        <v>1086</v>
      </c>
      <c r="O705" s="11" t="s">
        <v>731</v>
      </c>
      <c r="P705" s="31">
        <v>3</v>
      </c>
      <c r="Q705" s="31">
        <v>2</v>
      </c>
      <c r="R705" s="262">
        <v>5</v>
      </c>
      <c r="S705" s="31">
        <v>4</v>
      </c>
      <c r="T705" s="181"/>
      <c r="U705" s="31">
        <v>40</v>
      </c>
      <c r="V705" s="31">
        <f>IF(W705="","",IFERROR(INDEX(Docentes!C:C,MATCH(W705,Docentes!D:D,0)),"NUEVO"))</f>
        <v>15421219</v>
      </c>
      <c r="W705" s="9" t="s">
        <v>248</v>
      </c>
      <c r="X705" s="809" t="s">
        <v>168</v>
      </c>
      <c r="Y705" s="31" t="s">
        <v>1182</v>
      </c>
      <c r="Z705" s="31" t="s">
        <v>1089</v>
      </c>
      <c r="AA705" s="31" t="s">
        <v>41</v>
      </c>
      <c r="AB705" s="31" t="s">
        <v>1633</v>
      </c>
      <c r="AC705" s="31">
        <v>48</v>
      </c>
      <c r="AD705" s="31"/>
      <c r="AE705" s="31"/>
      <c r="AF705" s="31" t="s">
        <v>1182</v>
      </c>
      <c r="AG705" s="31" t="str">
        <f t="shared" si="442"/>
        <v>TP</v>
      </c>
      <c r="AH705" s="31">
        <v>5</v>
      </c>
      <c r="AI705" s="31">
        <v>7</v>
      </c>
      <c r="AJ705" s="31">
        <v>40</v>
      </c>
      <c r="AK705" s="31">
        <v>11</v>
      </c>
      <c r="AL705" s="31">
        <v>50</v>
      </c>
      <c r="AM705" s="31">
        <f t="shared" si="407"/>
        <v>4.9999999999999982</v>
      </c>
      <c r="AN705" s="792">
        <f t="shared" si="408"/>
        <v>0.31944444444444448</v>
      </c>
      <c r="AO705" s="792">
        <f t="shared" si="409"/>
        <v>0.49305555555555552</v>
      </c>
      <c r="AP705" s="31" t="str" cm="1">
        <f t="array" ref="AP705">IF(W705="","",IF(SUMPRODUCT((W705=$W$6:$W$1560)*(AH705=$AH$6:$AH$1560)*(AN705=$AN$6:$AN$1560)*(AO705=$AO$6:$AO$1560)*(ROW($W$6:$W$1560)&lt;&gt;ROW(W705))*((R705=0)*($R$6:$R$1560&gt;0)+(R705&gt;0)*($R$6:$R$1560=0)))&gt;0,"SALONES UNIDOS",IF(SUMPRODUCT((W705=$W$6:$W$1560)*(AH705=$AH$6:$AH$1560)*((AN705&lt;$AO$6:$AO$1560)*(AO705&gt;$AN$6:$AN$1560))*(ROW($W$6:$W$1560)&lt;&gt;ROW(W705)))&gt;0,"CRUZADO","Sin cruce")))</f>
        <v>Sin cruce</v>
      </c>
      <c r="AQ705" s="792" t="str">
        <f t="shared" si="426"/>
        <v>IC1PRINCIPALB</v>
      </c>
      <c r="AR705" s="792" t="str" cm="1">
        <f t="array" ref="AR705">IF(AQ705="","",IF(SUMPRODUCT((AQ705=$AQ$6:$AQ$1560)*(AH705=$AH$6:$AH$1560)*(AN705=$AN$6:$AN$1560)*(AO705=$AO$6:$AO$1560)*(ROW($AQ$6:$AQ$1560)&lt;&gt;ROW(AQ705))*((R705=0)*($R$6:$R$1560&gt;0)+(R705&gt;0)*($R$6:$R$1560=0)))&gt;0,"SALONES UNIDOS",IF(SUMPRODUCT((AQ705=$AQ$6:$AQ$1560)*(AH705=$AH$6:$AH$1560)*((AN705&lt;$AO$6:$AO$1560)*(AO705&gt;$AN$6:$AN$1560))*(ROW($AQ$6:$AQ$1560)&lt;&gt;ROW(AQ705)))&gt;0,"CRUZADO","Sin cruce")))</f>
        <v>Sin cruce</v>
      </c>
    </row>
    <row r="706" spans="3:44" s="8" customFormat="1" ht="18.75" customHeight="1">
      <c r="C706" s="11" t="s">
        <v>1081</v>
      </c>
      <c r="D706" s="194" t="s">
        <v>1329</v>
      </c>
      <c r="E706" s="194">
        <v>20261</v>
      </c>
      <c r="F706" s="11" t="s">
        <v>23</v>
      </c>
      <c r="G706" s="11" t="s">
        <v>20</v>
      </c>
      <c r="H706" s="11" t="s">
        <v>54</v>
      </c>
      <c r="I706" s="11">
        <v>1</v>
      </c>
      <c r="J706" s="11" t="s">
        <v>26</v>
      </c>
      <c r="K706" s="803" t="s">
        <v>1333</v>
      </c>
      <c r="L706" s="35" t="s">
        <v>1188</v>
      </c>
      <c r="M706" s="31" t="s">
        <v>1127</v>
      </c>
      <c r="N706" s="31" t="s">
        <v>1086</v>
      </c>
      <c r="O706" s="11" t="s">
        <v>769</v>
      </c>
      <c r="P706" s="31">
        <v>3</v>
      </c>
      <c r="Q706" s="31">
        <v>2</v>
      </c>
      <c r="R706" s="262">
        <v>5</v>
      </c>
      <c r="S706" s="31">
        <v>4</v>
      </c>
      <c r="T706" s="181"/>
      <c r="U706" s="31">
        <v>40</v>
      </c>
      <c r="V706" s="31">
        <f>IF(W706="","",IFERROR(INDEX(Docentes!C:C,MATCH(W706,Docentes!D:D,0)),"NUEVO"))</f>
        <v>80063288</v>
      </c>
      <c r="W706" s="345" t="s">
        <v>533</v>
      </c>
      <c r="X706" s="793" t="s">
        <v>167</v>
      </c>
      <c r="Y706" s="31" t="s">
        <v>1182</v>
      </c>
      <c r="Z706" s="31" t="s">
        <v>1089</v>
      </c>
      <c r="AA706" s="31"/>
      <c r="AB706" s="31" t="s">
        <v>1092</v>
      </c>
      <c r="AC706" s="31"/>
      <c r="AD706" s="31"/>
      <c r="AE706" s="31"/>
      <c r="AF706" s="31" t="s">
        <v>1182</v>
      </c>
      <c r="AG706" s="31" t="str">
        <f t="shared" si="442"/>
        <v>TP</v>
      </c>
      <c r="AH706" s="31">
        <v>3</v>
      </c>
      <c r="AI706" s="31">
        <v>7</v>
      </c>
      <c r="AJ706" s="31">
        <v>40</v>
      </c>
      <c r="AK706" s="31">
        <v>11</v>
      </c>
      <c r="AL706" s="31">
        <v>50</v>
      </c>
      <c r="AM706" s="31">
        <f t="shared" si="407"/>
        <v>4.9999999999999982</v>
      </c>
      <c r="AN706" s="792">
        <f t="shared" si="408"/>
        <v>0.31944444444444448</v>
      </c>
      <c r="AO706" s="792">
        <f t="shared" si="409"/>
        <v>0.49305555555555552</v>
      </c>
      <c r="AP706" s="31" t="str" cm="1">
        <f t="array" ref="AP706">IF(W706="","",IF(SUMPRODUCT((W706=$W$6:$W$1560)*(AH706=$AH$6:$AH$1560)*(AN706=$AN$6:$AN$1560)*(AO706=$AO$6:$AO$1560)*(ROW($W$6:$W$1560)&lt;&gt;ROW(W706))*((R706=0)*($R$6:$R$1560&gt;0)+(R706&gt;0)*($R$6:$R$1560=0)))&gt;0,"SALONES UNIDOS",IF(SUMPRODUCT((W706=$W$6:$W$1560)*(AH706=$AH$6:$AH$1560)*((AN706&lt;$AO$6:$AO$1560)*(AO706&gt;$AN$6:$AN$1560))*(ROW($W$6:$W$1560)&lt;&gt;ROW(W706)))&gt;0,"CRUZADO","Sin cruce")))</f>
        <v>Sin cruce</v>
      </c>
      <c r="AQ706" s="792" t="str">
        <f t="shared" si="426"/>
        <v>IC1PRINCIPALB</v>
      </c>
      <c r="AR706" s="792" t="str" cm="1">
        <f t="array" ref="AR706">IF(AQ706="","",IF(SUMPRODUCT((AQ706=$AQ$6:$AQ$1560)*(AH706=$AH$6:$AH$1560)*(AN706=$AN$6:$AN$1560)*(AO706=$AO$6:$AO$1560)*(ROW($AQ$6:$AQ$1560)&lt;&gt;ROW(AQ706))*((R706=0)*($R$6:$R$1560&gt;0)+(R706&gt;0)*($R$6:$R$1560=0)))&gt;0,"SALONES UNIDOS",IF(SUMPRODUCT((AQ706=$AQ$6:$AQ$1560)*(AH706=$AH$6:$AH$1560)*((AN706&lt;$AO$6:$AO$1560)*(AO706&gt;$AN$6:$AN$1560))*(ROW($AQ$6:$AQ$1560)&lt;&gt;ROW(AQ706)))&gt;0,"CRUZADO","Sin cruce")))</f>
        <v>Sin cruce</v>
      </c>
    </row>
    <row r="707" spans="3:44" s="8" customFormat="1" ht="18.75" customHeight="1">
      <c r="C707" s="11" t="s">
        <v>1081</v>
      </c>
      <c r="D707" s="194" t="s">
        <v>1329</v>
      </c>
      <c r="E707" s="194">
        <v>20261</v>
      </c>
      <c r="F707" s="11" t="s">
        <v>23</v>
      </c>
      <c r="G707" s="11" t="s">
        <v>20</v>
      </c>
      <c r="H707" s="11" t="s">
        <v>54</v>
      </c>
      <c r="I707" s="11">
        <v>1</v>
      </c>
      <c r="J707" s="11" t="s">
        <v>26</v>
      </c>
      <c r="K707" s="803" t="s">
        <v>1334</v>
      </c>
      <c r="L707" s="35" t="s">
        <v>1335</v>
      </c>
      <c r="M707" s="31" t="s">
        <v>1127</v>
      </c>
      <c r="N707" s="31" t="s">
        <v>1086</v>
      </c>
      <c r="O707" s="11" t="s">
        <v>769</v>
      </c>
      <c r="P707" s="31">
        <v>2</v>
      </c>
      <c r="Q707" s="31">
        <v>0</v>
      </c>
      <c r="R707" s="262">
        <v>2</v>
      </c>
      <c r="S707" s="31">
        <v>3</v>
      </c>
      <c r="T707" s="181"/>
      <c r="U707" s="31">
        <v>40</v>
      </c>
      <c r="V707" s="31">
        <f>IF(W707="","",IFERROR(INDEX(Docentes!C:C,MATCH(W707,Docentes!D:D,0)),"NUEVO"))</f>
        <v>76129345</v>
      </c>
      <c r="W707" s="793" t="s">
        <v>980</v>
      </c>
      <c r="X707" s="793" t="s">
        <v>167</v>
      </c>
      <c r="Y707" s="31" t="s">
        <v>1182</v>
      </c>
      <c r="Z707" s="31" t="s">
        <v>1089</v>
      </c>
      <c r="AA707" s="31"/>
      <c r="AB707" s="31" t="s">
        <v>1092</v>
      </c>
      <c r="AC707" s="31"/>
      <c r="AD707" s="31"/>
      <c r="AE707" s="31"/>
      <c r="AF707" s="31" t="s">
        <v>1182</v>
      </c>
      <c r="AG707" s="31" t="str">
        <f t="shared" si="442"/>
        <v>T</v>
      </c>
      <c r="AH707" s="31">
        <v>3</v>
      </c>
      <c r="AI707" s="31">
        <v>11</v>
      </c>
      <c r="AJ707" s="31">
        <v>50</v>
      </c>
      <c r="AK707" s="31">
        <v>13</v>
      </c>
      <c r="AL707" s="31">
        <v>30</v>
      </c>
      <c r="AM707" s="31">
        <f t="shared" si="407"/>
        <v>2.0000000000000009</v>
      </c>
      <c r="AN707" s="792">
        <f t="shared" si="408"/>
        <v>0.49305555555555552</v>
      </c>
      <c r="AO707" s="792">
        <f t="shared" si="409"/>
        <v>0.5625</v>
      </c>
      <c r="AP707" s="31" t="str" cm="1">
        <f t="array" ref="AP707">IF(W707="","",IF(SUMPRODUCT((W707=$W$6:$W$1560)*(AH707=$AH$6:$AH$1560)*(AN707=$AN$6:$AN$1560)*(AO707=$AO$6:$AO$1560)*(ROW($W$6:$W$1560)&lt;&gt;ROW(W707))*((R707=0)*($R$6:$R$1560&gt;0)+(R707&gt;0)*($R$6:$R$1560=0)))&gt;0,"SALONES UNIDOS",IF(SUMPRODUCT((W707=$W$6:$W$1560)*(AH707=$AH$6:$AH$1560)*((AN707&lt;$AO$6:$AO$1560)*(AO707&gt;$AN$6:$AN$1560))*(ROW($W$6:$W$1560)&lt;&gt;ROW(W707)))&gt;0,"CRUZADO","Sin cruce")))</f>
        <v>Sin cruce</v>
      </c>
      <c r="AQ707" s="792" t="str">
        <f t="shared" si="426"/>
        <v>IC1PRINCIPALB</v>
      </c>
      <c r="AR707" s="792" t="str" cm="1">
        <f t="array" ref="AR707">IF(AQ707="","",IF(SUMPRODUCT((AQ707=$AQ$6:$AQ$1560)*(AH707=$AH$6:$AH$1560)*(AN707=$AN$6:$AN$1560)*(AO707=$AO$6:$AO$1560)*(ROW($AQ$6:$AQ$1560)&lt;&gt;ROW(AQ707))*((R707=0)*($R$6:$R$1560&gt;0)+(R707&gt;0)*($R$6:$R$1560=0)))&gt;0,"SALONES UNIDOS",IF(SUMPRODUCT((AQ707=$AQ$6:$AQ$1560)*(AH707=$AH$6:$AH$1560)*((AN707&lt;$AO$6:$AO$1560)*(AO707&gt;$AN$6:$AN$1560))*(ROW($AQ$6:$AQ$1560)&lt;&gt;ROW(AQ707)))&gt;0,"CRUZADO","Sin cruce")))</f>
        <v>Sin cruce</v>
      </c>
    </row>
    <row r="708" spans="3:44" s="8" customFormat="1" ht="18.75" customHeight="1">
      <c r="C708" s="11" t="s">
        <v>1081</v>
      </c>
      <c r="D708" s="194" t="s">
        <v>1329</v>
      </c>
      <c r="E708" s="194">
        <v>20261</v>
      </c>
      <c r="F708" s="11" t="s">
        <v>23</v>
      </c>
      <c r="G708" s="11" t="s">
        <v>20</v>
      </c>
      <c r="H708" s="11" t="s">
        <v>54</v>
      </c>
      <c r="I708" s="11">
        <v>1</v>
      </c>
      <c r="J708" s="11" t="s">
        <v>26</v>
      </c>
      <c r="K708" s="803" t="s">
        <v>1334</v>
      </c>
      <c r="L708" s="35" t="s">
        <v>1335</v>
      </c>
      <c r="M708" s="31" t="s">
        <v>1127</v>
      </c>
      <c r="N708" s="31" t="s">
        <v>1086</v>
      </c>
      <c r="O708" s="11" t="s">
        <v>769</v>
      </c>
      <c r="P708" s="31">
        <v>0</v>
      </c>
      <c r="Q708" s="31">
        <v>2</v>
      </c>
      <c r="R708" s="262">
        <v>2</v>
      </c>
      <c r="S708" s="31">
        <v>3</v>
      </c>
      <c r="T708" s="181"/>
      <c r="U708" s="31">
        <v>40</v>
      </c>
      <c r="V708" s="31">
        <f>IF(W708="","",IFERROR(INDEX(Docentes!C:C,MATCH(W708,Docentes!D:D,0)),"NUEVO"))</f>
        <v>76129345</v>
      </c>
      <c r="W708" s="793" t="s">
        <v>980</v>
      </c>
      <c r="X708" s="793" t="s">
        <v>167</v>
      </c>
      <c r="Y708" s="31" t="s">
        <v>1182</v>
      </c>
      <c r="Z708" s="31" t="s">
        <v>1089</v>
      </c>
      <c r="AA708" s="31"/>
      <c r="AB708" s="31" t="s">
        <v>1092</v>
      </c>
      <c r="AC708" s="31"/>
      <c r="AD708" s="31"/>
      <c r="AE708" s="31"/>
      <c r="AF708" s="31" t="s">
        <v>1182</v>
      </c>
      <c r="AG708" s="31" t="str">
        <f t="shared" si="442"/>
        <v>P</v>
      </c>
      <c r="AH708" s="31">
        <v>4</v>
      </c>
      <c r="AI708" s="31">
        <v>12</v>
      </c>
      <c r="AJ708" s="31">
        <v>40</v>
      </c>
      <c r="AK708" s="31">
        <v>14</v>
      </c>
      <c r="AL708" s="31">
        <v>20</v>
      </c>
      <c r="AM708" s="31">
        <f t="shared" si="407"/>
        <v>1.9999999999999993</v>
      </c>
      <c r="AN708" s="792">
        <f t="shared" si="408"/>
        <v>0.52777777777777779</v>
      </c>
      <c r="AO708" s="792">
        <f t="shared" si="409"/>
        <v>0.59722222222222221</v>
      </c>
      <c r="AP708" s="31" t="str" cm="1">
        <f t="array" ref="AP708">IF(W708="","",IF(SUMPRODUCT((W708=$W$6:$W$1560)*(AH708=$AH$6:$AH$1560)*(AN708=$AN$6:$AN$1560)*(AO708=$AO$6:$AO$1560)*(ROW($W$6:$W$1560)&lt;&gt;ROW(W708))*((R708=0)*($R$6:$R$1560&gt;0)+(R708&gt;0)*($R$6:$R$1560=0)))&gt;0,"SALONES UNIDOS",IF(SUMPRODUCT((W708=$W$6:$W$1560)*(AH708=$AH$6:$AH$1560)*((AN708&lt;$AO$6:$AO$1560)*(AO708&gt;$AN$6:$AN$1560))*(ROW($W$6:$W$1560)&lt;&gt;ROW(W708)))&gt;0,"CRUZADO","Sin cruce")))</f>
        <v>Sin cruce</v>
      </c>
      <c r="AQ708" s="792" t="str">
        <f t="shared" si="426"/>
        <v>IC1PRINCIPALB</v>
      </c>
      <c r="AR708" s="792" t="str" cm="1">
        <f t="array" ref="AR708">IF(AQ708="","",IF(SUMPRODUCT((AQ708=$AQ$6:$AQ$1560)*(AH708=$AH$6:$AH$1560)*(AN708=$AN$6:$AN$1560)*(AO708=$AO$6:$AO$1560)*(ROW($AQ$6:$AQ$1560)&lt;&gt;ROW(AQ708))*((R708=0)*($R$6:$R$1560&gt;0)+(R708&gt;0)*($R$6:$R$1560=0)))&gt;0,"SALONES UNIDOS",IF(SUMPRODUCT((AQ708=$AQ$6:$AQ$1560)*(AH708=$AH$6:$AH$1560)*((AN708&lt;$AO$6:$AO$1560)*(AO708&gt;$AN$6:$AN$1560))*(ROW($AQ$6:$AQ$1560)&lt;&gt;ROW(AQ708)))&gt;0,"CRUZADO","Sin cruce")))</f>
        <v>Sin cruce</v>
      </c>
    </row>
    <row r="709" spans="3:44" s="8" customFormat="1" ht="18.75" customHeight="1">
      <c r="C709" s="11" t="s">
        <v>1081</v>
      </c>
      <c r="D709" s="194" t="s">
        <v>1329</v>
      </c>
      <c r="E709" s="194">
        <v>20261</v>
      </c>
      <c r="F709" s="11" t="s">
        <v>23</v>
      </c>
      <c r="G709" s="11" t="s">
        <v>20</v>
      </c>
      <c r="H709" s="11" t="s">
        <v>54</v>
      </c>
      <c r="I709" s="11">
        <v>1</v>
      </c>
      <c r="J709" s="11" t="s">
        <v>26</v>
      </c>
      <c r="K709" s="803" t="s">
        <v>1336</v>
      </c>
      <c r="L709" s="35" t="s">
        <v>1337</v>
      </c>
      <c r="M709" s="31" t="s">
        <v>1127</v>
      </c>
      <c r="N709" s="31" t="s">
        <v>1086</v>
      </c>
      <c r="O709" s="11" t="s">
        <v>731</v>
      </c>
      <c r="P709" s="31">
        <v>3</v>
      </c>
      <c r="Q709" s="31">
        <v>2</v>
      </c>
      <c r="R709" s="262">
        <v>5</v>
      </c>
      <c r="S709" s="31">
        <v>4</v>
      </c>
      <c r="T709" s="181"/>
      <c r="U709" s="31">
        <v>40</v>
      </c>
      <c r="V709" s="31">
        <f>IF(W709="","",IFERROR(INDEX(Docentes!C:C,MATCH(W709,Docentes!D:D,0)),"NUEVO"))</f>
        <v>21880139</v>
      </c>
      <c r="W709" s="793" t="s">
        <v>606</v>
      </c>
      <c r="X709" s="793" t="s">
        <v>168</v>
      </c>
      <c r="Y709" s="31" t="s">
        <v>1182</v>
      </c>
      <c r="Z709" s="31" t="s">
        <v>1089</v>
      </c>
      <c r="AA709" s="31" t="s">
        <v>41</v>
      </c>
      <c r="AB709" s="31" t="s">
        <v>1633</v>
      </c>
      <c r="AC709" s="31">
        <v>48</v>
      </c>
      <c r="AD709" s="31"/>
      <c r="AE709" s="31"/>
      <c r="AF709" s="31" t="s">
        <v>1182</v>
      </c>
      <c r="AG709" s="31" t="str">
        <f t="shared" si="442"/>
        <v>TP</v>
      </c>
      <c r="AH709" s="31">
        <v>4</v>
      </c>
      <c r="AI709" s="31">
        <v>8</v>
      </c>
      <c r="AJ709" s="31">
        <v>30</v>
      </c>
      <c r="AK709" s="31">
        <v>12</v>
      </c>
      <c r="AL709" s="31">
        <v>40</v>
      </c>
      <c r="AM709" s="31">
        <f t="shared" si="407"/>
        <v>5.0000000000000009</v>
      </c>
      <c r="AN709" s="792">
        <f t="shared" si="408"/>
        <v>0.35416666666666663</v>
      </c>
      <c r="AO709" s="792">
        <f t="shared" si="409"/>
        <v>0.52777777777777779</v>
      </c>
      <c r="AP709" s="31" t="str" cm="1">
        <f t="array" ref="AP709">IF(W709="","",IF(SUMPRODUCT((W709=$W$6:$W$1560)*(AH709=$AH$6:$AH$1560)*(AN709=$AN$6:$AN$1560)*(AO709=$AO$6:$AO$1560)*(ROW($W$6:$W$1560)&lt;&gt;ROW(W709))*((R709=0)*($R$6:$R$1560&gt;0)+(R709&gt;0)*($R$6:$R$1560=0)))&gt;0,"SALONES UNIDOS",IF(SUMPRODUCT((W709=$W$6:$W$1560)*(AH709=$AH$6:$AH$1560)*((AN709&lt;$AO$6:$AO$1560)*(AO709&gt;$AN$6:$AN$1560))*(ROW($W$6:$W$1560)&lt;&gt;ROW(W709)))&gt;0,"CRUZADO","Sin cruce")))</f>
        <v>Sin cruce</v>
      </c>
      <c r="AQ709" s="792" t="str">
        <f t="shared" si="426"/>
        <v>IC1PRINCIPALB</v>
      </c>
      <c r="AR709" s="792" t="str" cm="1">
        <f t="array" ref="AR709">IF(AQ709="","",IF(SUMPRODUCT((AQ709=$AQ$6:$AQ$1560)*(AH709=$AH$6:$AH$1560)*(AN709=$AN$6:$AN$1560)*(AO709=$AO$6:$AO$1560)*(ROW($AQ$6:$AQ$1560)&lt;&gt;ROW(AQ709))*((R709=0)*($R$6:$R$1560&gt;0)+(R709&gt;0)*($R$6:$R$1560=0)))&gt;0,"SALONES UNIDOS",IF(SUMPRODUCT((AQ709=$AQ$6:$AQ$1560)*(AH709=$AH$6:$AH$1560)*((AN709&lt;$AO$6:$AO$1560)*(AO709&gt;$AN$6:$AN$1560))*(ROW($AQ$6:$AQ$1560)&lt;&gt;ROW(AQ709)))&gt;0,"CRUZADO","Sin cruce")))</f>
        <v>Sin cruce</v>
      </c>
    </row>
    <row r="710" spans="3:44" s="8" customFormat="1" ht="18.75" customHeight="1">
      <c r="C710" s="11" t="s">
        <v>1081</v>
      </c>
      <c r="D710" s="194" t="s">
        <v>1329</v>
      </c>
      <c r="E710" s="194">
        <v>20261</v>
      </c>
      <c r="F710" s="11" t="s">
        <v>23</v>
      </c>
      <c r="G710" s="11" t="s">
        <v>20</v>
      </c>
      <c r="H710" s="11" t="s">
        <v>54</v>
      </c>
      <c r="I710" s="11">
        <v>1</v>
      </c>
      <c r="J710" s="11" t="s">
        <v>26</v>
      </c>
      <c r="K710" s="803" t="s">
        <v>1338</v>
      </c>
      <c r="L710" s="35" t="s">
        <v>1339</v>
      </c>
      <c r="M710" s="31" t="s">
        <v>1101</v>
      </c>
      <c r="N710" s="31" t="s">
        <v>1086</v>
      </c>
      <c r="O710" s="11" t="s">
        <v>731</v>
      </c>
      <c r="P710" s="31">
        <v>2</v>
      </c>
      <c r="Q710" s="31">
        <v>2</v>
      </c>
      <c r="R710" s="262">
        <v>4</v>
      </c>
      <c r="S710" s="31">
        <v>3</v>
      </c>
      <c r="T710" s="181"/>
      <c r="U710" s="31">
        <v>40</v>
      </c>
      <c r="V710" s="31">
        <f>IF(W710="","",IFERROR(INDEX(Docentes!C:C,MATCH(W710,Docentes!D:D,0)),"NUEVO"))</f>
        <v>18071852</v>
      </c>
      <c r="W710" s="793" t="s">
        <v>1003</v>
      </c>
      <c r="X710" s="793" t="s">
        <v>168</v>
      </c>
      <c r="Y710" s="31" t="s">
        <v>1182</v>
      </c>
      <c r="Z710" s="31" t="s">
        <v>1089</v>
      </c>
      <c r="AA710" s="31" t="s">
        <v>41</v>
      </c>
      <c r="AB710" s="31" t="s">
        <v>1633</v>
      </c>
      <c r="AC710" s="31">
        <v>48</v>
      </c>
      <c r="AD710" s="31"/>
      <c r="AE710" s="31"/>
      <c r="AF710" s="31" t="s">
        <v>1182</v>
      </c>
      <c r="AG710" s="31" t="str">
        <f t="shared" si="442"/>
        <v>TP</v>
      </c>
      <c r="AH710" s="31">
        <v>1</v>
      </c>
      <c r="AI710" s="31">
        <v>11</v>
      </c>
      <c r="AJ710" s="31">
        <v>50</v>
      </c>
      <c r="AK710" s="31">
        <v>15</v>
      </c>
      <c r="AL710" s="31">
        <v>10</v>
      </c>
      <c r="AM710" s="31">
        <f t="shared" si="407"/>
        <v>4</v>
      </c>
      <c r="AN710" s="792">
        <f t="shared" si="408"/>
        <v>0.49305555555555552</v>
      </c>
      <c r="AO710" s="792">
        <f t="shared" si="409"/>
        <v>0.63194444444444442</v>
      </c>
      <c r="AP710" s="31" t="str" cm="1">
        <f t="array" ref="AP710">IF(W710="","",IF(SUMPRODUCT((W710=$W$6:$W$1560)*(AH710=$AH$6:$AH$1560)*(AN710=$AN$6:$AN$1560)*(AO710=$AO$6:$AO$1560)*(ROW($W$6:$W$1560)&lt;&gt;ROW(W710))*((R710=0)*($R$6:$R$1560&gt;0)+(R710&gt;0)*($R$6:$R$1560=0)))&gt;0,"SALONES UNIDOS",IF(SUMPRODUCT((W710=$W$6:$W$1560)*(AH710=$AH$6:$AH$1560)*((AN710&lt;$AO$6:$AO$1560)*(AO710&gt;$AN$6:$AN$1560))*(ROW($W$6:$W$1560)&lt;&gt;ROW(W710)))&gt;0,"CRUZADO","Sin cruce")))</f>
        <v>Sin cruce</v>
      </c>
      <c r="AQ710" s="792" t="str">
        <f t="shared" si="426"/>
        <v>IC1PRINCIPALB</v>
      </c>
      <c r="AR710" s="792" t="str" cm="1">
        <f t="array" ref="AR710">IF(AQ710="","",IF(SUMPRODUCT((AQ710=$AQ$6:$AQ$1560)*(AH710=$AH$6:$AH$1560)*(AN710=$AN$6:$AN$1560)*(AO710=$AO$6:$AO$1560)*(ROW($AQ$6:$AQ$1560)&lt;&gt;ROW(AQ710))*((R710=0)*($R$6:$R$1560&gt;0)+(R710&gt;0)*($R$6:$R$1560=0)))&gt;0,"SALONES UNIDOS",IF(SUMPRODUCT((AQ710=$AQ$6:$AQ$1560)*(AH710=$AH$6:$AH$1560)*((AN710&lt;$AO$6:$AO$1560)*(AO710&gt;$AN$6:$AN$1560))*(ROW($AQ$6:$AQ$1560)&lt;&gt;ROW(AQ710)))&gt;0,"CRUZADO","Sin cruce")))</f>
        <v>Sin cruce</v>
      </c>
    </row>
    <row r="711" spans="3:44" s="8" customFormat="1" ht="18.75" customHeight="1">
      <c r="C711" s="275" t="s">
        <v>1081</v>
      </c>
      <c r="D711" s="879" t="s">
        <v>1329</v>
      </c>
      <c r="E711" s="879">
        <v>20261</v>
      </c>
      <c r="F711" s="275" t="s">
        <v>23</v>
      </c>
      <c r="G711" s="275" t="s">
        <v>20</v>
      </c>
      <c r="H711" s="275" t="s">
        <v>54</v>
      </c>
      <c r="I711" s="275">
        <v>1</v>
      </c>
      <c r="J711" s="275" t="s">
        <v>26</v>
      </c>
      <c r="K711" s="880" t="s">
        <v>1340</v>
      </c>
      <c r="L711" s="881" t="s">
        <v>1341</v>
      </c>
      <c r="M711" s="276" t="s">
        <v>1101</v>
      </c>
      <c r="N711" s="276" t="s">
        <v>1086</v>
      </c>
      <c r="O711" s="275" t="s">
        <v>731</v>
      </c>
      <c r="P711" s="276">
        <v>1</v>
      </c>
      <c r="Q711" s="276">
        <v>0</v>
      </c>
      <c r="R711" s="876">
        <v>1</v>
      </c>
      <c r="S711" s="276">
        <v>3</v>
      </c>
      <c r="T711" s="877"/>
      <c r="U711" s="276">
        <v>40</v>
      </c>
      <c r="V711" s="276">
        <f>IF(W711="","",IFERROR(INDEX(Docentes!C:C,MATCH(W711,Docentes!D:D,0)),"NUEVO"))</f>
        <v>40793210</v>
      </c>
      <c r="W711" s="955" t="s">
        <v>1030</v>
      </c>
      <c r="X711" s="955" t="s">
        <v>168</v>
      </c>
      <c r="Y711" s="275" t="s">
        <v>1182</v>
      </c>
      <c r="Z711" s="276" t="s">
        <v>1089</v>
      </c>
      <c r="AA711" s="276" t="s">
        <v>41</v>
      </c>
      <c r="AB711" s="276" t="s">
        <v>1634</v>
      </c>
      <c r="AC711" s="276">
        <v>48</v>
      </c>
      <c r="AD711" s="276"/>
      <c r="AE711" s="276"/>
      <c r="AF711" s="276" t="s">
        <v>1182</v>
      </c>
      <c r="AG711" s="276" t="str">
        <f t="shared" si="442"/>
        <v>T</v>
      </c>
      <c r="AH711" s="276">
        <v>1</v>
      </c>
      <c r="AI711" s="276">
        <v>7</v>
      </c>
      <c r="AJ711" s="276">
        <v>40</v>
      </c>
      <c r="AK711" s="276">
        <v>8</v>
      </c>
      <c r="AL711" s="276">
        <v>30</v>
      </c>
      <c r="AM711" s="276">
        <f t="shared" si="407"/>
        <v>0.999999999999998</v>
      </c>
      <c r="AN711" s="878">
        <f t="shared" si="408"/>
        <v>0.31944444444444448</v>
      </c>
      <c r="AO711" s="878">
        <f t="shared" si="409"/>
        <v>0.35416666666666663</v>
      </c>
      <c r="AP711" s="276" t="str" cm="1">
        <f t="array" ref="AP711">IF(W711="","",IF(SUMPRODUCT((W711=$W$6:$W$1560)*(AH711=$AH$6:$AH$1560)*(AN711=$AN$6:$AN$1560)*(AO711=$AO$6:$AO$1560)*(ROW($W$6:$W$1560)&lt;&gt;ROW(W711))*((R711=0)*($R$6:$R$1560&gt;0)+(R711&gt;0)*($R$6:$R$1560=0)))&gt;0,"SALONES UNIDOS",IF(SUMPRODUCT((W711=$W$6:$W$1560)*(AH711=$AH$6:$AH$1560)*((AN711&lt;$AO$6:$AO$1560)*(AO711&gt;$AN$6:$AN$1560))*(ROW($W$6:$W$1560)&lt;&gt;ROW(W711)))&gt;0,"CRUZADO","Sin cruce")))</f>
        <v>Sin cruce</v>
      </c>
      <c r="AQ711" s="878" t="str">
        <f t="shared" si="426"/>
        <v>IC1PRINCIPALB</v>
      </c>
      <c r="AR711" s="878" t="str" cm="1">
        <f t="array" ref="AR711">IF(AQ711="","",IF(SUMPRODUCT((AQ711=$AQ$6:$AQ$1560)*(AH711=$AH$6:$AH$1560)*(AN711=$AN$6:$AN$1560)*(AO711=$AO$6:$AO$1560)*(ROW($AQ$6:$AQ$1560)&lt;&gt;ROW(AQ711))*((R711=0)*($R$6:$R$1560&gt;0)+(R711&gt;0)*($R$6:$R$1560=0)))&gt;0,"SALONES UNIDOS",IF(SUMPRODUCT((AQ711=$AQ$6:$AQ$1560)*(AH711=$AH$6:$AH$1560)*((AN711&lt;$AO$6:$AO$1560)*(AO711&gt;$AN$6:$AN$1560))*(ROW($AQ$6:$AQ$1560)&lt;&gt;ROW(AQ711)))&gt;0,"CRUZADO","Sin cruce")))</f>
        <v>Sin cruce</v>
      </c>
    </row>
    <row r="712" spans="3:44" s="8" customFormat="1" ht="18.75" customHeight="1">
      <c r="C712" s="275" t="s">
        <v>1081</v>
      </c>
      <c r="D712" s="879" t="s">
        <v>1329</v>
      </c>
      <c r="E712" s="879">
        <v>20261</v>
      </c>
      <c r="F712" s="275" t="s">
        <v>23</v>
      </c>
      <c r="G712" s="275" t="s">
        <v>20</v>
      </c>
      <c r="H712" s="275" t="s">
        <v>54</v>
      </c>
      <c r="I712" s="275">
        <v>1</v>
      </c>
      <c r="J712" s="275" t="s">
        <v>1475</v>
      </c>
      <c r="K712" s="880" t="s">
        <v>1340</v>
      </c>
      <c r="L712" s="881" t="s">
        <v>1341</v>
      </c>
      <c r="M712" s="276" t="s">
        <v>1101</v>
      </c>
      <c r="N712" s="276" t="s">
        <v>1086</v>
      </c>
      <c r="O712" s="275" t="s">
        <v>731</v>
      </c>
      <c r="P712" s="276">
        <v>0</v>
      </c>
      <c r="Q712" s="276">
        <v>4</v>
      </c>
      <c r="R712" s="876">
        <v>4</v>
      </c>
      <c r="S712" s="276">
        <v>3</v>
      </c>
      <c r="T712" s="877"/>
      <c r="U712" s="276">
        <v>20</v>
      </c>
      <c r="V712" s="276">
        <f>IF(W712="","",IFERROR(INDEX(Docentes!C:C,MATCH(W712,Docentes!D:D,0)),"NUEVO"))</f>
        <v>40793210</v>
      </c>
      <c r="W712" s="955" t="s">
        <v>1030</v>
      </c>
      <c r="X712" s="955" t="s">
        <v>168</v>
      </c>
      <c r="Y712" s="275" t="s">
        <v>1182</v>
      </c>
      <c r="Z712" s="276" t="s">
        <v>1089</v>
      </c>
      <c r="AA712" s="276"/>
      <c r="AB712" s="276"/>
      <c r="AC712" s="276"/>
      <c r="AD712" s="276" t="s">
        <v>1517</v>
      </c>
      <c r="AE712" s="276">
        <v>20</v>
      </c>
      <c r="AF712" s="276" t="s">
        <v>1182</v>
      </c>
      <c r="AG712" s="276" t="str">
        <f t="shared" si="442"/>
        <v>P</v>
      </c>
      <c r="AH712" s="276">
        <v>1</v>
      </c>
      <c r="AI712" s="276">
        <v>8</v>
      </c>
      <c r="AJ712" s="276">
        <v>30</v>
      </c>
      <c r="AK712" s="276">
        <v>11</v>
      </c>
      <c r="AL712" s="276">
        <v>50</v>
      </c>
      <c r="AM712" s="276">
        <f t="shared" si="407"/>
        <v>4</v>
      </c>
      <c r="AN712" s="878">
        <f t="shared" si="408"/>
        <v>0.35416666666666663</v>
      </c>
      <c r="AO712" s="878">
        <f t="shared" si="409"/>
        <v>0.49305555555555552</v>
      </c>
      <c r="AP712" s="276" t="str" cm="1">
        <f t="array" ref="AP712">IF(W712="","",IF(SUMPRODUCT((W712=$W$6:$W$1560)*(AH712=$AH$6:$AH$1560)*(AN712=$AN$6:$AN$1560)*(AO712=$AO$6:$AO$1560)*(ROW($W$6:$W$1560)&lt;&gt;ROW(W712))*((R712=0)*($R$6:$R$1560&gt;0)+(R712&gt;0)*($R$6:$R$1560=0)))&gt;0,"SALONES UNIDOS",IF(SUMPRODUCT((W712=$W$6:$W$1560)*(AH712=$AH$6:$AH$1560)*((AN712&lt;$AO$6:$AO$1560)*(AO712&gt;$AN$6:$AN$1560))*(ROW($W$6:$W$1560)&lt;&gt;ROW(W712)))&gt;0,"CRUZADO","Sin cruce")))</f>
        <v>Sin cruce</v>
      </c>
      <c r="AQ712" s="878" t="str">
        <f t="shared" si="426"/>
        <v>IC1PRINCIPALB1</v>
      </c>
      <c r="AR712" s="878" t="str" cm="1">
        <f t="array" ref="AR712">IF(AQ712="","",IF(SUMPRODUCT((AQ712=$AQ$6:$AQ$1560)*(AH712=$AH$6:$AH$1560)*(AN712=$AN$6:$AN$1560)*(AO712=$AO$6:$AO$1560)*(ROW($AQ$6:$AQ$1560)&lt;&gt;ROW(AQ712))*((R712=0)*($R$6:$R$1560&gt;0)+(R712&gt;0)*($R$6:$R$1560=0)))&gt;0,"SALONES UNIDOS",IF(SUMPRODUCT((AQ712=$AQ$6:$AQ$1560)*(AH712=$AH$6:$AH$1560)*((AN712&lt;$AO$6:$AO$1560)*(AO712&gt;$AN$6:$AN$1560))*(ROW($AQ$6:$AQ$1560)&lt;&gt;ROW(AQ712)))&gt;0,"CRUZADO","Sin cruce")))</f>
        <v>Sin cruce</v>
      </c>
    </row>
    <row r="713" spans="3:44" s="8" customFormat="1" ht="18.75" customHeight="1">
      <c r="C713" s="275" t="s">
        <v>1081</v>
      </c>
      <c r="D713" s="879" t="s">
        <v>1329</v>
      </c>
      <c r="E713" s="879">
        <v>20261</v>
      </c>
      <c r="F713" s="275" t="s">
        <v>23</v>
      </c>
      <c r="G713" s="275" t="s">
        <v>20</v>
      </c>
      <c r="H713" s="275" t="s">
        <v>54</v>
      </c>
      <c r="I713" s="275">
        <v>1</v>
      </c>
      <c r="J713" s="275" t="s">
        <v>1476</v>
      </c>
      <c r="K713" s="880" t="s">
        <v>1340</v>
      </c>
      <c r="L713" s="881" t="s">
        <v>1341</v>
      </c>
      <c r="M713" s="276" t="s">
        <v>1101</v>
      </c>
      <c r="N713" s="276" t="s">
        <v>1086</v>
      </c>
      <c r="O713" s="275" t="s">
        <v>731</v>
      </c>
      <c r="P713" s="276">
        <v>0</v>
      </c>
      <c r="Q713" s="276">
        <v>4</v>
      </c>
      <c r="R713" s="876">
        <v>4</v>
      </c>
      <c r="S713" s="276">
        <v>3</v>
      </c>
      <c r="T713" s="877"/>
      <c r="U713" s="276">
        <v>20</v>
      </c>
      <c r="V713" s="276">
        <f>IF(W713="","",IFERROR(INDEX(Docentes!C:C,MATCH(W713,Docentes!D:D,0)),"NUEVO"))</f>
        <v>40793210</v>
      </c>
      <c r="W713" s="955" t="s">
        <v>1030</v>
      </c>
      <c r="X713" s="955" t="s">
        <v>168</v>
      </c>
      <c r="Y713" s="275" t="s">
        <v>1182</v>
      </c>
      <c r="Z713" s="276" t="s">
        <v>1089</v>
      </c>
      <c r="AA713" s="276"/>
      <c r="AB713" s="276"/>
      <c r="AC713" s="276"/>
      <c r="AD713" s="276" t="s">
        <v>1632</v>
      </c>
      <c r="AE713" s="276">
        <v>24</v>
      </c>
      <c r="AF713" s="276" t="s">
        <v>1182</v>
      </c>
      <c r="AG713" s="276" t="str">
        <f t="shared" si="442"/>
        <v>P</v>
      </c>
      <c r="AH713" s="276">
        <v>2</v>
      </c>
      <c r="AI713" s="276">
        <v>7</v>
      </c>
      <c r="AJ713" s="276">
        <v>40</v>
      </c>
      <c r="AK713" s="276">
        <v>11</v>
      </c>
      <c r="AL713" s="276">
        <v>0</v>
      </c>
      <c r="AM713" s="276">
        <f t="shared" si="407"/>
        <v>3.9999999999999987</v>
      </c>
      <c r="AN713" s="878">
        <f t="shared" si="408"/>
        <v>0.31944444444444448</v>
      </c>
      <c r="AO713" s="878">
        <f t="shared" si="409"/>
        <v>0.45833333333333331</v>
      </c>
      <c r="AP713" s="276" t="str" cm="1">
        <f t="array" ref="AP713">IF(W713="","",IF(SUMPRODUCT((W713=$W$6:$W$1560)*(AH713=$AH$6:$AH$1560)*(AN713=$AN$6:$AN$1560)*(AO713=$AO$6:$AO$1560)*(ROW($W$6:$W$1560)&lt;&gt;ROW(W713))*((R713=0)*($R$6:$R$1560&gt;0)+(R713&gt;0)*($R$6:$R$1560=0)))&gt;0,"SALONES UNIDOS",IF(SUMPRODUCT((W713=$W$6:$W$1560)*(AH713=$AH$6:$AH$1560)*((AN713&lt;$AO$6:$AO$1560)*(AO713&gt;$AN$6:$AN$1560))*(ROW($W$6:$W$1560)&lt;&gt;ROW(W713)))&gt;0,"CRUZADO","Sin cruce")))</f>
        <v>Sin cruce</v>
      </c>
      <c r="AQ713" s="878" t="str">
        <f t="shared" si="426"/>
        <v>IC1PRINCIPALB2</v>
      </c>
      <c r="AR713" s="878" t="str" cm="1">
        <f t="array" ref="AR713">IF(AQ713="","",IF(SUMPRODUCT((AQ713=$AQ$6:$AQ$1560)*(AH713=$AH$6:$AH$1560)*(AN713=$AN$6:$AN$1560)*(AO713=$AO$6:$AO$1560)*(ROW($AQ$6:$AQ$1560)&lt;&gt;ROW(AQ713))*((R713=0)*($R$6:$R$1560&gt;0)+(R713&gt;0)*($R$6:$R$1560=0)))&gt;0,"SALONES UNIDOS",IF(SUMPRODUCT((AQ713=$AQ$6:$AQ$1560)*(AH713=$AH$6:$AH$1560)*((AN713&lt;$AO$6:$AO$1560)*(AO713&gt;$AN$6:$AN$1560))*(ROW($AQ$6:$AQ$1560)&lt;&gt;ROW(AQ713)))&gt;0,"CRUZADO","Sin cruce")))</f>
        <v>Sin cruce</v>
      </c>
    </row>
    <row r="714" spans="3:44" s="8" customFormat="1" ht="18.75" customHeight="1">
      <c r="C714" s="11" t="s">
        <v>1081</v>
      </c>
      <c r="D714" s="194" t="s">
        <v>1329</v>
      </c>
      <c r="E714" s="194">
        <v>20261</v>
      </c>
      <c r="F714" s="11" t="s">
        <v>23</v>
      </c>
      <c r="G714" s="11" t="s">
        <v>20</v>
      </c>
      <c r="H714" s="11" t="s">
        <v>54</v>
      </c>
      <c r="I714" s="11">
        <v>2</v>
      </c>
      <c r="J714" s="11" t="s">
        <v>16</v>
      </c>
      <c r="K714" s="803" t="s">
        <v>1344</v>
      </c>
      <c r="L714" s="35" t="s">
        <v>1141</v>
      </c>
      <c r="M714" s="31" t="s">
        <v>1127</v>
      </c>
      <c r="N714" s="31" t="s">
        <v>1086</v>
      </c>
      <c r="O714" s="11" t="s">
        <v>731</v>
      </c>
      <c r="P714" s="31">
        <v>3</v>
      </c>
      <c r="Q714" s="31">
        <v>2</v>
      </c>
      <c r="R714" s="262">
        <v>5</v>
      </c>
      <c r="S714" s="31">
        <v>4</v>
      </c>
      <c r="T714" s="181"/>
      <c r="U714" s="31">
        <v>20</v>
      </c>
      <c r="V714" s="31">
        <f>IF(W714="","",IFERROR(INDEX(Docentes!C:C,MATCH(W714,Docentes!D:D,0)),"NUEVO"))</f>
        <v>40021221</v>
      </c>
      <c r="W714" s="793" t="s">
        <v>494</v>
      </c>
      <c r="X714" s="793" t="s">
        <v>168</v>
      </c>
      <c r="Y714" s="31" t="s">
        <v>1182</v>
      </c>
      <c r="Z714" s="31" t="s">
        <v>1089</v>
      </c>
      <c r="AA714" s="31" t="s">
        <v>26</v>
      </c>
      <c r="AB714" s="31" t="s">
        <v>1505</v>
      </c>
      <c r="AC714" s="31">
        <v>40</v>
      </c>
      <c r="AD714" s="31"/>
      <c r="AE714" s="31"/>
      <c r="AF714" s="31" t="s">
        <v>1182</v>
      </c>
      <c r="AG714" s="31" t="str">
        <f t="shared" si="442"/>
        <v>TP</v>
      </c>
      <c r="AH714" s="31">
        <v>3</v>
      </c>
      <c r="AI714" s="31">
        <v>7</v>
      </c>
      <c r="AJ714" s="31">
        <v>40</v>
      </c>
      <c r="AK714" s="31">
        <v>11</v>
      </c>
      <c r="AL714" s="31">
        <v>50</v>
      </c>
      <c r="AM714" s="31">
        <f t="shared" si="407"/>
        <v>4.9999999999999982</v>
      </c>
      <c r="AN714" s="792">
        <f t="shared" si="408"/>
        <v>0.31944444444444448</v>
      </c>
      <c r="AO714" s="792">
        <f t="shared" si="409"/>
        <v>0.49305555555555552</v>
      </c>
      <c r="AP714" s="31" t="str" cm="1">
        <f t="array" ref="AP714">IF(W714="","",IF(SUMPRODUCT((W714=$W$6:$W$1560)*(AH714=$AH$6:$AH$1560)*(AN714=$AN$6:$AN$1560)*(AO714=$AO$6:$AO$1560)*(ROW($W$6:$W$1560)&lt;&gt;ROW(W714))*((R714=0)*($R$6:$R$1560&gt;0)+(R714&gt;0)*($R$6:$R$1560=0)))&gt;0,"SALONES UNIDOS",IF(SUMPRODUCT((W714=$W$6:$W$1560)*(AH714=$AH$6:$AH$1560)*((AN714&lt;$AO$6:$AO$1560)*(AO714&gt;$AN$6:$AN$1560))*(ROW($W$6:$W$1560)&lt;&gt;ROW(W714)))&gt;0,"CRUZADO","Sin cruce")))</f>
        <v>Sin cruce</v>
      </c>
      <c r="AQ714" s="792" t="str">
        <f t="shared" si="426"/>
        <v>IC2PRINCIPALA</v>
      </c>
      <c r="AR714" s="792" t="str" cm="1">
        <f t="array" ref="AR714">IF(AQ714="","",IF(SUMPRODUCT((AQ714=$AQ$6:$AQ$1560)*(AH714=$AH$6:$AH$1560)*(AN714=$AN$6:$AN$1560)*(AO714=$AO$6:$AO$1560)*(ROW($AQ$6:$AQ$1560)&lt;&gt;ROW(AQ714))*((R714=0)*($R$6:$R$1560&gt;0)+(R714&gt;0)*($R$6:$R$1560=0)))&gt;0,"SALONES UNIDOS",IF(SUMPRODUCT((AQ714=$AQ$6:$AQ$1560)*(AH714=$AH$6:$AH$1560)*((AN714&lt;$AO$6:$AO$1560)*(AO714&gt;$AN$6:$AN$1560))*(ROW($AQ$6:$AQ$1560)&lt;&gt;ROW(AQ714)))&gt;0,"CRUZADO","Sin cruce")))</f>
        <v>Sin cruce</v>
      </c>
    </row>
    <row r="715" spans="3:44" s="8" customFormat="1" ht="18.75" customHeight="1">
      <c r="C715" s="11" t="s">
        <v>1081</v>
      </c>
      <c r="D715" s="194" t="s">
        <v>1329</v>
      </c>
      <c r="E715" s="194">
        <v>20261</v>
      </c>
      <c r="F715" s="11" t="s">
        <v>23</v>
      </c>
      <c r="G715" s="11" t="s">
        <v>20</v>
      </c>
      <c r="H715" s="11" t="s">
        <v>54</v>
      </c>
      <c r="I715" s="11">
        <v>2</v>
      </c>
      <c r="J715" s="11" t="s">
        <v>16</v>
      </c>
      <c r="K715" s="803" t="s">
        <v>1345</v>
      </c>
      <c r="L715" s="35" t="s">
        <v>1346</v>
      </c>
      <c r="M715" s="31" t="s">
        <v>1127</v>
      </c>
      <c r="N715" s="31" t="s">
        <v>1086</v>
      </c>
      <c r="O715" s="11" t="s">
        <v>1347</v>
      </c>
      <c r="P715" s="31">
        <v>3</v>
      </c>
      <c r="Q715" s="31">
        <v>2</v>
      </c>
      <c r="R715" s="262">
        <v>5</v>
      </c>
      <c r="S715" s="31">
        <v>4</v>
      </c>
      <c r="T715" s="181"/>
      <c r="U715" s="31">
        <v>20</v>
      </c>
      <c r="V715" s="31">
        <f>IF(W715="","",IFERROR(INDEX(Docentes!C:C,MATCH(W715,Docentes!D:D,0)),"NUEVO"))</f>
        <v>41126222</v>
      </c>
      <c r="W715" s="345" t="s">
        <v>517</v>
      </c>
      <c r="X715" s="793" t="s">
        <v>167</v>
      </c>
      <c r="Y715" s="31" t="s">
        <v>1182</v>
      </c>
      <c r="Z715" s="31" t="s">
        <v>1089</v>
      </c>
      <c r="AA715" s="31"/>
      <c r="AB715" s="31" t="s">
        <v>1092</v>
      </c>
      <c r="AC715" s="31"/>
      <c r="AD715" s="31"/>
      <c r="AE715" s="31"/>
      <c r="AF715" s="31" t="s">
        <v>1182</v>
      </c>
      <c r="AG715" s="31" t="str">
        <f t="shared" si="442"/>
        <v>TP</v>
      </c>
      <c r="AH715" s="31">
        <v>6</v>
      </c>
      <c r="AI715" s="31">
        <v>8</v>
      </c>
      <c r="AJ715" s="31">
        <v>30</v>
      </c>
      <c r="AK715" s="31">
        <v>12</v>
      </c>
      <c r="AL715" s="31">
        <v>40</v>
      </c>
      <c r="AM715" s="31">
        <f t="shared" si="407"/>
        <v>5.0000000000000009</v>
      </c>
      <c r="AN715" s="792">
        <f t="shared" si="408"/>
        <v>0.35416666666666663</v>
      </c>
      <c r="AO715" s="792">
        <f t="shared" si="409"/>
        <v>0.52777777777777779</v>
      </c>
      <c r="AP715" s="31" t="str" cm="1">
        <f t="array" ref="AP715">IF(W715="","",IF(SUMPRODUCT((W715=$W$6:$W$1560)*(AH715=$AH$6:$AH$1560)*(AN715=$AN$6:$AN$1560)*(AO715=$AO$6:$AO$1560)*(ROW($W$6:$W$1560)&lt;&gt;ROW(W715))*((R715=0)*($R$6:$R$1560&gt;0)+(R715&gt;0)*($R$6:$R$1560=0)))&gt;0,"SALONES UNIDOS",IF(SUMPRODUCT((W715=$W$6:$W$1560)*(AH715=$AH$6:$AH$1560)*((AN715&lt;$AO$6:$AO$1560)*(AO715&gt;$AN$6:$AN$1560))*(ROW($W$6:$W$1560)&lt;&gt;ROW(W715)))&gt;0,"CRUZADO","Sin cruce")))</f>
        <v>Sin cruce</v>
      </c>
      <c r="AQ715" s="792" t="str">
        <f t="shared" si="426"/>
        <v>IC2PRINCIPALA</v>
      </c>
      <c r="AR715" s="792" t="str" cm="1">
        <f t="array" ref="AR715">IF(AQ715="","",IF(SUMPRODUCT((AQ715=$AQ$6:$AQ$1560)*(AH715=$AH$6:$AH$1560)*(AN715=$AN$6:$AN$1560)*(AO715=$AO$6:$AO$1560)*(ROW($AQ$6:$AQ$1560)&lt;&gt;ROW(AQ715))*((R715=0)*($R$6:$R$1560&gt;0)+(R715&gt;0)*($R$6:$R$1560=0)))&gt;0,"SALONES UNIDOS",IF(SUMPRODUCT((AQ715=$AQ$6:$AQ$1560)*(AH715=$AH$6:$AH$1560)*((AN715&lt;$AO$6:$AO$1560)*(AO715&gt;$AN$6:$AN$1560))*(ROW($AQ$6:$AQ$1560)&lt;&gt;ROW(AQ715)))&gt;0,"CRUZADO","Sin cruce")))</f>
        <v>Sin cruce</v>
      </c>
    </row>
    <row r="716" spans="3:44" s="8" customFormat="1" ht="18.75" customHeight="1">
      <c r="C716" s="11" t="s">
        <v>1081</v>
      </c>
      <c r="D716" s="194" t="s">
        <v>1329</v>
      </c>
      <c r="E716" s="194">
        <v>20261</v>
      </c>
      <c r="F716" s="11" t="s">
        <v>23</v>
      </c>
      <c r="G716" s="11" t="s">
        <v>20</v>
      </c>
      <c r="H716" s="11" t="s">
        <v>54</v>
      </c>
      <c r="I716" s="11">
        <v>2</v>
      </c>
      <c r="J716" s="11" t="s">
        <v>16</v>
      </c>
      <c r="K716" s="803" t="s">
        <v>1348</v>
      </c>
      <c r="L716" s="35" t="s">
        <v>1202</v>
      </c>
      <c r="M716" s="31" t="s">
        <v>1127</v>
      </c>
      <c r="N716" s="31" t="s">
        <v>1086</v>
      </c>
      <c r="O716" s="11" t="s">
        <v>1347</v>
      </c>
      <c r="P716" s="31">
        <v>2</v>
      </c>
      <c r="Q716" s="31">
        <v>2</v>
      </c>
      <c r="R716" s="262">
        <v>4</v>
      </c>
      <c r="S716" s="31">
        <v>3</v>
      </c>
      <c r="T716" s="181"/>
      <c r="U716" s="31">
        <v>20</v>
      </c>
      <c r="V716" s="31">
        <f>IF(W716="","",IFERROR(INDEX(Docentes!C:C,MATCH(W716,Docentes!D:D,0)),"NUEVO"))</f>
        <v>43128103</v>
      </c>
      <c r="W716" s="693" t="s">
        <v>664</v>
      </c>
      <c r="X716" s="793" t="s">
        <v>167</v>
      </c>
      <c r="Y716" s="31" t="s">
        <v>1182</v>
      </c>
      <c r="Z716" s="31" t="s">
        <v>1089</v>
      </c>
      <c r="AA716" s="31"/>
      <c r="AB716" s="31"/>
      <c r="AC716" s="31"/>
      <c r="AD716" s="31"/>
      <c r="AE716" s="31"/>
      <c r="AF716" s="31" t="s">
        <v>1182</v>
      </c>
      <c r="AG716" s="31" t="str">
        <f t="shared" si="442"/>
        <v>TP</v>
      </c>
      <c r="AH716" s="31">
        <v>4</v>
      </c>
      <c r="AI716" s="31">
        <v>7</v>
      </c>
      <c r="AJ716" s="31">
        <v>40</v>
      </c>
      <c r="AK716" s="31">
        <v>11</v>
      </c>
      <c r="AL716" s="31">
        <v>0</v>
      </c>
      <c r="AM716" s="31">
        <f t="shared" si="407"/>
        <v>3.9999999999999987</v>
      </c>
      <c r="AN716" s="792">
        <f t="shared" si="408"/>
        <v>0.31944444444444448</v>
      </c>
      <c r="AO716" s="792">
        <f t="shared" si="409"/>
        <v>0.45833333333333331</v>
      </c>
      <c r="AP716" s="31" t="str" cm="1">
        <f t="array" ref="AP716">IF(W716="","",IF(SUMPRODUCT((W716=$W$6:$W$1560)*(AH716=$AH$6:$AH$1560)*(AN716=$AN$6:$AN$1560)*(AO716=$AO$6:$AO$1560)*(ROW($W$6:$W$1560)&lt;&gt;ROW(W716))*((R716=0)*($R$6:$R$1560&gt;0)+(R716&gt;0)*($R$6:$R$1560=0)))&gt;0,"SALONES UNIDOS",IF(SUMPRODUCT((W716=$W$6:$W$1560)*(AH716=$AH$6:$AH$1560)*((AN716&lt;$AO$6:$AO$1560)*(AO716&gt;$AN$6:$AN$1560))*(ROW($W$6:$W$1560)&lt;&gt;ROW(W716)))&gt;0,"CRUZADO","Sin cruce")))</f>
        <v>Sin cruce</v>
      </c>
      <c r="AQ716" s="792" t="str">
        <f t="shared" si="426"/>
        <v>IC2PRINCIPALA</v>
      </c>
      <c r="AR716" s="792" t="str" cm="1">
        <f t="array" ref="AR716">IF(AQ716="","",IF(SUMPRODUCT((AQ716=$AQ$6:$AQ$1560)*(AH716=$AH$6:$AH$1560)*(AN716=$AN$6:$AN$1560)*(AO716=$AO$6:$AO$1560)*(ROW($AQ$6:$AQ$1560)&lt;&gt;ROW(AQ716))*((R716=0)*($R$6:$R$1560&gt;0)+(R716&gt;0)*($R$6:$R$1560=0)))&gt;0,"SALONES UNIDOS",IF(SUMPRODUCT((AQ716=$AQ$6:$AQ$1560)*(AH716=$AH$6:$AH$1560)*((AN716&lt;$AO$6:$AO$1560)*(AO716&gt;$AN$6:$AN$1560))*(ROW($AQ$6:$AQ$1560)&lt;&gt;ROW(AQ716)))&gt;0,"CRUZADO","Sin cruce")))</f>
        <v>Sin cruce</v>
      </c>
    </row>
    <row r="717" spans="3:44" s="8" customFormat="1" ht="18.75" customHeight="1">
      <c r="C717" s="11" t="s">
        <v>1081</v>
      </c>
      <c r="D717" s="194" t="s">
        <v>1329</v>
      </c>
      <c r="E717" s="194">
        <v>20261</v>
      </c>
      <c r="F717" s="11" t="s">
        <v>23</v>
      </c>
      <c r="G717" s="11" t="s">
        <v>20</v>
      </c>
      <c r="H717" s="11" t="s">
        <v>54</v>
      </c>
      <c r="I717" s="11">
        <v>2</v>
      </c>
      <c r="J717" s="11" t="s">
        <v>16</v>
      </c>
      <c r="K717" s="803" t="s">
        <v>1349</v>
      </c>
      <c r="L717" s="35" t="s">
        <v>1350</v>
      </c>
      <c r="M717" s="31" t="s">
        <v>1101</v>
      </c>
      <c r="N717" s="31" t="s">
        <v>1086</v>
      </c>
      <c r="O717" s="11" t="s">
        <v>731</v>
      </c>
      <c r="P717" s="31">
        <v>3</v>
      </c>
      <c r="Q717" s="31">
        <v>0</v>
      </c>
      <c r="R717" s="262">
        <v>3</v>
      </c>
      <c r="S717" s="31">
        <v>4</v>
      </c>
      <c r="T717" s="181"/>
      <c r="U717" s="31">
        <v>20</v>
      </c>
      <c r="V717" s="31">
        <f>IF(W717="","",IFERROR(INDEX(Docentes!C:C,MATCH(W717,Docentes!D:D,0)),"NUEVO"))</f>
        <v>43608561</v>
      </c>
      <c r="W717" s="693" t="s">
        <v>1006</v>
      </c>
      <c r="X717" s="809" t="s">
        <v>168</v>
      </c>
      <c r="Y717" s="31" t="s">
        <v>1182</v>
      </c>
      <c r="Z717" s="31" t="s">
        <v>1089</v>
      </c>
      <c r="AA717" s="31" t="s">
        <v>16</v>
      </c>
      <c r="AB717" s="31" t="s">
        <v>1631</v>
      </c>
      <c r="AC717" s="31">
        <v>39</v>
      </c>
      <c r="AD717" s="31"/>
      <c r="AE717" s="31"/>
      <c r="AF717" s="31" t="s">
        <v>1182</v>
      </c>
      <c r="AG717" s="31" t="str">
        <f t="shared" si="442"/>
        <v>T</v>
      </c>
      <c r="AH717" s="31">
        <v>3</v>
      </c>
      <c r="AI717" s="31">
        <v>11</v>
      </c>
      <c r="AJ717" s="31">
        <v>50</v>
      </c>
      <c r="AK717" s="31">
        <v>14</v>
      </c>
      <c r="AL717" s="31">
        <v>20</v>
      </c>
      <c r="AM717" s="31">
        <f t="shared" si="407"/>
        <v>3.0000000000000004</v>
      </c>
      <c r="AN717" s="792">
        <f t="shared" si="408"/>
        <v>0.49305555555555552</v>
      </c>
      <c r="AO717" s="792">
        <f t="shared" si="409"/>
        <v>0.59722222222222221</v>
      </c>
      <c r="AP717" s="31" t="str" cm="1">
        <f t="array" ref="AP717">IF(W717="","",IF(SUMPRODUCT((W717=$W$6:$W$1560)*(AH717=$AH$6:$AH$1560)*(AN717=$AN$6:$AN$1560)*(AO717=$AO$6:$AO$1560)*(ROW($W$6:$W$1560)&lt;&gt;ROW(W717))*((R717=0)*($R$6:$R$1560&gt;0)+(R717&gt;0)*($R$6:$R$1560=0)))&gt;0,"SALONES UNIDOS",IF(SUMPRODUCT((W717=$W$6:$W$1560)*(AH717=$AH$6:$AH$1560)*((AN717&lt;$AO$6:$AO$1560)*(AO717&gt;$AN$6:$AN$1560))*(ROW($W$6:$W$1560)&lt;&gt;ROW(W717)))&gt;0,"CRUZADO","Sin cruce")))</f>
        <v>Sin cruce</v>
      </c>
      <c r="AQ717" s="792" t="str">
        <f t="shared" si="426"/>
        <v>IC2PRINCIPALA</v>
      </c>
      <c r="AR717" s="792" t="str" cm="1">
        <f t="array" ref="AR717">IF(AQ717="","",IF(SUMPRODUCT((AQ717=$AQ$6:$AQ$1560)*(AH717=$AH$6:$AH$1560)*(AN717=$AN$6:$AN$1560)*(AO717=$AO$6:$AO$1560)*(ROW($AQ$6:$AQ$1560)&lt;&gt;ROW(AQ717))*((R717=0)*($R$6:$R$1560&gt;0)+(R717&gt;0)*($R$6:$R$1560=0)))&gt;0,"SALONES UNIDOS",IF(SUMPRODUCT((AQ717=$AQ$6:$AQ$1560)*(AH717=$AH$6:$AH$1560)*((AN717&lt;$AO$6:$AO$1560)*(AO717&gt;$AN$6:$AN$1560))*(ROW($AQ$6:$AQ$1560)&lt;&gt;ROW(AQ717)))&gt;0,"CRUZADO","Sin cruce")))</f>
        <v>Sin cruce</v>
      </c>
    </row>
    <row r="718" spans="3:44" s="8" customFormat="1" ht="18.75" customHeight="1">
      <c r="C718" s="11" t="s">
        <v>1081</v>
      </c>
      <c r="D718" s="194" t="s">
        <v>1329</v>
      </c>
      <c r="E718" s="194">
        <v>20261</v>
      </c>
      <c r="F718" s="11" t="s">
        <v>23</v>
      </c>
      <c r="G718" s="11" t="s">
        <v>20</v>
      </c>
      <c r="H718" s="11" t="s">
        <v>54</v>
      </c>
      <c r="I718" s="11">
        <v>2</v>
      </c>
      <c r="J718" s="11" t="s">
        <v>16</v>
      </c>
      <c r="K718" s="803" t="s">
        <v>1349</v>
      </c>
      <c r="L718" s="35" t="s">
        <v>1350</v>
      </c>
      <c r="M718" s="31" t="s">
        <v>1101</v>
      </c>
      <c r="N718" s="31" t="s">
        <v>1086</v>
      </c>
      <c r="O718" s="11" t="s">
        <v>731</v>
      </c>
      <c r="P718" s="31">
        <v>0</v>
      </c>
      <c r="Q718" s="31">
        <v>2</v>
      </c>
      <c r="R718" s="262">
        <v>2</v>
      </c>
      <c r="S718" s="31">
        <v>4</v>
      </c>
      <c r="T718" s="181"/>
      <c r="U718" s="31">
        <v>20</v>
      </c>
      <c r="V718" s="31">
        <f>IF(W718="","",IFERROR(INDEX(Docentes!C:C,MATCH(W718,Docentes!D:D,0)),"NUEVO"))</f>
        <v>43608561</v>
      </c>
      <c r="W718" s="693" t="s">
        <v>1006</v>
      </c>
      <c r="X718" s="809" t="s">
        <v>168</v>
      </c>
      <c r="Y718" s="31" t="s">
        <v>1182</v>
      </c>
      <c r="Z718" s="31" t="s">
        <v>1089</v>
      </c>
      <c r="AA718" s="31" t="s">
        <v>26</v>
      </c>
      <c r="AB718" s="31" t="s">
        <v>1585</v>
      </c>
      <c r="AC718" s="31">
        <v>40</v>
      </c>
      <c r="AD718" s="31"/>
      <c r="AE718" s="31"/>
      <c r="AF718" s="31" t="s">
        <v>1182</v>
      </c>
      <c r="AG718" s="31" t="str">
        <f t="shared" ref="AG718" si="443">IF(AND(P718&gt;0,Q718&gt;0),"TP",IF(AND(P718&gt;0,Q718=0),"T","P"))</f>
        <v>P</v>
      </c>
      <c r="AH718" s="31">
        <v>4</v>
      </c>
      <c r="AI718" s="31">
        <v>12</v>
      </c>
      <c r="AJ718" s="31">
        <v>40</v>
      </c>
      <c r="AK718" s="31">
        <v>14</v>
      </c>
      <c r="AL718" s="31">
        <v>20</v>
      </c>
      <c r="AM718" s="31">
        <f t="shared" ref="AM718" si="444">IF(R718=0,0,IF(AI718="",R718,IF(X718="HIBRIDO VIRTUAL",0,((((AK718/24)+(AL718/1440))-((AI718/24)+(AJ718/1440)))*1440/50))))</f>
        <v>1.9999999999999993</v>
      </c>
      <c r="AN718" s="792">
        <f t="shared" ref="AN718" si="445">AI718/24+AJ718/1440</f>
        <v>0.52777777777777779</v>
      </c>
      <c r="AO718" s="792">
        <f t="shared" ref="AO718" si="446">AK718/24+AL718/1440</f>
        <v>0.59722222222222221</v>
      </c>
      <c r="AP718" s="31" t="str" cm="1">
        <f t="array" ref="AP718">IF(W718="","",IF(SUMPRODUCT((W718=$W$6:$W$1560)*(AH718=$AH$6:$AH$1560)*(AN718=$AN$6:$AN$1560)*(AO718=$AO$6:$AO$1560)*(ROW($W$6:$W$1560)&lt;&gt;ROW(W718))*((R718=0)*($R$6:$R$1560&gt;0)+(R718&gt;0)*($R$6:$R$1560=0)))&gt;0,"SALONES UNIDOS",IF(SUMPRODUCT((W718=$W$6:$W$1560)*(AH718=$AH$6:$AH$1560)*((AN718&lt;$AO$6:$AO$1560)*(AO718&gt;$AN$6:$AN$1560))*(ROW($W$6:$W$1560)&lt;&gt;ROW(W718)))&gt;0,"CRUZADO","Sin cruce")))</f>
        <v>Sin cruce</v>
      </c>
      <c r="AQ718" s="792" t="str">
        <f t="shared" ref="AQ718" si="447">TRIM(CONCATENATE(H718,I718,F718,J718))</f>
        <v>IC2PRINCIPALA</v>
      </c>
      <c r="AR718" s="792" t="str" cm="1">
        <f t="array" ref="AR718">IF(AQ718="","",IF(SUMPRODUCT((AQ718=$AQ$6:$AQ$1560)*(AH718=$AH$6:$AH$1560)*(AN718=$AN$6:$AN$1560)*(AO718=$AO$6:$AO$1560)*(ROW($AQ$6:$AQ$1560)&lt;&gt;ROW(AQ718))*((R718=0)*($R$6:$R$1560&gt;0)+(R718&gt;0)*($R$6:$R$1560=0)))&gt;0,"SALONES UNIDOS",IF(SUMPRODUCT((AQ718=$AQ$6:$AQ$1560)*(AH718=$AH$6:$AH$1560)*((AN718&lt;$AO$6:$AO$1560)*(AO718&gt;$AN$6:$AN$1560))*(ROW($AQ$6:$AQ$1560)&lt;&gt;ROW(AQ718)))&gt;0,"CRUZADO","Sin cruce")))</f>
        <v>Sin cruce</v>
      </c>
    </row>
    <row r="719" spans="3:44" s="8" customFormat="1" ht="18.75" customHeight="1">
      <c r="C719" s="11" t="s">
        <v>1081</v>
      </c>
      <c r="D719" s="194" t="s">
        <v>1329</v>
      </c>
      <c r="E719" s="194">
        <v>20261</v>
      </c>
      <c r="F719" s="11" t="s">
        <v>23</v>
      </c>
      <c r="G719" s="11" t="s">
        <v>20</v>
      </c>
      <c r="H719" s="11" t="s">
        <v>54</v>
      </c>
      <c r="I719" s="11">
        <v>2</v>
      </c>
      <c r="J719" s="11" t="s">
        <v>16</v>
      </c>
      <c r="K719" s="803" t="s">
        <v>1351</v>
      </c>
      <c r="L719" s="35" t="s">
        <v>1352</v>
      </c>
      <c r="M719" s="31" t="s">
        <v>1101</v>
      </c>
      <c r="N719" s="31" t="s">
        <v>1086</v>
      </c>
      <c r="O719" s="11" t="s">
        <v>731</v>
      </c>
      <c r="P719" s="31">
        <v>0</v>
      </c>
      <c r="Q719" s="31">
        <v>2</v>
      </c>
      <c r="R719" s="262">
        <v>2</v>
      </c>
      <c r="S719" s="31">
        <v>3</v>
      </c>
      <c r="T719" s="181"/>
      <c r="U719" s="31">
        <v>20</v>
      </c>
      <c r="V719" s="31">
        <f>IF(W719="","",IFERROR(INDEX(Docentes!C:C,MATCH(W719,Docentes!D:D,0)),"NUEVO"))</f>
        <v>41076019</v>
      </c>
      <c r="W719" s="909" t="s">
        <v>349</v>
      </c>
      <c r="X719" s="793" t="s">
        <v>168</v>
      </c>
      <c r="Y719" s="31" t="s">
        <v>1182</v>
      </c>
      <c r="Z719" s="31" t="s">
        <v>1089</v>
      </c>
      <c r="AA719" s="31"/>
      <c r="AB719" s="31"/>
      <c r="AC719" s="31"/>
      <c r="AD719" s="31" t="s">
        <v>1353</v>
      </c>
      <c r="AE719" s="31">
        <v>19</v>
      </c>
      <c r="AF719" s="31" t="s">
        <v>1182</v>
      </c>
      <c r="AG719" s="31" t="str">
        <f t="shared" si="442"/>
        <v>P</v>
      </c>
      <c r="AH719" s="31">
        <v>2</v>
      </c>
      <c r="AI719" s="31">
        <v>7</v>
      </c>
      <c r="AJ719" s="31">
        <v>40</v>
      </c>
      <c r="AK719" s="31">
        <v>9</v>
      </c>
      <c r="AL719" s="31">
        <v>20</v>
      </c>
      <c r="AM719" s="31">
        <f t="shared" ref="AM719" si="448">IF(R719=0,0,IF(AI719="",R719,IF(X719="HIBRIDO VIRTUAL",0,((((AK719/24)+(AL719/1440))-((AI719/24)+(AJ719/1440)))*1440/50))))</f>
        <v>1.9999999999999993</v>
      </c>
      <c r="AN719" s="792">
        <f t="shared" ref="AN719" si="449">AI719/24+AJ719/1440</f>
        <v>0.31944444444444448</v>
      </c>
      <c r="AO719" s="792">
        <f t="shared" ref="AO719" si="450">AK719/24+AL719/1440</f>
        <v>0.3888888888888889</v>
      </c>
      <c r="AP719" s="31" t="str" cm="1">
        <f t="array" ref="AP719">IF(W719="","",IF(SUMPRODUCT((W719=$W$6:$W$1560)*(AH719=$AH$6:$AH$1560)*(AN719=$AN$6:$AN$1560)*(AO719=$AO$6:$AO$1560)*(ROW($W$6:$W$1560)&lt;&gt;ROW(W719))*((R719=0)*($R$6:$R$1560&gt;0)+(R719&gt;0)*($R$6:$R$1560=0)))&gt;0,"SALONES UNIDOS",IF(SUMPRODUCT((W719=$W$6:$W$1560)*(AH719=$AH$6:$AH$1560)*((AN719&lt;$AO$6:$AO$1560)*(AO719&gt;$AN$6:$AN$1560))*(ROW($W$6:$W$1560)&lt;&gt;ROW(W719)))&gt;0,"CRUZADO","Sin cruce")))</f>
        <v>Sin cruce</v>
      </c>
      <c r="AQ719" s="792" t="str">
        <f t="shared" ref="AQ719" si="451">TRIM(CONCATENATE(H719,I719,F719,J719))</f>
        <v>IC2PRINCIPALA</v>
      </c>
      <c r="AR719" s="792" t="str" cm="1">
        <f t="array" ref="AR719">IF(AQ719="","",IF(SUMPRODUCT((AQ719=$AQ$6:$AQ$1560)*(AH719=$AH$6:$AH$1560)*(AN719=$AN$6:$AN$1560)*(AO719=$AO$6:$AO$1560)*(ROW($AQ$6:$AQ$1560)&lt;&gt;ROW(AQ719))*((R719=0)*($R$6:$R$1560&gt;0)+(R719&gt;0)*($R$6:$R$1560=0)))&gt;0,"SALONES UNIDOS",IF(SUMPRODUCT((AQ719=$AQ$6:$AQ$1560)*(AH719=$AH$6:$AH$1560)*((AN719&lt;$AO$6:$AO$1560)*(AO719&gt;$AN$6:$AN$1560))*(ROW($AQ$6:$AQ$1560)&lt;&gt;ROW(AQ719)))&gt;0,"CRUZADO","Sin cruce")))</f>
        <v>Sin cruce</v>
      </c>
    </row>
    <row r="720" spans="3:44" s="8" customFormat="1" ht="18.75" customHeight="1">
      <c r="C720" s="11" t="s">
        <v>1081</v>
      </c>
      <c r="D720" s="194" t="s">
        <v>1329</v>
      </c>
      <c r="E720" s="194">
        <v>20261</v>
      </c>
      <c r="F720" s="11" t="s">
        <v>23</v>
      </c>
      <c r="G720" s="11" t="s">
        <v>20</v>
      </c>
      <c r="H720" s="11" t="s">
        <v>54</v>
      </c>
      <c r="I720" s="11">
        <v>2</v>
      </c>
      <c r="J720" s="11" t="s">
        <v>16</v>
      </c>
      <c r="K720" s="803" t="s">
        <v>1351</v>
      </c>
      <c r="L720" s="35" t="s">
        <v>1352</v>
      </c>
      <c r="M720" s="31" t="s">
        <v>1101</v>
      </c>
      <c r="N720" s="31" t="s">
        <v>1086</v>
      </c>
      <c r="O720" s="11" t="s">
        <v>731</v>
      </c>
      <c r="P720" s="31">
        <v>2</v>
      </c>
      <c r="Q720" s="31">
        <v>0</v>
      </c>
      <c r="R720" s="262">
        <v>2</v>
      </c>
      <c r="S720" s="31">
        <v>3</v>
      </c>
      <c r="T720" s="181"/>
      <c r="U720" s="31">
        <v>20</v>
      </c>
      <c r="V720" s="31">
        <f>IF(W720="","",IFERROR(INDEX(Docentes!C:C,MATCH(W720,Docentes!D:D,0)),"NUEVO"))</f>
        <v>41076019</v>
      </c>
      <c r="W720" s="909" t="s">
        <v>349</v>
      </c>
      <c r="X720" s="793" t="s">
        <v>168</v>
      </c>
      <c r="Y720" s="31" t="s">
        <v>1182</v>
      </c>
      <c r="Z720" s="31" t="s">
        <v>1089</v>
      </c>
      <c r="AA720" s="31" t="s">
        <v>16</v>
      </c>
      <c r="AB720" s="31" t="s">
        <v>1534</v>
      </c>
      <c r="AC720" s="31">
        <v>39</v>
      </c>
      <c r="AD720" s="31"/>
      <c r="AE720" s="31"/>
      <c r="AF720" s="31" t="s">
        <v>1182</v>
      </c>
      <c r="AG720" s="31" t="str">
        <f t="shared" si="442"/>
        <v>T</v>
      </c>
      <c r="AH720" s="31">
        <v>2</v>
      </c>
      <c r="AI720" s="31">
        <v>9</v>
      </c>
      <c r="AJ720" s="31">
        <v>20</v>
      </c>
      <c r="AK720" s="31">
        <v>11</v>
      </c>
      <c r="AL720" s="31">
        <v>0</v>
      </c>
      <c r="AM720" s="31">
        <f t="shared" si="407"/>
        <v>1.9999999999999993</v>
      </c>
      <c r="AN720" s="792">
        <f t="shared" si="408"/>
        <v>0.3888888888888889</v>
      </c>
      <c r="AO720" s="792">
        <f t="shared" si="409"/>
        <v>0.45833333333333331</v>
      </c>
      <c r="AP720" s="31" t="str" cm="1">
        <f t="array" ref="AP720">IF(W720="","",IF(SUMPRODUCT((W720=$W$6:$W$1560)*(AH720=$AH$6:$AH$1560)*(AN720=$AN$6:$AN$1560)*(AO720=$AO$6:$AO$1560)*(ROW($W$6:$W$1560)&lt;&gt;ROW(W720))*((R720=0)*($R$6:$R$1560&gt;0)+(R720&gt;0)*($R$6:$R$1560=0)))&gt;0,"SALONES UNIDOS",IF(SUMPRODUCT((W720=$W$6:$W$1560)*(AH720=$AH$6:$AH$1560)*((AN720&lt;$AO$6:$AO$1560)*(AO720&gt;$AN$6:$AN$1560))*(ROW($W$6:$W$1560)&lt;&gt;ROW(W720)))&gt;0,"CRUZADO","Sin cruce")))</f>
        <v>Sin cruce</v>
      </c>
      <c r="AQ720" s="792" t="str">
        <f t="shared" si="426"/>
        <v>IC2PRINCIPALA</v>
      </c>
      <c r="AR720" s="792" t="str" cm="1">
        <f t="array" ref="AR720">IF(AQ720="","",IF(SUMPRODUCT((AQ720=$AQ$6:$AQ$1560)*(AH720=$AH$6:$AH$1560)*(AN720=$AN$6:$AN$1560)*(AO720=$AO$6:$AO$1560)*(ROW($AQ$6:$AQ$1560)&lt;&gt;ROW(AQ720))*((R720=0)*($R$6:$R$1560&gt;0)+(R720&gt;0)*($R$6:$R$1560=0)))&gt;0,"SALONES UNIDOS",IF(SUMPRODUCT((AQ720=$AQ$6:$AQ$1560)*(AH720=$AH$6:$AH$1560)*((AN720&lt;$AO$6:$AO$1560)*(AO720&gt;$AN$6:$AN$1560))*(ROW($AQ$6:$AQ$1560)&lt;&gt;ROW(AQ720)))&gt;0,"CRUZADO","Sin cruce")))</f>
        <v>Sin cruce</v>
      </c>
    </row>
    <row r="721" spans="3:44" s="8" customFormat="1" ht="18.75" customHeight="1">
      <c r="C721" s="11" t="s">
        <v>1081</v>
      </c>
      <c r="D721" s="194" t="s">
        <v>1329</v>
      </c>
      <c r="E721" s="194">
        <v>20261</v>
      </c>
      <c r="F721" s="11" t="s">
        <v>23</v>
      </c>
      <c r="G721" s="11" t="s">
        <v>20</v>
      </c>
      <c r="H721" s="11" t="s">
        <v>54</v>
      </c>
      <c r="I721" s="11">
        <v>2</v>
      </c>
      <c r="J721" s="11" t="s">
        <v>16</v>
      </c>
      <c r="K721" s="803" t="s">
        <v>1354</v>
      </c>
      <c r="L721" s="35" t="s">
        <v>1355</v>
      </c>
      <c r="M721" s="31" t="s">
        <v>1101</v>
      </c>
      <c r="N721" s="31" t="s">
        <v>1086</v>
      </c>
      <c r="O721" s="11" t="s">
        <v>731</v>
      </c>
      <c r="P721" s="31">
        <v>1</v>
      </c>
      <c r="Q721" s="31">
        <v>0</v>
      </c>
      <c r="R721" s="262">
        <v>1</v>
      </c>
      <c r="S721" s="31">
        <v>3</v>
      </c>
      <c r="T721" s="181"/>
      <c r="U721" s="31">
        <v>20</v>
      </c>
      <c r="V721" s="31">
        <f>IF(W721="","",IFERROR(INDEX(Docentes!C:C,MATCH(W721,Docentes!D:D,0)),"NUEVO"))</f>
        <v>40793210</v>
      </c>
      <c r="W721" s="793" t="s">
        <v>1030</v>
      </c>
      <c r="X721" s="793" t="s">
        <v>168</v>
      </c>
      <c r="Y721" s="31" t="s">
        <v>1182</v>
      </c>
      <c r="Z721" s="31" t="s">
        <v>1089</v>
      </c>
      <c r="AA721" s="31" t="s">
        <v>16</v>
      </c>
      <c r="AB721" s="31" t="s">
        <v>1534</v>
      </c>
      <c r="AC721" s="31">
        <v>39</v>
      </c>
      <c r="AD721" s="31"/>
      <c r="AE721" s="31"/>
      <c r="AF721" s="31" t="s">
        <v>1182</v>
      </c>
      <c r="AG721" s="31" t="str">
        <f t="shared" si="442"/>
        <v>T</v>
      </c>
      <c r="AH721" s="31">
        <v>1</v>
      </c>
      <c r="AI721" s="31">
        <v>14</v>
      </c>
      <c r="AJ721" s="31">
        <v>20</v>
      </c>
      <c r="AK721" s="31">
        <v>15</v>
      </c>
      <c r="AL721" s="31">
        <v>10</v>
      </c>
      <c r="AM721" s="31">
        <f t="shared" si="407"/>
        <v>0.99999999999999967</v>
      </c>
      <c r="AN721" s="792">
        <f t="shared" si="408"/>
        <v>0.59722222222222221</v>
      </c>
      <c r="AO721" s="792">
        <f t="shared" si="409"/>
        <v>0.63194444444444442</v>
      </c>
      <c r="AP721" s="31" t="str" cm="1">
        <f t="array" ref="AP721">IF(W721="","",IF(SUMPRODUCT((W721=$W$6:$W$1560)*(AH721=$AH$6:$AH$1560)*(AN721=$AN$6:$AN$1560)*(AO721=$AO$6:$AO$1560)*(ROW($W$6:$W$1560)&lt;&gt;ROW(W721))*((R721=0)*($R$6:$R$1560&gt;0)+(R721&gt;0)*($R$6:$R$1560=0)))&gt;0,"SALONES UNIDOS",IF(SUMPRODUCT((W721=$W$6:$W$1560)*(AH721=$AH$6:$AH$1560)*((AN721&lt;$AO$6:$AO$1560)*(AO721&gt;$AN$6:$AN$1560))*(ROW($W$6:$W$1560)&lt;&gt;ROW(W721)))&gt;0,"CRUZADO","Sin cruce")))</f>
        <v>Sin cruce</v>
      </c>
      <c r="AQ721" s="792" t="str">
        <f t="shared" ref="AQ721" si="452">TRIM(CONCATENATE(H721,I721,F721,J721))</f>
        <v>IC2PRINCIPALA</v>
      </c>
      <c r="AR721" s="792" t="str" cm="1">
        <f t="array" ref="AR721">IF(AQ721="","",IF(SUMPRODUCT((AQ721=$AQ$6:$AQ$1560)*(AH721=$AH$6:$AH$1560)*(AN721=$AN$6:$AN$1560)*(AO721=$AO$6:$AO$1560)*(ROW($AQ$6:$AQ$1560)&lt;&gt;ROW(AQ721))*((R721=0)*($R$6:$R$1560&gt;0)+(R721&gt;0)*($R$6:$R$1560=0)))&gt;0,"SALONES UNIDOS",IF(SUMPRODUCT((AQ721=$AQ$6:$AQ$1560)*(AH721=$AH$6:$AH$1560)*((AN721&lt;$AO$6:$AO$1560)*(AO721&gt;$AN$6:$AN$1560))*(ROW($AQ$6:$AQ$1560)&lt;&gt;ROW(AQ721)))&gt;0,"CRUZADO","Sin cruce")))</f>
        <v>Sin cruce</v>
      </c>
    </row>
    <row r="722" spans="3:44" s="8" customFormat="1" ht="18.75" customHeight="1">
      <c r="C722" s="11" t="s">
        <v>1081</v>
      </c>
      <c r="D722" s="194" t="s">
        <v>1329</v>
      </c>
      <c r="E722" s="194">
        <v>20261</v>
      </c>
      <c r="F722" s="11" t="s">
        <v>23</v>
      </c>
      <c r="G722" s="11" t="s">
        <v>20</v>
      </c>
      <c r="H722" s="11" t="s">
        <v>54</v>
      </c>
      <c r="I722" s="11">
        <v>2</v>
      </c>
      <c r="J722" s="11" t="s">
        <v>16</v>
      </c>
      <c r="K722" s="803" t="s">
        <v>1354</v>
      </c>
      <c r="L722" s="35" t="s">
        <v>1355</v>
      </c>
      <c r="M722" s="31" t="s">
        <v>1101</v>
      </c>
      <c r="N722" s="31" t="s">
        <v>1086</v>
      </c>
      <c r="O722" s="11" t="s">
        <v>731</v>
      </c>
      <c r="P722" s="31">
        <v>0</v>
      </c>
      <c r="Q722" s="31">
        <v>4</v>
      </c>
      <c r="R722" s="262">
        <v>4</v>
      </c>
      <c r="S722" s="31">
        <v>3</v>
      </c>
      <c r="T722" s="181"/>
      <c r="U722" s="31">
        <v>20</v>
      </c>
      <c r="V722" s="31">
        <f>IF(W722="","",IFERROR(INDEX(Docentes!C:C,MATCH(W722,Docentes!D:D,0)),"NUEVO"))</f>
        <v>40793210</v>
      </c>
      <c r="W722" s="793" t="s">
        <v>1030</v>
      </c>
      <c r="X722" s="793" t="s">
        <v>168</v>
      </c>
      <c r="Y722" s="31" t="s">
        <v>1182</v>
      </c>
      <c r="Z722" s="31" t="s">
        <v>1089</v>
      </c>
      <c r="AA722" s="31"/>
      <c r="AB722" s="31"/>
      <c r="AC722" s="31"/>
      <c r="AD722" s="31" t="s">
        <v>1599</v>
      </c>
      <c r="AE722" s="31">
        <v>24</v>
      </c>
      <c r="AF722" s="31" t="s">
        <v>1182</v>
      </c>
      <c r="AG722" s="31" t="str">
        <f t="shared" si="442"/>
        <v>P</v>
      </c>
      <c r="AH722" s="31">
        <v>1</v>
      </c>
      <c r="AI722" s="31">
        <v>15</v>
      </c>
      <c r="AJ722" s="31">
        <v>10</v>
      </c>
      <c r="AK722" s="31">
        <v>18</v>
      </c>
      <c r="AL722" s="31">
        <v>30</v>
      </c>
      <c r="AM722" s="31">
        <f t="shared" ref="AM722:AM794" si="453">IF(R722=0,0,IF(AI722="",R722,IF(X722="HIBRIDO VIRTUAL",0,((((AK722/24)+(AL722/1440))-((AI722/24)+(AJ722/1440)))*1440/50))))</f>
        <v>4.0000000000000018</v>
      </c>
      <c r="AN722" s="792">
        <f t="shared" ref="AN722:AN794" si="454">AI722/24+AJ722/1440</f>
        <v>0.63194444444444442</v>
      </c>
      <c r="AO722" s="792">
        <f t="shared" ref="AO722:AO794" si="455">AK722/24+AL722/1440</f>
        <v>0.77083333333333337</v>
      </c>
      <c r="AP722" s="31" t="str" cm="1">
        <f t="array" ref="AP722">IF(W722="","",IF(SUMPRODUCT((W722=$W$6:$W$1560)*(AH722=$AH$6:$AH$1560)*(AN722=$AN$6:$AN$1560)*(AO722=$AO$6:$AO$1560)*(ROW($W$6:$W$1560)&lt;&gt;ROW(W722))*((R722=0)*($R$6:$R$1560&gt;0)+(R722&gt;0)*($R$6:$R$1560=0)))&gt;0,"SALONES UNIDOS",IF(SUMPRODUCT((W722=$W$6:$W$1560)*(AH722=$AH$6:$AH$1560)*((AN722&lt;$AO$6:$AO$1560)*(AO722&gt;$AN$6:$AN$1560))*(ROW($W$6:$W$1560)&lt;&gt;ROW(W722)))&gt;0,"CRUZADO","Sin cruce")))</f>
        <v>Sin cruce</v>
      </c>
      <c r="AQ722" s="792" t="str">
        <f t="shared" si="426"/>
        <v>IC2PRINCIPALA</v>
      </c>
      <c r="AR722" s="792" t="str" cm="1">
        <f t="array" ref="AR722">IF(AQ722="","",IF(SUMPRODUCT((AQ722=$AQ$6:$AQ$1560)*(AH722=$AH$6:$AH$1560)*(AN722=$AN$6:$AN$1560)*(AO722=$AO$6:$AO$1560)*(ROW($AQ$6:$AQ$1560)&lt;&gt;ROW(AQ722))*((R722=0)*($R$6:$R$1560&gt;0)+(R722&gt;0)*($R$6:$R$1560=0)))&gt;0,"SALONES UNIDOS",IF(SUMPRODUCT((AQ722=$AQ$6:$AQ$1560)*(AH722=$AH$6:$AH$1560)*((AN722&lt;$AO$6:$AO$1560)*(AO722&gt;$AN$6:$AN$1560))*(ROW($AQ$6:$AQ$1560)&lt;&gt;ROW(AQ722)))&gt;0,"CRUZADO","Sin cruce")))</f>
        <v>Sin cruce</v>
      </c>
    </row>
    <row r="723" spans="3:44" s="8" customFormat="1" ht="18.75" hidden="1" customHeight="1">
      <c r="C723" s="11" t="s">
        <v>1081</v>
      </c>
      <c r="D723" s="194" t="s">
        <v>1329</v>
      </c>
      <c r="E723" s="194">
        <v>20261</v>
      </c>
      <c r="F723" s="11" t="s">
        <v>23</v>
      </c>
      <c r="G723" s="11" t="s">
        <v>20</v>
      </c>
      <c r="H723" s="11" t="s">
        <v>54</v>
      </c>
      <c r="I723" s="11">
        <v>3</v>
      </c>
      <c r="J723" s="11" t="s">
        <v>16</v>
      </c>
      <c r="K723" s="803" t="s">
        <v>1356</v>
      </c>
      <c r="L723" s="35" t="s">
        <v>1206</v>
      </c>
      <c r="M723" s="31" t="s">
        <v>1127</v>
      </c>
      <c r="N723" s="31" t="s">
        <v>1086</v>
      </c>
      <c r="O723" s="11" t="s">
        <v>769</v>
      </c>
      <c r="P723" s="31">
        <v>2</v>
      </c>
      <c r="Q723" s="31">
        <v>2</v>
      </c>
      <c r="R723" s="262">
        <v>4</v>
      </c>
      <c r="S723" s="31">
        <v>3</v>
      </c>
      <c r="T723" s="181"/>
      <c r="U723" s="31">
        <v>28</v>
      </c>
      <c r="V723" s="31">
        <f>IF(W723="","",IFERROR(INDEX(Docentes!C:C,MATCH(W723,Docentes!D:D,0)),"NUEVO"))</f>
        <v>25662813</v>
      </c>
      <c r="W723" s="809" t="s">
        <v>304</v>
      </c>
      <c r="X723" s="274" t="s">
        <v>167</v>
      </c>
      <c r="Y723" s="31" t="s">
        <v>1142</v>
      </c>
      <c r="Z723" s="31" t="s">
        <v>1089</v>
      </c>
      <c r="AA723" s="31"/>
      <c r="AB723" s="31" t="s">
        <v>1092</v>
      </c>
      <c r="AC723" s="31"/>
      <c r="AD723" s="31"/>
      <c r="AE723" s="31"/>
      <c r="AF723" s="31" t="s">
        <v>1142</v>
      </c>
      <c r="AG723" s="31" t="str">
        <f t="shared" si="442"/>
        <v>TP</v>
      </c>
      <c r="AH723" s="31">
        <v>5</v>
      </c>
      <c r="AI723" s="31">
        <v>13</v>
      </c>
      <c r="AJ723" s="31">
        <v>30</v>
      </c>
      <c r="AK723" s="31">
        <v>16</v>
      </c>
      <c r="AL723" s="31">
        <v>50</v>
      </c>
      <c r="AM723" s="31">
        <f t="shared" si="453"/>
        <v>3.9999999999999987</v>
      </c>
      <c r="AN723" s="792">
        <f t="shared" si="454"/>
        <v>0.5625</v>
      </c>
      <c r="AO723" s="792">
        <f t="shared" si="455"/>
        <v>0.70138888888888884</v>
      </c>
      <c r="AP723" s="31" t="str" cm="1">
        <f t="array" ref="AP723">IF(W723="","",IF(SUMPRODUCT((W723=$W$6:$W$1560)*(AH723=$AH$6:$AH$1560)*(AN723=$AN$6:$AN$1560)*(AO723=$AO$6:$AO$1560)*(ROW($W$6:$W$1560)&lt;&gt;ROW(W723))*((R723=0)*($R$6:$R$1560&gt;0)+(R723&gt;0)*($R$6:$R$1560=0)))&gt;0,"SALONES UNIDOS",IF(SUMPRODUCT((W723=$W$6:$W$1560)*(AH723=$AH$6:$AH$1560)*((AN723&lt;$AO$6:$AO$1560)*(AO723&gt;$AN$6:$AN$1560))*(ROW($W$6:$W$1560)&lt;&gt;ROW(W723)))&gt;0,"CRUZADO","Sin cruce")))</f>
        <v>Sin cruce</v>
      </c>
      <c r="AQ723" s="792" t="str">
        <f t="shared" si="426"/>
        <v>IC3PRINCIPALA</v>
      </c>
      <c r="AR723" s="792" t="str" cm="1">
        <f t="array" ref="AR723">IF(AQ723="","",IF(SUMPRODUCT((AQ723=$AQ$6:$AQ$1560)*(AH723=$AH$6:$AH$1560)*(AN723=$AN$6:$AN$1560)*(AO723=$AO$6:$AO$1560)*(ROW($AQ$6:$AQ$1560)&lt;&gt;ROW(AQ723))*((R723=0)*($R$6:$R$1560&gt;0)+(R723&gt;0)*($R$6:$R$1560=0)))&gt;0,"SALONES UNIDOS",IF(SUMPRODUCT((AQ723=$AQ$6:$AQ$1560)*(AH723=$AH$6:$AH$1560)*((AN723&lt;$AO$6:$AO$1560)*(AO723&gt;$AN$6:$AN$1560))*(ROW($AQ$6:$AQ$1560)&lt;&gt;ROW(AQ723)))&gt;0,"CRUZADO","Sin cruce")))</f>
        <v>Sin cruce</v>
      </c>
    </row>
    <row r="724" spans="3:44" s="8" customFormat="1" ht="18.75" hidden="1" customHeight="1">
      <c r="C724" s="11" t="s">
        <v>1081</v>
      </c>
      <c r="D724" s="194" t="s">
        <v>1329</v>
      </c>
      <c r="E724" s="194">
        <v>20261</v>
      </c>
      <c r="F724" s="11" t="s">
        <v>23</v>
      </c>
      <c r="G724" s="11" t="s">
        <v>20</v>
      </c>
      <c r="H724" s="11" t="s">
        <v>54</v>
      </c>
      <c r="I724" s="11">
        <v>3</v>
      </c>
      <c r="J724" s="11" t="s">
        <v>16</v>
      </c>
      <c r="K724" s="803" t="s">
        <v>1357</v>
      </c>
      <c r="L724" s="35" t="s">
        <v>1194</v>
      </c>
      <c r="M724" s="31" t="s">
        <v>1127</v>
      </c>
      <c r="N724" s="31" t="s">
        <v>1086</v>
      </c>
      <c r="O724" s="11" t="s">
        <v>769</v>
      </c>
      <c r="P724" s="31">
        <v>2</v>
      </c>
      <c r="Q724" s="31">
        <v>2</v>
      </c>
      <c r="R724" s="262">
        <v>4</v>
      </c>
      <c r="S724" s="31">
        <v>3</v>
      </c>
      <c r="T724" s="181"/>
      <c r="U724" s="31">
        <v>28</v>
      </c>
      <c r="V724" s="31">
        <f>IF(W724="","",IFERROR(INDEX(Docentes!C:C,MATCH(W724,Docentes!D:D,0)),"NUEVO"))</f>
        <v>70401891</v>
      </c>
      <c r="W724" s="809" t="s">
        <v>503</v>
      </c>
      <c r="X724" s="274" t="s">
        <v>167</v>
      </c>
      <c r="Y724" s="31" t="s">
        <v>1142</v>
      </c>
      <c r="Z724" s="31" t="s">
        <v>1089</v>
      </c>
      <c r="AA724" s="31"/>
      <c r="AB724" s="31" t="s">
        <v>1092</v>
      </c>
      <c r="AC724" s="31"/>
      <c r="AD724" s="31"/>
      <c r="AE724" s="31"/>
      <c r="AF724" s="31" t="s">
        <v>1142</v>
      </c>
      <c r="AG724" s="31" t="str">
        <f t="shared" si="442"/>
        <v>TP</v>
      </c>
      <c r="AH724" s="31">
        <v>4</v>
      </c>
      <c r="AI724" s="31">
        <v>16</v>
      </c>
      <c r="AJ724" s="31">
        <v>0</v>
      </c>
      <c r="AK724" s="31">
        <v>19</v>
      </c>
      <c r="AL724" s="31">
        <v>20</v>
      </c>
      <c r="AM724" s="31">
        <f t="shared" si="453"/>
        <v>3.9999999999999987</v>
      </c>
      <c r="AN724" s="792">
        <f t="shared" si="454"/>
        <v>0.66666666666666663</v>
      </c>
      <c r="AO724" s="792">
        <f t="shared" si="455"/>
        <v>0.80555555555555547</v>
      </c>
      <c r="AP724" s="31" t="str" cm="1">
        <f t="array" ref="AP724">IF(W724="","",IF(SUMPRODUCT((W724=$W$6:$W$1560)*(AH724=$AH$6:$AH$1560)*(AN724=$AN$6:$AN$1560)*(AO724=$AO$6:$AO$1560)*(ROW($W$6:$W$1560)&lt;&gt;ROW(W724))*((R724=0)*($R$6:$R$1560&gt;0)+(R724&gt;0)*($R$6:$R$1560=0)))&gt;0,"SALONES UNIDOS",IF(SUMPRODUCT((W724=$W$6:$W$1560)*(AH724=$AH$6:$AH$1560)*((AN724&lt;$AO$6:$AO$1560)*(AO724&gt;$AN$6:$AN$1560))*(ROW($W$6:$W$1560)&lt;&gt;ROW(W724)))&gt;0,"CRUZADO","Sin cruce")))</f>
        <v>Sin cruce</v>
      </c>
      <c r="AQ724" s="792" t="str">
        <f t="shared" si="426"/>
        <v>IC3PRINCIPALA</v>
      </c>
      <c r="AR724" s="792" t="str" cm="1">
        <f t="array" ref="AR724">IF(AQ724="","",IF(SUMPRODUCT((AQ724=$AQ$6:$AQ$1560)*(AH724=$AH$6:$AH$1560)*(AN724=$AN$6:$AN$1560)*(AO724=$AO$6:$AO$1560)*(ROW($AQ$6:$AQ$1560)&lt;&gt;ROW(AQ724))*((R724=0)*($R$6:$R$1560&gt;0)+(R724&gt;0)*($R$6:$R$1560=0)))&gt;0,"SALONES UNIDOS",IF(SUMPRODUCT((AQ724=$AQ$6:$AQ$1560)*(AH724=$AH$6:$AH$1560)*((AN724&lt;$AO$6:$AO$1560)*(AO724&gt;$AN$6:$AN$1560))*(ROW($AQ$6:$AQ$1560)&lt;&gt;ROW(AQ724)))&gt;0,"CRUZADO","Sin cruce")))</f>
        <v>Sin cruce</v>
      </c>
    </row>
    <row r="725" spans="3:44" s="8" customFormat="1" ht="18.75" hidden="1" customHeight="1">
      <c r="C725" s="11" t="s">
        <v>1081</v>
      </c>
      <c r="D725" s="194" t="s">
        <v>1329</v>
      </c>
      <c r="E725" s="194">
        <v>20261</v>
      </c>
      <c r="F725" s="11" t="s">
        <v>23</v>
      </c>
      <c r="G725" s="11" t="s">
        <v>20</v>
      </c>
      <c r="H725" s="11" t="s">
        <v>54</v>
      </c>
      <c r="I725" s="11">
        <v>3</v>
      </c>
      <c r="J725" s="11" t="s">
        <v>16</v>
      </c>
      <c r="K725" s="803" t="s">
        <v>1358</v>
      </c>
      <c r="L725" s="35" t="s">
        <v>1359</v>
      </c>
      <c r="M725" s="31" t="s">
        <v>1101</v>
      </c>
      <c r="N725" s="31" t="s">
        <v>1086</v>
      </c>
      <c r="O725" s="11" t="s">
        <v>731</v>
      </c>
      <c r="P725" s="31">
        <v>2</v>
      </c>
      <c r="Q725" s="31">
        <v>0</v>
      </c>
      <c r="R725" s="262">
        <v>2</v>
      </c>
      <c r="S725" s="31">
        <v>3</v>
      </c>
      <c r="T725" s="181"/>
      <c r="U725" s="31">
        <v>28</v>
      </c>
      <c r="V725" s="31">
        <f>IF(W725="","",IFERROR(INDEX(Docentes!C:C,MATCH(W725,Docentes!D:D,0)),"NUEVO"))</f>
        <v>9857971</v>
      </c>
      <c r="W725" s="809" t="s">
        <v>294</v>
      </c>
      <c r="X725" s="274" t="s">
        <v>168</v>
      </c>
      <c r="Y725" s="31" t="s">
        <v>1242</v>
      </c>
      <c r="Z725" s="31" t="s">
        <v>1089</v>
      </c>
      <c r="AA725" s="31" t="s">
        <v>26</v>
      </c>
      <c r="AB725" s="31" t="s">
        <v>1490</v>
      </c>
      <c r="AC725" s="31">
        <v>40</v>
      </c>
      <c r="AD725" s="31"/>
      <c r="AE725" s="31"/>
      <c r="AF725" s="31" t="s">
        <v>1242</v>
      </c>
      <c r="AG725" s="31" t="str">
        <f t="shared" si="442"/>
        <v>T</v>
      </c>
      <c r="AH725" s="31">
        <v>2</v>
      </c>
      <c r="AI725" s="31">
        <v>7</v>
      </c>
      <c r="AJ725" s="31">
        <v>40</v>
      </c>
      <c r="AK725" s="31">
        <v>9</v>
      </c>
      <c r="AL725" s="31">
        <v>20</v>
      </c>
      <c r="AM725" s="31">
        <f t="shared" si="453"/>
        <v>1.9999999999999993</v>
      </c>
      <c r="AN725" s="792">
        <f t="shared" si="454"/>
        <v>0.31944444444444448</v>
      </c>
      <c r="AO725" s="792">
        <f t="shared" si="455"/>
        <v>0.3888888888888889</v>
      </c>
      <c r="AP725" s="31" t="str" cm="1">
        <f t="array" ref="AP725">IF(W725="","",IF(SUMPRODUCT((W725=$W$6:$W$1560)*(AH725=$AH$6:$AH$1560)*(AN725=$AN$6:$AN$1560)*(AO725=$AO$6:$AO$1560)*(ROW($W$6:$W$1560)&lt;&gt;ROW(W725))*((R725=0)*($R$6:$R$1560&gt;0)+(R725&gt;0)*($R$6:$R$1560=0)))&gt;0,"SALONES UNIDOS",IF(SUMPRODUCT((W725=$W$6:$W$1560)*(AH725=$AH$6:$AH$1560)*((AN725&lt;$AO$6:$AO$1560)*(AO725&gt;$AN$6:$AN$1560))*(ROW($W$6:$W$1560)&lt;&gt;ROW(W725)))&gt;0,"CRUZADO","Sin cruce")))</f>
        <v>Sin cruce</v>
      </c>
      <c r="AQ725" s="792" t="str">
        <f t="shared" si="426"/>
        <v>IC3PRINCIPALA</v>
      </c>
      <c r="AR725" s="792" t="str" cm="1">
        <f t="array" ref="AR725">IF(AQ725="","",IF(SUMPRODUCT((AQ725=$AQ$6:$AQ$1560)*(AH725=$AH$6:$AH$1560)*(AN725=$AN$6:$AN$1560)*(AO725=$AO$6:$AO$1560)*(ROW($AQ$6:$AQ$1560)&lt;&gt;ROW(AQ725))*((R725=0)*($R$6:$R$1560&gt;0)+(R725&gt;0)*($R$6:$R$1560=0)))&gt;0,"SALONES UNIDOS",IF(SUMPRODUCT((AQ725=$AQ$6:$AQ$1560)*(AH725=$AH$6:$AH$1560)*((AN725&lt;$AO$6:$AO$1560)*(AO725&gt;$AN$6:$AN$1560))*(ROW($AQ$6:$AQ$1560)&lt;&gt;ROW(AQ725)))&gt;0,"CRUZADO","Sin cruce")))</f>
        <v>Sin cruce</v>
      </c>
    </row>
    <row r="726" spans="3:44" s="8" customFormat="1" ht="18.75" hidden="1" customHeight="1">
      <c r="C726" s="11" t="s">
        <v>1081</v>
      </c>
      <c r="D726" s="194" t="s">
        <v>1329</v>
      </c>
      <c r="E726" s="194">
        <v>20261</v>
      </c>
      <c r="F726" s="11" t="s">
        <v>23</v>
      </c>
      <c r="G726" s="11" t="s">
        <v>20</v>
      </c>
      <c r="H726" s="11" t="s">
        <v>54</v>
      </c>
      <c r="I726" s="11">
        <v>3</v>
      </c>
      <c r="J726" s="11" t="s">
        <v>1342</v>
      </c>
      <c r="K726" s="803" t="s">
        <v>1358</v>
      </c>
      <c r="L726" s="35" t="s">
        <v>1359</v>
      </c>
      <c r="M726" s="31" t="s">
        <v>1101</v>
      </c>
      <c r="N726" s="31" t="s">
        <v>1086</v>
      </c>
      <c r="O726" s="11" t="s">
        <v>731</v>
      </c>
      <c r="P726" s="31">
        <v>0</v>
      </c>
      <c r="Q726" s="31">
        <v>2</v>
      </c>
      <c r="R726" s="262">
        <v>2</v>
      </c>
      <c r="S726" s="31">
        <v>3</v>
      </c>
      <c r="T726" s="181"/>
      <c r="U726" s="31">
        <v>14</v>
      </c>
      <c r="V726" s="31">
        <f>IF(W726="","",IFERROR(INDEX(Docentes!C:C,MATCH(W726,Docentes!D:D,0)),"NUEVO"))</f>
        <v>9857971</v>
      </c>
      <c r="W726" s="809" t="s">
        <v>294</v>
      </c>
      <c r="X726" s="274" t="s">
        <v>168</v>
      </c>
      <c r="Y726" s="31" t="s">
        <v>1242</v>
      </c>
      <c r="Z726" s="31" t="s">
        <v>1089</v>
      </c>
      <c r="AA726" s="31"/>
      <c r="AB726" s="31"/>
      <c r="AC726" s="31"/>
      <c r="AD726" s="31" t="s">
        <v>1353</v>
      </c>
      <c r="AE726" s="31">
        <v>19</v>
      </c>
      <c r="AF726" s="31" t="s">
        <v>1242</v>
      </c>
      <c r="AG726" s="31" t="str">
        <f t="shared" si="442"/>
        <v>P</v>
      </c>
      <c r="AH726" s="31">
        <v>1</v>
      </c>
      <c r="AI726" s="31">
        <v>12</v>
      </c>
      <c r="AJ726" s="31">
        <v>40</v>
      </c>
      <c r="AK726" s="31">
        <v>14</v>
      </c>
      <c r="AL726" s="31">
        <v>20</v>
      </c>
      <c r="AM726" s="31">
        <f t="shared" si="453"/>
        <v>1.9999999999999993</v>
      </c>
      <c r="AN726" s="792">
        <f t="shared" si="454"/>
        <v>0.52777777777777779</v>
      </c>
      <c r="AO726" s="792">
        <f t="shared" si="455"/>
        <v>0.59722222222222221</v>
      </c>
      <c r="AP726" s="31" t="str" cm="1">
        <f t="array" ref="AP726">IF(W726="","",IF(SUMPRODUCT((W726=$W$6:$W$1560)*(AH726=$AH$6:$AH$1560)*(AN726=$AN$6:$AN$1560)*(AO726=$AO$6:$AO$1560)*(ROW($W$6:$W$1560)&lt;&gt;ROW(W726))*((R726=0)*($R$6:$R$1560&gt;0)+(R726&gt;0)*($R$6:$R$1560=0)))&gt;0,"SALONES UNIDOS",IF(SUMPRODUCT((W726=$W$6:$W$1560)*(AH726=$AH$6:$AH$1560)*((AN726&lt;$AO$6:$AO$1560)*(AO726&gt;$AN$6:$AN$1560))*(ROW($W$6:$W$1560)&lt;&gt;ROW(W726)))&gt;0,"CRUZADO","Sin cruce")))</f>
        <v>Sin cruce</v>
      </c>
      <c r="AQ726" s="792" t="str">
        <f t="shared" si="426"/>
        <v>IC3PRINCIPALA1</v>
      </c>
      <c r="AR726" s="792" t="str" cm="1">
        <f t="array" ref="AR726">IF(AQ726="","",IF(SUMPRODUCT((AQ726=$AQ$6:$AQ$1560)*(AH726=$AH$6:$AH$1560)*(AN726=$AN$6:$AN$1560)*(AO726=$AO$6:$AO$1560)*(ROW($AQ$6:$AQ$1560)&lt;&gt;ROW(AQ726))*((R726=0)*($R$6:$R$1560&gt;0)+(R726&gt;0)*($R$6:$R$1560=0)))&gt;0,"SALONES UNIDOS",IF(SUMPRODUCT((AQ726=$AQ$6:$AQ$1560)*(AH726=$AH$6:$AH$1560)*((AN726&lt;$AO$6:$AO$1560)*(AO726&gt;$AN$6:$AN$1560))*(ROW($AQ$6:$AQ$1560)&lt;&gt;ROW(AQ726)))&gt;0,"CRUZADO","Sin cruce")))</f>
        <v>Sin cruce</v>
      </c>
    </row>
    <row r="727" spans="3:44" s="8" customFormat="1" ht="18.75" hidden="1" customHeight="1">
      <c r="C727" s="11" t="s">
        <v>1081</v>
      </c>
      <c r="D727" s="194" t="s">
        <v>1329</v>
      </c>
      <c r="E727" s="194">
        <v>20261</v>
      </c>
      <c r="F727" s="11" t="s">
        <v>23</v>
      </c>
      <c r="G727" s="11" t="s">
        <v>20</v>
      </c>
      <c r="H727" s="11" t="s">
        <v>54</v>
      </c>
      <c r="I727" s="11">
        <v>3</v>
      </c>
      <c r="J727" s="11" t="s">
        <v>1343</v>
      </c>
      <c r="K727" s="803" t="s">
        <v>1358</v>
      </c>
      <c r="L727" s="35" t="s">
        <v>1359</v>
      </c>
      <c r="M727" s="31" t="s">
        <v>1101</v>
      </c>
      <c r="N727" s="31" t="s">
        <v>1086</v>
      </c>
      <c r="O727" s="11" t="s">
        <v>731</v>
      </c>
      <c r="P727" s="31">
        <v>0</v>
      </c>
      <c r="Q727" s="31">
        <v>2</v>
      </c>
      <c r="R727" s="262">
        <v>2</v>
      </c>
      <c r="S727" s="31">
        <v>3</v>
      </c>
      <c r="T727" s="181"/>
      <c r="U727" s="31">
        <v>14</v>
      </c>
      <c r="V727" s="31">
        <f>IF(W727="","",IFERROR(INDEX(Docentes!C:C,MATCH(W727,Docentes!D:D,0)),"NUEVO"))</f>
        <v>9857971</v>
      </c>
      <c r="W727" s="809" t="s">
        <v>294</v>
      </c>
      <c r="X727" s="274" t="s">
        <v>168</v>
      </c>
      <c r="Y727" s="31" t="s">
        <v>1242</v>
      </c>
      <c r="Z727" s="31" t="s">
        <v>1089</v>
      </c>
      <c r="AA727" s="31"/>
      <c r="AB727" s="31"/>
      <c r="AC727" s="31"/>
      <c r="AD727" s="31" t="s">
        <v>1353</v>
      </c>
      <c r="AE727" s="31">
        <v>19</v>
      </c>
      <c r="AF727" s="31" t="s">
        <v>1242</v>
      </c>
      <c r="AG727" s="31" t="str">
        <f t="shared" si="442"/>
        <v>P</v>
      </c>
      <c r="AH727" s="31">
        <v>2</v>
      </c>
      <c r="AI727" s="31">
        <v>9</v>
      </c>
      <c r="AJ727" s="31">
        <v>20</v>
      </c>
      <c r="AK727" s="31">
        <v>11</v>
      </c>
      <c r="AL727" s="31">
        <v>0</v>
      </c>
      <c r="AM727" s="31">
        <f t="shared" si="453"/>
        <v>1.9999999999999993</v>
      </c>
      <c r="AN727" s="792">
        <f t="shared" si="454"/>
        <v>0.3888888888888889</v>
      </c>
      <c r="AO727" s="792">
        <f t="shared" si="455"/>
        <v>0.45833333333333331</v>
      </c>
      <c r="AP727" s="31" t="str" cm="1">
        <f t="array" ref="AP727">IF(W727="","",IF(SUMPRODUCT((W727=$W$6:$W$1560)*(AH727=$AH$6:$AH$1560)*(AN727=$AN$6:$AN$1560)*(AO727=$AO$6:$AO$1560)*(ROW($W$6:$W$1560)&lt;&gt;ROW(W727))*((R727=0)*($R$6:$R$1560&gt;0)+(R727&gt;0)*($R$6:$R$1560=0)))&gt;0,"SALONES UNIDOS",IF(SUMPRODUCT((W727=$W$6:$W$1560)*(AH727=$AH$6:$AH$1560)*((AN727&lt;$AO$6:$AO$1560)*(AO727&gt;$AN$6:$AN$1560))*(ROW($W$6:$W$1560)&lt;&gt;ROW(W727)))&gt;0,"CRUZADO","Sin cruce")))</f>
        <v>Sin cruce</v>
      </c>
      <c r="AQ727" s="792" t="str">
        <f t="shared" si="426"/>
        <v>IC3PRINCIPALA2</v>
      </c>
      <c r="AR727" s="792" t="str" cm="1">
        <f t="array" ref="AR727">IF(AQ727="","",IF(SUMPRODUCT((AQ727=$AQ$6:$AQ$1560)*(AH727=$AH$6:$AH$1560)*(AN727=$AN$6:$AN$1560)*(AO727=$AO$6:$AO$1560)*(ROW($AQ$6:$AQ$1560)&lt;&gt;ROW(AQ727))*((R727=0)*($R$6:$R$1560&gt;0)+(R727&gt;0)*($R$6:$R$1560=0)))&gt;0,"SALONES UNIDOS",IF(SUMPRODUCT((AQ727=$AQ$6:$AQ$1560)*(AH727=$AH$6:$AH$1560)*((AN727&lt;$AO$6:$AO$1560)*(AO727&gt;$AN$6:$AN$1560))*(ROW($AQ$6:$AQ$1560)&lt;&gt;ROW(AQ727)))&gt;0,"CRUZADO","Sin cruce")))</f>
        <v>Sin cruce</v>
      </c>
    </row>
    <row r="728" spans="3:44" s="8" customFormat="1" ht="18.75" hidden="1" customHeight="1">
      <c r="C728" s="11" t="s">
        <v>1081</v>
      </c>
      <c r="D728" s="194" t="s">
        <v>1329</v>
      </c>
      <c r="E728" s="194">
        <v>20261</v>
      </c>
      <c r="F728" s="11" t="s">
        <v>23</v>
      </c>
      <c r="G728" s="11" t="s">
        <v>20</v>
      </c>
      <c r="H728" s="11" t="s">
        <v>54</v>
      </c>
      <c r="I728" s="11">
        <v>3</v>
      </c>
      <c r="J728" s="11" t="s">
        <v>16</v>
      </c>
      <c r="K728" s="803" t="s">
        <v>1360</v>
      </c>
      <c r="L728" s="35" t="s">
        <v>1361</v>
      </c>
      <c r="M728" s="31" t="s">
        <v>1101</v>
      </c>
      <c r="N728" s="31" t="s">
        <v>1086</v>
      </c>
      <c r="O728" s="11" t="s">
        <v>731</v>
      </c>
      <c r="P728" s="31">
        <v>3</v>
      </c>
      <c r="Q728" s="31">
        <v>2</v>
      </c>
      <c r="R728" s="262">
        <v>5</v>
      </c>
      <c r="S728" s="31">
        <v>4</v>
      </c>
      <c r="T728" s="181"/>
      <c r="U728" s="31">
        <v>28</v>
      </c>
      <c r="V728" s="31">
        <f>IF(W728="","",IFERROR(INDEX(Docentes!C:C,MATCH(W728,Docentes!D:D,0)),"NUEVO"))</f>
        <v>45879356</v>
      </c>
      <c r="W728" s="809" t="s">
        <v>189</v>
      </c>
      <c r="X728" s="274" t="s">
        <v>168</v>
      </c>
      <c r="Y728" s="31" t="s">
        <v>1142</v>
      </c>
      <c r="Z728" s="31" t="s">
        <v>1089</v>
      </c>
      <c r="AA728" s="31" t="s">
        <v>16</v>
      </c>
      <c r="AB728" s="31" t="s">
        <v>1522</v>
      </c>
      <c r="AC728" s="31">
        <v>34</v>
      </c>
      <c r="AD728" s="31"/>
      <c r="AE728" s="31"/>
      <c r="AF728" s="31" t="s">
        <v>1142</v>
      </c>
      <c r="AG728" s="31" t="str">
        <f t="shared" si="442"/>
        <v>TP</v>
      </c>
      <c r="AH728" s="31">
        <v>1</v>
      </c>
      <c r="AI728" s="31">
        <v>15</v>
      </c>
      <c r="AJ728" s="31">
        <v>10</v>
      </c>
      <c r="AK728" s="31">
        <v>19</v>
      </c>
      <c r="AL728" s="31">
        <v>20</v>
      </c>
      <c r="AM728" s="31">
        <f t="shared" si="453"/>
        <v>4.9999999999999982</v>
      </c>
      <c r="AN728" s="792">
        <f t="shared" si="454"/>
        <v>0.63194444444444442</v>
      </c>
      <c r="AO728" s="792">
        <f t="shared" si="455"/>
        <v>0.80555555555555547</v>
      </c>
      <c r="AP728" s="31" t="str" cm="1">
        <f t="array" ref="AP728">IF(W728="","",IF(SUMPRODUCT((W728=$W$6:$W$1560)*(AH728=$AH$6:$AH$1560)*(AN728=$AN$6:$AN$1560)*(AO728=$AO$6:$AO$1560)*(ROW($W$6:$W$1560)&lt;&gt;ROW(W728))*((R728=0)*($R$6:$R$1560&gt;0)+(R728&gt;0)*($R$6:$R$1560=0)))&gt;0,"SALONES UNIDOS",IF(SUMPRODUCT((W728=$W$6:$W$1560)*(AH728=$AH$6:$AH$1560)*((AN728&lt;$AO$6:$AO$1560)*(AO728&gt;$AN$6:$AN$1560))*(ROW($W$6:$W$1560)&lt;&gt;ROW(W728)))&gt;0,"CRUZADO","Sin cruce")))</f>
        <v>Sin cruce</v>
      </c>
      <c r="AQ728" s="792" t="str">
        <f t="shared" si="426"/>
        <v>IC3PRINCIPALA</v>
      </c>
      <c r="AR728" s="792" t="str" cm="1">
        <f t="array" ref="AR728">IF(AQ728="","",IF(SUMPRODUCT((AQ728=$AQ$6:$AQ$1560)*(AH728=$AH$6:$AH$1560)*(AN728=$AN$6:$AN$1560)*(AO728=$AO$6:$AO$1560)*(ROW($AQ$6:$AQ$1560)&lt;&gt;ROW(AQ728))*((R728=0)*($R$6:$R$1560&gt;0)+(R728&gt;0)*($R$6:$R$1560=0)))&gt;0,"SALONES UNIDOS",IF(SUMPRODUCT((AQ728=$AQ$6:$AQ$1560)*(AH728=$AH$6:$AH$1560)*((AN728&lt;$AO$6:$AO$1560)*(AO728&gt;$AN$6:$AN$1560))*(ROW($AQ$6:$AQ$1560)&lt;&gt;ROW(AQ728)))&gt;0,"CRUZADO","Sin cruce")))</f>
        <v>Sin cruce</v>
      </c>
    </row>
    <row r="729" spans="3:44" s="8" customFormat="1" ht="18.75" hidden="1" customHeight="1">
      <c r="C729" s="11" t="s">
        <v>1081</v>
      </c>
      <c r="D729" s="194" t="s">
        <v>1329</v>
      </c>
      <c r="E729" s="194">
        <v>20261</v>
      </c>
      <c r="F729" s="11" t="s">
        <v>23</v>
      </c>
      <c r="G729" s="11" t="s">
        <v>20</v>
      </c>
      <c r="H729" s="11" t="s">
        <v>54</v>
      </c>
      <c r="I729" s="11">
        <v>3</v>
      </c>
      <c r="J729" s="11" t="s">
        <v>16</v>
      </c>
      <c r="K729" s="803" t="s">
        <v>1362</v>
      </c>
      <c r="L729" s="35" t="s">
        <v>1363</v>
      </c>
      <c r="M729" s="31" t="s">
        <v>1101</v>
      </c>
      <c r="N729" s="31" t="s">
        <v>1086</v>
      </c>
      <c r="O729" s="11" t="s">
        <v>731</v>
      </c>
      <c r="P729" s="31">
        <v>2</v>
      </c>
      <c r="Q729" s="31">
        <v>0</v>
      </c>
      <c r="R729" s="262">
        <v>2</v>
      </c>
      <c r="S729" s="31">
        <v>3</v>
      </c>
      <c r="T729" s="181"/>
      <c r="U729" s="31">
        <v>28</v>
      </c>
      <c r="V729" s="31">
        <f>IF(W729="","",IFERROR(INDEX(Docentes!C:C,MATCH(W729,Docentes!D:D,0)),"NUEVO"))</f>
        <v>41060828</v>
      </c>
      <c r="W729" s="809" t="s">
        <v>993</v>
      </c>
      <c r="X729" s="274" t="s">
        <v>168</v>
      </c>
      <c r="Y729" s="31" t="s">
        <v>1242</v>
      </c>
      <c r="Z729" s="31" t="s">
        <v>1089</v>
      </c>
      <c r="AA729" s="31" t="s">
        <v>16</v>
      </c>
      <c r="AB729" s="31" t="s">
        <v>1528</v>
      </c>
      <c r="AC729" s="31">
        <v>37</v>
      </c>
      <c r="AD729" s="31"/>
      <c r="AE729" s="31"/>
      <c r="AF729" s="31" t="s">
        <v>1242</v>
      </c>
      <c r="AG729" s="31" t="str">
        <f t="shared" si="442"/>
        <v>T</v>
      </c>
      <c r="AH729" s="31">
        <v>4</v>
      </c>
      <c r="AI729" s="31">
        <v>9</v>
      </c>
      <c r="AJ729" s="31">
        <v>20</v>
      </c>
      <c r="AK729" s="31">
        <v>11</v>
      </c>
      <c r="AL729" s="31">
        <v>0</v>
      </c>
      <c r="AM729" s="31">
        <f t="shared" si="453"/>
        <v>1.9999999999999993</v>
      </c>
      <c r="AN729" s="792">
        <f t="shared" si="454"/>
        <v>0.3888888888888889</v>
      </c>
      <c r="AO729" s="792">
        <f t="shared" si="455"/>
        <v>0.45833333333333331</v>
      </c>
      <c r="AP729" s="31" t="str" cm="1">
        <f t="array" ref="AP729">IF(W729="","",IF(SUMPRODUCT((W729=$W$6:$W$1560)*(AH729=$AH$6:$AH$1560)*(AN729=$AN$6:$AN$1560)*(AO729=$AO$6:$AO$1560)*(ROW($W$6:$W$1560)&lt;&gt;ROW(W729))*((R729=0)*($R$6:$R$1560&gt;0)+(R729&gt;0)*($R$6:$R$1560=0)))&gt;0,"SALONES UNIDOS",IF(SUMPRODUCT((W729=$W$6:$W$1560)*(AH729=$AH$6:$AH$1560)*((AN729&lt;$AO$6:$AO$1560)*(AO729&gt;$AN$6:$AN$1560))*(ROW($W$6:$W$1560)&lt;&gt;ROW(W729)))&gt;0,"CRUZADO","Sin cruce")))</f>
        <v>Sin cruce</v>
      </c>
      <c r="AQ729" s="792" t="str">
        <f t="shared" si="426"/>
        <v>IC3PRINCIPALA</v>
      </c>
      <c r="AR729" s="792" t="str" cm="1">
        <f t="array" ref="AR729">IF(AQ729="","",IF(SUMPRODUCT((AQ729=$AQ$6:$AQ$1560)*(AH729=$AH$6:$AH$1560)*(AN729=$AN$6:$AN$1560)*(AO729=$AO$6:$AO$1560)*(ROW($AQ$6:$AQ$1560)&lt;&gt;ROW(AQ729))*((R729=0)*($R$6:$R$1560&gt;0)+(R729&gt;0)*($R$6:$R$1560=0)))&gt;0,"SALONES UNIDOS",IF(SUMPRODUCT((AQ729=$AQ$6:$AQ$1560)*(AH729=$AH$6:$AH$1560)*((AN729&lt;$AO$6:$AO$1560)*(AO729&gt;$AN$6:$AN$1560))*(ROW($AQ$6:$AQ$1560)&lt;&gt;ROW(AQ729)))&gt;0,"CRUZADO","Sin cruce")))</f>
        <v>Sin cruce</v>
      </c>
    </row>
    <row r="730" spans="3:44" s="8" customFormat="1" ht="18.75" hidden="1" customHeight="1">
      <c r="C730" s="11" t="s">
        <v>1081</v>
      </c>
      <c r="D730" s="194" t="s">
        <v>1329</v>
      </c>
      <c r="E730" s="194">
        <v>20261</v>
      </c>
      <c r="F730" s="11" t="s">
        <v>23</v>
      </c>
      <c r="G730" s="11" t="s">
        <v>20</v>
      </c>
      <c r="H730" s="11" t="s">
        <v>54</v>
      </c>
      <c r="I730" s="11">
        <v>3</v>
      </c>
      <c r="J730" s="11" t="s">
        <v>1342</v>
      </c>
      <c r="K730" s="803" t="s">
        <v>1362</v>
      </c>
      <c r="L730" s="35" t="s">
        <v>1363</v>
      </c>
      <c r="M730" s="31" t="s">
        <v>1101</v>
      </c>
      <c r="N730" s="31" t="s">
        <v>1086</v>
      </c>
      <c r="O730" s="11" t="s">
        <v>731</v>
      </c>
      <c r="P730" s="31">
        <v>0</v>
      </c>
      <c r="Q730" s="31">
        <v>2</v>
      </c>
      <c r="R730" s="262">
        <v>2</v>
      </c>
      <c r="S730" s="31">
        <v>3</v>
      </c>
      <c r="T730" s="181"/>
      <c r="U730" s="31">
        <v>14</v>
      </c>
      <c r="V730" s="31">
        <f>IF(W730="","",IFERROR(INDEX(Docentes!C:C,MATCH(W730,Docentes!D:D,0)),"NUEVO"))</f>
        <v>41060828</v>
      </c>
      <c r="W730" s="809" t="s">
        <v>993</v>
      </c>
      <c r="X730" s="274" t="s">
        <v>168</v>
      </c>
      <c r="Y730" s="31" t="s">
        <v>1242</v>
      </c>
      <c r="Z730" s="31" t="s">
        <v>1089</v>
      </c>
      <c r="AA730" s="31"/>
      <c r="AB730" s="31"/>
      <c r="AC730" s="31"/>
      <c r="AD730" s="31" t="s">
        <v>1635</v>
      </c>
      <c r="AE730" s="31">
        <v>20</v>
      </c>
      <c r="AF730" s="31" t="s">
        <v>1242</v>
      </c>
      <c r="AG730" s="31" t="str">
        <f t="shared" si="442"/>
        <v>P</v>
      </c>
      <c r="AH730" s="31">
        <v>4</v>
      </c>
      <c r="AI730" s="31">
        <v>11</v>
      </c>
      <c r="AJ730" s="31">
        <v>0</v>
      </c>
      <c r="AK730" s="31">
        <v>12</v>
      </c>
      <c r="AL730" s="31">
        <v>40</v>
      </c>
      <c r="AM730" s="31">
        <f t="shared" si="453"/>
        <v>2.0000000000000009</v>
      </c>
      <c r="AN730" s="792">
        <f t="shared" si="454"/>
        <v>0.45833333333333331</v>
      </c>
      <c r="AO730" s="792">
        <f t="shared" si="455"/>
        <v>0.52777777777777779</v>
      </c>
      <c r="AP730" s="31" t="str" cm="1">
        <f t="array" ref="AP730">IF(W730="","",IF(SUMPRODUCT((W730=$W$6:$W$1560)*(AH730=$AH$6:$AH$1560)*(AN730=$AN$6:$AN$1560)*(AO730=$AO$6:$AO$1560)*(ROW($W$6:$W$1560)&lt;&gt;ROW(W730))*((R730=0)*($R$6:$R$1560&gt;0)+(R730&gt;0)*($R$6:$R$1560=0)))&gt;0,"SALONES UNIDOS",IF(SUMPRODUCT((W730=$W$6:$W$1560)*(AH730=$AH$6:$AH$1560)*((AN730&lt;$AO$6:$AO$1560)*(AO730&gt;$AN$6:$AN$1560))*(ROW($W$6:$W$1560)&lt;&gt;ROW(W730)))&gt;0,"CRUZADO","Sin cruce")))</f>
        <v>Sin cruce</v>
      </c>
      <c r="AQ730" s="792" t="str">
        <f t="shared" si="426"/>
        <v>IC3PRINCIPALA1</v>
      </c>
      <c r="AR730" s="792" t="str" cm="1">
        <f t="array" ref="AR730">IF(AQ730="","",IF(SUMPRODUCT((AQ730=$AQ$6:$AQ$1560)*(AH730=$AH$6:$AH$1560)*(AN730=$AN$6:$AN$1560)*(AO730=$AO$6:$AO$1560)*(ROW($AQ$6:$AQ$1560)&lt;&gt;ROW(AQ730))*((R730=0)*($R$6:$R$1560&gt;0)+(R730&gt;0)*($R$6:$R$1560=0)))&gt;0,"SALONES UNIDOS",IF(SUMPRODUCT((AQ730=$AQ$6:$AQ$1560)*(AH730=$AH$6:$AH$1560)*((AN730&lt;$AO$6:$AO$1560)*(AO730&gt;$AN$6:$AN$1560))*(ROW($AQ$6:$AQ$1560)&lt;&gt;ROW(AQ730)))&gt;0,"CRUZADO","Sin cruce")))</f>
        <v>Sin cruce</v>
      </c>
    </row>
    <row r="731" spans="3:44" s="8" customFormat="1" ht="18.75" hidden="1" customHeight="1">
      <c r="C731" s="11" t="s">
        <v>1081</v>
      </c>
      <c r="D731" s="194" t="s">
        <v>1329</v>
      </c>
      <c r="E731" s="194">
        <v>20261</v>
      </c>
      <c r="F731" s="11" t="s">
        <v>23</v>
      </c>
      <c r="G731" s="11" t="s">
        <v>20</v>
      </c>
      <c r="H731" s="11" t="s">
        <v>54</v>
      </c>
      <c r="I731" s="11">
        <v>3</v>
      </c>
      <c r="J731" s="11" t="s">
        <v>1343</v>
      </c>
      <c r="K731" s="803" t="s">
        <v>1362</v>
      </c>
      <c r="L731" s="35" t="s">
        <v>1363</v>
      </c>
      <c r="M731" s="31" t="s">
        <v>1101</v>
      </c>
      <c r="N731" s="31" t="s">
        <v>1086</v>
      </c>
      <c r="O731" s="11" t="s">
        <v>731</v>
      </c>
      <c r="P731" s="31">
        <v>0</v>
      </c>
      <c r="Q731" s="31">
        <v>2</v>
      </c>
      <c r="R731" s="262">
        <v>2</v>
      </c>
      <c r="S731" s="31">
        <v>3</v>
      </c>
      <c r="T731" s="181"/>
      <c r="U731" s="31">
        <v>14</v>
      </c>
      <c r="V731" s="31">
        <f>IF(W731="","",IFERROR(INDEX(Docentes!C:C,MATCH(W731,Docentes!D:D,0)),"NUEVO"))</f>
        <v>41060828</v>
      </c>
      <c r="W731" s="809" t="s">
        <v>993</v>
      </c>
      <c r="X731" s="274" t="s">
        <v>168</v>
      </c>
      <c r="Y731" s="31" t="s">
        <v>1242</v>
      </c>
      <c r="Z731" s="31" t="s">
        <v>1089</v>
      </c>
      <c r="AA731" s="31"/>
      <c r="AB731" s="31"/>
      <c r="AC731" s="31"/>
      <c r="AD731" s="31" t="s">
        <v>1635</v>
      </c>
      <c r="AE731" s="31">
        <v>20</v>
      </c>
      <c r="AF731" s="31" t="s">
        <v>1242</v>
      </c>
      <c r="AG731" s="31" t="str">
        <f t="shared" si="442"/>
        <v>P</v>
      </c>
      <c r="AH731" s="31">
        <v>4</v>
      </c>
      <c r="AI731" s="31">
        <v>12</v>
      </c>
      <c r="AJ731" s="31">
        <v>40</v>
      </c>
      <c r="AK731" s="31">
        <v>14</v>
      </c>
      <c r="AL731" s="31">
        <v>20</v>
      </c>
      <c r="AM731" s="31">
        <f t="shared" si="453"/>
        <v>1.9999999999999993</v>
      </c>
      <c r="AN731" s="792">
        <f t="shared" si="454"/>
        <v>0.52777777777777779</v>
      </c>
      <c r="AO731" s="792">
        <f t="shared" si="455"/>
        <v>0.59722222222222221</v>
      </c>
      <c r="AP731" s="31" t="str" cm="1">
        <f t="array" ref="AP731">IF(W731="","",IF(SUMPRODUCT((W731=$W$6:$W$1560)*(AH731=$AH$6:$AH$1560)*(AN731=$AN$6:$AN$1560)*(AO731=$AO$6:$AO$1560)*(ROW($W$6:$W$1560)&lt;&gt;ROW(W731))*((R731=0)*($R$6:$R$1560&gt;0)+(R731&gt;0)*($R$6:$R$1560=0)))&gt;0,"SALONES UNIDOS",IF(SUMPRODUCT((W731=$W$6:$W$1560)*(AH731=$AH$6:$AH$1560)*((AN731&lt;$AO$6:$AO$1560)*(AO731&gt;$AN$6:$AN$1560))*(ROW($W$6:$W$1560)&lt;&gt;ROW(W731)))&gt;0,"CRUZADO","Sin cruce")))</f>
        <v>Sin cruce</v>
      </c>
      <c r="AQ731" s="792" t="str">
        <f t="shared" si="426"/>
        <v>IC3PRINCIPALA2</v>
      </c>
      <c r="AR731" s="792" t="str" cm="1">
        <f t="array" ref="AR731">IF(AQ731="","",IF(SUMPRODUCT((AQ731=$AQ$6:$AQ$1560)*(AH731=$AH$6:$AH$1560)*(AN731=$AN$6:$AN$1560)*(AO731=$AO$6:$AO$1560)*(ROW($AQ$6:$AQ$1560)&lt;&gt;ROW(AQ731))*((R731=0)*($R$6:$R$1560&gt;0)+(R731&gt;0)*($R$6:$R$1560=0)))&gt;0,"SALONES UNIDOS",IF(SUMPRODUCT((AQ731=$AQ$6:$AQ$1560)*(AH731=$AH$6:$AH$1560)*((AN731&lt;$AO$6:$AO$1560)*(AO731&gt;$AN$6:$AN$1560))*(ROW($AQ$6:$AQ$1560)&lt;&gt;ROW(AQ731)))&gt;0,"CRUZADO","Sin cruce")))</f>
        <v>Sin cruce</v>
      </c>
    </row>
    <row r="732" spans="3:44" s="8" customFormat="1" ht="18.75" hidden="1" customHeight="1">
      <c r="C732" s="11" t="s">
        <v>1081</v>
      </c>
      <c r="D732" s="194" t="s">
        <v>1329</v>
      </c>
      <c r="E732" s="194">
        <v>20261</v>
      </c>
      <c r="F732" s="11" t="s">
        <v>23</v>
      </c>
      <c r="G732" s="11" t="s">
        <v>20</v>
      </c>
      <c r="H732" s="11" t="s">
        <v>54</v>
      </c>
      <c r="I732" s="11">
        <v>3</v>
      </c>
      <c r="J732" s="11" t="s">
        <v>16</v>
      </c>
      <c r="K732" s="803" t="s">
        <v>1365</v>
      </c>
      <c r="L732" s="35" t="s">
        <v>1366</v>
      </c>
      <c r="M732" s="31" t="s">
        <v>1367</v>
      </c>
      <c r="N732" s="31" t="s">
        <v>1086</v>
      </c>
      <c r="O732" s="11" t="s">
        <v>731</v>
      </c>
      <c r="P732" s="31">
        <v>2</v>
      </c>
      <c r="Q732" s="31">
        <v>0</v>
      </c>
      <c r="R732" s="262">
        <v>2</v>
      </c>
      <c r="S732" s="31">
        <v>4</v>
      </c>
      <c r="T732" s="181"/>
      <c r="U732" s="31">
        <v>28</v>
      </c>
      <c r="V732" s="31">
        <f>IF(W732="","",IFERROR(INDEX(Docentes!C:C,MATCH(W732,Docentes!D:D,0)),"NUEVO"))</f>
        <v>21863247</v>
      </c>
      <c r="W732" s="809" t="s">
        <v>275</v>
      </c>
      <c r="X732" s="274" t="s">
        <v>168</v>
      </c>
      <c r="Y732" s="31" t="s">
        <v>1142</v>
      </c>
      <c r="Z732" s="31" t="s">
        <v>1089</v>
      </c>
      <c r="AA732" s="31" t="s">
        <v>16</v>
      </c>
      <c r="AB732" s="31" t="s">
        <v>1631</v>
      </c>
      <c r="AC732" s="31">
        <v>39</v>
      </c>
      <c r="AD732" s="31"/>
      <c r="AE732" s="31"/>
      <c r="AF732" s="31" t="s">
        <v>1142</v>
      </c>
      <c r="AG732" s="31" t="str">
        <f t="shared" ref="AG732:AG768" si="456">IF(AND(P732&gt;0,Q732&gt;0),"TP",IF(AND(P732&gt;0,Q732=0),"T","P"))</f>
        <v>T</v>
      </c>
      <c r="AH732" s="31">
        <v>2</v>
      </c>
      <c r="AI732" s="31">
        <v>18</v>
      </c>
      <c r="AJ732" s="31">
        <v>30</v>
      </c>
      <c r="AK732" s="31">
        <v>20</v>
      </c>
      <c r="AL732" s="31">
        <v>10</v>
      </c>
      <c r="AM732" s="31">
        <f t="shared" si="453"/>
        <v>1.9999999999999993</v>
      </c>
      <c r="AN732" s="792">
        <f t="shared" si="454"/>
        <v>0.77083333333333337</v>
      </c>
      <c r="AO732" s="792">
        <f t="shared" si="455"/>
        <v>0.84027777777777779</v>
      </c>
      <c r="AP732" s="31" t="str" cm="1">
        <f t="array" ref="AP732">IF(W732="","",IF(SUMPRODUCT((W732=$W$6:$W$1560)*(AH732=$AH$6:$AH$1560)*(AN732=$AN$6:$AN$1560)*(AO732=$AO$6:$AO$1560)*(ROW($W$6:$W$1560)&lt;&gt;ROW(W732))*((R732=0)*($R$6:$R$1560&gt;0)+(R732&gt;0)*($R$6:$R$1560=0)))&gt;0,"SALONES UNIDOS",IF(SUMPRODUCT((W732=$W$6:$W$1560)*(AH732=$AH$6:$AH$1560)*((AN732&lt;$AO$6:$AO$1560)*(AO732&gt;$AN$6:$AN$1560))*(ROW($W$6:$W$1560)&lt;&gt;ROW(W732)))&gt;0,"CRUZADO","Sin cruce")))</f>
        <v>Sin cruce</v>
      </c>
      <c r="AQ732" s="792" t="str">
        <f t="shared" si="426"/>
        <v>IC3PRINCIPALA</v>
      </c>
      <c r="AR732" s="792" t="str" cm="1">
        <f t="array" ref="AR732">IF(AQ732="","",IF(SUMPRODUCT((AQ732=$AQ$6:$AQ$1560)*(AH732=$AH$6:$AH$1560)*(AN732=$AN$6:$AN$1560)*(AO732=$AO$6:$AO$1560)*(ROW($AQ$6:$AQ$1560)&lt;&gt;ROW(AQ732))*((R732=0)*($R$6:$R$1560&gt;0)+(R732&gt;0)*($R$6:$R$1560=0)))&gt;0,"SALONES UNIDOS",IF(SUMPRODUCT((AQ732=$AQ$6:$AQ$1560)*(AH732=$AH$6:$AH$1560)*((AN732&lt;$AO$6:$AO$1560)*(AO732&gt;$AN$6:$AN$1560))*(ROW($AQ$6:$AQ$1560)&lt;&gt;ROW(AQ732)))&gt;0,"CRUZADO","Sin cruce")))</f>
        <v>Sin cruce</v>
      </c>
    </row>
    <row r="733" spans="3:44" s="8" customFormat="1" ht="18.75" hidden="1" customHeight="1">
      <c r="C733" s="11" t="s">
        <v>1081</v>
      </c>
      <c r="D733" s="194" t="s">
        <v>1329</v>
      </c>
      <c r="E733" s="194">
        <v>20261</v>
      </c>
      <c r="F733" s="11" t="s">
        <v>23</v>
      </c>
      <c r="G733" s="11" t="s">
        <v>20</v>
      </c>
      <c r="H733" s="11" t="s">
        <v>54</v>
      </c>
      <c r="I733" s="11">
        <v>3</v>
      </c>
      <c r="J733" s="11" t="s">
        <v>1342</v>
      </c>
      <c r="K733" s="803" t="s">
        <v>1365</v>
      </c>
      <c r="L733" s="35" t="s">
        <v>1366</v>
      </c>
      <c r="M733" s="31" t="s">
        <v>1367</v>
      </c>
      <c r="N733" s="31" t="s">
        <v>1086</v>
      </c>
      <c r="O733" s="11" t="s">
        <v>731</v>
      </c>
      <c r="P733" s="31">
        <v>0</v>
      </c>
      <c r="Q733" s="31">
        <v>4</v>
      </c>
      <c r="R733" s="262">
        <v>4</v>
      </c>
      <c r="S733" s="31">
        <v>4</v>
      </c>
      <c r="T733" s="181"/>
      <c r="U733" s="31">
        <v>28</v>
      </c>
      <c r="V733" s="31">
        <f>IF(W733="","",IFERROR(INDEX(Docentes!C:C,MATCH(W733,Docentes!D:D,0)),"NUEVO"))</f>
        <v>21863247</v>
      </c>
      <c r="W733" s="809" t="s">
        <v>275</v>
      </c>
      <c r="X733" s="274" t="s">
        <v>168</v>
      </c>
      <c r="Y733" s="31" t="s">
        <v>1142</v>
      </c>
      <c r="Z733" s="31" t="s">
        <v>1089</v>
      </c>
      <c r="AA733" s="31"/>
      <c r="AB733" s="31"/>
      <c r="AC733" s="31"/>
      <c r="AD733" s="31" t="s">
        <v>1599</v>
      </c>
      <c r="AE733" s="31">
        <v>24</v>
      </c>
      <c r="AF733" s="31" t="s">
        <v>1142</v>
      </c>
      <c r="AG733" s="31" t="str">
        <f t="shared" si="456"/>
        <v>P</v>
      </c>
      <c r="AH733" s="31">
        <v>3</v>
      </c>
      <c r="AI733" s="31">
        <v>18</v>
      </c>
      <c r="AJ733" s="31">
        <v>30</v>
      </c>
      <c r="AK733" s="31">
        <v>21</v>
      </c>
      <c r="AL733" s="31">
        <v>50</v>
      </c>
      <c r="AM733" s="31">
        <f t="shared" si="453"/>
        <v>3.9999999999999987</v>
      </c>
      <c r="AN733" s="792">
        <f t="shared" si="454"/>
        <v>0.77083333333333337</v>
      </c>
      <c r="AO733" s="792">
        <f t="shared" si="455"/>
        <v>0.90972222222222221</v>
      </c>
      <c r="AP733" s="31" t="str" cm="1">
        <f t="array" ref="AP733">IF(W733="","",IF(SUMPRODUCT((W733=$W$6:$W$1560)*(AH733=$AH$6:$AH$1560)*(AN733=$AN$6:$AN$1560)*(AO733=$AO$6:$AO$1560)*(ROW($W$6:$W$1560)&lt;&gt;ROW(W733))*((R733=0)*($R$6:$R$1560&gt;0)+(R733&gt;0)*($R$6:$R$1560=0)))&gt;0,"SALONES UNIDOS",IF(SUMPRODUCT((W733=$W$6:$W$1560)*(AH733=$AH$6:$AH$1560)*((AN733&lt;$AO$6:$AO$1560)*(AO733&gt;$AN$6:$AN$1560))*(ROW($W$6:$W$1560)&lt;&gt;ROW(W733)))&gt;0,"CRUZADO","Sin cruce")))</f>
        <v>Sin cruce</v>
      </c>
      <c r="AQ733" s="792" t="str">
        <f t="shared" si="426"/>
        <v>IC3PRINCIPALA1</v>
      </c>
      <c r="AR733" s="792" t="str" cm="1">
        <f t="array" ref="AR733">IF(AQ733="","",IF(SUMPRODUCT((AQ733=$AQ$6:$AQ$1560)*(AH733=$AH$6:$AH$1560)*(AN733=$AN$6:$AN$1560)*(AO733=$AO$6:$AO$1560)*(ROW($AQ$6:$AQ$1560)&lt;&gt;ROW(AQ733))*((R733=0)*($R$6:$R$1560&gt;0)+(R733&gt;0)*($R$6:$R$1560=0)))&gt;0,"SALONES UNIDOS",IF(SUMPRODUCT((AQ733=$AQ$6:$AQ$1560)*(AH733=$AH$6:$AH$1560)*((AN733&lt;$AO$6:$AO$1560)*(AO733&gt;$AN$6:$AN$1560))*(ROW($AQ$6:$AQ$1560)&lt;&gt;ROW(AQ733)))&gt;0,"CRUZADO","Sin cruce")))</f>
        <v>Sin cruce</v>
      </c>
    </row>
    <row r="734" spans="3:44" s="8" customFormat="1" ht="18.75" hidden="1" customHeight="1">
      <c r="C734" s="11" t="s">
        <v>1081</v>
      </c>
      <c r="D734" s="194" t="s">
        <v>1329</v>
      </c>
      <c r="E734" s="194">
        <v>20261</v>
      </c>
      <c r="F734" s="11" t="s">
        <v>23</v>
      </c>
      <c r="G734" s="11" t="s">
        <v>20</v>
      </c>
      <c r="H734" s="11" t="s">
        <v>54</v>
      </c>
      <c r="I734" s="11">
        <v>3</v>
      </c>
      <c r="J734" s="11" t="s">
        <v>1343</v>
      </c>
      <c r="K734" s="803" t="s">
        <v>1365</v>
      </c>
      <c r="L734" s="35" t="s">
        <v>1366</v>
      </c>
      <c r="M734" s="31" t="s">
        <v>1367</v>
      </c>
      <c r="N734" s="31" t="s">
        <v>1086</v>
      </c>
      <c r="O734" s="11" t="s">
        <v>731</v>
      </c>
      <c r="P734" s="31">
        <v>0</v>
      </c>
      <c r="Q734" s="31">
        <v>4</v>
      </c>
      <c r="R734" s="262">
        <v>4</v>
      </c>
      <c r="S734" s="31">
        <v>4</v>
      </c>
      <c r="T734" s="181"/>
      <c r="U734" s="31">
        <v>14</v>
      </c>
      <c r="V734" s="31">
        <f>IF(W734="","",IFERROR(INDEX(Docentes!C:C,MATCH(W734,Docentes!D:D,0)),"NUEVO"))</f>
        <v>21863247</v>
      </c>
      <c r="W734" s="809" t="s">
        <v>275</v>
      </c>
      <c r="X734" s="274" t="s">
        <v>168</v>
      </c>
      <c r="Y734" s="31" t="s">
        <v>1142</v>
      </c>
      <c r="Z734" s="31" t="s">
        <v>1089</v>
      </c>
      <c r="AA734" s="31"/>
      <c r="AB734" s="31"/>
      <c r="AC734" s="31"/>
      <c r="AD734" s="31" t="s">
        <v>1599</v>
      </c>
      <c r="AE734" s="31">
        <v>24</v>
      </c>
      <c r="AF734" s="31" t="s">
        <v>1142</v>
      </c>
      <c r="AG734" s="31" t="str">
        <f t="shared" si="456"/>
        <v>P</v>
      </c>
      <c r="AH734" s="31">
        <v>6</v>
      </c>
      <c r="AI734" s="31">
        <v>13</v>
      </c>
      <c r="AJ734" s="31">
        <v>30</v>
      </c>
      <c r="AK734" s="31">
        <v>16</v>
      </c>
      <c r="AL734" s="31">
        <v>50</v>
      </c>
      <c r="AM734" s="31">
        <f t="shared" si="453"/>
        <v>3.9999999999999987</v>
      </c>
      <c r="AN734" s="792">
        <f t="shared" si="454"/>
        <v>0.5625</v>
      </c>
      <c r="AO734" s="792">
        <f t="shared" si="455"/>
        <v>0.70138888888888884</v>
      </c>
      <c r="AP734" s="31" t="str" cm="1">
        <f t="array" ref="AP734">IF(W734="","",IF(SUMPRODUCT((W734=$W$6:$W$1560)*(AH734=$AH$6:$AH$1560)*(AN734=$AN$6:$AN$1560)*(AO734=$AO$6:$AO$1560)*(ROW($W$6:$W$1560)&lt;&gt;ROW(W734))*((R734=0)*($R$6:$R$1560&gt;0)+(R734&gt;0)*($R$6:$R$1560=0)))&gt;0,"SALONES UNIDOS",IF(SUMPRODUCT((W734=$W$6:$W$1560)*(AH734=$AH$6:$AH$1560)*((AN734&lt;$AO$6:$AO$1560)*(AO734&gt;$AN$6:$AN$1560))*(ROW($W$6:$W$1560)&lt;&gt;ROW(W734)))&gt;0,"CRUZADO","Sin cruce")))</f>
        <v>Sin cruce</v>
      </c>
      <c r="AQ734" s="792" t="str">
        <f t="shared" si="426"/>
        <v>IC3PRINCIPALA2</v>
      </c>
      <c r="AR734" s="792" t="str" cm="1">
        <f t="array" ref="AR734">IF(AQ734="","",IF(SUMPRODUCT((AQ734=$AQ$6:$AQ$1560)*(AH734=$AH$6:$AH$1560)*(AN734=$AN$6:$AN$1560)*(AO734=$AO$6:$AO$1560)*(ROW($AQ$6:$AQ$1560)&lt;&gt;ROW(AQ734))*((R734=0)*($R$6:$R$1560&gt;0)+(R734&gt;0)*($R$6:$R$1560=0)))&gt;0,"SALONES UNIDOS",IF(SUMPRODUCT((AQ734=$AQ$6:$AQ$1560)*(AH734=$AH$6:$AH$1560)*((AN734&lt;$AO$6:$AO$1560)*(AO734&gt;$AN$6:$AN$1560))*(ROW($AQ$6:$AQ$1560)&lt;&gt;ROW(AQ734)))&gt;0,"CRUZADO","Sin cruce")))</f>
        <v>Sin cruce</v>
      </c>
    </row>
    <row r="735" spans="3:44" s="8" customFormat="1" ht="18.75" hidden="1" customHeight="1">
      <c r="C735" s="11" t="s">
        <v>1081</v>
      </c>
      <c r="D735" s="194" t="s">
        <v>1329</v>
      </c>
      <c r="E735" s="194">
        <v>20261</v>
      </c>
      <c r="F735" s="11" t="s">
        <v>23</v>
      </c>
      <c r="G735" s="11" t="s">
        <v>20</v>
      </c>
      <c r="H735" s="11" t="s">
        <v>54</v>
      </c>
      <c r="I735" s="11">
        <v>3</v>
      </c>
      <c r="J735" s="11" t="s">
        <v>16</v>
      </c>
      <c r="K735" s="803" t="s">
        <v>1368</v>
      </c>
      <c r="L735" s="35" t="s">
        <v>1369</v>
      </c>
      <c r="M735" s="31" t="s">
        <v>1101</v>
      </c>
      <c r="N735" s="31" t="s">
        <v>1086</v>
      </c>
      <c r="O735" s="11" t="s">
        <v>731</v>
      </c>
      <c r="P735" s="31">
        <v>1</v>
      </c>
      <c r="Q735" s="31">
        <v>4</v>
      </c>
      <c r="R735" s="262">
        <v>5</v>
      </c>
      <c r="S735" s="31">
        <v>3</v>
      </c>
      <c r="T735" s="181"/>
      <c r="U735" s="31">
        <v>28</v>
      </c>
      <c r="V735" s="31">
        <f>IF(W735="","",IFERROR(INDEX(Docentes!C:C,MATCH(W735,Docentes!D:D,0)),"NUEVO"))</f>
        <v>46741053</v>
      </c>
      <c r="W735" s="9" t="s">
        <v>384</v>
      </c>
      <c r="X735" s="274" t="s">
        <v>168</v>
      </c>
      <c r="Y735" s="31" t="s">
        <v>1142</v>
      </c>
      <c r="Z735" s="31" t="s">
        <v>1089</v>
      </c>
      <c r="AA735" s="31" t="s">
        <v>16</v>
      </c>
      <c r="AB735" s="31" t="s">
        <v>1631</v>
      </c>
      <c r="AC735" s="31">
        <v>39</v>
      </c>
      <c r="AD735" s="31"/>
      <c r="AE735" s="31"/>
      <c r="AF735" s="31" t="s">
        <v>1142</v>
      </c>
      <c r="AG735" s="31" t="str">
        <f t="shared" si="456"/>
        <v>TP</v>
      </c>
      <c r="AH735" s="31">
        <v>5</v>
      </c>
      <c r="AI735" s="31">
        <v>7</v>
      </c>
      <c r="AJ735" s="31">
        <v>40</v>
      </c>
      <c r="AK735" s="31">
        <v>11</v>
      </c>
      <c r="AL735" s="31">
        <v>50</v>
      </c>
      <c r="AM735" s="31">
        <f t="shared" si="453"/>
        <v>4.9999999999999982</v>
      </c>
      <c r="AN735" s="792">
        <f t="shared" si="454"/>
        <v>0.31944444444444448</v>
      </c>
      <c r="AO735" s="792">
        <f t="shared" si="455"/>
        <v>0.49305555555555552</v>
      </c>
      <c r="AP735" s="31" t="str" cm="1">
        <f t="array" ref="AP735">IF(W735="","",IF(SUMPRODUCT((W735=$W$6:$W$1560)*(AH735=$AH$6:$AH$1560)*(AN735=$AN$6:$AN$1560)*(AO735=$AO$6:$AO$1560)*(ROW($W$6:$W$1560)&lt;&gt;ROW(W735))*((R735=0)*($R$6:$R$1560&gt;0)+(R735&gt;0)*($R$6:$R$1560=0)))&gt;0,"SALONES UNIDOS",IF(SUMPRODUCT((W735=$W$6:$W$1560)*(AH735=$AH$6:$AH$1560)*((AN735&lt;$AO$6:$AO$1560)*(AO735&gt;$AN$6:$AN$1560))*(ROW($W$6:$W$1560)&lt;&gt;ROW(W735)))&gt;0,"CRUZADO","Sin cruce")))</f>
        <v>Sin cruce</v>
      </c>
      <c r="AQ735" s="792" t="str">
        <f t="shared" si="426"/>
        <v>IC3PRINCIPALA</v>
      </c>
      <c r="AR735" s="792" t="str" cm="1">
        <f t="array" ref="AR735">IF(AQ735="","",IF(SUMPRODUCT((AQ735=$AQ$6:$AQ$1560)*(AH735=$AH$6:$AH$1560)*(AN735=$AN$6:$AN$1560)*(AO735=$AO$6:$AO$1560)*(ROW($AQ$6:$AQ$1560)&lt;&gt;ROW(AQ735))*((R735=0)*($R$6:$R$1560&gt;0)+(R735&gt;0)*($R$6:$R$1560=0)))&gt;0,"SALONES UNIDOS",IF(SUMPRODUCT((AQ735=$AQ$6:$AQ$1560)*(AH735=$AH$6:$AH$1560)*((AN735&lt;$AO$6:$AO$1560)*(AO735&gt;$AN$6:$AN$1560))*(ROW($AQ$6:$AQ$1560)&lt;&gt;ROW(AQ735)))&gt;0,"CRUZADO","Sin cruce")))</f>
        <v>Sin cruce</v>
      </c>
    </row>
    <row r="736" spans="3:44" s="8" customFormat="1" ht="18.75" hidden="1" customHeight="1">
      <c r="C736" s="11" t="s">
        <v>1081</v>
      </c>
      <c r="D736" s="194" t="s">
        <v>1329</v>
      </c>
      <c r="E736" s="194">
        <v>20261</v>
      </c>
      <c r="F736" s="11" t="s">
        <v>23</v>
      </c>
      <c r="G736" s="11" t="s">
        <v>20</v>
      </c>
      <c r="H736" s="11" t="s">
        <v>54</v>
      </c>
      <c r="I736" s="11">
        <v>3</v>
      </c>
      <c r="J736" s="11" t="s">
        <v>26</v>
      </c>
      <c r="K736" s="803" t="s">
        <v>1356</v>
      </c>
      <c r="L736" s="35" t="s">
        <v>1206</v>
      </c>
      <c r="M736" s="31" t="s">
        <v>1127</v>
      </c>
      <c r="N736" s="31" t="s">
        <v>1086</v>
      </c>
      <c r="O736" s="11" t="s">
        <v>769</v>
      </c>
      <c r="P736" s="31">
        <v>2</v>
      </c>
      <c r="Q736" s="31">
        <v>2</v>
      </c>
      <c r="R736" s="262">
        <v>4</v>
      </c>
      <c r="S736" s="31">
        <v>3</v>
      </c>
      <c r="T736" s="181"/>
      <c r="U736" s="31">
        <v>18</v>
      </c>
      <c r="V736" s="31">
        <f>IF(W736="","",IFERROR(INDEX(Docentes!C:C,MATCH(W736,Docentes!D:D,0)),"NUEVO"))</f>
        <v>21447676</v>
      </c>
      <c r="W736" s="793" t="s">
        <v>995</v>
      </c>
      <c r="X736" s="274" t="s">
        <v>167</v>
      </c>
      <c r="Y736" s="31" t="s">
        <v>1142</v>
      </c>
      <c r="Z736" s="31" t="s">
        <v>1089</v>
      </c>
      <c r="AA736" s="31"/>
      <c r="AB736" s="31" t="s">
        <v>1092</v>
      </c>
      <c r="AC736" s="31"/>
      <c r="AD736" s="31"/>
      <c r="AE736" s="31"/>
      <c r="AF736" s="31" t="s">
        <v>1142</v>
      </c>
      <c r="AG736" s="31" t="str">
        <f t="shared" si="456"/>
        <v>TP</v>
      </c>
      <c r="AH736" s="31">
        <v>5</v>
      </c>
      <c r="AI736" s="31">
        <v>14</v>
      </c>
      <c r="AJ736" s="31">
        <v>20</v>
      </c>
      <c r="AK736" s="31">
        <v>17</v>
      </c>
      <c r="AL736" s="31">
        <v>40</v>
      </c>
      <c r="AM736" s="31">
        <f t="shared" si="453"/>
        <v>4.0000000000000018</v>
      </c>
      <c r="AN736" s="792">
        <f t="shared" si="454"/>
        <v>0.59722222222222221</v>
      </c>
      <c r="AO736" s="792">
        <f t="shared" si="455"/>
        <v>0.73611111111111116</v>
      </c>
      <c r="AP736" s="31" t="str" cm="1">
        <f t="array" ref="AP736">IF(W736="","",IF(SUMPRODUCT((W736=$W$6:$W$1560)*(AH736=$AH$6:$AH$1560)*(AN736=$AN$6:$AN$1560)*(AO736=$AO$6:$AO$1560)*(ROW($W$6:$W$1560)&lt;&gt;ROW(W736))*((R736=0)*($R$6:$R$1560&gt;0)+(R736&gt;0)*($R$6:$R$1560=0)))&gt;0,"SALONES UNIDOS",IF(SUMPRODUCT((W736=$W$6:$W$1560)*(AH736=$AH$6:$AH$1560)*((AN736&lt;$AO$6:$AO$1560)*(AO736&gt;$AN$6:$AN$1560))*(ROW($W$6:$W$1560)&lt;&gt;ROW(W736)))&gt;0,"CRUZADO","Sin cruce")))</f>
        <v>Sin cruce</v>
      </c>
      <c r="AQ736" s="792" t="str">
        <f t="shared" si="426"/>
        <v>IC3PRINCIPALB</v>
      </c>
      <c r="AR736" s="792" t="str" cm="1">
        <f t="array" ref="AR736">IF(AQ736="","",IF(SUMPRODUCT((AQ736=$AQ$6:$AQ$1560)*(AH736=$AH$6:$AH$1560)*(AN736=$AN$6:$AN$1560)*(AO736=$AO$6:$AO$1560)*(ROW($AQ$6:$AQ$1560)&lt;&gt;ROW(AQ736))*((R736=0)*($R$6:$R$1560&gt;0)+(R736&gt;0)*($R$6:$R$1560=0)))&gt;0,"SALONES UNIDOS",IF(SUMPRODUCT((AQ736=$AQ$6:$AQ$1560)*(AH736=$AH$6:$AH$1560)*((AN736&lt;$AO$6:$AO$1560)*(AO736&gt;$AN$6:$AN$1560))*(ROW($AQ$6:$AQ$1560)&lt;&gt;ROW(AQ736)))&gt;0,"CRUZADO","Sin cruce")))</f>
        <v>Sin cruce</v>
      </c>
    </row>
    <row r="737" spans="3:44" s="8" customFormat="1" ht="18.75" hidden="1" customHeight="1">
      <c r="C737" s="11" t="s">
        <v>1081</v>
      </c>
      <c r="D737" s="194" t="s">
        <v>1329</v>
      </c>
      <c r="E737" s="194">
        <v>20261</v>
      </c>
      <c r="F737" s="11" t="s">
        <v>23</v>
      </c>
      <c r="G737" s="11" t="s">
        <v>20</v>
      </c>
      <c r="H737" s="11" t="s">
        <v>54</v>
      </c>
      <c r="I737" s="11">
        <v>3</v>
      </c>
      <c r="J737" s="11" t="s">
        <v>26</v>
      </c>
      <c r="K737" s="803" t="s">
        <v>1357</v>
      </c>
      <c r="L737" s="35" t="s">
        <v>1194</v>
      </c>
      <c r="M737" s="31" t="s">
        <v>1127</v>
      </c>
      <c r="N737" s="31" t="s">
        <v>1086</v>
      </c>
      <c r="O737" s="11" t="s">
        <v>769</v>
      </c>
      <c r="P737" s="31">
        <v>2</v>
      </c>
      <c r="Q737" s="31">
        <v>2</v>
      </c>
      <c r="R737" s="262">
        <v>4</v>
      </c>
      <c r="S737" s="31">
        <v>3</v>
      </c>
      <c r="T737" s="181"/>
      <c r="U737" s="31">
        <v>18</v>
      </c>
      <c r="V737" s="31">
        <f>IF(W737="","",IFERROR(INDEX(Docentes!C:C,MATCH(W737,Docentes!D:D,0)),"NUEVO"))</f>
        <v>70401891</v>
      </c>
      <c r="W737" s="809" t="s">
        <v>503</v>
      </c>
      <c r="X737" s="274" t="s">
        <v>167</v>
      </c>
      <c r="Y737" s="31" t="s">
        <v>1142</v>
      </c>
      <c r="Z737" s="31" t="s">
        <v>1089</v>
      </c>
      <c r="AA737" s="31"/>
      <c r="AB737" s="31" t="s">
        <v>1092</v>
      </c>
      <c r="AC737" s="31"/>
      <c r="AD737" s="31"/>
      <c r="AE737" s="31"/>
      <c r="AF737" s="31" t="s">
        <v>1142</v>
      </c>
      <c r="AG737" s="31" t="str">
        <f t="shared" si="456"/>
        <v>TP</v>
      </c>
      <c r="AH737" s="31">
        <v>2</v>
      </c>
      <c r="AI737" s="31">
        <v>15</v>
      </c>
      <c r="AJ737" s="31">
        <v>10</v>
      </c>
      <c r="AK737" s="31">
        <v>18</v>
      </c>
      <c r="AL737" s="31">
        <v>30</v>
      </c>
      <c r="AM737" s="31">
        <f t="shared" si="453"/>
        <v>4.0000000000000018</v>
      </c>
      <c r="AN737" s="792">
        <f t="shared" si="454"/>
        <v>0.63194444444444442</v>
      </c>
      <c r="AO737" s="792">
        <f t="shared" si="455"/>
        <v>0.77083333333333337</v>
      </c>
      <c r="AP737" s="31" t="str" cm="1">
        <f t="array" ref="AP737">IF(W737="","",IF(SUMPRODUCT((W737=$W$6:$W$1560)*(AH737=$AH$6:$AH$1560)*(AN737=$AN$6:$AN$1560)*(AO737=$AO$6:$AO$1560)*(ROW($W$6:$W$1560)&lt;&gt;ROW(W737))*((R737=0)*($R$6:$R$1560&gt;0)+(R737&gt;0)*($R$6:$R$1560=0)))&gt;0,"SALONES UNIDOS",IF(SUMPRODUCT((W737=$W$6:$W$1560)*(AH737=$AH$6:$AH$1560)*((AN737&lt;$AO$6:$AO$1560)*(AO737&gt;$AN$6:$AN$1560))*(ROW($W$6:$W$1560)&lt;&gt;ROW(W737)))&gt;0,"CRUZADO","Sin cruce")))</f>
        <v>Sin cruce</v>
      </c>
      <c r="AQ737" s="792" t="str">
        <f t="shared" si="426"/>
        <v>IC3PRINCIPALB</v>
      </c>
      <c r="AR737" s="792" t="str" cm="1">
        <f t="array" ref="AR737">IF(AQ737="","",IF(SUMPRODUCT((AQ737=$AQ$6:$AQ$1560)*(AH737=$AH$6:$AH$1560)*(AN737=$AN$6:$AN$1560)*(AO737=$AO$6:$AO$1560)*(ROW($AQ$6:$AQ$1560)&lt;&gt;ROW(AQ737))*((R737=0)*($R$6:$R$1560&gt;0)+(R737&gt;0)*($R$6:$R$1560=0)))&gt;0,"SALONES UNIDOS",IF(SUMPRODUCT((AQ737=$AQ$6:$AQ$1560)*(AH737=$AH$6:$AH$1560)*((AN737&lt;$AO$6:$AO$1560)*(AO737&gt;$AN$6:$AN$1560))*(ROW($AQ$6:$AQ$1560)&lt;&gt;ROW(AQ737)))&gt;0,"CRUZADO","Sin cruce")))</f>
        <v>Sin cruce</v>
      </c>
    </row>
    <row r="738" spans="3:44" s="8" customFormat="1" ht="18.75" hidden="1" customHeight="1">
      <c r="C738" s="11" t="s">
        <v>1081</v>
      </c>
      <c r="D738" s="194" t="s">
        <v>1329</v>
      </c>
      <c r="E738" s="194">
        <v>20261</v>
      </c>
      <c r="F738" s="11" t="s">
        <v>23</v>
      </c>
      <c r="G738" s="11" t="s">
        <v>20</v>
      </c>
      <c r="H738" s="11" t="s">
        <v>54</v>
      </c>
      <c r="I738" s="11">
        <v>3</v>
      </c>
      <c r="J738" s="11" t="s">
        <v>26</v>
      </c>
      <c r="K738" s="803" t="s">
        <v>1358</v>
      </c>
      <c r="L738" s="35" t="s">
        <v>1359</v>
      </c>
      <c r="M738" s="31" t="s">
        <v>1101</v>
      </c>
      <c r="N738" s="31" t="s">
        <v>1086</v>
      </c>
      <c r="O738" s="11" t="s">
        <v>731</v>
      </c>
      <c r="P738" s="31">
        <v>2</v>
      </c>
      <c r="Q738" s="31">
        <v>0</v>
      </c>
      <c r="R738" s="262">
        <v>2</v>
      </c>
      <c r="S738" s="31">
        <v>3</v>
      </c>
      <c r="T738" s="181"/>
      <c r="U738" s="31">
        <v>18</v>
      </c>
      <c r="V738" s="31">
        <f>IF(W738="","",IFERROR(INDEX(Docentes!C:C,MATCH(W738,Docentes!D:D,0)),"NUEVO"))</f>
        <v>9857971</v>
      </c>
      <c r="W738" s="809" t="s">
        <v>294</v>
      </c>
      <c r="X738" s="274" t="s">
        <v>168</v>
      </c>
      <c r="Y738" s="31" t="s">
        <v>1142</v>
      </c>
      <c r="Z738" s="31" t="s">
        <v>1089</v>
      </c>
      <c r="AA738" s="31" t="s">
        <v>16</v>
      </c>
      <c r="AB738" s="31" t="s">
        <v>1507</v>
      </c>
      <c r="AC738" s="31">
        <v>39</v>
      </c>
      <c r="AD738" s="31"/>
      <c r="AE738" s="31"/>
      <c r="AF738" s="31" t="s">
        <v>1142</v>
      </c>
      <c r="AG738" s="31" t="str">
        <f t="shared" si="456"/>
        <v>T</v>
      </c>
      <c r="AH738" s="31">
        <v>3</v>
      </c>
      <c r="AI738" s="31">
        <v>14</v>
      </c>
      <c r="AJ738" s="31">
        <v>20</v>
      </c>
      <c r="AK738" s="31">
        <v>16</v>
      </c>
      <c r="AL738" s="31">
        <v>0</v>
      </c>
      <c r="AM738" s="31">
        <f t="shared" si="453"/>
        <v>1.9999999999999993</v>
      </c>
      <c r="AN738" s="792">
        <f t="shared" si="454"/>
        <v>0.59722222222222221</v>
      </c>
      <c r="AO738" s="792">
        <f t="shared" si="455"/>
        <v>0.66666666666666663</v>
      </c>
      <c r="AP738" s="31" t="str" cm="1">
        <f t="array" ref="AP738">IF(W738="","",IF(SUMPRODUCT((W738=$W$6:$W$1560)*(AH738=$AH$6:$AH$1560)*(AN738=$AN$6:$AN$1560)*(AO738=$AO$6:$AO$1560)*(ROW($W$6:$W$1560)&lt;&gt;ROW(W738))*((R738=0)*($R$6:$R$1560&gt;0)+(R738&gt;0)*($R$6:$R$1560=0)))&gt;0,"SALONES UNIDOS",IF(SUMPRODUCT((W738=$W$6:$W$1560)*(AH738=$AH$6:$AH$1560)*((AN738&lt;$AO$6:$AO$1560)*(AO738&gt;$AN$6:$AN$1560))*(ROW($W$6:$W$1560)&lt;&gt;ROW(W738)))&gt;0,"CRUZADO","Sin cruce")))</f>
        <v>Sin cruce</v>
      </c>
      <c r="AQ738" s="792" t="str">
        <f t="shared" si="426"/>
        <v>IC3PRINCIPALB</v>
      </c>
      <c r="AR738" s="792" t="str" cm="1">
        <f t="array" ref="AR738">IF(AQ738="","",IF(SUMPRODUCT((AQ738=$AQ$6:$AQ$1560)*(AH738=$AH$6:$AH$1560)*(AN738=$AN$6:$AN$1560)*(AO738=$AO$6:$AO$1560)*(ROW($AQ$6:$AQ$1560)&lt;&gt;ROW(AQ738))*((R738=0)*($R$6:$R$1560&gt;0)+(R738&gt;0)*($R$6:$R$1560=0)))&gt;0,"SALONES UNIDOS",IF(SUMPRODUCT((AQ738=$AQ$6:$AQ$1560)*(AH738=$AH$6:$AH$1560)*((AN738&lt;$AO$6:$AO$1560)*(AO738&gt;$AN$6:$AN$1560))*(ROW($AQ$6:$AQ$1560)&lt;&gt;ROW(AQ738)))&gt;0,"CRUZADO","Sin cruce")))</f>
        <v>Sin cruce</v>
      </c>
    </row>
    <row r="739" spans="3:44" s="8" customFormat="1" ht="18.75" hidden="1" customHeight="1">
      <c r="C739" s="11" t="s">
        <v>1081</v>
      </c>
      <c r="D739" s="194" t="s">
        <v>1329</v>
      </c>
      <c r="E739" s="194">
        <v>20261</v>
      </c>
      <c r="F739" s="11" t="s">
        <v>23</v>
      </c>
      <c r="G739" s="11" t="s">
        <v>20</v>
      </c>
      <c r="H739" s="11" t="s">
        <v>54</v>
      </c>
      <c r="I739" s="11">
        <v>3</v>
      </c>
      <c r="J739" s="11" t="s">
        <v>26</v>
      </c>
      <c r="K739" s="803" t="s">
        <v>1358</v>
      </c>
      <c r="L739" s="35" t="s">
        <v>1359</v>
      </c>
      <c r="M739" s="31" t="s">
        <v>1101</v>
      </c>
      <c r="N739" s="31" t="s">
        <v>1086</v>
      </c>
      <c r="O739" s="11" t="s">
        <v>731</v>
      </c>
      <c r="P739" s="31">
        <v>0</v>
      </c>
      <c r="Q739" s="31">
        <v>2</v>
      </c>
      <c r="R739" s="262">
        <v>2</v>
      </c>
      <c r="S739" s="31">
        <v>3</v>
      </c>
      <c r="T739" s="181"/>
      <c r="U739" s="31">
        <v>18</v>
      </c>
      <c r="V739" s="31">
        <f>IF(W739="","",IFERROR(INDEX(Docentes!C:C,MATCH(W739,Docentes!D:D,0)),"NUEVO"))</f>
        <v>9857971</v>
      </c>
      <c r="W739" s="809" t="s">
        <v>294</v>
      </c>
      <c r="X739" s="274" t="s">
        <v>168</v>
      </c>
      <c r="Y739" s="31" t="s">
        <v>1142</v>
      </c>
      <c r="Z739" s="31" t="s">
        <v>1089</v>
      </c>
      <c r="AA739" s="31"/>
      <c r="AB739" s="31"/>
      <c r="AC739" s="31"/>
      <c r="AD739" s="31" t="s">
        <v>1353</v>
      </c>
      <c r="AE739" s="31">
        <v>19</v>
      </c>
      <c r="AF739" s="31" t="s">
        <v>1142</v>
      </c>
      <c r="AG739" s="31" t="str">
        <f t="shared" si="456"/>
        <v>P</v>
      </c>
      <c r="AH739" s="31">
        <v>3</v>
      </c>
      <c r="AI739" s="31">
        <v>16</v>
      </c>
      <c r="AJ739" s="31">
        <v>0</v>
      </c>
      <c r="AK739" s="31">
        <v>17</v>
      </c>
      <c r="AL739" s="31">
        <v>40</v>
      </c>
      <c r="AM739" s="31">
        <f t="shared" si="453"/>
        <v>2.0000000000000027</v>
      </c>
      <c r="AN739" s="792">
        <f t="shared" si="454"/>
        <v>0.66666666666666663</v>
      </c>
      <c r="AO739" s="792">
        <f t="shared" si="455"/>
        <v>0.73611111111111116</v>
      </c>
      <c r="AP739" s="31" t="str" cm="1">
        <f t="array" ref="AP739">IF(W739="","",IF(SUMPRODUCT((W739=$W$6:$W$1560)*(AH739=$AH$6:$AH$1560)*(AN739=$AN$6:$AN$1560)*(AO739=$AO$6:$AO$1560)*(ROW($W$6:$W$1560)&lt;&gt;ROW(W739))*((R739=0)*($R$6:$R$1560&gt;0)+(R739&gt;0)*($R$6:$R$1560=0)))&gt;0,"SALONES UNIDOS",IF(SUMPRODUCT((W739=$W$6:$W$1560)*(AH739=$AH$6:$AH$1560)*((AN739&lt;$AO$6:$AO$1560)*(AO739&gt;$AN$6:$AN$1560))*(ROW($W$6:$W$1560)&lt;&gt;ROW(W739)))&gt;0,"CRUZADO","Sin cruce")))</f>
        <v>Sin cruce</v>
      </c>
      <c r="AQ739" s="792" t="str">
        <f t="shared" si="426"/>
        <v>IC3PRINCIPALB</v>
      </c>
      <c r="AR739" s="792" t="str" cm="1">
        <f t="array" ref="AR739">IF(AQ739="","",IF(SUMPRODUCT((AQ739=$AQ$6:$AQ$1560)*(AH739=$AH$6:$AH$1560)*(AN739=$AN$6:$AN$1560)*(AO739=$AO$6:$AO$1560)*(ROW($AQ$6:$AQ$1560)&lt;&gt;ROW(AQ739))*((R739=0)*($R$6:$R$1560&gt;0)+(R739&gt;0)*($R$6:$R$1560=0)))&gt;0,"SALONES UNIDOS",IF(SUMPRODUCT((AQ739=$AQ$6:$AQ$1560)*(AH739=$AH$6:$AH$1560)*((AN739&lt;$AO$6:$AO$1560)*(AO739&gt;$AN$6:$AN$1560))*(ROW($AQ$6:$AQ$1560)&lt;&gt;ROW(AQ739)))&gt;0,"CRUZADO","Sin cruce")))</f>
        <v>Sin cruce</v>
      </c>
    </row>
    <row r="740" spans="3:44" s="8" customFormat="1" ht="18.75" hidden="1" customHeight="1">
      <c r="C740" s="11" t="s">
        <v>1081</v>
      </c>
      <c r="D740" s="194" t="s">
        <v>1329</v>
      </c>
      <c r="E740" s="194">
        <v>20261</v>
      </c>
      <c r="F740" s="11" t="s">
        <v>23</v>
      </c>
      <c r="G740" s="11" t="s">
        <v>20</v>
      </c>
      <c r="H740" s="11" t="s">
        <v>54</v>
      </c>
      <c r="I740" s="11">
        <v>3</v>
      </c>
      <c r="J740" s="11" t="s">
        <v>26</v>
      </c>
      <c r="K740" s="803" t="s">
        <v>1360</v>
      </c>
      <c r="L740" s="35" t="s">
        <v>1361</v>
      </c>
      <c r="M740" s="31" t="s">
        <v>1101</v>
      </c>
      <c r="N740" s="31" t="s">
        <v>1086</v>
      </c>
      <c r="O740" s="11" t="s">
        <v>731</v>
      </c>
      <c r="P740" s="31">
        <v>3</v>
      </c>
      <c r="Q740" s="31">
        <v>2</v>
      </c>
      <c r="R740" s="262">
        <v>5</v>
      </c>
      <c r="S740" s="31">
        <v>4</v>
      </c>
      <c r="T740" s="181"/>
      <c r="U740" s="31">
        <v>18</v>
      </c>
      <c r="V740" s="31">
        <f>IF(W740="","",IFERROR(INDEX(Docentes!C:C,MATCH(W740,Docentes!D:D,0)),"NUEVO"))</f>
        <v>45879356</v>
      </c>
      <c r="W740" s="809" t="s">
        <v>189</v>
      </c>
      <c r="X740" s="274" t="s">
        <v>168</v>
      </c>
      <c r="Y740" s="31" t="s">
        <v>1242</v>
      </c>
      <c r="Z740" s="31" t="s">
        <v>1089</v>
      </c>
      <c r="AA740" s="31" t="s">
        <v>16</v>
      </c>
      <c r="AB740" s="31" t="s">
        <v>1522</v>
      </c>
      <c r="AC740" s="31">
        <v>34</v>
      </c>
      <c r="AD740" s="31"/>
      <c r="AE740" s="31"/>
      <c r="AF740" s="31" t="s">
        <v>1242</v>
      </c>
      <c r="AG740" s="31" t="str">
        <f t="shared" si="456"/>
        <v>TP</v>
      </c>
      <c r="AH740" s="31">
        <v>3</v>
      </c>
      <c r="AI740" s="31">
        <v>8</v>
      </c>
      <c r="AJ740" s="31">
        <v>30</v>
      </c>
      <c r="AK740" s="31">
        <v>12</v>
      </c>
      <c r="AL740" s="31">
        <v>40</v>
      </c>
      <c r="AM740" s="31">
        <f t="shared" si="453"/>
        <v>5.0000000000000009</v>
      </c>
      <c r="AN740" s="792">
        <f t="shared" si="454"/>
        <v>0.35416666666666663</v>
      </c>
      <c r="AO740" s="792">
        <f t="shared" si="455"/>
        <v>0.52777777777777779</v>
      </c>
      <c r="AP740" s="31" t="str" cm="1">
        <f t="array" ref="AP740">IF(W740="","",IF(SUMPRODUCT((W740=$W$6:$W$1560)*(AH740=$AH$6:$AH$1560)*(AN740=$AN$6:$AN$1560)*(AO740=$AO$6:$AO$1560)*(ROW($W$6:$W$1560)&lt;&gt;ROW(W740))*((R740=0)*($R$6:$R$1560&gt;0)+(R740&gt;0)*($R$6:$R$1560=0)))&gt;0,"SALONES UNIDOS",IF(SUMPRODUCT((W740=$W$6:$W$1560)*(AH740=$AH$6:$AH$1560)*((AN740&lt;$AO$6:$AO$1560)*(AO740&gt;$AN$6:$AN$1560))*(ROW($W$6:$W$1560)&lt;&gt;ROW(W740)))&gt;0,"CRUZADO","Sin cruce")))</f>
        <v>Sin cruce</v>
      </c>
      <c r="AQ740" s="792" t="str">
        <f t="shared" si="426"/>
        <v>IC3PRINCIPALB</v>
      </c>
      <c r="AR740" s="792" t="str" cm="1">
        <f t="array" ref="AR740">IF(AQ740="","",IF(SUMPRODUCT((AQ740=$AQ$6:$AQ$1560)*(AH740=$AH$6:$AH$1560)*(AN740=$AN$6:$AN$1560)*(AO740=$AO$6:$AO$1560)*(ROW($AQ$6:$AQ$1560)&lt;&gt;ROW(AQ740))*((R740=0)*($R$6:$R$1560&gt;0)+(R740&gt;0)*($R$6:$R$1560=0)))&gt;0,"SALONES UNIDOS",IF(SUMPRODUCT((AQ740=$AQ$6:$AQ$1560)*(AH740=$AH$6:$AH$1560)*((AN740&lt;$AO$6:$AO$1560)*(AO740&gt;$AN$6:$AN$1560))*(ROW($AQ$6:$AQ$1560)&lt;&gt;ROW(AQ740)))&gt;0,"CRUZADO","Sin cruce")))</f>
        <v>Sin cruce</v>
      </c>
    </row>
    <row r="741" spans="3:44" s="8" customFormat="1" ht="18.75" hidden="1" customHeight="1">
      <c r="C741" s="11" t="s">
        <v>1081</v>
      </c>
      <c r="D741" s="194" t="s">
        <v>1329</v>
      </c>
      <c r="E741" s="194">
        <v>20261</v>
      </c>
      <c r="F741" s="11" t="s">
        <v>23</v>
      </c>
      <c r="G741" s="11" t="s">
        <v>20</v>
      </c>
      <c r="H741" s="11" t="s">
        <v>54</v>
      </c>
      <c r="I741" s="11">
        <v>3</v>
      </c>
      <c r="J741" s="11" t="s">
        <v>26</v>
      </c>
      <c r="K741" s="803" t="s">
        <v>1362</v>
      </c>
      <c r="L741" s="35" t="s">
        <v>1363</v>
      </c>
      <c r="M741" s="31" t="s">
        <v>1101</v>
      </c>
      <c r="N741" s="31" t="s">
        <v>1086</v>
      </c>
      <c r="O741" s="11" t="s">
        <v>731</v>
      </c>
      <c r="P741" s="31">
        <v>2</v>
      </c>
      <c r="Q741" s="31">
        <v>0</v>
      </c>
      <c r="R741" s="262">
        <v>2</v>
      </c>
      <c r="S741" s="31">
        <v>3</v>
      </c>
      <c r="T741" s="181"/>
      <c r="U741" s="31">
        <v>18</v>
      </c>
      <c r="V741" s="31">
        <f>IF(W741="","",IFERROR(INDEX(Docentes!C:C,MATCH(W741,Docentes!D:D,0)),"NUEVO"))</f>
        <v>21869681</v>
      </c>
      <c r="W741" s="809" t="s">
        <v>351</v>
      </c>
      <c r="X741" s="274" t="s">
        <v>168</v>
      </c>
      <c r="Y741" s="31" t="s">
        <v>1142</v>
      </c>
      <c r="Z741" s="31" t="s">
        <v>1089</v>
      </c>
      <c r="AA741" s="31" t="s">
        <v>16</v>
      </c>
      <c r="AB741" s="31" t="s">
        <v>1507</v>
      </c>
      <c r="AC741" s="31">
        <v>39</v>
      </c>
      <c r="AD741" s="31"/>
      <c r="AE741" s="31"/>
      <c r="AF741" s="31" t="s">
        <v>1142</v>
      </c>
      <c r="AG741" s="31" t="str">
        <f t="shared" si="456"/>
        <v>T</v>
      </c>
      <c r="AH741" s="31">
        <v>1</v>
      </c>
      <c r="AI741" s="31">
        <v>14</v>
      </c>
      <c r="AJ741" s="31">
        <v>20</v>
      </c>
      <c r="AK741" s="31">
        <v>16</v>
      </c>
      <c r="AL741" s="31">
        <v>0</v>
      </c>
      <c r="AM741" s="31">
        <f t="shared" si="453"/>
        <v>1.9999999999999993</v>
      </c>
      <c r="AN741" s="792">
        <f t="shared" si="454"/>
        <v>0.59722222222222221</v>
      </c>
      <c r="AO741" s="792">
        <f t="shared" si="455"/>
        <v>0.66666666666666663</v>
      </c>
      <c r="AP741" s="31" t="str" cm="1">
        <f t="array" ref="AP741">IF(W741="","",IF(SUMPRODUCT((W741=$W$6:$W$1560)*(AH741=$AH$6:$AH$1560)*(AN741=$AN$6:$AN$1560)*(AO741=$AO$6:$AO$1560)*(ROW($W$6:$W$1560)&lt;&gt;ROW(W741))*((R741=0)*($R$6:$R$1560&gt;0)+(R741&gt;0)*($R$6:$R$1560=0)))&gt;0,"SALONES UNIDOS",IF(SUMPRODUCT((W741=$W$6:$W$1560)*(AH741=$AH$6:$AH$1560)*((AN741&lt;$AO$6:$AO$1560)*(AO741&gt;$AN$6:$AN$1560))*(ROW($W$6:$W$1560)&lt;&gt;ROW(W741)))&gt;0,"CRUZADO","Sin cruce")))</f>
        <v>Sin cruce</v>
      </c>
      <c r="AQ741" s="792" t="str">
        <f t="shared" si="426"/>
        <v>IC3PRINCIPALB</v>
      </c>
      <c r="AR741" s="792" t="str" cm="1">
        <f t="array" ref="AR741">IF(AQ741="","",IF(SUMPRODUCT((AQ741=$AQ$6:$AQ$1560)*(AH741=$AH$6:$AH$1560)*(AN741=$AN$6:$AN$1560)*(AO741=$AO$6:$AO$1560)*(ROW($AQ$6:$AQ$1560)&lt;&gt;ROW(AQ741))*((R741=0)*($R$6:$R$1560&gt;0)+(R741&gt;0)*($R$6:$R$1560=0)))&gt;0,"SALONES UNIDOS",IF(SUMPRODUCT((AQ741=$AQ$6:$AQ$1560)*(AH741=$AH$6:$AH$1560)*((AN741&lt;$AO$6:$AO$1560)*(AO741&gt;$AN$6:$AN$1560))*(ROW($AQ$6:$AQ$1560)&lt;&gt;ROW(AQ741)))&gt;0,"CRUZADO","Sin cruce")))</f>
        <v>Sin cruce</v>
      </c>
    </row>
    <row r="742" spans="3:44" s="8" customFormat="1" ht="18.75" hidden="1" customHeight="1">
      <c r="C742" s="11" t="s">
        <v>1081</v>
      </c>
      <c r="D742" s="194" t="s">
        <v>1329</v>
      </c>
      <c r="E742" s="194">
        <v>20261</v>
      </c>
      <c r="F742" s="11" t="s">
        <v>23</v>
      </c>
      <c r="G742" s="11" t="s">
        <v>20</v>
      </c>
      <c r="H742" s="11" t="s">
        <v>54</v>
      </c>
      <c r="I742" s="11">
        <v>3</v>
      </c>
      <c r="J742" s="11" t="s">
        <v>26</v>
      </c>
      <c r="K742" s="803" t="s">
        <v>1362</v>
      </c>
      <c r="L742" s="35" t="s">
        <v>1363</v>
      </c>
      <c r="M742" s="31" t="s">
        <v>1101</v>
      </c>
      <c r="N742" s="31" t="s">
        <v>1086</v>
      </c>
      <c r="O742" s="11" t="s">
        <v>731</v>
      </c>
      <c r="P742" s="31">
        <v>0</v>
      </c>
      <c r="Q742" s="31">
        <v>2</v>
      </c>
      <c r="R742" s="262">
        <v>2</v>
      </c>
      <c r="S742" s="31">
        <v>3</v>
      </c>
      <c r="T742" s="181"/>
      <c r="U742" s="31">
        <v>18</v>
      </c>
      <c r="V742" s="31">
        <f>IF(W742="","",IFERROR(INDEX(Docentes!C:C,MATCH(W742,Docentes!D:D,0)),"NUEVO"))</f>
        <v>21869681</v>
      </c>
      <c r="W742" s="809" t="s">
        <v>351</v>
      </c>
      <c r="X742" s="274" t="s">
        <v>168</v>
      </c>
      <c r="Y742" s="31" t="s">
        <v>1142</v>
      </c>
      <c r="Z742" s="31" t="s">
        <v>1089</v>
      </c>
      <c r="AA742" s="31"/>
      <c r="AB742" s="31"/>
      <c r="AC742" s="31"/>
      <c r="AD742" s="31" t="s">
        <v>1635</v>
      </c>
      <c r="AE742" s="31">
        <v>20</v>
      </c>
      <c r="AF742" s="31" t="s">
        <v>1142</v>
      </c>
      <c r="AG742" s="31" t="str">
        <f t="shared" si="456"/>
        <v>P</v>
      </c>
      <c r="AH742" s="31">
        <v>1</v>
      </c>
      <c r="AI742" s="31">
        <v>16</v>
      </c>
      <c r="AJ742" s="31">
        <v>0</v>
      </c>
      <c r="AK742" s="31">
        <v>17</v>
      </c>
      <c r="AL742" s="31">
        <v>40</v>
      </c>
      <c r="AM742" s="31">
        <f t="shared" si="453"/>
        <v>2.0000000000000027</v>
      </c>
      <c r="AN742" s="792">
        <f t="shared" si="454"/>
        <v>0.66666666666666663</v>
      </c>
      <c r="AO742" s="792">
        <f t="shared" si="455"/>
        <v>0.73611111111111116</v>
      </c>
      <c r="AP742" s="31" t="str" cm="1">
        <f t="array" ref="AP742">IF(W742="","",IF(SUMPRODUCT((W742=$W$6:$W$1560)*(AH742=$AH$6:$AH$1560)*(AN742=$AN$6:$AN$1560)*(AO742=$AO$6:$AO$1560)*(ROW($W$6:$W$1560)&lt;&gt;ROW(W742))*((R742=0)*($R$6:$R$1560&gt;0)+(R742&gt;0)*($R$6:$R$1560=0)))&gt;0,"SALONES UNIDOS",IF(SUMPRODUCT((W742=$W$6:$W$1560)*(AH742=$AH$6:$AH$1560)*((AN742&lt;$AO$6:$AO$1560)*(AO742&gt;$AN$6:$AN$1560))*(ROW($W$6:$W$1560)&lt;&gt;ROW(W742)))&gt;0,"CRUZADO","Sin cruce")))</f>
        <v>Sin cruce</v>
      </c>
      <c r="AQ742" s="792" t="str">
        <f t="shared" si="426"/>
        <v>IC3PRINCIPALB</v>
      </c>
      <c r="AR742" s="792" t="str" cm="1">
        <f t="array" ref="AR742">IF(AQ742="","",IF(SUMPRODUCT((AQ742=$AQ$6:$AQ$1560)*(AH742=$AH$6:$AH$1560)*(AN742=$AN$6:$AN$1560)*(AO742=$AO$6:$AO$1560)*(ROW($AQ$6:$AQ$1560)&lt;&gt;ROW(AQ742))*((R742=0)*($R$6:$R$1560&gt;0)+(R742&gt;0)*($R$6:$R$1560=0)))&gt;0,"SALONES UNIDOS",IF(SUMPRODUCT((AQ742=$AQ$6:$AQ$1560)*(AH742=$AH$6:$AH$1560)*((AN742&lt;$AO$6:$AO$1560)*(AO742&gt;$AN$6:$AN$1560))*(ROW($AQ$6:$AQ$1560)&lt;&gt;ROW(AQ742)))&gt;0,"CRUZADO","Sin cruce")))</f>
        <v>Sin cruce</v>
      </c>
    </row>
    <row r="743" spans="3:44" s="8" customFormat="1" ht="18.75" hidden="1" customHeight="1">
      <c r="C743" s="11" t="s">
        <v>1081</v>
      </c>
      <c r="D743" s="194" t="s">
        <v>1329</v>
      </c>
      <c r="E743" s="194">
        <v>20261</v>
      </c>
      <c r="F743" s="11" t="s">
        <v>23</v>
      </c>
      <c r="G743" s="11" t="s">
        <v>20</v>
      </c>
      <c r="H743" s="11" t="s">
        <v>54</v>
      </c>
      <c r="I743" s="11">
        <v>3</v>
      </c>
      <c r="J743" s="11" t="s">
        <v>26</v>
      </c>
      <c r="K743" s="803" t="s">
        <v>1365</v>
      </c>
      <c r="L743" s="35" t="s">
        <v>1366</v>
      </c>
      <c r="M743" s="31" t="s">
        <v>1367</v>
      </c>
      <c r="N743" s="31" t="s">
        <v>1086</v>
      </c>
      <c r="O743" s="11" t="s">
        <v>731</v>
      </c>
      <c r="P743" s="31">
        <v>2</v>
      </c>
      <c r="Q743" s="31">
        <v>0</v>
      </c>
      <c r="R743" s="262">
        <v>2</v>
      </c>
      <c r="S743" s="31">
        <v>4</v>
      </c>
      <c r="T743" s="181"/>
      <c r="U743" s="31">
        <v>18</v>
      </c>
      <c r="V743" s="31">
        <f>IF(W743="","",IFERROR(INDEX(Docentes!C:C,MATCH(W743,Docentes!D:D,0)),"NUEVO"))</f>
        <v>21863247</v>
      </c>
      <c r="W743" s="809" t="s">
        <v>275</v>
      </c>
      <c r="X743" s="274" t="s">
        <v>168</v>
      </c>
      <c r="Y743" s="31" t="s">
        <v>1242</v>
      </c>
      <c r="Z743" s="31" t="s">
        <v>1089</v>
      </c>
      <c r="AA743" s="31" t="s">
        <v>16</v>
      </c>
      <c r="AB743" s="31" t="s">
        <v>1507</v>
      </c>
      <c r="AC743" s="31">
        <v>39</v>
      </c>
      <c r="AD743" s="31"/>
      <c r="AE743" s="31"/>
      <c r="AF743" s="31" t="s">
        <v>1242</v>
      </c>
      <c r="AG743" s="31" t="str">
        <f t="shared" si="456"/>
        <v>T</v>
      </c>
      <c r="AH743" s="31">
        <v>6</v>
      </c>
      <c r="AI743" s="31">
        <v>7</v>
      </c>
      <c r="AJ743" s="31">
        <v>40</v>
      </c>
      <c r="AK743" s="31">
        <v>9</v>
      </c>
      <c r="AL743" s="31">
        <v>20</v>
      </c>
      <c r="AM743" s="31">
        <f t="shared" si="453"/>
        <v>1.9999999999999993</v>
      </c>
      <c r="AN743" s="792">
        <f t="shared" si="454"/>
        <v>0.31944444444444448</v>
      </c>
      <c r="AO743" s="792">
        <f t="shared" si="455"/>
        <v>0.3888888888888889</v>
      </c>
      <c r="AP743" s="31" t="str" cm="1">
        <f t="array" ref="AP743">IF(W743="","",IF(SUMPRODUCT((W743=$W$6:$W$1560)*(AH743=$AH$6:$AH$1560)*(AN743=$AN$6:$AN$1560)*(AO743=$AO$6:$AO$1560)*(ROW($W$6:$W$1560)&lt;&gt;ROW(W743))*((R743=0)*($R$6:$R$1560&gt;0)+(R743&gt;0)*($R$6:$R$1560=0)))&gt;0,"SALONES UNIDOS",IF(SUMPRODUCT((W743=$W$6:$W$1560)*(AH743=$AH$6:$AH$1560)*((AN743&lt;$AO$6:$AO$1560)*(AO743&gt;$AN$6:$AN$1560))*(ROW($W$6:$W$1560)&lt;&gt;ROW(W743)))&gt;0,"CRUZADO","Sin cruce")))</f>
        <v>Sin cruce</v>
      </c>
      <c r="AQ743" s="792" t="str">
        <f t="shared" si="426"/>
        <v>IC3PRINCIPALB</v>
      </c>
      <c r="AR743" s="792" t="str" cm="1">
        <f t="array" ref="AR743">IF(AQ743="","",IF(SUMPRODUCT((AQ743=$AQ$6:$AQ$1560)*(AH743=$AH$6:$AH$1560)*(AN743=$AN$6:$AN$1560)*(AO743=$AO$6:$AO$1560)*(ROW($AQ$6:$AQ$1560)&lt;&gt;ROW(AQ743))*((R743=0)*($R$6:$R$1560&gt;0)+(R743&gt;0)*($R$6:$R$1560=0)))&gt;0,"SALONES UNIDOS",IF(SUMPRODUCT((AQ743=$AQ$6:$AQ$1560)*(AH743=$AH$6:$AH$1560)*((AN743&lt;$AO$6:$AO$1560)*(AO743&gt;$AN$6:$AN$1560))*(ROW($AQ$6:$AQ$1560)&lt;&gt;ROW(AQ743)))&gt;0,"CRUZADO","Sin cruce")))</f>
        <v>Sin cruce</v>
      </c>
    </row>
    <row r="744" spans="3:44" s="8" customFormat="1" ht="18.75" hidden="1" customHeight="1">
      <c r="C744" s="11" t="s">
        <v>1081</v>
      </c>
      <c r="D744" s="194" t="s">
        <v>1329</v>
      </c>
      <c r="E744" s="194">
        <v>20261</v>
      </c>
      <c r="F744" s="11" t="s">
        <v>23</v>
      </c>
      <c r="G744" s="11" t="s">
        <v>20</v>
      </c>
      <c r="H744" s="11" t="s">
        <v>54</v>
      </c>
      <c r="I744" s="11">
        <v>3</v>
      </c>
      <c r="J744" s="11" t="s">
        <v>26</v>
      </c>
      <c r="K744" s="803" t="s">
        <v>1365</v>
      </c>
      <c r="L744" s="35" t="s">
        <v>1366</v>
      </c>
      <c r="M744" s="31" t="s">
        <v>1367</v>
      </c>
      <c r="N744" s="31" t="s">
        <v>1086</v>
      </c>
      <c r="O744" s="11" t="s">
        <v>731</v>
      </c>
      <c r="P744" s="31">
        <v>0</v>
      </c>
      <c r="Q744" s="31">
        <v>4</v>
      </c>
      <c r="R744" s="262">
        <v>4</v>
      </c>
      <c r="S744" s="31">
        <v>4</v>
      </c>
      <c r="T744" s="181"/>
      <c r="U744" s="31">
        <v>18</v>
      </c>
      <c r="V744" s="31">
        <f>IF(W744="","",IFERROR(INDEX(Docentes!C:C,MATCH(W744,Docentes!D:D,0)),"NUEVO"))</f>
        <v>21863247</v>
      </c>
      <c r="W744" s="809" t="s">
        <v>275</v>
      </c>
      <c r="X744" s="274" t="s">
        <v>168</v>
      </c>
      <c r="Y744" s="31" t="s">
        <v>1242</v>
      </c>
      <c r="Z744" s="31" t="s">
        <v>1089</v>
      </c>
      <c r="AA744" s="31"/>
      <c r="AB744" s="31"/>
      <c r="AC744" s="31"/>
      <c r="AD744" s="31" t="s">
        <v>1599</v>
      </c>
      <c r="AE744" s="31">
        <v>24</v>
      </c>
      <c r="AF744" s="31" t="s">
        <v>1242</v>
      </c>
      <c r="AG744" s="31" t="str">
        <f t="shared" si="456"/>
        <v>P</v>
      </c>
      <c r="AH744" s="31">
        <v>6</v>
      </c>
      <c r="AI744" s="31">
        <v>9</v>
      </c>
      <c r="AJ744" s="31">
        <v>20</v>
      </c>
      <c r="AK744" s="31">
        <v>12</v>
      </c>
      <c r="AL744" s="31">
        <v>40</v>
      </c>
      <c r="AM744" s="31">
        <f t="shared" si="453"/>
        <v>4</v>
      </c>
      <c r="AN744" s="792">
        <f t="shared" si="454"/>
        <v>0.3888888888888889</v>
      </c>
      <c r="AO744" s="792">
        <f t="shared" si="455"/>
        <v>0.52777777777777779</v>
      </c>
      <c r="AP744" s="31" t="str" cm="1">
        <f t="array" ref="AP744">IF(W744="","",IF(SUMPRODUCT((W744=$W$6:$W$1560)*(AH744=$AH$6:$AH$1560)*(AN744=$AN$6:$AN$1560)*(AO744=$AO$6:$AO$1560)*(ROW($W$6:$W$1560)&lt;&gt;ROW(W744))*((R744=0)*($R$6:$R$1560&gt;0)+(R744&gt;0)*($R$6:$R$1560=0)))&gt;0,"SALONES UNIDOS",IF(SUMPRODUCT((W744=$W$6:$W$1560)*(AH744=$AH$6:$AH$1560)*((AN744&lt;$AO$6:$AO$1560)*(AO744&gt;$AN$6:$AN$1560))*(ROW($W$6:$W$1560)&lt;&gt;ROW(W744)))&gt;0,"CRUZADO","Sin cruce")))</f>
        <v>Sin cruce</v>
      </c>
      <c r="AQ744" s="792" t="str">
        <f t="shared" ref="AQ744:AQ817" si="457">TRIM(CONCATENATE(H744,I744,F744,J744))</f>
        <v>IC3PRINCIPALB</v>
      </c>
      <c r="AR744" s="792" t="str" cm="1">
        <f t="array" ref="AR744">IF(AQ744="","",IF(SUMPRODUCT((AQ744=$AQ$6:$AQ$1560)*(AH744=$AH$6:$AH$1560)*(AN744=$AN$6:$AN$1560)*(AO744=$AO$6:$AO$1560)*(ROW($AQ$6:$AQ$1560)&lt;&gt;ROW(AQ744))*((R744=0)*($R$6:$R$1560&gt;0)+(R744&gt;0)*($R$6:$R$1560=0)))&gt;0,"SALONES UNIDOS",IF(SUMPRODUCT((AQ744=$AQ$6:$AQ$1560)*(AH744=$AH$6:$AH$1560)*((AN744&lt;$AO$6:$AO$1560)*(AO744&gt;$AN$6:$AN$1560))*(ROW($AQ$6:$AQ$1560)&lt;&gt;ROW(AQ744)))&gt;0,"CRUZADO","Sin cruce")))</f>
        <v>Sin cruce</v>
      </c>
    </row>
    <row r="745" spans="3:44" s="8" customFormat="1" ht="18.75" hidden="1" customHeight="1">
      <c r="C745" s="11" t="s">
        <v>1081</v>
      </c>
      <c r="D745" s="194" t="s">
        <v>1329</v>
      </c>
      <c r="E745" s="194">
        <v>20261</v>
      </c>
      <c r="F745" s="11" t="s">
        <v>23</v>
      </c>
      <c r="G745" s="11" t="s">
        <v>20</v>
      </c>
      <c r="H745" s="11" t="s">
        <v>54</v>
      </c>
      <c r="I745" s="11">
        <v>3</v>
      </c>
      <c r="J745" s="11" t="s">
        <v>26</v>
      </c>
      <c r="K745" s="803" t="s">
        <v>1368</v>
      </c>
      <c r="L745" s="35" t="s">
        <v>1369</v>
      </c>
      <c r="M745" s="31" t="s">
        <v>1101</v>
      </c>
      <c r="N745" s="31" t="s">
        <v>1086</v>
      </c>
      <c r="O745" s="11" t="s">
        <v>731</v>
      </c>
      <c r="P745" s="31">
        <v>1</v>
      </c>
      <c r="Q745" s="31">
        <v>4</v>
      </c>
      <c r="R745" s="262">
        <v>5</v>
      </c>
      <c r="S745" s="31">
        <v>3</v>
      </c>
      <c r="T745" s="181"/>
      <c r="U745" s="31">
        <v>18</v>
      </c>
      <c r="V745" s="31">
        <f>IF(W745="","",IFERROR(INDEX(Docentes!C:C,MATCH(W745,Docentes!D:D,0)),"NUEVO"))</f>
        <v>25662813</v>
      </c>
      <c r="W745" s="809" t="s">
        <v>304</v>
      </c>
      <c r="X745" s="274" t="s">
        <v>168</v>
      </c>
      <c r="Y745" s="31" t="s">
        <v>1242</v>
      </c>
      <c r="Z745" s="31" t="s">
        <v>1089</v>
      </c>
      <c r="AA745" s="31" t="s">
        <v>16</v>
      </c>
      <c r="AB745" s="31" t="s">
        <v>1534</v>
      </c>
      <c r="AC745" s="31">
        <v>39</v>
      </c>
      <c r="AD745" s="31"/>
      <c r="AE745" s="31"/>
      <c r="AF745" s="31" t="s">
        <v>1242</v>
      </c>
      <c r="AG745" s="31" t="str">
        <f t="shared" si="456"/>
        <v>TP</v>
      </c>
      <c r="AH745" s="31">
        <v>4</v>
      </c>
      <c r="AI745" s="31">
        <v>9</v>
      </c>
      <c r="AJ745" s="31">
        <v>20</v>
      </c>
      <c r="AK745" s="31">
        <v>13</v>
      </c>
      <c r="AL745" s="31">
        <v>30</v>
      </c>
      <c r="AM745" s="31">
        <f t="shared" si="453"/>
        <v>5</v>
      </c>
      <c r="AN745" s="792">
        <f t="shared" si="454"/>
        <v>0.3888888888888889</v>
      </c>
      <c r="AO745" s="792">
        <f t="shared" si="455"/>
        <v>0.5625</v>
      </c>
      <c r="AP745" s="31" t="str" cm="1">
        <f t="array" ref="AP745">IF(W745="","",IF(SUMPRODUCT((W745=$W$6:$W$1560)*(AH745=$AH$6:$AH$1560)*(AN745=$AN$6:$AN$1560)*(AO745=$AO$6:$AO$1560)*(ROW($W$6:$W$1560)&lt;&gt;ROW(W745))*((R745=0)*($R$6:$R$1560&gt;0)+(R745&gt;0)*($R$6:$R$1560=0)))&gt;0,"SALONES UNIDOS",IF(SUMPRODUCT((W745=$W$6:$W$1560)*(AH745=$AH$6:$AH$1560)*((AN745&lt;$AO$6:$AO$1560)*(AO745&gt;$AN$6:$AN$1560))*(ROW($W$6:$W$1560)&lt;&gt;ROW(W745)))&gt;0,"CRUZADO","Sin cruce")))</f>
        <v>Sin cruce</v>
      </c>
      <c r="AQ745" s="792" t="str">
        <f t="shared" si="457"/>
        <v>IC3PRINCIPALB</v>
      </c>
      <c r="AR745" s="792" t="str" cm="1">
        <f t="array" ref="AR745">IF(AQ745="","",IF(SUMPRODUCT((AQ745=$AQ$6:$AQ$1560)*(AH745=$AH$6:$AH$1560)*(AN745=$AN$6:$AN$1560)*(AO745=$AO$6:$AO$1560)*(ROW($AQ$6:$AQ$1560)&lt;&gt;ROW(AQ745))*((R745=0)*($R$6:$R$1560&gt;0)+(R745&gt;0)*($R$6:$R$1560=0)))&gt;0,"SALONES UNIDOS",IF(SUMPRODUCT((AQ745=$AQ$6:$AQ$1560)*(AH745=$AH$6:$AH$1560)*((AN745&lt;$AO$6:$AO$1560)*(AO745&gt;$AN$6:$AN$1560))*(ROW($AQ$6:$AQ$1560)&lt;&gt;ROW(AQ745)))&gt;0,"CRUZADO","Sin cruce")))</f>
        <v>Sin cruce</v>
      </c>
    </row>
    <row r="746" spans="3:44" s="8" customFormat="1" ht="18.75" hidden="1" customHeight="1">
      <c r="C746" s="11" t="s">
        <v>1081</v>
      </c>
      <c r="D746" s="31" t="s">
        <v>792</v>
      </c>
      <c r="E746" s="31">
        <v>20261</v>
      </c>
      <c r="F746" s="11" t="s">
        <v>23</v>
      </c>
      <c r="G746" s="11" t="s">
        <v>20</v>
      </c>
      <c r="H746" s="11" t="s">
        <v>54</v>
      </c>
      <c r="I746" s="11">
        <v>4</v>
      </c>
      <c r="J746" s="11" t="s">
        <v>16</v>
      </c>
      <c r="K746" s="803" t="s">
        <v>1370</v>
      </c>
      <c r="L746" s="35" t="s">
        <v>1371</v>
      </c>
      <c r="M746" s="31" t="s">
        <v>1101</v>
      </c>
      <c r="N746" s="31" t="s">
        <v>1086</v>
      </c>
      <c r="O746" s="11" t="s">
        <v>731</v>
      </c>
      <c r="P746" s="31">
        <v>2</v>
      </c>
      <c r="Q746" s="31">
        <v>0</v>
      </c>
      <c r="R746" s="262">
        <v>2</v>
      </c>
      <c r="S746" s="31">
        <v>3</v>
      </c>
      <c r="T746" s="181"/>
      <c r="U746" s="31">
        <v>18</v>
      </c>
      <c r="V746" s="31">
        <f>IF(W746="","",IFERROR(INDEX(Docentes!C:C,MATCH(W746,Docentes!D:D,0)),"NUEVO"))</f>
        <v>9857971</v>
      </c>
      <c r="W746" s="809" t="s">
        <v>294</v>
      </c>
      <c r="X746" s="274" t="s">
        <v>168</v>
      </c>
      <c r="Y746" s="31" t="s">
        <v>1142</v>
      </c>
      <c r="Z746" s="31" t="s">
        <v>1089</v>
      </c>
      <c r="AA746" s="31" t="s">
        <v>16</v>
      </c>
      <c r="AB746" s="31" t="s">
        <v>1534</v>
      </c>
      <c r="AC746" s="31">
        <v>39</v>
      </c>
      <c r="AD746" s="31"/>
      <c r="AE746" s="31"/>
      <c r="AF746" s="31" t="s">
        <v>1142</v>
      </c>
      <c r="AG746" s="31" t="str">
        <f t="shared" si="456"/>
        <v>T</v>
      </c>
      <c r="AH746" s="31">
        <v>2</v>
      </c>
      <c r="AI746" s="31">
        <v>15</v>
      </c>
      <c r="AJ746" s="31">
        <v>10</v>
      </c>
      <c r="AK746" s="31">
        <v>16</v>
      </c>
      <c r="AL746" s="31">
        <v>50</v>
      </c>
      <c r="AM746" s="31">
        <f t="shared" ref="AM746" si="458">IF(R746=0,0,IF(AI746="",R746,IF(X746="HIBRIDO VIRTUAL",0,((((AK746/24)+(AL746/1440))-((AI746/24)+(AJ746/1440)))*1440/50))))</f>
        <v>1.9999999999999993</v>
      </c>
      <c r="AN746" s="792">
        <f t="shared" ref="AN746" si="459">AI746/24+AJ746/1440</f>
        <v>0.63194444444444442</v>
      </c>
      <c r="AO746" s="792">
        <f t="shared" ref="AO746" si="460">AK746/24+AL746/1440</f>
        <v>0.70138888888888884</v>
      </c>
      <c r="AP746" s="31" t="str" cm="1">
        <f t="array" ref="AP746">IF(W746="","",IF(SUMPRODUCT((W746=$W$6:$W$1560)*(AH746=$AH$6:$AH$1560)*(AN746=$AN$6:$AN$1560)*(AO746=$AO$6:$AO$1560)*(ROW($W$6:$W$1560)&lt;&gt;ROW(W746))*((R746=0)*($R$6:$R$1560&gt;0)+(R746&gt;0)*($R$6:$R$1560=0)))&gt;0,"SALONES UNIDOS",IF(SUMPRODUCT((W746=$W$6:$W$1560)*(AH746=$AH$6:$AH$1560)*((AN746&lt;$AO$6:$AO$1560)*(AO746&gt;$AN$6:$AN$1560))*(ROW($W$6:$W$1560)&lt;&gt;ROW(W746)))&gt;0,"CRUZADO","Sin cruce")))</f>
        <v>Sin cruce</v>
      </c>
      <c r="AQ746" s="792" t="str">
        <f t="shared" ref="AQ746" si="461">TRIM(CONCATENATE(H746,I746,F746,J746))</f>
        <v>IC4PRINCIPALA</v>
      </c>
      <c r="AR746" s="792" t="str" cm="1">
        <f t="array" ref="AR746">IF(AQ746="","",IF(SUMPRODUCT((AQ746=$AQ$6:$AQ$1560)*(AH746=$AH$6:$AH$1560)*(AN746=$AN$6:$AN$1560)*(AO746=$AO$6:$AO$1560)*(ROW($AQ$6:$AQ$1560)&lt;&gt;ROW(AQ746))*((R746=0)*($R$6:$R$1560&gt;0)+(R746&gt;0)*($R$6:$R$1560=0)))&gt;0,"SALONES UNIDOS",IF(SUMPRODUCT((AQ746=$AQ$6:$AQ$1560)*(AH746=$AH$6:$AH$1560)*((AN746&lt;$AO$6:$AO$1560)*(AO746&gt;$AN$6:$AN$1560))*(ROW($AQ$6:$AQ$1560)&lt;&gt;ROW(AQ746)))&gt;0,"CRUZADO","Sin cruce")))</f>
        <v>Sin cruce</v>
      </c>
    </row>
    <row r="747" spans="3:44" s="8" customFormat="1" ht="18.75" hidden="1" customHeight="1">
      <c r="C747" s="11" t="s">
        <v>1081</v>
      </c>
      <c r="D747" s="31" t="s">
        <v>792</v>
      </c>
      <c r="E747" s="31">
        <v>20261</v>
      </c>
      <c r="F747" s="11" t="s">
        <v>23</v>
      </c>
      <c r="G747" s="11" t="s">
        <v>20</v>
      </c>
      <c r="H747" s="11" t="s">
        <v>54</v>
      </c>
      <c r="I747" s="11">
        <v>4</v>
      </c>
      <c r="J747" s="11" t="s">
        <v>16</v>
      </c>
      <c r="K747" s="803" t="s">
        <v>1370</v>
      </c>
      <c r="L747" s="35" t="s">
        <v>1371</v>
      </c>
      <c r="M747" s="31" t="s">
        <v>1101</v>
      </c>
      <c r="N747" s="31" t="s">
        <v>1086</v>
      </c>
      <c r="O747" s="11" t="s">
        <v>731</v>
      </c>
      <c r="P747" s="31">
        <v>0</v>
      </c>
      <c r="Q747" s="31">
        <v>2</v>
      </c>
      <c r="R747" s="262">
        <v>2</v>
      </c>
      <c r="S747" s="31">
        <v>3</v>
      </c>
      <c r="T747" s="181"/>
      <c r="U747" s="31">
        <v>18</v>
      </c>
      <c r="V747" s="31">
        <f>IF(W747="","",IFERROR(INDEX(Docentes!C:C,MATCH(W747,Docentes!D:D,0)),"NUEVO"))</f>
        <v>9857971</v>
      </c>
      <c r="W747" s="809" t="s">
        <v>294</v>
      </c>
      <c r="X747" s="274" t="s">
        <v>168</v>
      </c>
      <c r="Y747" s="31" t="s">
        <v>1142</v>
      </c>
      <c r="Z747" s="31" t="s">
        <v>1089</v>
      </c>
      <c r="AA747" s="31"/>
      <c r="AB747" s="31"/>
      <c r="AC747" s="31"/>
      <c r="AD747" s="31" t="s">
        <v>1353</v>
      </c>
      <c r="AE747" s="31">
        <v>19</v>
      </c>
      <c r="AF747" s="31" t="s">
        <v>1142</v>
      </c>
      <c r="AG747" s="31" t="str">
        <f t="shared" si="456"/>
        <v>P</v>
      </c>
      <c r="AH747" s="31">
        <v>2</v>
      </c>
      <c r="AI747" s="31">
        <v>16</v>
      </c>
      <c r="AJ747" s="31">
        <v>50</v>
      </c>
      <c r="AK747" s="31">
        <v>18</v>
      </c>
      <c r="AL747" s="31">
        <v>30</v>
      </c>
      <c r="AM747" s="31">
        <f t="shared" si="453"/>
        <v>2.0000000000000027</v>
      </c>
      <c r="AN747" s="792">
        <f t="shared" si="454"/>
        <v>0.70138888888888884</v>
      </c>
      <c r="AO747" s="792">
        <f t="shared" si="455"/>
        <v>0.77083333333333337</v>
      </c>
      <c r="AP747" s="31" t="str" cm="1">
        <f t="array" ref="AP747">IF(W747="","",IF(SUMPRODUCT((W747=$W$6:$W$1560)*(AH747=$AH$6:$AH$1560)*(AN747=$AN$6:$AN$1560)*(AO747=$AO$6:$AO$1560)*(ROW($W$6:$W$1560)&lt;&gt;ROW(W747))*((R747=0)*($R$6:$R$1560&gt;0)+(R747&gt;0)*($R$6:$R$1560=0)))&gt;0,"SALONES UNIDOS",IF(SUMPRODUCT((W747=$W$6:$W$1560)*(AH747=$AH$6:$AH$1560)*((AN747&lt;$AO$6:$AO$1560)*(AO747&gt;$AN$6:$AN$1560))*(ROW($W$6:$W$1560)&lt;&gt;ROW(W747)))&gt;0,"CRUZADO","Sin cruce")))</f>
        <v>Sin cruce</v>
      </c>
      <c r="AQ747" s="792" t="str">
        <f t="shared" si="457"/>
        <v>IC4PRINCIPALA</v>
      </c>
      <c r="AR747" s="792" t="str" cm="1">
        <f t="array" ref="AR747">IF(AQ747="","",IF(SUMPRODUCT((AQ747=$AQ$6:$AQ$1560)*(AH747=$AH$6:$AH$1560)*(AN747=$AN$6:$AN$1560)*(AO747=$AO$6:$AO$1560)*(ROW($AQ$6:$AQ$1560)&lt;&gt;ROW(AQ747))*((R747=0)*($R$6:$R$1560&gt;0)+(R747&gt;0)*($R$6:$R$1560=0)))&gt;0,"SALONES UNIDOS",IF(SUMPRODUCT((AQ747=$AQ$6:$AQ$1560)*(AH747=$AH$6:$AH$1560)*((AN747&lt;$AO$6:$AO$1560)*(AO747&gt;$AN$6:$AN$1560))*(ROW($AQ$6:$AQ$1560)&lt;&gt;ROW(AQ747)))&gt;0,"CRUZADO","Sin cruce")))</f>
        <v>Sin cruce</v>
      </c>
    </row>
    <row r="748" spans="3:44" s="8" customFormat="1" ht="18.75" hidden="1" customHeight="1">
      <c r="C748" s="11" t="s">
        <v>1081</v>
      </c>
      <c r="D748" s="31" t="s">
        <v>792</v>
      </c>
      <c r="E748" s="31">
        <v>20261</v>
      </c>
      <c r="F748" s="11" t="s">
        <v>23</v>
      </c>
      <c r="G748" s="11" t="s">
        <v>20</v>
      </c>
      <c r="H748" s="11" t="s">
        <v>54</v>
      </c>
      <c r="I748" s="11">
        <v>4</v>
      </c>
      <c r="J748" s="11" t="s">
        <v>16</v>
      </c>
      <c r="K748" s="803" t="s">
        <v>1372</v>
      </c>
      <c r="L748" s="35" t="s">
        <v>1373</v>
      </c>
      <c r="M748" s="31" t="s">
        <v>1101</v>
      </c>
      <c r="N748" s="31" t="s">
        <v>1086</v>
      </c>
      <c r="O748" s="11" t="s">
        <v>731</v>
      </c>
      <c r="P748" s="31">
        <v>3</v>
      </c>
      <c r="Q748" s="31">
        <v>0</v>
      </c>
      <c r="R748" s="262">
        <v>3</v>
      </c>
      <c r="S748" s="31">
        <v>4</v>
      </c>
      <c r="T748" s="181"/>
      <c r="U748" s="31">
        <v>18</v>
      </c>
      <c r="V748" s="31">
        <f>IF(W748="","",IFERROR(INDEX(Docentes!C:C,MATCH(W748,Docentes!D:D,0)),"NUEVO"))</f>
        <v>45879356</v>
      </c>
      <c r="W748" s="809" t="s">
        <v>189</v>
      </c>
      <c r="X748" s="274" t="s">
        <v>168</v>
      </c>
      <c r="Y748" s="31" t="s">
        <v>1142</v>
      </c>
      <c r="Z748" s="31" t="s">
        <v>1089</v>
      </c>
      <c r="AA748" s="8" t="s">
        <v>16</v>
      </c>
      <c r="AB748" s="31" t="s">
        <v>1534</v>
      </c>
      <c r="AC748" s="31">
        <v>39</v>
      </c>
      <c r="AD748" s="31"/>
      <c r="AE748" s="31"/>
      <c r="AF748" s="31" t="s">
        <v>1142</v>
      </c>
      <c r="AG748" s="31" t="str">
        <f t="shared" si="456"/>
        <v>T</v>
      </c>
      <c r="AH748" s="31">
        <v>2</v>
      </c>
      <c r="AI748" s="31">
        <v>12</v>
      </c>
      <c r="AJ748" s="31">
        <v>40</v>
      </c>
      <c r="AK748" s="31">
        <v>15</v>
      </c>
      <c r="AL748" s="31">
        <v>10</v>
      </c>
      <c r="AM748" s="31">
        <f t="shared" si="453"/>
        <v>2.9999999999999987</v>
      </c>
      <c r="AN748" s="792">
        <f t="shared" si="454"/>
        <v>0.52777777777777779</v>
      </c>
      <c r="AO748" s="792">
        <f t="shared" si="455"/>
        <v>0.63194444444444442</v>
      </c>
      <c r="AP748" s="31" t="str" cm="1">
        <f t="array" ref="AP748">IF(W748="","",IF(SUMPRODUCT((W748=$W$6:$W$1560)*(AH748=$AH$6:$AH$1560)*(AN748=$AN$6:$AN$1560)*(AO748=$AO$6:$AO$1560)*(ROW($W$6:$W$1560)&lt;&gt;ROW(W748))*((R748=0)*($R$6:$R$1560&gt;0)+(R748&gt;0)*($R$6:$R$1560=0)))&gt;0,"SALONES UNIDOS",IF(SUMPRODUCT((W748=$W$6:$W$1560)*(AH748=$AH$6:$AH$1560)*((AN748&lt;$AO$6:$AO$1560)*(AO748&gt;$AN$6:$AN$1560))*(ROW($W$6:$W$1560)&lt;&gt;ROW(W748)))&gt;0,"CRUZADO","Sin cruce")))</f>
        <v>Sin cruce</v>
      </c>
      <c r="AQ748" s="792" t="str">
        <f t="shared" si="457"/>
        <v>IC4PRINCIPALA</v>
      </c>
      <c r="AR748" s="792" t="str" cm="1">
        <f t="array" ref="AR748">IF(AQ748="","",IF(SUMPRODUCT((AQ748=$AQ$6:$AQ$1560)*(AH748=$AH$6:$AH$1560)*(AN748=$AN$6:$AN$1560)*(AO748=$AO$6:$AO$1560)*(ROW($AQ$6:$AQ$1560)&lt;&gt;ROW(AQ748))*((R748=0)*($R$6:$R$1560&gt;0)+(R748&gt;0)*($R$6:$R$1560=0)))&gt;0,"SALONES UNIDOS",IF(SUMPRODUCT((AQ748=$AQ$6:$AQ$1560)*(AH748=$AH$6:$AH$1560)*((AN748&lt;$AO$6:$AO$1560)*(AO748&gt;$AN$6:$AN$1560))*(ROW($AQ$6:$AQ$1560)&lt;&gt;ROW(AQ748)))&gt;0,"CRUZADO","Sin cruce")))</f>
        <v>Sin cruce</v>
      </c>
    </row>
    <row r="749" spans="3:44" s="8" customFormat="1" ht="18.75" hidden="1" customHeight="1">
      <c r="C749" s="11" t="s">
        <v>1081</v>
      </c>
      <c r="D749" s="31" t="s">
        <v>792</v>
      </c>
      <c r="E749" s="31">
        <v>20261</v>
      </c>
      <c r="F749" s="11" t="s">
        <v>23</v>
      </c>
      <c r="G749" s="11" t="s">
        <v>20</v>
      </c>
      <c r="H749" s="11" t="s">
        <v>54</v>
      </c>
      <c r="I749" s="11">
        <v>4</v>
      </c>
      <c r="J749" s="11" t="s">
        <v>16</v>
      </c>
      <c r="K749" s="803" t="s">
        <v>1372</v>
      </c>
      <c r="L749" s="35" t="s">
        <v>1373</v>
      </c>
      <c r="M749" s="31" t="s">
        <v>1101</v>
      </c>
      <c r="N749" s="31" t="s">
        <v>1086</v>
      </c>
      <c r="O749" s="11" t="s">
        <v>731</v>
      </c>
      <c r="P749" s="31">
        <v>0</v>
      </c>
      <c r="Q749" s="31">
        <v>2</v>
      </c>
      <c r="R749" s="262">
        <v>2</v>
      </c>
      <c r="S749" s="31">
        <v>4</v>
      </c>
      <c r="T749" s="181"/>
      <c r="U749" s="31">
        <v>18</v>
      </c>
      <c r="V749" s="31">
        <f>IF(W749="","",IFERROR(INDEX(Docentes!C:C,MATCH(W749,Docentes!D:D,0)),"NUEVO"))</f>
        <v>45879356</v>
      </c>
      <c r="W749" s="809" t="s">
        <v>189</v>
      </c>
      <c r="X749" s="274" t="s">
        <v>168</v>
      </c>
      <c r="Y749" s="31" t="s">
        <v>1142</v>
      </c>
      <c r="Z749" s="31" t="s">
        <v>1089</v>
      </c>
      <c r="AA749" s="31" t="s">
        <v>16</v>
      </c>
      <c r="AB749" s="31" t="s">
        <v>1507</v>
      </c>
      <c r="AC749" s="31">
        <v>39</v>
      </c>
      <c r="AD749" s="31"/>
      <c r="AE749" s="31"/>
      <c r="AF749" s="31" t="s">
        <v>1142</v>
      </c>
      <c r="AG749" s="31" t="str">
        <f t="shared" si="456"/>
        <v>P</v>
      </c>
      <c r="AH749" s="31">
        <v>4</v>
      </c>
      <c r="AI749" s="31">
        <v>12</v>
      </c>
      <c r="AJ749" s="31">
        <v>40</v>
      </c>
      <c r="AK749" s="31">
        <v>14</v>
      </c>
      <c r="AL749" s="31">
        <v>20</v>
      </c>
      <c r="AM749" s="31">
        <f t="shared" ref="AM749" si="462">IF(R749=0,0,IF(AI749="",R749,IF(X749="HIBRIDO VIRTUAL",0,((((AK749/24)+(AL749/1440))-((AI749/24)+(AJ749/1440)))*1440/50))))</f>
        <v>1.9999999999999993</v>
      </c>
      <c r="AN749" s="792">
        <f t="shared" ref="AN749" si="463">AI749/24+AJ749/1440</f>
        <v>0.52777777777777779</v>
      </c>
      <c r="AO749" s="792">
        <f t="shared" ref="AO749" si="464">AK749/24+AL749/1440</f>
        <v>0.59722222222222221</v>
      </c>
      <c r="AP749" s="31" t="str" cm="1">
        <f t="array" ref="AP749">IF(W749="","",IF(SUMPRODUCT((W749=$W$6:$W$1560)*(AH749=$AH$6:$AH$1560)*(AN749=$AN$6:$AN$1560)*(AO749=$AO$6:$AO$1560)*(ROW($W$6:$W$1560)&lt;&gt;ROW(W749))*((R749=0)*($R$6:$R$1560&gt;0)+(R749&gt;0)*($R$6:$R$1560=0)))&gt;0,"SALONES UNIDOS",IF(SUMPRODUCT((W749=$W$6:$W$1560)*(AH749=$AH$6:$AH$1560)*((AN749&lt;$AO$6:$AO$1560)*(AO749&gt;$AN$6:$AN$1560))*(ROW($W$6:$W$1560)&lt;&gt;ROW(W749)))&gt;0,"CRUZADO","Sin cruce")))</f>
        <v>Sin cruce</v>
      </c>
      <c r="AQ749" s="792" t="str">
        <f t="shared" ref="AQ749" si="465">TRIM(CONCATENATE(H749,I749,F749,J749))</f>
        <v>IC4PRINCIPALA</v>
      </c>
      <c r="AR749" s="792" t="str" cm="1">
        <f t="array" ref="AR749">IF(AQ749="","",IF(SUMPRODUCT((AQ749=$AQ$6:$AQ$1560)*(AH749=$AH$6:$AH$1560)*(AN749=$AN$6:$AN$1560)*(AO749=$AO$6:$AO$1560)*(ROW($AQ$6:$AQ$1560)&lt;&gt;ROW(AQ749))*((R749=0)*($R$6:$R$1560&gt;0)+(R749&gt;0)*($R$6:$R$1560=0)))&gt;0,"SALONES UNIDOS",IF(SUMPRODUCT((AQ749=$AQ$6:$AQ$1560)*(AH749=$AH$6:$AH$1560)*((AN749&lt;$AO$6:$AO$1560)*(AO749&gt;$AN$6:$AN$1560))*(ROW($AQ$6:$AQ$1560)&lt;&gt;ROW(AQ749)))&gt;0,"CRUZADO","Sin cruce")))</f>
        <v>Sin cruce</v>
      </c>
    </row>
    <row r="750" spans="3:44" s="8" customFormat="1" ht="18.75" hidden="1" customHeight="1">
      <c r="C750" s="11" t="s">
        <v>1081</v>
      </c>
      <c r="D750" s="31" t="s">
        <v>792</v>
      </c>
      <c r="E750" s="31">
        <v>20261</v>
      </c>
      <c r="F750" s="11" t="s">
        <v>23</v>
      </c>
      <c r="G750" s="11" t="s">
        <v>20</v>
      </c>
      <c r="H750" s="11" t="s">
        <v>54</v>
      </c>
      <c r="I750" s="11">
        <v>4</v>
      </c>
      <c r="J750" s="11" t="s">
        <v>16</v>
      </c>
      <c r="K750" s="803" t="s">
        <v>1374</v>
      </c>
      <c r="L750" s="35" t="s">
        <v>1375</v>
      </c>
      <c r="M750" s="31" t="s">
        <v>1367</v>
      </c>
      <c r="N750" s="31" t="s">
        <v>1086</v>
      </c>
      <c r="O750" s="11" t="s">
        <v>731</v>
      </c>
      <c r="P750" s="31">
        <v>2</v>
      </c>
      <c r="Q750" s="31">
        <v>2</v>
      </c>
      <c r="R750" s="262">
        <v>4</v>
      </c>
      <c r="S750" s="31">
        <v>3</v>
      </c>
      <c r="T750" s="181"/>
      <c r="U750" s="31">
        <v>18</v>
      </c>
      <c r="V750" s="31">
        <f>IF(W750="","",IFERROR(INDEX(Docentes!C:C,MATCH(W750,Docentes!D:D,0)),"NUEVO"))</f>
        <v>72658536</v>
      </c>
      <c r="W750" s="809" t="s">
        <v>359</v>
      </c>
      <c r="X750" s="274" t="s">
        <v>168</v>
      </c>
      <c r="Y750" s="31" t="s">
        <v>1242</v>
      </c>
      <c r="Z750" s="31" t="s">
        <v>1089</v>
      </c>
      <c r="AA750" s="31" t="s">
        <v>16</v>
      </c>
      <c r="AB750" s="31" t="s">
        <v>1507</v>
      </c>
      <c r="AC750" s="31">
        <v>39</v>
      </c>
      <c r="AD750" s="31"/>
      <c r="AE750" s="31"/>
      <c r="AF750" s="31" t="s">
        <v>1242</v>
      </c>
      <c r="AG750" s="31" t="str">
        <f t="shared" si="456"/>
        <v>TP</v>
      </c>
      <c r="AH750" s="31">
        <v>3</v>
      </c>
      <c r="AI750" s="31">
        <v>9</v>
      </c>
      <c r="AJ750" s="31">
        <v>20</v>
      </c>
      <c r="AK750" s="31">
        <v>12</v>
      </c>
      <c r="AL750" s="31">
        <v>40</v>
      </c>
      <c r="AM750" s="31">
        <f t="shared" si="453"/>
        <v>4</v>
      </c>
      <c r="AN750" s="792">
        <f t="shared" si="454"/>
        <v>0.3888888888888889</v>
      </c>
      <c r="AO750" s="792">
        <f t="shared" si="455"/>
        <v>0.52777777777777779</v>
      </c>
      <c r="AP750" s="31" t="str" cm="1">
        <f t="array" ref="AP750">IF(W750="","",IF(SUMPRODUCT((W750=$W$6:$W$1560)*(AH750=$AH$6:$AH$1560)*(AN750=$AN$6:$AN$1560)*(AO750=$AO$6:$AO$1560)*(ROW($W$6:$W$1560)&lt;&gt;ROW(W750))*((R750=0)*($R$6:$R$1560&gt;0)+(R750&gt;0)*($R$6:$R$1560=0)))&gt;0,"SALONES UNIDOS",IF(SUMPRODUCT((W750=$W$6:$W$1560)*(AH750=$AH$6:$AH$1560)*((AN750&lt;$AO$6:$AO$1560)*(AO750&gt;$AN$6:$AN$1560))*(ROW($W$6:$W$1560)&lt;&gt;ROW(W750)))&gt;0,"CRUZADO","Sin cruce")))</f>
        <v>Sin cruce</v>
      </c>
      <c r="AQ750" s="792" t="str">
        <f t="shared" si="457"/>
        <v>IC4PRINCIPALA</v>
      </c>
      <c r="AR750" s="792" t="str" cm="1">
        <f t="array" ref="AR750">IF(AQ750="","",IF(SUMPRODUCT((AQ750=$AQ$6:$AQ$1560)*(AH750=$AH$6:$AH$1560)*(AN750=$AN$6:$AN$1560)*(AO750=$AO$6:$AO$1560)*(ROW($AQ$6:$AQ$1560)&lt;&gt;ROW(AQ750))*((R750=0)*($R$6:$R$1560&gt;0)+(R750&gt;0)*($R$6:$R$1560=0)))&gt;0,"SALONES UNIDOS",IF(SUMPRODUCT((AQ750=$AQ$6:$AQ$1560)*(AH750=$AH$6:$AH$1560)*((AN750&lt;$AO$6:$AO$1560)*(AO750&gt;$AN$6:$AN$1560))*(ROW($AQ$6:$AQ$1560)&lt;&gt;ROW(AQ750)))&gt;0,"CRUZADO","Sin cruce")))</f>
        <v>Sin cruce</v>
      </c>
    </row>
    <row r="751" spans="3:44" s="8" customFormat="1" ht="18.75" hidden="1" customHeight="1">
      <c r="C751" s="11" t="s">
        <v>1081</v>
      </c>
      <c r="D751" s="31" t="s">
        <v>792</v>
      </c>
      <c r="E751" s="31">
        <v>20261</v>
      </c>
      <c r="F751" s="11" t="s">
        <v>23</v>
      </c>
      <c r="G751" s="11" t="s">
        <v>20</v>
      </c>
      <c r="H751" s="11" t="s">
        <v>54</v>
      </c>
      <c r="I751" s="11">
        <v>4</v>
      </c>
      <c r="J751" s="11" t="s">
        <v>16</v>
      </c>
      <c r="K751" s="803" t="s">
        <v>1376</v>
      </c>
      <c r="L751" s="35" t="s">
        <v>1377</v>
      </c>
      <c r="M751" s="31" t="s">
        <v>1127</v>
      </c>
      <c r="N751" s="31" t="s">
        <v>1086</v>
      </c>
      <c r="O751" s="11" t="s">
        <v>731</v>
      </c>
      <c r="P751" s="31">
        <v>2</v>
      </c>
      <c r="Q751" s="31">
        <v>0</v>
      </c>
      <c r="R751" s="262">
        <v>2</v>
      </c>
      <c r="S751" s="31">
        <v>4</v>
      </c>
      <c r="T751" s="181"/>
      <c r="U751" s="31">
        <v>18</v>
      </c>
      <c r="V751" s="31">
        <f>IF(W751="","",IFERROR(INDEX(Docentes!C:C,MATCH(W751,Docentes!D:D,0)),"NUEVO"))</f>
        <v>15357430</v>
      </c>
      <c r="W751" s="809" t="s">
        <v>1023</v>
      </c>
      <c r="X751" s="274" t="s">
        <v>168</v>
      </c>
      <c r="Y751" s="31" t="s">
        <v>1242</v>
      </c>
      <c r="Z751" s="31" t="s">
        <v>1089</v>
      </c>
      <c r="AA751" s="31" t="s">
        <v>16</v>
      </c>
      <c r="AB751" s="31" t="s">
        <v>1507</v>
      </c>
      <c r="AC751" s="31">
        <v>39</v>
      </c>
      <c r="AD751" s="31"/>
      <c r="AE751" s="31"/>
      <c r="AF751" s="31" t="s">
        <v>1242</v>
      </c>
      <c r="AG751" s="31" t="str">
        <f t="shared" si="456"/>
        <v>T</v>
      </c>
      <c r="AH751" s="31">
        <v>1</v>
      </c>
      <c r="AI751" s="31">
        <v>7</v>
      </c>
      <c r="AJ751" s="31">
        <v>40</v>
      </c>
      <c r="AK751" s="31">
        <v>9</v>
      </c>
      <c r="AL751" s="31">
        <v>20</v>
      </c>
      <c r="AM751" s="31">
        <f t="shared" ref="AM751" si="466">IF(R751=0,0,IF(AI751="",R751,IF(X751="HIBRIDO VIRTUAL",0,((((AK751/24)+(AL751/1440))-((AI751/24)+(AJ751/1440)))*1440/50))))</f>
        <v>1.9999999999999993</v>
      </c>
      <c r="AN751" s="792">
        <f t="shared" ref="AN751" si="467">AI751/24+AJ751/1440</f>
        <v>0.31944444444444448</v>
      </c>
      <c r="AO751" s="792">
        <f t="shared" ref="AO751" si="468">AK751/24+AL751/1440</f>
        <v>0.3888888888888889</v>
      </c>
      <c r="AP751" s="31" t="str" cm="1">
        <f t="array" ref="AP751">IF(W751="","",IF(SUMPRODUCT((W751=$W$6:$W$1560)*(AH751=$AH$6:$AH$1560)*(AN751=$AN$6:$AN$1560)*(AO751=$AO$6:$AO$1560)*(ROW($W$6:$W$1560)&lt;&gt;ROW(W751))*((R751=0)*($R$6:$R$1560&gt;0)+(R751&gt;0)*($R$6:$R$1560=0)))&gt;0,"SALONES UNIDOS",IF(SUMPRODUCT((W751=$W$6:$W$1560)*(AH751=$AH$6:$AH$1560)*((AN751&lt;$AO$6:$AO$1560)*(AO751&gt;$AN$6:$AN$1560))*(ROW($W$6:$W$1560)&lt;&gt;ROW(W751)))&gt;0,"CRUZADO","Sin cruce")))</f>
        <v>Sin cruce</v>
      </c>
      <c r="AQ751" s="792" t="str">
        <f t="shared" ref="AQ751" si="469">TRIM(CONCATENATE(H751,I751,F751,J751))</f>
        <v>IC4PRINCIPALA</v>
      </c>
      <c r="AR751" s="792" t="str" cm="1">
        <f t="array" ref="AR751">IF(AQ751="","",IF(SUMPRODUCT((AQ751=$AQ$6:$AQ$1560)*(AH751=$AH$6:$AH$1560)*(AN751=$AN$6:$AN$1560)*(AO751=$AO$6:$AO$1560)*(ROW($AQ$6:$AQ$1560)&lt;&gt;ROW(AQ751))*((R751=0)*($R$6:$R$1560&gt;0)+(R751&gt;0)*($R$6:$R$1560=0)))&gt;0,"SALONES UNIDOS",IF(SUMPRODUCT((AQ751=$AQ$6:$AQ$1560)*(AH751=$AH$6:$AH$1560)*((AN751&lt;$AO$6:$AO$1560)*(AO751&gt;$AN$6:$AN$1560))*(ROW($AQ$6:$AQ$1560)&lt;&gt;ROW(AQ751)))&gt;0,"CRUZADO","Sin cruce")))</f>
        <v>Sin cruce</v>
      </c>
    </row>
    <row r="752" spans="3:44" s="8" customFormat="1" ht="18.75" hidden="1" customHeight="1">
      <c r="C752" s="11" t="s">
        <v>1081</v>
      </c>
      <c r="D752" s="31" t="s">
        <v>792</v>
      </c>
      <c r="E752" s="31">
        <v>20261</v>
      </c>
      <c r="F752" s="11" t="s">
        <v>23</v>
      </c>
      <c r="G752" s="11" t="s">
        <v>20</v>
      </c>
      <c r="H752" s="11" t="s">
        <v>54</v>
      </c>
      <c r="I752" s="11">
        <v>4</v>
      </c>
      <c r="J752" s="11" t="s">
        <v>16</v>
      </c>
      <c r="K752" s="803" t="s">
        <v>1376</v>
      </c>
      <c r="L752" s="35" t="s">
        <v>1377</v>
      </c>
      <c r="M752" s="31" t="s">
        <v>1127</v>
      </c>
      <c r="N752" s="31" t="s">
        <v>1086</v>
      </c>
      <c r="O752" s="11" t="s">
        <v>731</v>
      </c>
      <c r="P752" s="31">
        <v>0</v>
      </c>
      <c r="Q752" s="31">
        <v>2</v>
      </c>
      <c r="R752" s="262">
        <v>2</v>
      </c>
      <c r="S752" s="31">
        <v>4</v>
      </c>
      <c r="T752" s="181"/>
      <c r="U752" s="31">
        <v>18</v>
      </c>
      <c r="V752" s="31">
        <f>IF(W752="","",IFERROR(INDEX(Docentes!C:C,MATCH(W752,Docentes!D:D,0)),"NUEVO"))</f>
        <v>15357430</v>
      </c>
      <c r="W752" s="809" t="s">
        <v>1023</v>
      </c>
      <c r="X752" s="274" t="s">
        <v>168</v>
      </c>
      <c r="Y752" s="31" t="s">
        <v>1242</v>
      </c>
      <c r="Z752" s="31" t="s">
        <v>1089</v>
      </c>
      <c r="AA752" s="31"/>
      <c r="AB752" s="31"/>
      <c r="AC752" s="31"/>
      <c r="AD752" s="31" t="s">
        <v>1599</v>
      </c>
      <c r="AE752" s="31">
        <v>24</v>
      </c>
      <c r="AF752" s="31" t="s">
        <v>1242</v>
      </c>
      <c r="AG752" s="31" t="str">
        <f t="shared" si="456"/>
        <v>P</v>
      </c>
      <c r="AH752" s="31">
        <v>1</v>
      </c>
      <c r="AI752" s="31">
        <v>9</v>
      </c>
      <c r="AJ752" s="31">
        <v>20</v>
      </c>
      <c r="AK752" s="31">
        <v>11</v>
      </c>
      <c r="AL752" s="31">
        <v>0</v>
      </c>
      <c r="AM752" s="31">
        <f t="shared" si="453"/>
        <v>1.9999999999999993</v>
      </c>
      <c r="AN752" s="792">
        <f t="shared" si="454"/>
        <v>0.3888888888888889</v>
      </c>
      <c r="AO752" s="792">
        <f t="shared" si="455"/>
        <v>0.45833333333333331</v>
      </c>
      <c r="AP752" s="31" t="str" cm="1">
        <f t="array" ref="AP752">IF(W752="","",IF(SUMPRODUCT((W752=$W$6:$W$1560)*(AH752=$AH$6:$AH$1560)*(AN752=$AN$6:$AN$1560)*(AO752=$AO$6:$AO$1560)*(ROW($W$6:$W$1560)&lt;&gt;ROW(W752))*((R752=0)*($R$6:$R$1560&gt;0)+(R752&gt;0)*($R$6:$R$1560=0)))&gt;0,"SALONES UNIDOS",IF(SUMPRODUCT((W752=$W$6:$W$1560)*(AH752=$AH$6:$AH$1560)*((AN752&lt;$AO$6:$AO$1560)*(AO752&gt;$AN$6:$AN$1560))*(ROW($W$6:$W$1560)&lt;&gt;ROW(W752)))&gt;0,"CRUZADO","Sin cruce")))</f>
        <v>Sin cruce</v>
      </c>
      <c r="AQ752" s="792" t="str">
        <f t="shared" si="457"/>
        <v>IC4PRINCIPALA</v>
      </c>
      <c r="AR752" s="792" t="str" cm="1">
        <f t="array" ref="AR752">IF(AQ752="","",IF(SUMPRODUCT((AQ752=$AQ$6:$AQ$1560)*(AH752=$AH$6:$AH$1560)*(AN752=$AN$6:$AN$1560)*(AO752=$AO$6:$AO$1560)*(ROW($AQ$6:$AQ$1560)&lt;&gt;ROW(AQ752))*((R752=0)*($R$6:$R$1560&gt;0)+(R752&gt;0)*($R$6:$R$1560=0)))&gt;0,"SALONES UNIDOS",IF(SUMPRODUCT((AQ752=$AQ$6:$AQ$1560)*(AH752=$AH$6:$AH$1560)*((AN752&lt;$AO$6:$AO$1560)*(AO752&gt;$AN$6:$AN$1560))*(ROW($AQ$6:$AQ$1560)&lt;&gt;ROW(AQ752)))&gt;0,"CRUZADO","Sin cruce")))</f>
        <v>Sin cruce</v>
      </c>
    </row>
    <row r="753" spans="3:44" s="8" customFormat="1" ht="18.75" hidden="1" customHeight="1">
      <c r="C753" s="11" t="s">
        <v>1081</v>
      </c>
      <c r="D753" s="31" t="s">
        <v>792</v>
      </c>
      <c r="E753" s="31">
        <v>20261</v>
      </c>
      <c r="F753" s="11" t="s">
        <v>23</v>
      </c>
      <c r="G753" s="11" t="s">
        <v>20</v>
      </c>
      <c r="H753" s="11" t="s">
        <v>54</v>
      </c>
      <c r="I753" s="11">
        <v>4</v>
      </c>
      <c r="J753" s="11" t="s">
        <v>16</v>
      </c>
      <c r="K753" s="803" t="s">
        <v>1376</v>
      </c>
      <c r="L753" s="35" t="s">
        <v>1377</v>
      </c>
      <c r="M753" s="31" t="s">
        <v>1127</v>
      </c>
      <c r="N753" s="31" t="s">
        <v>1086</v>
      </c>
      <c r="O753" s="11" t="s">
        <v>731</v>
      </c>
      <c r="P753" s="31">
        <v>0</v>
      </c>
      <c r="Q753" s="31">
        <v>2</v>
      </c>
      <c r="R753" s="262">
        <v>2</v>
      </c>
      <c r="S753" s="31">
        <v>4</v>
      </c>
      <c r="T753" s="181"/>
      <c r="U753" s="31">
        <v>18</v>
      </c>
      <c r="V753" s="31">
        <f>IF(W753="","",IFERROR(INDEX(Docentes!C:C,MATCH(W753,Docentes!D:D,0)),"NUEVO"))</f>
        <v>15357430</v>
      </c>
      <c r="W753" s="809" t="s">
        <v>1023</v>
      </c>
      <c r="X753" s="274" t="s">
        <v>168</v>
      </c>
      <c r="Y753" s="31" t="s">
        <v>1242</v>
      </c>
      <c r="Z753" s="31" t="s">
        <v>1089</v>
      </c>
      <c r="AA753" s="31"/>
      <c r="AB753" s="31"/>
      <c r="AC753" s="31"/>
      <c r="AD753" s="31" t="s">
        <v>1599</v>
      </c>
      <c r="AE753" s="31">
        <v>24</v>
      </c>
      <c r="AF753" s="31" t="s">
        <v>1242</v>
      </c>
      <c r="AG753" s="31" t="str">
        <f t="shared" si="456"/>
        <v>P</v>
      </c>
      <c r="AH753" s="31">
        <v>4</v>
      </c>
      <c r="AI753" s="31">
        <v>9</v>
      </c>
      <c r="AJ753" s="31">
        <v>20</v>
      </c>
      <c r="AK753" s="31">
        <v>11</v>
      </c>
      <c r="AL753" s="31">
        <v>0</v>
      </c>
      <c r="AM753" s="31">
        <f t="shared" ref="AM753:AM754" si="470">IF(R753=0,0,IF(AI753="",R753,IF(X753="HIBRIDO VIRTUAL",0,((((AK753/24)+(AL753/1440))-((AI753/24)+(AJ753/1440)))*1440/50))))</f>
        <v>1.9999999999999993</v>
      </c>
      <c r="AN753" s="792">
        <f t="shared" ref="AN753:AN754" si="471">AI753/24+AJ753/1440</f>
        <v>0.3888888888888889</v>
      </c>
      <c r="AO753" s="792">
        <f t="shared" ref="AO753:AO754" si="472">AK753/24+AL753/1440</f>
        <v>0.45833333333333331</v>
      </c>
      <c r="AP753" s="31" t="str" cm="1">
        <f t="array" ref="AP753">IF(W753="","",IF(SUMPRODUCT((W753=$W$6:$W$1560)*(AH753=$AH$6:$AH$1560)*(AN753=$AN$6:$AN$1560)*(AO753=$AO$6:$AO$1560)*(ROW($W$6:$W$1560)&lt;&gt;ROW(W753))*((R753=0)*($R$6:$R$1560&gt;0)+(R753&gt;0)*($R$6:$R$1560=0)))&gt;0,"SALONES UNIDOS",IF(SUMPRODUCT((W753=$W$6:$W$1560)*(AH753=$AH$6:$AH$1560)*((AN753&lt;$AO$6:$AO$1560)*(AO753&gt;$AN$6:$AN$1560))*(ROW($W$6:$W$1560)&lt;&gt;ROW(W753)))&gt;0,"CRUZADO","Sin cruce")))</f>
        <v>Sin cruce</v>
      </c>
      <c r="AQ753" s="792" t="str">
        <f t="shared" ref="AQ753:AQ754" si="473">TRIM(CONCATENATE(H753,I753,F753,J753))</f>
        <v>IC4PRINCIPALA</v>
      </c>
      <c r="AR753" s="792" t="str" cm="1">
        <f t="array" ref="AR753">IF(AQ753="","",IF(SUMPRODUCT((AQ753=$AQ$6:$AQ$1560)*(AH753=$AH$6:$AH$1560)*(AN753=$AN$6:$AN$1560)*(AO753=$AO$6:$AO$1560)*(ROW($AQ$6:$AQ$1560)&lt;&gt;ROW(AQ753))*((R753=0)*($R$6:$R$1560&gt;0)+(R753&gt;0)*($R$6:$R$1560=0)))&gt;0,"SALONES UNIDOS",IF(SUMPRODUCT((AQ753=$AQ$6:$AQ$1560)*(AH753=$AH$6:$AH$1560)*((AN753&lt;$AO$6:$AO$1560)*(AO753&gt;$AN$6:$AN$1560))*(ROW($AQ$6:$AQ$1560)&lt;&gt;ROW(AQ753)))&gt;0,"CRUZADO","Sin cruce")))</f>
        <v>Sin cruce</v>
      </c>
    </row>
    <row r="754" spans="3:44" s="8" customFormat="1" ht="18.75" hidden="1" customHeight="1">
      <c r="C754" s="11" t="s">
        <v>1081</v>
      </c>
      <c r="D754" s="31" t="s">
        <v>792</v>
      </c>
      <c r="E754" s="31">
        <v>20261</v>
      </c>
      <c r="F754" s="11" t="s">
        <v>23</v>
      </c>
      <c r="G754" s="11" t="s">
        <v>20</v>
      </c>
      <c r="H754" s="11" t="s">
        <v>54</v>
      </c>
      <c r="I754" s="11">
        <v>4</v>
      </c>
      <c r="J754" s="11" t="s">
        <v>16</v>
      </c>
      <c r="K754" s="803" t="s">
        <v>1379</v>
      </c>
      <c r="L754" s="35" t="s">
        <v>1380</v>
      </c>
      <c r="M754" s="31" t="s">
        <v>1367</v>
      </c>
      <c r="N754" s="31" t="s">
        <v>1086</v>
      </c>
      <c r="O754" s="11" t="s">
        <v>731</v>
      </c>
      <c r="P754" s="31">
        <v>0</v>
      </c>
      <c r="Q754" s="31">
        <v>2</v>
      </c>
      <c r="R754" s="262">
        <v>2</v>
      </c>
      <c r="S754" s="31">
        <v>3</v>
      </c>
      <c r="T754" s="181"/>
      <c r="U754" s="31">
        <v>18</v>
      </c>
      <c r="V754" s="31">
        <f>IF(W754="","",IFERROR(INDEX(Docentes!C:C,MATCH(W754,Docentes!D:D,0)),"NUEVO"))</f>
        <v>72658536</v>
      </c>
      <c r="W754" s="809" t="s">
        <v>359</v>
      </c>
      <c r="X754" s="274" t="s">
        <v>168</v>
      </c>
      <c r="Y754" s="31" t="s">
        <v>1142</v>
      </c>
      <c r="Z754" s="31" t="s">
        <v>1089</v>
      </c>
      <c r="AA754" s="31"/>
      <c r="AB754" s="31"/>
      <c r="AC754" s="31"/>
      <c r="AD754" s="31" t="s">
        <v>1636</v>
      </c>
      <c r="AE754" s="31">
        <v>24</v>
      </c>
      <c r="AF754" s="31" t="s">
        <v>1142</v>
      </c>
      <c r="AG754" s="31" t="str">
        <f t="shared" si="456"/>
        <v>P</v>
      </c>
      <c r="AH754" s="31">
        <v>1</v>
      </c>
      <c r="AI754" s="31">
        <v>12</v>
      </c>
      <c r="AJ754" s="31">
        <v>40</v>
      </c>
      <c r="AK754" s="31">
        <v>14</v>
      </c>
      <c r="AL754" s="31">
        <v>20</v>
      </c>
      <c r="AM754" s="31">
        <f t="shared" si="470"/>
        <v>1.9999999999999993</v>
      </c>
      <c r="AN754" s="792">
        <f t="shared" si="471"/>
        <v>0.52777777777777779</v>
      </c>
      <c r="AO754" s="792">
        <f t="shared" si="472"/>
        <v>0.59722222222222221</v>
      </c>
      <c r="AP754" s="31" t="str" cm="1">
        <f t="array" ref="AP754">IF(W754="","",IF(SUMPRODUCT((W754=$W$6:$W$1560)*(AH754=$AH$6:$AH$1560)*(AN754=$AN$6:$AN$1560)*(AO754=$AO$6:$AO$1560)*(ROW($W$6:$W$1560)&lt;&gt;ROW(W754))*((R754=0)*($R$6:$R$1560&gt;0)+(R754&gt;0)*($R$6:$R$1560=0)))&gt;0,"SALONES UNIDOS",IF(SUMPRODUCT((W754=$W$6:$W$1560)*(AH754=$AH$6:$AH$1560)*((AN754&lt;$AO$6:$AO$1560)*(AO754&gt;$AN$6:$AN$1560))*(ROW($W$6:$W$1560)&lt;&gt;ROW(W754)))&gt;0,"CRUZADO","Sin cruce")))</f>
        <v>Sin cruce</v>
      </c>
      <c r="AQ754" s="792" t="str">
        <f t="shared" si="473"/>
        <v>IC4PRINCIPALA</v>
      </c>
      <c r="AR754" s="792" t="str" cm="1">
        <f t="array" ref="AR754">IF(AQ754="","",IF(SUMPRODUCT((AQ754=$AQ$6:$AQ$1560)*(AH754=$AH$6:$AH$1560)*(AN754=$AN$6:$AN$1560)*(AO754=$AO$6:$AO$1560)*(ROW($AQ$6:$AQ$1560)&lt;&gt;ROW(AQ754))*((R754=0)*($R$6:$R$1560&gt;0)+(R754&gt;0)*($R$6:$R$1560=0)))&gt;0,"SALONES UNIDOS",IF(SUMPRODUCT((AQ754=$AQ$6:$AQ$1560)*(AH754=$AH$6:$AH$1560)*((AN754&lt;$AO$6:$AO$1560)*(AO754&gt;$AN$6:$AN$1560))*(ROW($AQ$6:$AQ$1560)&lt;&gt;ROW(AQ754)))&gt;0,"CRUZADO","Sin cruce")))</f>
        <v>Sin cruce</v>
      </c>
    </row>
    <row r="755" spans="3:44" s="8" customFormat="1" ht="18.75" hidden="1" customHeight="1">
      <c r="C755" s="11" t="s">
        <v>1081</v>
      </c>
      <c r="D755" s="31" t="s">
        <v>792</v>
      </c>
      <c r="E755" s="31">
        <v>20261</v>
      </c>
      <c r="F755" s="11" t="s">
        <v>23</v>
      </c>
      <c r="G755" s="11" t="s">
        <v>20</v>
      </c>
      <c r="H755" s="11" t="s">
        <v>54</v>
      </c>
      <c r="I755" s="11">
        <v>4</v>
      </c>
      <c r="J755" s="11" t="s">
        <v>16</v>
      </c>
      <c r="K755" s="803" t="s">
        <v>1379</v>
      </c>
      <c r="L755" s="35" t="s">
        <v>1380</v>
      </c>
      <c r="M755" s="31" t="s">
        <v>1367</v>
      </c>
      <c r="N755" s="31" t="s">
        <v>1086</v>
      </c>
      <c r="O755" s="11" t="s">
        <v>731</v>
      </c>
      <c r="P755" s="31">
        <v>2</v>
      </c>
      <c r="Q755" s="31">
        <v>0</v>
      </c>
      <c r="R755" s="262">
        <v>2</v>
      </c>
      <c r="S755" s="31">
        <v>3</v>
      </c>
      <c r="T755" s="181"/>
      <c r="U755" s="31">
        <v>18</v>
      </c>
      <c r="V755" s="31">
        <f>IF(W755="","",IFERROR(INDEX(Docentes!C:C,MATCH(W755,Docentes!D:D,0)),"NUEVO"))</f>
        <v>72658536</v>
      </c>
      <c r="W755" s="809" t="s">
        <v>359</v>
      </c>
      <c r="X755" s="274" t="s">
        <v>168</v>
      </c>
      <c r="Y755" s="31" t="s">
        <v>1142</v>
      </c>
      <c r="Z755" s="31" t="s">
        <v>1089</v>
      </c>
      <c r="AA755" s="31" t="s">
        <v>26</v>
      </c>
      <c r="AB755" s="31" t="s">
        <v>1529</v>
      </c>
      <c r="AC755" s="31">
        <v>40</v>
      </c>
      <c r="AD755" s="31"/>
      <c r="AE755" s="31"/>
      <c r="AF755" s="31" t="s">
        <v>1142</v>
      </c>
      <c r="AG755" s="31" t="str">
        <f t="shared" si="456"/>
        <v>T</v>
      </c>
      <c r="AH755" s="31">
        <v>1</v>
      </c>
      <c r="AI755" s="31">
        <v>14</v>
      </c>
      <c r="AJ755" s="31">
        <v>20</v>
      </c>
      <c r="AK755" s="31">
        <v>16</v>
      </c>
      <c r="AL755" s="31">
        <v>0</v>
      </c>
      <c r="AM755" s="31">
        <f t="shared" si="453"/>
        <v>1.9999999999999993</v>
      </c>
      <c r="AN755" s="792">
        <f t="shared" si="454"/>
        <v>0.59722222222222221</v>
      </c>
      <c r="AO755" s="792">
        <f t="shared" si="455"/>
        <v>0.66666666666666663</v>
      </c>
      <c r="AP755" s="31" t="str" cm="1">
        <f t="array" ref="AP755">IF(W755="","",IF(SUMPRODUCT((W755=$W$6:$W$1560)*(AH755=$AH$6:$AH$1560)*(AN755=$AN$6:$AN$1560)*(AO755=$AO$6:$AO$1560)*(ROW($W$6:$W$1560)&lt;&gt;ROW(W755))*((R755=0)*($R$6:$R$1560&gt;0)+(R755&gt;0)*($R$6:$R$1560=0)))&gt;0,"SALONES UNIDOS",IF(SUMPRODUCT((W755=$W$6:$W$1560)*(AH755=$AH$6:$AH$1560)*((AN755&lt;$AO$6:$AO$1560)*(AO755&gt;$AN$6:$AN$1560))*(ROW($W$6:$W$1560)&lt;&gt;ROW(W755)))&gt;0,"CRUZADO","Sin cruce")))</f>
        <v>Sin cruce</v>
      </c>
      <c r="AQ755" s="792" t="str">
        <f t="shared" si="457"/>
        <v>IC4PRINCIPALA</v>
      </c>
      <c r="AR755" s="792" t="str" cm="1">
        <f t="array" ref="AR755">IF(AQ755="","",IF(SUMPRODUCT((AQ755=$AQ$6:$AQ$1560)*(AH755=$AH$6:$AH$1560)*(AN755=$AN$6:$AN$1560)*(AO755=$AO$6:$AO$1560)*(ROW($AQ$6:$AQ$1560)&lt;&gt;ROW(AQ755))*((R755=0)*($R$6:$R$1560&gt;0)+(R755&gt;0)*($R$6:$R$1560=0)))&gt;0,"SALONES UNIDOS",IF(SUMPRODUCT((AQ755=$AQ$6:$AQ$1560)*(AH755=$AH$6:$AH$1560)*((AN755&lt;$AO$6:$AO$1560)*(AO755&gt;$AN$6:$AN$1560))*(ROW($AQ$6:$AQ$1560)&lt;&gt;ROW(AQ755)))&gt;0,"CRUZADO","Sin cruce")))</f>
        <v>Sin cruce</v>
      </c>
    </row>
    <row r="756" spans="3:44" s="8" customFormat="1" ht="18.75" hidden="1" customHeight="1">
      <c r="C756" s="11" t="s">
        <v>1081</v>
      </c>
      <c r="D756" s="31" t="s">
        <v>792</v>
      </c>
      <c r="E756" s="31">
        <v>20261</v>
      </c>
      <c r="F756" s="11" t="s">
        <v>23</v>
      </c>
      <c r="G756" s="11" t="s">
        <v>20</v>
      </c>
      <c r="H756" s="11" t="s">
        <v>54</v>
      </c>
      <c r="I756" s="11">
        <v>4</v>
      </c>
      <c r="J756" s="11" t="s">
        <v>16</v>
      </c>
      <c r="K756" s="803" t="s">
        <v>1382</v>
      </c>
      <c r="L756" s="35" t="s">
        <v>1383</v>
      </c>
      <c r="M756" s="31" t="s">
        <v>1101</v>
      </c>
      <c r="N756" s="31" t="s">
        <v>1086</v>
      </c>
      <c r="O756" s="11" t="s">
        <v>769</v>
      </c>
      <c r="P756" s="31">
        <v>2</v>
      </c>
      <c r="Q756" s="31">
        <v>2</v>
      </c>
      <c r="R756" s="262">
        <v>4</v>
      </c>
      <c r="S756" s="31">
        <v>3</v>
      </c>
      <c r="T756" s="181"/>
      <c r="U756" s="31">
        <v>18</v>
      </c>
      <c r="V756" s="31">
        <f>IF(W756="","",IFERROR(INDEX(Docentes!C:C,MATCH(W756,Docentes!D:D,0)),"NUEVO"))</f>
        <v>21783999</v>
      </c>
      <c r="W756" s="809" t="s">
        <v>180</v>
      </c>
      <c r="X756" s="274" t="s">
        <v>167</v>
      </c>
      <c r="Y756" s="31" t="s">
        <v>1142</v>
      </c>
      <c r="Z756" s="31" t="s">
        <v>1089</v>
      </c>
      <c r="AA756" s="31"/>
      <c r="AB756" s="31" t="s">
        <v>1092</v>
      </c>
      <c r="AC756" s="31"/>
      <c r="AD756" s="31"/>
      <c r="AE756" s="31"/>
      <c r="AF756" s="31" t="s">
        <v>1142</v>
      </c>
      <c r="AG756" s="31" t="str">
        <f t="shared" si="456"/>
        <v>TP</v>
      </c>
      <c r="AH756" s="31">
        <v>4</v>
      </c>
      <c r="AI756" s="31">
        <v>18</v>
      </c>
      <c r="AJ756" s="31">
        <v>30</v>
      </c>
      <c r="AK756" s="31">
        <v>21</v>
      </c>
      <c r="AL756" s="31">
        <v>50</v>
      </c>
      <c r="AM756" s="31">
        <f t="shared" si="453"/>
        <v>3.9999999999999987</v>
      </c>
      <c r="AN756" s="792">
        <f t="shared" si="454"/>
        <v>0.77083333333333337</v>
      </c>
      <c r="AO756" s="792">
        <f t="shared" si="455"/>
        <v>0.90972222222222221</v>
      </c>
      <c r="AP756" s="31" t="str" cm="1">
        <f t="array" ref="AP756">IF(W756="","",IF(SUMPRODUCT((W756=$W$6:$W$1560)*(AH756=$AH$6:$AH$1560)*(AN756=$AN$6:$AN$1560)*(AO756=$AO$6:$AO$1560)*(ROW($W$6:$W$1560)&lt;&gt;ROW(W756))*((R756=0)*($R$6:$R$1560&gt;0)+(R756&gt;0)*($R$6:$R$1560=0)))&gt;0,"SALONES UNIDOS",IF(SUMPRODUCT((W756=$W$6:$W$1560)*(AH756=$AH$6:$AH$1560)*((AN756&lt;$AO$6:$AO$1560)*(AO756&gt;$AN$6:$AN$1560))*(ROW($W$6:$W$1560)&lt;&gt;ROW(W756)))&gt;0,"CRUZADO","Sin cruce")))</f>
        <v>SALONES UNIDOS</v>
      </c>
      <c r="AQ756" s="792" t="str">
        <f t="shared" si="457"/>
        <v>IC4PRINCIPALA</v>
      </c>
      <c r="AR756" s="792" t="str" cm="1">
        <f t="array" ref="AR756">IF(AQ756="","",IF(SUMPRODUCT((AQ756=$AQ$6:$AQ$1560)*(AH756=$AH$6:$AH$1560)*(AN756=$AN$6:$AN$1560)*(AO756=$AO$6:$AO$1560)*(ROW($AQ$6:$AQ$1560)&lt;&gt;ROW(AQ756))*((R756=0)*($R$6:$R$1560&gt;0)+(R756&gt;0)*($R$6:$R$1560=0)))&gt;0,"SALONES UNIDOS",IF(SUMPRODUCT((AQ756=$AQ$6:$AQ$1560)*(AH756=$AH$6:$AH$1560)*((AN756&lt;$AO$6:$AO$1560)*(AO756&gt;$AN$6:$AN$1560))*(ROW($AQ$6:$AQ$1560)&lt;&gt;ROW(AQ756)))&gt;0,"CRUZADO","Sin cruce")))</f>
        <v>Sin cruce</v>
      </c>
    </row>
    <row r="757" spans="3:44" s="8" customFormat="1" ht="18.75" hidden="1" customHeight="1">
      <c r="C757" s="11" t="s">
        <v>1081</v>
      </c>
      <c r="D757" s="31" t="s">
        <v>792</v>
      </c>
      <c r="E757" s="31">
        <v>20261</v>
      </c>
      <c r="F757" s="11" t="s">
        <v>23</v>
      </c>
      <c r="G757" s="11" t="s">
        <v>20</v>
      </c>
      <c r="H757" s="11" t="s">
        <v>54</v>
      </c>
      <c r="I757" s="11">
        <v>4</v>
      </c>
      <c r="J757" s="11" t="s">
        <v>16</v>
      </c>
      <c r="K757" s="803" t="s">
        <v>1384</v>
      </c>
      <c r="L757" s="35" t="s">
        <v>1239</v>
      </c>
      <c r="M757" s="31" t="s">
        <v>1101</v>
      </c>
      <c r="N757" s="31" t="s">
        <v>1086</v>
      </c>
      <c r="O757" s="11" t="s">
        <v>731</v>
      </c>
      <c r="P757" s="31">
        <v>1</v>
      </c>
      <c r="Q757" s="31">
        <v>4</v>
      </c>
      <c r="R757" s="262">
        <v>5</v>
      </c>
      <c r="S757" s="31">
        <v>3</v>
      </c>
      <c r="T757" s="181"/>
      <c r="U757" s="31">
        <v>18</v>
      </c>
      <c r="V757" s="31">
        <f>IF(W757="","",IFERROR(INDEX(Docentes!C:C,MATCH(W757,Docentes!D:D,0)),"NUEVO"))</f>
        <v>21864691</v>
      </c>
      <c r="W757" s="809" t="s">
        <v>577</v>
      </c>
      <c r="X757" s="274" t="s">
        <v>168</v>
      </c>
      <c r="Y757" s="31" t="s">
        <v>1142</v>
      </c>
      <c r="Z757" s="31" t="s">
        <v>1089</v>
      </c>
      <c r="AA757" s="31" t="s">
        <v>16</v>
      </c>
      <c r="AB757" s="31" t="s">
        <v>1498</v>
      </c>
      <c r="AC757" s="31">
        <v>39</v>
      </c>
      <c r="AD757" s="31"/>
      <c r="AE757" s="31"/>
      <c r="AF757" s="31" t="s">
        <v>1142</v>
      </c>
      <c r="AG757" s="31" t="str">
        <f t="shared" si="456"/>
        <v>TP</v>
      </c>
      <c r="AH757" s="31">
        <v>3</v>
      </c>
      <c r="AI757" s="31">
        <v>14</v>
      </c>
      <c r="AJ757" s="31">
        <v>20</v>
      </c>
      <c r="AK757" s="31">
        <v>18</v>
      </c>
      <c r="AL757" s="31">
        <v>30</v>
      </c>
      <c r="AM757" s="31">
        <f t="shared" si="453"/>
        <v>5.0000000000000009</v>
      </c>
      <c r="AN757" s="792">
        <f t="shared" si="454"/>
        <v>0.59722222222222221</v>
      </c>
      <c r="AO757" s="792">
        <f t="shared" si="455"/>
        <v>0.77083333333333337</v>
      </c>
      <c r="AP757" s="31" t="str" cm="1">
        <f t="array" ref="AP757">IF(W757="","",IF(SUMPRODUCT((W757=$W$6:$W$1560)*(AH757=$AH$6:$AH$1560)*(AN757=$AN$6:$AN$1560)*(AO757=$AO$6:$AO$1560)*(ROW($W$6:$W$1560)&lt;&gt;ROW(W757))*((R757=0)*($R$6:$R$1560&gt;0)+(R757&gt;0)*($R$6:$R$1560=0)))&gt;0,"SALONES UNIDOS",IF(SUMPRODUCT((W757=$W$6:$W$1560)*(AH757=$AH$6:$AH$1560)*((AN757&lt;$AO$6:$AO$1560)*(AO757&gt;$AN$6:$AN$1560))*(ROW($W$6:$W$1560)&lt;&gt;ROW(W757)))&gt;0,"CRUZADO","Sin cruce")))</f>
        <v>Sin cruce</v>
      </c>
      <c r="AQ757" s="792" t="str">
        <f t="shared" si="457"/>
        <v>IC4PRINCIPALA</v>
      </c>
      <c r="AR757" s="792" t="str" cm="1">
        <f t="array" ref="AR757">IF(AQ757="","",IF(SUMPRODUCT((AQ757=$AQ$6:$AQ$1560)*(AH757=$AH$6:$AH$1560)*(AN757=$AN$6:$AN$1560)*(AO757=$AO$6:$AO$1560)*(ROW($AQ$6:$AQ$1560)&lt;&gt;ROW(AQ757))*((R757=0)*($R$6:$R$1560&gt;0)+(R757&gt;0)*($R$6:$R$1560=0)))&gt;0,"SALONES UNIDOS",IF(SUMPRODUCT((AQ757=$AQ$6:$AQ$1560)*(AH757=$AH$6:$AH$1560)*((AN757&lt;$AO$6:$AO$1560)*(AO757&gt;$AN$6:$AN$1560))*(ROW($AQ$6:$AQ$1560)&lt;&gt;ROW(AQ757)))&gt;0,"CRUZADO","Sin cruce")))</f>
        <v>Sin cruce</v>
      </c>
    </row>
    <row r="758" spans="3:44" s="8" customFormat="1" ht="18.75" hidden="1" customHeight="1">
      <c r="C758" s="11" t="s">
        <v>1081</v>
      </c>
      <c r="D758" s="31" t="s">
        <v>792</v>
      </c>
      <c r="E758" s="31">
        <v>20261</v>
      </c>
      <c r="F758" s="11" t="s">
        <v>23</v>
      </c>
      <c r="G758" s="11" t="s">
        <v>20</v>
      </c>
      <c r="H758" s="11" t="s">
        <v>54</v>
      </c>
      <c r="I758" s="11">
        <v>5</v>
      </c>
      <c r="J758" s="11" t="s">
        <v>16</v>
      </c>
      <c r="K758" s="803" t="s">
        <v>1385</v>
      </c>
      <c r="L758" s="35" t="s">
        <v>1386</v>
      </c>
      <c r="M758" s="31" t="s">
        <v>1367</v>
      </c>
      <c r="N758" s="31" t="s">
        <v>1086</v>
      </c>
      <c r="O758" s="11" t="s">
        <v>731</v>
      </c>
      <c r="P758" s="31">
        <v>2</v>
      </c>
      <c r="Q758" s="31">
        <v>0</v>
      </c>
      <c r="R758" s="262">
        <v>2</v>
      </c>
      <c r="S758" s="31">
        <v>3</v>
      </c>
      <c r="T758" s="181"/>
      <c r="U758" s="31">
        <v>20</v>
      </c>
      <c r="V758" s="31">
        <f>IF(W758="","",IFERROR(INDEX(Docentes!C:C,MATCH(W758,Docentes!D:D,0)),"NUEVO"))</f>
        <v>72658536</v>
      </c>
      <c r="W758" s="809" t="s">
        <v>359</v>
      </c>
      <c r="X758" s="274" t="s">
        <v>168</v>
      </c>
      <c r="Y758" s="31" t="s">
        <v>1142</v>
      </c>
      <c r="Z758" s="31" t="s">
        <v>1089</v>
      </c>
      <c r="AA758" s="31" t="s">
        <v>16</v>
      </c>
      <c r="AB758" s="31" t="s">
        <v>1528</v>
      </c>
      <c r="AC758" s="31">
        <v>37</v>
      </c>
      <c r="AD758" s="31"/>
      <c r="AE758" s="31"/>
      <c r="AF758" s="31" t="s">
        <v>1142</v>
      </c>
      <c r="AG758" s="31" t="str">
        <f t="shared" si="456"/>
        <v>T</v>
      </c>
      <c r="AH758" s="31">
        <v>3</v>
      </c>
      <c r="AI758" s="31">
        <v>14</v>
      </c>
      <c r="AJ758" s="31">
        <v>20</v>
      </c>
      <c r="AK758" s="31">
        <v>16</v>
      </c>
      <c r="AL758" s="31">
        <v>0</v>
      </c>
      <c r="AM758" s="31">
        <f t="shared" si="453"/>
        <v>1.9999999999999993</v>
      </c>
      <c r="AN758" s="792">
        <f t="shared" si="454"/>
        <v>0.59722222222222221</v>
      </c>
      <c r="AO758" s="792">
        <f t="shared" si="455"/>
        <v>0.66666666666666663</v>
      </c>
      <c r="AP758" s="31" t="str" cm="1">
        <f t="array" ref="AP758">IF(W758="","",IF(SUMPRODUCT((W758=$W$6:$W$1560)*(AH758=$AH$6:$AH$1560)*(AN758=$AN$6:$AN$1560)*(AO758=$AO$6:$AO$1560)*(ROW($W$6:$W$1560)&lt;&gt;ROW(W758))*((R758=0)*($R$6:$R$1560&gt;0)+(R758&gt;0)*($R$6:$R$1560=0)))&gt;0,"SALONES UNIDOS",IF(SUMPRODUCT((W758=$W$6:$W$1560)*(AH758=$AH$6:$AH$1560)*((AN758&lt;$AO$6:$AO$1560)*(AO758&gt;$AN$6:$AN$1560))*(ROW($W$6:$W$1560)&lt;&gt;ROW(W758)))&gt;0,"CRUZADO","Sin cruce")))</f>
        <v>Sin cruce</v>
      </c>
      <c r="AQ758" s="792" t="str">
        <f t="shared" si="457"/>
        <v>IC5PRINCIPALA</v>
      </c>
      <c r="AR758" s="792" t="str" cm="1">
        <f t="array" ref="AR758">IF(AQ758="","",IF(SUMPRODUCT((AQ758=$AQ$6:$AQ$1560)*(AH758=$AH$6:$AH$1560)*(AN758=$AN$6:$AN$1560)*(AO758=$AO$6:$AO$1560)*(ROW($AQ$6:$AQ$1560)&lt;&gt;ROW(AQ758))*((R758=0)*($R$6:$R$1560&gt;0)+(R758&gt;0)*($R$6:$R$1560=0)))&gt;0,"SALONES UNIDOS",IF(SUMPRODUCT((AQ758=$AQ$6:$AQ$1560)*(AH758=$AH$6:$AH$1560)*((AN758&lt;$AO$6:$AO$1560)*(AO758&gt;$AN$6:$AN$1560))*(ROW($AQ$6:$AQ$1560)&lt;&gt;ROW(AQ758)))&gt;0,"CRUZADO","Sin cruce")))</f>
        <v>Sin cruce</v>
      </c>
    </row>
    <row r="759" spans="3:44" s="8" customFormat="1" ht="18.75" hidden="1" customHeight="1">
      <c r="C759" s="11" t="s">
        <v>1081</v>
      </c>
      <c r="D759" s="31" t="s">
        <v>792</v>
      </c>
      <c r="E759" s="31">
        <v>20261</v>
      </c>
      <c r="F759" s="11" t="s">
        <v>23</v>
      </c>
      <c r="G759" s="11" t="s">
        <v>20</v>
      </c>
      <c r="H759" s="11" t="s">
        <v>54</v>
      </c>
      <c r="I759" s="11">
        <v>5</v>
      </c>
      <c r="J759" s="11" t="s">
        <v>16</v>
      </c>
      <c r="K759" s="803" t="s">
        <v>1385</v>
      </c>
      <c r="L759" s="35" t="s">
        <v>1386</v>
      </c>
      <c r="M759" s="31" t="s">
        <v>1367</v>
      </c>
      <c r="N759" s="31" t="s">
        <v>1086</v>
      </c>
      <c r="O759" s="11" t="s">
        <v>731</v>
      </c>
      <c r="P759" s="31">
        <v>0</v>
      </c>
      <c r="Q759" s="31">
        <v>2</v>
      </c>
      <c r="R759" s="262">
        <v>2</v>
      </c>
      <c r="S759" s="31">
        <v>3</v>
      </c>
      <c r="T759" s="181"/>
      <c r="U759" s="31">
        <v>20</v>
      </c>
      <c r="V759" s="31">
        <f>IF(W759="","",IFERROR(INDEX(Docentes!C:C,MATCH(W759,Docentes!D:D,0)),"NUEVO"))</f>
        <v>72658536</v>
      </c>
      <c r="W759" s="809" t="s">
        <v>359</v>
      </c>
      <c r="X759" s="274" t="s">
        <v>168</v>
      </c>
      <c r="Y759" s="31" t="s">
        <v>1142</v>
      </c>
      <c r="Z759" s="31" t="s">
        <v>1089</v>
      </c>
      <c r="AA759" s="31"/>
      <c r="AB759" s="31"/>
      <c r="AC759" s="31"/>
      <c r="AD759" s="31" t="s">
        <v>1636</v>
      </c>
      <c r="AE759" s="31">
        <v>24</v>
      </c>
      <c r="AF759" s="31" t="s">
        <v>1142</v>
      </c>
      <c r="AG759" s="31" t="str">
        <f t="shared" si="456"/>
        <v>P</v>
      </c>
      <c r="AH759" s="31">
        <v>3</v>
      </c>
      <c r="AI759" s="31">
        <v>16</v>
      </c>
      <c r="AJ759" s="31">
        <v>0</v>
      </c>
      <c r="AK759" s="31">
        <v>17</v>
      </c>
      <c r="AL759" s="31">
        <v>40</v>
      </c>
      <c r="AM759" s="31">
        <f t="shared" ref="AM759" si="474">IF(R759=0,0,IF(AI759="",R759,IF(X759="HIBRIDO VIRTUAL",0,((((AK759/24)+(AL759/1440))-((AI759/24)+(AJ759/1440)))*1440/50))))</f>
        <v>2.0000000000000027</v>
      </c>
      <c r="AN759" s="792">
        <f t="shared" ref="AN759" si="475">AI759/24+AJ759/1440</f>
        <v>0.66666666666666663</v>
      </c>
      <c r="AO759" s="792">
        <f t="shared" ref="AO759" si="476">AK759/24+AL759/1440</f>
        <v>0.73611111111111116</v>
      </c>
      <c r="AP759" s="31" t="str" cm="1">
        <f t="array" ref="AP759">IF(W759="","",IF(SUMPRODUCT((W759=$W$6:$W$1560)*(AH759=$AH$6:$AH$1560)*(AN759=$AN$6:$AN$1560)*(AO759=$AO$6:$AO$1560)*(ROW($W$6:$W$1560)&lt;&gt;ROW(W759))*((R759=0)*($R$6:$R$1560&gt;0)+(R759&gt;0)*($R$6:$R$1560=0)))&gt;0,"SALONES UNIDOS",IF(SUMPRODUCT((W759=$W$6:$W$1560)*(AH759=$AH$6:$AH$1560)*((AN759&lt;$AO$6:$AO$1560)*(AO759&gt;$AN$6:$AN$1560))*(ROW($W$6:$W$1560)&lt;&gt;ROW(W759)))&gt;0,"CRUZADO","Sin cruce")))</f>
        <v>Sin cruce</v>
      </c>
      <c r="AQ759" s="792" t="str">
        <f t="shared" ref="AQ759" si="477">TRIM(CONCATENATE(H759,I759,F759,J759))</f>
        <v>IC5PRINCIPALA</v>
      </c>
      <c r="AR759" s="792" t="str" cm="1">
        <f t="array" ref="AR759">IF(AQ759="","",IF(SUMPRODUCT((AQ759=$AQ$6:$AQ$1560)*(AH759=$AH$6:$AH$1560)*(AN759=$AN$6:$AN$1560)*(AO759=$AO$6:$AO$1560)*(ROW($AQ$6:$AQ$1560)&lt;&gt;ROW(AQ759))*((R759=0)*($R$6:$R$1560&gt;0)+(R759&gt;0)*($R$6:$R$1560=0)))&gt;0,"SALONES UNIDOS",IF(SUMPRODUCT((AQ759=$AQ$6:$AQ$1560)*(AH759=$AH$6:$AH$1560)*((AN759&lt;$AO$6:$AO$1560)*(AO759&gt;$AN$6:$AN$1560))*(ROW($AQ$6:$AQ$1560)&lt;&gt;ROW(AQ759)))&gt;0,"CRUZADO","Sin cruce")))</f>
        <v>Sin cruce</v>
      </c>
    </row>
    <row r="760" spans="3:44" s="8" customFormat="1" ht="18.75" hidden="1" customHeight="1">
      <c r="C760" s="11" t="s">
        <v>1081</v>
      </c>
      <c r="D760" s="31" t="s">
        <v>792</v>
      </c>
      <c r="E760" s="31">
        <v>20261</v>
      </c>
      <c r="F760" s="11" t="s">
        <v>23</v>
      </c>
      <c r="G760" s="11" t="s">
        <v>20</v>
      </c>
      <c r="H760" s="11" t="s">
        <v>54</v>
      </c>
      <c r="I760" s="11">
        <v>5</v>
      </c>
      <c r="J760" s="11" t="s">
        <v>16</v>
      </c>
      <c r="K760" s="803" t="s">
        <v>1387</v>
      </c>
      <c r="L760" s="35" t="s">
        <v>1388</v>
      </c>
      <c r="M760" s="31" t="s">
        <v>1367</v>
      </c>
      <c r="N760" s="31" t="s">
        <v>1086</v>
      </c>
      <c r="O760" s="11" t="s">
        <v>731</v>
      </c>
      <c r="P760" s="31">
        <v>2</v>
      </c>
      <c r="Q760" s="31">
        <v>0</v>
      </c>
      <c r="R760" s="262">
        <v>2</v>
      </c>
      <c r="S760" s="31">
        <v>3</v>
      </c>
      <c r="T760" s="181"/>
      <c r="U760" s="31">
        <v>20</v>
      </c>
      <c r="V760" s="31">
        <f>IF(W760="","",IFERROR(INDEX(Docentes!C:C,MATCH(W760,Docentes!D:D,0)),"NUEVO"))</f>
        <v>72658536</v>
      </c>
      <c r="W760" s="809" t="s">
        <v>359</v>
      </c>
      <c r="X760" s="274" t="s">
        <v>168</v>
      </c>
      <c r="Y760" s="31" t="s">
        <v>1242</v>
      </c>
      <c r="Z760" s="31" t="s">
        <v>1089</v>
      </c>
      <c r="AA760" s="31" t="s">
        <v>16</v>
      </c>
      <c r="AB760" s="31" t="s">
        <v>1522</v>
      </c>
      <c r="AC760" s="31">
        <v>34</v>
      </c>
      <c r="AD760" s="31"/>
      <c r="AE760" s="31"/>
      <c r="AF760" s="31" t="s">
        <v>1242</v>
      </c>
      <c r="AG760" s="31" t="str">
        <f t="shared" si="456"/>
        <v>T</v>
      </c>
      <c r="AH760" s="31">
        <v>2</v>
      </c>
      <c r="AI760" s="31">
        <v>7</v>
      </c>
      <c r="AJ760" s="31">
        <v>40</v>
      </c>
      <c r="AK760" s="31">
        <v>9</v>
      </c>
      <c r="AL760" s="31">
        <v>20</v>
      </c>
      <c r="AM760" s="31">
        <f t="shared" si="453"/>
        <v>1.9999999999999993</v>
      </c>
      <c r="AN760" s="792">
        <f t="shared" si="454"/>
        <v>0.31944444444444448</v>
      </c>
      <c r="AO760" s="792">
        <f t="shared" si="455"/>
        <v>0.3888888888888889</v>
      </c>
      <c r="AP760" s="31" t="str" cm="1">
        <f t="array" ref="AP760">IF(W760="","",IF(SUMPRODUCT((W760=$W$6:$W$1560)*(AH760=$AH$6:$AH$1560)*(AN760=$AN$6:$AN$1560)*(AO760=$AO$6:$AO$1560)*(ROW($W$6:$W$1560)&lt;&gt;ROW(W760))*((R760=0)*($R$6:$R$1560&gt;0)+(R760&gt;0)*($R$6:$R$1560=0)))&gt;0,"SALONES UNIDOS",IF(SUMPRODUCT((W760=$W$6:$W$1560)*(AH760=$AH$6:$AH$1560)*((AN760&lt;$AO$6:$AO$1560)*(AO760&gt;$AN$6:$AN$1560))*(ROW($W$6:$W$1560)&lt;&gt;ROW(W760)))&gt;0,"CRUZADO","Sin cruce")))</f>
        <v>Sin cruce</v>
      </c>
      <c r="AQ760" s="792" t="str">
        <f t="shared" si="457"/>
        <v>IC5PRINCIPALA</v>
      </c>
      <c r="AR760" s="792" t="str" cm="1">
        <f t="array" ref="AR760">IF(AQ760="","",IF(SUMPRODUCT((AQ760=$AQ$6:$AQ$1560)*(AH760=$AH$6:$AH$1560)*(AN760=$AN$6:$AN$1560)*(AO760=$AO$6:$AO$1560)*(ROW($AQ$6:$AQ$1560)&lt;&gt;ROW(AQ760))*((R760=0)*($R$6:$R$1560&gt;0)+(R760&gt;0)*($R$6:$R$1560=0)))&gt;0,"SALONES UNIDOS",IF(SUMPRODUCT((AQ760=$AQ$6:$AQ$1560)*(AH760=$AH$6:$AH$1560)*((AN760&lt;$AO$6:$AO$1560)*(AO760&gt;$AN$6:$AN$1560))*(ROW($AQ$6:$AQ$1560)&lt;&gt;ROW(AQ760)))&gt;0,"CRUZADO","Sin cruce")))</f>
        <v>Sin cruce</v>
      </c>
    </row>
    <row r="761" spans="3:44" s="8" customFormat="1" ht="18.75" hidden="1" customHeight="1">
      <c r="C761" s="11" t="s">
        <v>1081</v>
      </c>
      <c r="D761" s="31" t="s">
        <v>792</v>
      </c>
      <c r="E761" s="31">
        <v>20261</v>
      </c>
      <c r="F761" s="11" t="s">
        <v>23</v>
      </c>
      <c r="G761" s="11" t="s">
        <v>20</v>
      </c>
      <c r="H761" s="11" t="s">
        <v>54</v>
      </c>
      <c r="I761" s="11">
        <v>5</v>
      </c>
      <c r="J761" s="11" t="s">
        <v>16</v>
      </c>
      <c r="K761" s="803" t="s">
        <v>1387</v>
      </c>
      <c r="L761" s="35" t="s">
        <v>1388</v>
      </c>
      <c r="M761" s="31" t="s">
        <v>1367</v>
      </c>
      <c r="N761" s="31" t="s">
        <v>1086</v>
      </c>
      <c r="O761" s="11" t="s">
        <v>731</v>
      </c>
      <c r="P761" s="31">
        <v>0</v>
      </c>
      <c r="Q761" s="31">
        <v>2</v>
      </c>
      <c r="R761" s="262">
        <v>2</v>
      </c>
      <c r="S761" s="31">
        <v>3</v>
      </c>
      <c r="T761" s="181"/>
      <c r="U761" s="31">
        <v>20</v>
      </c>
      <c r="V761" s="31">
        <f>IF(W761="","",IFERROR(INDEX(Docentes!C:C,MATCH(W761,Docentes!D:D,0)),"NUEVO"))</f>
        <v>72658536</v>
      </c>
      <c r="W761" s="809" t="s">
        <v>359</v>
      </c>
      <c r="X761" s="274" t="s">
        <v>168</v>
      </c>
      <c r="Y761" s="31" t="s">
        <v>1242</v>
      </c>
      <c r="Z761" s="31" t="s">
        <v>1089</v>
      </c>
      <c r="AA761" s="31"/>
      <c r="AB761" s="31"/>
      <c r="AC761" s="31"/>
      <c r="AD761" s="31" t="s">
        <v>1636</v>
      </c>
      <c r="AE761" s="31">
        <v>24</v>
      </c>
      <c r="AF761" s="31" t="s">
        <v>1242</v>
      </c>
      <c r="AG761" s="31" t="str">
        <f t="shared" si="456"/>
        <v>P</v>
      </c>
      <c r="AH761" s="31">
        <v>2</v>
      </c>
      <c r="AI761" s="31">
        <v>9</v>
      </c>
      <c r="AJ761" s="31">
        <v>20</v>
      </c>
      <c r="AK761" s="31">
        <v>11</v>
      </c>
      <c r="AL761" s="31">
        <v>0</v>
      </c>
      <c r="AM761" s="31">
        <f t="shared" ref="AM761" si="478">IF(R761=0,0,IF(AI761="",R761,IF(X761="HIBRIDO VIRTUAL",0,((((AK761/24)+(AL761/1440))-((AI761/24)+(AJ761/1440)))*1440/50))))</f>
        <v>1.9999999999999993</v>
      </c>
      <c r="AN761" s="792">
        <f t="shared" ref="AN761" si="479">AI761/24+AJ761/1440</f>
        <v>0.3888888888888889</v>
      </c>
      <c r="AO761" s="792">
        <f t="shared" ref="AO761" si="480">AK761/24+AL761/1440</f>
        <v>0.45833333333333331</v>
      </c>
      <c r="AP761" s="31" t="str" cm="1">
        <f t="array" ref="AP761">IF(W761="","",IF(SUMPRODUCT((W761=$W$6:$W$1560)*(AH761=$AH$6:$AH$1560)*(AN761=$AN$6:$AN$1560)*(AO761=$AO$6:$AO$1560)*(ROW($W$6:$W$1560)&lt;&gt;ROW(W761))*((R761=0)*($R$6:$R$1560&gt;0)+(R761&gt;0)*($R$6:$R$1560=0)))&gt;0,"SALONES UNIDOS",IF(SUMPRODUCT((W761=$W$6:$W$1560)*(AH761=$AH$6:$AH$1560)*((AN761&lt;$AO$6:$AO$1560)*(AO761&gt;$AN$6:$AN$1560))*(ROW($W$6:$W$1560)&lt;&gt;ROW(W761)))&gt;0,"CRUZADO","Sin cruce")))</f>
        <v>Sin cruce</v>
      </c>
      <c r="AQ761" s="792" t="str">
        <f t="shared" ref="AQ761" si="481">TRIM(CONCATENATE(H761,I761,F761,J761))</f>
        <v>IC5PRINCIPALA</v>
      </c>
      <c r="AR761" s="792" t="str" cm="1">
        <f t="array" ref="AR761">IF(AQ761="","",IF(SUMPRODUCT((AQ761=$AQ$6:$AQ$1560)*(AH761=$AH$6:$AH$1560)*(AN761=$AN$6:$AN$1560)*(AO761=$AO$6:$AO$1560)*(ROW($AQ$6:$AQ$1560)&lt;&gt;ROW(AQ761))*((R761=0)*($R$6:$R$1560&gt;0)+(R761&gt;0)*($R$6:$R$1560=0)))&gt;0,"SALONES UNIDOS",IF(SUMPRODUCT((AQ761=$AQ$6:$AQ$1560)*(AH761=$AH$6:$AH$1560)*((AN761&lt;$AO$6:$AO$1560)*(AO761&gt;$AN$6:$AN$1560))*(ROW($AQ$6:$AQ$1560)&lt;&gt;ROW(AQ761)))&gt;0,"CRUZADO","Sin cruce")))</f>
        <v>Sin cruce</v>
      </c>
    </row>
    <row r="762" spans="3:44" s="8" customFormat="1" ht="18.75" hidden="1" customHeight="1">
      <c r="C762" s="11" t="s">
        <v>1081</v>
      </c>
      <c r="D762" s="31" t="s">
        <v>792</v>
      </c>
      <c r="E762" s="31">
        <v>20261</v>
      </c>
      <c r="F762" s="11" t="s">
        <v>23</v>
      </c>
      <c r="G762" s="11" t="s">
        <v>20</v>
      </c>
      <c r="H762" s="11" t="s">
        <v>54</v>
      </c>
      <c r="I762" s="11">
        <v>5</v>
      </c>
      <c r="J762" s="11" t="s">
        <v>16</v>
      </c>
      <c r="K762" s="803" t="s">
        <v>1389</v>
      </c>
      <c r="L762" s="35" t="s">
        <v>1390</v>
      </c>
      <c r="M762" s="31" t="s">
        <v>1367</v>
      </c>
      <c r="N762" s="31" t="s">
        <v>1086</v>
      </c>
      <c r="O762" s="11" t="s">
        <v>731</v>
      </c>
      <c r="P762" s="31">
        <v>2</v>
      </c>
      <c r="Q762" s="31">
        <v>0</v>
      </c>
      <c r="R762" s="262">
        <v>2</v>
      </c>
      <c r="S762" s="31">
        <v>4</v>
      </c>
      <c r="T762" s="181"/>
      <c r="U762" s="31">
        <v>20</v>
      </c>
      <c r="V762" s="31">
        <f>IF(W762="","",IFERROR(INDEX(Docentes!C:C,MATCH(W762,Docentes!D:D,0)),"NUEVO"))</f>
        <v>21447676</v>
      </c>
      <c r="W762" s="809" t="s">
        <v>995</v>
      </c>
      <c r="X762" s="274" t="s">
        <v>168</v>
      </c>
      <c r="Y762" s="31" t="s">
        <v>1242</v>
      </c>
      <c r="Z762" s="31" t="s">
        <v>1089</v>
      </c>
      <c r="AA762" s="31" t="s">
        <v>26</v>
      </c>
      <c r="AB762" s="31" t="s">
        <v>1606</v>
      </c>
      <c r="AC762" s="31">
        <v>40</v>
      </c>
      <c r="AD762" s="31"/>
      <c r="AE762" s="31"/>
      <c r="AF762" s="31" t="s">
        <v>1242</v>
      </c>
      <c r="AG762" s="31" t="str">
        <f t="shared" si="456"/>
        <v>T</v>
      </c>
      <c r="AH762" s="31">
        <v>3</v>
      </c>
      <c r="AI762" s="31">
        <v>7</v>
      </c>
      <c r="AJ762" s="31">
        <v>40</v>
      </c>
      <c r="AK762" s="31">
        <v>9</v>
      </c>
      <c r="AL762" s="31">
        <v>20</v>
      </c>
      <c r="AM762" s="31">
        <f t="shared" si="453"/>
        <v>1.9999999999999993</v>
      </c>
      <c r="AN762" s="792">
        <f t="shared" si="454"/>
        <v>0.31944444444444448</v>
      </c>
      <c r="AO762" s="792">
        <f t="shared" si="455"/>
        <v>0.3888888888888889</v>
      </c>
      <c r="AP762" s="31" t="str" cm="1">
        <f t="array" ref="AP762">IF(W762="","",IF(SUMPRODUCT((W762=$W$6:$W$1560)*(AH762=$AH$6:$AH$1560)*(AN762=$AN$6:$AN$1560)*(AO762=$AO$6:$AO$1560)*(ROW($W$6:$W$1560)&lt;&gt;ROW(W762))*((R762=0)*($R$6:$R$1560&gt;0)+(R762&gt;0)*($R$6:$R$1560=0)))&gt;0,"SALONES UNIDOS",IF(SUMPRODUCT((W762=$W$6:$W$1560)*(AH762=$AH$6:$AH$1560)*((AN762&lt;$AO$6:$AO$1560)*(AO762&gt;$AN$6:$AN$1560))*(ROW($W$6:$W$1560)&lt;&gt;ROW(W762)))&gt;0,"CRUZADO","Sin cruce")))</f>
        <v>Sin cruce</v>
      </c>
      <c r="AQ762" s="792" t="str">
        <f t="shared" si="457"/>
        <v>IC5PRINCIPALA</v>
      </c>
      <c r="AR762" s="792" t="str" cm="1">
        <f t="array" ref="AR762">IF(AQ762="","",IF(SUMPRODUCT((AQ762=$AQ$6:$AQ$1560)*(AH762=$AH$6:$AH$1560)*(AN762=$AN$6:$AN$1560)*(AO762=$AO$6:$AO$1560)*(ROW($AQ$6:$AQ$1560)&lt;&gt;ROW(AQ762))*((R762=0)*($R$6:$R$1560&gt;0)+(R762&gt;0)*($R$6:$R$1560=0)))&gt;0,"SALONES UNIDOS",IF(SUMPRODUCT((AQ762=$AQ$6:$AQ$1560)*(AH762=$AH$6:$AH$1560)*((AN762&lt;$AO$6:$AO$1560)*(AO762&gt;$AN$6:$AN$1560))*(ROW($AQ$6:$AQ$1560)&lt;&gt;ROW(AQ762)))&gt;0,"CRUZADO","Sin cruce")))</f>
        <v>Sin cruce</v>
      </c>
    </row>
    <row r="763" spans="3:44" s="8" customFormat="1" ht="18.75" hidden="1" customHeight="1">
      <c r="C763" s="11" t="s">
        <v>1081</v>
      </c>
      <c r="D763" s="31" t="s">
        <v>792</v>
      </c>
      <c r="E763" s="31">
        <v>20261</v>
      </c>
      <c r="F763" s="11" t="s">
        <v>23</v>
      </c>
      <c r="G763" s="11" t="s">
        <v>20</v>
      </c>
      <c r="H763" s="11" t="s">
        <v>54</v>
      </c>
      <c r="I763" s="11">
        <v>5</v>
      </c>
      <c r="J763" s="11" t="s">
        <v>16</v>
      </c>
      <c r="K763" s="803" t="s">
        <v>1389</v>
      </c>
      <c r="L763" s="35" t="s">
        <v>1390</v>
      </c>
      <c r="M763" s="31" t="s">
        <v>1367</v>
      </c>
      <c r="N763" s="31" t="s">
        <v>1086</v>
      </c>
      <c r="O763" s="11" t="s">
        <v>731</v>
      </c>
      <c r="P763" s="31">
        <v>0</v>
      </c>
      <c r="Q763" s="31">
        <v>4</v>
      </c>
      <c r="R763" s="262">
        <v>4</v>
      </c>
      <c r="S763" s="31">
        <v>4</v>
      </c>
      <c r="T763" s="181"/>
      <c r="U763" s="31">
        <v>20</v>
      </c>
      <c r="V763" s="31">
        <f>IF(W763="","",IFERROR(INDEX(Docentes!C:C,MATCH(W763,Docentes!D:D,0)),"NUEVO"))</f>
        <v>21447676</v>
      </c>
      <c r="W763" s="809" t="s">
        <v>995</v>
      </c>
      <c r="X763" s="274" t="s">
        <v>168</v>
      </c>
      <c r="Y763" s="31" t="s">
        <v>1242</v>
      </c>
      <c r="Z763" s="31" t="s">
        <v>1089</v>
      </c>
      <c r="AA763" s="31"/>
      <c r="AB763" s="31"/>
      <c r="AC763" s="31"/>
      <c r="AD763" s="31" t="s">
        <v>1636</v>
      </c>
      <c r="AE763" s="31">
        <v>24</v>
      </c>
      <c r="AF763" s="31" t="s">
        <v>1242</v>
      </c>
      <c r="AG763" s="31" t="str">
        <f t="shared" si="456"/>
        <v>P</v>
      </c>
      <c r="AH763" s="31">
        <v>3</v>
      </c>
      <c r="AI763" s="31">
        <v>9</v>
      </c>
      <c r="AJ763" s="31">
        <v>20</v>
      </c>
      <c r="AK763" s="31">
        <v>12</v>
      </c>
      <c r="AL763" s="31">
        <v>40</v>
      </c>
      <c r="AM763" s="31">
        <f t="shared" ref="AM763" si="482">IF(R763=0,0,IF(AI763="",R763,IF(X763="HIBRIDO VIRTUAL",0,((((AK763/24)+(AL763/1440))-((AI763/24)+(AJ763/1440)))*1440/50))))</f>
        <v>4</v>
      </c>
      <c r="AN763" s="792">
        <f t="shared" ref="AN763" si="483">AI763/24+AJ763/1440</f>
        <v>0.3888888888888889</v>
      </c>
      <c r="AO763" s="792">
        <f t="shared" ref="AO763" si="484">AK763/24+AL763/1440</f>
        <v>0.52777777777777779</v>
      </c>
      <c r="AP763" s="31" t="str" cm="1">
        <f t="array" ref="AP763">IF(W763="","",IF(SUMPRODUCT((W763=$W$6:$W$1560)*(AH763=$AH$6:$AH$1560)*(AN763=$AN$6:$AN$1560)*(AO763=$AO$6:$AO$1560)*(ROW($W$6:$W$1560)&lt;&gt;ROW(W763))*((R763=0)*($R$6:$R$1560&gt;0)+(R763&gt;0)*($R$6:$R$1560=0)))&gt;0,"SALONES UNIDOS",IF(SUMPRODUCT((W763=$W$6:$W$1560)*(AH763=$AH$6:$AH$1560)*((AN763&lt;$AO$6:$AO$1560)*(AO763&gt;$AN$6:$AN$1560))*(ROW($W$6:$W$1560)&lt;&gt;ROW(W763)))&gt;0,"CRUZADO","Sin cruce")))</f>
        <v>Sin cruce</v>
      </c>
      <c r="AQ763" s="792" t="str">
        <f t="shared" ref="AQ763" si="485">TRIM(CONCATENATE(H763,I763,F763,J763))</f>
        <v>IC5PRINCIPALA</v>
      </c>
      <c r="AR763" s="792" t="str" cm="1">
        <f t="array" ref="AR763">IF(AQ763="","",IF(SUMPRODUCT((AQ763=$AQ$6:$AQ$1560)*(AH763=$AH$6:$AH$1560)*(AN763=$AN$6:$AN$1560)*(AO763=$AO$6:$AO$1560)*(ROW($AQ$6:$AQ$1560)&lt;&gt;ROW(AQ763))*((R763=0)*($R$6:$R$1560&gt;0)+(R763&gt;0)*($R$6:$R$1560=0)))&gt;0,"SALONES UNIDOS",IF(SUMPRODUCT((AQ763=$AQ$6:$AQ$1560)*(AH763=$AH$6:$AH$1560)*((AN763&lt;$AO$6:$AO$1560)*(AO763&gt;$AN$6:$AN$1560))*(ROW($AQ$6:$AQ$1560)&lt;&gt;ROW(AQ763)))&gt;0,"CRUZADO","Sin cruce")))</f>
        <v>Sin cruce</v>
      </c>
    </row>
    <row r="764" spans="3:44" s="8" customFormat="1" ht="18.75" hidden="1" customHeight="1">
      <c r="C764" s="11" t="s">
        <v>1081</v>
      </c>
      <c r="D764" s="31" t="s">
        <v>792</v>
      </c>
      <c r="E764" s="31">
        <v>20261</v>
      </c>
      <c r="F764" s="11" t="s">
        <v>23</v>
      </c>
      <c r="G764" s="11" t="s">
        <v>20</v>
      </c>
      <c r="H764" s="11" t="s">
        <v>54</v>
      </c>
      <c r="I764" s="11">
        <v>5</v>
      </c>
      <c r="J764" s="11" t="s">
        <v>16</v>
      </c>
      <c r="K764" s="803" t="s">
        <v>1391</v>
      </c>
      <c r="L764" s="35" t="s">
        <v>1392</v>
      </c>
      <c r="M764" s="31" t="s">
        <v>1367</v>
      </c>
      <c r="N764" s="31" t="s">
        <v>1086</v>
      </c>
      <c r="O764" s="11" t="s">
        <v>731</v>
      </c>
      <c r="P764" s="31">
        <v>1</v>
      </c>
      <c r="Q764" s="31">
        <v>0</v>
      </c>
      <c r="R764" s="262">
        <v>1</v>
      </c>
      <c r="S764" s="31">
        <v>3</v>
      </c>
      <c r="T764" s="181"/>
      <c r="U764" s="31">
        <v>20</v>
      </c>
      <c r="V764" s="31">
        <f>IF(W764="","",IFERROR(INDEX(Docentes!C:C,MATCH(W764,Docentes!D:D,0)),"NUEVO"))</f>
        <v>21447676</v>
      </c>
      <c r="W764" s="809" t="s">
        <v>995</v>
      </c>
      <c r="X764" s="274" t="s">
        <v>168</v>
      </c>
      <c r="Y764" s="31" t="s">
        <v>1142</v>
      </c>
      <c r="Z764" s="31" t="s">
        <v>1089</v>
      </c>
      <c r="AA764" s="31" t="s">
        <v>16</v>
      </c>
      <c r="AB764" s="31" t="s">
        <v>1528</v>
      </c>
      <c r="AC764" s="31">
        <v>37</v>
      </c>
      <c r="AD764" s="31"/>
      <c r="AE764" s="31"/>
      <c r="AF764" s="31" t="s">
        <v>1142</v>
      </c>
      <c r="AG764" s="31" t="str">
        <f t="shared" si="456"/>
        <v>T</v>
      </c>
      <c r="AH764" s="31">
        <v>1</v>
      </c>
      <c r="AI764" s="31">
        <v>14</v>
      </c>
      <c r="AJ764" s="31">
        <v>20</v>
      </c>
      <c r="AK764" s="31">
        <v>15</v>
      </c>
      <c r="AL764" s="31">
        <v>10</v>
      </c>
      <c r="AM764" s="31">
        <f t="shared" si="453"/>
        <v>0.99999999999999967</v>
      </c>
      <c r="AN764" s="792">
        <f t="shared" si="454"/>
        <v>0.59722222222222221</v>
      </c>
      <c r="AO764" s="792">
        <f t="shared" si="455"/>
        <v>0.63194444444444442</v>
      </c>
      <c r="AP764" s="31" t="str" cm="1">
        <f t="array" ref="AP764">IF(W764="","",IF(SUMPRODUCT((W764=$W$6:$W$1560)*(AH764=$AH$6:$AH$1560)*(AN764=$AN$6:$AN$1560)*(AO764=$AO$6:$AO$1560)*(ROW($W$6:$W$1560)&lt;&gt;ROW(W764))*((R764=0)*($R$6:$R$1560&gt;0)+(R764&gt;0)*($R$6:$R$1560=0)))&gt;0,"SALONES UNIDOS",IF(SUMPRODUCT((W764=$W$6:$W$1560)*(AH764=$AH$6:$AH$1560)*((AN764&lt;$AO$6:$AO$1560)*(AO764&gt;$AN$6:$AN$1560))*(ROW($W$6:$W$1560)&lt;&gt;ROW(W764)))&gt;0,"CRUZADO","Sin cruce")))</f>
        <v>Sin cruce</v>
      </c>
      <c r="AQ764" s="792" t="str">
        <f t="shared" si="457"/>
        <v>IC5PRINCIPALA</v>
      </c>
      <c r="AR764" s="792" t="str" cm="1">
        <f t="array" ref="AR764">IF(AQ764="","",IF(SUMPRODUCT((AQ764=$AQ$6:$AQ$1560)*(AH764=$AH$6:$AH$1560)*(AN764=$AN$6:$AN$1560)*(AO764=$AO$6:$AO$1560)*(ROW($AQ$6:$AQ$1560)&lt;&gt;ROW(AQ764))*((R764=0)*($R$6:$R$1560&gt;0)+(R764&gt;0)*($R$6:$R$1560=0)))&gt;0,"SALONES UNIDOS",IF(SUMPRODUCT((AQ764=$AQ$6:$AQ$1560)*(AH764=$AH$6:$AH$1560)*((AN764&lt;$AO$6:$AO$1560)*(AO764&gt;$AN$6:$AN$1560))*(ROW($AQ$6:$AQ$1560)&lt;&gt;ROW(AQ764)))&gt;0,"CRUZADO","Sin cruce")))</f>
        <v>Sin cruce</v>
      </c>
    </row>
    <row r="765" spans="3:44" s="8" customFormat="1" ht="18.75" hidden="1" customHeight="1">
      <c r="C765" s="11" t="s">
        <v>1081</v>
      </c>
      <c r="D765" s="31" t="s">
        <v>792</v>
      </c>
      <c r="E765" s="31">
        <v>20261</v>
      </c>
      <c r="F765" s="11" t="s">
        <v>23</v>
      </c>
      <c r="G765" s="11" t="s">
        <v>20</v>
      </c>
      <c r="H765" s="11" t="s">
        <v>54</v>
      </c>
      <c r="I765" s="11">
        <v>5</v>
      </c>
      <c r="J765" s="11" t="s">
        <v>16</v>
      </c>
      <c r="K765" s="803" t="s">
        <v>1391</v>
      </c>
      <c r="L765" s="35" t="s">
        <v>1392</v>
      </c>
      <c r="M765" s="31" t="s">
        <v>1367</v>
      </c>
      <c r="N765" s="31" t="s">
        <v>1086</v>
      </c>
      <c r="O765" s="11" t="s">
        <v>731</v>
      </c>
      <c r="P765" s="31">
        <v>0</v>
      </c>
      <c r="Q765" s="31">
        <v>4</v>
      </c>
      <c r="R765" s="262">
        <v>4</v>
      </c>
      <c r="S765" s="31">
        <v>3</v>
      </c>
      <c r="T765" s="181"/>
      <c r="U765" s="31">
        <v>20</v>
      </c>
      <c r="V765" s="31">
        <f>IF(W765="","",IFERROR(INDEX(Docentes!C:C,MATCH(W765,Docentes!D:D,0)),"NUEVO"))</f>
        <v>21447676</v>
      </c>
      <c r="W765" s="809" t="s">
        <v>995</v>
      </c>
      <c r="X765" s="274" t="s">
        <v>168</v>
      </c>
      <c r="Y765" s="31" t="s">
        <v>1142</v>
      </c>
      <c r="Z765" s="31" t="s">
        <v>1089</v>
      </c>
      <c r="AA765" s="31"/>
      <c r="AB765" s="31"/>
      <c r="AC765" s="31"/>
      <c r="AD765" s="31" t="s">
        <v>1636</v>
      </c>
      <c r="AE765" s="31">
        <v>24</v>
      </c>
      <c r="AF765" s="31" t="s">
        <v>1142</v>
      </c>
      <c r="AG765" s="31" t="str">
        <f t="shared" si="456"/>
        <v>P</v>
      </c>
      <c r="AH765" s="31">
        <v>1</v>
      </c>
      <c r="AI765" s="31">
        <v>15</v>
      </c>
      <c r="AJ765" s="31">
        <v>10</v>
      </c>
      <c r="AK765" s="31">
        <v>18</v>
      </c>
      <c r="AL765" s="31">
        <v>30</v>
      </c>
      <c r="AM765" s="31">
        <f t="shared" ref="AM765:AM766" si="486">IF(R765=0,0,IF(AI765="",R765,IF(X765="HIBRIDO VIRTUAL",0,((((AK765/24)+(AL765/1440))-((AI765/24)+(AJ765/1440)))*1440/50))))</f>
        <v>4.0000000000000018</v>
      </c>
      <c r="AN765" s="792">
        <f t="shared" ref="AN765:AN766" si="487">AI765/24+AJ765/1440</f>
        <v>0.63194444444444442</v>
      </c>
      <c r="AO765" s="792">
        <f t="shared" ref="AO765:AO766" si="488">AK765/24+AL765/1440</f>
        <v>0.77083333333333337</v>
      </c>
      <c r="AP765" s="31" t="str" cm="1">
        <f t="array" ref="AP765">IF(W765="","",IF(SUMPRODUCT((W765=$W$6:$W$1560)*(AH765=$AH$6:$AH$1560)*(AN765=$AN$6:$AN$1560)*(AO765=$AO$6:$AO$1560)*(ROW($W$6:$W$1560)&lt;&gt;ROW(W765))*((R765=0)*($R$6:$R$1560&gt;0)+(R765&gt;0)*($R$6:$R$1560=0)))&gt;0,"SALONES UNIDOS",IF(SUMPRODUCT((W765=$W$6:$W$1560)*(AH765=$AH$6:$AH$1560)*((AN765&lt;$AO$6:$AO$1560)*(AO765&gt;$AN$6:$AN$1560))*(ROW($W$6:$W$1560)&lt;&gt;ROW(W765)))&gt;0,"CRUZADO","Sin cruce")))</f>
        <v>Sin cruce</v>
      </c>
      <c r="AQ765" s="792" t="str">
        <f t="shared" ref="AQ765:AQ766" si="489">TRIM(CONCATENATE(H765,I765,F765,J765))</f>
        <v>IC5PRINCIPALA</v>
      </c>
      <c r="AR765" s="792" t="str" cm="1">
        <f t="array" ref="AR765">IF(AQ765="","",IF(SUMPRODUCT((AQ765=$AQ$6:$AQ$1560)*(AH765=$AH$6:$AH$1560)*(AN765=$AN$6:$AN$1560)*(AO765=$AO$6:$AO$1560)*(ROW($AQ$6:$AQ$1560)&lt;&gt;ROW(AQ765))*((R765=0)*($R$6:$R$1560&gt;0)+(R765&gt;0)*($R$6:$R$1560=0)))&gt;0,"SALONES UNIDOS",IF(SUMPRODUCT((AQ765=$AQ$6:$AQ$1560)*(AH765=$AH$6:$AH$1560)*((AN765&lt;$AO$6:$AO$1560)*(AO765&gt;$AN$6:$AN$1560))*(ROW($AQ$6:$AQ$1560)&lt;&gt;ROW(AQ765)))&gt;0,"CRUZADO","Sin cruce")))</f>
        <v>Sin cruce</v>
      </c>
    </row>
    <row r="766" spans="3:44" s="8" customFormat="1" ht="18.75" hidden="1" customHeight="1">
      <c r="C766" s="11" t="s">
        <v>1081</v>
      </c>
      <c r="D766" s="31" t="s">
        <v>792</v>
      </c>
      <c r="E766" s="31">
        <v>20261</v>
      </c>
      <c r="F766" s="11" t="s">
        <v>23</v>
      </c>
      <c r="G766" s="11" t="s">
        <v>20</v>
      </c>
      <c r="H766" s="11" t="s">
        <v>54</v>
      </c>
      <c r="I766" s="11">
        <v>5</v>
      </c>
      <c r="J766" s="11" t="s">
        <v>16</v>
      </c>
      <c r="K766" s="803" t="s">
        <v>1393</v>
      </c>
      <c r="L766" s="35" t="s">
        <v>1394</v>
      </c>
      <c r="M766" s="31" t="s">
        <v>1367</v>
      </c>
      <c r="N766" s="31" t="s">
        <v>1086</v>
      </c>
      <c r="O766" s="11" t="s">
        <v>731</v>
      </c>
      <c r="P766" s="31">
        <v>2</v>
      </c>
      <c r="Q766" s="31">
        <v>0</v>
      </c>
      <c r="R766" s="262">
        <v>2</v>
      </c>
      <c r="S766" s="31">
        <v>4</v>
      </c>
      <c r="T766" s="181"/>
      <c r="U766" s="31">
        <v>20</v>
      </c>
      <c r="V766" s="31">
        <f>IF(W766="","",IFERROR(INDEX(Docentes!C:C,MATCH(W766,Docentes!D:D,0)),"NUEVO"))</f>
        <v>40793210</v>
      </c>
      <c r="W766" s="809" t="s">
        <v>1030</v>
      </c>
      <c r="X766" s="274" t="s">
        <v>168</v>
      </c>
      <c r="Y766" s="31" t="s">
        <v>1142</v>
      </c>
      <c r="Z766" s="31" t="s">
        <v>1089</v>
      </c>
      <c r="AA766" s="31" t="s">
        <v>16</v>
      </c>
      <c r="AB766" s="31" t="s">
        <v>1528</v>
      </c>
      <c r="AC766" s="31">
        <v>37</v>
      </c>
      <c r="AD766" s="31"/>
      <c r="AE766" s="31"/>
      <c r="AF766" s="31" t="s">
        <v>1142</v>
      </c>
      <c r="AG766" s="31" t="str">
        <f t="shared" si="456"/>
        <v>T</v>
      </c>
      <c r="AH766" s="31">
        <v>5</v>
      </c>
      <c r="AI766" s="31">
        <v>14</v>
      </c>
      <c r="AJ766" s="31">
        <v>20</v>
      </c>
      <c r="AK766" s="31">
        <v>16</v>
      </c>
      <c r="AL766" s="31">
        <v>0</v>
      </c>
      <c r="AM766" s="31">
        <f t="shared" si="486"/>
        <v>1.9999999999999993</v>
      </c>
      <c r="AN766" s="792">
        <f t="shared" si="487"/>
        <v>0.59722222222222221</v>
      </c>
      <c r="AO766" s="792">
        <f t="shared" si="488"/>
        <v>0.66666666666666663</v>
      </c>
      <c r="AP766" s="31" t="str" cm="1">
        <f t="array" ref="AP766">IF(W766="","",IF(SUMPRODUCT((W766=$W$6:$W$1560)*(AH766=$AH$6:$AH$1560)*(AN766=$AN$6:$AN$1560)*(AO766=$AO$6:$AO$1560)*(ROW($W$6:$W$1560)&lt;&gt;ROW(W766))*((R766=0)*($R$6:$R$1560&gt;0)+(R766&gt;0)*($R$6:$R$1560=0)))&gt;0,"SALONES UNIDOS",IF(SUMPRODUCT((W766=$W$6:$W$1560)*(AH766=$AH$6:$AH$1560)*((AN766&lt;$AO$6:$AO$1560)*(AO766&gt;$AN$6:$AN$1560))*(ROW($W$6:$W$1560)&lt;&gt;ROW(W766)))&gt;0,"CRUZADO","Sin cruce")))</f>
        <v>Sin cruce</v>
      </c>
      <c r="AQ766" s="792" t="str">
        <f t="shared" si="489"/>
        <v>IC5PRINCIPALA</v>
      </c>
      <c r="AR766" s="792" t="str" cm="1">
        <f t="array" ref="AR766">IF(AQ766="","",IF(SUMPRODUCT((AQ766=$AQ$6:$AQ$1560)*(AH766=$AH$6:$AH$1560)*(AN766=$AN$6:$AN$1560)*(AO766=$AO$6:$AO$1560)*(ROW($AQ$6:$AQ$1560)&lt;&gt;ROW(AQ766))*((R766=0)*($R$6:$R$1560&gt;0)+(R766&gt;0)*($R$6:$R$1560=0)))&gt;0,"SALONES UNIDOS",IF(SUMPRODUCT((AQ766=$AQ$6:$AQ$1560)*(AH766=$AH$6:$AH$1560)*((AN766&lt;$AO$6:$AO$1560)*(AO766&gt;$AN$6:$AN$1560))*(ROW($AQ$6:$AQ$1560)&lt;&gt;ROW(AQ766)))&gt;0,"CRUZADO","Sin cruce")))</f>
        <v>Sin cruce</v>
      </c>
    </row>
    <row r="767" spans="3:44" s="8" customFormat="1" ht="18.75" hidden="1" customHeight="1">
      <c r="C767" s="11" t="s">
        <v>1081</v>
      </c>
      <c r="D767" s="31" t="s">
        <v>792</v>
      </c>
      <c r="E767" s="31">
        <v>20261</v>
      </c>
      <c r="F767" s="11" t="s">
        <v>23</v>
      </c>
      <c r="G767" s="11" t="s">
        <v>20</v>
      </c>
      <c r="H767" s="11" t="s">
        <v>54</v>
      </c>
      <c r="I767" s="11">
        <v>5</v>
      </c>
      <c r="J767" s="11" t="s">
        <v>16</v>
      </c>
      <c r="K767" s="803" t="s">
        <v>1393</v>
      </c>
      <c r="L767" s="35" t="s">
        <v>1394</v>
      </c>
      <c r="M767" s="31" t="s">
        <v>1367</v>
      </c>
      <c r="N767" s="31" t="s">
        <v>1086</v>
      </c>
      <c r="O767" s="11" t="s">
        <v>731</v>
      </c>
      <c r="P767" s="31">
        <v>0</v>
      </c>
      <c r="Q767" s="31">
        <v>4</v>
      </c>
      <c r="R767" s="262">
        <v>4</v>
      </c>
      <c r="S767" s="31">
        <v>4</v>
      </c>
      <c r="T767" s="181"/>
      <c r="U767" s="31">
        <v>20</v>
      </c>
      <c r="V767" s="31">
        <f>IF(W767="","",IFERROR(INDEX(Docentes!C:C,MATCH(W767,Docentes!D:D,0)),"NUEVO"))</f>
        <v>40793210</v>
      </c>
      <c r="W767" s="809" t="s">
        <v>1030</v>
      </c>
      <c r="X767" s="274" t="s">
        <v>168</v>
      </c>
      <c r="Y767" s="31" t="s">
        <v>1142</v>
      </c>
      <c r="Z767" s="31" t="s">
        <v>1089</v>
      </c>
      <c r="AA767" s="31"/>
      <c r="AB767" s="31"/>
      <c r="AC767" s="31"/>
      <c r="AD767" s="31" t="s">
        <v>1599</v>
      </c>
      <c r="AE767" s="31">
        <v>24</v>
      </c>
      <c r="AF767" s="31" t="s">
        <v>1142</v>
      </c>
      <c r="AG767" s="31" t="str">
        <f t="shared" si="456"/>
        <v>P</v>
      </c>
      <c r="AH767" s="31">
        <v>5</v>
      </c>
      <c r="AI767" s="31">
        <v>16</v>
      </c>
      <c r="AJ767" s="31">
        <v>0</v>
      </c>
      <c r="AK767" s="31">
        <v>19</v>
      </c>
      <c r="AL767" s="31">
        <v>20</v>
      </c>
      <c r="AM767" s="31">
        <f t="shared" si="453"/>
        <v>3.9999999999999987</v>
      </c>
      <c r="AN767" s="792">
        <f t="shared" si="454"/>
        <v>0.66666666666666663</v>
      </c>
      <c r="AO767" s="792">
        <f t="shared" si="455"/>
        <v>0.80555555555555547</v>
      </c>
      <c r="AP767" s="31" t="str" cm="1">
        <f t="array" ref="AP767">IF(W767="","",IF(SUMPRODUCT((W767=$W$6:$W$1560)*(AH767=$AH$6:$AH$1560)*(AN767=$AN$6:$AN$1560)*(AO767=$AO$6:$AO$1560)*(ROW($W$6:$W$1560)&lt;&gt;ROW(W767))*((R767=0)*($R$6:$R$1560&gt;0)+(R767&gt;0)*($R$6:$R$1560=0)))&gt;0,"SALONES UNIDOS",IF(SUMPRODUCT((W767=$W$6:$W$1560)*(AH767=$AH$6:$AH$1560)*((AN767&lt;$AO$6:$AO$1560)*(AO767&gt;$AN$6:$AN$1560))*(ROW($W$6:$W$1560)&lt;&gt;ROW(W767)))&gt;0,"CRUZADO","Sin cruce")))</f>
        <v>Sin cruce</v>
      </c>
      <c r="AQ767" s="792" t="str">
        <f t="shared" si="457"/>
        <v>IC5PRINCIPALA</v>
      </c>
      <c r="AR767" s="792" t="str" cm="1">
        <f t="array" ref="AR767">IF(AQ767="","",IF(SUMPRODUCT((AQ767=$AQ$6:$AQ$1560)*(AH767=$AH$6:$AH$1560)*(AN767=$AN$6:$AN$1560)*(AO767=$AO$6:$AO$1560)*(ROW($AQ$6:$AQ$1560)&lt;&gt;ROW(AQ767))*((R767=0)*($R$6:$R$1560&gt;0)+(R767&gt;0)*($R$6:$R$1560=0)))&gt;0,"SALONES UNIDOS",IF(SUMPRODUCT((AQ767=$AQ$6:$AQ$1560)*(AH767=$AH$6:$AH$1560)*((AN767&lt;$AO$6:$AO$1560)*(AO767&gt;$AN$6:$AN$1560))*(ROW($AQ$6:$AQ$1560)&lt;&gt;ROW(AQ767)))&gt;0,"CRUZADO","Sin cruce")))</f>
        <v>Sin cruce</v>
      </c>
    </row>
    <row r="768" spans="3:44" s="8" customFormat="1" ht="18.75" hidden="1" customHeight="1">
      <c r="C768" s="11" t="s">
        <v>1081</v>
      </c>
      <c r="D768" s="31" t="s">
        <v>792</v>
      </c>
      <c r="E768" s="31">
        <v>20261</v>
      </c>
      <c r="F768" s="11" t="s">
        <v>23</v>
      </c>
      <c r="G768" s="11" t="s">
        <v>20</v>
      </c>
      <c r="H768" s="11" t="s">
        <v>54</v>
      </c>
      <c r="I768" s="11">
        <v>5</v>
      </c>
      <c r="J768" s="11" t="s">
        <v>16</v>
      </c>
      <c r="K768" s="803" t="s">
        <v>1395</v>
      </c>
      <c r="L768" s="35" t="s">
        <v>1100</v>
      </c>
      <c r="M768" s="31" t="s">
        <v>1101</v>
      </c>
      <c r="N768" s="31" t="s">
        <v>1086</v>
      </c>
      <c r="O768" s="11" t="s">
        <v>731</v>
      </c>
      <c r="P768" s="31">
        <v>1</v>
      </c>
      <c r="Q768" s="31">
        <v>4</v>
      </c>
      <c r="R768" s="262">
        <v>5</v>
      </c>
      <c r="S768" s="31">
        <v>3</v>
      </c>
      <c r="T768" s="181"/>
      <c r="U768" s="31">
        <v>20</v>
      </c>
      <c r="V768" s="31">
        <f>IF(W768="","",IFERROR(INDEX(Docentes!C:C,MATCH(W768,Docentes!D:D,0)),"NUEVO"))</f>
        <v>41060828</v>
      </c>
      <c r="W768" s="809" t="s">
        <v>993</v>
      </c>
      <c r="X768" s="274" t="s">
        <v>168</v>
      </c>
      <c r="Y768" s="31" t="s">
        <v>1142</v>
      </c>
      <c r="Z768" s="31" t="s">
        <v>1089</v>
      </c>
      <c r="AA768" s="31" t="s">
        <v>41</v>
      </c>
      <c r="AB768" s="31" t="s">
        <v>1531</v>
      </c>
      <c r="AC768" s="31">
        <v>48</v>
      </c>
      <c r="AD768" s="31"/>
      <c r="AE768" s="31"/>
      <c r="AF768" s="31" t="s">
        <v>1142</v>
      </c>
      <c r="AG768" s="31" t="str">
        <f t="shared" si="456"/>
        <v>TP</v>
      </c>
      <c r="AH768" s="31">
        <v>4</v>
      </c>
      <c r="AI768" s="31">
        <v>16</v>
      </c>
      <c r="AJ768" s="31">
        <v>0</v>
      </c>
      <c r="AK768" s="31">
        <v>20</v>
      </c>
      <c r="AL768" s="31">
        <v>10</v>
      </c>
      <c r="AM768" s="31">
        <f t="shared" si="453"/>
        <v>5.0000000000000009</v>
      </c>
      <c r="AN768" s="792">
        <f t="shared" si="454"/>
        <v>0.66666666666666663</v>
      </c>
      <c r="AO768" s="792">
        <f t="shared" si="455"/>
        <v>0.84027777777777779</v>
      </c>
      <c r="AP768" s="31" t="str" cm="1">
        <f t="array" ref="AP768">IF(W768="","",IF(SUMPRODUCT((W768=$W$6:$W$1560)*(AH768=$AH$6:$AH$1560)*(AN768=$AN$6:$AN$1560)*(AO768=$AO$6:$AO$1560)*(ROW($W$6:$W$1560)&lt;&gt;ROW(W768))*((R768=0)*($R$6:$R$1560&gt;0)+(R768&gt;0)*($R$6:$R$1560=0)))&gt;0,"SALONES UNIDOS",IF(SUMPRODUCT((W768=$W$6:$W$1560)*(AH768=$AH$6:$AH$1560)*((AN768&lt;$AO$6:$AO$1560)*(AO768&gt;$AN$6:$AN$1560))*(ROW($W$6:$W$1560)&lt;&gt;ROW(W768)))&gt;0,"CRUZADO","Sin cruce")))</f>
        <v>Sin cruce</v>
      </c>
      <c r="AQ768" s="792" t="str">
        <f t="shared" si="457"/>
        <v>IC5PRINCIPALA</v>
      </c>
      <c r="AR768" s="792" t="str" cm="1">
        <f t="array" ref="AR768">IF(AQ768="","",IF(SUMPRODUCT((AQ768=$AQ$6:$AQ$1560)*(AH768=$AH$6:$AH$1560)*(AN768=$AN$6:$AN$1560)*(AO768=$AO$6:$AO$1560)*(ROW($AQ$6:$AQ$1560)&lt;&gt;ROW(AQ768))*((R768=0)*($R$6:$R$1560&gt;0)+(R768&gt;0)*($R$6:$R$1560=0)))&gt;0,"SALONES UNIDOS",IF(SUMPRODUCT((AQ768=$AQ$6:$AQ$1560)*(AH768=$AH$6:$AH$1560)*((AN768&lt;$AO$6:$AO$1560)*(AO768&gt;$AN$6:$AN$1560))*(ROW($AQ$6:$AQ$1560)&lt;&gt;ROW(AQ768)))&gt;0,"CRUZADO","Sin cruce")))</f>
        <v>Sin cruce</v>
      </c>
    </row>
    <row r="769" spans="3:44" s="8" customFormat="1" ht="18.75" customHeight="1">
      <c r="C769" s="12" t="s">
        <v>1081</v>
      </c>
      <c r="D769" s="789" t="s">
        <v>1396</v>
      </c>
      <c r="E769" s="789">
        <v>20261</v>
      </c>
      <c r="F769" s="789" t="s">
        <v>23</v>
      </c>
      <c r="G769" s="12" t="s">
        <v>20</v>
      </c>
      <c r="H769" s="789" t="s">
        <v>57</v>
      </c>
      <c r="I769" s="789">
        <v>1</v>
      </c>
      <c r="J769" s="789" t="s">
        <v>1637</v>
      </c>
      <c r="K769" s="789" t="s">
        <v>1397</v>
      </c>
      <c r="L769" s="491" t="s">
        <v>1398</v>
      </c>
      <c r="M769" s="789" t="s">
        <v>1127</v>
      </c>
      <c r="N769" s="789" t="s">
        <v>1086</v>
      </c>
      <c r="O769" s="789" t="s">
        <v>731</v>
      </c>
      <c r="P769" s="789">
        <v>3</v>
      </c>
      <c r="Q769" s="789">
        <v>2</v>
      </c>
      <c r="R769" s="815">
        <v>5</v>
      </c>
      <c r="S769" s="789">
        <v>4</v>
      </c>
      <c r="T769" s="1" t="s">
        <v>1283</v>
      </c>
      <c r="U769" s="31">
        <v>40</v>
      </c>
      <c r="V769" s="31">
        <f>IF(W769="","",IFERROR(INDEX(Docentes!C:C,MATCH(W769,Docentes!D:D,0)),"NUEVO"))</f>
        <v>21783999</v>
      </c>
      <c r="W769" s="693" t="s">
        <v>180</v>
      </c>
      <c r="X769" s="265" t="s">
        <v>1530</v>
      </c>
      <c r="Y769" s="789" t="s">
        <v>1088</v>
      </c>
      <c r="Z769" s="789" t="s">
        <v>1089</v>
      </c>
      <c r="AA769" s="789" t="s">
        <v>41</v>
      </c>
      <c r="AB769" s="789" t="s">
        <v>1615</v>
      </c>
      <c r="AC769" s="789">
        <v>48</v>
      </c>
      <c r="AD769" s="31"/>
      <c r="AE769" s="789"/>
      <c r="AF769" s="789" t="s">
        <v>1088</v>
      </c>
      <c r="AG769" s="31" t="str">
        <f t="shared" ref="AG769:AG783" si="490">IF(AND(P769&gt;0,Q769&gt;0),"TP",IF(AND(P769&gt;0,Q769=0),"T","P"))</f>
        <v>TP</v>
      </c>
      <c r="AH769" s="789">
        <v>1</v>
      </c>
      <c r="AI769" s="789">
        <v>18</v>
      </c>
      <c r="AJ769" s="789">
        <v>30</v>
      </c>
      <c r="AK769" s="789">
        <v>22</v>
      </c>
      <c r="AL769" s="789">
        <v>40</v>
      </c>
      <c r="AM769" s="31">
        <f t="shared" si="453"/>
        <v>4.9999999999999982</v>
      </c>
      <c r="AN769" s="792">
        <f t="shared" si="454"/>
        <v>0.77083333333333337</v>
      </c>
      <c r="AO769" s="792">
        <f t="shared" si="455"/>
        <v>0.94444444444444442</v>
      </c>
      <c r="AP769" s="31" t="str" cm="1">
        <f t="array" ref="AP769">IF(W769="","",IF(SUMPRODUCT((W769=$W$6:$W$1560)*(AH769=$AH$6:$AH$1560)*(AN769=$AN$6:$AN$1560)*(AO769=$AO$6:$AO$1560)*(ROW($W$6:$W$1560)&lt;&gt;ROW(W769))*((R769=0)*($R$6:$R$1560&gt;0)+(R769&gt;0)*($R$6:$R$1560=0)))&gt;0,"SALONES UNIDOS",IF(SUMPRODUCT((W769=$W$6:$W$1560)*(AH769=$AH$6:$AH$1560)*((AN769&lt;$AO$6:$AO$1560)*(AO769&gt;$AN$6:$AN$1560))*(ROW($W$6:$W$1560)&lt;&gt;ROW(W769)))&gt;0,"CRUZADO","Sin cruce")))</f>
        <v>SALONES UNIDOS</v>
      </c>
      <c r="AQ769" s="792" t="str">
        <f t="shared" si="457"/>
        <v>IN1PRINCIPALAHP</v>
      </c>
      <c r="AR769" s="792" t="str" cm="1">
        <f t="array" ref="AR769">IF(AQ769="","",IF(SUMPRODUCT((AQ769=$AQ$6:$AQ$1560)*(AH769=$AH$6:$AH$1560)*(AN769=$AN$6:$AN$1560)*(AO769=$AO$6:$AO$1560)*(ROW($AQ$6:$AQ$1560)&lt;&gt;ROW(AQ769))*((R769=0)*($R$6:$R$1560&gt;0)+(R769&gt;0)*($R$6:$R$1560=0)))&gt;0,"SALONES UNIDOS",IF(SUMPRODUCT((AQ769=$AQ$6:$AQ$1560)*(AH769=$AH$6:$AH$1560)*((AN769&lt;$AO$6:$AO$1560)*(AO769&gt;$AN$6:$AN$1560))*(ROW($AQ$6:$AQ$1560)&lt;&gt;ROW(AQ769)))&gt;0,"CRUZADO","Sin cruce")))</f>
        <v>Sin cruce</v>
      </c>
    </row>
    <row r="770" spans="3:44" s="8" customFormat="1" ht="18.75" customHeight="1">
      <c r="C770" s="12" t="s">
        <v>1081</v>
      </c>
      <c r="D770" s="789" t="s">
        <v>1396</v>
      </c>
      <c r="E770" s="789">
        <v>20261</v>
      </c>
      <c r="F770" s="789" t="s">
        <v>23</v>
      </c>
      <c r="G770" s="12" t="s">
        <v>20</v>
      </c>
      <c r="H770" s="789" t="s">
        <v>57</v>
      </c>
      <c r="I770" s="789">
        <v>1</v>
      </c>
      <c r="J770" s="789" t="s">
        <v>1637</v>
      </c>
      <c r="K770" s="789" t="s">
        <v>1399</v>
      </c>
      <c r="L770" s="491" t="s">
        <v>1185</v>
      </c>
      <c r="M770" s="789" t="s">
        <v>1127</v>
      </c>
      <c r="N770" s="789" t="s">
        <v>1086</v>
      </c>
      <c r="O770" s="789" t="s">
        <v>731</v>
      </c>
      <c r="P770" s="789">
        <v>3</v>
      </c>
      <c r="Q770" s="789">
        <v>2</v>
      </c>
      <c r="R770" s="815">
        <v>5</v>
      </c>
      <c r="S770" s="789">
        <v>4</v>
      </c>
      <c r="T770" s="1" t="s">
        <v>1283</v>
      </c>
      <c r="U770" s="31">
        <v>40</v>
      </c>
      <c r="V770" s="31">
        <f>IF(W770="","",IFERROR(INDEX(Docentes!C:C,MATCH(W770,Docentes!D:D,0)),"NUEVO"))</f>
        <v>15428250</v>
      </c>
      <c r="W770" s="693" t="s">
        <v>986</v>
      </c>
      <c r="X770" s="265" t="s">
        <v>1530</v>
      </c>
      <c r="Y770" s="789" t="s">
        <v>1088</v>
      </c>
      <c r="Z770" s="789" t="s">
        <v>1089</v>
      </c>
      <c r="AA770" s="789" t="s">
        <v>41</v>
      </c>
      <c r="AB770" s="789" t="s">
        <v>1297</v>
      </c>
      <c r="AC770" s="789">
        <v>48</v>
      </c>
      <c r="AD770" s="31"/>
      <c r="AE770" s="789"/>
      <c r="AF770" s="789" t="s">
        <v>1088</v>
      </c>
      <c r="AG770" s="31" t="str">
        <f t="shared" si="490"/>
        <v>TP</v>
      </c>
      <c r="AH770" s="789">
        <v>4</v>
      </c>
      <c r="AI770" s="789">
        <v>18</v>
      </c>
      <c r="AJ770" s="789">
        <v>30</v>
      </c>
      <c r="AK770" s="789">
        <v>22</v>
      </c>
      <c r="AL770" s="789">
        <v>40</v>
      </c>
      <c r="AM770" s="31">
        <f t="shared" si="453"/>
        <v>4.9999999999999982</v>
      </c>
      <c r="AN770" s="792">
        <f t="shared" si="454"/>
        <v>0.77083333333333337</v>
      </c>
      <c r="AO770" s="792">
        <f t="shared" si="455"/>
        <v>0.94444444444444442</v>
      </c>
      <c r="AP770" s="31" t="str" cm="1">
        <f t="array" ref="AP770">IF(W770="","",IF(SUMPRODUCT((W770=$W$6:$W$1560)*(AH770=$AH$6:$AH$1560)*(AN770=$AN$6:$AN$1560)*(AO770=$AO$6:$AO$1560)*(ROW($W$6:$W$1560)&lt;&gt;ROW(W770))*((R770=0)*($R$6:$R$1560&gt;0)+(R770&gt;0)*($R$6:$R$1560=0)))&gt;0,"SALONES UNIDOS",IF(SUMPRODUCT((W770=$W$6:$W$1560)*(AH770=$AH$6:$AH$1560)*((AN770&lt;$AO$6:$AO$1560)*(AO770&gt;$AN$6:$AN$1560))*(ROW($W$6:$W$1560)&lt;&gt;ROW(W770)))&gt;0,"CRUZADO","Sin cruce")))</f>
        <v>SALONES UNIDOS</v>
      </c>
      <c r="AQ770" s="792" t="str">
        <f t="shared" si="457"/>
        <v>IN1PRINCIPALAHP</v>
      </c>
      <c r="AR770" s="792" t="str" cm="1">
        <f t="array" ref="AR770">IF(AQ770="","",IF(SUMPRODUCT((AQ770=$AQ$6:$AQ$1560)*(AH770=$AH$6:$AH$1560)*(AN770=$AN$6:$AN$1560)*(AO770=$AO$6:$AO$1560)*(ROW($AQ$6:$AQ$1560)&lt;&gt;ROW(AQ770))*((R770=0)*($R$6:$R$1560&gt;0)+(R770&gt;0)*($R$6:$R$1560=0)))&gt;0,"SALONES UNIDOS",IF(SUMPRODUCT((AQ770=$AQ$6:$AQ$1560)*(AH770=$AH$6:$AH$1560)*((AN770&lt;$AO$6:$AO$1560)*(AO770&gt;$AN$6:$AN$1560))*(ROW($AQ$6:$AQ$1560)&lt;&gt;ROW(AQ770)))&gt;0,"CRUZADO","Sin cruce")))</f>
        <v>Sin cruce</v>
      </c>
    </row>
    <row r="771" spans="3:44" s="8" customFormat="1" ht="18.75" customHeight="1">
      <c r="C771" s="12" t="s">
        <v>1081</v>
      </c>
      <c r="D771" s="789" t="s">
        <v>1396</v>
      </c>
      <c r="E771" s="789">
        <v>20261</v>
      </c>
      <c r="F771" s="789" t="s">
        <v>23</v>
      </c>
      <c r="G771" s="12" t="s">
        <v>20</v>
      </c>
      <c r="H771" s="789" t="s">
        <v>57</v>
      </c>
      <c r="I771" s="789">
        <v>1</v>
      </c>
      <c r="J771" s="789" t="s">
        <v>1637</v>
      </c>
      <c r="K771" s="789" t="s">
        <v>1400</v>
      </c>
      <c r="L771" s="491" t="s">
        <v>1188</v>
      </c>
      <c r="M771" s="789" t="s">
        <v>1127</v>
      </c>
      <c r="N771" s="789" t="s">
        <v>1086</v>
      </c>
      <c r="O771" s="789" t="s">
        <v>731</v>
      </c>
      <c r="P771" s="789">
        <v>4</v>
      </c>
      <c r="Q771" s="789">
        <v>0</v>
      </c>
      <c r="R771" s="815">
        <v>4</v>
      </c>
      <c r="S771" s="789">
        <v>4</v>
      </c>
      <c r="T771" s="1" t="s">
        <v>1283</v>
      </c>
      <c r="U771" s="31">
        <v>40</v>
      </c>
      <c r="V771" s="31">
        <f>IF(W771="","",IFERROR(INDEX(Docentes!C:C,MATCH(W771,Docentes!D:D,0)),"NUEVO"))</f>
        <v>42129291</v>
      </c>
      <c r="W771" s="693" t="s">
        <v>417</v>
      </c>
      <c r="X771" s="265" t="s">
        <v>1530</v>
      </c>
      <c r="Y771" s="789" t="s">
        <v>1088</v>
      </c>
      <c r="Z771" s="789" t="s">
        <v>1089</v>
      </c>
      <c r="AA771" s="789" t="s">
        <v>41</v>
      </c>
      <c r="AB771" s="789" t="s">
        <v>1297</v>
      </c>
      <c r="AC771" s="789">
        <v>48</v>
      </c>
      <c r="AD771" s="31"/>
      <c r="AE771" s="789"/>
      <c r="AF771" s="789" t="s">
        <v>1088</v>
      </c>
      <c r="AG771" s="31" t="str">
        <f t="shared" si="490"/>
        <v>T</v>
      </c>
      <c r="AH771" s="789">
        <v>2</v>
      </c>
      <c r="AI771" s="789">
        <v>18</v>
      </c>
      <c r="AJ771" s="789">
        <v>30</v>
      </c>
      <c r="AK771" s="789">
        <v>21</v>
      </c>
      <c r="AL771" s="789">
        <v>50</v>
      </c>
      <c r="AM771" s="31">
        <f t="shared" si="453"/>
        <v>3.9999999999999987</v>
      </c>
      <c r="AN771" s="792">
        <f t="shared" si="454"/>
        <v>0.77083333333333337</v>
      </c>
      <c r="AO771" s="792">
        <f t="shared" si="455"/>
        <v>0.90972222222222221</v>
      </c>
      <c r="AP771" s="31" t="str" cm="1">
        <f t="array" ref="AP771">IF(W771="","",IF(SUMPRODUCT((W771=$W$6:$W$1560)*(AH771=$AH$6:$AH$1560)*(AN771=$AN$6:$AN$1560)*(AO771=$AO$6:$AO$1560)*(ROW($W$6:$W$1560)&lt;&gt;ROW(W771))*((R771=0)*($R$6:$R$1560&gt;0)+(R771&gt;0)*($R$6:$R$1560=0)))&gt;0,"SALONES UNIDOS",IF(SUMPRODUCT((W771=$W$6:$W$1560)*(AH771=$AH$6:$AH$1560)*((AN771&lt;$AO$6:$AO$1560)*(AO771&gt;$AN$6:$AN$1560))*(ROW($W$6:$W$1560)&lt;&gt;ROW(W771)))&gt;0,"CRUZADO","Sin cruce")))</f>
        <v>SALONES UNIDOS</v>
      </c>
      <c r="AQ771" s="792" t="str">
        <f t="shared" si="457"/>
        <v>IN1PRINCIPALAHP</v>
      </c>
      <c r="AR771" s="792" t="str" cm="1">
        <f t="array" ref="AR771">IF(AQ771="","",IF(SUMPRODUCT((AQ771=$AQ$6:$AQ$1560)*(AH771=$AH$6:$AH$1560)*(AN771=$AN$6:$AN$1560)*(AO771=$AO$6:$AO$1560)*(ROW($AQ$6:$AQ$1560)&lt;&gt;ROW(AQ771))*((R771=0)*($R$6:$R$1560&gt;0)+(R771&gt;0)*($R$6:$R$1560=0)))&gt;0,"SALONES UNIDOS",IF(SUMPRODUCT((AQ771=$AQ$6:$AQ$1560)*(AH771=$AH$6:$AH$1560)*((AN771&lt;$AO$6:$AO$1560)*(AO771&gt;$AN$6:$AN$1560))*(ROW($AQ$6:$AQ$1560)&lt;&gt;ROW(AQ771)))&gt;0,"CRUZADO","Sin cruce")))</f>
        <v>Sin cruce</v>
      </c>
    </row>
    <row r="772" spans="3:44" s="8" customFormat="1" ht="18.75" customHeight="1">
      <c r="C772" s="12" t="s">
        <v>1081</v>
      </c>
      <c r="D772" s="789" t="s">
        <v>1396</v>
      </c>
      <c r="E772" s="789">
        <v>20261</v>
      </c>
      <c r="F772" s="789" t="s">
        <v>23</v>
      </c>
      <c r="G772" s="12" t="s">
        <v>20</v>
      </c>
      <c r="H772" s="789" t="s">
        <v>57</v>
      </c>
      <c r="I772" s="789">
        <v>1</v>
      </c>
      <c r="J772" s="789" t="s">
        <v>1637</v>
      </c>
      <c r="K772" s="789" t="s">
        <v>1401</v>
      </c>
      <c r="L772" s="491" t="s">
        <v>1402</v>
      </c>
      <c r="M772" s="789" t="s">
        <v>1101</v>
      </c>
      <c r="N772" s="789" t="s">
        <v>1086</v>
      </c>
      <c r="O772" s="789" t="s">
        <v>731</v>
      </c>
      <c r="P772" s="789">
        <v>4</v>
      </c>
      <c r="Q772" s="789">
        <v>0</v>
      </c>
      <c r="R772" s="815">
        <v>4</v>
      </c>
      <c r="S772" s="789">
        <v>4</v>
      </c>
      <c r="T772" s="1" t="s">
        <v>1283</v>
      </c>
      <c r="U772" s="31">
        <v>40</v>
      </c>
      <c r="V772" s="31">
        <f>IF(W772="","",IFERROR(INDEX(Docentes!C:C,MATCH(W772,Docentes!D:D,0)),"NUEVO"))</f>
        <v>72973076</v>
      </c>
      <c r="W772" s="693" t="s">
        <v>623</v>
      </c>
      <c r="X772" s="265" t="s">
        <v>1530</v>
      </c>
      <c r="Y772" s="789" t="s">
        <v>1088</v>
      </c>
      <c r="Z772" s="789" t="s">
        <v>1089</v>
      </c>
      <c r="AA772" s="789" t="s">
        <v>41</v>
      </c>
      <c r="AB772" s="789" t="s">
        <v>1297</v>
      </c>
      <c r="AC772" s="789">
        <v>48</v>
      </c>
      <c r="AD772" s="31"/>
      <c r="AE772" s="789"/>
      <c r="AF772" s="789" t="s">
        <v>1088</v>
      </c>
      <c r="AG772" s="31" t="str">
        <f t="shared" si="490"/>
        <v>T</v>
      </c>
      <c r="AH772" s="789">
        <v>3</v>
      </c>
      <c r="AI772" s="789">
        <v>18</v>
      </c>
      <c r="AJ772" s="789">
        <v>30</v>
      </c>
      <c r="AK772" s="789">
        <v>21</v>
      </c>
      <c r="AL772" s="789">
        <v>50</v>
      </c>
      <c r="AM772" s="31">
        <f t="shared" si="453"/>
        <v>3.9999999999999987</v>
      </c>
      <c r="AN772" s="792">
        <f t="shared" si="454"/>
        <v>0.77083333333333337</v>
      </c>
      <c r="AO772" s="792">
        <f t="shared" si="455"/>
        <v>0.90972222222222221</v>
      </c>
      <c r="AP772" s="31" t="str" cm="1">
        <f t="array" ref="AP772">IF(W772="","",IF(SUMPRODUCT((W772=$W$6:$W$1560)*(AH772=$AH$6:$AH$1560)*(AN772=$AN$6:$AN$1560)*(AO772=$AO$6:$AO$1560)*(ROW($W$6:$W$1560)&lt;&gt;ROW(W772))*((R772=0)*($R$6:$R$1560&gt;0)+(R772&gt;0)*($R$6:$R$1560=0)))&gt;0,"SALONES UNIDOS",IF(SUMPRODUCT((W772=$W$6:$W$1560)*(AH772=$AH$6:$AH$1560)*((AN772&lt;$AO$6:$AO$1560)*(AO772&gt;$AN$6:$AN$1560))*(ROW($W$6:$W$1560)&lt;&gt;ROW(W772)))&gt;0,"CRUZADO","Sin cruce")))</f>
        <v>SALONES UNIDOS</v>
      </c>
      <c r="AQ772" s="792" t="str">
        <f t="shared" si="457"/>
        <v>IN1PRINCIPALAHP</v>
      </c>
      <c r="AR772" s="792" t="str" cm="1">
        <f t="array" ref="AR772">IF(AQ772="","",IF(SUMPRODUCT((AQ772=$AQ$6:$AQ$1560)*(AH772=$AH$6:$AH$1560)*(AN772=$AN$6:$AN$1560)*(AO772=$AO$6:$AO$1560)*(ROW($AQ$6:$AQ$1560)&lt;&gt;ROW(AQ772))*((R772=0)*($R$6:$R$1560&gt;0)+(R772&gt;0)*($R$6:$R$1560=0)))&gt;0,"SALONES UNIDOS",IF(SUMPRODUCT((AQ772=$AQ$6:$AQ$1560)*(AH772=$AH$6:$AH$1560)*((AN772&lt;$AO$6:$AO$1560)*(AO772&gt;$AN$6:$AN$1560))*(ROW($AQ$6:$AQ$1560)&lt;&gt;ROW(AQ772)))&gt;0,"CRUZADO","Sin cruce")))</f>
        <v>Sin cruce</v>
      </c>
    </row>
    <row r="773" spans="3:44" s="8" customFormat="1" ht="18.75" customHeight="1">
      <c r="C773" s="12" t="s">
        <v>1081</v>
      </c>
      <c r="D773" s="789" t="s">
        <v>1396</v>
      </c>
      <c r="E773" s="789">
        <v>20261</v>
      </c>
      <c r="F773" s="789" t="s">
        <v>23</v>
      </c>
      <c r="G773" s="12" t="s">
        <v>20</v>
      </c>
      <c r="H773" s="789" t="s">
        <v>57</v>
      </c>
      <c r="I773" s="789">
        <v>1</v>
      </c>
      <c r="J773" s="789" t="s">
        <v>1637</v>
      </c>
      <c r="K773" s="789" t="s">
        <v>1403</v>
      </c>
      <c r="L773" s="491" t="s">
        <v>1190</v>
      </c>
      <c r="M773" s="789" t="s">
        <v>1127</v>
      </c>
      <c r="N773" s="789" t="s">
        <v>1086</v>
      </c>
      <c r="O773" s="789" t="s">
        <v>731</v>
      </c>
      <c r="P773" s="789">
        <v>2</v>
      </c>
      <c r="Q773" s="789">
        <v>0</v>
      </c>
      <c r="R773" s="801">
        <v>2</v>
      </c>
      <c r="S773" s="789">
        <v>4</v>
      </c>
      <c r="T773" s="1"/>
      <c r="U773" s="31">
        <v>40</v>
      </c>
      <c r="V773" s="31">
        <f>IF(W773="","",IFERROR(INDEX(Docentes!C:C,MATCH(W773,Docentes!D:D,0)),"NUEVO"))</f>
        <v>6187939</v>
      </c>
      <c r="W773" s="9" t="s">
        <v>356</v>
      </c>
      <c r="X773" s="265" t="s">
        <v>1530</v>
      </c>
      <c r="Y773" s="789" t="s">
        <v>1088</v>
      </c>
      <c r="Z773" s="789" t="s">
        <v>1089</v>
      </c>
      <c r="AA773" s="789" t="s">
        <v>41</v>
      </c>
      <c r="AB773" s="789" t="s">
        <v>1297</v>
      </c>
      <c r="AC773" s="789">
        <v>48</v>
      </c>
      <c r="AD773" s="31"/>
      <c r="AE773" s="789"/>
      <c r="AF773" s="789" t="s">
        <v>1088</v>
      </c>
      <c r="AG773" s="31" t="str">
        <f t="shared" si="490"/>
        <v>T</v>
      </c>
      <c r="AH773" s="789">
        <v>3</v>
      </c>
      <c r="AI773" s="789">
        <v>21</v>
      </c>
      <c r="AJ773" s="789">
        <v>50</v>
      </c>
      <c r="AK773" s="789">
        <v>23</v>
      </c>
      <c r="AL773" s="789">
        <v>30</v>
      </c>
      <c r="AM773" s="31">
        <f t="shared" ref="AM773" si="491">IF(R773=0,0,IF(AI773="",R773,IF(X773="HIBRIDO VIRTUAL",0,((((AK773/24)+(AL773/1440))-((AI773/24)+(AJ773/1440)))*1440/50))))</f>
        <v>2.0000000000000027</v>
      </c>
      <c r="AN773" s="792">
        <f t="shared" ref="AN773" si="492">AI773/24+AJ773/1440</f>
        <v>0.90972222222222221</v>
      </c>
      <c r="AO773" s="792">
        <f t="shared" ref="AO773" si="493">AK773/24+AL773/1440</f>
        <v>0.97916666666666674</v>
      </c>
      <c r="AP773" s="31" t="str" cm="1">
        <f t="array" ref="AP773">IF(W773="","",IF(SUMPRODUCT((W773=$W$6:$W$1560)*(AH773=$AH$6:$AH$1560)*(AN773=$AN$6:$AN$1560)*(AO773=$AO$6:$AO$1560)*(ROW($W$6:$W$1560)&lt;&gt;ROW(W773))*((R773=0)*($R$6:$R$1560&gt;0)+(R773&gt;0)*($R$6:$R$1560=0)))&gt;0,"SALONES UNIDOS",IF(SUMPRODUCT((W773=$W$6:$W$1560)*(AH773=$AH$6:$AH$1560)*((AN773&lt;$AO$6:$AO$1560)*(AO773&gt;$AN$6:$AN$1560))*(ROW($W$6:$W$1560)&lt;&gt;ROW(W773)))&gt;0,"CRUZADO","Sin cruce")))</f>
        <v>SALONES UNIDOS</v>
      </c>
      <c r="AQ773" s="792" t="str">
        <f t="shared" ref="AQ773" si="494">TRIM(CONCATENATE(H773,I773,F773,J773))</f>
        <v>IN1PRINCIPALAHP</v>
      </c>
      <c r="AR773" s="792" t="str" cm="1">
        <f t="array" ref="AR773">IF(AQ773="","",IF(SUMPRODUCT((AQ773=$AQ$6:$AQ$1560)*(AH773=$AH$6:$AH$1560)*(AN773=$AN$6:$AN$1560)*(AO773=$AO$6:$AO$1560)*(ROW($AQ$6:$AQ$1560)&lt;&gt;ROW(AQ773))*((R773=0)*($R$6:$R$1560&gt;0)+(R773&gt;0)*($R$6:$R$1560=0)))&gt;0,"SALONES UNIDOS",IF(SUMPRODUCT((AQ773=$AQ$6:$AQ$1560)*(AH773=$AH$6:$AH$1560)*((AN773&lt;$AO$6:$AO$1560)*(AO773&gt;$AN$6:$AN$1560))*(ROW($AQ$6:$AQ$1560)&lt;&gt;ROW(AQ773)))&gt;0,"CRUZADO","Sin cruce")))</f>
        <v>Sin cruce</v>
      </c>
    </row>
    <row r="774" spans="3:44" s="8" customFormat="1" ht="18.75" customHeight="1">
      <c r="C774" s="12" t="s">
        <v>1081</v>
      </c>
      <c r="D774" s="789" t="s">
        <v>1396</v>
      </c>
      <c r="E774" s="789">
        <v>20261</v>
      </c>
      <c r="F774" s="789" t="s">
        <v>23</v>
      </c>
      <c r="G774" s="12" t="s">
        <v>20</v>
      </c>
      <c r="H774" s="789" t="s">
        <v>57</v>
      </c>
      <c r="I774" s="789">
        <v>1</v>
      </c>
      <c r="J774" s="789" t="s">
        <v>1637</v>
      </c>
      <c r="K774" s="789" t="s">
        <v>1403</v>
      </c>
      <c r="L774" s="491" t="s">
        <v>1190</v>
      </c>
      <c r="M774" s="789" t="s">
        <v>1127</v>
      </c>
      <c r="N774" s="789" t="s">
        <v>1086</v>
      </c>
      <c r="O774" s="789" t="s">
        <v>731</v>
      </c>
      <c r="P774" s="789">
        <v>2</v>
      </c>
      <c r="Q774" s="789">
        <v>0</v>
      </c>
      <c r="R774" s="801">
        <v>2</v>
      </c>
      <c r="S774" s="789">
        <v>4</v>
      </c>
      <c r="T774" s="1" t="s">
        <v>1283</v>
      </c>
      <c r="U774" s="31">
        <v>40</v>
      </c>
      <c r="V774" s="31">
        <f>IF(W774="","",IFERROR(INDEX(Docentes!C:C,MATCH(W774,Docentes!D:D,0)),"NUEVO"))</f>
        <v>6187939</v>
      </c>
      <c r="W774" s="9" t="s">
        <v>356</v>
      </c>
      <c r="X774" s="265" t="s">
        <v>1530</v>
      </c>
      <c r="Y774" s="789" t="s">
        <v>1088</v>
      </c>
      <c r="Z774" s="789" t="s">
        <v>1089</v>
      </c>
      <c r="AA774" s="789" t="s">
        <v>41</v>
      </c>
      <c r="AB774" s="789" t="s">
        <v>1297</v>
      </c>
      <c r="AC774" s="789">
        <v>48</v>
      </c>
      <c r="AD774" s="31"/>
      <c r="AE774" s="789"/>
      <c r="AF774" s="789" t="s">
        <v>1088</v>
      </c>
      <c r="AG774" s="31" t="str">
        <f t="shared" si="490"/>
        <v>T</v>
      </c>
      <c r="AH774" s="789">
        <v>5</v>
      </c>
      <c r="AI774" s="789">
        <v>21</v>
      </c>
      <c r="AJ774" s="789">
        <v>50</v>
      </c>
      <c r="AK774" s="789">
        <v>23</v>
      </c>
      <c r="AL774" s="789">
        <v>30</v>
      </c>
      <c r="AM774" s="31">
        <f t="shared" si="453"/>
        <v>2.0000000000000027</v>
      </c>
      <c r="AN774" s="792">
        <f t="shared" si="454"/>
        <v>0.90972222222222221</v>
      </c>
      <c r="AO774" s="792">
        <f t="shared" si="455"/>
        <v>0.97916666666666674</v>
      </c>
      <c r="AP774" s="31" t="str" cm="1">
        <f t="array" ref="AP774">IF(W774="","",IF(SUMPRODUCT((W774=$W$6:$W$1560)*(AH774=$AH$6:$AH$1560)*(AN774=$AN$6:$AN$1560)*(AO774=$AO$6:$AO$1560)*(ROW($W$6:$W$1560)&lt;&gt;ROW(W774))*((R774=0)*($R$6:$R$1560&gt;0)+(R774&gt;0)*($R$6:$R$1560=0)))&gt;0,"SALONES UNIDOS",IF(SUMPRODUCT((W774=$W$6:$W$1560)*(AH774=$AH$6:$AH$1560)*((AN774&lt;$AO$6:$AO$1560)*(AO774&gt;$AN$6:$AN$1560))*(ROW($W$6:$W$1560)&lt;&gt;ROW(W774)))&gt;0,"CRUZADO","Sin cruce")))</f>
        <v>SALONES UNIDOS</v>
      </c>
      <c r="AQ774" s="792" t="str">
        <f t="shared" si="457"/>
        <v>IN1PRINCIPALAHP</v>
      </c>
      <c r="AR774" s="792" t="str" cm="1">
        <f t="array" ref="AR774">IF(AQ774="","",IF(SUMPRODUCT((AQ774=$AQ$6:$AQ$1560)*(AH774=$AH$6:$AH$1560)*(AN774=$AN$6:$AN$1560)*(AO774=$AO$6:$AO$1560)*(ROW($AQ$6:$AQ$1560)&lt;&gt;ROW(AQ774))*((R774=0)*($R$6:$R$1560&gt;0)+(R774&gt;0)*($R$6:$R$1560=0)))&gt;0,"SALONES UNIDOS",IF(SUMPRODUCT((AQ774=$AQ$6:$AQ$1560)*(AH774=$AH$6:$AH$1560)*((AN774&lt;$AO$6:$AO$1560)*(AO774&gt;$AN$6:$AN$1560))*(ROW($AQ$6:$AQ$1560)&lt;&gt;ROW(AQ774)))&gt;0,"CRUZADO","Sin cruce")))</f>
        <v>Sin cruce</v>
      </c>
    </row>
    <row r="775" spans="3:44" s="8" customFormat="1" ht="18.75" customHeight="1">
      <c r="C775" s="12" t="s">
        <v>1081</v>
      </c>
      <c r="D775" s="789" t="s">
        <v>1396</v>
      </c>
      <c r="E775" s="789">
        <v>20261</v>
      </c>
      <c r="F775" s="789" t="s">
        <v>23</v>
      </c>
      <c r="G775" s="12" t="s">
        <v>20</v>
      </c>
      <c r="H775" s="789" t="s">
        <v>57</v>
      </c>
      <c r="I775" s="789">
        <v>1</v>
      </c>
      <c r="J775" s="789" t="s">
        <v>1637</v>
      </c>
      <c r="K775" s="789" t="s">
        <v>1404</v>
      </c>
      <c r="L775" s="491" t="s">
        <v>1131</v>
      </c>
      <c r="M775" s="789" t="s">
        <v>1127</v>
      </c>
      <c r="N775" s="789" t="s">
        <v>1086</v>
      </c>
      <c r="O775" s="789" t="s">
        <v>731</v>
      </c>
      <c r="P775" s="789">
        <v>4</v>
      </c>
      <c r="Q775" s="789">
        <v>0</v>
      </c>
      <c r="R775" s="815">
        <v>4</v>
      </c>
      <c r="S775" s="789">
        <v>4</v>
      </c>
      <c r="T775" s="1" t="s">
        <v>1283</v>
      </c>
      <c r="U775" s="31">
        <v>40</v>
      </c>
      <c r="V775" s="31">
        <f>IF(W775="","",IFERROR(INDEX(Docentes!C:C,MATCH(W775,Docentes!D:D,0)),"NUEVO"))</f>
        <v>21857087</v>
      </c>
      <c r="W775" s="693" t="s">
        <v>414</v>
      </c>
      <c r="X775" s="265" t="s">
        <v>1530</v>
      </c>
      <c r="Y775" s="789" t="s">
        <v>1088</v>
      </c>
      <c r="Z775" s="789" t="s">
        <v>1089</v>
      </c>
      <c r="AA775" s="789" t="s">
        <v>41</v>
      </c>
      <c r="AB775" s="789" t="s">
        <v>1297</v>
      </c>
      <c r="AC775" s="789">
        <v>48</v>
      </c>
      <c r="AD775" s="31"/>
      <c r="AE775" s="789"/>
      <c r="AF775" s="789" t="s">
        <v>1088</v>
      </c>
      <c r="AG775" s="31" t="str">
        <f t="shared" si="490"/>
        <v>T</v>
      </c>
      <c r="AH775" s="789">
        <v>5</v>
      </c>
      <c r="AI775" s="789">
        <v>18</v>
      </c>
      <c r="AJ775" s="789">
        <v>30</v>
      </c>
      <c r="AK775" s="789">
        <v>21</v>
      </c>
      <c r="AL775" s="789">
        <v>50</v>
      </c>
      <c r="AM775" s="31">
        <f t="shared" si="453"/>
        <v>3.9999999999999987</v>
      </c>
      <c r="AN775" s="792">
        <f t="shared" si="454"/>
        <v>0.77083333333333337</v>
      </c>
      <c r="AO775" s="792">
        <f t="shared" si="455"/>
        <v>0.90972222222222221</v>
      </c>
      <c r="AP775" s="31" t="str" cm="1">
        <f t="array" ref="AP775">IF(W775="","",IF(SUMPRODUCT((W775=$W$6:$W$1560)*(AH775=$AH$6:$AH$1560)*(AN775=$AN$6:$AN$1560)*(AO775=$AO$6:$AO$1560)*(ROW($W$6:$W$1560)&lt;&gt;ROW(W775))*((R775=0)*($R$6:$R$1560&gt;0)+(R775&gt;0)*($R$6:$R$1560=0)))&gt;0,"SALONES UNIDOS",IF(SUMPRODUCT((W775=$W$6:$W$1560)*(AH775=$AH$6:$AH$1560)*((AN775&lt;$AO$6:$AO$1560)*(AO775&gt;$AN$6:$AN$1560))*(ROW($W$6:$W$1560)&lt;&gt;ROW(W775)))&gt;0,"CRUZADO","Sin cruce")))</f>
        <v>SALONES UNIDOS</v>
      </c>
      <c r="AQ775" s="792" t="str">
        <f t="shared" si="457"/>
        <v>IN1PRINCIPALAHP</v>
      </c>
      <c r="AR775" s="792" t="str" cm="1">
        <f t="array" ref="AR775">IF(AQ775="","",IF(SUMPRODUCT((AQ775=$AQ$6:$AQ$1560)*(AH775=$AH$6:$AH$1560)*(AN775=$AN$6:$AN$1560)*(AO775=$AO$6:$AO$1560)*(ROW($AQ$6:$AQ$1560)&lt;&gt;ROW(AQ775))*((R775=0)*($R$6:$R$1560&gt;0)+(R775&gt;0)*($R$6:$R$1560=0)))&gt;0,"SALONES UNIDOS",IF(SUMPRODUCT((AQ775=$AQ$6:$AQ$1560)*(AH775=$AH$6:$AH$1560)*((AN775&lt;$AO$6:$AO$1560)*(AO775&gt;$AN$6:$AN$1560))*(ROW($AQ$6:$AQ$1560)&lt;&gt;ROW(AQ775)))&gt;0,"CRUZADO","Sin cruce")))</f>
        <v>Sin cruce</v>
      </c>
    </row>
    <row r="776" spans="3:44" s="8" customFormat="1" ht="18.75" customHeight="1">
      <c r="C776" s="12" t="s">
        <v>1081</v>
      </c>
      <c r="D776" s="789" t="s">
        <v>1396</v>
      </c>
      <c r="E776" s="789">
        <v>20261</v>
      </c>
      <c r="F776" s="789" t="s">
        <v>23</v>
      </c>
      <c r="G776" s="12" t="s">
        <v>20</v>
      </c>
      <c r="H776" s="789" t="s">
        <v>57</v>
      </c>
      <c r="I776" s="789">
        <v>1</v>
      </c>
      <c r="J776" s="789" t="s">
        <v>1638</v>
      </c>
      <c r="K776" s="789" t="s">
        <v>1397</v>
      </c>
      <c r="L776" s="491" t="s">
        <v>1398</v>
      </c>
      <c r="M776" s="789" t="s">
        <v>1127</v>
      </c>
      <c r="N776" s="789" t="s">
        <v>1086</v>
      </c>
      <c r="O776" s="789" t="s">
        <v>731</v>
      </c>
      <c r="P776" s="789">
        <v>3</v>
      </c>
      <c r="Q776" s="789">
        <v>2</v>
      </c>
      <c r="R776" s="815">
        <v>0</v>
      </c>
      <c r="S776" s="789">
        <v>4</v>
      </c>
      <c r="T776" s="1" t="s">
        <v>1283</v>
      </c>
      <c r="U776" s="31">
        <v>40</v>
      </c>
      <c r="V776" s="31">
        <f>IF(W776="","",IFERROR(INDEX(Docentes!C:C,MATCH(W776,Docentes!D:D,0)),"NUEVO"))</f>
        <v>21783999</v>
      </c>
      <c r="W776" s="693" t="s">
        <v>180</v>
      </c>
      <c r="X776" s="265" t="s">
        <v>1087</v>
      </c>
      <c r="Y776" s="789" t="s">
        <v>1088</v>
      </c>
      <c r="Z776" s="789" t="s">
        <v>1089</v>
      </c>
      <c r="AA776" s="789"/>
      <c r="AB776" s="789" t="s">
        <v>1092</v>
      </c>
      <c r="AC776" s="789"/>
      <c r="AD776" s="31"/>
      <c r="AE776" s="789"/>
      <c r="AF776" s="789" t="s">
        <v>1088</v>
      </c>
      <c r="AG776" s="31" t="str">
        <f t="shared" si="490"/>
        <v>TP</v>
      </c>
      <c r="AH776" s="789">
        <v>1</v>
      </c>
      <c r="AI776" s="789">
        <v>18</v>
      </c>
      <c r="AJ776" s="789">
        <v>30</v>
      </c>
      <c r="AK776" s="789">
        <v>22</v>
      </c>
      <c r="AL776" s="789">
        <v>40</v>
      </c>
      <c r="AM776" s="31">
        <f t="shared" ref="AM776:AM782" si="495">IF(R776=0,0,IF(AI776="",R776,IF(X776="HIBRIDO VIRTUAL",0,((((AK776/24)+(AL776/1440))-((AI776/24)+(AJ776/1440)))*1440/50))))</f>
        <v>0</v>
      </c>
      <c r="AN776" s="792">
        <f t="shared" ref="AN776:AN782" si="496">AI776/24+AJ776/1440</f>
        <v>0.77083333333333337</v>
      </c>
      <c r="AO776" s="792">
        <f t="shared" ref="AO776:AO782" si="497">AK776/24+AL776/1440</f>
        <v>0.94444444444444442</v>
      </c>
      <c r="AP776" s="31" t="str" cm="1">
        <f t="array" ref="AP776">IF(W776="","",IF(SUMPRODUCT((W776=$W$6:$W$1560)*(AH776=$AH$6:$AH$1560)*(AN776=$AN$6:$AN$1560)*(AO776=$AO$6:$AO$1560)*(ROW($W$6:$W$1560)&lt;&gt;ROW(W776))*((R776=0)*($R$6:$R$1560&gt;0)+(R776&gt;0)*($R$6:$R$1560=0)))&gt;0,"SALONES UNIDOS",IF(SUMPRODUCT((W776=$W$6:$W$1560)*(AH776=$AH$6:$AH$1560)*((AN776&lt;$AO$6:$AO$1560)*(AO776&gt;$AN$6:$AN$1560))*(ROW($W$6:$W$1560)&lt;&gt;ROW(W776)))&gt;0,"CRUZADO","Sin cruce")))</f>
        <v>SALONES UNIDOS</v>
      </c>
      <c r="AQ776" s="792" t="str">
        <f t="shared" ref="AQ776:AQ782" si="498">TRIM(CONCATENATE(H776,I776,F776,J776))</f>
        <v>IN1PRINCIPALAHV</v>
      </c>
      <c r="AR776" s="792" t="str" cm="1">
        <f t="array" ref="AR776">IF(AQ776="","",IF(SUMPRODUCT((AQ776=$AQ$6:$AQ$1560)*(AH776=$AH$6:$AH$1560)*(AN776=$AN$6:$AN$1560)*(AO776=$AO$6:$AO$1560)*(ROW($AQ$6:$AQ$1560)&lt;&gt;ROW(AQ776))*((R776=0)*($R$6:$R$1560&gt;0)+(R776&gt;0)*($R$6:$R$1560=0)))&gt;0,"SALONES UNIDOS",IF(SUMPRODUCT((AQ776=$AQ$6:$AQ$1560)*(AH776=$AH$6:$AH$1560)*((AN776&lt;$AO$6:$AO$1560)*(AO776&gt;$AN$6:$AN$1560))*(ROW($AQ$6:$AQ$1560)&lt;&gt;ROW(AQ776)))&gt;0,"CRUZADO","Sin cruce")))</f>
        <v>Sin cruce</v>
      </c>
    </row>
    <row r="777" spans="3:44" s="8" customFormat="1" ht="18.75" customHeight="1">
      <c r="C777" s="12" t="s">
        <v>1081</v>
      </c>
      <c r="D777" s="789" t="s">
        <v>1396</v>
      </c>
      <c r="E777" s="789">
        <v>20261</v>
      </c>
      <c r="F777" s="789" t="s">
        <v>23</v>
      </c>
      <c r="G777" s="12" t="s">
        <v>20</v>
      </c>
      <c r="H777" s="789" t="s">
        <v>57</v>
      </c>
      <c r="I777" s="789">
        <v>1</v>
      </c>
      <c r="J777" s="789" t="s">
        <v>1638</v>
      </c>
      <c r="K777" s="789" t="s">
        <v>1399</v>
      </c>
      <c r="L777" s="491" t="s">
        <v>1185</v>
      </c>
      <c r="M777" s="789" t="s">
        <v>1127</v>
      </c>
      <c r="N777" s="789" t="s">
        <v>1086</v>
      </c>
      <c r="O777" s="789" t="s">
        <v>731</v>
      </c>
      <c r="P777" s="789">
        <v>3</v>
      </c>
      <c r="Q777" s="789">
        <v>2</v>
      </c>
      <c r="R777" s="815">
        <v>0</v>
      </c>
      <c r="S777" s="789">
        <v>4</v>
      </c>
      <c r="T777" s="181" t="s">
        <v>1283</v>
      </c>
      <c r="U777" s="31">
        <v>40</v>
      </c>
      <c r="V777" s="31">
        <f>IF(W777="","",IFERROR(INDEX(Docentes!C:C,MATCH(W777,Docentes!D:D,0)),"NUEVO"))</f>
        <v>15428250</v>
      </c>
      <c r="W777" s="693" t="s">
        <v>986</v>
      </c>
      <c r="X777" s="265" t="s">
        <v>1087</v>
      </c>
      <c r="Y777" s="789" t="s">
        <v>1088</v>
      </c>
      <c r="Z777" s="789" t="s">
        <v>1089</v>
      </c>
      <c r="AA777" s="789"/>
      <c r="AB777" s="789" t="s">
        <v>1092</v>
      </c>
      <c r="AC777" s="789"/>
      <c r="AD777" s="31"/>
      <c r="AE777" s="789"/>
      <c r="AF777" s="789" t="s">
        <v>1088</v>
      </c>
      <c r="AG777" s="31" t="str">
        <f t="shared" si="490"/>
        <v>TP</v>
      </c>
      <c r="AH777" s="789">
        <v>4</v>
      </c>
      <c r="AI777" s="789">
        <v>18</v>
      </c>
      <c r="AJ777" s="789">
        <v>30</v>
      </c>
      <c r="AK777" s="789">
        <v>22</v>
      </c>
      <c r="AL777" s="789">
        <v>40</v>
      </c>
      <c r="AM777" s="31">
        <f t="shared" si="495"/>
        <v>0</v>
      </c>
      <c r="AN777" s="792">
        <f t="shared" si="496"/>
        <v>0.77083333333333337</v>
      </c>
      <c r="AO777" s="792">
        <f t="shared" si="497"/>
        <v>0.94444444444444442</v>
      </c>
      <c r="AP777" s="31" t="str" cm="1">
        <f t="array" ref="AP777">IF(W777="","",IF(SUMPRODUCT((W777=$W$6:$W$1560)*(AH777=$AH$6:$AH$1560)*(AN777=$AN$6:$AN$1560)*(AO777=$AO$6:$AO$1560)*(ROW($W$6:$W$1560)&lt;&gt;ROW(W777))*((R777=0)*($R$6:$R$1560&gt;0)+(R777&gt;0)*($R$6:$R$1560=0)))&gt;0,"SALONES UNIDOS",IF(SUMPRODUCT((W777=$W$6:$W$1560)*(AH777=$AH$6:$AH$1560)*((AN777&lt;$AO$6:$AO$1560)*(AO777&gt;$AN$6:$AN$1560))*(ROW($W$6:$W$1560)&lt;&gt;ROW(W777)))&gt;0,"CRUZADO","Sin cruce")))</f>
        <v>SALONES UNIDOS</v>
      </c>
      <c r="AQ777" s="792" t="str">
        <f t="shared" si="498"/>
        <v>IN1PRINCIPALAHV</v>
      </c>
      <c r="AR777" s="792" t="str" cm="1">
        <f t="array" ref="AR777">IF(AQ777="","",IF(SUMPRODUCT((AQ777=$AQ$6:$AQ$1560)*(AH777=$AH$6:$AH$1560)*(AN777=$AN$6:$AN$1560)*(AO777=$AO$6:$AO$1560)*(ROW($AQ$6:$AQ$1560)&lt;&gt;ROW(AQ777))*((R777=0)*($R$6:$R$1560&gt;0)+(R777&gt;0)*($R$6:$R$1560=0)))&gt;0,"SALONES UNIDOS",IF(SUMPRODUCT((AQ777=$AQ$6:$AQ$1560)*(AH777=$AH$6:$AH$1560)*((AN777&lt;$AO$6:$AO$1560)*(AO777&gt;$AN$6:$AN$1560))*(ROW($AQ$6:$AQ$1560)&lt;&gt;ROW(AQ777)))&gt;0,"CRUZADO","Sin cruce")))</f>
        <v>Sin cruce</v>
      </c>
    </row>
    <row r="778" spans="3:44" s="8" customFormat="1" ht="18.75" customHeight="1">
      <c r="C778" s="12" t="s">
        <v>1081</v>
      </c>
      <c r="D778" s="789" t="s">
        <v>1396</v>
      </c>
      <c r="E778" s="789">
        <v>20261</v>
      </c>
      <c r="F778" s="789" t="s">
        <v>23</v>
      </c>
      <c r="G778" s="12" t="s">
        <v>20</v>
      </c>
      <c r="H778" s="789" t="s">
        <v>57</v>
      </c>
      <c r="I778" s="789">
        <v>1</v>
      </c>
      <c r="J778" s="789" t="s">
        <v>1638</v>
      </c>
      <c r="K778" s="789" t="s">
        <v>1400</v>
      </c>
      <c r="L778" s="491" t="s">
        <v>1188</v>
      </c>
      <c r="M778" s="789" t="s">
        <v>1127</v>
      </c>
      <c r="N778" s="789" t="s">
        <v>1086</v>
      </c>
      <c r="O778" s="789" t="s">
        <v>731</v>
      </c>
      <c r="P778" s="789">
        <v>4</v>
      </c>
      <c r="Q778" s="789">
        <v>0</v>
      </c>
      <c r="R778" s="815">
        <v>0</v>
      </c>
      <c r="S778" s="789">
        <v>4</v>
      </c>
      <c r="T778" s="181" t="s">
        <v>1283</v>
      </c>
      <c r="U778" s="31">
        <v>40</v>
      </c>
      <c r="V778" s="31">
        <f>IF(W778="","",IFERROR(INDEX(Docentes!C:C,MATCH(W778,Docentes!D:D,0)),"NUEVO"))</f>
        <v>42129291</v>
      </c>
      <c r="W778" s="693" t="s">
        <v>417</v>
      </c>
      <c r="X778" s="265" t="s">
        <v>1087</v>
      </c>
      <c r="Y778" s="789" t="s">
        <v>1088</v>
      </c>
      <c r="Z778" s="789" t="s">
        <v>1089</v>
      </c>
      <c r="AA778" s="789"/>
      <c r="AB778" s="789" t="s">
        <v>1092</v>
      </c>
      <c r="AC778" s="789"/>
      <c r="AD778" s="31"/>
      <c r="AE778" s="789"/>
      <c r="AF778" s="789" t="s">
        <v>1088</v>
      </c>
      <c r="AG778" s="31" t="str">
        <f t="shared" si="490"/>
        <v>T</v>
      </c>
      <c r="AH778" s="789">
        <v>2</v>
      </c>
      <c r="AI778" s="789">
        <v>18</v>
      </c>
      <c r="AJ778" s="789">
        <v>30</v>
      </c>
      <c r="AK778" s="789">
        <v>21</v>
      </c>
      <c r="AL778" s="789">
        <v>50</v>
      </c>
      <c r="AM778" s="31">
        <f t="shared" si="495"/>
        <v>0</v>
      </c>
      <c r="AN778" s="792">
        <f t="shared" si="496"/>
        <v>0.77083333333333337</v>
      </c>
      <c r="AO778" s="792">
        <f t="shared" si="497"/>
        <v>0.90972222222222221</v>
      </c>
      <c r="AP778" s="31" t="str" cm="1">
        <f t="array" ref="AP778">IF(W778="","",IF(SUMPRODUCT((W778=$W$6:$W$1560)*(AH778=$AH$6:$AH$1560)*(AN778=$AN$6:$AN$1560)*(AO778=$AO$6:$AO$1560)*(ROW($W$6:$W$1560)&lt;&gt;ROW(W778))*((R778=0)*($R$6:$R$1560&gt;0)+(R778&gt;0)*($R$6:$R$1560=0)))&gt;0,"SALONES UNIDOS",IF(SUMPRODUCT((W778=$W$6:$W$1560)*(AH778=$AH$6:$AH$1560)*((AN778&lt;$AO$6:$AO$1560)*(AO778&gt;$AN$6:$AN$1560))*(ROW($W$6:$W$1560)&lt;&gt;ROW(W778)))&gt;0,"CRUZADO","Sin cruce")))</f>
        <v>SALONES UNIDOS</v>
      </c>
      <c r="AQ778" s="792" t="str">
        <f t="shared" si="498"/>
        <v>IN1PRINCIPALAHV</v>
      </c>
      <c r="AR778" s="792" t="str" cm="1">
        <f t="array" ref="AR778">IF(AQ778="","",IF(SUMPRODUCT((AQ778=$AQ$6:$AQ$1560)*(AH778=$AH$6:$AH$1560)*(AN778=$AN$6:$AN$1560)*(AO778=$AO$6:$AO$1560)*(ROW($AQ$6:$AQ$1560)&lt;&gt;ROW(AQ778))*((R778=0)*($R$6:$R$1560&gt;0)+(R778&gt;0)*($R$6:$R$1560=0)))&gt;0,"SALONES UNIDOS",IF(SUMPRODUCT((AQ778=$AQ$6:$AQ$1560)*(AH778=$AH$6:$AH$1560)*((AN778&lt;$AO$6:$AO$1560)*(AO778&gt;$AN$6:$AN$1560))*(ROW($AQ$6:$AQ$1560)&lt;&gt;ROW(AQ778)))&gt;0,"CRUZADO","Sin cruce")))</f>
        <v>Sin cruce</v>
      </c>
    </row>
    <row r="779" spans="3:44" s="8" customFormat="1" ht="18.75" customHeight="1">
      <c r="C779" s="12" t="s">
        <v>1081</v>
      </c>
      <c r="D779" s="789" t="s">
        <v>1396</v>
      </c>
      <c r="E779" s="789">
        <v>20261</v>
      </c>
      <c r="F779" s="789" t="s">
        <v>23</v>
      </c>
      <c r="G779" s="12" t="s">
        <v>20</v>
      </c>
      <c r="H779" s="789" t="s">
        <v>57</v>
      </c>
      <c r="I779" s="789">
        <v>1</v>
      </c>
      <c r="J779" s="789" t="s">
        <v>1638</v>
      </c>
      <c r="K779" s="789" t="s">
        <v>1401</v>
      </c>
      <c r="L779" s="491" t="s">
        <v>1402</v>
      </c>
      <c r="M779" s="789" t="s">
        <v>1101</v>
      </c>
      <c r="N779" s="789" t="s">
        <v>1086</v>
      </c>
      <c r="O779" s="789" t="s">
        <v>731</v>
      </c>
      <c r="P779" s="789">
        <v>4</v>
      </c>
      <c r="Q779" s="789">
        <v>0</v>
      </c>
      <c r="R779" s="815">
        <v>0</v>
      </c>
      <c r="S779" s="789">
        <v>4</v>
      </c>
      <c r="T779" s="181" t="s">
        <v>1283</v>
      </c>
      <c r="U779" s="31">
        <v>40</v>
      </c>
      <c r="V779" s="31">
        <f>IF(W779="","",IFERROR(INDEX(Docentes!C:C,MATCH(W779,Docentes!D:D,0)),"NUEVO"))</f>
        <v>72973076</v>
      </c>
      <c r="W779" s="693" t="s">
        <v>623</v>
      </c>
      <c r="X779" s="265" t="s">
        <v>1087</v>
      </c>
      <c r="Y779" s="789" t="s">
        <v>1088</v>
      </c>
      <c r="Z779" s="789" t="s">
        <v>1089</v>
      </c>
      <c r="AA779" s="789"/>
      <c r="AB779" s="789" t="s">
        <v>1092</v>
      </c>
      <c r="AC779" s="789"/>
      <c r="AD779" s="31"/>
      <c r="AE779" s="789"/>
      <c r="AF779" s="789" t="s">
        <v>1088</v>
      </c>
      <c r="AG779" s="31" t="str">
        <f t="shared" si="490"/>
        <v>T</v>
      </c>
      <c r="AH779" s="789">
        <v>3</v>
      </c>
      <c r="AI779" s="789">
        <v>18</v>
      </c>
      <c r="AJ779" s="789">
        <v>30</v>
      </c>
      <c r="AK779" s="789">
        <v>21</v>
      </c>
      <c r="AL779" s="789">
        <v>50</v>
      </c>
      <c r="AM779" s="31">
        <f t="shared" si="495"/>
        <v>0</v>
      </c>
      <c r="AN779" s="792">
        <f t="shared" si="496"/>
        <v>0.77083333333333337</v>
      </c>
      <c r="AO779" s="792">
        <f t="shared" si="497"/>
        <v>0.90972222222222221</v>
      </c>
      <c r="AP779" s="31" t="str" cm="1">
        <f t="array" ref="AP779">IF(W779="","",IF(SUMPRODUCT((W779=$W$6:$W$1560)*(AH779=$AH$6:$AH$1560)*(AN779=$AN$6:$AN$1560)*(AO779=$AO$6:$AO$1560)*(ROW($W$6:$W$1560)&lt;&gt;ROW(W779))*((R779=0)*($R$6:$R$1560&gt;0)+(R779&gt;0)*($R$6:$R$1560=0)))&gt;0,"SALONES UNIDOS",IF(SUMPRODUCT((W779=$W$6:$W$1560)*(AH779=$AH$6:$AH$1560)*((AN779&lt;$AO$6:$AO$1560)*(AO779&gt;$AN$6:$AN$1560))*(ROW($W$6:$W$1560)&lt;&gt;ROW(W779)))&gt;0,"CRUZADO","Sin cruce")))</f>
        <v>SALONES UNIDOS</v>
      </c>
      <c r="AQ779" s="792" t="str">
        <f t="shared" si="498"/>
        <v>IN1PRINCIPALAHV</v>
      </c>
      <c r="AR779" s="792" t="str" cm="1">
        <f t="array" ref="AR779">IF(AQ779="","",IF(SUMPRODUCT((AQ779=$AQ$6:$AQ$1560)*(AH779=$AH$6:$AH$1560)*(AN779=$AN$6:$AN$1560)*(AO779=$AO$6:$AO$1560)*(ROW($AQ$6:$AQ$1560)&lt;&gt;ROW(AQ779))*((R779=0)*($R$6:$R$1560&gt;0)+(R779&gt;0)*($R$6:$R$1560=0)))&gt;0,"SALONES UNIDOS",IF(SUMPRODUCT((AQ779=$AQ$6:$AQ$1560)*(AH779=$AH$6:$AH$1560)*((AN779&lt;$AO$6:$AO$1560)*(AO779&gt;$AN$6:$AN$1560))*(ROW($AQ$6:$AQ$1560)&lt;&gt;ROW(AQ779)))&gt;0,"CRUZADO","Sin cruce")))</f>
        <v>Sin cruce</v>
      </c>
    </row>
    <row r="780" spans="3:44" s="8" customFormat="1" ht="18.75" customHeight="1">
      <c r="C780" s="12" t="s">
        <v>1081</v>
      </c>
      <c r="D780" s="789" t="s">
        <v>1396</v>
      </c>
      <c r="E780" s="789">
        <v>20261</v>
      </c>
      <c r="F780" s="789" t="s">
        <v>23</v>
      </c>
      <c r="G780" s="12" t="s">
        <v>20</v>
      </c>
      <c r="H780" s="789" t="s">
        <v>57</v>
      </c>
      <c r="I780" s="789">
        <v>1</v>
      </c>
      <c r="J780" s="789" t="s">
        <v>1638</v>
      </c>
      <c r="K780" s="789" t="s">
        <v>1403</v>
      </c>
      <c r="L780" s="491" t="s">
        <v>1190</v>
      </c>
      <c r="M780" s="789" t="s">
        <v>1127</v>
      </c>
      <c r="N780" s="789" t="s">
        <v>1086</v>
      </c>
      <c r="O780" s="789" t="s">
        <v>731</v>
      </c>
      <c r="P780" s="789">
        <v>2</v>
      </c>
      <c r="Q780" s="789">
        <v>0</v>
      </c>
      <c r="R780" s="801">
        <v>0</v>
      </c>
      <c r="S780" s="789">
        <v>4</v>
      </c>
      <c r="T780" s="181" t="s">
        <v>1283</v>
      </c>
      <c r="U780" s="31">
        <v>40</v>
      </c>
      <c r="V780" s="31">
        <f>IF(W780="","",IFERROR(INDEX(Docentes!C:C,MATCH(W780,Docentes!D:D,0)),"NUEVO"))</f>
        <v>6187939</v>
      </c>
      <c r="W780" s="9" t="s">
        <v>356</v>
      </c>
      <c r="X780" s="265" t="s">
        <v>1087</v>
      </c>
      <c r="Y780" s="789" t="s">
        <v>1088</v>
      </c>
      <c r="Z780" s="789" t="s">
        <v>1089</v>
      </c>
      <c r="AA780" s="789"/>
      <c r="AB780" s="789" t="s">
        <v>1092</v>
      </c>
      <c r="AC780" s="789"/>
      <c r="AD780" s="31"/>
      <c r="AE780" s="789"/>
      <c r="AF780" s="789" t="s">
        <v>1088</v>
      </c>
      <c r="AG780" s="31" t="str">
        <f t="shared" si="490"/>
        <v>T</v>
      </c>
      <c r="AH780" s="789">
        <v>3</v>
      </c>
      <c r="AI780" s="789">
        <v>21</v>
      </c>
      <c r="AJ780" s="789">
        <v>50</v>
      </c>
      <c r="AK780" s="789">
        <v>23</v>
      </c>
      <c r="AL780" s="789">
        <v>30</v>
      </c>
      <c r="AM780" s="31">
        <f t="shared" si="495"/>
        <v>0</v>
      </c>
      <c r="AN780" s="792">
        <f t="shared" si="496"/>
        <v>0.90972222222222221</v>
      </c>
      <c r="AO780" s="792">
        <f t="shared" si="497"/>
        <v>0.97916666666666674</v>
      </c>
      <c r="AP780" s="31" t="str" cm="1">
        <f t="array" ref="AP780">IF(W780="","",IF(SUMPRODUCT((W780=$W$6:$W$1560)*(AH780=$AH$6:$AH$1560)*(AN780=$AN$6:$AN$1560)*(AO780=$AO$6:$AO$1560)*(ROW($W$6:$W$1560)&lt;&gt;ROW(W780))*((R780=0)*($R$6:$R$1560&gt;0)+(R780&gt;0)*($R$6:$R$1560=0)))&gt;0,"SALONES UNIDOS",IF(SUMPRODUCT((W780=$W$6:$W$1560)*(AH780=$AH$6:$AH$1560)*((AN780&lt;$AO$6:$AO$1560)*(AO780&gt;$AN$6:$AN$1560))*(ROW($W$6:$W$1560)&lt;&gt;ROW(W780)))&gt;0,"CRUZADO","Sin cruce")))</f>
        <v>SALONES UNIDOS</v>
      </c>
      <c r="AQ780" s="792" t="str">
        <f t="shared" si="498"/>
        <v>IN1PRINCIPALAHV</v>
      </c>
      <c r="AR780" s="792" t="str" cm="1">
        <f t="array" ref="AR780">IF(AQ780="","",IF(SUMPRODUCT((AQ780=$AQ$6:$AQ$1560)*(AH780=$AH$6:$AH$1560)*(AN780=$AN$6:$AN$1560)*(AO780=$AO$6:$AO$1560)*(ROW($AQ$6:$AQ$1560)&lt;&gt;ROW(AQ780))*((R780=0)*($R$6:$R$1560&gt;0)+(R780&gt;0)*($R$6:$R$1560=0)))&gt;0,"SALONES UNIDOS",IF(SUMPRODUCT((AQ780=$AQ$6:$AQ$1560)*(AH780=$AH$6:$AH$1560)*((AN780&lt;$AO$6:$AO$1560)*(AO780&gt;$AN$6:$AN$1560))*(ROW($AQ$6:$AQ$1560)&lt;&gt;ROW(AQ780)))&gt;0,"CRUZADO","Sin cruce")))</f>
        <v>Sin cruce</v>
      </c>
    </row>
    <row r="781" spans="3:44" s="8" customFormat="1" ht="18.75" customHeight="1">
      <c r="C781" s="12" t="s">
        <v>1081</v>
      </c>
      <c r="D781" s="789" t="s">
        <v>1396</v>
      </c>
      <c r="E781" s="789">
        <v>20261</v>
      </c>
      <c r="F781" s="789" t="s">
        <v>23</v>
      </c>
      <c r="G781" s="12" t="s">
        <v>20</v>
      </c>
      <c r="H781" s="789" t="s">
        <v>57</v>
      </c>
      <c r="I781" s="789">
        <v>1</v>
      </c>
      <c r="J781" s="789" t="s">
        <v>1638</v>
      </c>
      <c r="K781" s="789" t="s">
        <v>1403</v>
      </c>
      <c r="L781" s="491" t="s">
        <v>1190</v>
      </c>
      <c r="M781" s="789" t="s">
        <v>1127</v>
      </c>
      <c r="N781" s="789" t="s">
        <v>1086</v>
      </c>
      <c r="O781" s="789" t="s">
        <v>731</v>
      </c>
      <c r="P781" s="789">
        <v>2</v>
      </c>
      <c r="Q781" s="789">
        <v>0</v>
      </c>
      <c r="R781" s="801">
        <v>0</v>
      </c>
      <c r="S781" s="789">
        <v>4</v>
      </c>
      <c r="T781" s="181" t="s">
        <v>1283</v>
      </c>
      <c r="U781" s="31">
        <v>40</v>
      </c>
      <c r="V781" s="31">
        <f>IF(W781="","",IFERROR(INDEX(Docentes!C:C,MATCH(W781,Docentes!D:D,0)),"NUEVO"))</f>
        <v>6187939</v>
      </c>
      <c r="W781" s="9" t="s">
        <v>356</v>
      </c>
      <c r="X781" s="265" t="s">
        <v>1087</v>
      </c>
      <c r="Y781" s="789" t="s">
        <v>1088</v>
      </c>
      <c r="Z781" s="789" t="s">
        <v>1089</v>
      </c>
      <c r="AA781" s="789"/>
      <c r="AB781" s="789" t="s">
        <v>1092</v>
      </c>
      <c r="AC781" s="789"/>
      <c r="AD781" s="31"/>
      <c r="AE781" s="789"/>
      <c r="AF781" s="789" t="s">
        <v>1088</v>
      </c>
      <c r="AG781" s="31" t="str">
        <f t="shared" si="490"/>
        <v>T</v>
      </c>
      <c r="AH781" s="789">
        <v>5</v>
      </c>
      <c r="AI781" s="789">
        <v>21</v>
      </c>
      <c r="AJ781" s="789">
        <v>50</v>
      </c>
      <c r="AK781" s="789">
        <v>23</v>
      </c>
      <c r="AL781" s="789">
        <v>30</v>
      </c>
      <c r="AM781" s="31">
        <f t="shared" si="495"/>
        <v>0</v>
      </c>
      <c r="AN781" s="792">
        <f t="shared" si="496"/>
        <v>0.90972222222222221</v>
      </c>
      <c r="AO781" s="792">
        <f t="shared" si="497"/>
        <v>0.97916666666666674</v>
      </c>
      <c r="AP781" s="31" t="str" cm="1">
        <f t="array" ref="AP781">IF(W781="","",IF(SUMPRODUCT((W781=$W$6:$W$1560)*(AH781=$AH$6:$AH$1560)*(AN781=$AN$6:$AN$1560)*(AO781=$AO$6:$AO$1560)*(ROW($W$6:$W$1560)&lt;&gt;ROW(W781))*((R781=0)*($R$6:$R$1560&gt;0)+(R781&gt;0)*($R$6:$R$1560=0)))&gt;0,"SALONES UNIDOS",IF(SUMPRODUCT((W781=$W$6:$W$1560)*(AH781=$AH$6:$AH$1560)*((AN781&lt;$AO$6:$AO$1560)*(AO781&gt;$AN$6:$AN$1560))*(ROW($W$6:$W$1560)&lt;&gt;ROW(W781)))&gt;0,"CRUZADO","Sin cruce")))</f>
        <v>SALONES UNIDOS</v>
      </c>
      <c r="AQ781" s="792" t="str">
        <f t="shared" si="498"/>
        <v>IN1PRINCIPALAHV</v>
      </c>
      <c r="AR781" s="792" t="str" cm="1">
        <f t="array" ref="AR781">IF(AQ781="","",IF(SUMPRODUCT((AQ781=$AQ$6:$AQ$1560)*(AH781=$AH$6:$AH$1560)*(AN781=$AN$6:$AN$1560)*(AO781=$AO$6:$AO$1560)*(ROW($AQ$6:$AQ$1560)&lt;&gt;ROW(AQ781))*((R781=0)*($R$6:$R$1560&gt;0)+(R781&gt;0)*($R$6:$R$1560=0)))&gt;0,"SALONES UNIDOS",IF(SUMPRODUCT((AQ781=$AQ$6:$AQ$1560)*(AH781=$AH$6:$AH$1560)*((AN781&lt;$AO$6:$AO$1560)*(AO781&gt;$AN$6:$AN$1560))*(ROW($AQ$6:$AQ$1560)&lt;&gt;ROW(AQ781)))&gt;0,"CRUZADO","Sin cruce")))</f>
        <v>Sin cruce</v>
      </c>
    </row>
    <row r="782" spans="3:44" s="8" customFormat="1" ht="18.75" customHeight="1">
      <c r="C782" s="12" t="s">
        <v>1081</v>
      </c>
      <c r="D782" s="789" t="s">
        <v>1396</v>
      </c>
      <c r="E782" s="789">
        <v>20261</v>
      </c>
      <c r="F782" s="789" t="s">
        <v>23</v>
      </c>
      <c r="G782" s="12" t="s">
        <v>20</v>
      </c>
      <c r="H782" s="789" t="s">
        <v>57</v>
      </c>
      <c r="I782" s="789">
        <v>1</v>
      </c>
      <c r="J782" s="789" t="s">
        <v>1638</v>
      </c>
      <c r="K782" s="789" t="s">
        <v>1404</v>
      </c>
      <c r="L782" s="491" t="s">
        <v>1131</v>
      </c>
      <c r="M782" s="789" t="s">
        <v>1127</v>
      </c>
      <c r="N782" s="789" t="s">
        <v>1086</v>
      </c>
      <c r="O782" s="789" t="s">
        <v>731</v>
      </c>
      <c r="P782" s="789">
        <v>4</v>
      </c>
      <c r="Q782" s="789">
        <v>0</v>
      </c>
      <c r="R782" s="815">
        <v>0</v>
      </c>
      <c r="S782" s="789">
        <v>4</v>
      </c>
      <c r="T782" s="181" t="s">
        <v>1283</v>
      </c>
      <c r="U782" s="31">
        <v>40</v>
      </c>
      <c r="V782" s="31">
        <f>IF(W782="","",IFERROR(INDEX(Docentes!C:C,MATCH(W782,Docentes!D:D,0)),"NUEVO"))</f>
        <v>21857087</v>
      </c>
      <c r="W782" s="693" t="s">
        <v>414</v>
      </c>
      <c r="X782" s="265" t="s">
        <v>1087</v>
      </c>
      <c r="Y782" s="789" t="s">
        <v>1088</v>
      </c>
      <c r="Z782" s="789" t="s">
        <v>1089</v>
      </c>
      <c r="AA782" s="789"/>
      <c r="AB782" s="789" t="s">
        <v>1092</v>
      </c>
      <c r="AC782" s="789"/>
      <c r="AD782" s="31"/>
      <c r="AE782" s="789"/>
      <c r="AF782" s="789" t="s">
        <v>1088</v>
      </c>
      <c r="AG782" s="31" t="str">
        <f t="shared" si="490"/>
        <v>T</v>
      </c>
      <c r="AH782" s="789">
        <v>5</v>
      </c>
      <c r="AI782" s="789">
        <v>18</v>
      </c>
      <c r="AJ782" s="789">
        <v>30</v>
      </c>
      <c r="AK782" s="789">
        <v>21</v>
      </c>
      <c r="AL782" s="789">
        <v>50</v>
      </c>
      <c r="AM782" s="31">
        <f t="shared" si="495"/>
        <v>0</v>
      </c>
      <c r="AN782" s="792">
        <f t="shared" si="496"/>
        <v>0.77083333333333337</v>
      </c>
      <c r="AO782" s="792">
        <f t="shared" si="497"/>
        <v>0.90972222222222221</v>
      </c>
      <c r="AP782" s="31" t="str" cm="1">
        <f t="array" ref="AP782">IF(W782="","",IF(SUMPRODUCT((W782=$W$6:$W$1560)*(AH782=$AH$6:$AH$1560)*(AN782=$AN$6:$AN$1560)*(AO782=$AO$6:$AO$1560)*(ROW($W$6:$W$1560)&lt;&gt;ROW(W782))*((R782=0)*($R$6:$R$1560&gt;0)+(R782&gt;0)*($R$6:$R$1560=0)))&gt;0,"SALONES UNIDOS",IF(SUMPRODUCT((W782=$W$6:$W$1560)*(AH782=$AH$6:$AH$1560)*((AN782&lt;$AO$6:$AO$1560)*(AO782&gt;$AN$6:$AN$1560))*(ROW($W$6:$W$1560)&lt;&gt;ROW(W782)))&gt;0,"CRUZADO","Sin cruce")))</f>
        <v>SALONES UNIDOS</v>
      </c>
      <c r="AQ782" s="792" t="str">
        <f t="shared" si="498"/>
        <v>IN1PRINCIPALAHV</v>
      </c>
      <c r="AR782" s="792" t="str" cm="1">
        <f t="array" ref="AR782">IF(AQ782="","",IF(SUMPRODUCT((AQ782=$AQ$6:$AQ$1560)*(AH782=$AH$6:$AH$1560)*(AN782=$AN$6:$AN$1560)*(AO782=$AO$6:$AO$1560)*(ROW($AQ$6:$AQ$1560)&lt;&gt;ROW(AQ782))*((R782=0)*($R$6:$R$1560&gt;0)+(R782&gt;0)*($R$6:$R$1560=0)))&gt;0,"SALONES UNIDOS",IF(SUMPRODUCT((AQ782=$AQ$6:$AQ$1560)*(AH782=$AH$6:$AH$1560)*((AN782&lt;$AO$6:$AO$1560)*(AO782&gt;$AN$6:$AN$1560))*(ROW($AQ$6:$AQ$1560)&lt;&gt;ROW(AQ782)))&gt;0,"CRUZADO","Sin cruce")))</f>
        <v>Sin cruce</v>
      </c>
    </row>
    <row r="783" spans="3:44" s="8" customFormat="1" ht="18.75" customHeight="1">
      <c r="C783" s="12" t="s">
        <v>1081</v>
      </c>
      <c r="D783" s="789" t="s">
        <v>1396</v>
      </c>
      <c r="E783" s="789">
        <v>20261</v>
      </c>
      <c r="F783" s="789" t="s">
        <v>23</v>
      </c>
      <c r="G783" s="12" t="s">
        <v>20</v>
      </c>
      <c r="H783" s="789" t="s">
        <v>57</v>
      </c>
      <c r="I783" s="789">
        <v>1</v>
      </c>
      <c r="J783" s="789" t="s">
        <v>26</v>
      </c>
      <c r="K783" s="789" t="s">
        <v>1397</v>
      </c>
      <c r="L783" s="491" t="s">
        <v>1398</v>
      </c>
      <c r="M783" s="789" t="s">
        <v>1127</v>
      </c>
      <c r="N783" s="789" t="s">
        <v>1086</v>
      </c>
      <c r="O783" s="789" t="s">
        <v>731</v>
      </c>
      <c r="P783" s="789">
        <v>3</v>
      </c>
      <c r="Q783" s="789">
        <v>0</v>
      </c>
      <c r="R783" s="815">
        <v>3</v>
      </c>
      <c r="S783" s="789">
        <v>4</v>
      </c>
      <c r="T783" s="1" t="s">
        <v>1283</v>
      </c>
      <c r="U783" s="31">
        <v>38</v>
      </c>
      <c r="V783" s="31">
        <f>IF(W783="","",IFERROR(INDEX(Docentes!C:C,MATCH(W783,Docentes!D:D,0)),"NUEVO"))</f>
        <v>21783999</v>
      </c>
      <c r="W783" s="9" t="s">
        <v>180</v>
      </c>
      <c r="X783" s="265" t="s">
        <v>1332</v>
      </c>
      <c r="Y783" s="31" t="s">
        <v>1182</v>
      </c>
      <c r="Z783" s="789" t="s">
        <v>1089</v>
      </c>
      <c r="AA783" s="789" t="s">
        <v>16</v>
      </c>
      <c r="AB783" s="789" t="s">
        <v>1582</v>
      </c>
      <c r="AC783" s="789">
        <v>48</v>
      </c>
      <c r="AD783" s="31"/>
      <c r="AE783" s="789"/>
      <c r="AF783" s="789" t="s">
        <v>1182</v>
      </c>
      <c r="AG783" s="31" t="str">
        <f t="shared" si="490"/>
        <v>T</v>
      </c>
      <c r="AH783" s="789">
        <v>1</v>
      </c>
      <c r="AI783" s="789">
        <v>8</v>
      </c>
      <c r="AJ783" s="789">
        <v>30</v>
      </c>
      <c r="AK783" s="789">
        <v>11</v>
      </c>
      <c r="AL783" s="789">
        <v>0</v>
      </c>
      <c r="AM783" s="31">
        <f t="shared" si="453"/>
        <v>3.0000000000000004</v>
      </c>
      <c r="AN783" s="792">
        <f t="shared" si="454"/>
        <v>0.35416666666666663</v>
      </c>
      <c r="AO783" s="792">
        <f t="shared" si="455"/>
        <v>0.45833333333333331</v>
      </c>
      <c r="AP783" s="31" t="str" cm="1">
        <f t="array" ref="AP783">IF(W783="","",IF(SUMPRODUCT((W783=$W$6:$W$1560)*(AH783=$AH$6:$AH$1560)*(AN783=$AN$6:$AN$1560)*(AO783=$AO$6:$AO$1560)*(ROW($W$6:$W$1560)&lt;&gt;ROW(W783))*((R783=0)*($R$6:$R$1560&gt;0)+(R783&gt;0)*($R$6:$R$1560=0)))&gt;0,"SALONES UNIDOS",IF(SUMPRODUCT((W783=$W$6:$W$1560)*(AH783=$AH$6:$AH$1560)*((AN783&lt;$AO$6:$AO$1560)*(AO783&gt;$AN$6:$AN$1560))*(ROW($W$6:$W$1560)&lt;&gt;ROW(W783)))&gt;0,"CRUZADO","Sin cruce")))</f>
        <v>Sin cruce</v>
      </c>
      <c r="AQ783" s="792" t="str">
        <f t="shared" si="457"/>
        <v>IN1PRINCIPALB</v>
      </c>
      <c r="AR783" s="792" t="str" cm="1">
        <f t="array" ref="AR783">IF(AQ783="","",IF(SUMPRODUCT((AQ783=$AQ$6:$AQ$1560)*(AH783=$AH$6:$AH$1560)*(AN783=$AN$6:$AN$1560)*(AO783=$AO$6:$AO$1560)*(ROW($AQ$6:$AQ$1560)&lt;&gt;ROW(AQ783))*((R783=0)*($R$6:$R$1560&gt;0)+(R783&gt;0)*($R$6:$R$1560=0)))&gt;0,"SALONES UNIDOS",IF(SUMPRODUCT((AQ783=$AQ$6:$AQ$1560)*(AH783=$AH$6:$AH$1560)*((AN783&lt;$AO$6:$AO$1560)*(AO783&gt;$AN$6:$AN$1560))*(ROW($AQ$6:$AQ$1560)&lt;&gt;ROW(AQ783)))&gt;0,"CRUZADO","Sin cruce")))</f>
        <v>Sin cruce</v>
      </c>
    </row>
    <row r="784" spans="3:44" s="8" customFormat="1" ht="18.75" customHeight="1">
      <c r="C784" s="12" t="s">
        <v>1081</v>
      </c>
      <c r="D784" s="789" t="s">
        <v>1396</v>
      </c>
      <c r="E784" s="789">
        <v>20261</v>
      </c>
      <c r="F784" s="789" t="s">
        <v>23</v>
      </c>
      <c r="G784" s="12" t="s">
        <v>20</v>
      </c>
      <c r="H784" s="789" t="s">
        <v>57</v>
      </c>
      <c r="I784" s="789">
        <v>1</v>
      </c>
      <c r="J784" s="789" t="s">
        <v>26</v>
      </c>
      <c r="K784" s="789" t="s">
        <v>1397</v>
      </c>
      <c r="L784" s="491" t="s">
        <v>1398</v>
      </c>
      <c r="M784" s="789" t="s">
        <v>1127</v>
      </c>
      <c r="N784" s="789" t="s">
        <v>1086</v>
      </c>
      <c r="O784" s="789" t="s">
        <v>731</v>
      </c>
      <c r="P784" s="789">
        <v>0</v>
      </c>
      <c r="Q784" s="789">
        <v>2</v>
      </c>
      <c r="R784" s="815">
        <v>2</v>
      </c>
      <c r="S784" s="789">
        <v>4</v>
      </c>
      <c r="T784" s="1" t="s">
        <v>1283</v>
      </c>
      <c r="U784" s="31">
        <v>38</v>
      </c>
      <c r="V784" s="31">
        <f>IF(W784="","",IFERROR(INDEX(Docentes!C:C,MATCH(W784,Docentes!D:D,0)),"NUEVO"))</f>
        <v>21783999</v>
      </c>
      <c r="W784" s="9" t="s">
        <v>180</v>
      </c>
      <c r="X784" s="265" t="s">
        <v>1332</v>
      </c>
      <c r="Y784" s="31" t="s">
        <v>1182</v>
      </c>
      <c r="Z784" s="789" t="s">
        <v>1089</v>
      </c>
      <c r="AA784" s="789" t="s">
        <v>16</v>
      </c>
      <c r="AB784" s="789" t="s">
        <v>1582</v>
      </c>
      <c r="AC784" s="789">
        <v>48</v>
      </c>
      <c r="AD784" s="31"/>
      <c r="AE784" s="789"/>
      <c r="AF784" s="789" t="s">
        <v>1182</v>
      </c>
      <c r="AG784" s="31" t="str">
        <f t="shared" ref="AG784" si="499">IF(AND(P784&gt;0,Q784&gt;0),"TP",IF(AND(P784&gt;0,Q784=0),"T","P"))</f>
        <v>P</v>
      </c>
      <c r="AH784" s="789">
        <v>3</v>
      </c>
      <c r="AI784" s="789">
        <v>11</v>
      </c>
      <c r="AJ784" s="789">
        <v>50</v>
      </c>
      <c r="AK784" s="789">
        <v>13</v>
      </c>
      <c r="AL784" s="789">
        <v>30</v>
      </c>
      <c r="AM784" s="31">
        <f t="shared" ref="AM784" si="500">IF(R784=0,0,IF(AI784="",R784,IF(X784="HIBRIDO VIRTUAL",0,((((AK784/24)+(AL784/1440))-((AI784/24)+(AJ784/1440)))*1440/50))))</f>
        <v>2.0000000000000009</v>
      </c>
      <c r="AN784" s="792">
        <f t="shared" ref="AN784" si="501">AI784/24+AJ784/1440</f>
        <v>0.49305555555555552</v>
      </c>
      <c r="AO784" s="792">
        <f t="shared" ref="AO784" si="502">AK784/24+AL784/1440</f>
        <v>0.5625</v>
      </c>
      <c r="AP784" s="31" t="str" cm="1">
        <f t="array" ref="AP784">IF(W784="","",IF(SUMPRODUCT((W784=$W$6:$W$1560)*(AH784=$AH$6:$AH$1560)*(AN784=$AN$6:$AN$1560)*(AO784=$AO$6:$AO$1560)*(ROW($W$6:$W$1560)&lt;&gt;ROW(W784))*((R784=0)*($R$6:$R$1560&gt;0)+(R784&gt;0)*($R$6:$R$1560=0)))&gt;0,"SALONES UNIDOS",IF(SUMPRODUCT((W784=$W$6:$W$1560)*(AH784=$AH$6:$AH$1560)*((AN784&lt;$AO$6:$AO$1560)*(AO784&gt;$AN$6:$AN$1560))*(ROW($W$6:$W$1560)&lt;&gt;ROW(W784)))&gt;0,"CRUZADO","Sin cruce")))</f>
        <v>Sin cruce</v>
      </c>
      <c r="AQ784" s="792" t="str">
        <f t="shared" ref="AQ784" si="503">TRIM(CONCATENATE(H784,I784,F784,J784))</f>
        <v>IN1PRINCIPALB</v>
      </c>
      <c r="AR784" s="792" t="str" cm="1">
        <f t="array" ref="AR784">IF(AQ784="","",IF(SUMPRODUCT((AQ784=$AQ$6:$AQ$1560)*(AH784=$AH$6:$AH$1560)*(AN784=$AN$6:$AN$1560)*(AO784=$AO$6:$AO$1560)*(ROW($AQ$6:$AQ$1560)&lt;&gt;ROW(AQ784))*((R784=0)*($R$6:$R$1560&gt;0)+(R784&gt;0)*($R$6:$R$1560=0)))&gt;0,"SALONES UNIDOS",IF(SUMPRODUCT((AQ784=$AQ$6:$AQ$1560)*(AH784=$AH$6:$AH$1560)*((AN784&lt;$AO$6:$AO$1560)*(AO784&gt;$AN$6:$AN$1560))*(ROW($AQ$6:$AQ$1560)&lt;&gt;ROW(AQ784)))&gt;0,"CRUZADO","Sin cruce")))</f>
        <v>Sin cruce</v>
      </c>
    </row>
    <row r="785" spans="3:44" s="8" customFormat="1" ht="18.75" customHeight="1">
      <c r="C785" s="12" t="s">
        <v>1081</v>
      </c>
      <c r="D785" s="789" t="s">
        <v>1396</v>
      </c>
      <c r="E785" s="789">
        <v>20261</v>
      </c>
      <c r="F785" s="789" t="s">
        <v>23</v>
      </c>
      <c r="G785" s="12" t="s">
        <v>20</v>
      </c>
      <c r="H785" s="789" t="s">
        <v>57</v>
      </c>
      <c r="I785" s="789">
        <v>1</v>
      </c>
      <c r="J785" s="789" t="s">
        <v>26</v>
      </c>
      <c r="K785" s="789" t="s">
        <v>1399</v>
      </c>
      <c r="L785" s="491" t="s">
        <v>1185</v>
      </c>
      <c r="M785" s="789" t="s">
        <v>1127</v>
      </c>
      <c r="N785" s="789" t="s">
        <v>1086</v>
      </c>
      <c r="O785" s="789" t="s">
        <v>731</v>
      </c>
      <c r="P785" s="789">
        <v>3</v>
      </c>
      <c r="Q785" s="789">
        <v>2</v>
      </c>
      <c r="R785" s="815">
        <v>5</v>
      </c>
      <c r="S785" s="789">
        <v>4</v>
      </c>
      <c r="T785" s="1" t="s">
        <v>1283</v>
      </c>
      <c r="U785" s="31">
        <v>38</v>
      </c>
      <c r="V785" s="31">
        <f>IF(W785="","",IFERROR(INDEX(Docentes!C:C,MATCH(W785,Docentes!D:D,0)),"NUEVO"))</f>
        <v>21884864</v>
      </c>
      <c r="W785" s="794" t="s">
        <v>205</v>
      </c>
      <c r="X785" s="265" t="s">
        <v>1332</v>
      </c>
      <c r="Y785" s="31" t="s">
        <v>1182</v>
      </c>
      <c r="Z785" s="789" t="s">
        <v>1089</v>
      </c>
      <c r="AA785" s="789" t="s">
        <v>41</v>
      </c>
      <c r="AB785" s="789" t="s">
        <v>1639</v>
      </c>
      <c r="AC785" s="789">
        <v>48</v>
      </c>
      <c r="AD785" s="31"/>
      <c r="AE785" s="789"/>
      <c r="AF785" s="31" t="s">
        <v>1182</v>
      </c>
      <c r="AG785" s="31" t="str">
        <f t="shared" ref="AG785:AG869" si="504">IF(AND(P785&gt;0,Q785&gt;0),"TP",IF(AND(P785&gt;0,Q785=0),"T","P"))</f>
        <v>TP</v>
      </c>
      <c r="AH785" s="789">
        <v>2</v>
      </c>
      <c r="AI785" s="789">
        <v>7</v>
      </c>
      <c r="AJ785" s="789">
        <v>40</v>
      </c>
      <c r="AK785" s="789">
        <v>11</v>
      </c>
      <c r="AL785" s="789">
        <v>50</v>
      </c>
      <c r="AM785" s="31">
        <f t="shared" si="453"/>
        <v>4.9999999999999982</v>
      </c>
      <c r="AN785" s="792">
        <f t="shared" si="454"/>
        <v>0.31944444444444448</v>
      </c>
      <c r="AO785" s="792">
        <f t="shared" si="455"/>
        <v>0.49305555555555552</v>
      </c>
      <c r="AP785" s="31" t="str" cm="1">
        <f t="array" ref="AP785">IF(W785="","",IF(SUMPRODUCT((W785=$W$6:$W$1560)*(AH785=$AH$6:$AH$1560)*(AN785=$AN$6:$AN$1560)*(AO785=$AO$6:$AO$1560)*(ROW($W$6:$W$1560)&lt;&gt;ROW(W785))*((R785=0)*($R$6:$R$1560&gt;0)+(R785&gt;0)*($R$6:$R$1560=0)))&gt;0,"SALONES UNIDOS",IF(SUMPRODUCT((W785=$W$6:$W$1560)*(AH785=$AH$6:$AH$1560)*((AN785&lt;$AO$6:$AO$1560)*(AO785&gt;$AN$6:$AN$1560))*(ROW($W$6:$W$1560)&lt;&gt;ROW(W785)))&gt;0,"CRUZADO","Sin cruce")))</f>
        <v>Sin cruce</v>
      </c>
      <c r="AQ785" s="792" t="str">
        <f t="shared" si="457"/>
        <v>IN1PRINCIPALB</v>
      </c>
      <c r="AR785" s="792" t="str" cm="1">
        <f t="array" ref="AR785">IF(AQ785="","",IF(SUMPRODUCT((AQ785=$AQ$6:$AQ$1560)*(AH785=$AH$6:$AH$1560)*(AN785=$AN$6:$AN$1560)*(AO785=$AO$6:$AO$1560)*(ROW($AQ$6:$AQ$1560)&lt;&gt;ROW(AQ785))*((R785=0)*($R$6:$R$1560&gt;0)+(R785&gt;0)*($R$6:$R$1560=0)))&gt;0,"SALONES UNIDOS",IF(SUMPRODUCT((AQ785=$AQ$6:$AQ$1560)*(AH785=$AH$6:$AH$1560)*((AN785&lt;$AO$6:$AO$1560)*(AO785&gt;$AN$6:$AN$1560))*(ROW($AQ$6:$AQ$1560)&lt;&gt;ROW(AQ785)))&gt;0,"CRUZADO","Sin cruce")))</f>
        <v>Sin cruce</v>
      </c>
    </row>
    <row r="786" spans="3:44" s="8" customFormat="1" ht="18.75" customHeight="1">
      <c r="C786" s="12" t="s">
        <v>1081</v>
      </c>
      <c r="D786" s="789" t="s">
        <v>1396</v>
      </c>
      <c r="E786" s="789">
        <v>20261</v>
      </c>
      <c r="F786" s="789" t="s">
        <v>23</v>
      </c>
      <c r="G786" s="12" t="s">
        <v>20</v>
      </c>
      <c r="H786" s="789" t="s">
        <v>57</v>
      </c>
      <c r="I786" s="789">
        <v>1</v>
      </c>
      <c r="J786" s="789" t="s">
        <v>26</v>
      </c>
      <c r="K786" s="789" t="s">
        <v>1400</v>
      </c>
      <c r="L786" s="491" t="s">
        <v>1188</v>
      </c>
      <c r="M786" s="789" t="s">
        <v>1127</v>
      </c>
      <c r="N786" s="789" t="s">
        <v>1086</v>
      </c>
      <c r="O786" s="789" t="s">
        <v>731</v>
      </c>
      <c r="P786" s="789">
        <v>4</v>
      </c>
      <c r="Q786" s="789">
        <v>0</v>
      </c>
      <c r="R786" s="815">
        <v>4</v>
      </c>
      <c r="S786" s="789">
        <v>4</v>
      </c>
      <c r="T786" s="1" t="s">
        <v>1283</v>
      </c>
      <c r="U786" s="31">
        <v>40</v>
      </c>
      <c r="V786" s="31">
        <f>IF(W786="","",IFERROR(INDEX(Docentes!C:C,MATCH(W786,Docentes!D:D,0)),"NUEVO"))</f>
        <v>80063288</v>
      </c>
      <c r="W786" s="916" t="s">
        <v>533</v>
      </c>
      <c r="X786" s="265" t="s">
        <v>1332</v>
      </c>
      <c r="Y786" s="31" t="s">
        <v>1182</v>
      </c>
      <c r="Z786" s="789" t="s">
        <v>1089</v>
      </c>
      <c r="AA786" s="789" t="s">
        <v>41</v>
      </c>
      <c r="AB786" s="789" t="s">
        <v>1639</v>
      </c>
      <c r="AC786" s="789">
        <v>48</v>
      </c>
      <c r="AD786" s="31"/>
      <c r="AE786" s="789"/>
      <c r="AF786" s="789" t="s">
        <v>1182</v>
      </c>
      <c r="AG786" s="31" t="str">
        <f t="shared" si="504"/>
        <v>T</v>
      </c>
      <c r="AH786" s="789">
        <v>1</v>
      </c>
      <c r="AI786" s="789">
        <v>11</v>
      </c>
      <c r="AJ786" s="789">
        <v>0</v>
      </c>
      <c r="AK786" s="789">
        <v>14</v>
      </c>
      <c r="AL786" s="789">
        <v>20</v>
      </c>
      <c r="AM786" s="31">
        <f t="shared" si="453"/>
        <v>4</v>
      </c>
      <c r="AN786" s="792">
        <f t="shared" si="454"/>
        <v>0.45833333333333331</v>
      </c>
      <c r="AO786" s="792">
        <f t="shared" si="455"/>
        <v>0.59722222222222221</v>
      </c>
      <c r="AP786" s="31" t="str" cm="1">
        <f t="array" ref="AP786">IF(W786="","",IF(SUMPRODUCT((W786=$W$6:$W$1560)*(AH786=$AH$6:$AH$1560)*(AN786=$AN$6:$AN$1560)*(AO786=$AO$6:$AO$1560)*(ROW($W$6:$W$1560)&lt;&gt;ROW(W786))*((R786=0)*($R$6:$R$1560&gt;0)+(R786&gt;0)*($R$6:$R$1560=0)))&gt;0,"SALONES UNIDOS",IF(SUMPRODUCT((W786=$W$6:$W$1560)*(AH786=$AH$6:$AH$1560)*((AN786&lt;$AO$6:$AO$1560)*(AO786&gt;$AN$6:$AN$1560))*(ROW($W$6:$W$1560)&lt;&gt;ROW(W786)))&gt;0,"CRUZADO","Sin cruce")))</f>
        <v>Sin cruce</v>
      </c>
      <c r="AQ786" s="792" t="str">
        <f t="shared" si="457"/>
        <v>IN1PRINCIPALB</v>
      </c>
      <c r="AR786" s="792" t="str" cm="1">
        <f t="array" ref="AR786">IF(AQ786="","",IF(SUMPRODUCT((AQ786=$AQ$6:$AQ$1560)*(AH786=$AH$6:$AH$1560)*(AN786=$AN$6:$AN$1560)*(AO786=$AO$6:$AO$1560)*(ROW($AQ$6:$AQ$1560)&lt;&gt;ROW(AQ786))*((R786=0)*($R$6:$R$1560&gt;0)+(R786&gt;0)*($R$6:$R$1560=0)))&gt;0,"SALONES UNIDOS",IF(SUMPRODUCT((AQ786=$AQ$6:$AQ$1560)*(AH786=$AH$6:$AH$1560)*((AN786&lt;$AO$6:$AO$1560)*(AO786&gt;$AN$6:$AN$1560))*(ROW($AQ$6:$AQ$1560)&lt;&gt;ROW(AQ786)))&gt;0,"CRUZADO","Sin cruce")))</f>
        <v>Sin cruce</v>
      </c>
    </row>
    <row r="787" spans="3:44" s="8" customFormat="1" ht="18.75" customHeight="1">
      <c r="C787" s="12" t="s">
        <v>1081</v>
      </c>
      <c r="D787" s="789" t="s">
        <v>1396</v>
      </c>
      <c r="E787" s="789">
        <v>20261</v>
      </c>
      <c r="F787" s="789" t="s">
        <v>23</v>
      </c>
      <c r="G787" s="12" t="s">
        <v>20</v>
      </c>
      <c r="H787" s="789" t="s">
        <v>57</v>
      </c>
      <c r="I787" s="789">
        <v>1</v>
      </c>
      <c r="J787" s="789" t="s">
        <v>26</v>
      </c>
      <c r="K787" s="789" t="s">
        <v>1401</v>
      </c>
      <c r="L787" s="491" t="s">
        <v>1402</v>
      </c>
      <c r="M787" s="789" t="s">
        <v>1101</v>
      </c>
      <c r="N787" s="789" t="s">
        <v>1086</v>
      </c>
      <c r="O787" s="789" t="s">
        <v>731</v>
      </c>
      <c r="P787" s="789">
        <v>4</v>
      </c>
      <c r="Q787" s="789">
        <v>0</v>
      </c>
      <c r="R787" s="815">
        <v>4</v>
      </c>
      <c r="S787" s="789">
        <v>4</v>
      </c>
      <c r="T787" s="1" t="s">
        <v>1283</v>
      </c>
      <c r="U787" s="31">
        <v>40</v>
      </c>
      <c r="V787" s="31">
        <f>IF(W787="","",IFERROR(INDEX(Docentes!C:C,MATCH(W787,Docentes!D:D,0)),"NUEVO"))</f>
        <v>70477271</v>
      </c>
      <c r="W787" s="794" t="s">
        <v>367</v>
      </c>
      <c r="X787" s="265" t="s">
        <v>1332</v>
      </c>
      <c r="Y787" s="31" t="s">
        <v>1182</v>
      </c>
      <c r="Z787" s="789" t="s">
        <v>1089</v>
      </c>
      <c r="AA787" s="789" t="s">
        <v>41</v>
      </c>
      <c r="AB787" s="789" t="s">
        <v>1639</v>
      </c>
      <c r="AC787" s="789">
        <v>48</v>
      </c>
      <c r="AD787" s="31"/>
      <c r="AE787" s="789"/>
      <c r="AF787" s="789" t="s">
        <v>1182</v>
      </c>
      <c r="AG787" s="31" t="str">
        <f t="shared" si="504"/>
        <v>T</v>
      </c>
      <c r="AH787" s="789">
        <v>2</v>
      </c>
      <c r="AI787" s="789">
        <v>11</v>
      </c>
      <c r="AJ787" s="789">
        <v>50</v>
      </c>
      <c r="AK787" s="789">
        <v>15</v>
      </c>
      <c r="AL787" s="789">
        <v>10</v>
      </c>
      <c r="AM787" s="31">
        <f t="shared" si="453"/>
        <v>4</v>
      </c>
      <c r="AN787" s="792">
        <f t="shared" si="454"/>
        <v>0.49305555555555552</v>
      </c>
      <c r="AO787" s="792">
        <f t="shared" si="455"/>
        <v>0.63194444444444442</v>
      </c>
      <c r="AP787" s="31" t="str" cm="1">
        <f t="array" ref="AP787">IF(W787="","",IF(SUMPRODUCT((W787=$W$6:$W$1560)*(AH787=$AH$6:$AH$1560)*(AN787=$AN$6:$AN$1560)*(AO787=$AO$6:$AO$1560)*(ROW($W$6:$W$1560)&lt;&gt;ROW(W787))*((R787=0)*($R$6:$R$1560&gt;0)+(R787&gt;0)*($R$6:$R$1560=0)))&gt;0,"SALONES UNIDOS",IF(SUMPRODUCT((W787=$W$6:$W$1560)*(AH787=$AH$6:$AH$1560)*((AN787&lt;$AO$6:$AO$1560)*(AO787&gt;$AN$6:$AN$1560))*(ROW($W$6:$W$1560)&lt;&gt;ROW(W787)))&gt;0,"CRUZADO","Sin cruce")))</f>
        <v>Sin cruce</v>
      </c>
      <c r="AQ787" s="792" t="str">
        <f t="shared" si="457"/>
        <v>IN1PRINCIPALB</v>
      </c>
      <c r="AR787" s="792" t="str" cm="1">
        <f t="array" ref="AR787">IF(AQ787="","",IF(SUMPRODUCT((AQ787=$AQ$6:$AQ$1560)*(AH787=$AH$6:$AH$1560)*(AN787=$AN$6:$AN$1560)*(AO787=$AO$6:$AO$1560)*(ROW($AQ$6:$AQ$1560)&lt;&gt;ROW(AQ787))*((R787=0)*($R$6:$R$1560&gt;0)+(R787&gt;0)*($R$6:$R$1560=0)))&gt;0,"SALONES UNIDOS",IF(SUMPRODUCT((AQ787=$AQ$6:$AQ$1560)*(AH787=$AH$6:$AH$1560)*((AN787&lt;$AO$6:$AO$1560)*(AO787&gt;$AN$6:$AN$1560))*(ROW($AQ$6:$AQ$1560)&lt;&gt;ROW(AQ787)))&gt;0,"CRUZADO","Sin cruce")))</f>
        <v>Sin cruce</v>
      </c>
    </row>
    <row r="788" spans="3:44" s="8" customFormat="1" ht="18.75" customHeight="1">
      <c r="C788" s="12" t="s">
        <v>1081</v>
      </c>
      <c r="D788" s="789" t="s">
        <v>1396</v>
      </c>
      <c r="E788" s="789">
        <v>20261</v>
      </c>
      <c r="F788" s="789" t="s">
        <v>23</v>
      </c>
      <c r="G788" s="12" t="s">
        <v>20</v>
      </c>
      <c r="H788" s="789" t="s">
        <v>57</v>
      </c>
      <c r="I788" s="789">
        <v>1</v>
      </c>
      <c r="J788" s="789" t="s">
        <v>26</v>
      </c>
      <c r="K788" s="789" t="s">
        <v>1403</v>
      </c>
      <c r="L788" s="491" t="s">
        <v>1190</v>
      </c>
      <c r="M788" s="789" t="s">
        <v>1127</v>
      </c>
      <c r="N788" s="789" t="s">
        <v>1086</v>
      </c>
      <c r="O788" s="789" t="s">
        <v>731</v>
      </c>
      <c r="P788" s="789">
        <v>4</v>
      </c>
      <c r="Q788" s="789">
        <v>0</v>
      </c>
      <c r="R788" s="801">
        <v>4</v>
      </c>
      <c r="S788" s="789">
        <v>4</v>
      </c>
      <c r="T788" s="1" t="s">
        <v>1283</v>
      </c>
      <c r="U788" s="31">
        <v>40</v>
      </c>
      <c r="V788" s="31">
        <f>IF(W788="","",IFERROR(INDEX(Docentes!C:C,MATCH(W788,Docentes!D:D,0)),"NUEVO"))</f>
        <v>6187939</v>
      </c>
      <c r="W788" s="794" t="s">
        <v>356</v>
      </c>
      <c r="X788" s="265" t="s">
        <v>1332</v>
      </c>
      <c r="Y788" s="31" t="s">
        <v>1182</v>
      </c>
      <c r="Z788" s="789" t="s">
        <v>1089</v>
      </c>
      <c r="AA788" s="789" t="s">
        <v>41</v>
      </c>
      <c r="AB788" s="789" t="s">
        <v>1639</v>
      </c>
      <c r="AC788" s="789">
        <v>48</v>
      </c>
      <c r="AD788" s="31"/>
      <c r="AE788" s="789"/>
      <c r="AF788" s="789" t="s">
        <v>1182</v>
      </c>
      <c r="AG788" s="31" t="str">
        <f t="shared" si="504"/>
        <v>T</v>
      </c>
      <c r="AH788" s="789">
        <v>3</v>
      </c>
      <c r="AI788" s="789">
        <v>7</v>
      </c>
      <c r="AJ788" s="789">
        <v>40</v>
      </c>
      <c r="AK788" s="789">
        <v>11</v>
      </c>
      <c r="AL788" s="789">
        <v>0</v>
      </c>
      <c r="AM788" s="31">
        <f t="shared" si="453"/>
        <v>3.9999999999999987</v>
      </c>
      <c r="AN788" s="792">
        <f t="shared" si="454"/>
        <v>0.31944444444444448</v>
      </c>
      <c r="AO788" s="792">
        <f t="shared" si="455"/>
        <v>0.45833333333333331</v>
      </c>
      <c r="AP788" s="31" t="str" cm="1">
        <f t="array" ref="AP788">IF(W789="","",IF(SUMPRODUCT((W789=$W$6:$W$1560)*(AH788=$AH$6:$AH$1560)*(AN788=$AN$6:$AN$1560)*(AO788=$AO$6:$AO$1560)*(ROW($W$6:$W$1560)&lt;&gt;ROW(W789))*((R788=0)*($R$6:$R$1560&gt;0)+(R788&gt;0)*($R$6:$R$1560=0)))&gt;0,"SALONES UNIDOS",IF(SUMPRODUCT((W789=$W$6:$W$1560)*(AH788=$AH$6:$AH$1560)*((AN788&lt;$AO$6:$AO$1560)*(AO788&gt;$AN$6:$AN$1560))*(ROW($W$6:$W$1560)&lt;&gt;ROW(W789)))&gt;0,"CRUZADO","Sin cruce")))</f>
        <v>Sin cruce</v>
      </c>
      <c r="AQ788" s="792" t="str">
        <f t="shared" si="457"/>
        <v>IN1PRINCIPALB</v>
      </c>
      <c r="AR788" s="792" t="str" cm="1">
        <f t="array" ref="AR788">IF(AQ788="","",IF(SUMPRODUCT((AQ788=$AQ$6:$AQ$1560)*(AH788=$AH$6:$AH$1560)*(AN788=$AN$6:$AN$1560)*(AO788=$AO$6:$AO$1560)*(ROW($AQ$6:$AQ$1560)&lt;&gt;ROW(AQ788))*((R788=0)*($R$6:$R$1560&gt;0)+(R788&gt;0)*($R$6:$R$1560=0)))&gt;0,"SALONES UNIDOS",IF(SUMPRODUCT((AQ788=$AQ$6:$AQ$1560)*(AH788=$AH$6:$AH$1560)*((AN788&lt;$AO$6:$AO$1560)*(AO788&gt;$AN$6:$AN$1560))*(ROW($AQ$6:$AQ$1560)&lt;&gt;ROW(AQ788)))&gt;0,"CRUZADO","Sin cruce")))</f>
        <v>Sin cruce</v>
      </c>
    </row>
    <row r="789" spans="3:44" s="8" customFormat="1" ht="18.75" customHeight="1">
      <c r="C789" s="12" t="s">
        <v>1081</v>
      </c>
      <c r="D789" s="789" t="s">
        <v>1396</v>
      </c>
      <c r="E789" s="789">
        <v>20261</v>
      </c>
      <c r="F789" s="789" t="s">
        <v>23</v>
      </c>
      <c r="G789" s="12" t="s">
        <v>20</v>
      </c>
      <c r="H789" s="789" t="s">
        <v>57</v>
      </c>
      <c r="I789" s="789">
        <v>1</v>
      </c>
      <c r="J789" s="789" t="s">
        <v>26</v>
      </c>
      <c r="K789" s="789" t="s">
        <v>1404</v>
      </c>
      <c r="L789" s="491" t="s">
        <v>1131</v>
      </c>
      <c r="M789" s="789" t="s">
        <v>1127</v>
      </c>
      <c r="N789" s="789" t="s">
        <v>1086</v>
      </c>
      <c r="O789" s="789" t="s">
        <v>731</v>
      </c>
      <c r="P789" s="789">
        <v>4</v>
      </c>
      <c r="Q789" s="789">
        <v>0</v>
      </c>
      <c r="R789" s="815">
        <v>4</v>
      </c>
      <c r="S789" s="789">
        <v>4</v>
      </c>
      <c r="T789" s="1" t="s">
        <v>1283</v>
      </c>
      <c r="U789" s="31">
        <v>40</v>
      </c>
      <c r="V789" s="31">
        <f>IF(W789="","",IFERROR(INDEX(Docentes!C:C,MATCH(W789,Docentes!D:D,0)),"NUEVO"))</f>
        <v>43454918</v>
      </c>
      <c r="W789" s="191" t="s">
        <v>663</v>
      </c>
      <c r="X789" s="265" t="s">
        <v>1332</v>
      </c>
      <c r="Y789" s="31" t="s">
        <v>1182</v>
      </c>
      <c r="Z789" s="789" t="s">
        <v>1089</v>
      </c>
      <c r="AA789" s="789" t="s">
        <v>41</v>
      </c>
      <c r="AB789" s="789" t="s">
        <v>1639</v>
      </c>
      <c r="AC789" s="789">
        <v>48</v>
      </c>
      <c r="AD789" s="31"/>
      <c r="AE789" s="789"/>
      <c r="AF789" s="789" t="s">
        <v>1182</v>
      </c>
      <c r="AG789" s="31" t="str">
        <f t="shared" ref="AG789" si="505">IF(AND(P789&gt;0,Q789&gt;0),"TP",IF(AND(P789&gt;0,Q789=0),"T","P"))</f>
        <v>T</v>
      </c>
      <c r="AH789" s="789">
        <v>4</v>
      </c>
      <c r="AI789" s="789">
        <v>11</v>
      </c>
      <c r="AJ789" s="789">
        <v>50</v>
      </c>
      <c r="AK789" s="789">
        <v>15</v>
      </c>
      <c r="AL789" s="789">
        <v>10</v>
      </c>
      <c r="AM789" s="31">
        <f t="shared" ref="AM789" si="506">IF(R789=0,0,IF(AI789="",R789,IF(X789="HIBRIDO VIRTUAL",0,((((AK789/24)+(AL789/1440))-((AI789/24)+(AJ789/1440)))*1440/50))))</f>
        <v>4</v>
      </c>
      <c r="AN789" s="792">
        <f t="shared" ref="AN789" si="507">AI789/24+AJ789/1440</f>
        <v>0.49305555555555552</v>
      </c>
      <c r="AO789" s="792">
        <f t="shared" ref="AO789" si="508">AK789/24+AL789/1440</f>
        <v>0.63194444444444442</v>
      </c>
      <c r="AP789" s="31" t="str" cm="1">
        <f t="array" ref="AP789">IF(W790="","",IF(SUMPRODUCT((W790=$W$6:$W$1560)*(AH789=$AH$6:$AH$1560)*(AN789=$AN$6:$AN$1560)*(AO789=$AO$6:$AO$1560)*(ROW($W$6:$W$1560)&lt;&gt;ROW(W790))*((R789=0)*($R$6:$R$1560&gt;0)+(R789&gt;0)*($R$6:$R$1560=0)))&gt;0,"SALONES UNIDOS",IF(SUMPRODUCT((W790=$W$6:$W$1560)*(AH789=$AH$6:$AH$1560)*((AN789&lt;$AO$6:$AO$1560)*(AO789&gt;$AN$6:$AN$1560))*(ROW($W$6:$W$1560)&lt;&gt;ROW(W790)))&gt;0,"CRUZADO","Sin cruce")))</f>
        <v>Sin cruce</v>
      </c>
      <c r="AQ789" s="792" t="str">
        <f t="shared" ref="AQ789" si="509">TRIM(CONCATENATE(H789,I789,F789,J789))</f>
        <v>IN1PRINCIPALB</v>
      </c>
      <c r="AR789" s="792" t="str" cm="1">
        <f t="array" ref="AR789">IF(AQ789="","",IF(SUMPRODUCT((AQ789=$AQ$6:$AQ$1560)*(AH789=$AH$6:$AH$1560)*(AN789=$AN$6:$AN$1560)*(AO789=$AO$6:$AO$1560)*(ROW($AQ$6:$AQ$1560)&lt;&gt;ROW(AQ789))*((R789=0)*($R$6:$R$1560&gt;0)+(R789&gt;0)*($R$6:$R$1560=0)))&gt;0,"SALONES UNIDOS",IF(SUMPRODUCT((AQ789=$AQ$6:$AQ$1560)*(AH789=$AH$6:$AH$1560)*((AN789&lt;$AO$6:$AO$1560)*(AO789&gt;$AN$6:$AN$1560))*(ROW($AQ$6:$AQ$1560)&lt;&gt;ROW(AQ789)))&gt;0,"CRUZADO","Sin cruce")))</f>
        <v>Sin cruce</v>
      </c>
    </row>
    <row r="790" spans="3:44" s="8" customFormat="1" ht="18.75" customHeight="1">
      <c r="C790" s="12" t="s">
        <v>1081</v>
      </c>
      <c r="D790" s="789" t="s">
        <v>1396</v>
      </c>
      <c r="E790" s="789">
        <v>20261</v>
      </c>
      <c r="F790" s="789" t="s">
        <v>23</v>
      </c>
      <c r="G790" s="12" t="s">
        <v>20</v>
      </c>
      <c r="H790" s="789" t="s">
        <v>57</v>
      </c>
      <c r="I790" s="789">
        <v>1</v>
      </c>
      <c r="J790" s="789" t="s">
        <v>32</v>
      </c>
      <c r="K790" s="789" t="s">
        <v>1397</v>
      </c>
      <c r="L790" s="491" t="s">
        <v>1398</v>
      </c>
      <c r="M790" s="789" t="s">
        <v>1127</v>
      </c>
      <c r="N790" s="789" t="s">
        <v>1086</v>
      </c>
      <c r="O790" s="789" t="s">
        <v>731</v>
      </c>
      <c r="P790" s="789">
        <v>3</v>
      </c>
      <c r="Q790" s="789">
        <v>2</v>
      </c>
      <c r="R790" s="815">
        <v>5</v>
      </c>
      <c r="S790" s="789">
        <v>4</v>
      </c>
      <c r="T790" s="181" t="s">
        <v>1283</v>
      </c>
      <c r="U790" s="11">
        <v>38</v>
      </c>
      <c r="V790" s="31">
        <f>IF(W790="","",IFERROR(INDEX(Docentes!C:C,MATCH(W790,Docentes!D:D,0)),"NUEVO"))</f>
        <v>21783999</v>
      </c>
      <c r="W790" s="693" t="s">
        <v>180</v>
      </c>
      <c r="X790" s="265" t="s">
        <v>1332</v>
      </c>
      <c r="Y790" s="31" t="s">
        <v>1182</v>
      </c>
      <c r="Z790" s="789" t="s">
        <v>1089</v>
      </c>
      <c r="AA790" s="789" t="s">
        <v>16</v>
      </c>
      <c r="AB790" s="789" t="s">
        <v>1582</v>
      </c>
      <c r="AC790" s="789">
        <v>48</v>
      </c>
      <c r="AD790" s="31"/>
      <c r="AE790" s="789"/>
      <c r="AF790" s="789" t="s">
        <v>1182</v>
      </c>
      <c r="AG790" s="31" t="str">
        <f t="shared" si="504"/>
        <v>TP</v>
      </c>
      <c r="AH790" s="789">
        <v>3</v>
      </c>
      <c r="AI790" s="789">
        <v>7</v>
      </c>
      <c r="AJ790" s="789">
        <v>40</v>
      </c>
      <c r="AK790" s="789">
        <v>11</v>
      </c>
      <c r="AL790" s="789">
        <v>50</v>
      </c>
      <c r="AM790" s="31">
        <f t="shared" si="453"/>
        <v>4.9999999999999982</v>
      </c>
      <c r="AN790" s="792">
        <f t="shared" si="454"/>
        <v>0.31944444444444448</v>
      </c>
      <c r="AO790" s="792">
        <f t="shared" si="455"/>
        <v>0.49305555555555552</v>
      </c>
      <c r="AP790" s="31" t="str" cm="1">
        <f t="array" ref="AP790">IF(W790="","",IF(SUMPRODUCT((W790=$W$6:$W$1560)*(AH790=$AH$6:$AH$1560)*(AN790=$AN$6:$AN$1560)*(AO790=$AO$6:$AO$1560)*(ROW($W$6:$W$1560)&lt;&gt;ROW(W790))*((R790=0)*($R$6:$R$1560&gt;0)+(R790&gt;0)*($R$6:$R$1560=0)))&gt;0,"SALONES UNIDOS",IF(SUMPRODUCT((W790=$W$6:$W$1560)*(AH790=$AH$6:$AH$1560)*((AN790&lt;$AO$6:$AO$1560)*(AO790&gt;$AN$6:$AN$1560))*(ROW($W$6:$W$1560)&lt;&gt;ROW(W790)))&gt;0,"CRUZADO","Sin cruce")))</f>
        <v>Sin cruce</v>
      </c>
      <c r="AQ790" s="792" t="str">
        <f t="shared" si="457"/>
        <v>IN1PRINCIPALC</v>
      </c>
      <c r="AR790" s="792" t="str" cm="1">
        <f t="array" ref="AR790">IF(AQ790="","",IF(SUMPRODUCT((AQ790=$AQ$6:$AQ$1560)*(AH790=$AH$6:$AH$1560)*(AN790=$AN$6:$AN$1560)*(AO790=$AO$6:$AO$1560)*(ROW($AQ$6:$AQ$1560)&lt;&gt;ROW(AQ790))*((R790=0)*($R$6:$R$1560&gt;0)+(R790&gt;0)*($R$6:$R$1560=0)))&gt;0,"SALONES UNIDOS",IF(SUMPRODUCT((AQ790=$AQ$6:$AQ$1560)*(AH790=$AH$6:$AH$1560)*((AN790&lt;$AO$6:$AO$1560)*(AO790&gt;$AN$6:$AN$1560))*(ROW($AQ$6:$AQ$1560)&lt;&gt;ROW(AQ790)))&gt;0,"CRUZADO","Sin cruce")))</f>
        <v>Sin cruce</v>
      </c>
    </row>
    <row r="791" spans="3:44" s="8" customFormat="1" ht="18.75" customHeight="1">
      <c r="C791" s="12" t="s">
        <v>1081</v>
      </c>
      <c r="D791" s="789" t="s">
        <v>1396</v>
      </c>
      <c r="E791" s="789">
        <v>20261</v>
      </c>
      <c r="F791" s="789" t="s">
        <v>23</v>
      </c>
      <c r="G791" s="12" t="s">
        <v>20</v>
      </c>
      <c r="H791" s="789" t="s">
        <v>57</v>
      </c>
      <c r="I791" s="789">
        <v>1</v>
      </c>
      <c r="J791" s="789" t="s">
        <v>32</v>
      </c>
      <c r="K791" s="789" t="s">
        <v>1399</v>
      </c>
      <c r="L791" s="491" t="s">
        <v>1185</v>
      </c>
      <c r="M791" s="789" t="s">
        <v>1127</v>
      </c>
      <c r="N791" s="789" t="s">
        <v>1086</v>
      </c>
      <c r="O791" s="789" t="s">
        <v>731</v>
      </c>
      <c r="P791" s="789">
        <v>3</v>
      </c>
      <c r="Q791" s="789">
        <v>2</v>
      </c>
      <c r="R791" s="815">
        <v>5</v>
      </c>
      <c r="S791" s="789">
        <v>4</v>
      </c>
      <c r="T791" s="181" t="s">
        <v>1283</v>
      </c>
      <c r="U791" s="11">
        <v>38</v>
      </c>
      <c r="V791" s="31">
        <f>IF(W791="","",IFERROR(INDEX(Docentes!C:C,MATCH(W791,Docentes!D:D,0)),"NUEVO"))</f>
        <v>42515290</v>
      </c>
      <c r="W791" s="693" t="s">
        <v>976</v>
      </c>
      <c r="X791" s="265" t="s">
        <v>1332</v>
      </c>
      <c r="Y791" s="31" t="s">
        <v>1182</v>
      </c>
      <c r="Z791" s="789" t="s">
        <v>1089</v>
      </c>
      <c r="AA791" s="789" t="s">
        <v>16</v>
      </c>
      <c r="AB791" s="789" t="s">
        <v>1582</v>
      </c>
      <c r="AC791" s="789">
        <v>48</v>
      </c>
      <c r="AD791" s="31"/>
      <c r="AE791" s="789"/>
      <c r="AF791" s="789" t="s">
        <v>1182</v>
      </c>
      <c r="AG791" s="31" t="str">
        <f t="shared" si="504"/>
        <v>TP</v>
      </c>
      <c r="AH791" s="789">
        <v>5</v>
      </c>
      <c r="AI791" s="789">
        <v>11</v>
      </c>
      <c r="AJ791" s="789">
        <v>0</v>
      </c>
      <c r="AK791" s="789">
        <v>15</v>
      </c>
      <c r="AL791" s="789">
        <v>10</v>
      </c>
      <c r="AM791" s="31">
        <f t="shared" si="453"/>
        <v>5</v>
      </c>
      <c r="AN791" s="792">
        <f t="shared" si="454"/>
        <v>0.45833333333333331</v>
      </c>
      <c r="AO791" s="792">
        <f t="shared" si="455"/>
        <v>0.63194444444444442</v>
      </c>
      <c r="AP791" s="31" t="str" cm="1">
        <f t="array" ref="AP791">IF(W791="","",IF(SUMPRODUCT((W791=$W$6:$W$1560)*(AH791=$AH$6:$AH$1560)*(AN791=$AN$6:$AN$1560)*(AO791=$AO$6:$AO$1560)*(ROW($W$6:$W$1560)&lt;&gt;ROW(W791))*((R791=0)*($R$6:$R$1560&gt;0)+(R791&gt;0)*($R$6:$R$1560=0)))&gt;0,"SALONES UNIDOS",IF(SUMPRODUCT((W791=$W$6:$W$1560)*(AH791=$AH$6:$AH$1560)*((AN791&lt;$AO$6:$AO$1560)*(AO791&gt;$AN$6:$AN$1560))*(ROW($W$6:$W$1560)&lt;&gt;ROW(W791)))&gt;0,"CRUZADO","Sin cruce")))</f>
        <v>Sin cruce</v>
      </c>
      <c r="AQ791" s="792" t="str">
        <f t="shared" si="457"/>
        <v>IN1PRINCIPALC</v>
      </c>
      <c r="AR791" s="792" t="str" cm="1">
        <f t="array" ref="AR791">IF(AQ791="","",IF(SUMPRODUCT((AQ791=$AQ$6:$AQ$1560)*(AH791=$AH$6:$AH$1560)*(AN791=$AN$6:$AN$1560)*(AO791=$AO$6:$AO$1560)*(ROW($AQ$6:$AQ$1560)&lt;&gt;ROW(AQ791))*((R791=0)*($R$6:$R$1560&gt;0)+(R791&gt;0)*($R$6:$R$1560=0)))&gt;0,"SALONES UNIDOS",IF(SUMPRODUCT((AQ791=$AQ$6:$AQ$1560)*(AH791=$AH$6:$AH$1560)*((AN791&lt;$AO$6:$AO$1560)*(AO791&gt;$AN$6:$AN$1560))*(ROW($AQ$6:$AQ$1560)&lt;&gt;ROW(AQ791)))&gt;0,"CRUZADO","Sin cruce")))</f>
        <v>Sin cruce</v>
      </c>
    </row>
    <row r="792" spans="3:44" s="8" customFormat="1" ht="18.75" customHeight="1">
      <c r="C792" s="12" t="s">
        <v>1081</v>
      </c>
      <c r="D792" s="789" t="s">
        <v>1396</v>
      </c>
      <c r="E792" s="789">
        <v>20261</v>
      </c>
      <c r="F792" s="789" t="s">
        <v>23</v>
      </c>
      <c r="G792" s="12" t="s">
        <v>20</v>
      </c>
      <c r="H792" s="789" t="s">
        <v>57</v>
      </c>
      <c r="I792" s="789">
        <v>1</v>
      </c>
      <c r="J792" s="789" t="s">
        <v>32</v>
      </c>
      <c r="K792" s="789" t="s">
        <v>1400</v>
      </c>
      <c r="L792" s="491" t="s">
        <v>1188</v>
      </c>
      <c r="M792" s="789" t="s">
        <v>1127</v>
      </c>
      <c r="N792" s="789" t="s">
        <v>1086</v>
      </c>
      <c r="O792" s="789" t="s">
        <v>731</v>
      </c>
      <c r="P792" s="789">
        <v>4</v>
      </c>
      <c r="Q792" s="789">
        <v>0</v>
      </c>
      <c r="R792" s="815">
        <v>4</v>
      </c>
      <c r="S792" s="789">
        <v>4</v>
      </c>
      <c r="T792" s="181" t="s">
        <v>1283</v>
      </c>
      <c r="U792" s="11">
        <v>39</v>
      </c>
      <c r="V792" s="31">
        <f>IF(W792="","",IFERROR(INDEX(Docentes!C:C,MATCH(W792,Docentes!D:D,0)),"NUEVO"))</f>
        <v>80063288</v>
      </c>
      <c r="W792" s="916" t="s">
        <v>533</v>
      </c>
      <c r="X792" s="265" t="s">
        <v>1332</v>
      </c>
      <c r="Y792" s="31" t="s">
        <v>1182</v>
      </c>
      <c r="Z792" s="789" t="s">
        <v>1089</v>
      </c>
      <c r="AA792" s="789" t="s">
        <v>26</v>
      </c>
      <c r="AB792" s="789" t="s">
        <v>1488</v>
      </c>
      <c r="AC792" s="789">
        <v>40</v>
      </c>
      <c r="AD792" s="31"/>
      <c r="AE792" s="789"/>
      <c r="AF792" s="789" t="s">
        <v>1182</v>
      </c>
      <c r="AG792" s="31" t="str">
        <f t="shared" si="504"/>
        <v>T</v>
      </c>
      <c r="AH792" s="789">
        <v>2</v>
      </c>
      <c r="AI792" s="789">
        <v>11</v>
      </c>
      <c r="AJ792" s="789">
        <v>50</v>
      </c>
      <c r="AK792" s="789">
        <v>15</v>
      </c>
      <c r="AL792" s="789">
        <v>10</v>
      </c>
      <c r="AM792" s="31">
        <f t="shared" si="453"/>
        <v>4</v>
      </c>
      <c r="AN792" s="792">
        <f t="shared" si="454"/>
        <v>0.49305555555555552</v>
      </c>
      <c r="AO792" s="792">
        <f t="shared" si="455"/>
        <v>0.63194444444444442</v>
      </c>
      <c r="AP792" s="31" t="str" cm="1">
        <f t="array" ref="AP792">IF(W792="","",IF(SUMPRODUCT((W792=$W$6:$W$1560)*(AH792=$AH$6:$AH$1560)*(AN792=$AN$6:$AN$1560)*(AO792=$AO$6:$AO$1560)*(ROW($W$6:$W$1560)&lt;&gt;ROW(W792))*((R792=0)*($R$6:$R$1560&gt;0)+(R792&gt;0)*($R$6:$R$1560=0)))&gt;0,"SALONES UNIDOS",IF(SUMPRODUCT((W792=$W$6:$W$1560)*(AH792=$AH$6:$AH$1560)*((AN792&lt;$AO$6:$AO$1560)*(AO792&gt;$AN$6:$AN$1560))*(ROW($W$6:$W$1560)&lt;&gt;ROW(W792)))&gt;0,"CRUZADO","Sin cruce")))</f>
        <v>Sin cruce</v>
      </c>
      <c r="AQ792" s="792" t="str">
        <f t="shared" si="457"/>
        <v>IN1PRINCIPALC</v>
      </c>
      <c r="AR792" s="792" t="str" cm="1">
        <f t="array" ref="AR792">IF(AQ792="","",IF(SUMPRODUCT((AQ792=$AQ$6:$AQ$1560)*(AH792=$AH$6:$AH$1560)*(AN792=$AN$6:$AN$1560)*(AO792=$AO$6:$AO$1560)*(ROW($AQ$6:$AQ$1560)&lt;&gt;ROW(AQ792))*((R792=0)*($R$6:$R$1560&gt;0)+(R792&gt;0)*($R$6:$R$1560=0)))&gt;0,"SALONES UNIDOS",IF(SUMPRODUCT((AQ792=$AQ$6:$AQ$1560)*(AH792=$AH$6:$AH$1560)*((AN792&lt;$AO$6:$AO$1560)*(AO792&gt;$AN$6:$AN$1560))*(ROW($AQ$6:$AQ$1560)&lt;&gt;ROW(AQ792)))&gt;0,"CRUZADO","Sin cruce")))</f>
        <v>Sin cruce</v>
      </c>
    </row>
    <row r="793" spans="3:44" s="8" customFormat="1" ht="18.75" customHeight="1">
      <c r="C793" s="12" t="s">
        <v>1081</v>
      </c>
      <c r="D793" s="789" t="s">
        <v>1396</v>
      </c>
      <c r="E793" s="789">
        <v>20261</v>
      </c>
      <c r="F793" s="789" t="s">
        <v>23</v>
      </c>
      <c r="G793" s="12" t="s">
        <v>20</v>
      </c>
      <c r="H793" s="789" t="s">
        <v>57</v>
      </c>
      <c r="I793" s="789">
        <v>1</v>
      </c>
      <c r="J793" s="789" t="s">
        <v>32</v>
      </c>
      <c r="K793" s="789" t="s">
        <v>1401</v>
      </c>
      <c r="L793" s="491" t="s">
        <v>1402</v>
      </c>
      <c r="M793" s="789" t="s">
        <v>1101</v>
      </c>
      <c r="N793" s="789" t="s">
        <v>1086</v>
      </c>
      <c r="O793" s="789" t="s">
        <v>731</v>
      </c>
      <c r="P793" s="789">
        <v>4</v>
      </c>
      <c r="Q793" s="789">
        <v>0</v>
      </c>
      <c r="R793" s="815">
        <v>4</v>
      </c>
      <c r="S793" s="789">
        <v>4</v>
      </c>
      <c r="T793" s="181" t="s">
        <v>1283</v>
      </c>
      <c r="U793" s="11">
        <v>39</v>
      </c>
      <c r="V793" s="31">
        <f>IF(W793="","",IFERROR(INDEX(Docentes!C:C,MATCH(W793,Docentes!D:D,0)),"NUEVO"))</f>
        <v>41076019</v>
      </c>
      <c r="W793" s="693" t="s">
        <v>349</v>
      </c>
      <c r="X793" s="265" t="s">
        <v>1332</v>
      </c>
      <c r="Y793" s="31" t="s">
        <v>1182</v>
      </c>
      <c r="Z793" s="789" t="s">
        <v>1089</v>
      </c>
      <c r="AA793" s="789" t="s">
        <v>26</v>
      </c>
      <c r="AB793" s="789" t="s">
        <v>1488</v>
      </c>
      <c r="AC793" s="789">
        <v>40</v>
      </c>
      <c r="AD793" s="31"/>
      <c r="AE793" s="789"/>
      <c r="AF793" s="789" t="s">
        <v>1182</v>
      </c>
      <c r="AG793" s="31" t="str">
        <f t="shared" si="504"/>
        <v>T</v>
      </c>
      <c r="AH793" s="789">
        <v>3</v>
      </c>
      <c r="AI793" s="789">
        <v>11</v>
      </c>
      <c r="AJ793" s="789">
        <v>50</v>
      </c>
      <c r="AK793" s="789">
        <v>15</v>
      </c>
      <c r="AL793" s="789">
        <v>10</v>
      </c>
      <c r="AM793" s="31">
        <f t="shared" si="453"/>
        <v>4</v>
      </c>
      <c r="AN793" s="792">
        <f t="shared" si="454"/>
        <v>0.49305555555555552</v>
      </c>
      <c r="AO793" s="792">
        <f t="shared" si="455"/>
        <v>0.63194444444444442</v>
      </c>
      <c r="AP793" s="31" t="str" cm="1">
        <f t="array" ref="AP793">IF(W793="","",IF(SUMPRODUCT((W793=$W$6:$W$1560)*(AH793=$AH$6:$AH$1560)*(AN793=$AN$6:$AN$1560)*(AO793=$AO$6:$AO$1560)*(ROW($W$6:$W$1560)&lt;&gt;ROW(W793))*((R793=0)*($R$6:$R$1560&gt;0)+(R793&gt;0)*($R$6:$R$1560=0)))&gt;0,"SALONES UNIDOS",IF(SUMPRODUCT((W793=$W$6:$W$1560)*(AH793=$AH$6:$AH$1560)*((AN793&lt;$AO$6:$AO$1560)*(AO793&gt;$AN$6:$AN$1560))*(ROW($W$6:$W$1560)&lt;&gt;ROW(W793)))&gt;0,"CRUZADO","Sin cruce")))</f>
        <v>Sin cruce</v>
      </c>
      <c r="AQ793" s="792" t="str">
        <f t="shared" si="457"/>
        <v>IN1PRINCIPALC</v>
      </c>
      <c r="AR793" s="792" t="str" cm="1">
        <f t="array" ref="AR793">IF(AQ793="","",IF(SUMPRODUCT((AQ793=$AQ$6:$AQ$1560)*(AH793=$AH$6:$AH$1560)*(AN793=$AN$6:$AN$1560)*(AO793=$AO$6:$AO$1560)*(ROW($AQ$6:$AQ$1560)&lt;&gt;ROW(AQ793))*((R793=0)*($R$6:$R$1560&gt;0)+(R793&gt;0)*($R$6:$R$1560=0)))&gt;0,"SALONES UNIDOS",IF(SUMPRODUCT((AQ793=$AQ$6:$AQ$1560)*(AH793=$AH$6:$AH$1560)*((AN793&lt;$AO$6:$AO$1560)*(AO793&gt;$AN$6:$AN$1560))*(ROW($AQ$6:$AQ$1560)&lt;&gt;ROW(AQ793)))&gt;0,"CRUZADO","Sin cruce")))</f>
        <v>Sin cruce</v>
      </c>
    </row>
    <row r="794" spans="3:44" s="8" customFormat="1" ht="18.75" customHeight="1">
      <c r="C794" s="12" t="s">
        <v>1081</v>
      </c>
      <c r="D794" s="789" t="s">
        <v>1396</v>
      </c>
      <c r="E794" s="789">
        <v>20261</v>
      </c>
      <c r="F794" s="789" t="s">
        <v>23</v>
      </c>
      <c r="G794" s="12" t="s">
        <v>20</v>
      </c>
      <c r="H794" s="789" t="s">
        <v>57</v>
      </c>
      <c r="I794" s="789">
        <v>1</v>
      </c>
      <c r="J794" s="789" t="s">
        <v>32</v>
      </c>
      <c r="K794" s="789" t="s">
        <v>1403</v>
      </c>
      <c r="L794" s="491" t="s">
        <v>1190</v>
      </c>
      <c r="M794" s="789" t="s">
        <v>1127</v>
      </c>
      <c r="N794" s="789" t="s">
        <v>1086</v>
      </c>
      <c r="O794" s="789" t="s">
        <v>731</v>
      </c>
      <c r="P794" s="789">
        <v>4</v>
      </c>
      <c r="Q794" s="789">
        <v>0</v>
      </c>
      <c r="R794" s="801">
        <v>4</v>
      </c>
      <c r="S794" s="789">
        <v>4</v>
      </c>
      <c r="T794" s="181" t="s">
        <v>1283</v>
      </c>
      <c r="U794" s="11">
        <v>39</v>
      </c>
      <c r="V794" s="31">
        <f>IF(W794="","",IFERROR(INDEX(Docentes!C:C,MATCH(W794,Docentes!D:D,0)),"NUEVO"))</f>
        <v>43454918</v>
      </c>
      <c r="W794" s="191" t="s">
        <v>663</v>
      </c>
      <c r="X794" s="265" t="s">
        <v>1332</v>
      </c>
      <c r="Y794" s="31" t="s">
        <v>1182</v>
      </c>
      <c r="Z794" s="789" t="s">
        <v>1089</v>
      </c>
      <c r="AA794" s="789" t="s">
        <v>26</v>
      </c>
      <c r="AB794" s="789" t="s">
        <v>1488</v>
      </c>
      <c r="AC794" s="789">
        <v>40</v>
      </c>
      <c r="AD794" s="31"/>
      <c r="AE794" s="789"/>
      <c r="AF794" s="789" t="s">
        <v>1182</v>
      </c>
      <c r="AG794" s="31" t="str">
        <f t="shared" si="504"/>
        <v>T</v>
      </c>
      <c r="AH794" s="789">
        <v>1</v>
      </c>
      <c r="AI794" s="789">
        <v>11</v>
      </c>
      <c r="AJ794" s="789">
        <v>50</v>
      </c>
      <c r="AK794" s="789">
        <v>15</v>
      </c>
      <c r="AL794" s="789">
        <v>10</v>
      </c>
      <c r="AM794" s="31">
        <f t="shared" si="453"/>
        <v>4</v>
      </c>
      <c r="AN794" s="792">
        <f t="shared" si="454"/>
        <v>0.49305555555555552</v>
      </c>
      <c r="AO794" s="792">
        <f t="shared" si="455"/>
        <v>0.63194444444444442</v>
      </c>
      <c r="AP794" s="31" t="str" cm="1">
        <f t="array" ref="AP794">IF(W794="","",IF(SUMPRODUCT((W794=$W$6:$W$1560)*(AH794=$AH$6:$AH$1560)*(AN794=$AN$6:$AN$1560)*(AO794=$AO$6:$AO$1560)*(ROW($W$6:$W$1560)&lt;&gt;ROW(W794))*((R794=0)*($R$6:$R$1560&gt;0)+(R794&gt;0)*($R$6:$R$1560=0)))&gt;0,"SALONES UNIDOS",IF(SUMPRODUCT((W794=$W$6:$W$1560)*(AH794=$AH$6:$AH$1560)*((AN794&lt;$AO$6:$AO$1560)*(AO794&gt;$AN$6:$AN$1560))*(ROW($W$6:$W$1560)&lt;&gt;ROW(W794)))&gt;0,"CRUZADO","Sin cruce")))</f>
        <v>Sin cruce</v>
      </c>
      <c r="AQ794" s="792" t="str">
        <f t="shared" si="457"/>
        <v>IN1PRINCIPALC</v>
      </c>
      <c r="AR794" s="792" t="str" cm="1">
        <f t="array" ref="AR794">IF(AQ794="","",IF(SUMPRODUCT((AQ794=$AQ$6:$AQ$1560)*(AH794=$AH$6:$AH$1560)*(AN794=$AN$6:$AN$1560)*(AO794=$AO$6:$AO$1560)*(ROW($AQ$6:$AQ$1560)&lt;&gt;ROW(AQ794))*((R794=0)*($R$6:$R$1560&gt;0)+(R794&gt;0)*($R$6:$R$1560=0)))&gt;0,"SALONES UNIDOS",IF(SUMPRODUCT((AQ794=$AQ$6:$AQ$1560)*(AH794=$AH$6:$AH$1560)*((AN794&lt;$AO$6:$AO$1560)*(AO794&gt;$AN$6:$AN$1560))*(ROW($AQ$6:$AQ$1560)&lt;&gt;ROW(AQ794)))&gt;0,"CRUZADO","Sin cruce")))</f>
        <v>Sin cruce</v>
      </c>
    </row>
    <row r="795" spans="3:44" s="8" customFormat="1" ht="18.75" customHeight="1">
      <c r="C795" s="12" t="s">
        <v>1081</v>
      </c>
      <c r="D795" s="789" t="s">
        <v>1396</v>
      </c>
      <c r="E795" s="789">
        <v>20261</v>
      </c>
      <c r="F795" s="789" t="s">
        <v>23</v>
      </c>
      <c r="G795" s="12" t="s">
        <v>20</v>
      </c>
      <c r="H795" s="789" t="s">
        <v>57</v>
      </c>
      <c r="I795" s="789">
        <v>1</v>
      </c>
      <c r="J795" s="789" t="s">
        <v>32</v>
      </c>
      <c r="K795" s="789" t="s">
        <v>1404</v>
      </c>
      <c r="L795" s="491" t="s">
        <v>1131</v>
      </c>
      <c r="M795" s="789" t="s">
        <v>1127</v>
      </c>
      <c r="N795" s="789" t="s">
        <v>1086</v>
      </c>
      <c r="O795" s="789" t="s">
        <v>731</v>
      </c>
      <c r="P795" s="789">
        <v>4</v>
      </c>
      <c r="Q795" s="789">
        <v>0</v>
      </c>
      <c r="R795" s="815">
        <v>4</v>
      </c>
      <c r="S795" s="789">
        <v>4</v>
      </c>
      <c r="T795" s="1" t="s">
        <v>1283</v>
      </c>
      <c r="U795" s="11">
        <v>39</v>
      </c>
      <c r="V795" s="31">
        <f>IF(W795="","",IFERROR(INDEX(Docentes!C:C,MATCH(W795,Docentes!D:D,0)),"NUEVO"))</f>
        <v>21863698</v>
      </c>
      <c r="W795" s="693" t="s">
        <v>638</v>
      </c>
      <c r="X795" s="265" t="s">
        <v>1332</v>
      </c>
      <c r="Y795" s="31" t="s">
        <v>1182</v>
      </c>
      <c r="Z795" s="789" t="s">
        <v>1089</v>
      </c>
      <c r="AA795" s="789" t="s">
        <v>26</v>
      </c>
      <c r="AB795" s="789" t="s">
        <v>1488</v>
      </c>
      <c r="AC795" s="789">
        <v>40</v>
      </c>
      <c r="AD795" s="31"/>
      <c r="AE795" s="789"/>
      <c r="AF795" s="789" t="s">
        <v>1182</v>
      </c>
      <c r="AG795" s="31" t="str">
        <f t="shared" si="504"/>
        <v>T</v>
      </c>
      <c r="AH795" s="789">
        <v>2</v>
      </c>
      <c r="AI795" s="789">
        <v>7</v>
      </c>
      <c r="AJ795" s="789">
        <v>40</v>
      </c>
      <c r="AK795" s="789">
        <v>11</v>
      </c>
      <c r="AL795" s="789">
        <v>0</v>
      </c>
      <c r="AM795" s="31">
        <f t="shared" ref="AM795:AM881" si="510">IF(R795=0,0,IF(AI795="",R795,IF(X795="HIBRIDO VIRTUAL",0,((((AK795/24)+(AL795/1440))-((AI795/24)+(AJ795/1440)))*1440/50))))</f>
        <v>3.9999999999999987</v>
      </c>
      <c r="AN795" s="792">
        <f t="shared" ref="AN795:AN881" si="511">AI795/24+AJ795/1440</f>
        <v>0.31944444444444448</v>
      </c>
      <c r="AO795" s="792">
        <f t="shared" ref="AO795:AO881" si="512">AK795/24+AL795/1440</f>
        <v>0.45833333333333331</v>
      </c>
      <c r="AP795" s="31" t="str" cm="1">
        <f t="array" ref="AP795">IF(W795="","",IF(SUMPRODUCT((W795=$W$6:$W$1560)*(AH795=$AH$6:$AH$1560)*(AN795=$AN$6:$AN$1560)*(AO795=$AO$6:$AO$1560)*(ROW($W$6:$W$1560)&lt;&gt;ROW(W795))*((R795=0)*($R$6:$R$1560&gt;0)+(R795&gt;0)*($R$6:$R$1560=0)))&gt;0,"SALONES UNIDOS",IF(SUMPRODUCT((W795=$W$6:$W$1560)*(AH795=$AH$6:$AH$1560)*((AN795&lt;$AO$6:$AO$1560)*(AO795&gt;$AN$6:$AN$1560))*(ROW($W$6:$W$1560)&lt;&gt;ROW(W795)))&gt;0,"CRUZADO","Sin cruce")))</f>
        <v>Sin cruce</v>
      </c>
      <c r="AQ795" s="792" t="str">
        <f t="shared" si="457"/>
        <v>IN1PRINCIPALC</v>
      </c>
      <c r="AR795" s="792" t="str" cm="1">
        <f t="array" ref="AR795">IF(AQ795="","",IF(SUMPRODUCT((AQ795=$AQ$6:$AQ$1560)*(AH795=$AH$6:$AH$1560)*(AN795=$AN$6:$AN$1560)*(AO795=$AO$6:$AO$1560)*(ROW($AQ$6:$AQ$1560)&lt;&gt;ROW(AQ795))*((R795=0)*($R$6:$R$1560&gt;0)+(R795&gt;0)*($R$6:$R$1560=0)))&gt;0,"SALONES UNIDOS",IF(SUMPRODUCT((AQ795=$AQ$6:$AQ$1560)*(AH795=$AH$6:$AH$1560)*((AN795&lt;$AO$6:$AO$1560)*(AO795&gt;$AN$6:$AN$1560))*(ROW($AQ$6:$AQ$1560)&lt;&gt;ROW(AQ795)))&gt;0,"CRUZADO","Sin cruce")))</f>
        <v>Sin cruce</v>
      </c>
    </row>
    <row r="796" spans="3:44" s="8" customFormat="1" ht="18.75" customHeight="1">
      <c r="C796" s="12" t="s">
        <v>1081</v>
      </c>
      <c r="D796" s="789" t="s">
        <v>1396</v>
      </c>
      <c r="E796" s="789">
        <v>20261</v>
      </c>
      <c r="F796" s="789" t="s">
        <v>23</v>
      </c>
      <c r="G796" s="12" t="s">
        <v>20</v>
      </c>
      <c r="H796" s="789" t="s">
        <v>57</v>
      </c>
      <c r="I796" s="789">
        <v>1</v>
      </c>
      <c r="J796" s="789" t="s">
        <v>41</v>
      </c>
      <c r="K796" s="789" t="s">
        <v>1397</v>
      </c>
      <c r="L796" s="491" t="s">
        <v>1398</v>
      </c>
      <c r="M796" s="789" t="s">
        <v>1127</v>
      </c>
      <c r="N796" s="789" t="s">
        <v>1086</v>
      </c>
      <c r="O796" s="789" t="s">
        <v>731</v>
      </c>
      <c r="P796" s="789">
        <v>3</v>
      </c>
      <c r="Q796" s="789">
        <v>2</v>
      </c>
      <c r="R796" s="815">
        <v>5</v>
      </c>
      <c r="S796" s="789">
        <v>4</v>
      </c>
      <c r="T796" s="1" t="s">
        <v>1283</v>
      </c>
      <c r="U796" s="11">
        <v>40</v>
      </c>
      <c r="V796" s="31">
        <f>IF(W796="","",IFERROR(INDEX(Docentes!C:C,MATCH(W796,Docentes!D:D,0)),"NUEVO"))</f>
        <v>21783999</v>
      </c>
      <c r="W796" s="693" t="s">
        <v>180</v>
      </c>
      <c r="X796" s="265" t="s">
        <v>1332</v>
      </c>
      <c r="Y796" s="31" t="s">
        <v>1182</v>
      </c>
      <c r="Z796" s="789" t="s">
        <v>1089</v>
      </c>
      <c r="AA796" s="789" t="s">
        <v>41</v>
      </c>
      <c r="AB796" s="789" t="s">
        <v>1640</v>
      </c>
      <c r="AC796" s="789">
        <v>48</v>
      </c>
      <c r="AD796" s="31"/>
      <c r="AE796" s="789"/>
      <c r="AF796" s="789" t="s">
        <v>1182</v>
      </c>
      <c r="AG796" s="31" t="str">
        <f t="shared" si="504"/>
        <v>TP</v>
      </c>
      <c r="AH796" s="789">
        <v>2</v>
      </c>
      <c r="AI796" s="789">
        <v>7</v>
      </c>
      <c r="AJ796" s="789">
        <v>40</v>
      </c>
      <c r="AK796" s="789">
        <v>11</v>
      </c>
      <c r="AL796" s="789">
        <v>50</v>
      </c>
      <c r="AM796" s="31">
        <f t="shared" si="510"/>
        <v>4.9999999999999982</v>
      </c>
      <c r="AN796" s="792">
        <f t="shared" si="511"/>
        <v>0.31944444444444448</v>
      </c>
      <c r="AO796" s="792">
        <f t="shared" si="512"/>
        <v>0.49305555555555552</v>
      </c>
      <c r="AP796" s="31" t="str" cm="1">
        <f t="array" ref="AP796">IF(W796="","",IF(SUMPRODUCT((W796=$W$6:$W$1560)*(AH796=$AH$6:$AH$1560)*(AN796=$AN$6:$AN$1560)*(AO796=$AO$6:$AO$1560)*(ROW($W$6:$W$1560)&lt;&gt;ROW(W796))*((R796=0)*($R$6:$R$1560&gt;0)+(R796&gt;0)*($R$6:$R$1560=0)))&gt;0,"SALONES UNIDOS",IF(SUMPRODUCT((W796=$W$6:$W$1560)*(AH796=$AH$6:$AH$1560)*((AN796&lt;$AO$6:$AO$1560)*(AO796&gt;$AN$6:$AN$1560))*(ROW($W$6:$W$1560)&lt;&gt;ROW(W796)))&gt;0,"CRUZADO","Sin cruce")))</f>
        <v>Sin cruce</v>
      </c>
      <c r="AQ796" s="792" t="str">
        <f t="shared" si="457"/>
        <v>IN1PRINCIPALD</v>
      </c>
      <c r="AR796" s="792" t="str" cm="1">
        <f t="array" ref="AR796">IF(AQ796="","",IF(SUMPRODUCT((AQ796=$AQ$6:$AQ$1560)*(AH796=$AH$6:$AH$1560)*(AN796=$AN$6:$AN$1560)*(AO796=$AO$6:$AO$1560)*(ROW($AQ$6:$AQ$1560)&lt;&gt;ROW(AQ796))*((R796=0)*($R$6:$R$1560&gt;0)+(R796&gt;0)*($R$6:$R$1560=0)))&gt;0,"SALONES UNIDOS",IF(SUMPRODUCT((AQ796=$AQ$6:$AQ$1560)*(AH796=$AH$6:$AH$1560)*((AN796&lt;$AO$6:$AO$1560)*(AO796&gt;$AN$6:$AN$1560))*(ROW($AQ$6:$AQ$1560)&lt;&gt;ROW(AQ796)))&gt;0,"CRUZADO","Sin cruce")))</f>
        <v>Sin cruce</v>
      </c>
    </row>
    <row r="797" spans="3:44" s="8" customFormat="1" ht="18.75" customHeight="1">
      <c r="C797" s="12" t="s">
        <v>1081</v>
      </c>
      <c r="D797" s="789" t="s">
        <v>1396</v>
      </c>
      <c r="E797" s="789">
        <v>20261</v>
      </c>
      <c r="F797" s="789" t="s">
        <v>23</v>
      </c>
      <c r="G797" s="12" t="s">
        <v>20</v>
      </c>
      <c r="H797" s="789" t="s">
        <v>57</v>
      </c>
      <c r="I797" s="789">
        <v>1</v>
      </c>
      <c r="J797" s="789" t="s">
        <v>41</v>
      </c>
      <c r="K797" s="789" t="s">
        <v>1399</v>
      </c>
      <c r="L797" s="491" t="s">
        <v>1185</v>
      </c>
      <c r="M797" s="789" t="s">
        <v>1127</v>
      </c>
      <c r="N797" s="789" t="s">
        <v>1086</v>
      </c>
      <c r="O797" s="789" t="s">
        <v>731</v>
      </c>
      <c r="P797" s="789">
        <v>3</v>
      </c>
      <c r="Q797" s="789">
        <v>0</v>
      </c>
      <c r="R797" s="815">
        <v>3</v>
      </c>
      <c r="S797" s="789">
        <v>4</v>
      </c>
      <c r="T797" s="1"/>
      <c r="U797" s="11">
        <v>40</v>
      </c>
      <c r="V797" s="31">
        <f>IF(W797="","",IFERROR(INDEX(Docentes!C:C,MATCH(W797,Docentes!D:D,0)),"NUEVO"))</f>
        <v>10359700</v>
      </c>
      <c r="W797" s="794" t="s">
        <v>269</v>
      </c>
      <c r="X797" s="265" t="s">
        <v>1332</v>
      </c>
      <c r="Y797" s="31" t="s">
        <v>1182</v>
      </c>
      <c r="Z797" s="789" t="s">
        <v>1089</v>
      </c>
      <c r="AA797" s="789" t="s">
        <v>41</v>
      </c>
      <c r="AB797" s="789" t="s">
        <v>1640</v>
      </c>
      <c r="AC797" s="789">
        <v>48</v>
      </c>
      <c r="AD797" s="31"/>
      <c r="AE797" s="789"/>
      <c r="AF797" s="789" t="s">
        <v>1182</v>
      </c>
      <c r="AG797" s="31" t="str">
        <f t="shared" ref="AG797" si="513">IF(AND(P797&gt;0,Q797&gt;0),"TP",IF(AND(P797&gt;0,Q797=0),"T","P"))</f>
        <v>T</v>
      </c>
      <c r="AH797" s="789">
        <v>3</v>
      </c>
      <c r="AI797" s="789">
        <v>11</v>
      </c>
      <c r="AJ797" s="789">
        <v>50</v>
      </c>
      <c r="AK797" s="789">
        <v>14</v>
      </c>
      <c r="AL797" s="789">
        <v>20</v>
      </c>
      <c r="AM797" s="31">
        <f t="shared" ref="AM797" si="514">IF(R797=0,0,IF(AI797="",R797,IF(X797="HIBRIDO VIRTUAL",0,((((AK797/24)+(AL797/1440))-((AI797/24)+(AJ797/1440)))*1440/50))))</f>
        <v>3.0000000000000004</v>
      </c>
      <c r="AN797" s="792">
        <f t="shared" ref="AN797" si="515">AI797/24+AJ797/1440</f>
        <v>0.49305555555555552</v>
      </c>
      <c r="AO797" s="792">
        <f t="shared" ref="AO797" si="516">AK797/24+AL797/1440</f>
        <v>0.59722222222222221</v>
      </c>
      <c r="AP797" s="31" t="str" cm="1">
        <f t="array" ref="AP797">IF(W797="","",IF(SUMPRODUCT((W797=$W$6:$W$1560)*(AH797=$AH$6:$AH$1560)*(AN797=$AN$6:$AN$1560)*(AO797=$AO$6:$AO$1560)*(ROW($W$6:$W$1560)&lt;&gt;ROW(W797))*((R797=0)*($R$6:$R$1560&gt;0)+(R797&gt;0)*($R$6:$R$1560=0)))&gt;0,"SALONES UNIDOS",IF(SUMPRODUCT((W797=$W$6:$W$1560)*(AH797=$AH$6:$AH$1560)*((AN797&lt;$AO$6:$AO$1560)*(AO797&gt;$AN$6:$AN$1560))*(ROW($W$6:$W$1560)&lt;&gt;ROW(W797)))&gt;0,"CRUZADO","Sin cruce")))</f>
        <v>Sin cruce</v>
      </c>
      <c r="AQ797" s="792" t="str">
        <f t="shared" ref="AQ797" si="517">TRIM(CONCATENATE(H797,I797,F797,J797))</f>
        <v>IN1PRINCIPALD</v>
      </c>
      <c r="AR797" s="792" t="str" cm="1">
        <f t="array" ref="AR797">IF(AQ797="","",IF(SUMPRODUCT((AQ797=$AQ$6:$AQ$1560)*(AH797=$AH$6:$AH$1560)*(AN797=$AN$6:$AN$1560)*(AO797=$AO$6:$AO$1560)*(ROW($AQ$6:$AQ$1560)&lt;&gt;ROW(AQ797))*((R797=0)*($R$6:$R$1560&gt;0)+(R797&gt;0)*($R$6:$R$1560=0)))&gt;0,"SALONES UNIDOS",IF(SUMPRODUCT((AQ797=$AQ$6:$AQ$1560)*(AH797=$AH$6:$AH$1560)*((AN797&lt;$AO$6:$AO$1560)*(AO797&gt;$AN$6:$AN$1560))*(ROW($AQ$6:$AQ$1560)&lt;&gt;ROW(AQ797)))&gt;0,"CRUZADO","Sin cruce")))</f>
        <v>Sin cruce</v>
      </c>
    </row>
    <row r="798" spans="3:44" s="8" customFormat="1" ht="18.75" customHeight="1">
      <c r="C798" s="12" t="s">
        <v>1081</v>
      </c>
      <c r="D798" s="789" t="s">
        <v>1396</v>
      </c>
      <c r="E798" s="789">
        <v>20261</v>
      </c>
      <c r="F798" s="789" t="s">
        <v>23</v>
      </c>
      <c r="G798" s="12" t="s">
        <v>20</v>
      </c>
      <c r="H798" s="789" t="s">
        <v>57</v>
      </c>
      <c r="I798" s="789">
        <v>1</v>
      </c>
      <c r="J798" s="789" t="s">
        <v>41</v>
      </c>
      <c r="K798" s="789" t="s">
        <v>1399</v>
      </c>
      <c r="L798" s="491" t="s">
        <v>1185</v>
      </c>
      <c r="M798" s="789" t="s">
        <v>1127</v>
      </c>
      <c r="N798" s="789" t="s">
        <v>1086</v>
      </c>
      <c r="O798" s="789" t="s">
        <v>731</v>
      </c>
      <c r="P798" s="789">
        <v>0</v>
      </c>
      <c r="Q798" s="789">
        <v>2</v>
      </c>
      <c r="R798" s="815">
        <v>2</v>
      </c>
      <c r="S798" s="789">
        <v>4</v>
      </c>
      <c r="T798" s="1"/>
      <c r="U798" s="11">
        <v>40</v>
      </c>
      <c r="V798" s="31">
        <f>IF(W798="","",IFERROR(INDEX(Docentes!C:C,MATCH(W798,Docentes!D:D,0)),"NUEVO"))</f>
        <v>10359700</v>
      </c>
      <c r="W798" s="794" t="s">
        <v>269</v>
      </c>
      <c r="X798" s="265" t="s">
        <v>1332</v>
      </c>
      <c r="Y798" s="31" t="s">
        <v>1182</v>
      </c>
      <c r="Z798" s="789" t="s">
        <v>1089</v>
      </c>
      <c r="AA798" s="789" t="s">
        <v>41</v>
      </c>
      <c r="AB798" s="789" t="s">
        <v>1640</v>
      </c>
      <c r="AC798" s="789">
        <v>48</v>
      </c>
      <c r="AD798" s="31"/>
      <c r="AE798" s="789"/>
      <c r="AF798" s="789" t="s">
        <v>1182</v>
      </c>
      <c r="AG798" s="31" t="str">
        <f t="shared" ref="AG798" si="518">IF(AND(P798&gt;0,Q798&gt;0),"TP",IF(AND(P798&gt;0,Q798=0),"T","P"))</f>
        <v>P</v>
      </c>
      <c r="AH798" s="789">
        <v>4</v>
      </c>
      <c r="AI798" s="789">
        <v>11</v>
      </c>
      <c r="AJ798" s="789">
        <v>50</v>
      </c>
      <c r="AK798" s="789">
        <v>13</v>
      </c>
      <c r="AL798" s="789">
        <v>30</v>
      </c>
      <c r="AM798" s="31">
        <f t="shared" ref="AM798" si="519">IF(R798=0,0,IF(AI798="",R798,IF(X798="HIBRIDO VIRTUAL",0,((((AK798/24)+(AL798/1440))-((AI798/24)+(AJ798/1440)))*1440/50))))</f>
        <v>2.0000000000000009</v>
      </c>
      <c r="AN798" s="792">
        <f t="shared" ref="AN798" si="520">AI798/24+AJ798/1440</f>
        <v>0.49305555555555552</v>
      </c>
      <c r="AO798" s="792">
        <f t="shared" ref="AO798" si="521">AK798/24+AL798/1440</f>
        <v>0.5625</v>
      </c>
      <c r="AP798" s="31" t="str" cm="1">
        <f t="array" ref="AP798">IF(W798="","",IF(SUMPRODUCT((W798=$W$6:$W$1560)*(AH798=$AH$6:$AH$1560)*(AN798=$AN$6:$AN$1560)*(AO798=$AO$6:$AO$1560)*(ROW($W$6:$W$1560)&lt;&gt;ROW(W798))*((R798=0)*($R$6:$R$1560&gt;0)+(R798&gt;0)*($R$6:$R$1560=0)))&gt;0,"SALONES UNIDOS",IF(SUMPRODUCT((W798=$W$6:$W$1560)*(AH798=$AH$6:$AH$1560)*((AN798&lt;$AO$6:$AO$1560)*(AO798&gt;$AN$6:$AN$1560))*(ROW($W$6:$W$1560)&lt;&gt;ROW(W798)))&gt;0,"CRUZADO","Sin cruce")))</f>
        <v>Sin cruce</v>
      </c>
      <c r="AQ798" s="792" t="str">
        <f t="shared" ref="AQ798" si="522">TRIM(CONCATENATE(H798,I798,F798,J798))</f>
        <v>IN1PRINCIPALD</v>
      </c>
      <c r="AR798" s="792" t="str" cm="1">
        <f t="array" ref="AR798">IF(AQ798="","",IF(SUMPRODUCT((AQ798=$AQ$6:$AQ$1560)*(AH798=$AH$6:$AH$1560)*(AN798=$AN$6:$AN$1560)*(AO798=$AO$6:$AO$1560)*(ROW($AQ$6:$AQ$1560)&lt;&gt;ROW(AQ798))*((R798=0)*($R$6:$R$1560&gt;0)+(R798&gt;0)*($R$6:$R$1560=0)))&gt;0,"SALONES UNIDOS",IF(SUMPRODUCT((AQ798=$AQ$6:$AQ$1560)*(AH798=$AH$6:$AH$1560)*((AN798&lt;$AO$6:$AO$1560)*(AO798&gt;$AN$6:$AN$1560))*(ROW($AQ$6:$AQ$1560)&lt;&gt;ROW(AQ798)))&gt;0,"CRUZADO","Sin cruce")))</f>
        <v>Sin cruce</v>
      </c>
    </row>
    <row r="799" spans="3:44" s="8" customFormat="1" ht="18.75" customHeight="1">
      <c r="C799" s="12" t="s">
        <v>1081</v>
      </c>
      <c r="D799" s="789" t="s">
        <v>1396</v>
      </c>
      <c r="E799" s="789">
        <v>20261</v>
      </c>
      <c r="F799" s="789" t="s">
        <v>23</v>
      </c>
      <c r="G799" s="12" t="s">
        <v>20</v>
      </c>
      <c r="H799" s="789" t="s">
        <v>57</v>
      </c>
      <c r="I799" s="789">
        <v>1</v>
      </c>
      <c r="J799" s="789" t="s">
        <v>41</v>
      </c>
      <c r="K799" s="789" t="s">
        <v>1400</v>
      </c>
      <c r="L799" s="491" t="s">
        <v>1188</v>
      </c>
      <c r="M799" s="789" t="s">
        <v>1127</v>
      </c>
      <c r="N799" s="789" t="s">
        <v>1086</v>
      </c>
      <c r="O799" s="789" t="s">
        <v>731</v>
      </c>
      <c r="P799" s="789">
        <v>4</v>
      </c>
      <c r="Q799" s="789">
        <v>0</v>
      </c>
      <c r="R799" s="815">
        <v>4</v>
      </c>
      <c r="S799" s="789">
        <v>4</v>
      </c>
      <c r="T799" s="1" t="s">
        <v>1283</v>
      </c>
      <c r="U799" s="11">
        <v>40</v>
      </c>
      <c r="V799" s="31">
        <f>IF(W799="","",IFERROR(INDEX(Docentes!C:C,MATCH(W799,Docentes!D:D,0)),"NUEVO"))</f>
        <v>80063288</v>
      </c>
      <c r="W799" s="916" t="s">
        <v>533</v>
      </c>
      <c r="X799" s="265" t="s">
        <v>1332</v>
      </c>
      <c r="Y799" s="31" t="s">
        <v>1182</v>
      </c>
      <c r="Z799" s="789" t="s">
        <v>1089</v>
      </c>
      <c r="AA799" s="789" t="s">
        <v>41</v>
      </c>
      <c r="AB799" s="789" t="s">
        <v>1640</v>
      </c>
      <c r="AC799" s="789">
        <v>48</v>
      </c>
      <c r="AD799" s="31"/>
      <c r="AE799" s="789"/>
      <c r="AF799" s="789" t="s">
        <v>1182</v>
      </c>
      <c r="AG799" s="31" t="str">
        <f t="shared" si="504"/>
        <v>T</v>
      </c>
      <c r="AH799" s="789">
        <v>4</v>
      </c>
      <c r="AI799" s="789">
        <v>7</v>
      </c>
      <c r="AJ799" s="789">
        <v>40</v>
      </c>
      <c r="AK799" s="789">
        <v>11</v>
      </c>
      <c r="AL799" s="789">
        <v>0</v>
      </c>
      <c r="AM799" s="31">
        <f t="shared" si="510"/>
        <v>3.9999999999999987</v>
      </c>
      <c r="AN799" s="792">
        <f t="shared" si="511"/>
        <v>0.31944444444444448</v>
      </c>
      <c r="AO799" s="792">
        <f t="shared" si="512"/>
        <v>0.45833333333333331</v>
      </c>
      <c r="AP799" s="31" t="str" cm="1">
        <f t="array" ref="AP799">IF(W799="","",IF(SUMPRODUCT((W799=$W$6:$W$1560)*(AH799=$AH$6:$AH$1560)*(AN799=$AN$6:$AN$1560)*(AO799=$AO$6:$AO$1560)*(ROW($W$6:$W$1560)&lt;&gt;ROW(W799))*((R799=0)*($R$6:$R$1560&gt;0)+(R799&gt;0)*($R$6:$R$1560=0)))&gt;0,"SALONES UNIDOS",IF(SUMPRODUCT((W799=$W$6:$W$1560)*(AH799=$AH$6:$AH$1560)*((AN799&lt;$AO$6:$AO$1560)*(AO799&gt;$AN$6:$AN$1560))*(ROW($W$6:$W$1560)&lt;&gt;ROW(W799)))&gt;0,"CRUZADO","Sin cruce")))</f>
        <v>Sin cruce</v>
      </c>
      <c r="AQ799" s="792" t="str">
        <f t="shared" si="457"/>
        <v>IN1PRINCIPALD</v>
      </c>
      <c r="AR799" s="792" t="str" cm="1">
        <f t="array" ref="AR799">IF(AQ799="","",IF(SUMPRODUCT((AQ799=$AQ$6:$AQ$1560)*(AH799=$AH$6:$AH$1560)*(AN799=$AN$6:$AN$1560)*(AO799=$AO$6:$AO$1560)*(ROW($AQ$6:$AQ$1560)&lt;&gt;ROW(AQ799))*((R799=0)*($R$6:$R$1560&gt;0)+(R799&gt;0)*($R$6:$R$1560=0)))&gt;0,"SALONES UNIDOS",IF(SUMPRODUCT((AQ799=$AQ$6:$AQ$1560)*(AH799=$AH$6:$AH$1560)*((AN799&lt;$AO$6:$AO$1560)*(AO799&gt;$AN$6:$AN$1560))*(ROW($AQ$6:$AQ$1560)&lt;&gt;ROW(AQ799)))&gt;0,"CRUZADO","Sin cruce")))</f>
        <v>Sin cruce</v>
      </c>
    </row>
    <row r="800" spans="3:44" s="8" customFormat="1" ht="18.75" customHeight="1">
      <c r="C800" s="12" t="s">
        <v>1081</v>
      </c>
      <c r="D800" s="789" t="s">
        <v>1396</v>
      </c>
      <c r="E800" s="789">
        <v>20261</v>
      </c>
      <c r="F800" s="789" t="s">
        <v>23</v>
      </c>
      <c r="G800" s="12" t="s">
        <v>20</v>
      </c>
      <c r="H800" s="789" t="s">
        <v>57</v>
      </c>
      <c r="I800" s="789">
        <v>1</v>
      </c>
      <c r="J800" s="789" t="s">
        <v>41</v>
      </c>
      <c r="K800" s="789" t="s">
        <v>1401</v>
      </c>
      <c r="L800" s="491" t="s">
        <v>1402</v>
      </c>
      <c r="M800" s="789" t="s">
        <v>1101</v>
      </c>
      <c r="N800" s="789" t="s">
        <v>1086</v>
      </c>
      <c r="O800" s="789" t="s">
        <v>731</v>
      </c>
      <c r="P800" s="789">
        <v>4</v>
      </c>
      <c r="Q800" s="789">
        <v>0</v>
      </c>
      <c r="R800" s="815">
        <v>4</v>
      </c>
      <c r="S800" s="789">
        <v>4</v>
      </c>
      <c r="T800" s="1" t="s">
        <v>1283</v>
      </c>
      <c r="U800" s="11">
        <v>40</v>
      </c>
      <c r="V800" s="31">
        <f>IF(W800="","",IFERROR(INDEX(Docentes!C:C,MATCH(W800,Docentes!D:D,0)),"NUEVO"))</f>
        <v>18071852</v>
      </c>
      <c r="W800" s="693" t="s">
        <v>1003</v>
      </c>
      <c r="X800" s="265" t="s">
        <v>1332</v>
      </c>
      <c r="Y800" s="31" t="s">
        <v>1182</v>
      </c>
      <c r="Z800" s="789" t="s">
        <v>1089</v>
      </c>
      <c r="AA800" s="789" t="s">
        <v>41</v>
      </c>
      <c r="AB800" s="789" t="s">
        <v>1640</v>
      </c>
      <c r="AC800" s="789">
        <v>48</v>
      </c>
      <c r="AD800" s="31"/>
      <c r="AE800" s="789"/>
      <c r="AF800" s="789" t="s">
        <v>1182</v>
      </c>
      <c r="AG800" s="31" t="str">
        <f t="shared" si="504"/>
        <v>T</v>
      </c>
      <c r="AH800" s="789">
        <v>1</v>
      </c>
      <c r="AI800" s="789">
        <v>7</v>
      </c>
      <c r="AJ800" s="789">
        <v>40</v>
      </c>
      <c r="AK800" s="789">
        <v>11</v>
      </c>
      <c r="AL800" s="789">
        <v>0</v>
      </c>
      <c r="AM800" s="31">
        <f t="shared" si="510"/>
        <v>3.9999999999999987</v>
      </c>
      <c r="AN800" s="792">
        <f t="shared" si="511"/>
        <v>0.31944444444444448</v>
      </c>
      <c r="AO800" s="792">
        <f t="shared" si="512"/>
        <v>0.45833333333333331</v>
      </c>
      <c r="AP800" s="31" t="str" cm="1">
        <f t="array" ref="AP800">IF(W800="","",IF(SUMPRODUCT((W800=$W$6:$W$1560)*(AH800=$AH$6:$AH$1560)*(AN800=$AN$6:$AN$1560)*(AO800=$AO$6:$AO$1560)*(ROW($W$6:$W$1560)&lt;&gt;ROW(W800))*((R800=0)*($R$6:$R$1560&gt;0)+(R800&gt;0)*($R$6:$R$1560=0)))&gt;0,"SALONES UNIDOS",IF(SUMPRODUCT((W800=$W$6:$W$1560)*(AH800=$AH$6:$AH$1560)*((AN800&lt;$AO$6:$AO$1560)*(AO800&gt;$AN$6:$AN$1560))*(ROW($W$6:$W$1560)&lt;&gt;ROW(W800)))&gt;0,"CRUZADO","Sin cruce")))</f>
        <v>Sin cruce</v>
      </c>
      <c r="AQ800" s="792" t="str">
        <f t="shared" si="457"/>
        <v>IN1PRINCIPALD</v>
      </c>
      <c r="AR800" s="792" t="str" cm="1">
        <f t="array" ref="AR800">IF(AQ800="","",IF(SUMPRODUCT((AQ800=$AQ$6:$AQ$1560)*(AH800=$AH$6:$AH$1560)*(AN800=$AN$6:$AN$1560)*(AO800=$AO$6:$AO$1560)*(ROW($AQ$6:$AQ$1560)&lt;&gt;ROW(AQ800))*((R800=0)*($R$6:$R$1560&gt;0)+(R800&gt;0)*($R$6:$R$1560=0)))&gt;0,"SALONES UNIDOS",IF(SUMPRODUCT((AQ800=$AQ$6:$AQ$1560)*(AH800=$AH$6:$AH$1560)*((AN800&lt;$AO$6:$AO$1560)*(AO800&gt;$AN$6:$AN$1560))*(ROW($AQ$6:$AQ$1560)&lt;&gt;ROW(AQ800)))&gt;0,"CRUZADO","Sin cruce")))</f>
        <v>Sin cruce</v>
      </c>
    </row>
    <row r="801" spans="3:44" s="8" customFormat="1" ht="18.75" customHeight="1">
      <c r="C801" s="12" t="s">
        <v>1081</v>
      </c>
      <c r="D801" s="789" t="s">
        <v>1396</v>
      </c>
      <c r="E801" s="789">
        <v>20261</v>
      </c>
      <c r="F801" s="789" t="s">
        <v>23</v>
      </c>
      <c r="G801" s="12" t="s">
        <v>20</v>
      </c>
      <c r="H801" s="789" t="s">
        <v>57</v>
      </c>
      <c r="I801" s="789">
        <v>1</v>
      </c>
      <c r="J801" s="789" t="s">
        <v>41</v>
      </c>
      <c r="K801" s="789" t="s">
        <v>1403</v>
      </c>
      <c r="L801" s="491" t="s">
        <v>1190</v>
      </c>
      <c r="M801" s="789" t="s">
        <v>1127</v>
      </c>
      <c r="N801" s="789" t="s">
        <v>1086</v>
      </c>
      <c r="O801" s="789" t="s">
        <v>731</v>
      </c>
      <c r="P801" s="789">
        <v>2</v>
      </c>
      <c r="Q801" s="789">
        <v>2</v>
      </c>
      <c r="R801" s="801">
        <v>4</v>
      </c>
      <c r="S801" s="789">
        <v>4</v>
      </c>
      <c r="T801" s="1" t="s">
        <v>1283</v>
      </c>
      <c r="U801" s="11">
        <v>40</v>
      </c>
      <c r="V801" s="31">
        <f>IF(W801="","",IFERROR(INDEX(Docentes!C:C,MATCH(W801,Docentes!D:D,0)),"NUEVO"))</f>
        <v>6187939</v>
      </c>
      <c r="W801" s="794" t="s">
        <v>356</v>
      </c>
      <c r="X801" s="265" t="s">
        <v>1332</v>
      </c>
      <c r="Y801" s="31" t="s">
        <v>1182</v>
      </c>
      <c r="Z801" s="789" t="s">
        <v>1089</v>
      </c>
      <c r="AA801" s="789" t="s">
        <v>41</v>
      </c>
      <c r="AB801" s="789" t="s">
        <v>1640</v>
      </c>
      <c r="AC801" s="789">
        <v>48</v>
      </c>
      <c r="AD801" s="31"/>
      <c r="AE801" s="789"/>
      <c r="AF801" s="789" t="s">
        <v>1182</v>
      </c>
      <c r="AG801" s="31" t="str">
        <f t="shared" si="504"/>
        <v>TP</v>
      </c>
      <c r="AH801" s="789">
        <v>1</v>
      </c>
      <c r="AI801" s="789">
        <v>11</v>
      </c>
      <c r="AJ801" s="789">
        <v>0</v>
      </c>
      <c r="AK801" s="789">
        <v>14</v>
      </c>
      <c r="AL801" s="789">
        <v>20</v>
      </c>
      <c r="AM801" s="31">
        <f t="shared" si="510"/>
        <v>4</v>
      </c>
      <c r="AN801" s="792">
        <f t="shared" si="511"/>
        <v>0.45833333333333331</v>
      </c>
      <c r="AO801" s="792">
        <f t="shared" si="512"/>
        <v>0.59722222222222221</v>
      </c>
      <c r="AP801" s="31" t="str" cm="1">
        <f t="array" ref="AP801">IF(W801="","",IF(SUMPRODUCT((W801=$W$6:$W$1560)*(AH801=$AH$6:$AH$1560)*(AN801=$AN$6:$AN$1560)*(AO801=$AO$6:$AO$1560)*(ROW($W$6:$W$1560)&lt;&gt;ROW(W801))*((R801=0)*($R$6:$R$1560&gt;0)+(R801&gt;0)*($R$6:$R$1560=0)))&gt;0,"SALONES UNIDOS",IF(SUMPRODUCT((W801=$W$6:$W$1560)*(AH801=$AH$6:$AH$1560)*((AN801&lt;$AO$6:$AO$1560)*(AO801&gt;$AN$6:$AN$1560))*(ROW($W$6:$W$1560)&lt;&gt;ROW(W801)))&gt;0,"CRUZADO","Sin cruce")))</f>
        <v>Sin cruce</v>
      </c>
      <c r="AQ801" s="792" t="str">
        <f t="shared" si="457"/>
        <v>IN1PRINCIPALD</v>
      </c>
      <c r="AR801" s="792" t="str" cm="1">
        <f t="array" ref="AR801">IF(AQ801="","",IF(SUMPRODUCT((AQ801=$AQ$6:$AQ$1560)*(AH801=$AH$6:$AH$1560)*(AN801=$AN$6:$AN$1560)*(AO801=$AO$6:$AO$1560)*(ROW($AQ$6:$AQ$1560)&lt;&gt;ROW(AQ801))*((R801=0)*($R$6:$R$1560&gt;0)+(R801&gt;0)*($R$6:$R$1560=0)))&gt;0,"SALONES UNIDOS",IF(SUMPRODUCT((AQ801=$AQ$6:$AQ$1560)*(AH801=$AH$6:$AH$1560)*((AN801&lt;$AO$6:$AO$1560)*(AO801&gt;$AN$6:$AN$1560))*(ROW($AQ$6:$AQ$1560)&lt;&gt;ROW(AQ801)))&gt;0,"CRUZADO","Sin cruce")))</f>
        <v>Sin cruce</v>
      </c>
    </row>
    <row r="802" spans="3:44" s="8" customFormat="1" ht="18.75" customHeight="1">
      <c r="C802" s="12" t="s">
        <v>1081</v>
      </c>
      <c r="D802" s="789" t="s">
        <v>1396</v>
      </c>
      <c r="E802" s="789">
        <v>20261</v>
      </c>
      <c r="F802" s="789" t="s">
        <v>23</v>
      </c>
      <c r="G802" s="12" t="s">
        <v>20</v>
      </c>
      <c r="H802" s="789" t="s">
        <v>57</v>
      </c>
      <c r="I802" s="789">
        <v>1</v>
      </c>
      <c r="J802" s="789" t="s">
        <v>41</v>
      </c>
      <c r="K802" s="789" t="s">
        <v>1404</v>
      </c>
      <c r="L802" s="491" t="s">
        <v>1131</v>
      </c>
      <c r="M802" s="789" t="s">
        <v>1127</v>
      </c>
      <c r="N802" s="789" t="s">
        <v>1086</v>
      </c>
      <c r="O802" s="789" t="s">
        <v>731</v>
      </c>
      <c r="P802" s="789">
        <v>4</v>
      </c>
      <c r="Q802" s="789">
        <v>0</v>
      </c>
      <c r="R802" s="815">
        <v>4</v>
      </c>
      <c r="S802" s="789">
        <v>4</v>
      </c>
      <c r="T802" s="181" t="s">
        <v>1283</v>
      </c>
      <c r="U802" s="11">
        <v>40</v>
      </c>
      <c r="V802" s="31">
        <f>IF(W802="","",IFERROR(INDEX(Docentes!C:C,MATCH(W802,Docentes!D:D,0)),"NUEVO"))</f>
        <v>21866560</v>
      </c>
      <c r="W802" s="794" t="s">
        <v>477</v>
      </c>
      <c r="X802" s="265" t="s">
        <v>1332</v>
      </c>
      <c r="Y802" s="31" t="s">
        <v>1182</v>
      </c>
      <c r="Z802" s="789" t="s">
        <v>1089</v>
      </c>
      <c r="AA802" s="789" t="s">
        <v>41</v>
      </c>
      <c r="AB802" s="789" t="s">
        <v>1640</v>
      </c>
      <c r="AC802" s="789">
        <v>48</v>
      </c>
      <c r="AD802" s="31"/>
      <c r="AE802" s="789"/>
      <c r="AF802" s="789" t="s">
        <v>1182</v>
      </c>
      <c r="AG802" s="31" t="str">
        <f t="shared" si="504"/>
        <v>T</v>
      </c>
      <c r="AH802" s="789">
        <v>5</v>
      </c>
      <c r="AI802" s="789">
        <v>7</v>
      </c>
      <c r="AJ802" s="789">
        <v>40</v>
      </c>
      <c r="AK802" s="789">
        <v>11</v>
      </c>
      <c r="AL802" s="789">
        <v>0</v>
      </c>
      <c r="AM802" s="31">
        <f t="shared" si="510"/>
        <v>3.9999999999999987</v>
      </c>
      <c r="AN802" s="792">
        <f t="shared" si="511"/>
        <v>0.31944444444444448</v>
      </c>
      <c r="AO802" s="792">
        <f t="shared" si="512"/>
        <v>0.45833333333333331</v>
      </c>
      <c r="AP802" s="31" t="str" cm="1">
        <f t="array" ref="AP802">IF(W802="","",IF(SUMPRODUCT((W802=$W$6:$W$1560)*(AH802=$AH$6:$AH$1560)*(AN802=$AN$6:$AN$1560)*(AO802=$AO$6:$AO$1560)*(ROW($W$6:$W$1560)&lt;&gt;ROW(W802))*((R802=0)*($R$6:$R$1560&gt;0)+(R802&gt;0)*($R$6:$R$1560=0)))&gt;0,"SALONES UNIDOS",IF(SUMPRODUCT((W802=$W$6:$W$1560)*(AH802=$AH$6:$AH$1560)*((AN802&lt;$AO$6:$AO$1560)*(AO802&gt;$AN$6:$AN$1560))*(ROW($W$6:$W$1560)&lt;&gt;ROW(W802)))&gt;0,"CRUZADO","Sin cruce")))</f>
        <v>Sin cruce</v>
      </c>
      <c r="AQ802" s="792" t="str">
        <f t="shared" si="457"/>
        <v>IN1PRINCIPALD</v>
      </c>
      <c r="AR802" s="792" t="str" cm="1">
        <f t="array" ref="AR802">IF(AQ802="","",IF(SUMPRODUCT((AQ802=$AQ$6:$AQ$1560)*(AH802=$AH$6:$AH$1560)*(AN802=$AN$6:$AN$1560)*(AO802=$AO$6:$AO$1560)*(ROW($AQ$6:$AQ$1560)&lt;&gt;ROW(AQ802))*((R802=0)*($R$6:$R$1560&gt;0)+(R802&gt;0)*($R$6:$R$1560=0)))&gt;0,"SALONES UNIDOS",IF(SUMPRODUCT((AQ802=$AQ$6:$AQ$1560)*(AH802=$AH$6:$AH$1560)*((AN802&lt;$AO$6:$AO$1560)*(AO802&gt;$AN$6:$AN$1560))*(ROW($AQ$6:$AQ$1560)&lt;&gt;ROW(AQ802)))&gt;0,"CRUZADO","Sin cruce")))</f>
        <v>Sin cruce</v>
      </c>
    </row>
    <row r="803" spans="3:44" s="8" customFormat="1" ht="18.75" customHeight="1">
      <c r="C803" s="12" t="s">
        <v>1081</v>
      </c>
      <c r="D803" s="789" t="s">
        <v>1396</v>
      </c>
      <c r="E803" s="789">
        <v>20261</v>
      </c>
      <c r="F803" s="789" t="s">
        <v>23</v>
      </c>
      <c r="G803" s="12" t="s">
        <v>20</v>
      </c>
      <c r="H803" s="789" t="s">
        <v>57</v>
      </c>
      <c r="I803" s="789">
        <v>1</v>
      </c>
      <c r="J803" s="789" t="s">
        <v>52</v>
      </c>
      <c r="K803" s="789" t="s">
        <v>1397</v>
      </c>
      <c r="L803" s="491" t="s">
        <v>1398</v>
      </c>
      <c r="M803" s="789" t="s">
        <v>1127</v>
      </c>
      <c r="N803" s="789" t="s">
        <v>1086</v>
      </c>
      <c r="O803" s="789" t="s">
        <v>731</v>
      </c>
      <c r="P803" s="789">
        <v>3</v>
      </c>
      <c r="Q803" s="789">
        <v>2</v>
      </c>
      <c r="R803" s="815">
        <v>5</v>
      </c>
      <c r="S803" s="789">
        <v>4</v>
      </c>
      <c r="T803" s="181" t="s">
        <v>1283</v>
      </c>
      <c r="U803" s="11">
        <v>39</v>
      </c>
      <c r="V803" s="31">
        <f>IF(W803="","",IFERROR(INDEX(Docentes!C:C,MATCH(W803,Docentes!D:D,0)),"NUEVO"))</f>
        <v>21783999</v>
      </c>
      <c r="W803" s="693" t="s">
        <v>180</v>
      </c>
      <c r="X803" s="265" t="s">
        <v>1332</v>
      </c>
      <c r="Y803" s="31" t="s">
        <v>1182</v>
      </c>
      <c r="Z803" s="789" t="s">
        <v>1089</v>
      </c>
      <c r="AA803" s="789" t="s">
        <v>26</v>
      </c>
      <c r="AB803" s="789" t="s">
        <v>1606</v>
      </c>
      <c r="AC803" s="789">
        <v>40</v>
      </c>
      <c r="AD803" s="31"/>
      <c r="AE803" s="789"/>
      <c r="AF803" s="789" t="s">
        <v>1182</v>
      </c>
      <c r="AG803" s="31" t="str">
        <f t="shared" si="504"/>
        <v>TP</v>
      </c>
      <c r="AH803" s="789">
        <v>1</v>
      </c>
      <c r="AI803" s="789">
        <v>11</v>
      </c>
      <c r="AJ803" s="789">
        <v>0</v>
      </c>
      <c r="AK803" s="789">
        <v>15</v>
      </c>
      <c r="AL803" s="789">
        <v>10</v>
      </c>
      <c r="AM803" s="31">
        <f t="shared" si="510"/>
        <v>5</v>
      </c>
      <c r="AN803" s="792">
        <f t="shared" si="511"/>
        <v>0.45833333333333331</v>
      </c>
      <c r="AO803" s="792">
        <f t="shared" si="512"/>
        <v>0.63194444444444442</v>
      </c>
      <c r="AP803" s="31" t="str" cm="1">
        <f t="array" ref="AP803">IF(W803="","",IF(SUMPRODUCT((W803=$W$6:$W$1560)*(AH803=$AH$6:$AH$1560)*(AN803=$AN$6:$AN$1560)*(AO803=$AO$6:$AO$1560)*(ROW($W$6:$W$1560)&lt;&gt;ROW(W803))*((R803=0)*($R$6:$R$1560&gt;0)+(R803&gt;0)*($R$6:$R$1560=0)))&gt;0,"SALONES UNIDOS",IF(SUMPRODUCT((W803=$W$6:$W$1560)*(AH803=$AH$6:$AH$1560)*((AN803&lt;$AO$6:$AO$1560)*(AO803&gt;$AN$6:$AN$1560))*(ROW($W$6:$W$1560)&lt;&gt;ROW(W803)))&gt;0,"CRUZADO","Sin cruce")))</f>
        <v>Sin cruce</v>
      </c>
      <c r="AQ803" s="792" t="str">
        <f t="shared" si="457"/>
        <v>IN1PRINCIPALE</v>
      </c>
      <c r="AR803" s="792" t="str" cm="1">
        <f t="array" ref="AR803">IF(AQ803="","",IF(SUMPRODUCT((AQ803=$AQ$6:$AQ$1560)*(AH803=$AH$6:$AH$1560)*(AN803=$AN$6:$AN$1560)*(AO803=$AO$6:$AO$1560)*(ROW($AQ$6:$AQ$1560)&lt;&gt;ROW(AQ803))*((R803=0)*($R$6:$R$1560&gt;0)+(R803&gt;0)*($R$6:$R$1560=0)))&gt;0,"SALONES UNIDOS",IF(SUMPRODUCT((AQ803=$AQ$6:$AQ$1560)*(AH803=$AH$6:$AH$1560)*((AN803&lt;$AO$6:$AO$1560)*(AO803&gt;$AN$6:$AN$1560))*(ROW($AQ$6:$AQ$1560)&lt;&gt;ROW(AQ803)))&gt;0,"CRUZADO","Sin cruce")))</f>
        <v>Sin cruce</v>
      </c>
    </row>
    <row r="804" spans="3:44" s="8" customFormat="1" ht="18.75" customHeight="1">
      <c r="C804" s="12" t="s">
        <v>1081</v>
      </c>
      <c r="D804" s="789" t="s">
        <v>1396</v>
      </c>
      <c r="E804" s="789">
        <v>20261</v>
      </c>
      <c r="F804" s="789" t="s">
        <v>23</v>
      </c>
      <c r="G804" s="12" t="s">
        <v>20</v>
      </c>
      <c r="H804" s="789" t="s">
        <v>57</v>
      </c>
      <c r="I804" s="789">
        <v>1</v>
      </c>
      <c r="J804" s="789" t="s">
        <v>52</v>
      </c>
      <c r="K804" s="789" t="s">
        <v>1399</v>
      </c>
      <c r="L804" s="491" t="s">
        <v>1185</v>
      </c>
      <c r="M804" s="789" t="s">
        <v>1127</v>
      </c>
      <c r="N804" s="789" t="s">
        <v>1086</v>
      </c>
      <c r="O804" s="789" t="s">
        <v>731</v>
      </c>
      <c r="P804" s="789">
        <v>3</v>
      </c>
      <c r="Q804" s="789">
        <v>2</v>
      </c>
      <c r="R804" s="815">
        <v>5</v>
      </c>
      <c r="S804" s="789">
        <v>4</v>
      </c>
      <c r="T804" s="181" t="s">
        <v>1283</v>
      </c>
      <c r="U804" s="11">
        <v>39</v>
      </c>
      <c r="V804" s="31">
        <f>IF(W804="","",IFERROR(INDEX(Docentes!C:C,MATCH(W804,Docentes!D:D,0)),"NUEVO"))</f>
        <v>40165347</v>
      </c>
      <c r="W804" s="794" t="s">
        <v>300</v>
      </c>
      <c r="X804" s="265" t="s">
        <v>1332</v>
      </c>
      <c r="Y804" s="31" t="s">
        <v>1182</v>
      </c>
      <c r="Z804" s="789" t="s">
        <v>1089</v>
      </c>
      <c r="AA804" s="789" t="s">
        <v>26</v>
      </c>
      <c r="AB804" s="789" t="s">
        <v>1488</v>
      </c>
      <c r="AC804" s="789">
        <v>40</v>
      </c>
      <c r="AD804" s="31"/>
      <c r="AE804" s="789"/>
      <c r="AF804" s="789" t="s">
        <v>1182</v>
      </c>
      <c r="AG804" s="31" t="str">
        <f t="shared" si="504"/>
        <v>TP</v>
      </c>
      <c r="AH804" s="789">
        <v>3</v>
      </c>
      <c r="AI804" s="789">
        <v>7</v>
      </c>
      <c r="AJ804" s="789">
        <v>40</v>
      </c>
      <c r="AK804" s="789">
        <v>11</v>
      </c>
      <c r="AL804" s="789">
        <v>50</v>
      </c>
      <c r="AM804" s="31">
        <f t="shared" si="510"/>
        <v>4.9999999999999982</v>
      </c>
      <c r="AN804" s="792">
        <f t="shared" si="511"/>
        <v>0.31944444444444448</v>
      </c>
      <c r="AO804" s="792">
        <f t="shared" si="512"/>
        <v>0.49305555555555552</v>
      </c>
      <c r="AP804" s="31" t="str" cm="1">
        <f t="array" ref="AP804">IF(W804="","",IF(SUMPRODUCT((W804=$W$6:$W$1560)*(AH804=$AH$6:$AH$1560)*(AN804=$AN$6:$AN$1560)*(AO804=$AO$6:$AO$1560)*(ROW($W$6:$W$1560)&lt;&gt;ROW(W804))*((R804=0)*($R$6:$R$1560&gt;0)+(R804&gt;0)*($R$6:$R$1560=0)))&gt;0,"SALONES UNIDOS",IF(SUMPRODUCT((W804=$W$6:$W$1560)*(AH804=$AH$6:$AH$1560)*((AN804&lt;$AO$6:$AO$1560)*(AO804&gt;$AN$6:$AN$1560))*(ROW($W$6:$W$1560)&lt;&gt;ROW(W804)))&gt;0,"CRUZADO","Sin cruce")))</f>
        <v>Sin cruce</v>
      </c>
      <c r="AQ804" s="792" t="str">
        <f t="shared" si="457"/>
        <v>IN1PRINCIPALE</v>
      </c>
      <c r="AR804" s="792" t="str" cm="1">
        <f t="array" ref="AR804">IF(AQ804="","",IF(SUMPRODUCT((AQ804=$AQ$6:$AQ$1560)*(AH804=$AH$6:$AH$1560)*(AN804=$AN$6:$AN$1560)*(AO804=$AO$6:$AO$1560)*(ROW($AQ$6:$AQ$1560)&lt;&gt;ROW(AQ804))*((R804=0)*($R$6:$R$1560&gt;0)+(R804&gt;0)*($R$6:$R$1560=0)))&gt;0,"SALONES UNIDOS",IF(SUMPRODUCT((AQ804=$AQ$6:$AQ$1560)*(AH804=$AH$6:$AH$1560)*((AN804&lt;$AO$6:$AO$1560)*(AO804&gt;$AN$6:$AN$1560))*(ROW($AQ$6:$AQ$1560)&lt;&gt;ROW(AQ804)))&gt;0,"CRUZADO","Sin cruce")))</f>
        <v>Sin cruce</v>
      </c>
    </row>
    <row r="805" spans="3:44" s="8" customFormat="1" ht="18.75" customHeight="1">
      <c r="C805" s="12" t="s">
        <v>1081</v>
      </c>
      <c r="D805" s="789" t="s">
        <v>1396</v>
      </c>
      <c r="E805" s="789">
        <v>20261</v>
      </c>
      <c r="F805" s="789" t="s">
        <v>23</v>
      </c>
      <c r="G805" s="12" t="s">
        <v>20</v>
      </c>
      <c r="H805" s="789" t="s">
        <v>57</v>
      </c>
      <c r="I805" s="789">
        <v>1</v>
      </c>
      <c r="J805" s="789" t="s">
        <v>52</v>
      </c>
      <c r="K805" s="789" t="s">
        <v>1400</v>
      </c>
      <c r="L805" s="491" t="s">
        <v>1188</v>
      </c>
      <c r="M805" s="789" t="s">
        <v>1127</v>
      </c>
      <c r="N805" s="789" t="s">
        <v>1086</v>
      </c>
      <c r="O805" s="789" t="s">
        <v>731</v>
      </c>
      <c r="P805" s="789">
        <v>4</v>
      </c>
      <c r="Q805" s="789">
        <v>0</v>
      </c>
      <c r="R805" s="815">
        <v>4</v>
      </c>
      <c r="S805" s="789">
        <v>4</v>
      </c>
      <c r="T805" s="181" t="s">
        <v>1283</v>
      </c>
      <c r="U805" s="11">
        <v>39</v>
      </c>
      <c r="V805" s="31">
        <f>IF(W805="","",IFERROR(INDEX(Docentes!C:C,MATCH(W805,Docentes!D:D,0)),"NUEVO"))</f>
        <v>80063288</v>
      </c>
      <c r="W805" s="916" t="s">
        <v>533</v>
      </c>
      <c r="X805" s="265" t="s">
        <v>1332</v>
      </c>
      <c r="Y805" s="31" t="s">
        <v>1182</v>
      </c>
      <c r="Z805" s="789" t="s">
        <v>1089</v>
      </c>
      <c r="AA805" s="789" t="s">
        <v>26</v>
      </c>
      <c r="AB805" s="789" t="s">
        <v>1490</v>
      </c>
      <c r="AC805" s="789">
        <v>40</v>
      </c>
      <c r="AD805" s="31"/>
      <c r="AE805" s="789"/>
      <c r="AF805" s="789" t="s">
        <v>1182</v>
      </c>
      <c r="AG805" s="31" t="str">
        <f t="shared" si="504"/>
        <v>T</v>
      </c>
      <c r="AH805" s="789">
        <v>3</v>
      </c>
      <c r="AI805" s="789">
        <v>11</v>
      </c>
      <c r="AJ805" s="789">
        <v>50</v>
      </c>
      <c r="AK805" s="789">
        <v>15</v>
      </c>
      <c r="AL805" s="789">
        <v>10</v>
      </c>
      <c r="AM805" s="31">
        <f t="shared" si="510"/>
        <v>4</v>
      </c>
      <c r="AN805" s="792">
        <f t="shared" si="511"/>
        <v>0.49305555555555552</v>
      </c>
      <c r="AO805" s="792">
        <f t="shared" si="512"/>
        <v>0.63194444444444442</v>
      </c>
      <c r="AP805" s="31" t="str" cm="1">
        <f t="array" ref="AP805">IF(W805="","",IF(SUMPRODUCT((W805=$W$6:$W$1560)*(AH805=$AH$6:$AH$1560)*(AN805=$AN$6:$AN$1560)*(AO805=$AO$6:$AO$1560)*(ROW($W$6:$W$1560)&lt;&gt;ROW(W805))*((R805=0)*($R$6:$R$1560&gt;0)+(R805&gt;0)*($R$6:$R$1560=0)))&gt;0,"SALONES UNIDOS",IF(SUMPRODUCT((W805=$W$6:$W$1560)*(AH805=$AH$6:$AH$1560)*((AN805&lt;$AO$6:$AO$1560)*(AO805&gt;$AN$6:$AN$1560))*(ROW($W$6:$W$1560)&lt;&gt;ROW(W805)))&gt;0,"CRUZADO","Sin cruce")))</f>
        <v>Sin cruce</v>
      </c>
      <c r="AQ805" s="792" t="str">
        <f t="shared" si="457"/>
        <v>IN1PRINCIPALE</v>
      </c>
      <c r="AR805" s="792" t="str" cm="1">
        <f t="array" ref="AR805">IF(AQ805="","",IF(SUMPRODUCT((AQ805=$AQ$6:$AQ$1560)*(AH805=$AH$6:$AH$1560)*(AN805=$AN$6:$AN$1560)*(AO805=$AO$6:$AO$1560)*(ROW($AQ$6:$AQ$1560)&lt;&gt;ROW(AQ805))*((R805=0)*($R$6:$R$1560&gt;0)+(R805&gt;0)*($R$6:$R$1560=0)))&gt;0,"SALONES UNIDOS",IF(SUMPRODUCT((AQ805=$AQ$6:$AQ$1560)*(AH805=$AH$6:$AH$1560)*((AN805&lt;$AO$6:$AO$1560)*(AO805&gt;$AN$6:$AN$1560))*(ROW($AQ$6:$AQ$1560)&lt;&gt;ROW(AQ805)))&gt;0,"CRUZADO","Sin cruce")))</f>
        <v>Sin cruce</v>
      </c>
    </row>
    <row r="806" spans="3:44" s="8" customFormat="1" ht="18.75" customHeight="1">
      <c r="C806" s="12" t="s">
        <v>1081</v>
      </c>
      <c r="D806" s="789" t="s">
        <v>1396</v>
      </c>
      <c r="E806" s="789">
        <v>20261</v>
      </c>
      <c r="F806" s="789" t="s">
        <v>23</v>
      </c>
      <c r="G806" s="12" t="s">
        <v>20</v>
      </c>
      <c r="H806" s="789" t="s">
        <v>57</v>
      </c>
      <c r="I806" s="789">
        <v>1</v>
      </c>
      <c r="J806" s="789" t="s">
        <v>52</v>
      </c>
      <c r="K806" s="789" t="s">
        <v>1401</v>
      </c>
      <c r="L806" s="491" t="s">
        <v>1402</v>
      </c>
      <c r="M806" s="789" t="s">
        <v>1101</v>
      </c>
      <c r="N806" s="789" t="s">
        <v>1086</v>
      </c>
      <c r="O806" s="789" t="s">
        <v>731</v>
      </c>
      <c r="P806" s="789">
        <v>4</v>
      </c>
      <c r="Q806" s="789">
        <v>0</v>
      </c>
      <c r="R806" s="815">
        <v>4</v>
      </c>
      <c r="S806" s="789">
        <v>4</v>
      </c>
      <c r="T806" s="181" t="s">
        <v>1283</v>
      </c>
      <c r="U806" s="11">
        <v>39</v>
      </c>
      <c r="V806" s="31">
        <f>IF(W806="","",IFERROR(INDEX(Docentes!C:C,MATCH(W806,Docentes!D:D,0)),"NUEVO"))</f>
        <v>70477271</v>
      </c>
      <c r="W806" s="794" t="s">
        <v>367</v>
      </c>
      <c r="X806" s="265" t="s">
        <v>1332</v>
      </c>
      <c r="Y806" s="31" t="s">
        <v>1182</v>
      </c>
      <c r="Z806" s="789" t="s">
        <v>1089</v>
      </c>
      <c r="AA806" s="789" t="s">
        <v>26</v>
      </c>
      <c r="AB806" s="789" t="s">
        <v>1488</v>
      </c>
      <c r="AC806" s="789">
        <v>40</v>
      </c>
      <c r="AD806" s="31"/>
      <c r="AE806" s="789"/>
      <c r="AF806" s="789" t="s">
        <v>1182</v>
      </c>
      <c r="AG806" s="31" t="str">
        <f t="shared" si="504"/>
        <v>T</v>
      </c>
      <c r="AH806" s="789">
        <v>5</v>
      </c>
      <c r="AI806" s="789">
        <v>8</v>
      </c>
      <c r="AJ806" s="789">
        <v>30</v>
      </c>
      <c r="AK806" s="789">
        <v>11</v>
      </c>
      <c r="AL806" s="789">
        <v>50</v>
      </c>
      <c r="AM806" s="31">
        <f t="shared" si="510"/>
        <v>4</v>
      </c>
      <c r="AN806" s="792">
        <f t="shared" si="511"/>
        <v>0.35416666666666663</v>
      </c>
      <c r="AO806" s="792">
        <f t="shared" si="512"/>
        <v>0.49305555555555552</v>
      </c>
      <c r="AP806" s="31" t="str" cm="1">
        <f t="array" ref="AP806">IF(W806="","",IF(SUMPRODUCT((W806=$W$6:$W$1560)*(AH806=$AH$6:$AH$1560)*(AN806=$AN$6:$AN$1560)*(AO806=$AO$6:$AO$1560)*(ROW($W$6:$W$1560)&lt;&gt;ROW(W806))*((R806=0)*($R$6:$R$1560&gt;0)+(R806&gt;0)*($R$6:$R$1560=0)))&gt;0,"SALONES UNIDOS",IF(SUMPRODUCT((W806=$W$6:$W$1560)*(AH806=$AH$6:$AH$1560)*((AN806&lt;$AO$6:$AO$1560)*(AO806&gt;$AN$6:$AN$1560))*(ROW($W$6:$W$1560)&lt;&gt;ROW(W806)))&gt;0,"CRUZADO","Sin cruce")))</f>
        <v>Sin cruce</v>
      </c>
      <c r="AQ806" s="792" t="str">
        <f t="shared" si="457"/>
        <v>IN1PRINCIPALE</v>
      </c>
      <c r="AR806" s="792" t="str" cm="1">
        <f t="array" ref="AR806">IF(AQ806="","",IF(SUMPRODUCT((AQ806=$AQ$6:$AQ$1560)*(AH806=$AH$6:$AH$1560)*(AN806=$AN$6:$AN$1560)*(AO806=$AO$6:$AO$1560)*(ROW($AQ$6:$AQ$1560)&lt;&gt;ROW(AQ806))*((R806=0)*($R$6:$R$1560&gt;0)+(R806&gt;0)*($R$6:$R$1560=0)))&gt;0,"SALONES UNIDOS",IF(SUMPRODUCT((AQ806=$AQ$6:$AQ$1560)*(AH806=$AH$6:$AH$1560)*((AN806&lt;$AO$6:$AO$1560)*(AO806&gt;$AN$6:$AN$1560))*(ROW($AQ$6:$AQ$1560)&lt;&gt;ROW(AQ806)))&gt;0,"CRUZADO","Sin cruce")))</f>
        <v>Sin cruce</v>
      </c>
    </row>
    <row r="807" spans="3:44" s="8" customFormat="1" ht="18.75" customHeight="1">
      <c r="C807" s="12" t="s">
        <v>1081</v>
      </c>
      <c r="D807" s="789" t="s">
        <v>1396</v>
      </c>
      <c r="E807" s="789">
        <v>20261</v>
      </c>
      <c r="F807" s="789" t="s">
        <v>23</v>
      </c>
      <c r="G807" s="12" t="s">
        <v>20</v>
      </c>
      <c r="H807" s="789" t="s">
        <v>57</v>
      </c>
      <c r="I807" s="789">
        <v>1</v>
      </c>
      <c r="J807" s="789" t="s">
        <v>52</v>
      </c>
      <c r="K807" s="789" t="s">
        <v>1403</v>
      </c>
      <c r="L807" s="491" t="s">
        <v>1190</v>
      </c>
      <c r="M807" s="789" t="s">
        <v>1127</v>
      </c>
      <c r="N807" s="789" t="s">
        <v>1086</v>
      </c>
      <c r="O807" s="789" t="s">
        <v>731</v>
      </c>
      <c r="P807" s="789">
        <v>4</v>
      </c>
      <c r="Q807" s="789">
        <v>0</v>
      </c>
      <c r="R807" s="801">
        <v>4</v>
      </c>
      <c r="S807" s="789">
        <v>4</v>
      </c>
      <c r="T807" s="808" t="s">
        <v>1283</v>
      </c>
      <c r="U807" s="11">
        <v>39</v>
      </c>
      <c r="V807" s="31">
        <f>IF(W807="","",IFERROR(INDEX(Docentes!C:C,MATCH(W807,Docentes!D:D,0)),"NUEVO"))</f>
        <v>6187939</v>
      </c>
      <c r="W807" s="794" t="s">
        <v>356</v>
      </c>
      <c r="X807" s="265" t="s">
        <v>1332</v>
      </c>
      <c r="Y807" s="31" t="s">
        <v>1182</v>
      </c>
      <c r="Z807" s="789" t="s">
        <v>1089</v>
      </c>
      <c r="AA807" s="789" t="s">
        <v>26</v>
      </c>
      <c r="AB807" s="789" t="s">
        <v>1488</v>
      </c>
      <c r="AC807" s="789">
        <v>40</v>
      </c>
      <c r="AD807" s="31"/>
      <c r="AE807" s="789"/>
      <c r="AF807" s="789" t="s">
        <v>1182</v>
      </c>
      <c r="AG807" s="31" t="str">
        <f t="shared" si="504"/>
        <v>T</v>
      </c>
      <c r="AH807" s="789">
        <v>1</v>
      </c>
      <c r="AI807" s="789">
        <v>7</v>
      </c>
      <c r="AJ807" s="789">
        <v>40</v>
      </c>
      <c r="AK807" s="789">
        <v>11</v>
      </c>
      <c r="AL807" s="789">
        <v>0</v>
      </c>
      <c r="AM807" s="31">
        <f t="shared" si="510"/>
        <v>3.9999999999999987</v>
      </c>
      <c r="AN807" s="792">
        <f t="shared" si="511"/>
        <v>0.31944444444444448</v>
      </c>
      <c r="AO807" s="792">
        <f t="shared" si="512"/>
        <v>0.45833333333333331</v>
      </c>
      <c r="AP807" s="31" t="str" cm="1">
        <f t="array" ref="AP807">IF(W807="","",IF(SUMPRODUCT((W807=$W$6:$W$1560)*(AH807=$AH$6:$AH$1560)*(AN807=$AN$6:$AN$1560)*(AO807=$AO$6:$AO$1560)*(ROW($W$6:$W$1560)&lt;&gt;ROW(W807))*((R807=0)*($R$6:$R$1560&gt;0)+(R807&gt;0)*($R$6:$R$1560=0)))&gt;0,"SALONES UNIDOS",IF(SUMPRODUCT((W807=$W$6:$W$1560)*(AH807=$AH$6:$AH$1560)*((AN807&lt;$AO$6:$AO$1560)*(AO807&gt;$AN$6:$AN$1560))*(ROW($W$6:$W$1560)&lt;&gt;ROW(W807)))&gt;0,"CRUZADO","Sin cruce")))</f>
        <v>Sin cruce</v>
      </c>
      <c r="AQ807" s="792" t="str">
        <f t="shared" si="457"/>
        <v>IN1PRINCIPALE</v>
      </c>
      <c r="AR807" s="792" t="str" cm="1">
        <f t="array" ref="AR807">IF(AQ807="","",IF(SUMPRODUCT((AQ807=$AQ$6:$AQ$1560)*(AH807=$AH$6:$AH$1560)*(AN807=$AN$6:$AN$1560)*(AO807=$AO$6:$AO$1560)*(ROW($AQ$6:$AQ$1560)&lt;&gt;ROW(AQ807))*((R807=0)*($R$6:$R$1560&gt;0)+(R807&gt;0)*($R$6:$R$1560=0)))&gt;0,"SALONES UNIDOS",IF(SUMPRODUCT((AQ807=$AQ$6:$AQ$1560)*(AH807=$AH$6:$AH$1560)*((AN807&lt;$AO$6:$AO$1560)*(AO807&gt;$AN$6:$AN$1560))*(ROW($AQ$6:$AQ$1560)&lt;&gt;ROW(AQ807)))&gt;0,"CRUZADO","Sin cruce")))</f>
        <v>Sin cruce</v>
      </c>
    </row>
    <row r="808" spans="3:44" s="8" customFormat="1" ht="18.75" customHeight="1">
      <c r="C808" s="12" t="s">
        <v>1081</v>
      </c>
      <c r="D808" s="789" t="s">
        <v>1396</v>
      </c>
      <c r="E808" s="789">
        <v>20261</v>
      </c>
      <c r="F808" s="789" t="s">
        <v>23</v>
      </c>
      <c r="G808" s="12" t="s">
        <v>20</v>
      </c>
      <c r="H808" s="789" t="s">
        <v>57</v>
      </c>
      <c r="I808" s="789">
        <v>1</v>
      </c>
      <c r="J808" s="789" t="s">
        <v>52</v>
      </c>
      <c r="K808" s="789" t="s">
        <v>1404</v>
      </c>
      <c r="L808" s="491" t="s">
        <v>1131</v>
      </c>
      <c r="M808" s="789" t="s">
        <v>1127</v>
      </c>
      <c r="N808" s="789" t="s">
        <v>1086</v>
      </c>
      <c r="O808" s="789" t="s">
        <v>731</v>
      </c>
      <c r="P808" s="789">
        <v>4</v>
      </c>
      <c r="Q808" s="789">
        <v>0</v>
      </c>
      <c r="R808" s="815">
        <v>4</v>
      </c>
      <c r="S808" s="789">
        <v>4</v>
      </c>
      <c r="T808" s="808" t="s">
        <v>1283</v>
      </c>
      <c r="U808" s="11">
        <v>39</v>
      </c>
      <c r="V808" s="31">
        <f>IF(W808="","",IFERROR(INDEX(Docentes!C:C,MATCH(W808,Docentes!D:D,0)),"NUEVO"))</f>
        <v>43454918</v>
      </c>
      <c r="W808" s="693" t="s">
        <v>663</v>
      </c>
      <c r="X808" s="265" t="s">
        <v>1332</v>
      </c>
      <c r="Y808" s="31" t="s">
        <v>1182</v>
      </c>
      <c r="Z808" s="789" t="s">
        <v>1089</v>
      </c>
      <c r="AA808" s="789" t="s">
        <v>26</v>
      </c>
      <c r="AB808" s="789" t="s">
        <v>1488</v>
      </c>
      <c r="AC808" s="789">
        <v>40</v>
      </c>
      <c r="AD808" s="31"/>
      <c r="AE808" s="789"/>
      <c r="AF808" s="789" t="s">
        <v>1182</v>
      </c>
      <c r="AG808" s="31" t="str">
        <f t="shared" si="504"/>
        <v>T</v>
      </c>
      <c r="AH808" s="789">
        <v>4</v>
      </c>
      <c r="AI808" s="789">
        <v>7</v>
      </c>
      <c r="AJ808" s="789">
        <v>40</v>
      </c>
      <c r="AK808" s="789">
        <v>11</v>
      </c>
      <c r="AL808" s="789">
        <v>0</v>
      </c>
      <c r="AM808" s="31">
        <f t="shared" si="510"/>
        <v>3.9999999999999987</v>
      </c>
      <c r="AN808" s="792">
        <f t="shared" si="511"/>
        <v>0.31944444444444448</v>
      </c>
      <c r="AO808" s="792">
        <f t="shared" si="512"/>
        <v>0.45833333333333331</v>
      </c>
      <c r="AP808" s="31" t="str" cm="1">
        <f t="array" ref="AP808">IF(W808="","",IF(SUMPRODUCT((W808=$W$6:$W$1560)*(AH808=$AH$6:$AH$1560)*(AN808=$AN$6:$AN$1560)*(AO808=$AO$6:$AO$1560)*(ROW($W$6:$W$1560)&lt;&gt;ROW(W808))*((R808=0)*($R$6:$R$1560&gt;0)+(R808&gt;0)*($R$6:$R$1560=0)))&gt;0,"SALONES UNIDOS",IF(SUMPRODUCT((W808=$W$6:$W$1560)*(AH808=$AH$6:$AH$1560)*((AN808&lt;$AO$6:$AO$1560)*(AO808&gt;$AN$6:$AN$1560))*(ROW($W$6:$W$1560)&lt;&gt;ROW(W808)))&gt;0,"CRUZADO","Sin cruce")))</f>
        <v>Sin cruce</v>
      </c>
      <c r="AQ808" s="792" t="str">
        <f t="shared" si="457"/>
        <v>IN1PRINCIPALE</v>
      </c>
      <c r="AR808" s="792" t="str" cm="1">
        <f t="array" ref="AR808">IF(AQ808="","",IF(SUMPRODUCT((AQ808=$AQ$6:$AQ$1560)*(AH808=$AH$6:$AH$1560)*(AN808=$AN$6:$AN$1560)*(AO808=$AO$6:$AO$1560)*(ROW($AQ$6:$AQ$1560)&lt;&gt;ROW(AQ808))*((R808=0)*($R$6:$R$1560&gt;0)+(R808&gt;0)*($R$6:$R$1560=0)))&gt;0,"SALONES UNIDOS",IF(SUMPRODUCT((AQ808=$AQ$6:$AQ$1560)*(AH808=$AH$6:$AH$1560)*((AN808&lt;$AO$6:$AO$1560)*(AO808&gt;$AN$6:$AN$1560))*(ROW($AQ$6:$AQ$1560)&lt;&gt;ROW(AQ808)))&gt;0,"CRUZADO","Sin cruce")))</f>
        <v>Sin cruce</v>
      </c>
    </row>
    <row r="809" spans="3:44" s="8" customFormat="1" ht="18.75" customHeight="1">
      <c r="C809" s="12" t="s">
        <v>1081</v>
      </c>
      <c r="D809" s="789" t="s">
        <v>1396</v>
      </c>
      <c r="E809" s="789">
        <v>20261</v>
      </c>
      <c r="F809" s="789" t="s">
        <v>23</v>
      </c>
      <c r="G809" s="12" t="s">
        <v>20</v>
      </c>
      <c r="H809" s="789" t="s">
        <v>57</v>
      </c>
      <c r="I809" s="789">
        <v>1</v>
      </c>
      <c r="J809" s="789" t="s">
        <v>60</v>
      </c>
      <c r="K809" s="789" t="s">
        <v>1397</v>
      </c>
      <c r="L809" s="491" t="s">
        <v>1398</v>
      </c>
      <c r="M809" s="789" t="s">
        <v>1127</v>
      </c>
      <c r="N809" s="789" t="s">
        <v>1086</v>
      </c>
      <c r="O809" s="789" t="s">
        <v>731</v>
      </c>
      <c r="P809" s="789">
        <v>3</v>
      </c>
      <c r="Q809" s="789">
        <v>2</v>
      </c>
      <c r="R809" s="815">
        <v>5</v>
      </c>
      <c r="S809" s="789">
        <v>4</v>
      </c>
      <c r="T809" s="808" t="s">
        <v>1283</v>
      </c>
      <c r="U809" s="11">
        <v>40</v>
      </c>
      <c r="V809" s="31">
        <f>IF(W809="","",IFERROR(INDEX(Docentes!C:C,MATCH(W809,Docentes!D:D,0)),"NUEVO"))</f>
        <v>43608561</v>
      </c>
      <c r="W809" s="683" t="s">
        <v>1006</v>
      </c>
      <c r="X809" s="265" t="s">
        <v>1332</v>
      </c>
      <c r="Y809" s="31" t="s">
        <v>1182</v>
      </c>
      <c r="Z809" s="789" t="s">
        <v>1089</v>
      </c>
      <c r="AA809" s="789" t="s">
        <v>41</v>
      </c>
      <c r="AB809" s="789" t="s">
        <v>1641</v>
      </c>
      <c r="AC809" s="789">
        <v>48</v>
      </c>
      <c r="AD809" s="31"/>
      <c r="AE809" s="789"/>
      <c r="AF809" s="789" t="s">
        <v>1182</v>
      </c>
      <c r="AG809" s="31" t="str">
        <f t="shared" si="504"/>
        <v>TP</v>
      </c>
      <c r="AH809" s="789">
        <v>4</v>
      </c>
      <c r="AI809" s="789">
        <v>7</v>
      </c>
      <c r="AJ809" s="789">
        <v>40</v>
      </c>
      <c r="AK809" s="789">
        <v>11</v>
      </c>
      <c r="AL809" s="789">
        <v>50</v>
      </c>
      <c r="AM809" s="31">
        <f t="shared" si="510"/>
        <v>4.9999999999999982</v>
      </c>
      <c r="AN809" s="792">
        <f t="shared" si="511"/>
        <v>0.31944444444444448</v>
      </c>
      <c r="AO809" s="792">
        <f t="shared" si="512"/>
        <v>0.49305555555555552</v>
      </c>
      <c r="AP809" s="31" t="str" cm="1">
        <f t="array" ref="AP809">IF(W809="","",IF(SUMPRODUCT((W809=$W$6:$W$1560)*(AH809=$AH$6:$AH$1560)*(AN809=$AN$6:$AN$1560)*(AO809=$AO$6:$AO$1560)*(ROW($W$6:$W$1560)&lt;&gt;ROW(W809))*((R809=0)*($R$6:$R$1560&gt;0)+(R809&gt;0)*($R$6:$R$1560=0)))&gt;0,"SALONES UNIDOS",IF(SUMPRODUCT((W809=$W$6:$W$1560)*(AH809=$AH$6:$AH$1560)*((AN809&lt;$AO$6:$AO$1560)*(AO809&gt;$AN$6:$AN$1560))*(ROW($W$6:$W$1560)&lt;&gt;ROW(W809)))&gt;0,"CRUZADO","Sin cruce")))</f>
        <v>Sin cruce</v>
      </c>
      <c r="AQ809" s="792" t="str">
        <f t="shared" si="457"/>
        <v>IN1PRINCIPALF</v>
      </c>
      <c r="AR809" s="792" t="str" cm="1">
        <f t="array" ref="AR809">IF(AQ809="","",IF(SUMPRODUCT((AQ809=$AQ$6:$AQ$1560)*(AH809=$AH$6:$AH$1560)*(AN809=$AN$6:$AN$1560)*(AO809=$AO$6:$AO$1560)*(ROW($AQ$6:$AQ$1560)&lt;&gt;ROW(AQ809))*((R809=0)*($R$6:$R$1560&gt;0)+(R809&gt;0)*($R$6:$R$1560=0)))&gt;0,"SALONES UNIDOS",IF(SUMPRODUCT((AQ809=$AQ$6:$AQ$1560)*(AH809=$AH$6:$AH$1560)*((AN809&lt;$AO$6:$AO$1560)*(AO809&gt;$AN$6:$AN$1560))*(ROW($AQ$6:$AQ$1560)&lt;&gt;ROW(AQ809)))&gt;0,"CRUZADO","Sin cruce")))</f>
        <v>Sin cruce</v>
      </c>
    </row>
    <row r="810" spans="3:44" s="8" customFormat="1" ht="18.75" customHeight="1">
      <c r="C810" s="12" t="s">
        <v>1081</v>
      </c>
      <c r="D810" s="789" t="s">
        <v>1396</v>
      </c>
      <c r="E810" s="789">
        <v>20261</v>
      </c>
      <c r="F810" s="789" t="s">
        <v>23</v>
      </c>
      <c r="G810" s="12" t="s">
        <v>20</v>
      </c>
      <c r="H810" s="789" t="s">
        <v>57</v>
      </c>
      <c r="I810" s="789">
        <v>1</v>
      </c>
      <c r="J810" s="789" t="s">
        <v>60</v>
      </c>
      <c r="K810" s="789" t="s">
        <v>1399</v>
      </c>
      <c r="L810" s="491" t="s">
        <v>1185</v>
      </c>
      <c r="M810" s="789" t="s">
        <v>1127</v>
      </c>
      <c r="N810" s="789" t="s">
        <v>1086</v>
      </c>
      <c r="O810" s="789" t="s">
        <v>731</v>
      </c>
      <c r="P810" s="789">
        <v>3</v>
      </c>
      <c r="Q810" s="789">
        <v>2</v>
      </c>
      <c r="R810" s="815">
        <v>5</v>
      </c>
      <c r="S810" s="789">
        <v>4</v>
      </c>
      <c r="T810" s="808" t="s">
        <v>1283</v>
      </c>
      <c r="U810" s="11">
        <v>40</v>
      </c>
      <c r="V810" s="31">
        <f>IF(W810="","",IFERROR(INDEX(Docentes!C:C,MATCH(W810,Docentes!D:D,0)),"NUEVO"))</f>
        <v>40444414</v>
      </c>
      <c r="W810" s="793" t="s">
        <v>1039</v>
      </c>
      <c r="X810" s="265" t="s">
        <v>1332</v>
      </c>
      <c r="Y810" s="31" t="s">
        <v>1182</v>
      </c>
      <c r="Z810" s="789" t="s">
        <v>1089</v>
      </c>
      <c r="AA810" s="789" t="s">
        <v>41</v>
      </c>
      <c r="AB810" s="789" t="s">
        <v>1634</v>
      </c>
      <c r="AC810" s="789">
        <v>48</v>
      </c>
      <c r="AD810" s="31"/>
      <c r="AE810" s="789"/>
      <c r="AF810" s="789" t="s">
        <v>1182</v>
      </c>
      <c r="AG810" s="31" t="str">
        <f t="shared" si="504"/>
        <v>TP</v>
      </c>
      <c r="AH810" s="789">
        <v>3</v>
      </c>
      <c r="AI810" s="789">
        <v>7</v>
      </c>
      <c r="AJ810" s="789">
        <v>40</v>
      </c>
      <c r="AK810" s="789">
        <v>11</v>
      </c>
      <c r="AL810" s="789">
        <v>50</v>
      </c>
      <c r="AM810" s="31">
        <f t="shared" si="510"/>
        <v>4.9999999999999982</v>
      </c>
      <c r="AN810" s="792">
        <f t="shared" si="511"/>
        <v>0.31944444444444448</v>
      </c>
      <c r="AO810" s="792">
        <f t="shared" si="512"/>
        <v>0.49305555555555552</v>
      </c>
      <c r="AP810" s="31" t="str" cm="1">
        <f t="array" ref="AP810">IF(W810="","",IF(SUMPRODUCT((W810=$W$6:$W$1560)*(AH810=$AH$6:$AH$1560)*(AN810=$AN$6:$AN$1560)*(AO810=$AO$6:$AO$1560)*(ROW($W$6:$W$1560)&lt;&gt;ROW(W810))*((R810=0)*($R$6:$R$1560&gt;0)+(R810&gt;0)*($R$6:$R$1560=0)))&gt;0,"SALONES UNIDOS",IF(SUMPRODUCT((W810=$W$6:$W$1560)*(AH810=$AH$6:$AH$1560)*((AN810&lt;$AO$6:$AO$1560)*(AO810&gt;$AN$6:$AN$1560))*(ROW($W$6:$W$1560)&lt;&gt;ROW(W810)))&gt;0,"CRUZADO","Sin cruce")))</f>
        <v>Sin cruce</v>
      </c>
      <c r="AQ810" s="792" t="str">
        <f t="shared" si="457"/>
        <v>IN1PRINCIPALF</v>
      </c>
      <c r="AR810" s="792" t="str" cm="1">
        <f t="array" ref="AR810">IF(AQ810="","",IF(SUMPRODUCT((AQ810=$AQ$6:$AQ$1560)*(AH810=$AH$6:$AH$1560)*(AN810=$AN$6:$AN$1560)*(AO810=$AO$6:$AO$1560)*(ROW($AQ$6:$AQ$1560)&lt;&gt;ROW(AQ810))*((R810=0)*($R$6:$R$1560&gt;0)+(R810&gt;0)*($R$6:$R$1560=0)))&gt;0,"SALONES UNIDOS",IF(SUMPRODUCT((AQ810=$AQ$6:$AQ$1560)*(AH810=$AH$6:$AH$1560)*((AN810&lt;$AO$6:$AO$1560)*(AO810&gt;$AN$6:$AN$1560))*(ROW($AQ$6:$AQ$1560)&lt;&gt;ROW(AQ810)))&gt;0,"CRUZADO","Sin cruce")))</f>
        <v>Sin cruce</v>
      </c>
    </row>
    <row r="811" spans="3:44" s="8" customFormat="1" ht="18.75" customHeight="1">
      <c r="C811" s="12" t="s">
        <v>1081</v>
      </c>
      <c r="D811" s="789" t="s">
        <v>1396</v>
      </c>
      <c r="E811" s="789">
        <v>20261</v>
      </c>
      <c r="F811" s="789" t="s">
        <v>23</v>
      </c>
      <c r="G811" s="12" t="s">
        <v>20</v>
      </c>
      <c r="H811" s="789" t="s">
        <v>57</v>
      </c>
      <c r="I811" s="789">
        <v>1</v>
      </c>
      <c r="J811" s="789" t="s">
        <v>60</v>
      </c>
      <c r="K811" s="789" t="s">
        <v>1400</v>
      </c>
      <c r="L811" s="491" t="s">
        <v>1188</v>
      </c>
      <c r="M811" s="789" t="s">
        <v>1127</v>
      </c>
      <c r="N811" s="789" t="s">
        <v>1086</v>
      </c>
      <c r="O811" s="789" t="s">
        <v>731</v>
      </c>
      <c r="P811" s="789">
        <v>4</v>
      </c>
      <c r="Q811" s="789">
        <v>0</v>
      </c>
      <c r="R811" s="815">
        <v>4</v>
      </c>
      <c r="S811" s="789">
        <v>4</v>
      </c>
      <c r="T811" s="808" t="s">
        <v>1283</v>
      </c>
      <c r="U811" s="11">
        <v>40</v>
      </c>
      <c r="V811" s="31">
        <f>IF(W811="","",IFERROR(INDEX(Docentes!C:C,MATCH(W811,Docentes!D:D,0)),"NUEVO"))</f>
        <v>22313729</v>
      </c>
      <c r="W811" s="794" t="s">
        <v>484</v>
      </c>
      <c r="X811" s="265" t="s">
        <v>1332</v>
      </c>
      <c r="Y811" s="31" t="s">
        <v>1182</v>
      </c>
      <c r="Z811" s="789" t="s">
        <v>1089</v>
      </c>
      <c r="AA811" s="789" t="s">
        <v>26</v>
      </c>
      <c r="AB811" s="789" t="s">
        <v>1585</v>
      </c>
      <c r="AC811" s="789">
        <v>40</v>
      </c>
      <c r="AD811" s="31"/>
      <c r="AE811" s="789"/>
      <c r="AF811" s="789" t="s">
        <v>1182</v>
      </c>
      <c r="AG811" s="31" t="str">
        <f t="shared" si="504"/>
        <v>T</v>
      </c>
      <c r="AH811" s="789">
        <v>2</v>
      </c>
      <c r="AI811" s="789">
        <v>11</v>
      </c>
      <c r="AJ811" s="789">
        <v>0</v>
      </c>
      <c r="AK811" s="789">
        <v>14</v>
      </c>
      <c r="AL811" s="789">
        <v>20</v>
      </c>
      <c r="AM811" s="31">
        <f t="shared" si="510"/>
        <v>4</v>
      </c>
      <c r="AN811" s="792">
        <f t="shared" si="511"/>
        <v>0.45833333333333331</v>
      </c>
      <c r="AO811" s="792">
        <f t="shared" si="512"/>
        <v>0.59722222222222221</v>
      </c>
      <c r="AP811" s="31" t="str" cm="1">
        <f t="array" ref="AP811">IF(W811="","",IF(SUMPRODUCT((W811=$W$6:$W$1560)*(AH811=$AH$6:$AH$1560)*(AN811=$AN$6:$AN$1560)*(AO811=$AO$6:$AO$1560)*(ROW($W$6:$W$1560)&lt;&gt;ROW(W811))*((R811=0)*($R$6:$R$1560&gt;0)+(R811&gt;0)*($R$6:$R$1560=0)))&gt;0,"SALONES UNIDOS",IF(SUMPRODUCT((W811=$W$6:$W$1560)*(AH811=$AH$6:$AH$1560)*((AN811&lt;$AO$6:$AO$1560)*(AO811&gt;$AN$6:$AN$1560))*(ROW($W$6:$W$1560)&lt;&gt;ROW(W811)))&gt;0,"CRUZADO","Sin cruce")))</f>
        <v>Sin cruce</v>
      </c>
      <c r="AQ811" s="792" t="str">
        <f t="shared" si="457"/>
        <v>IN1PRINCIPALF</v>
      </c>
      <c r="AR811" s="792" t="str" cm="1">
        <f t="array" ref="AR811">IF(AQ811="","",IF(SUMPRODUCT((AQ811=$AQ$6:$AQ$1560)*(AH811=$AH$6:$AH$1560)*(AN811=$AN$6:$AN$1560)*(AO811=$AO$6:$AO$1560)*(ROW($AQ$6:$AQ$1560)&lt;&gt;ROW(AQ811))*((R811=0)*($R$6:$R$1560&gt;0)+(R811&gt;0)*($R$6:$R$1560=0)))&gt;0,"SALONES UNIDOS",IF(SUMPRODUCT((AQ811=$AQ$6:$AQ$1560)*(AH811=$AH$6:$AH$1560)*((AN811&lt;$AO$6:$AO$1560)*(AO811&gt;$AN$6:$AN$1560))*(ROW($AQ$6:$AQ$1560)&lt;&gt;ROW(AQ811)))&gt;0,"CRUZADO","Sin cruce")))</f>
        <v>Sin cruce</v>
      </c>
    </row>
    <row r="812" spans="3:44" s="8" customFormat="1" ht="18.75" customHeight="1">
      <c r="C812" s="12" t="s">
        <v>1081</v>
      </c>
      <c r="D812" s="789" t="s">
        <v>1396</v>
      </c>
      <c r="E812" s="789">
        <v>20261</v>
      </c>
      <c r="F812" s="789" t="s">
        <v>23</v>
      </c>
      <c r="G812" s="12" t="s">
        <v>20</v>
      </c>
      <c r="H812" s="789" t="s">
        <v>57</v>
      </c>
      <c r="I812" s="789">
        <v>1</v>
      </c>
      <c r="J812" s="789" t="s">
        <v>60</v>
      </c>
      <c r="K812" s="789" t="s">
        <v>1401</v>
      </c>
      <c r="L812" s="491" t="s">
        <v>1402</v>
      </c>
      <c r="M812" s="789" t="s">
        <v>1101</v>
      </c>
      <c r="N812" s="789" t="s">
        <v>1086</v>
      </c>
      <c r="O812" s="789" t="s">
        <v>731</v>
      </c>
      <c r="P812" s="789">
        <v>4</v>
      </c>
      <c r="Q812" s="789">
        <v>0</v>
      </c>
      <c r="R812" s="815">
        <v>4</v>
      </c>
      <c r="S812" s="789">
        <v>4</v>
      </c>
      <c r="T812" s="808" t="s">
        <v>1283</v>
      </c>
      <c r="U812" s="11">
        <v>40</v>
      </c>
      <c r="V812" s="31">
        <f>IF(W812="","",IFERROR(INDEX(Docentes!C:C,MATCH(W812,Docentes!D:D,0)),"NUEVO"))</f>
        <v>18071852</v>
      </c>
      <c r="W812" s="693" t="s">
        <v>1003</v>
      </c>
      <c r="X812" s="265" t="s">
        <v>1332</v>
      </c>
      <c r="Y812" s="31" t="s">
        <v>1182</v>
      </c>
      <c r="Z812" s="789" t="s">
        <v>1089</v>
      </c>
      <c r="AA812" s="789" t="s">
        <v>26</v>
      </c>
      <c r="AB812" s="789" t="s">
        <v>1505</v>
      </c>
      <c r="AC812" s="789">
        <v>40</v>
      </c>
      <c r="AD812" s="31"/>
      <c r="AE812" s="789"/>
      <c r="AF812" s="789" t="s">
        <v>1182</v>
      </c>
      <c r="AG812" s="31" t="str">
        <f t="shared" si="504"/>
        <v>T</v>
      </c>
      <c r="AH812" s="789">
        <v>3</v>
      </c>
      <c r="AI812" s="789">
        <v>11</v>
      </c>
      <c r="AJ812" s="789">
        <v>50</v>
      </c>
      <c r="AK812" s="789">
        <v>15</v>
      </c>
      <c r="AL812" s="789">
        <v>10</v>
      </c>
      <c r="AM812" s="31">
        <f t="shared" si="510"/>
        <v>4</v>
      </c>
      <c r="AN812" s="792">
        <f t="shared" si="511"/>
        <v>0.49305555555555552</v>
      </c>
      <c r="AO812" s="792">
        <f t="shared" si="512"/>
        <v>0.63194444444444442</v>
      </c>
      <c r="AP812" s="31" t="str" cm="1">
        <f t="array" ref="AP812">IF(W812="","",IF(SUMPRODUCT((W812=$W$6:$W$1560)*(AH812=$AH$6:$AH$1560)*(AN812=$AN$6:$AN$1560)*(AO812=$AO$6:$AO$1560)*(ROW($W$6:$W$1560)&lt;&gt;ROW(W812))*((R812=0)*($R$6:$R$1560&gt;0)+(R812&gt;0)*($R$6:$R$1560=0)))&gt;0,"SALONES UNIDOS",IF(SUMPRODUCT((W812=$W$6:$W$1560)*(AH812=$AH$6:$AH$1560)*((AN812&lt;$AO$6:$AO$1560)*(AO812&gt;$AN$6:$AN$1560))*(ROW($W$6:$W$1560)&lt;&gt;ROW(W812)))&gt;0,"CRUZADO","Sin cruce")))</f>
        <v>Sin cruce</v>
      </c>
      <c r="AQ812" s="792" t="str">
        <f t="shared" si="457"/>
        <v>IN1PRINCIPALF</v>
      </c>
      <c r="AR812" s="792" t="str" cm="1">
        <f t="array" ref="AR812">IF(AQ812="","",IF(SUMPRODUCT((AQ812=$AQ$6:$AQ$1560)*(AH812=$AH$6:$AH$1560)*(AN812=$AN$6:$AN$1560)*(AO812=$AO$6:$AO$1560)*(ROW($AQ$6:$AQ$1560)&lt;&gt;ROW(AQ812))*((R812=0)*($R$6:$R$1560&gt;0)+(R812&gt;0)*($R$6:$R$1560=0)))&gt;0,"SALONES UNIDOS",IF(SUMPRODUCT((AQ812=$AQ$6:$AQ$1560)*(AH812=$AH$6:$AH$1560)*((AN812&lt;$AO$6:$AO$1560)*(AO812&gt;$AN$6:$AN$1560))*(ROW($AQ$6:$AQ$1560)&lt;&gt;ROW(AQ812)))&gt;0,"CRUZADO","Sin cruce")))</f>
        <v>Sin cruce</v>
      </c>
    </row>
    <row r="813" spans="3:44" s="8" customFormat="1" ht="18.75" customHeight="1">
      <c r="C813" s="12" t="s">
        <v>1081</v>
      </c>
      <c r="D813" s="789" t="s">
        <v>1396</v>
      </c>
      <c r="E813" s="789">
        <v>20261</v>
      </c>
      <c r="F813" s="789" t="s">
        <v>23</v>
      </c>
      <c r="G813" s="12" t="s">
        <v>20</v>
      </c>
      <c r="H813" s="789" t="s">
        <v>57</v>
      </c>
      <c r="I813" s="789">
        <v>1</v>
      </c>
      <c r="J813" s="789" t="s">
        <v>60</v>
      </c>
      <c r="K813" s="789" t="s">
        <v>1403</v>
      </c>
      <c r="L813" s="491" t="s">
        <v>1190</v>
      </c>
      <c r="M813" s="789" t="s">
        <v>1127</v>
      </c>
      <c r="N813" s="789" t="s">
        <v>1086</v>
      </c>
      <c r="O813" s="789" t="s">
        <v>731</v>
      </c>
      <c r="P813" s="789">
        <v>4</v>
      </c>
      <c r="Q813" s="789">
        <v>0</v>
      </c>
      <c r="R813" s="801">
        <v>4</v>
      </c>
      <c r="S813" s="789">
        <v>4</v>
      </c>
      <c r="T813" s="802" t="s">
        <v>1283</v>
      </c>
      <c r="U813" s="11">
        <v>40</v>
      </c>
      <c r="V813" s="31">
        <f>IF(W813="","",IFERROR(INDEX(Docentes!C:C,MATCH(W813,Docentes!D:D,0)),"NUEVO"))</f>
        <v>6187939</v>
      </c>
      <c r="W813" s="794" t="s">
        <v>356</v>
      </c>
      <c r="X813" s="265" t="s">
        <v>1332</v>
      </c>
      <c r="Y813" s="31" t="s">
        <v>1182</v>
      </c>
      <c r="Z813" s="789" t="s">
        <v>1089</v>
      </c>
      <c r="AA813" s="789" t="s">
        <v>41</v>
      </c>
      <c r="AB813" s="789" t="s">
        <v>1531</v>
      </c>
      <c r="AC813" s="789">
        <v>48</v>
      </c>
      <c r="AD813" s="31"/>
      <c r="AE813" s="789"/>
      <c r="AF813" s="789" t="s">
        <v>1088</v>
      </c>
      <c r="AG813" s="31" t="str">
        <f t="shared" si="504"/>
        <v>T</v>
      </c>
      <c r="AH813" s="789">
        <v>5</v>
      </c>
      <c r="AI813" s="789">
        <v>7</v>
      </c>
      <c r="AJ813" s="789">
        <v>40</v>
      </c>
      <c r="AK813" s="789">
        <v>11</v>
      </c>
      <c r="AL813" s="789">
        <v>0</v>
      </c>
      <c r="AM813" s="31">
        <f t="shared" si="510"/>
        <v>3.9999999999999987</v>
      </c>
      <c r="AN813" s="792">
        <f t="shared" si="511"/>
        <v>0.31944444444444448</v>
      </c>
      <c r="AO813" s="792">
        <f t="shared" si="512"/>
        <v>0.45833333333333331</v>
      </c>
      <c r="AP813" s="31" t="str" cm="1">
        <f t="array" ref="AP813">IF(W813="","",IF(SUMPRODUCT((W813=$W$6:$W$1560)*(AH813=$AH$6:$AH$1560)*(AN813=$AN$6:$AN$1560)*(AO813=$AO$6:$AO$1560)*(ROW($W$6:$W$1560)&lt;&gt;ROW(W813))*((R813=0)*($R$6:$R$1560&gt;0)+(R813&gt;0)*($R$6:$R$1560=0)))&gt;0,"SALONES UNIDOS",IF(SUMPRODUCT((W813=$W$6:$W$1560)*(AH813=$AH$6:$AH$1560)*((AN813&lt;$AO$6:$AO$1560)*(AO813&gt;$AN$6:$AN$1560))*(ROW($W$6:$W$1560)&lt;&gt;ROW(W813)))&gt;0,"CRUZADO","Sin cruce")))</f>
        <v>Sin cruce</v>
      </c>
      <c r="AQ813" s="792" t="str">
        <f t="shared" si="457"/>
        <v>IN1PRINCIPALF</v>
      </c>
      <c r="AR813" s="792" t="str" cm="1">
        <f t="array" ref="AR813">IF(AQ813="","",IF(SUMPRODUCT((AQ813=$AQ$6:$AQ$1560)*(AH813=$AH$6:$AH$1560)*(AN813=$AN$6:$AN$1560)*(AO813=$AO$6:$AO$1560)*(ROW($AQ$6:$AQ$1560)&lt;&gt;ROW(AQ813))*((R813=0)*($R$6:$R$1560&gt;0)+(R813&gt;0)*($R$6:$R$1560=0)))&gt;0,"SALONES UNIDOS",IF(SUMPRODUCT((AQ813=$AQ$6:$AQ$1560)*(AH813=$AH$6:$AH$1560)*((AN813&lt;$AO$6:$AO$1560)*(AO813&gt;$AN$6:$AN$1560))*(ROW($AQ$6:$AQ$1560)&lt;&gt;ROW(AQ813)))&gt;0,"CRUZADO","Sin cruce")))</f>
        <v>Sin cruce</v>
      </c>
    </row>
    <row r="814" spans="3:44" s="8" customFormat="1" ht="18.75" customHeight="1">
      <c r="C814" s="12" t="s">
        <v>1081</v>
      </c>
      <c r="D814" s="789" t="s">
        <v>1396</v>
      </c>
      <c r="E814" s="789">
        <v>20261</v>
      </c>
      <c r="F814" s="789" t="s">
        <v>23</v>
      </c>
      <c r="G814" s="12" t="s">
        <v>20</v>
      </c>
      <c r="H814" s="789" t="s">
        <v>57</v>
      </c>
      <c r="I814" s="789">
        <v>1</v>
      </c>
      <c r="J814" s="789" t="s">
        <v>60</v>
      </c>
      <c r="K814" s="789" t="s">
        <v>1404</v>
      </c>
      <c r="L814" s="491" t="s">
        <v>1131</v>
      </c>
      <c r="M814" s="789" t="s">
        <v>1127</v>
      </c>
      <c r="N814" s="789" t="s">
        <v>1086</v>
      </c>
      <c r="O814" s="789" t="s">
        <v>731</v>
      </c>
      <c r="P814" s="789">
        <v>4</v>
      </c>
      <c r="Q814" s="789">
        <v>0</v>
      </c>
      <c r="R814" s="815">
        <v>4</v>
      </c>
      <c r="S814" s="789">
        <v>4</v>
      </c>
      <c r="T814" s="802" t="s">
        <v>1283</v>
      </c>
      <c r="U814" s="11">
        <v>40</v>
      </c>
      <c r="V814" s="31">
        <f>IF(W814="","",IFERROR(INDEX(Docentes!C:C,MATCH(W814,Docentes!D:D,0)),"NUEVO"))</f>
        <v>21857087</v>
      </c>
      <c r="W814" s="794" t="s">
        <v>414</v>
      </c>
      <c r="X814" s="265" t="s">
        <v>1332</v>
      </c>
      <c r="Y814" s="31" t="s">
        <v>1182</v>
      </c>
      <c r="Z814" s="789" t="s">
        <v>1089</v>
      </c>
      <c r="AA814" s="789" t="s">
        <v>41</v>
      </c>
      <c r="AB814" s="789" t="s">
        <v>1633</v>
      </c>
      <c r="AC814" s="789">
        <v>48</v>
      </c>
      <c r="AD814" s="31"/>
      <c r="AE814" s="789"/>
      <c r="AF814" s="789" t="s">
        <v>1088</v>
      </c>
      <c r="AG814" s="31" t="str">
        <f t="shared" si="504"/>
        <v>T</v>
      </c>
      <c r="AH814" s="789">
        <v>2</v>
      </c>
      <c r="AI814" s="789">
        <v>7</v>
      </c>
      <c r="AJ814" s="789">
        <v>40</v>
      </c>
      <c r="AK814" s="789">
        <v>11</v>
      </c>
      <c r="AL814" s="789">
        <v>0</v>
      </c>
      <c r="AM814" s="31">
        <f t="shared" si="510"/>
        <v>3.9999999999999987</v>
      </c>
      <c r="AN814" s="792">
        <f t="shared" si="511"/>
        <v>0.31944444444444448</v>
      </c>
      <c r="AO814" s="792">
        <f t="shared" si="512"/>
        <v>0.45833333333333331</v>
      </c>
      <c r="AP814" s="31" t="str" cm="1">
        <f t="array" ref="AP814">IF(W814="","",IF(SUMPRODUCT((W814=$W$6:$W$1560)*(AH814=$AH$6:$AH$1560)*(AN814=$AN$6:$AN$1560)*(AO814=$AO$6:$AO$1560)*(ROW($W$6:$W$1560)&lt;&gt;ROW(W814))*((R814=0)*($R$6:$R$1560&gt;0)+(R814&gt;0)*($R$6:$R$1560=0)))&gt;0,"SALONES UNIDOS",IF(SUMPRODUCT((W814=$W$6:$W$1560)*(AH814=$AH$6:$AH$1560)*((AN814&lt;$AO$6:$AO$1560)*(AO814&gt;$AN$6:$AN$1560))*(ROW($W$6:$W$1560)&lt;&gt;ROW(W814)))&gt;0,"CRUZADO","Sin cruce")))</f>
        <v>Sin cruce</v>
      </c>
      <c r="AQ814" s="792" t="str">
        <f t="shared" si="457"/>
        <v>IN1PRINCIPALF</v>
      </c>
      <c r="AR814" s="792" t="str" cm="1">
        <f t="array" ref="AR814">IF(AQ814="","",IF(SUMPRODUCT((AQ814=$AQ$6:$AQ$1560)*(AH814=$AH$6:$AH$1560)*(AN814=$AN$6:$AN$1560)*(AO814=$AO$6:$AO$1560)*(ROW($AQ$6:$AQ$1560)&lt;&gt;ROW(AQ814))*((R814=0)*($R$6:$R$1560&gt;0)+(R814&gt;0)*($R$6:$R$1560=0)))&gt;0,"SALONES UNIDOS",IF(SUMPRODUCT((AQ814=$AQ$6:$AQ$1560)*(AH814=$AH$6:$AH$1560)*((AN814&lt;$AO$6:$AO$1560)*(AO814&gt;$AN$6:$AN$1560))*(ROW($AQ$6:$AQ$1560)&lt;&gt;ROW(AQ814)))&gt;0,"CRUZADO","Sin cruce")))</f>
        <v>Sin cruce</v>
      </c>
    </row>
    <row r="815" spans="3:44" s="8" customFormat="1" ht="18.75" customHeight="1">
      <c r="C815" s="12" t="s">
        <v>1081</v>
      </c>
      <c r="D815" s="789" t="s">
        <v>1396</v>
      </c>
      <c r="E815" s="789">
        <v>20261</v>
      </c>
      <c r="F815" s="789" t="s">
        <v>23</v>
      </c>
      <c r="G815" s="12" t="s">
        <v>20</v>
      </c>
      <c r="H815" s="789" t="s">
        <v>57</v>
      </c>
      <c r="I815" s="789">
        <v>1</v>
      </c>
      <c r="J815" s="789" t="s">
        <v>61</v>
      </c>
      <c r="K815" s="789" t="s">
        <v>1397</v>
      </c>
      <c r="L815" s="491" t="s">
        <v>1398</v>
      </c>
      <c r="M815" s="789" t="s">
        <v>1127</v>
      </c>
      <c r="N815" s="789" t="s">
        <v>1086</v>
      </c>
      <c r="O815" s="789" t="s">
        <v>731</v>
      </c>
      <c r="P815" s="789">
        <v>3</v>
      </c>
      <c r="Q815" s="789">
        <v>2</v>
      </c>
      <c r="R815" s="815">
        <v>5</v>
      </c>
      <c r="S815" s="789">
        <v>4</v>
      </c>
      <c r="T815" s="802" t="s">
        <v>1283</v>
      </c>
      <c r="U815" s="11">
        <v>40</v>
      </c>
      <c r="V815" s="31">
        <f>IF(W815="","",IFERROR(INDEX(Docentes!C:C,MATCH(W815,Docentes!D:D,0)),"NUEVO"))</f>
        <v>21880139</v>
      </c>
      <c r="W815" s="693" t="s">
        <v>606</v>
      </c>
      <c r="X815" s="265" t="s">
        <v>1332</v>
      </c>
      <c r="Y815" s="31" t="s">
        <v>1182</v>
      </c>
      <c r="Z815" s="789" t="s">
        <v>1089</v>
      </c>
      <c r="AA815" s="789" t="s">
        <v>41</v>
      </c>
      <c r="AB815" s="789" t="s">
        <v>1634</v>
      </c>
      <c r="AC815" s="789">
        <v>48</v>
      </c>
      <c r="AD815" s="31"/>
      <c r="AE815" s="789"/>
      <c r="AF815" s="789" t="s">
        <v>1088</v>
      </c>
      <c r="AG815" s="31" t="str">
        <f t="shared" si="504"/>
        <v>TP</v>
      </c>
      <c r="AH815" s="789">
        <v>5</v>
      </c>
      <c r="AI815" s="789">
        <v>8</v>
      </c>
      <c r="AJ815" s="789">
        <v>30</v>
      </c>
      <c r="AK815" s="789">
        <v>12</v>
      </c>
      <c r="AL815" s="789">
        <v>40</v>
      </c>
      <c r="AM815" s="31">
        <f t="shared" si="510"/>
        <v>5.0000000000000009</v>
      </c>
      <c r="AN815" s="792">
        <f t="shared" si="511"/>
        <v>0.35416666666666663</v>
      </c>
      <c r="AO815" s="792">
        <f t="shared" si="512"/>
        <v>0.52777777777777779</v>
      </c>
      <c r="AP815" s="31" t="str" cm="1">
        <f t="array" ref="AP815">IF(W815="","",IF(SUMPRODUCT((W815=$W$6:$W$1560)*(AH815=$AH$6:$AH$1560)*(AN815=$AN$6:$AN$1560)*(AO815=$AO$6:$AO$1560)*(ROW($W$6:$W$1560)&lt;&gt;ROW(W815))*((R815=0)*($R$6:$R$1560&gt;0)+(R815&gt;0)*($R$6:$R$1560=0)))&gt;0,"SALONES UNIDOS",IF(SUMPRODUCT((W815=$W$6:$W$1560)*(AH815=$AH$6:$AH$1560)*((AN815&lt;$AO$6:$AO$1560)*(AO815&gt;$AN$6:$AN$1560))*(ROW($W$6:$W$1560)&lt;&gt;ROW(W815)))&gt;0,"CRUZADO","Sin cruce")))</f>
        <v>Sin cruce</v>
      </c>
      <c r="AQ815" s="792" t="str">
        <f t="shared" si="457"/>
        <v>IN1PRINCIPALG</v>
      </c>
      <c r="AR815" s="792" t="str" cm="1">
        <f t="array" ref="AR815">IF(AQ815="","",IF(SUMPRODUCT((AQ815=$AQ$6:$AQ$1560)*(AH815=$AH$6:$AH$1560)*(AN815=$AN$6:$AN$1560)*(AO815=$AO$6:$AO$1560)*(ROW($AQ$6:$AQ$1560)&lt;&gt;ROW(AQ815))*((R815=0)*($R$6:$R$1560&gt;0)+(R815&gt;0)*($R$6:$R$1560=0)))&gt;0,"SALONES UNIDOS",IF(SUMPRODUCT((AQ815=$AQ$6:$AQ$1560)*(AH815=$AH$6:$AH$1560)*((AN815&lt;$AO$6:$AO$1560)*(AO815&gt;$AN$6:$AN$1560))*(ROW($AQ$6:$AQ$1560)&lt;&gt;ROW(AQ815)))&gt;0,"CRUZADO","Sin cruce")))</f>
        <v>Sin cruce</v>
      </c>
    </row>
    <row r="816" spans="3:44" s="8" customFormat="1" ht="18.75" customHeight="1">
      <c r="C816" s="12" t="s">
        <v>1081</v>
      </c>
      <c r="D816" s="789" t="s">
        <v>1396</v>
      </c>
      <c r="E816" s="789">
        <v>20261</v>
      </c>
      <c r="F816" s="789" t="s">
        <v>23</v>
      </c>
      <c r="G816" s="12" t="s">
        <v>20</v>
      </c>
      <c r="H816" s="789" t="s">
        <v>57</v>
      </c>
      <c r="I816" s="789">
        <v>1</v>
      </c>
      <c r="J816" s="789" t="s">
        <v>61</v>
      </c>
      <c r="K816" s="789" t="s">
        <v>1399</v>
      </c>
      <c r="L816" s="491" t="s">
        <v>1185</v>
      </c>
      <c r="M816" s="789" t="s">
        <v>1127</v>
      </c>
      <c r="N816" s="789" t="s">
        <v>1086</v>
      </c>
      <c r="O816" s="789" t="s">
        <v>731</v>
      </c>
      <c r="P816" s="789">
        <v>3</v>
      </c>
      <c r="Q816" s="789">
        <v>2</v>
      </c>
      <c r="R816" s="815">
        <v>5</v>
      </c>
      <c r="S816" s="789">
        <v>4</v>
      </c>
      <c r="T816" s="802" t="s">
        <v>1283</v>
      </c>
      <c r="U816" s="11">
        <v>40</v>
      </c>
      <c r="V816" s="31">
        <f>IF(W816="","",IFERROR(INDEX(Docentes!C:C,MATCH(W816,Docentes!D:D,0)),"NUEVO"))</f>
        <v>40444414</v>
      </c>
      <c r="W816" s="793" t="s">
        <v>1039</v>
      </c>
      <c r="X816" s="265" t="s">
        <v>1332</v>
      </c>
      <c r="Y816" s="31" t="s">
        <v>1182</v>
      </c>
      <c r="Z816" s="789" t="s">
        <v>1089</v>
      </c>
      <c r="AA816" s="789" t="s">
        <v>41</v>
      </c>
      <c r="AB816" s="789" t="s">
        <v>1531</v>
      </c>
      <c r="AC816" s="789">
        <v>48</v>
      </c>
      <c r="AD816" s="31"/>
      <c r="AE816" s="789"/>
      <c r="AF816" s="789" t="s">
        <v>1088</v>
      </c>
      <c r="AG816" s="31" t="str">
        <f t="shared" si="504"/>
        <v>TP</v>
      </c>
      <c r="AH816" s="789">
        <v>1</v>
      </c>
      <c r="AI816" s="789">
        <v>7</v>
      </c>
      <c r="AJ816" s="789">
        <v>40</v>
      </c>
      <c r="AK816" s="789">
        <v>11</v>
      </c>
      <c r="AL816" s="789">
        <v>50</v>
      </c>
      <c r="AM816" s="31">
        <f t="shared" si="510"/>
        <v>4.9999999999999982</v>
      </c>
      <c r="AN816" s="792">
        <f t="shared" si="511"/>
        <v>0.31944444444444448</v>
      </c>
      <c r="AO816" s="792">
        <f t="shared" si="512"/>
        <v>0.49305555555555552</v>
      </c>
      <c r="AP816" s="31" t="str" cm="1">
        <f t="array" ref="AP816">IF(W816="","",IF(SUMPRODUCT((W816=$W$6:$W$1560)*(AH816=$AH$6:$AH$1560)*(AN816=$AN$6:$AN$1560)*(AO816=$AO$6:$AO$1560)*(ROW($W$6:$W$1560)&lt;&gt;ROW(W816))*((R816=0)*($R$6:$R$1560&gt;0)+(R816&gt;0)*($R$6:$R$1560=0)))&gt;0,"SALONES UNIDOS",IF(SUMPRODUCT((W816=$W$6:$W$1560)*(AH816=$AH$6:$AH$1560)*((AN816&lt;$AO$6:$AO$1560)*(AO816&gt;$AN$6:$AN$1560))*(ROW($W$6:$W$1560)&lt;&gt;ROW(W816)))&gt;0,"CRUZADO","Sin cruce")))</f>
        <v>Sin cruce</v>
      </c>
      <c r="AQ816" s="792" t="str">
        <f t="shared" si="457"/>
        <v>IN1PRINCIPALG</v>
      </c>
      <c r="AR816" s="792" t="str" cm="1">
        <f t="array" ref="AR816">IF(AQ816="","",IF(SUMPRODUCT((AQ816=$AQ$6:$AQ$1560)*(AH816=$AH$6:$AH$1560)*(AN816=$AN$6:$AN$1560)*(AO816=$AO$6:$AO$1560)*(ROW($AQ$6:$AQ$1560)&lt;&gt;ROW(AQ816))*((R816=0)*($R$6:$R$1560&gt;0)+(R816&gt;0)*($R$6:$R$1560=0)))&gt;0,"SALONES UNIDOS",IF(SUMPRODUCT((AQ816=$AQ$6:$AQ$1560)*(AH816=$AH$6:$AH$1560)*((AN816&lt;$AO$6:$AO$1560)*(AO816&gt;$AN$6:$AN$1560))*(ROW($AQ$6:$AQ$1560)&lt;&gt;ROW(AQ816)))&gt;0,"CRUZADO","Sin cruce")))</f>
        <v>Sin cruce</v>
      </c>
    </row>
    <row r="817" spans="3:44" s="8" customFormat="1" ht="18.75" customHeight="1">
      <c r="C817" s="12" t="s">
        <v>1081</v>
      </c>
      <c r="D817" s="789" t="s">
        <v>1396</v>
      </c>
      <c r="E817" s="789">
        <v>20261</v>
      </c>
      <c r="F817" s="789" t="s">
        <v>23</v>
      </c>
      <c r="G817" s="12" t="s">
        <v>20</v>
      </c>
      <c r="H817" s="789" t="s">
        <v>57</v>
      </c>
      <c r="I817" s="789">
        <v>1</v>
      </c>
      <c r="J817" s="789" t="s">
        <v>61</v>
      </c>
      <c r="K817" s="789" t="s">
        <v>1400</v>
      </c>
      <c r="L817" s="491" t="s">
        <v>1188</v>
      </c>
      <c r="M817" s="789" t="s">
        <v>1127</v>
      </c>
      <c r="N817" s="789" t="s">
        <v>1086</v>
      </c>
      <c r="O817" s="789" t="s">
        <v>731</v>
      </c>
      <c r="P817" s="789">
        <v>4</v>
      </c>
      <c r="Q817" s="789">
        <v>0</v>
      </c>
      <c r="R817" s="815">
        <v>4</v>
      </c>
      <c r="S817" s="789">
        <v>4</v>
      </c>
      <c r="T817" s="802" t="s">
        <v>1283</v>
      </c>
      <c r="U817" s="11">
        <v>40</v>
      </c>
      <c r="V817" s="31">
        <f>IF(W817="","",IFERROR(INDEX(Docentes!C:C,MATCH(W817,Docentes!D:D,0)),"NUEVO"))</f>
        <v>21863698</v>
      </c>
      <c r="W817" s="809" t="s">
        <v>638</v>
      </c>
      <c r="X817" s="265" t="s">
        <v>1332</v>
      </c>
      <c r="Y817" s="31" t="s">
        <v>1182</v>
      </c>
      <c r="Z817" s="789" t="s">
        <v>1089</v>
      </c>
      <c r="AA817" s="789" t="s">
        <v>41</v>
      </c>
      <c r="AB817" s="789" t="s">
        <v>1639</v>
      </c>
      <c r="AC817" s="789">
        <v>48</v>
      </c>
      <c r="AD817" s="31"/>
      <c r="AE817" s="789"/>
      <c r="AF817" s="789" t="s">
        <v>1088</v>
      </c>
      <c r="AG817" s="31" t="str">
        <f t="shared" si="504"/>
        <v>T</v>
      </c>
      <c r="AH817" s="789">
        <v>4</v>
      </c>
      <c r="AI817" s="789">
        <v>7</v>
      </c>
      <c r="AJ817" s="789">
        <v>40</v>
      </c>
      <c r="AK817" s="789">
        <v>11</v>
      </c>
      <c r="AL817" s="789">
        <v>0</v>
      </c>
      <c r="AM817" s="31">
        <f t="shared" si="510"/>
        <v>3.9999999999999987</v>
      </c>
      <c r="AN817" s="792">
        <f t="shared" si="511"/>
        <v>0.31944444444444448</v>
      </c>
      <c r="AO817" s="792">
        <f t="shared" si="512"/>
        <v>0.45833333333333331</v>
      </c>
      <c r="AP817" s="31" t="str" cm="1">
        <f t="array" ref="AP817">IF(W817="","",IF(SUMPRODUCT((W817=$W$6:$W$1560)*(AH817=$AH$6:$AH$1560)*(AN817=$AN$6:$AN$1560)*(AO817=$AO$6:$AO$1560)*(ROW($W$6:$W$1560)&lt;&gt;ROW(W817))*((R817=0)*($R$6:$R$1560&gt;0)+(R817&gt;0)*($R$6:$R$1560=0)))&gt;0,"SALONES UNIDOS",IF(SUMPRODUCT((W817=$W$6:$W$1560)*(AH817=$AH$6:$AH$1560)*((AN817&lt;$AO$6:$AO$1560)*(AO817&gt;$AN$6:$AN$1560))*(ROW($W$6:$W$1560)&lt;&gt;ROW(W817)))&gt;0,"CRUZADO","Sin cruce")))</f>
        <v>Sin cruce</v>
      </c>
      <c r="AQ817" s="792" t="str">
        <f t="shared" si="457"/>
        <v>IN1PRINCIPALG</v>
      </c>
      <c r="AR817" s="792" t="str" cm="1">
        <f t="array" ref="AR817">IF(AQ817="","",IF(SUMPRODUCT((AQ817=$AQ$6:$AQ$1560)*(AH817=$AH$6:$AH$1560)*(AN817=$AN$6:$AN$1560)*(AO817=$AO$6:$AO$1560)*(ROW($AQ$6:$AQ$1560)&lt;&gt;ROW(AQ817))*((R817=0)*($R$6:$R$1560&gt;0)+(R817&gt;0)*($R$6:$R$1560=0)))&gt;0,"SALONES UNIDOS",IF(SUMPRODUCT((AQ817=$AQ$6:$AQ$1560)*(AH817=$AH$6:$AH$1560)*((AN817&lt;$AO$6:$AO$1560)*(AO817&gt;$AN$6:$AN$1560))*(ROW($AQ$6:$AQ$1560)&lt;&gt;ROW(AQ817)))&gt;0,"CRUZADO","Sin cruce")))</f>
        <v>Sin cruce</v>
      </c>
    </row>
    <row r="818" spans="3:44" s="8" customFormat="1" ht="18.75" customHeight="1">
      <c r="C818" s="12" t="s">
        <v>1081</v>
      </c>
      <c r="D818" s="789" t="s">
        <v>1396</v>
      </c>
      <c r="E818" s="789">
        <v>20261</v>
      </c>
      <c r="F818" s="789" t="s">
        <v>23</v>
      </c>
      <c r="G818" s="12" t="s">
        <v>20</v>
      </c>
      <c r="H818" s="789" t="s">
        <v>57</v>
      </c>
      <c r="I818" s="789">
        <v>1</v>
      </c>
      <c r="J818" s="789" t="s">
        <v>61</v>
      </c>
      <c r="K818" s="789" t="s">
        <v>1401</v>
      </c>
      <c r="L818" s="491" t="s">
        <v>1402</v>
      </c>
      <c r="M818" s="789" t="s">
        <v>1101</v>
      </c>
      <c r="N818" s="789" t="s">
        <v>1086</v>
      </c>
      <c r="O818" s="789" t="s">
        <v>731</v>
      </c>
      <c r="P818" s="789">
        <v>4</v>
      </c>
      <c r="Q818" s="789">
        <v>0</v>
      </c>
      <c r="R818" s="815">
        <v>4</v>
      </c>
      <c r="S818" s="789">
        <v>4</v>
      </c>
      <c r="T818" s="802" t="s">
        <v>1283</v>
      </c>
      <c r="U818" s="11">
        <v>40</v>
      </c>
      <c r="V818" s="31">
        <f>IF(W818="","",IFERROR(INDEX(Docentes!C:C,MATCH(W818,Docentes!D:D,0)),"NUEVO"))</f>
        <v>72658536</v>
      </c>
      <c r="W818" s="794" t="s">
        <v>359</v>
      </c>
      <c r="X818" s="265" t="s">
        <v>1332</v>
      </c>
      <c r="Y818" s="31" t="s">
        <v>1182</v>
      </c>
      <c r="Z818" s="789" t="s">
        <v>1089</v>
      </c>
      <c r="AA818" s="789" t="s">
        <v>41</v>
      </c>
      <c r="AB818" s="789" t="s">
        <v>1634</v>
      </c>
      <c r="AC818" s="789">
        <v>48</v>
      </c>
      <c r="AD818" s="31"/>
      <c r="AE818" s="789"/>
      <c r="AF818" s="789" t="s">
        <v>1088</v>
      </c>
      <c r="AG818" s="31" t="str">
        <f t="shared" si="504"/>
        <v>T</v>
      </c>
      <c r="AH818" s="789">
        <v>2</v>
      </c>
      <c r="AI818" s="789">
        <v>11</v>
      </c>
      <c r="AJ818" s="789">
        <v>0</v>
      </c>
      <c r="AK818" s="789">
        <v>14</v>
      </c>
      <c r="AL818" s="789">
        <v>20</v>
      </c>
      <c r="AM818" s="31">
        <f t="shared" si="510"/>
        <v>4</v>
      </c>
      <c r="AN818" s="792">
        <f t="shared" si="511"/>
        <v>0.45833333333333331</v>
      </c>
      <c r="AO818" s="792">
        <f t="shared" si="512"/>
        <v>0.59722222222222221</v>
      </c>
      <c r="AP818" s="31" t="str" cm="1">
        <f t="array" ref="AP818">IF(W818="","",IF(SUMPRODUCT((W818=$W$6:$W$1560)*(AH818=$AH$6:$AH$1560)*(AN818=$AN$6:$AN$1560)*(AO818=$AO$6:$AO$1560)*(ROW($W$6:$W$1560)&lt;&gt;ROW(W818))*((R818=0)*($R$6:$R$1560&gt;0)+(R818&gt;0)*($R$6:$R$1560=0)))&gt;0,"SALONES UNIDOS",IF(SUMPRODUCT((W818=$W$6:$W$1560)*(AH818=$AH$6:$AH$1560)*((AN818&lt;$AO$6:$AO$1560)*(AO818&gt;$AN$6:$AN$1560))*(ROW($W$6:$W$1560)&lt;&gt;ROW(W818)))&gt;0,"CRUZADO","Sin cruce")))</f>
        <v>Sin cruce</v>
      </c>
      <c r="AQ818" s="792" t="str">
        <f t="shared" ref="AQ818:AQ903" si="523">TRIM(CONCATENATE(H818,I818,F818,J818))</f>
        <v>IN1PRINCIPALG</v>
      </c>
      <c r="AR818" s="792" t="str" cm="1">
        <f t="array" ref="AR818">IF(AQ818="","",IF(SUMPRODUCT((AQ818=$AQ$6:$AQ$1560)*(AH818=$AH$6:$AH$1560)*(AN818=$AN$6:$AN$1560)*(AO818=$AO$6:$AO$1560)*(ROW($AQ$6:$AQ$1560)&lt;&gt;ROW(AQ818))*((R818=0)*($R$6:$R$1560&gt;0)+(R818&gt;0)*($R$6:$R$1560=0)))&gt;0,"SALONES UNIDOS",IF(SUMPRODUCT((AQ818=$AQ$6:$AQ$1560)*(AH818=$AH$6:$AH$1560)*((AN818&lt;$AO$6:$AO$1560)*(AO818&gt;$AN$6:$AN$1560))*(ROW($AQ$6:$AQ$1560)&lt;&gt;ROW(AQ818)))&gt;0,"CRUZADO","Sin cruce")))</f>
        <v>Sin cruce</v>
      </c>
    </row>
    <row r="819" spans="3:44" s="8" customFormat="1" ht="18.75" customHeight="1">
      <c r="C819" s="12" t="s">
        <v>1081</v>
      </c>
      <c r="D819" s="789" t="s">
        <v>1396</v>
      </c>
      <c r="E819" s="789">
        <v>20261</v>
      </c>
      <c r="F819" s="789" t="s">
        <v>23</v>
      </c>
      <c r="G819" s="12" t="s">
        <v>20</v>
      </c>
      <c r="H819" s="789" t="s">
        <v>57</v>
      </c>
      <c r="I819" s="789">
        <v>1</v>
      </c>
      <c r="J819" s="789" t="s">
        <v>61</v>
      </c>
      <c r="K819" s="789" t="s">
        <v>1403</v>
      </c>
      <c r="L819" s="491" t="s">
        <v>1190</v>
      </c>
      <c r="M819" s="789" t="s">
        <v>1127</v>
      </c>
      <c r="N819" s="789" t="s">
        <v>1086</v>
      </c>
      <c r="O819" s="789" t="s">
        <v>731</v>
      </c>
      <c r="P819" s="789">
        <v>4</v>
      </c>
      <c r="Q819" s="789">
        <v>0</v>
      </c>
      <c r="R819" s="801">
        <v>4</v>
      </c>
      <c r="S819" s="789">
        <v>4</v>
      </c>
      <c r="T819" s="802" t="s">
        <v>1283</v>
      </c>
      <c r="U819" s="11">
        <v>39</v>
      </c>
      <c r="V819" s="31">
        <f>IF(W819="","",IFERROR(INDEX(Docentes!C:C,MATCH(W819,Docentes!D:D,0)),"NUEVO"))</f>
        <v>6187939</v>
      </c>
      <c r="W819" s="794" t="s">
        <v>356</v>
      </c>
      <c r="X819" s="265" t="s">
        <v>1332</v>
      </c>
      <c r="Y819" s="31" t="s">
        <v>1182</v>
      </c>
      <c r="Z819" s="789" t="s">
        <v>1089</v>
      </c>
      <c r="AA819" s="789" t="s">
        <v>26</v>
      </c>
      <c r="AB819" s="789" t="s">
        <v>1585</v>
      </c>
      <c r="AC819" s="789">
        <v>40</v>
      </c>
      <c r="AD819" s="31"/>
      <c r="AE819" s="789"/>
      <c r="AF819" s="789" t="s">
        <v>1088</v>
      </c>
      <c r="AG819" s="31" t="str">
        <f t="shared" si="504"/>
        <v>T</v>
      </c>
      <c r="AH819" s="789">
        <v>2</v>
      </c>
      <c r="AI819" s="789">
        <v>7</v>
      </c>
      <c r="AJ819" s="789">
        <v>40</v>
      </c>
      <c r="AK819" s="789">
        <v>11</v>
      </c>
      <c r="AL819" s="789">
        <v>0</v>
      </c>
      <c r="AM819" s="31">
        <f t="shared" si="510"/>
        <v>3.9999999999999987</v>
      </c>
      <c r="AN819" s="792">
        <f t="shared" si="511"/>
        <v>0.31944444444444448</v>
      </c>
      <c r="AO819" s="792">
        <f t="shared" si="512"/>
        <v>0.45833333333333331</v>
      </c>
      <c r="AP819" s="31" t="str" cm="1">
        <f t="array" ref="AP819">IF(W819="","",IF(SUMPRODUCT((W819=$W$6:$W$1560)*(AH819=$AH$6:$AH$1560)*(AN819=$AN$6:$AN$1560)*(AO819=$AO$6:$AO$1560)*(ROW($W$6:$W$1560)&lt;&gt;ROW(W819))*((R819=0)*($R$6:$R$1560&gt;0)+(R819&gt;0)*($R$6:$R$1560=0)))&gt;0,"SALONES UNIDOS",IF(SUMPRODUCT((W819=$W$6:$W$1560)*(AH819=$AH$6:$AH$1560)*((AN819&lt;$AO$6:$AO$1560)*(AO819&gt;$AN$6:$AN$1560))*(ROW($W$6:$W$1560)&lt;&gt;ROW(W819)))&gt;0,"CRUZADO","Sin cruce")))</f>
        <v>Sin cruce</v>
      </c>
      <c r="AQ819" s="792" t="str">
        <f t="shared" si="523"/>
        <v>IN1PRINCIPALG</v>
      </c>
      <c r="AR819" s="792" t="str" cm="1">
        <f t="array" ref="AR819">IF(AQ819="","",IF(SUMPRODUCT((AQ819=$AQ$6:$AQ$1560)*(AH819=$AH$6:$AH$1560)*(AN819=$AN$6:$AN$1560)*(AO819=$AO$6:$AO$1560)*(ROW($AQ$6:$AQ$1560)&lt;&gt;ROW(AQ819))*((R819=0)*($R$6:$R$1560&gt;0)+(R819&gt;0)*($R$6:$R$1560=0)))&gt;0,"SALONES UNIDOS",IF(SUMPRODUCT((AQ819=$AQ$6:$AQ$1560)*(AH819=$AH$6:$AH$1560)*((AN819&lt;$AO$6:$AO$1560)*(AO819&gt;$AN$6:$AN$1560))*(ROW($AQ$6:$AQ$1560)&lt;&gt;ROW(AQ819)))&gt;0,"CRUZADO","Sin cruce")))</f>
        <v>Sin cruce</v>
      </c>
    </row>
    <row r="820" spans="3:44" ht="15.6" customHeight="1">
      <c r="C820" s="12" t="s">
        <v>1081</v>
      </c>
      <c r="D820" s="789" t="s">
        <v>1396</v>
      </c>
      <c r="E820" s="789">
        <v>20261</v>
      </c>
      <c r="F820" s="789" t="s">
        <v>23</v>
      </c>
      <c r="G820" s="12" t="s">
        <v>20</v>
      </c>
      <c r="H820" s="789" t="s">
        <v>57</v>
      </c>
      <c r="I820" s="789">
        <v>1</v>
      </c>
      <c r="J820" s="789" t="s">
        <v>61</v>
      </c>
      <c r="K820" s="789" t="s">
        <v>1404</v>
      </c>
      <c r="L820" s="491" t="s">
        <v>1131</v>
      </c>
      <c r="M820" s="789" t="s">
        <v>1127</v>
      </c>
      <c r="N820" s="789" t="s">
        <v>1086</v>
      </c>
      <c r="O820" s="789" t="s">
        <v>731</v>
      </c>
      <c r="P820" s="789">
        <v>4</v>
      </c>
      <c r="Q820" s="789">
        <v>0</v>
      </c>
      <c r="R820" s="815">
        <v>4</v>
      </c>
      <c r="S820" s="789">
        <v>4</v>
      </c>
      <c r="T820" s="802" t="s">
        <v>1283</v>
      </c>
      <c r="U820" s="11">
        <v>40</v>
      </c>
      <c r="V820" s="31">
        <f>IF(W820="","",IFERROR(INDEX(Docentes!C:C,MATCH(W820,Docentes!D:D,0)),"NUEVO"))</f>
        <v>21857087</v>
      </c>
      <c r="W820" s="794" t="s">
        <v>414</v>
      </c>
      <c r="X820" s="265" t="s">
        <v>1332</v>
      </c>
      <c r="Y820" s="31" t="s">
        <v>1182</v>
      </c>
      <c r="Z820" s="789" t="s">
        <v>1089</v>
      </c>
      <c r="AA820" s="789" t="s">
        <v>41</v>
      </c>
      <c r="AB820" s="789" t="s">
        <v>1633</v>
      </c>
      <c r="AC820" s="789">
        <v>48</v>
      </c>
      <c r="AD820" s="31"/>
      <c r="AE820" s="789"/>
      <c r="AF820" s="789" t="s">
        <v>1088</v>
      </c>
      <c r="AG820" s="31" t="str">
        <f t="shared" si="504"/>
        <v>T</v>
      </c>
      <c r="AH820" s="789">
        <v>3</v>
      </c>
      <c r="AI820" s="789">
        <v>7</v>
      </c>
      <c r="AJ820" s="789">
        <v>40</v>
      </c>
      <c r="AK820" s="789">
        <v>11</v>
      </c>
      <c r="AL820" s="789">
        <v>0</v>
      </c>
      <c r="AM820" s="31">
        <f t="shared" si="510"/>
        <v>3.9999999999999987</v>
      </c>
      <c r="AN820" s="792">
        <f t="shared" si="511"/>
        <v>0.31944444444444448</v>
      </c>
      <c r="AO820" s="792">
        <f t="shared" si="512"/>
        <v>0.45833333333333331</v>
      </c>
      <c r="AP820" s="31" t="str" cm="1">
        <f t="array" ref="AP820">IF(W820="","",IF(SUMPRODUCT((W820=$W$6:$W$1560)*(AH820=$AH$6:$AH$1560)*(AN820=$AN$6:$AN$1560)*(AO820=$AO$6:$AO$1560)*(ROW($W$6:$W$1560)&lt;&gt;ROW(W820))*((R820=0)*($R$6:$R$1560&gt;0)+(R820&gt;0)*($R$6:$R$1560=0)))&gt;0,"SALONES UNIDOS",IF(SUMPRODUCT((W820=$W$6:$W$1560)*(AH820=$AH$6:$AH$1560)*((AN820&lt;$AO$6:$AO$1560)*(AO820&gt;$AN$6:$AN$1560))*(ROW($W$6:$W$1560)&lt;&gt;ROW(W820)))&gt;0,"CRUZADO","Sin cruce")))</f>
        <v>Sin cruce</v>
      </c>
      <c r="AQ820" s="792" t="str">
        <f t="shared" si="523"/>
        <v>IN1PRINCIPALG</v>
      </c>
      <c r="AR820" s="792" t="str" cm="1">
        <f t="array" ref="AR820">IF(AQ820="","",IF(SUMPRODUCT((AQ820=$AQ$6:$AQ$1560)*(AH820=$AH$6:$AH$1560)*(AN820=$AN$6:$AN$1560)*(AO820=$AO$6:$AO$1560)*(ROW($AQ$6:$AQ$1560)&lt;&gt;ROW(AQ820))*((R820=0)*($R$6:$R$1560&gt;0)+(R820&gt;0)*($R$6:$R$1560=0)))&gt;0,"SALONES UNIDOS",IF(SUMPRODUCT((AQ820=$AQ$6:$AQ$1560)*(AH820=$AH$6:$AH$1560)*((AN820&lt;$AO$6:$AO$1560)*(AO820&gt;$AN$6:$AN$1560))*(ROW($AQ$6:$AQ$1560)&lt;&gt;ROW(AQ820)))&gt;0,"CRUZADO","Sin cruce")))</f>
        <v>Sin cruce</v>
      </c>
    </row>
    <row r="821" spans="3:44" ht="15.6" customHeight="1">
      <c r="C821" s="12" t="s">
        <v>1081</v>
      </c>
      <c r="D821" s="789" t="s">
        <v>1396</v>
      </c>
      <c r="E821" s="789">
        <v>20261</v>
      </c>
      <c r="F821" s="789" t="s">
        <v>23</v>
      </c>
      <c r="G821" s="12" t="s">
        <v>20</v>
      </c>
      <c r="H821" s="789" t="s">
        <v>57</v>
      </c>
      <c r="I821" s="789">
        <v>1</v>
      </c>
      <c r="J821" s="789" t="s">
        <v>73</v>
      </c>
      <c r="K821" s="789" t="s">
        <v>1397</v>
      </c>
      <c r="L821" s="491" t="s">
        <v>1398</v>
      </c>
      <c r="M821" s="789" t="s">
        <v>1127</v>
      </c>
      <c r="N821" s="789" t="s">
        <v>1086</v>
      </c>
      <c r="O821" s="789" t="s">
        <v>731</v>
      </c>
      <c r="P821" s="789">
        <v>3</v>
      </c>
      <c r="Q821" s="789">
        <v>2</v>
      </c>
      <c r="R821" s="815">
        <v>5</v>
      </c>
      <c r="S821" s="789">
        <v>4</v>
      </c>
      <c r="T821" s="802"/>
      <c r="U821" s="11">
        <v>40</v>
      </c>
      <c r="V821" s="31">
        <f>IF(W821="","",IFERROR(INDEX(Docentes!C:C,MATCH(W821,Docentes!D:D,0)),"NUEVO"))</f>
        <v>21863704</v>
      </c>
      <c r="W821" s="794" t="s">
        <v>296</v>
      </c>
      <c r="X821" s="265" t="s">
        <v>1332</v>
      </c>
      <c r="Y821" s="789" t="s">
        <v>1088</v>
      </c>
      <c r="Z821" s="789" t="s">
        <v>1089</v>
      </c>
      <c r="AA821" s="789" t="s">
        <v>41</v>
      </c>
      <c r="AB821" s="789" t="s">
        <v>1633</v>
      </c>
      <c r="AC821" s="789">
        <v>48</v>
      </c>
      <c r="AD821" s="31"/>
      <c r="AE821" s="789"/>
      <c r="AF821" s="789" t="s">
        <v>1088</v>
      </c>
      <c r="AG821" s="31" t="str">
        <f t="shared" ref="AG821:AG842" si="524">IF(AND(P821&gt;0,Q821&gt;0),"TP",IF(AND(P821&gt;0,Q821=0),"T","P"))</f>
        <v>TP</v>
      </c>
      <c r="AH821" s="789">
        <v>4</v>
      </c>
      <c r="AI821" s="789">
        <v>18</v>
      </c>
      <c r="AJ821" s="789">
        <v>30</v>
      </c>
      <c r="AK821" s="789">
        <v>22</v>
      </c>
      <c r="AL821" s="789">
        <v>40</v>
      </c>
      <c r="AM821" s="31">
        <f t="shared" ref="AM821:AM834" si="525">IF(R821=0,0,IF(AI821="",R821,IF(X821="HIBRIDO VIRTUAL",0,((((AK821/24)+(AL821/1440))-((AI821/24)+(AJ821/1440)))*1440/50))))</f>
        <v>4.9999999999999982</v>
      </c>
      <c r="AN821" s="792">
        <f t="shared" ref="AN821:AN841" si="526">AI821/24+AJ821/1440</f>
        <v>0.77083333333333337</v>
      </c>
      <c r="AO821" s="792">
        <f t="shared" ref="AO821:AO841" si="527">AK821/24+AL821/1440</f>
        <v>0.94444444444444442</v>
      </c>
      <c r="AP821" s="31" t="str" cm="1">
        <f t="array" ref="AP821">IF(W821="","",IF(SUMPRODUCT((W821=$W$6:$W$1560)*(AH821=$AH$6:$AH$1560)*(AN821=$AN$6:$AN$1560)*(AO821=$AO$6:$AO$1560)*(ROW($W$6:$W$1560)&lt;&gt;ROW(W821))*((R821=0)*($R$6:$R$1560&gt;0)+(R821&gt;0)*($R$6:$R$1560=0)))&gt;0,"SALONES UNIDOS",IF(SUMPRODUCT((W821=$W$6:$W$1560)*(AH821=$AH$6:$AH$1560)*((AN821&lt;$AO$6:$AO$1560)*(AO821&gt;$AN$6:$AN$1560))*(ROW($W$6:$W$1560)&lt;&gt;ROW(W821)))&gt;0,"CRUZADO","Sin cruce")))</f>
        <v>Sin cruce</v>
      </c>
      <c r="AQ821" s="792" t="str">
        <f t="shared" ref="AQ821:AQ841" si="528">TRIM(CONCATENATE(H821,I821,F821,J821))</f>
        <v>IN1PRINCIPALH</v>
      </c>
      <c r="AR821" s="792" t="str" cm="1">
        <f t="array" ref="AR821">IF(AQ821="","",IF(SUMPRODUCT((AQ821=$AQ$6:$AQ$1560)*(AH821=$AH$6:$AH$1560)*(AN821=$AN$6:$AN$1560)*(AO821=$AO$6:$AO$1560)*(ROW($AQ$6:$AQ$1560)&lt;&gt;ROW(AQ821))*((R821=0)*($R$6:$R$1560&gt;0)+(R821&gt;0)*($R$6:$R$1560=0)))&gt;0,"SALONES UNIDOS",IF(SUMPRODUCT((AQ821=$AQ$6:$AQ$1560)*(AH821=$AH$6:$AH$1560)*((AN821&lt;$AO$6:$AO$1560)*(AO821&gt;$AN$6:$AN$1560))*(ROW($AQ$6:$AQ$1560)&lt;&gt;ROW(AQ821)))&gt;0,"CRUZADO","Sin cruce")))</f>
        <v>Sin cruce</v>
      </c>
    </row>
    <row r="822" spans="3:44" ht="15.6" customHeight="1">
      <c r="C822" s="12" t="s">
        <v>1081</v>
      </c>
      <c r="D822" s="789" t="s">
        <v>1396</v>
      </c>
      <c r="E822" s="789">
        <v>20261</v>
      </c>
      <c r="F822" s="789" t="s">
        <v>23</v>
      </c>
      <c r="G822" s="12" t="s">
        <v>20</v>
      </c>
      <c r="H822" s="789" t="s">
        <v>57</v>
      </c>
      <c r="I822" s="789">
        <v>1</v>
      </c>
      <c r="J822" s="789" t="s">
        <v>73</v>
      </c>
      <c r="K822" s="789" t="s">
        <v>1399</v>
      </c>
      <c r="L822" s="491" t="s">
        <v>1185</v>
      </c>
      <c r="M822" s="789" t="s">
        <v>1127</v>
      </c>
      <c r="N822" s="789" t="s">
        <v>1086</v>
      </c>
      <c r="O822" s="789" t="s">
        <v>731</v>
      </c>
      <c r="P822" s="789">
        <v>3</v>
      </c>
      <c r="Q822" s="789">
        <v>2</v>
      </c>
      <c r="R822" s="815">
        <v>5</v>
      </c>
      <c r="S822" s="789">
        <v>4</v>
      </c>
      <c r="T822" s="802"/>
      <c r="U822" s="11">
        <v>40</v>
      </c>
      <c r="V822" s="31">
        <f>IF(W822="","",IFERROR(INDEX(Docentes!C:C,MATCH(W822,Docentes!D:D,0)),"NUEVO"))</f>
        <v>21884864</v>
      </c>
      <c r="W822" s="794" t="s">
        <v>205</v>
      </c>
      <c r="X822" s="265" t="s">
        <v>1332</v>
      </c>
      <c r="Y822" s="789" t="s">
        <v>1088</v>
      </c>
      <c r="Z822" s="789" t="s">
        <v>1089</v>
      </c>
      <c r="AA822" s="789" t="s">
        <v>41</v>
      </c>
      <c r="AB822" s="789" t="s">
        <v>1633</v>
      </c>
      <c r="AC822" s="789">
        <v>48</v>
      </c>
      <c r="AD822" s="31"/>
      <c r="AE822" s="789"/>
      <c r="AF822" s="789" t="s">
        <v>1088</v>
      </c>
      <c r="AG822" s="31" t="str">
        <f t="shared" si="524"/>
        <v>TP</v>
      </c>
      <c r="AH822" s="789">
        <v>1</v>
      </c>
      <c r="AI822" s="789">
        <v>19</v>
      </c>
      <c r="AJ822" s="789">
        <v>20</v>
      </c>
      <c r="AK822" s="789">
        <v>23</v>
      </c>
      <c r="AL822" s="789">
        <v>30</v>
      </c>
      <c r="AM822" s="31">
        <f t="shared" si="525"/>
        <v>5.0000000000000044</v>
      </c>
      <c r="AN822" s="792">
        <f t="shared" si="526"/>
        <v>0.80555555555555547</v>
      </c>
      <c r="AO822" s="792">
        <f t="shared" si="527"/>
        <v>0.97916666666666674</v>
      </c>
      <c r="AP822" s="31" t="str" cm="1">
        <f t="array" ref="AP822">IF(W822="","",IF(SUMPRODUCT((W822=$W$6:$W$1560)*(AH822=$AH$6:$AH$1560)*(AN822=$AN$6:$AN$1560)*(AO822=$AO$6:$AO$1560)*(ROW($W$6:$W$1560)&lt;&gt;ROW(W822))*((R822=0)*($R$6:$R$1560&gt;0)+(R822&gt;0)*($R$6:$R$1560=0)))&gt;0,"SALONES UNIDOS",IF(SUMPRODUCT((W822=$W$6:$W$1560)*(AH822=$AH$6:$AH$1560)*((AN822&lt;$AO$6:$AO$1560)*(AO822&gt;$AN$6:$AN$1560))*(ROW($W$6:$W$1560)&lt;&gt;ROW(W822)))&gt;0,"CRUZADO","Sin cruce")))</f>
        <v>Sin cruce</v>
      </c>
      <c r="AQ822" s="792" t="str">
        <f t="shared" si="528"/>
        <v>IN1PRINCIPALH</v>
      </c>
      <c r="AR822" s="792" t="str" cm="1">
        <f t="array" ref="AR822">IF(AQ822="","",IF(SUMPRODUCT((AQ822=$AQ$6:$AQ$1560)*(AH822=$AH$6:$AH$1560)*(AN822=$AN$6:$AN$1560)*(AO822=$AO$6:$AO$1560)*(ROW($AQ$6:$AQ$1560)&lt;&gt;ROW(AQ822))*((R822=0)*($R$6:$R$1560&gt;0)+(R822&gt;0)*($R$6:$R$1560=0)))&gt;0,"SALONES UNIDOS",IF(SUMPRODUCT((AQ822=$AQ$6:$AQ$1560)*(AH822=$AH$6:$AH$1560)*((AN822&lt;$AO$6:$AO$1560)*(AO822&gt;$AN$6:$AN$1560))*(ROW($AQ$6:$AQ$1560)&lt;&gt;ROW(AQ822)))&gt;0,"CRUZADO","Sin cruce")))</f>
        <v>Sin cruce</v>
      </c>
    </row>
    <row r="823" spans="3:44" ht="15.6" customHeight="1">
      <c r="C823" s="12" t="s">
        <v>1081</v>
      </c>
      <c r="D823" s="789" t="s">
        <v>1396</v>
      </c>
      <c r="E823" s="789">
        <v>20261</v>
      </c>
      <c r="F823" s="789" t="s">
        <v>23</v>
      </c>
      <c r="G823" s="12" t="s">
        <v>20</v>
      </c>
      <c r="H823" s="789" t="s">
        <v>57</v>
      </c>
      <c r="I823" s="789">
        <v>1</v>
      </c>
      <c r="J823" s="789" t="s">
        <v>73</v>
      </c>
      <c r="K823" s="789" t="s">
        <v>1400</v>
      </c>
      <c r="L823" s="491" t="s">
        <v>1188</v>
      </c>
      <c r="M823" s="789" t="s">
        <v>1127</v>
      </c>
      <c r="N823" s="789" t="s">
        <v>1086</v>
      </c>
      <c r="O823" s="789" t="s">
        <v>731</v>
      </c>
      <c r="P823" s="789">
        <v>4</v>
      </c>
      <c r="Q823" s="789">
        <v>0</v>
      </c>
      <c r="R823" s="815">
        <v>4</v>
      </c>
      <c r="S823" s="789">
        <v>4</v>
      </c>
      <c r="T823" s="802"/>
      <c r="U823" s="11">
        <v>40</v>
      </c>
      <c r="V823" s="31">
        <f>IF(W823="","",IFERROR(INDEX(Docentes!C:C,MATCH(W823,Docentes!D:D,0)),"NUEVO"))</f>
        <v>42862602</v>
      </c>
      <c r="W823" s="916" t="s">
        <v>509</v>
      </c>
      <c r="X823" s="265" t="s">
        <v>1332</v>
      </c>
      <c r="Y823" s="789" t="s">
        <v>1088</v>
      </c>
      <c r="Z823" s="789" t="s">
        <v>1089</v>
      </c>
      <c r="AA823" s="789" t="s">
        <v>41</v>
      </c>
      <c r="AB823" s="789" t="s">
        <v>1633</v>
      </c>
      <c r="AC823" s="789">
        <v>48</v>
      </c>
      <c r="AD823" s="31"/>
      <c r="AE823" s="789"/>
      <c r="AF823" s="789" t="s">
        <v>1088</v>
      </c>
      <c r="AG823" s="31" t="str">
        <f t="shared" si="524"/>
        <v>T</v>
      </c>
      <c r="AH823" s="789">
        <v>2</v>
      </c>
      <c r="AI823" s="789">
        <v>18</v>
      </c>
      <c r="AJ823" s="789">
        <v>30</v>
      </c>
      <c r="AK823" s="789">
        <v>21</v>
      </c>
      <c r="AL823" s="789">
        <v>50</v>
      </c>
      <c r="AM823" s="31">
        <f t="shared" si="525"/>
        <v>3.9999999999999987</v>
      </c>
      <c r="AN823" s="792">
        <f t="shared" si="526"/>
        <v>0.77083333333333337</v>
      </c>
      <c r="AO823" s="792">
        <f t="shared" si="527"/>
        <v>0.90972222222222221</v>
      </c>
      <c r="AP823" s="31" t="str" cm="1">
        <f t="array" ref="AP823">IF(W823="","",IF(SUMPRODUCT((W823=$W$6:$W$1560)*(AH823=$AH$6:$AH$1560)*(AN823=$AN$6:$AN$1560)*(AO823=$AO$6:$AO$1560)*(ROW($W$6:$W$1560)&lt;&gt;ROW(W823))*((R823=0)*($R$6:$R$1560&gt;0)+(R823&gt;0)*($R$6:$R$1560=0)))&gt;0,"SALONES UNIDOS",IF(SUMPRODUCT((W823=$W$6:$W$1560)*(AH823=$AH$6:$AH$1560)*((AN823&lt;$AO$6:$AO$1560)*(AO823&gt;$AN$6:$AN$1560))*(ROW($W$6:$W$1560)&lt;&gt;ROW(W823)))&gt;0,"CRUZADO","Sin cruce")))</f>
        <v>Sin cruce</v>
      </c>
      <c r="AQ823" s="792" t="str">
        <f t="shared" si="528"/>
        <v>IN1PRINCIPALH</v>
      </c>
      <c r="AR823" s="792" t="str" cm="1">
        <f t="array" ref="AR823">IF(AQ823="","",IF(SUMPRODUCT((AQ823=$AQ$6:$AQ$1560)*(AH823=$AH$6:$AH$1560)*(AN823=$AN$6:$AN$1560)*(AO823=$AO$6:$AO$1560)*(ROW($AQ$6:$AQ$1560)&lt;&gt;ROW(AQ823))*((R823=0)*($R$6:$R$1560&gt;0)+(R823&gt;0)*($R$6:$R$1560=0)))&gt;0,"SALONES UNIDOS",IF(SUMPRODUCT((AQ823=$AQ$6:$AQ$1560)*(AH823=$AH$6:$AH$1560)*((AN823&lt;$AO$6:$AO$1560)*(AO823&gt;$AN$6:$AN$1560))*(ROW($AQ$6:$AQ$1560)&lt;&gt;ROW(AQ823)))&gt;0,"CRUZADO","Sin cruce")))</f>
        <v>Sin cruce</v>
      </c>
    </row>
    <row r="824" spans="3:44" ht="15.6" customHeight="1">
      <c r="C824" s="12" t="s">
        <v>1081</v>
      </c>
      <c r="D824" s="789" t="s">
        <v>1396</v>
      </c>
      <c r="E824" s="789">
        <v>20261</v>
      </c>
      <c r="F824" s="789" t="s">
        <v>23</v>
      </c>
      <c r="G824" s="12" t="s">
        <v>20</v>
      </c>
      <c r="H824" s="789" t="s">
        <v>57</v>
      </c>
      <c r="I824" s="789">
        <v>1</v>
      </c>
      <c r="J824" s="789" t="s">
        <v>73</v>
      </c>
      <c r="K824" s="789" t="s">
        <v>1401</v>
      </c>
      <c r="L824" s="491" t="s">
        <v>1402</v>
      </c>
      <c r="M824" s="789" t="s">
        <v>1101</v>
      </c>
      <c r="N824" s="789" t="s">
        <v>1086</v>
      </c>
      <c r="O824" s="789" t="s">
        <v>731</v>
      </c>
      <c r="P824" s="789">
        <v>2</v>
      </c>
      <c r="Q824" s="789">
        <v>0</v>
      </c>
      <c r="R824" s="815">
        <v>2</v>
      </c>
      <c r="S824" s="789">
        <v>4</v>
      </c>
      <c r="T824" s="802"/>
      <c r="U824" s="11">
        <v>40</v>
      </c>
      <c r="V824" s="31">
        <f>IF(W824="","",IFERROR(INDEX(Docentes!C:C,MATCH(W824,Docentes!D:D,0)),"NUEVO"))</f>
        <v>72658536</v>
      </c>
      <c r="W824" s="9" t="s">
        <v>359</v>
      </c>
      <c r="X824" s="265" t="s">
        <v>1332</v>
      </c>
      <c r="Y824" s="789" t="s">
        <v>1088</v>
      </c>
      <c r="Z824" s="789" t="s">
        <v>1089</v>
      </c>
      <c r="AA824" s="789" t="s">
        <v>41</v>
      </c>
      <c r="AB824" s="789" t="s">
        <v>1633</v>
      </c>
      <c r="AC824" s="789">
        <v>48</v>
      </c>
      <c r="AD824" s="31"/>
      <c r="AE824" s="789"/>
      <c r="AF824" s="789" t="s">
        <v>1088</v>
      </c>
      <c r="AG824" s="31" t="str">
        <f t="shared" si="524"/>
        <v>T</v>
      </c>
      <c r="AH824" s="789">
        <v>2</v>
      </c>
      <c r="AI824" s="789">
        <v>21</v>
      </c>
      <c r="AJ824" s="789">
        <v>50</v>
      </c>
      <c r="AK824" s="789">
        <v>23</v>
      </c>
      <c r="AL824" s="789">
        <v>30</v>
      </c>
      <c r="AM824" s="31">
        <f t="shared" si="525"/>
        <v>2.0000000000000027</v>
      </c>
      <c r="AN824" s="792">
        <f t="shared" si="526"/>
        <v>0.90972222222222221</v>
      </c>
      <c r="AO824" s="792">
        <f t="shared" si="527"/>
        <v>0.97916666666666674</v>
      </c>
      <c r="AP824" s="31" t="str" cm="1">
        <f t="array" ref="AP824">IF(W824="","",IF(SUMPRODUCT((W824=$W$6:$W$1560)*(AH824=$AH$6:$AH$1560)*(AN824=$AN$6:$AN$1560)*(AO824=$AO$6:$AO$1560)*(ROW($W$6:$W$1560)&lt;&gt;ROW(W824))*((R824=0)*($R$6:$R$1560&gt;0)+(R824&gt;0)*($R$6:$R$1560=0)))&gt;0,"SALONES UNIDOS",IF(SUMPRODUCT((W824=$W$6:$W$1560)*(AH824=$AH$6:$AH$1560)*((AN824&lt;$AO$6:$AO$1560)*(AO824&gt;$AN$6:$AN$1560))*(ROW($W$6:$W$1560)&lt;&gt;ROW(W824)))&gt;0,"CRUZADO","Sin cruce")))</f>
        <v>Sin cruce</v>
      </c>
      <c r="AQ824" s="792" t="str">
        <f t="shared" si="528"/>
        <v>IN1PRINCIPALH</v>
      </c>
      <c r="AR824" s="792" t="str" cm="1">
        <f t="array" ref="AR824">IF(AQ824="","",IF(SUMPRODUCT((AQ824=$AQ$6:$AQ$1560)*(AH824=$AH$6:$AH$1560)*(AN824=$AN$6:$AN$1560)*(AO824=$AO$6:$AO$1560)*(ROW($AQ$6:$AQ$1560)&lt;&gt;ROW(AQ824))*((R824=0)*($R$6:$R$1560&gt;0)+(R824&gt;0)*($R$6:$R$1560=0)))&gt;0,"SALONES UNIDOS",IF(SUMPRODUCT((AQ824=$AQ$6:$AQ$1560)*(AH824=$AH$6:$AH$1560)*((AN824&lt;$AO$6:$AO$1560)*(AO824&gt;$AN$6:$AN$1560))*(ROW($AQ$6:$AQ$1560)&lt;&gt;ROW(AQ824)))&gt;0,"CRUZADO","Sin cruce")))</f>
        <v>Sin cruce</v>
      </c>
    </row>
    <row r="825" spans="3:44" ht="15.6" customHeight="1">
      <c r="C825" s="12" t="s">
        <v>1081</v>
      </c>
      <c r="D825" s="789" t="s">
        <v>1396</v>
      </c>
      <c r="E825" s="789">
        <v>20261</v>
      </c>
      <c r="F825" s="789" t="s">
        <v>23</v>
      </c>
      <c r="G825" s="12" t="s">
        <v>20</v>
      </c>
      <c r="H825" s="789" t="s">
        <v>57</v>
      </c>
      <c r="I825" s="789">
        <v>1</v>
      </c>
      <c r="J825" s="789" t="s">
        <v>73</v>
      </c>
      <c r="K825" s="789" t="s">
        <v>1401</v>
      </c>
      <c r="L825" s="491" t="s">
        <v>1402</v>
      </c>
      <c r="M825" s="789" t="s">
        <v>1101</v>
      </c>
      <c r="N825" s="789" t="s">
        <v>1086</v>
      </c>
      <c r="O825" s="789" t="s">
        <v>731</v>
      </c>
      <c r="P825" s="789">
        <v>2</v>
      </c>
      <c r="Q825" s="789">
        <v>0</v>
      </c>
      <c r="R825" s="815">
        <v>2</v>
      </c>
      <c r="S825" s="789">
        <v>4</v>
      </c>
      <c r="T825" s="802"/>
      <c r="U825" s="11">
        <v>40</v>
      </c>
      <c r="V825" s="31">
        <f>IF(W825="","",IFERROR(INDEX(Docentes!C:C,MATCH(W825,Docentes!D:D,0)),"NUEVO"))</f>
        <v>72658536</v>
      </c>
      <c r="W825" s="9" t="s">
        <v>359</v>
      </c>
      <c r="X825" s="265" t="s">
        <v>1332</v>
      </c>
      <c r="Y825" s="789" t="s">
        <v>1088</v>
      </c>
      <c r="Z825" s="789" t="s">
        <v>1089</v>
      </c>
      <c r="AA825" s="789" t="s">
        <v>41</v>
      </c>
      <c r="AB825" s="789" t="s">
        <v>1633</v>
      </c>
      <c r="AC825" s="789">
        <v>48</v>
      </c>
      <c r="AD825" s="31"/>
      <c r="AE825" s="789"/>
      <c r="AF825" s="789" t="s">
        <v>1088</v>
      </c>
      <c r="AG825" s="31" t="str">
        <f t="shared" ref="AG825" si="529">IF(AND(P825&gt;0,Q825&gt;0),"TP",IF(AND(P825&gt;0,Q825=0),"T","P"))</f>
        <v>T</v>
      </c>
      <c r="AH825" s="789">
        <v>3</v>
      </c>
      <c r="AI825" s="789">
        <v>21</v>
      </c>
      <c r="AJ825" s="789">
        <v>50</v>
      </c>
      <c r="AK825" s="789">
        <v>23</v>
      </c>
      <c r="AL825" s="789">
        <v>30</v>
      </c>
      <c r="AM825" s="31">
        <f t="shared" ref="AM825" si="530">IF(R825=0,0,IF(AI825="",R825,IF(X825="HIBRIDO VIRTUAL",0,((((AK825/24)+(AL825/1440))-((AI825/24)+(AJ825/1440)))*1440/50))))</f>
        <v>2.0000000000000027</v>
      </c>
      <c r="AN825" s="792">
        <f t="shared" ref="AN825" si="531">AI825/24+AJ825/1440</f>
        <v>0.90972222222222221</v>
      </c>
      <c r="AO825" s="792">
        <f t="shared" ref="AO825" si="532">AK825/24+AL825/1440</f>
        <v>0.97916666666666674</v>
      </c>
      <c r="AP825" s="31" t="str" cm="1">
        <f t="array" ref="AP825">IF(W825="","",IF(SUMPRODUCT((W825=$W$6:$W$1560)*(AH825=$AH$6:$AH$1560)*(AN825=$AN$6:$AN$1560)*(AO825=$AO$6:$AO$1560)*(ROW($W$6:$W$1560)&lt;&gt;ROW(W825))*((R825=0)*($R$6:$R$1560&gt;0)+(R825&gt;0)*($R$6:$R$1560=0)))&gt;0,"SALONES UNIDOS",IF(SUMPRODUCT((W825=$W$6:$W$1560)*(AH825=$AH$6:$AH$1560)*((AN825&lt;$AO$6:$AO$1560)*(AO825&gt;$AN$6:$AN$1560))*(ROW($W$6:$W$1560)&lt;&gt;ROW(W825)))&gt;0,"CRUZADO","Sin cruce")))</f>
        <v>Sin cruce</v>
      </c>
      <c r="AQ825" s="792" t="str">
        <f t="shared" ref="AQ825" si="533">TRIM(CONCATENATE(H825,I825,F825,J825))</f>
        <v>IN1PRINCIPALH</v>
      </c>
      <c r="AR825" s="792" t="str" cm="1">
        <f t="array" ref="AR825">IF(AQ825="","",IF(SUMPRODUCT((AQ825=$AQ$6:$AQ$1560)*(AH825=$AH$6:$AH$1560)*(AN825=$AN$6:$AN$1560)*(AO825=$AO$6:$AO$1560)*(ROW($AQ$6:$AQ$1560)&lt;&gt;ROW(AQ825))*((R825=0)*($R$6:$R$1560&gt;0)+(R825&gt;0)*($R$6:$R$1560=0)))&gt;0,"SALONES UNIDOS",IF(SUMPRODUCT((AQ825=$AQ$6:$AQ$1560)*(AH825=$AH$6:$AH$1560)*((AN825&lt;$AO$6:$AO$1560)*(AO825&gt;$AN$6:$AN$1560))*(ROW($AQ$6:$AQ$1560)&lt;&gt;ROW(AQ825)))&gt;0,"CRUZADO","Sin cruce")))</f>
        <v>Sin cruce</v>
      </c>
    </row>
    <row r="826" spans="3:44" ht="15.6" customHeight="1">
      <c r="C826" s="12" t="s">
        <v>1081</v>
      </c>
      <c r="D826" s="789" t="s">
        <v>1396</v>
      </c>
      <c r="E826" s="789">
        <v>20261</v>
      </c>
      <c r="F826" s="789" t="s">
        <v>23</v>
      </c>
      <c r="G826" s="12" t="s">
        <v>20</v>
      </c>
      <c r="H826" s="789" t="s">
        <v>57</v>
      </c>
      <c r="I826" s="789">
        <v>1</v>
      </c>
      <c r="J826" s="789" t="s">
        <v>73</v>
      </c>
      <c r="K826" s="789" t="s">
        <v>1403</v>
      </c>
      <c r="L826" s="491" t="s">
        <v>1190</v>
      </c>
      <c r="M826" s="789" t="s">
        <v>1127</v>
      </c>
      <c r="N826" s="789" t="s">
        <v>1086</v>
      </c>
      <c r="O826" s="789" t="s">
        <v>731</v>
      </c>
      <c r="P826" s="789">
        <v>4</v>
      </c>
      <c r="Q826" s="789">
        <v>0</v>
      </c>
      <c r="R826" s="801">
        <v>4</v>
      </c>
      <c r="S826" s="789">
        <v>4</v>
      </c>
      <c r="T826" s="802"/>
      <c r="U826" s="11">
        <v>39</v>
      </c>
      <c r="V826" s="31">
        <f>IF(W826="","",IFERROR(INDEX(Docentes!C:C,MATCH(W826,Docentes!D:D,0)),"NUEVO"))</f>
        <v>6187939</v>
      </c>
      <c r="W826" s="40" t="s">
        <v>356</v>
      </c>
      <c r="X826" s="265" t="s">
        <v>1332</v>
      </c>
      <c r="Y826" s="789" t="s">
        <v>1088</v>
      </c>
      <c r="Z826" s="789" t="s">
        <v>1089</v>
      </c>
      <c r="AA826" s="789" t="s">
        <v>26</v>
      </c>
      <c r="AB826" s="789" t="s">
        <v>1488</v>
      </c>
      <c r="AC826" s="789">
        <v>40</v>
      </c>
      <c r="AD826" s="31"/>
      <c r="AE826" s="789"/>
      <c r="AF826" s="789" t="s">
        <v>1088</v>
      </c>
      <c r="AG826" s="31" t="str">
        <f t="shared" si="524"/>
        <v>T</v>
      </c>
      <c r="AH826" s="789">
        <v>5</v>
      </c>
      <c r="AI826" s="789">
        <v>18</v>
      </c>
      <c r="AJ826" s="789">
        <v>30</v>
      </c>
      <c r="AK826" s="789">
        <v>21</v>
      </c>
      <c r="AL826" s="789">
        <v>50</v>
      </c>
      <c r="AM826" s="31">
        <f t="shared" si="525"/>
        <v>3.9999999999999987</v>
      </c>
      <c r="AN826" s="792">
        <f t="shared" si="526"/>
        <v>0.77083333333333337</v>
      </c>
      <c r="AO826" s="792">
        <f t="shared" si="527"/>
        <v>0.90972222222222221</v>
      </c>
      <c r="AP826" s="31" t="str" cm="1">
        <f t="array" ref="AP826">IF(W826="","",IF(SUMPRODUCT((W826=$W$6:$W$1560)*(AH826=$AH$6:$AH$1560)*(AN826=$AN$6:$AN$1560)*(AO826=$AO$6:$AO$1560)*(ROW($W$6:$W$1560)&lt;&gt;ROW(W826))*((R826=0)*($R$6:$R$1560&gt;0)+(R826&gt;0)*($R$6:$R$1560=0)))&gt;0,"SALONES UNIDOS",IF(SUMPRODUCT((W826=$W$6:$W$1560)*(AH826=$AH$6:$AH$1560)*((AN826&lt;$AO$6:$AO$1560)*(AO826&gt;$AN$6:$AN$1560))*(ROW($W$6:$W$1560)&lt;&gt;ROW(W826)))&gt;0,"CRUZADO","Sin cruce")))</f>
        <v>Sin cruce</v>
      </c>
      <c r="AQ826" s="792" t="str">
        <f t="shared" si="528"/>
        <v>IN1PRINCIPALH</v>
      </c>
      <c r="AR826" s="792" t="str" cm="1">
        <f t="array" ref="AR826">IF(AQ826="","",IF(SUMPRODUCT((AQ826=$AQ$6:$AQ$1560)*(AH826=$AH$6:$AH$1560)*(AN826=$AN$6:$AN$1560)*(AO826=$AO$6:$AO$1560)*(ROW($AQ$6:$AQ$1560)&lt;&gt;ROW(AQ826))*((R826=0)*($R$6:$R$1560&gt;0)+(R826&gt;0)*($R$6:$R$1560=0)))&gt;0,"SALONES UNIDOS",IF(SUMPRODUCT((AQ826=$AQ$6:$AQ$1560)*(AH826=$AH$6:$AH$1560)*((AN826&lt;$AO$6:$AO$1560)*(AO826&gt;$AN$6:$AN$1560))*(ROW($AQ$6:$AQ$1560)&lt;&gt;ROW(AQ826)))&gt;0,"CRUZADO","Sin cruce")))</f>
        <v>Sin cruce</v>
      </c>
    </row>
    <row r="827" spans="3:44" ht="15.6" customHeight="1">
      <c r="C827" s="12" t="s">
        <v>1081</v>
      </c>
      <c r="D827" s="789" t="s">
        <v>1396</v>
      </c>
      <c r="E827" s="789">
        <v>20261</v>
      </c>
      <c r="F827" s="789" t="s">
        <v>23</v>
      </c>
      <c r="G827" s="12" t="s">
        <v>20</v>
      </c>
      <c r="H827" s="789" t="s">
        <v>57</v>
      </c>
      <c r="I827" s="789">
        <v>1</v>
      </c>
      <c r="J827" s="789" t="s">
        <v>73</v>
      </c>
      <c r="K827" s="789" t="s">
        <v>1404</v>
      </c>
      <c r="L827" s="491" t="s">
        <v>1131</v>
      </c>
      <c r="M827" s="789" t="s">
        <v>1127</v>
      </c>
      <c r="N827" s="789" t="s">
        <v>1086</v>
      </c>
      <c r="O827" s="789" t="s">
        <v>731</v>
      </c>
      <c r="P827" s="789">
        <v>4</v>
      </c>
      <c r="Q827" s="789">
        <v>0</v>
      </c>
      <c r="R827" s="815">
        <v>4</v>
      </c>
      <c r="S827" s="789">
        <v>4</v>
      </c>
      <c r="T827" s="802"/>
      <c r="U827" s="11">
        <v>40</v>
      </c>
      <c r="V827" s="31">
        <f>IF(W827="","",IFERROR(INDEX(Docentes!C:C,MATCH(W827,Docentes!D:D,0)),"NUEVO"))</f>
        <v>21864691</v>
      </c>
      <c r="W827" s="794" t="s">
        <v>577</v>
      </c>
      <c r="X827" s="265" t="s">
        <v>1332</v>
      </c>
      <c r="Y827" s="789" t="s">
        <v>1088</v>
      </c>
      <c r="Z827" s="789" t="s">
        <v>1089</v>
      </c>
      <c r="AA827" s="789" t="s">
        <v>41</v>
      </c>
      <c r="AB827" s="789" t="s">
        <v>1633</v>
      </c>
      <c r="AC827" s="789">
        <v>48</v>
      </c>
      <c r="AD827" s="31"/>
      <c r="AE827" s="789"/>
      <c r="AF827" s="789" t="s">
        <v>1088</v>
      </c>
      <c r="AG827" s="31" t="str">
        <f t="shared" si="524"/>
        <v>T</v>
      </c>
      <c r="AH827" s="789">
        <v>3</v>
      </c>
      <c r="AI827" s="789">
        <v>18</v>
      </c>
      <c r="AJ827" s="789">
        <v>30</v>
      </c>
      <c r="AK827" s="789">
        <v>21</v>
      </c>
      <c r="AL827" s="789">
        <v>50</v>
      </c>
      <c r="AM827" s="31">
        <f t="shared" si="525"/>
        <v>3.9999999999999987</v>
      </c>
      <c r="AN827" s="792">
        <f t="shared" si="526"/>
        <v>0.77083333333333337</v>
      </c>
      <c r="AO827" s="792">
        <f t="shared" si="527"/>
        <v>0.90972222222222221</v>
      </c>
      <c r="AP827" s="31" t="str" cm="1">
        <f t="array" ref="AP827">IF(W827="","",IF(SUMPRODUCT((W827=$W$6:$W$1560)*(AH827=$AH$6:$AH$1560)*(AN827=$AN$6:$AN$1560)*(AO827=$AO$6:$AO$1560)*(ROW($W$6:$W$1560)&lt;&gt;ROW(W827))*((R827=0)*($R$6:$R$1560&gt;0)+(R827&gt;0)*($R$6:$R$1560=0)))&gt;0,"SALONES UNIDOS",IF(SUMPRODUCT((W827=$W$6:$W$1560)*(AH827=$AH$6:$AH$1560)*((AN827&lt;$AO$6:$AO$1560)*(AO827&gt;$AN$6:$AN$1560))*(ROW($W$6:$W$1560)&lt;&gt;ROW(W827)))&gt;0,"CRUZADO","Sin cruce")))</f>
        <v>Sin cruce</v>
      </c>
      <c r="AQ827" s="792" t="str">
        <f t="shared" si="528"/>
        <v>IN1PRINCIPALH</v>
      </c>
      <c r="AR827" s="792" t="str" cm="1">
        <f t="array" ref="AR827">IF(AQ827="","",IF(SUMPRODUCT((AQ827=$AQ$6:$AQ$1560)*(AH827=$AH$6:$AH$1560)*(AN827=$AN$6:$AN$1560)*(AO827=$AO$6:$AO$1560)*(ROW($AQ$6:$AQ$1560)&lt;&gt;ROW(AQ827))*((R827=0)*($R$6:$R$1560&gt;0)+(R827&gt;0)*($R$6:$R$1560=0)))&gt;0,"SALONES UNIDOS",IF(SUMPRODUCT((AQ827=$AQ$6:$AQ$1560)*(AH827=$AH$6:$AH$1560)*((AN827&lt;$AO$6:$AO$1560)*(AO827&gt;$AN$6:$AN$1560))*(ROW($AQ$6:$AQ$1560)&lt;&gt;ROW(AQ827)))&gt;0,"CRUZADO","Sin cruce")))</f>
        <v>Sin cruce</v>
      </c>
    </row>
    <row r="828" spans="3:44" ht="15.6" customHeight="1">
      <c r="C828" s="12" t="s">
        <v>1081</v>
      </c>
      <c r="D828" s="789" t="s">
        <v>1396</v>
      </c>
      <c r="E828" s="789">
        <v>20261</v>
      </c>
      <c r="F828" s="789" t="s">
        <v>23</v>
      </c>
      <c r="G828" s="12" t="s">
        <v>20</v>
      </c>
      <c r="H828" s="789" t="s">
        <v>57</v>
      </c>
      <c r="I828" s="789">
        <v>1</v>
      </c>
      <c r="J828" s="789" t="s">
        <v>1642</v>
      </c>
      <c r="K828" s="789" t="s">
        <v>1397</v>
      </c>
      <c r="L828" s="491" t="s">
        <v>1398</v>
      </c>
      <c r="M828" s="789" t="s">
        <v>1127</v>
      </c>
      <c r="N828" s="789" t="s">
        <v>1086</v>
      </c>
      <c r="O828" s="789" t="s">
        <v>731</v>
      </c>
      <c r="P828" s="789">
        <v>3</v>
      </c>
      <c r="Q828" s="789">
        <v>2</v>
      </c>
      <c r="R828" s="815">
        <v>5</v>
      </c>
      <c r="S828" s="789">
        <v>4</v>
      </c>
      <c r="T828" s="802"/>
      <c r="U828" s="11">
        <v>40</v>
      </c>
      <c r="V828" s="31">
        <f>IF(W828="","",IFERROR(INDEX(Docentes!C:C,MATCH(W828,Docentes!D:D,0)),"NUEVO"))</f>
        <v>21783999</v>
      </c>
      <c r="W828" s="693" t="s">
        <v>180</v>
      </c>
      <c r="X828" s="265" t="s">
        <v>1530</v>
      </c>
      <c r="Y828" s="789" t="s">
        <v>1088</v>
      </c>
      <c r="Z828" s="789" t="s">
        <v>1089</v>
      </c>
      <c r="AA828" s="789" t="s">
        <v>41</v>
      </c>
      <c r="AB828" s="789" t="s">
        <v>1574</v>
      </c>
      <c r="AC828" s="789">
        <v>48</v>
      </c>
      <c r="AD828" s="31"/>
      <c r="AE828" s="789"/>
      <c r="AF828" s="789" t="s">
        <v>1088</v>
      </c>
      <c r="AG828" s="31" t="str">
        <f t="shared" si="524"/>
        <v>TP</v>
      </c>
      <c r="AH828" s="789">
        <v>3</v>
      </c>
      <c r="AI828" s="789">
        <v>18</v>
      </c>
      <c r="AJ828" s="789">
        <v>30</v>
      </c>
      <c r="AK828" s="789">
        <v>22</v>
      </c>
      <c r="AL828" s="789">
        <v>40</v>
      </c>
      <c r="AM828" s="31">
        <f t="shared" si="525"/>
        <v>4.9999999999999982</v>
      </c>
      <c r="AN828" s="792">
        <f t="shared" si="526"/>
        <v>0.77083333333333337</v>
      </c>
      <c r="AO828" s="792">
        <f t="shared" si="527"/>
        <v>0.94444444444444442</v>
      </c>
      <c r="AP828" s="31" t="str" cm="1">
        <f t="array" ref="AP828">IF(W828="","",IF(SUMPRODUCT((W828=$W$6:$W$1560)*(AH828=$AH$6:$AH$1560)*(AN828=$AN$6:$AN$1560)*(AO828=$AO$6:$AO$1560)*(ROW($W$6:$W$1560)&lt;&gt;ROW(W828))*((R828=0)*($R$6:$R$1560&gt;0)+(R828&gt;0)*($R$6:$R$1560=0)))&gt;0,"SALONES UNIDOS",IF(SUMPRODUCT((W828=$W$6:$W$1560)*(AH828=$AH$6:$AH$1560)*((AN828&lt;$AO$6:$AO$1560)*(AO828&gt;$AN$6:$AN$1560))*(ROW($W$6:$W$1560)&lt;&gt;ROW(W828)))&gt;0,"CRUZADO","Sin cruce")))</f>
        <v>SALONES UNIDOS</v>
      </c>
      <c r="AQ828" s="792" t="str">
        <f t="shared" si="528"/>
        <v>IN1PRINCIPALIHP</v>
      </c>
      <c r="AR828" s="792" t="str" cm="1">
        <f t="array" ref="AR828">IF(AQ828="","",IF(SUMPRODUCT((AQ828=$AQ$6:$AQ$1560)*(AH828=$AH$6:$AH$1560)*(AN828=$AN$6:$AN$1560)*(AO828=$AO$6:$AO$1560)*(ROW($AQ$6:$AQ$1560)&lt;&gt;ROW(AQ828))*((R828=0)*($R$6:$R$1560&gt;0)+(R828&gt;0)*($R$6:$R$1560=0)))&gt;0,"SALONES UNIDOS",IF(SUMPRODUCT((AQ828=$AQ$6:$AQ$1560)*(AH828=$AH$6:$AH$1560)*((AN828&lt;$AO$6:$AO$1560)*(AO828&gt;$AN$6:$AN$1560))*(ROW($AQ$6:$AQ$1560)&lt;&gt;ROW(AQ828)))&gt;0,"CRUZADO","Sin cruce")))</f>
        <v>Sin cruce</v>
      </c>
    </row>
    <row r="829" spans="3:44" ht="15.6" customHeight="1">
      <c r="C829" s="12" t="s">
        <v>1081</v>
      </c>
      <c r="D829" s="789" t="s">
        <v>1396</v>
      </c>
      <c r="E829" s="789">
        <v>20261</v>
      </c>
      <c r="F829" s="789" t="s">
        <v>23</v>
      </c>
      <c r="G829" s="12" t="s">
        <v>20</v>
      </c>
      <c r="H829" s="789" t="s">
        <v>57</v>
      </c>
      <c r="I829" s="789">
        <v>1</v>
      </c>
      <c r="J829" s="789" t="s">
        <v>1642</v>
      </c>
      <c r="K829" s="789" t="s">
        <v>1399</v>
      </c>
      <c r="L829" s="491" t="s">
        <v>1185</v>
      </c>
      <c r="M829" s="789" t="s">
        <v>1127</v>
      </c>
      <c r="N829" s="789" t="s">
        <v>1086</v>
      </c>
      <c r="O829" s="789" t="s">
        <v>731</v>
      </c>
      <c r="P829" s="789">
        <v>3</v>
      </c>
      <c r="Q829" s="789">
        <v>2</v>
      </c>
      <c r="R829" s="815">
        <v>5</v>
      </c>
      <c r="S829" s="789">
        <v>4</v>
      </c>
      <c r="T829" s="802"/>
      <c r="U829" s="11">
        <v>40</v>
      </c>
      <c r="V829" s="31">
        <f>IF(W829="","",IFERROR(INDEX(Docentes!C:C,MATCH(W829,Docentes!D:D,0)),"NUEVO"))</f>
        <v>21865174</v>
      </c>
      <c r="W829" s="794" t="s">
        <v>194</v>
      </c>
      <c r="X829" s="265" t="s">
        <v>1530</v>
      </c>
      <c r="Y829" s="789" t="s">
        <v>1088</v>
      </c>
      <c r="Z829" s="789" t="s">
        <v>1089</v>
      </c>
      <c r="AA829" s="789" t="s">
        <v>41</v>
      </c>
      <c r="AB829" s="789" t="s">
        <v>1574</v>
      </c>
      <c r="AC829" s="789">
        <v>48</v>
      </c>
      <c r="AD829" s="31"/>
      <c r="AE829" s="789"/>
      <c r="AF829" s="789" t="s">
        <v>1088</v>
      </c>
      <c r="AG829" s="31" t="str">
        <f t="shared" si="524"/>
        <v>TP</v>
      </c>
      <c r="AH829" s="789">
        <v>2</v>
      </c>
      <c r="AI829" s="789">
        <v>18</v>
      </c>
      <c r="AJ829" s="789">
        <v>30</v>
      </c>
      <c r="AK829" s="789">
        <v>22</v>
      </c>
      <c r="AL829" s="789">
        <v>40</v>
      </c>
      <c r="AM829" s="31">
        <f t="shared" si="525"/>
        <v>4.9999999999999982</v>
      </c>
      <c r="AN829" s="792">
        <f t="shared" si="526"/>
        <v>0.77083333333333337</v>
      </c>
      <c r="AO829" s="792">
        <f t="shared" si="527"/>
        <v>0.94444444444444442</v>
      </c>
      <c r="AP829" s="31" t="str" cm="1">
        <f t="array" ref="AP829">IF(W829="","",IF(SUMPRODUCT((W829=$W$6:$W$1560)*(AH829=$AH$6:$AH$1560)*(AN829=$AN$6:$AN$1560)*(AO829=$AO$6:$AO$1560)*(ROW($W$6:$W$1560)&lt;&gt;ROW(W829))*((R829=0)*($R$6:$R$1560&gt;0)+(R829&gt;0)*($R$6:$R$1560=0)))&gt;0,"SALONES UNIDOS",IF(SUMPRODUCT((W829=$W$6:$W$1560)*(AH829=$AH$6:$AH$1560)*((AN829&lt;$AO$6:$AO$1560)*(AO829&gt;$AN$6:$AN$1560))*(ROW($W$6:$W$1560)&lt;&gt;ROW(W829)))&gt;0,"CRUZADO","Sin cruce")))</f>
        <v>SALONES UNIDOS</v>
      </c>
      <c r="AQ829" s="792" t="str">
        <f t="shared" si="528"/>
        <v>IN1PRINCIPALIHP</v>
      </c>
      <c r="AR829" s="792" t="str" cm="1">
        <f t="array" ref="AR829">IF(AQ829="","",IF(SUMPRODUCT((AQ829=$AQ$6:$AQ$1560)*(AH829=$AH$6:$AH$1560)*(AN829=$AN$6:$AN$1560)*(AO829=$AO$6:$AO$1560)*(ROW($AQ$6:$AQ$1560)&lt;&gt;ROW(AQ829))*((R829=0)*($R$6:$R$1560&gt;0)+(R829&gt;0)*($R$6:$R$1560=0)))&gt;0,"SALONES UNIDOS",IF(SUMPRODUCT((AQ829=$AQ$6:$AQ$1560)*(AH829=$AH$6:$AH$1560)*((AN829&lt;$AO$6:$AO$1560)*(AO829&gt;$AN$6:$AN$1560))*(ROW($AQ$6:$AQ$1560)&lt;&gt;ROW(AQ829)))&gt;0,"CRUZADO","Sin cruce")))</f>
        <v>Sin cruce</v>
      </c>
    </row>
    <row r="830" spans="3:44" ht="15.6" customHeight="1">
      <c r="C830" s="12" t="s">
        <v>1081</v>
      </c>
      <c r="D830" s="789" t="s">
        <v>1396</v>
      </c>
      <c r="E830" s="789">
        <v>20261</v>
      </c>
      <c r="F830" s="789" t="s">
        <v>23</v>
      </c>
      <c r="G830" s="12" t="s">
        <v>20</v>
      </c>
      <c r="H830" s="789" t="s">
        <v>57</v>
      </c>
      <c r="I830" s="789">
        <v>1</v>
      </c>
      <c r="J830" s="789" t="s">
        <v>1642</v>
      </c>
      <c r="K830" s="789" t="s">
        <v>1400</v>
      </c>
      <c r="L830" s="491" t="s">
        <v>1188</v>
      </c>
      <c r="M830" s="789" t="s">
        <v>1127</v>
      </c>
      <c r="N830" s="789" t="s">
        <v>1086</v>
      </c>
      <c r="O830" s="789" t="s">
        <v>731</v>
      </c>
      <c r="P830" s="789">
        <v>4</v>
      </c>
      <c r="Q830" s="789">
        <v>0</v>
      </c>
      <c r="R830" s="815">
        <v>4</v>
      </c>
      <c r="S830" s="789">
        <v>4</v>
      </c>
      <c r="T830" s="802"/>
      <c r="U830" s="11">
        <v>40</v>
      </c>
      <c r="V830" s="31">
        <f>IF(W830="","",IFERROR(INDEX(Docentes!C:C,MATCH(W830,Docentes!D:D,0)),"NUEVO"))</f>
        <v>42129291</v>
      </c>
      <c r="W830" s="794" t="s">
        <v>417</v>
      </c>
      <c r="X830" s="265" t="s">
        <v>1530</v>
      </c>
      <c r="Y830" s="789" t="s">
        <v>1088</v>
      </c>
      <c r="Z830" s="789" t="s">
        <v>1089</v>
      </c>
      <c r="AA830" s="789" t="s">
        <v>41</v>
      </c>
      <c r="AB830" s="789" t="s">
        <v>1574</v>
      </c>
      <c r="AC830" s="789">
        <v>48</v>
      </c>
      <c r="AD830" s="31"/>
      <c r="AE830" s="789"/>
      <c r="AF830" s="789" t="s">
        <v>1088</v>
      </c>
      <c r="AG830" s="31" t="str">
        <f t="shared" si="524"/>
        <v>T</v>
      </c>
      <c r="AH830" s="789">
        <v>4</v>
      </c>
      <c r="AI830" s="789">
        <v>18</v>
      </c>
      <c r="AJ830" s="789">
        <v>30</v>
      </c>
      <c r="AK830" s="789">
        <v>21</v>
      </c>
      <c r="AL830" s="789">
        <v>50</v>
      </c>
      <c r="AM830" s="31">
        <f t="shared" si="525"/>
        <v>3.9999999999999987</v>
      </c>
      <c r="AN830" s="792">
        <f t="shared" si="526"/>
        <v>0.77083333333333337</v>
      </c>
      <c r="AO830" s="792">
        <f t="shared" si="527"/>
        <v>0.90972222222222221</v>
      </c>
      <c r="AP830" s="31" t="str" cm="1">
        <f t="array" ref="AP830">IF(W830="","",IF(SUMPRODUCT((W830=$W$6:$W$1560)*(AH830=$AH$6:$AH$1560)*(AN830=$AN$6:$AN$1560)*(AO830=$AO$6:$AO$1560)*(ROW($W$6:$W$1560)&lt;&gt;ROW(W830))*((R830=0)*($R$6:$R$1560&gt;0)+(R830&gt;0)*($R$6:$R$1560=0)))&gt;0,"SALONES UNIDOS",IF(SUMPRODUCT((W830=$W$6:$W$1560)*(AH830=$AH$6:$AH$1560)*((AN830&lt;$AO$6:$AO$1560)*(AO830&gt;$AN$6:$AN$1560))*(ROW($W$6:$W$1560)&lt;&gt;ROW(W830)))&gt;0,"CRUZADO","Sin cruce")))</f>
        <v>SALONES UNIDOS</v>
      </c>
      <c r="AQ830" s="792" t="str">
        <f t="shared" si="528"/>
        <v>IN1PRINCIPALIHP</v>
      </c>
      <c r="AR830" s="792" t="str" cm="1">
        <f t="array" ref="AR830">IF(AQ830="","",IF(SUMPRODUCT((AQ830=$AQ$6:$AQ$1560)*(AH830=$AH$6:$AH$1560)*(AN830=$AN$6:$AN$1560)*(AO830=$AO$6:$AO$1560)*(ROW($AQ$6:$AQ$1560)&lt;&gt;ROW(AQ830))*((R830=0)*($R$6:$R$1560&gt;0)+(R830&gt;0)*($R$6:$R$1560=0)))&gt;0,"SALONES UNIDOS",IF(SUMPRODUCT((AQ830=$AQ$6:$AQ$1560)*(AH830=$AH$6:$AH$1560)*((AN830&lt;$AO$6:$AO$1560)*(AO830&gt;$AN$6:$AN$1560))*(ROW($AQ$6:$AQ$1560)&lt;&gt;ROW(AQ830)))&gt;0,"CRUZADO","Sin cruce")))</f>
        <v>Sin cruce</v>
      </c>
    </row>
    <row r="831" spans="3:44" ht="15.6" customHeight="1">
      <c r="C831" s="12" t="s">
        <v>1081</v>
      </c>
      <c r="D831" s="789" t="s">
        <v>1396</v>
      </c>
      <c r="E831" s="789">
        <v>20261</v>
      </c>
      <c r="F831" s="789" t="s">
        <v>23</v>
      </c>
      <c r="G831" s="12" t="s">
        <v>20</v>
      </c>
      <c r="H831" s="789" t="s">
        <v>57</v>
      </c>
      <c r="I831" s="789">
        <v>1</v>
      </c>
      <c r="J831" s="789" t="s">
        <v>1642</v>
      </c>
      <c r="K831" s="789" t="s">
        <v>1401</v>
      </c>
      <c r="L831" s="491" t="s">
        <v>1402</v>
      </c>
      <c r="M831" s="789" t="s">
        <v>1101</v>
      </c>
      <c r="N831" s="789" t="s">
        <v>1086</v>
      </c>
      <c r="O831" s="789" t="s">
        <v>731</v>
      </c>
      <c r="P831" s="789">
        <v>4</v>
      </c>
      <c r="Q831" s="789">
        <v>0</v>
      </c>
      <c r="R831" s="815">
        <v>4</v>
      </c>
      <c r="S831" s="789">
        <v>4</v>
      </c>
      <c r="T831" s="802"/>
      <c r="U831" s="11">
        <v>40</v>
      </c>
      <c r="V831" s="31">
        <f>IF(W831="","",IFERROR(INDEX(Docentes!C:C,MATCH(W831,Docentes!D:D,0)),"NUEVO"))</f>
        <v>72973076</v>
      </c>
      <c r="W831" s="191" t="s">
        <v>623</v>
      </c>
      <c r="X831" s="265" t="s">
        <v>1530</v>
      </c>
      <c r="Y831" s="789" t="s">
        <v>1088</v>
      </c>
      <c r="Z831" s="789" t="s">
        <v>1089</v>
      </c>
      <c r="AA831" s="789"/>
      <c r="AB831" s="789"/>
      <c r="AC831" s="789"/>
      <c r="AD831" s="31"/>
      <c r="AE831" s="789"/>
      <c r="AF831" s="789" t="s">
        <v>1088</v>
      </c>
      <c r="AG831" s="31" t="str">
        <f t="shared" si="524"/>
        <v>T</v>
      </c>
      <c r="AH831" s="789">
        <v>1</v>
      </c>
      <c r="AI831" s="789">
        <v>18</v>
      </c>
      <c r="AJ831" s="789">
        <v>30</v>
      </c>
      <c r="AK831" s="789">
        <v>21</v>
      </c>
      <c r="AL831" s="789">
        <v>50</v>
      </c>
      <c r="AM831" s="31">
        <f t="shared" si="525"/>
        <v>3.9999999999999987</v>
      </c>
      <c r="AN831" s="792">
        <f t="shared" si="526"/>
        <v>0.77083333333333337</v>
      </c>
      <c r="AO831" s="792">
        <f t="shared" si="527"/>
        <v>0.90972222222222221</v>
      </c>
      <c r="AP831" s="31" t="str" cm="1">
        <f t="array" ref="AP831">IF(W831="","",IF(SUMPRODUCT((W831=$W$6:$W$1560)*(AH831=$AH$6:$AH$1560)*(AN831=$AN$6:$AN$1560)*(AO831=$AO$6:$AO$1560)*(ROW($W$6:$W$1560)&lt;&gt;ROW(W831))*((R831=0)*($R$6:$R$1560&gt;0)+(R831&gt;0)*($R$6:$R$1560=0)))&gt;0,"SALONES UNIDOS",IF(SUMPRODUCT((W831=$W$6:$W$1560)*(AH831=$AH$6:$AH$1560)*((AN831&lt;$AO$6:$AO$1560)*(AO831&gt;$AN$6:$AN$1560))*(ROW($W$6:$W$1560)&lt;&gt;ROW(W831)))&gt;0,"CRUZADO","Sin cruce")))</f>
        <v>SALONES UNIDOS</v>
      </c>
      <c r="AQ831" s="792" t="str">
        <f t="shared" si="528"/>
        <v>IN1PRINCIPALIHP</v>
      </c>
      <c r="AR831" s="792" t="str" cm="1">
        <f t="array" ref="AR831">IF(AQ831="","",IF(SUMPRODUCT((AQ831=$AQ$6:$AQ$1560)*(AH831=$AH$6:$AH$1560)*(AN831=$AN$6:$AN$1560)*(AO831=$AO$6:$AO$1560)*(ROW($AQ$6:$AQ$1560)&lt;&gt;ROW(AQ831))*((R831=0)*($R$6:$R$1560&gt;0)+(R831&gt;0)*($R$6:$R$1560=0)))&gt;0,"SALONES UNIDOS",IF(SUMPRODUCT((AQ831=$AQ$6:$AQ$1560)*(AH831=$AH$6:$AH$1560)*((AN831&lt;$AO$6:$AO$1560)*(AO831&gt;$AN$6:$AN$1560))*(ROW($AQ$6:$AQ$1560)&lt;&gt;ROW(AQ831)))&gt;0,"CRUZADO","Sin cruce")))</f>
        <v>Sin cruce</v>
      </c>
    </row>
    <row r="832" spans="3:44" ht="15.6" customHeight="1">
      <c r="C832" s="12" t="s">
        <v>1081</v>
      </c>
      <c r="D832" s="789" t="s">
        <v>1396</v>
      </c>
      <c r="E832" s="789">
        <v>20261</v>
      </c>
      <c r="F832" s="789" t="s">
        <v>23</v>
      </c>
      <c r="G832" s="12" t="s">
        <v>20</v>
      </c>
      <c r="H832" s="789" t="s">
        <v>57</v>
      </c>
      <c r="I832" s="789">
        <v>1</v>
      </c>
      <c r="J832" s="789" t="s">
        <v>1642</v>
      </c>
      <c r="K832" s="789" t="s">
        <v>1403</v>
      </c>
      <c r="L832" s="491" t="s">
        <v>1190</v>
      </c>
      <c r="M832" s="789" t="s">
        <v>1127</v>
      </c>
      <c r="N832" s="789" t="s">
        <v>1086</v>
      </c>
      <c r="O832" s="789" t="s">
        <v>731</v>
      </c>
      <c r="P832" s="789">
        <v>2</v>
      </c>
      <c r="Q832" s="789">
        <v>0</v>
      </c>
      <c r="R832" s="801">
        <v>2</v>
      </c>
      <c r="S832" s="789">
        <v>4</v>
      </c>
      <c r="T832" s="802"/>
      <c r="U832" s="11">
        <v>40</v>
      </c>
      <c r="V832" s="31">
        <f>IF(W832="","",IFERROR(INDEX(Docentes!C:C,MATCH(W832,Docentes!D:D,0)),"NUEVO"))</f>
        <v>6187939</v>
      </c>
      <c r="W832" s="40" t="s">
        <v>356</v>
      </c>
      <c r="X832" s="265" t="s">
        <v>1530</v>
      </c>
      <c r="Y832" s="789" t="s">
        <v>1088</v>
      </c>
      <c r="Z832" s="789" t="s">
        <v>1089</v>
      </c>
      <c r="AA832" s="789" t="s">
        <v>41</v>
      </c>
      <c r="AB832" s="789" t="s">
        <v>1574</v>
      </c>
      <c r="AC832" s="789">
        <v>48</v>
      </c>
      <c r="AD832" s="31"/>
      <c r="AE832" s="789"/>
      <c r="AF832" s="789" t="s">
        <v>1088</v>
      </c>
      <c r="AG832" s="31" t="str">
        <f t="shared" si="524"/>
        <v>T</v>
      </c>
      <c r="AH832" s="789">
        <v>4</v>
      </c>
      <c r="AI832" s="789">
        <v>21</v>
      </c>
      <c r="AJ832" s="789">
        <v>50</v>
      </c>
      <c r="AK832" s="789">
        <v>23</v>
      </c>
      <c r="AL832" s="789">
        <v>30</v>
      </c>
      <c r="AM832" s="31">
        <f t="shared" si="525"/>
        <v>2.0000000000000027</v>
      </c>
      <c r="AN832" s="792">
        <f t="shared" si="526"/>
        <v>0.90972222222222221</v>
      </c>
      <c r="AO832" s="792">
        <f t="shared" si="527"/>
        <v>0.97916666666666674</v>
      </c>
      <c r="AP832" s="31" t="str" cm="1">
        <f t="array" ref="AP832">IF(W832="","",IF(SUMPRODUCT((W832=$W$6:$W$1560)*(AH832=$AH$6:$AH$1560)*(AN832=$AN$6:$AN$1560)*(AO832=$AO$6:$AO$1560)*(ROW($W$6:$W$1560)&lt;&gt;ROW(W832))*((R832=0)*($R$6:$R$1560&gt;0)+(R832&gt;0)*($R$6:$R$1560=0)))&gt;0,"SALONES UNIDOS",IF(SUMPRODUCT((W832=$W$6:$W$1560)*(AH832=$AH$6:$AH$1560)*((AN832&lt;$AO$6:$AO$1560)*(AO832&gt;$AN$6:$AN$1560))*(ROW($W$6:$W$1560)&lt;&gt;ROW(W832)))&gt;0,"CRUZADO","Sin cruce")))</f>
        <v>SALONES UNIDOS</v>
      </c>
      <c r="AQ832" s="792" t="str">
        <f t="shared" si="528"/>
        <v>IN1PRINCIPALIHP</v>
      </c>
      <c r="AR832" s="792" t="str" cm="1">
        <f t="array" ref="AR832">IF(AQ832="","",IF(SUMPRODUCT((AQ832=$AQ$6:$AQ$1560)*(AH832=$AH$6:$AH$1560)*(AN832=$AN$6:$AN$1560)*(AO832=$AO$6:$AO$1560)*(ROW($AQ$6:$AQ$1560)&lt;&gt;ROW(AQ832))*((R832=0)*($R$6:$R$1560&gt;0)+(R832&gt;0)*($R$6:$R$1560=0)))&gt;0,"SALONES UNIDOS",IF(SUMPRODUCT((AQ832=$AQ$6:$AQ$1560)*(AH832=$AH$6:$AH$1560)*((AN832&lt;$AO$6:$AO$1560)*(AO832&gt;$AN$6:$AN$1560))*(ROW($AQ$6:$AQ$1560)&lt;&gt;ROW(AQ832)))&gt;0,"CRUZADO","Sin cruce")))</f>
        <v>Sin cruce</v>
      </c>
    </row>
    <row r="833" spans="3:44" ht="15.6" customHeight="1">
      <c r="C833" s="12" t="s">
        <v>1081</v>
      </c>
      <c r="D833" s="789" t="s">
        <v>1396</v>
      </c>
      <c r="E833" s="789">
        <v>20261</v>
      </c>
      <c r="F833" s="789" t="s">
        <v>23</v>
      </c>
      <c r="G833" s="12" t="s">
        <v>20</v>
      </c>
      <c r="H833" s="789" t="s">
        <v>57</v>
      </c>
      <c r="I833" s="789">
        <v>1</v>
      </c>
      <c r="J833" s="789" t="s">
        <v>1642</v>
      </c>
      <c r="K833" s="789" t="s">
        <v>1403</v>
      </c>
      <c r="L833" s="491" t="s">
        <v>1190</v>
      </c>
      <c r="M833" s="789" t="s">
        <v>1127</v>
      </c>
      <c r="N833" s="789" t="s">
        <v>1086</v>
      </c>
      <c r="O833" s="789" t="s">
        <v>731</v>
      </c>
      <c r="P833" s="789">
        <v>2</v>
      </c>
      <c r="Q833" s="789">
        <v>0</v>
      </c>
      <c r="R833" s="801">
        <v>2</v>
      </c>
      <c r="S833" s="789">
        <v>4</v>
      </c>
      <c r="T833" s="802"/>
      <c r="U833" s="11">
        <v>40</v>
      </c>
      <c r="V833" s="31">
        <f>IF(W833="","",IFERROR(INDEX(Docentes!C:C,MATCH(W833,Docentes!D:D,0)),"NUEVO"))</f>
        <v>6187939</v>
      </c>
      <c r="W833" s="40" t="s">
        <v>356</v>
      </c>
      <c r="X833" s="265" t="s">
        <v>1530</v>
      </c>
      <c r="Y833" s="789" t="s">
        <v>1088</v>
      </c>
      <c r="Z833" s="789" t="s">
        <v>1089</v>
      </c>
      <c r="AA833" s="789" t="s">
        <v>41</v>
      </c>
      <c r="AB833" s="789" t="s">
        <v>1574</v>
      </c>
      <c r="AC833" s="789">
        <v>48</v>
      </c>
      <c r="AD833" s="31"/>
      <c r="AE833" s="789"/>
      <c r="AF833" s="789" t="s">
        <v>1088</v>
      </c>
      <c r="AG833" s="31" t="str">
        <f t="shared" si="524"/>
        <v>T</v>
      </c>
      <c r="AH833" s="789">
        <v>1</v>
      </c>
      <c r="AI833" s="789">
        <v>21</v>
      </c>
      <c r="AJ833" s="789">
        <v>50</v>
      </c>
      <c r="AK833" s="789">
        <v>23</v>
      </c>
      <c r="AL833" s="789">
        <v>30</v>
      </c>
      <c r="AM833" s="31">
        <f t="shared" si="525"/>
        <v>2.0000000000000027</v>
      </c>
      <c r="AN833" s="792">
        <f t="shared" si="526"/>
        <v>0.90972222222222221</v>
      </c>
      <c r="AO833" s="792">
        <f t="shared" si="527"/>
        <v>0.97916666666666674</v>
      </c>
      <c r="AP833" s="31" t="str" cm="1">
        <f t="array" ref="AP833">IF(W833="","",IF(SUMPRODUCT((W833=$W$6:$W$1560)*(AH833=$AH$6:$AH$1560)*(AN833=$AN$6:$AN$1560)*(AO833=$AO$6:$AO$1560)*(ROW($W$6:$W$1560)&lt;&gt;ROW(W833))*((R833=0)*($R$6:$R$1560&gt;0)+(R833&gt;0)*($R$6:$R$1560=0)))&gt;0,"SALONES UNIDOS",IF(SUMPRODUCT((W833=$W$6:$W$1560)*(AH833=$AH$6:$AH$1560)*((AN833&lt;$AO$6:$AO$1560)*(AO833&gt;$AN$6:$AN$1560))*(ROW($W$6:$W$1560)&lt;&gt;ROW(W833)))&gt;0,"CRUZADO","Sin cruce")))</f>
        <v>SALONES UNIDOS</v>
      </c>
      <c r="AQ833" s="792" t="str">
        <f t="shared" si="528"/>
        <v>IN1PRINCIPALIHP</v>
      </c>
      <c r="AR833" s="792" t="str" cm="1">
        <f t="array" ref="AR833">IF(AQ833="","",IF(SUMPRODUCT((AQ833=$AQ$6:$AQ$1560)*(AH833=$AH$6:$AH$1560)*(AN833=$AN$6:$AN$1560)*(AO833=$AO$6:$AO$1560)*(ROW($AQ$6:$AQ$1560)&lt;&gt;ROW(AQ833))*((R833=0)*($R$6:$R$1560&gt;0)+(R833&gt;0)*($R$6:$R$1560=0)))&gt;0,"SALONES UNIDOS",IF(SUMPRODUCT((AQ833=$AQ$6:$AQ$1560)*(AH833=$AH$6:$AH$1560)*((AN833&lt;$AO$6:$AO$1560)*(AO833&gt;$AN$6:$AN$1560))*(ROW($AQ$6:$AQ$1560)&lt;&gt;ROW(AQ833)))&gt;0,"CRUZADO","Sin cruce")))</f>
        <v>Sin cruce</v>
      </c>
    </row>
    <row r="834" spans="3:44" ht="15.6" customHeight="1">
      <c r="C834" s="12" t="s">
        <v>1081</v>
      </c>
      <c r="D834" s="789" t="s">
        <v>1396</v>
      </c>
      <c r="E834" s="789">
        <v>20261</v>
      </c>
      <c r="F834" s="789" t="s">
        <v>23</v>
      </c>
      <c r="G834" s="12" t="s">
        <v>20</v>
      </c>
      <c r="H834" s="789" t="s">
        <v>57</v>
      </c>
      <c r="I834" s="789">
        <v>1</v>
      </c>
      <c r="J834" s="789" t="s">
        <v>1642</v>
      </c>
      <c r="K834" s="789" t="s">
        <v>1404</v>
      </c>
      <c r="L834" s="491" t="s">
        <v>1131</v>
      </c>
      <c r="M834" s="789" t="s">
        <v>1127</v>
      </c>
      <c r="N834" s="789" t="s">
        <v>1086</v>
      </c>
      <c r="O834" s="789" t="s">
        <v>731</v>
      </c>
      <c r="P834" s="789">
        <v>4</v>
      </c>
      <c r="Q834" s="789">
        <v>0</v>
      </c>
      <c r="R834" s="815">
        <v>4</v>
      </c>
      <c r="S834" s="789">
        <v>4</v>
      </c>
      <c r="T834" s="802" t="s">
        <v>1283</v>
      </c>
      <c r="U834" s="11">
        <v>40</v>
      </c>
      <c r="V834" s="31">
        <f>IF(W834="","",IFERROR(INDEX(Docentes!C:C,MATCH(W834,Docentes!D:D,0)),"NUEVO"))</f>
        <v>21864691</v>
      </c>
      <c r="W834" s="794" t="s">
        <v>577</v>
      </c>
      <c r="X834" s="265" t="s">
        <v>1530</v>
      </c>
      <c r="Y834" s="789" t="s">
        <v>1088</v>
      </c>
      <c r="Z834" s="789" t="s">
        <v>1089</v>
      </c>
      <c r="AA834" s="789" t="s">
        <v>41</v>
      </c>
      <c r="AB834" s="789" t="s">
        <v>1574</v>
      </c>
      <c r="AC834" s="789">
        <v>48</v>
      </c>
      <c r="AD834" s="31"/>
      <c r="AE834" s="789"/>
      <c r="AF834" s="789" t="s">
        <v>1088</v>
      </c>
      <c r="AG834" s="31" t="str">
        <f t="shared" si="524"/>
        <v>T</v>
      </c>
      <c r="AH834" s="789">
        <v>5</v>
      </c>
      <c r="AI834" s="789">
        <v>18</v>
      </c>
      <c r="AJ834" s="789">
        <v>30</v>
      </c>
      <c r="AK834" s="789">
        <v>21</v>
      </c>
      <c r="AL834" s="789">
        <v>50</v>
      </c>
      <c r="AM834" s="31">
        <f t="shared" si="525"/>
        <v>3.9999999999999987</v>
      </c>
      <c r="AN834" s="792">
        <f t="shared" si="526"/>
        <v>0.77083333333333337</v>
      </c>
      <c r="AO834" s="792">
        <f t="shared" si="527"/>
        <v>0.90972222222222221</v>
      </c>
      <c r="AP834" s="31" t="str" cm="1">
        <f t="array" ref="AP834">IF(W834="","",IF(SUMPRODUCT((W834=$W$6:$W$1560)*(AH834=$AH$6:$AH$1560)*(AN834=$AN$6:$AN$1560)*(AO834=$AO$6:$AO$1560)*(ROW($W$6:$W$1560)&lt;&gt;ROW(W834))*((R834=0)*($R$6:$R$1560&gt;0)+(R834&gt;0)*($R$6:$R$1560=0)))&gt;0,"SALONES UNIDOS",IF(SUMPRODUCT((W834=$W$6:$W$1560)*(AH834=$AH$6:$AH$1560)*((AN834&lt;$AO$6:$AO$1560)*(AO834&gt;$AN$6:$AN$1560))*(ROW($W$6:$W$1560)&lt;&gt;ROW(W834)))&gt;0,"CRUZADO","Sin cruce")))</f>
        <v>SALONES UNIDOS</v>
      </c>
      <c r="AQ834" s="792" t="str">
        <f t="shared" si="528"/>
        <v>IN1PRINCIPALIHP</v>
      </c>
      <c r="AR834" s="792" t="str" cm="1">
        <f t="array" ref="AR834">IF(AQ834="","",IF(SUMPRODUCT((AQ834=$AQ$6:$AQ$1560)*(AH834=$AH$6:$AH$1560)*(AN834=$AN$6:$AN$1560)*(AO834=$AO$6:$AO$1560)*(ROW($AQ$6:$AQ$1560)&lt;&gt;ROW(AQ834))*((R834=0)*($R$6:$R$1560&gt;0)+(R834&gt;0)*($R$6:$R$1560=0)))&gt;0,"SALONES UNIDOS",IF(SUMPRODUCT((AQ834=$AQ$6:$AQ$1560)*(AH834=$AH$6:$AH$1560)*((AN834&lt;$AO$6:$AO$1560)*(AO834&gt;$AN$6:$AN$1560))*(ROW($AQ$6:$AQ$1560)&lt;&gt;ROW(AQ834)))&gt;0,"CRUZADO","Sin cruce")))</f>
        <v>Sin cruce</v>
      </c>
    </row>
    <row r="835" spans="3:44" ht="15.6" customHeight="1">
      <c r="C835" s="12" t="s">
        <v>1081</v>
      </c>
      <c r="D835" s="789" t="s">
        <v>1396</v>
      </c>
      <c r="E835" s="789">
        <v>20261</v>
      </c>
      <c r="F835" s="789" t="s">
        <v>23</v>
      </c>
      <c r="G835" s="12" t="s">
        <v>20</v>
      </c>
      <c r="H835" s="789" t="s">
        <v>57</v>
      </c>
      <c r="I835" s="789">
        <v>1</v>
      </c>
      <c r="J835" s="789" t="s">
        <v>1643</v>
      </c>
      <c r="K835" s="789" t="s">
        <v>1397</v>
      </c>
      <c r="L835" s="491" t="s">
        <v>1398</v>
      </c>
      <c r="M835" s="789" t="s">
        <v>1127</v>
      </c>
      <c r="N835" s="789" t="s">
        <v>1086</v>
      </c>
      <c r="O835" s="789" t="s">
        <v>731</v>
      </c>
      <c r="P835" s="789">
        <v>3</v>
      </c>
      <c r="Q835" s="789">
        <v>2</v>
      </c>
      <c r="R835" s="815">
        <v>0</v>
      </c>
      <c r="S835" s="789">
        <v>4</v>
      </c>
      <c r="T835" s="802" t="s">
        <v>1283</v>
      </c>
      <c r="U835" s="11">
        <v>40</v>
      </c>
      <c r="V835" s="31">
        <f>IF(W835="","",IFERROR(INDEX(Docentes!C:C,MATCH(W835,Docentes!D:D,0)),"NUEVO"))</f>
        <v>21783999</v>
      </c>
      <c r="W835" s="693" t="s">
        <v>180</v>
      </c>
      <c r="X835" s="265" t="s">
        <v>1087</v>
      </c>
      <c r="Y835" s="789" t="s">
        <v>1088</v>
      </c>
      <c r="Z835" s="789" t="s">
        <v>1089</v>
      </c>
      <c r="AA835" s="789"/>
      <c r="AB835" s="789" t="s">
        <v>1092</v>
      </c>
      <c r="AC835" s="789"/>
      <c r="AD835" s="31"/>
      <c r="AE835" s="789"/>
      <c r="AF835" s="789" t="s">
        <v>1088</v>
      </c>
      <c r="AG835" s="31" t="str">
        <f t="shared" si="524"/>
        <v>TP</v>
      </c>
      <c r="AH835" s="789">
        <v>3</v>
      </c>
      <c r="AI835" s="789">
        <v>18</v>
      </c>
      <c r="AJ835" s="789">
        <v>30</v>
      </c>
      <c r="AK835" s="789">
        <v>22</v>
      </c>
      <c r="AL835" s="789">
        <v>40</v>
      </c>
      <c r="AM835" s="31">
        <f t="shared" ref="AM835:AM841" si="534">IF(R835=0,0,IF(AI835="",R835,IF(X835="HIBRIDO VIRTUAL",0,((((AK835/24)+(AL835/1440))-((AI835/24)+(AJ835/1440)))*1440/50))))</f>
        <v>0</v>
      </c>
      <c r="AN835" s="792">
        <f t="shared" si="526"/>
        <v>0.77083333333333337</v>
      </c>
      <c r="AO835" s="792">
        <f t="shared" si="527"/>
        <v>0.94444444444444442</v>
      </c>
      <c r="AP835" s="31" t="str" cm="1">
        <f t="array" ref="AP835">IF(W835="","",IF(SUMPRODUCT((W835=$W$6:$W$1560)*(AH835=$AH$6:$AH$1560)*(AN835=$AN$6:$AN$1560)*(AO835=$AO$6:$AO$1560)*(ROW($W$6:$W$1560)&lt;&gt;ROW(W835))*((R835=0)*($R$6:$R$1560&gt;0)+(R835&gt;0)*($R$6:$R$1560=0)))&gt;0,"SALONES UNIDOS",IF(SUMPRODUCT((W835=$W$6:$W$1560)*(AH835=$AH$6:$AH$1560)*((AN835&lt;$AO$6:$AO$1560)*(AO835&gt;$AN$6:$AN$1560))*(ROW($W$6:$W$1560)&lt;&gt;ROW(W835)))&gt;0,"CRUZADO","Sin cruce")))</f>
        <v>SALONES UNIDOS</v>
      </c>
      <c r="AQ835" s="792" t="str">
        <f t="shared" si="528"/>
        <v>IN1PRINCIPALIHV</v>
      </c>
      <c r="AR835" s="792" t="str" cm="1">
        <f t="array" ref="AR835">IF(AQ835="","",IF(SUMPRODUCT((AQ835=$AQ$6:$AQ$1560)*(AH835=$AH$6:$AH$1560)*(AN835=$AN$6:$AN$1560)*(AO835=$AO$6:$AO$1560)*(ROW($AQ$6:$AQ$1560)&lt;&gt;ROW(AQ835))*((R835=0)*($R$6:$R$1560&gt;0)+(R835&gt;0)*($R$6:$R$1560=0)))&gt;0,"SALONES UNIDOS",IF(SUMPRODUCT((AQ835=$AQ$6:$AQ$1560)*(AH835=$AH$6:$AH$1560)*((AN835&lt;$AO$6:$AO$1560)*(AO835&gt;$AN$6:$AN$1560))*(ROW($AQ$6:$AQ$1560)&lt;&gt;ROW(AQ835)))&gt;0,"CRUZADO","Sin cruce")))</f>
        <v>Sin cruce</v>
      </c>
    </row>
    <row r="836" spans="3:44" ht="15.6" customHeight="1">
      <c r="C836" s="12" t="s">
        <v>1081</v>
      </c>
      <c r="D836" s="789" t="s">
        <v>1396</v>
      </c>
      <c r="E836" s="789">
        <v>20261</v>
      </c>
      <c r="F836" s="789" t="s">
        <v>23</v>
      </c>
      <c r="G836" s="12" t="s">
        <v>20</v>
      </c>
      <c r="H836" s="789" t="s">
        <v>57</v>
      </c>
      <c r="I836" s="789">
        <v>1</v>
      </c>
      <c r="J836" s="789" t="s">
        <v>1643</v>
      </c>
      <c r="K836" s="789" t="s">
        <v>1399</v>
      </c>
      <c r="L836" s="491" t="s">
        <v>1185</v>
      </c>
      <c r="M836" s="789" t="s">
        <v>1127</v>
      </c>
      <c r="N836" s="789" t="s">
        <v>1086</v>
      </c>
      <c r="O836" s="789" t="s">
        <v>731</v>
      </c>
      <c r="P836" s="789">
        <v>3</v>
      </c>
      <c r="Q836" s="789">
        <v>2</v>
      </c>
      <c r="R836" s="815">
        <v>0</v>
      </c>
      <c r="S836" s="789">
        <v>4</v>
      </c>
      <c r="T836" s="802"/>
      <c r="U836" s="11">
        <v>40</v>
      </c>
      <c r="V836" s="31">
        <f>IF(W836="","",IFERROR(INDEX(Docentes!C:C,MATCH(W836,Docentes!D:D,0)),"NUEVO"))</f>
        <v>21865174</v>
      </c>
      <c r="W836" s="794" t="s">
        <v>194</v>
      </c>
      <c r="X836" s="265" t="s">
        <v>1087</v>
      </c>
      <c r="Y836" s="789" t="s">
        <v>1088</v>
      </c>
      <c r="Z836" s="789" t="s">
        <v>1089</v>
      </c>
      <c r="AA836" s="789"/>
      <c r="AB836" s="789" t="s">
        <v>1092</v>
      </c>
      <c r="AC836" s="789"/>
      <c r="AD836" s="31"/>
      <c r="AE836" s="789"/>
      <c r="AF836" s="789" t="s">
        <v>1088</v>
      </c>
      <c r="AG836" s="31" t="str">
        <f t="shared" si="524"/>
        <v>TP</v>
      </c>
      <c r="AH836" s="789">
        <v>2</v>
      </c>
      <c r="AI836" s="789">
        <v>18</v>
      </c>
      <c r="AJ836" s="789">
        <v>30</v>
      </c>
      <c r="AK836" s="789">
        <v>22</v>
      </c>
      <c r="AL836" s="789">
        <v>40</v>
      </c>
      <c r="AM836" s="31">
        <f t="shared" si="534"/>
        <v>0</v>
      </c>
      <c r="AN836" s="792">
        <f t="shared" si="526"/>
        <v>0.77083333333333337</v>
      </c>
      <c r="AO836" s="792">
        <f t="shared" si="527"/>
        <v>0.94444444444444442</v>
      </c>
      <c r="AP836" s="31" t="str" cm="1">
        <f t="array" ref="AP836">IF(W836="","",IF(SUMPRODUCT((W836=$W$6:$W$1560)*(AH836=$AH$6:$AH$1560)*(AN836=$AN$6:$AN$1560)*(AO836=$AO$6:$AO$1560)*(ROW($W$6:$W$1560)&lt;&gt;ROW(W836))*((R836=0)*($R$6:$R$1560&gt;0)+(R836&gt;0)*($R$6:$R$1560=0)))&gt;0,"SALONES UNIDOS",IF(SUMPRODUCT((W836=$W$6:$W$1560)*(AH836=$AH$6:$AH$1560)*((AN836&lt;$AO$6:$AO$1560)*(AO836&gt;$AN$6:$AN$1560))*(ROW($W$6:$W$1560)&lt;&gt;ROW(W836)))&gt;0,"CRUZADO","Sin cruce")))</f>
        <v>SALONES UNIDOS</v>
      </c>
      <c r="AQ836" s="792" t="str">
        <f t="shared" si="528"/>
        <v>IN1PRINCIPALIHV</v>
      </c>
      <c r="AR836" s="792" t="str" cm="1">
        <f t="array" ref="AR836">IF(AQ836="","",IF(SUMPRODUCT((AQ836=$AQ$6:$AQ$1560)*(AH836=$AH$6:$AH$1560)*(AN836=$AN$6:$AN$1560)*(AO836=$AO$6:$AO$1560)*(ROW($AQ$6:$AQ$1560)&lt;&gt;ROW(AQ836))*((R836=0)*($R$6:$R$1560&gt;0)+(R836&gt;0)*($R$6:$R$1560=0)))&gt;0,"SALONES UNIDOS",IF(SUMPRODUCT((AQ836=$AQ$6:$AQ$1560)*(AH836=$AH$6:$AH$1560)*((AN836&lt;$AO$6:$AO$1560)*(AO836&gt;$AN$6:$AN$1560))*(ROW($AQ$6:$AQ$1560)&lt;&gt;ROW(AQ836)))&gt;0,"CRUZADO","Sin cruce")))</f>
        <v>Sin cruce</v>
      </c>
    </row>
    <row r="837" spans="3:44" ht="15.6" customHeight="1">
      <c r="C837" s="12" t="s">
        <v>1081</v>
      </c>
      <c r="D837" s="789" t="s">
        <v>1396</v>
      </c>
      <c r="E837" s="789">
        <v>20261</v>
      </c>
      <c r="F837" s="789" t="s">
        <v>23</v>
      </c>
      <c r="G837" s="12" t="s">
        <v>20</v>
      </c>
      <c r="H837" s="789" t="s">
        <v>57</v>
      </c>
      <c r="I837" s="789">
        <v>1</v>
      </c>
      <c r="J837" s="789" t="s">
        <v>1643</v>
      </c>
      <c r="K837" s="789" t="s">
        <v>1400</v>
      </c>
      <c r="L837" s="491" t="s">
        <v>1188</v>
      </c>
      <c r="M837" s="789" t="s">
        <v>1127</v>
      </c>
      <c r="N837" s="789" t="s">
        <v>1086</v>
      </c>
      <c r="O837" s="789" t="s">
        <v>731</v>
      </c>
      <c r="P837" s="789">
        <v>4</v>
      </c>
      <c r="Q837" s="789">
        <v>0</v>
      </c>
      <c r="R837" s="815">
        <v>0</v>
      </c>
      <c r="S837" s="789">
        <v>4</v>
      </c>
      <c r="T837" s="802" t="s">
        <v>1283</v>
      </c>
      <c r="U837" s="11">
        <v>40</v>
      </c>
      <c r="V837" s="31">
        <f>IF(W837="","",IFERROR(INDEX(Docentes!C:C,MATCH(W837,Docentes!D:D,0)),"NUEVO"))</f>
        <v>42129291</v>
      </c>
      <c r="W837" s="794" t="s">
        <v>417</v>
      </c>
      <c r="X837" s="265" t="s">
        <v>1087</v>
      </c>
      <c r="Y837" s="789" t="s">
        <v>1088</v>
      </c>
      <c r="Z837" s="789" t="s">
        <v>1089</v>
      </c>
      <c r="AA837" s="789"/>
      <c r="AB837" s="789" t="s">
        <v>1092</v>
      </c>
      <c r="AC837" s="789"/>
      <c r="AD837" s="31"/>
      <c r="AE837" s="789"/>
      <c r="AF837" s="789" t="s">
        <v>1088</v>
      </c>
      <c r="AG837" s="31" t="str">
        <f t="shared" si="524"/>
        <v>T</v>
      </c>
      <c r="AH837" s="789">
        <v>4</v>
      </c>
      <c r="AI837" s="789">
        <v>18</v>
      </c>
      <c r="AJ837" s="789">
        <v>30</v>
      </c>
      <c r="AK837" s="789">
        <v>21</v>
      </c>
      <c r="AL837" s="789">
        <v>50</v>
      </c>
      <c r="AM837" s="31">
        <f t="shared" si="534"/>
        <v>0</v>
      </c>
      <c r="AN837" s="792">
        <f t="shared" si="526"/>
        <v>0.77083333333333337</v>
      </c>
      <c r="AO837" s="792">
        <f t="shared" si="527"/>
        <v>0.90972222222222221</v>
      </c>
      <c r="AP837" s="31" t="str" cm="1">
        <f t="array" ref="AP837">IF(W837="","",IF(SUMPRODUCT((W837=$W$6:$W$1560)*(AH837=$AH$6:$AH$1560)*(AN837=$AN$6:$AN$1560)*(AO837=$AO$6:$AO$1560)*(ROW($W$6:$W$1560)&lt;&gt;ROW(W837))*((R837=0)*($R$6:$R$1560&gt;0)+(R837&gt;0)*($R$6:$R$1560=0)))&gt;0,"SALONES UNIDOS",IF(SUMPRODUCT((W837=$W$6:$W$1560)*(AH837=$AH$6:$AH$1560)*((AN837&lt;$AO$6:$AO$1560)*(AO837&gt;$AN$6:$AN$1560))*(ROW($W$6:$W$1560)&lt;&gt;ROW(W837)))&gt;0,"CRUZADO","Sin cruce")))</f>
        <v>SALONES UNIDOS</v>
      </c>
      <c r="AQ837" s="792" t="str">
        <f t="shared" si="528"/>
        <v>IN1PRINCIPALIHV</v>
      </c>
      <c r="AR837" s="792" t="str" cm="1">
        <f t="array" ref="AR837">IF(AQ837="","",IF(SUMPRODUCT((AQ837=$AQ$6:$AQ$1560)*(AH837=$AH$6:$AH$1560)*(AN837=$AN$6:$AN$1560)*(AO837=$AO$6:$AO$1560)*(ROW($AQ$6:$AQ$1560)&lt;&gt;ROW(AQ837))*((R837=0)*($R$6:$R$1560&gt;0)+(R837&gt;0)*($R$6:$R$1560=0)))&gt;0,"SALONES UNIDOS",IF(SUMPRODUCT((AQ837=$AQ$6:$AQ$1560)*(AH837=$AH$6:$AH$1560)*((AN837&lt;$AO$6:$AO$1560)*(AO837&gt;$AN$6:$AN$1560))*(ROW($AQ$6:$AQ$1560)&lt;&gt;ROW(AQ837)))&gt;0,"CRUZADO","Sin cruce")))</f>
        <v>Sin cruce</v>
      </c>
    </row>
    <row r="838" spans="3:44" ht="15.6" customHeight="1">
      <c r="C838" s="12" t="s">
        <v>1081</v>
      </c>
      <c r="D838" s="789" t="s">
        <v>1396</v>
      </c>
      <c r="E838" s="789">
        <v>20261</v>
      </c>
      <c r="F838" s="789" t="s">
        <v>23</v>
      </c>
      <c r="G838" s="12" t="s">
        <v>20</v>
      </c>
      <c r="H838" s="789" t="s">
        <v>57</v>
      </c>
      <c r="I838" s="789">
        <v>1</v>
      </c>
      <c r="J838" s="789" t="s">
        <v>1643</v>
      </c>
      <c r="K838" s="789" t="s">
        <v>1401</v>
      </c>
      <c r="L838" s="491" t="s">
        <v>1402</v>
      </c>
      <c r="M838" s="789" t="s">
        <v>1101</v>
      </c>
      <c r="N838" s="789" t="s">
        <v>1086</v>
      </c>
      <c r="O838" s="789" t="s">
        <v>731</v>
      </c>
      <c r="P838" s="789">
        <v>4</v>
      </c>
      <c r="Q838" s="789">
        <v>0</v>
      </c>
      <c r="R838" s="815">
        <v>0</v>
      </c>
      <c r="S838" s="789">
        <v>4</v>
      </c>
      <c r="T838" s="802"/>
      <c r="U838" s="11">
        <v>40</v>
      </c>
      <c r="V838" s="31">
        <f>IF(W838="","",IFERROR(INDEX(Docentes!C:C,MATCH(W838,Docentes!D:D,0)),"NUEVO"))</f>
        <v>72973076</v>
      </c>
      <c r="W838" s="191" t="s">
        <v>623</v>
      </c>
      <c r="X838" s="265" t="s">
        <v>1087</v>
      </c>
      <c r="Y838" s="789" t="s">
        <v>1088</v>
      </c>
      <c r="Z838" s="789" t="s">
        <v>1089</v>
      </c>
      <c r="AA838" s="789"/>
      <c r="AB838" s="789"/>
      <c r="AC838" s="789"/>
      <c r="AD838" s="31"/>
      <c r="AE838" s="789"/>
      <c r="AF838" s="789" t="s">
        <v>1088</v>
      </c>
      <c r="AG838" s="31" t="str">
        <f t="shared" si="524"/>
        <v>T</v>
      </c>
      <c r="AH838" s="789">
        <v>1</v>
      </c>
      <c r="AI838" s="789">
        <v>18</v>
      </c>
      <c r="AJ838" s="789">
        <v>30</v>
      </c>
      <c r="AK838" s="789">
        <v>21</v>
      </c>
      <c r="AL838" s="789">
        <v>50</v>
      </c>
      <c r="AM838" s="31">
        <f t="shared" si="534"/>
        <v>0</v>
      </c>
      <c r="AN838" s="792">
        <f t="shared" si="526"/>
        <v>0.77083333333333337</v>
      </c>
      <c r="AO838" s="792">
        <f t="shared" si="527"/>
        <v>0.90972222222222221</v>
      </c>
      <c r="AP838" s="31" t="str" cm="1">
        <f t="array" ref="AP838">IF(W838="","",IF(SUMPRODUCT((W838=$W$6:$W$1560)*(AH838=$AH$6:$AH$1560)*(AN838=$AN$6:$AN$1560)*(AO838=$AO$6:$AO$1560)*(ROW($W$6:$W$1560)&lt;&gt;ROW(W838))*((R838=0)*($R$6:$R$1560&gt;0)+(R838&gt;0)*($R$6:$R$1560=0)))&gt;0,"SALONES UNIDOS",IF(SUMPRODUCT((W838=$W$6:$W$1560)*(AH838=$AH$6:$AH$1560)*((AN838&lt;$AO$6:$AO$1560)*(AO838&gt;$AN$6:$AN$1560))*(ROW($W$6:$W$1560)&lt;&gt;ROW(W838)))&gt;0,"CRUZADO","Sin cruce")))</f>
        <v>SALONES UNIDOS</v>
      </c>
      <c r="AQ838" s="792" t="str">
        <f t="shared" si="528"/>
        <v>IN1PRINCIPALIHV</v>
      </c>
      <c r="AR838" s="792" t="str" cm="1">
        <f t="array" ref="AR838">IF(AQ838="","",IF(SUMPRODUCT((AQ838=$AQ$6:$AQ$1560)*(AH838=$AH$6:$AH$1560)*(AN838=$AN$6:$AN$1560)*(AO838=$AO$6:$AO$1560)*(ROW($AQ$6:$AQ$1560)&lt;&gt;ROW(AQ838))*((R838=0)*($R$6:$R$1560&gt;0)+(R838&gt;0)*($R$6:$R$1560=0)))&gt;0,"SALONES UNIDOS",IF(SUMPRODUCT((AQ838=$AQ$6:$AQ$1560)*(AH838=$AH$6:$AH$1560)*((AN838&lt;$AO$6:$AO$1560)*(AO838&gt;$AN$6:$AN$1560))*(ROW($AQ$6:$AQ$1560)&lt;&gt;ROW(AQ838)))&gt;0,"CRUZADO","Sin cruce")))</f>
        <v>Sin cruce</v>
      </c>
    </row>
    <row r="839" spans="3:44" ht="15.6" customHeight="1">
      <c r="C839" s="12" t="s">
        <v>1081</v>
      </c>
      <c r="D839" s="789" t="s">
        <v>1396</v>
      </c>
      <c r="E839" s="789">
        <v>20261</v>
      </c>
      <c r="F839" s="789" t="s">
        <v>23</v>
      </c>
      <c r="G839" s="12" t="s">
        <v>20</v>
      </c>
      <c r="H839" s="789" t="s">
        <v>57</v>
      </c>
      <c r="I839" s="789">
        <v>1</v>
      </c>
      <c r="J839" s="789" t="s">
        <v>1643</v>
      </c>
      <c r="K839" s="789" t="s">
        <v>1403</v>
      </c>
      <c r="L839" s="491" t="s">
        <v>1190</v>
      </c>
      <c r="M839" s="789" t="s">
        <v>1127</v>
      </c>
      <c r="N839" s="789" t="s">
        <v>1086</v>
      </c>
      <c r="O839" s="789" t="s">
        <v>731</v>
      </c>
      <c r="P839" s="789">
        <v>2</v>
      </c>
      <c r="Q839" s="789">
        <v>0</v>
      </c>
      <c r="R839" s="801">
        <v>0</v>
      </c>
      <c r="S839" s="789">
        <v>4</v>
      </c>
      <c r="T839" s="802" t="s">
        <v>1283</v>
      </c>
      <c r="U839" s="11">
        <v>40</v>
      </c>
      <c r="V839" s="31">
        <f>IF(W839="","",IFERROR(INDEX(Docentes!C:C,MATCH(W839,Docentes!D:D,0)),"NUEVO"))</f>
        <v>6187939</v>
      </c>
      <c r="W839" s="40" t="s">
        <v>356</v>
      </c>
      <c r="X839" s="265" t="s">
        <v>1087</v>
      </c>
      <c r="Y839" s="789" t="s">
        <v>1088</v>
      </c>
      <c r="Z839" s="789" t="s">
        <v>1089</v>
      </c>
      <c r="AA839" s="789" t="s">
        <v>41</v>
      </c>
      <c r="AB839" s="789" t="s">
        <v>1574</v>
      </c>
      <c r="AC839" s="789">
        <v>48</v>
      </c>
      <c r="AD839" s="31"/>
      <c r="AE839" s="789"/>
      <c r="AF839" s="789" t="s">
        <v>1088</v>
      </c>
      <c r="AG839" s="31" t="str">
        <f t="shared" si="524"/>
        <v>T</v>
      </c>
      <c r="AH839" s="789">
        <v>4</v>
      </c>
      <c r="AI839" s="789">
        <v>21</v>
      </c>
      <c r="AJ839" s="789">
        <v>50</v>
      </c>
      <c r="AK839" s="789">
        <v>23</v>
      </c>
      <c r="AL839" s="789">
        <v>30</v>
      </c>
      <c r="AM839" s="31">
        <f t="shared" si="534"/>
        <v>0</v>
      </c>
      <c r="AN839" s="792">
        <f t="shared" si="526"/>
        <v>0.90972222222222221</v>
      </c>
      <c r="AO839" s="792">
        <f t="shared" si="527"/>
        <v>0.97916666666666674</v>
      </c>
      <c r="AP839" s="31" t="str" cm="1">
        <f t="array" ref="AP839">IF(W839="","",IF(SUMPRODUCT((W839=$W$6:$W$1560)*(AH839=$AH$6:$AH$1560)*(AN839=$AN$6:$AN$1560)*(AO839=$AO$6:$AO$1560)*(ROW($W$6:$W$1560)&lt;&gt;ROW(W839))*((R839=0)*($R$6:$R$1560&gt;0)+(R839&gt;0)*($R$6:$R$1560=0)))&gt;0,"SALONES UNIDOS",IF(SUMPRODUCT((W839=$W$6:$W$1560)*(AH839=$AH$6:$AH$1560)*((AN839&lt;$AO$6:$AO$1560)*(AO839&gt;$AN$6:$AN$1560))*(ROW($W$6:$W$1560)&lt;&gt;ROW(W839)))&gt;0,"CRUZADO","Sin cruce")))</f>
        <v>SALONES UNIDOS</v>
      </c>
      <c r="AQ839" s="792" t="str">
        <f t="shared" si="528"/>
        <v>IN1PRINCIPALIHV</v>
      </c>
      <c r="AR839" s="792" t="str" cm="1">
        <f t="array" ref="AR839">IF(AQ839="","",IF(SUMPRODUCT((AQ839=$AQ$6:$AQ$1560)*(AH839=$AH$6:$AH$1560)*(AN839=$AN$6:$AN$1560)*(AO839=$AO$6:$AO$1560)*(ROW($AQ$6:$AQ$1560)&lt;&gt;ROW(AQ839))*((R839=0)*($R$6:$R$1560&gt;0)+(R839&gt;0)*($R$6:$R$1560=0)))&gt;0,"SALONES UNIDOS",IF(SUMPRODUCT((AQ839=$AQ$6:$AQ$1560)*(AH839=$AH$6:$AH$1560)*((AN839&lt;$AO$6:$AO$1560)*(AO839&gt;$AN$6:$AN$1560))*(ROW($AQ$6:$AQ$1560)&lt;&gt;ROW(AQ839)))&gt;0,"CRUZADO","Sin cruce")))</f>
        <v>Sin cruce</v>
      </c>
    </row>
    <row r="840" spans="3:44" ht="15.6" customHeight="1">
      <c r="C840" s="12" t="s">
        <v>1081</v>
      </c>
      <c r="D840" s="789" t="s">
        <v>1396</v>
      </c>
      <c r="E840" s="789">
        <v>20261</v>
      </c>
      <c r="F840" s="789" t="s">
        <v>23</v>
      </c>
      <c r="G840" s="12" t="s">
        <v>20</v>
      </c>
      <c r="H840" s="789" t="s">
        <v>57</v>
      </c>
      <c r="I840" s="789">
        <v>1</v>
      </c>
      <c r="J840" s="789" t="s">
        <v>1643</v>
      </c>
      <c r="K840" s="789" t="s">
        <v>1403</v>
      </c>
      <c r="L840" s="491" t="s">
        <v>1190</v>
      </c>
      <c r="M840" s="789" t="s">
        <v>1127</v>
      </c>
      <c r="N840" s="789" t="s">
        <v>1086</v>
      </c>
      <c r="O840" s="789" t="s">
        <v>731</v>
      </c>
      <c r="P840" s="789">
        <v>2</v>
      </c>
      <c r="Q840" s="789">
        <v>0</v>
      </c>
      <c r="R840" s="801">
        <v>0</v>
      </c>
      <c r="S840" s="789">
        <v>4</v>
      </c>
      <c r="T840" s="802" t="s">
        <v>1283</v>
      </c>
      <c r="U840" s="11">
        <v>40</v>
      </c>
      <c r="V840" s="31">
        <f>IF(W840="","",IFERROR(INDEX(Docentes!C:C,MATCH(W840,Docentes!D:D,0)),"NUEVO"))</f>
        <v>6187939</v>
      </c>
      <c r="W840" s="40" t="s">
        <v>356</v>
      </c>
      <c r="X840" s="265" t="s">
        <v>1087</v>
      </c>
      <c r="Y840" s="789" t="s">
        <v>1088</v>
      </c>
      <c r="Z840" s="789" t="s">
        <v>1089</v>
      </c>
      <c r="AA840" s="789" t="s">
        <v>41</v>
      </c>
      <c r="AB840" s="789" t="s">
        <v>1574</v>
      </c>
      <c r="AC840" s="789">
        <v>48</v>
      </c>
      <c r="AD840" s="31"/>
      <c r="AE840" s="789"/>
      <c r="AF840" s="789" t="s">
        <v>1088</v>
      </c>
      <c r="AG840" s="31" t="str">
        <f t="shared" si="524"/>
        <v>T</v>
      </c>
      <c r="AH840" s="789">
        <v>1</v>
      </c>
      <c r="AI840" s="789">
        <v>21</v>
      </c>
      <c r="AJ840" s="789">
        <v>50</v>
      </c>
      <c r="AK840" s="789">
        <v>23</v>
      </c>
      <c r="AL840" s="789">
        <v>30</v>
      </c>
      <c r="AM840" s="31">
        <f t="shared" si="534"/>
        <v>0</v>
      </c>
      <c r="AN840" s="792">
        <f t="shared" si="526"/>
        <v>0.90972222222222221</v>
      </c>
      <c r="AO840" s="792">
        <f t="shared" si="527"/>
        <v>0.97916666666666674</v>
      </c>
      <c r="AP840" s="31" t="str" cm="1">
        <f t="array" ref="AP840">IF(W840="","",IF(SUMPRODUCT((W840=$W$6:$W$1560)*(AH840=$AH$6:$AH$1560)*(AN840=$AN$6:$AN$1560)*(AO840=$AO$6:$AO$1560)*(ROW($W$6:$W$1560)&lt;&gt;ROW(W840))*((R840=0)*($R$6:$R$1560&gt;0)+(R840&gt;0)*($R$6:$R$1560=0)))&gt;0,"SALONES UNIDOS",IF(SUMPRODUCT((W840=$W$6:$W$1560)*(AH840=$AH$6:$AH$1560)*((AN840&lt;$AO$6:$AO$1560)*(AO840&gt;$AN$6:$AN$1560))*(ROW($W$6:$W$1560)&lt;&gt;ROW(W840)))&gt;0,"CRUZADO","Sin cruce")))</f>
        <v>SALONES UNIDOS</v>
      </c>
      <c r="AQ840" s="792" t="str">
        <f t="shared" si="528"/>
        <v>IN1PRINCIPALIHV</v>
      </c>
      <c r="AR840" s="792" t="str" cm="1">
        <f t="array" ref="AR840">IF(AQ840="","",IF(SUMPRODUCT((AQ840=$AQ$6:$AQ$1560)*(AH840=$AH$6:$AH$1560)*(AN840=$AN$6:$AN$1560)*(AO840=$AO$6:$AO$1560)*(ROW($AQ$6:$AQ$1560)&lt;&gt;ROW(AQ840))*((R840=0)*($R$6:$R$1560&gt;0)+(R840&gt;0)*($R$6:$R$1560=0)))&gt;0,"SALONES UNIDOS",IF(SUMPRODUCT((AQ840=$AQ$6:$AQ$1560)*(AH840=$AH$6:$AH$1560)*((AN840&lt;$AO$6:$AO$1560)*(AO840&gt;$AN$6:$AN$1560))*(ROW($AQ$6:$AQ$1560)&lt;&gt;ROW(AQ840)))&gt;0,"CRUZADO","Sin cruce")))</f>
        <v>Sin cruce</v>
      </c>
    </row>
    <row r="841" spans="3:44" ht="15.6" customHeight="1">
      <c r="C841" s="12" t="s">
        <v>1081</v>
      </c>
      <c r="D841" s="789" t="s">
        <v>1396</v>
      </c>
      <c r="E841" s="789">
        <v>20261</v>
      </c>
      <c r="F841" s="789" t="s">
        <v>23</v>
      </c>
      <c r="G841" s="12" t="s">
        <v>20</v>
      </c>
      <c r="H841" s="789" t="s">
        <v>57</v>
      </c>
      <c r="I841" s="789">
        <v>1</v>
      </c>
      <c r="J841" s="789" t="s">
        <v>1643</v>
      </c>
      <c r="K841" s="789" t="s">
        <v>1404</v>
      </c>
      <c r="L841" s="491" t="s">
        <v>1131</v>
      </c>
      <c r="M841" s="789" t="s">
        <v>1127</v>
      </c>
      <c r="N841" s="789" t="s">
        <v>1086</v>
      </c>
      <c r="O841" s="789" t="s">
        <v>731</v>
      </c>
      <c r="P841" s="789">
        <v>4</v>
      </c>
      <c r="Q841" s="789">
        <v>0</v>
      </c>
      <c r="R841" s="815">
        <v>0</v>
      </c>
      <c r="S841" s="789">
        <v>4</v>
      </c>
      <c r="T841" s="802" t="s">
        <v>1283</v>
      </c>
      <c r="U841" s="11">
        <v>40</v>
      </c>
      <c r="V841" s="31">
        <f>IF(W841="","",IFERROR(INDEX(Docentes!C:C,MATCH(W841,Docentes!D:D,0)),"NUEVO"))</f>
        <v>21864691</v>
      </c>
      <c r="W841" s="794" t="s">
        <v>577</v>
      </c>
      <c r="X841" s="265" t="s">
        <v>1087</v>
      </c>
      <c r="Y841" s="12" t="s">
        <v>1088</v>
      </c>
      <c r="Z841" s="789" t="s">
        <v>1089</v>
      </c>
      <c r="AA841" s="789"/>
      <c r="AB841" s="789" t="s">
        <v>1092</v>
      </c>
      <c r="AC841" s="789"/>
      <c r="AD841" s="31"/>
      <c r="AE841" s="789"/>
      <c r="AF841" s="789" t="s">
        <v>1088</v>
      </c>
      <c r="AG841" s="31" t="str">
        <f t="shared" si="524"/>
        <v>T</v>
      </c>
      <c r="AH841" s="789">
        <v>5</v>
      </c>
      <c r="AI841" s="789">
        <v>18</v>
      </c>
      <c r="AJ841" s="789">
        <v>30</v>
      </c>
      <c r="AK841" s="789">
        <v>21</v>
      </c>
      <c r="AL841" s="789">
        <v>50</v>
      </c>
      <c r="AM841" s="31">
        <f t="shared" si="534"/>
        <v>0</v>
      </c>
      <c r="AN841" s="792">
        <f t="shared" si="526"/>
        <v>0.77083333333333337</v>
      </c>
      <c r="AO841" s="792">
        <f t="shared" si="527"/>
        <v>0.90972222222222221</v>
      </c>
      <c r="AP841" s="31" t="str" cm="1">
        <f t="array" ref="AP841">IF(W841="","",IF(SUMPRODUCT((W841=$W$6:$W$1560)*(AH841=$AH$6:$AH$1560)*(AN841=$AN$6:$AN$1560)*(AO841=$AO$6:$AO$1560)*(ROW($W$6:$W$1560)&lt;&gt;ROW(W841))*((R841=0)*($R$6:$R$1560&gt;0)+(R841&gt;0)*($R$6:$R$1560=0)))&gt;0,"SALONES UNIDOS",IF(SUMPRODUCT((W841=$W$6:$W$1560)*(AH841=$AH$6:$AH$1560)*((AN841&lt;$AO$6:$AO$1560)*(AO841&gt;$AN$6:$AN$1560))*(ROW($W$6:$W$1560)&lt;&gt;ROW(W841)))&gt;0,"CRUZADO","Sin cruce")))</f>
        <v>SALONES UNIDOS</v>
      </c>
      <c r="AQ841" s="792" t="str">
        <f t="shared" si="528"/>
        <v>IN1PRINCIPALIHV</v>
      </c>
      <c r="AR841" s="792" t="str" cm="1">
        <f t="array" ref="AR841">IF(AQ841="","",IF(SUMPRODUCT((AQ841=$AQ$6:$AQ$1560)*(AH841=$AH$6:$AH$1560)*(AN841=$AN$6:$AN$1560)*(AO841=$AO$6:$AO$1560)*(ROW($AQ$6:$AQ$1560)&lt;&gt;ROW(AQ841))*((R841=0)*($R$6:$R$1560&gt;0)+(R841&gt;0)*($R$6:$R$1560=0)))&gt;0,"SALONES UNIDOS",IF(SUMPRODUCT((AQ841=$AQ$6:$AQ$1560)*(AH841=$AH$6:$AH$1560)*((AN841&lt;$AO$6:$AO$1560)*(AO841&gt;$AN$6:$AN$1560))*(ROW($AQ$6:$AQ$1560)&lt;&gt;ROW(AQ841)))&gt;0,"CRUZADO","Sin cruce")))</f>
        <v>Sin cruce</v>
      </c>
    </row>
    <row r="842" spans="3:44" ht="15.6" customHeight="1">
      <c r="C842" s="12" t="s">
        <v>1081</v>
      </c>
      <c r="D842" s="789" t="s">
        <v>1396</v>
      </c>
      <c r="E842" s="789">
        <v>20261</v>
      </c>
      <c r="F842" s="12" t="s">
        <v>23</v>
      </c>
      <c r="G842" s="12" t="s">
        <v>20</v>
      </c>
      <c r="H842" s="12" t="s">
        <v>57</v>
      </c>
      <c r="I842" s="12">
        <v>2</v>
      </c>
      <c r="J842" s="12" t="s">
        <v>16</v>
      </c>
      <c r="K842" s="790" t="s">
        <v>1644</v>
      </c>
      <c r="L842" s="491" t="s">
        <v>1350</v>
      </c>
      <c r="M842" s="789" t="s">
        <v>1101</v>
      </c>
      <c r="N842" s="789" t="s">
        <v>1086</v>
      </c>
      <c r="O842" s="12" t="s">
        <v>731</v>
      </c>
      <c r="P842" s="31">
        <v>3</v>
      </c>
      <c r="Q842" s="31">
        <v>2</v>
      </c>
      <c r="R842" s="262">
        <v>5</v>
      </c>
      <c r="S842" s="31">
        <v>4</v>
      </c>
      <c r="T842" s="181" t="s">
        <v>1283</v>
      </c>
      <c r="U842" s="31">
        <v>40</v>
      </c>
      <c r="V842" s="31">
        <f>IF(W842="","",IFERROR(INDEX(Docentes!C:C,MATCH(W842,Docentes!D:D,0)),"NUEVO"))</f>
        <v>41076019</v>
      </c>
      <c r="W842" s="128" t="s">
        <v>349</v>
      </c>
      <c r="X842" s="265" t="s">
        <v>168</v>
      </c>
      <c r="Y842" s="789" t="s">
        <v>1182</v>
      </c>
      <c r="Z842" s="31" t="s">
        <v>1089</v>
      </c>
      <c r="AA842" s="789" t="s">
        <v>41</v>
      </c>
      <c r="AB842" s="789" t="s">
        <v>1297</v>
      </c>
      <c r="AC842" s="789">
        <v>48</v>
      </c>
      <c r="AD842" s="31"/>
      <c r="AE842" s="789"/>
      <c r="AF842" s="789" t="s">
        <v>1182</v>
      </c>
      <c r="AG842" s="31" t="str">
        <f t="shared" si="524"/>
        <v>TP</v>
      </c>
      <c r="AH842" s="789">
        <v>2</v>
      </c>
      <c r="AI842" s="789">
        <v>11</v>
      </c>
      <c r="AJ842" s="789">
        <v>0</v>
      </c>
      <c r="AK842" s="789">
        <v>15</v>
      </c>
      <c r="AL842" s="789">
        <v>10</v>
      </c>
      <c r="AM842" s="31">
        <f t="shared" si="510"/>
        <v>5</v>
      </c>
      <c r="AN842" s="792">
        <f t="shared" si="511"/>
        <v>0.45833333333333331</v>
      </c>
      <c r="AO842" s="792">
        <f t="shared" si="512"/>
        <v>0.63194444444444442</v>
      </c>
      <c r="AP842" s="31" t="str" cm="1">
        <f t="array" ref="AP842">IF(W842="","",IF(SUMPRODUCT((W842=$W$6:$W$1560)*(AH842=$AH$6:$AH$1560)*(AN842=$AN$6:$AN$1560)*(AO842=$AO$6:$AO$1560)*(ROW($W$6:$W$1560)&lt;&gt;ROW(W842))*((R842=0)*($R$6:$R$1560&gt;0)+(R842&gt;0)*($R$6:$R$1560=0)))&gt;0,"SALONES UNIDOS",IF(SUMPRODUCT((W842=$W$6:$W$1560)*(AH842=$AH$6:$AH$1560)*((AN842&lt;$AO$6:$AO$1560)*(AO842&gt;$AN$6:$AN$1560))*(ROW($W$6:$W$1560)&lt;&gt;ROW(W842)))&gt;0,"CRUZADO","Sin cruce")))</f>
        <v>Sin cruce</v>
      </c>
      <c r="AQ842" s="792" t="str">
        <f t="shared" si="523"/>
        <v>IN2PRINCIPALA</v>
      </c>
      <c r="AR842" s="923" t="str" cm="1">
        <f t="array" ref="AR842">IF(AQ842="","",IF(SUMPRODUCT((AQ842=$AQ$6:$AQ$1560)*(AH842=$AH$6:$AH$1560)*(AN842=$AN$6:$AN$1560)*(AO842=$AO$6:$AO$1560)*(ROW($AQ$6:$AQ$1560)&lt;&gt;ROW(AQ842))*((R842=0)*($R$6:$R$1560&gt;0)+(R842&gt;0)*($R$6:$R$1560=0)))&gt;0,"SALONES UNIDOS",IF(SUMPRODUCT((AQ842=$AQ$6:$AQ$1560)*(AH842=$AH$6:$AH$1560)*((AN842&lt;$AO$6:$AO$1560)*(AO842&gt;$AN$6:$AN$1560))*(ROW($AQ$6:$AQ$1560)&lt;&gt;ROW(AQ842)))&gt;0,"CRUZADO","Sin cruce")))</f>
        <v>Sin cruce</v>
      </c>
    </row>
    <row r="843" spans="3:44" ht="15.6" customHeight="1">
      <c r="C843" s="12" t="s">
        <v>1081</v>
      </c>
      <c r="D843" s="789" t="s">
        <v>1396</v>
      </c>
      <c r="E843" s="789">
        <v>20261</v>
      </c>
      <c r="F843" s="12" t="s">
        <v>23</v>
      </c>
      <c r="G843" s="12" t="s">
        <v>20</v>
      </c>
      <c r="H843" s="12" t="s">
        <v>57</v>
      </c>
      <c r="I843" s="12">
        <v>2</v>
      </c>
      <c r="J843" s="12" t="s">
        <v>16</v>
      </c>
      <c r="K843" s="790" t="s">
        <v>1645</v>
      </c>
      <c r="L843" s="491" t="s">
        <v>1141</v>
      </c>
      <c r="M843" s="789" t="s">
        <v>1127</v>
      </c>
      <c r="N843" s="789" t="s">
        <v>1086</v>
      </c>
      <c r="O843" s="12" t="s">
        <v>731</v>
      </c>
      <c r="P843" s="31">
        <v>4</v>
      </c>
      <c r="Q843" s="31">
        <v>0</v>
      </c>
      <c r="R843" s="262">
        <v>4</v>
      </c>
      <c r="S843" s="31">
        <v>4</v>
      </c>
      <c r="T843" s="181" t="s">
        <v>1283</v>
      </c>
      <c r="U843" s="31">
        <v>40</v>
      </c>
      <c r="V843" s="31">
        <f>IF(W843="","",IFERROR(INDEX(Docentes!C:C,MATCH(W843,Docentes!D:D,0)),"NUEVO"))</f>
        <v>40021221</v>
      </c>
      <c r="W843" s="9" t="s">
        <v>494</v>
      </c>
      <c r="X843" s="265" t="s">
        <v>168</v>
      </c>
      <c r="Y843" s="789" t="s">
        <v>1182</v>
      </c>
      <c r="Z843" s="31" t="s">
        <v>1089</v>
      </c>
      <c r="AA843" s="789" t="s">
        <v>41</v>
      </c>
      <c r="AB843" s="789" t="s">
        <v>1297</v>
      </c>
      <c r="AC843" s="789">
        <v>48</v>
      </c>
      <c r="AD843" s="31"/>
      <c r="AE843" s="789"/>
      <c r="AF843" s="31" t="s">
        <v>1182</v>
      </c>
      <c r="AG843" s="31" t="str">
        <f t="shared" si="504"/>
        <v>T</v>
      </c>
      <c r="AH843" s="789">
        <v>5</v>
      </c>
      <c r="AI843" s="789">
        <v>7</v>
      </c>
      <c r="AJ843" s="789">
        <v>40</v>
      </c>
      <c r="AK843" s="789">
        <v>11</v>
      </c>
      <c r="AL843" s="789">
        <v>0</v>
      </c>
      <c r="AM843" s="31">
        <f t="shared" si="510"/>
        <v>3.9999999999999987</v>
      </c>
      <c r="AN843" s="792">
        <f t="shared" si="511"/>
        <v>0.31944444444444448</v>
      </c>
      <c r="AO843" s="792">
        <f t="shared" si="512"/>
        <v>0.45833333333333331</v>
      </c>
      <c r="AP843" s="31" t="str" cm="1">
        <f t="array" ref="AP843">IF(W843="","",IF(SUMPRODUCT((W843=$W$6:$W$1560)*(AH843=$AH$6:$AH$1560)*(AN843=$AN$6:$AN$1560)*(AO843=$AO$6:$AO$1560)*(ROW($W$6:$W$1560)&lt;&gt;ROW(W843))*((R843=0)*($R$6:$R$1560&gt;0)+(R843&gt;0)*($R$6:$R$1560=0)))&gt;0,"SALONES UNIDOS",IF(SUMPRODUCT((W843=$W$6:$W$1560)*(AH843=$AH$6:$AH$1560)*((AN843&lt;$AO$6:$AO$1560)*(AO843&gt;$AN$6:$AN$1560))*(ROW($W$6:$W$1560)&lt;&gt;ROW(W843)))&gt;0,"CRUZADO","Sin cruce")))</f>
        <v>Sin cruce</v>
      </c>
      <c r="AQ843" s="792" t="str">
        <f t="shared" si="523"/>
        <v>IN2PRINCIPALA</v>
      </c>
      <c r="AR843" s="923" t="str" cm="1">
        <f t="array" ref="AR843">IF(AQ843="","",IF(SUMPRODUCT((AQ843=$AQ$6:$AQ$1560)*(AH843=$AH$6:$AH$1560)*(AN843=$AN$6:$AN$1560)*(AO843=$AO$6:$AO$1560)*(ROW($AQ$6:$AQ$1560)&lt;&gt;ROW(AQ843))*((R843=0)*($R$6:$R$1560&gt;0)+(R843&gt;0)*($R$6:$R$1560=0)))&gt;0,"SALONES UNIDOS",IF(SUMPRODUCT((AQ843=$AQ$6:$AQ$1560)*(AH843=$AH$6:$AH$1560)*((AN843&lt;$AO$6:$AO$1560)*(AO843&gt;$AN$6:$AN$1560))*(ROW($AQ$6:$AQ$1560)&lt;&gt;ROW(AQ843)))&gt;0,"CRUZADO","Sin cruce")))</f>
        <v>Sin cruce</v>
      </c>
    </row>
    <row r="844" spans="3:44" ht="15.6" customHeight="1">
      <c r="C844" s="12" t="s">
        <v>1081</v>
      </c>
      <c r="D844" s="789" t="s">
        <v>1396</v>
      </c>
      <c r="E844" s="789">
        <v>20261</v>
      </c>
      <c r="F844" s="12" t="s">
        <v>23</v>
      </c>
      <c r="G844" s="12" t="s">
        <v>20</v>
      </c>
      <c r="H844" s="12" t="s">
        <v>57</v>
      </c>
      <c r="I844" s="12">
        <v>2</v>
      </c>
      <c r="J844" s="12" t="s">
        <v>16</v>
      </c>
      <c r="K844" s="790" t="s">
        <v>1646</v>
      </c>
      <c r="L844" s="491" t="s">
        <v>1346</v>
      </c>
      <c r="M844" s="789" t="s">
        <v>1127</v>
      </c>
      <c r="N844" s="789" t="s">
        <v>1086</v>
      </c>
      <c r="O844" s="12" t="s">
        <v>731</v>
      </c>
      <c r="P844" s="31">
        <v>4</v>
      </c>
      <c r="Q844" s="31">
        <v>0</v>
      </c>
      <c r="R844" s="262">
        <v>4</v>
      </c>
      <c r="S844" s="31">
        <v>4</v>
      </c>
      <c r="T844" s="181" t="s">
        <v>1283</v>
      </c>
      <c r="U844" s="31">
        <v>40</v>
      </c>
      <c r="V844" s="31">
        <f>IF(W844="","",IFERROR(INDEX(Docentes!C:C,MATCH(W844,Docentes!D:D,0)),"NUEVO"))</f>
        <v>7253926</v>
      </c>
      <c r="W844" s="794" t="s">
        <v>210</v>
      </c>
      <c r="X844" s="265" t="s">
        <v>168</v>
      </c>
      <c r="Y844" s="789" t="s">
        <v>1182</v>
      </c>
      <c r="Z844" s="31" t="s">
        <v>1089</v>
      </c>
      <c r="AA844" s="789" t="s">
        <v>41</v>
      </c>
      <c r="AB844" s="789" t="s">
        <v>1297</v>
      </c>
      <c r="AC844" s="789">
        <v>48</v>
      </c>
      <c r="AD844" s="31"/>
      <c r="AE844" s="789"/>
      <c r="AF844" s="31" t="s">
        <v>1182</v>
      </c>
      <c r="AG844" s="31" t="str">
        <f t="shared" si="504"/>
        <v>T</v>
      </c>
      <c r="AH844" s="789">
        <v>4</v>
      </c>
      <c r="AI844" s="789">
        <v>7</v>
      </c>
      <c r="AJ844" s="789">
        <v>40</v>
      </c>
      <c r="AK844" s="789">
        <v>11</v>
      </c>
      <c r="AL844" s="789">
        <v>0</v>
      </c>
      <c r="AM844" s="31">
        <f t="shared" si="510"/>
        <v>3.9999999999999987</v>
      </c>
      <c r="AN844" s="792">
        <f t="shared" si="511"/>
        <v>0.31944444444444448</v>
      </c>
      <c r="AO844" s="792">
        <f t="shared" si="512"/>
        <v>0.45833333333333331</v>
      </c>
      <c r="AP844" s="31" t="str" cm="1">
        <f t="array" ref="AP844">IF(W844="","",IF(SUMPRODUCT((W844=$W$6:$W$1560)*(AH844=$AH$6:$AH$1560)*(AN844=$AN$6:$AN$1560)*(AO844=$AO$6:$AO$1560)*(ROW($W$6:$W$1560)&lt;&gt;ROW(W844))*((R844=0)*($R$6:$R$1560&gt;0)+(R844&gt;0)*($R$6:$R$1560=0)))&gt;0,"SALONES UNIDOS",IF(SUMPRODUCT((W844=$W$6:$W$1560)*(AH844=$AH$6:$AH$1560)*((AN844&lt;$AO$6:$AO$1560)*(AO844&gt;$AN$6:$AN$1560))*(ROW($W$6:$W$1560)&lt;&gt;ROW(W844)))&gt;0,"CRUZADO","Sin cruce")))</f>
        <v>Sin cruce</v>
      </c>
      <c r="AQ844" s="792" t="str">
        <f t="shared" si="523"/>
        <v>IN2PRINCIPALA</v>
      </c>
      <c r="AR844" s="923" t="str" cm="1">
        <f t="array" ref="AR844">IF(AQ844="","",IF(SUMPRODUCT((AQ844=$AQ$6:$AQ$1560)*(AH844=$AH$6:$AH$1560)*(AN844=$AN$6:$AN$1560)*(AO844=$AO$6:$AO$1560)*(ROW($AQ$6:$AQ$1560)&lt;&gt;ROW(AQ844))*((R844=0)*($R$6:$R$1560&gt;0)+(R844&gt;0)*($R$6:$R$1560=0)))&gt;0,"SALONES UNIDOS",IF(SUMPRODUCT((AQ844=$AQ$6:$AQ$1560)*(AH844=$AH$6:$AH$1560)*((AN844&lt;$AO$6:$AO$1560)*(AO844&gt;$AN$6:$AN$1560))*(ROW($AQ$6:$AQ$1560)&lt;&gt;ROW(AQ844)))&gt;0,"CRUZADO","Sin cruce")))</f>
        <v>Sin cruce</v>
      </c>
    </row>
    <row r="845" spans="3:44" ht="15.6" customHeight="1">
      <c r="C845" s="12" t="s">
        <v>1081</v>
      </c>
      <c r="D845" s="789" t="s">
        <v>1396</v>
      </c>
      <c r="E845" s="789">
        <v>20261</v>
      </c>
      <c r="F845" s="12" t="s">
        <v>23</v>
      </c>
      <c r="G845" s="12" t="s">
        <v>20</v>
      </c>
      <c r="H845" s="12" t="s">
        <v>57</v>
      </c>
      <c r="I845" s="12">
        <v>2</v>
      </c>
      <c r="J845" s="12" t="s">
        <v>16</v>
      </c>
      <c r="K845" s="790" t="s">
        <v>1647</v>
      </c>
      <c r="L845" s="491" t="s">
        <v>1158</v>
      </c>
      <c r="M845" s="789" t="s">
        <v>1127</v>
      </c>
      <c r="N845" s="789" t="s">
        <v>1086</v>
      </c>
      <c r="O845" s="12" t="s">
        <v>731</v>
      </c>
      <c r="P845" s="31">
        <v>4</v>
      </c>
      <c r="Q845" s="31">
        <v>0</v>
      </c>
      <c r="R845" s="262">
        <v>4</v>
      </c>
      <c r="S845" s="31">
        <v>4</v>
      </c>
      <c r="T845" s="181" t="s">
        <v>1283</v>
      </c>
      <c r="U845" s="31">
        <v>40</v>
      </c>
      <c r="V845" s="31">
        <f>IF(W845="","",IFERROR(INDEX(Docentes!C:C,MATCH(W845,Docentes!D:D,0)),"NUEVO"))</f>
        <v>70108675</v>
      </c>
      <c r="W845" s="693" t="s">
        <v>959</v>
      </c>
      <c r="X845" s="265" t="s">
        <v>167</v>
      </c>
      <c r="Y845" s="789" t="s">
        <v>1182</v>
      </c>
      <c r="Z845" s="31" t="s">
        <v>1089</v>
      </c>
      <c r="AA845" s="789"/>
      <c r="AB845" s="789" t="s">
        <v>1092</v>
      </c>
      <c r="AC845" s="789"/>
      <c r="AD845" s="31"/>
      <c r="AE845" s="789"/>
      <c r="AF845" s="789" t="s">
        <v>1182</v>
      </c>
      <c r="AG845" s="31" t="str">
        <f t="shared" si="504"/>
        <v>T</v>
      </c>
      <c r="AH845" s="789">
        <v>3</v>
      </c>
      <c r="AI845" s="789">
        <v>7</v>
      </c>
      <c r="AJ845" s="789">
        <v>40</v>
      </c>
      <c r="AK845" s="789">
        <v>11</v>
      </c>
      <c r="AL845" s="789">
        <v>0</v>
      </c>
      <c r="AM845" s="31">
        <f t="shared" si="510"/>
        <v>3.9999999999999987</v>
      </c>
      <c r="AN845" s="792">
        <f t="shared" si="511"/>
        <v>0.31944444444444448</v>
      </c>
      <c r="AO845" s="792">
        <f t="shared" si="512"/>
        <v>0.45833333333333331</v>
      </c>
      <c r="AP845" s="31" t="str" cm="1">
        <f t="array" ref="AP845">IF(W845="","",IF(SUMPRODUCT((W845=$W$6:$W$1560)*(AH845=$AH$6:$AH$1560)*(AN845=$AN$6:$AN$1560)*(AO845=$AO$6:$AO$1560)*(ROW($W$6:$W$1560)&lt;&gt;ROW(W845))*((R845=0)*($R$6:$R$1560&gt;0)+(R845&gt;0)*($R$6:$R$1560=0)))&gt;0,"SALONES UNIDOS",IF(SUMPRODUCT((W845=$W$6:$W$1560)*(AH845=$AH$6:$AH$1560)*((AN845&lt;$AO$6:$AO$1560)*(AO845&gt;$AN$6:$AN$1560))*(ROW($W$6:$W$1560)&lt;&gt;ROW(W845)))&gt;0,"CRUZADO","Sin cruce")))</f>
        <v>Sin cruce</v>
      </c>
      <c r="AQ845" s="792" t="str">
        <f t="shared" si="523"/>
        <v>IN2PRINCIPALA</v>
      </c>
      <c r="AR845" s="923" t="str" cm="1">
        <f t="array" ref="AR845">IF(AQ845="","",IF(SUMPRODUCT((AQ845=$AQ$6:$AQ$1560)*(AH845=$AH$6:$AH$1560)*(AN845=$AN$6:$AN$1560)*(AO845=$AO$6:$AO$1560)*(ROW($AQ$6:$AQ$1560)&lt;&gt;ROW(AQ845))*((R845=0)*($R$6:$R$1560&gt;0)+(R845&gt;0)*($R$6:$R$1560=0)))&gt;0,"SALONES UNIDOS",IF(SUMPRODUCT((AQ845=$AQ$6:$AQ$1560)*(AH845=$AH$6:$AH$1560)*((AN845&lt;$AO$6:$AO$1560)*(AO845&gt;$AN$6:$AN$1560))*(ROW($AQ$6:$AQ$1560)&lt;&gt;ROW(AQ845)))&gt;0,"CRUZADO","Sin cruce")))</f>
        <v>Sin cruce</v>
      </c>
    </row>
    <row r="846" spans="3:44" ht="15.6" customHeight="1">
      <c r="C846" s="12" t="s">
        <v>1081</v>
      </c>
      <c r="D846" s="789" t="s">
        <v>1396</v>
      </c>
      <c r="E846" s="789">
        <v>20261</v>
      </c>
      <c r="F846" s="12" t="s">
        <v>23</v>
      </c>
      <c r="G846" s="12" t="s">
        <v>20</v>
      </c>
      <c r="H846" s="12" t="s">
        <v>57</v>
      </c>
      <c r="I846" s="12">
        <v>2</v>
      </c>
      <c r="J846" s="12" t="s">
        <v>16</v>
      </c>
      <c r="K846" s="790" t="s">
        <v>1648</v>
      </c>
      <c r="L846" s="491" t="s">
        <v>1649</v>
      </c>
      <c r="M846" s="789" t="s">
        <v>1101</v>
      </c>
      <c r="N846" s="789" t="s">
        <v>1086</v>
      </c>
      <c r="O846" s="12" t="s">
        <v>731</v>
      </c>
      <c r="P846" s="31">
        <v>1</v>
      </c>
      <c r="Q846" s="31">
        <v>0</v>
      </c>
      <c r="R846" s="262">
        <v>1</v>
      </c>
      <c r="S846" s="31">
        <v>3</v>
      </c>
      <c r="T846" s="181"/>
      <c r="U846" s="31">
        <v>40</v>
      </c>
      <c r="V846" s="31">
        <f>IF(W846="","",IFERROR(INDEX(Docentes!C:C,MATCH(W846,Docentes!D:D,0)),"NUEVO"))</f>
        <v>45294530</v>
      </c>
      <c r="W846" s="693" t="s">
        <v>380</v>
      </c>
      <c r="X846" s="265" t="s">
        <v>168</v>
      </c>
      <c r="Y846" s="789" t="s">
        <v>1182</v>
      </c>
      <c r="Z846" s="31" t="s">
        <v>1089</v>
      </c>
      <c r="AA846" s="789" t="s">
        <v>41</v>
      </c>
      <c r="AB846" s="789" t="s">
        <v>1297</v>
      </c>
      <c r="AC846" s="789">
        <v>48</v>
      </c>
      <c r="AD846" s="31"/>
      <c r="AE846" s="789"/>
      <c r="AF846" s="789" t="s">
        <v>1182</v>
      </c>
      <c r="AG846" s="31" t="str">
        <f t="shared" si="504"/>
        <v>T</v>
      </c>
      <c r="AH846" s="789">
        <v>6</v>
      </c>
      <c r="AI846" s="789">
        <v>8</v>
      </c>
      <c r="AJ846" s="789">
        <v>30</v>
      </c>
      <c r="AK846" s="789">
        <v>9</v>
      </c>
      <c r="AL846" s="789">
        <v>20</v>
      </c>
      <c r="AM846" s="31">
        <f t="shared" ref="AM846:AM847" si="535">IF(R846=0,0,IF(AI846="",R846,IF(X846="HIBRIDO VIRTUAL",0,((((AK846/24)+(AL846/1440))-((AI846/24)+(AJ846/1440)))*1440/50))))</f>
        <v>1.0000000000000013</v>
      </c>
      <c r="AN846" s="792">
        <f t="shared" ref="AN846:AN847" si="536">AI846/24+AJ846/1440</f>
        <v>0.35416666666666663</v>
      </c>
      <c r="AO846" s="792">
        <f t="shared" ref="AO846:AO847" si="537">AK846/24+AL846/1440</f>
        <v>0.3888888888888889</v>
      </c>
      <c r="AP846" s="31" t="str" cm="1">
        <f t="array" ref="AP846">IF(W846="","",IF(SUMPRODUCT((W846=$W$6:$W$1560)*(AH846=$AH$6:$AH$1560)*(AN846=$AN$6:$AN$1560)*(AO846=$AO$6:$AO$1560)*(ROW($W$6:$W$1560)&lt;&gt;ROW(W846))*((R846=0)*($R$6:$R$1560&gt;0)+(R846&gt;0)*($R$6:$R$1560=0)))&gt;0,"SALONES UNIDOS",IF(SUMPRODUCT((W846=$W$6:$W$1560)*(AH846=$AH$6:$AH$1560)*((AN846&lt;$AO$6:$AO$1560)*(AO846&gt;$AN$6:$AN$1560))*(ROW($W$6:$W$1560)&lt;&gt;ROW(W846)))&gt;0,"CRUZADO","Sin cruce")))</f>
        <v>Sin cruce</v>
      </c>
      <c r="AQ846" s="792" t="str">
        <f t="shared" ref="AQ846:AQ847" si="538">TRIM(CONCATENATE(H846,I846,F846,J846))</f>
        <v>IN2PRINCIPALA</v>
      </c>
      <c r="AR846" s="923" t="str" cm="1">
        <f t="array" ref="AR846">IF(AQ846="","",IF(SUMPRODUCT((AQ846=$AQ$6:$AQ$1560)*(AH846=$AH$6:$AH$1560)*(AN846=$AN$6:$AN$1560)*(AO846=$AO$6:$AO$1560)*(ROW($AQ$6:$AQ$1560)&lt;&gt;ROW(AQ846))*((R846=0)*($R$6:$R$1560&gt;0)+(R846&gt;0)*($R$6:$R$1560=0)))&gt;0,"SALONES UNIDOS",IF(SUMPRODUCT((AQ846=$AQ$6:$AQ$1560)*(AH846=$AH$6:$AH$1560)*((AN846&lt;$AO$6:$AO$1560)*(AO846&gt;$AN$6:$AN$1560))*(ROW($AQ$6:$AQ$1560)&lt;&gt;ROW(AQ846)))&gt;0,"CRUZADO","Sin cruce")))</f>
        <v>Sin cruce</v>
      </c>
    </row>
    <row r="847" spans="3:44" ht="15.6" customHeight="1">
      <c r="C847" s="12" t="s">
        <v>1081</v>
      </c>
      <c r="D847" s="789" t="s">
        <v>1396</v>
      </c>
      <c r="E847" s="789">
        <v>20261</v>
      </c>
      <c r="F847" s="12" t="s">
        <v>23</v>
      </c>
      <c r="G847" s="12" t="s">
        <v>20</v>
      </c>
      <c r="H847" s="12" t="s">
        <v>57</v>
      </c>
      <c r="I847" s="12">
        <v>2</v>
      </c>
      <c r="J847" s="12" t="s">
        <v>16</v>
      </c>
      <c r="K847" s="790" t="s">
        <v>1648</v>
      </c>
      <c r="L847" s="491" t="s">
        <v>1649</v>
      </c>
      <c r="M847" s="789" t="s">
        <v>1101</v>
      </c>
      <c r="N847" s="789" t="s">
        <v>1086</v>
      </c>
      <c r="O847" s="12" t="s">
        <v>731</v>
      </c>
      <c r="P847" s="31">
        <v>0</v>
      </c>
      <c r="Q847" s="31">
        <v>4</v>
      </c>
      <c r="R847" s="262">
        <v>4</v>
      </c>
      <c r="S847" s="31">
        <v>3</v>
      </c>
      <c r="T847" s="181"/>
      <c r="U847" s="31">
        <v>20</v>
      </c>
      <c r="V847" s="31">
        <f>IF(W847="","",IFERROR(INDEX(Docentes!C:C,MATCH(W847,Docentes!D:D,0)),"NUEVO"))</f>
        <v>45294530</v>
      </c>
      <c r="W847" s="693" t="s">
        <v>380</v>
      </c>
      <c r="X847" s="265" t="s">
        <v>168</v>
      </c>
      <c r="Y847" s="789" t="s">
        <v>1182</v>
      </c>
      <c r="Z847" s="31" t="s">
        <v>1089</v>
      </c>
      <c r="AA847" s="789"/>
      <c r="AB847" s="789"/>
      <c r="AC847" s="789"/>
      <c r="AD847" s="31" t="s">
        <v>1378</v>
      </c>
      <c r="AE847" s="789">
        <v>20</v>
      </c>
      <c r="AF847" s="789" t="s">
        <v>1182</v>
      </c>
      <c r="AG847" s="31" t="str">
        <f t="shared" si="504"/>
        <v>P</v>
      </c>
      <c r="AH847" s="789">
        <v>6</v>
      </c>
      <c r="AI847" s="789">
        <v>9</v>
      </c>
      <c r="AJ847" s="789">
        <v>20</v>
      </c>
      <c r="AK847" s="789">
        <v>12</v>
      </c>
      <c r="AL847" s="789">
        <v>40</v>
      </c>
      <c r="AM847" s="31">
        <f t="shared" si="535"/>
        <v>4</v>
      </c>
      <c r="AN847" s="792">
        <f t="shared" si="536"/>
        <v>0.3888888888888889</v>
      </c>
      <c r="AO847" s="792">
        <f t="shared" si="537"/>
        <v>0.52777777777777779</v>
      </c>
      <c r="AP847" s="31" t="str" cm="1">
        <f t="array" ref="AP847">IF(W847="","",IF(SUMPRODUCT((W847=$W$6:$W$1560)*(AH847=$AH$6:$AH$1560)*(AN847=$AN$6:$AN$1560)*(AO847=$AO$6:$AO$1560)*(ROW($W$6:$W$1560)&lt;&gt;ROW(W847))*((R847=0)*($R$6:$R$1560&gt;0)+(R847&gt;0)*($R$6:$R$1560=0)))&gt;0,"SALONES UNIDOS",IF(SUMPRODUCT((W847=$W$6:$W$1560)*(AH847=$AH$6:$AH$1560)*((AN847&lt;$AO$6:$AO$1560)*(AO847&gt;$AN$6:$AN$1560))*(ROW($W$6:$W$1560)&lt;&gt;ROW(W847)))&gt;0,"CRUZADO","Sin cruce")))</f>
        <v>Sin cruce</v>
      </c>
      <c r="AQ847" s="792" t="str">
        <f t="shared" si="538"/>
        <v>IN2PRINCIPALA</v>
      </c>
      <c r="AR847" s="923" t="str" cm="1">
        <f t="array" ref="AR847">IF(AQ847="","",IF(SUMPRODUCT((AQ847=$AQ$6:$AQ$1560)*(AH847=$AH$6:$AH$1560)*(AN847=$AN$6:$AN$1560)*(AO847=$AO$6:$AO$1560)*(ROW($AQ$6:$AQ$1560)&lt;&gt;ROW(AQ847))*((R847=0)*($R$6:$R$1560&gt;0)+(R847&gt;0)*($R$6:$R$1560=0)))&gt;0,"SALONES UNIDOS",IF(SUMPRODUCT((AQ847=$AQ$6:$AQ$1560)*(AH847=$AH$6:$AH$1560)*((AN847&lt;$AO$6:$AO$1560)*(AO847&gt;$AN$6:$AN$1560))*(ROW($AQ$6:$AQ$1560)&lt;&gt;ROW(AQ847)))&gt;0,"CRUZADO","Sin cruce")))</f>
        <v>Sin cruce</v>
      </c>
    </row>
    <row r="848" spans="3:44" ht="15.6" customHeight="1">
      <c r="C848" s="12" t="s">
        <v>1081</v>
      </c>
      <c r="D848" s="789" t="s">
        <v>1396</v>
      </c>
      <c r="E848" s="789">
        <v>20261</v>
      </c>
      <c r="F848" s="12" t="s">
        <v>23</v>
      </c>
      <c r="G848" s="12" t="s">
        <v>20</v>
      </c>
      <c r="H848" s="12" t="s">
        <v>57</v>
      </c>
      <c r="I848" s="12">
        <v>2</v>
      </c>
      <c r="J848" s="12" t="s">
        <v>16</v>
      </c>
      <c r="K848" s="790" t="s">
        <v>1648</v>
      </c>
      <c r="L848" s="491" t="s">
        <v>1649</v>
      </c>
      <c r="M848" s="789" t="s">
        <v>1101</v>
      </c>
      <c r="N848" s="789" t="s">
        <v>1086</v>
      </c>
      <c r="O848" s="12" t="s">
        <v>731</v>
      </c>
      <c r="P848" s="31">
        <v>0</v>
      </c>
      <c r="Q848" s="31">
        <v>4</v>
      </c>
      <c r="R848" s="262">
        <v>4</v>
      </c>
      <c r="S848" s="31">
        <v>3</v>
      </c>
      <c r="T848" s="181" t="s">
        <v>1283</v>
      </c>
      <c r="U848" s="31">
        <v>20</v>
      </c>
      <c r="V848" s="31">
        <f>IF(W848="","",IFERROR(INDEX(Docentes!C:C,MATCH(W848,Docentes!D:D,0)),"NUEVO"))</f>
        <v>45294530</v>
      </c>
      <c r="W848" s="693" t="s">
        <v>380</v>
      </c>
      <c r="X848" s="265" t="s">
        <v>168</v>
      </c>
      <c r="Y848" s="789" t="s">
        <v>1182</v>
      </c>
      <c r="Z848" s="31" t="s">
        <v>1089</v>
      </c>
      <c r="AA848" s="789"/>
      <c r="AB848" s="789"/>
      <c r="AC848" s="789"/>
      <c r="AD848" s="31" t="s">
        <v>1258</v>
      </c>
      <c r="AE848" s="789">
        <v>20</v>
      </c>
      <c r="AF848" s="789" t="s">
        <v>1182</v>
      </c>
      <c r="AG848" s="31" t="str">
        <f t="shared" si="504"/>
        <v>P</v>
      </c>
      <c r="AH848" s="789">
        <v>6</v>
      </c>
      <c r="AI848" s="789">
        <v>12</v>
      </c>
      <c r="AJ848" s="789">
        <v>40</v>
      </c>
      <c r="AK848" s="789">
        <v>16</v>
      </c>
      <c r="AL848" s="789">
        <v>0</v>
      </c>
      <c r="AM848" s="31">
        <f t="shared" si="510"/>
        <v>3.9999999999999987</v>
      </c>
      <c r="AN848" s="792">
        <f t="shared" si="511"/>
        <v>0.52777777777777779</v>
      </c>
      <c r="AO848" s="792">
        <f t="shared" si="512"/>
        <v>0.66666666666666663</v>
      </c>
      <c r="AP848" s="31" t="str" cm="1">
        <f t="array" ref="AP848">IF(W848="","",IF(SUMPRODUCT((W848=$W$6:$W$1560)*(AH848=$AH$6:$AH$1560)*(AN848=$AN$6:$AN$1560)*(AO848=$AO$6:$AO$1560)*(ROW($W$6:$W$1560)&lt;&gt;ROW(W848))*((R848=0)*($R$6:$R$1560&gt;0)+(R848&gt;0)*($R$6:$R$1560=0)))&gt;0,"SALONES UNIDOS",IF(SUMPRODUCT((W848=$W$6:$W$1560)*(AH848=$AH$6:$AH$1560)*((AN848&lt;$AO$6:$AO$1560)*(AO848&gt;$AN$6:$AN$1560))*(ROW($W$6:$W$1560)&lt;&gt;ROW(W848)))&gt;0,"CRUZADO","Sin cruce")))</f>
        <v>Sin cruce</v>
      </c>
      <c r="AQ848" s="792" t="str">
        <f t="shared" si="523"/>
        <v>IN2PRINCIPALA</v>
      </c>
      <c r="AR848" s="923" t="str" cm="1">
        <f t="array" ref="AR848">IF(AQ848="","",IF(SUMPRODUCT((AQ848=$AQ$6:$AQ$1560)*(AH848=$AH$6:$AH$1560)*(AN848=$AN$6:$AN$1560)*(AO848=$AO$6:$AO$1560)*(ROW($AQ$6:$AQ$1560)&lt;&gt;ROW(AQ848))*((R848=0)*($R$6:$R$1560&gt;0)+(R848&gt;0)*($R$6:$R$1560=0)))&gt;0,"SALONES UNIDOS",IF(SUMPRODUCT((AQ848=$AQ$6:$AQ$1560)*(AH848=$AH$6:$AH$1560)*((AN848&lt;$AO$6:$AO$1560)*(AO848&gt;$AN$6:$AN$1560))*(ROW($AQ$6:$AQ$1560)&lt;&gt;ROW(AQ848)))&gt;0,"CRUZADO","Sin cruce")))</f>
        <v>Sin cruce</v>
      </c>
    </row>
    <row r="849" spans="1:145" ht="15.6" customHeight="1">
      <c r="C849" s="12" t="s">
        <v>1081</v>
      </c>
      <c r="D849" s="789" t="s">
        <v>1396</v>
      </c>
      <c r="E849" s="789">
        <v>20261</v>
      </c>
      <c r="F849" s="12" t="s">
        <v>23</v>
      </c>
      <c r="G849" s="12" t="s">
        <v>20</v>
      </c>
      <c r="H849" s="12" t="s">
        <v>57</v>
      </c>
      <c r="I849" s="12">
        <v>2</v>
      </c>
      <c r="J849" s="12" t="s">
        <v>16</v>
      </c>
      <c r="K849" s="790" t="s">
        <v>1650</v>
      </c>
      <c r="L849" s="491" t="s">
        <v>1206</v>
      </c>
      <c r="M849" s="789" t="s">
        <v>1101</v>
      </c>
      <c r="N849" s="789" t="s">
        <v>1086</v>
      </c>
      <c r="O849" s="12" t="s">
        <v>731</v>
      </c>
      <c r="P849" s="31">
        <v>2</v>
      </c>
      <c r="Q849" s="31">
        <v>2</v>
      </c>
      <c r="R849" s="262">
        <v>4</v>
      </c>
      <c r="S849" s="31">
        <v>3</v>
      </c>
      <c r="T849" s="181" t="s">
        <v>1283</v>
      </c>
      <c r="U849" s="31">
        <v>40</v>
      </c>
      <c r="V849" s="31">
        <f>IF(W849="","",IFERROR(INDEX(Docentes!C:C,MATCH(W849,Docentes!D:D,0)),"NUEVO"))</f>
        <v>80063288</v>
      </c>
      <c r="W849" s="809" t="s">
        <v>533</v>
      </c>
      <c r="X849" s="265" t="s">
        <v>168</v>
      </c>
      <c r="Y849" s="789" t="s">
        <v>1182</v>
      </c>
      <c r="Z849" s="31" t="s">
        <v>1089</v>
      </c>
      <c r="AA849" s="789" t="s">
        <v>41</v>
      </c>
      <c r="AB849" s="789" t="s">
        <v>1297</v>
      </c>
      <c r="AC849" s="789">
        <v>48</v>
      </c>
      <c r="AD849" s="31"/>
      <c r="AE849" s="789"/>
      <c r="AF849" s="789" t="s">
        <v>1182</v>
      </c>
      <c r="AG849" s="31" t="str">
        <f t="shared" si="504"/>
        <v>TP</v>
      </c>
      <c r="AH849" s="789">
        <v>2</v>
      </c>
      <c r="AI849" s="789">
        <v>7</v>
      </c>
      <c r="AJ849" s="789">
        <v>40</v>
      </c>
      <c r="AK849" s="789">
        <v>11</v>
      </c>
      <c r="AL849" s="789">
        <v>0</v>
      </c>
      <c r="AM849" s="31">
        <f t="shared" si="510"/>
        <v>3.9999999999999987</v>
      </c>
      <c r="AN849" s="792">
        <f t="shared" si="511"/>
        <v>0.31944444444444448</v>
      </c>
      <c r="AO849" s="792">
        <f t="shared" si="512"/>
        <v>0.45833333333333331</v>
      </c>
      <c r="AP849" s="31" t="str" cm="1">
        <f t="array" ref="AP849">IF(W849="","",IF(SUMPRODUCT((W849=$W$6:$W$1560)*(AH849=$AH$6:$AH$1560)*(AN849=$AN$6:$AN$1560)*(AO849=$AO$6:$AO$1560)*(ROW($W$6:$W$1560)&lt;&gt;ROW(W849))*((R849=0)*($R$6:$R$1560&gt;0)+(R849&gt;0)*($R$6:$R$1560=0)))&gt;0,"SALONES UNIDOS",IF(SUMPRODUCT((W849=$W$6:$W$1560)*(AH849=$AH$6:$AH$1560)*((AN849&lt;$AO$6:$AO$1560)*(AO849&gt;$AN$6:$AN$1560))*(ROW($W$6:$W$1560)&lt;&gt;ROW(W849)))&gt;0,"CRUZADO","Sin cruce")))</f>
        <v>Sin cruce</v>
      </c>
      <c r="AQ849" s="792" t="str">
        <f t="shared" si="523"/>
        <v>IN2PRINCIPALA</v>
      </c>
      <c r="AR849" s="923" t="str" cm="1">
        <f t="array" ref="AR849">IF(AQ849="","",IF(SUMPRODUCT((AQ849=$AQ$6:$AQ$1560)*(AH849=$AH$6:$AH$1560)*(AN849=$AN$6:$AN$1560)*(AO849=$AO$6:$AO$1560)*(ROW($AQ$6:$AQ$1560)&lt;&gt;ROW(AQ849))*((R849=0)*($R$6:$R$1560&gt;0)+(R849&gt;0)*($R$6:$R$1560=0)))&gt;0,"SALONES UNIDOS",IF(SUMPRODUCT((AQ849=$AQ$6:$AQ$1560)*(AH849=$AH$6:$AH$1560)*((AN849&lt;$AO$6:$AO$1560)*(AO849&gt;$AN$6:$AN$1560))*(ROW($AQ$6:$AQ$1560)&lt;&gt;ROW(AQ849)))&gt;0,"CRUZADO","Sin cruce")))</f>
        <v>Sin cruce</v>
      </c>
    </row>
    <row r="850" spans="1:145" ht="15.6" customHeight="1">
      <c r="C850" s="12" t="s">
        <v>1081</v>
      </c>
      <c r="D850" s="789" t="s">
        <v>1396</v>
      </c>
      <c r="E850" s="789">
        <v>20261</v>
      </c>
      <c r="F850" s="12" t="s">
        <v>23</v>
      </c>
      <c r="G850" s="12" t="s">
        <v>20</v>
      </c>
      <c r="H850" s="12" t="s">
        <v>57</v>
      </c>
      <c r="I850" s="12">
        <v>2</v>
      </c>
      <c r="J850" s="12" t="s">
        <v>1651</v>
      </c>
      <c r="K850" s="790" t="s">
        <v>1644</v>
      </c>
      <c r="L850" s="491" t="s">
        <v>1350</v>
      </c>
      <c r="M850" s="789" t="s">
        <v>1101</v>
      </c>
      <c r="N850" s="789" t="s">
        <v>1086</v>
      </c>
      <c r="O850" s="12" t="s">
        <v>731</v>
      </c>
      <c r="P850" s="31">
        <v>3</v>
      </c>
      <c r="Q850" s="31">
        <v>2</v>
      </c>
      <c r="R850" s="262">
        <v>5</v>
      </c>
      <c r="S850" s="31">
        <v>4</v>
      </c>
      <c r="T850" s="181"/>
      <c r="U850" s="31">
        <v>30</v>
      </c>
      <c r="V850" s="31">
        <f>IF(W850="","",IFERROR(INDEX(Docentes!C:C,MATCH(W850,Docentes!D:D,0)),"NUEVO"))</f>
        <v>21530042</v>
      </c>
      <c r="W850" s="794" t="s">
        <v>350</v>
      </c>
      <c r="X850" s="265" t="s">
        <v>1530</v>
      </c>
      <c r="Y850" s="789" t="s">
        <v>1088</v>
      </c>
      <c r="Z850" s="31" t="s">
        <v>1089</v>
      </c>
      <c r="AA850" s="789" t="s">
        <v>41</v>
      </c>
      <c r="AB850" s="789" t="s">
        <v>1640</v>
      </c>
      <c r="AC850" s="789">
        <v>48</v>
      </c>
      <c r="AD850" s="31"/>
      <c r="AE850" s="789"/>
      <c r="AF850" s="789" t="s">
        <v>1182</v>
      </c>
      <c r="AG850" s="31" t="str">
        <f t="shared" ref="AG850:AG857" si="539">IF(AND(P850&gt;0,Q850&gt;0),"TP",IF(AND(P850&gt;0,Q850=0),"T","P"))</f>
        <v>TP</v>
      </c>
      <c r="AH850" s="789">
        <v>6</v>
      </c>
      <c r="AI850" s="789">
        <v>18</v>
      </c>
      <c r="AJ850" s="789">
        <v>30</v>
      </c>
      <c r="AK850" s="789">
        <v>22</v>
      </c>
      <c r="AL850" s="789">
        <v>40</v>
      </c>
      <c r="AM850" s="31">
        <f t="shared" ref="AM850:AM857" si="540">IF(R850=0,0,IF(AI850="",R850,IF(X850="HIBRIDO VIRTUAL",0,((((AK850/24)+(AL850/1440))-((AI850/24)+(AJ850/1440)))*1440/50))))</f>
        <v>4.9999999999999982</v>
      </c>
      <c r="AN850" s="792">
        <f t="shared" ref="AN850:AN857" si="541">AI850/24+AJ850/1440</f>
        <v>0.77083333333333337</v>
      </c>
      <c r="AO850" s="792">
        <f t="shared" ref="AO850:AO857" si="542">AK850/24+AL850/1440</f>
        <v>0.94444444444444442</v>
      </c>
      <c r="AP850" s="31" t="str" cm="1">
        <f t="array" ref="AP850">IF(W850="","",IF(SUMPRODUCT((W850=$W$6:$W$1560)*(AH850=$AH$6:$AH$1560)*(AN850=$AN$6:$AN$1560)*(AO850=$AO$6:$AO$1560)*(ROW($W$6:$W$1560)&lt;&gt;ROW(W850))*((R850=0)*($R$6:$R$1560&gt;0)+(R850&gt;0)*($R$6:$R$1560=0)))&gt;0,"SALONES UNIDOS",IF(SUMPRODUCT((W850=$W$6:$W$1560)*(AH850=$AH$6:$AH$1560)*((AN850&lt;$AO$6:$AO$1560)*(AO850&gt;$AN$6:$AN$1560))*(ROW($W$6:$W$1560)&lt;&gt;ROW(W850)))&gt;0,"CRUZADO","Sin cruce")))</f>
        <v>SALONES UNIDOS</v>
      </c>
      <c r="AQ850" s="792" t="str">
        <f t="shared" ref="AQ850:AQ857" si="543">TRIM(CONCATENATE(H850,I850,F850,J850))</f>
        <v>IN2PRINCIPALBHP</v>
      </c>
      <c r="AR850" s="923" t="str" cm="1">
        <f t="array" ref="AR850">IF(AQ850="","",IF(SUMPRODUCT((AQ850=$AQ$6:$AQ$1560)*(AH850=$AH$6:$AH$1560)*(AN850=$AN$6:$AN$1560)*(AO850=$AO$6:$AO$1560)*(ROW($AQ$6:$AQ$1560)&lt;&gt;ROW(AQ850))*((R850=0)*($R$6:$R$1560&gt;0)+(R850&gt;0)*($R$6:$R$1560=0)))&gt;0,"SALONES UNIDOS",IF(SUMPRODUCT((AQ850=$AQ$6:$AQ$1560)*(AH850=$AH$6:$AH$1560)*((AN850&lt;$AO$6:$AO$1560)*(AO850&gt;$AN$6:$AN$1560))*(ROW($AQ$6:$AQ$1560)&lt;&gt;ROW(AQ850)))&gt;0,"CRUZADO","Sin cruce")))</f>
        <v>Sin cruce</v>
      </c>
    </row>
    <row r="851" spans="1:145" ht="15.6" customHeight="1">
      <c r="C851" s="12" t="s">
        <v>1081</v>
      </c>
      <c r="D851" s="789" t="s">
        <v>1396</v>
      </c>
      <c r="E851" s="789">
        <v>20261</v>
      </c>
      <c r="F851" s="12" t="s">
        <v>23</v>
      </c>
      <c r="G851" s="12" t="s">
        <v>20</v>
      </c>
      <c r="H851" s="12" t="s">
        <v>57</v>
      </c>
      <c r="I851" s="12">
        <v>2</v>
      </c>
      <c r="J851" s="12" t="s">
        <v>1651</v>
      </c>
      <c r="K851" s="790" t="s">
        <v>1645</v>
      </c>
      <c r="L851" s="491" t="s">
        <v>1141</v>
      </c>
      <c r="M851" s="789" t="s">
        <v>1127</v>
      </c>
      <c r="N851" s="789" t="s">
        <v>1086</v>
      </c>
      <c r="O851" s="12" t="s">
        <v>731</v>
      </c>
      <c r="P851" s="31">
        <v>4</v>
      </c>
      <c r="Q851" s="31">
        <v>0</v>
      </c>
      <c r="R851" s="262">
        <v>4</v>
      </c>
      <c r="S851" s="31">
        <v>4</v>
      </c>
      <c r="T851" s="181"/>
      <c r="U851" s="31">
        <v>30</v>
      </c>
      <c r="V851" s="31">
        <f>IF(W851="","",IFERROR(INDEX(Docentes!C:C,MATCH(W851,Docentes!D:D,0)),"NUEVO"))</f>
        <v>42129291</v>
      </c>
      <c r="W851" s="794" t="s">
        <v>417</v>
      </c>
      <c r="X851" s="265" t="s">
        <v>1530</v>
      </c>
      <c r="Y851" s="789" t="s">
        <v>1088</v>
      </c>
      <c r="Z851" s="31" t="s">
        <v>1089</v>
      </c>
      <c r="AA851" s="789" t="s">
        <v>41</v>
      </c>
      <c r="AB851" s="789" t="s">
        <v>1640</v>
      </c>
      <c r="AC851" s="789">
        <v>48</v>
      </c>
      <c r="AD851" s="31"/>
      <c r="AE851" s="789"/>
      <c r="AF851" s="789" t="s">
        <v>1182</v>
      </c>
      <c r="AG851" s="31" t="str">
        <f t="shared" si="539"/>
        <v>T</v>
      </c>
      <c r="AH851" s="789">
        <v>5</v>
      </c>
      <c r="AI851" s="789">
        <v>18</v>
      </c>
      <c r="AJ851" s="789">
        <v>30</v>
      </c>
      <c r="AK851" s="789">
        <v>21</v>
      </c>
      <c r="AL851" s="789">
        <v>50</v>
      </c>
      <c r="AM851" s="31">
        <f t="shared" si="540"/>
        <v>3.9999999999999987</v>
      </c>
      <c r="AN851" s="792">
        <f t="shared" si="541"/>
        <v>0.77083333333333337</v>
      </c>
      <c r="AO851" s="792">
        <f t="shared" si="542"/>
        <v>0.90972222222222221</v>
      </c>
      <c r="AP851" s="31" t="str" cm="1">
        <f t="array" ref="AP851">IF(W851="","",IF(SUMPRODUCT((W851=$W$6:$W$1560)*(AH851=$AH$6:$AH$1560)*(AN851=$AN$6:$AN$1560)*(AO851=$AO$6:$AO$1560)*(ROW($W$6:$W$1560)&lt;&gt;ROW(W851))*((R851=0)*($R$6:$R$1560&gt;0)+(R851&gt;0)*($R$6:$R$1560=0)))&gt;0,"SALONES UNIDOS",IF(SUMPRODUCT((W851=$W$6:$W$1560)*(AH851=$AH$6:$AH$1560)*((AN851&lt;$AO$6:$AO$1560)*(AO851&gt;$AN$6:$AN$1560))*(ROW($W$6:$W$1560)&lt;&gt;ROW(W851)))&gt;0,"CRUZADO","Sin cruce")))</f>
        <v>SALONES UNIDOS</v>
      </c>
      <c r="AQ851" s="792" t="str">
        <f t="shared" si="543"/>
        <v>IN2PRINCIPALBHP</v>
      </c>
      <c r="AR851" s="923" t="str" cm="1">
        <f t="array" ref="AR851">IF(AQ851="","",IF(SUMPRODUCT((AQ851=$AQ$6:$AQ$1560)*(AH851=$AH$6:$AH$1560)*(AN851=$AN$6:$AN$1560)*(AO851=$AO$6:$AO$1560)*(ROW($AQ$6:$AQ$1560)&lt;&gt;ROW(AQ851))*((R851=0)*($R$6:$R$1560&gt;0)+(R851&gt;0)*($R$6:$R$1560=0)))&gt;0,"SALONES UNIDOS",IF(SUMPRODUCT((AQ851=$AQ$6:$AQ$1560)*(AH851=$AH$6:$AH$1560)*((AN851&lt;$AO$6:$AO$1560)*(AO851&gt;$AN$6:$AN$1560))*(ROW($AQ$6:$AQ$1560)&lt;&gt;ROW(AQ851)))&gt;0,"CRUZADO","Sin cruce")))</f>
        <v>Sin cruce</v>
      </c>
    </row>
    <row r="852" spans="1:145" ht="15.6" customHeight="1">
      <c r="C852" s="12" t="s">
        <v>1081</v>
      </c>
      <c r="D852" s="789" t="s">
        <v>1396</v>
      </c>
      <c r="E852" s="789">
        <v>20261</v>
      </c>
      <c r="F852" s="12" t="s">
        <v>23</v>
      </c>
      <c r="G852" s="12" t="s">
        <v>20</v>
      </c>
      <c r="H852" s="12" t="s">
        <v>57</v>
      </c>
      <c r="I852" s="12">
        <v>2</v>
      </c>
      <c r="J852" s="12" t="s">
        <v>1651</v>
      </c>
      <c r="K852" s="790" t="s">
        <v>1646</v>
      </c>
      <c r="L852" s="491" t="s">
        <v>1346</v>
      </c>
      <c r="M852" s="789" t="s">
        <v>1127</v>
      </c>
      <c r="N852" s="789" t="s">
        <v>1086</v>
      </c>
      <c r="O852" s="12" t="s">
        <v>731</v>
      </c>
      <c r="P852" s="31">
        <v>2</v>
      </c>
      <c r="Q852" s="31">
        <v>0</v>
      </c>
      <c r="R852" s="262">
        <v>2</v>
      </c>
      <c r="S852" s="31">
        <v>4</v>
      </c>
      <c r="T852" s="181"/>
      <c r="U852" s="31">
        <v>30</v>
      </c>
      <c r="V852" s="31">
        <f>IF(W852="","",IFERROR(INDEX(Docentes!C:C,MATCH(W852,Docentes!D:D,0)),"NUEVO"))</f>
        <v>21864691</v>
      </c>
      <c r="W852" s="9" t="s">
        <v>577</v>
      </c>
      <c r="X852" s="265" t="s">
        <v>1530</v>
      </c>
      <c r="Y852" s="789" t="s">
        <v>1088</v>
      </c>
      <c r="Z852" s="31" t="s">
        <v>1089</v>
      </c>
      <c r="AA852" s="789" t="s">
        <v>41</v>
      </c>
      <c r="AB852" s="789" t="s">
        <v>1640</v>
      </c>
      <c r="AC852" s="789">
        <v>48</v>
      </c>
      <c r="AD852" s="789"/>
      <c r="AE852" s="789"/>
      <c r="AF852" s="789" t="s">
        <v>1182</v>
      </c>
      <c r="AG852" s="31" t="str">
        <f t="shared" ref="AG852" si="544">IF(AND(P852&gt;0,Q852&gt;0),"TP",IF(AND(P852&gt;0,Q852=0),"T","P"))</f>
        <v>T</v>
      </c>
      <c r="AH852" s="789">
        <v>5</v>
      </c>
      <c r="AI852" s="789">
        <v>21</v>
      </c>
      <c r="AJ852" s="789">
        <v>50</v>
      </c>
      <c r="AK852" s="789">
        <v>23</v>
      </c>
      <c r="AL852" s="789">
        <v>30</v>
      </c>
      <c r="AM852" s="31">
        <f t="shared" si="540"/>
        <v>2.0000000000000027</v>
      </c>
      <c r="AN852" s="792">
        <f t="shared" ref="AN852" si="545">AI852/24+AJ852/1440</f>
        <v>0.90972222222222221</v>
      </c>
      <c r="AO852" s="792">
        <f t="shared" ref="AO852" si="546">AK852/24+AL852/1440</f>
        <v>0.97916666666666674</v>
      </c>
      <c r="AP852" s="31" t="str" cm="1">
        <f t="array" ref="AP852">IF(W852="","",IF(SUMPRODUCT((W852=$W$6:$W$1560)*(AH852=$AH$6:$AH$1560)*(AN852=$AN$6:$AN$1560)*(AO852=$AO$6:$AO$1560)*(ROW($W$6:$W$1560)&lt;&gt;ROW(W852))*((R852=0)*($R$6:$R$1560&gt;0)+(R852&gt;0)*($R$6:$R$1560=0)))&gt;0,"SALONES UNIDOS",IF(SUMPRODUCT((W852=$W$6:$W$1560)*(AH852=$AH$6:$AH$1560)*((AN852&lt;$AO$6:$AO$1560)*(AO852&gt;$AN$6:$AN$1560))*(ROW($W$6:$W$1560)&lt;&gt;ROW(W852)))&gt;0,"CRUZADO","Sin cruce")))</f>
        <v>SALONES UNIDOS</v>
      </c>
      <c r="AQ852" s="792" t="str">
        <f t="shared" ref="AQ852" si="547">TRIM(CONCATENATE(H852,I852,F852,J852))</f>
        <v>IN2PRINCIPALBHP</v>
      </c>
      <c r="AR852" s="923" t="str" cm="1">
        <f t="array" ref="AR852">IF(AQ852="","",IF(SUMPRODUCT((AQ852=$AQ$6:$AQ$1560)*(AH852=$AH$6:$AH$1560)*(AN852=$AN$6:$AN$1560)*(AO852=$AO$6:$AO$1560)*(ROW($AQ$6:$AQ$1560)&lt;&gt;ROW(AQ852))*((R852=0)*($R$6:$R$1560&gt;0)+(R852&gt;0)*($R$6:$R$1560=0)))&gt;0,"SALONES UNIDOS",IF(SUMPRODUCT((AQ852=$AQ$6:$AQ$1560)*(AH852=$AH$6:$AH$1560)*((AN852&lt;$AO$6:$AO$1560)*(AO852&gt;$AN$6:$AN$1560))*(ROW($AQ$6:$AQ$1560)&lt;&gt;ROW(AQ852)))&gt;0,"CRUZADO","Sin cruce")))</f>
        <v>Sin cruce</v>
      </c>
    </row>
    <row r="853" spans="1:145" ht="15.6" customHeight="1">
      <c r="C853" s="12" t="s">
        <v>1081</v>
      </c>
      <c r="D853" s="789" t="s">
        <v>1396</v>
      </c>
      <c r="E853" s="789">
        <v>20261</v>
      </c>
      <c r="F853" s="12" t="s">
        <v>23</v>
      </c>
      <c r="G853" s="12" t="s">
        <v>20</v>
      </c>
      <c r="H853" s="12" t="s">
        <v>57</v>
      </c>
      <c r="I853" s="12">
        <v>2</v>
      </c>
      <c r="J853" s="12" t="s">
        <v>1651</v>
      </c>
      <c r="K853" s="790" t="s">
        <v>1646</v>
      </c>
      <c r="L853" s="491" t="s">
        <v>1346</v>
      </c>
      <c r="M853" s="789" t="s">
        <v>1127</v>
      </c>
      <c r="N853" s="789" t="s">
        <v>1086</v>
      </c>
      <c r="O853" s="12" t="s">
        <v>731</v>
      </c>
      <c r="P853" s="31">
        <v>2</v>
      </c>
      <c r="Q853" s="31">
        <v>0</v>
      </c>
      <c r="R853" s="262">
        <v>2</v>
      </c>
      <c r="S853" s="31">
        <v>4</v>
      </c>
      <c r="T853" s="181"/>
      <c r="U853" s="31">
        <v>30</v>
      </c>
      <c r="V853" s="31">
        <f>IF(W853="","",IFERROR(INDEX(Docentes!C:C,MATCH(W853,Docentes!D:D,0)),"NUEVO"))</f>
        <v>21864691</v>
      </c>
      <c r="W853" s="9" t="s">
        <v>577</v>
      </c>
      <c r="X853" s="265" t="s">
        <v>1530</v>
      </c>
      <c r="Y853" s="789" t="s">
        <v>1088</v>
      </c>
      <c r="Z853" s="31" t="s">
        <v>1089</v>
      </c>
      <c r="AA853" s="789" t="s">
        <v>41</v>
      </c>
      <c r="AB853" s="789" t="s">
        <v>1640</v>
      </c>
      <c r="AC853" s="789">
        <v>48</v>
      </c>
      <c r="AD853" s="31"/>
      <c r="AE853" s="789"/>
      <c r="AF853" s="789" t="s">
        <v>1182</v>
      </c>
      <c r="AG853" s="31" t="str">
        <f t="shared" si="539"/>
        <v>T</v>
      </c>
      <c r="AH853" s="789">
        <v>4</v>
      </c>
      <c r="AI853" s="789">
        <v>21</v>
      </c>
      <c r="AJ853" s="789">
        <v>50</v>
      </c>
      <c r="AK853" s="789">
        <v>23</v>
      </c>
      <c r="AL853" s="789">
        <v>30</v>
      </c>
      <c r="AM853" s="31">
        <f t="shared" si="540"/>
        <v>2.0000000000000027</v>
      </c>
      <c r="AN853" s="792">
        <f t="shared" si="541"/>
        <v>0.90972222222222221</v>
      </c>
      <c r="AO853" s="792">
        <f t="shared" si="542"/>
        <v>0.97916666666666674</v>
      </c>
      <c r="AP853" s="31" t="str" cm="1">
        <f t="array" ref="AP853">IF(W853="","",IF(SUMPRODUCT((W853=$W$6:$W$1560)*(AH853=$AH$6:$AH$1560)*(AN853=$AN$6:$AN$1560)*(AO853=$AO$6:$AO$1560)*(ROW($W$6:$W$1560)&lt;&gt;ROW(W853))*((R853=0)*($R$6:$R$1560&gt;0)+(R853&gt;0)*($R$6:$R$1560=0)))&gt;0,"SALONES UNIDOS",IF(SUMPRODUCT((W853=$W$6:$W$1560)*(AH853=$AH$6:$AH$1560)*((AN853&lt;$AO$6:$AO$1560)*(AO853&gt;$AN$6:$AN$1560))*(ROW($W$6:$W$1560)&lt;&gt;ROW(W853)))&gt;0,"CRUZADO","Sin cruce")))</f>
        <v>SALONES UNIDOS</v>
      </c>
      <c r="AQ853" s="792" t="str">
        <f t="shared" si="543"/>
        <v>IN2PRINCIPALBHP</v>
      </c>
      <c r="AR853" s="923" t="str" cm="1">
        <f t="array" ref="AR853">IF(AQ853="","",IF(SUMPRODUCT((AQ853=$AQ$6:$AQ$1560)*(AH853=$AH$6:$AH$1560)*(AN853=$AN$6:$AN$1560)*(AO853=$AO$6:$AO$1560)*(ROW($AQ$6:$AQ$1560)&lt;&gt;ROW(AQ853))*((R853=0)*($R$6:$R$1560&gt;0)+(R853&gt;0)*($R$6:$R$1560=0)))&gt;0,"SALONES UNIDOS",IF(SUMPRODUCT((AQ853=$AQ$6:$AQ$1560)*(AH853=$AH$6:$AH$1560)*((AN853&lt;$AO$6:$AO$1560)*(AO853&gt;$AN$6:$AN$1560))*(ROW($AQ$6:$AQ$1560)&lt;&gt;ROW(AQ853)))&gt;0,"CRUZADO","Sin cruce")))</f>
        <v>Sin cruce</v>
      </c>
    </row>
    <row r="854" spans="1:145" ht="15.6" customHeight="1">
      <c r="C854" s="12" t="s">
        <v>1081</v>
      </c>
      <c r="D854" s="789" t="s">
        <v>1396</v>
      </c>
      <c r="E854" s="789">
        <v>20261</v>
      </c>
      <c r="F854" s="11" t="s">
        <v>23</v>
      </c>
      <c r="G854" s="11" t="s">
        <v>20</v>
      </c>
      <c r="H854" s="11" t="s">
        <v>57</v>
      </c>
      <c r="I854" s="11">
        <v>2</v>
      </c>
      <c r="J854" s="12" t="s">
        <v>1651</v>
      </c>
      <c r="K854" s="790" t="s">
        <v>1647</v>
      </c>
      <c r="L854" s="491" t="s">
        <v>1158</v>
      </c>
      <c r="M854" s="789" t="s">
        <v>1127</v>
      </c>
      <c r="N854" s="789" t="s">
        <v>1086</v>
      </c>
      <c r="O854" s="12" t="s">
        <v>731</v>
      </c>
      <c r="P854" s="31">
        <v>4</v>
      </c>
      <c r="Q854" s="31">
        <v>0</v>
      </c>
      <c r="R854" s="262">
        <v>4</v>
      </c>
      <c r="S854" s="31">
        <v>4</v>
      </c>
      <c r="T854" s="181"/>
      <c r="U854" s="31">
        <v>30</v>
      </c>
      <c r="V854" s="31">
        <f>IF(W854="","",IFERROR(INDEX(Docentes!C:C,MATCH(W854,Docentes!D:D,0)),"NUEVO"))</f>
        <v>80063288</v>
      </c>
      <c r="W854" s="809" t="s">
        <v>533</v>
      </c>
      <c r="X854" s="265" t="s">
        <v>1530</v>
      </c>
      <c r="Y854" s="789" t="s">
        <v>1088</v>
      </c>
      <c r="Z854" s="31" t="s">
        <v>1089</v>
      </c>
      <c r="AA854" s="789" t="s">
        <v>41</v>
      </c>
      <c r="AB854" s="789" t="s">
        <v>1297</v>
      </c>
      <c r="AC854" s="789">
        <v>48</v>
      </c>
      <c r="AD854" s="31"/>
      <c r="AE854" s="789"/>
      <c r="AF854" s="789" t="s">
        <v>1182</v>
      </c>
      <c r="AG854" s="31" t="str">
        <f t="shared" si="539"/>
        <v>T</v>
      </c>
      <c r="AH854" s="789">
        <v>1</v>
      </c>
      <c r="AI854" s="789">
        <v>18</v>
      </c>
      <c r="AJ854" s="789">
        <v>30</v>
      </c>
      <c r="AK854" s="789">
        <v>21</v>
      </c>
      <c r="AL854" s="789">
        <v>50</v>
      </c>
      <c r="AM854" s="31">
        <f t="shared" si="540"/>
        <v>3.9999999999999987</v>
      </c>
      <c r="AN854" s="792">
        <f t="shared" si="541"/>
        <v>0.77083333333333337</v>
      </c>
      <c r="AO854" s="792">
        <f t="shared" si="542"/>
        <v>0.90972222222222221</v>
      </c>
      <c r="AP854" s="31" t="str" cm="1">
        <f t="array" ref="AP854">IF(W854="","",IF(SUMPRODUCT((W854=$W$6:$W$1560)*(AH854=$AH$6:$AH$1560)*(AN854=$AN$6:$AN$1560)*(AO854=$AO$6:$AO$1560)*(ROW($W$6:$W$1560)&lt;&gt;ROW(W854))*((R854=0)*($R$6:$R$1560&gt;0)+(R854&gt;0)*($R$6:$R$1560=0)))&gt;0,"SALONES UNIDOS",IF(SUMPRODUCT((W854=$W$6:$W$1560)*(AH854=$AH$6:$AH$1560)*((AN854&lt;$AO$6:$AO$1560)*(AO854&gt;$AN$6:$AN$1560))*(ROW($W$6:$W$1560)&lt;&gt;ROW(W854)))&gt;0,"CRUZADO","Sin cruce")))</f>
        <v>SALONES UNIDOS</v>
      </c>
      <c r="AQ854" s="792" t="str">
        <f t="shared" si="543"/>
        <v>IN2PRINCIPALBHP</v>
      </c>
      <c r="AR854" s="923" t="str" cm="1">
        <f t="array" ref="AR854">IF(AQ854="","",IF(SUMPRODUCT((AQ854=$AQ$6:$AQ$1560)*(AH854=$AH$6:$AH$1560)*(AN854=$AN$6:$AN$1560)*(AO854=$AO$6:$AO$1560)*(ROW($AQ$6:$AQ$1560)&lt;&gt;ROW(AQ854))*((R854=0)*($R$6:$R$1560&gt;0)+(R854&gt;0)*($R$6:$R$1560=0)))&gt;0,"SALONES UNIDOS",IF(SUMPRODUCT((AQ854=$AQ$6:$AQ$1560)*(AH854=$AH$6:$AH$1560)*((AN854&lt;$AO$6:$AO$1560)*(AO854&gt;$AN$6:$AN$1560))*(ROW($AQ$6:$AQ$1560)&lt;&gt;ROW(AQ854)))&gt;0,"CRUZADO","Sin cruce")))</f>
        <v>Sin cruce</v>
      </c>
    </row>
    <row r="855" spans="1:145" ht="15.6" customHeight="1">
      <c r="C855" s="12" t="s">
        <v>1081</v>
      </c>
      <c r="D855" s="789" t="s">
        <v>1396</v>
      </c>
      <c r="E855" s="789">
        <v>20261</v>
      </c>
      <c r="F855" s="11" t="s">
        <v>23</v>
      </c>
      <c r="G855" s="11" t="s">
        <v>20</v>
      </c>
      <c r="H855" s="11" t="s">
        <v>57</v>
      </c>
      <c r="I855" s="11">
        <v>2</v>
      </c>
      <c r="J855" s="12" t="s">
        <v>26</v>
      </c>
      <c r="K855" s="790" t="s">
        <v>1648</v>
      </c>
      <c r="L855" s="491" t="s">
        <v>1649</v>
      </c>
      <c r="M855" s="789" t="s">
        <v>1101</v>
      </c>
      <c r="N855" s="789" t="s">
        <v>1086</v>
      </c>
      <c r="O855" s="12" t="s">
        <v>731</v>
      </c>
      <c r="P855" s="31">
        <v>1</v>
      </c>
      <c r="Q855" s="31">
        <v>0</v>
      </c>
      <c r="R855" s="262">
        <v>1</v>
      </c>
      <c r="S855" s="31">
        <v>3</v>
      </c>
      <c r="T855" s="181"/>
      <c r="U855" s="31">
        <v>30</v>
      </c>
      <c r="V855" s="31">
        <f>IF(W855="","",IFERROR(INDEX(Docentes!C:C,MATCH(W855,Docentes!D:D,0)),"NUEVO"))</f>
        <v>70073915</v>
      </c>
      <c r="W855" s="709" t="s">
        <v>1038</v>
      </c>
      <c r="X855" s="265" t="s">
        <v>167</v>
      </c>
      <c r="Y855" s="789" t="s">
        <v>1088</v>
      </c>
      <c r="Z855" s="31" t="s">
        <v>1089</v>
      </c>
      <c r="AA855" s="789"/>
      <c r="AB855" s="789"/>
      <c r="AC855" s="789"/>
      <c r="AD855" s="31"/>
      <c r="AE855" s="789"/>
      <c r="AF855" s="789" t="s">
        <v>1182</v>
      </c>
      <c r="AG855" s="31" t="str">
        <f t="shared" si="539"/>
        <v>T</v>
      </c>
      <c r="AH855" s="789">
        <v>2</v>
      </c>
      <c r="AI855" s="789">
        <v>18</v>
      </c>
      <c r="AJ855" s="789">
        <v>30</v>
      </c>
      <c r="AK855" s="789">
        <v>19</v>
      </c>
      <c r="AL855" s="789">
        <v>20</v>
      </c>
      <c r="AM855" s="31">
        <f t="shared" si="540"/>
        <v>0.99999999999999645</v>
      </c>
      <c r="AN855" s="792">
        <f t="shared" si="541"/>
        <v>0.77083333333333337</v>
      </c>
      <c r="AO855" s="792">
        <f t="shared" si="542"/>
        <v>0.80555555555555547</v>
      </c>
      <c r="AP855" s="31" t="str" cm="1">
        <f t="array" ref="AP855">IF(W855="","",IF(SUMPRODUCT((W855=$W$6:$W$1560)*(AH855=$AH$6:$AH$1560)*(AN855=$AN$6:$AN$1560)*(AO855=$AO$6:$AO$1560)*(ROW($W$6:$W$1560)&lt;&gt;ROW(W855))*((R855=0)*($R$6:$R$1560&gt;0)+(R855&gt;0)*($R$6:$R$1560=0)))&gt;0,"SALONES UNIDOS",IF(SUMPRODUCT((W855=$W$6:$W$1560)*(AH855=$AH$6:$AH$1560)*((AN855&lt;$AO$6:$AO$1560)*(AO855&gt;$AN$6:$AN$1560))*(ROW($W$6:$W$1560)&lt;&gt;ROW(W855)))&gt;0,"CRUZADO","Sin cruce")))</f>
        <v>Sin cruce</v>
      </c>
      <c r="AQ855" s="792" t="str">
        <f t="shared" si="543"/>
        <v>IN2PRINCIPALB</v>
      </c>
      <c r="AR855" s="923" t="str" cm="1">
        <f t="array" ref="AR855">IF(AQ855="","",IF(SUMPRODUCT((AQ855=$AQ$6:$AQ$1560)*(AH855=$AH$6:$AH$1560)*(AN855=$AN$6:$AN$1560)*(AO855=$AO$6:$AO$1560)*(ROW($AQ$6:$AQ$1560)&lt;&gt;ROW(AQ855))*((R855=0)*($R$6:$R$1560&gt;0)+(R855&gt;0)*($R$6:$R$1560=0)))&gt;0,"SALONES UNIDOS",IF(SUMPRODUCT((AQ855=$AQ$6:$AQ$1560)*(AH855=$AH$6:$AH$1560)*((AN855&lt;$AO$6:$AO$1560)*(AO855&gt;$AN$6:$AN$1560))*(ROW($AQ$6:$AQ$1560)&lt;&gt;ROW(AQ855)))&gt;0,"CRUZADO","Sin cruce")))</f>
        <v>Sin cruce</v>
      </c>
    </row>
    <row r="856" spans="1:145" ht="15.6" customHeight="1">
      <c r="C856" s="12" t="s">
        <v>1081</v>
      </c>
      <c r="D856" s="789" t="s">
        <v>1396</v>
      </c>
      <c r="E856" s="789">
        <v>20261</v>
      </c>
      <c r="F856" s="12" t="s">
        <v>23</v>
      </c>
      <c r="G856" s="12" t="s">
        <v>20</v>
      </c>
      <c r="H856" s="12" t="s">
        <v>57</v>
      </c>
      <c r="I856" s="12">
        <v>2</v>
      </c>
      <c r="J856" s="12" t="s">
        <v>26</v>
      </c>
      <c r="K856" s="790" t="s">
        <v>1648</v>
      </c>
      <c r="L856" s="491" t="s">
        <v>1649</v>
      </c>
      <c r="M856" s="789" t="s">
        <v>1101</v>
      </c>
      <c r="N856" s="789" t="s">
        <v>1086</v>
      </c>
      <c r="O856" s="12" t="s">
        <v>731</v>
      </c>
      <c r="P856" s="31">
        <v>0</v>
      </c>
      <c r="Q856" s="31">
        <v>4</v>
      </c>
      <c r="R856" s="262">
        <v>4</v>
      </c>
      <c r="S856" s="31">
        <v>3</v>
      </c>
      <c r="T856" s="181"/>
      <c r="U856" s="31">
        <v>30</v>
      </c>
      <c r="V856" s="31">
        <f>IF(W856="","",IFERROR(INDEX(Docentes!C:C,MATCH(W856,Docentes!D:D,0)),"NUEVO"))</f>
        <v>70073915</v>
      </c>
      <c r="W856" s="709" t="s">
        <v>1038</v>
      </c>
      <c r="X856" s="265" t="s">
        <v>167</v>
      </c>
      <c r="Y856" s="789" t="s">
        <v>1088</v>
      </c>
      <c r="Z856" s="31" t="s">
        <v>1089</v>
      </c>
      <c r="AA856" s="789"/>
      <c r="AB856" s="789"/>
      <c r="AC856" s="789"/>
      <c r="AD856" s="31"/>
      <c r="AE856" s="789"/>
      <c r="AF856" s="789" t="s">
        <v>1182</v>
      </c>
      <c r="AG856" s="31" t="str">
        <f t="shared" si="539"/>
        <v>P</v>
      </c>
      <c r="AH856" s="789">
        <v>2</v>
      </c>
      <c r="AI856" s="789">
        <v>19</v>
      </c>
      <c r="AJ856" s="789">
        <v>20</v>
      </c>
      <c r="AK856" s="789">
        <v>22</v>
      </c>
      <c r="AL856" s="789">
        <v>40</v>
      </c>
      <c r="AM856" s="31">
        <f t="shared" si="540"/>
        <v>4.0000000000000018</v>
      </c>
      <c r="AN856" s="792">
        <f t="shared" si="541"/>
        <v>0.80555555555555547</v>
      </c>
      <c r="AO856" s="792">
        <f t="shared" si="542"/>
        <v>0.94444444444444442</v>
      </c>
      <c r="AP856" s="31" t="str" cm="1">
        <f t="array" ref="AP856">IF(W856="","",IF(SUMPRODUCT((W856=$W$6:$W$1560)*(AH856=$AH$6:$AH$1560)*(AN856=$AN$6:$AN$1560)*(AO856=$AO$6:$AO$1560)*(ROW($W$6:$W$1560)&lt;&gt;ROW(W856))*((R856=0)*($R$6:$R$1560&gt;0)+(R856&gt;0)*($R$6:$R$1560=0)))&gt;0,"SALONES UNIDOS",IF(SUMPRODUCT((W856=$W$6:$W$1560)*(AH856=$AH$6:$AH$1560)*((AN856&lt;$AO$6:$AO$1560)*(AO856&gt;$AN$6:$AN$1560))*(ROW($W$6:$W$1560)&lt;&gt;ROW(W856)))&gt;0,"CRUZADO","Sin cruce")))</f>
        <v>Sin cruce</v>
      </c>
      <c r="AQ856" s="792" t="str">
        <f t="shared" si="543"/>
        <v>IN2PRINCIPALB</v>
      </c>
      <c r="AR856" s="923" t="str" cm="1">
        <f t="array" ref="AR856">IF(AQ856="","",IF(SUMPRODUCT((AQ856=$AQ$6:$AQ$1560)*(AH856=$AH$6:$AH$1560)*(AN856=$AN$6:$AN$1560)*(AO856=$AO$6:$AO$1560)*(ROW($AQ$6:$AQ$1560)&lt;&gt;ROW(AQ856))*((R856=0)*($R$6:$R$1560&gt;0)+(R856&gt;0)*($R$6:$R$1560=0)))&gt;0,"SALONES UNIDOS",IF(SUMPRODUCT((AQ856=$AQ$6:$AQ$1560)*(AH856=$AH$6:$AH$1560)*((AN856&lt;$AO$6:$AO$1560)*(AO856&gt;$AN$6:$AN$1560))*(ROW($AQ$6:$AQ$1560)&lt;&gt;ROW(AQ856)))&gt;0,"CRUZADO","Sin cruce")))</f>
        <v>Sin cruce</v>
      </c>
    </row>
    <row r="857" spans="1:145" ht="15.6" customHeight="1">
      <c r="C857" s="12" t="s">
        <v>1081</v>
      </c>
      <c r="D857" s="789" t="s">
        <v>1396</v>
      </c>
      <c r="E857" s="789">
        <v>20261</v>
      </c>
      <c r="F857" s="12" t="s">
        <v>23</v>
      </c>
      <c r="G857" s="12" t="s">
        <v>20</v>
      </c>
      <c r="H857" s="12" t="s">
        <v>57</v>
      </c>
      <c r="I857" s="12">
        <v>2</v>
      </c>
      <c r="J857" s="12" t="s">
        <v>1651</v>
      </c>
      <c r="K857" s="790" t="s">
        <v>1650</v>
      </c>
      <c r="L857" s="491" t="s">
        <v>1206</v>
      </c>
      <c r="M857" s="789" t="s">
        <v>1101</v>
      </c>
      <c r="N857" s="789" t="s">
        <v>1086</v>
      </c>
      <c r="O857" s="12" t="s">
        <v>731</v>
      </c>
      <c r="P857" s="31">
        <v>2</v>
      </c>
      <c r="Q857" s="31">
        <v>2</v>
      </c>
      <c r="R857" s="262">
        <v>4</v>
      </c>
      <c r="S857" s="31">
        <v>3</v>
      </c>
      <c r="T857" s="181"/>
      <c r="U857" s="31">
        <v>30</v>
      </c>
      <c r="V857" s="31">
        <f>IF(W857="","",IFERROR(INDEX(Docentes!C:C,MATCH(W857,Docentes!D:D,0)),"NUEVO"))</f>
        <v>21857087</v>
      </c>
      <c r="W857" s="794" t="s">
        <v>414</v>
      </c>
      <c r="X857" s="265" t="s">
        <v>1530</v>
      </c>
      <c r="Y857" s="789" t="s">
        <v>1088</v>
      </c>
      <c r="Z857" s="31" t="s">
        <v>1089</v>
      </c>
      <c r="AA857" s="789" t="s">
        <v>41</v>
      </c>
      <c r="AB857" s="789" t="s">
        <v>1640</v>
      </c>
      <c r="AC857" s="789">
        <v>48</v>
      </c>
      <c r="AD857" s="31"/>
      <c r="AE857" s="789"/>
      <c r="AF857" s="789" t="s">
        <v>1182</v>
      </c>
      <c r="AG857" s="31" t="str">
        <f t="shared" si="539"/>
        <v>TP</v>
      </c>
      <c r="AH857" s="789">
        <v>4</v>
      </c>
      <c r="AI857" s="789">
        <v>18</v>
      </c>
      <c r="AJ857" s="789">
        <v>30</v>
      </c>
      <c r="AK857" s="789">
        <v>21</v>
      </c>
      <c r="AL857" s="789">
        <v>50</v>
      </c>
      <c r="AM857" s="31">
        <f t="shared" si="540"/>
        <v>3.9999999999999987</v>
      </c>
      <c r="AN857" s="792">
        <f t="shared" si="541"/>
        <v>0.77083333333333337</v>
      </c>
      <c r="AO857" s="792">
        <f t="shared" si="542"/>
        <v>0.90972222222222221</v>
      </c>
      <c r="AP857" s="31" t="str" cm="1">
        <f t="array" ref="AP857">IF(W857="","",IF(SUMPRODUCT((W857=$W$6:$W$1560)*(AH857=$AH$6:$AH$1560)*(AN857=$AN$6:$AN$1560)*(AO857=$AO$6:$AO$1560)*(ROW($W$6:$W$1560)&lt;&gt;ROW(W857))*((R857=0)*($R$6:$R$1560&gt;0)+(R857&gt;0)*($R$6:$R$1560=0)))&gt;0,"SALONES UNIDOS",IF(SUMPRODUCT((W857=$W$6:$W$1560)*(AH857=$AH$6:$AH$1560)*((AN857&lt;$AO$6:$AO$1560)*(AO857&gt;$AN$6:$AN$1560))*(ROW($W$6:$W$1560)&lt;&gt;ROW(W857)))&gt;0,"CRUZADO","Sin cruce")))</f>
        <v>SALONES UNIDOS</v>
      </c>
      <c r="AQ857" s="792" t="str">
        <f t="shared" si="543"/>
        <v>IN2PRINCIPALBHP</v>
      </c>
      <c r="AR857" s="923" t="str" cm="1">
        <f t="array" ref="AR857">IF(AQ857="","",IF(SUMPRODUCT((AQ857=$AQ$6:$AQ$1560)*(AH857=$AH$6:$AH$1560)*(AN857=$AN$6:$AN$1560)*(AO857=$AO$6:$AO$1560)*(ROW($AQ$6:$AQ$1560)&lt;&gt;ROW(AQ857))*((R857=0)*($R$6:$R$1560&gt;0)+(R857&gt;0)*($R$6:$R$1560=0)))&gt;0,"SALONES UNIDOS",IF(SUMPRODUCT((AQ857=$AQ$6:$AQ$1560)*(AH857=$AH$6:$AH$1560)*((AN857&lt;$AO$6:$AO$1560)*(AO857&gt;$AN$6:$AN$1560))*(ROW($AQ$6:$AQ$1560)&lt;&gt;ROW(AQ857)))&gt;0,"CRUZADO","Sin cruce")))</f>
        <v>Sin cruce</v>
      </c>
    </row>
    <row r="858" spans="1:145" ht="15.6" customHeight="1">
      <c r="C858" s="12" t="s">
        <v>1081</v>
      </c>
      <c r="D858" s="789" t="s">
        <v>1396</v>
      </c>
      <c r="E858" s="789">
        <v>20261</v>
      </c>
      <c r="F858" s="12" t="s">
        <v>23</v>
      </c>
      <c r="G858" s="12" t="s">
        <v>20</v>
      </c>
      <c r="H858" s="12" t="s">
        <v>57</v>
      </c>
      <c r="I858" s="12">
        <v>2</v>
      </c>
      <c r="J858" s="12" t="s">
        <v>1652</v>
      </c>
      <c r="K858" s="790" t="s">
        <v>1644</v>
      </c>
      <c r="L858" s="491" t="s">
        <v>1350</v>
      </c>
      <c r="M858" s="789" t="s">
        <v>1101</v>
      </c>
      <c r="N858" s="789" t="s">
        <v>1086</v>
      </c>
      <c r="O858" s="12" t="s">
        <v>731</v>
      </c>
      <c r="P858" s="31">
        <v>3</v>
      </c>
      <c r="Q858" s="31">
        <v>2</v>
      </c>
      <c r="R858" s="262">
        <v>0</v>
      </c>
      <c r="S858" s="31">
        <v>4</v>
      </c>
      <c r="T858" s="181" t="s">
        <v>1283</v>
      </c>
      <c r="U858" s="31">
        <v>30</v>
      </c>
      <c r="V858" s="31">
        <f>IF(W858="","",IFERROR(INDEX(Docentes!C:C,MATCH(W858,Docentes!D:D,0)),"NUEVO"))</f>
        <v>21530042</v>
      </c>
      <c r="W858" s="794" t="s">
        <v>350</v>
      </c>
      <c r="X858" s="265" t="s">
        <v>1087</v>
      </c>
      <c r="Y858" s="789" t="s">
        <v>1088</v>
      </c>
      <c r="Z858" s="31" t="s">
        <v>1089</v>
      </c>
      <c r="AA858" s="789"/>
      <c r="AB858" s="789" t="s">
        <v>1092</v>
      </c>
      <c r="AC858" s="789"/>
      <c r="AD858" s="31"/>
      <c r="AE858" s="789"/>
      <c r="AF858" s="789" t="s">
        <v>1182</v>
      </c>
      <c r="AG858" s="31" t="str">
        <f t="shared" ref="AG858:AG863" si="548">IF(AND(P858&gt;0,Q858&gt;0),"TP",IF(AND(P858&gt;0,Q858=0),"T","P"))</f>
        <v>TP</v>
      </c>
      <c r="AH858" s="789">
        <v>6</v>
      </c>
      <c r="AI858" s="789">
        <v>18</v>
      </c>
      <c r="AJ858" s="789">
        <v>30</v>
      </c>
      <c r="AK858" s="789">
        <v>22</v>
      </c>
      <c r="AL858" s="789">
        <v>40</v>
      </c>
      <c r="AM858" s="31">
        <f t="shared" ref="AM858:AM863" si="549">IF(R858=0,0,IF(AI858="",R858,IF(X858="HIBRIDO VIRTUAL",0,((((AK858/24)+(AL858/1440))-((AI858/24)+(AJ858/1440)))*1440/50))))</f>
        <v>0</v>
      </c>
      <c r="AN858" s="792">
        <f t="shared" ref="AN858:AN863" si="550">AI858/24+AJ858/1440</f>
        <v>0.77083333333333337</v>
      </c>
      <c r="AO858" s="792">
        <f t="shared" ref="AO858:AO863" si="551">AK858/24+AL858/1440</f>
        <v>0.94444444444444442</v>
      </c>
      <c r="AP858" s="31" t="str" cm="1">
        <f t="array" ref="AP858">IF(W858="","",IF(SUMPRODUCT((W858=$W$6:$W$1560)*(AH858=$AH$6:$AH$1560)*(AN858=$AN$6:$AN$1560)*(AO858=$AO$6:$AO$1560)*(ROW($W$6:$W$1560)&lt;&gt;ROW(W858))*((R858=0)*($R$6:$R$1560&gt;0)+(R858&gt;0)*($R$6:$R$1560=0)))&gt;0,"SALONES UNIDOS",IF(SUMPRODUCT((W858=$W$6:$W$1560)*(AH858=$AH$6:$AH$1560)*((AN858&lt;$AO$6:$AO$1560)*(AO858&gt;$AN$6:$AN$1560))*(ROW($W$6:$W$1560)&lt;&gt;ROW(W858)))&gt;0,"CRUZADO","Sin cruce")))</f>
        <v>SALONES UNIDOS</v>
      </c>
      <c r="AQ858" s="792" t="str">
        <f t="shared" ref="AQ858:AQ863" si="552">TRIM(CONCATENATE(H858,I858,F858,J858))</f>
        <v>IN2PRINCIPALBHV</v>
      </c>
      <c r="AR858" s="923" t="str" cm="1">
        <f t="array" ref="AR858">IF(AQ858="","",IF(SUMPRODUCT((AQ858=$AQ$6:$AQ$1560)*(AH858=$AH$6:$AH$1560)*(AN858=$AN$6:$AN$1560)*(AO858=$AO$6:$AO$1560)*(ROW($AQ$6:$AQ$1560)&lt;&gt;ROW(AQ858))*((R858=0)*($R$6:$R$1560&gt;0)+(R858&gt;0)*($R$6:$R$1560=0)))&gt;0,"SALONES UNIDOS",IF(SUMPRODUCT((AQ858=$AQ$6:$AQ$1560)*(AH858=$AH$6:$AH$1560)*((AN858&lt;$AO$6:$AO$1560)*(AO858&gt;$AN$6:$AN$1560))*(ROW($AQ$6:$AQ$1560)&lt;&gt;ROW(AQ858)))&gt;0,"CRUZADO","Sin cruce")))</f>
        <v>Sin cruce</v>
      </c>
    </row>
    <row r="859" spans="1:145" ht="15.6" customHeight="1">
      <c r="C859" s="12" t="s">
        <v>1081</v>
      </c>
      <c r="D859" s="789" t="s">
        <v>1396</v>
      </c>
      <c r="E859" s="789">
        <v>20261</v>
      </c>
      <c r="F859" s="12" t="s">
        <v>23</v>
      </c>
      <c r="G859" s="12" t="s">
        <v>20</v>
      </c>
      <c r="H859" s="12" t="s">
        <v>57</v>
      </c>
      <c r="I859" s="12">
        <v>2</v>
      </c>
      <c r="J859" s="12" t="s">
        <v>1652</v>
      </c>
      <c r="K859" s="790" t="s">
        <v>1645</v>
      </c>
      <c r="L859" s="491" t="s">
        <v>1141</v>
      </c>
      <c r="M859" s="789" t="s">
        <v>1127</v>
      </c>
      <c r="N859" s="789" t="s">
        <v>1086</v>
      </c>
      <c r="O859" s="12" t="s">
        <v>731</v>
      </c>
      <c r="P859" s="31">
        <v>4</v>
      </c>
      <c r="Q859" s="31">
        <v>0</v>
      </c>
      <c r="R859" s="262">
        <v>0</v>
      </c>
      <c r="S859" s="31">
        <v>4</v>
      </c>
      <c r="T859" s="181" t="s">
        <v>1283</v>
      </c>
      <c r="U859" s="31">
        <v>30</v>
      </c>
      <c r="V859" s="31">
        <f>IF(W859="","",IFERROR(INDEX(Docentes!C:C,MATCH(W859,Docentes!D:D,0)),"NUEVO"))</f>
        <v>42129291</v>
      </c>
      <c r="W859" s="794" t="s">
        <v>417</v>
      </c>
      <c r="X859" s="265" t="s">
        <v>1087</v>
      </c>
      <c r="Y859" s="789" t="s">
        <v>1088</v>
      </c>
      <c r="Z859" s="31" t="s">
        <v>1089</v>
      </c>
      <c r="AA859" s="789"/>
      <c r="AB859" s="789" t="s">
        <v>1092</v>
      </c>
      <c r="AC859" s="789"/>
      <c r="AD859" s="31"/>
      <c r="AE859" s="789"/>
      <c r="AF859" s="789" t="s">
        <v>1182</v>
      </c>
      <c r="AG859" s="31" t="str">
        <f t="shared" si="548"/>
        <v>T</v>
      </c>
      <c r="AH859" s="789">
        <v>5</v>
      </c>
      <c r="AI859" s="789">
        <v>18</v>
      </c>
      <c r="AJ859" s="789">
        <v>30</v>
      </c>
      <c r="AK859" s="789">
        <v>21</v>
      </c>
      <c r="AL859" s="789">
        <v>50</v>
      </c>
      <c r="AM859" s="31">
        <f t="shared" si="549"/>
        <v>0</v>
      </c>
      <c r="AN859" s="792">
        <f t="shared" si="550"/>
        <v>0.77083333333333337</v>
      </c>
      <c r="AO859" s="792">
        <f t="shared" si="551"/>
        <v>0.90972222222222221</v>
      </c>
      <c r="AP859" s="31" t="str" cm="1">
        <f t="array" ref="AP859">IF(W859="","",IF(SUMPRODUCT((W859=$W$6:$W$1560)*(AH859=$AH$6:$AH$1560)*(AN859=$AN$6:$AN$1560)*(AO859=$AO$6:$AO$1560)*(ROW($W$6:$W$1560)&lt;&gt;ROW(W859))*((R859=0)*($R$6:$R$1560&gt;0)+(R859&gt;0)*($R$6:$R$1560=0)))&gt;0,"SALONES UNIDOS",IF(SUMPRODUCT((W859=$W$6:$W$1560)*(AH859=$AH$6:$AH$1560)*((AN859&lt;$AO$6:$AO$1560)*(AO859&gt;$AN$6:$AN$1560))*(ROW($W$6:$W$1560)&lt;&gt;ROW(W859)))&gt;0,"CRUZADO","Sin cruce")))</f>
        <v>SALONES UNIDOS</v>
      </c>
      <c r="AQ859" s="792" t="str">
        <f t="shared" si="552"/>
        <v>IN2PRINCIPALBHV</v>
      </c>
      <c r="AR859" s="923" t="str" cm="1">
        <f t="array" ref="AR859">IF(AQ859="","",IF(SUMPRODUCT((AQ859=$AQ$6:$AQ$1560)*(AH859=$AH$6:$AH$1560)*(AN859=$AN$6:$AN$1560)*(AO859=$AO$6:$AO$1560)*(ROW($AQ$6:$AQ$1560)&lt;&gt;ROW(AQ859))*((R859=0)*($R$6:$R$1560&gt;0)+(R859&gt;0)*($R$6:$R$1560=0)))&gt;0,"SALONES UNIDOS",IF(SUMPRODUCT((AQ859=$AQ$6:$AQ$1560)*(AH859=$AH$6:$AH$1560)*((AN859&lt;$AO$6:$AO$1560)*(AO859&gt;$AN$6:$AN$1560))*(ROW($AQ$6:$AQ$1560)&lt;&gt;ROW(AQ859)))&gt;0,"CRUZADO","Sin cruce")))</f>
        <v>Sin cruce</v>
      </c>
    </row>
    <row r="860" spans="1:145" ht="15.6" customHeight="1">
      <c r="C860" s="12" t="s">
        <v>1081</v>
      </c>
      <c r="D860" s="789" t="s">
        <v>1396</v>
      </c>
      <c r="E860" s="789">
        <v>20261</v>
      </c>
      <c r="F860" s="12" t="s">
        <v>23</v>
      </c>
      <c r="G860" s="12" t="s">
        <v>20</v>
      </c>
      <c r="H860" s="12" t="s">
        <v>57</v>
      </c>
      <c r="I860" s="12">
        <v>2</v>
      </c>
      <c r="J860" s="12" t="s">
        <v>1652</v>
      </c>
      <c r="K860" s="790" t="s">
        <v>1646</v>
      </c>
      <c r="L860" s="491" t="s">
        <v>1346</v>
      </c>
      <c r="M860" s="789" t="s">
        <v>1127</v>
      </c>
      <c r="N860" s="789" t="s">
        <v>1086</v>
      </c>
      <c r="O860" s="12" t="s">
        <v>731</v>
      </c>
      <c r="P860" s="31">
        <v>2</v>
      </c>
      <c r="Q860" s="31">
        <v>0</v>
      </c>
      <c r="R860" s="262">
        <v>0</v>
      </c>
      <c r="S860" s="31">
        <v>4</v>
      </c>
      <c r="T860" s="181"/>
      <c r="U860" s="31">
        <v>30</v>
      </c>
      <c r="V860" s="31">
        <f>IF(W860="","",IFERROR(INDEX(Docentes!C:C,MATCH(W860,Docentes!D:D,0)),"NUEVO"))</f>
        <v>21864691</v>
      </c>
      <c r="W860" s="9" t="s">
        <v>577</v>
      </c>
      <c r="X860" s="265" t="s">
        <v>1087</v>
      </c>
      <c r="Y860" s="789" t="s">
        <v>1088</v>
      </c>
      <c r="Z860" s="31" t="s">
        <v>1089</v>
      </c>
      <c r="AA860" s="789"/>
      <c r="AB860" s="789" t="s">
        <v>1092</v>
      </c>
      <c r="AC860" s="789"/>
      <c r="AD860" s="31"/>
      <c r="AE860" s="789"/>
      <c r="AF860" s="789" t="s">
        <v>1182</v>
      </c>
      <c r="AG860" s="31" t="str">
        <f t="shared" si="548"/>
        <v>T</v>
      </c>
      <c r="AH860" s="789">
        <v>5</v>
      </c>
      <c r="AI860" s="789">
        <v>21</v>
      </c>
      <c r="AJ860" s="789">
        <v>50</v>
      </c>
      <c r="AK860" s="789">
        <v>23</v>
      </c>
      <c r="AL860" s="789">
        <v>30</v>
      </c>
      <c r="AM860" s="31">
        <f t="shared" si="549"/>
        <v>0</v>
      </c>
      <c r="AN860" s="792">
        <f t="shared" si="550"/>
        <v>0.90972222222222221</v>
      </c>
      <c r="AO860" s="792">
        <f t="shared" si="551"/>
        <v>0.97916666666666674</v>
      </c>
      <c r="AP860" s="31" t="str" cm="1">
        <f t="array" ref="AP860">IF(W860="","",IF(SUMPRODUCT((W860=$W$6:$W$1560)*(AH860=$AH$6:$AH$1560)*(AN860=$AN$6:$AN$1560)*(AO860=$AO$6:$AO$1560)*(ROW($W$6:$W$1560)&lt;&gt;ROW(W860))*((R860=0)*($R$6:$R$1560&gt;0)+(R860&gt;0)*($R$6:$R$1560=0)))&gt;0,"SALONES UNIDOS",IF(SUMPRODUCT((W860=$W$6:$W$1560)*(AH860=$AH$6:$AH$1560)*((AN860&lt;$AO$6:$AO$1560)*(AO860&gt;$AN$6:$AN$1560))*(ROW($W$6:$W$1560)&lt;&gt;ROW(W860)))&gt;0,"CRUZADO","Sin cruce")))</f>
        <v>SALONES UNIDOS</v>
      </c>
      <c r="AQ860" s="792" t="str">
        <f t="shared" si="552"/>
        <v>IN2PRINCIPALBHV</v>
      </c>
      <c r="AR860" s="923" t="str" cm="1">
        <f t="array" ref="AR860">IF(AQ860="","",IF(SUMPRODUCT((AQ860=$AQ$6:$AQ$1560)*(AH860=$AH$6:$AH$1560)*(AN860=$AN$6:$AN$1560)*(AO860=$AO$6:$AO$1560)*(ROW($AQ$6:$AQ$1560)&lt;&gt;ROW(AQ860))*((R860=0)*($R$6:$R$1560&gt;0)+(R860&gt;0)*($R$6:$R$1560=0)))&gt;0,"SALONES UNIDOS",IF(SUMPRODUCT((AQ860=$AQ$6:$AQ$1560)*(AH860=$AH$6:$AH$1560)*((AN860&lt;$AO$6:$AO$1560)*(AO860&gt;$AN$6:$AN$1560))*(ROW($AQ$6:$AQ$1560)&lt;&gt;ROW(AQ860)))&gt;0,"CRUZADO","Sin cruce")))</f>
        <v>Sin cruce</v>
      </c>
    </row>
    <row r="861" spans="1:145" s="809" customFormat="1" ht="15.6" customHeight="1">
      <c r="A861" s="19"/>
      <c r="B861" s="19"/>
      <c r="C861" s="12" t="s">
        <v>1081</v>
      </c>
      <c r="D861" s="789" t="s">
        <v>1396</v>
      </c>
      <c r="E861" s="789">
        <v>20261</v>
      </c>
      <c r="F861" s="12" t="s">
        <v>23</v>
      </c>
      <c r="G861" s="12" t="s">
        <v>20</v>
      </c>
      <c r="H861" s="12" t="s">
        <v>57</v>
      </c>
      <c r="I861" s="12">
        <v>2</v>
      </c>
      <c r="J861" s="12" t="s">
        <v>1652</v>
      </c>
      <c r="K861" s="790" t="s">
        <v>1646</v>
      </c>
      <c r="L861" s="491" t="s">
        <v>1346</v>
      </c>
      <c r="M861" s="789" t="s">
        <v>1127</v>
      </c>
      <c r="N861" s="789" t="s">
        <v>1086</v>
      </c>
      <c r="O861" s="12" t="s">
        <v>731</v>
      </c>
      <c r="P861" s="31">
        <v>2</v>
      </c>
      <c r="Q861" s="31">
        <v>0</v>
      </c>
      <c r="R861" s="262">
        <v>0</v>
      </c>
      <c r="S861" s="31">
        <v>4</v>
      </c>
      <c r="T861" s="179"/>
      <c r="U861" s="31">
        <v>30</v>
      </c>
      <c r="V861" s="31">
        <f>IF(W861="","",IFERROR(INDEX(Docentes!C:C,MATCH(W861,Docentes!D:D,0)),"NUEVO"))</f>
        <v>21864691</v>
      </c>
      <c r="W861" s="9" t="s">
        <v>577</v>
      </c>
      <c r="X861" s="265" t="s">
        <v>1087</v>
      </c>
      <c r="Y861" s="789" t="s">
        <v>1088</v>
      </c>
      <c r="Z861" s="31" t="s">
        <v>1089</v>
      </c>
      <c r="AA861" s="789"/>
      <c r="AB861" s="789" t="s">
        <v>1092</v>
      </c>
      <c r="AC861" s="789"/>
      <c r="AD861" s="31"/>
      <c r="AE861" s="789"/>
      <c r="AF861" s="789" t="s">
        <v>1182</v>
      </c>
      <c r="AG861" s="31" t="str">
        <f t="shared" si="548"/>
        <v>T</v>
      </c>
      <c r="AH861" s="789">
        <v>4</v>
      </c>
      <c r="AI861" s="789">
        <v>21</v>
      </c>
      <c r="AJ861" s="789">
        <v>50</v>
      </c>
      <c r="AK861" s="789">
        <v>23</v>
      </c>
      <c r="AL861" s="789">
        <v>30</v>
      </c>
      <c r="AM861" s="31">
        <f t="shared" si="549"/>
        <v>0</v>
      </c>
      <c r="AN861" s="792">
        <f t="shared" si="550"/>
        <v>0.90972222222222221</v>
      </c>
      <c r="AO861" s="792">
        <f t="shared" si="551"/>
        <v>0.97916666666666674</v>
      </c>
      <c r="AP861" s="31" t="str" cm="1">
        <f t="array" ref="AP861">IF(W861="","",IF(SUMPRODUCT((W861=$W$6:$W$1560)*(AH861=$AH$6:$AH$1560)*(AN861=$AN$6:$AN$1560)*(AO861=$AO$6:$AO$1560)*(ROW($W$6:$W$1560)&lt;&gt;ROW(W861))*((R861=0)*($R$6:$R$1560&gt;0)+(R861&gt;0)*($R$6:$R$1560=0)))&gt;0,"SALONES UNIDOS",IF(SUMPRODUCT((W861=$W$6:$W$1560)*(AH861=$AH$6:$AH$1560)*((AN861&lt;$AO$6:$AO$1560)*(AO861&gt;$AN$6:$AN$1560))*(ROW($W$6:$W$1560)&lt;&gt;ROW(W861)))&gt;0,"CRUZADO","Sin cruce")))</f>
        <v>SALONES UNIDOS</v>
      </c>
      <c r="AQ861" s="792" t="str">
        <f t="shared" si="552"/>
        <v>IN2PRINCIPALBHV</v>
      </c>
      <c r="AR861" s="923" t="str" cm="1">
        <f t="array" ref="AR861">IF(AQ861="","",IF(SUMPRODUCT((AQ861=$AQ$6:$AQ$1560)*(AH861=$AH$6:$AH$1560)*(AN861=$AN$6:$AN$1560)*(AO861=$AO$6:$AO$1560)*(ROW($AQ$6:$AQ$1560)&lt;&gt;ROW(AQ861))*((R861=0)*($R$6:$R$1560&gt;0)+(R861&gt;0)*($R$6:$R$1560=0)))&gt;0,"SALONES UNIDOS",IF(SUMPRODUCT((AQ861=$AQ$6:$AQ$1560)*(AH861=$AH$6:$AH$1560)*((AN861&lt;$AO$6:$AO$1560)*(AO861&gt;$AN$6:$AN$1560))*(ROW($AQ$6:$AQ$1560)&lt;&gt;ROW(AQ861)))&gt;0,"CRUZADO","Sin cruce")))</f>
        <v>Sin cruce</v>
      </c>
      <c r="AS861" s="918"/>
      <c r="AT861" s="918"/>
      <c r="AU861" s="918"/>
      <c r="AV861" s="918"/>
      <c r="AW861" s="918"/>
      <c r="AX861" s="918"/>
      <c r="AY861" s="918"/>
      <c r="AZ861" s="918"/>
      <c r="DP861" s="924"/>
      <c r="DQ861" s="918"/>
      <c r="DR861" s="918"/>
      <c r="DS861" s="918"/>
      <c r="DT861" s="918"/>
      <c r="DU861" s="918"/>
      <c r="DV861" s="918"/>
      <c r="DW861" s="918"/>
      <c r="DX861" s="918"/>
      <c r="DY861" s="918"/>
      <c r="DZ861" s="918"/>
      <c r="EA861" s="918"/>
      <c r="EB861" s="918"/>
      <c r="EC861" s="918"/>
      <c r="ED861" s="918"/>
      <c r="EE861" s="918"/>
      <c r="EF861" s="918"/>
      <c r="EG861" s="918"/>
      <c r="EH861" s="918"/>
      <c r="EI861" s="918"/>
      <c r="EJ861" s="918"/>
      <c r="EK861" s="918"/>
      <c r="EL861" s="918"/>
      <c r="EM861" s="918"/>
      <c r="EN861" s="918"/>
      <c r="EO861" s="918"/>
    </row>
    <row r="862" spans="1:145" s="809" customFormat="1" ht="15.6" customHeight="1">
      <c r="A862" s="19"/>
      <c r="B862" s="19"/>
      <c r="C862" s="12" t="s">
        <v>1081</v>
      </c>
      <c r="D862" s="789" t="s">
        <v>1396</v>
      </c>
      <c r="E862" s="789">
        <v>20261</v>
      </c>
      <c r="F862" s="12" t="s">
        <v>23</v>
      </c>
      <c r="G862" s="12" t="s">
        <v>20</v>
      </c>
      <c r="H862" s="12" t="s">
        <v>57</v>
      </c>
      <c r="I862" s="12">
        <v>2</v>
      </c>
      <c r="J862" s="12" t="s">
        <v>1652</v>
      </c>
      <c r="K862" s="790" t="s">
        <v>1647</v>
      </c>
      <c r="L862" s="491" t="s">
        <v>1158</v>
      </c>
      <c r="M862" s="789" t="s">
        <v>1127</v>
      </c>
      <c r="N862" s="789" t="s">
        <v>1086</v>
      </c>
      <c r="O862" s="12" t="s">
        <v>731</v>
      </c>
      <c r="P862" s="31">
        <v>4</v>
      </c>
      <c r="Q862" s="31">
        <v>0</v>
      </c>
      <c r="R862" s="262">
        <v>0</v>
      </c>
      <c r="S862" s="31">
        <v>4</v>
      </c>
      <c r="T862" s="179"/>
      <c r="U862" s="31">
        <v>30</v>
      </c>
      <c r="V862" s="31">
        <f>IF(W862="","",IFERROR(INDEX(Docentes!C:C,MATCH(W862,Docentes!D:D,0)),"NUEVO"))</f>
        <v>80063288</v>
      </c>
      <c r="W862" s="809" t="s">
        <v>533</v>
      </c>
      <c r="X862" s="265" t="s">
        <v>1087</v>
      </c>
      <c r="Y862" s="789" t="s">
        <v>1088</v>
      </c>
      <c r="Z862" s="31" t="s">
        <v>1089</v>
      </c>
      <c r="AA862" s="789"/>
      <c r="AB862" s="789" t="s">
        <v>1092</v>
      </c>
      <c r="AC862" s="789"/>
      <c r="AD862" s="31"/>
      <c r="AE862" s="789"/>
      <c r="AF862" s="789" t="s">
        <v>1182</v>
      </c>
      <c r="AG862" s="31" t="str">
        <f t="shared" si="548"/>
        <v>T</v>
      </c>
      <c r="AH862" s="789">
        <v>1</v>
      </c>
      <c r="AI862" s="789">
        <v>18</v>
      </c>
      <c r="AJ862" s="789">
        <v>30</v>
      </c>
      <c r="AK862" s="789">
        <v>21</v>
      </c>
      <c r="AL862" s="789">
        <v>50</v>
      </c>
      <c r="AM862" s="31">
        <f t="shared" si="549"/>
        <v>0</v>
      </c>
      <c r="AN862" s="792">
        <f t="shared" si="550"/>
        <v>0.77083333333333337</v>
      </c>
      <c r="AO862" s="792">
        <f t="shared" si="551"/>
        <v>0.90972222222222221</v>
      </c>
      <c r="AP862" s="31" t="str" cm="1">
        <f t="array" ref="AP862">IF(W862="","",IF(SUMPRODUCT((W862=$W$6:$W$1560)*(AH862=$AH$6:$AH$1560)*(AN862=$AN$6:$AN$1560)*(AO862=$AO$6:$AO$1560)*(ROW($W$6:$W$1560)&lt;&gt;ROW(W862))*((R862=0)*($R$6:$R$1560&gt;0)+(R862&gt;0)*($R$6:$R$1560=0)))&gt;0,"SALONES UNIDOS",IF(SUMPRODUCT((W862=$W$6:$W$1560)*(AH862=$AH$6:$AH$1560)*((AN862&lt;$AO$6:$AO$1560)*(AO862&gt;$AN$6:$AN$1560))*(ROW($W$6:$W$1560)&lt;&gt;ROW(W862)))&gt;0,"CRUZADO","Sin cruce")))</f>
        <v>SALONES UNIDOS</v>
      </c>
      <c r="AQ862" s="792" t="str">
        <f t="shared" si="552"/>
        <v>IN2PRINCIPALBHV</v>
      </c>
      <c r="AR862" s="923" t="str" cm="1">
        <f t="array" ref="AR862">IF(AQ862="","",IF(SUMPRODUCT((AQ862=$AQ$6:$AQ$1560)*(AH862=$AH$6:$AH$1560)*(AN862=$AN$6:$AN$1560)*(AO862=$AO$6:$AO$1560)*(ROW($AQ$6:$AQ$1560)&lt;&gt;ROW(AQ862))*((R862=0)*($R$6:$R$1560&gt;0)+(R862&gt;0)*($R$6:$R$1560=0)))&gt;0,"SALONES UNIDOS",IF(SUMPRODUCT((AQ862=$AQ$6:$AQ$1560)*(AH862=$AH$6:$AH$1560)*((AN862&lt;$AO$6:$AO$1560)*(AO862&gt;$AN$6:$AN$1560))*(ROW($AQ$6:$AQ$1560)&lt;&gt;ROW(AQ862)))&gt;0,"CRUZADO","Sin cruce")))</f>
        <v>Sin cruce</v>
      </c>
      <c r="AS862" s="918"/>
      <c r="AT862" s="918"/>
      <c r="AU862" s="918"/>
      <c r="AV862" s="918"/>
      <c r="AW862" s="918"/>
      <c r="AX862" s="918"/>
      <c r="AY862" s="918"/>
      <c r="AZ862" s="918"/>
      <c r="DP862" s="924"/>
      <c r="DQ862" s="918"/>
      <c r="DR862" s="918"/>
      <c r="DS862" s="918"/>
      <c r="DT862" s="918"/>
      <c r="DU862" s="918"/>
      <c r="DV862" s="918"/>
      <c r="DW862" s="918"/>
      <c r="DX862" s="918"/>
      <c r="DY862" s="918"/>
      <c r="DZ862" s="918"/>
      <c r="EA862" s="918"/>
      <c r="EB862" s="918"/>
      <c r="EC862" s="918"/>
      <c r="ED862" s="918"/>
      <c r="EE862" s="918"/>
      <c r="EF862" s="918"/>
      <c r="EG862" s="918"/>
      <c r="EH862" s="918"/>
      <c r="EI862" s="918"/>
      <c r="EJ862" s="918"/>
      <c r="EK862" s="918"/>
      <c r="EL862" s="918"/>
      <c r="EM862" s="918"/>
      <c r="EN862" s="918"/>
      <c r="EO862" s="918"/>
    </row>
    <row r="863" spans="1:145" ht="15.6" customHeight="1">
      <c r="C863" s="12" t="s">
        <v>1081</v>
      </c>
      <c r="D863" s="789" t="s">
        <v>1396</v>
      </c>
      <c r="E863" s="789">
        <v>20261</v>
      </c>
      <c r="F863" s="12" t="s">
        <v>23</v>
      </c>
      <c r="G863" s="12" t="s">
        <v>20</v>
      </c>
      <c r="H863" s="12" t="s">
        <v>57</v>
      </c>
      <c r="I863" s="12">
        <v>2</v>
      </c>
      <c r="J863" s="12" t="s">
        <v>1652</v>
      </c>
      <c r="K863" s="790" t="s">
        <v>1650</v>
      </c>
      <c r="L863" s="491" t="s">
        <v>1206</v>
      </c>
      <c r="M863" s="789" t="s">
        <v>1101</v>
      </c>
      <c r="N863" s="789" t="s">
        <v>1086</v>
      </c>
      <c r="O863" s="12" t="s">
        <v>731</v>
      </c>
      <c r="P863" s="31">
        <v>2</v>
      </c>
      <c r="Q863" s="31">
        <v>2</v>
      </c>
      <c r="R863" s="262">
        <v>0</v>
      </c>
      <c r="S863" s="31">
        <v>3</v>
      </c>
      <c r="T863" s="181" t="s">
        <v>1283</v>
      </c>
      <c r="U863" s="31">
        <v>30</v>
      </c>
      <c r="V863" s="31">
        <f>IF(W863="","",IFERROR(INDEX(Docentes!C:C,MATCH(W863,Docentes!D:D,0)),"NUEVO"))</f>
        <v>21857087</v>
      </c>
      <c r="W863" s="794" t="s">
        <v>414</v>
      </c>
      <c r="X863" s="265" t="s">
        <v>1087</v>
      </c>
      <c r="Y863" s="789" t="s">
        <v>1088</v>
      </c>
      <c r="Z863" s="31" t="s">
        <v>1089</v>
      </c>
      <c r="AA863" s="789"/>
      <c r="AB863" s="789" t="s">
        <v>1092</v>
      </c>
      <c r="AC863" s="789"/>
      <c r="AD863" s="31"/>
      <c r="AE863" s="789"/>
      <c r="AF863" s="789" t="s">
        <v>1182</v>
      </c>
      <c r="AG863" s="31" t="str">
        <f t="shared" si="548"/>
        <v>TP</v>
      </c>
      <c r="AH863" s="789">
        <v>4</v>
      </c>
      <c r="AI863" s="789">
        <v>18</v>
      </c>
      <c r="AJ863" s="789">
        <v>30</v>
      </c>
      <c r="AK863" s="789">
        <v>21</v>
      </c>
      <c r="AL863" s="789">
        <v>50</v>
      </c>
      <c r="AM863" s="31">
        <f t="shared" si="549"/>
        <v>0</v>
      </c>
      <c r="AN863" s="792">
        <f t="shared" si="550"/>
        <v>0.77083333333333337</v>
      </c>
      <c r="AO863" s="792">
        <f t="shared" si="551"/>
        <v>0.90972222222222221</v>
      </c>
      <c r="AP863" s="31" t="str" cm="1">
        <f t="array" ref="AP863">IF(W863="","",IF(SUMPRODUCT((W863=$W$6:$W$1560)*(AH863=$AH$6:$AH$1560)*(AN863=$AN$6:$AN$1560)*(AO863=$AO$6:$AO$1560)*(ROW($W$6:$W$1560)&lt;&gt;ROW(W863))*((R863=0)*($R$6:$R$1560&gt;0)+(R863&gt;0)*($R$6:$R$1560=0)))&gt;0,"SALONES UNIDOS",IF(SUMPRODUCT((W863=$W$6:$W$1560)*(AH863=$AH$6:$AH$1560)*((AN863&lt;$AO$6:$AO$1560)*(AO863&gt;$AN$6:$AN$1560))*(ROW($W$6:$W$1560)&lt;&gt;ROW(W863)))&gt;0,"CRUZADO","Sin cruce")))</f>
        <v>SALONES UNIDOS</v>
      </c>
      <c r="AQ863" s="792" t="str">
        <f t="shared" si="552"/>
        <v>IN2PRINCIPALBHV</v>
      </c>
      <c r="AR863" s="923" t="str" cm="1">
        <f t="array" ref="AR863">IF(AQ863="","",IF(SUMPRODUCT((AQ863=$AQ$6:$AQ$1560)*(AH863=$AH$6:$AH$1560)*(AN863=$AN$6:$AN$1560)*(AO863=$AO$6:$AO$1560)*(ROW($AQ$6:$AQ$1560)&lt;&gt;ROW(AQ863))*((R863=0)*($R$6:$R$1560&gt;0)+(R863&gt;0)*($R$6:$R$1560=0)))&gt;0,"SALONES UNIDOS",IF(SUMPRODUCT((AQ863=$AQ$6:$AQ$1560)*(AH863=$AH$6:$AH$1560)*((AN863&lt;$AO$6:$AO$1560)*(AO863&gt;$AN$6:$AN$1560))*(ROW($AQ$6:$AQ$1560)&lt;&gt;ROW(AQ863)))&gt;0,"CRUZADO","Sin cruce")))</f>
        <v>Sin cruce</v>
      </c>
    </row>
    <row r="864" spans="1:145" ht="15.6" hidden="1" customHeight="1">
      <c r="C864" s="12" t="s">
        <v>1081</v>
      </c>
      <c r="D864" s="789" t="s">
        <v>1396</v>
      </c>
      <c r="E864" s="789">
        <v>20261</v>
      </c>
      <c r="F864" s="12" t="s">
        <v>23</v>
      </c>
      <c r="G864" s="12" t="s">
        <v>20</v>
      </c>
      <c r="H864" s="12" t="s">
        <v>57</v>
      </c>
      <c r="I864" s="12">
        <v>3</v>
      </c>
      <c r="J864" s="12" t="s">
        <v>16</v>
      </c>
      <c r="K864" s="790" t="s">
        <v>1405</v>
      </c>
      <c r="L864" s="491" t="s">
        <v>1361</v>
      </c>
      <c r="M864" s="789" t="s">
        <v>1101</v>
      </c>
      <c r="N864" s="789" t="s">
        <v>1086</v>
      </c>
      <c r="O864" s="12" t="s">
        <v>731</v>
      </c>
      <c r="P864" s="789">
        <v>3</v>
      </c>
      <c r="Q864" s="789">
        <v>2</v>
      </c>
      <c r="R864" s="815">
        <v>5</v>
      </c>
      <c r="S864" s="789">
        <v>4</v>
      </c>
      <c r="T864" s="181"/>
      <c r="U864" s="789">
        <v>38</v>
      </c>
      <c r="V864" s="31">
        <f>IF(W864="","",IFERROR(INDEX(Docentes!C:C,MATCH(W864,Docentes!D:D,0)),"NUEVO"))</f>
        <v>45879356</v>
      </c>
      <c r="W864" s="791" t="s">
        <v>189</v>
      </c>
      <c r="X864" s="265" t="s">
        <v>168</v>
      </c>
      <c r="Y864" s="789" t="s">
        <v>1242</v>
      </c>
      <c r="Z864" s="789" t="s">
        <v>1089</v>
      </c>
      <c r="AA864" s="789" t="s">
        <v>41</v>
      </c>
      <c r="AB864" s="789" t="s">
        <v>1531</v>
      </c>
      <c r="AC864" s="789">
        <v>48</v>
      </c>
      <c r="AD864" s="789"/>
      <c r="AE864" s="789"/>
      <c r="AF864" s="789" t="s">
        <v>1242</v>
      </c>
      <c r="AG864" s="31" t="str">
        <f t="shared" si="504"/>
        <v>TP</v>
      </c>
      <c r="AH864" s="789">
        <v>2</v>
      </c>
      <c r="AI864" s="789">
        <v>8</v>
      </c>
      <c r="AJ864" s="789">
        <v>30</v>
      </c>
      <c r="AK864" s="789">
        <v>12</v>
      </c>
      <c r="AL864" s="789">
        <v>40</v>
      </c>
      <c r="AM864" s="31">
        <f t="shared" si="510"/>
        <v>5.0000000000000009</v>
      </c>
      <c r="AN864" s="792">
        <f t="shared" si="511"/>
        <v>0.35416666666666663</v>
      </c>
      <c r="AO864" s="792">
        <f t="shared" si="512"/>
        <v>0.52777777777777779</v>
      </c>
      <c r="AP864" s="31" t="str" cm="1">
        <f t="array" ref="AP864">IF(W864="","",IF(SUMPRODUCT((W864=$W$6:$W$1560)*(AH864=$AH$6:$AH$1560)*(AN864=$AN$6:$AN$1560)*(AO864=$AO$6:$AO$1560)*(ROW($W$6:$W$1560)&lt;&gt;ROW(W864))*((R864=0)*($R$6:$R$1560&gt;0)+(R864&gt;0)*($R$6:$R$1560=0)))&gt;0,"SALONES UNIDOS",IF(SUMPRODUCT((W864=$W$6:$W$1560)*(AH864=$AH$6:$AH$1560)*((AN864&lt;$AO$6:$AO$1560)*(AO864&gt;$AN$6:$AN$1560))*(ROW($W$6:$W$1560)&lt;&gt;ROW(W864)))&gt;0,"CRUZADO","Sin cruce")))</f>
        <v>Sin cruce</v>
      </c>
      <c r="AQ864" s="792" t="str">
        <f t="shared" si="523"/>
        <v>IN3PRINCIPALA</v>
      </c>
      <c r="AR864" s="792" t="str" cm="1">
        <f t="array" ref="AR864">IF(AQ864="","",IF(SUMPRODUCT((AQ864=$AQ$6:$AQ$1560)*(AH864=$AH$6:$AH$1560)*(AN864=$AN$6:$AN$1560)*(AO864=$AO$6:$AO$1560)*(ROW($AQ$6:$AQ$1560)&lt;&gt;ROW(AQ864))*((R864=0)*($R$6:$R$1560&gt;0)+(R864&gt;0)*($R$6:$R$1560=0)))&gt;0,"SALONES UNIDOS",IF(SUMPRODUCT((AQ864=$AQ$6:$AQ$1560)*(AH864=$AH$6:$AH$1560)*((AN864&lt;$AO$6:$AO$1560)*(AO864&gt;$AN$6:$AN$1560))*(ROW($AQ$6:$AQ$1560)&lt;&gt;ROW(AQ864)))&gt;0,"CRUZADO","Sin cruce")))</f>
        <v>Sin cruce</v>
      </c>
    </row>
    <row r="865" spans="3:44" ht="15.6" hidden="1" customHeight="1">
      <c r="C865" s="12" t="s">
        <v>1081</v>
      </c>
      <c r="D865" s="789" t="s">
        <v>1396</v>
      </c>
      <c r="E865" s="789">
        <v>20261</v>
      </c>
      <c r="F865" s="12" t="s">
        <v>23</v>
      </c>
      <c r="G865" s="12" t="s">
        <v>20</v>
      </c>
      <c r="H865" s="12" t="s">
        <v>57</v>
      </c>
      <c r="I865" s="12">
        <v>3</v>
      </c>
      <c r="J865" s="12" t="s">
        <v>16</v>
      </c>
      <c r="K865" s="790" t="s">
        <v>1407</v>
      </c>
      <c r="L865" s="491" t="s">
        <v>1408</v>
      </c>
      <c r="M865" s="789" t="s">
        <v>1101</v>
      </c>
      <c r="N865" s="789" t="s">
        <v>1086</v>
      </c>
      <c r="O865" s="12" t="s">
        <v>731</v>
      </c>
      <c r="P865" s="789">
        <v>3</v>
      </c>
      <c r="Q865" s="789">
        <v>0</v>
      </c>
      <c r="R865" s="815">
        <v>3</v>
      </c>
      <c r="S865" s="789">
        <v>4</v>
      </c>
      <c r="T865" s="181"/>
      <c r="U865" s="789">
        <v>38</v>
      </c>
      <c r="V865" s="31">
        <f>IF(W865="","",IFERROR(INDEX(Docentes!C:C,MATCH(W865,Docentes!D:D,0)),"NUEVO"))</f>
        <v>41074586</v>
      </c>
      <c r="W865" s="791" t="s">
        <v>181</v>
      </c>
      <c r="X865" s="265" t="s">
        <v>168</v>
      </c>
      <c r="Y865" s="789" t="s">
        <v>1242</v>
      </c>
      <c r="Z865" s="789" t="s">
        <v>1089</v>
      </c>
      <c r="AA865" s="789" t="s">
        <v>16</v>
      </c>
      <c r="AB865" s="789" t="s">
        <v>1582</v>
      </c>
      <c r="AC865" s="789">
        <v>48</v>
      </c>
      <c r="AD865" s="789"/>
      <c r="AE865" s="789"/>
      <c r="AF865" s="789" t="s">
        <v>1242</v>
      </c>
      <c r="AG865" s="31" t="str">
        <f t="shared" si="504"/>
        <v>T</v>
      </c>
      <c r="AH865" s="789">
        <v>6</v>
      </c>
      <c r="AI865" s="789">
        <v>7</v>
      </c>
      <c r="AJ865" s="789">
        <v>40</v>
      </c>
      <c r="AK865" s="789">
        <v>10</v>
      </c>
      <c r="AL865" s="789">
        <v>10</v>
      </c>
      <c r="AM865" s="31">
        <f t="shared" si="510"/>
        <v>2.9999999999999987</v>
      </c>
      <c r="AN865" s="792">
        <f t="shared" si="511"/>
        <v>0.31944444444444448</v>
      </c>
      <c r="AO865" s="792">
        <f t="shared" si="512"/>
        <v>0.4236111111111111</v>
      </c>
      <c r="AP865" s="31" t="str" cm="1">
        <f t="array" ref="AP865">IF(W865="","",IF(SUMPRODUCT((W865=$W$6:$W$1560)*(AH865=$AH$6:$AH$1560)*(AN865=$AN$6:$AN$1560)*(AO865=$AO$6:$AO$1560)*(ROW($W$6:$W$1560)&lt;&gt;ROW(W865))*((R865=0)*($R$6:$R$1560&gt;0)+(R865&gt;0)*($R$6:$R$1560=0)))&gt;0,"SALONES UNIDOS",IF(SUMPRODUCT((W865=$W$6:$W$1560)*(AH865=$AH$6:$AH$1560)*((AN865&lt;$AO$6:$AO$1560)*(AO865&gt;$AN$6:$AN$1560))*(ROW($W$6:$W$1560)&lt;&gt;ROW(W865)))&gt;0,"CRUZADO","Sin cruce")))</f>
        <v>Sin cruce</v>
      </c>
      <c r="AQ865" s="792" t="str">
        <f t="shared" si="523"/>
        <v>IN3PRINCIPALA</v>
      </c>
      <c r="AR865" s="792" t="str" cm="1">
        <f t="array" ref="AR865">IF(AQ865="","",IF(SUMPRODUCT((AQ865=$AQ$6:$AQ$1560)*(AH865=$AH$6:$AH$1560)*(AN865=$AN$6:$AN$1560)*(AO865=$AO$6:$AO$1560)*(ROW($AQ$6:$AQ$1560)&lt;&gt;ROW(AQ865))*((R865=0)*($R$6:$R$1560&gt;0)+(R865&gt;0)*($R$6:$R$1560=0)))&gt;0,"SALONES UNIDOS",IF(SUMPRODUCT((AQ865=$AQ$6:$AQ$1560)*(AH865=$AH$6:$AH$1560)*((AN865&lt;$AO$6:$AO$1560)*(AO865&gt;$AN$6:$AN$1560))*(ROW($AQ$6:$AQ$1560)&lt;&gt;ROW(AQ865)))&gt;0,"CRUZADO","Sin cruce")))</f>
        <v>Sin cruce</v>
      </c>
    </row>
    <row r="866" spans="3:44" ht="15.6" hidden="1" customHeight="1">
      <c r="C866" s="12" t="s">
        <v>1081</v>
      </c>
      <c r="D866" s="789" t="s">
        <v>1396</v>
      </c>
      <c r="E866" s="789">
        <v>20261</v>
      </c>
      <c r="F866" s="12" t="s">
        <v>23</v>
      </c>
      <c r="G866" s="12" t="s">
        <v>20</v>
      </c>
      <c r="H866" s="12" t="s">
        <v>57</v>
      </c>
      <c r="I866" s="12">
        <v>3</v>
      </c>
      <c r="J866" s="12" t="s">
        <v>1342</v>
      </c>
      <c r="K866" s="790" t="s">
        <v>1407</v>
      </c>
      <c r="L866" s="491" t="s">
        <v>1408</v>
      </c>
      <c r="M866" s="789" t="s">
        <v>1101</v>
      </c>
      <c r="N866" s="789" t="s">
        <v>1086</v>
      </c>
      <c r="O866" s="12" t="s">
        <v>731</v>
      </c>
      <c r="P866" s="789">
        <v>0</v>
      </c>
      <c r="Q866" s="789">
        <v>2</v>
      </c>
      <c r="R866" s="815">
        <v>2</v>
      </c>
      <c r="S866" s="789">
        <v>4</v>
      </c>
      <c r="T866" s="181"/>
      <c r="U866" s="789">
        <v>19</v>
      </c>
      <c r="V866" s="31">
        <f>IF(W866="","",IFERROR(INDEX(Docentes!C:C,MATCH(W866,Docentes!D:D,0)),"NUEVO"))</f>
        <v>41074586</v>
      </c>
      <c r="W866" s="791" t="s">
        <v>181</v>
      </c>
      <c r="X866" s="265" t="s">
        <v>168</v>
      </c>
      <c r="Y866" s="789" t="s">
        <v>1242</v>
      </c>
      <c r="Z866" s="789" t="s">
        <v>1089</v>
      </c>
      <c r="AA866" s="789"/>
      <c r="AB866" s="789"/>
      <c r="AC866" s="789"/>
      <c r="AD866" s="31" t="s">
        <v>1353</v>
      </c>
      <c r="AE866" s="789">
        <v>19</v>
      </c>
      <c r="AF866" s="789" t="s">
        <v>1242</v>
      </c>
      <c r="AG866" s="31" t="str">
        <f t="shared" si="504"/>
        <v>P</v>
      </c>
      <c r="AH866" s="789">
        <v>6</v>
      </c>
      <c r="AI866" s="789">
        <v>10</v>
      </c>
      <c r="AJ866" s="789">
        <v>10</v>
      </c>
      <c r="AK866" s="789">
        <v>11</v>
      </c>
      <c r="AL866" s="789">
        <v>50</v>
      </c>
      <c r="AM866" s="31">
        <f t="shared" si="510"/>
        <v>1.9999999999999993</v>
      </c>
      <c r="AN866" s="792">
        <f t="shared" si="511"/>
        <v>0.4236111111111111</v>
      </c>
      <c r="AO866" s="792">
        <f t="shared" si="512"/>
        <v>0.49305555555555552</v>
      </c>
      <c r="AP866" s="31" t="str" cm="1">
        <f t="array" ref="AP866">IF(W866="","",IF(SUMPRODUCT((W866=$W$6:$W$1560)*(AH866=$AH$6:$AH$1560)*(AN866=$AN$6:$AN$1560)*(AO866=$AO$6:$AO$1560)*(ROW($W$6:$W$1560)&lt;&gt;ROW(W866))*((R866=0)*($R$6:$R$1560&gt;0)+(R866&gt;0)*($R$6:$R$1560=0)))&gt;0,"SALONES UNIDOS",IF(SUMPRODUCT((W866=$W$6:$W$1560)*(AH866=$AH$6:$AH$1560)*((AN866&lt;$AO$6:$AO$1560)*(AO866&gt;$AN$6:$AN$1560))*(ROW($W$6:$W$1560)&lt;&gt;ROW(W866)))&gt;0,"CRUZADO","Sin cruce")))</f>
        <v>Sin cruce</v>
      </c>
      <c r="AQ866" s="792" t="str">
        <f t="shared" si="523"/>
        <v>IN3PRINCIPALA1</v>
      </c>
      <c r="AR866" s="792" t="str" cm="1">
        <f t="array" ref="AR866">IF(AQ866="","",IF(SUMPRODUCT((AQ866=$AQ$6:$AQ$1560)*(AH866=$AH$6:$AH$1560)*(AN866=$AN$6:$AN$1560)*(AO866=$AO$6:$AO$1560)*(ROW($AQ$6:$AQ$1560)&lt;&gt;ROW(AQ866))*((R866=0)*($R$6:$R$1560&gt;0)+(R866&gt;0)*($R$6:$R$1560=0)))&gt;0,"SALONES UNIDOS",IF(SUMPRODUCT((AQ866=$AQ$6:$AQ$1560)*(AH866=$AH$6:$AH$1560)*((AN866&lt;$AO$6:$AO$1560)*(AO866&gt;$AN$6:$AN$1560))*(ROW($AQ$6:$AQ$1560)&lt;&gt;ROW(AQ866)))&gt;0,"CRUZADO","Sin cruce")))</f>
        <v>Sin cruce</v>
      </c>
    </row>
    <row r="867" spans="3:44" ht="15.6" hidden="1" customHeight="1">
      <c r="C867" s="12" t="s">
        <v>1081</v>
      </c>
      <c r="D867" s="789" t="s">
        <v>1396</v>
      </c>
      <c r="E867" s="789">
        <v>20261</v>
      </c>
      <c r="F867" s="12" t="s">
        <v>23</v>
      </c>
      <c r="G867" s="12" t="s">
        <v>20</v>
      </c>
      <c r="H867" s="12" t="s">
        <v>57</v>
      </c>
      <c r="I867" s="12">
        <v>3</v>
      </c>
      <c r="J867" s="12" t="s">
        <v>1343</v>
      </c>
      <c r="K867" s="790" t="s">
        <v>1407</v>
      </c>
      <c r="L867" s="491" t="s">
        <v>1408</v>
      </c>
      <c r="M867" s="789" t="s">
        <v>1101</v>
      </c>
      <c r="N867" s="789" t="s">
        <v>1086</v>
      </c>
      <c r="O867" s="12" t="s">
        <v>731</v>
      </c>
      <c r="P867" s="789">
        <v>0</v>
      </c>
      <c r="Q867" s="789">
        <v>2</v>
      </c>
      <c r="R867" s="815">
        <v>2</v>
      </c>
      <c r="S867" s="789">
        <v>4</v>
      </c>
      <c r="T867" s="181"/>
      <c r="U867" s="789">
        <v>19</v>
      </c>
      <c r="V867" s="31">
        <f>IF(W867="","",IFERROR(INDEX(Docentes!C:C,MATCH(W867,Docentes!D:D,0)),"NUEVO"))</f>
        <v>41074586</v>
      </c>
      <c r="W867" s="791" t="s">
        <v>181</v>
      </c>
      <c r="X867" s="265" t="s">
        <v>168</v>
      </c>
      <c r="Y867" s="789" t="s">
        <v>1242</v>
      </c>
      <c r="Z867" s="789" t="s">
        <v>1089</v>
      </c>
      <c r="AA867" s="789"/>
      <c r="AB867" s="789"/>
      <c r="AC867" s="789"/>
      <c r="AD867" s="31" t="s">
        <v>1353</v>
      </c>
      <c r="AE867" s="789">
        <v>19</v>
      </c>
      <c r="AF867" s="789" t="s">
        <v>1242</v>
      </c>
      <c r="AG867" s="31" t="str">
        <f t="shared" si="504"/>
        <v>P</v>
      </c>
      <c r="AH867" s="789">
        <v>6</v>
      </c>
      <c r="AI867" s="789">
        <v>11</v>
      </c>
      <c r="AJ867" s="789">
        <v>50</v>
      </c>
      <c r="AK867" s="789">
        <v>13</v>
      </c>
      <c r="AL867" s="789">
        <v>30</v>
      </c>
      <c r="AM867" s="31">
        <f t="shared" si="510"/>
        <v>2.0000000000000009</v>
      </c>
      <c r="AN867" s="792">
        <f t="shared" si="511"/>
        <v>0.49305555555555552</v>
      </c>
      <c r="AO867" s="792">
        <f t="shared" si="512"/>
        <v>0.5625</v>
      </c>
      <c r="AP867" s="31" t="str" cm="1">
        <f t="array" ref="AP867">IF(W867="","",IF(SUMPRODUCT((W867=$W$6:$W$1560)*(AH867=$AH$6:$AH$1560)*(AN867=$AN$6:$AN$1560)*(AO867=$AO$6:$AO$1560)*(ROW($W$6:$W$1560)&lt;&gt;ROW(W867))*((R867=0)*($R$6:$R$1560&gt;0)+(R867&gt;0)*($R$6:$R$1560=0)))&gt;0,"SALONES UNIDOS",IF(SUMPRODUCT((W867=$W$6:$W$1560)*(AH867=$AH$6:$AH$1560)*((AN867&lt;$AO$6:$AO$1560)*(AO867&gt;$AN$6:$AN$1560))*(ROW($W$6:$W$1560)&lt;&gt;ROW(W867)))&gt;0,"CRUZADO","Sin cruce")))</f>
        <v>Sin cruce</v>
      </c>
      <c r="AQ867" s="792" t="str">
        <f t="shared" si="523"/>
        <v>IN3PRINCIPALA2</v>
      </c>
      <c r="AR867" s="792" t="str" cm="1">
        <f t="array" ref="AR867">IF(AQ867="","",IF(SUMPRODUCT((AQ867=$AQ$6:$AQ$1560)*(AH867=$AH$6:$AH$1560)*(AN867=$AN$6:$AN$1560)*(AO867=$AO$6:$AO$1560)*(ROW($AQ$6:$AQ$1560)&lt;&gt;ROW(AQ867))*((R867=0)*($R$6:$R$1560&gt;0)+(R867&gt;0)*($R$6:$R$1560=0)))&gt;0,"SALONES UNIDOS",IF(SUMPRODUCT((AQ867=$AQ$6:$AQ$1560)*(AH867=$AH$6:$AH$1560)*((AN867&lt;$AO$6:$AO$1560)*(AO867&gt;$AN$6:$AN$1560))*(ROW($AQ$6:$AQ$1560)&lt;&gt;ROW(AQ867)))&gt;0,"CRUZADO","Sin cruce")))</f>
        <v>Sin cruce</v>
      </c>
    </row>
    <row r="868" spans="3:44" ht="15.6" hidden="1" customHeight="1">
      <c r="C868" s="12" t="s">
        <v>1081</v>
      </c>
      <c r="D868" s="789" t="s">
        <v>1396</v>
      </c>
      <c r="E868" s="789">
        <v>20261</v>
      </c>
      <c r="F868" s="12" t="s">
        <v>23</v>
      </c>
      <c r="G868" s="12" t="s">
        <v>20</v>
      </c>
      <c r="H868" s="12" t="s">
        <v>57</v>
      </c>
      <c r="I868" s="12">
        <v>3</v>
      </c>
      <c r="J868" s="12" t="s">
        <v>16</v>
      </c>
      <c r="K868" s="790" t="s">
        <v>1409</v>
      </c>
      <c r="L868" s="491" t="s">
        <v>1410</v>
      </c>
      <c r="M868" s="789" t="s">
        <v>1101</v>
      </c>
      <c r="N868" s="789" t="s">
        <v>1086</v>
      </c>
      <c r="O868" s="12" t="s">
        <v>731</v>
      </c>
      <c r="P868" s="789">
        <v>3</v>
      </c>
      <c r="Q868" s="789">
        <v>0</v>
      </c>
      <c r="R868" s="815">
        <v>3</v>
      </c>
      <c r="S868" s="789">
        <v>4</v>
      </c>
      <c r="T868" s="181"/>
      <c r="U868" s="789">
        <v>38</v>
      </c>
      <c r="V868" s="31">
        <f>IF(W868="","",IFERROR(INDEX(Docentes!C:C,MATCH(W868,Docentes!D:D,0)),"NUEVO"))</f>
        <v>45294530</v>
      </c>
      <c r="W868" s="791" t="s">
        <v>380</v>
      </c>
      <c r="X868" s="265" t="s">
        <v>1332</v>
      </c>
      <c r="Y868" s="789" t="s">
        <v>1242</v>
      </c>
      <c r="Z868" s="789" t="s">
        <v>1089</v>
      </c>
      <c r="AA868" s="789" t="s">
        <v>16</v>
      </c>
      <c r="AB868" s="789" t="s">
        <v>1582</v>
      </c>
      <c r="AC868" s="789">
        <v>48</v>
      </c>
      <c r="AD868" s="789"/>
      <c r="AE868" s="789"/>
      <c r="AF868" s="789" t="s">
        <v>1242</v>
      </c>
      <c r="AG868" s="31" t="str">
        <f t="shared" si="504"/>
        <v>T</v>
      </c>
      <c r="AH868" s="789">
        <v>5</v>
      </c>
      <c r="AI868" s="789">
        <v>8</v>
      </c>
      <c r="AJ868" s="789">
        <v>30</v>
      </c>
      <c r="AK868" s="789">
        <v>11</v>
      </c>
      <c r="AL868" s="789">
        <v>0</v>
      </c>
      <c r="AM868" s="31">
        <f t="shared" si="510"/>
        <v>3.0000000000000004</v>
      </c>
      <c r="AN868" s="792">
        <f t="shared" si="511"/>
        <v>0.35416666666666663</v>
      </c>
      <c r="AO868" s="792">
        <f t="shared" si="512"/>
        <v>0.45833333333333331</v>
      </c>
      <c r="AP868" s="31" t="str" cm="1">
        <f t="array" ref="AP868">IF(W868="","",IF(SUMPRODUCT((W868=$W$6:$W$1560)*(AH868=$AH$6:$AH$1560)*(AN868=$AN$6:$AN$1560)*(AO868=$AO$6:$AO$1560)*(ROW($W$6:$W$1560)&lt;&gt;ROW(W868))*((R868=0)*($R$6:$R$1560&gt;0)+(R868&gt;0)*($R$6:$R$1560=0)))&gt;0,"SALONES UNIDOS",IF(SUMPRODUCT((W868=$W$6:$W$1560)*(AH868=$AH$6:$AH$1560)*((AN868&lt;$AO$6:$AO$1560)*(AO868&gt;$AN$6:$AN$1560))*(ROW($W$6:$W$1560)&lt;&gt;ROW(W868)))&gt;0,"CRUZADO","Sin cruce")))</f>
        <v>Sin cruce</v>
      </c>
      <c r="AQ868" s="792" t="str">
        <f t="shared" si="523"/>
        <v>IN3PRINCIPALA</v>
      </c>
      <c r="AR868" s="792" t="str" cm="1">
        <f t="array" ref="AR868">IF(AQ868="","",IF(SUMPRODUCT((AQ868=$AQ$6:$AQ$1560)*(AH868=$AH$6:$AH$1560)*(AN868=$AN$6:$AN$1560)*(AO868=$AO$6:$AO$1560)*(ROW($AQ$6:$AQ$1560)&lt;&gt;ROW(AQ868))*((R868=0)*($R$6:$R$1560&gt;0)+(R868&gt;0)*($R$6:$R$1560=0)))&gt;0,"SALONES UNIDOS",IF(SUMPRODUCT((AQ868=$AQ$6:$AQ$1560)*(AH868=$AH$6:$AH$1560)*((AN868&lt;$AO$6:$AO$1560)*(AO868&gt;$AN$6:$AN$1560))*(ROW($AQ$6:$AQ$1560)&lt;&gt;ROW(AQ868)))&gt;0,"CRUZADO","Sin cruce")))</f>
        <v>Sin cruce</v>
      </c>
    </row>
    <row r="869" spans="3:44" ht="15.6" hidden="1" customHeight="1">
      <c r="C869" s="12" t="s">
        <v>1081</v>
      </c>
      <c r="D869" s="789" t="s">
        <v>1396</v>
      </c>
      <c r="E869" s="789">
        <v>20261</v>
      </c>
      <c r="F869" s="12" t="s">
        <v>23</v>
      </c>
      <c r="G869" s="12" t="s">
        <v>20</v>
      </c>
      <c r="H869" s="12" t="s">
        <v>57</v>
      </c>
      <c r="I869" s="12">
        <v>3</v>
      </c>
      <c r="J869" s="12" t="s">
        <v>1342</v>
      </c>
      <c r="K869" s="790" t="s">
        <v>1409</v>
      </c>
      <c r="L869" s="491" t="s">
        <v>1410</v>
      </c>
      <c r="M869" s="789" t="s">
        <v>1101</v>
      </c>
      <c r="N869" s="789" t="s">
        <v>1086</v>
      </c>
      <c r="O869" s="12" t="s">
        <v>731</v>
      </c>
      <c r="P869" s="789">
        <v>0</v>
      </c>
      <c r="Q869" s="789">
        <v>2</v>
      </c>
      <c r="R869" s="815">
        <v>2</v>
      </c>
      <c r="S869" s="789">
        <v>4</v>
      </c>
      <c r="T869" s="181"/>
      <c r="U869" s="789">
        <v>19</v>
      </c>
      <c r="V869" s="31">
        <f>IF(W869="","",IFERROR(INDEX(Docentes!C:C,MATCH(W869,Docentes!D:D,0)),"NUEVO"))</f>
        <v>45294530</v>
      </c>
      <c r="W869" s="791" t="s">
        <v>380</v>
      </c>
      <c r="X869" s="265" t="s">
        <v>1332</v>
      </c>
      <c r="Y869" s="789" t="s">
        <v>1242</v>
      </c>
      <c r="Z869" s="789" t="s">
        <v>1089</v>
      </c>
      <c r="AA869" s="789"/>
      <c r="AB869" s="789"/>
      <c r="AC869" s="789"/>
      <c r="AD869" s="789" t="s">
        <v>1258</v>
      </c>
      <c r="AE869" s="789">
        <v>20</v>
      </c>
      <c r="AF869" s="789" t="s">
        <v>1242</v>
      </c>
      <c r="AG869" s="31" t="str">
        <f t="shared" si="504"/>
        <v>P</v>
      </c>
      <c r="AH869" s="789">
        <v>5</v>
      </c>
      <c r="AI869" s="789">
        <v>11</v>
      </c>
      <c r="AJ869" s="789">
        <v>0</v>
      </c>
      <c r="AK869" s="789">
        <v>12</v>
      </c>
      <c r="AL869" s="789">
        <v>40</v>
      </c>
      <c r="AM869" s="31">
        <f t="shared" si="510"/>
        <v>2.0000000000000009</v>
      </c>
      <c r="AN869" s="792">
        <f t="shared" si="511"/>
        <v>0.45833333333333331</v>
      </c>
      <c r="AO869" s="792">
        <f t="shared" si="512"/>
        <v>0.52777777777777779</v>
      </c>
      <c r="AP869" s="31" t="str" cm="1">
        <f t="array" ref="AP869">IF(W869="","",IF(SUMPRODUCT((W869=$W$6:$W$1560)*(AH869=$AH$6:$AH$1560)*(AN869=$AN$6:$AN$1560)*(AO869=$AO$6:$AO$1560)*(ROW($W$6:$W$1560)&lt;&gt;ROW(W869))*((R869=0)*($R$6:$R$1560&gt;0)+(R869&gt;0)*($R$6:$R$1560=0)))&gt;0,"SALONES UNIDOS",IF(SUMPRODUCT((W869=$W$6:$W$1560)*(AH869=$AH$6:$AH$1560)*((AN869&lt;$AO$6:$AO$1560)*(AO869&gt;$AN$6:$AN$1560))*(ROW($W$6:$W$1560)&lt;&gt;ROW(W869)))&gt;0,"CRUZADO","Sin cruce")))</f>
        <v>Sin cruce</v>
      </c>
      <c r="AQ869" s="792" t="str">
        <f t="shared" si="523"/>
        <v>IN3PRINCIPALA1</v>
      </c>
      <c r="AR869" s="792" t="str" cm="1">
        <f t="array" ref="AR869">IF(AQ869="","",IF(SUMPRODUCT((AQ869=$AQ$6:$AQ$1560)*(AH869=$AH$6:$AH$1560)*(AN869=$AN$6:$AN$1560)*(AO869=$AO$6:$AO$1560)*(ROW($AQ$6:$AQ$1560)&lt;&gt;ROW(AQ869))*((R869=0)*($R$6:$R$1560&gt;0)+(R869&gt;0)*($R$6:$R$1560=0)))&gt;0,"SALONES UNIDOS",IF(SUMPRODUCT((AQ869=$AQ$6:$AQ$1560)*(AH869=$AH$6:$AH$1560)*((AN869&lt;$AO$6:$AO$1560)*(AO869&gt;$AN$6:$AN$1560))*(ROW($AQ$6:$AQ$1560)&lt;&gt;ROW(AQ869)))&gt;0,"CRUZADO","Sin cruce")))</f>
        <v>Sin cruce</v>
      </c>
    </row>
    <row r="870" spans="3:44" ht="15.6" hidden="1" customHeight="1">
      <c r="C870" s="12" t="s">
        <v>1081</v>
      </c>
      <c r="D870" s="789" t="s">
        <v>1396</v>
      </c>
      <c r="E870" s="789">
        <v>20261</v>
      </c>
      <c r="F870" s="12" t="s">
        <v>23</v>
      </c>
      <c r="G870" s="12" t="s">
        <v>20</v>
      </c>
      <c r="H870" s="12" t="s">
        <v>57</v>
      </c>
      <c r="I870" s="12">
        <v>3</v>
      </c>
      <c r="J870" s="12" t="s">
        <v>1343</v>
      </c>
      <c r="K870" s="790" t="s">
        <v>1409</v>
      </c>
      <c r="L870" s="491" t="s">
        <v>1410</v>
      </c>
      <c r="M870" s="789" t="s">
        <v>1101</v>
      </c>
      <c r="N870" s="789" t="s">
        <v>1086</v>
      </c>
      <c r="O870" s="12" t="s">
        <v>731</v>
      </c>
      <c r="P870" s="789">
        <v>0</v>
      </c>
      <c r="Q870" s="789">
        <v>2</v>
      </c>
      <c r="R870" s="815">
        <v>2</v>
      </c>
      <c r="S870" s="789">
        <v>4</v>
      </c>
      <c r="T870" s="181"/>
      <c r="U870" s="789">
        <v>19</v>
      </c>
      <c r="V870" s="31">
        <f>IF(W870="","",IFERROR(INDEX(Docentes!C:C,MATCH(W870,Docentes!D:D,0)),"NUEVO"))</f>
        <v>45294530</v>
      </c>
      <c r="W870" s="791" t="s">
        <v>380</v>
      </c>
      <c r="X870" s="265" t="s">
        <v>1332</v>
      </c>
      <c r="Y870" s="789" t="s">
        <v>1242</v>
      </c>
      <c r="Z870" s="789" t="s">
        <v>1089</v>
      </c>
      <c r="AA870" s="789"/>
      <c r="AB870" s="789"/>
      <c r="AC870" s="789"/>
      <c r="AD870" s="789" t="s">
        <v>1258</v>
      </c>
      <c r="AE870" s="789">
        <v>20</v>
      </c>
      <c r="AF870" s="789" t="s">
        <v>1242</v>
      </c>
      <c r="AG870" s="31" t="str">
        <f t="shared" ref="AG870:AG948" si="553">IF(AND(P870&gt;0,Q870&gt;0),"TP",IF(AND(P870&gt;0,Q870=0),"T","P"))</f>
        <v>P</v>
      </c>
      <c r="AH870" s="789">
        <v>5</v>
      </c>
      <c r="AI870" s="789">
        <v>12</v>
      </c>
      <c r="AJ870" s="789">
        <v>40</v>
      </c>
      <c r="AK870" s="789">
        <v>14</v>
      </c>
      <c r="AL870" s="789">
        <v>20</v>
      </c>
      <c r="AM870" s="31">
        <f t="shared" si="510"/>
        <v>1.9999999999999993</v>
      </c>
      <c r="AN870" s="792">
        <f t="shared" si="511"/>
        <v>0.52777777777777779</v>
      </c>
      <c r="AO870" s="792">
        <f t="shared" si="512"/>
        <v>0.59722222222222221</v>
      </c>
      <c r="AP870" s="31" t="str" cm="1">
        <f t="array" ref="AP870">IF(W870="","",IF(SUMPRODUCT((W870=$W$6:$W$1560)*(AH870=$AH$6:$AH$1560)*(AN870=$AN$6:$AN$1560)*(AO870=$AO$6:$AO$1560)*(ROW($W$6:$W$1560)&lt;&gt;ROW(W870))*((R870=0)*($R$6:$R$1560&gt;0)+(R870&gt;0)*($R$6:$R$1560=0)))&gt;0,"SALONES UNIDOS",IF(SUMPRODUCT((W870=$W$6:$W$1560)*(AH870=$AH$6:$AH$1560)*((AN870&lt;$AO$6:$AO$1560)*(AO870&gt;$AN$6:$AN$1560))*(ROW($W$6:$W$1560)&lt;&gt;ROW(W870)))&gt;0,"CRUZADO","Sin cruce")))</f>
        <v>Sin cruce</v>
      </c>
      <c r="AQ870" s="792" t="str">
        <f t="shared" si="523"/>
        <v>IN3PRINCIPALA2</v>
      </c>
      <c r="AR870" s="792" t="str" cm="1">
        <f t="array" ref="AR870">IF(AQ870="","",IF(SUMPRODUCT((AQ870=$AQ$6:$AQ$1560)*(AH870=$AH$6:$AH$1560)*(AN870=$AN$6:$AN$1560)*(AO870=$AO$6:$AO$1560)*(ROW($AQ$6:$AQ$1560)&lt;&gt;ROW(AQ870))*((R870=0)*($R$6:$R$1560&gt;0)+(R870&gt;0)*($R$6:$R$1560=0)))&gt;0,"SALONES UNIDOS",IF(SUMPRODUCT((AQ870=$AQ$6:$AQ$1560)*(AH870=$AH$6:$AH$1560)*((AN870&lt;$AO$6:$AO$1560)*(AO870&gt;$AN$6:$AN$1560))*(ROW($AQ$6:$AQ$1560)&lt;&gt;ROW(AQ870)))&gt;0,"CRUZADO","Sin cruce")))</f>
        <v>Sin cruce</v>
      </c>
    </row>
    <row r="871" spans="3:44" ht="15.6" hidden="1" customHeight="1">
      <c r="C871" s="12" t="s">
        <v>1081</v>
      </c>
      <c r="D871" s="789" t="s">
        <v>1396</v>
      </c>
      <c r="E871" s="789">
        <v>20261</v>
      </c>
      <c r="F871" s="12" t="s">
        <v>23</v>
      </c>
      <c r="G871" s="12" t="s">
        <v>20</v>
      </c>
      <c r="H871" s="12" t="s">
        <v>57</v>
      </c>
      <c r="I871" s="12">
        <v>3</v>
      </c>
      <c r="J871" s="12" t="s">
        <v>16</v>
      </c>
      <c r="K871" s="790" t="s">
        <v>1411</v>
      </c>
      <c r="L871" s="491" t="s">
        <v>1412</v>
      </c>
      <c r="M871" s="789" t="s">
        <v>1085</v>
      </c>
      <c r="N871" s="789" t="s">
        <v>1086</v>
      </c>
      <c r="O871" s="12" t="s">
        <v>731</v>
      </c>
      <c r="P871" s="789">
        <v>3</v>
      </c>
      <c r="Q871" s="789">
        <v>0</v>
      </c>
      <c r="R871" s="815">
        <v>3</v>
      </c>
      <c r="S871" s="789">
        <v>4</v>
      </c>
      <c r="T871" s="181"/>
      <c r="U871" s="789">
        <v>38</v>
      </c>
      <c r="V871" s="31">
        <f>IF(W871="","",IFERROR(INDEX(Docentes!C:C,MATCH(W871,Docentes!D:D,0)),"NUEVO"))</f>
        <v>40744353</v>
      </c>
      <c r="W871" s="791" t="s">
        <v>352</v>
      </c>
      <c r="X871" s="265" t="s">
        <v>168</v>
      </c>
      <c r="Y871" s="789" t="s">
        <v>1242</v>
      </c>
      <c r="Z871" s="789" t="s">
        <v>1089</v>
      </c>
      <c r="AA871" s="789" t="s">
        <v>41</v>
      </c>
      <c r="AB871" s="789" t="s">
        <v>1639</v>
      </c>
      <c r="AC871" s="789">
        <v>48</v>
      </c>
      <c r="AD871" s="789"/>
      <c r="AE871" s="789"/>
      <c r="AF871" s="789" t="s">
        <v>1242</v>
      </c>
      <c r="AG871" s="31" t="str">
        <f t="shared" si="553"/>
        <v>T</v>
      </c>
      <c r="AH871" s="789">
        <v>1</v>
      </c>
      <c r="AI871" s="789">
        <v>7</v>
      </c>
      <c r="AJ871" s="789">
        <v>40</v>
      </c>
      <c r="AK871" s="789">
        <v>10</v>
      </c>
      <c r="AL871" s="789">
        <v>10</v>
      </c>
      <c r="AM871" s="31">
        <f t="shared" si="510"/>
        <v>2.9999999999999987</v>
      </c>
      <c r="AN871" s="792">
        <f t="shared" si="511"/>
        <v>0.31944444444444448</v>
      </c>
      <c r="AO871" s="792">
        <f t="shared" si="512"/>
        <v>0.4236111111111111</v>
      </c>
      <c r="AP871" s="31" t="str" cm="1">
        <f t="array" ref="AP871">IF(W871="","",IF(SUMPRODUCT((W871=$W$6:$W$1560)*(AH871=$AH$6:$AH$1560)*(AN871=$AN$6:$AN$1560)*(AO871=$AO$6:$AO$1560)*(ROW($W$6:$W$1560)&lt;&gt;ROW(W871))*((R871=0)*($R$6:$R$1560&gt;0)+(R871&gt;0)*($R$6:$R$1560=0)))&gt;0,"SALONES UNIDOS",IF(SUMPRODUCT((W871=$W$6:$W$1560)*(AH871=$AH$6:$AH$1560)*((AN871&lt;$AO$6:$AO$1560)*(AO871&gt;$AN$6:$AN$1560))*(ROW($W$6:$W$1560)&lt;&gt;ROW(W871)))&gt;0,"CRUZADO","Sin cruce")))</f>
        <v>Sin cruce</v>
      </c>
      <c r="AQ871" s="792" t="str">
        <f t="shared" si="523"/>
        <v>IN3PRINCIPALA</v>
      </c>
      <c r="AR871" s="792" t="str" cm="1">
        <f t="array" ref="AR871">IF(AQ871="","",IF(SUMPRODUCT((AQ871=$AQ$6:$AQ$1560)*(AH871=$AH$6:$AH$1560)*(AN871=$AN$6:$AN$1560)*(AO871=$AO$6:$AO$1560)*(ROW($AQ$6:$AQ$1560)&lt;&gt;ROW(AQ871))*((R871=0)*($R$6:$R$1560&gt;0)+(R871&gt;0)*($R$6:$R$1560=0)))&gt;0,"SALONES UNIDOS",IF(SUMPRODUCT((AQ871=$AQ$6:$AQ$1560)*(AH871=$AH$6:$AH$1560)*((AN871&lt;$AO$6:$AO$1560)*(AO871&gt;$AN$6:$AN$1560))*(ROW($AQ$6:$AQ$1560)&lt;&gt;ROW(AQ871)))&gt;0,"CRUZADO","Sin cruce")))</f>
        <v>Sin cruce</v>
      </c>
    </row>
    <row r="872" spans="3:44" ht="15.6" hidden="1" customHeight="1">
      <c r="C872" s="12" t="s">
        <v>1081</v>
      </c>
      <c r="D872" s="789" t="s">
        <v>1396</v>
      </c>
      <c r="E872" s="789">
        <v>20261</v>
      </c>
      <c r="F872" s="12" t="s">
        <v>23</v>
      </c>
      <c r="G872" s="12" t="s">
        <v>20</v>
      </c>
      <c r="H872" s="12" t="s">
        <v>57</v>
      </c>
      <c r="I872" s="12">
        <v>3</v>
      </c>
      <c r="J872" s="12" t="s">
        <v>1342</v>
      </c>
      <c r="K872" s="790" t="s">
        <v>1411</v>
      </c>
      <c r="L872" s="491" t="s">
        <v>1412</v>
      </c>
      <c r="M872" s="789" t="s">
        <v>1085</v>
      </c>
      <c r="N872" s="789" t="s">
        <v>1086</v>
      </c>
      <c r="O872" s="12" t="s">
        <v>731</v>
      </c>
      <c r="P872" s="789">
        <v>0</v>
      </c>
      <c r="Q872" s="789">
        <v>2</v>
      </c>
      <c r="R872" s="815">
        <v>2</v>
      </c>
      <c r="S872" s="789">
        <v>4</v>
      </c>
      <c r="T872" s="181"/>
      <c r="U872" s="789">
        <v>19</v>
      </c>
      <c r="V872" s="31">
        <f>IF(W872="","",IFERROR(INDEX(Docentes!C:C,MATCH(W872,Docentes!D:D,0)),"NUEVO"))</f>
        <v>40744353</v>
      </c>
      <c r="W872" s="791" t="s">
        <v>352</v>
      </c>
      <c r="X872" s="265" t="s">
        <v>168</v>
      </c>
      <c r="Y872" s="789" t="s">
        <v>1242</v>
      </c>
      <c r="Z872" s="789" t="s">
        <v>1089</v>
      </c>
      <c r="AA872" s="789"/>
      <c r="AB872" s="789"/>
      <c r="AC872" s="789"/>
      <c r="AD872" s="789" t="s">
        <v>1258</v>
      </c>
      <c r="AE872" s="789">
        <v>20</v>
      </c>
      <c r="AF872" s="789" t="s">
        <v>1242</v>
      </c>
      <c r="AG872" s="31" t="str">
        <f t="shared" si="553"/>
        <v>P</v>
      </c>
      <c r="AH872" s="789">
        <v>1</v>
      </c>
      <c r="AI872" s="789">
        <v>10</v>
      </c>
      <c r="AJ872" s="789">
        <v>10</v>
      </c>
      <c r="AK872" s="789">
        <v>11</v>
      </c>
      <c r="AL872" s="789">
        <v>50</v>
      </c>
      <c r="AM872" s="31">
        <f t="shared" si="510"/>
        <v>1.9999999999999993</v>
      </c>
      <c r="AN872" s="792">
        <f t="shared" si="511"/>
        <v>0.4236111111111111</v>
      </c>
      <c r="AO872" s="792">
        <f t="shared" si="512"/>
        <v>0.49305555555555552</v>
      </c>
      <c r="AP872" s="31" t="str" cm="1">
        <f t="array" ref="AP872">IF(W872="","",IF(SUMPRODUCT((W872=$W$6:$W$1560)*(AH872=$AH$6:$AH$1560)*(AN872=$AN$6:$AN$1560)*(AO872=$AO$6:$AO$1560)*(ROW($W$6:$W$1560)&lt;&gt;ROW(W872))*((R872=0)*($R$6:$R$1560&gt;0)+(R872&gt;0)*($R$6:$R$1560=0)))&gt;0,"SALONES UNIDOS",IF(SUMPRODUCT((W872=$W$6:$W$1560)*(AH872=$AH$6:$AH$1560)*((AN872&lt;$AO$6:$AO$1560)*(AO872&gt;$AN$6:$AN$1560))*(ROW($W$6:$W$1560)&lt;&gt;ROW(W872)))&gt;0,"CRUZADO","Sin cruce")))</f>
        <v>Sin cruce</v>
      </c>
      <c r="AQ872" s="792" t="str">
        <f t="shared" si="523"/>
        <v>IN3PRINCIPALA1</v>
      </c>
      <c r="AR872" s="792" t="str" cm="1">
        <f t="array" ref="AR872">IF(AQ872="","",IF(SUMPRODUCT((AQ872=$AQ$6:$AQ$1560)*(AH872=$AH$6:$AH$1560)*(AN872=$AN$6:$AN$1560)*(AO872=$AO$6:$AO$1560)*(ROW($AQ$6:$AQ$1560)&lt;&gt;ROW(AQ872))*((R872=0)*($R$6:$R$1560&gt;0)+(R872&gt;0)*($R$6:$R$1560=0)))&gt;0,"SALONES UNIDOS",IF(SUMPRODUCT((AQ872=$AQ$6:$AQ$1560)*(AH872=$AH$6:$AH$1560)*((AN872&lt;$AO$6:$AO$1560)*(AO872&gt;$AN$6:$AN$1560))*(ROW($AQ$6:$AQ$1560)&lt;&gt;ROW(AQ872)))&gt;0,"CRUZADO","Sin cruce")))</f>
        <v>Sin cruce</v>
      </c>
    </row>
    <row r="873" spans="3:44" ht="15.6" hidden="1" customHeight="1">
      <c r="C873" s="12" t="s">
        <v>1081</v>
      </c>
      <c r="D873" s="789" t="s">
        <v>1396</v>
      </c>
      <c r="E873" s="789">
        <v>20261</v>
      </c>
      <c r="F873" s="12" t="s">
        <v>23</v>
      </c>
      <c r="G873" s="12" t="s">
        <v>20</v>
      </c>
      <c r="H873" s="12" t="s">
        <v>57</v>
      </c>
      <c r="I873" s="12">
        <v>3</v>
      </c>
      <c r="J873" s="12" t="s">
        <v>1343</v>
      </c>
      <c r="K873" s="790" t="s">
        <v>1411</v>
      </c>
      <c r="L873" s="491" t="s">
        <v>1412</v>
      </c>
      <c r="M873" s="789" t="s">
        <v>1085</v>
      </c>
      <c r="N873" s="789" t="s">
        <v>1086</v>
      </c>
      <c r="O873" s="12" t="s">
        <v>731</v>
      </c>
      <c r="P873" s="789">
        <v>0</v>
      </c>
      <c r="Q873" s="789">
        <v>2</v>
      </c>
      <c r="R873" s="815">
        <v>2</v>
      </c>
      <c r="S873" s="789">
        <v>4</v>
      </c>
      <c r="T873" s="181"/>
      <c r="U873" s="789">
        <v>19</v>
      </c>
      <c r="V873" s="31">
        <f>IF(W873="","",IFERROR(INDEX(Docentes!C:C,MATCH(W873,Docentes!D:D,0)),"NUEVO"))</f>
        <v>40744353</v>
      </c>
      <c r="W873" s="791" t="s">
        <v>352</v>
      </c>
      <c r="X873" s="265" t="s">
        <v>168</v>
      </c>
      <c r="Y873" s="789" t="s">
        <v>1242</v>
      </c>
      <c r="Z873" s="789" t="s">
        <v>1089</v>
      </c>
      <c r="AA873" s="789"/>
      <c r="AB873" s="789"/>
      <c r="AC873" s="789"/>
      <c r="AD873" s="789" t="s">
        <v>1378</v>
      </c>
      <c r="AE873" s="789">
        <v>20</v>
      </c>
      <c r="AF873" s="789" t="s">
        <v>1242</v>
      </c>
      <c r="AG873" s="31" t="str">
        <f t="shared" si="553"/>
        <v>P</v>
      </c>
      <c r="AH873" s="789">
        <v>1</v>
      </c>
      <c r="AI873" s="789">
        <v>11</v>
      </c>
      <c r="AJ873" s="789">
        <v>50</v>
      </c>
      <c r="AK873" s="789">
        <v>13</v>
      </c>
      <c r="AL873" s="789">
        <v>30</v>
      </c>
      <c r="AM873" s="31">
        <f t="shared" si="510"/>
        <v>2.0000000000000009</v>
      </c>
      <c r="AN873" s="792">
        <f t="shared" si="511"/>
        <v>0.49305555555555552</v>
      </c>
      <c r="AO873" s="792">
        <f t="shared" si="512"/>
        <v>0.5625</v>
      </c>
      <c r="AP873" s="31" t="str" cm="1">
        <f t="array" ref="AP873">IF(W873="","",IF(SUMPRODUCT((W873=$W$6:$W$1560)*(AH873=$AH$6:$AH$1560)*(AN873=$AN$6:$AN$1560)*(AO873=$AO$6:$AO$1560)*(ROW($W$6:$W$1560)&lt;&gt;ROW(W873))*((R873=0)*($R$6:$R$1560&gt;0)+(R873&gt;0)*($R$6:$R$1560=0)))&gt;0,"SALONES UNIDOS",IF(SUMPRODUCT((W873=$W$6:$W$1560)*(AH873=$AH$6:$AH$1560)*((AN873&lt;$AO$6:$AO$1560)*(AO873&gt;$AN$6:$AN$1560))*(ROW($W$6:$W$1560)&lt;&gt;ROW(W873)))&gt;0,"CRUZADO","Sin cruce")))</f>
        <v>Sin cruce</v>
      </c>
      <c r="AQ873" s="792" t="str">
        <f t="shared" si="523"/>
        <v>IN3PRINCIPALA2</v>
      </c>
      <c r="AR873" s="792" t="str" cm="1">
        <f t="array" ref="AR873">IF(AQ873="","",IF(SUMPRODUCT((AQ873=$AQ$6:$AQ$1560)*(AH873=$AH$6:$AH$1560)*(AN873=$AN$6:$AN$1560)*(AO873=$AO$6:$AO$1560)*(ROW($AQ$6:$AQ$1560)&lt;&gt;ROW(AQ873))*((R873=0)*($R$6:$R$1560&gt;0)+(R873&gt;0)*($R$6:$R$1560=0)))&gt;0,"SALONES UNIDOS",IF(SUMPRODUCT((AQ873=$AQ$6:$AQ$1560)*(AH873=$AH$6:$AH$1560)*((AN873&lt;$AO$6:$AO$1560)*(AO873&gt;$AN$6:$AN$1560))*(ROW($AQ$6:$AQ$1560)&lt;&gt;ROW(AQ873)))&gt;0,"CRUZADO","Sin cruce")))</f>
        <v>Sin cruce</v>
      </c>
    </row>
    <row r="874" spans="3:44" ht="15.6" hidden="1" customHeight="1">
      <c r="C874" s="12" t="s">
        <v>1081</v>
      </c>
      <c r="D874" s="789" t="s">
        <v>1396</v>
      </c>
      <c r="E874" s="789">
        <v>20261</v>
      </c>
      <c r="F874" s="12" t="s">
        <v>23</v>
      </c>
      <c r="G874" s="12" t="s">
        <v>20</v>
      </c>
      <c r="H874" s="12" t="s">
        <v>57</v>
      </c>
      <c r="I874" s="12">
        <v>3</v>
      </c>
      <c r="J874" s="12" t="s">
        <v>16</v>
      </c>
      <c r="K874" s="790" t="s">
        <v>1413</v>
      </c>
      <c r="L874" s="491" t="s">
        <v>1223</v>
      </c>
      <c r="M874" s="789" t="s">
        <v>1101</v>
      </c>
      <c r="N874" s="789" t="s">
        <v>1086</v>
      </c>
      <c r="O874" s="12" t="s">
        <v>769</v>
      </c>
      <c r="P874" s="789">
        <v>2</v>
      </c>
      <c r="Q874" s="789">
        <v>4</v>
      </c>
      <c r="R874" s="815">
        <v>6</v>
      </c>
      <c r="S874" s="789">
        <v>4</v>
      </c>
      <c r="T874" s="181"/>
      <c r="U874" s="789">
        <v>38</v>
      </c>
      <c r="V874" s="31">
        <f>IF(W874="","",IFERROR(INDEX(Docentes!C:C,MATCH(W874,Docentes!D:D,0)),"NUEVO"))</f>
        <v>21865174</v>
      </c>
      <c r="W874" s="791" t="s">
        <v>194</v>
      </c>
      <c r="X874" s="265" t="s">
        <v>167</v>
      </c>
      <c r="Y874" s="789" t="s">
        <v>1242</v>
      </c>
      <c r="Z874" s="789" t="s">
        <v>1089</v>
      </c>
      <c r="AA874" s="789"/>
      <c r="AB874" s="789" t="s">
        <v>1092</v>
      </c>
      <c r="AC874" s="789"/>
      <c r="AD874" s="789"/>
      <c r="AE874" s="789"/>
      <c r="AF874" s="789" t="s">
        <v>1242</v>
      </c>
      <c r="AG874" s="31" t="str">
        <f t="shared" si="553"/>
        <v>TP</v>
      </c>
      <c r="AH874" s="789">
        <v>3</v>
      </c>
      <c r="AI874" s="789">
        <v>15</v>
      </c>
      <c r="AJ874" s="789">
        <v>10</v>
      </c>
      <c r="AK874" s="789">
        <v>20</v>
      </c>
      <c r="AL874" s="789">
        <v>10</v>
      </c>
      <c r="AM874" s="31">
        <f t="shared" si="510"/>
        <v>6.0000000000000009</v>
      </c>
      <c r="AN874" s="792">
        <f t="shared" si="511"/>
        <v>0.63194444444444442</v>
      </c>
      <c r="AO874" s="792">
        <f t="shared" si="512"/>
        <v>0.84027777777777779</v>
      </c>
      <c r="AP874" s="31" t="str" cm="1">
        <f t="array" ref="AP874">IF(W874="","",IF(SUMPRODUCT((W874=$W$6:$W$1560)*(AH874=$AH$6:$AH$1560)*(AN874=$AN$6:$AN$1560)*(AO874=$AO$6:$AO$1560)*(ROW($W$6:$W$1560)&lt;&gt;ROW(W874))*((R874=0)*($R$6:$R$1560&gt;0)+(R874&gt;0)*($R$6:$R$1560=0)))&gt;0,"SALONES UNIDOS",IF(SUMPRODUCT((W874=$W$6:$W$1560)*(AH874=$AH$6:$AH$1560)*((AN874&lt;$AO$6:$AO$1560)*(AO874&gt;$AN$6:$AN$1560))*(ROW($W$6:$W$1560)&lt;&gt;ROW(W874)))&gt;0,"CRUZADO","Sin cruce")))</f>
        <v>Sin cruce</v>
      </c>
      <c r="AQ874" s="792" t="str">
        <f t="shared" si="523"/>
        <v>IN3PRINCIPALA</v>
      </c>
      <c r="AR874" s="792" t="str" cm="1">
        <f t="array" ref="AR874">IF(AQ874="","",IF(SUMPRODUCT((AQ874=$AQ$6:$AQ$1560)*(AH874=$AH$6:$AH$1560)*(AN874=$AN$6:$AN$1560)*(AO874=$AO$6:$AO$1560)*(ROW($AQ$6:$AQ$1560)&lt;&gt;ROW(AQ874))*((R874=0)*($R$6:$R$1560&gt;0)+(R874&gt;0)*($R$6:$R$1560=0)))&gt;0,"SALONES UNIDOS",IF(SUMPRODUCT((AQ874=$AQ$6:$AQ$1560)*(AH874=$AH$6:$AH$1560)*((AN874&lt;$AO$6:$AO$1560)*(AO874&gt;$AN$6:$AN$1560))*(ROW($AQ$6:$AQ$1560)&lt;&gt;ROW(AQ874)))&gt;0,"CRUZADO","Sin cruce")))</f>
        <v>Sin cruce</v>
      </c>
    </row>
    <row r="875" spans="3:44" ht="15.6" hidden="1" customHeight="1">
      <c r="C875" s="12" t="s">
        <v>1081</v>
      </c>
      <c r="D875" s="789" t="s">
        <v>1396</v>
      </c>
      <c r="E875" s="789">
        <v>20261</v>
      </c>
      <c r="F875" s="12" t="s">
        <v>23</v>
      </c>
      <c r="G875" s="12" t="s">
        <v>20</v>
      </c>
      <c r="H875" s="12" t="s">
        <v>57</v>
      </c>
      <c r="I875" s="12">
        <v>3</v>
      </c>
      <c r="J875" s="12" t="s">
        <v>16</v>
      </c>
      <c r="K875" s="790" t="s">
        <v>1414</v>
      </c>
      <c r="L875" s="491" t="s">
        <v>1377</v>
      </c>
      <c r="M875" s="789" t="s">
        <v>1101</v>
      </c>
      <c r="N875" s="789" t="s">
        <v>1086</v>
      </c>
      <c r="O875" s="12" t="s">
        <v>731</v>
      </c>
      <c r="P875" s="789">
        <v>2</v>
      </c>
      <c r="Q875" s="789">
        <v>0</v>
      </c>
      <c r="R875" s="815">
        <v>2</v>
      </c>
      <c r="S875" s="789">
        <v>3</v>
      </c>
      <c r="T875" s="181"/>
      <c r="U875" s="789">
        <v>38</v>
      </c>
      <c r="V875" s="31">
        <f>IF(W875="","",IFERROR(INDEX(Docentes!C:C,MATCH(W875,Docentes!D:D,0)),"NUEVO"))</f>
        <v>45294530</v>
      </c>
      <c r="W875" s="791" t="s">
        <v>380</v>
      </c>
      <c r="X875" s="265" t="s">
        <v>168</v>
      </c>
      <c r="Y875" s="789" t="s">
        <v>1242</v>
      </c>
      <c r="Z875" s="789" t="s">
        <v>1089</v>
      </c>
      <c r="AA875" s="789" t="s">
        <v>32</v>
      </c>
      <c r="AB875" s="789" t="s">
        <v>1607</v>
      </c>
      <c r="AC875" s="789">
        <v>32</v>
      </c>
      <c r="AD875" s="789"/>
      <c r="AE875" s="789"/>
      <c r="AF875" s="789" t="s">
        <v>1242</v>
      </c>
      <c r="AG875" s="31" t="str">
        <f t="shared" si="553"/>
        <v>T</v>
      </c>
      <c r="AH875" s="789">
        <v>3</v>
      </c>
      <c r="AI875" s="789">
        <v>8</v>
      </c>
      <c r="AJ875" s="789">
        <v>30</v>
      </c>
      <c r="AK875" s="789">
        <v>10</v>
      </c>
      <c r="AL875" s="789">
        <v>10</v>
      </c>
      <c r="AM875" s="31">
        <f t="shared" si="510"/>
        <v>2.0000000000000009</v>
      </c>
      <c r="AN875" s="792">
        <f t="shared" si="511"/>
        <v>0.35416666666666663</v>
      </c>
      <c r="AO875" s="792">
        <f t="shared" si="512"/>
        <v>0.4236111111111111</v>
      </c>
      <c r="AP875" s="31" t="str" cm="1">
        <f t="array" ref="AP875">IF(W875="","",IF(SUMPRODUCT((W875=$W$6:$W$1560)*(AH875=$AH$6:$AH$1560)*(AN875=$AN$6:$AN$1560)*(AO875=$AO$6:$AO$1560)*(ROW($W$6:$W$1560)&lt;&gt;ROW(W875))*((R875=0)*($R$6:$R$1560&gt;0)+(R875&gt;0)*($R$6:$R$1560=0)))&gt;0,"SALONES UNIDOS",IF(SUMPRODUCT((W875=$W$6:$W$1560)*(AH875=$AH$6:$AH$1560)*((AN875&lt;$AO$6:$AO$1560)*(AO875&gt;$AN$6:$AN$1560))*(ROW($W$6:$W$1560)&lt;&gt;ROW(W875)))&gt;0,"CRUZADO","Sin cruce")))</f>
        <v>Sin cruce</v>
      </c>
      <c r="AQ875" s="792" t="str">
        <f t="shared" si="523"/>
        <v>IN3PRINCIPALA</v>
      </c>
      <c r="AR875" s="792" t="str" cm="1">
        <f t="array" ref="AR875">IF(AQ875="","",IF(SUMPRODUCT((AQ875=$AQ$6:$AQ$1560)*(AH875=$AH$6:$AH$1560)*(AN875=$AN$6:$AN$1560)*(AO875=$AO$6:$AO$1560)*(ROW($AQ$6:$AQ$1560)&lt;&gt;ROW(AQ875))*((R875=0)*($R$6:$R$1560&gt;0)+(R875&gt;0)*($R$6:$R$1560=0)))&gt;0,"SALONES UNIDOS",IF(SUMPRODUCT((AQ875=$AQ$6:$AQ$1560)*(AH875=$AH$6:$AH$1560)*((AN875&lt;$AO$6:$AO$1560)*(AO875&gt;$AN$6:$AN$1560))*(ROW($AQ$6:$AQ$1560)&lt;&gt;ROW(AQ875)))&gt;0,"CRUZADO","Sin cruce")))</f>
        <v>Sin cruce</v>
      </c>
    </row>
    <row r="876" spans="3:44" ht="15.6" hidden="1" customHeight="1">
      <c r="C876" s="12" t="s">
        <v>1081</v>
      </c>
      <c r="D876" s="789" t="s">
        <v>1396</v>
      </c>
      <c r="E876" s="789">
        <v>20261</v>
      </c>
      <c r="F876" s="12" t="s">
        <v>23</v>
      </c>
      <c r="G876" s="12" t="s">
        <v>20</v>
      </c>
      <c r="H876" s="12" t="s">
        <v>57</v>
      </c>
      <c r="I876" s="12">
        <v>3</v>
      </c>
      <c r="J876" s="12" t="s">
        <v>1342</v>
      </c>
      <c r="K876" s="790" t="s">
        <v>1414</v>
      </c>
      <c r="L876" s="491" t="s">
        <v>1377</v>
      </c>
      <c r="M876" s="789" t="s">
        <v>1101</v>
      </c>
      <c r="N876" s="789" t="s">
        <v>1086</v>
      </c>
      <c r="O876" s="12" t="s">
        <v>731</v>
      </c>
      <c r="P876" s="789">
        <v>0</v>
      </c>
      <c r="Q876" s="789">
        <v>2</v>
      </c>
      <c r="R876" s="815">
        <v>2</v>
      </c>
      <c r="S876" s="789">
        <v>3</v>
      </c>
      <c r="T876" s="181"/>
      <c r="U876" s="789">
        <v>19</v>
      </c>
      <c r="V876" s="31">
        <f>IF(W876="","",IFERROR(INDEX(Docentes!C:C,MATCH(W876,Docentes!D:D,0)),"NUEVO"))</f>
        <v>45294530</v>
      </c>
      <c r="W876" s="791" t="s">
        <v>380</v>
      </c>
      <c r="X876" s="265" t="s">
        <v>168</v>
      </c>
      <c r="Y876" s="789" t="s">
        <v>1242</v>
      </c>
      <c r="Z876" s="789" t="s">
        <v>1089</v>
      </c>
      <c r="AA876" s="789"/>
      <c r="AB876" s="789"/>
      <c r="AC876" s="789"/>
      <c r="AD876" s="789" t="s">
        <v>1258</v>
      </c>
      <c r="AE876" s="789">
        <v>20</v>
      </c>
      <c r="AF876" s="789" t="s">
        <v>1242</v>
      </c>
      <c r="AG876" s="31" t="str">
        <f t="shared" si="553"/>
        <v>P</v>
      </c>
      <c r="AH876" s="789">
        <v>3</v>
      </c>
      <c r="AI876" s="789">
        <v>10</v>
      </c>
      <c r="AJ876" s="789">
        <v>10</v>
      </c>
      <c r="AK876" s="789">
        <v>11</v>
      </c>
      <c r="AL876" s="789">
        <v>50</v>
      </c>
      <c r="AM876" s="31">
        <f t="shared" si="510"/>
        <v>1.9999999999999993</v>
      </c>
      <c r="AN876" s="792">
        <f t="shared" si="511"/>
        <v>0.4236111111111111</v>
      </c>
      <c r="AO876" s="792">
        <f t="shared" si="512"/>
        <v>0.49305555555555552</v>
      </c>
      <c r="AP876" s="31" t="str" cm="1">
        <f t="array" ref="AP876">IF(W876="","",IF(SUMPRODUCT((W876=$W$6:$W$1560)*(AH876=$AH$6:$AH$1560)*(AN876=$AN$6:$AN$1560)*(AO876=$AO$6:$AO$1560)*(ROW($W$6:$W$1560)&lt;&gt;ROW(W876))*((R876=0)*($R$6:$R$1560&gt;0)+(R876&gt;0)*($R$6:$R$1560=0)))&gt;0,"SALONES UNIDOS",IF(SUMPRODUCT((W876=$W$6:$W$1560)*(AH876=$AH$6:$AH$1560)*((AN876&lt;$AO$6:$AO$1560)*(AO876&gt;$AN$6:$AN$1560))*(ROW($W$6:$W$1560)&lt;&gt;ROW(W876)))&gt;0,"CRUZADO","Sin cruce")))</f>
        <v>Sin cruce</v>
      </c>
      <c r="AQ876" s="792" t="str">
        <f t="shared" si="523"/>
        <v>IN3PRINCIPALA1</v>
      </c>
      <c r="AR876" s="792" t="str" cm="1">
        <f t="array" ref="AR876">IF(AQ876="","",IF(SUMPRODUCT((AQ876=$AQ$6:$AQ$1560)*(AH876=$AH$6:$AH$1560)*(AN876=$AN$6:$AN$1560)*(AO876=$AO$6:$AO$1560)*(ROW($AQ$6:$AQ$1560)&lt;&gt;ROW(AQ876))*((R876=0)*($R$6:$R$1560&gt;0)+(R876&gt;0)*($R$6:$R$1560=0)))&gt;0,"SALONES UNIDOS",IF(SUMPRODUCT((AQ876=$AQ$6:$AQ$1560)*(AH876=$AH$6:$AH$1560)*((AN876&lt;$AO$6:$AO$1560)*(AO876&gt;$AN$6:$AN$1560))*(ROW($AQ$6:$AQ$1560)&lt;&gt;ROW(AQ876)))&gt;0,"CRUZADO","Sin cruce")))</f>
        <v>Sin cruce</v>
      </c>
    </row>
    <row r="877" spans="3:44" ht="15.6" hidden="1" customHeight="1">
      <c r="C877" s="12" t="s">
        <v>1081</v>
      </c>
      <c r="D877" s="789" t="s">
        <v>1396</v>
      </c>
      <c r="E877" s="789">
        <v>20261</v>
      </c>
      <c r="F877" s="12" t="s">
        <v>23</v>
      </c>
      <c r="G877" s="12" t="s">
        <v>20</v>
      </c>
      <c r="H877" s="12" t="s">
        <v>57</v>
      </c>
      <c r="I877" s="12">
        <v>3</v>
      </c>
      <c r="J877" s="12" t="s">
        <v>1343</v>
      </c>
      <c r="K877" s="790" t="s">
        <v>1414</v>
      </c>
      <c r="L877" s="491" t="s">
        <v>1377</v>
      </c>
      <c r="M877" s="789" t="s">
        <v>1101</v>
      </c>
      <c r="N877" s="789" t="s">
        <v>1086</v>
      </c>
      <c r="O877" s="12" t="s">
        <v>731</v>
      </c>
      <c r="P877" s="789">
        <v>0</v>
      </c>
      <c r="Q877" s="789">
        <v>2</v>
      </c>
      <c r="R877" s="815">
        <v>2</v>
      </c>
      <c r="S877" s="789">
        <v>3</v>
      </c>
      <c r="T877" s="181"/>
      <c r="U877" s="789">
        <v>19</v>
      </c>
      <c r="V877" s="31">
        <f>IF(W877="","",IFERROR(INDEX(Docentes!C:C,MATCH(W877,Docentes!D:D,0)),"NUEVO"))</f>
        <v>45294530</v>
      </c>
      <c r="W877" s="791" t="s">
        <v>380</v>
      </c>
      <c r="X877" s="265" t="s">
        <v>168</v>
      </c>
      <c r="Y877" s="789" t="s">
        <v>1242</v>
      </c>
      <c r="Z877" s="789" t="s">
        <v>1089</v>
      </c>
      <c r="AA877" s="789"/>
      <c r="AB877" s="789"/>
      <c r="AC877" s="789"/>
      <c r="AD877" s="789" t="s">
        <v>1258</v>
      </c>
      <c r="AE877" s="789">
        <v>20</v>
      </c>
      <c r="AF877" s="789" t="s">
        <v>1242</v>
      </c>
      <c r="AG877" s="31" t="str">
        <f t="shared" si="553"/>
        <v>P</v>
      </c>
      <c r="AH877" s="789">
        <v>3</v>
      </c>
      <c r="AI877" s="789">
        <v>11</v>
      </c>
      <c r="AJ877" s="789">
        <v>50</v>
      </c>
      <c r="AK877" s="789">
        <v>13</v>
      </c>
      <c r="AL877" s="789">
        <v>30</v>
      </c>
      <c r="AM877" s="31">
        <f t="shared" si="510"/>
        <v>2.0000000000000009</v>
      </c>
      <c r="AN877" s="792">
        <f t="shared" si="511"/>
        <v>0.49305555555555552</v>
      </c>
      <c r="AO877" s="792">
        <f t="shared" si="512"/>
        <v>0.5625</v>
      </c>
      <c r="AP877" s="31" t="str" cm="1">
        <f t="array" ref="AP877">IF(W877="","",IF(SUMPRODUCT((W877=$W$6:$W$1560)*(AH877=$AH$6:$AH$1560)*(AN877=$AN$6:$AN$1560)*(AO877=$AO$6:$AO$1560)*(ROW($W$6:$W$1560)&lt;&gt;ROW(W877))*((R877=0)*($R$6:$R$1560&gt;0)+(R877&gt;0)*($R$6:$R$1560=0)))&gt;0,"SALONES UNIDOS",IF(SUMPRODUCT((W877=$W$6:$W$1560)*(AH877=$AH$6:$AH$1560)*((AN877&lt;$AO$6:$AO$1560)*(AO877&gt;$AN$6:$AN$1560))*(ROW($W$6:$W$1560)&lt;&gt;ROW(W877)))&gt;0,"CRUZADO","Sin cruce")))</f>
        <v>Sin cruce</v>
      </c>
      <c r="AQ877" s="792" t="str">
        <f t="shared" si="523"/>
        <v>IN3PRINCIPALA2</v>
      </c>
      <c r="AR877" s="792" t="str" cm="1">
        <f t="array" ref="AR877">IF(AQ877="","",IF(SUMPRODUCT((AQ877=$AQ$6:$AQ$1560)*(AH877=$AH$6:$AH$1560)*(AN877=$AN$6:$AN$1560)*(AO877=$AO$6:$AO$1560)*(ROW($AQ$6:$AQ$1560)&lt;&gt;ROW(AQ877))*((R877=0)*($R$6:$R$1560&gt;0)+(R877&gt;0)*($R$6:$R$1560=0)))&gt;0,"SALONES UNIDOS",IF(SUMPRODUCT((AQ877=$AQ$6:$AQ$1560)*(AH877=$AH$6:$AH$1560)*((AN877&lt;$AO$6:$AO$1560)*(AO877&gt;$AN$6:$AN$1560))*(ROW($AQ$6:$AQ$1560)&lt;&gt;ROW(AQ877)))&gt;0,"CRUZADO","Sin cruce")))</f>
        <v>Sin cruce</v>
      </c>
    </row>
    <row r="878" spans="3:44" ht="15.6" hidden="1" customHeight="1">
      <c r="C878" s="12" t="s">
        <v>1081</v>
      </c>
      <c r="D878" s="795" t="s">
        <v>1396</v>
      </c>
      <c r="E878" s="795">
        <v>20261</v>
      </c>
      <c r="F878" s="796" t="s">
        <v>23</v>
      </c>
      <c r="G878" s="796" t="s">
        <v>20</v>
      </c>
      <c r="H878" s="796" t="s">
        <v>57</v>
      </c>
      <c r="I878" s="796">
        <v>3</v>
      </c>
      <c r="J878" s="796" t="s">
        <v>26</v>
      </c>
      <c r="K878" s="797" t="s">
        <v>1405</v>
      </c>
      <c r="L878" s="798" t="s">
        <v>1361</v>
      </c>
      <c r="M878" s="795" t="s">
        <v>1101</v>
      </c>
      <c r="N878" s="795" t="s">
        <v>1086</v>
      </c>
      <c r="O878" s="796" t="s">
        <v>731</v>
      </c>
      <c r="P878" s="795">
        <v>3</v>
      </c>
      <c r="Q878" s="795">
        <v>2</v>
      </c>
      <c r="R878" s="799">
        <v>5</v>
      </c>
      <c r="S878" s="795">
        <v>4</v>
      </c>
      <c r="T878" s="181"/>
      <c r="U878" s="789">
        <v>38</v>
      </c>
      <c r="V878" s="31">
        <f>IF(W878="","",IFERROR(INDEX(Docentes!C:C,MATCH(W878,Docentes!D:D,0)),"NUEVO"))</f>
        <v>45879356</v>
      </c>
      <c r="W878" s="791" t="s">
        <v>189</v>
      </c>
      <c r="X878" s="265" t="s">
        <v>168</v>
      </c>
      <c r="Y878" s="789" t="s">
        <v>1242</v>
      </c>
      <c r="Z878" s="789" t="s">
        <v>1089</v>
      </c>
      <c r="AA878" s="789" t="s">
        <v>16</v>
      </c>
      <c r="AB878" s="789" t="s">
        <v>1598</v>
      </c>
      <c r="AC878" s="789">
        <v>39</v>
      </c>
      <c r="AD878" s="789"/>
      <c r="AE878" s="789"/>
      <c r="AF878" s="789" t="s">
        <v>1242</v>
      </c>
      <c r="AG878" s="31" t="str">
        <f t="shared" si="553"/>
        <v>TP</v>
      </c>
      <c r="AH878" s="789">
        <v>4</v>
      </c>
      <c r="AI878" s="789">
        <v>8</v>
      </c>
      <c r="AJ878" s="789">
        <v>30</v>
      </c>
      <c r="AK878" s="789">
        <v>12</v>
      </c>
      <c r="AL878" s="789">
        <v>40</v>
      </c>
      <c r="AM878" s="31">
        <f t="shared" si="510"/>
        <v>5.0000000000000009</v>
      </c>
      <c r="AN878" s="792">
        <f t="shared" si="511"/>
        <v>0.35416666666666663</v>
      </c>
      <c r="AO878" s="792">
        <f t="shared" si="512"/>
        <v>0.52777777777777779</v>
      </c>
      <c r="AP878" s="31" t="str" cm="1">
        <f t="array" ref="AP878">IF(W878="","",IF(SUMPRODUCT((W878=$W$6:$W$1560)*(AH878=$AH$6:$AH$1560)*(AN878=$AN$6:$AN$1560)*(AO878=$AO$6:$AO$1560)*(ROW($W$6:$W$1560)&lt;&gt;ROW(W878))*((R878=0)*($R$6:$R$1560&gt;0)+(R878&gt;0)*($R$6:$R$1560=0)))&gt;0,"SALONES UNIDOS",IF(SUMPRODUCT((W878=$W$6:$W$1560)*(AH878=$AH$6:$AH$1560)*((AN878&lt;$AO$6:$AO$1560)*(AO878&gt;$AN$6:$AN$1560))*(ROW($W$6:$W$1560)&lt;&gt;ROW(W878)))&gt;0,"CRUZADO","Sin cruce")))</f>
        <v>Sin cruce</v>
      </c>
      <c r="AQ878" s="792" t="str">
        <f t="shared" si="523"/>
        <v>IN3PRINCIPALB</v>
      </c>
      <c r="AR878" s="792" t="str" cm="1">
        <f t="array" ref="AR878">IF(AQ878="","",IF(SUMPRODUCT((AQ878=$AQ$6:$AQ$1560)*(AH878=$AH$6:$AH$1560)*(AN878=$AN$6:$AN$1560)*(AO878=$AO$6:$AO$1560)*(ROW($AQ$6:$AQ$1560)&lt;&gt;ROW(AQ878))*((R878=0)*($R$6:$R$1560&gt;0)+(R878&gt;0)*($R$6:$R$1560=0)))&gt;0,"SALONES UNIDOS",IF(SUMPRODUCT((AQ878=$AQ$6:$AQ$1560)*(AH878=$AH$6:$AH$1560)*((AN878&lt;$AO$6:$AO$1560)*(AO878&gt;$AN$6:$AN$1560))*(ROW($AQ$6:$AQ$1560)&lt;&gt;ROW(AQ878)))&gt;0,"CRUZADO","Sin cruce")))</f>
        <v>Sin cruce</v>
      </c>
    </row>
    <row r="879" spans="3:44" ht="15.6" hidden="1" customHeight="1">
      <c r="C879" s="12" t="s">
        <v>1081</v>
      </c>
      <c r="D879" s="795" t="s">
        <v>1396</v>
      </c>
      <c r="E879" s="795">
        <v>20261</v>
      </c>
      <c r="F879" s="796" t="s">
        <v>23</v>
      </c>
      <c r="G879" s="796" t="s">
        <v>20</v>
      </c>
      <c r="H879" s="796" t="s">
        <v>57</v>
      </c>
      <c r="I879" s="796">
        <v>3</v>
      </c>
      <c r="J879" s="796" t="s">
        <v>26</v>
      </c>
      <c r="K879" s="797" t="s">
        <v>1407</v>
      </c>
      <c r="L879" s="798" t="s">
        <v>1408</v>
      </c>
      <c r="M879" s="795" t="s">
        <v>1101</v>
      </c>
      <c r="N879" s="795" t="s">
        <v>1086</v>
      </c>
      <c r="O879" s="796" t="s">
        <v>731</v>
      </c>
      <c r="P879" s="795">
        <v>3</v>
      </c>
      <c r="Q879" s="795">
        <v>0</v>
      </c>
      <c r="R879" s="799">
        <v>3</v>
      </c>
      <c r="S879" s="795">
        <v>4</v>
      </c>
      <c r="T879" s="181"/>
      <c r="U879" s="789">
        <v>38</v>
      </c>
      <c r="V879" s="31">
        <f>IF(W879="","",IFERROR(INDEX(Docentes!C:C,MATCH(W879,Docentes!D:D,0)),"NUEVO"))</f>
        <v>21517153</v>
      </c>
      <c r="W879" s="791" t="s">
        <v>354</v>
      </c>
      <c r="X879" s="265" t="s">
        <v>168</v>
      </c>
      <c r="Y879" s="789" t="s">
        <v>1242</v>
      </c>
      <c r="Z879" s="789" t="s">
        <v>1089</v>
      </c>
      <c r="AA879" s="789" t="s">
        <v>16</v>
      </c>
      <c r="AB879" s="789" t="s">
        <v>1598</v>
      </c>
      <c r="AC879" s="789">
        <v>39</v>
      </c>
      <c r="AD879" s="789"/>
      <c r="AE879" s="789"/>
      <c r="AF879" s="789" t="s">
        <v>1242</v>
      </c>
      <c r="AG879" s="31" t="str">
        <f t="shared" si="553"/>
        <v>T</v>
      </c>
      <c r="AH879" s="789">
        <v>3</v>
      </c>
      <c r="AI879" s="789">
        <v>9</v>
      </c>
      <c r="AJ879" s="789">
        <v>20</v>
      </c>
      <c r="AK879" s="789">
        <v>11</v>
      </c>
      <c r="AL879" s="789">
        <v>50</v>
      </c>
      <c r="AM879" s="31">
        <f t="shared" si="510"/>
        <v>2.9999999999999987</v>
      </c>
      <c r="AN879" s="792">
        <f t="shared" si="511"/>
        <v>0.3888888888888889</v>
      </c>
      <c r="AO879" s="792">
        <f t="shared" si="512"/>
        <v>0.49305555555555552</v>
      </c>
      <c r="AP879" s="31" t="str" cm="1">
        <f t="array" ref="AP879">IF(W879="","",IF(SUMPRODUCT((W879=$W$6:$W$1560)*(AH879=$AH$6:$AH$1560)*(AN879=$AN$6:$AN$1560)*(AO879=$AO$6:$AO$1560)*(ROW($W$6:$W$1560)&lt;&gt;ROW(W879))*((R879=0)*($R$6:$R$1560&gt;0)+(R879&gt;0)*($R$6:$R$1560=0)))&gt;0,"SALONES UNIDOS",IF(SUMPRODUCT((W879=$W$6:$W$1560)*(AH879=$AH$6:$AH$1560)*((AN879&lt;$AO$6:$AO$1560)*(AO879&gt;$AN$6:$AN$1560))*(ROW($W$6:$W$1560)&lt;&gt;ROW(W879)))&gt;0,"CRUZADO","Sin cruce")))</f>
        <v>Sin cruce</v>
      </c>
      <c r="AQ879" s="792" t="str">
        <f t="shared" si="523"/>
        <v>IN3PRINCIPALB</v>
      </c>
      <c r="AR879" s="792" t="str" cm="1">
        <f t="array" ref="AR879">IF(AQ879="","",IF(SUMPRODUCT((AQ879=$AQ$6:$AQ$1560)*(AH879=$AH$6:$AH$1560)*(AN879=$AN$6:$AN$1560)*(AO879=$AO$6:$AO$1560)*(ROW($AQ$6:$AQ$1560)&lt;&gt;ROW(AQ879))*((R879=0)*($R$6:$R$1560&gt;0)+(R879&gt;0)*($R$6:$R$1560=0)))&gt;0,"SALONES UNIDOS",IF(SUMPRODUCT((AQ879=$AQ$6:$AQ$1560)*(AH879=$AH$6:$AH$1560)*((AN879&lt;$AO$6:$AO$1560)*(AO879&gt;$AN$6:$AN$1560))*(ROW($AQ$6:$AQ$1560)&lt;&gt;ROW(AQ879)))&gt;0,"CRUZADO","Sin cruce")))</f>
        <v>Sin cruce</v>
      </c>
    </row>
    <row r="880" spans="3:44" ht="15.6" hidden="1" customHeight="1">
      <c r="C880" s="12" t="s">
        <v>1081</v>
      </c>
      <c r="D880" s="795" t="s">
        <v>1396</v>
      </c>
      <c r="E880" s="795">
        <v>20261</v>
      </c>
      <c r="F880" s="796" t="s">
        <v>23</v>
      </c>
      <c r="G880" s="796" t="s">
        <v>20</v>
      </c>
      <c r="H880" s="796" t="s">
        <v>57</v>
      </c>
      <c r="I880" s="796">
        <v>3</v>
      </c>
      <c r="J880" s="796" t="s">
        <v>1475</v>
      </c>
      <c r="K880" s="797" t="s">
        <v>1407</v>
      </c>
      <c r="L880" s="798" t="s">
        <v>1408</v>
      </c>
      <c r="M880" s="795" t="s">
        <v>1101</v>
      </c>
      <c r="N880" s="795" t="s">
        <v>1086</v>
      </c>
      <c r="O880" s="796" t="s">
        <v>731</v>
      </c>
      <c r="P880" s="795">
        <v>0</v>
      </c>
      <c r="Q880" s="795">
        <v>2</v>
      </c>
      <c r="R880" s="799">
        <v>2</v>
      </c>
      <c r="S880" s="795">
        <v>4</v>
      </c>
      <c r="T880" s="181"/>
      <c r="U880" s="789">
        <v>19</v>
      </c>
      <c r="V880" s="31">
        <f>IF(W880="","",IFERROR(INDEX(Docentes!C:C,MATCH(W880,Docentes!D:D,0)),"NUEVO"))</f>
        <v>21517153</v>
      </c>
      <c r="W880" s="791" t="s">
        <v>354</v>
      </c>
      <c r="X880" s="265" t="s">
        <v>168</v>
      </c>
      <c r="Y880" s="789" t="s">
        <v>1242</v>
      </c>
      <c r="Z880" s="789" t="s">
        <v>1089</v>
      </c>
      <c r="AA880" s="789"/>
      <c r="AB880" s="789"/>
      <c r="AC880" s="789"/>
      <c r="AD880" s="31" t="s">
        <v>1353</v>
      </c>
      <c r="AE880" s="789">
        <v>19</v>
      </c>
      <c r="AF880" s="789" t="s">
        <v>1242</v>
      </c>
      <c r="AG880" s="31" t="str">
        <f t="shared" si="553"/>
        <v>P</v>
      </c>
      <c r="AH880" s="789">
        <v>3</v>
      </c>
      <c r="AI880" s="789">
        <v>7</v>
      </c>
      <c r="AJ880" s="789">
        <v>40</v>
      </c>
      <c r="AK880" s="789">
        <v>9</v>
      </c>
      <c r="AL880" s="789">
        <v>20</v>
      </c>
      <c r="AM880" s="31">
        <f t="shared" si="510"/>
        <v>1.9999999999999993</v>
      </c>
      <c r="AN880" s="792">
        <f t="shared" si="511"/>
        <v>0.31944444444444448</v>
      </c>
      <c r="AO880" s="792">
        <f t="shared" si="512"/>
        <v>0.3888888888888889</v>
      </c>
      <c r="AP880" s="31" t="str" cm="1">
        <f t="array" ref="AP880">IF(W880="","",IF(SUMPRODUCT((W880=$W$6:$W$1560)*(AH880=$AH$6:$AH$1560)*(AN880=$AN$6:$AN$1560)*(AO880=$AO$6:$AO$1560)*(ROW($W$6:$W$1560)&lt;&gt;ROW(W880))*((R880=0)*($R$6:$R$1560&gt;0)+(R880&gt;0)*($R$6:$R$1560=0)))&gt;0,"SALONES UNIDOS",IF(SUMPRODUCT((W880=$W$6:$W$1560)*(AH880=$AH$6:$AH$1560)*((AN880&lt;$AO$6:$AO$1560)*(AO880&gt;$AN$6:$AN$1560))*(ROW($W$6:$W$1560)&lt;&gt;ROW(W880)))&gt;0,"CRUZADO","Sin cruce")))</f>
        <v>Sin cruce</v>
      </c>
      <c r="AQ880" s="792" t="str">
        <f t="shared" si="523"/>
        <v>IN3PRINCIPALB1</v>
      </c>
      <c r="AR880" s="792" t="str" cm="1">
        <f t="array" ref="AR880">IF(AQ880="","",IF(SUMPRODUCT((AQ880=$AQ$6:$AQ$1560)*(AH880=$AH$6:$AH$1560)*(AN880=$AN$6:$AN$1560)*(AO880=$AO$6:$AO$1560)*(ROW($AQ$6:$AQ$1560)&lt;&gt;ROW(AQ880))*((R880=0)*($R$6:$R$1560&gt;0)+(R880&gt;0)*($R$6:$R$1560=0)))&gt;0,"SALONES UNIDOS",IF(SUMPRODUCT((AQ880=$AQ$6:$AQ$1560)*(AH880=$AH$6:$AH$1560)*((AN880&lt;$AO$6:$AO$1560)*(AO880&gt;$AN$6:$AN$1560))*(ROW($AQ$6:$AQ$1560)&lt;&gt;ROW(AQ880)))&gt;0,"CRUZADO","Sin cruce")))</f>
        <v>Sin cruce</v>
      </c>
    </row>
    <row r="881" spans="3:44" ht="15.6" hidden="1" customHeight="1">
      <c r="C881" s="12" t="s">
        <v>1081</v>
      </c>
      <c r="D881" s="795" t="s">
        <v>1396</v>
      </c>
      <c r="E881" s="795">
        <v>20261</v>
      </c>
      <c r="F881" s="796" t="s">
        <v>23</v>
      </c>
      <c r="G881" s="796" t="s">
        <v>20</v>
      </c>
      <c r="H881" s="796" t="s">
        <v>57</v>
      </c>
      <c r="I881" s="796">
        <v>3</v>
      </c>
      <c r="J881" s="796" t="s">
        <v>1476</v>
      </c>
      <c r="K881" s="797" t="s">
        <v>1407</v>
      </c>
      <c r="L881" s="798" t="s">
        <v>1408</v>
      </c>
      <c r="M881" s="795" t="s">
        <v>1101</v>
      </c>
      <c r="N881" s="795" t="s">
        <v>1086</v>
      </c>
      <c r="O881" s="796" t="s">
        <v>731</v>
      </c>
      <c r="P881" s="795">
        <v>0</v>
      </c>
      <c r="Q881" s="795">
        <v>2</v>
      </c>
      <c r="R881" s="799">
        <v>2</v>
      </c>
      <c r="S881" s="795">
        <v>4</v>
      </c>
      <c r="T881" s="181"/>
      <c r="U881" s="789">
        <v>19</v>
      </c>
      <c r="V881" s="31">
        <f>IF(W881="","",IFERROR(INDEX(Docentes!C:C,MATCH(W881,Docentes!D:D,0)),"NUEVO"))</f>
        <v>21517153</v>
      </c>
      <c r="W881" s="791" t="s">
        <v>354</v>
      </c>
      <c r="X881" s="265" t="s">
        <v>168</v>
      </c>
      <c r="Y881" s="789" t="s">
        <v>1242</v>
      </c>
      <c r="Z881" s="789" t="s">
        <v>1089</v>
      </c>
      <c r="AA881" s="789"/>
      <c r="AB881" s="789"/>
      <c r="AC881" s="789"/>
      <c r="AD881" s="31" t="s">
        <v>1353</v>
      </c>
      <c r="AE881" s="789">
        <v>19</v>
      </c>
      <c r="AF881" s="789" t="s">
        <v>1242</v>
      </c>
      <c r="AG881" s="31" t="str">
        <f t="shared" si="553"/>
        <v>P</v>
      </c>
      <c r="AH881" s="789">
        <v>3</v>
      </c>
      <c r="AI881" s="789">
        <v>13</v>
      </c>
      <c r="AJ881" s="789">
        <v>30</v>
      </c>
      <c r="AK881" s="789">
        <v>15</v>
      </c>
      <c r="AL881" s="789">
        <v>10</v>
      </c>
      <c r="AM881" s="31">
        <f t="shared" si="510"/>
        <v>1.9999999999999993</v>
      </c>
      <c r="AN881" s="792">
        <f t="shared" si="511"/>
        <v>0.5625</v>
      </c>
      <c r="AO881" s="792">
        <f t="shared" si="512"/>
        <v>0.63194444444444442</v>
      </c>
      <c r="AP881" s="31" t="str" cm="1">
        <f t="array" ref="AP881">IF(W881="","",IF(SUMPRODUCT((W881=$W$6:$W$1560)*(AH881=$AH$6:$AH$1560)*(AN881=$AN$6:$AN$1560)*(AO881=$AO$6:$AO$1560)*(ROW($W$6:$W$1560)&lt;&gt;ROW(W881))*((R881=0)*($R$6:$R$1560&gt;0)+(R881&gt;0)*($R$6:$R$1560=0)))&gt;0,"SALONES UNIDOS",IF(SUMPRODUCT((W881=$W$6:$W$1560)*(AH881=$AH$6:$AH$1560)*((AN881&lt;$AO$6:$AO$1560)*(AO881&gt;$AN$6:$AN$1560))*(ROW($W$6:$W$1560)&lt;&gt;ROW(W881)))&gt;0,"CRUZADO","Sin cruce")))</f>
        <v>Sin cruce</v>
      </c>
      <c r="AQ881" s="792" t="str">
        <f t="shared" si="523"/>
        <v>IN3PRINCIPALB2</v>
      </c>
      <c r="AR881" s="792" t="str" cm="1">
        <f t="array" ref="AR881">IF(AQ881="","",IF(SUMPRODUCT((AQ881=$AQ$6:$AQ$1560)*(AH881=$AH$6:$AH$1560)*(AN881=$AN$6:$AN$1560)*(AO881=$AO$6:$AO$1560)*(ROW($AQ$6:$AQ$1560)&lt;&gt;ROW(AQ881))*((R881=0)*($R$6:$R$1560&gt;0)+(R881&gt;0)*($R$6:$R$1560=0)))&gt;0,"SALONES UNIDOS",IF(SUMPRODUCT((AQ881=$AQ$6:$AQ$1560)*(AH881=$AH$6:$AH$1560)*((AN881&lt;$AO$6:$AO$1560)*(AO881&gt;$AN$6:$AN$1560))*(ROW($AQ$6:$AQ$1560)&lt;&gt;ROW(AQ881)))&gt;0,"CRUZADO","Sin cruce")))</f>
        <v>Sin cruce</v>
      </c>
    </row>
    <row r="882" spans="3:44" ht="15.6" hidden="1" customHeight="1">
      <c r="C882" s="12" t="s">
        <v>1081</v>
      </c>
      <c r="D882" s="795" t="s">
        <v>1396</v>
      </c>
      <c r="E882" s="795">
        <v>20261</v>
      </c>
      <c r="F882" s="796" t="s">
        <v>23</v>
      </c>
      <c r="G882" s="796" t="s">
        <v>20</v>
      </c>
      <c r="H882" s="796" t="s">
        <v>57</v>
      </c>
      <c r="I882" s="796">
        <v>3</v>
      </c>
      <c r="J882" s="796" t="s">
        <v>1475</v>
      </c>
      <c r="K882" s="797" t="s">
        <v>1409</v>
      </c>
      <c r="L882" s="798" t="s">
        <v>1410</v>
      </c>
      <c r="M882" s="795" t="s">
        <v>1101</v>
      </c>
      <c r="N882" s="795" t="s">
        <v>1086</v>
      </c>
      <c r="O882" s="796" t="s">
        <v>731</v>
      </c>
      <c r="P882" s="795">
        <v>0</v>
      </c>
      <c r="Q882" s="795">
        <v>2</v>
      </c>
      <c r="R882" s="799">
        <v>2</v>
      </c>
      <c r="S882" s="795">
        <v>4</v>
      </c>
      <c r="T882" s="181"/>
      <c r="U882" s="789">
        <v>38</v>
      </c>
      <c r="V882" s="31">
        <f>IF(W882="","",IFERROR(INDEX(Docentes!C:C,MATCH(W882,Docentes!D:D,0)),"NUEVO"))</f>
        <v>44699467</v>
      </c>
      <c r="W882" s="693" t="s">
        <v>307</v>
      </c>
      <c r="X882" s="265" t="s">
        <v>1332</v>
      </c>
      <c r="Y882" s="789" t="s">
        <v>1242</v>
      </c>
      <c r="Z882" s="789" t="s">
        <v>1089</v>
      </c>
      <c r="AA882" s="789"/>
      <c r="AB882" s="789"/>
      <c r="AC882" s="789"/>
      <c r="AD882" s="789" t="s">
        <v>1517</v>
      </c>
      <c r="AE882" s="789">
        <v>20</v>
      </c>
      <c r="AF882" s="789" t="s">
        <v>1242</v>
      </c>
      <c r="AG882" s="31" t="str">
        <f t="shared" si="553"/>
        <v>P</v>
      </c>
      <c r="AH882" s="789">
        <v>6</v>
      </c>
      <c r="AI882" s="789">
        <v>7</v>
      </c>
      <c r="AJ882" s="789">
        <v>40</v>
      </c>
      <c r="AK882" s="789">
        <v>9</v>
      </c>
      <c r="AL882" s="789">
        <v>20</v>
      </c>
      <c r="AM882" s="31">
        <f t="shared" ref="AM882:AM960" si="554">IF(R882=0,0,IF(AI882="",R882,IF(X882="HIBRIDO VIRTUAL",0,((((AK882/24)+(AL882/1440))-((AI882/24)+(AJ882/1440)))*1440/50))))</f>
        <v>1.9999999999999993</v>
      </c>
      <c r="AN882" s="792">
        <f t="shared" ref="AN882:AN960" si="555">AI882/24+AJ882/1440</f>
        <v>0.31944444444444448</v>
      </c>
      <c r="AO882" s="792">
        <f t="shared" ref="AO882:AO960" si="556">AK882/24+AL882/1440</f>
        <v>0.3888888888888889</v>
      </c>
      <c r="AP882" s="31" t="str" cm="1">
        <f t="array" ref="AP882">IF(W882="","",IF(SUMPRODUCT((W882=$W$6:$W$1560)*(AH882=$AH$6:$AH$1560)*(AN882=$AN$6:$AN$1560)*(AO882=$AO$6:$AO$1560)*(ROW($W$6:$W$1560)&lt;&gt;ROW(W882))*((R882=0)*($R$6:$R$1560&gt;0)+(R882&gt;0)*($R$6:$R$1560=0)))&gt;0,"SALONES UNIDOS",IF(SUMPRODUCT((W882=$W$6:$W$1560)*(AH882=$AH$6:$AH$1560)*((AN882&lt;$AO$6:$AO$1560)*(AO882&gt;$AN$6:$AN$1560))*(ROW($W$6:$W$1560)&lt;&gt;ROW(W882)))&gt;0,"CRUZADO","Sin cruce")))</f>
        <v>Sin cruce</v>
      </c>
      <c r="AQ882" s="792" t="str">
        <f t="shared" si="523"/>
        <v>IN3PRINCIPALB1</v>
      </c>
      <c r="AR882" s="792" t="str" cm="1">
        <f t="array" ref="AR882">IF(AQ882="","",IF(SUMPRODUCT((AQ882=$AQ$6:$AQ$1560)*(AH882=$AH$6:$AH$1560)*(AN882=$AN$6:$AN$1560)*(AO882=$AO$6:$AO$1560)*(ROW($AQ$6:$AQ$1560)&lt;&gt;ROW(AQ882))*((R882=0)*($R$6:$R$1560&gt;0)+(R882&gt;0)*($R$6:$R$1560=0)))&gt;0,"SALONES UNIDOS",IF(SUMPRODUCT((AQ882=$AQ$6:$AQ$1560)*(AH882=$AH$6:$AH$1560)*((AN882&lt;$AO$6:$AO$1560)*(AO882&gt;$AN$6:$AN$1560))*(ROW($AQ$6:$AQ$1560)&lt;&gt;ROW(AQ882)))&gt;0,"CRUZADO","Sin cruce")))</f>
        <v>Sin cruce</v>
      </c>
    </row>
    <row r="883" spans="3:44" ht="15.6" hidden="1" customHeight="1">
      <c r="C883" s="12" t="s">
        <v>1081</v>
      </c>
      <c r="D883" s="795" t="s">
        <v>1396</v>
      </c>
      <c r="E883" s="795">
        <v>20261</v>
      </c>
      <c r="F883" s="796" t="s">
        <v>23</v>
      </c>
      <c r="G883" s="796" t="s">
        <v>20</v>
      </c>
      <c r="H883" s="796" t="s">
        <v>57</v>
      </c>
      <c r="I883" s="796">
        <v>3</v>
      </c>
      <c r="J883" s="796" t="s">
        <v>26</v>
      </c>
      <c r="K883" s="797" t="s">
        <v>1409</v>
      </c>
      <c r="L883" s="798" t="s">
        <v>1410</v>
      </c>
      <c r="M883" s="795" t="s">
        <v>1101</v>
      </c>
      <c r="N883" s="795" t="s">
        <v>1086</v>
      </c>
      <c r="O883" s="796" t="s">
        <v>731</v>
      </c>
      <c r="P883" s="795">
        <v>3</v>
      </c>
      <c r="Q883" s="795">
        <v>0</v>
      </c>
      <c r="R883" s="799">
        <v>3</v>
      </c>
      <c r="S883" s="795">
        <v>4</v>
      </c>
      <c r="T883" s="181"/>
      <c r="U883" s="789">
        <v>19</v>
      </c>
      <c r="V883" s="31">
        <f>IF(W883="","",IFERROR(INDEX(Docentes!C:C,MATCH(W883,Docentes!D:D,0)),"NUEVO"))</f>
        <v>44699467</v>
      </c>
      <c r="W883" s="693" t="s">
        <v>307</v>
      </c>
      <c r="X883" s="265" t="s">
        <v>1332</v>
      </c>
      <c r="Y883" s="789" t="s">
        <v>1242</v>
      </c>
      <c r="Z883" s="789" t="s">
        <v>1089</v>
      </c>
      <c r="AA883" s="789" t="s">
        <v>16</v>
      </c>
      <c r="AB883" s="789" t="s">
        <v>1507</v>
      </c>
      <c r="AC883" s="789">
        <v>39</v>
      </c>
      <c r="AD883" s="789"/>
      <c r="AE883" s="789"/>
      <c r="AF883" s="789" t="s">
        <v>1242</v>
      </c>
      <c r="AG883" s="31" t="str">
        <f t="shared" si="553"/>
        <v>T</v>
      </c>
      <c r="AH883" s="789">
        <v>6</v>
      </c>
      <c r="AI883" s="789">
        <v>9</v>
      </c>
      <c r="AJ883" s="789">
        <v>20</v>
      </c>
      <c r="AK883" s="789">
        <v>11</v>
      </c>
      <c r="AL883" s="789">
        <v>50</v>
      </c>
      <c r="AM883" s="31">
        <f t="shared" si="554"/>
        <v>2.9999999999999987</v>
      </c>
      <c r="AN883" s="792">
        <f t="shared" si="555"/>
        <v>0.3888888888888889</v>
      </c>
      <c r="AO883" s="792">
        <f t="shared" si="556"/>
        <v>0.49305555555555552</v>
      </c>
      <c r="AP883" s="31" t="str" cm="1">
        <f t="array" ref="AP883">IF(W883="","",IF(SUMPRODUCT((W883=$W$6:$W$1560)*(AH883=$AH$6:$AH$1560)*(AN883=$AN$6:$AN$1560)*(AO883=$AO$6:$AO$1560)*(ROW($W$6:$W$1560)&lt;&gt;ROW(W883))*((R883=0)*($R$6:$R$1560&gt;0)+(R883&gt;0)*($R$6:$R$1560=0)))&gt;0,"SALONES UNIDOS",IF(SUMPRODUCT((W883=$W$6:$W$1560)*(AH883=$AH$6:$AH$1560)*((AN883&lt;$AO$6:$AO$1560)*(AO883&gt;$AN$6:$AN$1560))*(ROW($W$6:$W$1560)&lt;&gt;ROW(W883)))&gt;0,"CRUZADO","Sin cruce")))</f>
        <v>Sin cruce</v>
      </c>
      <c r="AQ883" s="792" t="str">
        <f t="shared" si="523"/>
        <v>IN3PRINCIPALB</v>
      </c>
      <c r="AR883" s="792" t="str" cm="1">
        <f t="array" ref="AR883">IF(AQ883="","",IF(SUMPRODUCT((AQ883=$AQ$6:$AQ$1560)*(AH883=$AH$6:$AH$1560)*(AN883=$AN$6:$AN$1560)*(AO883=$AO$6:$AO$1560)*(ROW($AQ$6:$AQ$1560)&lt;&gt;ROW(AQ883))*((R883=0)*($R$6:$R$1560&gt;0)+(R883&gt;0)*($R$6:$R$1560=0)))&gt;0,"SALONES UNIDOS",IF(SUMPRODUCT((AQ883=$AQ$6:$AQ$1560)*(AH883=$AH$6:$AH$1560)*((AN883&lt;$AO$6:$AO$1560)*(AO883&gt;$AN$6:$AN$1560))*(ROW($AQ$6:$AQ$1560)&lt;&gt;ROW(AQ883)))&gt;0,"CRUZADO","Sin cruce")))</f>
        <v>Sin cruce</v>
      </c>
    </row>
    <row r="884" spans="3:44" ht="15.6" hidden="1" customHeight="1">
      <c r="C884" s="12" t="s">
        <v>1081</v>
      </c>
      <c r="D884" s="795" t="s">
        <v>1396</v>
      </c>
      <c r="E884" s="795">
        <v>20261</v>
      </c>
      <c r="F884" s="796" t="s">
        <v>23</v>
      </c>
      <c r="G884" s="796" t="s">
        <v>20</v>
      </c>
      <c r="H884" s="796" t="s">
        <v>57</v>
      </c>
      <c r="I884" s="796">
        <v>3</v>
      </c>
      <c r="J884" s="796" t="s">
        <v>1476</v>
      </c>
      <c r="K884" s="797" t="s">
        <v>1409</v>
      </c>
      <c r="L884" s="798" t="s">
        <v>1410</v>
      </c>
      <c r="M884" s="795" t="s">
        <v>1101</v>
      </c>
      <c r="N884" s="795" t="s">
        <v>1086</v>
      </c>
      <c r="O884" s="796" t="s">
        <v>731</v>
      </c>
      <c r="P884" s="795">
        <v>0</v>
      </c>
      <c r="Q884" s="795">
        <v>2</v>
      </c>
      <c r="R884" s="799">
        <v>2</v>
      </c>
      <c r="S884" s="795">
        <v>4</v>
      </c>
      <c r="T884" s="181"/>
      <c r="U884" s="789">
        <v>19</v>
      </c>
      <c r="V884" s="31">
        <f>IF(W884="","",IFERROR(INDEX(Docentes!C:C,MATCH(W884,Docentes!D:D,0)),"NUEVO"))</f>
        <v>44699467</v>
      </c>
      <c r="W884" s="693" t="s">
        <v>307</v>
      </c>
      <c r="X884" s="265" t="s">
        <v>1332</v>
      </c>
      <c r="Y884" s="789" t="s">
        <v>1242</v>
      </c>
      <c r="Z884" s="789" t="s">
        <v>1089</v>
      </c>
      <c r="AA884" s="789"/>
      <c r="AB884" s="789"/>
      <c r="AC884" s="789"/>
      <c r="AD884" s="789" t="s">
        <v>1517</v>
      </c>
      <c r="AE884" s="789">
        <v>20</v>
      </c>
      <c r="AF884" s="789" t="s">
        <v>1242</v>
      </c>
      <c r="AG884" s="31" t="str">
        <f t="shared" si="553"/>
        <v>P</v>
      </c>
      <c r="AH884" s="789">
        <v>6</v>
      </c>
      <c r="AI884" s="789">
        <v>11</v>
      </c>
      <c r="AJ884" s="789">
        <v>50</v>
      </c>
      <c r="AK884" s="789">
        <v>13</v>
      </c>
      <c r="AL884" s="789">
        <v>30</v>
      </c>
      <c r="AM884" s="31">
        <f t="shared" si="554"/>
        <v>2.0000000000000009</v>
      </c>
      <c r="AN884" s="792">
        <f t="shared" si="555"/>
        <v>0.49305555555555552</v>
      </c>
      <c r="AO884" s="792">
        <f t="shared" si="556"/>
        <v>0.5625</v>
      </c>
      <c r="AP884" s="31" t="str" cm="1">
        <f t="array" ref="AP884">IF(W884="","",IF(SUMPRODUCT((W884=$W$6:$W$1560)*(AH884=$AH$6:$AH$1560)*(AN884=$AN$6:$AN$1560)*(AO884=$AO$6:$AO$1560)*(ROW($W$6:$W$1560)&lt;&gt;ROW(W884))*((R884=0)*($R$6:$R$1560&gt;0)+(R884&gt;0)*($R$6:$R$1560=0)))&gt;0,"SALONES UNIDOS",IF(SUMPRODUCT((W884=$W$6:$W$1560)*(AH884=$AH$6:$AH$1560)*((AN884&lt;$AO$6:$AO$1560)*(AO884&gt;$AN$6:$AN$1560))*(ROW($W$6:$W$1560)&lt;&gt;ROW(W884)))&gt;0,"CRUZADO","Sin cruce")))</f>
        <v>Sin cruce</v>
      </c>
      <c r="AQ884" s="792" t="str">
        <f t="shared" si="523"/>
        <v>IN3PRINCIPALB2</v>
      </c>
      <c r="AR884" s="792" t="str" cm="1">
        <f t="array" ref="AR884">IF(AQ884="","",IF(SUMPRODUCT((AQ884=$AQ$6:$AQ$1560)*(AH884=$AH$6:$AH$1560)*(AN884=$AN$6:$AN$1560)*(AO884=$AO$6:$AO$1560)*(ROW($AQ$6:$AQ$1560)&lt;&gt;ROW(AQ884))*((R884=0)*($R$6:$R$1560&gt;0)+(R884&gt;0)*($R$6:$R$1560=0)))&gt;0,"SALONES UNIDOS",IF(SUMPRODUCT((AQ884=$AQ$6:$AQ$1560)*(AH884=$AH$6:$AH$1560)*((AN884&lt;$AO$6:$AO$1560)*(AO884&gt;$AN$6:$AN$1560))*(ROW($AQ$6:$AQ$1560)&lt;&gt;ROW(AQ884)))&gt;0,"CRUZADO","Sin cruce")))</f>
        <v>Sin cruce</v>
      </c>
    </row>
    <row r="885" spans="3:44" ht="15.6" hidden="1" customHeight="1">
      <c r="C885" s="12" t="s">
        <v>1081</v>
      </c>
      <c r="D885" s="795" t="s">
        <v>1396</v>
      </c>
      <c r="E885" s="795">
        <v>20261</v>
      </c>
      <c r="F885" s="796" t="s">
        <v>23</v>
      </c>
      <c r="G885" s="796" t="s">
        <v>20</v>
      </c>
      <c r="H885" s="796" t="s">
        <v>57</v>
      </c>
      <c r="I885" s="796">
        <v>3</v>
      </c>
      <c r="J885" s="796" t="s">
        <v>26</v>
      </c>
      <c r="K885" s="797" t="s">
        <v>1411</v>
      </c>
      <c r="L885" s="798" t="s">
        <v>1412</v>
      </c>
      <c r="M885" s="795" t="s">
        <v>1085</v>
      </c>
      <c r="N885" s="795" t="s">
        <v>1086</v>
      </c>
      <c r="O885" s="796" t="s">
        <v>731</v>
      </c>
      <c r="P885" s="795">
        <v>3</v>
      </c>
      <c r="Q885" s="795">
        <v>0</v>
      </c>
      <c r="R885" s="799">
        <v>3</v>
      </c>
      <c r="S885" s="795">
        <v>4</v>
      </c>
      <c r="T885" s="181"/>
      <c r="U885" s="789">
        <v>38</v>
      </c>
      <c r="V885" s="31">
        <f>IF(W885="","",IFERROR(INDEX(Docentes!C:C,MATCH(W885,Docentes!D:D,0)),"NUEVO"))</f>
        <v>40744353</v>
      </c>
      <c r="W885" s="791" t="s">
        <v>352</v>
      </c>
      <c r="X885" s="265" t="s">
        <v>168</v>
      </c>
      <c r="Y885" s="789" t="s">
        <v>1242</v>
      </c>
      <c r="Z885" s="789" t="s">
        <v>1089</v>
      </c>
      <c r="AA885" s="789" t="s">
        <v>16</v>
      </c>
      <c r="AB885" s="789" t="s">
        <v>1582</v>
      </c>
      <c r="AC885" s="789">
        <v>48</v>
      </c>
      <c r="AD885" s="789"/>
      <c r="AE885" s="789"/>
      <c r="AF885" s="789" t="s">
        <v>1242</v>
      </c>
      <c r="AG885" s="31" t="str">
        <f t="shared" si="553"/>
        <v>T</v>
      </c>
      <c r="AH885" s="789">
        <v>2</v>
      </c>
      <c r="AI885" s="789">
        <v>7</v>
      </c>
      <c r="AJ885" s="789">
        <v>40</v>
      </c>
      <c r="AK885" s="789">
        <v>10</v>
      </c>
      <c r="AL885" s="789">
        <v>10</v>
      </c>
      <c r="AM885" s="31">
        <f t="shared" si="554"/>
        <v>2.9999999999999987</v>
      </c>
      <c r="AN885" s="792">
        <f t="shared" si="555"/>
        <v>0.31944444444444448</v>
      </c>
      <c r="AO885" s="792">
        <f t="shared" si="556"/>
        <v>0.4236111111111111</v>
      </c>
      <c r="AP885" s="31" t="str" cm="1">
        <f t="array" ref="AP885">IF(W885="","",IF(SUMPRODUCT((W885=$W$6:$W$1560)*(AH885=$AH$6:$AH$1560)*(AN885=$AN$6:$AN$1560)*(AO885=$AO$6:$AO$1560)*(ROW($W$6:$W$1560)&lt;&gt;ROW(W885))*((R885=0)*($R$6:$R$1560&gt;0)+(R885&gt;0)*($R$6:$R$1560=0)))&gt;0,"SALONES UNIDOS",IF(SUMPRODUCT((W885=$W$6:$W$1560)*(AH885=$AH$6:$AH$1560)*((AN885&lt;$AO$6:$AO$1560)*(AO885&gt;$AN$6:$AN$1560))*(ROW($W$6:$W$1560)&lt;&gt;ROW(W885)))&gt;0,"CRUZADO","Sin cruce")))</f>
        <v>Sin cruce</v>
      </c>
      <c r="AQ885" s="792" t="str">
        <f t="shared" si="523"/>
        <v>IN3PRINCIPALB</v>
      </c>
      <c r="AR885" s="792" t="str" cm="1">
        <f t="array" ref="AR885">IF(AQ885="","",IF(SUMPRODUCT((AQ885=$AQ$6:$AQ$1560)*(AH885=$AH$6:$AH$1560)*(AN885=$AN$6:$AN$1560)*(AO885=$AO$6:$AO$1560)*(ROW($AQ$6:$AQ$1560)&lt;&gt;ROW(AQ885))*((R885=0)*($R$6:$R$1560&gt;0)+(R885&gt;0)*($R$6:$R$1560=0)))&gt;0,"SALONES UNIDOS",IF(SUMPRODUCT((AQ885=$AQ$6:$AQ$1560)*(AH885=$AH$6:$AH$1560)*((AN885&lt;$AO$6:$AO$1560)*(AO885&gt;$AN$6:$AN$1560))*(ROW($AQ$6:$AQ$1560)&lt;&gt;ROW(AQ885)))&gt;0,"CRUZADO","Sin cruce")))</f>
        <v>Sin cruce</v>
      </c>
    </row>
    <row r="886" spans="3:44" ht="15.6" hidden="1" customHeight="1">
      <c r="C886" s="12" t="s">
        <v>1081</v>
      </c>
      <c r="D886" s="795" t="s">
        <v>1396</v>
      </c>
      <c r="E886" s="795">
        <v>20261</v>
      </c>
      <c r="F886" s="796" t="s">
        <v>23</v>
      </c>
      <c r="G886" s="796" t="s">
        <v>20</v>
      </c>
      <c r="H886" s="796" t="s">
        <v>57</v>
      </c>
      <c r="I886" s="796">
        <v>3</v>
      </c>
      <c r="J886" s="796" t="s">
        <v>1475</v>
      </c>
      <c r="K886" s="797" t="s">
        <v>1411</v>
      </c>
      <c r="L886" s="798" t="s">
        <v>1412</v>
      </c>
      <c r="M886" s="795" t="s">
        <v>1085</v>
      </c>
      <c r="N886" s="795" t="s">
        <v>1086</v>
      </c>
      <c r="O886" s="796" t="s">
        <v>731</v>
      </c>
      <c r="P886" s="795">
        <v>0</v>
      </c>
      <c r="Q886" s="795">
        <v>2</v>
      </c>
      <c r="R886" s="799">
        <v>2</v>
      </c>
      <c r="S886" s="795">
        <v>4</v>
      </c>
      <c r="T886" s="181"/>
      <c r="U886" s="789">
        <v>19</v>
      </c>
      <c r="V886" s="31">
        <f>IF(W886="","",IFERROR(INDEX(Docentes!C:C,MATCH(W886,Docentes!D:D,0)),"NUEVO"))</f>
        <v>40744353</v>
      </c>
      <c r="W886" s="791" t="s">
        <v>352</v>
      </c>
      <c r="X886" s="265" t="s">
        <v>168</v>
      </c>
      <c r="Y886" s="789" t="s">
        <v>1242</v>
      </c>
      <c r="Z886" s="789" t="s">
        <v>1089</v>
      </c>
      <c r="AA886" s="789"/>
      <c r="AB886" s="789"/>
      <c r="AC886" s="789"/>
      <c r="AD886" s="789" t="s">
        <v>1517</v>
      </c>
      <c r="AE886" s="789">
        <v>20</v>
      </c>
      <c r="AF886" s="789" t="s">
        <v>1242</v>
      </c>
      <c r="AG886" s="31" t="str">
        <f t="shared" si="553"/>
        <v>P</v>
      </c>
      <c r="AH886" s="789">
        <v>2</v>
      </c>
      <c r="AI886" s="789">
        <v>10</v>
      </c>
      <c r="AJ886" s="789">
        <v>10</v>
      </c>
      <c r="AK886" s="789">
        <v>11</v>
      </c>
      <c r="AL886" s="789">
        <v>50</v>
      </c>
      <c r="AM886" s="31">
        <f t="shared" si="554"/>
        <v>1.9999999999999993</v>
      </c>
      <c r="AN886" s="792">
        <f t="shared" si="555"/>
        <v>0.4236111111111111</v>
      </c>
      <c r="AO886" s="792">
        <f t="shared" si="556"/>
        <v>0.49305555555555552</v>
      </c>
      <c r="AP886" s="31" t="str" cm="1">
        <f t="array" ref="AP886">IF(W886="","",IF(SUMPRODUCT((W886=$W$6:$W$1560)*(AH886=$AH$6:$AH$1560)*(AN886=$AN$6:$AN$1560)*(AO886=$AO$6:$AO$1560)*(ROW($W$6:$W$1560)&lt;&gt;ROW(W886))*((R886=0)*($R$6:$R$1560&gt;0)+(R886&gt;0)*($R$6:$R$1560=0)))&gt;0,"SALONES UNIDOS",IF(SUMPRODUCT((W886=$W$6:$W$1560)*(AH886=$AH$6:$AH$1560)*((AN886&lt;$AO$6:$AO$1560)*(AO886&gt;$AN$6:$AN$1560))*(ROW($W$6:$W$1560)&lt;&gt;ROW(W886)))&gt;0,"CRUZADO","Sin cruce")))</f>
        <v>Sin cruce</v>
      </c>
      <c r="AQ886" s="792" t="str">
        <f t="shared" si="523"/>
        <v>IN3PRINCIPALB1</v>
      </c>
      <c r="AR886" s="792" t="str" cm="1">
        <f t="array" ref="AR886">IF(AQ886="","",IF(SUMPRODUCT((AQ886=$AQ$6:$AQ$1560)*(AH886=$AH$6:$AH$1560)*(AN886=$AN$6:$AN$1560)*(AO886=$AO$6:$AO$1560)*(ROW($AQ$6:$AQ$1560)&lt;&gt;ROW(AQ886))*((R886=0)*($R$6:$R$1560&gt;0)+(R886&gt;0)*($R$6:$R$1560=0)))&gt;0,"SALONES UNIDOS",IF(SUMPRODUCT((AQ886=$AQ$6:$AQ$1560)*(AH886=$AH$6:$AH$1560)*((AN886&lt;$AO$6:$AO$1560)*(AO886&gt;$AN$6:$AN$1560))*(ROW($AQ$6:$AQ$1560)&lt;&gt;ROW(AQ886)))&gt;0,"CRUZADO","Sin cruce")))</f>
        <v>Sin cruce</v>
      </c>
    </row>
    <row r="887" spans="3:44" ht="15.6" hidden="1" customHeight="1">
      <c r="C887" s="12" t="s">
        <v>1081</v>
      </c>
      <c r="D887" s="795" t="s">
        <v>1396</v>
      </c>
      <c r="E887" s="795">
        <v>20261</v>
      </c>
      <c r="F887" s="796" t="s">
        <v>23</v>
      </c>
      <c r="G887" s="796" t="s">
        <v>20</v>
      </c>
      <c r="H887" s="796" t="s">
        <v>57</v>
      </c>
      <c r="I887" s="796">
        <v>3</v>
      </c>
      <c r="J887" s="796" t="s">
        <v>1476</v>
      </c>
      <c r="K887" s="797" t="s">
        <v>1411</v>
      </c>
      <c r="L887" s="798" t="s">
        <v>1412</v>
      </c>
      <c r="M887" s="795" t="s">
        <v>1085</v>
      </c>
      <c r="N887" s="795" t="s">
        <v>1086</v>
      </c>
      <c r="O887" s="796" t="s">
        <v>731</v>
      </c>
      <c r="P887" s="795">
        <v>0</v>
      </c>
      <c r="Q887" s="795">
        <v>2</v>
      </c>
      <c r="R887" s="799">
        <v>2</v>
      </c>
      <c r="S887" s="795">
        <v>4</v>
      </c>
      <c r="T887" s="181"/>
      <c r="U887" s="789">
        <v>19</v>
      </c>
      <c r="V887" s="31">
        <f>IF(W887="","",IFERROR(INDEX(Docentes!C:C,MATCH(W887,Docentes!D:D,0)),"NUEVO"))</f>
        <v>40744353</v>
      </c>
      <c r="W887" s="791" t="s">
        <v>352</v>
      </c>
      <c r="X887" s="265" t="s">
        <v>168</v>
      </c>
      <c r="Y887" s="789" t="s">
        <v>1242</v>
      </c>
      <c r="Z887" s="789" t="s">
        <v>1089</v>
      </c>
      <c r="AA887" s="789"/>
      <c r="AB887" s="789"/>
      <c r="AC887" s="789"/>
      <c r="AD887" s="789" t="s">
        <v>1517</v>
      </c>
      <c r="AE887" s="789">
        <v>20</v>
      </c>
      <c r="AF887" s="789" t="s">
        <v>1242</v>
      </c>
      <c r="AG887" s="31" t="str">
        <f t="shared" si="553"/>
        <v>P</v>
      </c>
      <c r="AH887" s="789">
        <v>2</v>
      </c>
      <c r="AI887" s="789">
        <v>11</v>
      </c>
      <c r="AJ887" s="789">
        <v>50</v>
      </c>
      <c r="AK887" s="789">
        <v>13</v>
      </c>
      <c r="AL887" s="789">
        <v>30</v>
      </c>
      <c r="AM887" s="31">
        <f t="shared" si="554"/>
        <v>2.0000000000000009</v>
      </c>
      <c r="AN887" s="792">
        <f t="shared" si="555"/>
        <v>0.49305555555555552</v>
      </c>
      <c r="AO887" s="792">
        <f t="shared" si="556"/>
        <v>0.5625</v>
      </c>
      <c r="AP887" s="31" t="str" cm="1">
        <f t="array" ref="AP887">IF(W887="","",IF(SUMPRODUCT((W887=$W$6:$W$1560)*(AH887=$AH$6:$AH$1560)*(AN887=$AN$6:$AN$1560)*(AO887=$AO$6:$AO$1560)*(ROW($W$6:$W$1560)&lt;&gt;ROW(W887))*((R887=0)*($R$6:$R$1560&gt;0)+(R887&gt;0)*($R$6:$R$1560=0)))&gt;0,"SALONES UNIDOS",IF(SUMPRODUCT((W887=$W$6:$W$1560)*(AH887=$AH$6:$AH$1560)*((AN887&lt;$AO$6:$AO$1560)*(AO887&gt;$AN$6:$AN$1560))*(ROW($W$6:$W$1560)&lt;&gt;ROW(W887)))&gt;0,"CRUZADO","Sin cruce")))</f>
        <v>Sin cruce</v>
      </c>
      <c r="AQ887" s="792" t="str">
        <f t="shared" si="523"/>
        <v>IN3PRINCIPALB2</v>
      </c>
      <c r="AR887" s="792" t="str" cm="1">
        <f t="array" ref="AR887">IF(AQ887="","",IF(SUMPRODUCT((AQ887=$AQ$6:$AQ$1560)*(AH887=$AH$6:$AH$1560)*(AN887=$AN$6:$AN$1560)*(AO887=$AO$6:$AO$1560)*(ROW($AQ$6:$AQ$1560)&lt;&gt;ROW(AQ887))*((R887=0)*($R$6:$R$1560&gt;0)+(R887&gt;0)*($R$6:$R$1560=0)))&gt;0,"SALONES UNIDOS",IF(SUMPRODUCT((AQ887=$AQ$6:$AQ$1560)*(AH887=$AH$6:$AH$1560)*((AN887&lt;$AO$6:$AO$1560)*(AO887&gt;$AN$6:$AN$1560))*(ROW($AQ$6:$AQ$1560)&lt;&gt;ROW(AQ887)))&gt;0,"CRUZADO","Sin cruce")))</f>
        <v>Sin cruce</v>
      </c>
    </row>
    <row r="888" spans="3:44" ht="15.6" hidden="1" customHeight="1">
      <c r="C888" s="12" t="s">
        <v>1081</v>
      </c>
      <c r="D888" s="795" t="s">
        <v>1396</v>
      </c>
      <c r="E888" s="795">
        <v>20261</v>
      </c>
      <c r="F888" s="796" t="s">
        <v>23</v>
      </c>
      <c r="G888" s="796" t="s">
        <v>20</v>
      </c>
      <c r="H888" s="796" t="s">
        <v>57</v>
      </c>
      <c r="I888" s="796">
        <v>3</v>
      </c>
      <c r="J888" s="796" t="s">
        <v>26</v>
      </c>
      <c r="K888" s="797" t="s">
        <v>1413</v>
      </c>
      <c r="L888" s="798" t="s">
        <v>1223</v>
      </c>
      <c r="M888" s="795" t="s">
        <v>1101</v>
      </c>
      <c r="N888" s="795" t="s">
        <v>1086</v>
      </c>
      <c r="O888" s="796" t="s">
        <v>769</v>
      </c>
      <c r="P888" s="795">
        <v>2</v>
      </c>
      <c r="Q888" s="795">
        <v>4</v>
      </c>
      <c r="R888" s="799">
        <v>6</v>
      </c>
      <c r="S888" s="795">
        <v>4</v>
      </c>
      <c r="T888" s="181"/>
      <c r="U888" s="789">
        <v>38</v>
      </c>
      <c r="V888" s="31">
        <f>IF(W888="","",IFERROR(INDEX(Docentes!C:C,MATCH(W888,Docentes!D:D,0)),"NUEVO"))</f>
        <v>21865174</v>
      </c>
      <c r="W888" s="693" t="s">
        <v>194</v>
      </c>
      <c r="X888" s="265" t="s">
        <v>167</v>
      </c>
      <c r="Y888" s="789" t="s">
        <v>1242</v>
      </c>
      <c r="Z888" s="789" t="s">
        <v>1089</v>
      </c>
      <c r="AA888" s="789"/>
      <c r="AB888" s="789" t="s">
        <v>1092</v>
      </c>
      <c r="AC888" s="789"/>
      <c r="AD888" s="789"/>
      <c r="AE888" s="789"/>
      <c r="AF888" s="789" t="s">
        <v>1242</v>
      </c>
      <c r="AG888" s="31" t="str">
        <f t="shared" si="553"/>
        <v>TP</v>
      </c>
      <c r="AH888" s="789">
        <v>6</v>
      </c>
      <c r="AI888" s="789">
        <v>15</v>
      </c>
      <c r="AJ888" s="789">
        <v>10</v>
      </c>
      <c r="AK888" s="789">
        <v>20</v>
      </c>
      <c r="AL888" s="789">
        <v>10</v>
      </c>
      <c r="AM888" s="31">
        <f t="shared" si="554"/>
        <v>6.0000000000000009</v>
      </c>
      <c r="AN888" s="792">
        <f t="shared" si="555"/>
        <v>0.63194444444444442</v>
      </c>
      <c r="AO888" s="792">
        <f t="shared" si="556"/>
        <v>0.84027777777777779</v>
      </c>
      <c r="AP888" s="31" t="str" cm="1">
        <f t="array" ref="AP888">IF(W888="","",IF(SUMPRODUCT((W888=$W$6:$W$1560)*(AH888=$AH$6:$AH$1560)*(AN888=$AN$6:$AN$1560)*(AO888=$AO$6:$AO$1560)*(ROW($W$6:$W$1560)&lt;&gt;ROW(W888))*((R888=0)*($R$6:$R$1560&gt;0)+(R888&gt;0)*($R$6:$R$1560=0)))&gt;0,"SALONES UNIDOS",IF(SUMPRODUCT((W888=$W$6:$W$1560)*(AH888=$AH$6:$AH$1560)*((AN888&lt;$AO$6:$AO$1560)*(AO888&gt;$AN$6:$AN$1560))*(ROW($W$6:$W$1560)&lt;&gt;ROW(W888)))&gt;0,"CRUZADO","Sin cruce")))</f>
        <v>Sin cruce</v>
      </c>
      <c r="AQ888" s="792" t="str">
        <f t="shared" si="523"/>
        <v>IN3PRINCIPALB</v>
      </c>
      <c r="AR888" s="792" t="str" cm="1">
        <f t="array" ref="AR888">IF(AQ888="","",IF(SUMPRODUCT((AQ888=$AQ$6:$AQ$1560)*(AH888=$AH$6:$AH$1560)*(AN888=$AN$6:$AN$1560)*(AO888=$AO$6:$AO$1560)*(ROW($AQ$6:$AQ$1560)&lt;&gt;ROW(AQ888))*((R888=0)*($R$6:$R$1560&gt;0)+(R888&gt;0)*($R$6:$R$1560=0)))&gt;0,"SALONES UNIDOS",IF(SUMPRODUCT((AQ888=$AQ$6:$AQ$1560)*(AH888=$AH$6:$AH$1560)*((AN888&lt;$AO$6:$AO$1560)*(AO888&gt;$AN$6:$AN$1560))*(ROW($AQ$6:$AQ$1560)&lt;&gt;ROW(AQ888)))&gt;0,"CRUZADO","Sin cruce")))</f>
        <v>Sin cruce</v>
      </c>
    </row>
    <row r="889" spans="3:44" ht="15.6" hidden="1" customHeight="1">
      <c r="C889" s="12" t="s">
        <v>1081</v>
      </c>
      <c r="D889" s="795" t="s">
        <v>1396</v>
      </c>
      <c r="E889" s="795">
        <v>20261</v>
      </c>
      <c r="F889" s="796" t="s">
        <v>23</v>
      </c>
      <c r="G889" s="796" t="s">
        <v>20</v>
      </c>
      <c r="H889" s="796" t="s">
        <v>57</v>
      </c>
      <c r="I889" s="796">
        <v>3</v>
      </c>
      <c r="J889" s="796" t="s">
        <v>26</v>
      </c>
      <c r="K889" s="797" t="s">
        <v>1414</v>
      </c>
      <c r="L889" s="798" t="s">
        <v>1377</v>
      </c>
      <c r="M889" s="795" t="s">
        <v>1101</v>
      </c>
      <c r="N889" s="795" t="s">
        <v>1086</v>
      </c>
      <c r="O889" s="796" t="s">
        <v>731</v>
      </c>
      <c r="P889" s="795">
        <v>2</v>
      </c>
      <c r="Q889" s="795">
        <v>0</v>
      </c>
      <c r="R889" s="799">
        <v>2</v>
      </c>
      <c r="S889" s="795">
        <v>3</v>
      </c>
      <c r="T889" s="181"/>
      <c r="U889" s="789">
        <v>38</v>
      </c>
      <c r="V889" s="31">
        <f>IF(W889="","",IFERROR(INDEX(Docentes!C:C,MATCH(W889,Docentes!D:D,0)),"NUEVO"))</f>
        <v>70276881</v>
      </c>
      <c r="W889" s="791" t="s">
        <v>674</v>
      </c>
      <c r="X889" s="265" t="s">
        <v>1332</v>
      </c>
      <c r="Y889" s="789" t="s">
        <v>1088</v>
      </c>
      <c r="Z889" s="789" t="s">
        <v>1089</v>
      </c>
      <c r="AA889" s="789" t="s">
        <v>41</v>
      </c>
      <c r="AB889" s="789" t="s">
        <v>1639</v>
      </c>
      <c r="AC889" s="789">
        <v>48</v>
      </c>
      <c r="AD889" s="789"/>
      <c r="AE889" s="789"/>
      <c r="AF889" s="789" t="s">
        <v>1088</v>
      </c>
      <c r="AG889" s="31" t="str">
        <f t="shared" si="553"/>
        <v>T</v>
      </c>
      <c r="AH889" s="789">
        <v>3</v>
      </c>
      <c r="AI889" s="789">
        <v>16</v>
      </c>
      <c r="AJ889" s="789">
        <v>50</v>
      </c>
      <c r="AK889" s="789">
        <v>18</v>
      </c>
      <c r="AL889" s="789">
        <v>30</v>
      </c>
      <c r="AM889" s="31">
        <f t="shared" si="554"/>
        <v>2.0000000000000027</v>
      </c>
      <c r="AN889" s="792">
        <f t="shared" si="555"/>
        <v>0.70138888888888884</v>
      </c>
      <c r="AO889" s="792">
        <f t="shared" si="556"/>
        <v>0.77083333333333337</v>
      </c>
      <c r="AP889" s="31" t="str" cm="1">
        <f t="array" ref="AP889">IF(W889="","",IF(SUMPRODUCT((W889=$W$6:$W$1560)*(AH889=$AH$6:$AH$1560)*(AN889=$AN$6:$AN$1560)*(AO889=$AO$6:$AO$1560)*(ROW($W$6:$W$1560)&lt;&gt;ROW(W889))*((R889=0)*($R$6:$R$1560&gt;0)+(R889&gt;0)*($R$6:$R$1560=0)))&gt;0,"SALONES UNIDOS",IF(SUMPRODUCT((W889=$W$6:$W$1560)*(AH889=$AH$6:$AH$1560)*((AN889&lt;$AO$6:$AO$1560)*(AO889&gt;$AN$6:$AN$1560))*(ROW($W$6:$W$1560)&lt;&gt;ROW(W889)))&gt;0,"CRUZADO","Sin cruce")))</f>
        <v>Sin cruce</v>
      </c>
      <c r="AQ889" s="792" t="str">
        <f t="shared" si="523"/>
        <v>IN3PRINCIPALB</v>
      </c>
      <c r="AR889" s="792" t="str" cm="1">
        <f t="array" ref="AR889">IF(AQ889="","",IF(SUMPRODUCT((AQ889=$AQ$6:$AQ$1560)*(AH889=$AH$6:$AH$1560)*(AN889=$AN$6:$AN$1560)*(AO889=$AO$6:$AO$1560)*(ROW($AQ$6:$AQ$1560)&lt;&gt;ROW(AQ889))*((R889=0)*($R$6:$R$1560&gt;0)+(R889&gt;0)*($R$6:$R$1560=0)))&gt;0,"SALONES UNIDOS",IF(SUMPRODUCT((AQ889=$AQ$6:$AQ$1560)*(AH889=$AH$6:$AH$1560)*((AN889&lt;$AO$6:$AO$1560)*(AO889&gt;$AN$6:$AN$1560))*(ROW($AQ$6:$AQ$1560)&lt;&gt;ROW(AQ889)))&gt;0,"CRUZADO","Sin cruce")))</f>
        <v>Sin cruce</v>
      </c>
    </row>
    <row r="890" spans="3:44" ht="15.6" hidden="1" customHeight="1">
      <c r="C890" s="12" t="s">
        <v>1081</v>
      </c>
      <c r="D890" s="795" t="s">
        <v>1396</v>
      </c>
      <c r="E890" s="795">
        <v>20261</v>
      </c>
      <c r="F890" s="796" t="s">
        <v>23</v>
      </c>
      <c r="G890" s="796" t="s">
        <v>20</v>
      </c>
      <c r="H890" s="796" t="s">
        <v>57</v>
      </c>
      <c r="I890" s="796">
        <v>3</v>
      </c>
      <c r="J890" s="796" t="s">
        <v>1475</v>
      </c>
      <c r="K890" s="797" t="s">
        <v>1414</v>
      </c>
      <c r="L890" s="798" t="s">
        <v>1377</v>
      </c>
      <c r="M890" s="795" t="s">
        <v>1101</v>
      </c>
      <c r="N890" s="795" t="s">
        <v>1086</v>
      </c>
      <c r="O890" s="796" t="s">
        <v>731</v>
      </c>
      <c r="P890" s="795">
        <v>0</v>
      </c>
      <c r="Q890" s="795">
        <v>2</v>
      </c>
      <c r="R890" s="799">
        <v>2</v>
      </c>
      <c r="S890" s="795">
        <v>3</v>
      </c>
      <c r="T890" s="181"/>
      <c r="U890" s="789">
        <v>19</v>
      </c>
      <c r="V890" s="31">
        <f>IF(W890="","",IFERROR(INDEX(Docentes!C:C,MATCH(W890,Docentes!D:D,0)),"NUEVO"))</f>
        <v>70276881</v>
      </c>
      <c r="W890" s="791" t="s">
        <v>674</v>
      </c>
      <c r="X890" s="265" t="s">
        <v>1332</v>
      </c>
      <c r="Y890" s="789" t="s">
        <v>1088</v>
      </c>
      <c r="Z890" s="789" t="s">
        <v>1089</v>
      </c>
      <c r="AA890" s="789"/>
      <c r="AB890" s="789"/>
      <c r="AC890" s="789"/>
      <c r="AD890" s="789" t="s">
        <v>1258</v>
      </c>
      <c r="AE890" s="789">
        <v>20</v>
      </c>
      <c r="AF890" s="789" t="s">
        <v>1088</v>
      </c>
      <c r="AG890" s="31" t="str">
        <f t="shared" si="553"/>
        <v>P</v>
      </c>
      <c r="AH890" s="789">
        <v>3</v>
      </c>
      <c r="AI890" s="789">
        <v>20</v>
      </c>
      <c r="AJ890" s="789">
        <v>10</v>
      </c>
      <c r="AK890" s="789">
        <v>21</v>
      </c>
      <c r="AL890" s="789">
        <v>50</v>
      </c>
      <c r="AM890" s="31">
        <f t="shared" si="554"/>
        <v>1.9999999999999993</v>
      </c>
      <c r="AN890" s="792">
        <f t="shared" si="555"/>
        <v>0.84027777777777779</v>
      </c>
      <c r="AO890" s="792">
        <f t="shared" si="556"/>
        <v>0.90972222222222221</v>
      </c>
      <c r="AP890" s="31" t="str" cm="1">
        <f t="array" ref="AP890">IF(W890="","",IF(SUMPRODUCT((W890=$W$6:$W$1560)*(AH890=$AH$6:$AH$1560)*(AN890=$AN$6:$AN$1560)*(AO890=$AO$6:$AO$1560)*(ROW($W$6:$W$1560)&lt;&gt;ROW(W890))*((R890=0)*($R$6:$R$1560&gt;0)+(R890&gt;0)*($R$6:$R$1560=0)))&gt;0,"SALONES UNIDOS",IF(SUMPRODUCT((W890=$W$6:$W$1560)*(AH890=$AH$6:$AH$1560)*((AN890&lt;$AO$6:$AO$1560)*(AO890&gt;$AN$6:$AN$1560))*(ROW($W$6:$W$1560)&lt;&gt;ROW(W890)))&gt;0,"CRUZADO","Sin cruce")))</f>
        <v>Sin cruce</v>
      </c>
      <c r="AQ890" s="792" t="str">
        <f t="shared" si="523"/>
        <v>IN3PRINCIPALB1</v>
      </c>
      <c r="AR890" s="792" t="str" cm="1">
        <f t="array" ref="AR890">IF(AQ890="","",IF(SUMPRODUCT((AQ890=$AQ$6:$AQ$1560)*(AH890=$AH$6:$AH$1560)*(AN890=$AN$6:$AN$1560)*(AO890=$AO$6:$AO$1560)*(ROW($AQ$6:$AQ$1560)&lt;&gt;ROW(AQ890))*((R890=0)*($R$6:$R$1560&gt;0)+(R890&gt;0)*($R$6:$R$1560=0)))&gt;0,"SALONES UNIDOS",IF(SUMPRODUCT((AQ890=$AQ$6:$AQ$1560)*(AH890=$AH$6:$AH$1560)*((AN890&lt;$AO$6:$AO$1560)*(AO890&gt;$AN$6:$AN$1560))*(ROW($AQ$6:$AQ$1560)&lt;&gt;ROW(AQ890)))&gt;0,"CRUZADO","Sin cruce")))</f>
        <v>Sin cruce</v>
      </c>
    </row>
    <row r="891" spans="3:44" ht="15.6" hidden="1" customHeight="1">
      <c r="C891" s="12" t="s">
        <v>1081</v>
      </c>
      <c r="D891" s="795" t="s">
        <v>1396</v>
      </c>
      <c r="E891" s="795">
        <v>20261</v>
      </c>
      <c r="F891" s="796" t="s">
        <v>23</v>
      </c>
      <c r="G891" s="796" t="s">
        <v>20</v>
      </c>
      <c r="H891" s="796" t="s">
        <v>57</v>
      </c>
      <c r="I891" s="796">
        <v>3</v>
      </c>
      <c r="J891" s="796" t="s">
        <v>1476</v>
      </c>
      <c r="K891" s="797" t="s">
        <v>1414</v>
      </c>
      <c r="L891" s="798" t="s">
        <v>1377</v>
      </c>
      <c r="M891" s="795" t="s">
        <v>1101</v>
      </c>
      <c r="N891" s="795" t="s">
        <v>1086</v>
      </c>
      <c r="O891" s="796" t="s">
        <v>731</v>
      </c>
      <c r="P891" s="795">
        <v>0</v>
      </c>
      <c r="Q891" s="795">
        <v>2</v>
      </c>
      <c r="R891" s="799">
        <v>2</v>
      </c>
      <c r="S891" s="795">
        <v>3</v>
      </c>
      <c r="T891" s="181"/>
      <c r="U891" s="789">
        <v>19</v>
      </c>
      <c r="V891" s="31">
        <f>IF(W891="","",IFERROR(INDEX(Docentes!C:C,MATCH(W891,Docentes!D:D,0)),"NUEVO"))</f>
        <v>70276881</v>
      </c>
      <c r="W891" s="791" t="s">
        <v>674</v>
      </c>
      <c r="X891" s="265" t="s">
        <v>1332</v>
      </c>
      <c r="Y891" s="789" t="s">
        <v>1088</v>
      </c>
      <c r="Z891" s="789" t="s">
        <v>1089</v>
      </c>
      <c r="AA891" s="789"/>
      <c r="AB891" s="789"/>
      <c r="AC891" s="789"/>
      <c r="AD891" s="789" t="s">
        <v>1258</v>
      </c>
      <c r="AE891" s="789">
        <v>20</v>
      </c>
      <c r="AF891" s="789" t="s">
        <v>1088</v>
      </c>
      <c r="AG891" s="31" t="str">
        <f t="shared" si="553"/>
        <v>P</v>
      </c>
      <c r="AH891" s="789">
        <v>3</v>
      </c>
      <c r="AI891" s="789">
        <v>21</v>
      </c>
      <c r="AJ891" s="789">
        <v>50</v>
      </c>
      <c r="AK891" s="789">
        <v>23</v>
      </c>
      <c r="AL891" s="789">
        <v>30</v>
      </c>
      <c r="AM891" s="31">
        <f t="shared" si="554"/>
        <v>2.0000000000000027</v>
      </c>
      <c r="AN891" s="792">
        <f t="shared" si="555"/>
        <v>0.90972222222222221</v>
      </c>
      <c r="AO891" s="792">
        <f t="shared" si="556"/>
        <v>0.97916666666666674</v>
      </c>
      <c r="AP891" s="31" t="str" cm="1">
        <f t="array" ref="AP891">IF(W891="","",IF(SUMPRODUCT((W891=$W$6:$W$1560)*(AH891=$AH$6:$AH$1560)*(AN891=$AN$6:$AN$1560)*(AO891=$AO$6:$AO$1560)*(ROW($W$6:$W$1560)&lt;&gt;ROW(W891))*((R891=0)*($R$6:$R$1560&gt;0)+(R891&gt;0)*($R$6:$R$1560=0)))&gt;0,"SALONES UNIDOS",IF(SUMPRODUCT((W891=$W$6:$W$1560)*(AH891=$AH$6:$AH$1560)*((AN891&lt;$AO$6:$AO$1560)*(AO891&gt;$AN$6:$AN$1560))*(ROW($W$6:$W$1560)&lt;&gt;ROW(W891)))&gt;0,"CRUZADO","Sin cruce")))</f>
        <v>Sin cruce</v>
      </c>
      <c r="AQ891" s="792" t="str">
        <f t="shared" si="523"/>
        <v>IN3PRINCIPALB2</v>
      </c>
      <c r="AR891" s="792" t="str" cm="1">
        <f t="array" ref="AR891">IF(AQ891="","",IF(SUMPRODUCT((AQ891=$AQ$6:$AQ$1560)*(AH891=$AH$6:$AH$1560)*(AN891=$AN$6:$AN$1560)*(AO891=$AO$6:$AO$1560)*(ROW($AQ$6:$AQ$1560)&lt;&gt;ROW(AQ891))*((R891=0)*($R$6:$R$1560&gt;0)+(R891&gt;0)*($R$6:$R$1560=0)))&gt;0,"SALONES UNIDOS",IF(SUMPRODUCT((AQ891=$AQ$6:$AQ$1560)*(AH891=$AH$6:$AH$1560)*((AN891&lt;$AO$6:$AO$1560)*(AO891&gt;$AN$6:$AN$1560))*(ROW($AQ$6:$AQ$1560)&lt;&gt;ROW(AQ891)))&gt;0,"CRUZADO","Sin cruce")))</f>
        <v>Sin cruce</v>
      </c>
    </row>
    <row r="892" spans="3:44" ht="15.6" hidden="1" customHeight="1">
      <c r="C892" s="12" t="s">
        <v>1081</v>
      </c>
      <c r="D892" s="789" t="s">
        <v>1396</v>
      </c>
      <c r="E892" s="789">
        <v>20261</v>
      </c>
      <c r="F892" s="12" t="s">
        <v>23</v>
      </c>
      <c r="G892" s="12" t="s">
        <v>20</v>
      </c>
      <c r="H892" s="12" t="s">
        <v>57</v>
      </c>
      <c r="I892" s="12">
        <v>3</v>
      </c>
      <c r="J892" s="12" t="s">
        <v>32</v>
      </c>
      <c r="K892" s="790" t="s">
        <v>1405</v>
      </c>
      <c r="L892" s="491" t="s">
        <v>1361</v>
      </c>
      <c r="M892" s="789" t="s">
        <v>1101</v>
      </c>
      <c r="N892" s="789" t="s">
        <v>1086</v>
      </c>
      <c r="O892" s="12" t="s">
        <v>731</v>
      </c>
      <c r="P892" s="789">
        <v>3</v>
      </c>
      <c r="Q892" s="789">
        <v>2</v>
      </c>
      <c r="R892" s="815">
        <v>5</v>
      </c>
      <c r="S892" s="789">
        <v>4</v>
      </c>
      <c r="T892" s="181"/>
      <c r="U892" s="789">
        <v>38</v>
      </c>
      <c r="V892" s="31">
        <f>IF(W892="","",IFERROR(INDEX(Docentes!C:C,MATCH(W892,Docentes!D:D,0)),"NUEVO"))</f>
        <v>15353604</v>
      </c>
      <c r="W892" s="791" t="s">
        <v>632</v>
      </c>
      <c r="X892" s="265" t="s">
        <v>168</v>
      </c>
      <c r="Y892" s="789" t="s">
        <v>1142</v>
      </c>
      <c r="Z892" s="789" t="s">
        <v>1089</v>
      </c>
      <c r="AA892" s="789" t="s">
        <v>16</v>
      </c>
      <c r="AB892" s="789" t="s">
        <v>1582</v>
      </c>
      <c r="AC892" s="789">
        <v>48</v>
      </c>
      <c r="AD892" s="789"/>
      <c r="AE892" s="789"/>
      <c r="AF892" s="789" t="s">
        <v>1142</v>
      </c>
      <c r="AG892" s="31" t="str">
        <f t="shared" si="553"/>
        <v>TP</v>
      </c>
      <c r="AH892" s="789">
        <v>1</v>
      </c>
      <c r="AI892" s="789">
        <v>14</v>
      </c>
      <c r="AJ892" s="789">
        <v>20</v>
      </c>
      <c r="AK892" s="789">
        <v>18</v>
      </c>
      <c r="AL892" s="789">
        <v>30</v>
      </c>
      <c r="AM892" s="31">
        <f t="shared" si="554"/>
        <v>5.0000000000000009</v>
      </c>
      <c r="AN892" s="792">
        <f t="shared" si="555"/>
        <v>0.59722222222222221</v>
      </c>
      <c r="AO892" s="792">
        <f t="shared" si="556"/>
        <v>0.77083333333333337</v>
      </c>
      <c r="AP892" s="31" t="str" cm="1">
        <f t="array" ref="AP892">IF(W892="","",IF(SUMPRODUCT((W892=$W$6:$W$1560)*(AH892=$AH$6:$AH$1560)*(AN892=$AN$6:$AN$1560)*(AO892=$AO$6:$AO$1560)*(ROW($W$6:$W$1560)&lt;&gt;ROW(W892))*((R892=0)*($R$6:$R$1560&gt;0)+(R892&gt;0)*($R$6:$R$1560=0)))&gt;0,"SALONES UNIDOS",IF(SUMPRODUCT((W892=$W$6:$W$1560)*(AH892=$AH$6:$AH$1560)*((AN892&lt;$AO$6:$AO$1560)*(AO892&gt;$AN$6:$AN$1560))*(ROW($W$6:$W$1560)&lt;&gt;ROW(W892)))&gt;0,"CRUZADO","Sin cruce")))</f>
        <v>Sin cruce</v>
      </c>
      <c r="AQ892" s="792" t="str">
        <f t="shared" si="523"/>
        <v>IN3PRINCIPALC</v>
      </c>
      <c r="AR892" s="792" t="str" cm="1">
        <f t="array" ref="AR892">IF(AQ892="","",IF(SUMPRODUCT((AQ892=$AQ$6:$AQ$1560)*(AH892=$AH$6:$AH$1560)*(AN892=$AN$6:$AN$1560)*(AO892=$AO$6:$AO$1560)*(ROW($AQ$6:$AQ$1560)&lt;&gt;ROW(AQ892))*((R892=0)*($R$6:$R$1560&gt;0)+(R892&gt;0)*($R$6:$R$1560=0)))&gt;0,"SALONES UNIDOS",IF(SUMPRODUCT((AQ892=$AQ$6:$AQ$1560)*(AH892=$AH$6:$AH$1560)*((AN892&lt;$AO$6:$AO$1560)*(AO892&gt;$AN$6:$AN$1560))*(ROW($AQ$6:$AQ$1560)&lt;&gt;ROW(AQ892)))&gt;0,"CRUZADO","Sin cruce")))</f>
        <v>Sin cruce</v>
      </c>
    </row>
    <row r="893" spans="3:44" ht="15.6" hidden="1" customHeight="1">
      <c r="C893" s="12" t="s">
        <v>1081</v>
      </c>
      <c r="D893" s="789" t="s">
        <v>1396</v>
      </c>
      <c r="E893" s="789">
        <v>20261</v>
      </c>
      <c r="F893" s="12" t="s">
        <v>23</v>
      </c>
      <c r="G893" s="12" t="s">
        <v>20</v>
      </c>
      <c r="H893" s="12" t="s">
        <v>57</v>
      </c>
      <c r="I893" s="12">
        <v>3</v>
      </c>
      <c r="J893" s="12" t="s">
        <v>32</v>
      </c>
      <c r="K893" s="790" t="s">
        <v>1407</v>
      </c>
      <c r="L893" s="491" t="s">
        <v>1408</v>
      </c>
      <c r="M893" s="789" t="s">
        <v>1101</v>
      </c>
      <c r="N893" s="789" t="s">
        <v>1086</v>
      </c>
      <c r="O893" s="12" t="s">
        <v>731</v>
      </c>
      <c r="P893" s="789">
        <v>3</v>
      </c>
      <c r="Q893" s="789">
        <v>0</v>
      </c>
      <c r="R893" s="815">
        <v>3</v>
      </c>
      <c r="S893" s="789">
        <v>4</v>
      </c>
      <c r="T893" s="181"/>
      <c r="U893" s="789">
        <v>30</v>
      </c>
      <c r="V893" s="31">
        <f>IF(W893="","",IFERROR(INDEX(Docentes!C:C,MATCH(W893,Docentes!D:D,0)),"NUEVO"))</f>
        <v>41074586</v>
      </c>
      <c r="W893" s="791" t="s">
        <v>181</v>
      </c>
      <c r="X893" s="265" t="s">
        <v>168</v>
      </c>
      <c r="Y893" s="789" t="s">
        <v>1142</v>
      </c>
      <c r="Z893" s="789" t="s">
        <v>1089</v>
      </c>
      <c r="AA893" s="789" t="s">
        <v>16</v>
      </c>
      <c r="AB893" s="789" t="s">
        <v>1507</v>
      </c>
      <c r="AC893" s="789">
        <v>39</v>
      </c>
      <c r="AD893" s="789"/>
      <c r="AE893" s="789"/>
      <c r="AF893" s="789" t="s">
        <v>1142</v>
      </c>
      <c r="AG893" s="31" t="str">
        <f t="shared" si="553"/>
        <v>T</v>
      </c>
      <c r="AH893" s="789">
        <v>6</v>
      </c>
      <c r="AI893" s="789">
        <v>15</v>
      </c>
      <c r="AJ893" s="789">
        <v>10</v>
      </c>
      <c r="AK893" s="789">
        <v>17</v>
      </c>
      <c r="AL893" s="789">
        <v>40</v>
      </c>
      <c r="AM893" s="31">
        <f t="shared" si="554"/>
        <v>3.0000000000000022</v>
      </c>
      <c r="AN893" s="792">
        <f t="shared" si="555"/>
        <v>0.63194444444444442</v>
      </c>
      <c r="AO893" s="792">
        <f t="shared" si="556"/>
        <v>0.73611111111111116</v>
      </c>
      <c r="AP893" s="31" t="str" cm="1">
        <f t="array" ref="AP893">IF(W893="","",IF(SUMPRODUCT((W893=$W$6:$W$1560)*(AH893=$AH$6:$AH$1560)*(AN893=$AN$6:$AN$1560)*(AO893=$AO$6:$AO$1560)*(ROW($W$6:$W$1560)&lt;&gt;ROW(W893))*((R893=0)*($R$6:$R$1560&gt;0)+(R893&gt;0)*($R$6:$R$1560=0)))&gt;0,"SALONES UNIDOS",IF(SUMPRODUCT((W893=$W$6:$W$1560)*(AH893=$AH$6:$AH$1560)*((AN893&lt;$AO$6:$AO$1560)*(AO893&gt;$AN$6:$AN$1560))*(ROW($W$6:$W$1560)&lt;&gt;ROW(W893)))&gt;0,"CRUZADO","Sin cruce")))</f>
        <v>Sin cruce</v>
      </c>
      <c r="AQ893" s="792" t="str">
        <f t="shared" si="523"/>
        <v>IN3PRINCIPALC</v>
      </c>
      <c r="AR893" s="792" t="str" cm="1">
        <f t="array" ref="AR893">IF(AQ893="","",IF(SUMPRODUCT((AQ893=$AQ$6:$AQ$1560)*(AH893=$AH$6:$AH$1560)*(AN893=$AN$6:$AN$1560)*(AO893=$AO$6:$AO$1560)*(ROW($AQ$6:$AQ$1560)&lt;&gt;ROW(AQ893))*((R893=0)*($R$6:$R$1560&gt;0)+(R893&gt;0)*($R$6:$R$1560=0)))&gt;0,"SALONES UNIDOS",IF(SUMPRODUCT((AQ893=$AQ$6:$AQ$1560)*(AH893=$AH$6:$AH$1560)*((AN893&lt;$AO$6:$AO$1560)*(AO893&gt;$AN$6:$AN$1560))*(ROW($AQ$6:$AQ$1560)&lt;&gt;ROW(AQ893)))&gt;0,"CRUZADO","Sin cruce")))</f>
        <v>Sin cruce</v>
      </c>
    </row>
    <row r="894" spans="3:44" ht="15.6" hidden="1" customHeight="1">
      <c r="C894" s="12" t="s">
        <v>1081</v>
      </c>
      <c r="D894" s="789" t="s">
        <v>1396</v>
      </c>
      <c r="E894" s="789">
        <v>20261</v>
      </c>
      <c r="F894" s="12" t="s">
        <v>23</v>
      </c>
      <c r="G894" s="12" t="s">
        <v>20</v>
      </c>
      <c r="H894" s="12" t="s">
        <v>57</v>
      </c>
      <c r="I894" s="12">
        <v>3</v>
      </c>
      <c r="J894" s="12" t="s">
        <v>1478</v>
      </c>
      <c r="K894" s="790" t="s">
        <v>1407</v>
      </c>
      <c r="L894" s="491" t="s">
        <v>1408</v>
      </c>
      <c r="M894" s="789" t="s">
        <v>1101</v>
      </c>
      <c r="N894" s="789" t="s">
        <v>1086</v>
      </c>
      <c r="O894" s="12" t="s">
        <v>731</v>
      </c>
      <c r="P894" s="789">
        <v>0</v>
      </c>
      <c r="Q894" s="789">
        <v>2</v>
      </c>
      <c r="R894" s="815">
        <v>2</v>
      </c>
      <c r="S894" s="789">
        <v>4</v>
      </c>
      <c r="T894" s="181"/>
      <c r="U894" s="789">
        <v>15</v>
      </c>
      <c r="V894" s="31">
        <f>IF(W894="","",IFERROR(INDEX(Docentes!C:C,MATCH(W894,Docentes!D:D,0)),"NUEVO"))</f>
        <v>41074586</v>
      </c>
      <c r="W894" s="791" t="s">
        <v>181</v>
      </c>
      <c r="X894" s="265" t="s">
        <v>168</v>
      </c>
      <c r="Y894" s="789" t="s">
        <v>1142</v>
      </c>
      <c r="Z894" s="789" t="s">
        <v>1089</v>
      </c>
      <c r="AA894" s="789"/>
      <c r="AB894" s="789"/>
      <c r="AC894" s="789"/>
      <c r="AD894" s="31" t="s">
        <v>1353</v>
      </c>
      <c r="AE894" s="789">
        <v>19</v>
      </c>
      <c r="AF894" s="789" t="s">
        <v>1142</v>
      </c>
      <c r="AG894" s="31" t="str">
        <f t="shared" si="553"/>
        <v>P</v>
      </c>
      <c r="AH894" s="789">
        <v>6</v>
      </c>
      <c r="AI894" s="789">
        <v>17</v>
      </c>
      <c r="AJ894" s="789">
        <v>40</v>
      </c>
      <c r="AK894" s="789">
        <v>19</v>
      </c>
      <c r="AL894" s="789">
        <v>20</v>
      </c>
      <c r="AM894" s="31">
        <f t="shared" si="554"/>
        <v>1.999999999999996</v>
      </c>
      <c r="AN894" s="792">
        <f t="shared" si="555"/>
        <v>0.73611111111111116</v>
      </c>
      <c r="AO894" s="792">
        <f t="shared" si="556"/>
        <v>0.80555555555555547</v>
      </c>
      <c r="AP894" s="31" t="str" cm="1">
        <f t="array" ref="AP894">IF(W894="","",IF(SUMPRODUCT((W894=$W$6:$W$1560)*(AH894=$AH$6:$AH$1560)*(AN894=$AN$6:$AN$1560)*(AO894=$AO$6:$AO$1560)*(ROW($W$6:$W$1560)&lt;&gt;ROW(W894))*((R894=0)*($R$6:$R$1560&gt;0)+(R894&gt;0)*($R$6:$R$1560=0)))&gt;0,"SALONES UNIDOS",IF(SUMPRODUCT((W894=$W$6:$W$1560)*(AH894=$AH$6:$AH$1560)*((AN894&lt;$AO$6:$AO$1560)*(AO894&gt;$AN$6:$AN$1560))*(ROW($W$6:$W$1560)&lt;&gt;ROW(W894)))&gt;0,"CRUZADO","Sin cruce")))</f>
        <v>Sin cruce</v>
      </c>
      <c r="AQ894" s="792" t="str">
        <f t="shared" si="523"/>
        <v>IN3PRINCIPALC1</v>
      </c>
      <c r="AR894" s="792" t="str" cm="1">
        <f t="array" ref="AR894">IF(AQ894="","",IF(SUMPRODUCT((AQ894=$AQ$6:$AQ$1560)*(AH894=$AH$6:$AH$1560)*(AN894=$AN$6:$AN$1560)*(AO894=$AO$6:$AO$1560)*(ROW($AQ$6:$AQ$1560)&lt;&gt;ROW(AQ894))*((R894=0)*($R$6:$R$1560&gt;0)+(R894&gt;0)*($R$6:$R$1560=0)))&gt;0,"SALONES UNIDOS",IF(SUMPRODUCT((AQ894=$AQ$6:$AQ$1560)*(AH894=$AH$6:$AH$1560)*((AN894&lt;$AO$6:$AO$1560)*(AO894&gt;$AN$6:$AN$1560))*(ROW($AQ$6:$AQ$1560)&lt;&gt;ROW(AQ894)))&gt;0,"CRUZADO","Sin cruce")))</f>
        <v>Sin cruce</v>
      </c>
    </row>
    <row r="895" spans="3:44" ht="15.6" hidden="1" customHeight="1">
      <c r="C895" s="12" t="s">
        <v>1081</v>
      </c>
      <c r="D895" s="789" t="s">
        <v>1396</v>
      </c>
      <c r="E895" s="789">
        <v>20261</v>
      </c>
      <c r="F895" s="12" t="s">
        <v>23</v>
      </c>
      <c r="G895" s="12" t="s">
        <v>20</v>
      </c>
      <c r="H895" s="12" t="s">
        <v>57</v>
      </c>
      <c r="I895" s="12">
        <v>3</v>
      </c>
      <c r="J895" s="12" t="s">
        <v>1479</v>
      </c>
      <c r="K895" s="790" t="s">
        <v>1407</v>
      </c>
      <c r="L895" s="491" t="s">
        <v>1408</v>
      </c>
      <c r="M895" s="789" t="s">
        <v>1101</v>
      </c>
      <c r="N895" s="789" t="s">
        <v>1086</v>
      </c>
      <c r="O895" s="12" t="s">
        <v>731</v>
      </c>
      <c r="P895" s="789">
        <v>0</v>
      </c>
      <c r="Q895" s="789">
        <v>2</v>
      </c>
      <c r="R895" s="815">
        <v>2</v>
      </c>
      <c r="S895" s="789">
        <v>4</v>
      </c>
      <c r="T895" s="181"/>
      <c r="U895" s="789">
        <v>15</v>
      </c>
      <c r="V895" s="31">
        <f>IF(W895="","",IFERROR(INDEX(Docentes!C:C,MATCH(W895,Docentes!D:D,0)),"NUEVO"))</f>
        <v>41074586</v>
      </c>
      <c r="W895" s="791" t="s">
        <v>181</v>
      </c>
      <c r="X895" s="265" t="s">
        <v>168</v>
      </c>
      <c r="Y895" s="789" t="s">
        <v>1142</v>
      </c>
      <c r="Z895" s="789" t="s">
        <v>1089</v>
      </c>
      <c r="AA895" s="789"/>
      <c r="AB895" s="789"/>
      <c r="AC895" s="789"/>
      <c r="AD895" s="31" t="s">
        <v>1353</v>
      </c>
      <c r="AE895" s="789">
        <v>19</v>
      </c>
      <c r="AF895" s="789" t="s">
        <v>1142</v>
      </c>
      <c r="AG895" s="31" t="str">
        <f t="shared" si="553"/>
        <v>P</v>
      </c>
      <c r="AH895" s="789">
        <v>6</v>
      </c>
      <c r="AI895" s="789">
        <v>19</v>
      </c>
      <c r="AJ895" s="789">
        <v>20</v>
      </c>
      <c r="AK895" s="789">
        <v>21</v>
      </c>
      <c r="AL895" s="789">
        <v>0</v>
      </c>
      <c r="AM895" s="31">
        <f t="shared" si="554"/>
        <v>2.0000000000000027</v>
      </c>
      <c r="AN895" s="792">
        <f t="shared" si="555"/>
        <v>0.80555555555555547</v>
      </c>
      <c r="AO895" s="792">
        <f t="shared" si="556"/>
        <v>0.875</v>
      </c>
      <c r="AP895" s="31" t="str" cm="1">
        <f t="array" ref="AP895">IF(W895="","",IF(SUMPRODUCT((W895=$W$6:$W$1560)*(AH895=$AH$6:$AH$1560)*(AN895=$AN$6:$AN$1560)*(AO895=$AO$6:$AO$1560)*(ROW($W$6:$W$1560)&lt;&gt;ROW(W895))*((R895=0)*($R$6:$R$1560&gt;0)+(R895&gt;0)*($R$6:$R$1560=0)))&gt;0,"SALONES UNIDOS",IF(SUMPRODUCT((W895=$W$6:$W$1560)*(AH895=$AH$6:$AH$1560)*((AN895&lt;$AO$6:$AO$1560)*(AO895&gt;$AN$6:$AN$1560))*(ROW($W$6:$W$1560)&lt;&gt;ROW(W895)))&gt;0,"CRUZADO","Sin cruce")))</f>
        <v>Sin cruce</v>
      </c>
      <c r="AQ895" s="792" t="str">
        <f t="shared" si="523"/>
        <v>IN3PRINCIPALC2</v>
      </c>
      <c r="AR895" s="792" t="str" cm="1">
        <f t="array" ref="AR895">IF(AQ895="","",IF(SUMPRODUCT((AQ895=$AQ$6:$AQ$1560)*(AH895=$AH$6:$AH$1560)*(AN895=$AN$6:$AN$1560)*(AO895=$AO$6:$AO$1560)*(ROW($AQ$6:$AQ$1560)&lt;&gt;ROW(AQ895))*((R895=0)*($R$6:$R$1560&gt;0)+(R895&gt;0)*($R$6:$R$1560=0)))&gt;0,"SALONES UNIDOS",IF(SUMPRODUCT((AQ895=$AQ$6:$AQ$1560)*(AH895=$AH$6:$AH$1560)*((AN895&lt;$AO$6:$AO$1560)*(AO895&gt;$AN$6:$AN$1560))*(ROW($AQ$6:$AQ$1560)&lt;&gt;ROW(AQ895)))&gt;0,"CRUZADO","Sin cruce")))</f>
        <v>Sin cruce</v>
      </c>
    </row>
    <row r="896" spans="3:44" ht="15.6" hidden="1" customHeight="1">
      <c r="C896" s="12" t="s">
        <v>1081</v>
      </c>
      <c r="D896" s="789" t="s">
        <v>1396</v>
      </c>
      <c r="E896" s="789">
        <v>20261</v>
      </c>
      <c r="F896" s="12" t="s">
        <v>23</v>
      </c>
      <c r="G896" s="12" t="s">
        <v>20</v>
      </c>
      <c r="H896" s="12" t="s">
        <v>57</v>
      </c>
      <c r="I896" s="12">
        <v>3</v>
      </c>
      <c r="J896" s="12" t="s">
        <v>32</v>
      </c>
      <c r="K896" s="790" t="s">
        <v>1409</v>
      </c>
      <c r="L896" s="491" t="s">
        <v>1410</v>
      </c>
      <c r="M896" s="789" t="s">
        <v>1101</v>
      </c>
      <c r="N896" s="789" t="s">
        <v>1086</v>
      </c>
      <c r="O896" s="12" t="s">
        <v>731</v>
      </c>
      <c r="P896" s="789">
        <v>3</v>
      </c>
      <c r="Q896" s="789">
        <v>0</v>
      </c>
      <c r="R896" s="815">
        <v>3</v>
      </c>
      <c r="S896" s="789">
        <v>4</v>
      </c>
      <c r="T896" s="181"/>
      <c r="U896" s="789">
        <v>38</v>
      </c>
      <c r="V896" s="31">
        <f>IF(W896="","",IFERROR(INDEX(Docentes!C:C,MATCH(W896,Docentes!D:D,0)),"NUEVO"))</f>
        <v>21564811</v>
      </c>
      <c r="W896" s="791" t="s">
        <v>473</v>
      </c>
      <c r="X896" s="265" t="s">
        <v>168</v>
      </c>
      <c r="Y896" s="789" t="s">
        <v>1242</v>
      </c>
      <c r="Z896" s="789" t="s">
        <v>1089</v>
      </c>
      <c r="AA896" s="789" t="s">
        <v>16</v>
      </c>
      <c r="AB896" s="789" t="s">
        <v>1582</v>
      </c>
      <c r="AC896" s="789">
        <v>48</v>
      </c>
      <c r="AD896" s="789"/>
      <c r="AE896" s="789"/>
      <c r="AF896" s="789" t="s">
        <v>1242</v>
      </c>
      <c r="AG896" s="31" t="str">
        <f t="shared" si="553"/>
        <v>T</v>
      </c>
      <c r="AH896" s="789">
        <v>2</v>
      </c>
      <c r="AI896" s="789">
        <v>17</v>
      </c>
      <c r="AJ896" s="789">
        <v>40</v>
      </c>
      <c r="AK896" s="789">
        <v>20</v>
      </c>
      <c r="AL896" s="789">
        <v>10</v>
      </c>
      <c r="AM896" s="31">
        <f t="shared" si="554"/>
        <v>2.9999999999999987</v>
      </c>
      <c r="AN896" s="792">
        <f t="shared" si="555"/>
        <v>0.73611111111111116</v>
      </c>
      <c r="AO896" s="792">
        <f t="shared" si="556"/>
        <v>0.84027777777777779</v>
      </c>
      <c r="AP896" s="31" t="str" cm="1">
        <f t="array" ref="AP896">IF(W896="","",IF(SUMPRODUCT((W896=$W$6:$W$1560)*(AH896=$AH$6:$AH$1560)*(AN896=$AN$6:$AN$1560)*(AO896=$AO$6:$AO$1560)*(ROW($W$6:$W$1560)&lt;&gt;ROW(W896))*((R896=0)*($R$6:$R$1560&gt;0)+(R896&gt;0)*($R$6:$R$1560=0)))&gt;0,"SALONES UNIDOS",IF(SUMPRODUCT((W896=$W$6:$W$1560)*(AH896=$AH$6:$AH$1560)*((AN896&lt;$AO$6:$AO$1560)*(AO896&gt;$AN$6:$AN$1560))*(ROW($W$6:$W$1560)&lt;&gt;ROW(W896)))&gt;0,"CRUZADO","Sin cruce")))</f>
        <v>Sin cruce</v>
      </c>
      <c r="AQ896" s="792" t="str">
        <f t="shared" si="523"/>
        <v>IN3PRINCIPALC</v>
      </c>
      <c r="AR896" s="792" t="str" cm="1">
        <f t="array" ref="AR896">IF(AQ896="","",IF(SUMPRODUCT((AQ896=$AQ$6:$AQ$1560)*(AH896=$AH$6:$AH$1560)*(AN896=$AN$6:$AN$1560)*(AO896=$AO$6:$AO$1560)*(ROW($AQ$6:$AQ$1560)&lt;&gt;ROW(AQ896))*((R896=0)*($R$6:$R$1560&gt;0)+(R896&gt;0)*($R$6:$R$1560=0)))&gt;0,"SALONES UNIDOS",IF(SUMPRODUCT((AQ896=$AQ$6:$AQ$1560)*(AH896=$AH$6:$AH$1560)*((AN896&lt;$AO$6:$AO$1560)*(AO896&gt;$AN$6:$AN$1560))*(ROW($AQ$6:$AQ$1560)&lt;&gt;ROW(AQ896)))&gt;0,"CRUZADO","Sin cruce")))</f>
        <v>Sin cruce</v>
      </c>
    </row>
    <row r="897" spans="3:44" ht="15.6" hidden="1" customHeight="1">
      <c r="C897" s="12" t="s">
        <v>1081</v>
      </c>
      <c r="D897" s="789" t="s">
        <v>1396</v>
      </c>
      <c r="E897" s="789">
        <v>20261</v>
      </c>
      <c r="F897" s="12" t="s">
        <v>23</v>
      </c>
      <c r="G897" s="12" t="s">
        <v>20</v>
      </c>
      <c r="H897" s="12" t="s">
        <v>57</v>
      </c>
      <c r="I897" s="12">
        <v>3</v>
      </c>
      <c r="J897" s="12" t="s">
        <v>1478</v>
      </c>
      <c r="K897" s="790" t="s">
        <v>1409</v>
      </c>
      <c r="L897" s="491" t="s">
        <v>1410</v>
      </c>
      <c r="M897" s="789" t="s">
        <v>1101</v>
      </c>
      <c r="N897" s="789" t="s">
        <v>1086</v>
      </c>
      <c r="O897" s="12" t="s">
        <v>731</v>
      </c>
      <c r="P897" s="789">
        <v>0</v>
      </c>
      <c r="Q897" s="789">
        <v>2</v>
      </c>
      <c r="R897" s="815">
        <v>2</v>
      </c>
      <c r="S897" s="789">
        <v>4</v>
      </c>
      <c r="T897" s="181"/>
      <c r="U897" s="789">
        <v>19</v>
      </c>
      <c r="V897" s="31">
        <f>IF(W897="","",IFERROR(INDEX(Docentes!C:C,MATCH(W897,Docentes!D:D,0)),"NUEVO"))</f>
        <v>21564811</v>
      </c>
      <c r="W897" s="791" t="s">
        <v>473</v>
      </c>
      <c r="X897" s="265" t="s">
        <v>168</v>
      </c>
      <c r="Y897" s="789" t="s">
        <v>1242</v>
      </c>
      <c r="Z897" s="789" t="s">
        <v>1089</v>
      </c>
      <c r="AA897" s="789"/>
      <c r="AB897" s="789"/>
      <c r="AC897" s="789"/>
      <c r="AD897" s="789" t="s">
        <v>1632</v>
      </c>
      <c r="AE897" s="789">
        <v>24</v>
      </c>
      <c r="AF897" s="789" t="s">
        <v>1242</v>
      </c>
      <c r="AG897" s="31" t="str">
        <f t="shared" si="553"/>
        <v>P</v>
      </c>
      <c r="AH897" s="789">
        <v>2</v>
      </c>
      <c r="AI897" s="789">
        <v>14</v>
      </c>
      <c r="AJ897" s="789">
        <v>20</v>
      </c>
      <c r="AK897" s="789">
        <v>16</v>
      </c>
      <c r="AL897" s="789">
        <v>0</v>
      </c>
      <c r="AM897" s="31">
        <f t="shared" si="554"/>
        <v>1.9999999999999993</v>
      </c>
      <c r="AN897" s="792">
        <f t="shared" si="555"/>
        <v>0.59722222222222221</v>
      </c>
      <c r="AO897" s="792">
        <f t="shared" si="556"/>
        <v>0.66666666666666663</v>
      </c>
      <c r="AP897" s="31" t="str" cm="1">
        <f t="array" ref="AP897">IF(W897="","",IF(SUMPRODUCT((W897=$W$6:$W$1560)*(AH897=$AH$6:$AH$1560)*(AN897=$AN$6:$AN$1560)*(AO897=$AO$6:$AO$1560)*(ROW($W$6:$W$1560)&lt;&gt;ROW(W897))*((R897=0)*($R$6:$R$1560&gt;0)+(R897&gt;0)*($R$6:$R$1560=0)))&gt;0,"SALONES UNIDOS",IF(SUMPRODUCT((W897=$W$6:$W$1560)*(AH897=$AH$6:$AH$1560)*((AN897&lt;$AO$6:$AO$1560)*(AO897&gt;$AN$6:$AN$1560))*(ROW($W$6:$W$1560)&lt;&gt;ROW(W897)))&gt;0,"CRUZADO","Sin cruce")))</f>
        <v>Sin cruce</v>
      </c>
      <c r="AQ897" s="792" t="str">
        <f t="shared" si="523"/>
        <v>IN3PRINCIPALC1</v>
      </c>
      <c r="AR897" s="792" t="str" cm="1">
        <f t="array" ref="AR897">IF(AQ897="","",IF(SUMPRODUCT((AQ897=$AQ$6:$AQ$1560)*(AH897=$AH$6:$AH$1560)*(AN897=$AN$6:$AN$1560)*(AO897=$AO$6:$AO$1560)*(ROW($AQ$6:$AQ$1560)&lt;&gt;ROW(AQ897))*((R897=0)*($R$6:$R$1560&gt;0)+(R897&gt;0)*($R$6:$R$1560=0)))&gt;0,"SALONES UNIDOS",IF(SUMPRODUCT((AQ897=$AQ$6:$AQ$1560)*(AH897=$AH$6:$AH$1560)*((AN897&lt;$AO$6:$AO$1560)*(AO897&gt;$AN$6:$AN$1560))*(ROW($AQ$6:$AQ$1560)&lt;&gt;ROW(AQ897)))&gt;0,"CRUZADO","Sin cruce")))</f>
        <v>Sin cruce</v>
      </c>
    </row>
    <row r="898" spans="3:44" ht="15.6" hidden="1" customHeight="1">
      <c r="C898" s="12" t="s">
        <v>1081</v>
      </c>
      <c r="D898" s="789" t="s">
        <v>1396</v>
      </c>
      <c r="E898" s="789">
        <v>20261</v>
      </c>
      <c r="F898" s="12" t="s">
        <v>23</v>
      </c>
      <c r="G898" s="12" t="s">
        <v>20</v>
      </c>
      <c r="H898" s="12" t="s">
        <v>57</v>
      </c>
      <c r="I898" s="12">
        <v>3</v>
      </c>
      <c r="J898" s="12" t="s">
        <v>1479</v>
      </c>
      <c r="K898" s="790" t="s">
        <v>1409</v>
      </c>
      <c r="L898" s="491" t="s">
        <v>1410</v>
      </c>
      <c r="M898" s="789" t="s">
        <v>1101</v>
      </c>
      <c r="N898" s="789" t="s">
        <v>1086</v>
      </c>
      <c r="O898" s="12" t="s">
        <v>731</v>
      </c>
      <c r="P898" s="789">
        <v>0</v>
      </c>
      <c r="Q898" s="789">
        <v>2</v>
      </c>
      <c r="R898" s="815">
        <v>2</v>
      </c>
      <c r="S898" s="789">
        <v>4</v>
      </c>
      <c r="T898" s="181"/>
      <c r="U898" s="789">
        <v>19</v>
      </c>
      <c r="V898" s="31">
        <f>IF(W898="","",IFERROR(INDEX(Docentes!C:C,MATCH(W898,Docentes!D:D,0)),"NUEVO"))</f>
        <v>21564811</v>
      </c>
      <c r="W898" s="791" t="s">
        <v>473</v>
      </c>
      <c r="X898" s="265" t="s">
        <v>168</v>
      </c>
      <c r="Y898" s="789" t="s">
        <v>1242</v>
      </c>
      <c r="Z898" s="789" t="s">
        <v>1089</v>
      </c>
      <c r="AA898" s="789"/>
      <c r="AB898" s="789"/>
      <c r="AC898" s="789"/>
      <c r="AD898" s="789" t="s">
        <v>1632</v>
      </c>
      <c r="AE898" s="789">
        <v>24</v>
      </c>
      <c r="AF898" s="789" t="s">
        <v>1242</v>
      </c>
      <c r="AG898" s="31" t="str">
        <f t="shared" si="553"/>
        <v>P</v>
      </c>
      <c r="AH898" s="789">
        <v>2</v>
      </c>
      <c r="AI898" s="789">
        <v>16</v>
      </c>
      <c r="AJ898" s="789">
        <v>0</v>
      </c>
      <c r="AK898" s="789">
        <v>17</v>
      </c>
      <c r="AL898" s="789">
        <v>40</v>
      </c>
      <c r="AM898" s="31">
        <f t="shared" si="554"/>
        <v>2.0000000000000027</v>
      </c>
      <c r="AN898" s="792">
        <f t="shared" si="555"/>
        <v>0.66666666666666663</v>
      </c>
      <c r="AO898" s="792">
        <f t="shared" si="556"/>
        <v>0.73611111111111116</v>
      </c>
      <c r="AP898" s="31" t="str" cm="1">
        <f t="array" ref="AP898">IF(W898="","",IF(SUMPRODUCT((W898=$W$6:$W$1560)*(AH898=$AH$6:$AH$1560)*(AN898=$AN$6:$AN$1560)*(AO898=$AO$6:$AO$1560)*(ROW($W$6:$W$1560)&lt;&gt;ROW(W898))*((R898=0)*($R$6:$R$1560&gt;0)+(R898&gt;0)*($R$6:$R$1560=0)))&gt;0,"SALONES UNIDOS",IF(SUMPRODUCT((W898=$W$6:$W$1560)*(AH898=$AH$6:$AH$1560)*((AN898&lt;$AO$6:$AO$1560)*(AO898&gt;$AN$6:$AN$1560))*(ROW($W$6:$W$1560)&lt;&gt;ROW(W898)))&gt;0,"CRUZADO","Sin cruce")))</f>
        <v>Sin cruce</v>
      </c>
      <c r="AQ898" s="792" t="str">
        <f t="shared" si="523"/>
        <v>IN3PRINCIPALC2</v>
      </c>
      <c r="AR898" s="792" t="str" cm="1">
        <f t="array" ref="AR898">IF(AQ898="","",IF(SUMPRODUCT((AQ898=$AQ$6:$AQ$1560)*(AH898=$AH$6:$AH$1560)*(AN898=$AN$6:$AN$1560)*(AO898=$AO$6:$AO$1560)*(ROW($AQ$6:$AQ$1560)&lt;&gt;ROW(AQ898))*((R898=0)*($R$6:$R$1560&gt;0)+(R898&gt;0)*($R$6:$R$1560=0)))&gt;0,"SALONES UNIDOS",IF(SUMPRODUCT((AQ898=$AQ$6:$AQ$1560)*(AH898=$AH$6:$AH$1560)*((AN898&lt;$AO$6:$AO$1560)*(AO898&gt;$AN$6:$AN$1560))*(ROW($AQ$6:$AQ$1560)&lt;&gt;ROW(AQ898)))&gt;0,"CRUZADO","Sin cruce")))</f>
        <v>Sin cruce</v>
      </c>
    </row>
    <row r="899" spans="3:44" ht="15.6" hidden="1" customHeight="1">
      <c r="C899" s="12" t="s">
        <v>1081</v>
      </c>
      <c r="D899" s="789" t="s">
        <v>1396</v>
      </c>
      <c r="E899" s="789">
        <v>20261</v>
      </c>
      <c r="F899" s="12" t="s">
        <v>23</v>
      </c>
      <c r="G899" s="12" t="s">
        <v>20</v>
      </c>
      <c r="H899" s="12" t="s">
        <v>57</v>
      </c>
      <c r="I899" s="12">
        <v>3</v>
      </c>
      <c r="J899" s="12" t="s">
        <v>32</v>
      </c>
      <c r="K899" s="790" t="s">
        <v>1411</v>
      </c>
      <c r="L899" s="491" t="s">
        <v>1412</v>
      </c>
      <c r="M899" s="789" t="s">
        <v>1085</v>
      </c>
      <c r="N899" s="789" t="s">
        <v>1086</v>
      </c>
      <c r="O899" s="12" t="s">
        <v>731</v>
      </c>
      <c r="P899" s="789">
        <v>3</v>
      </c>
      <c r="Q899" s="789">
        <v>0</v>
      </c>
      <c r="R899" s="815">
        <v>3</v>
      </c>
      <c r="S899" s="789">
        <v>4</v>
      </c>
      <c r="T899" s="181"/>
      <c r="U899" s="789">
        <v>38</v>
      </c>
      <c r="V899" s="31">
        <f>IF(W899="","",IFERROR(INDEX(Docentes!C:C,MATCH(W899,Docentes!D:D,0)),"NUEVO"))</f>
        <v>43370751</v>
      </c>
      <c r="W899" s="791" t="s">
        <v>366</v>
      </c>
      <c r="X899" s="265" t="s">
        <v>168</v>
      </c>
      <c r="Y899" s="789" t="s">
        <v>1142</v>
      </c>
      <c r="Z899" s="789" t="s">
        <v>1089</v>
      </c>
      <c r="AA899" s="789" t="s">
        <v>16</v>
      </c>
      <c r="AB899" s="789" t="s">
        <v>1582</v>
      </c>
      <c r="AC899" s="789">
        <v>48</v>
      </c>
      <c r="AD899" s="789"/>
      <c r="AE899" s="789"/>
      <c r="AF899" s="789" t="s">
        <v>1142</v>
      </c>
      <c r="AG899" s="31" t="str">
        <f t="shared" si="553"/>
        <v>T</v>
      </c>
      <c r="AH899" s="789">
        <v>3</v>
      </c>
      <c r="AI899" s="789">
        <v>18</v>
      </c>
      <c r="AJ899" s="789">
        <v>30</v>
      </c>
      <c r="AK899" s="789">
        <v>21</v>
      </c>
      <c r="AL899" s="789">
        <v>0</v>
      </c>
      <c r="AM899" s="31">
        <f t="shared" si="554"/>
        <v>2.9999999999999987</v>
      </c>
      <c r="AN899" s="792">
        <f t="shared" si="555"/>
        <v>0.77083333333333337</v>
      </c>
      <c r="AO899" s="792">
        <f t="shared" si="556"/>
        <v>0.875</v>
      </c>
      <c r="AP899" s="31" t="str" cm="1">
        <f t="array" ref="AP899">IF(W899="","",IF(SUMPRODUCT((W899=$W$6:$W$1560)*(AH899=$AH$6:$AH$1560)*(AN899=$AN$6:$AN$1560)*(AO899=$AO$6:$AO$1560)*(ROW($W$6:$W$1560)&lt;&gt;ROW(W899))*((R899=0)*($R$6:$R$1560&gt;0)+(R899&gt;0)*($R$6:$R$1560=0)))&gt;0,"SALONES UNIDOS",IF(SUMPRODUCT((W899=$W$6:$W$1560)*(AH899=$AH$6:$AH$1560)*((AN899&lt;$AO$6:$AO$1560)*(AO899&gt;$AN$6:$AN$1560))*(ROW($W$6:$W$1560)&lt;&gt;ROW(W899)))&gt;0,"CRUZADO","Sin cruce")))</f>
        <v>Sin cruce</v>
      </c>
      <c r="AQ899" s="792" t="str">
        <f t="shared" si="523"/>
        <v>IN3PRINCIPALC</v>
      </c>
      <c r="AR899" s="792" t="str" cm="1">
        <f t="array" ref="AR899">IF(AQ899="","",IF(SUMPRODUCT((AQ899=$AQ$6:$AQ$1560)*(AH899=$AH$6:$AH$1560)*(AN899=$AN$6:$AN$1560)*(AO899=$AO$6:$AO$1560)*(ROW($AQ$6:$AQ$1560)&lt;&gt;ROW(AQ899))*((R899=0)*($R$6:$R$1560&gt;0)+(R899&gt;0)*($R$6:$R$1560=0)))&gt;0,"SALONES UNIDOS",IF(SUMPRODUCT((AQ899=$AQ$6:$AQ$1560)*(AH899=$AH$6:$AH$1560)*((AN899&lt;$AO$6:$AO$1560)*(AO899&gt;$AN$6:$AN$1560))*(ROW($AQ$6:$AQ$1560)&lt;&gt;ROW(AQ899)))&gt;0,"CRUZADO","Sin cruce")))</f>
        <v>Sin cruce</v>
      </c>
    </row>
    <row r="900" spans="3:44" ht="15.6" hidden="1" customHeight="1">
      <c r="C900" s="12" t="s">
        <v>1081</v>
      </c>
      <c r="D900" s="789" t="s">
        <v>1396</v>
      </c>
      <c r="E900" s="789">
        <v>20261</v>
      </c>
      <c r="F900" s="12" t="s">
        <v>23</v>
      </c>
      <c r="G900" s="12" t="s">
        <v>20</v>
      </c>
      <c r="H900" s="12" t="s">
        <v>57</v>
      </c>
      <c r="I900" s="12">
        <v>3</v>
      </c>
      <c r="J900" s="12" t="s">
        <v>1478</v>
      </c>
      <c r="K900" s="790" t="s">
        <v>1411</v>
      </c>
      <c r="L900" s="491" t="s">
        <v>1412</v>
      </c>
      <c r="M900" s="789" t="s">
        <v>1085</v>
      </c>
      <c r="N900" s="789" t="s">
        <v>1086</v>
      </c>
      <c r="O900" s="12" t="s">
        <v>731</v>
      </c>
      <c r="P900" s="789">
        <v>0</v>
      </c>
      <c r="Q900" s="789">
        <v>2</v>
      </c>
      <c r="R900" s="815">
        <v>2</v>
      </c>
      <c r="S900" s="789">
        <v>4</v>
      </c>
      <c r="T900" s="181"/>
      <c r="U900" s="789">
        <v>19</v>
      </c>
      <c r="V900" s="31">
        <f>IF(W900="","",IFERROR(INDEX(Docentes!C:C,MATCH(W900,Docentes!D:D,0)),"NUEVO"))</f>
        <v>43370751</v>
      </c>
      <c r="W900" s="791" t="s">
        <v>366</v>
      </c>
      <c r="X900" s="265" t="s">
        <v>168</v>
      </c>
      <c r="Y900" s="789" t="s">
        <v>1142</v>
      </c>
      <c r="Z900" s="789" t="s">
        <v>1089</v>
      </c>
      <c r="AA900" s="789"/>
      <c r="AB900" s="789"/>
      <c r="AC900" s="789"/>
      <c r="AD900" s="789" t="s">
        <v>1258</v>
      </c>
      <c r="AE900" s="789">
        <v>20</v>
      </c>
      <c r="AF900" s="789" t="s">
        <v>1142</v>
      </c>
      <c r="AG900" s="31" t="str">
        <f t="shared" si="553"/>
        <v>P</v>
      </c>
      <c r="AH900" s="789">
        <v>3</v>
      </c>
      <c r="AI900" s="789">
        <v>16</v>
      </c>
      <c r="AJ900" s="789">
        <v>50</v>
      </c>
      <c r="AK900" s="789">
        <v>18</v>
      </c>
      <c r="AL900" s="789">
        <v>30</v>
      </c>
      <c r="AM900" s="31">
        <f t="shared" si="554"/>
        <v>2.0000000000000027</v>
      </c>
      <c r="AN900" s="792">
        <f t="shared" si="555"/>
        <v>0.70138888888888884</v>
      </c>
      <c r="AO900" s="792">
        <f t="shared" si="556"/>
        <v>0.77083333333333337</v>
      </c>
      <c r="AP900" s="31" t="str" cm="1">
        <f t="array" ref="AP900">IF(W900="","",IF(SUMPRODUCT((W900=$W$6:$W$1560)*(AH900=$AH$6:$AH$1560)*(AN900=$AN$6:$AN$1560)*(AO900=$AO$6:$AO$1560)*(ROW($W$6:$W$1560)&lt;&gt;ROW(W900))*((R900=0)*($R$6:$R$1560&gt;0)+(R900&gt;0)*($R$6:$R$1560=0)))&gt;0,"SALONES UNIDOS",IF(SUMPRODUCT((W900=$W$6:$W$1560)*(AH900=$AH$6:$AH$1560)*((AN900&lt;$AO$6:$AO$1560)*(AO900&gt;$AN$6:$AN$1560))*(ROW($W$6:$W$1560)&lt;&gt;ROW(W900)))&gt;0,"CRUZADO","Sin cruce")))</f>
        <v>Sin cruce</v>
      </c>
      <c r="AQ900" s="792" t="str">
        <f t="shared" si="523"/>
        <v>IN3PRINCIPALC1</v>
      </c>
      <c r="AR900" s="792" t="str" cm="1">
        <f t="array" ref="AR900">IF(AQ900="","",IF(SUMPRODUCT((AQ900=$AQ$6:$AQ$1560)*(AH900=$AH$6:$AH$1560)*(AN900=$AN$6:$AN$1560)*(AO900=$AO$6:$AO$1560)*(ROW($AQ$6:$AQ$1560)&lt;&gt;ROW(AQ900))*((R900=0)*($R$6:$R$1560&gt;0)+(R900&gt;0)*($R$6:$R$1560=0)))&gt;0,"SALONES UNIDOS",IF(SUMPRODUCT((AQ900=$AQ$6:$AQ$1560)*(AH900=$AH$6:$AH$1560)*((AN900&lt;$AO$6:$AO$1560)*(AO900&gt;$AN$6:$AN$1560))*(ROW($AQ$6:$AQ$1560)&lt;&gt;ROW(AQ900)))&gt;0,"CRUZADO","Sin cruce")))</f>
        <v>Sin cruce</v>
      </c>
    </row>
    <row r="901" spans="3:44" ht="15.6" hidden="1" customHeight="1">
      <c r="C901" s="12" t="s">
        <v>1081</v>
      </c>
      <c r="D901" s="789" t="s">
        <v>1396</v>
      </c>
      <c r="E901" s="789">
        <v>20261</v>
      </c>
      <c r="F901" s="12" t="s">
        <v>23</v>
      </c>
      <c r="G901" s="12" t="s">
        <v>20</v>
      </c>
      <c r="H901" s="12" t="s">
        <v>57</v>
      </c>
      <c r="I901" s="12">
        <v>3</v>
      </c>
      <c r="J901" s="12" t="s">
        <v>32</v>
      </c>
      <c r="K901" s="790" t="s">
        <v>1413</v>
      </c>
      <c r="L901" s="491" t="s">
        <v>1223</v>
      </c>
      <c r="M901" s="789" t="s">
        <v>1101</v>
      </c>
      <c r="N901" s="789" t="s">
        <v>1086</v>
      </c>
      <c r="O901" s="12" t="s">
        <v>769</v>
      </c>
      <c r="P901" s="789">
        <v>2</v>
      </c>
      <c r="Q901" s="789">
        <v>4</v>
      </c>
      <c r="R901" s="815">
        <v>6</v>
      </c>
      <c r="S901" s="789">
        <v>4</v>
      </c>
      <c r="T901" s="181"/>
      <c r="U901" s="789">
        <v>38</v>
      </c>
      <c r="V901" s="31">
        <f>IF(W901="","",IFERROR(INDEX(Docentes!C:C,MATCH(W901,Docentes!D:D,0)),"NUEVO"))</f>
        <v>21854029</v>
      </c>
      <c r="W901" s="791" t="s">
        <v>219</v>
      </c>
      <c r="X901" s="265" t="s">
        <v>167</v>
      </c>
      <c r="Y901" s="789" t="s">
        <v>1088</v>
      </c>
      <c r="Z901" s="789" t="s">
        <v>1089</v>
      </c>
      <c r="AA901" s="789"/>
      <c r="AB901" s="789" t="s">
        <v>1092</v>
      </c>
      <c r="AC901" s="789"/>
      <c r="AD901" s="789"/>
      <c r="AE901" s="789"/>
      <c r="AF901" s="789" t="s">
        <v>1088</v>
      </c>
      <c r="AG901" s="31" t="str">
        <f t="shared" si="553"/>
        <v>TP</v>
      </c>
      <c r="AH901" s="789">
        <v>5</v>
      </c>
      <c r="AI901" s="789">
        <v>17</v>
      </c>
      <c r="AJ901" s="789">
        <v>40</v>
      </c>
      <c r="AK901" s="789">
        <v>22</v>
      </c>
      <c r="AL901" s="789">
        <v>40</v>
      </c>
      <c r="AM901" s="31">
        <f t="shared" si="554"/>
        <v>5.9999999999999973</v>
      </c>
      <c r="AN901" s="792">
        <f t="shared" si="555"/>
        <v>0.73611111111111116</v>
      </c>
      <c r="AO901" s="792">
        <f t="shared" si="556"/>
        <v>0.94444444444444442</v>
      </c>
      <c r="AP901" s="31" t="str" cm="1">
        <f t="array" ref="AP901">IF(W901="","",IF(SUMPRODUCT((W901=$W$6:$W$1560)*(AH901=$AH$6:$AH$1560)*(AN901=$AN$6:$AN$1560)*(AO901=$AO$6:$AO$1560)*(ROW($W$6:$W$1560)&lt;&gt;ROW(W901))*((R901=0)*($R$6:$R$1560&gt;0)+(R901&gt;0)*($R$6:$R$1560=0)))&gt;0,"SALONES UNIDOS",IF(SUMPRODUCT((W901=$W$6:$W$1560)*(AH901=$AH$6:$AH$1560)*((AN901&lt;$AO$6:$AO$1560)*(AO901&gt;$AN$6:$AN$1560))*(ROW($W$6:$W$1560)&lt;&gt;ROW(W901)))&gt;0,"CRUZADO","Sin cruce")))</f>
        <v>Sin cruce</v>
      </c>
      <c r="AQ901" s="792" t="str">
        <f t="shared" si="523"/>
        <v>IN3PRINCIPALC</v>
      </c>
      <c r="AR901" s="792" t="str" cm="1">
        <f t="array" ref="AR901">IF(AQ901="","",IF(SUMPRODUCT((AQ901=$AQ$6:$AQ$1560)*(AH901=$AH$6:$AH$1560)*(AN901=$AN$6:$AN$1560)*(AO901=$AO$6:$AO$1560)*(ROW($AQ$6:$AQ$1560)&lt;&gt;ROW(AQ901))*((R901=0)*($R$6:$R$1560&gt;0)+(R901&gt;0)*($R$6:$R$1560=0)))&gt;0,"SALONES UNIDOS",IF(SUMPRODUCT((AQ901=$AQ$6:$AQ$1560)*(AH901=$AH$6:$AH$1560)*((AN901&lt;$AO$6:$AO$1560)*(AO901&gt;$AN$6:$AN$1560))*(ROW($AQ$6:$AQ$1560)&lt;&gt;ROW(AQ901)))&gt;0,"CRUZADO","Sin cruce")))</f>
        <v>Sin cruce</v>
      </c>
    </row>
    <row r="902" spans="3:44" ht="15.6" hidden="1" customHeight="1">
      <c r="C902" s="12" t="s">
        <v>1081</v>
      </c>
      <c r="D902" s="789" t="s">
        <v>1396</v>
      </c>
      <c r="E902" s="789">
        <v>20261</v>
      </c>
      <c r="F902" s="12" t="s">
        <v>23</v>
      </c>
      <c r="G902" s="12" t="s">
        <v>20</v>
      </c>
      <c r="H902" s="12" t="s">
        <v>57</v>
      </c>
      <c r="I902" s="12">
        <v>3</v>
      </c>
      <c r="J902" s="12" t="s">
        <v>32</v>
      </c>
      <c r="K902" s="790" t="s">
        <v>1414</v>
      </c>
      <c r="L902" s="491" t="s">
        <v>1377</v>
      </c>
      <c r="M902" s="789" t="s">
        <v>1101</v>
      </c>
      <c r="N902" s="789" t="s">
        <v>1086</v>
      </c>
      <c r="O902" s="12" t="s">
        <v>731</v>
      </c>
      <c r="P902" s="789">
        <v>2</v>
      </c>
      <c r="Q902" s="789">
        <v>0</v>
      </c>
      <c r="R902" s="815">
        <v>2</v>
      </c>
      <c r="S902" s="789">
        <v>3</v>
      </c>
      <c r="T902" s="181"/>
      <c r="U902" s="789">
        <v>38</v>
      </c>
      <c r="V902" s="31">
        <f>IF(W902="","",IFERROR(INDEX(Docentes!C:C,MATCH(W902,Docentes!D:D,0)),"NUEVO"))</f>
        <v>70276881</v>
      </c>
      <c r="W902" s="791" t="s">
        <v>674</v>
      </c>
      <c r="X902" s="265" t="s">
        <v>168</v>
      </c>
      <c r="Y902" s="789" t="s">
        <v>1088</v>
      </c>
      <c r="Z902" s="789" t="s">
        <v>1089</v>
      </c>
      <c r="AA902" s="789" t="s">
        <v>16</v>
      </c>
      <c r="AB902" s="789" t="s">
        <v>1582</v>
      </c>
      <c r="AC902" s="789">
        <v>48</v>
      </c>
      <c r="AD902" s="789"/>
      <c r="AE902" s="789"/>
      <c r="AF902" s="789" t="s">
        <v>1088</v>
      </c>
      <c r="AG902" s="31" t="str">
        <f t="shared" si="553"/>
        <v>T</v>
      </c>
      <c r="AH902" s="789">
        <v>4</v>
      </c>
      <c r="AI902" s="789">
        <v>18</v>
      </c>
      <c r="AJ902" s="789">
        <v>30</v>
      </c>
      <c r="AK902" s="789">
        <v>20</v>
      </c>
      <c r="AL902" s="789">
        <v>10</v>
      </c>
      <c r="AM902" s="31">
        <f t="shared" si="554"/>
        <v>1.9999999999999993</v>
      </c>
      <c r="AN902" s="792">
        <f t="shared" si="555"/>
        <v>0.77083333333333337</v>
      </c>
      <c r="AO902" s="792">
        <f t="shared" si="556"/>
        <v>0.84027777777777779</v>
      </c>
      <c r="AP902" s="31" t="str" cm="1">
        <f t="array" ref="AP902">IF(W902="","",IF(SUMPRODUCT((W902=$W$6:$W$1560)*(AH902=$AH$6:$AH$1560)*(AN902=$AN$6:$AN$1560)*(AO902=$AO$6:$AO$1560)*(ROW($W$6:$W$1560)&lt;&gt;ROW(W902))*((R902=0)*($R$6:$R$1560&gt;0)+(R902&gt;0)*($R$6:$R$1560=0)))&gt;0,"SALONES UNIDOS",IF(SUMPRODUCT((W902=$W$6:$W$1560)*(AH902=$AH$6:$AH$1560)*((AN902&lt;$AO$6:$AO$1560)*(AO902&gt;$AN$6:$AN$1560))*(ROW($W$6:$W$1560)&lt;&gt;ROW(W902)))&gt;0,"CRUZADO","Sin cruce")))</f>
        <v>Sin cruce</v>
      </c>
      <c r="AQ902" s="792" t="str">
        <f t="shared" si="523"/>
        <v>IN3PRINCIPALC</v>
      </c>
      <c r="AR902" s="792" t="str" cm="1">
        <f t="array" ref="AR902">IF(AQ902="","",IF(SUMPRODUCT((AQ902=$AQ$6:$AQ$1560)*(AH902=$AH$6:$AH$1560)*(AN902=$AN$6:$AN$1560)*(AO902=$AO$6:$AO$1560)*(ROW($AQ$6:$AQ$1560)&lt;&gt;ROW(AQ902))*((R902=0)*($R$6:$R$1560&gt;0)+(R902&gt;0)*($R$6:$R$1560=0)))&gt;0,"SALONES UNIDOS",IF(SUMPRODUCT((AQ902=$AQ$6:$AQ$1560)*(AH902=$AH$6:$AH$1560)*((AN902&lt;$AO$6:$AO$1560)*(AO902&gt;$AN$6:$AN$1560))*(ROW($AQ$6:$AQ$1560)&lt;&gt;ROW(AQ902)))&gt;0,"CRUZADO","Sin cruce")))</f>
        <v>Sin cruce</v>
      </c>
    </row>
    <row r="903" spans="3:44" ht="15.6" hidden="1" customHeight="1">
      <c r="C903" s="12" t="s">
        <v>1081</v>
      </c>
      <c r="D903" s="789" t="s">
        <v>1396</v>
      </c>
      <c r="E903" s="789">
        <v>20261</v>
      </c>
      <c r="F903" s="12" t="s">
        <v>23</v>
      </c>
      <c r="G903" s="12" t="s">
        <v>20</v>
      </c>
      <c r="H903" s="12" t="s">
        <v>57</v>
      </c>
      <c r="I903" s="12">
        <v>3</v>
      </c>
      <c r="J903" s="12" t="s">
        <v>1478</v>
      </c>
      <c r="K903" s="790" t="s">
        <v>1414</v>
      </c>
      <c r="L903" s="491" t="s">
        <v>1377</v>
      </c>
      <c r="M903" s="789" t="s">
        <v>1101</v>
      </c>
      <c r="N903" s="789" t="s">
        <v>1086</v>
      </c>
      <c r="O903" s="12" t="s">
        <v>731</v>
      </c>
      <c r="P903" s="789">
        <v>0</v>
      </c>
      <c r="Q903" s="789">
        <v>2</v>
      </c>
      <c r="R903" s="815">
        <v>2</v>
      </c>
      <c r="S903" s="789">
        <v>3</v>
      </c>
      <c r="T903" s="181"/>
      <c r="U903" s="789">
        <v>19</v>
      </c>
      <c r="V903" s="31">
        <f>IF(W903="","",IFERROR(INDEX(Docentes!C:C,MATCH(W903,Docentes!D:D,0)),"NUEVO"))</f>
        <v>70276881</v>
      </c>
      <c r="W903" s="791" t="s">
        <v>674</v>
      </c>
      <c r="X903" s="265" t="s">
        <v>168</v>
      </c>
      <c r="Y903" s="789" t="s">
        <v>1088</v>
      </c>
      <c r="Z903" s="789" t="s">
        <v>1089</v>
      </c>
      <c r="AA903" s="789"/>
      <c r="AB903" s="789"/>
      <c r="AC903" s="789"/>
      <c r="AD903" s="789" t="s">
        <v>1599</v>
      </c>
      <c r="AE903" s="789">
        <v>24</v>
      </c>
      <c r="AF903" s="789" t="s">
        <v>1088</v>
      </c>
      <c r="AG903" s="31" t="str">
        <f t="shared" si="553"/>
        <v>P</v>
      </c>
      <c r="AH903" s="789">
        <v>4</v>
      </c>
      <c r="AI903" s="789">
        <v>20</v>
      </c>
      <c r="AJ903" s="789">
        <v>10</v>
      </c>
      <c r="AK903" s="789">
        <v>21</v>
      </c>
      <c r="AL903" s="789">
        <v>50</v>
      </c>
      <c r="AM903" s="31">
        <f t="shared" si="554"/>
        <v>1.9999999999999993</v>
      </c>
      <c r="AN903" s="792">
        <f t="shared" si="555"/>
        <v>0.84027777777777779</v>
      </c>
      <c r="AO903" s="792">
        <f t="shared" si="556"/>
        <v>0.90972222222222221</v>
      </c>
      <c r="AP903" s="31" t="str" cm="1">
        <f t="array" ref="AP903">IF(W903="","",IF(SUMPRODUCT((W903=$W$6:$W$1560)*(AH903=$AH$6:$AH$1560)*(AN903=$AN$6:$AN$1560)*(AO903=$AO$6:$AO$1560)*(ROW($W$6:$W$1560)&lt;&gt;ROW(W903))*((R903=0)*($R$6:$R$1560&gt;0)+(R903&gt;0)*($R$6:$R$1560=0)))&gt;0,"SALONES UNIDOS",IF(SUMPRODUCT((W903=$W$6:$W$1560)*(AH903=$AH$6:$AH$1560)*((AN903&lt;$AO$6:$AO$1560)*(AO903&gt;$AN$6:$AN$1560))*(ROW($W$6:$W$1560)&lt;&gt;ROW(W903)))&gt;0,"CRUZADO","Sin cruce")))</f>
        <v>Sin cruce</v>
      </c>
      <c r="AQ903" s="792" t="str">
        <f t="shared" si="523"/>
        <v>IN3PRINCIPALC1</v>
      </c>
      <c r="AR903" s="792" t="str" cm="1">
        <f t="array" ref="AR903">IF(AQ903="","",IF(SUMPRODUCT((AQ903=$AQ$6:$AQ$1560)*(AH903=$AH$6:$AH$1560)*(AN903=$AN$6:$AN$1560)*(AO903=$AO$6:$AO$1560)*(ROW($AQ$6:$AQ$1560)&lt;&gt;ROW(AQ903))*((R903=0)*($R$6:$R$1560&gt;0)+(R903&gt;0)*($R$6:$R$1560=0)))&gt;0,"SALONES UNIDOS",IF(SUMPRODUCT((AQ903=$AQ$6:$AQ$1560)*(AH903=$AH$6:$AH$1560)*((AN903&lt;$AO$6:$AO$1560)*(AO903&gt;$AN$6:$AN$1560))*(ROW($AQ$6:$AQ$1560)&lt;&gt;ROW(AQ903)))&gt;0,"CRUZADO","Sin cruce")))</f>
        <v>Sin cruce</v>
      </c>
    </row>
    <row r="904" spans="3:44" ht="15.6" hidden="1" customHeight="1">
      <c r="C904" s="12" t="s">
        <v>1081</v>
      </c>
      <c r="D904" s="789" t="s">
        <v>1396</v>
      </c>
      <c r="E904" s="789">
        <v>20261</v>
      </c>
      <c r="F904" s="12" t="s">
        <v>23</v>
      </c>
      <c r="G904" s="12" t="s">
        <v>20</v>
      </c>
      <c r="H904" s="12" t="s">
        <v>57</v>
      </c>
      <c r="I904" s="12">
        <v>3</v>
      </c>
      <c r="J904" s="12" t="s">
        <v>1479</v>
      </c>
      <c r="K904" s="790" t="s">
        <v>1414</v>
      </c>
      <c r="L904" s="491" t="s">
        <v>1377</v>
      </c>
      <c r="M904" s="789" t="s">
        <v>1101</v>
      </c>
      <c r="N904" s="789" t="s">
        <v>1086</v>
      </c>
      <c r="O904" s="12" t="s">
        <v>731</v>
      </c>
      <c r="P904" s="789">
        <v>0</v>
      </c>
      <c r="Q904" s="789">
        <v>2</v>
      </c>
      <c r="R904" s="815">
        <v>2</v>
      </c>
      <c r="S904" s="789">
        <v>3</v>
      </c>
      <c r="T904" s="181"/>
      <c r="U904" s="789">
        <v>19</v>
      </c>
      <c r="V904" s="31">
        <f>IF(W904="","",IFERROR(INDEX(Docentes!C:C,MATCH(W904,Docentes!D:D,0)),"NUEVO"))</f>
        <v>70276881</v>
      </c>
      <c r="W904" s="925" t="s">
        <v>674</v>
      </c>
      <c r="X904" s="265" t="s">
        <v>168</v>
      </c>
      <c r="Y904" s="789" t="s">
        <v>1088</v>
      </c>
      <c r="Z904" s="789" t="s">
        <v>1089</v>
      </c>
      <c r="AA904" s="789"/>
      <c r="AB904" s="789"/>
      <c r="AC904" s="789"/>
      <c r="AD904" s="789" t="s">
        <v>1599</v>
      </c>
      <c r="AE904" s="789">
        <v>24</v>
      </c>
      <c r="AF904" s="789" t="s">
        <v>1088</v>
      </c>
      <c r="AG904" s="31" t="str">
        <f t="shared" si="553"/>
        <v>P</v>
      </c>
      <c r="AH904" s="789">
        <v>4</v>
      </c>
      <c r="AI904" s="789">
        <v>21</v>
      </c>
      <c r="AJ904" s="789">
        <v>50</v>
      </c>
      <c r="AK904" s="789">
        <v>23</v>
      </c>
      <c r="AL904" s="789">
        <v>30</v>
      </c>
      <c r="AM904" s="31">
        <f t="shared" si="554"/>
        <v>2.0000000000000027</v>
      </c>
      <c r="AN904" s="792">
        <f t="shared" si="555"/>
        <v>0.90972222222222221</v>
      </c>
      <c r="AO904" s="792">
        <f t="shared" si="556"/>
        <v>0.97916666666666674</v>
      </c>
      <c r="AP904" s="31" t="str" cm="1">
        <f t="array" ref="AP904">IF(W904="","",IF(SUMPRODUCT((W904=$W$6:$W$1560)*(AH904=$AH$6:$AH$1560)*(AN904=$AN$6:$AN$1560)*(AO904=$AO$6:$AO$1560)*(ROW($W$6:$W$1560)&lt;&gt;ROW(W904))*((R904=0)*($R$6:$R$1560&gt;0)+(R904&gt;0)*($R$6:$R$1560=0)))&gt;0,"SALONES UNIDOS",IF(SUMPRODUCT((W904=$W$6:$W$1560)*(AH904=$AH$6:$AH$1560)*((AN904&lt;$AO$6:$AO$1560)*(AO904&gt;$AN$6:$AN$1560))*(ROW($W$6:$W$1560)&lt;&gt;ROW(W904)))&gt;0,"CRUZADO","Sin cruce")))</f>
        <v>Sin cruce</v>
      </c>
      <c r="AQ904" s="792" t="str">
        <f t="shared" ref="AQ904:AQ984" si="557">TRIM(CONCATENATE(H904,I904,F904,J904))</f>
        <v>IN3PRINCIPALC2</v>
      </c>
      <c r="AR904" s="792" t="str" cm="1">
        <f t="array" ref="AR904">IF(AQ904="","",IF(SUMPRODUCT((AQ904=$AQ$6:$AQ$1560)*(AH904=$AH$6:$AH$1560)*(AN904=$AN$6:$AN$1560)*(AO904=$AO$6:$AO$1560)*(ROW($AQ$6:$AQ$1560)&lt;&gt;ROW(AQ904))*((R904=0)*($R$6:$R$1560&gt;0)+(R904&gt;0)*($R$6:$R$1560=0)))&gt;0,"SALONES UNIDOS",IF(SUMPRODUCT((AQ904=$AQ$6:$AQ$1560)*(AH904=$AH$6:$AH$1560)*((AN904&lt;$AO$6:$AO$1560)*(AO904&gt;$AN$6:$AN$1560))*(ROW($AQ$6:$AQ$1560)&lt;&gt;ROW(AQ904)))&gt;0,"CRUZADO","Sin cruce")))</f>
        <v>Sin cruce</v>
      </c>
    </row>
    <row r="905" spans="3:44" ht="15.6" hidden="1" customHeight="1">
      <c r="C905" s="12" t="s">
        <v>1081</v>
      </c>
      <c r="D905" s="789" t="s">
        <v>1396</v>
      </c>
      <c r="E905" s="789">
        <v>20261</v>
      </c>
      <c r="F905" s="12" t="s">
        <v>23</v>
      </c>
      <c r="G905" s="12" t="s">
        <v>20</v>
      </c>
      <c r="H905" s="12" t="s">
        <v>57</v>
      </c>
      <c r="I905" s="12">
        <v>3</v>
      </c>
      <c r="J905" s="12" t="s">
        <v>1653</v>
      </c>
      <c r="K905" s="790" t="s">
        <v>1405</v>
      </c>
      <c r="L905" s="491" t="s">
        <v>1361</v>
      </c>
      <c r="M905" s="789" t="s">
        <v>1101</v>
      </c>
      <c r="N905" s="789" t="s">
        <v>1086</v>
      </c>
      <c r="O905" s="12" t="s">
        <v>731</v>
      </c>
      <c r="P905" s="789">
        <v>3</v>
      </c>
      <c r="Q905" s="789">
        <v>2</v>
      </c>
      <c r="R905" s="815">
        <v>5</v>
      </c>
      <c r="S905" s="789">
        <v>4</v>
      </c>
      <c r="T905" s="181"/>
      <c r="U905" s="815">
        <v>38</v>
      </c>
      <c r="V905" s="31">
        <f>IF(W905="","",IFERROR(INDEX(Docentes!C:C,MATCH(W905,Docentes!D:D,0)),"NUEVO"))</f>
        <v>45912781</v>
      </c>
      <c r="W905" s="693" t="s">
        <v>673</v>
      </c>
      <c r="X905" s="926" t="s">
        <v>1530</v>
      </c>
      <c r="Y905" s="789" t="s">
        <v>1242</v>
      </c>
      <c r="Z905" s="789" t="s">
        <v>1089</v>
      </c>
      <c r="AA905" s="789" t="s">
        <v>41</v>
      </c>
      <c r="AB905" s="789" t="s">
        <v>1531</v>
      </c>
      <c r="AC905" s="789">
        <v>48</v>
      </c>
      <c r="AD905" s="789"/>
      <c r="AE905" s="789"/>
      <c r="AF905" s="789" t="s">
        <v>1242</v>
      </c>
      <c r="AG905" s="31" t="str">
        <f t="shared" ref="AG905:AG917" si="558">IF(AND(P905&gt;0,Q905&gt;0),"TP",IF(AND(P905&gt;0,Q905=0),"T","P"))</f>
        <v>TP</v>
      </c>
      <c r="AH905" s="789">
        <v>2</v>
      </c>
      <c r="AI905" s="789">
        <v>14</v>
      </c>
      <c r="AJ905" s="789">
        <v>20</v>
      </c>
      <c r="AK905" s="789">
        <v>18</v>
      </c>
      <c r="AL905" s="789">
        <v>30</v>
      </c>
      <c r="AM905" s="31">
        <f t="shared" ref="AM905:AM917" si="559">IF(R905=0,0,IF(AI905="",R905,IF(X905="HIBRIDO VIRTUAL",0,((((AK905/24)+(AL905/1440))-((AI905/24)+(AJ905/1440)))*1440/50))))</f>
        <v>5.0000000000000009</v>
      </c>
      <c r="AN905" s="792">
        <f t="shared" ref="AN905:AN917" si="560">AI905/24+AJ905/1440</f>
        <v>0.59722222222222221</v>
      </c>
      <c r="AO905" s="792">
        <f t="shared" ref="AO905:AO917" si="561">AK905/24+AL905/1440</f>
        <v>0.77083333333333337</v>
      </c>
      <c r="AP905" s="31" t="str" cm="1">
        <f t="array" ref="AP905">IF(W905="","",IF(SUMPRODUCT((W905=$W$6:$W$1560)*(AH905=$AH$6:$AH$1560)*(AN905=$AN$6:$AN$1560)*(AO905=$AO$6:$AO$1560)*(ROW($W$6:$W$1560)&lt;&gt;ROW(W905))*((R905=0)*($R$6:$R$1560&gt;0)+(R905&gt;0)*($R$6:$R$1560=0)))&gt;0,"SALONES UNIDOS",IF(SUMPRODUCT((W905=$W$6:$W$1560)*(AH905=$AH$6:$AH$1560)*((AN905&lt;$AO$6:$AO$1560)*(AO905&gt;$AN$6:$AN$1560))*(ROW($W$6:$W$1560)&lt;&gt;ROW(W905)))&gt;0,"CRUZADO","Sin cruce")))</f>
        <v>SALONES UNIDOS</v>
      </c>
      <c r="AQ905" s="792" t="str">
        <f t="shared" ref="AQ905:AQ917" si="562">TRIM(CONCATENATE(H905,I905,F905,J905))</f>
        <v>IN3PRINCIPALDHP</v>
      </c>
      <c r="AR905" s="792" t="str" cm="1">
        <f t="array" ref="AR905">IF(AQ905="","",IF(SUMPRODUCT((AQ905=$AQ$6:$AQ$1560)*(AH905=$AH$6:$AH$1560)*(AN905=$AN$6:$AN$1560)*(AO905=$AO$6:$AO$1560)*(ROW($AQ$6:$AQ$1560)&lt;&gt;ROW(AQ905))*((R905=0)*($R$6:$R$1560&gt;0)+(R905&gt;0)*($R$6:$R$1560=0)))&gt;0,"SALONES UNIDOS",IF(SUMPRODUCT((AQ905=$AQ$6:$AQ$1560)*(AH905=$AH$6:$AH$1560)*((AN905&lt;$AO$6:$AO$1560)*(AO905&gt;$AN$6:$AN$1560))*(ROW($AQ$6:$AQ$1560)&lt;&gt;ROW(AQ905)))&gt;0,"CRUZADO","Sin cruce")))</f>
        <v>Sin cruce</v>
      </c>
    </row>
    <row r="906" spans="3:44" ht="15.6" hidden="1" customHeight="1">
      <c r="C906" s="12" t="s">
        <v>1081</v>
      </c>
      <c r="D906" s="789" t="s">
        <v>1396</v>
      </c>
      <c r="E906" s="789">
        <v>20261</v>
      </c>
      <c r="F906" s="12" t="s">
        <v>23</v>
      </c>
      <c r="G906" s="12" t="s">
        <v>20</v>
      </c>
      <c r="H906" s="12" t="s">
        <v>57</v>
      </c>
      <c r="I906" s="12">
        <v>3</v>
      </c>
      <c r="J906" s="12" t="s">
        <v>41</v>
      </c>
      <c r="K906" s="790" t="s">
        <v>1407</v>
      </c>
      <c r="L906" s="491" t="s">
        <v>1408</v>
      </c>
      <c r="M906" s="789" t="s">
        <v>1101</v>
      </c>
      <c r="N906" s="789" t="s">
        <v>1086</v>
      </c>
      <c r="O906" s="12" t="s">
        <v>731</v>
      </c>
      <c r="P906" s="789">
        <v>3</v>
      </c>
      <c r="Q906" s="789">
        <v>0</v>
      </c>
      <c r="R906" s="815">
        <v>3</v>
      </c>
      <c r="S906" s="789">
        <v>4</v>
      </c>
      <c r="T906" s="181"/>
      <c r="U906" s="789">
        <v>38</v>
      </c>
      <c r="V906" s="31">
        <f>IF(W906="","",IFERROR(INDEX(Docentes!C:C,MATCH(W906,Docentes!D:D,0)),"NUEVO"))</f>
        <v>21517153</v>
      </c>
      <c r="W906" s="709" t="s">
        <v>354</v>
      </c>
      <c r="X906" s="926" t="s">
        <v>168</v>
      </c>
      <c r="Y906" s="789" t="s">
        <v>1088</v>
      </c>
      <c r="Z906" s="789" t="s">
        <v>1089</v>
      </c>
      <c r="AA906" s="789" t="s">
        <v>41</v>
      </c>
      <c r="AB906" s="789" t="s">
        <v>1531</v>
      </c>
      <c r="AC906" s="789">
        <v>48</v>
      </c>
      <c r="AD906" s="789"/>
      <c r="AE906" s="789"/>
      <c r="AF906" s="789" t="s">
        <v>1088</v>
      </c>
      <c r="AG906" s="31" t="str">
        <f t="shared" si="558"/>
        <v>T</v>
      </c>
      <c r="AH906" s="789">
        <v>3</v>
      </c>
      <c r="AI906" s="789">
        <v>15</v>
      </c>
      <c r="AJ906" s="789">
        <v>10</v>
      </c>
      <c r="AK906" s="789">
        <v>17</v>
      </c>
      <c r="AL906" s="789">
        <v>40</v>
      </c>
      <c r="AM906" s="31">
        <f t="shared" si="559"/>
        <v>3.0000000000000022</v>
      </c>
      <c r="AN906" s="792">
        <f t="shared" si="560"/>
        <v>0.63194444444444442</v>
      </c>
      <c r="AO906" s="792">
        <f t="shared" si="561"/>
        <v>0.73611111111111116</v>
      </c>
      <c r="AP906" s="31" t="str" cm="1">
        <f t="array" ref="AP906">IF(W906="","",IF(SUMPRODUCT((W906=$W$6:$W$1560)*(AH906=$AH$6:$AH$1560)*(AN906=$AN$6:$AN$1560)*(AO906=$AO$6:$AO$1560)*(ROW($W$6:$W$1560)&lt;&gt;ROW(W906))*((R906=0)*($R$6:$R$1560&gt;0)+(R906&gt;0)*($R$6:$R$1560=0)))&gt;0,"SALONES UNIDOS",IF(SUMPRODUCT((W906=$W$6:$W$1560)*(AH906=$AH$6:$AH$1560)*((AN906&lt;$AO$6:$AO$1560)*(AO906&gt;$AN$6:$AN$1560))*(ROW($W$6:$W$1560)&lt;&gt;ROW(W906)))&gt;0,"CRUZADO","Sin cruce")))</f>
        <v>Sin cruce</v>
      </c>
      <c r="AQ906" s="792" t="str">
        <f t="shared" si="562"/>
        <v>IN3PRINCIPALD</v>
      </c>
      <c r="AR906" s="792" t="str" cm="1">
        <f t="array" ref="AR906">IF(AQ906="","",IF(SUMPRODUCT((AQ906=$AQ$6:$AQ$1560)*(AH906=$AH$6:$AH$1560)*(AN906=$AN$6:$AN$1560)*(AO906=$AO$6:$AO$1560)*(ROW($AQ$6:$AQ$1560)&lt;&gt;ROW(AQ906))*((R906=0)*($R$6:$R$1560&gt;0)+(R906&gt;0)*($R$6:$R$1560=0)))&gt;0,"SALONES UNIDOS",IF(SUMPRODUCT((AQ906=$AQ$6:$AQ$1560)*(AH906=$AH$6:$AH$1560)*((AN906&lt;$AO$6:$AO$1560)*(AO906&gt;$AN$6:$AN$1560))*(ROW($AQ$6:$AQ$1560)&lt;&gt;ROW(AQ906)))&gt;0,"CRUZADO","Sin cruce")))</f>
        <v>Sin cruce</v>
      </c>
    </row>
    <row r="907" spans="3:44" ht="15.6" hidden="1" customHeight="1">
      <c r="C907" s="12" t="s">
        <v>1081</v>
      </c>
      <c r="D907" s="789" t="s">
        <v>1396</v>
      </c>
      <c r="E907" s="789">
        <v>20261</v>
      </c>
      <c r="F907" s="12" t="s">
        <v>23</v>
      </c>
      <c r="G907" s="12" t="s">
        <v>20</v>
      </c>
      <c r="H907" s="12" t="s">
        <v>57</v>
      </c>
      <c r="I907" s="12">
        <v>3</v>
      </c>
      <c r="J907" s="12" t="s">
        <v>1480</v>
      </c>
      <c r="K907" s="790" t="s">
        <v>1407</v>
      </c>
      <c r="L907" s="491" t="s">
        <v>1408</v>
      </c>
      <c r="M907" s="789" t="s">
        <v>1101</v>
      </c>
      <c r="N907" s="789" t="s">
        <v>1086</v>
      </c>
      <c r="O907" s="12" t="s">
        <v>731</v>
      </c>
      <c r="P907" s="789">
        <v>0</v>
      </c>
      <c r="Q907" s="789">
        <v>2</v>
      </c>
      <c r="R907" s="815">
        <v>2</v>
      </c>
      <c r="S907" s="789">
        <v>4</v>
      </c>
      <c r="T907" s="181"/>
      <c r="U907" s="789">
        <v>19</v>
      </c>
      <c r="V907" s="31">
        <f>IF(W907="","",IFERROR(INDEX(Docentes!C:C,MATCH(W907,Docentes!D:D,0)),"NUEVO"))</f>
        <v>21517153</v>
      </c>
      <c r="W907" s="791" t="s">
        <v>354</v>
      </c>
      <c r="X907" s="926" t="s">
        <v>168</v>
      </c>
      <c r="Y907" s="789" t="s">
        <v>1088</v>
      </c>
      <c r="Z907" s="789" t="s">
        <v>1089</v>
      </c>
      <c r="AA907" s="789"/>
      <c r="AB907" s="789"/>
      <c r="AC907" s="789"/>
      <c r="AD907" s="31" t="s">
        <v>1353</v>
      </c>
      <c r="AE907" s="789">
        <v>19</v>
      </c>
      <c r="AF907" s="789" t="s">
        <v>1088</v>
      </c>
      <c r="AG907" s="31" t="str">
        <f t="shared" si="558"/>
        <v>P</v>
      </c>
      <c r="AH907" s="789">
        <v>3</v>
      </c>
      <c r="AI907" s="789">
        <v>17</v>
      </c>
      <c r="AJ907" s="789">
        <v>40</v>
      </c>
      <c r="AK907" s="789">
        <v>19</v>
      </c>
      <c r="AL907" s="789">
        <v>20</v>
      </c>
      <c r="AM907" s="31">
        <f t="shared" si="559"/>
        <v>1.999999999999996</v>
      </c>
      <c r="AN907" s="792">
        <f t="shared" si="560"/>
        <v>0.73611111111111116</v>
      </c>
      <c r="AO907" s="792">
        <f t="shared" si="561"/>
        <v>0.80555555555555547</v>
      </c>
      <c r="AP907" s="31" t="str" cm="1">
        <f t="array" ref="AP907">IF(W907="","",IF(SUMPRODUCT((W907=$W$6:$W$1560)*(AH907=$AH$6:$AH$1560)*(AN907=$AN$6:$AN$1560)*(AO907=$AO$6:$AO$1560)*(ROW($W$6:$W$1560)&lt;&gt;ROW(W907))*((R907=0)*($R$6:$R$1560&gt;0)+(R907&gt;0)*($R$6:$R$1560=0)))&gt;0,"SALONES UNIDOS",IF(SUMPRODUCT((W907=$W$6:$W$1560)*(AH907=$AH$6:$AH$1560)*((AN907&lt;$AO$6:$AO$1560)*(AO907&gt;$AN$6:$AN$1560))*(ROW($W$6:$W$1560)&lt;&gt;ROW(W907)))&gt;0,"CRUZADO","Sin cruce")))</f>
        <v>Sin cruce</v>
      </c>
      <c r="AQ907" s="792" t="str">
        <f t="shared" si="562"/>
        <v>IN3PRINCIPALD1</v>
      </c>
      <c r="AR907" s="792" t="str" cm="1">
        <f t="array" ref="AR907">IF(AQ907="","",IF(SUMPRODUCT((AQ907=$AQ$6:$AQ$1560)*(AH907=$AH$6:$AH$1560)*(AN907=$AN$6:$AN$1560)*(AO907=$AO$6:$AO$1560)*(ROW($AQ$6:$AQ$1560)&lt;&gt;ROW(AQ907))*((R907=0)*($R$6:$R$1560&gt;0)+(R907&gt;0)*($R$6:$R$1560=0)))&gt;0,"SALONES UNIDOS",IF(SUMPRODUCT((AQ907=$AQ$6:$AQ$1560)*(AH907=$AH$6:$AH$1560)*((AN907&lt;$AO$6:$AO$1560)*(AO907&gt;$AN$6:$AN$1560))*(ROW($AQ$6:$AQ$1560)&lt;&gt;ROW(AQ907)))&gt;0,"CRUZADO","Sin cruce")))</f>
        <v>Sin cruce</v>
      </c>
    </row>
    <row r="908" spans="3:44" ht="15.6" hidden="1" customHeight="1">
      <c r="C908" s="12" t="s">
        <v>1081</v>
      </c>
      <c r="D908" s="789" t="s">
        <v>1396</v>
      </c>
      <c r="E908" s="789">
        <v>20261</v>
      </c>
      <c r="F908" s="12" t="s">
        <v>23</v>
      </c>
      <c r="G908" s="12" t="s">
        <v>20</v>
      </c>
      <c r="H908" s="12" t="s">
        <v>57</v>
      </c>
      <c r="I908" s="12">
        <v>3</v>
      </c>
      <c r="J908" s="12" t="s">
        <v>1481</v>
      </c>
      <c r="K908" s="790" t="s">
        <v>1407</v>
      </c>
      <c r="L908" s="491" t="s">
        <v>1408</v>
      </c>
      <c r="M908" s="789" t="s">
        <v>1101</v>
      </c>
      <c r="N908" s="789" t="s">
        <v>1086</v>
      </c>
      <c r="O908" s="12" t="s">
        <v>731</v>
      </c>
      <c r="P908" s="789">
        <v>0</v>
      </c>
      <c r="Q908" s="789">
        <v>2</v>
      </c>
      <c r="R908" s="815">
        <v>2</v>
      </c>
      <c r="S908" s="789">
        <v>4</v>
      </c>
      <c r="T908" s="181"/>
      <c r="U908" s="789">
        <v>19</v>
      </c>
      <c r="V908" s="31">
        <f>IF(W908="","",IFERROR(INDEX(Docentes!C:C,MATCH(W908,Docentes!D:D,0)),"NUEVO"))</f>
        <v>21517153</v>
      </c>
      <c r="W908" s="791" t="s">
        <v>354</v>
      </c>
      <c r="X908" s="926" t="s">
        <v>168</v>
      </c>
      <c r="Y908" s="789" t="s">
        <v>1088</v>
      </c>
      <c r="Z908" s="789" t="s">
        <v>1089</v>
      </c>
      <c r="AA908" s="789"/>
      <c r="AB908" s="789"/>
      <c r="AC908" s="789"/>
      <c r="AD908" s="31" t="s">
        <v>1353</v>
      </c>
      <c r="AE908" s="789">
        <v>19</v>
      </c>
      <c r="AF908" s="789" t="s">
        <v>1088</v>
      </c>
      <c r="AG908" s="31" t="str">
        <f t="shared" si="558"/>
        <v>P</v>
      </c>
      <c r="AH908" s="789">
        <v>3</v>
      </c>
      <c r="AI908" s="789">
        <v>19</v>
      </c>
      <c r="AJ908" s="789">
        <v>20</v>
      </c>
      <c r="AK908" s="789">
        <v>21</v>
      </c>
      <c r="AL908" s="789">
        <v>0</v>
      </c>
      <c r="AM908" s="31">
        <f t="shared" si="559"/>
        <v>2.0000000000000027</v>
      </c>
      <c r="AN908" s="792">
        <f t="shared" si="560"/>
        <v>0.80555555555555547</v>
      </c>
      <c r="AO908" s="792">
        <f t="shared" si="561"/>
        <v>0.875</v>
      </c>
      <c r="AP908" s="31" t="str" cm="1">
        <f t="array" ref="AP908">IF(W908="","",IF(SUMPRODUCT((W908=$W$6:$W$1560)*(AH908=$AH$6:$AH$1560)*(AN908=$AN$6:$AN$1560)*(AO908=$AO$6:$AO$1560)*(ROW($W$6:$W$1560)&lt;&gt;ROW(W908))*((R908=0)*($R$6:$R$1560&gt;0)+(R908&gt;0)*($R$6:$R$1560=0)))&gt;0,"SALONES UNIDOS",IF(SUMPRODUCT((W908=$W$6:$W$1560)*(AH908=$AH$6:$AH$1560)*((AN908&lt;$AO$6:$AO$1560)*(AO908&gt;$AN$6:$AN$1560))*(ROW($W$6:$W$1560)&lt;&gt;ROW(W908)))&gt;0,"CRUZADO","Sin cruce")))</f>
        <v>Sin cruce</v>
      </c>
      <c r="AQ908" s="792" t="str">
        <f t="shared" si="562"/>
        <v>IN3PRINCIPALD2</v>
      </c>
      <c r="AR908" s="792" t="str" cm="1">
        <f t="array" ref="AR908">IF(AQ908="","",IF(SUMPRODUCT((AQ908=$AQ$6:$AQ$1560)*(AH908=$AH$6:$AH$1560)*(AN908=$AN$6:$AN$1560)*(AO908=$AO$6:$AO$1560)*(ROW($AQ$6:$AQ$1560)&lt;&gt;ROW(AQ908))*((R908=0)*($R$6:$R$1560&gt;0)+(R908&gt;0)*($R$6:$R$1560=0)))&gt;0,"SALONES UNIDOS",IF(SUMPRODUCT((AQ908=$AQ$6:$AQ$1560)*(AH908=$AH$6:$AH$1560)*((AN908&lt;$AO$6:$AO$1560)*(AO908&gt;$AN$6:$AN$1560))*(ROW($AQ$6:$AQ$1560)&lt;&gt;ROW(AQ908)))&gt;0,"CRUZADO","Sin cruce")))</f>
        <v>Sin cruce</v>
      </c>
    </row>
    <row r="909" spans="3:44" ht="15.6" hidden="1" customHeight="1">
      <c r="C909" s="12" t="s">
        <v>1081</v>
      </c>
      <c r="D909" s="789" t="s">
        <v>1396</v>
      </c>
      <c r="E909" s="789">
        <v>20261</v>
      </c>
      <c r="F909" s="12" t="s">
        <v>23</v>
      </c>
      <c r="G909" s="12" t="s">
        <v>20</v>
      </c>
      <c r="H909" s="12" t="s">
        <v>57</v>
      </c>
      <c r="I909" s="12">
        <v>3</v>
      </c>
      <c r="J909" s="12" t="s">
        <v>1653</v>
      </c>
      <c r="K909" s="790" t="s">
        <v>1409</v>
      </c>
      <c r="L909" s="491" t="s">
        <v>1410</v>
      </c>
      <c r="M909" s="789" t="s">
        <v>1101</v>
      </c>
      <c r="N909" s="789" t="s">
        <v>1086</v>
      </c>
      <c r="O909" s="12" t="s">
        <v>731</v>
      </c>
      <c r="P909" s="789">
        <v>3</v>
      </c>
      <c r="Q909" s="789">
        <v>0</v>
      </c>
      <c r="R909" s="815">
        <v>3</v>
      </c>
      <c r="S909" s="789">
        <v>4</v>
      </c>
      <c r="T909" s="181"/>
      <c r="U909" s="789">
        <v>38</v>
      </c>
      <c r="V909" s="31">
        <f>IF(W909="","",IFERROR(INDEX(Docentes!C:C,MATCH(W909,Docentes!D:D,0)),"NUEVO"))</f>
        <v>70276881</v>
      </c>
      <c r="W909" s="791" t="s">
        <v>674</v>
      </c>
      <c r="X909" s="926" t="s">
        <v>1530</v>
      </c>
      <c r="Y909" s="789" t="s">
        <v>1088</v>
      </c>
      <c r="Z909" s="789" t="s">
        <v>1089</v>
      </c>
      <c r="AA909" s="789" t="s">
        <v>41</v>
      </c>
      <c r="AB909" s="789" t="s">
        <v>1531</v>
      </c>
      <c r="AC909" s="789">
        <v>48</v>
      </c>
      <c r="AD909" s="789"/>
      <c r="AE909" s="789"/>
      <c r="AF909" s="789" t="s">
        <v>1088</v>
      </c>
      <c r="AG909" s="31" t="str">
        <f t="shared" si="558"/>
        <v>T</v>
      </c>
      <c r="AH909" s="789">
        <v>5</v>
      </c>
      <c r="AI909" s="789">
        <v>17</v>
      </c>
      <c r="AJ909" s="789">
        <v>40</v>
      </c>
      <c r="AK909" s="789">
        <v>20</v>
      </c>
      <c r="AL909" s="789">
        <v>10</v>
      </c>
      <c r="AM909" s="31">
        <f t="shared" si="559"/>
        <v>2.9999999999999987</v>
      </c>
      <c r="AN909" s="792">
        <f t="shared" si="560"/>
        <v>0.73611111111111116</v>
      </c>
      <c r="AO909" s="792">
        <f t="shared" si="561"/>
        <v>0.84027777777777779</v>
      </c>
      <c r="AP909" s="31" t="str" cm="1">
        <f t="array" ref="AP909">IF(W909="","",IF(SUMPRODUCT((W909=$W$6:$W$1560)*(AH909=$AH$6:$AH$1560)*(AN909=$AN$6:$AN$1560)*(AO909=$AO$6:$AO$1560)*(ROW($W$6:$W$1560)&lt;&gt;ROW(W909))*((R909=0)*($R$6:$R$1560&gt;0)+(R909&gt;0)*($R$6:$R$1560=0)))&gt;0,"SALONES UNIDOS",IF(SUMPRODUCT((W909=$W$6:$W$1560)*(AH909=$AH$6:$AH$1560)*((AN909&lt;$AO$6:$AO$1560)*(AO909&gt;$AN$6:$AN$1560))*(ROW($W$6:$W$1560)&lt;&gt;ROW(W909)))&gt;0,"CRUZADO","Sin cruce")))</f>
        <v>SALONES UNIDOS</v>
      </c>
      <c r="AQ909" s="792" t="str">
        <f t="shared" si="562"/>
        <v>IN3PRINCIPALDHP</v>
      </c>
      <c r="AR909" s="792" t="str" cm="1">
        <f t="array" ref="AR909">IF(AQ909="","",IF(SUMPRODUCT((AQ909=$AQ$6:$AQ$1560)*(AH909=$AH$6:$AH$1560)*(AN909=$AN$6:$AN$1560)*(AO909=$AO$6:$AO$1560)*(ROW($AQ$6:$AQ$1560)&lt;&gt;ROW(AQ909))*((R909=0)*($R$6:$R$1560&gt;0)+(R909&gt;0)*($R$6:$R$1560=0)))&gt;0,"SALONES UNIDOS",IF(SUMPRODUCT((AQ909=$AQ$6:$AQ$1560)*(AH909=$AH$6:$AH$1560)*((AN909&lt;$AO$6:$AO$1560)*(AO909&gt;$AN$6:$AN$1560))*(ROW($AQ$6:$AQ$1560)&lt;&gt;ROW(AQ909)))&gt;0,"CRUZADO","Sin cruce")))</f>
        <v>Sin cruce</v>
      </c>
    </row>
    <row r="910" spans="3:44" ht="15.6" hidden="1" customHeight="1">
      <c r="C910" s="12" t="s">
        <v>1081</v>
      </c>
      <c r="D910" s="789" t="s">
        <v>1396</v>
      </c>
      <c r="E910" s="789">
        <v>20261</v>
      </c>
      <c r="F910" s="12" t="s">
        <v>23</v>
      </c>
      <c r="G910" s="12" t="s">
        <v>20</v>
      </c>
      <c r="H910" s="12" t="s">
        <v>57</v>
      </c>
      <c r="I910" s="12">
        <v>3</v>
      </c>
      <c r="J910" s="12" t="s">
        <v>1654</v>
      </c>
      <c r="K910" s="790" t="s">
        <v>1409</v>
      </c>
      <c r="L910" s="491" t="s">
        <v>1410</v>
      </c>
      <c r="M910" s="789" t="s">
        <v>1101</v>
      </c>
      <c r="N910" s="789" t="s">
        <v>1086</v>
      </c>
      <c r="O910" s="12" t="s">
        <v>731</v>
      </c>
      <c r="P910" s="789">
        <v>0</v>
      </c>
      <c r="Q910" s="789">
        <v>2</v>
      </c>
      <c r="R910" s="815">
        <v>2</v>
      </c>
      <c r="S910" s="789">
        <v>4</v>
      </c>
      <c r="T910" s="181"/>
      <c r="U910" s="789">
        <v>19</v>
      </c>
      <c r="V910" s="31">
        <f>IF(W910="","",IFERROR(INDEX(Docentes!C:C,MATCH(W910,Docentes!D:D,0)),"NUEVO"))</f>
        <v>70276881</v>
      </c>
      <c r="W910" s="791" t="s">
        <v>674</v>
      </c>
      <c r="X910" s="926" t="s">
        <v>1530</v>
      </c>
      <c r="Y910" s="789" t="s">
        <v>1088</v>
      </c>
      <c r="Z910" s="789" t="s">
        <v>1089</v>
      </c>
      <c r="AA910" s="789"/>
      <c r="AB910" s="789"/>
      <c r="AC910" s="789"/>
      <c r="AD910" s="789" t="s">
        <v>1599</v>
      </c>
      <c r="AE910" s="789">
        <v>24</v>
      </c>
      <c r="AF910" s="789" t="s">
        <v>1088</v>
      </c>
      <c r="AG910" s="31" t="str">
        <f t="shared" si="558"/>
        <v>P</v>
      </c>
      <c r="AH910" s="789">
        <v>5</v>
      </c>
      <c r="AI910" s="789">
        <v>20</v>
      </c>
      <c r="AJ910" s="789">
        <v>10</v>
      </c>
      <c r="AK910" s="789">
        <v>21</v>
      </c>
      <c r="AL910" s="789">
        <v>50</v>
      </c>
      <c r="AM910" s="31">
        <f t="shared" si="559"/>
        <v>1.9999999999999993</v>
      </c>
      <c r="AN910" s="792">
        <f t="shared" si="560"/>
        <v>0.84027777777777779</v>
      </c>
      <c r="AO910" s="792">
        <f t="shared" si="561"/>
        <v>0.90972222222222221</v>
      </c>
      <c r="AP910" s="31" t="str" cm="1">
        <f t="array" ref="AP910">IF(W910="","",IF(SUMPRODUCT((W910=$W$6:$W$1560)*(AH910=$AH$6:$AH$1560)*(AN910=$AN$6:$AN$1560)*(AO910=$AO$6:$AO$1560)*(ROW($W$6:$W$1560)&lt;&gt;ROW(W910))*((R910=0)*($R$6:$R$1560&gt;0)+(R910&gt;0)*($R$6:$R$1560=0)))&gt;0,"SALONES UNIDOS",IF(SUMPRODUCT((W910=$W$6:$W$1560)*(AH910=$AH$6:$AH$1560)*((AN910&lt;$AO$6:$AO$1560)*(AO910&gt;$AN$6:$AN$1560))*(ROW($W$6:$W$1560)&lt;&gt;ROW(W910)))&gt;0,"CRUZADO","Sin cruce")))</f>
        <v>SALONES UNIDOS</v>
      </c>
      <c r="AQ910" s="792" t="str">
        <f t="shared" si="562"/>
        <v>IN3PRINCIPALDHP1</v>
      </c>
      <c r="AR910" s="792" t="str" cm="1">
        <f t="array" ref="AR910">IF(AQ910="","",IF(SUMPRODUCT((AQ910=$AQ$6:$AQ$1560)*(AH910=$AH$6:$AH$1560)*(AN910=$AN$6:$AN$1560)*(AO910=$AO$6:$AO$1560)*(ROW($AQ$6:$AQ$1560)&lt;&gt;ROW(AQ910))*((R910=0)*($R$6:$R$1560&gt;0)+(R910&gt;0)*($R$6:$R$1560=0)))&gt;0,"SALONES UNIDOS",IF(SUMPRODUCT((AQ910=$AQ$6:$AQ$1560)*(AH910=$AH$6:$AH$1560)*((AN910&lt;$AO$6:$AO$1560)*(AO910&gt;$AN$6:$AN$1560))*(ROW($AQ$6:$AQ$1560)&lt;&gt;ROW(AQ910)))&gt;0,"CRUZADO","Sin cruce")))</f>
        <v>Sin cruce</v>
      </c>
    </row>
    <row r="911" spans="3:44" ht="15.6" hidden="1" customHeight="1">
      <c r="C911" s="12" t="s">
        <v>1081</v>
      </c>
      <c r="D911" s="789" t="s">
        <v>1396</v>
      </c>
      <c r="E911" s="789">
        <v>20261</v>
      </c>
      <c r="F911" s="12" t="s">
        <v>23</v>
      </c>
      <c r="G911" s="12" t="s">
        <v>20</v>
      </c>
      <c r="H911" s="12" t="s">
        <v>57</v>
      </c>
      <c r="I911" s="12">
        <v>3</v>
      </c>
      <c r="J911" s="12" t="s">
        <v>1655</v>
      </c>
      <c r="K911" s="790" t="s">
        <v>1409</v>
      </c>
      <c r="L911" s="491" t="s">
        <v>1410</v>
      </c>
      <c r="M911" s="789" t="s">
        <v>1101</v>
      </c>
      <c r="N911" s="789" t="s">
        <v>1086</v>
      </c>
      <c r="O911" s="12" t="s">
        <v>731</v>
      </c>
      <c r="P911" s="789">
        <v>0</v>
      </c>
      <c r="Q911" s="789">
        <v>2</v>
      </c>
      <c r="R911" s="815">
        <v>2</v>
      </c>
      <c r="S911" s="789">
        <v>4</v>
      </c>
      <c r="T911" s="181"/>
      <c r="U911" s="789">
        <v>19</v>
      </c>
      <c r="V911" s="31">
        <f>IF(W911="","",IFERROR(INDEX(Docentes!C:C,MATCH(W911,Docentes!D:D,0)),"NUEVO"))</f>
        <v>70276881</v>
      </c>
      <c r="W911" s="925" t="s">
        <v>674</v>
      </c>
      <c r="X911" s="926" t="s">
        <v>1530</v>
      </c>
      <c r="Y911" s="789" t="s">
        <v>1088</v>
      </c>
      <c r="Z911" s="789" t="s">
        <v>1089</v>
      </c>
      <c r="AA911" s="789"/>
      <c r="AB911" s="789"/>
      <c r="AC911" s="789"/>
      <c r="AD911" s="789" t="s">
        <v>1599</v>
      </c>
      <c r="AE911" s="789">
        <v>24</v>
      </c>
      <c r="AF911" s="789" t="s">
        <v>1088</v>
      </c>
      <c r="AG911" s="31" t="str">
        <f t="shared" si="558"/>
        <v>P</v>
      </c>
      <c r="AH911" s="789">
        <v>5</v>
      </c>
      <c r="AI911" s="789">
        <v>21</v>
      </c>
      <c r="AJ911" s="789">
        <v>50</v>
      </c>
      <c r="AK911" s="789">
        <v>23</v>
      </c>
      <c r="AL911" s="789">
        <v>30</v>
      </c>
      <c r="AM911" s="31">
        <f t="shared" si="559"/>
        <v>2.0000000000000027</v>
      </c>
      <c r="AN911" s="792">
        <f t="shared" si="560"/>
        <v>0.90972222222222221</v>
      </c>
      <c r="AO911" s="792">
        <f t="shared" si="561"/>
        <v>0.97916666666666674</v>
      </c>
      <c r="AP911" s="31" t="str" cm="1">
        <f t="array" ref="AP911">IF(W911="","",IF(SUMPRODUCT((W911=$W$6:$W$1560)*(AH911=$AH$6:$AH$1560)*(AN911=$AN$6:$AN$1560)*(AO911=$AO$6:$AO$1560)*(ROW($W$6:$W$1560)&lt;&gt;ROW(W911))*((R911=0)*($R$6:$R$1560&gt;0)+(R911&gt;0)*($R$6:$R$1560=0)))&gt;0,"SALONES UNIDOS",IF(SUMPRODUCT((W911=$W$6:$W$1560)*(AH911=$AH$6:$AH$1560)*((AN911&lt;$AO$6:$AO$1560)*(AO911&gt;$AN$6:$AN$1560))*(ROW($W$6:$W$1560)&lt;&gt;ROW(W911)))&gt;0,"CRUZADO","Sin cruce")))</f>
        <v>SALONES UNIDOS</v>
      </c>
      <c r="AQ911" s="792" t="str">
        <f t="shared" si="562"/>
        <v>IN3PRINCIPALDHP2</v>
      </c>
      <c r="AR911" s="792" t="str" cm="1">
        <f t="array" ref="AR911">IF(AQ911="","",IF(SUMPRODUCT((AQ911=$AQ$6:$AQ$1560)*(AH911=$AH$6:$AH$1560)*(AN911=$AN$6:$AN$1560)*(AO911=$AO$6:$AO$1560)*(ROW($AQ$6:$AQ$1560)&lt;&gt;ROW(AQ911))*((R911=0)*($R$6:$R$1560&gt;0)+(R911&gt;0)*($R$6:$R$1560=0)))&gt;0,"SALONES UNIDOS",IF(SUMPRODUCT((AQ911=$AQ$6:$AQ$1560)*(AH911=$AH$6:$AH$1560)*((AN911&lt;$AO$6:$AO$1560)*(AO911&gt;$AN$6:$AN$1560))*(ROW($AQ$6:$AQ$1560)&lt;&gt;ROW(AQ911)))&gt;0,"CRUZADO","Sin cruce")))</f>
        <v>Sin cruce</v>
      </c>
    </row>
    <row r="912" spans="3:44" ht="15.6" hidden="1" customHeight="1">
      <c r="C912" s="12" t="s">
        <v>1081</v>
      </c>
      <c r="D912" s="789" t="s">
        <v>1396</v>
      </c>
      <c r="E912" s="789">
        <v>20261</v>
      </c>
      <c r="F912" s="12" t="s">
        <v>23</v>
      </c>
      <c r="G912" s="12" t="s">
        <v>20</v>
      </c>
      <c r="H912" s="12" t="s">
        <v>57</v>
      </c>
      <c r="I912" s="12">
        <v>3</v>
      </c>
      <c r="J912" s="12" t="s">
        <v>1653</v>
      </c>
      <c r="K912" s="790" t="s">
        <v>1411</v>
      </c>
      <c r="L912" s="491" t="s">
        <v>1412</v>
      </c>
      <c r="M912" s="789" t="s">
        <v>1085</v>
      </c>
      <c r="N912" s="789" t="s">
        <v>1086</v>
      </c>
      <c r="O912" s="12" t="s">
        <v>731</v>
      </c>
      <c r="P912" s="789">
        <v>3</v>
      </c>
      <c r="Q912" s="789">
        <v>0</v>
      </c>
      <c r="R912" s="815">
        <v>3</v>
      </c>
      <c r="S912" s="789">
        <v>4</v>
      </c>
      <c r="T912" s="181"/>
      <c r="U912" s="815">
        <v>38</v>
      </c>
      <c r="V912" s="31">
        <f>IF(W912="","",IFERROR(INDEX(Docentes!C:C,MATCH(W912,Docentes!D:D,0)),"NUEVO"))</f>
        <v>45912781</v>
      </c>
      <c r="W912" s="693" t="s">
        <v>673</v>
      </c>
      <c r="X912" s="926" t="s">
        <v>1530</v>
      </c>
      <c r="Y912" s="789" t="s">
        <v>1088</v>
      </c>
      <c r="Z912" s="789" t="s">
        <v>1089</v>
      </c>
      <c r="AA912" s="789" t="s">
        <v>41</v>
      </c>
      <c r="AB912" s="789" t="s">
        <v>1531</v>
      </c>
      <c r="AC912" s="789">
        <v>48</v>
      </c>
      <c r="AD912" s="789"/>
      <c r="AE912" s="789"/>
      <c r="AF912" s="789" t="s">
        <v>1088</v>
      </c>
      <c r="AG912" s="31" t="str">
        <f t="shared" si="558"/>
        <v>T</v>
      </c>
      <c r="AH912" s="789">
        <v>1</v>
      </c>
      <c r="AI912" s="789">
        <v>17</v>
      </c>
      <c r="AJ912" s="789">
        <v>40</v>
      </c>
      <c r="AK912" s="789">
        <v>20</v>
      </c>
      <c r="AL912" s="789">
        <v>10</v>
      </c>
      <c r="AM912" s="31">
        <f t="shared" si="559"/>
        <v>2.9999999999999987</v>
      </c>
      <c r="AN912" s="792">
        <f t="shared" si="560"/>
        <v>0.73611111111111116</v>
      </c>
      <c r="AO912" s="792">
        <f t="shared" si="561"/>
        <v>0.84027777777777779</v>
      </c>
      <c r="AP912" s="31" t="str" cm="1">
        <f t="array" ref="AP912">IF(W912="","",IF(SUMPRODUCT((W912=$W$6:$W$1560)*(AH912=$AH$6:$AH$1560)*(AN912=$AN$6:$AN$1560)*(AO912=$AO$6:$AO$1560)*(ROW($W$6:$W$1560)&lt;&gt;ROW(W912))*((R912=0)*($R$6:$R$1560&gt;0)+(R912&gt;0)*($R$6:$R$1560=0)))&gt;0,"SALONES UNIDOS",IF(SUMPRODUCT((W912=$W$6:$W$1560)*(AH912=$AH$6:$AH$1560)*((AN912&lt;$AO$6:$AO$1560)*(AO912&gt;$AN$6:$AN$1560))*(ROW($W$6:$W$1560)&lt;&gt;ROW(W912)))&gt;0,"CRUZADO","Sin cruce")))</f>
        <v>SALONES UNIDOS</v>
      </c>
      <c r="AQ912" s="792" t="str">
        <f t="shared" si="562"/>
        <v>IN3PRINCIPALDHP</v>
      </c>
      <c r="AR912" s="792" t="str" cm="1">
        <f t="array" ref="AR912">IF(AQ912="","",IF(SUMPRODUCT((AQ912=$AQ$6:$AQ$1560)*(AH912=$AH$6:$AH$1560)*(AN912=$AN$6:$AN$1560)*(AO912=$AO$6:$AO$1560)*(ROW($AQ$6:$AQ$1560)&lt;&gt;ROW(AQ912))*((R912=0)*($R$6:$R$1560&gt;0)+(R912&gt;0)*($R$6:$R$1560=0)))&gt;0,"SALONES UNIDOS",IF(SUMPRODUCT((AQ912=$AQ$6:$AQ$1560)*(AH912=$AH$6:$AH$1560)*((AN912&lt;$AO$6:$AO$1560)*(AO912&gt;$AN$6:$AN$1560))*(ROW($AQ$6:$AQ$1560)&lt;&gt;ROW(AQ912)))&gt;0,"CRUZADO","Sin cruce")))</f>
        <v>Sin cruce</v>
      </c>
    </row>
    <row r="913" spans="3:44" ht="15.6" hidden="1" customHeight="1">
      <c r="C913" s="12" t="s">
        <v>1081</v>
      </c>
      <c r="D913" s="789" t="s">
        <v>1396</v>
      </c>
      <c r="E913" s="789">
        <v>20261</v>
      </c>
      <c r="F913" s="12" t="s">
        <v>23</v>
      </c>
      <c r="G913" s="12" t="s">
        <v>20</v>
      </c>
      <c r="H913" s="12" t="s">
        <v>57</v>
      </c>
      <c r="I913" s="12">
        <v>3</v>
      </c>
      <c r="J913" s="12" t="s">
        <v>1654</v>
      </c>
      <c r="K913" s="790" t="s">
        <v>1411</v>
      </c>
      <c r="L913" s="491" t="s">
        <v>1412</v>
      </c>
      <c r="M913" s="789" t="s">
        <v>1085</v>
      </c>
      <c r="N913" s="789" t="s">
        <v>1086</v>
      </c>
      <c r="O913" s="12" t="s">
        <v>731</v>
      </c>
      <c r="P913" s="789">
        <v>0</v>
      </c>
      <c r="Q913" s="789">
        <v>2</v>
      </c>
      <c r="R913" s="815">
        <v>2</v>
      </c>
      <c r="S913" s="789">
        <v>4</v>
      </c>
      <c r="T913" s="181"/>
      <c r="U913" s="815">
        <v>19</v>
      </c>
      <c r="V913" s="31">
        <f>IF(W913="","",IFERROR(INDEX(Docentes!C:C,MATCH(W913,Docentes!D:D,0)),"NUEVO"))</f>
        <v>45912781</v>
      </c>
      <c r="W913" s="693" t="s">
        <v>673</v>
      </c>
      <c r="X913" s="926" t="s">
        <v>1530</v>
      </c>
      <c r="Y913" s="789" t="s">
        <v>1088</v>
      </c>
      <c r="Z913" s="789" t="s">
        <v>1089</v>
      </c>
      <c r="AA913" s="789"/>
      <c r="AB913" s="789"/>
      <c r="AC913" s="789"/>
      <c r="AD913" s="789" t="s">
        <v>1599</v>
      </c>
      <c r="AE913" s="789">
        <v>24</v>
      </c>
      <c r="AF913" s="789" t="s">
        <v>1088</v>
      </c>
      <c r="AG913" s="31" t="str">
        <f t="shared" si="558"/>
        <v>P</v>
      </c>
      <c r="AH913" s="789">
        <v>1</v>
      </c>
      <c r="AI913" s="789">
        <v>20</v>
      </c>
      <c r="AJ913" s="789">
        <v>10</v>
      </c>
      <c r="AK913" s="789">
        <v>21</v>
      </c>
      <c r="AL913" s="789">
        <v>50</v>
      </c>
      <c r="AM913" s="31">
        <f t="shared" si="559"/>
        <v>1.9999999999999993</v>
      </c>
      <c r="AN913" s="792">
        <f t="shared" si="560"/>
        <v>0.84027777777777779</v>
      </c>
      <c r="AO913" s="792">
        <f t="shared" si="561"/>
        <v>0.90972222222222221</v>
      </c>
      <c r="AP913" s="31" t="str" cm="1">
        <f t="array" ref="AP913">IF(W913="","",IF(SUMPRODUCT((W913=$W$6:$W$1560)*(AH913=$AH$6:$AH$1560)*(AN913=$AN$6:$AN$1560)*(AO913=$AO$6:$AO$1560)*(ROW($W$6:$W$1560)&lt;&gt;ROW(W913))*((R913=0)*($R$6:$R$1560&gt;0)+(R913&gt;0)*($R$6:$R$1560=0)))&gt;0,"SALONES UNIDOS",IF(SUMPRODUCT((W913=$W$6:$W$1560)*(AH913=$AH$6:$AH$1560)*((AN913&lt;$AO$6:$AO$1560)*(AO913&gt;$AN$6:$AN$1560))*(ROW($W$6:$W$1560)&lt;&gt;ROW(W913)))&gt;0,"CRUZADO","Sin cruce")))</f>
        <v>SALONES UNIDOS</v>
      </c>
      <c r="AQ913" s="792" t="str">
        <f t="shared" si="562"/>
        <v>IN3PRINCIPALDHP1</v>
      </c>
      <c r="AR913" s="792" t="str" cm="1">
        <f t="array" ref="AR913">IF(AQ913="","",IF(SUMPRODUCT((AQ913=$AQ$6:$AQ$1560)*(AH913=$AH$6:$AH$1560)*(AN913=$AN$6:$AN$1560)*(AO913=$AO$6:$AO$1560)*(ROW($AQ$6:$AQ$1560)&lt;&gt;ROW(AQ913))*((R913=0)*($R$6:$R$1560&gt;0)+(R913&gt;0)*($R$6:$R$1560=0)))&gt;0,"SALONES UNIDOS",IF(SUMPRODUCT((AQ913=$AQ$6:$AQ$1560)*(AH913=$AH$6:$AH$1560)*((AN913&lt;$AO$6:$AO$1560)*(AO913&gt;$AN$6:$AN$1560))*(ROW($AQ$6:$AQ$1560)&lt;&gt;ROW(AQ913)))&gt;0,"CRUZADO","Sin cruce")))</f>
        <v>Sin cruce</v>
      </c>
    </row>
    <row r="914" spans="3:44" ht="15.6" hidden="1" customHeight="1">
      <c r="C914" s="12" t="s">
        <v>1081</v>
      </c>
      <c r="D914" s="789" t="s">
        <v>1396</v>
      </c>
      <c r="E914" s="789">
        <v>20261</v>
      </c>
      <c r="F914" s="12" t="s">
        <v>23</v>
      </c>
      <c r="G914" s="12" t="s">
        <v>20</v>
      </c>
      <c r="H914" s="12" t="s">
        <v>57</v>
      </c>
      <c r="I914" s="12">
        <v>3</v>
      </c>
      <c r="J914" s="12" t="s">
        <v>1655</v>
      </c>
      <c r="K914" s="790" t="s">
        <v>1411</v>
      </c>
      <c r="L914" s="491" t="s">
        <v>1412</v>
      </c>
      <c r="M914" s="789" t="s">
        <v>1085</v>
      </c>
      <c r="N914" s="789" t="s">
        <v>1086</v>
      </c>
      <c r="O914" s="12" t="s">
        <v>731</v>
      </c>
      <c r="P914" s="789">
        <v>0</v>
      </c>
      <c r="Q914" s="789">
        <v>2</v>
      </c>
      <c r="R914" s="815">
        <v>2</v>
      </c>
      <c r="S914" s="789">
        <v>4</v>
      </c>
      <c r="T914" s="181"/>
      <c r="U914" s="815">
        <v>19</v>
      </c>
      <c r="V914" s="31">
        <f>IF(W914="","",IFERROR(INDEX(Docentes!C:C,MATCH(W914,Docentes!D:D,0)),"NUEVO"))</f>
        <v>45912781</v>
      </c>
      <c r="W914" s="693" t="s">
        <v>673</v>
      </c>
      <c r="X914" s="926" t="s">
        <v>1530</v>
      </c>
      <c r="Y914" s="789" t="s">
        <v>1088</v>
      </c>
      <c r="Z914" s="789" t="s">
        <v>1089</v>
      </c>
      <c r="AA914" s="789"/>
      <c r="AB914" s="789"/>
      <c r="AC914" s="789"/>
      <c r="AD914" s="789" t="s">
        <v>1599</v>
      </c>
      <c r="AE914" s="789">
        <v>24</v>
      </c>
      <c r="AF914" s="789" t="s">
        <v>1088</v>
      </c>
      <c r="AG914" s="31" t="str">
        <f t="shared" si="558"/>
        <v>P</v>
      </c>
      <c r="AH914" s="789">
        <v>1</v>
      </c>
      <c r="AI914" s="789">
        <v>21</v>
      </c>
      <c r="AJ914" s="789">
        <v>50</v>
      </c>
      <c r="AK914" s="789">
        <v>23</v>
      </c>
      <c r="AL914" s="789">
        <v>30</v>
      </c>
      <c r="AM914" s="31">
        <f t="shared" si="559"/>
        <v>2.0000000000000027</v>
      </c>
      <c r="AN914" s="792">
        <f t="shared" si="560"/>
        <v>0.90972222222222221</v>
      </c>
      <c r="AO914" s="792">
        <f t="shared" si="561"/>
        <v>0.97916666666666674</v>
      </c>
      <c r="AP914" s="31" t="str" cm="1">
        <f t="array" ref="AP914">IF(W914="","",IF(SUMPRODUCT((W914=$W$6:$W$1560)*(AH914=$AH$6:$AH$1560)*(AN914=$AN$6:$AN$1560)*(AO914=$AO$6:$AO$1560)*(ROW($W$6:$W$1560)&lt;&gt;ROW(W914))*((R914=0)*($R$6:$R$1560&gt;0)+(R914&gt;0)*($R$6:$R$1560=0)))&gt;0,"SALONES UNIDOS",IF(SUMPRODUCT((W914=$W$6:$W$1560)*(AH914=$AH$6:$AH$1560)*((AN914&lt;$AO$6:$AO$1560)*(AO914&gt;$AN$6:$AN$1560))*(ROW($W$6:$W$1560)&lt;&gt;ROW(W914)))&gt;0,"CRUZADO","Sin cruce")))</f>
        <v>SALONES UNIDOS</v>
      </c>
      <c r="AQ914" s="792" t="str">
        <f t="shared" si="562"/>
        <v>IN3PRINCIPALDHP2</v>
      </c>
      <c r="AR914" s="792" t="str" cm="1">
        <f t="array" ref="AR914">IF(AQ914="","",IF(SUMPRODUCT((AQ914=$AQ$6:$AQ$1560)*(AH914=$AH$6:$AH$1560)*(AN914=$AN$6:$AN$1560)*(AO914=$AO$6:$AO$1560)*(ROW($AQ$6:$AQ$1560)&lt;&gt;ROW(AQ914))*((R914=0)*($R$6:$R$1560&gt;0)+(R914&gt;0)*($R$6:$R$1560=0)))&gt;0,"SALONES UNIDOS",IF(SUMPRODUCT((AQ914=$AQ$6:$AQ$1560)*(AH914=$AH$6:$AH$1560)*((AN914&lt;$AO$6:$AO$1560)*(AO914&gt;$AN$6:$AN$1560))*(ROW($AQ$6:$AQ$1560)&lt;&gt;ROW(AQ914)))&gt;0,"CRUZADO","Sin cruce")))</f>
        <v>Sin cruce</v>
      </c>
    </row>
    <row r="915" spans="3:44" ht="15.6" hidden="1" customHeight="1">
      <c r="C915" s="12" t="s">
        <v>1081</v>
      </c>
      <c r="D915" s="789" t="s">
        <v>1396</v>
      </c>
      <c r="E915" s="789">
        <v>20261</v>
      </c>
      <c r="F915" s="12" t="s">
        <v>23</v>
      </c>
      <c r="G915" s="12" t="s">
        <v>20</v>
      </c>
      <c r="H915" s="12" t="s">
        <v>57</v>
      </c>
      <c r="I915" s="12">
        <v>3</v>
      </c>
      <c r="J915" s="12" t="s">
        <v>1653</v>
      </c>
      <c r="K915" s="790" t="s">
        <v>1414</v>
      </c>
      <c r="L915" s="491" t="s">
        <v>1377</v>
      </c>
      <c r="M915" s="789" t="s">
        <v>1101</v>
      </c>
      <c r="N915" s="789" t="s">
        <v>1086</v>
      </c>
      <c r="O915" s="12" t="s">
        <v>731</v>
      </c>
      <c r="P915" s="789">
        <v>2</v>
      </c>
      <c r="Q915" s="789">
        <v>0</v>
      </c>
      <c r="R915" s="815">
        <v>2</v>
      </c>
      <c r="S915" s="789">
        <v>3</v>
      </c>
      <c r="T915" s="181"/>
      <c r="U915" s="789">
        <v>38</v>
      </c>
      <c r="V915" s="31">
        <f>IF(W915="","",IFERROR(INDEX(Docentes!C:C,MATCH(W915,Docentes!D:D,0)),"NUEVO"))</f>
        <v>9857971</v>
      </c>
      <c r="W915" s="791" t="s">
        <v>294</v>
      </c>
      <c r="X915" s="926" t="s">
        <v>1530</v>
      </c>
      <c r="Y915" s="789" t="s">
        <v>1242</v>
      </c>
      <c r="Z915" s="789" t="s">
        <v>1656</v>
      </c>
      <c r="AA915" s="789" t="s">
        <v>41</v>
      </c>
      <c r="AB915" s="789" t="s">
        <v>1531</v>
      </c>
      <c r="AC915" s="789">
        <v>48</v>
      </c>
      <c r="AD915" s="789"/>
      <c r="AE915" s="789"/>
      <c r="AF915" s="789" t="s">
        <v>1242</v>
      </c>
      <c r="AG915" s="31" t="str">
        <f t="shared" si="558"/>
        <v>T</v>
      </c>
      <c r="AH915" s="789">
        <v>4</v>
      </c>
      <c r="AI915" s="789">
        <v>8</v>
      </c>
      <c r="AJ915" s="789">
        <v>30</v>
      </c>
      <c r="AK915" s="789">
        <v>10</v>
      </c>
      <c r="AL915" s="789">
        <v>10</v>
      </c>
      <c r="AM915" s="31">
        <f t="shared" si="559"/>
        <v>2.0000000000000009</v>
      </c>
      <c r="AN915" s="792">
        <f t="shared" si="560"/>
        <v>0.35416666666666663</v>
      </c>
      <c r="AO915" s="792">
        <f t="shared" si="561"/>
        <v>0.4236111111111111</v>
      </c>
      <c r="AP915" s="31" t="str" cm="1">
        <f t="array" ref="AP915">IF(W915="","",IF(SUMPRODUCT((W915=$W$6:$W$1560)*(AH915=$AH$6:$AH$1560)*(AN915=$AN$6:$AN$1560)*(AO915=$AO$6:$AO$1560)*(ROW($W$6:$W$1560)&lt;&gt;ROW(W915))*((R915=0)*($R$6:$R$1560&gt;0)+(R915&gt;0)*($R$6:$R$1560=0)))&gt;0,"SALONES UNIDOS",IF(SUMPRODUCT((W915=$W$6:$W$1560)*(AH915=$AH$6:$AH$1560)*((AN915&lt;$AO$6:$AO$1560)*(AO915&gt;$AN$6:$AN$1560))*(ROW($W$6:$W$1560)&lt;&gt;ROW(W915)))&gt;0,"CRUZADO","Sin cruce")))</f>
        <v>SALONES UNIDOS</v>
      </c>
      <c r="AQ915" s="792" t="str">
        <f t="shared" si="562"/>
        <v>IN3PRINCIPALDHP</v>
      </c>
      <c r="AR915" s="792" t="str" cm="1">
        <f t="array" ref="AR915">IF(AQ915="","",IF(SUMPRODUCT((AQ915=$AQ$6:$AQ$1560)*(AH915=$AH$6:$AH$1560)*(AN915=$AN$6:$AN$1560)*(AO915=$AO$6:$AO$1560)*(ROW($AQ$6:$AQ$1560)&lt;&gt;ROW(AQ915))*((R915=0)*($R$6:$R$1560&gt;0)+(R915&gt;0)*($R$6:$R$1560=0)))&gt;0,"SALONES UNIDOS",IF(SUMPRODUCT((AQ915=$AQ$6:$AQ$1560)*(AH915=$AH$6:$AH$1560)*((AN915&lt;$AO$6:$AO$1560)*(AO915&gt;$AN$6:$AN$1560))*(ROW($AQ$6:$AQ$1560)&lt;&gt;ROW(AQ915)))&gt;0,"CRUZADO","Sin cruce")))</f>
        <v>Sin cruce</v>
      </c>
    </row>
    <row r="916" spans="3:44" ht="15.6" hidden="1" customHeight="1">
      <c r="C916" s="12" t="s">
        <v>1081</v>
      </c>
      <c r="D916" s="789" t="s">
        <v>1396</v>
      </c>
      <c r="E916" s="789">
        <v>20261</v>
      </c>
      <c r="F916" s="12" t="s">
        <v>23</v>
      </c>
      <c r="G916" s="12" t="s">
        <v>20</v>
      </c>
      <c r="H916" s="12" t="s">
        <v>57</v>
      </c>
      <c r="I916" s="12">
        <v>3</v>
      </c>
      <c r="J916" s="12" t="s">
        <v>1654</v>
      </c>
      <c r="K916" s="790" t="s">
        <v>1414</v>
      </c>
      <c r="L916" s="491" t="s">
        <v>1377</v>
      </c>
      <c r="M916" s="789" t="s">
        <v>1101</v>
      </c>
      <c r="N916" s="789" t="s">
        <v>1086</v>
      </c>
      <c r="O916" s="12" t="s">
        <v>731</v>
      </c>
      <c r="P916" s="789">
        <v>0</v>
      </c>
      <c r="Q916" s="789">
        <v>2</v>
      </c>
      <c r="R916" s="815">
        <v>2</v>
      </c>
      <c r="S916" s="789">
        <v>3</v>
      </c>
      <c r="T916" s="181"/>
      <c r="U916" s="789">
        <v>19</v>
      </c>
      <c r="V916" s="31">
        <f>IF(W916="","",IFERROR(INDEX(Docentes!C:C,MATCH(W916,Docentes!D:D,0)),"NUEVO"))</f>
        <v>9857971</v>
      </c>
      <c r="W916" s="791" t="s">
        <v>294</v>
      </c>
      <c r="X916" s="926" t="s">
        <v>1530</v>
      </c>
      <c r="Y916" s="789" t="s">
        <v>1242</v>
      </c>
      <c r="Z916" s="789" t="s">
        <v>1656</v>
      </c>
      <c r="AA916" s="789"/>
      <c r="AB916" s="789"/>
      <c r="AC916" s="789"/>
      <c r="AD916" s="789" t="s">
        <v>1258</v>
      </c>
      <c r="AE916" s="789">
        <v>20</v>
      </c>
      <c r="AF916" s="789" t="s">
        <v>1242</v>
      </c>
      <c r="AG916" s="31" t="str">
        <f t="shared" si="558"/>
        <v>P</v>
      </c>
      <c r="AH916" s="789">
        <v>4</v>
      </c>
      <c r="AI916" s="789">
        <v>10</v>
      </c>
      <c r="AJ916" s="789">
        <v>10</v>
      </c>
      <c r="AK916" s="789">
        <v>11</v>
      </c>
      <c r="AL916" s="789">
        <v>50</v>
      </c>
      <c r="AM916" s="31">
        <f t="shared" si="559"/>
        <v>1.9999999999999993</v>
      </c>
      <c r="AN916" s="792">
        <f t="shared" si="560"/>
        <v>0.4236111111111111</v>
      </c>
      <c r="AO916" s="792">
        <f t="shared" si="561"/>
        <v>0.49305555555555552</v>
      </c>
      <c r="AP916" s="31" t="str" cm="1">
        <f t="array" ref="AP916">IF(W916="","",IF(SUMPRODUCT((W916=$W$6:$W$1560)*(AH916=$AH$6:$AH$1560)*(AN916=$AN$6:$AN$1560)*(AO916=$AO$6:$AO$1560)*(ROW($W$6:$W$1560)&lt;&gt;ROW(W916))*((R916=0)*($R$6:$R$1560&gt;0)+(R916&gt;0)*($R$6:$R$1560=0)))&gt;0,"SALONES UNIDOS",IF(SUMPRODUCT((W916=$W$6:$W$1560)*(AH916=$AH$6:$AH$1560)*((AN916&lt;$AO$6:$AO$1560)*(AO916&gt;$AN$6:$AN$1560))*(ROW($W$6:$W$1560)&lt;&gt;ROW(W916)))&gt;0,"CRUZADO","Sin cruce")))</f>
        <v>SALONES UNIDOS</v>
      </c>
      <c r="AQ916" s="792" t="str">
        <f t="shared" si="562"/>
        <v>IN3PRINCIPALDHP1</v>
      </c>
      <c r="AR916" s="792" t="str" cm="1">
        <f t="array" ref="AR916">IF(AQ916="","",IF(SUMPRODUCT((AQ916=$AQ$6:$AQ$1560)*(AH916=$AH$6:$AH$1560)*(AN916=$AN$6:$AN$1560)*(AO916=$AO$6:$AO$1560)*(ROW($AQ$6:$AQ$1560)&lt;&gt;ROW(AQ916))*((R916=0)*($R$6:$R$1560&gt;0)+(R916&gt;0)*($R$6:$R$1560=0)))&gt;0,"SALONES UNIDOS",IF(SUMPRODUCT((AQ916=$AQ$6:$AQ$1560)*(AH916=$AH$6:$AH$1560)*((AN916&lt;$AO$6:$AO$1560)*(AO916&gt;$AN$6:$AN$1560))*(ROW($AQ$6:$AQ$1560)&lt;&gt;ROW(AQ916)))&gt;0,"CRUZADO","Sin cruce")))</f>
        <v>Sin cruce</v>
      </c>
    </row>
    <row r="917" spans="3:44" ht="15.6" hidden="1" customHeight="1">
      <c r="C917" s="12" t="s">
        <v>1081</v>
      </c>
      <c r="D917" s="789" t="s">
        <v>1396</v>
      </c>
      <c r="E917" s="789">
        <v>20261</v>
      </c>
      <c r="F917" s="12" t="s">
        <v>23</v>
      </c>
      <c r="G917" s="12" t="s">
        <v>20</v>
      </c>
      <c r="H917" s="12" t="s">
        <v>57</v>
      </c>
      <c r="I917" s="12">
        <v>3</v>
      </c>
      <c r="J917" s="12" t="s">
        <v>1655</v>
      </c>
      <c r="K917" s="790" t="s">
        <v>1414</v>
      </c>
      <c r="L917" s="491" t="s">
        <v>1377</v>
      </c>
      <c r="M917" s="789" t="s">
        <v>1101</v>
      </c>
      <c r="N917" s="789" t="s">
        <v>1086</v>
      </c>
      <c r="O917" s="12" t="s">
        <v>731</v>
      </c>
      <c r="P917" s="789">
        <v>0</v>
      </c>
      <c r="Q917" s="789">
        <v>2</v>
      </c>
      <c r="R917" s="815">
        <v>2</v>
      </c>
      <c r="S917" s="789">
        <v>3</v>
      </c>
      <c r="T917" s="181"/>
      <c r="U917" s="789">
        <v>19</v>
      </c>
      <c r="V917" s="31">
        <f>IF(W917="","",IFERROR(INDEX(Docentes!C:C,MATCH(W917,Docentes!D:D,0)),"NUEVO"))</f>
        <v>9857971</v>
      </c>
      <c r="W917" s="791" t="s">
        <v>294</v>
      </c>
      <c r="X917" s="926" t="s">
        <v>1530</v>
      </c>
      <c r="Y917" s="789" t="s">
        <v>1242</v>
      </c>
      <c r="Z917" s="789" t="s">
        <v>1656</v>
      </c>
      <c r="AA917" s="789"/>
      <c r="AB917" s="789"/>
      <c r="AC917" s="789"/>
      <c r="AD917" s="789" t="s">
        <v>1258</v>
      </c>
      <c r="AE917" s="789">
        <v>20</v>
      </c>
      <c r="AF917" s="789" t="s">
        <v>1242</v>
      </c>
      <c r="AG917" s="31" t="str">
        <f t="shared" si="558"/>
        <v>P</v>
      </c>
      <c r="AH917" s="789">
        <v>4</v>
      </c>
      <c r="AI917" s="789">
        <v>11</v>
      </c>
      <c r="AJ917" s="789">
        <v>50</v>
      </c>
      <c r="AK917" s="789">
        <v>13</v>
      </c>
      <c r="AL917" s="789">
        <v>30</v>
      </c>
      <c r="AM917" s="31">
        <f t="shared" si="559"/>
        <v>2.0000000000000009</v>
      </c>
      <c r="AN917" s="792">
        <f t="shared" si="560"/>
        <v>0.49305555555555552</v>
      </c>
      <c r="AO917" s="792">
        <f t="shared" si="561"/>
        <v>0.5625</v>
      </c>
      <c r="AP917" s="31" t="str" cm="1">
        <f t="array" ref="AP917">IF(W917="","",IF(SUMPRODUCT((W917=$W$6:$W$1560)*(AH917=$AH$6:$AH$1560)*(AN917=$AN$6:$AN$1560)*(AO917=$AO$6:$AO$1560)*(ROW($W$6:$W$1560)&lt;&gt;ROW(W917))*((R917=0)*($R$6:$R$1560&gt;0)+(R917&gt;0)*($R$6:$R$1560=0)))&gt;0,"SALONES UNIDOS",IF(SUMPRODUCT((W917=$W$6:$W$1560)*(AH917=$AH$6:$AH$1560)*((AN917&lt;$AO$6:$AO$1560)*(AO917&gt;$AN$6:$AN$1560))*(ROW($W$6:$W$1560)&lt;&gt;ROW(W917)))&gt;0,"CRUZADO","Sin cruce")))</f>
        <v>SALONES UNIDOS</v>
      </c>
      <c r="AQ917" s="792" t="str">
        <f t="shared" si="562"/>
        <v>IN3PRINCIPALDHP2</v>
      </c>
      <c r="AR917" s="792" t="str" cm="1">
        <f t="array" ref="AR917">IF(AQ917="","",IF(SUMPRODUCT((AQ917=$AQ$6:$AQ$1560)*(AH917=$AH$6:$AH$1560)*(AN917=$AN$6:$AN$1560)*(AO917=$AO$6:$AO$1560)*(ROW($AQ$6:$AQ$1560)&lt;&gt;ROW(AQ917))*((R917=0)*($R$6:$R$1560&gt;0)+(R917&gt;0)*($R$6:$R$1560=0)))&gt;0,"SALONES UNIDOS",IF(SUMPRODUCT((AQ917=$AQ$6:$AQ$1560)*(AH917=$AH$6:$AH$1560)*((AN917&lt;$AO$6:$AO$1560)*(AO917&gt;$AN$6:$AN$1560))*(ROW($AQ$6:$AQ$1560)&lt;&gt;ROW(AQ917)))&gt;0,"CRUZADO","Sin cruce")))</f>
        <v>Sin cruce</v>
      </c>
    </row>
    <row r="918" spans="3:44" ht="15.6" hidden="1" customHeight="1">
      <c r="C918" s="12" t="s">
        <v>1081</v>
      </c>
      <c r="D918" s="789" t="s">
        <v>1396</v>
      </c>
      <c r="E918" s="789">
        <v>20261</v>
      </c>
      <c r="F918" s="12" t="s">
        <v>23</v>
      </c>
      <c r="G918" s="12" t="s">
        <v>20</v>
      </c>
      <c r="H918" s="12" t="s">
        <v>57</v>
      </c>
      <c r="I918" s="12">
        <v>3</v>
      </c>
      <c r="J918" s="12" t="s">
        <v>1657</v>
      </c>
      <c r="K918" s="790" t="s">
        <v>1405</v>
      </c>
      <c r="L918" s="491" t="s">
        <v>1361</v>
      </c>
      <c r="M918" s="789" t="s">
        <v>1101</v>
      </c>
      <c r="N918" s="789" t="s">
        <v>1086</v>
      </c>
      <c r="O918" s="12" t="s">
        <v>731</v>
      </c>
      <c r="P918" s="789">
        <v>3</v>
      </c>
      <c r="Q918" s="789">
        <v>2</v>
      </c>
      <c r="R918" s="815">
        <v>0</v>
      </c>
      <c r="S918" s="789">
        <v>4</v>
      </c>
      <c r="T918" s="181"/>
      <c r="U918" s="815">
        <v>38</v>
      </c>
      <c r="V918" s="31">
        <f>IF(W918="","",IFERROR(INDEX(Docentes!C:C,MATCH(W918,Docentes!D:D,0)),"NUEVO"))</f>
        <v>45912781</v>
      </c>
      <c r="W918" s="693" t="s">
        <v>673</v>
      </c>
      <c r="X918" s="926" t="s">
        <v>1087</v>
      </c>
      <c r="Y918" s="789" t="s">
        <v>1242</v>
      </c>
      <c r="Z918" s="789" t="s">
        <v>1089</v>
      </c>
      <c r="AA918" s="789"/>
      <c r="AB918" s="789" t="s">
        <v>1092</v>
      </c>
      <c r="AC918" s="789"/>
      <c r="AD918" s="789"/>
      <c r="AE918" s="789"/>
      <c r="AF918" s="789" t="s">
        <v>1242</v>
      </c>
      <c r="AG918" s="31" t="str">
        <f t="shared" si="553"/>
        <v>TP</v>
      </c>
      <c r="AH918" s="789">
        <v>2</v>
      </c>
      <c r="AI918" s="789">
        <v>14</v>
      </c>
      <c r="AJ918" s="789">
        <v>20</v>
      </c>
      <c r="AK918" s="789">
        <v>18</v>
      </c>
      <c r="AL918" s="789">
        <v>30</v>
      </c>
      <c r="AM918" s="31">
        <f t="shared" si="554"/>
        <v>0</v>
      </c>
      <c r="AN918" s="792">
        <f t="shared" si="555"/>
        <v>0.59722222222222221</v>
      </c>
      <c r="AO918" s="792">
        <f t="shared" si="556"/>
        <v>0.77083333333333337</v>
      </c>
      <c r="AP918" s="31" t="str" cm="1">
        <f t="array" ref="AP918">IF(W918="","",IF(SUMPRODUCT((W918=$W$6:$W$1560)*(AH918=$AH$6:$AH$1560)*(AN918=$AN$6:$AN$1560)*(AO918=$AO$6:$AO$1560)*(ROW($W$6:$W$1560)&lt;&gt;ROW(W918))*((R918=0)*($R$6:$R$1560&gt;0)+(R918&gt;0)*($R$6:$R$1560=0)))&gt;0,"SALONES UNIDOS",IF(SUMPRODUCT((W918=$W$6:$W$1560)*(AH918=$AH$6:$AH$1560)*((AN918&lt;$AO$6:$AO$1560)*(AO918&gt;$AN$6:$AN$1560))*(ROW($W$6:$W$1560)&lt;&gt;ROW(W918)))&gt;0,"CRUZADO","Sin cruce")))</f>
        <v>SALONES UNIDOS</v>
      </c>
      <c r="AQ918" s="792" t="str">
        <f t="shared" si="557"/>
        <v>IN3PRINCIPALDHV</v>
      </c>
      <c r="AR918" s="792" t="str" cm="1">
        <f t="array" ref="AR918">IF(AQ918="","",IF(SUMPRODUCT((AQ918=$AQ$6:$AQ$1560)*(AH918=$AH$6:$AH$1560)*(AN918=$AN$6:$AN$1560)*(AO918=$AO$6:$AO$1560)*(ROW($AQ$6:$AQ$1560)&lt;&gt;ROW(AQ918))*((R918=0)*($R$6:$R$1560&gt;0)+(R918&gt;0)*($R$6:$R$1560=0)))&gt;0,"SALONES UNIDOS",IF(SUMPRODUCT((AQ918=$AQ$6:$AQ$1560)*(AH918=$AH$6:$AH$1560)*((AN918&lt;$AO$6:$AO$1560)*(AO918&gt;$AN$6:$AN$1560))*(ROW($AQ$6:$AQ$1560)&lt;&gt;ROW(AQ918)))&gt;0,"CRUZADO","Sin cruce")))</f>
        <v>Sin cruce</v>
      </c>
    </row>
    <row r="919" spans="3:44" ht="15.6" hidden="1" customHeight="1">
      <c r="C919" s="12" t="s">
        <v>1081</v>
      </c>
      <c r="D919" s="789" t="s">
        <v>1396</v>
      </c>
      <c r="E919" s="789">
        <v>20261</v>
      </c>
      <c r="F919" s="12" t="s">
        <v>23</v>
      </c>
      <c r="G919" s="12" t="s">
        <v>20</v>
      </c>
      <c r="H919" s="12" t="s">
        <v>57</v>
      </c>
      <c r="I919" s="12">
        <v>3</v>
      </c>
      <c r="J919" s="12" t="s">
        <v>52</v>
      </c>
      <c r="K919" s="790" t="s">
        <v>1407</v>
      </c>
      <c r="L919" s="491" t="s">
        <v>1408</v>
      </c>
      <c r="M919" s="789" t="s">
        <v>1101</v>
      </c>
      <c r="N919" s="789" t="s">
        <v>1086</v>
      </c>
      <c r="O919" s="12" t="s">
        <v>731</v>
      </c>
      <c r="P919" s="789">
        <v>3</v>
      </c>
      <c r="Q919" s="789">
        <v>0</v>
      </c>
      <c r="R919" s="815">
        <v>3</v>
      </c>
      <c r="S919" s="789">
        <v>4</v>
      </c>
      <c r="T919" s="181"/>
      <c r="U919" s="789">
        <v>38</v>
      </c>
      <c r="V919" s="31">
        <f>IF(W919="","",IFERROR(INDEX(Docentes!C:C,MATCH(W919,Docentes!D:D,0)),"NUEVO"))</f>
        <v>21871273</v>
      </c>
      <c r="W919" s="40" t="s">
        <v>462</v>
      </c>
      <c r="X919" s="926" t="s">
        <v>167</v>
      </c>
      <c r="Y919" s="789" t="s">
        <v>1088</v>
      </c>
      <c r="Z919" s="789" t="s">
        <v>1089</v>
      </c>
      <c r="AA919" s="789"/>
      <c r="AB919" s="789"/>
      <c r="AC919" s="789"/>
      <c r="AD919" s="789"/>
      <c r="AE919" s="789"/>
      <c r="AF919" s="789" t="s">
        <v>1088</v>
      </c>
      <c r="AG919" s="31" t="str">
        <f t="shared" si="553"/>
        <v>T</v>
      </c>
      <c r="AH919" s="789">
        <v>3</v>
      </c>
      <c r="AI919" s="789">
        <v>19</v>
      </c>
      <c r="AJ919" s="789">
        <v>20</v>
      </c>
      <c r="AK919" s="789">
        <v>21</v>
      </c>
      <c r="AL919" s="789">
        <v>50</v>
      </c>
      <c r="AM919" s="31">
        <f t="shared" si="554"/>
        <v>3.0000000000000022</v>
      </c>
      <c r="AN919" s="792">
        <f t="shared" si="555"/>
        <v>0.80555555555555547</v>
      </c>
      <c r="AO919" s="792">
        <f t="shared" si="556"/>
        <v>0.90972222222222221</v>
      </c>
      <c r="AP919" s="31" t="str" cm="1">
        <f t="array" ref="AP919">IF(W919="","",IF(SUMPRODUCT((W919=$W$6:$W$1560)*(AH919=$AH$6:$AH$1560)*(AN919=$AN$6:$AN$1560)*(AO919=$AO$6:$AO$1560)*(ROW($W$6:$W$1560)&lt;&gt;ROW(W919))*((R919=0)*($R$6:$R$1560&gt;0)+(R919&gt;0)*($R$6:$R$1560=0)))&gt;0,"SALONES UNIDOS",IF(SUMPRODUCT((W919=$W$6:$W$1560)*(AH919=$AH$6:$AH$1560)*((AN919&lt;$AO$6:$AO$1560)*(AO919&gt;$AN$6:$AN$1560))*(ROW($W$6:$W$1560)&lt;&gt;ROW(W919)))&gt;0,"CRUZADO","Sin cruce")))</f>
        <v>Sin cruce</v>
      </c>
      <c r="AQ919" s="792" t="str">
        <f t="shared" si="557"/>
        <v>IN3PRINCIPALE</v>
      </c>
      <c r="AR919" s="792" t="str" cm="1">
        <f t="array" ref="AR919">IF(AQ919="","",IF(SUMPRODUCT((AQ919=$AQ$6:$AQ$1560)*(AH919=$AH$6:$AH$1560)*(AN919=$AN$6:$AN$1560)*(AO919=$AO$6:$AO$1560)*(ROW($AQ$6:$AQ$1560)&lt;&gt;ROW(AQ919))*((R919=0)*($R$6:$R$1560&gt;0)+(R919&gt;0)*($R$6:$R$1560=0)))&gt;0,"SALONES UNIDOS",IF(SUMPRODUCT((AQ919=$AQ$6:$AQ$1560)*(AH919=$AH$6:$AH$1560)*((AN919&lt;$AO$6:$AO$1560)*(AO919&gt;$AN$6:$AN$1560))*(ROW($AQ$6:$AQ$1560)&lt;&gt;ROW(AQ919)))&gt;0,"CRUZADO","Sin cruce")))</f>
        <v>Sin cruce</v>
      </c>
    </row>
    <row r="920" spans="3:44" ht="15.6" hidden="1" customHeight="1">
      <c r="C920" s="12" t="s">
        <v>1081</v>
      </c>
      <c r="D920" s="789" t="s">
        <v>1396</v>
      </c>
      <c r="E920" s="789">
        <v>20261</v>
      </c>
      <c r="F920" s="12" t="s">
        <v>23</v>
      </c>
      <c r="G920" s="12" t="s">
        <v>20</v>
      </c>
      <c r="H920" s="12" t="s">
        <v>57</v>
      </c>
      <c r="I920" s="12">
        <v>3</v>
      </c>
      <c r="J920" s="12" t="s">
        <v>52</v>
      </c>
      <c r="K920" s="790" t="s">
        <v>1407</v>
      </c>
      <c r="L920" s="491" t="s">
        <v>1408</v>
      </c>
      <c r="M920" s="789" t="s">
        <v>1101</v>
      </c>
      <c r="N920" s="789" t="s">
        <v>1086</v>
      </c>
      <c r="O920" s="12" t="s">
        <v>731</v>
      </c>
      <c r="P920" s="789">
        <v>0</v>
      </c>
      <c r="Q920" s="789">
        <v>2</v>
      </c>
      <c r="R920" s="815">
        <v>2</v>
      </c>
      <c r="S920" s="789">
        <v>4</v>
      </c>
      <c r="T920" s="181"/>
      <c r="U920" s="789">
        <v>19</v>
      </c>
      <c r="V920" s="31">
        <f>IF(W920="","",IFERROR(INDEX(Docentes!C:C,MATCH(W920,Docentes!D:D,0)),"NUEVO"))</f>
        <v>21871273</v>
      </c>
      <c r="W920" s="40" t="s">
        <v>462</v>
      </c>
      <c r="X920" s="926" t="s">
        <v>167</v>
      </c>
      <c r="Y920" s="789" t="s">
        <v>1088</v>
      </c>
      <c r="Z920" s="789" t="s">
        <v>1089</v>
      </c>
      <c r="AA920" s="789"/>
      <c r="AB920" s="789"/>
      <c r="AC920" s="789"/>
      <c r="AD920" s="789"/>
      <c r="AE920" s="789"/>
      <c r="AF920" s="789" t="s">
        <v>1088</v>
      </c>
      <c r="AG920" s="31" t="str">
        <f t="shared" si="553"/>
        <v>P</v>
      </c>
      <c r="AH920" s="789">
        <v>3</v>
      </c>
      <c r="AI920" s="789">
        <v>21</v>
      </c>
      <c r="AJ920" s="789">
        <v>50</v>
      </c>
      <c r="AK920" s="789">
        <v>23</v>
      </c>
      <c r="AL920" s="789">
        <v>30</v>
      </c>
      <c r="AM920" s="31">
        <f t="shared" si="554"/>
        <v>2.0000000000000027</v>
      </c>
      <c r="AN920" s="792">
        <f t="shared" si="555"/>
        <v>0.90972222222222221</v>
      </c>
      <c r="AO920" s="792">
        <f t="shared" si="556"/>
        <v>0.97916666666666674</v>
      </c>
      <c r="AP920" s="31" t="str" cm="1">
        <f t="array" ref="AP920">IF(W920="","",IF(SUMPRODUCT((W920=$W$6:$W$1560)*(AH920=$AH$6:$AH$1560)*(AN920=$AN$6:$AN$1560)*(AO920=$AO$6:$AO$1560)*(ROW($W$6:$W$1560)&lt;&gt;ROW(W920))*((R920=0)*($R$6:$R$1560&gt;0)+(R920&gt;0)*($R$6:$R$1560=0)))&gt;0,"SALONES UNIDOS",IF(SUMPRODUCT((W920=$W$6:$W$1560)*(AH920=$AH$6:$AH$1560)*((AN920&lt;$AO$6:$AO$1560)*(AO920&gt;$AN$6:$AN$1560))*(ROW($W$6:$W$1560)&lt;&gt;ROW(W920)))&gt;0,"CRUZADO","Sin cruce")))</f>
        <v>Sin cruce</v>
      </c>
      <c r="AQ920" s="792" t="str">
        <f t="shared" si="557"/>
        <v>IN3PRINCIPALE</v>
      </c>
      <c r="AR920" s="792" t="str" cm="1">
        <f t="array" ref="AR920">IF(AQ920="","",IF(SUMPRODUCT((AQ920=$AQ$6:$AQ$1560)*(AH920=$AH$6:$AH$1560)*(AN920=$AN$6:$AN$1560)*(AO920=$AO$6:$AO$1560)*(ROW($AQ$6:$AQ$1560)&lt;&gt;ROW(AQ920))*((R920=0)*($R$6:$R$1560&gt;0)+(R920&gt;0)*($R$6:$R$1560=0)))&gt;0,"SALONES UNIDOS",IF(SUMPRODUCT((AQ920=$AQ$6:$AQ$1560)*(AH920=$AH$6:$AH$1560)*((AN920&lt;$AO$6:$AO$1560)*(AO920&gt;$AN$6:$AN$1560))*(ROW($AQ$6:$AQ$1560)&lt;&gt;ROW(AQ920)))&gt;0,"CRUZADO","Sin cruce")))</f>
        <v>Sin cruce</v>
      </c>
    </row>
    <row r="921" spans="3:44" ht="15.6" hidden="1" customHeight="1">
      <c r="C921" s="12" t="s">
        <v>1081</v>
      </c>
      <c r="D921" s="789" t="s">
        <v>1396</v>
      </c>
      <c r="E921" s="789">
        <v>20261</v>
      </c>
      <c r="F921" s="12" t="s">
        <v>23</v>
      </c>
      <c r="G921" s="12" t="s">
        <v>20</v>
      </c>
      <c r="H921" s="12" t="s">
        <v>57</v>
      </c>
      <c r="I921" s="12">
        <v>3</v>
      </c>
      <c r="J921" s="12" t="s">
        <v>1657</v>
      </c>
      <c r="K921" s="790" t="s">
        <v>1409</v>
      </c>
      <c r="L921" s="491" t="s">
        <v>1410</v>
      </c>
      <c r="M921" s="789" t="s">
        <v>1101</v>
      </c>
      <c r="N921" s="789" t="s">
        <v>1086</v>
      </c>
      <c r="O921" s="12" t="s">
        <v>731</v>
      </c>
      <c r="P921" s="789">
        <v>3</v>
      </c>
      <c r="Q921" s="789">
        <v>0</v>
      </c>
      <c r="R921" s="815">
        <v>0</v>
      </c>
      <c r="S921" s="789">
        <v>4</v>
      </c>
      <c r="T921" s="181"/>
      <c r="U921" s="789">
        <v>38</v>
      </c>
      <c r="V921" s="31">
        <f>IF(W921="","",IFERROR(INDEX(Docentes!C:C,MATCH(W921,Docentes!D:D,0)),"NUEVO"))</f>
        <v>70276881</v>
      </c>
      <c r="W921" s="791" t="s">
        <v>674</v>
      </c>
      <c r="X921" s="926" t="s">
        <v>1087</v>
      </c>
      <c r="Y921" s="789" t="s">
        <v>1088</v>
      </c>
      <c r="Z921" s="789" t="s">
        <v>1089</v>
      </c>
      <c r="AA921" s="789"/>
      <c r="AB921" s="789" t="s">
        <v>1092</v>
      </c>
      <c r="AC921" s="789"/>
      <c r="AD921" s="789"/>
      <c r="AE921" s="789"/>
      <c r="AF921" s="789" t="s">
        <v>1088</v>
      </c>
      <c r="AG921" s="31" t="str">
        <f t="shared" si="553"/>
        <v>T</v>
      </c>
      <c r="AH921" s="789">
        <v>5</v>
      </c>
      <c r="AI921" s="789">
        <v>17</v>
      </c>
      <c r="AJ921" s="789">
        <v>40</v>
      </c>
      <c r="AK921" s="789">
        <v>20</v>
      </c>
      <c r="AL921" s="789">
        <v>10</v>
      </c>
      <c r="AM921" s="31">
        <f t="shared" si="554"/>
        <v>0</v>
      </c>
      <c r="AN921" s="792">
        <f t="shared" si="555"/>
        <v>0.73611111111111116</v>
      </c>
      <c r="AO921" s="792">
        <f t="shared" si="556"/>
        <v>0.84027777777777779</v>
      </c>
      <c r="AP921" s="31" t="str" cm="1">
        <f t="array" ref="AP921">IF(W921="","",IF(SUMPRODUCT((W921=$W$6:$W$1560)*(AH921=$AH$6:$AH$1560)*(AN921=$AN$6:$AN$1560)*(AO921=$AO$6:$AO$1560)*(ROW($W$6:$W$1560)&lt;&gt;ROW(W921))*((R921=0)*($R$6:$R$1560&gt;0)+(R921&gt;0)*($R$6:$R$1560=0)))&gt;0,"SALONES UNIDOS",IF(SUMPRODUCT((W921=$W$6:$W$1560)*(AH921=$AH$6:$AH$1560)*((AN921&lt;$AO$6:$AO$1560)*(AO921&gt;$AN$6:$AN$1560))*(ROW($W$6:$W$1560)&lt;&gt;ROW(W921)))&gt;0,"CRUZADO","Sin cruce")))</f>
        <v>SALONES UNIDOS</v>
      </c>
      <c r="AQ921" s="792" t="str">
        <f t="shared" si="557"/>
        <v>IN3PRINCIPALDHV</v>
      </c>
      <c r="AR921" s="792" t="str" cm="1">
        <f t="array" ref="AR921">IF(AQ921="","",IF(SUMPRODUCT((AQ921=$AQ$6:$AQ$1560)*(AH921=$AH$6:$AH$1560)*(AN921=$AN$6:$AN$1560)*(AO921=$AO$6:$AO$1560)*(ROW($AQ$6:$AQ$1560)&lt;&gt;ROW(AQ921))*((R921=0)*($R$6:$R$1560&gt;0)+(R921&gt;0)*($R$6:$R$1560=0)))&gt;0,"SALONES UNIDOS",IF(SUMPRODUCT((AQ921=$AQ$6:$AQ$1560)*(AH921=$AH$6:$AH$1560)*((AN921&lt;$AO$6:$AO$1560)*(AO921&gt;$AN$6:$AN$1560))*(ROW($AQ$6:$AQ$1560)&lt;&gt;ROW(AQ921)))&gt;0,"CRUZADO","Sin cruce")))</f>
        <v>Sin cruce</v>
      </c>
    </row>
    <row r="922" spans="3:44" ht="15.6" hidden="1" customHeight="1">
      <c r="C922" s="12" t="s">
        <v>1081</v>
      </c>
      <c r="D922" s="789" t="s">
        <v>1396</v>
      </c>
      <c r="E922" s="789">
        <v>20261</v>
      </c>
      <c r="F922" s="12" t="s">
        <v>23</v>
      </c>
      <c r="G922" s="12" t="s">
        <v>20</v>
      </c>
      <c r="H922" s="12" t="s">
        <v>57</v>
      </c>
      <c r="I922" s="12">
        <v>3</v>
      </c>
      <c r="J922" s="12" t="s">
        <v>1658</v>
      </c>
      <c r="K922" s="790" t="s">
        <v>1409</v>
      </c>
      <c r="L922" s="491" t="s">
        <v>1410</v>
      </c>
      <c r="M922" s="789" t="s">
        <v>1101</v>
      </c>
      <c r="N922" s="789" t="s">
        <v>1086</v>
      </c>
      <c r="O922" s="12" t="s">
        <v>731</v>
      </c>
      <c r="P922" s="789">
        <v>0</v>
      </c>
      <c r="Q922" s="789">
        <v>2</v>
      </c>
      <c r="R922" s="815">
        <v>0</v>
      </c>
      <c r="S922" s="789">
        <v>4</v>
      </c>
      <c r="T922" s="181"/>
      <c r="U922" s="789">
        <v>19</v>
      </c>
      <c r="V922" s="31">
        <f>IF(W922="","",IFERROR(INDEX(Docentes!C:C,MATCH(W922,Docentes!D:D,0)),"NUEVO"))</f>
        <v>70276881</v>
      </c>
      <c r="W922" s="791" t="s">
        <v>674</v>
      </c>
      <c r="X922" s="926" t="s">
        <v>1087</v>
      </c>
      <c r="Y922" s="789" t="s">
        <v>1088</v>
      </c>
      <c r="Z922" s="789" t="s">
        <v>1089</v>
      </c>
      <c r="AA922" s="789"/>
      <c r="AB922" s="789"/>
      <c r="AC922" s="789"/>
      <c r="AD922" s="789"/>
      <c r="AE922" s="789"/>
      <c r="AF922" s="789" t="s">
        <v>1088</v>
      </c>
      <c r="AG922" s="31" t="str">
        <f t="shared" si="553"/>
        <v>P</v>
      </c>
      <c r="AH922" s="789">
        <v>5</v>
      </c>
      <c r="AI922" s="789">
        <v>20</v>
      </c>
      <c r="AJ922" s="789">
        <v>10</v>
      </c>
      <c r="AK922" s="789">
        <v>21</v>
      </c>
      <c r="AL922" s="789">
        <v>50</v>
      </c>
      <c r="AM922" s="31">
        <f t="shared" si="554"/>
        <v>0</v>
      </c>
      <c r="AN922" s="792">
        <f t="shared" si="555"/>
        <v>0.84027777777777779</v>
      </c>
      <c r="AO922" s="792">
        <f t="shared" si="556"/>
        <v>0.90972222222222221</v>
      </c>
      <c r="AP922" s="31" t="str" cm="1">
        <f t="array" ref="AP922">IF(W922="","",IF(SUMPRODUCT((W922=$W$6:$W$1560)*(AH922=$AH$6:$AH$1560)*(AN922=$AN$6:$AN$1560)*(AO922=$AO$6:$AO$1560)*(ROW($W$6:$W$1560)&lt;&gt;ROW(W922))*((R922=0)*($R$6:$R$1560&gt;0)+(R922&gt;0)*($R$6:$R$1560=0)))&gt;0,"SALONES UNIDOS",IF(SUMPRODUCT((W922=$W$6:$W$1560)*(AH922=$AH$6:$AH$1560)*((AN922&lt;$AO$6:$AO$1560)*(AO922&gt;$AN$6:$AN$1560))*(ROW($W$6:$W$1560)&lt;&gt;ROW(W922)))&gt;0,"CRUZADO","Sin cruce")))</f>
        <v>SALONES UNIDOS</v>
      </c>
      <c r="AQ922" s="792" t="str">
        <f t="shared" si="557"/>
        <v>IN3PRINCIPALDHV1</v>
      </c>
      <c r="AR922" s="792" t="str" cm="1">
        <f t="array" ref="AR922">IF(AQ922="","",IF(SUMPRODUCT((AQ922=$AQ$6:$AQ$1560)*(AH922=$AH$6:$AH$1560)*(AN922=$AN$6:$AN$1560)*(AO922=$AO$6:$AO$1560)*(ROW($AQ$6:$AQ$1560)&lt;&gt;ROW(AQ922))*((R922=0)*($R$6:$R$1560&gt;0)+(R922&gt;0)*($R$6:$R$1560=0)))&gt;0,"SALONES UNIDOS",IF(SUMPRODUCT((AQ922=$AQ$6:$AQ$1560)*(AH922=$AH$6:$AH$1560)*((AN922&lt;$AO$6:$AO$1560)*(AO922&gt;$AN$6:$AN$1560))*(ROW($AQ$6:$AQ$1560)&lt;&gt;ROW(AQ922)))&gt;0,"CRUZADO","Sin cruce")))</f>
        <v>Sin cruce</v>
      </c>
    </row>
    <row r="923" spans="3:44" ht="15.6" hidden="1" customHeight="1">
      <c r="C923" s="12" t="s">
        <v>1081</v>
      </c>
      <c r="D923" s="789" t="s">
        <v>1396</v>
      </c>
      <c r="E923" s="789">
        <v>20261</v>
      </c>
      <c r="F923" s="12" t="s">
        <v>23</v>
      </c>
      <c r="G923" s="12" t="s">
        <v>20</v>
      </c>
      <c r="H923" s="12" t="s">
        <v>57</v>
      </c>
      <c r="I923" s="12">
        <v>3</v>
      </c>
      <c r="J923" s="12" t="s">
        <v>1659</v>
      </c>
      <c r="K923" s="790" t="s">
        <v>1409</v>
      </c>
      <c r="L923" s="491" t="s">
        <v>1410</v>
      </c>
      <c r="M923" s="789" t="s">
        <v>1101</v>
      </c>
      <c r="N923" s="789" t="s">
        <v>1086</v>
      </c>
      <c r="O923" s="12" t="s">
        <v>731</v>
      </c>
      <c r="P923" s="789">
        <v>0</v>
      </c>
      <c r="Q923" s="789">
        <v>2</v>
      </c>
      <c r="R923" s="815">
        <v>0</v>
      </c>
      <c r="S923" s="789">
        <v>4</v>
      </c>
      <c r="T923" s="181"/>
      <c r="U923" s="789">
        <v>19</v>
      </c>
      <c r="V923" s="31">
        <f>IF(W923="","",IFERROR(INDEX(Docentes!C:C,MATCH(W923,Docentes!D:D,0)),"NUEVO"))</f>
        <v>70276881</v>
      </c>
      <c r="W923" s="925" t="s">
        <v>674</v>
      </c>
      <c r="X923" s="926" t="s">
        <v>1087</v>
      </c>
      <c r="Y923" s="789" t="s">
        <v>1088</v>
      </c>
      <c r="Z923" s="789" t="s">
        <v>1089</v>
      </c>
      <c r="AA923" s="789"/>
      <c r="AB923" s="789"/>
      <c r="AC923" s="789"/>
      <c r="AD923" s="789"/>
      <c r="AE923" s="789"/>
      <c r="AF923" s="789" t="s">
        <v>1088</v>
      </c>
      <c r="AG923" s="31" t="str">
        <f t="shared" si="553"/>
        <v>P</v>
      </c>
      <c r="AH923" s="789">
        <v>5</v>
      </c>
      <c r="AI923" s="789">
        <v>21</v>
      </c>
      <c r="AJ923" s="789">
        <v>50</v>
      </c>
      <c r="AK923" s="789">
        <v>23</v>
      </c>
      <c r="AL923" s="789">
        <v>30</v>
      </c>
      <c r="AM923" s="31">
        <f t="shared" si="554"/>
        <v>0</v>
      </c>
      <c r="AN923" s="792">
        <f t="shared" si="555"/>
        <v>0.90972222222222221</v>
      </c>
      <c r="AO923" s="792">
        <f t="shared" si="556"/>
        <v>0.97916666666666674</v>
      </c>
      <c r="AP923" s="31" t="str" cm="1">
        <f t="array" ref="AP923">IF(W923="","",IF(SUMPRODUCT((W923=$W$6:$W$1560)*(AH923=$AH$6:$AH$1560)*(AN923=$AN$6:$AN$1560)*(AO923=$AO$6:$AO$1560)*(ROW($W$6:$W$1560)&lt;&gt;ROW(W923))*((R923=0)*($R$6:$R$1560&gt;0)+(R923&gt;0)*($R$6:$R$1560=0)))&gt;0,"SALONES UNIDOS",IF(SUMPRODUCT((W923=$W$6:$W$1560)*(AH923=$AH$6:$AH$1560)*((AN923&lt;$AO$6:$AO$1560)*(AO923&gt;$AN$6:$AN$1560))*(ROW($W$6:$W$1560)&lt;&gt;ROW(W923)))&gt;0,"CRUZADO","Sin cruce")))</f>
        <v>SALONES UNIDOS</v>
      </c>
      <c r="AQ923" s="792" t="str">
        <f t="shared" si="557"/>
        <v>IN3PRINCIPALDHV2</v>
      </c>
      <c r="AR923" s="792" t="str" cm="1">
        <f t="array" ref="AR923">IF(AQ923="","",IF(SUMPRODUCT((AQ923=$AQ$6:$AQ$1560)*(AH923=$AH$6:$AH$1560)*(AN923=$AN$6:$AN$1560)*(AO923=$AO$6:$AO$1560)*(ROW($AQ$6:$AQ$1560)&lt;&gt;ROW(AQ923))*((R923=0)*($R$6:$R$1560&gt;0)+(R923&gt;0)*($R$6:$R$1560=0)))&gt;0,"SALONES UNIDOS",IF(SUMPRODUCT((AQ923=$AQ$6:$AQ$1560)*(AH923=$AH$6:$AH$1560)*((AN923&lt;$AO$6:$AO$1560)*(AO923&gt;$AN$6:$AN$1560))*(ROW($AQ$6:$AQ$1560)&lt;&gt;ROW(AQ923)))&gt;0,"CRUZADO","Sin cruce")))</f>
        <v>Sin cruce</v>
      </c>
    </row>
    <row r="924" spans="3:44" ht="15.6" hidden="1" customHeight="1">
      <c r="C924" s="12" t="s">
        <v>1081</v>
      </c>
      <c r="D924" s="789" t="s">
        <v>1396</v>
      </c>
      <c r="E924" s="789">
        <v>20261</v>
      </c>
      <c r="F924" s="12" t="s">
        <v>23</v>
      </c>
      <c r="G924" s="12" t="s">
        <v>20</v>
      </c>
      <c r="H924" s="12" t="s">
        <v>57</v>
      </c>
      <c r="I924" s="12">
        <v>3</v>
      </c>
      <c r="J924" s="12" t="s">
        <v>1657</v>
      </c>
      <c r="K924" s="790" t="s">
        <v>1411</v>
      </c>
      <c r="L924" s="491" t="s">
        <v>1412</v>
      </c>
      <c r="M924" s="789" t="s">
        <v>1085</v>
      </c>
      <c r="N924" s="789" t="s">
        <v>1086</v>
      </c>
      <c r="O924" s="12" t="s">
        <v>731</v>
      </c>
      <c r="P924" s="789">
        <v>3</v>
      </c>
      <c r="Q924" s="789">
        <v>0</v>
      </c>
      <c r="R924" s="815">
        <v>0</v>
      </c>
      <c r="S924" s="789">
        <v>4</v>
      </c>
      <c r="T924" s="181"/>
      <c r="U924" s="815">
        <v>38</v>
      </c>
      <c r="V924" s="31">
        <f>IF(W924="","",IFERROR(INDEX(Docentes!C:C,MATCH(W924,Docentes!D:D,0)),"NUEVO"))</f>
        <v>45912781</v>
      </c>
      <c r="W924" s="693" t="s">
        <v>673</v>
      </c>
      <c r="X924" s="926" t="s">
        <v>1087</v>
      </c>
      <c r="Y924" s="789" t="s">
        <v>1088</v>
      </c>
      <c r="Z924" s="789" t="s">
        <v>1089</v>
      </c>
      <c r="AA924" s="789"/>
      <c r="AB924" s="789" t="s">
        <v>1092</v>
      </c>
      <c r="AC924" s="789"/>
      <c r="AD924" s="789"/>
      <c r="AE924" s="789"/>
      <c r="AF924" s="789" t="s">
        <v>1088</v>
      </c>
      <c r="AG924" s="31" t="str">
        <f t="shared" si="553"/>
        <v>T</v>
      </c>
      <c r="AH924" s="789">
        <v>1</v>
      </c>
      <c r="AI924" s="789">
        <v>17</v>
      </c>
      <c r="AJ924" s="789">
        <v>40</v>
      </c>
      <c r="AK924" s="789">
        <v>20</v>
      </c>
      <c r="AL924" s="789">
        <v>10</v>
      </c>
      <c r="AM924" s="31">
        <f t="shared" si="554"/>
        <v>0</v>
      </c>
      <c r="AN924" s="792">
        <f t="shared" si="555"/>
        <v>0.73611111111111116</v>
      </c>
      <c r="AO924" s="792">
        <f t="shared" si="556"/>
        <v>0.84027777777777779</v>
      </c>
      <c r="AP924" s="31" t="str" cm="1">
        <f t="array" ref="AP924">IF(W924="","",IF(SUMPRODUCT((W924=$W$6:$W$1560)*(AH924=$AH$6:$AH$1560)*(AN924=$AN$6:$AN$1560)*(AO924=$AO$6:$AO$1560)*(ROW($W$6:$W$1560)&lt;&gt;ROW(W924))*((R924=0)*($R$6:$R$1560&gt;0)+(R924&gt;0)*($R$6:$R$1560=0)))&gt;0,"SALONES UNIDOS",IF(SUMPRODUCT((W924=$W$6:$W$1560)*(AH924=$AH$6:$AH$1560)*((AN924&lt;$AO$6:$AO$1560)*(AO924&gt;$AN$6:$AN$1560))*(ROW($W$6:$W$1560)&lt;&gt;ROW(W924)))&gt;0,"CRUZADO","Sin cruce")))</f>
        <v>SALONES UNIDOS</v>
      </c>
      <c r="AQ924" s="792" t="str">
        <f t="shared" si="557"/>
        <v>IN3PRINCIPALDHV</v>
      </c>
      <c r="AR924" s="792" t="str" cm="1">
        <f t="array" ref="AR924">IF(AQ924="","",IF(SUMPRODUCT((AQ924=$AQ$6:$AQ$1560)*(AH924=$AH$6:$AH$1560)*(AN924=$AN$6:$AN$1560)*(AO924=$AO$6:$AO$1560)*(ROW($AQ$6:$AQ$1560)&lt;&gt;ROW(AQ924))*((R924=0)*($R$6:$R$1560&gt;0)+(R924&gt;0)*($R$6:$R$1560=0)))&gt;0,"SALONES UNIDOS",IF(SUMPRODUCT((AQ924=$AQ$6:$AQ$1560)*(AH924=$AH$6:$AH$1560)*((AN924&lt;$AO$6:$AO$1560)*(AO924&gt;$AN$6:$AN$1560))*(ROW($AQ$6:$AQ$1560)&lt;&gt;ROW(AQ924)))&gt;0,"CRUZADO","Sin cruce")))</f>
        <v>Sin cruce</v>
      </c>
    </row>
    <row r="925" spans="3:44" ht="15.6" hidden="1" customHeight="1">
      <c r="C925" s="12" t="s">
        <v>1081</v>
      </c>
      <c r="D925" s="789" t="s">
        <v>1396</v>
      </c>
      <c r="E925" s="789">
        <v>20261</v>
      </c>
      <c r="F925" s="12" t="s">
        <v>23</v>
      </c>
      <c r="G925" s="12" t="s">
        <v>20</v>
      </c>
      <c r="H925" s="12" t="s">
        <v>57</v>
      </c>
      <c r="I925" s="12">
        <v>3</v>
      </c>
      <c r="J925" s="12" t="s">
        <v>1658</v>
      </c>
      <c r="K925" s="790" t="s">
        <v>1411</v>
      </c>
      <c r="L925" s="491" t="s">
        <v>1412</v>
      </c>
      <c r="M925" s="789" t="s">
        <v>1085</v>
      </c>
      <c r="N925" s="789" t="s">
        <v>1086</v>
      </c>
      <c r="O925" s="12" t="s">
        <v>731</v>
      </c>
      <c r="P925" s="789">
        <v>0</v>
      </c>
      <c r="Q925" s="789">
        <v>2</v>
      </c>
      <c r="R925" s="815">
        <v>0</v>
      </c>
      <c r="S925" s="789">
        <v>4</v>
      </c>
      <c r="T925" s="181"/>
      <c r="U925" s="815">
        <v>19</v>
      </c>
      <c r="V925" s="31">
        <f>IF(W925="","",IFERROR(INDEX(Docentes!C:C,MATCH(W925,Docentes!D:D,0)),"NUEVO"))</f>
        <v>45912781</v>
      </c>
      <c r="W925" s="693" t="s">
        <v>673</v>
      </c>
      <c r="X925" s="926" t="s">
        <v>1087</v>
      </c>
      <c r="Y925" s="789" t="s">
        <v>1088</v>
      </c>
      <c r="Z925" s="789" t="s">
        <v>1089</v>
      </c>
      <c r="AA925" s="789"/>
      <c r="AB925" s="789"/>
      <c r="AC925" s="789"/>
      <c r="AD925" s="789"/>
      <c r="AE925" s="789"/>
      <c r="AF925" s="789" t="s">
        <v>1088</v>
      </c>
      <c r="AG925" s="31" t="str">
        <f t="shared" si="553"/>
        <v>P</v>
      </c>
      <c r="AH925" s="789">
        <v>1</v>
      </c>
      <c r="AI925" s="789">
        <v>20</v>
      </c>
      <c r="AJ925" s="789">
        <v>10</v>
      </c>
      <c r="AK925" s="789">
        <v>21</v>
      </c>
      <c r="AL925" s="789">
        <v>50</v>
      </c>
      <c r="AM925" s="31">
        <f t="shared" si="554"/>
        <v>0</v>
      </c>
      <c r="AN925" s="792">
        <f t="shared" si="555"/>
        <v>0.84027777777777779</v>
      </c>
      <c r="AO925" s="792">
        <f t="shared" si="556"/>
        <v>0.90972222222222221</v>
      </c>
      <c r="AP925" s="31" t="str" cm="1">
        <f t="array" ref="AP925">IF(W925="","",IF(SUMPRODUCT((W925=$W$6:$W$1560)*(AH925=$AH$6:$AH$1560)*(AN925=$AN$6:$AN$1560)*(AO925=$AO$6:$AO$1560)*(ROW($W$6:$W$1560)&lt;&gt;ROW(W925))*((R925=0)*($R$6:$R$1560&gt;0)+(R925&gt;0)*($R$6:$R$1560=0)))&gt;0,"SALONES UNIDOS",IF(SUMPRODUCT((W925=$W$6:$W$1560)*(AH925=$AH$6:$AH$1560)*((AN925&lt;$AO$6:$AO$1560)*(AO925&gt;$AN$6:$AN$1560))*(ROW($W$6:$W$1560)&lt;&gt;ROW(W925)))&gt;0,"CRUZADO","Sin cruce")))</f>
        <v>SALONES UNIDOS</v>
      </c>
      <c r="AQ925" s="792" t="str">
        <f t="shared" si="557"/>
        <v>IN3PRINCIPALDHV1</v>
      </c>
      <c r="AR925" s="792" t="str" cm="1">
        <f t="array" ref="AR925">IF(AQ925="","",IF(SUMPRODUCT((AQ925=$AQ$6:$AQ$1560)*(AH925=$AH$6:$AH$1560)*(AN925=$AN$6:$AN$1560)*(AO925=$AO$6:$AO$1560)*(ROW($AQ$6:$AQ$1560)&lt;&gt;ROW(AQ925))*((R925=0)*($R$6:$R$1560&gt;0)+(R925&gt;0)*($R$6:$R$1560=0)))&gt;0,"SALONES UNIDOS",IF(SUMPRODUCT((AQ925=$AQ$6:$AQ$1560)*(AH925=$AH$6:$AH$1560)*((AN925&lt;$AO$6:$AO$1560)*(AO925&gt;$AN$6:$AN$1560))*(ROW($AQ$6:$AQ$1560)&lt;&gt;ROW(AQ925)))&gt;0,"CRUZADO","Sin cruce")))</f>
        <v>Sin cruce</v>
      </c>
    </row>
    <row r="926" spans="3:44" ht="15.6" hidden="1" customHeight="1">
      <c r="C926" s="12" t="s">
        <v>1081</v>
      </c>
      <c r="D926" s="789" t="s">
        <v>1396</v>
      </c>
      <c r="E926" s="789">
        <v>20261</v>
      </c>
      <c r="F926" s="12" t="s">
        <v>23</v>
      </c>
      <c r="G926" s="12" t="s">
        <v>20</v>
      </c>
      <c r="H926" s="12" t="s">
        <v>57</v>
      </c>
      <c r="I926" s="12">
        <v>3</v>
      </c>
      <c r="J926" s="12" t="s">
        <v>1659</v>
      </c>
      <c r="K926" s="790" t="s">
        <v>1411</v>
      </c>
      <c r="L926" s="491" t="s">
        <v>1412</v>
      </c>
      <c r="M926" s="789" t="s">
        <v>1085</v>
      </c>
      <c r="N926" s="789" t="s">
        <v>1086</v>
      </c>
      <c r="O926" s="12" t="s">
        <v>731</v>
      </c>
      <c r="P926" s="789">
        <v>0</v>
      </c>
      <c r="Q926" s="789">
        <v>2</v>
      </c>
      <c r="R926" s="815">
        <v>0</v>
      </c>
      <c r="S926" s="789">
        <v>4</v>
      </c>
      <c r="T926" s="181"/>
      <c r="U926" s="815">
        <v>19</v>
      </c>
      <c r="V926" s="31">
        <f>IF(W926="","",IFERROR(INDEX(Docentes!C:C,MATCH(W926,Docentes!D:D,0)),"NUEVO"))</f>
        <v>45912781</v>
      </c>
      <c r="W926" s="693" t="s">
        <v>673</v>
      </c>
      <c r="X926" s="926" t="s">
        <v>1087</v>
      </c>
      <c r="Y926" s="789" t="s">
        <v>1088</v>
      </c>
      <c r="Z926" s="789" t="s">
        <v>1089</v>
      </c>
      <c r="AA926" s="789"/>
      <c r="AB926" s="789"/>
      <c r="AC926" s="789"/>
      <c r="AD926" s="789"/>
      <c r="AE926" s="789"/>
      <c r="AF926" s="789" t="s">
        <v>1088</v>
      </c>
      <c r="AG926" s="31" t="str">
        <f t="shared" si="553"/>
        <v>P</v>
      </c>
      <c r="AH926" s="789">
        <v>1</v>
      </c>
      <c r="AI926" s="789">
        <v>21</v>
      </c>
      <c r="AJ926" s="789">
        <v>50</v>
      </c>
      <c r="AK926" s="789">
        <v>23</v>
      </c>
      <c r="AL926" s="789">
        <v>30</v>
      </c>
      <c r="AM926" s="31">
        <f t="shared" si="554"/>
        <v>0</v>
      </c>
      <c r="AN926" s="792">
        <f t="shared" si="555"/>
        <v>0.90972222222222221</v>
      </c>
      <c r="AO926" s="792">
        <f t="shared" si="556"/>
        <v>0.97916666666666674</v>
      </c>
      <c r="AP926" s="31" t="str" cm="1">
        <f t="array" ref="AP926">IF(W926="","",IF(SUMPRODUCT((W926=$W$6:$W$1560)*(AH926=$AH$6:$AH$1560)*(AN926=$AN$6:$AN$1560)*(AO926=$AO$6:$AO$1560)*(ROW($W$6:$W$1560)&lt;&gt;ROW(W926))*((R926=0)*($R$6:$R$1560&gt;0)+(R926&gt;0)*($R$6:$R$1560=0)))&gt;0,"SALONES UNIDOS",IF(SUMPRODUCT((W926=$W$6:$W$1560)*(AH926=$AH$6:$AH$1560)*((AN926&lt;$AO$6:$AO$1560)*(AO926&gt;$AN$6:$AN$1560))*(ROW($W$6:$W$1560)&lt;&gt;ROW(W926)))&gt;0,"CRUZADO","Sin cruce")))</f>
        <v>SALONES UNIDOS</v>
      </c>
      <c r="AQ926" s="792" t="str">
        <f t="shared" si="557"/>
        <v>IN3PRINCIPALDHV2</v>
      </c>
      <c r="AR926" s="792" t="str" cm="1">
        <f t="array" ref="AR926">IF(AQ926="","",IF(SUMPRODUCT((AQ926=$AQ$6:$AQ$1560)*(AH926=$AH$6:$AH$1560)*(AN926=$AN$6:$AN$1560)*(AO926=$AO$6:$AO$1560)*(ROW($AQ$6:$AQ$1560)&lt;&gt;ROW(AQ926))*((R926=0)*($R$6:$R$1560&gt;0)+(R926&gt;0)*($R$6:$R$1560=0)))&gt;0,"SALONES UNIDOS",IF(SUMPRODUCT((AQ926=$AQ$6:$AQ$1560)*(AH926=$AH$6:$AH$1560)*((AN926&lt;$AO$6:$AO$1560)*(AO926&gt;$AN$6:$AN$1560))*(ROW($AQ$6:$AQ$1560)&lt;&gt;ROW(AQ926)))&gt;0,"CRUZADO","Sin cruce")))</f>
        <v>Sin cruce</v>
      </c>
    </row>
    <row r="927" spans="3:44" ht="15.6" hidden="1" customHeight="1">
      <c r="C927" s="12" t="s">
        <v>1081</v>
      </c>
      <c r="D927" s="789" t="s">
        <v>1396</v>
      </c>
      <c r="E927" s="789">
        <v>20261</v>
      </c>
      <c r="F927" s="12" t="s">
        <v>23</v>
      </c>
      <c r="G927" s="12" t="s">
        <v>20</v>
      </c>
      <c r="H927" s="12" t="s">
        <v>57</v>
      </c>
      <c r="I927" s="12">
        <v>3</v>
      </c>
      <c r="J927" s="12" t="s">
        <v>41</v>
      </c>
      <c r="K927" s="790" t="s">
        <v>1413</v>
      </c>
      <c r="L927" s="491" t="s">
        <v>1223</v>
      </c>
      <c r="M927" s="789" t="s">
        <v>1101</v>
      </c>
      <c r="N927" s="789" t="s">
        <v>1086</v>
      </c>
      <c r="O927" s="12" t="s">
        <v>769</v>
      </c>
      <c r="P927" s="789">
        <v>2</v>
      </c>
      <c r="Q927" s="789">
        <v>4</v>
      </c>
      <c r="R927" s="815">
        <v>6</v>
      </c>
      <c r="S927" s="789">
        <v>4</v>
      </c>
      <c r="T927" s="181"/>
      <c r="U927" s="789">
        <v>38</v>
      </c>
      <c r="V927" s="31">
        <f>IF(W927="","",IFERROR(INDEX(Docentes!C:C,MATCH(W927,Docentes!D:D,0)),"NUEVO"))</f>
        <v>43370751</v>
      </c>
      <c r="W927" s="709" t="s">
        <v>366</v>
      </c>
      <c r="X927" s="265" t="s">
        <v>167</v>
      </c>
      <c r="Y927" s="789" t="s">
        <v>1088</v>
      </c>
      <c r="Z927" s="789" t="s">
        <v>1089</v>
      </c>
      <c r="AA927" s="789"/>
      <c r="AB927" s="789" t="s">
        <v>1092</v>
      </c>
      <c r="AC927" s="789"/>
      <c r="AD927" s="789"/>
      <c r="AE927" s="789"/>
      <c r="AF927" s="789" t="s">
        <v>1088</v>
      </c>
      <c r="AG927" s="31" t="str">
        <f t="shared" si="553"/>
        <v>TP</v>
      </c>
      <c r="AH927" s="789">
        <v>2</v>
      </c>
      <c r="AI927" s="789">
        <v>18</v>
      </c>
      <c r="AJ927" s="789">
        <v>30</v>
      </c>
      <c r="AK927" s="789">
        <v>23</v>
      </c>
      <c r="AL927" s="789">
        <v>30</v>
      </c>
      <c r="AM927" s="31">
        <f t="shared" si="554"/>
        <v>6.0000000000000009</v>
      </c>
      <c r="AN927" s="792">
        <f t="shared" si="555"/>
        <v>0.77083333333333337</v>
      </c>
      <c r="AO927" s="792">
        <f t="shared" si="556"/>
        <v>0.97916666666666674</v>
      </c>
      <c r="AP927" s="31" t="str" cm="1">
        <f t="array" ref="AP927">IF(W927="","",IF(SUMPRODUCT((W927=$W$6:$W$1560)*(AH927=$AH$6:$AH$1560)*(AN927=$AN$6:$AN$1560)*(AO927=$AO$6:$AO$1560)*(ROW($W$6:$W$1560)&lt;&gt;ROW(W927))*((R927=0)*($R$6:$R$1560&gt;0)+(R927&gt;0)*($R$6:$R$1560=0)))&gt;0,"SALONES UNIDOS",IF(SUMPRODUCT((W927=$W$6:$W$1560)*(AH927=$AH$6:$AH$1560)*((AN927&lt;$AO$6:$AO$1560)*(AO927&gt;$AN$6:$AN$1560))*(ROW($W$6:$W$1560)&lt;&gt;ROW(W927)))&gt;0,"CRUZADO","Sin cruce")))</f>
        <v>Sin cruce</v>
      </c>
      <c r="AQ927" s="792" t="str">
        <f t="shared" si="557"/>
        <v>IN3PRINCIPALD</v>
      </c>
      <c r="AR927" s="792" t="str" cm="1">
        <f t="array" ref="AR927">IF(AQ927="","",IF(SUMPRODUCT((AQ927=$AQ$6:$AQ$1560)*(AH927=$AH$6:$AH$1560)*(AN927=$AN$6:$AN$1560)*(AO927=$AO$6:$AO$1560)*(ROW($AQ$6:$AQ$1560)&lt;&gt;ROW(AQ927))*((R927=0)*($R$6:$R$1560&gt;0)+(R927&gt;0)*($R$6:$R$1560=0)))&gt;0,"SALONES UNIDOS",IF(SUMPRODUCT((AQ927=$AQ$6:$AQ$1560)*(AH927=$AH$6:$AH$1560)*((AN927&lt;$AO$6:$AO$1560)*(AO927&gt;$AN$6:$AN$1560))*(ROW($AQ$6:$AQ$1560)&lt;&gt;ROW(AQ927)))&gt;0,"CRUZADO","Sin cruce")))</f>
        <v>Sin cruce</v>
      </c>
    </row>
    <row r="928" spans="3:44" ht="15.6" hidden="1" customHeight="1">
      <c r="C928" s="12" t="s">
        <v>1081</v>
      </c>
      <c r="D928" s="789" t="s">
        <v>1396</v>
      </c>
      <c r="E928" s="789">
        <v>20261</v>
      </c>
      <c r="F928" s="12" t="s">
        <v>23</v>
      </c>
      <c r="G928" s="12" t="s">
        <v>20</v>
      </c>
      <c r="H928" s="12" t="s">
        <v>57</v>
      </c>
      <c r="I928" s="12">
        <v>3</v>
      </c>
      <c r="J928" s="12" t="s">
        <v>1657</v>
      </c>
      <c r="K928" s="790" t="s">
        <v>1414</v>
      </c>
      <c r="L928" s="491" t="s">
        <v>1377</v>
      </c>
      <c r="M928" s="789" t="s">
        <v>1101</v>
      </c>
      <c r="N928" s="789" t="s">
        <v>1086</v>
      </c>
      <c r="O928" s="12" t="s">
        <v>731</v>
      </c>
      <c r="P928" s="789">
        <v>2</v>
      </c>
      <c r="Q928" s="789">
        <v>0</v>
      </c>
      <c r="R928" s="815">
        <v>0</v>
      </c>
      <c r="S928" s="789">
        <v>3</v>
      </c>
      <c r="T928" s="181"/>
      <c r="U928" s="789">
        <v>38</v>
      </c>
      <c r="V928" s="31">
        <f>IF(W928="","",IFERROR(INDEX(Docentes!C:C,MATCH(W928,Docentes!D:D,0)),"NUEVO"))</f>
        <v>9857971</v>
      </c>
      <c r="W928" s="791" t="s">
        <v>294</v>
      </c>
      <c r="X928" s="926" t="s">
        <v>1087</v>
      </c>
      <c r="Y928" s="789" t="s">
        <v>1242</v>
      </c>
      <c r="Z928" s="789" t="s">
        <v>1656</v>
      </c>
      <c r="AA928" s="789"/>
      <c r="AB928" s="789" t="s">
        <v>1092</v>
      </c>
      <c r="AC928" s="789"/>
      <c r="AD928" s="789"/>
      <c r="AE928" s="789"/>
      <c r="AF928" s="789" t="s">
        <v>1242</v>
      </c>
      <c r="AG928" s="31" t="str">
        <f t="shared" si="553"/>
        <v>T</v>
      </c>
      <c r="AH928" s="789">
        <v>4</v>
      </c>
      <c r="AI928" s="789">
        <v>8</v>
      </c>
      <c r="AJ928" s="789">
        <v>30</v>
      </c>
      <c r="AK928" s="789">
        <v>10</v>
      </c>
      <c r="AL928" s="789">
        <v>10</v>
      </c>
      <c r="AM928" s="31">
        <f t="shared" si="554"/>
        <v>0</v>
      </c>
      <c r="AN928" s="792">
        <f t="shared" si="555"/>
        <v>0.35416666666666663</v>
      </c>
      <c r="AO928" s="792">
        <f t="shared" si="556"/>
        <v>0.4236111111111111</v>
      </c>
      <c r="AP928" s="31" t="str" cm="1">
        <f t="array" ref="AP928">IF(W928="","",IF(SUMPRODUCT((W928=$W$6:$W$1560)*(AH928=$AH$6:$AH$1560)*(AN928=$AN$6:$AN$1560)*(AO928=$AO$6:$AO$1560)*(ROW($W$6:$W$1560)&lt;&gt;ROW(W928))*((R928=0)*($R$6:$R$1560&gt;0)+(R928&gt;0)*($R$6:$R$1560=0)))&gt;0,"SALONES UNIDOS",IF(SUMPRODUCT((W928=$W$6:$W$1560)*(AH928=$AH$6:$AH$1560)*((AN928&lt;$AO$6:$AO$1560)*(AO928&gt;$AN$6:$AN$1560))*(ROW($W$6:$W$1560)&lt;&gt;ROW(W928)))&gt;0,"CRUZADO","Sin cruce")))</f>
        <v>SALONES UNIDOS</v>
      </c>
      <c r="AQ928" s="792" t="str">
        <f t="shared" si="557"/>
        <v>IN3PRINCIPALDHV</v>
      </c>
      <c r="AR928" s="792" t="str" cm="1">
        <f t="array" ref="AR928">IF(AQ928="","",IF(SUMPRODUCT((AQ928=$AQ$6:$AQ$1560)*(AH928=$AH$6:$AH$1560)*(AN928=$AN$6:$AN$1560)*(AO928=$AO$6:$AO$1560)*(ROW($AQ$6:$AQ$1560)&lt;&gt;ROW(AQ928))*((R928=0)*($R$6:$R$1560&gt;0)+(R928&gt;0)*($R$6:$R$1560=0)))&gt;0,"SALONES UNIDOS",IF(SUMPRODUCT((AQ928=$AQ$6:$AQ$1560)*(AH928=$AH$6:$AH$1560)*((AN928&lt;$AO$6:$AO$1560)*(AO928&gt;$AN$6:$AN$1560))*(ROW($AQ$6:$AQ$1560)&lt;&gt;ROW(AQ928)))&gt;0,"CRUZADO","Sin cruce")))</f>
        <v>Sin cruce</v>
      </c>
    </row>
    <row r="929" spans="3:44" ht="15.6" hidden="1" customHeight="1">
      <c r="C929" s="12" t="s">
        <v>1081</v>
      </c>
      <c r="D929" s="789" t="s">
        <v>1396</v>
      </c>
      <c r="E929" s="789">
        <v>20261</v>
      </c>
      <c r="F929" s="12" t="s">
        <v>23</v>
      </c>
      <c r="G929" s="12" t="s">
        <v>20</v>
      </c>
      <c r="H929" s="12" t="s">
        <v>57</v>
      </c>
      <c r="I929" s="12">
        <v>3</v>
      </c>
      <c r="J929" s="12" t="s">
        <v>1658</v>
      </c>
      <c r="K929" s="790" t="s">
        <v>1414</v>
      </c>
      <c r="L929" s="491" t="s">
        <v>1377</v>
      </c>
      <c r="M929" s="789" t="s">
        <v>1101</v>
      </c>
      <c r="N929" s="789" t="s">
        <v>1086</v>
      </c>
      <c r="O929" s="12" t="s">
        <v>731</v>
      </c>
      <c r="P929" s="789">
        <v>0</v>
      </c>
      <c r="Q929" s="789">
        <v>2</v>
      </c>
      <c r="R929" s="815">
        <v>0</v>
      </c>
      <c r="S929" s="789">
        <v>3</v>
      </c>
      <c r="T929" s="181"/>
      <c r="U929" s="789">
        <v>19</v>
      </c>
      <c r="V929" s="31">
        <f>IF(W929="","",IFERROR(INDEX(Docentes!C:C,MATCH(W929,Docentes!D:D,0)),"NUEVO"))</f>
        <v>9857971</v>
      </c>
      <c r="W929" s="791" t="s">
        <v>294</v>
      </c>
      <c r="X929" s="926" t="s">
        <v>1087</v>
      </c>
      <c r="Y929" s="789" t="s">
        <v>1242</v>
      </c>
      <c r="Z929" s="789" t="s">
        <v>1656</v>
      </c>
      <c r="AA929" s="789"/>
      <c r="AB929" s="789"/>
      <c r="AC929" s="789"/>
      <c r="AD929" s="789"/>
      <c r="AE929" s="789"/>
      <c r="AF929" s="789" t="s">
        <v>1242</v>
      </c>
      <c r="AG929" s="31" t="str">
        <f t="shared" si="553"/>
        <v>P</v>
      </c>
      <c r="AH929" s="789">
        <v>4</v>
      </c>
      <c r="AI929" s="789">
        <v>10</v>
      </c>
      <c r="AJ929" s="789">
        <v>10</v>
      </c>
      <c r="AK929" s="789">
        <v>11</v>
      </c>
      <c r="AL929" s="789">
        <v>50</v>
      </c>
      <c r="AM929" s="31">
        <f t="shared" si="554"/>
        <v>0</v>
      </c>
      <c r="AN929" s="792">
        <f t="shared" si="555"/>
        <v>0.4236111111111111</v>
      </c>
      <c r="AO929" s="792">
        <f t="shared" si="556"/>
        <v>0.49305555555555552</v>
      </c>
      <c r="AP929" s="31" t="str" cm="1">
        <f t="array" ref="AP929">IF(W929="","",IF(SUMPRODUCT((W929=$W$6:$W$1560)*(AH929=$AH$6:$AH$1560)*(AN929=$AN$6:$AN$1560)*(AO929=$AO$6:$AO$1560)*(ROW($W$6:$W$1560)&lt;&gt;ROW(W929))*((R929=0)*($R$6:$R$1560&gt;0)+(R929&gt;0)*($R$6:$R$1560=0)))&gt;0,"SALONES UNIDOS",IF(SUMPRODUCT((W929=$W$6:$W$1560)*(AH929=$AH$6:$AH$1560)*((AN929&lt;$AO$6:$AO$1560)*(AO929&gt;$AN$6:$AN$1560))*(ROW($W$6:$W$1560)&lt;&gt;ROW(W929)))&gt;0,"CRUZADO","Sin cruce")))</f>
        <v>SALONES UNIDOS</v>
      </c>
      <c r="AQ929" s="792" t="str">
        <f t="shared" si="557"/>
        <v>IN3PRINCIPALDHV1</v>
      </c>
      <c r="AR929" s="792" t="str" cm="1">
        <f t="array" ref="AR929">IF(AQ929="","",IF(SUMPRODUCT((AQ929=$AQ$6:$AQ$1560)*(AH929=$AH$6:$AH$1560)*(AN929=$AN$6:$AN$1560)*(AO929=$AO$6:$AO$1560)*(ROW($AQ$6:$AQ$1560)&lt;&gt;ROW(AQ929))*((R929=0)*($R$6:$R$1560&gt;0)+(R929&gt;0)*($R$6:$R$1560=0)))&gt;0,"SALONES UNIDOS",IF(SUMPRODUCT((AQ929=$AQ$6:$AQ$1560)*(AH929=$AH$6:$AH$1560)*((AN929&lt;$AO$6:$AO$1560)*(AO929&gt;$AN$6:$AN$1560))*(ROW($AQ$6:$AQ$1560)&lt;&gt;ROW(AQ929)))&gt;0,"CRUZADO","Sin cruce")))</f>
        <v>Sin cruce</v>
      </c>
    </row>
    <row r="930" spans="3:44" ht="15.6" hidden="1" customHeight="1">
      <c r="C930" s="12" t="s">
        <v>1081</v>
      </c>
      <c r="D930" s="789" t="s">
        <v>1396</v>
      </c>
      <c r="E930" s="789">
        <v>20261</v>
      </c>
      <c r="F930" s="12" t="s">
        <v>23</v>
      </c>
      <c r="G930" s="12" t="s">
        <v>20</v>
      </c>
      <c r="H930" s="12" t="s">
        <v>57</v>
      </c>
      <c r="I930" s="12">
        <v>3</v>
      </c>
      <c r="J930" s="12" t="s">
        <v>1659</v>
      </c>
      <c r="K930" s="790" t="s">
        <v>1414</v>
      </c>
      <c r="L930" s="491" t="s">
        <v>1377</v>
      </c>
      <c r="M930" s="789" t="s">
        <v>1101</v>
      </c>
      <c r="N930" s="789" t="s">
        <v>1086</v>
      </c>
      <c r="O930" s="12" t="s">
        <v>731</v>
      </c>
      <c r="P930" s="789">
        <v>0</v>
      </c>
      <c r="Q930" s="789">
        <v>2</v>
      </c>
      <c r="R930" s="815">
        <v>0</v>
      </c>
      <c r="S930" s="789">
        <v>3</v>
      </c>
      <c r="T930" s="181"/>
      <c r="U930" s="789">
        <v>19</v>
      </c>
      <c r="V930" s="31">
        <f>IF(W930="","",IFERROR(INDEX(Docentes!C:C,MATCH(W930,Docentes!D:D,0)),"NUEVO"))</f>
        <v>9857971</v>
      </c>
      <c r="W930" s="791" t="s">
        <v>294</v>
      </c>
      <c r="X930" s="926" t="s">
        <v>1087</v>
      </c>
      <c r="Y930" s="789" t="s">
        <v>1242</v>
      </c>
      <c r="Z930" s="789" t="s">
        <v>1656</v>
      </c>
      <c r="AA930" s="789"/>
      <c r="AB930" s="789"/>
      <c r="AC930" s="789"/>
      <c r="AD930" s="789"/>
      <c r="AE930" s="789"/>
      <c r="AF930" s="789" t="s">
        <v>1242</v>
      </c>
      <c r="AG930" s="31" t="str">
        <f t="shared" si="553"/>
        <v>P</v>
      </c>
      <c r="AH930" s="789">
        <v>4</v>
      </c>
      <c r="AI930" s="789">
        <v>11</v>
      </c>
      <c r="AJ930" s="789">
        <v>50</v>
      </c>
      <c r="AK930" s="789">
        <v>13</v>
      </c>
      <c r="AL930" s="789">
        <v>30</v>
      </c>
      <c r="AM930" s="31">
        <f t="shared" si="554"/>
        <v>0</v>
      </c>
      <c r="AN930" s="792">
        <f t="shared" si="555"/>
        <v>0.49305555555555552</v>
      </c>
      <c r="AO930" s="792">
        <f t="shared" si="556"/>
        <v>0.5625</v>
      </c>
      <c r="AP930" s="31" t="str" cm="1">
        <f t="array" ref="AP930">IF(W930="","",IF(SUMPRODUCT((W930=$W$6:$W$1560)*(AH930=$AH$6:$AH$1560)*(AN930=$AN$6:$AN$1560)*(AO930=$AO$6:$AO$1560)*(ROW($W$6:$W$1560)&lt;&gt;ROW(W930))*((R930=0)*($R$6:$R$1560&gt;0)+(R930&gt;0)*($R$6:$R$1560=0)))&gt;0,"SALONES UNIDOS",IF(SUMPRODUCT((W930=$W$6:$W$1560)*(AH930=$AH$6:$AH$1560)*((AN930&lt;$AO$6:$AO$1560)*(AO930&gt;$AN$6:$AN$1560))*(ROW($W$6:$W$1560)&lt;&gt;ROW(W930)))&gt;0,"CRUZADO","Sin cruce")))</f>
        <v>SALONES UNIDOS</v>
      </c>
      <c r="AQ930" s="792" t="str">
        <f t="shared" si="557"/>
        <v>IN3PRINCIPALDHV2</v>
      </c>
      <c r="AR930" s="792" t="str" cm="1">
        <f t="array" ref="AR930">IF(AQ930="","",IF(SUMPRODUCT((AQ930=$AQ$6:$AQ$1560)*(AH930=$AH$6:$AH$1560)*(AN930=$AN$6:$AN$1560)*(AO930=$AO$6:$AO$1560)*(ROW($AQ$6:$AQ$1560)&lt;&gt;ROW(AQ930))*((R930=0)*($R$6:$R$1560&gt;0)+(R930&gt;0)*($R$6:$R$1560=0)))&gt;0,"SALONES UNIDOS",IF(SUMPRODUCT((AQ930=$AQ$6:$AQ$1560)*(AH930=$AH$6:$AH$1560)*((AN930&lt;$AO$6:$AO$1560)*(AO930&gt;$AN$6:$AN$1560))*(ROW($AQ$6:$AQ$1560)&lt;&gt;ROW(AQ930)))&gt;0,"CRUZADO","Sin cruce")))</f>
        <v>Sin cruce</v>
      </c>
    </row>
    <row r="931" spans="3:44" ht="15.6" hidden="1" customHeight="1">
      <c r="C931" s="12" t="s">
        <v>1081</v>
      </c>
      <c r="D931" s="789" t="s">
        <v>1396</v>
      </c>
      <c r="E931" s="789">
        <v>20261</v>
      </c>
      <c r="F931" s="12" t="s">
        <v>23</v>
      </c>
      <c r="G931" s="12" t="s">
        <v>20</v>
      </c>
      <c r="H931" s="12" t="s">
        <v>57</v>
      </c>
      <c r="I931" s="12">
        <v>4</v>
      </c>
      <c r="J931" s="12" t="s">
        <v>16</v>
      </c>
      <c r="K931" s="790" t="s">
        <v>1660</v>
      </c>
      <c r="L931" s="491" t="s">
        <v>1661</v>
      </c>
      <c r="M931" s="789" t="s">
        <v>1085</v>
      </c>
      <c r="N931" s="789" t="s">
        <v>1086</v>
      </c>
      <c r="O931" s="12" t="s">
        <v>731</v>
      </c>
      <c r="P931" s="789">
        <v>0</v>
      </c>
      <c r="Q931" s="789">
        <v>2</v>
      </c>
      <c r="R931" s="815">
        <v>2</v>
      </c>
      <c r="S931" s="789">
        <v>4</v>
      </c>
      <c r="T931" s="181"/>
      <c r="U931" s="31">
        <v>18</v>
      </c>
      <c r="V931" s="31">
        <f>IF(W931="","",IFERROR(INDEX(Docentes!C:C,MATCH(W931,Docentes!D:D,0)),"NUEVO"))</f>
        <v>45294530</v>
      </c>
      <c r="W931" s="791" t="s">
        <v>380</v>
      </c>
      <c r="X931" s="265" t="s">
        <v>168</v>
      </c>
      <c r="Y931" s="789" t="s">
        <v>1142</v>
      </c>
      <c r="Z931" s="789" t="s">
        <v>1089</v>
      </c>
      <c r="AA931" s="789"/>
      <c r="AB931" s="789"/>
      <c r="AC931" s="789"/>
      <c r="AD931" s="789" t="s">
        <v>1599</v>
      </c>
      <c r="AE931" s="789">
        <v>24</v>
      </c>
      <c r="AF931" s="789" t="s">
        <v>1142</v>
      </c>
      <c r="AG931" s="31" t="str">
        <f t="shared" ref="AG931" si="563">IF(AND(P931&gt;0,Q931&gt;0),"TP",IF(AND(P931&gt;0,Q931=0),"T","P"))</f>
        <v>P</v>
      </c>
      <c r="AH931" s="789">
        <v>3</v>
      </c>
      <c r="AI931" s="789">
        <v>15</v>
      </c>
      <c r="AJ931" s="789">
        <v>10</v>
      </c>
      <c r="AK931" s="789">
        <v>16</v>
      </c>
      <c r="AL931" s="789">
        <v>50</v>
      </c>
      <c r="AM931" s="31">
        <f t="shared" ref="AM931" si="564">IF(R931=0,0,IF(AI931="",R931,IF(X931="HIBRIDO VIRTUAL",0,((((AK931/24)+(AL931/1440))-((AI931/24)+(AJ931/1440)))*1440/50))))</f>
        <v>1.9999999999999993</v>
      </c>
      <c r="AN931" s="792">
        <f t="shared" ref="AN931" si="565">AI931/24+AJ931/1440</f>
        <v>0.63194444444444442</v>
      </c>
      <c r="AO931" s="792">
        <f t="shared" ref="AO931" si="566">AK931/24+AL931/1440</f>
        <v>0.70138888888888884</v>
      </c>
      <c r="AP931" s="31" t="str" cm="1">
        <f t="array" ref="AP931">IF(W931="","",IF(SUMPRODUCT((W931=$W$6:$W$1560)*(AH931=$AH$6:$AH$1560)*(AN931=$AN$6:$AN$1560)*(AO931=$AO$6:$AO$1560)*(ROW($W$6:$W$1560)&lt;&gt;ROW(W931))*((R931=0)*($R$6:$R$1560&gt;0)+(R931&gt;0)*($R$6:$R$1560=0)))&gt;0,"SALONES UNIDOS",IF(SUMPRODUCT((W931=$W$6:$W$1560)*(AH931=$AH$6:$AH$1560)*((AN931&lt;$AO$6:$AO$1560)*(AO931&gt;$AN$6:$AN$1560))*(ROW($W$6:$W$1560)&lt;&gt;ROW(W931)))&gt;0,"CRUZADO","Sin cruce")))</f>
        <v>Sin cruce</v>
      </c>
      <c r="AQ931" s="792" t="str">
        <f t="shared" ref="AQ931" si="567">TRIM(CONCATENATE(H931,I931,F931,J931))</f>
        <v>IN4PRINCIPALA</v>
      </c>
      <c r="AR931" s="792" t="str" cm="1">
        <f t="array" ref="AR931">IF(AQ931="","",IF(SUMPRODUCT((AQ931=$AQ$6:$AQ$1560)*(AH931=$AH$6:$AH$1560)*(AN931=$AN$6:$AN$1560)*(AO931=$AO$6:$AO$1560)*(ROW($AQ$6:$AQ$1560)&lt;&gt;ROW(AQ931))*((R931=0)*($R$6:$R$1560&gt;0)+(R931&gt;0)*($R$6:$R$1560=0)))&gt;0,"SALONES UNIDOS",IF(SUMPRODUCT((AQ931=$AQ$6:$AQ$1560)*(AH931=$AH$6:$AH$1560)*((AN931&lt;$AO$6:$AO$1560)*(AO931&gt;$AN$6:$AN$1560))*(ROW($AQ$6:$AQ$1560)&lt;&gt;ROW(AQ931)))&gt;0,"CRUZADO","Sin cruce")))</f>
        <v>Sin cruce</v>
      </c>
    </row>
    <row r="932" spans="3:44" ht="15.6" hidden="1" customHeight="1">
      <c r="C932" s="12" t="s">
        <v>1081</v>
      </c>
      <c r="D932" s="789" t="s">
        <v>1396</v>
      </c>
      <c r="E932" s="789">
        <v>20261</v>
      </c>
      <c r="F932" s="12" t="s">
        <v>23</v>
      </c>
      <c r="G932" s="12" t="s">
        <v>20</v>
      </c>
      <c r="H932" s="12" t="s">
        <v>57</v>
      </c>
      <c r="I932" s="12">
        <v>4</v>
      </c>
      <c r="J932" s="12" t="s">
        <v>16</v>
      </c>
      <c r="K932" s="790" t="s">
        <v>1660</v>
      </c>
      <c r="L932" s="491" t="s">
        <v>1661</v>
      </c>
      <c r="M932" s="789" t="s">
        <v>1085</v>
      </c>
      <c r="N932" s="789" t="s">
        <v>1086</v>
      </c>
      <c r="O932" s="12" t="s">
        <v>731</v>
      </c>
      <c r="P932" s="789">
        <v>3</v>
      </c>
      <c r="Q932" s="789">
        <v>0</v>
      </c>
      <c r="R932" s="815">
        <v>3</v>
      </c>
      <c r="S932" s="789">
        <v>4</v>
      </c>
      <c r="T932" s="181"/>
      <c r="U932" s="31">
        <v>18</v>
      </c>
      <c r="V932" s="31">
        <f>IF(W932="","",IFERROR(INDEX(Docentes!C:C,MATCH(W932,Docentes!D:D,0)),"NUEVO"))</f>
        <v>45294530</v>
      </c>
      <c r="W932" s="791" t="s">
        <v>380</v>
      </c>
      <c r="X932" s="265" t="s">
        <v>168</v>
      </c>
      <c r="Y932" s="789" t="s">
        <v>1142</v>
      </c>
      <c r="Z932" s="789" t="s">
        <v>1089</v>
      </c>
      <c r="AA932" s="789" t="s">
        <v>41</v>
      </c>
      <c r="AB932" s="789" t="s">
        <v>1634</v>
      </c>
      <c r="AC932" s="789">
        <v>48</v>
      </c>
      <c r="AD932" s="789"/>
      <c r="AE932" s="789"/>
      <c r="AF932" s="789" t="s">
        <v>1142</v>
      </c>
      <c r="AG932" s="31" t="str">
        <f t="shared" si="553"/>
        <v>T</v>
      </c>
      <c r="AH932" s="789">
        <v>3</v>
      </c>
      <c r="AI932" s="789">
        <v>16</v>
      </c>
      <c r="AJ932" s="789">
        <v>50</v>
      </c>
      <c r="AK932" s="789">
        <v>19</v>
      </c>
      <c r="AL932" s="789">
        <v>20</v>
      </c>
      <c r="AM932" s="31">
        <f t="shared" si="554"/>
        <v>2.9999999999999987</v>
      </c>
      <c r="AN932" s="792">
        <f t="shared" si="555"/>
        <v>0.70138888888888884</v>
      </c>
      <c r="AO932" s="792">
        <f t="shared" si="556"/>
        <v>0.80555555555555547</v>
      </c>
      <c r="AP932" s="31" t="str" cm="1">
        <f t="array" ref="AP932">IF(W932="","",IF(SUMPRODUCT((W932=$W$6:$W$1560)*(AH932=$AH$6:$AH$1560)*(AN932=$AN$6:$AN$1560)*(AO932=$AO$6:$AO$1560)*(ROW($W$6:$W$1560)&lt;&gt;ROW(W932))*((R932=0)*($R$6:$R$1560&gt;0)+(R932&gt;0)*($R$6:$R$1560=0)))&gt;0,"SALONES UNIDOS",IF(SUMPRODUCT((W932=$W$6:$W$1560)*(AH932=$AH$6:$AH$1560)*((AN932&lt;$AO$6:$AO$1560)*(AO932&gt;$AN$6:$AN$1560))*(ROW($W$6:$W$1560)&lt;&gt;ROW(W932)))&gt;0,"CRUZADO","Sin cruce")))</f>
        <v>Sin cruce</v>
      </c>
      <c r="AQ932" s="792" t="str">
        <f t="shared" si="557"/>
        <v>IN4PRINCIPALA</v>
      </c>
      <c r="AR932" s="792" t="str" cm="1">
        <f t="array" ref="AR932">IF(AQ932="","",IF(SUMPRODUCT((AQ932=$AQ$6:$AQ$1560)*(AH932=$AH$6:$AH$1560)*(AN932=$AN$6:$AN$1560)*(AO932=$AO$6:$AO$1560)*(ROW($AQ$6:$AQ$1560)&lt;&gt;ROW(AQ932))*((R932=0)*($R$6:$R$1560&gt;0)+(R932&gt;0)*($R$6:$R$1560=0)))&gt;0,"SALONES UNIDOS",IF(SUMPRODUCT((AQ932=$AQ$6:$AQ$1560)*(AH932=$AH$6:$AH$1560)*((AN932&lt;$AO$6:$AO$1560)*(AO932&gt;$AN$6:$AN$1560))*(ROW($AQ$6:$AQ$1560)&lt;&gt;ROW(AQ932)))&gt;0,"CRUZADO","Sin cruce")))</f>
        <v>Sin cruce</v>
      </c>
    </row>
    <row r="933" spans="3:44" ht="18" hidden="1" customHeight="1">
      <c r="C933" s="12" t="s">
        <v>1081</v>
      </c>
      <c r="D933" s="789" t="s">
        <v>1396</v>
      </c>
      <c r="E933" s="789">
        <v>20261</v>
      </c>
      <c r="F933" s="12" t="s">
        <v>23</v>
      </c>
      <c r="G933" s="12" t="s">
        <v>20</v>
      </c>
      <c r="H933" s="12" t="s">
        <v>57</v>
      </c>
      <c r="I933" s="12">
        <v>4</v>
      </c>
      <c r="J933" s="12" t="s">
        <v>16</v>
      </c>
      <c r="K933" s="790" t="s">
        <v>1662</v>
      </c>
      <c r="L933" s="491" t="s">
        <v>1601</v>
      </c>
      <c r="M933" s="789" t="s">
        <v>1101</v>
      </c>
      <c r="N933" s="789" t="s">
        <v>1086</v>
      </c>
      <c r="O933" s="12" t="s">
        <v>731</v>
      </c>
      <c r="P933" s="789">
        <v>3</v>
      </c>
      <c r="Q933" s="789">
        <v>0</v>
      </c>
      <c r="R933" s="815">
        <v>3</v>
      </c>
      <c r="S933" s="789">
        <v>4</v>
      </c>
      <c r="T933" s="181"/>
      <c r="U933" s="31">
        <v>18</v>
      </c>
      <c r="V933" s="31">
        <f>IF(W933="","",IFERROR(INDEX(Docentes!C:C,MATCH(W933,Docentes!D:D,0)),"NUEVO"))</f>
        <v>21871273</v>
      </c>
      <c r="W933" s="791" t="s">
        <v>462</v>
      </c>
      <c r="X933" s="265" t="s">
        <v>168</v>
      </c>
      <c r="Y933" s="789" t="s">
        <v>1242</v>
      </c>
      <c r="Z933" s="789" t="s">
        <v>1089</v>
      </c>
      <c r="AA933" s="789" t="s">
        <v>41</v>
      </c>
      <c r="AB933" s="789" t="s">
        <v>1634</v>
      </c>
      <c r="AC933" s="789">
        <v>48</v>
      </c>
      <c r="AD933" s="31"/>
      <c r="AE933" s="789"/>
      <c r="AF933" s="789" t="s">
        <v>1242</v>
      </c>
      <c r="AG933" s="31" t="str">
        <f t="shared" ref="AG933" si="568">IF(AND(P933&gt;0,Q933&gt;0),"TP",IF(AND(P933&gt;0,Q933=0),"T","P"))</f>
        <v>T</v>
      </c>
      <c r="AH933" s="789">
        <v>2</v>
      </c>
      <c r="AI933" s="789">
        <v>8</v>
      </c>
      <c r="AJ933" s="789">
        <v>30</v>
      </c>
      <c r="AK933" s="789">
        <v>11</v>
      </c>
      <c r="AL933" s="789">
        <v>0</v>
      </c>
      <c r="AM933" s="31">
        <f t="shared" ref="AM933" si="569">IF(R933=0,0,IF(AI933="",R933,IF(X933="HIBRIDO VIRTUAL",0,((((AK933/24)+(AL933/1440))-((AI933/24)+(AJ933/1440)))*1440/50))))</f>
        <v>3.0000000000000004</v>
      </c>
      <c r="AN933" s="792">
        <f t="shared" ref="AN933" si="570">AI933/24+AJ933/1440</f>
        <v>0.35416666666666663</v>
      </c>
      <c r="AO933" s="792">
        <f t="shared" ref="AO933" si="571">AK933/24+AL933/1440</f>
        <v>0.45833333333333331</v>
      </c>
      <c r="AP933" s="31" t="str" cm="1">
        <f t="array" ref="AP933">IF(W933="","",IF(SUMPRODUCT((W933=$W$6:$W$1560)*(AH933=$AH$6:$AH$1560)*(AN933=$AN$6:$AN$1560)*(AO933=$AO$6:$AO$1560)*(ROW($W$6:$W$1560)&lt;&gt;ROW(W933))*((R933=0)*($R$6:$R$1560&gt;0)+(R933&gt;0)*($R$6:$R$1560=0)))&gt;0,"SALONES UNIDOS",IF(SUMPRODUCT((W933=$W$6:$W$1560)*(AH933=$AH$6:$AH$1560)*((AN933&lt;$AO$6:$AO$1560)*(AO933&gt;$AN$6:$AN$1560))*(ROW($W$6:$W$1560)&lt;&gt;ROW(W933)))&gt;0,"CRUZADO","Sin cruce")))</f>
        <v>Sin cruce</v>
      </c>
      <c r="AQ933" s="792" t="str">
        <f t="shared" ref="AQ933" si="572">TRIM(CONCATENATE(H933,I933,F933,J933))</f>
        <v>IN4PRINCIPALA</v>
      </c>
      <c r="AR933" s="792" t="str" cm="1">
        <f t="array" ref="AR933">IF(AQ933="","",IF(SUMPRODUCT((AQ933=$AQ$6:$AQ$1560)*(AH933=$AH$6:$AH$1560)*(AN933=$AN$6:$AN$1560)*(AO933=$AO$6:$AO$1560)*(ROW($AQ$6:$AQ$1560)&lt;&gt;ROW(AQ933))*((R933=0)*($R$6:$R$1560&gt;0)+(R933&gt;0)*($R$6:$R$1560=0)))&gt;0,"SALONES UNIDOS",IF(SUMPRODUCT((AQ933=$AQ$6:$AQ$1560)*(AH933=$AH$6:$AH$1560)*((AN933&lt;$AO$6:$AO$1560)*(AO933&gt;$AN$6:$AN$1560))*(ROW($AQ$6:$AQ$1560)&lt;&gt;ROW(AQ933)))&gt;0,"CRUZADO","Sin cruce")))</f>
        <v>Sin cruce</v>
      </c>
    </row>
    <row r="934" spans="3:44" ht="15.6" hidden="1" customHeight="1">
      <c r="C934" s="12" t="s">
        <v>1081</v>
      </c>
      <c r="D934" s="789" t="s">
        <v>1396</v>
      </c>
      <c r="E934" s="789">
        <v>20261</v>
      </c>
      <c r="F934" s="12" t="s">
        <v>23</v>
      </c>
      <c r="G934" s="12" t="s">
        <v>20</v>
      </c>
      <c r="H934" s="12" t="s">
        <v>57</v>
      </c>
      <c r="I934" s="12">
        <v>4</v>
      </c>
      <c r="J934" s="12" t="s">
        <v>16</v>
      </c>
      <c r="K934" s="790" t="s">
        <v>1662</v>
      </c>
      <c r="L934" s="491" t="s">
        <v>1601</v>
      </c>
      <c r="M934" s="789" t="s">
        <v>1101</v>
      </c>
      <c r="N934" s="789" t="s">
        <v>1086</v>
      </c>
      <c r="O934" s="12" t="s">
        <v>731</v>
      </c>
      <c r="P934" s="789">
        <v>0</v>
      </c>
      <c r="Q934" s="789">
        <v>2</v>
      </c>
      <c r="R934" s="815">
        <v>2</v>
      </c>
      <c r="S934" s="789">
        <v>4</v>
      </c>
      <c r="T934" s="181"/>
      <c r="U934" s="31">
        <v>18</v>
      </c>
      <c r="V934" s="31">
        <f>IF(W934="","",IFERROR(INDEX(Docentes!C:C,MATCH(W934,Docentes!D:D,0)),"NUEVO"))</f>
        <v>21871273</v>
      </c>
      <c r="W934" s="791" t="s">
        <v>462</v>
      </c>
      <c r="X934" s="265" t="s">
        <v>168</v>
      </c>
      <c r="Y934" s="789" t="s">
        <v>1242</v>
      </c>
      <c r="Z934" s="789" t="s">
        <v>1089</v>
      </c>
      <c r="AA934" s="789"/>
      <c r="AB934" s="789"/>
      <c r="AC934" s="789"/>
      <c r="AD934" s="31" t="s">
        <v>1353</v>
      </c>
      <c r="AE934" s="789">
        <v>19</v>
      </c>
      <c r="AF934" s="789" t="s">
        <v>1242</v>
      </c>
      <c r="AG934" s="31" t="str">
        <f t="shared" si="553"/>
        <v>P</v>
      </c>
      <c r="AH934" s="789">
        <v>2</v>
      </c>
      <c r="AI934" s="789">
        <v>11</v>
      </c>
      <c r="AJ934" s="789">
        <v>0</v>
      </c>
      <c r="AK934" s="789">
        <v>12</v>
      </c>
      <c r="AL934" s="789">
        <v>40</v>
      </c>
      <c r="AM934" s="31">
        <f t="shared" si="554"/>
        <v>2.0000000000000009</v>
      </c>
      <c r="AN934" s="792">
        <f t="shared" si="555"/>
        <v>0.45833333333333331</v>
      </c>
      <c r="AO934" s="792">
        <f t="shared" si="556"/>
        <v>0.52777777777777779</v>
      </c>
      <c r="AP934" s="31" t="str" cm="1">
        <f t="array" ref="AP934">IF(W934="","",IF(SUMPRODUCT((W934=$W$6:$W$1560)*(AH934=$AH$6:$AH$1560)*(AN934=$AN$6:$AN$1560)*(AO934=$AO$6:$AO$1560)*(ROW($W$6:$W$1560)&lt;&gt;ROW(W934))*((R934=0)*($R$6:$R$1560&gt;0)+(R934&gt;0)*($R$6:$R$1560=0)))&gt;0,"SALONES UNIDOS",IF(SUMPRODUCT((W934=$W$6:$W$1560)*(AH934=$AH$6:$AH$1560)*((AN934&lt;$AO$6:$AO$1560)*(AO934&gt;$AN$6:$AN$1560))*(ROW($W$6:$W$1560)&lt;&gt;ROW(W934)))&gt;0,"CRUZADO","Sin cruce")))</f>
        <v>Sin cruce</v>
      </c>
      <c r="AQ934" s="792" t="str">
        <f t="shared" si="557"/>
        <v>IN4PRINCIPALA</v>
      </c>
      <c r="AR934" s="792" t="str" cm="1">
        <f t="array" ref="AR934">IF(AQ934="","",IF(SUMPRODUCT((AQ934=$AQ$6:$AQ$1560)*(AH934=$AH$6:$AH$1560)*(AN934=$AN$6:$AN$1560)*(AO934=$AO$6:$AO$1560)*(ROW($AQ$6:$AQ$1560)&lt;&gt;ROW(AQ934))*((R934=0)*($R$6:$R$1560&gt;0)+(R934&gt;0)*($R$6:$R$1560=0)))&gt;0,"SALONES UNIDOS",IF(SUMPRODUCT((AQ934=$AQ$6:$AQ$1560)*(AH934=$AH$6:$AH$1560)*((AN934&lt;$AO$6:$AO$1560)*(AO934&gt;$AN$6:$AN$1560))*(ROW($AQ$6:$AQ$1560)&lt;&gt;ROW(AQ934)))&gt;0,"CRUZADO","Sin cruce")))</f>
        <v>Sin cruce</v>
      </c>
    </row>
    <row r="935" spans="3:44" ht="15.6" hidden="1" customHeight="1">
      <c r="C935" s="12" t="s">
        <v>1081</v>
      </c>
      <c r="D935" s="789" t="s">
        <v>1396</v>
      </c>
      <c r="E935" s="789">
        <v>20261</v>
      </c>
      <c r="F935" s="12" t="s">
        <v>23</v>
      </c>
      <c r="G935" s="12" t="s">
        <v>20</v>
      </c>
      <c r="H935" s="12" t="s">
        <v>57</v>
      </c>
      <c r="I935" s="12">
        <v>4</v>
      </c>
      <c r="J935" s="12" t="s">
        <v>16</v>
      </c>
      <c r="K935" s="790" t="s">
        <v>1663</v>
      </c>
      <c r="L935" s="491" t="s">
        <v>1664</v>
      </c>
      <c r="M935" s="789" t="s">
        <v>1085</v>
      </c>
      <c r="N935" s="789" t="s">
        <v>1086</v>
      </c>
      <c r="O935" s="12" t="s">
        <v>731</v>
      </c>
      <c r="P935" s="789">
        <v>0</v>
      </c>
      <c r="Q935" s="789">
        <v>2</v>
      </c>
      <c r="R935" s="815">
        <v>2</v>
      </c>
      <c r="S935" s="789">
        <v>4</v>
      </c>
      <c r="T935" s="181"/>
      <c r="U935" s="31">
        <v>18</v>
      </c>
      <c r="V935" s="31">
        <f>IF(W935="","",IFERROR(INDEX(Docentes!C:C,MATCH(W935,Docentes!D:D,0)),"NUEVO"))</f>
        <v>9857971</v>
      </c>
      <c r="W935" s="791" t="s">
        <v>294</v>
      </c>
      <c r="X935" s="265" t="s">
        <v>1332</v>
      </c>
      <c r="Y935" s="789" t="s">
        <v>1242</v>
      </c>
      <c r="Z935" s="789" t="s">
        <v>1656</v>
      </c>
      <c r="AA935" s="789"/>
      <c r="AB935" s="789"/>
      <c r="AC935" s="789"/>
      <c r="AD935" s="789" t="s">
        <v>1258</v>
      </c>
      <c r="AE935" s="789">
        <v>20</v>
      </c>
      <c r="AF935" s="789" t="s">
        <v>1242</v>
      </c>
      <c r="AG935" s="31" t="str">
        <f t="shared" ref="AG935" si="573">IF(AND(P935&gt;0,Q935&gt;0),"TP",IF(AND(P935&gt;0,Q935=0),"T","P"))</f>
        <v>P</v>
      </c>
      <c r="AH935" s="789">
        <v>1</v>
      </c>
      <c r="AI935" s="789">
        <v>8</v>
      </c>
      <c r="AJ935" s="789">
        <v>30</v>
      </c>
      <c r="AK935" s="789">
        <v>10</v>
      </c>
      <c r="AL935" s="789">
        <v>10</v>
      </c>
      <c r="AM935" s="31">
        <f t="shared" ref="AM935" si="574">IF(R935=0,0,IF(AI935="",R935,IF(X935="HIBRIDO VIRTUAL",0,((((AK935/24)+(AL935/1440))-((AI935/24)+(AJ935/1440)))*1440/50))))</f>
        <v>2.0000000000000009</v>
      </c>
      <c r="AN935" s="792">
        <f t="shared" ref="AN935" si="575">AI935/24+AJ935/1440</f>
        <v>0.35416666666666663</v>
      </c>
      <c r="AO935" s="792">
        <f t="shared" ref="AO935" si="576">AK935/24+AL935/1440</f>
        <v>0.4236111111111111</v>
      </c>
      <c r="AP935" s="31" t="str" cm="1">
        <f t="array" ref="AP935">IF(W935="","",IF(SUMPRODUCT((W935=$W$6:$W$1560)*(AH935=$AH$6:$AH$1560)*(AN935=$AN$6:$AN$1560)*(AO935=$AO$6:$AO$1560)*(ROW($W$6:$W$1560)&lt;&gt;ROW(W935))*((R935=0)*($R$6:$R$1560&gt;0)+(R935&gt;0)*($R$6:$R$1560=0)))&gt;0,"SALONES UNIDOS",IF(SUMPRODUCT((W935=$W$6:$W$1560)*(AH935=$AH$6:$AH$1560)*((AN935&lt;$AO$6:$AO$1560)*(AO935&gt;$AN$6:$AN$1560))*(ROW($W$6:$W$1560)&lt;&gt;ROW(W935)))&gt;0,"CRUZADO","Sin cruce")))</f>
        <v>Sin cruce</v>
      </c>
      <c r="AQ935" s="792" t="str">
        <f t="shared" ref="AQ935" si="577">TRIM(CONCATENATE(H935,I935,F935,J935))</f>
        <v>IN4PRINCIPALA</v>
      </c>
      <c r="AR935" s="792" t="str" cm="1">
        <f t="array" ref="AR935">IF(AQ935="","",IF(SUMPRODUCT((AQ935=$AQ$6:$AQ$1560)*(AH935=$AH$6:$AH$1560)*(AN935=$AN$6:$AN$1560)*(AO935=$AO$6:$AO$1560)*(ROW($AQ$6:$AQ$1560)&lt;&gt;ROW(AQ935))*((R935=0)*($R$6:$R$1560&gt;0)+(R935&gt;0)*($R$6:$R$1560=0)))&gt;0,"SALONES UNIDOS",IF(SUMPRODUCT((AQ935=$AQ$6:$AQ$1560)*(AH935=$AH$6:$AH$1560)*((AN935&lt;$AO$6:$AO$1560)*(AO935&gt;$AN$6:$AN$1560))*(ROW($AQ$6:$AQ$1560)&lt;&gt;ROW(AQ935)))&gt;0,"CRUZADO","Sin cruce")))</f>
        <v>Sin cruce</v>
      </c>
    </row>
    <row r="936" spans="3:44" ht="15.6" hidden="1" customHeight="1">
      <c r="C936" s="12" t="s">
        <v>1081</v>
      </c>
      <c r="D936" s="789" t="s">
        <v>1396</v>
      </c>
      <c r="E936" s="789">
        <v>20261</v>
      </c>
      <c r="F936" s="12" t="s">
        <v>23</v>
      </c>
      <c r="G936" s="12" t="s">
        <v>20</v>
      </c>
      <c r="H936" s="12" t="s">
        <v>57</v>
      </c>
      <c r="I936" s="12">
        <v>4</v>
      </c>
      <c r="J936" s="12" t="s">
        <v>16</v>
      </c>
      <c r="K936" s="790" t="s">
        <v>1663</v>
      </c>
      <c r="L936" s="491" t="s">
        <v>1664</v>
      </c>
      <c r="M936" s="789" t="s">
        <v>1085</v>
      </c>
      <c r="N936" s="789" t="s">
        <v>1086</v>
      </c>
      <c r="O936" s="12" t="s">
        <v>731</v>
      </c>
      <c r="P936" s="789">
        <v>3</v>
      </c>
      <c r="Q936" s="789">
        <v>0</v>
      </c>
      <c r="R936" s="815">
        <v>3</v>
      </c>
      <c r="S936" s="789">
        <v>4</v>
      </c>
      <c r="T936" s="181"/>
      <c r="U936" s="31">
        <v>18</v>
      </c>
      <c r="V936" s="31">
        <f>IF(W936="","",IFERROR(INDEX(Docentes!C:C,MATCH(W936,Docentes!D:D,0)),"NUEVO"))</f>
        <v>9857971</v>
      </c>
      <c r="W936" s="791" t="s">
        <v>294</v>
      </c>
      <c r="X936" s="265" t="s">
        <v>1332</v>
      </c>
      <c r="Y936" s="789" t="s">
        <v>1242</v>
      </c>
      <c r="Z936" s="789" t="s">
        <v>1656</v>
      </c>
      <c r="AA936" s="789" t="s">
        <v>41</v>
      </c>
      <c r="AB936" s="789" t="s">
        <v>1634</v>
      </c>
      <c r="AC936" s="789">
        <v>48</v>
      </c>
      <c r="AD936" s="789"/>
      <c r="AE936" s="789"/>
      <c r="AF936" s="789" t="s">
        <v>1242</v>
      </c>
      <c r="AG936" s="31" t="str">
        <f t="shared" si="553"/>
        <v>T</v>
      </c>
      <c r="AH936" s="789">
        <v>1</v>
      </c>
      <c r="AI936" s="789">
        <v>10</v>
      </c>
      <c r="AJ936" s="789">
        <v>10</v>
      </c>
      <c r="AK936" s="789">
        <v>12</v>
      </c>
      <c r="AL936" s="789">
        <v>40</v>
      </c>
      <c r="AM936" s="31">
        <f t="shared" si="554"/>
        <v>3.0000000000000004</v>
      </c>
      <c r="AN936" s="792">
        <f t="shared" si="555"/>
        <v>0.4236111111111111</v>
      </c>
      <c r="AO936" s="792">
        <f t="shared" si="556"/>
        <v>0.52777777777777779</v>
      </c>
      <c r="AP936" s="31" t="str" cm="1">
        <f t="array" ref="AP936">IF(W936="","",IF(SUMPRODUCT((W936=$W$6:$W$1560)*(AH936=$AH$6:$AH$1560)*(AN936=$AN$6:$AN$1560)*(AO936=$AO$6:$AO$1560)*(ROW($W$6:$W$1560)&lt;&gt;ROW(W936))*((R936=0)*($R$6:$R$1560&gt;0)+(R936&gt;0)*($R$6:$R$1560=0)))&gt;0,"SALONES UNIDOS",IF(SUMPRODUCT((W936=$W$6:$W$1560)*(AH936=$AH$6:$AH$1560)*((AN936&lt;$AO$6:$AO$1560)*(AO936&gt;$AN$6:$AN$1560))*(ROW($W$6:$W$1560)&lt;&gt;ROW(W936)))&gt;0,"CRUZADO","Sin cruce")))</f>
        <v>Sin cruce</v>
      </c>
      <c r="AQ936" s="792" t="str">
        <f t="shared" si="557"/>
        <v>IN4PRINCIPALA</v>
      </c>
      <c r="AR936" s="792" t="str" cm="1">
        <f t="array" ref="AR936">IF(AQ936="","",IF(SUMPRODUCT((AQ936=$AQ$6:$AQ$1560)*(AH936=$AH$6:$AH$1560)*(AN936=$AN$6:$AN$1560)*(AO936=$AO$6:$AO$1560)*(ROW($AQ$6:$AQ$1560)&lt;&gt;ROW(AQ936))*((R936=0)*($R$6:$R$1560&gt;0)+(R936&gt;0)*($R$6:$R$1560=0)))&gt;0,"SALONES UNIDOS",IF(SUMPRODUCT((AQ936=$AQ$6:$AQ$1560)*(AH936=$AH$6:$AH$1560)*((AN936&lt;$AO$6:$AO$1560)*(AO936&gt;$AN$6:$AN$1560))*(ROW($AQ$6:$AQ$1560)&lt;&gt;ROW(AQ936)))&gt;0,"CRUZADO","Sin cruce")))</f>
        <v>Sin cruce</v>
      </c>
    </row>
    <row r="937" spans="3:44" ht="15.6" hidden="1" customHeight="1">
      <c r="C937" s="12" t="s">
        <v>1081</v>
      </c>
      <c r="D937" s="789" t="s">
        <v>1396</v>
      </c>
      <c r="E937" s="789">
        <v>20261</v>
      </c>
      <c r="F937" s="12" t="s">
        <v>23</v>
      </c>
      <c r="G937" s="12" t="s">
        <v>20</v>
      </c>
      <c r="H937" s="12" t="s">
        <v>57</v>
      </c>
      <c r="I937" s="12">
        <v>4</v>
      </c>
      <c r="J937" s="12" t="s">
        <v>16</v>
      </c>
      <c r="K937" s="790" t="s">
        <v>1665</v>
      </c>
      <c r="L937" s="491" t="s">
        <v>1666</v>
      </c>
      <c r="M937" s="789" t="s">
        <v>1127</v>
      </c>
      <c r="N937" s="789" t="s">
        <v>1086</v>
      </c>
      <c r="O937" s="12" t="s">
        <v>731</v>
      </c>
      <c r="P937" s="789">
        <v>4</v>
      </c>
      <c r="Q937" s="789">
        <v>0</v>
      </c>
      <c r="R937" s="815">
        <v>4</v>
      </c>
      <c r="S937" s="789">
        <v>4</v>
      </c>
      <c r="T937" s="181"/>
      <c r="U937" s="31">
        <v>18</v>
      </c>
      <c r="V937" s="31">
        <f>IF(W937="","",IFERROR(INDEX(Docentes!C:C,MATCH(W937,Docentes!D:D,0)),"NUEVO"))</f>
        <v>21814921</v>
      </c>
      <c r="W937" s="791" t="s">
        <v>175</v>
      </c>
      <c r="X937" s="265" t="s">
        <v>168</v>
      </c>
      <c r="Y937" s="789" t="s">
        <v>1242</v>
      </c>
      <c r="Z937" s="789" t="s">
        <v>1089</v>
      </c>
      <c r="AA937" s="789" t="s">
        <v>41</v>
      </c>
      <c r="AB937" s="789" t="s">
        <v>1634</v>
      </c>
      <c r="AC937" s="789">
        <v>48</v>
      </c>
      <c r="AD937" s="789"/>
      <c r="AE937" s="789"/>
      <c r="AF937" s="789" t="s">
        <v>1242</v>
      </c>
      <c r="AG937" s="31" t="str">
        <f t="shared" si="553"/>
        <v>T</v>
      </c>
      <c r="AH937" s="789">
        <v>3</v>
      </c>
      <c r="AI937" s="789">
        <v>11</v>
      </c>
      <c r="AJ937" s="789">
        <v>50</v>
      </c>
      <c r="AK937" s="789">
        <v>15</v>
      </c>
      <c r="AL937" s="789">
        <v>10</v>
      </c>
      <c r="AM937" s="31">
        <f t="shared" si="554"/>
        <v>4</v>
      </c>
      <c r="AN937" s="792">
        <f t="shared" si="555"/>
        <v>0.49305555555555552</v>
      </c>
      <c r="AO937" s="792">
        <f t="shared" si="556"/>
        <v>0.63194444444444442</v>
      </c>
      <c r="AP937" s="31" t="str" cm="1">
        <f t="array" ref="AP937">IF(W937="","",IF(SUMPRODUCT((W937=$W$6:$W$1560)*(AH937=$AH$6:$AH$1560)*(AN937=$AN$6:$AN$1560)*(AO937=$AO$6:$AO$1560)*(ROW($W$6:$W$1560)&lt;&gt;ROW(W937))*((R937=0)*($R$6:$R$1560&gt;0)+(R937&gt;0)*($R$6:$R$1560=0)))&gt;0,"SALONES UNIDOS",IF(SUMPRODUCT((W937=$W$6:$W$1560)*(AH937=$AH$6:$AH$1560)*((AN937&lt;$AO$6:$AO$1560)*(AO937&gt;$AN$6:$AN$1560))*(ROW($W$6:$W$1560)&lt;&gt;ROW(W937)))&gt;0,"CRUZADO","Sin cruce")))</f>
        <v>Sin cruce</v>
      </c>
      <c r="AQ937" s="792" t="str">
        <f t="shared" si="557"/>
        <v>IN4PRINCIPALA</v>
      </c>
      <c r="AR937" s="792" t="str" cm="1">
        <f t="array" ref="AR937">IF(AQ937="","",IF(SUMPRODUCT((AQ937=$AQ$6:$AQ$1560)*(AH937=$AH$6:$AH$1560)*(AN937=$AN$6:$AN$1560)*(AO937=$AO$6:$AO$1560)*(ROW($AQ$6:$AQ$1560)&lt;&gt;ROW(AQ937))*((R937=0)*($R$6:$R$1560&gt;0)+(R937&gt;0)*($R$6:$R$1560=0)))&gt;0,"SALONES UNIDOS",IF(SUMPRODUCT((AQ937=$AQ$6:$AQ$1560)*(AH937=$AH$6:$AH$1560)*((AN937&lt;$AO$6:$AO$1560)*(AO937&gt;$AN$6:$AN$1560))*(ROW($AQ$6:$AQ$1560)&lt;&gt;ROW(AQ937)))&gt;0,"CRUZADO","Sin cruce")))</f>
        <v>Sin cruce</v>
      </c>
    </row>
    <row r="938" spans="3:44" ht="15.6" hidden="1" customHeight="1">
      <c r="C938" s="12" t="s">
        <v>1081</v>
      </c>
      <c r="D938" s="789" t="s">
        <v>1396</v>
      </c>
      <c r="E938" s="789">
        <v>20261</v>
      </c>
      <c r="F938" s="12" t="s">
        <v>23</v>
      </c>
      <c r="G938" s="12" t="s">
        <v>20</v>
      </c>
      <c r="H938" s="12" t="s">
        <v>57</v>
      </c>
      <c r="I938" s="12">
        <v>4</v>
      </c>
      <c r="J938" s="12" t="s">
        <v>16</v>
      </c>
      <c r="K938" s="790" t="s">
        <v>1667</v>
      </c>
      <c r="L938" s="491" t="s">
        <v>1668</v>
      </c>
      <c r="M938" s="789" t="s">
        <v>1101</v>
      </c>
      <c r="N938" s="789" t="s">
        <v>1086</v>
      </c>
      <c r="O938" s="12" t="s">
        <v>731</v>
      </c>
      <c r="P938" s="789">
        <v>2</v>
      </c>
      <c r="Q938" s="789">
        <v>0</v>
      </c>
      <c r="R938" s="815">
        <v>2</v>
      </c>
      <c r="S938" s="789">
        <v>4</v>
      </c>
      <c r="T938" s="181"/>
      <c r="U938" s="31">
        <v>18</v>
      </c>
      <c r="V938" s="31">
        <f>IF(W938="","",IFERROR(INDEX(Docentes!C:C,MATCH(W938,Docentes!D:D,0)),"NUEVO"))</f>
        <v>21507863</v>
      </c>
      <c r="W938" s="791" t="s">
        <v>418</v>
      </c>
      <c r="X938" s="265" t="s">
        <v>168</v>
      </c>
      <c r="Y938" s="789" t="s">
        <v>1142</v>
      </c>
      <c r="Z938" s="789" t="s">
        <v>1089</v>
      </c>
      <c r="AA938" s="789"/>
      <c r="AB938" s="789"/>
      <c r="AC938" s="789"/>
      <c r="AD938" s="31" t="s">
        <v>1635</v>
      </c>
      <c r="AE938" s="789">
        <v>20</v>
      </c>
      <c r="AF938" s="789" t="s">
        <v>1142</v>
      </c>
      <c r="AG938" s="31" t="str">
        <f t="shared" ref="AG938" si="578">IF(AND(P938&gt;0,Q938&gt;0),"TP",IF(AND(P938&gt;0,Q938=0),"T","P"))</f>
        <v>T</v>
      </c>
      <c r="AH938" s="789">
        <v>4</v>
      </c>
      <c r="AI938" s="789">
        <v>7</v>
      </c>
      <c r="AJ938" s="789">
        <v>40</v>
      </c>
      <c r="AK938" s="789">
        <v>9</v>
      </c>
      <c r="AL938" s="789">
        <v>20</v>
      </c>
      <c r="AM938" s="31">
        <f t="shared" ref="AM938" si="579">IF(R938=0,0,IF(AI938="",R938,IF(X938="HIBRIDO VIRTUAL",0,((((AK938/24)+(AL938/1440))-((AI938/24)+(AJ938/1440)))*1440/50))))</f>
        <v>1.9999999999999993</v>
      </c>
      <c r="AN938" s="792">
        <f t="shared" ref="AN938" si="580">AI938/24+AJ938/1440</f>
        <v>0.31944444444444448</v>
      </c>
      <c r="AO938" s="792">
        <f t="shared" ref="AO938" si="581">AK938/24+AL938/1440</f>
        <v>0.3888888888888889</v>
      </c>
      <c r="AP938" s="31" t="str" cm="1">
        <f t="array" ref="AP938">IF(W938="","",IF(SUMPRODUCT((W938=$W$6:$W$1560)*(AH938=$AH$6:$AH$1560)*(AN938=$AN$6:$AN$1560)*(AO938=$AO$6:$AO$1560)*(ROW($W$6:$W$1560)&lt;&gt;ROW(W938))*((R938=0)*($R$6:$R$1560&gt;0)+(R938&gt;0)*($R$6:$R$1560=0)))&gt;0,"SALONES UNIDOS",IF(SUMPRODUCT((W938=$W$6:$W$1560)*(AH938=$AH$6:$AH$1560)*((AN938&lt;$AO$6:$AO$1560)*(AO938&gt;$AN$6:$AN$1560))*(ROW($W$6:$W$1560)&lt;&gt;ROW(W938)))&gt;0,"CRUZADO","Sin cruce")))</f>
        <v>Sin cruce</v>
      </c>
      <c r="AQ938" s="792" t="str">
        <f t="shared" ref="AQ938" si="582">TRIM(CONCATENATE(H938,I938,F938,J938))</f>
        <v>IN4PRINCIPALA</v>
      </c>
      <c r="AR938" s="792" t="str" cm="1">
        <f t="array" ref="AR938">IF(AQ938="","",IF(SUMPRODUCT((AQ938=$AQ$6:$AQ$1560)*(AH938=$AH$6:$AH$1560)*(AN938=$AN$6:$AN$1560)*(AO938=$AO$6:$AO$1560)*(ROW($AQ$6:$AQ$1560)&lt;&gt;ROW(AQ938))*((R938=0)*($R$6:$R$1560&gt;0)+(R938&gt;0)*($R$6:$R$1560=0)))&gt;0,"SALONES UNIDOS",IF(SUMPRODUCT((AQ938=$AQ$6:$AQ$1560)*(AH938=$AH$6:$AH$1560)*((AN938&lt;$AO$6:$AO$1560)*(AO938&gt;$AN$6:$AN$1560))*(ROW($AQ$6:$AQ$1560)&lt;&gt;ROW(AQ938)))&gt;0,"CRUZADO","Sin cruce")))</f>
        <v>Sin cruce</v>
      </c>
    </row>
    <row r="939" spans="3:44" ht="15.6" hidden="1" customHeight="1">
      <c r="C939" s="12" t="s">
        <v>1081</v>
      </c>
      <c r="D939" s="789" t="s">
        <v>1396</v>
      </c>
      <c r="E939" s="789">
        <v>20261</v>
      </c>
      <c r="F939" s="12" t="s">
        <v>23</v>
      </c>
      <c r="G939" s="12" t="s">
        <v>20</v>
      </c>
      <c r="H939" s="12" t="s">
        <v>57</v>
      </c>
      <c r="I939" s="12">
        <v>4</v>
      </c>
      <c r="J939" s="12" t="s">
        <v>16</v>
      </c>
      <c r="K939" s="790" t="s">
        <v>1667</v>
      </c>
      <c r="L939" s="491" t="s">
        <v>1668</v>
      </c>
      <c r="M939" s="789" t="s">
        <v>1101</v>
      </c>
      <c r="N939" s="789" t="s">
        <v>1086</v>
      </c>
      <c r="O939" s="12" t="s">
        <v>731</v>
      </c>
      <c r="P939" s="789">
        <v>3</v>
      </c>
      <c r="Q939" s="789">
        <v>0</v>
      </c>
      <c r="R939" s="815">
        <v>3</v>
      </c>
      <c r="S939" s="789">
        <v>4</v>
      </c>
      <c r="T939" s="181"/>
      <c r="U939" s="31">
        <v>18</v>
      </c>
      <c r="V939" s="31">
        <f>IF(W939="","",IFERROR(INDEX(Docentes!C:C,MATCH(W939,Docentes!D:D,0)),"NUEVO"))</f>
        <v>21507863</v>
      </c>
      <c r="W939" s="791" t="s">
        <v>418</v>
      </c>
      <c r="X939" s="265" t="s">
        <v>168</v>
      </c>
      <c r="Y939" s="789" t="s">
        <v>1142</v>
      </c>
      <c r="Z939" s="789" t="s">
        <v>1089</v>
      </c>
      <c r="AA939" s="789" t="s">
        <v>41</v>
      </c>
      <c r="AB939" s="789" t="s">
        <v>1634</v>
      </c>
      <c r="AC939" s="789">
        <v>48</v>
      </c>
      <c r="AD939" s="31"/>
      <c r="AE939" s="789"/>
      <c r="AF939" s="789" t="s">
        <v>1142</v>
      </c>
      <c r="AG939" s="31" t="str">
        <f t="shared" si="553"/>
        <v>T</v>
      </c>
      <c r="AH939" s="789">
        <v>4</v>
      </c>
      <c r="AI939" s="789">
        <v>9</v>
      </c>
      <c r="AJ939" s="789">
        <v>20</v>
      </c>
      <c r="AK939" s="789">
        <v>11</v>
      </c>
      <c r="AL939" s="789">
        <v>50</v>
      </c>
      <c r="AM939" s="31">
        <f t="shared" si="554"/>
        <v>2.9999999999999987</v>
      </c>
      <c r="AN939" s="792">
        <f t="shared" si="555"/>
        <v>0.3888888888888889</v>
      </c>
      <c r="AO939" s="792">
        <f t="shared" si="556"/>
        <v>0.49305555555555552</v>
      </c>
      <c r="AP939" s="31" t="str" cm="1">
        <f t="array" ref="AP939">IF(W939="","",IF(SUMPRODUCT((W939=$W$6:$W$1560)*(AH939=$AH$6:$AH$1560)*(AN939=$AN$6:$AN$1560)*(AO939=$AO$6:$AO$1560)*(ROW($W$6:$W$1560)&lt;&gt;ROW(W939))*((R939=0)*($R$6:$R$1560&gt;0)+(R939&gt;0)*($R$6:$R$1560=0)))&gt;0,"SALONES UNIDOS",IF(SUMPRODUCT((W939=$W$6:$W$1560)*(AH939=$AH$6:$AH$1560)*((AN939&lt;$AO$6:$AO$1560)*(AO939&gt;$AN$6:$AN$1560))*(ROW($W$6:$W$1560)&lt;&gt;ROW(W939)))&gt;0,"CRUZADO","Sin cruce")))</f>
        <v>Sin cruce</v>
      </c>
      <c r="AQ939" s="792" t="str">
        <f t="shared" si="557"/>
        <v>IN4PRINCIPALA</v>
      </c>
      <c r="AR939" s="792" t="str" cm="1">
        <f t="array" ref="AR939">IF(AQ939="","",IF(SUMPRODUCT((AQ939=$AQ$6:$AQ$1560)*(AH939=$AH$6:$AH$1560)*(AN939=$AN$6:$AN$1560)*(AO939=$AO$6:$AO$1560)*(ROW($AQ$6:$AQ$1560)&lt;&gt;ROW(AQ939))*((R939=0)*($R$6:$R$1560&gt;0)+(R939&gt;0)*($R$6:$R$1560=0)))&gt;0,"SALONES UNIDOS",IF(SUMPRODUCT((AQ939=$AQ$6:$AQ$1560)*(AH939=$AH$6:$AH$1560)*((AN939&lt;$AO$6:$AO$1560)*(AO939&gt;$AN$6:$AN$1560))*(ROW($AQ$6:$AQ$1560)&lt;&gt;ROW(AQ939)))&gt;0,"CRUZADO","Sin cruce")))</f>
        <v>Sin cruce</v>
      </c>
    </row>
    <row r="940" spans="3:44" ht="15.6" hidden="1" customHeight="1">
      <c r="C940" s="12" t="s">
        <v>1081</v>
      </c>
      <c r="D940" s="789" t="s">
        <v>1396</v>
      </c>
      <c r="E940" s="789">
        <v>20261</v>
      </c>
      <c r="F940" s="12" t="s">
        <v>23</v>
      </c>
      <c r="G940" s="12" t="s">
        <v>20</v>
      </c>
      <c r="H940" s="12" t="s">
        <v>57</v>
      </c>
      <c r="I940" s="12">
        <v>4</v>
      </c>
      <c r="J940" s="12" t="s">
        <v>16</v>
      </c>
      <c r="K940" s="790" t="s">
        <v>1669</v>
      </c>
      <c r="L940" s="491" t="s">
        <v>1239</v>
      </c>
      <c r="M940" s="789" t="s">
        <v>1101</v>
      </c>
      <c r="N940" s="789" t="s">
        <v>1086</v>
      </c>
      <c r="O940" s="12" t="s">
        <v>769</v>
      </c>
      <c r="P940" s="789">
        <v>2</v>
      </c>
      <c r="Q940" s="789">
        <v>4</v>
      </c>
      <c r="R940" s="815">
        <v>6</v>
      </c>
      <c r="S940" s="789">
        <v>4</v>
      </c>
      <c r="T940" s="181"/>
      <c r="U940" s="31">
        <v>18</v>
      </c>
      <c r="V940" s="31">
        <f>IF(W940="","",IFERROR(INDEX(Docentes!C:C,MATCH(W940,Docentes!D:D,0)),"NUEVO"))</f>
        <v>21854029</v>
      </c>
      <c r="W940" s="791" t="s">
        <v>219</v>
      </c>
      <c r="X940" s="265" t="s">
        <v>167</v>
      </c>
      <c r="Y940" s="789" t="s">
        <v>1142</v>
      </c>
      <c r="Z940" s="789" t="s">
        <v>1089</v>
      </c>
      <c r="AA940" s="789"/>
      <c r="AB940" s="789" t="s">
        <v>1092</v>
      </c>
      <c r="AC940" s="789"/>
      <c r="AD940" s="789"/>
      <c r="AE940" s="789"/>
      <c r="AF940" s="789" t="s">
        <v>1142</v>
      </c>
      <c r="AG940" s="31" t="str">
        <f t="shared" si="553"/>
        <v>TP</v>
      </c>
      <c r="AH940" s="789">
        <v>4</v>
      </c>
      <c r="AI940" s="789">
        <v>17</v>
      </c>
      <c r="AJ940" s="789">
        <v>40</v>
      </c>
      <c r="AK940" s="789">
        <v>22</v>
      </c>
      <c r="AL940" s="789">
        <v>40</v>
      </c>
      <c r="AM940" s="31">
        <f t="shared" si="554"/>
        <v>5.9999999999999973</v>
      </c>
      <c r="AN940" s="792">
        <f t="shared" si="555"/>
        <v>0.73611111111111116</v>
      </c>
      <c r="AO940" s="792">
        <f t="shared" si="556"/>
        <v>0.94444444444444442</v>
      </c>
      <c r="AP940" s="31" t="str" cm="1">
        <f t="array" ref="AP940">IF(W940="","",IF(SUMPRODUCT((W940=$W$6:$W$1560)*(AH940=$AH$6:$AH$1560)*(AN940=$AN$6:$AN$1560)*(AO940=$AO$6:$AO$1560)*(ROW($W$6:$W$1560)&lt;&gt;ROW(W940))*((R940=0)*($R$6:$R$1560&gt;0)+(R940&gt;0)*($R$6:$R$1560=0)))&gt;0,"SALONES UNIDOS",IF(SUMPRODUCT((W940=$W$6:$W$1560)*(AH940=$AH$6:$AH$1560)*((AN940&lt;$AO$6:$AO$1560)*(AO940&gt;$AN$6:$AN$1560))*(ROW($W$6:$W$1560)&lt;&gt;ROW(W940)))&gt;0,"CRUZADO","Sin cruce")))</f>
        <v>Sin cruce</v>
      </c>
      <c r="AQ940" s="792" t="str">
        <f t="shared" si="557"/>
        <v>IN4PRINCIPALA</v>
      </c>
      <c r="AR940" s="792" t="str" cm="1">
        <f t="array" ref="AR940">IF(AQ940="","",IF(SUMPRODUCT((AQ940=$AQ$6:$AQ$1560)*(AH940=$AH$6:$AH$1560)*(AN940=$AN$6:$AN$1560)*(AO940=$AO$6:$AO$1560)*(ROW($AQ$6:$AQ$1560)&lt;&gt;ROW(AQ940))*((R940=0)*($R$6:$R$1560&gt;0)+(R940&gt;0)*($R$6:$R$1560=0)))&gt;0,"SALONES UNIDOS",IF(SUMPRODUCT((AQ940=$AQ$6:$AQ$1560)*(AH940=$AH$6:$AH$1560)*((AN940&lt;$AO$6:$AO$1560)*(AO940&gt;$AN$6:$AN$1560))*(ROW($AQ$6:$AQ$1560)&lt;&gt;ROW(AQ940)))&gt;0,"CRUZADO","Sin cruce")))</f>
        <v>Sin cruce</v>
      </c>
    </row>
    <row r="941" spans="3:44" ht="15.6" hidden="1" customHeight="1">
      <c r="C941" s="12" t="s">
        <v>1081</v>
      </c>
      <c r="D941" s="789" t="s">
        <v>1396</v>
      </c>
      <c r="E941" s="789">
        <v>20261</v>
      </c>
      <c r="F941" s="12" t="s">
        <v>23</v>
      </c>
      <c r="G941" s="12" t="s">
        <v>20</v>
      </c>
      <c r="H941" s="12" t="s">
        <v>57</v>
      </c>
      <c r="I941" s="12">
        <v>5</v>
      </c>
      <c r="J941" s="12" t="s">
        <v>16</v>
      </c>
      <c r="K941" s="790" t="s">
        <v>1415</v>
      </c>
      <c r="L941" s="491" t="s">
        <v>1416</v>
      </c>
      <c r="M941" s="789" t="s">
        <v>1085</v>
      </c>
      <c r="N941" s="789" t="s">
        <v>1086</v>
      </c>
      <c r="O941" s="12" t="s">
        <v>731</v>
      </c>
      <c r="P941" s="789">
        <v>2</v>
      </c>
      <c r="Q941" s="789">
        <v>0</v>
      </c>
      <c r="R941" s="815">
        <v>2</v>
      </c>
      <c r="S941" s="789">
        <v>4</v>
      </c>
      <c r="T941" s="181"/>
      <c r="U941" s="789">
        <v>34</v>
      </c>
      <c r="V941" s="31">
        <f>IF(W941="","",IFERROR(INDEX(Docentes!C:C,MATCH(W941,Docentes!D:D,0)),"NUEVO"))</f>
        <v>45294530</v>
      </c>
      <c r="W941" s="791" t="s">
        <v>380</v>
      </c>
      <c r="X941" s="265" t="s">
        <v>168</v>
      </c>
      <c r="Y941" s="789" t="s">
        <v>1242</v>
      </c>
      <c r="Z941" s="789" t="s">
        <v>1089</v>
      </c>
      <c r="AA941" s="789" t="s">
        <v>32</v>
      </c>
      <c r="AB941" s="789" t="s">
        <v>1491</v>
      </c>
      <c r="AC941" s="789">
        <v>39</v>
      </c>
      <c r="AD941" s="789"/>
      <c r="AE941" s="789"/>
      <c r="AF941" s="789" t="s">
        <v>1242</v>
      </c>
      <c r="AG941" s="31" t="str">
        <f t="shared" si="553"/>
        <v>T</v>
      </c>
      <c r="AH941" s="789">
        <v>4</v>
      </c>
      <c r="AI941" s="789">
        <v>10</v>
      </c>
      <c r="AJ941" s="789">
        <v>10</v>
      </c>
      <c r="AK941" s="789">
        <v>11</v>
      </c>
      <c r="AL941" s="789">
        <v>50</v>
      </c>
      <c r="AM941" s="31">
        <f t="shared" si="554"/>
        <v>1.9999999999999993</v>
      </c>
      <c r="AN941" s="792">
        <f t="shared" si="555"/>
        <v>0.4236111111111111</v>
      </c>
      <c r="AO941" s="792">
        <f t="shared" si="556"/>
        <v>0.49305555555555552</v>
      </c>
      <c r="AP941" s="31" t="str" cm="1">
        <f t="array" ref="AP941">IF(W941="","",IF(SUMPRODUCT((W941=$W$6:$W$1560)*(AH941=$AH$6:$AH$1560)*(AN941=$AN$6:$AN$1560)*(AO941=$AO$6:$AO$1560)*(ROW($W$6:$W$1560)&lt;&gt;ROW(W941))*((R941=0)*($R$6:$R$1560&gt;0)+(R941&gt;0)*($R$6:$R$1560=0)))&gt;0,"SALONES UNIDOS",IF(SUMPRODUCT((W941=$W$6:$W$1560)*(AH941=$AH$6:$AH$1560)*((AN941&lt;$AO$6:$AO$1560)*(AO941&gt;$AN$6:$AN$1560))*(ROW($W$6:$W$1560)&lt;&gt;ROW(W941)))&gt;0,"CRUZADO","Sin cruce")))</f>
        <v>Sin cruce</v>
      </c>
      <c r="AQ941" s="792" t="str">
        <f t="shared" si="557"/>
        <v>IN5PRINCIPALA</v>
      </c>
      <c r="AR941" s="792" t="str" cm="1">
        <f t="array" ref="AR941">IF(AQ941="","",IF(SUMPRODUCT((AQ941=$AQ$6:$AQ$1560)*(AH941=$AH$6:$AH$1560)*(AN941=$AN$6:$AN$1560)*(AO941=$AO$6:$AO$1560)*(ROW($AQ$6:$AQ$1560)&lt;&gt;ROW(AQ941))*((R941=0)*($R$6:$R$1560&gt;0)+(R941&gt;0)*($R$6:$R$1560=0)))&gt;0,"SALONES UNIDOS",IF(SUMPRODUCT((AQ941=$AQ$6:$AQ$1560)*(AH941=$AH$6:$AH$1560)*((AN941&lt;$AO$6:$AO$1560)*(AO941&gt;$AN$6:$AN$1560))*(ROW($AQ$6:$AQ$1560)&lt;&gt;ROW(AQ941)))&gt;0,"CRUZADO","Sin cruce")))</f>
        <v>Sin cruce</v>
      </c>
    </row>
    <row r="942" spans="3:44" ht="15.6" hidden="1" customHeight="1">
      <c r="C942" s="12" t="s">
        <v>1081</v>
      </c>
      <c r="D942" s="789" t="s">
        <v>1396</v>
      </c>
      <c r="E942" s="789">
        <v>20261</v>
      </c>
      <c r="F942" s="12" t="s">
        <v>23</v>
      </c>
      <c r="G942" s="12" t="s">
        <v>20</v>
      </c>
      <c r="H942" s="12" t="s">
        <v>57</v>
      </c>
      <c r="I942" s="12">
        <v>5</v>
      </c>
      <c r="J942" s="12" t="s">
        <v>1342</v>
      </c>
      <c r="K942" s="790" t="s">
        <v>1415</v>
      </c>
      <c r="L942" s="491" t="s">
        <v>1416</v>
      </c>
      <c r="M942" s="789" t="s">
        <v>1085</v>
      </c>
      <c r="N942" s="789" t="s">
        <v>1086</v>
      </c>
      <c r="O942" s="12" t="s">
        <v>731</v>
      </c>
      <c r="P942" s="789">
        <v>0</v>
      </c>
      <c r="Q942" s="789">
        <v>4</v>
      </c>
      <c r="R942" s="815">
        <v>4</v>
      </c>
      <c r="S942" s="789">
        <v>4</v>
      </c>
      <c r="T942" s="181"/>
      <c r="U942" s="789">
        <v>17</v>
      </c>
      <c r="V942" s="31">
        <f>IF(W942="","",IFERROR(INDEX(Docentes!C:C,MATCH(W942,Docentes!D:D,0)),"NUEVO"))</f>
        <v>45294530</v>
      </c>
      <c r="W942" s="791" t="s">
        <v>380</v>
      </c>
      <c r="X942" s="265" t="s">
        <v>168</v>
      </c>
      <c r="Y942" s="789" t="s">
        <v>1242</v>
      </c>
      <c r="Z942" s="789" t="s">
        <v>1089</v>
      </c>
      <c r="AA942" s="789"/>
      <c r="AB942" s="789"/>
      <c r="AC942" s="789"/>
      <c r="AD942" s="789" t="s">
        <v>1599</v>
      </c>
      <c r="AE942" s="789">
        <v>24</v>
      </c>
      <c r="AF942" s="789" t="s">
        <v>1242</v>
      </c>
      <c r="AG942" s="31" t="str">
        <f t="shared" si="553"/>
        <v>P</v>
      </c>
      <c r="AH942" s="789">
        <v>4</v>
      </c>
      <c r="AI942" s="789">
        <v>13</v>
      </c>
      <c r="AJ942" s="789">
        <v>30</v>
      </c>
      <c r="AK942" s="789">
        <v>16</v>
      </c>
      <c r="AL942" s="789">
        <v>50</v>
      </c>
      <c r="AM942" s="31">
        <f t="shared" si="554"/>
        <v>3.9999999999999987</v>
      </c>
      <c r="AN942" s="792">
        <f t="shared" si="555"/>
        <v>0.5625</v>
      </c>
      <c r="AO942" s="792">
        <f t="shared" si="556"/>
        <v>0.70138888888888884</v>
      </c>
      <c r="AP942" s="31" t="str" cm="1">
        <f t="array" ref="AP942">IF(W942="","",IF(SUMPRODUCT((W942=$W$6:$W$1560)*(AH942=$AH$6:$AH$1560)*(AN942=$AN$6:$AN$1560)*(AO942=$AO$6:$AO$1560)*(ROW($W$6:$W$1560)&lt;&gt;ROW(W942))*((R942=0)*($R$6:$R$1560&gt;0)+(R942&gt;0)*($R$6:$R$1560=0)))&gt;0,"SALONES UNIDOS",IF(SUMPRODUCT((W942=$W$6:$W$1560)*(AH942=$AH$6:$AH$1560)*((AN942&lt;$AO$6:$AO$1560)*(AO942&gt;$AN$6:$AN$1560))*(ROW($W$6:$W$1560)&lt;&gt;ROW(W942)))&gt;0,"CRUZADO","Sin cruce")))</f>
        <v>Sin cruce</v>
      </c>
      <c r="AQ942" s="792" t="str">
        <f t="shared" si="557"/>
        <v>IN5PRINCIPALA1</v>
      </c>
      <c r="AR942" s="792" t="str" cm="1">
        <f t="array" ref="AR942">IF(AQ942="","",IF(SUMPRODUCT((AQ942=$AQ$6:$AQ$1560)*(AH942=$AH$6:$AH$1560)*(AN942=$AN$6:$AN$1560)*(AO942=$AO$6:$AO$1560)*(ROW($AQ$6:$AQ$1560)&lt;&gt;ROW(AQ942))*((R942=0)*($R$6:$R$1560&gt;0)+(R942&gt;0)*($R$6:$R$1560=0)))&gt;0,"SALONES UNIDOS",IF(SUMPRODUCT((AQ942=$AQ$6:$AQ$1560)*(AH942=$AH$6:$AH$1560)*((AN942&lt;$AO$6:$AO$1560)*(AO942&gt;$AN$6:$AN$1560))*(ROW($AQ$6:$AQ$1560)&lt;&gt;ROW(AQ942)))&gt;0,"CRUZADO","Sin cruce")))</f>
        <v>Sin cruce</v>
      </c>
    </row>
    <row r="943" spans="3:44" ht="15.6" hidden="1" customHeight="1">
      <c r="C943" s="12" t="s">
        <v>1081</v>
      </c>
      <c r="D943" s="789" t="s">
        <v>1396</v>
      </c>
      <c r="E943" s="789">
        <v>20261</v>
      </c>
      <c r="F943" s="12" t="s">
        <v>23</v>
      </c>
      <c r="G943" s="12" t="s">
        <v>20</v>
      </c>
      <c r="H943" s="12" t="s">
        <v>57</v>
      </c>
      <c r="I943" s="12">
        <v>5</v>
      </c>
      <c r="J943" s="12" t="s">
        <v>1343</v>
      </c>
      <c r="K943" s="790" t="s">
        <v>1415</v>
      </c>
      <c r="L943" s="491" t="s">
        <v>1416</v>
      </c>
      <c r="M943" s="789" t="s">
        <v>1085</v>
      </c>
      <c r="N943" s="789" t="s">
        <v>1086</v>
      </c>
      <c r="O943" s="12" t="s">
        <v>731</v>
      </c>
      <c r="P943" s="789">
        <v>0</v>
      </c>
      <c r="Q943" s="789">
        <v>4</v>
      </c>
      <c r="R943" s="815">
        <v>4</v>
      </c>
      <c r="S943" s="789">
        <v>4</v>
      </c>
      <c r="T943" s="181"/>
      <c r="U943" s="789">
        <v>17</v>
      </c>
      <c r="V943" s="31">
        <f>IF(W943="","",IFERROR(INDEX(Docentes!C:C,MATCH(W943,Docentes!D:D,0)),"NUEVO"))</f>
        <v>45294530</v>
      </c>
      <c r="W943" s="791" t="s">
        <v>380</v>
      </c>
      <c r="X943" s="265" t="s">
        <v>168</v>
      </c>
      <c r="Y943" s="789" t="s">
        <v>1242</v>
      </c>
      <c r="Z943" s="789" t="s">
        <v>1089</v>
      </c>
      <c r="AA943" s="789"/>
      <c r="AB943" s="789"/>
      <c r="AC943" s="789"/>
      <c r="AD943" s="789" t="s">
        <v>1599</v>
      </c>
      <c r="AE943" s="789">
        <v>24</v>
      </c>
      <c r="AF943" s="789" t="s">
        <v>1242</v>
      </c>
      <c r="AG943" s="31" t="str">
        <f t="shared" si="553"/>
        <v>P</v>
      </c>
      <c r="AH943" s="789">
        <v>4</v>
      </c>
      <c r="AI943" s="789">
        <v>16</v>
      </c>
      <c r="AJ943" s="789">
        <v>50</v>
      </c>
      <c r="AK943" s="789">
        <v>20</v>
      </c>
      <c r="AL943" s="789">
        <v>10</v>
      </c>
      <c r="AM943" s="31">
        <f t="shared" si="554"/>
        <v>4.0000000000000018</v>
      </c>
      <c r="AN943" s="792">
        <f t="shared" si="555"/>
        <v>0.70138888888888884</v>
      </c>
      <c r="AO943" s="792">
        <f t="shared" si="556"/>
        <v>0.84027777777777779</v>
      </c>
      <c r="AP943" s="31" t="str" cm="1">
        <f t="array" ref="AP943">IF(W943="","",IF(SUMPRODUCT((W943=$W$6:$W$1560)*(AH943=$AH$6:$AH$1560)*(AN943=$AN$6:$AN$1560)*(AO943=$AO$6:$AO$1560)*(ROW($W$6:$W$1560)&lt;&gt;ROW(W943))*((R943=0)*($R$6:$R$1560&gt;0)+(R943&gt;0)*($R$6:$R$1560=0)))&gt;0,"SALONES UNIDOS",IF(SUMPRODUCT((W943=$W$6:$W$1560)*(AH943=$AH$6:$AH$1560)*((AN943&lt;$AO$6:$AO$1560)*(AO943&gt;$AN$6:$AN$1560))*(ROW($W$6:$W$1560)&lt;&gt;ROW(W943)))&gt;0,"CRUZADO","Sin cruce")))</f>
        <v>Sin cruce</v>
      </c>
      <c r="AQ943" s="792" t="str">
        <f t="shared" si="557"/>
        <v>IN5PRINCIPALA2</v>
      </c>
      <c r="AR943" s="792" t="str" cm="1">
        <f t="array" ref="AR943">IF(AQ943="","",IF(SUMPRODUCT((AQ943=$AQ$6:$AQ$1560)*(AH943=$AH$6:$AH$1560)*(AN943=$AN$6:$AN$1560)*(AO943=$AO$6:$AO$1560)*(ROW($AQ$6:$AQ$1560)&lt;&gt;ROW(AQ943))*((R943=0)*($R$6:$R$1560&gt;0)+(R943&gt;0)*($R$6:$R$1560=0)))&gt;0,"SALONES UNIDOS",IF(SUMPRODUCT((AQ943=$AQ$6:$AQ$1560)*(AH943=$AH$6:$AH$1560)*((AN943&lt;$AO$6:$AO$1560)*(AO943&gt;$AN$6:$AN$1560))*(ROW($AQ$6:$AQ$1560)&lt;&gt;ROW(AQ943)))&gt;0,"CRUZADO","Sin cruce")))</f>
        <v>Sin cruce</v>
      </c>
    </row>
    <row r="944" spans="3:44" ht="15.6" hidden="1" customHeight="1">
      <c r="C944" s="12" t="s">
        <v>1081</v>
      </c>
      <c r="D944" s="789" t="s">
        <v>1396</v>
      </c>
      <c r="E944" s="789">
        <v>20261</v>
      </c>
      <c r="F944" s="12" t="s">
        <v>23</v>
      </c>
      <c r="G944" s="12" t="s">
        <v>20</v>
      </c>
      <c r="H944" s="12" t="s">
        <v>57</v>
      </c>
      <c r="I944" s="12">
        <v>5</v>
      </c>
      <c r="J944" s="12" t="s">
        <v>16</v>
      </c>
      <c r="K944" s="790" t="s">
        <v>1417</v>
      </c>
      <c r="L944" s="491" t="s">
        <v>1418</v>
      </c>
      <c r="M944" s="789" t="s">
        <v>1085</v>
      </c>
      <c r="N944" s="789" t="s">
        <v>1086</v>
      </c>
      <c r="O944" s="12" t="s">
        <v>731</v>
      </c>
      <c r="P944" s="789">
        <v>3</v>
      </c>
      <c r="Q944" s="789">
        <v>2</v>
      </c>
      <c r="R944" s="815">
        <v>5</v>
      </c>
      <c r="S944" s="789">
        <v>4</v>
      </c>
      <c r="T944" s="181"/>
      <c r="U944" s="789">
        <v>34</v>
      </c>
      <c r="V944" s="31">
        <f>IF(W944="","",IFERROR(INDEX(Docentes!C:C,MATCH(W944,Docentes!D:D,0)),"NUEVO"))</f>
        <v>72459969</v>
      </c>
      <c r="W944" s="791" t="s">
        <v>432</v>
      </c>
      <c r="X944" s="265" t="s">
        <v>168</v>
      </c>
      <c r="Y944" s="789" t="s">
        <v>1242</v>
      </c>
      <c r="Z944" s="789" t="s">
        <v>1089</v>
      </c>
      <c r="AA944" s="789" t="s">
        <v>16</v>
      </c>
      <c r="AB944" s="789" t="s">
        <v>1598</v>
      </c>
      <c r="AC944" s="789">
        <v>39</v>
      </c>
      <c r="AD944" s="789"/>
      <c r="AE944" s="789"/>
      <c r="AF944" s="789" t="s">
        <v>1242</v>
      </c>
      <c r="AG944" s="31" t="str">
        <f t="shared" si="553"/>
        <v>TP</v>
      </c>
      <c r="AH944" s="789">
        <v>1</v>
      </c>
      <c r="AI944" s="789">
        <v>8</v>
      </c>
      <c r="AJ944" s="789">
        <v>30</v>
      </c>
      <c r="AK944" s="789">
        <v>12</v>
      </c>
      <c r="AL944" s="789">
        <v>40</v>
      </c>
      <c r="AM944" s="31">
        <f t="shared" si="554"/>
        <v>5.0000000000000009</v>
      </c>
      <c r="AN944" s="792">
        <f t="shared" si="555"/>
        <v>0.35416666666666663</v>
      </c>
      <c r="AO944" s="792">
        <f t="shared" si="556"/>
        <v>0.52777777777777779</v>
      </c>
      <c r="AP944" s="31" t="str" cm="1">
        <f t="array" ref="AP944">IF(W944="","",IF(SUMPRODUCT((W944=$W$6:$W$1560)*(AH944=$AH$6:$AH$1560)*(AN944=$AN$6:$AN$1560)*(AO944=$AO$6:$AO$1560)*(ROW($W$6:$W$1560)&lt;&gt;ROW(W944))*((R944=0)*($R$6:$R$1560&gt;0)+(R944&gt;0)*($R$6:$R$1560=0)))&gt;0,"SALONES UNIDOS",IF(SUMPRODUCT((W944=$W$6:$W$1560)*(AH944=$AH$6:$AH$1560)*((AN944&lt;$AO$6:$AO$1560)*(AO944&gt;$AN$6:$AN$1560))*(ROW($W$6:$W$1560)&lt;&gt;ROW(W944)))&gt;0,"CRUZADO","Sin cruce")))</f>
        <v>Sin cruce</v>
      </c>
      <c r="AQ944" s="792" t="str">
        <f t="shared" si="557"/>
        <v>IN5PRINCIPALA</v>
      </c>
      <c r="AR944" s="792" t="str" cm="1">
        <f t="array" ref="AR944">IF(AQ944="","",IF(SUMPRODUCT((AQ944=$AQ$6:$AQ$1560)*(AH944=$AH$6:$AH$1560)*(AN944=$AN$6:$AN$1560)*(AO944=$AO$6:$AO$1560)*(ROW($AQ$6:$AQ$1560)&lt;&gt;ROW(AQ944))*((R944=0)*($R$6:$R$1560&gt;0)+(R944&gt;0)*($R$6:$R$1560=0)))&gt;0,"SALONES UNIDOS",IF(SUMPRODUCT((AQ944=$AQ$6:$AQ$1560)*(AH944=$AH$6:$AH$1560)*((AN944&lt;$AO$6:$AO$1560)*(AO944&gt;$AN$6:$AN$1560))*(ROW($AQ$6:$AQ$1560)&lt;&gt;ROW(AQ944)))&gt;0,"CRUZADO","Sin cruce")))</f>
        <v>Sin cruce</v>
      </c>
    </row>
    <row r="945" spans="3:44" ht="15.6" hidden="1" customHeight="1">
      <c r="C945" s="12" t="s">
        <v>1081</v>
      </c>
      <c r="D945" s="789" t="s">
        <v>1396</v>
      </c>
      <c r="E945" s="789">
        <v>20261</v>
      </c>
      <c r="F945" s="12" t="s">
        <v>23</v>
      </c>
      <c r="G945" s="12" t="s">
        <v>20</v>
      </c>
      <c r="H945" s="12" t="s">
        <v>57</v>
      </c>
      <c r="I945" s="12">
        <v>5</v>
      </c>
      <c r="J945" s="12" t="s">
        <v>16</v>
      </c>
      <c r="K945" s="790" t="s">
        <v>1420</v>
      </c>
      <c r="L945" s="491" t="s">
        <v>1421</v>
      </c>
      <c r="M945" s="789" t="s">
        <v>1085</v>
      </c>
      <c r="N945" s="789" t="s">
        <v>1086</v>
      </c>
      <c r="O945" s="12" t="s">
        <v>731</v>
      </c>
      <c r="P945" s="789">
        <v>3</v>
      </c>
      <c r="Q945" s="789">
        <v>0</v>
      </c>
      <c r="R945" s="815">
        <v>3</v>
      </c>
      <c r="S945" s="789">
        <v>4</v>
      </c>
      <c r="T945" s="181"/>
      <c r="U945" s="789">
        <v>34</v>
      </c>
      <c r="V945" s="31">
        <f>IF(W945="","",IFERROR(INDEX(Docentes!C:C,MATCH(W945,Docentes!D:D,0)),"NUEVO"))</f>
        <v>21507863</v>
      </c>
      <c r="W945" s="791" t="s">
        <v>418</v>
      </c>
      <c r="X945" s="265" t="s">
        <v>168</v>
      </c>
      <c r="Y945" s="789" t="s">
        <v>1242</v>
      </c>
      <c r="Z945" s="789" t="s">
        <v>1089</v>
      </c>
      <c r="AA945" s="789" t="s">
        <v>41</v>
      </c>
      <c r="AB945" s="789" t="s">
        <v>1640</v>
      </c>
      <c r="AC945" s="789">
        <v>48</v>
      </c>
      <c r="AD945" s="789"/>
      <c r="AE945" s="789"/>
      <c r="AF945" s="789" t="s">
        <v>1242</v>
      </c>
      <c r="AG945" s="31" t="str">
        <f t="shared" si="553"/>
        <v>T</v>
      </c>
      <c r="AH945" s="789">
        <v>3</v>
      </c>
      <c r="AI945" s="789">
        <v>7</v>
      </c>
      <c r="AJ945" s="789">
        <v>40</v>
      </c>
      <c r="AK945" s="789">
        <v>10</v>
      </c>
      <c r="AL945" s="789">
        <v>10</v>
      </c>
      <c r="AM945" s="31">
        <f t="shared" si="554"/>
        <v>2.9999999999999987</v>
      </c>
      <c r="AN945" s="792">
        <f t="shared" si="555"/>
        <v>0.31944444444444448</v>
      </c>
      <c r="AO945" s="792">
        <f t="shared" si="556"/>
        <v>0.4236111111111111</v>
      </c>
      <c r="AP945" s="31" t="str" cm="1">
        <f t="array" ref="AP945">IF(W945="","",IF(SUMPRODUCT((W945=$W$6:$W$1560)*(AH945=$AH$6:$AH$1560)*(AN945=$AN$6:$AN$1560)*(AO945=$AO$6:$AO$1560)*(ROW($W$6:$W$1560)&lt;&gt;ROW(W945))*((R945=0)*($R$6:$R$1560&gt;0)+(R945&gt;0)*($R$6:$R$1560=0)))&gt;0,"SALONES UNIDOS",IF(SUMPRODUCT((W945=$W$6:$W$1560)*(AH945=$AH$6:$AH$1560)*((AN945&lt;$AO$6:$AO$1560)*(AO945&gt;$AN$6:$AN$1560))*(ROW($W$6:$W$1560)&lt;&gt;ROW(W945)))&gt;0,"CRUZADO","Sin cruce")))</f>
        <v>Sin cruce</v>
      </c>
      <c r="AQ945" s="792" t="str">
        <f t="shared" si="557"/>
        <v>IN5PRINCIPALA</v>
      </c>
      <c r="AR945" s="792" t="str" cm="1">
        <f t="array" ref="AR945">IF(AQ945="","",IF(SUMPRODUCT((AQ945=$AQ$6:$AQ$1560)*(AH945=$AH$6:$AH$1560)*(AN945=$AN$6:$AN$1560)*(AO945=$AO$6:$AO$1560)*(ROW($AQ$6:$AQ$1560)&lt;&gt;ROW(AQ945))*((R945=0)*($R$6:$R$1560&gt;0)+(R945&gt;0)*($R$6:$R$1560=0)))&gt;0,"SALONES UNIDOS",IF(SUMPRODUCT((AQ945=$AQ$6:$AQ$1560)*(AH945=$AH$6:$AH$1560)*((AN945&lt;$AO$6:$AO$1560)*(AO945&gt;$AN$6:$AN$1560))*(ROW($AQ$6:$AQ$1560)&lt;&gt;ROW(AQ945)))&gt;0,"CRUZADO","Sin cruce")))</f>
        <v>Sin cruce</v>
      </c>
    </row>
    <row r="946" spans="3:44" ht="15.6" hidden="1" customHeight="1">
      <c r="C946" s="12" t="s">
        <v>1081</v>
      </c>
      <c r="D946" s="789" t="s">
        <v>1396</v>
      </c>
      <c r="E946" s="789">
        <v>20261</v>
      </c>
      <c r="F946" s="12" t="s">
        <v>23</v>
      </c>
      <c r="G946" s="12" t="s">
        <v>20</v>
      </c>
      <c r="H946" s="12" t="s">
        <v>57</v>
      </c>
      <c r="I946" s="12">
        <v>5</v>
      </c>
      <c r="J946" s="12" t="s">
        <v>1342</v>
      </c>
      <c r="K946" s="790" t="s">
        <v>1420</v>
      </c>
      <c r="L946" s="491" t="s">
        <v>1421</v>
      </c>
      <c r="M946" s="789" t="s">
        <v>1085</v>
      </c>
      <c r="N946" s="789" t="s">
        <v>1086</v>
      </c>
      <c r="O946" s="12" t="s">
        <v>731</v>
      </c>
      <c r="P946" s="789">
        <v>0</v>
      </c>
      <c r="Q946" s="789">
        <v>2</v>
      </c>
      <c r="R946" s="815">
        <v>2</v>
      </c>
      <c r="S946" s="789">
        <v>4</v>
      </c>
      <c r="T946" s="181"/>
      <c r="U946" s="789">
        <v>17</v>
      </c>
      <c r="V946" s="31">
        <f>IF(W946="","",IFERROR(INDEX(Docentes!C:C,MATCH(W946,Docentes!D:D,0)),"NUEVO"))</f>
        <v>21507863</v>
      </c>
      <c r="W946" s="791" t="s">
        <v>418</v>
      </c>
      <c r="X946" s="265" t="s">
        <v>168</v>
      </c>
      <c r="Y946" s="789" t="s">
        <v>1242</v>
      </c>
      <c r="Z946" s="789" t="s">
        <v>1089</v>
      </c>
      <c r="AA946" s="789"/>
      <c r="AB946" s="789"/>
      <c r="AC946" s="789"/>
      <c r="AD946" s="31" t="s">
        <v>1635</v>
      </c>
      <c r="AE946" s="789">
        <v>20</v>
      </c>
      <c r="AF946" s="789" t="s">
        <v>1242</v>
      </c>
      <c r="AG946" s="31" t="str">
        <f t="shared" si="553"/>
        <v>P</v>
      </c>
      <c r="AH946" s="789">
        <v>3</v>
      </c>
      <c r="AI946" s="789">
        <v>10</v>
      </c>
      <c r="AJ946" s="789">
        <v>10</v>
      </c>
      <c r="AK946" s="789">
        <v>11</v>
      </c>
      <c r="AL946" s="789">
        <v>50</v>
      </c>
      <c r="AM946" s="31">
        <f t="shared" si="554"/>
        <v>1.9999999999999993</v>
      </c>
      <c r="AN946" s="792">
        <f t="shared" si="555"/>
        <v>0.4236111111111111</v>
      </c>
      <c r="AO946" s="792">
        <f t="shared" si="556"/>
        <v>0.49305555555555552</v>
      </c>
      <c r="AP946" s="31" t="str" cm="1">
        <f t="array" ref="AP946">IF(W946="","",IF(SUMPRODUCT((W946=$W$6:$W$1560)*(AH946=$AH$6:$AH$1560)*(AN946=$AN$6:$AN$1560)*(AO946=$AO$6:$AO$1560)*(ROW($W$6:$W$1560)&lt;&gt;ROW(W946))*((R946=0)*($R$6:$R$1560&gt;0)+(R946&gt;0)*($R$6:$R$1560=0)))&gt;0,"SALONES UNIDOS",IF(SUMPRODUCT((W946=$W$6:$W$1560)*(AH946=$AH$6:$AH$1560)*((AN946&lt;$AO$6:$AO$1560)*(AO946&gt;$AN$6:$AN$1560))*(ROW($W$6:$W$1560)&lt;&gt;ROW(W946)))&gt;0,"CRUZADO","Sin cruce")))</f>
        <v>Sin cruce</v>
      </c>
      <c r="AQ946" s="792" t="str">
        <f t="shared" si="557"/>
        <v>IN5PRINCIPALA1</v>
      </c>
      <c r="AR946" s="792" t="str" cm="1">
        <f t="array" ref="AR946">IF(AQ946="","",IF(SUMPRODUCT((AQ946=$AQ$6:$AQ$1560)*(AH946=$AH$6:$AH$1560)*(AN946=$AN$6:$AN$1560)*(AO946=$AO$6:$AO$1560)*(ROW($AQ$6:$AQ$1560)&lt;&gt;ROW(AQ946))*((R946=0)*($R$6:$R$1560&gt;0)+(R946&gt;0)*($R$6:$R$1560=0)))&gt;0,"SALONES UNIDOS",IF(SUMPRODUCT((AQ946=$AQ$6:$AQ$1560)*(AH946=$AH$6:$AH$1560)*((AN946&lt;$AO$6:$AO$1560)*(AO946&gt;$AN$6:$AN$1560))*(ROW($AQ$6:$AQ$1560)&lt;&gt;ROW(AQ946)))&gt;0,"CRUZADO","Sin cruce")))</f>
        <v>Sin cruce</v>
      </c>
    </row>
    <row r="947" spans="3:44" ht="15.6" hidden="1" customHeight="1">
      <c r="C947" s="12" t="s">
        <v>1081</v>
      </c>
      <c r="D947" s="789" t="s">
        <v>1396</v>
      </c>
      <c r="E947" s="789">
        <v>20261</v>
      </c>
      <c r="F947" s="12" t="s">
        <v>23</v>
      </c>
      <c r="G947" s="12" t="s">
        <v>20</v>
      </c>
      <c r="H947" s="12" t="s">
        <v>57</v>
      </c>
      <c r="I947" s="12">
        <v>5</v>
      </c>
      <c r="J947" s="12" t="s">
        <v>1343</v>
      </c>
      <c r="K947" s="790" t="s">
        <v>1420</v>
      </c>
      <c r="L947" s="491" t="s">
        <v>1421</v>
      </c>
      <c r="M947" s="789" t="s">
        <v>1085</v>
      </c>
      <c r="N947" s="789" t="s">
        <v>1086</v>
      </c>
      <c r="O947" s="12" t="s">
        <v>731</v>
      </c>
      <c r="P947" s="789">
        <v>0</v>
      </c>
      <c r="Q947" s="789">
        <v>2</v>
      </c>
      <c r="R947" s="815">
        <v>2</v>
      </c>
      <c r="S947" s="789">
        <v>4</v>
      </c>
      <c r="T947" s="181"/>
      <c r="U947" s="789">
        <v>17</v>
      </c>
      <c r="V947" s="31">
        <f>IF(W947="","",IFERROR(INDEX(Docentes!C:C,MATCH(W947,Docentes!D:D,0)),"NUEVO"))</f>
        <v>21507863</v>
      </c>
      <c r="W947" s="791" t="s">
        <v>418</v>
      </c>
      <c r="X947" s="265" t="s">
        <v>168</v>
      </c>
      <c r="Y947" s="789" t="s">
        <v>1242</v>
      </c>
      <c r="Z947" s="789" t="s">
        <v>1089</v>
      </c>
      <c r="AA947" s="789"/>
      <c r="AB947" s="789"/>
      <c r="AC947" s="789"/>
      <c r="AD947" s="31" t="s">
        <v>1635</v>
      </c>
      <c r="AE947" s="789">
        <v>20</v>
      </c>
      <c r="AF947" s="789" t="s">
        <v>1242</v>
      </c>
      <c r="AG947" s="31" t="str">
        <f t="shared" si="553"/>
        <v>P</v>
      </c>
      <c r="AH947" s="789">
        <v>3</v>
      </c>
      <c r="AI947" s="789">
        <v>11</v>
      </c>
      <c r="AJ947" s="789">
        <v>50</v>
      </c>
      <c r="AK947" s="789">
        <v>13</v>
      </c>
      <c r="AL947" s="789">
        <v>30</v>
      </c>
      <c r="AM947" s="31">
        <f t="shared" si="554"/>
        <v>2.0000000000000009</v>
      </c>
      <c r="AN947" s="792">
        <f t="shared" si="555"/>
        <v>0.49305555555555552</v>
      </c>
      <c r="AO947" s="792">
        <f t="shared" si="556"/>
        <v>0.5625</v>
      </c>
      <c r="AP947" s="31" t="str" cm="1">
        <f t="array" ref="AP947">IF(W947="","",IF(SUMPRODUCT((W947=$W$6:$W$1560)*(AH947=$AH$6:$AH$1560)*(AN947=$AN$6:$AN$1560)*(AO947=$AO$6:$AO$1560)*(ROW($W$6:$W$1560)&lt;&gt;ROW(W947))*((R947=0)*($R$6:$R$1560&gt;0)+(R947&gt;0)*($R$6:$R$1560=0)))&gt;0,"SALONES UNIDOS",IF(SUMPRODUCT((W947=$W$6:$W$1560)*(AH947=$AH$6:$AH$1560)*((AN947&lt;$AO$6:$AO$1560)*(AO947&gt;$AN$6:$AN$1560))*(ROW($W$6:$W$1560)&lt;&gt;ROW(W947)))&gt;0,"CRUZADO","Sin cruce")))</f>
        <v>Sin cruce</v>
      </c>
      <c r="AQ947" s="792" t="str">
        <f t="shared" si="557"/>
        <v>IN5PRINCIPALA2</v>
      </c>
      <c r="AR947" s="792" t="str" cm="1">
        <f t="array" ref="AR947">IF(AQ947="","",IF(SUMPRODUCT((AQ947=$AQ$6:$AQ$1560)*(AH947=$AH$6:$AH$1560)*(AN947=$AN$6:$AN$1560)*(AO947=$AO$6:$AO$1560)*(ROW($AQ$6:$AQ$1560)&lt;&gt;ROW(AQ947))*((R947=0)*($R$6:$R$1560&gt;0)+(R947&gt;0)*($R$6:$R$1560=0)))&gt;0,"SALONES UNIDOS",IF(SUMPRODUCT((AQ947=$AQ$6:$AQ$1560)*(AH947=$AH$6:$AH$1560)*((AN947&lt;$AO$6:$AO$1560)*(AO947&gt;$AN$6:$AN$1560))*(ROW($AQ$6:$AQ$1560)&lt;&gt;ROW(AQ947)))&gt;0,"CRUZADO","Sin cruce")))</f>
        <v>Sin cruce</v>
      </c>
    </row>
    <row r="948" spans="3:44" ht="15.6" hidden="1" customHeight="1">
      <c r="C948" s="12" t="s">
        <v>1081</v>
      </c>
      <c r="D948" s="789" t="s">
        <v>1396</v>
      </c>
      <c r="E948" s="789">
        <v>20261</v>
      </c>
      <c r="F948" s="12" t="s">
        <v>23</v>
      </c>
      <c r="G948" s="12" t="s">
        <v>20</v>
      </c>
      <c r="H948" s="12" t="s">
        <v>57</v>
      </c>
      <c r="I948" s="12">
        <v>5</v>
      </c>
      <c r="J948" s="12" t="s">
        <v>16</v>
      </c>
      <c r="K948" s="790" t="s">
        <v>1422</v>
      </c>
      <c r="L948" s="491" t="s">
        <v>1423</v>
      </c>
      <c r="M948" s="789" t="s">
        <v>1101</v>
      </c>
      <c r="N948" s="789" t="s">
        <v>1086</v>
      </c>
      <c r="O948" s="12" t="s">
        <v>731</v>
      </c>
      <c r="P948" s="789">
        <v>3</v>
      </c>
      <c r="Q948" s="789">
        <v>2</v>
      </c>
      <c r="R948" s="815">
        <v>5</v>
      </c>
      <c r="S948" s="789">
        <v>4</v>
      </c>
      <c r="T948" s="181"/>
      <c r="U948" s="789">
        <v>34</v>
      </c>
      <c r="V948" s="31">
        <f>IF(W948="","",IFERROR(INDEX(Docentes!C:C,MATCH(W948,Docentes!D:D,0)),"NUEVO"))</f>
        <v>15353604</v>
      </c>
      <c r="W948" s="791" t="s">
        <v>632</v>
      </c>
      <c r="X948" s="265" t="s">
        <v>168</v>
      </c>
      <c r="Y948" s="789" t="s">
        <v>1242</v>
      </c>
      <c r="Z948" s="789" t="s">
        <v>1089</v>
      </c>
      <c r="AA948" s="789" t="s">
        <v>16</v>
      </c>
      <c r="AB948" s="789" t="s">
        <v>1598</v>
      </c>
      <c r="AC948" s="789">
        <v>39</v>
      </c>
      <c r="AD948" s="789"/>
      <c r="AE948" s="789"/>
      <c r="AF948" s="789" t="s">
        <v>1242</v>
      </c>
      <c r="AG948" s="31" t="str">
        <f t="shared" si="553"/>
        <v>TP</v>
      </c>
      <c r="AH948" s="789">
        <v>2</v>
      </c>
      <c r="AI948" s="789">
        <v>10</v>
      </c>
      <c r="AJ948" s="789">
        <v>10</v>
      </c>
      <c r="AK948" s="789">
        <v>14</v>
      </c>
      <c r="AL948" s="789">
        <v>20</v>
      </c>
      <c r="AM948" s="31">
        <f t="shared" si="554"/>
        <v>5</v>
      </c>
      <c r="AN948" s="792">
        <f t="shared" si="555"/>
        <v>0.4236111111111111</v>
      </c>
      <c r="AO948" s="792">
        <f t="shared" si="556"/>
        <v>0.59722222222222221</v>
      </c>
      <c r="AP948" s="31" t="str" cm="1">
        <f t="array" ref="AP948">IF(W948="","",IF(SUMPRODUCT((W948=$W$6:$W$1560)*(AH948=$AH$6:$AH$1560)*(AN948=$AN$6:$AN$1560)*(AO948=$AO$6:$AO$1560)*(ROW($W$6:$W$1560)&lt;&gt;ROW(W948))*((R948=0)*($R$6:$R$1560&gt;0)+(R948&gt;0)*($R$6:$R$1560=0)))&gt;0,"SALONES UNIDOS",IF(SUMPRODUCT((W948=$W$6:$W$1560)*(AH948=$AH$6:$AH$1560)*((AN948&lt;$AO$6:$AO$1560)*(AO948&gt;$AN$6:$AN$1560))*(ROW($W$6:$W$1560)&lt;&gt;ROW(W948)))&gt;0,"CRUZADO","Sin cruce")))</f>
        <v>Sin cruce</v>
      </c>
      <c r="AQ948" s="792" t="str">
        <f t="shared" si="557"/>
        <v>IN5PRINCIPALA</v>
      </c>
      <c r="AR948" s="792" t="str" cm="1">
        <f t="array" ref="AR948">IF(AQ948="","",IF(SUMPRODUCT((AQ948=$AQ$6:$AQ$1560)*(AH948=$AH$6:$AH$1560)*(AN948=$AN$6:$AN$1560)*(AO948=$AO$6:$AO$1560)*(ROW($AQ$6:$AQ$1560)&lt;&gt;ROW(AQ948))*((R948=0)*($R$6:$R$1560&gt;0)+(R948&gt;0)*($R$6:$R$1560=0)))&gt;0,"SALONES UNIDOS",IF(SUMPRODUCT((AQ948=$AQ$6:$AQ$1560)*(AH948=$AH$6:$AH$1560)*((AN948&lt;$AO$6:$AO$1560)*(AO948&gt;$AN$6:$AN$1560))*(ROW($AQ$6:$AQ$1560)&lt;&gt;ROW(AQ948)))&gt;0,"CRUZADO","Sin cruce")))</f>
        <v>Sin cruce</v>
      </c>
    </row>
    <row r="949" spans="3:44" ht="15.6" hidden="1" customHeight="1">
      <c r="C949" s="12" t="s">
        <v>1081</v>
      </c>
      <c r="D949" s="789" t="s">
        <v>1396</v>
      </c>
      <c r="E949" s="789">
        <v>20261</v>
      </c>
      <c r="F949" s="12" t="s">
        <v>23</v>
      </c>
      <c r="G949" s="12" t="s">
        <v>20</v>
      </c>
      <c r="H949" s="12" t="s">
        <v>57</v>
      </c>
      <c r="I949" s="12">
        <v>5</v>
      </c>
      <c r="J949" s="12" t="s">
        <v>16</v>
      </c>
      <c r="K949" s="790" t="s">
        <v>1424</v>
      </c>
      <c r="L949" s="491" t="s">
        <v>1425</v>
      </c>
      <c r="M949" s="789" t="s">
        <v>1085</v>
      </c>
      <c r="N949" s="789" t="s">
        <v>1086</v>
      </c>
      <c r="O949" s="12" t="s">
        <v>731</v>
      </c>
      <c r="P949" s="789">
        <v>2</v>
      </c>
      <c r="Q949" s="789">
        <v>0</v>
      </c>
      <c r="R949" s="815">
        <v>2</v>
      </c>
      <c r="S949" s="789">
        <v>4</v>
      </c>
      <c r="T949" s="181"/>
      <c r="U949" s="789">
        <v>34</v>
      </c>
      <c r="V949" s="31">
        <f>IF(W949="","",IFERROR(INDEX(Docentes!C:C,MATCH(W949,Docentes!D:D,0)),"NUEVO"))</f>
        <v>21876127</v>
      </c>
      <c r="W949" s="791" t="s">
        <v>459</v>
      </c>
      <c r="X949" s="265" t="s">
        <v>1332</v>
      </c>
      <c r="Y949" s="789" t="s">
        <v>1242</v>
      </c>
      <c r="Z949" s="789" t="s">
        <v>1656</v>
      </c>
      <c r="AA949" s="789" t="s">
        <v>41</v>
      </c>
      <c r="AB949" s="789" t="s">
        <v>1615</v>
      </c>
      <c r="AC949" s="789">
        <v>48</v>
      </c>
      <c r="AD949" s="789"/>
      <c r="AE949" s="789"/>
      <c r="AF949" s="789" t="s">
        <v>1242</v>
      </c>
      <c r="AG949" s="31" t="str">
        <f t="shared" ref="AG949:AG1011" si="583">IF(AND(P949&gt;0,Q949&gt;0),"TP",IF(AND(P949&gt;0,Q949=0),"T","P"))</f>
        <v>T</v>
      </c>
      <c r="AH949" s="789">
        <v>5</v>
      </c>
      <c r="AI949" s="789">
        <v>7</v>
      </c>
      <c r="AJ949" s="789">
        <v>40</v>
      </c>
      <c r="AK949" s="789">
        <v>9</v>
      </c>
      <c r="AL949" s="789">
        <v>20</v>
      </c>
      <c r="AM949" s="31">
        <f t="shared" si="554"/>
        <v>1.9999999999999993</v>
      </c>
      <c r="AN949" s="792">
        <f t="shared" si="555"/>
        <v>0.31944444444444448</v>
      </c>
      <c r="AO949" s="792">
        <f t="shared" si="556"/>
        <v>0.3888888888888889</v>
      </c>
      <c r="AP949" s="31" t="str" cm="1">
        <f t="array" ref="AP949">IF(W949="","",IF(SUMPRODUCT((W949=$W$6:$W$1560)*(AH949=$AH$6:$AH$1560)*(AN949=$AN$6:$AN$1560)*(AO949=$AO$6:$AO$1560)*(ROW($W$6:$W$1560)&lt;&gt;ROW(W949))*((R949=0)*($R$6:$R$1560&gt;0)+(R949&gt;0)*($R$6:$R$1560=0)))&gt;0,"SALONES UNIDOS",IF(SUMPRODUCT((W949=$W$6:$W$1560)*(AH949=$AH$6:$AH$1560)*((AN949&lt;$AO$6:$AO$1560)*(AO949&gt;$AN$6:$AN$1560))*(ROW($W$6:$W$1560)&lt;&gt;ROW(W949)))&gt;0,"CRUZADO","Sin cruce")))</f>
        <v>Sin cruce</v>
      </c>
      <c r="AQ949" s="792" t="str">
        <f t="shared" si="557"/>
        <v>IN5PRINCIPALA</v>
      </c>
      <c r="AR949" s="792" t="str" cm="1">
        <f t="array" ref="AR949">IF(AQ949="","",IF(SUMPRODUCT((AQ949=$AQ$6:$AQ$1560)*(AH949=$AH$6:$AH$1560)*(AN949=$AN$6:$AN$1560)*(AO949=$AO$6:$AO$1560)*(ROW($AQ$6:$AQ$1560)&lt;&gt;ROW(AQ949))*((R949=0)*($R$6:$R$1560&gt;0)+(R949&gt;0)*($R$6:$R$1560=0)))&gt;0,"SALONES UNIDOS",IF(SUMPRODUCT((AQ949=$AQ$6:$AQ$1560)*(AH949=$AH$6:$AH$1560)*((AN949&lt;$AO$6:$AO$1560)*(AO949&gt;$AN$6:$AN$1560))*(ROW($AQ$6:$AQ$1560)&lt;&gt;ROW(AQ949)))&gt;0,"CRUZADO","Sin cruce")))</f>
        <v>Sin cruce</v>
      </c>
    </row>
    <row r="950" spans="3:44" ht="15.6" hidden="1" customHeight="1">
      <c r="C950" s="12" t="s">
        <v>1081</v>
      </c>
      <c r="D950" s="789" t="s">
        <v>1396</v>
      </c>
      <c r="E950" s="789">
        <v>20261</v>
      </c>
      <c r="F950" s="12" t="s">
        <v>23</v>
      </c>
      <c r="G950" s="12" t="s">
        <v>20</v>
      </c>
      <c r="H950" s="12" t="s">
        <v>57</v>
      </c>
      <c r="I950" s="12">
        <v>5</v>
      </c>
      <c r="J950" s="12" t="s">
        <v>1342</v>
      </c>
      <c r="K950" s="790" t="s">
        <v>1424</v>
      </c>
      <c r="L950" s="491" t="s">
        <v>1425</v>
      </c>
      <c r="M950" s="789" t="s">
        <v>1085</v>
      </c>
      <c r="N950" s="789" t="s">
        <v>1086</v>
      </c>
      <c r="O950" s="12" t="s">
        <v>731</v>
      </c>
      <c r="P950" s="789">
        <v>0</v>
      </c>
      <c r="Q950" s="789">
        <v>4</v>
      </c>
      <c r="R950" s="815">
        <v>4</v>
      </c>
      <c r="S950" s="789">
        <v>4</v>
      </c>
      <c r="T950" s="181"/>
      <c r="U950" s="789">
        <v>17</v>
      </c>
      <c r="V950" s="31">
        <f>IF(W950="","",IFERROR(INDEX(Docentes!C:C,MATCH(W950,Docentes!D:D,0)),"NUEVO"))</f>
        <v>21876127</v>
      </c>
      <c r="W950" s="791" t="s">
        <v>459</v>
      </c>
      <c r="X950" s="265" t="s">
        <v>1332</v>
      </c>
      <c r="Y950" s="789" t="s">
        <v>1242</v>
      </c>
      <c r="Z950" s="789" t="s">
        <v>1656</v>
      </c>
      <c r="AA950" s="789"/>
      <c r="AB950" s="789"/>
      <c r="AC950" s="789"/>
      <c r="AD950" s="789" t="s">
        <v>1670</v>
      </c>
      <c r="AE950" s="789">
        <v>19</v>
      </c>
      <c r="AF950" s="789" t="s">
        <v>1242</v>
      </c>
      <c r="AG950" s="31" t="str">
        <f t="shared" si="583"/>
        <v>P</v>
      </c>
      <c r="AH950" s="789">
        <v>5</v>
      </c>
      <c r="AI950" s="789">
        <v>9</v>
      </c>
      <c r="AJ950" s="789">
        <v>20</v>
      </c>
      <c r="AK950" s="789">
        <v>12</v>
      </c>
      <c r="AL950" s="789">
        <v>40</v>
      </c>
      <c r="AM950" s="31">
        <f t="shared" si="554"/>
        <v>4</v>
      </c>
      <c r="AN950" s="792">
        <f t="shared" si="555"/>
        <v>0.3888888888888889</v>
      </c>
      <c r="AO950" s="792">
        <f t="shared" si="556"/>
        <v>0.52777777777777779</v>
      </c>
      <c r="AP950" s="31" t="str" cm="1">
        <f t="array" ref="AP950">IF(W950="","",IF(SUMPRODUCT((W950=$W$6:$W$1560)*(AH950=$AH$6:$AH$1560)*(AN950=$AN$6:$AN$1560)*(AO950=$AO$6:$AO$1560)*(ROW($W$6:$W$1560)&lt;&gt;ROW(W950))*((R950=0)*($R$6:$R$1560&gt;0)+(R950&gt;0)*($R$6:$R$1560=0)))&gt;0,"SALONES UNIDOS",IF(SUMPRODUCT((W950=$W$6:$W$1560)*(AH950=$AH$6:$AH$1560)*((AN950&lt;$AO$6:$AO$1560)*(AO950&gt;$AN$6:$AN$1560))*(ROW($W$6:$W$1560)&lt;&gt;ROW(W950)))&gt;0,"CRUZADO","Sin cruce")))</f>
        <v>Sin cruce</v>
      </c>
      <c r="AQ950" s="792" t="str">
        <f t="shared" si="557"/>
        <v>IN5PRINCIPALA1</v>
      </c>
      <c r="AR950" s="792" t="str" cm="1">
        <f t="array" ref="AR950">IF(AQ950="","",IF(SUMPRODUCT((AQ950=$AQ$6:$AQ$1560)*(AH950=$AH$6:$AH$1560)*(AN950=$AN$6:$AN$1560)*(AO950=$AO$6:$AO$1560)*(ROW($AQ$6:$AQ$1560)&lt;&gt;ROW(AQ950))*((R950=0)*($R$6:$R$1560&gt;0)+(R950&gt;0)*($R$6:$R$1560=0)))&gt;0,"SALONES UNIDOS",IF(SUMPRODUCT((AQ950=$AQ$6:$AQ$1560)*(AH950=$AH$6:$AH$1560)*((AN950&lt;$AO$6:$AO$1560)*(AO950&gt;$AN$6:$AN$1560))*(ROW($AQ$6:$AQ$1560)&lt;&gt;ROW(AQ950)))&gt;0,"CRUZADO","Sin cruce")))</f>
        <v>Sin cruce</v>
      </c>
    </row>
    <row r="951" spans="3:44" ht="15.6" hidden="1" customHeight="1">
      <c r="C951" s="12" t="s">
        <v>1081</v>
      </c>
      <c r="D951" s="789" t="s">
        <v>1396</v>
      </c>
      <c r="E951" s="789">
        <v>20261</v>
      </c>
      <c r="F951" s="12" t="s">
        <v>23</v>
      </c>
      <c r="G951" s="12" t="s">
        <v>20</v>
      </c>
      <c r="H951" s="12" t="s">
        <v>57</v>
      </c>
      <c r="I951" s="12">
        <v>5</v>
      </c>
      <c r="J951" s="12" t="s">
        <v>1343</v>
      </c>
      <c r="K951" s="790" t="s">
        <v>1424</v>
      </c>
      <c r="L951" s="491" t="s">
        <v>1425</v>
      </c>
      <c r="M951" s="789" t="s">
        <v>1085</v>
      </c>
      <c r="N951" s="789" t="s">
        <v>1086</v>
      </c>
      <c r="O951" s="12" t="s">
        <v>731</v>
      </c>
      <c r="P951" s="789">
        <v>0</v>
      </c>
      <c r="Q951" s="789">
        <v>4</v>
      </c>
      <c r="R951" s="815">
        <v>4</v>
      </c>
      <c r="S951" s="789">
        <v>4</v>
      </c>
      <c r="T951" s="181"/>
      <c r="U951" s="789">
        <v>17</v>
      </c>
      <c r="V951" s="31">
        <f>IF(W951="","",IFERROR(INDEX(Docentes!C:C,MATCH(W951,Docentes!D:D,0)),"NUEVO"))</f>
        <v>21876127</v>
      </c>
      <c r="W951" s="791" t="s">
        <v>459</v>
      </c>
      <c r="X951" s="265" t="s">
        <v>1332</v>
      </c>
      <c r="Y951" s="789" t="s">
        <v>1242</v>
      </c>
      <c r="Z951" s="789" t="s">
        <v>1656</v>
      </c>
      <c r="AA951" s="789"/>
      <c r="AB951" s="789"/>
      <c r="AC951" s="789"/>
      <c r="AD951" s="789" t="s">
        <v>1670</v>
      </c>
      <c r="AE951" s="789">
        <v>19</v>
      </c>
      <c r="AF951" s="789" t="s">
        <v>1242</v>
      </c>
      <c r="AG951" s="31" t="str">
        <f t="shared" si="583"/>
        <v>P</v>
      </c>
      <c r="AH951" s="789">
        <v>5</v>
      </c>
      <c r="AI951" s="789">
        <v>13</v>
      </c>
      <c r="AJ951" s="789">
        <v>30</v>
      </c>
      <c r="AK951" s="789">
        <v>16</v>
      </c>
      <c r="AL951" s="789">
        <v>50</v>
      </c>
      <c r="AM951" s="31">
        <f t="shared" si="554"/>
        <v>3.9999999999999987</v>
      </c>
      <c r="AN951" s="792">
        <f t="shared" si="555"/>
        <v>0.5625</v>
      </c>
      <c r="AO951" s="792">
        <f t="shared" si="556"/>
        <v>0.70138888888888884</v>
      </c>
      <c r="AP951" s="31" t="str" cm="1">
        <f t="array" ref="AP951">IF(W951="","",IF(SUMPRODUCT((W951=$W$6:$W$1560)*(AH951=$AH$6:$AH$1560)*(AN951=$AN$6:$AN$1560)*(AO951=$AO$6:$AO$1560)*(ROW($W$6:$W$1560)&lt;&gt;ROW(W951))*((R951=0)*($R$6:$R$1560&gt;0)+(R951&gt;0)*($R$6:$R$1560=0)))&gt;0,"SALONES UNIDOS",IF(SUMPRODUCT((W951=$W$6:$W$1560)*(AH951=$AH$6:$AH$1560)*((AN951&lt;$AO$6:$AO$1560)*(AO951&gt;$AN$6:$AN$1560))*(ROW($W$6:$W$1560)&lt;&gt;ROW(W951)))&gt;0,"CRUZADO","Sin cruce")))</f>
        <v>Sin cruce</v>
      </c>
      <c r="AQ951" s="792" t="str">
        <f t="shared" si="557"/>
        <v>IN5PRINCIPALA2</v>
      </c>
      <c r="AR951" s="792" t="str" cm="1">
        <f t="array" ref="AR951">IF(AQ951="","",IF(SUMPRODUCT((AQ951=$AQ$6:$AQ$1560)*(AH951=$AH$6:$AH$1560)*(AN951=$AN$6:$AN$1560)*(AO951=$AO$6:$AO$1560)*(ROW($AQ$6:$AQ$1560)&lt;&gt;ROW(AQ951))*((R951=0)*($R$6:$R$1560&gt;0)+(R951&gt;0)*($R$6:$R$1560=0)))&gt;0,"SALONES UNIDOS",IF(SUMPRODUCT((AQ951=$AQ$6:$AQ$1560)*(AH951=$AH$6:$AH$1560)*((AN951&lt;$AO$6:$AO$1560)*(AO951&gt;$AN$6:$AN$1560))*(ROW($AQ$6:$AQ$1560)&lt;&gt;ROW(AQ951)))&gt;0,"CRUZADO","Sin cruce")))</f>
        <v>Sin cruce</v>
      </c>
    </row>
    <row r="952" spans="3:44" ht="15.6" hidden="1" customHeight="1">
      <c r="C952" s="12" t="s">
        <v>1081</v>
      </c>
      <c r="D952" s="789" t="s">
        <v>1396</v>
      </c>
      <c r="E952" s="789">
        <v>20261</v>
      </c>
      <c r="F952" s="12" t="s">
        <v>23</v>
      </c>
      <c r="G952" s="12" t="s">
        <v>20</v>
      </c>
      <c r="H952" s="12" t="s">
        <v>57</v>
      </c>
      <c r="I952" s="12">
        <v>5</v>
      </c>
      <c r="J952" s="12" t="s">
        <v>16</v>
      </c>
      <c r="K952" s="790" t="s">
        <v>1426</v>
      </c>
      <c r="L952" s="491" t="s">
        <v>1100</v>
      </c>
      <c r="M952" s="789" t="s">
        <v>1101</v>
      </c>
      <c r="N952" s="789" t="s">
        <v>1086</v>
      </c>
      <c r="O952" s="12" t="s">
        <v>769</v>
      </c>
      <c r="P952" s="789">
        <v>2</v>
      </c>
      <c r="Q952" s="789">
        <v>4</v>
      </c>
      <c r="R952" s="815">
        <v>6</v>
      </c>
      <c r="S952" s="789">
        <v>4</v>
      </c>
      <c r="T952" s="181"/>
      <c r="U952" s="789">
        <v>34</v>
      </c>
      <c r="V952" s="31">
        <f>IF(W952="","",IFERROR(INDEX(Docentes!C:C,MATCH(W952,Docentes!D:D,0)),"NUEVO"))</f>
        <v>44435992</v>
      </c>
      <c r="W952" s="791" t="s">
        <v>188</v>
      </c>
      <c r="X952" s="265" t="s">
        <v>167</v>
      </c>
      <c r="Y952" s="789" t="s">
        <v>1242</v>
      </c>
      <c r="Z952" s="789" t="s">
        <v>1089</v>
      </c>
      <c r="AA952" s="789"/>
      <c r="AB952" s="789" t="s">
        <v>1092</v>
      </c>
      <c r="AC952" s="789"/>
      <c r="AD952" s="789"/>
      <c r="AE952" s="789"/>
      <c r="AF952" s="789" t="s">
        <v>1242</v>
      </c>
      <c r="AG952" s="31" t="str">
        <f t="shared" si="583"/>
        <v>TP</v>
      </c>
      <c r="AH952" s="789">
        <v>6</v>
      </c>
      <c r="AI952" s="789">
        <v>8</v>
      </c>
      <c r="AJ952" s="789">
        <v>30</v>
      </c>
      <c r="AK952" s="789">
        <v>13</v>
      </c>
      <c r="AL952" s="789">
        <v>30</v>
      </c>
      <c r="AM952" s="31">
        <f t="shared" si="554"/>
        <v>6.0000000000000009</v>
      </c>
      <c r="AN952" s="792">
        <f t="shared" si="555"/>
        <v>0.35416666666666663</v>
      </c>
      <c r="AO952" s="792">
        <f t="shared" si="556"/>
        <v>0.5625</v>
      </c>
      <c r="AP952" s="31" t="str" cm="1">
        <f t="array" ref="AP952">IF(W952="","",IF(SUMPRODUCT((W952=$W$6:$W$1560)*(AH952=$AH$6:$AH$1560)*(AN952=$AN$6:$AN$1560)*(AO952=$AO$6:$AO$1560)*(ROW($W$6:$W$1560)&lt;&gt;ROW(W952))*((R952=0)*($R$6:$R$1560&gt;0)+(R952&gt;0)*($R$6:$R$1560=0)))&gt;0,"SALONES UNIDOS",IF(SUMPRODUCT((W952=$W$6:$W$1560)*(AH952=$AH$6:$AH$1560)*((AN952&lt;$AO$6:$AO$1560)*(AO952&gt;$AN$6:$AN$1560))*(ROW($W$6:$W$1560)&lt;&gt;ROW(W952)))&gt;0,"CRUZADO","Sin cruce")))</f>
        <v>Sin cruce</v>
      </c>
      <c r="AQ952" s="792" t="str">
        <f t="shared" si="557"/>
        <v>IN5PRINCIPALA</v>
      </c>
      <c r="AR952" s="792" t="str" cm="1">
        <f t="array" ref="AR952">IF(AQ952="","",IF(SUMPRODUCT((AQ952=$AQ$6:$AQ$1560)*(AH952=$AH$6:$AH$1560)*(AN952=$AN$6:$AN$1560)*(AO952=$AO$6:$AO$1560)*(ROW($AQ$6:$AQ$1560)&lt;&gt;ROW(AQ952))*((R952=0)*($R$6:$R$1560&gt;0)+(R952&gt;0)*($R$6:$R$1560=0)))&gt;0,"SALONES UNIDOS",IF(SUMPRODUCT((AQ952=$AQ$6:$AQ$1560)*(AH952=$AH$6:$AH$1560)*((AN952&lt;$AO$6:$AO$1560)*(AO952&gt;$AN$6:$AN$1560))*(ROW($AQ$6:$AQ$1560)&lt;&gt;ROW(AQ952)))&gt;0,"CRUZADO","Sin cruce")))</f>
        <v>Sin cruce</v>
      </c>
    </row>
    <row r="953" spans="3:44" ht="15.6" hidden="1" customHeight="1">
      <c r="C953" s="12" t="s">
        <v>1081</v>
      </c>
      <c r="D953" s="789" t="s">
        <v>1396</v>
      </c>
      <c r="E953" s="789">
        <v>20261</v>
      </c>
      <c r="F953" s="12" t="s">
        <v>23</v>
      </c>
      <c r="G953" s="12" t="s">
        <v>20</v>
      </c>
      <c r="H953" s="12" t="s">
        <v>57</v>
      </c>
      <c r="I953" s="12">
        <v>5</v>
      </c>
      <c r="J953" s="12" t="s">
        <v>26</v>
      </c>
      <c r="K953" s="790" t="s">
        <v>1415</v>
      </c>
      <c r="L953" s="491" t="s">
        <v>1416</v>
      </c>
      <c r="M953" s="789" t="s">
        <v>1085</v>
      </c>
      <c r="N953" s="789" t="s">
        <v>1086</v>
      </c>
      <c r="O953" s="12" t="s">
        <v>731</v>
      </c>
      <c r="P953" s="789">
        <v>2</v>
      </c>
      <c r="Q953" s="789">
        <v>0</v>
      </c>
      <c r="R953" s="815">
        <v>2</v>
      </c>
      <c r="S953" s="789">
        <v>4</v>
      </c>
      <c r="T953" s="181"/>
      <c r="U953" s="789">
        <v>34</v>
      </c>
      <c r="V953" s="31">
        <f>IF(W953="","",IFERROR(INDEX(Docentes!C:C,MATCH(W953,Docentes!D:D,0)),"NUEVO"))</f>
        <v>44699467</v>
      </c>
      <c r="W953" s="791" t="s">
        <v>307</v>
      </c>
      <c r="X953" s="265" t="s">
        <v>1332</v>
      </c>
      <c r="Y953" s="789" t="s">
        <v>1088</v>
      </c>
      <c r="Z953" s="789" t="s">
        <v>1656</v>
      </c>
      <c r="AA953" s="789" t="s">
        <v>16</v>
      </c>
      <c r="AB953" s="789" t="s">
        <v>1598</v>
      </c>
      <c r="AC953" s="789">
        <v>39</v>
      </c>
      <c r="AD953" s="789"/>
      <c r="AE953" s="789"/>
      <c r="AF953" s="789" t="s">
        <v>1088</v>
      </c>
      <c r="AG953" s="31" t="str">
        <f t="shared" si="583"/>
        <v>T</v>
      </c>
      <c r="AH953" s="789">
        <v>6</v>
      </c>
      <c r="AI953" s="789">
        <v>15</v>
      </c>
      <c r="AJ953" s="789">
        <v>10</v>
      </c>
      <c r="AK953" s="789">
        <v>16</v>
      </c>
      <c r="AL953" s="789">
        <v>50</v>
      </c>
      <c r="AM953" s="31">
        <f t="shared" si="554"/>
        <v>1.9999999999999993</v>
      </c>
      <c r="AN953" s="792">
        <f t="shared" si="555"/>
        <v>0.63194444444444442</v>
      </c>
      <c r="AO953" s="792">
        <f t="shared" si="556"/>
        <v>0.70138888888888884</v>
      </c>
      <c r="AP953" s="31" t="str" cm="1">
        <f t="array" ref="AP953">IF(W953="","",IF(SUMPRODUCT((W953=$W$6:$W$1560)*(AH953=$AH$6:$AH$1560)*(AN953=$AN$6:$AN$1560)*(AO953=$AO$6:$AO$1560)*(ROW($W$6:$W$1560)&lt;&gt;ROW(W953))*((R953=0)*($R$6:$R$1560&gt;0)+(R953&gt;0)*($R$6:$R$1560=0)))&gt;0,"SALONES UNIDOS",IF(SUMPRODUCT((W953=$W$6:$W$1560)*(AH953=$AH$6:$AH$1560)*((AN953&lt;$AO$6:$AO$1560)*(AO953&gt;$AN$6:$AN$1560))*(ROW($W$6:$W$1560)&lt;&gt;ROW(W953)))&gt;0,"CRUZADO","Sin cruce")))</f>
        <v>Sin cruce</v>
      </c>
      <c r="AQ953" s="792" t="str">
        <f t="shared" si="557"/>
        <v>IN5PRINCIPALB</v>
      </c>
      <c r="AR953" s="792" t="str" cm="1">
        <f t="array" ref="AR953">IF(AQ953="","",IF(SUMPRODUCT((AQ953=$AQ$6:$AQ$1560)*(AH953=$AH$6:$AH$1560)*(AN953=$AN$6:$AN$1560)*(AO953=$AO$6:$AO$1560)*(ROW($AQ$6:$AQ$1560)&lt;&gt;ROW(AQ953))*((R953=0)*($R$6:$R$1560&gt;0)+(R953&gt;0)*($R$6:$R$1560=0)))&gt;0,"SALONES UNIDOS",IF(SUMPRODUCT((AQ953=$AQ$6:$AQ$1560)*(AH953=$AH$6:$AH$1560)*((AN953&lt;$AO$6:$AO$1560)*(AO953&gt;$AN$6:$AN$1560))*(ROW($AQ$6:$AQ$1560)&lt;&gt;ROW(AQ953)))&gt;0,"CRUZADO","Sin cruce")))</f>
        <v>Sin cruce</v>
      </c>
    </row>
    <row r="954" spans="3:44" ht="15.6" hidden="1" customHeight="1">
      <c r="C954" s="12" t="s">
        <v>1081</v>
      </c>
      <c r="D954" s="789" t="s">
        <v>1396</v>
      </c>
      <c r="E954" s="789">
        <v>20261</v>
      </c>
      <c r="F954" s="12" t="s">
        <v>23</v>
      </c>
      <c r="G954" s="12" t="s">
        <v>20</v>
      </c>
      <c r="H954" s="12" t="s">
        <v>57</v>
      </c>
      <c r="I954" s="12">
        <v>5</v>
      </c>
      <c r="J954" s="12" t="s">
        <v>1475</v>
      </c>
      <c r="K954" s="790" t="s">
        <v>1415</v>
      </c>
      <c r="L954" s="491" t="s">
        <v>1416</v>
      </c>
      <c r="M954" s="789" t="s">
        <v>1085</v>
      </c>
      <c r="N954" s="789" t="s">
        <v>1086</v>
      </c>
      <c r="O954" s="12" t="s">
        <v>731</v>
      </c>
      <c r="P954" s="789">
        <v>0</v>
      </c>
      <c r="Q954" s="789">
        <v>4</v>
      </c>
      <c r="R954" s="815">
        <v>4</v>
      </c>
      <c r="S954" s="789">
        <v>4</v>
      </c>
      <c r="T954" s="181"/>
      <c r="U954" s="789">
        <v>17</v>
      </c>
      <c r="V954" s="31">
        <f>IF(W954="","",IFERROR(INDEX(Docentes!C:C,MATCH(W954,Docentes!D:D,0)),"NUEVO"))</f>
        <v>44699467</v>
      </c>
      <c r="W954" s="791" t="s">
        <v>307</v>
      </c>
      <c r="X954" s="265" t="s">
        <v>1332</v>
      </c>
      <c r="Y954" s="789" t="s">
        <v>1088</v>
      </c>
      <c r="Z954" s="789" t="s">
        <v>1656</v>
      </c>
      <c r="AA954" s="789"/>
      <c r="AB954" s="789"/>
      <c r="AC954" s="789"/>
      <c r="AD954" s="789" t="s">
        <v>1258</v>
      </c>
      <c r="AE954" s="789">
        <v>20</v>
      </c>
      <c r="AF954" s="789" t="s">
        <v>1088</v>
      </c>
      <c r="AG954" s="31" t="str">
        <f t="shared" si="583"/>
        <v>P</v>
      </c>
      <c r="AH954" s="789">
        <v>6</v>
      </c>
      <c r="AI954" s="789">
        <v>16</v>
      </c>
      <c r="AJ954" s="789">
        <v>50</v>
      </c>
      <c r="AK954" s="789">
        <v>20</v>
      </c>
      <c r="AL954" s="789">
        <v>10</v>
      </c>
      <c r="AM954" s="31">
        <f t="shared" si="554"/>
        <v>4.0000000000000018</v>
      </c>
      <c r="AN954" s="792">
        <f t="shared" si="555"/>
        <v>0.70138888888888884</v>
      </c>
      <c r="AO954" s="792">
        <f t="shared" si="556"/>
        <v>0.84027777777777779</v>
      </c>
      <c r="AP954" s="31" t="str" cm="1">
        <f t="array" ref="AP954">IF(W954="","",IF(SUMPRODUCT((W954=$W$6:$W$1560)*(AH954=$AH$6:$AH$1560)*(AN954=$AN$6:$AN$1560)*(AO954=$AO$6:$AO$1560)*(ROW($W$6:$W$1560)&lt;&gt;ROW(W954))*((R954=0)*($R$6:$R$1560&gt;0)+(R954&gt;0)*($R$6:$R$1560=0)))&gt;0,"SALONES UNIDOS",IF(SUMPRODUCT((W954=$W$6:$W$1560)*(AH954=$AH$6:$AH$1560)*((AN954&lt;$AO$6:$AO$1560)*(AO954&gt;$AN$6:$AN$1560))*(ROW($W$6:$W$1560)&lt;&gt;ROW(W954)))&gt;0,"CRUZADO","Sin cruce")))</f>
        <v>Sin cruce</v>
      </c>
      <c r="AQ954" s="792" t="str">
        <f t="shared" si="557"/>
        <v>IN5PRINCIPALB1</v>
      </c>
      <c r="AR954" s="792" t="str" cm="1">
        <f t="array" ref="AR954">IF(AQ954="","",IF(SUMPRODUCT((AQ954=$AQ$6:$AQ$1560)*(AH954=$AH$6:$AH$1560)*(AN954=$AN$6:$AN$1560)*(AO954=$AO$6:$AO$1560)*(ROW($AQ$6:$AQ$1560)&lt;&gt;ROW(AQ954))*((R954=0)*($R$6:$R$1560&gt;0)+(R954&gt;0)*($R$6:$R$1560=0)))&gt;0,"SALONES UNIDOS",IF(SUMPRODUCT((AQ954=$AQ$6:$AQ$1560)*(AH954=$AH$6:$AH$1560)*((AN954&lt;$AO$6:$AO$1560)*(AO954&gt;$AN$6:$AN$1560))*(ROW($AQ$6:$AQ$1560)&lt;&gt;ROW(AQ954)))&gt;0,"CRUZADO","Sin cruce")))</f>
        <v>Sin cruce</v>
      </c>
    </row>
    <row r="955" spans="3:44" ht="15.6" hidden="1" customHeight="1">
      <c r="C955" s="12" t="s">
        <v>1081</v>
      </c>
      <c r="D955" s="789" t="s">
        <v>1396</v>
      </c>
      <c r="E955" s="789">
        <v>20261</v>
      </c>
      <c r="F955" s="12" t="s">
        <v>23</v>
      </c>
      <c r="G955" s="12" t="s">
        <v>20</v>
      </c>
      <c r="H955" s="12" t="s">
        <v>57</v>
      </c>
      <c r="I955" s="12">
        <v>5</v>
      </c>
      <c r="J955" s="12" t="s">
        <v>1476</v>
      </c>
      <c r="K955" s="790" t="s">
        <v>1415</v>
      </c>
      <c r="L955" s="491" t="s">
        <v>1416</v>
      </c>
      <c r="M955" s="789" t="s">
        <v>1085</v>
      </c>
      <c r="N955" s="789" t="s">
        <v>1086</v>
      </c>
      <c r="O955" s="12" t="s">
        <v>731</v>
      </c>
      <c r="P955" s="789">
        <v>0</v>
      </c>
      <c r="Q955" s="789">
        <v>4</v>
      </c>
      <c r="R955" s="815">
        <v>4</v>
      </c>
      <c r="S955" s="789">
        <v>4</v>
      </c>
      <c r="T955" s="181"/>
      <c r="U955" s="789">
        <v>17</v>
      </c>
      <c r="V955" s="31">
        <f>IF(W955="","",IFERROR(INDEX(Docentes!C:C,MATCH(W955,Docentes!D:D,0)),"NUEVO"))</f>
        <v>44699467</v>
      </c>
      <c r="W955" s="791" t="s">
        <v>307</v>
      </c>
      <c r="X955" s="265" t="s">
        <v>1332</v>
      </c>
      <c r="Y955" s="789" t="s">
        <v>1088</v>
      </c>
      <c r="Z955" s="789" t="s">
        <v>1656</v>
      </c>
      <c r="AA955" s="789"/>
      <c r="AB955" s="789"/>
      <c r="AC955" s="789"/>
      <c r="AD955" s="789" t="s">
        <v>1599</v>
      </c>
      <c r="AE955" s="789">
        <v>24</v>
      </c>
      <c r="AF955" s="789" t="s">
        <v>1088</v>
      </c>
      <c r="AG955" s="31" t="str">
        <f t="shared" si="583"/>
        <v>P</v>
      </c>
      <c r="AH955" s="789">
        <v>6</v>
      </c>
      <c r="AI955" s="789">
        <v>20</v>
      </c>
      <c r="AJ955" s="789">
        <v>10</v>
      </c>
      <c r="AK955" s="789">
        <v>23</v>
      </c>
      <c r="AL955" s="789">
        <v>30</v>
      </c>
      <c r="AM955" s="31">
        <f t="shared" si="554"/>
        <v>4.0000000000000018</v>
      </c>
      <c r="AN955" s="792">
        <f t="shared" si="555"/>
        <v>0.84027777777777779</v>
      </c>
      <c r="AO955" s="792">
        <f t="shared" si="556"/>
        <v>0.97916666666666674</v>
      </c>
      <c r="AP955" s="31" t="str" cm="1">
        <f t="array" ref="AP955">IF(W955="","",IF(SUMPRODUCT((W955=$W$6:$W$1560)*(AH955=$AH$6:$AH$1560)*(AN955=$AN$6:$AN$1560)*(AO955=$AO$6:$AO$1560)*(ROW($W$6:$W$1560)&lt;&gt;ROW(W955))*((R955=0)*($R$6:$R$1560&gt;0)+(R955&gt;0)*($R$6:$R$1560=0)))&gt;0,"SALONES UNIDOS",IF(SUMPRODUCT((W955=$W$6:$W$1560)*(AH955=$AH$6:$AH$1560)*((AN955&lt;$AO$6:$AO$1560)*(AO955&gt;$AN$6:$AN$1560))*(ROW($W$6:$W$1560)&lt;&gt;ROW(W955)))&gt;0,"CRUZADO","Sin cruce")))</f>
        <v>Sin cruce</v>
      </c>
      <c r="AQ955" s="792" t="str">
        <f t="shared" si="557"/>
        <v>IN5PRINCIPALB2</v>
      </c>
      <c r="AR955" s="792" t="str" cm="1">
        <f t="array" ref="AR955">IF(AQ955="","",IF(SUMPRODUCT((AQ955=$AQ$6:$AQ$1560)*(AH955=$AH$6:$AH$1560)*(AN955=$AN$6:$AN$1560)*(AO955=$AO$6:$AO$1560)*(ROW($AQ$6:$AQ$1560)&lt;&gt;ROW(AQ955))*((R955=0)*($R$6:$R$1560&gt;0)+(R955&gt;0)*($R$6:$R$1560=0)))&gt;0,"SALONES UNIDOS",IF(SUMPRODUCT((AQ955=$AQ$6:$AQ$1560)*(AH955=$AH$6:$AH$1560)*((AN955&lt;$AO$6:$AO$1560)*(AO955&gt;$AN$6:$AN$1560))*(ROW($AQ$6:$AQ$1560)&lt;&gt;ROW(AQ955)))&gt;0,"CRUZADO","Sin cruce")))</f>
        <v>Sin cruce</v>
      </c>
    </row>
    <row r="956" spans="3:44" ht="15.6" hidden="1" customHeight="1">
      <c r="C956" s="12" t="s">
        <v>1081</v>
      </c>
      <c r="D956" s="789" t="s">
        <v>1396</v>
      </c>
      <c r="E956" s="789">
        <v>20261</v>
      </c>
      <c r="F956" s="12" t="s">
        <v>23</v>
      </c>
      <c r="G956" s="12" t="s">
        <v>20</v>
      </c>
      <c r="H956" s="12" t="s">
        <v>57</v>
      </c>
      <c r="I956" s="12">
        <v>5</v>
      </c>
      <c r="J956" s="12" t="s">
        <v>26</v>
      </c>
      <c r="K956" s="790" t="s">
        <v>1417</v>
      </c>
      <c r="L956" s="491" t="s">
        <v>1418</v>
      </c>
      <c r="M956" s="789" t="s">
        <v>1085</v>
      </c>
      <c r="N956" s="789" t="s">
        <v>1086</v>
      </c>
      <c r="O956" s="12" t="s">
        <v>731</v>
      </c>
      <c r="P956" s="789">
        <v>3</v>
      </c>
      <c r="Q956" s="789">
        <v>2</v>
      </c>
      <c r="R956" s="815">
        <v>5</v>
      </c>
      <c r="S956" s="789">
        <v>4</v>
      </c>
      <c r="T956" s="181"/>
      <c r="U956" s="789">
        <v>34</v>
      </c>
      <c r="V956" s="31">
        <f>IF(W956="","",IFERROR(INDEX(Docentes!C:C,MATCH(W956,Docentes!D:D,0)),"NUEVO"))</f>
        <v>72459969</v>
      </c>
      <c r="W956" s="791" t="s">
        <v>432</v>
      </c>
      <c r="X956" s="265" t="s">
        <v>168</v>
      </c>
      <c r="Y956" s="789" t="s">
        <v>1142</v>
      </c>
      <c r="Z956" s="789" t="s">
        <v>1089</v>
      </c>
      <c r="AA956" s="789" t="s">
        <v>16</v>
      </c>
      <c r="AB956" s="789" t="s">
        <v>1598</v>
      </c>
      <c r="AC956" s="789">
        <v>39</v>
      </c>
      <c r="AD956" s="789"/>
      <c r="AE956" s="789"/>
      <c r="AF956" s="789" t="s">
        <v>1142</v>
      </c>
      <c r="AG956" s="31" t="str">
        <f t="shared" si="583"/>
        <v>TP</v>
      </c>
      <c r="AH956" s="789">
        <v>1</v>
      </c>
      <c r="AI956" s="789">
        <v>14</v>
      </c>
      <c r="AJ956" s="789">
        <v>20</v>
      </c>
      <c r="AK956" s="789">
        <v>18</v>
      </c>
      <c r="AL956" s="789">
        <v>30</v>
      </c>
      <c r="AM956" s="31">
        <f t="shared" si="554"/>
        <v>5.0000000000000009</v>
      </c>
      <c r="AN956" s="792">
        <f t="shared" si="555"/>
        <v>0.59722222222222221</v>
      </c>
      <c r="AO956" s="792">
        <f t="shared" si="556"/>
        <v>0.77083333333333337</v>
      </c>
      <c r="AP956" s="31" t="str" cm="1">
        <f t="array" ref="AP956">IF(W956="","",IF(SUMPRODUCT((W956=$W$6:$W$1560)*(AH956=$AH$6:$AH$1560)*(AN956=$AN$6:$AN$1560)*(AO956=$AO$6:$AO$1560)*(ROW($W$6:$W$1560)&lt;&gt;ROW(W956))*((R956=0)*($R$6:$R$1560&gt;0)+(R956&gt;0)*($R$6:$R$1560=0)))&gt;0,"SALONES UNIDOS",IF(SUMPRODUCT((W956=$W$6:$W$1560)*(AH956=$AH$6:$AH$1560)*((AN956&lt;$AO$6:$AO$1560)*(AO956&gt;$AN$6:$AN$1560))*(ROW($W$6:$W$1560)&lt;&gt;ROW(W956)))&gt;0,"CRUZADO","Sin cruce")))</f>
        <v>Sin cruce</v>
      </c>
      <c r="AQ956" s="792" t="str">
        <f t="shared" si="557"/>
        <v>IN5PRINCIPALB</v>
      </c>
      <c r="AR956" s="792" t="str" cm="1">
        <f t="array" ref="AR956">IF(AQ956="","",IF(SUMPRODUCT((AQ956=$AQ$6:$AQ$1560)*(AH956=$AH$6:$AH$1560)*(AN956=$AN$6:$AN$1560)*(AO956=$AO$6:$AO$1560)*(ROW($AQ$6:$AQ$1560)&lt;&gt;ROW(AQ956))*((R956=0)*($R$6:$R$1560&gt;0)+(R956&gt;0)*($R$6:$R$1560=0)))&gt;0,"SALONES UNIDOS",IF(SUMPRODUCT((AQ956=$AQ$6:$AQ$1560)*(AH956=$AH$6:$AH$1560)*((AN956&lt;$AO$6:$AO$1560)*(AO956&gt;$AN$6:$AN$1560))*(ROW($AQ$6:$AQ$1560)&lt;&gt;ROW(AQ956)))&gt;0,"CRUZADO","Sin cruce")))</f>
        <v>Sin cruce</v>
      </c>
    </row>
    <row r="957" spans="3:44" ht="15.6" hidden="1" customHeight="1">
      <c r="C957" s="12" t="s">
        <v>1081</v>
      </c>
      <c r="D957" s="789" t="s">
        <v>1396</v>
      </c>
      <c r="E957" s="789">
        <v>20261</v>
      </c>
      <c r="F957" s="12" t="s">
        <v>23</v>
      </c>
      <c r="G957" s="12" t="s">
        <v>20</v>
      </c>
      <c r="H957" s="12" t="s">
        <v>57</v>
      </c>
      <c r="I957" s="12">
        <v>5</v>
      </c>
      <c r="J957" s="12" t="s">
        <v>26</v>
      </c>
      <c r="K957" s="790" t="s">
        <v>1420</v>
      </c>
      <c r="L957" s="491" t="s">
        <v>1421</v>
      </c>
      <c r="M957" s="789" t="s">
        <v>1085</v>
      </c>
      <c r="N957" s="789" t="s">
        <v>1086</v>
      </c>
      <c r="O957" s="12" t="s">
        <v>731</v>
      </c>
      <c r="P957" s="789">
        <v>3</v>
      </c>
      <c r="Q957" s="789">
        <v>0</v>
      </c>
      <c r="R957" s="815">
        <v>3</v>
      </c>
      <c r="S957" s="789">
        <v>4</v>
      </c>
      <c r="T957" s="181"/>
      <c r="U957" s="789">
        <v>34</v>
      </c>
      <c r="V957" s="31">
        <f>IF(W957="","",IFERROR(INDEX(Docentes!C:C,MATCH(W957,Docentes!D:D,0)),"NUEVO"))</f>
        <v>21839369</v>
      </c>
      <c r="W957" s="693" t="s">
        <v>429</v>
      </c>
      <c r="X957" s="265" t="s">
        <v>168</v>
      </c>
      <c r="Y957" s="789" t="s">
        <v>1142</v>
      </c>
      <c r="Z957" s="789" t="s">
        <v>1089</v>
      </c>
      <c r="AA957" s="789" t="s">
        <v>16</v>
      </c>
      <c r="AB957" s="789" t="s">
        <v>1598</v>
      </c>
      <c r="AC957" s="789">
        <v>39</v>
      </c>
      <c r="AD957" s="789"/>
      <c r="AE957" s="789"/>
      <c r="AF957" s="789" t="s">
        <v>1142</v>
      </c>
      <c r="AG957" s="31" t="str">
        <f t="shared" si="583"/>
        <v>T</v>
      </c>
      <c r="AH957" s="789">
        <v>4</v>
      </c>
      <c r="AI957" s="789">
        <v>15</v>
      </c>
      <c r="AJ957" s="789">
        <v>10</v>
      </c>
      <c r="AK957" s="789">
        <v>17</v>
      </c>
      <c r="AL957" s="789">
        <v>40</v>
      </c>
      <c r="AM957" s="31">
        <f t="shared" si="554"/>
        <v>3.0000000000000022</v>
      </c>
      <c r="AN957" s="792">
        <f t="shared" si="555"/>
        <v>0.63194444444444442</v>
      </c>
      <c r="AO957" s="792">
        <f t="shared" si="556"/>
        <v>0.73611111111111116</v>
      </c>
      <c r="AP957" s="31" t="str" cm="1">
        <f t="array" ref="AP957">IF(W957="","",IF(SUMPRODUCT((W957=$W$6:$W$1560)*(AH957=$AH$6:$AH$1560)*(AN957=$AN$6:$AN$1560)*(AO957=$AO$6:$AO$1560)*(ROW($W$6:$W$1560)&lt;&gt;ROW(W957))*((R957=0)*($R$6:$R$1560&gt;0)+(R957&gt;0)*($R$6:$R$1560=0)))&gt;0,"SALONES UNIDOS",IF(SUMPRODUCT((W957=$W$6:$W$1560)*(AH957=$AH$6:$AH$1560)*((AN957&lt;$AO$6:$AO$1560)*(AO957&gt;$AN$6:$AN$1560))*(ROW($W$6:$W$1560)&lt;&gt;ROW(W957)))&gt;0,"CRUZADO","Sin cruce")))</f>
        <v>Sin cruce</v>
      </c>
      <c r="AQ957" s="792" t="str">
        <f t="shared" si="557"/>
        <v>IN5PRINCIPALB</v>
      </c>
      <c r="AR957" s="792" t="str" cm="1">
        <f t="array" ref="AR957">IF(AQ957="","",IF(SUMPRODUCT((AQ957=$AQ$6:$AQ$1560)*(AH957=$AH$6:$AH$1560)*(AN957=$AN$6:$AN$1560)*(AO957=$AO$6:$AO$1560)*(ROW($AQ$6:$AQ$1560)&lt;&gt;ROW(AQ957))*((R957=0)*($R$6:$R$1560&gt;0)+(R957&gt;0)*($R$6:$R$1560=0)))&gt;0,"SALONES UNIDOS",IF(SUMPRODUCT((AQ957=$AQ$6:$AQ$1560)*(AH957=$AH$6:$AH$1560)*((AN957&lt;$AO$6:$AO$1560)*(AO957&gt;$AN$6:$AN$1560))*(ROW($AQ$6:$AQ$1560)&lt;&gt;ROW(AQ957)))&gt;0,"CRUZADO","Sin cruce")))</f>
        <v>Sin cruce</v>
      </c>
    </row>
    <row r="958" spans="3:44" ht="15.6" hidden="1" customHeight="1">
      <c r="C958" s="12" t="s">
        <v>1081</v>
      </c>
      <c r="D958" s="789" t="s">
        <v>1396</v>
      </c>
      <c r="E958" s="789">
        <v>20261</v>
      </c>
      <c r="F958" s="12" t="s">
        <v>23</v>
      </c>
      <c r="G958" s="12" t="s">
        <v>20</v>
      </c>
      <c r="H958" s="12" t="s">
        <v>57</v>
      </c>
      <c r="I958" s="12">
        <v>5</v>
      </c>
      <c r="J958" s="12" t="s">
        <v>1475</v>
      </c>
      <c r="K958" s="790" t="s">
        <v>1420</v>
      </c>
      <c r="L958" s="491" t="s">
        <v>1421</v>
      </c>
      <c r="M958" s="789" t="s">
        <v>1085</v>
      </c>
      <c r="N958" s="789" t="s">
        <v>1086</v>
      </c>
      <c r="O958" s="12" t="s">
        <v>731</v>
      </c>
      <c r="P958" s="789">
        <v>0</v>
      </c>
      <c r="Q958" s="789">
        <v>2</v>
      </c>
      <c r="R958" s="815">
        <v>2</v>
      </c>
      <c r="S958" s="789">
        <v>4</v>
      </c>
      <c r="T958" s="181"/>
      <c r="U958" s="789">
        <v>17</v>
      </c>
      <c r="V958" s="31">
        <f>IF(W958="","",IFERROR(INDEX(Docentes!C:C,MATCH(W958,Docentes!D:D,0)),"NUEVO"))</f>
        <v>21839369</v>
      </c>
      <c r="W958" s="693" t="s">
        <v>429</v>
      </c>
      <c r="X958" s="265" t="s">
        <v>168</v>
      </c>
      <c r="Y958" s="789" t="s">
        <v>1142</v>
      </c>
      <c r="Z958" s="789" t="s">
        <v>1089</v>
      </c>
      <c r="AA958" s="789"/>
      <c r="AB958" s="789"/>
      <c r="AC958" s="789"/>
      <c r="AD958" s="31" t="s">
        <v>1635</v>
      </c>
      <c r="AE958" s="789">
        <v>20</v>
      </c>
      <c r="AF958" s="789" t="s">
        <v>1142</v>
      </c>
      <c r="AG958" s="31" t="str">
        <f t="shared" si="583"/>
        <v>P</v>
      </c>
      <c r="AH958" s="789">
        <v>4</v>
      </c>
      <c r="AI958" s="789">
        <v>17</v>
      </c>
      <c r="AJ958" s="789">
        <v>40</v>
      </c>
      <c r="AK958" s="789">
        <v>19</v>
      </c>
      <c r="AL958" s="789">
        <v>20</v>
      </c>
      <c r="AM958" s="31">
        <f t="shared" si="554"/>
        <v>1.999999999999996</v>
      </c>
      <c r="AN958" s="792">
        <f t="shared" si="555"/>
        <v>0.73611111111111116</v>
      </c>
      <c r="AO958" s="792">
        <f t="shared" si="556"/>
        <v>0.80555555555555547</v>
      </c>
      <c r="AP958" s="31" t="str" cm="1">
        <f t="array" ref="AP958">IF(W958="","",IF(SUMPRODUCT((W958=$W$6:$W$1560)*(AH958=$AH$6:$AH$1560)*(AN958=$AN$6:$AN$1560)*(AO958=$AO$6:$AO$1560)*(ROW($W$6:$W$1560)&lt;&gt;ROW(W958))*((R958=0)*($R$6:$R$1560&gt;0)+(R958&gt;0)*($R$6:$R$1560=0)))&gt;0,"SALONES UNIDOS",IF(SUMPRODUCT((W958=$W$6:$W$1560)*(AH958=$AH$6:$AH$1560)*((AN958&lt;$AO$6:$AO$1560)*(AO958&gt;$AN$6:$AN$1560))*(ROW($W$6:$W$1560)&lt;&gt;ROW(W958)))&gt;0,"CRUZADO","Sin cruce")))</f>
        <v>Sin cruce</v>
      </c>
      <c r="AQ958" s="792" t="str">
        <f t="shared" si="557"/>
        <v>IN5PRINCIPALB1</v>
      </c>
      <c r="AR958" s="792" t="str" cm="1">
        <f t="array" ref="AR958">IF(AQ958="","",IF(SUMPRODUCT((AQ958=$AQ$6:$AQ$1560)*(AH958=$AH$6:$AH$1560)*(AN958=$AN$6:$AN$1560)*(AO958=$AO$6:$AO$1560)*(ROW($AQ$6:$AQ$1560)&lt;&gt;ROW(AQ958))*((R958=0)*($R$6:$R$1560&gt;0)+(R958&gt;0)*($R$6:$R$1560=0)))&gt;0,"SALONES UNIDOS",IF(SUMPRODUCT((AQ958=$AQ$6:$AQ$1560)*(AH958=$AH$6:$AH$1560)*((AN958&lt;$AO$6:$AO$1560)*(AO958&gt;$AN$6:$AN$1560))*(ROW($AQ$6:$AQ$1560)&lt;&gt;ROW(AQ958)))&gt;0,"CRUZADO","Sin cruce")))</f>
        <v>Sin cruce</v>
      </c>
    </row>
    <row r="959" spans="3:44" ht="15.6" hidden="1" customHeight="1">
      <c r="C959" s="12" t="s">
        <v>1081</v>
      </c>
      <c r="D959" s="789" t="s">
        <v>1396</v>
      </c>
      <c r="E959" s="789">
        <v>20261</v>
      </c>
      <c r="F959" s="12" t="s">
        <v>23</v>
      </c>
      <c r="G959" s="12" t="s">
        <v>20</v>
      </c>
      <c r="H959" s="12" t="s">
        <v>57</v>
      </c>
      <c r="I959" s="12">
        <v>5</v>
      </c>
      <c r="J959" s="12" t="s">
        <v>1476</v>
      </c>
      <c r="K959" s="790" t="s">
        <v>1420</v>
      </c>
      <c r="L959" s="491" t="s">
        <v>1421</v>
      </c>
      <c r="M959" s="789" t="s">
        <v>1085</v>
      </c>
      <c r="N959" s="789" t="s">
        <v>1086</v>
      </c>
      <c r="O959" s="12" t="s">
        <v>731</v>
      </c>
      <c r="P959" s="789">
        <v>0</v>
      </c>
      <c r="Q959" s="789">
        <v>2</v>
      </c>
      <c r="R959" s="815">
        <v>2</v>
      </c>
      <c r="S959" s="789">
        <v>4</v>
      </c>
      <c r="T959" s="181"/>
      <c r="U959" s="789">
        <v>17</v>
      </c>
      <c r="V959" s="31">
        <f>IF(W959="","",IFERROR(INDEX(Docentes!C:C,MATCH(W959,Docentes!D:D,0)),"NUEVO"))</f>
        <v>21839369</v>
      </c>
      <c r="W959" s="693" t="s">
        <v>429</v>
      </c>
      <c r="X959" s="265" t="s">
        <v>168</v>
      </c>
      <c r="Y959" s="789" t="s">
        <v>1142</v>
      </c>
      <c r="Z959" s="789" t="s">
        <v>1089</v>
      </c>
      <c r="AA959" s="789"/>
      <c r="AB959" s="789"/>
      <c r="AC959" s="789"/>
      <c r="AD959" s="31" t="s">
        <v>1635</v>
      </c>
      <c r="AE959" s="789">
        <v>20</v>
      </c>
      <c r="AF959" s="789" t="s">
        <v>1142</v>
      </c>
      <c r="AG959" s="31" t="str">
        <f t="shared" si="583"/>
        <v>P</v>
      </c>
      <c r="AH959" s="789">
        <v>4</v>
      </c>
      <c r="AI959" s="789">
        <v>19</v>
      </c>
      <c r="AJ959" s="789">
        <v>20</v>
      </c>
      <c r="AK959" s="789">
        <v>21</v>
      </c>
      <c r="AL959" s="789">
        <v>0</v>
      </c>
      <c r="AM959" s="31">
        <f t="shared" si="554"/>
        <v>2.0000000000000027</v>
      </c>
      <c r="AN959" s="792">
        <f t="shared" si="555"/>
        <v>0.80555555555555547</v>
      </c>
      <c r="AO959" s="792">
        <f t="shared" si="556"/>
        <v>0.875</v>
      </c>
      <c r="AP959" s="31" t="str" cm="1">
        <f t="array" ref="AP959">IF(W959="","",IF(SUMPRODUCT((W959=$W$6:$W$1560)*(AH959=$AH$6:$AH$1560)*(AN959=$AN$6:$AN$1560)*(AO959=$AO$6:$AO$1560)*(ROW($W$6:$W$1560)&lt;&gt;ROW(W959))*((R959=0)*($R$6:$R$1560&gt;0)+(R959&gt;0)*($R$6:$R$1560=0)))&gt;0,"SALONES UNIDOS",IF(SUMPRODUCT((W959=$W$6:$W$1560)*(AH959=$AH$6:$AH$1560)*((AN959&lt;$AO$6:$AO$1560)*(AO959&gt;$AN$6:$AN$1560))*(ROW($W$6:$W$1560)&lt;&gt;ROW(W959)))&gt;0,"CRUZADO","Sin cruce")))</f>
        <v>Sin cruce</v>
      </c>
      <c r="AQ959" s="792" t="str">
        <f t="shared" si="557"/>
        <v>IN5PRINCIPALB2</v>
      </c>
      <c r="AR959" s="792" t="str" cm="1">
        <f t="array" ref="AR959">IF(AQ959="","",IF(SUMPRODUCT((AQ959=$AQ$6:$AQ$1560)*(AH959=$AH$6:$AH$1560)*(AN959=$AN$6:$AN$1560)*(AO959=$AO$6:$AO$1560)*(ROW($AQ$6:$AQ$1560)&lt;&gt;ROW(AQ959))*((R959=0)*($R$6:$R$1560&gt;0)+(R959&gt;0)*($R$6:$R$1560=0)))&gt;0,"SALONES UNIDOS",IF(SUMPRODUCT((AQ959=$AQ$6:$AQ$1560)*(AH959=$AH$6:$AH$1560)*((AN959&lt;$AO$6:$AO$1560)*(AO959&gt;$AN$6:$AN$1560))*(ROW($AQ$6:$AQ$1560)&lt;&gt;ROW(AQ959)))&gt;0,"CRUZADO","Sin cruce")))</f>
        <v>Sin cruce</v>
      </c>
    </row>
    <row r="960" spans="3:44" ht="15.6" hidden="1" customHeight="1">
      <c r="C960" s="12" t="s">
        <v>1081</v>
      </c>
      <c r="D960" s="789" t="s">
        <v>1396</v>
      </c>
      <c r="E960" s="789">
        <v>20261</v>
      </c>
      <c r="F960" s="12" t="s">
        <v>23</v>
      </c>
      <c r="G960" s="12" t="s">
        <v>20</v>
      </c>
      <c r="H960" s="12" t="s">
        <v>57</v>
      </c>
      <c r="I960" s="12">
        <v>5</v>
      </c>
      <c r="J960" s="12" t="s">
        <v>26</v>
      </c>
      <c r="K960" s="790" t="s">
        <v>1422</v>
      </c>
      <c r="L960" s="491" t="s">
        <v>1423</v>
      </c>
      <c r="M960" s="789" t="s">
        <v>1101</v>
      </c>
      <c r="N960" s="789" t="s">
        <v>1086</v>
      </c>
      <c r="O960" s="12" t="s">
        <v>731</v>
      </c>
      <c r="P960" s="789">
        <v>3</v>
      </c>
      <c r="Q960" s="789">
        <v>2</v>
      </c>
      <c r="R960" s="815">
        <v>5</v>
      </c>
      <c r="S960" s="789">
        <v>4</v>
      </c>
      <c r="T960" s="181"/>
      <c r="U960" s="789">
        <v>34</v>
      </c>
      <c r="V960" s="31">
        <f>IF(W960="","",IFERROR(INDEX(Docentes!C:C,MATCH(W960,Docentes!D:D,0)),"NUEVO"))</f>
        <v>8222581</v>
      </c>
      <c r="W960" s="791" t="s">
        <v>214</v>
      </c>
      <c r="X960" s="265" t="s">
        <v>168</v>
      </c>
      <c r="Y960" s="789" t="s">
        <v>1088</v>
      </c>
      <c r="Z960" s="789" t="s">
        <v>1089</v>
      </c>
      <c r="AA960" s="789" t="s">
        <v>16</v>
      </c>
      <c r="AB960" s="789" t="s">
        <v>1598</v>
      </c>
      <c r="AC960" s="789">
        <v>39</v>
      </c>
      <c r="AD960" s="789"/>
      <c r="AE960" s="789"/>
      <c r="AF960" s="789" t="s">
        <v>1088</v>
      </c>
      <c r="AG960" s="31" t="str">
        <f t="shared" si="583"/>
        <v>TP</v>
      </c>
      <c r="AH960" s="789">
        <v>1</v>
      </c>
      <c r="AI960" s="789">
        <v>18</v>
      </c>
      <c r="AJ960" s="789">
        <v>30</v>
      </c>
      <c r="AK960" s="789">
        <v>22</v>
      </c>
      <c r="AL960" s="789">
        <v>40</v>
      </c>
      <c r="AM960" s="31">
        <f t="shared" si="554"/>
        <v>4.9999999999999982</v>
      </c>
      <c r="AN960" s="792">
        <f t="shared" si="555"/>
        <v>0.77083333333333337</v>
      </c>
      <c r="AO960" s="792">
        <f t="shared" si="556"/>
        <v>0.94444444444444442</v>
      </c>
      <c r="AP960" s="31" t="str" cm="1">
        <f t="array" ref="AP960">IF(W960="","",IF(SUMPRODUCT((W960=$W$6:$W$1560)*(AH960=$AH$6:$AH$1560)*(AN960=$AN$6:$AN$1560)*(AO960=$AO$6:$AO$1560)*(ROW($W$6:$W$1560)&lt;&gt;ROW(W960))*((R960=0)*($R$6:$R$1560&gt;0)+(R960&gt;0)*($R$6:$R$1560=0)))&gt;0,"SALONES UNIDOS",IF(SUMPRODUCT((W960=$W$6:$W$1560)*(AH960=$AH$6:$AH$1560)*((AN960&lt;$AO$6:$AO$1560)*(AO960&gt;$AN$6:$AN$1560))*(ROW($W$6:$W$1560)&lt;&gt;ROW(W960)))&gt;0,"CRUZADO","Sin cruce")))</f>
        <v>Sin cruce</v>
      </c>
      <c r="AQ960" s="792" t="str">
        <f t="shared" si="557"/>
        <v>IN5PRINCIPALB</v>
      </c>
      <c r="AR960" s="792" t="str" cm="1">
        <f t="array" ref="AR960">IF(AQ960="","",IF(SUMPRODUCT((AQ960=$AQ$6:$AQ$1560)*(AH960=$AH$6:$AH$1560)*(AN960=$AN$6:$AN$1560)*(AO960=$AO$6:$AO$1560)*(ROW($AQ$6:$AQ$1560)&lt;&gt;ROW(AQ960))*((R960=0)*($R$6:$R$1560&gt;0)+(R960&gt;0)*($R$6:$R$1560=0)))&gt;0,"SALONES UNIDOS",IF(SUMPRODUCT((AQ960=$AQ$6:$AQ$1560)*(AH960=$AH$6:$AH$1560)*((AN960&lt;$AO$6:$AO$1560)*(AO960&gt;$AN$6:$AN$1560))*(ROW($AQ$6:$AQ$1560)&lt;&gt;ROW(AQ960)))&gt;0,"CRUZADO","Sin cruce")))</f>
        <v>Sin cruce</v>
      </c>
    </row>
    <row r="961" spans="3:44" ht="15.6" hidden="1" customHeight="1">
      <c r="C961" s="12" t="s">
        <v>1081</v>
      </c>
      <c r="D961" s="789" t="s">
        <v>1396</v>
      </c>
      <c r="E961" s="789">
        <v>20261</v>
      </c>
      <c r="F961" s="12" t="s">
        <v>23</v>
      </c>
      <c r="G961" s="12" t="s">
        <v>20</v>
      </c>
      <c r="H961" s="12" t="s">
        <v>57</v>
      </c>
      <c r="I961" s="12">
        <v>5</v>
      </c>
      <c r="J961" s="12" t="s">
        <v>26</v>
      </c>
      <c r="K961" s="790" t="s">
        <v>1424</v>
      </c>
      <c r="L961" s="491" t="s">
        <v>1425</v>
      </c>
      <c r="M961" s="789" t="s">
        <v>1085</v>
      </c>
      <c r="N961" s="789" t="s">
        <v>1086</v>
      </c>
      <c r="O961" s="12" t="s">
        <v>731</v>
      </c>
      <c r="P961" s="789">
        <v>2</v>
      </c>
      <c r="Q961" s="789">
        <v>0</v>
      </c>
      <c r="R961" s="815">
        <v>2</v>
      </c>
      <c r="S961" s="789">
        <v>4</v>
      </c>
      <c r="T961" s="181"/>
      <c r="U961" s="789">
        <v>34</v>
      </c>
      <c r="V961" s="31">
        <f>IF(W961="","",IFERROR(INDEX(Docentes!C:C,MATCH(W961,Docentes!D:D,0)),"NUEVO"))</f>
        <v>40814844</v>
      </c>
      <c r="W961" s="693" t="s">
        <v>1031</v>
      </c>
      <c r="X961" s="265" t="s">
        <v>1332</v>
      </c>
      <c r="Y961" s="789" t="s">
        <v>1671</v>
      </c>
      <c r="Z961" s="789" t="s">
        <v>1089</v>
      </c>
      <c r="AA961" s="789" t="s">
        <v>16</v>
      </c>
      <c r="AB961" s="789" t="s">
        <v>1598</v>
      </c>
      <c r="AC961" s="789">
        <v>39</v>
      </c>
      <c r="AD961" s="789"/>
      <c r="AE961" s="789"/>
      <c r="AF961" s="789" t="s">
        <v>1671</v>
      </c>
      <c r="AG961" s="31" t="str">
        <f t="shared" si="583"/>
        <v>T</v>
      </c>
      <c r="AH961" s="789">
        <v>5</v>
      </c>
      <c r="AI961" s="789">
        <v>19</v>
      </c>
      <c r="AJ961" s="789">
        <v>20</v>
      </c>
      <c r="AK961" s="789">
        <v>21</v>
      </c>
      <c r="AL961" s="789">
        <v>0</v>
      </c>
      <c r="AM961" s="31">
        <f t="shared" ref="AM961:AM1024" si="584">IF(R961=0,0,IF(AI961="",R961,IF(X961="HIBRIDO VIRTUAL",0,((((AK961/24)+(AL961/1440))-((AI961/24)+(AJ961/1440)))*1440/50))))</f>
        <v>2.0000000000000027</v>
      </c>
      <c r="AN961" s="792">
        <f t="shared" ref="AN961:AN1024" si="585">AI961/24+AJ961/1440</f>
        <v>0.80555555555555547</v>
      </c>
      <c r="AO961" s="792">
        <f t="shared" ref="AO961:AO1024" si="586">AK961/24+AL961/1440</f>
        <v>0.875</v>
      </c>
      <c r="AP961" s="31" t="str" cm="1">
        <f t="array" ref="AP961">IF(W961="","",IF(SUMPRODUCT((W961=$W$6:$W$1560)*(AH961=$AH$6:$AH$1560)*(AN961=$AN$6:$AN$1560)*(AO961=$AO$6:$AO$1560)*(ROW($W$6:$W$1560)&lt;&gt;ROW(W961))*((R961=0)*($R$6:$R$1560&gt;0)+(R961&gt;0)*($R$6:$R$1560=0)))&gt;0,"SALONES UNIDOS",IF(SUMPRODUCT((W961=$W$6:$W$1560)*(AH961=$AH$6:$AH$1560)*((AN961&lt;$AO$6:$AO$1560)*(AO961&gt;$AN$6:$AN$1560))*(ROW($W$6:$W$1560)&lt;&gt;ROW(W961)))&gt;0,"CRUZADO","Sin cruce")))</f>
        <v>Sin cruce</v>
      </c>
      <c r="AQ961" s="792" t="str">
        <f t="shared" si="557"/>
        <v>IN5PRINCIPALB</v>
      </c>
      <c r="AR961" s="792" t="str" cm="1">
        <f t="array" ref="AR961">IF(AQ961="","",IF(SUMPRODUCT((AQ961=$AQ$6:$AQ$1560)*(AH961=$AH$6:$AH$1560)*(AN961=$AN$6:$AN$1560)*(AO961=$AO$6:$AO$1560)*(ROW($AQ$6:$AQ$1560)&lt;&gt;ROW(AQ961))*((R961=0)*($R$6:$R$1560&gt;0)+(R961&gt;0)*($R$6:$R$1560=0)))&gt;0,"SALONES UNIDOS",IF(SUMPRODUCT((AQ961=$AQ$6:$AQ$1560)*(AH961=$AH$6:$AH$1560)*((AN961&lt;$AO$6:$AO$1560)*(AO961&gt;$AN$6:$AN$1560))*(ROW($AQ$6:$AQ$1560)&lt;&gt;ROW(AQ961)))&gt;0,"CRUZADO","Sin cruce")))</f>
        <v>Sin cruce</v>
      </c>
    </row>
    <row r="962" spans="3:44" ht="15.6" hidden="1" customHeight="1">
      <c r="C962" s="12" t="s">
        <v>1081</v>
      </c>
      <c r="D962" s="789" t="s">
        <v>1396</v>
      </c>
      <c r="E962" s="789">
        <v>20261</v>
      </c>
      <c r="F962" s="12" t="s">
        <v>23</v>
      </c>
      <c r="G962" s="12" t="s">
        <v>20</v>
      </c>
      <c r="H962" s="12" t="s">
        <v>57</v>
      </c>
      <c r="I962" s="12">
        <v>5</v>
      </c>
      <c r="J962" s="12" t="s">
        <v>1475</v>
      </c>
      <c r="K962" s="790" t="s">
        <v>1424</v>
      </c>
      <c r="L962" s="491" t="s">
        <v>1425</v>
      </c>
      <c r="M962" s="789" t="s">
        <v>1085</v>
      </c>
      <c r="N962" s="789" t="s">
        <v>1086</v>
      </c>
      <c r="O962" s="12" t="s">
        <v>731</v>
      </c>
      <c r="P962" s="789">
        <v>0</v>
      </c>
      <c r="Q962" s="789">
        <v>4</v>
      </c>
      <c r="R962" s="815">
        <v>4</v>
      </c>
      <c r="S962" s="789">
        <v>4</v>
      </c>
      <c r="T962" s="181"/>
      <c r="U962" s="815">
        <v>17</v>
      </c>
      <c r="V962" s="31">
        <f>IF(W962="","",IFERROR(INDEX(Docentes!C:C,MATCH(W962,Docentes!D:D,0)),"NUEVO"))</f>
        <v>40814844</v>
      </c>
      <c r="W962" s="693" t="s">
        <v>1031</v>
      </c>
      <c r="X962" s="926" t="s">
        <v>1332</v>
      </c>
      <c r="Y962" s="789" t="s">
        <v>1671</v>
      </c>
      <c r="Z962" s="789" t="s">
        <v>1089</v>
      </c>
      <c r="AA962" s="789"/>
      <c r="AB962" s="789"/>
      <c r="AC962" s="789"/>
      <c r="AD962" s="789" t="s">
        <v>1670</v>
      </c>
      <c r="AE962" s="789">
        <v>19</v>
      </c>
      <c r="AF962" s="789" t="s">
        <v>1671</v>
      </c>
      <c r="AG962" s="31" t="str">
        <f t="shared" si="583"/>
        <v>P</v>
      </c>
      <c r="AH962" s="789">
        <v>6</v>
      </c>
      <c r="AI962" s="789">
        <v>7</v>
      </c>
      <c r="AJ962" s="789">
        <v>40</v>
      </c>
      <c r="AK962" s="789">
        <v>11</v>
      </c>
      <c r="AL962" s="789">
        <v>0</v>
      </c>
      <c r="AM962" s="31">
        <f t="shared" si="584"/>
        <v>3.9999999999999987</v>
      </c>
      <c r="AN962" s="792">
        <f t="shared" si="585"/>
        <v>0.31944444444444448</v>
      </c>
      <c r="AO962" s="792">
        <f t="shared" si="586"/>
        <v>0.45833333333333331</v>
      </c>
      <c r="AP962" s="31" t="str" cm="1">
        <f t="array" ref="AP962">IF(W962="","",IF(SUMPRODUCT((W962=$W$6:$W$1560)*(AH962=$AH$6:$AH$1560)*(AN962=$AN$6:$AN$1560)*(AO962=$AO$6:$AO$1560)*(ROW($W$6:$W$1560)&lt;&gt;ROW(W962))*((R962=0)*($R$6:$R$1560&gt;0)+(R962&gt;0)*($R$6:$R$1560=0)))&gt;0,"SALONES UNIDOS",IF(SUMPRODUCT((W962=$W$6:$W$1560)*(AH962=$AH$6:$AH$1560)*((AN962&lt;$AO$6:$AO$1560)*(AO962&gt;$AN$6:$AN$1560))*(ROW($W$6:$W$1560)&lt;&gt;ROW(W962)))&gt;0,"CRUZADO","Sin cruce")))</f>
        <v>Sin cruce</v>
      </c>
      <c r="AQ962" s="792" t="str">
        <f t="shared" si="557"/>
        <v>IN5PRINCIPALB1</v>
      </c>
      <c r="AR962" s="792" t="str" cm="1">
        <f t="array" ref="AR962">IF(AQ962="","",IF(SUMPRODUCT((AQ962=$AQ$6:$AQ$1560)*(AH962=$AH$6:$AH$1560)*(AN962=$AN$6:$AN$1560)*(AO962=$AO$6:$AO$1560)*(ROW($AQ$6:$AQ$1560)&lt;&gt;ROW(AQ962))*((R962=0)*($R$6:$R$1560&gt;0)+(R962&gt;0)*($R$6:$R$1560=0)))&gt;0,"SALONES UNIDOS",IF(SUMPRODUCT((AQ962=$AQ$6:$AQ$1560)*(AH962=$AH$6:$AH$1560)*((AN962&lt;$AO$6:$AO$1560)*(AO962&gt;$AN$6:$AN$1560))*(ROW($AQ$6:$AQ$1560)&lt;&gt;ROW(AQ962)))&gt;0,"CRUZADO","Sin cruce")))</f>
        <v>Sin cruce</v>
      </c>
    </row>
    <row r="963" spans="3:44" ht="15.6" hidden="1" customHeight="1">
      <c r="C963" s="12" t="s">
        <v>1081</v>
      </c>
      <c r="D963" s="789" t="s">
        <v>1396</v>
      </c>
      <c r="E963" s="789">
        <v>20261</v>
      </c>
      <c r="F963" s="12" t="s">
        <v>23</v>
      </c>
      <c r="G963" s="12" t="s">
        <v>20</v>
      </c>
      <c r="H963" s="12" t="s">
        <v>57</v>
      </c>
      <c r="I963" s="12">
        <v>5</v>
      </c>
      <c r="J963" s="12" t="s">
        <v>1476</v>
      </c>
      <c r="K963" s="790" t="s">
        <v>1424</v>
      </c>
      <c r="L963" s="491" t="s">
        <v>1425</v>
      </c>
      <c r="M963" s="789" t="s">
        <v>1085</v>
      </c>
      <c r="N963" s="789" t="s">
        <v>1086</v>
      </c>
      <c r="O963" s="12" t="s">
        <v>731</v>
      </c>
      <c r="P963" s="789">
        <v>0</v>
      </c>
      <c r="Q963" s="789">
        <v>4</v>
      </c>
      <c r="R963" s="815">
        <v>4</v>
      </c>
      <c r="S963" s="789">
        <v>4</v>
      </c>
      <c r="T963" s="181"/>
      <c r="U963" s="815">
        <v>17</v>
      </c>
      <c r="V963" s="31">
        <f>IF(W963="","",IFERROR(INDEX(Docentes!C:C,MATCH(W963,Docentes!D:D,0)),"NUEVO"))</f>
        <v>40814844</v>
      </c>
      <c r="W963" s="693" t="s">
        <v>1031</v>
      </c>
      <c r="X963" s="926" t="s">
        <v>1332</v>
      </c>
      <c r="Y963" s="789" t="s">
        <v>1142</v>
      </c>
      <c r="Z963" s="789" t="s">
        <v>1089</v>
      </c>
      <c r="AA963" s="789"/>
      <c r="AB963" s="789"/>
      <c r="AC963" s="789"/>
      <c r="AD963" s="789" t="s">
        <v>1670</v>
      </c>
      <c r="AE963" s="789">
        <v>19</v>
      </c>
      <c r="AF963" s="789" t="s">
        <v>1142</v>
      </c>
      <c r="AG963" s="31" t="str">
        <f t="shared" si="583"/>
        <v>P</v>
      </c>
      <c r="AH963" s="789">
        <v>6</v>
      </c>
      <c r="AI963" s="789">
        <v>11</v>
      </c>
      <c r="AJ963" s="789">
        <v>0</v>
      </c>
      <c r="AK963" s="789">
        <v>14</v>
      </c>
      <c r="AL963" s="789">
        <v>20</v>
      </c>
      <c r="AM963" s="31">
        <f t="shared" si="584"/>
        <v>4</v>
      </c>
      <c r="AN963" s="792">
        <f t="shared" si="585"/>
        <v>0.45833333333333331</v>
      </c>
      <c r="AO963" s="792">
        <f t="shared" si="586"/>
        <v>0.59722222222222221</v>
      </c>
      <c r="AP963" s="31" t="str" cm="1">
        <f t="array" ref="AP963">IF(W963="","",IF(SUMPRODUCT((W963=$W$6:$W$1560)*(AH963=$AH$6:$AH$1560)*(AN963=$AN$6:$AN$1560)*(AO963=$AO$6:$AO$1560)*(ROW($W$6:$W$1560)&lt;&gt;ROW(W963))*((R963=0)*($R$6:$R$1560&gt;0)+(R963&gt;0)*($R$6:$R$1560=0)))&gt;0,"SALONES UNIDOS",IF(SUMPRODUCT((W963=$W$6:$W$1560)*(AH963=$AH$6:$AH$1560)*((AN963&lt;$AO$6:$AO$1560)*(AO963&gt;$AN$6:$AN$1560))*(ROW($W$6:$W$1560)&lt;&gt;ROW(W963)))&gt;0,"CRUZADO","Sin cruce")))</f>
        <v>Sin cruce</v>
      </c>
      <c r="AQ963" s="792" t="str">
        <f t="shared" si="557"/>
        <v>IN5PRINCIPALB2</v>
      </c>
      <c r="AR963" s="792" t="str" cm="1">
        <f t="array" ref="AR963">IF(AQ963="","",IF(SUMPRODUCT((AQ963=$AQ$6:$AQ$1560)*(AH963=$AH$6:$AH$1560)*(AN963=$AN$6:$AN$1560)*(AO963=$AO$6:$AO$1560)*(ROW($AQ$6:$AQ$1560)&lt;&gt;ROW(AQ963))*((R963=0)*($R$6:$R$1560&gt;0)+(R963&gt;0)*($R$6:$R$1560=0)))&gt;0,"SALONES UNIDOS",IF(SUMPRODUCT((AQ963=$AQ$6:$AQ$1560)*(AH963=$AH$6:$AH$1560)*((AN963&lt;$AO$6:$AO$1560)*(AO963&gt;$AN$6:$AN$1560))*(ROW($AQ$6:$AQ$1560)&lt;&gt;ROW(AQ963)))&gt;0,"CRUZADO","Sin cruce")))</f>
        <v>Sin cruce</v>
      </c>
    </row>
    <row r="964" spans="3:44" ht="15.6" hidden="1" customHeight="1">
      <c r="C964" s="12" t="s">
        <v>1081</v>
      </c>
      <c r="D964" s="789" t="s">
        <v>1396</v>
      </c>
      <c r="E964" s="789">
        <v>20261</v>
      </c>
      <c r="F964" s="12" t="s">
        <v>23</v>
      </c>
      <c r="G964" s="12" t="s">
        <v>20</v>
      </c>
      <c r="H964" s="12" t="s">
        <v>57</v>
      </c>
      <c r="I964" s="12">
        <v>5</v>
      </c>
      <c r="J964" s="12" t="s">
        <v>26</v>
      </c>
      <c r="K964" s="790" t="s">
        <v>1426</v>
      </c>
      <c r="L964" s="491" t="s">
        <v>1100</v>
      </c>
      <c r="M964" s="789" t="s">
        <v>1101</v>
      </c>
      <c r="N964" s="789" t="s">
        <v>1086</v>
      </c>
      <c r="O964" s="12" t="s">
        <v>769</v>
      </c>
      <c r="P964" s="789">
        <v>2</v>
      </c>
      <c r="Q964" s="789">
        <v>4</v>
      </c>
      <c r="R964" s="815">
        <v>6</v>
      </c>
      <c r="S964" s="789">
        <v>4</v>
      </c>
      <c r="T964" s="181"/>
      <c r="U964" s="815">
        <v>34</v>
      </c>
      <c r="V964" s="31">
        <f>IF(W964="","",IFERROR(INDEX(Docentes!C:C,MATCH(W964,Docentes!D:D,0)),"NUEVO"))</f>
        <v>42591559</v>
      </c>
      <c r="W964" s="693" t="s">
        <v>544</v>
      </c>
      <c r="X964" s="926" t="s">
        <v>167</v>
      </c>
      <c r="Y964" s="789" t="s">
        <v>1242</v>
      </c>
      <c r="Z964" s="789" t="s">
        <v>1656</v>
      </c>
      <c r="AA964" s="789"/>
      <c r="AB964" s="789" t="s">
        <v>1092</v>
      </c>
      <c r="AC964" s="789"/>
      <c r="AD964" s="789"/>
      <c r="AE964" s="789"/>
      <c r="AF964" s="789" t="s">
        <v>1242</v>
      </c>
      <c r="AG964" s="31" t="str">
        <f t="shared" si="583"/>
        <v>TP</v>
      </c>
      <c r="AH964" s="789">
        <v>2</v>
      </c>
      <c r="AI964" s="789">
        <v>9</v>
      </c>
      <c r="AJ964" s="789">
        <v>20</v>
      </c>
      <c r="AK964" s="789">
        <v>14</v>
      </c>
      <c r="AL964" s="789">
        <v>20</v>
      </c>
      <c r="AM964" s="31">
        <f t="shared" si="584"/>
        <v>6</v>
      </c>
      <c r="AN964" s="792">
        <f t="shared" si="585"/>
        <v>0.3888888888888889</v>
      </c>
      <c r="AO964" s="792">
        <f t="shared" si="586"/>
        <v>0.59722222222222221</v>
      </c>
      <c r="AP964" s="31" t="str" cm="1">
        <f t="array" ref="AP964">IF(W964="","",IF(SUMPRODUCT((W964=$W$6:$W$1560)*(AH964=$AH$6:$AH$1560)*(AN964=$AN$6:$AN$1560)*(AO964=$AO$6:$AO$1560)*(ROW($W$6:$W$1560)&lt;&gt;ROW(W964))*((R964=0)*($R$6:$R$1560&gt;0)+(R964&gt;0)*($R$6:$R$1560=0)))&gt;0,"SALONES UNIDOS",IF(SUMPRODUCT((W964=$W$6:$W$1560)*(AH964=$AH$6:$AH$1560)*((AN964&lt;$AO$6:$AO$1560)*(AO964&gt;$AN$6:$AN$1560))*(ROW($W$6:$W$1560)&lt;&gt;ROW(W964)))&gt;0,"CRUZADO","Sin cruce")))</f>
        <v>Sin cruce</v>
      </c>
      <c r="AQ964" s="792" t="str">
        <f t="shared" si="557"/>
        <v>IN5PRINCIPALB</v>
      </c>
      <c r="AR964" s="792" t="str" cm="1">
        <f t="array" ref="AR964">IF(AQ964="","",IF(SUMPRODUCT((AQ964=$AQ$6:$AQ$1560)*(AH964=$AH$6:$AH$1560)*(AN964=$AN$6:$AN$1560)*(AO964=$AO$6:$AO$1560)*(ROW($AQ$6:$AQ$1560)&lt;&gt;ROW(AQ964))*((R964=0)*($R$6:$R$1560&gt;0)+(R964&gt;0)*($R$6:$R$1560=0)))&gt;0,"SALONES UNIDOS",IF(SUMPRODUCT((AQ964=$AQ$6:$AQ$1560)*(AH964=$AH$6:$AH$1560)*((AN964&lt;$AO$6:$AO$1560)*(AO964&gt;$AN$6:$AN$1560))*(ROW($AQ$6:$AQ$1560)&lt;&gt;ROW(AQ964)))&gt;0,"CRUZADO","Sin cruce")))</f>
        <v>Sin cruce</v>
      </c>
    </row>
    <row r="965" spans="3:44" ht="15.6" hidden="1" customHeight="1">
      <c r="C965" s="12" t="s">
        <v>1081</v>
      </c>
      <c r="D965" s="789" t="s">
        <v>1396</v>
      </c>
      <c r="E965" s="789">
        <v>20261</v>
      </c>
      <c r="F965" s="12" t="s">
        <v>23</v>
      </c>
      <c r="G965" s="12" t="s">
        <v>20</v>
      </c>
      <c r="H965" s="12" t="s">
        <v>57</v>
      </c>
      <c r="I965" s="12">
        <v>5</v>
      </c>
      <c r="J965" s="12" t="s">
        <v>32</v>
      </c>
      <c r="K965" s="790" t="s">
        <v>1415</v>
      </c>
      <c r="L965" s="491" t="s">
        <v>1416</v>
      </c>
      <c r="M965" s="789" t="s">
        <v>1085</v>
      </c>
      <c r="N965" s="789" t="s">
        <v>1086</v>
      </c>
      <c r="O965" s="12" t="s">
        <v>731</v>
      </c>
      <c r="P965" s="789">
        <v>2</v>
      </c>
      <c r="Q965" s="789">
        <v>0</v>
      </c>
      <c r="R965" s="815">
        <v>2</v>
      </c>
      <c r="S965" s="789">
        <v>4</v>
      </c>
      <c r="T965" s="181"/>
      <c r="U965" s="789">
        <v>33</v>
      </c>
      <c r="V965" s="31">
        <f>IF(W965="","",IFERROR(INDEX(Docentes!C:C,MATCH(W965,Docentes!D:D,0)),"NUEVO"))</f>
        <v>45954213</v>
      </c>
      <c r="W965" s="708" t="s">
        <v>513</v>
      </c>
      <c r="X965" s="926" t="s">
        <v>168</v>
      </c>
      <c r="Y965" s="789" t="s">
        <v>1088</v>
      </c>
      <c r="Z965" s="789" t="s">
        <v>1656</v>
      </c>
      <c r="AA965" s="789" t="s">
        <v>16</v>
      </c>
      <c r="AB965" s="789" t="s">
        <v>1598</v>
      </c>
      <c r="AC965" s="789">
        <v>39</v>
      </c>
      <c r="AD965" s="789"/>
      <c r="AE965" s="789"/>
      <c r="AF965" s="789" t="s">
        <v>1088</v>
      </c>
      <c r="AG965" s="31" t="str">
        <f t="shared" si="583"/>
        <v>T</v>
      </c>
      <c r="AH965" s="789">
        <v>4</v>
      </c>
      <c r="AI965" s="789">
        <v>21</v>
      </c>
      <c r="AJ965" s="789">
        <v>50</v>
      </c>
      <c r="AK965" s="789">
        <v>23</v>
      </c>
      <c r="AL965" s="789">
        <v>30</v>
      </c>
      <c r="AM965" s="31">
        <f t="shared" si="584"/>
        <v>2.0000000000000027</v>
      </c>
      <c r="AN965" s="792">
        <f t="shared" si="585"/>
        <v>0.90972222222222221</v>
      </c>
      <c r="AO965" s="792">
        <f t="shared" si="586"/>
        <v>0.97916666666666674</v>
      </c>
      <c r="AP965" s="31" t="str" cm="1">
        <f t="array" ref="AP965">IF(W965="","",IF(SUMPRODUCT((W965=$W$6:$W$1560)*(AH965=$AH$6:$AH$1560)*(AN965=$AN$6:$AN$1560)*(AO965=$AO$6:$AO$1560)*(ROW($W$6:$W$1560)&lt;&gt;ROW(W965))*((R965=0)*($R$6:$R$1560&gt;0)+(R965&gt;0)*($R$6:$R$1560=0)))&gt;0,"SALONES UNIDOS",IF(SUMPRODUCT((W965=$W$6:$W$1560)*(AH965=$AH$6:$AH$1560)*((AN965&lt;$AO$6:$AO$1560)*(AO965&gt;$AN$6:$AN$1560))*(ROW($W$6:$W$1560)&lt;&gt;ROW(W965)))&gt;0,"CRUZADO","Sin cruce")))</f>
        <v>Sin cruce</v>
      </c>
      <c r="AQ965" s="792" t="str">
        <f t="shared" si="557"/>
        <v>IN5PRINCIPALC</v>
      </c>
      <c r="AR965" s="792" t="str" cm="1">
        <f t="array" ref="AR965">IF(AQ965="","",IF(SUMPRODUCT((AQ965=$AQ$6:$AQ$1560)*(AH965=$AH$6:$AH$1560)*(AN965=$AN$6:$AN$1560)*(AO965=$AO$6:$AO$1560)*(ROW($AQ$6:$AQ$1560)&lt;&gt;ROW(AQ965))*((R965=0)*($R$6:$R$1560&gt;0)+(R965&gt;0)*($R$6:$R$1560=0)))&gt;0,"SALONES UNIDOS",IF(SUMPRODUCT((AQ965=$AQ$6:$AQ$1560)*(AH965=$AH$6:$AH$1560)*((AN965&lt;$AO$6:$AO$1560)*(AO965&gt;$AN$6:$AN$1560))*(ROW($AQ$6:$AQ$1560)&lt;&gt;ROW(AQ965)))&gt;0,"CRUZADO","Sin cruce")))</f>
        <v>Sin cruce</v>
      </c>
    </row>
    <row r="966" spans="3:44" ht="15.6" hidden="1" customHeight="1">
      <c r="C966" s="12" t="s">
        <v>1081</v>
      </c>
      <c r="D966" s="789" t="s">
        <v>1396</v>
      </c>
      <c r="E966" s="789">
        <v>20261</v>
      </c>
      <c r="F966" s="12" t="s">
        <v>23</v>
      </c>
      <c r="G966" s="12" t="s">
        <v>20</v>
      </c>
      <c r="H966" s="12" t="s">
        <v>57</v>
      </c>
      <c r="I966" s="12">
        <v>5</v>
      </c>
      <c r="J966" s="12" t="s">
        <v>1478</v>
      </c>
      <c r="K966" s="790" t="s">
        <v>1415</v>
      </c>
      <c r="L966" s="491" t="s">
        <v>1416</v>
      </c>
      <c r="M966" s="789" t="s">
        <v>1085</v>
      </c>
      <c r="N966" s="789" t="s">
        <v>1086</v>
      </c>
      <c r="O966" s="12" t="s">
        <v>731</v>
      </c>
      <c r="P966" s="789">
        <v>0</v>
      </c>
      <c r="Q966" s="789">
        <v>4</v>
      </c>
      <c r="R966" s="815">
        <v>4</v>
      </c>
      <c r="S966" s="789">
        <v>4</v>
      </c>
      <c r="T966" s="181"/>
      <c r="U966" s="789">
        <v>17</v>
      </c>
      <c r="V966" s="31">
        <f>IF(W966="","",IFERROR(INDEX(Docentes!C:C,MATCH(W966,Docentes!D:D,0)),"NUEVO"))</f>
        <v>45954213</v>
      </c>
      <c r="W966" s="708" t="s">
        <v>513</v>
      </c>
      <c r="X966" s="926" t="s">
        <v>168</v>
      </c>
      <c r="Y966" s="789" t="s">
        <v>1088</v>
      </c>
      <c r="Z966" s="789" t="s">
        <v>1656</v>
      </c>
      <c r="AA966" s="789"/>
      <c r="AB966" s="789"/>
      <c r="AC966" s="789"/>
      <c r="AD966" s="789" t="s">
        <v>1258</v>
      </c>
      <c r="AE966" s="789">
        <v>20</v>
      </c>
      <c r="AF966" s="789" t="s">
        <v>1088</v>
      </c>
      <c r="AG966" s="31" t="str">
        <f t="shared" si="583"/>
        <v>P</v>
      </c>
      <c r="AH966" s="789">
        <v>5</v>
      </c>
      <c r="AI966" s="789">
        <v>19</v>
      </c>
      <c r="AJ966" s="789">
        <v>20</v>
      </c>
      <c r="AK966" s="789">
        <v>22</v>
      </c>
      <c r="AL966" s="789">
        <v>40</v>
      </c>
      <c r="AM966" s="31">
        <f t="shared" si="584"/>
        <v>4.0000000000000018</v>
      </c>
      <c r="AN966" s="792">
        <f t="shared" si="585"/>
        <v>0.80555555555555547</v>
      </c>
      <c r="AO966" s="792">
        <f t="shared" si="586"/>
        <v>0.94444444444444442</v>
      </c>
      <c r="AP966" s="31" t="str" cm="1">
        <f t="array" ref="AP966">IF(W966="","",IF(SUMPRODUCT((W966=$W$6:$W$1560)*(AH966=$AH$6:$AH$1560)*(AN966=$AN$6:$AN$1560)*(AO966=$AO$6:$AO$1560)*(ROW($W$6:$W$1560)&lt;&gt;ROW(W966))*((R966=0)*($R$6:$R$1560&gt;0)+(R966&gt;0)*($R$6:$R$1560=0)))&gt;0,"SALONES UNIDOS",IF(SUMPRODUCT((W966=$W$6:$W$1560)*(AH966=$AH$6:$AH$1560)*((AN966&lt;$AO$6:$AO$1560)*(AO966&gt;$AN$6:$AN$1560))*(ROW($W$6:$W$1560)&lt;&gt;ROW(W966)))&gt;0,"CRUZADO","Sin cruce")))</f>
        <v>Sin cruce</v>
      </c>
      <c r="AQ966" s="792" t="str">
        <f t="shared" si="557"/>
        <v>IN5PRINCIPALC1</v>
      </c>
      <c r="AR966" s="792" t="str" cm="1">
        <f t="array" ref="AR966">IF(AQ966="","",IF(SUMPRODUCT((AQ966=$AQ$6:$AQ$1560)*(AH966=$AH$6:$AH$1560)*(AN966=$AN$6:$AN$1560)*(AO966=$AO$6:$AO$1560)*(ROW($AQ$6:$AQ$1560)&lt;&gt;ROW(AQ966))*((R966=0)*($R$6:$R$1560&gt;0)+(R966&gt;0)*($R$6:$R$1560=0)))&gt;0,"SALONES UNIDOS",IF(SUMPRODUCT((AQ966=$AQ$6:$AQ$1560)*(AH966=$AH$6:$AH$1560)*((AN966&lt;$AO$6:$AO$1560)*(AO966&gt;$AN$6:$AN$1560))*(ROW($AQ$6:$AQ$1560)&lt;&gt;ROW(AQ966)))&gt;0,"CRUZADO","Sin cruce")))</f>
        <v>Sin cruce</v>
      </c>
    </row>
    <row r="967" spans="3:44" ht="15.6" hidden="1" customHeight="1">
      <c r="C967" s="12" t="s">
        <v>1081</v>
      </c>
      <c r="D967" s="789" t="s">
        <v>1396</v>
      </c>
      <c r="E967" s="789">
        <v>20261</v>
      </c>
      <c r="F967" s="12" t="s">
        <v>23</v>
      </c>
      <c r="G967" s="12" t="s">
        <v>20</v>
      </c>
      <c r="H967" s="12" t="s">
        <v>57</v>
      </c>
      <c r="I967" s="12">
        <v>5</v>
      </c>
      <c r="J967" s="12" t="s">
        <v>1479</v>
      </c>
      <c r="K967" s="790" t="s">
        <v>1415</v>
      </c>
      <c r="L967" s="491" t="s">
        <v>1416</v>
      </c>
      <c r="M967" s="789" t="s">
        <v>1085</v>
      </c>
      <c r="N967" s="789" t="s">
        <v>1086</v>
      </c>
      <c r="O967" s="12" t="s">
        <v>731</v>
      </c>
      <c r="P967" s="789">
        <v>0</v>
      </c>
      <c r="Q967" s="789">
        <v>4</v>
      </c>
      <c r="R967" s="815">
        <v>4</v>
      </c>
      <c r="S967" s="789">
        <v>4</v>
      </c>
      <c r="T967" s="181"/>
      <c r="U967" s="789">
        <v>16</v>
      </c>
      <c r="V967" s="31">
        <f>IF(W967="","",IFERROR(INDEX(Docentes!C:C,MATCH(W967,Docentes!D:D,0)),"NUEVO"))</f>
        <v>45954213</v>
      </c>
      <c r="W967" s="708" t="s">
        <v>513</v>
      </c>
      <c r="X967" s="926" t="s">
        <v>1332</v>
      </c>
      <c r="Y967" s="789" t="s">
        <v>1242</v>
      </c>
      <c r="Z967" s="789" t="s">
        <v>1656</v>
      </c>
      <c r="AA967" s="789"/>
      <c r="AB967" s="789"/>
      <c r="AC967" s="789"/>
      <c r="AD967" s="789" t="s">
        <v>1632</v>
      </c>
      <c r="AE967" s="789">
        <v>24</v>
      </c>
      <c r="AF967" s="789" t="s">
        <v>1242</v>
      </c>
      <c r="AG967" s="31" t="str">
        <f t="shared" si="583"/>
        <v>P</v>
      </c>
      <c r="AH967" s="789">
        <v>6</v>
      </c>
      <c r="AI967" s="789">
        <v>7</v>
      </c>
      <c r="AJ967" s="789">
        <v>40</v>
      </c>
      <c r="AK967" s="789">
        <v>11</v>
      </c>
      <c r="AL967" s="789">
        <v>0</v>
      </c>
      <c r="AM967" s="31">
        <f t="shared" si="584"/>
        <v>3.9999999999999987</v>
      </c>
      <c r="AN967" s="792">
        <f t="shared" si="585"/>
        <v>0.31944444444444448</v>
      </c>
      <c r="AO967" s="792">
        <f t="shared" si="586"/>
        <v>0.45833333333333331</v>
      </c>
      <c r="AP967" s="31" t="str" cm="1">
        <f t="array" ref="AP967">IF(W967="","",IF(SUMPRODUCT((W967=$W$6:$W$1560)*(AH967=$AH$6:$AH$1560)*(AN967=$AN$6:$AN$1560)*(AO967=$AO$6:$AO$1560)*(ROW($W$6:$W$1560)&lt;&gt;ROW(W967))*((R967=0)*($R$6:$R$1560&gt;0)+(R967&gt;0)*($R$6:$R$1560=0)))&gt;0,"SALONES UNIDOS",IF(SUMPRODUCT((W967=$W$6:$W$1560)*(AH967=$AH$6:$AH$1560)*((AN967&lt;$AO$6:$AO$1560)*(AO967&gt;$AN$6:$AN$1560))*(ROW($W$6:$W$1560)&lt;&gt;ROW(W967)))&gt;0,"CRUZADO","Sin cruce")))</f>
        <v>Sin cruce</v>
      </c>
      <c r="AQ967" s="792" t="str">
        <f t="shared" si="557"/>
        <v>IN5PRINCIPALC2</v>
      </c>
      <c r="AR967" s="792" t="str" cm="1">
        <f t="array" ref="AR967">IF(AQ967="","",IF(SUMPRODUCT((AQ967=$AQ$6:$AQ$1560)*(AH967=$AH$6:$AH$1560)*(AN967=$AN$6:$AN$1560)*(AO967=$AO$6:$AO$1560)*(ROW($AQ$6:$AQ$1560)&lt;&gt;ROW(AQ967))*((R967=0)*($R$6:$R$1560&gt;0)+(R967&gt;0)*($R$6:$R$1560=0)))&gt;0,"SALONES UNIDOS",IF(SUMPRODUCT((AQ967=$AQ$6:$AQ$1560)*(AH967=$AH$6:$AH$1560)*((AN967&lt;$AO$6:$AO$1560)*(AO967&gt;$AN$6:$AN$1560))*(ROW($AQ$6:$AQ$1560)&lt;&gt;ROW(AQ967)))&gt;0,"CRUZADO","Sin cruce")))</f>
        <v>Sin cruce</v>
      </c>
    </row>
    <row r="968" spans="3:44" ht="15.6" hidden="1" customHeight="1">
      <c r="C968" s="12" t="s">
        <v>1081</v>
      </c>
      <c r="D968" s="789" t="s">
        <v>1396</v>
      </c>
      <c r="E968" s="789">
        <v>20261</v>
      </c>
      <c r="F968" s="12" t="s">
        <v>23</v>
      </c>
      <c r="G968" s="12" t="s">
        <v>20</v>
      </c>
      <c r="H968" s="12" t="s">
        <v>57</v>
      </c>
      <c r="I968" s="12">
        <v>5</v>
      </c>
      <c r="J968" s="12" t="s">
        <v>32</v>
      </c>
      <c r="K968" s="790" t="s">
        <v>1417</v>
      </c>
      <c r="L968" s="491" t="s">
        <v>1418</v>
      </c>
      <c r="M968" s="789" t="s">
        <v>1085</v>
      </c>
      <c r="N968" s="789" t="s">
        <v>1086</v>
      </c>
      <c r="O968" s="12" t="s">
        <v>731</v>
      </c>
      <c r="P968" s="789">
        <v>3</v>
      </c>
      <c r="Q968" s="789">
        <v>2</v>
      </c>
      <c r="R968" s="815">
        <v>5</v>
      </c>
      <c r="S968" s="789">
        <v>4</v>
      </c>
      <c r="T968" s="181"/>
      <c r="U968" s="789">
        <v>33</v>
      </c>
      <c r="V968" s="31">
        <f>IF(W968="","",IFERROR(INDEX(Docentes!C:C,MATCH(W968,Docentes!D:D,0)),"NUEVO"))</f>
        <v>21880139</v>
      </c>
      <c r="W968" s="709" t="s">
        <v>606</v>
      </c>
      <c r="X968" s="265" t="s">
        <v>168</v>
      </c>
      <c r="Y968" s="789" t="s">
        <v>1088</v>
      </c>
      <c r="Z968" s="789" t="s">
        <v>1089</v>
      </c>
      <c r="AA968" s="789" t="s">
        <v>16</v>
      </c>
      <c r="AB968" s="789" t="s">
        <v>1598</v>
      </c>
      <c r="AC968" s="789">
        <v>39</v>
      </c>
      <c r="AD968" s="789"/>
      <c r="AE968" s="789"/>
      <c r="AF968" s="789" t="s">
        <v>1088</v>
      </c>
      <c r="AG968" s="31" t="str">
        <f t="shared" si="583"/>
        <v>TP</v>
      </c>
      <c r="AH968" s="789">
        <v>2</v>
      </c>
      <c r="AI968" s="789">
        <v>18</v>
      </c>
      <c r="AJ968" s="789">
        <v>30</v>
      </c>
      <c r="AK968" s="789">
        <v>22</v>
      </c>
      <c r="AL968" s="789">
        <v>40</v>
      </c>
      <c r="AM968" s="31">
        <f t="shared" si="584"/>
        <v>4.9999999999999982</v>
      </c>
      <c r="AN968" s="792">
        <f t="shared" si="585"/>
        <v>0.77083333333333337</v>
      </c>
      <c r="AO968" s="792">
        <f t="shared" si="586"/>
        <v>0.94444444444444442</v>
      </c>
      <c r="AP968" s="31" t="str" cm="1">
        <f t="array" ref="AP968">IF(W968="","",IF(SUMPRODUCT((W968=$W$6:$W$1560)*(AH968=$AH$6:$AH$1560)*(AN968=$AN$6:$AN$1560)*(AO968=$AO$6:$AO$1560)*(ROW($W$6:$W$1560)&lt;&gt;ROW(W968))*((R968=0)*($R$6:$R$1560&gt;0)+(R968&gt;0)*($R$6:$R$1560=0)))&gt;0,"SALONES UNIDOS",IF(SUMPRODUCT((W968=$W$6:$W$1560)*(AH968=$AH$6:$AH$1560)*((AN968&lt;$AO$6:$AO$1560)*(AO968&gt;$AN$6:$AN$1560))*(ROW($W$6:$W$1560)&lt;&gt;ROW(W968)))&gt;0,"CRUZADO","Sin cruce")))</f>
        <v>Sin cruce</v>
      </c>
      <c r="AQ968" s="792" t="str">
        <f t="shared" si="557"/>
        <v>IN5PRINCIPALC</v>
      </c>
      <c r="AR968" s="792" t="str" cm="1">
        <f t="array" ref="AR968">IF(AQ968="","",IF(SUMPRODUCT((AQ968=$AQ$6:$AQ$1560)*(AH968=$AH$6:$AH$1560)*(AN968=$AN$6:$AN$1560)*(AO968=$AO$6:$AO$1560)*(ROW($AQ$6:$AQ$1560)&lt;&gt;ROW(AQ968))*((R968=0)*($R$6:$R$1560&gt;0)+(R968&gt;0)*($R$6:$R$1560=0)))&gt;0,"SALONES UNIDOS",IF(SUMPRODUCT((AQ968=$AQ$6:$AQ$1560)*(AH968=$AH$6:$AH$1560)*((AN968&lt;$AO$6:$AO$1560)*(AO968&gt;$AN$6:$AN$1560))*(ROW($AQ$6:$AQ$1560)&lt;&gt;ROW(AQ968)))&gt;0,"CRUZADO","Sin cruce")))</f>
        <v>Sin cruce</v>
      </c>
    </row>
    <row r="969" spans="3:44" ht="15.6" hidden="1" customHeight="1">
      <c r="C969" s="12" t="s">
        <v>1081</v>
      </c>
      <c r="D969" s="789" t="s">
        <v>1396</v>
      </c>
      <c r="E969" s="789">
        <v>20261</v>
      </c>
      <c r="F969" s="12" t="s">
        <v>23</v>
      </c>
      <c r="G969" s="12" t="s">
        <v>20</v>
      </c>
      <c r="H969" s="12" t="s">
        <v>57</v>
      </c>
      <c r="I969" s="12">
        <v>5</v>
      </c>
      <c r="J969" s="12" t="s">
        <v>32</v>
      </c>
      <c r="K969" s="790" t="s">
        <v>1420</v>
      </c>
      <c r="L969" s="491" t="s">
        <v>1421</v>
      </c>
      <c r="M969" s="789" t="s">
        <v>1085</v>
      </c>
      <c r="N969" s="789" t="s">
        <v>1086</v>
      </c>
      <c r="O969" s="12" t="s">
        <v>731</v>
      </c>
      <c r="P969" s="789">
        <v>3</v>
      </c>
      <c r="Q969" s="789">
        <v>0</v>
      </c>
      <c r="R969" s="815">
        <v>3</v>
      </c>
      <c r="S969" s="789">
        <v>4</v>
      </c>
      <c r="T969" s="181"/>
      <c r="U969" s="789">
        <v>33</v>
      </c>
      <c r="V969" s="31">
        <f>IF(W969="","",IFERROR(INDEX(Docentes!C:C,MATCH(W969,Docentes!D:D,0)),"NUEVO"))</f>
        <v>21839369</v>
      </c>
      <c r="W969" s="693" t="s">
        <v>429</v>
      </c>
      <c r="X969" s="265" t="s">
        <v>1332</v>
      </c>
      <c r="Y969" s="789" t="s">
        <v>1406</v>
      </c>
      <c r="Z969" s="789" t="s">
        <v>1656</v>
      </c>
      <c r="AA969" s="789" t="s">
        <v>16</v>
      </c>
      <c r="AB969" s="789" t="s">
        <v>1598</v>
      </c>
      <c r="AC969" s="789">
        <v>39</v>
      </c>
      <c r="AD969" s="789"/>
      <c r="AE969" s="789"/>
      <c r="AF969" s="789" t="s">
        <v>1406</v>
      </c>
      <c r="AG969" s="31" t="str">
        <f t="shared" si="583"/>
        <v>T</v>
      </c>
      <c r="AH969" s="789">
        <v>3</v>
      </c>
      <c r="AI969" s="789">
        <v>17</v>
      </c>
      <c r="AJ969" s="789">
        <v>40</v>
      </c>
      <c r="AK969" s="789">
        <v>20</v>
      </c>
      <c r="AL969" s="789">
        <v>10</v>
      </c>
      <c r="AM969" s="31">
        <f t="shared" si="584"/>
        <v>2.9999999999999987</v>
      </c>
      <c r="AN969" s="792">
        <f t="shared" si="585"/>
        <v>0.73611111111111116</v>
      </c>
      <c r="AO969" s="792">
        <f t="shared" si="586"/>
        <v>0.84027777777777779</v>
      </c>
      <c r="AP969" s="31" t="str" cm="1">
        <f t="array" ref="AP969">IF(W969="","",IF(SUMPRODUCT((W969=$W$6:$W$1560)*(AH969=$AH$6:$AH$1560)*(AN969=$AN$6:$AN$1560)*(AO969=$AO$6:$AO$1560)*(ROW($W$6:$W$1560)&lt;&gt;ROW(W969))*((R969=0)*($R$6:$R$1560&gt;0)+(R969&gt;0)*($R$6:$R$1560=0)))&gt;0,"SALONES UNIDOS",IF(SUMPRODUCT((W969=$W$6:$W$1560)*(AH969=$AH$6:$AH$1560)*((AN969&lt;$AO$6:$AO$1560)*(AO969&gt;$AN$6:$AN$1560))*(ROW($W$6:$W$1560)&lt;&gt;ROW(W969)))&gt;0,"CRUZADO","Sin cruce")))</f>
        <v>Sin cruce</v>
      </c>
      <c r="AQ969" s="792" t="str">
        <f t="shared" si="557"/>
        <v>IN5PRINCIPALC</v>
      </c>
      <c r="AR969" s="792" t="str" cm="1">
        <f t="array" ref="AR969">IF(AQ969="","",IF(SUMPRODUCT((AQ969=$AQ$6:$AQ$1560)*(AH969=$AH$6:$AH$1560)*(AN969=$AN$6:$AN$1560)*(AO969=$AO$6:$AO$1560)*(ROW($AQ$6:$AQ$1560)&lt;&gt;ROW(AQ969))*((R969=0)*($R$6:$R$1560&gt;0)+(R969&gt;0)*($R$6:$R$1560=0)))&gt;0,"SALONES UNIDOS",IF(SUMPRODUCT((AQ969=$AQ$6:$AQ$1560)*(AH969=$AH$6:$AH$1560)*((AN969&lt;$AO$6:$AO$1560)*(AO969&gt;$AN$6:$AN$1560))*(ROW($AQ$6:$AQ$1560)&lt;&gt;ROW(AQ969)))&gt;0,"CRUZADO","Sin cruce")))</f>
        <v>Sin cruce</v>
      </c>
    </row>
    <row r="970" spans="3:44" ht="15.6" hidden="1" customHeight="1">
      <c r="C970" s="12" t="s">
        <v>1081</v>
      </c>
      <c r="D970" s="789" t="s">
        <v>1396</v>
      </c>
      <c r="E970" s="789">
        <v>20261</v>
      </c>
      <c r="F970" s="12" t="s">
        <v>23</v>
      </c>
      <c r="G970" s="12" t="s">
        <v>20</v>
      </c>
      <c r="H970" s="12" t="s">
        <v>57</v>
      </c>
      <c r="I970" s="12">
        <v>5</v>
      </c>
      <c r="J970" s="12" t="s">
        <v>1478</v>
      </c>
      <c r="K970" s="790" t="s">
        <v>1420</v>
      </c>
      <c r="L970" s="491" t="s">
        <v>1421</v>
      </c>
      <c r="M970" s="789" t="s">
        <v>1085</v>
      </c>
      <c r="N970" s="789" t="s">
        <v>1086</v>
      </c>
      <c r="O970" s="12" t="s">
        <v>731</v>
      </c>
      <c r="P970" s="789">
        <v>0</v>
      </c>
      <c r="Q970" s="789">
        <v>2</v>
      </c>
      <c r="R970" s="815">
        <v>2</v>
      </c>
      <c r="S970" s="789">
        <v>4</v>
      </c>
      <c r="T970" s="181"/>
      <c r="U970" s="789">
        <v>17</v>
      </c>
      <c r="V970" s="31">
        <f>IF(W970="","",IFERROR(INDEX(Docentes!C:C,MATCH(W970,Docentes!D:D,0)),"NUEVO"))</f>
        <v>21839369</v>
      </c>
      <c r="W970" s="693" t="s">
        <v>429</v>
      </c>
      <c r="X970" s="265" t="s">
        <v>1332</v>
      </c>
      <c r="Y970" s="789" t="s">
        <v>1406</v>
      </c>
      <c r="Z970" s="789" t="s">
        <v>1656</v>
      </c>
      <c r="AA970" s="789"/>
      <c r="AB970" s="789"/>
      <c r="AC970" s="789"/>
      <c r="AD970" s="31" t="s">
        <v>1635</v>
      </c>
      <c r="AE970" s="789">
        <v>20</v>
      </c>
      <c r="AF970" s="789" t="s">
        <v>1406</v>
      </c>
      <c r="AG970" s="31" t="str">
        <f t="shared" si="583"/>
        <v>P</v>
      </c>
      <c r="AH970" s="789">
        <v>3</v>
      </c>
      <c r="AI970" s="789">
        <v>20</v>
      </c>
      <c r="AJ970" s="789">
        <v>10</v>
      </c>
      <c r="AK970" s="789">
        <v>21</v>
      </c>
      <c r="AL970" s="789">
        <v>50</v>
      </c>
      <c r="AM970" s="31">
        <f t="shared" si="584"/>
        <v>1.9999999999999993</v>
      </c>
      <c r="AN970" s="792">
        <f t="shared" si="585"/>
        <v>0.84027777777777779</v>
      </c>
      <c r="AO970" s="792">
        <f t="shared" si="586"/>
        <v>0.90972222222222221</v>
      </c>
      <c r="AP970" s="31" t="str" cm="1">
        <f t="array" ref="AP970">IF(W970="","",IF(SUMPRODUCT((W970=$W$6:$W$1560)*(AH970=$AH$6:$AH$1560)*(AN970=$AN$6:$AN$1560)*(AO970=$AO$6:$AO$1560)*(ROW($W$6:$W$1560)&lt;&gt;ROW(W970))*((R970=0)*($R$6:$R$1560&gt;0)+(R970&gt;0)*($R$6:$R$1560=0)))&gt;0,"SALONES UNIDOS",IF(SUMPRODUCT((W970=$W$6:$W$1560)*(AH970=$AH$6:$AH$1560)*((AN970&lt;$AO$6:$AO$1560)*(AO970&gt;$AN$6:$AN$1560))*(ROW($W$6:$W$1560)&lt;&gt;ROW(W970)))&gt;0,"CRUZADO","Sin cruce")))</f>
        <v>Sin cruce</v>
      </c>
      <c r="AQ970" s="792" t="str">
        <f t="shared" si="557"/>
        <v>IN5PRINCIPALC1</v>
      </c>
      <c r="AR970" s="792" t="str" cm="1">
        <f t="array" ref="AR970">IF(AQ970="","",IF(SUMPRODUCT((AQ970=$AQ$6:$AQ$1560)*(AH970=$AH$6:$AH$1560)*(AN970=$AN$6:$AN$1560)*(AO970=$AO$6:$AO$1560)*(ROW($AQ$6:$AQ$1560)&lt;&gt;ROW(AQ970))*((R970=0)*($R$6:$R$1560&gt;0)+(R970&gt;0)*($R$6:$R$1560=0)))&gt;0,"SALONES UNIDOS",IF(SUMPRODUCT((AQ970=$AQ$6:$AQ$1560)*(AH970=$AH$6:$AH$1560)*((AN970&lt;$AO$6:$AO$1560)*(AO970&gt;$AN$6:$AN$1560))*(ROW($AQ$6:$AQ$1560)&lt;&gt;ROW(AQ970)))&gt;0,"CRUZADO","Sin cruce")))</f>
        <v>Sin cruce</v>
      </c>
    </row>
    <row r="971" spans="3:44" ht="15.6" hidden="1" customHeight="1">
      <c r="C971" s="12" t="s">
        <v>1081</v>
      </c>
      <c r="D971" s="789" t="s">
        <v>1396</v>
      </c>
      <c r="E971" s="789">
        <v>20261</v>
      </c>
      <c r="F971" s="12" t="s">
        <v>23</v>
      </c>
      <c r="G971" s="12" t="s">
        <v>20</v>
      </c>
      <c r="H971" s="12" t="s">
        <v>57</v>
      </c>
      <c r="I971" s="12">
        <v>5</v>
      </c>
      <c r="J971" s="12" t="s">
        <v>1479</v>
      </c>
      <c r="K971" s="790" t="s">
        <v>1420</v>
      </c>
      <c r="L971" s="491" t="s">
        <v>1421</v>
      </c>
      <c r="M971" s="789" t="s">
        <v>1085</v>
      </c>
      <c r="N971" s="789" t="s">
        <v>1086</v>
      </c>
      <c r="O971" s="12" t="s">
        <v>731</v>
      </c>
      <c r="P971" s="789">
        <v>0</v>
      </c>
      <c r="Q971" s="789">
        <v>2</v>
      </c>
      <c r="R971" s="815">
        <v>2</v>
      </c>
      <c r="S971" s="789">
        <v>4</v>
      </c>
      <c r="T971" s="181"/>
      <c r="U971" s="789">
        <v>16</v>
      </c>
      <c r="V971" s="31">
        <f>IF(W971="","",IFERROR(INDEX(Docentes!C:C,MATCH(W971,Docentes!D:D,0)),"NUEVO"))</f>
        <v>21839369</v>
      </c>
      <c r="W971" s="693" t="s">
        <v>429</v>
      </c>
      <c r="X971" s="265" t="s">
        <v>1332</v>
      </c>
      <c r="Y971" s="789" t="s">
        <v>1406</v>
      </c>
      <c r="Z971" s="789" t="s">
        <v>1656</v>
      </c>
      <c r="AA971" s="789"/>
      <c r="AB971" s="789"/>
      <c r="AC971" s="789"/>
      <c r="AD971" s="31" t="s">
        <v>1635</v>
      </c>
      <c r="AE971" s="789">
        <v>20</v>
      </c>
      <c r="AF971" s="789" t="s">
        <v>1406</v>
      </c>
      <c r="AG971" s="31" t="str">
        <f t="shared" si="583"/>
        <v>P</v>
      </c>
      <c r="AH971" s="789">
        <v>3</v>
      </c>
      <c r="AI971" s="789">
        <v>21</v>
      </c>
      <c r="AJ971" s="789">
        <v>50</v>
      </c>
      <c r="AK971" s="789">
        <v>23</v>
      </c>
      <c r="AL971" s="789">
        <v>30</v>
      </c>
      <c r="AM971" s="31">
        <f t="shared" si="584"/>
        <v>2.0000000000000027</v>
      </c>
      <c r="AN971" s="792">
        <f t="shared" si="585"/>
        <v>0.90972222222222221</v>
      </c>
      <c r="AO971" s="792">
        <f t="shared" si="586"/>
        <v>0.97916666666666674</v>
      </c>
      <c r="AP971" s="31" t="str" cm="1">
        <f t="array" ref="AP971">IF(W971="","",IF(SUMPRODUCT((W971=$W$6:$W$1560)*(AH971=$AH$6:$AH$1560)*(AN971=$AN$6:$AN$1560)*(AO971=$AO$6:$AO$1560)*(ROW($W$6:$W$1560)&lt;&gt;ROW(W971))*((R971=0)*($R$6:$R$1560&gt;0)+(R971&gt;0)*($R$6:$R$1560=0)))&gt;0,"SALONES UNIDOS",IF(SUMPRODUCT((W971=$W$6:$W$1560)*(AH971=$AH$6:$AH$1560)*((AN971&lt;$AO$6:$AO$1560)*(AO971&gt;$AN$6:$AN$1560))*(ROW($W$6:$W$1560)&lt;&gt;ROW(W971)))&gt;0,"CRUZADO","Sin cruce")))</f>
        <v>Sin cruce</v>
      </c>
      <c r="AQ971" s="792" t="str">
        <f t="shared" si="557"/>
        <v>IN5PRINCIPALC2</v>
      </c>
      <c r="AR971" s="792" t="str" cm="1">
        <f t="array" ref="AR971">IF(AQ971="","",IF(SUMPRODUCT((AQ971=$AQ$6:$AQ$1560)*(AH971=$AH$6:$AH$1560)*(AN971=$AN$6:$AN$1560)*(AO971=$AO$6:$AO$1560)*(ROW($AQ$6:$AQ$1560)&lt;&gt;ROW(AQ971))*((R971=0)*($R$6:$R$1560&gt;0)+(R971&gt;0)*($R$6:$R$1560=0)))&gt;0,"SALONES UNIDOS",IF(SUMPRODUCT((AQ971=$AQ$6:$AQ$1560)*(AH971=$AH$6:$AH$1560)*((AN971&lt;$AO$6:$AO$1560)*(AO971&gt;$AN$6:$AN$1560))*(ROW($AQ$6:$AQ$1560)&lt;&gt;ROW(AQ971)))&gt;0,"CRUZADO","Sin cruce")))</f>
        <v>Sin cruce</v>
      </c>
    </row>
    <row r="972" spans="3:44" ht="15.6" hidden="1" customHeight="1">
      <c r="C972" s="12" t="s">
        <v>1081</v>
      </c>
      <c r="D972" s="789" t="s">
        <v>1396</v>
      </c>
      <c r="E972" s="789">
        <v>20261</v>
      </c>
      <c r="F972" s="12" t="s">
        <v>23</v>
      </c>
      <c r="G972" s="12" t="s">
        <v>20</v>
      </c>
      <c r="H972" s="12" t="s">
        <v>57</v>
      </c>
      <c r="I972" s="12">
        <v>5</v>
      </c>
      <c r="J972" s="12" t="s">
        <v>32</v>
      </c>
      <c r="K972" s="790" t="s">
        <v>1422</v>
      </c>
      <c r="L972" s="491" t="s">
        <v>1423</v>
      </c>
      <c r="M972" s="789" t="s">
        <v>1101</v>
      </c>
      <c r="N972" s="789" t="s">
        <v>1086</v>
      </c>
      <c r="O972" s="12" t="s">
        <v>731</v>
      </c>
      <c r="P972" s="789">
        <v>3</v>
      </c>
      <c r="Q972" s="789">
        <v>2</v>
      </c>
      <c r="R972" s="815">
        <v>5</v>
      </c>
      <c r="S972" s="789">
        <v>4</v>
      </c>
      <c r="T972" s="181"/>
      <c r="U972" s="789">
        <v>33</v>
      </c>
      <c r="V972" s="31">
        <f>IF(W972="","",IFERROR(INDEX(Docentes!C:C,MATCH(W972,Docentes!D:D,0)),"NUEVO"))</f>
        <v>8222581</v>
      </c>
      <c r="W972" s="791" t="s">
        <v>214</v>
      </c>
      <c r="X972" s="265" t="s">
        <v>168</v>
      </c>
      <c r="Y972" s="789" t="s">
        <v>1142</v>
      </c>
      <c r="Z972" s="789" t="s">
        <v>1089</v>
      </c>
      <c r="AA972" s="789" t="s">
        <v>41</v>
      </c>
      <c r="AB972" s="789" t="s">
        <v>1633</v>
      </c>
      <c r="AC972" s="789">
        <v>48</v>
      </c>
      <c r="AD972" s="789"/>
      <c r="AE972" s="789"/>
      <c r="AF972" s="789" t="s">
        <v>1142</v>
      </c>
      <c r="AG972" s="31" t="str">
        <f t="shared" si="583"/>
        <v>TP</v>
      </c>
      <c r="AH972" s="789">
        <v>1</v>
      </c>
      <c r="AI972" s="789">
        <v>7</v>
      </c>
      <c r="AJ972" s="789">
        <v>40</v>
      </c>
      <c r="AK972" s="789">
        <v>11</v>
      </c>
      <c r="AL972" s="789">
        <v>50</v>
      </c>
      <c r="AM972" s="31">
        <f t="shared" si="584"/>
        <v>4.9999999999999982</v>
      </c>
      <c r="AN972" s="792">
        <f t="shared" si="585"/>
        <v>0.31944444444444448</v>
      </c>
      <c r="AO972" s="792">
        <f t="shared" si="586"/>
        <v>0.49305555555555552</v>
      </c>
      <c r="AP972" s="31" t="str" cm="1">
        <f t="array" ref="AP972">IF(W972="","",IF(SUMPRODUCT((W972=$W$6:$W$1560)*(AH972=$AH$6:$AH$1560)*(AN972=$AN$6:$AN$1560)*(AO972=$AO$6:$AO$1560)*(ROW($W$6:$W$1560)&lt;&gt;ROW(W972))*((R972=0)*($R$6:$R$1560&gt;0)+(R972&gt;0)*($R$6:$R$1560=0)))&gt;0,"SALONES UNIDOS",IF(SUMPRODUCT((W972=$W$6:$W$1560)*(AH972=$AH$6:$AH$1560)*((AN972&lt;$AO$6:$AO$1560)*(AO972&gt;$AN$6:$AN$1560))*(ROW($W$6:$W$1560)&lt;&gt;ROW(W972)))&gt;0,"CRUZADO","Sin cruce")))</f>
        <v>Sin cruce</v>
      </c>
      <c r="AQ972" s="792" t="str">
        <f t="shared" si="557"/>
        <v>IN5PRINCIPALC</v>
      </c>
      <c r="AR972" s="792" t="str" cm="1">
        <f t="array" ref="AR972">IF(AQ972="","",IF(SUMPRODUCT((AQ972=$AQ$6:$AQ$1560)*(AH972=$AH$6:$AH$1560)*(AN972=$AN$6:$AN$1560)*(AO972=$AO$6:$AO$1560)*(ROW($AQ$6:$AQ$1560)&lt;&gt;ROW(AQ972))*((R972=0)*($R$6:$R$1560&gt;0)+(R972&gt;0)*($R$6:$R$1560=0)))&gt;0,"SALONES UNIDOS",IF(SUMPRODUCT((AQ972=$AQ$6:$AQ$1560)*(AH972=$AH$6:$AH$1560)*((AN972&lt;$AO$6:$AO$1560)*(AO972&gt;$AN$6:$AN$1560))*(ROW($AQ$6:$AQ$1560)&lt;&gt;ROW(AQ972)))&gt;0,"CRUZADO","Sin cruce")))</f>
        <v>Sin cruce</v>
      </c>
    </row>
    <row r="973" spans="3:44" ht="15.6" hidden="1" customHeight="1">
      <c r="C973" s="12" t="s">
        <v>1081</v>
      </c>
      <c r="D973" s="789" t="s">
        <v>1396</v>
      </c>
      <c r="E973" s="789">
        <v>20261</v>
      </c>
      <c r="F973" s="12" t="s">
        <v>23</v>
      </c>
      <c r="G973" s="12" t="s">
        <v>20</v>
      </c>
      <c r="H973" s="12" t="s">
        <v>57</v>
      </c>
      <c r="I973" s="12">
        <v>5</v>
      </c>
      <c r="J973" s="12" t="s">
        <v>32</v>
      </c>
      <c r="K973" s="790" t="s">
        <v>1424</v>
      </c>
      <c r="L973" s="491" t="s">
        <v>1425</v>
      </c>
      <c r="M973" s="789" t="s">
        <v>1085</v>
      </c>
      <c r="N973" s="789" t="s">
        <v>1086</v>
      </c>
      <c r="O973" s="12" t="s">
        <v>731</v>
      </c>
      <c r="P973" s="789">
        <v>2</v>
      </c>
      <c r="Q973" s="789">
        <v>0</v>
      </c>
      <c r="R973" s="815">
        <v>2</v>
      </c>
      <c r="S973" s="789">
        <v>4</v>
      </c>
      <c r="T973" s="181"/>
      <c r="U973" s="789">
        <v>33</v>
      </c>
      <c r="V973" s="31">
        <f>IF(W973="","",IFERROR(INDEX(Docentes!C:C,MATCH(W973,Docentes!D:D,0)),"NUEVO"))</f>
        <v>40012522</v>
      </c>
      <c r="W973" s="693" t="s">
        <v>1027</v>
      </c>
      <c r="X973" s="265" t="s">
        <v>1332</v>
      </c>
      <c r="Y973" s="789" t="s">
        <v>1671</v>
      </c>
      <c r="Z973" s="789" t="s">
        <v>1089</v>
      </c>
      <c r="AA973" s="789" t="s">
        <v>16</v>
      </c>
      <c r="AB973" s="789" t="s">
        <v>1598</v>
      </c>
      <c r="AC973" s="789">
        <v>39</v>
      </c>
      <c r="AD973" s="789"/>
      <c r="AE973" s="789"/>
      <c r="AF973" s="789" t="s">
        <v>1671</v>
      </c>
      <c r="AG973" s="31" t="str">
        <f t="shared" si="583"/>
        <v>T</v>
      </c>
      <c r="AH973" s="789">
        <v>6</v>
      </c>
      <c r="AI973" s="789">
        <v>13</v>
      </c>
      <c r="AJ973" s="789">
        <v>30</v>
      </c>
      <c r="AK973" s="789">
        <v>15</v>
      </c>
      <c r="AL973" s="789">
        <v>10</v>
      </c>
      <c r="AM973" s="31">
        <f t="shared" si="584"/>
        <v>1.9999999999999993</v>
      </c>
      <c r="AN973" s="792">
        <f t="shared" si="585"/>
        <v>0.5625</v>
      </c>
      <c r="AO973" s="792">
        <f t="shared" si="586"/>
        <v>0.63194444444444442</v>
      </c>
      <c r="AP973" s="31" t="str" cm="1">
        <f t="array" ref="AP973">IF(W973="","",IF(SUMPRODUCT((W973=$W$6:$W$1560)*(AH973=$AH$6:$AH$1560)*(AN973=$AN$6:$AN$1560)*(AO973=$AO$6:$AO$1560)*(ROW($W$6:$W$1560)&lt;&gt;ROW(W973))*((R973=0)*($R$6:$R$1560&gt;0)+(R973&gt;0)*($R$6:$R$1560=0)))&gt;0,"SALONES UNIDOS",IF(SUMPRODUCT((W973=$W$6:$W$1560)*(AH973=$AH$6:$AH$1560)*((AN973&lt;$AO$6:$AO$1560)*(AO973&gt;$AN$6:$AN$1560))*(ROW($W$6:$W$1560)&lt;&gt;ROW(W973)))&gt;0,"CRUZADO","Sin cruce")))</f>
        <v>Sin cruce</v>
      </c>
      <c r="AQ973" s="792" t="str">
        <f t="shared" si="557"/>
        <v>IN5PRINCIPALC</v>
      </c>
      <c r="AR973" s="792" t="str" cm="1">
        <f t="array" ref="AR973">IF(AQ973="","",IF(SUMPRODUCT((AQ973=$AQ$6:$AQ$1560)*(AH973=$AH$6:$AH$1560)*(AN973=$AN$6:$AN$1560)*(AO973=$AO$6:$AO$1560)*(ROW($AQ$6:$AQ$1560)&lt;&gt;ROW(AQ973))*((R973=0)*($R$6:$R$1560&gt;0)+(R973&gt;0)*($R$6:$R$1560=0)))&gt;0,"SALONES UNIDOS",IF(SUMPRODUCT((AQ973=$AQ$6:$AQ$1560)*(AH973=$AH$6:$AH$1560)*((AN973&lt;$AO$6:$AO$1560)*(AO973&gt;$AN$6:$AN$1560))*(ROW($AQ$6:$AQ$1560)&lt;&gt;ROW(AQ973)))&gt;0,"CRUZADO","Sin cruce")))</f>
        <v>Sin cruce</v>
      </c>
    </row>
    <row r="974" spans="3:44" ht="15.6" hidden="1" customHeight="1">
      <c r="C974" s="12" t="s">
        <v>1081</v>
      </c>
      <c r="D974" s="789" t="s">
        <v>1396</v>
      </c>
      <c r="E974" s="789">
        <v>20261</v>
      </c>
      <c r="F974" s="12" t="s">
        <v>23</v>
      </c>
      <c r="G974" s="12" t="s">
        <v>20</v>
      </c>
      <c r="H974" s="12" t="s">
        <v>57</v>
      </c>
      <c r="I974" s="12">
        <v>5</v>
      </c>
      <c r="J974" s="12" t="s">
        <v>1478</v>
      </c>
      <c r="K974" s="790" t="s">
        <v>1424</v>
      </c>
      <c r="L974" s="491" t="s">
        <v>1425</v>
      </c>
      <c r="M974" s="789" t="s">
        <v>1085</v>
      </c>
      <c r="N974" s="789" t="s">
        <v>1086</v>
      </c>
      <c r="O974" s="12" t="s">
        <v>731</v>
      </c>
      <c r="P974" s="789">
        <v>0</v>
      </c>
      <c r="Q974" s="789">
        <v>4</v>
      </c>
      <c r="R974" s="815">
        <v>4</v>
      </c>
      <c r="S974" s="789">
        <v>4</v>
      </c>
      <c r="T974" s="181"/>
      <c r="U974" s="789">
        <v>17</v>
      </c>
      <c r="V974" s="31">
        <f>IF(W974="","",IFERROR(INDEX(Docentes!C:C,MATCH(W974,Docentes!D:D,0)),"NUEVO"))</f>
        <v>40012522</v>
      </c>
      <c r="W974" s="693" t="s">
        <v>1027</v>
      </c>
      <c r="X974" s="265" t="s">
        <v>1332</v>
      </c>
      <c r="Y974" s="789" t="s">
        <v>1671</v>
      </c>
      <c r="Z974" s="789" t="s">
        <v>1089</v>
      </c>
      <c r="AA974" s="789"/>
      <c r="AB974" s="789"/>
      <c r="AC974" s="789"/>
      <c r="AD974" s="789" t="s">
        <v>1670</v>
      </c>
      <c r="AE974" s="789">
        <v>19</v>
      </c>
      <c r="AF974" s="789" t="s">
        <v>1671</v>
      </c>
      <c r="AG974" s="31" t="str">
        <f t="shared" si="583"/>
        <v>P</v>
      </c>
      <c r="AH974" s="789">
        <v>6</v>
      </c>
      <c r="AI974" s="789">
        <v>15</v>
      </c>
      <c r="AJ974" s="789">
        <v>10</v>
      </c>
      <c r="AK974" s="789">
        <v>18</v>
      </c>
      <c r="AL974" s="789">
        <v>30</v>
      </c>
      <c r="AM974" s="31">
        <f t="shared" si="584"/>
        <v>4.0000000000000018</v>
      </c>
      <c r="AN974" s="792">
        <f t="shared" si="585"/>
        <v>0.63194444444444442</v>
      </c>
      <c r="AO974" s="792">
        <f t="shared" si="586"/>
        <v>0.77083333333333337</v>
      </c>
      <c r="AP974" s="31" t="str" cm="1">
        <f t="array" ref="AP974">IF(W974="","",IF(SUMPRODUCT((W974=$W$6:$W$1560)*(AH974=$AH$6:$AH$1560)*(AN974=$AN$6:$AN$1560)*(AO974=$AO$6:$AO$1560)*(ROW($W$6:$W$1560)&lt;&gt;ROW(W974))*((R974=0)*($R$6:$R$1560&gt;0)+(R974&gt;0)*($R$6:$R$1560=0)))&gt;0,"SALONES UNIDOS",IF(SUMPRODUCT((W974=$W$6:$W$1560)*(AH974=$AH$6:$AH$1560)*((AN974&lt;$AO$6:$AO$1560)*(AO974&gt;$AN$6:$AN$1560))*(ROW($W$6:$W$1560)&lt;&gt;ROW(W974)))&gt;0,"CRUZADO","Sin cruce")))</f>
        <v>Sin cruce</v>
      </c>
      <c r="AQ974" s="792" t="str">
        <f t="shared" si="557"/>
        <v>IN5PRINCIPALC1</v>
      </c>
      <c r="AR974" s="792" t="str" cm="1">
        <f t="array" ref="AR974">IF(AQ974="","",IF(SUMPRODUCT((AQ974=$AQ$6:$AQ$1560)*(AH974=$AH$6:$AH$1560)*(AN974=$AN$6:$AN$1560)*(AO974=$AO$6:$AO$1560)*(ROW($AQ$6:$AQ$1560)&lt;&gt;ROW(AQ974))*((R974=0)*($R$6:$R$1560&gt;0)+(R974&gt;0)*($R$6:$R$1560=0)))&gt;0,"SALONES UNIDOS",IF(SUMPRODUCT((AQ974=$AQ$6:$AQ$1560)*(AH974=$AH$6:$AH$1560)*((AN974&lt;$AO$6:$AO$1560)*(AO974&gt;$AN$6:$AN$1560))*(ROW($AQ$6:$AQ$1560)&lt;&gt;ROW(AQ974)))&gt;0,"CRUZADO","Sin cruce")))</f>
        <v>Sin cruce</v>
      </c>
    </row>
    <row r="975" spans="3:44" ht="15.6" hidden="1" customHeight="1">
      <c r="C975" s="12" t="s">
        <v>1081</v>
      </c>
      <c r="D975" s="789" t="s">
        <v>1396</v>
      </c>
      <c r="E975" s="789">
        <v>20261</v>
      </c>
      <c r="F975" s="12" t="s">
        <v>23</v>
      </c>
      <c r="G975" s="12" t="s">
        <v>20</v>
      </c>
      <c r="H975" s="12" t="s">
        <v>57</v>
      </c>
      <c r="I975" s="12">
        <v>5</v>
      </c>
      <c r="J975" s="12" t="s">
        <v>1479</v>
      </c>
      <c r="K975" s="790" t="s">
        <v>1424</v>
      </c>
      <c r="L975" s="491" t="s">
        <v>1425</v>
      </c>
      <c r="M975" s="789" t="s">
        <v>1085</v>
      </c>
      <c r="N975" s="789" t="s">
        <v>1086</v>
      </c>
      <c r="O975" s="12" t="s">
        <v>731</v>
      </c>
      <c r="P975" s="789">
        <v>0</v>
      </c>
      <c r="Q975" s="789">
        <v>4</v>
      </c>
      <c r="R975" s="815">
        <v>4</v>
      </c>
      <c r="S975" s="789">
        <v>4</v>
      </c>
      <c r="T975" s="181"/>
      <c r="U975" s="789">
        <v>16</v>
      </c>
      <c r="V975" s="31">
        <f>IF(W975="","",IFERROR(INDEX(Docentes!C:C,MATCH(W975,Docentes!D:D,0)),"NUEVO"))</f>
        <v>40012522</v>
      </c>
      <c r="W975" s="693" t="s">
        <v>1027</v>
      </c>
      <c r="X975" s="265" t="s">
        <v>1332</v>
      </c>
      <c r="Y975" s="789" t="s">
        <v>1142</v>
      </c>
      <c r="Z975" s="789" t="s">
        <v>1089</v>
      </c>
      <c r="AA975" s="789"/>
      <c r="AB975" s="789"/>
      <c r="AC975" s="789"/>
      <c r="AD975" s="789" t="s">
        <v>1670</v>
      </c>
      <c r="AE975" s="789">
        <v>19</v>
      </c>
      <c r="AF975" s="789" t="s">
        <v>1142</v>
      </c>
      <c r="AG975" s="31" t="str">
        <f t="shared" si="583"/>
        <v>P</v>
      </c>
      <c r="AH975" s="789">
        <v>6</v>
      </c>
      <c r="AI975" s="789">
        <v>18</v>
      </c>
      <c r="AJ975" s="789">
        <v>30</v>
      </c>
      <c r="AK975" s="789">
        <v>21</v>
      </c>
      <c r="AL975" s="789">
        <v>50</v>
      </c>
      <c r="AM975" s="31">
        <f t="shared" si="584"/>
        <v>3.9999999999999987</v>
      </c>
      <c r="AN975" s="792">
        <f t="shared" si="585"/>
        <v>0.77083333333333337</v>
      </c>
      <c r="AO975" s="792">
        <f t="shared" si="586"/>
        <v>0.90972222222222221</v>
      </c>
      <c r="AP975" s="31" t="str" cm="1">
        <f t="array" ref="AP975">IF(W975="","",IF(SUMPRODUCT((W975=$W$6:$W$1560)*(AH975=$AH$6:$AH$1560)*(AN975=$AN$6:$AN$1560)*(AO975=$AO$6:$AO$1560)*(ROW($W$6:$W$1560)&lt;&gt;ROW(W975))*((R975=0)*($R$6:$R$1560&gt;0)+(R975&gt;0)*($R$6:$R$1560=0)))&gt;0,"SALONES UNIDOS",IF(SUMPRODUCT((W975=$W$6:$W$1560)*(AH975=$AH$6:$AH$1560)*((AN975&lt;$AO$6:$AO$1560)*(AO975&gt;$AN$6:$AN$1560))*(ROW($W$6:$W$1560)&lt;&gt;ROW(W975)))&gt;0,"CRUZADO","Sin cruce")))</f>
        <v>Sin cruce</v>
      </c>
      <c r="AQ975" s="792" t="str">
        <f t="shared" si="557"/>
        <v>IN5PRINCIPALC2</v>
      </c>
      <c r="AR975" s="792" t="str" cm="1">
        <f t="array" ref="AR975">IF(AQ975="","",IF(SUMPRODUCT((AQ975=$AQ$6:$AQ$1560)*(AH975=$AH$6:$AH$1560)*(AN975=$AN$6:$AN$1560)*(AO975=$AO$6:$AO$1560)*(ROW($AQ$6:$AQ$1560)&lt;&gt;ROW(AQ975))*((R975=0)*($R$6:$R$1560&gt;0)+(R975&gt;0)*($R$6:$R$1560=0)))&gt;0,"SALONES UNIDOS",IF(SUMPRODUCT((AQ975=$AQ$6:$AQ$1560)*(AH975=$AH$6:$AH$1560)*((AN975&lt;$AO$6:$AO$1560)*(AO975&gt;$AN$6:$AN$1560))*(ROW($AQ$6:$AQ$1560)&lt;&gt;ROW(AQ975)))&gt;0,"CRUZADO","Sin cruce")))</f>
        <v>Sin cruce</v>
      </c>
    </row>
    <row r="976" spans="3:44" ht="15.6" hidden="1" customHeight="1">
      <c r="C976" s="12" t="s">
        <v>1081</v>
      </c>
      <c r="D976" s="789" t="s">
        <v>1396</v>
      </c>
      <c r="E976" s="789">
        <v>20261</v>
      </c>
      <c r="F976" s="12" t="s">
        <v>23</v>
      </c>
      <c r="G976" s="12" t="s">
        <v>20</v>
      </c>
      <c r="H976" s="12" t="s">
        <v>57</v>
      </c>
      <c r="I976" s="12">
        <v>5</v>
      </c>
      <c r="J976" s="12" t="s">
        <v>32</v>
      </c>
      <c r="K976" s="790" t="s">
        <v>1426</v>
      </c>
      <c r="L976" s="491" t="s">
        <v>1100</v>
      </c>
      <c r="M976" s="789" t="s">
        <v>1101</v>
      </c>
      <c r="N976" s="789" t="s">
        <v>1086</v>
      </c>
      <c r="O976" s="12" t="s">
        <v>769</v>
      </c>
      <c r="P976" s="789">
        <v>2</v>
      </c>
      <c r="Q976" s="789">
        <v>4</v>
      </c>
      <c r="R976" s="815">
        <v>6</v>
      </c>
      <c r="S976" s="789">
        <v>4</v>
      </c>
      <c r="T976" s="181"/>
      <c r="U976" s="789">
        <v>33</v>
      </c>
      <c r="V976" s="31">
        <f>IF(W976="","",IFERROR(INDEX(Docentes!C:C,MATCH(W976,Docentes!D:D,0)),"NUEVO"))</f>
        <v>43370751</v>
      </c>
      <c r="W976" s="791" t="s">
        <v>366</v>
      </c>
      <c r="X976" s="265" t="s">
        <v>167</v>
      </c>
      <c r="Y976" s="789" t="s">
        <v>1088</v>
      </c>
      <c r="Z976" s="789" t="s">
        <v>1089</v>
      </c>
      <c r="AA976" s="789"/>
      <c r="AB976" s="789" t="s">
        <v>1092</v>
      </c>
      <c r="AC976" s="789"/>
      <c r="AD976" s="789"/>
      <c r="AE976" s="789"/>
      <c r="AF976" s="789" t="s">
        <v>1088</v>
      </c>
      <c r="AG976" s="31" t="str">
        <f t="shared" si="583"/>
        <v>TP</v>
      </c>
      <c r="AH976" s="789">
        <v>4</v>
      </c>
      <c r="AI976" s="789">
        <v>16</v>
      </c>
      <c r="AJ976" s="789">
        <v>50</v>
      </c>
      <c r="AK976" s="789">
        <v>21</v>
      </c>
      <c r="AL976" s="789">
        <v>50</v>
      </c>
      <c r="AM976" s="31">
        <f t="shared" si="584"/>
        <v>6.0000000000000009</v>
      </c>
      <c r="AN976" s="792">
        <f t="shared" si="585"/>
        <v>0.70138888888888884</v>
      </c>
      <c r="AO976" s="792">
        <f t="shared" si="586"/>
        <v>0.90972222222222221</v>
      </c>
      <c r="AP976" s="31" t="str" cm="1">
        <f t="array" ref="AP976">IF(W976="","",IF(SUMPRODUCT((W976=$W$6:$W$1560)*(AH976=$AH$6:$AH$1560)*(AN976=$AN$6:$AN$1560)*(AO976=$AO$6:$AO$1560)*(ROW($W$6:$W$1560)&lt;&gt;ROW(W976))*((R976=0)*($R$6:$R$1560&gt;0)+(R976&gt;0)*($R$6:$R$1560=0)))&gt;0,"SALONES UNIDOS",IF(SUMPRODUCT((W976=$W$6:$W$1560)*(AH976=$AH$6:$AH$1560)*((AN976&lt;$AO$6:$AO$1560)*(AO976&gt;$AN$6:$AN$1560))*(ROW($W$6:$W$1560)&lt;&gt;ROW(W976)))&gt;0,"CRUZADO","Sin cruce")))</f>
        <v>Sin cruce</v>
      </c>
      <c r="AQ976" s="792" t="str">
        <f t="shared" si="557"/>
        <v>IN5PRINCIPALC</v>
      </c>
      <c r="AR976" s="792" t="str" cm="1">
        <f t="array" ref="AR976">IF(AQ976="","",IF(SUMPRODUCT((AQ976=$AQ$6:$AQ$1560)*(AH976=$AH$6:$AH$1560)*(AN976=$AN$6:$AN$1560)*(AO976=$AO$6:$AO$1560)*(ROW($AQ$6:$AQ$1560)&lt;&gt;ROW(AQ976))*((R976=0)*($R$6:$R$1560&gt;0)+(R976&gt;0)*($R$6:$R$1560=0)))&gt;0,"SALONES UNIDOS",IF(SUMPRODUCT((AQ976=$AQ$6:$AQ$1560)*(AH976=$AH$6:$AH$1560)*((AN976&lt;$AO$6:$AO$1560)*(AO976&gt;$AN$6:$AN$1560))*(ROW($AQ$6:$AQ$1560)&lt;&gt;ROW(AQ976)))&gt;0,"CRUZADO","Sin cruce")))</f>
        <v>Sin cruce</v>
      </c>
    </row>
    <row r="977" spans="3:44" ht="15.6" hidden="1" customHeight="1">
      <c r="C977" s="12" t="s">
        <v>1081</v>
      </c>
      <c r="D977" s="789" t="s">
        <v>1396</v>
      </c>
      <c r="E977" s="789">
        <v>20261</v>
      </c>
      <c r="F977" s="12" t="s">
        <v>23</v>
      </c>
      <c r="G977" s="12" t="s">
        <v>20</v>
      </c>
      <c r="H977" s="12" t="s">
        <v>57</v>
      </c>
      <c r="I977" s="12">
        <v>6</v>
      </c>
      <c r="J977" s="12" t="s">
        <v>16</v>
      </c>
      <c r="K977" s="790" t="s">
        <v>1672</v>
      </c>
      <c r="L977" s="491" t="s">
        <v>1673</v>
      </c>
      <c r="M977" s="789" t="s">
        <v>1085</v>
      </c>
      <c r="N977" s="789" t="s">
        <v>1086</v>
      </c>
      <c r="O977" s="12" t="s">
        <v>731</v>
      </c>
      <c r="P977" s="789">
        <v>3</v>
      </c>
      <c r="Q977" s="789">
        <v>2</v>
      </c>
      <c r="R977" s="815">
        <v>5</v>
      </c>
      <c r="S977" s="789">
        <v>4</v>
      </c>
      <c r="T977" s="181"/>
      <c r="U977" s="31">
        <v>19</v>
      </c>
      <c r="V977" s="31">
        <f>IF(W977="","",IFERROR(INDEX(Docentes!C:C,MATCH(W977,Docentes!D:D,0)),"NUEVO"))</f>
        <v>21793368</v>
      </c>
      <c r="W977" s="791" t="s">
        <v>303</v>
      </c>
      <c r="X977" s="265" t="s">
        <v>168</v>
      </c>
      <c r="Y977" s="789" t="s">
        <v>1242</v>
      </c>
      <c r="Z977" s="789" t="s">
        <v>1089</v>
      </c>
      <c r="AA977" s="789" t="s">
        <v>16</v>
      </c>
      <c r="AB977" s="789" t="s">
        <v>1534</v>
      </c>
      <c r="AC977" s="789">
        <v>39</v>
      </c>
      <c r="AD977" s="789"/>
      <c r="AE977" s="789"/>
      <c r="AF977" s="789" t="s">
        <v>1242</v>
      </c>
      <c r="AG977" s="31" t="str">
        <f t="shared" si="583"/>
        <v>TP</v>
      </c>
      <c r="AH977" s="789">
        <v>1</v>
      </c>
      <c r="AI977" s="789">
        <v>8</v>
      </c>
      <c r="AJ977" s="789">
        <v>30</v>
      </c>
      <c r="AK977" s="789">
        <v>12</v>
      </c>
      <c r="AL977" s="789">
        <v>40</v>
      </c>
      <c r="AM977" s="31">
        <f t="shared" si="584"/>
        <v>5.0000000000000009</v>
      </c>
      <c r="AN977" s="792">
        <f t="shared" si="585"/>
        <v>0.35416666666666663</v>
      </c>
      <c r="AO977" s="792">
        <f t="shared" si="586"/>
        <v>0.52777777777777779</v>
      </c>
      <c r="AP977" s="31" t="str" cm="1">
        <f t="array" ref="AP977">IF(W977="","",IF(SUMPRODUCT((W977=$W$6:$W$1560)*(AH977=$AH$6:$AH$1560)*(AN977=$AN$6:$AN$1560)*(AO977=$AO$6:$AO$1560)*(ROW($W$6:$W$1560)&lt;&gt;ROW(W977))*((R977=0)*($R$6:$R$1560&gt;0)+(R977&gt;0)*($R$6:$R$1560=0)))&gt;0,"SALONES UNIDOS",IF(SUMPRODUCT((W977=$W$6:$W$1560)*(AH977=$AH$6:$AH$1560)*((AN977&lt;$AO$6:$AO$1560)*(AO977&gt;$AN$6:$AN$1560))*(ROW($W$6:$W$1560)&lt;&gt;ROW(W977)))&gt;0,"CRUZADO","Sin cruce")))</f>
        <v>Sin cruce</v>
      </c>
      <c r="AQ977" s="792" t="str">
        <f t="shared" si="557"/>
        <v>IN6PRINCIPALA</v>
      </c>
      <c r="AR977" s="792" t="str" cm="1">
        <f t="array" ref="AR977">IF(AQ977="","",IF(SUMPRODUCT((AQ977=$AQ$6:$AQ$1560)*(AH977=$AH$6:$AH$1560)*(AN977=$AN$6:$AN$1560)*(AO977=$AO$6:$AO$1560)*(ROW($AQ$6:$AQ$1560)&lt;&gt;ROW(AQ977))*((R977=0)*($R$6:$R$1560&gt;0)+(R977&gt;0)*($R$6:$R$1560=0)))&gt;0,"SALONES UNIDOS",IF(SUMPRODUCT((AQ977=$AQ$6:$AQ$1560)*(AH977=$AH$6:$AH$1560)*((AN977&lt;$AO$6:$AO$1560)*(AO977&gt;$AN$6:$AN$1560))*(ROW($AQ$6:$AQ$1560)&lt;&gt;ROW(AQ977)))&gt;0,"CRUZADO","Sin cruce")))</f>
        <v>Sin cruce</v>
      </c>
    </row>
    <row r="978" spans="3:44" ht="15.6" hidden="1" customHeight="1">
      <c r="C978" s="12" t="s">
        <v>1081</v>
      </c>
      <c r="D978" s="789" t="s">
        <v>1396</v>
      </c>
      <c r="E978" s="789">
        <v>20261</v>
      </c>
      <c r="F978" s="12" t="s">
        <v>23</v>
      </c>
      <c r="G978" s="12" t="s">
        <v>20</v>
      </c>
      <c r="H978" s="12" t="s">
        <v>57</v>
      </c>
      <c r="I978" s="12">
        <v>6</v>
      </c>
      <c r="J978" s="12" t="s">
        <v>16</v>
      </c>
      <c r="K978" s="790" t="s">
        <v>1674</v>
      </c>
      <c r="L978" s="491" t="s">
        <v>1675</v>
      </c>
      <c r="M978" s="789" t="s">
        <v>1085</v>
      </c>
      <c r="N978" s="789" t="s">
        <v>1086</v>
      </c>
      <c r="O978" s="12" t="s">
        <v>769</v>
      </c>
      <c r="P978" s="789">
        <v>3</v>
      </c>
      <c r="Q978" s="789">
        <v>0</v>
      </c>
      <c r="R978" s="815">
        <v>3</v>
      </c>
      <c r="S978" s="789">
        <v>3</v>
      </c>
      <c r="T978" s="181"/>
      <c r="U978" s="31">
        <v>19</v>
      </c>
      <c r="V978" s="31">
        <f>IF(W978="","",IFERROR(INDEX(Docentes!C:C,MATCH(W978,Docentes!D:D,0)),"NUEVO"))</f>
        <v>6767672</v>
      </c>
      <c r="W978" s="693" t="s">
        <v>574</v>
      </c>
      <c r="X978" s="265" t="s">
        <v>167</v>
      </c>
      <c r="Y978" s="789" t="s">
        <v>1242</v>
      </c>
      <c r="Z978" s="789" t="s">
        <v>1656</v>
      </c>
      <c r="AA978" s="789"/>
      <c r="AB978" s="789" t="s">
        <v>1092</v>
      </c>
      <c r="AC978" s="789"/>
      <c r="AD978" s="789"/>
      <c r="AE978" s="789"/>
      <c r="AF978" s="789" t="s">
        <v>1242</v>
      </c>
      <c r="AG978" s="31" t="str">
        <f t="shared" si="583"/>
        <v>T</v>
      </c>
      <c r="AH978" s="789">
        <v>1</v>
      </c>
      <c r="AI978" s="789">
        <v>14</v>
      </c>
      <c r="AJ978" s="789">
        <v>20</v>
      </c>
      <c r="AK978" s="789">
        <v>16</v>
      </c>
      <c r="AL978" s="789">
        <v>50</v>
      </c>
      <c r="AM978" s="31">
        <f t="shared" si="584"/>
        <v>2.9999999999999987</v>
      </c>
      <c r="AN978" s="792">
        <f t="shared" si="585"/>
        <v>0.59722222222222221</v>
      </c>
      <c r="AO978" s="792">
        <f t="shared" si="586"/>
        <v>0.70138888888888884</v>
      </c>
      <c r="AP978" s="31" t="str" cm="1">
        <f t="array" ref="AP978">IF(W978="","",IF(SUMPRODUCT((W978=$W$6:$W$1560)*(AH978=$AH$6:$AH$1560)*(AN978=$AN$6:$AN$1560)*(AO978=$AO$6:$AO$1560)*(ROW($W$6:$W$1560)&lt;&gt;ROW(W978))*((R978=0)*($R$6:$R$1560&gt;0)+(R978&gt;0)*($R$6:$R$1560=0)))&gt;0,"SALONES UNIDOS",IF(SUMPRODUCT((W978=$W$6:$W$1560)*(AH978=$AH$6:$AH$1560)*((AN978&lt;$AO$6:$AO$1560)*(AO978&gt;$AN$6:$AN$1560))*(ROW($W$6:$W$1560)&lt;&gt;ROW(W978)))&gt;0,"CRUZADO","Sin cruce")))</f>
        <v>Sin cruce</v>
      </c>
      <c r="AQ978" s="792" t="str">
        <f t="shared" si="557"/>
        <v>IN6PRINCIPALA</v>
      </c>
      <c r="AR978" s="792" t="str" cm="1">
        <f t="array" ref="AR978">IF(AQ978="","",IF(SUMPRODUCT((AQ978=$AQ$6:$AQ$1560)*(AH978=$AH$6:$AH$1560)*(AN978=$AN$6:$AN$1560)*(AO978=$AO$6:$AO$1560)*(ROW($AQ$6:$AQ$1560)&lt;&gt;ROW(AQ978))*((R978=0)*($R$6:$R$1560&gt;0)+(R978&gt;0)*($R$6:$R$1560=0)))&gt;0,"SALONES UNIDOS",IF(SUMPRODUCT((AQ978=$AQ$6:$AQ$1560)*(AH978=$AH$6:$AH$1560)*((AN978&lt;$AO$6:$AO$1560)*(AO978&gt;$AN$6:$AN$1560))*(ROW($AQ$6:$AQ$1560)&lt;&gt;ROW(AQ978)))&gt;0,"CRUZADO","Sin cruce")))</f>
        <v>Sin cruce</v>
      </c>
    </row>
    <row r="979" spans="3:44" ht="15.6" hidden="1" customHeight="1">
      <c r="C979" s="12" t="s">
        <v>1081</v>
      </c>
      <c r="D979" s="789" t="s">
        <v>1396</v>
      </c>
      <c r="E979" s="789">
        <v>20261</v>
      </c>
      <c r="F979" s="12" t="s">
        <v>23</v>
      </c>
      <c r="G979" s="12" t="s">
        <v>20</v>
      </c>
      <c r="H979" s="12" t="s">
        <v>57</v>
      </c>
      <c r="I979" s="12">
        <v>6</v>
      </c>
      <c r="J979" s="12" t="s">
        <v>16</v>
      </c>
      <c r="K979" s="790" t="s">
        <v>1676</v>
      </c>
      <c r="L979" s="491" t="s">
        <v>1677</v>
      </c>
      <c r="M979" s="789" t="s">
        <v>1085</v>
      </c>
      <c r="N979" s="789" t="s">
        <v>1086</v>
      </c>
      <c r="O979" s="12" t="s">
        <v>731</v>
      </c>
      <c r="P979" s="789">
        <v>3</v>
      </c>
      <c r="Q979" s="789">
        <v>2</v>
      </c>
      <c r="R979" s="815">
        <v>5</v>
      </c>
      <c r="S979" s="789">
        <v>4</v>
      </c>
      <c r="T979" s="181"/>
      <c r="U979" s="31">
        <v>19</v>
      </c>
      <c r="V979" s="31">
        <f>IF(W979="","",IFERROR(INDEX(Docentes!C:C,MATCH(W979,Docentes!D:D,0)),"NUEVO"))</f>
        <v>72459969</v>
      </c>
      <c r="W979" s="791" t="s">
        <v>432</v>
      </c>
      <c r="X979" s="265" t="s">
        <v>167</v>
      </c>
      <c r="Y979" s="789" t="s">
        <v>1242</v>
      </c>
      <c r="Z979" s="789" t="s">
        <v>1089</v>
      </c>
      <c r="AA979" s="789"/>
      <c r="AB979" s="789" t="s">
        <v>1092</v>
      </c>
      <c r="AC979" s="789"/>
      <c r="AD979" s="789"/>
      <c r="AE979" s="789"/>
      <c r="AF979" s="789" t="s">
        <v>1242</v>
      </c>
      <c r="AG979" s="31" t="str">
        <f t="shared" si="583"/>
        <v>TP</v>
      </c>
      <c r="AH979" s="789">
        <v>3</v>
      </c>
      <c r="AI979" s="789">
        <v>8</v>
      </c>
      <c r="AJ979" s="789">
        <v>30</v>
      </c>
      <c r="AK979" s="789">
        <v>12</v>
      </c>
      <c r="AL979" s="789">
        <v>40</v>
      </c>
      <c r="AM979" s="31">
        <f t="shared" si="584"/>
        <v>5.0000000000000009</v>
      </c>
      <c r="AN979" s="792">
        <f t="shared" si="585"/>
        <v>0.35416666666666663</v>
      </c>
      <c r="AO979" s="792">
        <f t="shared" si="586"/>
        <v>0.52777777777777779</v>
      </c>
      <c r="AP979" s="31" t="str" cm="1">
        <f t="array" ref="AP979">IF(W979="","",IF(SUMPRODUCT((W979=$W$6:$W$1560)*(AH979=$AH$6:$AH$1560)*(AN979=$AN$6:$AN$1560)*(AO979=$AO$6:$AO$1560)*(ROW($W$6:$W$1560)&lt;&gt;ROW(W979))*((R979=0)*($R$6:$R$1560&gt;0)+(R979&gt;0)*($R$6:$R$1560=0)))&gt;0,"SALONES UNIDOS",IF(SUMPRODUCT((W979=$W$6:$W$1560)*(AH979=$AH$6:$AH$1560)*((AN979&lt;$AO$6:$AO$1560)*(AO979&gt;$AN$6:$AN$1560))*(ROW($W$6:$W$1560)&lt;&gt;ROW(W979)))&gt;0,"CRUZADO","Sin cruce")))</f>
        <v>Sin cruce</v>
      </c>
      <c r="AQ979" s="792" t="str">
        <f t="shared" si="557"/>
        <v>IN6PRINCIPALA</v>
      </c>
      <c r="AR979" s="792" t="str" cm="1">
        <f t="array" ref="AR979">IF(AQ979="","",IF(SUMPRODUCT((AQ979=$AQ$6:$AQ$1560)*(AH979=$AH$6:$AH$1560)*(AN979=$AN$6:$AN$1560)*(AO979=$AO$6:$AO$1560)*(ROW($AQ$6:$AQ$1560)&lt;&gt;ROW(AQ979))*((R979=0)*($R$6:$R$1560&gt;0)+(R979&gt;0)*($R$6:$R$1560=0)))&gt;0,"SALONES UNIDOS",IF(SUMPRODUCT((AQ979=$AQ$6:$AQ$1560)*(AH979=$AH$6:$AH$1560)*((AN979&lt;$AO$6:$AO$1560)*(AO979&gt;$AN$6:$AN$1560))*(ROW($AQ$6:$AQ$1560)&lt;&gt;ROW(AQ979)))&gt;0,"CRUZADO","Sin cruce")))</f>
        <v>Sin cruce</v>
      </c>
    </row>
    <row r="980" spans="3:44" ht="15.6" hidden="1" customHeight="1">
      <c r="C980" s="12" t="s">
        <v>1081</v>
      </c>
      <c r="D980" s="789" t="s">
        <v>1396</v>
      </c>
      <c r="E980" s="789">
        <v>20261</v>
      </c>
      <c r="F980" s="12" t="s">
        <v>23</v>
      </c>
      <c r="G980" s="12" t="s">
        <v>20</v>
      </c>
      <c r="H980" s="12" t="s">
        <v>57</v>
      </c>
      <c r="I980" s="12">
        <v>6</v>
      </c>
      <c r="J980" s="12" t="s">
        <v>16</v>
      </c>
      <c r="K980" s="790" t="s">
        <v>1678</v>
      </c>
      <c r="L980" s="491" t="s">
        <v>1133</v>
      </c>
      <c r="M980" s="789" t="s">
        <v>1101</v>
      </c>
      <c r="N980" s="789" t="s">
        <v>1086</v>
      </c>
      <c r="O980" s="12" t="s">
        <v>731</v>
      </c>
      <c r="P980" s="789">
        <v>3</v>
      </c>
      <c r="Q980" s="789">
        <v>2</v>
      </c>
      <c r="R980" s="815">
        <v>5</v>
      </c>
      <c r="S980" s="789">
        <v>4</v>
      </c>
      <c r="T980" s="181"/>
      <c r="U980" s="31">
        <v>19</v>
      </c>
      <c r="V980" s="31">
        <f>IF(W980="","",IFERROR(INDEX(Docentes!C:C,MATCH(W980,Docentes!D:D,0)),"NUEVO"))</f>
        <v>21814921</v>
      </c>
      <c r="W980" s="791" t="s">
        <v>175</v>
      </c>
      <c r="X980" s="265" t="s">
        <v>168</v>
      </c>
      <c r="Y980" s="789" t="s">
        <v>1242</v>
      </c>
      <c r="Z980" s="789" t="s">
        <v>1089</v>
      </c>
      <c r="AA980" s="789" t="s">
        <v>16</v>
      </c>
      <c r="AB980" s="789" t="s">
        <v>1631</v>
      </c>
      <c r="AC980" s="789">
        <v>39</v>
      </c>
      <c r="AD980" s="789"/>
      <c r="AE980" s="789"/>
      <c r="AF980" s="789" t="s">
        <v>1242</v>
      </c>
      <c r="AG980" s="31" t="str">
        <f t="shared" si="583"/>
        <v>TP</v>
      </c>
      <c r="AH980" s="789">
        <v>4</v>
      </c>
      <c r="AI980" s="789">
        <v>7</v>
      </c>
      <c r="AJ980" s="789">
        <v>40</v>
      </c>
      <c r="AK980" s="789">
        <v>11</v>
      </c>
      <c r="AL980" s="789">
        <v>50</v>
      </c>
      <c r="AM980" s="31">
        <f t="shared" si="584"/>
        <v>4.9999999999999982</v>
      </c>
      <c r="AN980" s="792">
        <f t="shared" si="585"/>
        <v>0.31944444444444448</v>
      </c>
      <c r="AO980" s="792">
        <f t="shared" si="586"/>
        <v>0.49305555555555552</v>
      </c>
      <c r="AP980" s="31" t="str" cm="1">
        <f t="array" ref="AP980">IF(W980="","",IF(SUMPRODUCT((W980=$W$6:$W$1560)*(AH980=$AH$6:$AH$1560)*(AN980=$AN$6:$AN$1560)*(AO980=$AO$6:$AO$1560)*(ROW($W$6:$W$1560)&lt;&gt;ROW(W980))*((R980=0)*($R$6:$R$1560&gt;0)+(R980&gt;0)*($R$6:$R$1560=0)))&gt;0,"SALONES UNIDOS",IF(SUMPRODUCT((W980=$W$6:$W$1560)*(AH980=$AH$6:$AH$1560)*((AN980&lt;$AO$6:$AO$1560)*(AO980&gt;$AN$6:$AN$1560))*(ROW($W$6:$W$1560)&lt;&gt;ROW(W980)))&gt;0,"CRUZADO","Sin cruce")))</f>
        <v>Sin cruce</v>
      </c>
      <c r="AQ980" s="792" t="str">
        <f t="shared" si="557"/>
        <v>IN6PRINCIPALA</v>
      </c>
      <c r="AR980" s="792" t="str" cm="1">
        <f t="array" ref="AR980">IF(AQ980="","",IF(SUMPRODUCT((AQ980=$AQ$6:$AQ$1560)*(AH980=$AH$6:$AH$1560)*(AN980=$AN$6:$AN$1560)*(AO980=$AO$6:$AO$1560)*(ROW($AQ$6:$AQ$1560)&lt;&gt;ROW(AQ980))*((R980=0)*($R$6:$R$1560&gt;0)+(R980&gt;0)*($R$6:$R$1560=0)))&gt;0,"SALONES UNIDOS",IF(SUMPRODUCT((AQ980=$AQ$6:$AQ$1560)*(AH980=$AH$6:$AH$1560)*((AN980&lt;$AO$6:$AO$1560)*(AO980&gt;$AN$6:$AN$1560))*(ROW($AQ$6:$AQ$1560)&lt;&gt;ROW(AQ980)))&gt;0,"CRUZADO","Sin cruce")))</f>
        <v>Sin cruce</v>
      </c>
    </row>
    <row r="981" spans="3:44" ht="15.6" hidden="1" customHeight="1">
      <c r="C981" s="12" t="s">
        <v>1081</v>
      </c>
      <c r="D981" s="789" t="s">
        <v>1396</v>
      </c>
      <c r="E981" s="789">
        <v>20261</v>
      </c>
      <c r="F981" s="12" t="s">
        <v>23</v>
      </c>
      <c r="G981" s="12" t="s">
        <v>20</v>
      </c>
      <c r="H981" s="12" t="s">
        <v>57</v>
      </c>
      <c r="I981" s="12">
        <v>6</v>
      </c>
      <c r="J981" s="12" t="s">
        <v>16</v>
      </c>
      <c r="K981" s="790" t="s">
        <v>1679</v>
      </c>
      <c r="L981" s="491" t="s">
        <v>1680</v>
      </c>
      <c r="M981" s="789" t="s">
        <v>1085</v>
      </c>
      <c r="N981" s="789" t="s">
        <v>1086</v>
      </c>
      <c r="O981" s="12" t="s">
        <v>731</v>
      </c>
      <c r="P981" s="789">
        <v>2</v>
      </c>
      <c r="Q981" s="789">
        <v>0</v>
      </c>
      <c r="R981" s="815">
        <v>2</v>
      </c>
      <c r="S981" s="789">
        <v>4</v>
      </c>
      <c r="T981" s="181"/>
      <c r="U981" s="31">
        <v>19</v>
      </c>
      <c r="V981" s="31">
        <f>IF(W981="","",IFERROR(INDEX(Docentes!C:C,MATCH(W981,Docentes!D:D,0)),"NUEVO"))</f>
        <v>21876127</v>
      </c>
      <c r="W981" s="791" t="s">
        <v>459</v>
      </c>
      <c r="X981" s="265" t="s">
        <v>168</v>
      </c>
      <c r="Y981" s="789" t="s">
        <v>1242</v>
      </c>
      <c r="Z981" s="789" t="s">
        <v>1089</v>
      </c>
      <c r="AA981" s="789" t="s">
        <v>16</v>
      </c>
      <c r="AB981" s="789" t="s">
        <v>1507</v>
      </c>
      <c r="AC981" s="789">
        <v>39</v>
      </c>
      <c r="AD981" s="789"/>
      <c r="AE981" s="789"/>
      <c r="AF981" s="789" t="s">
        <v>1242</v>
      </c>
      <c r="AG981" s="31" t="str">
        <f t="shared" ref="AG981" si="587">IF(AND(P981&gt;0,Q981&gt;0),"TP",IF(AND(P981&gt;0,Q981=0),"T","P"))</f>
        <v>T</v>
      </c>
      <c r="AH981" s="789">
        <v>2</v>
      </c>
      <c r="AI981" s="789">
        <v>8</v>
      </c>
      <c r="AJ981" s="789">
        <v>30</v>
      </c>
      <c r="AK981" s="789">
        <v>10</v>
      </c>
      <c r="AL981" s="789">
        <v>10</v>
      </c>
      <c r="AM981" s="31">
        <f t="shared" ref="AM981" si="588">IF(R981=0,0,IF(AI981="",R981,IF(X981="HIBRIDO VIRTUAL",0,((((AK981/24)+(AL981/1440))-((AI981/24)+(AJ981/1440)))*1440/50))))</f>
        <v>2.0000000000000009</v>
      </c>
      <c r="AN981" s="792">
        <f t="shared" ref="AN981" si="589">AI981/24+AJ981/1440</f>
        <v>0.35416666666666663</v>
      </c>
      <c r="AO981" s="792">
        <f t="shared" ref="AO981" si="590">AK981/24+AL981/1440</f>
        <v>0.4236111111111111</v>
      </c>
      <c r="AP981" s="31" t="str" cm="1">
        <f t="array" ref="AP981">IF(W981="","",IF(SUMPRODUCT((W981=$W$6:$W$1560)*(AH981=$AH$6:$AH$1560)*(AN981=$AN$6:$AN$1560)*(AO981=$AO$6:$AO$1560)*(ROW($W$6:$W$1560)&lt;&gt;ROW(W981))*((R981=0)*($R$6:$R$1560&gt;0)+(R981&gt;0)*($R$6:$R$1560=0)))&gt;0,"SALONES UNIDOS",IF(SUMPRODUCT((W981=$W$6:$W$1560)*(AH981=$AH$6:$AH$1560)*((AN981&lt;$AO$6:$AO$1560)*(AO981&gt;$AN$6:$AN$1560))*(ROW($W$6:$W$1560)&lt;&gt;ROW(W981)))&gt;0,"CRUZADO","Sin cruce")))</f>
        <v>Sin cruce</v>
      </c>
      <c r="AQ981" s="792" t="str">
        <f t="shared" ref="AQ981" si="591">TRIM(CONCATENATE(H981,I981,F981,J981))</f>
        <v>IN6PRINCIPALA</v>
      </c>
      <c r="AR981" s="792" t="str" cm="1">
        <f t="array" ref="AR981">IF(AQ981="","",IF(SUMPRODUCT((AQ981=$AQ$6:$AQ$1560)*(AH981=$AH$6:$AH$1560)*(AN981=$AN$6:$AN$1560)*(AO981=$AO$6:$AO$1560)*(ROW($AQ$6:$AQ$1560)&lt;&gt;ROW(AQ981))*((R981=0)*($R$6:$R$1560&gt;0)+(R981&gt;0)*($R$6:$R$1560=0)))&gt;0,"SALONES UNIDOS",IF(SUMPRODUCT((AQ981=$AQ$6:$AQ$1560)*(AH981=$AH$6:$AH$1560)*((AN981&lt;$AO$6:$AO$1560)*(AO981&gt;$AN$6:$AN$1560))*(ROW($AQ$6:$AQ$1560)&lt;&gt;ROW(AQ981)))&gt;0,"CRUZADO","Sin cruce")))</f>
        <v>Sin cruce</v>
      </c>
    </row>
    <row r="982" spans="3:44" ht="15.6" hidden="1" customHeight="1">
      <c r="C982" s="12" t="s">
        <v>1081</v>
      </c>
      <c r="D982" s="789" t="s">
        <v>1396</v>
      </c>
      <c r="E982" s="789">
        <v>20261</v>
      </c>
      <c r="F982" s="12" t="s">
        <v>23</v>
      </c>
      <c r="G982" s="12" t="s">
        <v>20</v>
      </c>
      <c r="H982" s="12" t="s">
        <v>57</v>
      </c>
      <c r="I982" s="12">
        <v>6</v>
      </c>
      <c r="J982" s="12" t="s">
        <v>16</v>
      </c>
      <c r="K982" s="790" t="s">
        <v>1679</v>
      </c>
      <c r="L982" s="491" t="s">
        <v>1680</v>
      </c>
      <c r="M982" s="789" t="s">
        <v>1085</v>
      </c>
      <c r="N982" s="789" t="s">
        <v>1086</v>
      </c>
      <c r="O982" s="12" t="s">
        <v>731</v>
      </c>
      <c r="P982" s="789">
        <v>0</v>
      </c>
      <c r="Q982" s="789">
        <v>4</v>
      </c>
      <c r="R982" s="815">
        <v>4</v>
      </c>
      <c r="S982" s="789">
        <v>4</v>
      </c>
      <c r="T982" s="181"/>
      <c r="U982" s="31">
        <v>19</v>
      </c>
      <c r="V982" s="31">
        <f>IF(W982="","",IFERROR(INDEX(Docentes!C:C,MATCH(W982,Docentes!D:D,0)),"NUEVO"))</f>
        <v>21876127</v>
      </c>
      <c r="W982" s="791" t="s">
        <v>459</v>
      </c>
      <c r="X982" s="265" t="s">
        <v>168</v>
      </c>
      <c r="Y982" s="789" t="s">
        <v>1242</v>
      </c>
      <c r="Z982" s="789" t="s">
        <v>1089</v>
      </c>
      <c r="AA982" s="789"/>
      <c r="AB982" s="789"/>
      <c r="AC982" s="789"/>
      <c r="AD982" s="789" t="s">
        <v>1681</v>
      </c>
      <c r="AE982" s="789">
        <v>19</v>
      </c>
      <c r="AF982" s="789" t="s">
        <v>1242</v>
      </c>
      <c r="AG982" s="31" t="str">
        <f t="shared" si="583"/>
        <v>P</v>
      </c>
      <c r="AH982" s="789">
        <v>2</v>
      </c>
      <c r="AI982" s="789">
        <v>10</v>
      </c>
      <c r="AJ982" s="789">
        <v>10</v>
      </c>
      <c r="AK982" s="789">
        <v>13</v>
      </c>
      <c r="AL982" s="789">
        <v>30</v>
      </c>
      <c r="AM982" s="31">
        <f t="shared" si="584"/>
        <v>4</v>
      </c>
      <c r="AN982" s="792">
        <f t="shared" si="585"/>
        <v>0.4236111111111111</v>
      </c>
      <c r="AO982" s="792">
        <f t="shared" si="586"/>
        <v>0.5625</v>
      </c>
      <c r="AP982" s="31" t="str" cm="1">
        <f t="array" ref="AP982">IF(W982="","",IF(SUMPRODUCT((W982=$W$6:$W$1560)*(AH982=$AH$6:$AH$1560)*(AN982=$AN$6:$AN$1560)*(AO982=$AO$6:$AO$1560)*(ROW($W$6:$W$1560)&lt;&gt;ROW(W982))*((R982=0)*($R$6:$R$1560&gt;0)+(R982&gt;0)*($R$6:$R$1560=0)))&gt;0,"SALONES UNIDOS",IF(SUMPRODUCT((W982=$W$6:$W$1560)*(AH982=$AH$6:$AH$1560)*((AN982&lt;$AO$6:$AO$1560)*(AO982&gt;$AN$6:$AN$1560))*(ROW($W$6:$W$1560)&lt;&gt;ROW(W982)))&gt;0,"CRUZADO","Sin cruce")))</f>
        <v>Sin cruce</v>
      </c>
      <c r="AQ982" s="792" t="str">
        <f t="shared" si="557"/>
        <v>IN6PRINCIPALA</v>
      </c>
      <c r="AR982" s="792" t="str" cm="1">
        <f t="array" ref="AR982">IF(AQ982="","",IF(SUMPRODUCT((AQ982=$AQ$6:$AQ$1560)*(AH982=$AH$6:$AH$1560)*(AN982=$AN$6:$AN$1560)*(AO982=$AO$6:$AO$1560)*(ROW($AQ$6:$AQ$1560)&lt;&gt;ROW(AQ982))*((R982=0)*($R$6:$R$1560&gt;0)+(R982&gt;0)*($R$6:$R$1560=0)))&gt;0,"SALONES UNIDOS",IF(SUMPRODUCT((AQ982=$AQ$6:$AQ$1560)*(AH982=$AH$6:$AH$1560)*((AN982&lt;$AO$6:$AO$1560)*(AO982&gt;$AN$6:$AN$1560))*(ROW($AQ$6:$AQ$1560)&lt;&gt;ROW(AQ982)))&gt;0,"CRUZADO","Sin cruce")))</f>
        <v>Sin cruce</v>
      </c>
    </row>
    <row r="983" spans="3:44" ht="15.6" hidden="1" customHeight="1">
      <c r="C983" s="12" t="s">
        <v>1081</v>
      </c>
      <c r="D983" s="789" t="s">
        <v>1396</v>
      </c>
      <c r="E983" s="789">
        <v>20261</v>
      </c>
      <c r="F983" s="12" t="s">
        <v>23</v>
      </c>
      <c r="G983" s="12" t="s">
        <v>20</v>
      </c>
      <c r="H983" s="12" t="s">
        <v>57</v>
      </c>
      <c r="I983" s="12">
        <v>6</v>
      </c>
      <c r="J983" s="12" t="s">
        <v>26</v>
      </c>
      <c r="K983" s="790" t="s">
        <v>1672</v>
      </c>
      <c r="L983" s="491" t="s">
        <v>1673</v>
      </c>
      <c r="M983" s="789" t="s">
        <v>1085</v>
      </c>
      <c r="N983" s="789" t="s">
        <v>1086</v>
      </c>
      <c r="O983" s="12" t="s">
        <v>731</v>
      </c>
      <c r="P983" s="789">
        <v>3</v>
      </c>
      <c r="Q983" s="789">
        <v>2</v>
      </c>
      <c r="R983" s="815">
        <v>5</v>
      </c>
      <c r="S983" s="789">
        <v>4</v>
      </c>
      <c r="T983" s="181"/>
      <c r="U983" s="31">
        <v>19</v>
      </c>
      <c r="V983" s="31">
        <f>IF(W983="","",IFERROR(INDEX(Docentes!C:C,MATCH(W983,Docentes!D:D,0)),"NUEVO"))</f>
        <v>21886134</v>
      </c>
      <c r="W983" s="693" t="s">
        <v>322</v>
      </c>
      <c r="X983" s="265" t="s">
        <v>1332</v>
      </c>
      <c r="Y983" s="789" t="s">
        <v>1088</v>
      </c>
      <c r="Z983" s="789" t="s">
        <v>1656</v>
      </c>
      <c r="AA983" s="789" t="s">
        <v>16</v>
      </c>
      <c r="AB983" s="789" t="s">
        <v>1631</v>
      </c>
      <c r="AC983" s="789">
        <v>39</v>
      </c>
      <c r="AD983" s="789"/>
      <c r="AE983" s="789"/>
      <c r="AF983" s="789" t="s">
        <v>1088</v>
      </c>
      <c r="AG983" s="31" t="str">
        <f t="shared" si="583"/>
        <v>TP</v>
      </c>
      <c r="AH983" s="789">
        <v>3</v>
      </c>
      <c r="AI983" s="789">
        <v>19</v>
      </c>
      <c r="AJ983" s="789">
        <v>20</v>
      </c>
      <c r="AK983" s="789">
        <v>23</v>
      </c>
      <c r="AL983" s="789">
        <v>30</v>
      </c>
      <c r="AM983" s="31">
        <f t="shared" si="584"/>
        <v>5.0000000000000044</v>
      </c>
      <c r="AN983" s="792">
        <f t="shared" si="585"/>
        <v>0.80555555555555547</v>
      </c>
      <c r="AO983" s="792">
        <f t="shared" si="586"/>
        <v>0.97916666666666674</v>
      </c>
      <c r="AP983" s="31" t="str" cm="1">
        <f t="array" ref="AP983">IF(W983="","",IF(SUMPRODUCT((W983=$W$6:$W$1560)*(AH983=$AH$6:$AH$1560)*(AN983=$AN$6:$AN$1560)*(AO983=$AO$6:$AO$1560)*(ROW($W$6:$W$1560)&lt;&gt;ROW(W983))*((R983=0)*($R$6:$R$1560&gt;0)+(R983&gt;0)*($R$6:$R$1560=0)))&gt;0,"SALONES UNIDOS",IF(SUMPRODUCT((W983=$W$6:$W$1560)*(AH983=$AH$6:$AH$1560)*((AN983&lt;$AO$6:$AO$1560)*(AO983&gt;$AN$6:$AN$1560))*(ROW($W$6:$W$1560)&lt;&gt;ROW(W983)))&gt;0,"CRUZADO","Sin cruce")))</f>
        <v>Sin cruce</v>
      </c>
      <c r="AQ983" s="792" t="str">
        <f t="shared" si="557"/>
        <v>IN6PRINCIPALB</v>
      </c>
      <c r="AR983" s="792" t="str" cm="1">
        <f t="array" ref="AR983">IF(AQ983="","",IF(SUMPRODUCT((AQ983=$AQ$6:$AQ$1560)*(AH983=$AH$6:$AH$1560)*(AN983=$AN$6:$AN$1560)*(AO983=$AO$6:$AO$1560)*(ROW($AQ$6:$AQ$1560)&lt;&gt;ROW(AQ983))*((R983=0)*($R$6:$R$1560&gt;0)+(R983&gt;0)*($R$6:$R$1560=0)))&gt;0,"SALONES UNIDOS",IF(SUMPRODUCT((AQ983=$AQ$6:$AQ$1560)*(AH983=$AH$6:$AH$1560)*((AN983&lt;$AO$6:$AO$1560)*(AO983&gt;$AN$6:$AN$1560))*(ROW($AQ$6:$AQ$1560)&lt;&gt;ROW(AQ983)))&gt;0,"CRUZADO","Sin cruce")))</f>
        <v>Sin cruce</v>
      </c>
    </row>
    <row r="984" spans="3:44" ht="15.6" hidden="1" customHeight="1">
      <c r="C984" s="12" t="s">
        <v>1081</v>
      </c>
      <c r="D984" s="789" t="s">
        <v>1396</v>
      </c>
      <c r="E984" s="789">
        <v>20261</v>
      </c>
      <c r="F984" s="12" t="s">
        <v>23</v>
      </c>
      <c r="G984" s="12" t="s">
        <v>20</v>
      </c>
      <c r="H984" s="12" t="s">
        <v>57</v>
      </c>
      <c r="I984" s="12">
        <v>6</v>
      </c>
      <c r="J984" s="12" t="s">
        <v>26</v>
      </c>
      <c r="K984" s="790" t="s">
        <v>1674</v>
      </c>
      <c r="L984" s="491" t="s">
        <v>1675</v>
      </c>
      <c r="M984" s="789" t="s">
        <v>1085</v>
      </c>
      <c r="N984" s="789" t="s">
        <v>1086</v>
      </c>
      <c r="O984" s="12" t="s">
        <v>769</v>
      </c>
      <c r="P984" s="789">
        <v>3</v>
      </c>
      <c r="Q984" s="789">
        <v>0</v>
      </c>
      <c r="R984" s="815">
        <v>3</v>
      </c>
      <c r="S984" s="789">
        <v>3</v>
      </c>
      <c r="T984" s="181"/>
      <c r="U984" s="31">
        <v>19</v>
      </c>
      <c r="V984" s="31">
        <f>IF(W984="","",IFERROR(INDEX(Docentes!C:C,MATCH(W984,Docentes!D:D,0)),"NUEVO"))</f>
        <v>16719199</v>
      </c>
      <c r="W984" s="791" t="s">
        <v>231</v>
      </c>
      <c r="X984" s="265" t="s">
        <v>167</v>
      </c>
      <c r="Y984" s="789" t="s">
        <v>1088</v>
      </c>
      <c r="Z984" s="789" t="s">
        <v>1089</v>
      </c>
      <c r="AA984" s="789"/>
      <c r="AB984" s="789" t="s">
        <v>1092</v>
      </c>
      <c r="AC984" s="789"/>
      <c r="AD984" s="789"/>
      <c r="AE984" s="789"/>
      <c r="AF984" s="789" t="s">
        <v>1088</v>
      </c>
      <c r="AG984" s="31" t="str">
        <f t="shared" si="583"/>
        <v>T</v>
      </c>
      <c r="AH984" s="789">
        <v>2</v>
      </c>
      <c r="AI984" s="789">
        <v>21</v>
      </c>
      <c r="AJ984" s="789">
        <v>0</v>
      </c>
      <c r="AK984" s="789">
        <v>23</v>
      </c>
      <c r="AL984" s="789">
        <v>30</v>
      </c>
      <c r="AM984" s="31">
        <f t="shared" si="584"/>
        <v>3.0000000000000022</v>
      </c>
      <c r="AN984" s="792">
        <f t="shared" si="585"/>
        <v>0.875</v>
      </c>
      <c r="AO984" s="792">
        <f t="shared" si="586"/>
        <v>0.97916666666666674</v>
      </c>
      <c r="AP984" s="31" t="str" cm="1">
        <f t="array" ref="AP984">IF(W984="","",IF(SUMPRODUCT((W984=$W$6:$W$1560)*(AH984=$AH$6:$AH$1560)*(AN984=$AN$6:$AN$1560)*(AO984=$AO$6:$AO$1560)*(ROW($W$6:$W$1560)&lt;&gt;ROW(W984))*((R984=0)*($R$6:$R$1560&gt;0)+(R984&gt;0)*($R$6:$R$1560=0)))&gt;0,"SALONES UNIDOS",IF(SUMPRODUCT((W984=$W$6:$W$1560)*(AH984=$AH$6:$AH$1560)*((AN984&lt;$AO$6:$AO$1560)*(AO984&gt;$AN$6:$AN$1560))*(ROW($W$6:$W$1560)&lt;&gt;ROW(W984)))&gt;0,"CRUZADO","Sin cruce")))</f>
        <v>Sin cruce</v>
      </c>
      <c r="AQ984" s="792" t="str">
        <f t="shared" si="557"/>
        <v>IN6PRINCIPALB</v>
      </c>
      <c r="AR984" s="792" t="str" cm="1">
        <f t="array" ref="AR984">IF(AQ984="","",IF(SUMPRODUCT((AQ984=$AQ$6:$AQ$1560)*(AH984=$AH$6:$AH$1560)*(AN984=$AN$6:$AN$1560)*(AO984=$AO$6:$AO$1560)*(ROW($AQ$6:$AQ$1560)&lt;&gt;ROW(AQ984))*((R984=0)*($R$6:$R$1560&gt;0)+(R984&gt;0)*($R$6:$R$1560=0)))&gt;0,"SALONES UNIDOS",IF(SUMPRODUCT((AQ984=$AQ$6:$AQ$1560)*(AH984=$AH$6:$AH$1560)*((AN984&lt;$AO$6:$AO$1560)*(AO984&gt;$AN$6:$AN$1560))*(ROW($AQ$6:$AQ$1560)&lt;&gt;ROW(AQ984)))&gt;0,"CRUZADO","Sin cruce")))</f>
        <v>Sin cruce</v>
      </c>
    </row>
    <row r="985" spans="3:44" ht="15.6" hidden="1" customHeight="1">
      <c r="C985" s="12" t="s">
        <v>1081</v>
      </c>
      <c r="D985" s="789" t="s">
        <v>1396</v>
      </c>
      <c r="E985" s="789">
        <v>20261</v>
      </c>
      <c r="F985" s="12" t="s">
        <v>23</v>
      </c>
      <c r="G985" s="12" t="s">
        <v>20</v>
      </c>
      <c r="H985" s="12" t="s">
        <v>57</v>
      </c>
      <c r="I985" s="12">
        <v>6</v>
      </c>
      <c r="J985" s="12" t="s">
        <v>26</v>
      </c>
      <c r="K985" s="790" t="s">
        <v>1676</v>
      </c>
      <c r="L985" s="491" t="s">
        <v>1677</v>
      </c>
      <c r="M985" s="789" t="s">
        <v>1085</v>
      </c>
      <c r="N985" s="789" t="s">
        <v>1086</v>
      </c>
      <c r="O985" s="12" t="s">
        <v>731</v>
      </c>
      <c r="P985" s="789">
        <v>3</v>
      </c>
      <c r="Q985" s="789">
        <v>2</v>
      </c>
      <c r="R985" s="815">
        <v>5</v>
      </c>
      <c r="S985" s="789">
        <v>4</v>
      </c>
      <c r="T985" s="181"/>
      <c r="U985" s="31">
        <v>19</v>
      </c>
      <c r="V985" s="31">
        <f>IF(W985="","",IFERROR(INDEX(Docentes!C:C,MATCH(W985,Docentes!D:D,0)),"NUEVO"))</f>
        <v>21880139</v>
      </c>
      <c r="W985" s="791" t="s">
        <v>606</v>
      </c>
      <c r="X985" s="265" t="s">
        <v>168</v>
      </c>
      <c r="Y985" s="789" t="s">
        <v>1088</v>
      </c>
      <c r="Z985" s="789" t="s">
        <v>1089</v>
      </c>
      <c r="AA985" s="789" t="s">
        <v>16</v>
      </c>
      <c r="AB985" s="789" t="s">
        <v>1516</v>
      </c>
      <c r="AC985" s="789">
        <v>39</v>
      </c>
      <c r="AD985" s="789"/>
      <c r="AE985" s="789"/>
      <c r="AF985" s="789" t="s">
        <v>1088</v>
      </c>
      <c r="AG985" s="31" t="str">
        <f t="shared" si="583"/>
        <v>TP</v>
      </c>
      <c r="AH985" s="789">
        <v>1</v>
      </c>
      <c r="AI985" s="789">
        <v>18</v>
      </c>
      <c r="AJ985" s="789">
        <v>30</v>
      </c>
      <c r="AK985" s="789">
        <v>22</v>
      </c>
      <c r="AL985" s="789">
        <v>40</v>
      </c>
      <c r="AM985" s="31">
        <f t="shared" si="584"/>
        <v>4.9999999999999982</v>
      </c>
      <c r="AN985" s="792">
        <f t="shared" si="585"/>
        <v>0.77083333333333337</v>
      </c>
      <c r="AO985" s="792">
        <f t="shared" si="586"/>
        <v>0.94444444444444442</v>
      </c>
      <c r="AP985" s="31" t="str" cm="1">
        <f t="array" ref="AP985">IF(W985="","",IF(SUMPRODUCT((W985=$W$6:$W$1560)*(AH985=$AH$6:$AH$1560)*(AN985=$AN$6:$AN$1560)*(AO985=$AO$6:$AO$1560)*(ROW($W$6:$W$1560)&lt;&gt;ROW(W985))*((R985=0)*($R$6:$R$1560&gt;0)+(R985&gt;0)*($R$6:$R$1560=0)))&gt;0,"SALONES UNIDOS",IF(SUMPRODUCT((W985=$W$6:$W$1560)*(AH985=$AH$6:$AH$1560)*((AN985&lt;$AO$6:$AO$1560)*(AO985&gt;$AN$6:$AN$1560))*(ROW($W$6:$W$1560)&lt;&gt;ROW(W985)))&gt;0,"CRUZADO","Sin cruce")))</f>
        <v>Sin cruce</v>
      </c>
      <c r="AQ985" s="792" t="str">
        <f t="shared" ref="AQ985:AQ1047" si="592">TRIM(CONCATENATE(H985,I985,F985,J985))</f>
        <v>IN6PRINCIPALB</v>
      </c>
      <c r="AR985" s="792" t="str" cm="1">
        <f t="array" ref="AR985">IF(AQ985="","",IF(SUMPRODUCT((AQ985=$AQ$6:$AQ$1560)*(AH985=$AH$6:$AH$1560)*(AN985=$AN$6:$AN$1560)*(AO985=$AO$6:$AO$1560)*(ROW($AQ$6:$AQ$1560)&lt;&gt;ROW(AQ985))*((R985=0)*($R$6:$R$1560&gt;0)+(R985&gt;0)*($R$6:$R$1560=0)))&gt;0,"SALONES UNIDOS",IF(SUMPRODUCT((AQ985=$AQ$6:$AQ$1560)*(AH985=$AH$6:$AH$1560)*((AN985&lt;$AO$6:$AO$1560)*(AO985&gt;$AN$6:$AN$1560))*(ROW($AQ$6:$AQ$1560)&lt;&gt;ROW(AQ985)))&gt;0,"CRUZADO","Sin cruce")))</f>
        <v>Sin cruce</v>
      </c>
    </row>
    <row r="986" spans="3:44" ht="15.6" hidden="1" customHeight="1">
      <c r="C986" s="12" t="s">
        <v>1081</v>
      </c>
      <c r="D986" s="789" t="s">
        <v>1396</v>
      </c>
      <c r="E986" s="789">
        <v>20261</v>
      </c>
      <c r="F986" s="12" t="s">
        <v>23</v>
      </c>
      <c r="G986" s="12" t="s">
        <v>20</v>
      </c>
      <c r="H986" s="12" t="s">
        <v>57</v>
      </c>
      <c r="I986" s="12">
        <v>6</v>
      </c>
      <c r="J986" s="12" t="s">
        <v>26</v>
      </c>
      <c r="K986" s="790" t="s">
        <v>1678</v>
      </c>
      <c r="L986" s="491" t="s">
        <v>1133</v>
      </c>
      <c r="M986" s="789" t="s">
        <v>1101</v>
      </c>
      <c r="N986" s="789" t="s">
        <v>1086</v>
      </c>
      <c r="O986" s="12" t="s">
        <v>731</v>
      </c>
      <c r="P986" s="789">
        <v>3</v>
      </c>
      <c r="Q986" s="789">
        <v>2</v>
      </c>
      <c r="R986" s="815">
        <v>5</v>
      </c>
      <c r="S986" s="789">
        <v>4</v>
      </c>
      <c r="T986" s="181"/>
      <c r="U986" s="31">
        <v>19</v>
      </c>
      <c r="V986" s="31">
        <f>IF(W986="","",IFERROR(INDEX(Docentes!C:C,MATCH(W986,Docentes!D:D,0)),"NUEVO"))</f>
        <v>21838457</v>
      </c>
      <c r="W986" s="791" t="s">
        <v>445</v>
      </c>
      <c r="X986" s="265" t="s">
        <v>168</v>
      </c>
      <c r="Y986" s="789" t="s">
        <v>1088</v>
      </c>
      <c r="Z986" s="789" t="s">
        <v>1089</v>
      </c>
      <c r="AA986" s="789" t="s">
        <v>16</v>
      </c>
      <c r="AB986" s="789" t="s">
        <v>1534</v>
      </c>
      <c r="AC986" s="789">
        <v>39</v>
      </c>
      <c r="AD986" s="789"/>
      <c r="AE986" s="789"/>
      <c r="AF986" s="789" t="s">
        <v>1088</v>
      </c>
      <c r="AG986" s="31" t="str">
        <f t="shared" si="583"/>
        <v>TP</v>
      </c>
      <c r="AH986" s="789">
        <v>5</v>
      </c>
      <c r="AI986" s="789">
        <v>18</v>
      </c>
      <c r="AJ986" s="789">
        <v>30</v>
      </c>
      <c r="AK986" s="789">
        <v>22</v>
      </c>
      <c r="AL986" s="789">
        <v>40</v>
      </c>
      <c r="AM986" s="31">
        <f t="shared" si="584"/>
        <v>4.9999999999999982</v>
      </c>
      <c r="AN986" s="792">
        <f t="shared" si="585"/>
        <v>0.77083333333333337</v>
      </c>
      <c r="AO986" s="792">
        <f t="shared" si="586"/>
        <v>0.94444444444444442</v>
      </c>
      <c r="AP986" s="31" t="str" cm="1">
        <f t="array" ref="AP986">IF(W986="","",IF(SUMPRODUCT((W986=$W$6:$W$1560)*(AH986=$AH$6:$AH$1560)*(AN986=$AN$6:$AN$1560)*(AO986=$AO$6:$AO$1560)*(ROW($W$6:$W$1560)&lt;&gt;ROW(W986))*((R986=0)*($R$6:$R$1560&gt;0)+(R986&gt;0)*($R$6:$R$1560=0)))&gt;0,"SALONES UNIDOS",IF(SUMPRODUCT((W986=$W$6:$W$1560)*(AH986=$AH$6:$AH$1560)*((AN986&lt;$AO$6:$AO$1560)*(AO986&gt;$AN$6:$AN$1560))*(ROW($W$6:$W$1560)&lt;&gt;ROW(W986)))&gt;0,"CRUZADO","Sin cruce")))</f>
        <v>Sin cruce</v>
      </c>
      <c r="AQ986" s="792" t="str">
        <f t="shared" si="592"/>
        <v>IN6PRINCIPALB</v>
      </c>
      <c r="AR986" s="792" t="str" cm="1">
        <f t="array" ref="AR986">IF(AQ986="","",IF(SUMPRODUCT((AQ986=$AQ$6:$AQ$1560)*(AH986=$AH$6:$AH$1560)*(AN986=$AN$6:$AN$1560)*(AO986=$AO$6:$AO$1560)*(ROW($AQ$6:$AQ$1560)&lt;&gt;ROW(AQ986))*((R986=0)*($R$6:$R$1560&gt;0)+(R986&gt;0)*($R$6:$R$1560=0)))&gt;0,"SALONES UNIDOS",IF(SUMPRODUCT((AQ986=$AQ$6:$AQ$1560)*(AH986=$AH$6:$AH$1560)*((AN986&lt;$AO$6:$AO$1560)*(AO986&gt;$AN$6:$AN$1560))*(ROW($AQ$6:$AQ$1560)&lt;&gt;ROW(AQ986)))&gt;0,"CRUZADO","Sin cruce")))</f>
        <v>Sin cruce</v>
      </c>
    </row>
    <row r="987" spans="3:44" ht="15.6" hidden="1" customHeight="1">
      <c r="C987" s="12" t="s">
        <v>1081</v>
      </c>
      <c r="D987" s="789" t="s">
        <v>1396</v>
      </c>
      <c r="E987" s="789">
        <v>20261</v>
      </c>
      <c r="F987" s="12" t="s">
        <v>23</v>
      </c>
      <c r="G987" s="12" t="s">
        <v>20</v>
      </c>
      <c r="H987" s="12" t="s">
        <v>57</v>
      </c>
      <c r="I987" s="12">
        <v>6</v>
      </c>
      <c r="J987" s="12" t="s">
        <v>26</v>
      </c>
      <c r="K987" s="790" t="s">
        <v>1679</v>
      </c>
      <c r="L987" s="491" t="s">
        <v>1680</v>
      </c>
      <c r="M987" s="789" t="s">
        <v>1085</v>
      </c>
      <c r="N987" s="789" t="s">
        <v>1086</v>
      </c>
      <c r="O987" s="12" t="s">
        <v>731</v>
      </c>
      <c r="P987" s="789">
        <v>2</v>
      </c>
      <c r="Q987" s="789">
        <v>0</v>
      </c>
      <c r="R987" s="815">
        <v>2</v>
      </c>
      <c r="S987" s="789">
        <v>4</v>
      </c>
      <c r="T987" s="181"/>
      <c r="U987" s="31">
        <v>19</v>
      </c>
      <c r="V987" s="31">
        <f>IF(W987="","",IFERROR(INDEX(Docentes!C:C,MATCH(W987,Docentes!D:D,0)),"NUEVO"))</f>
        <v>21876127</v>
      </c>
      <c r="W987" s="791" t="s">
        <v>459</v>
      </c>
      <c r="X987" s="265" t="s">
        <v>168</v>
      </c>
      <c r="Y987" s="789" t="s">
        <v>1142</v>
      </c>
      <c r="Z987" s="789" t="s">
        <v>1089</v>
      </c>
      <c r="AA987" s="789" t="s">
        <v>16</v>
      </c>
      <c r="AB987" s="789" t="s">
        <v>1631</v>
      </c>
      <c r="AC987" s="789">
        <v>39</v>
      </c>
      <c r="AD987" s="789"/>
      <c r="AE987" s="789"/>
      <c r="AF987" s="789" t="s">
        <v>1142</v>
      </c>
      <c r="AG987" s="31" t="str">
        <f t="shared" ref="AG987" si="593">IF(AND(P987&gt;0,Q987&gt;0),"TP",IF(AND(P987&gt;0,Q987=0),"T","P"))</f>
        <v>T</v>
      </c>
      <c r="AH987" s="789">
        <v>4</v>
      </c>
      <c r="AI987" s="789">
        <v>12</v>
      </c>
      <c r="AJ987" s="789">
        <v>40</v>
      </c>
      <c r="AK987" s="789">
        <v>14</v>
      </c>
      <c r="AL987" s="789">
        <v>20</v>
      </c>
      <c r="AM987" s="31">
        <f t="shared" ref="AM987" si="594">IF(R987=0,0,IF(AI987="",R987,IF(X987="HIBRIDO VIRTUAL",0,((((AK987/24)+(AL987/1440))-((AI987/24)+(AJ987/1440)))*1440/50))))</f>
        <v>1.9999999999999993</v>
      </c>
      <c r="AN987" s="792">
        <f t="shared" ref="AN987" si="595">AI987/24+AJ987/1440</f>
        <v>0.52777777777777779</v>
      </c>
      <c r="AO987" s="792">
        <f t="shared" ref="AO987" si="596">AK987/24+AL987/1440</f>
        <v>0.59722222222222221</v>
      </c>
      <c r="AP987" s="31" t="str" cm="1">
        <f t="array" ref="AP987">IF(W987="","",IF(SUMPRODUCT((W987=$W$6:$W$1560)*(AH987=$AH$6:$AH$1560)*(AN987=$AN$6:$AN$1560)*(AO987=$AO$6:$AO$1560)*(ROW($W$6:$W$1560)&lt;&gt;ROW(W987))*((R987=0)*($R$6:$R$1560&gt;0)+(R987&gt;0)*($R$6:$R$1560=0)))&gt;0,"SALONES UNIDOS",IF(SUMPRODUCT((W987=$W$6:$W$1560)*(AH987=$AH$6:$AH$1560)*((AN987&lt;$AO$6:$AO$1560)*(AO987&gt;$AN$6:$AN$1560))*(ROW($W$6:$W$1560)&lt;&gt;ROW(W987)))&gt;0,"CRUZADO","Sin cruce")))</f>
        <v>Sin cruce</v>
      </c>
      <c r="AQ987" s="792" t="str">
        <f t="shared" ref="AQ987" si="597">TRIM(CONCATENATE(H987,I987,F987,J987))</f>
        <v>IN6PRINCIPALB</v>
      </c>
      <c r="AR987" s="792" t="str" cm="1">
        <f t="array" ref="AR987">IF(AQ987="","",IF(SUMPRODUCT((AQ987=$AQ$6:$AQ$1560)*(AH987=$AH$6:$AH$1560)*(AN987=$AN$6:$AN$1560)*(AO987=$AO$6:$AO$1560)*(ROW($AQ$6:$AQ$1560)&lt;&gt;ROW(AQ987))*((R987=0)*($R$6:$R$1560&gt;0)+(R987&gt;0)*($R$6:$R$1560=0)))&gt;0,"SALONES UNIDOS",IF(SUMPRODUCT((AQ987=$AQ$6:$AQ$1560)*(AH987=$AH$6:$AH$1560)*((AN987&lt;$AO$6:$AO$1560)*(AO987&gt;$AN$6:$AN$1560))*(ROW($AQ$6:$AQ$1560)&lt;&gt;ROW(AQ987)))&gt;0,"CRUZADO","Sin cruce")))</f>
        <v>Sin cruce</v>
      </c>
    </row>
    <row r="988" spans="3:44" ht="15.6" hidden="1" customHeight="1">
      <c r="C988" s="12" t="s">
        <v>1081</v>
      </c>
      <c r="D988" s="789" t="s">
        <v>1396</v>
      </c>
      <c r="E988" s="789">
        <v>20261</v>
      </c>
      <c r="F988" s="12" t="s">
        <v>23</v>
      </c>
      <c r="G988" s="12" t="s">
        <v>20</v>
      </c>
      <c r="H988" s="12" t="s">
        <v>57</v>
      </c>
      <c r="I988" s="12">
        <v>6</v>
      </c>
      <c r="J988" s="12" t="s">
        <v>26</v>
      </c>
      <c r="K988" s="790" t="s">
        <v>1679</v>
      </c>
      <c r="L988" s="491" t="s">
        <v>1680</v>
      </c>
      <c r="M988" s="789" t="s">
        <v>1085</v>
      </c>
      <c r="N988" s="789" t="s">
        <v>1086</v>
      </c>
      <c r="O988" s="12" t="s">
        <v>731</v>
      </c>
      <c r="P988" s="789">
        <v>0</v>
      </c>
      <c r="Q988" s="789">
        <v>4</v>
      </c>
      <c r="R988" s="815">
        <v>4</v>
      </c>
      <c r="S988" s="789">
        <v>4</v>
      </c>
      <c r="T988" s="181"/>
      <c r="U988" s="31">
        <v>19</v>
      </c>
      <c r="V988" s="31">
        <f>IF(W988="","",IFERROR(INDEX(Docentes!C:C,MATCH(W988,Docentes!D:D,0)),"NUEVO"))</f>
        <v>21876127</v>
      </c>
      <c r="W988" s="791" t="s">
        <v>459</v>
      </c>
      <c r="X988" s="265" t="s">
        <v>168</v>
      </c>
      <c r="Y988" s="789" t="s">
        <v>1142</v>
      </c>
      <c r="Z988" s="789" t="s">
        <v>1089</v>
      </c>
      <c r="AA988" s="789"/>
      <c r="AB988" s="789"/>
      <c r="AC988" s="789"/>
      <c r="AD988" s="789" t="s">
        <v>1681</v>
      </c>
      <c r="AE988" s="789">
        <v>19</v>
      </c>
      <c r="AF988" s="789" t="s">
        <v>1142</v>
      </c>
      <c r="AG988" s="31" t="str">
        <f t="shared" si="583"/>
        <v>P</v>
      </c>
      <c r="AH988" s="789">
        <v>4</v>
      </c>
      <c r="AI988" s="789">
        <v>14</v>
      </c>
      <c r="AJ988" s="789">
        <v>20</v>
      </c>
      <c r="AK988" s="789">
        <v>17</v>
      </c>
      <c r="AL988" s="789">
        <v>40</v>
      </c>
      <c r="AM988" s="31">
        <f t="shared" si="584"/>
        <v>4.0000000000000018</v>
      </c>
      <c r="AN988" s="792">
        <f t="shared" si="585"/>
        <v>0.59722222222222221</v>
      </c>
      <c r="AO988" s="792">
        <f t="shared" si="586"/>
        <v>0.73611111111111116</v>
      </c>
      <c r="AP988" s="31" t="str" cm="1">
        <f t="array" ref="AP988">IF(W988="","",IF(SUMPRODUCT((W988=$W$6:$W$1560)*(AH988=$AH$6:$AH$1560)*(AN988=$AN$6:$AN$1560)*(AO988=$AO$6:$AO$1560)*(ROW($W$6:$W$1560)&lt;&gt;ROW(W988))*((R988=0)*($R$6:$R$1560&gt;0)+(R988&gt;0)*($R$6:$R$1560=0)))&gt;0,"SALONES UNIDOS",IF(SUMPRODUCT((W988=$W$6:$W$1560)*(AH988=$AH$6:$AH$1560)*((AN988&lt;$AO$6:$AO$1560)*(AO988&gt;$AN$6:$AN$1560))*(ROW($W$6:$W$1560)&lt;&gt;ROW(W988)))&gt;0,"CRUZADO","Sin cruce")))</f>
        <v>Sin cruce</v>
      </c>
      <c r="AQ988" s="792" t="str">
        <f t="shared" si="592"/>
        <v>IN6PRINCIPALB</v>
      </c>
      <c r="AR988" s="792" t="str" cm="1">
        <f t="array" ref="AR988">IF(AQ988="","",IF(SUMPRODUCT((AQ988=$AQ$6:$AQ$1560)*(AH988=$AH$6:$AH$1560)*(AN988=$AN$6:$AN$1560)*(AO988=$AO$6:$AO$1560)*(ROW($AQ$6:$AQ$1560)&lt;&gt;ROW(AQ988))*((R988=0)*($R$6:$R$1560&gt;0)+(R988&gt;0)*($R$6:$R$1560=0)))&gt;0,"SALONES UNIDOS",IF(SUMPRODUCT((AQ988=$AQ$6:$AQ$1560)*(AH988=$AH$6:$AH$1560)*((AN988&lt;$AO$6:$AO$1560)*(AO988&gt;$AN$6:$AN$1560))*(ROW($AQ$6:$AQ$1560)&lt;&gt;ROW(AQ988)))&gt;0,"CRUZADO","Sin cruce")))</f>
        <v>Sin cruce</v>
      </c>
    </row>
    <row r="989" spans="3:44" ht="15.6" hidden="1" customHeight="1">
      <c r="C989" s="12" t="s">
        <v>1081</v>
      </c>
      <c r="D989" s="789" t="s">
        <v>1396</v>
      </c>
      <c r="E989" s="789">
        <v>20261</v>
      </c>
      <c r="F989" s="12" t="s">
        <v>23</v>
      </c>
      <c r="G989" s="12" t="s">
        <v>20</v>
      </c>
      <c r="H989" s="12" t="s">
        <v>57</v>
      </c>
      <c r="I989" s="12">
        <v>7</v>
      </c>
      <c r="J989" s="12" t="s">
        <v>16</v>
      </c>
      <c r="K989" s="790" t="s">
        <v>1427</v>
      </c>
      <c r="L989" s="491" t="s">
        <v>1428</v>
      </c>
      <c r="M989" s="789" t="s">
        <v>1085</v>
      </c>
      <c r="N989" s="789" t="s">
        <v>1086</v>
      </c>
      <c r="O989" s="12" t="s">
        <v>731</v>
      </c>
      <c r="P989" s="789">
        <v>3</v>
      </c>
      <c r="Q989" s="789">
        <v>2</v>
      </c>
      <c r="R989" s="815">
        <v>5</v>
      </c>
      <c r="S989" s="789">
        <v>4</v>
      </c>
      <c r="T989" s="181"/>
      <c r="U989" s="789">
        <v>35</v>
      </c>
      <c r="V989" s="31">
        <f>IF(W989="","",IFERROR(INDEX(Docentes!C:C,MATCH(W989,Docentes!D:D,0)),"NUEVO"))</f>
        <v>41160817</v>
      </c>
      <c r="W989" s="791" t="s">
        <v>278</v>
      </c>
      <c r="X989" s="265" t="s">
        <v>1332</v>
      </c>
      <c r="Y989" s="789" t="s">
        <v>1088</v>
      </c>
      <c r="Z989" s="789" t="s">
        <v>1656</v>
      </c>
      <c r="AA989" s="789" t="s">
        <v>16</v>
      </c>
      <c r="AB989" s="789" t="s">
        <v>1598</v>
      </c>
      <c r="AC989" s="789">
        <v>39</v>
      </c>
      <c r="AD989" s="789"/>
      <c r="AE989" s="789"/>
      <c r="AF989" s="789" t="s">
        <v>1088</v>
      </c>
      <c r="AG989" s="31" t="str">
        <f t="shared" si="583"/>
        <v>TP</v>
      </c>
      <c r="AH989" s="789">
        <v>6</v>
      </c>
      <c r="AI989" s="789">
        <v>19</v>
      </c>
      <c r="AJ989" s="789">
        <v>20</v>
      </c>
      <c r="AK989" s="789">
        <v>23</v>
      </c>
      <c r="AL989" s="789">
        <v>30</v>
      </c>
      <c r="AM989" s="31">
        <f t="shared" si="584"/>
        <v>5.0000000000000044</v>
      </c>
      <c r="AN989" s="792">
        <f t="shared" si="585"/>
        <v>0.80555555555555547</v>
      </c>
      <c r="AO989" s="792">
        <f t="shared" si="586"/>
        <v>0.97916666666666674</v>
      </c>
      <c r="AP989" s="31" t="str" cm="1">
        <f t="array" ref="AP989">IF(W989="","",IF(SUMPRODUCT((W989=$W$6:$W$1560)*(AH989=$AH$6:$AH$1560)*(AN989=$AN$6:$AN$1560)*(AO989=$AO$6:$AO$1560)*(ROW($W$6:$W$1560)&lt;&gt;ROW(W989))*((R989=0)*($R$6:$R$1560&gt;0)+(R989&gt;0)*($R$6:$R$1560=0)))&gt;0,"SALONES UNIDOS",IF(SUMPRODUCT((W989=$W$6:$W$1560)*(AH989=$AH$6:$AH$1560)*((AN989&lt;$AO$6:$AO$1560)*(AO989&gt;$AN$6:$AN$1560))*(ROW($W$6:$W$1560)&lt;&gt;ROW(W989)))&gt;0,"CRUZADO","Sin cruce")))</f>
        <v>Sin cruce</v>
      </c>
      <c r="AQ989" s="792" t="str">
        <f t="shared" si="592"/>
        <v>IN7PRINCIPALA</v>
      </c>
      <c r="AR989" s="792" t="str" cm="1">
        <f t="array" ref="AR989">IF(AQ989="","",IF(SUMPRODUCT((AQ989=$AQ$6:$AQ$1560)*(AH989=$AH$6:$AH$1560)*(AN989=$AN$6:$AN$1560)*(AO989=$AO$6:$AO$1560)*(ROW($AQ$6:$AQ$1560)&lt;&gt;ROW(AQ989))*((R989=0)*($R$6:$R$1560&gt;0)+(R989&gt;0)*($R$6:$R$1560=0)))&gt;0,"SALONES UNIDOS",IF(SUMPRODUCT((AQ989=$AQ$6:$AQ$1560)*(AH989=$AH$6:$AH$1560)*((AN989&lt;$AO$6:$AO$1560)*(AO989&gt;$AN$6:$AN$1560))*(ROW($AQ$6:$AQ$1560)&lt;&gt;ROW(AQ989)))&gt;0,"CRUZADO","Sin cruce")))</f>
        <v>Sin cruce</v>
      </c>
    </row>
    <row r="990" spans="3:44" ht="15.6" hidden="1" customHeight="1">
      <c r="C990" s="12" t="s">
        <v>1081</v>
      </c>
      <c r="D990" s="789" t="s">
        <v>1396</v>
      </c>
      <c r="E990" s="789">
        <v>20261</v>
      </c>
      <c r="F990" s="12" t="s">
        <v>23</v>
      </c>
      <c r="G990" s="12" t="s">
        <v>20</v>
      </c>
      <c r="H990" s="12" t="s">
        <v>57</v>
      </c>
      <c r="I990" s="12">
        <v>7</v>
      </c>
      <c r="J990" s="12" t="s">
        <v>16</v>
      </c>
      <c r="K990" s="790" t="s">
        <v>1429</v>
      </c>
      <c r="L990" s="491" t="s">
        <v>1430</v>
      </c>
      <c r="M990" s="789" t="s">
        <v>1085</v>
      </c>
      <c r="N990" s="789" t="s">
        <v>1086</v>
      </c>
      <c r="O990" s="12" t="s">
        <v>731</v>
      </c>
      <c r="P990" s="789">
        <v>2</v>
      </c>
      <c r="Q990" s="789">
        <v>0</v>
      </c>
      <c r="R990" s="815">
        <v>2</v>
      </c>
      <c r="S990" s="789">
        <v>4</v>
      </c>
      <c r="T990" s="181"/>
      <c r="U990" s="789">
        <v>35</v>
      </c>
      <c r="V990" s="31">
        <f>IF(W990="","",IFERROR(INDEX(Docentes!C:C,MATCH(W990,Docentes!D:D,0)),"NUEVO"))</f>
        <v>21876127</v>
      </c>
      <c r="W990" s="791" t="s">
        <v>459</v>
      </c>
      <c r="X990" s="265" t="s">
        <v>168</v>
      </c>
      <c r="Y990" s="789" t="s">
        <v>1242</v>
      </c>
      <c r="Z990" s="789" t="s">
        <v>1089</v>
      </c>
      <c r="AA990" s="789" t="s">
        <v>16</v>
      </c>
      <c r="AB990" s="789" t="s">
        <v>1598</v>
      </c>
      <c r="AC990" s="789">
        <v>39</v>
      </c>
      <c r="AD990" s="789"/>
      <c r="AE990" s="789"/>
      <c r="AF990" s="789" t="s">
        <v>1242</v>
      </c>
      <c r="AG990" s="31" t="str">
        <f t="shared" si="583"/>
        <v>T</v>
      </c>
      <c r="AH990" s="789">
        <v>3</v>
      </c>
      <c r="AI990" s="789">
        <v>7</v>
      </c>
      <c r="AJ990" s="789">
        <v>40</v>
      </c>
      <c r="AK990" s="789">
        <v>9</v>
      </c>
      <c r="AL990" s="789">
        <v>20</v>
      </c>
      <c r="AM990" s="31">
        <f t="shared" si="584"/>
        <v>1.9999999999999993</v>
      </c>
      <c r="AN990" s="792">
        <f t="shared" si="585"/>
        <v>0.31944444444444448</v>
      </c>
      <c r="AO990" s="792">
        <f t="shared" si="586"/>
        <v>0.3888888888888889</v>
      </c>
      <c r="AP990" s="31" t="str" cm="1">
        <f t="array" ref="AP990">IF(W990="","",IF(SUMPRODUCT((W990=$W$6:$W$1560)*(AH990=$AH$6:$AH$1560)*(AN990=$AN$6:$AN$1560)*(AO990=$AO$6:$AO$1560)*(ROW($W$6:$W$1560)&lt;&gt;ROW(W990))*((R990=0)*($R$6:$R$1560&gt;0)+(R990&gt;0)*($R$6:$R$1560=0)))&gt;0,"SALONES UNIDOS",IF(SUMPRODUCT((W990=$W$6:$W$1560)*(AH990=$AH$6:$AH$1560)*((AN990&lt;$AO$6:$AO$1560)*(AO990&gt;$AN$6:$AN$1560))*(ROW($W$6:$W$1560)&lt;&gt;ROW(W990)))&gt;0,"CRUZADO","Sin cruce")))</f>
        <v>Sin cruce</v>
      </c>
      <c r="AQ990" s="792" t="str">
        <f t="shared" si="592"/>
        <v>IN7PRINCIPALA</v>
      </c>
      <c r="AR990" s="792" t="str" cm="1">
        <f t="array" ref="AR990">IF(AQ990="","",IF(SUMPRODUCT((AQ990=$AQ$6:$AQ$1560)*(AH990=$AH$6:$AH$1560)*(AN990=$AN$6:$AN$1560)*(AO990=$AO$6:$AO$1560)*(ROW($AQ$6:$AQ$1560)&lt;&gt;ROW(AQ990))*((R990=0)*($R$6:$R$1560&gt;0)+(R990&gt;0)*($R$6:$R$1560=0)))&gt;0,"SALONES UNIDOS",IF(SUMPRODUCT((AQ990=$AQ$6:$AQ$1560)*(AH990=$AH$6:$AH$1560)*((AN990&lt;$AO$6:$AO$1560)*(AO990&gt;$AN$6:$AN$1560))*(ROW($AQ$6:$AQ$1560)&lt;&gt;ROW(AQ990)))&gt;0,"CRUZADO","Sin cruce")))</f>
        <v>Sin cruce</v>
      </c>
    </row>
    <row r="991" spans="3:44" ht="15.6" hidden="1" customHeight="1">
      <c r="C991" s="12" t="s">
        <v>1081</v>
      </c>
      <c r="D991" s="789" t="s">
        <v>1396</v>
      </c>
      <c r="E991" s="789">
        <v>20261</v>
      </c>
      <c r="F991" s="12" t="s">
        <v>23</v>
      </c>
      <c r="G991" s="12" t="s">
        <v>20</v>
      </c>
      <c r="H991" s="12" t="s">
        <v>57</v>
      </c>
      <c r="I991" s="12">
        <v>7</v>
      </c>
      <c r="J991" s="12" t="s">
        <v>1342</v>
      </c>
      <c r="K991" s="790" t="s">
        <v>1429</v>
      </c>
      <c r="L991" s="491" t="s">
        <v>1430</v>
      </c>
      <c r="M991" s="789" t="s">
        <v>1085</v>
      </c>
      <c r="N991" s="789" t="s">
        <v>1086</v>
      </c>
      <c r="O991" s="12" t="s">
        <v>731</v>
      </c>
      <c r="P991" s="789">
        <v>0</v>
      </c>
      <c r="Q991" s="789">
        <v>4</v>
      </c>
      <c r="R991" s="815">
        <v>4</v>
      </c>
      <c r="S991" s="789">
        <v>4</v>
      </c>
      <c r="T991" s="181"/>
      <c r="U991" s="789">
        <v>18</v>
      </c>
      <c r="V991" s="31">
        <f>IF(W991="","",IFERROR(INDEX(Docentes!C:C,MATCH(W991,Docentes!D:D,0)),"NUEVO"))</f>
        <v>21876127</v>
      </c>
      <c r="W991" s="791" t="s">
        <v>459</v>
      </c>
      <c r="X991" s="265" t="s">
        <v>168</v>
      </c>
      <c r="Y991" s="789" t="s">
        <v>1242</v>
      </c>
      <c r="Z991" s="789" t="s">
        <v>1089</v>
      </c>
      <c r="AA991" s="789"/>
      <c r="AB991" s="789"/>
      <c r="AC991" s="789"/>
      <c r="AD991" s="789" t="s">
        <v>1681</v>
      </c>
      <c r="AE991" s="789">
        <v>19</v>
      </c>
      <c r="AF991" s="789" t="s">
        <v>1242</v>
      </c>
      <c r="AG991" s="31" t="str">
        <f t="shared" si="583"/>
        <v>P</v>
      </c>
      <c r="AH991" s="789">
        <v>3</v>
      </c>
      <c r="AI991" s="789">
        <v>9</v>
      </c>
      <c r="AJ991" s="789">
        <v>20</v>
      </c>
      <c r="AK991" s="789">
        <v>12</v>
      </c>
      <c r="AL991" s="789">
        <v>40</v>
      </c>
      <c r="AM991" s="31">
        <f t="shared" si="584"/>
        <v>4</v>
      </c>
      <c r="AN991" s="792">
        <f t="shared" si="585"/>
        <v>0.3888888888888889</v>
      </c>
      <c r="AO991" s="792">
        <f t="shared" si="586"/>
        <v>0.52777777777777779</v>
      </c>
      <c r="AP991" s="31" t="str" cm="1">
        <f t="array" ref="AP991">IF(W991="","",IF(SUMPRODUCT((W991=$W$6:$W$1560)*(AH991=$AH$6:$AH$1560)*(AN991=$AN$6:$AN$1560)*(AO991=$AO$6:$AO$1560)*(ROW($W$6:$W$1560)&lt;&gt;ROW(W991))*((R991=0)*($R$6:$R$1560&gt;0)+(R991&gt;0)*($R$6:$R$1560=0)))&gt;0,"SALONES UNIDOS",IF(SUMPRODUCT((W991=$W$6:$W$1560)*(AH991=$AH$6:$AH$1560)*((AN991&lt;$AO$6:$AO$1560)*(AO991&gt;$AN$6:$AN$1560))*(ROW($W$6:$W$1560)&lt;&gt;ROW(W991)))&gt;0,"CRUZADO","Sin cruce")))</f>
        <v>Sin cruce</v>
      </c>
      <c r="AQ991" s="792" t="str">
        <f t="shared" si="592"/>
        <v>IN7PRINCIPALA1</v>
      </c>
      <c r="AR991" s="792" t="str" cm="1">
        <f t="array" ref="AR991">IF(AQ991="","",IF(SUMPRODUCT((AQ991=$AQ$6:$AQ$1560)*(AH991=$AH$6:$AH$1560)*(AN991=$AN$6:$AN$1560)*(AO991=$AO$6:$AO$1560)*(ROW($AQ$6:$AQ$1560)&lt;&gt;ROW(AQ991))*((R991=0)*($R$6:$R$1560&gt;0)+(R991&gt;0)*($R$6:$R$1560=0)))&gt;0,"SALONES UNIDOS",IF(SUMPRODUCT((AQ991=$AQ$6:$AQ$1560)*(AH991=$AH$6:$AH$1560)*((AN991&lt;$AO$6:$AO$1560)*(AO991&gt;$AN$6:$AN$1560))*(ROW($AQ$6:$AQ$1560)&lt;&gt;ROW(AQ991)))&gt;0,"CRUZADO","Sin cruce")))</f>
        <v>Sin cruce</v>
      </c>
    </row>
    <row r="992" spans="3:44" ht="15.6" hidden="1" customHeight="1">
      <c r="C992" s="12" t="s">
        <v>1081</v>
      </c>
      <c r="D992" s="789" t="s">
        <v>1396</v>
      </c>
      <c r="E992" s="789">
        <v>20261</v>
      </c>
      <c r="F992" s="12" t="s">
        <v>23</v>
      </c>
      <c r="G992" s="12" t="s">
        <v>20</v>
      </c>
      <c r="H992" s="12" t="s">
        <v>57</v>
      </c>
      <c r="I992" s="12">
        <v>7</v>
      </c>
      <c r="J992" s="12" t="s">
        <v>1343</v>
      </c>
      <c r="K992" s="790" t="s">
        <v>1429</v>
      </c>
      <c r="L992" s="491" t="s">
        <v>1430</v>
      </c>
      <c r="M992" s="789" t="s">
        <v>1085</v>
      </c>
      <c r="N992" s="789" t="s">
        <v>1086</v>
      </c>
      <c r="O992" s="12" t="s">
        <v>731</v>
      </c>
      <c r="P992" s="789">
        <v>0</v>
      </c>
      <c r="Q992" s="789">
        <v>4</v>
      </c>
      <c r="R992" s="815">
        <v>4</v>
      </c>
      <c r="S992" s="789">
        <v>4</v>
      </c>
      <c r="T992" s="181"/>
      <c r="U992" s="789">
        <v>17</v>
      </c>
      <c r="V992" s="31">
        <f>IF(W992="","",IFERROR(INDEX(Docentes!C:C,MATCH(W992,Docentes!D:D,0)),"NUEVO"))</f>
        <v>21876127</v>
      </c>
      <c r="W992" s="791" t="s">
        <v>459</v>
      </c>
      <c r="X992" s="265" t="s">
        <v>168</v>
      </c>
      <c r="Y992" s="789" t="s">
        <v>1242</v>
      </c>
      <c r="Z992" s="789" t="s">
        <v>1089</v>
      </c>
      <c r="AA992" s="789"/>
      <c r="AB992" s="789"/>
      <c r="AC992" s="789"/>
      <c r="AD992" s="789" t="s">
        <v>1681</v>
      </c>
      <c r="AE992" s="789">
        <v>19</v>
      </c>
      <c r="AF992" s="789" t="s">
        <v>1242</v>
      </c>
      <c r="AG992" s="31" t="str">
        <f t="shared" si="583"/>
        <v>P</v>
      </c>
      <c r="AH992" s="789">
        <v>3</v>
      </c>
      <c r="AI992" s="789">
        <v>13</v>
      </c>
      <c r="AJ992" s="789">
        <v>30</v>
      </c>
      <c r="AK992" s="789">
        <v>16</v>
      </c>
      <c r="AL992" s="789">
        <v>50</v>
      </c>
      <c r="AM992" s="31">
        <f t="shared" si="584"/>
        <v>3.9999999999999987</v>
      </c>
      <c r="AN992" s="792">
        <f t="shared" si="585"/>
        <v>0.5625</v>
      </c>
      <c r="AO992" s="792">
        <f t="shared" si="586"/>
        <v>0.70138888888888884</v>
      </c>
      <c r="AP992" s="31" t="str" cm="1">
        <f t="array" ref="AP992">IF(W992="","",IF(SUMPRODUCT((W992=$W$6:$W$1560)*(AH992=$AH$6:$AH$1560)*(AN992=$AN$6:$AN$1560)*(AO992=$AO$6:$AO$1560)*(ROW($W$6:$W$1560)&lt;&gt;ROW(W992))*((R992=0)*($R$6:$R$1560&gt;0)+(R992&gt;0)*($R$6:$R$1560=0)))&gt;0,"SALONES UNIDOS",IF(SUMPRODUCT((W992=$W$6:$W$1560)*(AH992=$AH$6:$AH$1560)*((AN992&lt;$AO$6:$AO$1560)*(AO992&gt;$AN$6:$AN$1560))*(ROW($W$6:$W$1560)&lt;&gt;ROW(W992)))&gt;0,"CRUZADO","Sin cruce")))</f>
        <v>Sin cruce</v>
      </c>
      <c r="AQ992" s="792" t="str">
        <f t="shared" si="592"/>
        <v>IN7PRINCIPALA2</v>
      </c>
      <c r="AR992" s="792" t="str" cm="1">
        <f t="array" ref="AR992">IF(AQ992="","",IF(SUMPRODUCT((AQ992=$AQ$6:$AQ$1560)*(AH992=$AH$6:$AH$1560)*(AN992=$AN$6:$AN$1560)*(AO992=$AO$6:$AO$1560)*(ROW($AQ$6:$AQ$1560)&lt;&gt;ROW(AQ992))*((R992=0)*($R$6:$R$1560&gt;0)+(R992&gt;0)*($R$6:$R$1560=0)))&gt;0,"SALONES UNIDOS",IF(SUMPRODUCT((AQ992=$AQ$6:$AQ$1560)*(AH992=$AH$6:$AH$1560)*((AN992&lt;$AO$6:$AO$1560)*(AO992&gt;$AN$6:$AN$1560))*(ROW($AQ$6:$AQ$1560)&lt;&gt;ROW(AQ992)))&gt;0,"CRUZADO","Sin cruce")))</f>
        <v>Sin cruce</v>
      </c>
    </row>
    <row r="993" spans="3:44" ht="15.6" hidden="1" customHeight="1">
      <c r="C993" s="12" t="s">
        <v>1081</v>
      </c>
      <c r="D993" s="789" t="s">
        <v>1396</v>
      </c>
      <c r="E993" s="789">
        <v>20261</v>
      </c>
      <c r="F993" s="12" t="s">
        <v>23</v>
      </c>
      <c r="G993" s="12" t="s">
        <v>20</v>
      </c>
      <c r="H993" s="12" t="s">
        <v>57</v>
      </c>
      <c r="I993" s="12">
        <v>7</v>
      </c>
      <c r="J993" s="12" t="s">
        <v>1342</v>
      </c>
      <c r="K993" s="790" t="s">
        <v>1431</v>
      </c>
      <c r="L993" s="491" t="s">
        <v>1432</v>
      </c>
      <c r="M993" s="789" t="s">
        <v>1101</v>
      </c>
      <c r="N993" s="789" t="s">
        <v>1086</v>
      </c>
      <c r="O993" s="12" t="s">
        <v>769</v>
      </c>
      <c r="P993" s="789">
        <v>4</v>
      </c>
      <c r="Q993" s="789">
        <v>2</v>
      </c>
      <c r="R993" s="815">
        <v>6</v>
      </c>
      <c r="S993" s="789">
        <v>5</v>
      </c>
      <c r="T993" s="181"/>
      <c r="U993" s="789">
        <v>18</v>
      </c>
      <c r="V993" s="31">
        <f>IF(W993="","",IFERROR(INDEX(Docentes!C:C,MATCH(W993,Docentes!D:D,0)),"NUEVO"))</f>
        <v>43322342</v>
      </c>
      <c r="W993" s="791" t="s">
        <v>449</v>
      </c>
      <c r="X993" s="265" t="s">
        <v>167</v>
      </c>
      <c r="Y993" s="789" t="s">
        <v>1242</v>
      </c>
      <c r="Z993" s="789" t="s">
        <v>1089</v>
      </c>
      <c r="AA993" s="789"/>
      <c r="AB993" s="789"/>
      <c r="AC993" s="789"/>
      <c r="AD993" s="789"/>
      <c r="AE993" s="789"/>
      <c r="AF993" s="789" t="s">
        <v>1242</v>
      </c>
      <c r="AG993" s="31" t="str">
        <f t="shared" si="583"/>
        <v>TP</v>
      </c>
      <c r="AH993" s="789">
        <v>5</v>
      </c>
      <c r="AI993" s="789">
        <v>13</v>
      </c>
      <c r="AJ993" s="789">
        <v>30</v>
      </c>
      <c r="AK993" s="789">
        <v>18</v>
      </c>
      <c r="AL993" s="789">
        <v>30</v>
      </c>
      <c r="AM993" s="31">
        <f t="shared" si="584"/>
        <v>6.0000000000000009</v>
      </c>
      <c r="AN993" s="792">
        <f t="shared" si="585"/>
        <v>0.5625</v>
      </c>
      <c r="AO993" s="792">
        <f t="shared" si="586"/>
        <v>0.77083333333333337</v>
      </c>
      <c r="AP993" s="31" t="str" cm="1">
        <f t="array" ref="AP993">IF(W993="","",IF(SUMPRODUCT((W993=$W$6:$W$1560)*(AH993=$AH$6:$AH$1560)*(AN993=$AN$6:$AN$1560)*(AO993=$AO$6:$AO$1560)*(ROW($W$6:$W$1560)&lt;&gt;ROW(W993))*((R993=0)*($R$6:$R$1560&gt;0)+(R993&gt;0)*($R$6:$R$1560=0)))&gt;0,"SALONES UNIDOS",IF(SUMPRODUCT((W993=$W$6:$W$1560)*(AH993=$AH$6:$AH$1560)*((AN993&lt;$AO$6:$AO$1560)*(AO993&gt;$AN$6:$AN$1560))*(ROW($W$6:$W$1560)&lt;&gt;ROW(W993)))&gt;0,"CRUZADO","Sin cruce")))</f>
        <v>Sin cruce</v>
      </c>
      <c r="AQ993" s="792" t="str">
        <f t="shared" si="592"/>
        <v>IN7PRINCIPALA1</v>
      </c>
      <c r="AR993" s="792" t="str" cm="1">
        <f t="array" ref="AR993">IF(AQ993="","",IF(SUMPRODUCT((AQ993=$AQ$6:$AQ$1560)*(AH993=$AH$6:$AH$1560)*(AN993=$AN$6:$AN$1560)*(AO993=$AO$6:$AO$1560)*(ROW($AQ$6:$AQ$1560)&lt;&gt;ROW(AQ993))*((R993=0)*($R$6:$R$1560&gt;0)+(R993&gt;0)*($R$6:$R$1560=0)))&gt;0,"SALONES UNIDOS",IF(SUMPRODUCT((AQ993=$AQ$6:$AQ$1560)*(AH993=$AH$6:$AH$1560)*((AN993&lt;$AO$6:$AO$1560)*(AO993&gt;$AN$6:$AN$1560))*(ROW($AQ$6:$AQ$1560)&lt;&gt;ROW(AQ993)))&gt;0,"CRUZADO","Sin cruce")))</f>
        <v>Sin cruce</v>
      </c>
    </row>
    <row r="994" spans="3:44" ht="15.6" hidden="1" customHeight="1">
      <c r="C994" s="12" t="s">
        <v>1081</v>
      </c>
      <c r="D994" s="789" t="s">
        <v>1396</v>
      </c>
      <c r="E994" s="789">
        <v>20261</v>
      </c>
      <c r="F994" s="12" t="s">
        <v>23</v>
      </c>
      <c r="G994" s="12" t="s">
        <v>20</v>
      </c>
      <c r="H994" s="12" t="s">
        <v>57</v>
      </c>
      <c r="I994" s="12">
        <v>7</v>
      </c>
      <c r="J994" s="12" t="s">
        <v>1343</v>
      </c>
      <c r="K994" s="790" t="s">
        <v>1431</v>
      </c>
      <c r="L994" s="491" t="s">
        <v>1432</v>
      </c>
      <c r="M994" s="789" t="s">
        <v>1101</v>
      </c>
      <c r="N994" s="789" t="s">
        <v>1086</v>
      </c>
      <c r="O994" s="12" t="s">
        <v>769</v>
      </c>
      <c r="P994" s="789">
        <v>4</v>
      </c>
      <c r="Q994" s="789">
        <v>2</v>
      </c>
      <c r="R994" s="815">
        <v>6</v>
      </c>
      <c r="S994" s="789">
        <v>5</v>
      </c>
      <c r="T994" s="181"/>
      <c r="U994" s="789">
        <v>17</v>
      </c>
      <c r="V994" s="31">
        <f>IF(W994="","",IFERROR(INDEX(Docentes!C:C,MATCH(W994,Docentes!D:D,0)),"NUEVO"))</f>
        <v>32942379</v>
      </c>
      <c r="W994" s="791" t="s">
        <v>310</v>
      </c>
      <c r="X994" s="265" t="s">
        <v>167</v>
      </c>
      <c r="Y994" s="789" t="s">
        <v>1242</v>
      </c>
      <c r="Z994" s="789" t="s">
        <v>1089</v>
      </c>
      <c r="AA994" s="789"/>
      <c r="AB994" s="789"/>
      <c r="AC994" s="789"/>
      <c r="AD994" s="789"/>
      <c r="AE994" s="789"/>
      <c r="AF994" s="789" t="s">
        <v>1242</v>
      </c>
      <c r="AG994" s="31" t="str">
        <f t="shared" si="583"/>
        <v>TP</v>
      </c>
      <c r="AH994" s="789">
        <v>5</v>
      </c>
      <c r="AI994" s="789">
        <v>17</v>
      </c>
      <c r="AJ994" s="789">
        <v>40</v>
      </c>
      <c r="AK994" s="789">
        <v>22</v>
      </c>
      <c r="AL994" s="789">
        <v>40</v>
      </c>
      <c r="AM994" s="31">
        <f t="shared" si="584"/>
        <v>5.9999999999999973</v>
      </c>
      <c r="AN994" s="792">
        <f t="shared" si="585"/>
        <v>0.73611111111111116</v>
      </c>
      <c r="AO994" s="792">
        <f t="shared" si="586"/>
        <v>0.94444444444444442</v>
      </c>
      <c r="AP994" s="31" t="str" cm="1">
        <f t="array" ref="AP994">IF(W994="","",IF(SUMPRODUCT((W994=$W$6:$W$1560)*(AH994=$AH$6:$AH$1560)*(AN994=$AN$6:$AN$1560)*(AO994=$AO$6:$AO$1560)*(ROW($W$6:$W$1560)&lt;&gt;ROW(W994))*((R994=0)*($R$6:$R$1560&gt;0)+(R994&gt;0)*($R$6:$R$1560=0)))&gt;0,"SALONES UNIDOS",IF(SUMPRODUCT((W994=$W$6:$W$1560)*(AH994=$AH$6:$AH$1560)*((AN994&lt;$AO$6:$AO$1560)*(AO994&gt;$AN$6:$AN$1560))*(ROW($W$6:$W$1560)&lt;&gt;ROW(W994)))&gt;0,"CRUZADO","Sin cruce")))</f>
        <v>Sin cruce</v>
      </c>
      <c r="AQ994" s="792" t="str">
        <f t="shared" si="592"/>
        <v>IN7PRINCIPALA2</v>
      </c>
      <c r="AR994" s="792" t="str" cm="1">
        <f t="array" ref="AR994">IF(AQ994="","",IF(SUMPRODUCT((AQ994=$AQ$6:$AQ$1560)*(AH994=$AH$6:$AH$1560)*(AN994=$AN$6:$AN$1560)*(AO994=$AO$6:$AO$1560)*(ROW($AQ$6:$AQ$1560)&lt;&gt;ROW(AQ994))*((R994=0)*($R$6:$R$1560&gt;0)+(R994&gt;0)*($R$6:$R$1560=0)))&gt;0,"SALONES UNIDOS",IF(SUMPRODUCT((AQ994=$AQ$6:$AQ$1560)*(AH994=$AH$6:$AH$1560)*((AN994&lt;$AO$6:$AO$1560)*(AO994&gt;$AN$6:$AN$1560))*(ROW($AQ$6:$AQ$1560)&lt;&gt;ROW(AQ994)))&gt;0,"CRUZADO","Sin cruce")))</f>
        <v>Sin cruce</v>
      </c>
    </row>
    <row r="995" spans="3:44" ht="15.6" hidden="1" customHeight="1">
      <c r="C995" s="12" t="s">
        <v>1081</v>
      </c>
      <c r="D995" s="789" t="s">
        <v>1396</v>
      </c>
      <c r="E995" s="789">
        <v>20261</v>
      </c>
      <c r="F995" s="12" t="s">
        <v>23</v>
      </c>
      <c r="G995" s="12" t="s">
        <v>20</v>
      </c>
      <c r="H995" s="12" t="s">
        <v>57</v>
      </c>
      <c r="I995" s="12">
        <v>7</v>
      </c>
      <c r="J995" s="12" t="s">
        <v>16</v>
      </c>
      <c r="K995" s="790" t="s">
        <v>1433</v>
      </c>
      <c r="L995" s="491" t="s">
        <v>1434</v>
      </c>
      <c r="M995" s="789" t="s">
        <v>1085</v>
      </c>
      <c r="N995" s="789" t="s">
        <v>1086</v>
      </c>
      <c r="O995" s="12" t="s">
        <v>769</v>
      </c>
      <c r="P995" s="789">
        <v>2</v>
      </c>
      <c r="Q995" s="789">
        <v>4</v>
      </c>
      <c r="R995" s="815">
        <v>6</v>
      </c>
      <c r="S995" s="789">
        <v>4</v>
      </c>
      <c r="T995" s="181"/>
      <c r="U995" s="789">
        <v>35</v>
      </c>
      <c r="V995" s="31">
        <f>IF(W995="","",IFERROR(INDEX(Docentes!C:C,MATCH(W995,Docentes!D:D,0)),"NUEVO"))</f>
        <v>45221222</v>
      </c>
      <c r="W995" s="693" t="s">
        <v>997</v>
      </c>
      <c r="X995" s="265" t="s">
        <v>167</v>
      </c>
      <c r="Y995" s="789" t="s">
        <v>1242</v>
      </c>
      <c r="Z995" s="789" t="s">
        <v>1089</v>
      </c>
      <c r="AA995" s="789"/>
      <c r="AB995" s="789" t="s">
        <v>1092</v>
      </c>
      <c r="AC995" s="789"/>
      <c r="AD995" s="789"/>
      <c r="AE995" s="789"/>
      <c r="AF995" s="789" t="s">
        <v>1242</v>
      </c>
      <c r="AG995" s="31" t="str">
        <f t="shared" si="583"/>
        <v>TP</v>
      </c>
      <c r="AH995" s="789">
        <v>4</v>
      </c>
      <c r="AI995" s="789">
        <v>8</v>
      </c>
      <c r="AJ995" s="789">
        <v>30</v>
      </c>
      <c r="AK995" s="789">
        <v>13</v>
      </c>
      <c r="AL995" s="789">
        <v>30</v>
      </c>
      <c r="AM995" s="31">
        <f t="shared" si="584"/>
        <v>6.0000000000000009</v>
      </c>
      <c r="AN995" s="792">
        <f t="shared" si="585"/>
        <v>0.35416666666666663</v>
      </c>
      <c r="AO995" s="792">
        <f t="shared" si="586"/>
        <v>0.5625</v>
      </c>
      <c r="AP995" s="31" t="str" cm="1">
        <f t="array" ref="AP995">IF(W995="","",IF(SUMPRODUCT((W995=$W$6:$W$1560)*(AH995=$AH$6:$AH$1560)*(AN995=$AN$6:$AN$1560)*(AO995=$AO$6:$AO$1560)*(ROW($W$6:$W$1560)&lt;&gt;ROW(W995))*((R995=0)*($R$6:$R$1560&gt;0)+(R995&gt;0)*($R$6:$R$1560=0)))&gt;0,"SALONES UNIDOS",IF(SUMPRODUCT((W995=$W$6:$W$1560)*(AH995=$AH$6:$AH$1560)*((AN995&lt;$AO$6:$AO$1560)*(AO995&gt;$AN$6:$AN$1560))*(ROW($W$6:$W$1560)&lt;&gt;ROW(W995)))&gt;0,"CRUZADO","Sin cruce")))</f>
        <v>Sin cruce</v>
      </c>
      <c r="AQ995" s="792" t="str">
        <f t="shared" si="592"/>
        <v>IN7PRINCIPALA</v>
      </c>
      <c r="AR995" s="792" t="str" cm="1">
        <f t="array" ref="AR995">IF(AQ995="","",IF(SUMPRODUCT((AQ995=$AQ$6:$AQ$1560)*(AH995=$AH$6:$AH$1560)*(AN995=$AN$6:$AN$1560)*(AO995=$AO$6:$AO$1560)*(ROW($AQ$6:$AQ$1560)&lt;&gt;ROW(AQ995))*((R995=0)*($R$6:$R$1560&gt;0)+(R995&gt;0)*($R$6:$R$1560=0)))&gt;0,"SALONES UNIDOS",IF(SUMPRODUCT((AQ995=$AQ$6:$AQ$1560)*(AH995=$AH$6:$AH$1560)*((AN995&lt;$AO$6:$AO$1560)*(AO995&gt;$AN$6:$AN$1560))*(ROW($AQ$6:$AQ$1560)&lt;&gt;ROW(AQ995)))&gt;0,"CRUZADO","Sin cruce")))</f>
        <v>Sin cruce</v>
      </c>
    </row>
    <row r="996" spans="3:44" ht="15.6" hidden="1" customHeight="1">
      <c r="C996" s="12" t="s">
        <v>1081</v>
      </c>
      <c r="D996" s="789" t="s">
        <v>1396</v>
      </c>
      <c r="E996" s="789">
        <v>20261</v>
      </c>
      <c r="F996" s="12" t="s">
        <v>23</v>
      </c>
      <c r="G996" s="12" t="s">
        <v>20</v>
      </c>
      <c r="H996" s="12" t="s">
        <v>57</v>
      </c>
      <c r="I996" s="12">
        <v>7</v>
      </c>
      <c r="J996" s="12" t="s">
        <v>16</v>
      </c>
      <c r="K996" s="790" t="s">
        <v>1435</v>
      </c>
      <c r="L996" s="491" t="s">
        <v>1436</v>
      </c>
      <c r="M996" s="789" t="s">
        <v>1085</v>
      </c>
      <c r="N996" s="789" t="s">
        <v>1086</v>
      </c>
      <c r="O996" s="12" t="s">
        <v>731</v>
      </c>
      <c r="P996" s="789">
        <v>3</v>
      </c>
      <c r="Q996" s="789">
        <v>2</v>
      </c>
      <c r="R996" s="815">
        <v>5</v>
      </c>
      <c r="S996" s="789">
        <v>4</v>
      </c>
      <c r="T996" s="181"/>
      <c r="U996" s="789">
        <v>35</v>
      </c>
      <c r="V996" s="31">
        <f>IF(W996="","",IFERROR(INDEX(Docentes!C:C,MATCH(W996,Docentes!D:D,0)),"NUEVO"))</f>
        <v>8222581</v>
      </c>
      <c r="W996" s="791" t="s">
        <v>214</v>
      </c>
      <c r="X996" s="265" t="s">
        <v>168</v>
      </c>
      <c r="Y996" s="789" t="s">
        <v>1242</v>
      </c>
      <c r="Z996" s="789" t="s">
        <v>1089</v>
      </c>
      <c r="AA996" s="789" t="s">
        <v>41</v>
      </c>
      <c r="AB996" s="789" t="s">
        <v>1615</v>
      </c>
      <c r="AC996" s="789">
        <v>48</v>
      </c>
      <c r="AD996" s="789"/>
      <c r="AE996" s="789"/>
      <c r="AF996" s="789" t="s">
        <v>1242</v>
      </c>
      <c r="AG996" s="31" t="str">
        <f t="shared" si="583"/>
        <v>TP</v>
      </c>
      <c r="AH996" s="789">
        <v>1</v>
      </c>
      <c r="AI996" s="789">
        <v>14</v>
      </c>
      <c r="AJ996" s="789">
        <v>20</v>
      </c>
      <c r="AK996" s="789">
        <v>18</v>
      </c>
      <c r="AL996" s="789">
        <v>30</v>
      </c>
      <c r="AM996" s="31">
        <f t="shared" si="584"/>
        <v>5.0000000000000009</v>
      </c>
      <c r="AN996" s="792">
        <f t="shared" si="585"/>
        <v>0.59722222222222221</v>
      </c>
      <c r="AO996" s="792">
        <f t="shared" si="586"/>
        <v>0.77083333333333337</v>
      </c>
      <c r="AP996" s="31" t="str" cm="1">
        <f t="array" ref="AP996">IF(W996="","",IF(SUMPRODUCT((W996=$W$6:$W$1560)*(AH996=$AH$6:$AH$1560)*(AN996=$AN$6:$AN$1560)*(AO996=$AO$6:$AO$1560)*(ROW($W$6:$W$1560)&lt;&gt;ROW(W996))*((R996=0)*($R$6:$R$1560&gt;0)+(R996&gt;0)*($R$6:$R$1560=0)))&gt;0,"SALONES UNIDOS",IF(SUMPRODUCT((W996=$W$6:$W$1560)*(AH996=$AH$6:$AH$1560)*((AN996&lt;$AO$6:$AO$1560)*(AO996&gt;$AN$6:$AN$1560))*(ROW($W$6:$W$1560)&lt;&gt;ROW(W996)))&gt;0,"CRUZADO","Sin cruce")))</f>
        <v>Sin cruce</v>
      </c>
      <c r="AQ996" s="792" t="str">
        <f t="shared" si="592"/>
        <v>IN7PRINCIPALA</v>
      </c>
      <c r="AR996" s="792" t="str" cm="1">
        <f t="array" ref="AR996">IF(AQ996="","",IF(SUMPRODUCT((AQ996=$AQ$6:$AQ$1560)*(AH996=$AH$6:$AH$1560)*(AN996=$AN$6:$AN$1560)*(AO996=$AO$6:$AO$1560)*(ROW($AQ$6:$AQ$1560)&lt;&gt;ROW(AQ996))*((R996=0)*($R$6:$R$1560&gt;0)+(R996&gt;0)*($R$6:$R$1560=0)))&gt;0,"SALONES UNIDOS",IF(SUMPRODUCT((AQ996=$AQ$6:$AQ$1560)*(AH996=$AH$6:$AH$1560)*((AN996&lt;$AO$6:$AO$1560)*(AO996&gt;$AN$6:$AN$1560))*(ROW($AQ$6:$AQ$1560)&lt;&gt;ROW(AQ996)))&gt;0,"CRUZADO","Sin cruce")))</f>
        <v>Sin cruce</v>
      </c>
    </row>
    <row r="997" spans="3:44" ht="15.6" hidden="1" customHeight="1">
      <c r="C997" s="12" t="s">
        <v>1081</v>
      </c>
      <c r="D997" s="789" t="s">
        <v>1396</v>
      </c>
      <c r="E997" s="789">
        <v>20261</v>
      </c>
      <c r="F997" s="12" t="s">
        <v>23</v>
      </c>
      <c r="G997" s="12" t="s">
        <v>20</v>
      </c>
      <c r="H997" s="12" t="s">
        <v>57</v>
      </c>
      <c r="I997" s="12">
        <v>7</v>
      </c>
      <c r="J997" s="12" t="s">
        <v>16</v>
      </c>
      <c r="K997" s="790" t="s">
        <v>1437</v>
      </c>
      <c r="L997" s="491" t="s">
        <v>1280</v>
      </c>
      <c r="M997" s="789" t="s">
        <v>1101</v>
      </c>
      <c r="N997" s="789" t="s">
        <v>1086</v>
      </c>
      <c r="O997" s="12" t="s">
        <v>769</v>
      </c>
      <c r="P997" s="789">
        <v>2</v>
      </c>
      <c r="Q997" s="789">
        <v>2</v>
      </c>
      <c r="R997" s="815">
        <v>4</v>
      </c>
      <c r="S997" s="789">
        <v>3</v>
      </c>
      <c r="T997" s="181"/>
      <c r="U997" s="789">
        <v>35</v>
      </c>
      <c r="V997" s="31">
        <f>IF(W997="","",IFERROR(INDEX(Docentes!C:C,MATCH(W997,Docentes!D:D,0)),"NUEVO"))</f>
        <v>45493343</v>
      </c>
      <c r="W997" s="791" t="s">
        <v>185</v>
      </c>
      <c r="X997" s="265" t="s">
        <v>167</v>
      </c>
      <c r="Y997" s="789" t="s">
        <v>1242</v>
      </c>
      <c r="Z997" s="789" t="s">
        <v>1089</v>
      </c>
      <c r="AA997" s="789"/>
      <c r="AB997" s="789" t="s">
        <v>1092</v>
      </c>
      <c r="AC997" s="789"/>
      <c r="AD997" s="789"/>
      <c r="AE997" s="789"/>
      <c r="AF997" s="789" t="s">
        <v>1242</v>
      </c>
      <c r="AG997" s="31" t="str">
        <f t="shared" si="583"/>
        <v>TP</v>
      </c>
      <c r="AH997" s="789">
        <v>6</v>
      </c>
      <c r="AI997" s="789">
        <v>10</v>
      </c>
      <c r="AJ997" s="789">
        <v>10</v>
      </c>
      <c r="AK997" s="789">
        <v>13</v>
      </c>
      <c r="AL997" s="789">
        <v>30</v>
      </c>
      <c r="AM997" s="31">
        <f t="shared" si="584"/>
        <v>4</v>
      </c>
      <c r="AN997" s="792">
        <f t="shared" si="585"/>
        <v>0.4236111111111111</v>
      </c>
      <c r="AO997" s="792">
        <f t="shared" si="586"/>
        <v>0.5625</v>
      </c>
      <c r="AP997" s="31" t="str" cm="1">
        <f t="array" ref="AP997">IF(W997="","",IF(SUMPRODUCT((W997=$W$6:$W$1560)*(AH997=$AH$6:$AH$1560)*(AN997=$AN$6:$AN$1560)*(AO997=$AO$6:$AO$1560)*(ROW($W$6:$W$1560)&lt;&gt;ROW(W997))*((R997=0)*($R$6:$R$1560&gt;0)+(R997&gt;0)*($R$6:$R$1560=0)))&gt;0,"SALONES UNIDOS",IF(SUMPRODUCT((W997=$W$6:$W$1560)*(AH997=$AH$6:$AH$1560)*((AN997&lt;$AO$6:$AO$1560)*(AO997&gt;$AN$6:$AN$1560))*(ROW($W$6:$W$1560)&lt;&gt;ROW(W997)))&gt;0,"CRUZADO","Sin cruce")))</f>
        <v>Sin cruce</v>
      </c>
      <c r="AQ997" s="792" t="str">
        <f t="shared" si="592"/>
        <v>IN7PRINCIPALA</v>
      </c>
      <c r="AR997" s="792" t="str" cm="1">
        <f t="array" ref="AR997">IF(AQ997="","",IF(SUMPRODUCT((AQ997=$AQ$6:$AQ$1560)*(AH997=$AH$6:$AH$1560)*(AN997=$AN$6:$AN$1560)*(AO997=$AO$6:$AO$1560)*(ROW($AQ$6:$AQ$1560)&lt;&gt;ROW(AQ997))*((R997=0)*($R$6:$R$1560&gt;0)+(R997&gt;0)*($R$6:$R$1560=0)))&gt;0,"SALONES UNIDOS",IF(SUMPRODUCT((AQ997=$AQ$6:$AQ$1560)*(AH997=$AH$6:$AH$1560)*((AN997&lt;$AO$6:$AO$1560)*(AO997&gt;$AN$6:$AN$1560))*(ROW($AQ$6:$AQ$1560)&lt;&gt;ROW(AQ997)))&gt;0,"CRUZADO","Sin cruce")))</f>
        <v>Sin cruce</v>
      </c>
    </row>
    <row r="998" spans="3:44" ht="15.6" hidden="1" customHeight="1">
      <c r="C998" s="12" t="s">
        <v>1081</v>
      </c>
      <c r="D998" s="789" t="s">
        <v>1396</v>
      </c>
      <c r="E998" s="789">
        <v>20261</v>
      </c>
      <c r="F998" s="12" t="s">
        <v>23</v>
      </c>
      <c r="G998" s="12" t="s">
        <v>20</v>
      </c>
      <c r="H998" s="12" t="s">
        <v>57</v>
      </c>
      <c r="I998" s="12">
        <v>7</v>
      </c>
      <c r="J998" s="12" t="s">
        <v>26</v>
      </c>
      <c r="K998" s="790" t="s">
        <v>1427</v>
      </c>
      <c r="L998" s="491" t="s">
        <v>1428</v>
      </c>
      <c r="M998" s="789" t="s">
        <v>1085</v>
      </c>
      <c r="N998" s="789" t="s">
        <v>1086</v>
      </c>
      <c r="O998" s="12" t="s">
        <v>731</v>
      </c>
      <c r="P998" s="789">
        <v>3</v>
      </c>
      <c r="Q998" s="789">
        <v>2</v>
      </c>
      <c r="R998" s="815">
        <v>5</v>
      </c>
      <c r="S998" s="789">
        <v>4</v>
      </c>
      <c r="T998" s="181"/>
      <c r="U998" s="789">
        <v>35</v>
      </c>
      <c r="V998" s="31">
        <f>IF(W998="","",IFERROR(INDEX(Docentes!C:C,MATCH(W998,Docentes!D:D,0)),"NUEVO"))</f>
        <v>21886134</v>
      </c>
      <c r="W998" s="791" t="s">
        <v>322</v>
      </c>
      <c r="X998" s="265" t="s">
        <v>168</v>
      </c>
      <c r="Y998" s="789" t="s">
        <v>1088</v>
      </c>
      <c r="Z998" s="789" t="s">
        <v>1089</v>
      </c>
      <c r="AA998" s="789" t="s">
        <v>32</v>
      </c>
      <c r="AB998" s="789" t="s">
        <v>1682</v>
      </c>
      <c r="AC998" s="789">
        <v>38</v>
      </c>
      <c r="AD998" s="789"/>
      <c r="AE998" s="789"/>
      <c r="AF998" s="789" t="s">
        <v>1088</v>
      </c>
      <c r="AG998" s="31" t="str">
        <f t="shared" si="583"/>
        <v>TP</v>
      </c>
      <c r="AH998" s="789">
        <v>5</v>
      </c>
      <c r="AI998" s="789">
        <v>19</v>
      </c>
      <c r="AJ998" s="789">
        <v>20</v>
      </c>
      <c r="AK998" s="789">
        <v>23</v>
      </c>
      <c r="AL998" s="789">
        <v>30</v>
      </c>
      <c r="AM998" s="31">
        <f t="shared" si="584"/>
        <v>5.0000000000000044</v>
      </c>
      <c r="AN998" s="792">
        <f t="shared" si="585"/>
        <v>0.80555555555555547</v>
      </c>
      <c r="AO998" s="792">
        <f t="shared" si="586"/>
        <v>0.97916666666666674</v>
      </c>
      <c r="AP998" s="31" t="str" cm="1">
        <f t="array" ref="AP998">IF(W998="","",IF(SUMPRODUCT((W998=$W$6:$W$1560)*(AH998=$AH$6:$AH$1560)*(AN998=$AN$6:$AN$1560)*(AO998=$AO$6:$AO$1560)*(ROW($W$6:$W$1560)&lt;&gt;ROW(W998))*((R998=0)*($R$6:$R$1560&gt;0)+(R998&gt;0)*($R$6:$R$1560=0)))&gt;0,"SALONES UNIDOS",IF(SUMPRODUCT((W998=$W$6:$W$1560)*(AH998=$AH$6:$AH$1560)*((AN998&lt;$AO$6:$AO$1560)*(AO998&gt;$AN$6:$AN$1560))*(ROW($W$6:$W$1560)&lt;&gt;ROW(W998)))&gt;0,"CRUZADO","Sin cruce")))</f>
        <v>Sin cruce</v>
      </c>
      <c r="AQ998" s="792" t="str">
        <f t="shared" si="592"/>
        <v>IN7PRINCIPALB</v>
      </c>
      <c r="AR998" s="792" t="str" cm="1">
        <f t="array" ref="AR998">IF(AQ998="","",IF(SUMPRODUCT((AQ998=$AQ$6:$AQ$1560)*(AH998=$AH$6:$AH$1560)*(AN998=$AN$6:$AN$1560)*(AO998=$AO$6:$AO$1560)*(ROW($AQ$6:$AQ$1560)&lt;&gt;ROW(AQ998))*((R998=0)*($R$6:$R$1560&gt;0)+(R998&gt;0)*($R$6:$R$1560=0)))&gt;0,"SALONES UNIDOS",IF(SUMPRODUCT((AQ998=$AQ$6:$AQ$1560)*(AH998=$AH$6:$AH$1560)*((AN998&lt;$AO$6:$AO$1560)*(AO998&gt;$AN$6:$AN$1560))*(ROW($AQ$6:$AQ$1560)&lt;&gt;ROW(AQ998)))&gt;0,"CRUZADO","Sin cruce")))</f>
        <v>Sin cruce</v>
      </c>
    </row>
    <row r="999" spans="3:44" ht="15.6" hidden="1" customHeight="1">
      <c r="C999" s="12" t="s">
        <v>1081</v>
      </c>
      <c r="D999" s="789" t="s">
        <v>1396</v>
      </c>
      <c r="E999" s="789">
        <v>20261</v>
      </c>
      <c r="F999" s="12" t="s">
        <v>23</v>
      </c>
      <c r="G999" s="12" t="s">
        <v>20</v>
      </c>
      <c r="H999" s="12" t="s">
        <v>57</v>
      </c>
      <c r="I999" s="12">
        <v>7</v>
      </c>
      <c r="J999" s="12" t="s">
        <v>26</v>
      </c>
      <c r="K999" s="790" t="s">
        <v>1429</v>
      </c>
      <c r="L999" s="491" t="s">
        <v>1430</v>
      </c>
      <c r="M999" s="789" t="s">
        <v>1085</v>
      </c>
      <c r="N999" s="789" t="s">
        <v>1086</v>
      </c>
      <c r="O999" s="12" t="s">
        <v>731</v>
      </c>
      <c r="P999" s="789">
        <v>2</v>
      </c>
      <c r="Q999" s="789">
        <v>0</v>
      </c>
      <c r="R999" s="815">
        <v>2</v>
      </c>
      <c r="S999" s="789">
        <v>4</v>
      </c>
      <c r="T999" s="181"/>
      <c r="U999" s="789">
        <v>35</v>
      </c>
      <c r="V999" s="31">
        <f>IF(W999="","",IFERROR(INDEX(Docentes!C:C,MATCH(W999,Docentes!D:D,0)),"NUEVO"))</f>
        <v>41160817</v>
      </c>
      <c r="W999" s="791" t="s">
        <v>278</v>
      </c>
      <c r="X999" s="265" t="s">
        <v>1332</v>
      </c>
      <c r="Y999" s="789" t="s">
        <v>1088</v>
      </c>
      <c r="Z999" s="789" t="s">
        <v>1656</v>
      </c>
      <c r="AA999" s="789" t="s">
        <v>16</v>
      </c>
      <c r="AB999" s="789" t="s">
        <v>1598</v>
      </c>
      <c r="AC999" s="789">
        <v>39</v>
      </c>
      <c r="AD999" s="789"/>
      <c r="AE999" s="789"/>
      <c r="AF999" s="789" t="s">
        <v>1088</v>
      </c>
      <c r="AG999" s="31" t="str">
        <f t="shared" si="583"/>
        <v>T</v>
      </c>
      <c r="AH999" s="789">
        <v>4</v>
      </c>
      <c r="AI999" s="789">
        <v>19</v>
      </c>
      <c r="AJ999" s="789">
        <v>20</v>
      </c>
      <c r="AK999" s="789">
        <v>21</v>
      </c>
      <c r="AL999" s="789">
        <v>0</v>
      </c>
      <c r="AM999" s="31">
        <f t="shared" si="584"/>
        <v>2.0000000000000027</v>
      </c>
      <c r="AN999" s="792">
        <f t="shared" si="585"/>
        <v>0.80555555555555547</v>
      </c>
      <c r="AO999" s="792">
        <f t="shared" si="586"/>
        <v>0.875</v>
      </c>
      <c r="AP999" s="31" t="str" cm="1">
        <f t="array" ref="AP999">IF(W999="","",IF(SUMPRODUCT((W999=$W$6:$W$1560)*(AH999=$AH$6:$AH$1560)*(AN999=$AN$6:$AN$1560)*(AO999=$AO$6:$AO$1560)*(ROW($W$6:$W$1560)&lt;&gt;ROW(W999))*((R999=0)*($R$6:$R$1560&gt;0)+(R999&gt;0)*($R$6:$R$1560=0)))&gt;0,"SALONES UNIDOS",IF(SUMPRODUCT((W999=$W$6:$W$1560)*(AH999=$AH$6:$AH$1560)*((AN999&lt;$AO$6:$AO$1560)*(AO999&gt;$AN$6:$AN$1560))*(ROW($W$6:$W$1560)&lt;&gt;ROW(W999)))&gt;0,"CRUZADO","Sin cruce")))</f>
        <v>Sin cruce</v>
      </c>
      <c r="AQ999" s="792" t="str">
        <f t="shared" si="592"/>
        <v>IN7PRINCIPALB</v>
      </c>
      <c r="AR999" s="792" t="str" cm="1">
        <f t="array" ref="AR999">IF(AQ999="","",IF(SUMPRODUCT((AQ999=$AQ$6:$AQ$1560)*(AH999=$AH$6:$AH$1560)*(AN999=$AN$6:$AN$1560)*(AO999=$AO$6:$AO$1560)*(ROW($AQ$6:$AQ$1560)&lt;&gt;ROW(AQ999))*((R999=0)*($R$6:$R$1560&gt;0)+(R999&gt;0)*($R$6:$R$1560=0)))&gt;0,"SALONES UNIDOS",IF(SUMPRODUCT((AQ999=$AQ$6:$AQ$1560)*(AH999=$AH$6:$AH$1560)*((AN999&lt;$AO$6:$AO$1560)*(AO999&gt;$AN$6:$AN$1560))*(ROW($AQ$6:$AQ$1560)&lt;&gt;ROW(AQ999)))&gt;0,"CRUZADO","Sin cruce")))</f>
        <v>Sin cruce</v>
      </c>
    </row>
    <row r="1000" spans="3:44" ht="15.6" hidden="1" customHeight="1">
      <c r="C1000" s="12" t="s">
        <v>1081</v>
      </c>
      <c r="D1000" s="789" t="s">
        <v>1396</v>
      </c>
      <c r="E1000" s="789">
        <v>20261</v>
      </c>
      <c r="F1000" s="12" t="s">
        <v>23</v>
      </c>
      <c r="G1000" s="12" t="s">
        <v>20</v>
      </c>
      <c r="H1000" s="12" t="s">
        <v>57</v>
      </c>
      <c r="I1000" s="12">
        <v>7</v>
      </c>
      <c r="J1000" s="12" t="s">
        <v>1475</v>
      </c>
      <c r="K1000" s="790" t="s">
        <v>1429</v>
      </c>
      <c r="L1000" s="491" t="s">
        <v>1430</v>
      </c>
      <c r="M1000" s="789" t="s">
        <v>1085</v>
      </c>
      <c r="N1000" s="789" t="s">
        <v>1086</v>
      </c>
      <c r="O1000" s="12" t="s">
        <v>731</v>
      </c>
      <c r="P1000" s="789">
        <v>0</v>
      </c>
      <c r="Q1000" s="789">
        <v>4</v>
      </c>
      <c r="R1000" s="815">
        <v>4</v>
      </c>
      <c r="S1000" s="789">
        <v>4</v>
      </c>
      <c r="T1000" s="181"/>
      <c r="U1000" s="789">
        <v>18</v>
      </c>
      <c r="V1000" s="31">
        <f>IF(W1000="","",IFERROR(INDEX(Docentes!C:C,MATCH(W1000,Docentes!D:D,0)),"NUEVO"))</f>
        <v>41160817</v>
      </c>
      <c r="W1000" s="791" t="s">
        <v>278</v>
      </c>
      <c r="X1000" s="265" t="s">
        <v>1332</v>
      </c>
      <c r="Y1000" s="789" t="s">
        <v>1088</v>
      </c>
      <c r="Z1000" s="789" t="s">
        <v>1656</v>
      </c>
      <c r="AA1000" s="789"/>
      <c r="AB1000" s="789"/>
      <c r="AC1000" s="789"/>
      <c r="AD1000" s="789" t="s">
        <v>1681</v>
      </c>
      <c r="AE1000" s="789">
        <v>19</v>
      </c>
      <c r="AF1000" s="789" t="s">
        <v>1088</v>
      </c>
      <c r="AG1000" s="31" t="str">
        <f t="shared" si="583"/>
        <v>P</v>
      </c>
      <c r="AH1000" s="789">
        <v>2</v>
      </c>
      <c r="AI1000" s="789">
        <v>20</v>
      </c>
      <c r="AJ1000" s="789">
        <v>10</v>
      </c>
      <c r="AK1000" s="789">
        <v>23</v>
      </c>
      <c r="AL1000" s="789">
        <v>30</v>
      </c>
      <c r="AM1000" s="31">
        <f t="shared" si="584"/>
        <v>4.0000000000000018</v>
      </c>
      <c r="AN1000" s="792">
        <f t="shared" si="585"/>
        <v>0.84027777777777779</v>
      </c>
      <c r="AO1000" s="792">
        <f t="shared" si="586"/>
        <v>0.97916666666666674</v>
      </c>
      <c r="AP1000" s="31" t="str" cm="1">
        <f t="array" ref="AP1000">IF(W1000="","",IF(SUMPRODUCT((W1000=$W$6:$W$1560)*(AH1000=$AH$6:$AH$1560)*(AN1000=$AN$6:$AN$1560)*(AO1000=$AO$6:$AO$1560)*(ROW($W$6:$W$1560)&lt;&gt;ROW(W1000))*((R1000=0)*($R$6:$R$1560&gt;0)+(R1000&gt;0)*($R$6:$R$1560=0)))&gt;0,"SALONES UNIDOS",IF(SUMPRODUCT((W1000=$W$6:$W$1560)*(AH1000=$AH$6:$AH$1560)*((AN1000&lt;$AO$6:$AO$1560)*(AO1000&gt;$AN$6:$AN$1560))*(ROW($W$6:$W$1560)&lt;&gt;ROW(W1000)))&gt;0,"CRUZADO","Sin cruce")))</f>
        <v>Sin cruce</v>
      </c>
      <c r="AQ1000" s="792" t="str">
        <f t="shared" si="592"/>
        <v>IN7PRINCIPALB1</v>
      </c>
      <c r="AR1000" s="792" t="str" cm="1">
        <f t="array" ref="AR1000">IF(AQ1000="","",IF(SUMPRODUCT((AQ1000=$AQ$6:$AQ$1560)*(AH1000=$AH$6:$AH$1560)*(AN1000=$AN$6:$AN$1560)*(AO1000=$AO$6:$AO$1560)*(ROW($AQ$6:$AQ$1560)&lt;&gt;ROW(AQ1000))*((R1000=0)*($R$6:$R$1560&gt;0)+(R1000&gt;0)*($R$6:$R$1560=0)))&gt;0,"SALONES UNIDOS",IF(SUMPRODUCT((AQ1000=$AQ$6:$AQ$1560)*(AH1000=$AH$6:$AH$1560)*((AN1000&lt;$AO$6:$AO$1560)*(AO1000&gt;$AN$6:$AN$1560))*(ROW($AQ$6:$AQ$1560)&lt;&gt;ROW(AQ1000)))&gt;0,"CRUZADO","Sin cruce")))</f>
        <v>Sin cruce</v>
      </c>
    </row>
    <row r="1001" spans="3:44" ht="15.6" hidden="1" customHeight="1">
      <c r="C1001" s="12" t="s">
        <v>1081</v>
      </c>
      <c r="D1001" s="789" t="s">
        <v>1396</v>
      </c>
      <c r="E1001" s="789">
        <v>20261</v>
      </c>
      <c r="F1001" s="12" t="s">
        <v>23</v>
      </c>
      <c r="G1001" s="12" t="s">
        <v>20</v>
      </c>
      <c r="H1001" s="12" t="s">
        <v>57</v>
      </c>
      <c r="I1001" s="12">
        <v>7</v>
      </c>
      <c r="J1001" s="12" t="s">
        <v>1476</v>
      </c>
      <c r="K1001" s="790" t="s">
        <v>1429</v>
      </c>
      <c r="L1001" s="491" t="s">
        <v>1430</v>
      </c>
      <c r="M1001" s="789" t="s">
        <v>1085</v>
      </c>
      <c r="N1001" s="789" t="s">
        <v>1086</v>
      </c>
      <c r="O1001" s="12" t="s">
        <v>731</v>
      </c>
      <c r="P1001" s="789">
        <v>0</v>
      </c>
      <c r="Q1001" s="789">
        <v>4</v>
      </c>
      <c r="R1001" s="815">
        <v>4</v>
      </c>
      <c r="S1001" s="789">
        <v>4</v>
      </c>
      <c r="T1001" s="181"/>
      <c r="U1001" s="789">
        <v>17</v>
      </c>
      <c r="V1001" s="31">
        <f>IF(W1001="","",IFERROR(INDEX(Docentes!C:C,MATCH(W1001,Docentes!D:D,0)),"NUEVO"))</f>
        <v>41160817</v>
      </c>
      <c r="W1001" s="791" t="s">
        <v>278</v>
      </c>
      <c r="X1001" s="265" t="s">
        <v>1332</v>
      </c>
      <c r="Y1001" s="789" t="s">
        <v>1088</v>
      </c>
      <c r="Z1001" s="789" t="s">
        <v>1656</v>
      </c>
      <c r="AA1001" s="789"/>
      <c r="AB1001" s="789"/>
      <c r="AC1001" s="789"/>
      <c r="AD1001" s="789" t="s">
        <v>1681</v>
      </c>
      <c r="AE1001" s="789">
        <v>19</v>
      </c>
      <c r="AF1001" s="789" t="s">
        <v>1088</v>
      </c>
      <c r="AG1001" s="31" t="str">
        <f t="shared" si="583"/>
        <v>P</v>
      </c>
      <c r="AH1001" s="789">
        <v>3</v>
      </c>
      <c r="AI1001" s="789">
        <v>20</v>
      </c>
      <c r="AJ1001" s="789">
        <v>10</v>
      </c>
      <c r="AK1001" s="789">
        <v>23</v>
      </c>
      <c r="AL1001" s="789">
        <v>30</v>
      </c>
      <c r="AM1001" s="31">
        <f t="shared" si="584"/>
        <v>4.0000000000000018</v>
      </c>
      <c r="AN1001" s="792">
        <f t="shared" si="585"/>
        <v>0.84027777777777779</v>
      </c>
      <c r="AO1001" s="792">
        <f t="shared" si="586"/>
        <v>0.97916666666666674</v>
      </c>
      <c r="AP1001" s="31" t="str" cm="1">
        <f t="array" ref="AP1001">IF(W1001="","",IF(SUMPRODUCT((W1001=$W$6:$W$1560)*(AH1001=$AH$6:$AH$1560)*(AN1001=$AN$6:$AN$1560)*(AO1001=$AO$6:$AO$1560)*(ROW($W$6:$W$1560)&lt;&gt;ROW(W1001))*((R1001=0)*($R$6:$R$1560&gt;0)+(R1001&gt;0)*($R$6:$R$1560=0)))&gt;0,"SALONES UNIDOS",IF(SUMPRODUCT((W1001=$W$6:$W$1560)*(AH1001=$AH$6:$AH$1560)*((AN1001&lt;$AO$6:$AO$1560)*(AO1001&gt;$AN$6:$AN$1560))*(ROW($W$6:$W$1560)&lt;&gt;ROW(W1001)))&gt;0,"CRUZADO","Sin cruce")))</f>
        <v>Sin cruce</v>
      </c>
      <c r="AQ1001" s="792" t="str">
        <f t="shared" si="592"/>
        <v>IN7PRINCIPALB2</v>
      </c>
      <c r="AR1001" s="792" t="str" cm="1">
        <f t="array" ref="AR1001">IF(AQ1001="","",IF(SUMPRODUCT((AQ1001=$AQ$6:$AQ$1560)*(AH1001=$AH$6:$AH$1560)*(AN1001=$AN$6:$AN$1560)*(AO1001=$AO$6:$AO$1560)*(ROW($AQ$6:$AQ$1560)&lt;&gt;ROW(AQ1001))*((R1001=0)*($R$6:$R$1560&gt;0)+(R1001&gt;0)*($R$6:$R$1560=0)))&gt;0,"SALONES UNIDOS",IF(SUMPRODUCT((AQ1001=$AQ$6:$AQ$1560)*(AH1001=$AH$6:$AH$1560)*((AN1001&lt;$AO$6:$AO$1560)*(AO1001&gt;$AN$6:$AN$1560))*(ROW($AQ$6:$AQ$1560)&lt;&gt;ROW(AQ1001)))&gt;0,"CRUZADO","Sin cruce")))</f>
        <v>Sin cruce</v>
      </c>
    </row>
    <row r="1002" spans="3:44" ht="15.6" hidden="1" customHeight="1">
      <c r="C1002" s="12" t="s">
        <v>1081</v>
      </c>
      <c r="D1002" s="789" t="s">
        <v>1396</v>
      </c>
      <c r="E1002" s="789">
        <v>20261</v>
      </c>
      <c r="F1002" s="12" t="s">
        <v>23</v>
      </c>
      <c r="G1002" s="12" t="s">
        <v>20</v>
      </c>
      <c r="H1002" s="12" t="s">
        <v>57</v>
      </c>
      <c r="I1002" s="12">
        <v>7</v>
      </c>
      <c r="J1002" s="12" t="s">
        <v>1475</v>
      </c>
      <c r="K1002" s="790" t="s">
        <v>1431</v>
      </c>
      <c r="L1002" s="491" t="s">
        <v>1432</v>
      </c>
      <c r="M1002" s="789" t="s">
        <v>1101</v>
      </c>
      <c r="N1002" s="789" t="s">
        <v>1086</v>
      </c>
      <c r="O1002" s="12" t="s">
        <v>769</v>
      </c>
      <c r="P1002" s="789">
        <v>4</v>
      </c>
      <c r="Q1002" s="789">
        <v>2</v>
      </c>
      <c r="R1002" s="815">
        <v>6</v>
      </c>
      <c r="S1002" s="789">
        <v>5</v>
      </c>
      <c r="T1002" s="181"/>
      <c r="U1002" s="789">
        <v>18</v>
      </c>
      <c r="V1002" s="31">
        <f>IF(W1002="","",IFERROR(INDEX(Docentes!C:C,MATCH(W1002,Docentes!D:D,0)),"NUEVO"))</f>
        <v>32942379</v>
      </c>
      <c r="W1002" s="791" t="s">
        <v>310</v>
      </c>
      <c r="X1002" s="265" t="s">
        <v>167</v>
      </c>
      <c r="Y1002" s="789" t="s">
        <v>1142</v>
      </c>
      <c r="Z1002" s="789" t="s">
        <v>1089</v>
      </c>
      <c r="AA1002" s="789"/>
      <c r="AB1002" s="789"/>
      <c r="AC1002" s="789"/>
      <c r="AD1002" s="789"/>
      <c r="AE1002" s="789"/>
      <c r="AF1002" s="789" t="s">
        <v>1142</v>
      </c>
      <c r="AG1002" s="31" t="str">
        <f t="shared" si="583"/>
        <v>TP</v>
      </c>
      <c r="AH1002" s="789">
        <v>1</v>
      </c>
      <c r="AI1002" s="789">
        <v>16</v>
      </c>
      <c r="AJ1002" s="789">
        <v>0</v>
      </c>
      <c r="AK1002" s="789">
        <v>21</v>
      </c>
      <c r="AL1002" s="789">
        <v>0</v>
      </c>
      <c r="AM1002" s="31">
        <f t="shared" si="584"/>
        <v>6.0000000000000009</v>
      </c>
      <c r="AN1002" s="792">
        <f t="shared" si="585"/>
        <v>0.66666666666666663</v>
      </c>
      <c r="AO1002" s="792">
        <f t="shared" si="586"/>
        <v>0.875</v>
      </c>
      <c r="AP1002" s="31" t="str" cm="1">
        <f t="array" ref="AP1002">IF(W1002="","",IF(SUMPRODUCT((W1002=$W$6:$W$1560)*(AH1002=$AH$6:$AH$1560)*(AN1002=$AN$6:$AN$1560)*(AO1002=$AO$6:$AO$1560)*(ROW($W$6:$W$1560)&lt;&gt;ROW(W1002))*((R1002=0)*($R$6:$R$1560&gt;0)+(R1002&gt;0)*($R$6:$R$1560=0)))&gt;0,"SALONES UNIDOS",IF(SUMPRODUCT((W1002=$W$6:$W$1560)*(AH1002=$AH$6:$AH$1560)*((AN1002&lt;$AO$6:$AO$1560)*(AO1002&gt;$AN$6:$AN$1560))*(ROW($W$6:$W$1560)&lt;&gt;ROW(W1002)))&gt;0,"CRUZADO","Sin cruce")))</f>
        <v>Sin cruce</v>
      </c>
      <c r="AQ1002" s="792" t="str">
        <f t="shared" si="592"/>
        <v>IN7PRINCIPALB1</v>
      </c>
      <c r="AR1002" s="792" t="str" cm="1">
        <f t="array" ref="AR1002">IF(AQ1002="","",IF(SUMPRODUCT((AQ1002=$AQ$6:$AQ$1560)*(AH1002=$AH$6:$AH$1560)*(AN1002=$AN$6:$AN$1560)*(AO1002=$AO$6:$AO$1560)*(ROW($AQ$6:$AQ$1560)&lt;&gt;ROW(AQ1002))*((R1002=0)*($R$6:$R$1560&gt;0)+(R1002&gt;0)*($R$6:$R$1560=0)))&gt;0,"SALONES UNIDOS",IF(SUMPRODUCT((AQ1002=$AQ$6:$AQ$1560)*(AH1002=$AH$6:$AH$1560)*((AN1002&lt;$AO$6:$AO$1560)*(AO1002&gt;$AN$6:$AN$1560))*(ROW($AQ$6:$AQ$1560)&lt;&gt;ROW(AQ1002)))&gt;0,"CRUZADO","Sin cruce")))</f>
        <v>Sin cruce</v>
      </c>
    </row>
    <row r="1003" spans="3:44" ht="15.6" hidden="1" customHeight="1">
      <c r="C1003" s="12" t="s">
        <v>1081</v>
      </c>
      <c r="D1003" s="789" t="s">
        <v>1396</v>
      </c>
      <c r="E1003" s="789">
        <v>20261</v>
      </c>
      <c r="F1003" s="12" t="s">
        <v>23</v>
      </c>
      <c r="G1003" s="12" t="s">
        <v>20</v>
      </c>
      <c r="H1003" s="12" t="s">
        <v>57</v>
      </c>
      <c r="I1003" s="12">
        <v>7</v>
      </c>
      <c r="J1003" s="12" t="s">
        <v>1476</v>
      </c>
      <c r="K1003" s="790" t="s">
        <v>1431</v>
      </c>
      <c r="L1003" s="491" t="s">
        <v>1432</v>
      </c>
      <c r="M1003" s="789" t="s">
        <v>1101</v>
      </c>
      <c r="N1003" s="789" t="s">
        <v>1086</v>
      </c>
      <c r="O1003" s="12" t="s">
        <v>769</v>
      </c>
      <c r="P1003" s="789">
        <v>4</v>
      </c>
      <c r="Q1003" s="789">
        <v>2</v>
      </c>
      <c r="R1003" s="815">
        <v>6</v>
      </c>
      <c r="S1003" s="789">
        <v>5</v>
      </c>
      <c r="T1003" s="181"/>
      <c r="U1003" s="789">
        <v>17</v>
      </c>
      <c r="V1003" s="31">
        <f>IF(W1003="","",IFERROR(INDEX(Docentes!C:C,MATCH(W1003,Docentes!D:D,0)),"NUEVO"))</f>
        <v>73788382</v>
      </c>
      <c r="W1003" s="791" t="s">
        <v>637</v>
      </c>
      <c r="X1003" s="265" t="s">
        <v>167</v>
      </c>
      <c r="Y1003" s="789" t="s">
        <v>1142</v>
      </c>
      <c r="Z1003" s="789" t="s">
        <v>1089</v>
      </c>
      <c r="AA1003" s="789"/>
      <c r="AB1003" s="789"/>
      <c r="AC1003" s="789"/>
      <c r="AD1003" s="789"/>
      <c r="AE1003" s="789"/>
      <c r="AF1003" s="789" t="s">
        <v>1142</v>
      </c>
      <c r="AG1003" s="31" t="str">
        <f t="shared" si="583"/>
        <v>TP</v>
      </c>
      <c r="AH1003" s="789">
        <v>1</v>
      </c>
      <c r="AI1003" s="789">
        <v>16</v>
      </c>
      <c r="AJ1003" s="789">
        <v>0</v>
      </c>
      <c r="AK1003" s="789">
        <v>21</v>
      </c>
      <c r="AL1003" s="789">
        <v>0</v>
      </c>
      <c r="AM1003" s="31">
        <f t="shared" si="584"/>
        <v>6.0000000000000009</v>
      </c>
      <c r="AN1003" s="792">
        <f t="shared" si="585"/>
        <v>0.66666666666666663</v>
      </c>
      <c r="AO1003" s="792">
        <f t="shared" si="586"/>
        <v>0.875</v>
      </c>
      <c r="AP1003" s="31" t="str" cm="1">
        <f t="array" ref="AP1003">IF(W1003="","",IF(SUMPRODUCT((W1003=$W$6:$W$1560)*(AH1003=$AH$6:$AH$1560)*(AN1003=$AN$6:$AN$1560)*(AO1003=$AO$6:$AO$1560)*(ROW($W$6:$W$1560)&lt;&gt;ROW(W1003))*((R1003=0)*($R$6:$R$1560&gt;0)+(R1003&gt;0)*($R$6:$R$1560=0)))&gt;0,"SALONES UNIDOS",IF(SUMPRODUCT((W1003=$W$6:$W$1560)*(AH1003=$AH$6:$AH$1560)*((AN1003&lt;$AO$6:$AO$1560)*(AO1003&gt;$AN$6:$AN$1560))*(ROW($W$6:$W$1560)&lt;&gt;ROW(W1003)))&gt;0,"CRUZADO","Sin cruce")))</f>
        <v>Sin cruce</v>
      </c>
      <c r="AQ1003" s="792" t="str">
        <f t="shared" si="592"/>
        <v>IN7PRINCIPALB2</v>
      </c>
      <c r="AR1003" s="792" t="str" cm="1">
        <f t="array" ref="AR1003">IF(AQ1003="","",IF(SUMPRODUCT((AQ1003=$AQ$6:$AQ$1560)*(AH1003=$AH$6:$AH$1560)*(AN1003=$AN$6:$AN$1560)*(AO1003=$AO$6:$AO$1560)*(ROW($AQ$6:$AQ$1560)&lt;&gt;ROW(AQ1003))*((R1003=0)*($R$6:$R$1560&gt;0)+(R1003&gt;0)*($R$6:$R$1560=0)))&gt;0,"SALONES UNIDOS",IF(SUMPRODUCT((AQ1003=$AQ$6:$AQ$1560)*(AH1003=$AH$6:$AH$1560)*((AN1003&lt;$AO$6:$AO$1560)*(AO1003&gt;$AN$6:$AN$1560))*(ROW($AQ$6:$AQ$1560)&lt;&gt;ROW(AQ1003)))&gt;0,"CRUZADO","Sin cruce")))</f>
        <v>Sin cruce</v>
      </c>
    </row>
    <row r="1004" spans="3:44" ht="15.6" hidden="1" customHeight="1">
      <c r="C1004" s="12" t="s">
        <v>1081</v>
      </c>
      <c r="D1004" s="789" t="s">
        <v>1396</v>
      </c>
      <c r="E1004" s="789">
        <v>20261</v>
      </c>
      <c r="F1004" s="12" t="s">
        <v>23</v>
      </c>
      <c r="G1004" s="12" t="s">
        <v>20</v>
      </c>
      <c r="H1004" s="12" t="s">
        <v>57</v>
      </c>
      <c r="I1004" s="12">
        <v>7</v>
      </c>
      <c r="J1004" s="12" t="s">
        <v>26</v>
      </c>
      <c r="K1004" s="790" t="s">
        <v>1433</v>
      </c>
      <c r="L1004" s="491" t="s">
        <v>1434</v>
      </c>
      <c r="M1004" s="789" t="s">
        <v>1085</v>
      </c>
      <c r="N1004" s="789" t="s">
        <v>1086</v>
      </c>
      <c r="O1004" s="12" t="s">
        <v>769</v>
      </c>
      <c r="P1004" s="789">
        <v>2</v>
      </c>
      <c r="Q1004" s="789">
        <v>4</v>
      </c>
      <c r="R1004" s="815">
        <v>6</v>
      </c>
      <c r="S1004" s="789">
        <v>4</v>
      </c>
      <c r="T1004" s="181"/>
      <c r="U1004" s="789">
        <v>35</v>
      </c>
      <c r="V1004" s="31">
        <f>IF(W1004="","",IFERROR(INDEX(Docentes!C:C,MATCH(W1004,Docentes!D:D,0)),"NUEVO"))</f>
        <v>6767672</v>
      </c>
      <c r="W1004" s="693" t="s">
        <v>574</v>
      </c>
      <c r="X1004" s="265" t="s">
        <v>167</v>
      </c>
      <c r="Y1004" s="789" t="s">
        <v>1406</v>
      </c>
      <c r="Z1004" s="789" t="s">
        <v>1656</v>
      </c>
      <c r="AA1004" s="789"/>
      <c r="AB1004" s="789" t="s">
        <v>1092</v>
      </c>
      <c r="AC1004" s="789"/>
      <c r="AD1004" s="789"/>
      <c r="AE1004" s="789"/>
      <c r="AF1004" s="789" t="s">
        <v>1406</v>
      </c>
      <c r="AG1004" s="31" t="str">
        <f t="shared" si="583"/>
        <v>TP</v>
      </c>
      <c r="AH1004" s="789">
        <v>5</v>
      </c>
      <c r="AI1004" s="789">
        <v>14</v>
      </c>
      <c r="AJ1004" s="789">
        <v>20</v>
      </c>
      <c r="AK1004" s="789">
        <v>19</v>
      </c>
      <c r="AL1004" s="789">
        <v>20</v>
      </c>
      <c r="AM1004" s="31">
        <f t="shared" si="584"/>
        <v>5.9999999999999973</v>
      </c>
      <c r="AN1004" s="792">
        <f t="shared" si="585"/>
        <v>0.59722222222222221</v>
      </c>
      <c r="AO1004" s="792">
        <f t="shared" si="586"/>
        <v>0.80555555555555547</v>
      </c>
      <c r="AP1004" s="31" t="str" cm="1">
        <f t="array" ref="AP1004">IF(W1004="","",IF(SUMPRODUCT((W1004=$W$6:$W$1560)*(AH1004=$AH$6:$AH$1560)*(AN1004=$AN$6:$AN$1560)*(AO1004=$AO$6:$AO$1560)*(ROW($W$6:$W$1560)&lt;&gt;ROW(W1004))*((R1004=0)*($R$6:$R$1560&gt;0)+(R1004&gt;0)*($R$6:$R$1560=0)))&gt;0,"SALONES UNIDOS",IF(SUMPRODUCT((W1004=$W$6:$W$1560)*(AH1004=$AH$6:$AH$1560)*((AN1004&lt;$AO$6:$AO$1560)*(AO1004&gt;$AN$6:$AN$1560))*(ROW($W$6:$W$1560)&lt;&gt;ROW(W1004)))&gt;0,"CRUZADO","Sin cruce")))</f>
        <v>Sin cruce</v>
      </c>
      <c r="AQ1004" s="792" t="str">
        <f t="shared" si="592"/>
        <v>IN7PRINCIPALB</v>
      </c>
      <c r="AR1004" s="792" t="str" cm="1">
        <f t="array" ref="AR1004">IF(AQ1004="","",IF(SUMPRODUCT((AQ1004=$AQ$6:$AQ$1560)*(AH1004=$AH$6:$AH$1560)*(AN1004=$AN$6:$AN$1560)*(AO1004=$AO$6:$AO$1560)*(ROW($AQ$6:$AQ$1560)&lt;&gt;ROW(AQ1004))*((R1004=0)*($R$6:$R$1560&gt;0)+(R1004&gt;0)*($R$6:$R$1560=0)))&gt;0,"SALONES UNIDOS",IF(SUMPRODUCT((AQ1004=$AQ$6:$AQ$1560)*(AH1004=$AH$6:$AH$1560)*((AN1004&lt;$AO$6:$AO$1560)*(AO1004&gt;$AN$6:$AN$1560))*(ROW($AQ$6:$AQ$1560)&lt;&gt;ROW(AQ1004)))&gt;0,"CRUZADO","Sin cruce")))</f>
        <v>Sin cruce</v>
      </c>
    </row>
    <row r="1005" spans="3:44" ht="15.6" hidden="1" customHeight="1">
      <c r="C1005" s="12" t="s">
        <v>1081</v>
      </c>
      <c r="D1005" s="789" t="s">
        <v>1396</v>
      </c>
      <c r="E1005" s="789">
        <v>20261</v>
      </c>
      <c r="F1005" s="12" t="s">
        <v>23</v>
      </c>
      <c r="G1005" s="12" t="s">
        <v>20</v>
      </c>
      <c r="H1005" s="12" t="s">
        <v>57</v>
      </c>
      <c r="I1005" s="12">
        <v>7</v>
      </c>
      <c r="J1005" s="12" t="s">
        <v>26</v>
      </c>
      <c r="K1005" s="790" t="s">
        <v>1435</v>
      </c>
      <c r="L1005" s="491" t="s">
        <v>1436</v>
      </c>
      <c r="M1005" s="789" t="s">
        <v>1085</v>
      </c>
      <c r="N1005" s="789" t="s">
        <v>1086</v>
      </c>
      <c r="O1005" s="12" t="s">
        <v>731</v>
      </c>
      <c r="P1005" s="789">
        <v>3</v>
      </c>
      <c r="Q1005" s="789">
        <v>2</v>
      </c>
      <c r="R1005" s="815">
        <v>5</v>
      </c>
      <c r="S1005" s="789">
        <v>4</v>
      </c>
      <c r="T1005" s="181"/>
      <c r="U1005" s="789">
        <v>35</v>
      </c>
      <c r="V1005" s="31">
        <f>IF(W1005="","",IFERROR(INDEX(Docentes!C:C,MATCH(W1005,Docentes!D:D,0)),"NUEVO"))</f>
        <v>21814921</v>
      </c>
      <c r="W1005" s="791" t="s">
        <v>175</v>
      </c>
      <c r="X1005" s="265" t="s">
        <v>168</v>
      </c>
      <c r="Y1005" s="789" t="s">
        <v>1142</v>
      </c>
      <c r="Z1005" s="789" t="s">
        <v>1089</v>
      </c>
      <c r="AA1005" s="789" t="s">
        <v>26</v>
      </c>
      <c r="AB1005" s="789" t="s">
        <v>1529</v>
      </c>
      <c r="AC1005" s="789">
        <v>40</v>
      </c>
      <c r="AD1005" s="789"/>
      <c r="AE1005" s="789"/>
      <c r="AF1005" s="789" t="s">
        <v>1142</v>
      </c>
      <c r="AG1005" s="31" t="str">
        <f t="shared" si="583"/>
        <v>TP</v>
      </c>
      <c r="AH1005" s="789">
        <v>4</v>
      </c>
      <c r="AI1005" s="789">
        <v>14</v>
      </c>
      <c r="AJ1005" s="789">
        <v>20</v>
      </c>
      <c r="AK1005" s="789">
        <v>18</v>
      </c>
      <c r="AL1005" s="789">
        <v>30</v>
      </c>
      <c r="AM1005" s="31">
        <f t="shared" si="584"/>
        <v>5.0000000000000009</v>
      </c>
      <c r="AN1005" s="792">
        <f t="shared" si="585"/>
        <v>0.59722222222222221</v>
      </c>
      <c r="AO1005" s="792">
        <f t="shared" si="586"/>
        <v>0.77083333333333337</v>
      </c>
      <c r="AP1005" s="31" t="str" cm="1">
        <f t="array" ref="AP1005">IF(W1005="","",IF(SUMPRODUCT((W1005=$W$6:$W$1560)*(AH1005=$AH$6:$AH$1560)*(AN1005=$AN$6:$AN$1560)*(AO1005=$AO$6:$AO$1560)*(ROW($W$6:$W$1560)&lt;&gt;ROW(W1005))*((R1005=0)*($R$6:$R$1560&gt;0)+(R1005&gt;0)*($R$6:$R$1560=0)))&gt;0,"SALONES UNIDOS",IF(SUMPRODUCT((W1005=$W$6:$W$1560)*(AH1005=$AH$6:$AH$1560)*((AN1005&lt;$AO$6:$AO$1560)*(AO1005&gt;$AN$6:$AN$1560))*(ROW($W$6:$W$1560)&lt;&gt;ROW(W1005)))&gt;0,"CRUZADO","Sin cruce")))</f>
        <v>Sin cruce</v>
      </c>
      <c r="AQ1005" s="792" t="str">
        <f t="shared" si="592"/>
        <v>IN7PRINCIPALB</v>
      </c>
      <c r="AR1005" s="792" t="str" cm="1">
        <f t="array" ref="AR1005">IF(AQ1005="","",IF(SUMPRODUCT((AQ1005=$AQ$6:$AQ$1560)*(AH1005=$AH$6:$AH$1560)*(AN1005=$AN$6:$AN$1560)*(AO1005=$AO$6:$AO$1560)*(ROW($AQ$6:$AQ$1560)&lt;&gt;ROW(AQ1005))*((R1005=0)*($R$6:$R$1560&gt;0)+(R1005&gt;0)*($R$6:$R$1560=0)))&gt;0,"SALONES UNIDOS",IF(SUMPRODUCT((AQ1005=$AQ$6:$AQ$1560)*(AH1005=$AH$6:$AH$1560)*((AN1005&lt;$AO$6:$AO$1560)*(AO1005&gt;$AN$6:$AN$1560))*(ROW($AQ$6:$AQ$1560)&lt;&gt;ROW(AQ1005)))&gt;0,"CRUZADO","Sin cruce")))</f>
        <v>Sin cruce</v>
      </c>
    </row>
    <row r="1006" spans="3:44" ht="15.6" hidden="1" customHeight="1">
      <c r="C1006" s="12" t="s">
        <v>1081</v>
      </c>
      <c r="D1006" s="789" t="s">
        <v>1396</v>
      </c>
      <c r="E1006" s="789">
        <v>20261</v>
      </c>
      <c r="F1006" s="12" t="s">
        <v>23</v>
      </c>
      <c r="G1006" s="12" t="s">
        <v>20</v>
      </c>
      <c r="H1006" s="12" t="s">
        <v>57</v>
      </c>
      <c r="I1006" s="12">
        <v>7</v>
      </c>
      <c r="J1006" s="12" t="s">
        <v>26</v>
      </c>
      <c r="K1006" s="790" t="s">
        <v>1437</v>
      </c>
      <c r="L1006" s="491" t="s">
        <v>1280</v>
      </c>
      <c r="M1006" s="789" t="s">
        <v>1101</v>
      </c>
      <c r="N1006" s="789" t="s">
        <v>1086</v>
      </c>
      <c r="O1006" s="12" t="s">
        <v>769</v>
      </c>
      <c r="P1006" s="789">
        <v>2</v>
      </c>
      <c r="Q1006" s="789">
        <v>2</v>
      </c>
      <c r="R1006" s="815">
        <v>4</v>
      </c>
      <c r="S1006" s="789">
        <v>3</v>
      </c>
      <c r="T1006" s="181"/>
      <c r="U1006" s="789">
        <v>35</v>
      </c>
      <c r="V1006" s="31">
        <f>IF(W1006="","",IFERROR(INDEX(Docentes!C:C,MATCH(W1006,Docentes!D:D,0)),"NUEVO"))</f>
        <v>45493343</v>
      </c>
      <c r="W1006" s="791" t="s">
        <v>185</v>
      </c>
      <c r="X1006" s="265" t="s">
        <v>167</v>
      </c>
      <c r="Y1006" s="789" t="s">
        <v>1142</v>
      </c>
      <c r="Z1006" s="789" t="s">
        <v>1089</v>
      </c>
      <c r="AA1006" s="789"/>
      <c r="AB1006" s="789" t="s">
        <v>1092</v>
      </c>
      <c r="AC1006" s="789"/>
      <c r="AD1006" s="789"/>
      <c r="AE1006" s="789"/>
      <c r="AF1006" s="789" t="s">
        <v>1142</v>
      </c>
      <c r="AG1006" s="31" t="str">
        <f t="shared" si="583"/>
        <v>TP</v>
      </c>
      <c r="AH1006" s="789">
        <v>6</v>
      </c>
      <c r="AI1006" s="789">
        <v>15</v>
      </c>
      <c r="AJ1006" s="789">
        <v>10</v>
      </c>
      <c r="AK1006" s="789">
        <v>18</v>
      </c>
      <c r="AL1006" s="789">
        <v>30</v>
      </c>
      <c r="AM1006" s="31">
        <f t="shared" si="584"/>
        <v>4.0000000000000018</v>
      </c>
      <c r="AN1006" s="792">
        <f t="shared" si="585"/>
        <v>0.63194444444444442</v>
      </c>
      <c r="AO1006" s="792">
        <f t="shared" si="586"/>
        <v>0.77083333333333337</v>
      </c>
      <c r="AP1006" s="31" t="str" cm="1">
        <f t="array" ref="AP1006">IF(W1006="","",IF(SUMPRODUCT((W1006=$W$6:$W$1560)*(AH1006=$AH$6:$AH$1560)*(AN1006=$AN$6:$AN$1560)*(AO1006=$AO$6:$AO$1560)*(ROW($W$6:$W$1560)&lt;&gt;ROW(W1006))*((R1006=0)*($R$6:$R$1560&gt;0)+(R1006&gt;0)*($R$6:$R$1560=0)))&gt;0,"SALONES UNIDOS",IF(SUMPRODUCT((W1006=$W$6:$W$1560)*(AH1006=$AH$6:$AH$1560)*((AN1006&lt;$AO$6:$AO$1560)*(AO1006&gt;$AN$6:$AN$1560))*(ROW($W$6:$W$1560)&lt;&gt;ROW(W1006)))&gt;0,"CRUZADO","Sin cruce")))</f>
        <v>Sin cruce</v>
      </c>
      <c r="AQ1006" s="792" t="str">
        <f t="shared" si="592"/>
        <v>IN7PRINCIPALB</v>
      </c>
      <c r="AR1006" s="792" t="str" cm="1">
        <f t="array" ref="AR1006">IF(AQ1006="","",IF(SUMPRODUCT((AQ1006=$AQ$6:$AQ$1560)*(AH1006=$AH$6:$AH$1560)*(AN1006=$AN$6:$AN$1560)*(AO1006=$AO$6:$AO$1560)*(ROW($AQ$6:$AQ$1560)&lt;&gt;ROW(AQ1006))*((R1006=0)*($R$6:$R$1560&gt;0)+(R1006&gt;0)*($R$6:$R$1560=0)))&gt;0,"SALONES UNIDOS",IF(SUMPRODUCT((AQ1006=$AQ$6:$AQ$1560)*(AH1006=$AH$6:$AH$1560)*((AN1006&lt;$AO$6:$AO$1560)*(AO1006&gt;$AN$6:$AN$1560))*(ROW($AQ$6:$AQ$1560)&lt;&gt;ROW(AQ1006)))&gt;0,"CRUZADO","Sin cruce")))</f>
        <v>Sin cruce</v>
      </c>
    </row>
    <row r="1007" spans="3:44" ht="15.6" hidden="1" customHeight="1">
      <c r="C1007" s="12" t="s">
        <v>1081</v>
      </c>
      <c r="D1007" s="789" t="s">
        <v>1396</v>
      </c>
      <c r="E1007" s="789">
        <v>20261</v>
      </c>
      <c r="F1007" s="12" t="s">
        <v>23</v>
      </c>
      <c r="G1007" s="12" t="s">
        <v>20</v>
      </c>
      <c r="H1007" s="12" t="s">
        <v>57</v>
      </c>
      <c r="I1007" s="12">
        <v>7</v>
      </c>
      <c r="J1007" s="12" t="s">
        <v>32</v>
      </c>
      <c r="K1007" s="790" t="s">
        <v>1427</v>
      </c>
      <c r="L1007" s="491" t="s">
        <v>1428</v>
      </c>
      <c r="M1007" s="789" t="s">
        <v>1085</v>
      </c>
      <c r="N1007" s="789" t="s">
        <v>1086</v>
      </c>
      <c r="O1007" s="12" t="s">
        <v>731</v>
      </c>
      <c r="P1007" s="789">
        <v>3</v>
      </c>
      <c r="Q1007" s="789">
        <v>2</v>
      </c>
      <c r="R1007" s="815">
        <v>5</v>
      </c>
      <c r="S1007" s="789">
        <v>4</v>
      </c>
      <c r="T1007" s="181"/>
      <c r="U1007" s="31">
        <v>20</v>
      </c>
      <c r="V1007" s="31">
        <f>IF(W1007="","",IFERROR(INDEX(Docentes!C:C,MATCH(W1007,Docentes!D:D,0)),"NUEVO"))</f>
        <v>18071852</v>
      </c>
      <c r="W1007" s="693" t="s">
        <v>1003</v>
      </c>
      <c r="X1007" s="265" t="s">
        <v>1332</v>
      </c>
      <c r="Y1007" s="789" t="s">
        <v>1088</v>
      </c>
      <c r="Z1007" s="789" t="s">
        <v>1089</v>
      </c>
      <c r="AA1007" s="789" t="s">
        <v>16</v>
      </c>
      <c r="AB1007" s="789" t="s">
        <v>1631</v>
      </c>
      <c r="AC1007" s="789">
        <v>39</v>
      </c>
      <c r="AD1007" s="789"/>
      <c r="AE1007" s="789"/>
      <c r="AF1007" s="789" t="s">
        <v>1088</v>
      </c>
      <c r="AG1007" s="31" t="str">
        <f t="shared" si="583"/>
        <v>TP</v>
      </c>
      <c r="AH1007" s="789">
        <v>2</v>
      </c>
      <c r="AI1007" s="789">
        <v>14</v>
      </c>
      <c r="AJ1007" s="789">
        <v>20</v>
      </c>
      <c r="AK1007" s="789">
        <v>18</v>
      </c>
      <c r="AL1007" s="789">
        <v>30</v>
      </c>
      <c r="AM1007" s="31">
        <f t="shared" si="584"/>
        <v>5.0000000000000009</v>
      </c>
      <c r="AN1007" s="792">
        <f t="shared" si="585"/>
        <v>0.59722222222222221</v>
      </c>
      <c r="AO1007" s="792">
        <f t="shared" si="586"/>
        <v>0.77083333333333337</v>
      </c>
      <c r="AP1007" s="31" t="str" cm="1">
        <f t="array" ref="AP1007">IF(W1007="","",IF(SUMPRODUCT((W1007=$W$6:$W$1560)*(AH1007=$AH$6:$AH$1560)*(AN1007=$AN$6:$AN$1560)*(AO1007=$AO$6:$AO$1560)*(ROW($W$6:$W$1560)&lt;&gt;ROW(W1007))*((R1007=0)*($R$6:$R$1560&gt;0)+(R1007&gt;0)*($R$6:$R$1560=0)))&gt;0,"SALONES UNIDOS",IF(SUMPRODUCT((W1007=$W$6:$W$1560)*(AH1007=$AH$6:$AH$1560)*((AN1007&lt;$AO$6:$AO$1560)*(AO1007&gt;$AN$6:$AN$1560))*(ROW($W$6:$W$1560)&lt;&gt;ROW(W1007)))&gt;0,"CRUZADO","Sin cruce")))</f>
        <v>Sin cruce</v>
      </c>
      <c r="AQ1007" s="792" t="str">
        <f t="shared" si="592"/>
        <v>IN7PRINCIPALC</v>
      </c>
      <c r="AR1007" s="792" t="str" cm="1">
        <f t="array" ref="AR1007">IF(AQ1007="","",IF(SUMPRODUCT((AQ1007=$AQ$6:$AQ$1560)*(AH1007=$AH$6:$AH$1560)*(AN1007=$AN$6:$AN$1560)*(AO1007=$AO$6:$AO$1560)*(ROW($AQ$6:$AQ$1560)&lt;&gt;ROW(AQ1007))*((R1007=0)*($R$6:$R$1560&gt;0)+(R1007&gt;0)*($R$6:$R$1560=0)))&gt;0,"SALONES UNIDOS",IF(SUMPRODUCT((AQ1007=$AQ$6:$AQ$1560)*(AH1007=$AH$6:$AH$1560)*((AN1007&lt;$AO$6:$AO$1560)*(AO1007&gt;$AN$6:$AN$1560))*(ROW($AQ$6:$AQ$1560)&lt;&gt;ROW(AQ1007)))&gt;0,"CRUZADO","Sin cruce")))</f>
        <v>Sin cruce</v>
      </c>
    </row>
    <row r="1008" spans="3:44" ht="15.6" hidden="1" customHeight="1">
      <c r="C1008" s="12" t="s">
        <v>1081</v>
      </c>
      <c r="D1008" s="789" t="s">
        <v>1396</v>
      </c>
      <c r="E1008" s="789">
        <v>20261</v>
      </c>
      <c r="F1008" s="12" t="s">
        <v>23</v>
      </c>
      <c r="G1008" s="12" t="s">
        <v>20</v>
      </c>
      <c r="H1008" s="12" t="s">
        <v>57</v>
      </c>
      <c r="I1008" s="12">
        <v>7</v>
      </c>
      <c r="J1008" s="12" t="s">
        <v>32</v>
      </c>
      <c r="K1008" s="790" t="s">
        <v>1429</v>
      </c>
      <c r="L1008" s="491" t="s">
        <v>1430</v>
      </c>
      <c r="M1008" s="789" t="s">
        <v>1085</v>
      </c>
      <c r="N1008" s="789" t="s">
        <v>1086</v>
      </c>
      <c r="O1008" s="12" t="s">
        <v>731</v>
      </c>
      <c r="P1008" s="789">
        <v>2</v>
      </c>
      <c r="Q1008" s="789">
        <v>0</v>
      </c>
      <c r="R1008" s="815">
        <v>2</v>
      </c>
      <c r="S1008" s="789">
        <v>4</v>
      </c>
      <c r="T1008" s="181"/>
      <c r="U1008" s="31">
        <v>20</v>
      </c>
      <c r="V1008" s="31">
        <f>IF(W1008="","",IFERROR(INDEX(Docentes!C:C,MATCH(W1008,Docentes!D:D,0)),"NUEVO"))</f>
        <v>44386497</v>
      </c>
      <c r="W1008" s="791" t="s">
        <v>393</v>
      </c>
      <c r="X1008" s="265" t="s">
        <v>168</v>
      </c>
      <c r="Y1008" s="789" t="s">
        <v>1088</v>
      </c>
      <c r="Z1008" s="789" t="s">
        <v>1089</v>
      </c>
      <c r="AA1008" s="789" t="s">
        <v>16</v>
      </c>
      <c r="AB1008" s="789" t="s">
        <v>1528</v>
      </c>
      <c r="AC1008" s="789">
        <v>37</v>
      </c>
      <c r="AD1008" s="789"/>
      <c r="AE1008" s="789"/>
      <c r="AF1008" s="789" t="s">
        <v>1088</v>
      </c>
      <c r="AG1008" s="31" t="str">
        <f t="shared" ref="AG1008" si="598">IF(AND(P1008&gt;0,Q1008&gt;0),"TP",IF(AND(P1008&gt;0,Q1008=0),"T","P"))</f>
        <v>T</v>
      </c>
      <c r="AH1008" s="789">
        <v>1</v>
      </c>
      <c r="AI1008" s="789">
        <v>17</v>
      </c>
      <c r="AJ1008" s="789">
        <v>40</v>
      </c>
      <c r="AK1008" s="789">
        <v>19</v>
      </c>
      <c r="AL1008" s="789">
        <v>20</v>
      </c>
      <c r="AM1008" s="31">
        <f t="shared" ref="AM1008" si="599">IF(R1008=0,0,IF(AI1008="",R1008,IF(X1008="HIBRIDO VIRTUAL",0,((((AK1008/24)+(AL1008/1440))-((AI1008/24)+(AJ1008/1440)))*1440/50))))</f>
        <v>1.999999999999996</v>
      </c>
      <c r="AN1008" s="792">
        <f t="shared" ref="AN1008" si="600">AI1008/24+AJ1008/1440</f>
        <v>0.73611111111111116</v>
      </c>
      <c r="AO1008" s="792">
        <f t="shared" ref="AO1008" si="601">AK1008/24+AL1008/1440</f>
        <v>0.80555555555555547</v>
      </c>
      <c r="AP1008" s="31" t="str" cm="1">
        <f t="array" ref="AP1008">IF(W1008="","",IF(SUMPRODUCT((W1008=$W$6:$W$1560)*(AH1008=$AH$6:$AH$1560)*(AN1008=$AN$6:$AN$1560)*(AO1008=$AO$6:$AO$1560)*(ROW($W$6:$W$1560)&lt;&gt;ROW(W1008))*((R1008=0)*($R$6:$R$1560&gt;0)+(R1008&gt;0)*($R$6:$R$1560=0)))&gt;0,"SALONES UNIDOS",IF(SUMPRODUCT((W1008=$W$6:$W$1560)*(AH1008=$AH$6:$AH$1560)*((AN1008&lt;$AO$6:$AO$1560)*(AO1008&gt;$AN$6:$AN$1560))*(ROW($W$6:$W$1560)&lt;&gt;ROW(W1008)))&gt;0,"CRUZADO","Sin cruce")))</f>
        <v>Sin cruce</v>
      </c>
      <c r="AQ1008" s="792" t="str">
        <f t="shared" ref="AQ1008" si="602">TRIM(CONCATENATE(H1008,I1008,F1008,J1008))</f>
        <v>IN7PRINCIPALC</v>
      </c>
      <c r="AR1008" s="792" t="str" cm="1">
        <f t="array" ref="AR1008">IF(AQ1008="","",IF(SUMPRODUCT((AQ1008=$AQ$6:$AQ$1560)*(AH1008=$AH$6:$AH$1560)*(AN1008=$AN$6:$AN$1560)*(AO1008=$AO$6:$AO$1560)*(ROW($AQ$6:$AQ$1560)&lt;&gt;ROW(AQ1008))*((R1008=0)*($R$6:$R$1560&gt;0)+(R1008&gt;0)*($R$6:$R$1560=0)))&gt;0,"SALONES UNIDOS",IF(SUMPRODUCT((AQ1008=$AQ$6:$AQ$1560)*(AH1008=$AH$6:$AH$1560)*((AN1008&lt;$AO$6:$AO$1560)*(AO1008&gt;$AN$6:$AN$1560))*(ROW($AQ$6:$AQ$1560)&lt;&gt;ROW(AQ1008)))&gt;0,"CRUZADO","Sin cruce")))</f>
        <v>Sin cruce</v>
      </c>
    </row>
    <row r="1009" spans="3:44" ht="15.6" hidden="1" customHeight="1">
      <c r="C1009" s="12" t="s">
        <v>1081</v>
      </c>
      <c r="D1009" s="789" t="s">
        <v>1396</v>
      </c>
      <c r="E1009" s="789">
        <v>20261</v>
      </c>
      <c r="F1009" s="12" t="s">
        <v>23</v>
      </c>
      <c r="G1009" s="12" t="s">
        <v>20</v>
      </c>
      <c r="H1009" s="12" t="s">
        <v>57</v>
      </c>
      <c r="I1009" s="12">
        <v>7</v>
      </c>
      <c r="J1009" s="12" t="s">
        <v>32</v>
      </c>
      <c r="K1009" s="790" t="s">
        <v>1429</v>
      </c>
      <c r="L1009" s="491" t="s">
        <v>1430</v>
      </c>
      <c r="M1009" s="789" t="s">
        <v>1085</v>
      </c>
      <c r="N1009" s="789" t="s">
        <v>1086</v>
      </c>
      <c r="O1009" s="12" t="s">
        <v>731</v>
      </c>
      <c r="P1009" s="789">
        <v>0</v>
      </c>
      <c r="Q1009" s="789">
        <v>4</v>
      </c>
      <c r="R1009" s="815">
        <v>4</v>
      </c>
      <c r="S1009" s="789">
        <v>4</v>
      </c>
      <c r="T1009" s="181"/>
      <c r="U1009" s="31">
        <v>20</v>
      </c>
      <c r="V1009" s="31">
        <f>IF(W1009="","",IFERROR(INDEX(Docentes!C:C,MATCH(W1009,Docentes!D:D,0)),"NUEVO"))</f>
        <v>44386497</v>
      </c>
      <c r="W1009" s="791" t="s">
        <v>393</v>
      </c>
      <c r="X1009" s="265" t="s">
        <v>168</v>
      </c>
      <c r="Y1009" s="789" t="s">
        <v>1088</v>
      </c>
      <c r="Z1009" s="789" t="s">
        <v>1089</v>
      </c>
      <c r="AA1009" s="789"/>
      <c r="AB1009" s="789"/>
      <c r="AC1009" s="789"/>
      <c r="AD1009" s="789" t="s">
        <v>1681</v>
      </c>
      <c r="AE1009" s="789">
        <v>19</v>
      </c>
      <c r="AF1009" s="789" t="s">
        <v>1088</v>
      </c>
      <c r="AG1009" s="31" t="str">
        <f t="shared" si="583"/>
        <v>P</v>
      </c>
      <c r="AH1009" s="789">
        <v>1</v>
      </c>
      <c r="AI1009" s="789">
        <v>19</v>
      </c>
      <c r="AJ1009" s="789">
        <v>20</v>
      </c>
      <c r="AK1009" s="789">
        <v>22</v>
      </c>
      <c r="AL1009" s="789">
        <v>40</v>
      </c>
      <c r="AM1009" s="31">
        <f t="shared" si="584"/>
        <v>4.0000000000000018</v>
      </c>
      <c r="AN1009" s="792">
        <f t="shared" si="585"/>
        <v>0.80555555555555547</v>
      </c>
      <c r="AO1009" s="792">
        <f t="shared" si="586"/>
        <v>0.94444444444444442</v>
      </c>
      <c r="AP1009" s="31" t="str" cm="1">
        <f t="array" ref="AP1009">IF(W1009="","",IF(SUMPRODUCT((W1009=$W$6:$W$1560)*(AH1009=$AH$6:$AH$1560)*(AN1009=$AN$6:$AN$1560)*(AO1009=$AO$6:$AO$1560)*(ROW($W$6:$W$1560)&lt;&gt;ROW(W1009))*((R1009=0)*($R$6:$R$1560&gt;0)+(R1009&gt;0)*($R$6:$R$1560=0)))&gt;0,"SALONES UNIDOS",IF(SUMPRODUCT((W1009=$W$6:$W$1560)*(AH1009=$AH$6:$AH$1560)*((AN1009&lt;$AO$6:$AO$1560)*(AO1009&gt;$AN$6:$AN$1560))*(ROW($W$6:$W$1560)&lt;&gt;ROW(W1009)))&gt;0,"CRUZADO","Sin cruce")))</f>
        <v>Sin cruce</v>
      </c>
      <c r="AQ1009" s="792" t="str">
        <f t="shared" si="592"/>
        <v>IN7PRINCIPALC</v>
      </c>
      <c r="AR1009" s="792" t="str" cm="1">
        <f t="array" ref="AR1009">IF(AQ1009="","",IF(SUMPRODUCT((AQ1009=$AQ$6:$AQ$1560)*(AH1009=$AH$6:$AH$1560)*(AN1009=$AN$6:$AN$1560)*(AO1009=$AO$6:$AO$1560)*(ROW($AQ$6:$AQ$1560)&lt;&gt;ROW(AQ1009))*((R1009=0)*($R$6:$R$1560&gt;0)+(R1009&gt;0)*($R$6:$R$1560=0)))&gt;0,"SALONES UNIDOS",IF(SUMPRODUCT((AQ1009=$AQ$6:$AQ$1560)*(AH1009=$AH$6:$AH$1560)*((AN1009&lt;$AO$6:$AO$1560)*(AO1009&gt;$AN$6:$AN$1560))*(ROW($AQ$6:$AQ$1560)&lt;&gt;ROW(AQ1009)))&gt;0,"CRUZADO","Sin cruce")))</f>
        <v>Sin cruce</v>
      </c>
    </row>
    <row r="1010" spans="3:44" ht="15.6" hidden="1" customHeight="1">
      <c r="C1010" s="12" t="s">
        <v>1081</v>
      </c>
      <c r="D1010" s="789" t="s">
        <v>1396</v>
      </c>
      <c r="E1010" s="789">
        <v>20261</v>
      </c>
      <c r="F1010" s="12" t="s">
        <v>23</v>
      </c>
      <c r="G1010" s="12" t="s">
        <v>20</v>
      </c>
      <c r="H1010" s="12" t="s">
        <v>57</v>
      </c>
      <c r="I1010" s="12">
        <v>7</v>
      </c>
      <c r="J1010" s="12" t="s">
        <v>32</v>
      </c>
      <c r="K1010" s="790" t="s">
        <v>1431</v>
      </c>
      <c r="L1010" s="491" t="s">
        <v>1432</v>
      </c>
      <c r="M1010" s="789" t="s">
        <v>1101</v>
      </c>
      <c r="N1010" s="789" t="s">
        <v>1086</v>
      </c>
      <c r="O1010" s="12" t="s">
        <v>769</v>
      </c>
      <c r="P1010" s="789">
        <v>4</v>
      </c>
      <c r="Q1010" s="789">
        <v>2</v>
      </c>
      <c r="R1010" s="815">
        <v>6</v>
      </c>
      <c r="S1010" s="789">
        <v>5</v>
      </c>
      <c r="T1010" s="181"/>
      <c r="U1010" s="31">
        <v>20</v>
      </c>
      <c r="V1010" s="31">
        <f>IF(W1010="","",IFERROR(INDEX(Docentes!C:C,MATCH(W1010,Docentes!D:D,0)),"NUEVO"))</f>
        <v>43322342</v>
      </c>
      <c r="W1010" s="791" t="s">
        <v>449</v>
      </c>
      <c r="X1010" s="265" t="s">
        <v>167</v>
      </c>
      <c r="Y1010" s="789" t="s">
        <v>1406</v>
      </c>
      <c r="Z1010" s="789" t="s">
        <v>1089</v>
      </c>
      <c r="AA1010" s="789"/>
      <c r="AB1010" s="789" t="s">
        <v>1092</v>
      </c>
      <c r="AC1010" s="789"/>
      <c r="AD1010" s="789"/>
      <c r="AE1010" s="789"/>
      <c r="AF1010" s="789" t="s">
        <v>1406</v>
      </c>
      <c r="AG1010" s="31" t="str">
        <f t="shared" si="583"/>
        <v>TP</v>
      </c>
      <c r="AH1010" s="789">
        <v>5</v>
      </c>
      <c r="AI1010" s="789">
        <v>18</v>
      </c>
      <c r="AJ1010" s="789">
        <v>30</v>
      </c>
      <c r="AK1010" s="789">
        <v>23</v>
      </c>
      <c r="AL1010" s="789">
        <v>30</v>
      </c>
      <c r="AM1010" s="31">
        <f t="shared" si="584"/>
        <v>6.0000000000000009</v>
      </c>
      <c r="AN1010" s="792">
        <f t="shared" si="585"/>
        <v>0.77083333333333337</v>
      </c>
      <c r="AO1010" s="792">
        <f t="shared" si="586"/>
        <v>0.97916666666666674</v>
      </c>
      <c r="AP1010" s="31" t="str" cm="1">
        <f t="array" ref="AP1010">IF(W1010="","",IF(SUMPRODUCT((W1010=$W$6:$W$1560)*(AH1010=$AH$6:$AH$1560)*(AN1010=$AN$6:$AN$1560)*(AO1010=$AO$6:$AO$1560)*(ROW($W$6:$W$1560)&lt;&gt;ROW(W1010))*((R1010=0)*($R$6:$R$1560&gt;0)+(R1010&gt;0)*($R$6:$R$1560=0)))&gt;0,"SALONES UNIDOS",IF(SUMPRODUCT((W1010=$W$6:$W$1560)*(AH1010=$AH$6:$AH$1560)*((AN1010&lt;$AO$6:$AO$1560)*(AO1010&gt;$AN$6:$AN$1560))*(ROW($W$6:$W$1560)&lt;&gt;ROW(W1010)))&gt;0,"CRUZADO","Sin cruce")))</f>
        <v>Sin cruce</v>
      </c>
      <c r="AQ1010" s="792" t="str">
        <f t="shared" si="592"/>
        <v>IN7PRINCIPALC</v>
      </c>
      <c r="AR1010" s="792" t="str" cm="1">
        <f t="array" ref="AR1010">IF(AQ1010="","",IF(SUMPRODUCT((AQ1010=$AQ$6:$AQ$1560)*(AH1010=$AH$6:$AH$1560)*(AN1010=$AN$6:$AN$1560)*(AO1010=$AO$6:$AO$1560)*(ROW($AQ$6:$AQ$1560)&lt;&gt;ROW(AQ1010))*((R1010=0)*($R$6:$R$1560&gt;0)+(R1010&gt;0)*($R$6:$R$1560=0)))&gt;0,"SALONES UNIDOS",IF(SUMPRODUCT((AQ1010=$AQ$6:$AQ$1560)*(AH1010=$AH$6:$AH$1560)*((AN1010&lt;$AO$6:$AO$1560)*(AO1010&gt;$AN$6:$AN$1560))*(ROW($AQ$6:$AQ$1560)&lt;&gt;ROW(AQ1010)))&gt;0,"CRUZADO","Sin cruce")))</f>
        <v>Sin cruce</v>
      </c>
    </row>
    <row r="1011" spans="3:44" ht="15.6" hidden="1" customHeight="1">
      <c r="C1011" s="12" t="s">
        <v>1081</v>
      </c>
      <c r="D1011" s="789" t="s">
        <v>1396</v>
      </c>
      <c r="E1011" s="789">
        <v>20261</v>
      </c>
      <c r="F1011" s="12" t="s">
        <v>23</v>
      </c>
      <c r="G1011" s="12" t="s">
        <v>20</v>
      </c>
      <c r="H1011" s="12" t="s">
        <v>57</v>
      </c>
      <c r="I1011" s="12">
        <v>7</v>
      </c>
      <c r="J1011" s="12" t="s">
        <v>32</v>
      </c>
      <c r="K1011" s="790" t="s">
        <v>1433</v>
      </c>
      <c r="L1011" s="491" t="s">
        <v>1434</v>
      </c>
      <c r="M1011" s="789" t="s">
        <v>1085</v>
      </c>
      <c r="N1011" s="789" t="s">
        <v>1086</v>
      </c>
      <c r="O1011" s="12" t="s">
        <v>769</v>
      </c>
      <c r="P1011" s="789">
        <v>2</v>
      </c>
      <c r="Q1011" s="789">
        <v>4</v>
      </c>
      <c r="R1011" s="815">
        <v>6</v>
      </c>
      <c r="S1011" s="789">
        <v>4</v>
      </c>
      <c r="T1011" s="181"/>
      <c r="U1011" s="31">
        <v>20</v>
      </c>
      <c r="V1011" s="31">
        <f>IF(W1011="","",IFERROR(INDEX(Docentes!C:C,MATCH(W1011,Docentes!D:D,0)),"NUEVO"))</f>
        <v>21507863</v>
      </c>
      <c r="W1011" s="791" t="s">
        <v>418</v>
      </c>
      <c r="X1011" s="265" t="s">
        <v>167</v>
      </c>
      <c r="Y1011" s="789" t="s">
        <v>1406</v>
      </c>
      <c r="Z1011" s="789" t="s">
        <v>1656</v>
      </c>
      <c r="AA1011" s="789"/>
      <c r="AB1011" s="789" t="s">
        <v>1092</v>
      </c>
      <c r="AC1011" s="789"/>
      <c r="AD1011" s="789"/>
      <c r="AE1011" s="789"/>
      <c r="AF1011" s="789" t="s">
        <v>1406</v>
      </c>
      <c r="AG1011" s="31" t="str">
        <f t="shared" si="583"/>
        <v>TP</v>
      </c>
      <c r="AH1011" s="789">
        <v>3</v>
      </c>
      <c r="AI1011" s="789">
        <v>16</v>
      </c>
      <c r="AJ1011" s="789">
        <v>50</v>
      </c>
      <c r="AK1011" s="789">
        <v>21</v>
      </c>
      <c r="AL1011" s="789">
        <v>50</v>
      </c>
      <c r="AM1011" s="31">
        <f t="shared" si="584"/>
        <v>6.0000000000000009</v>
      </c>
      <c r="AN1011" s="792">
        <f t="shared" si="585"/>
        <v>0.70138888888888884</v>
      </c>
      <c r="AO1011" s="792">
        <f t="shared" si="586"/>
        <v>0.90972222222222221</v>
      </c>
      <c r="AP1011" s="31" t="str" cm="1">
        <f t="array" ref="AP1011">IF(W1011="","",IF(SUMPRODUCT((W1011=$W$6:$W$1560)*(AH1011=$AH$6:$AH$1560)*(AN1011=$AN$6:$AN$1560)*(AO1011=$AO$6:$AO$1560)*(ROW($W$6:$W$1560)&lt;&gt;ROW(W1011))*((R1011=0)*($R$6:$R$1560&gt;0)+(R1011&gt;0)*($R$6:$R$1560=0)))&gt;0,"SALONES UNIDOS",IF(SUMPRODUCT((W1011=$W$6:$W$1560)*(AH1011=$AH$6:$AH$1560)*((AN1011&lt;$AO$6:$AO$1560)*(AO1011&gt;$AN$6:$AN$1560))*(ROW($W$6:$W$1560)&lt;&gt;ROW(W1011)))&gt;0,"CRUZADO","Sin cruce")))</f>
        <v>Sin cruce</v>
      </c>
      <c r="AQ1011" s="792" t="str">
        <f t="shared" si="592"/>
        <v>IN7PRINCIPALC</v>
      </c>
      <c r="AR1011" s="792" t="str" cm="1">
        <f t="array" ref="AR1011">IF(AQ1011="","",IF(SUMPRODUCT((AQ1011=$AQ$6:$AQ$1560)*(AH1011=$AH$6:$AH$1560)*(AN1011=$AN$6:$AN$1560)*(AO1011=$AO$6:$AO$1560)*(ROW($AQ$6:$AQ$1560)&lt;&gt;ROW(AQ1011))*((R1011=0)*($R$6:$R$1560&gt;0)+(R1011&gt;0)*($R$6:$R$1560=0)))&gt;0,"SALONES UNIDOS",IF(SUMPRODUCT((AQ1011=$AQ$6:$AQ$1560)*(AH1011=$AH$6:$AH$1560)*((AN1011&lt;$AO$6:$AO$1560)*(AO1011&gt;$AN$6:$AN$1560))*(ROW($AQ$6:$AQ$1560)&lt;&gt;ROW(AQ1011)))&gt;0,"CRUZADO","Sin cruce")))</f>
        <v>Sin cruce</v>
      </c>
    </row>
    <row r="1012" spans="3:44" ht="15.6" hidden="1" customHeight="1">
      <c r="C1012" s="12" t="s">
        <v>1081</v>
      </c>
      <c r="D1012" s="789" t="s">
        <v>1396</v>
      </c>
      <c r="E1012" s="789">
        <v>20261</v>
      </c>
      <c r="F1012" s="12" t="s">
        <v>23</v>
      </c>
      <c r="G1012" s="12" t="s">
        <v>20</v>
      </c>
      <c r="H1012" s="12" t="s">
        <v>57</v>
      </c>
      <c r="I1012" s="12">
        <v>7</v>
      </c>
      <c r="J1012" s="12" t="s">
        <v>32</v>
      </c>
      <c r="K1012" s="790" t="s">
        <v>1435</v>
      </c>
      <c r="L1012" s="491" t="s">
        <v>1436</v>
      </c>
      <c r="M1012" s="789" t="s">
        <v>1085</v>
      </c>
      <c r="N1012" s="789" t="s">
        <v>1086</v>
      </c>
      <c r="O1012" s="12" t="s">
        <v>731</v>
      </c>
      <c r="P1012" s="789">
        <v>3</v>
      </c>
      <c r="Q1012" s="789">
        <v>2</v>
      </c>
      <c r="R1012" s="815">
        <v>5</v>
      </c>
      <c r="S1012" s="789">
        <v>4</v>
      </c>
      <c r="T1012" s="181"/>
      <c r="U1012" s="31">
        <v>20</v>
      </c>
      <c r="V1012" s="31">
        <f>IF(W1012="","",IFERROR(INDEX(Docentes!C:C,MATCH(W1012,Docentes!D:D,0)),"NUEVO"))</f>
        <v>9857971</v>
      </c>
      <c r="W1012" s="791" t="s">
        <v>294</v>
      </c>
      <c r="X1012" s="265" t="s">
        <v>168</v>
      </c>
      <c r="Y1012" s="789" t="s">
        <v>1088</v>
      </c>
      <c r="Z1012" s="789" t="s">
        <v>1089</v>
      </c>
      <c r="AA1012" s="789" t="s">
        <v>16</v>
      </c>
      <c r="AB1012" s="789" t="s">
        <v>1498</v>
      </c>
      <c r="AC1012" s="789">
        <v>39</v>
      </c>
      <c r="AD1012" s="789"/>
      <c r="AE1012" s="789"/>
      <c r="AF1012" s="789" t="s">
        <v>1088</v>
      </c>
      <c r="AG1012" s="31" t="str">
        <f t="shared" ref="AG1012:AG1077" si="603">IF(AND(P1012&gt;0,Q1012&gt;0),"TP",IF(AND(P1012&gt;0,Q1012=0),"T","P"))</f>
        <v>TP</v>
      </c>
      <c r="AH1012" s="789">
        <v>4</v>
      </c>
      <c r="AI1012" s="789">
        <v>19</v>
      </c>
      <c r="AJ1012" s="789">
        <v>20</v>
      </c>
      <c r="AK1012" s="789">
        <v>23</v>
      </c>
      <c r="AL1012" s="789">
        <v>30</v>
      </c>
      <c r="AM1012" s="31">
        <f t="shared" si="584"/>
        <v>5.0000000000000044</v>
      </c>
      <c r="AN1012" s="792">
        <f t="shared" si="585"/>
        <v>0.80555555555555547</v>
      </c>
      <c r="AO1012" s="792">
        <f t="shared" si="586"/>
        <v>0.97916666666666674</v>
      </c>
      <c r="AP1012" s="31" t="str" cm="1">
        <f t="array" ref="AP1012">IF(W1012="","",IF(SUMPRODUCT((W1012=$W$6:$W$1560)*(AH1012=$AH$6:$AH$1560)*(AN1012=$AN$6:$AN$1560)*(AO1012=$AO$6:$AO$1560)*(ROW($W$6:$W$1560)&lt;&gt;ROW(W1012))*((R1012=0)*($R$6:$R$1560&gt;0)+(R1012&gt;0)*($R$6:$R$1560=0)))&gt;0,"SALONES UNIDOS",IF(SUMPRODUCT((W1012=$W$6:$W$1560)*(AH1012=$AH$6:$AH$1560)*((AN1012&lt;$AO$6:$AO$1560)*(AO1012&gt;$AN$6:$AN$1560))*(ROW($W$6:$W$1560)&lt;&gt;ROW(W1012)))&gt;0,"CRUZADO","Sin cruce")))</f>
        <v>Sin cruce</v>
      </c>
      <c r="AQ1012" s="792" t="str">
        <f t="shared" si="592"/>
        <v>IN7PRINCIPALC</v>
      </c>
      <c r="AR1012" s="792" t="str" cm="1">
        <f t="array" ref="AR1012">IF(AQ1012="","",IF(SUMPRODUCT((AQ1012=$AQ$6:$AQ$1560)*(AH1012=$AH$6:$AH$1560)*(AN1012=$AN$6:$AN$1560)*(AO1012=$AO$6:$AO$1560)*(ROW($AQ$6:$AQ$1560)&lt;&gt;ROW(AQ1012))*((R1012=0)*($R$6:$R$1560&gt;0)+(R1012&gt;0)*($R$6:$R$1560=0)))&gt;0,"SALONES UNIDOS",IF(SUMPRODUCT((AQ1012=$AQ$6:$AQ$1560)*(AH1012=$AH$6:$AH$1560)*((AN1012&lt;$AO$6:$AO$1560)*(AO1012&gt;$AN$6:$AN$1560))*(ROW($AQ$6:$AQ$1560)&lt;&gt;ROW(AQ1012)))&gt;0,"CRUZADO","Sin cruce")))</f>
        <v>Sin cruce</v>
      </c>
    </row>
    <row r="1013" spans="3:44" ht="15.6" hidden="1" customHeight="1">
      <c r="C1013" s="12" t="s">
        <v>1081</v>
      </c>
      <c r="D1013" s="789" t="s">
        <v>1396</v>
      </c>
      <c r="E1013" s="789">
        <v>20261</v>
      </c>
      <c r="F1013" s="12" t="s">
        <v>23</v>
      </c>
      <c r="G1013" s="12" t="s">
        <v>20</v>
      </c>
      <c r="H1013" s="12" t="s">
        <v>57</v>
      </c>
      <c r="I1013" s="12">
        <v>7</v>
      </c>
      <c r="J1013" s="12" t="s">
        <v>32</v>
      </c>
      <c r="K1013" s="790" t="s">
        <v>1437</v>
      </c>
      <c r="L1013" s="491" t="s">
        <v>1280</v>
      </c>
      <c r="M1013" s="789" t="s">
        <v>1101</v>
      </c>
      <c r="N1013" s="789" t="s">
        <v>1086</v>
      </c>
      <c r="O1013" s="12" t="s">
        <v>769</v>
      </c>
      <c r="P1013" s="789">
        <v>2</v>
      </c>
      <c r="Q1013" s="789">
        <v>2</v>
      </c>
      <c r="R1013" s="815">
        <v>4</v>
      </c>
      <c r="S1013" s="789">
        <v>3</v>
      </c>
      <c r="T1013" s="181"/>
      <c r="U1013" s="31">
        <v>20</v>
      </c>
      <c r="V1013" s="31">
        <f>IF(W1013="","",IFERROR(INDEX(Docentes!C:C,MATCH(W1013,Docentes!D:D,0)),"NUEVO"))</f>
        <v>45493343</v>
      </c>
      <c r="W1013" s="791" t="s">
        <v>185</v>
      </c>
      <c r="X1013" s="265" t="s">
        <v>167</v>
      </c>
      <c r="Y1013" s="789" t="s">
        <v>1088</v>
      </c>
      <c r="Z1013" s="789" t="s">
        <v>1089</v>
      </c>
      <c r="AA1013" s="789"/>
      <c r="AB1013" s="789" t="s">
        <v>1092</v>
      </c>
      <c r="AC1013" s="789"/>
      <c r="AD1013" s="789"/>
      <c r="AE1013" s="789"/>
      <c r="AF1013" s="789" t="s">
        <v>1088</v>
      </c>
      <c r="AG1013" s="31" t="str">
        <f t="shared" si="603"/>
        <v>TP</v>
      </c>
      <c r="AH1013" s="789">
        <v>6</v>
      </c>
      <c r="AI1013" s="789">
        <v>18</v>
      </c>
      <c r="AJ1013" s="789">
        <v>30</v>
      </c>
      <c r="AK1013" s="789">
        <v>21</v>
      </c>
      <c r="AL1013" s="789">
        <v>50</v>
      </c>
      <c r="AM1013" s="31">
        <f t="shared" si="584"/>
        <v>3.9999999999999987</v>
      </c>
      <c r="AN1013" s="792">
        <f t="shared" si="585"/>
        <v>0.77083333333333337</v>
      </c>
      <c r="AO1013" s="792">
        <f t="shared" si="586"/>
        <v>0.90972222222222221</v>
      </c>
      <c r="AP1013" s="31" t="str" cm="1">
        <f t="array" ref="AP1013">IF(W1013="","",IF(SUMPRODUCT((W1013=$W$6:$W$1560)*(AH1013=$AH$6:$AH$1560)*(AN1013=$AN$6:$AN$1560)*(AO1013=$AO$6:$AO$1560)*(ROW($W$6:$W$1560)&lt;&gt;ROW(W1013))*((R1013=0)*($R$6:$R$1560&gt;0)+(R1013&gt;0)*($R$6:$R$1560=0)))&gt;0,"SALONES UNIDOS",IF(SUMPRODUCT((W1013=$W$6:$W$1560)*(AH1013=$AH$6:$AH$1560)*((AN1013&lt;$AO$6:$AO$1560)*(AO1013&gt;$AN$6:$AN$1560))*(ROW($W$6:$W$1560)&lt;&gt;ROW(W1013)))&gt;0,"CRUZADO","Sin cruce")))</f>
        <v>Sin cruce</v>
      </c>
      <c r="AQ1013" s="792" t="str">
        <f t="shared" si="592"/>
        <v>IN7PRINCIPALC</v>
      </c>
      <c r="AR1013" s="792" t="str" cm="1">
        <f t="array" ref="AR1013">IF(AQ1013="","",IF(SUMPRODUCT((AQ1013=$AQ$6:$AQ$1560)*(AH1013=$AH$6:$AH$1560)*(AN1013=$AN$6:$AN$1560)*(AO1013=$AO$6:$AO$1560)*(ROW($AQ$6:$AQ$1560)&lt;&gt;ROW(AQ1013))*((R1013=0)*($R$6:$R$1560&gt;0)+(R1013&gt;0)*($R$6:$R$1560=0)))&gt;0,"SALONES UNIDOS",IF(SUMPRODUCT((AQ1013=$AQ$6:$AQ$1560)*(AH1013=$AH$6:$AH$1560)*((AN1013&lt;$AO$6:$AO$1560)*(AO1013&gt;$AN$6:$AN$1560))*(ROW($AQ$6:$AQ$1560)&lt;&gt;ROW(AQ1013)))&gt;0,"CRUZADO","Sin cruce")))</f>
        <v>Sin cruce</v>
      </c>
    </row>
    <row r="1014" spans="3:44" ht="15.6" hidden="1" customHeight="1">
      <c r="C1014" s="12" t="s">
        <v>1081</v>
      </c>
      <c r="D1014" s="789" t="s">
        <v>1396</v>
      </c>
      <c r="E1014" s="789">
        <v>20261</v>
      </c>
      <c r="F1014" s="12" t="s">
        <v>23</v>
      </c>
      <c r="G1014" s="12" t="s">
        <v>20</v>
      </c>
      <c r="H1014" s="12" t="s">
        <v>57</v>
      </c>
      <c r="I1014" s="12">
        <v>7</v>
      </c>
      <c r="J1014" s="12" t="s">
        <v>41</v>
      </c>
      <c r="K1014" s="790" t="s">
        <v>1427</v>
      </c>
      <c r="L1014" s="491" t="s">
        <v>1428</v>
      </c>
      <c r="M1014" s="789" t="s">
        <v>1085</v>
      </c>
      <c r="N1014" s="789" t="s">
        <v>1086</v>
      </c>
      <c r="O1014" s="12" t="s">
        <v>731</v>
      </c>
      <c r="P1014" s="789">
        <v>3</v>
      </c>
      <c r="Q1014" s="789">
        <v>2</v>
      </c>
      <c r="R1014" s="815">
        <v>5</v>
      </c>
      <c r="S1014" s="789">
        <v>4</v>
      </c>
      <c r="T1014" s="181"/>
      <c r="U1014" s="31">
        <v>20</v>
      </c>
      <c r="V1014" s="31">
        <f>IF(W1014="","",IFERROR(INDEX(Docentes!C:C,MATCH(W1014,Docentes!D:D,0)),"NUEVO"))</f>
        <v>15353604</v>
      </c>
      <c r="W1014" s="693" t="s">
        <v>632</v>
      </c>
      <c r="X1014" s="265" t="s">
        <v>1332</v>
      </c>
      <c r="Y1014" s="789" t="s">
        <v>1088</v>
      </c>
      <c r="Z1014" s="789" t="s">
        <v>1089</v>
      </c>
      <c r="AA1014" s="789" t="s">
        <v>16</v>
      </c>
      <c r="AB1014" s="789" t="s">
        <v>1507</v>
      </c>
      <c r="AC1014" s="789">
        <v>39</v>
      </c>
      <c r="AD1014" s="789"/>
      <c r="AE1014" s="789"/>
      <c r="AF1014" s="789" t="s">
        <v>1088</v>
      </c>
      <c r="AG1014" s="31" t="str">
        <f t="shared" si="603"/>
        <v>TP</v>
      </c>
      <c r="AH1014" s="789">
        <v>5</v>
      </c>
      <c r="AI1014" s="789">
        <v>8</v>
      </c>
      <c r="AJ1014" s="789">
        <v>30</v>
      </c>
      <c r="AK1014" s="789">
        <v>12</v>
      </c>
      <c r="AL1014" s="789">
        <v>40</v>
      </c>
      <c r="AM1014" s="31">
        <f t="shared" si="584"/>
        <v>5.0000000000000009</v>
      </c>
      <c r="AN1014" s="792">
        <f t="shared" si="585"/>
        <v>0.35416666666666663</v>
      </c>
      <c r="AO1014" s="792">
        <f t="shared" si="586"/>
        <v>0.52777777777777779</v>
      </c>
      <c r="AP1014" s="31" t="str" cm="1">
        <f t="array" ref="AP1014">IF(W1014="","",IF(SUMPRODUCT((W1014=$W$6:$W$1560)*(AH1014=$AH$6:$AH$1560)*(AN1014=$AN$6:$AN$1560)*(AO1014=$AO$6:$AO$1560)*(ROW($W$6:$W$1560)&lt;&gt;ROW(W1014))*((R1014=0)*($R$6:$R$1560&gt;0)+(R1014&gt;0)*($R$6:$R$1560=0)))&gt;0,"SALONES UNIDOS",IF(SUMPRODUCT((W1014=$W$6:$W$1560)*(AH1014=$AH$6:$AH$1560)*((AN1014&lt;$AO$6:$AO$1560)*(AO1014&gt;$AN$6:$AN$1560))*(ROW($W$6:$W$1560)&lt;&gt;ROW(W1014)))&gt;0,"CRUZADO","Sin cruce")))</f>
        <v>Sin cruce</v>
      </c>
      <c r="AQ1014" s="792" t="str">
        <f t="shared" si="592"/>
        <v>IN7PRINCIPALD</v>
      </c>
      <c r="AR1014" s="792" t="str" cm="1">
        <f t="array" ref="AR1014">IF(AQ1014="","",IF(SUMPRODUCT((AQ1014=$AQ$6:$AQ$1560)*(AH1014=$AH$6:$AH$1560)*(AN1014=$AN$6:$AN$1560)*(AO1014=$AO$6:$AO$1560)*(ROW($AQ$6:$AQ$1560)&lt;&gt;ROW(AQ1014))*((R1014=0)*($R$6:$R$1560&gt;0)+(R1014&gt;0)*($R$6:$R$1560=0)))&gt;0,"SALONES UNIDOS",IF(SUMPRODUCT((AQ1014=$AQ$6:$AQ$1560)*(AH1014=$AH$6:$AH$1560)*((AN1014&lt;$AO$6:$AO$1560)*(AO1014&gt;$AN$6:$AN$1560))*(ROW($AQ$6:$AQ$1560)&lt;&gt;ROW(AQ1014)))&gt;0,"CRUZADO","Sin cruce")))</f>
        <v>Sin cruce</v>
      </c>
    </row>
    <row r="1015" spans="3:44" ht="15.6" hidden="1" customHeight="1">
      <c r="C1015" s="12" t="s">
        <v>1081</v>
      </c>
      <c r="D1015" s="789" t="s">
        <v>1396</v>
      </c>
      <c r="E1015" s="789">
        <v>20261</v>
      </c>
      <c r="F1015" s="12" t="s">
        <v>23</v>
      </c>
      <c r="G1015" s="12" t="s">
        <v>20</v>
      </c>
      <c r="H1015" s="12" t="s">
        <v>57</v>
      </c>
      <c r="I1015" s="12">
        <v>7</v>
      </c>
      <c r="J1015" s="12" t="s">
        <v>41</v>
      </c>
      <c r="K1015" s="790" t="s">
        <v>1429</v>
      </c>
      <c r="L1015" s="491" t="s">
        <v>1430</v>
      </c>
      <c r="M1015" s="789" t="s">
        <v>1085</v>
      </c>
      <c r="N1015" s="789" t="s">
        <v>1086</v>
      </c>
      <c r="O1015" s="12" t="s">
        <v>731</v>
      </c>
      <c r="P1015" s="789">
        <v>2</v>
      </c>
      <c r="Q1015" s="789">
        <v>0</v>
      </c>
      <c r="R1015" s="815">
        <v>2</v>
      </c>
      <c r="S1015" s="789">
        <v>4</v>
      </c>
      <c r="T1015" s="181"/>
      <c r="U1015" s="31">
        <v>20</v>
      </c>
      <c r="V1015" s="31">
        <f>IF(W1015="","",IFERROR(INDEX(Docentes!C:C,MATCH(W1015,Docentes!D:D,0)),"NUEVO"))</f>
        <v>21876127</v>
      </c>
      <c r="W1015" s="791" t="s">
        <v>459</v>
      </c>
      <c r="X1015" s="265" t="s">
        <v>1332</v>
      </c>
      <c r="Y1015" s="789" t="s">
        <v>1142</v>
      </c>
      <c r="Z1015" s="789" t="s">
        <v>1089</v>
      </c>
      <c r="AA1015" s="789" t="s">
        <v>16</v>
      </c>
      <c r="AB1015" s="789" t="s">
        <v>1631</v>
      </c>
      <c r="AC1015" s="789">
        <v>39</v>
      </c>
      <c r="AD1015" s="789"/>
      <c r="AE1015" s="789"/>
      <c r="AF1015" s="789" t="s">
        <v>1142</v>
      </c>
      <c r="AG1015" s="31" t="str">
        <f t="shared" ref="AG1015" si="604">IF(AND(P1015&gt;0,Q1015&gt;0),"TP",IF(AND(P1015&gt;0,Q1015=0),"T","P"))</f>
        <v>T</v>
      </c>
      <c r="AH1015" s="789">
        <v>1</v>
      </c>
      <c r="AI1015" s="789">
        <v>8</v>
      </c>
      <c r="AJ1015" s="789">
        <v>30</v>
      </c>
      <c r="AK1015" s="789">
        <v>10</v>
      </c>
      <c r="AL1015" s="789">
        <v>10</v>
      </c>
      <c r="AM1015" s="31">
        <f t="shared" ref="AM1015" si="605">IF(R1015=0,0,IF(AI1015="",R1015,IF(X1015="HIBRIDO VIRTUAL",0,((((AK1015/24)+(AL1015/1440))-((AI1015/24)+(AJ1015/1440)))*1440/50))))</f>
        <v>2.0000000000000009</v>
      </c>
      <c r="AN1015" s="792">
        <f t="shared" ref="AN1015" si="606">AI1015/24+AJ1015/1440</f>
        <v>0.35416666666666663</v>
      </c>
      <c r="AO1015" s="792">
        <f t="shared" ref="AO1015" si="607">AK1015/24+AL1015/1440</f>
        <v>0.4236111111111111</v>
      </c>
      <c r="AP1015" s="31" t="str" cm="1">
        <f t="array" ref="AP1015">IF(W1015="","",IF(SUMPRODUCT((W1015=$W$6:$W$1560)*(AH1015=$AH$6:$AH$1560)*(AN1015=$AN$6:$AN$1560)*(AO1015=$AO$6:$AO$1560)*(ROW($W$6:$W$1560)&lt;&gt;ROW(W1015))*((R1015=0)*($R$6:$R$1560&gt;0)+(R1015&gt;0)*($R$6:$R$1560=0)))&gt;0,"SALONES UNIDOS",IF(SUMPRODUCT((W1015=$W$6:$W$1560)*(AH1015=$AH$6:$AH$1560)*((AN1015&lt;$AO$6:$AO$1560)*(AO1015&gt;$AN$6:$AN$1560))*(ROW($W$6:$W$1560)&lt;&gt;ROW(W1015)))&gt;0,"CRUZADO","Sin cruce")))</f>
        <v>Sin cruce</v>
      </c>
      <c r="AQ1015" s="792" t="str">
        <f t="shared" ref="AQ1015" si="608">TRIM(CONCATENATE(H1015,I1015,F1015,J1015))</f>
        <v>IN7PRINCIPALD</v>
      </c>
      <c r="AR1015" s="792" t="str" cm="1">
        <f t="array" ref="AR1015">IF(AQ1015="","",IF(SUMPRODUCT((AQ1015=$AQ$6:$AQ$1560)*(AH1015=$AH$6:$AH$1560)*(AN1015=$AN$6:$AN$1560)*(AO1015=$AO$6:$AO$1560)*(ROW($AQ$6:$AQ$1560)&lt;&gt;ROW(AQ1015))*((R1015=0)*($R$6:$R$1560&gt;0)+(R1015&gt;0)*($R$6:$R$1560=0)))&gt;0,"SALONES UNIDOS",IF(SUMPRODUCT((AQ1015=$AQ$6:$AQ$1560)*(AH1015=$AH$6:$AH$1560)*((AN1015&lt;$AO$6:$AO$1560)*(AO1015&gt;$AN$6:$AN$1560))*(ROW($AQ$6:$AQ$1560)&lt;&gt;ROW(AQ1015)))&gt;0,"CRUZADO","Sin cruce")))</f>
        <v>Sin cruce</v>
      </c>
    </row>
    <row r="1016" spans="3:44" ht="15.6" hidden="1" customHeight="1">
      <c r="C1016" s="12" t="s">
        <v>1081</v>
      </c>
      <c r="D1016" s="789" t="s">
        <v>1396</v>
      </c>
      <c r="E1016" s="789">
        <v>20261</v>
      </c>
      <c r="F1016" s="12" t="s">
        <v>23</v>
      </c>
      <c r="G1016" s="12" t="s">
        <v>20</v>
      </c>
      <c r="H1016" s="12" t="s">
        <v>57</v>
      </c>
      <c r="I1016" s="12">
        <v>7</v>
      </c>
      <c r="J1016" s="12" t="s">
        <v>41</v>
      </c>
      <c r="K1016" s="790" t="s">
        <v>1429</v>
      </c>
      <c r="L1016" s="491" t="s">
        <v>1430</v>
      </c>
      <c r="M1016" s="789" t="s">
        <v>1085</v>
      </c>
      <c r="N1016" s="789" t="s">
        <v>1086</v>
      </c>
      <c r="O1016" s="12" t="s">
        <v>731</v>
      </c>
      <c r="P1016" s="789">
        <v>0</v>
      </c>
      <c r="Q1016" s="789">
        <v>4</v>
      </c>
      <c r="R1016" s="815">
        <v>4</v>
      </c>
      <c r="S1016" s="789">
        <v>4</v>
      </c>
      <c r="T1016" s="181"/>
      <c r="U1016" s="31">
        <v>20</v>
      </c>
      <c r="V1016" s="31">
        <f>IF(W1016="","",IFERROR(INDEX(Docentes!C:C,MATCH(W1016,Docentes!D:D,0)),"NUEVO"))</f>
        <v>21876127</v>
      </c>
      <c r="W1016" s="791" t="s">
        <v>459</v>
      </c>
      <c r="X1016" s="265" t="s">
        <v>1332</v>
      </c>
      <c r="Y1016" s="789" t="s">
        <v>1142</v>
      </c>
      <c r="Z1016" s="789" t="s">
        <v>1089</v>
      </c>
      <c r="AA1016" s="789"/>
      <c r="AB1016" s="789"/>
      <c r="AC1016" s="789"/>
      <c r="AD1016" s="789" t="s">
        <v>1681</v>
      </c>
      <c r="AE1016" s="789">
        <v>19</v>
      </c>
      <c r="AF1016" s="789" t="s">
        <v>1142</v>
      </c>
      <c r="AG1016" s="31" t="str">
        <f t="shared" si="603"/>
        <v>P</v>
      </c>
      <c r="AH1016" s="789">
        <v>1</v>
      </c>
      <c r="AI1016" s="789">
        <v>10</v>
      </c>
      <c r="AJ1016" s="789">
        <v>10</v>
      </c>
      <c r="AK1016" s="789">
        <v>13</v>
      </c>
      <c r="AL1016" s="789">
        <v>30</v>
      </c>
      <c r="AM1016" s="31">
        <f t="shared" si="584"/>
        <v>4</v>
      </c>
      <c r="AN1016" s="792">
        <f t="shared" si="585"/>
        <v>0.4236111111111111</v>
      </c>
      <c r="AO1016" s="792">
        <f t="shared" si="586"/>
        <v>0.5625</v>
      </c>
      <c r="AP1016" s="31" t="str" cm="1">
        <f t="array" ref="AP1016">IF(W1016="","",IF(SUMPRODUCT((W1016=$W$6:$W$1560)*(AH1016=$AH$6:$AH$1560)*(AN1016=$AN$6:$AN$1560)*(AO1016=$AO$6:$AO$1560)*(ROW($W$6:$W$1560)&lt;&gt;ROW(W1016))*((R1016=0)*($R$6:$R$1560&gt;0)+(R1016&gt;0)*($R$6:$R$1560=0)))&gt;0,"SALONES UNIDOS",IF(SUMPRODUCT((W1016=$W$6:$W$1560)*(AH1016=$AH$6:$AH$1560)*((AN1016&lt;$AO$6:$AO$1560)*(AO1016&gt;$AN$6:$AN$1560))*(ROW($W$6:$W$1560)&lt;&gt;ROW(W1016)))&gt;0,"CRUZADO","Sin cruce")))</f>
        <v>Sin cruce</v>
      </c>
      <c r="AQ1016" s="792" t="str">
        <f t="shared" si="592"/>
        <v>IN7PRINCIPALD</v>
      </c>
      <c r="AR1016" s="792" t="str" cm="1">
        <f t="array" ref="AR1016">IF(AQ1016="","",IF(SUMPRODUCT((AQ1016=$AQ$6:$AQ$1560)*(AH1016=$AH$6:$AH$1560)*(AN1016=$AN$6:$AN$1560)*(AO1016=$AO$6:$AO$1560)*(ROW($AQ$6:$AQ$1560)&lt;&gt;ROW(AQ1016))*((R1016=0)*($R$6:$R$1560&gt;0)+(R1016&gt;0)*($R$6:$R$1560=0)))&gt;0,"SALONES UNIDOS",IF(SUMPRODUCT((AQ1016=$AQ$6:$AQ$1560)*(AH1016=$AH$6:$AH$1560)*((AN1016&lt;$AO$6:$AO$1560)*(AO1016&gt;$AN$6:$AN$1560))*(ROW($AQ$6:$AQ$1560)&lt;&gt;ROW(AQ1016)))&gt;0,"CRUZADO","Sin cruce")))</f>
        <v>Sin cruce</v>
      </c>
    </row>
    <row r="1017" spans="3:44" ht="15.6" hidden="1" customHeight="1">
      <c r="C1017" s="12" t="s">
        <v>1081</v>
      </c>
      <c r="D1017" s="789" t="s">
        <v>1396</v>
      </c>
      <c r="E1017" s="789">
        <v>20261</v>
      </c>
      <c r="F1017" s="12" t="s">
        <v>23</v>
      </c>
      <c r="G1017" s="12" t="s">
        <v>20</v>
      </c>
      <c r="H1017" s="12" t="s">
        <v>57</v>
      </c>
      <c r="I1017" s="12">
        <v>7</v>
      </c>
      <c r="J1017" s="12" t="s">
        <v>41</v>
      </c>
      <c r="K1017" s="790" t="s">
        <v>1431</v>
      </c>
      <c r="L1017" s="491" t="s">
        <v>1432</v>
      </c>
      <c r="M1017" s="789" t="s">
        <v>1101</v>
      </c>
      <c r="N1017" s="789" t="s">
        <v>1086</v>
      </c>
      <c r="O1017" s="12" t="s">
        <v>769</v>
      </c>
      <c r="P1017" s="789">
        <v>4</v>
      </c>
      <c r="Q1017" s="789">
        <v>2</v>
      </c>
      <c r="R1017" s="815">
        <v>6</v>
      </c>
      <c r="S1017" s="789">
        <v>5</v>
      </c>
      <c r="T1017" s="181"/>
      <c r="U1017" s="31">
        <v>20</v>
      </c>
      <c r="V1017" s="31">
        <f>IF(W1017="","",IFERROR(INDEX(Docentes!C:C,MATCH(W1017,Docentes!D:D,0)),"NUEVO"))</f>
        <v>17535600</v>
      </c>
      <c r="W1017" s="791" t="s">
        <v>324</v>
      </c>
      <c r="X1017" s="265" t="s">
        <v>167</v>
      </c>
      <c r="Y1017" s="789" t="s">
        <v>1088</v>
      </c>
      <c r="Z1017" s="789" t="s">
        <v>1089</v>
      </c>
      <c r="AA1017" s="789"/>
      <c r="AB1017" s="789" t="s">
        <v>1092</v>
      </c>
      <c r="AC1017" s="789"/>
      <c r="AD1017" s="789"/>
      <c r="AE1017" s="789"/>
      <c r="AF1017" s="789" t="s">
        <v>1088</v>
      </c>
      <c r="AG1017" s="31" t="str">
        <f t="shared" si="603"/>
        <v>TP</v>
      </c>
      <c r="AH1017" s="789">
        <v>5</v>
      </c>
      <c r="AI1017" s="789">
        <v>18</v>
      </c>
      <c r="AJ1017" s="789">
        <v>30</v>
      </c>
      <c r="AK1017" s="789">
        <v>23</v>
      </c>
      <c r="AL1017" s="789">
        <v>30</v>
      </c>
      <c r="AM1017" s="31">
        <f t="shared" si="584"/>
        <v>6.0000000000000009</v>
      </c>
      <c r="AN1017" s="792">
        <f t="shared" si="585"/>
        <v>0.77083333333333337</v>
      </c>
      <c r="AO1017" s="792">
        <f t="shared" si="586"/>
        <v>0.97916666666666674</v>
      </c>
      <c r="AP1017" s="31" t="str" cm="1">
        <f t="array" ref="AP1017">IF(W1017="","",IF(SUMPRODUCT((W1017=$W$6:$W$1560)*(AH1017=$AH$6:$AH$1560)*(AN1017=$AN$6:$AN$1560)*(AO1017=$AO$6:$AO$1560)*(ROW($W$6:$W$1560)&lt;&gt;ROW(W1017))*((R1017=0)*($R$6:$R$1560&gt;0)+(R1017&gt;0)*($R$6:$R$1560=0)))&gt;0,"SALONES UNIDOS",IF(SUMPRODUCT((W1017=$W$6:$W$1560)*(AH1017=$AH$6:$AH$1560)*((AN1017&lt;$AO$6:$AO$1560)*(AO1017&gt;$AN$6:$AN$1560))*(ROW($W$6:$W$1560)&lt;&gt;ROW(W1017)))&gt;0,"CRUZADO","Sin cruce")))</f>
        <v>Sin cruce</v>
      </c>
      <c r="AQ1017" s="792" t="str">
        <f t="shared" si="592"/>
        <v>IN7PRINCIPALD</v>
      </c>
      <c r="AR1017" s="792" t="str" cm="1">
        <f t="array" ref="AR1017">IF(AQ1017="","",IF(SUMPRODUCT((AQ1017=$AQ$6:$AQ$1560)*(AH1017=$AH$6:$AH$1560)*(AN1017=$AN$6:$AN$1560)*(AO1017=$AO$6:$AO$1560)*(ROW($AQ$6:$AQ$1560)&lt;&gt;ROW(AQ1017))*((R1017=0)*($R$6:$R$1560&gt;0)+(R1017&gt;0)*($R$6:$R$1560=0)))&gt;0,"SALONES UNIDOS",IF(SUMPRODUCT((AQ1017=$AQ$6:$AQ$1560)*(AH1017=$AH$6:$AH$1560)*((AN1017&lt;$AO$6:$AO$1560)*(AO1017&gt;$AN$6:$AN$1560))*(ROW($AQ$6:$AQ$1560)&lt;&gt;ROW(AQ1017)))&gt;0,"CRUZADO","Sin cruce")))</f>
        <v>Sin cruce</v>
      </c>
    </row>
    <row r="1018" spans="3:44" ht="15.6" hidden="1" customHeight="1">
      <c r="C1018" s="12" t="s">
        <v>1081</v>
      </c>
      <c r="D1018" s="789" t="s">
        <v>1396</v>
      </c>
      <c r="E1018" s="789">
        <v>20261</v>
      </c>
      <c r="F1018" s="12" t="s">
        <v>23</v>
      </c>
      <c r="G1018" s="12" t="s">
        <v>20</v>
      </c>
      <c r="H1018" s="12" t="s">
        <v>57</v>
      </c>
      <c r="I1018" s="12">
        <v>7</v>
      </c>
      <c r="J1018" s="12" t="s">
        <v>41</v>
      </c>
      <c r="K1018" s="790" t="s">
        <v>1433</v>
      </c>
      <c r="L1018" s="491" t="s">
        <v>1434</v>
      </c>
      <c r="M1018" s="789" t="s">
        <v>1085</v>
      </c>
      <c r="N1018" s="789" t="s">
        <v>1086</v>
      </c>
      <c r="O1018" s="12" t="s">
        <v>769</v>
      </c>
      <c r="P1018" s="789">
        <v>2</v>
      </c>
      <c r="Q1018" s="789">
        <v>4</v>
      </c>
      <c r="R1018" s="815">
        <v>6</v>
      </c>
      <c r="S1018" s="789">
        <v>4</v>
      </c>
      <c r="T1018" s="181"/>
      <c r="U1018" s="31">
        <v>20</v>
      </c>
      <c r="V1018" s="31">
        <f>IF(W1018="","",IFERROR(INDEX(Docentes!C:C,MATCH(W1018,Docentes!D:D,0)),"NUEVO"))</f>
        <v>21541461</v>
      </c>
      <c r="W1018" s="791" t="s">
        <v>420</v>
      </c>
      <c r="X1018" s="265" t="s">
        <v>167</v>
      </c>
      <c r="Y1018" s="789" t="s">
        <v>1088</v>
      </c>
      <c r="Z1018" s="789" t="s">
        <v>1089</v>
      </c>
      <c r="AA1018" s="789"/>
      <c r="AB1018" s="789" t="s">
        <v>1092</v>
      </c>
      <c r="AC1018" s="789"/>
      <c r="AD1018" s="789"/>
      <c r="AE1018" s="789"/>
      <c r="AF1018" s="789" t="s">
        <v>1088</v>
      </c>
      <c r="AG1018" s="31" t="str">
        <f t="shared" si="603"/>
        <v>TP</v>
      </c>
      <c r="AH1018" s="789">
        <v>3</v>
      </c>
      <c r="AI1018" s="789">
        <v>14</v>
      </c>
      <c r="AJ1018" s="789">
        <v>20</v>
      </c>
      <c r="AK1018" s="789">
        <v>19</v>
      </c>
      <c r="AL1018" s="789">
        <v>20</v>
      </c>
      <c r="AM1018" s="31">
        <f t="shared" si="584"/>
        <v>5.9999999999999973</v>
      </c>
      <c r="AN1018" s="792">
        <f t="shared" si="585"/>
        <v>0.59722222222222221</v>
      </c>
      <c r="AO1018" s="792">
        <f t="shared" si="586"/>
        <v>0.80555555555555547</v>
      </c>
      <c r="AP1018" s="31" t="str" cm="1">
        <f t="array" ref="AP1018">IF(W1018="","",IF(SUMPRODUCT((W1018=$W$6:$W$1560)*(AH1018=$AH$6:$AH$1560)*(AN1018=$AN$6:$AN$1560)*(AO1018=$AO$6:$AO$1560)*(ROW($W$6:$W$1560)&lt;&gt;ROW(W1018))*((R1018=0)*($R$6:$R$1560&gt;0)+(R1018&gt;0)*($R$6:$R$1560=0)))&gt;0,"SALONES UNIDOS",IF(SUMPRODUCT((W1018=$W$6:$W$1560)*(AH1018=$AH$6:$AH$1560)*((AN1018&lt;$AO$6:$AO$1560)*(AO1018&gt;$AN$6:$AN$1560))*(ROW($W$6:$W$1560)&lt;&gt;ROW(W1018)))&gt;0,"CRUZADO","Sin cruce")))</f>
        <v>Sin cruce</v>
      </c>
      <c r="AQ1018" s="792" t="str">
        <f t="shared" si="592"/>
        <v>IN7PRINCIPALD</v>
      </c>
      <c r="AR1018" s="792" t="str" cm="1">
        <f t="array" ref="AR1018">IF(AQ1018="","",IF(SUMPRODUCT((AQ1018=$AQ$6:$AQ$1560)*(AH1018=$AH$6:$AH$1560)*(AN1018=$AN$6:$AN$1560)*(AO1018=$AO$6:$AO$1560)*(ROW($AQ$6:$AQ$1560)&lt;&gt;ROW(AQ1018))*((R1018=0)*($R$6:$R$1560&gt;0)+(R1018&gt;0)*($R$6:$R$1560=0)))&gt;0,"SALONES UNIDOS",IF(SUMPRODUCT((AQ1018=$AQ$6:$AQ$1560)*(AH1018=$AH$6:$AH$1560)*((AN1018&lt;$AO$6:$AO$1560)*(AO1018&gt;$AN$6:$AN$1560))*(ROW($AQ$6:$AQ$1560)&lt;&gt;ROW(AQ1018)))&gt;0,"CRUZADO","Sin cruce")))</f>
        <v>Sin cruce</v>
      </c>
    </row>
    <row r="1019" spans="3:44" ht="15.6" hidden="1" customHeight="1">
      <c r="C1019" s="12" t="s">
        <v>1081</v>
      </c>
      <c r="D1019" s="789" t="s">
        <v>1396</v>
      </c>
      <c r="E1019" s="789">
        <v>20261</v>
      </c>
      <c r="F1019" s="12" t="s">
        <v>23</v>
      </c>
      <c r="G1019" s="12" t="s">
        <v>20</v>
      </c>
      <c r="H1019" s="12" t="s">
        <v>57</v>
      </c>
      <c r="I1019" s="12">
        <v>7</v>
      </c>
      <c r="J1019" s="12" t="s">
        <v>41</v>
      </c>
      <c r="K1019" s="790" t="s">
        <v>1435</v>
      </c>
      <c r="L1019" s="491" t="s">
        <v>1436</v>
      </c>
      <c r="M1019" s="789" t="s">
        <v>1085</v>
      </c>
      <c r="N1019" s="789" t="s">
        <v>1086</v>
      </c>
      <c r="O1019" s="12" t="s">
        <v>731</v>
      </c>
      <c r="P1019" s="789">
        <v>3</v>
      </c>
      <c r="Q1019" s="789">
        <v>2</v>
      </c>
      <c r="R1019" s="815">
        <v>5</v>
      </c>
      <c r="S1019" s="789">
        <v>4</v>
      </c>
      <c r="T1019" s="181"/>
      <c r="U1019" s="31">
        <v>20</v>
      </c>
      <c r="V1019" s="31">
        <f>IF(W1019="","",IFERROR(INDEX(Docentes!C:C,MATCH(W1019,Docentes!D:D,0)),"NUEVO"))</f>
        <v>21814921</v>
      </c>
      <c r="W1019" s="791" t="s">
        <v>175</v>
      </c>
      <c r="X1019" s="265" t="s">
        <v>168</v>
      </c>
      <c r="Y1019" s="789" t="s">
        <v>1088</v>
      </c>
      <c r="Z1019" s="789" t="s">
        <v>1089</v>
      </c>
      <c r="AA1019" s="789" t="s">
        <v>16</v>
      </c>
      <c r="AB1019" s="789" t="s">
        <v>1534</v>
      </c>
      <c r="AC1019" s="789">
        <v>39</v>
      </c>
      <c r="AD1019" s="789"/>
      <c r="AE1019" s="789"/>
      <c r="AF1019" s="789" t="s">
        <v>1088</v>
      </c>
      <c r="AG1019" s="31" t="str">
        <f t="shared" si="603"/>
        <v>TP</v>
      </c>
      <c r="AH1019" s="789">
        <v>4</v>
      </c>
      <c r="AI1019" s="789">
        <v>18</v>
      </c>
      <c r="AJ1019" s="789">
        <v>30</v>
      </c>
      <c r="AK1019" s="789">
        <v>22</v>
      </c>
      <c r="AL1019" s="789">
        <v>40</v>
      </c>
      <c r="AM1019" s="31">
        <f t="shared" si="584"/>
        <v>4.9999999999999982</v>
      </c>
      <c r="AN1019" s="792">
        <f t="shared" si="585"/>
        <v>0.77083333333333337</v>
      </c>
      <c r="AO1019" s="792">
        <f t="shared" si="586"/>
        <v>0.94444444444444442</v>
      </c>
      <c r="AP1019" s="31" t="str" cm="1">
        <f t="array" ref="AP1019">IF(W1019="","",IF(SUMPRODUCT((W1019=$W$6:$W$1560)*(AH1019=$AH$6:$AH$1560)*(AN1019=$AN$6:$AN$1560)*(AO1019=$AO$6:$AO$1560)*(ROW($W$6:$W$1560)&lt;&gt;ROW(W1019))*((R1019=0)*($R$6:$R$1560&gt;0)+(R1019&gt;0)*($R$6:$R$1560=0)))&gt;0,"SALONES UNIDOS",IF(SUMPRODUCT((W1019=$W$6:$W$1560)*(AH1019=$AH$6:$AH$1560)*((AN1019&lt;$AO$6:$AO$1560)*(AO1019&gt;$AN$6:$AN$1560))*(ROW($W$6:$W$1560)&lt;&gt;ROW(W1019)))&gt;0,"CRUZADO","Sin cruce")))</f>
        <v>Sin cruce</v>
      </c>
      <c r="AQ1019" s="792" t="str">
        <f t="shared" si="592"/>
        <v>IN7PRINCIPALD</v>
      </c>
      <c r="AR1019" s="792" t="str" cm="1">
        <f t="array" ref="AR1019">IF(AQ1019="","",IF(SUMPRODUCT((AQ1019=$AQ$6:$AQ$1560)*(AH1019=$AH$6:$AH$1560)*(AN1019=$AN$6:$AN$1560)*(AO1019=$AO$6:$AO$1560)*(ROW($AQ$6:$AQ$1560)&lt;&gt;ROW(AQ1019))*((R1019=0)*($R$6:$R$1560&gt;0)+(R1019&gt;0)*($R$6:$R$1560=0)))&gt;0,"SALONES UNIDOS",IF(SUMPRODUCT((AQ1019=$AQ$6:$AQ$1560)*(AH1019=$AH$6:$AH$1560)*((AN1019&lt;$AO$6:$AO$1560)*(AO1019&gt;$AN$6:$AN$1560))*(ROW($AQ$6:$AQ$1560)&lt;&gt;ROW(AQ1019)))&gt;0,"CRUZADO","Sin cruce")))</f>
        <v>Sin cruce</v>
      </c>
    </row>
    <row r="1020" spans="3:44" ht="15.6" hidden="1" customHeight="1">
      <c r="C1020" s="12" t="s">
        <v>1081</v>
      </c>
      <c r="D1020" s="789" t="s">
        <v>1396</v>
      </c>
      <c r="E1020" s="789">
        <v>20261</v>
      </c>
      <c r="F1020" s="12" t="s">
        <v>23</v>
      </c>
      <c r="G1020" s="12" t="s">
        <v>20</v>
      </c>
      <c r="H1020" s="12" t="s">
        <v>57</v>
      </c>
      <c r="I1020" s="12">
        <v>7</v>
      </c>
      <c r="J1020" s="12" t="s">
        <v>41</v>
      </c>
      <c r="K1020" s="790" t="s">
        <v>1437</v>
      </c>
      <c r="L1020" s="491" t="s">
        <v>1280</v>
      </c>
      <c r="M1020" s="789" t="s">
        <v>1101</v>
      </c>
      <c r="N1020" s="789" t="s">
        <v>1086</v>
      </c>
      <c r="O1020" s="12" t="s">
        <v>769</v>
      </c>
      <c r="P1020" s="789">
        <v>2</v>
      </c>
      <c r="Q1020" s="789">
        <v>2</v>
      </c>
      <c r="R1020" s="815">
        <v>4</v>
      </c>
      <c r="S1020" s="789">
        <v>3</v>
      </c>
      <c r="T1020" s="181"/>
      <c r="U1020" s="31">
        <v>20</v>
      </c>
      <c r="V1020" s="31">
        <f>IF(W1020="","",IFERROR(INDEX(Docentes!C:C,MATCH(W1020,Docentes!D:D,0)),"NUEVO"))</f>
        <v>45493343</v>
      </c>
      <c r="W1020" s="791" t="s">
        <v>185</v>
      </c>
      <c r="X1020" s="265" t="s">
        <v>167</v>
      </c>
      <c r="Y1020" s="789" t="s">
        <v>1088</v>
      </c>
      <c r="Z1020" s="789" t="s">
        <v>1089</v>
      </c>
      <c r="AA1020" s="789"/>
      <c r="AB1020" s="789" t="s">
        <v>1092</v>
      </c>
      <c r="AC1020" s="789"/>
      <c r="AD1020" s="789"/>
      <c r="AE1020" s="789"/>
      <c r="AF1020" s="789" t="s">
        <v>1088</v>
      </c>
      <c r="AG1020" s="31" t="str">
        <f t="shared" si="603"/>
        <v>TP</v>
      </c>
      <c r="AH1020" s="789">
        <v>1</v>
      </c>
      <c r="AI1020" s="789">
        <v>20</v>
      </c>
      <c r="AJ1020" s="789">
        <v>10</v>
      </c>
      <c r="AK1020" s="789">
        <v>23</v>
      </c>
      <c r="AL1020" s="789">
        <v>30</v>
      </c>
      <c r="AM1020" s="31">
        <f t="shared" si="584"/>
        <v>4.0000000000000018</v>
      </c>
      <c r="AN1020" s="792">
        <f t="shared" si="585"/>
        <v>0.84027777777777779</v>
      </c>
      <c r="AO1020" s="792">
        <f t="shared" si="586"/>
        <v>0.97916666666666674</v>
      </c>
      <c r="AP1020" s="31" t="str" cm="1">
        <f t="array" ref="AP1020">IF(W1020="","",IF(SUMPRODUCT((W1020=$W$6:$W$1560)*(AH1020=$AH$6:$AH$1560)*(AN1020=$AN$6:$AN$1560)*(AO1020=$AO$6:$AO$1560)*(ROW($W$6:$W$1560)&lt;&gt;ROW(W1020))*((R1020=0)*($R$6:$R$1560&gt;0)+(R1020&gt;0)*($R$6:$R$1560=0)))&gt;0,"SALONES UNIDOS",IF(SUMPRODUCT((W1020=$W$6:$W$1560)*(AH1020=$AH$6:$AH$1560)*((AN1020&lt;$AO$6:$AO$1560)*(AO1020&gt;$AN$6:$AN$1560))*(ROW($W$6:$W$1560)&lt;&gt;ROW(W1020)))&gt;0,"CRUZADO","Sin cruce")))</f>
        <v>Sin cruce</v>
      </c>
      <c r="AQ1020" s="792" t="str">
        <f t="shared" si="592"/>
        <v>IN7PRINCIPALD</v>
      </c>
      <c r="AR1020" s="792" t="str" cm="1">
        <f t="array" ref="AR1020">IF(AQ1020="","",IF(SUMPRODUCT((AQ1020=$AQ$6:$AQ$1560)*(AH1020=$AH$6:$AH$1560)*(AN1020=$AN$6:$AN$1560)*(AO1020=$AO$6:$AO$1560)*(ROW($AQ$6:$AQ$1560)&lt;&gt;ROW(AQ1020))*((R1020=0)*($R$6:$R$1560&gt;0)+(R1020&gt;0)*($R$6:$R$1560=0)))&gt;0,"SALONES UNIDOS",IF(SUMPRODUCT((AQ1020=$AQ$6:$AQ$1560)*(AH1020=$AH$6:$AH$1560)*((AN1020&lt;$AO$6:$AO$1560)*(AO1020&gt;$AN$6:$AN$1560))*(ROW($AQ$6:$AQ$1560)&lt;&gt;ROW(AQ1020)))&gt;0,"CRUZADO","Sin cruce")))</f>
        <v>Sin cruce</v>
      </c>
    </row>
    <row r="1021" spans="3:44" ht="15.6" hidden="1" customHeight="1">
      <c r="C1021" s="12" t="s">
        <v>1081</v>
      </c>
      <c r="D1021" s="789" t="s">
        <v>80</v>
      </c>
      <c r="E1021" s="789">
        <v>202011</v>
      </c>
      <c r="F1021" s="12" t="s">
        <v>23</v>
      </c>
      <c r="G1021" s="12" t="s">
        <v>20</v>
      </c>
      <c r="H1021" s="12" t="s">
        <v>57</v>
      </c>
      <c r="I1021" s="12">
        <v>8</v>
      </c>
      <c r="J1021" s="12" t="s">
        <v>16</v>
      </c>
      <c r="K1021" s="790" t="s">
        <v>1683</v>
      </c>
      <c r="L1021" s="491" t="s">
        <v>1684</v>
      </c>
      <c r="M1021" s="789" t="s">
        <v>1685</v>
      </c>
      <c r="N1021" s="789" t="s">
        <v>1086</v>
      </c>
      <c r="O1021" s="12" t="s">
        <v>731</v>
      </c>
      <c r="P1021" s="789">
        <v>2</v>
      </c>
      <c r="Q1021" s="789">
        <v>2</v>
      </c>
      <c r="R1021" s="815">
        <v>4</v>
      </c>
      <c r="S1021" s="789">
        <v>3</v>
      </c>
      <c r="T1021" s="181"/>
      <c r="U1021" s="789">
        <v>22</v>
      </c>
      <c r="V1021" s="31">
        <f>IF(W1021="","",IFERROR(INDEX(Docentes!C:C,MATCH(W1021,Docentes!D:D,0)),"NUEVO"))</f>
        <v>16719199</v>
      </c>
      <c r="W1021" s="791" t="s">
        <v>231</v>
      </c>
      <c r="X1021" s="265" t="s">
        <v>168</v>
      </c>
      <c r="Y1021" s="789" t="s">
        <v>1088</v>
      </c>
      <c r="Z1021" s="789" t="s">
        <v>1089</v>
      </c>
      <c r="AA1021" s="789" t="s">
        <v>41</v>
      </c>
      <c r="AB1021" s="789" t="s">
        <v>1639</v>
      </c>
      <c r="AC1021" s="789">
        <v>48</v>
      </c>
      <c r="AD1021" s="789"/>
      <c r="AE1021" s="789"/>
      <c r="AF1021" s="789" t="s">
        <v>1088</v>
      </c>
      <c r="AG1021" s="31" t="str">
        <f t="shared" si="603"/>
        <v>TP</v>
      </c>
      <c r="AH1021" s="789">
        <v>3</v>
      </c>
      <c r="AI1021" s="789">
        <v>18</v>
      </c>
      <c r="AJ1021" s="789">
        <v>30</v>
      </c>
      <c r="AK1021" s="789">
        <v>21</v>
      </c>
      <c r="AL1021" s="789">
        <v>50</v>
      </c>
      <c r="AM1021" s="31">
        <f t="shared" si="584"/>
        <v>3.9999999999999987</v>
      </c>
      <c r="AN1021" s="792">
        <f t="shared" si="585"/>
        <v>0.77083333333333337</v>
      </c>
      <c r="AO1021" s="792">
        <f t="shared" si="586"/>
        <v>0.90972222222222221</v>
      </c>
      <c r="AP1021" s="31" t="str" cm="1">
        <f t="array" ref="AP1021">IF(W1021="","",IF(SUMPRODUCT((W1021=$W$6:$W$1560)*(AH1021=$AH$6:$AH$1560)*(AN1021=$AN$6:$AN$1560)*(AO1021=$AO$6:$AO$1560)*(ROW($W$6:$W$1560)&lt;&gt;ROW(W1021))*((R1021=0)*($R$6:$R$1560&gt;0)+(R1021&gt;0)*($R$6:$R$1560=0)))&gt;0,"SALONES UNIDOS",IF(SUMPRODUCT((W1021=$W$6:$W$1560)*(AH1021=$AH$6:$AH$1560)*((AN1021&lt;$AO$6:$AO$1560)*(AO1021&gt;$AN$6:$AN$1560))*(ROW($W$6:$W$1560)&lt;&gt;ROW(W1021)))&gt;0,"CRUZADO","Sin cruce")))</f>
        <v>Sin cruce</v>
      </c>
      <c r="AQ1021" s="792" t="str">
        <f t="shared" si="592"/>
        <v>IN8PRINCIPALA</v>
      </c>
      <c r="AR1021" s="792" t="str" cm="1">
        <f t="array" ref="AR1021">IF(AQ1021="","",IF(SUMPRODUCT((AQ1021=$AQ$6:$AQ$1560)*(AH1021=$AH$6:$AH$1560)*(AN1021=$AN$6:$AN$1560)*(AO1021=$AO$6:$AO$1560)*(ROW($AQ$6:$AQ$1560)&lt;&gt;ROW(AQ1021))*((R1021=0)*($R$6:$R$1560&gt;0)+(R1021&gt;0)*($R$6:$R$1560=0)))&gt;0,"SALONES UNIDOS",IF(SUMPRODUCT((AQ1021=$AQ$6:$AQ$1560)*(AH1021=$AH$6:$AH$1560)*((AN1021&lt;$AO$6:$AO$1560)*(AO1021&gt;$AN$6:$AN$1560))*(ROW($AQ$6:$AQ$1560)&lt;&gt;ROW(AQ1021)))&gt;0,"CRUZADO","Sin cruce")))</f>
        <v>Sin cruce</v>
      </c>
    </row>
    <row r="1022" spans="3:44" ht="15.6" hidden="1" customHeight="1">
      <c r="C1022" s="12" t="s">
        <v>1081</v>
      </c>
      <c r="D1022" s="789" t="s">
        <v>80</v>
      </c>
      <c r="E1022" s="789">
        <v>202011</v>
      </c>
      <c r="F1022" s="12" t="s">
        <v>23</v>
      </c>
      <c r="G1022" s="12" t="s">
        <v>20</v>
      </c>
      <c r="H1022" s="12" t="s">
        <v>57</v>
      </c>
      <c r="I1022" s="12">
        <v>8</v>
      </c>
      <c r="J1022" s="12" t="s">
        <v>16</v>
      </c>
      <c r="K1022" s="790" t="s">
        <v>1686</v>
      </c>
      <c r="L1022" s="491" t="s">
        <v>1687</v>
      </c>
      <c r="M1022" s="789" t="s">
        <v>1685</v>
      </c>
      <c r="N1022" s="789" t="s">
        <v>1086</v>
      </c>
      <c r="O1022" s="12" t="s">
        <v>731</v>
      </c>
      <c r="P1022" s="789">
        <v>3</v>
      </c>
      <c r="Q1022" s="789">
        <v>2</v>
      </c>
      <c r="R1022" s="815">
        <v>5</v>
      </c>
      <c r="S1022" s="789">
        <v>4</v>
      </c>
      <c r="T1022" s="181"/>
      <c r="U1022" s="789">
        <v>22</v>
      </c>
      <c r="V1022" s="31">
        <f>IF(W1022="","",IFERROR(INDEX(Docentes!C:C,MATCH(W1022,Docentes!D:D,0)),"NUEVO"))</f>
        <v>21507863</v>
      </c>
      <c r="W1022" s="791" t="s">
        <v>418</v>
      </c>
      <c r="X1022" s="265" t="s">
        <v>168</v>
      </c>
      <c r="Y1022" s="789" t="s">
        <v>1088</v>
      </c>
      <c r="Z1022" s="789" t="s">
        <v>1089</v>
      </c>
      <c r="AA1022" s="789" t="s">
        <v>41</v>
      </c>
      <c r="AB1022" s="789" t="s">
        <v>1639</v>
      </c>
      <c r="AC1022" s="789">
        <v>48</v>
      </c>
      <c r="AD1022" s="789"/>
      <c r="AE1022" s="789"/>
      <c r="AF1022" s="789" t="s">
        <v>1088</v>
      </c>
      <c r="AG1022" s="31" t="str">
        <f t="shared" si="603"/>
        <v>TP</v>
      </c>
      <c r="AH1022" s="789">
        <v>5</v>
      </c>
      <c r="AI1022" s="789">
        <v>8</v>
      </c>
      <c r="AJ1022" s="789">
        <v>30</v>
      </c>
      <c r="AK1022" s="789">
        <v>12</v>
      </c>
      <c r="AL1022" s="789">
        <v>40</v>
      </c>
      <c r="AM1022" s="31">
        <f t="shared" si="584"/>
        <v>5.0000000000000009</v>
      </c>
      <c r="AN1022" s="792">
        <f t="shared" si="585"/>
        <v>0.35416666666666663</v>
      </c>
      <c r="AO1022" s="792">
        <f t="shared" si="586"/>
        <v>0.52777777777777779</v>
      </c>
      <c r="AP1022" s="31" t="str" cm="1">
        <f t="array" ref="AP1022">IF(W1022="","",IF(SUMPRODUCT((W1022=$W$6:$W$1560)*(AH1022=$AH$6:$AH$1560)*(AN1022=$AN$6:$AN$1560)*(AO1022=$AO$6:$AO$1560)*(ROW($W$6:$W$1560)&lt;&gt;ROW(W1022))*((R1022=0)*($R$6:$R$1560&gt;0)+(R1022&gt;0)*($R$6:$R$1560=0)))&gt;0,"SALONES UNIDOS",IF(SUMPRODUCT((W1022=$W$6:$W$1560)*(AH1022=$AH$6:$AH$1560)*((AN1022&lt;$AO$6:$AO$1560)*(AO1022&gt;$AN$6:$AN$1560))*(ROW($W$6:$W$1560)&lt;&gt;ROW(W1022)))&gt;0,"CRUZADO","Sin cruce")))</f>
        <v>Sin cruce</v>
      </c>
      <c r="AQ1022" s="792" t="str">
        <f t="shared" si="592"/>
        <v>IN8PRINCIPALA</v>
      </c>
      <c r="AR1022" s="792" t="str" cm="1">
        <f t="array" ref="AR1022">IF(AQ1022="","",IF(SUMPRODUCT((AQ1022=$AQ$6:$AQ$1560)*(AH1022=$AH$6:$AH$1560)*(AN1022=$AN$6:$AN$1560)*(AO1022=$AO$6:$AO$1560)*(ROW($AQ$6:$AQ$1560)&lt;&gt;ROW(AQ1022))*((R1022=0)*($R$6:$R$1560&gt;0)+(R1022&gt;0)*($R$6:$R$1560=0)))&gt;0,"SALONES UNIDOS",IF(SUMPRODUCT((AQ1022=$AQ$6:$AQ$1560)*(AH1022=$AH$6:$AH$1560)*((AN1022&lt;$AO$6:$AO$1560)*(AO1022&gt;$AN$6:$AN$1560))*(ROW($AQ$6:$AQ$1560)&lt;&gt;ROW(AQ1022)))&gt;0,"CRUZADO","Sin cruce")))</f>
        <v>Sin cruce</v>
      </c>
    </row>
    <row r="1023" spans="3:44" ht="15.6" hidden="1" customHeight="1">
      <c r="C1023" s="12" t="s">
        <v>1081</v>
      </c>
      <c r="D1023" s="789" t="s">
        <v>80</v>
      </c>
      <c r="E1023" s="789">
        <v>202011</v>
      </c>
      <c r="F1023" s="12" t="s">
        <v>23</v>
      </c>
      <c r="G1023" s="12" t="s">
        <v>20</v>
      </c>
      <c r="H1023" s="12" t="s">
        <v>57</v>
      </c>
      <c r="I1023" s="12">
        <v>8</v>
      </c>
      <c r="J1023" s="12" t="s">
        <v>1342</v>
      </c>
      <c r="K1023" s="790" t="s">
        <v>1688</v>
      </c>
      <c r="L1023" s="491" t="s">
        <v>1166</v>
      </c>
      <c r="M1023" s="789" t="s">
        <v>1101</v>
      </c>
      <c r="N1023" s="789" t="s">
        <v>1086</v>
      </c>
      <c r="O1023" s="12" t="s">
        <v>769</v>
      </c>
      <c r="P1023" s="789">
        <v>2</v>
      </c>
      <c r="Q1023" s="789">
        <v>6</v>
      </c>
      <c r="R1023" s="815">
        <v>8</v>
      </c>
      <c r="S1023" s="789">
        <v>5</v>
      </c>
      <c r="T1023" s="181"/>
      <c r="U1023" s="789">
        <v>11</v>
      </c>
      <c r="V1023" s="31">
        <f>IF(W1023="","",IFERROR(INDEX(Docentes!C:C,MATCH(W1023,Docentes!D:D,0)),"NUEVO"))</f>
        <v>45023124</v>
      </c>
      <c r="W1023" s="791" t="s">
        <v>998</v>
      </c>
      <c r="X1023" s="265" t="s">
        <v>1617</v>
      </c>
      <c r="Y1023" s="789" t="s">
        <v>1406</v>
      </c>
      <c r="Z1023" s="789" t="s">
        <v>1089</v>
      </c>
      <c r="AA1023" s="789"/>
      <c r="AB1023" s="789" t="s">
        <v>1092</v>
      </c>
      <c r="AC1023" s="789"/>
      <c r="AD1023" s="789"/>
      <c r="AE1023" s="789"/>
      <c r="AF1023" s="789" t="s">
        <v>1406</v>
      </c>
      <c r="AG1023" s="31" t="str">
        <f t="shared" si="603"/>
        <v>TP</v>
      </c>
      <c r="AH1023" s="789">
        <v>1</v>
      </c>
      <c r="AI1023" s="789">
        <v>15</v>
      </c>
      <c r="AJ1023" s="789">
        <v>10</v>
      </c>
      <c r="AK1023" s="789">
        <v>21</v>
      </c>
      <c r="AL1023" s="789">
        <v>50</v>
      </c>
      <c r="AM1023" s="31">
        <f t="shared" si="584"/>
        <v>8</v>
      </c>
      <c r="AN1023" s="792">
        <f t="shared" si="585"/>
        <v>0.63194444444444442</v>
      </c>
      <c r="AO1023" s="792">
        <f t="shared" si="586"/>
        <v>0.90972222222222221</v>
      </c>
      <c r="AP1023" s="31" t="str" cm="1">
        <f t="array" ref="AP1023">IF(W1023="","",IF(SUMPRODUCT((W1023=$W$6:$W$1560)*(AH1023=$AH$6:$AH$1560)*(AN1023=$AN$6:$AN$1560)*(AO1023=$AO$6:$AO$1560)*(ROW($W$6:$W$1560)&lt;&gt;ROW(W1023))*((R1023=0)*($R$6:$R$1560&gt;0)+(R1023&gt;0)*($R$6:$R$1560=0)))&gt;0,"SALONES UNIDOS",IF(SUMPRODUCT((W1023=$W$6:$W$1560)*(AH1023=$AH$6:$AH$1560)*((AN1023&lt;$AO$6:$AO$1560)*(AO1023&gt;$AN$6:$AN$1560))*(ROW($W$6:$W$1560)&lt;&gt;ROW(W1023)))&gt;0,"CRUZADO","Sin cruce")))</f>
        <v>Sin cruce</v>
      </c>
      <c r="AQ1023" s="792" t="str">
        <f t="shared" si="592"/>
        <v>IN8PRINCIPALA1</v>
      </c>
      <c r="AR1023" s="792" t="str" cm="1">
        <f t="array" ref="AR1023">IF(AQ1023="","",IF(SUMPRODUCT((AQ1023=$AQ$6:$AQ$1560)*(AH1023=$AH$6:$AH$1560)*(AN1023=$AN$6:$AN$1560)*(AO1023=$AO$6:$AO$1560)*(ROW($AQ$6:$AQ$1560)&lt;&gt;ROW(AQ1023))*((R1023=0)*($R$6:$R$1560&gt;0)+(R1023&gt;0)*($R$6:$R$1560=0)))&gt;0,"SALONES UNIDOS",IF(SUMPRODUCT((AQ1023=$AQ$6:$AQ$1560)*(AH1023=$AH$6:$AH$1560)*((AN1023&lt;$AO$6:$AO$1560)*(AO1023&gt;$AN$6:$AN$1560))*(ROW($AQ$6:$AQ$1560)&lt;&gt;ROW(AQ1023)))&gt;0,"CRUZADO","Sin cruce")))</f>
        <v>Sin cruce</v>
      </c>
    </row>
    <row r="1024" spans="3:44" ht="15.6" hidden="1" customHeight="1">
      <c r="C1024" s="12" t="s">
        <v>1081</v>
      </c>
      <c r="D1024" s="789" t="s">
        <v>80</v>
      </c>
      <c r="E1024" s="789">
        <v>202011</v>
      </c>
      <c r="F1024" s="12" t="s">
        <v>23</v>
      </c>
      <c r="G1024" s="12" t="s">
        <v>20</v>
      </c>
      <c r="H1024" s="12" t="s">
        <v>57</v>
      </c>
      <c r="I1024" s="12">
        <v>8</v>
      </c>
      <c r="J1024" s="12" t="s">
        <v>1343</v>
      </c>
      <c r="K1024" s="790" t="s">
        <v>1688</v>
      </c>
      <c r="L1024" s="491" t="s">
        <v>1166</v>
      </c>
      <c r="M1024" s="789" t="s">
        <v>1101</v>
      </c>
      <c r="N1024" s="789" t="s">
        <v>1086</v>
      </c>
      <c r="O1024" s="12" t="s">
        <v>769</v>
      </c>
      <c r="P1024" s="789">
        <v>2</v>
      </c>
      <c r="Q1024" s="789">
        <v>6</v>
      </c>
      <c r="R1024" s="815">
        <v>8</v>
      </c>
      <c r="S1024" s="789">
        <v>5</v>
      </c>
      <c r="T1024" s="181"/>
      <c r="U1024" s="789">
        <v>11</v>
      </c>
      <c r="V1024" s="31">
        <f>IF(W1024="","",IFERROR(INDEX(Docentes!C:C,MATCH(W1024,Docentes!D:D,0)),"NUEVO"))</f>
        <v>45023124</v>
      </c>
      <c r="W1024" s="791" t="s">
        <v>998</v>
      </c>
      <c r="X1024" s="265" t="s">
        <v>1617</v>
      </c>
      <c r="Y1024" s="789" t="s">
        <v>1406</v>
      </c>
      <c r="Z1024" s="789" t="s">
        <v>1089</v>
      </c>
      <c r="AA1024" s="789"/>
      <c r="AB1024" s="789" t="s">
        <v>1092</v>
      </c>
      <c r="AC1024" s="789"/>
      <c r="AD1024" s="789"/>
      <c r="AE1024" s="789"/>
      <c r="AF1024" s="789" t="s">
        <v>1406</v>
      </c>
      <c r="AG1024" s="31" t="str">
        <f t="shared" si="603"/>
        <v>TP</v>
      </c>
      <c r="AH1024" s="789">
        <v>6</v>
      </c>
      <c r="AI1024" s="789">
        <v>15</v>
      </c>
      <c r="AJ1024" s="789">
        <v>10</v>
      </c>
      <c r="AK1024" s="789">
        <v>21</v>
      </c>
      <c r="AL1024" s="789">
        <v>50</v>
      </c>
      <c r="AM1024" s="31">
        <f t="shared" si="584"/>
        <v>8</v>
      </c>
      <c r="AN1024" s="792">
        <f t="shared" si="585"/>
        <v>0.63194444444444442</v>
      </c>
      <c r="AO1024" s="792">
        <f t="shared" si="586"/>
        <v>0.90972222222222221</v>
      </c>
      <c r="AP1024" s="31" t="str" cm="1">
        <f t="array" ref="AP1024">IF(W1024="","",IF(SUMPRODUCT((W1024=$W$6:$W$1560)*(AH1024=$AH$6:$AH$1560)*(AN1024=$AN$6:$AN$1560)*(AO1024=$AO$6:$AO$1560)*(ROW($W$6:$W$1560)&lt;&gt;ROW(W1024))*((R1024=0)*($R$6:$R$1560&gt;0)+(R1024&gt;0)*($R$6:$R$1560=0)))&gt;0,"SALONES UNIDOS",IF(SUMPRODUCT((W1024=$W$6:$W$1560)*(AH1024=$AH$6:$AH$1560)*((AN1024&lt;$AO$6:$AO$1560)*(AO1024&gt;$AN$6:$AN$1560))*(ROW($W$6:$W$1560)&lt;&gt;ROW(W1024)))&gt;0,"CRUZADO","Sin cruce")))</f>
        <v>Sin cruce</v>
      </c>
      <c r="AQ1024" s="792" t="str">
        <f t="shared" si="592"/>
        <v>IN8PRINCIPALA2</v>
      </c>
      <c r="AR1024" s="792" t="str" cm="1">
        <f t="array" ref="AR1024">IF(AQ1024="","",IF(SUMPRODUCT((AQ1024=$AQ$6:$AQ$1560)*(AH1024=$AH$6:$AH$1560)*(AN1024=$AN$6:$AN$1560)*(AO1024=$AO$6:$AO$1560)*(ROW($AQ$6:$AQ$1560)&lt;&gt;ROW(AQ1024))*((R1024=0)*($R$6:$R$1560&gt;0)+(R1024&gt;0)*($R$6:$R$1560=0)))&gt;0,"SALONES UNIDOS",IF(SUMPRODUCT((AQ1024=$AQ$6:$AQ$1560)*(AH1024=$AH$6:$AH$1560)*((AN1024&lt;$AO$6:$AO$1560)*(AO1024&gt;$AN$6:$AN$1560))*(ROW($AQ$6:$AQ$1560)&lt;&gt;ROW(AQ1024)))&gt;0,"CRUZADO","Sin cruce")))</f>
        <v>Sin cruce</v>
      </c>
    </row>
    <row r="1025" spans="3:44" ht="15.6" hidden="1" customHeight="1">
      <c r="C1025" s="12" t="s">
        <v>1081</v>
      </c>
      <c r="D1025" s="789" t="s">
        <v>80</v>
      </c>
      <c r="E1025" s="789">
        <v>202011</v>
      </c>
      <c r="F1025" s="12" t="s">
        <v>23</v>
      </c>
      <c r="G1025" s="12" t="s">
        <v>20</v>
      </c>
      <c r="H1025" s="12" t="s">
        <v>57</v>
      </c>
      <c r="I1025" s="12">
        <v>8</v>
      </c>
      <c r="J1025" s="12" t="s">
        <v>16</v>
      </c>
      <c r="K1025" s="790" t="s">
        <v>1689</v>
      </c>
      <c r="L1025" s="491" t="s">
        <v>1690</v>
      </c>
      <c r="M1025" s="789" t="s">
        <v>1685</v>
      </c>
      <c r="N1025" s="789" t="s">
        <v>1086</v>
      </c>
      <c r="O1025" s="12" t="s">
        <v>731</v>
      </c>
      <c r="P1025" s="789">
        <v>2</v>
      </c>
      <c r="Q1025" s="789">
        <v>2</v>
      </c>
      <c r="R1025" s="815">
        <v>4</v>
      </c>
      <c r="S1025" s="789">
        <v>3</v>
      </c>
      <c r="T1025" s="181"/>
      <c r="U1025" s="789">
        <v>22</v>
      </c>
      <c r="V1025" s="31">
        <f>IF(W1025="","",IFERROR(INDEX(Docentes!C:C,MATCH(W1025,Docentes!D:D,0)),"NUEVO"))</f>
        <v>21507863</v>
      </c>
      <c r="W1025" s="791" t="s">
        <v>418</v>
      </c>
      <c r="X1025" s="265" t="s">
        <v>168</v>
      </c>
      <c r="Y1025" s="789" t="s">
        <v>1142</v>
      </c>
      <c r="Z1025" s="789" t="s">
        <v>1089</v>
      </c>
      <c r="AA1025" s="789" t="s">
        <v>41</v>
      </c>
      <c r="AB1025" s="789" t="s">
        <v>1639</v>
      </c>
      <c r="AC1025" s="789">
        <v>48</v>
      </c>
      <c r="AD1025" s="789"/>
      <c r="AE1025" s="789"/>
      <c r="AF1025" s="789" t="s">
        <v>1142</v>
      </c>
      <c r="AG1025" s="31" t="str">
        <f t="shared" si="603"/>
        <v>TP</v>
      </c>
      <c r="AH1025" s="789">
        <v>4</v>
      </c>
      <c r="AI1025" s="789">
        <v>18</v>
      </c>
      <c r="AJ1025" s="789">
        <v>30</v>
      </c>
      <c r="AK1025" s="789">
        <v>21</v>
      </c>
      <c r="AL1025" s="789">
        <v>50</v>
      </c>
      <c r="AM1025" s="31">
        <f t="shared" ref="AM1025:AM1088" si="609">IF(R1025=0,0,IF(AI1025="",R1025,IF(X1025="HIBRIDO VIRTUAL",0,((((AK1025/24)+(AL1025/1440))-((AI1025/24)+(AJ1025/1440)))*1440/50))))</f>
        <v>3.9999999999999987</v>
      </c>
      <c r="AN1025" s="792">
        <f t="shared" ref="AN1025:AN1088" si="610">AI1025/24+AJ1025/1440</f>
        <v>0.77083333333333337</v>
      </c>
      <c r="AO1025" s="792">
        <f t="shared" ref="AO1025:AO1088" si="611">AK1025/24+AL1025/1440</f>
        <v>0.90972222222222221</v>
      </c>
      <c r="AP1025" s="31" t="str" cm="1">
        <f t="array" ref="AP1025">IF(W1025="","",IF(SUMPRODUCT((W1025=$W$6:$W$1560)*(AH1025=$AH$6:$AH$1560)*(AN1025=$AN$6:$AN$1560)*(AO1025=$AO$6:$AO$1560)*(ROW($W$6:$W$1560)&lt;&gt;ROW(W1025))*((R1025=0)*($R$6:$R$1560&gt;0)+(R1025&gt;0)*($R$6:$R$1560=0)))&gt;0,"SALONES UNIDOS",IF(SUMPRODUCT((W1025=$W$6:$W$1560)*(AH1025=$AH$6:$AH$1560)*((AN1025&lt;$AO$6:$AO$1560)*(AO1025&gt;$AN$6:$AN$1560))*(ROW($W$6:$W$1560)&lt;&gt;ROW(W1025)))&gt;0,"CRUZADO","Sin cruce")))</f>
        <v>Sin cruce</v>
      </c>
      <c r="AQ1025" s="792" t="str">
        <f t="shared" si="592"/>
        <v>IN8PRINCIPALA</v>
      </c>
      <c r="AR1025" s="792" t="str" cm="1">
        <f t="array" ref="AR1025">IF(AQ1025="","",IF(SUMPRODUCT((AQ1025=$AQ$6:$AQ$1560)*(AH1025=$AH$6:$AH$1560)*(AN1025=$AN$6:$AN$1560)*(AO1025=$AO$6:$AO$1560)*(ROW($AQ$6:$AQ$1560)&lt;&gt;ROW(AQ1025))*((R1025=0)*($R$6:$R$1560&gt;0)+(R1025&gt;0)*($R$6:$R$1560=0)))&gt;0,"SALONES UNIDOS",IF(SUMPRODUCT((AQ1025=$AQ$6:$AQ$1560)*(AH1025=$AH$6:$AH$1560)*((AN1025&lt;$AO$6:$AO$1560)*(AO1025&gt;$AN$6:$AN$1560))*(ROW($AQ$6:$AQ$1560)&lt;&gt;ROW(AQ1025)))&gt;0,"CRUZADO","Sin cruce")))</f>
        <v>Sin cruce</v>
      </c>
    </row>
    <row r="1026" spans="3:44" ht="15.6" hidden="1" customHeight="1">
      <c r="C1026" s="12" t="s">
        <v>1081</v>
      </c>
      <c r="D1026" s="789" t="s">
        <v>80</v>
      </c>
      <c r="E1026" s="789">
        <v>202011</v>
      </c>
      <c r="F1026" s="12" t="s">
        <v>23</v>
      </c>
      <c r="G1026" s="12" t="s">
        <v>20</v>
      </c>
      <c r="H1026" s="12" t="s">
        <v>57</v>
      </c>
      <c r="I1026" s="12">
        <v>8</v>
      </c>
      <c r="J1026" s="12" t="s">
        <v>16</v>
      </c>
      <c r="K1026" s="790" t="s">
        <v>1691</v>
      </c>
      <c r="L1026" s="491" t="s">
        <v>1692</v>
      </c>
      <c r="M1026" s="789" t="s">
        <v>1685</v>
      </c>
      <c r="N1026" s="789" t="s">
        <v>1086</v>
      </c>
      <c r="O1026" s="12" t="s">
        <v>731</v>
      </c>
      <c r="P1026" s="789">
        <v>2</v>
      </c>
      <c r="Q1026" s="789">
        <v>2</v>
      </c>
      <c r="R1026" s="815">
        <v>4</v>
      </c>
      <c r="S1026" s="789">
        <v>3</v>
      </c>
      <c r="T1026" s="181"/>
      <c r="U1026" s="789">
        <v>22</v>
      </c>
      <c r="V1026" s="31">
        <f>IF(W1026="","",IFERROR(INDEX(Docentes!C:C,MATCH(W1026,Docentes!D:D,0)),"NUEVO"))</f>
        <v>21886134</v>
      </c>
      <c r="W1026" s="791" t="s">
        <v>322</v>
      </c>
      <c r="X1026" s="265" t="s">
        <v>168</v>
      </c>
      <c r="Y1026" s="789" t="s">
        <v>1142</v>
      </c>
      <c r="Z1026" s="789" t="s">
        <v>1089</v>
      </c>
      <c r="AA1026" s="789" t="s">
        <v>41</v>
      </c>
      <c r="AB1026" s="789" t="s">
        <v>1639</v>
      </c>
      <c r="AC1026" s="789">
        <v>48</v>
      </c>
      <c r="AD1026" s="789"/>
      <c r="AE1026" s="789"/>
      <c r="AF1026" s="789" t="s">
        <v>1142</v>
      </c>
      <c r="AG1026" s="31" t="str">
        <f t="shared" si="603"/>
        <v>TP</v>
      </c>
      <c r="AH1026" s="789">
        <v>5</v>
      </c>
      <c r="AI1026" s="789">
        <v>16</v>
      </c>
      <c r="AJ1026" s="789">
        <v>0</v>
      </c>
      <c r="AK1026" s="789">
        <v>19</v>
      </c>
      <c r="AL1026" s="789">
        <v>20</v>
      </c>
      <c r="AM1026" s="31">
        <f t="shared" si="609"/>
        <v>3.9999999999999987</v>
      </c>
      <c r="AN1026" s="792">
        <f t="shared" si="610"/>
        <v>0.66666666666666663</v>
      </c>
      <c r="AO1026" s="792">
        <f t="shared" si="611"/>
        <v>0.80555555555555547</v>
      </c>
      <c r="AP1026" s="31" t="str" cm="1">
        <f t="array" ref="AP1026">IF(W1026="","",IF(SUMPRODUCT((W1026=$W$6:$W$1560)*(AH1026=$AH$6:$AH$1560)*(AN1026=$AN$6:$AN$1560)*(AO1026=$AO$6:$AO$1560)*(ROW($W$6:$W$1560)&lt;&gt;ROW(W1026))*((R1026=0)*($R$6:$R$1560&gt;0)+(R1026&gt;0)*($R$6:$R$1560=0)))&gt;0,"SALONES UNIDOS",IF(SUMPRODUCT((W1026=$W$6:$W$1560)*(AH1026=$AH$6:$AH$1560)*((AN1026&lt;$AO$6:$AO$1560)*(AO1026&gt;$AN$6:$AN$1560))*(ROW($W$6:$W$1560)&lt;&gt;ROW(W1026)))&gt;0,"CRUZADO","Sin cruce")))</f>
        <v>Sin cruce</v>
      </c>
      <c r="AQ1026" s="792" t="str">
        <f t="shared" si="592"/>
        <v>IN8PRINCIPALA</v>
      </c>
      <c r="AR1026" s="792" t="str" cm="1">
        <f t="array" ref="AR1026">IF(AQ1026="","",IF(SUMPRODUCT((AQ1026=$AQ$6:$AQ$1560)*(AH1026=$AH$6:$AH$1560)*(AN1026=$AN$6:$AN$1560)*(AO1026=$AO$6:$AO$1560)*(ROW($AQ$6:$AQ$1560)&lt;&gt;ROW(AQ1026))*((R1026=0)*($R$6:$R$1560&gt;0)+(R1026&gt;0)*($R$6:$R$1560=0)))&gt;0,"SALONES UNIDOS",IF(SUMPRODUCT((AQ1026=$AQ$6:$AQ$1560)*(AH1026=$AH$6:$AH$1560)*((AN1026&lt;$AO$6:$AO$1560)*(AO1026&gt;$AN$6:$AN$1560))*(ROW($AQ$6:$AQ$1560)&lt;&gt;ROW(AQ1026)))&gt;0,"CRUZADO","Sin cruce")))</f>
        <v>Sin cruce</v>
      </c>
    </row>
    <row r="1027" spans="3:44" ht="15.6" hidden="1" customHeight="1">
      <c r="C1027" s="12" t="s">
        <v>1081</v>
      </c>
      <c r="D1027" s="789" t="s">
        <v>80</v>
      </c>
      <c r="E1027" s="789">
        <v>202011</v>
      </c>
      <c r="F1027" s="12" t="s">
        <v>23</v>
      </c>
      <c r="G1027" s="12" t="s">
        <v>20</v>
      </c>
      <c r="H1027" s="12" t="s">
        <v>57</v>
      </c>
      <c r="I1027" s="12">
        <v>8</v>
      </c>
      <c r="J1027" s="12" t="s">
        <v>16</v>
      </c>
      <c r="K1027" s="790" t="s">
        <v>1693</v>
      </c>
      <c r="L1027" s="491" t="s">
        <v>1111</v>
      </c>
      <c r="M1027" s="789" t="s">
        <v>1101</v>
      </c>
      <c r="N1027" s="789" t="s">
        <v>1086</v>
      </c>
      <c r="O1027" s="12" t="s">
        <v>769</v>
      </c>
      <c r="P1027" s="789">
        <v>2</v>
      </c>
      <c r="Q1027" s="789">
        <v>2</v>
      </c>
      <c r="R1027" s="815">
        <v>4</v>
      </c>
      <c r="S1027" s="789">
        <v>3</v>
      </c>
      <c r="T1027" s="181"/>
      <c r="U1027" s="789">
        <v>22</v>
      </c>
      <c r="V1027" s="31">
        <f>IF(W1027="","",IFERROR(INDEX(Docentes!C:C,MATCH(W1027,Docentes!D:D,0)),"NUEVO"))</f>
        <v>44435992</v>
      </c>
      <c r="W1027" s="791" t="s">
        <v>188</v>
      </c>
      <c r="X1027" s="265" t="s">
        <v>167</v>
      </c>
      <c r="Y1027" s="789" t="s">
        <v>1088</v>
      </c>
      <c r="Z1027" s="789" t="s">
        <v>1089</v>
      </c>
      <c r="AA1027" s="789"/>
      <c r="AB1027" s="789" t="s">
        <v>1092</v>
      </c>
      <c r="AC1027" s="789"/>
      <c r="AD1027" s="789"/>
      <c r="AE1027" s="789"/>
      <c r="AF1027" s="789" t="s">
        <v>1088</v>
      </c>
      <c r="AG1027" s="31" t="str">
        <f t="shared" si="603"/>
        <v>TP</v>
      </c>
      <c r="AH1027" s="789">
        <v>2</v>
      </c>
      <c r="AI1027" s="789">
        <v>19</v>
      </c>
      <c r="AJ1027" s="789">
        <v>20</v>
      </c>
      <c r="AK1027" s="789">
        <v>22</v>
      </c>
      <c r="AL1027" s="789">
        <v>40</v>
      </c>
      <c r="AM1027" s="31">
        <f t="shared" si="609"/>
        <v>4.0000000000000018</v>
      </c>
      <c r="AN1027" s="792">
        <f t="shared" si="610"/>
        <v>0.80555555555555547</v>
      </c>
      <c r="AO1027" s="792">
        <f t="shared" si="611"/>
        <v>0.94444444444444442</v>
      </c>
      <c r="AP1027" s="31" t="str" cm="1">
        <f t="array" ref="AP1027">IF(W1027="","",IF(SUMPRODUCT((W1027=$W$6:$W$1560)*(AH1027=$AH$6:$AH$1560)*(AN1027=$AN$6:$AN$1560)*(AO1027=$AO$6:$AO$1560)*(ROW($W$6:$W$1560)&lt;&gt;ROW(W1027))*((R1027=0)*($R$6:$R$1560&gt;0)+(R1027&gt;0)*($R$6:$R$1560=0)))&gt;0,"SALONES UNIDOS",IF(SUMPRODUCT((W1027=$W$6:$W$1560)*(AH1027=$AH$6:$AH$1560)*((AN1027&lt;$AO$6:$AO$1560)*(AO1027&gt;$AN$6:$AN$1560))*(ROW($W$6:$W$1560)&lt;&gt;ROW(W1027)))&gt;0,"CRUZADO","Sin cruce")))</f>
        <v>Sin cruce</v>
      </c>
      <c r="AQ1027" s="792" t="str">
        <f t="shared" si="592"/>
        <v>IN8PRINCIPALA</v>
      </c>
      <c r="AR1027" s="792" t="str" cm="1">
        <f t="array" ref="AR1027">IF(AQ1027="","",IF(SUMPRODUCT((AQ1027=$AQ$6:$AQ$1560)*(AH1027=$AH$6:$AH$1560)*(AN1027=$AN$6:$AN$1560)*(AO1027=$AO$6:$AO$1560)*(ROW($AQ$6:$AQ$1560)&lt;&gt;ROW(AQ1027))*((R1027=0)*($R$6:$R$1560&gt;0)+(R1027&gt;0)*($R$6:$R$1560=0)))&gt;0,"SALONES UNIDOS",IF(SUMPRODUCT((AQ1027=$AQ$6:$AQ$1560)*(AH1027=$AH$6:$AH$1560)*((AN1027&lt;$AO$6:$AO$1560)*(AO1027&gt;$AN$6:$AN$1560))*(ROW($AQ$6:$AQ$1560)&lt;&gt;ROW(AQ1027)))&gt;0,"CRUZADO","Sin cruce")))</f>
        <v>Sin cruce</v>
      </c>
    </row>
    <row r="1028" spans="3:44" ht="15.6" hidden="1" customHeight="1">
      <c r="C1028" s="12" t="s">
        <v>1081</v>
      </c>
      <c r="D1028" s="789" t="s">
        <v>80</v>
      </c>
      <c r="E1028" s="789">
        <v>202011</v>
      </c>
      <c r="F1028" s="12" t="s">
        <v>23</v>
      </c>
      <c r="G1028" s="12" t="s">
        <v>20</v>
      </c>
      <c r="H1028" s="12" t="s">
        <v>57</v>
      </c>
      <c r="I1028" s="12">
        <v>8</v>
      </c>
      <c r="J1028" s="12" t="s">
        <v>26</v>
      </c>
      <c r="K1028" s="790" t="s">
        <v>1683</v>
      </c>
      <c r="L1028" s="491" t="s">
        <v>1684</v>
      </c>
      <c r="M1028" s="789" t="s">
        <v>1685</v>
      </c>
      <c r="N1028" s="789" t="s">
        <v>1086</v>
      </c>
      <c r="O1028" s="12" t="s">
        <v>731</v>
      </c>
      <c r="P1028" s="789">
        <v>2</v>
      </c>
      <c r="Q1028" s="789">
        <v>2</v>
      </c>
      <c r="R1028" s="815">
        <v>4</v>
      </c>
      <c r="S1028" s="789">
        <v>3</v>
      </c>
      <c r="T1028" s="181"/>
      <c r="U1028" s="789">
        <v>22</v>
      </c>
      <c r="V1028" s="31">
        <f>IF(W1028="","",IFERROR(INDEX(Docentes!C:C,MATCH(W1028,Docentes!D:D,0)),"NUEVO"))</f>
        <v>21880139</v>
      </c>
      <c r="W1028" s="791" t="s">
        <v>606</v>
      </c>
      <c r="X1028" s="265" t="s">
        <v>168</v>
      </c>
      <c r="Y1028" s="789" t="s">
        <v>1088</v>
      </c>
      <c r="Z1028" s="789" t="s">
        <v>1089</v>
      </c>
      <c r="AA1028" s="789" t="s">
        <v>41</v>
      </c>
      <c r="AB1028" s="789" t="s">
        <v>1634</v>
      </c>
      <c r="AC1028" s="789">
        <v>48</v>
      </c>
      <c r="AD1028" s="789"/>
      <c r="AE1028" s="789"/>
      <c r="AF1028" s="789" t="s">
        <v>1088</v>
      </c>
      <c r="AG1028" s="31" t="str">
        <f t="shared" si="603"/>
        <v>TP</v>
      </c>
      <c r="AH1028" s="789">
        <v>5</v>
      </c>
      <c r="AI1028" s="789">
        <v>18</v>
      </c>
      <c r="AJ1028" s="789">
        <v>30</v>
      </c>
      <c r="AK1028" s="789">
        <v>21</v>
      </c>
      <c r="AL1028" s="789">
        <v>50</v>
      </c>
      <c r="AM1028" s="31">
        <f t="shared" si="609"/>
        <v>3.9999999999999987</v>
      </c>
      <c r="AN1028" s="792">
        <f t="shared" si="610"/>
        <v>0.77083333333333337</v>
      </c>
      <c r="AO1028" s="792">
        <f t="shared" si="611"/>
        <v>0.90972222222222221</v>
      </c>
      <c r="AP1028" s="31" t="str" cm="1">
        <f t="array" ref="AP1028">IF(W1028="","",IF(SUMPRODUCT((W1028=$W$6:$W$1560)*(AH1028=$AH$6:$AH$1560)*(AN1028=$AN$6:$AN$1560)*(AO1028=$AO$6:$AO$1560)*(ROW($W$6:$W$1560)&lt;&gt;ROW(W1028))*((R1028=0)*($R$6:$R$1560&gt;0)+(R1028&gt;0)*($R$6:$R$1560=0)))&gt;0,"SALONES UNIDOS",IF(SUMPRODUCT((W1028=$W$6:$W$1560)*(AH1028=$AH$6:$AH$1560)*((AN1028&lt;$AO$6:$AO$1560)*(AO1028&gt;$AN$6:$AN$1560))*(ROW($W$6:$W$1560)&lt;&gt;ROW(W1028)))&gt;0,"CRUZADO","Sin cruce")))</f>
        <v>Sin cruce</v>
      </c>
      <c r="AQ1028" s="792" t="str">
        <f t="shared" si="592"/>
        <v>IN8PRINCIPALB</v>
      </c>
      <c r="AR1028" s="792" t="str" cm="1">
        <f t="array" ref="AR1028">IF(AQ1028="","",IF(SUMPRODUCT((AQ1028=$AQ$6:$AQ$1560)*(AH1028=$AH$6:$AH$1560)*(AN1028=$AN$6:$AN$1560)*(AO1028=$AO$6:$AO$1560)*(ROW($AQ$6:$AQ$1560)&lt;&gt;ROW(AQ1028))*((R1028=0)*($R$6:$R$1560&gt;0)+(R1028&gt;0)*($R$6:$R$1560=0)))&gt;0,"SALONES UNIDOS",IF(SUMPRODUCT((AQ1028=$AQ$6:$AQ$1560)*(AH1028=$AH$6:$AH$1560)*((AN1028&lt;$AO$6:$AO$1560)*(AO1028&gt;$AN$6:$AN$1560))*(ROW($AQ$6:$AQ$1560)&lt;&gt;ROW(AQ1028)))&gt;0,"CRUZADO","Sin cruce")))</f>
        <v>Sin cruce</v>
      </c>
    </row>
    <row r="1029" spans="3:44" ht="15.6" hidden="1" customHeight="1">
      <c r="C1029" s="12" t="s">
        <v>1081</v>
      </c>
      <c r="D1029" s="789" t="s">
        <v>80</v>
      </c>
      <c r="E1029" s="789">
        <v>202011</v>
      </c>
      <c r="F1029" s="12" t="s">
        <v>23</v>
      </c>
      <c r="G1029" s="12" t="s">
        <v>20</v>
      </c>
      <c r="H1029" s="12" t="s">
        <v>57</v>
      </c>
      <c r="I1029" s="12">
        <v>8</v>
      </c>
      <c r="J1029" s="12" t="s">
        <v>26</v>
      </c>
      <c r="K1029" s="790" t="s">
        <v>1686</v>
      </c>
      <c r="L1029" s="491" t="s">
        <v>1687</v>
      </c>
      <c r="M1029" s="789" t="s">
        <v>1685</v>
      </c>
      <c r="N1029" s="789" t="s">
        <v>1086</v>
      </c>
      <c r="O1029" s="12" t="s">
        <v>731</v>
      </c>
      <c r="P1029" s="789">
        <v>3</v>
      </c>
      <c r="Q1029" s="789">
        <v>2</v>
      </c>
      <c r="R1029" s="815">
        <v>5</v>
      </c>
      <c r="S1029" s="789">
        <v>4</v>
      </c>
      <c r="T1029" s="181"/>
      <c r="U1029" s="789">
        <v>22</v>
      </c>
      <c r="V1029" s="31">
        <f>IF(W1029="","",IFERROR(INDEX(Docentes!C:C,MATCH(W1029,Docentes!D:D,0)),"NUEVO"))</f>
        <v>21507863</v>
      </c>
      <c r="W1029" s="791" t="s">
        <v>418</v>
      </c>
      <c r="X1029" s="265" t="s">
        <v>1332</v>
      </c>
      <c r="Y1029" s="789" t="s">
        <v>1406</v>
      </c>
      <c r="Z1029" s="789" t="s">
        <v>1656</v>
      </c>
      <c r="AA1029" s="789" t="s">
        <v>41</v>
      </c>
      <c r="AB1029" s="789" t="s">
        <v>1634</v>
      </c>
      <c r="AC1029" s="789">
        <v>48</v>
      </c>
      <c r="AD1029" s="789"/>
      <c r="AE1029" s="789"/>
      <c r="AF1029" s="789" t="s">
        <v>1406</v>
      </c>
      <c r="AG1029" s="31" t="str">
        <f t="shared" si="603"/>
        <v>TP</v>
      </c>
      <c r="AH1029" s="789">
        <v>4</v>
      </c>
      <c r="AI1029" s="789">
        <v>14</v>
      </c>
      <c r="AJ1029" s="789">
        <v>20</v>
      </c>
      <c r="AK1029" s="789">
        <v>18</v>
      </c>
      <c r="AL1029" s="789">
        <v>30</v>
      </c>
      <c r="AM1029" s="31">
        <f t="shared" si="609"/>
        <v>5.0000000000000009</v>
      </c>
      <c r="AN1029" s="792">
        <f t="shared" si="610"/>
        <v>0.59722222222222221</v>
      </c>
      <c r="AO1029" s="792">
        <f t="shared" si="611"/>
        <v>0.77083333333333337</v>
      </c>
      <c r="AP1029" s="31" t="str" cm="1">
        <f t="array" ref="AP1029">IF(W1029="","",IF(SUMPRODUCT((W1029=$W$6:$W$1560)*(AH1029=$AH$6:$AH$1560)*(AN1029=$AN$6:$AN$1560)*(AO1029=$AO$6:$AO$1560)*(ROW($W$6:$W$1560)&lt;&gt;ROW(W1029))*((R1029=0)*($R$6:$R$1560&gt;0)+(R1029&gt;0)*($R$6:$R$1560=0)))&gt;0,"SALONES UNIDOS",IF(SUMPRODUCT((W1029=$W$6:$W$1560)*(AH1029=$AH$6:$AH$1560)*((AN1029&lt;$AO$6:$AO$1560)*(AO1029&gt;$AN$6:$AN$1560))*(ROW($W$6:$W$1560)&lt;&gt;ROW(W1029)))&gt;0,"CRUZADO","Sin cruce")))</f>
        <v>Sin cruce</v>
      </c>
      <c r="AQ1029" s="792" t="str">
        <f t="shared" si="592"/>
        <v>IN8PRINCIPALB</v>
      </c>
      <c r="AR1029" s="792" t="str" cm="1">
        <f t="array" ref="AR1029">IF(AQ1029="","",IF(SUMPRODUCT((AQ1029=$AQ$6:$AQ$1560)*(AH1029=$AH$6:$AH$1560)*(AN1029=$AN$6:$AN$1560)*(AO1029=$AO$6:$AO$1560)*(ROW($AQ$6:$AQ$1560)&lt;&gt;ROW(AQ1029))*((R1029=0)*($R$6:$R$1560&gt;0)+(R1029&gt;0)*($R$6:$R$1560=0)))&gt;0,"SALONES UNIDOS",IF(SUMPRODUCT((AQ1029=$AQ$6:$AQ$1560)*(AH1029=$AH$6:$AH$1560)*((AN1029&lt;$AO$6:$AO$1560)*(AO1029&gt;$AN$6:$AN$1560))*(ROW($AQ$6:$AQ$1560)&lt;&gt;ROW(AQ1029)))&gt;0,"CRUZADO","Sin cruce")))</f>
        <v>Sin cruce</v>
      </c>
    </row>
    <row r="1030" spans="3:44" ht="15.6" hidden="1" customHeight="1">
      <c r="C1030" s="12" t="s">
        <v>1081</v>
      </c>
      <c r="D1030" s="789" t="s">
        <v>80</v>
      </c>
      <c r="E1030" s="789">
        <v>202011</v>
      </c>
      <c r="F1030" s="12" t="s">
        <v>23</v>
      </c>
      <c r="G1030" s="12" t="s">
        <v>20</v>
      </c>
      <c r="H1030" s="12" t="s">
        <v>57</v>
      </c>
      <c r="I1030" s="12">
        <v>8</v>
      </c>
      <c r="J1030" s="12" t="s">
        <v>1475</v>
      </c>
      <c r="K1030" s="790" t="s">
        <v>1688</v>
      </c>
      <c r="L1030" s="491" t="s">
        <v>1166</v>
      </c>
      <c r="M1030" s="789" t="s">
        <v>1101</v>
      </c>
      <c r="N1030" s="789" t="s">
        <v>1086</v>
      </c>
      <c r="O1030" s="12" t="s">
        <v>769</v>
      </c>
      <c r="P1030" s="789">
        <v>2</v>
      </c>
      <c r="Q1030" s="789">
        <v>6</v>
      </c>
      <c r="R1030" s="815">
        <v>8</v>
      </c>
      <c r="S1030" s="789">
        <v>5</v>
      </c>
      <c r="T1030" s="181"/>
      <c r="U1030" s="789">
        <v>11</v>
      </c>
      <c r="V1030" s="31">
        <f>IF(W1030="","",IFERROR(INDEX(Docentes!C:C,MATCH(W1030,Docentes!D:D,0)),"NUEVO"))</f>
        <v>73788382</v>
      </c>
      <c r="W1030" s="791" t="s">
        <v>637</v>
      </c>
      <c r="X1030" s="265" t="s">
        <v>167</v>
      </c>
      <c r="Y1030" s="789" t="s">
        <v>1088</v>
      </c>
      <c r="Z1030" s="789" t="s">
        <v>1089</v>
      </c>
      <c r="AA1030" s="789"/>
      <c r="AB1030" s="789"/>
      <c r="AC1030" s="789"/>
      <c r="AD1030" s="789"/>
      <c r="AE1030" s="789"/>
      <c r="AF1030" s="789" t="s">
        <v>1088</v>
      </c>
      <c r="AG1030" s="31" t="str">
        <f t="shared" si="603"/>
        <v>TP</v>
      </c>
      <c r="AH1030" s="789">
        <v>2</v>
      </c>
      <c r="AI1030" s="789">
        <v>16</v>
      </c>
      <c r="AJ1030" s="789">
        <v>0</v>
      </c>
      <c r="AK1030" s="789">
        <v>22</v>
      </c>
      <c r="AL1030" s="789">
        <v>40</v>
      </c>
      <c r="AM1030" s="31">
        <f t="shared" si="609"/>
        <v>8</v>
      </c>
      <c r="AN1030" s="792">
        <f t="shared" si="610"/>
        <v>0.66666666666666663</v>
      </c>
      <c r="AO1030" s="792">
        <f t="shared" si="611"/>
        <v>0.94444444444444442</v>
      </c>
      <c r="AP1030" s="31" t="str" cm="1">
        <f t="array" ref="AP1030">IF(W1030="","",IF(SUMPRODUCT((W1030=$W$6:$W$1560)*(AH1030=$AH$6:$AH$1560)*(AN1030=$AN$6:$AN$1560)*(AO1030=$AO$6:$AO$1560)*(ROW($W$6:$W$1560)&lt;&gt;ROW(W1030))*((R1030=0)*($R$6:$R$1560&gt;0)+(R1030&gt;0)*($R$6:$R$1560=0)))&gt;0,"SALONES UNIDOS",IF(SUMPRODUCT((W1030=$W$6:$W$1560)*(AH1030=$AH$6:$AH$1560)*((AN1030&lt;$AO$6:$AO$1560)*(AO1030&gt;$AN$6:$AN$1560))*(ROW($W$6:$W$1560)&lt;&gt;ROW(W1030)))&gt;0,"CRUZADO","Sin cruce")))</f>
        <v>Sin cruce</v>
      </c>
      <c r="AQ1030" s="792" t="str">
        <f t="shared" si="592"/>
        <v>IN8PRINCIPALB1</v>
      </c>
      <c r="AR1030" s="792" t="str" cm="1">
        <f t="array" ref="AR1030">IF(AQ1030="","",IF(SUMPRODUCT((AQ1030=$AQ$6:$AQ$1560)*(AH1030=$AH$6:$AH$1560)*(AN1030=$AN$6:$AN$1560)*(AO1030=$AO$6:$AO$1560)*(ROW($AQ$6:$AQ$1560)&lt;&gt;ROW(AQ1030))*((R1030=0)*($R$6:$R$1560&gt;0)+(R1030&gt;0)*($R$6:$R$1560=0)))&gt;0,"SALONES UNIDOS",IF(SUMPRODUCT((AQ1030=$AQ$6:$AQ$1560)*(AH1030=$AH$6:$AH$1560)*((AN1030&lt;$AO$6:$AO$1560)*(AO1030&gt;$AN$6:$AN$1560))*(ROW($AQ$6:$AQ$1560)&lt;&gt;ROW(AQ1030)))&gt;0,"CRUZADO","Sin cruce")))</f>
        <v>Sin cruce</v>
      </c>
    </row>
    <row r="1031" spans="3:44" ht="15.6" hidden="1" customHeight="1">
      <c r="C1031" s="12" t="s">
        <v>1081</v>
      </c>
      <c r="D1031" s="789" t="s">
        <v>80</v>
      </c>
      <c r="E1031" s="789">
        <v>202011</v>
      </c>
      <c r="F1031" s="12" t="s">
        <v>23</v>
      </c>
      <c r="G1031" s="12" t="s">
        <v>20</v>
      </c>
      <c r="H1031" s="12" t="s">
        <v>57</v>
      </c>
      <c r="I1031" s="12">
        <v>8</v>
      </c>
      <c r="J1031" s="12" t="s">
        <v>1476</v>
      </c>
      <c r="K1031" s="790" t="s">
        <v>1688</v>
      </c>
      <c r="L1031" s="491" t="s">
        <v>1166</v>
      </c>
      <c r="M1031" s="789" t="s">
        <v>1101</v>
      </c>
      <c r="N1031" s="789" t="s">
        <v>1086</v>
      </c>
      <c r="O1031" s="12" t="s">
        <v>769</v>
      </c>
      <c r="P1031" s="789">
        <v>2</v>
      </c>
      <c r="Q1031" s="789">
        <v>6</v>
      </c>
      <c r="R1031" s="815">
        <v>8</v>
      </c>
      <c r="S1031" s="789">
        <v>5</v>
      </c>
      <c r="T1031" s="181"/>
      <c r="U1031" s="789">
        <v>11</v>
      </c>
      <c r="V1031" s="31">
        <f>IF(W1031="","",IFERROR(INDEX(Docentes!C:C,MATCH(W1031,Docentes!D:D,0)),"NUEVO"))</f>
        <v>16662940</v>
      </c>
      <c r="W1031" s="693" t="s">
        <v>999</v>
      </c>
      <c r="X1031" s="265" t="s">
        <v>1617</v>
      </c>
      <c r="Y1031" s="789" t="s">
        <v>1088</v>
      </c>
      <c r="Z1031" s="789" t="s">
        <v>1089</v>
      </c>
      <c r="AA1031" s="789"/>
      <c r="AB1031" s="789"/>
      <c r="AC1031" s="789"/>
      <c r="AD1031" s="789"/>
      <c r="AE1031" s="789"/>
      <c r="AF1031" s="789" t="s">
        <v>1088</v>
      </c>
      <c r="AG1031" s="31" t="str">
        <f t="shared" si="603"/>
        <v>TP</v>
      </c>
      <c r="AH1031" s="789">
        <v>6</v>
      </c>
      <c r="AI1031" s="789">
        <v>15</v>
      </c>
      <c r="AJ1031" s="789">
        <v>10</v>
      </c>
      <c r="AK1031" s="789">
        <v>21</v>
      </c>
      <c r="AL1031" s="789">
        <v>50</v>
      </c>
      <c r="AM1031" s="31">
        <f t="shared" si="609"/>
        <v>8</v>
      </c>
      <c r="AN1031" s="792">
        <f t="shared" si="610"/>
        <v>0.63194444444444442</v>
      </c>
      <c r="AO1031" s="792">
        <f t="shared" si="611"/>
        <v>0.90972222222222221</v>
      </c>
      <c r="AP1031" s="31" t="str" cm="1">
        <f t="array" ref="AP1031">IF(W1031="","",IF(SUMPRODUCT((W1031=$W$6:$W$1560)*(AH1031=$AH$6:$AH$1560)*(AN1031=$AN$6:$AN$1560)*(AO1031=$AO$6:$AO$1560)*(ROW($W$6:$W$1560)&lt;&gt;ROW(W1031))*((R1031=0)*($R$6:$R$1560&gt;0)+(R1031&gt;0)*($R$6:$R$1560=0)))&gt;0,"SALONES UNIDOS",IF(SUMPRODUCT((W1031=$W$6:$W$1560)*(AH1031=$AH$6:$AH$1560)*((AN1031&lt;$AO$6:$AO$1560)*(AO1031&gt;$AN$6:$AN$1560))*(ROW($W$6:$W$1560)&lt;&gt;ROW(W1031)))&gt;0,"CRUZADO","Sin cruce")))</f>
        <v>Sin cruce</v>
      </c>
      <c r="AQ1031" s="792" t="str">
        <f t="shared" si="592"/>
        <v>IN8PRINCIPALB2</v>
      </c>
      <c r="AR1031" s="792" t="str" cm="1">
        <f t="array" ref="AR1031">IF(AQ1031="","",IF(SUMPRODUCT((AQ1031=$AQ$6:$AQ$1560)*(AH1031=$AH$6:$AH$1560)*(AN1031=$AN$6:$AN$1560)*(AO1031=$AO$6:$AO$1560)*(ROW($AQ$6:$AQ$1560)&lt;&gt;ROW(AQ1031))*((R1031=0)*($R$6:$R$1560&gt;0)+(R1031&gt;0)*($R$6:$R$1560=0)))&gt;0,"SALONES UNIDOS",IF(SUMPRODUCT((AQ1031=$AQ$6:$AQ$1560)*(AH1031=$AH$6:$AH$1560)*((AN1031&lt;$AO$6:$AO$1560)*(AO1031&gt;$AN$6:$AN$1560))*(ROW($AQ$6:$AQ$1560)&lt;&gt;ROW(AQ1031)))&gt;0,"CRUZADO","Sin cruce")))</f>
        <v>Sin cruce</v>
      </c>
    </row>
    <row r="1032" spans="3:44" ht="15.6" hidden="1" customHeight="1">
      <c r="C1032" s="12" t="s">
        <v>1081</v>
      </c>
      <c r="D1032" s="789" t="s">
        <v>80</v>
      </c>
      <c r="E1032" s="789">
        <v>202011</v>
      </c>
      <c r="F1032" s="12" t="s">
        <v>23</v>
      </c>
      <c r="G1032" s="12" t="s">
        <v>20</v>
      </c>
      <c r="H1032" s="12" t="s">
        <v>57</v>
      </c>
      <c r="I1032" s="12">
        <v>8</v>
      </c>
      <c r="J1032" s="12" t="s">
        <v>26</v>
      </c>
      <c r="K1032" s="790" t="s">
        <v>1689</v>
      </c>
      <c r="L1032" s="491" t="s">
        <v>1690</v>
      </c>
      <c r="M1032" s="789" t="s">
        <v>1685</v>
      </c>
      <c r="N1032" s="789" t="s">
        <v>1086</v>
      </c>
      <c r="O1032" s="12" t="s">
        <v>731</v>
      </c>
      <c r="P1032" s="789">
        <v>2</v>
      </c>
      <c r="Q1032" s="789">
        <v>2</v>
      </c>
      <c r="R1032" s="815">
        <v>4</v>
      </c>
      <c r="S1032" s="789">
        <v>3</v>
      </c>
      <c r="T1032" s="181"/>
      <c r="U1032" s="789">
        <v>22</v>
      </c>
      <c r="V1032" s="31">
        <f>IF(W1032="","",IFERROR(INDEX(Docentes!C:C,MATCH(W1032,Docentes!D:D,0)),"NUEVO"))</f>
        <v>21854029</v>
      </c>
      <c r="W1032" s="791" t="s">
        <v>219</v>
      </c>
      <c r="X1032" s="265" t="s">
        <v>168</v>
      </c>
      <c r="Y1032" s="789" t="s">
        <v>1088</v>
      </c>
      <c r="Z1032" s="789" t="s">
        <v>1089</v>
      </c>
      <c r="AA1032" s="789" t="s">
        <v>41</v>
      </c>
      <c r="AB1032" s="789" t="s">
        <v>1634</v>
      </c>
      <c r="AC1032" s="789">
        <v>48</v>
      </c>
      <c r="AD1032" s="789"/>
      <c r="AE1032" s="789"/>
      <c r="AF1032" s="789" t="s">
        <v>1088</v>
      </c>
      <c r="AG1032" s="31" t="str">
        <f t="shared" si="603"/>
        <v>TP</v>
      </c>
      <c r="AH1032" s="789">
        <v>3</v>
      </c>
      <c r="AI1032" s="789">
        <v>19</v>
      </c>
      <c r="AJ1032" s="789">
        <v>20</v>
      </c>
      <c r="AK1032" s="789">
        <v>22</v>
      </c>
      <c r="AL1032" s="789">
        <v>40</v>
      </c>
      <c r="AM1032" s="31">
        <f t="shared" si="609"/>
        <v>4.0000000000000018</v>
      </c>
      <c r="AN1032" s="792">
        <f t="shared" si="610"/>
        <v>0.80555555555555547</v>
      </c>
      <c r="AO1032" s="792">
        <f t="shared" si="611"/>
        <v>0.94444444444444442</v>
      </c>
      <c r="AP1032" s="31" t="str" cm="1">
        <f t="array" ref="AP1032">IF(W1032="","",IF(SUMPRODUCT((W1032=$W$6:$W$1560)*(AH1032=$AH$6:$AH$1560)*(AN1032=$AN$6:$AN$1560)*(AO1032=$AO$6:$AO$1560)*(ROW($W$6:$W$1560)&lt;&gt;ROW(W1032))*((R1032=0)*($R$6:$R$1560&gt;0)+(R1032&gt;0)*($R$6:$R$1560=0)))&gt;0,"SALONES UNIDOS",IF(SUMPRODUCT((W1032=$W$6:$W$1560)*(AH1032=$AH$6:$AH$1560)*((AN1032&lt;$AO$6:$AO$1560)*(AO1032&gt;$AN$6:$AN$1560))*(ROW($W$6:$W$1560)&lt;&gt;ROW(W1032)))&gt;0,"CRUZADO","Sin cruce")))</f>
        <v>Sin cruce</v>
      </c>
      <c r="AQ1032" s="792" t="str">
        <f t="shared" si="592"/>
        <v>IN8PRINCIPALB</v>
      </c>
      <c r="AR1032" s="792" t="str" cm="1">
        <f t="array" ref="AR1032">IF(AQ1032="","",IF(SUMPRODUCT((AQ1032=$AQ$6:$AQ$1560)*(AH1032=$AH$6:$AH$1560)*(AN1032=$AN$6:$AN$1560)*(AO1032=$AO$6:$AO$1560)*(ROW($AQ$6:$AQ$1560)&lt;&gt;ROW(AQ1032))*((R1032=0)*($R$6:$R$1560&gt;0)+(R1032&gt;0)*($R$6:$R$1560=0)))&gt;0,"SALONES UNIDOS",IF(SUMPRODUCT((AQ1032=$AQ$6:$AQ$1560)*(AH1032=$AH$6:$AH$1560)*((AN1032&lt;$AO$6:$AO$1560)*(AO1032&gt;$AN$6:$AN$1560))*(ROW($AQ$6:$AQ$1560)&lt;&gt;ROW(AQ1032)))&gt;0,"CRUZADO","Sin cruce")))</f>
        <v>Sin cruce</v>
      </c>
    </row>
    <row r="1033" spans="3:44" ht="15.6" hidden="1" customHeight="1">
      <c r="C1033" s="12" t="s">
        <v>1081</v>
      </c>
      <c r="D1033" s="789" t="s">
        <v>80</v>
      </c>
      <c r="E1033" s="789">
        <v>202011</v>
      </c>
      <c r="F1033" s="12" t="s">
        <v>23</v>
      </c>
      <c r="G1033" s="12" t="s">
        <v>20</v>
      </c>
      <c r="H1033" s="12" t="s">
        <v>57</v>
      </c>
      <c r="I1033" s="12">
        <v>8</v>
      </c>
      <c r="J1033" s="12" t="s">
        <v>26</v>
      </c>
      <c r="K1033" s="790" t="s">
        <v>1691</v>
      </c>
      <c r="L1033" s="491" t="s">
        <v>1692</v>
      </c>
      <c r="M1033" s="789" t="s">
        <v>1685</v>
      </c>
      <c r="N1033" s="789" t="s">
        <v>1086</v>
      </c>
      <c r="O1033" s="12" t="s">
        <v>731</v>
      </c>
      <c r="P1033" s="789">
        <v>2</v>
      </c>
      <c r="Q1033" s="789">
        <v>2</v>
      </c>
      <c r="R1033" s="815">
        <v>4</v>
      </c>
      <c r="S1033" s="789">
        <v>3</v>
      </c>
      <c r="T1033" s="181"/>
      <c r="U1033" s="789">
        <v>22</v>
      </c>
      <c r="V1033" s="31">
        <f>IF(W1033="","",IFERROR(INDEX(Docentes!C:C,MATCH(W1033,Docentes!D:D,0)),"NUEVO"))</f>
        <v>40744353</v>
      </c>
      <c r="W1033" s="791" t="s">
        <v>352</v>
      </c>
      <c r="X1033" s="265" t="s">
        <v>168</v>
      </c>
      <c r="Y1033" s="789" t="s">
        <v>1088</v>
      </c>
      <c r="Z1033" s="789" t="s">
        <v>1089</v>
      </c>
      <c r="AA1033" s="789" t="s">
        <v>41</v>
      </c>
      <c r="AB1033" s="789" t="s">
        <v>1634</v>
      </c>
      <c r="AC1033" s="789">
        <v>48</v>
      </c>
      <c r="AD1033" s="789"/>
      <c r="AE1033" s="789"/>
      <c r="AF1033" s="789" t="s">
        <v>1088</v>
      </c>
      <c r="AG1033" s="31" t="str">
        <f t="shared" si="603"/>
        <v>TP</v>
      </c>
      <c r="AH1033" s="789">
        <v>1</v>
      </c>
      <c r="AI1033" s="789">
        <v>19</v>
      </c>
      <c r="AJ1033" s="789">
        <v>20</v>
      </c>
      <c r="AK1033" s="789">
        <v>22</v>
      </c>
      <c r="AL1033" s="789">
        <v>40</v>
      </c>
      <c r="AM1033" s="31">
        <f t="shared" si="609"/>
        <v>4.0000000000000018</v>
      </c>
      <c r="AN1033" s="792">
        <f t="shared" si="610"/>
        <v>0.80555555555555547</v>
      </c>
      <c r="AO1033" s="792">
        <f t="shared" si="611"/>
        <v>0.94444444444444442</v>
      </c>
      <c r="AP1033" s="31" t="str" cm="1">
        <f t="array" ref="AP1033">IF(W1033="","",IF(SUMPRODUCT((W1033=$W$6:$W$1560)*(AH1033=$AH$6:$AH$1560)*(AN1033=$AN$6:$AN$1560)*(AO1033=$AO$6:$AO$1560)*(ROW($W$6:$W$1560)&lt;&gt;ROW(W1033))*((R1033=0)*($R$6:$R$1560&gt;0)+(R1033&gt;0)*($R$6:$R$1560=0)))&gt;0,"SALONES UNIDOS",IF(SUMPRODUCT((W1033=$W$6:$W$1560)*(AH1033=$AH$6:$AH$1560)*((AN1033&lt;$AO$6:$AO$1560)*(AO1033&gt;$AN$6:$AN$1560))*(ROW($W$6:$W$1560)&lt;&gt;ROW(W1033)))&gt;0,"CRUZADO","Sin cruce")))</f>
        <v>Sin cruce</v>
      </c>
      <c r="AQ1033" s="792" t="str">
        <f t="shared" si="592"/>
        <v>IN8PRINCIPALB</v>
      </c>
      <c r="AR1033" s="792" t="str" cm="1">
        <f t="array" ref="AR1033">IF(AQ1033="","",IF(SUMPRODUCT((AQ1033=$AQ$6:$AQ$1560)*(AH1033=$AH$6:$AH$1560)*(AN1033=$AN$6:$AN$1560)*(AO1033=$AO$6:$AO$1560)*(ROW($AQ$6:$AQ$1560)&lt;&gt;ROW(AQ1033))*((R1033=0)*($R$6:$R$1560&gt;0)+(R1033&gt;0)*($R$6:$R$1560=0)))&gt;0,"SALONES UNIDOS",IF(SUMPRODUCT((AQ1033=$AQ$6:$AQ$1560)*(AH1033=$AH$6:$AH$1560)*((AN1033&lt;$AO$6:$AO$1560)*(AO1033&gt;$AN$6:$AN$1560))*(ROW($AQ$6:$AQ$1560)&lt;&gt;ROW(AQ1033)))&gt;0,"CRUZADO","Sin cruce")))</f>
        <v>Sin cruce</v>
      </c>
    </row>
    <row r="1034" spans="3:44" ht="15.6" hidden="1" customHeight="1">
      <c r="C1034" s="12" t="s">
        <v>1081</v>
      </c>
      <c r="D1034" s="789" t="s">
        <v>80</v>
      </c>
      <c r="E1034" s="789">
        <v>202011</v>
      </c>
      <c r="F1034" s="12" t="s">
        <v>23</v>
      </c>
      <c r="G1034" s="12" t="s">
        <v>20</v>
      </c>
      <c r="H1034" s="12" t="s">
        <v>57</v>
      </c>
      <c r="I1034" s="12">
        <v>8</v>
      </c>
      <c r="J1034" s="12" t="s">
        <v>26</v>
      </c>
      <c r="K1034" s="790" t="s">
        <v>1693</v>
      </c>
      <c r="L1034" s="491" t="s">
        <v>1111</v>
      </c>
      <c r="M1034" s="789" t="s">
        <v>1101</v>
      </c>
      <c r="N1034" s="789" t="s">
        <v>1086</v>
      </c>
      <c r="O1034" s="12" t="s">
        <v>769</v>
      </c>
      <c r="P1034" s="789">
        <v>2</v>
      </c>
      <c r="Q1034" s="789">
        <v>2</v>
      </c>
      <c r="R1034" s="815">
        <v>4</v>
      </c>
      <c r="S1034" s="789">
        <v>3</v>
      </c>
      <c r="T1034" s="181"/>
      <c r="U1034" s="789">
        <v>22</v>
      </c>
      <c r="V1034" s="31">
        <f>IF(W1034="","",IFERROR(INDEX(Docentes!C:C,MATCH(W1034,Docentes!D:D,0)),"NUEVO"))</f>
        <v>21870795</v>
      </c>
      <c r="W1034" s="791" t="s">
        <v>552</v>
      </c>
      <c r="X1034" s="265" t="s">
        <v>167</v>
      </c>
      <c r="Y1034" s="789" t="s">
        <v>1088</v>
      </c>
      <c r="Z1034" s="789" t="s">
        <v>1089</v>
      </c>
      <c r="AA1034" s="789"/>
      <c r="AB1034" s="789" t="s">
        <v>1092</v>
      </c>
      <c r="AC1034" s="789"/>
      <c r="AD1034" s="789"/>
      <c r="AE1034" s="789"/>
      <c r="AF1034" s="789" t="s">
        <v>1088</v>
      </c>
      <c r="AG1034" s="31" t="str">
        <f t="shared" si="603"/>
        <v>TP</v>
      </c>
      <c r="AH1034" s="789">
        <v>4</v>
      </c>
      <c r="AI1034" s="789">
        <v>19</v>
      </c>
      <c r="AJ1034" s="789">
        <v>20</v>
      </c>
      <c r="AK1034" s="789">
        <v>22</v>
      </c>
      <c r="AL1034" s="789">
        <v>40</v>
      </c>
      <c r="AM1034" s="31">
        <f t="shared" si="609"/>
        <v>4.0000000000000018</v>
      </c>
      <c r="AN1034" s="792">
        <f t="shared" si="610"/>
        <v>0.80555555555555547</v>
      </c>
      <c r="AO1034" s="792">
        <f t="shared" si="611"/>
        <v>0.94444444444444442</v>
      </c>
      <c r="AP1034" s="31" t="str" cm="1">
        <f t="array" ref="AP1034">IF(W1034="","",IF(SUMPRODUCT((W1034=$W$6:$W$1560)*(AH1034=$AH$6:$AH$1560)*(AN1034=$AN$6:$AN$1560)*(AO1034=$AO$6:$AO$1560)*(ROW($W$6:$W$1560)&lt;&gt;ROW(W1034))*((R1034=0)*($R$6:$R$1560&gt;0)+(R1034&gt;0)*($R$6:$R$1560=0)))&gt;0,"SALONES UNIDOS",IF(SUMPRODUCT((W1034=$W$6:$W$1560)*(AH1034=$AH$6:$AH$1560)*((AN1034&lt;$AO$6:$AO$1560)*(AO1034&gt;$AN$6:$AN$1560))*(ROW($W$6:$W$1560)&lt;&gt;ROW(W1034)))&gt;0,"CRUZADO","Sin cruce")))</f>
        <v>Sin cruce</v>
      </c>
      <c r="AQ1034" s="792" t="str">
        <f t="shared" si="592"/>
        <v>IN8PRINCIPALB</v>
      </c>
      <c r="AR1034" s="792" t="str" cm="1">
        <f t="array" ref="AR1034">IF(AQ1034="","",IF(SUMPRODUCT((AQ1034=$AQ$6:$AQ$1560)*(AH1034=$AH$6:$AH$1560)*(AN1034=$AN$6:$AN$1560)*(AO1034=$AO$6:$AO$1560)*(ROW($AQ$6:$AQ$1560)&lt;&gt;ROW(AQ1034))*((R1034=0)*($R$6:$R$1560&gt;0)+(R1034&gt;0)*($R$6:$R$1560=0)))&gt;0,"SALONES UNIDOS",IF(SUMPRODUCT((AQ1034=$AQ$6:$AQ$1560)*(AH1034=$AH$6:$AH$1560)*((AN1034&lt;$AO$6:$AO$1560)*(AO1034&gt;$AN$6:$AN$1560))*(ROW($AQ$6:$AQ$1560)&lt;&gt;ROW(AQ1034)))&gt;0,"CRUZADO","Sin cruce")))</f>
        <v>Sin cruce</v>
      </c>
    </row>
    <row r="1035" spans="3:44" ht="15.6" hidden="1" customHeight="1">
      <c r="C1035" s="12" t="s">
        <v>1081</v>
      </c>
      <c r="D1035" s="789" t="s">
        <v>80</v>
      </c>
      <c r="E1035" s="789">
        <v>202011</v>
      </c>
      <c r="F1035" s="12" t="s">
        <v>23</v>
      </c>
      <c r="G1035" s="12" t="s">
        <v>20</v>
      </c>
      <c r="H1035" s="12" t="s">
        <v>57</v>
      </c>
      <c r="I1035" s="12">
        <v>9</v>
      </c>
      <c r="J1035" s="12" t="s">
        <v>1342</v>
      </c>
      <c r="K1035" s="790" t="s">
        <v>1694</v>
      </c>
      <c r="L1035" s="491" t="s">
        <v>1695</v>
      </c>
      <c r="M1035" s="789" t="s">
        <v>1101</v>
      </c>
      <c r="N1035" s="789" t="s">
        <v>1086</v>
      </c>
      <c r="O1035" s="12" t="s">
        <v>769</v>
      </c>
      <c r="P1035" s="789">
        <v>4</v>
      </c>
      <c r="Q1035" s="789">
        <v>4</v>
      </c>
      <c r="R1035" s="815">
        <v>8</v>
      </c>
      <c r="S1035" s="789">
        <v>6</v>
      </c>
      <c r="T1035" s="181"/>
      <c r="U1035" s="789">
        <v>16</v>
      </c>
      <c r="V1035" s="31">
        <f>IF(W1035="","",IFERROR(INDEX(Docentes!C:C,MATCH(W1035,Docentes!D:D,0)),"NUEVO"))</f>
        <v>17535600</v>
      </c>
      <c r="W1035" s="791" t="s">
        <v>324</v>
      </c>
      <c r="X1035" s="265" t="s">
        <v>167</v>
      </c>
      <c r="Y1035" s="789" t="s">
        <v>1088</v>
      </c>
      <c r="Z1035" s="789" t="s">
        <v>1089</v>
      </c>
      <c r="AA1035" s="789"/>
      <c r="AB1035" s="789"/>
      <c r="AC1035" s="789"/>
      <c r="AD1035" s="789"/>
      <c r="AE1035" s="789"/>
      <c r="AF1035" s="789" t="s">
        <v>1088</v>
      </c>
      <c r="AG1035" s="31" t="str">
        <f t="shared" si="603"/>
        <v>TP</v>
      </c>
      <c r="AH1035" s="789">
        <v>2</v>
      </c>
      <c r="AI1035" s="789">
        <v>16</v>
      </c>
      <c r="AJ1035" s="789">
        <v>50</v>
      </c>
      <c r="AK1035" s="789">
        <v>23</v>
      </c>
      <c r="AL1035" s="789">
        <v>30</v>
      </c>
      <c r="AM1035" s="31">
        <f t="shared" si="609"/>
        <v>8.0000000000000036</v>
      </c>
      <c r="AN1035" s="792">
        <f t="shared" si="610"/>
        <v>0.70138888888888884</v>
      </c>
      <c r="AO1035" s="792">
        <f t="shared" si="611"/>
        <v>0.97916666666666674</v>
      </c>
      <c r="AP1035" s="31" t="str" cm="1">
        <f t="array" ref="AP1035">IF(W1035="","",IF(SUMPRODUCT((W1035=$W$6:$W$1560)*(AH1035=$AH$6:$AH$1560)*(AN1035=$AN$6:$AN$1560)*(AO1035=$AO$6:$AO$1560)*(ROW($W$6:$W$1560)&lt;&gt;ROW(W1035))*((R1035=0)*($R$6:$R$1560&gt;0)+(R1035&gt;0)*($R$6:$R$1560=0)))&gt;0,"SALONES UNIDOS",IF(SUMPRODUCT((W1035=$W$6:$W$1560)*(AH1035=$AH$6:$AH$1560)*((AN1035&lt;$AO$6:$AO$1560)*(AO1035&gt;$AN$6:$AN$1560))*(ROW($W$6:$W$1560)&lt;&gt;ROW(W1035)))&gt;0,"CRUZADO","Sin cruce")))</f>
        <v>Sin cruce</v>
      </c>
      <c r="AQ1035" s="792" t="str">
        <f t="shared" si="592"/>
        <v>IN9PRINCIPALA1</v>
      </c>
      <c r="AR1035" s="792" t="str" cm="1">
        <f t="array" ref="AR1035">IF(AQ1035="","",IF(SUMPRODUCT((AQ1035=$AQ$6:$AQ$1560)*(AH1035=$AH$6:$AH$1560)*(AN1035=$AN$6:$AN$1560)*(AO1035=$AO$6:$AO$1560)*(ROW($AQ$6:$AQ$1560)&lt;&gt;ROW(AQ1035))*((R1035=0)*($R$6:$R$1560&gt;0)+(R1035&gt;0)*($R$6:$R$1560=0)))&gt;0,"SALONES UNIDOS",IF(SUMPRODUCT((AQ1035=$AQ$6:$AQ$1560)*(AH1035=$AH$6:$AH$1560)*((AN1035&lt;$AO$6:$AO$1560)*(AO1035&gt;$AN$6:$AN$1560))*(ROW($AQ$6:$AQ$1560)&lt;&gt;ROW(AQ1035)))&gt;0,"CRUZADO","Sin cruce")))</f>
        <v>Sin cruce</v>
      </c>
    </row>
    <row r="1036" spans="3:44" ht="15.6" hidden="1" customHeight="1">
      <c r="C1036" s="12" t="s">
        <v>1081</v>
      </c>
      <c r="D1036" s="789" t="s">
        <v>80</v>
      </c>
      <c r="E1036" s="789">
        <v>202011</v>
      </c>
      <c r="F1036" s="12" t="s">
        <v>23</v>
      </c>
      <c r="G1036" s="12" t="s">
        <v>20</v>
      </c>
      <c r="H1036" s="12" t="s">
        <v>57</v>
      </c>
      <c r="I1036" s="12">
        <v>9</v>
      </c>
      <c r="J1036" s="12" t="s">
        <v>1343</v>
      </c>
      <c r="K1036" s="790" t="s">
        <v>1694</v>
      </c>
      <c r="L1036" s="491" t="s">
        <v>1695</v>
      </c>
      <c r="M1036" s="789" t="s">
        <v>1101</v>
      </c>
      <c r="N1036" s="789" t="s">
        <v>1086</v>
      </c>
      <c r="O1036" s="12" t="s">
        <v>769</v>
      </c>
      <c r="P1036" s="789">
        <v>4</v>
      </c>
      <c r="Q1036" s="789">
        <v>4</v>
      </c>
      <c r="R1036" s="815">
        <v>8</v>
      </c>
      <c r="S1036" s="789">
        <v>6</v>
      </c>
      <c r="T1036" s="181"/>
      <c r="U1036" s="789">
        <v>17</v>
      </c>
      <c r="V1036" s="31">
        <f>IF(W1036="","",IFERROR(INDEX(Docentes!C:C,MATCH(W1036,Docentes!D:D,0)),"NUEVO"))</f>
        <v>45221222</v>
      </c>
      <c r="W1036" s="693" t="s">
        <v>997</v>
      </c>
      <c r="X1036" s="265" t="s">
        <v>1617</v>
      </c>
      <c r="Y1036" s="789" t="s">
        <v>1088</v>
      </c>
      <c r="Z1036" s="789" t="s">
        <v>1089</v>
      </c>
      <c r="AA1036" s="789"/>
      <c r="AB1036" s="789"/>
      <c r="AC1036" s="789"/>
      <c r="AD1036" s="789"/>
      <c r="AE1036" s="789"/>
      <c r="AF1036" s="789" t="s">
        <v>1088</v>
      </c>
      <c r="AG1036" s="31" t="str">
        <f t="shared" si="603"/>
        <v>TP</v>
      </c>
      <c r="AH1036" s="789">
        <v>2</v>
      </c>
      <c r="AI1036" s="789">
        <v>16</v>
      </c>
      <c r="AJ1036" s="789">
        <v>50</v>
      </c>
      <c r="AK1036" s="789">
        <v>23</v>
      </c>
      <c r="AL1036" s="789">
        <v>30</v>
      </c>
      <c r="AM1036" s="31">
        <f t="shared" si="609"/>
        <v>8.0000000000000036</v>
      </c>
      <c r="AN1036" s="792">
        <f t="shared" si="610"/>
        <v>0.70138888888888884</v>
      </c>
      <c r="AO1036" s="792">
        <f t="shared" si="611"/>
        <v>0.97916666666666674</v>
      </c>
      <c r="AP1036" s="31" t="str" cm="1">
        <f t="array" ref="AP1036">IF(W1036="","",IF(SUMPRODUCT((W1036=$W$6:$W$1560)*(AH1036=$AH$6:$AH$1560)*(AN1036=$AN$6:$AN$1560)*(AO1036=$AO$6:$AO$1560)*(ROW($W$6:$W$1560)&lt;&gt;ROW(W1036))*((R1036=0)*($R$6:$R$1560&gt;0)+(R1036&gt;0)*($R$6:$R$1560=0)))&gt;0,"SALONES UNIDOS",IF(SUMPRODUCT((W1036=$W$6:$W$1560)*(AH1036=$AH$6:$AH$1560)*((AN1036&lt;$AO$6:$AO$1560)*(AO1036&gt;$AN$6:$AN$1560))*(ROW($W$6:$W$1560)&lt;&gt;ROW(W1036)))&gt;0,"CRUZADO","Sin cruce")))</f>
        <v>Sin cruce</v>
      </c>
      <c r="AQ1036" s="792" t="str">
        <f t="shared" si="592"/>
        <v>IN9PRINCIPALA2</v>
      </c>
      <c r="AR1036" s="792" t="str" cm="1">
        <f t="array" ref="AR1036">IF(AQ1036="","",IF(SUMPRODUCT((AQ1036=$AQ$6:$AQ$1560)*(AH1036=$AH$6:$AH$1560)*(AN1036=$AN$6:$AN$1560)*(AO1036=$AO$6:$AO$1560)*(ROW($AQ$6:$AQ$1560)&lt;&gt;ROW(AQ1036))*((R1036=0)*($R$6:$R$1560&gt;0)+(R1036&gt;0)*($R$6:$R$1560=0)))&gt;0,"SALONES UNIDOS",IF(SUMPRODUCT((AQ1036=$AQ$6:$AQ$1560)*(AH1036=$AH$6:$AH$1560)*((AN1036&lt;$AO$6:$AO$1560)*(AO1036&gt;$AN$6:$AN$1560))*(ROW($AQ$6:$AQ$1560)&lt;&gt;ROW(AQ1036)))&gt;0,"CRUZADO","Sin cruce")))</f>
        <v>Sin cruce</v>
      </c>
    </row>
    <row r="1037" spans="3:44" ht="15.6" hidden="1" customHeight="1">
      <c r="C1037" s="12" t="s">
        <v>1081</v>
      </c>
      <c r="D1037" s="789" t="s">
        <v>80</v>
      </c>
      <c r="E1037" s="789">
        <v>202011</v>
      </c>
      <c r="F1037" s="12" t="s">
        <v>23</v>
      </c>
      <c r="G1037" s="12" t="s">
        <v>20</v>
      </c>
      <c r="H1037" s="12" t="s">
        <v>57</v>
      </c>
      <c r="I1037" s="12">
        <v>9</v>
      </c>
      <c r="J1037" s="12" t="s">
        <v>16</v>
      </c>
      <c r="K1037" s="790" t="s">
        <v>1696</v>
      </c>
      <c r="L1037" s="491" t="s">
        <v>1697</v>
      </c>
      <c r="M1037" s="789" t="s">
        <v>1685</v>
      </c>
      <c r="N1037" s="789" t="s">
        <v>1086</v>
      </c>
      <c r="O1037" s="12" t="s">
        <v>769</v>
      </c>
      <c r="P1037" s="789">
        <v>4</v>
      </c>
      <c r="Q1037" s="789">
        <v>0</v>
      </c>
      <c r="R1037" s="815">
        <v>4</v>
      </c>
      <c r="S1037" s="789">
        <v>4</v>
      </c>
      <c r="T1037" s="181"/>
      <c r="U1037" s="789">
        <v>33</v>
      </c>
      <c r="V1037" s="31">
        <f>IF(W1037="","",IFERROR(INDEX(Docentes!C:C,MATCH(W1037,Docentes!D:D,0)),"NUEVO"))</f>
        <v>9596989</v>
      </c>
      <c r="W1037" s="791" t="s">
        <v>440</v>
      </c>
      <c r="X1037" s="265" t="s">
        <v>167</v>
      </c>
      <c r="Y1037" s="789" t="s">
        <v>1088</v>
      </c>
      <c r="Z1037" s="789" t="s">
        <v>1089</v>
      </c>
      <c r="AA1037" s="789"/>
      <c r="AB1037" s="789" t="s">
        <v>1092</v>
      </c>
      <c r="AC1037" s="789"/>
      <c r="AD1037" s="789"/>
      <c r="AE1037" s="789"/>
      <c r="AF1037" s="789" t="s">
        <v>1088</v>
      </c>
      <c r="AG1037" s="31" t="str">
        <f t="shared" si="603"/>
        <v>T</v>
      </c>
      <c r="AH1037" s="789">
        <v>5</v>
      </c>
      <c r="AI1037" s="789">
        <v>19</v>
      </c>
      <c r="AJ1037" s="789">
        <v>20</v>
      </c>
      <c r="AK1037" s="789">
        <v>22</v>
      </c>
      <c r="AL1037" s="789">
        <v>40</v>
      </c>
      <c r="AM1037" s="31">
        <f t="shared" si="609"/>
        <v>4.0000000000000018</v>
      </c>
      <c r="AN1037" s="792">
        <f t="shared" si="610"/>
        <v>0.80555555555555547</v>
      </c>
      <c r="AO1037" s="792">
        <f t="shared" si="611"/>
        <v>0.94444444444444442</v>
      </c>
      <c r="AP1037" s="31" t="str" cm="1">
        <f t="array" ref="AP1037">IF(W1037="","",IF(SUMPRODUCT((W1037=$W$6:$W$1560)*(AH1037=$AH$6:$AH$1560)*(AN1037=$AN$6:$AN$1560)*(AO1037=$AO$6:$AO$1560)*(ROW($W$6:$W$1560)&lt;&gt;ROW(W1037))*((R1037=0)*($R$6:$R$1560&gt;0)+(R1037&gt;0)*($R$6:$R$1560=0)))&gt;0,"SALONES UNIDOS",IF(SUMPRODUCT((W1037=$W$6:$W$1560)*(AH1037=$AH$6:$AH$1560)*((AN1037&lt;$AO$6:$AO$1560)*(AO1037&gt;$AN$6:$AN$1560))*(ROW($W$6:$W$1560)&lt;&gt;ROW(W1037)))&gt;0,"CRUZADO","Sin cruce")))</f>
        <v>Sin cruce</v>
      </c>
      <c r="AQ1037" s="792" t="str">
        <f t="shared" si="592"/>
        <v>IN9PRINCIPALA</v>
      </c>
      <c r="AR1037" s="792" t="str" cm="1">
        <f t="array" ref="AR1037">IF(AQ1037="","",IF(SUMPRODUCT((AQ1037=$AQ$6:$AQ$1560)*(AH1037=$AH$6:$AH$1560)*(AN1037=$AN$6:$AN$1560)*(AO1037=$AO$6:$AO$1560)*(ROW($AQ$6:$AQ$1560)&lt;&gt;ROW(AQ1037))*((R1037=0)*($R$6:$R$1560&gt;0)+(R1037&gt;0)*($R$6:$R$1560=0)))&gt;0,"SALONES UNIDOS",IF(SUMPRODUCT((AQ1037=$AQ$6:$AQ$1560)*(AH1037=$AH$6:$AH$1560)*((AN1037&lt;$AO$6:$AO$1560)*(AO1037&gt;$AN$6:$AN$1560))*(ROW($AQ$6:$AQ$1560)&lt;&gt;ROW(AQ1037)))&gt;0,"CRUZADO","Sin cruce")))</f>
        <v>Sin cruce</v>
      </c>
    </row>
    <row r="1038" spans="3:44" ht="15.6" hidden="1" customHeight="1">
      <c r="C1038" s="12" t="s">
        <v>1081</v>
      </c>
      <c r="D1038" s="789" t="s">
        <v>80</v>
      </c>
      <c r="E1038" s="789">
        <v>202011</v>
      </c>
      <c r="F1038" s="12" t="s">
        <v>23</v>
      </c>
      <c r="G1038" s="12" t="s">
        <v>20</v>
      </c>
      <c r="H1038" s="12" t="s">
        <v>57</v>
      </c>
      <c r="I1038" s="12">
        <v>9</v>
      </c>
      <c r="J1038" s="12" t="s">
        <v>16</v>
      </c>
      <c r="K1038" s="790" t="s">
        <v>1698</v>
      </c>
      <c r="L1038" s="491" t="s">
        <v>1699</v>
      </c>
      <c r="M1038" s="789" t="s">
        <v>1685</v>
      </c>
      <c r="N1038" s="789" t="s">
        <v>1086</v>
      </c>
      <c r="O1038" s="12" t="s">
        <v>731</v>
      </c>
      <c r="P1038" s="789">
        <v>3</v>
      </c>
      <c r="Q1038" s="789">
        <v>2</v>
      </c>
      <c r="R1038" s="815">
        <v>5</v>
      </c>
      <c r="S1038" s="789">
        <v>4</v>
      </c>
      <c r="T1038" s="181"/>
      <c r="U1038" s="789">
        <v>33</v>
      </c>
      <c r="V1038" s="31">
        <f>IF(W1038="","",IFERROR(INDEX(Docentes!C:C,MATCH(W1038,Docentes!D:D,0)),"NUEVO"))</f>
        <v>21793368</v>
      </c>
      <c r="W1038" s="791" t="s">
        <v>303</v>
      </c>
      <c r="X1038" s="265" t="s">
        <v>168</v>
      </c>
      <c r="Y1038" s="789" t="s">
        <v>1088</v>
      </c>
      <c r="Z1038" s="789" t="s">
        <v>1089</v>
      </c>
      <c r="AA1038" s="789" t="s">
        <v>41</v>
      </c>
      <c r="AB1038" s="789" t="s">
        <v>1639</v>
      </c>
      <c r="AC1038" s="789">
        <v>48</v>
      </c>
      <c r="AD1038" s="789"/>
      <c r="AE1038" s="789"/>
      <c r="AF1038" s="789" t="s">
        <v>1088</v>
      </c>
      <c r="AG1038" s="31" t="str">
        <f t="shared" si="603"/>
        <v>TP</v>
      </c>
      <c r="AH1038" s="789">
        <v>1</v>
      </c>
      <c r="AI1038" s="789">
        <v>18</v>
      </c>
      <c r="AJ1038" s="789">
        <v>30</v>
      </c>
      <c r="AK1038" s="789">
        <v>22</v>
      </c>
      <c r="AL1038" s="789">
        <v>40</v>
      </c>
      <c r="AM1038" s="31">
        <f t="shared" si="609"/>
        <v>4.9999999999999982</v>
      </c>
      <c r="AN1038" s="792">
        <f t="shared" si="610"/>
        <v>0.77083333333333337</v>
      </c>
      <c r="AO1038" s="792">
        <f t="shared" si="611"/>
        <v>0.94444444444444442</v>
      </c>
      <c r="AP1038" s="31" t="str" cm="1">
        <f t="array" ref="AP1038">IF(W1038="","",IF(SUMPRODUCT((W1038=$W$6:$W$1560)*(AH1038=$AH$6:$AH$1560)*(AN1038=$AN$6:$AN$1560)*(AO1038=$AO$6:$AO$1560)*(ROW($W$6:$W$1560)&lt;&gt;ROW(W1038))*((R1038=0)*($R$6:$R$1560&gt;0)+(R1038&gt;0)*($R$6:$R$1560=0)))&gt;0,"SALONES UNIDOS",IF(SUMPRODUCT((W1038=$W$6:$W$1560)*(AH1038=$AH$6:$AH$1560)*((AN1038&lt;$AO$6:$AO$1560)*(AO1038&gt;$AN$6:$AN$1560))*(ROW($W$6:$W$1560)&lt;&gt;ROW(W1038)))&gt;0,"CRUZADO","Sin cruce")))</f>
        <v>Sin cruce</v>
      </c>
      <c r="AQ1038" s="792" t="str">
        <f t="shared" si="592"/>
        <v>IN9PRINCIPALA</v>
      </c>
      <c r="AR1038" s="792" t="str" cm="1">
        <f t="array" ref="AR1038">IF(AQ1038="","",IF(SUMPRODUCT((AQ1038=$AQ$6:$AQ$1560)*(AH1038=$AH$6:$AH$1560)*(AN1038=$AN$6:$AN$1560)*(AO1038=$AO$6:$AO$1560)*(ROW($AQ$6:$AQ$1560)&lt;&gt;ROW(AQ1038))*((R1038=0)*($R$6:$R$1560&gt;0)+(R1038&gt;0)*($R$6:$R$1560=0)))&gt;0,"SALONES UNIDOS",IF(SUMPRODUCT((AQ1038=$AQ$6:$AQ$1560)*(AH1038=$AH$6:$AH$1560)*((AN1038&lt;$AO$6:$AO$1560)*(AO1038&gt;$AN$6:$AN$1560))*(ROW($AQ$6:$AQ$1560)&lt;&gt;ROW(AQ1038)))&gt;0,"CRUZADO","Sin cruce")))</f>
        <v>Sin cruce</v>
      </c>
    </row>
    <row r="1039" spans="3:44" ht="15.6" hidden="1" customHeight="1">
      <c r="C1039" s="12" t="s">
        <v>1081</v>
      </c>
      <c r="D1039" s="789" t="s">
        <v>80</v>
      </c>
      <c r="E1039" s="789">
        <v>202011</v>
      </c>
      <c r="F1039" s="12" t="s">
        <v>23</v>
      </c>
      <c r="G1039" s="12" t="s">
        <v>20</v>
      </c>
      <c r="H1039" s="12" t="s">
        <v>57</v>
      </c>
      <c r="I1039" s="12">
        <v>9</v>
      </c>
      <c r="J1039" s="12" t="s">
        <v>16</v>
      </c>
      <c r="K1039" s="790" t="s">
        <v>1700</v>
      </c>
      <c r="L1039" s="491" t="s">
        <v>1701</v>
      </c>
      <c r="M1039" s="789" t="s">
        <v>1685</v>
      </c>
      <c r="N1039" s="789" t="s">
        <v>1086</v>
      </c>
      <c r="O1039" s="12" t="s">
        <v>731</v>
      </c>
      <c r="P1039" s="789">
        <v>3</v>
      </c>
      <c r="Q1039" s="789">
        <v>2</v>
      </c>
      <c r="R1039" s="815">
        <v>5</v>
      </c>
      <c r="S1039" s="789">
        <v>4</v>
      </c>
      <c r="T1039" s="181"/>
      <c r="U1039" s="789">
        <v>33</v>
      </c>
      <c r="V1039" s="31">
        <f>IF(W1039="","",IFERROR(INDEX(Docentes!C:C,MATCH(W1039,Docentes!D:D,0)),"NUEVO"))</f>
        <v>21880139</v>
      </c>
      <c r="W1039" s="791" t="s">
        <v>606</v>
      </c>
      <c r="X1039" s="265" t="s">
        <v>168</v>
      </c>
      <c r="Y1039" s="789" t="s">
        <v>1088</v>
      </c>
      <c r="Z1039" s="789" t="s">
        <v>1089</v>
      </c>
      <c r="AA1039" s="789" t="s">
        <v>32</v>
      </c>
      <c r="AB1039" s="789" t="s">
        <v>1682</v>
      </c>
      <c r="AC1039" s="789">
        <v>38</v>
      </c>
      <c r="AD1039" s="789"/>
      <c r="AE1039" s="789"/>
      <c r="AF1039" s="789" t="s">
        <v>1088</v>
      </c>
      <c r="AG1039" s="31" t="str">
        <f t="shared" si="603"/>
        <v>TP</v>
      </c>
      <c r="AH1039" s="789">
        <v>4</v>
      </c>
      <c r="AI1039" s="789">
        <v>18</v>
      </c>
      <c r="AJ1039" s="789">
        <v>30</v>
      </c>
      <c r="AK1039" s="789">
        <v>22</v>
      </c>
      <c r="AL1039" s="789">
        <v>40</v>
      </c>
      <c r="AM1039" s="31">
        <f t="shared" si="609"/>
        <v>4.9999999999999982</v>
      </c>
      <c r="AN1039" s="792">
        <f t="shared" si="610"/>
        <v>0.77083333333333337</v>
      </c>
      <c r="AO1039" s="792">
        <f t="shared" si="611"/>
        <v>0.94444444444444442</v>
      </c>
      <c r="AP1039" s="31" t="str" cm="1">
        <f t="array" ref="AP1039">IF(W1039="","",IF(SUMPRODUCT((W1039=$W$6:$W$1560)*(AH1039=$AH$6:$AH$1560)*(AN1039=$AN$6:$AN$1560)*(AO1039=$AO$6:$AO$1560)*(ROW($W$6:$W$1560)&lt;&gt;ROW(W1039))*((R1039=0)*($R$6:$R$1560&gt;0)+(R1039&gt;0)*($R$6:$R$1560=0)))&gt;0,"SALONES UNIDOS",IF(SUMPRODUCT((W1039=$W$6:$W$1560)*(AH1039=$AH$6:$AH$1560)*((AN1039&lt;$AO$6:$AO$1560)*(AO1039&gt;$AN$6:$AN$1560))*(ROW($W$6:$W$1560)&lt;&gt;ROW(W1039)))&gt;0,"CRUZADO","Sin cruce")))</f>
        <v>Sin cruce</v>
      </c>
      <c r="AQ1039" s="792" t="str">
        <f t="shared" si="592"/>
        <v>IN9PRINCIPALA</v>
      </c>
      <c r="AR1039" s="792" t="str" cm="1">
        <f t="array" ref="AR1039">IF(AQ1039="","",IF(SUMPRODUCT((AQ1039=$AQ$6:$AQ$1560)*(AH1039=$AH$6:$AH$1560)*(AN1039=$AN$6:$AN$1560)*(AO1039=$AO$6:$AO$1560)*(ROW($AQ$6:$AQ$1560)&lt;&gt;ROW(AQ1039))*((R1039=0)*($R$6:$R$1560&gt;0)+(R1039&gt;0)*($R$6:$R$1560=0)))&gt;0,"SALONES UNIDOS",IF(SUMPRODUCT((AQ1039=$AQ$6:$AQ$1560)*(AH1039=$AH$6:$AH$1560)*((AN1039&lt;$AO$6:$AO$1560)*(AO1039&gt;$AN$6:$AN$1560))*(ROW($AQ$6:$AQ$1560)&lt;&gt;ROW(AQ1039)))&gt;0,"CRUZADO","Sin cruce")))</f>
        <v>Sin cruce</v>
      </c>
    </row>
    <row r="1040" spans="3:44" ht="15.6" hidden="1" customHeight="1">
      <c r="C1040" s="12" t="s">
        <v>1081</v>
      </c>
      <c r="D1040" s="789" t="s">
        <v>80</v>
      </c>
      <c r="E1040" s="789">
        <v>202011</v>
      </c>
      <c r="F1040" s="12" t="s">
        <v>23</v>
      </c>
      <c r="G1040" s="12" t="s">
        <v>20</v>
      </c>
      <c r="H1040" s="12" t="s">
        <v>57</v>
      </c>
      <c r="I1040" s="12">
        <v>9</v>
      </c>
      <c r="J1040" s="12" t="s">
        <v>16</v>
      </c>
      <c r="K1040" s="790" t="s">
        <v>1702</v>
      </c>
      <c r="L1040" s="491" t="s">
        <v>1703</v>
      </c>
      <c r="M1040" s="789" t="s">
        <v>1685</v>
      </c>
      <c r="N1040" s="789" t="s">
        <v>1124</v>
      </c>
      <c r="O1040" s="12" t="s">
        <v>769</v>
      </c>
      <c r="P1040" s="789">
        <v>2</v>
      </c>
      <c r="Q1040" s="789">
        <v>2</v>
      </c>
      <c r="R1040" s="815">
        <v>4</v>
      </c>
      <c r="S1040" s="789">
        <v>3</v>
      </c>
      <c r="T1040" s="181"/>
      <c r="U1040" s="789">
        <v>33</v>
      </c>
      <c r="V1040" s="31">
        <f>IF(W1040="","",IFERROR(INDEX(Docentes!C:C,MATCH(W1040,Docentes!D:D,0)),"NUEVO"))</f>
        <v>21575575</v>
      </c>
      <c r="W1040" s="791" t="s">
        <v>628</v>
      </c>
      <c r="X1040" s="265" t="s">
        <v>167</v>
      </c>
      <c r="Y1040" s="789" t="s">
        <v>1088</v>
      </c>
      <c r="Z1040" s="789" t="s">
        <v>1089</v>
      </c>
      <c r="AA1040" s="789"/>
      <c r="AB1040" s="789" t="s">
        <v>1092</v>
      </c>
      <c r="AC1040" s="789"/>
      <c r="AD1040" s="789"/>
      <c r="AE1040" s="789"/>
      <c r="AF1040" s="789" t="s">
        <v>1088</v>
      </c>
      <c r="AG1040" s="31" t="str">
        <f t="shared" si="603"/>
        <v>TP</v>
      </c>
      <c r="AH1040" s="789">
        <v>6</v>
      </c>
      <c r="AI1040" s="789">
        <v>20</v>
      </c>
      <c r="AJ1040" s="789">
        <v>10</v>
      </c>
      <c r="AK1040" s="789">
        <v>23</v>
      </c>
      <c r="AL1040" s="789">
        <v>30</v>
      </c>
      <c r="AM1040" s="31">
        <f t="shared" si="609"/>
        <v>4.0000000000000018</v>
      </c>
      <c r="AN1040" s="792">
        <f t="shared" si="610"/>
        <v>0.84027777777777779</v>
      </c>
      <c r="AO1040" s="792">
        <f t="shared" si="611"/>
        <v>0.97916666666666674</v>
      </c>
      <c r="AP1040" s="31" t="str" cm="1">
        <f t="array" ref="AP1040">IF(W1040="","",IF(SUMPRODUCT((W1040=$W$6:$W$1560)*(AH1040=$AH$6:$AH$1560)*(AN1040=$AN$6:$AN$1560)*(AO1040=$AO$6:$AO$1560)*(ROW($W$6:$W$1560)&lt;&gt;ROW(W1040))*((R1040=0)*($R$6:$R$1560&gt;0)+(R1040&gt;0)*($R$6:$R$1560=0)))&gt;0,"SALONES UNIDOS",IF(SUMPRODUCT((W1040=$W$6:$W$1560)*(AH1040=$AH$6:$AH$1560)*((AN1040&lt;$AO$6:$AO$1560)*(AO1040&gt;$AN$6:$AN$1560))*(ROW($W$6:$W$1560)&lt;&gt;ROW(W1040)))&gt;0,"CRUZADO","Sin cruce")))</f>
        <v>Sin cruce</v>
      </c>
      <c r="AQ1040" s="792" t="str">
        <f t="shared" si="592"/>
        <v>IN9PRINCIPALA</v>
      </c>
      <c r="AR1040" s="792" t="str" cm="1">
        <f t="array" ref="AR1040">IF(AQ1040="","",IF(SUMPRODUCT((AQ1040=$AQ$6:$AQ$1560)*(AH1040=$AH$6:$AH$1560)*(AN1040=$AN$6:$AN$1560)*(AO1040=$AO$6:$AO$1560)*(ROW($AQ$6:$AQ$1560)&lt;&gt;ROW(AQ1040))*((R1040=0)*($R$6:$R$1560&gt;0)+(R1040&gt;0)*($R$6:$R$1560=0)))&gt;0,"SALONES UNIDOS",IF(SUMPRODUCT((AQ1040=$AQ$6:$AQ$1560)*(AH1040=$AH$6:$AH$1560)*((AN1040&lt;$AO$6:$AO$1560)*(AO1040&gt;$AN$6:$AN$1560))*(ROW($AQ$6:$AQ$1560)&lt;&gt;ROW(AQ1040)))&gt;0,"CRUZADO","Sin cruce")))</f>
        <v>Sin cruce</v>
      </c>
    </row>
    <row r="1041" spans="3:44" ht="15.6" hidden="1" customHeight="1">
      <c r="C1041" s="12" t="s">
        <v>1081</v>
      </c>
      <c r="D1041" s="789" t="s">
        <v>80</v>
      </c>
      <c r="E1041" s="789">
        <v>202011</v>
      </c>
      <c r="F1041" s="12" t="s">
        <v>23</v>
      </c>
      <c r="G1041" s="12" t="s">
        <v>20</v>
      </c>
      <c r="H1041" s="12" t="s">
        <v>57</v>
      </c>
      <c r="I1041" s="12">
        <v>9</v>
      </c>
      <c r="J1041" s="12" t="s">
        <v>1475</v>
      </c>
      <c r="K1041" s="790" t="s">
        <v>1694</v>
      </c>
      <c r="L1041" s="491" t="s">
        <v>1695</v>
      </c>
      <c r="M1041" s="789" t="s">
        <v>1101</v>
      </c>
      <c r="N1041" s="789" t="s">
        <v>1086</v>
      </c>
      <c r="O1041" s="12" t="s">
        <v>769</v>
      </c>
      <c r="P1041" s="789">
        <v>4</v>
      </c>
      <c r="Q1041" s="789">
        <v>4</v>
      </c>
      <c r="R1041" s="815">
        <v>8</v>
      </c>
      <c r="S1041" s="789">
        <v>6</v>
      </c>
      <c r="T1041" s="181"/>
      <c r="U1041" s="789">
        <v>16</v>
      </c>
      <c r="V1041" s="31">
        <f>IF(W1041="","",IFERROR(INDEX(Docentes!C:C,MATCH(W1041,Docentes!D:D,0)),"NUEVO"))</f>
        <v>32942379</v>
      </c>
      <c r="W1041" s="791" t="s">
        <v>310</v>
      </c>
      <c r="X1041" s="265" t="s">
        <v>167</v>
      </c>
      <c r="Y1041" s="789" t="s">
        <v>1088</v>
      </c>
      <c r="Z1041" s="789" t="s">
        <v>1089</v>
      </c>
      <c r="AA1041" s="789"/>
      <c r="AB1041" s="789"/>
      <c r="AC1041" s="789"/>
      <c r="AD1041" s="789"/>
      <c r="AE1041" s="789"/>
      <c r="AF1041" s="789" t="s">
        <v>1088</v>
      </c>
      <c r="AG1041" s="31" t="str">
        <f t="shared" si="603"/>
        <v>TP</v>
      </c>
      <c r="AH1041" s="789">
        <v>6</v>
      </c>
      <c r="AI1041" s="789">
        <v>16</v>
      </c>
      <c r="AJ1041" s="789">
        <v>50</v>
      </c>
      <c r="AK1041" s="789">
        <v>23</v>
      </c>
      <c r="AL1041" s="789">
        <v>30</v>
      </c>
      <c r="AM1041" s="31">
        <f t="shared" si="609"/>
        <v>8.0000000000000036</v>
      </c>
      <c r="AN1041" s="792">
        <f t="shared" si="610"/>
        <v>0.70138888888888884</v>
      </c>
      <c r="AO1041" s="792">
        <f t="shared" si="611"/>
        <v>0.97916666666666674</v>
      </c>
      <c r="AP1041" s="31" t="str" cm="1">
        <f t="array" ref="AP1041">IF(W1041="","",IF(SUMPRODUCT((W1041=$W$6:$W$1560)*(AH1041=$AH$6:$AH$1560)*(AN1041=$AN$6:$AN$1560)*(AO1041=$AO$6:$AO$1560)*(ROW($W$6:$W$1560)&lt;&gt;ROW(W1041))*((R1041=0)*($R$6:$R$1560&gt;0)+(R1041&gt;0)*($R$6:$R$1560=0)))&gt;0,"SALONES UNIDOS",IF(SUMPRODUCT((W1041=$W$6:$W$1560)*(AH1041=$AH$6:$AH$1560)*((AN1041&lt;$AO$6:$AO$1560)*(AO1041&gt;$AN$6:$AN$1560))*(ROW($W$6:$W$1560)&lt;&gt;ROW(W1041)))&gt;0,"CRUZADO","Sin cruce")))</f>
        <v>Sin cruce</v>
      </c>
      <c r="AQ1041" s="792" t="str">
        <f t="shared" si="592"/>
        <v>IN9PRINCIPALB1</v>
      </c>
      <c r="AR1041" s="792" t="str" cm="1">
        <f t="array" ref="AR1041">IF(AQ1041="","",IF(SUMPRODUCT((AQ1041=$AQ$6:$AQ$1560)*(AH1041=$AH$6:$AH$1560)*(AN1041=$AN$6:$AN$1560)*(AO1041=$AO$6:$AO$1560)*(ROW($AQ$6:$AQ$1560)&lt;&gt;ROW(AQ1041))*((R1041=0)*($R$6:$R$1560&gt;0)+(R1041&gt;0)*($R$6:$R$1560=0)))&gt;0,"SALONES UNIDOS",IF(SUMPRODUCT((AQ1041=$AQ$6:$AQ$1560)*(AH1041=$AH$6:$AH$1560)*((AN1041&lt;$AO$6:$AO$1560)*(AO1041&gt;$AN$6:$AN$1560))*(ROW($AQ$6:$AQ$1560)&lt;&gt;ROW(AQ1041)))&gt;0,"CRUZADO","Sin cruce")))</f>
        <v>Sin cruce</v>
      </c>
    </row>
    <row r="1042" spans="3:44" ht="15.6" hidden="1" customHeight="1">
      <c r="C1042" s="12" t="s">
        <v>1081</v>
      </c>
      <c r="D1042" s="789" t="s">
        <v>80</v>
      </c>
      <c r="E1042" s="789">
        <v>202011</v>
      </c>
      <c r="F1042" s="12" t="s">
        <v>23</v>
      </c>
      <c r="G1042" s="12" t="s">
        <v>20</v>
      </c>
      <c r="H1042" s="12" t="s">
        <v>57</v>
      </c>
      <c r="I1042" s="12">
        <v>9</v>
      </c>
      <c r="J1042" s="12" t="s">
        <v>1476</v>
      </c>
      <c r="K1042" s="790" t="s">
        <v>1694</v>
      </c>
      <c r="L1042" s="491" t="s">
        <v>1695</v>
      </c>
      <c r="M1042" s="789" t="s">
        <v>1101</v>
      </c>
      <c r="N1042" s="789" t="s">
        <v>1086</v>
      </c>
      <c r="O1042" s="12" t="s">
        <v>769</v>
      </c>
      <c r="P1042" s="789">
        <v>4</v>
      </c>
      <c r="Q1042" s="789">
        <v>4</v>
      </c>
      <c r="R1042" s="815">
        <v>8</v>
      </c>
      <c r="S1042" s="789">
        <v>6</v>
      </c>
      <c r="T1042" s="181"/>
      <c r="U1042" s="789">
        <v>17</v>
      </c>
      <c r="V1042" s="31">
        <f>IF(W1042="","",IFERROR(INDEX(Docentes!C:C,MATCH(W1042,Docentes!D:D,0)),"NUEVO"))</f>
        <v>43153608</v>
      </c>
      <c r="W1042" s="791" t="s">
        <v>287</v>
      </c>
      <c r="X1042" s="265" t="s">
        <v>167</v>
      </c>
      <c r="Y1042" s="789" t="s">
        <v>1088</v>
      </c>
      <c r="Z1042" s="789" t="s">
        <v>1089</v>
      </c>
      <c r="AA1042" s="789"/>
      <c r="AB1042" s="789"/>
      <c r="AC1042" s="789"/>
      <c r="AD1042" s="789"/>
      <c r="AE1042" s="789"/>
      <c r="AF1042" s="789" t="s">
        <v>1088</v>
      </c>
      <c r="AG1042" s="31" t="str">
        <f t="shared" si="603"/>
        <v>TP</v>
      </c>
      <c r="AH1042" s="789">
        <v>5</v>
      </c>
      <c r="AI1042" s="789">
        <v>16</v>
      </c>
      <c r="AJ1042" s="789">
        <v>50</v>
      </c>
      <c r="AK1042" s="789">
        <v>23</v>
      </c>
      <c r="AL1042" s="789">
        <v>30</v>
      </c>
      <c r="AM1042" s="31">
        <f t="shared" si="609"/>
        <v>8.0000000000000036</v>
      </c>
      <c r="AN1042" s="792">
        <f t="shared" si="610"/>
        <v>0.70138888888888884</v>
      </c>
      <c r="AO1042" s="792">
        <f t="shared" si="611"/>
        <v>0.97916666666666674</v>
      </c>
      <c r="AP1042" s="31" t="str" cm="1">
        <f t="array" ref="AP1042">IF(W1042="","",IF(SUMPRODUCT((W1042=$W$6:$W$1560)*(AH1042=$AH$6:$AH$1560)*(AN1042=$AN$6:$AN$1560)*(AO1042=$AO$6:$AO$1560)*(ROW($W$6:$W$1560)&lt;&gt;ROW(W1042))*((R1042=0)*($R$6:$R$1560&gt;0)+(R1042&gt;0)*($R$6:$R$1560=0)))&gt;0,"SALONES UNIDOS",IF(SUMPRODUCT((W1042=$W$6:$W$1560)*(AH1042=$AH$6:$AH$1560)*((AN1042&lt;$AO$6:$AO$1560)*(AO1042&gt;$AN$6:$AN$1560))*(ROW($W$6:$W$1560)&lt;&gt;ROW(W1042)))&gt;0,"CRUZADO","Sin cruce")))</f>
        <v>Sin cruce</v>
      </c>
      <c r="AQ1042" s="792" t="str">
        <f t="shared" si="592"/>
        <v>IN9PRINCIPALB2</v>
      </c>
      <c r="AR1042" s="792" t="str" cm="1">
        <f t="array" ref="AR1042">IF(AQ1042="","",IF(SUMPRODUCT((AQ1042=$AQ$6:$AQ$1560)*(AH1042=$AH$6:$AH$1560)*(AN1042=$AN$6:$AN$1560)*(AO1042=$AO$6:$AO$1560)*(ROW($AQ$6:$AQ$1560)&lt;&gt;ROW(AQ1042))*((R1042=0)*($R$6:$R$1560&gt;0)+(R1042&gt;0)*($R$6:$R$1560=0)))&gt;0,"SALONES UNIDOS",IF(SUMPRODUCT((AQ1042=$AQ$6:$AQ$1560)*(AH1042=$AH$6:$AH$1560)*((AN1042&lt;$AO$6:$AO$1560)*(AO1042&gt;$AN$6:$AN$1560))*(ROW($AQ$6:$AQ$1560)&lt;&gt;ROW(AQ1042)))&gt;0,"CRUZADO","Sin cruce")))</f>
        <v>Sin cruce</v>
      </c>
    </row>
    <row r="1043" spans="3:44" ht="15.6" hidden="1" customHeight="1">
      <c r="C1043" s="12" t="s">
        <v>1081</v>
      </c>
      <c r="D1043" s="789" t="s">
        <v>80</v>
      </c>
      <c r="E1043" s="789">
        <v>202011</v>
      </c>
      <c r="F1043" s="12" t="s">
        <v>23</v>
      </c>
      <c r="G1043" s="12" t="s">
        <v>20</v>
      </c>
      <c r="H1043" s="12" t="s">
        <v>57</v>
      </c>
      <c r="I1043" s="12">
        <v>9</v>
      </c>
      <c r="J1043" s="12" t="s">
        <v>26</v>
      </c>
      <c r="K1043" s="790" t="s">
        <v>1696</v>
      </c>
      <c r="L1043" s="491" t="s">
        <v>1697</v>
      </c>
      <c r="M1043" s="789" t="s">
        <v>1685</v>
      </c>
      <c r="N1043" s="789" t="s">
        <v>1086</v>
      </c>
      <c r="O1043" s="12" t="s">
        <v>769</v>
      </c>
      <c r="P1043" s="789">
        <v>4</v>
      </c>
      <c r="Q1043" s="789">
        <v>0</v>
      </c>
      <c r="R1043" s="815">
        <v>4</v>
      </c>
      <c r="S1043" s="789">
        <v>4</v>
      </c>
      <c r="T1043" s="181"/>
      <c r="U1043" s="789">
        <v>33</v>
      </c>
      <c r="V1043" s="31">
        <f>IF(W1043="","",IFERROR(INDEX(Docentes!C:C,MATCH(W1043,Docentes!D:D,0)),"NUEVO"))</f>
        <v>9596989</v>
      </c>
      <c r="W1043" s="791" t="s">
        <v>440</v>
      </c>
      <c r="X1043" s="265" t="s">
        <v>167</v>
      </c>
      <c r="Y1043" s="789" t="s">
        <v>1088</v>
      </c>
      <c r="Z1043" s="789" t="s">
        <v>1089</v>
      </c>
      <c r="AA1043" s="789"/>
      <c r="AB1043" s="789" t="s">
        <v>1092</v>
      </c>
      <c r="AC1043" s="789"/>
      <c r="AD1043" s="789"/>
      <c r="AE1043" s="789"/>
      <c r="AF1043" s="789" t="s">
        <v>1088</v>
      </c>
      <c r="AG1043" s="31" t="str">
        <f t="shared" si="603"/>
        <v>T</v>
      </c>
      <c r="AH1043" s="789">
        <v>4</v>
      </c>
      <c r="AI1043" s="789">
        <v>19</v>
      </c>
      <c r="AJ1043" s="789">
        <v>20</v>
      </c>
      <c r="AK1043" s="789">
        <v>22</v>
      </c>
      <c r="AL1043" s="789">
        <v>40</v>
      </c>
      <c r="AM1043" s="31">
        <f t="shared" si="609"/>
        <v>4.0000000000000018</v>
      </c>
      <c r="AN1043" s="792">
        <f t="shared" si="610"/>
        <v>0.80555555555555547</v>
      </c>
      <c r="AO1043" s="792">
        <f t="shared" si="611"/>
        <v>0.94444444444444442</v>
      </c>
      <c r="AP1043" s="31" t="str" cm="1">
        <f t="array" ref="AP1043">IF(W1043="","",IF(SUMPRODUCT((W1043=$W$6:$W$1560)*(AH1043=$AH$6:$AH$1560)*(AN1043=$AN$6:$AN$1560)*(AO1043=$AO$6:$AO$1560)*(ROW($W$6:$W$1560)&lt;&gt;ROW(W1043))*((R1043=0)*($R$6:$R$1560&gt;0)+(R1043&gt;0)*($R$6:$R$1560=0)))&gt;0,"SALONES UNIDOS",IF(SUMPRODUCT((W1043=$W$6:$W$1560)*(AH1043=$AH$6:$AH$1560)*((AN1043&lt;$AO$6:$AO$1560)*(AO1043&gt;$AN$6:$AN$1560))*(ROW($W$6:$W$1560)&lt;&gt;ROW(W1043)))&gt;0,"CRUZADO","Sin cruce")))</f>
        <v>Sin cruce</v>
      </c>
      <c r="AQ1043" s="792" t="str">
        <f t="shared" si="592"/>
        <v>IN9PRINCIPALB</v>
      </c>
      <c r="AR1043" s="792" t="str" cm="1">
        <f t="array" ref="AR1043">IF(AQ1043="","",IF(SUMPRODUCT((AQ1043=$AQ$6:$AQ$1560)*(AH1043=$AH$6:$AH$1560)*(AN1043=$AN$6:$AN$1560)*(AO1043=$AO$6:$AO$1560)*(ROW($AQ$6:$AQ$1560)&lt;&gt;ROW(AQ1043))*((R1043=0)*($R$6:$R$1560&gt;0)+(R1043&gt;0)*($R$6:$R$1560=0)))&gt;0,"SALONES UNIDOS",IF(SUMPRODUCT((AQ1043=$AQ$6:$AQ$1560)*(AH1043=$AH$6:$AH$1560)*((AN1043&lt;$AO$6:$AO$1560)*(AO1043&gt;$AN$6:$AN$1560))*(ROW($AQ$6:$AQ$1560)&lt;&gt;ROW(AQ1043)))&gt;0,"CRUZADO","Sin cruce")))</f>
        <v>Sin cruce</v>
      </c>
    </row>
    <row r="1044" spans="3:44" ht="15.6" hidden="1" customHeight="1">
      <c r="C1044" s="12" t="s">
        <v>1081</v>
      </c>
      <c r="D1044" s="789" t="s">
        <v>80</v>
      </c>
      <c r="E1044" s="789">
        <v>202011</v>
      </c>
      <c r="F1044" s="12" t="s">
        <v>23</v>
      </c>
      <c r="G1044" s="12" t="s">
        <v>20</v>
      </c>
      <c r="H1044" s="12" t="s">
        <v>57</v>
      </c>
      <c r="I1044" s="12">
        <v>9</v>
      </c>
      <c r="J1044" s="12" t="s">
        <v>26</v>
      </c>
      <c r="K1044" s="790" t="s">
        <v>1698</v>
      </c>
      <c r="L1044" s="491" t="s">
        <v>1699</v>
      </c>
      <c r="M1044" s="789" t="s">
        <v>1685</v>
      </c>
      <c r="N1044" s="789" t="s">
        <v>1086</v>
      </c>
      <c r="O1044" s="12" t="s">
        <v>731</v>
      </c>
      <c r="P1044" s="789">
        <v>3</v>
      </c>
      <c r="Q1044" s="789">
        <v>2</v>
      </c>
      <c r="R1044" s="815">
        <v>5</v>
      </c>
      <c r="S1044" s="789">
        <v>4</v>
      </c>
      <c r="T1044" s="181"/>
      <c r="U1044" s="789">
        <v>33</v>
      </c>
      <c r="V1044" s="31">
        <f>IF(W1044="","",IFERROR(INDEX(Docentes!C:C,MATCH(W1044,Docentes!D:D,0)),"NUEVO"))</f>
        <v>15353604</v>
      </c>
      <c r="W1044" s="791" t="s">
        <v>632</v>
      </c>
      <c r="X1044" s="265" t="s">
        <v>168</v>
      </c>
      <c r="Y1044" s="789" t="s">
        <v>1088</v>
      </c>
      <c r="Z1044" s="789" t="s">
        <v>1089</v>
      </c>
      <c r="AA1044" s="789" t="s">
        <v>32</v>
      </c>
      <c r="AB1044" s="789" t="s">
        <v>1483</v>
      </c>
      <c r="AC1044" s="789">
        <v>39</v>
      </c>
      <c r="AD1044" s="789"/>
      <c r="AE1044" s="789"/>
      <c r="AF1044" s="789" t="s">
        <v>1088</v>
      </c>
      <c r="AG1044" s="31" t="str">
        <f t="shared" si="603"/>
        <v>TP</v>
      </c>
      <c r="AH1044" s="789">
        <v>1</v>
      </c>
      <c r="AI1044" s="789">
        <v>18</v>
      </c>
      <c r="AJ1044" s="789">
        <v>30</v>
      </c>
      <c r="AK1044" s="789">
        <v>22</v>
      </c>
      <c r="AL1044" s="789">
        <v>40</v>
      </c>
      <c r="AM1044" s="31">
        <f t="shared" si="609"/>
        <v>4.9999999999999982</v>
      </c>
      <c r="AN1044" s="792">
        <f t="shared" si="610"/>
        <v>0.77083333333333337</v>
      </c>
      <c r="AO1044" s="792">
        <f t="shared" si="611"/>
        <v>0.94444444444444442</v>
      </c>
      <c r="AP1044" s="31" t="str" cm="1">
        <f t="array" ref="AP1044">IF(W1044="","",IF(SUMPRODUCT((W1044=$W$6:$W$1560)*(AH1044=$AH$6:$AH$1560)*(AN1044=$AN$6:$AN$1560)*(AO1044=$AO$6:$AO$1560)*(ROW($W$6:$W$1560)&lt;&gt;ROW(W1044))*((R1044=0)*($R$6:$R$1560&gt;0)+(R1044&gt;0)*($R$6:$R$1560=0)))&gt;0,"SALONES UNIDOS",IF(SUMPRODUCT((W1044=$W$6:$W$1560)*(AH1044=$AH$6:$AH$1560)*((AN1044&lt;$AO$6:$AO$1560)*(AO1044&gt;$AN$6:$AN$1560))*(ROW($W$6:$W$1560)&lt;&gt;ROW(W1044)))&gt;0,"CRUZADO","Sin cruce")))</f>
        <v>Sin cruce</v>
      </c>
      <c r="AQ1044" s="792" t="str">
        <f t="shared" si="592"/>
        <v>IN9PRINCIPALB</v>
      </c>
      <c r="AR1044" s="792" t="str" cm="1">
        <f t="array" ref="AR1044">IF(AQ1044="","",IF(SUMPRODUCT((AQ1044=$AQ$6:$AQ$1560)*(AH1044=$AH$6:$AH$1560)*(AN1044=$AN$6:$AN$1560)*(AO1044=$AO$6:$AO$1560)*(ROW($AQ$6:$AQ$1560)&lt;&gt;ROW(AQ1044))*((R1044=0)*($R$6:$R$1560&gt;0)+(R1044&gt;0)*($R$6:$R$1560=0)))&gt;0,"SALONES UNIDOS",IF(SUMPRODUCT((AQ1044=$AQ$6:$AQ$1560)*(AH1044=$AH$6:$AH$1560)*((AN1044&lt;$AO$6:$AO$1560)*(AO1044&gt;$AN$6:$AN$1560))*(ROW($AQ$6:$AQ$1560)&lt;&gt;ROW(AQ1044)))&gt;0,"CRUZADO","Sin cruce")))</f>
        <v>Sin cruce</v>
      </c>
    </row>
    <row r="1045" spans="3:44" ht="15.6" hidden="1" customHeight="1">
      <c r="C1045" s="12" t="s">
        <v>1081</v>
      </c>
      <c r="D1045" s="789" t="s">
        <v>80</v>
      </c>
      <c r="E1045" s="789">
        <v>202011</v>
      </c>
      <c r="F1045" s="12" t="s">
        <v>23</v>
      </c>
      <c r="G1045" s="12" t="s">
        <v>20</v>
      </c>
      <c r="H1045" s="12" t="s">
        <v>57</v>
      </c>
      <c r="I1045" s="12">
        <v>9</v>
      </c>
      <c r="J1045" s="12" t="s">
        <v>26</v>
      </c>
      <c r="K1045" s="790" t="s">
        <v>1700</v>
      </c>
      <c r="L1045" s="491" t="s">
        <v>1701</v>
      </c>
      <c r="M1045" s="789" t="s">
        <v>1685</v>
      </c>
      <c r="N1045" s="789" t="s">
        <v>1086</v>
      </c>
      <c r="O1045" s="12" t="s">
        <v>731</v>
      </c>
      <c r="P1045" s="789">
        <v>3</v>
      </c>
      <c r="Q1045" s="789">
        <v>2</v>
      </c>
      <c r="R1045" s="815">
        <v>5</v>
      </c>
      <c r="S1045" s="789">
        <v>4</v>
      </c>
      <c r="T1045" s="181"/>
      <c r="U1045" s="789">
        <v>33</v>
      </c>
      <c r="V1045" s="31">
        <f>IF(W1045="","",IFERROR(INDEX(Docentes!C:C,MATCH(W1045,Docentes!D:D,0)),"NUEVO"))</f>
        <v>18071852</v>
      </c>
      <c r="W1045" s="693" t="s">
        <v>1003</v>
      </c>
      <c r="X1045" s="265" t="s">
        <v>168</v>
      </c>
      <c r="Y1045" s="789" t="s">
        <v>1088</v>
      </c>
      <c r="Z1045" s="789" t="s">
        <v>1089</v>
      </c>
      <c r="AA1045" s="789" t="s">
        <v>32</v>
      </c>
      <c r="AB1045" s="789" t="s">
        <v>1483</v>
      </c>
      <c r="AC1045" s="789">
        <v>39</v>
      </c>
      <c r="AD1045" s="789"/>
      <c r="AE1045" s="789"/>
      <c r="AF1045" s="789" t="s">
        <v>1088</v>
      </c>
      <c r="AG1045" s="31" t="str">
        <f t="shared" si="603"/>
        <v>TP</v>
      </c>
      <c r="AH1045" s="789">
        <v>2</v>
      </c>
      <c r="AI1045" s="789">
        <v>18</v>
      </c>
      <c r="AJ1045" s="789">
        <v>30</v>
      </c>
      <c r="AK1045" s="789">
        <v>22</v>
      </c>
      <c r="AL1045" s="789">
        <v>40</v>
      </c>
      <c r="AM1045" s="31">
        <f t="shared" si="609"/>
        <v>4.9999999999999982</v>
      </c>
      <c r="AN1045" s="792">
        <f t="shared" si="610"/>
        <v>0.77083333333333337</v>
      </c>
      <c r="AO1045" s="792">
        <f t="shared" si="611"/>
        <v>0.94444444444444442</v>
      </c>
      <c r="AP1045" s="31" t="str" cm="1">
        <f t="array" ref="AP1045">IF(W1045="","",IF(SUMPRODUCT((W1045=$W$6:$W$1560)*(AH1045=$AH$6:$AH$1560)*(AN1045=$AN$6:$AN$1560)*(AO1045=$AO$6:$AO$1560)*(ROW($W$6:$W$1560)&lt;&gt;ROW(W1045))*((R1045=0)*($R$6:$R$1560&gt;0)+(R1045&gt;0)*($R$6:$R$1560=0)))&gt;0,"SALONES UNIDOS",IF(SUMPRODUCT((W1045=$W$6:$W$1560)*(AH1045=$AH$6:$AH$1560)*((AN1045&lt;$AO$6:$AO$1560)*(AO1045&gt;$AN$6:$AN$1560))*(ROW($W$6:$W$1560)&lt;&gt;ROW(W1045)))&gt;0,"CRUZADO","Sin cruce")))</f>
        <v>Sin cruce</v>
      </c>
      <c r="AQ1045" s="792" t="str">
        <f t="shared" si="592"/>
        <v>IN9PRINCIPALB</v>
      </c>
      <c r="AR1045" s="792" t="str" cm="1">
        <f t="array" ref="AR1045">IF(AQ1045="","",IF(SUMPRODUCT((AQ1045=$AQ$6:$AQ$1560)*(AH1045=$AH$6:$AH$1560)*(AN1045=$AN$6:$AN$1560)*(AO1045=$AO$6:$AO$1560)*(ROW($AQ$6:$AQ$1560)&lt;&gt;ROW(AQ1045))*((R1045=0)*($R$6:$R$1560&gt;0)+(R1045&gt;0)*($R$6:$R$1560=0)))&gt;0,"SALONES UNIDOS",IF(SUMPRODUCT((AQ1045=$AQ$6:$AQ$1560)*(AH1045=$AH$6:$AH$1560)*((AN1045&lt;$AO$6:$AO$1560)*(AO1045&gt;$AN$6:$AN$1560))*(ROW($AQ$6:$AQ$1560)&lt;&gt;ROW(AQ1045)))&gt;0,"CRUZADO","Sin cruce")))</f>
        <v>Sin cruce</v>
      </c>
    </row>
    <row r="1046" spans="3:44" ht="15.6" hidden="1" customHeight="1">
      <c r="C1046" s="12" t="s">
        <v>1081</v>
      </c>
      <c r="D1046" s="789" t="s">
        <v>80</v>
      </c>
      <c r="E1046" s="789">
        <v>202011</v>
      </c>
      <c r="F1046" s="12" t="s">
        <v>23</v>
      </c>
      <c r="G1046" s="12" t="s">
        <v>20</v>
      </c>
      <c r="H1046" s="12" t="s">
        <v>57</v>
      </c>
      <c r="I1046" s="12">
        <v>9</v>
      </c>
      <c r="J1046" s="12" t="s">
        <v>26</v>
      </c>
      <c r="K1046" s="790" t="s">
        <v>1702</v>
      </c>
      <c r="L1046" s="491" t="s">
        <v>1703</v>
      </c>
      <c r="M1046" s="789" t="s">
        <v>1685</v>
      </c>
      <c r="N1046" s="789" t="s">
        <v>1124</v>
      </c>
      <c r="O1046" s="12" t="s">
        <v>769</v>
      </c>
      <c r="P1046" s="789">
        <v>2</v>
      </c>
      <c r="Q1046" s="789">
        <v>2</v>
      </c>
      <c r="R1046" s="815">
        <v>4</v>
      </c>
      <c r="S1046" s="789">
        <v>3</v>
      </c>
      <c r="T1046" s="181"/>
      <c r="U1046" s="789">
        <v>33</v>
      </c>
      <c r="V1046" s="31">
        <f>IF(W1046="","",IFERROR(INDEX(Docentes!C:C,MATCH(W1046,Docentes!D:D,0)),"NUEVO"))</f>
        <v>40401768</v>
      </c>
      <c r="W1046" s="791" t="s">
        <v>557</v>
      </c>
      <c r="X1046" s="265" t="s">
        <v>167</v>
      </c>
      <c r="Y1046" s="789" t="s">
        <v>1088</v>
      </c>
      <c r="Z1046" s="789" t="s">
        <v>1089</v>
      </c>
      <c r="AA1046" s="789"/>
      <c r="AB1046" s="789" t="s">
        <v>1092</v>
      </c>
      <c r="AC1046" s="789"/>
      <c r="AD1046" s="789"/>
      <c r="AE1046" s="789"/>
      <c r="AF1046" s="789" t="s">
        <v>1088</v>
      </c>
      <c r="AG1046" s="31" t="str">
        <f t="shared" si="603"/>
        <v>TP</v>
      </c>
      <c r="AH1046" s="789">
        <v>3</v>
      </c>
      <c r="AI1046" s="789">
        <v>19</v>
      </c>
      <c r="AJ1046" s="789">
        <v>20</v>
      </c>
      <c r="AK1046" s="789">
        <v>22</v>
      </c>
      <c r="AL1046" s="789">
        <v>40</v>
      </c>
      <c r="AM1046" s="31">
        <f t="shared" si="609"/>
        <v>4.0000000000000018</v>
      </c>
      <c r="AN1046" s="792">
        <f t="shared" si="610"/>
        <v>0.80555555555555547</v>
      </c>
      <c r="AO1046" s="792">
        <f t="shared" si="611"/>
        <v>0.94444444444444442</v>
      </c>
      <c r="AP1046" s="31" t="str" cm="1">
        <f t="array" ref="AP1046">IF(W1046="","",IF(SUMPRODUCT((W1046=$W$6:$W$1560)*(AH1046=$AH$6:$AH$1560)*(AN1046=$AN$6:$AN$1560)*(AO1046=$AO$6:$AO$1560)*(ROW($W$6:$W$1560)&lt;&gt;ROW(W1046))*((R1046=0)*($R$6:$R$1560&gt;0)+(R1046&gt;0)*($R$6:$R$1560=0)))&gt;0,"SALONES UNIDOS",IF(SUMPRODUCT((W1046=$W$6:$W$1560)*(AH1046=$AH$6:$AH$1560)*((AN1046&lt;$AO$6:$AO$1560)*(AO1046&gt;$AN$6:$AN$1560))*(ROW($W$6:$W$1560)&lt;&gt;ROW(W1046)))&gt;0,"CRUZADO","Sin cruce")))</f>
        <v>Sin cruce</v>
      </c>
      <c r="AQ1046" s="792" t="str">
        <f t="shared" si="592"/>
        <v>IN9PRINCIPALB</v>
      </c>
      <c r="AR1046" s="792" t="str" cm="1">
        <f t="array" ref="AR1046">IF(AQ1046="","",IF(SUMPRODUCT((AQ1046=$AQ$6:$AQ$1560)*(AH1046=$AH$6:$AH$1560)*(AN1046=$AN$6:$AN$1560)*(AO1046=$AO$6:$AO$1560)*(ROW($AQ$6:$AQ$1560)&lt;&gt;ROW(AQ1046))*((R1046=0)*($R$6:$R$1560&gt;0)+(R1046&gt;0)*($R$6:$R$1560=0)))&gt;0,"SALONES UNIDOS",IF(SUMPRODUCT((AQ1046=$AQ$6:$AQ$1560)*(AH1046=$AH$6:$AH$1560)*((AN1046&lt;$AO$6:$AO$1560)*(AO1046&gt;$AN$6:$AN$1560))*(ROW($AQ$6:$AQ$1560)&lt;&gt;ROW(AQ1046)))&gt;0,"CRUZADO","Sin cruce")))</f>
        <v>Sin cruce</v>
      </c>
    </row>
    <row r="1047" spans="3:44" ht="15.6" hidden="1" customHeight="1">
      <c r="C1047" s="12" t="s">
        <v>1081</v>
      </c>
      <c r="D1047" s="789" t="s">
        <v>80</v>
      </c>
      <c r="E1047" s="789">
        <v>202011</v>
      </c>
      <c r="F1047" s="12" t="s">
        <v>23</v>
      </c>
      <c r="G1047" s="12" t="s">
        <v>20</v>
      </c>
      <c r="H1047" s="12" t="s">
        <v>57</v>
      </c>
      <c r="I1047" s="12">
        <v>9</v>
      </c>
      <c r="J1047" s="12" t="s">
        <v>1478</v>
      </c>
      <c r="K1047" s="790" t="s">
        <v>1694</v>
      </c>
      <c r="L1047" s="491" t="s">
        <v>1695</v>
      </c>
      <c r="M1047" s="789" t="s">
        <v>1101</v>
      </c>
      <c r="N1047" s="789" t="s">
        <v>1086</v>
      </c>
      <c r="O1047" s="12" t="s">
        <v>769</v>
      </c>
      <c r="P1047" s="789">
        <v>4</v>
      </c>
      <c r="Q1047" s="789">
        <v>4</v>
      </c>
      <c r="R1047" s="815">
        <v>8</v>
      </c>
      <c r="S1047" s="789">
        <v>6</v>
      </c>
      <c r="T1047" s="181"/>
      <c r="U1047" s="789">
        <v>17</v>
      </c>
      <c r="V1047" s="31">
        <f>IF(W1047="","",IFERROR(INDEX(Docentes!C:C,MATCH(W1047,Docentes!D:D,0)),"NUEVO"))</f>
        <v>32942379</v>
      </c>
      <c r="W1047" s="791" t="s">
        <v>310</v>
      </c>
      <c r="X1047" s="265" t="s">
        <v>167</v>
      </c>
      <c r="Y1047" s="789" t="s">
        <v>1088</v>
      </c>
      <c r="Z1047" s="789" t="s">
        <v>1089</v>
      </c>
      <c r="AA1047" s="789"/>
      <c r="AB1047" s="789"/>
      <c r="AC1047" s="789"/>
      <c r="AD1047" s="789"/>
      <c r="AE1047" s="789"/>
      <c r="AF1047" s="789" t="s">
        <v>1088</v>
      </c>
      <c r="AG1047" s="31" t="str">
        <f t="shared" si="603"/>
        <v>TP</v>
      </c>
      <c r="AH1047" s="789">
        <v>2</v>
      </c>
      <c r="AI1047" s="789">
        <v>16</v>
      </c>
      <c r="AJ1047" s="789">
        <v>50</v>
      </c>
      <c r="AK1047" s="789">
        <v>23</v>
      </c>
      <c r="AL1047" s="789">
        <v>30</v>
      </c>
      <c r="AM1047" s="31">
        <f t="shared" si="609"/>
        <v>8.0000000000000036</v>
      </c>
      <c r="AN1047" s="792">
        <f t="shared" si="610"/>
        <v>0.70138888888888884</v>
      </c>
      <c r="AO1047" s="792">
        <f t="shared" si="611"/>
        <v>0.97916666666666674</v>
      </c>
      <c r="AP1047" s="31" t="str" cm="1">
        <f t="array" ref="AP1047">IF(W1047="","",IF(SUMPRODUCT((W1047=$W$6:$W$1560)*(AH1047=$AH$6:$AH$1560)*(AN1047=$AN$6:$AN$1560)*(AO1047=$AO$6:$AO$1560)*(ROW($W$6:$W$1560)&lt;&gt;ROW(W1047))*((R1047=0)*($R$6:$R$1560&gt;0)+(R1047&gt;0)*($R$6:$R$1560=0)))&gt;0,"SALONES UNIDOS",IF(SUMPRODUCT((W1047=$W$6:$W$1560)*(AH1047=$AH$6:$AH$1560)*((AN1047&lt;$AO$6:$AO$1560)*(AO1047&gt;$AN$6:$AN$1560))*(ROW($W$6:$W$1560)&lt;&gt;ROW(W1047)))&gt;0,"CRUZADO","Sin cruce")))</f>
        <v>Sin cruce</v>
      </c>
      <c r="AQ1047" s="792" t="str">
        <f t="shared" si="592"/>
        <v>IN9PRINCIPALC1</v>
      </c>
      <c r="AR1047" s="792" t="str" cm="1">
        <f t="array" ref="AR1047">IF(AQ1047="","",IF(SUMPRODUCT((AQ1047=$AQ$6:$AQ$1560)*(AH1047=$AH$6:$AH$1560)*(AN1047=$AN$6:$AN$1560)*(AO1047=$AO$6:$AO$1560)*(ROW($AQ$6:$AQ$1560)&lt;&gt;ROW(AQ1047))*((R1047=0)*($R$6:$R$1560&gt;0)+(R1047&gt;0)*($R$6:$R$1560=0)))&gt;0,"SALONES UNIDOS",IF(SUMPRODUCT((AQ1047=$AQ$6:$AQ$1560)*(AH1047=$AH$6:$AH$1560)*((AN1047&lt;$AO$6:$AO$1560)*(AO1047&gt;$AN$6:$AN$1560))*(ROW($AQ$6:$AQ$1560)&lt;&gt;ROW(AQ1047)))&gt;0,"CRUZADO","Sin cruce")))</f>
        <v>Sin cruce</v>
      </c>
    </row>
    <row r="1048" spans="3:44" ht="15.6" hidden="1" customHeight="1">
      <c r="C1048" s="12" t="s">
        <v>1081</v>
      </c>
      <c r="D1048" s="789" t="s">
        <v>80</v>
      </c>
      <c r="E1048" s="789">
        <v>202011</v>
      </c>
      <c r="F1048" s="12" t="s">
        <v>23</v>
      </c>
      <c r="G1048" s="12" t="s">
        <v>20</v>
      </c>
      <c r="H1048" s="12" t="s">
        <v>57</v>
      </c>
      <c r="I1048" s="12">
        <v>9</v>
      </c>
      <c r="J1048" s="12" t="s">
        <v>1479</v>
      </c>
      <c r="K1048" s="790" t="s">
        <v>1694</v>
      </c>
      <c r="L1048" s="491" t="s">
        <v>1695</v>
      </c>
      <c r="M1048" s="789" t="s">
        <v>1101</v>
      </c>
      <c r="N1048" s="789" t="s">
        <v>1086</v>
      </c>
      <c r="O1048" s="12" t="s">
        <v>769</v>
      </c>
      <c r="P1048" s="789">
        <v>4</v>
      </c>
      <c r="Q1048" s="789">
        <v>4</v>
      </c>
      <c r="R1048" s="815">
        <v>8</v>
      </c>
      <c r="S1048" s="789">
        <v>6</v>
      </c>
      <c r="T1048" s="181"/>
      <c r="U1048" s="789">
        <v>17</v>
      </c>
      <c r="V1048" s="31">
        <f>IF(W1048="","",IFERROR(INDEX(Docentes!C:C,MATCH(W1048,Docentes!D:D,0)),"NUEVO"))</f>
        <v>43153608</v>
      </c>
      <c r="W1048" s="791" t="s">
        <v>287</v>
      </c>
      <c r="X1048" s="265" t="s">
        <v>167</v>
      </c>
      <c r="Y1048" s="789" t="s">
        <v>1088</v>
      </c>
      <c r="Z1048" s="789" t="s">
        <v>1089</v>
      </c>
      <c r="AA1048" s="789"/>
      <c r="AB1048" s="789"/>
      <c r="AC1048" s="789"/>
      <c r="AD1048" s="789"/>
      <c r="AE1048" s="789"/>
      <c r="AF1048" s="789" t="s">
        <v>1088</v>
      </c>
      <c r="AG1048" s="31" t="str">
        <f t="shared" si="603"/>
        <v>TP</v>
      </c>
      <c r="AH1048" s="789">
        <v>6</v>
      </c>
      <c r="AI1048" s="789">
        <v>16</v>
      </c>
      <c r="AJ1048" s="789">
        <v>50</v>
      </c>
      <c r="AK1048" s="789">
        <v>23</v>
      </c>
      <c r="AL1048" s="789">
        <v>30</v>
      </c>
      <c r="AM1048" s="31">
        <f t="shared" si="609"/>
        <v>8.0000000000000036</v>
      </c>
      <c r="AN1048" s="792">
        <f t="shared" si="610"/>
        <v>0.70138888888888884</v>
      </c>
      <c r="AO1048" s="792">
        <f t="shared" si="611"/>
        <v>0.97916666666666674</v>
      </c>
      <c r="AP1048" s="31" t="str" cm="1">
        <f t="array" ref="AP1048">IF(W1048="","",IF(SUMPRODUCT((W1048=$W$6:$W$1560)*(AH1048=$AH$6:$AH$1560)*(AN1048=$AN$6:$AN$1560)*(AO1048=$AO$6:$AO$1560)*(ROW($W$6:$W$1560)&lt;&gt;ROW(W1048))*((R1048=0)*($R$6:$R$1560&gt;0)+(R1048&gt;0)*($R$6:$R$1560=0)))&gt;0,"SALONES UNIDOS",IF(SUMPRODUCT((W1048=$W$6:$W$1560)*(AH1048=$AH$6:$AH$1560)*((AN1048&lt;$AO$6:$AO$1560)*(AO1048&gt;$AN$6:$AN$1560))*(ROW($W$6:$W$1560)&lt;&gt;ROW(W1048)))&gt;0,"CRUZADO","Sin cruce")))</f>
        <v>Sin cruce</v>
      </c>
      <c r="AQ1048" s="792" t="str">
        <f t="shared" ref="AQ1048:AQ1121" si="612">TRIM(CONCATENATE(H1048,I1048,F1048,J1048))</f>
        <v>IN9PRINCIPALC2</v>
      </c>
      <c r="AR1048" s="792" t="str" cm="1">
        <f t="array" ref="AR1048">IF(AQ1048="","",IF(SUMPRODUCT((AQ1048=$AQ$6:$AQ$1560)*(AH1048=$AH$6:$AH$1560)*(AN1048=$AN$6:$AN$1560)*(AO1048=$AO$6:$AO$1560)*(ROW($AQ$6:$AQ$1560)&lt;&gt;ROW(AQ1048))*((R1048=0)*($R$6:$R$1560&gt;0)+(R1048&gt;0)*($R$6:$R$1560=0)))&gt;0,"SALONES UNIDOS",IF(SUMPRODUCT((AQ1048=$AQ$6:$AQ$1560)*(AH1048=$AH$6:$AH$1560)*((AN1048&lt;$AO$6:$AO$1560)*(AO1048&gt;$AN$6:$AN$1560))*(ROW($AQ$6:$AQ$1560)&lt;&gt;ROW(AQ1048)))&gt;0,"CRUZADO","Sin cruce")))</f>
        <v>Sin cruce</v>
      </c>
    </row>
    <row r="1049" spans="3:44" ht="15.6" hidden="1" customHeight="1">
      <c r="C1049" s="12" t="s">
        <v>1081</v>
      </c>
      <c r="D1049" s="789" t="s">
        <v>80</v>
      </c>
      <c r="E1049" s="789">
        <v>202011</v>
      </c>
      <c r="F1049" s="12" t="s">
        <v>23</v>
      </c>
      <c r="G1049" s="12" t="s">
        <v>20</v>
      </c>
      <c r="H1049" s="12" t="s">
        <v>57</v>
      </c>
      <c r="I1049" s="12">
        <v>9</v>
      </c>
      <c r="J1049" s="12" t="s">
        <v>32</v>
      </c>
      <c r="K1049" s="790" t="s">
        <v>1696</v>
      </c>
      <c r="L1049" s="491" t="s">
        <v>1697</v>
      </c>
      <c r="M1049" s="789" t="s">
        <v>1685</v>
      </c>
      <c r="N1049" s="789" t="s">
        <v>1086</v>
      </c>
      <c r="O1049" s="12" t="s">
        <v>731</v>
      </c>
      <c r="P1049" s="789">
        <v>4</v>
      </c>
      <c r="Q1049" s="789">
        <v>0</v>
      </c>
      <c r="R1049" s="815">
        <v>4</v>
      </c>
      <c r="S1049" s="789">
        <v>4</v>
      </c>
      <c r="T1049" s="181"/>
      <c r="U1049" s="789">
        <v>34</v>
      </c>
      <c r="V1049" s="31">
        <f>IF(W1049="","",IFERROR(INDEX(Docentes!C:C,MATCH(W1049,Docentes!D:D,0)),"NUEVO"))</f>
        <v>9596989</v>
      </c>
      <c r="W1049" s="791" t="s">
        <v>440</v>
      </c>
      <c r="X1049" s="265" t="s">
        <v>167</v>
      </c>
      <c r="Y1049" s="789" t="s">
        <v>1088</v>
      </c>
      <c r="Z1049" s="789" t="s">
        <v>1089</v>
      </c>
      <c r="AA1049" s="789"/>
      <c r="AB1049" s="789" t="s">
        <v>1092</v>
      </c>
      <c r="AC1049" s="789"/>
      <c r="AD1049" s="789"/>
      <c r="AE1049" s="789"/>
      <c r="AF1049" s="789" t="s">
        <v>1088</v>
      </c>
      <c r="AG1049" s="31" t="str">
        <f t="shared" si="603"/>
        <v>T</v>
      </c>
      <c r="AH1049" s="789">
        <v>1</v>
      </c>
      <c r="AI1049" s="789">
        <v>19</v>
      </c>
      <c r="AJ1049" s="789">
        <v>20</v>
      </c>
      <c r="AK1049" s="789">
        <v>22</v>
      </c>
      <c r="AL1049" s="789">
        <v>40</v>
      </c>
      <c r="AM1049" s="31">
        <f t="shared" si="609"/>
        <v>4.0000000000000018</v>
      </c>
      <c r="AN1049" s="792">
        <f t="shared" si="610"/>
        <v>0.80555555555555547</v>
      </c>
      <c r="AO1049" s="792">
        <f t="shared" si="611"/>
        <v>0.94444444444444442</v>
      </c>
      <c r="AP1049" s="31" t="str" cm="1">
        <f t="array" ref="AP1049">IF(W1049="","",IF(SUMPRODUCT((W1049=$W$6:$W$1560)*(AH1049=$AH$6:$AH$1560)*(AN1049=$AN$6:$AN$1560)*(AO1049=$AO$6:$AO$1560)*(ROW($W$6:$W$1560)&lt;&gt;ROW(W1049))*((R1049=0)*($R$6:$R$1560&gt;0)+(R1049&gt;0)*($R$6:$R$1560=0)))&gt;0,"SALONES UNIDOS",IF(SUMPRODUCT((W1049=$W$6:$W$1560)*(AH1049=$AH$6:$AH$1560)*((AN1049&lt;$AO$6:$AO$1560)*(AO1049&gt;$AN$6:$AN$1560))*(ROW($W$6:$W$1560)&lt;&gt;ROW(W1049)))&gt;0,"CRUZADO","Sin cruce")))</f>
        <v>Sin cruce</v>
      </c>
      <c r="AQ1049" s="792" t="str">
        <f t="shared" si="612"/>
        <v>IN9PRINCIPALC</v>
      </c>
      <c r="AR1049" s="792" t="str" cm="1">
        <f t="array" ref="AR1049">IF(AQ1049="","",IF(SUMPRODUCT((AQ1049=$AQ$6:$AQ$1560)*(AH1049=$AH$6:$AH$1560)*(AN1049=$AN$6:$AN$1560)*(AO1049=$AO$6:$AO$1560)*(ROW($AQ$6:$AQ$1560)&lt;&gt;ROW(AQ1049))*((R1049=0)*($R$6:$R$1560&gt;0)+(R1049&gt;0)*($R$6:$R$1560=0)))&gt;0,"SALONES UNIDOS",IF(SUMPRODUCT((AQ1049=$AQ$6:$AQ$1560)*(AH1049=$AH$6:$AH$1560)*((AN1049&lt;$AO$6:$AO$1560)*(AO1049&gt;$AN$6:$AN$1560))*(ROW($AQ$6:$AQ$1560)&lt;&gt;ROW(AQ1049)))&gt;0,"CRUZADO","Sin cruce")))</f>
        <v>Sin cruce</v>
      </c>
    </row>
    <row r="1050" spans="3:44" ht="15.6" hidden="1" customHeight="1">
      <c r="C1050" s="12" t="s">
        <v>1081</v>
      </c>
      <c r="D1050" s="789" t="s">
        <v>80</v>
      </c>
      <c r="E1050" s="789">
        <v>202011</v>
      </c>
      <c r="F1050" s="12" t="s">
        <v>23</v>
      </c>
      <c r="G1050" s="12" t="s">
        <v>20</v>
      </c>
      <c r="H1050" s="12" t="s">
        <v>57</v>
      </c>
      <c r="I1050" s="12">
        <v>9</v>
      </c>
      <c r="J1050" s="12" t="s">
        <v>32</v>
      </c>
      <c r="K1050" s="790" t="s">
        <v>1698</v>
      </c>
      <c r="L1050" s="491" t="s">
        <v>1699</v>
      </c>
      <c r="M1050" s="789" t="s">
        <v>1685</v>
      </c>
      <c r="N1050" s="789" t="s">
        <v>1086</v>
      </c>
      <c r="O1050" s="12" t="s">
        <v>731</v>
      </c>
      <c r="P1050" s="789">
        <v>3</v>
      </c>
      <c r="Q1050" s="789">
        <v>2</v>
      </c>
      <c r="R1050" s="815">
        <v>5</v>
      </c>
      <c r="S1050" s="789">
        <v>4</v>
      </c>
      <c r="T1050" s="181"/>
      <c r="U1050" s="789">
        <v>34</v>
      </c>
      <c r="V1050" s="31">
        <f>IF(W1050="","",IFERROR(INDEX(Docentes!C:C,MATCH(W1050,Docentes!D:D,0)),"NUEVO"))</f>
        <v>15353604</v>
      </c>
      <c r="W1050" s="791" t="s">
        <v>632</v>
      </c>
      <c r="X1050" s="265" t="s">
        <v>168</v>
      </c>
      <c r="Y1050" s="789" t="s">
        <v>1088</v>
      </c>
      <c r="Z1050" s="789" t="s">
        <v>1089</v>
      </c>
      <c r="AA1050" s="789" t="s">
        <v>26</v>
      </c>
      <c r="AB1050" s="789" t="s">
        <v>1529</v>
      </c>
      <c r="AC1050" s="789">
        <v>40</v>
      </c>
      <c r="AD1050" s="789"/>
      <c r="AE1050" s="789"/>
      <c r="AF1050" s="789" t="s">
        <v>1088</v>
      </c>
      <c r="AG1050" s="31" t="str">
        <f t="shared" si="603"/>
        <v>TP</v>
      </c>
      <c r="AH1050" s="789">
        <v>3</v>
      </c>
      <c r="AI1050" s="789">
        <v>18</v>
      </c>
      <c r="AJ1050" s="789">
        <v>30</v>
      </c>
      <c r="AK1050" s="789">
        <v>22</v>
      </c>
      <c r="AL1050" s="789">
        <v>40</v>
      </c>
      <c r="AM1050" s="31">
        <f t="shared" si="609"/>
        <v>4.9999999999999982</v>
      </c>
      <c r="AN1050" s="792">
        <f t="shared" si="610"/>
        <v>0.77083333333333337</v>
      </c>
      <c r="AO1050" s="792">
        <f t="shared" si="611"/>
        <v>0.94444444444444442</v>
      </c>
      <c r="AP1050" s="31" t="str" cm="1">
        <f t="array" ref="AP1050">IF(W1050="","",IF(SUMPRODUCT((W1050=$W$6:$W$1560)*(AH1050=$AH$6:$AH$1560)*(AN1050=$AN$6:$AN$1560)*(AO1050=$AO$6:$AO$1560)*(ROW($W$6:$W$1560)&lt;&gt;ROW(W1050))*((R1050=0)*($R$6:$R$1560&gt;0)+(R1050&gt;0)*($R$6:$R$1560=0)))&gt;0,"SALONES UNIDOS",IF(SUMPRODUCT((W1050=$W$6:$W$1560)*(AH1050=$AH$6:$AH$1560)*((AN1050&lt;$AO$6:$AO$1560)*(AO1050&gt;$AN$6:$AN$1560))*(ROW($W$6:$W$1560)&lt;&gt;ROW(W1050)))&gt;0,"CRUZADO","Sin cruce")))</f>
        <v>Sin cruce</v>
      </c>
      <c r="AQ1050" s="792" t="str">
        <f t="shared" si="612"/>
        <v>IN9PRINCIPALC</v>
      </c>
      <c r="AR1050" s="792" t="str" cm="1">
        <f t="array" ref="AR1050">IF(AQ1050="","",IF(SUMPRODUCT((AQ1050=$AQ$6:$AQ$1560)*(AH1050=$AH$6:$AH$1560)*(AN1050=$AN$6:$AN$1560)*(AO1050=$AO$6:$AO$1560)*(ROW($AQ$6:$AQ$1560)&lt;&gt;ROW(AQ1050))*((R1050=0)*($R$6:$R$1560&gt;0)+(R1050&gt;0)*($R$6:$R$1560=0)))&gt;0,"SALONES UNIDOS",IF(SUMPRODUCT((AQ1050=$AQ$6:$AQ$1560)*(AH1050=$AH$6:$AH$1560)*((AN1050&lt;$AO$6:$AO$1560)*(AO1050&gt;$AN$6:$AN$1560))*(ROW($AQ$6:$AQ$1560)&lt;&gt;ROW(AQ1050)))&gt;0,"CRUZADO","Sin cruce")))</f>
        <v>Sin cruce</v>
      </c>
    </row>
    <row r="1051" spans="3:44" ht="15.6" hidden="1" customHeight="1">
      <c r="C1051" s="12" t="s">
        <v>1081</v>
      </c>
      <c r="D1051" s="789" t="s">
        <v>80</v>
      </c>
      <c r="E1051" s="789">
        <v>202011</v>
      </c>
      <c r="F1051" s="12" t="s">
        <v>23</v>
      </c>
      <c r="G1051" s="12" t="s">
        <v>20</v>
      </c>
      <c r="H1051" s="12" t="s">
        <v>57</v>
      </c>
      <c r="I1051" s="12">
        <v>9</v>
      </c>
      <c r="J1051" s="12" t="s">
        <v>32</v>
      </c>
      <c r="K1051" s="790" t="s">
        <v>1700</v>
      </c>
      <c r="L1051" s="491" t="s">
        <v>1701</v>
      </c>
      <c r="M1051" s="789" t="s">
        <v>1685</v>
      </c>
      <c r="N1051" s="789" t="s">
        <v>1086</v>
      </c>
      <c r="O1051" s="12" t="s">
        <v>731</v>
      </c>
      <c r="P1051" s="789">
        <v>3</v>
      </c>
      <c r="Q1051" s="789">
        <v>2</v>
      </c>
      <c r="R1051" s="815">
        <v>5</v>
      </c>
      <c r="S1051" s="789">
        <v>4</v>
      </c>
      <c r="T1051" s="181"/>
      <c r="U1051" s="789">
        <v>34</v>
      </c>
      <c r="V1051" s="31">
        <f>IF(W1051="","",IFERROR(INDEX(Docentes!C:C,MATCH(W1051,Docentes!D:D,0)),"NUEVO"))</f>
        <v>18071852</v>
      </c>
      <c r="W1051" s="693" t="s">
        <v>1003</v>
      </c>
      <c r="X1051" s="265" t="s">
        <v>1332</v>
      </c>
      <c r="Y1051" s="789" t="s">
        <v>1704</v>
      </c>
      <c r="Z1051" s="789" t="s">
        <v>1089</v>
      </c>
      <c r="AA1051" s="789" t="s">
        <v>32</v>
      </c>
      <c r="AB1051" s="789" t="s">
        <v>1705</v>
      </c>
      <c r="AC1051" s="789">
        <v>39</v>
      </c>
      <c r="AD1051" s="789"/>
      <c r="AE1051" s="789"/>
      <c r="AF1051" s="789" t="s">
        <v>1704</v>
      </c>
      <c r="AG1051" s="31" t="str">
        <f t="shared" si="603"/>
        <v>TP</v>
      </c>
      <c r="AH1051" s="789">
        <v>4</v>
      </c>
      <c r="AI1051" s="789">
        <v>16</v>
      </c>
      <c r="AJ1051" s="789">
        <v>0</v>
      </c>
      <c r="AK1051" s="789">
        <v>20</v>
      </c>
      <c r="AL1051" s="789">
        <v>10</v>
      </c>
      <c r="AM1051" s="31">
        <f t="shared" si="609"/>
        <v>5.0000000000000009</v>
      </c>
      <c r="AN1051" s="792">
        <f t="shared" si="610"/>
        <v>0.66666666666666663</v>
      </c>
      <c r="AO1051" s="792">
        <f t="shared" si="611"/>
        <v>0.84027777777777779</v>
      </c>
      <c r="AP1051" s="31" t="str" cm="1">
        <f t="array" ref="AP1051">IF(W1051="","",IF(SUMPRODUCT((W1051=$W$6:$W$1560)*(AH1051=$AH$6:$AH$1560)*(AN1051=$AN$6:$AN$1560)*(AO1051=$AO$6:$AO$1560)*(ROW($W$6:$W$1560)&lt;&gt;ROW(W1051))*((R1051=0)*($R$6:$R$1560&gt;0)+(R1051&gt;0)*($R$6:$R$1560=0)))&gt;0,"SALONES UNIDOS",IF(SUMPRODUCT((W1051=$W$6:$W$1560)*(AH1051=$AH$6:$AH$1560)*((AN1051&lt;$AO$6:$AO$1560)*(AO1051&gt;$AN$6:$AN$1560))*(ROW($W$6:$W$1560)&lt;&gt;ROW(W1051)))&gt;0,"CRUZADO","Sin cruce")))</f>
        <v>Sin cruce</v>
      </c>
      <c r="AQ1051" s="792" t="str">
        <f t="shared" si="612"/>
        <v>IN9PRINCIPALC</v>
      </c>
      <c r="AR1051" s="792" t="str" cm="1">
        <f t="array" ref="AR1051">IF(AQ1051="","",IF(SUMPRODUCT((AQ1051=$AQ$6:$AQ$1560)*(AH1051=$AH$6:$AH$1560)*(AN1051=$AN$6:$AN$1560)*(AO1051=$AO$6:$AO$1560)*(ROW($AQ$6:$AQ$1560)&lt;&gt;ROW(AQ1051))*((R1051=0)*($R$6:$R$1560&gt;0)+(R1051&gt;0)*($R$6:$R$1560=0)))&gt;0,"SALONES UNIDOS",IF(SUMPRODUCT((AQ1051=$AQ$6:$AQ$1560)*(AH1051=$AH$6:$AH$1560)*((AN1051&lt;$AO$6:$AO$1560)*(AO1051&gt;$AN$6:$AN$1560))*(ROW($AQ$6:$AQ$1560)&lt;&gt;ROW(AQ1051)))&gt;0,"CRUZADO","Sin cruce")))</f>
        <v>Sin cruce</v>
      </c>
    </row>
    <row r="1052" spans="3:44" ht="15.6" hidden="1" customHeight="1">
      <c r="C1052" s="12" t="s">
        <v>1081</v>
      </c>
      <c r="D1052" s="789" t="s">
        <v>80</v>
      </c>
      <c r="E1052" s="789">
        <v>202011</v>
      </c>
      <c r="F1052" s="12" t="s">
        <v>23</v>
      </c>
      <c r="G1052" s="12" t="s">
        <v>20</v>
      </c>
      <c r="H1052" s="12" t="s">
        <v>57</v>
      </c>
      <c r="I1052" s="12">
        <v>9</v>
      </c>
      <c r="J1052" s="12" t="s">
        <v>32</v>
      </c>
      <c r="K1052" s="790" t="s">
        <v>1702</v>
      </c>
      <c r="L1052" s="491" t="s">
        <v>1703</v>
      </c>
      <c r="M1052" s="789" t="s">
        <v>1685</v>
      </c>
      <c r="N1052" s="789" t="s">
        <v>1124</v>
      </c>
      <c r="O1052" s="12" t="s">
        <v>769</v>
      </c>
      <c r="P1052" s="789">
        <v>2</v>
      </c>
      <c r="Q1052" s="789">
        <v>2</v>
      </c>
      <c r="R1052" s="815">
        <v>4</v>
      </c>
      <c r="S1052" s="789">
        <v>3</v>
      </c>
      <c r="T1052" s="181"/>
      <c r="U1052" s="789">
        <v>34</v>
      </c>
      <c r="V1052" s="31">
        <f>IF(W1052="","",IFERROR(INDEX(Docentes!C:C,MATCH(W1052,Docentes!D:D,0)),"NUEVO"))</f>
        <v>40401768</v>
      </c>
      <c r="W1052" s="791" t="s">
        <v>557</v>
      </c>
      <c r="X1052" s="265" t="s">
        <v>167</v>
      </c>
      <c r="Y1052" s="789" t="s">
        <v>1088</v>
      </c>
      <c r="Z1052" s="789" t="s">
        <v>1089</v>
      </c>
      <c r="AA1052" s="789"/>
      <c r="AB1052" s="789" t="s">
        <v>1092</v>
      </c>
      <c r="AC1052" s="789"/>
      <c r="AD1052" s="789"/>
      <c r="AE1052" s="789"/>
      <c r="AF1052" s="789" t="s">
        <v>1088</v>
      </c>
      <c r="AG1052" s="31" t="str">
        <f t="shared" si="603"/>
        <v>TP</v>
      </c>
      <c r="AH1052" s="789">
        <v>4</v>
      </c>
      <c r="AI1052" s="789">
        <v>20</v>
      </c>
      <c r="AJ1052" s="789">
        <v>10</v>
      </c>
      <c r="AK1052" s="789">
        <v>23</v>
      </c>
      <c r="AL1052" s="789">
        <v>30</v>
      </c>
      <c r="AM1052" s="31">
        <f t="shared" si="609"/>
        <v>4.0000000000000018</v>
      </c>
      <c r="AN1052" s="792">
        <f t="shared" si="610"/>
        <v>0.84027777777777779</v>
      </c>
      <c r="AO1052" s="792">
        <f t="shared" si="611"/>
        <v>0.97916666666666674</v>
      </c>
      <c r="AP1052" s="31" t="str" cm="1">
        <f t="array" ref="AP1052">IF(W1052="","",IF(SUMPRODUCT((W1052=$W$6:$W$1560)*(AH1052=$AH$6:$AH$1560)*(AN1052=$AN$6:$AN$1560)*(AO1052=$AO$6:$AO$1560)*(ROW($W$6:$W$1560)&lt;&gt;ROW(W1052))*((R1052=0)*($R$6:$R$1560&gt;0)+(R1052&gt;0)*($R$6:$R$1560=0)))&gt;0,"SALONES UNIDOS",IF(SUMPRODUCT((W1052=$W$6:$W$1560)*(AH1052=$AH$6:$AH$1560)*((AN1052&lt;$AO$6:$AO$1560)*(AO1052&gt;$AN$6:$AN$1560))*(ROW($W$6:$W$1560)&lt;&gt;ROW(W1052)))&gt;0,"CRUZADO","Sin cruce")))</f>
        <v>Sin cruce</v>
      </c>
      <c r="AQ1052" s="792" t="str">
        <f t="shared" si="612"/>
        <v>IN9PRINCIPALC</v>
      </c>
      <c r="AR1052" s="792" t="str" cm="1">
        <f t="array" ref="AR1052">IF(AQ1052="","",IF(SUMPRODUCT((AQ1052=$AQ$6:$AQ$1560)*(AH1052=$AH$6:$AH$1560)*(AN1052=$AN$6:$AN$1560)*(AO1052=$AO$6:$AO$1560)*(ROW($AQ$6:$AQ$1560)&lt;&gt;ROW(AQ1052))*((R1052=0)*($R$6:$R$1560&gt;0)+(R1052&gt;0)*($R$6:$R$1560=0)))&gt;0,"SALONES UNIDOS",IF(SUMPRODUCT((AQ1052=$AQ$6:$AQ$1560)*(AH1052=$AH$6:$AH$1560)*((AN1052&lt;$AO$6:$AO$1560)*(AO1052&gt;$AN$6:$AN$1560))*(ROW($AQ$6:$AQ$1560)&lt;&gt;ROW(AQ1052)))&gt;0,"CRUZADO","Sin cruce")))</f>
        <v>Sin cruce</v>
      </c>
    </row>
    <row r="1053" spans="3:44" ht="15.6" hidden="1" customHeight="1">
      <c r="C1053" s="12" t="s">
        <v>1081</v>
      </c>
      <c r="D1053" s="789" t="s">
        <v>80</v>
      </c>
      <c r="E1053" s="789">
        <v>202011</v>
      </c>
      <c r="F1053" s="12" t="s">
        <v>23</v>
      </c>
      <c r="G1053" s="12" t="s">
        <v>20</v>
      </c>
      <c r="H1053" s="12" t="s">
        <v>57</v>
      </c>
      <c r="I1053" s="12">
        <v>10</v>
      </c>
      <c r="J1053" s="12" t="s">
        <v>1342</v>
      </c>
      <c r="K1053" s="790" t="s">
        <v>1706</v>
      </c>
      <c r="L1053" s="491" t="s">
        <v>1318</v>
      </c>
      <c r="M1053" s="789" t="s">
        <v>1101</v>
      </c>
      <c r="N1053" s="789" t="s">
        <v>1086</v>
      </c>
      <c r="O1053" s="12" t="s">
        <v>769</v>
      </c>
      <c r="P1053" s="789">
        <v>4</v>
      </c>
      <c r="Q1053" s="789">
        <v>4</v>
      </c>
      <c r="R1053" s="815">
        <v>8</v>
      </c>
      <c r="S1053" s="789">
        <v>6</v>
      </c>
      <c r="T1053" s="181"/>
      <c r="U1053" s="789">
        <v>21</v>
      </c>
      <c r="V1053" s="31">
        <f>IF(W1053="","",IFERROR(INDEX(Docentes!C:C,MATCH(W1053,Docentes!D:D,0)),"NUEVO"))</f>
        <v>18005964</v>
      </c>
      <c r="W1053" s="791" t="s">
        <v>409</v>
      </c>
      <c r="X1053" s="265" t="s">
        <v>167</v>
      </c>
      <c r="Y1053" s="789" t="s">
        <v>1142</v>
      </c>
      <c r="Z1053" s="789" t="s">
        <v>1089</v>
      </c>
      <c r="AA1053" s="789"/>
      <c r="AB1053" s="789"/>
      <c r="AC1053" s="789"/>
      <c r="AD1053" s="789"/>
      <c r="AE1053" s="789"/>
      <c r="AF1053" s="789" t="s">
        <v>1142</v>
      </c>
      <c r="AG1053" s="31" t="str">
        <f t="shared" ref="AG1053:AG1062" si="613">IF(AND(P1053&gt;0,Q1053&gt;0),"TP",IF(AND(P1053&gt;0,Q1053=0),"T","P"))</f>
        <v>TP</v>
      </c>
      <c r="AH1053" s="789">
        <v>3</v>
      </c>
      <c r="AI1053" s="789">
        <v>16</v>
      </c>
      <c r="AJ1053" s="789">
        <v>50</v>
      </c>
      <c r="AK1053" s="789">
        <v>23</v>
      </c>
      <c r="AL1053" s="789">
        <v>30</v>
      </c>
      <c r="AM1053" s="31">
        <f t="shared" ref="AM1053:AM1062" si="614">IF(R1053=0,0,IF(AI1053="",R1053,IF(X1053="HIBRIDO VIRTUAL",0,((((AK1053/24)+(AL1053/1440))-((AI1053/24)+(AJ1053/1440)))*1440/50))))</f>
        <v>8.0000000000000036</v>
      </c>
      <c r="AN1053" s="792">
        <f t="shared" ref="AN1053:AN1062" si="615">AI1053/24+AJ1053/1440</f>
        <v>0.70138888888888884</v>
      </c>
      <c r="AO1053" s="792">
        <f t="shared" ref="AO1053:AO1062" si="616">AK1053/24+AL1053/1440</f>
        <v>0.97916666666666674</v>
      </c>
      <c r="AP1053" s="31" t="str" cm="1">
        <f t="array" ref="AP1053">IF(W1053="","",IF(SUMPRODUCT((W1053=$W$6:$W$1560)*(AH1053=$AH$6:$AH$1560)*(AN1053=$AN$6:$AN$1560)*(AO1053=$AO$6:$AO$1560)*(ROW($W$6:$W$1560)&lt;&gt;ROW(W1053))*((R1053=0)*($R$6:$R$1560&gt;0)+(R1053&gt;0)*($R$6:$R$1560=0)))&gt;0,"SALONES UNIDOS",IF(SUMPRODUCT((W1053=$W$6:$W$1560)*(AH1053=$AH$6:$AH$1560)*((AN1053&lt;$AO$6:$AO$1560)*(AO1053&gt;$AN$6:$AN$1560))*(ROW($W$6:$W$1560)&lt;&gt;ROW(W1053)))&gt;0,"CRUZADO","Sin cruce")))</f>
        <v>Sin cruce</v>
      </c>
      <c r="AQ1053" s="792" t="str">
        <f t="shared" ref="AQ1053:AQ1062" si="617">TRIM(CONCATENATE(H1053,I1053,F1053,J1053))</f>
        <v>IN10PRINCIPALA1</v>
      </c>
      <c r="AR1053" s="792" t="str" cm="1">
        <f t="array" ref="AR1053">IF(AQ1053="","",IF(SUMPRODUCT((AQ1053=$AQ$6:$AQ$1560)*(AH1053=$AH$6:$AH$1560)*(AN1053=$AN$6:$AN$1560)*(AO1053=$AO$6:$AO$1560)*(ROW($AQ$6:$AQ$1560)&lt;&gt;ROW(AQ1053))*((R1053=0)*($R$6:$R$1560&gt;0)+(R1053&gt;0)*($R$6:$R$1560=0)))&gt;0,"SALONES UNIDOS",IF(SUMPRODUCT((AQ1053=$AQ$6:$AQ$1560)*(AH1053=$AH$6:$AH$1560)*((AN1053&lt;$AO$6:$AO$1560)*(AO1053&gt;$AN$6:$AN$1560))*(ROW($AQ$6:$AQ$1560)&lt;&gt;ROW(AQ1053)))&gt;0,"CRUZADO","Sin cruce")))</f>
        <v>Sin cruce</v>
      </c>
    </row>
    <row r="1054" spans="3:44" ht="15.6" hidden="1" customHeight="1">
      <c r="C1054" s="12" t="s">
        <v>1081</v>
      </c>
      <c r="D1054" s="789" t="s">
        <v>80</v>
      </c>
      <c r="E1054" s="789">
        <v>202011</v>
      </c>
      <c r="F1054" s="12" t="s">
        <v>23</v>
      </c>
      <c r="G1054" s="12" t="s">
        <v>20</v>
      </c>
      <c r="H1054" s="12" t="s">
        <v>57</v>
      </c>
      <c r="I1054" s="12">
        <v>10</v>
      </c>
      <c r="J1054" s="12" t="s">
        <v>16</v>
      </c>
      <c r="K1054" s="790" t="s">
        <v>1707</v>
      </c>
      <c r="L1054" s="491" t="s">
        <v>1708</v>
      </c>
      <c r="M1054" s="789" t="s">
        <v>1685</v>
      </c>
      <c r="N1054" s="789" t="s">
        <v>1086</v>
      </c>
      <c r="O1054" s="12" t="s">
        <v>731</v>
      </c>
      <c r="P1054" s="789">
        <v>3</v>
      </c>
      <c r="Q1054" s="789">
        <v>2</v>
      </c>
      <c r="R1054" s="815">
        <v>5</v>
      </c>
      <c r="S1054" s="789">
        <v>4</v>
      </c>
      <c r="T1054" s="181"/>
      <c r="U1054" s="789">
        <v>21</v>
      </c>
      <c r="V1054" s="31">
        <f>IF(W1054="","",IFERROR(INDEX(Docentes!C:C,MATCH(W1054,Docentes!D:D,0)),"NUEVO"))</f>
        <v>21886134</v>
      </c>
      <c r="W1054" s="791" t="s">
        <v>322</v>
      </c>
      <c r="X1054" s="265" t="s">
        <v>168</v>
      </c>
      <c r="Y1054" s="789" t="s">
        <v>1088</v>
      </c>
      <c r="Z1054" s="789" t="s">
        <v>1089</v>
      </c>
      <c r="AA1054" s="789" t="s">
        <v>41</v>
      </c>
      <c r="AB1054" s="789" t="s">
        <v>1639</v>
      </c>
      <c r="AC1054" s="789">
        <v>48</v>
      </c>
      <c r="AD1054" s="789"/>
      <c r="AE1054" s="789"/>
      <c r="AF1054" s="789" t="s">
        <v>1088</v>
      </c>
      <c r="AG1054" s="31" t="str">
        <f t="shared" si="613"/>
        <v>TP</v>
      </c>
      <c r="AH1054" s="789">
        <v>2</v>
      </c>
      <c r="AI1054" s="789">
        <v>19</v>
      </c>
      <c r="AJ1054" s="789">
        <v>20</v>
      </c>
      <c r="AK1054" s="789">
        <v>23</v>
      </c>
      <c r="AL1054" s="789">
        <v>30</v>
      </c>
      <c r="AM1054" s="31">
        <f t="shared" si="614"/>
        <v>5.0000000000000044</v>
      </c>
      <c r="AN1054" s="792">
        <f t="shared" si="615"/>
        <v>0.80555555555555547</v>
      </c>
      <c r="AO1054" s="792">
        <f t="shared" si="616"/>
        <v>0.97916666666666674</v>
      </c>
      <c r="AP1054" s="31" t="str" cm="1">
        <f t="array" ref="AP1054">IF(W1054="","",IF(SUMPRODUCT((W1054=$W$6:$W$1560)*(AH1054=$AH$6:$AH$1560)*(AN1054=$AN$6:$AN$1560)*(AO1054=$AO$6:$AO$1560)*(ROW($W$6:$W$1560)&lt;&gt;ROW(W1054))*((R1054=0)*($R$6:$R$1560&gt;0)+(R1054&gt;0)*($R$6:$R$1560=0)))&gt;0,"SALONES UNIDOS",IF(SUMPRODUCT((W1054=$W$6:$W$1560)*(AH1054=$AH$6:$AH$1560)*((AN1054&lt;$AO$6:$AO$1560)*(AO1054&gt;$AN$6:$AN$1560))*(ROW($W$6:$W$1560)&lt;&gt;ROW(W1054)))&gt;0,"CRUZADO","Sin cruce")))</f>
        <v>Sin cruce</v>
      </c>
      <c r="AQ1054" s="792" t="str">
        <f t="shared" si="617"/>
        <v>IN10PRINCIPALA</v>
      </c>
      <c r="AR1054" s="792" t="str" cm="1">
        <f t="array" ref="AR1054">IF(AQ1054="","",IF(SUMPRODUCT((AQ1054=$AQ$6:$AQ$1560)*(AH1054=$AH$6:$AH$1560)*(AN1054=$AN$6:$AN$1560)*(AO1054=$AO$6:$AO$1560)*(ROW($AQ$6:$AQ$1560)&lt;&gt;ROW(AQ1054))*((R1054=0)*($R$6:$R$1560&gt;0)+(R1054&gt;0)*($R$6:$R$1560=0)))&gt;0,"SALONES UNIDOS",IF(SUMPRODUCT((AQ1054=$AQ$6:$AQ$1560)*(AH1054=$AH$6:$AH$1560)*((AN1054&lt;$AO$6:$AO$1560)*(AO1054&gt;$AN$6:$AN$1560))*(ROW($AQ$6:$AQ$1560)&lt;&gt;ROW(AQ1054)))&gt;0,"CRUZADO","Sin cruce")))</f>
        <v>Sin cruce</v>
      </c>
    </row>
    <row r="1055" spans="3:44" ht="15.6" hidden="1" customHeight="1">
      <c r="C1055" s="12" t="s">
        <v>1081</v>
      </c>
      <c r="D1055" s="789" t="s">
        <v>80</v>
      </c>
      <c r="E1055" s="789">
        <v>202011</v>
      </c>
      <c r="F1055" s="12" t="s">
        <v>23</v>
      </c>
      <c r="G1055" s="12" t="s">
        <v>20</v>
      </c>
      <c r="H1055" s="12" t="s">
        <v>57</v>
      </c>
      <c r="I1055" s="12">
        <v>10</v>
      </c>
      <c r="J1055" s="12" t="s">
        <v>16</v>
      </c>
      <c r="K1055" s="790" t="s">
        <v>1709</v>
      </c>
      <c r="L1055" s="491" t="s">
        <v>1710</v>
      </c>
      <c r="M1055" s="789" t="s">
        <v>1685</v>
      </c>
      <c r="N1055" s="789" t="s">
        <v>1086</v>
      </c>
      <c r="O1055" s="12" t="s">
        <v>731</v>
      </c>
      <c r="P1055" s="789">
        <v>3</v>
      </c>
      <c r="Q1055" s="789">
        <v>2</v>
      </c>
      <c r="R1055" s="815">
        <v>5</v>
      </c>
      <c r="S1055" s="789">
        <v>4</v>
      </c>
      <c r="T1055" s="181"/>
      <c r="U1055" s="789">
        <v>21</v>
      </c>
      <c r="V1055" s="31">
        <f>IF(W1055="","",IFERROR(INDEX(Docentes!C:C,MATCH(W1055,Docentes!D:D,0)),"NUEVO"))</f>
        <v>15353604</v>
      </c>
      <c r="W1055" s="791" t="s">
        <v>632</v>
      </c>
      <c r="X1055" s="265" t="s">
        <v>168</v>
      </c>
      <c r="Y1055" s="789" t="s">
        <v>1088</v>
      </c>
      <c r="Z1055" s="789" t="s">
        <v>1089</v>
      </c>
      <c r="AA1055" s="789" t="s">
        <v>16</v>
      </c>
      <c r="AB1055" s="789" t="s">
        <v>1522</v>
      </c>
      <c r="AC1055" s="789">
        <v>34</v>
      </c>
      <c r="AD1055" s="789"/>
      <c r="AE1055" s="789"/>
      <c r="AF1055" s="789" t="s">
        <v>1088</v>
      </c>
      <c r="AG1055" s="31" t="str">
        <f t="shared" si="613"/>
        <v>TP</v>
      </c>
      <c r="AH1055" s="789">
        <v>5</v>
      </c>
      <c r="AI1055" s="789">
        <v>18</v>
      </c>
      <c r="AJ1055" s="789">
        <v>30</v>
      </c>
      <c r="AK1055" s="789">
        <v>22</v>
      </c>
      <c r="AL1055" s="789">
        <v>40</v>
      </c>
      <c r="AM1055" s="31">
        <f t="shared" si="614"/>
        <v>4.9999999999999982</v>
      </c>
      <c r="AN1055" s="792">
        <f t="shared" si="615"/>
        <v>0.77083333333333337</v>
      </c>
      <c r="AO1055" s="792">
        <f t="shared" si="616"/>
        <v>0.94444444444444442</v>
      </c>
      <c r="AP1055" s="31" t="str" cm="1">
        <f t="array" ref="AP1055">IF(W1055="","",IF(SUMPRODUCT((W1055=$W$6:$W$1560)*(AH1055=$AH$6:$AH$1560)*(AN1055=$AN$6:$AN$1560)*(AO1055=$AO$6:$AO$1560)*(ROW($W$6:$W$1560)&lt;&gt;ROW(W1055))*((R1055=0)*($R$6:$R$1560&gt;0)+(R1055&gt;0)*($R$6:$R$1560=0)))&gt;0,"SALONES UNIDOS",IF(SUMPRODUCT((W1055=$W$6:$W$1560)*(AH1055=$AH$6:$AH$1560)*((AN1055&lt;$AO$6:$AO$1560)*(AO1055&gt;$AN$6:$AN$1560))*(ROW($W$6:$W$1560)&lt;&gt;ROW(W1055)))&gt;0,"CRUZADO","Sin cruce")))</f>
        <v>Sin cruce</v>
      </c>
      <c r="AQ1055" s="792" t="str">
        <f t="shared" si="617"/>
        <v>IN10PRINCIPALA</v>
      </c>
      <c r="AR1055" s="792" t="str" cm="1">
        <f t="array" ref="AR1055">IF(AQ1055="","",IF(SUMPRODUCT((AQ1055=$AQ$6:$AQ$1560)*(AH1055=$AH$6:$AH$1560)*(AN1055=$AN$6:$AN$1560)*(AO1055=$AO$6:$AO$1560)*(ROW($AQ$6:$AQ$1560)&lt;&gt;ROW(AQ1055))*((R1055=0)*($R$6:$R$1560&gt;0)+(R1055&gt;0)*($R$6:$R$1560=0)))&gt;0,"SALONES UNIDOS",IF(SUMPRODUCT((AQ1055=$AQ$6:$AQ$1560)*(AH1055=$AH$6:$AH$1560)*((AN1055&lt;$AO$6:$AO$1560)*(AO1055&gt;$AN$6:$AN$1560))*(ROW($AQ$6:$AQ$1560)&lt;&gt;ROW(AQ1055)))&gt;0,"CRUZADO","Sin cruce")))</f>
        <v>Sin cruce</v>
      </c>
    </row>
    <row r="1056" spans="3:44" ht="15.6" hidden="1" customHeight="1">
      <c r="C1056" s="12" t="s">
        <v>1081</v>
      </c>
      <c r="D1056" s="789" t="s">
        <v>80</v>
      </c>
      <c r="E1056" s="789">
        <v>202011</v>
      </c>
      <c r="F1056" s="12" t="s">
        <v>23</v>
      </c>
      <c r="G1056" s="12" t="s">
        <v>20</v>
      </c>
      <c r="H1056" s="12" t="s">
        <v>57</v>
      </c>
      <c r="I1056" s="12">
        <v>10</v>
      </c>
      <c r="J1056" s="12" t="s">
        <v>16</v>
      </c>
      <c r="K1056" s="790" t="s">
        <v>1711</v>
      </c>
      <c r="L1056" s="491" t="s">
        <v>1712</v>
      </c>
      <c r="M1056" s="789" t="s">
        <v>1685</v>
      </c>
      <c r="N1056" s="789" t="s">
        <v>1086</v>
      </c>
      <c r="O1056" s="12" t="s">
        <v>731</v>
      </c>
      <c r="P1056" s="789">
        <v>4</v>
      </c>
      <c r="Q1056" s="789">
        <v>0</v>
      </c>
      <c r="R1056" s="815">
        <v>4</v>
      </c>
      <c r="S1056" s="789">
        <v>4</v>
      </c>
      <c r="T1056" s="181"/>
      <c r="U1056" s="789">
        <v>21</v>
      </c>
      <c r="V1056" s="31">
        <f>IF(W1056="","",IFERROR(INDEX(Docentes!C:C,MATCH(W1056,Docentes!D:D,0)),"NUEVO"))</f>
        <v>72459969</v>
      </c>
      <c r="W1056" s="791" t="s">
        <v>432</v>
      </c>
      <c r="X1056" s="265" t="s">
        <v>168</v>
      </c>
      <c r="Y1056" s="789" t="s">
        <v>1088</v>
      </c>
      <c r="Z1056" s="789" t="s">
        <v>1089</v>
      </c>
      <c r="AA1056" s="789" t="s">
        <v>26</v>
      </c>
      <c r="AB1056" s="789" t="s">
        <v>1487</v>
      </c>
      <c r="AC1056" s="789">
        <v>40</v>
      </c>
      <c r="AD1056" s="789"/>
      <c r="AE1056" s="789"/>
      <c r="AF1056" s="789" t="s">
        <v>1088</v>
      </c>
      <c r="AG1056" s="31" t="str">
        <f t="shared" si="613"/>
        <v>T</v>
      </c>
      <c r="AH1056" s="789">
        <v>1</v>
      </c>
      <c r="AI1056" s="789">
        <v>18</v>
      </c>
      <c r="AJ1056" s="789">
        <v>30</v>
      </c>
      <c r="AK1056" s="789">
        <v>21</v>
      </c>
      <c r="AL1056" s="789">
        <v>50</v>
      </c>
      <c r="AM1056" s="31">
        <f t="shared" si="614"/>
        <v>3.9999999999999987</v>
      </c>
      <c r="AN1056" s="792">
        <f t="shared" si="615"/>
        <v>0.77083333333333337</v>
      </c>
      <c r="AO1056" s="792">
        <f t="shared" si="616"/>
        <v>0.90972222222222221</v>
      </c>
      <c r="AP1056" s="31" t="str" cm="1">
        <f t="array" ref="AP1056">IF(W1056="","",IF(SUMPRODUCT((W1056=$W$6:$W$1560)*(AH1056=$AH$6:$AH$1560)*(AN1056=$AN$6:$AN$1560)*(AO1056=$AO$6:$AO$1560)*(ROW($W$6:$W$1560)&lt;&gt;ROW(W1056))*((R1056=0)*($R$6:$R$1560&gt;0)+(R1056&gt;0)*($R$6:$R$1560=0)))&gt;0,"SALONES UNIDOS",IF(SUMPRODUCT((W1056=$W$6:$W$1560)*(AH1056=$AH$6:$AH$1560)*((AN1056&lt;$AO$6:$AO$1560)*(AO1056&gt;$AN$6:$AN$1560))*(ROW($W$6:$W$1560)&lt;&gt;ROW(W1056)))&gt;0,"CRUZADO","Sin cruce")))</f>
        <v>Sin cruce</v>
      </c>
      <c r="AQ1056" s="792" t="str">
        <f t="shared" si="617"/>
        <v>IN10PRINCIPALA</v>
      </c>
      <c r="AR1056" s="792" t="str" cm="1">
        <f t="array" ref="AR1056">IF(AQ1056="","",IF(SUMPRODUCT((AQ1056=$AQ$6:$AQ$1560)*(AH1056=$AH$6:$AH$1560)*(AN1056=$AN$6:$AN$1560)*(AO1056=$AO$6:$AO$1560)*(ROW($AQ$6:$AQ$1560)&lt;&gt;ROW(AQ1056))*((R1056=0)*($R$6:$R$1560&gt;0)+(R1056&gt;0)*($R$6:$R$1560=0)))&gt;0,"SALONES UNIDOS",IF(SUMPRODUCT((AQ1056=$AQ$6:$AQ$1560)*(AH1056=$AH$6:$AH$1560)*((AN1056&lt;$AO$6:$AO$1560)*(AO1056&gt;$AN$6:$AN$1560))*(ROW($AQ$6:$AQ$1560)&lt;&gt;ROW(AQ1056)))&gt;0,"CRUZADO","Sin cruce")))</f>
        <v>Sin cruce</v>
      </c>
    </row>
    <row r="1057" spans="3:44" ht="15.6" hidden="1" customHeight="1">
      <c r="C1057" s="12" t="s">
        <v>1081</v>
      </c>
      <c r="D1057" s="789" t="s">
        <v>80</v>
      </c>
      <c r="E1057" s="789">
        <v>202011</v>
      </c>
      <c r="F1057" s="12" t="s">
        <v>23</v>
      </c>
      <c r="G1057" s="12" t="s">
        <v>20</v>
      </c>
      <c r="H1057" s="12" t="s">
        <v>57</v>
      </c>
      <c r="I1057" s="12">
        <v>10</v>
      </c>
      <c r="J1057" s="12" t="s">
        <v>16</v>
      </c>
      <c r="K1057" s="790" t="s">
        <v>1713</v>
      </c>
      <c r="L1057" s="491" t="s">
        <v>1714</v>
      </c>
      <c r="M1057" s="789" t="s">
        <v>1685</v>
      </c>
      <c r="N1057" s="789" t="s">
        <v>1124</v>
      </c>
      <c r="O1057" s="12" t="s">
        <v>769</v>
      </c>
      <c r="P1057" s="789">
        <v>2</v>
      </c>
      <c r="Q1057" s="789">
        <v>2</v>
      </c>
      <c r="R1057" s="815">
        <v>4</v>
      </c>
      <c r="S1057" s="789">
        <v>3</v>
      </c>
      <c r="T1057" s="181"/>
      <c r="U1057" s="789">
        <v>21</v>
      </c>
      <c r="V1057" s="31">
        <f>IF(W1057="","",IFERROR(INDEX(Docentes!C:C,MATCH(W1057,Docentes!D:D,0)),"NUEVO"))</f>
        <v>17535600</v>
      </c>
      <c r="W1057" s="791" t="s">
        <v>324</v>
      </c>
      <c r="X1057" s="265" t="s">
        <v>167</v>
      </c>
      <c r="Y1057" s="789" t="s">
        <v>1088</v>
      </c>
      <c r="Z1057" s="789" t="s">
        <v>1089</v>
      </c>
      <c r="AA1057" s="789"/>
      <c r="AB1057" s="789" t="s">
        <v>1092</v>
      </c>
      <c r="AC1057" s="789"/>
      <c r="AD1057" s="789"/>
      <c r="AE1057" s="789"/>
      <c r="AF1057" s="789" t="s">
        <v>1088</v>
      </c>
      <c r="AG1057" s="31" t="str">
        <f t="shared" si="613"/>
        <v>TP</v>
      </c>
      <c r="AH1057" s="789">
        <v>4</v>
      </c>
      <c r="AI1057" s="789">
        <v>20</v>
      </c>
      <c r="AJ1057" s="789">
        <v>10</v>
      </c>
      <c r="AK1057" s="789">
        <v>23</v>
      </c>
      <c r="AL1057" s="789">
        <v>30</v>
      </c>
      <c r="AM1057" s="31">
        <f t="shared" si="614"/>
        <v>4.0000000000000018</v>
      </c>
      <c r="AN1057" s="792">
        <f t="shared" si="615"/>
        <v>0.84027777777777779</v>
      </c>
      <c r="AO1057" s="792">
        <f t="shared" si="616"/>
        <v>0.97916666666666674</v>
      </c>
      <c r="AP1057" s="31" t="str" cm="1">
        <f t="array" ref="AP1057">IF(W1057="","",IF(SUMPRODUCT((W1057=$W$6:$W$1560)*(AH1057=$AH$6:$AH$1560)*(AN1057=$AN$6:$AN$1560)*(AO1057=$AO$6:$AO$1560)*(ROW($W$6:$W$1560)&lt;&gt;ROW(W1057))*((R1057=0)*($R$6:$R$1560&gt;0)+(R1057&gt;0)*($R$6:$R$1560=0)))&gt;0,"SALONES UNIDOS",IF(SUMPRODUCT((W1057=$W$6:$W$1560)*(AH1057=$AH$6:$AH$1560)*((AN1057&lt;$AO$6:$AO$1560)*(AO1057&gt;$AN$6:$AN$1560))*(ROW($W$6:$W$1560)&lt;&gt;ROW(W1057)))&gt;0,"CRUZADO","Sin cruce")))</f>
        <v>Sin cruce</v>
      </c>
      <c r="AQ1057" s="792" t="str">
        <f t="shared" si="617"/>
        <v>IN10PRINCIPALA</v>
      </c>
      <c r="AR1057" s="792" t="str" cm="1">
        <f t="array" ref="AR1057">IF(AQ1057="","",IF(SUMPRODUCT((AQ1057=$AQ$6:$AQ$1560)*(AH1057=$AH$6:$AH$1560)*(AN1057=$AN$6:$AN$1560)*(AO1057=$AO$6:$AO$1560)*(ROW($AQ$6:$AQ$1560)&lt;&gt;ROW(AQ1057))*((R1057=0)*($R$6:$R$1560&gt;0)+(R1057&gt;0)*($R$6:$R$1560=0)))&gt;0,"SALONES UNIDOS",IF(SUMPRODUCT((AQ1057=$AQ$6:$AQ$1560)*(AH1057=$AH$6:$AH$1560)*((AN1057&lt;$AO$6:$AO$1560)*(AO1057&gt;$AN$6:$AN$1560))*(ROW($AQ$6:$AQ$1560)&lt;&gt;ROW(AQ1057)))&gt;0,"CRUZADO","Sin cruce")))</f>
        <v>Sin cruce</v>
      </c>
    </row>
    <row r="1058" spans="3:44" ht="15.6" hidden="1" customHeight="1">
      <c r="C1058" s="12" t="s">
        <v>1081</v>
      </c>
      <c r="D1058" s="789" t="s">
        <v>80</v>
      </c>
      <c r="E1058" s="789">
        <v>202011</v>
      </c>
      <c r="F1058" s="12" t="s">
        <v>23</v>
      </c>
      <c r="G1058" s="12" t="s">
        <v>20</v>
      </c>
      <c r="H1058" s="12" t="s">
        <v>57</v>
      </c>
      <c r="I1058" s="12">
        <v>10</v>
      </c>
      <c r="J1058" s="12" t="s">
        <v>1475</v>
      </c>
      <c r="K1058" s="790" t="s">
        <v>1706</v>
      </c>
      <c r="L1058" s="491" t="s">
        <v>1318</v>
      </c>
      <c r="M1058" s="789" t="s">
        <v>1101</v>
      </c>
      <c r="N1058" s="789" t="s">
        <v>1086</v>
      </c>
      <c r="O1058" s="12" t="s">
        <v>769</v>
      </c>
      <c r="P1058" s="789">
        <v>4</v>
      </c>
      <c r="Q1058" s="789">
        <v>4</v>
      </c>
      <c r="R1058" s="815">
        <v>8</v>
      </c>
      <c r="S1058" s="789">
        <v>6</v>
      </c>
      <c r="T1058" s="181"/>
      <c r="U1058" s="789">
        <v>20</v>
      </c>
      <c r="V1058" s="31">
        <f>IF(W1058="","",IFERROR(INDEX(Docentes!C:C,MATCH(W1058,Docentes!D:D,0)),"NUEVO"))</f>
        <v>16662940</v>
      </c>
      <c r="W1058" s="693" t="s">
        <v>999</v>
      </c>
      <c r="X1058" s="265" t="s">
        <v>1617</v>
      </c>
      <c r="Y1058" s="789" t="s">
        <v>1088</v>
      </c>
      <c r="Z1058" s="789" t="s">
        <v>1089</v>
      </c>
      <c r="AA1058" s="789"/>
      <c r="AB1058" s="789"/>
      <c r="AC1058" s="789"/>
      <c r="AD1058" s="789"/>
      <c r="AE1058" s="789"/>
      <c r="AF1058" s="789" t="s">
        <v>1088</v>
      </c>
      <c r="AG1058" s="31" t="str">
        <f t="shared" si="613"/>
        <v>TP</v>
      </c>
      <c r="AH1058" s="789">
        <v>4</v>
      </c>
      <c r="AI1058" s="789">
        <v>16</v>
      </c>
      <c r="AJ1058" s="789">
        <v>50</v>
      </c>
      <c r="AK1058" s="789">
        <v>23</v>
      </c>
      <c r="AL1058" s="789">
        <v>30</v>
      </c>
      <c r="AM1058" s="31">
        <f t="shared" si="614"/>
        <v>8.0000000000000036</v>
      </c>
      <c r="AN1058" s="792">
        <f t="shared" si="615"/>
        <v>0.70138888888888884</v>
      </c>
      <c r="AO1058" s="792">
        <f t="shared" si="616"/>
        <v>0.97916666666666674</v>
      </c>
      <c r="AP1058" s="31" t="str" cm="1">
        <f t="array" ref="AP1058">IF(W1058="","",IF(SUMPRODUCT((W1058=$W$6:$W$1560)*(AH1058=$AH$6:$AH$1560)*(AN1058=$AN$6:$AN$1560)*(AO1058=$AO$6:$AO$1560)*(ROW($W$6:$W$1560)&lt;&gt;ROW(W1058))*((R1058=0)*($R$6:$R$1560&gt;0)+(R1058&gt;0)*($R$6:$R$1560=0)))&gt;0,"SALONES UNIDOS",IF(SUMPRODUCT((W1058=$W$6:$W$1560)*(AH1058=$AH$6:$AH$1560)*((AN1058&lt;$AO$6:$AO$1560)*(AO1058&gt;$AN$6:$AN$1560))*(ROW($W$6:$W$1560)&lt;&gt;ROW(W1058)))&gt;0,"CRUZADO","Sin cruce")))</f>
        <v>Sin cruce</v>
      </c>
      <c r="AQ1058" s="792" t="str">
        <f t="shared" si="617"/>
        <v>IN10PRINCIPALB1</v>
      </c>
      <c r="AR1058" s="792" t="str" cm="1">
        <f t="array" ref="AR1058">IF(AQ1058="","",IF(SUMPRODUCT((AQ1058=$AQ$6:$AQ$1560)*(AH1058=$AH$6:$AH$1560)*(AN1058=$AN$6:$AN$1560)*(AO1058=$AO$6:$AO$1560)*(ROW($AQ$6:$AQ$1560)&lt;&gt;ROW(AQ1058))*((R1058=0)*($R$6:$R$1560&gt;0)+(R1058&gt;0)*($R$6:$R$1560=0)))&gt;0,"SALONES UNIDOS",IF(SUMPRODUCT((AQ1058=$AQ$6:$AQ$1560)*(AH1058=$AH$6:$AH$1560)*((AN1058&lt;$AO$6:$AO$1560)*(AO1058&gt;$AN$6:$AN$1560))*(ROW($AQ$6:$AQ$1560)&lt;&gt;ROW(AQ1058)))&gt;0,"CRUZADO","Sin cruce")))</f>
        <v>Sin cruce</v>
      </c>
    </row>
    <row r="1059" spans="3:44" ht="15.6" hidden="1" customHeight="1">
      <c r="C1059" s="12" t="s">
        <v>1081</v>
      </c>
      <c r="D1059" s="789" t="s">
        <v>80</v>
      </c>
      <c r="E1059" s="789">
        <v>202011</v>
      </c>
      <c r="F1059" s="12" t="s">
        <v>23</v>
      </c>
      <c r="G1059" s="12" t="s">
        <v>20</v>
      </c>
      <c r="H1059" s="12" t="s">
        <v>57</v>
      </c>
      <c r="I1059" s="12">
        <v>10</v>
      </c>
      <c r="J1059" s="12" t="s">
        <v>26</v>
      </c>
      <c r="K1059" s="790" t="s">
        <v>1707</v>
      </c>
      <c r="L1059" s="491" t="s">
        <v>1708</v>
      </c>
      <c r="M1059" s="789" t="s">
        <v>1685</v>
      </c>
      <c r="N1059" s="789" t="s">
        <v>1086</v>
      </c>
      <c r="O1059" s="12" t="s">
        <v>731</v>
      </c>
      <c r="P1059" s="789">
        <v>3</v>
      </c>
      <c r="Q1059" s="789">
        <v>2</v>
      </c>
      <c r="R1059" s="815">
        <v>5</v>
      </c>
      <c r="S1059" s="789">
        <v>4</v>
      </c>
      <c r="T1059" s="181"/>
      <c r="U1059" s="789">
        <v>20</v>
      </c>
      <c r="V1059" s="31">
        <f>IF(W1059="","",IFERROR(INDEX(Docentes!C:C,MATCH(W1059,Docentes!D:D,0)),"NUEVO"))</f>
        <v>21541461</v>
      </c>
      <c r="W1059" s="791" t="s">
        <v>420</v>
      </c>
      <c r="X1059" s="265" t="s">
        <v>168</v>
      </c>
      <c r="Y1059" s="789" t="s">
        <v>1088</v>
      </c>
      <c r="Z1059" s="789" t="s">
        <v>1089</v>
      </c>
      <c r="AA1059" s="789" t="s">
        <v>16</v>
      </c>
      <c r="AB1059" s="789" t="s">
        <v>1522</v>
      </c>
      <c r="AC1059" s="789">
        <v>34</v>
      </c>
      <c r="AD1059" s="789"/>
      <c r="AE1059" s="789"/>
      <c r="AF1059" s="789" t="s">
        <v>1088</v>
      </c>
      <c r="AG1059" s="31" t="str">
        <f t="shared" si="613"/>
        <v>TP</v>
      </c>
      <c r="AH1059" s="789">
        <v>3</v>
      </c>
      <c r="AI1059" s="789">
        <v>19</v>
      </c>
      <c r="AJ1059" s="789">
        <v>20</v>
      </c>
      <c r="AK1059" s="789">
        <v>23</v>
      </c>
      <c r="AL1059" s="789">
        <v>30</v>
      </c>
      <c r="AM1059" s="31">
        <f t="shared" si="614"/>
        <v>5.0000000000000044</v>
      </c>
      <c r="AN1059" s="792">
        <f t="shared" si="615"/>
        <v>0.80555555555555547</v>
      </c>
      <c r="AO1059" s="792">
        <f t="shared" si="616"/>
        <v>0.97916666666666674</v>
      </c>
      <c r="AP1059" s="31" t="str" cm="1">
        <f t="array" ref="AP1059">IF(W1059="","",IF(SUMPRODUCT((W1059=$W$6:$W$1560)*(AH1059=$AH$6:$AH$1560)*(AN1059=$AN$6:$AN$1560)*(AO1059=$AO$6:$AO$1560)*(ROW($W$6:$W$1560)&lt;&gt;ROW(W1059))*((R1059=0)*($R$6:$R$1560&gt;0)+(R1059&gt;0)*($R$6:$R$1560=0)))&gt;0,"SALONES UNIDOS",IF(SUMPRODUCT((W1059=$W$6:$W$1560)*(AH1059=$AH$6:$AH$1560)*((AN1059&lt;$AO$6:$AO$1560)*(AO1059&gt;$AN$6:$AN$1560))*(ROW($W$6:$W$1560)&lt;&gt;ROW(W1059)))&gt;0,"CRUZADO","Sin cruce")))</f>
        <v>Sin cruce</v>
      </c>
      <c r="AQ1059" s="792" t="str">
        <f t="shared" si="617"/>
        <v>IN10PRINCIPALB</v>
      </c>
      <c r="AR1059" s="792" t="str" cm="1">
        <f t="array" ref="AR1059">IF(AQ1059="","",IF(SUMPRODUCT((AQ1059=$AQ$6:$AQ$1560)*(AH1059=$AH$6:$AH$1560)*(AN1059=$AN$6:$AN$1560)*(AO1059=$AO$6:$AO$1560)*(ROW($AQ$6:$AQ$1560)&lt;&gt;ROW(AQ1059))*((R1059=0)*($R$6:$R$1560&gt;0)+(R1059&gt;0)*($R$6:$R$1560=0)))&gt;0,"SALONES UNIDOS",IF(SUMPRODUCT((AQ1059=$AQ$6:$AQ$1560)*(AH1059=$AH$6:$AH$1560)*((AN1059&lt;$AO$6:$AO$1560)*(AO1059&gt;$AN$6:$AN$1560))*(ROW($AQ$6:$AQ$1560)&lt;&gt;ROW(AQ1059)))&gt;0,"CRUZADO","Sin cruce")))</f>
        <v>Sin cruce</v>
      </c>
    </row>
    <row r="1060" spans="3:44" ht="15.6" hidden="1" customHeight="1">
      <c r="C1060" s="12" t="s">
        <v>1081</v>
      </c>
      <c r="D1060" s="789" t="s">
        <v>80</v>
      </c>
      <c r="E1060" s="789">
        <v>202011</v>
      </c>
      <c r="F1060" s="12" t="s">
        <v>23</v>
      </c>
      <c r="G1060" s="12" t="s">
        <v>20</v>
      </c>
      <c r="H1060" s="12" t="s">
        <v>57</v>
      </c>
      <c r="I1060" s="12">
        <v>10</v>
      </c>
      <c r="J1060" s="12" t="s">
        <v>26</v>
      </c>
      <c r="K1060" s="790" t="s">
        <v>1709</v>
      </c>
      <c r="L1060" s="491" t="s">
        <v>1710</v>
      </c>
      <c r="M1060" s="789" t="s">
        <v>1685</v>
      </c>
      <c r="N1060" s="789" t="s">
        <v>1086</v>
      </c>
      <c r="O1060" s="12" t="s">
        <v>731</v>
      </c>
      <c r="P1060" s="789">
        <v>3</v>
      </c>
      <c r="Q1060" s="789">
        <v>2</v>
      </c>
      <c r="R1060" s="815">
        <v>5</v>
      </c>
      <c r="S1060" s="789">
        <v>4</v>
      </c>
      <c r="T1060" s="181"/>
      <c r="U1060" s="789">
        <v>20</v>
      </c>
      <c r="V1060" s="31">
        <f>IF(W1060="","",IFERROR(INDEX(Docentes!C:C,MATCH(W1060,Docentes!D:D,0)),"NUEVO"))</f>
        <v>18071852</v>
      </c>
      <c r="W1060" s="693" t="s">
        <v>1003</v>
      </c>
      <c r="X1060" s="265" t="s">
        <v>1332</v>
      </c>
      <c r="Y1060" s="789" t="s">
        <v>1142</v>
      </c>
      <c r="Z1060" s="789" t="s">
        <v>1089</v>
      </c>
      <c r="AA1060" s="789" t="s">
        <v>16</v>
      </c>
      <c r="AB1060" s="789" t="s">
        <v>1631</v>
      </c>
      <c r="AC1060" s="789">
        <v>39</v>
      </c>
      <c r="AD1060" s="789"/>
      <c r="AE1060" s="789"/>
      <c r="AF1060" s="789" t="s">
        <v>1142</v>
      </c>
      <c r="AG1060" s="31" t="str">
        <f t="shared" si="613"/>
        <v>TP</v>
      </c>
      <c r="AH1060" s="789">
        <v>5</v>
      </c>
      <c r="AI1060" s="789">
        <v>18</v>
      </c>
      <c r="AJ1060" s="789">
        <v>30</v>
      </c>
      <c r="AK1060" s="789">
        <v>22</v>
      </c>
      <c r="AL1060" s="789">
        <v>40</v>
      </c>
      <c r="AM1060" s="31">
        <f t="shared" si="614"/>
        <v>4.9999999999999982</v>
      </c>
      <c r="AN1060" s="792">
        <f t="shared" si="615"/>
        <v>0.77083333333333337</v>
      </c>
      <c r="AO1060" s="792">
        <f t="shared" si="616"/>
        <v>0.94444444444444442</v>
      </c>
      <c r="AP1060" s="31" t="str" cm="1">
        <f t="array" ref="AP1060">IF(W1060="","",IF(SUMPRODUCT((W1060=$W$6:$W$1560)*(AH1060=$AH$6:$AH$1560)*(AN1060=$AN$6:$AN$1560)*(AO1060=$AO$6:$AO$1560)*(ROW($W$6:$W$1560)&lt;&gt;ROW(W1060))*((R1060=0)*($R$6:$R$1560&gt;0)+(R1060&gt;0)*($R$6:$R$1560=0)))&gt;0,"SALONES UNIDOS",IF(SUMPRODUCT((W1060=$W$6:$W$1560)*(AH1060=$AH$6:$AH$1560)*((AN1060&lt;$AO$6:$AO$1560)*(AO1060&gt;$AN$6:$AN$1560))*(ROW($W$6:$W$1560)&lt;&gt;ROW(W1060)))&gt;0,"CRUZADO","Sin cruce")))</f>
        <v>Sin cruce</v>
      </c>
      <c r="AQ1060" s="792" t="str">
        <f t="shared" si="617"/>
        <v>IN10PRINCIPALB</v>
      </c>
      <c r="AR1060" s="792" t="str" cm="1">
        <f t="array" ref="AR1060">IF(AQ1060="","",IF(SUMPRODUCT((AQ1060=$AQ$6:$AQ$1560)*(AH1060=$AH$6:$AH$1560)*(AN1060=$AN$6:$AN$1560)*(AO1060=$AO$6:$AO$1560)*(ROW($AQ$6:$AQ$1560)&lt;&gt;ROW(AQ1060))*((R1060=0)*($R$6:$R$1560&gt;0)+(R1060&gt;0)*($R$6:$R$1560=0)))&gt;0,"SALONES UNIDOS",IF(SUMPRODUCT((AQ1060=$AQ$6:$AQ$1560)*(AH1060=$AH$6:$AH$1560)*((AN1060&lt;$AO$6:$AO$1560)*(AO1060&gt;$AN$6:$AN$1560))*(ROW($AQ$6:$AQ$1560)&lt;&gt;ROW(AQ1060)))&gt;0,"CRUZADO","Sin cruce")))</f>
        <v>Sin cruce</v>
      </c>
    </row>
    <row r="1061" spans="3:44" ht="15.6" hidden="1" customHeight="1">
      <c r="C1061" s="12" t="s">
        <v>1081</v>
      </c>
      <c r="D1061" s="789" t="s">
        <v>80</v>
      </c>
      <c r="E1061" s="789">
        <v>202011</v>
      </c>
      <c r="F1061" s="12" t="s">
        <v>23</v>
      </c>
      <c r="G1061" s="12" t="s">
        <v>20</v>
      </c>
      <c r="H1061" s="12" t="s">
        <v>57</v>
      </c>
      <c r="I1061" s="12">
        <v>10</v>
      </c>
      <c r="J1061" s="12" t="s">
        <v>26</v>
      </c>
      <c r="K1061" s="790" t="s">
        <v>1711</v>
      </c>
      <c r="L1061" s="491" t="s">
        <v>1712</v>
      </c>
      <c r="M1061" s="789" t="s">
        <v>1685</v>
      </c>
      <c r="N1061" s="789" t="s">
        <v>1086</v>
      </c>
      <c r="O1061" s="12" t="s">
        <v>731</v>
      </c>
      <c r="P1061" s="789">
        <v>4</v>
      </c>
      <c r="Q1061" s="789">
        <v>0</v>
      </c>
      <c r="R1061" s="815">
        <v>4</v>
      </c>
      <c r="S1061" s="789">
        <v>4</v>
      </c>
      <c r="T1061" s="181"/>
      <c r="U1061" s="789">
        <v>20</v>
      </c>
      <c r="V1061" s="31">
        <f>IF(W1061="","",IFERROR(INDEX(Docentes!C:C,MATCH(W1061,Docentes!D:D,0)),"NUEVO"))</f>
        <v>21814775</v>
      </c>
      <c r="W1061" s="791" t="s">
        <v>179</v>
      </c>
      <c r="X1061" s="265" t="s">
        <v>1332</v>
      </c>
      <c r="Y1061" s="789" t="s">
        <v>1088</v>
      </c>
      <c r="Z1061" s="789" t="s">
        <v>1656</v>
      </c>
      <c r="AA1061" s="789" t="s">
        <v>26</v>
      </c>
      <c r="AB1061" s="789" t="s">
        <v>1488</v>
      </c>
      <c r="AC1061" s="789">
        <v>40</v>
      </c>
      <c r="AD1061" s="789"/>
      <c r="AE1061" s="789"/>
      <c r="AF1061" s="789" t="s">
        <v>1088</v>
      </c>
      <c r="AG1061" s="31" t="str">
        <f t="shared" si="613"/>
        <v>T</v>
      </c>
      <c r="AH1061" s="789">
        <v>1</v>
      </c>
      <c r="AI1061" s="789">
        <v>18</v>
      </c>
      <c r="AJ1061" s="789">
        <v>30</v>
      </c>
      <c r="AK1061" s="789">
        <v>21</v>
      </c>
      <c r="AL1061" s="789">
        <v>50</v>
      </c>
      <c r="AM1061" s="31">
        <f t="shared" si="614"/>
        <v>3.9999999999999987</v>
      </c>
      <c r="AN1061" s="792">
        <f t="shared" si="615"/>
        <v>0.77083333333333337</v>
      </c>
      <c r="AO1061" s="792">
        <f t="shared" si="616"/>
        <v>0.90972222222222221</v>
      </c>
      <c r="AP1061" s="31" t="str" cm="1">
        <f t="array" ref="AP1061">IF(W1061="","",IF(SUMPRODUCT((W1061=$W$6:$W$1560)*(AH1061=$AH$6:$AH$1560)*(AN1061=$AN$6:$AN$1560)*(AO1061=$AO$6:$AO$1560)*(ROW($W$6:$W$1560)&lt;&gt;ROW(W1061))*((R1061=0)*($R$6:$R$1560&gt;0)+(R1061&gt;0)*($R$6:$R$1560=0)))&gt;0,"SALONES UNIDOS",IF(SUMPRODUCT((W1061=$W$6:$W$1560)*(AH1061=$AH$6:$AH$1560)*((AN1061&lt;$AO$6:$AO$1560)*(AO1061&gt;$AN$6:$AN$1560))*(ROW($W$6:$W$1560)&lt;&gt;ROW(W1061)))&gt;0,"CRUZADO","Sin cruce")))</f>
        <v>Sin cruce</v>
      </c>
      <c r="AQ1061" s="792" t="str">
        <f t="shared" si="617"/>
        <v>IN10PRINCIPALB</v>
      </c>
      <c r="AR1061" s="792" t="str" cm="1">
        <f t="array" ref="AR1061">IF(AQ1061="","",IF(SUMPRODUCT((AQ1061=$AQ$6:$AQ$1560)*(AH1061=$AH$6:$AH$1560)*(AN1061=$AN$6:$AN$1560)*(AO1061=$AO$6:$AO$1560)*(ROW($AQ$6:$AQ$1560)&lt;&gt;ROW(AQ1061))*((R1061=0)*($R$6:$R$1560&gt;0)+(R1061&gt;0)*($R$6:$R$1560=0)))&gt;0,"SALONES UNIDOS",IF(SUMPRODUCT((AQ1061=$AQ$6:$AQ$1560)*(AH1061=$AH$6:$AH$1560)*((AN1061&lt;$AO$6:$AO$1560)*(AO1061&gt;$AN$6:$AN$1560))*(ROW($AQ$6:$AQ$1560)&lt;&gt;ROW(AQ1061)))&gt;0,"CRUZADO","Sin cruce")))</f>
        <v>Sin cruce</v>
      </c>
    </row>
    <row r="1062" spans="3:44" ht="15.6" hidden="1" customHeight="1">
      <c r="C1062" s="12" t="s">
        <v>1081</v>
      </c>
      <c r="D1062" s="789" t="s">
        <v>80</v>
      </c>
      <c r="E1062" s="789">
        <v>202011</v>
      </c>
      <c r="F1062" s="12" t="s">
        <v>23</v>
      </c>
      <c r="G1062" s="12" t="s">
        <v>20</v>
      </c>
      <c r="H1062" s="12" t="s">
        <v>57</v>
      </c>
      <c r="I1062" s="12">
        <v>10</v>
      </c>
      <c r="J1062" s="12" t="s">
        <v>26</v>
      </c>
      <c r="K1062" s="790" t="s">
        <v>1713</v>
      </c>
      <c r="L1062" s="491" t="s">
        <v>1714</v>
      </c>
      <c r="M1062" s="789" t="s">
        <v>1685</v>
      </c>
      <c r="N1062" s="789" t="s">
        <v>1124</v>
      </c>
      <c r="O1062" s="12" t="s">
        <v>769</v>
      </c>
      <c r="P1062" s="789">
        <v>2</v>
      </c>
      <c r="Q1062" s="789">
        <v>2</v>
      </c>
      <c r="R1062" s="815">
        <v>4</v>
      </c>
      <c r="S1062" s="789">
        <v>3</v>
      </c>
      <c r="T1062" s="181"/>
      <c r="U1062" s="789">
        <v>20</v>
      </c>
      <c r="V1062" s="31">
        <f>IF(W1062="","",IFERROR(INDEX(Docentes!C:C,MATCH(W1062,Docentes!D:D,0)),"NUEVO"))</f>
        <v>46417761</v>
      </c>
      <c r="W1062" s="791" t="s">
        <v>511</v>
      </c>
      <c r="X1062" s="265" t="s">
        <v>167</v>
      </c>
      <c r="Y1062" s="789" t="s">
        <v>1088</v>
      </c>
      <c r="Z1062" s="789" t="s">
        <v>1089</v>
      </c>
      <c r="AA1062" s="789"/>
      <c r="AB1062" s="789" t="s">
        <v>1092</v>
      </c>
      <c r="AC1062" s="789"/>
      <c r="AD1062" s="789"/>
      <c r="AE1062" s="789"/>
      <c r="AF1062" s="789" t="s">
        <v>1088</v>
      </c>
      <c r="AG1062" s="31" t="str">
        <f t="shared" si="613"/>
        <v>TP</v>
      </c>
      <c r="AH1062" s="789">
        <v>2</v>
      </c>
      <c r="AI1062" s="789">
        <v>20</v>
      </c>
      <c r="AJ1062" s="789">
        <v>10</v>
      </c>
      <c r="AK1062" s="789">
        <v>23</v>
      </c>
      <c r="AL1062" s="789">
        <v>30</v>
      </c>
      <c r="AM1062" s="31">
        <f t="shared" si="614"/>
        <v>4.0000000000000018</v>
      </c>
      <c r="AN1062" s="792">
        <f t="shared" si="615"/>
        <v>0.84027777777777779</v>
      </c>
      <c r="AO1062" s="792">
        <f t="shared" si="616"/>
        <v>0.97916666666666674</v>
      </c>
      <c r="AP1062" s="31" t="str" cm="1">
        <f t="array" ref="AP1062">IF(W1062="","",IF(SUMPRODUCT((W1062=$W$6:$W$1560)*(AH1062=$AH$6:$AH$1560)*(AN1062=$AN$6:$AN$1560)*(AO1062=$AO$6:$AO$1560)*(ROW($W$6:$W$1560)&lt;&gt;ROW(W1062))*((R1062=0)*($R$6:$R$1560&gt;0)+(R1062&gt;0)*($R$6:$R$1560=0)))&gt;0,"SALONES UNIDOS",IF(SUMPRODUCT((W1062=$W$6:$W$1560)*(AH1062=$AH$6:$AH$1560)*((AN1062&lt;$AO$6:$AO$1560)*(AO1062&gt;$AN$6:$AN$1560))*(ROW($W$6:$W$1560)&lt;&gt;ROW(W1062)))&gt;0,"CRUZADO","Sin cruce")))</f>
        <v>Sin cruce</v>
      </c>
      <c r="AQ1062" s="792" t="str">
        <f t="shared" si="617"/>
        <v>IN10PRINCIPALB</v>
      </c>
      <c r="AR1062" s="792" t="str" cm="1">
        <f t="array" ref="AR1062">IF(AQ1062="","",IF(SUMPRODUCT((AQ1062=$AQ$6:$AQ$1560)*(AH1062=$AH$6:$AH$1560)*(AN1062=$AN$6:$AN$1560)*(AO1062=$AO$6:$AO$1560)*(ROW($AQ$6:$AQ$1560)&lt;&gt;ROW(AQ1062))*((R1062=0)*($R$6:$R$1560&gt;0)+(R1062&gt;0)*($R$6:$R$1560=0)))&gt;0,"SALONES UNIDOS",IF(SUMPRODUCT((AQ1062=$AQ$6:$AQ$1560)*(AH1062=$AH$6:$AH$1560)*((AN1062&lt;$AO$6:$AO$1560)*(AO1062&gt;$AN$6:$AN$1560))*(ROW($AQ$6:$AQ$1560)&lt;&gt;ROW(AQ1062)))&gt;0,"CRUZADO","Sin cruce")))</f>
        <v>Sin cruce</v>
      </c>
    </row>
    <row r="1063" spans="3:44" ht="15.6" customHeight="1">
      <c r="C1063" s="12" t="s">
        <v>1081</v>
      </c>
      <c r="D1063" s="789" t="s">
        <v>1715</v>
      </c>
      <c r="E1063" s="789">
        <v>20261</v>
      </c>
      <c r="F1063" s="12" t="s">
        <v>23</v>
      </c>
      <c r="G1063" s="12" t="s">
        <v>20</v>
      </c>
      <c r="H1063" s="12" t="s">
        <v>82</v>
      </c>
      <c r="I1063" s="12">
        <v>1</v>
      </c>
      <c r="J1063" s="12" t="s">
        <v>16</v>
      </c>
      <c r="K1063" s="790" t="s">
        <v>1716</v>
      </c>
      <c r="L1063" s="491" t="s">
        <v>1337</v>
      </c>
      <c r="M1063" s="789" t="s">
        <v>1127</v>
      </c>
      <c r="N1063" s="789" t="s">
        <v>1086</v>
      </c>
      <c r="O1063" s="12" t="s">
        <v>731</v>
      </c>
      <c r="P1063" s="789">
        <v>3</v>
      </c>
      <c r="Q1063" s="789">
        <v>2</v>
      </c>
      <c r="R1063" s="815">
        <v>5</v>
      </c>
      <c r="S1063" s="789">
        <v>4</v>
      </c>
      <c r="T1063" s="808" t="s">
        <v>1283</v>
      </c>
      <c r="U1063" s="789">
        <v>30</v>
      </c>
      <c r="V1063" s="31">
        <f>IF(W1063="","",IFERROR(INDEX(Docentes!C:C,MATCH(W1063,Docentes!D:D,0)),"NUEVO"))</f>
        <v>46654470</v>
      </c>
      <c r="W1063" s="693" t="s">
        <v>372</v>
      </c>
      <c r="X1063" s="265" t="s">
        <v>1717</v>
      </c>
      <c r="Y1063" s="789" t="s">
        <v>1182</v>
      </c>
      <c r="Z1063" s="789" t="s">
        <v>1089</v>
      </c>
      <c r="AA1063" s="789" t="s">
        <v>26</v>
      </c>
      <c r="AB1063" s="789" t="s">
        <v>1529</v>
      </c>
      <c r="AC1063" s="789">
        <v>40</v>
      </c>
      <c r="AD1063" s="789"/>
      <c r="AE1063" s="789"/>
      <c r="AF1063" s="789" t="s">
        <v>1182</v>
      </c>
      <c r="AG1063" s="31" t="str">
        <f t="shared" si="603"/>
        <v>TP</v>
      </c>
      <c r="AH1063" s="789">
        <v>4</v>
      </c>
      <c r="AI1063" s="789">
        <v>7</v>
      </c>
      <c r="AJ1063" s="789">
        <v>40</v>
      </c>
      <c r="AK1063" s="789">
        <v>11</v>
      </c>
      <c r="AL1063" s="789">
        <v>50</v>
      </c>
      <c r="AM1063" s="31">
        <f t="shared" si="609"/>
        <v>4.9999999999999982</v>
      </c>
      <c r="AN1063" s="792">
        <f t="shared" si="610"/>
        <v>0.31944444444444448</v>
      </c>
      <c r="AO1063" s="792">
        <f t="shared" si="611"/>
        <v>0.49305555555555552</v>
      </c>
      <c r="AP1063" s="31" t="str" cm="1">
        <f t="array" ref="AP1063">IF(W1063="","",IF(SUMPRODUCT((W1063=$W$6:$W$1560)*(AH1063=$AH$6:$AH$1560)*(AN1063=$AN$6:$AN$1560)*(AO1063=$AO$6:$AO$1560)*(ROW($W$6:$W$1560)&lt;&gt;ROW(W1063))*((R1063=0)*($R$6:$R$1560&gt;0)+(R1063&gt;0)*($R$6:$R$1560=0)))&gt;0,"SALONES UNIDOS",IF(SUMPRODUCT((W1063=$W$6:$W$1560)*(AH1063=$AH$6:$AH$1560)*((AN1063&lt;$AO$6:$AO$1560)*(AO1063&gt;$AN$6:$AN$1560))*(ROW($W$6:$W$1560)&lt;&gt;ROW(W1063)))&gt;0,"CRUZADO","Sin cruce")))</f>
        <v>Sin cruce</v>
      </c>
      <c r="AQ1063" s="792" t="str">
        <f t="shared" si="612"/>
        <v>IS1PRINCIPALA</v>
      </c>
      <c r="AR1063" s="792" t="str" cm="1">
        <f t="array" ref="AR1063">IF(AQ1063="","",IF(SUMPRODUCT((AQ1063=$AQ$6:$AQ$1560)*(AH1063=$AH$6:$AH$1560)*(AN1063=$AN$6:$AN$1560)*(AO1063=$AO$6:$AO$1560)*(ROW($AQ$6:$AQ$1560)&lt;&gt;ROW(AQ1063))*((R1063=0)*($R$6:$R$1560&gt;0)+(R1063&gt;0)*($R$6:$R$1560=0)))&gt;0,"SALONES UNIDOS",IF(SUMPRODUCT((AQ1063=$AQ$6:$AQ$1560)*(AH1063=$AH$6:$AH$1560)*((AN1063&lt;$AO$6:$AO$1560)*(AO1063&gt;$AN$6:$AN$1560))*(ROW($AQ$6:$AQ$1560)&lt;&gt;ROW(AQ1063)))&gt;0,"CRUZADO","Sin cruce")))</f>
        <v>Sin cruce</v>
      </c>
    </row>
    <row r="1064" spans="3:44" ht="15.6" customHeight="1">
      <c r="C1064" s="12" t="s">
        <v>1081</v>
      </c>
      <c r="D1064" s="789" t="s">
        <v>1715</v>
      </c>
      <c r="E1064" s="789">
        <v>20261</v>
      </c>
      <c r="F1064" s="12" t="s">
        <v>23</v>
      </c>
      <c r="G1064" s="12" t="s">
        <v>20</v>
      </c>
      <c r="H1064" s="12" t="s">
        <v>82</v>
      </c>
      <c r="I1064" s="12">
        <v>1</v>
      </c>
      <c r="J1064" s="12" t="s">
        <v>16</v>
      </c>
      <c r="K1064" s="790" t="s">
        <v>1718</v>
      </c>
      <c r="L1064" s="491" t="s">
        <v>1185</v>
      </c>
      <c r="M1064" s="789" t="s">
        <v>1127</v>
      </c>
      <c r="N1064" s="789" t="s">
        <v>1086</v>
      </c>
      <c r="O1064" s="12" t="s">
        <v>1347</v>
      </c>
      <c r="P1064" s="789">
        <v>3</v>
      </c>
      <c r="Q1064" s="789">
        <v>2</v>
      </c>
      <c r="R1064" s="815">
        <v>5</v>
      </c>
      <c r="S1064" s="789">
        <v>4</v>
      </c>
      <c r="T1064" s="808" t="s">
        <v>1283</v>
      </c>
      <c r="U1064" s="789">
        <v>30</v>
      </c>
      <c r="V1064" s="31">
        <f>IF(W1064="","",IFERROR(INDEX(Docentes!C:C,MATCH(W1064,Docentes!D:D,0)),"NUEVO"))</f>
        <v>29726614</v>
      </c>
      <c r="W1064" s="693" t="s">
        <v>979</v>
      </c>
      <c r="X1064" s="265" t="s">
        <v>167</v>
      </c>
      <c r="Y1064" s="789" t="s">
        <v>1182</v>
      </c>
      <c r="Z1064" s="789" t="s">
        <v>1089</v>
      </c>
      <c r="AA1064" s="789"/>
      <c r="AB1064" s="789" t="s">
        <v>1092</v>
      </c>
      <c r="AC1064" s="789"/>
      <c r="AD1064" s="789"/>
      <c r="AE1064" s="789"/>
      <c r="AF1064" s="789" t="s">
        <v>1182</v>
      </c>
      <c r="AG1064" s="31" t="str">
        <f t="shared" si="603"/>
        <v>TP</v>
      </c>
      <c r="AH1064" s="789">
        <v>2</v>
      </c>
      <c r="AI1064" s="789">
        <v>9</v>
      </c>
      <c r="AJ1064" s="789">
        <v>20</v>
      </c>
      <c r="AK1064" s="789">
        <v>13</v>
      </c>
      <c r="AL1064" s="789">
        <v>30</v>
      </c>
      <c r="AM1064" s="31">
        <f t="shared" si="609"/>
        <v>5</v>
      </c>
      <c r="AN1064" s="792">
        <f t="shared" si="610"/>
        <v>0.3888888888888889</v>
      </c>
      <c r="AO1064" s="792">
        <f t="shared" si="611"/>
        <v>0.5625</v>
      </c>
      <c r="AP1064" s="31" t="str" cm="1">
        <f t="array" ref="AP1064">IF(W1064="","",IF(SUMPRODUCT((W1064=$W$6:$W$1560)*(AH1064=$AH$6:$AH$1560)*(AN1064=$AN$6:$AN$1560)*(AO1064=$AO$6:$AO$1560)*(ROW($W$6:$W$1560)&lt;&gt;ROW(W1064))*((R1064=0)*($R$6:$R$1560&gt;0)+(R1064&gt;0)*($R$6:$R$1560=0)))&gt;0,"SALONES UNIDOS",IF(SUMPRODUCT((W1064=$W$6:$W$1560)*(AH1064=$AH$6:$AH$1560)*((AN1064&lt;$AO$6:$AO$1560)*(AO1064&gt;$AN$6:$AN$1560))*(ROW($W$6:$W$1560)&lt;&gt;ROW(W1064)))&gt;0,"CRUZADO","Sin cruce")))</f>
        <v>Sin cruce</v>
      </c>
      <c r="AQ1064" s="792" t="str">
        <f t="shared" si="612"/>
        <v>IS1PRINCIPALA</v>
      </c>
      <c r="AR1064" s="792" t="str" cm="1">
        <f t="array" ref="AR1064">IF(AQ1064="","",IF(SUMPRODUCT((AQ1064=$AQ$6:$AQ$1560)*(AH1064=$AH$6:$AH$1560)*(AN1064=$AN$6:$AN$1560)*(AO1064=$AO$6:$AO$1560)*(ROW($AQ$6:$AQ$1560)&lt;&gt;ROW(AQ1064))*((R1064=0)*($R$6:$R$1560&gt;0)+(R1064&gt;0)*($R$6:$R$1560=0)))&gt;0,"SALONES UNIDOS",IF(SUMPRODUCT((AQ1064=$AQ$6:$AQ$1560)*(AH1064=$AH$6:$AH$1560)*((AN1064&lt;$AO$6:$AO$1560)*(AO1064&gt;$AN$6:$AN$1560))*(ROW($AQ$6:$AQ$1560)&lt;&gt;ROW(AQ1064)))&gt;0,"CRUZADO","Sin cruce")))</f>
        <v>Sin cruce</v>
      </c>
    </row>
    <row r="1065" spans="3:44" ht="15.6" customHeight="1">
      <c r="C1065" s="12" t="s">
        <v>1081</v>
      </c>
      <c r="D1065" s="789" t="s">
        <v>1715</v>
      </c>
      <c r="E1065" s="789">
        <v>20261</v>
      </c>
      <c r="F1065" s="12" t="s">
        <v>23</v>
      </c>
      <c r="G1065" s="12" t="s">
        <v>20</v>
      </c>
      <c r="H1065" s="12" t="s">
        <v>82</v>
      </c>
      <c r="I1065" s="12">
        <v>1</v>
      </c>
      <c r="J1065" s="12" t="s">
        <v>16</v>
      </c>
      <c r="K1065" s="790" t="s">
        <v>1719</v>
      </c>
      <c r="L1065" s="491" t="s">
        <v>1444</v>
      </c>
      <c r="M1065" s="789" t="s">
        <v>1127</v>
      </c>
      <c r="N1065" s="789" t="s">
        <v>1086</v>
      </c>
      <c r="O1065" s="12" t="s">
        <v>769</v>
      </c>
      <c r="P1065" s="789">
        <v>3</v>
      </c>
      <c r="Q1065" s="789">
        <v>0</v>
      </c>
      <c r="R1065" s="815">
        <v>3</v>
      </c>
      <c r="S1065" s="789">
        <v>4</v>
      </c>
      <c r="T1065" s="808" t="s">
        <v>1283</v>
      </c>
      <c r="U1065" s="789">
        <v>30</v>
      </c>
      <c r="V1065" s="31">
        <f>IF(W1065="","",IFERROR(INDEX(Docentes!C:C,MATCH(W1065,Docentes!D:D,0)),"NUEVO"))</f>
        <v>15981186</v>
      </c>
      <c r="W1065" s="693" t="s">
        <v>982</v>
      </c>
      <c r="X1065" s="265" t="s">
        <v>167</v>
      </c>
      <c r="Y1065" s="789" t="s">
        <v>1182</v>
      </c>
      <c r="Z1065" s="789" t="s">
        <v>1089</v>
      </c>
      <c r="AA1065" s="789"/>
      <c r="AB1065" s="789" t="s">
        <v>1092</v>
      </c>
      <c r="AC1065" s="789"/>
      <c r="AD1065" s="789"/>
      <c r="AE1065" s="789"/>
      <c r="AF1065" s="789" t="s">
        <v>1182</v>
      </c>
      <c r="AG1065" s="31" t="str">
        <f t="shared" si="603"/>
        <v>T</v>
      </c>
      <c r="AH1065" s="789">
        <v>1</v>
      </c>
      <c r="AI1065" s="789">
        <v>11</v>
      </c>
      <c r="AJ1065" s="789">
        <v>0</v>
      </c>
      <c r="AK1065" s="789">
        <v>13</v>
      </c>
      <c r="AL1065" s="789">
        <v>30</v>
      </c>
      <c r="AM1065" s="31">
        <f t="shared" si="609"/>
        <v>3.0000000000000004</v>
      </c>
      <c r="AN1065" s="792">
        <f t="shared" si="610"/>
        <v>0.45833333333333331</v>
      </c>
      <c r="AO1065" s="792">
        <f t="shared" si="611"/>
        <v>0.5625</v>
      </c>
      <c r="AP1065" s="31" t="str" cm="1">
        <f t="array" ref="AP1065">IF(W1065="","",IF(SUMPRODUCT((W1065=$W$6:$W$1560)*(AH1065=$AH$6:$AH$1560)*(AN1065=$AN$6:$AN$1560)*(AO1065=$AO$6:$AO$1560)*(ROW($W$6:$W$1560)&lt;&gt;ROW(W1065))*((R1065=0)*($R$6:$R$1560&gt;0)+(R1065&gt;0)*($R$6:$R$1560=0)))&gt;0,"SALONES UNIDOS",IF(SUMPRODUCT((W1065=$W$6:$W$1560)*(AH1065=$AH$6:$AH$1560)*((AN1065&lt;$AO$6:$AO$1560)*(AO1065&gt;$AN$6:$AN$1560))*(ROW($W$6:$W$1560)&lt;&gt;ROW(W1065)))&gt;0,"CRUZADO","Sin cruce")))</f>
        <v>Sin cruce</v>
      </c>
      <c r="AQ1065" s="792" t="str">
        <f t="shared" si="612"/>
        <v>IS1PRINCIPALA</v>
      </c>
      <c r="AR1065" s="792" t="str" cm="1">
        <f t="array" ref="AR1065">IF(AQ1065="","",IF(SUMPRODUCT((AQ1065=$AQ$6:$AQ$1560)*(AH1065=$AH$6:$AH$1560)*(AN1065=$AN$6:$AN$1560)*(AO1065=$AO$6:$AO$1560)*(ROW($AQ$6:$AQ$1560)&lt;&gt;ROW(AQ1065))*((R1065=0)*($R$6:$R$1560&gt;0)+(R1065&gt;0)*($R$6:$R$1560=0)))&gt;0,"SALONES UNIDOS",IF(SUMPRODUCT((AQ1065=$AQ$6:$AQ$1560)*(AH1065=$AH$6:$AH$1560)*((AN1065&lt;$AO$6:$AO$1560)*(AO1065&gt;$AN$6:$AN$1560))*(ROW($AQ$6:$AQ$1560)&lt;&gt;ROW(AQ1065)))&gt;0,"CRUZADO","Sin cruce")))</f>
        <v>Sin cruce</v>
      </c>
    </row>
    <row r="1066" spans="3:44" ht="15.6" customHeight="1">
      <c r="C1066" s="12" t="s">
        <v>1081</v>
      </c>
      <c r="D1066" s="789" t="s">
        <v>1715</v>
      </c>
      <c r="E1066" s="789">
        <v>20261</v>
      </c>
      <c r="F1066" s="12" t="s">
        <v>23</v>
      </c>
      <c r="G1066" s="12" t="s">
        <v>20</v>
      </c>
      <c r="H1066" s="12" t="s">
        <v>82</v>
      </c>
      <c r="I1066" s="12">
        <v>1</v>
      </c>
      <c r="J1066" s="12" t="s">
        <v>16</v>
      </c>
      <c r="K1066" s="790" t="s">
        <v>1719</v>
      </c>
      <c r="L1066" s="491" t="s">
        <v>1444</v>
      </c>
      <c r="M1066" s="789" t="s">
        <v>1127</v>
      </c>
      <c r="N1066" s="789" t="s">
        <v>1086</v>
      </c>
      <c r="O1066" s="12" t="s">
        <v>769</v>
      </c>
      <c r="P1066" s="789">
        <v>0</v>
      </c>
      <c r="Q1066" s="789">
        <v>2</v>
      </c>
      <c r="R1066" s="815">
        <v>2</v>
      </c>
      <c r="S1066" s="789">
        <v>4</v>
      </c>
      <c r="T1066" s="808" t="s">
        <v>1283</v>
      </c>
      <c r="U1066" s="789">
        <v>30</v>
      </c>
      <c r="V1066" s="31">
        <f>IF(W1066="","",IFERROR(INDEX(Docentes!C:C,MATCH(W1066,Docentes!D:D,0)),"NUEVO"))</f>
        <v>15981186</v>
      </c>
      <c r="W1066" s="693" t="s">
        <v>982</v>
      </c>
      <c r="X1066" s="265" t="s">
        <v>167</v>
      </c>
      <c r="Y1066" s="789" t="s">
        <v>1182</v>
      </c>
      <c r="Z1066" s="789" t="s">
        <v>1089</v>
      </c>
      <c r="AA1066" s="789"/>
      <c r="AB1066" s="789" t="s">
        <v>1092</v>
      </c>
      <c r="AC1066" s="789"/>
      <c r="AD1066" s="789"/>
      <c r="AE1066" s="789"/>
      <c r="AF1066" s="789" t="s">
        <v>1182</v>
      </c>
      <c r="AG1066" s="31" t="str">
        <f t="shared" si="603"/>
        <v>P</v>
      </c>
      <c r="AH1066" s="789">
        <v>4</v>
      </c>
      <c r="AI1066" s="789">
        <v>12</v>
      </c>
      <c r="AJ1066" s="789">
        <v>40</v>
      </c>
      <c r="AK1066" s="789">
        <v>14</v>
      </c>
      <c r="AL1066" s="789">
        <v>20</v>
      </c>
      <c r="AM1066" s="31">
        <f t="shared" si="609"/>
        <v>1.9999999999999993</v>
      </c>
      <c r="AN1066" s="792">
        <f t="shared" si="610"/>
        <v>0.52777777777777779</v>
      </c>
      <c r="AO1066" s="792">
        <f t="shared" si="611"/>
        <v>0.59722222222222221</v>
      </c>
      <c r="AP1066" s="31" t="str" cm="1">
        <f t="array" ref="AP1066">IF(W1066="","",IF(SUMPRODUCT((W1066=$W$6:$W$1560)*(AH1066=$AH$6:$AH$1560)*(AN1066=$AN$6:$AN$1560)*(AO1066=$AO$6:$AO$1560)*(ROW($W$6:$W$1560)&lt;&gt;ROW(W1066))*((R1066=0)*($R$6:$R$1560&gt;0)+(R1066&gt;0)*($R$6:$R$1560=0)))&gt;0,"SALONES UNIDOS",IF(SUMPRODUCT((W1066=$W$6:$W$1560)*(AH1066=$AH$6:$AH$1560)*((AN1066&lt;$AO$6:$AO$1560)*(AO1066&gt;$AN$6:$AN$1560))*(ROW($W$6:$W$1560)&lt;&gt;ROW(W1066)))&gt;0,"CRUZADO","Sin cruce")))</f>
        <v>Sin cruce</v>
      </c>
      <c r="AQ1066" s="792" t="str">
        <f t="shared" si="612"/>
        <v>IS1PRINCIPALA</v>
      </c>
      <c r="AR1066" s="792" t="str" cm="1">
        <f t="array" ref="AR1066">IF(AQ1066="","",IF(SUMPRODUCT((AQ1066=$AQ$6:$AQ$1560)*(AH1066=$AH$6:$AH$1560)*(AN1066=$AN$6:$AN$1560)*(AO1066=$AO$6:$AO$1560)*(ROW($AQ$6:$AQ$1560)&lt;&gt;ROW(AQ1066))*((R1066=0)*($R$6:$R$1560&gt;0)+(R1066&gt;0)*($R$6:$R$1560=0)))&gt;0,"SALONES UNIDOS",IF(SUMPRODUCT((AQ1066=$AQ$6:$AQ$1560)*(AH1066=$AH$6:$AH$1560)*((AN1066&lt;$AO$6:$AO$1560)*(AO1066&gt;$AN$6:$AN$1560))*(ROW($AQ$6:$AQ$1560)&lt;&gt;ROW(AQ1066)))&gt;0,"CRUZADO","Sin cruce")))</f>
        <v>Sin cruce</v>
      </c>
    </row>
    <row r="1067" spans="3:44" ht="15.6" customHeight="1">
      <c r="C1067" s="12" t="s">
        <v>1081</v>
      </c>
      <c r="D1067" s="789" t="s">
        <v>1715</v>
      </c>
      <c r="E1067" s="789">
        <v>20261</v>
      </c>
      <c r="F1067" s="12" t="s">
        <v>23</v>
      </c>
      <c r="G1067" s="12" t="s">
        <v>20</v>
      </c>
      <c r="H1067" s="12" t="s">
        <v>82</v>
      </c>
      <c r="I1067" s="12">
        <v>1</v>
      </c>
      <c r="J1067" s="12" t="s">
        <v>16</v>
      </c>
      <c r="K1067" s="790" t="s">
        <v>1720</v>
      </c>
      <c r="L1067" s="491" t="s">
        <v>1402</v>
      </c>
      <c r="M1067" s="789" t="s">
        <v>1101</v>
      </c>
      <c r="N1067" s="789" t="s">
        <v>1086</v>
      </c>
      <c r="O1067" s="12" t="s">
        <v>731</v>
      </c>
      <c r="P1067" s="789">
        <v>2</v>
      </c>
      <c r="Q1067" s="789">
        <v>2</v>
      </c>
      <c r="R1067" s="815">
        <v>4</v>
      </c>
      <c r="S1067" s="789">
        <v>3</v>
      </c>
      <c r="T1067" s="808"/>
      <c r="U1067" s="789">
        <v>30</v>
      </c>
      <c r="V1067" s="31">
        <f>IF(W1067="","",IFERROR(INDEX(Docentes!C:C,MATCH(W1067,Docentes!D:D,0)),"NUEVO"))</f>
        <v>71883055</v>
      </c>
      <c r="W1067" s="693" t="s">
        <v>342</v>
      </c>
      <c r="X1067" s="265" t="s">
        <v>168</v>
      </c>
      <c r="Y1067" s="789" t="s">
        <v>1182</v>
      </c>
      <c r="Z1067" s="789" t="s">
        <v>1089</v>
      </c>
      <c r="AA1067" s="789" t="s">
        <v>26</v>
      </c>
      <c r="AB1067" s="789" t="s">
        <v>1487</v>
      </c>
      <c r="AC1067" s="789">
        <v>40</v>
      </c>
      <c r="AD1067" s="789"/>
      <c r="AE1067" s="789"/>
      <c r="AF1067" s="789" t="s">
        <v>1182</v>
      </c>
      <c r="AG1067" s="31" t="str">
        <f>IF(AND(P1067&gt;0,Q1067&gt;0),"TP",IF(AND(P1067&gt;0,Q1067=0),"T","P"))</f>
        <v>TP</v>
      </c>
      <c r="AH1067" s="789">
        <v>5</v>
      </c>
      <c r="AI1067" s="789">
        <v>8</v>
      </c>
      <c r="AJ1067" s="789">
        <v>30</v>
      </c>
      <c r="AK1067" s="789">
        <v>11</v>
      </c>
      <c r="AL1067" s="789">
        <v>50</v>
      </c>
      <c r="AM1067" s="31">
        <f>IF(R1067=0,0,IF(AI1067="",R1067,IF(X1067="HIBRIDO VIRTUAL",0,((((AK1067/24)+(AL1067/1440))-((AI1067/24)+(AJ1067/1440)))*1440/50))))</f>
        <v>4</v>
      </c>
      <c r="AN1067" s="792">
        <f>AI1067/24+AJ1067/1440</f>
        <v>0.35416666666666663</v>
      </c>
      <c r="AO1067" s="792">
        <f>AK1067/24+AL1067/1440</f>
        <v>0.49305555555555552</v>
      </c>
      <c r="AP1067" s="31" t="str" cm="1">
        <f t="array" ref="AP1067">IF(W1067="","",IF(SUMPRODUCT((W1067=$W$6:$W$1560)*(AH1067=$AH$6:$AH$1560)*(AN1067=$AN$6:$AN$1560)*(AO1067=$AO$6:$AO$1560)*(ROW($W$6:$W$1560)&lt;&gt;ROW(W1067))*((R1067=0)*($R$6:$R$1560&gt;0)+(R1067&gt;0)*($R$6:$R$1560=0)))&gt;0,"SALONES UNIDOS",IF(SUMPRODUCT((W1067=$W$6:$W$1560)*(AH1067=$AH$6:$AH$1560)*((AN1067&lt;$AO$6:$AO$1560)*(AO1067&gt;$AN$6:$AN$1560))*(ROW($W$6:$W$1560)&lt;&gt;ROW(W1067)))&gt;0,"CRUZADO","Sin cruce")))</f>
        <v>Sin cruce</v>
      </c>
      <c r="AQ1067" s="792" t="str">
        <f>TRIM(CONCATENATE(H1067,I1067,F1067,J1067))</f>
        <v>IS1PRINCIPALA</v>
      </c>
      <c r="AR1067" s="792" t="str" cm="1">
        <f t="array" ref="AR1067">IF(AQ1067="","",IF(SUMPRODUCT((AQ1067=$AQ$6:$AQ$1560)*(AH1067=$AH$6:$AH$1560)*(AN1067=$AN$6:$AN$1560)*(AO1067=$AO$6:$AO$1560)*(ROW($AQ$6:$AQ$1560)&lt;&gt;ROW(AQ1067))*((R1067=0)*($R$6:$R$1560&gt;0)+(R1067&gt;0)*($R$6:$R$1560=0)))&gt;0,"SALONES UNIDOS",IF(SUMPRODUCT((AQ1067=$AQ$6:$AQ$1560)*(AH1067=$AH$6:$AH$1560)*((AN1067&lt;$AO$6:$AO$1560)*(AO1067&gt;$AN$6:$AN$1560))*(ROW($AQ$6:$AQ$1560)&lt;&gt;ROW(AQ1067)))&gt;0,"CRUZADO","Sin cruce")))</f>
        <v>Sin cruce</v>
      </c>
    </row>
    <row r="1068" spans="3:44" ht="15.6" customHeight="1">
      <c r="C1068" s="12" t="s">
        <v>1081</v>
      </c>
      <c r="D1068" s="789" t="s">
        <v>1715</v>
      </c>
      <c r="E1068" s="789">
        <v>20261</v>
      </c>
      <c r="F1068" s="12" t="s">
        <v>23</v>
      </c>
      <c r="G1068" s="12" t="s">
        <v>20</v>
      </c>
      <c r="H1068" s="12" t="s">
        <v>82</v>
      </c>
      <c r="I1068" s="12">
        <v>1</v>
      </c>
      <c r="J1068" s="12" t="s">
        <v>16</v>
      </c>
      <c r="K1068" s="790" t="s">
        <v>1721</v>
      </c>
      <c r="L1068" s="491" t="s">
        <v>1190</v>
      </c>
      <c r="M1068" s="789" t="s">
        <v>1127</v>
      </c>
      <c r="N1068" s="789" t="s">
        <v>1086</v>
      </c>
      <c r="O1068" s="12" t="s">
        <v>769</v>
      </c>
      <c r="P1068" s="789">
        <v>2</v>
      </c>
      <c r="Q1068" s="789">
        <v>0</v>
      </c>
      <c r="R1068" s="815">
        <v>2</v>
      </c>
      <c r="S1068" s="789">
        <v>3</v>
      </c>
      <c r="T1068" s="808" t="s">
        <v>1283</v>
      </c>
      <c r="U1068" s="789">
        <v>30</v>
      </c>
      <c r="V1068" s="31">
        <f>IF(W1068="","",IFERROR(INDEX(Docentes!C:C,MATCH(W1068,Docentes!D:D,0)),"NUEVO"))</f>
        <v>76129345</v>
      </c>
      <c r="W1068" s="693" t="s">
        <v>980</v>
      </c>
      <c r="X1068" s="693" t="s">
        <v>167</v>
      </c>
      <c r="Y1068" s="789" t="s">
        <v>1182</v>
      </c>
      <c r="Z1068" s="789" t="s">
        <v>1089</v>
      </c>
      <c r="AA1068" s="789"/>
      <c r="AB1068" s="789" t="s">
        <v>1092</v>
      </c>
      <c r="AC1068" s="789"/>
      <c r="AD1068" s="789"/>
      <c r="AE1068" s="789"/>
      <c r="AF1068" s="789" t="s">
        <v>1182</v>
      </c>
      <c r="AG1068" s="31" t="str">
        <f t="shared" si="603"/>
        <v>T</v>
      </c>
      <c r="AH1068" s="789">
        <v>1</v>
      </c>
      <c r="AI1068" s="789">
        <v>7</v>
      </c>
      <c r="AJ1068" s="789">
        <v>40</v>
      </c>
      <c r="AK1068" s="789">
        <v>9</v>
      </c>
      <c r="AL1068" s="789">
        <v>20</v>
      </c>
      <c r="AM1068" s="31">
        <f t="shared" si="609"/>
        <v>1.9999999999999993</v>
      </c>
      <c r="AN1068" s="792">
        <f t="shared" si="610"/>
        <v>0.31944444444444448</v>
      </c>
      <c r="AO1068" s="792">
        <f t="shared" si="611"/>
        <v>0.3888888888888889</v>
      </c>
      <c r="AP1068" s="31" t="str" cm="1">
        <f t="array" ref="AP1068">IF(W1068="","",IF(SUMPRODUCT((W1068=$W$6:$W$1560)*(AH1068=$AH$6:$AH$1560)*(AN1068=$AN$6:$AN$1560)*(AO1068=$AO$6:$AO$1560)*(ROW($W$6:$W$1560)&lt;&gt;ROW(W1068))*((R1068=0)*($R$6:$R$1560&gt;0)+(R1068&gt;0)*($R$6:$R$1560=0)))&gt;0,"SALONES UNIDOS",IF(SUMPRODUCT((W1068=$W$6:$W$1560)*(AH1068=$AH$6:$AH$1560)*((AN1068&lt;$AO$6:$AO$1560)*(AO1068&gt;$AN$6:$AN$1560))*(ROW($W$6:$W$1560)&lt;&gt;ROW(W1068)))&gt;0,"CRUZADO","Sin cruce")))</f>
        <v>Sin cruce</v>
      </c>
      <c r="AQ1068" s="792" t="str">
        <f t="shared" si="612"/>
        <v>IS1PRINCIPALA</v>
      </c>
      <c r="AR1068" s="792" t="str" cm="1">
        <f t="array" ref="AR1068">IF(AQ1068="","",IF(SUMPRODUCT((AQ1068=$AQ$6:$AQ$1560)*(AH1068=$AH$6:$AH$1560)*(AN1068=$AN$6:$AN$1560)*(AO1068=$AO$6:$AO$1560)*(ROW($AQ$6:$AQ$1560)&lt;&gt;ROW(AQ1068))*((R1068=0)*($R$6:$R$1560&gt;0)+(R1068&gt;0)*($R$6:$R$1560=0)))&gt;0,"SALONES UNIDOS",IF(SUMPRODUCT((AQ1068=$AQ$6:$AQ$1560)*(AH1068=$AH$6:$AH$1560)*((AN1068&lt;$AO$6:$AO$1560)*(AO1068&gt;$AN$6:$AN$1560))*(ROW($AQ$6:$AQ$1560)&lt;&gt;ROW(AQ1068)))&gt;0,"CRUZADO","Sin cruce")))</f>
        <v>Sin cruce</v>
      </c>
    </row>
    <row r="1069" spans="3:44" ht="15.6" customHeight="1">
      <c r="C1069" s="12" t="s">
        <v>1081</v>
      </c>
      <c r="D1069" s="789" t="s">
        <v>1715</v>
      </c>
      <c r="E1069" s="789">
        <v>20261</v>
      </c>
      <c r="F1069" s="12" t="s">
        <v>23</v>
      </c>
      <c r="G1069" s="12" t="s">
        <v>20</v>
      </c>
      <c r="H1069" s="12" t="s">
        <v>82</v>
      </c>
      <c r="I1069" s="12">
        <v>1</v>
      </c>
      <c r="J1069" s="12" t="s">
        <v>16</v>
      </c>
      <c r="K1069" s="790" t="s">
        <v>1721</v>
      </c>
      <c r="L1069" s="491" t="s">
        <v>1190</v>
      </c>
      <c r="M1069" s="789" t="s">
        <v>1127</v>
      </c>
      <c r="N1069" s="789" t="s">
        <v>1086</v>
      </c>
      <c r="O1069" s="12" t="s">
        <v>769</v>
      </c>
      <c r="P1069" s="789">
        <v>0</v>
      </c>
      <c r="Q1069" s="789">
        <v>2</v>
      </c>
      <c r="R1069" s="815">
        <v>2</v>
      </c>
      <c r="S1069" s="789">
        <v>3</v>
      </c>
      <c r="T1069" s="808" t="s">
        <v>1283</v>
      </c>
      <c r="U1069" s="789">
        <v>30</v>
      </c>
      <c r="V1069" s="31">
        <f>IF(W1069="","",IFERROR(INDEX(Docentes!C:C,MATCH(W1069,Docentes!D:D,0)),"NUEVO"))</f>
        <v>76129345</v>
      </c>
      <c r="W1069" s="693" t="s">
        <v>980</v>
      </c>
      <c r="X1069" s="693" t="s">
        <v>167</v>
      </c>
      <c r="Y1069" s="789" t="s">
        <v>1182</v>
      </c>
      <c r="Z1069" s="789" t="s">
        <v>1089</v>
      </c>
      <c r="AA1069" s="789"/>
      <c r="AB1069" s="789" t="s">
        <v>1092</v>
      </c>
      <c r="AC1069" s="789"/>
      <c r="AD1069" s="789"/>
      <c r="AE1069" s="789"/>
      <c r="AF1069" s="789" t="s">
        <v>1182</v>
      </c>
      <c r="AG1069" s="31" t="str">
        <f t="shared" si="603"/>
        <v>P</v>
      </c>
      <c r="AH1069" s="789">
        <v>2</v>
      </c>
      <c r="AI1069" s="789">
        <v>7</v>
      </c>
      <c r="AJ1069" s="789">
        <v>40</v>
      </c>
      <c r="AK1069" s="789">
        <v>9</v>
      </c>
      <c r="AL1069" s="789">
        <v>20</v>
      </c>
      <c r="AM1069" s="31">
        <f t="shared" si="609"/>
        <v>1.9999999999999993</v>
      </c>
      <c r="AN1069" s="792">
        <f t="shared" si="610"/>
        <v>0.31944444444444448</v>
      </c>
      <c r="AO1069" s="792">
        <f t="shared" si="611"/>
        <v>0.3888888888888889</v>
      </c>
      <c r="AP1069" s="31" t="str" cm="1">
        <f t="array" ref="AP1069">IF(W1069="","",IF(SUMPRODUCT((W1069=$W$6:$W$1560)*(AH1069=$AH$6:$AH$1560)*(AN1069=$AN$6:$AN$1560)*(AO1069=$AO$6:$AO$1560)*(ROW($W$6:$W$1560)&lt;&gt;ROW(W1069))*((R1069=0)*($R$6:$R$1560&gt;0)+(R1069&gt;0)*($R$6:$R$1560=0)))&gt;0,"SALONES UNIDOS",IF(SUMPRODUCT((W1069=$W$6:$W$1560)*(AH1069=$AH$6:$AH$1560)*((AN1069&lt;$AO$6:$AO$1560)*(AO1069&gt;$AN$6:$AN$1560))*(ROW($W$6:$W$1560)&lt;&gt;ROW(W1069)))&gt;0,"CRUZADO","Sin cruce")))</f>
        <v>Sin cruce</v>
      </c>
      <c r="AQ1069" s="792" t="str">
        <f t="shared" si="612"/>
        <v>IS1PRINCIPALA</v>
      </c>
      <c r="AR1069" s="792" t="str" cm="1">
        <f t="array" ref="AR1069">IF(AQ1069="","",IF(SUMPRODUCT((AQ1069=$AQ$6:$AQ$1560)*(AH1069=$AH$6:$AH$1560)*(AN1069=$AN$6:$AN$1560)*(AO1069=$AO$6:$AO$1560)*(ROW($AQ$6:$AQ$1560)&lt;&gt;ROW(AQ1069))*((R1069=0)*($R$6:$R$1560&gt;0)+(R1069&gt;0)*($R$6:$R$1560=0)))&gt;0,"SALONES UNIDOS",IF(SUMPRODUCT((AQ1069=$AQ$6:$AQ$1560)*(AH1069=$AH$6:$AH$1560)*((AN1069&lt;$AO$6:$AO$1560)*(AO1069&gt;$AN$6:$AN$1560))*(ROW($AQ$6:$AQ$1560)&lt;&gt;ROW(AQ1069)))&gt;0,"CRUZADO","Sin cruce")))</f>
        <v>Sin cruce</v>
      </c>
    </row>
    <row r="1070" spans="3:44" ht="15.6" customHeight="1">
      <c r="C1070" s="12" t="s">
        <v>1081</v>
      </c>
      <c r="D1070" s="789" t="s">
        <v>1715</v>
      </c>
      <c r="E1070" s="789">
        <v>20261</v>
      </c>
      <c r="F1070" s="12" t="s">
        <v>23</v>
      </c>
      <c r="G1070" s="12" t="s">
        <v>20</v>
      </c>
      <c r="H1070" s="12" t="s">
        <v>82</v>
      </c>
      <c r="I1070" s="12">
        <v>1</v>
      </c>
      <c r="J1070" s="12" t="s">
        <v>16</v>
      </c>
      <c r="K1070" s="790" t="s">
        <v>1722</v>
      </c>
      <c r="L1070" s="491" t="s">
        <v>1649</v>
      </c>
      <c r="M1070" s="789" t="s">
        <v>1101</v>
      </c>
      <c r="N1070" s="789" t="s">
        <v>1086</v>
      </c>
      <c r="O1070" s="12" t="s">
        <v>731</v>
      </c>
      <c r="P1070" s="789">
        <v>1</v>
      </c>
      <c r="Q1070" s="789">
        <v>0</v>
      </c>
      <c r="R1070" s="801">
        <v>1</v>
      </c>
      <c r="S1070" s="789">
        <v>3</v>
      </c>
      <c r="T1070" s="808" t="s">
        <v>1283</v>
      </c>
      <c r="U1070" s="789">
        <v>30</v>
      </c>
      <c r="V1070" s="31">
        <f>IF(W1070="","",IFERROR(INDEX(Docentes!C:C,MATCH(W1070,Docentes!D:D,0)),"NUEVO"))</f>
        <v>72973076</v>
      </c>
      <c r="W1070" s="693" t="s">
        <v>623</v>
      </c>
      <c r="X1070" s="693" t="s">
        <v>168</v>
      </c>
      <c r="Y1070" s="789" t="s">
        <v>1182</v>
      </c>
      <c r="Z1070" s="789" t="s">
        <v>1089</v>
      </c>
      <c r="AA1070" s="789" t="s">
        <v>16</v>
      </c>
      <c r="AB1070" s="789" t="s">
        <v>1522</v>
      </c>
      <c r="AC1070" s="789">
        <v>34</v>
      </c>
      <c r="AD1070" s="789"/>
      <c r="AE1070" s="789"/>
      <c r="AF1070" s="789" t="s">
        <v>1182</v>
      </c>
      <c r="AG1070" s="31" t="str">
        <f t="shared" si="603"/>
        <v>T</v>
      </c>
      <c r="AH1070" s="789">
        <v>3</v>
      </c>
      <c r="AI1070" s="789">
        <v>7</v>
      </c>
      <c r="AJ1070" s="789">
        <v>40</v>
      </c>
      <c r="AK1070" s="789">
        <v>8</v>
      </c>
      <c r="AL1070" s="789">
        <v>30</v>
      </c>
      <c r="AM1070" s="31">
        <f t="shared" si="609"/>
        <v>0.999999999999998</v>
      </c>
      <c r="AN1070" s="792">
        <f t="shared" si="610"/>
        <v>0.31944444444444448</v>
      </c>
      <c r="AO1070" s="792">
        <f t="shared" si="611"/>
        <v>0.35416666666666663</v>
      </c>
      <c r="AP1070" s="31" t="str" cm="1">
        <f t="array" ref="AP1070">IF(W1070="","",IF(SUMPRODUCT((W1070=$W$6:$W$1560)*(AH1070=$AH$6:$AH$1560)*(AN1070=$AN$6:$AN$1560)*(AO1070=$AO$6:$AO$1560)*(ROW($W$6:$W$1560)&lt;&gt;ROW(W1070))*((R1070=0)*($R$6:$R$1560&gt;0)+(R1070&gt;0)*($R$6:$R$1560=0)))&gt;0,"SALONES UNIDOS",IF(SUMPRODUCT((W1070=$W$6:$W$1560)*(AH1070=$AH$6:$AH$1560)*((AN1070&lt;$AO$6:$AO$1560)*(AO1070&gt;$AN$6:$AN$1560))*(ROW($W$6:$W$1560)&lt;&gt;ROW(W1070)))&gt;0,"CRUZADO","Sin cruce")))</f>
        <v>Sin cruce</v>
      </c>
      <c r="AQ1070" s="792" t="str">
        <f t="shared" si="612"/>
        <v>IS1PRINCIPALA</v>
      </c>
      <c r="AR1070" s="792" t="str" cm="1">
        <f t="array" ref="AR1070">IF(AQ1070="","",IF(SUMPRODUCT((AQ1070=$AQ$6:$AQ$1560)*(AH1070=$AH$6:$AH$1560)*(AN1070=$AN$6:$AN$1560)*(AO1070=$AO$6:$AO$1560)*(ROW($AQ$6:$AQ$1560)&lt;&gt;ROW(AQ1070))*((R1070=0)*($R$6:$R$1560&gt;0)+(R1070&gt;0)*($R$6:$R$1560=0)))&gt;0,"SALONES UNIDOS",IF(SUMPRODUCT((AQ1070=$AQ$6:$AQ$1560)*(AH1070=$AH$6:$AH$1560)*((AN1070&lt;$AO$6:$AO$1560)*(AO1070&gt;$AN$6:$AN$1560))*(ROW($AQ$6:$AQ$1560)&lt;&gt;ROW(AQ1070)))&gt;0,"CRUZADO","Sin cruce")))</f>
        <v>Sin cruce</v>
      </c>
    </row>
    <row r="1071" spans="3:44" ht="15.6" customHeight="1">
      <c r="C1071" s="12" t="s">
        <v>1081</v>
      </c>
      <c r="D1071" s="789" t="s">
        <v>1715</v>
      </c>
      <c r="E1071" s="789">
        <v>20261</v>
      </c>
      <c r="F1071" s="12" t="s">
        <v>23</v>
      </c>
      <c r="G1071" s="12" t="s">
        <v>20</v>
      </c>
      <c r="H1071" s="12" t="s">
        <v>82</v>
      </c>
      <c r="I1071" s="12">
        <v>1</v>
      </c>
      <c r="J1071" s="12" t="s">
        <v>1342</v>
      </c>
      <c r="K1071" s="790" t="s">
        <v>1722</v>
      </c>
      <c r="L1071" s="491" t="s">
        <v>1649</v>
      </c>
      <c r="M1071" s="789" t="s">
        <v>1101</v>
      </c>
      <c r="N1071" s="789" t="s">
        <v>1086</v>
      </c>
      <c r="O1071" s="12" t="s">
        <v>731</v>
      </c>
      <c r="P1071" s="789">
        <v>0</v>
      </c>
      <c r="Q1071" s="789">
        <v>4</v>
      </c>
      <c r="R1071" s="815">
        <v>4</v>
      </c>
      <c r="S1071" s="789">
        <v>3</v>
      </c>
      <c r="T1071" s="808" t="s">
        <v>1283</v>
      </c>
      <c r="U1071" s="789">
        <v>15</v>
      </c>
      <c r="V1071" s="31">
        <f>IF(W1071="","",IFERROR(INDEX(Docentes!C:C,MATCH(W1071,Docentes!D:D,0)),"NUEVO"))</f>
        <v>72973076</v>
      </c>
      <c r="W1071" s="693" t="s">
        <v>623</v>
      </c>
      <c r="X1071" s="693" t="s">
        <v>168</v>
      </c>
      <c r="Y1071" s="789" t="s">
        <v>1182</v>
      </c>
      <c r="Z1071" s="789" t="s">
        <v>1089</v>
      </c>
      <c r="AA1071" s="789"/>
      <c r="AB1071" s="789"/>
      <c r="AC1071" s="789"/>
      <c r="AD1071" s="789" t="s">
        <v>1599</v>
      </c>
      <c r="AE1071" s="789">
        <v>24</v>
      </c>
      <c r="AF1071" s="789" t="s">
        <v>1182</v>
      </c>
      <c r="AG1071" s="31" t="str">
        <f t="shared" si="603"/>
        <v>P</v>
      </c>
      <c r="AH1071" s="789">
        <v>3</v>
      </c>
      <c r="AI1071" s="789">
        <v>8</v>
      </c>
      <c r="AJ1071" s="789">
        <v>30</v>
      </c>
      <c r="AK1071" s="789">
        <v>11</v>
      </c>
      <c r="AL1071" s="789">
        <v>50</v>
      </c>
      <c r="AM1071" s="31">
        <f t="shared" si="609"/>
        <v>4</v>
      </c>
      <c r="AN1071" s="792">
        <f t="shared" si="610"/>
        <v>0.35416666666666663</v>
      </c>
      <c r="AO1071" s="792">
        <f t="shared" si="611"/>
        <v>0.49305555555555552</v>
      </c>
      <c r="AP1071" s="31" t="str" cm="1">
        <f t="array" ref="AP1071">IF(W1071="","",IF(SUMPRODUCT((W1071=$W$6:$W$1560)*(AH1071=$AH$6:$AH$1560)*(AN1071=$AN$6:$AN$1560)*(AO1071=$AO$6:$AO$1560)*(ROW($W$6:$W$1560)&lt;&gt;ROW(W1071))*((R1071=0)*($R$6:$R$1560&gt;0)+(R1071&gt;0)*($R$6:$R$1560=0)))&gt;0,"SALONES UNIDOS",IF(SUMPRODUCT((W1071=$W$6:$W$1560)*(AH1071=$AH$6:$AH$1560)*((AN1071&lt;$AO$6:$AO$1560)*(AO1071&gt;$AN$6:$AN$1560))*(ROW($W$6:$W$1560)&lt;&gt;ROW(W1071)))&gt;0,"CRUZADO","Sin cruce")))</f>
        <v>Sin cruce</v>
      </c>
      <c r="AQ1071" s="792" t="str">
        <f t="shared" si="612"/>
        <v>IS1PRINCIPALA1</v>
      </c>
      <c r="AR1071" s="792" t="str" cm="1">
        <f t="array" ref="AR1071">IF(AQ1071="","",IF(SUMPRODUCT((AQ1071=$AQ$6:$AQ$1560)*(AH1071=$AH$6:$AH$1560)*(AN1071=$AN$6:$AN$1560)*(AO1071=$AO$6:$AO$1560)*(ROW($AQ$6:$AQ$1560)&lt;&gt;ROW(AQ1071))*((R1071=0)*($R$6:$R$1560&gt;0)+(R1071&gt;0)*($R$6:$R$1560=0)))&gt;0,"SALONES UNIDOS",IF(SUMPRODUCT((AQ1071=$AQ$6:$AQ$1560)*(AH1071=$AH$6:$AH$1560)*((AN1071&lt;$AO$6:$AO$1560)*(AO1071&gt;$AN$6:$AN$1560))*(ROW($AQ$6:$AQ$1560)&lt;&gt;ROW(AQ1071)))&gt;0,"CRUZADO","Sin cruce")))</f>
        <v>Sin cruce</v>
      </c>
    </row>
    <row r="1072" spans="3:44" ht="15.6" customHeight="1">
      <c r="C1072" s="12" t="s">
        <v>1081</v>
      </c>
      <c r="D1072" s="789" t="s">
        <v>1715</v>
      </c>
      <c r="E1072" s="789">
        <v>20261</v>
      </c>
      <c r="F1072" s="12" t="s">
        <v>23</v>
      </c>
      <c r="G1072" s="12" t="s">
        <v>20</v>
      </c>
      <c r="H1072" s="12" t="s">
        <v>82</v>
      </c>
      <c r="I1072" s="12">
        <v>1</v>
      </c>
      <c r="J1072" s="12" t="s">
        <v>1343</v>
      </c>
      <c r="K1072" s="790" t="s">
        <v>1722</v>
      </c>
      <c r="L1072" s="491" t="s">
        <v>1649</v>
      </c>
      <c r="M1072" s="789" t="s">
        <v>1101</v>
      </c>
      <c r="N1072" s="789" t="s">
        <v>1086</v>
      </c>
      <c r="O1072" s="12" t="s">
        <v>731</v>
      </c>
      <c r="P1072" s="789">
        <v>0</v>
      </c>
      <c r="Q1072" s="789">
        <v>4</v>
      </c>
      <c r="R1072" s="815">
        <v>4</v>
      </c>
      <c r="S1072" s="789">
        <v>3</v>
      </c>
      <c r="T1072" s="808" t="s">
        <v>1283</v>
      </c>
      <c r="U1072" s="789">
        <v>15</v>
      </c>
      <c r="V1072" s="31">
        <f>IF(W1072="","",IFERROR(INDEX(Docentes!C:C,MATCH(W1072,Docentes!D:D,0)),"NUEVO"))</f>
        <v>72973076</v>
      </c>
      <c r="W1072" s="693" t="s">
        <v>623</v>
      </c>
      <c r="X1072" s="265" t="s">
        <v>168</v>
      </c>
      <c r="Y1072" s="789" t="s">
        <v>1182</v>
      </c>
      <c r="Z1072" s="789" t="s">
        <v>1089</v>
      </c>
      <c r="AA1072" s="789"/>
      <c r="AB1072" s="789"/>
      <c r="AC1072" s="789"/>
      <c r="AD1072" s="789" t="s">
        <v>1599</v>
      </c>
      <c r="AE1072" s="789">
        <v>24</v>
      </c>
      <c r="AF1072" s="789" t="s">
        <v>1182</v>
      </c>
      <c r="AG1072" s="31" t="str">
        <f t="shared" si="603"/>
        <v>P</v>
      </c>
      <c r="AH1072" s="789">
        <v>3</v>
      </c>
      <c r="AI1072" s="789">
        <v>11</v>
      </c>
      <c r="AJ1072" s="789">
        <v>50</v>
      </c>
      <c r="AK1072" s="789">
        <v>15</v>
      </c>
      <c r="AL1072" s="789">
        <v>10</v>
      </c>
      <c r="AM1072" s="31">
        <f t="shared" si="609"/>
        <v>4</v>
      </c>
      <c r="AN1072" s="792">
        <f t="shared" si="610"/>
        <v>0.49305555555555552</v>
      </c>
      <c r="AO1072" s="792">
        <f t="shared" si="611"/>
        <v>0.63194444444444442</v>
      </c>
      <c r="AP1072" s="31" t="str" cm="1">
        <f t="array" ref="AP1072">IF(W1072="","",IF(SUMPRODUCT((W1072=$W$6:$W$1560)*(AH1072=$AH$6:$AH$1560)*(AN1072=$AN$6:$AN$1560)*(AO1072=$AO$6:$AO$1560)*(ROW($W$6:$W$1560)&lt;&gt;ROW(W1072))*((R1072=0)*($R$6:$R$1560&gt;0)+(R1072&gt;0)*($R$6:$R$1560=0)))&gt;0,"SALONES UNIDOS",IF(SUMPRODUCT((W1072=$W$6:$W$1560)*(AH1072=$AH$6:$AH$1560)*((AN1072&lt;$AO$6:$AO$1560)*(AO1072&gt;$AN$6:$AN$1560))*(ROW($W$6:$W$1560)&lt;&gt;ROW(W1072)))&gt;0,"CRUZADO","Sin cruce")))</f>
        <v>Sin cruce</v>
      </c>
      <c r="AQ1072" s="792" t="str">
        <f t="shared" si="612"/>
        <v>IS1PRINCIPALA2</v>
      </c>
      <c r="AR1072" s="792" t="str" cm="1">
        <f t="array" ref="AR1072">IF(AQ1072="","",IF(SUMPRODUCT((AQ1072=$AQ$6:$AQ$1560)*(AH1072=$AH$6:$AH$1560)*(AN1072=$AN$6:$AN$1560)*(AO1072=$AO$6:$AO$1560)*(ROW($AQ$6:$AQ$1560)&lt;&gt;ROW(AQ1072))*((R1072=0)*($R$6:$R$1560&gt;0)+(R1072&gt;0)*($R$6:$R$1560=0)))&gt;0,"SALONES UNIDOS",IF(SUMPRODUCT((AQ1072=$AQ$6:$AQ$1560)*(AH1072=$AH$6:$AH$1560)*((AN1072&lt;$AO$6:$AO$1560)*(AO1072&gt;$AN$6:$AN$1560))*(ROW($AQ$6:$AQ$1560)&lt;&gt;ROW(AQ1072)))&gt;0,"CRUZADO","Sin cruce")))</f>
        <v>Sin cruce</v>
      </c>
    </row>
    <row r="1073" spans="3:44" ht="15.6" customHeight="1">
      <c r="C1073" s="12" t="s">
        <v>1081</v>
      </c>
      <c r="D1073" s="789" t="s">
        <v>1715</v>
      </c>
      <c r="E1073" s="789">
        <v>20261</v>
      </c>
      <c r="F1073" s="12" t="s">
        <v>23</v>
      </c>
      <c r="G1073" s="12" t="s">
        <v>20</v>
      </c>
      <c r="H1073" s="12" t="s">
        <v>82</v>
      </c>
      <c r="I1073" s="12">
        <v>1</v>
      </c>
      <c r="J1073" s="12" t="s">
        <v>26</v>
      </c>
      <c r="K1073" s="790" t="s">
        <v>1716</v>
      </c>
      <c r="L1073" s="491" t="s">
        <v>1337</v>
      </c>
      <c r="M1073" s="789" t="s">
        <v>1127</v>
      </c>
      <c r="N1073" s="789" t="s">
        <v>1086</v>
      </c>
      <c r="O1073" s="12" t="s">
        <v>731</v>
      </c>
      <c r="P1073" s="789">
        <v>3</v>
      </c>
      <c r="Q1073" s="789">
        <v>2</v>
      </c>
      <c r="R1073" s="815">
        <v>5</v>
      </c>
      <c r="S1073" s="789">
        <v>4</v>
      </c>
      <c r="T1073" s="808"/>
      <c r="U1073" s="789">
        <v>30</v>
      </c>
      <c r="V1073" s="31">
        <f>IF(W1073="","",IFERROR(INDEX(Docentes!C:C,MATCH(W1073,Docentes!D:D,0)),"NUEVO"))</f>
        <v>21880139</v>
      </c>
      <c r="W1073" s="693" t="s">
        <v>606</v>
      </c>
      <c r="X1073" s="693" t="s">
        <v>168</v>
      </c>
      <c r="Y1073" s="789" t="s">
        <v>1182</v>
      </c>
      <c r="Z1073" s="789" t="s">
        <v>1089</v>
      </c>
      <c r="AA1073" s="789" t="s">
        <v>16</v>
      </c>
      <c r="AB1073" s="789" t="s">
        <v>1528</v>
      </c>
      <c r="AC1073" s="789">
        <v>37</v>
      </c>
      <c r="AD1073" s="789"/>
      <c r="AE1073" s="789"/>
      <c r="AF1073" s="789" t="s">
        <v>1182</v>
      </c>
      <c r="AG1073" s="31" t="str">
        <f t="shared" si="603"/>
        <v>TP</v>
      </c>
      <c r="AH1073" s="789">
        <v>2</v>
      </c>
      <c r="AI1073" s="789">
        <v>7</v>
      </c>
      <c r="AJ1073" s="789">
        <v>40</v>
      </c>
      <c r="AK1073" s="789">
        <v>11</v>
      </c>
      <c r="AL1073" s="789">
        <v>50</v>
      </c>
      <c r="AM1073" s="31">
        <f t="shared" si="609"/>
        <v>4.9999999999999982</v>
      </c>
      <c r="AN1073" s="792">
        <f t="shared" si="610"/>
        <v>0.31944444444444448</v>
      </c>
      <c r="AO1073" s="792">
        <f t="shared" si="611"/>
        <v>0.49305555555555552</v>
      </c>
      <c r="AP1073" s="31" t="str" cm="1">
        <f t="array" ref="AP1073">IF(W1073="","",IF(SUMPRODUCT((W1073=$W$6:$W$1560)*(AH1073=$AH$6:$AH$1560)*(AN1073=$AN$6:$AN$1560)*(AO1073=$AO$6:$AO$1560)*(ROW($W$6:$W$1560)&lt;&gt;ROW(W1073))*((R1073=0)*($R$6:$R$1560&gt;0)+(R1073&gt;0)*($R$6:$R$1560=0)))&gt;0,"SALONES UNIDOS",IF(SUMPRODUCT((W1073=$W$6:$W$1560)*(AH1073=$AH$6:$AH$1560)*((AN1073&lt;$AO$6:$AO$1560)*(AO1073&gt;$AN$6:$AN$1560))*(ROW($W$6:$W$1560)&lt;&gt;ROW(W1073)))&gt;0,"CRUZADO","Sin cruce")))</f>
        <v>Sin cruce</v>
      </c>
      <c r="AQ1073" s="792" t="str">
        <f t="shared" si="612"/>
        <v>IS1PRINCIPALB</v>
      </c>
      <c r="AR1073" s="792" t="str" cm="1">
        <f t="array" ref="AR1073">IF(AQ1073="","",IF(SUMPRODUCT((AQ1073=$AQ$6:$AQ$1560)*(AH1073=$AH$6:$AH$1560)*(AN1073=$AN$6:$AN$1560)*(AO1073=$AO$6:$AO$1560)*(ROW($AQ$6:$AQ$1560)&lt;&gt;ROW(AQ1073))*((R1073=0)*($R$6:$R$1560&gt;0)+(R1073&gt;0)*($R$6:$R$1560=0)))&gt;0,"SALONES UNIDOS",IF(SUMPRODUCT((AQ1073=$AQ$6:$AQ$1560)*(AH1073=$AH$6:$AH$1560)*((AN1073&lt;$AO$6:$AO$1560)*(AO1073&gt;$AN$6:$AN$1560))*(ROW($AQ$6:$AQ$1560)&lt;&gt;ROW(AQ1073)))&gt;0,"CRUZADO","Sin cruce")))</f>
        <v>Sin cruce</v>
      </c>
    </row>
    <row r="1074" spans="3:44" ht="15.6" customHeight="1">
      <c r="C1074" s="12" t="s">
        <v>1081</v>
      </c>
      <c r="D1074" s="789" t="s">
        <v>1715</v>
      </c>
      <c r="E1074" s="789">
        <v>20261</v>
      </c>
      <c r="F1074" s="12" t="s">
        <v>23</v>
      </c>
      <c r="G1074" s="12" t="s">
        <v>20</v>
      </c>
      <c r="H1074" s="12" t="s">
        <v>82</v>
      </c>
      <c r="I1074" s="12">
        <v>1</v>
      </c>
      <c r="J1074" s="12" t="s">
        <v>26</v>
      </c>
      <c r="K1074" s="790" t="s">
        <v>1718</v>
      </c>
      <c r="L1074" s="491" t="s">
        <v>1185</v>
      </c>
      <c r="M1074" s="789" t="s">
        <v>1127</v>
      </c>
      <c r="N1074" s="789" t="s">
        <v>1086</v>
      </c>
      <c r="O1074" s="12" t="s">
        <v>1347</v>
      </c>
      <c r="P1074" s="789">
        <v>3</v>
      </c>
      <c r="Q1074" s="789">
        <v>2</v>
      </c>
      <c r="R1074" s="815">
        <v>5</v>
      </c>
      <c r="S1074" s="789">
        <v>4</v>
      </c>
      <c r="T1074" s="181"/>
      <c r="U1074" s="789">
        <v>30</v>
      </c>
      <c r="V1074" s="31">
        <f>IF(W1074="","",IFERROR(INDEX(Docentes!C:C,MATCH(W1074,Docentes!D:D,0)),"NUEVO"))</f>
        <v>29726614</v>
      </c>
      <c r="W1074" s="693" t="s">
        <v>979</v>
      </c>
      <c r="X1074" s="265" t="s">
        <v>167</v>
      </c>
      <c r="Y1074" s="789" t="s">
        <v>1182</v>
      </c>
      <c r="Z1074" s="789" t="s">
        <v>1089</v>
      </c>
      <c r="AA1074" s="789"/>
      <c r="AB1074" s="789" t="s">
        <v>1092</v>
      </c>
      <c r="AC1074" s="789"/>
      <c r="AD1074" s="789"/>
      <c r="AE1074" s="789"/>
      <c r="AF1074" s="789" t="s">
        <v>1182</v>
      </c>
      <c r="AG1074" s="31" t="str">
        <f t="shared" si="603"/>
        <v>TP</v>
      </c>
      <c r="AH1074" s="789">
        <v>4</v>
      </c>
      <c r="AI1074" s="789">
        <v>10</v>
      </c>
      <c r="AJ1074" s="789">
        <v>10</v>
      </c>
      <c r="AK1074" s="789">
        <v>14</v>
      </c>
      <c r="AL1074" s="789">
        <v>20</v>
      </c>
      <c r="AM1074" s="31">
        <f t="shared" si="609"/>
        <v>5</v>
      </c>
      <c r="AN1074" s="792">
        <f t="shared" si="610"/>
        <v>0.4236111111111111</v>
      </c>
      <c r="AO1074" s="792">
        <f t="shared" si="611"/>
        <v>0.59722222222222221</v>
      </c>
      <c r="AP1074" s="31" t="str" cm="1">
        <f t="array" ref="AP1074">IF(W1074="","",IF(SUMPRODUCT((W1074=$W$6:$W$1560)*(AH1074=$AH$6:$AH$1560)*(AN1074=$AN$6:$AN$1560)*(AO1074=$AO$6:$AO$1560)*(ROW($W$6:$W$1560)&lt;&gt;ROW(W1074))*((R1074=0)*($R$6:$R$1560&gt;0)+(R1074&gt;0)*($R$6:$R$1560=0)))&gt;0,"SALONES UNIDOS",IF(SUMPRODUCT((W1074=$W$6:$W$1560)*(AH1074=$AH$6:$AH$1560)*((AN1074&lt;$AO$6:$AO$1560)*(AO1074&gt;$AN$6:$AN$1560))*(ROW($W$6:$W$1560)&lt;&gt;ROW(W1074)))&gt;0,"CRUZADO","Sin cruce")))</f>
        <v>Sin cruce</v>
      </c>
      <c r="AQ1074" s="792" t="str">
        <f t="shared" si="612"/>
        <v>IS1PRINCIPALB</v>
      </c>
      <c r="AR1074" s="792" t="str" cm="1">
        <f t="array" ref="AR1074">IF(AQ1074="","",IF(SUMPRODUCT((AQ1074=$AQ$6:$AQ$1560)*(AH1074=$AH$6:$AH$1560)*(AN1074=$AN$6:$AN$1560)*(AO1074=$AO$6:$AO$1560)*(ROW($AQ$6:$AQ$1560)&lt;&gt;ROW(AQ1074))*((R1074=0)*($R$6:$R$1560&gt;0)+(R1074&gt;0)*($R$6:$R$1560=0)))&gt;0,"SALONES UNIDOS",IF(SUMPRODUCT((AQ1074=$AQ$6:$AQ$1560)*(AH1074=$AH$6:$AH$1560)*((AN1074&lt;$AO$6:$AO$1560)*(AO1074&gt;$AN$6:$AN$1560))*(ROW($AQ$6:$AQ$1560)&lt;&gt;ROW(AQ1074)))&gt;0,"CRUZADO","Sin cruce")))</f>
        <v>Sin cruce</v>
      </c>
    </row>
    <row r="1075" spans="3:44" ht="15.6" customHeight="1">
      <c r="C1075" s="12" t="s">
        <v>1081</v>
      </c>
      <c r="D1075" s="789" t="s">
        <v>1715</v>
      </c>
      <c r="E1075" s="789">
        <v>20261</v>
      </c>
      <c r="F1075" s="12" t="s">
        <v>23</v>
      </c>
      <c r="G1075" s="12" t="s">
        <v>20</v>
      </c>
      <c r="H1075" s="12" t="s">
        <v>82</v>
      </c>
      <c r="I1075" s="12">
        <v>1</v>
      </c>
      <c r="J1075" s="12" t="s">
        <v>26</v>
      </c>
      <c r="K1075" s="790" t="s">
        <v>1719</v>
      </c>
      <c r="L1075" s="491" t="s">
        <v>1444</v>
      </c>
      <c r="M1075" s="789" t="s">
        <v>1127</v>
      </c>
      <c r="N1075" s="789" t="s">
        <v>1086</v>
      </c>
      <c r="O1075" s="12" t="s">
        <v>769</v>
      </c>
      <c r="P1075" s="789">
        <v>3</v>
      </c>
      <c r="Q1075" s="789">
        <v>2</v>
      </c>
      <c r="R1075" s="815">
        <v>5</v>
      </c>
      <c r="S1075" s="789">
        <v>4</v>
      </c>
      <c r="T1075" s="181"/>
      <c r="U1075" s="789">
        <v>30</v>
      </c>
      <c r="V1075" s="31">
        <f>IF(W1075="","",IFERROR(INDEX(Docentes!C:C,MATCH(W1075,Docentes!D:D,0)),"NUEVO"))</f>
        <v>43932363</v>
      </c>
      <c r="W1075" s="713" t="s">
        <v>1036</v>
      </c>
      <c r="X1075" s="265" t="s">
        <v>167</v>
      </c>
      <c r="Y1075" s="789" t="s">
        <v>1182</v>
      </c>
      <c r="Z1075" s="789" t="s">
        <v>1089</v>
      </c>
      <c r="AA1075" s="789"/>
      <c r="AB1075" s="789" t="s">
        <v>1092</v>
      </c>
      <c r="AC1075" s="789"/>
      <c r="AD1075" s="789"/>
      <c r="AE1075" s="789"/>
      <c r="AF1075" s="789" t="s">
        <v>1182</v>
      </c>
      <c r="AG1075" s="31" t="str">
        <f t="shared" si="603"/>
        <v>TP</v>
      </c>
      <c r="AH1075" s="789">
        <v>5</v>
      </c>
      <c r="AI1075" s="789">
        <v>7</v>
      </c>
      <c r="AJ1075" s="789">
        <v>40</v>
      </c>
      <c r="AK1075" s="789">
        <v>11</v>
      </c>
      <c r="AL1075" s="789">
        <v>50</v>
      </c>
      <c r="AM1075" s="31">
        <f t="shared" si="609"/>
        <v>4.9999999999999982</v>
      </c>
      <c r="AN1075" s="792">
        <f t="shared" si="610"/>
        <v>0.31944444444444448</v>
      </c>
      <c r="AO1075" s="792">
        <f t="shared" si="611"/>
        <v>0.49305555555555552</v>
      </c>
      <c r="AP1075" s="31" t="str" cm="1">
        <f t="array" ref="AP1075">IF(W1075="","",IF(SUMPRODUCT((W1075=$W$6:$W$1560)*(AH1075=$AH$6:$AH$1560)*(AN1075=$AN$6:$AN$1560)*(AO1075=$AO$6:$AO$1560)*(ROW($W$6:$W$1560)&lt;&gt;ROW(W1075))*((R1075=0)*($R$6:$R$1560&gt;0)+(R1075&gt;0)*($R$6:$R$1560=0)))&gt;0,"SALONES UNIDOS",IF(SUMPRODUCT((W1075=$W$6:$W$1560)*(AH1075=$AH$6:$AH$1560)*((AN1075&lt;$AO$6:$AO$1560)*(AO1075&gt;$AN$6:$AN$1560))*(ROW($W$6:$W$1560)&lt;&gt;ROW(W1075)))&gt;0,"CRUZADO","Sin cruce")))</f>
        <v>Sin cruce</v>
      </c>
      <c r="AQ1075" s="792" t="str">
        <f t="shared" si="612"/>
        <v>IS1PRINCIPALB</v>
      </c>
      <c r="AR1075" s="792" t="str" cm="1">
        <f t="array" ref="AR1075">IF(AQ1075="","",IF(SUMPRODUCT((AQ1075=$AQ$6:$AQ$1560)*(AH1075=$AH$6:$AH$1560)*(AN1075=$AN$6:$AN$1560)*(AO1075=$AO$6:$AO$1560)*(ROW($AQ$6:$AQ$1560)&lt;&gt;ROW(AQ1075))*((R1075=0)*($R$6:$R$1560&gt;0)+(R1075&gt;0)*($R$6:$R$1560=0)))&gt;0,"SALONES UNIDOS",IF(SUMPRODUCT((AQ1075=$AQ$6:$AQ$1560)*(AH1075=$AH$6:$AH$1560)*((AN1075&lt;$AO$6:$AO$1560)*(AO1075&gt;$AN$6:$AN$1560))*(ROW($AQ$6:$AQ$1560)&lt;&gt;ROW(AQ1075)))&gt;0,"CRUZADO","Sin cruce")))</f>
        <v>Sin cruce</v>
      </c>
    </row>
    <row r="1076" spans="3:44" ht="15.6" customHeight="1">
      <c r="C1076" s="12" t="s">
        <v>1081</v>
      </c>
      <c r="D1076" s="789" t="s">
        <v>1715</v>
      </c>
      <c r="E1076" s="789">
        <v>20261</v>
      </c>
      <c r="F1076" s="12" t="s">
        <v>23</v>
      </c>
      <c r="G1076" s="12" t="s">
        <v>20</v>
      </c>
      <c r="H1076" s="12" t="s">
        <v>82</v>
      </c>
      <c r="I1076" s="12">
        <v>1</v>
      </c>
      <c r="J1076" s="12" t="s">
        <v>26</v>
      </c>
      <c r="K1076" s="790" t="s">
        <v>1720</v>
      </c>
      <c r="L1076" s="491" t="s">
        <v>1402</v>
      </c>
      <c r="M1076" s="789" t="s">
        <v>1101</v>
      </c>
      <c r="N1076" s="789" t="s">
        <v>1086</v>
      </c>
      <c r="O1076" s="12" t="s">
        <v>731</v>
      </c>
      <c r="P1076" s="789">
        <v>2</v>
      </c>
      <c r="Q1076" s="789">
        <v>2</v>
      </c>
      <c r="R1076" s="815">
        <v>4</v>
      </c>
      <c r="S1076" s="789">
        <v>3</v>
      </c>
      <c r="T1076" s="181"/>
      <c r="U1076" s="789">
        <v>30</v>
      </c>
      <c r="V1076" s="31">
        <f>IF(W1076="","",IFERROR(INDEX(Docentes!C:C,MATCH(W1076,Docentes!D:D,0)),"NUEVO"))</f>
        <v>70477271</v>
      </c>
      <c r="W1076" s="693" t="s">
        <v>367</v>
      </c>
      <c r="X1076" s="265" t="s">
        <v>168</v>
      </c>
      <c r="Y1076" s="789" t="s">
        <v>1182</v>
      </c>
      <c r="Z1076" s="789" t="s">
        <v>1089</v>
      </c>
      <c r="AA1076" s="789" t="s">
        <v>26</v>
      </c>
      <c r="AB1076" s="789" t="s">
        <v>1529</v>
      </c>
      <c r="AC1076" s="789">
        <v>40</v>
      </c>
      <c r="AD1076" s="789"/>
      <c r="AE1076" s="789"/>
      <c r="AF1076" s="789" t="s">
        <v>1182</v>
      </c>
      <c r="AG1076" s="31" t="str">
        <f t="shared" si="603"/>
        <v>TP</v>
      </c>
      <c r="AH1076" s="789">
        <v>3</v>
      </c>
      <c r="AI1076" s="789">
        <v>7</v>
      </c>
      <c r="AJ1076" s="789">
        <v>40</v>
      </c>
      <c r="AK1076" s="789">
        <v>11</v>
      </c>
      <c r="AL1076" s="789">
        <v>0</v>
      </c>
      <c r="AM1076" s="31">
        <f t="shared" si="609"/>
        <v>3.9999999999999987</v>
      </c>
      <c r="AN1076" s="792">
        <f t="shared" si="610"/>
        <v>0.31944444444444448</v>
      </c>
      <c r="AO1076" s="792">
        <f t="shared" si="611"/>
        <v>0.45833333333333331</v>
      </c>
      <c r="AP1076" s="31" t="str" cm="1">
        <f t="array" ref="AP1076">IF(W1076="","",IF(SUMPRODUCT((W1076=$W$6:$W$1560)*(AH1076=$AH$6:$AH$1560)*(AN1076=$AN$6:$AN$1560)*(AO1076=$AO$6:$AO$1560)*(ROW($W$6:$W$1560)&lt;&gt;ROW(W1076))*((R1076=0)*($R$6:$R$1560&gt;0)+(R1076&gt;0)*($R$6:$R$1560=0)))&gt;0,"SALONES UNIDOS",IF(SUMPRODUCT((W1076=$W$6:$W$1560)*(AH1076=$AH$6:$AH$1560)*((AN1076&lt;$AO$6:$AO$1560)*(AO1076&gt;$AN$6:$AN$1560))*(ROW($W$6:$W$1560)&lt;&gt;ROW(W1076)))&gt;0,"CRUZADO","Sin cruce")))</f>
        <v>Sin cruce</v>
      </c>
      <c r="AQ1076" s="792" t="str">
        <f t="shared" si="612"/>
        <v>IS1PRINCIPALB</v>
      </c>
      <c r="AR1076" s="792" t="str" cm="1">
        <f t="array" ref="AR1076">IF(AQ1076="","",IF(SUMPRODUCT((AQ1076=$AQ$6:$AQ$1560)*(AH1076=$AH$6:$AH$1560)*(AN1076=$AN$6:$AN$1560)*(AO1076=$AO$6:$AO$1560)*(ROW($AQ$6:$AQ$1560)&lt;&gt;ROW(AQ1076))*((R1076=0)*($R$6:$R$1560&gt;0)+(R1076&gt;0)*($R$6:$R$1560=0)))&gt;0,"SALONES UNIDOS",IF(SUMPRODUCT((AQ1076=$AQ$6:$AQ$1560)*(AH1076=$AH$6:$AH$1560)*((AN1076&lt;$AO$6:$AO$1560)*(AO1076&gt;$AN$6:$AN$1560))*(ROW($AQ$6:$AQ$1560)&lt;&gt;ROW(AQ1076)))&gt;0,"CRUZADO","Sin cruce")))</f>
        <v>Sin cruce</v>
      </c>
    </row>
    <row r="1077" spans="3:44" ht="15.6" customHeight="1">
      <c r="C1077" s="12" t="s">
        <v>1081</v>
      </c>
      <c r="D1077" s="789" t="s">
        <v>1715</v>
      </c>
      <c r="E1077" s="789">
        <v>20261</v>
      </c>
      <c r="F1077" s="12" t="s">
        <v>23</v>
      </c>
      <c r="G1077" s="12" t="s">
        <v>20</v>
      </c>
      <c r="H1077" s="12" t="s">
        <v>82</v>
      </c>
      <c r="I1077" s="12">
        <v>1</v>
      </c>
      <c r="J1077" s="12" t="s">
        <v>26</v>
      </c>
      <c r="K1077" s="790" t="s">
        <v>1721</v>
      </c>
      <c r="L1077" s="491" t="s">
        <v>1190</v>
      </c>
      <c r="M1077" s="789" t="s">
        <v>1127</v>
      </c>
      <c r="N1077" s="789" t="s">
        <v>1086</v>
      </c>
      <c r="O1077" s="12" t="s">
        <v>769</v>
      </c>
      <c r="P1077" s="789">
        <v>2</v>
      </c>
      <c r="Q1077" s="789">
        <v>2</v>
      </c>
      <c r="R1077" s="815">
        <v>4</v>
      </c>
      <c r="S1077" s="789">
        <v>3</v>
      </c>
      <c r="T1077" s="181"/>
      <c r="U1077" s="789">
        <v>30</v>
      </c>
      <c r="V1077" s="31">
        <f>IF(W1077="","",IFERROR(INDEX(Docentes!C:C,MATCH(W1077,Docentes!D:D,0)),"NUEVO"))</f>
        <v>6187939</v>
      </c>
      <c r="W1077" s="9" t="s">
        <v>356</v>
      </c>
      <c r="X1077" s="693" t="s">
        <v>167</v>
      </c>
      <c r="Y1077" s="789" t="s">
        <v>1182</v>
      </c>
      <c r="Z1077" s="789" t="s">
        <v>1089</v>
      </c>
      <c r="AA1077" s="789" t="s">
        <v>41</v>
      </c>
      <c r="AB1077" s="789" t="s">
        <v>1574</v>
      </c>
      <c r="AC1077" s="789">
        <v>48</v>
      </c>
      <c r="AD1077" s="789"/>
      <c r="AE1077" s="789"/>
      <c r="AF1077" s="789" t="s">
        <v>1182</v>
      </c>
      <c r="AG1077" s="31" t="str">
        <f t="shared" si="603"/>
        <v>TP</v>
      </c>
      <c r="AH1077" s="789">
        <v>3</v>
      </c>
      <c r="AI1077" s="789">
        <v>11</v>
      </c>
      <c r="AJ1077" s="789">
        <v>50</v>
      </c>
      <c r="AK1077" s="789">
        <v>15</v>
      </c>
      <c r="AL1077" s="789">
        <v>10</v>
      </c>
      <c r="AM1077" s="31">
        <f t="shared" si="609"/>
        <v>4</v>
      </c>
      <c r="AN1077" s="792">
        <f t="shared" si="610"/>
        <v>0.49305555555555552</v>
      </c>
      <c r="AO1077" s="792">
        <f t="shared" si="611"/>
        <v>0.63194444444444442</v>
      </c>
      <c r="AP1077" s="31" t="str" cm="1">
        <f t="array" ref="AP1077">IF(W1077="","",IF(SUMPRODUCT((W1077=$W$6:$W$1560)*(AH1077=$AH$6:$AH$1560)*(AN1077=$AN$6:$AN$1560)*(AO1077=$AO$6:$AO$1560)*(ROW($W$6:$W$1560)&lt;&gt;ROW(W1077))*((R1077=0)*($R$6:$R$1560&gt;0)+(R1077&gt;0)*($R$6:$R$1560=0)))&gt;0,"SALONES UNIDOS",IF(SUMPRODUCT((W1077=$W$6:$W$1560)*(AH1077=$AH$6:$AH$1560)*((AN1077&lt;$AO$6:$AO$1560)*(AO1077&gt;$AN$6:$AN$1560))*(ROW($W$6:$W$1560)&lt;&gt;ROW(W1077)))&gt;0,"CRUZADO","Sin cruce")))</f>
        <v>Sin cruce</v>
      </c>
      <c r="AQ1077" s="792" t="str">
        <f t="shared" si="612"/>
        <v>IS1PRINCIPALB</v>
      </c>
      <c r="AR1077" s="792" t="str" cm="1">
        <f t="array" ref="AR1077">IF(AQ1077="","",IF(SUMPRODUCT((AQ1077=$AQ$6:$AQ$1560)*(AH1077=$AH$6:$AH$1560)*(AN1077=$AN$6:$AN$1560)*(AO1077=$AO$6:$AO$1560)*(ROW($AQ$6:$AQ$1560)&lt;&gt;ROW(AQ1077))*((R1077=0)*($R$6:$R$1560&gt;0)+(R1077&gt;0)*($R$6:$R$1560=0)))&gt;0,"SALONES UNIDOS",IF(SUMPRODUCT((AQ1077=$AQ$6:$AQ$1560)*(AH1077=$AH$6:$AH$1560)*((AN1077&lt;$AO$6:$AO$1560)*(AO1077&gt;$AN$6:$AN$1560))*(ROW($AQ$6:$AQ$1560)&lt;&gt;ROW(AQ1077)))&gt;0,"CRUZADO","Sin cruce")))</f>
        <v>Sin cruce</v>
      </c>
    </row>
    <row r="1078" spans="3:44" ht="15.6" customHeight="1">
      <c r="C1078" s="12" t="s">
        <v>1081</v>
      </c>
      <c r="D1078" s="789" t="s">
        <v>1715</v>
      </c>
      <c r="E1078" s="789">
        <v>20261</v>
      </c>
      <c r="F1078" s="12" t="s">
        <v>23</v>
      </c>
      <c r="G1078" s="12" t="s">
        <v>20</v>
      </c>
      <c r="H1078" s="12" t="s">
        <v>82</v>
      </c>
      <c r="I1078" s="12">
        <v>1</v>
      </c>
      <c r="J1078" s="12" t="s">
        <v>26</v>
      </c>
      <c r="K1078" s="790" t="s">
        <v>1722</v>
      </c>
      <c r="L1078" s="491" t="s">
        <v>1649</v>
      </c>
      <c r="M1078" s="789" t="s">
        <v>1101</v>
      </c>
      <c r="N1078" s="789" t="s">
        <v>1086</v>
      </c>
      <c r="O1078" s="12" t="s">
        <v>731</v>
      </c>
      <c r="P1078" s="789">
        <v>1</v>
      </c>
      <c r="Q1078" s="789">
        <v>0</v>
      </c>
      <c r="R1078" s="801">
        <v>1</v>
      </c>
      <c r="S1078" s="789">
        <v>3</v>
      </c>
      <c r="T1078" s="181"/>
      <c r="U1078" s="789">
        <v>30</v>
      </c>
      <c r="V1078" s="31">
        <f>IF(W1078="","",IFERROR(INDEX(Docentes!C:C,MATCH(W1078,Docentes!D:D,0)),"NUEVO"))</f>
        <v>72973076</v>
      </c>
      <c r="W1078" s="693" t="s">
        <v>623</v>
      </c>
      <c r="X1078" s="265" t="s">
        <v>168</v>
      </c>
      <c r="Y1078" s="789" t="s">
        <v>1182</v>
      </c>
      <c r="Z1078" s="789" t="s">
        <v>1089</v>
      </c>
      <c r="AA1078" s="789" t="s">
        <v>26</v>
      </c>
      <c r="AB1078" s="789" t="s">
        <v>1585</v>
      </c>
      <c r="AC1078" s="789">
        <v>40</v>
      </c>
      <c r="AD1078" s="789"/>
      <c r="AE1078" s="789"/>
      <c r="AF1078" s="789" t="s">
        <v>1182</v>
      </c>
      <c r="AG1078" s="31" t="str">
        <f t="shared" ref="AG1078:AG1161" si="618">IF(AND(P1078&gt;0,Q1078&gt;0),"TP",IF(AND(P1078&gt;0,Q1078=0),"T","P"))</f>
        <v>T</v>
      </c>
      <c r="AH1078" s="789">
        <v>1</v>
      </c>
      <c r="AI1078" s="789">
        <v>7</v>
      </c>
      <c r="AJ1078" s="789">
        <v>40</v>
      </c>
      <c r="AK1078" s="789">
        <v>8</v>
      </c>
      <c r="AL1078" s="789">
        <v>30</v>
      </c>
      <c r="AM1078" s="31">
        <f t="shared" si="609"/>
        <v>0.999999999999998</v>
      </c>
      <c r="AN1078" s="792">
        <f t="shared" si="610"/>
        <v>0.31944444444444448</v>
      </c>
      <c r="AO1078" s="792">
        <f t="shared" si="611"/>
        <v>0.35416666666666663</v>
      </c>
      <c r="AP1078" s="31" t="str" cm="1">
        <f t="array" ref="AP1078">IF(W1078="","",IF(SUMPRODUCT((W1078=$W$6:$W$1560)*(AH1078=$AH$6:$AH$1560)*(AN1078=$AN$6:$AN$1560)*(AO1078=$AO$6:$AO$1560)*(ROW($W$6:$W$1560)&lt;&gt;ROW(W1078))*((R1078=0)*($R$6:$R$1560&gt;0)+(R1078&gt;0)*($R$6:$R$1560=0)))&gt;0,"SALONES UNIDOS",IF(SUMPRODUCT((W1078=$W$6:$W$1560)*(AH1078=$AH$6:$AH$1560)*((AN1078&lt;$AO$6:$AO$1560)*(AO1078&gt;$AN$6:$AN$1560))*(ROW($W$6:$W$1560)&lt;&gt;ROW(W1078)))&gt;0,"CRUZADO","Sin cruce")))</f>
        <v>Sin cruce</v>
      </c>
      <c r="AQ1078" s="792" t="str">
        <f t="shared" si="612"/>
        <v>IS1PRINCIPALB</v>
      </c>
      <c r="AR1078" s="792" t="str" cm="1">
        <f t="array" ref="AR1078">IF(AQ1078="","",IF(SUMPRODUCT((AQ1078=$AQ$6:$AQ$1560)*(AH1078=$AH$6:$AH$1560)*(AN1078=$AN$6:$AN$1560)*(AO1078=$AO$6:$AO$1560)*(ROW($AQ$6:$AQ$1560)&lt;&gt;ROW(AQ1078))*((R1078=0)*($R$6:$R$1560&gt;0)+(R1078&gt;0)*($R$6:$R$1560=0)))&gt;0,"SALONES UNIDOS",IF(SUMPRODUCT((AQ1078=$AQ$6:$AQ$1560)*(AH1078=$AH$6:$AH$1560)*((AN1078&lt;$AO$6:$AO$1560)*(AO1078&gt;$AN$6:$AN$1560))*(ROW($AQ$6:$AQ$1560)&lt;&gt;ROW(AQ1078)))&gt;0,"CRUZADO","Sin cruce")))</f>
        <v>Sin cruce</v>
      </c>
    </row>
    <row r="1079" spans="3:44" ht="15.6" customHeight="1">
      <c r="C1079" s="12" t="s">
        <v>1081</v>
      </c>
      <c r="D1079" s="789" t="s">
        <v>1715</v>
      </c>
      <c r="E1079" s="789">
        <v>20261</v>
      </c>
      <c r="F1079" s="12" t="s">
        <v>23</v>
      </c>
      <c r="G1079" s="12" t="s">
        <v>20</v>
      </c>
      <c r="H1079" s="12" t="s">
        <v>82</v>
      </c>
      <c r="I1079" s="12">
        <v>1</v>
      </c>
      <c r="J1079" s="12" t="s">
        <v>1475</v>
      </c>
      <c r="K1079" s="790" t="s">
        <v>1722</v>
      </c>
      <c r="L1079" s="491" t="s">
        <v>1649</v>
      </c>
      <c r="M1079" s="789" t="s">
        <v>1101</v>
      </c>
      <c r="N1079" s="789" t="s">
        <v>1086</v>
      </c>
      <c r="O1079" s="12" t="s">
        <v>731</v>
      </c>
      <c r="P1079" s="789">
        <v>0</v>
      </c>
      <c r="Q1079" s="789">
        <v>4</v>
      </c>
      <c r="R1079" s="815">
        <v>4</v>
      </c>
      <c r="S1079" s="789">
        <v>3</v>
      </c>
      <c r="T1079" s="181"/>
      <c r="U1079" s="789">
        <v>15</v>
      </c>
      <c r="V1079" s="31">
        <f>IF(W1079="","",IFERROR(INDEX(Docentes!C:C,MATCH(W1079,Docentes!D:D,0)),"NUEVO"))</f>
        <v>72973076</v>
      </c>
      <c r="W1079" s="693" t="s">
        <v>623</v>
      </c>
      <c r="X1079" s="265" t="s">
        <v>168</v>
      </c>
      <c r="Y1079" s="789" t="s">
        <v>1182</v>
      </c>
      <c r="Z1079" s="789" t="s">
        <v>1089</v>
      </c>
      <c r="AA1079" s="789"/>
      <c r="AB1079" s="789"/>
      <c r="AC1079" s="789"/>
      <c r="AD1079" s="789" t="s">
        <v>1378</v>
      </c>
      <c r="AE1079" s="789">
        <v>20</v>
      </c>
      <c r="AF1079" s="789" t="s">
        <v>1182</v>
      </c>
      <c r="AG1079" s="31" t="str">
        <f t="shared" si="618"/>
        <v>P</v>
      </c>
      <c r="AH1079" s="789">
        <v>1</v>
      </c>
      <c r="AI1079" s="789">
        <v>8</v>
      </c>
      <c r="AJ1079" s="789">
        <v>30</v>
      </c>
      <c r="AK1079" s="789">
        <v>11</v>
      </c>
      <c r="AL1079" s="789">
        <v>50</v>
      </c>
      <c r="AM1079" s="31">
        <f t="shared" si="609"/>
        <v>4</v>
      </c>
      <c r="AN1079" s="792">
        <f t="shared" si="610"/>
        <v>0.35416666666666663</v>
      </c>
      <c r="AO1079" s="792">
        <f t="shared" si="611"/>
        <v>0.49305555555555552</v>
      </c>
      <c r="AP1079" s="31" t="str" cm="1">
        <f t="array" ref="AP1079">IF(W1079="","",IF(SUMPRODUCT((W1079=$W$6:$W$1560)*(AH1079=$AH$6:$AH$1560)*(AN1079=$AN$6:$AN$1560)*(AO1079=$AO$6:$AO$1560)*(ROW($W$6:$W$1560)&lt;&gt;ROW(W1079))*((R1079=0)*($R$6:$R$1560&gt;0)+(R1079&gt;0)*($R$6:$R$1560=0)))&gt;0,"SALONES UNIDOS",IF(SUMPRODUCT((W1079=$W$6:$W$1560)*(AH1079=$AH$6:$AH$1560)*((AN1079&lt;$AO$6:$AO$1560)*(AO1079&gt;$AN$6:$AN$1560))*(ROW($W$6:$W$1560)&lt;&gt;ROW(W1079)))&gt;0,"CRUZADO","Sin cruce")))</f>
        <v>Sin cruce</v>
      </c>
      <c r="AQ1079" s="792" t="str">
        <f t="shared" si="612"/>
        <v>IS1PRINCIPALB1</v>
      </c>
      <c r="AR1079" s="792" t="str" cm="1">
        <f t="array" ref="AR1079">IF(AQ1079="","",IF(SUMPRODUCT((AQ1079=$AQ$6:$AQ$1560)*(AH1079=$AH$6:$AH$1560)*(AN1079=$AN$6:$AN$1560)*(AO1079=$AO$6:$AO$1560)*(ROW($AQ$6:$AQ$1560)&lt;&gt;ROW(AQ1079))*((R1079=0)*($R$6:$R$1560&gt;0)+(R1079&gt;0)*($R$6:$R$1560=0)))&gt;0,"SALONES UNIDOS",IF(SUMPRODUCT((AQ1079=$AQ$6:$AQ$1560)*(AH1079=$AH$6:$AH$1560)*((AN1079&lt;$AO$6:$AO$1560)*(AO1079&gt;$AN$6:$AN$1560))*(ROW($AQ$6:$AQ$1560)&lt;&gt;ROW(AQ1079)))&gt;0,"CRUZADO","Sin cruce")))</f>
        <v>Sin cruce</v>
      </c>
    </row>
    <row r="1080" spans="3:44" ht="15.6" customHeight="1">
      <c r="C1080" s="12" t="s">
        <v>1081</v>
      </c>
      <c r="D1080" s="789" t="s">
        <v>1715</v>
      </c>
      <c r="E1080" s="789">
        <v>20261</v>
      </c>
      <c r="F1080" s="12" t="s">
        <v>23</v>
      </c>
      <c r="G1080" s="12" t="s">
        <v>20</v>
      </c>
      <c r="H1080" s="12" t="s">
        <v>82</v>
      </c>
      <c r="I1080" s="12">
        <v>1</v>
      </c>
      <c r="J1080" s="12" t="s">
        <v>1476</v>
      </c>
      <c r="K1080" s="790" t="s">
        <v>1722</v>
      </c>
      <c r="L1080" s="491" t="s">
        <v>1649</v>
      </c>
      <c r="M1080" s="789" t="s">
        <v>1101</v>
      </c>
      <c r="N1080" s="789" t="s">
        <v>1086</v>
      </c>
      <c r="O1080" s="12" t="s">
        <v>731</v>
      </c>
      <c r="P1080" s="789">
        <v>0</v>
      </c>
      <c r="Q1080" s="789">
        <v>4</v>
      </c>
      <c r="R1080" s="815">
        <v>4</v>
      </c>
      <c r="S1080" s="789">
        <v>3</v>
      </c>
      <c r="T1080" s="181"/>
      <c r="U1080" s="789">
        <v>15</v>
      </c>
      <c r="V1080" s="31">
        <f>IF(W1080="","",IFERROR(INDEX(Docentes!C:C,MATCH(W1080,Docentes!D:D,0)),"NUEVO"))</f>
        <v>72973076</v>
      </c>
      <c r="W1080" s="693" t="s">
        <v>623</v>
      </c>
      <c r="X1080" s="265" t="s">
        <v>168</v>
      </c>
      <c r="Y1080" s="789" t="s">
        <v>1182</v>
      </c>
      <c r="Z1080" s="789" t="s">
        <v>1089</v>
      </c>
      <c r="AA1080" s="789"/>
      <c r="AB1080" s="789"/>
      <c r="AC1080" s="789"/>
      <c r="AD1080" s="789" t="s">
        <v>1599</v>
      </c>
      <c r="AE1080" s="789">
        <v>24</v>
      </c>
      <c r="AF1080" s="789" t="s">
        <v>1182</v>
      </c>
      <c r="AG1080" s="31" t="str">
        <f t="shared" si="618"/>
        <v>P</v>
      </c>
      <c r="AH1080" s="789">
        <v>1</v>
      </c>
      <c r="AI1080" s="789">
        <v>11</v>
      </c>
      <c r="AJ1080" s="789">
        <v>50</v>
      </c>
      <c r="AK1080" s="789">
        <v>15</v>
      </c>
      <c r="AL1080" s="789">
        <v>10</v>
      </c>
      <c r="AM1080" s="31">
        <f t="shared" si="609"/>
        <v>4</v>
      </c>
      <c r="AN1080" s="792">
        <f t="shared" si="610"/>
        <v>0.49305555555555552</v>
      </c>
      <c r="AO1080" s="792">
        <f t="shared" si="611"/>
        <v>0.63194444444444442</v>
      </c>
      <c r="AP1080" s="31" t="str" cm="1">
        <f t="array" ref="AP1080">IF(W1080="","",IF(SUMPRODUCT((W1080=$W$6:$W$1560)*(AH1080=$AH$6:$AH$1560)*(AN1080=$AN$6:$AN$1560)*(AO1080=$AO$6:$AO$1560)*(ROW($W$6:$W$1560)&lt;&gt;ROW(W1080))*((R1080=0)*($R$6:$R$1560&gt;0)+(R1080&gt;0)*($R$6:$R$1560=0)))&gt;0,"SALONES UNIDOS",IF(SUMPRODUCT((W1080=$W$6:$W$1560)*(AH1080=$AH$6:$AH$1560)*((AN1080&lt;$AO$6:$AO$1560)*(AO1080&gt;$AN$6:$AN$1560))*(ROW($W$6:$W$1560)&lt;&gt;ROW(W1080)))&gt;0,"CRUZADO","Sin cruce")))</f>
        <v>Sin cruce</v>
      </c>
      <c r="AQ1080" s="792" t="str">
        <f t="shared" si="612"/>
        <v>IS1PRINCIPALB2</v>
      </c>
      <c r="AR1080" s="792" t="str" cm="1">
        <f t="array" ref="AR1080">IF(AQ1080="","",IF(SUMPRODUCT((AQ1080=$AQ$6:$AQ$1560)*(AH1080=$AH$6:$AH$1560)*(AN1080=$AN$6:$AN$1560)*(AO1080=$AO$6:$AO$1560)*(ROW($AQ$6:$AQ$1560)&lt;&gt;ROW(AQ1080))*((R1080=0)*($R$6:$R$1560&gt;0)+(R1080&gt;0)*($R$6:$R$1560=0)))&gt;0,"SALONES UNIDOS",IF(SUMPRODUCT((AQ1080=$AQ$6:$AQ$1560)*(AH1080=$AH$6:$AH$1560)*((AN1080&lt;$AO$6:$AO$1560)*(AO1080&gt;$AN$6:$AN$1560))*(ROW($AQ$6:$AQ$1560)&lt;&gt;ROW(AQ1080)))&gt;0,"CRUZADO","Sin cruce")))</f>
        <v>Sin cruce</v>
      </c>
    </row>
    <row r="1081" spans="3:44" ht="15.6" customHeight="1">
      <c r="C1081" s="12" t="s">
        <v>1081</v>
      </c>
      <c r="D1081" s="789" t="s">
        <v>1715</v>
      </c>
      <c r="E1081" s="789">
        <v>20261</v>
      </c>
      <c r="F1081" s="911" t="s">
        <v>23</v>
      </c>
      <c r="G1081" s="911" t="s">
        <v>20</v>
      </c>
      <c r="H1081" s="911" t="s">
        <v>82</v>
      </c>
      <c r="I1081" s="911">
        <v>1</v>
      </c>
      <c r="J1081" s="911" t="s">
        <v>32</v>
      </c>
      <c r="K1081" s="911" t="s">
        <v>1716</v>
      </c>
      <c r="L1081" s="912" t="s">
        <v>1337</v>
      </c>
      <c r="M1081" s="911" t="s">
        <v>1127</v>
      </c>
      <c r="N1081" s="911" t="s">
        <v>1086</v>
      </c>
      <c r="O1081" s="911" t="s">
        <v>731</v>
      </c>
      <c r="P1081" s="911">
        <v>3</v>
      </c>
      <c r="Q1081" s="911">
        <v>2</v>
      </c>
      <c r="R1081" s="911">
        <v>5</v>
      </c>
      <c r="S1081" s="911">
        <v>4</v>
      </c>
      <c r="T1081" s="802" t="s">
        <v>1283</v>
      </c>
      <c r="U1081" s="12">
        <v>30</v>
      </c>
      <c r="V1081" s="31">
        <f>IF(W1081="","",IFERROR(INDEX(Docentes!C:C,MATCH(W1081,Docentes!D:D,0)),"NUEVO"))</f>
        <v>45912781</v>
      </c>
      <c r="W1081" s="128" t="s">
        <v>673</v>
      </c>
      <c r="X1081" s="712" t="s">
        <v>168</v>
      </c>
      <c r="Y1081" s="911" t="s">
        <v>1182</v>
      </c>
      <c r="Z1081" s="789" t="s">
        <v>1089</v>
      </c>
      <c r="AA1081" s="927" t="s">
        <v>26</v>
      </c>
      <c r="AB1081" s="927" t="s">
        <v>1505</v>
      </c>
      <c r="AC1081" s="927">
        <v>40</v>
      </c>
      <c r="AD1081" s="927"/>
      <c r="AE1081" s="927"/>
      <c r="AF1081" s="927" t="s">
        <v>1182</v>
      </c>
      <c r="AG1081" s="31" t="str">
        <f t="shared" si="618"/>
        <v>TP</v>
      </c>
      <c r="AH1081" s="927">
        <v>4</v>
      </c>
      <c r="AI1081" s="927">
        <v>7</v>
      </c>
      <c r="AJ1081" s="927">
        <v>40</v>
      </c>
      <c r="AK1081" s="927">
        <v>11</v>
      </c>
      <c r="AL1081" s="927">
        <v>50</v>
      </c>
      <c r="AM1081" s="31">
        <f t="shared" si="609"/>
        <v>4.9999999999999982</v>
      </c>
      <c r="AN1081" s="792">
        <f t="shared" si="610"/>
        <v>0.31944444444444448</v>
      </c>
      <c r="AO1081" s="792">
        <f t="shared" si="611"/>
        <v>0.49305555555555552</v>
      </c>
      <c r="AP1081" s="31" t="str" cm="1">
        <f t="array" ref="AP1081">IF(W1081="","",IF(SUMPRODUCT((W1081=$W$6:$W$1560)*(AH1081=$AH$6:$AH$1560)*(AN1081=$AN$6:$AN$1560)*(AO1081=$AO$6:$AO$1560)*(ROW($W$6:$W$1560)&lt;&gt;ROW(W1081))*((R1081=0)*($R$6:$R$1560&gt;0)+(R1081&gt;0)*($R$6:$R$1560=0)))&gt;0,"SALONES UNIDOS",IF(SUMPRODUCT((W1081=$W$6:$W$1560)*(AH1081=$AH$6:$AH$1560)*((AN1081&lt;$AO$6:$AO$1560)*(AO1081&gt;$AN$6:$AN$1560))*(ROW($W$6:$W$1560)&lt;&gt;ROW(W1081)))&gt;0,"CRUZADO","Sin cruce")))</f>
        <v>Sin cruce</v>
      </c>
      <c r="AQ1081" s="792" t="str">
        <f t="shared" si="612"/>
        <v>IS1PRINCIPALC</v>
      </c>
      <c r="AR1081" s="792" t="str" cm="1">
        <f t="array" ref="AR1081">IF(AQ1081="","",IF(SUMPRODUCT((AQ1081=$AQ$6:$AQ$1560)*(AH1081=$AH$6:$AH$1560)*(AN1081=$AN$6:$AN$1560)*(AO1081=$AO$6:$AO$1560)*(ROW($AQ$6:$AQ$1560)&lt;&gt;ROW(AQ1081))*((R1081=0)*($R$6:$R$1560&gt;0)+(R1081&gt;0)*($R$6:$R$1560=0)))&gt;0,"SALONES UNIDOS",IF(SUMPRODUCT((AQ1081=$AQ$6:$AQ$1560)*(AH1081=$AH$6:$AH$1560)*((AN1081&lt;$AO$6:$AO$1560)*(AO1081&gt;$AN$6:$AN$1560))*(ROW($AQ$6:$AQ$1560)&lt;&gt;ROW(AQ1081)))&gt;0,"CRUZADO","Sin cruce")))</f>
        <v>Sin cruce</v>
      </c>
    </row>
    <row r="1082" spans="3:44" ht="15.6" customHeight="1">
      <c r="C1082" s="12" t="s">
        <v>1081</v>
      </c>
      <c r="D1082" s="789" t="s">
        <v>1715</v>
      </c>
      <c r="E1082" s="789">
        <v>20261</v>
      </c>
      <c r="F1082" s="913" t="s">
        <v>23</v>
      </c>
      <c r="G1082" s="913" t="s">
        <v>20</v>
      </c>
      <c r="H1082" s="913" t="s">
        <v>82</v>
      </c>
      <c r="I1082" s="913">
        <v>1</v>
      </c>
      <c r="J1082" s="913" t="s">
        <v>32</v>
      </c>
      <c r="K1082" s="913" t="s">
        <v>1718</v>
      </c>
      <c r="L1082" s="914" t="s">
        <v>1185</v>
      </c>
      <c r="M1082" s="913" t="s">
        <v>1127</v>
      </c>
      <c r="N1082" s="913" t="s">
        <v>1086</v>
      </c>
      <c r="O1082" s="913" t="s">
        <v>1347</v>
      </c>
      <c r="P1082" s="913">
        <v>3</v>
      </c>
      <c r="Q1082" s="913">
        <v>2</v>
      </c>
      <c r="R1082" s="913">
        <v>5</v>
      </c>
      <c r="S1082" s="913">
        <v>4</v>
      </c>
      <c r="T1082" s="802" t="s">
        <v>1283</v>
      </c>
      <c r="U1082" s="12">
        <v>30</v>
      </c>
      <c r="V1082" s="31">
        <f>IF(W1082="","",IFERROR(INDEX(Docentes!C:C,MATCH(W1082,Docentes!D:D,0)),"NUEVO"))</f>
        <v>72687785</v>
      </c>
      <c r="W1082" s="191" t="s">
        <v>619</v>
      </c>
      <c r="X1082" s="265" t="s">
        <v>167</v>
      </c>
      <c r="Y1082" s="12" t="s">
        <v>1182</v>
      </c>
      <c r="Z1082" s="789" t="s">
        <v>1089</v>
      </c>
      <c r="AA1082" s="903"/>
      <c r="AB1082" s="903"/>
      <c r="AC1082" s="903"/>
      <c r="AD1082" s="903"/>
      <c r="AE1082" s="903"/>
      <c r="AF1082" s="903" t="s">
        <v>1182</v>
      </c>
      <c r="AG1082" s="31" t="str">
        <f t="shared" si="618"/>
        <v>TP</v>
      </c>
      <c r="AH1082" s="903">
        <v>3</v>
      </c>
      <c r="AI1082" s="903">
        <v>9</v>
      </c>
      <c r="AJ1082" s="903">
        <v>20</v>
      </c>
      <c r="AK1082" s="903">
        <v>13</v>
      </c>
      <c r="AL1082" s="903">
        <v>30</v>
      </c>
      <c r="AM1082" s="31">
        <f t="shared" si="609"/>
        <v>5</v>
      </c>
      <c r="AN1082" s="792">
        <f t="shared" si="610"/>
        <v>0.3888888888888889</v>
      </c>
      <c r="AO1082" s="792">
        <f t="shared" si="611"/>
        <v>0.5625</v>
      </c>
      <c r="AP1082" s="31" t="str" cm="1">
        <f t="array" ref="AP1082">IF(W1082="","",IF(SUMPRODUCT((W1082=$W$6:$W$1560)*(AH1082=$AH$6:$AH$1560)*(AN1082=$AN$6:$AN$1560)*(AO1082=$AO$6:$AO$1560)*(ROW($W$6:$W$1560)&lt;&gt;ROW(W1082))*((R1082=0)*($R$6:$R$1560&gt;0)+(R1082&gt;0)*($R$6:$R$1560=0)))&gt;0,"SALONES UNIDOS",IF(SUMPRODUCT((W1082=$W$6:$W$1560)*(AH1082=$AH$6:$AH$1560)*((AN1082&lt;$AO$6:$AO$1560)*(AO1082&gt;$AN$6:$AN$1560))*(ROW($W$6:$W$1560)&lt;&gt;ROW(W1082)))&gt;0,"CRUZADO","Sin cruce")))</f>
        <v>Sin cruce</v>
      </c>
      <c r="AQ1082" s="792" t="str">
        <f t="shared" si="612"/>
        <v>IS1PRINCIPALC</v>
      </c>
      <c r="AR1082" s="792" t="str" cm="1">
        <f t="array" ref="AR1082">IF(AQ1082="","",IF(SUMPRODUCT((AQ1082=$AQ$6:$AQ$1560)*(AH1082=$AH$6:$AH$1560)*(AN1082=$AN$6:$AN$1560)*(AO1082=$AO$6:$AO$1560)*(ROW($AQ$6:$AQ$1560)&lt;&gt;ROW(AQ1082))*((R1082=0)*($R$6:$R$1560&gt;0)+(R1082&gt;0)*($R$6:$R$1560=0)))&gt;0,"SALONES UNIDOS",IF(SUMPRODUCT((AQ1082=$AQ$6:$AQ$1560)*(AH1082=$AH$6:$AH$1560)*((AN1082&lt;$AO$6:$AO$1560)*(AO1082&gt;$AN$6:$AN$1560))*(ROW($AQ$6:$AQ$1560)&lt;&gt;ROW(AQ1082)))&gt;0,"CRUZADO","Sin cruce")))</f>
        <v>Sin cruce</v>
      </c>
    </row>
    <row r="1083" spans="3:44" ht="15.6" customHeight="1">
      <c r="C1083" s="12" t="s">
        <v>1081</v>
      </c>
      <c r="D1083" s="789" t="s">
        <v>1715</v>
      </c>
      <c r="E1083" s="789">
        <v>20261</v>
      </c>
      <c r="F1083" s="913" t="s">
        <v>23</v>
      </c>
      <c r="G1083" s="913" t="s">
        <v>20</v>
      </c>
      <c r="H1083" s="913" t="s">
        <v>82</v>
      </c>
      <c r="I1083" s="913">
        <v>1</v>
      </c>
      <c r="J1083" s="913" t="s">
        <v>32</v>
      </c>
      <c r="K1083" s="913" t="s">
        <v>1719</v>
      </c>
      <c r="L1083" s="914" t="s">
        <v>1444</v>
      </c>
      <c r="M1083" s="913" t="s">
        <v>1127</v>
      </c>
      <c r="N1083" s="913" t="s">
        <v>1086</v>
      </c>
      <c r="O1083" s="913" t="s">
        <v>769</v>
      </c>
      <c r="P1083" s="913">
        <v>3</v>
      </c>
      <c r="Q1083" s="913">
        <v>2</v>
      </c>
      <c r="R1083" s="913">
        <v>5</v>
      </c>
      <c r="S1083" s="913">
        <v>4</v>
      </c>
      <c r="T1083" s="802" t="s">
        <v>1283</v>
      </c>
      <c r="U1083" s="12">
        <v>30</v>
      </c>
      <c r="V1083" s="31">
        <f>IF(W1083="","",IFERROR(INDEX(Docentes!C:C,MATCH(W1083,Docentes!D:D,0)),"NUEVO"))</f>
        <v>41916771</v>
      </c>
      <c r="W1083" s="693" t="s">
        <v>1033</v>
      </c>
      <c r="X1083" s="265" t="s">
        <v>167</v>
      </c>
      <c r="Y1083" s="12" t="s">
        <v>1182</v>
      </c>
      <c r="Z1083" s="789" t="s">
        <v>1089</v>
      </c>
      <c r="AA1083" s="789"/>
      <c r="AB1083" s="789" t="s">
        <v>1092</v>
      </c>
      <c r="AC1083" s="789"/>
      <c r="AD1083" s="789"/>
      <c r="AE1083" s="789"/>
      <c r="AF1083" s="789" t="s">
        <v>1182</v>
      </c>
      <c r="AG1083" s="31" t="str">
        <f t="shared" si="618"/>
        <v>TP</v>
      </c>
      <c r="AH1083" s="789">
        <v>5</v>
      </c>
      <c r="AI1083" s="789">
        <v>7</v>
      </c>
      <c r="AJ1083" s="789">
        <v>40</v>
      </c>
      <c r="AK1083" s="789">
        <v>11</v>
      </c>
      <c r="AL1083" s="789">
        <v>50</v>
      </c>
      <c r="AM1083" s="31">
        <f t="shared" si="609"/>
        <v>4.9999999999999982</v>
      </c>
      <c r="AN1083" s="792">
        <f t="shared" si="610"/>
        <v>0.31944444444444448</v>
      </c>
      <c r="AO1083" s="792">
        <f t="shared" si="611"/>
        <v>0.49305555555555552</v>
      </c>
      <c r="AP1083" s="31" t="str" cm="1">
        <f t="array" ref="AP1083">IF(W1083="","",IF(SUMPRODUCT((W1083=$W$6:$W$1560)*(AH1083=$AH$6:$AH$1560)*(AN1083=$AN$6:$AN$1560)*(AO1083=$AO$6:$AO$1560)*(ROW($W$6:$W$1560)&lt;&gt;ROW(W1083))*((R1083=0)*($R$6:$R$1560&gt;0)+(R1083&gt;0)*($R$6:$R$1560=0)))&gt;0,"SALONES UNIDOS",IF(SUMPRODUCT((W1083=$W$6:$W$1560)*(AH1083=$AH$6:$AH$1560)*((AN1083&lt;$AO$6:$AO$1560)*(AO1083&gt;$AN$6:$AN$1560))*(ROW($W$6:$W$1560)&lt;&gt;ROW(W1083)))&gt;0,"CRUZADO","Sin cruce")))</f>
        <v>Sin cruce</v>
      </c>
      <c r="AQ1083" s="792" t="str">
        <f t="shared" si="612"/>
        <v>IS1PRINCIPALC</v>
      </c>
      <c r="AR1083" s="792" t="str" cm="1">
        <f t="array" ref="AR1083">IF(AQ1083="","",IF(SUMPRODUCT((AQ1083=$AQ$6:$AQ$1560)*(AH1083=$AH$6:$AH$1560)*(AN1083=$AN$6:$AN$1560)*(AO1083=$AO$6:$AO$1560)*(ROW($AQ$6:$AQ$1560)&lt;&gt;ROW(AQ1083))*((R1083=0)*($R$6:$R$1560&gt;0)+(R1083&gt;0)*($R$6:$R$1560=0)))&gt;0,"SALONES UNIDOS",IF(SUMPRODUCT((AQ1083=$AQ$6:$AQ$1560)*(AH1083=$AH$6:$AH$1560)*((AN1083&lt;$AO$6:$AO$1560)*(AO1083&gt;$AN$6:$AN$1560))*(ROW($AQ$6:$AQ$1560)&lt;&gt;ROW(AQ1083)))&gt;0,"CRUZADO","Sin cruce")))</f>
        <v>Sin cruce</v>
      </c>
    </row>
    <row r="1084" spans="3:44" ht="15.6" customHeight="1">
      <c r="C1084" s="12" t="s">
        <v>1081</v>
      </c>
      <c r="D1084" s="789" t="s">
        <v>1715</v>
      </c>
      <c r="E1084" s="789">
        <v>20261</v>
      </c>
      <c r="F1084" s="913" t="s">
        <v>23</v>
      </c>
      <c r="G1084" s="913" t="s">
        <v>20</v>
      </c>
      <c r="H1084" s="913" t="s">
        <v>82</v>
      </c>
      <c r="I1084" s="913">
        <v>1</v>
      </c>
      <c r="J1084" s="913" t="s">
        <v>32</v>
      </c>
      <c r="K1084" s="913" t="s">
        <v>1720</v>
      </c>
      <c r="L1084" s="914" t="s">
        <v>1402</v>
      </c>
      <c r="M1084" s="913" t="s">
        <v>1101</v>
      </c>
      <c r="N1084" s="913" t="s">
        <v>1086</v>
      </c>
      <c r="O1084" s="913" t="s">
        <v>731</v>
      </c>
      <c r="P1084" s="913">
        <v>2</v>
      </c>
      <c r="Q1084" s="913">
        <v>2</v>
      </c>
      <c r="R1084" s="913">
        <v>4</v>
      </c>
      <c r="S1084" s="913">
        <v>3</v>
      </c>
      <c r="T1084" s="802" t="s">
        <v>1283</v>
      </c>
      <c r="U1084" s="12">
        <v>30</v>
      </c>
      <c r="V1084" s="31">
        <f>IF(W1084="","",IFERROR(INDEX(Docentes!C:C,MATCH(W1084,Docentes!D:D,0)),"NUEVO"))</f>
        <v>70477271</v>
      </c>
      <c r="W1084" s="693" t="s">
        <v>367</v>
      </c>
      <c r="X1084" s="265" t="s">
        <v>168</v>
      </c>
      <c r="Y1084" s="12" t="s">
        <v>1182</v>
      </c>
      <c r="Z1084" s="789" t="s">
        <v>1089</v>
      </c>
      <c r="AA1084" s="789" t="s">
        <v>16</v>
      </c>
      <c r="AB1084" s="789" t="s">
        <v>1631</v>
      </c>
      <c r="AC1084" s="789">
        <v>39</v>
      </c>
      <c r="AD1084" s="789"/>
      <c r="AE1084" s="789"/>
      <c r="AF1084" s="789" t="s">
        <v>1182</v>
      </c>
      <c r="AG1084" s="31" t="str">
        <f t="shared" si="618"/>
        <v>TP</v>
      </c>
      <c r="AH1084" s="789">
        <v>1</v>
      </c>
      <c r="AI1084" s="789">
        <v>11</v>
      </c>
      <c r="AJ1084" s="789">
        <v>50</v>
      </c>
      <c r="AK1084" s="789">
        <v>15</v>
      </c>
      <c r="AL1084" s="789">
        <v>10</v>
      </c>
      <c r="AM1084" s="31">
        <f t="shared" si="609"/>
        <v>4</v>
      </c>
      <c r="AN1084" s="792">
        <f t="shared" si="610"/>
        <v>0.49305555555555552</v>
      </c>
      <c r="AO1084" s="792">
        <f t="shared" si="611"/>
        <v>0.63194444444444442</v>
      </c>
      <c r="AP1084" s="31" t="str" cm="1">
        <f t="array" ref="AP1084">IF(W1084="","",IF(SUMPRODUCT((W1084=$W$6:$W$1560)*(AH1084=$AH$6:$AH$1560)*(AN1084=$AN$6:$AN$1560)*(AO1084=$AO$6:$AO$1560)*(ROW($W$6:$W$1560)&lt;&gt;ROW(W1084))*((R1084=0)*($R$6:$R$1560&gt;0)+(R1084&gt;0)*($R$6:$R$1560=0)))&gt;0,"SALONES UNIDOS",IF(SUMPRODUCT((W1084=$W$6:$W$1560)*(AH1084=$AH$6:$AH$1560)*((AN1084&lt;$AO$6:$AO$1560)*(AO1084&gt;$AN$6:$AN$1560))*(ROW($W$6:$W$1560)&lt;&gt;ROW(W1084)))&gt;0,"CRUZADO","Sin cruce")))</f>
        <v>Sin cruce</v>
      </c>
      <c r="AQ1084" s="792" t="str">
        <f t="shared" si="612"/>
        <v>IS1PRINCIPALC</v>
      </c>
      <c r="AR1084" s="792" t="str" cm="1">
        <f t="array" ref="AR1084">IF(AQ1084="","",IF(SUMPRODUCT((AQ1084=$AQ$6:$AQ$1560)*(AH1084=$AH$6:$AH$1560)*(AN1084=$AN$6:$AN$1560)*(AO1084=$AO$6:$AO$1560)*(ROW($AQ$6:$AQ$1560)&lt;&gt;ROW(AQ1084))*((R1084=0)*($R$6:$R$1560&gt;0)+(R1084&gt;0)*($R$6:$R$1560=0)))&gt;0,"SALONES UNIDOS",IF(SUMPRODUCT((AQ1084=$AQ$6:$AQ$1560)*(AH1084=$AH$6:$AH$1560)*((AN1084&lt;$AO$6:$AO$1560)*(AO1084&gt;$AN$6:$AN$1560))*(ROW($AQ$6:$AQ$1560)&lt;&gt;ROW(AQ1084)))&gt;0,"CRUZADO","Sin cruce")))</f>
        <v>Sin cruce</v>
      </c>
    </row>
    <row r="1085" spans="3:44" ht="15.6" customHeight="1">
      <c r="C1085" s="12" t="s">
        <v>1081</v>
      </c>
      <c r="D1085" s="789" t="s">
        <v>1715</v>
      </c>
      <c r="E1085" s="789">
        <v>20261</v>
      </c>
      <c r="F1085" s="913" t="s">
        <v>23</v>
      </c>
      <c r="G1085" s="913" t="s">
        <v>20</v>
      </c>
      <c r="H1085" s="913" t="s">
        <v>82</v>
      </c>
      <c r="I1085" s="913">
        <v>1</v>
      </c>
      <c r="J1085" s="913" t="s">
        <v>32</v>
      </c>
      <c r="K1085" s="913" t="s">
        <v>1721</v>
      </c>
      <c r="L1085" s="914" t="s">
        <v>1190</v>
      </c>
      <c r="M1085" s="913" t="s">
        <v>1127</v>
      </c>
      <c r="N1085" s="913" t="s">
        <v>1086</v>
      </c>
      <c r="O1085" s="913" t="s">
        <v>769</v>
      </c>
      <c r="P1085" s="913">
        <v>2</v>
      </c>
      <c r="Q1085" s="913">
        <v>2</v>
      </c>
      <c r="R1085" s="913">
        <v>4</v>
      </c>
      <c r="S1085" s="913">
        <v>3</v>
      </c>
      <c r="T1085" s="802" t="s">
        <v>1283</v>
      </c>
      <c r="U1085" s="12">
        <v>30</v>
      </c>
      <c r="V1085" s="31">
        <f>IF(W1085="","",IFERROR(INDEX(Docentes!C:C,MATCH(W1085,Docentes!D:D,0)),"NUEVO"))</f>
        <v>15421219</v>
      </c>
      <c r="W1085" s="693" t="s">
        <v>248</v>
      </c>
      <c r="X1085" s="265" t="s">
        <v>167</v>
      </c>
      <c r="Y1085" s="12" t="s">
        <v>1182</v>
      </c>
      <c r="Z1085" s="789" t="s">
        <v>1089</v>
      </c>
      <c r="AA1085" s="789"/>
      <c r="AB1085" s="789" t="s">
        <v>1092</v>
      </c>
      <c r="AC1085" s="789"/>
      <c r="AD1085" s="789"/>
      <c r="AE1085" s="789"/>
      <c r="AF1085" s="789" t="s">
        <v>1182</v>
      </c>
      <c r="AG1085" s="31" t="str">
        <f t="shared" si="618"/>
        <v>TP</v>
      </c>
      <c r="AH1085" s="789">
        <v>1</v>
      </c>
      <c r="AI1085" s="789">
        <v>7</v>
      </c>
      <c r="AJ1085" s="789">
        <v>40</v>
      </c>
      <c r="AK1085" s="789">
        <v>11</v>
      </c>
      <c r="AL1085" s="789">
        <v>0</v>
      </c>
      <c r="AM1085" s="31">
        <f t="shared" si="609"/>
        <v>3.9999999999999987</v>
      </c>
      <c r="AN1085" s="792">
        <f t="shared" si="610"/>
        <v>0.31944444444444448</v>
      </c>
      <c r="AO1085" s="792">
        <f t="shared" si="611"/>
        <v>0.45833333333333331</v>
      </c>
      <c r="AP1085" s="31" t="str" cm="1">
        <f t="array" ref="AP1085">IF(W1085="","",IF(SUMPRODUCT((W1085=$W$6:$W$1560)*(AH1085=$AH$6:$AH$1560)*(AN1085=$AN$6:$AN$1560)*(AO1085=$AO$6:$AO$1560)*(ROW($W$6:$W$1560)&lt;&gt;ROW(W1085))*((R1085=0)*($R$6:$R$1560&gt;0)+(R1085&gt;0)*($R$6:$R$1560=0)))&gt;0,"SALONES UNIDOS",IF(SUMPRODUCT((W1085=$W$6:$W$1560)*(AH1085=$AH$6:$AH$1560)*((AN1085&lt;$AO$6:$AO$1560)*(AO1085&gt;$AN$6:$AN$1560))*(ROW($W$6:$W$1560)&lt;&gt;ROW(W1085)))&gt;0,"CRUZADO","Sin cruce")))</f>
        <v>Sin cruce</v>
      </c>
      <c r="AQ1085" s="792" t="str">
        <f t="shared" si="612"/>
        <v>IS1PRINCIPALC</v>
      </c>
      <c r="AR1085" s="792" t="str" cm="1">
        <f t="array" ref="AR1085">IF(AQ1085="","",IF(SUMPRODUCT((AQ1085=$AQ$6:$AQ$1560)*(AH1085=$AH$6:$AH$1560)*(AN1085=$AN$6:$AN$1560)*(AO1085=$AO$6:$AO$1560)*(ROW($AQ$6:$AQ$1560)&lt;&gt;ROW(AQ1085))*((R1085=0)*($R$6:$R$1560&gt;0)+(R1085&gt;0)*($R$6:$R$1560=0)))&gt;0,"SALONES UNIDOS",IF(SUMPRODUCT((AQ1085=$AQ$6:$AQ$1560)*(AH1085=$AH$6:$AH$1560)*((AN1085&lt;$AO$6:$AO$1560)*(AO1085&gt;$AN$6:$AN$1560))*(ROW($AQ$6:$AQ$1560)&lt;&gt;ROW(AQ1085)))&gt;0,"CRUZADO","Sin cruce")))</f>
        <v>Sin cruce</v>
      </c>
    </row>
    <row r="1086" spans="3:44" ht="15.6" customHeight="1">
      <c r="C1086" s="12" t="s">
        <v>1081</v>
      </c>
      <c r="D1086" s="789" t="s">
        <v>1715</v>
      </c>
      <c r="E1086" s="789">
        <v>20261</v>
      </c>
      <c r="F1086" s="913" t="s">
        <v>23</v>
      </c>
      <c r="G1086" s="913" t="s">
        <v>20</v>
      </c>
      <c r="H1086" s="913" t="s">
        <v>82</v>
      </c>
      <c r="I1086" s="913">
        <v>1</v>
      </c>
      <c r="J1086" s="913" t="s">
        <v>32</v>
      </c>
      <c r="K1086" s="913" t="s">
        <v>1722</v>
      </c>
      <c r="L1086" s="914" t="s">
        <v>1649</v>
      </c>
      <c r="M1086" s="913" t="s">
        <v>1101</v>
      </c>
      <c r="N1086" s="913" t="s">
        <v>1086</v>
      </c>
      <c r="O1086" s="913" t="s">
        <v>731</v>
      </c>
      <c r="P1086" s="913">
        <v>1</v>
      </c>
      <c r="Q1086" s="913">
        <v>0</v>
      </c>
      <c r="R1086" s="913">
        <v>1</v>
      </c>
      <c r="S1086" s="913">
        <v>3</v>
      </c>
      <c r="T1086" s="802" t="s">
        <v>1283</v>
      </c>
      <c r="U1086" s="12">
        <v>30</v>
      </c>
      <c r="V1086" s="31">
        <f>IF(W1086="","",IFERROR(INDEX(Docentes!C:C,MATCH(W1086,Docentes!D:D,0)),"NUEVO"))</f>
        <v>72973076</v>
      </c>
      <c r="W1086" s="693" t="s">
        <v>623</v>
      </c>
      <c r="X1086" s="265" t="s">
        <v>168</v>
      </c>
      <c r="Y1086" s="12" t="s">
        <v>1182</v>
      </c>
      <c r="Z1086" s="789" t="s">
        <v>1089</v>
      </c>
      <c r="AA1086" s="789" t="s">
        <v>16</v>
      </c>
      <c r="AB1086" s="789" t="s">
        <v>1507</v>
      </c>
      <c r="AC1086" s="789">
        <v>39</v>
      </c>
      <c r="AD1086" s="789"/>
      <c r="AE1086" s="789"/>
      <c r="AF1086" s="789" t="s">
        <v>1182</v>
      </c>
      <c r="AG1086" s="31" t="str">
        <f t="shared" si="618"/>
        <v>T</v>
      </c>
      <c r="AH1086" s="789">
        <v>2</v>
      </c>
      <c r="AI1086" s="789">
        <v>7</v>
      </c>
      <c r="AJ1086" s="789">
        <v>40</v>
      </c>
      <c r="AK1086" s="789">
        <v>8</v>
      </c>
      <c r="AL1086" s="789">
        <v>30</v>
      </c>
      <c r="AM1086" s="31">
        <f t="shared" si="609"/>
        <v>0.999999999999998</v>
      </c>
      <c r="AN1086" s="792">
        <f t="shared" si="610"/>
        <v>0.31944444444444448</v>
      </c>
      <c r="AO1086" s="792">
        <f t="shared" si="611"/>
        <v>0.35416666666666663</v>
      </c>
      <c r="AP1086" s="31" t="str" cm="1">
        <f t="array" ref="AP1086">IF(W1086="","",IF(SUMPRODUCT((W1086=$W$6:$W$1560)*(AH1086=$AH$6:$AH$1560)*(AN1086=$AN$6:$AN$1560)*(AO1086=$AO$6:$AO$1560)*(ROW($W$6:$W$1560)&lt;&gt;ROW(W1086))*((R1086=0)*($R$6:$R$1560&gt;0)+(R1086&gt;0)*($R$6:$R$1560=0)))&gt;0,"SALONES UNIDOS",IF(SUMPRODUCT((W1086=$W$6:$W$1560)*(AH1086=$AH$6:$AH$1560)*((AN1086&lt;$AO$6:$AO$1560)*(AO1086&gt;$AN$6:$AN$1560))*(ROW($W$6:$W$1560)&lt;&gt;ROW(W1086)))&gt;0,"CRUZADO","Sin cruce")))</f>
        <v>Sin cruce</v>
      </c>
      <c r="AQ1086" s="792" t="str">
        <f t="shared" si="612"/>
        <v>IS1PRINCIPALC</v>
      </c>
      <c r="AR1086" s="792" t="str" cm="1">
        <f t="array" ref="AR1086">IF(AQ1086="","",IF(SUMPRODUCT((AQ1086=$AQ$6:$AQ$1560)*(AH1086=$AH$6:$AH$1560)*(AN1086=$AN$6:$AN$1560)*(AO1086=$AO$6:$AO$1560)*(ROW($AQ$6:$AQ$1560)&lt;&gt;ROW(AQ1086))*((R1086=0)*($R$6:$R$1560&gt;0)+(R1086&gt;0)*($R$6:$R$1560=0)))&gt;0,"SALONES UNIDOS",IF(SUMPRODUCT((AQ1086=$AQ$6:$AQ$1560)*(AH1086=$AH$6:$AH$1560)*((AN1086&lt;$AO$6:$AO$1560)*(AO1086&gt;$AN$6:$AN$1560))*(ROW($AQ$6:$AQ$1560)&lt;&gt;ROW(AQ1086)))&gt;0,"CRUZADO","Sin cruce")))</f>
        <v>Sin cruce</v>
      </c>
    </row>
    <row r="1087" spans="3:44" ht="15.6" customHeight="1">
      <c r="C1087" s="12" t="s">
        <v>1081</v>
      </c>
      <c r="D1087" s="789" t="s">
        <v>1715</v>
      </c>
      <c r="E1087" s="789">
        <v>20261</v>
      </c>
      <c r="F1087" s="913" t="s">
        <v>23</v>
      </c>
      <c r="G1087" s="913" t="s">
        <v>20</v>
      </c>
      <c r="H1087" s="913" t="s">
        <v>82</v>
      </c>
      <c r="I1087" s="913">
        <v>1</v>
      </c>
      <c r="J1087" s="913" t="s">
        <v>1478</v>
      </c>
      <c r="K1087" s="913" t="s">
        <v>1722</v>
      </c>
      <c r="L1087" s="914" t="s">
        <v>1649</v>
      </c>
      <c r="M1087" s="913" t="s">
        <v>1101</v>
      </c>
      <c r="N1087" s="913" t="s">
        <v>1086</v>
      </c>
      <c r="O1087" s="913" t="s">
        <v>731</v>
      </c>
      <c r="P1087" s="913">
        <v>0</v>
      </c>
      <c r="Q1087" s="913">
        <v>4</v>
      </c>
      <c r="R1087" s="913">
        <v>4</v>
      </c>
      <c r="S1087" s="913">
        <v>3</v>
      </c>
      <c r="T1087" s="802" t="s">
        <v>1283</v>
      </c>
      <c r="U1087" s="12">
        <v>15</v>
      </c>
      <c r="V1087" s="31">
        <f>IF(W1087="","",IFERROR(INDEX(Docentes!C:C,MATCH(W1087,Docentes!D:D,0)),"NUEVO"))</f>
        <v>72973076</v>
      </c>
      <c r="W1087" s="693" t="s">
        <v>623</v>
      </c>
      <c r="X1087" s="265" t="s">
        <v>168</v>
      </c>
      <c r="Y1087" s="12" t="s">
        <v>1182</v>
      </c>
      <c r="Z1087" s="789" t="s">
        <v>1089</v>
      </c>
      <c r="AA1087" s="789"/>
      <c r="AB1087" s="789"/>
      <c r="AC1087" s="789"/>
      <c r="AD1087" s="789" t="s">
        <v>1258</v>
      </c>
      <c r="AE1087" s="789">
        <v>20</v>
      </c>
      <c r="AF1087" s="789" t="s">
        <v>1182</v>
      </c>
      <c r="AG1087" s="31" t="str">
        <f t="shared" si="618"/>
        <v>P</v>
      </c>
      <c r="AH1087" s="789">
        <v>2</v>
      </c>
      <c r="AI1087" s="789">
        <v>8</v>
      </c>
      <c r="AJ1087" s="789">
        <v>30</v>
      </c>
      <c r="AK1087" s="789">
        <v>11</v>
      </c>
      <c r="AL1087" s="789">
        <v>50</v>
      </c>
      <c r="AM1087" s="31">
        <f t="shared" si="609"/>
        <v>4</v>
      </c>
      <c r="AN1087" s="792">
        <f t="shared" si="610"/>
        <v>0.35416666666666663</v>
      </c>
      <c r="AO1087" s="792">
        <f t="shared" si="611"/>
        <v>0.49305555555555552</v>
      </c>
      <c r="AP1087" s="31" t="str" cm="1">
        <f t="array" ref="AP1087">IF(W1087="","",IF(SUMPRODUCT((W1087=$W$6:$W$1560)*(AH1087=$AH$6:$AH$1560)*(AN1087=$AN$6:$AN$1560)*(AO1087=$AO$6:$AO$1560)*(ROW($W$6:$W$1560)&lt;&gt;ROW(W1087))*((R1087=0)*($R$6:$R$1560&gt;0)+(R1087&gt;0)*($R$6:$R$1560=0)))&gt;0,"SALONES UNIDOS",IF(SUMPRODUCT((W1087=$W$6:$W$1560)*(AH1087=$AH$6:$AH$1560)*((AN1087&lt;$AO$6:$AO$1560)*(AO1087&gt;$AN$6:$AN$1560))*(ROW($W$6:$W$1560)&lt;&gt;ROW(W1087)))&gt;0,"CRUZADO","Sin cruce")))</f>
        <v>Sin cruce</v>
      </c>
      <c r="AQ1087" s="792" t="str">
        <f t="shared" si="612"/>
        <v>IS1PRINCIPALC1</v>
      </c>
      <c r="AR1087" s="792" t="str" cm="1">
        <f t="array" ref="AR1087">IF(AQ1087="","",IF(SUMPRODUCT((AQ1087=$AQ$6:$AQ$1560)*(AH1087=$AH$6:$AH$1560)*(AN1087=$AN$6:$AN$1560)*(AO1087=$AO$6:$AO$1560)*(ROW($AQ$6:$AQ$1560)&lt;&gt;ROW(AQ1087))*((R1087=0)*($R$6:$R$1560&gt;0)+(R1087&gt;0)*($R$6:$R$1560=0)))&gt;0,"SALONES UNIDOS",IF(SUMPRODUCT((AQ1087=$AQ$6:$AQ$1560)*(AH1087=$AH$6:$AH$1560)*((AN1087&lt;$AO$6:$AO$1560)*(AO1087&gt;$AN$6:$AN$1560))*(ROW($AQ$6:$AQ$1560)&lt;&gt;ROW(AQ1087)))&gt;0,"CRUZADO","Sin cruce")))</f>
        <v>Sin cruce</v>
      </c>
    </row>
    <row r="1088" spans="3:44" ht="15.6" customHeight="1">
      <c r="C1088" s="12" t="s">
        <v>1081</v>
      </c>
      <c r="D1088" s="789" t="s">
        <v>1715</v>
      </c>
      <c r="E1088" s="789">
        <v>20261</v>
      </c>
      <c r="F1088" s="913" t="s">
        <v>23</v>
      </c>
      <c r="G1088" s="913" t="s">
        <v>20</v>
      </c>
      <c r="H1088" s="913" t="s">
        <v>82</v>
      </c>
      <c r="I1088" s="913">
        <v>1</v>
      </c>
      <c r="J1088" s="913" t="s">
        <v>1479</v>
      </c>
      <c r="K1088" s="913" t="s">
        <v>1722</v>
      </c>
      <c r="L1088" s="914" t="s">
        <v>1649</v>
      </c>
      <c r="M1088" s="913" t="s">
        <v>1101</v>
      </c>
      <c r="N1088" s="913" t="s">
        <v>1086</v>
      </c>
      <c r="O1088" s="913" t="s">
        <v>731</v>
      </c>
      <c r="P1088" s="913">
        <v>0</v>
      </c>
      <c r="Q1088" s="913">
        <v>4</v>
      </c>
      <c r="R1088" s="913">
        <v>4</v>
      </c>
      <c r="S1088" s="913">
        <v>3</v>
      </c>
      <c r="T1088" s="802" t="s">
        <v>1283</v>
      </c>
      <c r="U1088" s="12">
        <v>15</v>
      </c>
      <c r="V1088" s="31">
        <f>IF(W1088="","",IFERROR(INDEX(Docentes!C:C,MATCH(W1088,Docentes!D:D,0)),"NUEVO"))</f>
        <v>72973076</v>
      </c>
      <c r="W1088" s="693" t="s">
        <v>623</v>
      </c>
      <c r="X1088" s="265" t="s">
        <v>168</v>
      </c>
      <c r="Y1088" s="12" t="s">
        <v>1182</v>
      </c>
      <c r="Z1088" s="789" t="s">
        <v>1089</v>
      </c>
      <c r="AA1088" s="789"/>
      <c r="AB1088" s="789"/>
      <c r="AC1088" s="789"/>
      <c r="AD1088" s="789" t="s">
        <v>1258</v>
      </c>
      <c r="AE1088" s="789">
        <v>20</v>
      </c>
      <c r="AF1088" s="789" t="s">
        <v>1182</v>
      </c>
      <c r="AG1088" s="31" t="str">
        <f t="shared" si="618"/>
        <v>P</v>
      </c>
      <c r="AH1088" s="789">
        <v>2</v>
      </c>
      <c r="AI1088" s="789">
        <v>11</v>
      </c>
      <c r="AJ1088" s="789">
        <v>50</v>
      </c>
      <c r="AK1088" s="789">
        <v>15</v>
      </c>
      <c r="AL1088" s="789">
        <v>10</v>
      </c>
      <c r="AM1088" s="31">
        <f t="shared" si="609"/>
        <v>4</v>
      </c>
      <c r="AN1088" s="792">
        <f t="shared" si="610"/>
        <v>0.49305555555555552</v>
      </c>
      <c r="AO1088" s="792">
        <f t="shared" si="611"/>
        <v>0.63194444444444442</v>
      </c>
      <c r="AP1088" s="31" t="str" cm="1">
        <f t="array" ref="AP1088">IF(W1088="","",IF(SUMPRODUCT((W1088=$W$6:$W$1560)*(AH1088=$AH$6:$AH$1560)*(AN1088=$AN$6:$AN$1560)*(AO1088=$AO$6:$AO$1560)*(ROW($W$6:$W$1560)&lt;&gt;ROW(W1088))*((R1088=0)*($R$6:$R$1560&gt;0)+(R1088&gt;0)*($R$6:$R$1560=0)))&gt;0,"SALONES UNIDOS",IF(SUMPRODUCT((W1088=$W$6:$W$1560)*(AH1088=$AH$6:$AH$1560)*((AN1088&lt;$AO$6:$AO$1560)*(AO1088&gt;$AN$6:$AN$1560))*(ROW($W$6:$W$1560)&lt;&gt;ROW(W1088)))&gt;0,"CRUZADO","Sin cruce")))</f>
        <v>Sin cruce</v>
      </c>
      <c r="AQ1088" s="792" t="str">
        <f t="shared" si="612"/>
        <v>IS1PRINCIPALC2</v>
      </c>
      <c r="AR1088" s="792" t="str" cm="1">
        <f t="array" ref="AR1088">IF(AQ1088="","",IF(SUMPRODUCT((AQ1088=$AQ$6:$AQ$1560)*(AH1088=$AH$6:$AH$1560)*(AN1088=$AN$6:$AN$1560)*(AO1088=$AO$6:$AO$1560)*(ROW($AQ$6:$AQ$1560)&lt;&gt;ROW(AQ1088))*((R1088=0)*($R$6:$R$1560&gt;0)+(R1088&gt;0)*($R$6:$R$1560=0)))&gt;0,"SALONES UNIDOS",IF(SUMPRODUCT((AQ1088=$AQ$6:$AQ$1560)*(AH1088=$AH$6:$AH$1560)*((AN1088&lt;$AO$6:$AO$1560)*(AO1088&gt;$AN$6:$AN$1560))*(ROW($AQ$6:$AQ$1560)&lt;&gt;ROW(AQ1088)))&gt;0,"CRUZADO","Sin cruce")))</f>
        <v>Sin cruce</v>
      </c>
    </row>
    <row r="1089" spans="3:44" ht="15.6" customHeight="1">
      <c r="C1089" s="12" t="s">
        <v>1081</v>
      </c>
      <c r="D1089" s="789" t="s">
        <v>1715</v>
      </c>
      <c r="E1089" s="789">
        <v>20261</v>
      </c>
      <c r="F1089" s="913" t="s">
        <v>23</v>
      </c>
      <c r="G1089" s="913" t="s">
        <v>20</v>
      </c>
      <c r="H1089" s="913" t="s">
        <v>82</v>
      </c>
      <c r="I1089" s="913">
        <v>1</v>
      </c>
      <c r="J1089" s="911" t="s">
        <v>41</v>
      </c>
      <c r="K1089" s="911" t="s">
        <v>1716</v>
      </c>
      <c r="L1089" s="912" t="s">
        <v>1337</v>
      </c>
      <c r="M1089" s="911" t="s">
        <v>1127</v>
      </c>
      <c r="N1089" s="911" t="s">
        <v>1086</v>
      </c>
      <c r="O1089" s="911" t="s">
        <v>731</v>
      </c>
      <c r="P1089" s="911">
        <v>3</v>
      </c>
      <c r="Q1089" s="911">
        <v>2</v>
      </c>
      <c r="R1089" s="911">
        <v>5</v>
      </c>
      <c r="S1089" s="911">
        <v>4</v>
      </c>
      <c r="T1089" s="802"/>
      <c r="U1089" s="12">
        <v>30</v>
      </c>
      <c r="V1089" s="31">
        <f>IF(W1089="","",IFERROR(INDEX(Docentes!C:C,MATCH(W1089,Docentes!D:D,0)),"NUEVO"))</f>
        <v>21880139</v>
      </c>
      <c r="W1089" s="693" t="s">
        <v>606</v>
      </c>
      <c r="X1089" s="265" t="s">
        <v>168</v>
      </c>
      <c r="Y1089" s="12" t="s">
        <v>1182</v>
      </c>
      <c r="Z1089" s="789" t="s">
        <v>1089</v>
      </c>
      <c r="AA1089" s="789" t="s">
        <v>26</v>
      </c>
      <c r="AB1089" s="789" t="s">
        <v>1489</v>
      </c>
      <c r="AC1089" s="789">
        <v>40</v>
      </c>
      <c r="AD1089" s="789"/>
      <c r="AE1089" s="789"/>
      <c r="AF1089" s="789" t="s">
        <v>1182</v>
      </c>
      <c r="AG1089" s="31" t="str">
        <f t="shared" ref="AG1089:AG1096" si="619">IF(AND(P1089&gt;0,Q1089&gt;0),"TP",IF(AND(P1089&gt;0,Q1089=0),"T","P"))</f>
        <v>TP</v>
      </c>
      <c r="AH1089" s="789">
        <v>3</v>
      </c>
      <c r="AI1089" s="789">
        <v>8</v>
      </c>
      <c r="AJ1089" s="789">
        <v>30</v>
      </c>
      <c r="AK1089" s="789">
        <v>12</v>
      </c>
      <c r="AL1089" s="789">
        <v>40</v>
      </c>
      <c r="AM1089" s="31">
        <f t="shared" ref="AM1089:AM1096" si="620">IF(R1089=0,0,IF(AI1089="",R1089,IF(X1089="HIBRIDO VIRTUAL",0,((((AK1089/24)+(AL1089/1440))-((AI1089/24)+(AJ1089/1440)))*1440/50))))</f>
        <v>5.0000000000000009</v>
      </c>
      <c r="AN1089" s="792">
        <f t="shared" ref="AN1089:AN1096" si="621">AI1089/24+AJ1089/1440</f>
        <v>0.35416666666666663</v>
      </c>
      <c r="AO1089" s="792">
        <f t="shared" ref="AO1089:AO1096" si="622">AK1089/24+AL1089/1440</f>
        <v>0.52777777777777779</v>
      </c>
      <c r="AP1089" s="31" t="str" cm="1">
        <f t="array" ref="AP1089">IF(W1089="","",IF(SUMPRODUCT((W1089=$W$6:$W$1560)*(AH1089=$AH$6:$AH$1560)*(AN1089=$AN$6:$AN$1560)*(AO1089=$AO$6:$AO$1560)*(ROW($W$6:$W$1560)&lt;&gt;ROW(W1089))*((R1089=0)*($R$6:$R$1560&gt;0)+(R1089&gt;0)*($R$6:$R$1560=0)))&gt;0,"SALONES UNIDOS",IF(SUMPRODUCT((W1089=$W$6:$W$1560)*(AH1089=$AH$6:$AH$1560)*((AN1089&lt;$AO$6:$AO$1560)*(AO1089&gt;$AN$6:$AN$1560))*(ROW($W$6:$W$1560)&lt;&gt;ROW(W1089)))&gt;0,"CRUZADO","Sin cruce")))</f>
        <v>Sin cruce</v>
      </c>
      <c r="AQ1089" s="792" t="str">
        <f t="shared" ref="AQ1089:AQ1096" si="623">TRIM(CONCATENATE(H1089,I1089,F1089,J1089))</f>
        <v>IS1PRINCIPALD</v>
      </c>
      <c r="AR1089" s="792" t="str" cm="1">
        <f t="array" ref="AR1089">IF(AQ1089="","",IF(SUMPRODUCT((AQ1089=$AQ$6:$AQ$1560)*(AH1089=$AH$6:$AH$1560)*(AN1089=$AN$6:$AN$1560)*(AO1089=$AO$6:$AO$1560)*(ROW($AQ$6:$AQ$1560)&lt;&gt;ROW(AQ1089))*((R1089=0)*($R$6:$R$1560&gt;0)+(R1089&gt;0)*($R$6:$R$1560=0)))&gt;0,"SALONES UNIDOS",IF(SUMPRODUCT((AQ1089=$AQ$6:$AQ$1560)*(AH1089=$AH$6:$AH$1560)*((AN1089&lt;$AO$6:$AO$1560)*(AO1089&gt;$AN$6:$AN$1560))*(ROW($AQ$6:$AQ$1560)&lt;&gt;ROW(AQ1089)))&gt;0,"CRUZADO","Sin cruce")))</f>
        <v>Sin cruce</v>
      </c>
    </row>
    <row r="1090" spans="3:44" ht="15.6" customHeight="1">
      <c r="C1090" s="12" t="s">
        <v>1081</v>
      </c>
      <c r="D1090" s="789" t="s">
        <v>1715</v>
      </c>
      <c r="E1090" s="789">
        <v>20261</v>
      </c>
      <c r="F1090" s="913" t="s">
        <v>23</v>
      </c>
      <c r="G1090" s="913" t="s">
        <v>20</v>
      </c>
      <c r="H1090" s="913" t="s">
        <v>82</v>
      </c>
      <c r="I1090" s="913">
        <v>1</v>
      </c>
      <c r="J1090" s="913" t="s">
        <v>41</v>
      </c>
      <c r="K1090" s="913" t="s">
        <v>1718</v>
      </c>
      <c r="L1090" s="914" t="s">
        <v>1185</v>
      </c>
      <c r="M1090" s="913" t="s">
        <v>1127</v>
      </c>
      <c r="N1090" s="913" t="s">
        <v>1086</v>
      </c>
      <c r="O1090" s="913" t="s">
        <v>1347</v>
      </c>
      <c r="P1090" s="913">
        <v>3</v>
      </c>
      <c r="Q1090" s="913">
        <v>2</v>
      </c>
      <c r="R1090" s="913">
        <v>5</v>
      </c>
      <c r="S1090" s="913">
        <v>4</v>
      </c>
      <c r="T1090" s="802"/>
      <c r="U1090" s="12">
        <v>30</v>
      </c>
      <c r="V1090" s="31">
        <f>IF(W1090="","",IFERROR(INDEX(Docentes!C:C,MATCH(W1090,Docentes!D:D,0)),"NUEVO"))</f>
        <v>8689170</v>
      </c>
      <c r="W1090" s="693" t="s">
        <v>987</v>
      </c>
      <c r="X1090" s="265" t="s">
        <v>167</v>
      </c>
      <c r="Y1090" s="12" t="s">
        <v>1182</v>
      </c>
      <c r="Z1090" s="789" t="s">
        <v>1089</v>
      </c>
      <c r="AA1090" s="789"/>
      <c r="AB1090" s="789" t="s">
        <v>1092</v>
      </c>
      <c r="AC1090" s="789"/>
      <c r="AD1090" s="789"/>
      <c r="AE1090" s="789"/>
      <c r="AF1090" s="789" t="s">
        <v>1182</v>
      </c>
      <c r="AG1090" s="31" t="str">
        <f t="shared" si="619"/>
        <v>TP</v>
      </c>
      <c r="AH1090" s="789">
        <v>2</v>
      </c>
      <c r="AI1090" s="789">
        <v>7</v>
      </c>
      <c r="AJ1090" s="789">
        <v>40</v>
      </c>
      <c r="AK1090" s="789">
        <v>11</v>
      </c>
      <c r="AL1090" s="789">
        <v>50</v>
      </c>
      <c r="AM1090" s="31">
        <f t="shared" si="620"/>
        <v>4.9999999999999982</v>
      </c>
      <c r="AN1090" s="792">
        <f t="shared" si="621"/>
        <v>0.31944444444444448</v>
      </c>
      <c r="AO1090" s="792">
        <f t="shared" si="622"/>
        <v>0.49305555555555552</v>
      </c>
      <c r="AP1090" s="31" t="str" cm="1">
        <f t="array" ref="AP1090">IF(W1090="","",IF(SUMPRODUCT((W1090=$W$6:$W$1560)*(AH1090=$AH$6:$AH$1560)*(AN1090=$AN$6:$AN$1560)*(AO1090=$AO$6:$AO$1560)*(ROW($W$6:$W$1560)&lt;&gt;ROW(W1090))*((R1090=0)*($R$6:$R$1560&gt;0)+(R1090&gt;0)*($R$6:$R$1560=0)))&gt;0,"SALONES UNIDOS",IF(SUMPRODUCT((W1090=$W$6:$W$1560)*(AH1090=$AH$6:$AH$1560)*((AN1090&lt;$AO$6:$AO$1560)*(AO1090&gt;$AN$6:$AN$1560))*(ROW($W$6:$W$1560)&lt;&gt;ROW(W1090)))&gt;0,"CRUZADO","Sin cruce")))</f>
        <v>Sin cruce</v>
      </c>
      <c r="AQ1090" s="792" t="str">
        <f t="shared" si="623"/>
        <v>IS1PRINCIPALD</v>
      </c>
      <c r="AR1090" s="792" t="str" cm="1">
        <f t="array" ref="AR1090">IF(AQ1090="","",IF(SUMPRODUCT((AQ1090=$AQ$6:$AQ$1560)*(AH1090=$AH$6:$AH$1560)*(AN1090=$AN$6:$AN$1560)*(AO1090=$AO$6:$AO$1560)*(ROW($AQ$6:$AQ$1560)&lt;&gt;ROW(AQ1090))*((R1090=0)*($R$6:$R$1560&gt;0)+(R1090&gt;0)*($R$6:$R$1560=0)))&gt;0,"SALONES UNIDOS",IF(SUMPRODUCT((AQ1090=$AQ$6:$AQ$1560)*(AH1090=$AH$6:$AH$1560)*((AN1090&lt;$AO$6:$AO$1560)*(AO1090&gt;$AN$6:$AN$1560))*(ROW($AQ$6:$AQ$1560)&lt;&gt;ROW(AQ1090)))&gt;0,"CRUZADO","Sin cruce")))</f>
        <v>Sin cruce</v>
      </c>
    </row>
    <row r="1091" spans="3:44" ht="15.6" customHeight="1">
      <c r="C1091" s="12" t="s">
        <v>1081</v>
      </c>
      <c r="D1091" s="789" t="s">
        <v>1715</v>
      </c>
      <c r="E1091" s="789">
        <v>20261</v>
      </c>
      <c r="F1091" s="913" t="s">
        <v>23</v>
      </c>
      <c r="G1091" s="913" t="s">
        <v>20</v>
      </c>
      <c r="H1091" s="913" t="s">
        <v>82</v>
      </c>
      <c r="I1091" s="913">
        <v>1</v>
      </c>
      <c r="J1091" s="913" t="s">
        <v>41</v>
      </c>
      <c r="K1091" s="913" t="s">
        <v>1719</v>
      </c>
      <c r="L1091" s="914" t="s">
        <v>1444</v>
      </c>
      <c r="M1091" s="913" t="s">
        <v>1127</v>
      </c>
      <c r="N1091" s="913" t="s">
        <v>1086</v>
      </c>
      <c r="O1091" s="913" t="s">
        <v>769</v>
      </c>
      <c r="P1091" s="913">
        <v>3</v>
      </c>
      <c r="Q1091" s="913">
        <v>2</v>
      </c>
      <c r="R1091" s="913">
        <v>5</v>
      </c>
      <c r="S1091" s="913">
        <v>4</v>
      </c>
      <c r="T1091" s="802"/>
      <c r="U1091" s="12">
        <v>30</v>
      </c>
      <c r="V1091" s="31">
        <f>IF(W1091="","",IFERROR(INDEX(Docentes!C:C,MATCH(W1091,Docentes!D:D,0)),"NUEVO"))</f>
        <v>46730566</v>
      </c>
      <c r="W1091" s="693" t="s">
        <v>970</v>
      </c>
      <c r="X1091" s="265" t="s">
        <v>167</v>
      </c>
      <c r="Y1091" s="12" t="s">
        <v>1182</v>
      </c>
      <c r="Z1091" s="789" t="s">
        <v>1089</v>
      </c>
      <c r="AA1091" s="789"/>
      <c r="AB1091" s="789" t="s">
        <v>1092</v>
      </c>
      <c r="AC1091" s="789"/>
      <c r="AD1091" s="789"/>
      <c r="AE1091" s="789"/>
      <c r="AF1091" s="789" t="s">
        <v>1182</v>
      </c>
      <c r="AG1091" s="31" t="str">
        <f t="shared" si="619"/>
        <v>TP</v>
      </c>
      <c r="AH1091" s="789">
        <v>1</v>
      </c>
      <c r="AI1091" s="789">
        <v>7</v>
      </c>
      <c r="AJ1091" s="789">
        <v>40</v>
      </c>
      <c r="AK1091" s="789">
        <v>11</v>
      </c>
      <c r="AL1091" s="789">
        <v>50</v>
      </c>
      <c r="AM1091" s="31">
        <f t="shared" si="620"/>
        <v>4.9999999999999982</v>
      </c>
      <c r="AN1091" s="792">
        <f t="shared" si="621"/>
        <v>0.31944444444444448</v>
      </c>
      <c r="AO1091" s="792">
        <f t="shared" si="622"/>
        <v>0.49305555555555552</v>
      </c>
      <c r="AP1091" s="31" t="str" cm="1">
        <f t="array" ref="AP1091">IF(W1091="","",IF(SUMPRODUCT((W1091=$W$6:$W$1560)*(AH1091=$AH$6:$AH$1560)*(AN1091=$AN$6:$AN$1560)*(AO1091=$AO$6:$AO$1560)*(ROW($W$6:$W$1560)&lt;&gt;ROW(W1091))*((R1091=0)*($R$6:$R$1560&gt;0)+(R1091&gt;0)*($R$6:$R$1560=0)))&gt;0,"SALONES UNIDOS",IF(SUMPRODUCT((W1091=$W$6:$W$1560)*(AH1091=$AH$6:$AH$1560)*((AN1091&lt;$AO$6:$AO$1560)*(AO1091&gt;$AN$6:$AN$1560))*(ROW($W$6:$W$1560)&lt;&gt;ROW(W1091)))&gt;0,"CRUZADO","Sin cruce")))</f>
        <v>Sin cruce</v>
      </c>
      <c r="AQ1091" s="792" t="str">
        <f t="shared" si="623"/>
        <v>IS1PRINCIPALD</v>
      </c>
      <c r="AR1091" s="792" t="str" cm="1">
        <f t="array" ref="AR1091">IF(AQ1091="","",IF(SUMPRODUCT((AQ1091=$AQ$6:$AQ$1560)*(AH1091=$AH$6:$AH$1560)*(AN1091=$AN$6:$AN$1560)*(AO1091=$AO$6:$AO$1560)*(ROW($AQ$6:$AQ$1560)&lt;&gt;ROW(AQ1091))*((R1091=0)*($R$6:$R$1560&gt;0)+(R1091&gt;0)*($R$6:$R$1560=0)))&gt;0,"SALONES UNIDOS",IF(SUMPRODUCT((AQ1091=$AQ$6:$AQ$1560)*(AH1091=$AH$6:$AH$1560)*((AN1091&lt;$AO$6:$AO$1560)*(AO1091&gt;$AN$6:$AN$1560))*(ROW($AQ$6:$AQ$1560)&lt;&gt;ROW(AQ1091)))&gt;0,"CRUZADO","Sin cruce")))</f>
        <v>Sin cruce</v>
      </c>
    </row>
    <row r="1092" spans="3:44" ht="15.6" customHeight="1">
      <c r="C1092" s="12" t="s">
        <v>1081</v>
      </c>
      <c r="D1092" s="789" t="s">
        <v>1715</v>
      </c>
      <c r="E1092" s="789">
        <v>20261</v>
      </c>
      <c r="F1092" s="913" t="s">
        <v>23</v>
      </c>
      <c r="G1092" s="913" t="s">
        <v>20</v>
      </c>
      <c r="H1092" s="913" t="s">
        <v>82</v>
      </c>
      <c r="I1092" s="913">
        <v>1</v>
      </c>
      <c r="J1092" s="913" t="s">
        <v>41</v>
      </c>
      <c r="K1092" s="913" t="s">
        <v>1720</v>
      </c>
      <c r="L1092" s="914" t="s">
        <v>1402</v>
      </c>
      <c r="M1092" s="913" t="s">
        <v>1101</v>
      </c>
      <c r="N1092" s="913" t="s">
        <v>1086</v>
      </c>
      <c r="O1092" s="913" t="s">
        <v>731</v>
      </c>
      <c r="P1092" s="913">
        <v>2</v>
      </c>
      <c r="Q1092" s="913">
        <v>2</v>
      </c>
      <c r="R1092" s="913">
        <v>4</v>
      </c>
      <c r="S1092" s="913">
        <v>3</v>
      </c>
      <c r="T1092" s="802"/>
      <c r="U1092" s="12">
        <v>30</v>
      </c>
      <c r="V1092" s="31">
        <f>IF(W1092="","",IFERROR(INDEX(Docentes!C:C,MATCH(W1092,Docentes!D:D,0)),"NUEVO"))</f>
        <v>18071852</v>
      </c>
      <c r="W1092" s="693" t="s">
        <v>1003</v>
      </c>
      <c r="X1092" s="265" t="s">
        <v>168</v>
      </c>
      <c r="Y1092" s="12" t="s">
        <v>1182</v>
      </c>
      <c r="Z1092" s="789" t="s">
        <v>1089</v>
      </c>
      <c r="AA1092" s="789" t="s">
        <v>26</v>
      </c>
      <c r="AB1092" s="789" t="s">
        <v>1505</v>
      </c>
      <c r="AC1092" s="789">
        <v>40</v>
      </c>
      <c r="AD1092" s="789"/>
      <c r="AE1092" s="789"/>
      <c r="AF1092" s="789" t="s">
        <v>1182</v>
      </c>
      <c r="AG1092" s="31" t="str">
        <f t="shared" si="619"/>
        <v>TP</v>
      </c>
      <c r="AH1092" s="789">
        <v>4</v>
      </c>
      <c r="AI1092" s="789">
        <v>11</v>
      </c>
      <c r="AJ1092" s="789">
        <v>50</v>
      </c>
      <c r="AK1092" s="789">
        <v>15</v>
      </c>
      <c r="AL1092" s="789">
        <v>10</v>
      </c>
      <c r="AM1092" s="31">
        <f t="shared" si="620"/>
        <v>4</v>
      </c>
      <c r="AN1092" s="792">
        <f t="shared" si="621"/>
        <v>0.49305555555555552</v>
      </c>
      <c r="AO1092" s="792">
        <f t="shared" si="622"/>
        <v>0.63194444444444442</v>
      </c>
      <c r="AP1092" s="31" t="str" cm="1">
        <f t="array" ref="AP1092">IF(W1092="","",IF(SUMPRODUCT((W1092=$W$6:$W$1560)*(AH1092=$AH$6:$AH$1560)*(AN1092=$AN$6:$AN$1560)*(AO1092=$AO$6:$AO$1560)*(ROW($W$6:$W$1560)&lt;&gt;ROW(W1092))*((R1092=0)*($R$6:$R$1560&gt;0)+(R1092&gt;0)*($R$6:$R$1560=0)))&gt;0,"SALONES UNIDOS",IF(SUMPRODUCT((W1092=$W$6:$W$1560)*(AH1092=$AH$6:$AH$1560)*((AN1092&lt;$AO$6:$AO$1560)*(AO1092&gt;$AN$6:$AN$1560))*(ROW($W$6:$W$1560)&lt;&gt;ROW(W1092)))&gt;0,"CRUZADO","Sin cruce")))</f>
        <v>Sin cruce</v>
      </c>
      <c r="AQ1092" s="792" t="str">
        <f t="shared" si="623"/>
        <v>IS1PRINCIPALD</v>
      </c>
      <c r="AR1092" s="792" t="str" cm="1">
        <f t="array" ref="AR1092">IF(AQ1092="","",IF(SUMPRODUCT((AQ1092=$AQ$6:$AQ$1560)*(AH1092=$AH$6:$AH$1560)*(AN1092=$AN$6:$AN$1560)*(AO1092=$AO$6:$AO$1560)*(ROW($AQ$6:$AQ$1560)&lt;&gt;ROW(AQ1092))*((R1092=0)*($R$6:$R$1560&gt;0)+(R1092&gt;0)*($R$6:$R$1560=0)))&gt;0,"SALONES UNIDOS",IF(SUMPRODUCT((AQ1092=$AQ$6:$AQ$1560)*(AH1092=$AH$6:$AH$1560)*((AN1092&lt;$AO$6:$AO$1560)*(AO1092&gt;$AN$6:$AN$1560))*(ROW($AQ$6:$AQ$1560)&lt;&gt;ROW(AQ1092)))&gt;0,"CRUZADO","Sin cruce")))</f>
        <v>Sin cruce</v>
      </c>
    </row>
    <row r="1093" spans="3:44" ht="15.6" customHeight="1">
      <c r="C1093" s="12" t="s">
        <v>1081</v>
      </c>
      <c r="D1093" s="789" t="s">
        <v>1715</v>
      </c>
      <c r="E1093" s="789">
        <v>20261</v>
      </c>
      <c r="F1093" s="913" t="s">
        <v>23</v>
      </c>
      <c r="G1093" s="913" t="s">
        <v>20</v>
      </c>
      <c r="H1093" s="913" t="s">
        <v>82</v>
      </c>
      <c r="I1093" s="913">
        <v>1</v>
      </c>
      <c r="J1093" s="913" t="s">
        <v>41</v>
      </c>
      <c r="K1093" s="913" t="s">
        <v>1721</v>
      </c>
      <c r="L1093" s="914" t="s">
        <v>1190</v>
      </c>
      <c r="M1093" s="913" t="s">
        <v>1127</v>
      </c>
      <c r="N1093" s="913" t="s">
        <v>1086</v>
      </c>
      <c r="O1093" s="913" t="s">
        <v>769</v>
      </c>
      <c r="P1093" s="913">
        <v>2</v>
      </c>
      <c r="Q1093" s="913">
        <v>2</v>
      </c>
      <c r="R1093" s="913">
        <v>4</v>
      </c>
      <c r="S1093" s="913">
        <v>3</v>
      </c>
      <c r="T1093" s="802"/>
      <c r="U1093" s="12">
        <v>30</v>
      </c>
      <c r="V1093" s="31">
        <f>IF(W1093="","",IFERROR(INDEX(Docentes!C:C,MATCH(W1093,Docentes!D:D,0)),"NUEVO"))</f>
        <v>45156306</v>
      </c>
      <c r="W1093" s="693" t="s">
        <v>968</v>
      </c>
      <c r="X1093" s="265" t="s">
        <v>167</v>
      </c>
      <c r="Y1093" s="12" t="s">
        <v>1182</v>
      </c>
      <c r="Z1093" s="789" t="s">
        <v>1089</v>
      </c>
      <c r="AA1093" s="789"/>
      <c r="AB1093" s="789" t="s">
        <v>1092</v>
      </c>
      <c r="AC1093" s="789"/>
      <c r="AD1093" s="789"/>
      <c r="AE1093" s="789"/>
      <c r="AF1093" s="789" t="s">
        <v>1182</v>
      </c>
      <c r="AG1093" s="31" t="str">
        <f t="shared" si="619"/>
        <v>TP</v>
      </c>
      <c r="AH1093" s="789">
        <v>4</v>
      </c>
      <c r="AI1093" s="789">
        <v>7</v>
      </c>
      <c r="AJ1093" s="789">
        <v>40</v>
      </c>
      <c r="AK1093" s="789">
        <v>11</v>
      </c>
      <c r="AL1093" s="789">
        <v>0</v>
      </c>
      <c r="AM1093" s="31">
        <f t="shared" si="620"/>
        <v>3.9999999999999987</v>
      </c>
      <c r="AN1093" s="792">
        <f t="shared" si="621"/>
        <v>0.31944444444444448</v>
      </c>
      <c r="AO1093" s="792">
        <f t="shared" si="622"/>
        <v>0.45833333333333331</v>
      </c>
      <c r="AP1093" s="31" t="str" cm="1">
        <f t="array" ref="AP1093">IF(W1093="","",IF(SUMPRODUCT((W1093=$W$6:$W$1560)*(AH1093=$AH$6:$AH$1560)*(AN1093=$AN$6:$AN$1560)*(AO1093=$AO$6:$AO$1560)*(ROW($W$6:$W$1560)&lt;&gt;ROW(W1093))*((R1093=0)*($R$6:$R$1560&gt;0)+(R1093&gt;0)*($R$6:$R$1560=0)))&gt;0,"SALONES UNIDOS",IF(SUMPRODUCT((W1093=$W$6:$W$1560)*(AH1093=$AH$6:$AH$1560)*((AN1093&lt;$AO$6:$AO$1560)*(AO1093&gt;$AN$6:$AN$1560))*(ROW($W$6:$W$1560)&lt;&gt;ROW(W1093)))&gt;0,"CRUZADO","Sin cruce")))</f>
        <v>Sin cruce</v>
      </c>
      <c r="AQ1093" s="792" t="str">
        <f t="shared" si="623"/>
        <v>IS1PRINCIPALD</v>
      </c>
      <c r="AR1093" s="792" t="str" cm="1">
        <f t="array" ref="AR1093">IF(AQ1093="","",IF(SUMPRODUCT((AQ1093=$AQ$6:$AQ$1560)*(AH1093=$AH$6:$AH$1560)*(AN1093=$AN$6:$AN$1560)*(AO1093=$AO$6:$AO$1560)*(ROW($AQ$6:$AQ$1560)&lt;&gt;ROW(AQ1093))*((R1093=0)*($R$6:$R$1560&gt;0)+(R1093&gt;0)*($R$6:$R$1560=0)))&gt;0,"SALONES UNIDOS",IF(SUMPRODUCT((AQ1093=$AQ$6:$AQ$1560)*(AH1093=$AH$6:$AH$1560)*((AN1093&lt;$AO$6:$AO$1560)*(AO1093&gt;$AN$6:$AN$1560))*(ROW($AQ$6:$AQ$1560)&lt;&gt;ROW(AQ1093)))&gt;0,"CRUZADO","Sin cruce")))</f>
        <v>Sin cruce</v>
      </c>
    </row>
    <row r="1094" spans="3:44" ht="15.6" customHeight="1">
      <c r="C1094" s="12" t="s">
        <v>1081</v>
      </c>
      <c r="D1094" s="789" t="s">
        <v>1715</v>
      </c>
      <c r="E1094" s="789">
        <v>20261</v>
      </c>
      <c r="F1094" s="913" t="s">
        <v>23</v>
      </c>
      <c r="G1094" s="913" t="s">
        <v>20</v>
      </c>
      <c r="H1094" s="913" t="s">
        <v>82</v>
      </c>
      <c r="I1094" s="913">
        <v>1</v>
      </c>
      <c r="J1094" s="913" t="s">
        <v>41</v>
      </c>
      <c r="K1094" s="913" t="s">
        <v>1722</v>
      </c>
      <c r="L1094" s="914" t="s">
        <v>1649</v>
      </c>
      <c r="M1094" s="913" t="s">
        <v>1101</v>
      </c>
      <c r="N1094" s="913" t="s">
        <v>1086</v>
      </c>
      <c r="O1094" s="913" t="s">
        <v>731</v>
      </c>
      <c r="P1094" s="913">
        <v>1</v>
      </c>
      <c r="Q1094" s="913">
        <v>0</v>
      </c>
      <c r="R1094" s="913">
        <v>1</v>
      </c>
      <c r="S1094" s="913">
        <v>3</v>
      </c>
      <c r="T1094" s="802"/>
      <c r="U1094" s="12">
        <v>30</v>
      </c>
      <c r="V1094" s="31">
        <f>IF(W1094="","",IFERROR(INDEX(Docentes!C:C,MATCH(W1094,Docentes!D:D,0)),"NUEVO"))</f>
        <v>72658536</v>
      </c>
      <c r="W1094" s="9" t="s">
        <v>359</v>
      </c>
      <c r="X1094" s="265" t="s">
        <v>168</v>
      </c>
      <c r="Y1094" s="12" t="s">
        <v>1182</v>
      </c>
      <c r="Z1094" s="789" t="s">
        <v>1089</v>
      </c>
      <c r="AA1094" s="789" t="s">
        <v>16</v>
      </c>
      <c r="AB1094" s="789" t="s">
        <v>1528</v>
      </c>
      <c r="AC1094" s="789">
        <v>37</v>
      </c>
      <c r="AD1094" s="789"/>
      <c r="AE1094" s="789"/>
      <c r="AF1094" s="789" t="s">
        <v>1182</v>
      </c>
      <c r="AG1094" s="31" t="str">
        <f t="shared" si="619"/>
        <v>T</v>
      </c>
      <c r="AH1094" s="789">
        <v>5</v>
      </c>
      <c r="AI1094" s="789">
        <v>7</v>
      </c>
      <c r="AJ1094" s="789">
        <v>40</v>
      </c>
      <c r="AK1094" s="789">
        <v>8</v>
      </c>
      <c r="AL1094" s="789">
        <v>30</v>
      </c>
      <c r="AM1094" s="31">
        <f t="shared" si="620"/>
        <v>0.999999999999998</v>
      </c>
      <c r="AN1094" s="792">
        <f t="shared" si="621"/>
        <v>0.31944444444444448</v>
      </c>
      <c r="AO1094" s="792">
        <f t="shared" si="622"/>
        <v>0.35416666666666663</v>
      </c>
      <c r="AP1094" s="31" t="str" cm="1">
        <f t="array" ref="AP1094">IF(W1094="","",IF(SUMPRODUCT((W1094=$W$6:$W$1560)*(AH1094=$AH$6:$AH$1560)*(AN1094=$AN$6:$AN$1560)*(AO1094=$AO$6:$AO$1560)*(ROW($W$6:$W$1560)&lt;&gt;ROW(W1094))*((R1094=0)*($R$6:$R$1560&gt;0)+(R1094&gt;0)*($R$6:$R$1560=0)))&gt;0,"SALONES UNIDOS",IF(SUMPRODUCT((W1094=$W$6:$W$1560)*(AH1094=$AH$6:$AH$1560)*((AN1094&lt;$AO$6:$AO$1560)*(AO1094&gt;$AN$6:$AN$1560))*(ROW($W$6:$W$1560)&lt;&gt;ROW(W1094)))&gt;0,"CRUZADO","Sin cruce")))</f>
        <v>Sin cruce</v>
      </c>
      <c r="AQ1094" s="792" t="str">
        <f t="shared" si="623"/>
        <v>IS1PRINCIPALD</v>
      </c>
      <c r="AR1094" s="792" t="str" cm="1">
        <f t="array" ref="AR1094">IF(AQ1094="","",IF(SUMPRODUCT((AQ1094=$AQ$6:$AQ$1560)*(AH1094=$AH$6:$AH$1560)*(AN1094=$AN$6:$AN$1560)*(AO1094=$AO$6:$AO$1560)*(ROW($AQ$6:$AQ$1560)&lt;&gt;ROW(AQ1094))*((R1094=0)*($R$6:$R$1560&gt;0)+(R1094&gt;0)*($R$6:$R$1560=0)))&gt;0,"SALONES UNIDOS",IF(SUMPRODUCT((AQ1094=$AQ$6:$AQ$1560)*(AH1094=$AH$6:$AH$1560)*((AN1094&lt;$AO$6:$AO$1560)*(AO1094&gt;$AN$6:$AN$1560))*(ROW($AQ$6:$AQ$1560)&lt;&gt;ROW(AQ1094)))&gt;0,"CRUZADO","Sin cruce")))</f>
        <v>Sin cruce</v>
      </c>
    </row>
    <row r="1095" spans="3:44" ht="15.6" customHeight="1">
      <c r="C1095" s="12" t="s">
        <v>1081</v>
      </c>
      <c r="D1095" s="789" t="s">
        <v>1715</v>
      </c>
      <c r="E1095" s="789">
        <v>20261</v>
      </c>
      <c r="F1095" s="913" t="s">
        <v>23</v>
      </c>
      <c r="G1095" s="913" t="s">
        <v>20</v>
      </c>
      <c r="H1095" s="913" t="s">
        <v>82</v>
      </c>
      <c r="I1095" s="913">
        <v>1</v>
      </c>
      <c r="J1095" s="913" t="s">
        <v>1480</v>
      </c>
      <c r="K1095" s="913" t="s">
        <v>1722</v>
      </c>
      <c r="L1095" s="914" t="s">
        <v>1649</v>
      </c>
      <c r="M1095" s="913" t="s">
        <v>1101</v>
      </c>
      <c r="N1095" s="913" t="s">
        <v>1086</v>
      </c>
      <c r="O1095" s="913" t="s">
        <v>731</v>
      </c>
      <c r="P1095" s="913">
        <v>0</v>
      </c>
      <c r="Q1095" s="913">
        <v>4</v>
      </c>
      <c r="R1095" s="913">
        <v>4</v>
      </c>
      <c r="S1095" s="913">
        <v>3</v>
      </c>
      <c r="T1095" s="802"/>
      <c r="U1095" s="12">
        <v>15</v>
      </c>
      <c r="V1095" s="31">
        <f>IF(W1095="","",IFERROR(INDEX(Docentes!C:C,MATCH(W1095,Docentes!D:D,0)),"NUEVO"))</f>
        <v>72658536</v>
      </c>
      <c r="W1095" s="9" t="s">
        <v>359</v>
      </c>
      <c r="X1095" s="265" t="s">
        <v>168</v>
      </c>
      <c r="Y1095" s="12" t="s">
        <v>1182</v>
      </c>
      <c r="Z1095" s="789" t="s">
        <v>1089</v>
      </c>
      <c r="AA1095" s="789"/>
      <c r="AB1095" s="789"/>
      <c r="AC1095" s="789"/>
      <c r="AD1095" s="789" t="s">
        <v>1599</v>
      </c>
      <c r="AE1095" s="789">
        <v>24</v>
      </c>
      <c r="AF1095" s="789" t="s">
        <v>1182</v>
      </c>
      <c r="AG1095" s="31" t="str">
        <f t="shared" si="619"/>
        <v>P</v>
      </c>
      <c r="AH1095" s="789">
        <v>5</v>
      </c>
      <c r="AI1095" s="789">
        <v>8</v>
      </c>
      <c r="AJ1095" s="789">
        <v>30</v>
      </c>
      <c r="AK1095" s="789">
        <v>11</v>
      </c>
      <c r="AL1095" s="789">
        <v>50</v>
      </c>
      <c r="AM1095" s="31">
        <f t="shared" si="620"/>
        <v>4</v>
      </c>
      <c r="AN1095" s="792">
        <f t="shared" si="621"/>
        <v>0.35416666666666663</v>
      </c>
      <c r="AO1095" s="792">
        <f t="shared" si="622"/>
        <v>0.49305555555555552</v>
      </c>
      <c r="AP1095" s="31" t="str" cm="1">
        <f t="array" ref="AP1095">IF(W1095="","",IF(SUMPRODUCT((W1095=$W$6:$W$1560)*(AH1095=$AH$6:$AH$1560)*(AN1095=$AN$6:$AN$1560)*(AO1095=$AO$6:$AO$1560)*(ROW($W$6:$W$1560)&lt;&gt;ROW(W1095))*((R1095=0)*($R$6:$R$1560&gt;0)+(R1095&gt;0)*($R$6:$R$1560=0)))&gt;0,"SALONES UNIDOS",IF(SUMPRODUCT((W1095=$W$6:$W$1560)*(AH1095=$AH$6:$AH$1560)*((AN1095&lt;$AO$6:$AO$1560)*(AO1095&gt;$AN$6:$AN$1560))*(ROW($W$6:$W$1560)&lt;&gt;ROW(W1095)))&gt;0,"CRUZADO","Sin cruce")))</f>
        <v>Sin cruce</v>
      </c>
      <c r="AQ1095" s="792" t="str">
        <f t="shared" si="623"/>
        <v>IS1PRINCIPALD1</v>
      </c>
      <c r="AR1095" s="792" t="str" cm="1">
        <f t="array" ref="AR1095">IF(AQ1095="","",IF(SUMPRODUCT((AQ1095=$AQ$6:$AQ$1560)*(AH1095=$AH$6:$AH$1560)*(AN1095=$AN$6:$AN$1560)*(AO1095=$AO$6:$AO$1560)*(ROW($AQ$6:$AQ$1560)&lt;&gt;ROW(AQ1095))*((R1095=0)*($R$6:$R$1560&gt;0)+(R1095&gt;0)*($R$6:$R$1560=0)))&gt;0,"SALONES UNIDOS",IF(SUMPRODUCT((AQ1095=$AQ$6:$AQ$1560)*(AH1095=$AH$6:$AH$1560)*((AN1095&lt;$AO$6:$AO$1560)*(AO1095&gt;$AN$6:$AN$1560))*(ROW($AQ$6:$AQ$1560)&lt;&gt;ROW(AQ1095)))&gt;0,"CRUZADO","Sin cruce")))</f>
        <v>Sin cruce</v>
      </c>
    </row>
    <row r="1096" spans="3:44" ht="15.6" customHeight="1">
      <c r="C1096" s="12" t="s">
        <v>1081</v>
      </c>
      <c r="D1096" s="789" t="s">
        <v>1715</v>
      </c>
      <c r="E1096" s="789">
        <v>20261</v>
      </c>
      <c r="F1096" s="913" t="s">
        <v>23</v>
      </c>
      <c r="G1096" s="913" t="s">
        <v>20</v>
      </c>
      <c r="H1096" s="913" t="s">
        <v>82</v>
      </c>
      <c r="I1096" s="913">
        <v>1</v>
      </c>
      <c r="J1096" s="913" t="s">
        <v>1481</v>
      </c>
      <c r="K1096" s="913" t="s">
        <v>1722</v>
      </c>
      <c r="L1096" s="914" t="s">
        <v>1649</v>
      </c>
      <c r="M1096" s="913" t="s">
        <v>1101</v>
      </c>
      <c r="N1096" s="913" t="s">
        <v>1086</v>
      </c>
      <c r="O1096" s="913" t="s">
        <v>731</v>
      </c>
      <c r="P1096" s="913">
        <v>0</v>
      </c>
      <c r="Q1096" s="913">
        <v>4</v>
      </c>
      <c r="R1096" s="913">
        <v>4</v>
      </c>
      <c r="S1096" s="913">
        <v>3</v>
      </c>
      <c r="T1096" s="802"/>
      <c r="U1096" s="12">
        <v>15</v>
      </c>
      <c r="V1096" s="31">
        <f>IF(W1096="","",IFERROR(INDEX(Docentes!C:C,MATCH(W1096,Docentes!D:D,0)),"NUEVO"))</f>
        <v>72658536</v>
      </c>
      <c r="W1096" s="9" t="s">
        <v>359</v>
      </c>
      <c r="X1096" s="265" t="s">
        <v>168</v>
      </c>
      <c r="Y1096" s="12" t="s">
        <v>1182</v>
      </c>
      <c r="Z1096" s="789" t="s">
        <v>1089</v>
      </c>
      <c r="AA1096" s="789"/>
      <c r="AB1096" s="789"/>
      <c r="AC1096" s="789"/>
      <c r="AD1096" s="789" t="s">
        <v>1599</v>
      </c>
      <c r="AE1096" s="789">
        <v>24</v>
      </c>
      <c r="AF1096" s="789" t="s">
        <v>1182</v>
      </c>
      <c r="AG1096" s="31" t="str">
        <f t="shared" si="619"/>
        <v>P</v>
      </c>
      <c r="AH1096" s="789">
        <v>5</v>
      </c>
      <c r="AI1096" s="789">
        <v>11</v>
      </c>
      <c r="AJ1096" s="789">
        <v>50</v>
      </c>
      <c r="AK1096" s="789">
        <v>15</v>
      </c>
      <c r="AL1096" s="789">
        <v>10</v>
      </c>
      <c r="AM1096" s="31">
        <f t="shared" si="620"/>
        <v>4</v>
      </c>
      <c r="AN1096" s="792">
        <f t="shared" si="621"/>
        <v>0.49305555555555552</v>
      </c>
      <c r="AO1096" s="792">
        <f t="shared" si="622"/>
        <v>0.63194444444444442</v>
      </c>
      <c r="AP1096" s="31" t="str" cm="1">
        <f t="array" ref="AP1096">IF(W1096="","",IF(SUMPRODUCT((W1096=$W$6:$W$1560)*(AH1096=$AH$6:$AH$1560)*(AN1096=$AN$6:$AN$1560)*(AO1096=$AO$6:$AO$1560)*(ROW($W$6:$W$1560)&lt;&gt;ROW(W1096))*((R1096=0)*($R$6:$R$1560&gt;0)+(R1096&gt;0)*($R$6:$R$1560=0)))&gt;0,"SALONES UNIDOS",IF(SUMPRODUCT((W1096=$W$6:$W$1560)*(AH1096=$AH$6:$AH$1560)*((AN1096&lt;$AO$6:$AO$1560)*(AO1096&gt;$AN$6:$AN$1560))*(ROW($W$6:$W$1560)&lt;&gt;ROW(W1096)))&gt;0,"CRUZADO","Sin cruce")))</f>
        <v>Sin cruce</v>
      </c>
      <c r="AQ1096" s="792" t="str">
        <f t="shared" si="623"/>
        <v>IS1PRINCIPALD2</v>
      </c>
      <c r="AR1096" s="792" t="str" cm="1">
        <f t="array" ref="AR1096">IF(AQ1096="","",IF(SUMPRODUCT((AQ1096=$AQ$6:$AQ$1560)*(AH1096=$AH$6:$AH$1560)*(AN1096=$AN$6:$AN$1560)*(AO1096=$AO$6:$AO$1560)*(ROW($AQ$6:$AQ$1560)&lt;&gt;ROW(AQ1096))*((R1096=0)*($R$6:$R$1560&gt;0)+(R1096&gt;0)*($R$6:$R$1560=0)))&gt;0,"SALONES UNIDOS",IF(SUMPRODUCT((AQ1096=$AQ$6:$AQ$1560)*(AH1096=$AH$6:$AH$1560)*((AN1096&lt;$AO$6:$AO$1560)*(AO1096&gt;$AN$6:$AN$1560))*(ROW($AQ$6:$AQ$1560)&lt;&gt;ROW(AQ1096)))&gt;0,"CRUZADO","Sin cruce")))</f>
        <v>Sin cruce</v>
      </c>
    </row>
    <row r="1097" spans="3:44" ht="15.6" customHeight="1">
      <c r="C1097" s="12" t="s">
        <v>1081</v>
      </c>
      <c r="D1097" s="789" t="s">
        <v>1715</v>
      </c>
      <c r="E1097" s="789">
        <v>20261</v>
      </c>
      <c r="F1097" s="12" t="s">
        <v>23</v>
      </c>
      <c r="G1097" s="12" t="s">
        <v>20</v>
      </c>
      <c r="H1097" s="12" t="s">
        <v>82</v>
      </c>
      <c r="I1097" s="12">
        <v>2</v>
      </c>
      <c r="J1097" s="12" t="s">
        <v>16</v>
      </c>
      <c r="K1097" s="790" t="s">
        <v>1723</v>
      </c>
      <c r="L1097" s="491" t="s">
        <v>1724</v>
      </c>
      <c r="M1097" s="789" t="s">
        <v>1127</v>
      </c>
      <c r="N1097" s="789" t="s">
        <v>1086</v>
      </c>
      <c r="O1097" s="12" t="s">
        <v>731</v>
      </c>
      <c r="P1097" s="789">
        <v>3</v>
      </c>
      <c r="Q1097" s="789">
        <v>2</v>
      </c>
      <c r="R1097" s="815">
        <v>5</v>
      </c>
      <c r="S1097" s="789">
        <v>4</v>
      </c>
      <c r="T1097" s="181"/>
      <c r="U1097" s="31">
        <v>20</v>
      </c>
      <c r="V1097" s="31">
        <f>IF(W1097="","",IFERROR(INDEX(Docentes!C:C,MATCH(W1097,Docentes!D:D,0)),"NUEVO"))</f>
        <v>41730649</v>
      </c>
      <c r="W1097" s="693" t="s">
        <v>302</v>
      </c>
      <c r="X1097" s="693" t="s">
        <v>168</v>
      </c>
      <c r="Y1097" s="789" t="s">
        <v>1088</v>
      </c>
      <c r="Z1097" s="789" t="s">
        <v>1089</v>
      </c>
      <c r="AA1097" s="789" t="s">
        <v>16</v>
      </c>
      <c r="AB1097" s="789" t="s">
        <v>1516</v>
      </c>
      <c r="AC1097" s="789">
        <v>39</v>
      </c>
      <c r="AD1097" s="789"/>
      <c r="AE1097" s="789"/>
      <c r="AF1097" s="789" t="s">
        <v>1088</v>
      </c>
      <c r="AG1097" s="31" t="str">
        <f t="shared" si="618"/>
        <v>TP</v>
      </c>
      <c r="AH1097" s="789">
        <v>3</v>
      </c>
      <c r="AI1097" s="789">
        <v>18</v>
      </c>
      <c r="AJ1097" s="789">
        <v>30</v>
      </c>
      <c r="AK1097" s="789">
        <v>22</v>
      </c>
      <c r="AL1097" s="789">
        <v>40</v>
      </c>
      <c r="AM1097" s="31">
        <f t="shared" ref="AM1097:AM1176" si="624">IF(R1097=0,0,IF(AI1097="",R1097,IF(X1097="HIBRIDO VIRTUAL",0,((((AK1097/24)+(AL1097/1440))-((AI1097/24)+(AJ1097/1440)))*1440/50))))</f>
        <v>4.9999999999999982</v>
      </c>
      <c r="AN1097" s="792">
        <f t="shared" ref="AN1097:AN1176" si="625">AI1097/24+AJ1097/1440</f>
        <v>0.77083333333333337</v>
      </c>
      <c r="AO1097" s="792">
        <f t="shared" ref="AO1097:AO1176" si="626">AK1097/24+AL1097/1440</f>
        <v>0.94444444444444442</v>
      </c>
      <c r="AP1097" s="31" t="str" cm="1">
        <f t="array" ref="AP1097">IF(W1097="","",IF(SUMPRODUCT((W1097=$W$6:$W$1560)*(AH1097=$AH$6:$AH$1560)*(AN1097=$AN$6:$AN$1560)*(AO1097=$AO$6:$AO$1560)*(ROW($W$6:$W$1560)&lt;&gt;ROW(W1097))*((R1097=0)*($R$6:$R$1560&gt;0)+(R1097&gt;0)*($R$6:$R$1560=0)))&gt;0,"SALONES UNIDOS",IF(SUMPRODUCT((W1097=$W$6:$W$1560)*(AH1097=$AH$6:$AH$1560)*((AN1097&lt;$AO$6:$AO$1560)*(AO1097&gt;$AN$6:$AN$1560))*(ROW($W$6:$W$1560)&lt;&gt;ROW(W1097)))&gt;0,"CRUZADO","Sin cruce")))</f>
        <v>Sin cruce</v>
      </c>
      <c r="AQ1097" s="792" t="str">
        <f t="shared" si="612"/>
        <v>IS2PRINCIPALA</v>
      </c>
      <c r="AR1097" s="792" t="str" cm="1">
        <f t="array" ref="AR1097">IF(AQ1097="","",IF(SUMPRODUCT((AQ1097=$AQ$6:$AQ$1560)*(AH1097=$AH$6:$AH$1560)*(AN1097=$AN$6:$AN$1560)*(AO1097=$AO$6:$AO$1560)*(ROW($AQ$6:$AQ$1560)&lt;&gt;ROW(AQ1097))*((R1097=0)*($R$6:$R$1560&gt;0)+(R1097&gt;0)*($R$6:$R$1560=0)))&gt;0,"SALONES UNIDOS",IF(SUMPRODUCT((AQ1097=$AQ$6:$AQ$1560)*(AH1097=$AH$6:$AH$1560)*((AN1097&lt;$AO$6:$AO$1560)*(AO1097&gt;$AN$6:$AN$1560))*(ROW($AQ$6:$AQ$1560)&lt;&gt;ROW(AQ1097)))&gt;0,"CRUZADO","Sin cruce")))</f>
        <v>Sin cruce</v>
      </c>
    </row>
    <row r="1098" spans="3:44" ht="15.6" customHeight="1">
      <c r="C1098" s="12" t="s">
        <v>1081</v>
      </c>
      <c r="D1098" s="789" t="s">
        <v>1715</v>
      </c>
      <c r="E1098" s="789">
        <v>20261</v>
      </c>
      <c r="F1098" s="12" t="s">
        <v>23</v>
      </c>
      <c r="G1098" s="12" t="s">
        <v>20</v>
      </c>
      <c r="H1098" s="12" t="s">
        <v>82</v>
      </c>
      <c r="I1098" s="12">
        <v>2</v>
      </c>
      <c r="J1098" s="12" t="s">
        <v>16</v>
      </c>
      <c r="K1098" s="790" t="s">
        <v>1725</v>
      </c>
      <c r="L1098" s="491" t="s">
        <v>1346</v>
      </c>
      <c r="M1098" s="789" t="s">
        <v>1127</v>
      </c>
      <c r="N1098" s="789" t="s">
        <v>1086</v>
      </c>
      <c r="O1098" s="12" t="s">
        <v>769</v>
      </c>
      <c r="P1098" s="789">
        <v>3</v>
      </c>
      <c r="Q1098" s="789">
        <v>2</v>
      </c>
      <c r="R1098" s="815">
        <v>5</v>
      </c>
      <c r="S1098" s="789">
        <v>4</v>
      </c>
      <c r="T1098" s="181"/>
      <c r="U1098" s="31">
        <v>20</v>
      </c>
      <c r="V1098" s="31">
        <f>IF(W1098="","",IFERROR(INDEX(Docentes!C:C,MATCH(W1098,Docentes!D:D,0)),"NUEVO"))</f>
        <v>25662813</v>
      </c>
      <c r="W1098" s="40" t="s">
        <v>304</v>
      </c>
      <c r="X1098" s="693" t="s">
        <v>167</v>
      </c>
      <c r="Y1098" s="789" t="s">
        <v>1088</v>
      </c>
      <c r="Z1098" s="789" t="s">
        <v>1089</v>
      </c>
      <c r="AA1098" s="928"/>
      <c r="AB1098" s="928" t="s">
        <v>1092</v>
      </c>
      <c r="AC1098" s="928"/>
      <c r="AD1098" s="928"/>
      <c r="AE1098" s="928"/>
      <c r="AF1098" s="789" t="s">
        <v>1088</v>
      </c>
      <c r="AG1098" s="31" t="str">
        <f t="shared" si="618"/>
        <v>TP</v>
      </c>
      <c r="AH1098" s="789">
        <v>4</v>
      </c>
      <c r="AI1098" s="789">
        <v>18</v>
      </c>
      <c r="AJ1098" s="789">
        <v>30</v>
      </c>
      <c r="AK1098" s="789">
        <v>22</v>
      </c>
      <c r="AL1098" s="789">
        <v>40</v>
      </c>
      <c r="AM1098" s="31">
        <f t="shared" si="624"/>
        <v>4.9999999999999982</v>
      </c>
      <c r="AN1098" s="792">
        <f t="shared" si="625"/>
        <v>0.77083333333333337</v>
      </c>
      <c r="AO1098" s="792">
        <f t="shared" si="626"/>
        <v>0.94444444444444442</v>
      </c>
      <c r="AP1098" s="31" t="str" cm="1">
        <f t="array" ref="AP1098">IF(W1098="","",IF(SUMPRODUCT((W1098=$W$6:$W$1560)*(AH1098=$AH$6:$AH$1560)*(AN1098=$AN$6:$AN$1560)*(AO1098=$AO$6:$AO$1560)*(ROW($W$6:$W$1560)&lt;&gt;ROW(W1098))*((R1098=0)*($R$6:$R$1560&gt;0)+(R1098&gt;0)*($R$6:$R$1560=0)))&gt;0,"SALONES UNIDOS",IF(SUMPRODUCT((W1098=$W$6:$W$1560)*(AH1098=$AH$6:$AH$1560)*((AN1098&lt;$AO$6:$AO$1560)*(AO1098&gt;$AN$6:$AN$1560))*(ROW($W$6:$W$1560)&lt;&gt;ROW(W1098)))&gt;0,"CRUZADO","Sin cruce")))</f>
        <v>Sin cruce</v>
      </c>
      <c r="AQ1098" s="792" t="str">
        <f t="shared" si="612"/>
        <v>IS2PRINCIPALA</v>
      </c>
      <c r="AR1098" s="792" t="str" cm="1">
        <f t="array" ref="AR1098">IF(AQ1098="","",IF(SUMPRODUCT((AQ1098=$AQ$6:$AQ$1560)*(AH1098=$AH$6:$AH$1560)*(AN1098=$AN$6:$AN$1560)*(AO1098=$AO$6:$AO$1560)*(ROW($AQ$6:$AQ$1560)&lt;&gt;ROW(AQ1098))*((R1098=0)*($R$6:$R$1560&gt;0)+(R1098&gt;0)*($R$6:$R$1560=0)))&gt;0,"SALONES UNIDOS",IF(SUMPRODUCT((AQ1098=$AQ$6:$AQ$1560)*(AH1098=$AH$6:$AH$1560)*((AN1098&lt;$AO$6:$AO$1560)*(AO1098&gt;$AN$6:$AN$1560))*(ROW($AQ$6:$AQ$1560)&lt;&gt;ROW(AQ1098)))&gt;0,"CRUZADO","Sin cruce")))</f>
        <v>Sin cruce</v>
      </c>
    </row>
    <row r="1099" spans="3:44" ht="15.6" customHeight="1">
      <c r="C1099" s="12" t="s">
        <v>1081</v>
      </c>
      <c r="D1099" s="789" t="s">
        <v>1715</v>
      </c>
      <c r="E1099" s="789">
        <v>20261</v>
      </c>
      <c r="F1099" s="12" t="s">
        <v>23</v>
      </c>
      <c r="G1099" s="12" t="s">
        <v>20</v>
      </c>
      <c r="H1099" s="12" t="s">
        <v>82</v>
      </c>
      <c r="I1099" s="12">
        <v>2</v>
      </c>
      <c r="J1099" s="12" t="s">
        <v>16</v>
      </c>
      <c r="K1099" s="790" t="s">
        <v>1726</v>
      </c>
      <c r="L1099" s="491" t="s">
        <v>1202</v>
      </c>
      <c r="M1099" s="789" t="s">
        <v>1127</v>
      </c>
      <c r="N1099" s="789" t="s">
        <v>1086</v>
      </c>
      <c r="O1099" s="12" t="s">
        <v>731</v>
      </c>
      <c r="P1099" s="789">
        <v>2</v>
      </c>
      <c r="Q1099" s="789">
        <v>2</v>
      </c>
      <c r="R1099" s="815">
        <v>4</v>
      </c>
      <c r="S1099" s="789">
        <v>3</v>
      </c>
      <c r="T1099" s="181"/>
      <c r="U1099" s="31">
        <v>20</v>
      </c>
      <c r="V1099" s="31">
        <f>IF(W1099="","",IFERROR(INDEX(Docentes!C:C,MATCH(W1099,Docentes!D:D,0)),"NUEVO"))</f>
        <v>21850336</v>
      </c>
      <c r="W1099" s="40" t="s">
        <v>427</v>
      </c>
      <c r="X1099" s="693" t="s">
        <v>168</v>
      </c>
      <c r="Y1099" s="789" t="s">
        <v>1088</v>
      </c>
      <c r="Z1099" s="789" t="s">
        <v>1089</v>
      </c>
      <c r="AA1099" s="789" t="s">
        <v>16</v>
      </c>
      <c r="AB1099" s="789" t="s">
        <v>1516</v>
      </c>
      <c r="AC1099" s="789">
        <v>39</v>
      </c>
      <c r="AD1099" s="789"/>
      <c r="AE1099" s="789"/>
      <c r="AF1099" s="789" t="s">
        <v>1088</v>
      </c>
      <c r="AG1099" s="31" t="str">
        <f t="shared" si="618"/>
        <v>TP</v>
      </c>
      <c r="AH1099" s="789">
        <v>5</v>
      </c>
      <c r="AI1099" s="789">
        <v>18</v>
      </c>
      <c r="AJ1099" s="789">
        <v>30</v>
      </c>
      <c r="AK1099" s="789">
        <v>21</v>
      </c>
      <c r="AL1099" s="789">
        <v>50</v>
      </c>
      <c r="AM1099" s="31">
        <f t="shared" si="624"/>
        <v>3.9999999999999987</v>
      </c>
      <c r="AN1099" s="792">
        <f t="shared" si="625"/>
        <v>0.77083333333333337</v>
      </c>
      <c r="AO1099" s="792">
        <f t="shared" si="626"/>
        <v>0.90972222222222221</v>
      </c>
      <c r="AP1099" s="31" t="str" cm="1">
        <f t="array" ref="AP1099">IF(W1099="","",IF(SUMPRODUCT((W1099=$W$6:$W$1560)*(AH1099=$AH$6:$AH$1560)*(AN1099=$AN$6:$AN$1560)*(AO1099=$AO$6:$AO$1560)*(ROW($W$6:$W$1560)&lt;&gt;ROW(W1099))*((R1099=0)*($R$6:$R$1560&gt;0)+(R1099&gt;0)*($R$6:$R$1560=0)))&gt;0,"SALONES UNIDOS",IF(SUMPRODUCT((W1099=$W$6:$W$1560)*(AH1099=$AH$6:$AH$1560)*((AN1099&lt;$AO$6:$AO$1560)*(AO1099&gt;$AN$6:$AN$1560))*(ROW($W$6:$W$1560)&lt;&gt;ROW(W1099)))&gt;0,"CRUZADO","Sin cruce")))</f>
        <v>Sin cruce</v>
      </c>
      <c r="AQ1099" s="792" t="str">
        <f t="shared" si="612"/>
        <v>IS2PRINCIPALA</v>
      </c>
      <c r="AR1099" s="792" t="str" cm="1">
        <f t="array" ref="AR1099">IF(AQ1099="","",IF(SUMPRODUCT((AQ1099=$AQ$6:$AQ$1560)*(AH1099=$AH$6:$AH$1560)*(AN1099=$AN$6:$AN$1560)*(AO1099=$AO$6:$AO$1560)*(ROW($AQ$6:$AQ$1560)&lt;&gt;ROW(AQ1099))*((R1099=0)*($R$6:$R$1560&gt;0)+(R1099&gt;0)*($R$6:$R$1560=0)))&gt;0,"SALONES UNIDOS",IF(SUMPRODUCT((AQ1099=$AQ$6:$AQ$1560)*(AH1099=$AH$6:$AH$1560)*((AN1099&lt;$AO$6:$AO$1560)*(AO1099&gt;$AN$6:$AN$1560))*(ROW($AQ$6:$AQ$1560)&lt;&gt;ROW(AQ1099)))&gt;0,"CRUZADO","Sin cruce")))</f>
        <v>Sin cruce</v>
      </c>
    </row>
    <row r="1100" spans="3:44" ht="15.6" customHeight="1">
      <c r="C1100" s="12" t="s">
        <v>1081</v>
      </c>
      <c r="D1100" s="789" t="s">
        <v>1715</v>
      </c>
      <c r="E1100" s="789">
        <v>20261</v>
      </c>
      <c r="F1100" s="12" t="s">
        <v>23</v>
      </c>
      <c r="G1100" s="12" t="s">
        <v>20</v>
      </c>
      <c r="H1100" s="12" t="s">
        <v>82</v>
      </c>
      <c r="I1100" s="12">
        <v>2</v>
      </c>
      <c r="J1100" s="12" t="s">
        <v>16</v>
      </c>
      <c r="K1100" s="790" t="s">
        <v>1727</v>
      </c>
      <c r="L1100" s="491" t="s">
        <v>1146</v>
      </c>
      <c r="M1100" s="789" t="s">
        <v>1127</v>
      </c>
      <c r="N1100" s="789" t="s">
        <v>1086</v>
      </c>
      <c r="O1100" s="12" t="s">
        <v>731</v>
      </c>
      <c r="P1100" s="789">
        <v>2</v>
      </c>
      <c r="Q1100" s="789">
        <v>2</v>
      </c>
      <c r="R1100" s="815">
        <v>4</v>
      </c>
      <c r="S1100" s="789">
        <v>3</v>
      </c>
      <c r="T1100" s="181"/>
      <c r="U1100" s="31">
        <v>20</v>
      </c>
      <c r="V1100" s="31">
        <f>IF(W1100="","",IFERROR(INDEX(Docentes!C:C,MATCH(W1100,Docentes!D:D,0)),"NUEVO"))</f>
        <v>21857087</v>
      </c>
      <c r="W1100" s="693" t="s">
        <v>414</v>
      </c>
      <c r="X1100" s="693" t="s">
        <v>168</v>
      </c>
      <c r="Y1100" s="789" t="s">
        <v>1088</v>
      </c>
      <c r="Z1100" s="789" t="s">
        <v>1089</v>
      </c>
      <c r="AA1100" s="789" t="s">
        <v>26</v>
      </c>
      <c r="AB1100" s="789" t="s">
        <v>1585</v>
      </c>
      <c r="AC1100" s="789">
        <v>40</v>
      </c>
      <c r="AD1100" s="789"/>
      <c r="AE1100" s="789"/>
      <c r="AF1100" s="789" t="s">
        <v>1088</v>
      </c>
      <c r="AG1100" s="31" t="str">
        <f t="shared" si="618"/>
        <v>TP</v>
      </c>
      <c r="AH1100" s="789">
        <v>6</v>
      </c>
      <c r="AI1100" s="789">
        <v>18</v>
      </c>
      <c r="AJ1100" s="789">
        <v>30</v>
      </c>
      <c r="AK1100" s="789">
        <v>21</v>
      </c>
      <c r="AL1100" s="789">
        <v>50</v>
      </c>
      <c r="AM1100" s="31">
        <f t="shared" si="624"/>
        <v>3.9999999999999987</v>
      </c>
      <c r="AN1100" s="792">
        <f t="shared" si="625"/>
        <v>0.77083333333333337</v>
      </c>
      <c r="AO1100" s="792">
        <f t="shared" si="626"/>
        <v>0.90972222222222221</v>
      </c>
      <c r="AP1100" s="31" t="str" cm="1">
        <f t="array" ref="AP1100">IF(W1100="","",IF(SUMPRODUCT((W1100=$W$6:$W$1560)*(AH1100=$AH$6:$AH$1560)*(AN1100=$AN$6:$AN$1560)*(AO1100=$AO$6:$AO$1560)*(ROW($W$6:$W$1560)&lt;&gt;ROW(W1100))*((R1100=0)*($R$6:$R$1560&gt;0)+(R1100&gt;0)*($R$6:$R$1560=0)))&gt;0,"SALONES UNIDOS",IF(SUMPRODUCT((W1100=$W$6:$W$1560)*(AH1100=$AH$6:$AH$1560)*((AN1100&lt;$AO$6:$AO$1560)*(AO1100&gt;$AN$6:$AN$1560))*(ROW($W$6:$W$1560)&lt;&gt;ROW(W1100)))&gt;0,"CRUZADO","Sin cruce")))</f>
        <v>Sin cruce</v>
      </c>
      <c r="AQ1100" s="792" t="str">
        <f t="shared" si="612"/>
        <v>IS2PRINCIPALA</v>
      </c>
      <c r="AR1100" s="792" t="str" cm="1">
        <f t="array" ref="AR1100">IF(AQ1100="","",IF(SUMPRODUCT((AQ1100=$AQ$6:$AQ$1560)*(AH1100=$AH$6:$AH$1560)*(AN1100=$AN$6:$AN$1560)*(AO1100=$AO$6:$AO$1560)*(ROW($AQ$6:$AQ$1560)&lt;&gt;ROW(AQ1100))*((R1100=0)*($R$6:$R$1560&gt;0)+(R1100&gt;0)*($R$6:$R$1560=0)))&gt;0,"SALONES UNIDOS",IF(SUMPRODUCT((AQ1100=$AQ$6:$AQ$1560)*(AH1100=$AH$6:$AH$1560)*((AN1100&lt;$AO$6:$AO$1560)*(AO1100&gt;$AN$6:$AN$1560))*(ROW($AQ$6:$AQ$1560)&lt;&gt;ROW(AQ1100)))&gt;0,"CRUZADO","Sin cruce")))</f>
        <v>Sin cruce</v>
      </c>
    </row>
    <row r="1101" spans="3:44" ht="15.6" customHeight="1">
      <c r="C1101" s="12" t="s">
        <v>1081</v>
      </c>
      <c r="D1101" s="789" t="s">
        <v>1715</v>
      </c>
      <c r="E1101" s="789">
        <v>20261</v>
      </c>
      <c r="F1101" s="12" t="s">
        <v>23</v>
      </c>
      <c r="G1101" s="12" t="s">
        <v>20</v>
      </c>
      <c r="H1101" s="12" t="s">
        <v>82</v>
      </c>
      <c r="I1101" s="12">
        <v>2</v>
      </c>
      <c r="J1101" s="12" t="s">
        <v>16</v>
      </c>
      <c r="K1101" s="790" t="s">
        <v>1728</v>
      </c>
      <c r="L1101" s="491" t="s">
        <v>1350</v>
      </c>
      <c r="M1101" s="789" t="s">
        <v>1198</v>
      </c>
      <c r="N1101" s="789" t="s">
        <v>1086</v>
      </c>
      <c r="O1101" s="12" t="s">
        <v>731</v>
      </c>
      <c r="P1101" s="789">
        <v>3</v>
      </c>
      <c r="Q1101" s="789">
        <v>2</v>
      </c>
      <c r="R1101" s="815">
        <v>5</v>
      </c>
      <c r="S1101" s="789">
        <v>4</v>
      </c>
      <c r="T1101" s="181"/>
      <c r="U1101" s="31">
        <v>20</v>
      </c>
      <c r="V1101" s="31">
        <f>IF(W1101="","",IFERROR(INDEX(Docentes!C:C,MATCH(W1101,Docentes!D:D,0)),"NUEVO"))</f>
        <v>21783999</v>
      </c>
      <c r="W1101" s="9" t="s">
        <v>180</v>
      </c>
      <c r="X1101" s="693" t="s">
        <v>168</v>
      </c>
      <c r="Y1101" s="789" t="s">
        <v>1088</v>
      </c>
      <c r="Z1101" s="789" t="s">
        <v>1089</v>
      </c>
      <c r="AA1101" s="789" t="s">
        <v>26</v>
      </c>
      <c r="AB1101" s="789" t="s">
        <v>1488</v>
      </c>
      <c r="AC1101" s="789">
        <v>40</v>
      </c>
      <c r="AD1101" s="789"/>
      <c r="AE1101" s="789"/>
      <c r="AF1101" s="789" t="s">
        <v>1088</v>
      </c>
      <c r="AG1101" s="31" t="str">
        <f>IF(AND(P1101&gt;0,Q1101&gt;0),"TP",IF(AND(P1101&gt;0,Q1101=0),"T","P"))</f>
        <v>TP</v>
      </c>
      <c r="AH1101" s="789">
        <v>2</v>
      </c>
      <c r="AI1101" s="789">
        <v>18</v>
      </c>
      <c r="AJ1101" s="789">
        <v>30</v>
      </c>
      <c r="AK1101" s="789">
        <v>22</v>
      </c>
      <c r="AL1101" s="789">
        <v>40</v>
      </c>
      <c r="AM1101" s="31">
        <f>IF(R1101=0,0,IF(AI1101="",R1101,IF(X1101="HIBRIDO VIRTUAL",0,((((AK1101/24)+(AL1101/1440))-((AI1101/24)+(AJ1101/1440)))*1440/50))))</f>
        <v>4.9999999999999982</v>
      </c>
      <c r="AN1101" s="792">
        <f>AI1101/24+AJ1101/1440</f>
        <v>0.77083333333333337</v>
      </c>
      <c r="AO1101" s="792">
        <f>AK1101/24+AL1101/1440</f>
        <v>0.94444444444444442</v>
      </c>
      <c r="AP1101" s="31" t="str" cm="1">
        <f t="array" ref="AP1101">IF(W1101="","",IF(SUMPRODUCT((W1101=$W$6:$W$1560)*(AH1101=$AH$6:$AH$1560)*(AN1101=$AN$6:$AN$1560)*(AO1101=$AO$6:$AO$1560)*(ROW($W$6:$W$1560)&lt;&gt;ROW(W1101))*((R1101=0)*($R$6:$R$1560&gt;0)+(R1101&gt;0)*($R$6:$R$1560=0)))&gt;0,"SALONES UNIDOS",IF(SUMPRODUCT((W1101=$W$6:$W$1560)*(AH1101=$AH$6:$AH$1560)*((AN1101&lt;$AO$6:$AO$1560)*(AO1101&gt;$AN$6:$AN$1560))*(ROW($W$6:$W$1560)&lt;&gt;ROW(W1101)))&gt;0,"CRUZADO","Sin cruce")))</f>
        <v>Sin cruce</v>
      </c>
      <c r="AQ1101" s="792" t="str">
        <f>TRIM(CONCATENATE(H1101,I1101,F1101,J1101))</f>
        <v>IS2PRINCIPALA</v>
      </c>
      <c r="AR1101" s="792" t="str" cm="1">
        <f t="array" ref="AR1101">IF(AQ1101="","",IF(SUMPRODUCT((AQ1101=$AQ$6:$AQ$1560)*(AH1101=$AH$6:$AH$1560)*(AN1101=$AN$6:$AN$1560)*(AO1101=$AO$6:$AO$1560)*(ROW($AQ$6:$AQ$1560)&lt;&gt;ROW(AQ1101))*((R1101=0)*($R$6:$R$1560&gt;0)+(R1101&gt;0)*($R$6:$R$1560=0)))&gt;0,"SALONES UNIDOS",IF(SUMPRODUCT((AQ1101=$AQ$6:$AQ$1560)*(AH1101=$AH$6:$AH$1560)*((AN1101&lt;$AO$6:$AO$1560)*(AO1101&gt;$AN$6:$AN$1560))*(ROW($AQ$6:$AQ$1560)&lt;&gt;ROW(AQ1101)))&gt;0,"CRUZADO","Sin cruce")))</f>
        <v>Sin cruce</v>
      </c>
    </row>
    <row r="1102" spans="3:44" ht="15.6" customHeight="1">
      <c r="C1102" s="12" t="s">
        <v>1081</v>
      </c>
      <c r="D1102" s="789" t="s">
        <v>1715</v>
      </c>
      <c r="E1102" s="789">
        <v>20261</v>
      </c>
      <c r="F1102" s="12" t="s">
        <v>23</v>
      </c>
      <c r="G1102" s="12" t="s">
        <v>20</v>
      </c>
      <c r="H1102" s="12" t="s">
        <v>82</v>
      </c>
      <c r="I1102" s="12">
        <v>2</v>
      </c>
      <c r="J1102" s="12" t="s">
        <v>16</v>
      </c>
      <c r="K1102" s="790" t="s">
        <v>1729</v>
      </c>
      <c r="L1102" s="491" t="s">
        <v>1408</v>
      </c>
      <c r="M1102" s="789" t="s">
        <v>1101</v>
      </c>
      <c r="N1102" s="789" t="s">
        <v>1086</v>
      </c>
      <c r="O1102" s="12" t="s">
        <v>731</v>
      </c>
      <c r="P1102" s="789">
        <v>2</v>
      </c>
      <c r="Q1102" s="789">
        <v>0</v>
      </c>
      <c r="R1102" s="815">
        <v>2</v>
      </c>
      <c r="S1102" s="789">
        <v>3</v>
      </c>
      <c r="T1102" s="181"/>
      <c r="U1102" s="31">
        <v>20</v>
      </c>
      <c r="V1102" s="31">
        <f>IF(W1102="","",IFERROR(INDEX(Docentes!C:C,MATCH(W1102,Docentes!D:D,0)),"NUEVO"))</f>
        <v>41076019</v>
      </c>
      <c r="W1102" s="693" t="s">
        <v>349</v>
      </c>
      <c r="X1102" s="693" t="s">
        <v>168</v>
      </c>
      <c r="Y1102" s="789" t="s">
        <v>1088</v>
      </c>
      <c r="Z1102" s="789" t="s">
        <v>1089</v>
      </c>
      <c r="AA1102" s="789" t="s">
        <v>26</v>
      </c>
      <c r="AB1102" s="789" t="s">
        <v>1505</v>
      </c>
      <c r="AC1102" s="789">
        <v>40</v>
      </c>
      <c r="AD1102" s="789"/>
      <c r="AE1102" s="789"/>
      <c r="AF1102" s="789" t="s">
        <v>1088</v>
      </c>
      <c r="AG1102" s="31" t="str">
        <f t="shared" si="618"/>
        <v>T</v>
      </c>
      <c r="AH1102" s="789">
        <v>1</v>
      </c>
      <c r="AI1102" s="789">
        <v>18</v>
      </c>
      <c r="AJ1102" s="789">
        <v>30</v>
      </c>
      <c r="AK1102" s="789">
        <v>20</v>
      </c>
      <c r="AL1102" s="789">
        <v>10</v>
      </c>
      <c r="AM1102" s="31">
        <f t="shared" si="624"/>
        <v>1.9999999999999993</v>
      </c>
      <c r="AN1102" s="792">
        <f t="shared" si="625"/>
        <v>0.77083333333333337</v>
      </c>
      <c r="AO1102" s="792">
        <f t="shared" si="626"/>
        <v>0.84027777777777779</v>
      </c>
      <c r="AP1102" s="31" t="str" cm="1">
        <f t="array" ref="AP1102">IF(W1102="","",IF(SUMPRODUCT((W1102=$W$6:$W$1560)*(AH1102=$AH$6:$AH$1560)*(AN1102=$AN$6:$AN$1560)*(AO1102=$AO$6:$AO$1560)*(ROW($W$6:$W$1560)&lt;&gt;ROW(W1102))*((R1102=0)*($R$6:$R$1560&gt;0)+(R1102&gt;0)*($R$6:$R$1560=0)))&gt;0,"SALONES UNIDOS",IF(SUMPRODUCT((W1102=$W$6:$W$1560)*(AH1102=$AH$6:$AH$1560)*((AN1102&lt;$AO$6:$AO$1560)*(AO1102&gt;$AN$6:$AN$1560))*(ROW($W$6:$W$1560)&lt;&gt;ROW(W1102)))&gt;0,"CRUZADO","Sin cruce")))</f>
        <v>Sin cruce</v>
      </c>
      <c r="AQ1102" s="792" t="str">
        <f t="shared" si="612"/>
        <v>IS2PRINCIPALA</v>
      </c>
      <c r="AR1102" s="792" t="str" cm="1">
        <f t="array" ref="AR1102">IF(AQ1102="","",IF(SUMPRODUCT((AQ1102=$AQ$6:$AQ$1560)*(AH1102=$AH$6:$AH$1560)*(AN1102=$AN$6:$AN$1560)*(AO1102=$AO$6:$AO$1560)*(ROW($AQ$6:$AQ$1560)&lt;&gt;ROW(AQ1102))*((R1102=0)*($R$6:$R$1560&gt;0)+(R1102&gt;0)*($R$6:$R$1560=0)))&gt;0,"SALONES UNIDOS",IF(SUMPRODUCT((AQ1102=$AQ$6:$AQ$1560)*(AH1102=$AH$6:$AH$1560)*((AN1102&lt;$AO$6:$AO$1560)*(AO1102&gt;$AN$6:$AN$1560))*(ROW($AQ$6:$AQ$1560)&lt;&gt;ROW(AQ1102)))&gt;0,"CRUZADO","Sin cruce")))</f>
        <v>Sin cruce</v>
      </c>
    </row>
    <row r="1103" spans="3:44" ht="15.6" customHeight="1">
      <c r="C1103" s="12" t="s">
        <v>1081</v>
      </c>
      <c r="D1103" s="789" t="s">
        <v>1715</v>
      </c>
      <c r="E1103" s="789">
        <v>20261</v>
      </c>
      <c r="F1103" s="12" t="s">
        <v>23</v>
      </c>
      <c r="G1103" s="12" t="s">
        <v>20</v>
      </c>
      <c r="H1103" s="12" t="s">
        <v>82</v>
      </c>
      <c r="I1103" s="12">
        <v>2</v>
      </c>
      <c r="J1103" s="12" t="s">
        <v>16</v>
      </c>
      <c r="K1103" s="790" t="s">
        <v>1729</v>
      </c>
      <c r="L1103" s="491" t="s">
        <v>1408</v>
      </c>
      <c r="M1103" s="789" t="s">
        <v>1101</v>
      </c>
      <c r="N1103" s="789" t="s">
        <v>1086</v>
      </c>
      <c r="O1103" s="12" t="s">
        <v>731</v>
      </c>
      <c r="P1103" s="789">
        <v>0</v>
      </c>
      <c r="Q1103" s="789">
        <v>2</v>
      </c>
      <c r="R1103" s="815">
        <v>2</v>
      </c>
      <c r="S1103" s="789">
        <v>3</v>
      </c>
      <c r="T1103" s="181"/>
      <c r="U1103" s="31">
        <v>20</v>
      </c>
      <c r="V1103" s="31">
        <f>IF(W1103="","",IFERROR(INDEX(Docentes!C:C,MATCH(W1103,Docentes!D:D,0)),"NUEVO"))</f>
        <v>41076019</v>
      </c>
      <c r="W1103" s="693" t="s">
        <v>349</v>
      </c>
      <c r="X1103" s="693" t="s">
        <v>168</v>
      </c>
      <c r="Y1103" s="789" t="s">
        <v>1088</v>
      </c>
      <c r="Z1103" s="789" t="s">
        <v>1089</v>
      </c>
      <c r="AA1103" s="789"/>
      <c r="AB1103" s="789"/>
      <c r="AC1103" s="789"/>
      <c r="AD1103" s="31" t="s">
        <v>1353</v>
      </c>
      <c r="AE1103" s="789">
        <v>19</v>
      </c>
      <c r="AF1103" s="789" t="s">
        <v>1088</v>
      </c>
      <c r="AG1103" s="31" t="str">
        <f t="shared" si="618"/>
        <v>P</v>
      </c>
      <c r="AH1103" s="789">
        <v>1</v>
      </c>
      <c r="AI1103" s="789">
        <v>20</v>
      </c>
      <c r="AJ1103" s="789">
        <v>10</v>
      </c>
      <c r="AK1103" s="789">
        <v>21</v>
      </c>
      <c r="AL1103" s="789">
        <v>50</v>
      </c>
      <c r="AM1103" s="31">
        <f t="shared" si="624"/>
        <v>1.9999999999999993</v>
      </c>
      <c r="AN1103" s="792">
        <f t="shared" si="625"/>
        <v>0.84027777777777779</v>
      </c>
      <c r="AO1103" s="792">
        <f t="shared" si="626"/>
        <v>0.90972222222222221</v>
      </c>
      <c r="AP1103" s="31" t="str" cm="1">
        <f t="array" ref="AP1103">IF(W1103="","",IF(SUMPRODUCT((W1103=$W$6:$W$1560)*(AH1103=$AH$6:$AH$1560)*(AN1103=$AN$6:$AN$1560)*(AO1103=$AO$6:$AO$1560)*(ROW($W$6:$W$1560)&lt;&gt;ROW(W1103))*((R1103=0)*($R$6:$R$1560&gt;0)+(R1103&gt;0)*($R$6:$R$1560=0)))&gt;0,"SALONES UNIDOS",IF(SUMPRODUCT((W1103=$W$6:$W$1560)*(AH1103=$AH$6:$AH$1560)*((AN1103&lt;$AO$6:$AO$1560)*(AO1103&gt;$AN$6:$AN$1560))*(ROW($W$6:$W$1560)&lt;&gt;ROW(W1103)))&gt;0,"CRUZADO","Sin cruce")))</f>
        <v>Sin cruce</v>
      </c>
      <c r="AQ1103" s="792" t="str">
        <f t="shared" si="612"/>
        <v>IS2PRINCIPALA</v>
      </c>
      <c r="AR1103" s="792" t="str" cm="1">
        <f t="array" ref="AR1103">IF(AQ1103="","",IF(SUMPRODUCT((AQ1103=$AQ$6:$AQ$1560)*(AH1103=$AH$6:$AH$1560)*(AN1103=$AN$6:$AN$1560)*(AO1103=$AO$6:$AO$1560)*(ROW($AQ$6:$AQ$1560)&lt;&gt;ROW(AQ1103))*((R1103=0)*($R$6:$R$1560&gt;0)+(R1103&gt;0)*($R$6:$R$1560=0)))&gt;0,"SALONES UNIDOS",IF(SUMPRODUCT((AQ1103=$AQ$6:$AQ$1560)*(AH1103=$AH$6:$AH$1560)*((AN1103&lt;$AO$6:$AO$1560)*(AO1103&gt;$AN$6:$AN$1560))*(ROW($AQ$6:$AQ$1560)&lt;&gt;ROW(AQ1103)))&gt;0,"CRUZADO","Sin cruce")))</f>
        <v>Sin cruce</v>
      </c>
    </row>
    <row r="1104" spans="3:44" ht="15.6" hidden="1" customHeight="1">
      <c r="C1104" s="12" t="s">
        <v>1081</v>
      </c>
      <c r="D1104" s="789" t="s">
        <v>1715</v>
      </c>
      <c r="E1104" s="789">
        <v>20261</v>
      </c>
      <c r="F1104" s="12" t="s">
        <v>23</v>
      </c>
      <c r="G1104" s="12" t="s">
        <v>20</v>
      </c>
      <c r="H1104" s="12" t="s">
        <v>82</v>
      </c>
      <c r="I1104" s="12">
        <v>3</v>
      </c>
      <c r="J1104" s="12" t="s">
        <v>16</v>
      </c>
      <c r="K1104" s="790" t="s">
        <v>1730</v>
      </c>
      <c r="L1104" s="491" t="s">
        <v>1361</v>
      </c>
      <c r="M1104" s="789" t="s">
        <v>1101</v>
      </c>
      <c r="N1104" s="789" t="s">
        <v>1086</v>
      </c>
      <c r="O1104" s="12" t="s">
        <v>731</v>
      </c>
      <c r="P1104" s="789">
        <v>3</v>
      </c>
      <c r="Q1104" s="789">
        <v>0</v>
      </c>
      <c r="R1104" s="815">
        <v>3</v>
      </c>
      <c r="S1104" s="789">
        <v>4</v>
      </c>
      <c r="T1104" s="181"/>
      <c r="U1104" s="789">
        <v>40</v>
      </c>
      <c r="V1104" s="31">
        <f>IF(W1104="","",IFERROR(INDEX(Docentes!C:C,MATCH(W1104,Docentes!D:D,0)),"NUEVO"))</f>
        <v>45879356</v>
      </c>
      <c r="W1104" s="926" t="s">
        <v>189</v>
      </c>
      <c r="X1104" s="265" t="s">
        <v>168</v>
      </c>
      <c r="Y1104" s="789" t="s">
        <v>1182</v>
      </c>
      <c r="Z1104" s="789" t="s">
        <v>1089</v>
      </c>
      <c r="AA1104" s="789" t="s">
        <v>41</v>
      </c>
      <c r="AB1104" s="789" t="s">
        <v>1574</v>
      </c>
      <c r="AC1104" s="789">
        <v>48</v>
      </c>
      <c r="AD1104" s="789"/>
      <c r="AE1104" s="789"/>
      <c r="AF1104" s="789" t="s">
        <v>1242</v>
      </c>
      <c r="AG1104" s="31" t="str">
        <f t="shared" si="618"/>
        <v>T</v>
      </c>
      <c r="AH1104" s="789">
        <v>1</v>
      </c>
      <c r="AI1104" s="789">
        <v>11</v>
      </c>
      <c r="AJ1104" s="789">
        <v>0</v>
      </c>
      <c r="AK1104" s="789">
        <v>13</v>
      </c>
      <c r="AL1104" s="789">
        <v>30</v>
      </c>
      <c r="AM1104" s="31">
        <f t="shared" si="624"/>
        <v>3.0000000000000004</v>
      </c>
      <c r="AN1104" s="792">
        <f t="shared" si="625"/>
        <v>0.45833333333333331</v>
      </c>
      <c r="AO1104" s="792">
        <f t="shared" si="626"/>
        <v>0.5625</v>
      </c>
      <c r="AP1104" s="31" t="str" cm="1">
        <f t="array" ref="AP1104">IF(W1104="","",IF(SUMPRODUCT((W1104=$W$6:$W$1560)*(AH1104=$AH$6:$AH$1560)*(AN1104=$AN$6:$AN$1560)*(AO1104=$AO$6:$AO$1560)*(ROW($W$6:$W$1560)&lt;&gt;ROW(W1104))*((R1104=0)*($R$6:$R$1560&gt;0)+(R1104&gt;0)*($R$6:$R$1560=0)))&gt;0,"SALONES UNIDOS",IF(SUMPRODUCT((W1104=$W$6:$W$1560)*(AH1104=$AH$6:$AH$1560)*((AN1104&lt;$AO$6:$AO$1560)*(AO1104&gt;$AN$6:$AN$1560))*(ROW($W$6:$W$1560)&lt;&gt;ROW(W1104)))&gt;0,"CRUZADO","Sin cruce")))</f>
        <v>Sin cruce</v>
      </c>
      <c r="AQ1104" s="792" t="str">
        <f t="shared" si="612"/>
        <v>IS3PRINCIPALA</v>
      </c>
      <c r="AR1104" s="792" t="str" cm="1">
        <f t="array" ref="AR1104">IF(AQ1104="","",IF(SUMPRODUCT((AQ1104=$AQ$6:$AQ$1560)*(AH1104=$AH$6:$AH$1560)*(AN1104=$AN$6:$AN$1560)*(AO1104=$AO$6:$AO$1560)*(ROW($AQ$6:$AQ$1560)&lt;&gt;ROW(AQ1104))*((R1104=0)*($R$6:$R$1560&gt;0)+(R1104&gt;0)*($R$6:$R$1560=0)))&gt;0,"SALONES UNIDOS",IF(SUMPRODUCT((AQ1104=$AQ$6:$AQ$1560)*(AH1104=$AH$6:$AH$1560)*((AN1104&lt;$AO$6:$AO$1560)*(AO1104&gt;$AN$6:$AN$1560))*(ROW($AQ$6:$AQ$1560)&lt;&gt;ROW(AQ1104)))&gt;0,"CRUZADO","Sin cruce")))</f>
        <v>Sin cruce</v>
      </c>
    </row>
    <row r="1105" spans="3:44" ht="15.6" hidden="1" customHeight="1">
      <c r="C1105" s="12" t="s">
        <v>1081</v>
      </c>
      <c r="D1105" s="789" t="s">
        <v>1715</v>
      </c>
      <c r="E1105" s="789">
        <v>20261</v>
      </c>
      <c r="F1105" s="12" t="s">
        <v>23</v>
      </c>
      <c r="G1105" s="12" t="s">
        <v>20</v>
      </c>
      <c r="H1105" s="12" t="s">
        <v>82</v>
      </c>
      <c r="I1105" s="12">
        <v>3</v>
      </c>
      <c r="J1105" s="12" t="s">
        <v>16</v>
      </c>
      <c r="K1105" s="790" t="s">
        <v>1730</v>
      </c>
      <c r="L1105" s="491" t="s">
        <v>1361</v>
      </c>
      <c r="M1105" s="789" t="s">
        <v>1101</v>
      </c>
      <c r="N1105" s="789" t="s">
        <v>1086</v>
      </c>
      <c r="O1105" s="12" t="s">
        <v>731</v>
      </c>
      <c r="P1105" s="789">
        <v>0</v>
      </c>
      <c r="Q1105" s="789">
        <v>2</v>
      </c>
      <c r="R1105" s="815">
        <v>2</v>
      </c>
      <c r="S1105" s="789">
        <v>4</v>
      </c>
      <c r="T1105" s="181"/>
      <c r="U1105" s="789">
        <v>40</v>
      </c>
      <c r="V1105" s="31">
        <f>IF(W1105="","",IFERROR(INDEX(Docentes!C:C,MATCH(W1105,Docentes!D:D,0)),"NUEVO"))</f>
        <v>45879356</v>
      </c>
      <c r="W1105" s="926" t="s">
        <v>189</v>
      </c>
      <c r="X1105" s="265" t="s">
        <v>168</v>
      </c>
      <c r="Y1105" s="789" t="s">
        <v>1182</v>
      </c>
      <c r="Z1105" s="789" t="s">
        <v>1089</v>
      </c>
      <c r="AA1105" s="789" t="s">
        <v>41</v>
      </c>
      <c r="AB1105" s="789" t="s">
        <v>1574</v>
      </c>
      <c r="AC1105" s="789">
        <v>48</v>
      </c>
      <c r="AD1105" s="789"/>
      <c r="AE1105" s="789"/>
      <c r="AF1105" s="789" t="s">
        <v>1242</v>
      </c>
      <c r="AG1105" s="31" t="str">
        <f t="shared" si="618"/>
        <v>P</v>
      </c>
      <c r="AH1105" s="789">
        <v>3</v>
      </c>
      <c r="AI1105" s="789">
        <v>12</v>
      </c>
      <c r="AJ1105" s="789">
        <v>40</v>
      </c>
      <c r="AK1105" s="789">
        <v>14</v>
      </c>
      <c r="AL1105" s="789">
        <v>20</v>
      </c>
      <c r="AM1105" s="31">
        <f t="shared" si="624"/>
        <v>1.9999999999999993</v>
      </c>
      <c r="AN1105" s="792">
        <f t="shared" si="625"/>
        <v>0.52777777777777779</v>
      </c>
      <c r="AO1105" s="792">
        <f t="shared" si="626"/>
        <v>0.59722222222222221</v>
      </c>
      <c r="AP1105" s="31" t="str" cm="1">
        <f t="array" ref="AP1105">IF(W1105="","",IF(SUMPRODUCT((W1105=$W$6:$W$1560)*(AH1105=$AH$6:$AH$1560)*(AN1105=$AN$6:$AN$1560)*(AO1105=$AO$6:$AO$1560)*(ROW($W$6:$W$1560)&lt;&gt;ROW(W1105))*((R1105=0)*($R$6:$R$1560&gt;0)+(R1105&gt;0)*($R$6:$R$1560=0)))&gt;0,"SALONES UNIDOS",IF(SUMPRODUCT((W1105=$W$6:$W$1560)*(AH1105=$AH$6:$AH$1560)*((AN1105&lt;$AO$6:$AO$1560)*(AO1105&gt;$AN$6:$AN$1560))*(ROW($W$6:$W$1560)&lt;&gt;ROW(W1105)))&gt;0,"CRUZADO","Sin cruce")))</f>
        <v>Sin cruce</v>
      </c>
      <c r="AQ1105" s="792" t="str">
        <f t="shared" si="612"/>
        <v>IS3PRINCIPALA</v>
      </c>
      <c r="AR1105" s="792" t="str" cm="1">
        <f t="array" ref="AR1105">IF(AQ1105="","",IF(SUMPRODUCT((AQ1105=$AQ$6:$AQ$1560)*(AH1105=$AH$6:$AH$1560)*(AN1105=$AN$6:$AN$1560)*(AO1105=$AO$6:$AO$1560)*(ROW($AQ$6:$AQ$1560)&lt;&gt;ROW(AQ1105))*((R1105=0)*($R$6:$R$1560&gt;0)+(R1105&gt;0)*($R$6:$R$1560=0)))&gt;0,"SALONES UNIDOS",IF(SUMPRODUCT((AQ1105=$AQ$6:$AQ$1560)*(AH1105=$AH$6:$AH$1560)*((AN1105&lt;$AO$6:$AO$1560)*(AO1105&gt;$AN$6:$AN$1560))*(ROW($AQ$6:$AQ$1560)&lt;&gt;ROW(AQ1105)))&gt;0,"CRUZADO","Sin cruce")))</f>
        <v>Sin cruce</v>
      </c>
    </row>
    <row r="1106" spans="3:44" ht="15.6" hidden="1" customHeight="1">
      <c r="C1106" s="12" t="s">
        <v>1081</v>
      </c>
      <c r="D1106" s="789" t="s">
        <v>1715</v>
      </c>
      <c r="E1106" s="789">
        <v>20261</v>
      </c>
      <c r="F1106" s="12" t="s">
        <v>23</v>
      </c>
      <c r="G1106" s="12" t="s">
        <v>20</v>
      </c>
      <c r="H1106" s="12" t="s">
        <v>82</v>
      </c>
      <c r="I1106" s="12">
        <v>3</v>
      </c>
      <c r="J1106" s="12" t="s">
        <v>16</v>
      </c>
      <c r="K1106" s="790" t="s">
        <v>1731</v>
      </c>
      <c r="L1106" s="491" t="s">
        <v>1601</v>
      </c>
      <c r="M1106" s="789" t="s">
        <v>1101</v>
      </c>
      <c r="N1106" s="789" t="s">
        <v>1086</v>
      </c>
      <c r="O1106" s="12" t="s">
        <v>731</v>
      </c>
      <c r="P1106" s="789">
        <v>2</v>
      </c>
      <c r="Q1106" s="789">
        <v>0</v>
      </c>
      <c r="R1106" s="815">
        <v>2</v>
      </c>
      <c r="S1106" s="789">
        <v>3</v>
      </c>
      <c r="T1106" s="181"/>
      <c r="U1106" s="789">
        <v>40</v>
      </c>
      <c r="V1106" s="31">
        <f>IF(W1106="","",IFERROR(INDEX(Docentes!C:C,MATCH(W1106,Docentes!D:D,0)),"NUEVO"))</f>
        <v>21871273</v>
      </c>
      <c r="W1106" s="791" t="s">
        <v>462</v>
      </c>
      <c r="X1106" s="265" t="s">
        <v>168</v>
      </c>
      <c r="Y1106" s="789" t="s">
        <v>1242</v>
      </c>
      <c r="Z1106" s="789" t="s">
        <v>1089</v>
      </c>
      <c r="AA1106" s="789" t="s">
        <v>41</v>
      </c>
      <c r="AB1106" s="789" t="s">
        <v>1574</v>
      </c>
      <c r="AC1106" s="789">
        <v>48</v>
      </c>
      <c r="AD1106" s="789"/>
      <c r="AE1106" s="789"/>
      <c r="AF1106" s="789" t="s">
        <v>1242</v>
      </c>
      <c r="AG1106" s="31" t="str">
        <f t="shared" si="618"/>
        <v>T</v>
      </c>
      <c r="AH1106" s="789">
        <v>3</v>
      </c>
      <c r="AI1106" s="789">
        <v>7</v>
      </c>
      <c r="AJ1106" s="789">
        <v>40</v>
      </c>
      <c r="AK1106" s="789">
        <v>9</v>
      </c>
      <c r="AL1106" s="789">
        <v>20</v>
      </c>
      <c r="AM1106" s="31">
        <f t="shared" si="624"/>
        <v>1.9999999999999993</v>
      </c>
      <c r="AN1106" s="792">
        <f t="shared" si="625"/>
        <v>0.31944444444444448</v>
      </c>
      <c r="AO1106" s="792">
        <f t="shared" si="626"/>
        <v>0.3888888888888889</v>
      </c>
      <c r="AP1106" s="31" t="str" cm="1">
        <f t="array" ref="AP1106">IF(W1106="","",IF(SUMPRODUCT((W1106=$W$6:$W$1560)*(AH1106=$AH$6:$AH$1560)*(AN1106=$AN$6:$AN$1560)*(AO1106=$AO$6:$AO$1560)*(ROW($W$6:$W$1560)&lt;&gt;ROW(W1106))*((R1106=0)*($R$6:$R$1560&gt;0)+(R1106&gt;0)*($R$6:$R$1560=0)))&gt;0,"SALONES UNIDOS",IF(SUMPRODUCT((W1106=$W$6:$W$1560)*(AH1106=$AH$6:$AH$1560)*((AN1106&lt;$AO$6:$AO$1560)*(AO1106&gt;$AN$6:$AN$1560))*(ROW($W$6:$W$1560)&lt;&gt;ROW(W1106)))&gt;0,"CRUZADO","Sin cruce")))</f>
        <v>Sin cruce</v>
      </c>
      <c r="AQ1106" s="792" t="str">
        <f t="shared" si="612"/>
        <v>IS3PRINCIPALA</v>
      </c>
      <c r="AR1106" s="792" t="str" cm="1">
        <f t="array" ref="AR1106">IF(AQ1106="","",IF(SUMPRODUCT((AQ1106=$AQ$6:$AQ$1560)*(AH1106=$AH$6:$AH$1560)*(AN1106=$AN$6:$AN$1560)*(AO1106=$AO$6:$AO$1560)*(ROW($AQ$6:$AQ$1560)&lt;&gt;ROW(AQ1106))*((R1106=0)*($R$6:$R$1560&gt;0)+(R1106&gt;0)*($R$6:$R$1560=0)))&gt;0,"SALONES UNIDOS",IF(SUMPRODUCT((AQ1106=$AQ$6:$AQ$1560)*(AH1106=$AH$6:$AH$1560)*((AN1106&lt;$AO$6:$AO$1560)*(AO1106&gt;$AN$6:$AN$1560))*(ROW($AQ$6:$AQ$1560)&lt;&gt;ROW(AQ1106)))&gt;0,"CRUZADO","Sin cruce")))</f>
        <v>Sin cruce</v>
      </c>
    </row>
    <row r="1107" spans="3:44" ht="15.6" hidden="1" customHeight="1">
      <c r="C1107" s="12" t="s">
        <v>1081</v>
      </c>
      <c r="D1107" s="789" t="s">
        <v>1715</v>
      </c>
      <c r="E1107" s="789">
        <v>20261</v>
      </c>
      <c r="F1107" s="12" t="s">
        <v>23</v>
      </c>
      <c r="G1107" s="12" t="s">
        <v>20</v>
      </c>
      <c r="H1107" s="12" t="s">
        <v>82</v>
      </c>
      <c r="I1107" s="12">
        <v>3</v>
      </c>
      <c r="J1107" s="12" t="s">
        <v>1342</v>
      </c>
      <c r="K1107" s="790" t="s">
        <v>1731</v>
      </c>
      <c r="L1107" s="491" t="s">
        <v>1601</v>
      </c>
      <c r="M1107" s="789" t="s">
        <v>1101</v>
      </c>
      <c r="N1107" s="789" t="s">
        <v>1086</v>
      </c>
      <c r="O1107" s="12" t="s">
        <v>731</v>
      </c>
      <c r="P1107" s="789">
        <v>0</v>
      </c>
      <c r="Q1107" s="789">
        <v>2</v>
      </c>
      <c r="R1107" s="815">
        <v>2</v>
      </c>
      <c r="S1107" s="789">
        <v>3</v>
      </c>
      <c r="T1107" s="181"/>
      <c r="U1107" s="789">
        <v>20</v>
      </c>
      <c r="V1107" s="31">
        <f>IF(W1107="","",IFERROR(INDEX(Docentes!C:C,MATCH(W1107,Docentes!D:D,0)),"NUEVO"))</f>
        <v>21871273</v>
      </c>
      <c r="W1107" s="791" t="s">
        <v>462</v>
      </c>
      <c r="X1107" s="265" t="s">
        <v>168</v>
      </c>
      <c r="Y1107" s="789" t="s">
        <v>1242</v>
      </c>
      <c r="Z1107" s="789" t="s">
        <v>1089</v>
      </c>
      <c r="AA1107" s="789"/>
      <c r="AB1107" s="789"/>
      <c r="AC1107" s="789"/>
      <c r="AD1107" s="789" t="s">
        <v>1353</v>
      </c>
      <c r="AE1107" s="789">
        <v>19</v>
      </c>
      <c r="AF1107" s="789" t="s">
        <v>1242</v>
      </c>
      <c r="AG1107" s="31" t="str">
        <f t="shared" si="618"/>
        <v>P</v>
      </c>
      <c r="AH1107" s="789">
        <v>3</v>
      </c>
      <c r="AI1107" s="789">
        <v>9</v>
      </c>
      <c r="AJ1107" s="789">
        <v>20</v>
      </c>
      <c r="AK1107" s="789">
        <v>11</v>
      </c>
      <c r="AL1107" s="789">
        <v>0</v>
      </c>
      <c r="AM1107" s="31">
        <f t="shared" si="624"/>
        <v>1.9999999999999993</v>
      </c>
      <c r="AN1107" s="792">
        <f t="shared" si="625"/>
        <v>0.3888888888888889</v>
      </c>
      <c r="AO1107" s="792">
        <f t="shared" si="626"/>
        <v>0.45833333333333331</v>
      </c>
      <c r="AP1107" s="31" t="str" cm="1">
        <f t="array" ref="AP1107">IF(W1107="","",IF(SUMPRODUCT((W1107=$W$6:$W$1560)*(AH1107=$AH$6:$AH$1560)*(AN1107=$AN$6:$AN$1560)*(AO1107=$AO$6:$AO$1560)*(ROW($W$6:$W$1560)&lt;&gt;ROW(W1107))*((R1107=0)*($R$6:$R$1560&gt;0)+(R1107&gt;0)*($R$6:$R$1560=0)))&gt;0,"SALONES UNIDOS",IF(SUMPRODUCT((W1107=$W$6:$W$1560)*(AH1107=$AH$6:$AH$1560)*((AN1107&lt;$AO$6:$AO$1560)*(AO1107&gt;$AN$6:$AN$1560))*(ROW($W$6:$W$1560)&lt;&gt;ROW(W1107)))&gt;0,"CRUZADO","Sin cruce")))</f>
        <v>Sin cruce</v>
      </c>
      <c r="AQ1107" s="792" t="str">
        <f t="shared" si="612"/>
        <v>IS3PRINCIPALA1</v>
      </c>
      <c r="AR1107" s="792" t="str" cm="1">
        <f t="array" ref="AR1107">IF(AQ1107="","",IF(SUMPRODUCT((AQ1107=$AQ$6:$AQ$1560)*(AH1107=$AH$6:$AH$1560)*(AN1107=$AN$6:$AN$1560)*(AO1107=$AO$6:$AO$1560)*(ROW($AQ$6:$AQ$1560)&lt;&gt;ROW(AQ1107))*((R1107=0)*($R$6:$R$1560&gt;0)+(R1107&gt;0)*($R$6:$R$1560=0)))&gt;0,"SALONES UNIDOS",IF(SUMPRODUCT((AQ1107=$AQ$6:$AQ$1560)*(AH1107=$AH$6:$AH$1560)*((AN1107&lt;$AO$6:$AO$1560)*(AO1107&gt;$AN$6:$AN$1560))*(ROW($AQ$6:$AQ$1560)&lt;&gt;ROW(AQ1107)))&gt;0,"CRUZADO","Sin cruce")))</f>
        <v>Sin cruce</v>
      </c>
    </row>
    <row r="1108" spans="3:44" ht="15.6" hidden="1" customHeight="1">
      <c r="C1108" s="12" t="s">
        <v>1081</v>
      </c>
      <c r="D1108" s="789" t="s">
        <v>1715</v>
      </c>
      <c r="E1108" s="789">
        <v>20261</v>
      </c>
      <c r="F1108" s="12" t="s">
        <v>23</v>
      </c>
      <c r="G1108" s="12" t="s">
        <v>20</v>
      </c>
      <c r="H1108" s="12" t="s">
        <v>82</v>
      </c>
      <c r="I1108" s="12">
        <v>3</v>
      </c>
      <c r="J1108" s="12" t="s">
        <v>1343</v>
      </c>
      <c r="K1108" s="790" t="s">
        <v>1731</v>
      </c>
      <c r="L1108" s="491" t="s">
        <v>1601</v>
      </c>
      <c r="M1108" s="789" t="s">
        <v>1101</v>
      </c>
      <c r="N1108" s="789" t="s">
        <v>1086</v>
      </c>
      <c r="O1108" s="12" t="s">
        <v>731</v>
      </c>
      <c r="P1108" s="789">
        <v>0</v>
      </c>
      <c r="Q1108" s="789">
        <v>2</v>
      </c>
      <c r="R1108" s="815">
        <v>2</v>
      </c>
      <c r="S1108" s="789">
        <v>3</v>
      </c>
      <c r="T1108" s="181"/>
      <c r="U1108" s="789">
        <v>20</v>
      </c>
      <c r="V1108" s="31">
        <f>IF(W1108="","",IFERROR(INDEX(Docentes!C:C,MATCH(W1108,Docentes!D:D,0)),"NUEVO"))</f>
        <v>21871273</v>
      </c>
      <c r="W1108" s="791" t="s">
        <v>462</v>
      </c>
      <c r="X1108" s="265" t="s">
        <v>168</v>
      </c>
      <c r="Y1108" s="789" t="s">
        <v>1242</v>
      </c>
      <c r="Z1108" s="789" t="s">
        <v>1089</v>
      </c>
      <c r="AA1108" s="789"/>
      <c r="AB1108" s="789"/>
      <c r="AC1108" s="789"/>
      <c r="AD1108" s="789" t="s">
        <v>1353</v>
      </c>
      <c r="AE1108" s="789">
        <v>19</v>
      </c>
      <c r="AF1108" s="789" t="s">
        <v>1242</v>
      </c>
      <c r="AG1108" s="31" t="str">
        <f t="shared" si="618"/>
        <v>P</v>
      </c>
      <c r="AH1108" s="789">
        <v>3</v>
      </c>
      <c r="AI1108" s="789">
        <v>11</v>
      </c>
      <c r="AJ1108" s="789">
        <v>0</v>
      </c>
      <c r="AK1108" s="789">
        <v>12</v>
      </c>
      <c r="AL1108" s="789">
        <v>40</v>
      </c>
      <c r="AM1108" s="31">
        <f t="shared" si="624"/>
        <v>2.0000000000000009</v>
      </c>
      <c r="AN1108" s="792">
        <f t="shared" si="625"/>
        <v>0.45833333333333331</v>
      </c>
      <c r="AO1108" s="792">
        <f t="shared" si="626"/>
        <v>0.52777777777777779</v>
      </c>
      <c r="AP1108" s="31" t="str" cm="1">
        <f t="array" ref="AP1108">IF(W1108="","",IF(SUMPRODUCT((W1108=$W$6:$W$1560)*(AH1108=$AH$6:$AH$1560)*(AN1108=$AN$6:$AN$1560)*(AO1108=$AO$6:$AO$1560)*(ROW($W$6:$W$1560)&lt;&gt;ROW(W1108))*((R1108=0)*($R$6:$R$1560&gt;0)+(R1108&gt;0)*($R$6:$R$1560=0)))&gt;0,"SALONES UNIDOS",IF(SUMPRODUCT((W1108=$W$6:$W$1560)*(AH1108=$AH$6:$AH$1560)*((AN1108&lt;$AO$6:$AO$1560)*(AO1108&gt;$AN$6:$AN$1560))*(ROW($W$6:$W$1560)&lt;&gt;ROW(W1108)))&gt;0,"CRUZADO","Sin cruce")))</f>
        <v>Sin cruce</v>
      </c>
      <c r="AQ1108" s="792" t="str">
        <f t="shared" si="612"/>
        <v>IS3PRINCIPALA2</v>
      </c>
      <c r="AR1108" s="792" t="str" cm="1">
        <f t="array" ref="AR1108">IF(AQ1108="","",IF(SUMPRODUCT((AQ1108=$AQ$6:$AQ$1560)*(AH1108=$AH$6:$AH$1560)*(AN1108=$AN$6:$AN$1560)*(AO1108=$AO$6:$AO$1560)*(ROW($AQ$6:$AQ$1560)&lt;&gt;ROW(AQ1108))*((R1108=0)*($R$6:$R$1560&gt;0)+(R1108&gt;0)*($R$6:$R$1560=0)))&gt;0,"SALONES UNIDOS",IF(SUMPRODUCT((AQ1108=$AQ$6:$AQ$1560)*(AH1108=$AH$6:$AH$1560)*((AN1108&lt;$AO$6:$AO$1560)*(AO1108&gt;$AN$6:$AN$1560))*(ROW($AQ$6:$AQ$1560)&lt;&gt;ROW(AQ1108)))&gt;0,"CRUZADO","Sin cruce")))</f>
        <v>Sin cruce</v>
      </c>
    </row>
    <row r="1109" spans="3:44" ht="15.6" hidden="1" customHeight="1">
      <c r="C1109" s="12" t="s">
        <v>1081</v>
      </c>
      <c r="D1109" s="789" t="s">
        <v>1715</v>
      </c>
      <c r="E1109" s="789">
        <v>20261</v>
      </c>
      <c r="F1109" s="12" t="s">
        <v>23</v>
      </c>
      <c r="G1109" s="12" t="s">
        <v>20</v>
      </c>
      <c r="H1109" s="12" t="s">
        <v>82</v>
      </c>
      <c r="I1109" s="12">
        <v>3</v>
      </c>
      <c r="J1109" s="12" t="s">
        <v>16</v>
      </c>
      <c r="K1109" s="790" t="s">
        <v>1732</v>
      </c>
      <c r="L1109" s="491" t="s">
        <v>1131</v>
      </c>
      <c r="M1109" s="789" t="s">
        <v>1127</v>
      </c>
      <c r="N1109" s="789" t="s">
        <v>1086</v>
      </c>
      <c r="O1109" s="12" t="s">
        <v>731</v>
      </c>
      <c r="P1109" s="789">
        <v>2</v>
      </c>
      <c r="Q1109" s="789">
        <v>2</v>
      </c>
      <c r="R1109" s="815">
        <v>4</v>
      </c>
      <c r="S1109" s="789">
        <v>3</v>
      </c>
      <c r="T1109" s="181"/>
      <c r="U1109" s="789">
        <v>40</v>
      </c>
      <c r="V1109" s="31">
        <f>IF(W1109="","",IFERROR(INDEX(Docentes!C:C,MATCH(W1109,Docentes!D:D,0)),"NUEVO"))</f>
        <v>21869681</v>
      </c>
      <c r="W1109" s="791" t="s">
        <v>351</v>
      </c>
      <c r="X1109" s="265" t="s">
        <v>168</v>
      </c>
      <c r="Y1109" s="789" t="s">
        <v>1242</v>
      </c>
      <c r="Z1109" s="789" t="s">
        <v>1089</v>
      </c>
      <c r="AA1109" s="789" t="s">
        <v>41</v>
      </c>
      <c r="AB1109" s="789" t="s">
        <v>1574</v>
      </c>
      <c r="AC1109" s="789">
        <v>48</v>
      </c>
      <c r="AD1109" s="789"/>
      <c r="AE1109" s="789"/>
      <c r="AF1109" s="789" t="s">
        <v>1242</v>
      </c>
      <c r="AG1109" s="31" t="str">
        <f t="shared" si="618"/>
        <v>TP</v>
      </c>
      <c r="AH1109" s="789">
        <v>1</v>
      </c>
      <c r="AI1109" s="789">
        <v>7</v>
      </c>
      <c r="AJ1109" s="789">
        <v>40</v>
      </c>
      <c r="AK1109" s="789">
        <v>11</v>
      </c>
      <c r="AL1109" s="789">
        <v>0</v>
      </c>
      <c r="AM1109" s="31">
        <f t="shared" si="624"/>
        <v>3.9999999999999987</v>
      </c>
      <c r="AN1109" s="792">
        <f t="shared" si="625"/>
        <v>0.31944444444444448</v>
      </c>
      <c r="AO1109" s="792">
        <f t="shared" si="626"/>
        <v>0.45833333333333331</v>
      </c>
      <c r="AP1109" s="31" t="str" cm="1">
        <f t="array" ref="AP1109">IF(W1109="","",IF(SUMPRODUCT((W1109=$W$6:$W$1560)*(AH1109=$AH$6:$AH$1560)*(AN1109=$AN$6:$AN$1560)*(AO1109=$AO$6:$AO$1560)*(ROW($W$6:$W$1560)&lt;&gt;ROW(W1109))*((R1109=0)*($R$6:$R$1560&gt;0)+(R1109&gt;0)*($R$6:$R$1560=0)))&gt;0,"SALONES UNIDOS",IF(SUMPRODUCT((W1109=$W$6:$W$1560)*(AH1109=$AH$6:$AH$1560)*((AN1109&lt;$AO$6:$AO$1560)*(AO1109&gt;$AN$6:$AN$1560))*(ROW($W$6:$W$1560)&lt;&gt;ROW(W1109)))&gt;0,"CRUZADO","Sin cruce")))</f>
        <v>Sin cruce</v>
      </c>
      <c r="AQ1109" s="792" t="str">
        <f t="shared" si="612"/>
        <v>IS3PRINCIPALA</v>
      </c>
      <c r="AR1109" s="792" t="str" cm="1">
        <f t="array" ref="AR1109">IF(AQ1109="","",IF(SUMPRODUCT((AQ1109=$AQ$6:$AQ$1560)*(AH1109=$AH$6:$AH$1560)*(AN1109=$AN$6:$AN$1560)*(AO1109=$AO$6:$AO$1560)*(ROW($AQ$6:$AQ$1560)&lt;&gt;ROW(AQ1109))*((R1109=0)*($R$6:$R$1560&gt;0)+(R1109&gt;0)*($R$6:$R$1560=0)))&gt;0,"SALONES UNIDOS",IF(SUMPRODUCT((AQ1109=$AQ$6:$AQ$1560)*(AH1109=$AH$6:$AH$1560)*((AN1109&lt;$AO$6:$AO$1560)*(AO1109&gt;$AN$6:$AN$1560))*(ROW($AQ$6:$AQ$1560)&lt;&gt;ROW(AQ1109)))&gt;0,"CRUZADO","Sin cruce")))</f>
        <v>Sin cruce</v>
      </c>
    </row>
    <row r="1110" spans="3:44" ht="15.6" hidden="1" customHeight="1">
      <c r="C1110" s="12" t="s">
        <v>1081</v>
      </c>
      <c r="D1110" s="789" t="s">
        <v>1715</v>
      </c>
      <c r="E1110" s="789">
        <v>20261</v>
      </c>
      <c r="F1110" s="12" t="s">
        <v>23</v>
      </c>
      <c r="G1110" s="12" t="s">
        <v>20</v>
      </c>
      <c r="H1110" s="12" t="s">
        <v>82</v>
      </c>
      <c r="I1110" s="12">
        <v>3</v>
      </c>
      <c r="J1110" s="12" t="s">
        <v>16</v>
      </c>
      <c r="K1110" s="790" t="s">
        <v>1733</v>
      </c>
      <c r="L1110" s="491" t="s">
        <v>1410</v>
      </c>
      <c r="M1110" s="789" t="s">
        <v>1101</v>
      </c>
      <c r="N1110" s="789" t="s">
        <v>1086</v>
      </c>
      <c r="O1110" s="12" t="s">
        <v>731</v>
      </c>
      <c r="P1110" s="789">
        <v>2</v>
      </c>
      <c r="Q1110" s="789">
        <v>0</v>
      </c>
      <c r="R1110" s="815">
        <v>2</v>
      </c>
      <c r="S1110" s="789">
        <v>3</v>
      </c>
      <c r="T1110" s="181"/>
      <c r="U1110" s="789">
        <v>40</v>
      </c>
      <c r="V1110" s="31">
        <f>IF(W1110="","",IFERROR(INDEX(Docentes!C:C,MATCH(W1110,Docentes!D:D,0)),"NUEVO"))</f>
        <v>2442123</v>
      </c>
      <c r="W1110" s="693" t="s">
        <v>1019</v>
      </c>
      <c r="X1110" s="265" t="s">
        <v>168</v>
      </c>
      <c r="Y1110" s="789" t="s">
        <v>1182</v>
      </c>
      <c r="Z1110" s="789" t="s">
        <v>1089</v>
      </c>
      <c r="AA1110" s="789" t="s">
        <v>41</v>
      </c>
      <c r="AB1110" s="789" t="s">
        <v>1574</v>
      </c>
      <c r="AC1110" s="789">
        <v>48</v>
      </c>
      <c r="AD1110" s="789"/>
      <c r="AE1110" s="789"/>
      <c r="AF1110" s="789" t="s">
        <v>1242</v>
      </c>
      <c r="AG1110" s="31" t="str">
        <f t="shared" si="618"/>
        <v>T</v>
      </c>
      <c r="AH1110" s="789">
        <v>5</v>
      </c>
      <c r="AI1110" s="789">
        <v>8</v>
      </c>
      <c r="AJ1110" s="789">
        <v>30</v>
      </c>
      <c r="AK1110" s="789">
        <v>10</v>
      </c>
      <c r="AL1110" s="789">
        <v>10</v>
      </c>
      <c r="AM1110" s="31">
        <f t="shared" si="624"/>
        <v>2.0000000000000009</v>
      </c>
      <c r="AN1110" s="792">
        <f t="shared" si="625"/>
        <v>0.35416666666666663</v>
      </c>
      <c r="AO1110" s="792">
        <f t="shared" si="626"/>
        <v>0.4236111111111111</v>
      </c>
      <c r="AP1110" s="31" t="str" cm="1">
        <f t="array" ref="AP1110">IF(W1110="","",IF(SUMPRODUCT((W1110=$W$6:$W$1560)*(AH1110=$AH$6:$AH$1560)*(AN1110=$AN$6:$AN$1560)*(AO1110=$AO$6:$AO$1560)*(ROW($W$6:$W$1560)&lt;&gt;ROW(W1110))*((R1110=0)*($R$6:$R$1560&gt;0)+(R1110&gt;0)*($R$6:$R$1560=0)))&gt;0,"SALONES UNIDOS",IF(SUMPRODUCT((W1110=$W$6:$W$1560)*(AH1110=$AH$6:$AH$1560)*((AN1110&lt;$AO$6:$AO$1560)*(AO1110&gt;$AN$6:$AN$1560))*(ROW($W$6:$W$1560)&lt;&gt;ROW(W1110)))&gt;0,"CRUZADO","Sin cruce")))</f>
        <v>Sin cruce</v>
      </c>
      <c r="AQ1110" s="792" t="str">
        <f t="shared" si="612"/>
        <v>IS3PRINCIPALA</v>
      </c>
      <c r="AR1110" s="792" t="str" cm="1">
        <f t="array" ref="AR1110">IF(AQ1110="","",IF(SUMPRODUCT((AQ1110=$AQ$6:$AQ$1560)*(AH1110=$AH$6:$AH$1560)*(AN1110=$AN$6:$AN$1560)*(AO1110=$AO$6:$AO$1560)*(ROW($AQ$6:$AQ$1560)&lt;&gt;ROW(AQ1110))*((R1110=0)*($R$6:$R$1560&gt;0)+(R1110&gt;0)*($R$6:$R$1560=0)))&gt;0,"SALONES UNIDOS",IF(SUMPRODUCT((AQ1110=$AQ$6:$AQ$1560)*(AH1110=$AH$6:$AH$1560)*((AN1110&lt;$AO$6:$AO$1560)*(AO1110&gt;$AN$6:$AN$1560))*(ROW($AQ$6:$AQ$1560)&lt;&gt;ROW(AQ1110)))&gt;0,"CRUZADO","Sin cruce")))</f>
        <v>Sin cruce</v>
      </c>
    </row>
    <row r="1111" spans="3:44" ht="15.6" hidden="1" customHeight="1">
      <c r="C1111" s="12" t="s">
        <v>1081</v>
      </c>
      <c r="D1111" s="789" t="s">
        <v>1715</v>
      </c>
      <c r="E1111" s="789">
        <v>20261</v>
      </c>
      <c r="F1111" s="12" t="s">
        <v>23</v>
      </c>
      <c r="G1111" s="12" t="s">
        <v>20</v>
      </c>
      <c r="H1111" s="12" t="s">
        <v>82</v>
      </c>
      <c r="I1111" s="12">
        <v>3</v>
      </c>
      <c r="J1111" s="12" t="s">
        <v>1342</v>
      </c>
      <c r="K1111" s="790" t="s">
        <v>1733</v>
      </c>
      <c r="L1111" s="491" t="s">
        <v>1410</v>
      </c>
      <c r="M1111" s="789" t="s">
        <v>1101</v>
      </c>
      <c r="N1111" s="789" t="s">
        <v>1086</v>
      </c>
      <c r="O1111" s="12" t="s">
        <v>731</v>
      </c>
      <c r="P1111" s="789">
        <v>0</v>
      </c>
      <c r="Q1111" s="789">
        <v>2</v>
      </c>
      <c r="R1111" s="815">
        <v>2</v>
      </c>
      <c r="S1111" s="789">
        <v>3</v>
      </c>
      <c r="T1111" s="181"/>
      <c r="U1111" s="789">
        <v>20</v>
      </c>
      <c r="V1111" s="31">
        <f>IF(W1111="","",IFERROR(INDEX(Docentes!C:C,MATCH(W1111,Docentes!D:D,0)),"NUEVO"))</f>
        <v>2442123</v>
      </c>
      <c r="W1111" s="693" t="s">
        <v>1019</v>
      </c>
      <c r="X1111" s="265" t="s">
        <v>168</v>
      </c>
      <c r="Y1111" s="789" t="s">
        <v>1182</v>
      </c>
      <c r="Z1111" s="789" t="s">
        <v>1089</v>
      </c>
      <c r="AA1111" s="789"/>
      <c r="AB1111" s="789"/>
      <c r="AC1111" s="789"/>
      <c r="AD1111" s="789" t="s">
        <v>1517</v>
      </c>
      <c r="AE1111" s="789">
        <v>20</v>
      </c>
      <c r="AF1111" s="789" t="s">
        <v>1242</v>
      </c>
      <c r="AG1111" s="31" t="str">
        <f t="shared" si="618"/>
        <v>P</v>
      </c>
      <c r="AH1111" s="789">
        <v>5</v>
      </c>
      <c r="AI1111" s="789">
        <v>10</v>
      </c>
      <c r="AJ1111" s="789">
        <v>10</v>
      </c>
      <c r="AK1111" s="789">
        <v>11</v>
      </c>
      <c r="AL1111" s="789">
        <v>50</v>
      </c>
      <c r="AM1111" s="31">
        <f t="shared" si="624"/>
        <v>1.9999999999999993</v>
      </c>
      <c r="AN1111" s="792">
        <f t="shared" si="625"/>
        <v>0.4236111111111111</v>
      </c>
      <c r="AO1111" s="792">
        <f t="shared" si="626"/>
        <v>0.49305555555555552</v>
      </c>
      <c r="AP1111" s="31" t="str" cm="1">
        <f t="array" ref="AP1111">IF(W1111="","",IF(SUMPRODUCT((W1111=$W$6:$W$1560)*(AH1111=$AH$6:$AH$1560)*(AN1111=$AN$6:$AN$1560)*(AO1111=$AO$6:$AO$1560)*(ROW($W$6:$W$1560)&lt;&gt;ROW(W1111))*((R1111=0)*($R$6:$R$1560&gt;0)+(R1111&gt;0)*($R$6:$R$1560=0)))&gt;0,"SALONES UNIDOS",IF(SUMPRODUCT((W1111=$W$6:$W$1560)*(AH1111=$AH$6:$AH$1560)*((AN1111&lt;$AO$6:$AO$1560)*(AO1111&gt;$AN$6:$AN$1560))*(ROW($W$6:$W$1560)&lt;&gt;ROW(W1111)))&gt;0,"CRUZADO","Sin cruce")))</f>
        <v>Sin cruce</v>
      </c>
      <c r="AQ1111" s="792" t="str">
        <f t="shared" si="612"/>
        <v>IS3PRINCIPALA1</v>
      </c>
      <c r="AR1111" s="792" t="str" cm="1">
        <f t="array" ref="AR1111">IF(AQ1111="","",IF(SUMPRODUCT((AQ1111=$AQ$6:$AQ$1560)*(AH1111=$AH$6:$AH$1560)*(AN1111=$AN$6:$AN$1560)*(AO1111=$AO$6:$AO$1560)*(ROW($AQ$6:$AQ$1560)&lt;&gt;ROW(AQ1111))*((R1111=0)*($R$6:$R$1560&gt;0)+(R1111&gt;0)*($R$6:$R$1560=0)))&gt;0,"SALONES UNIDOS",IF(SUMPRODUCT((AQ1111=$AQ$6:$AQ$1560)*(AH1111=$AH$6:$AH$1560)*((AN1111&lt;$AO$6:$AO$1560)*(AO1111&gt;$AN$6:$AN$1560))*(ROW($AQ$6:$AQ$1560)&lt;&gt;ROW(AQ1111)))&gt;0,"CRUZADO","Sin cruce")))</f>
        <v>Sin cruce</v>
      </c>
    </row>
    <row r="1112" spans="3:44" ht="15.6" hidden="1" customHeight="1">
      <c r="C1112" s="12" t="s">
        <v>1081</v>
      </c>
      <c r="D1112" s="789" t="s">
        <v>1715</v>
      </c>
      <c r="E1112" s="789">
        <v>20261</v>
      </c>
      <c r="F1112" s="12" t="s">
        <v>23</v>
      </c>
      <c r="G1112" s="12" t="s">
        <v>20</v>
      </c>
      <c r="H1112" s="12" t="s">
        <v>82</v>
      </c>
      <c r="I1112" s="12">
        <v>3</v>
      </c>
      <c r="J1112" s="12" t="s">
        <v>1343</v>
      </c>
      <c r="K1112" s="790" t="s">
        <v>1733</v>
      </c>
      <c r="L1112" s="491" t="s">
        <v>1410</v>
      </c>
      <c r="M1112" s="789" t="s">
        <v>1101</v>
      </c>
      <c r="N1112" s="789" t="s">
        <v>1086</v>
      </c>
      <c r="O1112" s="12" t="s">
        <v>731</v>
      </c>
      <c r="P1112" s="789">
        <v>0</v>
      </c>
      <c r="Q1112" s="789">
        <v>2</v>
      </c>
      <c r="R1112" s="815">
        <v>2</v>
      </c>
      <c r="S1112" s="789">
        <v>3</v>
      </c>
      <c r="T1112" s="181"/>
      <c r="U1112" s="789">
        <v>20</v>
      </c>
      <c r="V1112" s="31">
        <f>IF(W1112="","",IFERROR(INDEX(Docentes!C:C,MATCH(W1112,Docentes!D:D,0)),"NUEVO"))</f>
        <v>2442123</v>
      </c>
      <c r="W1112" s="693" t="s">
        <v>1019</v>
      </c>
      <c r="X1112" s="265" t="s">
        <v>168</v>
      </c>
      <c r="Y1112" s="789" t="s">
        <v>1182</v>
      </c>
      <c r="Z1112" s="789" t="s">
        <v>1089</v>
      </c>
      <c r="AA1112" s="789"/>
      <c r="AB1112" s="789"/>
      <c r="AC1112" s="789"/>
      <c r="AD1112" s="789" t="s">
        <v>1517</v>
      </c>
      <c r="AE1112" s="789">
        <v>20</v>
      </c>
      <c r="AF1112" s="789" t="s">
        <v>1242</v>
      </c>
      <c r="AG1112" s="31" t="str">
        <f t="shared" si="618"/>
        <v>P</v>
      </c>
      <c r="AH1112" s="789">
        <v>5</v>
      </c>
      <c r="AI1112" s="789">
        <v>11</v>
      </c>
      <c r="AJ1112" s="789">
        <v>50</v>
      </c>
      <c r="AK1112" s="789">
        <v>13</v>
      </c>
      <c r="AL1112" s="789">
        <v>30</v>
      </c>
      <c r="AM1112" s="31">
        <f t="shared" si="624"/>
        <v>2.0000000000000009</v>
      </c>
      <c r="AN1112" s="792">
        <f t="shared" si="625"/>
        <v>0.49305555555555552</v>
      </c>
      <c r="AO1112" s="792">
        <f t="shared" si="626"/>
        <v>0.5625</v>
      </c>
      <c r="AP1112" s="31" t="str" cm="1">
        <f t="array" ref="AP1112">IF(W1112="","",IF(SUMPRODUCT((W1112=$W$6:$W$1560)*(AH1112=$AH$6:$AH$1560)*(AN1112=$AN$6:$AN$1560)*(AO1112=$AO$6:$AO$1560)*(ROW($W$6:$W$1560)&lt;&gt;ROW(W1112))*((R1112=0)*($R$6:$R$1560&gt;0)+(R1112&gt;0)*($R$6:$R$1560=0)))&gt;0,"SALONES UNIDOS",IF(SUMPRODUCT((W1112=$W$6:$W$1560)*(AH1112=$AH$6:$AH$1560)*((AN1112&lt;$AO$6:$AO$1560)*(AO1112&gt;$AN$6:$AN$1560))*(ROW($W$6:$W$1560)&lt;&gt;ROW(W1112)))&gt;0,"CRUZADO","Sin cruce")))</f>
        <v>Sin cruce</v>
      </c>
      <c r="AQ1112" s="792" t="str">
        <f t="shared" si="612"/>
        <v>IS3PRINCIPALA2</v>
      </c>
      <c r="AR1112" s="792" t="str" cm="1">
        <f t="array" ref="AR1112">IF(AQ1112="","",IF(SUMPRODUCT((AQ1112=$AQ$6:$AQ$1560)*(AH1112=$AH$6:$AH$1560)*(AN1112=$AN$6:$AN$1560)*(AO1112=$AO$6:$AO$1560)*(ROW($AQ$6:$AQ$1560)&lt;&gt;ROW(AQ1112))*((R1112=0)*($R$6:$R$1560&gt;0)+(R1112&gt;0)*($R$6:$R$1560=0)))&gt;0,"SALONES UNIDOS",IF(SUMPRODUCT((AQ1112=$AQ$6:$AQ$1560)*(AH1112=$AH$6:$AH$1560)*((AN1112&lt;$AO$6:$AO$1560)*(AO1112&gt;$AN$6:$AN$1560))*(ROW($AQ$6:$AQ$1560)&lt;&gt;ROW(AQ1112)))&gt;0,"CRUZADO","Sin cruce")))</f>
        <v>Sin cruce</v>
      </c>
    </row>
    <row r="1113" spans="3:44" ht="15.6" hidden="1" customHeight="1">
      <c r="C1113" s="12" t="s">
        <v>1081</v>
      </c>
      <c r="D1113" s="789" t="s">
        <v>1715</v>
      </c>
      <c r="E1113" s="789">
        <v>20261</v>
      </c>
      <c r="F1113" s="12" t="s">
        <v>23</v>
      </c>
      <c r="G1113" s="12" t="s">
        <v>20</v>
      </c>
      <c r="H1113" s="12" t="s">
        <v>82</v>
      </c>
      <c r="I1113" s="12">
        <v>3</v>
      </c>
      <c r="J1113" s="12" t="s">
        <v>16</v>
      </c>
      <c r="K1113" s="790" t="s">
        <v>1734</v>
      </c>
      <c r="L1113" s="491" t="s">
        <v>1735</v>
      </c>
      <c r="M1113" s="789" t="s">
        <v>1085</v>
      </c>
      <c r="N1113" s="789" t="s">
        <v>1086</v>
      </c>
      <c r="O1113" s="12" t="s">
        <v>731</v>
      </c>
      <c r="P1113" s="789">
        <v>3</v>
      </c>
      <c r="Q1113" s="789">
        <v>0</v>
      </c>
      <c r="R1113" s="815">
        <v>3</v>
      </c>
      <c r="S1113" s="789">
        <v>4</v>
      </c>
      <c r="T1113" s="181"/>
      <c r="U1113" s="789">
        <v>40</v>
      </c>
      <c r="V1113" s="31">
        <f>IF(W1113="","",IFERROR(INDEX(Docentes!C:C,MATCH(W1113,Docentes!D:D,0)),"NUEVO"))</f>
        <v>2442123</v>
      </c>
      <c r="W1113" s="693" t="s">
        <v>1019</v>
      </c>
      <c r="X1113" s="265" t="s">
        <v>168</v>
      </c>
      <c r="Y1113" s="789" t="s">
        <v>1142</v>
      </c>
      <c r="Z1113" s="789" t="s">
        <v>1089</v>
      </c>
      <c r="AA1113" s="789" t="s">
        <v>16</v>
      </c>
      <c r="AB1113" s="789" t="s">
        <v>1507</v>
      </c>
      <c r="AC1113" s="789">
        <v>39</v>
      </c>
      <c r="AD1113" s="789"/>
      <c r="AE1113" s="789"/>
      <c r="AF1113" s="789" t="s">
        <v>1242</v>
      </c>
      <c r="AG1113" s="31" t="str">
        <f t="shared" si="618"/>
        <v>T</v>
      </c>
      <c r="AH1113" s="789">
        <v>4</v>
      </c>
      <c r="AI1113" s="789">
        <v>8</v>
      </c>
      <c r="AJ1113" s="789">
        <v>30</v>
      </c>
      <c r="AK1113" s="789">
        <v>11</v>
      </c>
      <c r="AL1113" s="789">
        <v>0</v>
      </c>
      <c r="AM1113" s="31">
        <f t="shared" si="624"/>
        <v>3.0000000000000004</v>
      </c>
      <c r="AN1113" s="792">
        <f t="shared" si="625"/>
        <v>0.35416666666666663</v>
      </c>
      <c r="AO1113" s="792">
        <f t="shared" si="626"/>
        <v>0.45833333333333331</v>
      </c>
      <c r="AP1113" s="31" t="str" cm="1">
        <f t="array" ref="AP1113">IF(W1113="","",IF(SUMPRODUCT((W1113=$W$6:$W$1560)*(AH1113=$AH$6:$AH$1560)*(AN1113=$AN$6:$AN$1560)*(AO1113=$AO$6:$AO$1560)*(ROW($W$6:$W$1560)&lt;&gt;ROW(W1113))*((R1113=0)*($R$6:$R$1560&gt;0)+(R1113&gt;0)*($R$6:$R$1560=0)))&gt;0,"SALONES UNIDOS",IF(SUMPRODUCT((W1113=$W$6:$W$1560)*(AH1113=$AH$6:$AH$1560)*((AN1113&lt;$AO$6:$AO$1560)*(AO1113&gt;$AN$6:$AN$1560))*(ROW($W$6:$W$1560)&lt;&gt;ROW(W1113)))&gt;0,"CRUZADO","Sin cruce")))</f>
        <v>Sin cruce</v>
      </c>
      <c r="AQ1113" s="792" t="str">
        <f t="shared" si="612"/>
        <v>IS3PRINCIPALA</v>
      </c>
      <c r="AR1113" s="792" t="str" cm="1">
        <f t="array" ref="AR1113">IF(AQ1113="","",IF(SUMPRODUCT((AQ1113=$AQ$6:$AQ$1560)*(AH1113=$AH$6:$AH$1560)*(AN1113=$AN$6:$AN$1560)*(AO1113=$AO$6:$AO$1560)*(ROW($AQ$6:$AQ$1560)&lt;&gt;ROW(AQ1113))*((R1113=0)*($R$6:$R$1560&gt;0)+(R1113&gt;0)*($R$6:$R$1560=0)))&gt;0,"SALONES UNIDOS",IF(SUMPRODUCT((AQ1113=$AQ$6:$AQ$1560)*(AH1113=$AH$6:$AH$1560)*((AN1113&lt;$AO$6:$AO$1560)*(AO1113&gt;$AN$6:$AN$1560))*(ROW($AQ$6:$AQ$1560)&lt;&gt;ROW(AQ1113)))&gt;0,"CRUZADO","Sin cruce")))</f>
        <v>Sin cruce</v>
      </c>
    </row>
    <row r="1114" spans="3:44" ht="15.6" hidden="1" customHeight="1">
      <c r="C1114" s="12" t="s">
        <v>1081</v>
      </c>
      <c r="D1114" s="789" t="s">
        <v>1715</v>
      </c>
      <c r="E1114" s="789">
        <v>20261</v>
      </c>
      <c r="F1114" s="12" t="s">
        <v>23</v>
      </c>
      <c r="G1114" s="12" t="s">
        <v>20</v>
      </c>
      <c r="H1114" s="12" t="s">
        <v>82</v>
      </c>
      <c r="I1114" s="12">
        <v>3</v>
      </c>
      <c r="J1114" s="12" t="s">
        <v>1342</v>
      </c>
      <c r="K1114" s="790" t="s">
        <v>1734</v>
      </c>
      <c r="L1114" s="491" t="s">
        <v>1735</v>
      </c>
      <c r="M1114" s="789" t="s">
        <v>1085</v>
      </c>
      <c r="N1114" s="789" t="s">
        <v>1086</v>
      </c>
      <c r="O1114" s="12" t="s">
        <v>731</v>
      </c>
      <c r="P1114" s="789">
        <v>0</v>
      </c>
      <c r="Q1114" s="789">
        <v>2</v>
      </c>
      <c r="R1114" s="815">
        <v>2</v>
      </c>
      <c r="S1114" s="789">
        <v>4</v>
      </c>
      <c r="T1114" s="181"/>
      <c r="U1114" s="789">
        <v>20</v>
      </c>
      <c r="V1114" s="31">
        <f>IF(W1114="","",IFERROR(INDEX(Docentes!C:C,MATCH(W1114,Docentes!D:D,0)),"NUEVO"))</f>
        <v>2442123</v>
      </c>
      <c r="W1114" s="693" t="s">
        <v>1019</v>
      </c>
      <c r="X1114" s="265" t="s">
        <v>168</v>
      </c>
      <c r="Y1114" s="789" t="s">
        <v>1142</v>
      </c>
      <c r="Z1114" s="789" t="s">
        <v>1089</v>
      </c>
      <c r="AA1114" s="789"/>
      <c r="AB1114" s="789"/>
      <c r="AC1114" s="789"/>
      <c r="AD1114" s="789" t="s">
        <v>1599</v>
      </c>
      <c r="AE1114" s="789">
        <v>24</v>
      </c>
      <c r="AF1114" s="789" t="s">
        <v>1242</v>
      </c>
      <c r="AG1114" s="31" t="str">
        <f t="shared" si="618"/>
        <v>P</v>
      </c>
      <c r="AH1114" s="789">
        <v>4</v>
      </c>
      <c r="AI1114" s="789">
        <v>11</v>
      </c>
      <c r="AJ1114" s="789">
        <v>0</v>
      </c>
      <c r="AK1114" s="789">
        <v>12</v>
      </c>
      <c r="AL1114" s="789">
        <v>40</v>
      </c>
      <c r="AM1114" s="31">
        <f t="shared" si="624"/>
        <v>2.0000000000000009</v>
      </c>
      <c r="AN1114" s="792">
        <f t="shared" si="625"/>
        <v>0.45833333333333331</v>
      </c>
      <c r="AO1114" s="792">
        <f t="shared" si="626"/>
        <v>0.52777777777777779</v>
      </c>
      <c r="AP1114" s="31" t="str" cm="1">
        <f t="array" ref="AP1114">IF(W1114="","",IF(SUMPRODUCT((W1114=$W$6:$W$1560)*(AH1114=$AH$6:$AH$1560)*(AN1114=$AN$6:$AN$1560)*(AO1114=$AO$6:$AO$1560)*(ROW($W$6:$W$1560)&lt;&gt;ROW(W1114))*((R1114=0)*($R$6:$R$1560&gt;0)+(R1114&gt;0)*($R$6:$R$1560=0)))&gt;0,"SALONES UNIDOS",IF(SUMPRODUCT((W1114=$W$6:$W$1560)*(AH1114=$AH$6:$AH$1560)*((AN1114&lt;$AO$6:$AO$1560)*(AO1114&gt;$AN$6:$AN$1560))*(ROW($W$6:$W$1560)&lt;&gt;ROW(W1114)))&gt;0,"CRUZADO","Sin cruce")))</f>
        <v>Sin cruce</v>
      </c>
      <c r="AQ1114" s="792" t="str">
        <f t="shared" si="612"/>
        <v>IS3PRINCIPALA1</v>
      </c>
      <c r="AR1114" s="792" t="str" cm="1">
        <f t="array" ref="AR1114">IF(AQ1114="","",IF(SUMPRODUCT((AQ1114=$AQ$6:$AQ$1560)*(AH1114=$AH$6:$AH$1560)*(AN1114=$AN$6:$AN$1560)*(AO1114=$AO$6:$AO$1560)*(ROW($AQ$6:$AQ$1560)&lt;&gt;ROW(AQ1114))*((R1114=0)*($R$6:$R$1560&gt;0)+(R1114&gt;0)*($R$6:$R$1560=0)))&gt;0,"SALONES UNIDOS",IF(SUMPRODUCT((AQ1114=$AQ$6:$AQ$1560)*(AH1114=$AH$6:$AH$1560)*((AN1114&lt;$AO$6:$AO$1560)*(AO1114&gt;$AN$6:$AN$1560))*(ROW($AQ$6:$AQ$1560)&lt;&gt;ROW(AQ1114)))&gt;0,"CRUZADO","Sin cruce")))</f>
        <v>Sin cruce</v>
      </c>
    </row>
    <row r="1115" spans="3:44" ht="15.6" hidden="1" customHeight="1">
      <c r="C1115" s="12" t="s">
        <v>1081</v>
      </c>
      <c r="D1115" s="789" t="s">
        <v>1715</v>
      </c>
      <c r="E1115" s="789">
        <v>20261</v>
      </c>
      <c r="F1115" s="12" t="s">
        <v>23</v>
      </c>
      <c r="G1115" s="12" t="s">
        <v>20</v>
      </c>
      <c r="H1115" s="12" t="s">
        <v>82</v>
      </c>
      <c r="I1115" s="12">
        <v>3</v>
      </c>
      <c r="J1115" s="12" t="s">
        <v>1343</v>
      </c>
      <c r="K1115" s="790" t="s">
        <v>1734</v>
      </c>
      <c r="L1115" s="491" t="s">
        <v>1735</v>
      </c>
      <c r="M1115" s="789" t="s">
        <v>1085</v>
      </c>
      <c r="N1115" s="789" t="s">
        <v>1086</v>
      </c>
      <c r="O1115" s="12" t="s">
        <v>731</v>
      </c>
      <c r="P1115" s="789">
        <v>0</v>
      </c>
      <c r="Q1115" s="789">
        <v>2</v>
      </c>
      <c r="R1115" s="815">
        <v>2</v>
      </c>
      <c r="S1115" s="789">
        <v>4</v>
      </c>
      <c r="T1115" s="181"/>
      <c r="U1115" s="789">
        <v>20</v>
      </c>
      <c r="V1115" s="31">
        <f>IF(W1115="","",IFERROR(INDEX(Docentes!C:C,MATCH(W1115,Docentes!D:D,0)),"NUEVO"))</f>
        <v>2442123</v>
      </c>
      <c r="W1115" s="693" t="s">
        <v>1019</v>
      </c>
      <c r="X1115" s="265" t="s">
        <v>168</v>
      </c>
      <c r="Y1115" s="789" t="s">
        <v>1142</v>
      </c>
      <c r="Z1115" s="789" t="s">
        <v>1089</v>
      </c>
      <c r="AA1115" s="789"/>
      <c r="AB1115" s="789"/>
      <c r="AC1115" s="789"/>
      <c r="AD1115" s="789" t="s">
        <v>1517</v>
      </c>
      <c r="AE1115" s="789">
        <v>20</v>
      </c>
      <c r="AF1115" s="789" t="s">
        <v>1242</v>
      </c>
      <c r="AG1115" s="31" t="str">
        <f t="shared" si="618"/>
        <v>P</v>
      </c>
      <c r="AH1115" s="789">
        <v>4</v>
      </c>
      <c r="AI1115" s="789">
        <v>12</v>
      </c>
      <c r="AJ1115" s="789">
        <v>40</v>
      </c>
      <c r="AK1115" s="789">
        <v>14</v>
      </c>
      <c r="AL1115" s="789">
        <v>20</v>
      </c>
      <c r="AM1115" s="31">
        <f t="shared" si="624"/>
        <v>1.9999999999999993</v>
      </c>
      <c r="AN1115" s="792">
        <f t="shared" si="625"/>
        <v>0.52777777777777779</v>
      </c>
      <c r="AO1115" s="792">
        <f t="shared" si="626"/>
        <v>0.59722222222222221</v>
      </c>
      <c r="AP1115" s="31" t="str" cm="1">
        <f t="array" ref="AP1115">IF(W1115="","",IF(SUMPRODUCT((W1115=$W$6:$W$1560)*(AH1115=$AH$6:$AH$1560)*(AN1115=$AN$6:$AN$1560)*(AO1115=$AO$6:$AO$1560)*(ROW($W$6:$W$1560)&lt;&gt;ROW(W1115))*((R1115=0)*($R$6:$R$1560&gt;0)+(R1115&gt;0)*($R$6:$R$1560=0)))&gt;0,"SALONES UNIDOS",IF(SUMPRODUCT((W1115=$W$6:$W$1560)*(AH1115=$AH$6:$AH$1560)*((AN1115&lt;$AO$6:$AO$1560)*(AO1115&gt;$AN$6:$AN$1560))*(ROW($W$6:$W$1560)&lt;&gt;ROW(W1115)))&gt;0,"CRUZADO","Sin cruce")))</f>
        <v>Sin cruce</v>
      </c>
      <c r="AQ1115" s="792" t="str">
        <f t="shared" si="612"/>
        <v>IS3PRINCIPALA2</v>
      </c>
      <c r="AR1115" s="792" t="str" cm="1">
        <f t="array" ref="AR1115">IF(AQ1115="","",IF(SUMPRODUCT((AQ1115=$AQ$6:$AQ$1560)*(AH1115=$AH$6:$AH$1560)*(AN1115=$AN$6:$AN$1560)*(AO1115=$AO$6:$AO$1560)*(ROW($AQ$6:$AQ$1560)&lt;&gt;ROW(AQ1115))*((R1115=0)*($R$6:$R$1560&gt;0)+(R1115&gt;0)*($R$6:$R$1560=0)))&gt;0,"SALONES UNIDOS",IF(SUMPRODUCT((AQ1115=$AQ$6:$AQ$1560)*(AH1115=$AH$6:$AH$1560)*((AN1115&lt;$AO$6:$AO$1560)*(AO1115&gt;$AN$6:$AN$1560))*(ROW($AQ$6:$AQ$1560)&lt;&gt;ROW(AQ1115)))&gt;0,"CRUZADO","Sin cruce")))</f>
        <v>Sin cruce</v>
      </c>
    </row>
    <row r="1116" spans="3:44" ht="15.6" hidden="1" customHeight="1">
      <c r="C1116" s="12" t="s">
        <v>1081</v>
      </c>
      <c r="D1116" s="789" t="s">
        <v>1715</v>
      </c>
      <c r="E1116" s="789">
        <v>20261</v>
      </c>
      <c r="F1116" s="12" t="s">
        <v>23</v>
      </c>
      <c r="G1116" s="12" t="s">
        <v>20</v>
      </c>
      <c r="H1116" s="12" t="s">
        <v>82</v>
      </c>
      <c r="I1116" s="12">
        <v>3</v>
      </c>
      <c r="J1116" s="12" t="s">
        <v>16</v>
      </c>
      <c r="K1116" s="790" t="s">
        <v>1736</v>
      </c>
      <c r="L1116" s="491" t="s">
        <v>1223</v>
      </c>
      <c r="M1116" s="789" t="s">
        <v>1101</v>
      </c>
      <c r="N1116" s="789" t="s">
        <v>1086</v>
      </c>
      <c r="O1116" s="12" t="s">
        <v>731</v>
      </c>
      <c r="P1116" s="789">
        <v>1</v>
      </c>
      <c r="Q1116" s="789">
        <v>4</v>
      </c>
      <c r="R1116" s="815">
        <v>5</v>
      </c>
      <c r="S1116" s="789">
        <v>3</v>
      </c>
      <c r="T1116" s="181"/>
      <c r="U1116" s="789">
        <v>40</v>
      </c>
      <c r="V1116" s="31">
        <f>IF(W1116="","",IFERROR(INDEX(Docentes!C:C,MATCH(W1116,Docentes!D:D,0)),"NUEVO"))</f>
        <v>21865174</v>
      </c>
      <c r="W1116" s="791" t="s">
        <v>194</v>
      </c>
      <c r="X1116" s="265" t="s">
        <v>168</v>
      </c>
      <c r="Y1116" s="789" t="s">
        <v>1088</v>
      </c>
      <c r="Z1116" s="789" t="s">
        <v>1089</v>
      </c>
      <c r="AA1116" s="789" t="s">
        <v>41</v>
      </c>
      <c r="AB1116" s="789" t="s">
        <v>1574</v>
      </c>
      <c r="AC1116" s="789">
        <v>48</v>
      </c>
      <c r="AD1116" s="789"/>
      <c r="AE1116" s="789"/>
      <c r="AF1116" s="789" t="s">
        <v>1242</v>
      </c>
      <c r="AG1116" s="31" t="str">
        <f t="shared" si="618"/>
        <v>TP</v>
      </c>
      <c r="AH1116" s="789">
        <v>6</v>
      </c>
      <c r="AI1116" s="789">
        <v>7</v>
      </c>
      <c r="AJ1116" s="789">
        <v>40</v>
      </c>
      <c r="AK1116" s="789">
        <v>11</v>
      </c>
      <c r="AL1116" s="789">
        <v>50</v>
      </c>
      <c r="AM1116" s="31">
        <f t="shared" si="624"/>
        <v>4.9999999999999982</v>
      </c>
      <c r="AN1116" s="792">
        <f t="shared" si="625"/>
        <v>0.31944444444444448</v>
      </c>
      <c r="AO1116" s="792">
        <f t="shared" si="626"/>
        <v>0.49305555555555552</v>
      </c>
      <c r="AP1116" s="31" t="str" cm="1">
        <f t="array" ref="AP1116">IF(W1116="","",IF(SUMPRODUCT((W1116=$W$6:$W$1560)*(AH1116=$AH$6:$AH$1560)*(AN1116=$AN$6:$AN$1560)*(AO1116=$AO$6:$AO$1560)*(ROW($W$6:$W$1560)&lt;&gt;ROW(W1116))*((R1116=0)*($R$6:$R$1560&gt;0)+(R1116&gt;0)*($R$6:$R$1560=0)))&gt;0,"SALONES UNIDOS",IF(SUMPRODUCT((W1116=$W$6:$W$1560)*(AH1116=$AH$6:$AH$1560)*((AN1116&lt;$AO$6:$AO$1560)*(AO1116&gt;$AN$6:$AN$1560))*(ROW($W$6:$W$1560)&lt;&gt;ROW(W1116)))&gt;0,"CRUZADO","Sin cruce")))</f>
        <v>Sin cruce</v>
      </c>
      <c r="AQ1116" s="792" t="str">
        <f t="shared" si="612"/>
        <v>IS3PRINCIPALA</v>
      </c>
      <c r="AR1116" s="792" t="str" cm="1">
        <f t="array" ref="AR1116">IF(AQ1116="","",IF(SUMPRODUCT((AQ1116=$AQ$6:$AQ$1560)*(AH1116=$AH$6:$AH$1560)*(AN1116=$AN$6:$AN$1560)*(AO1116=$AO$6:$AO$1560)*(ROW($AQ$6:$AQ$1560)&lt;&gt;ROW(AQ1116))*((R1116=0)*($R$6:$R$1560&gt;0)+(R1116&gt;0)*($R$6:$R$1560=0)))&gt;0,"SALONES UNIDOS",IF(SUMPRODUCT((AQ1116=$AQ$6:$AQ$1560)*(AH1116=$AH$6:$AH$1560)*((AN1116&lt;$AO$6:$AO$1560)*(AO1116&gt;$AN$6:$AN$1560))*(ROW($AQ$6:$AQ$1560)&lt;&gt;ROW(AQ1116)))&gt;0,"CRUZADO","Sin cruce")))</f>
        <v>Sin cruce</v>
      </c>
    </row>
    <row r="1117" spans="3:44" ht="15.6" hidden="1" customHeight="1">
      <c r="C1117" s="12" t="s">
        <v>1081</v>
      </c>
      <c r="D1117" s="789" t="s">
        <v>1715</v>
      </c>
      <c r="E1117" s="789">
        <v>20261</v>
      </c>
      <c r="F1117" s="12" t="s">
        <v>23</v>
      </c>
      <c r="G1117" s="12" t="s">
        <v>20</v>
      </c>
      <c r="H1117" s="12" t="s">
        <v>82</v>
      </c>
      <c r="I1117" s="12">
        <v>3</v>
      </c>
      <c r="J1117" s="12" t="s">
        <v>26</v>
      </c>
      <c r="K1117" s="790" t="s">
        <v>1730</v>
      </c>
      <c r="L1117" s="491" t="s">
        <v>1361</v>
      </c>
      <c r="M1117" s="789" t="s">
        <v>1101</v>
      </c>
      <c r="N1117" s="789" t="s">
        <v>1086</v>
      </c>
      <c r="O1117" s="12" t="s">
        <v>731</v>
      </c>
      <c r="P1117" s="789">
        <v>3</v>
      </c>
      <c r="Q1117" s="789">
        <v>2</v>
      </c>
      <c r="R1117" s="815">
        <v>5</v>
      </c>
      <c r="S1117" s="789">
        <v>4</v>
      </c>
      <c r="T1117" s="181"/>
      <c r="U1117" s="31">
        <v>17</v>
      </c>
      <c r="V1117" s="31">
        <f>IF(W1117="","",IFERROR(INDEX(Docentes!C:C,MATCH(W1117,Docentes!D:D,0)),"NUEVO"))</f>
        <v>45879356</v>
      </c>
      <c r="W1117" s="926" t="s">
        <v>189</v>
      </c>
      <c r="X1117" s="265" t="s">
        <v>168</v>
      </c>
      <c r="Y1117" s="789" t="s">
        <v>1242</v>
      </c>
      <c r="Z1117" s="789" t="s">
        <v>1089</v>
      </c>
      <c r="AA1117" s="789" t="s">
        <v>16</v>
      </c>
      <c r="AB1117" s="789" t="s">
        <v>1528</v>
      </c>
      <c r="AC1117" s="789">
        <v>37</v>
      </c>
      <c r="AD1117" s="789"/>
      <c r="AE1117" s="789"/>
      <c r="AF1117" s="789" t="s">
        <v>1671</v>
      </c>
      <c r="AG1117" s="31" t="str">
        <f t="shared" si="618"/>
        <v>TP</v>
      </c>
      <c r="AH1117" s="789">
        <v>5</v>
      </c>
      <c r="AI1117" s="789">
        <v>8</v>
      </c>
      <c r="AJ1117" s="789">
        <v>30</v>
      </c>
      <c r="AK1117" s="789">
        <v>12</v>
      </c>
      <c r="AL1117" s="789">
        <v>40</v>
      </c>
      <c r="AM1117" s="31">
        <f t="shared" si="624"/>
        <v>5.0000000000000009</v>
      </c>
      <c r="AN1117" s="792">
        <f t="shared" si="625"/>
        <v>0.35416666666666663</v>
      </c>
      <c r="AO1117" s="792">
        <f t="shared" si="626"/>
        <v>0.52777777777777779</v>
      </c>
      <c r="AP1117" s="31" t="str" cm="1">
        <f t="array" ref="AP1117">IF(W1117="","",IF(SUMPRODUCT((W1117=$W$6:$W$1560)*(AH1117=$AH$6:$AH$1560)*(AN1117=$AN$6:$AN$1560)*(AO1117=$AO$6:$AO$1560)*(ROW($W$6:$W$1560)&lt;&gt;ROW(W1117))*((R1117=0)*($R$6:$R$1560&gt;0)+(R1117&gt;0)*($R$6:$R$1560=0)))&gt;0,"SALONES UNIDOS",IF(SUMPRODUCT((W1117=$W$6:$W$1560)*(AH1117=$AH$6:$AH$1560)*((AN1117&lt;$AO$6:$AO$1560)*(AO1117&gt;$AN$6:$AN$1560))*(ROW($W$6:$W$1560)&lt;&gt;ROW(W1117)))&gt;0,"CRUZADO","Sin cruce")))</f>
        <v>Sin cruce</v>
      </c>
      <c r="AQ1117" s="792" t="str">
        <f t="shared" si="612"/>
        <v>IS3PRINCIPALB</v>
      </c>
      <c r="AR1117" s="792" t="str" cm="1">
        <f t="array" ref="AR1117">IF(AQ1117="","",IF(SUMPRODUCT((AQ1117=$AQ$6:$AQ$1560)*(AH1117=$AH$6:$AH$1560)*(AN1117=$AN$6:$AN$1560)*(AO1117=$AO$6:$AO$1560)*(ROW($AQ$6:$AQ$1560)&lt;&gt;ROW(AQ1117))*((R1117=0)*($R$6:$R$1560&gt;0)+(R1117&gt;0)*($R$6:$R$1560=0)))&gt;0,"SALONES UNIDOS",IF(SUMPRODUCT((AQ1117=$AQ$6:$AQ$1560)*(AH1117=$AH$6:$AH$1560)*((AN1117&lt;$AO$6:$AO$1560)*(AO1117&gt;$AN$6:$AN$1560))*(ROW($AQ$6:$AQ$1560)&lt;&gt;ROW(AQ1117)))&gt;0,"CRUZADO","Sin cruce")))</f>
        <v>Sin cruce</v>
      </c>
    </row>
    <row r="1118" spans="3:44" ht="15.6" hidden="1" customHeight="1">
      <c r="C1118" s="12" t="s">
        <v>1081</v>
      </c>
      <c r="D1118" s="789" t="s">
        <v>1715</v>
      </c>
      <c r="E1118" s="789">
        <v>20261</v>
      </c>
      <c r="F1118" s="12" t="s">
        <v>23</v>
      </c>
      <c r="G1118" s="12" t="s">
        <v>20</v>
      </c>
      <c r="H1118" s="12" t="s">
        <v>82</v>
      </c>
      <c r="I1118" s="12">
        <v>3</v>
      </c>
      <c r="J1118" s="12" t="s">
        <v>26</v>
      </c>
      <c r="K1118" s="790" t="s">
        <v>1731</v>
      </c>
      <c r="L1118" s="491" t="s">
        <v>1601</v>
      </c>
      <c r="M1118" s="789" t="s">
        <v>1101</v>
      </c>
      <c r="N1118" s="789" t="s">
        <v>1086</v>
      </c>
      <c r="O1118" s="12" t="s">
        <v>731</v>
      </c>
      <c r="P1118" s="789">
        <v>2</v>
      </c>
      <c r="Q1118" s="789">
        <v>0</v>
      </c>
      <c r="R1118" s="815">
        <v>2</v>
      </c>
      <c r="S1118" s="789">
        <v>3</v>
      </c>
      <c r="T1118" s="181"/>
      <c r="U1118" s="31">
        <v>17</v>
      </c>
      <c r="V1118" s="31">
        <f>IF(W1118="","",IFERROR(INDEX(Docentes!C:C,MATCH(W1118,Docentes!D:D,0)),"NUEVO"))</f>
        <v>21871273</v>
      </c>
      <c r="W1118" s="791" t="s">
        <v>462</v>
      </c>
      <c r="X1118" s="265" t="s">
        <v>168</v>
      </c>
      <c r="Y1118" s="789" t="s">
        <v>1242</v>
      </c>
      <c r="Z1118" s="789" t="s">
        <v>1089</v>
      </c>
      <c r="AA1118" s="789" t="s">
        <v>16</v>
      </c>
      <c r="AB1118" s="789" t="s">
        <v>1528</v>
      </c>
      <c r="AC1118" s="789">
        <v>37</v>
      </c>
      <c r="AD1118" s="789"/>
      <c r="AE1118" s="789"/>
      <c r="AF1118" s="789" t="s">
        <v>1671</v>
      </c>
      <c r="AG1118" s="31" t="str">
        <f>IF(AND(P1118&gt;0,Q1118&gt;0),"TP",IF(AND(P1118&gt;0,Q1118=0),"T","P"))</f>
        <v>T</v>
      </c>
      <c r="AH1118" s="789">
        <v>6</v>
      </c>
      <c r="AI1118" s="789">
        <v>13</v>
      </c>
      <c r="AJ1118" s="789">
        <v>30</v>
      </c>
      <c r="AK1118" s="789">
        <v>15</v>
      </c>
      <c r="AL1118" s="789">
        <v>10</v>
      </c>
      <c r="AM1118" s="31">
        <f>IF(R1118=0,0,IF(AI1118="",R1118,IF(X1118="HIBRIDO VIRTUAL",0,((((AK1118/24)+(AL1118/1440))-((AI1118/24)+(AJ1118/1440)))*1440/50))))</f>
        <v>1.9999999999999993</v>
      </c>
      <c r="AN1118" s="792">
        <f>AI1118/24+AJ1118/1440</f>
        <v>0.5625</v>
      </c>
      <c r="AO1118" s="792">
        <f>AK1118/24+AL1118/1440</f>
        <v>0.63194444444444442</v>
      </c>
      <c r="AP1118" s="31" t="str" cm="1">
        <f t="array" ref="AP1118">IF(W1118="","",IF(SUMPRODUCT((W1118=$W$6:$W$1560)*(AH1118=$AH$6:$AH$1560)*(AN1118=$AN$6:$AN$1560)*(AO1118=$AO$6:$AO$1560)*(ROW($W$6:$W$1560)&lt;&gt;ROW(W1118))*((R1118=0)*($R$6:$R$1560&gt;0)+(R1118&gt;0)*($R$6:$R$1560=0)))&gt;0,"SALONES UNIDOS",IF(SUMPRODUCT((W1118=$W$6:$W$1560)*(AH1118=$AH$6:$AH$1560)*((AN1118&lt;$AO$6:$AO$1560)*(AO1118&gt;$AN$6:$AN$1560))*(ROW($W$6:$W$1560)&lt;&gt;ROW(W1118)))&gt;0,"CRUZADO","Sin cruce")))</f>
        <v>Sin cruce</v>
      </c>
      <c r="AQ1118" s="792" t="str">
        <f>TRIM(CONCATENATE(H1118,I1118,F1118,J1118))</f>
        <v>IS3PRINCIPALB</v>
      </c>
      <c r="AR1118" s="792" t="str" cm="1">
        <f t="array" ref="AR1118">IF(AQ1118="","",IF(SUMPRODUCT((AQ1118=$AQ$6:$AQ$1560)*(AH1118=$AH$6:$AH$1560)*(AN1118=$AN$6:$AN$1560)*(AO1118=$AO$6:$AO$1560)*(ROW($AQ$6:$AQ$1560)&lt;&gt;ROW(AQ1118))*((R1118=0)*($R$6:$R$1560&gt;0)+(R1118&gt;0)*($R$6:$R$1560=0)))&gt;0,"SALONES UNIDOS",IF(SUMPRODUCT((AQ1118=$AQ$6:$AQ$1560)*(AH1118=$AH$6:$AH$1560)*((AN1118&lt;$AO$6:$AO$1560)*(AO1118&gt;$AN$6:$AN$1560))*(ROW($AQ$6:$AQ$1560)&lt;&gt;ROW(AQ1118)))&gt;0,"CRUZADO","Sin cruce")))</f>
        <v>Sin cruce</v>
      </c>
    </row>
    <row r="1119" spans="3:44" ht="15.6" hidden="1" customHeight="1">
      <c r="C1119" s="12" t="s">
        <v>1081</v>
      </c>
      <c r="D1119" s="789" t="s">
        <v>1715</v>
      </c>
      <c r="E1119" s="789">
        <v>20261</v>
      </c>
      <c r="F1119" s="12" t="s">
        <v>23</v>
      </c>
      <c r="G1119" s="12" t="s">
        <v>20</v>
      </c>
      <c r="H1119" s="12" t="s">
        <v>82</v>
      </c>
      <c r="I1119" s="12">
        <v>3</v>
      </c>
      <c r="J1119" s="12" t="s">
        <v>26</v>
      </c>
      <c r="K1119" s="790" t="s">
        <v>1731</v>
      </c>
      <c r="L1119" s="491" t="s">
        <v>1601</v>
      </c>
      <c r="M1119" s="789" t="s">
        <v>1101</v>
      </c>
      <c r="N1119" s="789" t="s">
        <v>1086</v>
      </c>
      <c r="O1119" s="12" t="s">
        <v>731</v>
      </c>
      <c r="P1119" s="789">
        <v>0</v>
      </c>
      <c r="Q1119" s="789">
        <v>2</v>
      </c>
      <c r="R1119" s="815">
        <v>2</v>
      </c>
      <c r="S1119" s="789">
        <v>3</v>
      </c>
      <c r="T1119" s="181"/>
      <c r="U1119" s="31">
        <v>17</v>
      </c>
      <c r="V1119" s="31">
        <f>IF(W1119="","",IFERROR(INDEX(Docentes!C:C,MATCH(W1119,Docentes!D:D,0)),"NUEVO"))</f>
        <v>21871273</v>
      </c>
      <c r="W1119" s="791" t="s">
        <v>462</v>
      </c>
      <c r="X1119" s="265" t="s">
        <v>168</v>
      </c>
      <c r="Y1119" s="789" t="s">
        <v>1242</v>
      </c>
      <c r="Z1119" s="789" t="s">
        <v>1089</v>
      </c>
      <c r="AA1119" s="789"/>
      <c r="AB1119" s="789"/>
      <c r="AC1119" s="789"/>
      <c r="AD1119" s="789" t="s">
        <v>1353</v>
      </c>
      <c r="AE1119" s="789">
        <v>19</v>
      </c>
      <c r="AF1119" s="789" t="s">
        <v>1671</v>
      </c>
      <c r="AG1119" s="31" t="str">
        <f t="shared" si="618"/>
        <v>P</v>
      </c>
      <c r="AH1119" s="789">
        <v>6</v>
      </c>
      <c r="AI1119" s="789">
        <v>15</v>
      </c>
      <c r="AJ1119" s="789">
        <v>10</v>
      </c>
      <c r="AK1119" s="789">
        <v>16</v>
      </c>
      <c r="AL1119" s="789">
        <v>50</v>
      </c>
      <c r="AM1119" s="31">
        <f t="shared" si="624"/>
        <v>1.9999999999999993</v>
      </c>
      <c r="AN1119" s="792">
        <f t="shared" si="625"/>
        <v>0.63194444444444442</v>
      </c>
      <c r="AO1119" s="792">
        <f t="shared" si="626"/>
        <v>0.70138888888888884</v>
      </c>
      <c r="AP1119" s="31" t="str" cm="1">
        <f t="array" ref="AP1119">IF(W1119="","",IF(SUMPRODUCT((W1119=$W$6:$W$1560)*(AH1119=$AH$6:$AH$1560)*(AN1119=$AN$6:$AN$1560)*(AO1119=$AO$6:$AO$1560)*(ROW($W$6:$W$1560)&lt;&gt;ROW(W1119))*((R1119=0)*($R$6:$R$1560&gt;0)+(R1119&gt;0)*($R$6:$R$1560=0)))&gt;0,"SALONES UNIDOS",IF(SUMPRODUCT((W1119=$W$6:$W$1560)*(AH1119=$AH$6:$AH$1560)*((AN1119&lt;$AO$6:$AO$1560)*(AO1119&gt;$AN$6:$AN$1560))*(ROW($W$6:$W$1560)&lt;&gt;ROW(W1119)))&gt;0,"CRUZADO","Sin cruce")))</f>
        <v>Sin cruce</v>
      </c>
      <c r="AQ1119" s="792" t="str">
        <f t="shared" si="612"/>
        <v>IS3PRINCIPALB</v>
      </c>
      <c r="AR1119" s="792" t="str" cm="1">
        <f t="array" ref="AR1119">IF(AQ1119="","",IF(SUMPRODUCT((AQ1119=$AQ$6:$AQ$1560)*(AH1119=$AH$6:$AH$1560)*(AN1119=$AN$6:$AN$1560)*(AO1119=$AO$6:$AO$1560)*(ROW($AQ$6:$AQ$1560)&lt;&gt;ROW(AQ1119))*((R1119=0)*($R$6:$R$1560&gt;0)+(R1119&gt;0)*($R$6:$R$1560=0)))&gt;0,"SALONES UNIDOS",IF(SUMPRODUCT((AQ1119=$AQ$6:$AQ$1560)*(AH1119=$AH$6:$AH$1560)*((AN1119&lt;$AO$6:$AO$1560)*(AO1119&gt;$AN$6:$AN$1560))*(ROW($AQ$6:$AQ$1560)&lt;&gt;ROW(AQ1119)))&gt;0,"CRUZADO","Sin cruce")))</f>
        <v>Sin cruce</v>
      </c>
    </row>
    <row r="1120" spans="3:44" ht="15.6" hidden="1" customHeight="1">
      <c r="C1120" s="12" t="s">
        <v>1081</v>
      </c>
      <c r="D1120" s="789" t="s">
        <v>1715</v>
      </c>
      <c r="E1120" s="789">
        <v>20261</v>
      </c>
      <c r="F1120" s="12" t="s">
        <v>23</v>
      </c>
      <c r="G1120" s="12" t="s">
        <v>20</v>
      </c>
      <c r="H1120" s="12" t="s">
        <v>82</v>
      </c>
      <c r="I1120" s="12">
        <v>3</v>
      </c>
      <c r="J1120" s="12" t="s">
        <v>26</v>
      </c>
      <c r="K1120" s="790" t="s">
        <v>1732</v>
      </c>
      <c r="L1120" s="491" t="s">
        <v>1131</v>
      </c>
      <c r="M1120" s="789" t="s">
        <v>1127</v>
      </c>
      <c r="N1120" s="789" t="s">
        <v>1086</v>
      </c>
      <c r="O1120" s="12" t="s">
        <v>731</v>
      </c>
      <c r="P1120" s="789">
        <v>2</v>
      </c>
      <c r="Q1120" s="789">
        <v>2</v>
      </c>
      <c r="R1120" s="815">
        <v>4</v>
      </c>
      <c r="S1120" s="789">
        <v>3</v>
      </c>
      <c r="T1120" s="181"/>
      <c r="U1120" s="31">
        <v>17</v>
      </c>
      <c r="V1120" s="31">
        <f>IF(W1120="","",IFERROR(INDEX(Docentes!C:C,MATCH(W1120,Docentes!D:D,0)),"NUEVO"))</f>
        <v>21869681</v>
      </c>
      <c r="W1120" s="791" t="s">
        <v>351</v>
      </c>
      <c r="X1120" s="265" t="s">
        <v>168</v>
      </c>
      <c r="Y1120" s="789" t="s">
        <v>1242</v>
      </c>
      <c r="Z1120" s="789" t="s">
        <v>1089</v>
      </c>
      <c r="AA1120" s="789" t="s">
        <v>16</v>
      </c>
      <c r="AB1120" s="789" t="s">
        <v>1528</v>
      </c>
      <c r="AC1120" s="789">
        <v>37</v>
      </c>
      <c r="AD1120" s="789"/>
      <c r="AE1120" s="789"/>
      <c r="AF1120" s="789" t="s">
        <v>1671</v>
      </c>
      <c r="AG1120" s="31" t="str">
        <f t="shared" si="618"/>
        <v>TP</v>
      </c>
      <c r="AH1120" s="789">
        <v>1</v>
      </c>
      <c r="AI1120" s="789">
        <v>11</v>
      </c>
      <c r="AJ1120" s="789">
        <v>0</v>
      </c>
      <c r="AK1120" s="789">
        <v>14</v>
      </c>
      <c r="AL1120" s="789">
        <v>20</v>
      </c>
      <c r="AM1120" s="31">
        <f t="shared" si="624"/>
        <v>4</v>
      </c>
      <c r="AN1120" s="792">
        <f t="shared" si="625"/>
        <v>0.45833333333333331</v>
      </c>
      <c r="AO1120" s="792">
        <f t="shared" si="626"/>
        <v>0.59722222222222221</v>
      </c>
      <c r="AP1120" s="31" t="str" cm="1">
        <f t="array" ref="AP1120">IF(W1120="","",IF(SUMPRODUCT((W1120=$W$6:$W$1560)*(AH1120=$AH$6:$AH$1560)*(AN1120=$AN$6:$AN$1560)*(AO1120=$AO$6:$AO$1560)*(ROW($W$6:$W$1560)&lt;&gt;ROW(W1120))*((R1120=0)*($R$6:$R$1560&gt;0)+(R1120&gt;0)*($R$6:$R$1560=0)))&gt;0,"SALONES UNIDOS",IF(SUMPRODUCT((W1120=$W$6:$W$1560)*(AH1120=$AH$6:$AH$1560)*((AN1120&lt;$AO$6:$AO$1560)*(AO1120&gt;$AN$6:$AN$1560))*(ROW($W$6:$W$1560)&lt;&gt;ROW(W1120)))&gt;0,"CRUZADO","Sin cruce")))</f>
        <v>Sin cruce</v>
      </c>
      <c r="AQ1120" s="792" t="str">
        <f t="shared" si="612"/>
        <v>IS3PRINCIPALB</v>
      </c>
      <c r="AR1120" s="792" t="str" cm="1">
        <f t="array" ref="AR1120">IF(AQ1120="","",IF(SUMPRODUCT((AQ1120=$AQ$6:$AQ$1560)*(AH1120=$AH$6:$AH$1560)*(AN1120=$AN$6:$AN$1560)*(AO1120=$AO$6:$AO$1560)*(ROW($AQ$6:$AQ$1560)&lt;&gt;ROW(AQ1120))*((R1120=0)*($R$6:$R$1560&gt;0)+(R1120&gt;0)*($R$6:$R$1560=0)))&gt;0,"SALONES UNIDOS",IF(SUMPRODUCT((AQ1120=$AQ$6:$AQ$1560)*(AH1120=$AH$6:$AH$1560)*((AN1120&lt;$AO$6:$AO$1560)*(AO1120&gt;$AN$6:$AN$1560))*(ROW($AQ$6:$AQ$1560)&lt;&gt;ROW(AQ1120)))&gt;0,"CRUZADO","Sin cruce")))</f>
        <v>Sin cruce</v>
      </c>
    </row>
    <row r="1121" spans="3:44" ht="15.6" hidden="1" customHeight="1">
      <c r="C1121" s="12" t="s">
        <v>1081</v>
      </c>
      <c r="D1121" s="789" t="s">
        <v>1715</v>
      </c>
      <c r="E1121" s="789">
        <v>20261</v>
      </c>
      <c r="F1121" s="12" t="s">
        <v>23</v>
      </c>
      <c r="G1121" s="12" t="s">
        <v>20</v>
      </c>
      <c r="H1121" s="12" t="s">
        <v>82</v>
      </c>
      <c r="I1121" s="12">
        <v>3</v>
      </c>
      <c r="J1121" s="12" t="s">
        <v>26</v>
      </c>
      <c r="K1121" s="790" t="s">
        <v>1733</v>
      </c>
      <c r="L1121" s="491" t="s">
        <v>1410</v>
      </c>
      <c r="M1121" s="789" t="s">
        <v>1101</v>
      </c>
      <c r="N1121" s="789" t="s">
        <v>1086</v>
      </c>
      <c r="O1121" s="12" t="s">
        <v>731</v>
      </c>
      <c r="P1121" s="789">
        <v>2</v>
      </c>
      <c r="Q1121" s="789">
        <v>0</v>
      </c>
      <c r="R1121" s="815">
        <v>2</v>
      </c>
      <c r="S1121" s="789">
        <v>3</v>
      </c>
      <c r="T1121" s="181"/>
      <c r="U1121" s="31">
        <v>17</v>
      </c>
      <c r="V1121" s="31">
        <f>IF(W1121="","",IFERROR(INDEX(Docentes!C:C,MATCH(W1121,Docentes!D:D,0)),"NUEVO"))</f>
        <v>71883055</v>
      </c>
      <c r="W1121" s="791" t="s">
        <v>342</v>
      </c>
      <c r="X1121" s="265" t="s">
        <v>168</v>
      </c>
      <c r="Y1121" s="789" t="s">
        <v>1142</v>
      </c>
      <c r="Z1121" s="789" t="s">
        <v>1089</v>
      </c>
      <c r="AA1121" s="789" t="s">
        <v>16</v>
      </c>
      <c r="AB1121" s="789" t="s">
        <v>1528</v>
      </c>
      <c r="AC1121" s="789">
        <v>37</v>
      </c>
      <c r="AD1121" s="789"/>
      <c r="AE1121" s="789"/>
      <c r="AF1121" s="789" t="s">
        <v>1142</v>
      </c>
      <c r="AG1121" s="31" t="str">
        <f t="shared" si="618"/>
        <v>T</v>
      </c>
      <c r="AH1121" s="789">
        <v>1</v>
      </c>
      <c r="AI1121" s="789">
        <v>16</v>
      </c>
      <c r="AJ1121" s="789">
        <v>0</v>
      </c>
      <c r="AK1121" s="789">
        <v>17</v>
      </c>
      <c r="AL1121" s="789">
        <v>40</v>
      </c>
      <c r="AM1121" s="31">
        <f t="shared" si="624"/>
        <v>2.0000000000000027</v>
      </c>
      <c r="AN1121" s="792">
        <f t="shared" si="625"/>
        <v>0.66666666666666663</v>
      </c>
      <c r="AO1121" s="792">
        <f t="shared" si="626"/>
        <v>0.73611111111111116</v>
      </c>
      <c r="AP1121" s="31" t="str" cm="1">
        <f t="array" ref="AP1121">IF(W1121="","",IF(SUMPRODUCT((W1121=$W$6:$W$1560)*(AH1121=$AH$6:$AH$1560)*(AN1121=$AN$6:$AN$1560)*(AO1121=$AO$6:$AO$1560)*(ROW($W$6:$W$1560)&lt;&gt;ROW(W1121))*((R1121=0)*($R$6:$R$1560&gt;0)+(R1121&gt;0)*($R$6:$R$1560=0)))&gt;0,"SALONES UNIDOS",IF(SUMPRODUCT((W1121=$W$6:$W$1560)*(AH1121=$AH$6:$AH$1560)*((AN1121&lt;$AO$6:$AO$1560)*(AO1121&gt;$AN$6:$AN$1560))*(ROW($W$6:$W$1560)&lt;&gt;ROW(W1121)))&gt;0,"CRUZADO","Sin cruce")))</f>
        <v>Sin cruce</v>
      </c>
      <c r="AQ1121" s="792" t="str">
        <f t="shared" si="612"/>
        <v>IS3PRINCIPALB</v>
      </c>
      <c r="AR1121" s="792" t="str" cm="1">
        <f t="array" ref="AR1121">IF(AQ1121="","",IF(SUMPRODUCT((AQ1121=$AQ$6:$AQ$1560)*(AH1121=$AH$6:$AH$1560)*(AN1121=$AN$6:$AN$1560)*(AO1121=$AO$6:$AO$1560)*(ROW($AQ$6:$AQ$1560)&lt;&gt;ROW(AQ1121))*((R1121=0)*($R$6:$R$1560&gt;0)+(R1121&gt;0)*($R$6:$R$1560=0)))&gt;0,"SALONES UNIDOS",IF(SUMPRODUCT((AQ1121=$AQ$6:$AQ$1560)*(AH1121=$AH$6:$AH$1560)*((AN1121&lt;$AO$6:$AO$1560)*(AO1121&gt;$AN$6:$AN$1560))*(ROW($AQ$6:$AQ$1560)&lt;&gt;ROW(AQ1121)))&gt;0,"CRUZADO","Sin cruce")))</f>
        <v>Sin cruce</v>
      </c>
    </row>
    <row r="1122" spans="3:44" ht="15.6" hidden="1" customHeight="1">
      <c r="C1122" s="12" t="s">
        <v>1081</v>
      </c>
      <c r="D1122" s="789" t="s">
        <v>1715</v>
      </c>
      <c r="E1122" s="789">
        <v>20261</v>
      </c>
      <c r="F1122" s="12" t="s">
        <v>23</v>
      </c>
      <c r="G1122" s="12" t="s">
        <v>20</v>
      </c>
      <c r="H1122" s="12" t="s">
        <v>82</v>
      </c>
      <c r="I1122" s="12">
        <v>3</v>
      </c>
      <c r="J1122" s="12" t="s">
        <v>26</v>
      </c>
      <c r="K1122" s="790" t="s">
        <v>1733</v>
      </c>
      <c r="L1122" s="491" t="s">
        <v>1410</v>
      </c>
      <c r="M1122" s="789" t="s">
        <v>1101</v>
      </c>
      <c r="N1122" s="789" t="s">
        <v>1086</v>
      </c>
      <c r="O1122" s="12" t="s">
        <v>731</v>
      </c>
      <c r="P1122" s="789">
        <v>0</v>
      </c>
      <c r="Q1122" s="789">
        <v>2</v>
      </c>
      <c r="R1122" s="815">
        <v>2</v>
      </c>
      <c r="S1122" s="789">
        <v>3</v>
      </c>
      <c r="T1122" s="181"/>
      <c r="U1122" s="31">
        <v>17</v>
      </c>
      <c r="V1122" s="31">
        <f>IF(W1122="","",IFERROR(INDEX(Docentes!C:C,MATCH(W1122,Docentes!D:D,0)),"NUEVO"))</f>
        <v>71883055</v>
      </c>
      <c r="W1122" s="791" t="s">
        <v>342</v>
      </c>
      <c r="X1122" s="265" t="s">
        <v>168</v>
      </c>
      <c r="Y1122" s="789" t="s">
        <v>1142</v>
      </c>
      <c r="Z1122" s="789" t="s">
        <v>1089</v>
      </c>
      <c r="AA1122" s="789"/>
      <c r="AB1122" s="789"/>
      <c r="AC1122" s="789"/>
      <c r="AD1122" s="789" t="s">
        <v>1517</v>
      </c>
      <c r="AE1122" s="789">
        <v>20</v>
      </c>
      <c r="AF1122" s="789" t="s">
        <v>1142</v>
      </c>
      <c r="AG1122" s="31" t="str">
        <f t="shared" ref="AG1122:AG1123" si="627">IF(AND(P1122&gt;0,Q1122&gt;0),"TP",IF(AND(P1122&gt;0,Q1122=0),"T","P"))</f>
        <v>P</v>
      </c>
      <c r="AH1122" s="789">
        <v>1</v>
      </c>
      <c r="AI1122" s="789">
        <v>17</v>
      </c>
      <c r="AJ1122" s="789">
        <v>40</v>
      </c>
      <c r="AK1122" s="789">
        <v>19</v>
      </c>
      <c r="AL1122" s="789">
        <v>20</v>
      </c>
      <c r="AM1122" s="31">
        <f t="shared" ref="AM1122:AM1123" si="628">IF(R1122=0,0,IF(AI1122="",R1122,IF(X1122="HIBRIDO VIRTUAL",0,((((AK1122/24)+(AL1122/1440))-((AI1122/24)+(AJ1122/1440)))*1440/50))))</f>
        <v>1.999999999999996</v>
      </c>
      <c r="AN1122" s="792">
        <f t="shared" ref="AN1122:AN1123" si="629">AI1122/24+AJ1122/1440</f>
        <v>0.73611111111111116</v>
      </c>
      <c r="AO1122" s="792">
        <f t="shared" ref="AO1122:AO1123" si="630">AK1122/24+AL1122/1440</f>
        <v>0.80555555555555547</v>
      </c>
      <c r="AP1122" s="31" t="str" cm="1">
        <f t="array" ref="AP1122">IF(W1122="","",IF(SUMPRODUCT((W1122=$W$6:$W$1560)*(AH1122=$AH$6:$AH$1560)*(AN1122=$AN$6:$AN$1560)*(AO1122=$AO$6:$AO$1560)*(ROW($W$6:$W$1560)&lt;&gt;ROW(W1122))*((R1122=0)*($R$6:$R$1560&gt;0)+(R1122&gt;0)*($R$6:$R$1560=0)))&gt;0,"SALONES UNIDOS",IF(SUMPRODUCT((W1122=$W$6:$W$1560)*(AH1122=$AH$6:$AH$1560)*((AN1122&lt;$AO$6:$AO$1560)*(AO1122&gt;$AN$6:$AN$1560))*(ROW($W$6:$W$1560)&lt;&gt;ROW(W1122)))&gt;0,"CRUZADO","Sin cruce")))</f>
        <v>Sin cruce</v>
      </c>
      <c r="AQ1122" s="792" t="str">
        <f t="shared" ref="AQ1122:AQ1123" si="631">TRIM(CONCATENATE(H1122,I1122,F1122,J1122))</f>
        <v>IS3PRINCIPALB</v>
      </c>
      <c r="AR1122" s="792" t="str" cm="1">
        <f t="array" ref="AR1122">IF(AQ1122="","",IF(SUMPRODUCT((AQ1122=$AQ$6:$AQ$1560)*(AH1122=$AH$6:$AH$1560)*(AN1122=$AN$6:$AN$1560)*(AO1122=$AO$6:$AO$1560)*(ROW($AQ$6:$AQ$1560)&lt;&gt;ROW(AQ1122))*((R1122=0)*($R$6:$R$1560&gt;0)+(R1122&gt;0)*($R$6:$R$1560=0)))&gt;0,"SALONES UNIDOS",IF(SUMPRODUCT((AQ1122=$AQ$6:$AQ$1560)*(AH1122=$AH$6:$AH$1560)*((AN1122&lt;$AO$6:$AO$1560)*(AO1122&gt;$AN$6:$AN$1560))*(ROW($AQ$6:$AQ$1560)&lt;&gt;ROW(AQ1122)))&gt;0,"CRUZADO","Sin cruce")))</f>
        <v>Sin cruce</v>
      </c>
    </row>
    <row r="1123" spans="3:44" ht="15.6" hidden="1" customHeight="1">
      <c r="C1123" s="12" t="s">
        <v>1081</v>
      </c>
      <c r="D1123" s="789" t="s">
        <v>1715</v>
      </c>
      <c r="E1123" s="789">
        <v>20261</v>
      </c>
      <c r="F1123" s="12" t="s">
        <v>23</v>
      </c>
      <c r="G1123" s="12" t="s">
        <v>20</v>
      </c>
      <c r="H1123" s="12" t="s">
        <v>82</v>
      </c>
      <c r="I1123" s="12">
        <v>3</v>
      </c>
      <c r="J1123" s="12" t="s">
        <v>26</v>
      </c>
      <c r="K1123" s="790" t="s">
        <v>1734</v>
      </c>
      <c r="L1123" s="491" t="s">
        <v>1735</v>
      </c>
      <c r="M1123" s="789" t="s">
        <v>1085</v>
      </c>
      <c r="N1123" s="789" t="s">
        <v>1086</v>
      </c>
      <c r="O1123" s="12" t="s">
        <v>731</v>
      </c>
      <c r="P1123" s="789">
        <v>3</v>
      </c>
      <c r="Q1123" s="789">
        <v>0</v>
      </c>
      <c r="R1123" s="815">
        <v>3</v>
      </c>
      <c r="S1123" s="789">
        <v>4</v>
      </c>
      <c r="T1123" s="181"/>
      <c r="U1123" s="31">
        <v>17</v>
      </c>
      <c r="V1123" s="31">
        <f>IF(W1123="","",IFERROR(INDEX(Docentes!C:C,MATCH(W1123,Docentes!D:D,0)),"NUEVO"))</f>
        <v>20111776</v>
      </c>
      <c r="W1123" s="791" t="s">
        <v>539</v>
      </c>
      <c r="X1123" s="265" t="s">
        <v>168</v>
      </c>
      <c r="Y1123" s="789" t="s">
        <v>1242</v>
      </c>
      <c r="Z1123" s="789" t="s">
        <v>1089</v>
      </c>
      <c r="AA1123" s="789" t="s">
        <v>26</v>
      </c>
      <c r="AB1123" s="789" t="s">
        <v>1505</v>
      </c>
      <c r="AC1123" s="789">
        <v>40</v>
      </c>
      <c r="AD1123" s="789"/>
      <c r="AE1123" s="789"/>
      <c r="AF1123" s="789" t="s">
        <v>1671</v>
      </c>
      <c r="AG1123" s="31" t="str">
        <f t="shared" si="627"/>
        <v>T</v>
      </c>
      <c r="AH1123" s="789">
        <v>6</v>
      </c>
      <c r="AI1123" s="789">
        <v>7</v>
      </c>
      <c r="AJ1123" s="789">
        <v>40</v>
      </c>
      <c r="AK1123" s="789">
        <v>10</v>
      </c>
      <c r="AL1123" s="789">
        <v>10</v>
      </c>
      <c r="AM1123" s="31">
        <f t="shared" si="628"/>
        <v>2.9999999999999987</v>
      </c>
      <c r="AN1123" s="792">
        <f t="shared" si="629"/>
        <v>0.31944444444444448</v>
      </c>
      <c r="AO1123" s="792">
        <f t="shared" si="630"/>
        <v>0.4236111111111111</v>
      </c>
      <c r="AP1123" s="31" t="str" cm="1">
        <f t="array" ref="AP1123">IF(W1123="","",IF(SUMPRODUCT((W1123=$W$6:$W$1560)*(AH1123=$AH$6:$AH$1560)*(AN1123=$AN$6:$AN$1560)*(AO1123=$AO$6:$AO$1560)*(ROW($W$6:$W$1560)&lt;&gt;ROW(W1123))*((R1123=0)*($R$6:$R$1560&gt;0)+(R1123&gt;0)*($R$6:$R$1560=0)))&gt;0,"SALONES UNIDOS",IF(SUMPRODUCT((W1123=$W$6:$W$1560)*(AH1123=$AH$6:$AH$1560)*((AN1123&lt;$AO$6:$AO$1560)*(AO1123&gt;$AN$6:$AN$1560))*(ROW($W$6:$W$1560)&lt;&gt;ROW(W1123)))&gt;0,"CRUZADO","Sin cruce")))</f>
        <v>Sin cruce</v>
      </c>
      <c r="AQ1123" s="792" t="str">
        <f t="shared" si="631"/>
        <v>IS3PRINCIPALB</v>
      </c>
      <c r="AR1123" s="792" t="str" cm="1">
        <f t="array" ref="AR1123">IF(AQ1123="","",IF(SUMPRODUCT((AQ1123=$AQ$6:$AQ$1560)*(AH1123=$AH$6:$AH$1560)*(AN1123=$AN$6:$AN$1560)*(AO1123=$AO$6:$AO$1560)*(ROW($AQ$6:$AQ$1560)&lt;&gt;ROW(AQ1123))*((R1123=0)*($R$6:$R$1560&gt;0)+(R1123&gt;0)*($R$6:$R$1560=0)))&gt;0,"SALONES UNIDOS",IF(SUMPRODUCT((AQ1123=$AQ$6:$AQ$1560)*(AH1123=$AH$6:$AH$1560)*((AN1123&lt;$AO$6:$AO$1560)*(AO1123&gt;$AN$6:$AN$1560))*(ROW($AQ$6:$AQ$1560)&lt;&gt;ROW(AQ1123)))&gt;0,"CRUZADO","Sin cruce")))</f>
        <v>Sin cruce</v>
      </c>
    </row>
    <row r="1124" spans="3:44" ht="15.6" hidden="1" customHeight="1">
      <c r="C1124" s="12" t="s">
        <v>1081</v>
      </c>
      <c r="D1124" s="789" t="s">
        <v>1715</v>
      </c>
      <c r="E1124" s="789">
        <v>20261</v>
      </c>
      <c r="F1124" s="12" t="s">
        <v>23</v>
      </c>
      <c r="G1124" s="12" t="s">
        <v>20</v>
      </c>
      <c r="H1124" s="12" t="s">
        <v>82</v>
      </c>
      <c r="I1124" s="12">
        <v>3</v>
      </c>
      <c r="J1124" s="12" t="s">
        <v>26</v>
      </c>
      <c r="K1124" s="790" t="s">
        <v>1734</v>
      </c>
      <c r="L1124" s="491" t="s">
        <v>1735</v>
      </c>
      <c r="M1124" s="789" t="s">
        <v>1085</v>
      </c>
      <c r="N1124" s="789" t="s">
        <v>1086</v>
      </c>
      <c r="O1124" s="12" t="s">
        <v>731</v>
      </c>
      <c r="P1124" s="789">
        <v>0</v>
      </c>
      <c r="Q1124" s="789">
        <v>2</v>
      </c>
      <c r="R1124" s="815">
        <v>2</v>
      </c>
      <c r="S1124" s="789">
        <v>4</v>
      </c>
      <c r="T1124" s="181"/>
      <c r="U1124" s="31">
        <v>17</v>
      </c>
      <c r="V1124" s="31">
        <f>IF(W1124="","",IFERROR(INDEX(Docentes!C:C,MATCH(W1124,Docentes!D:D,0)),"NUEVO"))</f>
        <v>20111776</v>
      </c>
      <c r="W1124" s="791" t="s">
        <v>539</v>
      </c>
      <c r="X1124" s="265" t="s">
        <v>168</v>
      </c>
      <c r="Y1124" s="789" t="s">
        <v>1242</v>
      </c>
      <c r="Z1124" s="789" t="s">
        <v>1089</v>
      </c>
      <c r="AA1124" s="789"/>
      <c r="AB1124" s="789"/>
      <c r="AC1124" s="789"/>
      <c r="AD1124" s="789" t="s">
        <v>1517</v>
      </c>
      <c r="AE1124" s="789">
        <v>20</v>
      </c>
      <c r="AF1124" s="789" t="s">
        <v>1671</v>
      </c>
      <c r="AG1124" s="31" t="str">
        <f t="shared" si="618"/>
        <v>P</v>
      </c>
      <c r="AH1124" s="789">
        <v>6</v>
      </c>
      <c r="AI1124" s="789">
        <v>10</v>
      </c>
      <c r="AJ1124" s="789">
        <v>10</v>
      </c>
      <c r="AK1124" s="789">
        <v>11</v>
      </c>
      <c r="AL1124" s="789">
        <v>50</v>
      </c>
      <c r="AM1124" s="31">
        <f t="shared" si="624"/>
        <v>1.9999999999999993</v>
      </c>
      <c r="AN1124" s="792">
        <f t="shared" si="625"/>
        <v>0.4236111111111111</v>
      </c>
      <c r="AO1124" s="792">
        <f t="shared" si="626"/>
        <v>0.49305555555555552</v>
      </c>
      <c r="AP1124" s="31" t="str" cm="1">
        <f t="array" ref="AP1124">IF(W1124="","",IF(SUMPRODUCT((W1124=$W$6:$W$1560)*(AH1124=$AH$6:$AH$1560)*(AN1124=$AN$6:$AN$1560)*(AO1124=$AO$6:$AO$1560)*(ROW($W$6:$W$1560)&lt;&gt;ROW(W1124))*((R1124=0)*($R$6:$R$1560&gt;0)+(R1124&gt;0)*($R$6:$R$1560=0)))&gt;0,"SALONES UNIDOS",IF(SUMPRODUCT((W1124=$W$6:$W$1560)*(AH1124=$AH$6:$AH$1560)*((AN1124&lt;$AO$6:$AO$1560)*(AO1124&gt;$AN$6:$AN$1560))*(ROW($W$6:$W$1560)&lt;&gt;ROW(W1124)))&gt;0,"CRUZADO","Sin cruce")))</f>
        <v>Sin cruce</v>
      </c>
      <c r="AQ1124" s="792" t="str">
        <f t="shared" ref="AQ1124:AQ1206" si="632">TRIM(CONCATENATE(H1124,I1124,F1124,J1124))</f>
        <v>IS3PRINCIPALB</v>
      </c>
      <c r="AR1124" s="792" t="str" cm="1">
        <f t="array" ref="AR1124">IF(AQ1124="","",IF(SUMPRODUCT((AQ1124=$AQ$6:$AQ$1560)*(AH1124=$AH$6:$AH$1560)*(AN1124=$AN$6:$AN$1560)*(AO1124=$AO$6:$AO$1560)*(ROW($AQ$6:$AQ$1560)&lt;&gt;ROW(AQ1124))*((R1124=0)*($R$6:$R$1560&gt;0)+(R1124&gt;0)*($R$6:$R$1560=0)))&gt;0,"SALONES UNIDOS",IF(SUMPRODUCT((AQ1124=$AQ$6:$AQ$1560)*(AH1124=$AH$6:$AH$1560)*((AN1124&lt;$AO$6:$AO$1560)*(AO1124&gt;$AN$6:$AN$1560))*(ROW($AQ$6:$AQ$1560)&lt;&gt;ROW(AQ1124)))&gt;0,"CRUZADO","Sin cruce")))</f>
        <v>Sin cruce</v>
      </c>
    </row>
    <row r="1125" spans="3:44" ht="15.6" hidden="1" customHeight="1">
      <c r="C1125" s="12" t="s">
        <v>1081</v>
      </c>
      <c r="D1125" s="789" t="s">
        <v>1715</v>
      </c>
      <c r="E1125" s="789">
        <v>20261</v>
      </c>
      <c r="F1125" s="12" t="s">
        <v>23</v>
      </c>
      <c r="G1125" s="12" t="s">
        <v>20</v>
      </c>
      <c r="H1125" s="12" t="s">
        <v>82</v>
      </c>
      <c r="I1125" s="12">
        <v>3</v>
      </c>
      <c r="J1125" s="12" t="s">
        <v>26</v>
      </c>
      <c r="K1125" s="790" t="s">
        <v>1736</v>
      </c>
      <c r="L1125" s="491" t="s">
        <v>1223</v>
      </c>
      <c r="M1125" s="789" t="s">
        <v>1101</v>
      </c>
      <c r="N1125" s="789" t="s">
        <v>1086</v>
      </c>
      <c r="O1125" s="12" t="s">
        <v>731</v>
      </c>
      <c r="P1125" s="789">
        <v>1</v>
      </c>
      <c r="Q1125" s="789">
        <v>4</v>
      </c>
      <c r="R1125" s="815">
        <v>5</v>
      </c>
      <c r="S1125" s="789">
        <v>3</v>
      </c>
      <c r="T1125" s="181"/>
      <c r="U1125" s="31">
        <v>17</v>
      </c>
      <c r="V1125" s="31">
        <f>IF(W1125="","",IFERROR(INDEX(Docentes!C:C,MATCH(W1125,Docentes!D:D,0)),"NUEVO"))</f>
        <v>46741053</v>
      </c>
      <c r="W1125" s="693" t="s">
        <v>384</v>
      </c>
      <c r="X1125" s="265" t="s">
        <v>168</v>
      </c>
      <c r="Y1125" s="789" t="s">
        <v>1088</v>
      </c>
      <c r="Z1125" s="789" t="s">
        <v>1089</v>
      </c>
      <c r="AA1125" s="789" t="s">
        <v>16</v>
      </c>
      <c r="AB1125" s="789" t="s">
        <v>1528</v>
      </c>
      <c r="AC1125" s="789">
        <v>37</v>
      </c>
      <c r="AD1125" s="789"/>
      <c r="AE1125" s="789"/>
      <c r="AF1125" s="789" t="s">
        <v>1088</v>
      </c>
      <c r="AG1125" s="31" t="str">
        <f t="shared" si="618"/>
        <v>TP</v>
      </c>
      <c r="AH1125" s="789">
        <v>4</v>
      </c>
      <c r="AI1125" s="789">
        <v>11</v>
      </c>
      <c r="AJ1125" s="789">
        <v>0</v>
      </c>
      <c r="AK1125" s="789">
        <v>15</v>
      </c>
      <c r="AL1125" s="789">
        <v>10</v>
      </c>
      <c r="AM1125" s="31">
        <f t="shared" si="624"/>
        <v>5</v>
      </c>
      <c r="AN1125" s="792">
        <f t="shared" si="625"/>
        <v>0.45833333333333331</v>
      </c>
      <c r="AO1125" s="792">
        <f t="shared" si="626"/>
        <v>0.63194444444444442</v>
      </c>
      <c r="AP1125" s="31" t="str" cm="1">
        <f t="array" ref="AP1125">IF(W1125="","",IF(SUMPRODUCT((W1125=$W$6:$W$1560)*(AH1125=$AH$6:$AH$1560)*(AN1125=$AN$6:$AN$1560)*(AO1125=$AO$6:$AO$1560)*(ROW($W$6:$W$1560)&lt;&gt;ROW(W1125))*((R1125=0)*($R$6:$R$1560&gt;0)+(R1125&gt;0)*($R$6:$R$1560=0)))&gt;0,"SALONES UNIDOS",IF(SUMPRODUCT((W1125=$W$6:$W$1560)*(AH1125=$AH$6:$AH$1560)*((AN1125&lt;$AO$6:$AO$1560)*(AO1125&gt;$AN$6:$AN$1560))*(ROW($W$6:$W$1560)&lt;&gt;ROW(W1125)))&gt;0,"CRUZADO","Sin cruce")))</f>
        <v>Sin cruce</v>
      </c>
      <c r="AQ1125" s="792" t="str">
        <f t="shared" si="632"/>
        <v>IS3PRINCIPALB</v>
      </c>
      <c r="AR1125" s="792" t="str" cm="1">
        <f t="array" ref="AR1125">IF(AQ1125="","",IF(SUMPRODUCT((AQ1125=$AQ$6:$AQ$1560)*(AH1125=$AH$6:$AH$1560)*(AN1125=$AN$6:$AN$1560)*(AO1125=$AO$6:$AO$1560)*(ROW($AQ$6:$AQ$1560)&lt;&gt;ROW(AQ1125))*((R1125=0)*($R$6:$R$1560&gt;0)+(R1125&gt;0)*($R$6:$R$1560=0)))&gt;0,"SALONES UNIDOS",IF(SUMPRODUCT((AQ1125=$AQ$6:$AQ$1560)*(AH1125=$AH$6:$AH$1560)*((AN1125&lt;$AO$6:$AO$1560)*(AO1125&gt;$AN$6:$AN$1560))*(ROW($AQ$6:$AQ$1560)&lt;&gt;ROW(AQ1125)))&gt;0,"CRUZADO","Sin cruce")))</f>
        <v>Sin cruce</v>
      </c>
    </row>
    <row r="1126" spans="3:44" ht="15.6" hidden="1" customHeight="1">
      <c r="C1126" s="12" t="s">
        <v>1081</v>
      </c>
      <c r="D1126" s="789" t="s">
        <v>1715</v>
      </c>
      <c r="E1126" s="789">
        <v>20261</v>
      </c>
      <c r="F1126" s="12" t="s">
        <v>23</v>
      </c>
      <c r="G1126" s="12" t="s">
        <v>20</v>
      </c>
      <c r="H1126" s="12" t="s">
        <v>82</v>
      </c>
      <c r="I1126" s="12">
        <v>4</v>
      </c>
      <c r="J1126" s="12" t="s">
        <v>16</v>
      </c>
      <c r="K1126" s="790" t="s">
        <v>1737</v>
      </c>
      <c r="L1126" s="491" t="s">
        <v>1412</v>
      </c>
      <c r="M1126" s="789" t="s">
        <v>1101</v>
      </c>
      <c r="N1126" s="789" t="s">
        <v>1086</v>
      </c>
      <c r="O1126" s="12" t="s">
        <v>731</v>
      </c>
      <c r="P1126" s="789">
        <v>2</v>
      </c>
      <c r="Q1126" s="789">
        <v>0</v>
      </c>
      <c r="R1126" s="815">
        <v>2</v>
      </c>
      <c r="S1126" s="789">
        <v>3</v>
      </c>
      <c r="T1126" s="181"/>
      <c r="U1126" s="31">
        <v>16</v>
      </c>
      <c r="V1126" s="31">
        <f>IF(W1126="","",IFERROR(INDEX(Docentes!C:C,MATCH(W1126,Docentes!D:D,0)),"NUEVO"))</f>
        <v>45879356</v>
      </c>
      <c r="W1126" s="926" t="s">
        <v>189</v>
      </c>
      <c r="X1126" s="265" t="s">
        <v>168</v>
      </c>
      <c r="Y1126" s="789" t="s">
        <v>1242</v>
      </c>
      <c r="Z1126" s="789" t="s">
        <v>1089</v>
      </c>
      <c r="AA1126" s="789" t="s">
        <v>16</v>
      </c>
      <c r="AB1126" s="789" t="s">
        <v>1528</v>
      </c>
      <c r="AC1126" s="789">
        <v>37</v>
      </c>
      <c r="AD1126" s="789"/>
      <c r="AE1126" s="789"/>
      <c r="AF1126" s="789" t="s">
        <v>1242</v>
      </c>
      <c r="AG1126" s="31" t="str">
        <f t="shared" si="618"/>
        <v>T</v>
      </c>
      <c r="AH1126" s="789">
        <v>1</v>
      </c>
      <c r="AI1126" s="789">
        <v>7</v>
      </c>
      <c r="AJ1126" s="789">
        <v>40</v>
      </c>
      <c r="AK1126" s="789">
        <v>9</v>
      </c>
      <c r="AL1126" s="789">
        <v>20</v>
      </c>
      <c r="AM1126" s="31">
        <f t="shared" si="624"/>
        <v>1.9999999999999993</v>
      </c>
      <c r="AN1126" s="792">
        <f t="shared" si="625"/>
        <v>0.31944444444444448</v>
      </c>
      <c r="AO1126" s="792">
        <f t="shared" si="626"/>
        <v>0.3888888888888889</v>
      </c>
      <c r="AP1126" s="31" t="str" cm="1">
        <f t="array" ref="AP1126">IF(W1126="","",IF(SUMPRODUCT((W1126=$W$6:$W$1560)*(AH1126=$AH$6:$AH$1560)*(AN1126=$AN$6:$AN$1560)*(AO1126=$AO$6:$AO$1560)*(ROW($W$6:$W$1560)&lt;&gt;ROW(W1126))*((R1126=0)*($R$6:$R$1560&gt;0)+(R1126&gt;0)*($R$6:$R$1560=0)))&gt;0,"SALONES UNIDOS",IF(SUMPRODUCT((W1126=$W$6:$W$1560)*(AH1126=$AH$6:$AH$1560)*((AN1126&lt;$AO$6:$AO$1560)*(AO1126&gt;$AN$6:$AN$1560))*(ROW($W$6:$W$1560)&lt;&gt;ROW(W1126)))&gt;0,"CRUZADO","Sin cruce")))</f>
        <v>Sin cruce</v>
      </c>
      <c r="AQ1126" s="792" t="str">
        <f t="shared" si="632"/>
        <v>IS4PRINCIPALA</v>
      </c>
      <c r="AR1126" s="792" t="str" cm="1">
        <f t="array" ref="AR1126">IF(AQ1126="","",IF(SUMPRODUCT((AQ1126=$AQ$6:$AQ$1560)*(AH1126=$AH$6:$AH$1560)*(AN1126=$AN$6:$AN$1560)*(AO1126=$AO$6:$AO$1560)*(ROW($AQ$6:$AQ$1560)&lt;&gt;ROW(AQ1126))*((R1126=0)*($R$6:$R$1560&gt;0)+(R1126&gt;0)*($R$6:$R$1560=0)))&gt;0,"SALONES UNIDOS",IF(SUMPRODUCT((AQ1126=$AQ$6:$AQ$1560)*(AH1126=$AH$6:$AH$1560)*((AN1126&lt;$AO$6:$AO$1560)*(AO1126&gt;$AN$6:$AN$1560))*(ROW($AQ$6:$AQ$1560)&lt;&gt;ROW(AQ1126)))&gt;0,"CRUZADO","Sin cruce")))</f>
        <v>Sin cruce</v>
      </c>
    </row>
    <row r="1127" spans="3:44" ht="15.6" hidden="1" customHeight="1">
      <c r="C1127" s="12" t="s">
        <v>1081</v>
      </c>
      <c r="D1127" s="789" t="s">
        <v>1715</v>
      </c>
      <c r="E1127" s="789">
        <v>20261</v>
      </c>
      <c r="F1127" s="12" t="s">
        <v>23</v>
      </c>
      <c r="G1127" s="12" t="s">
        <v>20</v>
      </c>
      <c r="H1127" s="12" t="s">
        <v>82</v>
      </c>
      <c r="I1127" s="12">
        <v>4</v>
      </c>
      <c r="J1127" s="12" t="s">
        <v>16</v>
      </c>
      <c r="K1127" s="790" t="s">
        <v>1737</v>
      </c>
      <c r="L1127" s="491" t="s">
        <v>1412</v>
      </c>
      <c r="M1127" s="789" t="s">
        <v>1101</v>
      </c>
      <c r="N1127" s="789" t="s">
        <v>1086</v>
      </c>
      <c r="O1127" s="12" t="s">
        <v>731</v>
      </c>
      <c r="P1127" s="789">
        <v>0</v>
      </c>
      <c r="Q1127" s="789">
        <v>2</v>
      </c>
      <c r="R1127" s="815">
        <v>2</v>
      </c>
      <c r="S1127" s="789">
        <v>3</v>
      </c>
      <c r="T1127" s="181"/>
      <c r="U1127" s="31">
        <v>16</v>
      </c>
      <c r="V1127" s="31">
        <f>IF(W1127="","",IFERROR(INDEX(Docentes!C:C,MATCH(W1127,Docentes!D:D,0)),"NUEVO"))</f>
        <v>45879356</v>
      </c>
      <c r="W1127" s="926" t="s">
        <v>189</v>
      </c>
      <c r="X1127" s="265" t="s">
        <v>168</v>
      </c>
      <c r="Y1127" s="789" t="s">
        <v>1242</v>
      </c>
      <c r="Z1127" s="789" t="s">
        <v>1089</v>
      </c>
      <c r="AA1127" s="789"/>
      <c r="AB1127" s="789"/>
      <c r="AC1127" s="789"/>
      <c r="AD1127" s="789" t="s">
        <v>1738</v>
      </c>
      <c r="AE1127" s="789">
        <v>24</v>
      </c>
      <c r="AF1127" s="789" t="s">
        <v>1242</v>
      </c>
      <c r="AG1127" s="31" t="str">
        <f>IF(AND(P1127&gt;0,Q1127&gt;0),"TP",IF(AND(P1127&gt;0,Q1127=0),"T","P"))</f>
        <v>P</v>
      </c>
      <c r="AH1127" s="789">
        <v>1</v>
      </c>
      <c r="AI1127" s="789">
        <v>9</v>
      </c>
      <c r="AJ1127" s="789">
        <v>20</v>
      </c>
      <c r="AK1127" s="789">
        <v>11</v>
      </c>
      <c r="AL1127" s="789">
        <v>0</v>
      </c>
      <c r="AM1127" s="31">
        <f>IF(R1127=0,0,IF(AI1127="",R1127,IF(X1127="HIBRIDO VIRTUAL",0,((((AK1127/24)+(AL1127/1440))-((AI1127/24)+(AJ1127/1440)))*1440/50))))</f>
        <v>1.9999999999999993</v>
      </c>
      <c r="AN1127" s="792">
        <f>AI1127/24+AJ1127/1440</f>
        <v>0.3888888888888889</v>
      </c>
      <c r="AO1127" s="792">
        <f>AK1127/24+AL1127/1440</f>
        <v>0.45833333333333331</v>
      </c>
      <c r="AP1127" s="31" t="str" cm="1">
        <f t="array" ref="AP1127">IF(W1127="","",IF(SUMPRODUCT((W1127=$W$6:$W$1560)*(AH1127=$AH$6:$AH$1560)*(AN1127=$AN$6:$AN$1560)*(AO1127=$AO$6:$AO$1560)*(ROW($W$6:$W$1560)&lt;&gt;ROW(W1127))*((R1127=0)*($R$6:$R$1560&gt;0)+(R1127&gt;0)*($R$6:$R$1560=0)))&gt;0,"SALONES UNIDOS",IF(SUMPRODUCT((W1127=$W$6:$W$1560)*(AH1127=$AH$6:$AH$1560)*((AN1127&lt;$AO$6:$AO$1560)*(AO1127&gt;$AN$6:$AN$1560))*(ROW($W$6:$W$1560)&lt;&gt;ROW(W1127)))&gt;0,"CRUZADO","Sin cruce")))</f>
        <v>Sin cruce</v>
      </c>
      <c r="AQ1127" s="792" t="str">
        <f>TRIM(CONCATENATE(H1127,I1127,F1127,J1127))</f>
        <v>IS4PRINCIPALA</v>
      </c>
      <c r="AR1127" s="792" t="str" cm="1">
        <f t="array" ref="AR1127">IF(AQ1127="","",IF(SUMPRODUCT((AQ1127=$AQ$6:$AQ$1560)*(AH1127=$AH$6:$AH$1560)*(AN1127=$AN$6:$AN$1560)*(AO1127=$AO$6:$AO$1560)*(ROW($AQ$6:$AQ$1560)&lt;&gt;ROW(AQ1127))*((R1127=0)*($R$6:$R$1560&gt;0)+(R1127&gt;0)*($R$6:$R$1560=0)))&gt;0,"SALONES UNIDOS",IF(SUMPRODUCT((AQ1127=$AQ$6:$AQ$1560)*(AH1127=$AH$6:$AH$1560)*((AN1127&lt;$AO$6:$AO$1560)*(AO1127&gt;$AN$6:$AN$1560))*(ROW($AQ$6:$AQ$1560)&lt;&gt;ROW(AQ1127)))&gt;0,"CRUZADO","Sin cruce")))</f>
        <v>Sin cruce</v>
      </c>
    </row>
    <row r="1128" spans="3:44" ht="15.6" hidden="1" customHeight="1">
      <c r="C1128" s="12" t="s">
        <v>1081</v>
      </c>
      <c r="D1128" s="789" t="s">
        <v>1715</v>
      </c>
      <c r="E1128" s="789">
        <v>20261</v>
      </c>
      <c r="F1128" s="12" t="s">
        <v>23</v>
      </c>
      <c r="G1128" s="12" t="s">
        <v>20</v>
      </c>
      <c r="H1128" s="12" t="s">
        <v>82</v>
      </c>
      <c r="I1128" s="12">
        <v>4</v>
      </c>
      <c r="J1128" s="12" t="s">
        <v>16</v>
      </c>
      <c r="K1128" s="790" t="s">
        <v>1739</v>
      </c>
      <c r="L1128" s="491" t="s">
        <v>1377</v>
      </c>
      <c r="M1128" s="789" t="s">
        <v>1127</v>
      </c>
      <c r="N1128" s="789" t="s">
        <v>1086</v>
      </c>
      <c r="O1128" s="12" t="s">
        <v>731</v>
      </c>
      <c r="P1128" s="789">
        <v>3</v>
      </c>
      <c r="Q1128" s="789">
        <v>0</v>
      </c>
      <c r="R1128" s="815">
        <v>3</v>
      </c>
      <c r="S1128" s="789">
        <v>4</v>
      </c>
      <c r="T1128" s="181"/>
      <c r="U1128" s="31">
        <v>16</v>
      </c>
      <c r="V1128" s="31">
        <f>IF(W1128="","",IFERROR(INDEX(Docentes!C:C,MATCH(W1128,Docentes!D:D,0)),"NUEVO"))</f>
        <v>44113156</v>
      </c>
      <c r="W1128" s="791" t="s">
        <v>228</v>
      </c>
      <c r="X1128" s="265" t="s">
        <v>168</v>
      </c>
      <c r="Y1128" s="789" t="s">
        <v>1088</v>
      </c>
      <c r="Z1128" s="789" t="s">
        <v>1089</v>
      </c>
      <c r="AA1128" s="789" t="s">
        <v>16</v>
      </c>
      <c r="AB1128" s="789" t="s">
        <v>1631</v>
      </c>
      <c r="AC1128" s="789">
        <v>39</v>
      </c>
      <c r="AD1128" s="789"/>
      <c r="AE1128" s="789"/>
      <c r="AF1128" s="789" t="s">
        <v>1088</v>
      </c>
      <c r="AG1128" s="31" t="str">
        <f t="shared" si="618"/>
        <v>T</v>
      </c>
      <c r="AH1128" s="789">
        <v>4</v>
      </c>
      <c r="AI1128" s="789">
        <v>19</v>
      </c>
      <c r="AJ1128" s="789">
        <v>20</v>
      </c>
      <c r="AK1128" s="789">
        <v>21</v>
      </c>
      <c r="AL1128" s="789">
        <v>50</v>
      </c>
      <c r="AM1128" s="31">
        <f t="shared" si="624"/>
        <v>3.0000000000000022</v>
      </c>
      <c r="AN1128" s="792">
        <f t="shared" si="625"/>
        <v>0.80555555555555547</v>
      </c>
      <c r="AO1128" s="792">
        <f t="shared" si="626"/>
        <v>0.90972222222222221</v>
      </c>
      <c r="AP1128" s="31" t="str" cm="1">
        <f t="array" ref="AP1128">IF(W1128="","",IF(SUMPRODUCT((W1128=$W$6:$W$1560)*(AH1128=$AH$6:$AH$1560)*(AN1128=$AN$6:$AN$1560)*(AO1128=$AO$6:$AO$1560)*(ROW($W$6:$W$1560)&lt;&gt;ROW(W1128))*((R1128=0)*($R$6:$R$1560&gt;0)+(R1128&gt;0)*($R$6:$R$1560=0)))&gt;0,"SALONES UNIDOS",IF(SUMPRODUCT((W1128=$W$6:$W$1560)*(AH1128=$AH$6:$AH$1560)*((AN1128&lt;$AO$6:$AO$1560)*(AO1128&gt;$AN$6:$AN$1560))*(ROW($W$6:$W$1560)&lt;&gt;ROW(W1128)))&gt;0,"CRUZADO","Sin cruce")))</f>
        <v>Sin cruce</v>
      </c>
      <c r="AQ1128" s="792" t="str">
        <f t="shared" si="632"/>
        <v>IS4PRINCIPALA</v>
      </c>
      <c r="AR1128" s="792" t="str" cm="1">
        <f t="array" ref="AR1128">IF(AQ1128="","",IF(SUMPRODUCT((AQ1128=$AQ$6:$AQ$1560)*(AH1128=$AH$6:$AH$1560)*(AN1128=$AN$6:$AN$1560)*(AO1128=$AO$6:$AO$1560)*(ROW($AQ$6:$AQ$1560)&lt;&gt;ROW(AQ1128))*((R1128=0)*($R$6:$R$1560&gt;0)+(R1128&gt;0)*($R$6:$R$1560=0)))&gt;0,"SALONES UNIDOS",IF(SUMPRODUCT((AQ1128=$AQ$6:$AQ$1560)*(AH1128=$AH$6:$AH$1560)*((AN1128&lt;$AO$6:$AO$1560)*(AO1128&gt;$AN$6:$AN$1560))*(ROW($AQ$6:$AQ$1560)&lt;&gt;ROW(AQ1128)))&gt;0,"CRUZADO","Sin cruce")))</f>
        <v>Sin cruce</v>
      </c>
    </row>
    <row r="1129" spans="3:44" ht="15.6" hidden="1" customHeight="1">
      <c r="C1129" s="12" t="s">
        <v>1081</v>
      </c>
      <c r="D1129" s="789" t="s">
        <v>1715</v>
      </c>
      <c r="E1129" s="789">
        <v>20261</v>
      </c>
      <c r="F1129" s="12" t="s">
        <v>23</v>
      </c>
      <c r="G1129" s="12" t="s">
        <v>20</v>
      </c>
      <c r="H1129" s="12" t="s">
        <v>82</v>
      </c>
      <c r="I1129" s="12">
        <v>4</v>
      </c>
      <c r="J1129" s="12" t="s">
        <v>16</v>
      </c>
      <c r="K1129" s="790" t="s">
        <v>1739</v>
      </c>
      <c r="L1129" s="491" t="s">
        <v>1377</v>
      </c>
      <c r="M1129" s="789" t="s">
        <v>1127</v>
      </c>
      <c r="N1129" s="789" t="s">
        <v>1086</v>
      </c>
      <c r="O1129" s="12" t="s">
        <v>731</v>
      </c>
      <c r="P1129" s="789">
        <v>0</v>
      </c>
      <c r="Q1129" s="789">
        <v>2</v>
      </c>
      <c r="R1129" s="815">
        <v>2</v>
      </c>
      <c r="S1129" s="789">
        <v>4</v>
      </c>
      <c r="T1129" s="181"/>
      <c r="U1129" s="31">
        <v>16</v>
      </c>
      <c r="V1129" s="31">
        <f>IF(W1129="","",IFERROR(INDEX(Docentes!C:C,MATCH(W1129,Docentes!D:D,0)),"NUEVO"))</f>
        <v>44113156</v>
      </c>
      <c r="W1129" s="791" t="s">
        <v>228</v>
      </c>
      <c r="X1129" s="265" t="s">
        <v>168</v>
      </c>
      <c r="Y1129" s="789" t="s">
        <v>1088</v>
      </c>
      <c r="Z1129" s="789" t="s">
        <v>1089</v>
      </c>
      <c r="AA1129" s="789"/>
      <c r="AB1129" s="789"/>
      <c r="AC1129" s="789"/>
      <c r="AD1129" s="789" t="s">
        <v>1517</v>
      </c>
      <c r="AE1129" s="789">
        <v>20</v>
      </c>
      <c r="AF1129" s="789" t="s">
        <v>1088</v>
      </c>
      <c r="AG1129" s="31" t="str">
        <f t="shared" si="618"/>
        <v>P</v>
      </c>
      <c r="AH1129" s="789">
        <v>5</v>
      </c>
      <c r="AI1129" s="789">
        <v>21</v>
      </c>
      <c r="AJ1129" s="789">
        <v>0</v>
      </c>
      <c r="AK1129" s="789">
        <v>22</v>
      </c>
      <c r="AL1129" s="789">
        <v>40</v>
      </c>
      <c r="AM1129" s="31">
        <f t="shared" si="624"/>
        <v>1.9999999999999993</v>
      </c>
      <c r="AN1129" s="792">
        <f t="shared" si="625"/>
        <v>0.875</v>
      </c>
      <c r="AO1129" s="792">
        <f t="shared" si="626"/>
        <v>0.94444444444444442</v>
      </c>
      <c r="AP1129" s="31" t="str" cm="1">
        <f t="array" ref="AP1129">IF(W1129="","",IF(SUMPRODUCT((W1129=$W$6:$W$1560)*(AH1129=$AH$6:$AH$1560)*(AN1129=$AN$6:$AN$1560)*(AO1129=$AO$6:$AO$1560)*(ROW($W$6:$W$1560)&lt;&gt;ROW(W1129))*((R1129=0)*($R$6:$R$1560&gt;0)+(R1129&gt;0)*($R$6:$R$1560=0)))&gt;0,"SALONES UNIDOS",IF(SUMPRODUCT((W1129=$W$6:$W$1560)*(AH1129=$AH$6:$AH$1560)*((AN1129&lt;$AO$6:$AO$1560)*(AO1129&gt;$AN$6:$AN$1560))*(ROW($W$6:$W$1560)&lt;&gt;ROW(W1129)))&gt;0,"CRUZADO","Sin cruce")))</f>
        <v>Sin cruce</v>
      </c>
      <c r="AQ1129" s="792" t="str">
        <f t="shared" si="632"/>
        <v>IS4PRINCIPALA</v>
      </c>
      <c r="AR1129" s="792" t="str" cm="1">
        <f t="array" ref="AR1129">IF(AQ1129="","",IF(SUMPRODUCT((AQ1129=$AQ$6:$AQ$1560)*(AH1129=$AH$6:$AH$1560)*(AN1129=$AN$6:$AN$1560)*(AO1129=$AO$6:$AO$1560)*(ROW($AQ$6:$AQ$1560)&lt;&gt;ROW(AQ1129))*((R1129=0)*($R$6:$R$1560&gt;0)+(R1129&gt;0)*($R$6:$R$1560=0)))&gt;0,"SALONES UNIDOS",IF(SUMPRODUCT((AQ1129=$AQ$6:$AQ$1560)*(AH1129=$AH$6:$AH$1560)*((AN1129&lt;$AO$6:$AO$1560)*(AO1129&gt;$AN$6:$AN$1560))*(ROW($AQ$6:$AQ$1560)&lt;&gt;ROW(AQ1129)))&gt;0,"CRUZADO","Sin cruce")))</f>
        <v>Sin cruce</v>
      </c>
    </row>
    <row r="1130" spans="3:44" ht="15.6" hidden="1" customHeight="1">
      <c r="C1130" s="12" t="s">
        <v>1081</v>
      </c>
      <c r="D1130" s="789" t="s">
        <v>1715</v>
      </c>
      <c r="E1130" s="789">
        <v>20261</v>
      </c>
      <c r="F1130" s="12" t="s">
        <v>23</v>
      </c>
      <c r="G1130" s="12" t="s">
        <v>20</v>
      </c>
      <c r="H1130" s="12" t="s">
        <v>82</v>
      </c>
      <c r="I1130" s="12">
        <v>4</v>
      </c>
      <c r="J1130" s="12" t="s">
        <v>16</v>
      </c>
      <c r="K1130" s="790" t="s">
        <v>1740</v>
      </c>
      <c r="L1130" s="491" t="s">
        <v>1363</v>
      </c>
      <c r="M1130" s="789" t="s">
        <v>1101</v>
      </c>
      <c r="N1130" s="789" t="s">
        <v>1086</v>
      </c>
      <c r="O1130" s="12" t="s">
        <v>731</v>
      </c>
      <c r="P1130" s="789">
        <v>2</v>
      </c>
      <c r="Q1130" s="789">
        <v>0</v>
      </c>
      <c r="R1130" s="815">
        <v>2</v>
      </c>
      <c r="S1130" s="789">
        <v>3</v>
      </c>
      <c r="T1130" s="181"/>
      <c r="U1130" s="31">
        <v>16</v>
      </c>
      <c r="V1130" s="31">
        <f>IF(W1130="","",IFERROR(INDEX(Docentes!C:C,MATCH(W1130,Docentes!D:D,0)),"NUEVO"))</f>
        <v>21869681</v>
      </c>
      <c r="W1130" s="791" t="s">
        <v>351</v>
      </c>
      <c r="X1130" s="265" t="s">
        <v>168</v>
      </c>
      <c r="Y1130" s="789" t="s">
        <v>1142</v>
      </c>
      <c r="Z1130" s="789" t="s">
        <v>1089</v>
      </c>
      <c r="AA1130" s="789" t="s">
        <v>26</v>
      </c>
      <c r="AB1130" s="789" t="s">
        <v>1585</v>
      </c>
      <c r="AC1130" s="789">
        <v>40</v>
      </c>
      <c r="AD1130" s="789"/>
      <c r="AE1130" s="789"/>
      <c r="AF1130" s="789" t="s">
        <v>1142</v>
      </c>
      <c r="AG1130" s="31" t="str">
        <f>IF(AND(P1130&gt;0,Q1130&gt;0),"TP",IF(AND(P1130&gt;0,Q1130=0),"T","P"))</f>
        <v>T</v>
      </c>
      <c r="AH1130" s="789">
        <v>5</v>
      </c>
      <c r="AI1130" s="789">
        <v>17</v>
      </c>
      <c r="AJ1130" s="789">
        <v>40</v>
      </c>
      <c r="AK1130" s="789">
        <v>19</v>
      </c>
      <c r="AL1130" s="789">
        <v>20</v>
      </c>
      <c r="AM1130" s="31">
        <f>IF(R1130=0,0,IF(AI1130="",R1130,IF(X1130="HIBRIDO VIRTUAL",0,((((AK1130/24)+(AL1130/1440))-((AI1130/24)+(AJ1130/1440)))*1440/50))))</f>
        <v>1.999999999999996</v>
      </c>
      <c r="AN1130" s="792">
        <f>AI1130/24+AJ1130/1440</f>
        <v>0.73611111111111116</v>
      </c>
      <c r="AO1130" s="792">
        <f>AK1130/24+AL1130/1440</f>
        <v>0.80555555555555547</v>
      </c>
      <c r="AP1130" s="31" t="str" cm="1">
        <f t="array" ref="AP1130">IF(W1130="","",IF(SUMPRODUCT((W1130=$W$6:$W$1560)*(AH1130=$AH$6:$AH$1560)*(AN1130=$AN$6:$AN$1560)*(AO1130=$AO$6:$AO$1560)*(ROW($W$6:$W$1560)&lt;&gt;ROW(W1130))*((R1130=0)*($R$6:$R$1560&gt;0)+(R1130&gt;0)*($R$6:$R$1560=0)))&gt;0,"SALONES UNIDOS",IF(SUMPRODUCT((W1130=$W$6:$W$1560)*(AH1130=$AH$6:$AH$1560)*((AN1130&lt;$AO$6:$AO$1560)*(AO1130&gt;$AN$6:$AN$1560))*(ROW($W$6:$W$1560)&lt;&gt;ROW(W1130)))&gt;0,"CRUZADO","Sin cruce")))</f>
        <v>Sin cruce</v>
      </c>
      <c r="AQ1130" s="792" t="str">
        <f>TRIM(CONCATENATE(H1130,I1130,F1130,J1130))</f>
        <v>IS4PRINCIPALA</v>
      </c>
      <c r="AR1130" s="792" t="str" cm="1">
        <f t="array" ref="AR1130">IF(AQ1130="","",IF(SUMPRODUCT((AQ1130=$AQ$6:$AQ$1560)*(AH1130=$AH$6:$AH$1560)*(AN1130=$AN$6:$AN$1560)*(AO1130=$AO$6:$AO$1560)*(ROW($AQ$6:$AQ$1560)&lt;&gt;ROW(AQ1130))*((R1130=0)*($R$6:$R$1560&gt;0)+(R1130&gt;0)*($R$6:$R$1560=0)))&gt;0,"SALONES UNIDOS",IF(SUMPRODUCT((AQ1130=$AQ$6:$AQ$1560)*(AH1130=$AH$6:$AH$1560)*((AN1130&lt;$AO$6:$AO$1560)*(AO1130&gt;$AN$6:$AN$1560))*(ROW($AQ$6:$AQ$1560)&lt;&gt;ROW(AQ1130)))&gt;0,"CRUZADO","Sin cruce")))</f>
        <v>Sin cruce</v>
      </c>
    </row>
    <row r="1131" spans="3:44" ht="15.6" hidden="1" customHeight="1">
      <c r="C1131" s="12" t="s">
        <v>1081</v>
      </c>
      <c r="D1131" s="789" t="s">
        <v>1715</v>
      </c>
      <c r="E1131" s="789">
        <v>20261</v>
      </c>
      <c r="F1131" s="12" t="s">
        <v>23</v>
      </c>
      <c r="G1131" s="12" t="s">
        <v>20</v>
      </c>
      <c r="H1131" s="12" t="s">
        <v>82</v>
      </c>
      <c r="I1131" s="12">
        <v>4</v>
      </c>
      <c r="J1131" s="12" t="s">
        <v>16</v>
      </c>
      <c r="K1131" s="790" t="s">
        <v>1740</v>
      </c>
      <c r="L1131" s="491" t="s">
        <v>1363</v>
      </c>
      <c r="M1131" s="789" t="s">
        <v>1101</v>
      </c>
      <c r="N1131" s="789" t="s">
        <v>1086</v>
      </c>
      <c r="O1131" s="12" t="s">
        <v>731</v>
      </c>
      <c r="P1131" s="789">
        <v>0</v>
      </c>
      <c r="Q1131" s="789">
        <v>2</v>
      </c>
      <c r="R1131" s="815">
        <v>2</v>
      </c>
      <c r="S1131" s="789">
        <v>3</v>
      </c>
      <c r="T1131" s="181"/>
      <c r="U1131" s="31">
        <v>16</v>
      </c>
      <c r="V1131" s="31">
        <f>IF(W1131="","",IFERROR(INDEX(Docentes!C:C,MATCH(W1131,Docentes!D:D,0)),"NUEVO"))</f>
        <v>21869681</v>
      </c>
      <c r="W1131" s="791" t="s">
        <v>351</v>
      </c>
      <c r="X1131" s="265" t="s">
        <v>168</v>
      </c>
      <c r="Y1131" s="789" t="s">
        <v>1142</v>
      </c>
      <c r="Z1131" s="789" t="s">
        <v>1089</v>
      </c>
      <c r="AA1131" s="789"/>
      <c r="AB1131" s="789"/>
      <c r="AC1131" s="789"/>
      <c r="AD1131" s="31" t="s">
        <v>1635</v>
      </c>
      <c r="AE1131" s="789">
        <v>20</v>
      </c>
      <c r="AF1131" s="789" t="s">
        <v>1142</v>
      </c>
      <c r="AG1131" s="31" t="str">
        <f t="shared" si="618"/>
        <v>P</v>
      </c>
      <c r="AH1131" s="789">
        <v>5</v>
      </c>
      <c r="AI1131" s="789">
        <v>19</v>
      </c>
      <c r="AJ1131" s="789">
        <v>20</v>
      </c>
      <c r="AK1131" s="789">
        <v>21</v>
      </c>
      <c r="AL1131" s="789">
        <v>0</v>
      </c>
      <c r="AM1131" s="31">
        <f t="shared" si="624"/>
        <v>2.0000000000000027</v>
      </c>
      <c r="AN1131" s="792">
        <f t="shared" si="625"/>
        <v>0.80555555555555547</v>
      </c>
      <c r="AO1131" s="792">
        <f t="shared" si="626"/>
        <v>0.875</v>
      </c>
      <c r="AP1131" s="31" t="str" cm="1">
        <f t="array" ref="AP1131">IF(W1131="","",IF(SUMPRODUCT((W1131=$W$6:$W$1560)*(AH1131=$AH$6:$AH$1560)*(AN1131=$AN$6:$AN$1560)*(AO1131=$AO$6:$AO$1560)*(ROW($W$6:$W$1560)&lt;&gt;ROW(W1131))*((R1131=0)*($R$6:$R$1560&gt;0)+(R1131&gt;0)*($R$6:$R$1560=0)))&gt;0,"SALONES UNIDOS",IF(SUMPRODUCT((W1131=$W$6:$W$1560)*(AH1131=$AH$6:$AH$1560)*((AN1131&lt;$AO$6:$AO$1560)*(AO1131&gt;$AN$6:$AN$1560))*(ROW($W$6:$W$1560)&lt;&gt;ROW(W1131)))&gt;0,"CRUZADO","Sin cruce")))</f>
        <v>Sin cruce</v>
      </c>
      <c r="AQ1131" s="792" t="str">
        <f t="shared" si="632"/>
        <v>IS4PRINCIPALA</v>
      </c>
      <c r="AR1131" s="792" t="str" cm="1">
        <f t="array" ref="AR1131">IF(AQ1131="","",IF(SUMPRODUCT((AQ1131=$AQ$6:$AQ$1560)*(AH1131=$AH$6:$AH$1560)*(AN1131=$AN$6:$AN$1560)*(AO1131=$AO$6:$AO$1560)*(ROW($AQ$6:$AQ$1560)&lt;&gt;ROW(AQ1131))*((R1131=0)*($R$6:$R$1560&gt;0)+(R1131&gt;0)*($R$6:$R$1560=0)))&gt;0,"SALONES UNIDOS",IF(SUMPRODUCT((AQ1131=$AQ$6:$AQ$1560)*(AH1131=$AH$6:$AH$1560)*((AN1131&lt;$AO$6:$AO$1560)*(AO1131&gt;$AN$6:$AN$1560))*(ROW($AQ$6:$AQ$1560)&lt;&gt;ROW(AQ1131)))&gt;0,"CRUZADO","Sin cruce")))</f>
        <v>Sin cruce</v>
      </c>
    </row>
    <row r="1132" spans="3:44" ht="15.6" hidden="1" customHeight="1">
      <c r="C1132" s="12" t="s">
        <v>1081</v>
      </c>
      <c r="D1132" s="789" t="s">
        <v>1715</v>
      </c>
      <c r="E1132" s="789">
        <v>20261</v>
      </c>
      <c r="F1132" s="12" t="s">
        <v>23</v>
      </c>
      <c r="G1132" s="12" t="s">
        <v>20</v>
      </c>
      <c r="H1132" s="12" t="s">
        <v>82</v>
      </c>
      <c r="I1132" s="12">
        <v>4</v>
      </c>
      <c r="J1132" s="12" t="s">
        <v>16</v>
      </c>
      <c r="K1132" s="790" t="s">
        <v>1741</v>
      </c>
      <c r="L1132" s="491" t="s">
        <v>1742</v>
      </c>
      <c r="M1132" s="789" t="s">
        <v>1085</v>
      </c>
      <c r="N1132" s="789" t="s">
        <v>1086</v>
      </c>
      <c r="O1132" s="12" t="s">
        <v>731</v>
      </c>
      <c r="P1132" s="789">
        <v>2</v>
      </c>
      <c r="Q1132" s="789">
        <v>0</v>
      </c>
      <c r="R1132" s="815">
        <v>2</v>
      </c>
      <c r="S1132" s="789">
        <v>3</v>
      </c>
      <c r="T1132" s="181"/>
      <c r="U1132" s="31">
        <v>16</v>
      </c>
      <c r="V1132" s="31">
        <f>IF(W1132="","",IFERROR(INDEX(Docentes!C:C,MATCH(W1132,Docentes!D:D,0)),"NUEVO"))</f>
        <v>2442123</v>
      </c>
      <c r="W1132" s="708" t="s">
        <v>1019</v>
      </c>
      <c r="X1132" s="265" t="s">
        <v>168</v>
      </c>
      <c r="Y1132" s="789" t="s">
        <v>1142</v>
      </c>
      <c r="Z1132" s="789" t="s">
        <v>1089</v>
      </c>
      <c r="AA1132" s="789" t="s">
        <v>26</v>
      </c>
      <c r="AB1132" s="789" t="s">
        <v>1585</v>
      </c>
      <c r="AC1132" s="789">
        <v>40</v>
      </c>
      <c r="AD1132" s="789"/>
      <c r="AE1132" s="789"/>
      <c r="AF1132" s="789" t="s">
        <v>1142</v>
      </c>
      <c r="AG1132" s="31" t="str">
        <f>IF(AND(P1132&gt;0,Q1132&gt;0),"TP",IF(AND(P1132&gt;0,Q1132=0),"T","P"))</f>
        <v>T</v>
      </c>
      <c r="AH1132" s="789">
        <v>4</v>
      </c>
      <c r="AI1132" s="789">
        <v>14</v>
      </c>
      <c r="AJ1132" s="789">
        <v>20</v>
      </c>
      <c r="AK1132" s="789">
        <v>16</v>
      </c>
      <c r="AL1132" s="789">
        <v>0</v>
      </c>
      <c r="AM1132" s="31">
        <f>IF(R1132=0,0,IF(AI1132="",R1132,IF(X1132="HIBRIDO VIRTUAL",0,((((AK1132/24)+(AL1132/1440))-((AI1132/24)+(AJ1132/1440)))*1440/50))))</f>
        <v>1.9999999999999993</v>
      </c>
      <c r="AN1132" s="792">
        <f>AI1132/24+AJ1132/1440</f>
        <v>0.59722222222222221</v>
      </c>
      <c r="AO1132" s="792">
        <f>AK1132/24+AL1132/1440</f>
        <v>0.66666666666666663</v>
      </c>
      <c r="AP1132" s="31" t="str" cm="1">
        <f t="array" ref="AP1132">IF(W1132="","",IF(SUMPRODUCT((W1132=$W$6:$W$1560)*(AH1132=$AH$6:$AH$1560)*(AN1132=$AN$6:$AN$1560)*(AO1132=$AO$6:$AO$1560)*(ROW($W$6:$W$1560)&lt;&gt;ROW(W1132))*((R1132=0)*($R$6:$R$1560&gt;0)+(R1132&gt;0)*($R$6:$R$1560=0)))&gt;0,"SALONES UNIDOS",IF(SUMPRODUCT((W1132=$W$6:$W$1560)*(AH1132=$AH$6:$AH$1560)*((AN1132&lt;$AO$6:$AO$1560)*(AO1132&gt;$AN$6:$AN$1560))*(ROW($W$6:$W$1560)&lt;&gt;ROW(W1132)))&gt;0,"CRUZADO","Sin cruce")))</f>
        <v>Sin cruce</v>
      </c>
      <c r="AQ1132" s="792" t="str">
        <f>TRIM(CONCATENATE(H1132,I1132,F1132,J1132))</f>
        <v>IS4PRINCIPALA</v>
      </c>
      <c r="AR1132" s="792" t="str" cm="1">
        <f t="array" ref="AR1132">IF(AQ1132="","",IF(SUMPRODUCT((AQ1132=$AQ$6:$AQ$1560)*(AH1132=$AH$6:$AH$1560)*(AN1132=$AN$6:$AN$1560)*(AO1132=$AO$6:$AO$1560)*(ROW($AQ$6:$AQ$1560)&lt;&gt;ROW(AQ1132))*((R1132=0)*($R$6:$R$1560&gt;0)+(R1132&gt;0)*($R$6:$R$1560=0)))&gt;0,"SALONES UNIDOS",IF(SUMPRODUCT((AQ1132=$AQ$6:$AQ$1560)*(AH1132=$AH$6:$AH$1560)*((AN1132&lt;$AO$6:$AO$1560)*(AO1132&gt;$AN$6:$AN$1560))*(ROW($AQ$6:$AQ$1560)&lt;&gt;ROW(AQ1132)))&gt;0,"CRUZADO","Sin cruce")))</f>
        <v>Sin cruce</v>
      </c>
    </row>
    <row r="1133" spans="3:44" ht="15.6" hidden="1" customHeight="1">
      <c r="C1133" s="12" t="s">
        <v>1081</v>
      </c>
      <c r="D1133" s="789" t="s">
        <v>1715</v>
      </c>
      <c r="E1133" s="789">
        <v>20261</v>
      </c>
      <c r="F1133" s="12" t="s">
        <v>23</v>
      </c>
      <c r="G1133" s="12" t="s">
        <v>20</v>
      </c>
      <c r="H1133" s="12" t="s">
        <v>82</v>
      </c>
      <c r="I1133" s="12">
        <v>4</v>
      </c>
      <c r="J1133" s="12" t="s">
        <v>16</v>
      </c>
      <c r="K1133" s="790" t="s">
        <v>1741</v>
      </c>
      <c r="L1133" s="491" t="s">
        <v>1742</v>
      </c>
      <c r="M1133" s="789" t="s">
        <v>1085</v>
      </c>
      <c r="N1133" s="789" t="s">
        <v>1086</v>
      </c>
      <c r="O1133" s="12" t="s">
        <v>731</v>
      </c>
      <c r="P1133" s="789">
        <v>0</v>
      </c>
      <c r="Q1133" s="789">
        <v>2</v>
      </c>
      <c r="R1133" s="815">
        <v>2</v>
      </c>
      <c r="S1133" s="789">
        <v>3</v>
      </c>
      <c r="T1133" s="181"/>
      <c r="U1133" s="31">
        <v>16</v>
      </c>
      <c r="V1133" s="31">
        <f>IF(W1133="","",IFERROR(INDEX(Docentes!C:C,MATCH(W1133,Docentes!D:D,0)),"NUEVO"))</f>
        <v>2442123</v>
      </c>
      <c r="W1133" s="708" t="s">
        <v>1019</v>
      </c>
      <c r="X1133" s="265" t="s">
        <v>168</v>
      </c>
      <c r="Y1133" s="789" t="s">
        <v>1142</v>
      </c>
      <c r="Z1133" s="789" t="s">
        <v>1089</v>
      </c>
      <c r="AA1133" s="789"/>
      <c r="AB1133" s="789"/>
      <c r="AC1133" s="789"/>
      <c r="AD1133" s="789" t="s">
        <v>1517</v>
      </c>
      <c r="AE1133" s="789">
        <v>20</v>
      </c>
      <c r="AF1133" s="789" t="s">
        <v>1142</v>
      </c>
      <c r="AG1133" s="31" t="str">
        <f t="shared" si="618"/>
        <v>P</v>
      </c>
      <c r="AH1133" s="789">
        <v>4</v>
      </c>
      <c r="AI1133" s="789">
        <v>16</v>
      </c>
      <c r="AJ1133" s="789">
        <v>0</v>
      </c>
      <c r="AK1133" s="789">
        <v>17</v>
      </c>
      <c r="AL1133" s="789">
        <v>40</v>
      </c>
      <c r="AM1133" s="31">
        <f t="shared" si="624"/>
        <v>2.0000000000000027</v>
      </c>
      <c r="AN1133" s="792">
        <f t="shared" si="625"/>
        <v>0.66666666666666663</v>
      </c>
      <c r="AO1133" s="792">
        <f t="shared" si="626"/>
        <v>0.73611111111111116</v>
      </c>
      <c r="AP1133" s="31" t="str" cm="1">
        <f t="array" ref="AP1133">IF(W1133="","",IF(SUMPRODUCT((W1133=$W$6:$W$1560)*(AH1133=$AH$6:$AH$1560)*(AN1133=$AN$6:$AN$1560)*(AO1133=$AO$6:$AO$1560)*(ROW($W$6:$W$1560)&lt;&gt;ROW(W1133))*((R1133=0)*($R$6:$R$1560&gt;0)+(R1133&gt;0)*($R$6:$R$1560=0)))&gt;0,"SALONES UNIDOS",IF(SUMPRODUCT((W1133=$W$6:$W$1560)*(AH1133=$AH$6:$AH$1560)*((AN1133&lt;$AO$6:$AO$1560)*(AO1133&gt;$AN$6:$AN$1560))*(ROW($W$6:$W$1560)&lt;&gt;ROW(W1133)))&gt;0,"CRUZADO","Sin cruce")))</f>
        <v>Sin cruce</v>
      </c>
      <c r="AQ1133" s="792" t="str">
        <f t="shared" si="632"/>
        <v>IS4PRINCIPALA</v>
      </c>
      <c r="AR1133" s="792" t="str" cm="1">
        <f t="array" ref="AR1133">IF(AQ1133="","",IF(SUMPRODUCT((AQ1133=$AQ$6:$AQ$1560)*(AH1133=$AH$6:$AH$1560)*(AN1133=$AN$6:$AN$1560)*(AO1133=$AO$6:$AO$1560)*(ROW($AQ$6:$AQ$1560)&lt;&gt;ROW(AQ1133))*((R1133=0)*($R$6:$R$1560&gt;0)+(R1133&gt;0)*($R$6:$R$1560=0)))&gt;0,"SALONES UNIDOS",IF(SUMPRODUCT((AQ1133=$AQ$6:$AQ$1560)*(AH1133=$AH$6:$AH$1560)*((AN1133&lt;$AO$6:$AO$1560)*(AO1133&gt;$AN$6:$AN$1560))*(ROW($AQ$6:$AQ$1560)&lt;&gt;ROW(AQ1133)))&gt;0,"CRUZADO","Sin cruce")))</f>
        <v>Sin cruce</v>
      </c>
    </row>
    <row r="1134" spans="3:44" ht="15.6" hidden="1" customHeight="1">
      <c r="C1134" s="12" t="s">
        <v>1081</v>
      </c>
      <c r="D1134" s="789" t="s">
        <v>1715</v>
      </c>
      <c r="E1134" s="789">
        <v>20261</v>
      </c>
      <c r="F1134" s="12" t="s">
        <v>23</v>
      </c>
      <c r="G1134" s="12" t="s">
        <v>20</v>
      </c>
      <c r="H1134" s="12" t="s">
        <v>82</v>
      </c>
      <c r="I1134" s="12">
        <v>4</v>
      </c>
      <c r="J1134" s="12" t="s">
        <v>16</v>
      </c>
      <c r="K1134" s="790" t="s">
        <v>1743</v>
      </c>
      <c r="L1134" s="491" t="s">
        <v>1744</v>
      </c>
      <c r="M1134" s="789" t="s">
        <v>1085</v>
      </c>
      <c r="N1134" s="789" t="s">
        <v>1086</v>
      </c>
      <c r="O1134" s="12" t="s">
        <v>731</v>
      </c>
      <c r="P1134" s="789">
        <v>0</v>
      </c>
      <c r="Q1134" s="789">
        <v>2</v>
      </c>
      <c r="R1134" s="815">
        <v>2</v>
      </c>
      <c r="S1134" s="789">
        <v>4</v>
      </c>
      <c r="T1134" s="181"/>
      <c r="U1134" s="31">
        <v>16</v>
      </c>
      <c r="V1134" s="31">
        <f>IF(W1134="","",IFERROR(INDEX(Docentes!C:C,MATCH(W1134,Docentes!D:D,0)),"NUEVO"))</f>
        <v>15431618</v>
      </c>
      <c r="W1134" s="791" t="s">
        <v>534</v>
      </c>
      <c r="X1134" s="265" t="s">
        <v>168</v>
      </c>
      <c r="Y1134" s="789" t="s">
        <v>1242</v>
      </c>
      <c r="Z1134" s="789" t="s">
        <v>1089</v>
      </c>
      <c r="AA1134" s="789"/>
      <c r="AB1134" s="789"/>
      <c r="AC1134" s="789"/>
      <c r="AD1134" s="789" t="s">
        <v>1517</v>
      </c>
      <c r="AE1134" s="789">
        <v>20</v>
      </c>
      <c r="AF1134" s="789" t="s">
        <v>1242</v>
      </c>
      <c r="AG1134" s="31" t="str">
        <f>IF(AND(P1134&gt;0,Q1134&gt;0),"TP",IF(AND(P1134&gt;0,Q1134=0),"T","P"))</f>
        <v>P</v>
      </c>
      <c r="AH1134" s="789">
        <v>3</v>
      </c>
      <c r="AI1134" s="789">
        <v>7</v>
      </c>
      <c r="AJ1134" s="789">
        <v>40</v>
      </c>
      <c r="AK1134" s="789">
        <v>9</v>
      </c>
      <c r="AL1134" s="789">
        <v>20</v>
      </c>
      <c r="AM1134" s="31">
        <f>IF(R1134=0,0,IF(AI1134="",R1134,IF(X1134="HIBRIDO VIRTUAL",0,((((AK1134/24)+(AL1134/1440))-((AI1134/24)+(AJ1134/1440)))*1440/50))))</f>
        <v>1.9999999999999993</v>
      </c>
      <c r="AN1134" s="792">
        <f>AI1134/24+AJ1134/1440</f>
        <v>0.31944444444444448</v>
      </c>
      <c r="AO1134" s="792">
        <f>AK1134/24+AL1134/1440</f>
        <v>0.3888888888888889</v>
      </c>
      <c r="AP1134" s="31" t="str" cm="1">
        <f t="array" ref="AP1134">IF(W1134="","",IF(SUMPRODUCT((W1134=$W$6:$W$1560)*(AH1134=$AH$6:$AH$1560)*(AN1134=$AN$6:$AN$1560)*(AO1134=$AO$6:$AO$1560)*(ROW($W$6:$W$1560)&lt;&gt;ROW(W1134))*((R1134=0)*($R$6:$R$1560&gt;0)+(R1134&gt;0)*($R$6:$R$1560=0)))&gt;0,"SALONES UNIDOS",IF(SUMPRODUCT((W1134=$W$6:$W$1560)*(AH1134=$AH$6:$AH$1560)*((AN1134&lt;$AO$6:$AO$1560)*(AO1134&gt;$AN$6:$AN$1560))*(ROW($W$6:$W$1560)&lt;&gt;ROW(W1134)))&gt;0,"CRUZADO","Sin cruce")))</f>
        <v>Sin cruce</v>
      </c>
      <c r="AQ1134" s="792" t="str">
        <f>TRIM(CONCATENATE(H1134,I1134,F1134,J1134))</f>
        <v>IS4PRINCIPALA</v>
      </c>
      <c r="AR1134" s="792" t="str" cm="1">
        <f t="array" ref="AR1134">IF(AQ1134="","",IF(SUMPRODUCT((AQ1134=$AQ$6:$AQ$1560)*(AH1134=$AH$6:$AH$1560)*(AN1134=$AN$6:$AN$1560)*(AO1134=$AO$6:$AO$1560)*(ROW($AQ$6:$AQ$1560)&lt;&gt;ROW(AQ1134))*((R1134=0)*($R$6:$R$1560&gt;0)+(R1134&gt;0)*($R$6:$R$1560=0)))&gt;0,"SALONES UNIDOS",IF(SUMPRODUCT((AQ1134=$AQ$6:$AQ$1560)*(AH1134=$AH$6:$AH$1560)*((AN1134&lt;$AO$6:$AO$1560)*(AO1134&gt;$AN$6:$AN$1560))*(ROW($AQ$6:$AQ$1560)&lt;&gt;ROW(AQ1134)))&gt;0,"CRUZADO","Sin cruce")))</f>
        <v>Sin cruce</v>
      </c>
    </row>
    <row r="1135" spans="3:44" ht="15.6" hidden="1" customHeight="1">
      <c r="C1135" s="12" t="s">
        <v>1081</v>
      </c>
      <c r="D1135" s="789" t="s">
        <v>1715</v>
      </c>
      <c r="E1135" s="789">
        <v>20261</v>
      </c>
      <c r="F1135" s="12" t="s">
        <v>23</v>
      </c>
      <c r="G1135" s="12" t="s">
        <v>20</v>
      </c>
      <c r="H1135" s="12" t="s">
        <v>82</v>
      </c>
      <c r="I1135" s="12">
        <v>4</v>
      </c>
      <c r="J1135" s="12" t="s">
        <v>16</v>
      </c>
      <c r="K1135" s="790" t="s">
        <v>1743</v>
      </c>
      <c r="L1135" s="491" t="s">
        <v>1744</v>
      </c>
      <c r="M1135" s="789" t="s">
        <v>1085</v>
      </c>
      <c r="N1135" s="789" t="s">
        <v>1086</v>
      </c>
      <c r="O1135" s="12" t="s">
        <v>731</v>
      </c>
      <c r="P1135" s="789">
        <v>3</v>
      </c>
      <c r="Q1135" s="789">
        <v>0</v>
      </c>
      <c r="R1135" s="815">
        <v>3</v>
      </c>
      <c r="S1135" s="789">
        <v>4</v>
      </c>
      <c r="T1135" s="181"/>
      <c r="U1135" s="31">
        <v>16</v>
      </c>
      <c r="V1135" s="31">
        <f>IF(W1135="","",IFERROR(INDEX(Docentes!C:C,MATCH(W1135,Docentes!D:D,0)),"NUEVO"))</f>
        <v>15431618</v>
      </c>
      <c r="W1135" s="791" t="s">
        <v>534</v>
      </c>
      <c r="X1135" s="265" t="s">
        <v>168</v>
      </c>
      <c r="Y1135" s="789" t="s">
        <v>1242</v>
      </c>
      <c r="Z1135" s="789" t="s">
        <v>1089</v>
      </c>
      <c r="AA1135" s="789" t="s">
        <v>41</v>
      </c>
      <c r="AB1135" s="789" t="s">
        <v>1297</v>
      </c>
      <c r="AC1135" s="789">
        <v>48</v>
      </c>
      <c r="AD1135" s="789"/>
      <c r="AE1135" s="789"/>
      <c r="AF1135" s="789" t="s">
        <v>1242</v>
      </c>
      <c r="AG1135" s="31" t="str">
        <f t="shared" si="618"/>
        <v>T</v>
      </c>
      <c r="AH1135" s="789">
        <v>3</v>
      </c>
      <c r="AI1135" s="789">
        <v>9</v>
      </c>
      <c r="AJ1135" s="789">
        <v>20</v>
      </c>
      <c r="AK1135" s="789">
        <v>11</v>
      </c>
      <c r="AL1135" s="789">
        <v>50</v>
      </c>
      <c r="AM1135" s="31">
        <f t="shared" si="624"/>
        <v>2.9999999999999987</v>
      </c>
      <c r="AN1135" s="792">
        <f t="shared" si="625"/>
        <v>0.3888888888888889</v>
      </c>
      <c r="AO1135" s="792">
        <f t="shared" si="626"/>
        <v>0.49305555555555552</v>
      </c>
      <c r="AP1135" s="31" t="str" cm="1">
        <f t="array" ref="AP1135">IF(W1135="","",IF(SUMPRODUCT((W1135=$W$6:$W$1560)*(AH1135=$AH$6:$AH$1560)*(AN1135=$AN$6:$AN$1560)*(AO1135=$AO$6:$AO$1560)*(ROW($W$6:$W$1560)&lt;&gt;ROW(W1135))*((R1135=0)*($R$6:$R$1560&gt;0)+(R1135&gt;0)*($R$6:$R$1560=0)))&gt;0,"SALONES UNIDOS",IF(SUMPRODUCT((W1135=$W$6:$W$1560)*(AH1135=$AH$6:$AH$1560)*((AN1135&lt;$AO$6:$AO$1560)*(AO1135&gt;$AN$6:$AN$1560))*(ROW($W$6:$W$1560)&lt;&gt;ROW(W1135)))&gt;0,"CRUZADO","Sin cruce")))</f>
        <v>Sin cruce</v>
      </c>
      <c r="AQ1135" s="792" t="str">
        <f t="shared" si="632"/>
        <v>IS4PRINCIPALA</v>
      </c>
      <c r="AR1135" s="792" t="str" cm="1">
        <f t="array" ref="AR1135">IF(AQ1135="","",IF(SUMPRODUCT((AQ1135=$AQ$6:$AQ$1560)*(AH1135=$AH$6:$AH$1560)*(AN1135=$AN$6:$AN$1560)*(AO1135=$AO$6:$AO$1560)*(ROW($AQ$6:$AQ$1560)&lt;&gt;ROW(AQ1135))*((R1135=0)*($R$6:$R$1560&gt;0)+(R1135&gt;0)*($R$6:$R$1560=0)))&gt;0,"SALONES UNIDOS",IF(SUMPRODUCT((AQ1135=$AQ$6:$AQ$1560)*(AH1135=$AH$6:$AH$1560)*((AN1135&lt;$AO$6:$AO$1560)*(AO1135&gt;$AN$6:$AN$1560))*(ROW($AQ$6:$AQ$1560)&lt;&gt;ROW(AQ1135)))&gt;0,"CRUZADO","Sin cruce")))</f>
        <v>Sin cruce</v>
      </c>
    </row>
    <row r="1136" spans="3:44" ht="15.6" hidden="1" customHeight="1">
      <c r="C1136" s="12" t="s">
        <v>1081</v>
      </c>
      <c r="D1136" s="789" t="s">
        <v>1715</v>
      </c>
      <c r="E1136" s="789">
        <v>20261</v>
      </c>
      <c r="F1136" s="12" t="s">
        <v>23</v>
      </c>
      <c r="G1136" s="12" t="s">
        <v>20</v>
      </c>
      <c r="H1136" s="12" t="s">
        <v>82</v>
      </c>
      <c r="I1136" s="12">
        <v>4</v>
      </c>
      <c r="J1136" s="12" t="s">
        <v>16</v>
      </c>
      <c r="K1136" s="790" t="s">
        <v>1745</v>
      </c>
      <c r="L1136" s="491" t="s">
        <v>1239</v>
      </c>
      <c r="M1136" s="789" t="s">
        <v>1101</v>
      </c>
      <c r="N1136" s="789" t="s">
        <v>1086</v>
      </c>
      <c r="O1136" s="12" t="s">
        <v>731</v>
      </c>
      <c r="P1136" s="789">
        <v>1</v>
      </c>
      <c r="Q1136" s="789">
        <v>1</v>
      </c>
      <c r="R1136" s="815">
        <v>2</v>
      </c>
      <c r="S1136" s="789">
        <v>3</v>
      </c>
      <c r="T1136" s="181"/>
      <c r="U1136" s="31">
        <v>16</v>
      </c>
      <c r="V1136" s="31">
        <f>IF(W1136="","",IFERROR(INDEX(Docentes!C:C,MATCH(W1136,Docentes!D:D,0)),"NUEVO"))</f>
        <v>21865174</v>
      </c>
      <c r="W1136" s="791" t="s">
        <v>194</v>
      </c>
      <c r="X1136" s="265" t="s">
        <v>168</v>
      </c>
      <c r="Y1136" s="789" t="s">
        <v>1142</v>
      </c>
      <c r="Z1136" s="789" t="s">
        <v>1089</v>
      </c>
      <c r="AA1136" s="789" t="s">
        <v>16</v>
      </c>
      <c r="AB1136" s="789" t="s">
        <v>1498</v>
      </c>
      <c r="AC1136" s="789">
        <v>39</v>
      </c>
      <c r="AD1136" s="789"/>
      <c r="AE1136" s="789"/>
      <c r="AF1136" s="789" t="s">
        <v>1142</v>
      </c>
      <c r="AG1136" s="31" t="str">
        <f t="shared" si="618"/>
        <v>TP</v>
      </c>
      <c r="AH1136" s="789">
        <v>4</v>
      </c>
      <c r="AI1136" s="789">
        <v>17</v>
      </c>
      <c r="AJ1136" s="789">
        <v>40</v>
      </c>
      <c r="AK1136" s="789">
        <v>19</v>
      </c>
      <c r="AL1136" s="789">
        <v>20</v>
      </c>
      <c r="AM1136" s="31">
        <f t="shared" si="624"/>
        <v>1.999999999999996</v>
      </c>
      <c r="AN1136" s="792">
        <f t="shared" si="625"/>
        <v>0.73611111111111116</v>
      </c>
      <c r="AO1136" s="792">
        <f t="shared" si="626"/>
        <v>0.80555555555555547</v>
      </c>
      <c r="AP1136" s="31" t="str" cm="1">
        <f t="array" ref="AP1136">IF(W1136="","",IF(SUMPRODUCT((W1136=$W$6:$W$1560)*(AH1136=$AH$6:$AH$1560)*(AN1136=$AN$6:$AN$1560)*(AO1136=$AO$6:$AO$1560)*(ROW($W$6:$W$1560)&lt;&gt;ROW(W1136))*((R1136=0)*($R$6:$R$1560&gt;0)+(R1136&gt;0)*($R$6:$R$1560=0)))&gt;0,"SALONES UNIDOS",IF(SUMPRODUCT((W1136=$W$6:$W$1560)*(AH1136=$AH$6:$AH$1560)*((AN1136&lt;$AO$6:$AO$1560)*(AO1136&gt;$AN$6:$AN$1560))*(ROW($W$6:$W$1560)&lt;&gt;ROW(W1136)))&gt;0,"CRUZADO","Sin cruce")))</f>
        <v>Sin cruce</v>
      </c>
      <c r="AQ1136" s="792" t="str">
        <f t="shared" si="632"/>
        <v>IS4PRINCIPALA</v>
      </c>
      <c r="AR1136" s="792" t="str" cm="1">
        <f t="array" ref="AR1136">IF(AQ1136="","",IF(SUMPRODUCT((AQ1136=$AQ$6:$AQ$1560)*(AH1136=$AH$6:$AH$1560)*(AN1136=$AN$6:$AN$1560)*(AO1136=$AO$6:$AO$1560)*(ROW($AQ$6:$AQ$1560)&lt;&gt;ROW(AQ1136))*((R1136=0)*($R$6:$R$1560&gt;0)+(R1136&gt;0)*($R$6:$R$1560=0)))&gt;0,"SALONES UNIDOS",IF(SUMPRODUCT((AQ1136=$AQ$6:$AQ$1560)*(AH1136=$AH$6:$AH$1560)*((AN1136&lt;$AO$6:$AO$1560)*(AO1136&gt;$AN$6:$AN$1560))*(ROW($AQ$6:$AQ$1560)&lt;&gt;ROW(AQ1136)))&gt;0,"CRUZADO","Sin cruce")))</f>
        <v>Sin cruce</v>
      </c>
    </row>
    <row r="1137" spans="3:44" ht="15.6" hidden="1" customHeight="1">
      <c r="C1137" s="12" t="s">
        <v>1081</v>
      </c>
      <c r="D1137" s="789" t="s">
        <v>1715</v>
      </c>
      <c r="E1137" s="789">
        <v>20261</v>
      </c>
      <c r="F1137" s="12" t="s">
        <v>23</v>
      </c>
      <c r="G1137" s="12" t="s">
        <v>20</v>
      </c>
      <c r="H1137" s="12" t="s">
        <v>82</v>
      </c>
      <c r="I1137" s="12">
        <v>4</v>
      </c>
      <c r="J1137" s="12" t="s">
        <v>16</v>
      </c>
      <c r="K1137" s="790" t="s">
        <v>1745</v>
      </c>
      <c r="L1137" s="491" t="s">
        <v>1239</v>
      </c>
      <c r="M1137" s="789" t="s">
        <v>1101</v>
      </c>
      <c r="N1137" s="789" t="s">
        <v>1086</v>
      </c>
      <c r="O1137" s="12" t="s">
        <v>731</v>
      </c>
      <c r="P1137" s="789">
        <v>0</v>
      </c>
      <c r="Q1137" s="789">
        <v>3</v>
      </c>
      <c r="R1137" s="815">
        <v>3</v>
      </c>
      <c r="S1137" s="789">
        <v>3</v>
      </c>
      <c r="T1137" s="181"/>
      <c r="U1137" s="31">
        <v>16</v>
      </c>
      <c r="V1137" s="31">
        <f>IF(W1137="","",IFERROR(INDEX(Docentes!C:C,MATCH(W1137,Docentes!D:D,0)),"NUEVO"))</f>
        <v>21865174</v>
      </c>
      <c r="W1137" s="791" t="s">
        <v>194</v>
      </c>
      <c r="X1137" s="265" t="s">
        <v>168</v>
      </c>
      <c r="Y1137" s="789" t="s">
        <v>1142</v>
      </c>
      <c r="Z1137" s="789" t="s">
        <v>1089</v>
      </c>
      <c r="AA1137" s="789" t="s">
        <v>26</v>
      </c>
      <c r="AB1137" s="789" t="s">
        <v>1585</v>
      </c>
      <c r="AC1137" s="789">
        <v>40</v>
      </c>
      <c r="AD1137" s="789"/>
      <c r="AE1137" s="789"/>
      <c r="AF1137" s="789" t="s">
        <v>1142</v>
      </c>
      <c r="AG1137" s="31" t="str">
        <f t="shared" si="618"/>
        <v>P</v>
      </c>
      <c r="AH1137" s="789">
        <v>5</v>
      </c>
      <c r="AI1137" s="789">
        <v>15</v>
      </c>
      <c r="AJ1137" s="789">
        <v>10</v>
      </c>
      <c r="AK1137" s="789">
        <v>17</v>
      </c>
      <c r="AL1137" s="789">
        <v>40</v>
      </c>
      <c r="AM1137" s="31">
        <f t="shared" si="624"/>
        <v>3.0000000000000022</v>
      </c>
      <c r="AN1137" s="792">
        <f t="shared" si="625"/>
        <v>0.63194444444444442</v>
      </c>
      <c r="AO1137" s="792">
        <f t="shared" si="626"/>
        <v>0.73611111111111116</v>
      </c>
      <c r="AP1137" s="31" t="str" cm="1">
        <f t="array" ref="AP1137">IF(W1137="","",IF(SUMPRODUCT((W1137=$W$6:$W$1560)*(AH1137=$AH$6:$AH$1560)*(AN1137=$AN$6:$AN$1560)*(AO1137=$AO$6:$AO$1560)*(ROW($W$6:$W$1560)&lt;&gt;ROW(W1137))*((R1137=0)*($R$6:$R$1560&gt;0)+(R1137&gt;0)*($R$6:$R$1560=0)))&gt;0,"SALONES UNIDOS",IF(SUMPRODUCT((W1137=$W$6:$W$1560)*(AH1137=$AH$6:$AH$1560)*((AN1137&lt;$AO$6:$AO$1560)*(AO1137&gt;$AN$6:$AN$1560))*(ROW($W$6:$W$1560)&lt;&gt;ROW(W1137)))&gt;0,"CRUZADO","Sin cruce")))</f>
        <v>Sin cruce</v>
      </c>
      <c r="AQ1137" s="792" t="str">
        <f t="shared" si="632"/>
        <v>IS4PRINCIPALA</v>
      </c>
      <c r="AR1137" s="792" t="str" cm="1">
        <f t="array" ref="AR1137">IF(AQ1137="","",IF(SUMPRODUCT((AQ1137=$AQ$6:$AQ$1560)*(AH1137=$AH$6:$AH$1560)*(AN1137=$AN$6:$AN$1560)*(AO1137=$AO$6:$AO$1560)*(ROW($AQ$6:$AQ$1560)&lt;&gt;ROW(AQ1137))*((R1137=0)*($R$6:$R$1560&gt;0)+(R1137&gt;0)*($R$6:$R$1560=0)))&gt;0,"SALONES UNIDOS",IF(SUMPRODUCT((AQ1137=$AQ$6:$AQ$1560)*(AH1137=$AH$6:$AH$1560)*((AN1137&lt;$AO$6:$AO$1560)*(AO1137&gt;$AN$6:$AN$1560))*(ROW($AQ$6:$AQ$1560)&lt;&gt;ROW(AQ1137)))&gt;0,"CRUZADO","Sin cruce")))</f>
        <v>Sin cruce</v>
      </c>
    </row>
    <row r="1138" spans="3:44" ht="15.6" hidden="1" customHeight="1">
      <c r="C1138" s="12" t="s">
        <v>1081</v>
      </c>
      <c r="D1138" s="789" t="s">
        <v>1715</v>
      </c>
      <c r="E1138" s="789">
        <v>20261</v>
      </c>
      <c r="F1138" s="12" t="s">
        <v>23</v>
      </c>
      <c r="G1138" s="12" t="s">
        <v>20</v>
      </c>
      <c r="H1138" s="12" t="s">
        <v>82</v>
      </c>
      <c r="I1138" s="12">
        <v>5</v>
      </c>
      <c r="J1138" s="12" t="s">
        <v>16</v>
      </c>
      <c r="K1138" s="790" t="s">
        <v>1746</v>
      </c>
      <c r="L1138" s="491" t="s">
        <v>1747</v>
      </c>
      <c r="M1138" s="789" t="s">
        <v>1101</v>
      </c>
      <c r="N1138" s="789" t="s">
        <v>1086</v>
      </c>
      <c r="O1138" s="12" t="s">
        <v>731</v>
      </c>
      <c r="P1138" s="789">
        <v>3</v>
      </c>
      <c r="Q1138" s="789">
        <v>0</v>
      </c>
      <c r="R1138" s="815">
        <v>3</v>
      </c>
      <c r="S1138" s="789">
        <v>4</v>
      </c>
      <c r="T1138" s="181"/>
      <c r="U1138" s="31">
        <v>14</v>
      </c>
      <c r="V1138" s="31">
        <f>IF(W1138="","",IFERROR(INDEX(Docentes!C:C,MATCH(W1138,Docentes!D:D,0)),"NUEVO"))</f>
        <v>21884462</v>
      </c>
      <c r="W1138" s="791" t="s">
        <v>469</v>
      </c>
      <c r="X1138" s="265" t="s">
        <v>168</v>
      </c>
      <c r="Y1138" s="789" t="s">
        <v>1142</v>
      </c>
      <c r="Z1138" s="789" t="s">
        <v>1089</v>
      </c>
      <c r="AA1138" s="789" t="s">
        <v>26</v>
      </c>
      <c r="AB1138" s="789" t="s">
        <v>1585</v>
      </c>
      <c r="AC1138" s="789">
        <v>40</v>
      </c>
      <c r="AD1138" s="789"/>
      <c r="AE1138" s="789"/>
      <c r="AF1138" s="789" t="s">
        <v>1142</v>
      </c>
      <c r="AG1138" s="31" t="str">
        <f t="shared" si="618"/>
        <v>T</v>
      </c>
      <c r="AH1138" s="789">
        <v>6</v>
      </c>
      <c r="AI1138" s="789">
        <v>16</v>
      </c>
      <c r="AJ1138" s="789">
        <v>0</v>
      </c>
      <c r="AK1138" s="789">
        <v>18</v>
      </c>
      <c r="AL1138" s="789">
        <v>30</v>
      </c>
      <c r="AM1138" s="31">
        <f t="shared" si="624"/>
        <v>3.0000000000000022</v>
      </c>
      <c r="AN1138" s="792">
        <f t="shared" si="625"/>
        <v>0.66666666666666663</v>
      </c>
      <c r="AO1138" s="792">
        <f t="shared" si="626"/>
        <v>0.77083333333333337</v>
      </c>
      <c r="AP1138" s="31" t="str" cm="1">
        <f t="array" ref="AP1138">IF(W1138="","",IF(SUMPRODUCT((W1138=$W$6:$W$1560)*(AH1138=$AH$6:$AH$1560)*(AN1138=$AN$6:$AN$1560)*(AO1138=$AO$6:$AO$1560)*(ROW($W$6:$W$1560)&lt;&gt;ROW(W1138))*((R1138=0)*($R$6:$R$1560&gt;0)+(R1138&gt;0)*($R$6:$R$1560=0)))&gt;0,"SALONES UNIDOS",IF(SUMPRODUCT((W1138=$W$6:$W$1560)*(AH1138=$AH$6:$AH$1560)*((AN1138&lt;$AO$6:$AO$1560)*(AO1138&gt;$AN$6:$AN$1560))*(ROW($W$6:$W$1560)&lt;&gt;ROW(W1138)))&gt;0,"CRUZADO","Sin cruce")))</f>
        <v>Sin cruce</v>
      </c>
      <c r="AQ1138" s="792" t="str">
        <f t="shared" si="632"/>
        <v>IS5PRINCIPALA</v>
      </c>
      <c r="AR1138" s="792" t="str" cm="1">
        <f t="array" ref="AR1138">IF(AQ1138="","",IF(SUMPRODUCT((AQ1138=$AQ$6:$AQ$1560)*(AH1138=$AH$6:$AH$1560)*(AN1138=$AN$6:$AN$1560)*(AO1138=$AO$6:$AO$1560)*(ROW($AQ$6:$AQ$1560)&lt;&gt;ROW(AQ1138))*((R1138=0)*($R$6:$R$1560&gt;0)+(R1138&gt;0)*($R$6:$R$1560=0)))&gt;0,"SALONES UNIDOS",IF(SUMPRODUCT((AQ1138=$AQ$6:$AQ$1560)*(AH1138=$AH$6:$AH$1560)*((AN1138&lt;$AO$6:$AO$1560)*(AO1138&gt;$AN$6:$AN$1560))*(ROW($AQ$6:$AQ$1560)&lt;&gt;ROW(AQ1138)))&gt;0,"CRUZADO","Sin cruce")))</f>
        <v>Sin cruce</v>
      </c>
    </row>
    <row r="1139" spans="3:44" ht="15.6" hidden="1" customHeight="1">
      <c r="C1139" s="12" t="s">
        <v>1081</v>
      </c>
      <c r="D1139" s="789" t="s">
        <v>1715</v>
      </c>
      <c r="E1139" s="789">
        <v>20261</v>
      </c>
      <c r="F1139" s="12" t="s">
        <v>23</v>
      </c>
      <c r="G1139" s="12" t="s">
        <v>20</v>
      </c>
      <c r="H1139" s="12" t="s">
        <v>82</v>
      </c>
      <c r="I1139" s="12">
        <v>5</v>
      </c>
      <c r="J1139" s="12" t="s">
        <v>16</v>
      </c>
      <c r="K1139" s="790" t="s">
        <v>1746</v>
      </c>
      <c r="L1139" s="491" t="s">
        <v>1747</v>
      </c>
      <c r="M1139" s="789" t="s">
        <v>1101</v>
      </c>
      <c r="N1139" s="789" t="s">
        <v>1086</v>
      </c>
      <c r="O1139" s="12" t="s">
        <v>731</v>
      </c>
      <c r="P1139" s="789">
        <v>0</v>
      </c>
      <c r="Q1139" s="789">
        <v>2</v>
      </c>
      <c r="R1139" s="815">
        <v>2</v>
      </c>
      <c r="S1139" s="789">
        <v>4</v>
      </c>
      <c r="T1139" s="181"/>
      <c r="U1139" s="31">
        <v>14</v>
      </c>
      <c r="V1139" s="31">
        <f>IF(W1139="","",IFERROR(INDEX(Docentes!C:C,MATCH(W1139,Docentes!D:D,0)),"NUEVO"))</f>
        <v>21884462</v>
      </c>
      <c r="W1139" s="791" t="s">
        <v>469</v>
      </c>
      <c r="X1139" s="265" t="s">
        <v>168</v>
      </c>
      <c r="Y1139" s="789" t="s">
        <v>1142</v>
      </c>
      <c r="Z1139" s="789" t="s">
        <v>1089</v>
      </c>
      <c r="AA1139" s="789"/>
      <c r="AB1139" s="789"/>
      <c r="AC1139" s="789"/>
      <c r="AD1139" s="789" t="s">
        <v>1517</v>
      </c>
      <c r="AE1139" s="789">
        <v>20</v>
      </c>
      <c r="AF1139" s="789" t="s">
        <v>1142</v>
      </c>
      <c r="AG1139" s="31" t="str">
        <f>IF(AND(P1139&gt;0,Q1139&gt;0),"TP",IF(AND(P1139&gt;0,Q1139=0),"T","P"))</f>
        <v>P</v>
      </c>
      <c r="AH1139" s="789">
        <v>6</v>
      </c>
      <c r="AI1139" s="789">
        <v>18</v>
      </c>
      <c r="AJ1139" s="789">
        <v>30</v>
      </c>
      <c r="AK1139" s="789">
        <v>20</v>
      </c>
      <c r="AL1139" s="789">
        <v>10</v>
      </c>
      <c r="AM1139" s="31">
        <f>IF(R1139=0,0,IF(AI1139="",R1139,IF(X1139="HIBRIDO VIRTUAL",0,((((AK1139/24)+(AL1139/1440))-((AI1139/24)+(AJ1139/1440)))*1440/50))))</f>
        <v>1.9999999999999993</v>
      </c>
      <c r="AN1139" s="792">
        <f>AI1139/24+AJ1139/1440</f>
        <v>0.77083333333333337</v>
      </c>
      <c r="AO1139" s="792">
        <f>AK1139/24+AL1139/1440</f>
        <v>0.84027777777777779</v>
      </c>
      <c r="AP1139" s="31" t="str" cm="1">
        <f t="array" ref="AP1139">IF(W1139="","",IF(SUMPRODUCT((W1139=$W$6:$W$1560)*(AH1139=$AH$6:$AH$1560)*(AN1139=$AN$6:$AN$1560)*(AO1139=$AO$6:$AO$1560)*(ROW($W$6:$W$1560)&lt;&gt;ROW(W1139))*((R1139=0)*($R$6:$R$1560&gt;0)+(R1139&gt;0)*($R$6:$R$1560=0)))&gt;0,"SALONES UNIDOS",IF(SUMPRODUCT((W1139=$W$6:$W$1560)*(AH1139=$AH$6:$AH$1560)*((AN1139&lt;$AO$6:$AO$1560)*(AO1139&gt;$AN$6:$AN$1560))*(ROW($W$6:$W$1560)&lt;&gt;ROW(W1139)))&gt;0,"CRUZADO","Sin cruce")))</f>
        <v>Sin cruce</v>
      </c>
      <c r="AQ1139" s="792" t="str">
        <f>TRIM(CONCATENATE(H1139,I1139,F1139,J1139))</f>
        <v>IS5PRINCIPALA</v>
      </c>
      <c r="AR1139" s="792" t="str" cm="1">
        <f t="array" ref="AR1139">IF(AQ1139="","",IF(SUMPRODUCT((AQ1139=$AQ$6:$AQ$1560)*(AH1139=$AH$6:$AH$1560)*(AN1139=$AN$6:$AN$1560)*(AO1139=$AO$6:$AO$1560)*(ROW($AQ$6:$AQ$1560)&lt;&gt;ROW(AQ1139))*((R1139=0)*($R$6:$R$1560&gt;0)+(R1139&gt;0)*($R$6:$R$1560=0)))&gt;0,"SALONES UNIDOS",IF(SUMPRODUCT((AQ1139=$AQ$6:$AQ$1560)*(AH1139=$AH$6:$AH$1560)*((AN1139&lt;$AO$6:$AO$1560)*(AO1139&gt;$AN$6:$AN$1560))*(ROW($AQ$6:$AQ$1560)&lt;&gt;ROW(AQ1139)))&gt;0,"CRUZADO","Sin cruce")))</f>
        <v>Sin cruce</v>
      </c>
    </row>
    <row r="1140" spans="3:44" ht="15.6" hidden="1" customHeight="1">
      <c r="C1140" s="12" t="s">
        <v>1081</v>
      </c>
      <c r="D1140" s="789" t="s">
        <v>1715</v>
      </c>
      <c r="E1140" s="789">
        <v>20261</v>
      </c>
      <c r="F1140" s="12" t="s">
        <v>23</v>
      </c>
      <c r="G1140" s="12" t="s">
        <v>20</v>
      </c>
      <c r="H1140" s="12" t="s">
        <v>82</v>
      </c>
      <c r="I1140" s="12">
        <v>5</v>
      </c>
      <c r="J1140" s="12" t="s">
        <v>16</v>
      </c>
      <c r="K1140" s="790" t="s">
        <v>1748</v>
      </c>
      <c r="L1140" s="491" t="s">
        <v>1749</v>
      </c>
      <c r="M1140" s="789" t="s">
        <v>1101</v>
      </c>
      <c r="N1140" s="789" t="s">
        <v>1086</v>
      </c>
      <c r="O1140" s="12" t="s">
        <v>731</v>
      </c>
      <c r="P1140" s="789">
        <v>4</v>
      </c>
      <c r="Q1140" s="789">
        <v>0</v>
      </c>
      <c r="R1140" s="815">
        <v>4</v>
      </c>
      <c r="S1140" s="789">
        <v>4</v>
      </c>
      <c r="T1140" s="181"/>
      <c r="U1140" s="31">
        <v>14</v>
      </c>
      <c r="V1140" s="31">
        <f>IF(W1140="","",IFERROR(INDEX(Docentes!C:C,MATCH(W1140,Docentes!D:D,0)),"NUEVO"))</f>
        <v>44656290</v>
      </c>
      <c r="W1140" s="791" t="s">
        <v>397</v>
      </c>
      <c r="X1140" s="265" t="s">
        <v>168</v>
      </c>
      <c r="Y1140" s="789" t="s">
        <v>1088</v>
      </c>
      <c r="Z1140" s="789" t="s">
        <v>1089</v>
      </c>
      <c r="AA1140" s="789" t="s">
        <v>16</v>
      </c>
      <c r="AB1140" s="789" t="s">
        <v>1528</v>
      </c>
      <c r="AC1140" s="789">
        <v>37</v>
      </c>
      <c r="AD1140" s="789"/>
      <c r="AE1140" s="789"/>
      <c r="AF1140" s="789" t="s">
        <v>1088</v>
      </c>
      <c r="AG1140" s="31" t="str">
        <f t="shared" si="618"/>
        <v>T</v>
      </c>
      <c r="AH1140" s="789">
        <v>2</v>
      </c>
      <c r="AI1140" s="789">
        <v>20</v>
      </c>
      <c r="AJ1140" s="789">
        <v>10</v>
      </c>
      <c r="AK1140" s="789">
        <v>23</v>
      </c>
      <c r="AL1140" s="789">
        <v>30</v>
      </c>
      <c r="AM1140" s="31">
        <f t="shared" si="624"/>
        <v>4.0000000000000018</v>
      </c>
      <c r="AN1140" s="792">
        <f t="shared" si="625"/>
        <v>0.84027777777777779</v>
      </c>
      <c r="AO1140" s="792">
        <f t="shared" si="626"/>
        <v>0.97916666666666674</v>
      </c>
      <c r="AP1140" s="31" t="str" cm="1">
        <f t="array" ref="AP1140">IF(W1140="","",IF(SUMPRODUCT((W1140=$W$6:$W$1560)*(AH1140=$AH$6:$AH$1560)*(AN1140=$AN$6:$AN$1560)*(AO1140=$AO$6:$AO$1560)*(ROW($W$6:$W$1560)&lt;&gt;ROW(W1140))*((R1140=0)*($R$6:$R$1560&gt;0)+(R1140&gt;0)*($R$6:$R$1560=0)))&gt;0,"SALONES UNIDOS",IF(SUMPRODUCT((W1140=$W$6:$W$1560)*(AH1140=$AH$6:$AH$1560)*((AN1140&lt;$AO$6:$AO$1560)*(AO1140&gt;$AN$6:$AN$1560))*(ROW($W$6:$W$1560)&lt;&gt;ROW(W1140)))&gt;0,"CRUZADO","Sin cruce")))</f>
        <v>Sin cruce</v>
      </c>
      <c r="AQ1140" s="792" t="str">
        <f t="shared" si="632"/>
        <v>IS5PRINCIPALA</v>
      </c>
      <c r="AR1140" s="792" t="str" cm="1">
        <f t="array" ref="AR1140">IF(AQ1140="","",IF(SUMPRODUCT((AQ1140=$AQ$6:$AQ$1560)*(AH1140=$AH$6:$AH$1560)*(AN1140=$AN$6:$AN$1560)*(AO1140=$AO$6:$AO$1560)*(ROW($AQ$6:$AQ$1560)&lt;&gt;ROW(AQ1140))*((R1140=0)*($R$6:$R$1560&gt;0)+(R1140&gt;0)*($R$6:$R$1560=0)))&gt;0,"SALONES UNIDOS",IF(SUMPRODUCT((AQ1140=$AQ$6:$AQ$1560)*(AH1140=$AH$6:$AH$1560)*((AN1140&lt;$AO$6:$AO$1560)*(AO1140&gt;$AN$6:$AN$1560))*(ROW($AQ$6:$AQ$1560)&lt;&gt;ROW(AQ1140)))&gt;0,"CRUZADO","Sin cruce")))</f>
        <v>Sin cruce</v>
      </c>
    </row>
    <row r="1141" spans="3:44" ht="15.6" hidden="1" customHeight="1">
      <c r="C1141" s="12" t="s">
        <v>1081</v>
      </c>
      <c r="D1141" s="789" t="s">
        <v>1715</v>
      </c>
      <c r="E1141" s="789">
        <v>20261</v>
      </c>
      <c r="F1141" s="12" t="s">
        <v>23</v>
      </c>
      <c r="G1141" s="12" t="s">
        <v>20</v>
      </c>
      <c r="H1141" s="12" t="s">
        <v>82</v>
      </c>
      <c r="I1141" s="12">
        <v>5</v>
      </c>
      <c r="J1141" s="12" t="s">
        <v>16</v>
      </c>
      <c r="K1141" s="790" t="s">
        <v>1750</v>
      </c>
      <c r="L1141" s="491" t="s">
        <v>1751</v>
      </c>
      <c r="M1141" s="789" t="s">
        <v>1085</v>
      </c>
      <c r="N1141" s="789" t="s">
        <v>1086</v>
      </c>
      <c r="O1141" s="12" t="s">
        <v>731</v>
      </c>
      <c r="P1141" s="789">
        <v>2</v>
      </c>
      <c r="Q1141" s="789">
        <v>0</v>
      </c>
      <c r="R1141" s="815">
        <v>2</v>
      </c>
      <c r="S1141" s="789">
        <v>4</v>
      </c>
      <c r="T1141" s="181"/>
      <c r="U1141" s="31">
        <v>14</v>
      </c>
      <c r="V1141" s="31">
        <f>IF(W1141="","",IFERROR(INDEX(Docentes!C:C,MATCH(W1141,Docentes!D:D,0)),"NUEVO"))</f>
        <v>45954213</v>
      </c>
      <c r="W1141" s="791" t="s">
        <v>513</v>
      </c>
      <c r="X1141" s="265" t="s">
        <v>168</v>
      </c>
      <c r="Y1141" s="789" t="s">
        <v>1088</v>
      </c>
      <c r="Z1141" s="789" t="s">
        <v>1089</v>
      </c>
      <c r="AA1141" s="789" t="s">
        <v>16</v>
      </c>
      <c r="AB1141" s="789" t="s">
        <v>1528</v>
      </c>
      <c r="AC1141" s="789">
        <v>37</v>
      </c>
      <c r="AD1141" s="789"/>
      <c r="AE1141" s="789"/>
      <c r="AF1141" s="789" t="s">
        <v>1088</v>
      </c>
      <c r="AG1141" s="31" t="str">
        <f>IF(AND(P1141&gt;0,Q1141&gt;0),"TP",IF(AND(P1141&gt;0,Q1141=0),"T","P"))</f>
        <v>T</v>
      </c>
      <c r="AH1141" s="789">
        <v>3</v>
      </c>
      <c r="AI1141" s="789">
        <v>18</v>
      </c>
      <c r="AJ1141" s="789">
        <v>30</v>
      </c>
      <c r="AK1141" s="789">
        <v>20</v>
      </c>
      <c r="AL1141" s="789">
        <v>10</v>
      </c>
      <c r="AM1141" s="31">
        <f>IF(R1141=0,0,IF(AI1141="",R1141,IF(X1141="HIBRIDO VIRTUAL",0,((((AK1141/24)+(AL1141/1440))-((AI1141/24)+(AJ1141/1440)))*1440/50))))</f>
        <v>1.9999999999999993</v>
      </c>
      <c r="AN1141" s="792">
        <f>AI1141/24+AJ1141/1440</f>
        <v>0.77083333333333337</v>
      </c>
      <c r="AO1141" s="792">
        <f>AK1141/24+AL1141/1440</f>
        <v>0.84027777777777779</v>
      </c>
      <c r="AP1141" s="31" t="str" cm="1">
        <f t="array" ref="AP1141">IF(W1141="","",IF(SUMPRODUCT((W1141=$W$6:$W$1560)*(AH1141=$AH$6:$AH$1560)*(AN1141=$AN$6:$AN$1560)*(AO1141=$AO$6:$AO$1560)*(ROW($W$6:$W$1560)&lt;&gt;ROW(W1141))*((R1141=0)*($R$6:$R$1560&gt;0)+(R1141&gt;0)*($R$6:$R$1560=0)))&gt;0,"SALONES UNIDOS",IF(SUMPRODUCT((W1141=$W$6:$W$1560)*(AH1141=$AH$6:$AH$1560)*((AN1141&lt;$AO$6:$AO$1560)*(AO1141&gt;$AN$6:$AN$1560))*(ROW($W$6:$W$1560)&lt;&gt;ROW(W1141)))&gt;0,"CRUZADO","Sin cruce")))</f>
        <v>Sin cruce</v>
      </c>
      <c r="AQ1141" s="792" t="str">
        <f>TRIM(CONCATENATE(H1141,I1141,F1141,J1141))</f>
        <v>IS5PRINCIPALA</v>
      </c>
      <c r="AR1141" s="792" t="str" cm="1">
        <f t="array" ref="AR1141">IF(AQ1141="","",IF(SUMPRODUCT((AQ1141=$AQ$6:$AQ$1560)*(AH1141=$AH$6:$AH$1560)*(AN1141=$AN$6:$AN$1560)*(AO1141=$AO$6:$AO$1560)*(ROW($AQ$6:$AQ$1560)&lt;&gt;ROW(AQ1141))*((R1141=0)*($R$6:$R$1560&gt;0)+(R1141&gt;0)*($R$6:$R$1560=0)))&gt;0,"SALONES UNIDOS",IF(SUMPRODUCT((AQ1141=$AQ$6:$AQ$1560)*(AH1141=$AH$6:$AH$1560)*((AN1141&lt;$AO$6:$AO$1560)*(AO1141&gt;$AN$6:$AN$1560))*(ROW($AQ$6:$AQ$1560)&lt;&gt;ROW(AQ1141)))&gt;0,"CRUZADO","Sin cruce")))</f>
        <v>Sin cruce</v>
      </c>
    </row>
    <row r="1142" spans="3:44" ht="15.6" hidden="1" customHeight="1">
      <c r="C1142" s="12" t="s">
        <v>1081</v>
      </c>
      <c r="D1142" s="789" t="s">
        <v>1715</v>
      </c>
      <c r="E1142" s="789">
        <v>20261</v>
      </c>
      <c r="F1142" s="12" t="s">
        <v>23</v>
      </c>
      <c r="G1142" s="12" t="s">
        <v>20</v>
      </c>
      <c r="H1142" s="12" t="s">
        <v>82</v>
      </c>
      <c r="I1142" s="12">
        <v>5</v>
      </c>
      <c r="J1142" s="12" t="s">
        <v>16</v>
      </c>
      <c r="K1142" s="790" t="s">
        <v>1750</v>
      </c>
      <c r="L1142" s="491" t="s">
        <v>1751</v>
      </c>
      <c r="M1142" s="789" t="s">
        <v>1085</v>
      </c>
      <c r="N1142" s="789" t="s">
        <v>1086</v>
      </c>
      <c r="O1142" s="12" t="s">
        <v>731</v>
      </c>
      <c r="P1142" s="789">
        <v>0</v>
      </c>
      <c r="Q1142" s="789">
        <v>4</v>
      </c>
      <c r="R1142" s="815">
        <v>4</v>
      </c>
      <c r="S1142" s="789">
        <v>4</v>
      </c>
      <c r="T1142" s="181"/>
      <c r="U1142" s="31">
        <v>14</v>
      </c>
      <c r="V1142" s="31">
        <f>IF(W1142="","",IFERROR(INDEX(Docentes!C:C,MATCH(W1142,Docentes!D:D,0)),"NUEVO"))</f>
        <v>45954213</v>
      </c>
      <c r="W1142" s="791" t="s">
        <v>513</v>
      </c>
      <c r="X1142" s="265" t="s">
        <v>168</v>
      </c>
      <c r="Y1142" s="789" t="s">
        <v>1088</v>
      </c>
      <c r="Z1142" s="789" t="s">
        <v>1089</v>
      </c>
      <c r="AA1142" s="789"/>
      <c r="AB1142" s="789"/>
      <c r="AC1142" s="789"/>
      <c r="AD1142" s="789" t="s">
        <v>1517</v>
      </c>
      <c r="AE1142" s="789">
        <v>20</v>
      </c>
      <c r="AF1142" s="789" t="s">
        <v>1088</v>
      </c>
      <c r="AG1142" s="31" t="str">
        <f t="shared" si="618"/>
        <v>P</v>
      </c>
      <c r="AH1142" s="789">
        <v>3</v>
      </c>
      <c r="AI1142" s="789">
        <v>20</v>
      </c>
      <c r="AJ1142" s="789">
        <v>10</v>
      </c>
      <c r="AK1142" s="789">
        <v>23</v>
      </c>
      <c r="AL1142" s="789">
        <v>30</v>
      </c>
      <c r="AM1142" s="31">
        <f t="shared" si="624"/>
        <v>4.0000000000000018</v>
      </c>
      <c r="AN1142" s="792">
        <f t="shared" si="625"/>
        <v>0.84027777777777779</v>
      </c>
      <c r="AO1142" s="792">
        <f t="shared" si="626"/>
        <v>0.97916666666666674</v>
      </c>
      <c r="AP1142" s="31" t="str" cm="1">
        <f t="array" ref="AP1142">IF(W1142="","",IF(SUMPRODUCT((W1142=$W$6:$W$1560)*(AH1142=$AH$6:$AH$1560)*(AN1142=$AN$6:$AN$1560)*(AO1142=$AO$6:$AO$1560)*(ROW($W$6:$W$1560)&lt;&gt;ROW(W1142))*((R1142=0)*($R$6:$R$1560&gt;0)+(R1142&gt;0)*($R$6:$R$1560=0)))&gt;0,"SALONES UNIDOS",IF(SUMPRODUCT((W1142=$W$6:$W$1560)*(AH1142=$AH$6:$AH$1560)*((AN1142&lt;$AO$6:$AO$1560)*(AO1142&gt;$AN$6:$AN$1560))*(ROW($W$6:$W$1560)&lt;&gt;ROW(W1142)))&gt;0,"CRUZADO","Sin cruce")))</f>
        <v>Sin cruce</v>
      </c>
      <c r="AQ1142" s="792" t="str">
        <f t="shared" si="632"/>
        <v>IS5PRINCIPALA</v>
      </c>
      <c r="AR1142" s="792" t="str" cm="1">
        <f t="array" ref="AR1142">IF(AQ1142="","",IF(SUMPRODUCT((AQ1142=$AQ$6:$AQ$1560)*(AH1142=$AH$6:$AH$1560)*(AN1142=$AN$6:$AN$1560)*(AO1142=$AO$6:$AO$1560)*(ROW($AQ$6:$AQ$1560)&lt;&gt;ROW(AQ1142))*((R1142=0)*($R$6:$R$1560&gt;0)+(R1142&gt;0)*($R$6:$R$1560=0)))&gt;0,"SALONES UNIDOS",IF(SUMPRODUCT((AQ1142=$AQ$6:$AQ$1560)*(AH1142=$AH$6:$AH$1560)*((AN1142&lt;$AO$6:$AO$1560)*(AO1142&gt;$AN$6:$AN$1560))*(ROW($AQ$6:$AQ$1560)&lt;&gt;ROW(AQ1142)))&gt;0,"CRUZADO","Sin cruce")))</f>
        <v>Sin cruce</v>
      </c>
    </row>
    <row r="1143" spans="3:44" ht="15.6" hidden="1" customHeight="1">
      <c r="C1143" s="12" t="s">
        <v>1081</v>
      </c>
      <c r="D1143" s="789" t="s">
        <v>1715</v>
      </c>
      <c r="E1143" s="789">
        <v>20261</v>
      </c>
      <c r="F1143" s="12" t="s">
        <v>23</v>
      </c>
      <c r="G1143" s="12" t="s">
        <v>20</v>
      </c>
      <c r="H1143" s="12" t="s">
        <v>82</v>
      </c>
      <c r="I1143" s="12">
        <v>5</v>
      </c>
      <c r="J1143" s="12" t="s">
        <v>16</v>
      </c>
      <c r="K1143" s="790" t="s">
        <v>1752</v>
      </c>
      <c r="L1143" s="491" t="s">
        <v>1753</v>
      </c>
      <c r="M1143" s="789" t="s">
        <v>1085</v>
      </c>
      <c r="N1143" s="789" t="s">
        <v>1086</v>
      </c>
      <c r="O1143" s="12" t="s">
        <v>731</v>
      </c>
      <c r="P1143" s="789">
        <v>3</v>
      </c>
      <c r="Q1143" s="789">
        <v>0</v>
      </c>
      <c r="R1143" s="815">
        <v>3</v>
      </c>
      <c r="S1143" s="789">
        <v>4</v>
      </c>
      <c r="T1143" s="181"/>
      <c r="U1143" s="31">
        <v>14</v>
      </c>
      <c r="V1143" s="31">
        <f>IF(W1143="","",IFERROR(INDEX(Docentes!C:C,MATCH(W1143,Docentes!D:D,0)),"NUEVO"))</f>
        <v>71883055</v>
      </c>
      <c r="W1143" s="791" t="s">
        <v>342</v>
      </c>
      <c r="X1143" s="265" t="s">
        <v>168</v>
      </c>
      <c r="Y1143" s="789" t="s">
        <v>1088</v>
      </c>
      <c r="Z1143" s="789" t="s">
        <v>1089</v>
      </c>
      <c r="AA1143" s="789" t="s">
        <v>16</v>
      </c>
      <c r="AB1143" s="789" t="s">
        <v>1507</v>
      </c>
      <c r="AC1143" s="789">
        <v>39</v>
      </c>
      <c r="AD1143" s="789"/>
      <c r="AE1143" s="789"/>
      <c r="AF1143" s="789" t="s">
        <v>1088</v>
      </c>
      <c r="AG1143" s="31" t="str">
        <f>IF(AND(P1143&gt;0,Q1143&gt;0),"TP",IF(AND(P1143&gt;0,Q1143=0),"T","P"))</f>
        <v>T</v>
      </c>
      <c r="AH1143" s="789">
        <v>1</v>
      </c>
      <c r="AI1143" s="789">
        <v>19</v>
      </c>
      <c r="AJ1143" s="789">
        <v>20</v>
      </c>
      <c r="AK1143" s="789">
        <v>21</v>
      </c>
      <c r="AL1143" s="789">
        <v>50</v>
      </c>
      <c r="AM1143" s="31">
        <f>IF(R1143=0,0,IF(AI1143="",R1143,IF(X1143="HIBRIDO VIRTUAL",0,((((AK1143/24)+(AL1143/1440))-((AI1143/24)+(AJ1143/1440)))*1440/50))))</f>
        <v>3.0000000000000022</v>
      </c>
      <c r="AN1143" s="792">
        <f>AI1143/24+AJ1143/1440</f>
        <v>0.80555555555555547</v>
      </c>
      <c r="AO1143" s="792">
        <f>AK1143/24+AL1143/1440</f>
        <v>0.90972222222222221</v>
      </c>
      <c r="AP1143" s="31" t="str" cm="1">
        <f t="array" ref="AP1143">IF(W1143="","",IF(SUMPRODUCT((W1143=$W$6:$W$1560)*(AH1143=$AH$6:$AH$1560)*(AN1143=$AN$6:$AN$1560)*(AO1143=$AO$6:$AO$1560)*(ROW($W$6:$W$1560)&lt;&gt;ROW(W1143))*((R1143=0)*($R$6:$R$1560&gt;0)+(R1143&gt;0)*($R$6:$R$1560=0)))&gt;0,"SALONES UNIDOS",IF(SUMPRODUCT((W1143=$W$6:$W$1560)*(AH1143=$AH$6:$AH$1560)*((AN1143&lt;$AO$6:$AO$1560)*(AO1143&gt;$AN$6:$AN$1560))*(ROW($W$6:$W$1560)&lt;&gt;ROW(W1143)))&gt;0,"CRUZADO","Sin cruce")))</f>
        <v>Sin cruce</v>
      </c>
      <c r="AQ1143" s="792" t="str">
        <f>TRIM(CONCATENATE(H1143,I1143,F1143,J1143))</f>
        <v>IS5PRINCIPALA</v>
      </c>
      <c r="AR1143" s="792" t="str" cm="1">
        <f t="array" ref="AR1143">IF(AQ1143="","",IF(SUMPRODUCT((AQ1143=$AQ$6:$AQ$1560)*(AH1143=$AH$6:$AH$1560)*(AN1143=$AN$6:$AN$1560)*(AO1143=$AO$6:$AO$1560)*(ROW($AQ$6:$AQ$1560)&lt;&gt;ROW(AQ1143))*((R1143=0)*($R$6:$R$1560&gt;0)+(R1143&gt;0)*($R$6:$R$1560=0)))&gt;0,"SALONES UNIDOS",IF(SUMPRODUCT((AQ1143=$AQ$6:$AQ$1560)*(AH1143=$AH$6:$AH$1560)*((AN1143&lt;$AO$6:$AO$1560)*(AO1143&gt;$AN$6:$AN$1560))*(ROW($AQ$6:$AQ$1560)&lt;&gt;ROW(AQ1143)))&gt;0,"CRUZADO","Sin cruce")))</f>
        <v>Sin cruce</v>
      </c>
    </row>
    <row r="1144" spans="3:44" ht="15.6" hidden="1" customHeight="1">
      <c r="C1144" s="12" t="s">
        <v>1081</v>
      </c>
      <c r="D1144" s="789" t="s">
        <v>1715</v>
      </c>
      <c r="E1144" s="789">
        <v>20261</v>
      </c>
      <c r="F1144" s="12" t="s">
        <v>23</v>
      </c>
      <c r="G1144" s="12" t="s">
        <v>20</v>
      </c>
      <c r="H1144" s="12" t="s">
        <v>82</v>
      </c>
      <c r="I1144" s="12">
        <v>5</v>
      </c>
      <c r="J1144" s="12" t="s">
        <v>16</v>
      </c>
      <c r="K1144" s="790" t="s">
        <v>1752</v>
      </c>
      <c r="L1144" s="491" t="s">
        <v>1753</v>
      </c>
      <c r="M1144" s="789" t="s">
        <v>1085</v>
      </c>
      <c r="N1144" s="789" t="s">
        <v>1086</v>
      </c>
      <c r="O1144" s="12" t="s">
        <v>731</v>
      </c>
      <c r="P1144" s="789">
        <v>0</v>
      </c>
      <c r="Q1144" s="789">
        <v>2</v>
      </c>
      <c r="R1144" s="815">
        <v>2</v>
      </c>
      <c r="S1144" s="789">
        <v>4</v>
      </c>
      <c r="T1144" s="181"/>
      <c r="U1144" s="31">
        <v>14</v>
      </c>
      <c r="V1144" s="31">
        <f>IF(W1144="","",IFERROR(INDEX(Docentes!C:C,MATCH(W1144,Docentes!D:D,0)),"NUEVO"))</f>
        <v>71883055</v>
      </c>
      <c r="W1144" s="791" t="s">
        <v>342</v>
      </c>
      <c r="X1144" s="265" t="s">
        <v>168</v>
      </c>
      <c r="Y1144" s="789" t="s">
        <v>1088</v>
      </c>
      <c r="Z1144" s="789" t="s">
        <v>1089</v>
      </c>
      <c r="AA1144" s="789"/>
      <c r="AB1144" s="789"/>
      <c r="AC1144" s="789"/>
      <c r="AD1144" s="789" t="s">
        <v>1517</v>
      </c>
      <c r="AE1144" s="789">
        <v>20</v>
      </c>
      <c r="AF1144" s="789" t="s">
        <v>1088</v>
      </c>
      <c r="AG1144" s="31" t="str">
        <f t="shared" si="618"/>
        <v>P</v>
      </c>
      <c r="AH1144" s="789">
        <v>1</v>
      </c>
      <c r="AI1144" s="789">
        <v>21</v>
      </c>
      <c r="AJ1144" s="789">
        <v>50</v>
      </c>
      <c r="AK1144" s="789">
        <v>23</v>
      </c>
      <c r="AL1144" s="789">
        <v>30</v>
      </c>
      <c r="AM1144" s="31">
        <f t="shared" si="624"/>
        <v>2.0000000000000027</v>
      </c>
      <c r="AN1144" s="792">
        <f t="shared" si="625"/>
        <v>0.90972222222222221</v>
      </c>
      <c r="AO1144" s="792">
        <f t="shared" si="626"/>
        <v>0.97916666666666674</v>
      </c>
      <c r="AP1144" s="31" t="str" cm="1">
        <f t="array" ref="AP1144">IF(W1144="","",IF(SUMPRODUCT((W1144=$W$6:$W$1560)*(AH1144=$AH$6:$AH$1560)*(AN1144=$AN$6:$AN$1560)*(AO1144=$AO$6:$AO$1560)*(ROW($W$6:$W$1560)&lt;&gt;ROW(W1144))*((R1144=0)*($R$6:$R$1560&gt;0)+(R1144&gt;0)*($R$6:$R$1560=0)))&gt;0,"SALONES UNIDOS",IF(SUMPRODUCT((W1144=$W$6:$W$1560)*(AH1144=$AH$6:$AH$1560)*((AN1144&lt;$AO$6:$AO$1560)*(AO1144&gt;$AN$6:$AN$1560))*(ROW($W$6:$W$1560)&lt;&gt;ROW(W1144)))&gt;0,"CRUZADO","Sin cruce")))</f>
        <v>Sin cruce</v>
      </c>
      <c r="AQ1144" s="792" t="str">
        <f t="shared" si="632"/>
        <v>IS5PRINCIPALA</v>
      </c>
      <c r="AR1144" s="792" t="str" cm="1">
        <f t="array" ref="AR1144">IF(AQ1144="","",IF(SUMPRODUCT((AQ1144=$AQ$6:$AQ$1560)*(AH1144=$AH$6:$AH$1560)*(AN1144=$AN$6:$AN$1560)*(AO1144=$AO$6:$AO$1560)*(ROW($AQ$6:$AQ$1560)&lt;&gt;ROW(AQ1144))*((R1144=0)*($R$6:$R$1560&gt;0)+(R1144&gt;0)*($R$6:$R$1560=0)))&gt;0,"SALONES UNIDOS",IF(SUMPRODUCT((AQ1144=$AQ$6:$AQ$1560)*(AH1144=$AH$6:$AH$1560)*((AN1144&lt;$AO$6:$AO$1560)*(AO1144&gt;$AN$6:$AN$1560))*(ROW($AQ$6:$AQ$1560)&lt;&gt;ROW(AQ1144)))&gt;0,"CRUZADO","Sin cruce")))</f>
        <v>Sin cruce</v>
      </c>
    </row>
    <row r="1145" spans="3:44" ht="15.6" hidden="1" customHeight="1">
      <c r="C1145" s="12" t="s">
        <v>1081</v>
      </c>
      <c r="D1145" s="789" t="s">
        <v>1715</v>
      </c>
      <c r="E1145" s="789">
        <v>20261</v>
      </c>
      <c r="F1145" s="12" t="s">
        <v>23</v>
      </c>
      <c r="G1145" s="12" t="s">
        <v>20</v>
      </c>
      <c r="H1145" s="12" t="s">
        <v>82</v>
      </c>
      <c r="I1145" s="12">
        <v>5</v>
      </c>
      <c r="J1145" s="12" t="s">
        <v>16</v>
      </c>
      <c r="K1145" s="790" t="s">
        <v>1754</v>
      </c>
      <c r="L1145" s="491" t="s">
        <v>1755</v>
      </c>
      <c r="M1145" s="789" t="s">
        <v>1085</v>
      </c>
      <c r="N1145" s="789" t="s">
        <v>1086</v>
      </c>
      <c r="O1145" s="12" t="s">
        <v>731</v>
      </c>
      <c r="P1145" s="789">
        <v>0</v>
      </c>
      <c r="Q1145" s="789">
        <v>2</v>
      </c>
      <c r="R1145" s="815">
        <v>2</v>
      </c>
      <c r="S1145" s="789">
        <v>4</v>
      </c>
      <c r="T1145" s="181"/>
      <c r="U1145" s="31">
        <v>14</v>
      </c>
      <c r="V1145" s="31">
        <f>IF(W1145="","",IFERROR(INDEX(Docentes!C:C,MATCH(W1145,Docentes!D:D,0)),"NUEVO"))</f>
        <v>42734786</v>
      </c>
      <c r="W1145" s="265" t="s">
        <v>1035</v>
      </c>
      <c r="X1145" s="265" t="s">
        <v>168</v>
      </c>
      <c r="Y1145" s="789" t="s">
        <v>1088</v>
      </c>
      <c r="Z1145" s="789" t="s">
        <v>1089</v>
      </c>
      <c r="AA1145" s="789"/>
      <c r="AB1145" s="789"/>
      <c r="AC1145" s="789"/>
      <c r="AD1145" s="789" t="s">
        <v>1517</v>
      </c>
      <c r="AE1145" s="789">
        <v>20</v>
      </c>
      <c r="AF1145" s="789" t="s">
        <v>1088</v>
      </c>
      <c r="AG1145" s="31" t="str">
        <f>IF(AND(P1145&gt;0,Q1145&gt;0),"TP",IF(AND(P1145&gt;0,Q1145=0),"T","P"))</f>
        <v>P</v>
      </c>
      <c r="AH1145" s="789">
        <v>5</v>
      </c>
      <c r="AI1145" s="789">
        <v>18</v>
      </c>
      <c r="AJ1145" s="789">
        <v>30</v>
      </c>
      <c r="AK1145" s="789">
        <v>20</v>
      </c>
      <c r="AL1145" s="789">
        <v>10</v>
      </c>
      <c r="AM1145" s="31">
        <f>IF(R1145=0,0,IF(AI1145="",R1145,IF(X1145="HIBRIDO VIRTUAL",0,((((AK1145/24)+(AL1145/1440))-((AI1145/24)+(AJ1145/1440)))*1440/50))))</f>
        <v>1.9999999999999993</v>
      </c>
      <c r="AN1145" s="792">
        <f>AI1145/24+AJ1145/1440</f>
        <v>0.77083333333333337</v>
      </c>
      <c r="AO1145" s="792">
        <f>AK1145/24+AL1145/1440</f>
        <v>0.84027777777777779</v>
      </c>
      <c r="AP1145" s="31" t="str" cm="1">
        <f t="array" ref="AP1145">IF(W1145="","",IF(SUMPRODUCT((W1145=$W$6:$W$1560)*(AH1145=$AH$6:$AH$1560)*(AN1145=$AN$6:$AN$1560)*(AO1145=$AO$6:$AO$1560)*(ROW($W$6:$W$1560)&lt;&gt;ROW(W1145))*((R1145=0)*($R$6:$R$1560&gt;0)+(R1145&gt;0)*($R$6:$R$1560=0)))&gt;0,"SALONES UNIDOS",IF(SUMPRODUCT((W1145=$W$6:$W$1560)*(AH1145=$AH$6:$AH$1560)*((AN1145&lt;$AO$6:$AO$1560)*(AO1145&gt;$AN$6:$AN$1560))*(ROW($W$6:$W$1560)&lt;&gt;ROW(W1145)))&gt;0,"CRUZADO","Sin cruce")))</f>
        <v>Sin cruce</v>
      </c>
      <c r="AQ1145" s="792" t="str">
        <f>TRIM(CONCATENATE(H1145,I1145,F1145,J1145))</f>
        <v>IS5PRINCIPALA</v>
      </c>
      <c r="AR1145" s="792" t="str" cm="1">
        <f t="array" ref="AR1145">IF(AQ1145="","",IF(SUMPRODUCT((AQ1145=$AQ$6:$AQ$1560)*(AH1145=$AH$6:$AH$1560)*(AN1145=$AN$6:$AN$1560)*(AO1145=$AO$6:$AO$1560)*(ROW($AQ$6:$AQ$1560)&lt;&gt;ROW(AQ1145))*((R1145=0)*($R$6:$R$1560&gt;0)+(R1145&gt;0)*($R$6:$R$1560=0)))&gt;0,"SALONES UNIDOS",IF(SUMPRODUCT((AQ1145=$AQ$6:$AQ$1560)*(AH1145=$AH$6:$AH$1560)*((AN1145&lt;$AO$6:$AO$1560)*(AO1145&gt;$AN$6:$AN$1560))*(ROW($AQ$6:$AQ$1560)&lt;&gt;ROW(AQ1145)))&gt;0,"CRUZADO","Sin cruce")))</f>
        <v>Sin cruce</v>
      </c>
    </row>
    <row r="1146" spans="3:44" ht="15.6" hidden="1" customHeight="1">
      <c r="C1146" s="12" t="s">
        <v>1081</v>
      </c>
      <c r="D1146" s="789" t="s">
        <v>1715</v>
      </c>
      <c r="E1146" s="789">
        <v>20261</v>
      </c>
      <c r="F1146" s="12" t="s">
        <v>23</v>
      </c>
      <c r="G1146" s="12" t="s">
        <v>20</v>
      </c>
      <c r="H1146" s="12" t="s">
        <v>82</v>
      </c>
      <c r="I1146" s="12">
        <v>5</v>
      </c>
      <c r="J1146" s="12" t="s">
        <v>16</v>
      </c>
      <c r="K1146" s="790" t="s">
        <v>1754</v>
      </c>
      <c r="L1146" s="491" t="s">
        <v>1755</v>
      </c>
      <c r="M1146" s="789" t="s">
        <v>1085</v>
      </c>
      <c r="N1146" s="789" t="s">
        <v>1086</v>
      </c>
      <c r="O1146" s="12" t="s">
        <v>731</v>
      </c>
      <c r="P1146" s="789">
        <v>3</v>
      </c>
      <c r="Q1146" s="789">
        <v>0</v>
      </c>
      <c r="R1146" s="815">
        <v>3</v>
      </c>
      <c r="S1146" s="789">
        <v>4</v>
      </c>
      <c r="T1146" s="181"/>
      <c r="U1146" s="31">
        <v>14</v>
      </c>
      <c r="V1146" s="31">
        <f>IF(W1146="","",IFERROR(INDEX(Docentes!C:C,MATCH(W1146,Docentes!D:D,0)),"NUEVO"))</f>
        <v>42734786</v>
      </c>
      <c r="W1146" s="265" t="s">
        <v>1035</v>
      </c>
      <c r="X1146" s="265" t="s">
        <v>168</v>
      </c>
      <c r="Y1146" s="789" t="s">
        <v>1088</v>
      </c>
      <c r="Z1146" s="789" t="s">
        <v>1089</v>
      </c>
      <c r="AA1146" s="789" t="s">
        <v>16</v>
      </c>
      <c r="AB1146" s="789" t="s">
        <v>1528</v>
      </c>
      <c r="AC1146" s="789">
        <v>37</v>
      </c>
      <c r="AD1146" s="789"/>
      <c r="AE1146" s="789"/>
      <c r="AF1146" s="789" t="s">
        <v>1088</v>
      </c>
      <c r="AG1146" s="31" t="str">
        <f t="shared" si="618"/>
        <v>T</v>
      </c>
      <c r="AH1146" s="789">
        <v>5</v>
      </c>
      <c r="AI1146" s="789">
        <v>20</v>
      </c>
      <c r="AJ1146" s="789">
        <v>10</v>
      </c>
      <c r="AK1146" s="789">
        <v>22</v>
      </c>
      <c r="AL1146" s="789">
        <v>40</v>
      </c>
      <c r="AM1146" s="31">
        <f t="shared" si="624"/>
        <v>2.9999999999999987</v>
      </c>
      <c r="AN1146" s="792">
        <f t="shared" si="625"/>
        <v>0.84027777777777779</v>
      </c>
      <c r="AO1146" s="792">
        <f t="shared" si="626"/>
        <v>0.94444444444444442</v>
      </c>
      <c r="AP1146" s="31" t="str" cm="1">
        <f t="array" ref="AP1146">IF(W1146="","",IF(SUMPRODUCT((W1146=$W$6:$W$1560)*(AH1146=$AH$6:$AH$1560)*(AN1146=$AN$6:$AN$1560)*(AO1146=$AO$6:$AO$1560)*(ROW($W$6:$W$1560)&lt;&gt;ROW(W1146))*((R1146=0)*($R$6:$R$1560&gt;0)+(R1146&gt;0)*($R$6:$R$1560=0)))&gt;0,"SALONES UNIDOS",IF(SUMPRODUCT((W1146=$W$6:$W$1560)*(AH1146=$AH$6:$AH$1560)*((AN1146&lt;$AO$6:$AO$1560)*(AO1146&gt;$AN$6:$AN$1560))*(ROW($W$6:$W$1560)&lt;&gt;ROW(W1146)))&gt;0,"CRUZADO","Sin cruce")))</f>
        <v>Sin cruce</v>
      </c>
      <c r="AQ1146" s="792" t="str">
        <f t="shared" si="632"/>
        <v>IS5PRINCIPALA</v>
      </c>
      <c r="AR1146" s="792" t="str" cm="1">
        <f t="array" ref="AR1146">IF(AQ1146="","",IF(SUMPRODUCT((AQ1146=$AQ$6:$AQ$1560)*(AH1146=$AH$6:$AH$1560)*(AN1146=$AN$6:$AN$1560)*(AO1146=$AO$6:$AO$1560)*(ROW($AQ$6:$AQ$1560)&lt;&gt;ROW(AQ1146))*((R1146=0)*($R$6:$R$1560&gt;0)+(R1146&gt;0)*($R$6:$R$1560=0)))&gt;0,"SALONES UNIDOS",IF(SUMPRODUCT((AQ1146=$AQ$6:$AQ$1560)*(AH1146=$AH$6:$AH$1560)*((AN1146&lt;$AO$6:$AO$1560)*(AO1146&gt;$AN$6:$AN$1560))*(ROW($AQ$6:$AQ$1560)&lt;&gt;ROW(AQ1146)))&gt;0,"CRUZADO","Sin cruce")))</f>
        <v>Sin cruce</v>
      </c>
    </row>
    <row r="1147" spans="3:44" ht="15.6" hidden="1" customHeight="1">
      <c r="C1147" s="12" t="s">
        <v>1081</v>
      </c>
      <c r="D1147" s="789" t="s">
        <v>1715</v>
      </c>
      <c r="E1147" s="789">
        <v>20261</v>
      </c>
      <c r="F1147" s="12" t="s">
        <v>23</v>
      </c>
      <c r="G1147" s="12" t="s">
        <v>20</v>
      </c>
      <c r="H1147" s="12" t="s">
        <v>82</v>
      </c>
      <c r="I1147" s="12">
        <v>5</v>
      </c>
      <c r="J1147" s="12" t="s">
        <v>16</v>
      </c>
      <c r="K1147" s="790" t="s">
        <v>1756</v>
      </c>
      <c r="L1147" s="491" t="s">
        <v>1100</v>
      </c>
      <c r="M1147" s="789" t="s">
        <v>1101</v>
      </c>
      <c r="N1147" s="789" t="s">
        <v>1086</v>
      </c>
      <c r="O1147" s="12" t="s">
        <v>731</v>
      </c>
      <c r="P1147" s="789">
        <v>1</v>
      </c>
      <c r="Q1147" s="789">
        <v>4</v>
      </c>
      <c r="R1147" s="815">
        <v>5</v>
      </c>
      <c r="S1147" s="789">
        <v>3</v>
      </c>
      <c r="T1147" s="181"/>
      <c r="U1147" s="31">
        <v>14</v>
      </c>
      <c r="V1147" s="31">
        <f>IF(W1147="","",IFERROR(INDEX(Docentes!C:C,MATCH(W1147,Docentes!D:D,0)),"NUEVO"))</f>
        <v>21863247</v>
      </c>
      <c r="W1147" s="791" t="s">
        <v>275</v>
      </c>
      <c r="X1147" s="265" t="s">
        <v>168</v>
      </c>
      <c r="Y1147" s="789" t="s">
        <v>1142</v>
      </c>
      <c r="Z1147" s="789" t="s">
        <v>1089</v>
      </c>
      <c r="AA1147" s="789" t="s">
        <v>16</v>
      </c>
      <c r="AB1147" s="789" t="s">
        <v>1522</v>
      </c>
      <c r="AC1147" s="789">
        <v>34</v>
      </c>
      <c r="AD1147" s="789"/>
      <c r="AE1147" s="789"/>
      <c r="AF1147" s="789" t="s">
        <v>1088</v>
      </c>
      <c r="AG1147" s="31" t="str">
        <f t="shared" si="618"/>
        <v>TP</v>
      </c>
      <c r="AH1147" s="789">
        <v>4</v>
      </c>
      <c r="AI1147" s="789">
        <v>18</v>
      </c>
      <c r="AJ1147" s="789">
        <v>30</v>
      </c>
      <c r="AK1147" s="789">
        <v>22</v>
      </c>
      <c r="AL1147" s="789">
        <v>40</v>
      </c>
      <c r="AM1147" s="31">
        <f t="shared" si="624"/>
        <v>4.9999999999999982</v>
      </c>
      <c r="AN1147" s="792">
        <f t="shared" si="625"/>
        <v>0.77083333333333337</v>
      </c>
      <c r="AO1147" s="792">
        <f t="shared" si="626"/>
        <v>0.94444444444444442</v>
      </c>
      <c r="AP1147" s="31" t="str" cm="1">
        <f t="array" ref="AP1147">IF(W1147="","",IF(SUMPRODUCT((W1147=$W$6:$W$1560)*(AH1147=$AH$6:$AH$1560)*(AN1147=$AN$6:$AN$1560)*(AO1147=$AO$6:$AO$1560)*(ROW($W$6:$W$1560)&lt;&gt;ROW(W1147))*((R1147=0)*($R$6:$R$1560&gt;0)+(R1147&gt;0)*($R$6:$R$1560=0)))&gt;0,"SALONES UNIDOS",IF(SUMPRODUCT((W1147=$W$6:$W$1560)*(AH1147=$AH$6:$AH$1560)*((AN1147&lt;$AO$6:$AO$1560)*(AO1147&gt;$AN$6:$AN$1560))*(ROW($W$6:$W$1560)&lt;&gt;ROW(W1147)))&gt;0,"CRUZADO","Sin cruce")))</f>
        <v>Sin cruce</v>
      </c>
      <c r="AQ1147" s="792" t="str">
        <f t="shared" si="632"/>
        <v>IS5PRINCIPALA</v>
      </c>
      <c r="AR1147" s="792" t="str" cm="1">
        <f t="array" ref="AR1147">IF(AQ1147="","",IF(SUMPRODUCT((AQ1147=$AQ$6:$AQ$1560)*(AH1147=$AH$6:$AH$1560)*(AN1147=$AN$6:$AN$1560)*(AO1147=$AO$6:$AO$1560)*(ROW($AQ$6:$AQ$1560)&lt;&gt;ROW(AQ1147))*((R1147=0)*($R$6:$R$1560&gt;0)+(R1147&gt;0)*($R$6:$R$1560=0)))&gt;0,"SALONES UNIDOS",IF(SUMPRODUCT((AQ1147=$AQ$6:$AQ$1560)*(AH1147=$AH$6:$AH$1560)*((AN1147&lt;$AO$6:$AO$1560)*(AO1147&gt;$AN$6:$AN$1560))*(ROW($AQ$6:$AQ$1560)&lt;&gt;ROW(AQ1147)))&gt;0,"CRUZADO","Sin cruce")))</f>
        <v>Sin cruce</v>
      </c>
    </row>
    <row r="1148" spans="3:44" ht="15.6" hidden="1" customHeight="1">
      <c r="C1148" s="12" t="s">
        <v>1081</v>
      </c>
      <c r="D1148" s="789" t="s">
        <v>1715</v>
      </c>
      <c r="E1148" s="789">
        <v>20261</v>
      </c>
      <c r="F1148" s="12" t="s">
        <v>23</v>
      </c>
      <c r="G1148" s="12" t="s">
        <v>20</v>
      </c>
      <c r="H1148" s="12" t="s">
        <v>82</v>
      </c>
      <c r="I1148" s="12">
        <v>5</v>
      </c>
      <c r="J1148" s="12" t="s">
        <v>26</v>
      </c>
      <c r="K1148" s="790" t="s">
        <v>1746</v>
      </c>
      <c r="L1148" s="491" t="s">
        <v>1747</v>
      </c>
      <c r="M1148" s="789" t="s">
        <v>1101</v>
      </c>
      <c r="N1148" s="789" t="s">
        <v>1086</v>
      </c>
      <c r="O1148" s="12" t="s">
        <v>731</v>
      </c>
      <c r="P1148" s="789">
        <v>3</v>
      </c>
      <c r="Q1148" s="789">
        <v>0</v>
      </c>
      <c r="R1148" s="815">
        <v>3</v>
      </c>
      <c r="S1148" s="789">
        <v>4</v>
      </c>
      <c r="T1148" s="181"/>
      <c r="U1148" s="789">
        <v>26</v>
      </c>
      <c r="V1148" s="31">
        <f>IF(W1148="","",IFERROR(INDEX(Docentes!C:C,MATCH(W1148,Docentes!D:D,0)),"NUEVO"))</f>
        <v>21884462</v>
      </c>
      <c r="W1148" s="791" t="s">
        <v>469</v>
      </c>
      <c r="X1148" s="265" t="s">
        <v>168</v>
      </c>
      <c r="Y1148" s="789" t="s">
        <v>1088</v>
      </c>
      <c r="Z1148" s="789" t="s">
        <v>1089</v>
      </c>
      <c r="AA1148" s="789" t="s">
        <v>16</v>
      </c>
      <c r="AB1148" s="789" t="s">
        <v>1631</v>
      </c>
      <c r="AC1148" s="789">
        <v>39</v>
      </c>
      <c r="AD1148" s="789"/>
      <c r="AE1148" s="789"/>
      <c r="AF1148" s="789" t="s">
        <v>1088</v>
      </c>
      <c r="AG1148" s="31" t="str">
        <f t="shared" si="618"/>
        <v>T</v>
      </c>
      <c r="AH1148" s="789">
        <v>2</v>
      </c>
      <c r="AI1148" s="789">
        <v>21</v>
      </c>
      <c r="AJ1148" s="789">
        <v>0</v>
      </c>
      <c r="AK1148" s="789">
        <v>23</v>
      </c>
      <c r="AL1148" s="789">
        <v>30</v>
      </c>
      <c r="AM1148" s="31">
        <f t="shared" si="624"/>
        <v>3.0000000000000022</v>
      </c>
      <c r="AN1148" s="792">
        <f t="shared" si="625"/>
        <v>0.875</v>
      </c>
      <c r="AO1148" s="792">
        <f t="shared" si="626"/>
        <v>0.97916666666666674</v>
      </c>
      <c r="AP1148" s="31" t="str" cm="1">
        <f t="array" ref="AP1148">IF(W1148="","",IF(SUMPRODUCT((W1148=$W$6:$W$1560)*(AH1148=$AH$6:$AH$1560)*(AN1148=$AN$6:$AN$1560)*(AO1148=$AO$6:$AO$1560)*(ROW($W$6:$W$1560)&lt;&gt;ROW(W1148))*((R1148=0)*($R$6:$R$1560&gt;0)+(R1148&gt;0)*($R$6:$R$1560=0)))&gt;0,"SALONES UNIDOS",IF(SUMPRODUCT((W1148=$W$6:$W$1560)*(AH1148=$AH$6:$AH$1560)*((AN1148&lt;$AO$6:$AO$1560)*(AO1148&gt;$AN$6:$AN$1560))*(ROW($W$6:$W$1560)&lt;&gt;ROW(W1148)))&gt;0,"CRUZADO","Sin cruce")))</f>
        <v>Sin cruce</v>
      </c>
      <c r="AQ1148" s="792" t="str">
        <f t="shared" si="632"/>
        <v>IS5PRINCIPALB</v>
      </c>
      <c r="AR1148" s="792" t="str" cm="1">
        <f t="array" ref="AR1148">IF(AQ1148="","",IF(SUMPRODUCT((AQ1148=$AQ$6:$AQ$1560)*(AH1148=$AH$6:$AH$1560)*(AN1148=$AN$6:$AN$1560)*(AO1148=$AO$6:$AO$1560)*(ROW($AQ$6:$AQ$1560)&lt;&gt;ROW(AQ1148))*((R1148=0)*($R$6:$R$1560&gt;0)+(R1148&gt;0)*($R$6:$R$1560=0)))&gt;0,"SALONES UNIDOS",IF(SUMPRODUCT((AQ1148=$AQ$6:$AQ$1560)*(AH1148=$AH$6:$AH$1560)*((AN1148&lt;$AO$6:$AO$1560)*(AO1148&gt;$AN$6:$AN$1560))*(ROW($AQ$6:$AQ$1560)&lt;&gt;ROW(AQ1148)))&gt;0,"CRUZADO","Sin cruce")))</f>
        <v>Sin cruce</v>
      </c>
    </row>
    <row r="1149" spans="3:44" ht="15.6" hidden="1" customHeight="1">
      <c r="C1149" s="12" t="s">
        <v>1081</v>
      </c>
      <c r="D1149" s="789" t="s">
        <v>1715</v>
      </c>
      <c r="E1149" s="789">
        <v>20261</v>
      </c>
      <c r="F1149" s="12" t="s">
        <v>23</v>
      </c>
      <c r="G1149" s="12" t="s">
        <v>20</v>
      </c>
      <c r="H1149" s="12" t="s">
        <v>82</v>
      </c>
      <c r="I1149" s="12">
        <v>5</v>
      </c>
      <c r="J1149" s="12" t="s">
        <v>1475</v>
      </c>
      <c r="K1149" s="790" t="s">
        <v>1746</v>
      </c>
      <c r="L1149" s="491" t="s">
        <v>1747</v>
      </c>
      <c r="M1149" s="789" t="s">
        <v>1101</v>
      </c>
      <c r="N1149" s="789" t="s">
        <v>1086</v>
      </c>
      <c r="O1149" s="12" t="s">
        <v>731</v>
      </c>
      <c r="P1149" s="789">
        <v>0</v>
      </c>
      <c r="Q1149" s="789">
        <v>2</v>
      </c>
      <c r="R1149" s="815">
        <v>2</v>
      </c>
      <c r="S1149" s="789">
        <v>4</v>
      </c>
      <c r="T1149" s="181"/>
      <c r="U1149" s="789">
        <v>13</v>
      </c>
      <c r="V1149" s="31">
        <f>IF(W1149="","",IFERROR(INDEX(Docentes!C:C,MATCH(W1149,Docentes!D:D,0)),"NUEVO"))</f>
        <v>21884462</v>
      </c>
      <c r="W1149" s="791" t="s">
        <v>469</v>
      </c>
      <c r="X1149" s="265" t="s">
        <v>168</v>
      </c>
      <c r="Y1149" s="789" t="s">
        <v>1088</v>
      </c>
      <c r="Z1149" s="789" t="s">
        <v>1089</v>
      </c>
      <c r="AA1149" s="789"/>
      <c r="AB1149" s="789"/>
      <c r="AC1149" s="789"/>
      <c r="AD1149" s="789" t="s">
        <v>1517</v>
      </c>
      <c r="AE1149" s="789">
        <v>20</v>
      </c>
      <c r="AF1149" s="789" t="s">
        <v>1088</v>
      </c>
      <c r="AG1149" s="31" t="str">
        <f t="shared" si="618"/>
        <v>P</v>
      </c>
      <c r="AH1149" s="789">
        <v>4</v>
      </c>
      <c r="AI1149" s="789">
        <v>19</v>
      </c>
      <c r="AJ1149" s="789">
        <v>20</v>
      </c>
      <c r="AK1149" s="789">
        <v>21</v>
      </c>
      <c r="AL1149" s="789">
        <v>0</v>
      </c>
      <c r="AM1149" s="31">
        <f t="shared" si="624"/>
        <v>2.0000000000000027</v>
      </c>
      <c r="AN1149" s="792">
        <f t="shared" si="625"/>
        <v>0.80555555555555547</v>
      </c>
      <c r="AO1149" s="792">
        <f t="shared" si="626"/>
        <v>0.875</v>
      </c>
      <c r="AP1149" s="31" t="str" cm="1">
        <f t="array" ref="AP1149">IF(W1149="","",IF(SUMPRODUCT((W1149=$W$6:$W$1560)*(AH1149=$AH$6:$AH$1560)*(AN1149=$AN$6:$AN$1560)*(AO1149=$AO$6:$AO$1560)*(ROW($W$6:$W$1560)&lt;&gt;ROW(W1149))*((R1149=0)*($R$6:$R$1560&gt;0)+(R1149&gt;0)*($R$6:$R$1560=0)))&gt;0,"SALONES UNIDOS",IF(SUMPRODUCT((W1149=$W$6:$W$1560)*(AH1149=$AH$6:$AH$1560)*((AN1149&lt;$AO$6:$AO$1560)*(AO1149&gt;$AN$6:$AN$1560))*(ROW($W$6:$W$1560)&lt;&gt;ROW(W1149)))&gt;0,"CRUZADO","Sin cruce")))</f>
        <v>Sin cruce</v>
      </c>
      <c r="AQ1149" s="792" t="str">
        <f t="shared" si="632"/>
        <v>IS5PRINCIPALB1</v>
      </c>
      <c r="AR1149" s="792" t="str" cm="1">
        <f t="array" ref="AR1149">IF(AQ1149="","",IF(SUMPRODUCT((AQ1149=$AQ$6:$AQ$1560)*(AH1149=$AH$6:$AH$1560)*(AN1149=$AN$6:$AN$1560)*(AO1149=$AO$6:$AO$1560)*(ROW($AQ$6:$AQ$1560)&lt;&gt;ROW(AQ1149))*((R1149=0)*($R$6:$R$1560&gt;0)+(R1149&gt;0)*($R$6:$R$1560=0)))&gt;0,"SALONES UNIDOS",IF(SUMPRODUCT((AQ1149=$AQ$6:$AQ$1560)*(AH1149=$AH$6:$AH$1560)*((AN1149&lt;$AO$6:$AO$1560)*(AO1149&gt;$AN$6:$AN$1560))*(ROW($AQ$6:$AQ$1560)&lt;&gt;ROW(AQ1149)))&gt;0,"CRUZADO","Sin cruce")))</f>
        <v>Sin cruce</v>
      </c>
    </row>
    <row r="1150" spans="3:44" ht="15.6" hidden="1" customHeight="1">
      <c r="C1150" s="12" t="s">
        <v>1081</v>
      </c>
      <c r="D1150" s="789" t="s">
        <v>1715</v>
      </c>
      <c r="E1150" s="789">
        <v>20261</v>
      </c>
      <c r="F1150" s="12" t="s">
        <v>23</v>
      </c>
      <c r="G1150" s="12" t="s">
        <v>20</v>
      </c>
      <c r="H1150" s="12" t="s">
        <v>82</v>
      </c>
      <c r="I1150" s="12">
        <v>5</v>
      </c>
      <c r="J1150" s="12" t="s">
        <v>1476</v>
      </c>
      <c r="K1150" s="790" t="s">
        <v>1746</v>
      </c>
      <c r="L1150" s="491" t="s">
        <v>1747</v>
      </c>
      <c r="M1150" s="789" t="s">
        <v>1101</v>
      </c>
      <c r="N1150" s="789" t="s">
        <v>1086</v>
      </c>
      <c r="O1150" s="12" t="s">
        <v>731</v>
      </c>
      <c r="P1150" s="789">
        <v>0</v>
      </c>
      <c r="Q1150" s="789">
        <v>2</v>
      </c>
      <c r="R1150" s="815">
        <v>2</v>
      </c>
      <c r="S1150" s="789">
        <v>4</v>
      </c>
      <c r="T1150" s="181"/>
      <c r="U1150" s="789">
        <v>13</v>
      </c>
      <c r="V1150" s="31">
        <f>IF(W1150="","",IFERROR(INDEX(Docentes!C:C,MATCH(W1150,Docentes!D:D,0)),"NUEVO"))</f>
        <v>21884462</v>
      </c>
      <c r="W1150" s="791" t="s">
        <v>469</v>
      </c>
      <c r="X1150" s="265" t="s">
        <v>168</v>
      </c>
      <c r="Y1150" s="789" t="s">
        <v>1088</v>
      </c>
      <c r="Z1150" s="789" t="s">
        <v>1089</v>
      </c>
      <c r="AA1150" s="789"/>
      <c r="AB1150" s="789"/>
      <c r="AC1150" s="789"/>
      <c r="AD1150" s="789" t="s">
        <v>1517</v>
      </c>
      <c r="AE1150" s="789">
        <v>20</v>
      </c>
      <c r="AF1150" s="789" t="s">
        <v>1088</v>
      </c>
      <c r="AG1150" s="31" t="str">
        <f t="shared" si="618"/>
        <v>P</v>
      </c>
      <c r="AH1150" s="789">
        <v>4</v>
      </c>
      <c r="AI1150" s="789">
        <v>21</v>
      </c>
      <c r="AJ1150" s="789">
        <v>0</v>
      </c>
      <c r="AK1150" s="789">
        <v>22</v>
      </c>
      <c r="AL1150" s="789">
        <v>40</v>
      </c>
      <c r="AM1150" s="31">
        <f t="shared" si="624"/>
        <v>1.9999999999999993</v>
      </c>
      <c r="AN1150" s="792">
        <f t="shared" si="625"/>
        <v>0.875</v>
      </c>
      <c r="AO1150" s="792">
        <f t="shared" si="626"/>
        <v>0.94444444444444442</v>
      </c>
      <c r="AP1150" s="31" t="str" cm="1">
        <f t="array" ref="AP1150">IF(W1150="","",IF(SUMPRODUCT((W1150=$W$6:$W$1560)*(AH1150=$AH$6:$AH$1560)*(AN1150=$AN$6:$AN$1560)*(AO1150=$AO$6:$AO$1560)*(ROW($W$6:$W$1560)&lt;&gt;ROW(W1150))*((R1150=0)*($R$6:$R$1560&gt;0)+(R1150&gt;0)*($R$6:$R$1560=0)))&gt;0,"SALONES UNIDOS",IF(SUMPRODUCT((W1150=$W$6:$W$1560)*(AH1150=$AH$6:$AH$1560)*((AN1150&lt;$AO$6:$AO$1560)*(AO1150&gt;$AN$6:$AN$1560))*(ROW($W$6:$W$1560)&lt;&gt;ROW(W1150)))&gt;0,"CRUZADO","Sin cruce")))</f>
        <v>Sin cruce</v>
      </c>
      <c r="AQ1150" s="792" t="str">
        <f t="shared" si="632"/>
        <v>IS5PRINCIPALB2</v>
      </c>
      <c r="AR1150" s="792" t="str" cm="1">
        <f t="array" ref="AR1150">IF(AQ1150="","",IF(SUMPRODUCT((AQ1150=$AQ$6:$AQ$1560)*(AH1150=$AH$6:$AH$1560)*(AN1150=$AN$6:$AN$1560)*(AO1150=$AO$6:$AO$1560)*(ROW($AQ$6:$AQ$1560)&lt;&gt;ROW(AQ1150))*((R1150=0)*($R$6:$R$1560&gt;0)+(R1150&gt;0)*($R$6:$R$1560=0)))&gt;0,"SALONES UNIDOS",IF(SUMPRODUCT((AQ1150=$AQ$6:$AQ$1560)*(AH1150=$AH$6:$AH$1560)*((AN1150&lt;$AO$6:$AO$1560)*(AO1150&gt;$AN$6:$AN$1560))*(ROW($AQ$6:$AQ$1560)&lt;&gt;ROW(AQ1150)))&gt;0,"CRUZADO","Sin cruce")))</f>
        <v>Sin cruce</v>
      </c>
    </row>
    <row r="1151" spans="3:44" ht="15.6" hidden="1" customHeight="1">
      <c r="C1151" s="12" t="s">
        <v>1081</v>
      </c>
      <c r="D1151" s="789" t="s">
        <v>1715</v>
      </c>
      <c r="E1151" s="789">
        <v>20261</v>
      </c>
      <c r="F1151" s="12" t="s">
        <v>23</v>
      </c>
      <c r="G1151" s="12" t="s">
        <v>20</v>
      </c>
      <c r="H1151" s="12" t="s">
        <v>82</v>
      </c>
      <c r="I1151" s="12">
        <v>5</v>
      </c>
      <c r="J1151" s="12" t="s">
        <v>26</v>
      </c>
      <c r="K1151" s="790" t="s">
        <v>1748</v>
      </c>
      <c r="L1151" s="491" t="s">
        <v>1749</v>
      </c>
      <c r="M1151" s="789" t="s">
        <v>1101</v>
      </c>
      <c r="N1151" s="789" t="s">
        <v>1086</v>
      </c>
      <c r="O1151" s="12" t="s">
        <v>731</v>
      </c>
      <c r="P1151" s="789">
        <v>4</v>
      </c>
      <c r="Q1151" s="789">
        <v>0</v>
      </c>
      <c r="R1151" s="815">
        <v>4</v>
      </c>
      <c r="S1151" s="789">
        <v>4</v>
      </c>
      <c r="T1151" s="181"/>
      <c r="U1151" s="789">
        <v>26</v>
      </c>
      <c r="V1151" s="31">
        <f>IF(W1151="","",IFERROR(INDEX(Docentes!C:C,MATCH(W1151,Docentes!D:D,0)),"NUEVO"))</f>
        <v>44656290</v>
      </c>
      <c r="W1151" s="791" t="s">
        <v>397</v>
      </c>
      <c r="X1151" s="265" t="s">
        <v>168</v>
      </c>
      <c r="Y1151" s="789" t="s">
        <v>1088</v>
      </c>
      <c r="Z1151" s="789" t="s">
        <v>1089</v>
      </c>
      <c r="AA1151" s="789" t="s">
        <v>16</v>
      </c>
      <c r="AB1151" s="789" t="s">
        <v>1631</v>
      </c>
      <c r="AC1151" s="789">
        <v>39</v>
      </c>
      <c r="AD1151" s="789"/>
      <c r="AE1151" s="789"/>
      <c r="AF1151" s="789" t="s">
        <v>1088</v>
      </c>
      <c r="AG1151" s="31" t="str">
        <f t="shared" si="618"/>
        <v>T</v>
      </c>
      <c r="AH1151" s="789">
        <v>1</v>
      </c>
      <c r="AI1151" s="789">
        <v>20</v>
      </c>
      <c r="AJ1151" s="789">
        <v>10</v>
      </c>
      <c r="AK1151" s="789">
        <v>23</v>
      </c>
      <c r="AL1151" s="789">
        <v>30</v>
      </c>
      <c r="AM1151" s="31">
        <f t="shared" si="624"/>
        <v>4.0000000000000018</v>
      </c>
      <c r="AN1151" s="792">
        <f t="shared" si="625"/>
        <v>0.84027777777777779</v>
      </c>
      <c r="AO1151" s="792">
        <f t="shared" si="626"/>
        <v>0.97916666666666674</v>
      </c>
      <c r="AP1151" s="31" t="str" cm="1">
        <f t="array" ref="AP1151">IF(W1151="","",IF(SUMPRODUCT((W1151=$W$6:$W$1560)*(AH1151=$AH$6:$AH$1560)*(AN1151=$AN$6:$AN$1560)*(AO1151=$AO$6:$AO$1560)*(ROW($W$6:$W$1560)&lt;&gt;ROW(W1151))*((R1151=0)*($R$6:$R$1560&gt;0)+(R1151&gt;0)*($R$6:$R$1560=0)))&gt;0,"SALONES UNIDOS",IF(SUMPRODUCT((W1151=$W$6:$W$1560)*(AH1151=$AH$6:$AH$1560)*((AN1151&lt;$AO$6:$AO$1560)*(AO1151&gt;$AN$6:$AN$1560))*(ROW($W$6:$W$1560)&lt;&gt;ROW(W1151)))&gt;0,"CRUZADO","Sin cruce")))</f>
        <v>Sin cruce</v>
      </c>
      <c r="AQ1151" s="792" t="str">
        <f t="shared" si="632"/>
        <v>IS5PRINCIPALB</v>
      </c>
      <c r="AR1151" s="792" t="str" cm="1">
        <f t="array" ref="AR1151">IF(AQ1151="","",IF(SUMPRODUCT((AQ1151=$AQ$6:$AQ$1560)*(AH1151=$AH$6:$AH$1560)*(AN1151=$AN$6:$AN$1560)*(AO1151=$AO$6:$AO$1560)*(ROW($AQ$6:$AQ$1560)&lt;&gt;ROW(AQ1151))*((R1151=0)*($R$6:$R$1560&gt;0)+(R1151&gt;0)*($R$6:$R$1560=0)))&gt;0,"SALONES UNIDOS",IF(SUMPRODUCT((AQ1151=$AQ$6:$AQ$1560)*(AH1151=$AH$6:$AH$1560)*((AN1151&lt;$AO$6:$AO$1560)*(AO1151&gt;$AN$6:$AN$1560))*(ROW($AQ$6:$AQ$1560)&lt;&gt;ROW(AQ1151)))&gt;0,"CRUZADO","Sin cruce")))</f>
        <v>Sin cruce</v>
      </c>
    </row>
    <row r="1152" spans="3:44" ht="15.6" hidden="1" customHeight="1">
      <c r="C1152" s="12" t="s">
        <v>1081</v>
      </c>
      <c r="D1152" s="789" t="s">
        <v>1715</v>
      </c>
      <c r="E1152" s="789">
        <v>20261</v>
      </c>
      <c r="F1152" s="12" t="s">
        <v>23</v>
      </c>
      <c r="G1152" s="12" t="s">
        <v>20</v>
      </c>
      <c r="H1152" s="12" t="s">
        <v>82</v>
      </c>
      <c r="I1152" s="12">
        <v>5</v>
      </c>
      <c r="J1152" s="12" t="s">
        <v>26</v>
      </c>
      <c r="K1152" s="790" t="s">
        <v>1750</v>
      </c>
      <c r="L1152" s="491" t="s">
        <v>1751</v>
      </c>
      <c r="M1152" s="789" t="s">
        <v>1085</v>
      </c>
      <c r="N1152" s="789" t="s">
        <v>1086</v>
      </c>
      <c r="O1152" s="12" t="s">
        <v>731</v>
      </c>
      <c r="P1152" s="789">
        <v>2</v>
      </c>
      <c r="Q1152" s="789">
        <v>0</v>
      </c>
      <c r="R1152" s="815">
        <v>2</v>
      </c>
      <c r="S1152" s="789">
        <v>4</v>
      </c>
      <c r="T1152" s="181"/>
      <c r="U1152" s="789">
        <v>26</v>
      </c>
      <c r="V1152" s="31">
        <f>IF(W1152="","",IFERROR(INDEX(Docentes!C:C,MATCH(W1152,Docentes!D:D,0)),"NUEVO"))</f>
        <v>42679183</v>
      </c>
      <c r="W1152" s="791" t="s">
        <v>850</v>
      </c>
      <c r="X1152" s="265" t="s">
        <v>168</v>
      </c>
      <c r="Y1152" s="789" t="s">
        <v>1182</v>
      </c>
      <c r="Z1152" s="789" t="s">
        <v>1089</v>
      </c>
      <c r="AA1152" s="789" t="s">
        <v>26</v>
      </c>
      <c r="AB1152" s="789" t="s">
        <v>1585</v>
      </c>
      <c r="AC1152" s="789">
        <v>40</v>
      </c>
      <c r="AD1152" s="789"/>
      <c r="AE1152" s="789"/>
      <c r="AF1152" s="789" t="s">
        <v>1182</v>
      </c>
      <c r="AG1152" s="31" t="str">
        <f>IF(AND(P1152&gt;0,Q1152&gt;0),"TP",IF(AND(P1152&gt;0,Q1152=0),"T","P"))</f>
        <v>T</v>
      </c>
      <c r="AH1152" s="789">
        <v>1</v>
      </c>
      <c r="AI1152" s="789">
        <v>15</v>
      </c>
      <c r="AJ1152" s="789">
        <v>10</v>
      </c>
      <c r="AK1152" s="789">
        <v>16</v>
      </c>
      <c r="AL1152" s="789">
        <v>50</v>
      </c>
      <c r="AM1152" s="31">
        <f>IF(R1152=0,0,IF(AI1152="",R1152,IF(X1152="HIBRIDO VIRTUAL",0,((((AK1152/24)+(AL1152/1440))-((AI1152/24)+(AJ1152/1440)))*1440/50))))</f>
        <v>1.9999999999999993</v>
      </c>
      <c r="AN1152" s="792">
        <f>AI1152/24+AJ1152/1440</f>
        <v>0.63194444444444442</v>
      </c>
      <c r="AO1152" s="792">
        <f>AK1152/24+AL1152/1440</f>
        <v>0.70138888888888884</v>
      </c>
      <c r="AP1152" s="31" t="str" cm="1">
        <f t="array" ref="AP1152">IF(W1152="","",IF(SUMPRODUCT((W1152=$W$6:$W$1560)*(AH1152=$AH$6:$AH$1560)*(AN1152=$AN$6:$AN$1560)*(AO1152=$AO$6:$AO$1560)*(ROW($W$6:$W$1560)&lt;&gt;ROW(W1152))*((R1152=0)*($R$6:$R$1560&gt;0)+(R1152&gt;0)*($R$6:$R$1560=0)))&gt;0,"SALONES UNIDOS",IF(SUMPRODUCT((W1152=$W$6:$W$1560)*(AH1152=$AH$6:$AH$1560)*((AN1152&lt;$AO$6:$AO$1560)*(AO1152&gt;$AN$6:$AN$1560))*(ROW($W$6:$W$1560)&lt;&gt;ROW(W1152)))&gt;0,"CRUZADO","Sin cruce")))</f>
        <v>Sin cruce</v>
      </c>
      <c r="AQ1152" s="792" t="str">
        <f>TRIM(CONCATENATE(H1152,I1152,F1152,J1152))</f>
        <v>IS5PRINCIPALB</v>
      </c>
      <c r="AR1152" s="792" t="str" cm="1">
        <f t="array" ref="AR1152">IF(AQ1152="","",IF(SUMPRODUCT((AQ1152=$AQ$6:$AQ$1560)*(AH1152=$AH$6:$AH$1560)*(AN1152=$AN$6:$AN$1560)*(AO1152=$AO$6:$AO$1560)*(ROW($AQ$6:$AQ$1560)&lt;&gt;ROW(AQ1152))*((R1152=0)*($R$6:$R$1560&gt;0)+(R1152&gt;0)*($R$6:$R$1560=0)))&gt;0,"SALONES UNIDOS",IF(SUMPRODUCT((AQ1152=$AQ$6:$AQ$1560)*(AH1152=$AH$6:$AH$1560)*((AN1152&lt;$AO$6:$AO$1560)*(AO1152&gt;$AN$6:$AN$1560))*(ROW($AQ$6:$AQ$1560)&lt;&gt;ROW(AQ1152)))&gt;0,"CRUZADO","Sin cruce")))</f>
        <v>Sin cruce</v>
      </c>
    </row>
    <row r="1153" spans="3:44" ht="15.6" hidden="1" customHeight="1">
      <c r="C1153" s="12" t="s">
        <v>1081</v>
      </c>
      <c r="D1153" s="789" t="s">
        <v>1715</v>
      </c>
      <c r="E1153" s="789">
        <v>20261</v>
      </c>
      <c r="F1153" s="12" t="s">
        <v>23</v>
      </c>
      <c r="G1153" s="12" t="s">
        <v>20</v>
      </c>
      <c r="H1153" s="12" t="s">
        <v>82</v>
      </c>
      <c r="I1153" s="12">
        <v>5</v>
      </c>
      <c r="J1153" s="12" t="s">
        <v>1475</v>
      </c>
      <c r="K1153" s="790" t="s">
        <v>1750</v>
      </c>
      <c r="L1153" s="491" t="s">
        <v>1751</v>
      </c>
      <c r="M1153" s="789" t="s">
        <v>1085</v>
      </c>
      <c r="N1153" s="789" t="s">
        <v>1086</v>
      </c>
      <c r="O1153" s="12" t="s">
        <v>731</v>
      </c>
      <c r="P1153" s="789">
        <v>0</v>
      </c>
      <c r="Q1153" s="789">
        <v>4</v>
      </c>
      <c r="R1153" s="815">
        <v>4</v>
      </c>
      <c r="S1153" s="789">
        <v>4</v>
      </c>
      <c r="T1153" s="181"/>
      <c r="U1153" s="789">
        <v>13</v>
      </c>
      <c r="V1153" s="31">
        <f>IF(W1153="","",IFERROR(INDEX(Docentes!C:C,MATCH(W1153,Docentes!D:D,0)),"NUEVO"))</f>
        <v>42679183</v>
      </c>
      <c r="W1153" s="791" t="s">
        <v>850</v>
      </c>
      <c r="X1153" s="265" t="s">
        <v>168</v>
      </c>
      <c r="Y1153" s="789" t="s">
        <v>1182</v>
      </c>
      <c r="Z1153" s="789" t="s">
        <v>1089</v>
      </c>
      <c r="AA1153" s="789"/>
      <c r="AB1153" s="789"/>
      <c r="AC1153" s="789"/>
      <c r="AD1153" s="789" t="s">
        <v>1378</v>
      </c>
      <c r="AE1153" s="789">
        <v>20</v>
      </c>
      <c r="AF1153" s="789" t="s">
        <v>1142</v>
      </c>
      <c r="AG1153" s="31" t="str">
        <f t="shared" si="618"/>
        <v>P</v>
      </c>
      <c r="AH1153" s="789">
        <v>1</v>
      </c>
      <c r="AI1153" s="789">
        <v>16</v>
      </c>
      <c r="AJ1153" s="789">
        <v>50</v>
      </c>
      <c r="AK1153" s="789">
        <v>20</v>
      </c>
      <c r="AL1153" s="789">
        <v>10</v>
      </c>
      <c r="AM1153" s="31">
        <f t="shared" si="624"/>
        <v>4.0000000000000018</v>
      </c>
      <c r="AN1153" s="792">
        <f t="shared" si="625"/>
        <v>0.70138888888888884</v>
      </c>
      <c r="AO1153" s="792">
        <f t="shared" si="626"/>
        <v>0.84027777777777779</v>
      </c>
      <c r="AP1153" s="31" t="str" cm="1">
        <f t="array" ref="AP1153">IF(W1153="","",IF(SUMPRODUCT((W1153=$W$6:$W$1560)*(AH1153=$AH$6:$AH$1560)*(AN1153=$AN$6:$AN$1560)*(AO1153=$AO$6:$AO$1560)*(ROW($W$6:$W$1560)&lt;&gt;ROW(W1153))*((R1153=0)*($R$6:$R$1560&gt;0)+(R1153&gt;0)*($R$6:$R$1560=0)))&gt;0,"SALONES UNIDOS",IF(SUMPRODUCT((W1153=$W$6:$W$1560)*(AH1153=$AH$6:$AH$1560)*((AN1153&lt;$AO$6:$AO$1560)*(AO1153&gt;$AN$6:$AN$1560))*(ROW($W$6:$W$1560)&lt;&gt;ROW(W1153)))&gt;0,"CRUZADO","Sin cruce")))</f>
        <v>Sin cruce</v>
      </c>
      <c r="AQ1153" s="792" t="str">
        <f t="shared" si="632"/>
        <v>IS5PRINCIPALB1</v>
      </c>
      <c r="AR1153" s="792" t="str" cm="1">
        <f t="array" ref="AR1153">IF(AQ1153="","",IF(SUMPRODUCT((AQ1153=$AQ$6:$AQ$1560)*(AH1153=$AH$6:$AH$1560)*(AN1153=$AN$6:$AN$1560)*(AO1153=$AO$6:$AO$1560)*(ROW($AQ$6:$AQ$1560)&lt;&gt;ROW(AQ1153))*((R1153=0)*($R$6:$R$1560&gt;0)+(R1153&gt;0)*($R$6:$R$1560=0)))&gt;0,"SALONES UNIDOS",IF(SUMPRODUCT((AQ1153=$AQ$6:$AQ$1560)*(AH1153=$AH$6:$AH$1560)*((AN1153&lt;$AO$6:$AO$1560)*(AO1153&gt;$AN$6:$AN$1560))*(ROW($AQ$6:$AQ$1560)&lt;&gt;ROW(AQ1153)))&gt;0,"CRUZADO","Sin cruce")))</f>
        <v>Sin cruce</v>
      </c>
    </row>
    <row r="1154" spans="3:44" ht="15.6" hidden="1" customHeight="1">
      <c r="C1154" s="12" t="s">
        <v>1081</v>
      </c>
      <c r="D1154" s="789" t="s">
        <v>1715</v>
      </c>
      <c r="E1154" s="789">
        <v>20261</v>
      </c>
      <c r="F1154" s="12" t="s">
        <v>23</v>
      </c>
      <c r="G1154" s="12" t="s">
        <v>20</v>
      </c>
      <c r="H1154" s="12" t="s">
        <v>82</v>
      </c>
      <c r="I1154" s="12">
        <v>5</v>
      </c>
      <c r="J1154" s="12" t="s">
        <v>1476</v>
      </c>
      <c r="K1154" s="790" t="s">
        <v>1750</v>
      </c>
      <c r="L1154" s="491" t="s">
        <v>1751</v>
      </c>
      <c r="M1154" s="789" t="s">
        <v>1085</v>
      </c>
      <c r="N1154" s="789" t="s">
        <v>1086</v>
      </c>
      <c r="O1154" s="12" t="s">
        <v>731</v>
      </c>
      <c r="P1154" s="789">
        <v>0</v>
      </c>
      <c r="Q1154" s="789">
        <v>4</v>
      </c>
      <c r="R1154" s="815">
        <v>4</v>
      </c>
      <c r="S1154" s="789">
        <v>4</v>
      </c>
      <c r="T1154" s="181"/>
      <c r="U1154" s="789">
        <v>13</v>
      </c>
      <c r="V1154" s="31">
        <f>IF(W1154="","",IFERROR(INDEX(Docentes!C:C,MATCH(W1154,Docentes!D:D,0)),"NUEVO"))</f>
        <v>42679183</v>
      </c>
      <c r="W1154" s="791" t="s">
        <v>850</v>
      </c>
      <c r="X1154" s="265" t="s">
        <v>168</v>
      </c>
      <c r="Y1154" s="789" t="s">
        <v>1182</v>
      </c>
      <c r="Z1154" s="789" t="s">
        <v>1089</v>
      </c>
      <c r="AA1154" s="789"/>
      <c r="AB1154" s="789"/>
      <c r="AC1154" s="789"/>
      <c r="AD1154" s="789" t="s">
        <v>1517</v>
      </c>
      <c r="AE1154" s="789">
        <v>20</v>
      </c>
      <c r="AF1154" s="789" t="s">
        <v>1142</v>
      </c>
      <c r="AG1154" s="31" t="str">
        <f t="shared" si="618"/>
        <v>P</v>
      </c>
      <c r="AH1154" s="789">
        <v>2</v>
      </c>
      <c r="AI1154" s="789">
        <v>13</v>
      </c>
      <c r="AJ1154" s="789">
        <v>30</v>
      </c>
      <c r="AK1154" s="789">
        <v>16</v>
      </c>
      <c r="AL1154" s="789">
        <v>50</v>
      </c>
      <c r="AM1154" s="31">
        <f t="shared" si="624"/>
        <v>3.9999999999999987</v>
      </c>
      <c r="AN1154" s="792">
        <f t="shared" si="625"/>
        <v>0.5625</v>
      </c>
      <c r="AO1154" s="792">
        <f t="shared" si="626"/>
        <v>0.70138888888888884</v>
      </c>
      <c r="AP1154" s="31" t="str" cm="1">
        <f t="array" ref="AP1154">IF(W1154="","",IF(SUMPRODUCT((W1154=$W$6:$W$1560)*(AH1154=$AH$6:$AH$1560)*(AN1154=$AN$6:$AN$1560)*(AO1154=$AO$6:$AO$1560)*(ROW($W$6:$W$1560)&lt;&gt;ROW(W1154))*((R1154=0)*($R$6:$R$1560&gt;0)+(R1154&gt;0)*($R$6:$R$1560=0)))&gt;0,"SALONES UNIDOS",IF(SUMPRODUCT((W1154=$W$6:$W$1560)*(AH1154=$AH$6:$AH$1560)*((AN1154&lt;$AO$6:$AO$1560)*(AO1154&gt;$AN$6:$AN$1560))*(ROW($W$6:$W$1560)&lt;&gt;ROW(W1154)))&gt;0,"CRUZADO","Sin cruce")))</f>
        <v>Sin cruce</v>
      </c>
      <c r="AQ1154" s="792" t="str">
        <f t="shared" si="632"/>
        <v>IS5PRINCIPALB2</v>
      </c>
      <c r="AR1154" s="792" t="str" cm="1">
        <f t="array" ref="AR1154">IF(AQ1154="","",IF(SUMPRODUCT((AQ1154=$AQ$6:$AQ$1560)*(AH1154=$AH$6:$AH$1560)*(AN1154=$AN$6:$AN$1560)*(AO1154=$AO$6:$AO$1560)*(ROW($AQ$6:$AQ$1560)&lt;&gt;ROW(AQ1154))*((R1154=0)*($R$6:$R$1560&gt;0)+(R1154&gt;0)*($R$6:$R$1560=0)))&gt;0,"SALONES UNIDOS",IF(SUMPRODUCT((AQ1154=$AQ$6:$AQ$1560)*(AH1154=$AH$6:$AH$1560)*((AN1154&lt;$AO$6:$AO$1560)*(AO1154&gt;$AN$6:$AN$1560))*(ROW($AQ$6:$AQ$1560)&lt;&gt;ROW(AQ1154)))&gt;0,"CRUZADO","Sin cruce")))</f>
        <v>Sin cruce</v>
      </c>
    </row>
    <row r="1155" spans="3:44" ht="15.6" hidden="1" customHeight="1">
      <c r="C1155" s="12" t="s">
        <v>1081</v>
      </c>
      <c r="D1155" s="789" t="s">
        <v>1715</v>
      </c>
      <c r="E1155" s="789">
        <v>20261</v>
      </c>
      <c r="F1155" s="12" t="s">
        <v>23</v>
      </c>
      <c r="G1155" s="12" t="s">
        <v>20</v>
      </c>
      <c r="H1155" s="12" t="s">
        <v>82</v>
      </c>
      <c r="I1155" s="12">
        <v>5</v>
      </c>
      <c r="J1155" s="12" t="s">
        <v>26</v>
      </c>
      <c r="K1155" s="790" t="s">
        <v>1752</v>
      </c>
      <c r="L1155" s="491" t="s">
        <v>1753</v>
      </c>
      <c r="M1155" s="789" t="s">
        <v>1085</v>
      </c>
      <c r="N1155" s="789" t="s">
        <v>1086</v>
      </c>
      <c r="O1155" s="12" t="s">
        <v>731</v>
      </c>
      <c r="P1155" s="789">
        <v>3</v>
      </c>
      <c r="Q1155" s="789">
        <v>0</v>
      </c>
      <c r="R1155" s="815">
        <v>3</v>
      </c>
      <c r="S1155" s="789">
        <v>4</v>
      </c>
      <c r="T1155" s="181"/>
      <c r="U1155" s="789">
        <v>26</v>
      </c>
      <c r="V1155" s="31">
        <f>IF(W1155="","",IFERROR(INDEX(Docentes!C:C,MATCH(W1155,Docentes!D:D,0)),"NUEVO"))</f>
        <v>21878050</v>
      </c>
      <c r="W1155" s="791" t="s">
        <v>550</v>
      </c>
      <c r="X1155" s="265" t="s">
        <v>168</v>
      </c>
      <c r="Y1155" s="789" t="s">
        <v>1142</v>
      </c>
      <c r="Z1155" s="789" t="s">
        <v>1089</v>
      </c>
      <c r="AA1155" s="789" t="s">
        <v>16</v>
      </c>
      <c r="AB1155" s="789" t="s">
        <v>1522</v>
      </c>
      <c r="AC1155" s="789">
        <v>34</v>
      </c>
      <c r="AD1155" s="789"/>
      <c r="AE1155" s="789"/>
      <c r="AF1155" s="789" t="s">
        <v>1142</v>
      </c>
      <c r="AG1155" s="31" t="str">
        <f t="shared" si="618"/>
        <v>T</v>
      </c>
      <c r="AH1155" s="789">
        <v>2</v>
      </c>
      <c r="AI1155" s="789">
        <v>16</v>
      </c>
      <c r="AJ1155" s="789">
        <v>50</v>
      </c>
      <c r="AK1155" s="789">
        <v>19</v>
      </c>
      <c r="AL1155" s="789">
        <v>20</v>
      </c>
      <c r="AM1155" s="31">
        <f t="shared" si="624"/>
        <v>2.9999999999999987</v>
      </c>
      <c r="AN1155" s="792">
        <f t="shared" si="625"/>
        <v>0.70138888888888884</v>
      </c>
      <c r="AO1155" s="792">
        <f t="shared" si="626"/>
        <v>0.80555555555555547</v>
      </c>
      <c r="AP1155" s="31" t="str" cm="1">
        <f t="array" ref="AP1155">IF(W1155="","",IF(SUMPRODUCT((W1155=$W$6:$W$1560)*(AH1155=$AH$6:$AH$1560)*(AN1155=$AN$6:$AN$1560)*(AO1155=$AO$6:$AO$1560)*(ROW($W$6:$W$1560)&lt;&gt;ROW(W1155))*((R1155=0)*($R$6:$R$1560&gt;0)+(R1155&gt;0)*($R$6:$R$1560=0)))&gt;0,"SALONES UNIDOS",IF(SUMPRODUCT((W1155=$W$6:$W$1560)*(AH1155=$AH$6:$AH$1560)*((AN1155&lt;$AO$6:$AO$1560)*(AO1155&gt;$AN$6:$AN$1560))*(ROW($W$6:$W$1560)&lt;&gt;ROW(W1155)))&gt;0,"CRUZADO","Sin cruce")))</f>
        <v>Sin cruce</v>
      </c>
      <c r="AQ1155" s="792" t="str">
        <f t="shared" si="632"/>
        <v>IS5PRINCIPALB</v>
      </c>
      <c r="AR1155" s="792" t="str" cm="1">
        <f t="array" ref="AR1155">IF(AQ1155="","",IF(SUMPRODUCT((AQ1155=$AQ$6:$AQ$1560)*(AH1155=$AH$6:$AH$1560)*(AN1155=$AN$6:$AN$1560)*(AO1155=$AO$6:$AO$1560)*(ROW($AQ$6:$AQ$1560)&lt;&gt;ROW(AQ1155))*((R1155=0)*($R$6:$R$1560&gt;0)+(R1155&gt;0)*($R$6:$R$1560=0)))&gt;0,"SALONES UNIDOS",IF(SUMPRODUCT((AQ1155=$AQ$6:$AQ$1560)*(AH1155=$AH$6:$AH$1560)*((AN1155&lt;$AO$6:$AO$1560)*(AO1155&gt;$AN$6:$AN$1560))*(ROW($AQ$6:$AQ$1560)&lt;&gt;ROW(AQ1155)))&gt;0,"CRUZADO","Sin cruce")))</f>
        <v>Sin cruce</v>
      </c>
    </row>
    <row r="1156" spans="3:44" ht="15.6" hidden="1" customHeight="1">
      <c r="C1156" s="12" t="s">
        <v>1081</v>
      </c>
      <c r="D1156" s="789" t="s">
        <v>1715</v>
      </c>
      <c r="E1156" s="789">
        <v>20261</v>
      </c>
      <c r="F1156" s="12" t="s">
        <v>23</v>
      </c>
      <c r="G1156" s="12" t="s">
        <v>20</v>
      </c>
      <c r="H1156" s="12" t="s">
        <v>82</v>
      </c>
      <c r="I1156" s="12">
        <v>5</v>
      </c>
      <c r="J1156" s="12" t="s">
        <v>26</v>
      </c>
      <c r="K1156" s="790" t="s">
        <v>1752</v>
      </c>
      <c r="L1156" s="491" t="s">
        <v>1753</v>
      </c>
      <c r="M1156" s="789" t="s">
        <v>1085</v>
      </c>
      <c r="N1156" s="789" t="s">
        <v>1086</v>
      </c>
      <c r="O1156" s="12" t="s">
        <v>731</v>
      </c>
      <c r="P1156" s="789">
        <v>0</v>
      </c>
      <c r="Q1156" s="789">
        <v>2</v>
      </c>
      <c r="R1156" s="815">
        <v>2</v>
      </c>
      <c r="S1156" s="789">
        <v>4</v>
      </c>
      <c r="T1156" s="181"/>
      <c r="U1156" s="789">
        <v>13</v>
      </c>
      <c r="V1156" s="31">
        <f>IF(W1156="","",IFERROR(INDEX(Docentes!C:C,MATCH(W1156,Docentes!D:D,0)),"NUEVO"))</f>
        <v>21878050</v>
      </c>
      <c r="W1156" s="791" t="s">
        <v>550</v>
      </c>
      <c r="X1156" s="265" t="s">
        <v>168</v>
      </c>
      <c r="Y1156" s="789" t="s">
        <v>1142</v>
      </c>
      <c r="Z1156" s="789" t="s">
        <v>1089</v>
      </c>
      <c r="AA1156" s="789"/>
      <c r="AB1156" s="789"/>
      <c r="AC1156" s="789"/>
      <c r="AD1156" s="789" t="s">
        <v>1517</v>
      </c>
      <c r="AE1156" s="789">
        <v>20</v>
      </c>
      <c r="AF1156" s="789" t="s">
        <v>1142</v>
      </c>
      <c r="AG1156" s="31" t="str">
        <f t="shared" si="618"/>
        <v>P</v>
      </c>
      <c r="AH1156" s="789">
        <v>2</v>
      </c>
      <c r="AI1156" s="789">
        <v>19</v>
      </c>
      <c r="AJ1156" s="789">
        <v>20</v>
      </c>
      <c r="AK1156" s="789">
        <v>21</v>
      </c>
      <c r="AL1156" s="789">
        <v>0</v>
      </c>
      <c r="AM1156" s="31">
        <f t="shared" si="624"/>
        <v>2.0000000000000027</v>
      </c>
      <c r="AN1156" s="792">
        <f t="shared" si="625"/>
        <v>0.80555555555555547</v>
      </c>
      <c r="AO1156" s="792">
        <f t="shared" si="626"/>
        <v>0.875</v>
      </c>
      <c r="AP1156" s="31" t="str" cm="1">
        <f t="array" ref="AP1156">IF(W1156="","",IF(SUMPRODUCT((W1156=$W$6:$W$1560)*(AH1156=$AH$6:$AH$1560)*(AN1156=$AN$6:$AN$1560)*(AO1156=$AO$6:$AO$1560)*(ROW($W$6:$W$1560)&lt;&gt;ROW(W1156))*((R1156=0)*($R$6:$R$1560&gt;0)+(R1156&gt;0)*($R$6:$R$1560=0)))&gt;0,"SALONES UNIDOS",IF(SUMPRODUCT((W1156=$W$6:$W$1560)*(AH1156=$AH$6:$AH$1560)*((AN1156&lt;$AO$6:$AO$1560)*(AO1156&gt;$AN$6:$AN$1560))*(ROW($W$6:$W$1560)&lt;&gt;ROW(W1156)))&gt;0,"CRUZADO","Sin cruce")))</f>
        <v>Sin cruce</v>
      </c>
      <c r="AQ1156" s="792" t="str">
        <f t="shared" si="632"/>
        <v>IS5PRINCIPALB</v>
      </c>
      <c r="AR1156" s="792" t="str" cm="1">
        <f t="array" ref="AR1156">IF(AQ1156="","",IF(SUMPRODUCT((AQ1156=$AQ$6:$AQ$1560)*(AH1156=$AH$6:$AH$1560)*(AN1156=$AN$6:$AN$1560)*(AO1156=$AO$6:$AO$1560)*(ROW($AQ$6:$AQ$1560)&lt;&gt;ROW(AQ1156))*((R1156=0)*($R$6:$R$1560&gt;0)+(R1156&gt;0)*($R$6:$R$1560=0)))&gt;0,"SALONES UNIDOS",IF(SUMPRODUCT((AQ1156=$AQ$6:$AQ$1560)*(AH1156=$AH$6:$AH$1560)*((AN1156&lt;$AO$6:$AO$1560)*(AO1156&gt;$AN$6:$AN$1560))*(ROW($AQ$6:$AQ$1560)&lt;&gt;ROW(AQ1156)))&gt;0,"CRUZADO","Sin cruce")))</f>
        <v>Sin cruce</v>
      </c>
    </row>
    <row r="1157" spans="3:44" ht="15.6" hidden="1" customHeight="1">
      <c r="C1157" s="12" t="s">
        <v>1081</v>
      </c>
      <c r="D1157" s="789" t="s">
        <v>1715</v>
      </c>
      <c r="E1157" s="789">
        <v>20261</v>
      </c>
      <c r="F1157" s="12" t="s">
        <v>23</v>
      </c>
      <c r="G1157" s="12" t="s">
        <v>20</v>
      </c>
      <c r="H1157" s="12" t="s">
        <v>82</v>
      </c>
      <c r="I1157" s="12">
        <v>5</v>
      </c>
      <c r="J1157" s="12" t="s">
        <v>26</v>
      </c>
      <c r="K1157" s="790" t="s">
        <v>1752</v>
      </c>
      <c r="L1157" s="491" t="s">
        <v>1753</v>
      </c>
      <c r="M1157" s="789" t="s">
        <v>1085</v>
      </c>
      <c r="N1157" s="789" t="s">
        <v>1086</v>
      </c>
      <c r="O1157" s="12" t="s">
        <v>731</v>
      </c>
      <c r="P1157" s="789">
        <v>0</v>
      </c>
      <c r="Q1157" s="789">
        <v>2</v>
      </c>
      <c r="R1157" s="815">
        <v>2</v>
      </c>
      <c r="S1157" s="789">
        <v>4</v>
      </c>
      <c r="T1157" s="181"/>
      <c r="U1157" s="789">
        <v>13</v>
      </c>
      <c r="V1157" s="31">
        <f>IF(W1157="","",IFERROR(INDEX(Docentes!C:C,MATCH(W1157,Docentes!D:D,0)),"NUEVO"))</f>
        <v>21878050</v>
      </c>
      <c r="W1157" s="791" t="s">
        <v>550</v>
      </c>
      <c r="X1157" s="265" t="s">
        <v>168</v>
      </c>
      <c r="Y1157" s="789" t="s">
        <v>1088</v>
      </c>
      <c r="Z1157" s="789" t="s">
        <v>1089</v>
      </c>
      <c r="AA1157" s="789"/>
      <c r="AB1157" s="789"/>
      <c r="AC1157" s="789"/>
      <c r="AD1157" s="789" t="s">
        <v>1517</v>
      </c>
      <c r="AE1157" s="789">
        <v>20</v>
      </c>
      <c r="AF1157" s="789" t="s">
        <v>1142</v>
      </c>
      <c r="AG1157" s="31" t="str">
        <f t="shared" si="618"/>
        <v>P</v>
      </c>
      <c r="AH1157" s="789">
        <v>5</v>
      </c>
      <c r="AI1157" s="789">
        <v>16</v>
      </c>
      <c r="AJ1157" s="789">
        <v>0</v>
      </c>
      <c r="AK1157" s="789">
        <v>17</v>
      </c>
      <c r="AL1157" s="789">
        <v>40</v>
      </c>
      <c r="AM1157" s="31">
        <f t="shared" si="624"/>
        <v>2.0000000000000027</v>
      </c>
      <c r="AN1157" s="792">
        <f t="shared" si="625"/>
        <v>0.66666666666666663</v>
      </c>
      <c r="AO1157" s="792">
        <f t="shared" si="626"/>
        <v>0.73611111111111116</v>
      </c>
      <c r="AP1157" s="31" t="str" cm="1">
        <f t="array" ref="AP1157">IF(W1157="","",IF(SUMPRODUCT((W1157=$W$6:$W$1560)*(AH1157=$AH$6:$AH$1560)*(AN1157=$AN$6:$AN$1560)*(AO1157=$AO$6:$AO$1560)*(ROW($W$6:$W$1560)&lt;&gt;ROW(W1157))*((R1157=0)*($R$6:$R$1560&gt;0)+(R1157&gt;0)*($R$6:$R$1560=0)))&gt;0,"SALONES UNIDOS",IF(SUMPRODUCT((W1157=$W$6:$W$1560)*(AH1157=$AH$6:$AH$1560)*((AN1157&lt;$AO$6:$AO$1560)*(AO1157&gt;$AN$6:$AN$1560))*(ROW($W$6:$W$1560)&lt;&gt;ROW(W1157)))&gt;0,"CRUZADO","Sin cruce")))</f>
        <v>Sin cruce</v>
      </c>
      <c r="AQ1157" s="792" t="str">
        <f t="shared" si="632"/>
        <v>IS5PRINCIPALB</v>
      </c>
      <c r="AR1157" s="792" t="str" cm="1">
        <f t="array" ref="AR1157">IF(AQ1157="","",IF(SUMPRODUCT((AQ1157=$AQ$6:$AQ$1560)*(AH1157=$AH$6:$AH$1560)*(AN1157=$AN$6:$AN$1560)*(AO1157=$AO$6:$AO$1560)*(ROW($AQ$6:$AQ$1560)&lt;&gt;ROW(AQ1157))*((R1157=0)*($R$6:$R$1560&gt;0)+(R1157&gt;0)*($R$6:$R$1560=0)))&gt;0,"SALONES UNIDOS",IF(SUMPRODUCT((AQ1157=$AQ$6:$AQ$1560)*(AH1157=$AH$6:$AH$1560)*((AN1157&lt;$AO$6:$AO$1560)*(AO1157&gt;$AN$6:$AN$1560))*(ROW($AQ$6:$AQ$1560)&lt;&gt;ROW(AQ1157)))&gt;0,"CRUZADO","Sin cruce")))</f>
        <v>Sin cruce</v>
      </c>
    </row>
    <row r="1158" spans="3:44" ht="15.6" hidden="1" customHeight="1">
      <c r="C1158" s="12" t="s">
        <v>1081</v>
      </c>
      <c r="D1158" s="789" t="s">
        <v>1715</v>
      </c>
      <c r="E1158" s="789">
        <v>20261</v>
      </c>
      <c r="F1158" s="12" t="s">
        <v>23</v>
      </c>
      <c r="G1158" s="12" t="s">
        <v>20</v>
      </c>
      <c r="H1158" s="12" t="s">
        <v>82</v>
      </c>
      <c r="I1158" s="12">
        <v>5</v>
      </c>
      <c r="J1158" s="12" t="s">
        <v>26</v>
      </c>
      <c r="K1158" s="790" t="s">
        <v>1754</v>
      </c>
      <c r="L1158" s="491" t="s">
        <v>1755</v>
      </c>
      <c r="M1158" s="789" t="s">
        <v>1085</v>
      </c>
      <c r="N1158" s="789" t="s">
        <v>1086</v>
      </c>
      <c r="O1158" s="12" t="s">
        <v>731</v>
      </c>
      <c r="P1158" s="789">
        <v>3</v>
      </c>
      <c r="Q1158" s="789">
        <v>0</v>
      </c>
      <c r="R1158" s="815">
        <v>3</v>
      </c>
      <c r="S1158" s="789">
        <v>4</v>
      </c>
      <c r="T1158" s="181"/>
      <c r="U1158" s="789">
        <v>26</v>
      </c>
      <c r="V1158" s="31">
        <f>IF(W1158="","",IFERROR(INDEX(Docentes!C:C,MATCH(W1158,Docentes!D:D,0)),"NUEVO"))</f>
        <v>15431618</v>
      </c>
      <c r="W1158" s="791" t="s">
        <v>534</v>
      </c>
      <c r="X1158" s="265" t="s">
        <v>168</v>
      </c>
      <c r="Y1158" s="789" t="s">
        <v>1142</v>
      </c>
      <c r="Z1158" s="789" t="s">
        <v>1089</v>
      </c>
      <c r="AA1158" s="789" t="s">
        <v>16</v>
      </c>
      <c r="AB1158" s="789" t="s">
        <v>1528</v>
      </c>
      <c r="AC1158" s="789">
        <v>37</v>
      </c>
      <c r="AD1158" s="789"/>
      <c r="AE1158" s="789"/>
      <c r="AF1158" s="789" t="s">
        <v>1142</v>
      </c>
      <c r="AG1158" s="31" t="str">
        <f t="shared" si="618"/>
        <v>T</v>
      </c>
      <c r="AH1158" s="789">
        <v>5</v>
      </c>
      <c r="AI1158" s="789">
        <v>17</v>
      </c>
      <c r="AJ1158" s="789">
        <v>40</v>
      </c>
      <c r="AK1158" s="789">
        <v>20</v>
      </c>
      <c r="AL1158" s="789">
        <v>10</v>
      </c>
      <c r="AM1158" s="31">
        <f t="shared" si="624"/>
        <v>2.9999999999999987</v>
      </c>
      <c r="AN1158" s="792">
        <f t="shared" si="625"/>
        <v>0.73611111111111116</v>
      </c>
      <c r="AO1158" s="792">
        <f t="shared" si="626"/>
        <v>0.84027777777777779</v>
      </c>
      <c r="AP1158" s="31" t="str" cm="1">
        <f t="array" ref="AP1158">IF(W1158="","",IF(SUMPRODUCT((W1158=$W$6:$W$1560)*(AH1158=$AH$6:$AH$1560)*(AN1158=$AN$6:$AN$1560)*(AO1158=$AO$6:$AO$1560)*(ROW($W$6:$W$1560)&lt;&gt;ROW(W1158))*((R1158=0)*($R$6:$R$1560&gt;0)+(R1158&gt;0)*($R$6:$R$1560=0)))&gt;0,"SALONES UNIDOS",IF(SUMPRODUCT((W1158=$W$6:$W$1560)*(AH1158=$AH$6:$AH$1560)*((AN1158&lt;$AO$6:$AO$1560)*(AO1158&gt;$AN$6:$AN$1560))*(ROW($W$6:$W$1560)&lt;&gt;ROW(W1158)))&gt;0,"CRUZADO","Sin cruce")))</f>
        <v>Sin cruce</v>
      </c>
      <c r="AQ1158" s="792" t="str">
        <f t="shared" si="632"/>
        <v>IS5PRINCIPALB</v>
      </c>
      <c r="AR1158" s="792" t="str" cm="1">
        <f t="array" ref="AR1158">IF(AQ1158="","",IF(SUMPRODUCT((AQ1158=$AQ$6:$AQ$1560)*(AH1158=$AH$6:$AH$1560)*(AN1158=$AN$6:$AN$1560)*(AO1158=$AO$6:$AO$1560)*(ROW($AQ$6:$AQ$1560)&lt;&gt;ROW(AQ1158))*((R1158=0)*($R$6:$R$1560&gt;0)+(R1158&gt;0)*($R$6:$R$1560=0)))&gt;0,"SALONES UNIDOS",IF(SUMPRODUCT((AQ1158=$AQ$6:$AQ$1560)*(AH1158=$AH$6:$AH$1560)*((AN1158&lt;$AO$6:$AO$1560)*(AO1158&gt;$AN$6:$AN$1560))*(ROW($AQ$6:$AQ$1560)&lt;&gt;ROW(AQ1158)))&gt;0,"CRUZADO","Sin cruce")))</f>
        <v>Sin cruce</v>
      </c>
    </row>
    <row r="1159" spans="3:44" ht="15.6" hidden="1" customHeight="1">
      <c r="C1159" s="12" t="s">
        <v>1081</v>
      </c>
      <c r="D1159" s="789" t="s">
        <v>1715</v>
      </c>
      <c r="E1159" s="789">
        <v>20261</v>
      </c>
      <c r="F1159" s="12" t="s">
        <v>23</v>
      </c>
      <c r="G1159" s="12" t="s">
        <v>20</v>
      </c>
      <c r="H1159" s="12" t="s">
        <v>82</v>
      </c>
      <c r="I1159" s="12">
        <v>5</v>
      </c>
      <c r="J1159" s="12" t="s">
        <v>26</v>
      </c>
      <c r="K1159" s="790" t="s">
        <v>1754</v>
      </c>
      <c r="L1159" s="491" t="s">
        <v>1755</v>
      </c>
      <c r="M1159" s="789" t="s">
        <v>1085</v>
      </c>
      <c r="N1159" s="789" t="s">
        <v>1086</v>
      </c>
      <c r="O1159" s="12" t="s">
        <v>731</v>
      </c>
      <c r="P1159" s="789">
        <v>0</v>
      </c>
      <c r="Q1159" s="789">
        <v>2</v>
      </c>
      <c r="R1159" s="815">
        <v>2</v>
      </c>
      <c r="S1159" s="789">
        <v>4</v>
      </c>
      <c r="T1159" s="181"/>
      <c r="U1159" s="789">
        <v>13</v>
      </c>
      <c r="V1159" s="31">
        <f>IF(W1159="","",IFERROR(INDEX(Docentes!C:C,MATCH(W1159,Docentes!D:D,0)),"NUEVO"))</f>
        <v>15431618</v>
      </c>
      <c r="W1159" s="791" t="s">
        <v>534</v>
      </c>
      <c r="X1159" s="265" t="s">
        <v>168</v>
      </c>
      <c r="Y1159" s="789" t="s">
        <v>1088</v>
      </c>
      <c r="Z1159" s="789" t="s">
        <v>1089</v>
      </c>
      <c r="AA1159" s="789"/>
      <c r="AB1159" s="789"/>
      <c r="AC1159" s="789"/>
      <c r="AD1159" s="789" t="s">
        <v>1378</v>
      </c>
      <c r="AE1159" s="789">
        <v>20</v>
      </c>
      <c r="AF1159" s="789" t="s">
        <v>1088</v>
      </c>
      <c r="AG1159" s="31" t="str">
        <f t="shared" si="618"/>
        <v>P</v>
      </c>
      <c r="AH1159" s="789">
        <v>5</v>
      </c>
      <c r="AI1159" s="789">
        <v>20</v>
      </c>
      <c r="AJ1159" s="789">
        <v>10</v>
      </c>
      <c r="AK1159" s="789">
        <v>21</v>
      </c>
      <c r="AL1159" s="789">
        <v>50</v>
      </c>
      <c r="AM1159" s="31">
        <f t="shared" si="624"/>
        <v>1.9999999999999993</v>
      </c>
      <c r="AN1159" s="792">
        <f t="shared" si="625"/>
        <v>0.84027777777777779</v>
      </c>
      <c r="AO1159" s="792">
        <f t="shared" si="626"/>
        <v>0.90972222222222221</v>
      </c>
      <c r="AP1159" s="31" t="str" cm="1">
        <f t="array" ref="AP1159">IF(W1159="","",IF(SUMPRODUCT((W1159=$W$6:$W$1560)*(AH1159=$AH$6:$AH$1560)*(AN1159=$AN$6:$AN$1560)*(AO1159=$AO$6:$AO$1560)*(ROW($W$6:$W$1560)&lt;&gt;ROW(W1159))*((R1159=0)*($R$6:$R$1560&gt;0)+(R1159&gt;0)*($R$6:$R$1560=0)))&gt;0,"SALONES UNIDOS",IF(SUMPRODUCT((W1159=$W$6:$W$1560)*(AH1159=$AH$6:$AH$1560)*((AN1159&lt;$AO$6:$AO$1560)*(AO1159&gt;$AN$6:$AN$1560))*(ROW($W$6:$W$1560)&lt;&gt;ROW(W1159)))&gt;0,"CRUZADO","Sin cruce")))</f>
        <v>Sin cruce</v>
      </c>
      <c r="AQ1159" s="792" t="str">
        <f t="shared" si="632"/>
        <v>IS5PRINCIPALB</v>
      </c>
      <c r="AR1159" s="792" t="str" cm="1">
        <f t="array" ref="AR1159">IF(AQ1159="","",IF(SUMPRODUCT((AQ1159=$AQ$6:$AQ$1560)*(AH1159=$AH$6:$AH$1560)*(AN1159=$AN$6:$AN$1560)*(AO1159=$AO$6:$AO$1560)*(ROW($AQ$6:$AQ$1560)&lt;&gt;ROW(AQ1159))*((R1159=0)*($R$6:$R$1560&gt;0)+(R1159&gt;0)*($R$6:$R$1560=0)))&gt;0,"SALONES UNIDOS",IF(SUMPRODUCT((AQ1159=$AQ$6:$AQ$1560)*(AH1159=$AH$6:$AH$1560)*((AN1159&lt;$AO$6:$AO$1560)*(AO1159&gt;$AN$6:$AN$1560))*(ROW($AQ$6:$AQ$1560)&lt;&gt;ROW(AQ1159)))&gt;0,"CRUZADO","Sin cruce")))</f>
        <v>Sin cruce</v>
      </c>
    </row>
    <row r="1160" spans="3:44" ht="15.6" hidden="1" customHeight="1">
      <c r="C1160" s="12" t="s">
        <v>1081</v>
      </c>
      <c r="D1160" s="789" t="s">
        <v>1715</v>
      </c>
      <c r="E1160" s="789">
        <v>20261</v>
      </c>
      <c r="F1160" s="12" t="s">
        <v>23</v>
      </c>
      <c r="G1160" s="12" t="s">
        <v>20</v>
      </c>
      <c r="H1160" s="12" t="s">
        <v>82</v>
      </c>
      <c r="I1160" s="12">
        <v>5</v>
      </c>
      <c r="J1160" s="12" t="s">
        <v>26</v>
      </c>
      <c r="K1160" s="790" t="s">
        <v>1754</v>
      </c>
      <c r="L1160" s="491" t="s">
        <v>1755</v>
      </c>
      <c r="M1160" s="789" t="s">
        <v>1085</v>
      </c>
      <c r="N1160" s="789" t="s">
        <v>1086</v>
      </c>
      <c r="O1160" s="12" t="s">
        <v>731</v>
      </c>
      <c r="P1160" s="789">
        <v>0</v>
      </c>
      <c r="Q1160" s="789">
        <v>2</v>
      </c>
      <c r="R1160" s="815">
        <v>2</v>
      </c>
      <c r="S1160" s="789">
        <v>4</v>
      </c>
      <c r="T1160" s="181"/>
      <c r="U1160" s="789">
        <v>13</v>
      </c>
      <c r="V1160" s="31">
        <f>IF(W1160="","",IFERROR(INDEX(Docentes!C:C,MATCH(W1160,Docentes!D:D,0)),"NUEVO"))</f>
        <v>15431618</v>
      </c>
      <c r="W1160" s="791" t="s">
        <v>534</v>
      </c>
      <c r="X1160" s="265" t="s">
        <v>168</v>
      </c>
      <c r="Y1160" s="789" t="s">
        <v>1088</v>
      </c>
      <c r="Z1160" s="789" t="s">
        <v>1089</v>
      </c>
      <c r="AA1160" s="789"/>
      <c r="AB1160" s="789"/>
      <c r="AC1160" s="789"/>
      <c r="AD1160" s="789" t="s">
        <v>1378</v>
      </c>
      <c r="AE1160" s="789">
        <v>20</v>
      </c>
      <c r="AF1160" s="789" t="s">
        <v>1088</v>
      </c>
      <c r="AG1160" s="31" t="str">
        <f t="shared" si="618"/>
        <v>P</v>
      </c>
      <c r="AH1160" s="789">
        <v>5</v>
      </c>
      <c r="AI1160" s="789">
        <v>21</v>
      </c>
      <c r="AJ1160" s="789">
        <v>50</v>
      </c>
      <c r="AK1160" s="789">
        <v>23</v>
      </c>
      <c r="AL1160" s="789">
        <v>30</v>
      </c>
      <c r="AM1160" s="31">
        <f t="shared" si="624"/>
        <v>2.0000000000000027</v>
      </c>
      <c r="AN1160" s="792">
        <f t="shared" si="625"/>
        <v>0.90972222222222221</v>
      </c>
      <c r="AO1160" s="792">
        <f t="shared" si="626"/>
        <v>0.97916666666666674</v>
      </c>
      <c r="AP1160" s="31" t="str" cm="1">
        <f t="array" ref="AP1160">IF(W1160="","",IF(SUMPRODUCT((W1160=$W$6:$W$1560)*(AH1160=$AH$6:$AH$1560)*(AN1160=$AN$6:$AN$1560)*(AO1160=$AO$6:$AO$1560)*(ROW($W$6:$W$1560)&lt;&gt;ROW(W1160))*((R1160=0)*($R$6:$R$1560&gt;0)+(R1160&gt;0)*($R$6:$R$1560=0)))&gt;0,"SALONES UNIDOS",IF(SUMPRODUCT((W1160=$W$6:$W$1560)*(AH1160=$AH$6:$AH$1560)*((AN1160&lt;$AO$6:$AO$1560)*(AO1160&gt;$AN$6:$AN$1560))*(ROW($W$6:$W$1560)&lt;&gt;ROW(W1160)))&gt;0,"CRUZADO","Sin cruce")))</f>
        <v>Sin cruce</v>
      </c>
      <c r="AQ1160" s="792" t="str">
        <f t="shared" si="632"/>
        <v>IS5PRINCIPALB</v>
      </c>
      <c r="AR1160" s="792" t="str" cm="1">
        <f t="array" ref="AR1160">IF(AQ1160="","",IF(SUMPRODUCT((AQ1160=$AQ$6:$AQ$1560)*(AH1160=$AH$6:$AH$1560)*(AN1160=$AN$6:$AN$1560)*(AO1160=$AO$6:$AO$1560)*(ROW($AQ$6:$AQ$1560)&lt;&gt;ROW(AQ1160))*((R1160=0)*($R$6:$R$1560&gt;0)+(R1160&gt;0)*($R$6:$R$1560=0)))&gt;0,"SALONES UNIDOS",IF(SUMPRODUCT((AQ1160=$AQ$6:$AQ$1560)*(AH1160=$AH$6:$AH$1560)*((AN1160&lt;$AO$6:$AO$1560)*(AO1160&gt;$AN$6:$AN$1560))*(ROW($AQ$6:$AQ$1560)&lt;&gt;ROW(AQ1160)))&gt;0,"CRUZADO","Sin cruce")))</f>
        <v>Sin cruce</v>
      </c>
    </row>
    <row r="1161" spans="3:44" ht="15.6" hidden="1" customHeight="1">
      <c r="C1161" s="12" t="s">
        <v>1081</v>
      </c>
      <c r="D1161" s="789" t="s">
        <v>1715</v>
      </c>
      <c r="E1161" s="789">
        <v>20261</v>
      </c>
      <c r="F1161" s="12" t="s">
        <v>23</v>
      </c>
      <c r="G1161" s="12" t="s">
        <v>20</v>
      </c>
      <c r="H1161" s="12" t="s">
        <v>82</v>
      </c>
      <c r="I1161" s="12">
        <v>5</v>
      </c>
      <c r="J1161" s="12" t="s">
        <v>26</v>
      </c>
      <c r="K1161" s="790" t="s">
        <v>1756</v>
      </c>
      <c r="L1161" s="491" t="s">
        <v>1100</v>
      </c>
      <c r="M1161" s="789" t="s">
        <v>1101</v>
      </c>
      <c r="N1161" s="789" t="s">
        <v>1086</v>
      </c>
      <c r="O1161" s="12" t="s">
        <v>731</v>
      </c>
      <c r="P1161" s="789">
        <v>3</v>
      </c>
      <c r="Q1161" s="789">
        <v>2</v>
      </c>
      <c r="R1161" s="815">
        <v>5</v>
      </c>
      <c r="S1161" s="789">
        <v>3</v>
      </c>
      <c r="T1161" s="181"/>
      <c r="U1161" s="789">
        <v>26</v>
      </c>
      <c r="V1161" s="31">
        <f>IF(W1161="","",IFERROR(INDEX(Docentes!C:C,MATCH(W1161,Docentes!D:D,0)),"NUEVO"))</f>
        <v>46741053</v>
      </c>
      <c r="W1161" s="693" t="s">
        <v>384</v>
      </c>
      <c r="X1161" s="265" t="s">
        <v>168</v>
      </c>
      <c r="Y1161" s="789" t="s">
        <v>1182</v>
      </c>
      <c r="Z1161" s="789" t="s">
        <v>1089</v>
      </c>
      <c r="AA1161" s="789" t="s">
        <v>16</v>
      </c>
      <c r="AB1161" s="789" t="s">
        <v>1631</v>
      </c>
      <c r="AC1161" s="789">
        <v>39</v>
      </c>
      <c r="AD1161" s="789"/>
      <c r="AE1161" s="789"/>
      <c r="AF1161" s="789" t="s">
        <v>1182</v>
      </c>
      <c r="AG1161" s="31" t="str">
        <f t="shared" si="618"/>
        <v>TP</v>
      </c>
      <c r="AH1161" s="789">
        <v>4</v>
      </c>
      <c r="AI1161" s="789">
        <v>15</v>
      </c>
      <c r="AJ1161" s="789">
        <v>10</v>
      </c>
      <c r="AK1161" s="789">
        <v>19</v>
      </c>
      <c r="AL1161" s="789">
        <v>20</v>
      </c>
      <c r="AM1161" s="31">
        <f t="shared" si="624"/>
        <v>4.9999999999999982</v>
      </c>
      <c r="AN1161" s="792">
        <f t="shared" si="625"/>
        <v>0.63194444444444442</v>
      </c>
      <c r="AO1161" s="792">
        <f t="shared" si="626"/>
        <v>0.80555555555555547</v>
      </c>
      <c r="AP1161" s="31" t="str" cm="1">
        <f t="array" ref="AP1161">IF(W1161="","",IF(SUMPRODUCT((W1161=$W$6:$W$1560)*(AH1161=$AH$6:$AH$1560)*(AN1161=$AN$6:$AN$1560)*(AO1161=$AO$6:$AO$1560)*(ROW($W$6:$W$1560)&lt;&gt;ROW(W1161))*((R1161=0)*($R$6:$R$1560&gt;0)+(R1161&gt;0)*($R$6:$R$1560=0)))&gt;0,"SALONES UNIDOS",IF(SUMPRODUCT((W1161=$W$6:$W$1560)*(AH1161=$AH$6:$AH$1560)*((AN1161&lt;$AO$6:$AO$1560)*(AO1161&gt;$AN$6:$AN$1560))*(ROW($W$6:$W$1560)&lt;&gt;ROW(W1161)))&gt;0,"CRUZADO","Sin cruce")))</f>
        <v>Sin cruce</v>
      </c>
      <c r="AQ1161" s="792" t="str">
        <f t="shared" si="632"/>
        <v>IS5PRINCIPALB</v>
      </c>
      <c r="AR1161" s="792" t="str" cm="1">
        <f t="array" ref="AR1161">IF(AQ1161="","",IF(SUMPRODUCT((AQ1161=$AQ$6:$AQ$1560)*(AH1161=$AH$6:$AH$1560)*(AN1161=$AN$6:$AN$1560)*(AO1161=$AO$6:$AO$1560)*(ROW($AQ$6:$AQ$1560)&lt;&gt;ROW(AQ1161))*((R1161=0)*($R$6:$R$1560&gt;0)+(R1161&gt;0)*($R$6:$R$1560=0)))&gt;0,"SALONES UNIDOS",IF(SUMPRODUCT((AQ1161=$AQ$6:$AQ$1560)*(AH1161=$AH$6:$AH$1560)*((AN1161&lt;$AO$6:$AO$1560)*(AO1161&gt;$AN$6:$AN$1560))*(ROW($AQ$6:$AQ$1560)&lt;&gt;ROW(AQ1161)))&gt;0,"CRUZADO","Sin cruce")))</f>
        <v>Sin cruce</v>
      </c>
    </row>
    <row r="1162" spans="3:44" ht="15.6" hidden="1" customHeight="1">
      <c r="C1162" s="12" t="s">
        <v>1081</v>
      </c>
      <c r="D1162" s="789" t="s">
        <v>1715</v>
      </c>
      <c r="E1162" s="789">
        <v>20261</v>
      </c>
      <c r="F1162" s="12" t="s">
        <v>23</v>
      </c>
      <c r="G1162" s="12" t="s">
        <v>20</v>
      </c>
      <c r="H1162" s="12" t="s">
        <v>82</v>
      </c>
      <c r="I1162" s="12">
        <v>6</v>
      </c>
      <c r="J1162" s="12" t="s">
        <v>16</v>
      </c>
      <c r="K1162" s="790" t="s">
        <v>1757</v>
      </c>
      <c r="L1162" s="491" t="s">
        <v>1687</v>
      </c>
      <c r="M1162" s="789" t="s">
        <v>1101</v>
      </c>
      <c r="N1162" s="789" t="s">
        <v>1086</v>
      </c>
      <c r="O1162" s="12" t="s">
        <v>731</v>
      </c>
      <c r="P1162" s="789">
        <v>4</v>
      </c>
      <c r="Q1162" s="789">
        <v>0</v>
      </c>
      <c r="R1162" s="815">
        <v>4</v>
      </c>
      <c r="S1162" s="789">
        <v>4</v>
      </c>
      <c r="T1162" s="181"/>
      <c r="U1162" s="31">
        <v>10</v>
      </c>
      <c r="V1162" s="31">
        <f>IF(W1162="","",IFERROR(INDEX(Docentes!C:C,MATCH(W1162,Docentes!D:D,0)),"NUEVO"))</f>
        <v>44656290</v>
      </c>
      <c r="W1162" s="791" t="s">
        <v>397</v>
      </c>
      <c r="X1162" s="265" t="s">
        <v>168</v>
      </c>
      <c r="Y1162" s="789" t="s">
        <v>1088</v>
      </c>
      <c r="Z1162" s="789" t="s">
        <v>1089</v>
      </c>
      <c r="AA1162" s="789" t="s">
        <v>16</v>
      </c>
      <c r="AB1162" s="789" t="s">
        <v>1528</v>
      </c>
      <c r="AC1162" s="789">
        <v>37</v>
      </c>
      <c r="AD1162" s="789"/>
      <c r="AE1162" s="789"/>
      <c r="AF1162" s="789" t="s">
        <v>1088</v>
      </c>
      <c r="AG1162" s="31" t="str">
        <f t="shared" ref="AG1162:AG1239" si="633">IF(AND(P1162&gt;0,Q1162&gt;0),"TP",IF(AND(P1162&gt;0,Q1162=0),"T","P"))</f>
        <v>T</v>
      </c>
      <c r="AH1162" s="789">
        <v>4</v>
      </c>
      <c r="AI1162" s="789">
        <v>20</v>
      </c>
      <c r="AJ1162" s="789">
        <v>10</v>
      </c>
      <c r="AK1162" s="789">
        <v>23</v>
      </c>
      <c r="AL1162" s="789">
        <v>30</v>
      </c>
      <c r="AM1162" s="31">
        <f t="shared" si="624"/>
        <v>4.0000000000000018</v>
      </c>
      <c r="AN1162" s="792">
        <f t="shared" si="625"/>
        <v>0.84027777777777779</v>
      </c>
      <c r="AO1162" s="792">
        <f t="shared" si="626"/>
        <v>0.97916666666666674</v>
      </c>
      <c r="AP1162" s="31" t="str" cm="1">
        <f t="array" ref="AP1162">IF(W1162="","",IF(SUMPRODUCT((W1162=$W$6:$W$1560)*(AH1162=$AH$6:$AH$1560)*(AN1162=$AN$6:$AN$1560)*(AO1162=$AO$6:$AO$1560)*(ROW($W$6:$W$1560)&lt;&gt;ROW(W1162))*((R1162=0)*($R$6:$R$1560&gt;0)+(R1162&gt;0)*($R$6:$R$1560=0)))&gt;0,"SALONES UNIDOS",IF(SUMPRODUCT((W1162=$W$6:$W$1560)*(AH1162=$AH$6:$AH$1560)*((AN1162&lt;$AO$6:$AO$1560)*(AO1162&gt;$AN$6:$AN$1560))*(ROW($W$6:$W$1560)&lt;&gt;ROW(W1162)))&gt;0,"CRUZADO","Sin cruce")))</f>
        <v>Sin cruce</v>
      </c>
      <c r="AQ1162" s="792" t="str">
        <f t="shared" si="632"/>
        <v>IS6PRINCIPALA</v>
      </c>
      <c r="AR1162" s="792" t="str" cm="1">
        <f t="array" ref="AR1162">IF(AQ1162="","",IF(SUMPRODUCT((AQ1162=$AQ$6:$AQ$1560)*(AH1162=$AH$6:$AH$1560)*(AN1162=$AN$6:$AN$1560)*(AO1162=$AO$6:$AO$1560)*(ROW($AQ$6:$AQ$1560)&lt;&gt;ROW(AQ1162))*((R1162=0)*($R$6:$R$1560&gt;0)+(R1162&gt;0)*($R$6:$R$1560=0)))&gt;0,"SALONES UNIDOS",IF(SUMPRODUCT((AQ1162=$AQ$6:$AQ$1560)*(AH1162=$AH$6:$AH$1560)*((AN1162&lt;$AO$6:$AO$1560)*(AO1162&gt;$AN$6:$AN$1560))*(ROW($AQ$6:$AQ$1560)&lt;&gt;ROW(AQ1162)))&gt;0,"CRUZADO","Sin cruce")))</f>
        <v>Sin cruce</v>
      </c>
    </row>
    <row r="1163" spans="3:44" ht="15.6" hidden="1" customHeight="1">
      <c r="C1163" s="12" t="s">
        <v>1081</v>
      </c>
      <c r="D1163" s="789" t="s">
        <v>1715</v>
      </c>
      <c r="E1163" s="789">
        <v>20261</v>
      </c>
      <c r="F1163" s="12" t="s">
        <v>23</v>
      </c>
      <c r="G1163" s="12" t="s">
        <v>20</v>
      </c>
      <c r="H1163" s="12" t="s">
        <v>82</v>
      </c>
      <c r="I1163" s="12">
        <v>6</v>
      </c>
      <c r="J1163" s="12" t="s">
        <v>16</v>
      </c>
      <c r="K1163" s="790" t="s">
        <v>1758</v>
      </c>
      <c r="L1163" s="491" t="s">
        <v>1759</v>
      </c>
      <c r="M1163" s="789" t="s">
        <v>1085</v>
      </c>
      <c r="N1163" s="789" t="s">
        <v>1086</v>
      </c>
      <c r="O1163" s="12" t="s">
        <v>731</v>
      </c>
      <c r="P1163" s="789">
        <v>0</v>
      </c>
      <c r="Q1163" s="789">
        <v>4</v>
      </c>
      <c r="R1163" s="815">
        <v>4</v>
      </c>
      <c r="S1163" s="789">
        <v>4</v>
      </c>
      <c r="T1163" s="181"/>
      <c r="U1163" s="929">
        <v>10</v>
      </c>
      <c r="V1163" s="31">
        <f>IF(W1163="","",IFERROR(INDEX(Docentes!C:C,MATCH(W1163,Docentes!D:D,0)),"NUEVO"))</f>
        <v>41391761</v>
      </c>
      <c r="W1163" s="791" t="s">
        <v>458</v>
      </c>
      <c r="X1163" s="265" t="s">
        <v>168</v>
      </c>
      <c r="Y1163" s="789" t="s">
        <v>1088</v>
      </c>
      <c r="Z1163" s="789" t="s">
        <v>1089</v>
      </c>
      <c r="AA1163" s="789"/>
      <c r="AB1163" s="789"/>
      <c r="AC1163" s="789"/>
      <c r="AD1163" s="789" t="s">
        <v>1670</v>
      </c>
      <c r="AE1163" s="789">
        <v>19</v>
      </c>
      <c r="AF1163" s="789" t="s">
        <v>1088</v>
      </c>
      <c r="AG1163" s="31" t="str">
        <f>IF(AND(P1163&gt;0,Q1163&gt;0),"TP",IF(AND(P1163&gt;0,Q1163=0),"T","P"))</f>
        <v>P</v>
      </c>
      <c r="AH1163" s="789">
        <v>1</v>
      </c>
      <c r="AI1163" s="789">
        <v>17</v>
      </c>
      <c r="AJ1163" s="789">
        <v>40</v>
      </c>
      <c r="AK1163" s="789">
        <v>21</v>
      </c>
      <c r="AL1163" s="789">
        <v>0</v>
      </c>
      <c r="AM1163" s="31">
        <f>IF(R1163=0,0,IF(AI1163="",R1163,IF(X1163="HIBRIDO VIRTUAL",0,((((AK1163/24)+(AL1163/1440))-((AI1163/24)+(AJ1163/1440)))*1440/50))))</f>
        <v>3.9999999999999987</v>
      </c>
      <c r="AN1163" s="792">
        <f>AI1163/24+AJ1163/1440</f>
        <v>0.73611111111111116</v>
      </c>
      <c r="AO1163" s="792">
        <f>AK1163/24+AL1163/1440</f>
        <v>0.875</v>
      </c>
      <c r="AP1163" s="31" t="str" cm="1">
        <f t="array" ref="AP1163">IF(W1163="","",IF(SUMPRODUCT((W1163=$W$6:$W$1560)*(AH1163=$AH$6:$AH$1560)*(AN1163=$AN$6:$AN$1560)*(AO1163=$AO$6:$AO$1560)*(ROW($W$6:$W$1560)&lt;&gt;ROW(W1163))*((R1163=0)*($R$6:$R$1560&gt;0)+(R1163&gt;0)*($R$6:$R$1560=0)))&gt;0,"SALONES UNIDOS",IF(SUMPRODUCT((W1163=$W$6:$W$1560)*(AH1163=$AH$6:$AH$1560)*((AN1163&lt;$AO$6:$AO$1560)*(AO1163&gt;$AN$6:$AN$1560))*(ROW($W$6:$W$1560)&lt;&gt;ROW(W1163)))&gt;0,"CRUZADO","Sin cruce")))</f>
        <v>Sin cruce</v>
      </c>
      <c r="AQ1163" s="792" t="str">
        <f>TRIM(CONCATENATE(H1163,I1163,F1163,J1163))</f>
        <v>IS6PRINCIPALA</v>
      </c>
      <c r="AR1163" s="792" t="str" cm="1">
        <f t="array" ref="AR1163">IF(AQ1163="","",IF(SUMPRODUCT((AQ1163=$AQ$6:$AQ$1560)*(AH1163=$AH$6:$AH$1560)*(AN1163=$AN$6:$AN$1560)*(AO1163=$AO$6:$AO$1560)*(ROW($AQ$6:$AQ$1560)&lt;&gt;ROW(AQ1163))*((R1163=0)*($R$6:$R$1560&gt;0)+(R1163&gt;0)*($R$6:$R$1560=0)))&gt;0,"SALONES UNIDOS",IF(SUMPRODUCT((AQ1163=$AQ$6:$AQ$1560)*(AH1163=$AH$6:$AH$1560)*((AN1163&lt;$AO$6:$AO$1560)*(AO1163&gt;$AN$6:$AN$1560))*(ROW($AQ$6:$AQ$1560)&lt;&gt;ROW(AQ1163)))&gt;0,"CRUZADO","Sin cruce")))</f>
        <v>Sin cruce</v>
      </c>
    </row>
    <row r="1164" spans="3:44" ht="15.6" hidden="1" customHeight="1">
      <c r="C1164" s="12" t="s">
        <v>1081</v>
      </c>
      <c r="D1164" s="789" t="s">
        <v>1715</v>
      </c>
      <c r="E1164" s="789">
        <v>20261</v>
      </c>
      <c r="F1164" s="12" t="s">
        <v>23</v>
      </c>
      <c r="G1164" s="12" t="s">
        <v>20</v>
      </c>
      <c r="H1164" s="12" t="s">
        <v>82</v>
      </c>
      <c r="I1164" s="12">
        <v>6</v>
      </c>
      <c r="J1164" s="12" t="s">
        <v>16</v>
      </c>
      <c r="K1164" s="790" t="s">
        <v>1758</v>
      </c>
      <c r="L1164" s="491" t="s">
        <v>1759</v>
      </c>
      <c r="M1164" s="789" t="s">
        <v>1085</v>
      </c>
      <c r="N1164" s="789" t="s">
        <v>1086</v>
      </c>
      <c r="O1164" s="12" t="s">
        <v>731</v>
      </c>
      <c r="P1164" s="789">
        <v>2</v>
      </c>
      <c r="Q1164" s="789">
        <v>0</v>
      </c>
      <c r="R1164" s="815">
        <v>2</v>
      </c>
      <c r="S1164" s="789">
        <v>4</v>
      </c>
      <c r="T1164" s="930"/>
      <c r="U1164" s="929">
        <v>10</v>
      </c>
      <c r="V1164" s="31">
        <f>IF(W1164="","",IFERROR(INDEX(Docentes!C:C,MATCH(W1164,Docentes!D:D,0)),"NUEVO"))</f>
        <v>41391761</v>
      </c>
      <c r="W1164" s="791" t="s">
        <v>458</v>
      </c>
      <c r="X1164" s="265" t="s">
        <v>168</v>
      </c>
      <c r="Y1164" s="789" t="s">
        <v>1088</v>
      </c>
      <c r="Z1164" s="789" t="s">
        <v>1089</v>
      </c>
      <c r="AA1164" s="789" t="s">
        <v>26</v>
      </c>
      <c r="AB1164" s="789" t="s">
        <v>1585</v>
      </c>
      <c r="AC1164" s="789">
        <v>40</v>
      </c>
      <c r="AD1164" s="789"/>
      <c r="AE1164" s="789"/>
      <c r="AF1164" s="789" t="s">
        <v>1088</v>
      </c>
      <c r="AG1164" s="31" t="str">
        <f t="shared" si="633"/>
        <v>T</v>
      </c>
      <c r="AH1164" s="789">
        <v>1</v>
      </c>
      <c r="AI1164" s="789">
        <v>21</v>
      </c>
      <c r="AJ1164" s="789">
        <v>0</v>
      </c>
      <c r="AK1164" s="789">
        <v>22</v>
      </c>
      <c r="AL1164" s="789">
        <v>40</v>
      </c>
      <c r="AM1164" s="31">
        <f t="shared" si="624"/>
        <v>1.9999999999999993</v>
      </c>
      <c r="AN1164" s="792">
        <f t="shared" si="625"/>
        <v>0.875</v>
      </c>
      <c r="AO1164" s="792">
        <f t="shared" si="626"/>
        <v>0.94444444444444442</v>
      </c>
      <c r="AP1164" s="31" t="str" cm="1">
        <f t="array" ref="AP1164">IF(W1164="","",IF(SUMPRODUCT((W1164=$W$6:$W$1560)*(AH1164=$AH$6:$AH$1560)*(AN1164=$AN$6:$AN$1560)*(AO1164=$AO$6:$AO$1560)*(ROW($W$6:$W$1560)&lt;&gt;ROW(W1164))*((R1164=0)*($R$6:$R$1560&gt;0)+(R1164&gt;0)*($R$6:$R$1560=0)))&gt;0,"SALONES UNIDOS",IF(SUMPRODUCT((W1164=$W$6:$W$1560)*(AH1164=$AH$6:$AH$1560)*((AN1164&lt;$AO$6:$AO$1560)*(AO1164&gt;$AN$6:$AN$1560))*(ROW($W$6:$W$1560)&lt;&gt;ROW(W1164)))&gt;0,"CRUZADO","Sin cruce")))</f>
        <v>Sin cruce</v>
      </c>
      <c r="AQ1164" s="792" t="str">
        <f t="shared" si="632"/>
        <v>IS6PRINCIPALA</v>
      </c>
      <c r="AR1164" s="792" t="str" cm="1">
        <f t="array" ref="AR1164">IF(AQ1164="","",IF(SUMPRODUCT((AQ1164=$AQ$6:$AQ$1560)*(AH1164=$AH$6:$AH$1560)*(AN1164=$AN$6:$AN$1560)*(AO1164=$AO$6:$AO$1560)*(ROW($AQ$6:$AQ$1560)&lt;&gt;ROW(AQ1164))*((R1164=0)*($R$6:$R$1560&gt;0)+(R1164&gt;0)*($R$6:$R$1560=0)))&gt;0,"SALONES UNIDOS",IF(SUMPRODUCT((AQ1164=$AQ$6:$AQ$1560)*(AH1164=$AH$6:$AH$1560)*((AN1164&lt;$AO$6:$AO$1560)*(AO1164&gt;$AN$6:$AN$1560))*(ROW($AQ$6:$AQ$1560)&lt;&gt;ROW(AQ1164)))&gt;0,"CRUZADO","Sin cruce")))</f>
        <v>Sin cruce</v>
      </c>
    </row>
    <row r="1165" spans="3:44" ht="15.6" hidden="1" customHeight="1">
      <c r="C1165" s="507" t="s">
        <v>1081</v>
      </c>
      <c r="D1165" s="789" t="s">
        <v>1715</v>
      </c>
      <c r="E1165" s="789">
        <v>20261</v>
      </c>
      <c r="F1165" s="12" t="s">
        <v>23</v>
      </c>
      <c r="G1165" s="12" t="s">
        <v>20</v>
      </c>
      <c r="H1165" s="12" t="s">
        <v>82</v>
      </c>
      <c r="I1165" s="12">
        <v>6</v>
      </c>
      <c r="J1165" s="12" t="s">
        <v>16</v>
      </c>
      <c r="K1165" s="790" t="s">
        <v>1760</v>
      </c>
      <c r="L1165" s="491" t="s">
        <v>1761</v>
      </c>
      <c r="M1165" s="789" t="s">
        <v>1085</v>
      </c>
      <c r="N1165" s="789" t="s">
        <v>1086</v>
      </c>
      <c r="O1165" s="12" t="s">
        <v>731</v>
      </c>
      <c r="P1165" s="789">
        <v>3</v>
      </c>
      <c r="Q1165" s="789">
        <v>0</v>
      </c>
      <c r="R1165" s="815">
        <v>3</v>
      </c>
      <c r="S1165" s="789">
        <v>3</v>
      </c>
      <c r="T1165" s="931"/>
      <c r="U1165" s="932">
        <v>10</v>
      </c>
      <c r="V1165" s="31">
        <f>IF(W1165="","",IFERROR(INDEX(Docentes!C:C,MATCH(W1165,Docentes!D:D,0)),"NUEVO"))</f>
        <v>16719199</v>
      </c>
      <c r="W1165" s="791" t="s">
        <v>231</v>
      </c>
      <c r="X1165" s="265" t="s">
        <v>168</v>
      </c>
      <c r="Y1165" s="789" t="s">
        <v>1088</v>
      </c>
      <c r="Z1165" s="789" t="s">
        <v>1089</v>
      </c>
      <c r="AA1165" s="789" t="s">
        <v>26</v>
      </c>
      <c r="AB1165" s="789" t="s">
        <v>1585</v>
      </c>
      <c r="AC1165" s="789">
        <v>40</v>
      </c>
      <c r="AD1165" s="789"/>
      <c r="AE1165" s="789"/>
      <c r="AF1165" s="789" t="s">
        <v>1088</v>
      </c>
      <c r="AG1165" s="31" t="str">
        <f t="shared" si="633"/>
        <v>T</v>
      </c>
      <c r="AH1165" s="789">
        <v>5</v>
      </c>
      <c r="AI1165" s="789">
        <v>19</v>
      </c>
      <c r="AJ1165" s="789">
        <v>20</v>
      </c>
      <c r="AK1165" s="789">
        <v>21</v>
      </c>
      <c r="AL1165" s="789">
        <v>50</v>
      </c>
      <c r="AM1165" s="31">
        <f t="shared" si="624"/>
        <v>3.0000000000000022</v>
      </c>
      <c r="AN1165" s="792">
        <f t="shared" si="625"/>
        <v>0.80555555555555547</v>
      </c>
      <c r="AO1165" s="792">
        <f t="shared" si="626"/>
        <v>0.90972222222222221</v>
      </c>
      <c r="AP1165" s="31" t="str" cm="1">
        <f t="array" ref="AP1165">IF(W1165="","",IF(SUMPRODUCT((W1165=$W$6:$W$1560)*(AH1165=$AH$6:$AH$1560)*(AN1165=$AN$6:$AN$1560)*(AO1165=$AO$6:$AO$1560)*(ROW($W$6:$W$1560)&lt;&gt;ROW(W1165))*((R1165=0)*($R$6:$R$1560&gt;0)+(R1165&gt;0)*($R$6:$R$1560=0)))&gt;0,"SALONES UNIDOS",IF(SUMPRODUCT((W1165=$W$6:$W$1560)*(AH1165=$AH$6:$AH$1560)*((AN1165&lt;$AO$6:$AO$1560)*(AO1165&gt;$AN$6:$AN$1560))*(ROW($W$6:$W$1560)&lt;&gt;ROW(W1165)))&gt;0,"CRUZADO","Sin cruce")))</f>
        <v>Sin cruce</v>
      </c>
      <c r="AQ1165" s="792" t="str">
        <f t="shared" si="632"/>
        <v>IS6PRINCIPALA</v>
      </c>
      <c r="AR1165" s="792" t="str" cm="1">
        <f t="array" ref="AR1165">IF(AQ1165="","",IF(SUMPRODUCT((AQ1165=$AQ$6:$AQ$1560)*(AH1165=$AH$6:$AH$1560)*(AN1165=$AN$6:$AN$1560)*(AO1165=$AO$6:$AO$1560)*(ROW($AQ$6:$AQ$1560)&lt;&gt;ROW(AQ1165))*((R1165=0)*($R$6:$R$1560&gt;0)+(R1165&gt;0)*($R$6:$R$1560=0)))&gt;0,"SALONES UNIDOS",IF(SUMPRODUCT((AQ1165=$AQ$6:$AQ$1560)*(AH1165=$AH$6:$AH$1560)*((AN1165&lt;$AO$6:$AO$1560)*(AO1165&gt;$AN$6:$AN$1560))*(ROW($AQ$6:$AQ$1560)&lt;&gt;ROW(AQ1165)))&gt;0,"CRUZADO","Sin cruce")))</f>
        <v>Sin cruce</v>
      </c>
    </row>
    <row r="1166" spans="3:44" ht="15.6" hidden="1" customHeight="1">
      <c r="C1166" s="507" t="s">
        <v>1081</v>
      </c>
      <c r="D1166" s="789" t="s">
        <v>1715</v>
      </c>
      <c r="E1166" s="789">
        <v>20261</v>
      </c>
      <c r="F1166" s="12" t="s">
        <v>23</v>
      </c>
      <c r="G1166" s="12" t="s">
        <v>20</v>
      </c>
      <c r="H1166" s="12" t="s">
        <v>82</v>
      </c>
      <c r="I1166" s="12">
        <v>6</v>
      </c>
      <c r="J1166" s="12" t="s">
        <v>16</v>
      </c>
      <c r="K1166" s="790" t="s">
        <v>1762</v>
      </c>
      <c r="L1166" s="491" t="s">
        <v>1763</v>
      </c>
      <c r="M1166" s="789" t="s">
        <v>1085</v>
      </c>
      <c r="N1166" s="789" t="s">
        <v>1086</v>
      </c>
      <c r="O1166" s="12" t="s">
        <v>731</v>
      </c>
      <c r="P1166" s="789">
        <v>3</v>
      </c>
      <c r="Q1166" s="789">
        <v>0</v>
      </c>
      <c r="R1166" s="815">
        <v>3</v>
      </c>
      <c r="S1166" s="789">
        <v>4</v>
      </c>
      <c r="T1166" s="931"/>
      <c r="U1166" s="932">
        <v>10</v>
      </c>
      <c r="V1166" s="31">
        <f>IF(W1166="","",IFERROR(INDEX(Docentes!C:C,MATCH(W1166,Docentes!D:D,0)),"NUEVO"))</f>
        <v>15357430</v>
      </c>
      <c r="W1166" s="791" t="s">
        <v>1023</v>
      </c>
      <c r="X1166" s="265" t="s">
        <v>168</v>
      </c>
      <c r="Y1166" s="789" t="s">
        <v>1088</v>
      </c>
      <c r="Z1166" s="789" t="s">
        <v>1089</v>
      </c>
      <c r="AA1166" s="789" t="s">
        <v>32</v>
      </c>
      <c r="AB1166" s="789" t="s">
        <v>1682</v>
      </c>
      <c r="AC1166" s="789">
        <v>38</v>
      </c>
      <c r="AD1166" s="789"/>
      <c r="AE1166" s="789"/>
      <c r="AF1166" s="789" t="s">
        <v>1088</v>
      </c>
      <c r="AG1166" s="31" t="str">
        <f>IF(AND(P1166&gt;0,Q1166&gt;0),"TP",IF(AND(P1166&gt;0,Q1166=0),"T","P"))</f>
        <v>T</v>
      </c>
      <c r="AH1166" s="789">
        <v>2</v>
      </c>
      <c r="AI1166" s="789">
        <v>18</v>
      </c>
      <c r="AJ1166" s="789">
        <v>30</v>
      </c>
      <c r="AK1166" s="789">
        <v>21</v>
      </c>
      <c r="AL1166" s="789">
        <v>0</v>
      </c>
      <c r="AM1166" s="31">
        <f>IF(R1166=0,0,IF(AI1166="",R1166,IF(X1166="HIBRIDO VIRTUAL",0,((((AK1166/24)+(AL1166/1440))-((AI1166/24)+(AJ1166/1440)))*1440/50))))</f>
        <v>2.9999999999999987</v>
      </c>
      <c r="AN1166" s="792">
        <f>AI1166/24+AJ1166/1440</f>
        <v>0.77083333333333337</v>
      </c>
      <c r="AO1166" s="792">
        <f>AK1166/24+AL1166/1440</f>
        <v>0.875</v>
      </c>
      <c r="AP1166" s="31" t="str" cm="1">
        <f t="array" ref="AP1166">IF(W1166="","",IF(SUMPRODUCT((W1166=$W$6:$W$1560)*(AH1166=$AH$6:$AH$1560)*(AN1166=$AN$6:$AN$1560)*(AO1166=$AO$6:$AO$1560)*(ROW($W$6:$W$1560)&lt;&gt;ROW(W1166))*((R1166=0)*($R$6:$R$1560&gt;0)+(R1166&gt;0)*($R$6:$R$1560=0)))&gt;0,"SALONES UNIDOS",IF(SUMPRODUCT((W1166=$W$6:$W$1560)*(AH1166=$AH$6:$AH$1560)*((AN1166&lt;$AO$6:$AO$1560)*(AO1166&gt;$AN$6:$AN$1560))*(ROW($W$6:$W$1560)&lt;&gt;ROW(W1166)))&gt;0,"CRUZADO","Sin cruce")))</f>
        <v>Sin cruce</v>
      </c>
      <c r="AQ1166" s="792" t="str">
        <f>TRIM(CONCATENATE(H1166,I1166,F1166,J1166))</f>
        <v>IS6PRINCIPALA</v>
      </c>
      <c r="AR1166" s="792" t="str" cm="1">
        <f t="array" ref="AR1166">IF(AQ1166="","",IF(SUMPRODUCT((AQ1166=$AQ$6:$AQ$1560)*(AH1166=$AH$6:$AH$1560)*(AN1166=$AN$6:$AN$1560)*(AO1166=$AO$6:$AO$1560)*(ROW($AQ$6:$AQ$1560)&lt;&gt;ROW(AQ1166))*((R1166=0)*($R$6:$R$1560&gt;0)+(R1166&gt;0)*($R$6:$R$1560=0)))&gt;0,"SALONES UNIDOS",IF(SUMPRODUCT((AQ1166=$AQ$6:$AQ$1560)*(AH1166=$AH$6:$AH$1560)*((AN1166&lt;$AO$6:$AO$1560)*(AO1166&gt;$AN$6:$AN$1560))*(ROW($AQ$6:$AQ$1560)&lt;&gt;ROW(AQ1166)))&gt;0,"CRUZADO","Sin cruce")))</f>
        <v>Sin cruce</v>
      </c>
    </row>
    <row r="1167" spans="3:44" ht="15.6" hidden="1" customHeight="1">
      <c r="C1167" s="507" t="s">
        <v>1081</v>
      </c>
      <c r="D1167" s="789" t="s">
        <v>1715</v>
      </c>
      <c r="E1167" s="789">
        <v>20261</v>
      </c>
      <c r="F1167" s="12" t="s">
        <v>23</v>
      </c>
      <c r="G1167" s="12" t="s">
        <v>20</v>
      </c>
      <c r="H1167" s="12" t="s">
        <v>82</v>
      </c>
      <c r="I1167" s="12">
        <v>6</v>
      </c>
      <c r="J1167" s="12" t="s">
        <v>16</v>
      </c>
      <c r="K1167" s="790" t="s">
        <v>1762</v>
      </c>
      <c r="L1167" s="491" t="s">
        <v>1763</v>
      </c>
      <c r="M1167" s="789" t="s">
        <v>1085</v>
      </c>
      <c r="N1167" s="789" t="s">
        <v>1086</v>
      </c>
      <c r="O1167" s="12" t="s">
        <v>731</v>
      </c>
      <c r="P1167" s="789">
        <v>0</v>
      </c>
      <c r="Q1167" s="789">
        <v>2</v>
      </c>
      <c r="R1167" s="815">
        <v>2</v>
      </c>
      <c r="S1167" s="789">
        <v>4</v>
      </c>
      <c r="T1167" s="931"/>
      <c r="U1167" s="932">
        <v>10</v>
      </c>
      <c r="V1167" s="31">
        <f>IF(W1167="","",IFERROR(INDEX(Docentes!C:C,MATCH(W1167,Docentes!D:D,0)),"NUEVO"))</f>
        <v>15357430</v>
      </c>
      <c r="W1167" s="791" t="s">
        <v>1023</v>
      </c>
      <c r="X1167" s="265" t="s">
        <v>168</v>
      </c>
      <c r="Y1167" s="789" t="s">
        <v>1088</v>
      </c>
      <c r="Z1167" s="789" t="s">
        <v>1089</v>
      </c>
      <c r="AA1167" s="789"/>
      <c r="AB1167" s="789"/>
      <c r="AC1167" s="789"/>
      <c r="AD1167" s="789" t="s">
        <v>1670</v>
      </c>
      <c r="AE1167" s="789">
        <v>19</v>
      </c>
      <c r="AF1167" s="789" t="s">
        <v>1088</v>
      </c>
      <c r="AG1167" s="31" t="str">
        <f t="shared" si="633"/>
        <v>P</v>
      </c>
      <c r="AH1167" s="789">
        <v>2</v>
      </c>
      <c r="AI1167" s="789">
        <v>21</v>
      </c>
      <c r="AJ1167" s="789">
        <v>0</v>
      </c>
      <c r="AK1167" s="789">
        <v>22</v>
      </c>
      <c r="AL1167" s="789">
        <v>40</v>
      </c>
      <c r="AM1167" s="31">
        <f t="shared" si="624"/>
        <v>1.9999999999999993</v>
      </c>
      <c r="AN1167" s="792">
        <f t="shared" si="625"/>
        <v>0.875</v>
      </c>
      <c r="AO1167" s="792">
        <f t="shared" si="626"/>
        <v>0.94444444444444442</v>
      </c>
      <c r="AP1167" s="31" t="str" cm="1">
        <f t="array" ref="AP1167">IF(W1167="","",IF(SUMPRODUCT((W1167=$W$6:$W$1560)*(AH1167=$AH$6:$AH$1560)*(AN1167=$AN$6:$AN$1560)*(AO1167=$AO$6:$AO$1560)*(ROW($W$6:$W$1560)&lt;&gt;ROW(W1167))*((R1167=0)*($R$6:$R$1560&gt;0)+(R1167&gt;0)*($R$6:$R$1560=0)))&gt;0,"SALONES UNIDOS",IF(SUMPRODUCT((W1167=$W$6:$W$1560)*(AH1167=$AH$6:$AH$1560)*((AN1167&lt;$AO$6:$AO$1560)*(AO1167&gt;$AN$6:$AN$1560))*(ROW($W$6:$W$1560)&lt;&gt;ROW(W1167)))&gt;0,"CRUZADO","Sin cruce")))</f>
        <v>Sin cruce</v>
      </c>
      <c r="AQ1167" s="792" t="str">
        <f t="shared" si="632"/>
        <v>IS6PRINCIPALA</v>
      </c>
      <c r="AR1167" s="792" t="str" cm="1">
        <f t="array" ref="AR1167">IF(AQ1167="","",IF(SUMPRODUCT((AQ1167=$AQ$6:$AQ$1560)*(AH1167=$AH$6:$AH$1560)*(AN1167=$AN$6:$AN$1560)*(AO1167=$AO$6:$AO$1560)*(ROW($AQ$6:$AQ$1560)&lt;&gt;ROW(AQ1167))*((R1167=0)*($R$6:$R$1560&gt;0)+(R1167&gt;0)*($R$6:$R$1560=0)))&gt;0,"SALONES UNIDOS",IF(SUMPRODUCT((AQ1167=$AQ$6:$AQ$1560)*(AH1167=$AH$6:$AH$1560)*((AN1167&lt;$AO$6:$AO$1560)*(AO1167&gt;$AN$6:$AN$1560))*(ROW($AQ$6:$AQ$1560)&lt;&gt;ROW(AQ1167)))&gt;0,"CRUZADO","Sin cruce")))</f>
        <v>Sin cruce</v>
      </c>
    </row>
    <row r="1168" spans="3:44" ht="15.6" hidden="1" customHeight="1">
      <c r="C1168" s="507" t="s">
        <v>1081</v>
      </c>
      <c r="D1168" s="789" t="s">
        <v>1715</v>
      </c>
      <c r="E1168" s="789">
        <v>20261</v>
      </c>
      <c r="F1168" s="12" t="s">
        <v>23</v>
      </c>
      <c r="G1168" s="12" t="s">
        <v>20</v>
      </c>
      <c r="H1168" s="12" t="s">
        <v>82</v>
      </c>
      <c r="I1168" s="12">
        <v>6</v>
      </c>
      <c r="J1168" s="12" t="s">
        <v>16</v>
      </c>
      <c r="K1168" s="790" t="s">
        <v>1764</v>
      </c>
      <c r="L1168" s="491" t="s">
        <v>1765</v>
      </c>
      <c r="M1168" s="789" t="s">
        <v>1085</v>
      </c>
      <c r="N1168" s="789" t="s">
        <v>1086</v>
      </c>
      <c r="O1168" s="12" t="s">
        <v>731</v>
      </c>
      <c r="P1168" s="789">
        <v>2</v>
      </c>
      <c r="Q1168" s="789">
        <v>6</v>
      </c>
      <c r="R1168" s="815">
        <v>8</v>
      </c>
      <c r="S1168" s="789">
        <v>5</v>
      </c>
      <c r="T1168" s="931"/>
      <c r="U1168" s="932">
        <v>10</v>
      </c>
      <c r="V1168" s="31">
        <f>IF(W1168="","",IFERROR(INDEX(Docentes!C:C,MATCH(W1168,Docentes!D:D,0)),"NUEVO"))</f>
        <v>44113156</v>
      </c>
      <c r="W1168" s="791" t="s">
        <v>228</v>
      </c>
      <c r="X1168" s="265" t="s">
        <v>167</v>
      </c>
      <c r="Y1168" s="789" t="s">
        <v>1088</v>
      </c>
      <c r="Z1168" s="789" t="s">
        <v>1089</v>
      </c>
      <c r="AA1168" s="789" t="s">
        <v>26</v>
      </c>
      <c r="AB1168" s="789" t="s">
        <v>1585</v>
      </c>
      <c r="AC1168" s="789">
        <v>40</v>
      </c>
      <c r="AD1168" s="789"/>
      <c r="AE1168" s="789"/>
      <c r="AF1168" s="789" t="s">
        <v>1088</v>
      </c>
      <c r="AG1168" s="31" t="str">
        <f t="shared" si="633"/>
        <v>TP</v>
      </c>
      <c r="AH1168" s="789">
        <v>6</v>
      </c>
      <c r="AI1168" s="789">
        <v>7</v>
      </c>
      <c r="AJ1168" s="789">
        <v>40</v>
      </c>
      <c r="AK1168" s="789">
        <v>14</v>
      </c>
      <c r="AL1168" s="789">
        <v>20</v>
      </c>
      <c r="AM1168" s="31">
        <f t="shared" si="624"/>
        <v>7.9999999999999991</v>
      </c>
      <c r="AN1168" s="792">
        <f t="shared" si="625"/>
        <v>0.31944444444444448</v>
      </c>
      <c r="AO1168" s="792">
        <f t="shared" si="626"/>
        <v>0.59722222222222221</v>
      </c>
      <c r="AP1168" s="31" t="str" cm="1">
        <f t="array" ref="AP1168">IF(W1168="","",IF(SUMPRODUCT((W1168=$W$6:$W$1560)*(AH1168=$AH$6:$AH$1560)*(AN1168=$AN$6:$AN$1560)*(AO1168=$AO$6:$AO$1560)*(ROW($W$6:$W$1560)&lt;&gt;ROW(W1168))*((R1168=0)*($R$6:$R$1560&gt;0)+(R1168&gt;0)*($R$6:$R$1560=0)))&gt;0,"SALONES UNIDOS",IF(SUMPRODUCT((W1168=$W$6:$W$1560)*(AH1168=$AH$6:$AH$1560)*((AN1168&lt;$AO$6:$AO$1560)*(AO1168&gt;$AN$6:$AN$1560))*(ROW($W$6:$W$1560)&lt;&gt;ROW(W1168)))&gt;0,"CRUZADO","Sin cruce")))</f>
        <v>Sin cruce</v>
      </c>
      <c r="AQ1168" s="792" t="str">
        <f t="shared" si="632"/>
        <v>IS6PRINCIPALA</v>
      </c>
      <c r="AR1168" s="792" t="str" cm="1">
        <f t="array" ref="AR1168">IF(AQ1168="","",IF(SUMPRODUCT((AQ1168=$AQ$6:$AQ$1560)*(AH1168=$AH$6:$AH$1560)*(AN1168=$AN$6:$AN$1560)*(AO1168=$AO$6:$AO$1560)*(ROW($AQ$6:$AQ$1560)&lt;&gt;ROW(AQ1168))*((R1168=0)*($R$6:$R$1560&gt;0)+(R1168&gt;0)*($R$6:$R$1560=0)))&gt;0,"SALONES UNIDOS",IF(SUMPRODUCT((AQ1168=$AQ$6:$AQ$1560)*(AH1168=$AH$6:$AH$1560)*((AN1168&lt;$AO$6:$AO$1560)*(AO1168&gt;$AN$6:$AN$1560))*(ROW($AQ$6:$AQ$1560)&lt;&gt;ROW(AQ1168)))&gt;0,"CRUZADO","Sin cruce")))</f>
        <v>Sin cruce</v>
      </c>
    </row>
    <row r="1169" spans="3:44" ht="15.6" hidden="1" customHeight="1">
      <c r="C1169" s="507" t="s">
        <v>1081</v>
      </c>
      <c r="D1169" s="789" t="s">
        <v>1715</v>
      </c>
      <c r="E1169" s="789">
        <v>20261</v>
      </c>
      <c r="F1169" s="12" t="s">
        <v>23</v>
      </c>
      <c r="G1169" s="12" t="s">
        <v>20</v>
      </c>
      <c r="H1169" s="12" t="s">
        <v>82</v>
      </c>
      <c r="I1169" s="12">
        <v>7</v>
      </c>
      <c r="J1169" s="12" t="s">
        <v>16</v>
      </c>
      <c r="K1169" s="790" t="s">
        <v>1766</v>
      </c>
      <c r="L1169" s="491" t="s">
        <v>1767</v>
      </c>
      <c r="M1169" s="789" t="s">
        <v>1101</v>
      </c>
      <c r="N1169" s="789" t="s">
        <v>1086</v>
      </c>
      <c r="O1169" s="12" t="s">
        <v>769</v>
      </c>
      <c r="P1169" s="789">
        <v>3</v>
      </c>
      <c r="Q1169" s="789">
        <v>2</v>
      </c>
      <c r="R1169" s="815">
        <v>5</v>
      </c>
      <c r="S1169" s="789">
        <v>4</v>
      </c>
      <c r="T1169" s="931"/>
      <c r="U1169" s="932">
        <v>13</v>
      </c>
      <c r="V1169" s="31">
        <f>IF(W1169="","",IFERROR(INDEX(Docentes!C:C,MATCH(W1169,Docentes!D:D,0)),"NUEVO"))</f>
        <v>43322342</v>
      </c>
      <c r="W1169" s="791" t="s">
        <v>449</v>
      </c>
      <c r="X1169" s="265" t="s">
        <v>167</v>
      </c>
      <c r="Y1169" s="789" t="s">
        <v>1242</v>
      </c>
      <c r="Z1169" s="789" t="s">
        <v>1089</v>
      </c>
      <c r="AA1169" s="789"/>
      <c r="AB1169" s="789" t="s">
        <v>1092</v>
      </c>
      <c r="AC1169" s="789"/>
      <c r="AD1169" s="789"/>
      <c r="AE1169" s="789"/>
      <c r="AF1169" s="789" t="s">
        <v>1242</v>
      </c>
      <c r="AG1169" s="31" t="str">
        <f t="shared" si="633"/>
        <v>TP</v>
      </c>
      <c r="AH1169" s="789">
        <v>5</v>
      </c>
      <c r="AI1169" s="789">
        <v>7</v>
      </c>
      <c r="AJ1169" s="789">
        <v>40</v>
      </c>
      <c r="AK1169" s="789">
        <v>11</v>
      </c>
      <c r="AL1169" s="789">
        <v>50</v>
      </c>
      <c r="AM1169" s="31">
        <f t="shared" si="624"/>
        <v>4.9999999999999982</v>
      </c>
      <c r="AN1169" s="792">
        <f t="shared" si="625"/>
        <v>0.31944444444444448</v>
      </c>
      <c r="AO1169" s="792">
        <f t="shared" si="626"/>
        <v>0.49305555555555552</v>
      </c>
      <c r="AP1169" s="31" t="str" cm="1">
        <f t="array" ref="AP1169">IF(W1169="","",IF(SUMPRODUCT((W1169=$W$6:$W$1560)*(AH1169=$AH$6:$AH$1560)*(AN1169=$AN$6:$AN$1560)*(AO1169=$AO$6:$AO$1560)*(ROW($W$6:$W$1560)&lt;&gt;ROW(W1169))*((R1169=0)*($R$6:$R$1560&gt;0)+(R1169&gt;0)*($R$6:$R$1560=0)))&gt;0,"SALONES UNIDOS",IF(SUMPRODUCT((W1169=$W$6:$W$1560)*(AH1169=$AH$6:$AH$1560)*((AN1169&lt;$AO$6:$AO$1560)*(AO1169&gt;$AN$6:$AN$1560))*(ROW($W$6:$W$1560)&lt;&gt;ROW(W1169)))&gt;0,"CRUZADO","Sin cruce")))</f>
        <v>Sin cruce</v>
      </c>
      <c r="AQ1169" s="792" t="str">
        <f t="shared" si="632"/>
        <v>IS7PRINCIPALA</v>
      </c>
      <c r="AR1169" s="792" t="str" cm="1">
        <f t="array" ref="AR1169">IF(AQ1169="","",IF(SUMPRODUCT((AQ1169=$AQ$6:$AQ$1560)*(AH1169=$AH$6:$AH$1560)*(AN1169=$AN$6:$AN$1560)*(AO1169=$AO$6:$AO$1560)*(ROW($AQ$6:$AQ$1560)&lt;&gt;ROW(AQ1169))*((R1169=0)*($R$6:$R$1560&gt;0)+(R1169&gt;0)*($R$6:$R$1560=0)))&gt;0,"SALONES UNIDOS",IF(SUMPRODUCT((AQ1169=$AQ$6:$AQ$1560)*(AH1169=$AH$6:$AH$1560)*((AN1169&lt;$AO$6:$AO$1560)*(AO1169&gt;$AN$6:$AN$1560))*(ROW($AQ$6:$AQ$1560)&lt;&gt;ROW(AQ1169)))&gt;0,"CRUZADO","Sin cruce")))</f>
        <v>Sin cruce</v>
      </c>
    </row>
    <row r="1170" spans="3:44" ht="15.6" hidden="1" customHeight="1">
      <c r="C1170" s="910" t="s">
        <v>1081</v>
      </c>
      <c r="D1170" s="789" t="s">
        <v>1715</v>
      </c>
      <c r="E1170" s="789">
        <v>20261</v>
      </c>
      <c r="F1170" s="12" t="s">
        <v>23</v>
      </c>
      <c r="G1170" s="12" t="s">
        <v>20</v>
      </c>
      <c r="H1170" s="12" t="s">
        <v>82</v>
      </c>
      <c r="I1170" s="12">
        <v>7</v>
      </c>
      <c r="J1170" s="12" t="s">
        <v>16</v>
      </c>
      <c r="K1170" s="790" t="s">
        <v>1768</v>
      </c>
      <c r="L1170" s="491" t="s">
        <v>1133</v>
      </c>
      <c r="M1170" s="789" t="s">
        <v>1085</v>
      </c>
      <c r="N1170" s="789" t="s">
        <v>1086</v>
      </c>
      <c r="O1170" s="12" t="s">
        <v>769</v>
      </c>
      <c r="P1170" s="789">
        <v>2</v>
      </c>
      <c r="Q1170" s="789">
        <v>2</v>
      </c>
      <c r="R1170" s="815">
        <v>4</v>
      </c>
      <c r="S1170" s="789">
        <v>3</v>
      </c>
      <c r="T1170" s="933"/>
      <c r="U1170" s="934">
        <v>13</v>
      </c>
      <c r="V1170" s="31">
        <f>IF(W1170="","",IFERROR(INDEX(Docentes!C:C,MATCH(W1170,Docentes!D:D,0)),"NUEVO"))</f>
        <v>72681156</v>
      </c>
      <c r="W1170" s="693" t="s">
        <v>966</v>
      </c>
      <c r="X1170" s="265" t="s">
        <v>167</v>
      </c>
      <c r="Y1170" s="789" t="s">
        <v>1088</v>
      </c>
      <c r="Z1170" s="789" t="s">
        <v>1089</v>
      </c>
      <c r="AA1170" s="789"/>
      <c r="AB1170" s="789" t="s">
        <v>1092</v>
      </c>
      <c r="AC1170" s="789"/>
      <c r="AD1170" s="789"/>
      <c r="AE1170" s="789"/>
      <c r="AF1170" s="789" t="s">
        <v>1088</v>
      </c>
      <c r="AG1170" s="31" t="str">
        <f t="shared" si="633"/>
        <v>TP</v>
      </c>
      <c r="AH1170" s="789">
        <v>1</v>
      </c>
      <c r="AI1170" s="789">
        <v>18</v>
      </c>
      <c r="AJ1170" s="789">
        <v>30</v>
      </c>
      <c r="AK1170" s="789">
        <v>21</v>
      </c>
      <c r="AL1170" s="789">
        <v>50</v>
      </c>
      <c r="AM1170" s="31">
        <f t="shared" si="624"/>
        <v>3.9999999999999987</v>
      </c>
      <c r="AN1170" s="792">
        <f t="shared" si="625"/>
        <v>0.77083333333333337</v>
      </c>
      <c r="AO1170" s="792">
        <f t="shared" si="626"/>
        <v>0.90972222222222221</v>
      </c>
      <c r="AP1170" s="31" t="str" cm="1">
        <f t="array" ref="AP1170">IF(W1170="","",IF(SUMPRODUCT((W1170=$W$6:$W$1560)*(AH1170=$AH$6:$AH$1560)*(AN1170=$AN$6:$AN$1560)*(AO1170=$AO$6:$AO$1560)*(ROW($W$6:$W$1560)&lt;&gt;ROW(W1170))*((R1170=0)*($R$6:$R$1560&gt;0)+(R1170&gt;0)*($R$6:$R$1560=0)))&gt;0,"SALONES UNIDOS",IF(SUMPRODUCT((W1170=$W$6:$W$1560)*(AH1170=$AH$6:$AH$1560)*((AN1170&lt;$AO$6:$AO$1560)*(AO1170&gt;$AN$6:$AN$1560))*(ROW($W$6:$W$1560)&lt;&gt;ROW(W1170)))&gt;0,"CRUZADO","Sin cruce")))</f>
        <v>Sin cruce</v>
      </c>
      <c r="AQ1170" s="792" t="str">
        <f t="shared" si="632"/>
        <v>IS7PRINCIPALA</v>
      </c>
      <c r="AR1170" s="792" t="str" cm="1">
        <f t="array" ref="AR1170">IF(AQ1170="","",IF(SUMPRODUCT((AQ1170=$AQ$6:$AQ$1560)*(AH1170=$AH$6:$AH$1560)*(AN1170=$AN$6:$AN$1560)*(AO1170=$AO$6:$AO$1560)*(ROW($AQ$6:$AQ$1560)&lt;&gt;ROW(AQ1170))*((R1170=0)*($R$6:$R$1560&gt;0)+(R1170&gt;0)*($R$6:$R$1560=0)))&gt;0,"SALONES UNIDOS",IF(SUMPRODUCT((AQ1170=$AQ$6:$AQ$1560)*(AH1170=$AH$6:$AH$1560)*((AN1170&lt;$AO$6:$AO$1560)*(AO1170&gt;$AN$6:$AN$1560))*(ROW($AQ$6:$AQ$1560)&lt;&gt;ROW(AQ1170)))&gt;0,"CRUZADO","Sin cruce")))</f>
        <v>Sin cruce</v>
      </c>
    </row>
    <row r="1171" spans="3:44" ht="15.6" hidden="1" customHeight="1">
      <c r="C1171" s="910" t="s">
        <v>1081</v>
      </c>
      <c r="D1171" s="789" t="s">
        <v>1715</v>
      </c>
      <c r="E1171" s="789">
        <v>20261</v>
      </c>
      <c r="F1171" s="12" t="s">
        <v>23</v>
      </c>
      <c r="G1171" s="12" t="s">
        <v>20</v>
      </c>
      <c r="H1171" s="12" t="s">
        <v>82</v>
      </c>
      <c r="I1171" s="12">
        <v>7</v>
      </c>
      <c r="J1171" s="12" t="s">
        <v>16</v>
      </c>
      <c r="K1171" s="790" t="s">
        <v>1769</v>
      </c>
      <c r="L1171" s="491" t="s">
        <v>1770</v>
      </c>
      <c r="M1171" s="789" t="s">
        <v>1085</v>
      </c>
      <c r="N1171" s="789" t="s">
        <v>1086</v>
      </c>
      <c r="O1171" s="12" t="s">
        <v>769</v>
      </c>
      <c r="P1171" s="789">
        <v>3</v>
      </c>
      <c r="Q1171" s="789">
        <v>0</v>
      </c>
      <c r="R1171" s="815">
        <v>3</v>
      </c>
      <c r="S1171" s="789">
        <v>3</v>
      </c>
      <c r="T1171" s="930"/>
      <c r="U1171" s="929">
        <v>13</v>
      </c>
      <c r="V1171" s="31">
        <f>IF(W1171="","",IFERROR(INDEX(Docentes!C:C,MATCH(W1171,Docentes!D:D,0)),"NUEVO"))</f>
        <v>16719199</v>
      </c>
      <c r="W1171" s="791" t="s">
        <v>231</v>
      </c>
      <c r="X1171" s="265" t="s">
        <v>167</v>
      </c>
      <c r="Y1171" s="789" t="s">
        <v>1088</v>
      </c>
      <c r="Z1171" s="789" t="s">
        <v>1089</v>
      </c>
      <c r="AA1171" s="789"/>
      <c r="AB1171" s="789" t="s">
        <v>1092</v>
      </c>
      <c r="AC1171" s="789"/>
      <c r="AD1171" s="789"/>
      <c r="AE1171" s="789"/>
      <c r="AF1171" s="789" t="s">
        <v>1088</v>
      </c>
      <c r="AG1171" s="31" t="str">
        <f t="shared" si="633"/>
        <v>T</v>
      </c>
      <c r="AH1171" s="789">
        <v>2</v>
      </c>
      <c r="AI1171" s="789">
        <v>18</v>
      </c>
      <c r="AJ1171" s="789">
        <v>30</v>
      </c>
      <c r="AK1171" s="789">
        <v>21</v>
      </c>
      <c r="AL1171" s="789">
        <v>0</v>
      </c>
      <c r="AM1171" s="31">
        <f t="shared" si="624"/>
        <v>2.9999999999999987</v>
      </c>
      <c r="AN1171" s="792">
        <f t="shared" si="625"/>
        <v>0.77083333333333337</v>
      </c>
      <c r="AO1171" s="792">
        <f t="shared" si="626"/>
        <v>0.875</v>
      </c>
      <c r="AP1171" s="31" t="str" cm="1">
        <f t="array" ref="AP1171">IF(W1171="","",IF(SUMPRODUCT((W1171=$W$6:$W$1560)*(AH1171=$AH$6:$AH$1560)*(AN1171=$AN$6:$AN$1560)*(AO1171=$AO$6:$AO$1560)*(ROW($W$6:$W$1560)&lt;&gt;ROW(W1171))*((R1171=0)*($R$6:$R$1560&gt;0)+(R1171&gt;0)*($R$6:$R$1560=0)))&gt;0,"SALONES UNIDOS",IF(SUMPRODUCT((W1171=$W$6:$W$1560)*(AH1171=$AH$6:$AH$1560)*((AN1171&lt;$AO$6:$AO$1560)*(AO1171&gt;$AN$6:$AN$1560))*(ROW($W$6:$W$1560)&lt;&gt;ROW(W1171)))&gt;0,"CRUZADO","Sin cruce")))</f>
        <v>Sin cruce</v>
      </c>
      <c r="AQ1171" s="792" t="str">
        <f t="shared" si="632"/>
        <v>IS7PRINCIPALA</v>
      </c>
      <c r="AR1171" s="792" t="str" cm="1">
        <f t="array" ref="AR1171">IF(AQ1171="","",IF(SUMPRODUCT((AQ1171=$AQ$6:$AQ$1560)*(AH1171=$AH$6:$AH$1560)*(AN1171=$AN$6:$AN$1560)*(AO1171=$AO$6:$AO$1560)*(ROW($AQ$6:$AQ$1560)&lt;&gt;ROW(AQ1171))*((R1171=0)*($R$6:$R$1560&gt;0)+(R1171&gt;0)*($R$6:$R$1560=0)))&gt;0,"SALONES UNIDOS",IF(SUMPRODUCT((AQ1171=$AQ$6:$AQ$1560)*(AH1171=$AH$6:$AH$1560)*((AN1171&lt;$AO$6:$AO$1560)*(AO1171&gt;$AN$6:$AN$1560))*(ROW($AQ$6:$AQ$1560)&lt;&gt;ROW(AQ1171)))&gt;0,"CRUZADO","Sin cruce")))</f>
        <v>Sin cruce</v>
      </c>
    </row>
    <row r="1172" spans="3:44" ht="15.6" hidden="1" customHeight="1">
      <c r="C1172" s="910" t="s">
        <v>1081</v>
      </c>
      <c r="D1172" s="789" t="s">
        <v>1715</v>
      </c>
      <c r="E1172" s="789">
        <v>20261</v>
      </c>
      <c r="F1172" s="12" t="s">
        <v>23</v>
      </c>
      <c r="G1172" s="12" t="s">
        <v>20</v>
      </c>
      <c r="H1172" s="12" t="s">
        <v>82</v>
      </c>
      <c r="I1172" s="12">
        <v>7</v>
      </c>
      <c r="J1172" s="12" t="s">
        <v>16</v>
      </c>
      <c r="K1172" s="790" t="s">
        <v>1771</v>
      </c>
      <c r="L1172" s="491" t="s">
        <v>1772</v>
      </c>
      <c r="M1172" s="789" t="s">
        <v>1101</v>
      </c>
      <c r="N1172" s="789" t="s">
        <v>1086</v>
      </c>
      <c r="O1172" s="12" t="s">
        <v>731</v>
      </c>
      <c r="P1172" s="789">
        <v>2</v>
      </c>
      <c r="Q1172" s="789">
        <v>0</v>
      </c>
      <c r="R1172" s="815">
        <v>2</v>
      </c>
      <c r="S1172" s="789">
        <v>3</v>
      </c>
      <c r="T1172" s="931"/>
      <c r="U1172" s="932">
        <v>13</v>
      </c>
      <c r="V1172" s="31">
        <f>IF(W1172="","",IFERROR(INDEX(Docentes!C:C,MATCH(W1172,Docentes!D:D,0)),"NUEVO"))</f>
        <v>41391761</v>
      </c>
      <c r="W1172" s="791" t="s">
        <v>458</v>
      </c>
      <c r="X1172" s="265" t="s">
        <v>168</v>
      </c>
      <c r="Y1172" s="789" t="s">
        <v>1088</v>
      </c>
      <c r="Z1172" s="789" t="s">
        <v>1089</v>
      </c>
      <c r="AA1172" s="789" t="s">
        <v>16</v>
      </c>
      <c r="AB1172" s="789" t="s">
        <v>1528</v>
      </c>
      <c r="AC1172" s="789">
        <v>37</v>
      </c>
      <c r="AD1172" s="789"/>
      <c r="AE1172" s="789"/>
      <c r="AF1172" s="789" t="s">
        <v>1088</v>
      </c>
      <c r="AG1172" s="31" t="str">
        <f>IF(AND(P1172&gt;0,Q1172&gt;0),"TP",IF(AND(P1172&gt;0,Q1172=0),"T","P"))</f>
        <v>T</v>
      </c>
      <c r="AH1172" s="789">
        <v>3</v>
      </c>
      <c r="AI1172" s="789">
        <v>20</v>
      </c>
      <c r="AJ1172" s="789">
        <v>10</v>
      </c>
      <c r="AK1172" s="789">
        <v>21</v>
      </c>
      <c r="AL1172" s="789">
        <v>50</v>
      </c>
      <c r="AM1172" s="31">
        <f>IF(R1172=0,0,IF(AI1172="",R1172,IF(X1172="HIBRIDO VIRTUAL",0,((((AK1172/24)+(AL1172/1440))-((AI1172/24)+(AJ1172/1440)))*1440/50))))</f>
        <v>1.9999999999999993</v>
      </c>
      <c r="AN1172" s="792">
        <f>AI1172/24+AJ1172/1440</f>
        <v>0.84027777777777779</v>
      </c>
      <c r="AO1172" s="792">
        <f>AK1172/24+AL1172/1440</f>
        <v>0.90972222222222221</v>
      </c>
      <c r="AP1172" s="31" t="str" cm="1">
        <f t="array" ref="AP1172">IF(W1172="","",IF(SUMPRODUCT((W1172=$W$6:$W$1560)*(AH1172=$AH$6:$AH$1560)*(AN1172=$AN$6:$AN$1560)*(AO1172=$AO$6:$AO$1560)*(ROW($W$6:$W$1560)&lt;&gt;ROW(W1172))*((R1172=0)*($R$6:$R$1560&gt;0)+(R1172&gt;0)*($R$6:$R$1560=0)))&gt;0,"SALONES UNIDOS",IF(SUMPRODUCT((W1172=$W$6:$W$1560)*(AH1172=$AH$6:$AH$1560)*((AN1172&lt;$AO$6:$AO$1560)*(AO1172&gt;$AN$6:$AN$1560))*(ROW($W$6:$W$1560)&lt;&gt;ROW(W1172)))&gt;0,"CRUZADO","Sin cruce")))</f>
        <v>Sin cruce</v>
      </c>
      <c r="AQ1172" s="792" t="str">
        <f>TRIM(CONCATENATE(H1172,I1172,F1172,J1172))</f>
        <v>IS7PRINCIPALA</v>
      </c>
      <c r="AR1172" s="792" t="str" cm="1">
        <f t="array" ref="AR1172">IF(AQ1172="","",IF(SUMPRODUCT((AQ1172=$AQ$6:$AQ$1560)*(AH1172=$AH$6:$AH$1560)*(AN1172=$AN$6:$AN$1560)*(AO1172=$AO$6:$AO$1560)*(ROW($AQ$6:$AQ$1560)&lt;&gt;ROW(AQ1172))*((R1172=0)*($R$6:$R$1560&gt;0)+(R1172&gt;0)*($R$6:$R$1560=0)))&gt;0,"SALONES UNIDOS",IF(SUMPRODUCT((AQ1172=$AQ$6:$AQ$1560)*(AH1172=$AH$6:$AH$1560)*((AN1172&lt;$AO$6:$AO$1560)*(AO1172&gt;$AN$6:$AN$1560))*(ROW($AQ$6:$AQ$1560)&lt;&gt;ROW(AQ1172)))&gt;0,"CRUZADO","Sin cruce")))</f>
        <v>Sin cruce</v>
      </c>
    </row>
    <row r="1173" spans="3:44" ht="15.6" hidden="1" customHeight="1">
      <c r="C1173" s="910" t="s">
        <v>1081</v>
      </c>
      <c r="D1173" s="789" t="s">
        <v>1715</v>
      </c>
      <c r="E1173" s="789">
        <v>20261</v>
      </c>
      <c r="F1173" s="12" t="s">
        <v>23</v>
      </c>
      <c r="G1173" s="12" t="s">
        <v>20</v>
      </c>
      <c r="H1173" s="12" t="s">
        <v>82</v>
      </c>
      <c r="I1173" s="12">
        <v>7</v>
      </c>
      <c r="J1173" s="12" t="s">
        <v>16</v>
      </c>
      <c r="K1173" s="790" t="s">
        <v>1771</v>
      </c>
      <c r="L1173" s="491" t="s">
        <v>1772</v>
      </c>
      <c r="M1173" s="789" t="s">
        <v>1101</v>
      </c>
      <c r="N1173" s="789" t="s">
        <v>1086</v>
      </c>
      <c r="O1173" s="12" t="s">
        <v>731</v>
      </c>
      <c r="P1173" s="789">
        <v>0</v>
      </c>
      <c r="Q1173" s="789">
        <v>2</v>
      </c>
      <c r="R1173" s="815">
        <v>2</v>
      </c>
      <c r="S1173" s="789">
        <v>3</v>
      </c>
      <c r="T1173" s="931"/>
      <c r="U1173" s="932">
        <v>13</v>
      </c>
      <c r="V1173" s="31">
        <f>IF(W1173="","",IFERROR(INDEX(Docentes!C:C,MATCH(W1173,Docentes!D:D,0)),"NUEVO"))</f>
        <v>41391761</v>
      </c>
      <c r="W1173" s="791" t="s">
        <v>458</v>
      </c>
      <c r="X1173" s="265" t="s">
        <v>168</v>
      </c>
      <c r="Y1173" s="789" t="s">
        <v>1088</v>
      </c>
      <c r="Z1173" s="789" t="s">
        <v>1089</v>
      </c>
      <c r="AA1173" s="789"/>
      <c r="AB1173" s="789"/>
      <c r="AC1173" s="789"/>
      <c r="AD1173" s="789" t="s">
        <v>1773</v>
      </c>
      <c r="AE1173" s="789">
        <v>20</v>
      </c>
      <c r="AF1173" s="789" t="s">
        <v>1088</v>
      </c>
      <c r="AG1173" s="31" t="str">
        <f t="shared" si="633"/>
        <v>P</v>
      </c>
      <c r="AH1173" s="789">
        <v>3</v>
      </c>
      <c r="AI1173" s="789">
        <v>21</v>
      </c>
      <c r="AJ1173" s="789">
        <v>50</v>
      </c>
      <c r="AK1173" s="789">
        <v>23</v>
      </c>
      <c r="AL1173" s="789">
        <v>30</v>
      </c>
      <c r="AM1173" s="31">
        <f t="shared" si="624"/>
        <v>2.0000000000000027</v>
      </c>
      <c r="AN1173" s="792">
        <f t="shared" si="625"/>
        <v>0.90972222222222221</v>
      </c>
      <c r="AO1173" s="792">
        <f t="shared" si="626"/>
        <v>0.97916666666666674</v>
      </c>
      <c r="AP1173" s="31" t="str" cm="1">
        <f t="array" ref="AP1173">IF(W1173="","",IF(SUMPRODUCT((W1173=$W$6:$W$1560)*(AH1173=$AH$6:$AH$1560)*(AN1173=$AN$6:$AN$1560)*(AO1173=$AO$6:$AO$1560)*(ROW($W$6:$W$1560)&lt;&gt;ROW(W1173))*((R1173=0)*($R$6:$R$1560&gt;0)+(R1173&gt;0)*($R$6:$R$1560=0)))&gt;0,"SALONES UNIDOS",IF(SUMPRODUCT((W1173=$W$6:$W$1560)*(AH1173=$AH$6:$AH$1560)*((AN1173&lt;$AO$6:$AO$1560)*(AO1173&gt;$AN$6:$AN$1560))*(ROW($W$6:$W$1560)&lt;&gt;ROW(W1173)))&gt;0,"CRUZADO","Sin cruce")))</f>
        <v>Sin cruce</v>
      </c>
      <c r="AQ1173" s="792" t="str">
        <f t="shared" si="632"/>
        <v>IS7PRINCIPALA</v>
      </c>
      <c r="AR1173" s="792" t="str" cm="1">
        <f t="array" ref="AR1173">IF(AQ1173="","",IF(SUMPRODUCT((AQ1173=$AQ$6:$AQ$1560)*(AH1173=$AH$6:$AH$1560)*(AN1173=$AN$6:$AN$1560)*(AO1173=$AO$6:$AO$1560)*(ROW($AQ$6:$AQ$1560)&lt;&gt;ROW(AQ1173))*((R1173=0)*($R$6:$R$1560&gt;0)+(R1173&gt;0)*($R$6:$R$1560=0)))&gt;0,"SALONES UNIDOS",IF(SUMPRODUCT((AQ1173=$AQ$6:$AQ$1560)*(AH1173=$AH$6:$AH$1560)*((AN1173&lt;$AO$6:$AO$1560)*(AO1173&gt;$AN$6:$AN$1560))*(ROW($AQ$6:$AQ$1560)&lt;&gt;ROW(AQ1173)))&gt;0,"CRUZADO","Sin cruce")))</f>
        <v>Sin cruce</v>
      </c>
    </row>
    <row r="1174" spans="3:44" ht="15.6" hidden="1" customHeight="1">
      <c r="C1174" s="910" t="s">
        <v>1081</v>
      </c>
      <c r="D1174" s="789" t="s">
        <v>1715</v>
      </c>
      <c r="E1174" s="789">
        <v>20261</v>
      </c>
      <c r="F1174" s="12" t="s">
        <v>23</v>
      </c>
      <c r="G1174" s="12" t="s">
        <v>20</v>
      </c>
      <c r="H1174" s="12" t="s">
        <v>82</v>
      </c>
      <c r="I1174" s="12">
        <v>7</v>
      </c>
      <c r="J1174" s="12" t="s">
        <v>16</v>
      </c>
      <c r="K1174" s="790" t="s">
        <v>1774</v>
      </c>
      <c r="L1174" s="491" t="s">
        <v>1775</v>
      </c>
      <c r="M1174" s="789" t="s">
        <v>1085</v>
      </c>
      <c r="N1174" s="789" t="s">
        <v>1086</v>
      </c>
      <c r="O1174" s="12" t="s">
        <v>731</v>
      </c>
      <c r="P1174" s="789">
        <v>2</v>
      </c>
      <c r="Q1174" s="789">
        <v>0</v>
      </c>
      <c r="R1174" s="815">
        <v>2</v>
      </c>
      <c r="S1174" s="789">
        <v>5</v>
      </c>
      <c r="T1174" s="931"/>
      <c r="U1174" s="932">
        <v>13</v>
      </c>
      <c r="V1174" s="31">
        <f>IF(W1174="","",IFERROR(INDEX(Docentes!C:C,MATCH(W1174,Docentes!D:D,0)),"NUEVO"))</f>
        <v>42734786</v>
      </c>
      <c r="W1174" s="265" t="s">
        <v>1035</v>
      </c>
      <c r="X1174" s="265" t="s">
        <v>168</v>
      </c>
      <c r="Y1174" s="789" t="s">
        <v>1242</v>
      </c>
      <c r="Z1174" s="789" t="s">
        <v>1089</v>
      </c>
      <c r="AA1174" s="789" t="s">
        <v>16</v>
      </c>
      <c r="AB1174" s="789" t="s">
        <v>1528</v>
      </c>
      <c r="AC1174" s="789">
        <v>37</v>
      </c>
      <c r="AD1174" s="789"/>
      <c r="AE1174" s="789"/>
      <c r="AF1174" s="789" t="s">
        <v>1242</v>
      </c>
      <c r="AG1174" s="31" t="str">
        <f t="shared" si="633"/>
        <v>T</v>
      </c>
      <c r="AH1174" s="789">
        <v>3</v>
      </c>
      <c r="AI1174" s="789">
        <v>8</v>
      </c>
      <c r="AJ1174" s="789">
        <v>30</v>
      </c>
      <c r="AK1174" s="789">
        <v>10</v>
      </c>
      <c r="AL1174" s="789">
        <v>10</v>
      </c>
      <c r="AM1174" s="31">
        <f t="shared" si="624"/>
        <v>2.0000000000000009</v>
      </c>
      <c r="AN1174" s="792">
        <f t="shared" si="625"/>
        <v>0.35416666666666663</v>
      </c>
      <c r="AO1174" s="792">
        <f t="shared" si="626"/>
        <v>0.4236111111111111</v>
      </c>
      <c r="AP1174" s="31" t="str" cm="1">
        <f t="array" ref="AP1174">IF(W1174="","",IF(SUMPRODUCT((W1174=$W$6:$W$1560)*(AH1174=$AH$6:$AH$1560)*(AN1174=$AN$6:$AN$1560)*(AO1174=$AO$6:$AO$1560)*(ROW($W$6:$W$1560)&lt;&gt;ROW(W1174))*((R1174=0)*($R$6:$R$1560&gt;0)+(R1174&gt;0)*($R$6:$R$1560=0)))&gt;0,"SALONES UNIDOS",IF(SUMPRODUCT((W1174=$W$6:$W$1560)*(AH1174=$AH$6:$AH$1560)*((AN1174&lt;$AO$6:$AO$1560)*(AO1174&gt;$AN$6:$AN$1560))*(ROW($W$6:$W$1560)&lt;&gt;ROW(W1174)))&gt;0,"CRUZADO","Sin cruce")))</f>
        <v>Sin cruce</v>
      </c>
      <c r="AQ1174" s="792" t="str">
        <f t="shared" si="632"/>
        <v>IS7PRINCIPALA</v>
      </c>
      <c r="AR1174" s="792" t="str" cm="1">
        <f t="array" ref="AR1174">IF(AQ1174="","",IF(SUMPRODUCT((AQ1174=$AQ$6:$AQ$1560)*(AH1174=$AH$6:$AH$1560)*(AN1174=$AN$6:$AN$1560)*(AO1174=$AO$6:$AO$1560)*(ROW($AQ$6:$AQ$1560)&lt;&gt;ROW(AQ1174))*((R1174=0)*($R$6:$R$1560&gt;0)+(R1174&gt;0)*($R$6:$R$1560=0)))&gt;0,"SALONES UNIDOS",IF(SUMPRODUCT((AQ1174=$AQ$6:$AQ$1560)*(AH1174=$AH$6:$AH$1560)*((AN1174&lt;$AO$6:$AO$1560)*(AO1174&gt;$AN$6:$AN$1560))*(ROW($AQ$6:$AQ$1560)&lt;&gt;ROW(AQ1174)))&gt;0,"CRUZADO","Sin cruce")))</f>
        <v>Sin cruce</v>
      </c>
    </row>
    <row r="1175" spans="3:44" ht="15.6" hidden="1" customHeight="1">
      <c r="C1175" s="910" t="s">
        <v>1081</v>
      </c>
      <c r="D1175" s="789" t="s">
        <v>1715</v>
      </c>
      <c r="E1175" s="789">
        <v>20261</v>
      </c>
      <c r="F1175" s="12" t="s">
        <v>23</v>
      </c>
      <c r="G1175" s="12" t="s">
        <v>20</v>
      </c>
      <c r="H1175" s="12" t="s">
        <v>82</v>
      </c>
      <c r="I1175" s="12">
        <v>7</v>
      </c>
      <c r="J1175" s="12" t="s">
        <v>16</v>
      </c>
      <c r="K1175" s="790" t="s">
        <v>1774</v>
      </c>
      <c r="L1175" s="491" t="s">
        <v>1775</v>
      </c>
      <c r="M1175" s="789" t="s">
        <v>1085</v>
      </c>
      <c r="N1175" s="789" t="s">
        <v>1086</v>
      </c>
      <c r="O1175" s="12" t="s">
        <v>731</v>
      </c>
      <c r="P1175" s="789">
        <v>0</v>
      </c>
      <c r="Q1175" s="789">
        <v>2</v>
      </c>
      <c r="R1175" s="815">
        <v>2</v>
      </c>
      <c r="S1175" s="789">
        <v>5</v>
      </c>
      <c r="T1175" s="931"/>
      <c r="U1175" s="932">
        <v>13</v>
      </c>
      <c r="V1175" s="31">
        <f>IF(W1175="","",IFERROR(INDEX(Docentes!C:C,MATCH(W1175,Docentes!D:D,0)),"NUEVO"))</f>
        <v>42734786</v>
      </c>
      <c r="W1175" s="265" t="s">
        <v>1035</v>
      </c>
      <c r="X1175" s="265" t="s">
        <v>168</v>
      </c>
      <c r="Y1175" s="789" t="s">
        <v>1242</v>
      </c>
      <c r="Z1175" s="789" t="s">
        <v>1089</v>
      </c>
      <c r="AA1175" s="789"/>
      <c r="AB1175" s="789"/>
      <c r="AC1175" s="789"/>
      <c r="AD1175" s="789" t="s">
        <v>1517</v>
      </c>
      <c r="AE1175" s="789">
        <v>20</v>
      </c>
      <c r="AF1175" s="789" t="s">
        <v>1242</v>
      </c>
      <c r="AG1175" s="31" t="str">
        <f>IF(AND(P1175&gt;0,Q1175&gt;0),"TP",IF(AND(P1175&gt;0,Q1175=0),"T","P"))</f>
        <v>P</v>
      </c>
      <c r="AH1175" s="789">
        <v>3</v>
      </c>
      <c r="AI1175" s="789">
        <v>10</v>
      </c>
      <c r="AJ1175" s="789">
        <v>10</v>
      </c>
      <c r="AK1175" s="789">
        <v>11</v>
      </c>
      <c r="AL1175" s="789">
        <v>50</v>
      </c>
      <c r="AM1175" s="31">
        <f>IF(R1175=0,0,IF(AI1175="",R1175,IF(X1175="HIBRIDO VIRTUAL",0,((((AK1175/24)+(AL1175/1440))-((AI1175/24)+(AJ1175/1440)))*1440/50))))</f>
        <v>1.9999999999999993</v>
      </c>
      <c r="AN1175" s="792">
        <f>AI1175/24+AJ1175/1440</f>
        <v>0.4236111111111111</v>
      </c>
      <c r="AO1175" s="792">
        <f>AK1175/24+AL1175/1440</f>
        <v>0.49305555555555552</v>
      </c>
      <c r="AP1175" s="31" t="str" cm="1">
        <f t="array" ref="AP1175">IF(W1175="","",IF(SUMPRODUCT((W1175=$W$6:$W$1560)*(AH1175=$AH$6:$AH$1560)*(AN1175=$AN$6:$AN$1560)*(AO1175=$AO$6:$AO$1560)*(ROW($W$6:$W$1560)&lt;&gt;ROW(W1175))*((R1175=0)*($R$6:$R$1560&gt;0)+(R1175&gt;0)*($R$6:$R$1560=0)))&gt;0,"SALONES UNIDOS",IF(SUMPRODUCT((W1175=$W$6:$W$1560)*(AH1175=$AH$6:$AH$1560)*((AN1175&lt;$AO$6:$AO$1560)*(AO1175&gt;$AN$6:$AN$1560))*(ROW($W$6:$W$1560)&lt;&gt;ROW(W1175)))&gt;0,"CRUZADO","Sin cruce")))</f>
        <v>Sin cruce</v>
      </c>
      <c r="AQ1175" s="792" t="str">
        <f>TRIM(CONCATENATE(H1175,I1175,F1175,J1175))</f>
        <v>IS7PRINCIPALA</v>
      </c>
      <c r="AR1175" s="792" t="str" cm="1">
        <f t="array" ref="AR1175">IF(AQ1175="","",IF(SUMPRODUCT((AQ1175=$AQ$6:$AQ$1560)*(AH1175=$AH$6:$AH$1560)*(AN1175=$AN$6:$AN$1560)*(AO1175=$AO$6:$AO$1560)*(ROW($AQ$6:$AQ$1560)&lt;&gt;ROW(AQ1175))*((R1175=0)*($R$6:$R$1560&gt;0)+(R1175&gt;0)*($R$6:$R$1560=0)))&gt;0,"SALONES UNIDOS",IF(SUMPRODUCT((AQ1175=$AQ$6:$AQ$1560)*(AH1175=$AH$6:$AH$1560)*((AN1175&lt;$AO$6:$AO$1560)*(AO1175&gt;$AN$6:$AN$1560))*(ROW($AQ$6:$AQ$1560)&lt;&gt;ROW(AQ1175)))&gt;0,"CRUZADO","Sin cruce")))</f>
        <v>Sin cruce</v>
      </c>
    </row>
    <row r="1176" spans="3:44" ht="15.6" hidden="1" customHeight="1">
      <c r="C1176" s="910" t="s">
        <v>1081</v>
      </c>
      <c r="D1176" s="789" t="s">
        <v>1715</v>
      </c>
      <c r="E1176" s="789">
        <v>20261</v>
      </c>
      <c r="F1176" s="12" t="s">
        <v>23</v>
      </c>
      <c r="G1176" s="12" t="s">
        <v>20</v>
      </c>
      <c r="H1176" s="12" t="s">
        <v>82</v>
      </c>
      <c r="I1176" s="12">
        <v>7</v>
      </c>
      <c r="J1176" s="12" t="s">
        <v>16</v>
      </c>
      <c r="K1176" s="790" t="s">
        <v>1774</v>
      </c>
      <c r="L1176" s="491" t="s">
        <v>1775</v>
      </c>
      <c r="M1176" s="789" t="s">
        <v>1085</v>
      </c>
      <c r="N1176" s="789" t="s">
        <v>1086</v>
      </c>
      <c r="O1176" s="12" t="s">
        <v>731</v>
      </c>
      <c r="P1176" s="789">
        <v>0</v>
      </c>
      <c r="Q1176" s="789">
        <v>4</v>
      </c>
      <c r="R1176" s="815">
        <v>4</v>
      </c>
      <c r="S1176" s="789">
        <v>5</v>
      </c>
      <c r="T1176" s="931"/>
      <c r="U1176" s="932">
        <v>13</v>
      </c>
      <c r="V1176" s="31">
        <f>IF(W1176="","",IFERROR(INDEX(Docentes!C:C,MATCH(W1176,Docentes!D:D,0)),"NUEVO"))</f>
        <v>42734786</v>
      </c>
      <c r="W1176" s="265" t="s">
        <v>1035</v>
      </c>
      <c r="X1176" s="265" t="s">
        <v>168</v>
      </c>
      <c r="Y1176" s="789" t="s">
        <v>1242</v>
      </c>
      <c r="Z1176" s="789" t="s">
        <v>1089</v>
      </c>
      <c r="AA1176" s="789"/>
      <c r="AB1176" s="789"/>
      <c r="AC1176" s="789"/>
      <c r="AD1176" s="789" t="s">
        <v>1517</v>
      </c>
      <c r="AE1176" s="789">
        <v>20</v>
      </c>
      <c r="AF1176" s="789" t="s">
        <v>1242</v>
      </c>
      <c r="AG1176" s="31" t="str">
        <f t="shared" si="633"/>
        <v>P</v>
      </c>
      <c r="AH1176" s="789">
        <v>3</v>
      </c>
      <c r="AI1176" s="789">
        <v>12</v>
      </c>
      <c r="AJ1176" s="789">
        <v>40</v>
      </c>
      <c r="AK1176" s="789">
        <v>16</v>
      </c>
      <c r="AL1176" s="789">
        <v>0</v>
      </c>
      <c r="AM1176" s="31">
        <f t="shared" si="624"/>
        <v>3.9999999999999987</v>
      </c>
      <c r="AN1176" s="792">
        <f t="shared" si="625"/>
        <v>0.52777777777777779</v>
      </c>
      <c r="AO1176" s="792">
        <f t="shared" si="626"/>
        <v>0.66666666666666663</v>
      </c>
      <c r="AP1176" s="31" t="str" cm="1">
        <f t="array" ref="AP1176">IF(W1176="","",IF(SUMPRODUCT((W1176=$W$6:$W$1560)*(AH1176=$AH$6:$AH$1560)*(AN1176=$AN$6:$AN$1560)*(AO1176=$AO$6:$AO$1560)*(ROW($W$6:$W$1560)&lt;&gt;ROW(W1176))*((R1176=0)*($R$6:$R$1560&gt;0)+(R1176&gt;0)*($R$6:$R$1560=0)))&gt;0,"SALONES UNIDOS",IF(SUMPRODUCT((W1176=$W$6:$W$1560)*(AH1176=$AH$6:$AH$1560)*((AN1176&lt;$AO$6:$AO$1560)*(AO1176&gt;$AN$6:$AN$1560))*(ROW($W$6:$W$1560)&lt;&gt;ROW(W1176)))&gt;0,"CRUZADO","Sin cruce")))</f>
        <v>Sin cruce</v>
      </c>
      <c r="AQ1176" s="792" t="str">
        <f t="shared" si="632"/>
        <v>IS7PRINCIPALA</v>
      </c>
      <c r="AR1176" s="792" t="str" cm="1">
        <f t="array" ref="AR1176">IF(AQ1176="","",IF(SUMPRODUCT((AQ1176=$AQ$6:$AQ$1560)*(AH1176=$AH$6:$AH$1560)*(AN1176=$AN$6:$AN$1560)*(AO1176=$AO$6:$AO$1560)*(ROW($AQ$6:$AQ$1560)&lt;&gt;ROW(AQ1176))*((R1176=0)*($R$6:$R$1560&gt;0)+(R1176&gt;0)*($R$6:$R$1560=0)))&gt;0,"SALONES UNIDOS",IF(SUMPRODUCT((AQ1176=$AQ$6:$AQ$1560)*(AH1176=$AH$6:$AH$1560)*((AN1176&lt;$AO$6:$AO$1560)*(AO1176&gt;$AN$6:$AN$1560))*(ROW($AQ$6:$AQ$1560)&lt;&gt;ROW(AQ1176)))&gt;0,"CRUZADO","Sin cruce")))</f>
        <v>Sin cruce</v>
      </c>
    </row>
    <row r="1177" spans="3:44" ht="15.6" hidden="1" customHeight="1">
      <c r="C1177" s="910" t="s">
        <v>1081</v>
      </c>
      <c r="D1177" s="789" t="s">
        <v>1715</v>
      </c>
      <c r="E1177" s="789">
        <v>20261</v>
      </c>
      <c r="F1177" s="12" t="s">
        <v>23</v>
      </c>
      <c r="G1177" s="12" t="s">
        <v>20</v>
      </c>
      <c r="H1177" s="12" t="s">
        <v>82</v>
      </c>
      <c r="I1177" s="12">
        <v>7</v>
      </c>
      <c r="J1177" s="12" t="s">
        <v>16</v>
      </c>
      <c r="K1177" s="790" t="s">
        <v>1776</v>
      </c>
      <c r="L1177" s="491" t="s">
        <v>1280</v>
      </c>
      <c r="M1177" s="789" t="s">
        <v>1101</v>
      </c>
      <c r="N1177" s="789" t="s">
        <v>1086</v>
      </c>
      <c r="O1177" s="12" t="s">
        <v>769</v>
      </c>
      <c r="P1177" s="789">
        <v>3</v>
      </c>
      <c r="Q1177" s="789">
        <v>0</v>
      </c>
      <c r="R1177" s="815">
        <v>3</v>
      </c>
      <c r="S1177" s="789">
        <v>3</v>
      </c>
      <c r="T1177" s="931"/>
      <c r="U1177" s="932">
        <v>13</v>
      </c>
      <c r="V1177" s="31">
        <f>IF(W1177="","",IFERROR(INDEX(Docentes!C:C,MATCH(W1177,Docentes!D:D,0)),"NUEVO"))</f>
        <v>45493343</v>
      </c>
      <c r="W1177" s="791" t="s">
        <v>185</v>
      </c>
      <c r="X1177" s="265" t="s">
        <v>167</v>
      </c>
      <c r="Y1177" s="789" t="s">
        <v>1242</v>
      </c>
      <c r="Z1177" s="789" t="s">
        <v>1089</v>
      </c>
      <c r="AA1177" s="789"/>
      <c r="AB1177" s="789" t="s">
        <v>1092</v>
      </c>
      <c r="AC1177" s="789"/>
      <c r="AD1177" s="789"/>
      <c r="AE1177" s="789"/>
      <c r="AF1177" s="789" t="s">
        <v>1242</v>
      </c>
      <c r="AG1177" s="31" t="str">
        <f t="shared" si="633"/>
        <v>T</v>
      </c>
      <c r="AH1177" s="789">
        <v>6</v>
      </c>
      <c r="AI1177" s="789">
        <v>7</v>
      </c>
      <c r="AJ1177" s="789">
        <v>40</v>
      </c>
      <c r="AK1177" s="789">
        <v>10</v>
      </c>
      <c r="AL1177" s="789">
        <v>10</v>
      </c>
      <c r="AM1177" s="31">
        <f t="shared" ref="AM1177:AM1239" si="634">IF(R1177=0,0,IF(AI1177="",R1177,IF(X1177="HIBRIDO VIRTUAL",0,((((AK1177/24)+(AL1177/1440))-((AI1177/24)+(AJ1177/1440)))*1440/50))))</f>
        <v>2.9999999999999987</v>
      </c>
      <c r="AN1177" s="792">
        <f t="shared" ref="AN1177:AN1239" si="635">AI1177/24+AJ1177/1440</f>
        <v>0.31944444444444448</v>
      </c>
      <c r="AO1177" s="792">
        <f t="shared" ref="AO1177:AO1239" si="636">AK1177/24+AL1177/1440</f>
        <v>0.4236111111111111</v>
      </c>
      <c r="AP1177" s="31" t="str" cm="1">
        <f t="array" ref="AP1177">IF(W1177="","",IF(SUMPRODUCT((W1177=$W$6:$W$1560)*(AH1177=$AH$6:$AH$1560)*(AN1177=$AN$6:$AN$1560)*(AO1177=$AO$6:$AO$1560)*(ROW($W$6:$W$1560)&lt;&gt;ROW(W1177))*((R1177=0)*($R$6:$R$1560&gt;0)+(R1177&gt;0)*($R$6:$R$1560=0)))&gt;0,"SALONES UNIDOS",IF(SUMPRODUCT((W1177=$W$6:$W$1560)*(AH1177=$AH$6:$AH$1560)*((AN1177&lt;$AO$6:$AO$1560)*(AO1177&gt;$AN$6:$AN$1560))*(ROW($W$6:$W$1560)&lt;&gt;ROW(W1177)))&gt;0,"CRUZADO","Sin cruce")))</f>
        <v>Sin cruce</v>
      </c>
      <c r="AQ1177" s="792" t="str">
        <f t="shared" si="632"/>
        <v>IS7PRINCIPALA</v>
      </c>
      <c r="AR1177" s="792" t="str" cm="1">
        <f t="array" ref="AR1177">IF(AQ1177="","",IF(SUMPRODUCT((AQ1177=$AQ$6:$AQ$1560)*(AH1177=$AH$6:$AH$1560)*(AN1177=$AN$6:$AN$1560)*(AO1177=$AO$6:$AO$1560)*(ROW($AQ$6:$AQ$1560)&lt;&gt;ROW(AQ1177))*((R1177=0)*($R$6:$R$1560&gt;0)+(R1177&gt;0)*($R$6:$R$1560=0)))&gt;0,"SALONES UNIDOS",IF(SUMPRODUCT((AQ1177=$AQ$6:$AQ$1560)*(AH1177=$AH$6:$AH$1560)*((AN1177&lt;$AO$6:$AO$1560)*(AO1177&gt;$AN$6:$AN$1560))*(ROW($AQ$6:$AQ$1560)&lt;&gt;ROW(AQ1177)))&gt;0,"CRUZADO","Sin cruce")))</f>
        <v>Sin cruce</v>
      </c>
    </row>
    <row r="1178" spans="3:44" ht="15.6" hidden="1" customHeight="1">
      <c r="C1178" s="910" t="s">
        <v>1081</v>
      </c>
      <c r="D1178" s="789" t="s">
        <v>1715</v>
      </c>
      <c r="E1178" s="789">
        <v>20261</v>
      </c>
      <c r="F1178" s="12" t="s">
        <v>23</v>
      </c>
      <c r="G1178" s="12" t="s">
        <v>20</v>
      </c>
      <c r="H1178" s="12" t="s">
        <v>82</v>
      </c>
      <c r="I1178" s="12">
        <v>7</v>
      </c>
      <c r="J1178" s="12" t="s">
        <v>26</v>
      </c>
      <c r="K1178" s="790" t="s">
        <v>1766</v>
      </c>
      <c r="L1178" s="491" t="s">
        <v>1767</v>
      </c>
      <c r="M1178" s="789" t="s">
        <v>1101</v>
      </c>
      <c r="N1178" s="789" t="s">
        <v>1086</v>
      </c>
      <c r="O1178" s="12" t="s">
        <v>769</v>
      </c>
      <c r="P1178" s="789">
        <v>3</v>
      </c>
      <c r="Q1178" s="789">
        <v>2</v>
      </c>
      <c r="R1178" s="815">
        <v>5</v>
      </c>
      <c r="S1178" s="789">
        <v>4</v>
      </c>
      <c r="T1178" s="931"/>
      <c r="U1178" s="932">
        <v>15</v>
      </c>
      <c r="V1178" s="31">
        <f>IF(W1178="","",IFERROR(INDEX(Docentes!C:C,MATCH(W1178,Docentes!D:D,0)),"NUEVO"))</f>
        <v>18005964</v>
      </c>
      <c r="W1178" s="791" t="s">
        <v>409</v>
      </c>
      <c r="X1178" s="265" t="s">
        <v>167</v>
      </c>
      <c r="Y1178" s="789" t="s">
        <v>1142</v>
      </c>
      <c r="Z1178" s="789" t="s">
        <v>1089</v>
      </c>
      <c r="AA1178" s="789"/>
      <c r="AB1178" s="789" t="s">
        <v>1092</v>
      </c>
      <c r="AC1178" s="789"/>
      <c r="AD1178" s="789"/>
      <c r="AE1178" s="789"/>
      <c r="AF1178" s="789" t="s">
        <v>1142</v>
      </c>
      <c r="AG1178" s="31" t="str">
        <f t="shared" si="633"/>
        <v>TP</v>
      </c>
      <c r="AH1178" s="789">
        <v>1</v>
      </c>
      <c r="AI1178" s="789">
        <v>16</v>
      </c>
      <c r="AJ1178" s="789">
        <v>50</v>
      </c>
      <c r="AK1178" s="789">
        <v>21</v>
      </c>
      <c r="AL1178" s="789">
        <v>0</v>
      </c>
      <c r="AM1178" s="31">
        <f t="shared" si="634"/>
        <v>5.0000000000000009</v>
      </c>
      <c r="AN1178" s="792">
        <f t="shared" si="635"/>
        <v>0.70138888888888884</v>
      </c>
      <c r="AO1178" s="792">
        <f t="shared" si="636"/>
        <v>0.875</v>
      </c>
      <c r="AP1178" s="31" t="str" cm="1">
        <f t="array" ref="AP1178">IF(W1178="","",IF(SUMPRODUCT((W1178=$W$6:$W$1560)*(AH1178=$AH$6:$AH$1560)*(AN1178=$AN$6:$AN$1560)*(AO1178=$AO$6:$AO$1560)*(ROW($W$6:$W$1560)&lt;&gt;ROW(W1178))*((R1178=0)*($R$6:$R$1560&gt;0)+(R1178&gt;0)*($R$6:$R$1560=0)))&gt;0,"SALONES UNIDOS",IF(SUMPRODUCT((W1178=$W$6:$W$1560)*(AH1178=$AH$6:$AH$1560)*((AN1178&lt;$AO$6:$AO$1560)*(AO1178&gt;$AN$6:$AN$1560))*(ROW($W$6:$W$1560)&lt;&gt;ROW(W1178)))&gt;0,"CRUZADO","Sin cruce")))</f>
        <v>Sin cruce</v>
      </c>
      <c r="AQ1178" s="792" t="str">
        <f t="shared" si="632"/>
        <v>IS7PRINCIPALB</v>
      </c>
      <c r="AR1178" s="792" t="str" cm="1">
        <f t="array" ref="AR1178">IF(AQ1178="","",IF(SUMPRODUCT((AQ1178=$AQ$6:$AQ$1560)*(AH1178=$AH$6:$AH$1560)*(AN1178=$AN$6:$AN$1560)*(AO1178=$AO$6:$AO$1560)*(ROW($AQ$6:$AQ$1560)&lt;&gt;ROW(AQ1178))*((R1178=0)*($R$6:$R$1560&gt;0)+(R1178&gt;0)*($R$6:$R$1560=0)))&gt;0,"SALONES UNIDOS",IF(SUMPRODUCT((AQ1178=$AQ$6:$AQ$1560)*(AH1178=$AH$6:$AH$1560)*((AN1178&lt;$AO$6:$AO$1560)*(AO1178&gt;$AN$6:$AN$1560))*(ROW($AQ$6:$AQ$1560)&lt;&gt;ROW(AQ1178)))&gt;0,"CRUZADO","Sin cruce")))</f>
        <v>Sin cruce</v>
      </c>
    </row>
    <row r="1179" spans="3:44" ht="15.6" hidden="1" customHeight="1">
      <c r="C1179" s="910" t="s">
        <v>1081</v>
      </c>
      <c r="D1179" s="789" t="s">
        <v>1715</v>
      </c>
      <c r="E1179" s="789">
        <v>20261</v>
      </c>
      <c r="F1179" s="12" t="s">
        <v>23</v>
      </c>
      <c r="G1179" s="12" t="s">
        <v>20</v>
      </c>
      <c r="H1179" s="12" t="s">
        <v>82</v>
      </c>
      <c r="I1179" s="12">
        <v>7</v>
      </c>
      <c r="J1179" s="12" t="s">
        <v>26</v>
      </c>
      <c r="K1179" s="790" t="s">
        <v>1768</v>
      </c>
      <c r="L1179" s="491" t="s">
        <v>1133</v>
      </c>
      <c r="M1179" s="789" t="s">
        <v>1085</v>
      </c>
      <c r="N1179" s="789" t="s">
        <v>1086</v>
      </c>
      <c r="O1179" s="12" t="s">
        <v>769</v>
      </c>
      <c r="P1179" s="789">
        <v>2</v>
      </c>
      <c r="Q1179" s="789">
        <v>2</v>
      </c>
      <c r="R1179" s="815">
        <v>4</v>
      </c>
      <c r="S1179" s="789">
        <v>3</v>
      </c>
      <c r="T1179" s="931"/>
      <c r="U1179" s="932">
        <v>15</v>
      </c>
      <c r="V1179" s="31">
        <f>IF(W1179="","",IFERROR(INDEX(Docentes!C:C,MATCH(W1179,Docentes!D:D,0)),"NUEVO"))</f>
        <v>21838457</v>
      </c>
      <c r="W1179" s="791" t="s">
        <v>445</v>
      </c>
      <c r="X1179" s="265" t="s">
        <v>167</v>
      </c>
      <c r="Y1179" s="789" t="s">
        <v>1142</v>
      </c>
      <c r="Z1179" s="789" t="s">
        <v>1089</v>
      </c>
      <c r="AA1179" s="789"/>
      <c r="AB1179" s="789" t="s">
        <v>1092</v>
      </c>
      <c r="AC1179" s="789"/>
      <c r="AD1179" s="789"/>
      <c r="AE1179" s="789"/>
      <c r="AF1179" s="789" t="s">
        <v>1142</v>
      </c>
      <c r="AG1179" s="31" t="str">
        <f t="shared" si="633"/>
        <v>TP</v>
      </c>
      <c r="AH1179" s="789">
        <v>4</v>
      </c>
      <c r="AI1179" s="789">
        <v>17</v>
      </c>
      <c r="AJ1179" s="789">
        <v>40</v>
      </c>
      <c r="AK1179" s="789">
        <v>21</v>
      </c>
      <c r="AL1179" s="789">
        <v>0</v>
      </c>
      <c r="AM1179" s="31">
        <f t="shared" si="634"/>
        <v>3.9999999999999987</v>
      </c>
      <c r="AN1179" s="792">
        <f t="shared" si="635"/>
        <v>0.73611111111111116</v>
      </c>
      <c r="AO1179" s="792">
        <f t="shared" si="636"/>
        <v>0.875</v>
      </c>
      <c r="AP1179" s="31" t="str" cm="1">
        <f t="array" ref="AP1179">IF(W1179="","",IF(SUMPRODUCT((W1179=$W$6:$W$1560)*(AH1179=$AH$6:$AH$1560)*(AN1179=$AN$6:$AN$1560)*(AO1179=$AO$6:$AO$1560)*(ROW($W$6:$W$1560)&lt;&gt;ROW(W1179))*((R1179=0)*($R$6:$R$1560&gt;0)+(R1179&gt;0)*($R$6:$R$1560=0)))&gt;0,"SALONES UNIDOS",IF(SUMPRODUCT((W1179=$W$6:$W$1560)*(AH1179=$AH$6:$AH$1560)*((AN1179&lt;$AO$6:$AO$1560)*(AO1179&gt;$AN$6:$AN$1560))*(ROW($W$6:$W$1560)&lt;&gt;ROW(W1179)))&gt;0,"CRUZADO","Sin cruce")))</f>
        <v>Sin cruce</v>
      </c>
      <c r="AQ1179" s="792" t="str">
        <f t="shared" si="632"/>
        <v>IS7PRINCIPALB</v>
      </c>
      <c r="AR1179" s="792" t="str" cm="1">
        <f t="array" ref="AR1179">IF(AQ1179="","",IF(SUMPRODUCT((AQ1179=$AQ$6:$AQ$1560)*(AH1179=$AH$6:$AH$1560)*(AN1179=$AN$6:$AN$1560)*(AO1179=$AO$6:$AO$1560)*(ROW($AQ$6:$AQ$1560)&lt;&gt;ROW(AQ1179))*((R1179=0)*($R$6:$R$1560&gt;0)+(R1179&gt;0)*($R$6:$R$1560=0)))&gt;0,"SALONES UNIDOS",IF(SUMPRODUCT((AQ1179=$AQ$6:$AQ$1560)*(AH1179=$AH$6:$AH$1560)*((AN1179&lt;$AO$6:$AO$1560)*(AO1179&gt;$AN$6:$AN$1560))*(ROW($AQ$6:$AQ$1560)&lt;&gt;ROW(AQ1179)))&gt;0,"CRUZADO","Sin cruce")))</f>
        <v>Sin cruce</v>
      </c>
    </row>
    <row r="1180" spans="3:44" ht="15.6" hidden="1" customHeight="1">
      <c r="C1180" s="12" t="s">
        <v>1081</v>
      </c>
      <c r="D1180" s="789" t="s">
        <v>1715</v>
      </c>
      <c r="E1180" s="789">
        <v>20261</v>
      </c>
      <c r="F1180" s="12" t="s">
        <v>23</v>
      </c>
      <c r="G1180" s="12" t="s">
        <v>20</v>
      </c>
      <c r="H1180" s="12" t="s">
        <v>82</v>
      </c>
      <c r="I1180" s="12">
        <v>7</v>
      </c>
      <c r="J1180" s="12" t="s">
        <v>26</v>
      </c>
      <c r="K1180" s="790" t="s">
        <v>1769</v>
      </c>
      <c r="L1180" s="491" t="s">
        <v>1770</v>
      </c>
      <c r="M1180" s="789" t="s">
        <v>1085</v>
      </c>
      <c r="N1180" s="789" t="s">
        <v>1086</v>
      </c>
      <c r="O1180" s="12" t="s">
        <v>769</v>
      </c>
      <c r="P1180" s="789">
        <v>3</v>
      </c>
      <c r="Q1180" s="789">
        <v>0</v>
      </c>
      <c r="R1180" s="815">
        <v>3</v>
      </c>
      <c r="S1180" s="789">
        <v>3</v>
      </c>
      <c r="T1180" s="181"/>
      <c r="U1180" s="31">
        <v>15</v>
      </c>
      <c r="V1180" s="31">
        <f>IF(W1180="","",IFERROR(INDEX(Docentes!C:C,MATCH(W1180,Docentes!D:D,0)),"NUEVO"))</f>
        <v>16719199</v>
      </c>
      <c r="W1180" s="791" t="s">
        <v>231</v>
      </c>
      <c r="X1180" s="265" t="s">
        <v>167</v>
      </c>
      <c r="Y1180" s="789" t="s">
        <v>1088</v>
      </c>
      <c r="Z1180" s="789" t="s">
        <v>1089</v>
      </c>
      <c r="AA1180" s="789"/>
      <c r="AB1180" s="789" t="s">
        <v>1092</v>
      </c>
      <c r="AC1180" s="789"/>
      <c r="AD1180" s="789"/>
      <c r="AE1180" s="789"/>
      <c r="AF1180" s="789" t="s">
        <v>1088</v>
      </c>
      <c r="AG1180" s="31" t="str">
        <f t="shared" si="633"/>
        <v>T</v>
      </c>
      <c r="AH1180" s="789">
        <v>4</v>
      </c>
      <c r="AI1180" s="789">
        <v>21</v>
      </c>
      <c r="AJ1180" s="789">
        <v>0</v>
      </c>
      <c r="AK1180" s="789">
        <v>23</v>
      </c>
      <c r="AL1180" s="789">
        <v>30</v>
      </c>
      <c r="AM1180" s="31">
        <f t="shared" si="634"/>
        <v>3.0000000000000022</v>
      </c>
      <c r="AN1180" s="792">
        <f t="shared" si="635"/>
        <v>0.875</v>
      </c>
      <c r="AO1180" s="792">
        <f t="shared" si="636"/>
        <v>0.97916666666666674</v>
      </c>
      <c r="AP1180" s="31" t="str" cm="1">
        <f t="array" ref="AP1180">IF(W1180="","",IF(SUMPRODUCT((W1180=$W$6:$W$1560)*(AH1180=$AH$6:$AH$1560)*(AN1180=$AN$6:$AN$1560)*(AO1180=$AO$6:$AO$1560)*(ROW($W$6:$W$1560)&lt;&gt;ROW(W1180))*((R1180=0)*($R$6:$R$1560&gt;0)+(R1180&gt;0)*($R$6:$R$1560=0)))&gt;0,"SALONES UNIDOS",IF(SUMPRODUCT((W1180=$W$6:$W$1560)*(AH1180=$AH$6:$AH$1560)*((AN1180&lt;$AO$6:$AO$1560)*(AO1180&gt;$AN$6:$AN$1560))*(ROW($W$6:$W$1560)&lt;&gt;ROW(W1180)))&gt;0,"CRUZADO","Sin cruce")))</f>
        <v>Sin cruce</v>
      </c>
      <c r="AQ1180" s="792" t="str">
        <f t="shared" si="632"/>
        <v>IS7PRINCIPALB</v>
      </c>
      <c r="AR1180" s="792" t="str" cm="1">
        <f t="array" ref="AR1180">IF(AQ1180="","",IF(SUMPRODUCT((AQ1180=$AQ$6:$AQ$1560)*(AH1180=$AH$6:$AH$1560)*(AN1180=$AN$6:$AN$1560)*(AO1180=$AO$6:$AO$1560)*(ROW($AQ$6:$AQ$1560)&lt;&gt;ROW(AQ1180))*((R1180=0)*($R$6:$R$1560&gt;0)+(R1180&gt;0)*($R$6:$R$1560=0)))&gt;0,"SALONES UNIDOS",IF(SUMPRODUCT((AQ1180=$AQ$6:$AQ$1560)*(AH1180=$AH$6:$AH$1560)*((AN1180&lt;$AO$6:$AO$1560)*(AO1180&gt;$AN$6:$AN$1560))*(ROW($AQ$6:$AQ$1560)&lt;&gt;ROW(AQ1180)))&gt;0,"CRUZADO","Sin cruce")))</f>
        <v>Sin cruce</v>
      </c>
    </row>
    <row r="1181" spans="3:44" ht="15.6" hidden="1" customHeight="1">
      <c r="C1181" s="12" t="s">
        <v>1081</v>
      </c>
      <c r="D1181" s="789" t="s">
        <v>1715</v>
      </c>
      <c r="E1181" s="789">
        <v>20261</v>
      </c>
      <c r="F1181" s="12" t="s">
        <v>23</v>
      </c>
      <c r="G1181" s="12" t="s">
        <v>20</v>
      </c>
      <c r="H1181" s="12" t="s">
        <v>82</v>
      </c>
      <c r="I1181" s="12">
        <v>7</v>
      </c>
      <c r="J1181" s="12" t="s">
        <v>26</v>
      </c>
      <c r="K1181" s="790" t="s">
        <v>1771</v>
      </c>
      <c r="L1181" s="491" t="s">
        <v>1772</v>
      </c>
      <c r="M1181" s="789" t="s">
        <v>1101</v>
      </c>
      <c r="N1181" s="789" t="s">
        <v>1086</v>
      </c>
      <c r="O1181" s="12" t="s">
        <v>731</v>
      </c>
      <c r="P1181" s="789">
        <v>2</v>
      </c>
      <c r="Q1181" s="789">
        <v>0</v>
      </c>
      <c r="R1181" s="815">
        <v>2</v>
      </c>
      <c r="S1181" s="789">
        <v>3</v>
      </c>
      <c r="T1181" s="181"/>
      <c r="U1181" s="31">
        <v>15</v>
      </c>
      <c r="V1181" s="31">
        <f>IF(W1181="","",IFERROR(INDEX(Docentes!C:C,MATCH(W1181,Docentes!D:D,0)),"NUEVO"))</f>
        <v>41391761</v>
      </c>
      <c r="W1181" s="791" t="s">
        <v>458</v>
      </c>
      <c r="X1181" s="265" t="s">
        <v>168</v>
      </c>
      <c r="Y1181" s="789" t="s">
        <v>1142</v>
      </c>
      <c r="Z1181" s="789" t="s">
        <v>1089</v>
      </c>
      <c r="AA1181" s="789" t="s">
        <v>26</v>
      </c>
      <c r="AB1181" s="789" t="s">
        <v>1585</v>
      </c>
      <c r="AC1181" s="789">
        <v>40</v>
      </c>
      <c r="AD1181" s="789"/>
      <c r="AE1181" s="789"/>
      <c r="AF1181" s="789" t="s">
        <v>1142</v>
      </c>
      <c r="AG1181" s="31" t="str">
        <f>IF(AND(P1181&gt;0,Q1181&gt;0),"TP",IF(AND(P1181&gt;0,Q1181=0),"T","P"))</f>
        <v>T</v>
      </c>
      <c r="AH1181" s="789">
        <v>3</v>
      </c>
      <c r="AI1181" s="789">
        <v>16</v>
      </c>
      <c r="AJ1181" s="789">
        <v>50</v>
      </c>
      <c r="AK1181" s="789">
        <v>18</v>
      </c>
      <c r="AL1181" s="789">
        <v>30</v>
      </c>
      <c r="AM1181" s="31">
        <f>IF(R1181=0,0,IF(AI1181="",R1181,IF(X1181="HIBRIDO VIRTUAL",0,((((AK1181/24)+(AL1181/1440))-((AI1181/24)+(AJ1181/1440)))*1440/50))))</f>
        <v>2.0000000000000027</v>
      </c>
      <c r="AN1181" s="792">
        <f>AI1181/24+AJ1181/1440</f>
        <v>0.70138888888888884</v>
      </c>
      <c r="AO1181" s="792">
        <f>AK1181/24+AL1181/1440</f>
        <v>0.77083333333333337</v>
      </c>
      <c r="AP1181" s="31" t="str" cm="1">
        <f t="array" ref="AP1181">IF(W1181="","",IF(SUMPRODUCT((W1181=$W$6:$W$1560)*(AH1181=$AH$6:$AH$1560)*(AN1181=$AN$6:$AN$1560)*(AO1181=$AO$6:$AO$1560)*(ROW($W$6:$W$1560)&lt;&gt;ROW(W1181))*((R1181=0)*($R$6:$R$1560&gt;0)+(R1181&gt;0)*($R$6:$R$1560=0)))&gt;0,"SALONES UNIDOS",IF(SUMPRODUCT((W1181=$W$6:$W$1560)*(AH1181=$AH$6:$AH$1560)*((AN1181&lt;$AO$6:$AO$1560)*(AO1181&gt;$AN$6:$AN$1560))*(ROW($W$6:$W$1560)&lt;&gt;ROW(W1181)))&gt;0,"CRUZADO","Sin cruce")))</f>
        <v>Sin cruce</v>
      </c>
      <c r="AQ1181" s="792" t="str">
        <f>TRIM(CONCATENATE(H1181,I1181,F1181,J1181))</f>
        <v>IS7PRINCIPALB</v>
      </c>
      <c r="AR1181" s="792" t="str" cm="1">
        <f t="array" ref="AR1181">IF(AQ1181="","",IF(SUMPRODUCT((AQ1181=$AQ$6:$AQ$1560)*(AH1181=$AH$6:$AH$1560)*(AN1181=$AN$6:$AN$1560)*(AO1181=$AO$6:$AO$1560)*(ROW($AQ$6:$AQ$1560)&lt;&gt;ROW(AQ1181))*((R1181=0)*($R$6:$R$1560&gt;0)+(R1181&gt;0)*($R$6:$R$1560=0)))&gt;0,"SALONES UNIDOS",IF(SUMPRODUCT((AQ1181=$AQ$6:$AQ$1560)*(AH1181=$AH$6:$AH$1560)*((AN1181&lt;$AO$6:$AO$1560)*(AO1181&gt;$AN$6:$AN$1560))*(ROW($AQ$6:$AQ$1560)&lt;&gt;ROW(AQ1181)))&gt;0,"CRUZADO","Sin cruce")))</f>
        <v>Sin cruce</v>
      </c>
    </row>
    <row r="1182" spans="3:44" ht="15.6" hidden="1" customHeight="1">
      <c r="C1182" s="12" t="s">
        <v>1081</v>
      </c>
      <c r="D1182" s="789" t="s">
        <v>1715</v>
      </c>
      <c r="E1182" s="789">
        <v>20261</v>
      </c>
      <c r="F1182" s="12" t="s">
        <v>23</v>
      </c>
      <c r="G1182" s="12" t="s">
        <v>20</v>
      </c>
      <c r="H1182" s="12" t="s">
        <v>82</v>
      </c>
      <c r="I1182" s="12">
        <v>7</v>
      </c>
      <c r="J1182" s="12" t="s">
        <v>26</v>
      </c>
      <c r="K1182" s="790" t="s">
        <v>1771</v>
      </c>
      <c r="L1182" s="491" t="s">
        <v>1772</v>
      </c>
      <c r="M1182" s="789" t="s">
        <v>1101</v>
      </c>
      <c r="N1182" s="789" t="s">
        <v>1086</v>
      </c>
      <c r="O1182" s="12" t="s">
        <v>731</v>
      </c>
      <c r="P1182" s="789">
        <v>0</v>
      </c>
      <c r="Q1182" s="789">
        <v>2</v>
      </c>
      <c r="R1182" s="815">
        <v>2</v>
      </c>
      <c r="S1182" s="789">
        <v>3</v>
      </c>
      <c r="T1182" s="181"/>
      <c r="U1182" s="31">
        <v>15</v>
      </c>
      <c r="V1182" s="31">
        <f>IF(W1182="","",IFERROR(INDEX(Docentes!C:C,MATCH(W1182,Docentes!D:D,0)),"NUEVO"))</f>
        <v>41391761</v>
      </c>
      <c r="W1182" s="791" t="s">
        <v>458</v>
      </c>
      <c r="X1182" s="265" t="s">
        <v>168</v>
      </c>
      <c r="Y1182" s="789" t="s">
        <v>1142</v>
      </c>
      <c r="Z1182" s="789" t="s">
        <v>1089</v>
      </c>
      <c r="AA1182" s="789"/>
      <c r="AB1182" s="789"/>
      <c r="AC1182" s="789"/>
      <c r="AD1182" s="789" t="s">
        <v>1773</v>
      </c>
      <c r="AE1182" s="789">
        <v>20</v>
      </c>
      <c r="AF1182" s="789" t="s">
        <v>1142</v>
      </c>
      <c r="AG1182" s="31" t="str">
        <f t="shared" si="633"/>
        <v>P</v>
      </c>
      <c r="AH1182" s="789">
        <v>3</v>
      </c>
      <c r="AI1182" s="789">
        <v>18</v>
      </c>
      <c r="AJ1182" s="789">
        <v>30</v>
      </c>
      <c r="AK1182" s="789">
        <v>20</v>
      </c>
      <c r="AL1182" s="789">
        <v>10</v>
      </c>
      <c r="AM1182" s="31">
        <f t="shared" si="634"/>
        <v>1.9999999999999993</v>
      </c>
      <c r="AN1182" s="792">
        <f t="shared" si="635"/>
        <v>0.77083333333333337</v>
      </c>
      <c r="AO1182" s="792">
        <f t="shared" si="636"/>
        <v>0.84027777777777779</v>
      </c>
      <c r="AP1182" s="31" t="str" cm="1">
        <f t="array" ref="AP1182">IF(W1182="","",IF(SUMPRODUCT((W1182=$W$6:$W$1560)*(AH1182=$AH$6:$AH$1560)*(AN1182=$AN$6:$AN$1560)*(AO1182=$AO$6:$AO$1560)*(ROW($W$6:$W$1560)&lt;&gt;ROW(W1182))*((R1182=0)*($R$6:$R$1560&gt;0)+(R1182&gt;0)*($R$6:$R$1560=0)))&gt;0,"SALONES UNIDOS",IF(SUMPRODUCT((W1182=$W$6:$W$1560)*(AH1182=$AH$6:$AH$1560)*((AN1182&lt;$AO$6:$AO$1560)*(AO1182&gt;$AN$6:$AN$1560))*(ROW($W$6:$W$1560)&lt;&gt;ROW(W1182)))&gt;0,"CRUZADO","Sin cruce")))</f>
        <v>Sin cruce</v>
      </c>
      <c r="AQ1182" s="792" t="str">
        <f t="shared" si="632"/>
        <v>IS7PRINCIPALB</v>
      </c>
      <c r="AR1182" s="792" t="str" cm="1">
        <f t="array" ref="AR1182">IF(AQ1182="","",IF(SUMPRODUCT((AQ1182=$AQ$6:$AQ$1560)*(AH1182=$AH$6:$AH$1560)*(AN1182=$AN$6:$AN$1560)*(AO1182=$AO$6:$AO$1560)*(ROW($AQ$6:$AQ$1560)&lt;&gt;ROW(AQ1182))*((R1182=0)*($R$6:$R$1560&gt;0)+(R1182&gt;0)*($R$6:$R$1560=0)))&gt;0,"SALONES UNIDOS",IF(SUMPRODUCT((AQ1182=$AQ$6:$AQ$1560)*(AH1182=$AH$6:$AH$1560)*((AN1182&lt;$AO$6:$AO$1560)*(AO1182&gt;$AN$6:$AN$1560))*(ROW($AQ$6:$AQ$1560)&lt;&gt;ROW(AQ1182)))&gt;0,"CRUZADO","Sin cruce")))</f>
        <v>Sin cruce</v>
      </c>
    </row>
    <row r="1183" spans="3:44" ht="15.6" hidden="1" customHeight="1">
      <c r="C1183" s="12" t="s">
        <v>1081</v>
      </c>
      <c r="D1183" s="789" t="s">
        <v>1715</v>
      </c>
      <c r="E1183" s="789">
        <v>20261</v>
      </c>
      <c r="F1183" s="12" t="s">
        <v>23</v>
      </c>
      <c r="G1183" s="12" t="s">
        <v>20</v>
      </c>
      <c r="H1183" s="12" t="s">
        <v>82</v>
      </c>
      <c r="I1183" s="12">
        <v>7</v>
      </c>
      <c r="J1183" s="12" t="s">
        <v>26</v>
      </c>
      <c r="K1183" s="790" t="s">
        <v>1774</v>
      </c>
      <c r="L1183" s="491" t="s">
        <v>1775</v>
      </c>
      <c r="M1183" s="789" t="s">
        <v>1085</v>
      </c>
      <c r="N1183" s="789" t="s">
        <v>1086</v>
      </c>
      <c r="O1183" s="12" t="s">
        <v>731</v>
      </c>
      <c r="P1183" s="789">
        <v>2</v>
      </c>
      <c r="Q1183" s="789">
        <v>0</v>
      </c>
      <c r="R1183" s="815">
        <v>2</v>
      </c>
      <c r="S1183" s="789">
        <v>5</v>
      </c>
      <c r="T1183" s="181"/>
      <c r="U1183" s="31">
        <v>15</v>
      </c>
      <c r="V1183" s="31">
        <f>IF(W1183="","",IFERROR(INDEX(Docentes!C:C,MATCH(W1183,Docentes!D:D,0)),"NUEVO"))</f>
        <v>42679183</v>
      </c>
      <c r="W1183" s="791" t="s">
        <v>850</v>
      </c>
      <c r="X1183" s="265" t="s">
        <v>168</v>
      </c>
      <c r="Y1183" s="789" t="s">
        <v>1142</v>
      </c>
      <c r="Z1183" s="789" t="s">
        <v>1089</v>
      </c>
      <c r="AA1183" s="789" t="s">
        <v>26</v>
      </c>
      <c r="AB1183" s="789" t="s">
        <v>1585</v>
      </c>
      <c r="AC1183" s="789">
        <v>40</v>
      </c>
      <c r="AD1183" s="789"/>
      <c r="AE1183" s="789"/>
      <c r="AF1183" s="789" t="s">
        <v>1142</v>
      </c>
      <c r="AG1183" s="31" t="str">
        <f t="shared" si="633"/>
        <v>T</v>
      </c>
      <c r="AH1183" s="789">
        <v>1</v>
      </c>
      <c r="AI1183" s="789">
        <v>13</v>
      </c>
      <c r="AJ1183" s="789">
        <v>30</v>
      </c>
      <c r="AK1183" s="789">
        <v>15</v>
      </c>
      <c r="AL1183" s="789">
        <v>10</v>
      </c>
      <c r="AM1183" s="31">
        <f t="shared" si="634"/>
        <v>1.9999999999999993</v>
      </c>
      <c r="AN1183" s="792">
        <f t="shared" si="635"/>
        <v>0.5625</v>
      </c>
      <c r="AO1183" s="792">
        <f t="shared" si="636"/>
        <v>0.63194444444444442</v>
      </c>
      <c r="AP1183" s="31" t="str" cm="1">
        <f t="array" ref="AP1183">IF(W1183="","",IF(SUMPRODUCT((W1183=$W$6:$W$1560)*(AH1183=$AH$6:$AH$1560)*(AN1183=$AN$6:$AN$1560)*(AO1183=$AO$6:$AO$1560)*(ROW($W$6:$W$1560)&lt;&gt;ROW(W1183))*((R1183=0)*($R$6:$R$1560&gt;0)+(R1183&gt;0)*($R$6:$R$1560=0)))&gt;0,"SALONES UNIDOS",IF(SUMPRODUCT((W1183=$W$6:$W$1560)*(AH1183=$AH$6:$AH$1560)*((AN1183&lt;$AO$6:$AO$1560)*(AO1183&gt;$AN$6:$AN$1560))*(ROW($W$6:$W$1560)&lt;&gt;ROW(W1183)))&gt;0,"CRUZADO","Sin cruce")))</f>
        <v>Sin cruce</v>
      </c>
      <c r="AQ1183" s="792" t="str">
        <f t="shared" si="632"/>
        <v>IS7PRINCIPALB</v>
      </c>
      <c r="AR1183" s="792" t="str" cm="1">
        <f t="array" ref="AR1183">IF(AQ1183="","",IF(SUMPRODUCT((AQ1183=$AQ$6:$AQ$1560)*(AH1183=$AH$6:$AH$1560)*(AN1183=$AN$6:$AN$1560)*(AO1183=$AO$6:$AO$1560)*(ROW($AQ$6:$AQ$1560)&lt;&gt;ROW(AQ1183))*((R1183=0)*($R$6:$R$1560&gt;0)+(R1183&gt;0)*($R$6:$R$1560=0)))&gt;0,"SALONES UNIDOS",IF(SUMPRODUCT((AQ1183=$AQ$6:$AQ$1560)*(AH1183=$AH$6:$AH$1560)*((AN1183&lt;$AO$6:$AO$1560)*(AO1183&gt;$AN$6:$AN$1560))*(ROW($AQ$6:$AQ$1560)&lt;&gt;ROW(AQ1183)))&gt;0,"CRUZADO","Sin cruce")))</f>
        <v>Sin cruce</v>
      </c>
    </row>
    <row r="1184" spans="3:44" ht="15.6" hidden="1" customHeight="1">
      <c r="C1184" s="12" t="s">
        <v>1081</v>
      </c>
      <c r="D1184" s="789" t="s">
        <v>1715</v>
      </c>
      <c r="E1184" s="789">
        <v>20261</v>
      </c>
      <c r="F1184" s="12" t="s">
        <v>23</v>
      </c>
      <c r="G1184" s="12" t="s">
        <v>20</v>
      </c>
      <c r="H1184" s="12" t="s">
        <v>82</v>
      </c>
      <c r="I1184" s="12">
        <v>7</v>
      </c>
      <c r="J1184" s="12" t="s">
        <v>26</v>
      </c>
      <c r="K1184" s="790" t="s">
        <v>1774</v>
      </c>
      <c r="L1184" s="491" t="s">
        <v>1775</v>
      </c>
      <c r="M1184" s="789" t="s">
        <v>1085</v>
      </c>
      <c r="N1184" s="789" t="s">
        <v>1086</v>
      </c>
      <c r="O1184" s="12" t="s">
        <v>731</v>
      </c>
      <c r="P1184" s="789">
        <v>0</v>
      </c>
      <c r="Q1184" s="789">
        <v>6</v>
      </c>
      <c r="R1184" s="815">
        <v>6</v>
      </c>
      <c r="S1184" s="789">
        <v>5</v>
      </c>
      <c r="T1184" s="181"/>
      <c r="U1184" s="31">
        <v>15</v>
      </c>
      <c r="V1184" s="31">
        <f>IF(W1184="","",IFERROR(INDEX(Docentes!C:C,MATCH(W1184,Docentes!D:D,0)),"NUEVO"))</f>
        <v>42679183</v>
      </c>
      <c r="W1184" s="791" t="s">
        <v>850</v>
      </c>
      <c r="X1184" s="265" t="s">
        <v>168</v>
      </c>
      <c r="Y1184" s="789" t="s">
        <v>1142</v>
      </c>
      <c r="Z1184" s="789" t="s">
        <v>1089</v>
      </c>
      <c r="AA1184" s="789"/>
      <c r="AB1184" s="789"/>
      <c r="AC1184" s="789"/>
      <c r="AD1184" s="789" t="s">
        <v>1378</v>
      </c>
      <c r="AE1184" s="789">
        <v>20</v>
      </c>
      <c r="AF1184" s="789" t="s">
        <v>1142</v>
      </c>
      <c r="AG1184" s="31" t="str">
        <f t="shared" si="633"/>
        <v>P</v>
      </c>
      <c r="AH1184" s="789">
        <v>2</v>
      </c>
      <c r="AI1184" s="789">
        <v>16</v>
      </c>
      <c r="AJ1184" s="789">
        <v>50</v>
      </c>
      <c r="AK1184" s="789">
        <v>21</v>
      </c>
      <c r="AL1184" s="789">
        <v>50</v>
      </c>
      <c r="AM1184" s="31">
        <f t="shared" si="634"/>
        <v>6.0000000000000009</v>
      </c>
      <c r="AN1184" s="792">
        <f t="shared" si="635"/>
        <v>0.70138888888888884</v>
      </c>
      <c r="AO1184" s="792">
        <f t="shared" si="636"/>
        <v>0.90972222222222221</v>
      </c>
      <c r="AP1184" s="31" t="str" cm="1">
        <f t="array" ref="AP1184">IF(W1184="","",IF(SUMPRODUCT((W1184=$W$6:$W$1560)*(AH1184=$AH$6:$AH$1560)*(AN1184=$AN$6:$AN$1560)*(AO1184=$AO$6:$AO$1560)*(ROW($W$6:$W$1560)&lt;&gt;ROW(W1184))*((R1184=0)*($R$6:$R$1560&gt;0)+(R1184&gt;0)*($R$6:$R$1560=0)))&gt;0,"SALONES UNIDOS",IF(SUMPRODUCT((W1184=$W$6:$W$1560)*(AH1184=$AH$6:$AH$1560)*((AN1184&lt;$AO$6:$AO$1560)*(AO1184&gt;$AN$6:$AN$1560))*(ROW($W$6:$W$1560)&lt;&gt;ROW(W1184)))&gt;0,"CRUZADO","Sin cruce")))</f>
        <v>Sin cruce</v>
      </c>
      <c r="AQ1184" s="792" t="str">
        <f t="shared" si="632"/>
        <v>IS7PRINCIPALB</v>
      </c>
      <c r="AR1184" s="792" t="str" cm="1">
        <f t="array" ref="AR1184">IF(AQ1184="","",IF(SUMPRODUCT((AQ1184=$AQ$6:$AQ$1560)*(AH1184=$AH$6:$AH$1560)*(AN1184=$AN$6:$AN$1560)*(AO1184=$AO$6:$AO$1560)*(ROW($AQ$6:$AQ$1560)&lt;&gt;ROW(AQ1184))*((R1184=0)*($R$6:$R$1560&gt;0)+(R1184&gt;0)*($R$6:$R$1560=0)))&gt;0,"SALONES UNIDOS",IF(SUMPRODUCT((AQ1184=$AQ$6:$AQ$1560)*(AH1184=$AH$6:$AH$1560)*((AN1184&lt;$AO$6:$AO$1560)*(AO1184&gt;$AN$6:$AN$1560))*(ROW($AQ$6:$AQ$1560)&lt;&gt;ROW(AQ1184)))&gt;0,"CRUZADO","Sin cruce")))</f>
        <v>Sin cruce</v>
      </c>
    </row>
    <row r="1185" spans="3:44" ht="15.6" hidden="1" customHeight="1">
      <c r="C1185" s="12" t="s">
        <v>1081</v>
      </c>
      <c r="D1185" s="789" t="s">
        <v>1715</v>
      </c>
      <c r="E1185" s="789">
        <v>20261</v>
      </c>
      <c r="F1185" s="12" t="s">
        <v>23</v>
      </c>
      <c r="G1185" s="12" t="s">
        <v>20</v>
      </c>
      <c r="H1185" s="12" t="s">
        <v>82</v>
      </c>
      <c r="I1185" s="12">
        <v>7</v>
      </c>
      <c r="J1185" s="12" t="s">
        <v>26</v>
      </c>
      <c r="K1185" s="790" t="s">
        <v>1776</v>
      </c>
      <c r="L1185" s="491" t="s">
        <v>1280</v>
      </c>
      <c r="M1185" s="789" t="s">
        <v>1101</v>
      </c>
      <c r="N1185" s="789" t="s">
        <v>1086</v>
      </c>
      <c r="O1185" s="12" t="s">
        <v>769</v>
      </c>
      <c r="P1185" s="789">
        <v>3</v>
      </c>
      <c r="Q1185" s="789">
        <v>0</v>
      </c>
      <c r="R1185" s="815">
        <v>3</v>
      </c>
      <c r="S1185" s="789">
        <v>3</v>
      </c>
      <c r="T1185" s="181"/>
      <c r="U1185" s="31">
        <v>15</v>
      </c>
      <c r="V1185" s="31">
        <f>IF(W1185="","",IFERROR(INDEX(Docentes!C:C,MATCH(W1185,Docentes!D:D,0)),"NUEVO"))</f>
        <v>21870795</v>
      </c>
      <c r="W1185" s="791" t="s">
        <v>552</v>
      </c>
      <c r="X1185" s="265" t="s">
        <v>167</v>
      </c>
      <c r="Y1185" s="789" t="s">
        <v>1088</v>
      </c>
      <c r="Z1185" s="789" t="s">
        <v>1089</v>
      </c>
      <c r="AA1185" s="789"/>
      <c r="AB1185" s="789" t="s">
        <v>1092</v>
      </c>
      <c r="AC1185" s="789"/>
      <c r="AD1185" s="789"/>
      <c r="AE1185" s="789"/>
      <c r="AF1185" s="789" t="s">
        <v>1088</v>
      </c>
      <c r="AG1185" s="31" t="str">
        <f t="shared" si="633"/>
        <v>T</v>
      </c>
      <c r="AH1185" s="789">
        <v>1</v>
      </c>
      <c r="AI1185" s="789">
        <v>21</v>
      </c>
      <c r="AJ1185" s="789">
        <v>0</v>
      </c>
      <c r="AK1185" s="789">
        <v>23</v>
      </c>
      <c r="AL1185" s="789">
        <v>30</v>
      </c>
      <c r="AM1185" s="31">
        <f t="shared" si="634"/>
        <v>3.0000000000000022</v>
      </c>
      <c r="AN1185" s="792">
        <f t="shared" si="635"/>
        <v>0.875</v>
      </c>
      <c r="AO1185" s="792">
        <f t="shared" si="636"/>
        <v>0.97916666666666674</v>
      </c>
      <c r="AP1185" s="31" t="str" cm="1">
        <f t="array" ref="AP1185">IF(W1185="","",IF(SUMPRODUCT((W1185=$W$6:$W$1560)*(AH1185=$AH$6:$AH$1560)*(AN1185=$AN$6:$AN$1560)*(AO1185=$AO$6:$AO$1560)*(ROW($W$6:$W$1560)&lt;&gt;ROW(W1185))*((R1185=0)*($R$6:$R$1560&gt;0)+(R1185&gt;0)*($R$6:$R$1560=0)))&gt;0,"SALONES UNIDOS",IF(SUMPRODUCT((W1185=$W$6:$W$1560)*(AH1185=$AH$6:$AH$1560)*((AN1185&lt;$AO$6:$AO$1560)*(AO1185&gt;$AN$6:$AN$1560))*(ROW($W$6:$W$1560)&lt;&gt;ROW(W1185)))&gt;0,"CRUZADO","Sin cruce")))</f>
        <v>Sin cruce</v>
      </c>
      <c r="AQ1185" s="792" t="str">
        <f t="shared" si="632"/>
        <v>IS7PRINCIPALB</v>
      </c>
      <c r="AR1185" s="792" t="str" cm="1">
        <f t="array" ref="AR1185">IF(AQ1185="","",IF(SUMPRODUCT((AQ1185=$AQ$6:$AQ$1560)*(AH1185=$AH$6:$AH$1560)*(AN1185=$AN$6:$AN$1560)*(AO1185=$AO$6:$AO$1560)*(ROW($AQ$6:$AQ$1560)&lt;&gt;ROW(AQ1185))*((R1185=0)*($R$6:$R$1560&gt;0)+(R1185&gt;0)*($R$6:$R$1560=0)))&gt;0,"SALONES UNIDOS",IF(SUMPRODUCT((AQ1185=$AQ$6:$AQ$1560)*(AH1185=$AH$6:$AH$1560)*((AN1185&lt;$AO$6:$AO$1560)*(AO1185&gt;$AN$6:$AN$1560))*(ROW($AQ$6:$AQ$1560)&lt;&gt;ROW(AQ1185)))&gt;0,"CRUZADO","Sin cruce")))</f>
        <v>Sin cruce</v>
      </c>
    </row>
    <row r="1186" spans="3:44" ht="15.6" hidden="1" customHeight="1">
      <c r="C1186" s="12" t="s">
        <v>1081</v>
      </c>
      <c r="D1186" s="789" t="s">
        <v>1715</v>
      </c>
      <c r="E1186" s="789">
        <v>20261</v>
      </c>
      <c r="F1186" s="12" t="s">
        <v>23</v>
      </c>
      <c r="G1186" s="12" t="s">
        <v>20</v>
      </c>
      <c r="H1186" s="12" t="s">
        <v>82</v>
      </c>
      <c r="I1186" s="12">
        <v>7</v>
      </c>
      <c r="J1186" s="12" t="s">
        <v>32</v>
      </c>
      <c r="K1186" s="790" t="s">
        <v>1766</v>
      </c>
      <c r="L1186" s="491" t="s">
        <v>1767</v>
      </c>
      <c r="M1186" s="789" t="s">
        <v>1101</v>
      </c>
      <c r="N1186" s="789" t="s">
        <v>1086</v>
      </c>
      <c r="O1186" s="12" t="s">
        <v>769</v>
      </c>
      <c r="P1186" s="789">
        <v>3</v>
      </c>
      <c r="Q1186" s="789">
        <v>2</v>
      </c>
      <c r="R1186" s="815">
        <v>5</v>
      </c>
      <c r="S1186" s="789">
        <v>4</v>
      </c>
      <c r="T1186" s="181"/>
      <c r="U1186" s="31">
        <v>14</v>
      </c>
      <c r="V1186" s="31">
        <f>IF(W1186="","",IFERROR(INDEX(Docentes!C:C,MATCH(W1186,Docentes!D:D,0)),"NUEVO"))</f>
        <v>4743751</v>
      </c>
      <c r="W1186" s="791" t="s">
        <v>529</v>
      </c>
      <c r="X1186" s="265" t="s">
        <v>167</v>
      </c>
      <c r="Y1186" s="789" t="s">
        <v>1242</v>
      </c>
      <c r="Z1186" s="789" t="s">
        <v>1089</v>
      </c>
      <c r="AA1186" s="789"/>
      <c r="AB1186" s="789" t="s">
        <v>1092</v>
      </c>
      <c r="AC1186" s="789"/>
      <c r="AD1186" s="789"/>
      <c r="AE1186" s="789"/>
      <c r="AF1186" s="789" t="s">
        <v>1242</v>
      </c>
      <c r="AG1186" s="31" t="str">
        <f t="shared" si="633"/>
        <v>TP</v>
      </c>
      <c r="AH1186" s="789">
        <v>6</v>
      </c>
      <c r="AI1186" s="789">
        <v>7</v>
      </c>
      <c r="AJ1186" s="789">
        <v>40</v>
      </c>
      <c r="AK1186" s="789">
        <v>11</v>
      </c>
      <c r="AL1186" s="789">
        <v>50</v>
      </c>
      <c r="AM1186" s="31">
        <f t="shared" si="634"/>
        <v>4.9999999999999982</v>
      </c>
      <c r="AN1186" s="792">
        <f t="shared" si="635"/>
        <v>0.31944444444444448</v>
      </c>
      <c r="AO1186" s="792">
        <f t="shared" si="636"/>
        <v>0.49305555555555552</v>
      </c>
      <c r="AP1186" s="31" t="str" cm="1">
        <f t="array" ref="AP1186">IF(W1186="","",IF(SUMPRODUCT((W1186=$W$6:$W$1560)*(AH1186=$AH$6:$AH$1560)*(AN1186=$AN$6:$AN$1560)*(AO1186=$AO$6:$AO$1560)*(ROW($W$6:$W$1560)&lt;&gt;ROW(W1186))*((R1186=0)*($R$6:$R$1560&gt;0)+(R1186&gt;0)*($R$6:$R$1560=0)))&gt;0,"SALONES UNIDOS",IF(SUMPRODUCT((W1186=$W$6:$W$1560)*(AH1186=$AH$6:$AH$1560)*((AN1186&lt;$AO$6:$AO$1560)*(AO1186&gt;$AN$6:$AN$1560))*(ROW($W$6:$W$1560)&lt;&gt;ROW(W1186)))&gt;0,"CRUZADO","Sin cruce")))</f>
        <v>Sin cruce</v>
      </c>
      <c r="AQ1186" s="792" t="str">
        <f t="shared" si="632"/>
        <v>IS7PRINCIPALC</v>
      </c>
      <c r="AR1186" s="792" t="str" cm="1">
        <f t="array" ref="AR1186">IF(AQ1186="","",IF(SUMPRODUCT((AQ1186=$AQ$6:$AQ$1560)*(AH1186=$AH$6:$AH$1560)*(AN1186=$AN$6:$AN$1560)*(AO1186=$AO$6:$AO$1560)*(ROW($AQ$6:$AQ$1560)&lt;&gt;ROW(AQ1186))*((R1186=0)*($R$6:$R$1560&gt;0)+(R1186&gt;0)*($R$6:$R$1560=0)))&gt;0,"SALONES UNIDOS",IF(SUMPRODUCT((AQ1186=$AQ$6:$AQ$1560)*(AH1186=$AH$6:$AH$1560)*((AN1186&lt;$AO$6:$AO$1560)*(AO1186&gt;$AN$6:$AN$1560))*(ROW($AQ$6:$AQ$1560)&lt;&gt;ROW(AQ1186)))&gt;0,"CRUZADO","Sin cruce")))</f>
        <v>Sin cruce</v>
      </c>
    </row>
    <row r="1187" spans="3:44" ht="15.6" hidden="1" customHeight="1">
      <c r="C1187" s="12" t="s">
        <v>1081</v>
      </c>
      <c r="D1187" s="789" t="s">
        <v>1715</v>
      </c>
      <c r="E1187" s="789">
        <v>20261</v>
      </c>
      <c r="F1187" s="12" t="s">
        <v>23</v>
      </c>
      <c r="G1187" s="12" t="s">
        <v>20</v>
      </c>
      <c r="H1187" s="12" t="s">
        <v>82</v>
      </c>
      <c r="I1187" s="12">
        <v>7</v>
      </c>
      <c r="J1187" s="12" t="s">
        <v>32</v>
      </c>
      <c r="K1187" s="790" t="s">
        <v>1768</v>
      </c>
      <c r="L1187" s="491" t="s">
        <v>1133</v>
      </c>
      <c r="M1187" s="789" t="s">
        <v>1085</v>
      </c>
      <c r="N1187" s="789" t="s">
        <v>1086</v>
      </c>
      <c r="O1187" s="12" t="s">
        <v>769</v>
      </c>
      <c r="P1187" s="789">
        <v>2</v>
      </c>
      <c r="Q1187" s="789">
        <v>2</v>
      </c>
      <c r="R1187" s="815">
        <v>4</v>
      </c>
      <c r="S1187" s="789">
        <v>3</v>
      </c>
      <c r="T1187" s="181"/>
      <c r="U1187" s="31">
        <v>14</v>
      </c>
      <c r="V1187" s="31">
        <f>IF(W1187="","",IFERROR(INDEX(Docentes!C:C,MATCH(W1187,Docentes!D:D,0)),"NUEVO"))</f>
        <v>21838457</v>
      </c>
      <c r="W1187" s="791" t="s">
        <v>445</v>
      </c>
      <c r="X1187" s="265" t="s">
        <v>167</v>
      </c>
      <c r="Y1187" s="789" t="s">
        <v>1088</v>
      </c>
      <c r="Z1187" s="789" t="s">
        <v>1089</v>
      </c>
      <c r="AA1187" s="789"/>
      <c r="AB1187" s="789" t="s">
        <v>1092</v>
      </c>
      <c r="AC1187" s="789"/>
      <c r="AD1187" s="789"/>
      <c r="AE1187" s="789"/>
      <c r="AF1187" s="789" t="s">
        <v>1088</v>
      </c>
      <c r="AG1187" s="31" t="str">
        <f t="shared" si="633"/>
        <v>TP</v>
      </c>
      <c r="AH1187" s="789">
        <v>1</v>
      </c>
      <c r="AI1187" s="789">
        <v>19</v>
      </c>
      <c r="AJ1187" s="789">
        <v>20</v>
      </c>
      <c r="AK1187" s="789">
        <v>22</v>
      </c>
      <c r="AL1187" s="789">
        <v>40</v>
      </c>
      <c r="AM1187" s="31">
        <f t="shared" si="634"/>
        <v>4.0000000000000018</v>
      </c>
      <c r="AN1187" s="792">
        <f t="shared" si="635"/>
        <v>0.80555555555555547</v>
      </c>
      <c r="AO1187" s="792">
        <f t="shared" si="636"/>
        <v>0.94444444444444442</v>
      </c>
      <c r="AP1187" s="31" t="str" cm="1">
        <f t="array" ref="AP1187">IF(W1187="","",IF(SUMPRODUCT((W1187=$W$6:$W$1560)*(AH1187=$AH$6:$AH$1560)*(AN1187=$AN$6:$AN$1560)*(AO1187=$AO$6:$AO$1560)*(ROW($W$6:$W$1560)&lt;&gt;ROW(W1187))*((R1187=0)*($R$6:$R$1560&gt;0)+(R1187&gt;0)*($R$6:$R$1560=0)))&gt;0,"SALONES UNIDOS",IF(SUMPRODUCT((W1187=$W$6:$W$1560)*(AH1187=$AH$6:$AH$1560)*((AN1187&lt;$AO$6:$AO$1560)*(AO1187&gt;$AN$6:$AN$1560))*(ROW($W$6:$W$1560)&lt;&gt;ROW(W1187)))&gt;0,"CRUZADO","Sin cruce")))</f>
        <v>Sin cruce</v>
      </c>
      <c r="AQ1187" s="792" t="str">
        <f t="shared" si="632"/>
        <v>IS7PRINCIPALC</v>
      </c>
      <c r="AR1187" s="792" t="str" cm="1">
        <f t="array" ref="AR1187">IF(AQ1187="","",IF(SUMPRODUCT((AQ1187=$AQ$6:$AQ$1560)*(AH1187=$AH$6:$AH$1560)*(AN1187=$AN$6:$AN$1560)*(AO1187=$AO$6:$AO$1560)*(ROW($AQ$6:$AQ$1560)&lt;&gt;ROW(AQ1187))*((R1187=0)*($R$6:$R$1560&gt;0)+(R1187&gt;0)*($R$6:$R$1560=0)))&gt;0,"SALONES UNIDOS",IF(SUMPRODUCT((AQ1187=$AQ$6:$AQ$1560)*(AH1187=$AH$6:$AH$1560)*((AN1187&lt;$AO$6:$AO$1560)*(AO1187&gt;$AN$6:$AN$1560))*(ROW($AQ$6:$AQ$1560)&lt;&gt;ROW(AQ1187)))&gt;0,"CRUZADO","Sin cruce")))</f>
        <v>Sin cruce</v>
      </c>
    </row>
    <row r="1188" spans="3:44" ht="15.6" hidden="1" customHeight="1">
      <c r="C1188" s="12" t="s">
        <v>1081</v>
      </c>
      <c r="D1188" s="789" t="s">
        <v>1715</v>
      </c>
      <c r="E1188" s="789">
        <v>20261</v>
      </c>
      <c r="F1188" s="12" t="s">
        <v>23</v>
      </c>
      <c r="G1188" s="12" t="s">
        <v>20</v>
      </c>
      <c r="H1188" s="12" t="s">
        <v>82</v>
      </c>
      <c r="I1188" s="12">
        <v>7</v>
      </c>
      <c r="J1188" s="12" t="s">
        <v>32</v>
      </c>
      <c r="K1188" s="790" t="s">
        <v>1769</v>
      </c>
      <c r="L1188" s="491" t="s">
        <v>1770</v>
      </c>
      <c r="M1188" s="789" t="s">
        <v>1085</v>
      </c>
      <c r="N1188" s="789" t="s">
        <v>1086</v>
      </c>
      <c r="O1188" s="12" t="s">
        <v>769</v>
      </c>
      <c r="P1188" s="789">
        <v>3</v>
      </c>
      <c r="Q1188" s="789">
        <v>0</v>
      </c>
      <c r="R1188" s="815">
        <v>3</v>
      </c>
      <c r="S1188" s="789">
        <v>3</v>
      </c>
      <c r="T1188" s="181"/>
      <c r="U1188" s="31">
        <v>14</v>
      </c>
      <c r="V1188" s="31">
        <f>IF(W1188="","",IFERROR(INDEX(Docentes!C:C,MATCH(W1188,Docentes!D:D,0)),"NUEVO"))</f>
        <v>16719199</v>
      </c>
      <c r="W1188" s="791" t="s">
        <v>231</v>
      </c>
      <c r="X1188" s="265" t="s">
        <v>167</v>
      </c>
      <c r="Y1188" s="789" t="s">
        <v>1088</v>
      </c>
      <c r="Z1188" s="789" t="s">
        <v>1089</v>
      </c>
      <c r="AA1188" s="789"/>
      <c r="AB1188" s="789" t="s">
        <v>1092</v>
      </c>
      <c r="AC1188" s="789"/>
      <c r="AD1188" s="789"/>
      <c r="AE1188" s="789"/>
      <c r="AF1188" s="789" t="s">
        <v>1088</v>
      </c>
      <c r="AG1188" s="31" t="str">
        <f t="shared" si="633"/>
        <v>T</v>
      </c>
      <c r="AH1188" s="789">
        <v>4</v>
      </c>
      <c r="AI1188" s="789">
        <v>18</v>
      </c>
      <c r="AJ1188" s="789">
        <v>30</v>
      </c>
      <c r="AK1188" s="789">
        <v>21</v>
      </c>
      <c r="AL1188" s="789">
        <v>0</v>
      </c>
      <c r="AM1188" s="31">
        <f t="shared" si="634"/>
        <v>2.9999999999999987</v>
      </c>
      <c r="AN1188" s="792">
        <f t="shared" si="635"/>
        <v>0.77083333333333337</v>
      </c>
      <c r="AO1188" s="792">
        <f t="shared" si="636"/>
        <v>0.875</v>
      </c>
      <c r="AP1188" s="31" t="str" cm="1">
        <f t="array" ref="AP1188">IF(W1188="","",IF(SUMPRODUCT((W1188=$W$6:$W$1560)*(AH1188=$AH$6:$AH$1560)*(AN1188=$AN$6:$AN$1560)*(AO1188=$AO$6:$AO$1560)*(ROW($W$6:$W$1560)&lt;&gt;ROW(W1188))*((R1188=0)*($R$6:$R$1560&gt;0)+(R1188&gt;0)*($R$6:$R$1560=0)))&gt;0,"SALONES UNIDOS",IF(SUMPRODUCT((W1188=$W$6:$W$1560)*(AH1188=$AH$6:$AH$1560)*((AN1188&lt;$AO$6:$AO$1560)*(AO1188&gt;$AN$6:$AN$1560))*(ROW($W$6:$W$1560)&lt;&gt;ROW(W1188)))&gt;0,"CRUZADO","Sin cruce")))</f>
        <v>Sin cruce</v>
      </c>
      <c r="AQ1188" s="792" t="str">
        <f t="shared" si="632"/>
        <v>IS7PRINCIPALC</v>
      </c>
      <c r="AR1188" s="792" t="str" cm="1">
        <f t="array" ref="AR1188">IF(AQ1188="","",IF(SUMPRODUCT((AQ1188=$AQ$6:$AQ$1560)*(AH1188=$AH$6:$AH$1560)*(AN1188=$AN$6:$AN$1560)*(AO1188=$AO$6:$AO$1560)*(ROW($AQ$6:$AQ$1560)&lt;&gt;ROW(AQ1188))*((R1188=0)*($R$6:$R$1560&gt;0)+(R1188&gt;0)*($R$6:$R$1560=0)))&gt;0,"SALONES UNIDOS",IF(SUMPRODUCT((AQ1188=$AQ$6:$AQ$1560)*(AH1188=$AH$6:$AH$1560)*((AN1188&lt;$AO$6:$AO$1560)*(AO1188&gt;$AN$6:$AN$1560))*(ROW($AQ$6:$AQ$1560)&lt;&gt;ROW(AQ1188)))&gt;0,"CRUZADO","Sin cruce")))</f>
        <v>Sin cruce</v>
      </c>
    </row>
    <row r="1189" spans="3:44" ht="15.6" hidden="1" customHeight="1">
      <c r="C1189" s="12" t="s">
        <v>1081</v>
      </c>
      <c r="D1189" s="789" t="s">
        <v>1715</v>
      </c>
      <c r="E1189" s="789">
        <v>20261</v>
      </c>
      <c r="F1189" s="12" t="s">
        <v>23</v>
      </c>
      <c r="G1189" s="12" t="s">
        <v>20</v>
      </c>
      <c r="H1189" s="12" t="s">
        <v>82</v>
      </c>
      <c r="I1189" s="12">
        <v>7</v>
      </c>
      <c r="J1189" s="12" t="s">
        <v>32</v>
      </c>
      <c r="K1189" s="790" t="s">
        <v>1771</v>
      </c>
      <c r="L1189" s="491" t="s">
        <v>1772</v>
      </c>
      <c r="M1189" s="789" t="s">
        <v>1101</v>
      </c>
      <c r="N1189" s="789" t="s">
        <v>1086</v>
      </c>
      <c r="O1189" s="12" t="s">
        <v>731</v>
      </c>
      <c r="P1189" s="789">
        <v>2</v>
      </c>
      <c r="Q1189" s="789">
        <v>0</v>
      </c>
      <c r="R1189" s="815">
        <v>2</v>
      </c>
      <c r="S1189" s="789">
        <v>3</v>
      </c>
      <c r="T1189" s="181"/>
      <c r="U1189" s="31">
        <v>14</v>
      </c>
      <c r="V1189" s="31">
        <f>IF(W1189="","",IFERROR(INDEX(Docentes!C:C,MATCH(W1189,Docentes!D:D,0)),"NUEVO"))</f>
        <v>41391761</v>
      </c>
      <c r="W1189" s="791" t="s">
        <v>458</v>
      </c>
      <c r="X1189" s="265" t="s">
        <v>168</v>
      </c>
      <c r="Y1189" s="789" t="s">
        <v>1142</v>
      </c>
      <c r="Z1189" s="789" t="s">
        <v>1089</v>
      </c>
      <c r="AA1189" s="789" t="s">
        <v>26</v>
      </c>
      <c r="AB1189" s="789" t="s">
        <v>1585</v>
      </c>
      <c r="AC1189" s="789">
        <v>40</v>
      </c>
      <c r="AD1189" s="789"/>
      <c r="AE1189" s="789"/>
      <c r="AF1189" s="789" t="s">
        <v>1142</v>
      </c>
      <c r="AG1189" s="31" t="str">
        <f>IF(AND(P1189&gt;0,Q1189&gt;0),"TP",IF(AND(P1189&gt;0,Q1189=0),"T","P"))</f>
        <v>T</v>
      </c>
      <c r="AH1189" s="789">
        <v>2</v>
      </c>
      <c r="AI1189" s="789">
        <v>15</v>
      </c>
      <c r="AJ1189" s="789">
        <v>10</v>
      </c>
      <c r="AK1189" s="789">
        <v>16</v>
      </c>
      <c r="AL1189" s="789">
        <v>50</v>
      </c>
      <c r="AM1189" s="31">
        <f>IF(R1189=0,0,IF(AI1189="",R1189,IF(X1189="HIBRIDO VIRTUAL",0,((((AK1189/24)+(AL1189/1440))-((AI1189/24)+(AJ1189/1440)))*1440/50))))</f>
        <v>1.9999999999999993</v>
      </c>
      <c r="AN1189" s="792">
        <f>AI1189/24+AJ1189/1440</f>
        <v>0.63194444444444442</v>
      </c>
      <c r="AO1189" s="792">
        <f>AK1189/24+AL1189/1440</f>
        <v>0.70138888888888884</v>
      </c>
      <c r="AP1189" s="31" t="str" cm="1">
        <f t="array" ref="AP1189">IF(W1189="","",IF(SUMPRODUCT((W1189=$W$6:$W$1560)*(AH1189=$AH$6:$AH$1560)*(AN1189=$AN$6:$AN$1560)*(AO1189=$AO$6:$AO$1560)*(ROW($W$6:$W$1560)&lt;&gt;ROW(W1189))*((R1189=0)*($R$6:$R$1560&gt;0)+(R1189&gt;0)*($R$6:$R$1560=0)))&gt;0,"SALONES UNIDOS",IF(SUMPRODUCT((W1189=$W$6:$W$1560)*(AH1189=$AH$6:$AH$1560)*((AN1189&lt;$AO$6:$AO$1560)*(AO1189&gt;$AN$6:$AN$1560))*(ROW($W$6:$W$1560)&lt;&gt;ROW(W1189)))&gt;0,"CRUZADO","Sin cruce")))</f>
        <v>Sin cruce</v>
      </c>
      <c r="AQ1189" s="792" t="str">
        <f>TRIM(CONCATENATE(H1189,I1189,F1189,J1189))</f>
        <v>IS7PRINCIPALC</v>
      </c>
      <c r="AR1189" s="792" t="str" cm="1">
        <f t="array" ref="AR1189">IF(AQ1189="","",IF(SUMPRODUCT((AQ1189=$AQ$6:$AQ$1560)*(AH1189=$AH$6:$AH$1560)*(AN1189=$AN$6:$AN$1560)*(AO1189=$AO$6:$AO$1560)*(ROW($AQ$6:$AQ$1560)&lt;&gt;ROW(AQ1189))*((R1189=0)*($R$6:$R$1560&gt;0)+(R1189&gt;0)*($R$6:$R$1560=0)))&gt;0,"SALONES UNIDOS",IF(SUMPRODUCT((AQ1189=$AQ$6:$AQ$1560)*(AH1189=$AH$6:$AH$1560)*((AN1189&lt;$AO$6:$AO$1560)*(AO1189&gt;$AN$6:$AN$1560))*(ROW($AQ$6:$AQ$1560)&lt;&gt;ROW(AQ1189)))&gt;0,"CRUZADO","Sin cruce")))</f>
        <v>Sin cruce</v>
      </c>
    </row>
    <row r="1190" spans="3:44" ht="15.6" hidden="1" customHeight="1">
      <c r="C1190" s="12" t="s">
        <v>1081</v>
      </c>
      <c r="D1190" s="789" t="s">
        <v>1715</v>
      </c>
      <c r="E1190" s="789">
        <v>20261</v>
      </c>
      <c r="F1190" s="12" t="s">
        <v>23</v>
      </c>
      <c r="G1190" s="12" t="s">
        <v>20</v>
      </c>
      <c r="H1190" s="12" t="s">
        <v>82</v>
      </c>
      <c r="I1190" s="12">
        <v>7</v>
      </c>
      <c r="J1190" s="12" t="s">
        <v>32</v>
      </c>
      <c r="K1190" s="790" t="s">
        <v>1771</v>
      </c>
      <c r="L1190" s="491" t="s">
        <v>1772</v>
      </c>
      <c r="M1190" s="789" t="s">
        <v>1101</v>
      </c>
      <c r="N1190" s="789" t="s">
        <v>1086</v>
      </c>
      <c r="O1190" s="12" t="s">
        <v>731</v>
      </c>
      <c r="P1190" s="789">
        <v>0</v>
      </c>
      <c r="Q1190" s="789">
        <v>2</v>
      </c>
      <c r="R1190" s="815">
        <v>2</v>
      </c>
      <c r="S1190" s="789">
        <v>3</v>
      </c>
      <c r="T1190" s="181"/>
      <c r="U1190" s="31">
        <v>14</v>
      </c>
      <c r="V1190" s="31">
        <f>IF(W1190="","",IFERROR(INDEX(Docentes!C:C,MATCH(W1190,Docentes!D:D,0)),"NUEVO"))</f>
        <v>41391761</v>
      </c>
      <c r="W1190" s="791" t="s">
        <v>458</v>
      </c>
      <c r="X1190" s="265" t="s">
        <v>168</v>
      </c>
      <c r="Y1190" s="789" t="s">
        <v>1142</v>
      </c>
      <c r="Z1190" s="789" t="s">
        <v>1089</v>
      </c>
      <c r="AA1190" s="789"/>
      <c r="AB1190" s="789"/>
      <c r="AC1190" s="789"/>
      <c r="AD1190" s="789" t="s">
        <v>1773</v>
      </c>
      <c r="AE1190" s="789">
        <v>20</v>
      </c>
      <c r="AF1190" s="789" t="s">
        <v>1142</v>
      </c>
      <c r="AG1190" s="31" t="str">
        <f t="shared" si="633"/>
        <v>P</v>
      </c>
      <c r="AH1190" s="789">
        <v>2</v>
      </c>
      <c r="AI1190" s="789">
        <v>16</v>
      </c>
      <c r="AJ1190" s="789">
        <v>50</v>
      </c>
      <c r="AK1190" s="789">
        <v>18</v>
      </c>
      <c r="AL1190" s="789">
        <v>30</v>
      </c>
      <c r="AM1190" s="31">
        <f t="shared" si="634"/>
        <v>2.0000000000000027</v>
      </c>
      <c r="AN1190" s="792">
        <f t="shared" si="635"/>
        <v>0.70138888888888884</v>
      </c>
      <c r="AO1190" s="792">
        <f t="shared" si="636"/>
        <v>0.77083333333333337</v>
      </c>
      <c r="AP1190" s="31" t="str" cm="1">
        <f t="array" ref="AP1190">IF(W1190="","",IF(SUMPRODUCT((W1190=$W$6:$W$1560)*(AH1190=$AH$6:$AH$1560)*(AN1190=$AN$6:$AN$1560)*(AO1190=$AO$6:$AO$1560)*(ROW($W$6:$W$1560)&lt;&gt;ROW(W1190))*((R1190=0)*($R$6:$R$1560&gt;0)+(R1190&gt;0)*($R$6:$R$1560=0)))&gt;0,"SALONES UNIDOS",IF(SUMPRODUCT((W1190=$W$6:$W$1560)*(AH1190=$AH$6:$AH$1560)*((AN1190&lt;$AO$6:$AO$1560)*(AO1190&gt;$AN$6:$AN$1560))*(ROW($W$6:$W$1560)&lt;&gt;ROW(W1190)))&gt;0,"CRUZADO","Sin cruce")))</f>
        <v>Sin cruce</v>
      </c>
      <c r="AQ1190" s="792" t="str">
        <f t="shared" si="632"/>
        <v>IS7PRINCIPALC</v>
      </c>
      <c r="AR1190" s="792" t="str" cm="1">
        <f t="array" ref="AR1190">IF(AQ1190="","",IF(SUMPRODUCT((AQ1190=$AQ$6:$AQ$1560)*(AH1190=$AH$6:$AH$1560)*(AN1190=$AN$6:$AN$1560)*(AO1190=$AO$6:$AO$1560)*(ROW($AQ$6:$AQ$1560)&lt;&gt;ROW(AQ1190))*((R1190=0)*($R$6:$R$1560&gt;0)+(R1190&gt;0)*($R$6:$R$1560=0)))&gt;0,"SALONES UNIDOS",IF(SUMPRODUCT((AQ1190=$AQ$6:$AQ$1560)*(AH1190=$AH$6:$AH$1560)*((AN1190&lt;$AO$6:$AO$1560)*(AO1190&gt;$AN$6:$AN$1560))*(ROW($AQ$6:$AQ$1560)&lt;&gt;ROW(AQ1190)))&gt;0,"CRUZADO","Sin cruce")))</f>
        <v>Sin cruce</v>
      </c>
    </row>
    <row r="1191" spans="3:44" ht="15.6" hidden="1" customHeight="1">
      <c r="C1191" s="12" t="s">
        <v>1081</v>
      </c>
      <c r="D1191" s="789" t="s">
        <v>1715</v>
      </c>
      <c r="E1191" s="789">
        <v>20261</v>
      </c>
      <c r="F1191" s="12" t="s">
        <v>23</v>
      </c>
      <c r="G1191" s="12" t="s">
        <v>20</v>
      </c>
      <c r="H1191" s="12" t="s">
        <v>82</v>
      </c>
      <c r="I1191" s="12">
        <v>7</v>
      </c>
      <c r="J1191" s="12" t="s">
        <v>32</v>
      </c>
      <c r="K1191" s="790" t="s">
        <v>1774</v>
      </c>
      <c r="L1191" s="491" t="s">
        <v>1775</v>
      </c>
      <c r="M1191" s="789" t="s">
        <v>1085</v>
      </c>
      <c r="N1191" s="789" t="s">
        <v>1086</v>
      </c>
      <c r="O1191" s="12" t="s">
        <v>731</v>
      </c>
      <c r="P1191" s="789">
        <v>2</v>
      </c>
      <c r="Q1191" s="789">
        <v>0</v>
      </c>
      <c r="R1191" s="815">
        <v>2</v>
      </c>
      <c r="S1191" s="789">
        <v>5</v>
      </c>
      <c r="T1191" s="181"/>
      <c r="U1191" s="31">
        <v>14</v>
      </c>
      <c r="V1191" s="31">
        <f>IF(W1191="","",IFERROR(INDEX(Docentes!C:C,MATCH(W1191,Docentes!D:D,0)),"NUEVO"))</f>
        <v>42707186</v>
      </c>
      <c r="W1191" s="791" t="s">
        <v>376</v>
      </c>
      <c r="X1191" s="265" t="s">
        <v>168</v>
      </c>
      <c r="Y1191" s="789" t="s">
        <v>1242</v>
      </c>
      <c r="Z1191" s="789" t="s">
        <v>1089</v>
      </c>
      <c r="AA1191" s="789" t="s">
        <v>26</v>
      </c>
      <c r="AB1191" s="789" t="s">
        <v>1585</v>
      </c>
      <c r="AC1191" s="789">
        <v>40</v>
      </c>
      <c r="AD1191" s="789"/>
      <c r="AE1191" s="789"/>
      <c r="AF1191" s="789" t="s">
        <v>1242</v>
      </c>
      <c r="AG1191" s="31" t="str">
        <f t="shared" si="633"/>
        <v>T</v>
      </c>
      <c r="AH1191" s="789">
        <v>1</v>
      </c>
      <c r="AI1191" s="789">
        <v>10</v>
      </c>
      <c r="AJ1191" s="789">
        <v>10</v>
      </c>
      <c r="AK1191" s="789">
        <v>11</v>
      </c>
      <c r="AL1191" s="789">
        <v>50</v>
      </c>
      <c r="AM1191" s="31">
        <f t="shared" si="634"/>
        <v>1.9999999999999993</v>
      </c>
      <c r="AN1191" s="792">
        <f t="shared" si="635"/>
        <v>0.4236111111111111</v>
      </c>
      <c r="AO1191" s="792">
        <f t="shared" si="636"/>
        <v>0.49305555555555552</v>
      </c>
      <c r="AP1191" s="31" t="str" cm="1">
        <f t="array" ref="AP1191">IF(W1191="","",IF(SUMPRODUCT((W1191=$W$6:$W$1560)*(AH1191=$AH$6:$AH$1560)*(AN1191=$AN$6:$AN$1560)*(AO1191=$AO$6:$AO$1560)*(ROW($W$6:$W$1560)&lt;&gt;ROW(W1191))*((R1191=0)*($R$6:$R$1560&gt;0)+(R1191&gt;0)*($R$6:$R$1560=0)))&gt;0,"SALONES UNIDOS",IF(SUMPRODUCT((W1191=$W$6:$W$1560)*(AH1191=$AH$6:$AH$1560)*((AN1191&lt;$AO$6:$AO$1560)*(AO1191&gt;$AN$6:$AN$1560))*(ROW($W$6:$W$1560)&lt;&gt;ROW(W1191)))&gt;0,"CRUZADO","Sin cruce")))</f>
        <v>Sin cruce</v>
      </c>
      <c r="AQ1191" s="792" t="str">
        <f t="shared" si="632"/>
        <v>IS7PRINCIPALC</v>
      </c>
      <c r="AR1191" s="792" t="str" cm="1">
        <f t="array" ref="AR1191">IF(AQ1191="","",IF(SUMPRODUCT((AQ1191=$AQ$6:$AQ$1560)*(AH1191=$AH$6:$AH$1560)*(AN1191=$AN$6:$AN$1560)*(AO1191=$AO$6:$AO$1560)*(ROW($AQ$6:$AQ$1560)&lt;&gt;ROW(AQ1191))*((R1191=0)*($R$6:$R$1560&gt;0)+(R1191&gt;0)*($R$6:$R$1560=0)))&gt;0,"SALONES UNIDOS",IF(SUMPRODUCT((AQ1191=$AQ$6:$AQ$1560)*(AH1191=$AH$6:$AH$1560)*((AN1191&lt;$AO$6:$AO$1560)*(AO1191&gt;$AN$6:$AN$1560))*(ROW($AQ$6:$AQ$1560)&lt;&gt;ROW(AQ1191)))&gt;0,"CRUZADO","Sin cruce")))</f>
        <v>Sin cruce</v>
      </c>
    </row>
    <row r="1192" spans="3:44" ht="15.6" hidden="1" customHeight="1">
      <c r="C1192" s="12" t="s">
        <v>1081</v>
      </c>
      <c r="D1192" s="789" t="s">
        <v>1715</v>
      </c>
      <c r="E1192" s="789">
        <v>20261</v>
      </c>
      <c r="F1192" s="12" t="s">
        <v>23</v>
      </c>
      <c r="G1192" s="12" t="s">
        <v>20</v>
      </c>
      <c r="H1192" s="12" t="s">
        <v>82</v>
      </c>
      <c r="I1192" s="12">
        <v>7</v>
      </c>
      <c r="J1192" s="12" t="s">
        <v>32</v>
      </c>
      <c r="K1192" s="790" t="s">
        <v>1774</v>
      </c>
      <c r="L1192" s="491" t="s">
        <v>1775</v>
      </c>
      <c r="M1192" s="789" t="s">
        <v>1085</v>
      </c>
      <c r="N1192" s="789" t="s">
        <v>1086</v>
      </c>
      <c r="O1192" s="12" t="s">
        <v>731</v>
      </c>
      <c r="P1192" s="789">
        <v>0</v>
      </c>
      <c r="Q1192" s="789">
        <v>4</v>
      </c>
      <c r="R1192" s="815">
        <v>4</v>
      </c>
      <c r="S1192" s="789">
        <v>5</v>
      </c>
      <c r="T1192" s="181"/>
      <c r="U1192" s="31">
        <v>14</v>
      </c>
      <c r="V1192" s="31">
        <f>IF(W1192="","",IFERROR(INDEX(Docentes!C:C,MATCH(W1192,Docentes!D:D,0)),"NUEVO"))</f>
        <v>42707186</v>
      </c>
      <c r="W1192" s="791" t="s">
        <v>376</v>
      </c>
      <c r="X1192" s="265" t="s">
        <v>168</v>
      </c>
      <c r="Y1192" s="789" t="s">
        <v>1242</v>
      </c>
      <c r="Z1192" s="789" t="s">
        <v>1089</v>
      </c>
      <c r="AA1192" s="789"/>
      <c r="AB1192" s="789"/>
      <c r="AC1192" s="789"/>
      <c r="AD1192" s="789" t="s">
        <v>1258</v>
      </c>
      <c r="AE1192" s="789">
        <v>20</v>
      </c>
      <c r="AF1192" s="789" t="s">
        <v>1242</v>
      </c>
      <c r="AG1192" s="31" t="str">
        <f>IF(AND(P1192&gt;0,Q1192&gt;0),"TP",IF(AND(P1192&gt;0,Q1192=0),"T","P"))</f>
        <v>P</v>
      </c>
      <c r="AH1192" s="789">
        <v>1</v>
      </c>
      <c r="AI1192" s="789">
        <v>11</v>
      </c>
      <c r="AJ1192" s="789">
        <v>50</v>
      </c>
      <c r="AK1192" s="789">
        <v>15</v>
      </c>
      <c r="AL1192" s="789">
        <v>10</v>
      </c>
      <c r="AM1192" s="31">
        <f>IF(R1192=0,0,IF(AI1192="",R1192,IF(X1192="HIBRIDO VIRTUAL",0,((((AK1192/24)+(AL1192/1440))-((AI1192/24)+(AJ1192/1440)))*1440/50))))</f>
        <v>4</v>
      </c>
      <c r="AN1192" s="792">
        <f>AI1192/24+AJ1192/1440</f>
        <v>0.49305555555555552</v>
      </c>
      <c r="AO1192" s="792">
        <f>AK1192/24+AL1192/1440</f>
        <v>0.63194444444444442</v>
      </c>
      <c r="AP1192" s="31" t="str" cm="1">
        <f t="array" ref="AP1192">IF(W1192="","",IF(SUMPRODUCT((W1192=$W$6:$W$1560)*(AH1192=$AH$6:$AH$1560)*(AN1192=$AN$6:$AN$1560)*(AO1192=$AO$6:$AO$1560)*(ROW($W$6:$W$1560)&lt;&gt;ROW(W1192))*((R1192=0)*($R$6:$R$1560&gt;0)+(R1192&gt;0)*($R$6:$R$1560=0)))&gt;0,"SALONES UNIDOS",IF(SUMPRODUCT((W1192=$W$6:$W$1560)*(AH1192=$AH$6:$AH$1560)*((AN1192&lt;$AO$6:$AO$1560)*(AO1192&gt;$AN$6:$AN$1560))*(ROW($W$6:$W$1560)&lt;&gt;ROW(W1192)))&gt;0,"CRUZADO","Sin cruce")))</f>
        <v>Sin cruce</v>
      </c>
      <c r="AQ1192" s="792" t="str">
        <f>TRIM(CONCATENATE(H1192,I1192,F1192,J1192))</f>
        <v>IS7PRINCIPALC</v>
      </c>
      <c r="AR1192" s="792" t="str" cm="1">
        <f t="array" ref="AR1192">IF(AQ1192="","",IF(SUMPRODUCT((AQ1192=$AQ$6:$AQ$1560)*(AH1192=$AH$6:$AH$1560)*(AN1192=$AN$6:$AN$1560)*(AO1192=$AO$6:$AO$1560)*(ROW($AQ$6:$AQ$1560)&lt;&gt;ROW(AQ1192))*((R1192=0)*($R$6:$R$1560&gt;0)+(R1192&gt;0)*($R$6:$R$1560=0)))&gt;0,"SALONES UNIDOS",IF(SUMPRODUCT((AQ1192=$AQ$6:$AQ$1560)*(AH1192=$AH$6:$AH$1560)*((AN1192&lt;$AO$6:$AO$1560)*(AO1192&gt;$AN$6:$AN$1560))*(ROW($AQ$6:$AQ$1560)&lt;&gt;ROW(AQ1192)))&gt;0,"CRUZADO","Sin cruce")))</f>
        <v>Sin cruce</v>
      </c>
    </row>
    <row r="1193" spans="3:44" ht="15.6" hidden="1" customHeight="1">
      <c r="C1193" s="12" t="s">
        <v>1081</v>
      </c>
      <c r="D1193" s="789" t="s">
        <v>1715</v>
      </c>
      <c r="E1193" s="789">
        <v>20261</v>
      </c>
      <c r="F1193" s="12" t="s">
        <v>23</v>
      </c>
      <c r="G1193" s="12" t="s">
        <v>20</v>
      </c>
      <c r="H1193" s="12" t="s">
        <v>82</v>
      </c>
      <c r="I1193" s="12">
        <v>7</v>
      </c>
      <c r="J1193" s="12" t="s">
        <v>32</v>
      </c>
      <c r="K1193" s="790" t="s">
        <v>1774</v>
      </c>
      <c r="L1193" s="491" t="s">
        <v>1775</v>
      </c>
      <c r="M1193" s="789" t="s">
        <v>1085</v>
      </c>
      <c r="N1193" s="789" t="s">
        <v>1086</v>
      </c>
      <c r="O1193" s="12" t="s">
        <v>731</v>
      </c>
      <c r="P1193" s="789">
        <v>0</v>
      </c>
      <c r="Q1193" s="789">
        <v>2</v>
      </c>
      <c r="R1193" s="815">
        <v>2</v>
      </c>
      <c r="S1193" s="789">
        <v>5</v>
      </c>
      <c r="T1193" s="181"/>
      <c r="U1193" s="31">
        <v>14</v>
      </c>
      <c r="V1193" s="31">
        <f>IF(W1193="","",IFERROR(INDEX(Docentes!C:C,MATCH(W1193,Docentes!D:D,0)),"NUEVO"))</f>
        <v>42707186</v>
      </c>
      <c r="W1193" s="791" t="s">
        <v>376</v>
      </c>
      <c r="X1193" s="265" t="s">
        <v>168</v>
      </c>
      <c r="Y1193" s="789" t="s">
        <v>1142</v>
      </c>
      <c r="Z1193" s="789" t="s">
        <v>1089</v>
      </c>
      <c r="AA1193" s="789"/>
      <c r="AB1193" s="789"/>
      <c r="AC1193" s="789"/>
      <c r="AD1193" s="789" t="s">
        <v>1258</v>
      </c>
      <c r="AE1193" s="789">
        <v>20</v>
      </c>
      <c r="AF1193" s="789" t="s">
        <v>1142</v>
      </c>
      <c r="AG1193" s="31" t="str">
        <f t="shared" si="633"/>
        <v>P</v>
      </c>
      <c r="AH1193" s="789">
        <v>1</v>
      </c>
      <c r="AI1193" s="789">
        <v>16</v>
      </c>
      <c r="AJ1193" s="789">
        <v>0</v>
      </c>
      <c r="AK1193" s="789">
        <v>17</v>
      </c>
      <c r="AL1193" s="789">
        <v>40</v>
      </c>
      <c r="AM1193" s="31">
        <f t="shared" si="634"/>
        <v>2.0000000000000027</v>
      </c>
      <c r="AN1193" s="792">
        <f t="shared" si="635"/>
        <v>0.66666666666666663</v>
      </c>
      <c r="AO1193" s="792">
        <f t="shared" si="636"/>
        <v>0.73611111111111116</v>
      </c>
      <c r="AP1193" s="31" t="str" cm="1">
        <f t="array" ref="AP1193">IF(W1193="","",IF(SUMPRODUCT((W1193=$W$6:$W$1560)*(AH1193=$AH$6:$AH$1560)*(AN1193=$AN$6:$AN$1560)*(AO1193=$AO$6:$AO$1560)*(ROW($W$6:$W$1560)&lt;&gt;ROW(W1193))*((R1193=0)*($R$6:$R$1560&gt;0)+(R1193&gt;0)*($R$6:$R$1560=0)))&gt;0,"SALONES UNIDOS",IF(SUMPRODUCT((W1193=$W$6:$W$1560)*(AH1193=$AH$6:$AH$1560)*((AN1193&lt;$AO$6:$AO$1560)*(AO1193&gt;$AN$6:$AN$1560))*(ROW($W$6:$W$1560)&lt;&gt;ROW(W1193)))&gt;0,"CRUZADO","Sin cruce")))</f>
        <v>Sin cruce</v>
      </c>
      <c r="AQ1193" s="792" t="str">
        <f t="shared" si="632"/>
        <v>IS7PRINCIPALC</v>
      </c>
      <c r="AR1193" s="792" t="str" cm="1">
        <f t="array" ref="AR1193">IF(AQ1193="","",IF(SUMPRODUCT((AQ1193=$AQ$6:$AQ$1560)*(AH1193=$AH$6:$AH$1560)*(AN1193=$AN$6:$AN$1560)*(AO1193=$AO$6:$AO$1560)*(ROW($AQ$6:$AQ$1560)&lt;&gt;ROW(AQ1193))*((R1193=0)*($R$6:$R$1560&gt;0)+(R1193&gt;0)*($R$6:$R$1560=0)))&gt;0,"SALONES UNIDOS",IF(SUMPRODUCT((AQ1193=$AQ$6:$AQ$1560)*(AH1193=$AH$6:$AH$1560)*((AN1193&lt;$AO$6:$AO$1560)*(AO1193&gt;$AN$6:$AN$1560))*(ROW($AQ$6:$AQ$1560)&lt;&gt;ROW(AQ1193)))&gt;0,"CRUZADO","Sin cruce")))</f>
        <v>Sin cruce</v>
      </c>
    </row>
    <row r="1194" spans="3:44" ht="15.6" hidden="1" customHeight="1">
      <c r="C1194" s="12" t="s">
        <v>1081</v>
      </c>
      <c r="D1194" s="789" t="s">
        <v>1715</v>
      </c>
      <c r="E1194" s="789">
        <v>20261</v>
      </c>
      <c r="F1194" s="12" t="s">
        <v>23</v>
      </c>
      <c r="G1194" s="12" t="s">
        <v>20</v>
      </c>
      <c r="H1194" s="12" t="s">
        <v>82</v>
      </c>
      <c r="I1194" s="12">
        <v>7</v>
      </c>
      <c r="J1194" s="12" t="s">
        <v>32</v>
      </c>
      <c r="K1194" s="790" t="s">
        <v>1776</v>
      </c>
      <c r="L1194" s="491" t="s">
        <v>1280</v>
      </c>
      <c r="M1194" s="789" t="s">
        <v>1101</v>
      </c>
      <c r="N1194" s="789" t="s">
        <v>1086</v>
      </c>
      <c r="O1194" s="12" t="s">
        <v>769</v>
      </c>
      <c r="P1194" s="789">
        <v>3</v>
      </c>
      <c r="Q1194" s="789">
        <v>0</v>
      </c>
      <c r="R1194" s="815">
        <v>3</v>
      </c>
      <c r="S1194" s="789">
        <v>3</v>
      </c>
      <c r="T1194" s="181"/>
      <c r="U1194" s="31">
        <v>14</v>
      </c>
      <c r="V1194" s="31">
        <f>IF(W1194="","",IFERROR(INDEX(Docentes!C:C,MATCH(W1194,Docentes!D:D,0)),"NUEVO"))</f>
        <v>21870795</v>
      </c>
      <c r="W1194" s="791" t="s">
        <v>552</v>
      </c>
      <c r="X1194" s="265" t="s">
        <v>167</v>
      </c>
      <c r="Y1194" s="789" t="s">
        <v>1088</v>
      </c>
      <c r="Z1194" s="789" t="s">
        <v>1089</v>
      </c>
      <c r="AA1194" s="789"/>
      <c r="AB1194" s="789" t="s">
        <v>1092</v>
      </c>
      <c r="AC1194" s="789"/>
      <c r="AD1194" s="789"/>
      <c r="AE1194" s="789"/>
      <c r="AF1194" s="789" t="s">
        <v>1088</v>
      </c>
      <c r="AG1194" s="31" t="str">
        <f t="shared" si="633"/>
        <v>T</v>
      </c>
      <c r="AH1194" s="789">
        <v>2</v>
      </c>
      <c r="AI1194" s="789">
        <v>21</v>
      </c>
      <c r="AJ1194" s="789">
        <v>0</v>
      </c>
      <c r="AK1194" s="789">
        <v>23</v>
      </c>
      <c r="AL1194" s="789">
        <v>30</v>
      </c>
      <c r="AM1194" s="31">
        <f t="shared" si="634"/>
        <v>3.0000000000000022</v>
      </c>
      <c r="AN1194" s="792">
        <f t="shared" si="635"/>
        <v>0.875</v>
      </c>
      <c r="AO1194" s="792">
        <f t="shared" si="636"/>
        <v>0.97916666666666674</v>
      </c>
      <c r="AP1194" s="31" t="str" cm="1">
        <f t="array" ref="AP1194">IF(W1194="","",IF(SUMPRODUCT((W1194=$W$6:$W$1560)*(AH1194=$AH$6:$AH$1560)*(AN1194=$AN$6:$AN$1560)*(AO1194=$AO$6:$AO$1560)*(ROW($W$6:$W$1560)&lt;&gt;ROW(W1194))*((R1194=0)*($R$6:$R$1560&gt;0)+(R1194&gt;0)*($R$6:$R$1560=0)))&gt;0,"SALONES UNIDOS",IF(SUMPRODUCT((W1194=$W$6:$W$1560)*(AH1194=$AH$6:$AH$1560)*((AN1194&lt;$AO$6:$AO$1560)*(AO1194&gt;$AN$6:$AN$1560))*(ROW($W$6:$W$1560)&lt;&gt;ROW(W1194)))&gt;0,"CRUZADO","Sin cruce")))</f>
        <v>Sin cruce</v>
      </c>
      <c r="AQ1194" s="792" t="str">
        <f t="shared" si="632"/>
        <v>IS7PRINCIPALC</v>
      </c>
      <c r="AR1194" s="792" t="str" cm="1">
        <f t="array" ref="AR1194">IF(AQ1194="","",IF(SUMPRODUCT((AQ1194=$AQ$6:$AQ$1560)*(AH1194=$AH$6:$AH$1560)*(AN1194=$AN$6:$AN$1560)*(AO1194=$AO$6:$AO$1560)*(ROW($AQ$6:$AQ$1560)&lt;&gt;ROW(AQ1194))*((R1194=0)*($R$6:$R$1560&gt;0)+(R1194&gt;0)*($R$6:$R$1560=0)))&gt;0,"SALONES UNIDOS",IF(SUMPRODUCT((AQ1194=$AQ$6:$AQ$1560)*(AH1194=$AH$6:$AH$1560)*((AN1194&lt;$AO$6:$AO$1560)*(AO1194&gt;$AN$6:$AN$1560))*(ROW($AQ$6:$AQ$1560)&lt;&gt;ROW(AQ1194)))&gt;0,"CRUZADO","Sin cruce")))</f>
        <v>Sin cruce</v>
      </c>
    </row>
    <row r="1195" spans="3:44" ht="15.6" hidden="1" customHeight="1">
      <c r="C1195" s="12" t="s">
        <v>1081</v>
      </c>
      <c r="D1195" s="789" t="s">
        <v>34</v>
      </c>
      <c r="E1195" s="789">
        <v>202011</v>
      </c>
      <c r="F1195" s="12" t="s">
        <v>23</v>
      </c>
      <c r="G1195" s="12" t="s">
        <v>20</v>
      </c>
      <c r="H1195" s="12" t="s">
        <v>82</v>
      </c>
      <c r="I1195" s="12">
        <v>8</v>
      </c>
      <c r="J1195" s="12" t="s">
        <v>16</v>
      </c>
      <c r="K1195" s="790" t="s">
        <v>1777</v>
      </c>
      <c r="L1195" s="491" t="s">
        <v>1105</v>
      </c>
      <c r="M1195" s="789" t="s">
        <v>1101</v>
      </c>
      <c r="N1195" s="789" t="s">
        <v>1086</v>
      </c>
      <c r="O1195" s="12" t="s">
        <v>769</v>
      </c>
      <c r="P1195" s="789">
        <v>3</v>
      </c>
      <c r="Q1195" s="789">
        <v>2</v>
      </c>
      <c r="R1195" s="815">
        <v>5</v>
      </c>
      <c r="S1195" s="789">
        <v>4</v>
      </c>
      <c r="T1195" s="181"/>
      <c r="U1195" s="31">
        <v>15</v>
      </c>
      <c r="V1195" s="31">
        <f>IF(W1195="","",IFERROR(INDEX(Docentes!C:C,MATCH(W1195,Docentes!D:D,0)),"NUEVO"))</f>
        <v>4743751</v>
      </c>
      <c r="W1195" s="791" t="s">
        <v>529</v>
      </c>
      <c r="X1195" s="265" t="s">
        <v>167</v>
      </c>
      <c r="Y1195" s="789" t="s">
        <v>1142</v>
      </c>
      <c r="Z1195" s="789" t="s">
        <v>1089</v>
      </c>
      <c r="AA1195" s="789"/>
      <c r="AB1195" s="789" t="s">
        <v>1092</v>
      </c>
      <c r="AC1195" s="789"/>
      <c r="AD1195" s="789"/>
      <c r="AE1195" s="789"/>
      <c r="AF1195" s="789" t="s">
        <v>1142</v>
      </c>
      <c r="AG1195" s="31" t="str">
        <f t="shared" si="633"/>
        <v>TP</v>
      </c>
      <c r="AH1195" s="789">
        <v>6</v>
      </c>
      <c r="AI1195" s="789">
        <v>18</v>
      </c>
      <c r="AJ1195" s="789">
        <v>30</v>
      </c>
      <c r="AK1195" s="789">
        <v>22</v>
      </c>
      <c r="AL1195" s="789">
        <v>40</v>
      </c>
      <c r="AM1195" s="31">
        <f t="shared" si="634"/>
        <v>4.9999999999999982</v>
      </c>
      <c r="AN1195" s="792">
        <f t="shared" si="635"/>
        <v>0.77083333333333337</v>
      </c>
      <c r="AO1195" s="792">
        <f t="shared" si="636"/>
        <v>0.94444444444444442</v>
      </c>
      <c r="AP1195" s="31" t="str" cm="1">
        <f t="array" ref="AP1195">IF(W1195="","",IF(SUMPRODUCT((W1195=$W$6:$W$1560)*(AH1195=$AH$6:$AH$1560)*(AN1195=$AN$6:$AN$1560)*(AO1195=$AO$6:$AO$1560)*(ROW($W$6:$W$1560)&lt;&gt;ROW(W1195))*((R1195=0)*($R$6:$R$1560&gt;0)+(R1195&gt;0)*($R$6:$R$1560=0)))&gt;0,"SALONES UNIDOS",IF(SUMPRODUCT((W1195=$W$6:$W$1560)*(AH1195=$AH$6:$AH$1560)*((AN1195&lt;$AO$6:$AO$1560)*(AO1195&gt;$AN$6:$AN$1560))*(ROW($W$6:$W$1560)&lt;&gt;ROW(W1195)))&gt;0,"CRUZADO","Sin cruce")))</f>
        <v>Sin cruce</v>
      </c>
      <c r="AQ1195" s="792" t="str">
        <f t="shared" si="632"/>
        <v>IS8PRINCIPALA</v>
      </c>
      <c r="AR1195" s="792" t="str" cm="1">
        <f t="array" ref="AR1195">IF(AQ1195="","",IF(SUMPRODUCT((AQ1195=$AQ$6:$AQ$1560)*(AH1195=$AH$6:$AH$1560)*(AN1195=$AN$6:$AN$1560)*(AO1195=$AO$6:$AO$1560)*(ROW($AQ$6:$AQ$1560)&lt;&gt;ROW(AQ1195))*((R1195=0)*($R$6:$R$1560&gt;0)+(R1195&gt;0)*($R$6:$R$1560=0)))&gt;0,"SALONES UNIDOS",IF(SUMPRODUCT((AQ1195=$AQ$6:$AQ$1560)*(AH1195=$AH$6:$AH$1560)*((AN1195&lt;$AO$6:$AO$1560)*(AO1195&gt;$AN$6:$AN$1560))*(ROW($AQ$6:$AQ$1560)&lt;&gt;ROW(AQ1195)))&gt;0,"CRUZADO","Sin cruce")))</f>
        <v>Sin cruce</v>
      </c>
    </row>
    <row r="1196" spans="3:44" ht="15.6" hidden="1" customHeight="1">
      <c r="C1196" s="12" t="s">
        <v>1081</v>
      </c>
      <c r="D1196" s="789" t="s">
        <v>34</v>
      </c>
      <c r="E1196" s="789">
        <v>202011</v>
      </c>
      <c r="F1196" s="12" t="s">
        <v>23</v>
      </c>
      <c r="G1196" s="12" t="s">
        <v>20</v>
      </c>
      <c r="H1196" s="12" t="s">
        <v>82</v>
      </c>
      <c r="I1196" s="12">
        <v>8</v>
      </c>
      <c r="J1196" s="12" t="s">
        <v>16</v>
      </c>
      <c r="K1196" s="790" t="s">
        <v>1778</v>
      </c>
      <c r="L1196" s="491" t="s">
        <v>1779</v>
      </c>
      <c r="M1196" s="789" t="s">
        <v>1085</v>
      </c>
      <c r="N1196" s="789" t="s">
        <v>1086</v>
      </c>
      <c r="O1196" s="12" t="s">
        <v>731</v>
      </c>
      <c r="P1196" s="789">
        <v>2</v>
      </c>
      <c r="Q1196" s="789">
        <v>0</v>
      </c>
      <c r="R1196" s="815">
        <v>2</v>
      </c>
      <c r="S1196" s="789">
        <v>3</v>
      </c>
      <c r="T1196" s="181"/>
      <c r="U1196" s="31">
        <v>15</v>
      </c>
      <c r="V1196" s="31">
        <f>IF(W1196="","",IFERROR(INDEX(Docentes!C:C,MATCH(W1196,Docentes!D:D,0)),"NUEVO"))</f>
        <v>21838457</v>
      </c>
      <c r="W1196" s="791" t="s">
        <v>445</v>
      </c>
      <c r="X1196" s="265" t="s">
        <v>168</v>
      </c>
      <c r="Y1196" s="789" t="s">
        <v>1088</v>
      </c>
      <c r="Z1196" s="789" t="s">
        <v>1089</v>
      </c>
      <c r="AA1196" s="789" t="s">
        <v>16</v>
      </c>
      <c r="AB1196" s="789" t="s">
        <v>1507</v>
      </c>
      <c r="AC1196" s="789">
        <v>39</v>
      </c>
      <c r="AD1196" s="789"/>
      <c r="AE1196" s="789"/>
      <c r="AF1196" s="789" t="s">
        <v>1088</v>
      </c>
      <c r="AG1196" s="31" t="str">
        <f>IF(AND(P1196&gt;0,Q1196&gt;0),"TP",IF(AND(P1196&gt;0,Q1196=0),"T","P"))</f>
        <v>T</v>
      </c>
      <c r="AH1196" s="789">
        <v>2</v>
      </c>
      <c r="AI1196" s="789">
        <v>19</v>
      </c>
      <c r="AJ1196" s="789">
        <v>20</v>
      </c>
      <c r="AK1196" s="789">
        <v>21</v>
      </c>
      <c r="AL1196" s="789">
        <v>0</v>
      </c>
      <c r="AM1196" s="31">
        <f>IF(R1196=0,0,IF(AI1196="",R1196,IF(X1196="HIBRIDO VIRTUAL",0,((((AK1196/24)+(AL1196/1440))-((AI1196/24)+(AJ1196/1440)))*1440/50))))</f>
        <v>2.0000000000000027</v>
      </c>
      <c r="AN1196" s="792">
        <f>AI1196/24+AJ1196/1440</f>
        <v>0.80555555555555547</v>
      </c>
      <c r="AO1196" s="792">
        <f>AK1196/24+AL1196/1440</f>
        <v>0.875</v>
      </c>
      <c r="AP1196" s="31" t="str" cm="1">
        <f t="array" ref="AP1196">IF(W1196="","",IF(SUMPRODUCT((W1196=$W$6:$W$1560)*(AH1196=$AH$6:$AH$1560)*(AN1196=$AN$6:$AN$1560)*(AO1196=$AO$6:$AO$1560)*(ROW($W$6:$W$1560)&lt;&gt;ROW(W1196))*((R1196=0)*($R$6:$R$1560&gt;0)+(R1196&gt;0)*($R$6:$R$1560=0)))&gt;0,"SALONES UNIDOS",IF(SUMPRODUCT((W1196=$W$6:$W$1560)*(AH1196=$AH$6:$AH$1560)*((AN1196&lt;$AO$6:$AO$1560)*(AO1196&gt;$AN$6:$AN$1560))*(ROW($W$6:$W$1560)&lt;&gt;ROW(W1196)))&gt;0,"CRUZADO","Sin cruce")))</f>
        <v>Sin cruce</v>
      </c>
      <c r="AQ1196" s="792" t="str">
        <f>TRIM(CONCATENATE(H1196,I1196,F1196,J1196))</f>
        <v>IS8PRINCIPALA</v>
      </c>
      <c r="AR1196" s="792" t="str" cm="1">
        <f t="array" ref="AR1196">IF(AQ1196="","",IF(SUMPRODUCT((AQ1196=$AQ$6:$AQ$1560)*(AH1196=$AH$6:$AH$1560)*(AN1196=$AN$6:$AN$1560)*(AO1196=$AO$6:$AO$1560)*(ROW($AQ$6:$AQ$1560)&lt;&gt;ROW(AQ1196))*((R1196=0)*($R$6:$R$1560&gt;0)+(R1196&gt;0)*($R$6:$R$1560=0)))&gt;0,"SALONES UNIDOS",IF(SUMPRODUCT((AQ1196=$AQ$6:$AQ$1560)*(AH1196=$AH$6:$AH$1560)*((AN1196&lt;$AO$6:$AO$1560)*(AO1196&gt;$AN$6:$AN$1560))*(ROW($AQ$6:$AQ$1560)&lt;&gt;ROW(AQ1196)))&gt;0,"CRUZADO","Sin cruce")))</f>
        <v>Sin cruce</v>
      </c>
    </row>
    <row r="1197" spans="3:44" ht="15.6" hidden="1" customHeight="1">
      <c r="C1197" s="12" t="s">
        <v>1081</v>
      </c>
      <c r="D1197" s="789" t="s">
        <v>34</v>
      </c>
      <c r="E1197" s="789">
        <v>202011</v>
      </c>
      <c r="F1197" s="12" t="s">
        <v>23</v>
      </c>
      <c r="G1197" s="12" t="s">
        <v>20</v>
      </c>
      <c r="H1197" s="12" t="s">
        <v>82</v>
      </c>
      <c r="I1197" s="12">
        <v>8</v>
      </c>
      <c r="J1197" s="12" t="s">
        <v>16</v>
      </c>
      <c r="K1197" s="790" t="s">
        <v>1778</v>
      </c>
      <c r="L1197" s="491" t="s">
        <v>1779</v>
      </c>
      <c r="M1197" s="789" t="s">
        <v>1085</v>
      </c>
      <c r="N1197" s="789" t="s">
        <v>1086</v>
      </c>
      <c r="O1197" s="12" t="s">
        <v>731</v>
      </c>
      <c r="P1197" s="789">
        <v>0</v>
      </c>
      <c r="Q1197" s="789">
        <v>2</v>
      </c>
      <c r="R1197" s="815">
        <v>2</v>
      </c>
      <c r="S1197" s="789">
        <v>3</v>
      </c>
      <c r="T1197" s="181"/>
      <c r="U1197" s="31">
        <v>15</v>
      </c>
      <c r="V1197" s="31">
        <f>IF(W1197="","",IFERROR(INDEX(Docentes!C:C,MATCH(W1197,Docentes!D:D,0)),"NUEVO"))</f>
        <v>21838457</v>
      </c>
      <c r="W1197" s="791" t="s">
        <v>445</v>
      </c>
      <c r="X1197" s="265" t="s">
        <v>168</v>
      </c>
      <c r="Y1197" s="789" t="s">
        <v>1088</v>
      </c>
      <c r="Z1197" s="789" t="s">
        <v>1089</v>
      </c>
      <c r="AA1197" s="789"/>
      <c r="AB1197" s="789"/>
      <c r="AC1197" s="789"/>
      <c r="AD1197" s="789" t="s">
        <v>1517</v>
      </c>
      <c r="AE1197" s="789">
        <v>20</v>
      </c>
      <c r="AF1197" s="789" t="s">
        <v>1088</v>
      </c>
      <c r="AG1197" s="31" t="str">
        <f t="shared" si="633"/>
        <v>P</v>
      </c>
      <c r="AH1197" s="789">
        <v>2</v>
      </c>
      <c r="AI1197" s="789">
        <v>21</v>
      </c>
      <c r="AJ1197" s="789">
        <v>0</v>
      </c>
      <c r="AK1197" s="789">
        <v>22</v>
      </c>
      <c r="AL1197" s="789">
        <v>40</v>
      </c>
      <c r="AM1197" s="31">
        <f t="shared" si="634"/>
        <v>1.9999999999999993</v>
      </c>
      <c r="AN1197" s="792">
        <f t="shared" si="635"/>
        <v>0.875</v>
      </c>
      <c r="AO1197" s="792">
        <f t="shared" si="636"/>
        <v>0.94444444444444442</v>
      </c>
      <c r="AP1197" s="31" t="str" cm="1">
        <f t="array" ref="AP1197">IF(W1197="","",IF(SUMPRODUCT((W1197=$W$6:$W$1560)*(AH1197=$AH$6:$AH$1560)*(AN1197=$AN$6:$AN$1560)*(AO1197=$AO$6:$AO$1560)*(ROW($W$6:$W$1560)&lt;&gt;ROW(W1197))*((R1197=0)*($R$6:$R$1560&gt;0)+(R1197&gt;0)*($R$6:$R$1560=0)))&gt;0,"SALONES UNIDOS",IF(SUMPRODUCT((W1197=$W$6:$W$1560)*(AH1197=$AH$6:$AH$1560)*((AN1197&lt;$AO$6:$AO$1560)*(AO1197&gt;$AN$6:$AN$1560))*(ROW($W$6:$W$1560)&lt;&gt;ROW(W1197)))&gt;0,"CRUZADO","Sin cruce")))</f>
        <v>Sin cruce</v>
      </c>
      <c r="AQ1197" s="792" t="str">
        <f t="shared" si="632"/>
        <v>IS8PRINCIPALA</v>
      </c>
      <c r="AR1197" s="792" t="str" cm="1">
        <f t="array" ref="AR1197">IF(AQ1197="","",IF(SUMPRODUCT((AQ1197=$AQ$6:$AQ$1560)*(AH1197=$AH$6:$AH$1560)*(AN1197=$AN$6:$AN$1560)*(AO1197=$AO$6:$AO$1560)*(ROW($AQ$6:$AQ$1560)&lt;&gt;ROW(AQ1197))*((R1197=0)*($R$6:$R$1560&gt;0)+(R1197&gt;0)*($R$6:$R$1560=0)))&gt;0,"SALONES UNIDOS",IF(SUMPRODUCT((AQ1197=$AQ$6:$AQ$1560)*(AH1197=$AH$6:$AH$1560)*((AN1197&lt;$AO$6:$AO$1560)*(AO1197&gt;$AN$6:$AN$1560))*(ROW($AQ$6:$AQ$1560)&lt;&gt;ROW(AQ1197)))&gt;0,"CRUZADO","Sin cruce")))</f>
        <v>Sin cruce</v>
      </c>
    </row>
    <row r="1198" spans="3:44" ht="15.6" hidden="1" customHeight="1">
      <c r="C1198" s="12" t="s">
        <v>1081</v>
      </c>
      <c r="D1198" s="789" t="s">
        <v>34</v>
      </c>
      <c r="E1198" s="789">
        <v>202011</v>
      </c>
      <c r="F1198" s="12" t="s">
        <v>23</v>
      </c>
      <c r="G1198" s="12" t="s">
        <v>20</v>
      </c>
      <c r="H1198" s="12" t="s">
        <v>82</v>
      </c>
      <c r="I1198" s="12">
        <v>8</v>
      </c>
      <c r="J1198" s="12" t="s">
        <v>16</v>
      </c>
      <c r="K1198" s="790" t="s">
        <v>1780</v>
      </c>
      <c r="L1198" s="491" t="s">
        <v>1781</v>
      </c>
      <c r="M1198" s="789" t="s">
        <v>1085</v>
      </c>
      <c r="N1198" s="789" t="s">
        <v>1086</v>
      </c>
      <c r="O1198" s="12" t="s">
        <v>731</v>
      </c>
      <c r="P1198" s="789">
        <v>3</v>
      </c>
      <c r="Q1198" s="789">
        <v>0</v>
      </c>
      <c r="R1198" s="815">
        <v>3</v>
      </c>
      <c r="S1198" s="789">
        <v>3</v>
      </c>
      <c r="T1198" s="181"/>
      <c r="U1198" s="31">
        <v>15</v>
      </c>
      <c r="V1198" s="31">
        <f>IF(W1198="","",IFERROR(INDEX(Docentes!C:C,MATCH(W1198,Docentes!D:D,0)),"NUEVO"))</f>
        <v>43437121</v>
      </c>
      <c r="W1198" s="791" t="s">
        <v>298</v>
      </c>
      <c r="X1198" s="265" t="s">
        <v>1530</v>
      </c>
      <c r="Y1198" s="789" t="s">
        <v>1142</v>
      </c>
      <c r="Z1198" s="789" t="s">
        <v>1089</v>
      </c>
      <c r="AA1198" s="789"/>
      <c r="AB1198" s="789"/>
      <c r="AC1198" s="789"/>
      <c r="AD1198" s="789"/>
      <c r="AE1198" s="789"/>
      <c r="AF1198" s="789" t="s">
        <v>1088</v>
      </c>
      <c r="AG1198" s="31" t="str">
        <f t="shared" si="633"/>
        <v>T</v>
      </c>
      <c r="AH1198" s="789">
        <v>1</v>
      </c>
      <c r="AI1198" s="789">
        <v>16</v>
      </c>
      <c r="AJ1198" s="789">
        <v>50</v>
      </c>
      <c r="AK1198" s="789">
        <v>19</v>
      </c>
      <c r="AL1198" s="789">
        <v>20</v>
      </c>
      <c r="AM1198" s="31">
        <f t="shared" si="634"/>
        <v>2.9999999999999987</v>
      </c>
      <c r="AN1198" s="792">
        <f t="shared" si="635"/>
        <v>0.70138888888888884</v>
      </c>
      <c r="AO1198" s="792">
        <f t="shared" si="636"/>
        <v>0.80555555555555547</v>
      </c>
      <c r="AP1198" s="31" t="str" cm="1">
        <f t="array" ref="AP1198">IF(W1198="","",IF(SUMPRODUCT((W1198=$W$6:$W$1560)*(AH1198=$AH$6:$AH$1560)*(AN1198=$AN$6:$AN$1560)*(AO1198=$AO$6:$AO$1560)*(ROW($W$6:$W$1560)&lt;&gt;ROW(W1198))*((R1198=0)*($R$6:$R$1560&gt;0)+(R1198&gt;0)*($R$6:$R$1560=0)))&gt;0,"SALONES UNIDOS",IF(SUMPRODUCT((W1198=$W$6:$W$1560)*(AH1198=$AH$6:$AH$1560)*((AN1198&lt;$AO$6:$AO$1560)*(AO1198&gt;$AN$6:$AN$1560))*(ROW($W$6:$W$1560)&lt;&gt;ROW(W1198)))&gt;0,"CRUZADO","Sin cruce")))</f>
        <v>SALONES UNIDOS</v>
      </c>
      <c r="AQ1198" s="792" t="str">
        <f t="shared" si="632"/>
        <v>IS8PRINCIPALA</v>
      </c>
      <c r="AR1198" s="792" t="str" cm="1">
        <f t="array" ref="AR1198">IF(AQ1198="","",IF(SUMPRODUCT((AQ1198=$AQ$6:$AQ$1560)*(AH1198=$AH$6:$AH$1560)*(AN1198=$AN$6:$AN$1560)*(AO1198=$AO$6:$AO$1560)*(ROW($AQ$6:$AQ$1560)&lt;&gt;ROW(AQ1198))*((R1198=0)*($R$6:$R$1560&gt;0)+(R1198&gt;0)*($R$6:$R$1560=0)))&gt;0,"SALONES UNIDOS",IF(SUMPRODUCT((AQ1198=$AQ$6:$AQ$1560)*(AH1198=$AH$6:$AH$1560)*((AN1198&lt;$AO$6:$AO$1560)*(AO1198&gt;$AN$6:$AN$1560))*(ROW($AQ$6:$AQ$1560)&lt;&gt;ROW(AQ1198)))&gt;0,"CRUZADO","Sin cruce")))</f>
        <v>SALONES UNIDOS</v>
      </c>
    </row>
    <row r="1199" spans="3:44" ht="15.6" hidden="1" customHeight="1">
      <c r="C1199" s="12" t="s">
        <v>1081</v>
      </c>
      <c r="D1199" s="789" t="s">
        <v>34</v>
      </c>
      <c r="E1199" s="789">
        <v>202011</v>
      </c>
      <c r="F1199" s="12" t="s">
        <v>23</v>
      </c>
      <c r="G1199" s="12" t="s">
        <v>20</v>
      </c>
      <c r="H1199" s="12" t="s">
        <v>82</v>
      </c>
      <c r="I1199" s="12">
        <v>8</v>
      </c>
      <c r="J1199" s="12" t="s">
        <v>16</v>
      </c>
      <c r="K1199" s="790" t="s">
        <v>1780</v>
      </c>
      <c r="L1199" s="491" t="s">
        <v>1781</v>
      </c>
      <c r="M1199" s="789" t="s">
        <v>1085</v>
      </c>
      <c r="N1199" s="789" t="s">
        <v>1086</v>
      </c>
      <c r="O1199" s="12" t="s">
        <v>731</v>
      </c>
      <c r="P1199" s="789">
        <v>3</v>
      </c>
      <c r="Q1199" s="789">
        <v>0</v>
      </c>
      <c r="R1199" s="815">
        <v>0</v>
      </c>
      <c r="S1199" s="789">
        <v>3</v>
      </c>
      <c r="T1199" s="181"/>
      <c r="U1199" s="31">
        <v>10</v>
      </c>
      <c r="V1199" s="31">
        <f>IF(W1199="","",IFERROR(INDEX(Docentes!C:C,MATCH(W1199,Docentes!D:D,0)),"NUEVO"))</f>
        <v>43437121</v>
      </c>
      <c r="W1199" s="791" t="s">
        <v>298</v>
      </c>
      <c r="X1199" s="265" t="s">
        <v>1087</v>
      </c>
      <c r="Y1199" s="789" t="s">
        <v>1142</v>
      </c>
      <c r="Z1199" s="789" t="s">
        <v>1089</v>
      </c>
      <c r="AA1199" s="789"/>
      <c r="AB1199" s="789"/>
      <c r="AC1199" s="789"/>
      <c r="AD1199" s="789"/>
      <c r="AE1199" s="789"/>
      <c r="AF1199" s="789" t="s">
        <v>1088</v>
      </c>
      <c r="AG1199" s="31" t="str">
        <f>IF(AND(P1199&gt;0,Q1199&gt;0),"TP",IF(AND(P1199&gt;0,Q1199=0),"T","P"))</f>
        <v>T</v>
      </c>
      <c r="AH1199" s="789">
        <v>1</v>
      </c>
      <c r="AI1199" s="789">
        <v>16</v>
      </c>
      <c r="AJ1199" s="789">
        <v>50</v>
      </c>
      <c r="AK1199" s="789">
        <v>19</v>
      </c>
      <c r="AL1199" s="789">
        <v>20</v>
      </c>
      <c r="AM1199" s="31">
        <f>IF(R1199=0,0,IF(AI1199="",R1199,IF(X1199="HIBRIDO VIRTUAL",0,((((AK1199/24)+(AL1199/1440))-((AI1199/24)+(AJ1199/1440)))*1440/50))))</f>
        <v>0</v>
      </c>
      <c r="AN1199" s="792">
        <f>AI1199/24+AJ1199/1440</f>
        <v>0.70138888888888884</v>
      </c>
      <c r="AO1199" s="792">
        <f>AK1199/24+AL1199/1440</f>
        <v>0.80555555555555547</v>
      </c>
      <c r="AP1199" s="31" t="str" cm="1">
        <f t="array" ref="AP1199">IF(W1199="","",IF(SUMPRODUCT((W1199=$W$6:$W$1560)*(AH1199=$AH$6:$AH$1560)*(AN1199=$AN$6:$AN$1560)*(AO1199=$AO$6:$AO$1560)*(ROW($W$6:$W$1560)&lt;&gt;ROW(W1199))*((R1199=0)*($R$6:$R$1560&gt;0)+(R1199&gt;0)*($R$6:$R$1560=0)))&gt;0,"SALONES UNIDOS",IF(SUMPRODUCT((W1199=$W$6:$W$1560)*(AH1199=$AH$6:$AH$1560)*((AN1199&lt;$AO$6:$AO$1560)*(AO1199&gt;$AN$6:$AN$1560))*(ROW($W$6:$W$1560)&lt;&gt;ROW(W1199)))&gt;0,"CRUZADO","Sin cruce")))</f>
        <v>SALONES UNIDOS</v>
      </c>
      <c r="AQ1199" s="792" t="str">
        <f>TRIM(CONCATENATE(H1199,I1199,F1199,J1199))</f>
        <v>IS8PRINCIPALA</v>
      </c>
      <c r="AR1199" s="792" t="str" cm="1">
        <f t="array" ref="AR1199">IF(AQ1199="","",IF(SUMPRODUCT((AQ1199=$AQ$6:$AQ$1560)*(AH1199=$AH$6:$AH$1560)*(AN1199=$AN$6:$AN$1560)*(AO1199=$AO$6:$AO$1560)*(ROW($AQ$6:$AQ$1560)&lt;&gt;ROW(AQ1199))*((R1199=0)*($R$6:$R$1560&gt;0)+(R1199&gt;0)*($R$6:$R$1560=0)))&gt;0,"SALONES UNIDOS",IF(SUMPRODUCT((AQ1199=$AQ$6:$AQ$1560)*(AH1199=$AH$6:$AH$1560)*((AN1199&lt;$AO$6:$AO$1560)*(AO1199&gt;$AN$6:$AN$1560))*(ROW($AQ$6:$AQ$1560)&lt;&gt;ROW(AQ1199)))&gt;0,"CRUZADO","Sin cruce")))</f>
        <v>SALONES UNIDOS</v>
      </c>
    </row>
    <row r="1200" spans="3:44" ht="15.6" hidden="1" customHeight="1">
      <c r="C1200" s="12" t="s">
        <v>1081</v>
      </c>
      <c r="D1200" s="789" t="s">
        <v>34</v>
      </c>
      <c r="E1200" s="789">
        <v>202011</v>
      </c>
      <c r="F1200" s="12" t="s">
        <v>23</v>
      </c>
      <c r="G1200" s="12" t="s">
        <v>20</v>
      </c>
      <c r="H1200" s="12" t="s">
        <v>82</v>
      </c>
      <c r="I1200" s="12">
        <v>8</v>
      </c>
      <c r="J1200" s="12" t="s">
        <v>16</v>
      </c>
      <c r="K1200" s="790" t="s">
        <v>1782</v>
      </c>
      <c r="L1200" s="491" t="s">
        <v>1783</v>
      </c>
      <c r="M1200" s="789" t="s">
        <v>1085</v>
      </c>
      <c r="N1200" s="789" t="s">
        <v>1086</v>
      </c>
      <c r="O1200" s="12" t="s">
        <v>731</v>
      </c>
      <c r="P1200" s="789">
        <v>3</v>
      </c>
      <c r="Q1200" s="789">
        <v>0</v>
      </c>
      <c r="R1200" s="815">
        <v>3</v>
      </c>
      <c r="S1200" s="789">
        <v>4</v>
      </c>
      <c r="T1200" s="181"/>
      <c r="U1200" s="31">
        <v>15</v>
      </c>
      <c r="V1200" s="31">
        <f>IF(W1200="","",IFERROR(INDEX(Docentes!C:C,MATCH(W1200,Docentes!D:D,0)),"NUEVO"))</f>
        <v>41391761</v>
      </c>
      <c r="W1200" s="791" t="s">
        <v>458</v>
      </c>
      <c r="X1200" s="265" t="s">
        <v>168</v>
      </c>
      <c r="Y1200" s="789" t="s">
        <v>1088</v>
      </c>
      <c r="Z1200" s="789" t="s">
        <v>1089</v>
      </c>
      <c r="AA1200" s="789" t="s">
        <v>26</v>
      </c>
      <c r="AB1200" s="789" t="s">
        <v>1585</v>
      </c>
      <c r="AC1200" s="789">
        <v>40</v>
      </c>
      <c r="AD1200" s="789"/>
      <c r="AE1200" s="789"/>
      <c r="AF1200" s="789" t="s">
        <v>1088</v>
      </c>
      <c r="AG1200" s="31" t="str">
        <f>IF(AND(P1200&gt;0,Q1200&gt;0),"TP",IF(AND(P1200&gt;0,Q1200=0),"T","P"))</f>
        <v>T</v>
      </c>
      <c r="AH1200" s="789">
        <v>4</v>
      </c>
      <c r="AI1200" s="789">
        <v>19</v>
      </c>
      <c r="AJ1200" s="789">
        <v>20</v>
      </c>
      <c r="AK1200" s="789">
        <v>21</v>
      </c>
      <c r="AL1200" s="789">
        <v>50</v>
      </c>
      <c r="AM1200" s="31">
        <f>IF(R1200=0,0,IF(AI1200="",R1200,IF(X1200="HIBRIDO VIRTUAL",0,((((AK1200/24)+(AL1200/1440))-((AI1200/24)+(AJ1200/1440)))*1440/50))))</f>
        <v>3.0000000000000022</v>
      </c>
      <c r="AN1200" s="792">
        <f>AI1200/24+AJ1200/1440</f>
        <v>0.80555555555555547</v>
      </c>
      <c r="AO1200" s="792">
        <f>AK1200/24+AL1200/1440</f>
        <v>0.90972222222222221</v>
      </c>
      <c r="AP1200" s="31" t="str" cm="1">
        <f t="array" ref="AP1200">IF(W1200="","",IF(SUMPRODUCT((W1200=$W$6:$W$1560)*(AH1200=$AH$6:$AH$1560)*(AN1200=$AN$6:$AN$1560)*(AO1200=$AO$6:$AO$1560)*(ROW($W$6:$W$1560)&lt;&gt;ROW(W1200))*((R1200=0)*($R$6:$R$1560&gt;0)+(R1200&gt;0)*($R$6:$R$1560=0)))&gt;0,"SALONES UNIDOS",IF(SUMPRODUCT((W1200=$W$6:$W$1560)*(AH1200=$AH$6:$AH$1560)*((AN1200&lt;$AO$6:$AO$1560)*(AO1200&gt;$AN$6:$AN$1560))*(ROW($W$6:$W$1560)&lt;&gt;ROW(W1200)))&gt;0,"CRUZADO","Sin cruce")))</f>
        <v>Sin cruce</v>
      </c>
      <c r="AQ1200" s="792" t="str">
        <f>TRIM(CONCATENATE(H1200,I1200,F1200,J1200))</f>
        <v>IS8PRINCIPALA</v>
      </c>
      <c r="AR1200" s="792" t="str" cm="1">
        <f t="array" ref="AR1200">IF(AQ1200="","",IF(SUMPRODUCT((AQ1200=$AQ$6:$AQ$1560)*(AH1200=$AH$6:$AH$1560)*(AN1200=$AN$6:$AN$1560)*(AO1200=$AO$6:$AO$1560)*(ROW($AQ$6:$AQ$1560)&lt;&gt;ROW(AQ1200))*((R1200=0)*($R$6:$R$1560&gt;0)+(R1200&gt;0)*($R$6:$R$1560=0)))&gt;0,"SALONES UNIDOS",IF(SUMPRODUCT((AQ1200=$AQ$6:$AQ$1560)*(AH1200=$AH$6:$AH$1560)*((AN1200&lt;$AO$6:$AO$1560)*(AO1200&gt;$AN$6:$AN$1560))*(ROW($AQ$6:$AQ$1560)&lt;&gt;ROW(AQ1200)))&gt;0,"CRUZADO","Sin cruce")))</f>
        <v>Sin cruce</v>
      </c>
    </row>
    <row r="1201" spans="3:44" ht="15.6" hidden="1" customHeight="1">
      <c r="C1201" s="12" t="s">
        <v>1081</v>
      </c>
      <c r="D1201" s="789" t="s">
        <v>34</v>
      </c>
      <c r="E1201" s="789">
        <v>202011</v>
      </c>
      <c r="F1201" s="12" t="s">
        <v>23</v>
      </c>
      <c r="G1201" s="12" t="s">
        <v>20</v>
      </c>
      <c r="H1201" s="12" t="s">
        <v>82</v>
      </c>
      <c r="I1201" s="12">
        <v>8</v>
      </c>
      <c r="J1201" s="12" t="s">
        <v>16</v>
      </c>
      <c r="K1201" s="790" t="s">
        <v>1782</v>
      </c>
      <c r="L1201" s="491" t="s">
        <v>1783</v>
      </c>
      <c r="M1201" s="789" t="s">
        <v>1085</v>
      </c>
      <c r="N1201" s="789" t="s">
        <v>1086</v>
      </c>
      <c r="O1201" s="12" t="s">
        <v>731</v>
      </c>
      <c r="P1201" s="789">
        <v>0</v>
      </c>
      <c r="Q1201" s="789">
        <v>2</v>
      </c>
      <c r="R1201" s="815">
        <v>2</v>
      </c>
      <c r="S1201" s="789">
        <v>4</v>
      </c>
      <c r="T1201" s="181"/>
      <c r="U1201" s="31">
        <v>15</v>
      </c>
      <c r="V1201" s="31">
        <f>IF(W1201="","",IFERROR(INDEX(Docentes!C:C,MATCH(W1201,Docentes!D:D,0)),"NUEVO"))</f>
        <v>41391761</v>
      </c>
      <c r="W1201" s="791" t="s">
        <v>458</v>
      </c>
      <c r="X1201" s="265" t="s">
        <v>168</v>
      </c>
      <c r="Y1201" s="789" t="s">
        <v>1088</v>
      </c>
      <c r="Z1201" s="789" t="s">
        <v>1089</v>
      </c>
      <c r="AA1201" s="789"/>
      <c r="AB1201" s="789"/>
      <c r="AC1201" s="789"/>
      <c r="AD1201" s="789" t="s">
        <v>1681</v>
      </c>
      <c r="AE1201" s="789">
        <v>19</v>
      </c>
      <c r="AF1201" s="789" t="s">
        <v>1088</v>
      </c>
      <c r="AG1201" s="31" t="str">
        <f t="shared" si="633"/>
        <v>P</v>
      </c>
      <c r="AH1201" s="789">
        <v>4</v>
      </c>
      <c r="AI1201" s="789">
        <v>21</v>
      </c>
      <c r="AJ1201" s="789">
        <v>50</v>
      </c>
      <c r="AK1201" s="789">
        <v>23</v>
      </c>
      <c r="AL1201" s="789">
        <v>30</v>
      </c>
      <c r="AM1201" s="31">
        <f t="shared" si="634"/>
        <v>2.0000000000000027</v>
      </c>
      <c r="AN1201" s="792">
        <f t="shared" si="635"/>
        <v>0.90972222222222221</v>
      </c>
      <c r="AO1201" s="792">
        <f t="shared" si="636"/>
        <v>0.97916666666666674</v>
      </c>
      <c r="AP1201" s="31" t="str" cm="1">
        <f t="array" ref="AP1201">IF(W1201="","",IF(SUMPRODUCT((W1201=$W$6:$W$1560)*(AH1201=$AH$6:$AH$1560)*(AN1201=$AN$6:$AN$1560)*(AO1201=$AO$6:$AO$1560)*(ROW($W$6:$W$1560)&lt;&gt;ROW(W1201))*((R1201=0)*($R$6:$R$1560&gt;0)+(R1201&gt;0)*($R$6:$R$1560=0)))&gt;0,"SALONES UNIDOS",IF(SUMPRODUCT((W1201=$W$6:$W$1560)*(AH1201=$AH$6:$AH$1560)*((AN1201&lt;$AO$6:$AO$1560)*(AO1201&gt;$AN$6:$AN$1560))*(ROW($W$6:$W$1560)&lt;&gt;ROW(W1201)))&gt;0,"CRUZADO","Sin cruce")))</f>
        <v>Sin cruce</v>
      </c>
      <c r="AQ1201" s="792" t="str">
        <f t="shared" si="632"/>
        <v>IS8PRINCIPALA</v>
      </c>
      <c r="AR1201" s="792" t="str" cm="1">
        <f t="array" ref="AR1201">IF(AQ1201="","",IF(SUMPRODUCT((AQ1201=$AQ$6:$AQ$1560)*(AH1201=$AH$6:$AH$1560)*(AN1201=$AN$6:$AN$1560)*(AO1201=$AO$6:$AO$1560)*(ROW($AQ$6:$AQ$1560)&lt;&gt;ROW(AQ1201))*((R1201=0)*($R$6:$R$1560&gt;0)+(R1201&gt;0)*($R$6:$R$1560=0)))&gt;0,"SALONES UNIDOS",IF(SUMPRODUCT((AQ1201=$AQ$6:$AQ$1560)*(AH1201=$AH$6:$AH$1560)*((AN1201&lt;$AO$6:$AO$1560)*(AO1201&gt;$AN$6:$AN$1560))*(ROW($AQ$6:$AQ$1560)&lt;&gt;ROW(AQ1201)))&gt;0,"CRUZADO","Sin cruce")))</f>
        <v>Sin cruce</v>
      </c>
    </row>
    <row r="1202" spans="3:44" ht="15.6" hidden="1" customHeight="1">
      <c r="C1202" s="12" t="s">
        <v>1081</v>
      </c>
      <c r="D1202" s="789" t="s">
        <v>34</v>
      </c>
      <c r="E1202" s="789">
        <v>202011</v>
      </c>
      <c r="F1202" s="12" t="s">
        <v>23</v>
      </c>
      <c r="G1202" s="12" t="s">
        <v>20</v>
      </c>
      <c r="H1202" s="12" t="s">
        <v>82</v>
      </c>
      <c r="I1202" s="12">
        <v>8</v>
      </c>
      <c r="J1202" s="12" t="s">
        <v>16</v>
      </c>
      <c r="K1202" s="790" t="s">
        <v>1784</v>
      </c>
      <c r="L1202" s="491" t="s">
        <v>1785</v>
      </c>
      <c r="M1202" s="789" t="s">
        <v>1085</v>
      </c>
      <c r="N1202" s="789" t="s">
        <v>1086</v>
      </c>
      <c r="O1202" s="12" t="s">
        <v>731</v>
      </c>
      <c r="P1202" s="789">
        <v>3</v>
      </c>
      <c r="Q1202" s="789">
        <v>0</v>
      </c>
      <c r="R1202" s="815">
        <v>3</v>
      </c>
      <c r="S1202" s="789">
        <v>4</v>
      </c>
      <c r="T1202" s="181"/>
      <c r="U1202" s="31">
        <v>15</v>
      </c>
      <c r="V1202" s="31">
        <f>IF(W1202="","",IFERROR(INDEX(Docentes!C:C,MATCH(W1202,Docentes!D:D,0)),"NUEVO"))</f>
        <v>15357430</v>
      </c>
      <c r="W1202" s="487" t="s">
        <v>1023</v>
      </c>
      <c r="X1202" s="265" t="s">
        <v>168</v>
      </c>
      <c r="Y1202" s="789" t="s">
        <v>1088</v>
      </c>
      <c r="Z1202" s="789" t="s">
        <v>1089</v>
      </c>
      <c r="AA1202" s="789" t="s">
        <v>16</v>
      </c>
      <c r="AB1202" s="789" t="s">
        <v>1522</v>
      </c>
      <c r="AC1202" s="789">
        <v>34</v>
      </c>
      <c r="AD1202" s="789"/>
      <c r="AE1202" s="789"/>
      <c r="AF1202" s="789" t="s">
        <v>1088</v>
      </c>
      <c r="AG1202" s="31" t="str">
        <f>IF(AND(P1202&gt;0,Q1202&gt;0),"TP",IF(AND(P1202&gt;0,Q1202=0),"T","P"))</f>
        <v>T</v>
      </c>
      <c r="AH1202" s="789">
        <v>1</v>
      </c>
      <c r="AI1202" s="789">
        <v>19</v>
      </c>
      <c r="AJ1202" s="789">
        <v>20</v>
      </c>
      <c r="AK1202" s="789">
        <v>21</v>
      </c>
      <c r="AL1202" s="789">
        <v>50</v>
      </c>
      <c r="AM1202" s="31">
        <f>IF(R1202=0,0,IF(AI1202="",R1202,IF(X1202="HIBRIDO VIRTUAL",0,((((AK1202/24)+(AL1202/1440))-((AI1202/24)+(AJ1202/1440)))*1440/50))))</f>
        <v>3.0000000000000022</v>
      </c>
      <c r="AN1202" s="792">
        <f>AI1202/24+AJ1202/1440</f>
        <v>0.80555555555555547</v>
      </c>
      <c r="AO1202" s="792">
        <f>AK1202/24+AL1202/1440</f>
        <v>0.90972222222222221</v>
      </c>
      <c r="AP1202" s="31" t="str" cm="1">
        <f t="array" ref="AP1202">IF(W1202="","",IF(SUMPRODUCT((W1202=$W$6:$W$1560)*(AH1202=$AH$6:$AH$1560)*(AN1202=$AN$6:$AN$1560)*(AO1202=$AO$6:$AO$1560)*(ROW($W$6:$W$1560)&lt;&gt;ROW(W1202))*((R1202=0)*($R$6:$R$1560&gt;0)+(R1202&gt;0)*($R$6:$R$1560=0)))&gt;0,"SALONES UNIDOS",IF(SUMPRODUCT((W1202=$W$6:$W$1560)*(AH1202=$AH$6:$AH$1560)*((AN1202&lt;$AO$6:$AO$1560)*(AO1202&gt;$AN$6:$AN$1560))*(ROW($W$6:$W$1560)&lt;&gt;ROW(W1202)))&gt;0,"CRUZADO","Sin cruce")))</f>
        <v>Sin cruce</v>
      </c>
      <c r="AQ1202" s="792" t="str">
        <f>TRIM(CONCATENATE(H1202,I1202,F1202,J1202))</f>
        <v>IS8PRINCIPALA</v>
      </c>
      <c r="AR1202" s="792" t="str" cm="1">
        <f t="array" ref="AR1202">IF(AQ1202="","",IF(SUMPRODUCT((AQ1202=$AQ$6:$AQ$1560)*(AH1202=$AH$6:$AH$1560)*(AN1202=$AN$6:$AN$1560)*(AO1202=$AO$6:$AO$1560)*(ROW($AQ$6:$AQ$1560)&lt;&gt;ROW(AQ1202))*((R1202=0)*($R$6:$R$1560&gt;0)+(R1202&gt;0)*($R$6:$R$1560=0)))&gt;0,"SALONES UNIDOS",IF(SUMPRODUCT((AQ1202=$AQ$6:$AQ$1560)*(AH1202=$AH$6:$AH$1560)*((AN1202&lt;$AO$6:$AO$1560)*(AO1202&gt;$AN$6:$AN$1560))*(ROW($AQ$6:$AQ$1560)&lt;&gt;ROW(AQ1202)))&gt;0,"CRUZADO","Sin cruce")))</f>
        <v>Sin cruce</v>
      </c>
    </row>
    <row r="1203" spans="3:44" ht="15.6" hidden="1" customHeight="1">
      <c r="C1203" s="12" t="s">
        <v>1081</v>
      </c>
      <c r="D1203" s="789" t="s">
        <v>34</v>
      </c>
      <c r="E1203" s="789">
        <v>202011</v>
      </c>
      <c r="F1203" s="12" t="s">
        <v>23</v>
      </c>
      <c r="G1203" s="12" t="s">
        <v>20</v>
      </c>
      <c r="H1203" s="12" t="s">
        <v>82</v>
      </c>
      <c r="I1203" s="12">
        <v>8</v>
      </c>
      <c r="J1203" s="12" t="s">
        <v>16</v>
      </c>
      <c r="K1203" s="790" t="s">
        <v>1784</v>
      </c>
      <c r="L1203" s="491" t="s">
        <v>1785</v>
      </c>
      <c r="M1203" s="789" t="s">
        <v>1085</v>
      </c>
      <c r="N1203" s="789" t="s">
        <v>1086</v>
      </c>
      <c r="O1203" s="12" t="s">
        <v>731</v>
      </c>
      <c r="P1203" s="789">
        <v>0</v>
      </c>
      <c r="Q1203" s="789">
        <v>2</v>
      </c>
      <c r="R1203" s="815">
        <v>2</v>
      </c>
      <c r="S1203" s="789">
        <v>4</v>
      </c>
      <c r="T1203" s="181"/>
      <c r="U1203" s="31">
        <v>15</v>
      </c>
      <c r="V1203" s="31">
        <f>IF(W1203="","",IFERROR(INDEX(Docentes!C:C,MATCH(W1203,Docentes!D:D,0)),"NUEVO"))</f>
        <v>15357430</v>
      </c>
      <c r="W1203" s="487" t="s">
        <v>1023</v>
      </c>
      <c r="X1203" s="265" t="s">
        <v>168</v>
      </c>
      <c r="Y1203" s="789" t="s">
        <v>1088</v>
      </c>
      <c r="Z1203" s="789" t="s">
        <v>1089</v>
      </c>
      <c r="AA1203" s="789"/>
      <c r="AB1203" s="789"/>
      <c r="AC1203" s="789"/>
      <c r="AD1203" s="789" t="s">
        <v>1670</v>
      </c>
      <c r="AE1203" s="789">
        <v>19</v>
      </c>
      <c r="AF1203" s="789" t="s">
        <v>1088</v>
      </c>
      <c r="AG1203" s="31" t="str">
        <f t="shared" si="633"/>
        <v>P</v>
      </c>
      <c r="AH1203" s="789">
        <v>1</v>
      </c>
      <c r="AI1203" s="789">
        <v>21</v>
      </c>
      <c r="AJ1203" s="789">
        <v>50</v>
      </c>
      <c r="AK1203" s="789">
        <v>23</v>
      </c>
      <c r="AL1203" s="789">
        <v>30</v>
      </c>
      <c r="AM1203" s="31">
        <f t="shared" si="634"/>
        <v>2.0000000000000027</v>
      </c>
      <c r="AN1203" s="792">
        <f t="shared" si="635"/>
        <v>0.90972222222222221</v>
      </c>
      <c r="AO1203" s="792">
        <f t="shared" si="636"/>
        <v>0.97916666666666674</v>
      </c>
      <c r="AP1203" s="31" t="str" cm="1">
        <f t="array" ref="AP1203">IF(W1203="","",IF(SUMPRODUCT((W1203=$W$6:$W$1560)*(AH1203=$AH$6:$AH$1560)*(AN1203=$AN$6:$AN$1560)*(AO1203=$AO$6:$AO$1560)*(ROW($W$6:$W$1560)&lt;&gt;ROW(W1203))*((R1203=0)*($R$6:$R$1560&gt;0)+(R1203&gt;0)*($R$6:$R$1560=0)))&gt;0,"SALONES UNIDOS",IF(SUMPRODUCT((W1203=$W$6:$W$1560)*(AH1203=$AH$6:$AH$1560)*((AN1203&lt;$AO$6:$AO$1560)*(AO1203&gt;$AN$6:$AN$1560))*(ROW($W$6:$W$1560)&lt;&gt;ROW(W1203)))&gt;0,"CRUZADO","Sin cruce")))</f>
        <v>Sin cruce</v>
      </c>
      <c r="AQ1203" s="792" t="str">
        <f t="shared" si="632"/>
        <v>IS8PRINCIPALA</v>
      </c>
      <c r="AR1203" s="792" t="str" cm="1">
        <f t="array" ref="AR1203">IF(AQ1203="","",IF(SUMPRODUCT((AQ1203=$AQ$6:$AQ$1560)*(AH1203=$AH$6:$AH$1560)*(AN1203=$AN$6:$AN$1560)*(AO1203=$AO$6:$AO$1560)*(ROW($AQ$6:$AQ$1560)&lt;&gt;ROW(AQ1203))*((R1203=0)*($R$6:$R$1560&gt;0)+(R1203&gt;0)*($R$6:$R$1560=0)))&gt;0,"SALONES UNIDOS",IF(SUMPRODUCT((AQ1203=$AQ$6:$AQ$1560)*(AH1203=$AH$6:$AH$1560)*((AN1203&lt;$AO$6:$AO$1560)*(AO1203&gt;$AN$6:$AN$1560))*(ROW($AQ$6:$AQ$1560)&lt;&gt;ROW(AQ1203)))&gt;0,"CRUZADO","Sin cruce")))</f>
        <v>Sin cruce</v>
      </c>
    </row>
    <row r="1204" spans="3:44" ht="15.6" hidden="1" customHeight="1">
      <c r="C1204" s="12" t="s">
        <v>1081</v>
      </c>
      <c r="D1204" s="789" t="s">
        <v>34</v>
      </c>
      <c r="E1204" s="789">
        <v>202011</v>
      </c>
      <c r="F1204" s="12" t="s">
        <v>23</v>
      </c>
      <c r="G1204" s="12" t="s">
        <v>20</v>
      </c>
      <c r="H1204" s="12" t="s">
        <v>82</v>
      </c>
      <c r="I1204" s="12">
        <v>8</v>
      </c>
      <c r="J1204" s="12" t="s">
        <v>16</v>
      </c>
      <c r="K1204" s="790" t="s">
        <v>1786</v>
      </c>
      <c r="L1204" s="491" t="s">
        <v>1111</v>
      </c>
      <c r="M1204" s="789" t="s">
        <v>1101</v>
      </c>
      <c r="N1204" s="789" t="s">
        <v>1086</v>
      </c>
      <c r="O1204" s="12" t="s">
        <v>769</v>
      </c>
      <c r="P1204" s="789">
        <v>3</v>
      </c>
      <c r="Q1204" s="789">
        <v>0</v>
      </c>
      <c r="R1204" s="815">
        <v>3</v>
      </c>
      <c r="S1204" s="789">
        <v>3</v>
      </c>
      <c r="T1204" s="181"/>
      <c r="U1204" s="31">
        <v>15</v>
      </c>
      <c r="V1204" s="31">
        <f>IF(W1204="","",IFERROR(INDEX(Docentes!C:C,MATCH(W1204,Docentes!D:D,0)),"NUEVO"))</f>
        <v>21870795</v>
      </c>
      <c r="W1204" s="791" t="s">
        <v>552</v>
      </c>
      <c r="X1204" s="265" t="s">
        <v>167</v>
      </c>
      <c r="Y1204" s="789" t="s">
        <v>1088</v>
      </c>
      <c r="Z1204" s="789" t="s">
        <v>1089</v>
      </c>
      <c r="AA1204" s="789"/>
      <c r="AB1204" s="789" t="s">
        <v>1092</v>
      </c>
      <c r="AC1204" s="789"/>
      <c r="AD1204" s="789"/>
      <c r="AE1204" s="789"/>
      <c r="AF1204" s="789" t="s">
        <v>1088</v>
      </c>
      <c r="AG1204" s="31" t="str">
        <f t="shared" si="633"/>
        <v>T</v>
      </c>
      <c r="AH1204" s="789">
        <v>3</v>
      </c>
      <c r="AI1204" s="789">
        <v>17</v>
      </c>
      <c r="AJ1204" s="789">
        <v>40</v>
      </c>
      <c r="AK1204" s="789">
        <v>20</v>
      </c>
      <c r="AL1204" s="789">
        <v>10</v>
      </c>
      <c r="AM1204" s="31">
        <f t="shared" si="634"/>
        <v>2.9999999999999987</v>
      </c>
      <c r="AN1204" s="792">
        <f t="shared" si="635"/>
        <v>0.73611111111111116</v>
      </c>
      <c r="AO1204" s="792">
        <f t="shared" si="636"/>
        <v>0.84027777777777779</v>
      </c>
      <c r="AP1204" s="31" t="str" cm="1">
        <f t="array" ref="AP1204">IF(W1204="","",IF(SUMPRODUCT((W1204=$W$6:$W$1560)*(AH1204=$AH$6:$AH$1560)*(AN1204=$AN$6:$AN$1560)*(AO1204=$AO$6:$AO$1560)*(ROW($W$6:$W$1560)&lt;&gt;ROW(W1204))*((R1204=0)*($R$6:$R$1560&gt;0)+(R1204&gt;0)*($R$6:$R$1560=0)))&gt;0,"SALONES UNIDOS",IF(SUMPRODUCT((W1204=$W$6:$W$1560)*(AH1204=$AH$6:$AH$1560)*((AN1204&lt;$AO$6:$AO$1560)*(AO1204&gt;$AN$6:$AN$1560))*(ROW($W$6:$W$1560)&lt;&gt;ROW(W1204)))&gt;0,"CRUZADO","Sin cruce")))</f>
        <v>Sin cruce</v>
      </c>
      <c r="AQ1204" s="792" t="str">
        <f t="shared" si="632"/>
        <v>IS8PRINCIPALA</v>
      </c>
      <c r="AR1204" s="792" t="str" cm="1">
        <f t="array" ref="AR1204">IF(AQ1204="","",IF(SUMPRODUCT((AQ1204=$AQ$6:$AQ$1560)*(AH1204=$AH$6:$AH$1560)*(AN1204=$AN$6:$AN$1560)*(AO1204=$AO$6:$AO$1560)*(ROW($AQ$6:$AQ$1560)&lt;&gt;ROW(AQ1204))*((R1204=0)*($R$6:$R$1560&gt;0)+(R1204&gt;0)*($R$6:$R$1560=0)))&gt;0,"SALONES UNIDOS",IF(SUMPRODUCT((AQ1204=$AQ$6:$AQ$1560)*(AH1204=$AH$6:$AH$1560)*((AN1204&lt;$AO$6:$AO$1560)*(AO1204&gt;$AN$6:$AN$1560))*(ROW($AQ$6:$AQ$1560)&lt;&gt;ROW(AQ1204)))&gt;0,"CRUZADO","Sin cruce")))</f>
        <v>Sin cruce</v>
      </c>
    </row>
    <row r="1205" spans="3:44" ht="15.6" hidden="1" customHeight="1">
      <c r="C1205" s="12" t="s">
        <v>1081</v>
      </c>
      <c r="D1205" s="789" t="s">
        <v>34</v>
      </c>
      <c r="E1205" s="789">
        <v>202011</v>
      </c>
      <c r="F1205" s="12" t="s">
        <v>23</v>
      </c>
      <c r="G1205" s="12" t="s">
        <v>20</v>
      </c>
      <c r="H1205" s="12" t="s">
        <v>82</v>
      </c>
      <c r="I1205" s="12">
        <v>9</v>
      </c>
      <c r="J1205" s="12" t="s">
        <v>16</v>
      </c>
      <c r="K1205" s="790" t="s">
        <v>1787</v>
      </c>
      <c r="L1205" s="491" t="s">
        <v>1117</v>
      </c>
      <c r="M1205" s="789" t="s">
        <v>1101</v>
      </c>
      <c r="N1205" s="789" t="s">
        <v>1086</v>
      </c>
      <c r="O1205" s="12" t="s">
        <v>769</v>
      </c>
      <c r="P1205" s="789">
        <v>4</v>
      </c>
      <c r="Q1205" s="789">
        <v>0</v>
      </c>
      <c r="R1205" s="815">
        <v>4</v>
      </c>
      <c r="S1205" s="789">
        <v>6</v>
      </c>
      <c r="T1205" s="181"/>
      <c r="U1205" s="31">
        <v>16</v>
      </c>
      <c r="V1205" s="31">
        <f>IF(W1205="","",IFERROR(INDEX(Docentes!C:C,MATCH(W1205,Docentes!D:D,0)),"NUEVO"))</f>
        <v>43338252</v>
      </c>
      <c r="W1205" s="791" t="s">
        <v>251</v>
      </c>
      <c r="X1205" s="265" t="s">
        <v>167</v>
      </c>
      <c r="Y1205" s="789" t="s">
        <v>1242</v>
      </c>
      <c r="Z1205" s="789" t="s">
        <v>1089</v>
      </c>
      <c r="AA1205" s="789"/>
      <c r="AB1205" s="789" t="s">
        <v>1092</v>
      </c>
      <c r="AC1205" s="789"/>
      <c r="AD1205" s="789"/>
      <c r="AE1205" s="789"/>
      <c r="AF1205" s="789" t="s">
        <v>1242</v>
      </c>
      <c r="AG1205" s="31" t="str">
        <f t="shared" si="633"/>
        <v>T</v>
      </c>
      <c r="AH1205" s="789">
        <v>1</v>
      </c>
      <c r="AI1205" s="789">
        <v>8</v>
      </c>
      <c r="AJ1205" s="789">
        <v>30</v>
      </c>
      <c r="AK1205" s="789">
        <v>11</v>
      </c>
      <c r="AL1205" s="789">
        <v>50</v>
      </c>
      <c r="AM1205" s="31">
        <f t="shared" si="634"/>
        <v>4</v>
      </c>
      <c r="AN1205" s="792">
        <f t="shared" si="635"/>
        <v>0.35416666666666663</v>
      </c>
      <c r="AO1205" s="792">
        <f t="shared" si="636"/>
        <v>0.49305555555555552</v>
      </c>
      <c r="AP1205" s="31" t="str" cm="1">
        <f t="array" ref="AP1205">IF(W1205="","",IF(SUMPRODUCT((W1205=$W$6:$W$1560)*(AH1205=$AH$6:$AH$1560)*(AN1205=$AN$6:$AN$1560)*(AO1205=$AO$6:$AO$1560)*(ROW($W$6:$W$1560)&lt;&gt;ROW(W1205))*((R1205=0)*($R$6:$R$1560&gt;0)+(R1205&gt;0)*($R$6:$R$1560=0)))&gt;0,"SALONES UNIDOS",IF(SUMPRODUCT((W1205=$W$6:$W$1560)*(AH1205=$AH$6:$AH$1560)*((AN1205&lt;$AO$6:$AO$1560)*(AO1205&gt;$AN$6:$AN$1560))*(ROW($W$6:$W$1560)&lt;&gt;ROW(W1205)))&gt;0,"CRUZADO","Sin cruce")))</f>
        <v>Sin cruce</v>
      </c>
      <c r="AQ1205" s="792" t="str">
        <f t="shared" si="632"/>
        <v>IS9PRINCIPALA</v>
      </c>
      <c r="AR1205" s="792" t="str" cm="1">
        <f t="array" ref="AR1205">IF(AQ1205="","",IF(SUMPRODUCT((AQ1205=$AQ$6:$AQ$1560)*(AH1205=$AH$6:$AH$1560)*(AN1205=$AN$6:$AN$1560)*(AO1205=$AO$6:$AO$1560)*(ROW($AQ$6:$AQ$1560)&lt;&gt;ROW(AQ1205))*((R1205=0)*($R$6:$R$1560&gt;0)+(R1205&gt;0)*($R$6:$R$1560=0)))&gt;0,"SALONES UNIDOS",IF(SUMPRODUCT((AQ1205=$AQ$6:$AQ$1560)*(AH1205=$AH$6:$AH$1560)*((AN1205&lt;$AO$6:$AO$1560)*(AO1205&gt;$AN$6:$AN$1560))*(ROW($AQ$6:$AQ$1560)&lt;&gt;ROW(AQ1205)))&gt;0,"CRUZADO","Sin cruce")))</f>
        <v>Sin cruce</v>
      </c>
    </row>
    <row r="1206" spans="3:44" ht="15.6" hidden="1" customHeight="1">
      <c r="C1206" s="12" t="s">
        <v>1081</v>
      </c>
      <c r="D1206" s="789" t="s">
        <v>34</v>
      </c>
      <c r="E1206" s="789">
        <v>202011</v>
      </c>
      <c r="F1206" s="12" t="s">
        <v>23</v>
      </c>
      <c r="G1206" s="12" t="s">
        <v>20</v>
      </c>
      <c r="H1206" s="12" t="s">
        <v>82</v>
      </c>
      <c r="I1206" s="12">
        <v>9</v>
      </c>
      <c r="J1206" s="12" t="s">
        <v>16</v>
      </c>
      <c r="K1206" s="790" t="s">
        <v>1787</v>
      </c>
      <c r="L1206" s="491" t="s">
        <v>1117</v>
      </c>
      <c r="M1206" s="789" t="s">
        <v>1101</v>
      </c>
      <c r="N1206" s="789" t="s">
        <v>1086</v>
      </c>
      <c r="O1206" s="12" t="s">
        <v>769</v>
      </c>
      <c r="P1206" s="789">
        <v>0</v>
      </c>
      <c r="Q1206" s="789">
        <v>4</v>
      </c>
      <c r="R1206" s="815">
        <v>4</v>
      </c>
      <c r="S1206" s="789">
        <v>6</v>
      </c>
      <c r="T1206" s="181"/>
      <c r="U1206" s="31">
        <v>16</v>
      </c>
      <c r="V1206" s="31">
        <f>IF(W1206="","",IFERROR(INDEX(Docentes!C:C,MATCH(W1206,Docentes!D:D,0)),"NUEVO"))</f>
        <v>43338252</v>
      </c>
      <c r="W1206" s="791" t="s">
        <v>251</v>
      </c>
      <c r="X1206" s="265" t="s">
        <v>167</v>
      </c>
      <c r="Y1206" s="789" t="s">
        <v>1242</v>
      </c>
      <c r="Z1206" s="789" t="s">
        <v>1089</v>
      </c>
      <c r="AA1206" s="789"/>
      <c r="AB1206" s="789" t="s">
        <v>1092</v>
      </c>
      <c r="AC1206" s="789"/>
      <c r="AD1206" s="789"/>
      <c r="AE1206" s="789"/>
      <c r="AF1206" s="789" t="s">
        <v>1242</v>
      </c>
      <c r="AG1206" s="31" t="str">
        <f t="shared" si="633"/>
        <v>P</v>
      </c>
      <c r="AH1206" s="789">
        <v>2</v>
      </c>
      <c r="AI1206" s="789">
        <v>8</v>
      </c>
      <c r="AJ1206" s="789">
        <v>30</v>
      </c>
      <c r="AK1206" s="789">
        <v>11</v>
      </c>
      <c r="AL1206" s="789">
        <v>50</v>
      </c>
      <c r="AM1206" s="31">
        <f t="shared" si="634"/>
        <v>4</v>
      </c>
      <c r="AN1206" s="792">
        <f t="shared" si="635"/>
        <v>0.35416666666666663</v>
      </c>
      <c r="AO1206" s="792">
        <f t="shared" si="636"/>
        <v>0.49305555555555552</v>
      </c>
      <c r="AP1206" s="31" t="str" cm="1">
        <f t="array" ref="AP1206">IF(W1206="","",IF(SUMPRODUCT((W1206=$W$6:$W$1560)*(AH1206=$AH$6:$AH$1560)*(AN1206=$AN$6:$AN$1560)*(AO1206=$AO$6:$AO$1560)*(ROW($W$6:$W$1560)&lt;&gt;ROW(W1206))*((R1206=0)*($R$6:$R$1560&gt;0)+(R1206&gt;0)*($R$6:$R$1560=0)))&gt;0,"SALONES UNIDOS",IF(SUMPRODUCT((W1206=$W$6:$W$1560)*(AH1206=$AH$6:$AH$1560)*((AN1206&lt;$AO$6:$AO$1560)*(AO1206&gt;$AN$6:$AN$1560))*(ROW($W$6:$W$1560)&lt;&gt;ROW(W1206)))&gt;0,"CRUZADO","Sin cruce")))</f>
        <v>Sin cruce</v>
      </c>
      <c r="AQ1206" s="792" t="str">
        <f t="shared" si="632"/>
        <v>IS9PRINCIPALA</v>
      </c>
      <c r="AR1206" s="792" t="str" cm="1">
        <f t="array" ref="AR1206">IF(AQ1206="","",IF(SUMPRODUCT((AQ1206=$AQ$6:$AQ$1560)*(AH1206=$AH$6:$AH$1560)*(AN1206=$AN$6:$AN$1560)*(AO1206=$AO$6:$AO$1560)*(ROW($AQ$6:$AQ$1560)&lt;&gt;ROW(AQ1206))*((R1206=0)*($R$6:$R$1560&gt;0)+(R1206&gt;0)*($R$6:$R$1560=0)))&gt;0,"SALONES UNIDOS",IF(SUMPRODUCT((AQ1206=$AQ$6:$AQ$1560)*(AH1206=$AH$6:$AH$1560)*((AN1206&lt;$AO$6:$AO$1560)*(AO1206&gt;$AN$6:$AN$1560))*(ROW($AQ$6:$AQ$1560)&lt;&gt;ROW(AQ1206)))&gt;0,"CRUZADO","Sin cruce")))</f>
        <v>Sin cruce</v>
      </c>
    </row>
    <row r="1207" spans="3:44" ht="15.6" hidden="1" customHeight="1">
      <c r="C1207" s="12" t="s">
        <v>1081</v>
      </c>
      <c r="D1207" s="789" t="s">
        <v>34</v>
      </c>
      <c r="E1207" s="789">
        <v>202011</v>
      </c>
      <c r="F1207" s="12" t="s">
        <v>23</v>
      </c>
      <c r="G1207" s="12" t="s">
        <v>20</v>
      </c>
      <c r="H1207" s="12" t="s">
        <v>82</v>
      </c>
      <c r="I1207" s="12">
        <v>9</v>
      </c>
      <c r="J1207" s="12" t="s">
        <v>16</v>
      </c>
      <c r="K1207" s="790" t="s">
        <v>1788</v>
      </c>
      <c r="L1207" s="491" t="s">
        <v>1789</v>
      </c>
      <c r="M1207" s="789" t="s">
        <v>1085</v>
      </c>
      <c r="N1207" s="789" t="s">
        <v>1086</v>
      </c>
      <c r="O1207" s="12" t="s">
        <v>731</v>
      </c>
      <c r="P1207" s="789">
        <v>2</v>
      </c>
      <c r="Q1207" s="789">
        <v>0</v>
      </c>
      <c r="R1207" s="815">
        <v>2</v>
      </c>
      <c r="S1207" s="789">
        <v>2</v>
      </c>
      <c r="T1207" s="181"/>
      <c r="U1207" s="31">
        <v>16</v>
      </c>
      <c r="V1207" s="31">
        <f>IF(W1207="","",IFERROR(INDEX(Docentes!C:C,MATCH(W1207,Docentes!D:D,0)),"NUEVO"))</f>
        <v>43454918</v>
      </c>
      <c r="W1207" s="791" t="s">
        <v>663</v>
      </c>
      <c r="X1207" s="265" t="s">
        <v>168</v>
      </c>
      <c r="Y1207" s="789" t="s">
        <v>1142</v>
      </c>
      <c r="Z1207" s="789" t="s">
        <v>1089</v>
      </c>
      <c r="AA1207" s="789" t="s">
        <v>26</v>
      </c>
      <c r="AB1207" s="789" t="s">
        <v>1585</v>
      </c>
      <c r="AC1207" s="789">
        <v>40</v>
      </c>
      <c r="AD1207" s="789"/>
      <c r="AE1207" s="789"/>
      <c r="AF1207" s="789" t="s">
        <v>1142</v>
      </c>
      <c r="AG1207" s="31" t="str">
        <f t="shared" si="633"/>
        <v>T</v>
      </c>
      <c r="AH1207" s="789">
        <v>2</v>
      </c>
      <c r="AI1207" s="789">
        <v>16</v>
      </c>
      <c r="AJ1207" s="789">
        <v>50</v>
      </c>
      <c r="AK1207" s="789">
        <v>18</v>
      </c>
      <c r="AL1207" s="789">
        <v>30</v>
      </c>
      <c r="AM1207" s="31">
        <f t="shared" si="634"/>
        <v>2.0000000000000027</v>
      </c>
      <c r="AN1207" s="792">
        <f t="shared" si="635"/>
        <v>0.70138888888888884</v>
      </c>
      <c r="AO1207" s="792">
        <f t="shared" si="636"/>
        <v>0.77083333333333337</v>
      </c>
      <c r="AP1207" s="31" t="str" cm="1">
        <f t="array" ref="AP1207">IF(W1207="","",IF(SUMPRODUCT((W1207=$W$6:$W$1560)*(AH1207=$AH$6:$AH$1560)*(AN1207=$AN$6:$AN$1560)*(AO1207=$AO$6:$AO$1560)*(ROW($W$6:$W$1560)&lt;&gt;ROW(W1207))*((R1207=0)*($R$6:$R$1560&gt;0)+(R1207&gt;0)*($R$6:$R$1560=0)))&gt;0,"SALONES UNIDOS",IF(SUMPRODUCT((W1207=$W$6:$W$1560)*(AH1207=$AH$6:$AH$1560)*((AN1207&lt;$AO$6:$AO$1560)*(AO1207&gt;$AN$6:$AN$1560))*(ROW($W$6:$W$1560)&lt;&gt;ROW(W1207)))&gt;0,"CRUZADO","Sin cruce")))</f>
        <v>Sin cruce</v>
      </c>
      <c r="AQ1207" s="792" t="str">
        <f t="shared" ref="AQ1207:AQ1239" si="637">TRIM(CONCATENATE(H1207,I1207,F1207,J1207))</f>
        <v>IS9PRINCIPALA</v>
      </c>
      <c r="AR1207" s="792" t="str" cm="1">
        <f t="array" ref="AR1207">IF(AQ1207="","",IF(SUMPRODUCT((AQ1207=$AQ$6:$AQ$1560)*(AH1207=$AH$6:$AH$1560)*(AN1207=$AN$6:$AN$1560)*(AO1207=$AO$6:$AO$1560)*(ROW($AQ$6:$AQ$1560)&lt;&gt;ROW(AQ1207))*((R1207=0)*($R$6:$R$1560&gt;0)+(R1207&gt;0)*($R$6:$R$1560=0)))&gt;0,"SALONES UNIDOS",IF(SUMPRODUCT((AQ1207=$AQ$6:$AQ$1560)*(AH1207=$AH$6:$AH$1560)*((AN1207&lt;$AO$6:$AO$1560)*(AO1207&gt;$AN$6:$AN$1560))*(ROW($AQ$6:$AQ$1560)&lt;&gt;ROW(AQ1207)))&gt;0,"CRUZADO","Sin cruce")))</f>
        <v>Sin cruce</v>
      </c>
    </row>
    <row r="1208" spans="3:44" ht="15.6" hidden="1" customHeight="1">
      <c r="C1208" s="12" t="s">
        <v>1081</v>
      </c>
      <c r="D1208" s="789" t="s">
        <v>34</v>
      </c>
      <c r="E1208" s="789">
        <v>202011</v>
      </c>
      <c r="F1208" s="12" t="s">
        <v>23</v>
      </c>
      <c r="G1208" s="12" t="s">
        <v>20</v>
      </c>
      <c r="H1208" s="12" t="s">
        <v>82</v>
      </c>
      <c r="I1208" s="12">
        <v>9</v>
      </c>
      <c r="J1208" s="12" t="s">
        <v>16</v>
      </c>
      <c r="K1208" s="790" t="s">
        <v>1790</v>
      </c>
      <c r="L1208" s="491" t="s">
        <v>1791</v>
      </c>
      <c r="M1208" s="789" t="s">
        <v>1085</v>
      </c>
      <c r="N1208" s="789" t="s">
        <v>1086</v>
      </c>
      <c r="O1208" s="12" t="s">
        <v>769</v>
      </c>
      <c r="P1208" s="789">
        <v>3</v>
      </c>
      <c r="Q1208" s="789">
        <v>0</v>
      </c>
      <c r="R1208" s="815">
        <v>3</v>
      </c>
      <c r="S1208" s="789">
        <v>3</v>
      </c>
      <c r="T1208" s="181"/>
      <c r="U1208" s="31">
        <v>16</v>
      </c>
      <c r="V1208" s="31">
        <f>IF(W1208="","",IFERROR(INDEX(Docentes!C:C,MATCH(W1208,Docentes!D:D,0)),"NUEVO"))</f>
        <v>40401768</v>
      </c>
      <c r="W1208" s="791" t="s">
        <v>557</v>
      </c>
      <c r="X1208" s="265" t="s">
        <v>167</v>
      </c>
      <c r="Y1208" s="789" t="s">
        <v>1088</v>
      </c>
      <c r="Z1208" s="789" t="s">
        <v>1089</v>
      </c>
      <c r="AA1208" s="789"/>
      <c r="AB1208" s="789" t="s">
        <v>1092</v>
      </c>
      <c r="AC1208" s="789"/>
      <c r="AD1208" s="789"/>
      <c r="AE1208" s="789"/>
      <c r="AF1208" s="789" t="s">
        <v>1088</v>
      </c>
      <c r="AG1208" s="31" t="str">
        <f t="shared" si="633"/>
        <v>T</v>
      </c>
      <c r="AH1208" s="789">
        <v>5</v>
      </c>
      <c r="AI1208" s="789">
        <v>19</v>
      </c>
      <c r="AJ1208" s="789">
        <v>20</v>
      </c>
      <c r="AK1208" s="789">
        <v>21</v>
      </c>
      <c r="AL1208" s="789">
        <v>50</v>
      </c>
      <c r="AM1208" s="31">
        <f t="shared" si="634"/>
        <v>3.0000000000000022</v>
      </c>
      <c r="AN1208" s="792">
        <f t="shared" si="635"/>
        <v>0.80555555555555547</v>
      </c>
      <c r="AO1208" s="792">
        <f t="shared" si="636"/>
        <v>0.90972222222222221</v>
      </c>
      <c r="AP1208" s="31" t="str" cm="1">
        <f t="array" ref="AP1208">IF(W1208="","",IF(SUMPRODUCT((W1208=$W$6:$W$1560)*(AH1208=$AH$6:$AH$1560)*(AN1208=$AN$6:$AN$1560)*(AO1208=$AO$6:$AO$1560)*(ROW($W$6:$W$1560)&lt;&gt;ROW(W1208))*((R1208=0)*($R$6:$R$1560&gt;0)+(R1208&gt;0)*($R$6:$R$1560=0)))&gt;0,"SALONES UNIDOS",IF(SUMPRODUCT((W1208=$W$6:$W$1560)*(AH1208=$AH$6:$AH$1560)*((AN1208&lt;$AO$6:$AO$1560)*(AO1208&gt;$AN$6:$AN$1560))*(ROW($W$6:$W$1560)&lt;&gt;ROW(W1208)))&gt;0,"CRUZADO","Sin cruce")))</f>
        <v>Sin cruce</v>
      </c>
      <c r="AQ1208" s="792" t="str">
        <f t="shared" si="637"/>
        <v>IS9PRINCIPALA</v>
      </c>
      <c r="AR1208" s="792" t="str" cm="1">
        <f t="array" ref="AR1208">IF(AQ1208="","",IF(SUMPRODUCT((AQ1208=$AQ$6:$AQ$1560)*(AH1208=$AH$6:$AH$1560)*(AN1208=$AN$6:$AN$1560)*(AO1208=$AO$6:$AO$1560)*(ROW($AQ$6:$AQ$1560)&lt;&gt;ROW(AQ1208))*((R1208=0)*($R$6:$R$1560&gt;0)+(R1208&gt;0)*($R$6:$R$1560=0)))&gt;0,"SALONES UNIDOS",IF(SUMPRODUCT((AQ1208=$AQ$6:$AQ$1560)*(AH1208=$AH$6:$AH$1560)*((AN1208&lt;$AO$6:$AO$1560)*(AO1208&gt;$AN$6:$AN$1560))*(ROW($AQ$6:$AQ$1560)&lt;&gt;ROW(AQ1208)))&gt;0,"CRUZADO","Sin cruce")))</f>
        <v>Sin cruce</v>
      </c>
    </row>
    <row r="1209" spans="3:44" ht="15.6" hidden="1" customHeight="1">
      <c r="C1209" s="12" t="s">
        <v>1081</v>
      </c>
      <c r="D1209" s="789" t="s">
        <v>34</v>
      </c>
      <c r="E1209" s="789">
        <v>202011</v>
      </c>
      <c r="F1209" s="12" t="s">
        <v>23</v>
      </c>
      <c r="G1209" s="12" t="s">
        <v>20</v>
      </c>
      <c r="H1209" s="12" t="s">
        <v>82</v>
      </c>
      <c r="I1209" s="12">
        <v>9</v>
      </c>
      <c r="J1209" s="12" t="s">
        <v>16</v>
      </c>
      <c r="K1209" s="790" t="s">
        <v>1792</v>
      </c>
      <c r="L1209" s="491" t="s">
        <v>1793</v>
      </c>
      <c r="M1209" s="789" t="s">
        <v>1085</v>
      </c>
      <c r="N1209" s="789" t="s">
        <v>1086</v>
      </c>
      <c r="O1209" s="12" t="s">
        <v>731</v>
      </c>
      <c r="P1209" s="789">
        <v>3</v>
      </c>
      <c r="Q1209" s="789">
        <v>0</v>
      </c>
      <c r="R1209" s="815">
        <v>3</v>
      </c>
      <c r="S1209" s="789">
        <v>4</v>
      </c>
      <c r="T1209" s="181"/>
      <c r="U1209" s="31">
        <v>16</v>
      </c>
      <c r="V1209" s="31">
        <f>IF(W1209="","",IFERROR(INDEX(Docentes!C:C,MATCH(W1209,Docentes!D:D,0)),"NUEVO"))</f>
        <v>42707186</v>
      </c>
      <c r="W1209" s="791" t="s">
        <v>376</v>
      </c>
      <c r="X1209" s="265" t="s">
        <v>168</v>
      </c>
      <c r="Y1209" s="789" t="s">
        <v>1142</v>
      </c>
      <c r="Z1209" s="789" t="s">
        <v>1089</v>
      </c>
      <c r="AA1209" s="789" t="s">
        <v>32</v>
      </c>
      <c r="AB1209" s="789" t="s">
        <v>1682</v>
      </c>
      <c r="AC1209" s="789">
        <v>38</v>
      </c>
      <c r="AD1209" s="789"/>
      <c r="AE1209" s="789"/>
      <c r="AF1209" s="789" t="s">
        <v>1142</v>
      </c>
      <c r="AG1209" s="31" t="str">
        <f>IF(AND(P1209&gt;0,Q1209&gt;0),"TP",IF(AND(P1209&gt;0,Q1209=0),"T","P"))</f>
        <v>T</v>
      </c>
      <c r="AH1209" s="789">
        <v>1</v>
      </c>
      <c r="AI1209" s="789">
        <v>17</v>
      </c>
      <c r="AJ1209" s="789">
        <v>40</v>
      </c>
      <c r="AK1209" s="789">
        <v>20</v>
      </c>
      <c r="AL1209" s="789">
        <v>10</v>
      </c>
      <c r="AM1209" s="31">
        <f>IF(R1209=0,0,IF(AI1209="",R1209,IF(X1209="HIBRIDO VIRTUAL",0,((((AK1209/24)+(AL1209/1440))-((AI1209/24)+(AJ1209/1440)))*1440/50))))</f>
        <v>2.9999999999999987</v>
      </c>
      <c r="AN1209" s="792">
        <f>AI1209/24+AJ1209/1440</f>
        <v>0.73611111111111116</v>
      </c>
      <c r="AO1209" s="792">
        <f>AK1209/24+AL1209/1440</f>
        <v>0.84027777777777779</v>
      </c>
      <c r="AP1209" s="31" t="str" cm="1">
        <f t="array" ref="AP1209">IF(W1209="","",IF(SUMPRODUCT((W1209=$W$6:$W$1560)*(AH1209=$AH$6:$AH$1560)*(AN1209=$AN$6:$AN$1560)*(AO1209=$AO$6:$AO$1560)*(ROW($W$6:$W$1560)&lt;&gt;ROW(W1209))*((R1209=0)*($R$6:$R$1560&gt;0)+(R1209&gt;0)*($R$6:$R$1560=0)))&gt;0,"SALONES UNIDOS",IF(SUMPRODUCT((W1209=$W$6:$W$1560)*(AH1209=$AH$6:$AH$1560)*((AN1209&lt;$AO$6:$AO$1560)*(AO1209&gt;$AN$6:$AN$1560))*(ROW($W$6:$W$1560)&lt;&gt;ROW(W1209)))&gt;0,"CRUZADO","Sin cruce")))</f>
        <v>Sin cruce</v>
      </c>
      <c r="AQ1209" s="792" t="str">
        <f>TRIM(CONCATENATE(H1209,I1209,F1209,J1209))</f>
        <v>IS9PRINCIPALA</v>
      </c>
      <c r="AR1209" s="792" t="str" cm="1">
        <f t="array" ref="AR1209">IF(AQ1209="","",IF(SUMPRODUCT((AQ1209=$AQ$6:$AQ$1560)*(AH1209=$AH$6:$AH$1560)*(AN1209=$AN$6:$AN$1560)*(AO1209=$AO$6:$AO$1560)*(ROW($AQ$6:$AQ$1560)&lt;&gt;ROW(AQ1209))*((R1209=0)*($R$6:$R$1560&gt;0)+(R1209&gt;0)*($R$6:$R$1560=0)))&gt;0,"SALONES UNIDOS",IF(SUMPRODUCT((AQ1209=$AQ$6:$AQ$1560)*(AH1209=$AH$6:$AH$1560)*((AN1209&lt;$AO$6:$AO$1560)*(AO1209&gt;$AN$6:$AN$1560))*(ROW($AQ$6:$AQ$1560)&lt;&gt;ROW(AQ1209)))&gt;0,"CRUZADO","Sin cruce")))</f>
        <v>Sin cruce</v>
      </c>
    </row>
    <row r="1210" spans="3:44" ht="15.6" hidden="1" customHeight="1">
      <c r="C1210" s="12" t="s">
        <v>1081</v>
      </c>
      <c r="D1210" s="789" t="s">
        <v>34</v>
      </c>
      <c r="E1210" s="789">
        <v>202011</v>
      </c>
      <c r="F1210" s="12" t="s">
        <v>23</v>
      </c>
      <c r="G1210" s="12" t="s">
        <v>20</v>
      </c>
      <c r="H1210" s="12" t="s">
        <v>82</v>
      </c>
      <c r="I1210" s="12">
        <v>9</v>
      </c>
      <c r="J1210" s="12" t="s">
        <v>16</v>
      </c>
      <c r="K1210" s="790" t="s">
        <v>1792</v>
      </c>
      <c r="L1210" s="491" t="s">
        <v>1793</v>
      </c>
      <c r="M1210" s="789" t="s">
        <v>1085</v>
      </c>
      <c r="N1210" s="789" t="s">
        <v>1086</v>
      </c>
      <c r="O1210" s="12" t="s">
        <v>731</v>
      </c>
      <c r="P1210" s="789">
        <v>0</v>
      </c>
      <c r="Q1210" s="789">
        <v>2</v>
      </c>
      <c r="R1210" s="815">
        <v>2</v>
      </c>
      <c r="S1210" s="789">
        <v>4</v>
      </c>
      <c r="T1210" s="181"/>
      <c r="U1210" s="31">
        <v>16</v>
      </c>
      <c r="V1210" s="31">
        <f>IF(W1210="","",IFERROR(INDEX(Docentes!C:C,MATCH(W1210,Docentes!D:D,0)),"NUEVO"))</f>
        <v>42707186</v>
      </c>
      <c r="W1210" s="791" t="s">
        <v>376</v>
      </c>
      <c r="X1210" s="265" t="s">
        <v>168</v>
      </c>
      <c r="Y1210" s="789" t="s">
        <v>1142</v>
      </c>
      <c r="Z1210" s="789" t="s">
        <v>1089</v>
      </c>
      <c r="AA1210" s="789"/>
      <c r="AB1210" s="789"/>
      <c r="AC1210" s="789"/>
      <c r="AD1210" s="789" t="s">
        <v>1517</v>
      </c>
      <c r="AE1210" s="789">
        <v>20</v>
      </c>
      <c r="AF1210" s="789" t="s">
        <v>1142</v>
      </c>
      <c r="AG1210" s="31" t="str">
        <f t="shared" si="633"/>
        <v>P</v>
      </c>
      <c r="AH1210" s="789">
        <v>1</v>
      </c>
      <c r="AI1210" s="789">
        <v>20</v>
      </c>
      <c r="AJ1210" s="789">
        <v>10</v>
      </c>
      <c r="AK1210" s="789">
        <v>21</v>
      </c>
      <c r="AL1210" s="789">
        <v>50</v>
      </c>
      <c r="AM1210" s="31">
        <f t="shared" si="634"/>
        <v>1.9999999999999993</v>
      </c>
      <c r="AN1210" s="792">
        <f t="shared" si="635"/>
        <v>0.84027777777777779</v>
      </c>
      <c r="AO1210" s="792">
        <f t="shared" si="636"/>
        <v>0.90972222222222221</v>
      </c>
      <c r="AP1210" s="31" t="str" cm="1">
        <f t="array" ref="AP1210">IF(W1210="","",IF(SUMPRODUCT((W1210=$W$6:$W$1560)*(AH1210=$AH$6:$AH$1560)*(AN1210=$AN$6:$AN$1560)*(AO1210=$AO$6:$AO$1560)*(ROW($W$6:$W$1560)&lt;&gt;ROW(W1210))*((R1210=0)*($R$6:$R$1560&gt;0)+(R1210&gt;0)*($R$6:$R$1560=0)))&gt;0,"SALONES UNIDOS",IF(SUMPRODUCT((W1210=$W$6:$W$1560)*(AH1210=$AH$6:$AH$1560)*((AN1210&lt;$AO$6:$AO$1560)*(AO1210&gt;$AN$6:$AN$1560))*(ROW($W$6:$W$1560)&lt;&gt;ROW(W1210)))&gt;0,"CRUZADO","Sin cruce")))</f>
        <v>Sin cruce</v>
      </c>
      <c r="AQ1210" s="792" t="str">
        <f t="shared" si="637"/>
        <v>IS9PRINCIPALA</v>
      </c>
      <c r="AR1210" s="792" t="str" cm="1">
        <f t="array" ref="AR1210">IF(AQ1210="","",IF(SUMPRODUCT((AQ1210=$AQ$6:$AQ$1560)*(AH1210=$AH$6:$AH$1560)*(AN1210=$AN$6:$AN$1560)*(AO1210=$AO$6:$AO$1560)*(ROW($AQ$6:$AQ$1560)&lt;&gt;ROW(AQ1210))*((R1210=0)*($R$6:$R$1560&gt;0)+(R1210&gt;0)*($R$6:$R$1560=0)))&gt;0,"SALONES UNIDOS",IF(SUMPRODUCT((AQ1210=$AQ$6:$AQ$1560)*(AH1210=$AH$6:$AH$1560)*((AN1210&lt;$AO$6:$AO$1560)*(AO1210&gt;$AN$6:$AN$1560))*(ROW($AQ$6:$AQ$1560)&lt;&gt;ROW(AQ1210)))&gt;0,"CRUZADO","Sin cruce")))</f>
        <v>Sin cruce</v>
      </c>
    </row>
    <row r="1211" spans="3:44" ht="15.6" hidden="1" customHeight="1">
      <c r="C1211" s="12" t="s">
        <v>1081</v>
      </c>
      <c r="D1211" s="789" t="s">
        <v>34</v>
      </c>
      <c r="E1211" s="789">
        <v>202011</v>
      </c>
      <c r="F1211" s="12" t="s">
        <v>23</v>
      </c>
      <c r="G1211" s="12" t="s">
        <v>20</v>
      </c>
      <c r="H1211" s="12" t="s">
        <v>82</v>
      </c>
      <c r="I1211" s="12">
        <v>9</v>
      </c>
      <c r="J1211" s="12" t="s">
        <v>16</v>
      </c>
      <c r="K1211" s="790" t="s">
        <v>1794</v>
      </c>
      <c r="L1211" s="491" t="s">
        <v>1795</v>
      </c>
      <c r="M1211" s="789" t="s">
        <v>1085</v>
      </c>
      <c r="N1211" s="789" t="s">
        <v>1086</v>
      </c>
      <c r="O1211" s="12" t="s">
        <v>731</v>
      </c>
      <c r="P1211" s="789">
        <v>3</v>
      </c>
      <c r="Q1211" s="789">
        <v>0</v>
      </c>
      <c r="R1211" s="815">
        <v>3</v>
      </c>
      <c r="S1211" s="789">
        <v>4</v>
      </c>
      <c r="T1211" s="181"/>
      <c r="U1211" s="31">
        <v>16</v>
      </c>
      <c r="V1211" s="31">
        <f>IF(W1211="","",IFERROR(INDEX(Docentes!C:C,MATCH(W1211,Docentes!D:D,0)),"NUEVO"))</f>
        <v>21878050</v>
      </c>
      <c r="W1211" s="791" t="s">
        <v>550</v>
      </c>
      <c r="X1211" s="265" t="s">
        <v>168</v>
      </c>
      <c r="Y1211" s="789" t="s">
        <v>1088</v>
      </c>
      <c r="Z1211" s="789" t="s">
        <v>1089</v>
      </c>
      <c r="AA1211" s="789" t="s">
        <v>26</v>
      </c>
      <c r="AB1211" s="789" t="s">
        <v>1585</v>
      </c>
      <c r="AC1211" s="789">
        <v>40</v>
      </c>
      <c r="AD1211" s="789"/>
      <c r="AE1211" s="789"/>
      <c r="AF1211" s="789" t="s">
        <v>1088</v>
      </c>
      <c r="AG1211" s="31" t="str">
        <f>IF(AND(P1211&gt;0,Q1211&gt;0),"TP",IF(AND(P1211&gt;0,Q1211=0),"T","P"))</f>
        <v>T</v>
      </c>
      <c r="AH1211" s="789">
        <v>3</v>
      </c>
      <c r="AI1211" s="789">
        <v>19</v>
      </c>
      <c r="AJ1211" s="789">
        <v>20</v>
      </c>
      <c r="AK1211" s="789">
        <v>21</v>
      </c>
      <c r="AL1211" s="789">
        <v>50</v>
      </c>
      <c r="AM1211" s="31">
        <f>IF(R1211=0,0,IF(AI1211="",R1211,IF(X1211="HIBRIDO VIRTUAL",0,((((AK1211/24)+(AL1211/1440))-((AI1211/24)+(AJ1211/1440)))*1440/50))))</f>
        <v>3.0000000000000022</v>
      </c>
      <c r="AN1211" s="792">
        <f>AI1211/24+AJ1211/1440</f>
        <v>0.80555555555555547</v>
      </c>
      <c r="AO1211" s="792">
        <f>AK1211/24+AL1211/1440</f>
        <v>0.90972222222222221</v>
      </c>
      <c r="AP1211" s="31" t="str" cm="1">
        <f t="array" ref="AP1211">IF(W1211="","",IF(SUMPRODUCT((W1211=$W$6:$W$1560)*(AH1211=$AH$6:$AH$1560)*(AN1211=$AN$6:$AN$1560)*(AO1211=$AO$6:$AO$1560)*(ROW($W$6:$W$1560)&lt;&gt;ROW(W1211))*((R1211=0)*($R$6:$R$1560&gt;0)+(R1211&gt;0)*($R$6:$R$1560=0)))&gt;0,"SALONES UNIDOS",IF(SUMPRODUCT((W1211=$W$6:$W$1560)*(AH1211=$AH$6:$AH$1560)*((AN1211&lt;$AO$6:$AO$1560)*(AO1211&gt;$AN$6:$AN$1560))*(ROW($W$6:$W$1560)&lt;&gt;ROW(W1211)))&gt;0,"CRUZADO","Sin cruce")))</f>
        <v>Sin cruce</v>
      </c>
      <c r="AQ1211" s="792" t="str">
        <f>TRIM(CONCATENATE(H1211,I1211,F1211,J1211))</f>
        <v>IS9PRINCIPALA</v>
      </c>
      <c r="AR1211" s="792" t="str" cm="1">
        <f t="array" ref="AR1211">IF(AQ1211="","",IF(SUMPRODUCT((AQ1211=$AQ$6:$AQ$1560)*(AH1211=$AH$6:$AH$1560)*(AN1211=$AN$6:$AN$1560)*(AO1211=$AO$6:$AO$1560)*(ROW($AQ$6:$AQ$1560)&lt;&gt;ROW(AQ1211))*((R1211=0)*($R$6:$R$1560&gt;0)+(R1211&gt;0)*($R$6:$R$1560=0)))&gt;0,"SALONES UNIDOS",IF(SUMPRODUCT((AQ1211=$AQ$6:$AQ$1560)*(AH1211=$AH$6:$AH$1560)*((AN1211&lt;$AO$6:$AO$1560)*(AO1211&gt;$AN$6:$AN$1560))*(ROW($AQ$6:$AQ$1560)&lt;&gt;ROW(AQ1211)))&gt;0,"CRUZADO","Sin cruce")))</f>
        <v>Sin cruce</v>
      </c>
    </row>
    <row r="1212" spans="3:44" ht="15.6" hidden="1" customHeight="1">
      <c r="C1212" s="12" t="s">
        <v>1081</v>
      </c>
      <c r="D1212" s="789" t="s">
        <v>34</v>
      </c>
      <c r="E1212" s="789">
        <v>202011</v>
      </c>
      <c r="F1212" s="12" t="s">
        <v>23</v>
      </c>
      <c r="G1212" s="12" t="s">
        <v>20</v>
      </c>
      <c r="H1212" s="12" t="s">
        <v>82</v>
      </c>
      <c r="I1212" s="12">
        <v>9</v>
      </c>
      <c r="J1212" s="12" t="s">
        <v>16</v>
      </c>
      <c r="K1212" s="790" t="s">
        <v>1794</v>
      </c>
      <c r="L1212" s="491" t="s">
        <v>1795</v>
      </c>
      <c r="M1212" s="789" t="s">
        <v>1085</v>
      </c>
      <c r="N1212" s="789" t="s">
        <v>1086</v>
      </c>
      <c r="O1212" s="12" t="s">
        <v>731</v>
      </c>
      <c r="P1212" s="789">
        <v>0</v>
      </c>
      <c r="Q1212" s="789">
        <v>2</v>
      </c>
      <c r="R1212" s="815">
        <v>2</v>
      </c>
      <c r="S1212" s="789">
        <v>4</v>
      </c>
      <c r="T1212" s="181"/>
      <c r="U1212" s="31">
        <v>16</v>
      </c>
      <c r="V1212" s="31">
        <f>IF(W1212="","",IFERROR(INDEX(Docentes!C:C,MATCH(W1212,Docentes!D:D,0)),"NUEVO"))</f>
        <v>21878050</v>
      </c>
      <c r="W1212" s="791" t="s">
        <v>550</v>
      </c>
      <c r="X1212" s="265" t="s">
        <v>168</v>
      </c>
      <c r="Y1212" s="789" t="s">
        <v>1088</v>
      </c>
      <c r="Z1212" s="789" t="s">
        <v>1089</v>
      </c>
      <c r="AA1212" s="789"/>
      <c r="AB1212" s="789"/>
      <c r="AC1212" s="789"/>
      <c r="AD1212" s="789" t="s">
        <v>1378</v>
      </c>
      <c r="AE1212" s="789">
        <v>20</v>
      </c>
      <c r="AF1212" s="789" t="s">
        <v>1088</v>
      </c>
      <c r="AG1212" s="31" t="str">
        <f t="shared" si="633"/>
        <v>P</v>
      </c>
      <c r="AH1212" s="789">
        <v>3</v>
      </c>
      <c r="AI1212" s="789">
        <v>21</v>
      </c>
      <c r="AJ1212" s="789">
        <v>50</v>
      </c>
      <c r="AK1212" s="789">
        <v>23</v>
      </c>
      <c r="AL1212" s="789">
        <v>30</v>
      </c>
      <c r="AM1212" s="31">
        <f t="shared" si="634"/>
        <v>2.0000000000000027</v>
      </c>
      <c r="AN1212" s="792">
        <f t="shared" si="635"/>
        <v>0.90972222222222221</v>
      </c>
      <c r="AO1212" s="792">
        <f t="shared" si="636"/>
        <v>0.97916666666666674</v>
      </c>
      <c r="AP1212" s="31" t="str" cm="1">
        <f t="array" ref="AP1212">IF(W1212="","",IF(SUMPRODUCT((W1212=$W$6:$W$1560)*(AH1212=$AH$6:$AH$1560)*(AN1212=$AN$6:$AN$1560)*(AO1212=$AO$6:$AO$1560)*(ROW($W$6:$W$1560)&lt;&gt;ROW(W1212))*((R1212=0)*($R$6:$R$1560&gt;0)+(R1212&gt;0)*($R$6:$R$1560=0)))&gt;0,"SALONES UNIDOS",IF(SUMPRODUCT((W1212=$W$6:$W$1560)*(AH1212=$AH$6:$AH$1560)*((AN1212&lt;$AO$6:$AO$1560)*(AO1212&gt;$AN$6:$AN$1560))*(ROW($W$6:$W$1560)&lt;&gt;ROW(W1212)))&gt;0,"CRUZADO","Sin cruce")))</f>
        <v>Sin cruce</v>
      </c>
      <c r="AQ1212" s="792" t="str">
        <f t="shared" si="637"/>
        <v>IS9PRINCIPALA</v>
      </c>
      <c r="AR1212" s="792" t="str" cm="1">
        <f t="array" ref="AR1212">IF(AQ1212="","",IF(SUMPRODUCT((AQ1212=$AQ$6:$AQ$1560)*(AH1212=$AH$6:$AH$1560)*(AN1212=$AN$6:$AN$1560)*(AO1212=$AO$6:$AO$1560)*(ROW($AQ$6:$AQ$1560)&lt;&gt;ROW(AQ1212))*((R1212=0)*($R$6:$R$1560&gt;0)+(R1212&gt;0)*($R$6:$R$1560=0)))&gt;0,"SALONES UNIDOS",IF(SUMPRODUCT((AQ1212=$AQ$6:$AQ$1560)*(AH1212=$AH$6:$AH$1560)*((AN1212&lt;$AO$6:$AO$1560)*(AO1212&gt;$AN$6:$AN$1560))*(ROW($AQ$6:$AQ$1560)&lt;&gt;ROW(AQ1212)))&gt;0,"CRUZADO","Sin cruce")))</f>
        <v>Sin cruce</v>
      </c>
    </row>
    <row r="1213" spans="3:44" ht="15.6" hidden="1" customHeight="1">
      <c r="C1213" s="12" t="s">
        <v>1081</v>
      </c>
      <c r="D1213" s="789" t="s">
        <v>34</v>
      </c>
      <c r="E1213" s="789">
        <v>202011</v>
      </c>
      <c r="F1213" s="12" t="s">
        <v>23</v>
      </c>
      <c r="G1213" s="12" t="s">
        <v>20</v>
      </c>
      <c r="H1213" s="12" t="s">
        <v>82</v>
      </c>
      <c r="I1213" s="12">
        <v>9</v>
      </c>
      <c r="J1213" s="12" t="s">
        <v>16</v>
      </c>
      <c r="K1213" s="790" t="s">
        <v>1796</v>
      </c>
      <c r="L1213" s="491" t="s">
        <v>1797</v>
      </c>
      <c r="M1213" s="789" t="s">
        <v>1085</v>
      </c>
      <c r="N1213" s="789" t="s">
        <v>1124</v>
      </c>
      <c r="O1213" s="12" t="s">
        <v>769</v>
      </c>
      <c r="P1213" s="789">
        <v>3</v>
      </c>
      <c r="Q1213" s="789">
        <v>0</v>
      </c>
      <c r="R1213" s="815">
        <v>3</v>
      </c>
      <c r="S1213" s="789">
        <v>3</v>
      </c>
      <c r="T1213" s="181"/>
      <c r="U1213" s="31">
        <v>16</v>
      </c>
      <c r="V1213" s="31">
        <f>IF(W1213="","",IFERROR(INDEX(Docentes!C:C,MATCH(W1213,Docentes!D:D,0)),"NUEVO"))</f>
        <v>41507055</v>
      </c>
      <c r="W1213" s="693" t="s">
        <v>1032</v>
      </c>
      <c r="X1213" s="265" t="s">
        <v>167</v>
      </c>
      <c r="Y1213" s="789" t="s">
        <v>1088</v>
      </c>
      <c r="Z1213" s="789" t="s">
        <v>1089</v>
      </c>
      <c r="AA1213" s="789"/>
      <c r="AB1213" s="789" t="s">
        <v>1092</v>
      </c>
      <c r="AC1213" s="789"/>
      <c r="AD1213" s="789"/>
      <c r="AE1213" s="789"/>
      <c r="AF1213" s="789" t="s">
        <v>1088</v>
      </c>
      <c r="AG1213" s="31" t="str">
        <f t="shared" si="633"/>
        <v>T</v>
      </c>
      <c r="AH1213" s="789">
        <v>1</v>
      </c>
      <c r="AI1213" s="789">
        <v>11</v>
      </c>
      <c r="AJ1213" s="789">
        <v>50</v>
      </c>
      <c r="AK1213" s="789">
        <v>14</v>
      </c>
      <c r="AL1213" s="789">
        <v>20</v>
      </c>
      <c r="AM1213" s="31">
        <f t="shared" si="634"/>
        <v>3.0000000000000004</v>
      </c>
      <c r="AN1213" s="792">
        <f t="shared" si="635"/>
        <v>0.49305555555555552</v>
      </c>
      <c r="AO1213" s="792">
        <f t="shared" si="636"/>
        <v>0.59722222222222221</v>
      </c>
      <c r="AP1213" s="31" t="str" cm="1">
        <f t="array" ref="AP1213">IF(W1213="","",IF(SUMPRODUCT((W1213=$W$6:$W$1560)*(AH1213=$AH$6:$AH$1560)*(AN1213=$AN$6:$AN$1560)*(AO1213=$AO$6:$AO$1560)*(ROW($W$6:$W$1560)&lt;&gt;ROW(W1213))*((R1213=0)*($R$6:$R$1560&gt;0)+(R1213&gt;0)*($R$6:$R$1560=0)))&gt;0,"SALONES UNIDOS",IF(SUMPRODUCT((W1213=$W$6:$W$1560)*(AH1213=$AH$6:$AH$1560)*((AN1213&lt;$AO$6:$AO$1560)*(AO1213&gt;$AN$6:$AN$1560))*(ROW($W$6:$W$1560)&lt;&gt;ROW(W1213)))&gt;0,"CRUZADO","Sin cruce")))</f>
        <v>Sin cruce</v>
      </c>
      <c r="AQ1213" s="792" t="str">
        <f t="shared" si="637"/>
        <v>IS9PRINCIPALA</v>
      </c>
      <c r="AR1213" s="792" t="str" cm="1">
        <f t="array" ref="AR1213">IF(AQ1213="","",IF(SUMPRODUCT((AQ1213=$AQ$6:$AQ$1560)*(AH1213=$AH$6:$AH$1560)*(AN1213=$AN$6:$AN$1560)*(AO1213=$AO$6:$AO$1560)*(ROW($AQ$6:$AQ$1560)&lt;&gt;ROW(AQ1213))*((R1213=0)*($R$6:$R$1560&gt;0)+(R1213&gt;0)*($R$6:$R$1560=0)))&gt;0,"SALONES UNIDOS",IF(SUMPRODUCT((AQ1213=$AQ$6:$AQ$1560)*(AH1213=$AH$6:$AH$1560)*((AN1213&lt;$AO$6:$AO$1560)*(AO1213&gt;$AN$6:$AN$1560))*(ROW($AQ$6:$AQ$1560)&lt;&gt;ROW(AQ1213)))&gt;0,"CRUZADO","Sin cruce")))</f>
        <v>Sin cruce</v>
      </c>
    </row>
    <row r="1214" spans="3:44" ht="15.6" hidden="1" customHeight="1">
      <c r="C1214" s="12" t="s">
        <v>1081</v>
      </c>
      <c r="D1214" s="789" t="s">
        <v>34</v>
      </c>
      <c r="E1214" s="789">
        <v>202011</v>
      </c>
      <c r="F1214" s="12" t="s">
        <v>23</v>
      </c>
      <c r="G1214" s="12" t="s">
        <v>20</v>
      </c>
      <c r="H1214" s="12" t="s">
        <v>82</v>
      </c>
      <c r="I1214" s="12">
        <v>9</v>
      </c>
      <c r="J1214" s="12" t="s">
        <v>26</v>
      </c>
      <c r="K1214" s="790" t="s">
        <v>1787</v>
      </c>
      <c r="L1214" s="491" t="s">
        <v>1117</v>
      </c>
      <c r="M1214" s="789" t="s">
        <v>1101</v>
      </c>
      <c r="N1214" s="789" t="s">
        <v>1086</v>
      </c>
      <c r="O1214" s="12" t="s">
        <v>769</v>
      </c>
      <c r="P1214" s="789">
        <v>4</v>
      </c>
      <c r="Q1214" s="789">
        <v>0</v>
      </c>
      <c r="R1214" s="815">
        <v>4</v>
      </c>
      <c r="S1214" s="789">
        <v>6</v>
      </c>
      <c r="T1214" s="181"/>
      <c r="U1214" s="31">
        <v>14</v>
      </c>
      <c r="V1214" s="31">
        <f>IF(W1214="","",IFERROR(INDEX(Docentes!C:C,MATCH(W1214,Docentes!D:D,0)),"NUEVO"))</f>
        <v>41507055</v>
      </c>
      <c r="W1214" s="693" t="s">
        <v>1032</v>
      </c>
      <c r="X1214" s="265" t="s">
        <v>167</v>
      </c>
      <c r="Y1214" s="789" t="s">
        <v>1088</v>
      </c>
      <c r="Z1214" s="789" t="s">
        <v>1089</v>
      </c>
      <c r="AA1214" s="789"/>
      <c r="AB1214" s="789" t="s">
        <v>1092</v>
      </c>
      <c r="AC1214" s="789"/>
      <c r="AD1214" s="789"/>
      <c r="AE1214" s="789"/>
      <c r="AF1214" s="789" t="s">
        <v>1242</v>
      </c>
      <c r="AG1214" s="31" t="str">
        <f t="shared" si="633"/>
        <v>T</v>
      </c>
      <c r="AH1214" s="789">
        <v>5</v>
      </c>
      <c r="AI1214" s="789">
        <v>18</v>
      </c>
      <c r="AJ1214" s="789">
        <v>30</v>
      </c>
      <c r="AK1214" s="789">
        <v>21</v>
      </c>
      <c r="AL1214" s="789">
        <v>50</v>
      </c>
      <c r="AM1214" s="31">
        <f t="shared" si="634"/>
        <v>3.9999999999999987</v>
      </c>
      <c r="AN1214" s="792">
        <f t="shared" si="635"/>
        <v>0.77083333333333337</v>
      </c>
      <c r="AO1214" s="792">
        <f t="shared" si="636"/>
        <v>0.90972222222222221</v>
      </c>
      <c r="AP1214" s="31" t="str" cm="1">
        <f t="array" ref="AP1214">IF(W1214="","",IF(SUMPRODUCT((W1214=$W$6:$W$1560)*(AH1214=$AH$6:$AH$1560)*(AN1214=$AN$6:$AN$1560)*(AO1214=$AO$6:$AO$1560)*(ROW($W$6:$W$1560)&lt;&gt;ROW(W1214))*((R1214=0)*($R$6:$R$1560&gt;0)+(R1214&gt;0)*($R$6:$R$1560=0)))&gt;0,"SALONES UNIDOS",IF(SUMPRODUCT((W1214=$W$6:$W$1560)*(AH1214=$AH$6:$AH$1560)*((AN1214&lt;$AO$6:$AO$1560)*(AO1214&gt;$AN$6:$AN$1560))*(ROW($W$6:$W$1560)&lt;&gt;ROW(W1214)))&gt;0,"CRUZADO","Sin cruce")))</f>
        <v>Sin cruce</v>
      </c>
      <c r="AQ1214" s="792" t="str">
        <f t="shared" si="637"/>
        <v>IS9PRINCIPALB</v>
      </c>
      <c r="AR1214" s="792" t="str" cm="1">
        <f t="array" ref="AR1214">IF(AQ1214="","",IF(SUMPRODUCT((AQ1214=$AQ$6:$AQ$1560)*(AH1214=$AH$6:$AH$1560)*(AN1214=$AN$6:$AN$1560)*(AO1214=$AO$6:$AO$1560)*(ROW($AQ$6:$AQ$1560)&lt;&gt;ROW(AQ1214))*((R1214=0)*($R$6:$R$1560&gt;0)+(R1214&gt;0)*($R$6:$R$1560=0)))&gt;0,"SALONES UNIDOS",IF(SUMPRODUCT((AQ1214=$AQ$6:$AQ$1560)*(AH1214=$AH$6:$AH$1560)*((AN1214&lt;$AO$6:$AO$1560)*(AO1214&gt;$AN$6:$AN$1560))*(ROW($AQ$6:$AQ$1560)&lt;&gt;ROW(AQ1214)))&gt;0,"CRUZADO","Sin cruce")))</f>
        <v>Sin cruce</v>
      </c>
    </row>
    <row r="1215" spans="3:44" ht="15.6" hidden="1" customHeight="1">
      <c r="C1215" s="12" t="s">
        <v>1081</v>
      </c>
      <c r="D1215" s="789" t="s">
        <v>34</v>
      </c>
      <c r="E1215" s="789">
        <v>202011</v>
      </c>
      <c r="F1215" s="12" t="s">
        <v>23</v>
      </c>
      <c r="G1215" s="12" t="s">
        <v>20</v>
      </c>
      <c r="H1215" s="12" t="s">
        <v>82</v>
      </c>
      <c r="I1215" s="12">
        <v>9</v>
      </c>
      <c r="J1215" s="12" t="s">
        <v>26</v>
      </c>
      <c r="K1215" s="790" t="s">
        <v>1787</v>
      </c>
      <c r="L1215" s="491" t="s">
        <v>1117</v>
      </c>
      <c r="M1215" s="789" t="s">
        <v>1101</v>
      </c>
      <c r="N1215" s="789" t="s">
        <v>1086</v>
      </c>
      <c r="O1215" s="12" t="s">
        <v>769</v>
      </c>
      <c r="P1215" s="789">
        <v>0</v>
      </c>
      <c r="Q1215" s="789">
        <v>4</v>
      </c>
      <c r="R1215" s="815">
        <v>4</v>
      </c>
      <c r="S1215" s="789">
        <v>6</v>
      </c>
      <c r="T1215" s="181"/>
      <c r="U1215" s="31">
        <v>14</v>
      </c>
      <c r="V1215" s="31">
        <f>IF(W1215="","",IFERROR(INDEX(Docentes!C:C,MATCH(W1215,Docentes!D:D,0)),"NUEVO"))</f>
        <v>41507055</v>
      </c>
      <c r="W1215" s="693" t="s">
        <v>1032</v>
      </c>
      <c r="X1215" s="265" t="s">
        <v>167</v>
      </c>
      <c r="Y1215" s="789" t="s">
        <v>1088</v>
      </c>
      <c r="Z1215" s="789" t="s">
        <v>1089</v>
      </c>
      <c r="AA1215" s="789"/>
      <c r="AB1215" s="789" t="s">
        <v>1092</v>
      </c>
      <c r="AC1215" s="789"/>
      <c r="AD1215" s="789"/>
      <c r="AE1215" s="789"/>
      <c r="AF1215" s="789" t="s">
        <v>1242</v>
      </c>
      <c r="AG1215" s="31" t="str">
        <f t="shared" si="633"/>
        <v>P</v>
      </c>
      <c r="AH1215" s="789">
        <v>6</v>
      </c>
      <c r="AI1215" s="789">
        <v>8</v>
      </c>
      <c r="AJ1215" s="789">
        <v>30</v>
      </c>
      <c r="AK1215" s="789">
        <v>11</v>
      </c>
      <c r="AL1215" s="789">
        <v>50</v>
      </c>
      <c r="AM1215" s="31">
        <f t="shared" si="634"/>
        <v>4</v>
      </c>
      <c r="AN1215" s="792">
        <f t="shared" si="635"/>
        <v>0.35416666666666663</v>
      </c>
      <c r="AO1215" s="792">
        <f t="shared" si="636"/>
        <v>0.49305555555555552</v>
      </c>
      <c r="AP1215" s="31" t="str" cm="1">
        <f t="array" ref="AP1215">IF(W1215="","",IF(SUMPRODUCT((W1215=$W$6:$W$1560)*(AH1215=$AH$6:$AH$1560)*(AN1215=$AN$6:$AN$1560)*(AO1215=$AO$6:$AO$1560)*(ROW($W$6:$W$1560)&lt;&gt;ROW(W1215))*((R1215=0)*($R$6:$R$1560&gt;0)+(R1215&gt;0)*($R$6:$R$1560=0)))&gt;0,"SALONES UNIDOS",IF(SUMPRODUCT((W1215=$W$6:$W$1560)*(AH1215=$AH$6:$AH$1560)*((AN1215&lt;$AO$6:$AO$1560)*(AO1215&gt;$AN$6:$AN$1560))*(ROW($W$6:$W$1560)&lt;&gt;ROW(W1215)))&gt;0,"CRUZADO","Sin cruce")))</f>
        <v>Sin cruce</v>
      </c>
      <c r="AQ1215" s="792" t="str">
        <f t="shared" si="637"/>
        <v>IS9PRINCIPALB</v>
      </c>
      <c r="AR1215" s="792" t="str" cm="1">
        <f t="array" ref="AR1215">IF(AQ1215="","",IF(SUMPRODUCT((AQ1215=$AQ$6:$AQ$1560)*(AH1215=$AH$6:$AH$1560)*(AN1215=$AN$6:$AN$1560)*(AO1215=$AO$6:$AO$1560)*(ROW($AQ$6:$AQ$1560)&lt;&gt;ROW(AQ1215))*((R1215=0)*($R$6:$R$1560&gt;0)+(R1215&gt;0)*($R$6:$R$1560=0)))&gt;0,"SALONES UNIDOS",IF(SUMPRODUCT((AQ1215=$AQ$6:$AQ$1560)*(AH1215=$AH$6:$AH$1560)*((AN1215&lt;$AO$6:$AO$1560)*(AO1215&gt;$AN$6:$AN$1560))*(ROW($AQ$6:$AQ$1560)&lt;&gt;ROW(AQ1215)))&gt;0,"CRUZADO","Sin cruce")))</f>
        <v>Sin cruce</v>
      </c>
    </row>
    <row r="1216" spans="3:44" ht="15.6" hidden="1" customHeight="1">
      <c r="C1216" s="12" t="s">
        <v>1081</v>
      </c>
      <c r="D1216" s="789" t="s">
        <v>34</v>
      </c>
      <c r="E1216" s="789">
        <v>202011</v>
      </c>
      <c r="F1216" s="12" t="s">
        <v>23</v>
      </c>
      <c r="G1216" s="12" t="s">
        <v>20</v>
      </c>
      <c r="H1216" s="12" t="s">
        <v>82</v>
      </c>
      <c r="I1216" s="12">
        <v>9</v>
      </c>
      <c r="J1216" s="12" t="s">
        <v>26</v>
      </c>
      <c r="K1216" s="790" t="s">
        <v>1788</v>
      </c>
      <c r="L1216" s="491" t="s">
        <v>1789</v>
      </c>
      <c r="M1216" s="789" t="s">
        <v>1085</v>
      </c>
      <c r="N1216" s="789" t="s">
        <v>1086</v>
      </c>
      <c r="O1216" s="12" t="s">
        <v>731</v>
      </c>
      <c r="P1216" s="789">
        <v>2</v>
      </c>
      <c r="Q1216" s="789">
        <v>0</v>
      </c>
      <c r="R1216" s="815">
        <v>2</v>
      </c>
      <c r="S1216" s="789">
        <v>2</v>
      </c>
      <c r="T1216" s="181"/>
      <c r="U1216" s="31">
        <v>14</v>
      </c>
      <c r="V1216" s="31">
        <f>IF(W1216="","",IFERROR(INDEX(Docentes!C:C,MATCH(W1216,Docentes!D:D,0)),"NUEVO"))</f>
        <v>21878050</v>
      </c>
      <c r="W1216" s="345" t="s">
        <v>550</v>
      </c>
      <c r="X1216" s="265" t="s">
        <v>168</v>
      </c>
      <c r="Y1216" s="789" t="s">
        <v>1142</v>
      </c>
      <c r="Z1216" s="789" t="s">
        <v>1089</v>
      </c>
      <c r="AA1216" s="789" t="s">
        <v>26</v>
      </c>
      <c r="AB1216" s="789" t="s">
        <v>1585</v>
      </c>
      <c r="AC1216" s="789">
        <v>40</v>
      </c>
      <c r="AD1216" s="789"/>
      <c r="AE1216" s="789"/>
      <c r="AF1216" s="789" t="s">
        <v>1142</v>
      </c>
      <c r="AG1216" s="31" t="str">
        <f t="shared" si="633"/>
        <v>T</v>
      </c>
      <c r="AH1216" s="789">
        <v>1</v>
      </c>
      <c r="AI1216" s="789">
        <v>17</v>
      </c>
      <c r="AJ1216" s="789">
        <v>40</v>
      </c>
      <c r="AK1216" s="789">
        <v>19</v>
      </c>
      <c r="AL1216" s="789">
        <v>20</v>
      </c>
      <c r="AM1216" s="31">
        <f t="shared" si="634"/>
        <v>1.999999999999996</v>
      </c>
      <c r="AN1216" s="792">
        <f t="shared" si="635"/>
        <v>0.73611111111111116</v>
      </c>
      <c r="AO1216" s="792">
        <f t="shared" si="636"/>
        <v>0.80555555555555547</v>
      </c>
      <c r="AP1216" s="31" t="str" cm="1">
        <f t="array" ref="AP1216">IF(W1216="","",IF(SUMPRODUCT((W1216=$W$6:$W$1560)*(AH1216=$AH$6:$AH$1560)*(AN1216=$AN$6:$AN$1560)*(AO1216=$AO$6:$AO$1560)*(ROW($W$6:$W$1560)&lt;&gt;ROW(W1216))*((R1216=0)*($R$6:$R$1560&gt;0)+(R1216&gt;0)*($R$6:$R$1560=0)))&gt;0,"SALONES UNIDOS",IF(SUMPRODUCT((W1216=$W$6:$W$1560)*(AH1216=$AH$6:$AH$1560)*((AN1216&lt;$AO$6:$AO$1560)*(AO1216&gt;$AN$6:$AN$1560))*(ROW($W$6:$W$1560)&lt;&gt;ROW(W1216)))&gt;0,"CRUZADO","Sin cruce")))</f>
        <v>Sin cruce</v>
      </c>
      <c r="AQ1216" s="792" t="str">
        <f t="shared" si="637"/>
        <v>IS9PRINCIPALB</v>
      </c>
      <c r="AR1216" s="792" t="str" cm="1">
        <f t="array" ref="AR1216">IF(AQ1216="","",IF(SUMPRODUCT((AQ1216=$AQ$6:$AQ$1560)*(AH1216=$AH$6:$AH$1560)*(AN1216=$AN$6:$AN$1560)*(AO1216=$AO$6:$AO$1560)*(ROW($AQ$6:$AQ$1560)&lt;&gt;ROW(AQ1216))*((R1216=0)*($R$6:$R$1560&gt;0)+(R1216&gt;0)*($R$6:$R$1560=0)))&gt;0,"SALONES UNIDOS",IF(SUMPRODUCT((AQ1216=$AQ$6:$AQ$1560)*(AH1216=$AH$6:$AH$1560)*((AN1216&lt;$AO$6:$AO$1560)*(AO1216&gt;$AN$6:$AN$1560))*(ROW($AQ$6:$AQ$1560)&lt;&gt;ROW(AQ1216)))&gt;0,"CRUZADO","Sin cruce")))</f>
        <v>Sin cruce</v>
      </c>
    </row>
    <row r="1217" spans="3:44" ht="15.6" hidden="1" customHeight="1">
      <c r="C1217" s="12" t="s">
        <v>1081</v>
      </c>
      <c r="D1217" s="789" t="s">
        <v>34</v>
      </c>
      <c r="E1217" s="789">
        <v>202011</v>
      </c>
      <c r="F1217" s="12" t="s">
        <v>23</v>
      </c>
      <c r="G1217" s="12" t="s">
        <v>20</v>
      </c>
      <c r="H1217" s="12" t="s">
        <v>82</v>
      </c>
      <c r="I1217" s="12">
        <v>9</v>
      </c>
      <c r="J1217" s="12" t="s">
        <v>26</v>
      </c>
      <c r="K1217" s="790" t="s">
        <v>1790</v>
      </c>
      <c r="L1217" s="491" t="s">
        <v>1791</v>
      </c>
      <c r="M1217" s="789" t="s">
        <v>1085</v>
      </c>
      <c r="N1217" s="789" t="s">
        <v>1086</v>
      </c>
      <c r="O1217" s="12" t="s">
        <v>769</v>
      </c>
      <c r="P1217" s="789">
        <v>3</v>
      </c>
      <c r="Q1217" s="789">
        <v>0</v>
      </c>
      <c r="R1217" s="815">
        <v>3</v>
      </c>
      <c r="S1217" s="789">
        <v>3</v>
      </c>
      <c r="T1217" s="181"/>
      <c r="U1217" s="31">
        <v>14</v>
      </c>
      <c r="V1217" s="31">
        <f>IF(W1217="","",IFERROR(INDEX(Docentes!C:C,MATCH(W1217,Docentes!D:D,0)),"NUEVO"))</f>
        <v>41076019</v>
      </c>
      <c r="W1217" s="791" t="s">
        <v>349</v>
      </c>
      <c r="X1217" s="265" t="s">
        <v>167</v>
      </c>
      <c r="Y1217" s="789" t="s">
        <v>1088</v>
      </c>
      <c r="Z1217" s="789" t="s">
        <v>1089</v>
      </c>
      <c r="AA1217" s="789"/>
      <c r="AB1217" s="789" t="s">
        <v>1092</v>
      </c>
      <c r="AC1217" s="789"/>
      <c r="AD1217" s="789"/>
      <c r="AE1217" s="789"/>
      <c r="AF1217" s="789" t="s">
        <v>1088</v>
      </c>
      <c r="AG1217" s="31" t="str">
        <f t="shared" si="633"/>
        <v>T</v>
      </c>
      <c r="AH1217" s="789">
        <v>3</v>
      </c>
      <c r="AI1217" s="789">
        <v>20</v>
      </c>
      <c r="AJ1217" s="789">
        <v>10</v>
      </c>
      <c r="AK1217" s="789">
        <v>22</v>
      </c>
      <c r="AL1217" s="789">
        <v>40</v>
      </c>
      <c r="AM1217" s="31">
        <f t="shared" si="634"/>
        <v>2.9999999999999987</v>
      </c>
      <c r="AN1217" s="792">
        <f t="shared" si="635"/>
        <v>0.84027777777777779</v>
      </c>
      <c r="AO1217" s="792">
        <f t="shared" si="636"/>
        <v>0.94444444444444442</v>
      </c>
      <c r="AP1217" s="31" t="str" cm="1">
        <f t="array" ref="AP1217">IF(W1217="","",IF(SUMPRODUCT((W1217=$W$6:$W$1560)*(AH1217=$AH$6:$AH$1560)*(AN1217=$AN$6:$AN$1560)*(AO1217=$AO$6:$AO$1560)*(ROW($W$6:$W$1560)&lt;&gt;ROW(W1217))*((R1217=0)*($R$6:$R$1560&gt;0)+(R1217&gt;0)*($R$6:$R$1560=0)))&gt;0,"SALONES UNIDOS",IF(SUMPRODUCT((W1217=$W$6:$W$1560)*(AH1217=$AH$6:$AH$1560)*((AN1217&lt;$AO$6:$AO$1560)*(AO1217&gt;$AN$6:$AN$1560))*(ROW($W$6:$W$1560)&lt;&gt;ROW(W1217)))&gt;0,"CRUZADO","Sin cruce")))</f>
        <v>Sin cruce</v>
      </c>
      <c r="AQ1217" s="792" t="str">
        <f t="shared" si="637"/>
        <v>IS9PRINCIPALB</v>
      </c>
      <c r="AR1217" s="792" t="str" cm="1">
        <f t="array" ref="AR1217">IF(AQ1217="","",IF(SUMPRODUCT((AQ1217=$AQ$6:$AQ$1560)*(AH1217=$AH$6:$AH$1560)*(AN1217=$AN$6:$AN$1560)*(AO1217=$AO$6:$AO$1560)*(ROW($AQ$6:$AQ$1560)&lt;&gt;ROW(AQ1217))*((R1217=0)*($R$6:$R$1560&gt;0)+(R1217&gt;0)*($R$6:$R$1560=0)))&gt;0,"SALONES UNIDOS",IF(SUMPRODUCT((AQ1217=$AQ$6:$AQ$1560)*(AH1217=$AH$6:$AH$1560)*((AN1217&lt;$AO$6:$AO$1560)*(AO1217&gt;$AN$6:$AN$1560))*(ROW($AQ$6:$AQ$1560)&lt;&gt;ROW(AQ1217)))&gt;0,"CRUZADO","Sin cruce")))</f>
        <v>Sin cruce</v>
      </c>
    </row>
    <row r="1218" spans="3:44" ht="15.6" hidden="1" customHeight="1">
      <c r="C1218" s="12" t="s">
        <v>1081</v>
      </c>
      <c r="D1218" s="789" t="s">
        <v>34</v>
      </c>
      <c r="E1218" s="789">
        <v>202011</v>
      </c>
      <c r="F1218" s="12" t="s">
        <v>23</v>
      </c>
      <c r="G1218" s="12" t="s">
        <v>20</v>
      </c>
      <c r="H1218" s="12" t="s">
        <v>82</v>
      </c>
      <c r="I1218" s="12">
        <v>9</v>
      </c>
      <c r="J1218" s="12" t="s">
        <v>26</v>
      </c>
      <c r="K1218" s="790" t="s">
        <v>1792</v>
      </c>
      <c r="L1218" s="491" t="s">
        <v>1793</v>
      </c>
      <c r="M1218" s="789" t="s">
        <v>1085</v>
      </c>
      <c r="N1218" s="789" t="s">
        <v>1086</v>
      </c>
      <c r="O1218" s="12" t="s">
        <v>731</v>
      </c>
      <c r="P1218" s="789">
        <v>3</v>
      </c>
      <c r="Q1218" s="789">
        <v>0</v>
      </c>
      <c r="R1218" s="815">
        <v>3</v>
      </c>
      <c r="S1218" s="789">
        <v>4</v>
      </c>
      <c r="T1218" s="181"/>
      <c r="U1218" s="31">
        <v>14</v>
      </c>
      <c r="V1218" s="31">
        <f>IF(W1218="","",IFERROR(INDEX(Docentes!C:C,MATCH(W1218,Docentes!D:D,0)),"NUEVO"))</f>
        <v>21878050</v>
      </c>
      <c r="W1218" s="709" t="s">
        <v>550</v>
      </c>
      <c r="X1218" s="265" t="s">
        <v>168</v>
      </c>
      <c r="Y1218" s="789" t="s">
        <v>1088</v>
      </c>
      <c r="Z1218" s="789" t="s">
        <v>1089</v>
      </c>
      <c r="AA1218" s="789" t="s">
        <v>16</v>
      </c>
      <c r="AB1218" s="789" t="s">
        <v>1582</v>
      </c>
      <c r="AC1218" s="789">
        <v>48</v>
      </c>
      <c r="AD1218" s="789"/>
      <c r="AE1218" s="789"/>
      <c r="AF1218" s="789" t="s">
        <v>1088</v>
      </c>
      <c r="AG1218" s="31" t="str">
        <f>IF(AND(P1218&gt;0,Q1218&gt;0),"TP",IF(AND(P1218&gt;0,Q1218=0),"T","P"))</f>
        <v>T</v>
      </c>
      <c r="AH1218" s="789">
        <v>1</v>
      </c>
      <c r="AI1218" s="789">
        <v>19</v>
      </c>
      <c r="AJ1218" s="789">
        <v>20</v>
      </c>
      <c r="AK1218" s="789">
        <v>21</v>
      </c>
      <c r="AL1218" s="789">
        <v>50</v>
      </c>
      <c r="AM1218" s="31">
        <f>IF(R1218=0,0,IF(AI1218="",R1218,IF(X1218="HIBRIDO VIRTUAL",0,((((AK1218/24)+(AL1218/1440))-((AI1218/24)+(AJ1218/1440)))*1440/50))))</f>
        <v>3.0000000000000022</v>
      </c>
      <c r="AN1218" s="792">
        <f>AI1218/24+AJ1218/1440</f>
        <v>0.80555555555555547</v>
      </c>
      <c r="AO1218" s="792">
        <f>AK1218/24+AL1218/1440</f>
        <v>0.90972222222222221</v>
      </c>
      <c r="AP1218" s="31" t="str" cm="1">
        <f t="array" ref="AP1218">IF(W1218="","",IF(SUMPRODUCT((W1218=$W$6:$W$1560)*(AH1218=$AH$6:$AH$1560)*(AN1218=$AN$6:$AN$1560)*(AO1218=$AO$6:$AO$1560)*(ROW($W$6:$W$1560)&lt;&gt;ROW(W1218))*((R1218=0)*($R$6:$R$1560&gt;0)+(R1218&gt;0)*($R$6:$R$1560=0)))&gt;0,"SALONES UNIDOS",IF(SUMPRODUCT((W1218=$W$6:$W$1560)*(AH1218=$AH$6:$AH$1560)*((AN1218&lt;$AO$6:$AO$1560)*(AO1218&gt;$AN$6:$AN$1560))*(ROW($W$6:$W$1560)&lt;&gt;ROW(W1218)))&gt;0,"CRUZADO","Sin cruce")))</f>
        <v>Sin cruce</v>
      </c>
      <c r="AQ1218" s="792" t="str">
        <f>TRIM(CONCATENATE(H1218,I1218,F1218,J1218))</f>
        <v>IS9PRINCIPALB</v>
      </c>
      <c r="AR1218" s="792" t="str" cm="1">
        <f t="array" ref="AR1218">IF(AQ1218="","",IF(SUMPRODUCT((AQ1218=$AQ$6:$AQ$1560)*(AH1218=$AH$6:$AH$1560)*(AN1218=$AN$6:$AN$1560)*(AO1218=$AO$6:$AO$1560)*(ROW($AQ$6:$AQ$1560)&lt;&gt;ROW(AQ1218))*((R1218=0)*($R$6:$R$1560&gt;0)+(R1218&gt;0)*($R$6:$R$1560=0)))&gt;0,"SALONES UNIDOS",IF(SUMPRODUCT((AQ1218=$AQ$6:$AQ$1560)*(AH1218=$AH$6:$AH$1560)*((AN1218&lt;$AO$6:$AO$1560)*(AO1218&gt;$AN$6:$AN$1560))*(ROW($AQ$6:$AQ$1560)&lt;&gt;ROW(AQ1218)))&gt;0,"CRUZADO","Sin cruce")))</f>
        <v>Sin cruce</v>
      </c>
    </row>
    <row r="1219" spans="3:44" ht="15.6" hidden="1" customHeight="1">
      <c r="C1219" s="12" t="s">
        <v>1081</v>
      </c>
      <c r="D1219" s="789" t="s">
        <v>34</v>
      </c>
      <c r="E1219" s="789">
        <v>202011</v>
      </c>
      <c r="F1219" s="12" t="s">
        <v>23</v>
      </c>
      <c r="G1219" s="12" t="s">
        <v>20</v>
      </c>
      <c r="H1219" s="12" t="s">
        <v>82</v>
      </c>
      <c r="I1219" s="12">
        <v>9</v>
      </c>
      <c r="J1219" s="12" t="s">
        <v>26</v>
      </c>
      <c r="K1219" s="790" t="s">
        <v>1792</v>
      </c>
      <c r="L1219" s="491" t="s">
        <v>1793</v>
      </c>
      <c r="M1219" s="789" t="s">
        <v>1085</v>
      </c>
      <c r="N1219" s="789" t="s">
        <v>1086</v>
      </c>
      <c r="O1219" s="12" t="s">
        <v>731</v>
      </c>
      <c r="P1219" s="789">
        <v>0</v>
      </c>
      <c r="Q1219" s="789">
        <v>2</v>
      </c>
      <c r="R1219" s="815">
        <v>2</v>
      </c>
      <c r="S1219" s="789">
        <v>4</v>
      </c>
      <c r="T1219" s="181"/>
      <c r="U1219" s="31">
        <v>14</v>
      </c>
      <c r="V1219" s="31">
        <f>IF(W1219="","",IFERROR(INDEX(Docentes!C:C,MATCH(W1219,Docentes!D:D,0)),"NUEVO"))</f>
        <v>21878050</v>
      </c>
      <c r="W1219" s="709" t="s">
        <v>550</v>
      </c>
      <c r="X1219" s="265" t="s">
        <v>168</v>
      </c>
      <c r="Y1219" s="789" t="s">
        <v>1088</v>
      </c>
      <c r="Z1219" s="789" t="s">
        <v>1089</v>
      </c>
      <c r="AA1219" s="789"/>
      <c r="AB1219" s="789"/>
      <c r="AC1219" s="789"/>
      <c r="AD1219" s="789" t="s">
        <v>1258</v>
      </c>
      <c r="AE1219" s="789">
        <v>20</v>
      </c>
      <c r="AF1219" s="789" t="s">
        <v>1088</v>
      </c>
      <c r="AG1219" s="31" t="str">
        <f t="shared" si="633"/>
        <v>P</v>
      </c>
      <c r="AH1219" s="789">
        <v>1</v>
      </c>
      <c r="AI1219" s="789">
        <v>21</v>
      </c>
      <c r="AJ1219" s="789">
        <v>50</v>
      </c>
      <c r="AK1219" s="789">
        <v>23</v>
      </c>
      <c r="AL1219" s="789">
        <v>30</v>
      </c>
      <c r="AM1219" s="31">
        <f t="shared" si="634"/>
        <v>2.0000000000000027</v>
      </c>
      <c r="AN1219" s="792">
        <f t="shared" si="635"/>
        <v>0.90972222222222221</v>
      </c>
      <c r="AO1219" s="792">
        <f t="shared" si="636"/>
        <v>0.97916666666666674</v>
      </c>
      <c r="AP1219" s="31" t="str" cm="1">
        <f t="array" ref="AP1219">IF(W1219="","",IF(SUMPRODUCT((W1219=$W$6:$W$1560)*(AH1219=$AH$6:$AH$1560)*(AN1219=$AN$6:$AN$1560)*(AO1219=$AO$6:$AO$1560)*(ROW($W$6:$W$1560)&lt;&gt;ROW(W1219))*((R1219=0)*($R$6:$R$1560&gt;0)+(R1219&gt;0)*($R$6:$R$1560=0)))&gt;0,"SALONES UNIDOS",IF(SUMPRODUCT((W1219=$W$6:$W$1560)*(AH1219=$AH$6:$AH$1560)*((AN1219&lt;$AO$6:$AO$1560)*(AO1219&gt;$AN$6:$AN$1560))*(ROW($W$6:$W$1560)&lt;&gt;ROW(W1219)))&gt;0,"CRUZADO","Sin cruce")))</f>
        <v>Sin cruce</v>
      </c>
      <c r="AQ1219" s="792" t="str">
        <f t="shared" si="637"/>
        <v>IS9PRINCIPALB</v>
      </c>
      <c r="AR1219" s="792" t="str" cm="1">
        <f t="array" ref="AR1219">IF(AQ1219="","",IF(SUMPRODUCT((AQ1219=$AQ$6:$AQ$1560)*(AH1219=$AH$6:$AH$1560)*(AN1219=$AN$6:$AN$1560)*(AO1219=$AO$6:$AO$1560)*(ROW($AQ$6:$AQ$1560)&lt;&gt;ROW(AQ1219))*((R1219=0)*($R$6:$R$1560&gt;0)+(R1219&gt;0)*($R$6:$R$1560=0)))&gt;0,"SALONES UNIDOS",IF(SUMPRODUCT((AQ1219=$AQ$6:$AQ$1560)*(AH1219=$AH$6:$AH$1560)*((AN1219&lt;$AO$6:$AO$1560)*(AO1219&gt;$AN$6:$AN$1560))*(ROW($AQ$6:$AQ$1560)&lt;&gt;ROW(AQ1219)))&gt;0,"CRUZADO","Sin cruce")))</f>
        <v>Sin cruce</v>
      </c>
    </row>
    <row r="1220" spans="3:44" ht="15.6" hidden="1" customHeight="1">
      <c r="C1220" s="12" t="s">
        <v>1081</v>
      </c>
      <c r="D1220" s="789" t="s">
        <v>34</v>
      </c>
      <c r="E1220" s="789">
        <v>202011</v>
      </c>
      <c r="F1220" s="12" t="s">
        <v>23</v>
      </c>
      <c r="G1220" s="12" t="s">
        <v>20</v>
      </c>
      <c r="H1220" s="12" t="s">
        <v>82</v>
      </c>
      <c r="I1220" s="12">
        <v>9</v>
      </c>
      <c r="J1220" s="12" t="s">
        <v>26</v>
      </c>
      <c r="K1220" s="790" t="s">
        <v>1794</v>
      </c>
      <c r="L1220" s="491" t="s">
        <v>1795</v>
      </c>
      <c r="M1220" s="789" t="s">
        <v>1085</v>
      </c>
      <c r="N1220" s="789" t="s">
        <v>1086</v>
      </c>
      <c r="O1220" s="12" t="s">
        <v>731</v>
      </c>
      <c r="P1220" s="789">
        <v>3</v>
      </c>
      <c r="Q1220" s="789">
        <v>0</v>
      </c>
      <c r="R1220" s="815">
        <v>3</v>
      </c>
      <c r="S1220" s="789">
        <v>4</v>
      </c>
      <c r="T1220" s="181"/>
      <c r="U1220" s="31">
        <v>14</v>
      </c>
      <c r="V1220" s="31">
        <f>IF(W1220="","",IFERROR(INDEX(Docentes!C:C,MATCH(W1220,Docentes!D:D,0)),"NUEVO"))</f>
        <v>20111776</v>
      </c>
      <c r="W1220" s="709" t="s">
        <v>539</v>
      </c>
      <c r="X1220" s="265" t="s">
        <v>168</v>
      </c>
      <c r="Y1220" s="789" t="s">
        <v>1088</v>
      </c>
      <c r="Z1220" s="789" t="s">
        <v>1089</v>
      </c>
      <c r="AA1220" s="789" t="s">
        <v>26</v>
      </c>
      <c r="AB1220" s="789" t="s">
        <v>1585</v>
      </c>
      <c r="AC1220" s="789">
        <v>40</v>
      </c>
      <c r="AD1220" s="789"/>
      <c r="AE1220" s="789"/>
      <c r="AF1220" s="789" t="s">
        <v>1088</v>
      </c>
      <c r="AG1220" s="31" t="str">
        <f>IF(AND(P1220&gt;0,Q1220&gt;0),"TP",IF(AND(P1220&gt;0,Q1220=0),"T","P"))</f>
        <v>T</v>
      </c>
      <c r="AH1220" s="789">
        <v>4</v>
      </c>
      <c r="AI1220" s="789">
        <v>16</v>
      </c>
      <c r="AJ1220" s="789">
        <v>50</v>
      </c>
      <c r="AK1220" s="789">
        <v>19</v>
      </c>
      <c r="AL1220" s="789">
        <v>20</v>
      </c>
      <c r="AM1220" s="31">
        <f>IF(R1220=0,0,IF(AI1220="",R1220,IF(X1220="HIBRIDO VIRTUAL",0,((((AK1220/24)+(AL1220/1440))-((AI1220/24)+(AJ1220/1440)))*1440/50))))</f>
        <v>2.9999999999999987</v>
      </c>
      <c r="AN1220" s="792">
        <f>AI1220/24+AJ1220/1440</f>
        <v>0.70138888888888884</v>
      </c>
      <c r="AO1220" s="792">
        <f>AK1220/24+AL1220/1440</f>
        <v>0.80555555555555547</v>
      </c>
      <c r="AP1220" s="31" t="str" cm="1">
        <f t="array" ref="AP1220">IF(W1220="","",IF(SUMPRODUCT((W1220=$W$6:$W$1560)*(AH1220=$AH$6:$AH$1560)*(AN1220=$AN$6:$AN$1560)*(AO1220=$AO$6:$AO$1560)*(ROW($W$6:$W$1560)&lt;&gt;ROW(W1220))*((R1220=0)*($R$6:$R$1560&gt;0)+(R1220&gt;0)*($R$6:$R$1560=0)))&gt;0,"SALONES UNIDOS",IF(SUMPRODUCT((W1220=$W$6:$W$1560)*(AH1220=$AH$6:$AH$1560)*((AN1220&lt;$AO$6:$AO$1560)*(AO1220&gt;$AN$6:$AN$1560))*(ROW($W$6:$W$1560)&lt;&gt;ROW(W1220)))&gt;0,"CRUZADO","Sin cruce")))</f>
        <v>Sin cruce</v>
      </c>
      <c r="AQ1220" s="792" t="str">
        <f>TRIM(CONCATENATE(H1220,I1220,F1220,J1220))</f>
        <v>IS9PRINCIPALB</v>
      </c>
      <c r="AR1220" s="792" t="str" cm="1">
        <f t="array" ref="AR1220">IF(AQ1220="","",IF(SUMPRODUCT((AQ1220=$AQ$6:$AQ$1560)*(AH1220=$AH$6:$AH$1560)*(AN1220=$AN$6:$AN$1560)*(AO1220=$AO$6:$AO$1560)*(ROW($AQ$6:$AQ$1560)&lt;&gt;ROW(AQ1220))*((R1220=0)*($R$6:$R$1560&gt;0)+(R1220&gt;0)*($R$6:$R$1560=0)))&gt;0,"SALONES UNIDOS",IF(SUMPRODUCT((AQ1220=$AQ$6:$AQ$1560)*(AH1220=$AH$6:$AH$1560)*((AN1220&lt;$AO$6:$AO$1560)*(AO1220&gt;$AN$6:$AN$1560))*(ROW($AQ$6:$AQ$1560)&lt;&gt;ROW(AQ1220)))&gt;0,"CRUZADO","Sin cruce")))</f>
        <v>Sin cruce</v>
      </c>
    </row>
    <row r="1221" spans="3:44" ht="15.6" hidden="1" customHeight="1">
      <c r="C1221" s="12" t="s">
        <v>1081</v>
      </c>
      <c r="D1221" s="789" t="s">
        <v>34</v>
      </c>
      <c r="E1221" s="789">
        <v>202011</v>
      </c>
      <c r="F1221" s="12" t="s">
        <v>23</v>
      </c>
      <c r="G1221" s="12" t="s">
        <v>20</v>
      </c>
      <c r="H1221" s="12" t="s">
        <v>82</v>
      </c>
      <c r="I1221" s="12">
        <v>9</v>
      </c>
      <c r="J1221" s="12" t="s">
        <v>26</v>
      </c>
      <c r="K1221" s="790" t="s">
        <v>1794</v>
      </c>
      <c r="L1221" s="491" t="s">
        <v>1795</v>
      </c>
      <c r="M1221" s="789" t="s">
        <v>1085</v>
      </c>
      <c r="N1221" s="789" t="s">
        <v>1086</v>
      </c>
      <c r="O1221" s="12" t="s">
        <v>731</v>
      </c>
      <c r="P1221" s="789">
        <v>0</v>
      </c>
      <c r="Q1221" s="789">
        <v>2</v>
      </c>
      <c r="R1221" s="815">
        <v>2</v>
      </c>
      <c r="S1221" s="789">
        <v>4</v>
      </c>
      <c r="T1221" s="181"/>
      <c r="U1221" s="31">
        <v>14</v>
      </c>
      <c r="V1221" s="31">
        <f>IF(W1221="","",IFERROR(INDEX(Docentes!C:C,MATCH(W1221,Docentes!D:D,0)),"NUEVO"))</f>
        <v>20111776</v>
      </c>
      <c r="W1221" s="709" t="s">
        <v>539</v>
      </c>
      <c r="X1221" s="265" t="s">
        <v>168</v>
      </c>
      <c r="Y1221" s="789" t="s">
        <v>1088</v>
      </c>
      <c r="Z1221" s="789" t="s">
        <v>1089</v>
      </c>
      <c r="AA1221" s="789"/>
      <c r="AB1221" s="789"/>
      <c r="AC1221" s="789"/>
      <c r="AD1221" s="789" t="s">
        <v>1378</v>
      </c>
      <c r="AE1221" s="789">
        <v>20</v>
      </c>
      <c r="AF1221" s="789" t="s">
        <v>1088</v>
      </c>
      <c r="AG1221" s="31" t="str">
        <f t="shared" si="633"/>
        <v>P</v>
      </c>
      <c r="AH1221" s="789">
        <v>4</v>
      </c>
      <c r="AI1221" s="789">
        <v>19</v>
      </c>
      <c r="AJ1221" s="789">
        <v>20</v>
      </c>
      <c r="AK1221" s="789">
        <v>21</v>
      </c>
      <c r="AL1221" s="789">
        <v>0</v>
      </c>
      <c r="AM1221" s="31">
        <f t="shared" si="634"/>
        <v>2.0000000000000027</v>
      </c>
      <c r="AN1221" s="792">
        <f t="shared" si="635"/>
        <v>0.80555555555555547</v>
      </c>
      <c r="AO1221" s="792">
        <f t="shared" si="636"/>
        <v>0.875</v>
      </c>
      <c r="AP1221" s="31" t="str" cm="1">
        <f t="array" ref="AP1221">IF(W1221="","",IF(SUMPRODUCT((W1221=$W$6:$W$1560)*(AH1221=$AH$6:$AH$1560)*(AN1221=$AN$6:$AN$1560)*(AO1221=$AO$6:$AO$1560)*(ROW($W$6:$W$1560)&lt;&gt;ROW(W1221))*((R1221=0)*($R$6:$R$1560&gt;0)+(R1221&gt;0)*($R$6:$R$1560=0)))&gt;0,"SALONES UNIDOS",IF(SUMPRODUCT((W1221=$W$6:$W$1560)*(AH1221=$AH$6:$AH$1560)*((AN1221&lt;$AO$6:$AO$1560)*(AO1221&gt;$AN$6:$AN$1560))*(ROW($W$6:$W$1560)&lt;&gt;ROW(W1221)))&gt;0,"CRUZADO","Sin cruce")))</f>
        <v>Sin cruce</v>
      </c>
      <c r="AQ1221" s="792" t="str">
        <f t="shared" si="637"/>
        <v>IS9PRINCIPALB</v>
      </c>
      <c r="AR1221" s="792" t="str" cm="1">
        <f t="array" ref="AR1221">IF(AQ1221="","",IF(SUMPRODUCT((AQ1221=$AQ$6:$AQ$1560)*(AH1221=$AH$6:$AH$1560)*(AN1221=$AN$6:$AN$1560)*(AO1221=$AO$6:$AO$1560)*(ROW($AQ$6:$AQ$1560)&lt;&gt;ROW(AQ1221))*((R1221=0)*($R$6:$R$1560&gt;0)+(R1221&gt;0)*($R$6:$R$1560=0)))&gt;0,"SALONES UNIDOS",IF(SUMPRODUCT((AQ1221=$AQ$6:$AQ$1560)*(AH1221=$AH$6:$AH$1560)*((AN1221&lt;$AO$6:$AO$1560)*(AO1221&gt;$AN$6:$AN$1560))*(ROW($AQ$6:$AQ$1560)&lt;&gt;ROW(AQ1221)))&gt;0,"CRUZADO","Sin cruce")))</f>
        <v>Sin cruce</v>
      </c>
    </row>
    <row r="1222" spans="3:44" ht="15.6" hidden="1" customHeight="1">
      <c r="C1222" s="12" t="s">
        <v>1081</v>
      </c>
      <c r="D1222" s="789" t="s">
        <v>34</v>
      </c>
      <c r="E1222" s="789">
        <v>202011</v>
      </c>
      <c r="F1222" s="12" t="s">
        <v>23</v>
      </c>
      <c r="G1222" s="12" t="s">
        <v>20</v>
      </c>
      <c r="H1222" s="12" t="s">
        <v>82</v>
      </c>
      <c r="I1222" s="12">
        <v>9</v>
      </c>
      <c r="J1222" s="12" t="s">
        <v>26</v>
      </c>
      <c r="K1222" s="790" t="s">
        <v>1796</v>
      </c>
      <c r="L1222" s="491" t="s">
        <v>1797</v>
      </c>
      <c r="M1222" s="789" t="s">
        <v>1085</v>
      </c>
      <c r="N1222" s="789" t="s">
        <v>1124</v>
      </c>
      <c r="O1222" s="12" t="s">
        <v>769</v>
      </c>
      <c r="P1222" s="789">
        <v>3</v>
      </c>
      <c r="Q1222" s="789">
        <v>0</v>
      </c>
      <c r="R1222" s="815">
        <v>3</v>
      </c>
      <c r="S1222" s="789">
        <v>3</v>
      </c>
      <c r="T1222" s="930"/>
      <c r="U1222" s="929">
        <v>14</v>
      </c>
      <c r="V1222" s="31">
        <f>IF(W1222="","",IFERROR(INDEX(Docentes!C:C,MATCH(W1222,Docentes!D:D,0)),"NUEVO"))</f>
        <v>16621586</v>
      </c>
      <c r="W1222" s="693" t="s">
        <v>1024</v>
      </c>
      <c r="X1222" s="265" t="s">
        <v>167</v>
      </c>
      <c r="Y1222" s="789" t="s">
        <v>1088</v>
      </c>
      <c r="Z1222" s="789" t="s">
        <v>1089</v>
      </c>
      <c r="AA1222" s="789"/>
      <c r="AB1222" s="789" t="s">
        <v>1092</v>
      </c>
      <c r="AC1222" s="789"/>
      <c r="AD1222" s="789"/>
      <c r="AE1222" s="789"/>
      <c r="AF1222" s="789" t="s">
        <v>1088</v>
      </c>
      <c r="AG1222" s="31" t="str">
        <f t="shared" si="633"/>
        <v>T</v>
      </c>
      <c r="AH1222" s="789">
        <v>2</v>
      </c>
      <c r="AI1222" s="789">
        <v>17</v>
      </c>
      <c r="AJ1222" s="789">
        <v>40</v>
      </c>
      <c r="AK1222" s="789">
        <v>20</v>
      </c>
      <c r="AL1222" s="789">
        <v>10</v>
      </c>
      <c r="AM1222" s="31">
        <f t="shared" si="634"/>
        <v>2.9999999999999987</v>
      </c>
      <c r="AN1222" s="792">
        <f t="shared" si="635"/>
        <v>0.73611111111111116</v>
      </c>
      <c r="AO1222" s="792">
        <f t="shared" si="636"/>
        <v>0.84027777777777779</v>
      </c>
      <c r="AP1222" s="31" t="str" cm="1">
        <f t="array" ref="AP1222">IF(W1222="","",IF(SUMPRODUCT((W1222=$W$6:$W$1560)*(AH1222=$AH$6:$AH$1560)*(AN1222=$AN$6:$AN$1560)*(AO1222=$AO$6:$AO$1560)*(ROW($W$6:$W$1560)&lt;&gt;ROW(W1222))*((R1222=0)*($R$6:$R$1560&gt;0)+(R1222&gt;0)*($R$6:$R$1560=0)))&gt;0,"SALONES UNIDOS",IF(SUMPRODUCT((W1222=$W$6:$W$1560)*(AH1222=$AH$6:$AH$1560)*((AN1222&lt;$AO$6:$AO$1560)*(AO1222&gt;$AN$6:$AN$1560))*(ROW($W$6:$W$1560)&lt;&gt;ROW(W1222)))&gt;0,"CRUZADO","Sin cruce")))</f>
        <v>Sin cruce</v>
      </c>
      <c r="AQ1222" s="792" t="str">
        <f t="shared" si="637"/>
        <v>IS9PRINCIPALB</v>
      </c>
      <c r="AR1222" s="792" t="str" cm="1">
        <f t="array" ref="AR1222">IF(AQ1222="","",IF(SUMPRODUCT((AQ1222=$AQ$6:$AQ$1560)*(AH1222=$AH$6:$AH$1560)*(AN1222=$AN$6:$AN$1560)*(AO1222=$AO$6:$AO$1560)*(ROW($AQ$6:$AQ$1560)&lt;&gt;ROW(AQ1222))*((R1222=0)*($R$6:$R$1560&gt;0)+(R1222&gt;0)*($R$6:$R$1560=0)))&gt;0,"SALONES UNIDOS",IF(SUMPRODUCT((AQ1222=$AQ$6:$AQ$1560)*(AH1222=$AH$6:$AH$1560)*((AN1222&lt;$AO$6:$AO$1560)*(AO1222&gt;$AN$6:$AN$1560))*(ROW($AQ$6:$AQ$1560)&lt;&gt;ROW(AQ1222)))&gt;0,"CRUZADO","Sin cruce")))</f>
        <v>Sin cruce</v>
      </c>
    </row>
    <row r="1223" spans="3:44" ht="15.6" hidden="1" customHeight="1">
      <c r="C1223" s="12" t="s">
        <v>1081</v>
      </c>
      <c r="D1223" s="789" t="s">
        <v>34</v>
      </c>
      <c r="E1223" s="789">
        <v>202011</v>
      </c>
      <c r="F1223" s="12" t="s">
        <v>23</v>
      </c>
      <c r="G1223" s="12" t="s">
        <v>20</v>
      </c>
      <c r="H1223" s="12" t="s">
        <v>82</v>
      </c>
      <c r="I1223" s="12">
        <v>9</v>
      </c>
      <c r="J1223" s="12" t="s">
        <v>32</v>
      </c>
      <c r="K1223" s="790" t="s">
        <v>1787</v>
      </c>
      <c r="L1223" s="491" t="s">
        <v>1117</v>
      </c>
      <c r="M1223" s="789" t="s">
        <v>1101</v>
      </c>
      <c r="N1223" s="789" t="s">
        <v>1086</v>
      </c>
      <c r="O1223" s="12" t="s">
        <v>769</v>
      </c>
      <c r="P1223" s="789">
        <v>3</v>
      </c>
      <c r="Q1223" s="789">
        <v>0</v>
      </c>
      <c r="R1223" s="815">
        <v>3</v>
      </c>
      <c r="S1223" s="789">
        <v>6</v>
      </c>
      <c r="T1223" s="931"/>
      <c r="U1223" s="932">
        <v>15</v>
      </c>
      <c r="V1223" s="31">
        <f>IF(W1223="","",IFERROR(INDEX(Docentes!C:C,MATCH(W1223,Docentes!D:D,0)),"NUEVO"))</f>
        <v>4743751</v>
      </c>
      <c r="W1223" s="709" t="s">
        <v>529</v>
      </c>
      <c r="X1223" s="265" t="s">
        <v>167</v>
      </c>
      <c r="Y1223" s="789" t="s">
        <v>1088</v>
      </c>
      <c r="Z1223" s="789" t="s">
        <v>1089</v>
      </c>
      <c r="AA1223" s="789"/>
      <c r="AB1223" s="789" t="s">
        <v>1092</v>
      </c>
      <c r="AC1223" s="789"/>
      <c r="AD1223" s="789"/>
      <c r="AE1223" s="789"/>
      <c r="AF1223" s="789" t="s">
        <v>1088</v>
      </c>
      <c r="AG1223" s="31" t="str">
        <f t="shared" si="633"/>
        <v>T</v>
      </c>
      <c r="AH1223" s="789">
        <v>5</v>
      </c>
      <c r="AI1223" s="789">
        <v>21</v>
      </c>
      <c r="AJ1223" s="789">
        <v>0</v>
      </c>
      <c r="AK1223" s="789">
        <v>23</v>
      </c>
      <c r="AL1223" s="789">
        <v>30</v>
      </c>
      <c r="AM1223" s="31">
        <f t="shared" si="634"/>
        <v>3.0000000000000022</v>
      </c>
      <c r="AN1223" s="792">
        <f t="shared" si="635"/>
        <v>0.875</v>
      </c>
      <c r="AO1223" s="792">
        <f t="shared" si="636"/>
        <v>0.97916666666666674</v>
      </c>
      <c r="AP1223" s="31" t="str" cm="1">
        <f t="array" ref="AP1223">IF(W1223="","",IF(SUMPRODUCT((W1223=$W$6:$W$1560)*(AH1223=$AH$6:$AH$1560)*(AN1223=$AN$6:$AN$1560)*(AO1223=$AO$6:$AO$1560)*(ROW($W$6:$W$1560)&lt;&gt;ROW(W1223))*((R1223=0)*($R$6:$R$1560&gt;0)+(R1223&gt;0)*($R$6:$R$1560=0)))&gt;0,"SALONES UNIDOS",IF(SUMPRODUCT((W1223=$W$6:$W$1560)*(AH1223=$AH$6:$AH$1560)*((AN1223&lt;$AO$6:$AO$1560)*(AO1223&gt;$AN$6:$AN$1560))*(ROW($W$6:$W$1560)&lt;&gt;ROW(W1223)))&gt;0,"CRUZADO","Sin cruce")))</f>
        <v>Sin cruce</v>
      </c>
      <c r="AQ1223" s="792" t="str">
        <f t="shared" si="637"/>
        <v>IS9PRINCIPALC</v>
      </c>
      <c r="AR1223" s="792" t="str" cm="1">
        <f t="array" ref="AR1223">IF(AQ1223="","",IF(SUMPRODUCT((AQ1223=$AQ$6:$AQ$1560)*(AH1223=$AH$6:$AH$1560)*(AN1223=$AN$6:$AN$1560)*(AO1223=$AO$6:$AO$1560)*(ROW($AQ$6:$AQ$1560)&lt;&gt;ROW(AQ1223))*((R1223=0)*($R$6:$R$1560&gt;0)+(R1223&gt;0)*($R$6:$R$1560=0)))&gt;0,"SALONES UNIDOS",IF(SUMPRODUCT((AQ1223=$AQ$6:$AQ$1560)*(AH1223=$AH$6:$AH$1560)*((AN1223&lt;$AO$6:$AO$1560)*(AO1223&gt;$AN$6:$AN$1560))*(ROW($AQ$6:$AQ$1560)&lt;&gt;ROW(AQ1223)))&gt;0,"CRUZADO","Sin cruce")))</f>
        <v>Sin cruce</v>
      </c>
    </row>
    <row r="1224" spans="3:44" ht="15.6" hidden="1" customHeight="1">
      <c r="C1224" s="12" t="s">
        <v>1081</v>
      </c>
      <c r="D1224" s="789" t="s">
        <v>34</v>
      </c>
      <c r="E1224" s="789">
        <v>202011</v>
      </c>
      <c r="F1224" s="12" t="s">
        <v>23</v>
      </c>
      <c r="G1224" s="12" t="s">
        <v>20</v>
      </c>
      <c r="H1224" s="12" t="s">
        <v>82</v>
      </c>
      <c r="I1224" s="12">
        <v>9</v>
      </c>
      <c r="J1224" s="12" t="s">
        <v>32</v>
      </c>
      <c r="K1224" s="790" t="s">
        <v>1787</v>
      </c>
      <c r="L1224" s="491" t="s">
        <v>1117</v>
      </c>
      <c r="M1224" s="789" t="s">
        <v>1101</v>
      </c>
      <c r="N1224" s="789" t="s">
        <v>1086</v>
      </c>
      <c r="O1224" s="12" t="s">
        <v>769</v>
      </c>
      <c r="P1224" s="789">
        <v>1</v>
      </c>
      <c r="Q1224" s="789">
        <v>4</v>
      </c>
      <c r="R1224" s="815">
        <v>5</v>
      </c>
      <c r="S1224" s="789">
        <v>6</v>
      </c>
      <c r="T1224" s="931"/>
      <c r="U1224" s="932">
        <v>15</v>
      </c>
      <c r="V1224" s="31">
        <f>IF(W1224="","",IFERROR(INDEX(Docentes!C:C,MATCH(W1224,Docentes!D:D,0)),"NUEVO"))</f>
        <v>4743751</v>
      </c>
      <c r="W1224" s="709" t="s">
        <v>529</v>
      </c>
      <c r="X1224" s="265" t="s">
        <v>167</v>
      </c>
      <c r="Y1224" s="789" t="s">
        <v>1242</v>
      </c>
      <c r="Z1224" s="789" t="s">
        <v>1089</v>
      </c>
      <c r="AA1224" s="789"/>
      <c r="AB1224" s="789" t="s">
        <v>1092</v>
      </c>
      <c r="AC1224" s="789"/>
      <c r="AD1224" s="789"/>
      <c r="AE1224" s="789"/>
      <c r="AF1224" s="789" t="s">
        <v>1242</v>
      </c>
      <c r="AG1224" s="31" t="str">
        <f t="shared" si="633"/>
        <v>TP</v>
      </c>
      <c r="AH1224" s="789">
        <v>6</v>
      </c>
      <c r="AI1224" s="789">
        <v>11</v>
      </c>
      <c r="AJ1224" s="789">
        <v>50</v>
      </c>
      <c r="AK1224" s="789">
        <v>16</v>
      </c>
      <c r="AL1224" s="789">
        <v>0</v>
      </c>
      <c r="AM1224" s="31">
        <f t="shared" si="634"/>
        <v>5</v>
      </c>
      <c r="AN1224" s="792">
        <f t="shared" si="635"/>
        <v>0.49305555555555552</v>
      </c>
      <c r="AO1224" s="792">
        <f t="shared" si="636"/>
        <v>0.66666666666666663</v>
      </c>
      <c r="AP1224" s="31" t="str" cm="1">
        <f t="array" ref="AP1224">IF(W1224="","",IF(SUMPRODUCT((W1224=$W$6:$W$1560)*(AH1224=$AH$6:$AH$1560)*(AN1224=$AN$6:$AN$1560)*(AO1224=$AO$6:$AO$1560)*(ROW($W$6:$W$1560)&lt;&gt;ROW(W1224))*((R1224=0)*($R$6:$R$1560&gt;0)+(R1224&gt;0)*($R$6:$R$1560=0)))&gt;0,"SALONES UNIDOS",IF(SUMPRODUCT((W1224=$W$6:$W$1560)*(AH1224=$AH$6:$AH$1560)*((AN1224&lt;$AO$6:$AO$1560)*(AO1224&gt;$AN$6:$AN$1560))*(ROW($W$6:$W$1560)&lt;&gt;ROW(W1224)))&gt;0,"CRUZADO","Sin cruce")))</f>
        <v>Sin cruce</v>
      </c>
      <c r="AQ1224" s="792" t="str">
        <f t="shared" si="637"/>
        <v>IS9PRINCIPALC</v>
      </c>
      <c r="AR1224" s="792" t="str" cm="1">
        <f t="array" ref="AR1224">IF(AQ1224="","",IF(SUMPRODUCT((AQ1224=$AQ$6:$AQ$1560)*(AH1224=$AH$6:$AH$1560)*(AN1224=$AN$6:$AN$1560)*(AO1224=$AO$6:$AO$1560)*(ROW($AQ$6:$AQ$1560)&lt;&gt;ROW(AQ1224))*((R1224=0)*($R$6:$R$1560&gt;0)+(R1224&gt;0)*($R$6:$R$1560=0)))&gt;0,"SALONES UNIDOS",IF(SUMPRODUCT((AQ1224=$AQ$6:$AQ$1560)*(AH1224=$AH$6:$AH$1560)*((AN1224&lt;$AO$6:$AO$1560)*(AO1224&gt;$AN$6:$AN$1560))*(ROW($AQ$6:$AQ$1560)&lt;&gt;ROW(AQ1224)))&gt;0,"CRUZADO","Sin cruce")))</f>
        <v>Sin cruce</v>
      </c>
    </row>
    <row r="1225" spans="3:44" ht="15.6" hidden="1" customHeight="1">
      <c r="C1225" s="12" t="s">
        <v>1081</v>
      </c>
      <c r="D1225" s="789" t="s">
        <v>34</v>
      </c>
      <c r="E1225" s="789">
        <v>202011</v>
      </c>
      <c r="F1225" s="12" t="s">
        <v>23</v>
      </c>
      <c r="G1225" s="12" t="s">
        <v>20</v>
      </c>
      <c r="H1225" s="12" t="s">
        <v>82</v>
      </c>
      <c r="I1225" s="12">
        <v>9</v>
      </c>
      <c r="J1225" s="12" t="s">
        <v>32</v>
      </c>
      <c r="K1225" s="790" t="s">
        <v>1788</v>
      </c>
      <c r="L1225" s="491" t="s">
        <v>1789</v>
      </c>
      <c r="M1225" s="789" t="s">
        <v>1085</v>
      </c>
      <c r="N1225" s="789" t="s">
        <v>1086</v>
      </c>
      <c r="O1225" s="12" t="s">
        <v>731</v>
      </c>
      <c r="P1225" s="789">
        <v>2</v>
      </c>
      <c r="Q1225" s="789">
        <v>0</v>
      </c>
      <c r="R1225" s="815">
        <v>2</v>
      </c>
      <c r="S1225" s="789">
        <v>2</v>
      </c>
      <c r="T1225" s="931"/>
      <c r="U1225" s="932">
        <v>15</v>
      </c>
      <c r="V1225" s="31">
        <f>IF(W1225="","",IFERROR(INDEX(Docentes!C:C,MATCH(W1225,Docentes!D:D,0)),"NUEVO"))</f>
        <v>43454918</v>
      </c>
      <c r="W1225" s="791" t="s">
        <v>663</v>
      </c>
      <c r="X1225" s="265" t="s">
        <v>168</v>
      </c>
      <c r="Y1225" s="789" t="s">
        <v>1142</v>
      </c>
      <c r="Z1225" s="789" t="s">
        <v>1089</v>
      </c>
      <c r="AA1225" s="789" t="s">
        <v>16</v>
      </c>
      <c r="AB1225" s="789" t="s">
        <v>1528</v>
      </c>
      <c r="AC1225" s="789">
        <v>37</v>
      </c>
      <c r="AD1225" s="789"/>
      <c r="AE1225" s="789"/>
      <c r="AF1225" s="789" t="s">
        <v>1142</v>
      </c>
      <c r="AG1225" s="31" t="str">
        <f t="shared" si="633"/>
        <v>T</v>
      </c>
      <c r="AH1225" s="789">
        <v>4</v>
      </c>
      <c r="AI1225" s="789">
        <v>16</v>
      </c>
      <c r="AJ1225" s="789">
        <v>50</v>
      </c>
      <c r="AK1225" s="789">
        <v>18</v>
      </c>
      <c r="AL1225" s="789">
        <v>30</v>
      </c>
      <c r="AM1225" s="31">
        <f t="shared" si="634"/>
        <v>2.0000000000000027</v>
      </c>
      <c r="AN1225" s="792">
        <f t="shared" si="635"/>
        <v>0.70138888888888884</v>
      </c>
      <c r="AO1225" s="792">
        <f t="shared" si="636"/>
        <v>0.77083333333333337</v>
      </c>
      <c r="AP1225" s="31" t="str" cm="1">
        <f t="array" ref="AP1225">IF(W1225="","",IF(SUMPRODUCT((W1225=$W$6:$W$1560)*(AH1225=$AH$6:$AH$1560)*(AN1225=$AN$6:$AN$1560)*(AO1225=$AO$6:$AO$1560)*(ROW($W$6:$W$1560)&lt;&gt;ROW(W1225))*((R1225=0)*($R$6:$R$1560&gt;0)+(R1225&gt;0)*($R$6:$R$1560=0)))&gt;0,"SALONES UNIDOS",IF(SUMPRODUCT((W1225=$W$6:$W$1560)*(AH1225=$AH$6:$AH$1560)*((AN1225&lt;$AO$6:$AO$1560)*(AO1225&gt;$AN$6:$AN$1560))*(ROW($W$6:$W$1560)&lt;&gt;ROW(W1225)))&gt;0,"CRUZADO","Sin cruce")))</f>
        <v>Sin cruce</v>
      </c>
      <c r="AQ1225" s="792" t="str">
        <f t="shared" si="637"/>
        <v>IS9PRINCIPALC</v>
      </c>
      <c r="AR1225" s="792" t="str" cm="1">
        <f t="array" ref="AR1225">IF(AQ1225="","",IF(SUMPRODUCT((AQ1225=$AQ$6:$AQ$1560)*(AH1225=$AH$6:$AH$1560)*(AN1225=$AN$6:$AN$1560)*(AO1225=$AO$6:$AO$1560)*(ROW($AQ$6:$AQ$1560)&lt;&gt;ROW(AQ1225))*((R1225=0)*($R$6:$R$1560&gt;0)+(R1225&gt;0)*($R$6:$R$1560=0)))&gt;0,"SALONES UNIDOS",IF(SUMPRODUCT((AQ1225=$AQ$6:$AQ$1560)*(AH1225=$AH$6:$AH$1560)*((AN1225&lt;$AO$6:$AO$1560)*(AO1225&gt;$AN$6:$AN$1560))*(ROW($AQ$6:$AQ$1560)&lt;&gt;ROW(AQ1225)))&gt;0,"CRUZADO","Sin cruce")))</f>
        <v>Sin cruce</v>
      </c>
    </row>
    <row r="1226" spans="3:44" ht="15.6" hidden="1" customHeight="1">
      <c r="C1226" s="12" t="s">
        <v>1081</v>
      </c>
      <c r="D1226" s="789" t="s">
        <v>34</v>
      </c>
      <c r="E1226" s="789">
        <v>202011</v>
      </c>
      <c r="F1226" s="12" t="s">
        <v>23</v>
      </c>
      <c r="G1226" s="12" t="s">
        <v>20</v>
      </c>
      <c r="H1226" s="12" t="s">
        <v>82</v>
      </c>
      <c r="I1226" s="12">
        <v>9</v>
      </c>
      <c r="J1226" s="12" t="s">
        <v>32</v>
      </c>
      <c r="K1226" s="790" t="s">
        <v>1790</v>
      </c>
      <c r="L1226" s="491" t="s">
        <v>1791</v>
      </c>
      <c r="M1226" s="789" t="s">
        <v>1085</v>
      </c>
      <c r="N1226" s="789" t="s">
        <v>1086</v>
      </c>
      <c r="O1226" s="12" t="s">
        <v>769</v>
      </c>
      <c r="P1226" s="789">
        <v>3</v>
      </c>
      <c r="Q1226" s="789">
        <v>0</v>
      </c>
      <c r="R1226" s="815">
        <v>3</v>
      </c>
      <c r="S1226" s="789">
        <v>3</v>
      </c>
      <c r="T1226" s="931"/>
      <c r="U1226" s="932">
        <v>15</v>
      </c>
      <c r="V1226" s="31">
        <f>IF(W1226="","",IFERROR(INDEX(Docentes!C:C,MATCH(W1226,Docentes!D:D,0)),"NUEVO"))</f>
        <v>41076019</v>
      </c>
      <c r="W1226" s="791" t="s">
        <v>349</v>
      </c>
      <c r="X1226" s="265" t="s">
        <v>167</v>
      </c>
      <c r="Y1226" s="789" t="s">
        <v>1088</v>
      </c>
      <c r="Z1226" s="789" t="s">
        <v>1089</v>
      </c>
      <c r="AA1226" s="789"/>
      <c r="AB1226" s="789" t="s">
        <v>1092</v>
      </c>
      <c r="AC1226" s="789"/>
      <c r="AD1226" s="789"/>
      <c r="AE1226" s="789"/>
      <c r="AF1226" s="789" t="s">
        <v>1088</v>
      </c>
      <c r="AG1226" s="31" t="str">
        <f t="shared" si="633"/>
        <v>T</v>
      </c>
      <c r="AH1226" s="789">
        <v>4</v>
      </c>
      <c r="AI1226" s="789">
        <v>20</v>
      </c>
      <c r="AJ1226" s="789">
        <v>10</v>
      </c>
      <c r="AK1226" s="789">
        <v>22</v>
      </c>
      <c r="AL1226" s="789">
        <v>40</v>
      </c>
      <c r="AM1226" s="31">
        <f t="shared" si="634"/>
        <v>2.9999999999999987</v>
      </c>
      <c r="AN1226" s="792">
        <f t="shared" si="635"/>
        <v>0.84027777777777779</v>
      </c>
      <c r="AO1226" s="792">
        <f t="shared" si="636"/>
        <v>0.94444444444444442</v>
      </c>
      <c r="AP1226" s="31" t="str" cm="1">
        <f t="array" ref="AP1226">IF(W1226="","",IF(SUMPRODUCT((W1226=$W$6:$W$1560)*(AH1226=$AH$6:$AH$1560)*(AN1226=$AN$6:$AN$1560)*(AO1226=$AO$6:$AO$1560)*(ROW($W$6:$W$1560)&lt;&gt;ROW(W1226))*((R1226=0)*($R$6:$R$1560&gt;0)+(R1226&gt;0)*($R$6:$R$1560=0)))&gt;0,"SALONES UNIDOS",IF(SUMPRODUCT((W1226=$W$6:$W$1560)*(AH1226=$AH$6:$AH$1560)*((AN1226&lt;$AO$6:$AO$1560)*(AO1226&gt;$AN$6:$AN$1560))*(ROW($W$6:$W$1560)&lt;&gt;ROW(W1226)))&gt;0,"CRUZADO","Sin cruce")))</f>
        <v>Sin cruce</v>
      </c>
      <c r="AQ1226" s="792" t="str">
        <f t="shared" si="637"/>
        <v>IS9PRINCIPALC</v>
      </c>
      <c r="AR1226" s="792" t="str" cm="1">
        <f t="array" ref="AR1226">IF(AQ1226="","",IF(SUMPRODUCT((AQ1226=$AQ$6:$AQ$1560)*(AH1226=$AH$6:$AH$1560)*(AN1226=$AN$6:$AN$1560)*(AO1226=$AO$6:$AO$1560)*(ROW($AQ$6:$AQ$1560)&lt;&gt;ROW(AQ1226))*((R1226=0)*($R$6:$R$1560&gt;0)+(R1226&gt;0)*($R$6:$R$1560=0)))&gt;0,"SALONES UNIDOS",IF(SUMPRODUCT((AQ1226=$AQ$6:$AQ$1560)*(AH1226=$AH$6:$AH$1560)*((AN1226&lt;$AO$6:$AO$1560)*(AO1226&gt;$AN$6:$AN$1560))*(ROW($AQ$6:$AQ$1560)&lt;&gt;ROW(AQ1226)))&gt;0,"CRUZADO","Sin cruce")))</f>
        <v>Sin cruce</v>
      </c>
    </row>
    <row r="1227" spans="3:44" ht="15.6" hidden="1" customHeight="1">
      <c r="C1227" s="12" t="s">
        <v>1081</v>
      </c>
      <c r="D1227" s="789" t="s">
        <v>34</v>
      </c>
      <c r="E1227" s="789">
        <v>202011</v>
      </c>
      <c r="F1227" s="12" t="s">
        <v>23</v>
      </c>
      <c r="G1227" s="12" t="s">
        <v>20</v>
      </c>
      <c r="H1227" s="12" t="s">
        <v>82</v>
      </c>
      <c r="I1227" s="12">
        <v>9</v>
      </c>
      <c r="J1227" s="12" t="s">
        <v>32</v>
      </c>
      <c r="K1227" s="790" t="s">
        <v>1792</v>
      </c>
      <c r="L1227" s="491" t="s">
        <v>1793</v>
      </c>
      <c r="M1227" s="789" t="s">
        <v>1085</v>
      </c>
      <c r="N1227" s="789" t="s">
        <v>1086</v>
      </c>
      <c r="O1227" s="12" t="s">
        <v>731</v>
      </c>
      <c r="P1227" s="789">
        <v>3</v>
      </c>
      <c r="Q1227" s="789">
        <v>0</v>
      </c>
      <c r="R1227" s="815">
        <v>3</v>
      </c>
      <c r="S1227" s="789">
        <v>4</v>
      </c>
      <c r="T1227" s="931"/>
      <c r="U1227" s="932">
        <v>15</v>
      </c>
      <c r="V1227" s="31">
        <f>IF(W1227="","",IFERROR(INDEX(Docentes!C:C,MATCH(W1227,Docentes!D:D,0)),"NUEVO"))</f>
        <v>46078496</v>
      </c>
      <c r="W1227" s="693" t="s">
        <v>996</v>
      </c>
      <c r="X1227" s="265" t="s">
        <v>168</v>
      </c>
      <c r="Y1227" s="789" t="s">
        <v>1088</v>
      </c>
      <c r="Z1227" s="789" t="s">
        <v>1089</v>
      </c>
      <c r="AA1227" s="789" t="s">
        <v>26</v>
      </c>
      <c r="AB1227" s="789" t="s">
        <v>1585</v>
      </c>
      <c r="AC1227" s="789">
        <v>40</v>
      </c>
      <c r="AD1227" s="789"/>
      <c r="AE1227" s="789"/>
      <c r="AF1227" s="789" t="s">
        <v>1088</v>
      </c>
      <c r="AG1227" s="31" t="str">
        <f>IF(AND(P1227&gt;0,Q1227&gt;0),"TP",IF(AND(P1227&gt;0,Q1227=0),"T","P"))</f>
        <v>T</v>
      </c>
      <c r="AH1227" s="789">
        <v>2</v>
      </c>
      <c r="AI1227" s="789">
        <v>18</v>
      </c>
      <c r="AJ1227" s="789">
        <v>30</v>
      </c>
      <c r="AK1227" s="789">
        <v>21</v>
      </c>
      <c r="AL1227" s="789">
        <v>0</v>
      </c>
      <c r="AM1227" s="31">
        <f>IF(R1227=0,0,IF(AI1227="",R1227,IF(X1227="HIBRIDO VIRTUAL",0,((((AK1227/24)+(AL1227/1440))-((AI1227/24)+(AJ1227/1440)))*1440/50))))</f>
        <v>2.9999999999999987</v>
      </c>
      <c r="AN1227" s="792">
        <f>AI1227/24+AJ1227/1440</f>
        <v>0.77083333333333337</v>
      </c>
      <c r="AO1227" s="792">
        <f>AK1227/24+AL1227/1440</f>
        <v>0.875</v>
      </c>
      <c r="AP1227" s="31" t="str" cm="1">
        <f t="array" ref="AP1227">IF(W1227="","",IF(SUMPRODUCT((W1227=$W$6:$W$1560)*(AH1227=$AH$6:$AH$1560)*(AN1227=$AN$6:$AN$1560)*(AO1227=$AO$6:$AO$1560)*(ROW($W$6:$W$1560)&lt;&gt;ROW(W1227))*((R1227=0)*($R$6:$R$1560&gt;0)+(R1227&gt;0)*($R$6:$R$1560=0)))&gt;0,"SALONES UNIDOS",IF(SUMPRODUCT((W1227=$W$6:$W$1560)*(AH1227=$AH$6:$AH$1560)*((AN1227&lt;$AO$6:$AO$1560)*(AO1227&gt;$AN$6:$AN$1560))*(ROW($W$6:$W$1560)&lt;&gt;ROW(W1227)))&gt;0,"CRUZADO","Sin cruce")))</f>
        <v>Sin cruce</v>
      </c>
      <c r="AQ1227" s="792" t="str">
        <f>TRIM(CONCATENATE(H1227,I1227,F1227,J1227))</f>
        <v>IS9PRINCIPALC</v>
      </c>
      <c r="AR1227" s="792" t="str" cm="1">
        <f t="array" ref="AR1227">IF(AQ1227="","",IF(SUMPRODUCT((AQ1227=$AQ$6:$AQ$1560)*(AH1227=$AH$6:$AH$1560)*(AN1227=$AN$6:$AN$1560)*(AO1227=$AO$6:$AO$1560)*(ROW($AQ$6:$AQ$1560)&lt;&gt;ROW(AQ1227))*((R1227=0)*($R$6:$R$1560&gt;0)+(R1227&gt;0)*($R$6:$R$1560=0)))&gt;0,"SALONES UNIDOS",IF(SUMPRODUCT((AQ1227=$AQ$6:$AQ$1560)*(AH1227=$AH$6:$AH$1560)*((AN1227&lt;$AO$6:$AO$1560)*(AO1227&gt;$AN$6:$AN$1560))*(ROW($AQ$6:$AQ$1560)&lt;&gt;ROW(AQ1227)))&gt;0,"CRUZADO","Sin cruce")))</f>
        <v>Sin cruce</v>
      </c>
    </row>
    <row r="1228" spans="3:44" ht="15.6" hidden="1" customHeight="1">
      <c r="C1228" s="12" t="s">
        <v>1081</v>
      </c>
      <c r="D1228" s="789" t="s">
        <v>34</v>
      </c>
      <c r="E1228" s="789">
        <v>202011</v>
      </c>
      <c r="F1228" s="12" t="s">
        <v>23</v>
      </c>
      <c r="G1228" s="12" t="s">
        <v>20</v>
      </c>
      <c r="H1228" s="12" t="s">
        <v>82</v>
      </c>
      <c r="I1228" s="12">
        <v>9</v>
      </c>
      <c r="J1228" s="12" t="s">
        <v>32</v>
      </c>
      <c r="K1228" s="790" t="s">
        <v>1792</v>
      </c>
      <c r="L1228" s="491" t="s">
        <v>1793</v>
      </c>
      <c r="M1228" s="789" t="s">
        <v>1085</v>
      </c>
      <c r="N1228" s="789" t="s">
        <v>1086</v>
      </c>
      <c r="O1228" s="12" t="s">
        <v>731</v>
      </c>
      <c r="P1228" s="789">
        <v>0</v>
      </c>
      <c r="Q1228" s="789">
        <v>2</v>
      </c>
      <c r="R1228" s="815">
        <v>2</v>
      </c>
      <c r="S1228" s="789">
        <v>4</v>
      </c>
      <c r="T1228" s="931"/>
      <c r="U1228" s="932">
        <v>15</v>
      </c>
      <c r="V1228" s="31">
        <f>IF(W1228="","",IFERROR(INDEX(Docentes!C:C,MATCH(W1228,Docentes!D:D,0)),"NUEVO"))</f>
        <v>46078496</v>
      </c>
      <c r="W1228" s="693" t="s">
        <v>996</v>
      </c>
      <c r="X1228" s="265" t="s">
        <v>168</v>
      </c>
      <c r="Y1228" s="789" t="s">
        <v>1088</v>
      </c>
      <c r="Z1228" s="789" t="s">
        <v>1089</v>
      </c>
      <c r="AA1228" s="789"/>
      <c r="AB1228" s="789"/>
      <c r="AC1228" s="789"/>
      <c r="AD1228" s="789" t="s">
        <v>1258</v>
      </c>
      <c r="AE1228" s="789">
        <v>20</v>
      </c>
      <c r="AF1228" s="789" t="s">
        <v>1088</v>
      </c>
      <c r="AG1228" s="31" t="str">
        <f t="shared" si="633"/>
        <v>P</v>
      </c>
      <c r="AH1228" s="789">
        <v>2</v>
      </c>
      <c r="AI1228" s="789">
        <v>21</v>
      </c>
      <c r="AJ1228" s="789">
        <v>0</v>
      </c>
      <c r="AK1228" s="789">
        <v>22</v>
      </c>
      <c r="AL1228" s="789">
        <v>40</v>
      </c>
      <c r="AM1228" s="31">
        <f t="shared" si="634"/>
        <v>1.9999999999999993</v>
      </c>
      <c r="AN1228" s="792">
        <f t="shared" si="635"/>
        <v>0.875</v>
      </c>
      <c r="AO1228" s="792">
        <f t="shared" si="636"/>
        <v>0.94444444444444442</v>
      </c>
      <c r="AP1228" s="31" t="str" cm="1">
        <f t="array" ref="AP1228">IF(W1228="","",IF(SUMPRODUCT((W1228=$W$6:$W$1560)*(AH1228=$AH$6:$AH$1560)*(AN1228=$AN$6:$AN$1560)*(AO1228=$AO$6:$AO$1560)*(ROW($W$6:$W$1560)&lt;&gt;ROW(W1228))*((R1228=0)*($R$6:$R$1560&gt;0)+(R1228&gt;0)*($R$6:$R$1560=0)))&gt;0,"SALONES UNIDOS",IF(SUMPRODUCT((W1228=$W$6:$W$1560)*(AH1228=$AH$6:$AH$1560)*((AN1228&lt;$AO$6:$AO$1560)*(AO1228&gt;$AN$6:$AN$1560))*(ROW($W$6:$W$1560)&lt;&gt;ROW(W1228)))&gt;0,"CRUZADO","Sin cruce")))</f>
        <v>Sin cruce</v>
      </c>
      <c r="AQ1228" s="792" t="str">
        <f t="shared" si="637"/>
        <v>IS9PRINCIPALC</v>
      </c>
      <c r="AR1228" s="792" t="str" cm="1">
        <f t="array" ref="AR1228">IF(AQ1228="","",IF(SUMPRODUCT((AQ1228=$AQ$6:$AQ$1560)*(AH1228=$AH$6:$AH$1560)*(AN1228=$AN$6:$AN$1560)*(AO1228=$AO$6:$AO$1560)*(ROW($AQ$6:$AQ$1560)&lt;&gt;ROW(AQ1228))*((R1228=0)*($R$6:$R$1560&gt;0)+(R1228&gt;0)*($R$6:$R$1560=0)))&gt;0,"SALONES UNIDOS",IF(SUMPRODUCT((AQ1228=$AQ$6:$AQ$1560)*(AH1228=$AH$6:$AH$1560)*((AN1228&lt;$AO$6:$AO$1560)*(AO1228&gt;$AN$6:$AN$1560))*(ROW($AQ$6:$AQ$1560)&lt;&gt;ROW(AQ1228)))&gt;0,"CRUZADO","Sin cruce")))</f>
        <v>Sin cruce</v>
      </c>
    </row>
    <row r="1229" spans="3:44" ht="15.6" hidden="1" customHeight="1">
      <c r="C1229" s="12" t="s">
        <v>1081</v>
      </c>
      <c r="D1229" s="789" t="s">
        <v>34</v>
      </c>
      <c r="E1229" s="789">
        <v>202011</v>
      </c>
      <c r="F1229" s="12" t="s">
        <v>23</v>
      </c>
      <c r="G1229" s="12" t="s">
        <v>20</v>
      </c>
      <c r="H1229" s="12" t="s">
        <v>82</v>
      </c>
      <c r="I1229" s="12">
        <v>9</v>
      </c>
      <c r="J1229" s="12" t="s">
        <v>32</v>
      </c>
      <c r="K1229" s="790" t="s">
        <v>1794</v>
      </c>
      <c r="L1229" s="491" t="s">
        <v>1795</v>
      </c>
      <c r="M1229" s="789" t="s">
        <v>1085</v>
      </c>
      <c r="N1229" s="789" t="s">
        <v>1086</v>
      </c>
      <c r="O1229" s="12" t="s">
        <v>731</v>
      </c>
      <c r="P1229" s="789">
        <v>3</v>
      </c>
      <c r="Q1229" s="789">
        <v>0</v>
      </c>
      <c r="R1229" s="815">
        <v>3</v>
      </c>
      <c r="S1229" s="789">
        <v>4</v>
      </c>
      <c r="T1229" s="931"/>
      <c r="U1229" s="932">
        <v>15</v>
      </c>
      <c r="V1229" s="31">
        <f>IF(W1229="","",IFERROR(INDEX(Docentes!C:C,MATCH(W1229,Docentes!D:D,0)),"NUEVO"))</f>
        <v>42734786</v>
      </c>
      <c r="W1229" s="265" t="s">
        <v>1035</v>
      </c>
      <c r="X1229" s="265" t="s">
        <v>168</v>
      </c>
      <c r="Y1229" s="789" t="s">
        <v>1142</v>
      </c>
      <c r="Z1229" s="789" t="s">
        <v>1089</v>
      </c>
      <c r="AA1229" s="789" t="s">
        <v>16</v>
      </c>
      <c r="AB1229" s="789" t="s">
        <v>1507</v>
      </c>
      <c r="AC1229" s="789">
        <v>39</v>
      </c>
      <c r="AD1229" s="789"/>
      <c r="AE1229" s="789"/>
      <c r="AF1229" s="789" t="s">
        <v>1142</v>
      </c>
      <c r="AG1229" s="31" t="str">
        <f>IF(AND(P1229&gt;0,Q1229&gt;0),"TP",IF(AND(P1229&gt;0,Q1229=0),"T","P"))</f>
        <v>T</v>
      </c>
      <c r="AH1229" s="789">
        <v>3</v>
      </c>
      <c r="AI1229" s="789">
        <v>16</v>
      </c>
      <c r="AJ1229" s="789">
        <v>0</v>
      </c>
      <c r="AK1229" s="789">
        <v>18</v>
      </c>
      <c r="AL1229" s="789">
        <v>30</v>
      </c>
      <c r="AM1229" s="31">
        <f>IF(R1229=0,0,IF(AI1229="",R1229,IF(X1229="HIBRIDO VIRTUAL",0,((((AK1229/24)+(AL1229/1440))-((AI1229/24)+(AJ1229/1440)))*1440/50))))</f>
        <v>3.0000000000000022</v>
      </c>
      <c r="AN1229" s="792">
        <f>AI1229/24+AJ1229/1440</f>
        <v>0.66666666666666663</v>
      </c>
      <c r="AO1229" s="792">
        <f>AK1229/24+AL1229/1440</f>
        <v>0.77083333333333337</v>
      </c>
      <c r="AP1229" s="31" t="str" cm="1">
        <f t="array" ref="AP1229">IF(W1229="","",IF(SUMPRODUCT((W1229=$W$6:$W$1560)*(AH1229=$AH$6:$AH$1560)*(AN1229=$AN$6:$AN$1560)*(AO1229=$AO$6:$AO$1560)*(ROW($W$6:$W$1560)&lt;&gt;ROW(W1229))*((R1229=0)*($R$6:$R$1560&gt;0)+(R1229&gt;0)*($R$6:$R$1560=0)))&gt;0,"SALONES UNIDOS",IF(SUMPRODUCT((W1229=$W$6:$W$1560)*(AH1229=$AH$6:$AH$1560)*((AN1229&lt;$AO$6:$AO$1560)*(AO1229&gt;$AN$6:$AN$1560))*(ROW($W$6:$W$1560)&lt;&gt;ROW(W1229)))&gt;0,"CRUZADO","Sin cruce")))</f>
        <v>Sin cruce</v>
      </c>
      <c r="AQ1229" s="792" t="str">
        <f>TRIM(CONCATENATE(H1229,I1229,F1229,J1229))</f>
        <v>IS9PRINCIPALC</v>
      </c>
      <c r="AR1229" s="792" t="str" cm="1">
        <f t="array" ref="AR1229">IF(AQ1229="","",IF(SUMPRODUCT((AQ1229=$AQ$6:$AQ$1560)*(AH1229=$AH$6:$AH$1560)*(AN1229=$AN$6:$AN$1560)*(AO1229=$AO$6:$AO$1560)*(ROW($AQ$6:$AQ$1560)&lt;&gt;ROW(AQ1229))*((R1229=0)*($R$6:$R$1560&gt;0)+(R1229&gt;0)*($R$6:$R$1560=0)))&gt;0,"SALONES UNIDOS",IF(SUMPRODUCT((AQ1229=$AQ$6:$AQ$1560)*(AH1229=$AH$6:$AH$1560)*((AN1229&lt;$AO$6:$AO$1560)*(AO1229&gt;$AN$6:$AN$1560))*(ROW($AQ$6:$AQ$1560)&lt;&gt;ROW(AQ1229)))&gt;0,"CRUZADO","Sin cruce")))</f>
        <v>Sin cruce</v>
      </c>
    </row>
    <row r="1230" spans="3:44" ht="15.6" hidden="1" customHeight="1">
      <c r="C1230" s="12" t="s">
        <v>1081</v>
      </c>
      <c r="D1230" s="789" t="s">
        <v>34</v>
      </c>
      <c r="E1230" s="789">
        <v>202011</v>
      </c>
      <c r="F1230" s="12" t="s">
        <v>23</v>
      </c>
      <c r="G1230" s="12" t="s">
        <v>20</v>
      </c>
      <c r="H1230" s="12" t="s">
        <v>82</v>
      </c>
      <c r="I1230" s="12">
        <v>9</v>
      </c>
      <c r="J1230" s="12" t="s">
        <v>32</v>
      </c>
      <c r="K1230" s="790" t="s">
        <v>1794</v>
      </c>
      <c r="L1230" s="491" t="s">
        <v>1795</v>
      </c>
      <c r="M1230" s="789" t="s">
        <v>1085</v>
      </c>
      <c r="N1230" s="789" t="s">
        <v>1086</v>
      </c>
      <c r="O1230" s="12" t="s">
        <v>731</v>
      </c>
      <c r="P1230" s="789">
        <v>0</v>
      </c>
      <c r="Q1230" s="789">
        <v>2</v>
      </c>
      <c r="R1230" s="815">
        <v>2</v>
      </c>
      <c r="S1230" s="789">
        <v>4</v>
      </c>
      <c r="T1230" s="931"/>
      <c r="U1230" s="932">
        <v>15</v>
      </c>
      <c r="V1230" s="31">
        <f>IF(W1230="","",IFERROR(INDEX(Docentes!C:C,MATCH(W1230,Docentes!D:D,0)),"NUEVO"))</f>
        <v>42734786</v>
      </c>
      <c r="W1230" s="265" t="s">
        <v>1035</v>
      </c>
      <c r="X1230" s="265" t="s">
        <v>168</v>
      </c>
      <c r="Y1230" s="789" t="s">
        <v>1142</v>
      </c>
      <c r="Z1230" s="789" t="s">
        <v>1089</v>
      </c>
      <c r="AA1230" s="789"/>
      <c r="AB1230" s="789"/>
      <c r="AC1230" s="789"/>
      <c r="AD1230" s="789" t="s">
        <v>1517</v>
      </c>
      <c r="AE1230" s="789">
        <v>20</v>
      </c>
      <c r="AF1230" s="789" t="s">
        <v>1142</v>
      </c>
      <c r="AG1230" s="31" t="str">
        <f t="shared" si="633"/>
        <v>P</v>
      </c>
      <c r="AH1230" s="789">
        <v>3</v>
      </c>
      <c r="AI1230" s="789">
        <v>18</v>
      </c>
      <c r="AJ1230" s="789">
        <v>30</v>
      </c>
      <c r="AK1230" s="789">
        <v>20</v>
      </c>
      <c r="AL1230" s="789">
        <v>10</v>
      </c>
      <c r="AM1230" s="31">
        <f t="shared" si="634"/>
        <v>1.9999999999999993</v>
      </c>
      <c r="AN1230" s="792">
        <f t="shared" si="635"/>
        <v>0.77083333333333337</v>
      </c>
      <c r="AO1230" s="792">
        <f t="shared" si="636"/>
        <v>0.84027777777777779</v>
      </c>
      <c r="AP1230" s="31" t="str" cm="1">
        <f t="array" ref="AP1230">IF(W1230="","",IF(SUMPRODUCT((W1230=$W$6:$W$1560)*(AH1230=$AH$6:$AH$1560)*(AN1230=$AN$6:$AN$1560)*(AO1230=$AO$6:$AO$1560)*(ROW($W$6:$W$1560)&lt;&gt;ROW(W1230))*((R1230=0)*($R$6:$R$1560&gt;0)+(R1230&gt;0)*($R$6:$R$1560=0)))&gt;0,"SALONES UNIDOS",IF(SUMPRODUCT((W1230=$W$6:$W$1560)*(AH1230=$AH$6:$AH$1560)*((AN1230&lt;$AO$6:$AO$1560)*(AO1230&gt;$AN$6:$AN$1560))*(ROW($W$6:$W$1560)&lt;&gt;ROW(W1230)))&gt;0,"CRUZADO","Sin cruce")))</f>
        <v>Sin cruce</v>
      </c>
      <c r="AQ1230" s="792" t="str">
        <f t="shared" si="637"/>
        <v>IS9PRINCIPALC</v>
      </c>
      <c r="AR1230" s="792" t="str" cm="1">
        <f t="array" ref="AR1230">IF(AQ1230="","",IF(SUMPRODUCT((AQ1230=$AQ$6:$AQ$1560)*(AH1230=$AH$6:$AH$1560)*(AN1230=$AN$6:$AN$1560)*(AO1230=$AO$6:$AO$1560)*(ROW($AQ$6:$AQ$1560)&lt;&gt;ROW(AQ1230))*((R1230=0)*($R$6:$R$1560&gt;0)+(R1230&gt;0)*($R$6:$R$1560=0)))&gt;0,"SALONES UNIDOS",IF(SUMPRODUCT((AQ1230=$AQ$6:$AQ$1560)*(AH1230=$AH$6:$AH$1560)*((AN1230&lt;$AO$6:$AO$1560)*(AO1230&gt;$AN$6:$AN$1560))*(ROW($AQ$6:$AQ$1560)&lt;&gt;ROW(AQ1230)))&gt;0,"CRUZADO","Sin cruce")))</f>
        <v>Sin cruce</v>
      </c>
    </row>
    <row r="1231" spans="3:44" ht="15.6" hidden="1" customHeight="1">
      <c r="C1231" s="12" t="s">
        <v>1081</v>
      </c>
      <c r="D1231" s="789" t="s">
        <v>34</v>
      </c>
      <c r="E1231" s="789">
        <v>202011</v>
      </c>
      <c r="F1231" s="12" t="s">
        <v>23</v>
      </c>
      <c r="G1231" s="12" t="s">
        <v>20</v>
      </c>
      <c r="H1231" s="12" t="s">
        <v>82</v>
      </c>
      <c r="I1231" s="12">
        <v>9</v>
      </c>
      <c r="J1231" s="12" t="s">
        <v>32</v>
      </c>
      <c r="K1231" s="790" t="s">
        <v>1796</v>
      </c>
      <c r="L1231" s="491" t="s">
        <v>1797</v>
      </c>
      <c r="M1231" s="789" t="s">
        <v>1085</v>
      </c>
      <c r="N1231" s="789" t="s">
        <v>1124</v>
      </c>
      <c r="O1231" s="12" t="s">
        <v>769</v>
      </c>
      <c r="P1231" s="789">
        <v>3</v>
      </c>
      <c r="Q1231" s="789">
        <v>0</v>
      </c>
      <c r="R1231" s="815">
        <v>3</v>
      </c>
      <c r="S1231" s="789">
        <v>3</v>
      </c>
      <c r="T1231" s="931"/>
      <c r="U1231" s="932">
        <v>15</v>
      </c>
      <c r="V1231" s="31">
        <f>IF(W1231="","",IFERROR(INDEX(Docentes!C:C,MATCH(W1231,Docentes!D:D,0)),"NUEVO"))</f>
        <v>46078496</v>
      </c>
      <c r="W1231" s="693" t="s">
        <v>996</v>
      </c>
      <c r="X1231" s="265" t="s">
        <v>167</v>
      </c>
      <c r="Y1231" s="789" t="s">
        <v>1242</v>
      </c>
      <c r="Z1231" s="789" t="s">
        <v>1089</v>
      </c>
      <c r="AA1231" s="789"/>
      <c r="AB1231" s="789" t="s">
        <v>1092</v>
      </c>
      <c r="AC1231" s="789"/>
      <c r="AD1231" s="789"/>
      <c r="AE1231" s="789"/>
      <c r="AF1231" s="789" t="s">
        <v>1242</v>
      </c>
      <c r="AG1231" s="31" t="str">
        <f t="shared" si="633"/>
        <v>T</v>
      </c>
      <c r="AH1231" s="789">
        <v>6</v>
      </c>
      <c r="AI1231" s="789">
        <v>9</v>
      </c>
      <c r="AJ1231" s="789">
        <v>20</v>
      </c>
      <c r="AK1231" s="789">
        <v>11</v>
      </c>
      <c r="AL1231" s="789">
        <v>50</v>
      </c>
      <c r="AM1231" s="31">
        <f t="shared" si="634"/>
        <v>2.9999999999999987</v>
      </c>
      <c r="AN1231" s="792">
        <f t="shared" si="635"/>
        <v>0.3888888888888889</v>
      </c>
      <c r="AO1231" s="792">
        <f t="shared" si="636"/>
        <v>0.49305555555555552</v>
      </c>
      <c r="AP1231" s="31" t="str" cm="1">
        <f t="array" ref="AP1231">IF(W1231="","",IF(SUMPRODUCT((W1231=$W$6:$W$1560)*(AH1231=$AH$6:$AH$1560)*(AN1231=$AN$6:$AN$1560)*(AO1231=$AO$6:$AO$1560)*(ROW($W$6:$W$1560)&lt;&gt;ROW(W1231))*((R1231=0)*($R$6:$R$1560&gt;0)+(R1231&gt;0)*($R$6:$R$1560=0)))&gt;0,"SALONES UNIDOS",IF(SUMPRODUCT((W1231=$W$6:$W$1560)*(AH1231=$AH$6:$AH$1560)*((AN1231&lt;$AO$6:$AO$1560)*(AO1231&gt;$AN$6:$AN$1560))*(ROW($W$6:$W$1560)&lt;&gt;ROW(W1231)))&gt;0,"CRUZADO","Sin cruce")))</f>
        <v>Sin cruce</v>
      </c>
      <c r="AQ1231" s="792" t="str">
        <f t="shared" si="637"/>
        <v>IS9PRINCIPALC</v>
      </c>
      <c r="AR1231" s="792" t="str" cm="1">
        <f t="array" ref="AR1231">IF(AQ1231="","",IF(SUMPRODUCT((AQ1231=$AQ$6:$AQ$1560)*(AH1231=$AH$6:$AH$1560)*(AN1231=$AN$6:$AN$1560)*(AO1231=$AO$6:$AO$1560)*(ROW($AQ$6:$AQ$1560)&lt;&gt;ROW(AQ1231))*((R1231=0)*($R$6:$R$1560&gt;0)+(R1231&gt;0)*($R$6:$R$1560=0)))&gt;0,"SALONES UNIDOS",IF(SUMPRODUCT((AQ1231=$AQ$6:$AQ$1560)*(AH1231=$AH$6:$AH$1560)*((AN1231&lt;$AO$6:$AO$1560)*(AO1231&gt;$AN$6:$AN$1560))*(ROW($AQ$6:$AQ$1560)&lt;&gt;ROW(AQ1231)))&gt;0,"CRUZADO","Sin cruce")))</f>
        <v>Sin cruce</v>
      </c>
    </row>
    <row r="1232" spans="3:44" ht="15.6" hidden="1" customHeight="1">
      <c r="C1232" s="12" t="s">
        <v>1081</v>
      </c>
      <c r="D1232" s="789" t="s">
        <v>34</v>
      </c>
      <c r="E1232" s="789">
        <v>202011</v>
      </c>
      <c r="F1232" s="12" t="s">
        <v>23</v>
      </c>
      <c r="G1232" s="12" t="s">
        <v>20</v>
      </c>
      <c r="H1232" s="12" t="s">
        <v>82</v>
      </c>
      <c r="I1232" s="12">
        <v>10</v>
      </c>
      <c r="J1232" s="12" t="s">
        <v>16</v>
      </c>
      <c r="K1232" s="790" t="s">
        <v>1798</v>
      </c>
      <c r="L1232" s="491" t="s">
        <v>1318</v>
      </c>
      <c r="M1232" s="789" t="s">
        <v>1101</v>
      </c>
      <c r="N1232" s="789" t="s">
        <v>1086</v>
      </c>
      <c r="O1232" s="12" t="s">
        <v>769</v>
      </c>
      <c r="P1232" s="789">
        <v>4</v>
      </c>
      <c r="Q1232" s="789">
        <v>0</v>
      </c>
      <c r="R1232" s="815">
        <v>4</v>
      </c>
      <c r="S1232" s="789">
        <v>6</v>
      </c>
      <c r="T1232" s="931"/>
      <c r="U1232" s="932">
        <v>12</v>
      </c>
      <c r="V1232" s="31">
        <f>IF(W1232="","",IFERROR(INDEX(Docentes!C:C,MATCH(W1232,Docentes!D:D,0)),"NUEVO"))</f>
        <v>16621586</v>
      </c>
      <c r="W1232" s="693" t="s">
        <v>1024</v>
      </c>
      <c r="X1232" s="265" t="s">
        <v>167</v>
      </c>
      <c r="Y1232" s="789" t="s">
        <v>1088</v>
      </c>
      <c r="Z1232" s="789" t="s">
        <v>1656</v>
      </c>
      <c r="AA1232" s="789"/>
      <c r="AB1232" s="789" t="s">
        <v>1092</v>
      </c>
      <c r="AC1232" s="789"/>
      <c r="AD1232" s="789"/>
      <c r="AE1232" s="789"/>
      <c r="AF1232" s="789" t="s">
        <v>1088</v>
      </c>
      <c r="AG1232" s="31" t="str">
        <f t="shared" si="633"/>
        <v>T</v>
      </c>
      <c r="AH1232" s="31">
        <v>2</v>
      </c>
      <c r="AI1232" s="31">
        <v>20</v>
      </c>
      <c r="AJ1232" s="31">
        <v>10</v>
      </c>
      <c r="AK1232" s="31">
        <v>23</v>
      </c>
      <c r="AL1232" s="31">
        <v>30</v>
      </c>
      <c r="AM1232" s="31">
        <f t="shared" si="634"/>
        <v>4.0000000000000018</v>
      </c>
      <c r="AN1232" s="792">
        <f t="shared" si="635"/>
        <v>0.84027777777777779</v>
      </c>
      <c r="AO1232" s="792">
        <f t="shared" si="636"/>
        <v>0.97916666666666674</v>
      </c>
      <c r="AP1232" s="31" t="str" cm="1">
        <f t="array" ref="AP1232">IF(W1232="","",IF(SUMPRODUCT((W1232=$W$6:$W$1560)*(AH1232=$AH$6:$AH$1560)*(AN1232=$AN$6:$AN$1560)*(AO1232=$AO$6:$AO$1560)*(ROW($W$6:$W$1560)&lt;&gt;ROW(W1232))*((R1232=0)*($R$6:$R$1560&gt;0)+(R1232&gt;0)*($R$6:$R$1560=0)))&gt;0,"SALONES UNIDOS",IF(SUMPRODUCT((W1232=$W$6:$W$1560)*(AH1232=$AH$6:$AH$1560)*((AN1232&lt;$AO$6:$AO$1560)*(AO1232&gt;$AN$6:$AN$1560))*(ROW($W$6:$W$1560)&lt;&gt;ROW(W1232)))&gt;0,"CRUZADO","Sin cruce")))</f>
        <v>Sin cruce</v>
      </c>
      <c r="AQ1232" s="792" t="str">
        <f t="shared" si="637"/>
        <v>IS10PRINCIPALA</v>
      </c>
      <c r="AR1232" s="792" t="str" cm="1">
        <f t="array" ref="AR1232">IF(AQ1232="","",IF(SUMPRODUCT((AQ1232=$AQ$6:$AQ$1560)*(AH1232=$AH$6:$AH$1560)*(AN1232=$AN$6:$AN$1560)*(AO1232=$AO$6:$AO$1560)*(ROW($AQ$6:$AQ$1560)&lt;&gt;ROW(AQ1232))*((R1232=0)*($R$6:$R$1560&gt;0)+(R1232&gt;0)*($R$6:$R$1560=0)))&gt;0,"SALONES UNIDOS",IF(SUMPRODUCT((AQ1232=$AQ$6:$AQ$1560)*(AH1232=$AH$6:$AH$1560)*((AN1232&lt;$AO$6:$AO$1560)*(AO1232&gt;$AN$6:$AN$1560))*(ROW($AQ$6:$AQ$1560)&lt;&gt;ROW(AQ1232)))&gt;0,"CRUZADO","Sin cruce")))</f>
        <v>Sin cruce</v>
      </c>
    </row>
    <row r="1233" spans="3:44" ht="15.6" hidden="1" customHeight="1">
      <c r="C1233" s="12" t="s">
        <v>1081</v>
      </c>
      <c r="D1233" s="789" t="s">
        <v>34</v>
      </c>
      <c r="E1233" s="789">
        <v>202011</v>
      </c>
      <c r="F1233" s="12" t="s">
        <v>23</v>
      </c>
      <c r="G1233" s="12" t="s">
        <v>20</v>
      </c>
      <c r="H1233" s="12" t="s">
        <v>82</v>
      </c>
      <c r="I1233" s="12">
        <v>10</v>
      </c>
      <c r="J1233" s="12" t="s">
        <v>16</v>
      </c>
      <c r="K1233" s="790" t="s">
        <v>1798</v>
      </c>
      <c r="L1233" s="491" t="s">
        <v>1318</v>
      </c>
      <c r="M1233" s="789" t="s">
        <v>1101</v>
      </c>
      <c r="N1233" s="789" t="s">
        <v>1086</v>
      </c>
      <c r="O1233" s="12" t="s">
        <v>769</v>
      </c>
      <c r="P1233" s="789">
        <v>0</v>
      </c>
      <c r="Q1233" s="789">
        <v>4</v>
      </c>
      <c r="R1233" s="815">
        <v>4</v>
      </c>
      <c r="S1233" s="789">
        <v>6</v>
      </c>
      <c r="T1233" s="181"/>
      <c r="U1233" s="31">
        <v>12</v>
      </c>
      <c r="V1233" s="31">
        <f>IF(W1233="","",IFERROR(INDEX(Docentes!C:C,MATCH(W1233,Docentes!D:D,0)),"NUEVO"))</f>
        <v>16621586</v>
      </c>
      <c r="W1233" s="693" t="s">
        <v>1024</v>
      </c>
      <c r="X1233" s="265" t="s">
        <v>167</v>
      </c>
      <c r="Y1233" s="789" t="s">
        <v>1088</v>
      </c>
      <c r="Z1233" s="789" t="s">
        <v>1656</v>
      </c>
      <c r="AA1233" s="789"/>
      <c r="AB1233" s="789" t="s">
        <v>1092</v>
      </c>
      <c r="AC1233" s="789"/>
      <c r="AD1233" s="789"/>
      <c r="AE1233" s="789"/>
      <c r="AF1233" s="789" t="s">
        <v>1088</v>
      </c>
      <c r="AG1233" s="31" t="str">
        <f t="shared" si="633"/>
        <v>P</v>
      </c>
      <c r="AH1233" s="31">
        <v>5</v>
      </c>
      <c r="AI1233" s="31">
        <v>20</v>
      </c>
      <c r="AJ1233" s="31">
        <v>10</v>
      </c>
      <c r="AK1233" s="31">
        <v>23</v>
      </c>
      <c r="AL1233" s="31">
        <v>30</v>
      </c>
      <c r="AM1233" s="31">
        <f t="shared" si="634"/>
        <v>4.0000000000000018</v>
      </c>
      <c r="AN1233" s="792">
        <f t="shared" si="635"/>
        <v>0.84027777777777779</v>
      </c>
      <c r="AO1233" s="792">
        <f t="shared" si="636"/>
        <v>0.97916666666666674</v>
      </c>
      <c r="AP1233" s="31" t="str" cm="1">
        <f t="array" ref="AP1233">IF(W1233="","",IF(SUMPRODUCT((W1233=$W$6:$W$1560)*(AH1233=$AH$6:$AH$1560)*(AN1233=$AN$6:$AN$1560)*(AO1233=$AO$6:$AO$1560)*(ROW($W$6:$W$1560)&lt;&gt;ROW(W1233))*((R1233=0)*($R$6:$R$1560&gt;0)+(R1233&gt;0)*($R$6:$R$1560=0)))&gt;0,"SALONES UNIDOS",IF(SUMPRODUCT((W1233=$W$6:$W$1560)*(AH1233=$AH$6:$AH$1560)*((AN1233&lt;$AO$6:$AO$1560)*(AO1233&gt;$AN$6:$AN$1560))*(ROW($W$6:$W$1560)&lt;&gt;ROW(W1233)))&gt;0,"CRUZADO","Sin cruce")))</f>
        <v>Sin cruce</v>
      </c>
      <c r="AQ1233" s="792" t="str">
        <f t="shared" si="637"/>
        <v>IS10PRINCIPALA</v>
      </c>
      <c r="AR1233" s="792" t="str" cm="1">
        <f t="array" ref="AR1233">IF(AQ1233="","",IF(SUMPRODUCT((AQ1233=$AQ$6:$AQ$1560)*(AH1233=$AH$6:$AH$1560)*(AN1233=$AN$6:$AN$1560)*(AO1233=$AO$6:$AO$1560)*(ROW($AQ$6:$AQ$1560)&lt;&gt;ROW(AQ1233))*((R1233=0)*($R$6:$R$1560&gt;0)+(R1233&gt;0)*($R$6:$R$1560=0)))&gt;0,"SALONES UNIDOS",IF(SUMPRODUCT((AQ1233=$AQ$6:$AQ$1560)*(AH1233=$AH$6:$AH$1560)*((AN1233&lt;$AO$6:$AO$1560)*(AO1233&gt;$AN$6:$AN$1560))*(ROW($AQ$6:$AQ$1560)&lt;&gt;ROW(AQ1233)))&gt;0,"CRUZADO","Sin cruce")))</f>
        <v>Sin cruce</v>
      </c>
    </row>
    <row r="1234" spans="3:44" ht="15.6" hidden="1" customHeight="1">
      <c r="C1234" s="12" t="s">
        <v>1081</v>
      </c>
      <c r="D1234" s="789" t="s">
        <v>34</v>
      </c>
      <c r="E1234" s="789">
        <v>202011</v>
      </c>
      <c r="F1234" s="12" t="s">
        <v>23</v>
      </c>
      <c r="G1234" s="12" t="s">
        <v>20</v>
      </c>
      <c r="H1234" s="12" t="s">
        <v>82</v>
      </c>
      <c r="I1234" s="12">
        <v>10</v>
      </c>
      <c r="J1234" s="12" t="s">
        <v>16</v>
      </c>
      <c r="K1234" s="790" t="s">
        <v>1799</v>
      </c>
      <c r="L1234" s="491" t="s">
        <v>1800</v>
      </c>
      <c r="M1234" s="789" t="s">
        <v>1085</v>
      </c>
      <c r="N1234" s="789" t="s">
        <v>1086</v>
      </c>
      <c r="O1234" s="12" t="s">
        <v>731</v>
      </c>
      <c r="P1234" s="789">
        <v>3</v>
      </c>
      <c r="Q1234" s="789">
        <v>0</v>
      </c>
      <c r="R1234" s="815">
        <v>3</v>
      </c>
      <c r="S1234" s="789">
        <v>3</v>
      </c>
      <c r="T1234" s="181"/>
      <c r="U1234" s="31">
        <v>12</v>
      </c>
      <c r="V1234" s="31">
        <f>IF(W1234="","",IFERROR(INDEX(Docentes!C:C,MATCH(W1234,Docentes!D:D,0)),"NUEVO"))</f>
        <v>21878050</v>
      </c>
      <c r="W1234" s="709" t="s">
        <v>550</v>
      </c>
      <c r="X1234" s="265" t="s">
        <v>168</v>
      </c>
      <c r="Y1234" s="789" t="s">
        <v>1142</v>
      </c>
      <c r="Z1234" s="789" t="s">
        <v>1656</v>
      </c>
      <c r="AA1234" s="789" t="s">
        <v>16</v>
      </c>
      <c r="AB1234" s="789" t="s">
        <v>1507</v>
      </c>
      <c r="AC1234" s="789">
        <v>39</v>
      </c>
      <c r="AD1234" s="789"/>
      <c r="AE1234" s="789"/>
      <c r="AF1234" s="789" t="s">
        <v>1142</v>
      </c>
      <c r="AG1234" s="31" t="str">
        <f t="shared" si="633"/>
        <v>T</v>
      </c>
      <c r="AH1234" s="31">
        <v>4</v>
      </c>
      <c r="AI1234" s="31">
        <v>17</v>
      </c>
      <c r="AJ1234" s="31">
        <v>40</v>
      </c>
      <c r="AK1234" s="31">
        <v>20</v>
      </c>
      <c r="AL1234" s="31">
        <v>10</v>
      </c>
      <c r="AM1234" s="31">
        <f t="shared" si="634"/>
        <v>2.9999999999999987</v>
      </c>
      <c r="AN1234" s="792">
        <f t="shared" si="635"/>
        <v>0.73611111111111116</v>
      </c>
      <c r="AO1234" s="792">
        <f t="shared" si="636"/>
        <v>0.84027777777777779</v>
      </c>
      <c r="AP1234" s="31" t="str" cm="1">
        <f t="array" ref="AP1234">IF(W1234="","",IF(SUMPRODUCT((W1234=$W$6:$W$1560)*(AH1234=$AH$6:$AH$1560)*(AN1234=$AN$6:$AN$1560)*(AO1234=$AO$6:$AO$1560)*(ROW($W$6:$W$1560)&lt;&gt;ROW(W1234))*((R1234=0)*($R$6:$R$1560&gt;0)+(R1234&gt;0)*($R$6:$R$1560=0)))&gt;0,"SALONES UNIDOS",IF(SUMPRODUCT((W1234=$W$6:$W$1560)*(AH1234=$AH$6:$AH$1560)*((AN1234&lt;$AO$6:$AO$1560)*(AO1234&gt;$AN$6:$AN$1560))*(ROW($W$6:$W$1560)&lt;&gt;ROW(W1234)))&gt;0,"CRUZADO","Sin cruce")))</f>
        <v>Sin cruce</v>
      </c>
      <c r="AQ1234" s="792" t="str">
        <f t="shared" si="637"/>
        <v>IS10PRINCIPALA</v>
      </c>
      <c r="AR1234" s="792" t="str" cm="1">
        <f t="array" ref="AR1234">IF(AQ1234="","",IF(SUMPRODUCT((AQ1234=$AQ$6:$AQ$1560)*(AH1234=$AH$6:$AH$1560)*(AN1234=$AN$6:$AN$1560)*(AO1234=$AO$6:$AO$1560)*(ROW($AQ$6:$AQ$1560)&lt;&gt;ROW(AQ1234))*((R1234=0)*($R$6:$R$1560&gt;0)+(R1234&gt;0)*($R$6:$R$1560=0)))&gt;0,"SALONES UNIDOS",IF(SUMPRODUCT((AQ1234=$AQ$6:$AQ$1560)*(AH1234=$AH$6:$AH$1560)*((AN1234&lt;$AO$6:$AO$1560)*(AO1234&gt;$AN$6:$AN$1560))*(ROW($AQ$6:$AQ$1560)&lt;&gt;ROW(AQ1234)))&gt;0,"CRUZADO","Sin cruce")))</f>
        <v>Sin cruce</v>
      </c>
    </row>
    <row r="1235" spans="3:44" ht="15.6" hidden="1" customHeight="1">
      <c r="C1235" s="12" t="s">
        <v>1081</v>
      </c>
      <c r="D1235" s="789" t="s">
        <v>34</v>
      </c>
      <c r="E1235" s="789">
        <v>202011</v>
      </c>
      <c r="F1235" s="12" t="s">
        <v>23</v>
      </c>
      <c r="G1235" s="12" t="s">
        <v>20</v>
      </c>
      <c r="H1235" s="12" t="s">
        <v>82</v>
      </c>
      <c r="I1235" s="12">
        <v>10</v>
      </c>
      <c r="J1235" s="12" t="s">
        <v>16</v>
      </c>
      <c r="K1235" s="790" t="s">
        <v>1801</v>
      </c>
      <c r="L1235" s="491" t="s">
        <v>1802</v>
      </c>
      <c r="M1235" s="789" t="s">
        <v>1085</v>
      </c>
      <c r="N1235" s="789" t="s">
        <v>1086</v>
      </c>
      <c r="O1235" s="12" t="s">
        <v>769</v>
      </c>
      <c r="P1235" s="789">
        <v>3</v>
      </c>
      <c r="Q1235" s="789">
        <v>0</v>
      </c>
      <c r="R1235" s="815">
        <v>3</v>
      </c>
      <c r="S1235" s="789">
        <v>3</v>
      </c>
      <c r="T1235" s="181"/>
      <c r="U1235" s="31">
        <v>12</v>
      </c>
      <c r="V1235" s="31">
        <f>IF(W1235="","",IFERROR(INDEX(Docentes!C:C,MATCH(W1235,Docentes!D:D,0)),"NUEVO"))</f>
        <v>42707186</v>
      </c>
      <c r="W1235" s="791" t="s">
        <v>376</v>
      </c>
      <c r="X1235" s="265" t="s">
        <v>167</v>
      </c>
      <c r="Y1235" s="789" t="s">
        <v>1088</v>
      </c>
      <c r="Z1235" s="789" t="s">
        <v>1656</v>
      </c>
      <c r="AA1235" s="789"/>
      <c r="AB1235" s="789" t="s">
        <v>1092</v>
      </c>
      <c r="AC1235" s="789"/>
      <c r="AD1235" s="789"/>
      <c r="AE1235" s="789"/>
      <c r="AF1235" s="789" t="s">
        <v>1088</v>
      </c>
      <c r="AG1235" s="31" t="str">
        <f t="shared" si="633"/>
        <v>T</v>
      </c>
      <c r="AH1235" s="31">
        <v>4</v>
      </c>
      <c r="AI1235" s="31">
        <v>21</v>
      </c>
      <c r="AJ1235" s="31">
        <v>0</v>
      </c>
      <c r="AK1235" s="31">
        <v>23</v>
      </c>
      <c r="AL1235" s="31">
        <v>30</v>
      </c>
      <c r="AM1235" s="31">
        <f t="shared" si="634"/>
        <v>3.0000000000000022</v>
      </c>
      <c r="AN1235" s="792">
        <f t="shared" si="635"/>
        <v>0.875</v>
      </c>
      <c r="AO1235" s="792">
        <f t="shared" si="636"/>
        <v>0.97916666666666674</v>
      </c>
      <c r="AP1235" s="31" t="str" cm="1">
        <f t="array" ref="AP1235">IF(W1235="","",IF(SUMPRODUCT((W1235=$W$6:$W$1560)*(AH1235=$AH$6:$AH$1560)*(AN1235=$AN$6:$AN$1560)*(AO1235=$AO$6:$AO$1560)*(ROW($W$6:$W$1560)&lt;&gt;ROW(W1235))*((R1235=0)*($R$6:$R$1560&gt;0)+(R1235&gt;0)*($R$6:$R$1560=0)))&gt;0,"SALONES UNIDOS",IF(SUMPRODUCT((W1235=$W$6:$W$1560)*(AH1235=$AH$6:$AH$1560)*((AN1235&lt;$AO$6:$AO$1560)*(AO1235&gt;$AN$6:$AN$1560))*(ROW($W$6:$W$1560)&lt;&gt;ROW(W1235)))&gt;0,"CRUZADO","Sin cruce")))</f>
        <v>Sin cruce</v>
      </c>
      <c r="AQ1235" s="792" t="str">
        <f t="shared" si="637"/>
        <v>IS10PRINCIPALA</v>
      </c>
      <c r="AR1235" s="792" t="str" cm="1">
        <f t="array" ref="AR1235">IF(AQ1235="","",IF(SUMPRODUCT((AQ1235=$AQ$6:$AQ$1560)*(AH1235=$AH$6:$AH$1560)*(AN1235=$AN$6:$AN$1560)*(AO1235=$AO$6:$AO$1560)*(ROW($AQ$6:$AQ$1560)&lt;&gt;ROW(AQ1235))*((R1235=0)*($R$6:$R$1560&gt;0)+(R1235&gt;0)*($R$6:$R$1560=0)))&gt;0,"SALONES UNIDOS",IF(SUMPRODUCT((AQ1235=$AQ$6:$AQ$1560)*(AH1235=$AH$6:$AH$1560)*((AN1235&lt;$AO$6:$AO$1560)*(AO1235&gt;$AN$6:$AN$1560))*(ROW($AQ$6:$AQ$1560)&lt;&gt;ROW(AQ1235)))&gt;0,"CRUZADO","Sin cruce")))</f>
        <v>Sin cruce</v>
      </c>
    </row>
    <row r="1236" spans="3:44" ht="15.6" hidden="1" customHeight="1">
      <c r="C1236" s="12" t="s">
        <v>1081</v>
      </c>
      <c r="D1236" s="789" t="s">
        <v>34</v>
      </c>
      <c r="E1236" s="789">
        <v>202011</v>
      </c>
      <c r="F1236" s="12" t="s">
        <v>23</v>
      </c>
      <c r="G1236" s="12" t="s">
        <v>20</v>
      </c>
      <c r="H1236" s="12" t="s">
        <v>82</v>
      </c>
      <c r="I1236" s="12">
        <v>10</v>
      </c>
      <c r="J1236" s="12" t="s">
        <v>16</v>
      </c>
      <c r="K1236" s="790" t="s">
        <v>1803</v>
      </c>
      <c r="L1236" s="491" t="s">
        <v>1804</v>
      </c>
      <c r="M1236" s="789" t="s">
        <v>1085</v>
      </c>
      <c r="N1236" s="789" t="s">
        <v>1086</v>
      </c>
      <c r="O1236" s="12" t="s">
        <v>731</v>
      </c>
      <c r="P1236" s="789">
        <v>2</v>
      </c>
      <c r="Q1236" s="789">
        <v>0</v>
      </c>
      <c r="R1236" s="815">
        <v>2</v>
      </c>
      <c r="S1236" s="789">
        <v>3</v>
      </c>
      <c r="T1236" s="181"/>
      <c r="U1236" s="31">
        <v>12</v>
      </c>
      <c r="V1236" s="31">
        <f>IF(W1236="","",IFERROR(INDEX(Docentes!C:C,MATCH(W1236,Docentes!D:D,0)),"NUEVO"))</f>
        <v>45954213</v>
      </c>
      <c r="W1236" s="709" t="s">
        <v>513</v>
      </c>
      <c r="X1236" s="265" t="s">
        <v>168</v>
      </c>
      <c r="Y1236" s="789" t="s">
        <v>1088</v>
      </c>
      <c r="Z1236" s="789" t="s">
        <v>1656</v>
      </c>
      <c r="AA1236" s="789" t="s">
        <v>26</v>
      </c>
      <c r="AB1236" s="789" t="s">
        <v>1585</v>
      </c>
      <c r="AC1236" s="789">
        <v>40</v>
      </c>
      <c r="AD1236" s="789"/>
      <c r="AE1236" s="789"/>
      <c r="AF1236" s="789" t="s">
        <v>1088</v>
      </c>
      <c r="AG1236" s="31" t="str">
        <f>IF(AND(P1236&gt;0,Q1236&gt;0),"TP",IF(AND(P1236&gt;0,Q1236=0),"T","P"))</f>
        <v>T</v>
      </c>
      <c r="AH1236" s="31">
        <v>1</v>
      </c>
      <c r="AI1236" s="31">
        <v>19</v>
      </c>
      <c r="AJ1236" s="31">
        <v>20</v>
      </c>
      <c r="AK1236" s="31">
        <v>21</v>
      </c>
      <c r="AL1236" s="31">
        <v>0</v>
      </c>
      <c r="AM1236" s="31">
        <f>IF(R1236=0,0,IF(AI1236="",R1236,IF(X1236="HIBRIDO VIRTUAL",0,((((AK1236/24)+(AL1236/1440))-((AI1236/24)+(AJ1236/1440)))*1440/50))))</f>
        <v>2.0000000000000027</v>
      </c>
      <c r="AN1236" s="792">
        <f>AI1236/24+AJ1236/1440</f>
        <v>0.80555555555555547</v>
      </c>
      <c r="AO1236" s="792">
        <f>AK1236/24+AL1236/1440</f>
        <v>0.875</v>
      </c>
      <c r="AP1236" s="31" t="str" cm="1">
        <f t="array" ref="AP1236">IF(W1236="","",IF(SUMPRODUCT((W1236=$W$6:$W$1560)*(AH1236=$AH$6:$AH$1560)*(AN1236=$AN$6:$AN$1560)*(AO1236=$AO$6:$AO$1560)*(ROW($W$6:$W$1560)&lt;&gt;ROW(W1236))*((R1236=0)*($R$6:$R$1560&gt;0)+(R1236&gt;0)*($R$6:$R$1560=0)))&gt;0,"SALONES UNIDOS",IF(SUMPRODUCT((W1236=$W$6:$W$1560)*(AH1236=$AH$6:$AH$1560)*((AN1236&lt;$AO$6:$AO$1560)*(AO1236&gt;$AN$6:$AN$1560))*(ROW($W$6:$W$1560)&lt;&gt;ROW(W1236)))&gt;0,"CRUZADO","Sin cruce")))</f>
        <v>Sin cruce</v>
      </c>
      <c r="AQ1236" s="792" t="str">
        <f>TRIM(CONCATENATE(H1236,I1236,F1236,J1236))</f>
        <v>IS10PRINCIPALA</v>
      </c>
      <c r="AR1236" s="792" t="str" cm="1">
        <f t="array" ref="AR1236">IF(AQ1236="","",IF(SUMPRODUCT((AQ1236=$AQ$6:$AQ$1560)*(AH1236=$AH$6:$AH$1560)*(AN1236=$AN$6:$AN$1560)*(AO1236=$AO$6:$AO$1560)*(ROW($AQ$6:$AQ$1560)&lt;&gt;ROW(AQ1236))*((R1236=0)*($R$6:$R$1560&gt;0)+(R1236&gt;0)*($R$6:$R$1560=0)))&gt;0,"SALONES UNIDOS",IF(SUMPRODUCT((AQ1236=$AQ$6:$AQ$1560)*(AH1236=$AH$6:$AH$1560)*((AN1236&lt;$AO$6:$AO$1560)*(AO1236&gt;$AN$6:$AN$1560))*(ROW($AQ$6:$AQ$1560)&lt;&gt;ROW(AQ1236)))&gt;0,"CRUZADO","Sin cruce")))</f>
        <v>Sin cruce</v>
      </c>
    </row>
    <row r="1237" spans="3:44" ht="15.6" hidden="1" customHeight="1">
      <c r="C1237" s="12" t="s">
        <v>1081</v>
      </c>
      <c r="D1237" s="789" t="s">
        <v>34</v>
      </c>
      <c r="E1237" s="789">
        <v>202011</v>
      </c>
      <c r="F1237" s="12" t="s">
        <v>23</v>
      </c>
      <c r="G1237" s="12" t="s">
        <v>20</v>
      </c>
      <c r="H1237" s="12" t="s">
        <v>82</v>
      </c>
      <c r="I1237" s="12">
        <v>10</v>
      </c>
      <c r="J1237" s="12" t="s">
        <v>16</v>
      </c>
      <c r="K1237" s="790" t="s">
        <v>1803</v>
      </c>
      <c r="L1237" s="491" t="s">
        <v>1804</v>
      </c>
      <c r="M1237" s="789" t="s">
        <v>1085</v>
      </c>
      <c r="N1237" s="789" t="s">
        <v>1086</v>
      </c>
      <c r="O1237" s="12" t="s">
        <v>731</v>
      </c>
      <c r="P1237" s="789">
        <v>0</v>
      </c>
      <c r="Q1237" s="789">
        <v>2</v>
      </c>
      <c r="R1237" s="815">
        <v>2</v>
      </c>
      <c r="S1237" s="789">
        <v>3</v>
      </c>
      <c r="T1237" s="181"/>
      <c r="U1237" s="31">
        <v>12</v>
      </c>
      <c r="V1237" s="31">
        <f>IF(W1237="","",IFERROR(INDEX(Docentes!C:C,MATCH(W1237,Docentes!D:D,0)),"NUEVO"))</f>
        <v>45954213</v>
      </c>
      <c r="W1237" s="709" t="s">
        <v>513</v>
      </c>
      <c r="X1237" s="265" t="s">
        <v>168</v>
      </c>
      <c r="Y1237" s="789" t="s">
        <v>1088</v>
      </c>
      <c r="Z1237" s="789" t="s">
        <v>1656</v>
      </c>
      <c r="AA1237" s="789"/>
      <c r="AB1237" s="789"/>
      <c r="AC1237" s="789"/>
      <c r="AD1237" s="789" t="s">
        <v>1378</v>
      </c>
      <c r="AE1237" s="789">
        <v>20</v>
      </c>
      <c r="AF1237" s="789" t="s">
        <v>1088</v>
      </c>
      <c r="AG1237" s="31" t="str">
        <f t="shared" si="633"/>
        <v>P</v>
      </c>
      <c r="AH1237" s="31">
        <v>1</v>
      </c>
      <c r="AI1237" s="31">
        <v>21</v>
      </c>
      <c r="AJ1237" s="31">
        <v>0</v>
      </c>
      <c r="AK1237" s="31">
        <v>22</v>
      </c>
      <c r="AL1237" s="31">
        <v>40</v>
      </c>
      <c r="AM1237" s="31">
        <f t="shared" si="634"/>
        <v>1.9999999999999993</v>
      </c>
      <c r="AN1237" s="792">
        <f t="shared" si="635"/>
        <v>0.875</v>
      </c>
      <c r="AO1237" s="792">
        <f t="shared" si="636"/>
        <v>0.94444444444444442</v>
      </c>
      <c r="AP1237" s="31" t="str" cm="1">
        <f t="array" ref="AP1237">IF(W1237="","",IF(SUMPRODUCT((W1237=$W$6:$W$1560)*(AH1237=$AH$6:$AH$1560)*(AN1237=$AN$6:$AN$1560)*(AO1237=$AO$6:$AO$1560)*(ROW($W$6:$W$1560)&lt;&gt;ROW(W1237))*((R1237=0)*($R$6:$R$1560&gt;0)+(R1237&gt;0)*($R$6:$R$1560=0)))&gt;0,"SALONES UNIDOS",IF(SUMPRODUCT((W1237=$W$6:$W$1560)*(AH1237=$AH$6:$AH$1560)*((AN1237&lt;$AO$6:$AO$1560)*(AO1237&gt;$AN$6:$AN$1560))*(ROW($W$6:$W$1560)&lt;&gt;ROW(W1237)))&gt;0,"CRUZADO","Sin cruce")))</f>
        <v>Sin cruce</v>
      </c>
      <c r="AQ1237" s="792" t="str">
        <f t="shared" si="637"/>
        <v>IS10PRINCIPALA</v>
      </c>
      <c r="AR1237" s="792" t="str" cm="1">
        <f t="array" ref="AR1237">IF(AQ1237="","",IF(SUMPRODUCT((AQ1237=$AQ$6:$AQ$1560)*(AH1237=$AH$6:$AH$1560)*(AN1237=$AN$6:$AN$1560)*(AO1237=$AO$6:$AO$1560)*(ROW($AQ$6:$AQ$1560)&lt;&gt;ROW(AQ1237))*((R1237=0)*($R$6:$R$1560&gt;0)+(R1237&gt;0)*($R$6:$R$1560=0)))&gt;0,"SALONES UNIDOS",IF(SUMPRODUCT((AQ1237=$AQ$6:$AQ$1560)*(AH1237=$AH$6:$AH$1560)*((AN1237&lt;$AO$6:$AO$1560)*(AO1237&gt;$AN$6:$AN$1560))*(ROW($AQ$6:$AQ$1560)&lt;&gt;ROW(AQ1237)))&gt;0,"CRUZADO","Sin cruce")))</f>
        <v>Sin cruce</v>
      </c>
    </row>
    <row r="1238" spans="3:44" ht="15.6" hidden="1" customHeight="1">
      <c r="C1238" s="12" t="s">
        <v>1081</v>
      </c>
      <c r="D1238" s="789" t="s">
        <v>34</v>
      </c>
      <c r="E1238" s="789">
        <v>202011</v>
      </c>
      <c r="F1238" s="12" t="s">
        <v>23</v>
      </c>
      <c r="G1238" s="12" t="s">
        <v>20</v>
      </c>
      <c r="H1238" s="12" t="s">
        <v>82</v>
      </c>
      <c r="I1238" s="12">
        <v>10</v>
      </c>
      <c r="J1238" s="12" t="s">
        <v>16</v>
      </c>
      <c r="K1238" s="790" t="s">
        <v>1805</v>
      </c>
      <c r="L1238" s="491" t="s">
        <v>1806</v>
      </c>
      <c r="M1238" s="789" t="s">
        <v>1085</v>
      </c>
      <c r="N1238" s="789" t="s">
        <v>1124</v>
      </c>
      <c r="O1238" s="12" t="s">
        <v>769</v>
      </c>
      <c r="P1238" s="789">
        <v>3</v>
      </c>
      <c r="Q1238" s="789">
        <v>0</v>
      </c>
      <c r="R1238" s="815">
        <v>3</v>
      </c>
      <c r="S1238" s="789">
        <v>3</v>
      </c>
      <c r="T1238" s="181"/>
      <c r="U1238" s="31">
        <v>12</v>
      </c>
      <c r="V1238" s="31">
        <f>IF(W1238="","",IFERROR(INDEX(Docentes!C:C,MATCH(W1238,Docentes!D:D,0)),"NUEVO"))</f>
        <v>46078496</v>
      </c>
      <c r="W1238" s="693" t="s">
        <v>996</v>
      </c>
      <c r="X1238" s="265" t="s">
        <v>167</v>
      </c>
      <c r="Y1238" s="789" t="s">
        <v>1088</v>
      </c>
      <c r="Z1238" s="789" t="s">
        <v>1656</v>
      </c>
      <c r="AA1238" s="789"/>
      <c r="AB1238" s="789" t="s">
        <v>1092</v>
      </c>
      <c r="AC1238" s="789"/>
      <c r="AD1238" s="789"/>
      <c r="AE1238" s="789"/>
      <c r="AF1238" s="789" t="s">
        <v>1088</v>
      </c>
      <c r="AG1238" s="31" t="str">
        <f t="shared" si="633"/>
        <v>T</v>
      </c>
      <c r="AH1238" s="31">
        <v>3</v>
      </c>
      <c r="AI1238" s="31">
        <v>18</v>
      </c>
      <c r="AJ1238" s="31">
        <v>30</v>
      </c>
      <c r="AK1238" s="31">
        <v>21</v>
      </c>
      <c r="AL1238" s="31">
        <v>0</v>
      </c>
      <c r="AM1238" s="31">
        <f t="shared" si="634"/>
        <v>2.9999999999999987</v>
      </c>
      <c r="AN1238" s="792">
        <f t="shared" si="635"/>
        <v>0.77083333333333337</v>
      </c>
      <c r="AO1238" s="792">
        <f t="shared" si="636"/>
        <v>0.875</v>
      </c>
      <c r="AP1238" s="31" t="str" cm="1">
        <f t="array" ref="AP1238">IF(W1238="","",IF(SUMPRODUCT((W1238=$W$6:$W$1560)*(AH1238=$AH$6:$AH$1560)*(AN1238=$AN$6:$AN$1560)*(AO1238=$AO$6:$AO$1560)*(ROW($W$6:$W$1560)&lt;&gt;ROW(W1238))*((R1238=0)*($R$6:$R$1560&gt;0)+(R1238&gt;0)*($R$6:$R$1560=0)))&gt;0,"SALONES UNIDOS",IF(SUMPRODUCT((W1238=$W$6:$W$1560)*(AH1238=$AH$6:$AH$1560)*((AN1238&lt;$AO$6:$AO$1560)*(AO1238&gt;$AN$6:$AN$1560))*(ROW($W$6:$W$1560)&lt;&gt;ROW(W1238)))&gt;0,"CRUZADO","Sin cruce")))</f>
        <v>Sin cruce</v>
      </c>
      <c r="AQ1238" s="792" t="str">
        <f t="shared" si="637"/>
        <v>IS10PRINCIPALA</v>
      </c>
      <c r="AR1238" s="792" t="str" cm="1">
        <f t="array" ref="AR1238">IF(AQ1238="","",IF(SUMPRODUCT((AQ1238=$AQ$6:$AQ$1560)*(AH1238=$AH$6:$AH$1560)*(AN1238=$AN$6:$AN$1560)*(AO1238=$AO$6:$AO$1560)*(ROW($AQ$6:$AQ$1560)&lt;&gt;ROW(AQ1238))*((R1238=0)*($R$6:$R$1560&gt;0)+(R1238&gt;0)*($R$6:$R$1560=0)))&gt;0,"SALONES UNIDOS",IF(SUMPRODUCT((AQ1238=$AQ$6:$AQ$1560)*(AH1238=$AH$6:$AH$1560)*((AN1238&lt;$AO$6:$AO$1560)*(AO1238&gt;$AN$6:$AN$1560))*(ROW($AQ$6:$AQ$1560)&lt;&gt;ROW(AQ1238)))&gt;0,"CRUZADO","Sin cruce")))</f>
        <v>Sin cruce</v>
      </c>
    </row>
    <row r="1239" spans="3:44" ht="15.6" hidden="1" customHeight="1">
      <c r="C1239" s="12" t="s">
        <v>1081</v>
      </c>
      <c r="D1239" s="789" t="s">
        <v>34</v>
      </c>
      <c r="E1239" s="789">
        <v>202011</v>
      </c>
      <c r="F1239" s="12" t="s">
        <v>23</v>
      </c>
      <c r="G1239" s="12" t="s">
        <v>20</v>
      </c>
      <c r="H1239" s="12" t="s">
        <v>82</v>
      </c>
      <c r="I1239" s="12">
        <v>10</v>
      </c>
      <c r="J1239" s="12" t="s">
        <v>16</v>
      </c>
      <c r="K1239" s="790" t="s">
        <v>1807</v>
      </c>
      <c r="L1239" s="491" t="s">
        <v>1808</v>
      </c>
      <c r="M1239" s="789" t="s">
        <v>1085</v>
      </c>
      <c r="N1239" s="789" t="s">
        <v>1124</v>
      </c>
      <c r="O1239" s="12" t="s">
        <v>769</v>
      </c>
      <c r="P1239" s="789">
        <v>3</v>
      </c>
      <c r="Q1239" s="789">
        <v>0</v>
      </c>
      <c r="R1239" s="815">
        <v>3</v>
      </c>
      <c r="S1239" s="789">
        <v>3</v>
      </c>
      <c r="T1239" s="181"/>
      <c r="U1239" s="31">
        <v>12</v>
      </c>
      <c r="V1239" s="31">
        <f>IF(W1239="","",IFERROR(INDEX(Docentes!C:C,MATCH(W1239,Docentes!D:D,0)),"NUEVO"))</f>
        <v>40401768</v>
      </c>
      <c r="W1239" s="791" t="s">
        <v>557</v>
      </c>
      <c r="X1239" s="265" t="s">
        <v>167</v>
      </c>
      <c r="Y1239" s="789" t="s">
        <v>1088</v>
      </c>
      <c r="Z1239" s="789" t="s">
        <v>1656</v>
      </c>
      <c r="AA1239" s="789"/>
      <c r="AB1239" s="789" t="s">
        <v>1092</v>
      </c>
      <c r="AC1239" s="789"/>
      <c r="AD1239" s="789"/>
      <c r="AE1239" s="789"/>
      <c r="AF1239" s="789" t="s">
        <v>1088</v>
      </c>
      <c r="AG1239" s="31" t="str">
        <f t="shared" si="633"/>
        <v>T</v>
      </c>
      <c r="AH1239" s="31">
        <v>6</v>
      </c>
      <c r="AI1239" s="31">
        <v>19</v>
      </c>
      <c r="AJ1239" s="31">
        <v>20</v>
      </c>
      <c r="AK1239" s="31">
        <v>21</v>
      </c>
      <c r="AL1239" s="31">
        <v>50</v>
      </c>
      <c r="AM1239" s="31">
        <f t="shared" si="634"/>
        <v>3.0000000000000022</v>
      </c>
      <c r="AN1239" s="792">
        <f t="shared" si="635"/>
        <v>0.80555555555555547</v>
      </c>
      <c r="AO1239" s="792">
        <f t="shared" si="636"/>
        <v>0.90972222222222221</v>
      </c>
      <c r="AP1239" s="31" t="str" cm="1">
        <f t="array" ref="AP1239">IF(W1239="","",IF(SUMPRODUCT((W1239=$W$6:$W$1560)*(AH1239=$AH$6:$AH$1560)*(AN1239=$AN$6:$AN$1560)*(AO1239=$AO$6:$AO$1560)*(ROW($W$6:$W$1560)&lt;&gt;ROW(W1239))*((R1239=0)*($R$6:$R$1560&gt;0)+(R1239&gt;0)*($R$6:$R$1560=0)))&gt;0,"SALONES UNIDOS",IF(SUMPRODUCT((W1239=$W$6:$W$1560)*(AH1239=$AH$6:$AH$1560)*((AN1239&lt;$AO$6:$AO$1560)*(AO1239&gt;$AN$6:$AN$1560))*(ROW($W$6:$W$1560)&lt;&gt;ROW(W1239)))&gt;0,"CRUZADO","Sin cruce")))</f>
        <v>Sin cruce</v>
      </c>
      <c r="AQ1239" s="792" t="str">
        <f t="shared" si="637"/>
        <v>IS10PRINCIPALA</v>
      </c>
      <c r="AR1239" s="792" t="str" cm="1">
        <f t="array" ref="AR1239">IF(AQ1239="","",IF(SUMPRODUCT((AQ1239=$AQ$6:$AQ$1560)*(AH1239=$AH$6:$AH$1560)*(AN1239=$AN$6:$AN$1560)*(AO1239=$AO$6:$AO$1560)*(ROW($AQ$6:$AQ$1560)&lt;&gt;ROW(AQ1239))*((R1239=0)*($R$6:$R$1560&gt;0)+(R1239&gt;0)*($R$6:$R$1560=0)))&gt;0,"SALONES UNIDOS",IF(SUMPRODUCT((AQ1239=$AQ$6:$AQ$1560)*(AH1239=$AH$6:$AH$1560)*((AN1239&lt;$AO$6:$AO$1560)*(AO1239&gt;$AN$6:$AN$1560))*(ROW($AQ$6:$AQ$1560)&lt;&gt;ROW(AQ1239)))&gt;0,"CRUZADO","Sin cruce")))</f>
        <v>Sin cruce</v>
      </c>
    </row>
    <row r="1240" spans="3:44" ht="15.6" customHeight="1">
      <c r="AD1240" s="2"/>
    </row>
    <row r="1241" spans="3:44" ht="15.6" customHeight="1">
      <c r="AD1241" s="2"/>
    </row>
    <row r="1242" spans="3:44" ht="15.6" customHeight="1">
      <c r="AD1242" s="2"/>
    </row>
    <row r="1243" spans="3:44" ht="15.6" customHeight="1">
      <c r="AD1243" s="2"/>
    </row>
    <row r="1244" spans="3:44" ht="15.6" customHeight="1">
      <c r="AD1244" s="2"/>
    </row>
    <row r="1245" spans="3:44" ht="15.6" customHeight="1">
      <c r="AD1245" s="2"/>
    </row>
    <row r="1246" spans="3:44" ht="15.6" customHeight="1">
      <c r="AD1246" s="2"/>
    </row>
    <row r="1247" spans="3:44" ht="15.6" customHeight="1">
      <c r="AD1247" s="2"/>
    </row>
    <row r="1248" spans="3:44" ht="15.6" customHeight="1">
      <c r="AD1248" s="2"/>
    </row>
    <row r="1249" spans="30:30" ht="15.6" customHeight="1">
      <c r="AD1249" s="2"/>
    </row>
    <row r="1250" spans="30:30" ht="15.6" customHeight="1">
      <c r="AD1250" s="2"/>
    </row>
    <row r="1251" spans="30:30" ht="15.6" customHeight="1">
      <c r="AD1251" s="2"/>
    </row>
    <row r="1252" spans="30:30" ht="15.6" customHeight="1">
      <c r="AD1252" s="2"/>
    </row>
    <row r="1253" spans="30:30" ht="15.6" customHeight="1">
      <c r="AD1253" s="2"/>
    </row>
    <row r="1254" spans="30:30" ht="15.6" customHeight="1">
      <c r="AD1254" s="2"/>
    </row>
    <row r="1255" spans="30:30" ht="15.6" customHeight="1">
      <c r="AD1255" s="2"/>
    </row>
    <row r="1256" spans="30:30" ht="15.6" customHeight="1">
      <c r="AD1256" s="2"/>
    </row>
    <row r="1257" spans="30:30" ht="15.6" customHeight="1">
      <c r="AD1257" s="2"/>
    </row>
    <row r="1258" spans="30:30" ht="15.6" customHeight="1">
      <c r="AD1258" s="2"/>
    </row>
    <row r="1259" spans="30:30" ht="15.6" customHeight="1">
      <c r="AD1259" s="2"/>
    </row>
    <row r="1260" spans="30:30" ht="15.6" customHeight="1">
      <c r="AD1260" s="2"/>
    </row>
    <row r="1261" spans="30:30" ht="15.6" customHeight="1">
      <c r="AD1261" s="2"/>
    </row>
    <row r="1262" spans="30:30" ht="15.6" customHeight="1">
      <c r="AD1262" s="2"/>
    </row>
    <row r="1263" spans="30:30" ht="15.6" customHeight="1">
      <c r="AD1263" s="2"/>
    </row>
    <row r="1264" spans="30:30" ht="15.6" customHeight="1">
      <c r="AD1264" s="2"/>
    </row>
    <row r="1265" spans="30:30" ht="15.6" customHeight="1">
      <c r="AD1265" s="2"/>
    </row>
    <row r="1266" spans="30:30" ht="15.6" customHeight="1">
      <c r="AD1266" s="2"/>
    </row>
    <row r="1267" spans="30:30" ht="15.6" customHeight="1">
      <c r="AD1267" s="2"/>
    </row>
    <row r="1268" spans="30:30" ht="15.6" customHeight="1">
      <c r="AD1268" s="2"/>
    </row>
    <row r="1269" spans="30:30" ht="15.6" customHeight="1">
      <c r="AD1269" s="2"/>
    </row>
    <row r="1270" spans="30:30" ht="15.6" customHeight="1">
      <c r="AD1270" s="2"/>
    </row>
    <row r="1271" spans="30:30" ht="15.6" customHeight="1">
      <c r="AD1271" s="2"/>
    </row>
    <row r="1272" spans="30:30" ht="15.6" customHeight="1">
      <c r="AD1272" s="2"/>
    </row>
    <row r="1273" spans="30:30" ht="15.6" customHeight="1">
      <c r="AD1273" s="2"/>
    </row>
    <row r="1274" spans="30:30" ht="15.6" customHeight="1">
      <c r="AD1274" s="2"/>
    </row>
    <row r="1275" spans="30:30" ht="15.6" customHeight="1">
      <c r="AD1275" s="2"/>
    </row>
    <row r="1276" spans="30:30" ht="15.6" customHeight="1">
      <c r="AD1276" s="2"/>
    </row>
    <row r="1277" spans="30:30" ht="15.6" customHeight="1">
      <c r="AD1277" s="2"/>
    </row>
    <row r="1278" spans="30:30" ht="15.6" customHeight="1">
      <c r="AD1278" s="2"/>
    </row>
    <row r="1279" spans="30:30" ht="15.6" customHeight="1">
      <c r="AD1279" s="2"/>
    </row>
    <row r="1280" spans="30:30" ht="15.6" customHeight="1">
      <c r="AD1280" s="2"/>
    </row>
    <row r="1281" spans="30:30" ht="15.6" customHeight="1">
      <c r="AD1281" s="2"/>
    </row>
    <row r="1282" spans="30:30" ht="15.6" customHeight="1">
      <c r="AD1282" s="2"/>
    </row>
    <row r="1283" spans="30:30" ht="15.6" customHeight="1">
      <c r="AD1283" s="2"/>
    </row>
    <row r="1284" spans="30:30" ht="15.6" customHeight="1">
      <c r="AD1284" s="2"/>
    </row>
    <row r="1285" spans="30:30" ht="15.6" customHeight="1">
      <c r="AD1285" s="2"/>
    </row>
    <row r="1286" spans="30:30" ht="15.6" customHeight="1">
      <c r="AD1286" s="2"/>
    </row>
    <row r="1287" spans="30:30" ht="15.6" customHeight="1">
      <c r="AD1287" s="2"/>
    </row>
    <row r="1288" spans="30:30" ht="15.6" customHeight="1">
      <c r="AD1288" s="2"/>
    </row>
    <row r="1289" spans="30:30" ht="15.6" customHeight="1">
      <c r="AD1289" s="2"/>
    </row>
    <row r="1290" spans="30:30" ht="15.6" customHeight="1">
      <c r="AD1290" s="2"/>
    </row>
    <row r="1291" spans="30:30" ht="15.6" customHeight="1">
      <c r="AD1291" s="2"/>
    </row>
    <row r="1292" spans="30:30" ht="15.6" customHeight="1">
      <c r="AD1292" s="2"/>
    </row>
    <row r="1293" spans="30:30" ht="15.6" customHeight="1">
      <c r="AD1293" s="2"/>
    </row>
    <row r="1294" spans="30:30" ht="15.6" customHeight="1">
      <c r="AD1294" s="2"/>
    </row>
    <row r="1295" spans="30:30" ht="15.6" customHeight="1">
      <c r="AD1295" s="2"/>
    </row>
    <row r="1296" spans="30:30" ht="15.6" customHeight="1">
      <c r="AD1296" s="2"/>
    </row>
    <row r="1297" spans="30:30" ht="15.6" customHeight="1">
      <c r="AD1297" s="2"/>
    </row>
    <row r="1298" spans="30:30" ht="15.6" customHeight="1">
      <c r="AD1298" s="2"/>
    </row>
    <row r="1299" spans="30:30" ht="15.6" customHeight="1">
      <c r="AD1299" s="2"/>
    </row>
    <row r="1300" spans="30:30" ht="15.6" customHeight="1">
      <c r="AD1300" s="2"/>
    </row>
    <row r="1301" spans="30:30" ht="15.6" customHeight="1">
      <c r="AD1301" s="2"/>
    </row>
    <row r="1302" spans="30:30" ht="15.6" customHeight="1">
      <c r="AD1302" s="2"/>
    </row>
    <row r="1303" spans="30:30" ht="15.6" customHeight="1">
      <c r="AD1303" s="2"/>
    </row>
    <row r="1304" spans="30:30" ht="15.6" customHeight="1">
      <c r="AD1304" s="2"/>
    </row>
    <row r="1305" spans="30:30" ht="15.6" customHeight="1">
      <c r="AD1305" s="2"/>
    </row>
    <row r="1306" spans="30:30" ht="15.6" customHeight="1">
      <c r="AD1306" s="2"/>
    </row>
    <row r="1307" spans="30:30" ht="15.6" customHeight="1">
      <c r="AD1307" s="2"/>
    </row>
    <row r="1308" spans="30:30" ht="15.6" customHeight="1">
      <c r="AD1308" s="2"/>
    </row>
    <row r="1309" spans="30:30" ht="15.6" customHeight="1">
      <c r="AD1309" s="2"/>
    </row>
    <row r="1310" spans="30:30" ht="15.6" customHeight="1">
      <c r="AD1310" s="2"/>
    </row>
    <row r="1311" spans="30:30" ht="15.6" customHeight="1">
      <c r="AD1311" s="2"/>
    </row>
    <row r="1312" spans="30:30" ht="15.6" customHeight="1">
      <c r="AD1312" s="2"/>
    </row>
    <row r="1313" spans="30:30" ht="15.6" customHeight="1">
      <c r="AD1313" s="2"/>
    </row>
    <row r="1314" spans="30:30" ht="15.6" customHeight="1">
      <c r="AD1314" s="2"/>
    </row>
    <row r="1315" spans="30:30" ht="15.6" customHeight="1">
      <c r="AD1315" s="2"/>
    </row>
    <row r="1316" spans="30:30" ht="15.6" customHeight="1">
      <c r="AD1316" s="2"/>
    </row>
    <row r="1317" spans="30:30" ht="15.6" customHeight="1">
      <c r="AD1317" s="2"/>
    </row>
    <row r="1318" spans="30:30" ht="15.6" customHeight="1">
      <c r="AD1318" s="2"/>
    </row>
    <row r="1319" spans="30:30" ht="15.6" customHeight="1">
      <c r="AD1319" s="2"/>
    </row>
    <row r="1320" spans="30:30" ht="15.6" customHeight="1">
      <c r="AD1320" s="2"/>
    </row>
    <row r="1321" spans="30:30" ht="15.6" customHeight="1">
      <c r="AD1321" s="2"/>
    </row>
    <row r="1322" spans="30:30" ht="15.6" customHeight="1">
      <c r="AD1322" s="2"/>
    </row>
    <row r="1323" spans="30:30" ht="15.6" customHeight="1">
      <c r="AD1323" s="2"/>
    </row>
    <row r="1324" spans="30:30" ht="15.6" customHeight="1">
      <c r="AD1324" s="2"/>
    </row>
    <row r="1325" spans="30:30" ht="15.6" customHeight="1">
      <c r="AD1325" s="2"/>
    </row>
    <row r="1326" spans="30:30" ht="15.6" customHeight="1">
      <c r="AD1326" s="2"/>
    </row>
    <row r="1327" spans="30:30" ht="15.6" customHeight="1">
      <c r="AD1327" s="2"/>
    </row>
    <row r="1328" spans="30:30" ht="15.6" customHeight="1">
      <c r="AD1328" s="2"/>
    </row>
    <row r="1329" spans="30:30" ht="15.6" customHeight="1">
      <c r="AD1329" s="2"/>
    </row>
    <row r="1330" spans="30:30" ht="15.6" customHeight="1">
      <c r="AD1330" s="2"/>
    </row>
    <row r="1331" spans="30:30" ht="15.6" customHeight="1">
      <c r="AD1331" s="2"/>
    </row>
    <row r="1332" spans="30:30" ht="15.6" customHeight="1">
      <c r="AD1332" s="2"/>
    </row>
    <row r="1333" spans="30:30" ht="15.6" customHeight="1">
      <c r="AD1333" s="2"/>
    </row>
    <row r="1334" spans="30:30" ht="15.6" customHeight="1">
      <c r="AD1334" s="2"/>
    </row>
    <row r="1335" spans="30:30" ht="15.6" customHeight="1">
      <c r="AD1335" s="2"/>
    </row>
    <row r="1336" spans="30:30" ht="15.6" customHeight="1">
      <c r="AD1336" s="2"/>
    </row>
    <row r="1337" spans="30:30" ht="15.6" customHeight="1">
      <c r="AD1337" s="2"/>
    </row>
    <row r="1338" spans="30:30" ht="15.6" customHeight="1">
      <c r="AD1338" s="2"/>
    </row>
    <row r="1339" spans="30:30" ht="15.6" customHeight="1">
      <c r="AD1339" s="2"/>
    </row>
    <row r="1340" spans="30:30" ht="15.6" customHeight="1">
      <c r="AD1340" s="2"/>
    </row>
    <row r="1341" spans="30:30" ht="15.6" customHeight="1">
      <c r="AD1341" s="2"/>
    </row>
    <row r="1342" spans="30:30" ht="15.6" customHeight="1">
      <c r="AD1342" s="2"/>
    </row>
    <row r="1343" spans="30:30" ht="15.6" customHeight="1">
      <c r="AD1343" s="2"/>
    </row>
    <row r="1344" spans="30:30" ht="15.6" customHeight="1">
      <c r="AD1344" s="2"/>
    </row>
    <row r="1345" spans="30:30" ht="15.6" customHeight="1">
      <c r="AD1345" s="2"/>
    </row>
    <row r="1346" spans="30:30" ht="15.6" customHeight="1">
      <c r="AD1346" s="2"/>
    </row>
    <row r="1347" spans="30:30" ht="15.6" customHeight="1">
      <c r="AD1347" s="2"/>
    </row>
    <row r="1348" spans="30:30" ht="15.6" customHeight="1">
      <c r="AD1348" s="2"/>
    </row>
    <row r="1349" spans="30:30" ht="15.6" customHeight="1">
      <c r="AD1349" s="2"/>
    </row>
    <row r="1350" spans="30:30" ht="15.6" customHeight="1">
      <c r="AD1350" s="2"/>
    </row>
    <row r="1351" spans="30:30" ht="15.6" customHeight="1">
      <c r="AD1351" s="2"/>
    </row>
    <row r="1352" spans="30:30" ht="15.6" customHeight="1">
      <c r="AD1352" s="2"/>
    </row>
    <row r="1353" spans="30:30" ht="15.6" customHeight="1">
      <c r="AD1353" s="2"/>
    </row>
    <row r="1354" spans="30:30" ht="15.6" customHeight="1">
      <c r="AD1354" s="2"/>
    </row>
    <row r="1355" spans="30:30" ht="15.6" customHeight="1">
      <c r="AD1355" s="2"/>
    </row>
    <row r="1356" spans="30:30" ht="15.6" customHeight="1">
      <c r="AD1356" s="2"/>
    </row>
    <row r="1357" spans="30:30" ht="15.6" customHeight="1">
      <c r="AD1357" s="2"/>
    </row>
    <row r="1358" spans="30:30" ht="15.6" customHeight="1">
      <c r="AD1358" s="2"/>
    </row>
    <row r="1359" spans="30:30" ht="15.6" customHeight="1">
      <c r="AD1359" s="2"/>
    </row>
    <row r="1360" spans="30:30" ht="15.6" customHeight="1">
      <c r="AD1360" s="2"/>
    </row>
    <row r="1361" spans="30:30" ht="15.6" customHeight="1">
      <c r="AD1361" s="2"/>
    </row>
    <row r="1362" spans="30:30" ht="15.6" customHeight="1">
      <c r="AD1362" s="2"/>
    </row>
    <row r="1363" spans="30:30" ht="15.6" customHeight="1">
      <c r="AD1363" s="2"/>
    </row>
    <row r="1364" spans="30:30" ht="15.6" customHeight="1">
      <c r="AD1364" s="2"/>
    </row>
    <row r="1365" spans="30:30" ht="15.6" customHeight="1">
      <c r="AD1365" s="2"/>
    </row>
    <row r="1366" spans="30:30" ht="15.6" customHeight="1">
      <c r="AD1366" s="2"/>
    </row>
    <row r="1367" spans="30:30" ht="15.6" customHeight="1">
      <c r="AD1367" s="2"/>
    </row>
    <row r="1368" spans="30:30" ht="15.6" customHeight="1">
      <c r="AD1368" s="2"/>
    </row>
    <row r="1369" spans="30:30" ht="15.6" customHeight="1">
      <c r="AD1369" s="2"/>
    </row>
    <row r="1370" spans="30:30" ht="15.6" customHeight="1">
      <c r="AD1370" s="2"/>
    </row>
    <row r="1371" spans="30:30" ht="15.6" customHeight="1">
      <c r="AD1371" s="2"/>
    </row>
    <row r="1372" spans="30:30" ht="15.6" customHeight="1">
      <c r="AD1372" s="2"/>
    </row>
    <row r="1373" spans="30:30" ht="15.6" customHeight="1">
      <c r="AD1373" s="2"/>
    </row>
    <row r="1374" spans="30:30" ht="15.6" customHeight="1">
      <c r="AD1374" s="2"/>
    </row>
    <row r="1375" spans="30:30" ht="15.6" customHeight="1">
      <c r="AD1375" s="2"/>
    </row>
    <row r="1376" spans="30:30" ht="15.6" customHeight="1">
      <c r="AD1376" s="2"/>
    </row>
    <row r="1377" spans="30:30" ht="15.6" customHeight="1">
      <c r="AD1377" s="2"/>
    </row>
    <row r="1378" spans="30:30" ht="15.6" customHeight="1">
      <c r="AD1378" s="2"/>
    </row>
    <row r="1379" spans="30:30" ht="15.6" customHeight="1">
      <c r="AD1379" s="2"/>
    </row>
    <row r="1380" spans="30:30" ht="15.6" customHeight="1">
      <c r="AD1380" s="2"/>
    </row>
    <row r="1381" spans="30:30" ht="15.6" customHeight="1">
      <c r="AD1381" s="2"/>
    </row>
    <row r="1382" spans="30:30" ht="15.6" customHeight="1">
      <c r="AD1382" s="2"/>
    </row>
    <row r="1383" spans="30:30" ht="15.6" customHeight="1">
      <c r="AD1383" s="2"/>
    </row>
    <row r="1384" spans="30:30" ht="15.6" customHeight="1">
      <c r="AD1384" s="2"/>
    </row>
    <row r="1385" spans="30:30" ht="15.6" customHeight="1">
      <c r="AD1385" s="2"/>
    </row>
    <row r="1386" spans="30:30" ht="15.6" customHeight="1">
      <c r="AD1386" s="2"/>
    </row>
    <row r="1387" spans="30:30" ht="15.6" customHeight="1">
      <c r="AD1387" s="2"/>
    </row>
    <row r="1388" spans="30:30" ht="15.6" customHeight="1">
      <c r="AD1388" s="2"/>
    </row>
    <row r="1389" spans="30:30" ht="15.6" customHeight="1">
      <c r="AD1389" s="2"/>
    </row>
    <row r="1390" spans="30:30" ht="15.6" customHeight="1">
      <c r="AD1390" s="2"/>
    </row>
    <row r="1391" spans="30:30" ht="15.6" customHeight="1">
      <c r="AD1391" s="2"/>
    </row>
    <row r="1392" spans="30:30" ht="15.6" customHeight="1">
      <c r="AD1392" s="2"/>
    </row>
    <row r="1393" spans="30:30" ht="15.6" customHeight="1">
      <c r="AD1393" s="2"/>
    </row>
    <row r="1394" spans="30:30" ht="15.6" customHeight="1">
      <c r="AD1394" s="2"/>
    </row>
    <row r="1395" spans="30:30" ht="15.6" customHeight="1">
      <c r="AD1395" s="2"/>
    </row>
    <row r="1396" spans="30:30" ht="15.6" customHeight="1">
      <c r="AD1396" s="2"/>
    </row>
    <row r="1397" spans="30:30" ht="15.6" customHeight="1">
      <c r="AD1397" s="2"/>
    </row>
    <row r="1398" spans="30:30" ht="15.6" customHeight="1">
      <c r="AD1398" s="2"/>
    </row>
    <row r="1399" spans="30:30" ht="15.6" customHeight="1">
      <c r="AD1399" s="2"/>
    </row>
    <row r="1400" spans="30:30" ht="15.6" customHeight="1">
      <c r="AD1400" s="2"/>
    </row>
    <row r="1401" spans="30:30" ht="15.6" customHeight="1">
      <c r="AD1401" s="2"/>
    </row>
    <row r="1402" spans="30:30" ht="15.6" customHeight="1">
      <c r="AD1402" s="2"/>
    </row>
    <row r="1403" spans="30:30" ht="15.6" customHeight="1">
      <c r="AD1403" s="2"/>
    </row>
    <row r="1404" spans="30:30" ht="15.6" customHeight="1">
      <c r="AD1404" s="2"/>
    </row>
    <row r="1405" spans="30:30" ht="15.6" customHeight="1">
      <c r="AD1405" s="2"/>
    </row>
    <row r="1406" spans="30:30" ht="15.6" customHeight="1">
      <c r="AD1406" s="2"/>
    </row>
    <row r="1407" spans="30:30" ht="15.6" customHeight="1">
      <c r="AD1407" s="2"/>
    </row>
    <row r="1408" spans="30:30" ht="15.6" customHeight="1">
      <c r="AD1408" s="2"/>
    </row>
    <row r="1409" spans="30:30" ht="15.6" customHeight="1">
      <c r="AD1409" s="2"/>
    </row>
    <row r="1410" spans="30:30" ht="15.6" customHeight="1">
      <c r="AD1410" s="2"/>
    </row>
    <row r="1411" spans="30:30" ht="15.6" customHeight="1">
      <c r="AD1411" s="2"/>
    </row>
    <row r="1412" spans="30:30" ht="15.6" customHeight="1">
      <c r="AD1412" s="2"/>
    </row>
    <row r="1413" spans="30:30" ht="15.6" customHeight="1">
      <c r="AD1413" s="2"/>
    </row>
    <row r="1414" spans="30:30" ht="15.6" customHeight="1">
      <c r="AD1414" s="2"/>
    </row>
    <row r="1415" spans="30:30" ht="15.6" customHeight="1">
      <c r="AD1415" s="2"/>
    </row>
    <row r="1416" spans="30:30" ht="15.6" customHeight="1">
      <c r="AD1416" s="2"/>
    </row>
    <row r="1417" spans="30:30" ht="15.6" customHeight="1">
      <c r="AD1417" s="2"/>
    </row>
    <row r="1418" spans="30:30" ht="15.6" customHeight="1">
      <c r="AD1418" s="2"/>
    </row>
    <row r="1419" spans="30:30" ht="15.6" customHeight="1">
      <c r="AD1419" s="2"/>
    </row>
    <row r="1420" spans="30:30" ht="15.6" customHeight="1">
      <c r="AD1420" s="2"/>
    </row>
    <row r="1421" spans="30:30" ht="15.6" customHeight="1">
      <c r="AD1421" s="2"/>
    </row>
    <row r="1422" spans="30:30" ht="15.6" customHeight="1">
      <c r="AD1422" s="2"/>
    </row>
    <row r="1423" spans="30:30" ht="15.6" customHeight="1">
      <c r="AD1423" s="2"/>
    </row>
    <row r="1424" spans="30:30" ht="15.6" customHeight="1">
      <c r="AD1424" s="2"/>
    </row>
    <row r="1425" spans="30:30" ht="15.6" customHeight="1">
      <c r="AD1425" s="2"/>
    </row>
    <row r="1426" spans="30:30" ht="15.6" customHeight="1">
      <c r="AD1426" s="2"/>
    </row>
    <row r="1427" spans="30:30" ht="15.6" customHeight="1">
      <c r="AD1427" s="2"/>
    </row>
    <row r="1428" spans="30:30" ht="15.6" customHeight="1">
      <c r="AD1428" s="2"/>
    </row>
    <row r="1429" spans="30:30" ht="15.6" customHeight="1">
      <c r="AD1429" s="2"/>
    </row>
    <row r="1430" spans="30:30" ht="15.6" customHeight="1">
      <c r="AD1430" s="2"/>
    </row>
    <row r="1431" spans="30:30" ht="15.6" customHeight="1">
      <c r="AD1431" s="2"/>
    </row>
    <row r="1432" spans="30:30" ht="15.6" customHeight="1">
      <c r="AD1432" s="2"/>
    </row>
    <row r="1433" spans="30:30" ht="15.6" customHeight="1">
      <c r="AD1433" s="2"/>
    </row>
    <row r="1434" spans="30:30" ht="15.6" customHeight="1">
      <c r="AD1434" s="2"/>
    </row>
    <row r="1435" spans="30:30" ht="15.6" customHeight="1">
      <c r="AD1435" s="2"/>
    </row>
    <row r="1436" spans="30:30" ht="15.6" customHeight="1">
      <c r="AD1436" s="2"/>
    </row>
    <row r="1437" spans="30:30" ht="15.6" customHeight="1">
      <c r="AD1437" s="2"/>
    </row>
    <row r="1438" spans="30:30" ht="15.6" customHeight="1">
      <c r="AD1438" s="2"/>
    </row>
    <row r="1439" spans="30:30" ht="15.6" customHeight="1">
      <c r="AD1439" s="2"/>
    </row>
    <row r="1440" spans="30:30" ht="15.6" customHeight="1">
      <c r="AD1440" s="2"/>
    </row>
    <row r="1441" spans="30:30" ht="15.6" customHeight="1">
      <c r="AD1441" s="2"/>
    </row>
    <row r="1442" spans="30:30" ht="15.6" customHeight="1">
      <c r="AD1442" s="2"/>
    </row>
    <row r="1443" spans="30:30" ht="15.6" customHeight="1">
      <c r="AD1443" s="2"/>
    </row>
    <row r="1444" spans="30:30" ht="15.6" customHeight="1">
      <c r="AD1444" s="2"/>
    </row>
    <row r="1445" spans="30:30" ht="15.6" customHeight="1">
      <c r="AD1445" s="2"/>
    </row>
    <row r="1446" spans="30:30" ht="15.6" customHeight="1">
      <c r="AD1446" s="2"/>
    </row>
    <row r="1447" spans="30:30" ht="15.6" customHeight="1">
      <c r="AD1447" s="2"/>
    </row>
    <row r="1448" spans="30:30" ht="15.6" customHeight="1">
      <c r="AD1448" s="2"/>
    </row>
    <row r="1449" spans="30:30" ht="15.6" customHeight="1">
      <c r="AD1449" s="2"/>
    </row>
    <row r="1450" spans="30:30" ht="15.6" customHeight="1">
      <c r="AD1450" s="2"/>
    </row>
    <row r="1451" spans="30:30" ht="15.6" customHeight="1">
      <c r="AD1451" s="2"/>
    </row>
    <row r="1452" spans="30:30" ht="15.6" customHeight="1">
      <c r="AD1452" s="2"/>
    </row>
    <row r="1453" spans="30:30" ht="15.6" customHeight="1">
      <c r="AD1453" s="2"/>
    </row>
    <row r="1454" spans="30:30" ht="15.6" customHeight="1">
      <c r="AD1454" s="2"/>
    </row>
    <row r="1455" spans="30:30" ht="15.6" customHeight="1">
      <c r="AD1455" s="2"/>
    </row>
    <row r="1456" spans="30:30" ht="15.6" customHeight="1">
      <c r="AD1456" s="2"/>
    </row>
    <row r="1457" spans="30:30" ht="15.6" customHeight="1">
      <c r="AD1457" s="2"/>
    </row>
    <row r="1458" spans="30:30" ht="15.6" customHeight="1">
      <c r="AD1458" s="2"/>
    </row>
    <row r="1459" spans="30:30" ht="15.6" customHeight="1">
      <c r="AD1459" s="2"/>
    </row>
    <row r="1460" spans="30:30" ht="15.6" customHeight="1">
      <c r="AD1460" s="2"/>
    </row>
    <row r="1461" spans="30:30" ht="15.6" customHeight="1">
      <c r="AD1461" s="2"/>
    </row>
    <row r="1462" spans="30:30" ht="15.6" customHeight="1">
      <c r="AD1462" s="2"/>
    </row>
    <row r="1463" spans="30:30" ht="15.6" customHeight="1">
      <c r="AD1463" s="2"/>
    </row>
    <row r="1464" spans="30:30" ht="15.6" customHeight="1">
      <c r="AD1464" s="2"/>
    </row>
    <row r="1465" spans="30:30" ht="15.6" customHeight="1">
      <c r="AD1465" s="2"/>
    </row>
    <row r="1466" spans="30:30" ht="15.6" customHeight="1">
      <c r="AD1466" s="2"/>
    </row>
    <row r="1467" spans="30:30" ht="15.6" customHeight="1">
      <c r="AD1467" s="2"/>
    </row>
    <row r="1468" spans="30:30" ht="15.6" customHeight="1">
      <c r="AD1468" s="2"/>
    </row>
    <row r="1469" spans="30:30" ht="15.6" customHeight="1">
      <c r="AD1469" s="2"/>
    </row>
    <row r="1470" spans="30:30" ht="15.6" customHeight="1">
      <c r="AD1470" s="2"/>
    </row>
    <row r="1471" spans="30:30" ht="15.6" customHeight="1">
      <c r="AD1471" s="2"/>
    </row>
    <row r="1472" spans="30:30" ht="15.6" customHeight="1">
      <c r="AD1472" s="2"/>
    </row>
    <row r="1473" spans="30:30" ht="15.6" customHeight="1">
      <c r="AD1473" s="2"/>
    </row>
    <row r="1474" spans="30:30" ht="15.6" customHeight="1">
      <c r="AD1474" s="2"/>
    </row>
    <row r="1475" spans="30:30" ht="15.6" customHeight="1">
      <c r="AD1475" s="2"/>
    </row>
    <row r="1476" spans="30:30" ht="15.6" customHeight="1">
      <c r="AD1476" s="2"/>
    </row>
    <row r="1477" spans="30:30" ht="15.6" customHeight="1">
      <c r="AD1477" s="2"/>
    </row>
    <row r="1478" spans="30:30" ht="15.6" customHeight="1">
      <c r="AD1478" s="2"/>
    </row>
    <row r="1479" spans="30:30" ht="15.6" customHeight="1">
      <c r="AD1479" s="2"/>
    </row>
    <row r="1480" spans="30:30" ht="15.6" customHeight="1">
      <c r="AD1480" s="2"/>
    </row>
    <row r="1481" spans="30:30" ht="15.6" customHeight="1">
      <c r="AD1481" s="2"/>
    </row>
    <row r="1482" spans="30:30" ht="15.6" customHeight="1">
      <c r="AD1482" s="2"/>
    </row>
    <row r="1483" spans="30:30" ht="15.6" customHeight="1">
      <c r="AD1483" s="2"/>
    </row>
    <row r="1484" spans="30:30" ht="15.6" customHeight="1">
      <c r="AD1484" s="2"/>
    </row>
    <row r="1485" spans="30:30" ht="15.6" customHeight="1">
      <c r="AD1485" s="2"/>
    </row>
    <row r="1486" spans="30:30" ht="15.6" customHeight="1">
      <c r="AD1486" s="2"/>
    </row>
    <row r="1487" spans="30:30" ht="15.6" customHeight="1">
      <c r="AD1487" s="2"/>
    </row>
    <row r="1488" spans="30:30" ht="15.6" customHeight="1">
      <c r="AD1488" s="2"/>
    </row>
    <row r="1489" spans="30:30" ht="15.6" customHeight="1">
      <c r="AD1489" s="2"/>
    </row>
    <row r="1490" spans="30:30" ht="15.6" customHeight="1">
      <c r="AD1490" s="2"/>
    </row>
    <row r="1491" spans="30:30" ht="15.6" customHeight="1">
      <c r="AD1491" s="2"/>
    </row>
    <row r="1492" spans="30:30" ht="15.6" customHeight="1">
      <c r="AD1492" s="2"/>
    </row>
    <row r="1493" spans="30:30" ht="15.6" customHeight="1">
      <c r="AD1493" s="2"/>
    </row>
    <row r="1494" spans="30:30" ht="15.6" customHeight="1">
      <c r="AD1494" s="2"/>
    </row>
    <row r="1495" spans="30:30" ht="15.6" customHeight="1">
      <c r="AD1495" s="2"/>
    </row>
    <row r="1496" spans="30:30" ht="15.6" customHeight="1">
      <c r="AD1496" s="2"/>
    </row>
    <row r="1497" spans="30:30" ht="15.6" customHeight="1">
      <c r="AD1497" s="2"/>
    </row>
    <row r="1498" spans="30:30" ht="15.6" customHeight="1">
      <c r="AD1498" s="2"/>
    </row>
    <row r="1499" spans="30:30" ht="15.6" customHeight="1">
      <c r="AD1499" s="2"/>
    </row>
    <row r="1500" spans="30:30" ht="15.6" customHeight="1">
      <c r="AD1500" s="2"/>
    </row>
    <row r="1501" spans="30:30" ht="15.6" customHeight="1">
      <c r="AD1501" s="2"/>
    </row>
    <row r="1502" spans="30:30" ht="15.6" customHeight="1">
      <c r="AD1502" s="2"/>
    </row>
    <row r="1503" spans="30:30" ht="15.6" customHeight="1">
      <c r="AD1503" s="2"/>
    </row>
    <row r="1504" spans="30:30" ht="15.6" customHeight="1">
      <c r="AD1504" s="2"/>
    </row>
    <row r="1505" spans="30:30" ht="15.6" customHeight="1">
      <c r="AD1505" s="2"/>
    </row>
    <row r="1506" spans="30:30" ht="15.6" customHeight="1">
      <c r="AD1506" s="2"/>
    </row>
    <row r="1507" spans="30:30" ht="15.6" customHeight="1">
      <c r="AD1507" s="2"/>
    </row>
    <row r="1508" spans="30:30" ht="15.6" customHeight="1">
      <c r="AD1508" s="2"/>
    </row>
    <row r="1509" spans="30:30" ht="15.6" customHeight="1">
      <c r="AD1509" s="2"/>
    </row>
    <row r="1510" spans="30:30" ht="15.6" customHeight="1">
      <c r="AD1510" s="2"/>
    </row>
    <row r="1511" spans="30:30" ht="15.6" customHeight="1">
      <c r="AD1511" s="2"/>
    </row>
    <row r="1512" spans="30:30" ht="15.6" customHeight="1">
      <c r="AD1512" s="2"/>
    </row>
    <row r="1513" spans="30:30" ht="15.6" customHeight="1">
      <c r="AD1513" s="2"/>
    </row>
    <row r="1514" spans="30:30" ht="15.6" customHeight="1">
      <c r="AD1514" s="2"/>
    </row>
    <row r="1515" spans="30:30" ht="15.6" customHeight="1">
      <c r="AD1515" s="2"/>
    </row>
    <row r="1516" spans="30:30" ht="15.6" customHeight="1">
      <c r="AD1516" s="2"/>
    </row>
    <row r="1517" spans="30:30" ht="15.6" customHeight="1">
      <c r="AD1517" s="2"/>
    </row>
    <row r="1518" spans="30:30" ht="15.6" customHeight="1">
      <c r="AD1518" s="2"/>
    </row>
    <row r="1519" spans="30:30" ht="15.6" customHeight="1">
      <c r="AD1519" s="2"/>
    </row>
    <row r="1520" spans="30:30" ht="15.6" customHeight="1">
      <c r="AD1520" s="2"/>
    </row>
    <row r="1521" spans="30:30" ht="15.6" customHeight="1">
      <c r="AD1521" s="2"/>
    </row>
    <row r="1522" spans="30:30" ht="15.6" customHeight="1">
      <c r="AD1522" s="2"/>
    </row>
    <row r="1523" spans="30:30" ht="15.6" customHeight="1">
      <c r="AD1523" s="2"/>
    </row>
    <row r="1524" spans="30:30" ht="15.6" customHeight="1">
      <c r="AD1524" s="2"/>
    </row>
    <row r="1525" spans="30:30" ht="15.6" customHeight="1">
      <c r="AD1525" s="2"/>
    </row>
    <row r="1526" spans="30:30" ht="15.6" customHeight="1">
      <c r="AD1526" s="2"/>
    </row>
    <row r="1527" spans="30:30" ht="15.6" customHeight="1">
      <c r="AD1527" s="2"/>
    </row>
    <row r="1528" spans="30:30" ht="15.6" customHeight="1">
      <c r="AD1528" s="2"/>
    </row>
    <row r="1529" spans="30:30" ht="15.6" customHeight="1">
      <c r="AD1529" s="2"/>
    </row>
    <row r="1530" spans="30:30" ht="15.6" customHeight="1">
      <c r="AD1530" s="2"/>
    </row>
    <row r="1531" spans="30:30" ht="15.6" customHeight="1">
      <c r="AD1531" s="2"/>
    </row>
    <row r="1532" spans="30:30" ht="15.6" customHeight="1">
      <c r="AD1532" s="2"/>
    </row>
    <row r="1533" spans="30:30" ht="15.6" customHeight="1">
      <c r="AD1533" s="2"/>
    </row>
    <row r="1534" spans="30:30" ht="15.6" customHeight="1">
      <c r="AD1534" s="2"/>
    </row>
    <row r="1535" spans="30:30" ht="15.6" customHeight="1">
      <c r="AD1535" s="2"/>
    </row>
    <row r="1536" spans="30:30" ht="15.6" customHeight="1">
      <c r="AD1536" s="2"/>
    </row>
    <row r="1537" spans="30:30" ht="15.6" customHeight="1">
      <c r="AD1537" s="2"/>
    </row>
    <row r="1538" spans="30:30" ht="15.6" customHeight="1">
      <c r="AD1538" s="2"/>
    </row>
    <row r="1539" spans="30:30" ht="15.6" customHeight="1">
      <c r="AD1539" s="2"/>
    </row>
    <row r="1540" spans="30:30" ht="15.6" customHeight="1">
      <c r="AD1540" s="2"/>
    </row>
    <row r="1541" spans="30:30" ht="15.6" customHeight="1">
      <c r="AD1541" s="2"/>
    </row>
    <row r="1542" spans="30:30" ht="15.6" customHeight="1">
      <c r="AD1542" s="2"/>
    </row>
    <row r="1543" spans="30:30" ht="15.6" customHeight="1">
      <c r="AD1543" s="2"/>
    </row>
    <row r="1544" spans="30:30" ht="15.6" customHeight="1">
      <c r="AD1544" s="2"/>
    </row>
    <row r="1545" spans="30:30" ht="15.6" customHeight="1">
      <c r="AD1545" s="2"/>
    </row>
    <row r="1546" spans="30:30" ht="15.6" customHeight="1">
      <c r="AD1546" s="2"/>
    </row>
    <row r="1547" spans="30:30" ht="15.6" customHeight="1">
      <c r="AD1547" s="2"/>
    </row>
    <row r="1548" spans="30:30" ht="15.6" customHeight="1">
      <c r="AD1548" s="2"/>
    </row>
    <row r="1549" spans="30:30" ht="15.6" customHeight="1">
      <c r="AD1549" s="2"/>
    </row>
    <row r="1550" spans="30:30" ht="15.6" customHeight="1">
      <c r="AD1550" s="2"/>
    </row>
    <row r="1551" spans="30:30" ht="15.6" customHeight="1">
      <c r="AD1551" s="2"/>
    </row>
    <row r="1552" spans="30:30" ht="15.6" customHeight="1">
      <c r="AD1552" s="2"/>
    </row>
    <row r="1553" spans="30:30" ht="15.6" customHeight="1">
      <c r="AD1553" s="2"/>
    </row>
    <row r="1554" spans="30:30" ht="15.6" customHeight="1">
      <c r="AD1554" s="2"/>
    </row>
    <row r="1555" spans="30:30" ht="15.6" customHeight="1">
      <c r="AD1555" s="2"/>
    </row>
    <row r="1556" spans="30:30" ht="15.6" customHeight="1">
      <c r="AD1556" s="2"/>
    </row>
    <row r="1557" spans="30:30" ht="15.6" customHeight="1">
      <c r="AD1557" s="2"/>
    </row>
    <row r="1558" spans="30:30" ht="15.6" customHeight="1">
      <c r="AD1558" s="2"/>
    </row>
    <row r="1559" spans="30:30" ht="15.6" customHeight="1">
      <c r="AD1559" s="2"/>
    </row>
    <row r="1560" spans="30:30" ht="15.6" customHeight="1">
      <c r="AD1560" s="2"/>
    </row>
    <row r="1561" spans="30:30" ht="15.6" customHeight="1">
      <c r="AD1561" s="2"/>
    </row>
    <row r="1562" spans="30:30" ht="15.6" customHeight="1">
      <c r="AD1562" s="2"/>
    </row>
    <row r="1563" spans="30:30" ht="15.6" customHeight="1">
      <c r="AD1563" s="2"/>
    </row>
    <row r="1564" spans="30:30" ht="15.6" customHeight="1">
      <c r="AD1564" s="2"/>
    </row>
    <row r="1565" spans="30:30" ht="15.6" customHeight="1">
      <c r="AD1565" s="2"/>
    </row>
    <row r="1566" spans="30:30" ht="15.6" customHeight="1">
      <c r="AD1566" s="2"/>
    </row>
    <row r="1567" spans="30:30" ht="15.6" customHeight="1">
      <c r="AD1567" s="2"/>
    </row>
    <row r="1568" spans="30:30" ht="15.6" customHeight="1">
      <c r="AD1568" s="2"/>
    </row>
    <row r="1569" spans="30:30" ht="15.6" customHeight="1">
      <c r="AD1569" s="2"/>
    </row>
    <row r="1570" spans="30:30" ht="15.6" customHeight="1">
      <c r="AD1570" s="2"/>
    </row>
    <row r="1571" spans="30:30" ht="15.6" customHeight="1">
      <c r="AD1571" s="2"/>
    </row>
    <row r="1572" spans="30:30" ht="15.6" customHeight="1">
      <c r="AD1572" s="2"/>
    </row>
    <row r="1573" spans="30:30" ht="15.6" customHeight="1">
      <c r="AD1573" s="2"/>
    </row>
    <row r="1574" spans="30:30" ht="15.6" customHeight="1">
      <c r="AD1574" s="2"/>
    </row>
    <row r="1575" spans="30:30" ht="15.6" customHeight="1">
      <c r="AD1575" s="2"/>
    </row>
    <row r="1576" spans="30:30" ht="15.6" customHeight="1">
      <c r="AD1576" s="2"/>
    </row>
    <row r="1577" spans="30:30" ht="15.6" customHeight="1">
      <c r="AD1577" s="2"/>
    </row>
    <row r="1578" spans="30:30" ht="15.6" customHeight="1">
      <c r="AD1578" s="2"/>
    </row>
    <row r="1579" spans="30:30" ht="15.6" customHeight="1">
      <c r="AD1579" s="2"/>
    </row>
    <row r="1580" spans="30:30" ht="15.6" customHeight="1">
      <c r="AD1580" s="2"/>
    </row>
    <row r="1581" spans="30:30" ht="15.6" customHeight="1">
      <c r="AD1581" s="2"/>
    </row>
    <row r="1582" spans="30:30" ht="15.6" customHeight="1">
      <c r="AD1582" s="2"/>
    </row>
    <row r="1583" spans="30:30" ht="15.6" customHeight="1">
      <c r="AD1583" s="2"/>
    </row>
    <row r="1584" spans="30:30" ht="15.6" customHeight="1">
      <c r="AD1584" s="2"/>
    </row>
    <row r="1585" spans="30:30" ht="15.6" customHeight="1">
      <c r="AD1585" s="2"/>
    </row>
    <row r="1586" spans="30:30" ht="15.6" customHeight="1">
      <c r="AD1586" s="2"/>
    </row>
    <row r="1587" spans="30:30" ht="15.6" customHeight="1">
      <c r="AD1587" s="2"/>
    </row>
    <row r="1588" spans="30:30" ht="15.6" customHeight="1">
      <c r="AD1588" s="2"/>
    </row>
    <row r="1589" spans="30:30" ht="15.6" customHeight="1">
      <c r="AD1589" s="2"/>
    </row>
    <row r="1590" spans="30:30" ht="15.6" customHeight="1">
      <c r="AD1590" s="2"/>
    </row>
    <row r="1591" spans="30:30" ht="15.6" customHeight="1">
      <c r="AD1591" s="2"/>
    </row>
    <row r="1592" spans="30:30" ht="15.6" customHeight="1">
      <c r="AD1592" s="2"/>
    </row>
    <row r="1593" spans="30:30" ht="15.6" customHeight="1">
      <c r="AD1593" s="2"/>
    </row>
    <row r="1594" spans="30:30" ht="15.6" customHeight="1">
      <c r="AD1594" s="2"/>
    </row>
    <row r="1595" spans="30:30" ht="15.6" customHeight="1">
      <c r="AD1595" s="2"/>
    </row>
    <row r="1596" spans="30:30" ht="15.6" customHeight="1">
      <c r="AD1596" s="2"/>
    </row>
    <row r="1597" spans="30:30" ht="15.6" customHeight="1">
      <c r="AD1597" s="2"/>
    </row>
    <row r="1598" spans="30:30" ht="15.6" customHeight="1">
      <c r="AD1598" s="2"/>
    </row>
    <row r="1599" spans="30:30" ht="15.6" customHeight="1">
      <c r="AD1599" s="2"/>
    </row>
    <row r="1600" spans="30:30" ht="15.6" customHeight="1">
      <c r="AD1600" s="2"/>
    </row>
    <row r="1601" spans="30:30" ht="15.6" customHeight="1">
      <c r="AD1601" s="2"/>
    </row>
    <row r="1602" spans="30:30" ht="15.6" customHeight="1">
      <c r="AD1602" s="2"/>
    </row>
    <row r="1603" spans="30:30" ht="15.6" customHeight="1">
      <c r="AD1603" s="2"/>
    </row>
    <row r="1604" spans="30:30" ht="15.6" customHeight="1">
      <c r="AD1604" s="2"/>
    </row>
    <row r="1605" spans="30:30" ht="15.6" customHeight="1">
      <c r="AD1605" s="2"/>
    </row>
    <row r="1606" spans="30:30" ht="15.6" customHeight="1">
      <c r="AD1606" s="2"/>
    </row>
    <row r="1607" spans="30:30" ht="15.6" customHeight="1">
      <c r="AD1607" s="2"/>
    </row>
    <row r="1608" spans="30:30" ht="15.6" customHeight="1">
      <c r="AD1608" s="2"/>
    </row>
    <row r="1609" spans="30:30" ht="15.6" customHeight="1">
      <c r="AD1609" s="2"/>
    </row>
    <row r="1610" spans="30:30" ht="15.6" customHeight="1">
      <c r="AD1610" s="2"/>
    </row>
    <row r="1611" spans="30:30" ht="15.6" customHeight="1">
      <c r="AD1611" s="2"/>
    </row>
    <row r="1612" spans="30:30" ht="15.6" customHeight="1">
      <c r="AD1612" s="2"/>
    </row>
    <row r="1613" spans="30:30" ht="15.6" customHeight="1">
      <c r="AD1613" s="2"/>
    </row>
    <row r="1614" spans="30:30" ht="15.6" customHeight="1">
      <c r="AD1614" s="2"/>
    </row>
    <row r="1615" spans="30:30" ht="15.6" customHeight="1">
      <c r="AD1615" s="2"/>
    </row>
    <row r="1616" spans="30:30" ht="15.6" customHeight="1">
      <c r="AD1616" s="2"/>
    </row>
    <row r="1617" spans="30:30" ht="15.6" customHeight="1">
      <c r="AD1617" s="2"/>
    </row>
    <row r="1618" spans="30:30" ht="15.6" customHeight="1">
      <c r="AD1618" s="2"/>
    </row>
    <row r="1619" spans="30:30" ht="15.6" customHeight="1">
      <c r="AD1619" s="2"/>
    </row>
    <row r="1620" spans="30:30" ht="15.6" customHeight="1">
      <c r="AD1620" s="2"/>
    </row>
    <row r="1621" spans="30:30" ht="15.6" customHeight="1">
      <c r="AD1621" s="2"/>
    </row>
    <row r="1622" spans="30:30" ht="15.6" customHeight="1">
      <c r="AD1622" s="2"/>
    </row>
    <row r="1623" spans="30:30" ht="15.6" customHeight="1">
      <c r="AD1623" s="2"/>
    </row>
    <row r="1624" spans="30:30" ht="15.6" customHeight="1">
      <c r="AD1624" s="2"/>
    </row>
    <row r="1625" spans="30:30" ht="15.6" customHeight="1">
      <c r="AD1625" s="2"/>
    </row>
    <row r="1626" spans="30:30" ht="15.6" customHeight="1">
      <c r="AD1626" s="2"/>
    </row>
    <row r="1627" spans="30:30" ht="15.6" customHeight="1">
      <c r="AD1627" s="2"/>
    </row>
    <row r="1628" spans="30:30" ht="15.6" customHeight="1">
      <c r="AD1628" s="2"/>
    </row>
    <row r="1629" spans="30:30" ht="15.6" customHeight="1">
      <c r="AD1629" s="2"/>
    </row>
    <row r="1630" spans="30:30" ht="15.6" customHeight="1">
      <c r="AD1630" s="2"/>
    </row>
    <row r="1631" spans="30:30" ht="15.6" customHeight="1">
      <c r="AD1631" s="2"/>
    </row>
    <row r="1632" spans="30:30" ht="15.6" customHeight="1">
      <c r="AD1632" s="2"/>
    </row>
    <row r="1633" spans="30:30" ht="15.6" customHeight="1">
      <c r="AD1633" s="2"/>
    </row>
    <row r="1634" spans="30:30" ht="15.6" customHeight="1">
      <c r="AD1634" s="2"/>
    </row>
    <row r="1635" spans="30:30" ht="15.6" customHeight="1">
      <c r="AD1635" s="2"/>
    </row>
    <row r="1636" spans="30:30" ht="15.6" customHeight="1">
      <c r="AD1636" s="2"/>
    </row>
    <row r="1637" spans="30:30" ht="15.6" customHeight="1">
      <c r="AD1637" s="2"/>
    </row>
    <row r="1638" spans="30:30" ht="15.6" customHeight="1">
      <c r="AD1638" s="2"/>
    </row>
    <row r="1639" spans="30:30" ht="15.6" customHeight="1">
      <c r="AD1639" s="2"/>
    </row>
    <row r="1640" spans="30:30" ht="15.6" customHeight="1">
      <c r="AD1640" s="2"/>
    </row>
    <row r="1641" spans="30:30" ht="15.6" customHeight="1">
      <c r="AD1641" s="2"/>
    </row>
    <row r="1642" spans="30:30" ht="15.6" customHeight="1">
      <c r="AD1642" s="2"/>
    </row>
    <row r="1643" spans="30:30" ht="15.6" customHeight="1">
      <c r="AD1643" s="2"/>
    </row>
    <row r="1644" spans="30:30" ht="15.6" customHeight="1">
      <c r="AD1644" s="2"/>
    </row>
    <row r="1645" spans="30:30" ht="15.6" customHeight="1">
      <c r="AD1645" s="2"/>
    </row>
    <row r="1646" spans="30:30" ht="15.6" customHeight="1">
      <c r="AD1646" s="2"/>
    </row>
    <row r="1647" spans="30:30" ht="15.6" customHeight="1">
      <c r="AD1647" s="2"/>
    </row>
    <row r="1648" spans="30:30" ht="15.6" customHeight="1">
      <c r="AD1648" s="2"/>
    </row>
    <row r="1649" spans="30:30" ht="15.6" customHeight="1">
      <c r="AD1649" s="2"/>
    </row>
    <row r="1650" spans="30:30" ht="15.6" customHeight="1">
      <c r="AD1650" s="2"/>
    </row>
    <row r="1651" spans="30:30" ht="15.6" customHeight="1">
      <c r="AD1651" s="2"/>
    </row>
    <row r="1652" spans="30:30" ht="15.6" customHeight="1">
      <c r="AD1652" s="2"/>
    </row>
    <row r="1653" spans="30:30" ht="15.6" customHeight="1">
      <c r="AD1653" s="2"/>
    </row>
    <row r="1654" spans="30:30" ht="15.6" customHeight="1">
      <c r="AD1654" s="2"/>
    </row>
    <row r="1655" spans="30:30" ht="15.6" customHeight="1">
      <c r="AD1655" s="2"/>
    </row>
    <row r="1656" spans="30:30" ht="15.6" customHeight="1">
      <c r="AD1656" s="2"/>
    </row>
    <row r="1657" spans="30:30" ht="15.6" customHeight="1">
      <c r="AD1657" s="2"/>
    </row>
    <row r="1658" spans="30:30" ht="15.6" customHeight="1">
      <c r="AD1658" s="2"/>
    </row>
    <row r="1659" spans="30:30" ht="15.6" customHeight="1">
      <c r="AD1659" s="2"/>
    </row>
    <row r="1660" spans="30:30" ht="15.6" customHeight="1">
      <c r="AD1660" s="2"/>
    </row>
    <row r="1661" spans="30:30" ht="15.6" customHeight="1">
      <c r="AD1661" s="2"/>
    </row>
    <row r="1662" spans="30:30" ht="15.6" customHeight="1">
      <c r="AD1662" s="2"/>
    </row>
    <row r="1663" spans="30:30" ht="15.6" customHeight="1">
      <c r="AD1663" s="2"/>
    </row>
    <row r="1664" spans="30:30" ht="15.6" customHeight="1">
      <c r="AD1664" s="2"/>
    </row>
    <row r="1665" spans="30:30" ht="15.6" customHeight="1">
      <c r="AD1665" s="2"/>
    </row>
    <row r="1666" spans="30:30" ht="15.6" customHeight="1">
      <c r="AD1666" s="2"/>
    </row>
    <row r="1667" spans="30:30" ht="15.6" customHeight="1">
      <c r="AD1667" s="2"/>
    </row>
    <row r="1668" spans="30:30" ht="15.6" customHeight="1">
      <c r="AD1668" s="2"/>
    </row>
    <row r="1669" spans="30:30" ht="15.6" customHeight="1">
      <c r="AD1669" s="2"/>
    </row>
    <row r="1670" spans="30:30" ht="15.6" customHeight="1">
      <c r="AD1670" s="2"/>
    </row>
    <row r="1671" spans="30:30" ht="15.6" customHeight="1">
      <c r="AD1671" s="2"/>
    </row>
    <row r="1672" spans="30:30" ht="15.6" customHeight="1">
      <c r="AD1672" s="2"/>
    </row>
    <row r="1673" spans="30:30" ht="15.6" customHeight="1">
      <c r="AD1673" s="2"/>
    </row>
    <row r="1674" spans="30:30" ht="15.6" customHeight="1">
      <c r="AD1674" s="2"/>
    </row>
    <row r="1675" spans="30:30" ht="15.6" customHeight="1">
      <c r="AD1675" s="2"/>
    </row>
    <row r="1676" spans="30:30" ht="15.6" customHeight="1">
      <c r="AD1676" s="2"/>
    </row>
    <row r="1677" spans="30:30" ht="15.6" customHeight="1">
      <c r="AD1677" s="2"/>
    </row>
    <row r="1678" spans="30:30" ht="15.6" customHeight="1">
      <c r="AD1678" s="2"/>
    </row>
    <row r="1679" spans="30:30" ht="15.6" customHeight="1">
      <c r="AD1679" s="2"/>
    </row>
    <row r="1680" spans="30:30" ht="15.6" customHeight="1">
      <c r="AD1680" s="2"/>
    </row>
    <row r="1681" spans="30:30" ht="15.6" customHeight="1">
      <c r="AD1681" s="2"/>
    </row>
    <row r="1682" spans="30:30" ht="15.6" customHeight="1">
      <c r="AD1682" s="2"/>
    </row>
    <row r="1683" spans="30:30" ht="15.6" customHeight="1">
      <c r="AD1683" s="2"/>
    </row>
    <row r="1684" spans="30:30" ht="15.6" customHeight="1">
      <c r="AD1684" s="2"/>
    </row>
    <row r="1685" spans="30:30" ht="15.6" customHeight="1">
      <c r="AD1685" s="2"/>
    </row>
    <row r="1686" spans="30:30" ht="15.6" customHeight="1">
      <c r="AD1686" s="2"/>
    </row>
    <row r="1687" spans="30:30" ht="15.6" customHeight="1">
      <c r="AD1687" s="2"/>
    </row>
    <row r="1688" spans="30:30" ht="15.6" customHeight="1">
      <c r="AD1688" s="2"/>
    </row>
    <row r="1689" spans="30:30" ht="15.6" customHeight="1">
      <c r="AD1689" s="2"/>
    </row>
    <row r="1690" spans="30:30" ht="15.6" customHeight="1">
      <c r="AD1690" s="2"/>
    </row>
    <row r="1691" spans="30:30" ht="15.6" customHeight="1">
      <c r="AD1691" s="2"/>
    </row>
    <row r="1692" spans="30:30" ht="15.6" customHeight="1">
      <c r="AD1692" s="2"/>
    </row>
    <row r="1693" spans="30:30" ht="15.6" customHeight="1">
      <c r="AD1693" s="2"/>
    </row>
    <row r="1694" spans="30:30" ht="15.6" customHeight="1">
      <c r="AD1694" s="2"/>
    </row>
    <row r="1695" spans="30:30" ht="15.6" customHeight="1">
      <c r="AD1695" s="2"/>
    </row>
    <row r="1696" spans="30:30" ht="15.6" customHeight="1">
      <c r="AD1696" s="2"/>
    </row>
    <row r="1697" spans="30:30" ht="15.6" customHeight="1">
      <c r="AD1697" s="2"/>
    </row>
    <row r="1698" spans="30:30" ht="15.6" customHeight="1">
      <c r="AD1698" s="2"/>
    </row>
    <row r="1699" spans="30:30" ht="15.6" customHeight="1">
      <c r="AD1699" s="2"/>
    </row>
    <row r="1700" spans="30:30" ht="15.6" customHeight="1">
      <c r="AD1700" s="2"/>
    </row>
    <row r="1701" spans="30:30" ht="15.6" customHeight="1">
      <c r="AD1701" s="2"/>
    </row>
    <row r="1702" spans="30:30" ht="15.6" customHeight="1">
      <c r="AD1702" s="2"/>
    </row>
    <row r="1703" spans="30:30" ht="15.6" customHeight="1">
      <c r="AD1703" s="2"/>
    </row>
    <row r="1704" spans="30:30" ht="15.6" customHeight="1">
      <c r="AD1704" s="2"/>
    </row>
    <row r="1705" spans="30:30" ht="15.6" customHeight="1">
      <c r="AD1705" s="2"/>
    </row>
    <row r="1706" spans="30:30" ht="15.6" customHeight="1">
      <c r="AD1706" s="2"/>
    </row>
    <row r="1707" spans="30:30" ht="15.6" customHeight="1">
      <c r="AD1707" s="2"/>
    </row>
    <row r="1708" spans="30:30" ht="15.6" customHeight="1">
      <c r="AD1708" s="2"/>
    </row>
    <row r="1709" spans="30:30" ht="15.6" customHeight="1">
      <c r="AD1709" s="2"/>
    </row>
    <row r="1710" spans="30:30" ht="15.6" customHeight="1">
      <c r="AD1710" s="2"/>
    </row>
    <row r="1711" spans="30:30" ht="15.6" customHeight="1">
      <c r="AD1711" s="2"/>
    </row>
    <row r="1712" spans="30:30" ht="15.6" customHeight="1">
      <c r="AD1712" s="2"/>
    </row>
    <row r="1713" spans="30:30" ht="15.6" customHeight="1">
      <c r="AD1713" s="2"/>
    </row>
    <row r="1714" spans="30:30" ht="15.6" customHeight="1">
      <c r="AD1714" s="2"/>
    </row>
    <row r="1715" spans="30:30" ht="15.6" customHeight="1">
      <c r="AD1715" s="2"/>
    </row>
    <row r="1716" spans="30:30" ht="15.6" customHeight="1">
      <c r="AD1716" s="2"/>
    </row>
    <row r="1717" spans="30:30" ht="15.6" customHeight="1">
      <c r="AD1717" s="2"/>
    </row>
    <row r="1718" spans="30:30" ht="15.6" customHeight="1">
      <c r="AD1718" s="2"/>
    </row>
    <row r="1719" spans="30:30" ht="15.6" customHeight="1">
      <c r="AD1719" s="2"/>
    </row>
    <row r="1720" spans="30:30" ht="15.6" customHeight="1">
      <c r="AD1720" s="2"/>
    </row>
    <row r="1721" spans="30:30" ht="15.6" customHeight="1">
      <c r="AD1721" s="2"/>
    </row>
    <row r="1722" spans="30:30" ht="15.6" customHeight="1">
      <c r="AD1722" s="2"/>
    </row>
    <row r="1723" spans="30:30" ht="15.6" customHeight="1">
      <c r="AD1723" s="2"/>
    </row>
    <row r="1724" spans="30:30" ht="15.6" customHeight="1">
      <c r="AD1724" s="2"/>
    </row>
    <row r="1725" spans="30:30" ht="15.6" customHeight="1">
      <c r="AD1725" s="2"/>
    </row>
    <row r="1726" spans="30:30" ht="15.6" customHeight="1">
      <c r="AD1726" s="2"/>
    </row>
    <row r="1727" spans="30:30" ht="15.6" customHeight="1">
      <c r="AD1727" s="2"/>
    </row>
    <row r="1728" spans="30:30" ht="15.6" customHeight="1">
      <c r="AD1728" s="2"/>
    </row>
    <row r="1729" spans="30:30" ht="15.6" customHeight="1">
      <c r="AD1729" s="2"/>
    </row>
    <row r="1730" spans="30:30" ht="15.6" customHeight="1">
      <c r="AD1730" s="2"/>
    </row>
    <row r="1731" spans="30:30" ht="15.6" customHeight="1">
      <c r="AD1731" s="2"/>
    </row>
    <row r="1732" spans="30:30" ht="15.6" customHeight="1">
      <c r="AD1732" s="2"/>
    </row>
    <row r="1733" spans="30:30" ht="15.6" customHeight="1">
      <c r="AD1733" s="2"/>
    </row>
    <row r="1734" spans="30:30" ht="15.6" customHeight="1">
      <c r="AD1734" s="2"/>
    </row>
    <row r="1735" spans="30:30" ht="15.6" customHeight="1">
      <c r="AD1735" s="2"/>
    </row>
    <row r="1736" spans="30:30" ht="15.6" customHeight="1">
      <c r="AD1736" s="2"/>
    </row>
    <row r="1737" spans="30:30" ht="15.6" customHeight="1">
      <c r="AD1737" s="2"/>
    </row>
    <row r="1738" spans="30:30" ht="15.6" customHeight="1">
      <c r="AD1738" s="2"/>
    </row>
    <row r="1739" spans="30:30" ht="15.6" customHeight="1">
      <c r="AD1739" s="2"/>
    </row>
    <row r="1740" spans="30:30" ht="15.6" customHeight="1">
      <c r="AD1740" s="2"/>
    </row>
    <row r="1741" spans="30:30" ht="15.6" customHeight="1">
      <c r="AD1741" s="2"/>
    </row>
    <row r="1742" spans="30:30" ht="15.6" customHeight="1">
      <c r="AD1742" s="2"/>
    </row>
    <row r="1743" spans="30:30" ht="15.6" customHeight="1">
      <c r="AD1743" s="2"/>
    </row>
    <row r="1744" spans="30:30" ht="15.6" customHeight="1">
      <c r="AD1744" s="2"/>
    </row>
    <row r="1745" spans="30:30" ht="15.6" customHeight="1">
      <c r="AD1745" s="2"/>
    </row>
    <row r="1746" spans="30:30" ht="15.6" customHeight="1">
      <c r="AD1746" s="2"/>
    </row>
    <row r="1747" spans="30:30" ht="15.6" customHeight="1">
      <c r="AD1747" s="2"/>
    </row>
    <row r="1748" spans="30:30" ht="15.6" customHeight="1">
      <c r="AD1748" s="2"/>
    </row>
    <row r="1749" spans="30:30" ht="15.6" customHeight="1">
      <c r="AD1749" s="2"/>
    </row>
    <row r="1750" spans="30:30" ht="15.6" customHeight="1">
      <c r="AD1750" s="2"/>
    </row>
    <row r="1751" spans="30:30" ht="15.6" customHeight="1">
      <c r="AD1751" s="2"/>
    </row>
    <row r="1752" spans="30:30" ht="15.6" customHeight="1">
      <c r="AD1752" s="2"/>
    </row>
    <row r="1753" spans="30:30" ht="15.6" customHeight="1">
      <c r="AD1753" s="2"/>
    </row>
    <row r="1754" spans="30:30" ht="15.6" customHeight="1">
      <c r="AD1754" s="2"/>
    </row>
    <row r="1755" spans="30:30" ht="15.6" customHeight="1">
      <c r="AD1755" s="2"/>
    </row>
    <row r="1756" spans="30:30" ht="15.6" customHeight="1">
      <c r="AD1756" s="2"/>
    </row>
    <row r="1757" spans="30:30" ht="15.6" customHeight="1">
      <c r="AD1757" s="2"/>
    </row>
    <row r="1758" spans="30:30" ht="15.6" customHeight="1">
      <c r="AD1758" s="2"/>
    </row>
    <row r="1759" spans="30:30" ht="15.6" customHeight="1">
      <c r="AD1759" s="2"/>
    </row>
    <row r="1760" spans="30:30" ht="15.6" customHeight="1">
      <c r="AD1760" s="2"/>
    </row>
    <row r="1761" spans="30:30" ht="15.6" customHeight="1">
      <c r="AD1761" s="2"/>
    </row>
    <row r="1762" spans="30:30" ht="15.6" customHeight="1">
      <c r="AD1762" s="2"/>
    </row>
    <row r="1763" spans="30:30" ht="15.6" customHeight="1">
      <c r="AD1763" s="2"/>
    </row>
    <row r="1764" spans="30:30" ht="15.6" customHeight="1">
      <c r="AD1764" s="2"/>
    </row>
    <row r="1765" spans="30:30" ht="15.6" customHeight="1">
      <c r="AD1765" s="2"/>
    </row>
    <row r="1766" spans="30:30" ht="15.6" customHeight="1">
      <c r="AD1766" s="2"/>
    </row>
    <row r="1767" spans="30:30" ht="15.6" customHeight="1">
      <c r="AD1767" s="2"/>
    </row>
    <row r="1768" spans="30:30" ht="15.6" customHeight="1">
      <c r="AD1768" s="2"/>
    </row>
    <row r="1769" spans="30:30" ht="15.6" customHeight="1">
      <c r="AD1769" s="2"/>
    </row>
    <row r="1770" spans="30:30" ht="15.6" customHeight="1">
      <c r="AD1770" s="2"/>
    </row>
    <row r="1771" spans="30:30" ht="15.6" customHeight="1">
      <c r="AD1771" s="2"/>
    </row>
    <row r="1772" spans="30:30" ht="15.6" customHeight="1">
      <c r="AD1772" s="2"/>
    </row>
    <row r="1773" spans="30:30" ht="15.6" customHeight="1">
      <c r="AD1773" s="2"/>
    </row>
    <row r="1774" spans="30:30" ht="15.6" customHeight="1">
      <c r="AD1774" s="2"/>
    </row>
    <row r="1775" spans="30:30" ht="15.6" customHeight="1">
      <c r="AD1775" s="2"/>
    </row>
    <row r="1776" spans="30:30" ht="15.6" customHeight="1">
      <c r="AD1776" s="2"/>
    </row>
    <row r="1777" spans="30:30" ht="15.6" customHeight="1">
      <c r="AD1777" s="2"/>
    </row>
    <row r="1778" spans="30:30" ht="15.6" customHeight="1">
      <c r="AD1778" s="2"/>
    </row>
    <row r="1779" spans="30:30" ht="15.6" customHeight="1">
      <c r="AD1779" s="2"/>
    </row>
    <row r="1780" spans="30:30" ht="15.6" customHeight="1">
      <c r="AD1780" s="2"/>
    </row>
    <row r="1781" spans="30:30" ht="15.6" customHeight="1">
      <c r="AD1781" s="2"/>
    </row>
    <row r="1782" spans="30:30" ht="15.6" customHeight="1">
      <c r="AD1782" s="2"/>
    </row>
    <row r="1783" spans="30:30" ht="15.6" customHeight="1">
      <c r="AD1783" s="2"/>
    </row>
    <row r="1784" spans="30:30" ht="15.6" customHeight="1">
      <c r="AD1784" s="2"/>
    </row>
    <row r="1785" spans="30:30" ht="15.6" customHeight="1">
      <c r="AD1785" s="2"/>
    </row>
    <row r="1786" spans="30:30" ht="15.6" customHeight="1">
      <c r="AD1786" s="2"/>
    </row>
    <row r="1787" spans="30:30" ht="15.6" customHeight="1">
      <c r="AD1787" s="2"/>
    </row>
    <row r="1788" spans="30:30" ht="15.6" customHeight="1">
      <c r="AD1788" s="2"/>
    </row>
    <row r="1789" spans="30:30" ht="15.6" customHeight="1">
      <c r="AD1789" s="2"/>
    </row>
    <row r="1790" spans="30:30" ht="15.6" customHeight="1">
      <c r="AD1790" s="2"/>
    </row>
    <row r="1791" spans="30:30" ht="15.6" customHeight="1">
      <c r="AD1791" s="2"/>
    </row>
    <row r="1792" spans="30:30" ht="15.6" customHeight="1">
      <c r="AD1792" s="2"/>
    </row>
    <row r="1793" spans="30:30" ht="15.6" customHeight="1">
      <c r="AD1793" s="2"/>
    </row>
    <row r="1794" spans="30:30" ht="15.6" customHeight="1">
      <c r="AD1794" s="2"/>
    </row>
    <row r="1795" spans="30:30" ht="15.6" customHeight="1">
      <c r="AD1795" s="2"/>
    </row>
    <row r="1796" spans="30:30" ht="15.6" customHeight="1">
      <c r="AD1796" s="2"/>
    </row>
    <row r="1797" spans="30:30" ht="15.6" customHeight="1">
      <c r="AD1797" s="2"/>
    </row>
    <row r="1798" spans="30:30" ht="15.6" customHeight="1">
      <c r="AD1798" s="2"/>
    </row>
    <row r="1799" spans="30:30" ht="15.6" customHeight="1">
      <c r="AD1799" s="2"/>
    </row>
    <row r="1800" spans="30:30" ht="15.6" customHeight="1">
      <c r="AD1800" s="2"/>
    </row>
    <row r="1801" spans="30:30" ht="15.6" customHeight="1">
      <c r="AD1801" s="2"/>
    </row>
    <row r="1802" spans="30:30" ht="15.6" customHeight="1">
      <c r="AD1802" s="2"/>
    </row>
    <row r="1803" spans="30:30" ht="15.6" customHeight="1">
      <c r="AD1803" s="2"/>
    </row>
    <row r="1804" spans="30:30" ht="15.6" customHeight="1">
      <c r="AD1804" s="2"/>
    </row>
    <row r="1805" spans="30:30" ht="15.6" customHeight="1">
      <c r="AD1805" s="2"/>
    </row>
    <row r="1806" spans="30:30" ht="15.6" customHeight="1">
      <c r="AD1806" s="2"/>
    </row>
    <row r="1807" spans="30:30" ht="15.6" customHeight="1">
      <c r="AD1807" s="2"/>
    </row>
    <row r="1808" spans="30:30" ht="15.6" customHeight="1">
      <c r="AD1808" s="2"/>
    </row>
    <row r="1809" spans="30:30" ht="15.6" customHeight="1">
      <c r="AD1809" s="2"/>
    </row>
    <row r="1810" spans="30:30" ht="15.6" customHeight="1">
      <c r="AD1810" s="2"/>
    </row>
    <row r="1811" spans="30:30" ht="15.6" customHeight="1">
      <c r="AD1811" s="2"/>
    </row>
    <row r="1812" spans="30:30" ht="15.6" customHeight="1">
      <c r="AD1812" s="2"/>
    </row>
    <row r="1813" spans="30:30" ht="15.6" customHeight="1">
      <c r="AD1813" s="2"/>
    </row>
    <row r="1814" spans="30:30" ht="15.6" customHeight="1">
      <c r="AD1814" s="2"/>
    </row>
    <row r="1815" spans="30:30" ht="15.6" customHeight="1">
      <c r="AD1815" s="2"/>
    </row>
    <row r="1816" spans="30:30" ht="15.6" customHeight="1">
      <c r="AD1816" s="2"/>
    </row>
    <row r="1817" spans="30:30" ht="15.6" customHeight="1">
      <c r="AD1817" s="2"/>
    </row>
    <row r="1818" spans="30:30" ht="15.6" customHeight="1">
      <c r="AD1818" s="2"/>
    </row>
    <row r="1819" spans="30:30" ht="15.6" customHeight="1">
      <c r="AD1819" s="2"/>
    </row>
    <row r="1820" spans="30:30" ht="15.6" customHeight="1">
      <c r="AD1820" s="2"/>
    </row>
    <row r="1821" spans="30:30" ht="15.6" customHeight="1">
      <c r="AD1821" s="2"/>
    </row>
    <row r="1822" spans="30:30" ht="15.6" customHeight="1">
      <c r="AD1822" s="2"/>
    </row>
    <row r="1823" spans="30:30" ht="15.6" customHeight="1">
      <c r="AD1823" s="2"/>
    </row>
    <row r="1824" spans="30:30" ht="15.6" customHeight="1">
      <c r="AD1824" s="2"/>
    </row>
    <row r="1825" spans="30:30" ht="15.6" customHeight="1">
      <c r="AD1825" s="2"/>
    </row>
    <row r="1826" spans="30:30" ht="15.6" customHeight="1">
      <c r="AD1826" s="2"/>
    </row>
    <row r="1827" spans="30:30" ht="15.6" customHeight="1">
      <c r="AD1827" s="2"/>
    </row>
    <row r="1828" spans="30:30" ht="15.6" customHeight="1">
      <c r="AD1828" s="2"/>
    </row>
    <row r="1829" spans="30:30" ht="15.6" customHeight="1">
      <c r="AD1829" s="2"/>
    </row>
    <row r="1830" spans="30:30" ht="15.6" customHeight="1">
      <c r="AD1830" s="2"/>
    </row>
    <row r="1831" spans="30:30" ht="15.6" customHeight="1">
      <c r="AD1831" s="2"/>
    </row>
    <row r="1832" spans="30:30" ht="15.6" customHeight="1">
      <c r="AD1832" s="2"/>
    </row>
    <row r="1833" spans="30:30" ht="15.6" customHeight="1">
      <c r="AD1833" s="2"/>
    </row>
    <row r="1834" spans="30:30" ht="15.6" customHeight="1">
      <c r="AD1834" s="2"/>
    </row>
    <row r="1835" spans="30:30" ht="15.6" customHeight="1">
      <c r="AD1835" s="2"/>
    </row>
    <row r="1836" spans="30:30" ht="15.6" customHeight="1">
      <c r="AD1836" s="2"/>
    </row>
    <row r="1837" spans="30:30" ht="15.6" customHeight="1">
      <c r="AD1837" s="2"/>
    </row>
    <row r="1838" spans="30:30" ht="15.6" customHeight="1">
      <c r="AD1838" s="2"/>
    </row>
    <row r="1839" spans="30:30" ht="15.6" customHeight="1">
      <c r="AD1839" s="2"/>
    </row>
    <row r="1840" spans="30:30" ht="15.6" customHeight="1">
      <c r="AD1840" s="2"/>
    </row>
    <row r="1841" spans="30:30" ht="15.6" customHeight="1">
      <c r="AD1841" s="2"/>
    </row>
    <row r="1842" spans="30:30" ht="15.6" customHeight="1">
      <c r="AD1842" s="2"/>
    </row>
    <row r="1843" spans="30:30" ht="15.6" customHeight="1">
      <c r="AD1843" s="2"/>
    </row>
    <row r="1844" spans="30:30" ht="15.6" customHeight="1">
      <c r="AD1844" s="2"/>
    </row>
    <row r="1845" spans="30:30" ht="15.6" customHeight="1">
      <c r="AD1845" s="2"/>
    </row>
    <row r="1846" spans="30:30" ht="15.6" customHeight="1">
      <c r="AD1846" s="2"/>
    </row>
    <row r="1847" spans="30:30" ht="15.6" customHeight="1">
      <c r="AD1847" s="2"/>
    </row>
    <row r="1848" spans="30:30" ht="15.6" customHeight="1">
      <c r="AD1848" s="2"/>
    </row>
    <row r="1849" spans="30:30" ht="15.6" customHeight="1">
      <c r="AD1849" s="2"/>
    </row>
    <row r="1850" spans="30:30" ht="15.6" customHeight="1">
      <c r="AD1850" s="2"/>
    </row>
    <row r="1851" spans="30:30" ht="15.6" customHeight="1">
      <c r="AD1851" s="2"/>
    </row>
    <row r="1852" spans="30:30" ht="15.6" customHeight="1">
      <c r="AD1852" s="2"/>
    </row>
    <row r="1853" spans="30:30" ht="15.6" customHeight="1">
      <c r="AD1853" s="2"/>
    </row>
    <row r="1854" spans="30:30" ht="15.6" customHeight="1">
      <c r="AD1854" s="2"/>
    </row>
    <row r="1855" spans="30:30" ht="15.6" customHeight="1">
      <c r="AD1855" s="2"/>
    </row>
    <row r="1856" spans="30:30" ht="15.6" customHeight="1">
      <c r="AD1856" s="2"/>
    </row>
    <row r="1857" spans="30:30" ht="15.6" customHeight="1">
      <c r="AD1857" s="2"/>
    </row>
    <row r="1858" spans="30:30" ht="15.6" customHeight="1">
      <c r="AD1858" s="2"/>
    </row>
    <row r="1859" spans="30:30" ht="15.6" customHeight="1">
      <c r="AD1859" s="2"/>
    </row>
    <row r="1860" spans="30:30" ht="15.6" customHeight="1">
      <c r="AD1860" s="2"/>
    </row>
    <row r="1861" spans="30:30" ht="15.6" customHeight="1">
      <c r="AD1861" s="2"/>
    </row>
    <row r="1862" spans="30:30" ht="15.6" customHeight="1">
      <c r="AD1862" s="2"/>
    </row>
    <row r="1863" spans="30:30" ht="15.6" customHeight="1">
      <c r="AD1863" s="2"/>
    </row>
    <row r="1864" spans="30:30" ht="15.6" customHeight="1">
      <c r="AD1864" s="2"/>
    </row>
    <row r="1865" spans="30:30" ht="15.6" customHeight="1">
      <c r="AD1865" s="2"/>
    </row>
    <row r="1866" spans="30:30" ht="15.6" customHeight="1">
      <c r="AD1866" s="2"/>
    </row>
    <row r="1867" spans="30:30" ht="15.6" customHeight="1">
      <c r="AD1867" s="2"/>
    </row>
    <row r="1868" spans="30:30" ht="15.6" customHeight="1">
      <c r="AD1868" s="2"/>
    </row>
    <row r="1869" spans="30:30" ht="15.6" customHeight="1">
      <c r="AD1869" s="2"/>
    </row>
    <row r="1870" spans="30:30" ht="15.6" customHeight="1">
      <c r="AD1870" s="2"/>
    </row>
    <row r="1871" spans="30:30" ht="15.6" customHeight="1">
      <c r="AD1871" s="2"/>
    </row>
    <row r="1872" spans="30:30" ht="15.6" customHeight="1">
      <c r="AD1872" s="2"/>
    </row>
    <row r="1873" spans="30:30" ht="15.6" customHeight="1">
      <c r="AD1873" s="2"/>
    </row>
    <row r="1874" spans="30:30" ht="15.6" customHeight="1">
      <c r="AD1874" s="2"/>
    </row>
    <row r="1875" spans="30:30" ht="15.6" customHeight="1">
      <c r="AD1875" s="2"/>
    </row>
    <row r="1876" spans="30:30" ht="15.6" customHeight="1">
      <c r="AD1876" s="2"/>
    </row>
    <row r="1877" spans="30:30" ht="15.6" customHeight="1">
      <c r="AD1877" s="2"/>
    </row>
    <row r="1878" spans="30:30" ht="15.6" customHeight="1">
      <c r="AD1878" s="2"/>
    </row>
    <row r="1879" spans="30:30" ht="15.6" customHeight="1">
      <c r="AD1879" s="2"/>
    </row>
    <row r="1880" spans="30:30" ht="15.6" customHeight="1">
      <c r="AD1880" s="2"/>
    </row>
    <row r="1881" spans="30:30" ht="15.6" customHeight="1">
      <c r="AD1881" s="2"/>
    </row>
    <row r="1882" spans="30:30" ht="15.6" customHeight="1">
      <c r="AD1882" s="2"/>
    </row>
    <row r="1883" spans="30:30" ht="15.6" customHeight="1">
      <c r="AD1883" s="2"/>
    </row>
    <row r="1884" spans="30:30" ht="15.6" customHeight="1">
      <c r="AD1884" s="2"/>
    </row>
    <row r="1885" spans="30:30" ht="15.6" customHeight="1">
      <c r="AD1885" s="2"/>
    </row>
    <row r="1886" spans="30:30" ht="15.6" customHeight="1">
      <c r="AD1886" s="2"/>
    </row>
    <row r="1887" spans="30:30" ht="15.6" customHeight="1">
      <c r="AD1887" s="2"/>
    </row>
    <row r="1888" spans="30:30" ht="15.6" customHeight="1">
      <c r="AD1888" s="2"/>
    </row>
    <row r="1889" spans="30:30" ht="15.6" customHeight="1">
      <c r="AD1889" s="2"/>
    </row>
    <row r="1890" spans="30:30" ht="15.6" customHeight="1">
      <c r="AD1890" s="2"/>
    </row>
    <row r="1891" spans="30:30" ht="15.6" customHeight="1">
      <c r="AD1891" s="2"/>
    </row>
    <row r="1892" spans="30:30" ht="15.6" customHeight="1">
      <c r="AD1892" s="2"/>
    </row>
    <row r="1893" spans="30:30" ht="15.6" customHeight="1">
      <c r="AD1893" s="2"/>
    </row>
    <row r="1894" spans="30:30" ht="15.6" customHeight="1">
      <c r="AD1894" s="2"/>
    </row>
    <row r="1895" spans="30:30" ht="15.6" customHeight="1">
      <c r="AD1895" s="2"/>
    </row>
    <row r="1896" spans="30:30" ht="15.6" customHeight="1">
      <c r="AD1896" s="2"/>
    </row>
    <row r="1897" spans="30:30" ht="15.6" customHeight="1">
      <c r="AD1897" s="2"/>
    </row>
    <row r="1898" spans="30:30" ht="15.6" customHeight="1">
      <c r="AD1898" s="2"/>
    </row>
    <row r="1899" spans="30:30" ht="15.6" customHeight="1">
      <c r="AD1899" s="2"/>
    </row>
    <row r="1900" spans="30:30" ht="15.6" customHeight="1">
      <c r="AD1900" s="2"/>
    </row>
    <row r="1901" spans="30:30" ht="15.6" customHeight="1">
      <c r="AD1901" s="2"/>
    </row>
    <row r="1902" spans="30:30" ht="15.6" customHeight="1">
      <c r="AD1902" s="2"/>
    </row>
    <row r="1903" spans="30:30" ht="15.6" customHeight="1">
      <c r="AD1903" s="2"/>
    </row>
    <row r="1904" spans="30:30" ht="15.6" customHeight="1">
      <c r="AD1904" s="2"/>
    </row>
    <row r="1905" spans="30:30" ht="15.6" customHeight="1">
      <c r="AD1905" s="2"/>
    </row>
    <row r="1906" spans="30:30" ht="15.6" customHeight="1">
      <c r="AD1906" s="2"/>
    </row>
    <row r="1907" spans="30:30" ht="15.6" customHeight="1">
      <c r="AD1907" s="2"/>
    </row>
    <row r="1908" spans="30:30" ht="15.6" customHeight="1">
      <c r="AD1908" s="2"/>
    </row>
    <row r="1909" spans="30:30" ht="15.6" customHeight="1">
      <c r="AD1909" s="2"/>
    </row>
    <row r="1910" spans="30:30" ht="15.6" customHeight="1">
      <c r="AD1910" s="2"/>
    </row>
    <row r="1911" spans="30:30" ht="15.6" customHeight="1">
      <c r="AD1911" s="2"/>
    </row>
    <row r="1912" spans="30:30" ht="15.6" customHeight="1">
      <c r="AD1912" s="2"/>
    </row>
    <row r="1913" spans="30:30" ht="15.6" customHeight="1">
      <c r="AD1913" s="2"/>
    </row>
    <row r="1914" spans="30:30" ht="15.6" customHeight="1">
      <c r="AD1914" s="2"/>
    </row>
    <row r="1915" spans="30:30" ht="15.6" customHeight="1">
      <c r="AD1915" s="2"/>
    </row>
    <row r="1916" spans="30:30" ht="15.6" customHeight="1">
      <c r="AD1916" s="2"/>
    </row>
    <row r="1917" spans="30:30" ht="15.6" customHeight="1">
      <c r="AD1917" s="2"/>
    </row>
    <row r="1918" spans="30:30" ht="15.6" customHeight="1">
      <c r="AD1918" s="2"/>
    </row>
    <row r="1919" spans="30:30" ht="15.6" customHeight="1">
      <c r="AD1919" s="2"/>
    </row>
    <row r="1920" spans="30:30" ht="15.6" customHeight="1">
      <c r="AD1920" s="2"/>
    </row>
    <row r="1921" spans="30:30" ht="15.6" customHeight="1">
      <c r="AD1921" s="2"/>
    </row>
    <row r="1922" spans="30:30" ht="15.6" customHeight="1">
      <c r="AD1922" s="2"/>
    </row>
    <row r="1923" spans="30:30" ht="15.6" customHeight="1">
      <c r="AD1923" s="2"/>
    </row>
    <row r="1924" spans="30:30" ht="15.6" customHeight="1">
      <c r="AD1924" s="2"/>
    </row>
    <row r="1925" spans="30:30" ht="15.6" customHeight="1">
      <c r="AD1925" s="2"/>
    </row>
    <row r="1926" spans="30:30" ht="15.6" customHeight="1">
      <c r="AD1926" s="2"/>
    </row>
    <row r="1927" spans="30:30" ht="15.6" customHeight="1">
      <c r="AD1927" s="2"/>
    </row>
    <row r="1928" spans="30:30" ht="15.6" customHeight="1">
      <c r="AD1928" s="2"/>
    </row>
    <row r="1929" spans="30:30" ht="15.6" customHeight="1">
      <c r="AD1929" s="2"/>
    </row>
    <row r="1930" spans="30:30" ht="15.6" customHeight="1">
      <c r="AD1930" s="2"/>
    </row>
    <row r="1931" spans="30:30" ht="15.6" customHeight="1">
      <c r="AD1931" s="2"/>
    </row>
    <row r="1932" spans="30:30" ht="15.6" customHeight="1">
      <c r="AD1932" s="2"/>
    </row>
    <row r="1933" spans="30:30" ht="15.6" customHeight="1">
      <c r="AD1933" s="2"/>
    </row>
    <row r="1934" spans="30:30" ht="15.6" customHeight="1">
      <c r="AD1934" s="2"/>
    </row>
    <row r="1935" spans="30:30" ht="15.6" customHeight="1">
      <c r="AD1935" s="2"/>
    </row>
    <row r="1936" spans="30:30" ht="15.6" customHeight="1">
      <c r="AD1936" s="2"/>
    </row>
    <row r="1937" spans="30:30" ht="15.6" customHeight="1">
      <c r="AD1937" s="2"/>
    </row>
    <row r="1938" spans="30:30" ht="15.6" customHeight="1">
      <c r="AD1938" s="2"/>
    </row>
    <row r="1939" spans="30:30" ht="15.6" customHeight="1">
      <c r="AD1939" s="2"/>
    </row>
    <row r="1940" spans="30:30" ht="15.6" customHeight="1">
      <c r="AD1940" s="2"/>
    </row>
    <row r="1941" spans="30:30" ht="15.6" customHeight="1">
      <c r="AD1941" s="2"/>
    </row>
    <row r="1942" spans="30:30" ht="15.6" customHeight="1">
      <c r="AD1942" s="2"/>
    </row>
    <row r="1943" spans="30:30" ht="15.6" customHeight="1">
      <c r="AD1943" s="2"/>
    </row>
    <row r="1944" spans="30:30" ht="15.6" customHeight="1">
      <c r="AD1944" s="2"/>
    </row>
    <row r="1945" spans="30:30" ht="15.6" customHeight="1">
      <c r="AD1945" s="2"/>
    </row>
    <row r="1946" spans="30:30" ht="15.6" customHeight="1">
      <c r="AD1946" s="2"/>
    </row>
    <row r="1947" spans="30:30" ht="15.6" customHeight="1">
      <c r="AD1947" s="2"/>
    </row>
    <row r="1948" spans="30:30" ht="15.6" customHeight="1">
      <c r="AD1948" s="2"/>
    </row>
    <row r="1949" spans="30:30" ht="15.6" customHeight="1">
      <c r="AD1949" s="2"/>
    </row>
    <row r="1950" spans="30:30" ht="15.6" customHeight="1">
      <c r="AD1950" s="2"/>
    </row>
    <row r="1951" spans="30:30" ht="15.6" customHeight="1">
      <c r="AD1951" s="2"/>
    </row>
    <row r="1952" spans="30:30" ht="15.6" customHeight="1">
      <c r="AD1952" s="2"/>
    </row>
    <row r="1953" spans="30:30" ht="15.6" customHeight="1">
      <c r="AD1953" s="2"/>
    </row>
    <row r="1954" spans="30:30" ht="15.6" customHeight="1">
      <c r="AD1954" s="2"/>
    </row>
    <row r="1955" spans="30:30" ht="15.6" customHeight="1">
      <c r="AD1955" s="2"/>
    </row>
    <row r="1956" spans="30:30" ht="15.6" customHeight="1">
      <c r="AD1956" s="2"/>
    </row>
    <row r="1957" spans="30:30" ht="15.6" customHeight="1">
      <c r="AD1957" s="2"/>
    </row>
    <row r="1958" spans="30:30" ht="15.6" customHeight="1">
      <c r="AD1958" s="2"/>
    </row>
    <row r="1959" spans="30:30" ht="15.6" customHeight="1">
      <c r="AD1959" s="2"/>
    </row>
    <row r="1960" spans="30:30" ht="15.6" customHeight="1">
      <c r="AD1960" s="2"/>
    </row>
    <row r="1961" spans="30:30" ht="15.6" customHeight="1">
      <c r="AD1961" s="2"/>
    </row>
    <row r="1962" spans="30:30" ht="15.6" customHeight="1">
      <c r="AD1962" s="2"/>
    </row>
    <row r="1963" spans="30:30" ht="15.6" customHeight="1">
      <c r="AD1963" s="2"/>
    </row>
    <row r="1964" spans="30:30" ht="15.6" customHeight="1">
      <c r="AD1964" s="2"/>
    </row>
    <row r="1965" spans="30:30" ht="15.6" customHeight="1">
      <c r="AD1965" s="2"/>
    </row>
    <row r="1966" spans="30:30" ht="15.6" customHeight="1">
      <c r="AD1966" s="2"/>
    </row>
    <row r="1967" spans="30:30" ht="15.6" customHeight="1">
      <c r="AD1967" s="2"/>
    </row>
    <row r="1968" spans="30:30" ht="15.6" customHeight="1">
      <c r="AD1968" s="2"/>
    </row>
    <row r="1969" spans="30:30" ht="15.6" customHeight="1">
      <c r="AD1969" s="2"/>
    </row>
    <row r="1970" spans="30:30" ht="15.6" customHeight="1">
      <c r="AD1970" s="2"/>
    </row>
    <row r="1971" spans="30:30" ht="15.6" customHeight="1">
      <c r="AD1971" s="2"/>
    </row>
    <row r="1972" spans="30:30" ht="15.6" customHeight="1">
      <c r="AD1972" s="2"/>
    </row>
    <row r="1973" spans="30:30" ht="15.6" customHeight="1">
      <c r="AD1973" s="2"/>
    </row>
    <row r="1974" spans="30:30" ht="15.6" customHeight="1">
      <c r="AD1974" s="2"/>
    </row>
    <row r="1975" spans="30:30" ht="15.6" customHeight="1">
      <c r="AD1975" s="2"/>
    </row>
    <row r="1976" spans="30:30" ht="15.6" customHeight="1">
      <c r="AD1976" s="2"/>
    </row>
    <row r="1977" spans="30:30" ht="15.6" customHeight="1">
      <c r="AD1977" s="2"/>
    </row>
    <row r="1978" spans="30:30" ht="15.6" customHeight="1">
      <c r="AD1978" s="2"/>
    </row>
    <row r="1979" spans="30:30" ht="15.6" customHeight="1">
      <c r="AD1979" s="2"/>
    </row>
    <row r="1980" spans="30:30" ht="15.6" customHeight="1">
      <c r="AD1980" s="2"/>
    </row>
    <row r="1981" spans="30:30" ht="15.6" customHeight="1">
      <c r="AD1981" s="2"/>
    </row>
    <row r="1982" spans="30:30" ht="15.6" customHeight="1">
      <c r="AD1982" s="2"/>
    </row>
    <row r="1983" spans="30:30" ht="15.6" customHeight="1">
      <c r="AD1983" s="2"/>
    </row>
    <row r="1984" spans="30:30" ht="15.6" customHeight="1">
      <c r="AD1984" s="2"/>
    </row>
    <row r="1985" spans="30:30" ht="15.6" customHeight="1">
      <c r="AD1985" s="2"/>
    </row>
    <row r="1986" spans="30:30" ht="15.6" customHeight="1">
      <c r="AD1986" s="2"/>
    </row>
    <row r="1987" spans="30:30" ht="15.6" customHeight="1">
      <c r="AD1987" s="2"/>
    </row>
    <row r="1988" spans="30:30" ht="15.6" customHeight="1">
      <c r="AD1988" s="2"/>
    </row>
    <row r="1989" spans="30:30" ht="15.6" customHeight="1">
      <c r="AD1989" s="2"/>
    </row>
    <row r="1990" spans="30:30" ht="15.6" customHeight="1">
      <c r="AD1990" s="2"/>
    </row>
    <row r="1991" spans="30:30" ht="15.6" customHeight="1">
      <c r="AD1991" s="2"/>
    </row>
    <row r="1992" spans="30:30" ht="15.6" customHeight="1">
      <c r="AD1992" s="2"/>
    </row>
    <row r="1993" spans="30:30" ht="15.6" customHeight="1">
      <c r="AD1993" s="2"/>
    </row>
    <row r="1994" spans="30:30" ht="15.6" customHeight="1">
      <c r="AD1994" s="2"/>
    </row>
    <row r="1995" spans="30:30" ht="15.6" customHeight="1">
      <c r="AD1995" s="2"/>
    </row>
    <row r="1996" spans="30:30" ht="15.6" customHeight="1">
      <c r="AD1996" s="2"/>
    </row>
    <row r="1997" spans="30:30" ht="15.6" customHeight="1">
      <c r="AD1997" s="2"/>
    </row>
    <row r="1998" spans="30:30" ht="15.6" customHeight="1">
      <c r="AD1998" s="2"/>
    </row>
    <row r="1999" spans="30:30" ht="15.6" customHeight="1">
      <c r="AD1999" s="2"/>
    </row>
    <row r="2000" spans="30:30" ht="15.6" customHeight="1">
      <c r="AD2000" s="2"/>
    </row>
    <row r="2001" spans="30:30" ht="15.6" customHeight="1">
      <c r="AD2001" s="2"/>
    </row>
    <row r="2002" spans="30:30" ht="15.6" customHeight="1">
      <c r="AD2002" s="2"/>
    </row>
    <row r="2003" spans="30:30" ht="15.6" customHeight="1">
      <c r="AD2003" s="2"/>
    </row>
    <row r="2004" spans="30:30" ht="15.6" customHeight="1">
      <c r="AD2004" s="2"/>
    </row>
    <row r="2005" spans="30:30" ht="15.6" customHeight="1">
      <c r="AD2005" s="2"/>
    </row>
    <row r="2006" spans="30:30" ht="15.6" customHeight="1">
      <c r="AD2006" s="2"/>
    </row>
    <row r="2007" spans="30:30" ht="15.6" customHeight="1">
      <c r="AD2007" s="2"/>
    </row>
    <row r="2008" spans="30:30" ht="15.6" customHeight="1">
      <c r="AD2008" s="2"/>
    </row>
    <row r="2009" spans="30:30" ht="15.6" customHeight="1">
      <c r="AD2009" s="2"/>
    </row>
    <row r="2010" spans="30:30" ht="15.6" customHeight="1">
      <c r="AD2010" s="2"/>
    </row>
    <row r="2011" spans="30:30" ht="15.6" customHeight="1">
      <c r="AD2011" s="2"/>
    </row>
    <row r="2012" spans="30:30" ht="15.6" customHeight="1">
      <c r="AD2012" s="2"/>
    </row>
    <row r="2013" spans="30:30" ht="15.6" customHeight="1">
      <c r="AD2013" s="2"/>
    </row>
    <row r="2014" spans="30:30" ht="15.6" customHeight="1">
      <c r="AD2014" s="2"/>
    </row>
    <row r="2015" spans="30:30" ht="15.6" customHeight="1">
      <c r="AD2015" s="2"/>
    </row>
    <row r="2016" spans="30:30" ht="15.6" customHeight="1">
      <c r="AD2016" s="2"/>
    </row>
    <row r="2017" spans="30:30" ht="15.6" customHeight="1">
      <c r="AD2017" s="2"/>
    </row>
    <row r="2018" spans="30:30" ht="15.6" customHeight="1">
      <c r="AD2018" s="2"/>
    </row>
    <row r="2019" spans="30:30" ht="15.6" customHeight="1">
      <c r="AD2019" s="2"/>
    </row>
    <row r="2020" spans="30:30" ht="15.6" customHeight="1">
      <c r="AD2020" s="2"/>
    </row>
    <row r="2021" spans="30:30" ht="15.6" customHeight="1">
      <c r="AD2021" s="2"/>
    </row>
    <row r="2022" spans="30:30" ht="15.6" customHeight="1">
      <c r="AD2022" s="2"/>
    </row>
    <row r="2023" spans="30:30" ht="15.6" customHeight="1">
      <c r="AD2023" s="2"/>
    </row>
    <row r="2024" spans="30:30" ht="15.6" customHeight="1">
      <c r="AD2024" s="2"/>
    </row>
    <row r="2025" spans="30:30" ht="15.6" customHeight="1">
      <c r="AD2025" s="2"/>
    </row>
    <row r="2026" spans="30:30" ht="15.6" customHeight="1">
      <c r="AD2026" s="2"/>
    </row>
    <row r="2027" spans="30:30" ht="15.6" customHeight="1">
      <c r="AD2027" s="2"/>
    </row>
    <row r="2028" spans="30:30" ht="15.6" customHeight="1">
      <c r="AD2028" s="2"/>
    </row>
    <row r="2029" spans="30:30" ht="15.6" customHeight="1">
      <c r="AD2029" s="2"/>
    </row>
    <row r="2030" spans="30:30" ht="15.6" customHeight="1">
      <c r="AD2030" s="2"/>
    </row>
    <row r="2031" spans="30:30" ht="15.6" customHeight="1">
      <c r="AD2031" s="2"/>
    </row>
    <row r="2032" spans="30:30" ht="15.6" customHeight="1">
      <c r="AD2032" s="2"/>
    </row>
    <row r="2033" spans="30:30" ht="15.6" customHeight="1">
      <c r="AD2033" s="2"/>
    </row>
    <row r="2034" spans="30:30" ht="15.6" customHeight="1">
      <c r="AD2034" s="2"/>
    </row>
    <row r="2035" spans="30:30" ht="15.6" customHeight="1">
      <c r="AD2035" s="2"/>
    </row>
    <row r="2036" spans="30:30" ht="15.6" customHeight="1">
      <c r="AD2036" s="2"/>
    </row>
    <row r="2037" spans="30:30" ht="15.6" customHeight="1">
      <c r="AD2037" s="2"/>
    </row>
    <row r="2038" spans="30:30" ht="15.6" customHeight="1">
      <c r="AD2038" s="2"/>
    </row>
    <row r="2039" spans="30:30" ht="15.6" customHeight="1">
      <c r="AD2039" s="2"/>
    </row>
    <row r="2040" spans="30:30" ht="15.6" customHeight="1">
      <c r="AD2040" s="2"/>
    </row>
    <row r="2041" spans="30:30" ht="15.6" customHeight="1">
      <c r="AD2041" s="2"/>
    </row>
    <row r="2042" spans="30:30" ht="15.6" customHeight="1">
      <c r="AD2042" s="2"/>
    </row>
    <row r="2043" spans="30:30" ht="15.6" customHeight="1">
      <c r="AD2043" s="2"/>
    </row>
    <row r="2044" spans="30:30" ht="15.6" customHeight="1">
      <c r="AD2044" s="2"/>
    </row>
    <row r="2045" spans="30:30" ht="15.6" customHeight="1">
      <c r="AD2045" s="2"/>
    </row>
    <row r="2046" spans="30:30" ht="15.6" customHeight="1">
      <c r="AD2046" s="2"/>
    </row>
    <row r="2047" spans="30:30" ht="15.6" customHeight="1">
      <c r="AD2047" s="2"/>
    </row>
    <row r="2048" spans="30:30" ht="15.6" customHeight="1">
      <c r="AD2048" s="2"/>
    </row>
    <row r="2049" spans="30:30" ht="15.6" customHeight="1">
      <c r="AD2049" s="2"/>
    </row>
    <row r="2050" spans="30:30" ht="15.6" customHeight="1">
      <c r="AD2050" s="2"/>
    </row>
    <row r="2051" spans="30:30" ht="15.6" customHeight="1">
      <c r="AD2051" s="2"/>
    </row>
    <row r="2052" spans="30:30" ht="15.6" customHeight="1">
      <c r="AD2052" s="2"/>
    </row>
    <row r="2053" spans="30:30" ht="15.6" customHeight="1">
      <c r="AD2053" s="2"/>
    </row>
    <row r="2054" spans="30:30" ht="15.6" customHeight="1">
      <c r="AD2054" s="2"/>
    </row>
    <row r="2055" spans="30:30" ht="15.6" customHeight="1">
      <c r="AD2055" s="2"/>
    </row>
    <row r="2056" spans="30:30" ht="15.6" customHeight="1">
      <c r="AD2056" s="2"/>
    </row>
    <row r="2057" spans="30:30" ht="15.6" customHeight="1">
      <c r="AD2057" s="2"/>
    </row>
    <row r="2058" spans="30:30" ht="15.6" customHeight="1">
      <c r="AD2058" s="2"/>
    </row>
    <row r="2059" spans="30:30" ht="15.6" customHeight="1">
      <c r="AD2059" s="2"/>
    </row>
    <row r="2060" spans="30:30" ht="15.6" customHeight="1">
      <c r="AD2060" s="2"/>
    </row>
    <row r="2061" spans="30:30" ht="15.6" customHeight="1">
      <c r="AD2061" s="2"/>
    </row>
    <row r="2062" spans="30:30" ht="15.6" customHeight="1">
      <c r="AD2062" s="2"/>
    </row>
    <row r="2063" spans="30:30" ht="15.6" customHeight="1">
      <c r="AD2063" s="2"/>
    </row>
    <row r="2064" spans="30:30" ht="15.6" customHeight="1">
      <c r="AD2064" s="2"/>
    </row>
    <row r="2065" spans="30:30" ht="15.6" customHeight="1">
      <c r="AD2065" s="2"/>
    </row>
    <row r="2066" spans="30:30" ht="15.6" customHeight="1">
      <c r="AD2066" s="2"/>
    </row>
    <row r="2067" spans="30:30" ht="15.6" customHeight="1">
      <c r="AD2067" s="2"/>
    </row>
    <row r="2068" spans="30:30" ht="15.6" customHeight="1">
      <c r="AD2068" s="2"/>
    </row>
    <row r="2069" spans="30:30" ht="15.6" customHeight="1">
      <c r="AD2069" s="2"/>
    </row>
    <row r="2070" spans="30:30" ht="15.6" customHeight="1">
      <c r="AD2070" s="2"/>
    </row>
    <row r="2071" spans="30:30" ht="15.6" customHeight="1">
      <c r="AD2071" s="2"/>
    </row>
    <row r="2072" spans="30:30" ht="15.6" customHeight="1">
      <c r="AD2072" s="2"/>
    </row>
    <row r="2073" spans="30:30" ht="15.6" customHeight="1">
      <c r="AD2073" s="2"/>
    </row>
    <row r="2074" spans="30:30" ht="15.6" customHeight="1">
      <c r="AD2074" s="2"/>
    </row>
    <row r="2075" spans="30:30" ht="15.6" customHeight="1">
      <c r="AD2075" s="2"/>
    </row>
    <row r="2076" spans="30:30" ht="15.6" customHeight="1">
      <c r="AD2076" s="2"/>
    </row>
    <row r="2077" spans="30:30" ht="15.6" customHeight="1">
      <c r="AD2077" s="2"/>
    </row>
    <row r="2078" spans="30:30" ht="15.6" customHeight="1">
      <c r="AD2078" s="2"/>
    </row>
    <row r="2079" spans="30:30" ht="15.6" customHeight="1">
      <c r="AD2079" s="2"/>
    </row>
    <row r="2080" spans="30:30" ht="15.6" customHeight="1">
      <c r="AD2080" s="2"/>
    </row>
    <row r="2081" spans="30:30" ht="15.6" customHeight="1">
      <c r="AD2081" s="2"/>
    </row>
    <row r="2082" spans="30:30" ht="15.6" customHeight="1">
      <c r="AD2082" s="2"/>
    </row>
    <row r="2083" spans="30:30" ht="15.6" customHeight="1">
      <c r="AD2083" s="2"/>
    </row>
    <row r="2084" spans="30:30" ht="15.6" customHeight="1">
      <c r="AD2084" s="2"/>
    </row>
    <row r="2085" spans="30:30" ht="15.6" customHeight="1">
      <c r="AD2085" s="2"/>
    </row>
    <row r="2086" spans="30:30" ht="15.6" customHeight="1">
      <c r="AD2086" s="2"/>
    </row>
    <row r="2087" spans="30:30" ht="15.6" customHeight="1">
      <c r="AD2087" s="2"/>
    </row>
    <row r="2088" spans="30:30" ht="15.6" customHeight="1">
      <c r="AD2088" s="2"/>
    </row>
    <row r="2089" spans="30:30" ht="15.6" customHeight="1">
      <c r="AD2089" s="2"/>
    </row>
    <row r="2090" spans="30:30" ht="15.6" customHeight="1">
      <c r="AD2090" s="2"/>
    </row>
    <row r="2091" spans="30:30" ht="15.6" customHeight="1">
      <c r="AD2091" s="2"/>
    </row>
    <row r="2092" spans="30:30" ht="15.6" customHeight="1">
      <c r="AD2092" s="2"/>
    </row>
    <row r="2093" spans="30:30" ht="15.6" customHeight="1">
      <c r="AD2093" s="2"/>
    </row>
    <row r="2094" spans="30:30" ht="15.6" customHeight="1">
      <c r="AD2094" s="2"/>
    </row>
    <row r="2095" spans="30:30" ht="15.6" customHeight="1">
      <c r="AD2095" s="2"/>
    </row>
    <row r="2096" spans="30:30" ht="15.6" customHeight="1">
      <c r="AD2096" s="2"/>
    </row>
    <row r="2097" spans="30:30" ht="15.6" customHeight="1">
      <c r="AD2097" s="2"/>
    </row>
    <row r="2098" spans="30:30" ht="15.6" customHeight="1">
      <c r="AD2098" s="2"/>
    </row>
    <row r="2099" spans="30:30" ht="15.6" customHeight="1">
      <c r="AD2099" s="2"/>
    </row>
    <row r="2100" spans="30:30" ht="15.6" customHeight="1">
      <c r="AD2100" s="2"/>
    </row>
    <row r="2101" spans="30:30" ht="15.6" customHeight="1">
      <c r="AD2101" s="2"/>
    </row>
    <row r="2102" spans="30:30" ht="15.6" customHeight="1">
      <c r="AD2102" s="2"/>
    </row>
    <row r="2103" spans="30:30" ht="15.6" customHeight="1">
      <c r="AD2103" s="2"/>
    </row>
    <row r="2104" spans="30:30" ht="15.6" customHeight="1">
      <c r="AD2104" s="2"/>
    </row>
    <row r="2105" spans="30:30" ht="15.6" customHeight="1">
      <c r="AD2105" s="2"/>
    </row>
    <row r="2106" spans="30:30" ht="15.6" customHeight="1">
      <c r="AD2106" s="2"/>
    </row>
    <row r="2107" spans="30:30" ht="15.6" customHeight="1">
      <c r="AD2107" s="2"/>
    </row>
    <row r="2108" spans="30:30" ht="15.6" customHeight="1">
      <c r="AD2108" s="2"/>
    </row>
    <row r="2109" spans="30:30" ht="15.6" customHeight="1">
      <c r="AD2109" s="2"/>
    </row>
    <row r="2110" spans="30:30" ht="15.6" customHeight="1">
      <c r="AD2110" s="2"/>
    </row>
    <row r="2111" spans="30:30" ht="15.6" customHeight="1">
      <c r="AD2111" s="2"/>
    </row>
    <row r="2112" spans="30:30" ht="15.6" customHeight="1">
      <c r="AD2112" s="2"/>
    </row>
    <row r="2113" spans="30:30" ht="15.6" customHeight="1">
      <c r="AD2113" s="2"/>
    </row>
    <row r="2114" spans="30:30" ht="15.6" customHeight="1">
      <c r="AD2114" s="2"/>
    </row>
    <row r="2115" spans="30:30" ht="15.6" customHeight="1">
      <c r="AD2115" s="2"/>
    </row>
    <row r="2116" spans="30:30" ht="15.6" customHeight="1">
      <c r="AD2116" s="2"/>
    </row>
    <row r="2117" spans="30:30" ht="15.6" customHeight="1">
      <c r="AD2117" s="2"/>
    </row>
    <row r="2118" spans="30:30" ht="15.6" customHeight="1">
      <c r="AD2118" s="2"/>
    </row>
    <row r="2119" spans="30:30" ht="15.6" customHeight="1">
      <c r="AD2119" s="2"/>
    </row>
    <row r="2120" spans="30:30" ht="15.6" customHeight="1">
      <c r="AD2120" s="2"/>
    </row>
    <row r="2121" spans="30:30" ht="15.6" customHeight="1">
      <c r="AD2121" s="2"/>
    </row>
    <row r="2122" spans="30:30" ht="15.6" customHeight="1">
      <c r="AD2122" s="2"/>
    </row>
    <row r="2123" spans="30:30" ht="15.6" customHeight="1">
      <c r="AD2123" s="2"/>
    </row>
    <row r="2124" spans="30:30" ht="15.6" customHeight="1">
      <c r="AD2124" s="2"/>
    </row>
    <row r="2125" spans="30:30" ht="15.6" customHeight="1">
      <c r="AD2125" s="2"/>
    </row>
    <row r="2126" spans="30:30" ht="15.6" customHeight="1">
      <c r="AD2126" s="2"/>
    </row>
    <row r="2127" spans="30:30" ht="15.6" customHeight="1">
      <c r="AD2127" s="2"/>
    </row>
    <row r="2128" spans="30:30" ht="15.6" customHeight="1">
      <c r="AD2128" s="2"/>
    </row>
    <row r="2129" spans="30:30" ht="15.6" customHeight="1">
      <c r="AD2129" s="2"/>
    </row>
    <row r="2130" spans="30:30" ht="15.6" customHeight="1">
      <c r="AD2130" s="2"/>
    </row>
    <row r="2131" spans="30:30" ht="15.6" customHeight="1">
      <c r="AD2131" s="2"/>
    </row>
    <row r="2132" spans="30:30" ht="15.6" customHeight="1">
      <c r="AD2132" s="2"/>
    </row>
    <row r="2133" spans="30:30" ht="15.6" customHeight="1">
      <c r="AD2133" s="2"/>
    </row>
    <row r="2134" spans="30:30" ht="15.6" customHeight="1">
      <c r="AD2134" s="2"/>
    </row>
    <row r="2135" spans="30:30" ht="15.6" customHeight="1">
      <c r="AD2135" s="2"/>
    </row>
    <row r="2136" spans="30:30" ht="15.6" customHeight="1">
      <c r="AD2136" s="2"/>
    </row>
    <row r="2137" spans="30:30" ht="15.6" customHeight="1">
      <c r="AD2137" s="2"/>
    </row>
    <row r="2138" spans="30:30" ht="15.6" customHeight="1">
      <c r="AD2138" s="2"/>
    </row>
    <row r="2139" spans="30:30" ht="15.6" customHeight="1">
      <c r="AD2139" s="2"/>
    </row>
    <row r="2140" spans="30:30" ht="15.6" customHeight="1">
      <c r="AD2140" s="2"/>
    </row>
    <row r="2141" spans="30:30" ht="15.6" customHeight="1">
      <c r="AD2141" s="2"/>
    </row>
    <row r="2142" spans="30:30" ht="15.6" customHeight="1">
      <c r="AD2142" s="2"/>
    </row>
    <row r="2143" spans="30:30" ht="15.6" customHeight="1">
      <c r="AD2143" s="2"/>
    </row>
    <row r="2144" spans="30:30" ht="15.6" customHeight="1">
      <c r="AD2144" s="2"/>
    </row>
    <row r="2145" spans="30:30" ht="15.6" customHeight="1">
      <c r="AD2145" s="2"/>
    </row>
    <row r="2146" spans="30:30" ht="15.6" customHeight="1">
      <c r="AD2146" s="2"/>
    </row>
    <row r="2147" spans="30:30" ht="15.6" customHeight="1">
      <c r="AD2147" s="2"/>
    </row>
    <row r="2148" spans="30:30" ht="15.6" customHeight="1">
      <c r="AD2148" s="2"/>
    </row>
    <row r="2149" spans="30:30" ht="15.6" customHeight="1">
      <c r="AD2149" s="2"/>
    </row>
    <row r="2150" spans="30:30" ht="15.6" customHeight="1">
      <c r="AD2150" s="2"/>
    </row>
    <row r="2151" spans="30:30" ht="15.6" customHeight="1">
      <c r="AD2151" s="2"/>
    </row>
    <row r="2152" spans="30:30" ht="15.6" customHeight="1">
      <c r="AD2152" s="2"/>
    </row>
    <row r="2153" spans="30:30" ht="15.6" customHeight="1">
      <c r="AD2153" s="2"/>
    </row>
    <row r="2154" spans="30:30" ht="15.6" customHeight="1">
      <c r="AD2154" s="2"/>
    </row>
    <row r="2155" spans="30:30" ht="15.6" customHeight="1">
      <c r="AD2155" s="2"/>
    </row>
    <row r="2156" spans="30:30" ht="15.6" customHeight="1">
      <c r="AD2156" s="2"/>
    </row>
    <row r="2157" spans="30:30" ht="15.6" customHeight="1">
      <c r="AD2157" s="2"/>
    </row>
    <row r="2158" spans="30:30" ht="15.6" customHeight="1">
      <c r="AD2158" s="2"/>
    </row>
    <row r="2159" spans="30:30" ht="15.6" customHeight="1">
      <c r="AD2159" s="2"/>
    </row>
    <row r="2160" spans="30:30" ht="15.6" customHeight="1">
      <c r="AD2160" s="2"/>
    </row>
    <row r="2161" spans="30:30" ht="15.6" customHeight="1">
      <c r="AD2161" s="2"/>
    </row>
    <row r="2162" spans="30:30" ht="15.6" customHeight="1">
      <c r="AD2162" s="2"/>
    </row>
    <row r="2163" spans="30:30" ht="15.6" customHeight="1">
      <c r="AD2163" s="2"/>
    </row>
    <row r="2164" spans="30:30" ht="15.6" customHeight="1">
      <c r="AD2164" s="2"/>
    </row>
    <row r="2165" spans="30:30" ht="15.6" customHeight="1">
      <c r="AD2165" s="2"/>
    </row>
    <row r="2166" spans="30:30" ht="15.6" customHeight="1">
      <c r="AD2166" s="2"/>
    </row>
    <row r="2167" spans="30:30" ht="15.6" customHeight="1">
      <c r="AD2167" s="2"/>
    </row>
    <row r="2168" spans="30:30" ht="15.6" customHeight="1">
      <c r="AD2168" s="2"/>
    </row>
    <row r="2169" spans="30:30" ht="15.6" customHeight="1">
      <c r="AD2169" s="2"/>
    </row>
    <row r="2170" spans="30:30" ht="15.6" customHeight="1">
      <c r="AD2170" s="2"/>
    </row>
    <row r="2171" spans="30:30" ht="15.6" customHeight="1">
      <c r="AD2171" s="2"/>
    </row>
    <row r="2172" spans="30:30" ht="15.6" customHeight="1">
      <c r="AD2172" s="2"/>
    </row>
    <row r="2173" spans="30:30" ht="15.6" customHeight="1">
      <c r="AD2173" s="2"/>
    </row>
    <row r="2174" spans="30:30" ht="15.6" customHeight="1">
      <c r="AD2174" s="2"/>
    </row>
    <row r="2175" spans="30:30" ht="15.6" customHeight="1">
      <c r="AD2175" s="2"/>
    </row>
    <row r="2176" spans="30:30" ht="15.6" customHeight="1">
      <c r="AD2176" s="2"/>
    </row>
    <row r="2177" spans="30:30" ht="15.6" customHeight="1">
      <c r="AD2177" s="2"/>
    </row>
    <row r="2178" spans="30:30" ht="15.6" customHeight="1">
      <c r="AD2178" s="2"/>
    </row>
    <row r="2179" spans="30:30" ht="15.6" customHeight="1">
      <c r="AD2179" s="2"/>
    </row>
    <row r="2180" spans="30:30" ht="15.6" customHeight="1">
      <c r="AD2180" s="2"/>
    </row>
    <row r="2181" spans="30:30" ht="15.6" customHeight="1">
      <c r="AD2181" s="2"/>
    </row>
    <row r="2182" spans="30:30" ht="15.6" customHeight="1">
      <c r="AD2182" s="2"/>
    </row>
    <row r="2183" spans="30:30" ht="15.6" customHeight="1">
      <c r="AD2183" s="2"/>
    </row>
    <row r="2184" spans="30:30" ht="15.6" customHeight="1">
      <c r="AD2184" s="2"/>
    </row>
    <row r="2185" spans="30:30" ht="15.6" customHeight="1">
      <c r="AD2185" s="2"/>
    </row>
    <row r="2186" spans="30:30" ht="15.6" customHeight="1">
      <c r="AD2186" s="2"/>
    </row>
    <row r="2187" spans="30:30" ht="15.6" customHeight="1">
      <c r="AD2187" s="2"/>
    </row>
    <row r="2188" spans="30:30" ht="15.6" customHeight="1">
      <c r="AD2188" s="2"/>
    </row>
    <row r="2189" spans="30:30" ht="15.6" customHeight="1">
      <c r="AD2189" s="2"/>
    </row>
    <row r="2190" spans="30:30" ht="15.6" customHeight="1">
      <c r="AD2190" s="2"/>
    </row>
    <row r="2191" spans="30:30" ht="15.6" customHeight="1">
      <c r="AD2191" s="2"/>
    </row>
    <row r="2192" spans="30:30" ht="15.6" customHeight="1">
      <c r="AD2192" s="2"/>
    </row>
    <row r="2193" spans="30:30" ht="15.6" customHeight="1">
      <c r="AD2193" s="2"/>
    </row>
    <row r="2194" spans="30:30" ht="15.6" customHeight="1">
      <c r="AD2194" s="2"/>
    </row>
    <row r="2195" spans="30:30" ht="15.6" customHeight="1">
      <c r="AD2195" s="2"/>
    </row>
    <row r="2196" spans="30:30" ht="15.6" customHeight="1">
      <c r="AD2196" s="2"/>
    </row>
    <row r="2197" spans="30:30" ht="15.6" customHeight="1">
      <c r="AD2197" s="2"/>
    </row>
    <row r="2198" spans="30:30" ht="15.6" customHeight="1">
      <c r="AD2198" s="2"/>
    </row>
    <row r="2199" spans="30:30" ht="15.6" customHeight="1">
      <c r="AD2199" s="2"/>
    </row>
    <row r="2200" spans="30:30" ht="15.6" customHeight="1">
      <c r="AD2200" s="2"/>
    </row>
    <row r="2201" spans="30:30" ht="15.6" customHeight="1">
      <c r="AD2201" s="2"/>
    </row>
    <row r="2202" spans="30:30" ht="15.6" customHeight="1">
      <c r="AD2202" s="2"/>
    </row>
    <row r="2203" spans="30:30" ht="15.6" customHeight="1">
      <c r="AD2203" s="2"/>
    </row>
    <row r="2204" spans="30:30" ht="15.6" customHeight="1">
      <c r="AD2204" s="2"/>
    </row>
    <row r="2205" spans="30:30" ht="15.6" customHeight="1">
      <c r="AD2205" s="2"/>
    </row>
    <row r="2206" spans="30:30" ht="15.6" customHeight="1">
      <c r="AD2206" s="2"/>
    </row>
    <row r="2207" spans="30:30" ht="15.6" customHeight="1">
      <c r="AD2207" s="2"/>
    </row>
    <row r="2208" spans="30:30" ht="15.6" customHeight="1">
      <c r="AD2208" s="2"/>
    </row>
    <row r="2209" spans="30:30" ht="15.6" customHeight="1">
      <c r="AD2209" s="2"/>
    </row>
    <row r="2210" spans="30:30" ht="15.6" customHeight="1">
      <c r="AD2210" s="2"/>
    </row>
    <row r="2211" spans="30:30" ht="15.6" customHeight="1">
      <c r="AD2211" s="2"/>
    </row>
    <row r="2212" spans="30:30" ht="15.6" customHeight="1">
      <c r="AD2212" s="2"/>
    </row>
    <row r="2213" spans="30:30" ht="15.6" customHeight="1">
      <c r="AD2213" s="2"/>
    </row>
    <row r="2214" spans="30:30" ht="15.6" customHeight="1">
      <c r="AD2214" s="2"/>
    </row>
    <row r="2215" spans="30:30" ht="15.6" customHeight="1">
      <c r="AD2215" s="2"/>
    </row>
    <row r="2216" spans="30:30" ht="15.6" customHeight="1">
      <c r="AD2216" s="2"/>
    </row>
    <row r="2217" spans="30:30" ht="15.6" customHeight="1">
      <c r="AD2217" s="2"/>
    </row>
    <row r="2218" spans="30:30" ht="15.6" customHeight="1">
      <c r="AD2218" s="2"/>
    </row>
    <row r="2219" spans="30:30" ht="15.6" customHeight="1">
      <c r="AD2219" s="2"/>
    </row>
    <row r="2220" spans="30:30" ht="15.6" customHeight="1">
      <c r="AD2220" s="2"/>
    </row>
    <row r="2221" spans="30:30" ht="15.6" customHeight="1">
      <c r="AD2221" s="2"/>
    </row>
    <row r="2222" spans="30:30" ht="15.6" customHeight="1">
      <c r="AD2222" s="2"/>
    </row>
    <row r="2223" spans="30:30" ht="15.6" customHeight="1">
      <c r="AD2223" s="2"/>
    </row>
    <row r="2224" spans="30:30" ht="15.6" customHeight="1">
      <c r="AD2224" s="2"/>
    </row>
    <row r="2225" spans="30:30" ht="15.6" customHeight="1">
      <c r="AD2225" s="2"/>
    </row>
    <row r="2226" spans="30:30" ht="15.6" customHeight="1">
      <c r="AD2226" s="2"/>
    </row>
    <row r="2227" spans="30:30" ht="15.6" customHeight="1">
      <c r="AD2227" s="2"/>
    </row>
    <row r="2228" spans="30:30" ht="15.6" customHeight="1">
      <c r="AD2228" s="2"/>
    </row>
    <row r="2229" spans="30:30" ht="15.6" customHeight="1">
      <c r="AD2229" s="2"/>
    </row>
    <row r="2230" spans="30:30" ht="15.6" customHeight="1">
      <c r="AD2230" s="2"/>
    </row>
    <row r="2231" spans="30:30" ht="15.6" customHeight="1">
      <c r="AD2231" s="2"/>
    </row>
    <row r="2232" spans="30:30" ht="15.6" customHeight="1">
      <c r="AD2232" s="2"/>
    </row>
    <row r="2233" spans="30:30" ht="15.6" customHeight="1">
      <c r="AD2233" s="2"/>
    </row>
    <row r="2234" spans="30:30" ht="15.6" customHeight="1">
      <c r="AD2234" s="2"/>
    </row>
    <row r="2235" spans="30:30" ht="15.6" customHeight="1">
      <c r="AD2235" s="2"/>
    </row>
    <row r="2236" spans="30:30" ht="15.6" customHeight="1">
      <c r="AD2236" s="2"/>
    </row>
    <row r="2237" spans="30:30" ht="15.6" customHeight="1">
      <c r="AD2237" s="2"/>
    </row>
    <row r="2238" spans="30:30" ht="15.6" customHeight="1">
      <c r="AD2238" s="2"/>
    </row>
    <row r="2239" spans="30:30" ht="15.6" customHeight="1">
      <c r="AD2239" s="2"/>
    </row>
    <row r="2240" spans="30:30" ht="15.6" customHeight="1">
      <c r="AD2240" s="2"/>
    </row>
    <row r="2241" spans="30:30" ht="15.6" customHeight="1">
      <c r="AD2241" s="2"/>
    </row>
    <row r="2242" spans="30:30" ht="15.6" customHeight="1">
      <c r="AD2242" s="2"/>
    </row>
    <row r="2243" spans="30:30" ht="15.6" customHeight="1">
      <c r="AD2243" s="2"/>
    </row>
    <row r="2244" spans="30:30" ht="15.6" customHeight="1">
      <c r="AD2244" s="2"/>
    </row>
    <row r="2245" spans="30:30" ht="15.6" customHeight="1">
      <c r="AD2245" s="2"/>
    </row>
    <row r="2246" spans="30:30" ht="15.6" customHeight="1">
      <c r="AD2246" s="2"/>
    </row>
    <row r="2247" spans="30:30" ht="15.6" customHeight="1">
      <c r="AD2247" s="2"/>
    </row>
    <row r="2248" spans="30:30" ht="15.6" customHeight="1">
      <c r="AD2248" s="2"/>
    </row>
    <row r="2249" spans="30:30" ht="15.6" customHeight="1">
      <c r="AD2249" s="2"/>
    </row>
    <row r="2250" spans="30:30" ht="15.6" customHeight="1">
      <c r="AD2250" s="2"/>
    </row>
    <row r="2251" spans="30:30" ht="15.6" customHeight="1">
      <c r="AD2251" s="2"/>
    </row>
    <row r="2252" spans="30:30" ht="15.6" customHeight="1">
      <c r="AD2252" s="2"/>
    </row>
    <row r="2253" spans="30:30" ht="15.6" customHeight="1">
      <c r="AD2253" s="2"/>
    </row>
    <row r="2254" spans="30:30" ht="15.6" customHeight="1">
      <c r="AD2254" s="2"/>
    </row>
    <row r="2255" spans="30:30" ht="15.6" customHeight="1">
      <c r="AD2255" s="2"/>
    </row>
    <row r="2256" spans="30:30" ht="15.6" customHeight="1">
      <c r="AD2256" s="2"/>
    </row>
    <row r="2257" spans="30:30" ht="15.6" customHeight="1">
      <c r="AD2257" s="2"/>
    </row>
    <row r="2258" spans="30:30" ht="15.6" customHeight="1">
      <c r="AD2258" s="2"/>
    </row>
    <row r="2259" spans="30:30" ht="15.6" customHeight="1">
      <c r="AD2259" s="2"/>
    </row>
    <row r="2260" spans="30:30" ht="15.6" customHeight="1">
      <c r="AD2260" s="2"/>
    </row>
    <row r="2261" spans="30:30" ht="15.6" customHeight="1">
      <c r="AD2261" s="2"/>
    </row>
    <row r="2262" spans="30:30" ht="15.6" customHeight="1">
      <c r="AD2262" s="2"/>
    </row>
    <row r="2263" spans="30:30" ht="15.6" customHeight="1">
      <c r="AD2263" s="2"/>
    </row>
    <row r="2264" spans="30:30" ht="15.6" customHeight="1">
      <c r="AD2264" s="2"/>
    </row>
    <row r="2265" spans="30:30" ht="15.6" customHeight="1">
      <c r="AD2265" s="2"/>
    </row>
    <row r="2266" spans="30:30" ht="15.6" customHeight="1">
      <c r="AD2266" s="2"/>
    </row>
    <row r="2267" spans="30:30" ht="15.6" customHeight="1">
      <c r="AD2267" s="2"/>
    </row>
    <row r="2268" spans="30:30" ht="15.6" customHeight="1">
      <c r="AD2268" s="2"/>
    </row>
    <row r="2269" spans="30:30" ht="15.6" customHeight="1">
      <c r="AD2269" s="2"/>
    </row>
    <row r="2270" spans="30:30" ht="15.6" customHeight="1">
      <c r="AD2270" s="2"/>
    </row>
    <row r="2271" spans="30:30" ht="15.6" customHeight="1">
      <c r="AD2271" s="2"/>
    </row>
    <row r="2272" spans="30:30" ht="15.6" customHeight="1">
      <c r="AD2272" s="2"/>
    </row>
    <row r="2273" spans="30:30" ht="15.6" customHeight="1">
      <c r="AD2273" s="2"/>
    </row>
    <row r="2274" spans="30:30" ht="15.6" customHeight="1">
      <c r="AD2274" s="2"/>
    </row>
    <row r="2275" spans="30:30" ht="15.6" customHeight="1">
      <c r="AD2275" s="2"/>
    </row>
    <row r="2276" spans="30:30" ht="15.6" customHeight="1">
      <c r="AD2276" s="2"/>
    </row>
    <row r="2277" spans="30:30" ht="15.6" customHeight="1">
      <c r="AD2277" s="2"/>
    </row>
    <row r="2278" spans="30:30" ht="15.6" customHeight="1">
      <c r="AD2278" s="2"/>
    </row>
    <row r="2279" spans="30:30" ht="15.6" customHeight="1">
      <c r="AD2279" s="2"/>
    </row>
    <row r="2280" spans="30:30" ht="15.6" customHeight="1">
      <c r="AD2280" s="2"/>
    </row>
    <row r="2281" spans="30:30" ht="15.6" customHeight="1">
      <c r="AD2281" s="2"/>
    </row>
    <row r="2282" spans="30:30" ht="15.6" customHeight="1">
      <c r="AD2282" s="2"/>
    </row>
    <row r="2283" spans="30:30" ht="15.6" customHeight="1">
      <c r="AD2283" s="2"/>
    </row>
    <row r="2284" spans="30:30" ht="15.6" customHeight="1">
      <c r="AD2284" s="2"/>
    </row>
    <row r="2285" spans="30:30" ht="15.6" customHeight="1">
      <c r="AD2285" s="2"/>
    </row>
    <row r="2286" spans="30:30" ht="15.6" customHeight="1">
      <c r="AD2286" s="2"/>
    </row>
    <row r="2287" spans="30:30" ht="15.6" customHeight="1">
      <c r="AD2287" s="2"/>
    </row>
    <row r="2288" spans="30:30" ht="15.6" customHeight="1">
      <c r="AD2288" s="2"/>
    </row>
    <row r="2289" spans="30:30" ht="15.6" customHeight="1">
      <c r="AD2289" s="2"/>
    </row>
    <row r="2290" spans="30:30" ht="15.6" customHeight="1">
      <c r="AD2290" s="2"/>
    </row>
    <row r="2291" spans="30:30" ht="15.6" customHeight="1">
      <c r="AD2291" s="2"/>
    </row>
    <row r="2292" spans="30:30" ht="15.6" customHeight="1">
      <c r="AD2292" s="2"/>
    </row>
    <row r="2293" spans="30:30" ht="15.6" customHeight="1">
      <c r="AD2293" s="2"/>
    </row>
    <row r="2294" spans="30:30" ht="15.6" customHeight="1">
      <c r="AD2294" s="2"/>
    </row>
    <row r="2295" spans="30:30" ht="15.6" customHeight="1">
      <c r="AD2295" s="2"/>
    </row>
    <row r="2296" spans="30:30" ht="15.6" customHeight="1">
      <c r="AD2296" s="2"/>
    </row>
    <row r="2297" spans="30:30" ht="15.6" customHeight="1">
      <c r="AD2297" s="2"/>
    </row>
    <row r="2298" spans="30:30" ht="15.6" customHeight="1">
      <c r="AD2298" s="2"/>
    </row>
    <row r="2299" spans="30:30" ht="15.6" customHeight="1">
      <c r="AD2299" s="2"/>
    </row>
    <row r="2300" spans="30:30" ht="15.6" customHeight="1">
      <c r="AD2300" s="2"/>
    </row>
    <row r="2301" spans="30:30" ht="15.6" customHeight="1">
      <c r="AD2301" s="2"/>
    </row>
    <row r="2302" spans="30:30" ht="15.6" customHeight="1">
      <c r="AD2302" s="2"/>
    </row>
    <row r="2303" spans="30:30" ht="15.6" customHeight="1">
      <c r="AD2303" s="2"/>
    </row>
    <row r="2304" spans="30:30" ht="15.6" customHeight="1">
      <c r="AD2304" s="2"/>
    </row>
    <row r="2305" spans="30:30" ht="15.6" customHeight="1">
      <c r="AD2305" s="2"/>
    </row>
    <row r="2306" spans="30:30" ht="15.6" customHeight="1">
      <c r="AD2306" s="2"/>
    </row>
    <row r="2307" spans="30:30" ht="15.6" customHeight="1">
      <c r="AD2307" s="2"/>
    </row>
    <row r="2308" spans="30:30" ht="15.6" customHeight="1">
      <c r="AD2308" s="2"/>
    </row>
    <row r="2309" spans="30:30" ht="15.6" customHeight="1">
      <c r="AD2309" s="2"/>
    </row>
    <row r="2310" spans="30:30" ht="15.6" customHeight="1">
      <c r="AD2310" s="2"/>
    </row>
    <row r="2311" spans="30:30" ht="15.6" customHeight="1">
      <c r="AD2311" s="2"/>
    </row>
    <row r="2312" spans="30:30" ht="15.6" customHeight="1">
      <c r="AD2312" s="2"/>
    </row>
    <row r="2313" spans="30:30" ht="15.6" customHeight="1">
      <c r="AD2313" s="2"/>
    </row>
    <row r="2314" spans="30:30" ht="15.6" customHeight="1">
      <c r="AD2314" s="2"/>
    </row>
    <row r="2315" spans="30:30" ht="15.6" customHeight="1">
      <c r="AD2315" s="2"/>
    </row>
    <row r="2316" spans="30:30" ht="15.6" customHeight="1">
      <c r="AD2316" s="2"/>
    </row>
    <row r="2317" spans="30:30" ht="15.6" customHeight="1">
      <c r="AD2317" s="2"/>
    </row>
    <row r="2318" spans="30:30" ht="15.6" customHeight="1">
      <c r="AD2318" s="2"/>
    </row>
    <row r="2319" spans="30:30" ht="15.6" customHeight="1">
      <c r="AD2319" s="2"/>
    </row>
    <row r="2320" spans="30:30" ht="15.6" customHeight="1">
      <c r="AD2320" s="2"/>
    </row>
    <row r="2321" spans="30:30" ht="15.6" customHeight="1">
      <c r="AD2321" s="2"/>
    </row>
    <row r="2322" spans="30:30" ht="15.6" customHeight="1">
      <c r="AD2322" s="2"/>
    </row>
    <row r="2323" spans="30:30" ht="15.6" customHeight="1">
      <c r="AD2323" s="2"/>
    </row>
    <row r="2324" spans="30:30" ht="15.6" customHeight="1">
      <c r="AD2324" s="2"/>
    </row>
    <row r="2325" spans="30:30" ht="15.6" customHeight="1">
      <c r="AD2325" s="2"/>
    </row>
    <row r="2326" spans="30:30" ht="15.6" customHeight="1">
      <c r="AD2326" s="2"/>
    </row>
    <row r="2327" spans="30:30" ht="15.6" customHeight="1">
      <c r="AD2327" s="2"/>
    </row>
    <row r="2328" spans="30:30" ht="15.6" customHeight="1">
      <c r="AD2328" s="2"/>
    </row>
    <row r="2329" spans="30:30" ht="15.6" customHeight="1">
      <c r="AD2329" s="2"/>
    </row>
    <row r="2330" spans="30:30" ht="15.6" customHeight="1">
      <c r="AD2330" s="2"/>
    </row>
    <row r="2331" spans="30:30" ht="15.6" customHeight="1">
      <c r="AD2331" s="2"/>
    </row>
    <row r="2332" spans="30:30" ht="15.6" customHeight="1">
      <c r="AD2332" s="2"/>
    </row>
    <row r="2333" spans="30:30" ht="15.6" customHeight="1">
      <c r="AD2333" s="2"/>
    </row>
    <row r="2334" spans="30:30" ht="15.6" customHeight="1">
      <c r="AD2334" s="2"/>
    </row>
    <row r="2335" spans="30:30" ht="15.6" customHeight="1">
      <c r="AD2335" s="2"/>
    </row>
    <row r="2336" spans="30:30" ht="15.6" customHeight="1">
      <c r="AD2336" s="2"/>
    </row>
    <row r="2337" spans="30:30" ht="15.6" customHeight="1">
      <c r="AD2337" s="2"/>
    </row>
    <row r="2338" spans="30:30" ht="15.6" customHeight="1">
      <c r="AD2338" s="2"/>
    </row>
    <row r="2339" spans="30:30" ht="15.6" customHeight="1">
      <c r="AD2339" s="2"/>
    </row>
    <row r="2340" spans="30:30" ht="15.6" customHeight="1">
      <c r="AD2340" s="2"/>
    </row>
    <row r="2341" spans="30:30" ht="15.6" customHeight="1">
      <c r="AD2341" s="2"/>
    </row>
    <row r="2342" spans="30:30" ht="15.6" customHeight="1">
      <c r="AD2342" s="2"/>
    </row>
    <row r="2343" spans="30:30" ht="15.6" customHeight="1">
      <c r="AD2343" s="2"/>
    </row>
    <row r="2344" spans="30:30" ht="15.6" customHeight="1">
      <c r="AD2344" s="2"/>
    </row>
    <row r="2345" spans="30:30" ht="15.6" customHeight="1">
      <c r="AD2345" s="2"/>
    </row>
    <row r="2346" spans="30:30" ht="15.6" customHeight="1">
      <c r="AD2346" s="2"/>
    </row>
    <row r="2347" spans="30:30" ht="15.6" customHeight="1">
      <c r="AD2347" s="2"/>
    </row>
    <row r="2348" spans="30:30" ht="15.6" customHeight="1">
      <c r="AD2348" s="2"/>
    </row>
    <row r="2349" spans="30:30" ht="15.6" customHeight="1">
      <c r="AD2349" s="2"/>
    </row>
    <row r="2350" spans="30:30" ht="15.6" customHeight="1">
      <c r="AD2350" s="2"/>
    </row>
    <row r="2351" spans="30:30" ht="15.6" customHeight="1">
      <c r="AD2351" s="2"/>
    </row>
    <row r="2352" spans="30:30" ht="15.6" customHeight="1">
      <c r="AD2352" s="2"/>
    </row>
    <row r="2353" spans="30:30" ht="15.6" customHeight="1">
      <c r="AD2353" s="2"/>
    </row>
    <row r="2354" spans="30:30" ht="15.6" customHeight="1">
      <c r="AD2354" s="2"/>
    </row>
    <row r="2355" spans="30:30" ht="15.6" customHeight="1">
      <c r="AD2355" s="2"/>
    </row>
    <row r="2356" spans="30:30" ht="15.6" customHeight="1">
      <c r="AD2356" s="2"/>
    </row>
    <row r="2357" spans="30:30" ht="15.6" customHeight="1">
      <c r="AD2357" s="2"/>
    </row>
    <row r="2358" spans="30:30" ht="15.6" customHeight="1">
      <c r="AD2358" s="2"/>
    </row>
    <row r="2359" spans="30:30" ht="15.6" customHeight="1">
      <c r="AD2359" s="2"/>
    </row>
    <row r="2360" spans="30:30" ht="15.6" customHeight="1">
      <c r="AD2360" s="2"/>
    </row>
    <row r="2361" spans="30:30" ht="15.6" customHeight="1">
      <c r="AD2361" s="2"/>
    </row>
    <row r="2362" spans="30:30" ht="15.6" customHeight="1">
      <c r="AD2362" s="2"/>
    </row>
    <row r="2363" spans="30:30" ht="15.6" customHeight="1">
      <c r="AD2363" s="2"/>
    </row>
    <row r="2364" spans="30:30" ht="15.6" customHeight="1">
      <c r="AD2364" s="2"/>
    </row>
    <row r="2365" spans="30:30" ht="15.6" customHeight="1">
      <c r="AD2365" s="2"/>
    </row>
    <row r="2366" spans="30:30" ht="15.6" customHeight="1">
      <c r="AD2366" s="2"/>
    </row>
    <row r="2367" spans="30:30" ht="15.6" customHeight="1">
      <c r="AD2367" s="2"/>
    </row>
    <row r="2368" spans="30:30" ht="15.6" customHeight="1">
      <c r="AD2368" s="2"/>
    </row>
    <row r="2369" spans="30:30" ht="15.6" customHeight="1">
      <c r="AD2369" s="2"/>
    </row>
    <row r="2370" spans="30:30" ht="15.6" customHeight="1">
      <c r="AD2370" s="2"/>
    </row>
    <row r="2371" spans="30:30" ht="15.6" customHeight="1">
      <c r="AD2371" s="2"/>
    </row>
    <row r="2372" spans="30:30" ht="15.6" customHeight="1">
      <c r="AD2372" s="2"/>
    </row>
    <row r="2373" spans="30:30" ht="15.6" customHeight="1">
      <c r="AD2373" s="2"/>
    </row>
    <row r="2374" spans="30:30" ht="15.6" customHeight="1">
      <c r="AD2374" s="2"/>
    </row>
    <row r="2375" spans="30:30" ht="15.6" customHeight="1">
      <c r="AD2375" s="2"/>
    </row>
    <row r="2376" spans="30:30" ht="15.6" customHeight="1">
      <c r="AD2376" s="2"/>
    </row>
    <row r="2377" spans="30:30" ht="15.6" customHeight="1">
      <c r="AD2377" s="2"/>
    </row>
    <row r="2378" spans="30:30" ht="15.6" customHeight="1">
      <c r="AD2378" s="2"/>
    </row>
    <row r="2379" spans="30:30" ht="15.6" customHeight="1">
      <c r="AD2379" s="2"/>
    </row>
    <row r="2380" spans="30:30" ht="15.6" customHeight="1">
      <c r="AD2380" s="2"/>
    </row>
    <row r="2381" spans="30:30" ht="15.6" customHeight="1">
      <c r="AD2381" s="2"/>
    </row>
    <row r="2382" spans="30:30" ht="15.6" customHeight="1">
      <c r="AD2382" s="2"/>
    </row>
    <row r="2383" spans="30:30" ht="15.6" customHeight="1">
      <c r="AD2383" s="2"/>
    </row>
    <row r="2384" spans="30:30" ht="15.6" customHeight="1">
      <c r="AD2384" s="2"/>
    </row>
    <row r="2385" spans="30:30" ht="15.6" customHeight="1">
      <c r="AD2385" s="2"/>
    </row>
    <row r="2386" spans="30:30" ht="15.6" customHeight="1">
      <c r="AD2386" s="2"/>
    </row>
    <row r="2387" spans="30:30" ht="15.6" customHeight="1">
      <c r="AD2387" s="2"/>
    </row>
    <row r="2388" spans="30:30" ht="15.6" customHeight="1">
      <c r="AD2388" s="2"/>
    </row>
    <row r="2389" spans="30:30" ht="15.6" customHeight="1">
      <c r="AD2389" s="2"/>
    </row>
    <row r="2390" spans="30:30" ht="15.6" customHeight="1">
      <c r="AD2390" s="2"/>
    </row>
    <row r="2391" spans="30:30" ht="15.6" customHeight="1">
      <c r="AD2391" s="2"/>
    </row>
    <row r="2392" spans="30:30" ht="15.6" customHeight="1">
      <c r="AD2392" s="2"/>
    </row>
    <row r="2393" spans="30:30" ht="15.6" customHeight="1">
      <c r="AD2393" s="2"/>
    </row>
    <row r="2394" spans="30:30" ht="15.6" customHeight="1">
      <c r="AD2394" s="2"/>
    </row>
    <row r="2395" spans="30:30" ht="15.6" customHeight="1">
      <c r="AD2395" s="2"/>
    </row>
    <row r="2396" spans="30:30" ht="15.6" customHeight="1">
      <c r="AD2396" s="2"/>
    </row>
    <row r="2397" spans="30:30" ht="15.6" customHeight="1">
      <c r="AD2397" s="2"/>
    </row>
    <row r="2398" spans="30:30" ht="15.6" customHeight="1">
      <c r="AD2398" s="2"/>
    </row>
    <row r="2399" spans="30:30" ht="15.6" customHeight="1">
      <c r="AD2399" s="2"/>
    </row>
    <row r="2400" spans="30:30" ht="15.6" customHeight="1">
      <c r="AD2400" s="2"/>
    </row>
    <row r="2401" spans="30:30" ht="15.6" customHeight="1">
      <c r="AD2401" s="2"/>
    </row>
    <row r="2402" spans="30:30" ht="15.6" customHeight="1">
      <c r="AD2402" s="2"/>
    </row>
    <row r="2403" spans="30:30" ht="15.6" customHeight="1">
      <c r="AD2403" s="2"/>
    </row>
    <row r="2404" spans="30:30" ht="15.6" customHeight="1">
      <c r="AD2404" s="2"/>
    </row>
    <row r="2405" spans="30:30" ht="15.6" customHeight="1">
      <c r="AD2405" s="2"/>
    </row>
    <row r="2406" spans="30:30" ht="15.6" customHeight="1">
      <c r="AD2406" s="2"/>
    </row>
    <row r="2407" spans="30:30" ht="15.6" customHeight="1">
      <c r="AD2407" s="2"/>
    </row>
    <row r="2408" spans="30:30" ht="15.6" customHeight="1">
      <c r="AD2408" s="2"/>
    </row>
    <row r="2409" spans="30:30" ht="15.6" customHeight="1">
      <c r="AD2409" s="2"/>
    </row>
    <row r="2410" spans="30:30" ht="15.6" customHeight="1">
      <c r="AD2410" s="2"/>
    </row>
    <row r="2411" spans="30:30" ht="15.6" customHeight="1">
      <c r="AD2411" s="2"/>
    </row>
    <row r="2412" spans="30:30" ht="15.6" customHeight="1">
      <c r="AD2412" s="2"/>
    </row>
    <row r="2413" spans="30:30" ht="15.6" customHeight="1">
      <c r="AD2413" s="2"/>
    </row>
    <row r="2414" spans="30:30" ht="15.6" customHeight="1">
      <c r="AD2414" s="2"/>
    </row>
    <row r="2415" spans="30:30" ht="15.6" customHeight="1">
      <c r="AD2415" s="2"/>
    </row>
    <row r="2416" spans="30:30" ht="15.6" customHeight="1">
      <c r="AD2416" s="2"/>
    </row>
    <row r="2417" spans="30:30" ht="15.6" customHeight="1">
      <c r="AD2417" s="2"/>
    </row>
    <row r="2418" spans="30:30" ht="15.6" customHeight="1">
      <c r="AD2418" s="2"/>
    </row>
    <row r="2419" spans="30:30" ht="15.6" customHeight="1">
      <c r="AD2419" s="2"/>
    </row>
    <row r="2420" spans="30:30" ht="15.6" customHeight="1">
      <c r="AD2420" s="2"/>
    </row>
    <row r="2421" spans="30:30" ht="15.6" customHeight="1">
      <c r="AD2421" s="2"/>
    </row>
    <row r="2422" spans="30:30" ht="15.6" customHeight="1">
      <c r="AD2422" s="2"/>
    </row>
    <row r="2423" spans="30:30" ht="15.6" customHeight="1">
      <c r="AD2423" s="2"/>
    </row>
    <row r="2424" spans="30:30" ht="15.6" customHeight="1">
      <c r="AD2424" s="2"/>
    </row>
    <row r="2425" spans="30:30" ht="15.6" customHeight="1">
      <c r="AD2425" s="2"/>
    </row>
    <row r="2426" spans="30:30" ht="15.6" customHeight="1">
      <c r="AD2426" s="2"/>
    </row>
    <row r="2427" spans="30:30" ht="15.6" customHeight="1">
      <c r="AD2427" s="2"/>
    </row>
    <row r="2428" spans="30:30" ht="15.6" customHeight="1">
      <c r="AD2428" s="2"/>
    </row>
    <row r="2429" spans="30:30" ht="15.6" customHeight="1">
      <c r="AD2429" s="2"/>
    </row>
    <row r="2430" spans="30:30" ht="15.6" customHeight="1">
      <c r="AD2430" s="2"/>
    </row>
    <row r="2431" spans="30:30" ht="15.6" customHeight="1">
      <c r="AD2431" s="2"/>
    </row>
    <row r="2432" spans="30:30" ht="15.6" customHeight="1">
      <c r="AD2432" s="2"/>
    </row>
    <row r="2433" spans="30:30" ht="15.6" customHeight="1">
      <c r="AD2433" s="2"/>
    </row>
    <row r="2434" spans="30:30" ht="15.6" customHeight="1">
      <c r="AD2434" s="2"/>
    </row>
    <row r="2435" spans="30:30" ht="15.6" customHeight="1">
      <c r="AD2435" s="2"/>
    </row>
    <row r="2436" spans="30:30" ht="15.6" customHeight="1">
      <c r="AD2436" s="2"/>
    </row>
    <row r="2437" spans="30:30" ht="15.6" customHeight="1">
      <c r="AD2437" s="2"/>
    </row>
    <row r="2438" spans="30:30" ht="15.6" customHeight="1">
      <c r="AD2438" s="2"/>
    </row>
    <row r="2439" spans="30:30" ht="15.6" customHeight="1">
      <c r="AD2439" s="2"/>
    </row>
    <row r="2440" spans="30:30" ht="15.6" customHeight="1">
      <c r="AD2440" s="2"/>
    </row>
    <row r="2441" spans="30:30" ht="15.6" customHeight="1">
      <c r="AD2441" s="2"/>
    </row>
    <row r="2442" spans="30:30" ht="15.6" customHeight="1">
      <c r="AD2442" s="2"/>
    </row>
    <row r="2443" spans="30:30" ht="15.6" customHeight="1">
      <c r="AD2443" s="2"/>
    </row>
    <row r="2444" spans="30:30" ht="15.6" customHeight="1">
      <c r="AD2444" s="2"/>
    </row>
    <row r="2445" spans="30:30" ht="15.6" customHeight="1">
      <c r="AD2445" s="2"/>
    </row>
    <row r="2446" spans="30:30" ht="15.6" customHeight="1">
      <c r="AD2446" s="2"/>
    </row>
    <row r="2447" spans="30:30" ht="15.6" customHeight="1">
      <c r="AD2447" s="2"/>
    </row>
    <row r="2448" spans="30:30" ht="15.6" customHeight="1">
      <c r="AD2448" s="2"/>
    </row>
    <row r="2449" spans="30:30" ht="15.6" customHeight="1">
      <c r="AD2449" s="2"/>
    </row>
    <row r="2450" spans="30:30" ht="15.6" customHeight="1">
      <c r="AD2450" s="2"/>
    </row>
    <row r="2451" spans="30:30" ht="15.6" customHeight="1">
      <c r="AD2451" s="2"/>
    </row>
    <row r="2452" spans="30:30" ht="15.6" customHeight="1">
      <c r="AD2452" s="2"/>
    </row>
    <row r="2453" spans="30:30" ht="15.6" customHeight="1">
      <c r="AD2453" s="2"/>
    </row>
    <row r="2454" spans="30:30" ht="15.6" customHeight="1">
      <c r="AD2454" s="2"/>
    </row>
    <row r="2455" spans="30:30" ht="15.6" customHeight="1">
      <c r="AD2455" s="2"/>
    </row>
    <row r="2456" spans="30:30" ht="15.6" customHeight="1">
      <c r="AD2456" s="2"/>
    </row>
    <row r="2457" spans="30:30" ht="15.6" customHeight="1">
      <c r="AD2457" s="2"/>
    </row>
    <row r="2458" spans="30:30" ht="15.6" customHeight="1">
      <c r="AD2458" s="2"/>
    </row>
    <row r="2459" spans="30:30" ht="15.6" customHeight="1">
      <c r="AD2459" s="2"/>
    </row>
    <row r="2460" spans="30:30" ht="15.6" customHeight="1">
      <c r="AD2460" s="2"/>
    </row>
    <row r="2461" spans="30:30" ht="15.6" customHeight="1">
      <c r="AD2461" s="2"/>
    </row>
    <row r="2462" spans="30:30" ht="15.6" customHeight="1">
      <c r="AD2462" s="2"/>
    </row>
    <row r="2463" spans="30:30" ht="15.6" customHeight="1">
      <c r="AD2463" s="2"/>
    </row>
    <row r="2464" spans="30:30" ht="15.6" customHeight="1">
      <c r="AD2464" s="2"/>
    </row>
    <row r="2465" spans="30:30" ht="15.6" customHeight="1">
      <c r="AD2465" s="2"/>
    </row>
    <row r="2466" spans="30:30" ht="15.6" customHeight="1">
      <c r="AD2466" s="2"/>
    </row>
    <row r="2467" spans="30:30" ht="15.6" customHeight="1">
      <c r="AD2467" s="2"/>
    </row>
    <row r="2468" spans="30:30" ht="15.6" customHeight="1">
      <c r="AD2468" s="2"/>
    </row>
    <row r="2469" spans="30:30" ht="15.6" customHeight="1">
      <c r="AD2469" s="2"/>
    </row>
    <row r="2470" spans="30:30" ht="15.6" customHeight="1">
      <c r="AD2470" s="2"/>
    </row>
    <row r="2471" spans="30:30" ht="15.6" customHeight="1">
      <c r="AD2471" s="2"/>
    </row>
    <row r="2472" spans="30:30" ht="15.6" customHeight="1">
      <c r="AD2472" s="2"/>
    </row>
    <row r="2473" spans="30:30" ht="15.6" customHeight="1">
      <c r="AD2473" s="2"/>
    </row>
    <row r="2474" spans="30:30" ht="15.6" customHeight="1">
      <c r="AD2474" s="2"/>
    </row>
    <row r="2475" spans="30:30" ht="15.6" customHeight="1">
      <c r="AD2475" s="2"/>
    </row>
    <row r="2476" spans="30:30" ht="15.6" customHeight="1">
      <c r="AD2476" s="2"/>
    </row>
    <row r="2477" spans="30:30" ht="15.6" customHeight="1">
      <c r="AD2477" s="2"/>
    </row>
    <row r="2478" spans="30:30" ht="15.6" customHeight="1">
      <c r="AD2478" s="2"/>
    </row>
    <row r="2479" spans="30:30" ht="15.6" customHeight="1">
      <c r="AD2479" s="2"/>
    </row>
    <row r="2480" spans="30:30" ht="15.6" customHeight="1">
      <c r="AD2480" s="2"/>
    </row>
    <row r="2481" spans="30:30" ht="15.6" customHeight="1">
      <c r="AD2481" s="2"/>
    </row>
    <row r="2482" spans="30:30" ht="15.6" customHeight="1">
      <c r="AD2482" s="2"/>
    </row>
    <row r="2483" spans="30:30" ht="15.6" customHeight="1">
      <c r="AD2483" s="2"/>
    </row>
    <row r="2484" spans="30:30" ht="15.6" customHeight="1">
      <c r="AD2484" s="2"/>
    </row>
    <row r="2485" spans="30:30" ht="15.6" customHeight="1">
      <c r="AD2485" s="2"/>
    </row>
    <row r="2486" spans="30:30" ht="15.6" customHeight="1">
      <c r="AD2486" s="2"/>
    </row>
    <row r="2487" spans="30:30" ht="15.6" customHeight="1">
      <c r="AD2487" s="2"/>
    </row>
    <row r="2488" spans="30:30" ht="15.6" customHeight="1">
      <c r="AD2488" s="2"/>
    </row>
    <row r="2489" spans="30:30" ht="15.6" customHeight="1">
      <c r="AD2489" s="2"/>
    </row>
    <row r="2490" spans="30:30" ht="15.6" customHeight="1">
      <c r="AD2490" s="2"/>
    </row>
    <row r="2491" spans="30:30" ht="15.6" customHeight="1">
      <c r="AD2491" s="2"/>
    </row>
    <row r="2492" spans="30:30" ht="15.6" customHeight="1">
      <c r="AD2492" s="2"/>
    </row>
    <row r="2493" spans="30:30" ht="15.6" customHeight="1">
      <c r="AD2493" s="2"/>
    </row>
    <row r="2494" spans="30:30" ht="15.6" customHeight="1">
      <c r="AD2494" s="2"/>
    </row>
    <row r="2495" spans="30:30" ht="15.6" customHeight="1">
      <c r="AD2495" s="2"/>
    </row>
    <row r="2496" spans="30:30" ht="15.6" customHeight="1">
      <c r="AD2496" s="2"/>
    </row>
    <row r="2497" spans="30:30" ht="15.6" customHeight="1">
      <c r="AD2497" s="2"/>
    </row>
    <row r="2498" spans="30:30" ht="15.6" customHeight="1">
      <c r="AD2498" s="2"/>
    </row>
    <row r="2499" spans="30:30" ht="15.6" customHeight="1">
      <c r="AD2499" s="2"/>
    </row>
    <row r="2500" spans="30:30" ht="15.6" customHeight="1">
      <c r="AD2500" s="2"/>
    </row>
    <row r="2501" spans="30:30" ht="15.6" customHeight="1">
      <c r="AD2501" s="2"/>
    </row>
    <row r="2502" spans="30:30" ht="15.6" customHeight="1">
      <c r="AD2502" s="2"/>
    </row>
    <row r="2503" spans="30:30" ht="15.6" customHeight="1">
      <c r="AD2503" s="2"/>
    </row>
    <row r="2504" spans="30:30" ht="15.6" customHeight="1">
      <c r="AD2504" s="2"/>
    </row>
    <row r="2505" spans="30:30" ht="15.6" customHeight="1">
      <c r="AD2505" s="2"/>
    </row>
    <row r="2506" spans="30:30" ht="15.6" customHeight="1">
      <c r="AD2506" s="2"/>
    </row>
    <row r="2507" spans="30:30" ht="15.6" customHeight="1">
      <c r="AD2507" s="2"/>
    </row>
    <row r="2508" spans="30:30" ht="15.6" customHeight="1">
      <c r="AD2508" s="2"/>
    </row>
    <row r="2509" spans="30:30" ht="15.6" customHeight="1">
      <c r="AD2509" s="2"/>
    </row>
    <row r="2510" spans="30:30" ht="15.6" customHeight="1">
      <c r="AD2510" s="2"/>
    </row>
    <row r="2511" spans="30:30" ht="15.6" customHeight="1">
      <c r="AD2511" s="2"/>
    </row>
    <row r="2512" spans="30:30" ht="15.6" customHeight="1">
      <c r="AD2512" s="2"/>
    </row>
    <row r="2513" spans="30:30" ht="15.6" customHeight="1">
      <c r="AD2513" s="2"/>
    </row>
    <row r="2514" spans="30:30" ht="15.6" customHeight="1">
      <c r="AD2514" s="2"/>
    </row>
    <row r="2515" spans="30:30" ht="15.6" customHeight="1">
      <c r="AD2515" s="2"/>
    </row>
    <row r="2516" spans="30:30" ht="15.6" customHeight="1">
      <c r="AD2516" s="2"/>
    </row>
    <row r="2517" spans="30:30" ht="15.6" customHeight="1">
      <c r="AD2517" s="2"/>
    </row>
    <row r="2518" spans="30:30" ht="15.6" customHeight="1">
      <c r="AD2518" s="2"/>
    </row>
    <row r="2519" spans="30:30" ht="15.6" customHeight="1">
      <c r="AD2519" s="2"/>
    </row>
    <row r="2520" spans="30:30" ht="15.6" customHeight="1">
      <c r="AD2520" s="2"/>
    </row>
    <row r="2521" spans="30:30" ht="15.6" customHeight="1">
      <c r="AD2521" s="2"/>
    </row>
    <row r="2522" spans="30:30" ht="15.6" customHeight="1">
      <c r="AD2522" s="2"/>
    </row>
    <row r="2523" spans="30:30" ht="15.6" customHeight="1">
      <c r="AD2523" s="2"/>
    </row>
    <row r="2524" spans="30:30" ht="15.6" customHeight="1">
      <c r="AD2524" s="2"/>
    </row>
    <row r="2525" spans="30:30" ht="15.6" customHeight="1">
      <c r="AD2525" s="2"/>
    </row>
    <row r="2526" spans="30:30" ht="15.6" customHeight="1">
      <c r="AD2526" s="2"/>
    </row>
    <row r="2527" spans="30:30" ht="15.6" customHeight="1">
      <c r="AD2527" s="2"/>
    </row>
    <row r="2528" spans="30:30" ht="15.6" customHeight="1">
      <c r="AD2528" s="2"/>
    </row>
    <row r="2529" spans="30:30" ht="15.6" customHeight="1">
      <c r="AD2529" s="2"/>
    </row>
    <row r="2530" spans="30:30" ht="15.6" customHeight="1">
      <c r="AD2530" s="2"/>
    </row>
    <row r="2531" spans="30:30" ht="15.6" customHeight="1">
      <c r="AD2531" s="2"/>
    </row>
    <row r="2532" spans="30:30" ht="15.6" customHeight="1">
      <c r="AD2532" s="2"/>
    </row>
    <row r="2533" spans="30:30" ht="15.6" customHeight="1">
      <c r="AD2533" s="2"/>
    </row>
    <row r="2534" spans="30:30" ht="15.6" customHeight="1">
      <c r="AD2534" s="2"/>
    </row>
    <row r="2535" spans="30:30" ht="15.6" customHeight="1">
      <c r="AD2535" s="2"/>
    </row>
    <row r="2536" spans="30:30" ht="15.6" customHeight="1">
      <c r="AD2536" s="2"/>
    </row>
    <row r="2537" spans="30:30" ht="15.6" customHeight="1">
      <c r="AD2537" s="2"/>
    </row>
    <row r="2538" spans="30:30" ht="15.6" customHeight="1">
      <c r="AD2538" s="2"/>
    </row>
    <row r="2539" spans="30:30" ht="15.6" customHeight="1">
      <c r="AD2539" s="2"/>
    </row>
    <row r="2540" spans="30:30" ht="15.6" customHeight="1">
      <c r="AD2540" s="2"/>
    </row>
    <row r="2541" spans="30:30" ht="15.6" customHeight="1">
      <c r="AD2541" s="2"/>
    </row>
    <row r="2542" spans="30:30" ht="15.6" customHeight="1">
      <c r="AD2542" s="2"/>
    </row>
    <row r="2543" spans="30:30" ht="15.6" customHeight="1">
      <c r="AD2543" s="2"/>
    </row>
    <row r="2544" spans="30:30" ht="15.6" customHeight="1">
      <c r="AD2544" s="2"/>
    </row>
    <row r="2545" spans="30:30" ht="15.6" customHeight="1">
      <c r="AD2545" s="2"/>
    </row>
    <row r="2546" spans="30:30" ht="15.6" customHeight="1">
      <c r="AD2546" s="2"/>
    </row>
    <row r="2547" spans="30:30" ht="15.6" customHeight="1">
      <c r="AD2547" s="2"/>
    </row>
    <row r="2548" spans="30:30" ht="15.6" customHeight="1">
      <c r="AD2548" s="2"/>
    </row>
    <row r="2549" spans="30:30" ht="15.6" customHeight="1">
      <c r="AD2549" s="2"/>
    </row>
    <row r="2550" spans="30:30" ht="15.6" customHeight="1">
      <c r="AD2550" s="2"/>
    </row>
    <row r="2551" spans="30:30" ht="15.6" customHeight="1">
      <c r="AD2551" s="2"/>
    </row>
    <row r="2552" spans="30:30" ht="15.6" customHeight="1">
      <c r="AD2552" s="2"/>
    </row>
    <row r="2553" spans="30:30" ht="15.6" customHeight="1">
      <c r="AD2553" s="2"/>
    </row>
    <row r="2554" spans="30:30" ht="15.6" customHeight="1">
      <c r="AD2554" s="2"/>
    </row>
    <row r="2555" spans="30:30" ht="15.6" customHeight="1">
      <c r="AD2555" s="2"/>
    </row>
    <row r="2556" spans="30:30" ht="15.6" customHeight="1">
      <c r="AD2556" s="2"/>
    </row>
    <row r="2557" spans="30:30" ht="15.6" customHeight="1">
      <c r="AD2557" s="2"/>
    </row>
    <row r="2558" spans="30:30" ht="15.6" customHeight="1">
      <c r="AD2558" s="2"/>
    </row>
    <row r="2559" spans="30:30" ht="15.6" customHeight="1">
      <c r="AD2559" s="2"/>
    </row>
    <row r="2560" spans="30:30" ht="15.6" customHeight="1">
      <c r="AD2560" s="2"/>
    </row>
    <row r="2561" spans="30:30" ht="15.6" customHeight="1">
      <c r="AD2561" s="2"/>
    </row>
    <row r="2562" spans="30:30" ht="15.6" customHeight="1">
      <c r="AD2562" s="2"/>
    </row>
    <row r="2563" spans="30:30" ht="15.6" customHeight="1">
      <c r="AD2563" s="2"/>
    </row>
    <row r="2564" spans="30:30" ht="15.6" customHeight="1">
      <c r="AD2564" s="2"/>
    </row>
    <row r="2565" spans="30:30" ht="15.6" customHeight="1">
      <c r="AD2565" s="2"/>
    </row>
    <row r="2566" spans="30:30" ht="15.6" customHeight="1">
      <c r="AD2566" s="2"/>
    </row>
    <row r="2567" spans="30:30" ht="15.6" customHeight="1">
      <c r="AD2567" s="2"/>
    </row>
    <row r="2568" spans="30:30" ht="15.6" customHeight="1">
      <c r="AD2568" s="2"/>
    </row>
    <row r="2569" spans="30:30" ht="15.6" customHeight="1">
      <c r="AD2569" s="2"/>
    </row>
    <row r="2570" spans="30:30" ht="15.6" customHeight="1">
      <c r="AD2570" s="2"/>
    </row>
    <row r="2571" spans="30:30" ht="15.6" customHeight="1">
      <c r="AD2571" s="2"/>
    </row>
    <row r="2572" spans="30:30" ht="15.6" customHeight="1">
      <c r="AD2572" s="2"/>
    </row>
    <row r="2573" spans="30:30" ht="15.6" customHeight="1">
      <c r="AD2573" s="2"/>
    </row>
    <row r="2574" spans="30:30" ht="15.6" customHeight="1">
      <c r="AD2574" s="2"/>
    </row>
    <row r="2575" spans="30:30" ht="15.6" customHeight="1">
      <c r="AD2575" s="2"/>
    </row>
    <row r="2576" spans="30:30" ht="15.6" customHeight="1">
      <c r="AD2576" s="2"/>
    </row>
    <row r="2577" spans="30:30" ht="15.6" customHeight="1">
      <c r="AD2577" s="2"/>
    </row>
    <row r="2578" spans="30:30" ht="15.6" customHeight="1">
      <c r="AD2578" s="2"/>
    </row>
    <row r="2579" spans="30:30" ht="15.6" customHeight="1">
      <c r="AD2579" s="2"/>
    </row>
    <row r="2580" spans="30:30" ht="15.6" customHeight="1">
      <c r="AD2580" s="2"/>
    </row>
    <row r="2581" spans="30:30" ht="15.6" customHeight="1">
      <c r="AD2581" s="2"/>
    </row>
    <row r="2582" spans="30:30" ht="15.6" customHeight="1">
      <c r="AD2582" s="2"/>
    </row>
    <row r="2583" spans="30:30" ht="15.6" customHeight="1">
      <c r="AD2583" s="2"/>
    </row>
    <row r="2584" spans="30:30" ht="15.6" customHeight="1">
      <c r="AD2584" s="2"/>
    </row>
    <row r="2585" spans="30:30" ht="15.6" customHeight="1">
      <c r="AD2585" s="2"/>
    </row>
    <row r="2586" spans="30:30" ht="15.6" customHeight="1">
      <c r="AD2586" s="2"/>
    </row>
    <row r="2587" spans="30:30" ht="15.6" customHeight="1">
      <c r="AD2587" s="2"/>
    </row>
    <row r="2588" spans="30:30" ht="15.6" customHeight="1">
      <c r="AD2588" s="2"/>
    </row>
    <row r="2589" spans="30:30" ht="15.6" customHeight="1">
      <c r="AD2589" s="2"/>
    </row>
    <row r="2590" spans="30:30" ht="15.6" customHeight="1">
      <c r="AD2590" s="2"/>
    </row>
    <row r="2591" spans="30:30" ht="15.6" customHeight="1">
      <c r="AD2591" s="2"/>
    </row>
    <row r="2592" spans="30:30" ht="15.6" customHeight="1">
      <c r="AD2592" s="2"/>
    </row>
    <row r="2593" spans="30:30" ht="15.6" customHeight="1">
      <c r="AD2593" s="2"/>
    </row>
    <row r="2594" spans="30:30" ht="15.6" customHeight="1">
      <c r="AD2594" s="2"/>
    </row>
    <row r="2595" spans="30:30" ht="15.6" customHeight="1">
      <c r="AD2595" s="2"/>
    </row>
    <row r="2596" spans="30:30" ht="15.6" customHeight="1">
      <c r="AD2596" s="2"/>
    </row>
    <row r="2597" spans="30:30" ht="15.6" customHeight="1">
      <c r="AD2597" s="2"/>
    </row>
    <row r="2598" spans="30:30" ht="15.6" customHeight="1">
      <c r="AD2598" s="2"/>
    </row>
    <row r="2599" spans="30:30" ht="15.6" customHeight="1">
      <c r="AD2599" s="2"/>
    </row>
    <row r="2600" spans="30:30" ht="15.6" customHeight="1">
      <c r="AD2600" s="2"/>
    </row>
    <row r="2601" spans="30:30" ht="15.6" customHeight="1">
      <c r="AD2601" s="2"/>
    </row>
    <row r="2602" spans="30:30" ht="15.6" customHeight="1">
      <c r="AD2602" s="2"/>
    </row>
    <row r="2603" spans="30:30" ht="15.6" customHeight="1">
      <c r="AD2603" s="2"/>
    </row>
    <row r="2604" spans="30:30" ht="15.6" customHeight="1">
      <c r="AD2604" s="2"/>
    </row>
    <row r="2605" spans="30:30" ht="15.6" customHeight="1">
      <c r="AD2605" s="2"/>
    </row>
    <row r="2606" spans="30:30" ht="15.6" customHeight="1">
      <c r="AD2606" s="2"/>
    </row>
    <row r="2607" spans="30:30" ht="15.6" customHeight="1">
      <c r="AD2607" s="2"/>
    </row>
    <row r="2608" spans="30:30" ht="15.6" customHeight="1">
      <c r="AD2608" s="2"/>
    </row>
    <row r="2609" spans="30:30" ht="15.6" customHeight="1">
      <c r="AD2609" s="2"/>
    </row>
    <row r="2610" spans="30:30" ht="15.6" customHeight="1">
      <c r="AD2610" s="2"/>
    </row>
    <row r="2611" spans="30:30" ht="15.6" customHeight="1">
      <c r="AD2611" s="2"/>
    </row>
    <row r="2612" spans="30:30" ht="15.6" customHeight="1">
      <c r="AD2612" s="2"/>
    </row>
    <row r="2613" spans="30:30" ht="15.6" customHeight="1">
      <c r="AD2613" s="2"/>
    </row>
    <row r="2614" spans="30:30" ht="15.6" customHeight="1">
      <c r="AD2614" s="2"/>
    </row>
    <row r="2615" spans="30:30" ht="15.6" customHeight="1">
      <c r="AD2615" s="2"/>
    </row>
    <row r="2616" spans="30:30" ht="15.6" customHeight="1">
      <c r="AD2616" s="2"/>
    </row>
    <row r="2617" spans="30:30" ht="15.6" customHeight="1">
      <c r="AD2617" s="2"/>
    </row>
    <row r="2618" spans="30:30" ht="15.6" customHeight="1">
      <c r="AD2618" s="2"/>
    </row>
    <row r="2619" spans="30:30" ht="15.6" customHeight="1">
      <c r="AD2619" s="2"/>
    </row>
    <row r="2620" spans="30:30" ht="15.6" customHeight="1">
      <c r="AD2620" s="2"/>
    </row>
    <row r="2621" spans="30:30" ht="15.6" customHeight="1">
      <c r="AD2621" s="2"/>
    </row>
    <row r="2622" spans="30:30" ht="15.6" customHeight="1">
      <c r="AD2622" s="2"/>
    </row>
    <row r="2623" spans="30:30" ht="15.6" customHeight="1">
      <c r="AD2623" s="2"/>
    </row>
    <row r="2624" spans="30:30" ht="15.6" customHeight="1">
      <c r="AD2624" s="2"/>
    </row>
    <row r="2625" spans="30:30" ht="15.6" customHeight="1">
      <c r="AD2625" s="2"/>
    </row>
    <row r="2626" spans="30:30" ht="15.6" customHeight="1">
      <c r="AD2626" s="2"/>
    </row>
    <row r="2627" spans="30:30" ht="15.6" customHeight="1">
      <c r="AD2627" s="2"/>
    </row>
    <row r="2628" spans="30:30" ht="15.6" customHeight="1">
      <c r="AD2628" s="2"/>
    </row>
    <row r="2629" spans="30:30" ht="15.6" customHeight="1">
      <c r="AD2629" s="2"/>
    </row>
    <row r="2630" spans="30:30" ht="15.6" customHeight="1">
      <c r="AD2630" s="2"/>
    </row>
    <row r="2631" spans="30:30" ht="15.6" customHeight="1">
      <c r="AD2631" s="2"/>
    </row>
    <row r="2632" spans="30:30" ht="15.6" customHeight="1">
      <c r="AD2632" s="2"/>
    </row>
    <row r="2633" spans="30:30" ht="15.6" customHeight="1">
      <c r="AD2633" s="2"/>
    </row>
    <row r="2634" spans="30:30" ht="15.6" customHeight="1">
      <c r="AD2634" s="2"/>
    </row>
    <row r="2635" spans="30:30" ht="15.6" customHeight="1">
      <c r="AD2635" s="2"/>
    </row>
    <row r="2636" spans="30:30" ht="15.6" customHeight="1">
      <c r="AD2636" s="2"/>
    </row>
    <row r="2637" spans="30:30" ht="15.6" customHeight="1">
      <c r="AD2637" s="2"/>
    </row>
    <row r="2638" spans="30:30" ht="15.6" customHeight="1">
      <c r="AD2638" s="2"/>
    </row>
    <row r="2639" spans="30:30" ht="15.6" customHeight="1">
      <c r="AD2639" s="2"/>
    </row>
    <row r="2640" spans="30:30" ht="15.6" customHeight="1">
      <c r="AD2640" s="2"/>
    </row>
    <row r="2641" spans="30:30" ht="15.6" customHeight="1">
      <c r="AD2641" s="2"/>
    </row>
    <row r="2642" spans="30:30" ht="15.6" customHeight="1">
      <c r="AD2642" s="2"/>
    </row>
    <row r="2643" spans="30:30" ht="15.6" customHeight="1">
      <c r="AD2643" s="2"/>
    </row>
    <row r="2644" spans="30:30" ht="15.6" customHeight="1">
      <c r="AD2644" s="2"/>
    </row>
    <row r="2645" spans="30:30" ht="15.6" customHeight="1">
      <c r="AD2645" s="2"/>
    </row>
    <row r="2646" spans="30:30" ht="15.6" customHeight="1">
      <c r="AD2646" s="2"/>
    </row>
    <row r="2647" spans="30:30" ht="15.6" customHeight="1">
      <c r="AD2647" s="2"/>
    </row>
    <row r="2648" spans="30:30" ht="15.6" customHeight="1">
      <c r="AD2648" s="2"/>
    </row>
    <row r="2649" spans="30:30" ht="15.6" customHeight="1">
      <c r="AD2649" s="2"/>
    </row>
    <row r="2650" spans="30:30" ht="15.6" customHeight="1">
      <c r="AD2650" s="2"/>
    </row>
    <row r="2651" spans="30:30" ht="15.6" customHeight="1">
      <c r="AD2651" s="2"/>
    </row>
    <row r="2652" spans="30:30" ht="15.6" customHeight="1">
      <c r="AD2652" s="2"/>
    </row>
    <row r="2653" spans="30:30" ht="15.6" customHeight="1">
      <c r="AD2653" s="2"/>
    </row>
    <row r="2654" spans="30:30" ht="15.6" customHeight="1">
      <c r="AD2654" s="2"/>
    </row>
    <row r="2655" spans="30:30" ht="15.6" customHeight="1">
      <c r="AD2655" s="2"/>
    </row>
    <row r="2656" spans="30:30" ht="15.6" customHeight="1">
      <c r="AD2656" s="2"/>
    </row>
    <row r="2657" spans="30:30" ht="15.6" customHeight="1">
      <c r="AD2657" s="2"/>
    </row>
    <row r="2658" spans="30:30" ht="15.6" customHeight="1">
      <c r="AD2658" s="2"/>
    </row>
    <row r="2659" spans="30:30" ht="15.6" customHeight="1">
      <c r="AD2659" s="2"/>
    </row>
    <row r="2660" spans="30:30" ht="15.6" customHeight="1">
      <c r="AD2660" s="2"/>
    </row>
    <row r="2661" spans="30:30" ht="15.6" customHeight="1">
      <c r="AD2661" s="2"/>
    </row>
    <row r="2662" spans="30:30" ht="15.6" customHeight="1">
      <c r="AD2662" s="2"/>
    </row>
    <row r="2663" spans="30:30" ht="15.6" customHeight="1">
      <c r="AD2663" s="2"/>
    </row>
    <row r="2664" spans="30:30" ht="15.6" customHeight="1">
      <c r="AD2664" s="2"/>
    </row>
    <row r="2665" spans="30:30" ht="15.6" customHeight="1">
      <c r="AD2665" s="2"/>
    </row>
    <row r="2666" spans="30:30" ht="15.6" customHeight="1">
      <c r="AD2666" s="2"/>
    </row>
    <row r="2667" spans="30:30" ht="15.6" customHeight="1">
      <c r="AD2667" s="2"/>
    </row>
    <row r="2668" spans="30:30" ht="15.6" customHeight="1">
      <c r="AD2668" s="2"/>
    </row>
    <row r="2669" spans="30:30" ht="15.6" customHeight="1">
      <c r="AD2669" s="2"/>
    </row>
    <row r="2670" spans="30:30" ht="15.6" customHeight="1">
      <c r="AD2670" s="2"/>
    </row>
    <row r="2671" spans="30:30" ht="15.6" customHeight="1">
      <c r="AD2671" s="2"/>
    </row>
    <row r="2672" spans="30:30" ht="15.6" customHeight="1">
      <c r="AD2672" s="2"/>
    </row>
    <row r="2673" spans="30:30" ht="15.6" customHeight="1">
      <c r="AD2673" s="2"/>
    </row>
    <row r="2674" spans="30:30" ht="15.6" customHeight="1">
      <c r="AD2674" s="2"/>
    </row>
    <row r="2675" spans="30:30" ht="15.6" customHeight="1">
      <c r="AD2675" s="2"/>
    </row>
    <row r="2676" spans="30:30" ht="15.6" customHeight="1">
      <c r="AD2676" s="2"/>
    </row>
    <row r="2677" spans="30:30" ht="15.6" customHeight="1">
      <c r="AD2677" s="2"/>
    </row>
    <row r="2678" spans="30:30" ht="15.6" customHeight="1">
      <c r="AD2678" s="2"/>
    </row>
    <row r="2679" spans="30:30" ht="15.6" customHeight="1">
      <c r="AD2679" s="2"/>
    </row>
    <row r="2680" spans="30:30" ht="15.6" customHeight="1">
      <c r="AD2680" s="2"/>
    </row>
    <row r="2681" spans="30:30" ht="15.6" customHeight="1">
      <c r="AD2681" s="2"/>
    </row>
    <row r="2682" spans="30:30" ht="15.6" customHeight="1">
      <c r="AD2682" s="2"/>
    </row>
    <row r="2683" spans="30:30" ht="15.6" customHeight="1">
      <c r="AD2683" s="2"/>
    </row>
    <row r="2684" spans="30:30" ht="15.6" customHeight="1">
      <c r="AD2684" s="2"/>
    </row>
    <row r="2685" spans="30:30" ht="15.6" customHeight="1">
      <c r="AD2685" s="2"/>
    </row>
    <row r="2686" spans="30:30" ht="15.6" customHeight="1">
      <c r="AD2686" s="2"/>
    </row>
    <row r="2687" spans="30:30" ht="15.6" customHeight="1">
      <c r="AD2687" s="2"/>
    </row>
    <row r="2688" spans="30:30" ht="15.6" customHeight="1">
      <c r="AD2688" s="2"/>
    </row>
    <row r="2689" spans="30:30" ht="15.6" customHeight="1">
      <c r="AD2689" s="2"/>
    </row>
    <row r="2690" spans="30:30" ht="15.6" customHeight="1">
      <c r="AD2690" s="2"/>
    </row>
    <row r="2691" spans="30:30" ht="15.6" customHeight="1">
      <c r="AD2691" s="2"/>
    </row>
    <row r="2692" spans="30:30" ht="15.6" customHeight="1">
      <c r="AD2692" s="2"/>
    </row>
    <row r="2693" spans="30:30" ht="15.6" customHeight="1">
      <c r="AD2693" s="2"/>
    </row>
    <row r="2694" spans="30:30" ht="15.6" customHeight="1">
      <c r="AD2694" s="2"/>
    </row>
    <row r="2695" spans="30:30" ht="15.6" customHeight="1">
      <c r="AD2695" s="2"/>
    </row>
    <row r="2696" spans="30:30" ht="15.6" customHeight="1">
      <c r="AD2696" s="2"/>
    </row>
    <row r="2697" spans="30:30" ht="15.6" customHeight="1">
      <c r="AD2697" s="2"/>
    </row>
    <row r="2698" spans="30:30" ht="15.6" customHeight="1">
      <c r="AD2698" s="2"/>
    </row>
    <row r="2699" spans="30:30" ht="15.6" customHeight="1">
      <c r="AD2699" s="2"/>
    </row>
    <row r="2700" spans="30:30" ht="15.6" customHeight="1">
      <c r="AD2700" s="2"/>
    </row>
    <row r="2701" spans="30:30" ht="15.6" customHeight="1">
      <c r="AD2701" s="2"/>
    </row>
    <row r="2702" spans="30:30" ht="15.6" customHeight="1">
      <c r="AD2702" s="2"/>
    </row>
    <row r="2703" spans="30:30" ht="15.6" customHeight="1">
      <c r="AD2703" s="2"/>
    </row>
    <row r="2704" spans="30:30" ht="15.6" customHeight="1">
      <c r="AD2704" s="2"/>
    </row>
    <row r="2705" spans="30:30" ht="15.6" customHeight="1">
      <c r="AD2705" s="2"/>
    </row>
    <row r="2706" spans="30:30" ht="15.6" customHeight="1">
      <c r="AD2706" s="2"/>
    </row>
    <row r="2707" spans="30:30" ht="15.6" customHeight="1">
      <c r="AD2707" s="2"/>
    </row>
    <row r="2708" spans="30:30" ht="15.6" customHeight="1">
      <c r="AD2708" s="2"/>
    </row>
    <row r="2709" spans="30:30" ht="15.6" customHeight="1">
      <c r="AD2709" s="2"/>
    </row>
    <row r="2710" spans="30:30" ht="15.6" customHeight="1">
      <c r="AD2710" s="2"/>
    </row>
    <row r="2711" spans="30:30" ht="15.6" customHeight="1">
      <c r="AD2711" s="2"/>
    </row>
    <row r="2712" spans="30:30" ht="15.6" customHeight="1">
      <c r="AD2712" s="2"/>
    </row>
    <row r="2713" spans="30:30" ht="15.6" customHeight="1">
      <c r="AD2713" s="2"/>
    </row>
    <row r="2714" spans="30:30" ht="15.6" customHeight="1">
      <c r="AD2714" s="2"/>
    </row>
    <row r="2715" spans="30:30" ht="15.6" customHeight="1">
      <c r="AD2715" s="2"/>
    </row>
    <row r="2716" spans="30:30" ht="15.6" customHeight="1">
      <c r="AD2716" s="2"/>
    </row>
    <row r="2717" spans="30:30" ht="15.6" customHeight="1">
      <c r="AD2717" s="2"/>
    </row>
    <row r="2718" spans="30:30" ht="15.6" customHeight="1">
      <c r="AD2718" s="2"/>
    </row>
    <row r="2719" spans="30:30" ht="15.6" customHeight="1">
      <c r="AD2719" s="2"/>
    </row>
    <row r="2720" spans="30:30" ht="15.6" customHeight="1">
      <c r="AD2720" s="2"/>
    </row>
    <row r="2721" spans="30:30" ht="15.6" customHeight="1">
      <c r="AD2721" s="2"/>
    </row>
    <row r="2722" spans="30:30" ht="15.6" customHeight="1">
      <c r="AD2722" s="2"/>
    </row>
    <row r="2723" spans="30:30" ht="15.6" customHeight="1">
      <c r="AD2723" s="2"/>
    </row>
    <row r="2724" spans="30:30" ht="15.6" customHeight="1">
      <c r="AD2724" s="2"/>
    </row>
    <row r="2725" spans="30:30" ht="15.6" customHeight="1">
      <c r="AD2725" s="2"/>
    </row>
    <row r="2726" spans="30:30" ht="15.6" customHeight="1">
      <c r="AD2726" s="2"/>
    </row>
    <row r="2727" spans="30:30" ht="15.6" customHeight="1">
      <c r="AD2727" s="2"/>
    </row>
    <row r="2728" spans="30:30" ht="15.6" customHeight="1">
      <c r="AD2728" s="2"/>
    </row>
    <row r="2729" spans="30:30" ht="15.6" customHeight="1">
      <c r="AD2729" s="2"/>
    </row>
    <row r="2730" spans="30:30" ht="15.6" customHeight="1">
      <c r="AD2730" s="2"/>
    </row>
    <row r="2731" spans="30:30" ht="15.6" customHeight="1">
      <c r="AD2731" s="2"/>
    </row>
    <row r="2732" spans="30:30" ht="15.6" customHeight="1">
      <c r="AD2732" s="2"/>
    </row>
    <row r="2733" spans="30:30" ht="15.6" customHeight="1">
      <c r="AD2733" s="2"/>
    </row>
    <row r="2734" spans="30:30" ht="15.6" customHeight="1">
      <c r="AD2734" s="2"/>
    </row>
    <row r="2735" spans="30:30" ht="15.6" customHeight="1">
      <c r="AD2735" s="2"/>
    </row>
    <row r="2736" spans="30:30" ht="15.6" customHeight="1">
      <c r="AD2736" s="2"/>
    </row>
    <row r="2737" spans="30:30" ht="15.6" customHeight="1">
      <c r="AD2737" s="2"/>
    </row>
    <row r="2738" spans="30:30" ht="15.6" customHeight="1">
      <c r="AD2738" s="2"/>
    </row>
    <row r="2739" spans="30:30" ht="15.6" customHeight="1">
      <c r="AD2739" s="2"/>
    </row>
    <row r="2740" spans="30:30" ht="15.6" customHeight="1">
      <c r="AD2740" s="2"/>
    </row>
    <row r="2741" spans="30:30" ht="15.6" customHeight="1">
      <c r="AD2741" s="2"/>
    </row>
    <row r="2742" spans="30:30" ht="15.6" customHeight="1">
      <c r="AD2742" s="2"/>
    </row>
    <row r="2743" spans="30:30" ht="15.6" customHeight="1">
      <c r="AD2743" s="2"/>
    </row>
    <row r="2744" spans="30:30" ht="15.6" customHeight="1">
      <c r="AD2744" s="2"/>
    </row>
    <row r="2745" spans="30:30" ht="15.6" customHeight="1">
      <c r="AD2745" s="2"/>
    </row>
    <row r="2746" spans="30:30" ht="15.6" customHeight="1">
      <c r="AD2746" s="2"/>
    </row>
    <row r="2747" spans="30:30" ht="15.6" customHeight="1">
      <c r="AD2747" s="2"/>
    </row>
    <row r="2748" spans="30:30" ht="15.6" customHeight="1">
      <c r="AD2748" s="2"/>
    </row>
    <row r="2749" spans="30:30" ht="15.6" customHeight="1">
      <c r="AD2749" s="2"/>
    </row>
    <row r="2750" spans="30:30" ht="15.6" customHeight="1">
      <c r="AD2750" s="2"/>
    </row>
    <row r="2751" spans="30:30" ht="15.6" customHeight="1">
      <c r="AD2751" s="2"/>
    </row>
    <row r="2752" spans="30:30" ht="15.6" customHeight="1">
      <c r="AD2752" s="2"/>
    </row>
    <row r="2753" spans="30:30" ht="15.6" customHeight="1">
      <c r="AD2753" s="2"/>
    </row>
    <row r="2754" spans="30:30" ht="15.6" customHeight="1">
      <c r="AD2754" s="2"/>
    </row>
    <row r="2755" spans="30:30" ht="15.6" customHeight="1">
      <c r="AD2755" s="2"/>
    </row>
    <row r="2756" spans="30:30" ht="15.6" customHeight="1">
      <c r="AD2756" s="2"/>
    </row>
    <row r="2757" spans="30:30" ht="15.6" customHeight="1">
      <c r="AD2757" s="2"/>
    </row>
    <row r="2758" spans="30:30" ht="15.6" customHeight="1">
      <c r="AD2758" s="2"/>
    </row>
    <row r="2759" spans="30:30" ht="15.6" customHeight="1">
      <c r="AD2759" s="2"/>
    </row>
    <row r="2760" spans="30:30" ht="15.6" customHeight="1">
      <c r="AD2760" s="2"/>
    </row>
    <row r="2761" spans="30:30" ht="15.6" customHeight="1">
      <c r="AD2761" s="2"/>
    </row>
    <row r="2762" spans="30:30" ht="15.6" customHeight="1">
      <c r="AD2762" s="2"/>
    </row>
    <row r="2763" spans="30:30" ht="15.6" customHeight="1">
      <c r="AD2763" s="2"/>
    </row>
    <row r="2764" spans="30:30" ht="15.6" customHeight="1">
      <c r="AD2764" s="2"/>
    </row>
    <row r="2765" spans="30:30" ht="15.6" customHeight="1">
      <c r="AD2765" s="2"/>
    </row>
    <row r="2766" spans="30:30" ht="15.6" customHeight="1">
      <c r="AD2766" s="2"/>
    </row>
    <row r="2767" spans="30:30" ht="15.6" customHeight="1">
      <c r="AD2767" s="2"/>
    </row>
    <row r="2768" spans="30:30" ht="15.6" customHeight="1">
      <c r="AD2768" s="2"/>
    </row>
    <row r="2769" spans="30:30" ht="15.6" customHeight="1">
      <c r="AD2769" s="2"/>
    </row>
    <row r="2770" spans="30:30" ht="15.6" customHeight="1">
      <c r="AD2770" s="2"/>
    </row>
    <row r="2771" spans="30:30" ht="15.6" customHeight="1">
      <c r="AD2771" s="2"/>
    </row>
    <row r="2772" spans="30:30" ht="15.6" customHeight="1">
      <c r="AD2772" s="2"/>
    </row>
    <row r="2773" spans="30:30" ht="15.6" customHeight="1">
      <c r="AD2773" s="2"/>
    </row>
    <row r="2774" spans="30:30" ht="15.6" customHeight="1">
      <c r="AD2774" s="2"/>
    </row>
    <row r="2775" spans="30:30" ht="15.6" customHeight="1">
      <c r="AD2775" s="2"/>
    </row>
    <row r="2776" spans="30:30" ht="15.6" customHeight="1">
      <c r="AD2776" s="2"/>
    </row>
    <row r="2777" spans="30:30" ht="15.6" customHeight="1">
      <c r="AD2777" s="2"/>
    </row>
    <row r="2778" spans="30:30" ht="15.6" customHeight="1">
      <c r="AD2778" s="2"/>
    </row>
    <row r="2779" spans="30:30" ht="15.6" customHeight="1">
      <c r="AD2779" s="2"/>
    </row>
    <row r="2780" spans="30:30" ht="15.6" customHeight="1">
      <c r="AD2780" s="2"/>
    </row>
    <row r="2781" spans="30:30" ht="15.6" customHeight="1">
      <c r="AD2781" s="2"/>
    </row>
    <row r="2782" spans="30:30" ht="15.6" customHeight="1">
      <c r="AD2782" s="2"/>
    </row>
    <row r="2783" spans="30:30" ht="15.6" customHeight="1">
      <c r="AD2783" s="2"/>
    </row>
    <row r="2784" spans="30:30" ht="15.6" customHeight="1">
      <c r="AD2784" s="2"/>
    </row>
    <row r="2785" spans="30:30" ht="15.6" customHeight="1">
      <c r="AD2785" s="2"/>
    </row>
    <row r="2786" spans="30:30" ht="15.6" customHeight="1">
      <c r="AD2786" s="2"/>
    </row>
    <row r="2787" spans="30:30" ht="15.6" customHeight="1">
      <c r="AD2787" s="2"/>
    </row>
    <row r="2788" spans="30:30" ht="15.6" customHeight="1">
      <c r="AD2788" s="2"/>
    </row>
    <row r="2789" spans="30:30" ht="15.6" customHeight="1">
      <c r="AD2789" s="2"/>
    </row>
    <row r="2790" spans="30:30" ht="15.6" customHeight="1">
      <c r="AD2790" s="2"/>
    </row>
    <row r="2791" spans="30:30" ht="15.6" customHeight="1">
      <c r="AD2791" s="2"/>
    </row>
    <row r="2792" spans="30:30" ht="15.6" customHeight="1">
      <c r="AD2792" s="2"/>
    </row>
    <row r="2793" spans="30:30" ht="15.6" customHeight="1">
      <c r="AD2793" s="2"/>
    </row>
    <row r="2794" spans="30:30" ht="15.6" customHeight="1">
      <c r="AD2794" s="2"/>
    </row>
    <row r="2795" spans="30:30" ht="15.6" customHeight="1">
      <c r="AD2795" s="2"/>
    </row>
    <row r="2796" spans="30:30" ht="15.6" customHeight="1">
      <c r="AD2796" s="2"/>
    </row>
    <row r="2797" spans="30:30" ht="15.6" customHeight="1">
      <c r="AD2797" s="2"/>
    </row>
    <row r="2798" spans="30:30" ht="15.6" customHeight="1">
      <c r="AD2798" s="2"/>
    </row>
    <row r="2799" spans="30:30" ht="15.6" customHeight="1">
      <c r="AD2799" s="2"/>
    </row>
    <row r="2800" spans="30:30" ht="15.6" customHeight="1">
      <c r="AD2800" s="2"/>
    </row>
    <row r="2801" spans="30:30" ht="15.6" customHeight="1">
      <c r="AD2801" s="2"/>
    </row>
    <row r="2802" spans="30:30" ht="15.6" customHeight="1">
      <c r="AD2802" s="2"/>
    </row>
    <row r="2803" spans="30:30" ht="15.6" customHeight="1">
      <c r="AD2803" s="2"/>
    </row>
    <row r="2804" spans="30:30" ht="15.6" customHeight="1">
      <c r="AD2804" s="2"/>
    </row>
    <row r="2805" spans="30:30" ht="15.6" customHeight="1">
      <c r="AD2805" s="2"/>
    </row>
    <row r="2806" spans="30:30" ht="15.6" customHeight="1">
      <c r="AD2806" s="2"/>
    </row>
    <row r="2807" spans="30:30" ht="15.6" customHeight="1">
      <c r="AD2807" s="2"/>
    </row>
    <row r="2808" spans="30:30" ht="15.6" customHeight="1">
      <c r="AD2808" s="2"/>
    </row>
    <row r="2809" spans="30:30" ht="15.6" customHeight="1">
      <c r="AD2809" s="2"/>
    </row>
    <row r="2810" spans="30:30" ht="15.6" customHeight="1">
      <c r="AD2810" s="2"/>
    </row>
    <row r="2811" spans="30:30" ht="15.6" customHeight="1">
      <c r="AD2811" s="2"/>
    </row>
    <row r="2812" spans="30:30" ht="15.6" customHeight="1">
      <c r="AD2812" s="2"/>
    </row>
    <row r="2813" spans="30:30" ht="15.6" customHeight="1">
      <c r="AD2813" s="2"/>
    </row>
    <row r="2814" spans="30:30" ht="15.6" customHeight="1">
      <c r="AD2814" s="2"/>
    </row>
    <row r="2815" spans="30:30" ht="15.6" customHeight="1">
      <c r="AD2815" s="2"/>
    </row>
    <row r="2816" spans="30:30" ht="15.6" customHeight="1">
      <c r="AD2816" s="2"/>
    </row>
    <row r="2817" spans="30:30" ht="15.6" customHeight="1">
      <c r="AD2817" s="2"/>
    </row>
    <row r="2818" spans="30:30" ht="15.6" customHeight="1">
      <c r="AD2818" s="2"/>
    </row>
    <row r="2819" spans="30:30" ht="15.6" customHeight="1">
      <c r="AD2819" s="2"/>
    </row>
    <row r="2820" spans="30:30" ht="15.6" customHeight="1">
      <c r="AD2820" s="2"/>
    </row>
    <row r="2821" spans="30:30" ht="15.6" customHeight="1">
      <c r="AD2821" s="2"/>
    </row>
    <row r="2822" spans="30:30" ht="15.6" customHeight="1">
      <c r="AD2822" s="2"/>
    </row>
    <row r="2823" spans="30:30" ht="15.6" customHeight="1">
      <c r="AD2823" s="2"/>
    </row>
    <row r="2824" spans="30:30" ht="15.6" customHeight="1">
      <c r="AD2824" s="2"/>
    </row>
    <row r="2825" spans="30:30" ht="15.6" customHeight="1">
      <c r="AD2825" s="2"/>
    </row>
    <row r="2826" spans="30:30" ht="15.6" customHeight="1">
      <c r="AD2826" s="2"/>
    </row>
    <row r="2827" spans="30:30" ht="15.6" customHeight="1">
      <c r="AD2827" s="2"/>
    </row>
    <row r="2828" spans="30:30" ht="15.6" customHeight="1">
      <c r="AD2828" s="2"/>
    </row>
    <row r="2829" spans="30:30" ht="15.6" customHeight="1">
      <c r="AD2829" s="2"/>
    </row>
    <row r="2830" spans="30:30" ht="15.6" customHeight="1">
      <c r="AD2830" s="2"/>
    </row>
    <row r="2831" spans="30:30" ht="15.6" customHeight="1">
      <c r="AD2831" s="2"/>
    </row>
    <row r="2832" spans="30:30" ht="15.6" customHeight="1">
      <c r="AD2832" s="2"/>
    </row>
    <row r="2833" spans="30:30" ht="15.6" customHeight="1">
      <c r="AD2833" s="2"/>
    </row>
    <row r="2834" spans="30:30" ht="15.6" customHeight="1">
      <c r="AD2834" s="2"/>
    </row>
    <row r="2835" spans="30:30" ht="15.6" customHeight="1">
      <c r="AD2835" s="2"/>
    </row>
    <row r="2836" spans="30:30" ht="15.6" customHeight="1">
      <c r="AD2836" s="2"/>
    </row>
    <row r="2837" spans="30:30" ht="15.6" customHeight="1">
      <c r="AD2837" s="2"/>
    </row>
    <row r="2838" spans="30:30" ht="15.6" customHeight="1">
      <c r="AD2838" s="2"/>
    </row>
    <row r="2839" spans="30:30" ht="15.6" customHeight="1">
      <c r="AD2839" s="2"/>
    </row>
    <row r="2840" spans="30:30" ht="15.6" customHeight="1">
      <c r="AD2840" s="2"/>
    </row>
    <row r="2841" spans="30:30" ht="15.6" customHeight="1">
      <c r="AD2841" s="2"/>
    </row>
    <row r="2842" spans="30:30" ht="15.6" customHeight="1">
      <c r="AD2842" s="2"/>
    </row>
    <row r="2843" spans="30:30" ht="15.6" customHeight="1">
      <c r="AD2843" s="2"/>
    </row>
    <row r="2844" spans="30:30" ht="15.6" customHeight="1">
      <c r="AD2844" s="2"/>
    </row>
    <row r="2845" spans="30:30" ht="15.6" customHeight="1">
      <c r="AD2845" s="2"/>
    </row>
    <row r="2846" spans="30:30" ht="15.6" customHeight="1">
      <c r="AD2846" s="2"/>
    </row>
    <row r="2847" spans="30:30" ht="15.6" customHeight="1">
      <c r="AD2847" s="2"/>
    </row>
    <row r="2848" spans="30:30" ht="15.6" customHeight="1">
      <c r="AD2848" s="2"/>
    </row>
    <row r="2849" spans="30:30" ht="15.6" customHeight="1">
      <c r="AD2849" s="2"/>
    </row>
    <row r="2850" spans="30:30" ht="15.6" customHeight="1">
      <c r="AD2850" s="2"/>
    </row>
    <row r="2851" spans="30:30" ht="15.6" customHeight="1">
      <c r="AD2851" s="2"/>
    </row>
    <row r="2852" spans="30:30" ht="15.6" customHeight="1">
      <c r="AD2852" s="2"/>
    </row>
    <row r="2853" spans="30:30" ht="15.6" customHeight="1">
      <c r="AD2853" s="2"/>
    </row>
    <row r="2854" spans="30:30" ht="15.6" customHeight="1">
      <c r="AD2854" s="2"/>
    </row>
    <row r="2855" spans="30:30" ht="15.6" customHeight="1">
      <c r="AD2855" s="2"/>
    </row>
    <row r="2856" spans="30:30" ht="15.6" customHeight="1">
      <c r="AD2856" s="2"/>
    </row>
    <row r="2857" spans="30:30" ht="15.6" customHeight="1">
      <c r="AD2857" s="2"/>
    </row>
    <row r="2858" spans="30:30" ht="15.6" customHeight="1">
      <c r="AD2858" s="2"/>
    </row>
    <row r="2859" spans="30:30" ht="15.6" customHeight="1">
      <c r="AD2859" s="2"/>
    </row>
    <row r="2860" spans="30:30" ht="15.6" customHeight="1">
      <c r="AD2860" s="2"/>
    </row>
    <row r="2861" spans="30:30" ht="15.6" customHeight="1">
      <c r="AD2861" s="2"/>
    </row>
    <row r="2862" spans="30:30" ht="15.6" customHeight="1">
      <c r="AD2862" s="2"/>
    </row>
    <row r="2863" spans="30:30" ht="15.6" customHeight="1">
      <c r="AD2863" s="2"/>
    </row>
    <row r="2864" spans="30:30" ht="15.6" customHeight="1">
      <c r="AD2864" s="2"/>
    </row>
    <row r="2865" spans="30:30" ht="15.6" customHeight="1">
      <c r="AD2865" s="2"/>
    </row>
    <row r="2866" spans="30:30" ht="15.6" customHeight="1">
      <c r="AD2866" s="2"/>
    </row>
    <row r="2867" spans="30:30" ht="15.6" customHeight="1">
      <c r="AD2867" s="2"/>
    </row>
    <row r="2868" spans="30:30" ht="15.6" customHeight="1">
      <c r="AD2868" s="2"/>
    </row>
    <row r="2869" spans="30:30" ht="15.6" customHeight="1">
      <c r="AD2869" s="2"/>
    </row>
    <row r="2870" spans="30:30" ht="15.6" customHeight="1">
      <c r="AD2870" s="2"/>
    </row>
    <row r="2871" spans="30:30" ht="15.6" customHeight="1">
      <c r="AD2871" s="2"/>
    </row>
    <row r="2872" spans="30:30" ht="15.6" customHeight="1">
      <c r="AD2872" s="2"/>
    </row>
    <row r="2873" spans="30:30" ht="15.6" customHeight="1">
      <c r="AD2873" s="2"/>
    </row>
    <row r="2874" spans="30:30" ht="15.6" customHeight="1">
      <c r="AD2874" s="2"/>
    </row>
    <row r="2875" spans="30:30" ht="15.6" customHeight="1">
      <c r="AD2875" s="2"/>
    </row>
    <row r="2876" spans="30:30" ht="15.6" customHeight="1">
      <c r="AD2876" s="2"/>
    </row>
    <row r="2877" spans="30:30" ht="15.6" customHeight="1">
      <c r="AD2877" s="2"/>
    </row>
    <row r="2878" spans="30:30" ht="15.6" customHeight="1">
      <c r="AD2878" s="2"/>
    </row>
    <row r="2879" spans="30:30" ht="15.6" customHeight="1">
      <c r="AD2879" s="2"/>
    </row>
    <row r="2880" spans="30:30" ht="15.6" customHeight="1">
      <c r="AD2880" s="2"/>
    </row>
    <row r="2881" spans="30:30" ht="15.6" customHeight="1">
      <c r="AD2881" s="2"/>
    </row>
    <row r="2882" spans="30:30" ht="15.6" customHeight="1">
      <c r="AD2882" s="2"/>
    </row>
    <row r="2883" spans="30:30" ht="15.6" customHeight="1">
      <c r="AD2883" s="2"/>
    </row>
    <row r="2884" spans="30:30" ht="15.6" customHeight="1">
      <c r="AD2884" s="2"/>
    </row>
    <row r="2885" spans="30:30" ht="15.6" customHeight="1">
      <c r="AD2885" s="2"/>
    </row>
    <row r="2886" spans="30:30" ht="15.6" customHeight="1">
      <c r="AD2886" s="2"/>
    </row>
    <row r="2887" spans="30:30" ht="15.6" customHeight="1">
      <c r="AD2887" s="2"/>
    </row>
    <row r="2888" spans="30:30" ht="15.6" customHeight="1">
      <c r="AD2888" s="2"/>
    </row>
    <row r="2889" spans="30:30" ht="15.6" customHeight="1">
      <c r="AD2889" s="2"/>
    </row>
    <row r="2890" spans="30:30" ht="15.6" customHeight="1">
      <c r="AD2890" s="2"/>
    </row>
    <row r="2891" spans="30:30" ht="15.6" customHeight="1">
      <c r="AD2891" s="2"/>
    </row>
    <row r="2892" spans="30:30" ht="15.6" customHeight="1">
      <c r="AD2892" s="2"/>
    </row>
    <row r="2893" spans="30:30" ht="15.6" customHeight="1">
      <c r="AD2893" s="2"/>
    </row>
    <row r="2894" spans="30:30" ht="15.6" customHeight="1">
      <c r="AD2894" s="2"/>
    </row>
    <row r="2895" spans="30:30" ht="15.6" customHeight="1">
      <c r="AD2895" s="2"/>
    </row>
    <row r="2896" spans="30:30" ht="15.6" customHeight="1">
      <c r="AD2896" s="2"/>
    </row>
    <row r="2897" spans="30:30" ht="15.6" customHeight="1">
      <c r="AD2897" s="2"/>
    </row>
    <row r="2898" spans="30:30" ht="15.6" customHeight="1">
      <c r="AD2898" s="2"/>
    </row>
    <row r="2899" spans="30:30" ht="15.6" customHeight="1">
      <c r="AD2899" s="2"/>
    </row>
    <row r="2900" spans="30:30" ht="15.6" customHeight="1">
      <c r="AD2900" s="2"/>
    </row>
    <row r="2901" spans="30:30" ht="15.6" customHeight="1">
      <c r="AD2901" s="2"/>
    </row>
    <row r="2902" spans="30:30" ht="15.6" customHeight="1">
      <c r="AD2902" s="2"/>
    </row>
    <row r="2903" spans="30:30" ht="15.6" customHeight="1">
      <c r="AD2903" s="2"/>
    </row>
    <row r="2904" spans="30:30" ht="15.6" customHeight="1">
      <c r="AD2904" s="2"/>
    </row>
    <row r="2905" spans="30:30" ht="15.6" customHeight="1">
      <c r="AD2905" s="2"/>
    </row>
    <row r="2906" spans="30:30" ht="15.6" customHeight="1">
      <c r="AD2906" s="2"/>
    </row>
    <row r="2907" spans="30:30" ht="15.6" customHeight="1">
      <c r="AD2907" s="2"/>
    </row>
    <row r="2908" spans="30:30" ht="15.6" customHeight="1">
      <c r="AD2908" s="2"/>
    </row>
    <row r="2909" spans="30:30" ht="15.6" customHeight="1">
      <c r="AD2909" s="2"/>
    </row>
    <row r="2910" spans="30:30" ht="15.6" customHeight="1">
      <c r="AD2910" s="2"/>
    </row>
    <row r="2911" spans="30:30" ht="15.6" customHeight="1">
      <c r="AD2911" s="2"/>
    </row>
    <row r="2912" spans="30:30" ht="15.6" customHeight="1">
      <c r="AD2912" s="2"/>
    </row>
    <row r="2913" spans="30:30" ht="15.6" customHeight="1">
      <c r="AD2913" s="2"/>
    </row>
    <row r="2914" spans="30:30" ht="15.6" customHeight="1">
      <c r="AD2914" s="2"/>
    </row>
    <row r="2915" spans="30:30" ht="15.6" customHeight="1">
      <c r="AD2915" s="2"/>
    </row>
    <row r="2916" spans="30:30" ht="15.6" customHeight="1">
      <c r="AD2916" s="2"/>
    </row>
    <row r="2917" spans="30:30" ht="15.6" customHeight="1">
      <c r="AD2917" s="2"/>
    </row>
    <row r="2918" spans="30:30" ht="15.6" customHeight="1">
      <c r="AD2918" s="2"/>
    </row>
    <row r="2919" spans="30:30" ht="15.6" customHeight="1">
      <c r="AD2919" s="2"/>
    </row>
    <row r="2920" spans="30:30" ht="15.6" customHeight="1">
      <c r="AD2920" s="2"/>
    </row>
    <row r="2921" spans="30:30" ht="15.6" customHeight="1">
      <c r="AD2921" s="2"/>
    </row>
    <row r="2922" spans="30:30" ht="15.6" customHeight="1">
      <c r="AD2922" s="2"/>
    </row>
    <row r="2923" spans="30:30" ht="15.6" customHeight="1">
      <c r="AD2923" s="2"/>
    </row>
    <row r="2924" spans="30:30" ht="15.6" customHeight="1">
      <c r="AD2924" s="2"/>
    </row>
    <row r="2925" spans="30:30" ht="15.6" customHeight="1">
      <c r="AD2925" s="2"/>
    </row>
    <row r="2926" spans="30:30" ht="15.6" customHeight="1">
      <c r="AD2926" s="2"/>
    </row>
    <row r="2927" spans="30:30" ht="15.6" customHeight="1">
      <c r="AD2927" s="2"/>
    </row>
    <row r="2928" spans="30:30" ht="15.6" customHeight="1">
      <c r="AD2928" s="2"/>
    </row>
    <row r="2929" spans="30:30" ht="15.6" customHeight="1">
      <c r="AD2929" s="2"/>
    </row>
    <row r="2930" spans="30:30" ht="15.6" customHeight="1">
      <c r="AD2930" s="2"/>
    </row>
    <row r="2931" spans="30:30" ht="15.6" customHeight="1">
      <c r="AD2931" s="2"/>
    </row>
    <row r="2932" spans="30:30" ht="15.6" customHeight="1">
      <c r="AD2932" s="2"/>
    </row>
    <row r="2933" spans="30:30" ht="15.6" customHeight="1">
      <c r="AD2933" s="2"/>
    </row>
    <row r="2934" spans="30:30" ht="15.6" customHeight="1">
      <c r="AD2934" s="2"/>
    </row>
    <row r="2935" spans="30:30" ht="15.6" customHeight="1">
      <c r="AD2935" s="2"/>
    </row>
    <row r="2936" spans="30:30" ht="15.6" customHeight="1">
      <c r="AD2936" s="2"/>
    </row>
    <row r="2937" spans="30:30" ht="15.6" customHeight="1">
      <c r="AD2937" s="2"/>
    </row>
    <row r="2938" spans="30:30" ht="15.6" customHeight="1">
      <c r="AD2938" s="2"/>
    </row>
    <row r="2939" spans="30:30" ht="15.6" customHeight="1">
      <c r="AD2939" s="2"/>
    </row>
    <row r="2940" spans="30:30" ht="15.6" customHeight="1">
      <c r="AD2940" s="2"/>
    </row>
    <row r="2941" spans="30:30" ht="15.6" customHeight="1">
      <c r="AD2941" s="2"/>
    </row>
    <row r="2942" spans="30:30" ht="15.6" customHeight="1">
      <c r="AD2942" s="2"/>
    </row>
    <row r="2943" spans="30:30" ht="15.6" customHeight="1">
      <c r="AD2943" s="2"/>
    </row>
    <row r="2944" spans="30:30" ht="15.6" customHeight="1">
      <c r="AD2944" s="2"/>
    </row>
    <row r="2945" spans="30:30" ht="15.6" customHeight="1">
      <c r="AD2945" s="2"/>
    </row>
    <row r="2946" spans="30:30" ht="15.6" customHeight="1">
      <c r="AD2946" s="2"/>
    </row>
    <row r="2947" spans="30:30" ht="15.6" customHeight="1">
      <c r="AD2947" s="2"/>
    </row>
    <row r="2948" spans="30:30" ht="15.6" customHeight="1">
      <c r="AD2948" s="2"/>
    </row>
    <row r="2949" spans="30:30" ht="15.6" customHeight="1">
      <c r="AD2949" s="2"/>
    </row>
    <row r="2950" spans="30:30" ht="15.6" customHeight="1">
      <c r="AD2950" s="2"/>
    </row>
    <row r="2951" spans="30:30" ht="15.6" customHeight="1">
      <c r="AD2951" s="2"/>
    </row>
    <row r="2952" spans="30:30" ht="15.6" customHeight="1">
      <c r="AD2952" s="2"/>
    </row>
    <row r="2953" spans="30:30" ht="15.6" customHeight="1">
      <c r="AD2953" s="2"/>
    </row>
    <row r="2954" spans="30:30" ht="15.6" customHeight="1">
      <c r="AD2954" s="2"/>
    </row>
    <row r="2955" spans="30:30" ht="15.6" customHeight="1">
      <c r="AD2955" s="2"/>
    </row>
    <row r="2956" spans="30:30" ht="15.6" customHeight="1">
      <c r="AD2956" s="2"/>
    </row>
    <row r="2957" spans="30:30" ht="15.6" customHeight="1">
      <c r="AD2957" s="2"/>
    </row>
    <row r="2958" spans="30:30" ht="15.6" customHeight="1">
      <c r="AD2958" s="2"/>
    </row>
    <row r="2959" spans="30:30" ht="15.6" customHeight="1">
      <c r="AD2959" s="2"/>
    </row>
    <row r="2960" spans="30:30" ht="15.6" customHeight="1">
      <c r="AD2960" s="2"/>
    </row>
    <row r="2961" spans="30:30" ht="15.6" customHeight="1">
      <c r="AD2961" s="2"/>
    </row>
    <row r="2962" spans="30:30" ht="15.6" customHeight="1">
      <c r="AD2962" s="2"/>
    </row>
    <row r="2963" spans="30:30" ht="15.6" customHeight="1">
      <c r="AD2963" s="2"/>
    </row>
    <row r="2964" spans="30:30" ht="15.6" customHeight="1">
      <c r="AD2964" s="2"/>
    </row>
    <row r="2965" spans="30:30" ht="15.6" customHeight="1">
      <c r="AD2965" s="2"/>
    </row>
    <row r="2966" spans="30:30" ht="15.6" customHeight="1">
      <c r="AD2966" s="2"/>
    </row>
    <row r="2967" spans="30:30" ht="15.6" customHeight="1">
      <c r="AD2967" s="2"/>
    </row>
    <row r="2968" spans="30:30" ht="15.6" customHeight="1">
      <c r="AD2968" s="2"/>
    </row>
    <row r="2969" spans="30:30" ht="15.6" customHeight="1">
      <c r="AD2969" s="2"/>
    </row>
    <row r="2970" spans="30:30" ht="15.6" customHeight="1">
      <c r="AD2970" s="2"/>
    </row>
    <row r="2971" spans="30:30" ht="15.6" customHeight="1">
      <c r="AD2971" s="2"/>
    </row>
    <row r="2972" spans="30:30" ht="15.6" customHeight="1">
      <c r="AD2972" s="2"/>
    </row>
    <row r="2973" spans="30:30" ht="15.6" customHeight="1">
      <c r="AD2973" s="2"/>
    </row>
    <row r="2974" spans="30:30" ht="15.6" customHeight="1">
      <c r="AD2974" s="2"/>
    </row>
    <row r="2975" spans="30:30" ht="15.6" customHeight="1">
      <c r="AD2975" s="2"/>
    </row>
    <row r="2976" spans="30:30" ht="15.6" customHeight="1">
      <c r="AD2976" s="2"/>
    </row>
    <row r="2977" spans="30:30" ht="15.6" customHeight="1">
      <c r="AD2977" s="2"/>
    </row>
    <row r="2978" spans="30:30" ht="15.6" customHeight="1">
      <c r="AD2978" s="2"/>
    </row>
    <row r="2979" spans="30:30" ht="15.6" customHeight="1">
      <c r="AD2979" s="2"/>
    </row>
    <row r="2980" spans="30:30" ht="15.6" customHeight="1">
      <c r="AD2980" s="2"/>
    </row>
    <row r="2981" spans="30:30" ht="15.6" customHeight="1">
      <c r="AD2981" s="2"/>
    </row>
    <row r="2982" spans="30:30" ht="15.6" customHeight="1">
      <c r="AD2982" s="2"/>
    </row>
    <row r="2983" spans="30:30" ht="15.6" customHeight="1">
      <c r="AD2983" s="2"/>
    </row>
    <row r="2984" spans="30:30" ht="15.6" customHeight="1">
      <c r="AD2984" s="2"/>
    </row>
    <row r="2985" spans="30:30" ht="15.6" customHeight="1">
      <c r="AD2985" s="2"/>
    </row>
    <row r="2986" spans="30:30" ht="15.6" customHeight="1">
      <c r="AD2986" s="2"/>
    </row>
    <row r="2987" spans="30:30" ht="15.6" customHeight="1">
      <c r="AD2987" s="2"/>
    </row>
    <row r="2988" spans="30:30" ht="15.6" customHeight="1">
      <c r="AD2988" s="2"/>
    </row>
    <row r="2989" spans="30:30" ht="15.6" customHeight="1">
      <c r="AD2989" s="2"/>
    </row>
    <row r="2990" spans="30:30" ht="15.6" customHeight="1">
      <c r="AD2990" s="2"/>
    </row>
    <row r="2991" spans="30:30" ht="15.6" customHeight="1">
      <c r="AD2991" s="2"/>
    </row>
    <row r="2992" spans="30:30" ht="15.6" customHeight="1">
      <c r="AD2992" s="2"/>
    </row>
    <row r="2993" spans="30:30" ht="15.6" customHeight="1">
      <c r="AD2993" s="2"/>
    </row>
    <row r="2994" spans="30:30" ht="15.6" customHeight="1">
      <c r="AD2994" s="2"/>
    </row>
    <row r="2995" spans="30:30" ht="15.6" customHeight="1">
      <c r="AD2995" s="2"/>
    </row>
    <row r="2996" spans="30:30" ht="15.6" customHeight="1">
      <c r="AD2996" s="2"/>
    </row>
    <row r="2997" spans="30:30" ht="15.6" customHeight="1">
      <c r="AD2997" s="2"/>
    </row>
    <row r="2998" spans="30:30" ht="15.6" customHeight="1">
      <c r="AD2998" s="2"/>
    </row>
    <row r="2999" spans="30:30" ht="15.6" customHeight="1">
      <c r="AD2999" s="2"/>
    </row>
    <row r="3000" spans="30:30" ht="15.6" customHeight="1">
      <c r="AD3000" s="2"/>
    </row>
    <row r="3001" spans="30:30" ht="15.6" customHeight="1">
      <c r="AD3001" s="2"/>
    </row>
    <row r="3002" spans="30:30" ht="15.6" customHeight="1">
      <c r="AD3002" s="2"/>
    </row>
    <row r="3003" spans="30:30" ht="15.6" customHeight="1">
      <c r="AD3003" s="2"/>
    </row>
    <row r="3004" spans="30:30" ht="15.6" customHeight="1">
      <c r="AD3004" s="2"/>
    </row>
    <row r="3005" spans="30:30" ht="15.6" customHeight="1">
      <c r="AD3005" s="2"/>
    </row>
    <row r="3006" spans="30:30" ht="15.6" customHeight="1">
      <c r="AD3006" s="2"/>
    </row>
    <row r="3007" spans="30:30" ht="15.6" customHeight="1">
      <c r="AD3007" s="2"/>
    </row>
    <row r="3008" spans="30:30" ht="15.6" customHeight="1">
      <c r="AD3008" s="2"/>
    </row>
    <row r="3009" spans="30:30" ht="15.6" customHeight="1">
      <c r="AD3009" s="2"/>
    </row>
    <row r="3010" spans="30:30" ht="15.6" customHeight="1">
      <c r="AD3010" s="2"/>
    </row>
    <row r="3011" spans="30:30" ht="15.6" customHeight="1">
      <c r="AD3011" s="2"/>
    </row>
    <row r="3012" spans="30:30" ht="15.6" customHeight="1">
      <c r="AD3012" s="2"/>
    </row>
    <row r="3013" spans="30:30" ht="15.6" customHeight="1">
      <c r="AD3013" s="2"/>
    </row>
    <row r="3014" spans="30:30" ht="15.6" customHeight="1">
      <c r="AD3014" s="2"/>
    </row>
    <row r="3015" spans="30:30" ht="15.6" customHeight="1">
      <c r="AD3015" s="2"/>
    </row>
    <row r="3016" spans="30:30" ht="15.6" customHeight="1">
      <c r="AD3016" s="2"/>
    </row>
    <row r="3017" spans="30:30" ht="15.6" customHeight="1">
      <c r="AD3017" s="2"/>
    </row>
    <row r="3018" spans="30:30" ht="15.6" customHeight="1">
      <c r="AD3018" s="2"/>
    </row>
    <row r="3019" spans="30:30" ht="15.6" customHeight="1">
      <c r="AD3019" s="2"/>
    </row>
    <row r="3020" spans="30:30" ht="15.6" customHeight="1">
      <c r="AD3020" s="2"/>
    </row>
    <row r="3021" spans="30:30" ht="15.6" customHeight="1">
      <c r="AD3021" s="2"/>
    </row>
    <row r="3022" spans="30:30" ht="15.6" customHeight="1">
      <c r="AD3022" s="2"/>
    </row>
    <row r="3023" spans="30:30" ht="15.6" customHeight="1">
      <c r="AD3023" s="2"/>
    </row>
    <row r="3024" spans="30:30" ht="15.6" customHeight="1">
      <c r="AD3024" s="2"/>
    </row>
    <row r="3025" spans="30:30" ht="15.6" customHeight="1">
      <c r="AD3025" s="2"/>
    </row>
    <row r="3026" spans="30:30" ht="15.6" customHeight="1">
      <c r="AD3026" s="2"/>
    </row>
    <row r="3027" spans="30:30" ht="15.6" customHeight="1">
      <c r="AD3027" s="2"/>
    </row>
    <row r="3028" spans="30:30" ht="15.6" customHeight="1">
      <c r="AD3028" s="2"/>
    </row>
    <row r="3029" spans="30:30" ht="15.6" customHeight="1">
      <c r="AD3029" s="2"/>
    </row>
    <row r="3030" spans="30:30" ht="15.6" customHeight="1">
      <c r="AD3030" s="2"/>
    </row>
    <row r="3031" spans="30:30" ht="15.6" customHeight="1">
      <c r="AD3031" s="2"/>
    </row>
    <row r="3032" spans="30:30" ht="15.6" customHeight="1">
      <c r="AD3032" s="2"/>
    </row>
    <row r="3033" spans="30:30" ht="15.6" customHeight="1">
      <c r="AD3033" s="2"/>
    </row>
    <row r="3034" spans="30:30" ht="15.6" customHeight="1">
      <c r="AD3034" s="2"/>
    </row>
    <row r="3035" spans="30:30" ht="15.6" customHeight="1">
      <c r="AD3035" s="2"/>
    </row>
    <row r="3036" spans="30:30" ht="15.6" customHeight="1">
      <c r="AD3036" s="2"/>
    </row>
    <row r="3037" spans="30:30" ht="15.6" customHeight="1">
      <c r="AD3037" s="2"/>
    </row>
    <row r="3038" spans="30:30" ht="15.6" customHeight="1">
      <c r="AD3038" s="2"/>
    </row>
    <row r="3039" spans="30:30" ht="15.6" customHeight="1">
      <c r="AD3039" s="2"/>
    </row>
    <row r="3040" spans="30:30" ht="15.6" customHeight="1">
      <c r="AD3040" s="2"/>
    </row>
    <row r="3041" spans="30:30" ht="15.6" customHeight="1">
      <c r="AD3041" s="2"/>
    </row>
    <row r="3042" spans="30:30" ht="15.6" customHeight="1">
      <c r="AD3042" s="2"/>
    </row>
    <row r="3043" spans="30:30" ht="15.6" customHeight="1">
      <c r="AD3043" s="2"/>
    </row>
    <row r="3044" spans="30:30" ht="15.6" customHeight="1">
      <c r="AD3044" s="2"/>
    </row>
    <row r="3045" spans="30:30" ht="15.6" customHeight="1">
      <c r="AD3045" s="2"/>
    </row>
    <row r="3046" spans="30:30" ht="15.6" customHeight="1">
      <c r="AD3046" s="2"/>
    </row>
    <row r="3047" spans="30:30" ht="15.6" customHeight="1">
      <c r="AD3047" s="2"/>
    </row>
    <row r="3048" spans="30:30" ht="15.6" customHeight="1">
      <c r="AD3048" s="2"/>
    </row>
    <row r="3049" spans="30:30" ht="15.6" customHeight="1">
      <c r="AD3049" s="2"/>
    </row>
    <row r="3050" spans="30:30" ht="15.6" customHeight="1">
      <c r="AD3050" s="2"/>
    </row>
    <row r="3051" spans="30:30" ht="15.6" customHeight="1">
      <c r="AD3051" s="2"/>
    </row>
    <row r="3052" spans="30:30" ht="15.6" customHeight="1">
      <c r="AD3052" s="2"/>
    </row>
    <row r="3053" spans="30:30" ht="15.6" customHeight="1">
      <c r="AD3053" s="2"/>
    </row>
    <row r="3054" spans="30:30" ht="15.6" customHeight="1">
      <c r="AD3054" s="2"/>
    </row>
    <row r="3055" spans="30:30" ht="15.6" customHeight="1">
      <c r="AD3055" s="2"/>
    </row>
    <row r="3056" spans="30:30" ht="15.6" customHeight="1">
      <c r="AD3056" s="2"/>
    </row>
    <row r="3057" spans="30:30" ht="15.6" customHeight="1">
      <c r="AD3057" s="2"/>
    </row>
    <row r="3058" spans="30:30" ht="15.6" customHeight="1">
      <c r="AD3058" s="2"/>
    </row>
    <row r="3059" spans="30:30" ht="15.6" customHeight="1">
      <c r="AD3059" s="2"/>
    </row>
    <row r="3060" spans="30:30" ht="15.6" customHeight="1">
      <c r="AD3060" s="2"/>
    </row>
    <row r="3061" spans="30:30" ht="15.6" customHeight="1">
      <c r="AD3061" s="2"/>
    </row>
    <row r="3062" spans="30:30" ht="15.6" customHeight="1">
      <c r="AD3062" s="2"/>
    </row>
    <row r="3063" spans="30:30" ht="15.6" customHeight="1">
      <c r="AD3063" s="2"/>
    </row>
    <row r="3064" spans="30:30" ht="15.6" customHeight="1">
      <c r="AD3064" s="2"/>
    </row>
    <row r="3065" spans="30:30" ht="15.6" customHeight="1">
      <c r="AD3065" s="2"/>
    </row>
    <row r="3066" spans="30:30" ht="15.6" customHeight="1">
      <c r="AD3066" s="2"/>
    </row>
    <row r="3067" spans="30:30" ht="15.6" customHeight="1">
      <c r="AD3067" s="2"/>
    </row>
    <row r="3068" spans="30:30" ht="15.6" customHeight="1">
      <c r="AD3068" s="2"/>
    </row>
    <row r="3069" spans="30:30" ht="15.6" customHeight="1">
      <c r="AD3069" s="2"/>
    </row>
    <row r="3070" spans="30:30" ht="15.6" customHeight="1">
      <c r="AD3070" s="2"/>
    </row>
    <row r="3071" spans="30:30" ht="15.6" customHeight="1">
      <c r="AD3071" s="2"/>
    </row>
    <row r="3072" spans="30:30" ht="15.6" customHeight="1">
      <c r="AD3072" s="2"/>
    </row>
    <row r="3073" spans="30:30" ht="15.6" customHeight="1">
      <c r="AD3073" s="2"/>
    </row>
    <row r="3074" spans="30:30" ht="15.6" customHeight="1">
      <c r="AD3074" s="2"/>
    </row>
    <row r="3075" spans="30:30" ht="15.6" customHeight="1">
      <c r="AD3075" s="2"/>
    </row>
    <row r="3076" spans="30:30" ht="15.6" customHeight="1">
      <c r="AD3076" s="2"/>
    </row>
    <row r="3077" spans="30:30" ht="15.6" customHeight="1">
      <c r="AD3077" s="2"/>
    </row>
    <row r="3078" spans="30:30" ht="15.6" customHeight="1">
      <c r="AD3078" s="2"/>
    </row>
    <row r="3079" spans="30:30" ht="15.6" customHeight="1">
      <c r="AD3079" s="2"/>
    </row>
    <row r="3080" spans="30:30" ht="15.6" customHeight="1">
      <c r="AD3080" s="2"/>
    </row>
    <row r="3081" spans="30:30" ht="15.6" customHeight="1">
      <c r="AD3081" s="2"/>
    </row>
    <row r="3082" spans="30:30" ht="15.6" customHeight="1">
      <c r="AD3082" s="2"/>
    </row>
    <row r="3083" spans="30:30" ht="15.6" customHeight="1">
      <c r="AD3083" s="2"/>
    </row>
    <row r="3084" spans="30:30" ht="15.6" customHeight="1">
      <c r="AD3084" s="2"/>
    </row>
    <row r="3085" spans="30:30" ht="15.6" customHeight="1">
      <c r="AD3085" s="2"/>
    </row>
    <row r="3086" spans="30:30" ht="15.6" customHeight="1">
      <c r="AD3086" s="2"/>
    </row>
    <row r="3087" spans="30:30" ht="15.6" customHeight="1">
      <c r="AD3087" s="2"/>
    </row>
    <row r="3088" spans="30:30" ht="15.6" customHeight="1">
      <c r="AD3088" s="2"/>
    </row>
    <row r="3089" spans="30:30" ht="15.6" customHeight="1">
      <c r="AD3089" s="2"/>
    </row>
    <row r="3090" spans="30:30" ht="15.6" customHeight="1">
      <c r="AD3090" s="2"/>
    </row>
    <row r="3091" spans="30:30" ht="15.6" customHeight="1">
      <c r="AD3091" s="2"/>
    </row>
    <row r="3092" spans="30:30" ht="15.6" customHeight="1">
      <c r="AD3092" s="2"/>
    </row>
    <row r="3093" spans="30:30" ht="15.6" customHeight="1">
      <c r="AD3093" s="2"/>
    </row>
    <row r="3094" spans="30:30" ht="15.6" customHeight="1">
      <c r="AD3094" s="2"/>
    </row>
    <row r="3095" spans="30:30" ht="15.6" customHeight="1">
      <c r="AD3095" s="2"/>
    </row>
    <row r="3096" spans="30:30" ht="15.6" customHeight="1">
      <c r="AD3096" s="2"/>
    </row>
    <row r="3097" spans="30:30" ht="15.6" customHeight="1">
      <c r="AD3097" s="2"/>
    </row>
    <row r="3098" spans="30:30" ht="15.6" customHeight="1">
      <c r="AD3098" s="2"/>
    </row>
    <row r="3099" spans="30:30" ht="15.6" customHeight="1">
      <c r="AD3099" s="2"/>
    </row>
    <row r="3100" spans="30:30" ht="15.6" customHeight="1">
      <c r="AD3100" s="2"/>
    </row>
    <row r="3101" spans="30:30" ht="15.6" customHeight="1">
      <c r="AD3101" s="2"/>
    </row>
    <row r="3102" spans="30:30" ht="15.6" customHeight="1">
      <c r="AD3102" s="2"/>
    </row>
    <row r="3103" spans="30:30" ht="15.6" customHeight="1">
      <c r="AD3103" s="2"/>
    </row>
    <row r="3104" spans="30:30" ht="15.6" customHeight="1">
      <c r="AD3104" s="2"/>
    </row>
    <row r="3105" spans="30:30" ht="15.6" customHeight="1">
      <c r="AD3105" s="2"/>
    </row>
    <row r="3106" spans="30:30" ht="15.6" customHeight="1">
      <c r="AD3106" s="2"/>
    </row>
    <row r="3107" spans="30:30" ht="15.6" customHeight="1">
      <c r="AD3107" s="2"/>
    </row>
    <row r="3108" spans="30:30" ht="15.6" customHeight="1">
      <c r="AD3108" s="2"/>
    </row>
    <row r="3109" spans="30:30" ht="15.6" customHeight="1">
      <c r="AD3109" s="2"/>
    </row>
    <row r="3110" spans="30:30" ht="15.6" customHeight="1">
      <c r="AD3110" s="2"/>
    </row>
    <row r="3111" spans="30:30" ht="15.6" customHeight="1">
      <c r="AD3111" s="2"/>
    </row>
    <row r="3112" spans="30:30" ht="15.6" customHeight="1">
      <c r="AD3112" s="2"/>
    </row>
    <row r="3113" spans="30:30" ht="15.6" customHeight="1">
      <c r="AD3113" s="2"/>
    </row>
    <row r="3114" spans="30:30" ht="15.6" customHeight="1">
      <c r="AD3114" s="2"/>
    </row>
    <row r="3115" spans="30:30" ht="15.6" customHeight="1">
      <c r="AD3115" s="2"/>
    </row>
    <row r="3116" spans="30:30" ht="15.6" customHeight="1">
      <c r="AD3116" s="2"/>
    </row>
    <row r="3117" spans="30:30" ht="15.6" customHeight="1">
      <c r="AD3117" s="2"/>
    </row>
    <row r="3118" spans="30:30" ht="15.6" customHeight="1">
      <c r="AD3118" s="2"/>
    </row>
    <row r="3119" spans="30:30" ht="15.6" customHeight="1">
      <c r="AD3119" s="2"/>
    </row>
    <row r="3120" spans="30:30" ht="15.6" customHeight="1">
      <c r="AD3120" s="2"/>
    </row>
    <row r="3121" spans="30:30" ht="15.6" customHeight="1">
      <c r="AD3121" s="2"/>
    </row>
    <row r="3122" spans="30:30" ht="15.6" customHeight="1">
      <c r="AD3122" s="2"/>
    </row>
    <row r="3123" spans="30:30" ht="15.6" customHeight="1">
      <c r="AD3123" s="2"/>
    </row>
    <row r="3124" spans="30:30" ht="15.6" customHeight="1">
      <c r="AD3124" s="2"/>
    </row>
    <row r="3125" spans="30:30" ht="15.6" customHeight="1">
      <c r="AD3125" s="2"/>
    </row>
    <row r="3126" spans="30:30" ht="15.6" customHeight="1">
      <c r="AD3126" s="2"/>
    </row>
    <row r="3127" spans="30:30" ht="15.6" customHeight="1">
      <c r="AD3127" s="2"/>
    </row>
    <row r="3128" spans="30:30" ht="15.6" customHeight="1">
      <c r="AD3128" s="2"/>
    </row>
    <row r="3129" spans="30:30" ht="15.6" customHeight="1">
      <c r="AD3129" s="2"/>
    </row>
    <row r="3130" spans="30:30" ht="15.6" customHeight="1">
      <c r="AD3130" s="2"/>
    </row>
    <row r="3131" spans="30:30" ht="15.6" customHeight="1">
      <c r="AD3131" s="2"/>
    </row>
    <row r="3132" spans="30:30" ht="15.6" customHeight="1">
      <c r="AD3132" s="2"/>
    </row>
    <row r="3133" spans="30:30" ht="15.6" customHeight="1">
      <c r="AD3133" s="2"/>
    </row>
    <row r="3134" spans="30:30" ht="15.6" customHeight="1">
      <c r="AD3134" s="2"/>
    </row>
    <row r="3135" spans="30:30" ht="15.6" customHeight="1">
      <c r="AD3135" s="2"/>
    </row>
    <row r="3136" spans="30:30" ht="15.6" customHeight="1">
      <c r="AD3136" s="2"/>
    </row>
    <row r="3137" spans="30:30" ht="15.6" customHeight="1">
      <c r="AD3137" s="2"/>
    </row>
    <row r="3138" spans="30:30" ht="15.6" customHeight="1">
      <c r="AD3138" s="2"/>
    </row>
    <row r="3139" spans="30:30" ht="15.6" customHeight="1">
      <c r="AD3139" s="2"/>
    </row>
    <row r="3140" spans="30:30" ht="15.6" customHeight="1">
      <c r="AD3140" s="2"/>
    </row>
    <row r="3141" spans="30:30" ht="15.6" customHeight="1">
      <c r="AD3141" s="2"/>
    </row>
    <row r="3142" spans="30:30" ht="15.6" customHeight="1">
      <c r="AD3142" s="2"/>
    </row>
    <row r="3143" spans="30:30" ht="15.6" customHeight="1">
      <c r="AD3143" s="2"/>
    </row>
    <row r="3144" spans="30:30" ht="15.6" customHeight="1">
      <c r="AD3144" s="2"/>
    </row>
    <row r="3145" spans="30:30" ht="15.6" customHeight="1">
      <c r="AD3145" s="2"/>
    </row>
    <row r="3146" spans="30:30" ht="15.6" customHeight="1">
      <c r="AD3146" s="2"/>
    </row>
    <row r="3147" spans="30:30" ht="15.6" customHeight="1">
      <c r="AD3147" s="2"/>
    </row>
    <row r="3148" spans="30:30" ht="15.6" customHeight="1">
      <c r="AD3148" s="2"/>
    </row>
    <row r="3149" spans="30:30" ht="15.6" customHeight="1">
      <c r="AD3149" s="2"/>
    </row>
    <row r="3150" spans="30:30" ht="15.6" customHeight="1">
      <c r="AD3150" s="2"/>
    </row>
    <row r="3151" spans="30:30" ht="15.6" customHeight="1">
      <c r="AD3151" s="2"/>
    </row>
    <row r="3152" spans="30:30" ht="15.6" customHeight="1">
      <c r="AD3152" s="2"/>
    </row>
    <row r="3153" spans="30:30" ht="15.6" customHeight="1">
      <c r="AD3153" s="2"/>
    </row>
    <row r="3154" spans="30:30" ht="15.6" customHeight="1">
      <c r="AD3154" s="2"/>
    </row>
    <row r="3155" spans="30:30" ht="15.6" customHeight="1">
      <c r="AD3155" s="2"/>
    </row>
    <row r="3156" spans="30:30" ht="15.6" customHeight="1">
      <c r="AD3156" s="2"/>
    </row>
    <row r="3157" spans="30:30" ht="15.6" customHeight="1">
      <c r="AD3157" s="2"/>
    </row>
    <row r="3158" spans="30:30" ht="15.6" customHeight="1">
      <c r="AD3158" s="2"/>
    </row>
    <row r="3159" spans="30:30" ht="15.6" customHeight="1">
      <c r="AD3159" s="2"/>
    </row>
    <row r="3160" spans="30:30" ht="15.6" customHeight="1">
      <c r="AD3160" s="2"/>
    </row>
    <row r="3161" spans="30:30" ht="15.6" customHeight="1">
      <c r="AD3161" s="2"/>
    </row>
    <row r="3162" spans="30:30" ht="15.6" customHeight="1">
      <c r="AD3162" s="2"/>
    </row>
    <row r="3163" spans="30:30" ht="15.6" customHeight="1">
      <c r="AD3163" s="2"/>
    </row>
    <row r="3164" spans="30:30" ht="15.6" customHeight="1">
      <c r="AD3164" s="2"/>
    </row>
    <row r="3165" spans="30:30" ht="15.6" customHeight="1">
      <c r="AD3165" s="2"/>
    </row>
    <row r="3166" spans="30:30" ht="15.6" customHeight="1">
      <c r="AD3166" s="2"/>
    </row>
    <row r="3167" spans="30:30" ht="15.6" customHeight="1">
      <c r="AD3167" s="2"/>
    </row>
    <row r="3168" spans="30:30" ht="15.6" customHeight="1">
      <c r="AD3168" s="2"/>
    </row>
    <row r="3169" spans="30:30" ht="15.6" customHeight="1">
      <c r="AD3169" s="2"/>
    </row>
    <row r="3170" spans="30:30" ht="15.6" customHeight="1">
      <c r="AD3170" s="2"/>
    </row>
    <row r="3171" spans="30:30" ht="15.6" customHeight="1">
      <c r="AD3171" s="2"/>
    </row>
    <row r="3172" spans="30:30" ht="15.6" customHeight="1">
      <c r="AD3172" s="2"/>
    </row>
    <row r="3173" spans="30:30" ht="15.6" customHeight="1">
      <c r="AD3173" s="2"/>
    </row>
    <row r="3174" spans="30:30" ht="15.6" customHeight="1">
      <c r="AD3174" s="2"/>
    </row>
    <row r="3175" spans="30:30" ht="15.6" customHeight="1">
      <c r="AD3175" s="2"/>
    </row>
    <row r="3176" spans="30:30" ht="15.6" customHeight="1">
      <c r="AD3176" s="2"/>
    </row>
    <row r="3177" spans="30:30" ht="15.6" customHeight="1">
      <c r="AD3177" s="2"/>
    </row>
    <row r="3178" spans="30:30" ht="15.6" customHeight="1">
      <c r="AD3178" s="2"/>
    </row>
    <row r="3179" spans="30:30" ht="15.6" customHeight="1">
      <c r="AD3179" s="2"/>
    </row>
    <row r="3180" spans="30:30" ht="15.6" customHeight="1">
      <c r="AD3180" s="2"/>
    </row>
    <row r="3181" spans="30:30" ht="15.6" customHeight="1">
      <c r="AD3181" s="2"/>
    </row>
    <row r="3182" spans="30:30" ht="15.6" customHeight="1">
      <c r="AD3182" s="2"/>
    </row>
    <row r="3183" spans="30:30" ht="15.6" customHeight="1">
      <c r="AD3183" s="2"/>
    </row>
    <row r="3184" spans="30:30" ht="15.6" customHeight="1">
      <c r="AD3184" s="2"/>
    </row>
    <row r="3185" spans="30:30" ht="15.6" customHeight="1">
      <c r="AD3185" s="2"/>
    </row>
    <row r="3186" spans="30:30" ht="15.6" customHeight="1">
      <c r="AD3186" s="2"/>
    </row>
    <row r="3187" spans="30:30" ht="15.6" customHeight="1">
      <c r="AD3187" s="2"/>
    </row>
    <row r="3188" spans="30:30" ht="15.6" customHeight="1">
      <c r="AD3188" s="2"/>
    </row>
    <row r="3189" spans="30:30" ht="15.6" customHeight="1">
      <c r="AD3189" s="2"/>
    </row>
    <row r="3190" spans="30:30" ht="15.6" customHeight="1">
      <c r="AD3190" s="2"/>
    </row>
    <row r="3191" spans="30:30" ht="15.6" customHeight="1">
      <c r="AD3191" s="2"/>
    </row>
    <row r="3192" spans="30:30" ht="15.6" customHeight="1">
      <c r="AD3192" s="2"/>
    </row>
    <row r="3193" spans="30:30" ht="15.6" customHeight="1">
      <c r="AD3193" s="2"/>
    </row>
    <row r="3194" spans="30:30" ht="15.6" customHeight="1">
      <c r="AD3194" s="2"/>
    </row>
    <row r="3195" spans="30:30" ht="15.6" customHeight="1">
      <c r="AD3195" s="2"/>
    </row>
    <row r="3196" spans="30:30" ht="15.6" customHeight="1">
      <c r="AD3196" s="2"/>
    </row>
    <row r="3197" spans="30:30" ht="15.6" customHeight="1">
      <c r="AD3197" s="2"/>
    </row>
    <row r="3198" spans="30:30" ht="15.6" customHeight="1">
      <c r="AD3198" s="2"/>
    </row>
    <row r="3199" spans="30:30" ht="15.6" customHeight="1">
      <c r="AD3199" s="2"/>
    </row>
    <row r="3200" spans="30:30" ht="15.6" customHeight="1">
      <c r="AD3200" s="2"/>
    </row>
    <row r="3201" spans="30:30" ht="15.6" customHeight="1">
      <c r="AD3201" s="2"/>
    </row>
    <row r="3202" spans="30:30" ht="15.6" customHeight="1">
      <c r="AD3202" s="2"/>
    </row>
    <row r="3203" spans="30:30" ht="15.6" customHeight="1">
      <c r="AD3203" s="2"/>
    </row>
    <row r="3204" spans="30:30" ht="15.6" customHeight="1">
      <c r="AD3204" s="2"/>
    </row>
    <row r="3205" spans="30:30" ht="15.6" customHeight="1">
      <c r="AD3205" s="2"/>
    </row>
    <row r="3206" spans="30:30" ht="15.6" customHeight="1">
      <c r="AD3206" s="2"/>
    </row>
    <row r="3207" spans="30:30" ht="15.6" customHeight="1">
      <c r="AD3207" s="2"/>
    </row>
    <row r="3208" spans="30:30" ht="15.6" customHeight="1">
      <c r="AD3208" s="2"/>
    </row>
    <row r="3209" spans="30:30" ht="15.6" customHeight="1">
      <c r="AD3209" s="2"/>
    </row>
    <row r="3210" spans="30:30" ht="15.6" customHeight="1">
      <c r="AD3210" s="2"/>
    </row>
    <row r="3211" spans="30:30" ht="15.6" customHeight="1">
      <c r="AD3211" s="2"/>
    </row>
    <row r="3212" spans="30:30" ht="15.6" customHeight="1">
      <c r="AD3212" s="2"/>
    </row>
    <row r="3213" spans="30:30" ht="15.6" customHeight="1">
      <c r="AD3213" s="2"/>
    </row>
    <row r="3214" spans="30:30" ht="15.6" customHeight="1">
      <c r="AD3214" s="2"/>
    </row>
    <row r="3215" spans="30:30" ht="15.6" customHeight="1">
      <c r="AD3215" s="2"/>
    </row>
    <row r="3216" spans="30:30" ht="15.6" customHeight="1">
      <c r="AD3216" s="2"/>
    </row>
    <row r="3217" spans="30:30" ht="15.6" customHeight="1">
      <c r="AD3217" s="2"/>
    </row>
    <row r="3218" spans="30:30" ht="15.6" customHeight="1">
      <c r="AD3218" s="2"/>
    </row>
    <row r="3219" spans="30:30" ht="15.6" customHeight="1">
      <c r="AD3219" s="2"/>
    </row>
    <row r="3220" spans="30:30" ht="15.6" customHeight="1">
      <c r="AD3220" s="2"/>
    </row>
    <row r="3221" spans="30:30" ht="15.6" customHeight="1">
      <c r="AD3221" s="2"/>
    </row>
    <row r="3222" spans="30:30" ht="15.6" customHeight="1">
      <c r="AD3222" s="2"/>
    </row>
    <row r="3223" spans="30:30" ht="15.6" customHeight="1">
      <c r="AD3223" s="2"/>
    </row>
    <row r="3224" spans="30:30" ht="15.6" customHeight="1">
      <c r="AD3224" s="2"/>
    </row>
    <row r="3225" spans="30:30" ht="15.6" customHeight="1">
      <c r="AD3225" s="2"/>
    </row>
    <row r="3226" spans="30:30" ht="15.6" customHeight="1">
      <c r="AD3226" s="2"/>
    </row>
    <row r="3227" spans="30:30" ht="15.6" customHeight="1">
      <c r="AD3227" s="2"/>
    </row>
    <row r="3228" spans="30:30" ht="15.6" customHeight="1">
      <c r="AD3228" s="2"/>
    </row>
    <row r="3229" spans="30:30" ht="15.6" customHeight="1">
      <c r="AD3229" s="2"/>
    </row>
    <row r="3230" spans="30:30" ht="15.6" customHeight="1">
      <c r="AD3230" s="2"/>
    </row>
    <row r="3231" spans="30:30" ht="15.6" customHeight="1">
      <c r="AD3231" s="2"/>
    </row>
    <row r="3232" spans="30:30" ht="15.6" customHeight="1">
      <c r="AD3232" s="2"/>
    </row>
    <row r="3233" spans="30:30" ht="15.6" customHeight="1">
      <c r="AD3233" s="2"/>
    </row>
    <row r="3234" spans="30:30" ht="15.6" customHeight="1">
      <c r="AD3234" s="2"/>
    </row>
    <row r="3235" spans="30:30" ht="15.6" customHeight="1">
      <c r="AD3235" s="2"/>
    </row>
    <row r="3236" spans="30:30" ht="15.6" customHeight="1">
      <c r="AD3236" s="2"/>
    </row>
    <row r="3237" spans="30:30" ht="15.6" customHeight="1">
      <c r="AD3237" s="2"/>
    </row>
    <row r="3238" spans="30:30" ht="15.6" customHeight="1">
      <c r="AD3238" s="2"/>
    </row>
    <row r="3239" spans="30:30" ht="15.6" customHeight="1">
      <c r="AD3239" s="2"/>
    </row>
    <row r="3240" spans="30:30" ht="15.6" customHeight="1">
      <c r="AD3240" s="2"/>
    </row>
    <row r="3241" spans="30:30" ht="15.6" customHeight="1">
      <c r="AD3241" s="2"/>
    </row>
    <row r="3242" spans="30:30" ht="15.6" customHeight="1">
      <c r="AD3242" s="2"/>
    </row>
    <row r="3243" spans="30:30" ht="15.6" customHeight="1">
      <c r="AD3243" s="2"/>
    </row>
    <row r="3244" spans="30:30" ht="15.6" customHeight="1">
      <c r="AD3244" s="2"/>
    </row>
    <row r="3245" spans="30:30" ht="15.6" customHeight="1">
      <c r="AD3245" s="2"/>
    </row>
    <row r="3246" spans="30:30" ht="15.6" customHeight="1">
      <c r="AD3246" s="2"/>
    </row>
    <row r="3247" spans="30:30" ht="15.6" customHeight="1">
      <c r="AD3247" s="2"/>
    </row>
    <row r="3248" spans="30:30" ht="15.6" customHeight="1">
      <c r="AD3248" s="2"/>
    </row>
    <row r="3249" spans="30:30" ht="15.6" customHeight="1">
      <c r="AD3249" s="2"/>
    </row>
    <row r="3250" spans="30:30" ht="15.6" customHeight="1">
      <c r="AD3250" s="2"/>
    </row>
    <row r="3251" spans="30:30" ht="15.6" customHeight="1">
      <c r="AD3251" s="2"/>
    </row>
    <row r="3252" spans="30:30" ht="15.6" customHeight="1">
      <c r="AD3252" s="2"/>
    </row>
    <row r="3253" spans="30:30" ht="15.6" customHeight="1">
      <c r="AD3253" s="2"/>
    </row>
    <row r="3254" spans="30:30" ht="15.6" customHeight="1">
      <c r="AD3254" s="2"/>
    </row>
    <row r="3255" spans="30:30" ht="15.6" customHeight="1">
      <c r="AD3255" s="2"/>
    </row>
    <row r="3256" spans="30:30" ht="15.6" customHeight="1">
      <c r="AD3256" s="2"/>
    </row>
    <row r="3257" spans="30:30" ht="15.6" customHeight="1">
      <c r="AD3257" s="2"/>
    </row>
    <row r="3258" spans="30:30" ht="15.6" customHeight="1">
      <c r="AD3258" s="2"/>
    </row>
    <row r="3259" spans="30:30" ht="15.6" customHeight="1">
      <c r="AD3259" s="2"/>
    </row>
    <row r="3260" spans="30:30" ht="15.6" customHeight="1">
      <c r="AD3260" s="2"/>
    </row>
    <row r="3261" spans="30:30" ht="15.6" customHeight="1">
      <c r="AD3261" s="2"/>
    </row>
    <row r="3262" spans="30:30" ht="15.6" customHeight="1">
      <c r="AD3262" s="2"/>
    </row>
    <row r="3263" spans="30:30" ht="15.6" customHeight="1">
      <c r="AD3263" s="2"/>
    </row>
    <row r="3264" spans="30:30" ht="15.6" customHeight="1">
      <c r="AD3264" s="2"/>
    </row>
    <row r="3265" spans="30:30" ht="15.6" customHeight="1">
      <c r="AD3265" s="2"/>
    </row>
    <row r="3266" spans="30:30" ht="15.6" customHeight="1">
      <c r="AD3266" s="2"/>
    </row>
    <row r="3267" spans="30:30" ht="15.6" customHeight="1">
      <c r="AD3267" s="2"/>
    </row>
    <row r="3268" spans="30:30" ht="15.6" customHeight="1">
      <c r="AD3268" s="2"/>
    </row>
    <row r="3269" spans="30:30" ht="15.6" customHeight="1">
      <c r="AD3269" s="2"/>
    </row>
    <row r="3270" spans="30:30" ht="15.6" customHeight="1">
      <c r="AD3270" s="2"/>
    </row>
    <row r="3271" spans="30:30" ht="15.6" customHeight="1">
      <c r="AD3271" s="2"/>
    </row>
    <row r="3272" spans="30:30" ht="15.6" customHeight="1">
      <c r="AD3272" s="2"/>
    </row>
    <row r="3273" spans="30:30" ht="15.6" customHeight="1">
      <c r="AD3273" s="2"/>
    </row>
    <row r="3274" spans="30:30" ht="15.6" customHeight="1">
      <c r="AD3274" s="2"/>
    </row>
    <row r="3275" spans="30:30" ht="15.6" customHeight="1">
      <c r="AD3275" s="2"/>
    </row>
    <row r="3276" spans="30:30" ht="15.6" customHeight="1">
      <c r="AD3276" s="2"/>
    </row>
    <row r="3277" spans="30:30" ht="15.6" customHeight="1">
      <c r="AD3277" s="2"/>
    </row>
    <row r="3278" spans="30:30" ht="15.6" customHeight="1">
      <c r="AD3278" s="2"/>
    </row>
    <row r="3279" spans="30:30" ht="15.6" customHeight="1">
      <c r="AD3279" s="2"/>
    </row>
    <row r="3280" spans="30:30" ht="15.6" customHeight="1">
      <c r="AD3280" s="2"/>
    </row>
    <row r="3281" spans="30:30" ht="15.6" customHeight="1">
      <c r="AD3281" s="2"/>
    </row>
    <row r="3282" spans="30:30" ht="15.6" customHeight="1">
      <c r="AD3282" s="2"/>
    </row>
    <row r="3283" spans="30:30" ht="15.6" customHeight="1">
      <c r="AD3283" s="2"/>
    </row>
    <row r="3284" spans="30:30" ht="15.6" customHeight="1">
      <c r="AD3284" s="2"/>
    </row>
    <row r="3285" spans="30:30" ht="15.6" customHeight="1">
      <c r="AD3285" s="2"/>
    </row>
    <row r="3286" spans="30:30" ht="15.6" customHeight="1">
      <c r="AD3286" s="2"/>
    </row>
    <row r="3287" spans="30:30" ht="15.6" customHeight="1">
      <c r="AD3287" s="2"/>
    </row>
    <row r="3288" spans="30:30" ht="15.6" customHeight="1">
      <c r="AD3288" s="2"/>
    </row>
    <row r="3289" spans="30:30" ht="15.6" customHeight="1">
      <c r="AD3289" s="2"/>
    </row>
    <row r="3290" spans="30:30" ht="15.6" customHeight="1">
      <c r="AD3290" s="2"/>
    </row>
    <row r="3291" spans="30:30" ht="15.6" customHeight="1">
      <c r="AD3291" s="2"/>
    </row>
    <row r="3292" spans="30:30" ht="15.6" customHeight="1">
      <c r="AD3292" s="2"/>
    </row>
    <row r="3293" spans="30:30" ht="15.6" customHeight="1">
      <c r="AD3293" s="2"/>
    </row>
    <row r="3294" spans="30:30" ht="15.6" customHeight="1">
      <c r="AD3294" s="2"/>
    </row>
    <row r="3295" spans="30:30" ht="15.6" customHeight="1">
      <c r="AD3295" s="2"/>
    </row>
    <row r="3296" spans="30:30" ht="15.6" customHeight="1">
      <c r="AD3296" s="2"/>
    </row>
    <row r="3297" spans="30:30" ht="15.6" customHeight="1">
      <c r="AD3297" s="2"/>
    </row>
    <row r="3298" spans="30:30" ht="15.6" customHeight="1">
      <c r="AD3298" s="2"/>
    </row>
    <row r="3299" spans="30:30" ht="15.6" customHeight="1">
      <c r="AD3299" s="2"/>
    </row>
    <row r="3300" spans="30:30" ht="15.6" customHeight="1">
      <c r="AD3300" s="2"/>
    </row>
    <row r="3301" spans="30:30" ht="15.6" customHeight="1">
      <c r="AD3301" s="2"/>
    </row>
    <row r="3302" spans="30:30" ht="15.6" customHeight="1">
      <c r="AD3302" s="2"/>
    </row>
    <row r="3303" spans="30:30" ht="15.6" customHeight="1">
      <c r="AD3303" s="2"/>
    </row>
    <row r="3304" spans="30:30" ht="15.6" customHeight="1">
      <c r="AD3304" s="2"/>
    </row>
    <row r="3305" spans="30:30" ht="15.6" customHeight="1">
      <c r="AD3305" s="2"/>
    </row>
    <row r="3306" spans="30:30" ht="15.6" customHeight="1">
      <c r="AD3306" s="2"/>
    </row>
    <row r="3307" spans="30:30" ht="15.6" customHeight="1">
      <c r="AD3307" s="2"/>
    </row>
    <row r="3308" spans="30:30" ht="15.6" customHeight="1">
      <c r="AD3308" s="2"/>
    </row>
    <row r="3309" spans="30:30" ht="15.6" customHeight="1">
      <c r="AD3309" s="2"/>
    </row>
    <row r="3310" spans="30:30" ht="15.6" customHeight="1">
      <c r="AD3310" s="2"/>
    </row>
    <row r="3311" spans="30:30" ht="15.6" customHeight="1">
      <c r="AD3311" s="2"/>
    </row>
    <row r="3312" spans="30:30" ht="15.6" customHeight="1">
      <c r="AD3312" s="2"/>
    </row>
    <row r="3313" spans="30:30" ht="15.6" customHeight="1">
      <c r="AD3313" s="2"/>
    </row>
    <row r="3314" spans="30:30" ht="15.6" customHeight="1">
      <c r="AD3314" s="2"/>
    </row>
    <row r="3315" spans="30:30" ht="15.6" customHeight="1">
      <c r="AD3315" s="2"/>
    </row>
    <row r="3316" spans="30:30" ht="15.6" customHeight="1">
      <c r="AD3316" s="2"/>
    </row>
    <row r="3317" spans="30:30" ht="15.6" customHeight="1">
      <c r="AD3317" s="2"/>
    </row>
    <row r="3318" spans="30:30" ht="15.6" customHeight="1">
      <c r="AD3318" s="2"/>
    </row>
    <row r="3319" spans="30:30" ht="15.6" customHeight="1">
      <c r="AD3319" s="2"/>
    </row>
    <row r="3320" spans="30:30" ht="15.6" customHeight="1">
      <c r="AD3320" s="2"/>
    </row>
    <row r="3321" spans="30:30" ht="15.6" customHeight="1">
      <c r="AD3321" s="2"/>
    </row>
    <row r="3322" spans="30:30" ht="15.6" customHeight="1">
      <c r="AD3322" s="2"/>
    </row>
    <row r="3323" spans="30:30" ht="15.6" customHeight="1">
      <c r="AD3323" s="2"/>
    </row>
    <row r="3324" spans="30:30" ht="15.6" customHeight="1">
      <c r="AD3324" s="2"/>
    </row>
    <row r="3325" spans="30:30" ht="15.6" customHeight="1">
      <c r="AD3325" s="2"/>
    </row>
    <row r="3326" spans="30:30" ht="15.6" customHeight="1">
      <c r="AD3326" s="2"/>
    </row>
    <row r="3327" spans="30:30" ht="15.6" customHeight="1">
      <c r="AD3327" s="2"/>
    </row>
    <row r="3328" spans="30:30" ht="15.6" customHeight="1">
      <c r="AD3328" s="2"/>
    </row>
    <row r="3329" spans="30:30" ht="15.6" customHeight="1">
      <c r="AD3329" s="2"/>
    </row>
    <row r="3330" spans="30:30" ht="15.6" customHeight="1">
      <c r="AD3330" s="2"/>
    </row>
    <row r="3331" spans="30:30" ht="15.6" customHeight="1">
      <c r="AD3331" s="2"/>
    </row>
    <row r="3332" spans="30:30" ht="15.6" customHeight="1">
      <c r="AD3332" s="2"/>
    </row>
    <row r="3333" spans="30:30" ht="15.6" customHeight="1">
      <c r="AD3333" s="2"/>
    </row>
    <row r="3334" spans="30:30" ht="15.6" customHeight="1">
      <c r="AD3334" s="2"/>
    </row>
    <row r="3335" spans="30:30" ht="15.6" customHeight="1">
      <c r="AD3335" s="2"/>
    </row>
    <row r="3336" spans="30:30" ht="15.6" customHeight="1">
      <c r="AD3336" s="2"/>
    </row>
    <row r="3337" spans="30:30" ht="15.6" customHeight="1">
      <c r="AD3337" s="2"/>
    </row>
    <row r="3338" spans="30:30" ht="15.6" customHeight="1">
      <c r="AD3338" s="2"/>
    </row>
    <row r="3339" spans="30:30" ht="15.6" customHeight="1">
      <c r="AD3339" s="2"/>
    </row>
    <row r="3340" spans="30:30" ht="15.6" customHeight="1">
      <c r="AD3340" s="2"/>
    </row>
    <row r="3341" spans="30:30" ht="15.6" customHeight="1">
      <c r="AD3341" s="2"/>
    </row>
    <row r="3342" spans="30:30" ht="15.6" customHeight="1">
      <c r="AD3342" s="2"/>
    </row>
    <row r="3343" spans="30:30" ht="15.6" customHeight="1">
      <c r="AD3343" s="2"/>
    </row>
    <row r="3344" spans="30:30" ht="15.6" customHeight="1">
      <c r="AD3344" s="2"/>
    </row>
    <row r="3345" spans="30:30" ht="15.6" customHeight="1">
      <c r="AD3345" s="2"/>
    </row>
    <row r="3346" spans="30:30" ht="15.6" customHeight="1">
      <c r="AD3346" s="2"/>
    </row>
    <row r="3347" spans="30:30" ht="15.6" customHeight="1">
      <c r="AD3347" s="2"/>
    </row>
    <row r="3348" spans="30:30" ht="15.6" customHeight="1">
      <c r="AD3348" s="2"/>
    </row>
    <row r="3349" spans="30:30" ht="15.6" customHeight="1">
      <c r="AD3349" s="2"/>
    </row>
    <row r="3350" spans="30:30" ht="15.6" customHeight="1">
      <c r="AD3350" s="2"/>
    </row>
    <row r="3351" spans="30:30" ht="15.6" customHeight="1">
      <c r="AD3351" s="2"/>
    </row>
    <row r="3352" spans="30:30" ht="15.6" customHeight="1">
      <c r="AD3352" s="2"/>
    </row>
    <row r="3353" spans="30:30" ht="15.6" customHeight="1">
      <c r="AD3353" s="2"/>
    </row>
    <row r="3354" spans="30:30" ht="15.6" customHeight="1">
      <c r="AD3354" s="2"/>
    </row>
    <row r="3355" spans="30:30" ht="15.6" customHeight="1">
      <c r="AD3355" s="2"/>
    </row>
    <row r="3356" spans="30:30" ht="15.6" customHeight="1">
      <c r="AD3356" s="2"/>
    </row>
    <row r="3357" spans="30:30" ht="15.6" customHeight="1">
      <c r="AD3357" s="2"/>
    </row>
    <row r="3358" spans="30:30" ht="15.6" customHeight="1">
      <c r="AD3358" s="2"/>
    </row>
    <row r="3359" spans="30:30" ht="15.6" customHeight="1">
      <c r="AD3359" s="2"/>
    </row>
    <row r="3360" spans="30:30" ht="15.6" customHeight="1">
      <c r="AD3360" s="2"/>
    </row>
    <row r="3361" spans="30:30" ht="15.6" customHeight="1">
      <c r="AD3361" s="2"/>
    </row>
    <row r="3362" spans="30:30" ht="15.6" customHeight="1">
      <c r="AD3362" s="2"/>
    </row>
    <row r="3363" spans="30:30" ht="15.6" customHeight="1">
      <c r="AD3363" s="2"/>
    </row>
    <row r="3364" spans="30:30" ht="15.6" customHeight="1">
      <c r="AD3364" s="2"/>
    </row>
    <row r="3365" spans="30:30" ht="15.6" customHeight="1">
      <c r="AD3365" s="2"/>
    </row>
    <row r="3366" spans="30:30" ht="15.6" customHeight="1">
      <c r="AD3366" s="2"/>
    </row>
    <row r="3367" spans="30:30" ht="15.6" customHeight="1">
      <c r="AD3367" s="2"/>
    </row>
    <row r="3368" spans="30:30" ht="15.6" customHeight="1">
      <c r="AD3368" s="2"/>
    </row>
    <row r="3369" spans="30:30" ht="15.6" customHeight="1">
      <c r="AD3369" s="2"/>
    </row>
    <row r="3370" spans="30:30" ht="15.6" customHeight="1">
      <c r="AD3370" s="2"/>
    </row>
    <row r="3371" spans="30:30" ht="15.6" customHeight="1">
      <c r="AD3371" s="2"/>
    </row>
    <row r="3372" spans="30:30" ht="15.6" customHeight="1">
      <c r="AD3372" s="2"/>
    </row>
    <row r="3373" spans="30:30" ht="15.6" customHeight="1">
      <c r="AD3373" s="2"/>
    </row>
    <row r="3374" spans="30:30" ht="15.6" customHeight="1">
      <c r="AD3374" s="2"/>
    </row>
    <row r="3375" spans="30:30" ht="15.6" customHeight="1">
      <c r="AD3375" s="2"/>
    </row>
    <row r="3376" spans="30:30" ht="15.6" customHeight="1">
      <c r="AD3376" s="2"/>
    </row>
    <row r="3377" spans="30:30" ht="15.6" customHeight="1">
      <c r="AD3377" s="2"/>
    </row>
    <row r="3378" spans="30:30" ht="15.6" customHeight="1">
      <c r="AD3378" s="2"/>
    </row>
    <row r="3379" spans="30:30" ht="15.6" customHeight="1">
      <c r="AD3379" s="2"/>
    </row>
    <row r="3380" spans="30:30" ht="15.6" customHeight="1">
      <c r="AD3380" s="2"/>
    </row>
    <row r="3381" spans="30:30" ht="15.6" customHeight="1">
      <c r="AD3381" s="2"/>
    </row>
    <row r="3382" spans="30:30" ht="15.6" customHeight="1">
      <c r="AD3382" s="2"/>
    </row>
    <row r="3383" spans="30:30" ht="15.6" customHeight="1">
      <c r="AD3383" s="2"/>
    </row>
    <row r="3384" spans="30:30" ht="15.6" customHeight="1">
      <c r="AD3384" s="2"/>
    </row>
    <row r="3385" spans="30:30" ht="15.6" customHeight="1">
      <c r="AD3385" s="2"/>
    </row>
    <row r="3386" spans="30:30" ht="15.6" customHeight="1">
      <c r="AD3386" s="2"/>
    </row>
    <row r="3387" spans="30:30" ht="15.6" customHeight="1">
      <c r="AD3387" s="2"/>
    </row>
    <row r="3388" spans="30:30" ht="15.6" customHeight="1">
      <c r="AD3388" s="2"/>
    </row>
    <row r="3389" spans="30:30" ht="15.6" customHeight="1">
      <c r="AD3389" s="2"/>
    </row>
    <row r="3390" spans="30:30" ht="15.6" customHeight="1">
      <c r="AD3390" s="2"/>
    </row>
    <row r="3391" spans="30:30" ht="15.6" customHeight="1">
      <c r="AD3391" s="2"/>
    </row>
    <row r="3392" spans="30:30" ht="15.6" customHeight="1">
      <c r="AD3392" s="2"/>
    </row>
    <row r="3393" spans="30:30" ht="15.6" customHeight="1">
      <c r="AD3393" s="2"/>
    </row>
    <row r="3394" spans="30:30" ht="15.6" customHeight="1">
      <c r="AD3394" s="2"/>
    </row>
    <row r="3395" spans="30:30" ht="15.6" customHeight="1">
      <c r="AD3395" s="2"/>
    </row>
    <row r="3396" spans="30:30" ht="15.6" customHeight="1">
      <c r="AD3396" s="2"/>
    </row>
    <row r="3397" spans="30:30" ht="15.6" customHeight="1">
      <c r="AD3397" s="2"/>
    </row>
    <row r="3398" spans="30:30" ht="15.6" customHeight="1">
      <c r="AD3398" s="2"/>
    </row>
    <row r="3399" spans="30:30" ht="15.6" customHeight="1">
      <c r="AD3399" s="2"/>
    </row>
    <row r="3400" spans="30:30" ht="15.6" customHeight="1">
      <c r="AD3400" s="2"/>
    </row>
    <row r="3401" spans="30:30" ht="15.6" customHeight="1">
      <c r="AD3401" s="2"/>
    </row>
    <row r="3402" spans="30:30" ht="15.6" customHeight="1">
      <c r="AD3402" s="2"/>
    </row>
    <row r="3403" spans="30:30" ht="15.6" customHeight="1">
      <c r="AD3403" s="2"/>
    </row>
    <row r="3404" spans="30:30" ht="15.6" customHeight="1">
      <c r="AD3404" s="2"/>
    </row>
    <row r="3405" spans="30:30" ht="15.6" customHeight="1">
      <c r="AD3405" s="2"/>
    </row>
    <row r="3406" spans="30:30" ht="15.6" customHeight="1">
      <c r="AD3406" s="2"/>
    </row>
    <row r="3407" spans="30:30" ht="15.6" customHeight="1">
      <c r="AD3407" s="2"/>
    </row>
    <row r="3408" spans="30:30" ht="15.6" customHeight="1">
      <c r="AD3408" s="2"/>
    </row>
    <row r="3409" spans="30:30" ht="15.6" customHeight="1">
      <c r="AD3409" s="2"/>
    </row>
    <row r="3410" spans="30:30" ht="15.6" customHeight="1">
      <c r="AD3410" s="2"/>
    </row>
    <row r="3411" spans="30:30" ht="15.6" customHeight="1">
      <c r="AD3411" s="2"/>
    </row>
    <row r="3412" spans="30:30" ht="15.6" customHeight="1">
      <c r="AD3412" s="2"/>
    </row>
    <row r="3413" spans="30:30" ht="15.6" customHeight="1">
      <c r="AD3413" s="2"/>
    </row>
    <row r="3414" spans="30:30" ht="15.6" customHeight="1">
      <c r="AD3414" s="2"/>
    </row>
    <row r="3415" spans="30:30" ht="15.6" customHeight="1">
      <c r="AD3415" s="2"/>
    </row>
    <row r="3416" spans="30:30" ht="15.6" customHeight="1">
      <c r="AD3416" s="2"/>
    </row>
    <row r="3417" spans="30:30" ht="15.6" customHeight="1">
      <c r="AD3417" s="2"/>
    </row>
    <row r="3418" spans="30:30" ht="15.6" customHeight="1">
      <c r="AD3418" s="2"/>
    </row>
    <row r="3419" spans="30:30" ht="15.6" customHeight="1">
      <c r="AD3419" s="2"/>
    </row>
    <row r="3420" spans="30:30" ht="15.6" customHeight="1">
      <c r="AD3420" s="2"/>
    </row>
    <row r="3421" spans="30:30" ht="15.6" customHeight="1">
      <c r="AD3421" s="2"/>
    </row>
    <row r="3422" spans="30:30" ht="15.6" customHeight="1">
      <c r="AD3422" s="2"/>
    </row>
    <row r="3423" spans="30:30" ht="15.6" customHeight="1">
      <c r="AD3423" s="2"/>
    </row>
    <row r="3424" spans="30:30" ht="15.6" customHeight="1">
      <c r="AD3424" s="2"/>
    </row>
    <row r="3425" spans="30:30" ht="15.6" customHeight="1">
      <c r="AD3425" s="2"/>
    </row>
    <row r="3426" spans="30:30" ht="15.6" customHeight="1">
      <c r="AD3426" s="2"/>
    </row>
    <row r="3427" spans="30:30" ht="15.6" customHeight="1">
      <c r="AD3427" s="2"/>
    </row>
    <row r="3428" spans="30:30" ht="15.6" customHeight="1">
      <c r="AD3428" s="2"/>
    </row>
    <row r="3429" spans="30:30" ht="15.6" customHeight="1">
      <c r="AD3429" s="2"/>
    </row>
    <row r="3430" spans="30:30" ht="15.6" customHeight="1">
      <c r="AD3430" s="2"/>
    </row>
    <row r="3431" spans="30:30" ht="15.6" customHeight="1">
      <c r="AD3431" s="2"/>
    </row>
    <row r="3432" spans="30:30" ht="15.6" customHeight="1">
      <c r="AD3432" s="2"/>
    </row>
    <row r="3433" spans="30:30" ht="15.6" customHeight="1">
      <c r="AD3433" s="2"/>
    </row>
    <row r="3434" spans="30:30" ht="15.6" customHeight="1">
      <c r="AD3434" s="2"/>
    </row>
    <row r="3435" spans="30:30" ht="15.6" customHeight="1">
      <c r="AD3435" s="2"/>
    </row>
    <row r="3436" spans="30:30" ht="15.6" customHeight="1">
      <c r="AD3436" s="2"/>
    </row>
    <row r="3437" spans="30:30" ht="15.6" customHeight="1">
      <c r="AD3437" s="2"/>
    </row>
    <row r="3438" spans="30:30" ht="15.6" customHeight="1">
      <c r="AD3438" s="2"/>
    </row>
    <row r="3439" spans="30:30" ht="15.6" customHeight="1">
      <c r="AD3439" s="2"/>
    </row>
    <row r="3440" spans="30:30" ht="15.6" customHeight="1">
      <c r="AD3440" s="2"/>
    </row>
    <row r="3441" spans="30:30" ht="15.6" customHeight="1">
      <c r="AD3441" s="2"/>
    </row>
    <row r="3442" spans="30:30" ht="15.6" customHeight="1">
      <c r="AD3442" s="2"/>
    </row>
    <row r="3443" spans="30:30" ht="15.6" customHeight="1">
      <c r="AD3443" s="2"/>
    </row>
    <row r="3444" spans="30:30" ht="15.6" customHeight="1">
      <c r="AD3444" s="2"/>
    </row>
    <row r="3445" spans="30:30" ht="15.6" customHeight="1">
      <c r="AD3445" s="2"/>
    </row>
    <row r="3446" spans="30:30" ht="15.6" customHeight="1">
      <c r="AD3446" s="2"/>
    </row>
    <row r="3447" spans="30:30" ht="15.6" customHeight="1">
      <c r="AD3447" s="2"/>
    </row>
    <row r="3448" spans="30:30" ht="15.6" customHeight="1">
      <c r="AD3448" s="2"/>
    </row>
  </sheetData>
  <sheetProtection sort="0" autoFilter="0"/>
  <autoFilter ref="C5:AR1239" xr:uid="{FD07B1EA-647A-49D1-8586-D9E35ABC83AB}">
    <filterColumn colId="6">
      <filters>
        <filter val="1"/>
        <filter val="2"/>
      </filters>
    </filterColumn>
  </autoFilter>
  <sortState xmlns:xlrd2="http://schemas.microsoft.com/office/spreadsheetml/2017/richdata2" ref="C6:S182">
    <sortCondition ref="F6:F182"/>
    <sortCondition ref="G6:G182"/>
    <sortCondition ref="H6:H182"/>
    <sortCondition ref="I6:I182"/>
    <sortCondition ref="J6:J182"/>
  </sortState>
  <mergeCells count="1">
    <mergeCell ref="C3:S3"/>
  </mergeCells>
  <phoneticPr fontId="6" type="noConversion"/>
  <conditionalFormatting sqref="B1:B1048576">
    <cfRule type="duplicateValues" dxfId="751" priority="64"/>
  </conditionalFormatting>
  <conditionalFormatting sqref="W1:W5 W414:W417 W419:W420 W600 W607:W608 W612 W629 W789 W791:W793 W795 W802 W804 W808:W812 W820:W825 W827 W829:W834 W836:W841 W1240:W1241 W814:W818 W783:W787 W797:W800 W617:W619 W806 W1243:W1247 W1249:W1048576 W585:W589">
    <cfRule type="cellIs" dxfId="750" priority="39" operator="equal">
      <formula>"CONVOCATORIA CONCURSO 2026-1"</formula>
    </cfRule>
  </conditionalFormatting>
  <conditionalFormatting sqref="W384:W385 W387:W388 W392:W400">
    <cfRule type="cellIs" dxfId="749" priority="34" operator="equal">
      <formula>"CONVOCATORIA CONCURSO 2026-1"</formula>
    </cfRule>
  </conditionalFormatting>
  <conditionalFormatting sqref="W621:W623">
    <cfRule type="cellIs" dxfId="748" priority="7" operator="equal">
      <formula>"CONVOCATORIA CONCURSO 2026-1"</formula>
    </cfRule>
  </conditionalFormatting>
  <conditionalFormatting sqref="W1092">
    <cfRule type="cellIs" dxfId="747" priority="6" operator="equal">
      <formula>"CONVOCATORIA CONCURSO 2026-1"</formula>
    </cfRule>
  </conditionalFormatting>
  <conditionalFormatting sqref="AL383 R842:R863 R580:R633 AM6:AM1239">
    <cfRule type="expression" dxfId="746" priority="67">
      <formula>$R6&lt;&gt;$AM6</formula>
    </cfRule>
  </conditionalFormatting>
  <conditionalFormatting sqref="AL390">
    <cfRule type="expression" dxfId="745" priority="68">
      <formula>$R390&lt;&gt;$AM390</formula>
    </cfRule>
  </conditionalFormatting>
  <conditionalFormatting sqref="R199:R206 R383:R400 R414:R420">
    <cfRule type="expression" dxfId="744" priority="20">
      <formula>$R199&lt;&gt;$AM199</formula>
    </cfRule>
  </conditionalFormatting>
  <conditionalFormatting sqref="AM770 AM777 AO770 AO777 AP6:AR1239">
    <cfRule type="containsText" dxfId="743" priority="23" operator="containsText" text="CRUZADO">
      <formula>NOT(ISERROR(SEARCH("CRUZADO",AM6)))</formula>
    </cfRule>
  </conditionalFormatting>
  <conditionalFormatting sqref="AP1:AP5 AP1240:AP1048576">
    <cfRule type="cellIs" dxfId="742" priority="177" operator="equal">
      <formula>"CRUZADO"</formula>
    </cfRule>
  </conditionalFormatting>
  <conditionalFormatting sqref="W805">
    <cfRule type="cellIs" dxfId="741" priority="5" operator="equal">
      <formula>"CONVOCATORIA CONCURSO 2026-1"</formula>
    </cfRule>
  </conditionalFormatting>
  <conditionalFormatting sqref="W852">
    <cfRule type="cellIs" dxfId="740" priority="4" operator="equal">
      <formula>"CONVOCATORIA CONCURSO 2026-1"</formula>
    </cfRule>
  </conditionalFormatting>
  <conditionalFormatting sqref="W853">
    <cfRule type="cellIs" dxfId="739" priority="3" operator="equal">
      <formula>"CONVOCATORIA CONCURSO 2026-1"</formula>
    </cfRule>
  </conditionalFormatting>
  <conditionalFormatting sqref="W860">
    <cfRule type="cellIs" dxfId="738" priority="2" operator="equal">
      <formula>"CONVOCATORIA CONCURSO 2026-1"</formula>
    </cfRule>
  </conditionalFormatting>
  <conditionalFormatting sqref="W861">
    <cfRule type="cellIs" dxfId="737" priority="1" operator="equal">
      <formula>"CONVOCATORIA CONCURSO 2026-1"</formula>
    </cfRule>
  </conditionalFormatting>
  <dataValidations disablePrompts="1" count="1">
    <dataValidation allowBlank="1" showInputMessage="1" showErrorMessage="1" sqref="AM5" xr:uid="{6D317819-10AB-4B49-A222-E8C7078C2C9F}"/>
  </dataValidations>
  <printOptions horizontalCentered="1" verticalCentered="1"/>
  <pageMargins left="0.25" right="0.25" top="0.75" bottom="0.75" header="0.3" footer="0.3"/>
  <pageSetup paperSize="9" scale="1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BA937-34EB-4620-A255-2CBA387243BE}">
  <dimension ref="H1:H17"/>
  <sheetViews>
    <sheetView workbookViewId="0">
      <selection activeCell="H10" sqref="H10"/>
    </sheetView>
  </sheetViews>
  <sheetFormatPr defaultRowHeight="15"/>
  <cols>
    <col min="8" max="8" width="45.85546875" customWidth="1"/>
  </cols>
  <sheetData>
    <row r="1" spans="8:8">
      <c r="H1" s="1070" t="s">
        <v>1809</v>
      </c>
    </row>
    <row r="2" spans="8:8">
      <c r="H2" s="693" t="s">
        <v>180</v>
      </c>
    </row>
    <row r="3" spans="8:8">
      <c r="H3" s="693" t="s">
        <v>673</v>
      </c>
    </row>
    <row r="4" spans="8:8">
      <c r="H4" s="794" t="s">
        <v>194</v>
      </c>
    </row>
    <row r="5" spans="8:8">
      <c r="H5" s="693" t="s">
        <v>986</v>
      </c>
    </row>
    <row r="6" spans="8:8">
      <c r="H6" s="693" t="s">
        <v>674</v>
      </c>
    </row>
    <row r="7" spans="8:8">
      <c r="H7" s="693" t="s">
        <v>294</v>
      </c>
    </row>
    <row r="8" spans="8:8">
      <c r="H8" s="693" t="s">
        <v>298</v>
      </c>
    </row>
    <row r="9" spans="8:8">
      <c r="H9" s="693" t="s">
        <v>300</v>
      </c>
    </row>
    <row r="10" spans="8:8">
      <c r="H10" s="794" t="s">
        <v>350</v>
      </c>
    </row>
    <row r="11" spans="8:8">
      <c r="H11" s="9" t="s">
        <v>356</v>
      </c>
    </row>
    <row r="12" spans="8:8">
      <c r="H12" s="693" t="s">
        <v>623</v>
      </c>
    </row>
    <row r="13" spans="8:8">
      <c r="H13" s="693" t="s">
        <v>414</v>
      </c>
    </row>
    <row r="14" spans="8:8">
      <c r="H14" s="693" t="s">
        <v>417</v>
      </c>
    </row>
    <row r="15" spans="8:8">
      <c r="H15" s="693" t="s">
        <v>505</v>
      </c>
    </row>
    <row r="16" spans="8:8">
      <c r="H16" s="909" t="s">
        <v>533</v>
      </c>
    </row>
    <row r="17" spans="8:8">
      <c r="H17" s="794" t="s">
        <v>577</v>
      </c>
    </row>
  </sheetData>
  <autoFilter ref="H1:H17" xr:uid="{C53BA937-34EB-4620-A255-2CBA387243BE}">
    <sortState xmlns:xlrd2="http://schemas.microsoft.com/office/spreadsheetml/2017/richdata2" ref="H2:H17">
      <sortCondition ref="H1:H17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9E3B2-7938-4915-97F9-F3AF1C59FFA7}">
  <dimension ref="B1:K3094"/>
  <sheetViews>
    <sheetView workbookViewId="0">
      <pane ySplit="1" topLeftCell="A37" activePane="bottomLeft" state="frozen"/>
      <selection pane="bottomLeft" activeCell="A38" sqref="A38:XFD38"/>
    </sheetView>
  </sheetViews>
  <sheetFormatPr defaultRowHeight="15"/>
  <cols>
    <col min="1" max="1" width="4.85546875" customWidth="1"/>
    <col min="2" max="2" width="15.7109375" style="812" hidden="1" customWidth="1"/>
    <col min="3" max="3" width="52.42578125" style="811" hidden="1" customWidth="1"/>
    <col min="4" max="4" width="6.28515625" customWidth="1"/>
    <col min="5" max="5" width="25.5703125" customWidth="1"/>
    <col min="6" max="6" width="55.28515625" customWidth="1"/>
    <col min="7" max="7" width="14.7109375" style="32" customWidth="1"/>
    <col min="8" max="8" width="18.5703125" style="32" customWidth="1"/>
    <col min="9" max="10" width="22.42578125" customWidth="1"/>
    <col min="11" max="11" width="29.28515625" customWidth="1"/>
  </cols>
  <sheetData>
    <row r="1" spans="2:11" s="206" customFormat="1" ht="27.75" customHeight="1">
      <c r="B1" s="945" t="s">
        <v>801</v>
      </c>
      <c r="C1" s="945" t="s">
        <v>1810</v>
      </c>
      <c r="E1" s="945" t="s">
        <v>801</v>
      </c>
      <c r="F1" s="945" t="s">
        <v>1811</v>
      </c>
      <c r="G1" s="947" t="s">
        <v>1812</v>
      </c>
      <c r="H1" s="945" t="s">
        <v>1813</v>
      </c>
      <c r="I1" s="946" t="s">
        <v>1814</v>
      </c>
      <c r="J1" s="946" t="s">
        <v>103</v>
      </c>
      <c r="K1" s="946" t="s">
        <v>1815</v>
      </c>
    </row>
    <row r="2" spans="2:11">
      <c r="B2" s="813">
        <v>21440811</v>
      </c>
      <c r="C2" s="814" t="s">
        <v>224</v>
      </c>
      <c r="E2" s="813">
        <v>6105629</v>
      </c>
      <c r="F2" s="814" t="s">
        <v>505</v>
      </c>
      <c r="G2" s="813" t="str">
        <f>VLOOKUP(E2,Docentes!C:J,8,0)</f>
        <v>TP</v>
      </c>
      <c r="H2" s="813">
        <v>13</v>
      </c>
      <c r="I2" s="813">
        <v>16</v>
      </c>
      <c r="J2" s="1055" t="str">
        <f>VLOOKUP(E2,Docentes!C:N,12,0)</f>
        <v>RENOVACIÓN</v>
      </c>
      <c r="K2" s="13"/>
    </row>
    <row r="3" spans="2:11">
      <c r="B3" s="813">
        <v>75375310</v>
      </c>
      <c r="C3" s="814" t="s">
        <v>538</v>
      </c>
      <c r="E3" s="813">
        <v>46144315</v>
      </c>
      <c r="F3" s="814" t="s">
        <v>381</v>
      </c>
      <c r="G3" s="813" t="str">
        <f>VLOOKUP(E3,Docentes!C:J,8,0)</f>
        <v>TP</v>
      </c>
      <c r="H3" s="813">
        <v>9</v>
      </c>
      <c r="I3" s="813">
        <v>13</v>
      </c>
      <c r="J3" s="1055" t="str">
        <f>VLOOKUP(E3,Docentes!C:N,12,0)</f>
        <v>RENOVACIÓN</v>
      </c>
      <c r="K3" s="9"/>
    </row>
    <row r="4" spans="2:11">
      <c r="B4" s="813">
        <v>44995918</v>
      </c>
      <c r="C4" s="814" t="s">
        <v>631</v>
      </c>
      <c r="E4" s="813">
        <v>40165347</v>
      </c>
      <c r="F4" s="814" t="s">
        <v>300</v>
      </c>
      <c r="G4" s="813" t="str">
        <f>VLOOKUP(E4,Docentes!C:J,8,0)</f>
        <v>TC</v>
      </c>
      <c r="H4" s="813">
        <v>37</v>
      </c>
      <c r="I4" s="813">
        <v>34</v>
      </c>
      <c r="J4" s="1055" t="str">
        <f>VLOOKUP(E4,Docentes!C:N,12,0)</f>
        <v>RENOVACIÓN</v>
      </c>
      <c r="K4" s="40"/>
    </row>
    <row r="5" spans="2:11">
      <c r="B5" s="813">
        <v>21416373</v>
      </c>
      <c r="C5" s="814" t="s">
        <v>207</v>
      </c>
      <c r="E5" s="813">
        <v>41902268</v>
      </c>
      <c r="F5" s="814" t="s">
        <v>485</v>
      </c>
      <c r="G5" s="813" t="str">
        <f>VLOOKUP(E5,Docentes!C:J,8,0)</f>
        <v>TP</v>
      </c>
      <c r="H5" s="813">
        <v>14</v>
      </c>
      <c r="I5" s="813">
        <v>18</v>
      </c>
      <c r="J5" s="1055" t="str">
        <f>VLOOKUP(E5,Docentes!C:N,12,0)</f>
        <v>RENOVACIÓN</v>
      </c>
      <c r="K5" s="40"/>
    </row>
    <row r="6" spans="2:11">
      <c r="B6" s="813">
        <v>7757185</v>
      </c>
      <c r="C6" s="814" t="s">
        <v>476</v>
      </c>
      <c r="E6" s="813">
        <v>46417761</v>
      </c>
      <c r="F6" s="814" t="s">
        <v>511</v>
      </c>
      <c r="G6" s="813" t="str">
        <f>VLOOKUP(E6,Docentes!C:J,8,0)</f>
        <v>TP</v>
      </c>
      <c r="H6" s="813">
        <v>8</v>
      </c>
      <c r="I6" s="813">
        <v>9</v>
      </c>
      <c r="J6" s="1055" t="str">
        <f>VLOOKUP(E6,Docentes!C:N,12,0)</f>
        <v>RENOVACIÓN</v>
      </c>
      <c r="K6" s="191"/>
    </row>
    <row r="7" spans="2:11">
      <c r="B7" s="813">
        <v>40639051</v>
      </c>
      <c r="C7" s="814" t="s">
        <v>448</v>
      </c>
      <c r="E7" s="813">
        <v>15738084</v>
      </c>
      <c r="F7" s="814" t="s">
        <v>1009</v>
      </c>
      <c r="G7" s="813" t="str">
        <f>VLOOKUP(E7,Docentes!C:J,8,0)</f>
        <v>PRESENCIAL</v>
      </c>
      <c r="H7" s="813">
        <v>0</v>
      </c>
      <c r="I7" s="813">
        <v>18</v>
      </c>
      <c r="J7" s="1055" t="str">
        <f>VLOOKUP(E7,Docentes!C:N,12,0)</f>
        <v>CONCURSO</v>
      </c>
      <c r="K7" s="40"/>
    </row>
    <row r="8" spans="2:11">
      <c r="B8" s="813">
        <v>21463227</v>
      </c>
      <c r="C8" s="814" t="s">
        <v>360</v>
      </c>
      <c r="E8" s="813">
        <v>10299078</v>
      </c>
      <c r="F8" s="814" t="s">
        <v>441</v>
      </c>
      <c r="G8" s="813" t="str">
        <f>VLOOKUP(E8,Docentes!C:J,8,0)</f>
        <v>TP</v>
      </c>
      <c r="H8" s="813">
        <v>15</v>
      </c>
      <c r="I8" s="813">
        <v>18</v>
      </c>
      <c r="J8" s="1055" t="str">
        <f>VLOOKUP(E8,Docentes!C:N,12,0)</f>
        <v>RENOVACIÓN</v>
      </c>
      <c r="K8" s="40"/>
    </row>
    <row r="9" spans="2:11">
      <c r="B9" s="813">
        <v>46614264</v>
      </c>
      <c r="C9" s="814" t="s">
        <v>571</v>
      </c>
      <c r="E9" s="813">
        <v>46825060</v>
      </c>
      <c r="F9" s="814" t="s">
        <v>964</v>
      </c>
      <c r="G9" s="813" t="str">
        <f>VLOOKUP(E9,Docentes!C:J,8,0)</f>
        <v>VIRTUAL</v>
      </c>
      <c r="H9" s="813">
        <v>0</v>
      </c>
      <c r="I9" s="813">
        <v>5</v>
      </c>
      <c r="J9" s="1055" t="str">
        <f>VLOOKUP(E9,Docentes!C:N,12,0)</f>
        <v>CONCURSO</v>
      </c>
      <c r="K9" s="40"/>
    </row>
    <row r="10" spans="2:11">
      <c r="B10" s="813">
        <v>71819567</v>
      </c>
      <c r="C10" s="814" t="s">
        <v>215</v>
      </c>
      <c r="E10" s="813">
        <v>22319279</v>
      </c>
      <c r="F10" s="814" t="s">
        <v>234</v>
      </c>
      <c r="G10" s="813" t="str">
        <f>VLOOKUP(E10,Docentes!C:J,8,0)</f>
        <v>TP</v>
      </c>
      <c r="H10" s="813">
        <v>10</v>
      </c>
      <c r="I10" s="813">
        <v>17</v>
      </c>
      <c r="J10" s="1055" t="str">
        <f>VLOOKUP(E10,Docentes!C:N,12,0)</f>
        <v>RENOVACIÓN</v>
      </c>
      <c r="K10" s="225"/>
    </row>
    <row r="11" spans="2:11">
      <c r="B11" s="813">
        <v>70390380</v>
      </c>
      <c r="C11" s="814" t="s">
        <v>1816</v>
      </c>
      <c r="E11" s="813">
        <v>41112631</v>
      </c>
      <c r="F11" s="814" t="s">
        <v>331</v>
      </c>
      <c r="G11" s="813" t="str">
        <f>VLOOKUP(E11,Docentes!C:J,8,0)</f>
        <v>TP</v>
      </c>
      <c r="H11" s="813">
        <v>10</v>
      </c>
      <c r="I11" s="813">
        <v>14</v>
      </c>
      <c r="J11" s="1055" t="str">
        <f>VLOOKUP(E11,Docentes!C:N,12,0)</f>
        <v>RENOVACIÓN</v>
      </c>
      <c r="K11" s="40"/>
    </row>
    <row r="12" spans="2:11">
      <c r="B12" s="813">
        <v>44371485</v>
      </c>
      <c r="C12" s="814" t="s">
        <v>186</v>
      </c>
      <c r="E12" s="813">
        <v>21870795</v>
      </c>
      <c r="F12" s="814" t="s">
        <v>552</v>
      </c>
      <c r="G12" s="813" t="str">
        <f>VLOOKUP(E12,Docentes!C:J,8,0)</f>
        <v>TC</v>
      </c>
      <c r="H12" s="813">
        <v>36</v>
      </c>
      <c r="I12" s="813">
        <v>35</v>
      </c>
      <c r="J12" s="1055" t="str">
        <f>VLOOKUP(E12,Docentes!C:N,12,0)</f>
        <v>RENOVACIÓN</v>
      </c>
      <c r="K12" s="40"/>
    </row>
    <row r="13" spans="2:11">
      <c r="B13" s="813">
        <v>41622614</v>
      </c>
      <c r="C13" s="814" t="s">
        <v>548</v>
      </c>
      <c r="E13" s="813">
        <v>21576727</v>
      </c>
      <c r="F13" s="814" t="s">
        <v>218</v>
      </c>
      <c r="G13" s="813" t="str">
        <f>VLOOKUP(E13,Docentes!C:J,8,0)</f>
        <v>TP</v>
      </c>
      <c r="H13" s="813">
        <v>16</v>
      </c>
      <c r="I13" s="813">
        <v>12</v>
      </c>
      <c r="J13" s="1055" t="str">
        <f>VLOOKUP(E13,Docentes!C:N,12,0)</f>
        <v>RENOVACIÓN</v>
      </c>
      <c r="K13" s="40"/>
    </row>
    <row r="14" spans="2:11">
      <c r="B14" s="813">
        <v>21544647</v>
      </c>
      <c r="C14" s="814" t="s">
        <v>644</v>
      </c>
      <c r="E14" s="813">
        <v>42963458</v>
      </c>
      <c r="F14" s="814" t="s">
        <v>568</v>
      </c>
      <c r="G14" s="813" t="str">
        <f>VLOOKUP(E14,Docentes!C:J,8,0)</f>
        <v>TP</v>
      </c>
      <c r="H14" s="813">
        <v>16</v>
      </c>
      <c r="I14" s="813">
        <v>15</v>
      </c>
      <c r="J14" s="1055" t="str">
        <f>VLOOKUP(E14,Docentes!C:N,12,0)</f>
        <v>RENOVACIÓN</v>
      </c>
      <c r="K14" s="226"/>
    </row>
    <row r="15" spans="2:11">
      <c r="B15" s="813">
        <v>70768072</v>
      </c>
      <c r="C15" s="814" t="s">
        <v>490</v>
      </c>
      <c r="E15" s="813">
        <v>8681131</v>
      </c>
      <c r="F15" s="814" t="s">
        <v>311</v>
      </c>
      <c r="G15" s="813" t="str">
        <f>VLOOKUP(E15,Docentes!C:J,8,0)</f>
        <v>TP</v>
      </c>
      <c r="H15" s="813">
        <v>16</v>
      </c>
      <c r="I15" s="813">
        <v>16</v>
      </c>
      <c r="J15" s="1055" t="str">
        <f>VLOOKUP(E15,Docentes!C:N,12,0)</f>
        <v>RENOVACIÓN</v>
      </c>
      <c r="K15" s="40"/>
    </row>
    <row r="16" spans="2:11">
      <c r="B16" s="813">
        <v>43071752</v>
      </c>
      <c r="C16" s="814" t="s">
        <v>639</v>
      </c>
      <c r="E16" s="813">
        <v>70466213</v>
      </c>
      <c r="F16" s="814" t="s">
        <v>672</v>
      </c>
      <c r="G16" s="813" t="str">
        <f>VLOOKUP(E16,Docentes!C:J,8,0)</f>
        <v>TP</v>
      </c>
      <c r="H16" s="813">
        <v>5</v>
      </c>
      <c r="I16" s="813">
        <v>15</v>
      </c>
      <c r="J16" s="1055" t="str">
        <f>VLOOKUP(E16,Docentes!C:N,12,0)</f>
        <v>RENOVACIÓN</v>
      </c>
      <c r="K16" s="40"/>
    </row>
    <row r="17" spans="2:11">
      <c r="B17" s="813">
        <v>21463142</v>
      </c>
      <c r="C17" s="814" t="s">
        <v>241</v>
      </c>
      <c r="E17" s="813">
        <v>70786643</v>
      </c>
      <c r="F17" s="814" t="s">
        <v>962</v>
      </c>
      <c r="G17" s="813" t="str">
        <f>VLOOKUP(E17,Docentes!C:J,8,0)</f>
        <v>VIRTUAL</v>
      </c>
      <c r="H17" s="813">
        <v>0</v>
      </c>
      <c r="I17" s="813">
        <v>6</v>
      </c>
      <c r="J17" s="1055" t="str">
        <f>VLOOKUP(E17,Docentes!C:N,12,0)</f>
        <v>CONCURSO</v>
      </c>
      <c r="K17" s="40"/>
    </row>
    <row r="18" spans="2:11">
      <c r="B18" s="813">
        <v>40857567</v>
      </c>
      <c r="C18" s="814" t="s">
        <v>551</v>
      </c>
      <c r="E18" s="813">
        <v>10359700</v>
      </c>
      <c r="F18" s="814" t="s">
        <v>269</v>
      </c>
      <c r="G18" s="813" t="str">
        <f>VLOOKUP(E18,Docentes!C:J,8,0)</f>
        <v>TC</v>
      </c>
      <c r="H18" s="813">
        <v>34</v>
      </c>
      <c r="I18" s="813">
        <v>33</v>
      </c>
      <c r="J18" s="1055" t="str">
        <f>VLOOKUP(E18,Docentes!C:N,12,0)</f>
        <v>RENOVACIÓN</v>
      </c>
      <c r="K18" s="40"/>
    </row>
    <row r="19" spans="2:11">
      <c r="B19" s="813">
        <v>41222348</v>
      </c>
      <c r="C19" s="814" t="s">
        <v>261</v>
      </c>
      <c r="E19" s="813">
        <v>42711623</v>
      </c>
      <c r="F19" s="814" t="s">
        <v>325</v>
      </c>
      <c r="G19" s="813" t="str">
        <f>VLOOKUP(E19,Docentes!C:J,8,0)</f>
        <v>TC</v>
      </c>
      <c r="H19" s="813">
        <v>14</v>
      </c>
      <c r="I19" s="813">
        <v>35</v>
      </c>
      <c r="J19" s="1055" t="str">
        <f>VLOOKUP(E19,Docentes!C:N,12,0)</f>
        <v>RENOVACIÓN</v>
      </c>
      <c r="K19" s="40"/>
    </row>
    <row r="20" spans="2:11">
      <c r="B20" s="813">
        <v>492535</v>
      </c>
      <c r="C20" s="814" t="s">
        <v>323</v>
      </c>
      <c r="E20" s="813">
        <v>21498728</v>
      </c>
      <c r="F20" s="814" t="s">
        <v>522</v>
      </c>
      <c r="G20" s="813" t="str">
        <f>VLOOKUP(E20,Docentes!C:J,8,0)</f>
        <v>TC</v>
      </c>
      <c r="H20" s="813">
        <v>31</v>
      </c>
      <c r="I20" s="813">
        <v>17</v>
      </c>
      <c r="J20" s="1055" t="str">
        <f>VLOOKUP(E20,Docentes!C:N,12,0)</f>
        <v>RENOVACIÓN</v>
      </c>
      <c r="K20" s="40"/>
    </row>
    <row r="21" spans="2:11">
      <c r="B21" s="813">
        <v>21558261</v>
      </c>
      <c r="C21" s="814" t="s">
        <v>620</v>
      </c>
      <c r="E21" s="813">
        <v>21422843</v>
      </c>
      <c r="F21" s="814" t="s">
        <v>419</v>
      </c>
      <c r="G21" s="813" t="str">
        <f>VLOOKUP(E21,Docentes!C:J,8,0)</f>
        <v>TP</v>
      </c>
      <c r="H21" s="813">
        <v>9</v>
      </c>
      <c r="I21" s="813">
        <v>9</v>
      </c>
      <c r="J21" s="1055" t="str">
        <f>VLOOKUP(E21,Docentes!C:N,12,0)</f>
        <v>RENOVACIÓN</v>
      </c>
      <c r="K21" s="40"/>
    </row>
    <row r="22" spans="2:11">
      <c r="B22" s="813">
        <v>42670596</v>
      </c>
      <c r="C22" s="814" t="s">
        <v>309</v>
      </c>
      <c r="E22" s="813">
        <v>21431497</v>
      </c>
      <c r="F22" s="814" t="s">
        <v>563</v>
      </c>
      <c r="G22" s="813" t="str">
        <f>VLOOKUP(E22,Docentes!C:J,8,0)</f>
        <v>TC</v>
      </c>
      <c r="H22" s="813">
        <v>27</v>
      </c>
      <c r="I22" s="813">
        <v>38</v>
      </c>
      <c r="J22" s="1055" t="str">
        <f>VLOOKUP(E22,Docentes!C:N,12,0)</f>
        <v>RENOVACIÓN</v>
      </c>
      <c r="K22" s="40"/>
    </row>
    <row r="23" spans="2:11">
      <c r="B23" s="813">
        <v>21452959</v>
      </c>
      <c r="C23" s="814" t="s">
        <v>439</v>
      </c>
      <c r="E23" s="813">
        <v>70688751</v>
      </c>
      <c r="F23" s="814" t="s">
        <v>641</v>
      </c>
      <c r="G23" s="813" t="str">
        <f>VLOOKUP(E23,Docentes!C:J,8,0)</f>
        <v>TC</v>
      </c>
      <c r="H23" s="813">
        <v>37</v>
      </c>
      <c r="I23" s="813">
        <v>30</v>
      </c>
      <c r="J23" s="1055" t="str">
        <f>VLOOKUP(E23,Docentes!C:N,12,0)</f>
        <v>RENOVACIÓN</v>
      </c>
      <c r="K23" s="191"/>
    </row>
    <row r="24" spans="2:11">
      <c r="B24" s="813">
        <v>45877750</v>
      </c>
      <c r="C24" s="814" t="s">
        <v>1817</v>
      </c>
      <c r="E24" s="813">
        <v>21575158</v>
      </c>
      <c r="F24" s="814" t="s">
        <v>428</v>
      </c>
      <c r="G24" s="813" t="str">
        <f>VLOOKUP(E24,Docentes!C:J,8,0)</f>
        <v>TP</v>
      </c>
      <c r="H24" s="813">
        <v>5</v>
      </c>
      <c r="I24" s="813">
        <v>10</v>
      </c>
      <c r="J24" s="1055" t="str">
        <f>VLOOKUP(E24,Docentes!C:N,12,0)</f>
        <v>RENOVACIÓN</v>
      </c>
      <c r="K24" s="191"/>
    </row>
    <row r="25" spans="2:11">
      <c r="B25" s="813">
        <v>45971048</v>
      </c>
      <c r="C25" s="814" t="s">
        <v>1818</v>
      </c>
      <c r="E25" s="813">
        <v>44070775</v>
      </c>
      <c r="F25" s="814" t="s">
        <v>521</v>
      </c>
      <c r="G25" s="813" t="str">
        <f>VLOOKUP(E25,Docentes!C:J,8,0)</f>
        <v>TP</v>
      </c>
      <c r="H25" s="813">
        <v>10</v>
      </c>
      <c r="I25" s="813">
        <v>10</v>
      </c>
      <c r="J25" s="1055" t="str">
        <f>VLOOKUP(E25,Docentes!C:N,12,0)</f>
        <v>RENOVACIÓN</v>
      </c>
      <c r="K25" s="40"/>
    </row>
    <row r="26" spans="2:11">
      <c r="B26" s="813">
        <v>42714271</v>
      </c>
      <c r="C26" s="814" t="s">
        <v>337</v>
      </c>
      <c r="E26" s="813">
        <v>45303683</v>
      </c>
      <c r="F26" s="814" t="s">
        <v>988</v>
      </c>
      <c r="G26" s="813" t="str">
        <f>VLOOKUP(E26,Docentes!C:J,8,0)</f>
        <v>PRESENCIAL</v>
      </c>
      <c r="H26" s="813" t="s">
        <v>23</v>
      </c>
      <c r="I26" s="813">
        <v>8</v>
      </c>
      <c r="J26" s="1055" t="str">
        <f>VLOOKUP(E26,Docentes!C:N,12,0)</f>
        <v>CONCURSO</v>
      </c>
      <c r="K26" s="9"/>
    </row>
    <row r="27" spans="2:11">
      <c r="B27" s="813">
        <v>21569878</v>
      </c>
      <c r="C27" s="814" t="s">
        <v>480</v>
      </c>
      <c r="E27" s="813">
        <v>21406933</v>
      </c>
      <c r="F27" s="814" t="s">
        <v>242</v>
      </c>
      <c r="G27" s="813" t="str">
        <f>VLOOKUP(E27,Docentes!C:J,8,0)</f>
        <v>TP</v>
      </c>
      <c r="H27" s="813">
        <v>8</v>
      </c>
      <c r="I27" s="813">
        <v>13</v>
      </c>
      <c r="J27" s="1055" t="str">
        <f>VLOOKUP(E27,Docentes!C:N,12,0)</f>
        <v>RENOVACIÓN</v>
      </c>
      <c r="K27" s="40"/>
    </row>
    <row r="28" spans="2:11">
      <c r="B28" s="813">
        <v>72580385</v>
      </c>
      <c r="C28" s="814" t="s">
        <v>212</v>
      </c>
      <c r="E28" s="813">
        <v>72681156</v>
      </c>
      <c r="F28" s="814" t="s">
        <v>966</v>
      </c>
      <c r="G28" s="813" t="str">
        <f>VLOOKUP(E28,Docentes!C:J,8,0)</f>
        <v>VIRTUAL</v>
      </c>
      <c r="H28" s="813">
        <v>0</v>
      </c>
      <c r="I28" s="813">
        <v>9</v>
      </c>
      <c r="J28" s="1055" t="str">
        <f>VLOOKUP(E28,Docentes!C:N,12,0)</f>
        <v>CONCURSO</v>
      </c>
      <c r="K28" s="191"/>
    </row>
    <row r="29" spans="2:11">
      <c r="B29" s="813">
        <v>45629797</v>
      </c>
      <c r="C29" s="814" t="s">
        <v>426</v>
      </c>
      <c r="E29" s="813">
        <v>72703241</v>
      </c>
      <c r="F29" s="814" t="s">
        <v>492</v>
      </c>
      <c r="G29" s="813" t="str">
        <f>VLOOKUP(E29,Docentes!C:J,8,0)</f>
        <v>TP</v>
      </c>
      <c r="H29" s="813">
        <v>12</v>
      </c>
      <c r="I29" s="813">
        <v>9</v>
      </c>
      <c r="J29" s="1055" t="str">
        <f>VLOOKUP(E29,Docentes!C:N,12,0)</f>
        <v>RENOVACIÓN</v>
      </c>
      <c r="K29" s="40"/>
    </row>
    <row r="30" spans="2:11">
      <c r="B30" s="813">
        <v>10508584</v>
      </c>
      <c r="C30" s="814" t="s">
        <v>375</v>
      </c>
      <c r="E30" s="813">
        <v>15421219</v>
      </c>
      <c r="F30" s="814" t="s">
        <v>248</v>
      </c>
      <c r="G30" s="813" t="str">
        <f>VLOOKUP(E30,Docentes!C:J,8,0)</f>
        <v>TP</v>
      </c>
      <c r="H30" s="813">
        <v>16</v>
      </c>
      <c r="I30" s="813">
        <v>33</v>
      </c>
      <c r="J30" s="1055" t="str">
        <f>VLOOKUP(E30,Docentes!C:N,12,0)</f>
        <v>RENOVACIÓN</v>
      </c>
      <c r="K30" s="40"/>
    </row>
    <row r="31" spans="2:11">
      <c r="B31" s="813">
        <v>22309302</v>
      </c>
      <c r="C31" s="814" t="s">
        <v>540</v>
      </c>
      <c r="E31" s="813">
        <v>21462443</v>
      </c>
      <c r="F31" s="814" t="s">
        <v>253</v>
      </c>
      <c r="G31" s="813" t="str">
        <f>VLOOKUP(E31,Docentes!C:J,8,0)</f>
        <v>TP</v>
      </c>
      <c r="H31" s="813">
        <v>9</v>
      </c>
      <c r="I31" s="813">
        <v>13</v>
      </c>
      <c r="J31" s="1055" t="str">
        <f>VLOOKUP(E31,Docentes!C:N,12,0)</f>
        <v>RENOVACIÓN</v>
      </c>
      <c r="K31" s="40"/>
    </row>
    <row r="32" spans="2:11">
      <c r="B32" s="813">
        <v>42825709</v>
      </c>
      <c r="C32" s="814" t="s">
        <v>222</v>
      </c>
      <c r="E32" s="813">
        <v>43650447</v>
      </c>
      <c r="F32" s="814" t="s">
        <v>184</v>
      </c>
      <c r="G32" s="813" t="str">
        <f>VLOOKUP(E32,Docentes!C:J,8,0)</f>
        <v>TC</v>
      </c>
      <c r="H32" s="813">
        <v>28</v>
      </c>
      <c r="I32" s="813">
        <v>31</v>
      </c>
      <c r="J32" s="1055" t="str">
        <f>VLOOKUP(E32,Docentes!C:N,12,0)</f>
        <v>RENOVACIÓN</v>
      </c>
      <c r="K32" s="40"/>
    </row>
    <row r="33" spans="2:11">
      <c r="B33" s="813">
        <v>21533626</v>
      </c>
      <c r="C33" s="814" t="s">
        <v>277</v>
      </c>
      <c r="E33" s="813">
        <v>45191542</v>
      </c>
      <c r="F33" s="814" t="s">
        <v>615</v>
      </c>
      <c r="G33" s="813" t="str">
        <f>VLOOKUP(E33,Docentes!C:J,8,0)</f>
        <v>TP</v>
      </c>
      <c r="H33" s="813">
        <v>16</v>
      </c>
      <c r="I33" s="813">
        <v>14</v>
      </c>
      <c r="J33" s="1055" t="str">
        <f>VLOOKUP(E33,Docentes!C:N,12,0)</f>
        <v>RENOVACIÓN</v>
      </c>
      <c r="K33" s="40"/>
    </row>
    <row r="34" spans="2:11">
      <c r="B34" s="813">
        <v>21556265</v>
      </c>
      <c r="C34" s="814" t="s">
        <v>391</v>
      </c>
      <c r="E34" s="813">
        <v>46741053</v>
      </c>
      <c r="F34" s="814" t="s">
        <v>384</v>
      </c>
      <c r="G34" s="813" t="str">
        <f>VLOOKUP(E34,Docentes!C:J,8,0)</f>
        <v>TP</v>
      </c>
      <c r="H34" s="813">
        <v>16</v>
      </c>
      <c r="I34" s="813">
        <v>30</v>
      </c>
      <c r="J34" s="1055" t="str">
        <f>VLOOKUP(E34,Docentes!C:N,12,0)</f>
        <v>RENOVACIÓN</v>
      </c>
      <c r="K34" s="40"/>
    </row>
    <row r="35" spans="2:11">
      <c r="B35" s="813">
        <v>18160918</v>
      </c>
      <c r="C35" s="814" t="s">
        <v>618</v>
      </c>
      <c r="E35" s="813">
        <v>43529007</v>
      </c>
      <c r="F35" s="814" t="s">
        <v>530</v>
      </c>
      <c r="G35" s="813" t="str">
        <f>VLOOKUP(E35,Docentes!C:J,8,0)</f>
        <v>TP</v>
      </c>
      <c r="H35" s="813">
        <v>15</v>
      </c>
      <c r="I35" s="813">
        <v>15</v>
      </c>
      <c r="J35" s="1055" t="str">
        <f>VLOOKUP(E35,Docentes!C:N,12,0)</f>
        <v>RENOVACIÓN</v>
      </c>
      <c r="K35" s="9"/>
    </row>
    <row r="36" spans="2:11">
      <c r="B36" s="813">
        <v>44407156</v>
      </c>
      <c r="C36" s="814" t="s">
        <v>425</v>
      </c>
      <c r="E36" s="813">
        <v>2885494</v>
      </c>
      <c r="F36" s="814" t="s">
        <v>967</v>
      </c>
      <c r="G36" s="813" t="str">
        <f>VLOOKUP(E36,Docentes!C:J,8,0)</f>
        <v>VIRTUAL</v>
      </c>
      <c r="H36" s="813">
        <v>0</v>
      </c>
      <c r="I36" s="813">
        <v>3</v>
      </c>
      <c r="J36" s="1055" t="str">
        <f>VLOOKUP(E36,Docentes!C:N,12,0)</f>
        <v>CONCURSO</v>
      </c>
      <c r="K36" s="40"/>
    </row>
    <row r="37" spans="2:11">
      <c r="B37" s="813">
        <v>21422320</v>
      </c>
      <c r="C37" s="814" t="s">
        <v>497</v>
      </c>
      <c r="E37" s="813">
        <v>71844864</v>
      </c>
      <c r="F37" s="814" t="s">
        <v>268</v>
      </c>
      <c r="G37" s="813" t="str">
        <f>VLOOKUP(E37,Docentes!C:J,8,0)</f>
        <v>TP</v>
      </c>
      <c r="H37" s="813">
        <v>13</v>
      </c>
      <c r="I37" s="813">
        <v>10</v>
      </c>
      <c r="J37" s="1055" t="str">
        <f>VLOOKUP(E37,Docentes!C:N,12,0)</f>
        <v>RENOVACIÓN</v>
      </c>
      <c r="K37" s="418"/>
    </row>
    <row r="38" spans="2:11" s="883" customFormat="1">
      <c r="B38" s="1059">
        <v>10636904</v>
      </c>
      <c r="C38" s="948" t="s">
        <v>1819</v>
      </c>
      <c r="E38" s="1059">
        <v>10197340</v>
      </c>
      <c r="F38" s="948" t="s">
        <v>1048</v>
      </c>
      <c r="G38" s="1059" t="str">
        <f>VLOOKUP(E38,Docentes!C:J,8,0)</f>
        <v>PRESENCIAL</v>
      </c>
      <c r="H38" s="1059">
        <v>0</v>
      </c>
      <c r="I38" s="1059">
        <v>8</v>
      </c>
      <c r="J38" s="1060" t="str">
        <f>VLOOKUP(E38,Docentes!C:N,12,0)</f>
        <v>INVITACIÓN</v>
      </c>
      <c r="K38" s="692"/>
    </row>
    <row r="39" spans="2:11">
      <c r="B39" s="813">
        <v>44893085</v>
      </c>
      <c r="C39" s="814" t="s">
        <v>547</v>
      </c>
      <c r="E39" s="813">
        <v>21546491</v>
      </c>
      <c r="F39" s="814" t="s">
        <v>389</v>
      </c>
      <c r="G39" s="813" t="str">
        <f>VLOOKUP(E39,Docentes!C:J,8,0)</f>
        <v>TP</v>
      </c>
      <c r="H39" s="813">
        <v>14</v>
      </c>
      <c r="I39" s="813">
        <v>13</v>
      </c>
      <c r="J39" s="1055" t="str">
        <f>VLOOKUP(E39,Docentes!C:N,12,0)</f>
        <v>RENOVACIÓN</v>
      </c>
      <c r="K39" s="40"/>
    </row>
    <row r="40" spans="2:11">
      <c r="B40" s="813">
        <v>21487056</v>
      </c>
      <c r="C40" s="814" t="s">
        <v>438</v>
      </c>
      <c r="E40" s="813">
        <v>45919468</v>
      </c>
      <c r="F40" s="814" t="s">
        <v>264</v>
      </c>
      <c r="G40" s="813" t="str">
        <f>VLOOKUP(E40,Docentes!C:J,8,0)</f>
        <v>TC</v>
      </c>
      <c r="H40" s="813">
        <v>25</v>
      </c>
      <c r="I40" s="813">
        <v>15</v>
      </c>
      <c r="J40" s="1055" t="str">
        <f>VLOOKUP(E40,Docentes!C:N,12,0)</f>
        <v>RENOVACIÓN</v>
      </c>
      <c r="K40" s="40"/>
    </row>
    <row r="41" spans="2:11">
      <c r="B41" s="813">
        <v>21524698</v>
      </c>
      <c r="C41" s="814" t="s">
        <v>338</v>
      </c>
      <c r="E41" s="813">
        <v>70277443</v>
      </c>
      <c r="F41" s="814" t="s">
        <v>989</v>
      </c>
      <c r="G41" s="813" t="str">
        <f>VLOOKUP(E41,Docentes!C:J,8,0)</f>
        <v>PRESENCIAL</v>
      </c>
      <c r="H41" s="813">
        <v>0</v>
      </c>
      <c r="I41" s="813">
        <v>8</v>
      </c>
      <c r="J41" s="1055" t="str">
        <f>VLOOKUP(E41,Docentes!C:N,12,0)</f>
        <v>CONCURSO</v>
      </c>
      <c r="K41" s="191"/>
    </row>
    <row r="42" spans="2:11">
      <c r="B42" s="813">
        <v>70431834</v>
      </c>
      <c r="C42" s="814" t="s">
        <v>211</v>
      </c>
      <c r="E42" s="813">
        <v>2651788</v>
      </c>
      <c r="F42" s="814" t="s">
        <v>461</v>
      </c>
      <c r="G42" s="813" t="str">
        <f>VLOOKUP(E42,Docentes!C:J,8,0)</f>
        <v>TP</v>
      </c>
      <c r="H42" s="813">
        <v>12</v>
      </c>
      <c r="I42" s="813">
        <v>10</v>
      </c>
      <c r="J42" s="1055" t="str">
        <f>VLOOKUP(E42,Docentes!C:N,12,0)</f>
        <v>RENOVACIÓN</v>
      </c>
      <c r="K42" s="326"/>
    </row>
    <row r="43" spans="2:11">
      <c r="B43" s="813">
        <v>21405273</v>
      </c>
      <c r="C43" s="814" t="s">
        <v>479</v>
      </c>
      <c r="E43" s="813">
        <v>70084444</v>
      </c>
      <c r="F43" s="814" t="s">
        <v>410</v>
      </c>
      <c r="G43" s="813" t="str">
        <f>VLOOKUP(E43,Docentes!C:J,8,0)</f>
        <v>TP</v>
      </c>
      <c r="H43" s="813">
        <v>16</v>
      </c>
      <c r="I43" s="813">
        <v>8</v>
      </c>
      <c r="J43" s="1055" t="str">
        <f>VLOOKUP(E43,Docentes!C:N,12,0)</f>
        <v>RENOVACIÓN</v>
      </c>
      <c r="K43" s="40"/>
    </row>
    <row r="44" spans="2:11">
      <c r="B44" s="813">
        <v>42781566</v>
      </c>
      <c r="C44" s="814" t="s">
        <v>431</v>
      </c>
      <c r="E44" s="813">
        <v>70113719</v>
      </c>
      <c r="F44" s="814" t="s">
        <v>282</v>
      </c>
      <c r="G44" s="813" t="str">
        <f>VLOOKUP(E44,Docentes!C:J,8,0)</f>
        <v>TP</v>
      </c>
      <c r="H44" s="813">
        <v>8</v>
      </c>
      <c r="I44" s="813">
        <v>12</v>
      </c>
      <c r="J44" s="1055" t="str">
        <f>VLOOKUP(E44,Docentes!C:N,12,0)</f>
        <v>RENOVACIÓN</v>
      </c>
      <c r="K44" s="185"/>
    </row>
    <row r="45" spans="2:11">
      <c r="B45" s="813">
        <v>45228093</v>
      </c>
      <c r="C45" s="814" t="s">
        <v>332</v>
      </c>
      <c r="E45" s="813">
        <v>40978490</v>
      </c>
      <c r="F45" s="814" t="s">
        <v>208</v>
      </c>
      <c r="G45" s="813" t="str">
        <f>VLOOKUP(E45,Docentes!C:J,8,0)</f>
        <v>TP</v>
      </c>
      <c r="H45" s="813">
        <v>16</v>
      </c>
      <c r="I45" s="813">
        <v>16</v>
      </c>
      <c r="J45" s="1055" t="str">
        <f>VLOOKUP(E45,Docentes!C:N,12,0)</f>
        <v>RENOVACIÓN</v>
      </c>
      <c r="K45" s="63"/>
    </row>
    <row r="46" spans="2:11">
      <c r="B46" s="813">
        <v>44867656</v>
      </c>
      <c r="C46" s="814" t="s">
        <v>467</v>
      </c>
      <c r="E46" s="813">
        <v>44848536</v>
      </c>
      <c r="F46" s="814" t="s">
        <v>558</v>
      </c>
      <c r="G46" s="813" t="str">
        <f>VLOOKUP(E46,Docentes!C:J,8,0)</f>
        <v>TC</v>
      </c>
      <c r="H46" s="813">
        <v>6</v>
      </c>
      <c r="I46" s="813">
        <v>6</v>
      </c>
      <c r="J46" s="1055" t="str">
        <f>VLOOKUP(E46,Docentes!C:N,12,0)</f>
        <v>RENOVACIÓN</v>
      </c>
      <c r="K46" s="40"/>
    </row>
    <row r="47" spans="2:11">
      <c r="B47" s="813">
        <v>21558762</v>
      </c>
      <c r="C47" s="814" t="s">
        <v>527</v>
      </c>
      <c r="E47" s="813">
        <v>44579560</v>
      </c>
      <c r="F47" s="814" t="s">
        <v>226</v>
      </c>
      <c r="G47" s="813" t="str">
        <f>VLOOKUP(E47,Docentes!C:J,8,0)</f>
        <v>TP</v>
      </c>
      <c r="H47" s="813">
        <v>17</v>
      </c>
      <c r="I47" s="813">
        <v>38</v>
      </c>
      <c r="J47" s="1055" t="str">
        <f>VLOOKUP(E47,Docentes!C:N,12,0)</f>
        <v>RENOVACIÓN</v>
      </c>
      <c r="K47" s="835"/>
    </row>
    <row r="48" spans="2:11">
      <c r="B48" s="813">
        <v>21533395</v>
      </c>
      <c r="C48" s="814" t="s">
        <v>944</v>
      </c>
      <c r="E48" s="813">
        <v>40153172</v>
      </c>
      <c r="F48" s="814" t="s">
        <v>392</v>
      </c>
      <c r="G48" s="813" t="str">
        <f>VLOOKUP(E48,Docentes!C:J,8,0)</f>
        <v>TP</v>
      </c>
      <c r="H48" s="813">
        <v>16</v>
      </c>
      <c r="I48" s="813">
        <v>17</v>
      </c>
      <c r="J48" s="1055" t="str">
        <f>VLOOKUP(E48,Docentes!C:N,12,0)</f>
        <v>RENOVACIÓN</v>
      </c>
      <c r="K48" s="225"/>
    </row>
    <row r="49" spans="2:11">
      <c r="B49" s="813">
        <v>21529591</v>
      </c>
      <c r="C49" s="814" t="s">
        <v>295</v>
      </c>
      <c r="E49" s="813">
        <v>46335754</v>
      </c>
      <c r="F49" s="814" t="s">
        <v>312</v>
      </c>
      <c r="G49" s="813" t="str">
        <f>VLOOKUP(E49,Docentes!C:J,8,0)</f>
        <v>TP</v>
      </c>
      <c r="H49" s="813">
        <v>13</v>
      </c>
      <c r="I49" s="813">
        <v>34</v>
      </c>
      <c r="J49" s="1055" t="str">
        <f>VLOOKUP(E49,Docentes!C:N,12,0)</f>
        <v>RENOVACIÓN</v>
      </c>
      <c r="K49" s="9"/>
    </row>
    <row r="50" spans="2:11">
      <c r="B50" s="813">
        <v>21541988</v>
      </c>
      <c r="C50" s="814" t="s">
        <v>291</v>
      </c>
      <c r="E50" s="813">
        <v>45609294</v>
      </c>
      <c r="F50" s="814" t="s">
        <v>321</v>
      </c>
      <c r="G50" s="813" t="str">
        <f>VLOOKUP(E50,Docentes!C:J,8,0)</f>
        <v>TC</v>
      </c>
      <c r="H50" s="813">
        <v>25</v>
      </c>
      <c r="I50" s="813">
        <v>28</v>
      </c>
      <c r="J50" s="1055" t="str">
        <f>VLOOKUP(E50,Docentes!C:N,12,0)</f>
        <v>RENOVACIÓN</v>
      </c>
      <c r="K50" s="835"/>
    </row>
    <row r="51" spans="2:11">
      <c r="B51" s="813">
        <v>21418654</v>
      </c>
      <c r="C51" s="814" t="s">
        <v>254</v>
      </c>
      <c r="E51" s="813">
        <v>22101555</v>
      </c>
      <c r="F51" s="814" t="s">
        <v>289</v>
      </c>
      <c r="G51" s="813" t="str">
        <f>VLOOKUP(E51,Docentes!C:J,8,0)</f>
        <v>TP</v>
      </c>
      <c r="H51" s="813">
        <v>9</v>
      </c>
      <c r="I51" s="813">
        <v>12</v>
      </c>
      <c r="J51" s="1055" t="str">
        <f>VLOOKUP(E51,Docentes!C:N,12,0)</f>
        <v>RENOVACIÓN</v>
      </c>
      <c r="K51" s="191"/>
    </row>
    <row r="52" spans="2:11">
      <c r="B52" s="813">
        <v>45440179</v>
      </c>
      <c r="C52" s="814" t="s">
        <v>256</v>
      </c>
      <c r="E52" s="813">
        <v>44070783</v>
      </c>
      <c r="F52" s="814" t="s">
        <v>297</v>
      </c>
      <c r="G52" s="813" t="str">
        <f>VLOOKUP(E52,Docentes!C:J,8,0)</f>
        <v>TP</v>
      </c>
      <c r="H52" s="813">
        <v>11</v>
      </c>
      <c r="I52" s="813">
        <v>16</v>
      </c>
      <c r="J52" s="1055" t="str">
        <f>VLOOKUP(E52,Docentes!C:N,12,0)</f>
        <v>RENOVACIÓN</v>
      </c>
      <c r="K52" s="40"/>
    </row>
    <row r="53" spans="2:11">
      <c r="B53" s="813">
        <v>21427721</v>
      </c>
      <c r="C53" s="814" t="s">
        <v>196</v>
      </c>
      <c r="E53" s="813">
        <v>41536992</v>
      </c>
      <c r="F53" s="1052" t="s">
        <v>971</v>
      </c>
      <c r="G53" s="813" t="str">
        <f>VLOOKUP(E53,Docentes!C:J,8,0)</f>
        <v>PRESENCIAL</v>
      </c>
      <c r="H53" s="813">
        <v>0</v>
      </c>
      <c r="I53" s="813">
        <v>8</v>
      </c>
      <c r="J53" s="1055" t="str">
        <f>VLOOKUP(E53,Docentes!C:N,12,0)</f>
        <v>CONCURSO</v>
      </c>
      <c r="K53" s="40"/>
    </row>
    <row r="54" spans="2:11">
      <c r="B54" s="813">
        <v>41282651</v>
      </c>
      <c r="C54" s="814" t="s">
        <v>681</v>
      </c>
      <c r="E54" s="813">
        <v>40727418</v>
      </c>
      <c r="F54" s="1052" t="s">
        <v>1029</v>
      </c>
      <c r="G54" s="813" t="str">
        <f>VLOOKUP(E54,Docentes!C:J,8,0)</f>
        <v>PRINCIPAL</v>
      </c>
      <c r="H54" s="813">
        <v>0</v>
      </c>
      <c r="I54" s="813">
        <v>12</v>
      </c>
      <c r="J54" s="1055" t="str">
        <f>VLOOKUP(E54,Docentes!C:N,12,0)</f>
        <v>INVITACIÓN</v>
      </c>
      <c r="K54" s="40"/>
    </row>
    <row r="55" spans="2:11">
      <c r="B55" s="813">
        <v>72373220</v>
      </c>
      <c r="C55" s="814" t="s">
        <v>412</v>
      </c>
      <c r="E55" s="813">
        <v>43133448</v>
      </c>
      <c r="F55" s="1052" t="s">
        <v>602</v>
      </c>
      <c r="G55" s="813" t="e">
        <f>VLOOKUP(E55,Docentes!C:J,8,0)</f>
        <v>#N/A</v>
      </c>
      <c r="H55" s="813">
        <v>9</v>
      </c>
      <c r="I55" s="813">
        <v>8</v>
      </c>
      <c r="J55" s="1055" t="e">
        <f>VLOOKUP(E55,Docentes!C:N,12,0)</f>
        <v>#N/A</v>
      </c>
      <c r="K55" s="40"/>
    </row>
    <row r="56" spans="2:11">
      <c r="B56" s="813">
        <v>43359675</v>
      </c>
      <c r="C56" s="814" t="s">
        <v>328</v>
      </c>
      <c r="E56" s="813">
        <v>45207956</v>
      </c>
      <c r="F56" s="1052" t="s">
        <v>525</v>
      </c>
      <c r="G56" s="813" t="str">
        <f>VLOOKUP(E56,Docentes!C:J,8,0)</f>
        <v>TP</v>
      </c>
      <c r="H56" s="813">
        <v>4</v>
      </c>
      <c r="I56" s="813">
        <v>13</v>
      </c>
      <c r="J56" s="1055" t="str">
        <f>VLOOKUP(E56,Docentes!C:N,12,0)</f>
        <v>RENOVACIÓN</v>
      </c>
      <c r="K56" s="9"/>
    </row>
    <row r="57" spans="2:11">
      <c r="B57" s="813">
        <v>40689619</v>
      </c>
      <c r="C57" s="814" t="s">
        <v>283</v>
      </c>
      <c r="E57" s="813">
        <v>46405327</v>
      </c>
      <c r="F57" s="1052" t="s">
        <v>501</v>
      </c>
      <c r="G57" s="813" t="str">
        <f>VLOOKUP(E57,Docentes!C:J,8,0)</f>
        <v>TP</v>
      </c>
      <c r="H57" s="813">
        <v>16</v>
      </c>
      <c r="I57" s="813">
        <v>16</v>
      </c>
      <c r="J57" s="1055" t="str">
        <f>VLOOKUP(E57,Docentes!C:N,12,0)</f>
        <v>RENOVACIÓN</v>
      </c>
      <c r="K57" s="40"/>
    </row>
    <row r="58" spans="2:11">
      <c r="B58" s="813">
        <v>21462854</v>
      </c>
      <c r="C58" s="814" t="s">
        <v>601</v>
      </c>
      <c r="E58" s="813">
        <v>71543911</v>
      </c>
      <c r="F58" s="1052" t="s">
        <v>357</v>
      </c>
      <c r="G58" s="813" t="str">
        <f>VLOOKUP(E58,Docentes!C:J,8,0)</f>
        <v>TP</v>
      </c>
      <c r="H58" s="813">
        <v>4</v>
      </c>
      <c r="I58" s="813">
        <v>9</v>
      </c>
      <c r="J58" s="1055" t="str">
        <f>VLOOKUP(E58,Docentes!C:N,12,0)</f>
        <v>RENOVACIÓN</v>
      </c>
      <c r="K58" s="191"/>
    </row>
    <row r="59" spans="2:11">
      <c r="B59" s="813">
        <v>18135807</v>
      </c>
      <c r="C59" s="814" t="s">
        <v>531</v>
      </c>
      <c r="E59" s="813">
        <v>21447220</v>
      </c>
      <c r="F59" s="1052" t="s">
        <v>316</v>
      </c>
      <c r="G59" s="813" t="str">
        <f>VLOOKUP(E59,Docentes!C:J,8,0)</f>
        <v>TP</v>
      </c>
      <c r="H59" s="813">
        <v>14</v>
      </c>
      <c r="I59" s="813">
        <v>14</v>
      </c>
      <c r="J59" s="1055" t="str">
        <f>VLOOKUP(E59,Docentes!C:N,12,0)</f>
        <v>RENOVACIÓN</v>
      </c>
      <c r="K59" s="40"/>
    </row>
    <row r="60" spans="2:11">
      <c r="B60" s="813">
        <v>42684701</v>
      </c>
      <c r="C60" s="814" t="s">
        <v>293</v>
      </c>
      <c r="E60" s="813">
        <v>41876321</v>
      </c>
      <c r="F60" s="1052" t="s">
        <v>535</v>
      </c>
      <c r="G60" s="813" t="str">
        <f>VLOOKUP(E60,Docentes!C:J,8,0)</f>
        <v>TP</v>
      </c>
      <c r="H60" s="813">
        <v>8</v>
      </c>
      <c r="I60" s="813">
        <v>16</v>
      </c>
      <c r="J60" s="1055" t="str">
        <f>VLOOKUP(E60,Docentes!C:N,12,0)</f>
        <v>RENOVACIÓN</v>
      </c>
      <c r="K60" s="40"/>
    </row>
    <row r="61" spans="2:11">
      <c r="B61" s="813">
        <v>41898208</v>
      </c>
      <c r="C61" s="814" t="s">
        <v>1820</v>
      </c>
      <c r="E61" s="813">
        <v>44296086</v>
      </c>
      <c r="F61" s="1052" t="s">
        <v>225</v>
      </c>
      <c r="G61" s="813" t="str">
        <f>VLOOKUP(E61,Docentes!C:J,8,0)</f>
        <v>TP</v>
      </c>
      <c r="H61" s="813">
        <v>8</v>
      </c>
      <c r="I61" s="813">
        <v>12</v>
      </c>
      <c r="J61" s="1055" t="str">
        <f>VLOOKUP(E61,Docentes!C:N,12,0)</f>
        <v>RENOVACIÓN</v>
      </c>
      <c r="K61" s="191"/>
    </row>
    <row r="62" spans="2:11">
      <c r="B62" s="813">
        <v>20048536</v>
      </c>
      <c r="C62" s="814" t="s">
        <v>507</v>
      </c>
      <c r="E62" s="813">
        <v>43901199</v>
      </c>
      <c r="F62" s="1052" t="s">
        <v>442</v>
      </c>
      <c r="G62" s="813" t="str">
        <f>VLOOKUP(E62,Docentes!C:J,8,0)</f>
        <v>TP</v>
      </c>
      <c r="H62" s="813">
        <v>10</v>
      </c>
      <c r="I62" s="813">
        <v>5</v>
      </c>
      <c r="J62" s="1055" t="str">
        <f>VLOOKUP(E62,Docentes!C:N,12,0)</f>
        <v>RENOVACIÓN</v>
      </c>
      <c r="K62" s="9"/>
    </row>
    <row r="63" spans="2:11">
      <c r="B63" s="813">
        <v>21404829</v>
      </c>
      <c r="C63" s="814" t="s">
        <v>408</v>
      </c>
      <c r="E63" s="813">
        <v>42952070</v>
      </c>
      <c r="F63" s="1052" t="s">
        <v>560</v>
      </c>
      <c r="G63" s="813" t="str">
        <f>VLOOKUP(E63,Docentes!C:J,8,0)</f>
        <v>TP</v>
      </c>
      <c r="H63" s="813">
        <v>5</v>
      </c>
      <c r="I63" s="813">
        <v>5</v>
      </c>
      <c r="J63" s="1055" t="str">
        <f>VLOOKUP(E63,Docentes!C:N,12,0)</f>
        <v>RENOVACIÓN</v>
      </c>
      <c r="K63" s="327"/>
    </row>
    <row r="64" spans="2:11">
      <c r="B64" s="813">
        <v>22299955</v>
      </c>
      <c r="C64" s="814" t="s">
        <v>193</v>
      </c>
      <c r="E64" s="813">
        <v>21864558</v>
      </c>
      <c r="F64" s="1052" t="s">
        <v>515</v>
      </c>
      <c r="G64" s="813" t="str">
        <f>VLOOKUP(E64,Docentes!C:J,8,0)</f>
        <v>TP</v>
      </c>
      <c r="H64" s="813">
        <v>17</v>
      </c>
      <c r="I64" s="813">
        <v>16</v>
      </c>
      <c r="J64" s="1055" t="str">
        <f>VLOOKUP(E64,Docentes!C:N,12,0)</f>
        <v>RENOVACIÓN</v>
      </c>
      <c r="K64" s="40"/>
    </row>
    <row r="65" spans="2:11">
      <c r="B65" s="813">
        <v>10860253</v>
      </c>
      <c r="C65" s="814" t="s">
        <v>457</v>
      </c>
      <c r="E65" s="813">
        <v>40497460</v>
      </c>
      <c r="F65" s="1052" t="s">
        <v>340</v>
      </c>
      <c r="G65" s="813" t="str">
        <f>VLOOKUP(E65,Docentes!C:J,8,0)</f>
        <v>TP</v>
      </c>
      <c r="H65" s="813">
        <v>13</v>
      </c>
      <c r="I65" s="813">
        <v>17</v>
      </c>
      <c r="J65" s="1055" t="str">
        <f>VLOOKUP(E65,Docentes!C:N,12,0)</f>
        <v>RENOVACIÓN</v>
      </c>
      <c r="K65" s="9"/>
    </row>
    <row r="66" spans="2:11">
      <c r="B66" s="813">
        <v>72887149</v>
      </c>
      <c r="C66" s="814" t="s">
        <v>655</v>
      </c>
      <c r="E66" s="813">
        <v>21814775</v>
      </c>
      <c r="F66" s="1052" t="s">
        <v>179</v>
      </c>
      <c r="G66" s="813" t="str">
        <f>VLOOKUP(E66,Docentes!C:J,8,0)</f>
        <v>TC</v>
      </c>
      <c r="H66" s="813">
        <v>30</v>
      </c>
      <c r="I66" s="813">
        <v>33</v>
      </c>
      <c r="J66" s="1055" t="str">
        <f>VLOOKUP(E66,Docentes!C:N,12,0)</f>
        <v>RENOVACIÓN</v>
      </c>
      <c r="K66" s="40"/>
    </row>
    <row r="67" spans="2:11">
      <c r="B67" s="813">
        <v>43809799</v>
      </c>
      <c r="C67" s="814" t="s">
        <v>305</v>
      </c>
      <c r="E67" s="813">
        <v>42515290</v>
      </c>
      <c r="F67" s="1052" t="s">
        <v>976</v>
      </c>
      <c r="G67" s="813" t="str">
        <f>VLOOKUP(E67,Docentes!C:J,8,0)</f>
        <v>PRESENCIAL</v>
      </c>
      <c r="H67" s="813">
        <v>0</v>
      </c>
      <c r="I67" s="813">
        <v>31</v>
      </c>
      <c r="J67" s="1055" t="str">
        <f>VLOOKUP(E67,Docentes!C:N,12,0)</f>
        <v>CONCURSO</v>
      </c>
      <c r="K67" s="835"/>
    </row>
    <row r="68" spans="2:11">
      <c r="B68" s="813">
        <v>15764680</v>
      </c>
      <c r="C68" s="814" t="s">
        <v>570</v>
      </c>
      <c r="E68" s="813">
        <v>42647316</v>
      </c>
      <c r="F68" s="1052" t="s">
        <v>573</v>
      </c>
      <c r="G68" s="813" t="str">
        <f>VLOOKUP(E68,Docentes!C:J,8,0)</f>
        <v>TP</v>
      </c>
      <c r="H68" s="813">
        <v>8</v>
      </c>
      <c r="I68" s="813">
        <v>8</v>
      </c>
      <c r="J68" s="1055" t="str">
        <f>VLOOKUP(E68,Docentes!C:N,12,0)</f>
        <v>RENOVACIÓN</v>
      </c>
      <c r="K68" s="40"/>
    </row>
    <row r="69" spans="2:11">
      <c r="B69" s="813">
        <v>19327263</v>
      </c>
      <c r="C69" s="814" t="s">
        <v>1821</v>
      </c>
      <c r="E69" s="813">
        <v>21522173</v>
      </c>
      <c r="F69" s="1052" t="s">
        <v>176</v>
      </c>
      <c r="G69" s="813" t="str">
        <f>VLOOKUP(E69,Docentes!C:J,8,0)</f>
        <v>TP</v>
      </c>
      <c r="H69" s="813">
        <v>16</v>
      </c>
      <c r="I69" s="813">
        <v>16</v>
      </c>
      <c r="J69" s="1055" t="str">
        <f>VLOOKUP(E69,Docentes!C:N,12,0)</f>
        <v>RENOVACIÓN</v>
      </c>
      <c r="K69" s="191"/>
    </row>
    <row r="70" spans="2:11">
      <c r="B70" s="813">
        <v>45549528</v>
      </c>
      <c r="C70" s="814" t="s">
        <v>172</v>
      </c>
      <c r="E70" s="813">
        <v>46198443</v>
      </c>
      <c r="F70" s="1052" t="s">
        <v>246</v>
      </c>
      <c r="G70" s="813" t="str">
        <f>VLOOKUP(E70,Docentes!C:J,8,0)</f>
        <v>TP</v>
      </c>
      <c r="H70" s="813">
        <v>10</v>
      </c>
      <c r="I70" s="813">
        <v>16</v>
      </c>
      <c r="J70" s="1055" t="str">
        <f>VLOOKUP(E70,Docentes!C:N,12,0)</f>
        <v>RENOVACIÓN</v>
      </c>
      <c r="K70" s="40"/>
    </row>
    <row r="71" spans="2:11">
      <c r="B71" s="813">
        <v>46475398</v>
      </c>
      <c r="C71" s="814" t="s">
        <v>236</v>
      </c>
      <c r="E71" s="813">
        <v>41519363</v>
      </c>
      <c r="F71" s="1052" t="s">
        <v>969</v>
      </c>
      <c r="G71" s="813" t="str">
        <f>VLOOKUP(E71,Docentes!C:J,8,0)</f>
        <v>VIRTUAL</v>
      </c>
      <c r="H71" s="813">
        <v>0</v>
      </c>
      <c r="I71" s="813">
        <v>4</v>
      </c>
      <c r="J71" s="1055" t="str">
        <f>VLOOKUP(E71,Docentes!C:N,12,0)</f>
        <v>CONCURSO</v>
      </c>
      <c r="K71" s="40"/>
    </row>
    <row r="72" spans="2:11">
      <c r="B72" s="813">
        <v>21534061</v>
      </c>
      <c r="C72" s="814" t="s">
        <v>319</v>
      </c>
      <c r="E72" s="813">
        <v>44822572</v>
      </c>
      <c r="F72" s="1052" t="s">
        <v>1040</v>
      </c>
      <c r="G72" s="813" t="str">
        <f>VLOOKUP(E72,Docentes!C:J,8,0)</f>
        <v>VIRTUAL</v>
      </c>
      <c r="H72" s="813">
        <v>0</v>
      </c>
      <c r="I72" s="813">
        <v>7</v>
      </c>
      <c r="J72" s="1055" t="str">
        <f>VLOOKUP(E72,Docentes!C:N,12,0)</f>
        <v>INVITACIÓN</v>
      </c>
      <c r="K72" s="40"/>
    </row>
    <row r="73" spans="2:11">
      <c r="B73" s="813">
        <v>73039674</v>
      </c>
      <c r="C73" s="814" t="s">
        <v>279</v>
      </c>
      <c r="E73" s="813">
        <v>41973116</v>
      </c>
      <c r="F73" s="1052" t="s">
        <v>202</v>
      </c>
      <c r="G73" s="813" t="str">
        <f>VLOOKUP(E73,Docentes!C:J,8,0)</f>
        <v>TP</v>
      </c>
      <c r="H73" s="813">
        <v>8</v>
      </c>
      <c r="I73" s="813">
        <v>8</v>
      </c>
      <c r="J73" s="1055" t="str">
        <f>VLOOKUP(E73,Docentes!C:N,12,0)</f>
        <v>RENOVACIÓN</v>
      </c>
      <c r="K73" s="40"/>
    </row>
    <row r="74" spans="2:11">
      <c r="B74" s="813">
        <v>21819720</v>
      </c>
      <c r="C74" s="814" t="s">
        <v>512</v>
      </c>
      <c r="E74" s="813" t="s">
        <v>934</v>
      </c>
      <c r="F74" s="1052" t="s">
        <v>648</v>
      </c>
      <c r="G74" s="813" t="str">
        <f>VLOOKUP(E74,Docentes!C:J,8,0)</f>
        <v>TP</v>
      </c>
      <c r="H74" s="813">
        <v>4</v>
      </c>
      <c r="I74" s="813">
        <v>7</v>
      </c>
      <c r="J74" s="1055" t="str">
        <f>VLOOKUP(E74,Docentes!C:N,12,0)</f>
        <v>RENOVACIÓN</v>
      </c>
      <c r="K74" s="40"/>
    </row>
    <row r="75" spans="2:11">
      <c r="B75" s="813">
        <v>70306751</v>
      </c>
      <c r="C75" s="814" t="s">
        <v>334</v>
      </c>
      <c r="E75" s="813">
        <v>2183433</v>
      </c>
      <c r="F75" s="1052" t="s">
        <v>510</v>
      </c>
      <c r="G75" s="813" t="str">
        <f>VLOOKUP(E75,Docentes!C:J,8,0)</f>
        <v>TP</v>
      </c>
      <c r="H75" s="813">
        <v>14</v>
      </c>
      <c r="I75" s="813">
        <v>9</v>
      </c>
      <c r="J75" s="1055" t="str">
        <f>VLOOKUP(E75,Docentes!C:N,12,0)</f>
        <v>RENOVACIÓN</v>
      </c>
      <c r="K75" s="63"/>
    </row>
    <row r="76" spans="2:11">
      <c r="B76" s="813">
        <v>42709906</v>
      </c>
      <c r="C76" s="814" t="s">
        <v>299</v>
      </c>
      <c r="E76" s="813">
        <v>72687785</v>
      </c>
      <c r="F76" s="1052" t="s">
        <v>619</v>
      </c>
      <c r="G76" s="813" t="str">
        <f>VLOOKUP(E76,Docentes!C:J,8,0)</f>
        <v>TP</v>
      </c>
      <c r="H76" s="813">
        <v>14</v>
      </c>
      <c r="I76" s="813">
        <v>10</v>
      </c>
      <c r="J76" s="1055" t="str">
        <f>VLOOKUP(E76,Docentes!C:N,12,0)</f>
        <v>RENOVACIÓN</v>
      </c>
      <c r="K76" s="9"/>
    </row>
    <row r="77" spans="2:11">
      <c r="B77" s="813">
        <v>70089866</v>
      </c>
      <c r="C77" s="814" t="s">
        <v>405</v>
      </c>
      <c r="E77" s="813">
        <v>71052752</v>
      </c>
      <c r="F77" s="1052" t="s">
        <v>401</v>
      </c>
      <c r="G77" s="813" t="str">
        <f>VLOOKUP(E77,Docentes!C:J,8,0)</f>
        <v>TP</v>
      </c>
      <c r="H77" s="813">
        <v>4</v>
      </c>
      <c r="I77" s="813">
        <v>9</v>
      </c>
      <c r="J77" s="1055" t="str">
        <f>VLOOKUP(E77,Docentes!C:N,12,0)</f>
        <v>RENOVACIÓN</v>
      </c>
      <c r="K77" s="325"/>
    </row>
    <row r="78" spans="2:11">
      <c r="B78" s="813">
        <v>42657141</v>
      </c>
      <c r="C78" s="814" t="s">
        <v>270</v>
      </c>
      <c r="E78" s="813">
        <v>21447676</v>
      </c>
      <c r="F78" s="1052" t="s">
        <v>995</v>
      </c>
      <c r="G78" s="813" t="str">
        <f>VLOOKUP(E78,Docentes!C:J,8,0)</f>
        <v>PRESENCIAL</v>
      </c>
      <c r="H78" s="813">
        <v>0</v>
      </c>
      <c r="I78" s="813">
        <v>37</v>
      </c>
      <c r="J78" s="1055" t="str">
        <f>VLOOKUP(E78,Docentes!C:N,12,0)</f>
        <v>CONCURSO</v>
      </c>
      <c r="K78" s="40"/>
    </row>
    <row r="79" spans="2:11">
      <c r="B79" s="813">
        <v>21553238</v>
      </c>
      <c r="C79" s="814" t="s">
        <v>545</v>
      </c>
      <c r="E79" s="813">
        <v>70401891</v>
      </c>
      <c r="F79" s="1052" t="s">
        <v>503</v>
      </c>
      <c r="G79" s="813" t="str">
        <f>VLOOKUP(E79,Docentes!C:J,8,0)</f>
        <v>TP</v>
      </c>
      <c r="H79" s="813">
        <v>0</v>
      </c>
      <c r="I79" s="813">
        <v>35</v>
      </c>
      <c r="J79" s="1055" t="str">
        <f>VLOOKUP(E79,Docentes!C:N,12,0)</f>
        <v>RENOVACIÓN</v>
      </c>
      <c r="K79" s="40"/>
    </row>
    <row r="80" spans="2:11">
      <c r="B80" s="813">
        <v>46200886</v>
      </c>
      <c r="C80" s="814" t="s">
        <v>362</v>
      </c>
      <c r="E80" s="813">
        <v>41461731</v>
      </c>
      <c r="F80" s="1052" t="s">
        <v>177</v>
      </c>
      <c r="G80" s="813" t="str">
        <f>VLOOKUP(E80,Docentes!C:J,8,0)</f>
        <v>TP</v>
      </c>
      <c r="H80" s="813">
        <v>10</v>
      </c>
      <c r="I80" s="813">
        <v>15</v>
      </c>
      <c r="J80" s="1055" t="str">
        <f>VLOOKUP(E80,Docentes!C:N,12,0)</f>
        <v>RENOVACIÓN</v>
      </c>
      <c r="K80" s="40"/>
    </row>
    <row r="81" spans="2:11">
      <c r="B81" s="813">
        <v>21522829</v>
      </c>
      <c r="C81" s="814" t="s">
        <v>257</v>
      </c>
      <c r="E81" s="813">
        <v>43596886</v>
      </c>
      <c r="F81" s="1052" t="s">
        <v>992</v>
      </c>
      <c r="G81" s="813" t="str">
        <f>VLOOKUP(E81,Docentes!C:J,8,0)</f>
        <v>PRESENCIAL</v>
      </c>
      <c r="H81" s="813">
        <v>0</v>
      </c>
      <c r="I81" s="813">
        <v>4</v>
      </c>
      <c r="J81" s="1055" t="str">
        <f>VLOOKUP(E81,Docentes!C:N,12,0)</f>
        <v>CONCURSO</v>
      </c>
      <c r="K81" s="40"/>
    </row>
    <row r="82" spans="2:11">
      <c r="B82" s="813">
        <v>43471072</v>
      </c>
      <c r="C82" s="814" t="s">
        <v>572</v>
      </c>
      <c r="E82" s="813">
        <v>70270373</v>
      </c>
      <c r="F82" s="1052" t="s">
        <v>237</v>
      </c>
      <c r="G82" s="813" t="str">
        <f>VLOOKUP(E82,Docentes!C:J,8,0)</f>
        <v>TP</v>
      </c>
      <c r="H82" s="813">
        <v>14</v>
      </c>
      <c r="I82" s="813">
        <v>15</v>
      </c>
      <c r="J82" s="1055" t="str">
        <f>VLOOKUP(E82,Docentes!C:N,12,0)</f>
        <v>RENOVACIÓN</v>
      </c>
      <c r="K82" s="191"/>
    </row>
    <row r="83" spans="2:11">
      <c r="B83" s="813">
        <v>43757708</v>
      </c>
      <c r="C83" s="814" t="s">
        <v>330</v>
      </c>
      <c r="E83" s="813">
        <v>43958773</v>
      </c>
      <c r="F83" s="1052" t="s">
        <v>990</v>
      </c>
      <c r="G83" s="813" t="str">
        <f>VLOOKUP(E83,Docentes!C:J,8,0)</f>
        <v>PRESENCIAL</v>
      </c>
      <c r="H83" s="813">
        <v>0</v>
      </c>
      <c r="I83" s="813">
        <v>5</v>
      </c>
      <c r="J83" s="1055" t="str">
        <f>VLOOKUP(E83,Docentes!C:N,12,0)</f>
        <v>CONCURSO</v>
      </c>
      <c r="K83" s="40"/>
    </row>
    <row r="84" spans="2:11">
      <c r="B84" s="813">
        <v>21461803</v>
      </c>
      <c r="C84" s="814" t="s">
        <v>344</v>
      </c>
      <c r="E84" s="813">
        <v>44859703</v>
      </c>
      <c r="F84" s="1052" t="s">
        <v>1000</v>
      </c>
      <c r="G84" s="813" t="str">
        <f>VLOOKUP(E84,Docentes!C:J,8,0)</f>
        <v>PRESENCIAL</v>
      </c>
      <c r="H84" s="813">
        <v>0</v>
      </c>
      <c r="I84" s="813">
        <v>11</v>
      </c>
      <c r="J84" s="1055" t="str">
        <f>VLOOKUP(E84,Docentes!C:N,12,0)</f>
        <v>CONCURSO</v>
      </c>
      <c r="K84" s="9"/>
    </row>
    <row r="85" spans="2:11">
      <c r="B85" s="813">
        <v>73213273</v>
      </c>
      <c r="C85" s="814" t="s">
        <v>464</v>
      </c>
      <c r="E85" s="813">
        <v>21783999</v>
      </c>
      <c r="F85" s="1052" t="s">
        <v>180</v>
      </c>
      <c r="G85" s="813" t="str">
        <f>VLOOKUP(E85,Docentes!C:J,8,0)</f>
        <v>TC</v>
      </c>
      <c r="H85" s="813">
        <v>35</v>
      </c>
      <c r="I85" s="813">
        <v>39</v>
      </c>
      <c r="J85" s="1055" t="str">
        <f>VLOOKUP(E85,Docentes!C:N,12,0)</f>
        <v>RENOVACIÓN</v>
      </c>
      <c r="K85" s="40"/>
    </row>
    <row r="86" spans="2:11">
      <c r="B86" s="813">
        <v>72676034</v>
      </c>
      <c r="C86" s="814" t="s">
        <v>227</v>
      </c>
      <c r="E86" s="813">
        <v>71484441</v>
      </c>
      <c r="F86" s="1052" t="s">
        <v>377</v>
      </c>
      <c r="G86" s="813" t="str">
        <f>VLOOKUP(E86,Docentes!C:J,8,0)</f>
        <v>TP</v>
      </c>
      <c r="H86" s="813">
        <v>14</v>
      </c>
      <c r="I86" s="813">
        <v>15</v>
      </c>
      <c r="J86" s="1055" t="str">
        <f>VLOOKUP(E86,Docentes!C:N,12,0)</f>
        <v>RENOVACIÓN</v>
      </c>
      <c r="K86" s="40"/>
    </row>
    <row r="87" spans="2:11">
      <c r="B87" s="813">
        <v>21534238</v>
      </c>
      <c r="C87" s="814" t="s">
        <v>526</v>
      </c>
      <c r="E87" s="813">
        <v>41959229</v>
      </c>
      <c r="F87" s="1052" t="s">
        <v>1034</v>
      </c>
      <c r="G87" s="813" t="str">
        <f>VLOOKUP(E87,Docentes!C:J,8,0)</f>
        <v>PRINCIPAL</v>
      </c>
      <c r="H87" s="813">
        <v>0</v>
      </c>
      <c r="I87" s="813">
        <v>4</v>
      </c>
      <c r="J87" s="1055" t="str">
        <f>VLOOKUP(E87,Docentes!C:N,12,0)</f>
        <v>INVITACIÓN</v>
      </c>
      <c r="K87" s="40"/>
    </row>
    <row r="88" spans="2:11">
      <c r="B88" s="813">
        <v>70539299</v>
      </c>
      <c r="C88" s="814" t="s">
        <v>276</v>
      </c>
      <c r="E88" s="813">
        <v>6708096</v>
      </c>
      <c r="F88" s="1052" t="s">
        <v>991</v>
      </c>
      <c r="G88" s="813" t="str">
        <f>VLOOKUP(E88,Docentes!C:J,8,0)</f>
        <v>PRESENCIAL</v>
      </c>
      <c r="H88" s="813">
        <v>0</v>
      </c>
      <c r="I88" s="813">
        <v>5</v>
      </c>
      <c r="J88" s="1055" t="str">
        <f>VLOOKUP(E88,Docentes!C:N,12,0)</f>
        <v>CONCURSO</v>
      </c>
      <c r="K88" s="40"/>
    </row>
    <row r="89" spans="2:11">
      <c r="B89" s="813">
        <v>21567738</v>
      </c>
      <c r="C89" s="814" t="s">
        <v>229</v>
      </c>
      <c r="E89" s="813">
        <v>8689170</v>
      </c>
      <c r="F89" s="1052" t="s">
        <v>987</v>
      </c>
      <c r="G89" s="813" t="str">
        <f>VLOOKUP(E89,Docentes!C:J,8,0)</f>
        <v>PRESENCIAL</v>
      </c>
      <c r="H89" s="813">
        <v>0</v>
      </c>
      <c r="I89" s="813">
        <v>10</v>
      </c>
      <c r="J89" s="1055" t="str">
        <f>VLOOKUP(E89,Docentes!C:N,12,0)</f>
        <v>CONCURSO</v>
      </c>
      <c r="K89" s="40"/>
    </row>
    <row r="90" spans="2:11">
      <c r="B90" s="813">
        <v>22520828</v>
      </c>
      <c r="C90" s="814" t="s">
        <v>518</v>
      </c>
      <c r="E90" s="813">
        <v>41074586</v>
      </c>
      <c r="F90" s="1052" t="s">
        <v>181</v>
      </c>
      <c r="G90" s="813" t="str">
        <f>VLOOKUP(E90,Docentes!C:J,8,0)</f>
        <v>TP</v>
      </c>
      <c r="H90" s="813">
        <v>17</v>
      </c>
      <c r="I90" s="813">
        <v>19</v>
      </c>
      <c r="J90" s="1055" t="str">
        <f>VLOOKUP(E90,Docentes!C:N,12,0)</f>
        <v>RENOVACIÓN</v>
      </c>
      <c r="K90" s="40"/>
    </row>
    <row r="91" spans="2:11">
      <c r="B91" s="813">
        <v>7469293</v>
      </c>
      <c r="C91" s="814" t="s">
        <v>249</v>
      </c>
      <c r="E91" s="813">
        <v>21564811</v>
      </c>
      <c r="F91" s="1052" t="s">
        <v>473</v>
      </c>
      <c r="G91" s="813" t="str">
        <f>VLOOKUP(E91,Docentes!C:J,8,0)</f>
        <v>TP</v>
      </c>
      <c r="H91" s="813">
        <v>16</v>
      </c>
      <c r="I91" s="813">
        <v>17</v>
      </c>
      <c r="J91" s="1055" t="str">
        <f>VLOOKUP(E91,Docentes!C:N,12,0)</f>
        <v>RENOVACIÓN</v>
      </c>
      <c r="K91" s="76"/>
    </row>
    <row r="92" spans="2:11">
      <c r="B92" s="813">
        <v>9100625</v>
      </c>
      <c r="C92" s="814" t="s">
        <v>216</v>
      </c>
      <c r="E92" s="813">
        <v>42591559</v>
      </c>
      <c r="F92" s="76" t="s">
        <v>544</v>
      </c>
      <c r="G92" s="813" t="str">
        <f>VLOOKUP(E92,Docentes!C:J,8,0)</f>
        <v>TP</v>
      </c>
      <c r="H92" s="813">
        <v>11</v>
      </c>
      <c r="I92" s="813">
        <v>12</v>
      </c>
      <c r="J92" s="1055" t="str">
        <f>VLOOKUP(E92,Docentes!C:N,12,0)</f>
        <v>RENOVACIÓN</v>
      </c>
      <c r="K92" s="76"/>
    </row>
    <row r="93" spans="2:11">
      <c r="B93" s="813">
        <v>45944273</v>
      </c>
      <c r="C93" s="814" t="s">
        <v>475</v>
      </c>
      <c r="E93" s="813">
        <v>70073915</v>
      </c>
      <c r="F93" s="76" t="s">
        <v>1038</v>
      </c>
      <c r="G93" s="813" t="str">
        <f>VLOOKUP(E93,Docentes!C:J,8,0)</f>
        <v>PRESENCIAL</v>
      </c>
      <c r="H93" s="813">
        <v>0</v>
      </c>
      <c r="I93" s="813">
        <v>15</v>
      </c>
      <c r="J93" s="1055" t="str">
        <f>VLOOKUP(E93,Docentes!C:N,12,0)</f>
        <v>INVITACIÓN</v>
      </c>
      <c r="K93" s="76"/>
    </row>
    <row r="94" spans="2:11">
      <c r="B94" s="813">
        <v>21400786</v>
      </c>
      <c r="C94" s="814" t="s">
        <v>566</v>
      </c>
      <c r="E94" s="813">
        <v>21566262</v>
      </c>
      <c r="F94" s="76" t="s">
        <v>1026</v>
      </c>
      <c r="G94" s="813" t="str">
        <f>VLOOKUP(E94,Docentes!C:J,8,0)</f>
        <v>PRINCIPAL</v>
      </c>
      <c r="H94" s="813">
        <v>0</v>
      </c>
      <c r="I94" s="813">
        <v>11</v>
      </c>
      <c r="J94" s="1055" t="s">
        <v>603</v>
      </c>
      <c r="K94" s="76"/>
    </row>
    <row r="95" spans="2:11">
      <c r="B95" s="813">
        <v>21435456</v>
      </c>
      <c r="C95" s="814" t="s">
        <v>361</v>
      </c>
      <c r="E95" s="813">
        <v>44386497</v>
      </c>
      <c r="F95" s="76" t="s">
        <v>393</v>
      </c>
      <c r="G95" s="813" t="str">
        <f>VLOOKUP(E95,Docentes!C:J,8,0)</f>
        <v>TP</v>
      </c>
      <c r="H95" s="813">
        <v>17</v>
      </c>
      <c r="I95" s="813">
        <v>18</v>
      </c>
      <c r="J95" s="1055" t="str">
        <f>VLOOKUP(E95,Docentes!C:N,12,0)</f>
        <v>RENOVACIÓN</v>
      </c>
      <c r="K95" s="76"/>
    </row>
    <row r="96" spans="2:11">
      <c r="B96" s="813">
        <v>44745020</v>
      </c>
      <c r="C96" s="814" t="s">
        <v>1822</v>
      </c>
      <c r="E96" s="813">
        <v>21793368</v>
      </c>
      <c r="F96" s="76" t="s">
        <v>303</v>
      </c>
      <c r="G96" s="813" t="str">
        <f>VLOOKUP(E96,Docentes!C:J,8,0)</f>
        <v>TC</v>
      </c>
      <c r="H96" s="813">
        <v>15</v>
      </c>
      <c r="I96" s="813">
        <v>15</v>
      </c>
      <c r="J96" s="1055" t="str">
        <f>VLOOKUP(E96,Docentes!C:N,12,0)</f>
        <v>RENOVACIÓN</v>
      </c>
      <c r="K96" s="76"/>
    </row>
    <row r="97" spans="2:11">
      <c r="B97" s="813">
        <v>42508963</v>
      </c>
      <c r="C97" s="814" t="s">
        <v>192</v>
      </c>
      <c r="E97" s="813">
        <v>32942379</v>
      </c>
      <c r="F97" s="76" t="s">
        <v>310</v>
      </c>
      <c r="G97" s="813" t="str">
        <f>VLOOKUP(E97,Docentes!C:J,8,0)</f>
        <v>TC</v>
      </c>
      <c r="H97" s="813">
        <v>36</v>
      </c>
      <c r="I97" s="813">
        <v>34</v>
      </c>
      <c r="J97" s="1055" t="str">
        <f>VLOOKUP(E97,Docentes!C:N,12,0)</f>
        <v>RENOVACIÓN</v>
      </c>
      <c r="K97" s="76"/>
    </row>
    <row r="98" spans="2:11">
      <c r="B98" s="813">
        <v>70271843</v>
      </c>
      <c r="C98" s="814" t="s">
        <v>610</v>
      </c>
      <c r="E98" s="813">
        <v>21541461</v>
      </c>
      <c r="F98" s="76" t="s">
        <v>420</v>
      </c>
      <c r="G98" s="813" t="str">
        <f>VLOOKUP(E98,Docentes!C:J,8,0)</f>
        <v>TP</v>
      </c>
      <c r="H98" s="813">
        <v>13</v>
      </c>
      <c r="I98" s="813">
        <v>17</v>
      </c>
      <c r="J98" s="1055" t="str">
        <f>VLOOKUP(E98,Docentes!C:N,12,0)</f>
        <v>RENOVACIÓN</v>
      </c>
      <c r="K98" s="76"/>
    </row>
    <row r="99" spans="2:11">
      <c r="B99" s="813">
        <v>71472171</v>
      </c>
      <c r="C99" s="814" t="s">
        <v>273</v>
      </c>
      <c r="E99" s="813">
        <v>44435992</v>
      </c>
      <c r="F99" s="76" t="s">
        <v>188</v>
      </c>
      <c r="G99" s="813" t="str">
        <f>VLOOKUP(E99,Docentes!C:J,8,0)</f>
        <v>TP</v>
      </c>
      <c r="H99" s="813">
        <v>16</v>
      </c>
      <c r="I99" s="813">
        <v>14</v>
      </c>
      <c r="J99" s="1055" t="str">
        <f>VLOOKUP(E99,Docentes!C:N,12,0)</f>
        <v>RENOVACIÓN</v>
      </c>
      <c r="K99" s="76"/>
    </row>
    <row r="100" spans="2:11">
      <c r="B100" s="813">
        <v>43456897</v>
      </c>
      <c r="C100" s="814" t="s">
        <v>240</v>
      </c>
      <c r="E100" s="813">
        <v>70179483</v>
      </c>
      <c r="F100" s="76" t="s">
        <v>1015</v>
      </c>
      <c r="G100" s="813" t="str">
        <f>VLOOKUP(E100,Docentes!C:J,8,0)</f>
        <v>PRESENCIAL</v>
      </c>
      <c r="H100" s="813">
        <v>0</v>
      </c>
      <c r="I100" s="813">
        <v>20</v>
      </c>
      <c r="J100" s="1055" t="str">
        <f>VLOOKUP(E100,Docentes!C:N,12,0)</f>
        <v>CONCURSO</v>
      </c>
      <c r="K100" s="76"/>
    </row>
    <row r="101" spans="2:11">
      <c r="B101" s="813">
        <v>21547326</v>
      </c>
      <c r="C101" s="814" t="s">
        <v>281</v>
      </c>
      <c r="E101" s="813">
        <v>8684196</v>
      </c>
      <c r="F101" s="76" t="s">
        <v>483</v>
      </c>
      <c r="G101" s="813" t="str">
        <f>VLOOKUP(E101,Docentes!C:J,8,0)</f>
        <v>TP</v>
      </c>
      <c r="H101" s="813">
        <v>15</v>
      </c>
      <c r="I101" s="813">
        <v>15</v>
      </c>
      <c r="J101" s="1055" t="str">
        <f>VLOOKUP(E101,Docentes!C:N,12,0)</f>
        <v>RENOVACIÓN</v>
      </c>
      <c r="K101" s="76"/>
    </row>
    <row r="102" spans="2:11">
      <c r="B102" s="813">
        <v>45813502</v>
      </c>
      <c r="C102" s="814" t="s">
        <v>288</v>
      </c>
      <c r="E102" s="813">
        <v>33826021</v>
      </c>
      <c r="F102" s="76" t="s">
        <v>443</v>
      </c>
      <c r="G102" s="813" t="str">
        <f>VLOOKUP(E102,Docentes!C:J,8,0)</f>
        <v>TP</v>
      </c>
      <c r="H102" s="813">
        <v>13</v>
      </c>
      <c r="I102" s="813">
        <v>10</v>
      </c>
      <c r="J102" s="1055" t="str">
        <f>VLOOKUP(E102,Docentes!C:N,12,0)</f>
        <v>RENOVACIÓN</v>
      </c>
      <c r="K102" s="76"/>
    </row>
    <row r="103" spans="2:11">
      <c r="B103" s="813">
        <v>40572937</v>
      </c>
      <c r="C103" s="814" t="s">
        <v>528</v>
      </c>
      <c r="E103" s="813">
        <v>41239504</v>
      </c>
      <c r="F103" s="76" t="s">
        <v>437</v>
      </c>
      <c r="G103" s="813" t="str">
        <f>VLOOKUP(E103,Docentes!C:J,8,0)</f>
        <v>TP</v>
      </c>
      <c r="H103" s="813">
        <v>8</v>
      </c>
      <c r="I103" s="813">
        <v>16</v>
      </c>
      <c r="J103" s="1055" t="str">
        <f>VLOOKUP(E103,Docentes!C:N,12,0)</f>
        <v>RENOVACIÓN</v>
      </c>
      <c r="K103" s="76"/>
    </row>
    <row r="104" spans="2:11">
      <c r="B104" s="813">
        <v>45201680</v>
      </c>
      <c r="C104" s="814" t="s">
        <v>1823</v>
      </c>
      <c r="E104" s="813">
        <v>42146692</v>
      </c>
      <c r="F104" s="76" t="s">
        <v>1014</v>
      </c>
      <c r="G104" s="813" t="str">
        <f>VLOOKUP(E104,Docentes!C:J,8,0)</f>
        <v>PRESENCIAL</v>
      </c>
      <c r="H104" s="813">
        <v>0</v>
      </c>
      <c r="I104" s="813">
        <v>16</v>
      </c>
      <c r="J104" s="1055" t="str">
        <f>VLOOKUP(E104,Docentes!C:N,12,0)</f>
        <v>CONCURSO</v>
      </c>
      <c r="K104" s="76"/>
    </row>
    <row r="105" spans="2:11">
      <c r="B105" s="813">
        <v>44866019</v>
      </c>
      <c r="C105" s="814" t="s">
        <v>450</v>
      </c>
      <c r="E105" s="813">
        <v>43517817</v>
      </c>
      <c r="F105" s="76" t="s">
        <v>609</v>
      </c>
      <c r="G105" s="813" t="str">
        <f>VLOOKUP(E105,Docentes!C:J,8,0)</f>
        <v>TC</v>
      </c>
      <c r="H105" s="813">
        <v>37</v>
      </c>
      <c r="I105" s="813">
        <v>32</v>
      </c>
      <c r="J105" s="1055" t="str">
        <f>VLOOKUP(E105,Docentes!C:N,12,0)</f>
        <v>RENOVACIÓN</v>
      </c>
      <c r="K105" s="76"/>
    </row>
    <row r="106" spans="2:11">
      <c r="B106" s="813">
        <v>21461459</v>
      </c>
      <c r="C106" s="814" t="s">
        <v>486</v>
      </c>
      <c r="E106" s="813">
        <v>41208519</v>
      </c>
      <c r="F106" s="76" t="s">
        <v>643</v>
      </c>
      <c r="G106" s="813" t="str">
        <f>VLOOKUP(E106,Docentes!C:J,8,0)</f>
        <v>TP</v>
      </c>
      <c r="H106" s="813">
        <v>17</v>
      </c>
      <c r="I106" s="813">
        <v>5</v>
      </c>
      <c r="J106" s="1055" t="str">
        <f>VLOOKUP(E106,Docentes!C:N,12,0)</f>
        <v>RENOVACIÓN</v>
      </c>
      <c r="K106" s="76"/>
    </row>
    <row r="107" spans="2:11">
      <c r="B107" s="813">
        <v>72226049</v>
      </c>
      <c r="C107" s="814" t="s">
        <v>206</v>
      </c>
      <c r="E107" s="813">
        <v>40428220</v>
      </c>
      <c r="F107" s="76" t="s">
        <v>627</v>
      </c>
      <c r="G107" s="813" t="str">
        <f>VLOOKUP(E107,Docentes!C:J,8,0)</f>
        <v>TP</v>
      </c>
      <c r="H107" s="813">
        <v>16</v>
      </c>
      <c r="I107" s="813">
        <v>32</v>
      </c>
      <c r="J107" s="1055" t="str">
        <f>VLOOKUP(E107,Docentes!C:N,12,0)</f>
        <v>RENOVACIÓN</v>
      </c>
      <c r="K107" s="76"/>
    </row>
    <row r="108" spans="2:11">
      <c r="B108" s="813">
        <v>70107322</v>
      </c>
      <c r="C108" s="814" t="s">
        <v>493</v>
      </c>
      <c r="E108" s="813">
        <v>15590660</v>
      </c>
      <c r="F108" s="76" t="s">
        <v>1004</v>
      </c>
      <c r="G108" s="813" t="str">
        <f>VLOOKUP(E108,Docentes!C:J,8,0)</f>
        <v>PRESENCIAL</v>
      </c>
      <c r="H108" s="813">
        <v>0</v>
      </c>
      <c r="I108" s="813">
        <v>4</v>
      </c>
      <c r="J108" s="1055" t="str">
        <f>VLOOKUP(E108,Docentes!C:N,12,0)</f>
        <v>CONCURSO</v>
      </c>
      <c r="K108" s="76"/>
    </row>
    <row r="109" spans="2:11">
      <c r="B109" s="813">
        <v>43429701</v>
      </c>
      <c r="C109" s="814" t="s">
        <v>259</v>
      </c>
      <c r="E109" s="813">
        <v>15725118</v>
      </c>
      <c r="F109" s="76" t="s">
        <v>1007</v>
      </c>
      <c r="G109" s="813" t="str">
        <f>VLOOKUP(E109,Docentes!C:J,8,0)</f>
        <v>PRESENCIAL</v>
      </c>
      <c r="H109" s="813">
        <v>0</v>
      </c>
      <c r="I109" s="813">
        <v>4</v>
      </c>
      <c r="J109" s="1055" t="str">
        <f>VLOOKUP(E109,Docentes!C:N,12,0)</f>
        <v>CONCURSO</v>
      </c>
      <c r="K109" s="76"/>
    </row>
    <row r="110" spans="2:11">
      <c r="B110" s="813">
        <v>70271781</v>
      </c>
      <c r="C110" s="814" t="s">
        <v>872</v>
      </c>
      <c r="E110" s="813">
        <v>72176698</v>
      </c>
      <c r="F110" s="76" t="s">
        <v>1010</v>
      </c>
      <c r="G110" s="813" t="str">
        <f>VLOOKUP(E110,Docentes!C:J,8,0)</f>
        <v>PRESENCIAL</v>
      </c>
      <c r="H110" s="813">
        <v>0</v>
      </c>
      <c r="I110" s="813">
        <v>6</v>
      </c>
      <c r="J110" s="1055" t="str">
        <f>VLOOKUP(E110,Docentes!C:N,12,0)</f>
        <v>CONCURSO</v>
      </c>
      <c r="K110" s="76"/>
    </row>
    <row r="111" spans="2:11">
      <c r="B111" s="813">
        <v>40078328</v>
      </c>
      <c r="C111" s="814" t="s">
        <v>403</v>
      </c>
      <c r="E111" s="813">
        <v>15688249</v>
      </c>
      <c r="F111" s="76" t="s">
        <v>1008</v>
      </c>
      <c r="G111" s="813" t="str">
        <f>VLOOKUP(E111,Docentes!C:J,8,0)</f>
        <v>PRESENCIAL</v>
      </c>
      <c r="H111" s="813">
        <v>0</v>
      </c>
      <c r="I111" s="813">
        <v>9</v>
      </c>
      <c r="J111" s="1055" t="str">
        <f>VLOOKUP(E111,Docentes!C:N,12,0)</f>
        <v>CONCURSO</v>
      </c>
      <c r="K111" s="76"/>
    </row>
    <row r="112" spans="2:11">
      <c r="B112" s="813">
        <v>21453025</v>
      </c>
      <c r="C112" s="814" t="s">
        <v>230</v>
      </c>
      <c r="E112" s="813">
        <v>43608561</v>
      </c>
      <c r="F112" s="76" t="s">
        <v>1006</v>
      </c>
      <c r="G112" s="813" t="str">
        <f>VLOOKUP(E112,Docentes!C:J,8,0)</f>
        <v>PRESENCIAL</v>
      </c>
      <c r="H112" s="813">
        <v>0</v>
      </c>
      <c r="I112" s="813">
        <v>40</v>
      </c>
      <c r="J112" s="1055" t="str">
        <f>VLOOKUP(E112,Docentes!C:N,12,0)</f>
        <v>CONCURSO</v>
      </c>
      <c r="K112" s="76"/>
    </row>
    <row r="113" spans="2:11">
      <c r="B113" s="813">
        <v>21541361</v>
      </c>
      <c r="C113" s="814" t="s">
        <v>327</v>
      </c>
      <c r="E113" s="813">
        <v>42212783</v>
      </c>
      <c r="F113" s="76" t="s">
        <v>451</v>
      </c>
      <c r="G113" s="813" t="str">
        <f>VLOOKUP(E113,Docentes!C:J,8,0)</f>
        <v>TP</v>
      </c>
      <c r="H113" s="813">
        <v>15</v>
      </c>
      <c r="I113" s="813">
        <v>10</v>
      </c>
      <c r="J113" s="1055" t="str">
        <f>VLOOKUP(E113,Docentes!C:N,12,0)</f>
        <v>RENOVACIÓN</v>
      </c>
      <c r="K113" s="76"/>
    </row>
    <row r="114" spans="2:11">
      <c r="B114" s="813">
        <v>71221525</v>
      </c>
      <c r="C114" s="814" t="s">
        <v>1824</v>
      </c>
      <c r="E114" s="813">
        <v>29384319</v>
      </c>
      <c r="F114" s="76" t="s">
        <v>1045</v>
      </c>
      <c r="G114" s="813" t="str">
        <f>VLOOKUP(E114,Docentes!C:J,8,0)</f>
        <v>PRESENCIAL</v>
      </c>
      <c r="H114" s="813">
        <v>0</v>
      </c>
      <c r="I114" s="813">
        <v>18</v>
      </c>
      <c r="J114" s="1055" t="str">
        <f>VLOOKUP(E114,Docentes!C:N,12,0)</f>
        <v>INVITACIÓN</v>
      </c>
      <c r="K114" s="76"/>
    </row>
    <row r="115" spans="2:11">
      <c r="B115" s="813">
        <v>18140921</v>
      </c>
      <c r="C115" s="814" t="s">
        <v>1825</v>
      </c>
      <c r="E115" s="813">
        <v>40822577</v>
      </c>
      <c r="F115" s="76" t="s">
        <v>452</v>
      </c>
      <c r="G115" s="813" t="str">
        <f>VLOOKUP(E115,Docentes!C:J,8,0)</f>
        <v>TC</v>
      </c>
      <c r="H115" s="813">
        <v>36</v>
      </c>
      <c r="I115" s="813">
        <v>32</v>
      </c>
      <c r="J115" s="1055" t="str">
        <f>VLOOKUP(E115,Docentes!C:N,12,0)</f>
        <v>RENOVACIÓN</v>
      </c>
      <c r="K115" s="76"/>
    </row>
    <row r="116" spans="2:11">
      <c r="B116" s="813">
        <v>21536202</v>
      </c>
      <c r="C116" s="814" t="s">
        <v>199</v>
      </c>
      <c r="E116" s="813">
        <v>45165102</v>
      </c>
      <c r="F116" s="76" t="s">
        <v>508</v>
      </c>
      <c r="G116" s="813" t="str">
        <f>VLOOKUP(E116,Docentes!C:J,8,0)</f>
        <v>TP</v>
      </c>
      <c r="H116" s="813">
        <v>16</v>
      </c>
      <c r="I116" s="813">
        <v>8</v>
      </c>
      <c r="J116" s="1055" t="str">
        <f>VLOOKUP(E116,Docentes!C:N,12,0)</f>
        <v>RENOVACIÓN</v>
      </c>
      <c r="K116" s="9"/>
    </row>
    <row r="117" spans="2:11">
      <c r="B117" s="813">
        <v>70097311</v>
      </c>
      <c r="C117" s="814" t="s">
        <v>1826</v>
      </c>
      <c r="E117" s="813">
        <v>42711303</v>
      </c>
      <c r="F117" s="76" t="s">
        <v>1046</v>
      </c>
      <c r="G117" s="813" t="str">
        <f>VLOOKUP(E117,Docentes!C:J,8,0)</f>
        <v>PRESENCIAL</v>
      </c>
      <c r="H117" s="813">
        <v>0</v>
      </c>
      <c r="I117" s="813">
        <v>20</v>
      </c>
      <c r="J117" s="1055" t="str">
        <f>VLOOKUP(E117,Docentes!C:N,12,0)</f>
        <v>INVITACIÓN</v>
      </c>
      <c r="K117" s="40"/>
    </row>
    <row r="118" spans="2:11">
      <c r="B118" s="813">
        <v>45477699</v>
      </c>
      <c r="C118" s="814" t="s">
        <v>444</v>
      </c>
      <c r="E118" s="813">
        <v>75168136</v>
      </c>
      <c r="F118" s="76" t="s">
        <v>1011</v>
      </c>
      <c r="G118" s="813" t="str">
        <f>VLOOKUP(E118,Docentes!C:J,8,0)</f>
        <v>PRESENCIAL</v>
      </c>
      <c r="H118" s="813">
        <v>0</v>
      </c>
      <c r="I118" s="813">
        <v>6</v>
      </c>
      <c r="J118" s="1055" t="str">
        <f>VLOOKUP(E118,Docentes!C:N,12,0)</f>
        <v>CONCURSO</v>
      </c>
      <c r="K118" s="40"/>
    </row>
    <row r="119" spans="2:11">
      <c r="B119" s="813">
        <v>46536483</v>
      </c>
      <c r="C119" s="814" t="s">
        <v>629</v>
      </c>
      <c r="E119" s="813">
        <v>15591781</v>
      </c>
      <c r="F119" s="76" t="s">
        <v>1017</v>
      </c>
      <c r="G119" s="813" t="str">
        <f>VLOOKUP(E119,Docentes!C:J,8,0)</f>
        <v>PRESENCIAL</v>
      </c>
      <c r="H119" s="813">
        <v>0</v>
      </c>
      <c r="I119" s="813">
        <v>4</v>
      </c>
      <c r="J119" s="1055" t="str">
        <f>VLOOKUP(E119,Docentes!C:N,12,0)</f>
        <v>CONCURSO</v>
      </c>
      <c r="K119" s="327"/>
    </row>
    <row r="120" spans="2:11">
      <c r="B120" s="813">
        <v>42721030</v>
      </c>
      <c r="C120" s="814" t="s">
        <v>554</v>
      </c>
      <c r="E120" s="813">
        <v>40740790</v>
      </c>
      <c r="F120" s="76" t="s">
        <v>1016</v>
      </c>
      <c r="G120" s="813" t="str">
        <f>VLOOKUP(E120,Docentes!C:J,8,0)</f>
        <v>PRESENCIAL</v>
      </c>
      <c r="H120" s="813">
        <v>0</v>
      </c>
      <c r="I120" s="813">
        <v>20</v>
      </c>
      <c r="J120" s="1055" t="str">
        <f>VLOOKUP(E120,Docentes!C:N,12,0)</f>
        <v>CONCURSO</v>
      </c>
      <c r="K120" s="40"/>
    </row>
    <row r="121" spans="2:11">
      <c r="B121" s="813">
        <v>41985866</v>
      </c>
      <c r="C121" s="814" t="s">
        <v>1827</v>
      </c>
      <c r="E121" s="813">
        <v>40382257</v>
      </c>
      <c r="F121" s="76" t="s">
        <v>1042</v>
      </c>
      <c r="G121" s="813" t="str">
        <f>VLOOKUP(E121,Docentes!C:J,8,0)</f>
        <v>PRESENCIAL</v>
      </c>
      <c r="H121" s="813">
        <v>0</v>
      </c>
      <c r="I121" s="813">
        <v>12</v>
      </c>
      <c r="J121" s="1055" t="str">
        <f>VLOOKUP(E121,Docentes!C:N,12,0)</f>
        <v>INVITACIÓN</v>
      </c>
      <c r="K121" s="225"/>
    </row>
    <row r="122" spans="2:11">
      <c r="B122" s="813">
        <v>22096438</v>
      </c>
      <c r="C122" s="814" t="s">
        <v>516</v>
      </c>
      <c r="E122" s="813">
        <v>9966417</v>
      </c>
      <c r="F122" s="76" t="s">
        <v>1047</v>
      </c>
      <c r="G122" s="813">
        <f>VLOOKUP(E122,Docentes!C:J,8,0)</f>
        <v>0</v>
      </c>
      <c r="H122" s="813">
        <v>0</v>
      </c>
      <c r="I122" s="813">
        <v>8</v>
      </c>
      <c r="J122" s="1055" t="str">
        <f>VLOOKUP(E122,Docentes!C:N,12,0)</f>
        <v>INVITACIÓN</v>
      </c>
      <c r="K122" s="40"/>
    </row>
    <row r="123" spans="2:11">
      <c r="B123" s="813">
        <v>21575934</v>
      </c>
      <c r="C123" s="814" t="s">
        <v>336</v>
      </c>
      <c r="E123" s="813">
        <v>43027985</v>
      </c>
      <c r="F123" s="76" t="s">
        <v>1013</v>
      </c>
      <c r="G123" s="813" t="str">
        <f>VLOOKUP(E123,Docentes!C:J,8,0)</f>
        <v>PRESENCIAL</v>
      </c>
      <c r="H123" s="813">
        <v>0</v>
      </c>
      <c r="I123" s="813">
        <v>9</v>
      </c>
      <c r="J123" s="1055" t="str">
        <f>VLOOKUP(E123,Docentes!C:N,12,0)</f>
        <v>CONCURSO</v>
      </c>
      <c r="K123" s="40"/>
    </row>
    <row r="124" spans="2:11">
      <c r="B124" s="813">
        <v>32111220</v>
      </c>
      <c r="C124" s="814" t="s">
        <v>608</v>
      </c>
      <c r="E124" s="813">
        <v>15607309</v>
      </c>
      <c r="F124" s="76" t="s">
        <v>1043</v>
      </c>
      <c r="G124" s="813" t="str">
        <f>VLOOKUP(E124,Docentes!C:J,8,0)</f>
        <v>PRESENCIAL</v>
      </c>
      <c r="H124" s="813">
        <v>0</v>
      </c>
      <c r="I124" s="813">
        <v>12</v>
      </c>
      <c r="J124" s="1055" t="str">
        <f>VLOOKUP(E124,Docentes!C:N,12,0)</f>
        <v>INVITACIÓN</v>
      </c>
      <c r="K124" s="40"/>
    </row>
    <row r="125" spans="2:11">
      <c r="B125" s="813">
        <v>44081226</v>
      </c>
      <c r="C125" s="814" t="s">
        <v>621</v>
      </c>
      <c r="E125" s="813">
        <v>44006023</v>
      </c>
      <c r="F125" s="76" t="s">
        <v>1044</v>
      </c>
      <c r="G125" s="813" t="str">
        <f>VLOOKUP(E125,Docentes!C:J,8,0)</f>
        <v>PRESENCIAL</v>
      </c>
      <c r="H125" s="813">
        <v>0</v>
      </c>
      <c r="I125" s="813">
        <v>12</v>
      </c>
      <c r="J125" s="1055" t="str">
        <f>VLOOKUP(E125,Docentes!C:N,12,0)</f>
        <v>INVITACIÓN</v>
      </c>
      <c r="K125" s="40"/>
    </row>
    <row r="126" spans="2:11">
      <c r="B126" s="813">
        <v>15738929</v>
      </c>
      <c r="C126" s="814" t="s">
        <v>209</v>
      </c>
      <c r="E126" s="813">
        <v>40432935</v>
      </c>
      <c r="F126" s="76" t="s">
        <v>1041</v>
      </c>
      <c r="G126" s="813" t="str">
        <f>VLOOKUP(E126,Docentes!C:J,8,0)</f>
        <v>PRESENCIAL</v>
      </c>
      <c r="H126" s="813">
        <v>0</v>
      </c>
      <c r="I126" s="813">
        <v>4</v>
      </c>
      <c r="J126" s="1055" t="str">
        <f>VLOOKUP(E126,Docentes!C:N,12,0)</f>
        <v>INVITACIÓN</v>
      </c>
      <c r="K126" s="40"/>
    </row>
    <row r="127" spans="2:11">
      <c r="B127" s="813">
        <v>15863203</v>
      </c>
      <c r="C127" s="814" t="s">
        <v>636</v>
      </c>
      <c r="E127" s="813">
        <v>7253926</v>
      </c>
      <c r="F127" s="76" t="s">
        <v>210</v>
      </c>
      <c r="G127" s="813" t="str">
        <f>VLOOKUP(E127,Docentes!C:J,8,0)</f>
        <v>TP</v>
      </c>
      <c r="H127" s="813">
        <v>17</v>
      </c>
      <c r="I127" s="813">
        <v>18</v>
      </c>
      <c r="J127" s="1055" t="str">
        <f>VLOOKUP(E127,Docentes!C:N,12,0)</f>
        <v>RENOVACIÓN</v>
      </c>
      <c r="K127" s="40"/>
    </row>
    <row r="128" spans="2:11">
      <c r="B128" s="813">
        <v>15615916</v>
      </c>
      <c r="C128" s="814" t="s">
        <v>491</v>
      </c>
      <c r="E128" s="813">
        <v>21850336</v>
      </c>
      <c r="F128" s="76" t="s">
        <v>427</v>
      </c>
      <c r="G128" s="813" t="str">
        <f>VLOOKUP(E128,Docentes!C:J,8,0)</f>
        <v>TC</v>
      </c>
      <c r="H128" s="813">
        <v>37</v>
      </c>
      <c r="I128" s="813">
        <v>37</v>
      </c>
      <c r="J128" s="1055" t="str">
        <f>VLOOKUP(E128,Docentes!C:N,12,0)</f>
        <v>RENOVACIÓN</v>
      </c>
      <c r="K128" s="40"/>
    </row>
    <row r="129" spans="2:11">
      <c r="B129" s="813">
        <v>46009984</v>
      </c>
      <c r="C129" s="814" t="s">
        <v>1828</v>
      </c>
      <c r="E129" s="813">
        <v>41730649</v>
      </c>
      <c r="F129" s="76" t="s">
        <v>302</v>
      </c>
      <c r="G129" s="813" t="str">
        <f>VLOOKUP(E129,Docentes!C:J,8,0)</f>
        <v>TP</v>
      </c>
      <c r="H129" s="813">
        <v>18</v>
      </c>
      <c r="I129" s="813">
        <v>19</v>
      </c>
      <c r="J129" s="1055" t="str">
        <f>VLOOKUP(E129,Docentes!C:N,12,0)</f>
        <v>RENOVACIÓN</v>
      </c>
      <c r="K129" s="40"/>
    </row>
    <row r="130" spans="2:11">
      <c r="B130" s="813">
        <v>44565506</v>
      </c>
      <c r="C130" s="814" t="s">
        <v>679</v>
      </c>
      <c r="E130" s="813">
        <v>41126222</v>
      </c>
      <c r="F130" s="76" t="s">
        <v>517</v>
      </c>
      <c r="G130" s="813" t="str">
        <f>VLOOKUP(E130,Docentes!C:J,8,0)</f>
        <v>TP</v>
      </c>
      <c r="H130" s="813">
        <v>12</v>
      </c>
      <c r="I130" s="813">
        <v>13</v>
      </c>
      <c r="J130" s="1055" t="str">
        <f>VLOOKUP(E130,Docentes!C:N,12,0)</f>
        <v>RENOVACIÓN</v>
      </c>
      <c r="K130" s="40"/>
    </row>
    <row r="131" spans="2:11">
      <c r="B131" s="813">
        <v>43529608</v>
      </c>
      <c r="C131" s="814" t="s">
        <v>645</v>
      </c>
      <c r="E131" s="813">
        <v>41916771</v>
      </c>
      <c r="F131" s="76" t="s">
        <v>1033</v>
      </c>
      <c r="G131" s="813" t="str">
        <f>VLOOKUP(E131,Docentes!C:J,8,0)</f>
        <v>VIRTUAL</v>
      </c>
      <c r="H131" s="813">
        <v>0</v>
      </c>
      <c r="I131" s="813">
        <v>9</v>
      </c>
      <c r="J131" s="1055" t="str">
        <f>VLOOKUP(E131,Docentes!C:N,12,0)</f>
        <v>INVITACIÓN</v>
      </c>
      <c r="K131" s="40"/>
    </row>
    <row r="132" spans="2:11">
      <c r="B132" s="813">
        <v>40475054</v>
      </c>
      <c r="C132" s="814" t="s">
        <v>500</v>
      </c>
      <c r="E132" s="813">
        <v>40444414</v>
      </c>
      <c r="F132" s="76" t="s">
        <v>1039</v>
      </c>
      <c r="G132" s="813" t="str">
        <f>VLOOKUP(E132,Docentes!C:J,8,0)</f>
        <v>PRESENCIAL</v>
      </c>
      <c r="H132" s="813">
        <v>0</v>
      </c>
      <c r="I132" s="813">
        <v>20</v>
      </c>
      <c r="J132" s="1055" t="str">
        <f>VLOOKUP(E132,Docentes!C:N,12,0)</f>
        <v>INVITACIÓN</v>
      </c>
      <c r="K132" s="835"/>
    </row>
    <row r="133" spans="2:11">
      <c r="B133" s="813">
        <v>15586796</v>
      </c>
      <c r="C133" s="814" t="s">
        <v>611</v>
      </c>
      <c r="E133" s="813">
        <v>21884432</v>
      </c>
      <c r="F133" s="76" t="s">
        <v>314</v>
      </c>
      <c r="G133" s="813" t="str">
        <f>VLOOKUP(E133,Docentes!C:J,8,0)</f>
        <v>TP</v>
      </c>
      <c r="H133" s="813">
        <v>16</v>
      </c>
      <c r="I133" s="813">
        <v>19</v>
      </c>
      <c r="J133" s="1055" t="str">
        <f>VLOOKUP(E133,Docentes!C:N,12,0)</f>
        <v>RENOVACIÓN</v>
      </c>
      <c r="K133" s="191"/>
    </row>
    <row r="134" spans="2:11">
      <c r="B134" s="813">
        <v>15619198</v>
      </c>
      <c r="C134" s="814" t="s">
        <v>1829</v>
      </c>
      <c r="E134" s="813">
        <v>21863704</v>
      </c>
      <c r="F134" s="76" t="s">
        <v>296</v>
      </c>
      <c r="G134" s="813" t="str">
        <f>VLOOKUP(E134,Docentes!C:J,8,0)</f>
        <v>TP</v>
      </c>
      <c r="H134" s="813">
        <v>15</v>
      </c>
      <c r="I134" s="813">
        <v>15</v>
      </c>
      <c r="J134" s="1055" t="str">
        <f>VLOOKUP(E134,Docentes!C:N,12,0)</f>
        <v>RENOVACIÓN</v>
      </c>
      <c r="K134" s="40"/>
    </row>
    <row r="135" spans="2:11">
      <c r="B135" s="813">
        <v>15738847</v>
      </c>
      <c r="C135" s="814" t="s">
        <v>614</v>
      </c>
      <c r="E135" s="813">
        <v>45071469</v>
      </c>
      <c r="F135" s="76" t="s">
        <v>388</v>
      </c>
      <c r="G135" s="813">
        <f>VLOOKUP(E135,Docentes!C:J,8,0)</f>
        <v>0</v>
      </c>
      <c r="H135" s="813">
        <v>0</v>
      </c>
      <c r="I135" s="813">
        <v>10</v>
      </c>
      <c r="J135" s="1055" t="str">
        <f>VLOOKUP(E135,Docentes!C:N,12,0)</f>
        <v>INVITACIÓN</v>
      </c>
      <c r="K135" s="9"/>
    </row>
    <row r="136" spans="2:11">
      <c r="B136" s="813">
        <v>44128134</v>
      </c>
      <c r="C136" s="814" t="s">
        <v>668</v>
      </c>
      <c r="E136" s="813">
        <v>21863247</v>
      </c>
      <c r="F136" s="76" t="s">
        <v>275</v>
      </c>
      <c r="G136" s="813" t="str">
        <f>VLOOKUP(E136,Docentes!C:J,8,0)</f>
        <v>TC</v>
      </c>
      <c r="H136" s="813">
        <v>38</v>
      </c>
      <c r="I136" s="813">
        <v>35</v>
      </c>
      <c r="J136" s="1055" t="str">
        <f>VLOOKUP(E136,Docentes!C:N,12,0)</f>
        <v>RENOVACIÓN</v>
      </c>
      <c r="K136" s="40"/>
    </row>
    <row r="137" spans="2:11">
      <c r="B137" s="813">
        <v>15690505</v>
      </c>
      <c r="C137" s="814" t="s">
        <v>1830</v>
      </c>
      <c r="E137" s="813">
        <v>21857087</v>
      </c>
      <c r="F137" s="76" t="s">
        <v>414</v>
      </c>
      <c r="G137" s="813" t="str">
        <f>VLOOKUP(E137,Docentes!C:J,8,0)</f>
        <v>TC</v>
      </c>
      <c r="H137" s="813">
        <v>33</v>
      </c>
      <c r="I137" s="813">
        <v>28</v>
      </c>
      <c r="J137" s="1055" t="str">
        <f>VLOOKUP(E137,Docentes!C:N,12,0)</f>
        <v>RENOVACIÓN</v>
      </c>
      <c r="K137" s="225"/>
    </row>
    <row r="138" spans="2:11">
      <c r="B138" s="813">
        <v>15727165</v>
      </c>
      <c r="C138" s="814" t="s">
        <v>604</v>
      </c>
      <c r="E138" s="813">
        <v>43932363</v>
      </c>
      <c r="F138" s="76" t="s">
        <v>1036</v>
      </c>
      <c r="G138" s="813" t="str">
        <f>VLOOKUP(E138,Docentes!C:J,8,0)</f>
        <v>VIRTUAL</v>
      </c>
      <c r="H138" s="813">
        <v>0</v>
      </c>
      <c r="I138" s="813">
        <v>9</v>
      </c>
      <c r="J138" s="1055" t="str">
        <f>VLOOKUP(E138,Docentes!C:N,12,0)</f>
        <v>INVITACIÓN</v>
      </c>
      <c r="K138" s="862"/>
    </row>
    <row r="139" spans="2:11">
      <c r="B139" s="813">
        <v>9851504</v>
      </c>
      <c r="C139" s="814" t="s">
        <v>1831</v>
      </c>
      <c r="E139" s="813">
        <v>46654470</v>
      </c>
      <c r="F139" s="76" t="s">
        <v>372</v>
      </c>
      <c r="G139" s="813" t="str">
        <f>VLOOKUP(E139,Docentes!C:J,8,0)</f>
        <v>TP</v>
      </c>
      <c r="H139" s="813">
        <v>15</v>
      </c>
      <c r="I139" s="813">
        <v>20</v>
      </c>
      <c r="J139" s="1055" t="str">
        <f>VLOOKUP(E139,Docentes!C:N,12,0)</f>
        <v>RENOVACIÓN</v>
      </c>
      <c r="K139" s="40"/>
    </row>
    <row r="140" spans="2:11">
      <c r="B140" s="813">
        <v>18858531</v>
      </c>
      <c r="C140" s="814" t="s">
        <v>669</v>
      </c>
      <c r="E140" s="813">
        <v>45156306</v>
      </c>
      <c r="F140" s="76" t="s">
        <v>968</v>
      </c>
      <c r="G140" s="813" t="str">
        <f>VLOOKUP(E140,Docentes!C:J,8,0)</f>
        <v>VIRTUAL</v>
      </c>
      <c r="H140" s="813">
        <v>0</v>
      </c>
      <c r="I140" s="813">
        <v>17</v>
      </c>
      <c r="J140" s="1055" t="str">
        <f>VLOOKUP(E140,Docentes!C:N,12,0)</f>
        <v>CONCURSO</v>
      </c>
      <c r="K140" s="227"/>
    </row>
    <row r="141" spans="2:11">
      <c r="B141" s="813">
        <v>45011811</v>
      </c>
      <c r="C141" s="814" t="s">
        <v>1832</v>
      </c>
      <c r="E141" s="813">
        <v>42862602</v>
      </c>
      <c r="F141" s="76" t="s">
        <v>509</v>
      </c>
      <c r="G141" s="813" t="str">
        <f>VLOOKUP(E141,Docentes!C:J,8,0)</f>
        <v>TP</v>
      </c>
      <c r="H141" s="813">
        <v>16</v>
      </c>
      <c r="I141" s="813">
        <v>13</v>
      </c>
      <c r="J141" s="1055" t="str">
        <f>VLOOKUP(E141,Docentes!C:N,12,0)</f>
        <v>RENOVACIÓN</v>
      </c>
      <c r="K141" s="191"/>
    </row>
    <row r="142" spans="2:11">
      <c r="B142" s="813">
        <v>46606466</v>
      </c>
      <c r="C142" s="814" t="s">
        <v>1833</v>
      </c>
      <c r="E142" s="813">
        <v>43454918</v>
      </c>
      <c r="F142" s="76" t="s">
        <v>663</v>
      </c>
      <c r="G142" s="813" t="str">
        <f>VLOOKUP(E142,Docentes!C:J,8,0)</f>
        <v>TC</v>
      </c>
      <c r="H142" s="813">
        <v>39</v>
      </c>
      <c r="I142" s="813">
        <v>33</v>
      </c>
      <c r="J142" s="1055" t="str">
        <f>VLOOKUP(E142,Docentes!C:N,12,0)</f>
        <v>RENOVACIÓN</v>
      </c>
      <c r="K142" s="191"/>
    </row>
    <row r="143" spans="2:11">
      <c r="B143" s="813">
        <v>15765469</v>
      </c>
      <c r="C143" s="814" t="s">
        <v>1834</v>
      </c>
      <c r="E143" s="813">
        <v>15428250</v>
      </c>
      <c r="F143" s="76" t="s">
        <v>986</v>
      </c>
      <c r="G143" s="813" t="str">
        <f>VLOOKUP(E143,Docentes!C:J,8,0)</f>
        <v>PRESENCIAL</v>
      </c>
      <c r="H143" s="813">
        <v>0</v>
      </c>
      <c r="I143" s="813">
        <v>10</v>
      </c>
      <c r="J143" s="1055" t="str">
        <f>VLOOKUP(E143,Docentes!C:N,12,0)</f>
        <v>CONCURSO</v>
      </c>
      <c r="K143" s="9"/>
    </row>
    <row r="144" spans="2:11">
      <c r="B144" s="813">
        <v>15580142</v>
      </c>
      <c r="C144" s="814" t="s">
        <v>430</v>
      </c>
      <c r="E144" s="813">
        <v>21864691</v>
      </c>
      <c r="F144" s="76" t="s">
        <v>577</v>
      </c>
      <c r="G144" s="813" t="str">
        <f>VLOOKUP(E144,Docentes!C:J,8,0)</f>
        <v>TC</v>
      </c>
      <c r="H144" s="813">
        <v>38</v>
      </c>
      <c r="I144" s="813">
        <v>34</v>
      </c>
      <c r="J144" s="1055" t="str">
        <f>VLOOKUP(E144,Docentes!C:N,12,0)</f>
        <v>RENOVACIÓN</v>
      </c>
      <c r="K144" s="40"/>
    </row>
    <row r="145" spans="2:11">
      <c r="B145" s="813">
        <v>45234890</v>
      </c>
      <c r="C145" s="814" t="s">
        <v>1835</v>
      </c>
      <c r="E145" s="813">
        <v>43660977</v>
      </c>
      <c r="F145" s="76" t="s">
        <v>651</v>
      </c>
      <c r="G145" s="813" t="str">
        <f>VLOOKUP(E145,Docentes!C:J,8,0)</f>
        <v>TP</v>
      </c>
      <c r="H145" s="813">
        <v>15</v>
      </c>
      <c r="I145" s="813">
        <v>10</v>
      </c>
      <c r="J145" s="1055" t="str">
        <f>VLOOKUP(E145,Docentes!C:N,12,0)</f>
        <v>RENOVACIÓN</v>
      </c>
      <c r="K145" s="325"/>
    </row>
    <row r="146" spans="2:11">
      <c r="B146" s="813">
        <v>42023266</v>
      </c>
      <c r="C146" s="814" t="s">
        <v>939</v>
      </c>
      <c r="E146" s="813">
        <v>21863698</v>
      </c>
      <c r="F146" s="76" t="s">
        <v>638</v>
      </c>
      <c r="G146" s="813" t="str">
        <f>VLOOKUP(E146,Docentes!C:J,8,0)</f>
        <v>TP</v>
      </c>
      <c r="H146" s="813">
        <v>16</v>
      </c>
      <c r="I146" s="813">
        <v>17</v>
      </c>
      <c r="J146" s="1055" t="str">
        <f>VLOOKUP(E146,Docentes!C:N,12,0)</f>
        <v>RENOVACIÓN</v>
      </c>
      <c r="K146" s="835"/>
    </row>
    <row r="147" spans="2:11">
      <c r="B147" s="813">
        <v>44002302</v>
      </c>
      <c r="C147" s="814" t="s">
        <v>383</v>
      </c>
      <c r="E147" s="813">
        <v>40583004</v>
      </c>
      <c r="F147" s="76" t="s">
        <v>983</v>
      </c>
      <c r="G147" s="813" t="str">
        <f>VLOOKUP(E147,Docentes!C:J,8,0)</f>
        <v>VIRTUAL</v>
      </c>
      <c r="H147" s="813">
        <v>0</v>
      </c>
      <c r="I147" s="813">
        <v>8</v>
      </c>
      <c r="J147" s="1055" t="str">
        <f>VLOOKUP(E147,Docentes!C:N,12,0)</f>
        <v>CONCURSO</v>
      </c>
      <c r="K147" s="9"/>
    </row>
    <row r="148" spans="2:11">
      <c r="B148" s="813">
        <v>15617206</v>
      </c>
      <c r="C148" s="814" t="s">
        <v>320</v>
      </c>
      <c r="E148" s="813">
        <v>21505996</v>
      </c>
      <c r="F148" s="76" t="s">
        <v>220</v>
      </c>
      <c r="G148" s="813" t="str">
        <f>VLOOKUP(E148,Docentes!C:J,8,0)</f>
        <v>TP</v>
      </c>
      <c r="H148" s="813">
        <v>5</v>
      </c>
      <c r="I148" s="813">
        <v>14</v>
      </c>
      <c r="J148" s="1055" t="str">
        <f>VLOOKUP(E148,Docentes!C:N,12,0)</f>
        <v>RENOVACIÓN</v>
      </c>
      <c r="K148" s="40"/>
    </row>
    <row r="149" spans="2:11">
      <c r="B149" s="813">
        <v>15722656</v>
      </c>
      <c r="C149" s="814" t="s">
        <v>317</v>
      </c>
      <c r="E149" s="813">
        <v>74176001</v>
      </c>
      <c r="F149" s="76" t="s">
        <v>532</v>
      </c>
      <c r="G149" s="813" t="str">
        <f>VLOOKUP(E149,Docentes!C:J,8,0)</f>
        <v>TC</v>
      </c>
      <c r="H149" s="813">
        <v>39</v>
      </c>
      <c r="I149" s="813">
        <v>29</v>
      </c>
      <c r="J149" s="1055" t="str">
        <f>VLOOKUP(E149,Docentes!C:N,12,0)</f>
        <v>RENOVACIÓN</v>
      </c>
      <c r="K149" s="9"/>
    </row>
    <row r="150" spans="2:11">
      <c r="B150" s="813">
        <v>15733131</v>
      </c>
      <c r="C150" s="814" t="s">
        <v>612</v>
      </c>
      <c r="E150" s="813">
        <v>16756416</v>
      </c>
      <c r="F150" s="76" t="s">
        <v>958</v>
      </c>
      <c r="G150" s="813" t="str">
        <f>VLOOKUP(E150,Docentes!C:J,8,0)</f>
        <v>VIRTUAL</v>
      </c>
      <c r="H150" s="813">
        <v>0</v>
      </c>
      <c r="I150" s="813">
        <v>18</v>
      </c>
      <c r="J150" s="1055" t="str">
        <f>VLOOKUP(E150,Docentes!C:N,12,0)</f>
        <v>CONCURSO</v>
      </c>
      <c r="K150" s="40"/>
    </row>
    <row r="151" spans="2:11">
      <c r="B151" s="813">
        <v>15714311</v>
      </c>
      <c r="C151" s="814" t="s">
        <v>559</v>
      </c>
      <c r="E151" s="813">
        <v>44114929</v>
      </c>
      <c r="F151" s="76" t="s">
        <v>955</v>
      </c>
      <c r="G151" s="813" t="str">
        <f>VLOOKUP(E151,Docentes!C:J,8,0)</f>
        <v>VIRTUAL</v>
      </c>
      <c r="H151" s="813">
        <v>0</v>
      </c>
      <c r="I151" s="813">
        <v>10</v>
      </c>
      <c r="J151" s="1055" t="str">
        <f>VLOOKUP(E151,Docentes!C:N,12,0)</f>
        <v>CONCURSO</v>
      </c>
      <c r="K151" s="9"/>
    </row>
    <row r="152" spans="2:11">
      <c r="B152" s="813">
        <v>70429658</v>
      </c>
      <c r="C152" s="814" t="s">
        <v>1836</v>
      </c>
      <c r="E152" s="813">
        <v>21813726</v>
      </c>
      <c r="F152" s="76" t="s">
        <v>343</v>
      </c>
      <c r="G152" s="813" t="str">
        <f>VLOOKUP(E152,Docentes!C:J,8,0)</f>
        <v>TC</v>
      </c>
      <c r="H152" s="813">
        <v>28</v>
      </c>
      <c r="I152" s="813">
        <v>37</v>
      </c>
      <c r="J152" s="1055" t="str">
        <f>VLOOKUP(E152,Docentes!C:N,12,0)</f>
        <v>RENOVACIÓN</v>
      </c>
      <c r="K152" s="1050"/>
    </row>
    <row r="153" spans="2:11">
      <c r="B153" s="813">
        <v>43036054</v>
      </c>
      <c r="C153" s="814" t="s">
        <v>1837</v>
      </c>
      <c r="E153" s="813">
        <v>21530042</v>
      </c>
      <c r="F153" s="76" t="s">
        <v>350</v>
      </c>
      <c r="G153" s="813" t="str">
        <f>VLOOKUP(E153,Docentes!C:J,8,0)</f>
        <v>TP</v>
      </c>
      <c r="H153" s="813">
        <v>15</v>
      </c>
      <c r="I153" s="813">
        <v>15</v>
      </c>
      <c r="J153" s="1055" t="str">
        <f>VLOOKUP(E153,Docentes!C:N,12,0)</f>
        <v>RENOVACIÓN</v>
      </c>
      <c r="K153" s="191"/>
    </row>
    <row r="154" spans="2:11">
      <c r="B154" s="813">
        <v>45469052</v>
      </c>
      <c r="C154" s="814" t="s">
        <v>626</v>
      </c>
      <c r="E154" s="813">
        <v>44933501</v>
      </c>
      <c r="F154" s="76" t="s">
        <v>201</v>
      </c>
      <c r="G154" s="813" t="str">
        <f>VLOOKUP(E154,Docentes!C:J,8,0)</f>
        <v>TC</v>
      </c>
      <c r="H154" s="813">
        <v>40</v>
      </c>
      <c r="I154" s="813">
        <v>15</v>
      </c>
      <c r="J154" s="1055" t="str">
        <f>VLOOKUP(E154,Docentes!C:N,12,0)</f>
        <v>RENOVACIÓN</v>
      </c>
      <c r="K154" s="191"/>
    </row>
    <row r="155" spans="2:11">
      <c r="B155" s="813">
        <v>15600034</v>
      </c>
      <c r="C155" s="814" t="s">
        <v>1838</v>
      </c>
      <c r="E155" s="813">
        <v>21435528</v>
      </c>
      <c r="F155" s="76" t="s">
        <v>961</v>
      </c>
      <c r="G155" s="813" t="str">
        <f>VLOOKUP(E155,Docentes!C:J,8,0)</f>
        <v>VIRTUAL</v>
      </c>
      <c r="H155" s="813">
        <v>0</v>
      </c>
      <c r="I155" s="813">
        <v>8</v>
      </c>
      <c r="J155" s="1055" t="str">
        <f>VLOOKUP(E155,Docentes!C:N,12,0)</f>
        <v>CONCURSO</v>
      </c>
      <c r="K155" s="40"/>
    </row>
    <row r="156" spans="2:11">
      <c r="B156" s="813">
        <v>41347751</v>
      </c>
      <c r="C156" s="814" t="s">
        <v>394</v>
      </c>
      <c r="E156" s="813">
        <v>21575575</v>
      </c>
      <c r="F156" s="76" t="s">
        <v>628</v>
      </c>
      <c r="G156" s="813" t="str">
        <f>VLOOKUP(E156,Docentes!C:J,8,0)</f>
        <v>TP</v>
      </c>
      <c r="H156" s="813">
        <v>13</v>
      </c>
      <c r="I156" s="813">
        <v>12</v>
      </c>
      <c r="J156" s="1055" t="str">
        <f>VLOOKUP(E156,Docentes!C:N,12,0)</f>
        <v>RENOVACIÓN</v>
      </c>
      <c r="K156" s="71"/>
    </row>
    <row r="157" spans="2:11">
      <c r="B157" s="813">
        <v>41430382</v>
      </c>
      <c r="C157" s="814" t="s">
        <v>280</v>
      </c>
      <c r="E157" s="813">
        <v>46590523</v>
      </c>
      <c r="F157" s="76" t="s">
        <v>963</v>
      </c>
      <c r="G157" s="813" t="str">
        <f>VLOOKUP(E157,Docentes!C:J,8,0)</f>
        <v>VIRTUAL</v>
      </c>
      <c r="H157" s="813">
        <v>0</v>
      </c>
      <c r="I157" s="813">
        <v>5</v>
      </c>
      <c r="J157" s="1055" t="str">
        <f>VLOOKUP(E157,Docentes!C:N,12,0)</f>
        <v>CONCURSO</v>
      </c>
      <c r="K157" s="40"/>
    </row>
    <row r="158" spans="2:11">
      <c r="B158" s="813">
        <v>21525109</v>
      </c>
      <c r="C158" s="814" t="s">
        <v>183</v>
      </c>
      <c r="E158" s="813">
        <v>42627418</v>
      </c>
      <c r="F158" s="76" t="s">
        <v>345</v>
      </c>
      <c r="G158" s="813" t="str">
        <f>VLOOKUP(E158,Docentes!C:J,8,0)</f>
        <v>TP</v>
      </c>
      <c r="H158" s="813">
        <v>8</v>
      </c>
      <c r="I158" s="813">
        <v>13</v>
      </c>
      <c r="J158" s="1055" t="str">
        <f>VLOOKUP(E158,Docentes!C:N,12,0)</f>
        <v>RENOVACIÓN</v>
      </c>
      <c r="K158" s="40"/>
    </row>
    <row r="159" spans="2:11">
      <c r="B159" s="813">
        <v>21525275</v>
      </c>
      <c r="C159" s="814" t="s">
        <v>567</v>
      </c>
      <c r="E159" s="813">
        <v>46075693</v>
      </c>
      <c r="F159" s="76" t="s">
        <v>960</v>
      </c>
      <c r="G159" s="813" t="str">
        <f>VLOOKUP(E159,Docentes!C:J,8,0)</f>
        <v>VIRTUAL</v>
      </c>
      <c r="H159" s="813">
        <v>0</v>
      </c>
      <c r="I159" s="813">
        <v>5</v>
      </c>
      <c r="J159" s="1055" t="str">
        <f>VLOOKUP(E159,Docentes!C:N,12,0)</f>
        <v>CONCURSO</v>
      </c>
      <c r="K159" s="9"/>
    </row>
    <row r="160" spans="2:11">
      <c r="B160" s="813">
        <v>43078699</v>
      </c>
      <c r="C160" s="814" t="s">
        <v>1839</v>
      </c>
      <c r="E160" s="813">
        <v>41248557</v>
      </c>
      <c r="F160" s="76" t="s">
        <v>244</v>
      </c>
      <c r="G160" s="813" t="str">
        <f>VLOOKUP(E160,Docentes!C:J,8,0)</f>
        <v>TP</v>
      </c>
      <c r="H160" s="813">
        <v>8</v>
      </c>
      <c r="I160" s="813">
        <v>8</v>
      </c>
      <c r="J160" s="1055" t="str">
        <f>VLOOKUP(E160,Docentes!C:N,12,0)</f>
        <v>RENOVACIÓN</v>
      </c>
      <c r="K160" s="683"/>
    </row>
    <row r="161" spans="2:11">
      <c r="B161" s="813">
        <v>41059439</v>
      </c>
      <c r="C161" s="814" t="s">
        <v>348</v>
      </c>
      <c r="E161" s="813">
        <v>26629386</v>
      </c>
      <c r="F161" s="76" t="s">
        <v>965</v>
      </c>
      <c r="G161" s="813" t="str">
        <f>VLOOKUP(E161,Docentes!C:J,8,0)</f>
        <v>VIRTUAL</v>
      </c>
      <c r="H161" s="813">
        <v>0</v>
      </c>
      <c r="I161" s="813">
        <v>8</v>
      </c>
      <c r="J161" s="1055" t="str">
        <f>VLOOKUP(E161,Docentes!C:N,12,0)</f>
        <v>CONCURSO</v>
      </c>
      <c r="K161" s="839"/>
    </row>
    <row r="162" spans="2:11">
      <c r="B162" s="813">
        <v>43374447</v>
      </c>
      <c r="C162" s="814" t="s">
        <v>650</v>
      </c>
      <c r="E162" s="813">
        <v>45912781</v>
      </c>
      <c r="F162" s="76" t="s">
        <v>673</v>
      </c>
      <c r="G162" s="813" t="str">
        <f>VLOOKUP(E162,Docentes!C:J,8,0)</f>
        <v>TP</v>
      </c>
      <c r="H162" s="813">
        <v>15</v>
      </c>
      <c r="I162" s="813">
        <v>37</v>
      </c>
      <c r="J162" s="1055" t="str">
        <f>VLOOKUP(E162,Docentes!C:N,12,0)</f>
        <v>RENOVACIÓN</v>
      </c>
      <c r="K162" s="683"/>
    </row>
    <row r="163" spans="2:11">
      <c r="B163" s="813">
        <v>43540130</v>
      </c>
      <c r="C163" s="814" t="s">
        <v>416</v>
      </c>
      <c r="E163" s="813">
        <v>70066929</v>
      </c>
      <c r="F163" s="76" t="s">
        <v>687</v>
      </c>
      <c r="G163" s="813" t="str">
        <f>VLOOKUP(E163,Docentes!C:J,8,0)</f>
        <v>TP</v>
      </c>
      <c r="H163" s="813">
        <v>14</v>
      </c>
      <c r="I163" s="813">
        <v>14</v>
      </c>
      <c r="J163" s="1055" t="str">
        <f>VLOOKUP(E163,Docentes!C:N,12,0)</f>
        <v>RENOVACIÓN</v>
      </c>
      <c r="K163" s="683"/>
    </row>
    <row r="164" spans="2:11">
      <c r="B164" s="813">
        <v>21403002</v>
      </c>
      <c r="C164" s="814" t="s">
        <v>370</v>
      </c>
      <c r="E164" s="813">
        <v>10004675</v>
      </c>
      <c r="F164" s="76" t="s">
        <v>656</v>
      </c>
      <c r="G164" s="813" t="str">
        <f>VLOOKUP(E164,Docentes!C:J,8,0)</f>
        <v>TP</v>
      </c>
      <c r="H164" s="813">
        <v>4</v>
      </c>
      <c r="I164" s="813">
        <v>8</v>
      </c>
      <c r="J164" s="1055" t="str">
        <f>VLOOKUP(E164,Docentes!C:N,12,0)</f>
        <v>RENOVACIÓN</v>
      </c>
      <c r="K164" s="683"/>
    </row>
    <row r="165" spans="2:11">
      <c r="B165" s="813">
        <v>21461801</v>
      </c>
      <c r="C165" s="814" t="s">
        <v>318</v>
      </c>
      <c r="E165" s="813">
        <v>41076019</v>
      </c>
      <c r="F165" s="76" t="s">
        <v>349</v>
      </c>
      <c r="G165" s="813" t="str">
        <f>VLOOKUP(E165,Docentes!C:J,8,0)</f>
        <v>TC</v>
      </c>
      <c r="H165" s="813">
        <v>40</v>
      </c>
      <c r="I165" s="813">
        <v>29</v>
      </c>
      <c r="J165" s="1055" t="str">
        <f>VLOOKUP(E165,Docentes!C:N,12,0)</f>
        <v>RENOVACIÓN</v>
      </c>
      <c r="K165" s="683"/>
    </row>
    <row r="166" spans="2:11">
      <c r="B166" s="813">
        <v>44360108</v>
      </c>
      <c r="C166" s="814" t="s">
        <v>537</v>
      </c>
      <c r="E166" s="813">
        <v>41060828</v>
      </c>
      <c r="F166" s="76" t="s">
        <v>993</v>
      </c>
      <c r="G166" s="813" t="str">
        <f>VLOOKUP(E166,Docentes!C:J,8,0)</f>
        <v>PRESENCIAL</v>
      </c>
      <c r="H166" s="813">
        <v>0</v>
      </c>
      <c r="I166" s="813">
        <v>15</v>
      </c>
      <c r="J166" s="1055" t="str">
        <f>VLOOKUP(E166,Docentes!C:N,12,0)</f>
        <v>CONCURSO</v>
      </c>
      <c r="K166" s="693"/>
    </row>
    <row r="167" spans="2:11">
      <c r="B167" s="813">
        <v>21560357</v>
      </c>
      <c r="C167" s="814" t="s">
        <v>274</v>
      </c>
      <c r="E167" s="813">
        <v>21878050</v>
      </c>
      <c r="F167" s="76" t="s">
        <v>550</v>
      </c>
      <c r="G167" s="813" t="str">
        <f>VLOOKUP(E167,Docentes!C:J,8,0)</f>
        <v>TC</v>
      </c>
      <c r="H167" s="813">
        <v>31</v>
      </c>
      <c r="I167" s="813">
        <v>32</v>
      </c>
      <c r="J167" s="1055" t="str">
        <f>VLOOKUP(E167,Docentes!C:N,12,0)</f>
        <v>RENOVACIÓN</v>
      </c>
      <c r="K167" s="487"/>
    </row>
    <row r="168" spans="2:11">
      <c r="B168" s="813">
        <v>45447624</v>
      </c>
      <c r="C168" s="814" t="s">
        <v>553</v>
      </c>
      <c r="E168" s="813">
        <v>41391761</v>
      </c>
      <c r="F168" s="76" t="s">
        <v>458</v>
      </c>
      <c r="G168" s="813" t="str">
        <f>VLOOKUP(E168,Docentes!C:J,8,0)</f>
        <v>TC</v>
      </c>
      <c r="H168" s="813">
        <v>31</v>
      </c>
      <c r="I168" s="813">
        <v>33</v>
      </c>
      <c r="J168" s="1055" t="str">
        <f>VLOOKUP(E168,Docentes!C:N,12,0)</f>
        <v>RENOVACIÓN</v>
      </c>
      <c r="K168" s="487"/>
    </row>
    <row r="169" spans="2:11">
      <c r="B169" s="813">
        <v>46941666</v>
      </c>
      <c r="C169" s="814" t="s">
        <v>271</v>
      </c>
      <c r="E169" s="813">
        <v>40793210</v>
      </c>
      <c r="F169" s="76" t="s">
        <v>1030</v>
      </c>
      <c r="G169" s="813" t="str">
        <f>VLOOKUP(E169,Docentes!C:J,8,0)</f>
        <v>PRINCIPAL</v>
      </c>
      <c r="H169" s="813">
        <v>0</v>
      </c>
      <c r="I169" s="813">
        <v>35</v>
      </c>
      <c r="J169" s="1055" t="str">
        <f>VLOOKUP(E169,Docentes!C:N,12,0)</f>
        <v>INVITACIÓN</v>
      </c>
      <c r="K169" s="487"/>
    </row>
    <row r="170" spans="2:11">
      <c r="B170" s="813">
        <v>21531247</v>
      </c>
      <c r="C170" s="814" t="s">
        <v>333</v>
      </c>
      <c r="E170" s="813">
        <v>71431209</v>
      </c>
      <c r="F170" s="76" t="s">
        <v>187</v>
      </c>
      <c r="G170" s="813" t="str">
        <f>VLOOKUP(E170,Docentes!C:J,8,0)</f>
        <v>TP</v>
      </c>
      <c r="H170" s="813">
        <v>16</v>
      </c>
      <c r="I170" s="813">
        <v>12</v>
      </c>
      <c r="J170" s="1055" t="str">
        <f>VLOOKUP(E170,Docentes!C:N,12,0)</f>
        <v>RENOVACIÓN</v>
      </c>
      <c r="K170" s="487"/>
    </row>
    <row r="171" spans="2:11">
      <c r="B171" s="813">
        <v>41545772</v>
      </c>
      <c r="C171" s="814" t="s">
        <v>223</v>
      </c>
      <c r="E171" s="813">
        <v>21866560</v>
      </c>
      <c r="F171" s="76" t="s">
        <v>477</v>
      </c>
      <c r="G171" s="813" t="str">
        <f>VLOOKUP(E171,Docentes!C:J,8,0)</f>
        <v>TP</v>
      </c>
      <c r="H171" s="813">
        <v>13</v>
      </c>
      <c r="I171" s="813">
        <v>12</v>
      </c>
      <c r="J171" s="1055" t="str">
        <f>VLOOKUP(E171,Docentes!C:N,12,0)</f>
        <v>RENOVACIÓN</v>
      </c>
      <c r="K171" s="487"/>
    </row>
    <row r="172" spans="2:11">
      <c r="B172" s="813">
        <v>41134475</v>
      </c>
      <c r="C172" s="814" t="s">
        <v>290</v>
      </c>
      <c r="E172" s="813">
        <v>40021221</v>
      </c>
      <c r="F172" s="76" t="s">
        <v>494</v>
      </c>
      <c r="G172" s="813" t="str">
        <f>VLOOKUP(E172,Docentes!C:J,8,0)</f>
        <v>TP</v>
      </c>
      <c r="H172" s="813">
        <v>15</v>
      </c>
      <c r="I172" s="813">
        <v>18</v>
      </c>
      <c r="J172" s="1055" t="str">
        <f>VLOOKUP(E172,Docentes!C:N,12,0)</f>
        <v>RENOVACIÓN</v>
      </c>
      <c r="K172" s="487"/>
    </row>
    <row r="173" spans="2:11">
      <c r="B173" s="813">
        <v>21461262</v>
      </c>
      <c r="C173" s="814" t="s">
        <v>622</v>
      </c>
      <c r="E173" s="813">
        <v>72049382</v>
      </c>
      <c r="F173" s="76" t="s">
        <v>981</v>
      </c>
      <c r="G173" s="813" t="str">
        <f>VLOOKUP(E173,Docentes!C:J,8,0)</f>
        <v>VIRTUAL</v>
      </c>
      <c r="H173" s="813">
        <v>0</v>
      </c>
      <c r="I173" s="813">
        <v>10</v>
      </c>
      <c r="J173" s="1055" t="str">
        <f>VLOOKUP(E173,Docentes!C:N,12,0)</f>
        <v>CONCURSO</v>
      </c>
      <c r="K173" s="1049"/>
    </row>
    <row r="174" spans="2:11">
      <c r="B174" s="813">
        <v>44467415</v>
      </c>
      <c r="C174" s="814" t="s">
        <v>624</v>
      </c>
      <c r="E174" s="813">
        <v>46730566</v>
      </c>
      <c r="F174" s="76" t="s">
        <v>970</v>
      </c>
      <c r="G174" s="813" t="str">
        <f>VLOOKUP(E174,Docentes!C:J,8,0)</f>
        <v>VIRTUAL</v>
      </c>
      <c r="H174" s="813">
        <v>0</v>
      </c>
      <c r="I174" s="813">
        <v>15</v>
      </c>
      <c r="J174" s="1055" t="str">
        <f>VLOOKUP(E174,Docentes!C:N,12,0)</f>
        <v>CONCURSO</v>
      </c>
      <c r="K174" s="1049"/>
    </row>
    <row r="175" spans="2:11">
      <c r="B175" s="813">
        <v>42841966</v>
      </c>
      <c r="C175" s="814" t="s">
        <v>598</v>
      </c>
      <c r="E175" s="813">
        <v>43128103</v>
      </c>
      <c r="F175" s="76" t="s">
        <v>664</v>
      </c>
      <c r="G175" s="813" t="str">
        <f>VLOOKUP(E175,Docentes!C:J,8,0)</f>
        <v>TP</v>
      </c>
      <c r="H175" s="813">
        <v>4</v>
      </c>
      <c r="I175" s="813">
        <v>12</v>
      </c>
      <c r="J175" s="1055" t="str">
        <f>VLOOKUP(E175,Docentes!C:N,12,0)</f>
        <v>RENOVACIÓN</v>
      </c>
      <c r="K175" s="1049"/>
    </row>
    <row r="176" spans="2:11">
      <c r="B176" s="813">
        <v>72313447</v>
      </c>
      <c r="C176" s="814" t="s">
        <v>1840</v>
      </c>
      <c r="E176" s="813">
        <v>45007560</v>
      </c>
      <c r="F176" s="76" t="s">
        <v>977</v>
      </c>
      <c r="G176" s="813" t="str">
        <f>VLOOKUP(E176,Docentes!C:J,8,0)</f>
        <v>VIRTUAL</v>
      </c>
      <c r="H176" s="813">
        <v>0</v>
      </c>
      <c r="I176" s="813">
        <v>8</v>
      </c>
      <c r="J176" s="1055" t="str">
        <f>VLOOKUP(E176,Docentes!C:N,12,0)</f>
        <v>CONCURSO</v>
      </c>
      <c r="K176" s="1049"/>
    </row>
    <row r="177" spans="2:11">
      <c r="B177" s="813">
        <v>45475173</v>
      </c>
      <c r="C177" s="814" t="s">
        <v>565</v>
      </c>
      <c r="E177" s="813">
        <v>70108675</v>
      </c>
      <c r="F177" s="76" t="s">
        <v>959</v>
      </c>
      <c r="G177" s="813" t="str">
        <f>VLOOKUP(E177,Docentes!C:J,8,0)</f>
        <v>PRESENCIAL</v>
      </c>
      <c r="H177" s="813">
        <v>0</v>
      </c>
      <c r="I177" s="813">
        <v>9</v>
      </c>
      <c r="J177" s="1055" t="str">
        <f>VLOOKUP(E177,Docentes!C:N,12,0)</f>
        <v>CONCURSO</v>
      </c>
      <c r="K177" s="1049"/>
    </row>
    <row r="178" spans="2:11">
      <c r="B178" s="813">
        <v>43041422</v>
      </c>
      <c r="C178" s="814" t="s">
        <v>190</v>
      </c>
      <c r="E178" s="813">
        <v>22313729</v>
      </c>
      <c r="F178" s="76" t="s">
        <v>484</v>
      </c>
      <c r="G178" s="813" t="str">
        <f>VLOOKUP(E178,Docentes!C:J,8,0)</f>
        <v>TC</v>
      </c>
      <c r="H178" s="813">
        <v>16</v>
      </c>
      <c r="I178" s="813">
        <v>8</v>
      </c>
      <c r="J178" s="1055" t="str">
        <f>VLOOKUP(E178,Docentes!C:N,12,0)</f>
        <v>RENOVACIÓN</v>
      </c>
      <c r="K178" s="1049"/>
    </row>
    <row r="179" spans="2:11">
      <c r="B179" s="813">
        <v>21546746</v>
      </c>
      <c r="C179" s="814" t="s">
        <v>195</v>
      </c>
      <c r="E179" s="813">
        <v>21884864</v>
      </c>
      <c r="F179" s="76" t="s">
        <v>205</v>
      </c>
      <c r="G179" s="813" t="str">
        <f>VLOOKUP(E179,Docentes!C:J,8,0)</f>
        <v>TP</v>
      </c>
      <c r="H179" s="813">
        <v>15</v>
      </c>
      <c r="I179" s="813">
        <v>15</v>
      </c>
      <c r="J179" s="1055" t="str">
        <f>VLOOKUP(E179,Docentes!C:N,12,0)</f>
        <v>RENOVACIÓN</v>
      </c>
      <c r="K179" s="1049"/>
    </row>
    <row r="180" spans="2:11">
      <c r="B180" s="813">
        <v>43728005</v>
      </c>
      <c r="C180" s="814" t="s">
        <v>658</v>
      </c>
      <c r="E180" s="813">
        <v>40176163</v>
      </c>
      <c r="F180" s="76" t="s">
        <v>415</v>
      </c>
      <c r="G180" s="813" t="str">
        <f>VLOOKUP(E180,Docentes!C:J,8,0)</f>
        <v>TP</v>
      </c>
      <c r="H180" s="813">
        <v>15</v>
      </c>
      <c r="I180" s="813">
        <v>10</v>
      </c>
      <c r="J180" s="1055" t="str">
        <f>VLOOKUP(E180,Docentes!C:N,12,0)</f>
        <v>RENOVACIÓN</v>
      </c>
      <c r="K180" s="1049"/>
    </row>
    <row r="181" spans="2:11">
      <c r="B181" s="813">
        <v>41779788</v>
      </c>
      <c r="C181" s="814" t="s">
        <v>1841</v>
      </c>
      <c r="E181" s="813">
        <v>40105460</v>
      </c>
      <c r="F181" s="76" t="s">
        <v>972</v>
      </c>
      <c r="G181" s="813" t="str">
        <f>VLOOKUP(E181,Docentes!C:J,8,0)</f>
        <v>PRESENCIAL</v>
      </c>
      <c r="H181" s="813">
        <v>0</v>
      </c>
      <c r="I181" s="813">
        <v>10</v>
      </c>
      <c r="J181" s="1055" t="str">
        <f>VLOOKUP(E181,Docentes!C:N,12,0)</f>
        <v>CONCURSO</v>
      </c>
      <c r="K181" s="1049"/>
    </row>
    <row r="182" spans="2:11">
      <c r="B182" s="813">
        <v>42363036</v>
      </c>
      <c r="C182" s="814" t="s">
        <v>238</v>
      </c>
      <c r="E182" s="813">
        <v>21865174</v>
      </c>
      <c r="F182" s="76" t="s">
        <v>194</v>
      </c>
      <c r="G182" s="813" t="str">
        <f>VLOOKUP(E182,Docentes!C:J,8,0)</f>
        <v>TC</v>
      </c>
      <c r="H182" s="813">
        <v>23</v>
      </c>
      <c r="I182" s="813">
        <v>32</v>
      </c>
      <c r="J182" s="1055" t="str">
        <f>VLOOKUP(E182,Docentes!C:N,12,0)</f>
        <v>RENOVACIÓN</v>
      </c>
      <c r="K182" s="1049"/>
    </row>
    <row r="183" spans="2:11">
      <c r="B183" s="813">
        <v>42938510</v>
      </c>
      <c r="C183" s="814" t="s">
        <v>1842</v>
      </c>
      <c r="E183" s="813">
        <v>21881487</v>
      </c>
      <c r="F183" s="76" t="s">
        <v>446</v>
      </c>
      <c r="G183" s="813" t="str">
        <f>VLOOKUP(E183,Docentes!C:J,8,0)</f>
        <v>TP</v>
      </c>
      <c r="H183" s="813">
        <v>8</v>
      </c>
      <c r="I183" s="813">
        <v>17</v>
      </c>
      <c r="J183" s="1055" t="str">
        <f>VLOOKUP(E183,Docentes!C:N,12,0)</f>
        <v>RENOVACIÓN</v>
      </c>
      <c r="K183" s="1049"/>
    </row>
    <row r="184" spans="2:11">
      <c r="B184" s="813">
        <v>46679511</v>
      </c>
      <c r="C184" s="814" t="s">
        <v>1843</v>
      </c>
      <c r="E184" s="813">
        <v>43437121</v>
      </c>
      <c r="F184" s="76" t="s">
        <v>298</v>
      </c>
      <c r="G184" s="813" t="str">
        <f>VLOOKUP(E184,Docentes!C:J,8,0)</f>
        <v>TC</v>
      </c>
      <c r="H184" s="813">
        <v>34</v>
      </c>
      <c r="I184" s="813">
        <v>27</v>
      </c>
      <c r="J184" s="1055" t="str">
        <f>VLOOKUP(E184,Docentes!C:N,12,0)</f>
        <v>RENOVACIÓN</v>
      </c>
      <c r="K184" s="1049"/>
    </row>
    <row r="185" spans="2:11">
      <c r="B185" s="813">
        <v>21548063</v>
      </c>
      <c r="C185" s="814" t="s">
        <v>373</v>
      </c>
      <c r="E185" s="813" t="s">
        <v>819</v>
      </c>
      <c r="F185" s="76" t="s">
        <v>595</v>
      </c>
      <c r="G185" s="813" t="str">
        <f>VLOOKUP(E185,Docentes!C:J,8,0)</f>
        <v>TP</v>
      </c>
      <c r="H185" s="813">
        <v>9</v>
      </c>
      <c r="I185" s="813">
        <v>11</v>
      </c>
      <c r="J185" s="1055" t="str">
        <f>VLOOKUP(E185,Docentes!C:N,12,0)</f>
        <v>RENOVACIÓN</v>
      </c>
      <c r="K185" s="1049"/>
    </row>
    <row r="186" spans="2:11">
      <c r="B186" s="813">
        <v>21800872</v>
      </c>
      <c r="C186" s="814" t="s">
        <v>284</v>
      </c>
      <c r="E186" s="813">
        <v>21563342</v>
      </c>
      <c r="F186" s="76" t="s">
        <v>454</v>
      </c>
      <c r="G186" s="813" t="str">
        <f>VLOOKUP(E186,Docentes!C:J,8,0)</f>
        <v>TP</v>
      </c>
      <c r="H186" s="813">
        <v>12</v>
      </c>
      <c r="I186" s="813">
        <v>17</v>
      </c>
      <c r="J186" s="1055" t="str">
        <f>VLOOKUP(E186,Docentes!C:N,12,0)</f>
        <v>RENOVACIÓN</v>
      </c>
      <c r="K186" s="1049"/>
    </row>
    <row r="187" spans="2:11">
      <c r="B187" s="813">
        <v>21557328</v>
      </c>
      <c r="C187" s="814" t="s">
        <v>1844</v>
      </c>
      <c r="E187" s="813">
        <v>45770362</v>
      </c>
      <c r="F187" s="76" t="s">
        <v>649</v>
      </c>
      <c r="G187" s="813" t="str">
        <f>VLOOKUP(E187,Docentes!C:J,8,0)</f>
        <v>TP</v>
      </c>
      <c r="H187" s="813">
        <v>5</v>
      </c>
      <c r="I187" s="813">
        <v>8</v>
      </c>
      <c r="J187" s="1055" t="str">
        <f>VLOOKUP(E187,Docentes!C:N,12,0)</f>
        <v>RENOVACIÓN</v>
      </c>
      <c r="K187" s="1049"/>
    </row>
    <row r="188" spans="2:11">
      <c r="B188" s="813">
        <v>44421977</v>
      </c>
      <c r="C188" s="814" t="s">
        <v>1845</v>
      </c>
      <c r="E188" s="813">
        <v>40339321</v>
      </c>
      <c r="F188" s="76" t="s">
        <v>481</v>
      </c>
      <c r="G188" s="813" t="str">
        <f>VLOOKUP(E188,Docentes!C:J,8,0)</f>
        <v>TP</v>
      </c>
      <c r="H188" s="813">
        <v>11</v>
      </c>
      <c r="I188" s="813">
        <v>11</v>
      </c>
      <c r="J188" s="1055" t="str">
        <f>VLOOKUP(E188,Docentes!C:N,12,0)</f>
        <v>RENOVACIÓN</v>
      </c>
      <c r="K188" s="1049"/>
    </row>
    <row r="189" spans="2:11">
      <c r="B189" s="813">
        <v>21539109</v>
      </c>
      <c r="C189" s="814" t="s">
        <v>1846</v>
      </c>
      <c r="E189" s="813">
        <v>21884462</v>
      </c>
      <c r="F189" s="76" t="s">
        <v>469</v>
      </c>
      <c r="G189" s="813" t="str">
        <f>VLOOKUP(E189,Docentes!C:J,8,0)</f>
        <v>TP</v>
      </c>
      <c r="H189" s="813">
        <v>15</v>
      </c>
      <c r="I189" s="813">
        <v>17</v>
      </c>
      <c r="J189" s="1055" t="str">
        <f>VLOOKUP(E189,Docentes!C:N,12,0)</f>
        <v>RENOVACIÓN</v>
      </c>
      <c r="K189" s="1049"/>
    </row>
    <row r="190" spans="2:11">
      <c r="B190" s="813">
        <v>3675324</v>
      </c>
      <c r="C190" s="814" t="s">
        <v>353</v>
      </c>
      <c r="E190" s="813">
        <v>21887577</v>
      </c>
      <c r="F190" s="76" t="s">
        <v>422</v>
      </c>
      <c r="G190" s="813" t="str">
        <f>VLOOKUP(E190,Docentes!C:J,8,0)</f>
        <v>TP</v>
      </c>
      <c r="H190" s="813">
        <v>18</v>
      </c>
      <c r="I190" s="813">
        <v>4</v>
      </c>
      <c r="J190" s="1055" t="str">
        <f>VLOOKUP(E190,Docentes!C:N,12,0)</f>
        <v>RENOVACIÓN</v>
      </c>
      <c r="K190" s="1049"/>
    </row>
    <row r="191" spans="2:11">
      <c r="B191" s="813">
        <v>41561011</v>
      </c>
      <c r="C191" s="814" t="s">
        <v>1847</v>
      </c>
      <c r="E191" s="813">
        <v>80063288</v>
      </c>
      <c r="F191" s="76" t="s">
        <v>533</v>
      </c>
      <c r="G191" s="813" t="str">
        <f>VLOOKUP(E191,Docentes!C:J,8,0)</f>
        <v>TC</v>
      </c>
      <c r="H191" s="813">
        <v>37</v>
      </c>
      <c r="I191" s="813">
        <v>29</v>
      </c>
      <c r="J191" s="1055" t="str">
        <f>VLOOKUP(E191,Docentes!C:N,12,0)</f>
        <v>RENOVACIÓN</v>
      </c>
      <c r="K191" s="1049"/>
    </row>
    <row r="192" spans="2:11">
      <c r="B192" s="813">
        <v>21561913</v>
      </c>
      <c r="C192" s="814" t="s">
        <v>569</v>
      </c>
      <c r="E192" s="813">
        <v>76129345</v>
      </c>
      <c r="F192" s="76" t="s">
        <v>980</v>
      </c>
      <c r="G192" s="813" t="str">
        <f>VLOOKUP(E192,Docentes!C:J,8,0)</f>
        <v>VIRTUAL</v>
      </c>
      <c r="H192" s="813">
        <v>0</v>
      </c>
      <c r="I192" s="813">
        <v>8</v>
      </c>
      <c r="J192" s="1055" t="str">
        <f>VLOOKUP(E192,Docentes!C:N,12,0)</f>
        <v>CONCURSO</v>
      </c>
      <c r="K192" s="1049"/>
    </row>
    <row r="193" spans="2:11">
      <c r="B193" s="813">
        <v>70032054</v>
      </c>
      <c r="C193" s="814" t="s">
        <v>556</v>
      </c>
      <c r="E193" s="813">
        <v>21880139</v>
      </c>
      <c r="F193" s="76" t="s">
        <v>606</v>
      </c>
      <c r="G193" s="813" t="str">
        <f>VLOOKUP(E193,Docentes!C:J,8,0)</f>
        <v>TP</v>
      </c>
      <c r="H193" s="813">
        <v>5</v>
      </c>
      <c r="I193" s="813">
        <v>39</v>
      </c>
      <c r="J193" s="1055" t="str">
        <f>VLOOKUP(E193,Docentes!C:N,12,0)</f>
        <v>RENOVACIÓN</v>
      </c>
      <c r="K193" s="1049"/>
    </row>
    <row r="194" spans="2:11">
      <c r="B194" s="813">
        <v>40147387</v>
      </c>
      <c r="C194" s="814" t="s">
        <v>1848</v>
      </c>
      <c r="E194" s="813">
        <v>18071852</v>
      </c>
      <c r="F194" s="76" t="s">
        <v>1003</v>
      </c>
      <c r="G194" s="813" t="str">
        <f>VLOOKUP(E194,Docentes!C:J,8,0)</f>
        <v>PRESENCIAL</v>
      </c>
      <c r="H194" s="813">
        <v>0</v>
      </c>
      <c r="I194" s="813">
        <v>36</v>
      </c>
      <c r="J194" s="1055" t="str">
        <f>VLOOKUP(E194,Docentes!C:N,12,0)</f>
        <v>CONCURSO</v>
      </c>
      <c r="K194" s="1049"/>
    </row>
    <row r="195" spans="2:11">
      <c r="B195" s="813">
        <v>45121977</v>
      </c>
      <c r="C195" s="814" t="s">
        <v>447</v>
      </c>
      <c r="E195" s="813">
        <v>25662813</v>
      </c>
      <c r="F195" s="76" t="s">
        <v>304</v>
      </c>
      <c r="G195" s="813" t="str">
        <f>VLOOKUP(E195,Docentes!C:J,8,0)</f>
        <v>TP</v>
      </c>
      <c r="H195" s="813">
        <v>10</v>
      </c>
      <c r="I195" s="813">
        <v>14</v>
      </c>
      <c r="J195" s="1055" t="str">
        <f>VLOOKUP(E195,Docentes!C:N,12,0)</f>
        <v>RENOVACIÓN</v>
      </c>
      <c r="K195" s="1049"/>
    </row>
    <row r="196" spans="2:11">
      <c r="B196" s="813">
        <v>21560679</v>
      </c>
      <c r="C196" s="814" t="s">
        <v>828</v>
      </c>
      <c r="E196" s="813">
        <v>9857971</v>
      </c>
      <c r="F196" s="76" t="s">
        <v>294</v>
      </c>
      <c r="G196" s="813" t="str">
        <f>VLOOKUP(E196,Docentes!C:J,8,0)</f>
        <v>TP</v>
      </c>
      <c r="H196" s="813">
        <v>18</v>
      </c>
      <c r="I196" s="813">
        <v>30</v>
      </c>
      <c r="J196" s="1055" t="str">
        <f>VLOOKUP(E196,Docentes!C:N,12,0)</f>
        <v>RENOVACIÓN</v>
      </c>
      <c r="K196" s="1049"/>
    </row>
    <row r="197" spans="2:11">
      <c r="B197" s="813">
        <v>40521870</v>
      </c>
      <c r="C197" s="814" t="s">
        <v>1849</v>
      </c>
      <c r="E197" s="813">
        <v>45879356</v>
      </c>
      <c r="F197" s="76" t="s">
        <v>189</v>
      </c>
      <c r="G197" s="813" t="str">
        <f>VLOOKUP(E197,Docentes!C:J,8,0)</f>
        <v>TC</v>
      </c>
      <c r="H197" s="813">
        <v>36</v>
      </c>
      <c r="I197" s="813">
        <v>39</v>
      </c>
      <c r="J197" s="1055" t="str">
        <f>VLOOKUP(E197,Docentes!C:N,12,0)</f>
        <v>RENOVACIÓN</v>
      </c>
      <c r="K197" s="1049"/>
    </row>
    <row r="198" spans="2:11">
      <c r="B198" s="813">
        <v>22102511</v>
      </c>
      <c r="C198" s="814" t="s">
        <v>1850</v>
      </c>
      <c r="E198" s="813">
        <v>21869681</v>
      </c>
      <c r="F198" s="76" t="s">
        <v>351</v>
      </c>
      <c r="G198" s="813" t="str">
        <f>VLOOKUP(E198,Docentes!C:J,8,0)</f>
        <v>TP</v>
      </c>
      <c r="H198" s="813">
        <v>14</v>
      </c>
      <c r="I198" s="813">
        <v>16</v>
      </c>
      <c r="J198" s="1055" t="str">
        <f>VLOOKUP(E198,Docentes!C:N,12,0)</f>
        <v>RENOVACIÓN</v>
      </c>
      <c r="K198" s="1049"/>
    </row>
    <row r="199" spans="2:11">
      <c r="B199" s="813">
        <v>47849946</v>
      </c>
      <c r="C199" s="814" t="s">
        <v>266</v>
      </c>
      <c r="E199" s="813">
        <v>72658536</v>
      </c>
      <c r="F199" s="76" t="s">
        <v>359</v>
      </c>
      <c r="G199" s="813" t="str">
        <f>VLOOKUP(E199,Docentes!C:J,8,0)</f>
        <v>TP</v>
      </c>
      <c r="H199" s="813">
        <v>17</v>
      </c>
      <c r="I199" s="813">
        <v>33</v>
      </c>
      <c r="J199" s="1055" t="str">
        <f>VLOOKUP(E199,Docentes!C:N,12,0)</f>
        <v>RENOVACIÓN</v>
      </c>
      <c r="K199" s="1049"/>
    </row>
    <row r="200" spans="2:11">
      <c r="B200" s="813">
        <v>41110534</v>
      </c>
      <c r="C200" s="814" t="s">
        <v>1851</v>
      </c>
      <c r="E200" s="813">
        <v>15357430</v>
      </c>
      <c r="F200" s="76" t="s">
        <v>1023</v>
      </c>
      <c r="G200" s="813" t="str">
        <f>VLOOKUP(E200,Docentes!C:J,8,0)</f>
        <v>PRINCIPAL</v>
      </c>
      <c r="H200" s="813">
        <v>0</v>
      </c>
      <c r="I200" s="813">
        <v>16</v>
      </c>
      <c r="J200" s="1055" t="str">
        <f>VLOOKUP(E200,Docentes!C:N,12,0)</f>
        <v>INVITACIÓN</v>
      </c>
      <c r="K200" s="1049"/>
    </row>
    <row r="201" spans="2:11">
      <c r="B201" s="813">
        <v>40031754</v>
      </c>
      <c r="C201" s="814" t="s">
        <v>1852</v>
      </c>
      <c r="E201" s="813">
        <v>42129291</v>
      </c>
      <c r="F201" s="76" t="s">
        <v>417</v>
      </c>
      <c r="G201" s="813" t="str">
        <f>VLOOKUP(E201,Docentes!C:J,8,0)</f>
        <v>TP</v>
      </c>
      <c r="H201" s="813">
        <v>15</v>
      </c>
      <c r="I201" s="813">
        <v>12</v>
      </c>
      <c r="J201" s="1055" t="str">
        <f>VLOOKUP(E201,Docentes!C:N,12,0)</f>
        <v>RENOVACIÓN</v>
      </c>
      <c r="K201" s="1049"/>
    </row>
    <row r="202" spans="2:11">
      <c r="B202" s="813">
        <v>70302657</v>
      </c>
      <c r="C202" s="814" t="s">
        <v>355</v>
      </c>
      <c r="E202" s="813">
        <v>72973076</v>
      </c>
      <c r="F202" s="76" t="s">
        <v>623</v>
      </c>
      <c r="G202" s="813" t="str">
        <f>VLOOKUP(E202,Docentes!C:J,8,0)</f>
        <v>TC</v>
      </c>
      <c r="H202" s="813">
        <v>37</v>
      </c>
      <c r="I202" s="813">
        <v>35</v>
      </c>
      <c r="J202" s="1055" t="str">
        <f>VLOOKUP(E202,Docentes!C:N,12,0)</f>
        <v>RENOVACIÓN</v>
      </c>
      <c r="K202" s="1049"/>
    </row>
    <row r="203" spans="2:11">
      <c r="B203" s="813">
        <v>40364065</v>
      </c>
      <c r="C203" s="814" t="s">
        <v>174</v>
      </c>
      <c r="E203" s="813">
        <v>6187939</v>
      </c>
      <c r="F203" s="76" t="s">
        <v>356</v>
      </c>
      <c r="G203" s="813" t="str">
        <f>VLOOKUP(E203,Docentes!C:J,8,0)</f>
        <v>TC</v>
      </c>
      <c r="H203" s="813">
        <v>36</v>
      </c>
      <c r="I203" s="813">
        <v>36</v>
      </c>
      <c r="J203" s="1055" t="str">
        <f>VLOOKUP(E203,Docentes!C:N,12,0)</f>
        <v>RENOVACIÓN</v>
      </c>
      <c r="K203" s="1049"/>
    </row>
    <row r="204" spans="2:11">
      <c r="B204" s="813">
        <v>41678332</v>
      </c>
      <c r="C204" s="814" t="s">
        <v>466</v>
      </c>
      <c r="E204" s="813">
        <v>70477271</v>
      </c>
      <c r="F204" s="76" t="s">
        <v>367</v>
      </c>
      <c r="G204" s="813" t="str">
        <f>VLOOKUP(E204,Docentes!C:J,8,0)</f>
        <v>TP</v>
      </c>
      <c r="H204" s="813">
        <v>8</v>
      </c>
      <c r="I204" s="813">
        <v>16</v>
      </c>
      <c r="J204" s="1055" t="str">
        <f>VLOOKUP(E204,Docentes!C:N,12,0)</f>
        <v>RENOVACIÓN</v>
      </c>
      <c r="K204" s="1049"/>
    </row>
    <row r="205" spans="2:11">
      <c r="B205" s="813">
        <v>21887837</v>
      </c>
      <c r="C205" s="814" t="s">
        <v>434</v>
      </c>
      <c r="E205" s="813">
        <v>45294530</v>
      </c>
      <c r="F205" s="76" t="s">
        <v>380</v>
      </c>
      <c r="G205" s="813" t="str">
        <f>VLOOKUP(E205,Docentes!C:J,8,0)</f>
        <v>TC</v>
      </c>
      <c r="H205" s="813">
        <v>29</v>
      </c>
      <c r="I205" s="813">
        <v>37</v>
      </c>
      <c r="J205" s="1055" t="str">
        <f>VLOOKUP(E205,Docentes!C:N,12,0)</f>
        <v>RENOVACIÓN</v>
      </c>
      <c r="K205" s="1049"/>
    </row>
    <row r="206" spans="2:11">
      <c r="B206" s="813">
        <v>8822479</v>
      </c>
      <c r="C206" s="814" t="s">
        <v>600</v>
      </c>
      <c r="E206" s="813">
        <v>40744353</v>
      </c>
      <c r="F206" s="76" t="s">
        <v>352</v>
      </c>
      <c r="G206" s="813" t="str">
        <f>VLOOKUP(E206,Docentes!C:J,8,0)</f>
        <v>TP</v>
      </c>
      <c r="H206" s="813">
        <v>15</v>
      </c>
      <c r="I206" s="813">
        <v>18</v>
      </c>
      <c r="J206" s="1055" t="str">
        <f>VLOOKUP(E206,Docentes!C:N,12,0)</f>
        <v>RENOVACIÓN</v>
      </c>
      <c r="K206" s="1049"/>
    </row>
    <row r="207" spans="2:11">
      <c r="B207" s="813">
        <v>10611806</v>
      </c>
      <c r="C207" s="814" t="s">
        <v>1853</v>
      </c>
      <c r="E207" s="813">
        <v>21517153</v>
      </c>
      <c r="F207" s="76" t="s">
        <v>354</v>
      </c>
      <c r="G207" s="813" t="str">
        <f>VLOOKUP(E207,Docentes!C:J,8,0)</f>
        <v>TP</v>
      </c>
      <c r="H207" s="813">
        <v>14</v>
      </c>
      <c r="I207" s="813">
        <v>14</v>
      </c>
      <c r="J207" s="1055" t="str">
        <f>VLOOKUP(E207,Docentes!C:N,12,0)</f>
        <v>RENOVACIÓN</v>
      </c>
      <c r="K207" s="1049"/>
    </row>
    <row r="208" spans="2:11">
      <c r="B208" s="813">
        <v>21869228</v>
      </c>
      <c r="C208" s="814" t="s">
        <v>435</v>
      </c>
      <c r="E208" s="813">
        <v>44699467</v>
      </c>
      <c r="F208" s="76" t="s">
        <v>307</v>
      </c>
      <c r="G208" s="813" t="str">
        <f>VLOOKUP(E208,Docentes!C:J,8,0)</f>
        <v>TP</v>
      </c>
      <c r="H208" s="813">
        <v>13</v>
      </c>
      <c r="I208" s="813">
        <v>17</v>
      </c>
      <c r="J208" s="1055" t="str">
        <f>VLOOKUP(E208,Docentes!C:N,12,0)</f>
        <v>RENOVACIÓN</v>
      </c>
      <c r="K208" s="1049"/>
    </row>
    <row r="209" spans="2:11">
      <c r="B209" s="813">
        <v>40385643</v>
      </c>
      <c r="C209" s="814" t="s">
        <v>197</v>
      </c>
      <c r="E209" s="813">
        <v>70276881</v>
      </c>
      <c r="F209" s="76" t="s">
        <v>674</v>
      </c>
      <c r="G209" s="813" t="str">
        <f>VLOOKUP(E209,Docentes!C:J,8,0)</f>
        <v>TP</v>
      </c>
      <c r="H209" s="813">
        <v>12</v>
      </c>
      <c r="I209" s="813">
        <v>19</v>
      </c>
      <c r="J209" s="1055" t="str">
        <f>VLOOKUP(E209,Docentes!C:N,12,0)</f>
        <v>RENOVACIÓN</v>
      </c>
      <c r="K209" s="1049"/>
    </row>
    <row r="210" spans="2:11">
      <c r="B210" s="813">
        <v>21859822</v>
      </c>
      <c r="C210" s="814" t="s">
        <v>306</v>
      </c>
      <c r="E210" s="813">
        <v>15353604</v>
      </c>
      <c r="F210" s="76" t="s">
        <v>632</v>
      </c>
      <c r="G210" s="813" t="str">
        <f>VLOOKUP(E210,Docentes!C:J,8,0)</f>
        <v>TC</v>
      </c>
      <c r="H210" s="813">
        <v>38</v>
      </c>
      <c r="I210" s="813">
        <v>30</v>
      </c>
      <c r="J210" s="1055" t="str">
        <f>VLOOKUP(E210,Docentes!C:N,12,0)</f>
        <v>RENOVACIÓN</v>
      </c>
      <c r="K210" s="1049"/>
    </row>
    <row r="211" spans="2:11">
      <c r="B211" s="813">
        <v>9381584</v>
      </c>
      <c r="C211" s="814" t="s">
        <v>657</v>
      </c>
      <c r="E211" s="813">
        <v>43370751</v>
      </c>
      <c r="F211" s="76" t="s">
        <v>366</v>
      </c>
      <c r="G211" s="813" t="str">
        <f>VLOOKUP(E211,Docentes!C:J,8,0)</f>
        <v>TP</v>
      </c>
      <c r="H211" s="813">
        <v>12</v>
      </c>
      <c r="I211" s="813">
        <v>13</v>
      </c>
      <c r="J211" s="1055" t="str">
        <f>VLOOKUP(E211,Docentes!C:N,12,0)</f>
        <v>RENOVACIÓN</v>
      </c>
      <c r="K211" s="1049"/>
    </row>
    <row r="212" spans="2:11">
      <c r="B212" s="813">
        <v>21813663</v>
      </c>
      <c r="C212" s="814" t="s">
        <v>1854</v>
      </c>
      <c r="E212" s="813">
        <v>21854029</v>
      </c>
      <c r="F212" s="76" t="s">
        <v>219</v>
      </c>
      <c r="G212" s="813" t="str">
        <f>VLOOKUP(E212,Docentes!C:J,8,0)</f>
        <v>TP</v>
      </c>
      <c r="H212" s="813">
        <v>12</v>
      </c>
      <c r="I212" s="813">
        <v>16</v>
      </c>
      <c r="J212" s="1055" t="str">
        <f>VLOOKUP(E212,Docentes!C:N,12,0)</f>
        <v>RENOVACIÓN</v>
      </c>
      <c r="K212" s="1049"/>
    </row>
    <row r="213" spans="2:11">
      <c r="B213" s="813">
        <v>40332859</v>
      </c>
      <c r="C213" s="814" t="s">
        <v>421</v>
      </c>
      <c r="E213" s="813">
        <v>21871273</v>
      </c>
      <c r="F213" s="76" t="s">
        <v>462</v>
      </c>
      <c r="G213" s="813" t="str">
        <f>VLOOKUP(E213,Docentes!C:J,8,0)</f>
        <v>TP</v>
      </c>
      <c r="H213" s="813">
        <v>16</v>
      </c>
      <c r="I213" s="813">
        <v>15</v>
      </c>
      <c r="J213" s="1055" t="str">
        <f>VLOOKUP(E213,Docentes!C:N,12,0)</f>
        <v>RENOVACIÓN</v>
      </c>
      <c r="K213" s="1049"/>
    </row>
    <row r="214" spans="2:11">
      <c r="B214" s="813">
        <v>21882544</v>
      </c>
      <c r="C214" s="814" t="s">
        <v>677</v>
      </c>
      <c r="E214" s="813">
        <v>21814921</v>
      </c>
      <c r="F214" s="76" t="s">
        <v>175</v>
      </c>
      <c r="G214" s="813" t="str">
        <f>VLOOKUP(E214,Docentes!C:J,8,0)</f>
        <v>TP</v>
      </c>
      <c r="H214" s="813">
        <v>15</v>
      </c>
      <c r="I214" s="813">
        <v>19</v>
      </c>
      <c r="J214" s="1055" t="str">
        <f>VLOOKUP(E214,Docentes!C:N,12,0)</f>
        <v>RENOVACIÓN</v>
      </c>
      <c r="K214" s="1049"/>
    </row>
    <row r="215" spans="2:11">
      <c r="B215" s="813">
        <v>41845220</v>
      </c>
      <c r="C215" s="814" t="s">
        <v>252</v>
      </c>
      <c r="E215" s="813">
        <v>21507863</v>
      </c>
      <c r="F215" s="76" t="s">
        <v>418</v>
      </c>
      <c r="G215" s="813" t="str">
        <f>VLOOKUP(E215,Docentes!C:J,8,0)</f>
        <v>TC</v>
      </c>
      <c r="H215" s="813">
        <v>28</v>
      </c>
      <c r="I215" s="813">
        <v>32</v>
      </c>
      <c r="J215" s="1055" t="str">
        <f>VLOOKUP(E215,Docentes!C:N,12,0)</f>
        <v>RENOVACIÓN</v>
      </c>
      <c r="K215" s="1049"/>
    </row>
    <row r="216" spans="2:11">
      <c r="B216" s="813">
        <v>22291445</v>
      </c>
      <c r="C216" s="814" t="s">
        <v>463</v>
      </c>
      <c r="E216" s="813">
        <v>72459969</v>
      </c>
      <c r="F216" s="76" t="s">
        <v>432</v>
      </c>
      <c r="G216" s="813" t="str">
        <f>VLOOKUP(E216,Docentes!C:J,8,0)</f>
        <v>TP</v>
      </c>
      <c r="H216" s="813">
        <v>13</v>
      </c>
      <c r="I216" s="813">
        <v>19</v>
      </c>
      <c r="J216" s="1055" t="str">
        <f>VLOOKUP(E216,Docentes!C:N,12,0)</f>
        <v>RENOVACIÓN</v>
      </c>
      <c r="K216" s="1049"/>
    </row>
    <row r="217" spans="2:11">
      <c r="B217" s="813">
        <v>21806934</v>
      </c>
      <c r="C217" s="814" t="s">
        <v>1855</v>
      </c>
      <c r="E217" s="813">
        <v>21876127</v>
      </c>
      <c r="F217" s="76" t="s">
        <v>459</v>
      </c>
      <c r="G217" s="813" t="str">
        <f>VLOOKUP(E217,Docentes!C:J,8,0)</f>
        <v>TC</v>
      </c>
      <c r="H217" s="813">
        <v>37</v>
      </c>
      <c r="I217" s="813">
        <v>38</v>
      </c>
      <c r="J217" s="1055" t="str">
        <f>VLOOKUP(E217,Docentes!C:N,12,0)</f>
        <v>RENOVACIÓN</v>
      </c>
      <c r="K217" s="1049"/>
    </row>
    <row r="218" spans="2:11">
      <c r="B218" s="813">
        <v>21881309</v>
      </c>
      <c r="C218" s="814" t="s">
        <v>379</v>
      </c>
      <c r="E218" s="813">
        <v>21839369</v>
      </c>
      <c r="F218" s="76" t="s">
        <v>429</v>
      </c>
      <c r="G218" s="813" t="str">
        <f>VLOOKUP(E218,Docentes!C:J,8,0)</f>
        <v>TP</v>
      </c>
      <c r="H218" s="813">
        <v>16</v>
      </c>
      <c r="I218" s="813">
        <v>14</v>
      </c>
      <c r="J218" s="1055" t="str">
        <f>VLOOKUP(E218,Docentes!C:N,12,0)</f>
        <v>RENOVACIÓN</v>
      </c>
      <c r="K218" s="1049"/>
    </row>
    <row r="219" spans="2:11">
      <c r="B219" s="813">
        <v>21550544</v>
      </c>
      <c r="C219" s="814" t="s">
        <v>1856</v>
      </c>
      <c r="E219" s="813">
        <v>8222581</v>
      </c>
      <c r="F219" s="76" t="s">
        <v>214</v>
      </c>
      <c r="G219" s="813" t="str">
        <f>VLOOKUP(E219,Docentes!C:J,8,0)</f>
        <v>TP</v>
      </c>
      <c r="H219" s="813">
        <v>12</v>
      </c>
      <c r="I219" s="813">
        <v>15</v>
      </c>
      <c r="J219" s="1055" t="str">
        <f>VLOOKUP(E219,Docentes!C:N,12,0)</f>
        <v>RENOVACIÓN</v>
      </c>
      <c r="K219" s="1049"/>
    </row>
    <row r="220" spans="2:11">
      <c r="B220" s="813">
        <v>25431048</v>
      </c>
      <c r="C220" s="814" t="s">
        <v>368</v>
      </c>
      <c r="E220" s="813">
        <v>40814844</v>
      </c>
      <c r="F220" s="76" t="s">
        <v>1031</v>
      </c>
      <c r="G220" s="813" t="str">
        <f>VLOOKUP(E220,Docentes!C:J,8,0)</f>
        <v>PRINCIPAL</v>
      </c>
      <c r="H220" s="813">
        <v>0</v>
      </c>
      <c r="I220" s="813">
        <v>10</v>
      </c>
      <c r="J220" s="1055" t="str">
        <f>VLOOKUP(E220,Docentes!C:N,12,0)</f>
        <v>INVITACIÓN</v>
      </c>
      <c r="K220" s="1049"/>
    </row>
    <row r="221" spans="2:11">
      <c r="B221" s="813">
        <v>21870533</v>
      </c>
      <c r="C221" s="814" t="s">
        <v>514</v>
      </c>
      <c r="E221" s="813">
        <v>45954213</v>
      </c>
      <c r="F221" s="76" t="s">
        <v>513</v>
      </c>
      <c r="G221" s="813" t="str">
        <f>VLOOKUP(E221,Docentes!C:J,8,0)</f>
        <v>TP</v>
      </c>
      <c r="H221" s="813">
        <v>12</v>
      </c>
      <c r="I221" s="813">
        <v>20</v>
      </c>
      <c r="J221" s="1055" t="str">
        <f>VLOOKUP(E221,Docentes!C:N,12,0)</f>
        <v>RENOVACIÓN</v>
      </c>
      <c r="K221" s="1049"/>
    </row>
    <row r="222" spans="2:11">
      <c r="B222" s="813">
        <v>40804375</v>
      </c>
      <c r="C222" s="814" t="s">
        <v>407</v>
      </c>
      <c r="E222" s="813">
        <v>40012522</v>
      </c>
      <c r="F222" s="76" t="s">
        <v>1027</v>
      </c>
      <c r="G222" s="813" t="str">
        <f>VLOOKUP(E222,Docentes!C:J,8,0)</f>
        <v>CHINCHA</v>
      </c>
      <c r="H222" s="813">
        <v>0</v>
      </c>
      <c r="I222" s="813">
        <v>10</v>
      </c>
      <c r="J222" s="1055" t="str">
        <f>VLOOKUP(E222,Docentes!C:N,12,0)</f>
        <v>INVITACIÓN</v>
      </c>
      <c r="K222" s="1049"/>
    </row>
    <row r="223" spans="2:11">
      <c r="B223" s="813">
        <v>22275169</v>
      </c>
      <c r="C223" s="814" t="s">
        <v>653</v>
      </c>
      <c r="E223" s="813">
        <v>6767672</v>
      </c>
      <c r="F223" s="76" t="s">
        <v>574</v>
      </c>
      <c r="G223" s="813" t="str">
        <f>VLOOKUP(E223,Docentes!C:J,8,0)</f>
        <v>TP</v>
      </c>
      <c r="H223" s="813">
        <v>15</v>
      </c>
      <c r="I223" s="813">
        <v>9</v>
      </c>
      <c r="J223" s="1055" t="str">
        <f>VLOOKUP(E223,Docentes!C:N,12,0)</f>
        <v>RENOVACIÓN</v>
      </c>
      <c r="K223" s="1049"/>
    </row>
    <row r="224" spans="2:11">
      <c r="B224" s="813">
        <v>22064239</v>
      </c>
      <c r="C224" s="814" t="s">
        <v>901</v>
      </c>
      <c r="E224" s="813">
        <v>21886134</v>
      </c>
      <c r="F224" s="76" t="s">
        <v>322</v>
      </c>
      <c r="G224" s="813" t="str">
        <f>VLOOKUP(E224,Docentes!C:J,8,0)</f>
        <v>TP</v>
      </c>
      <c r="H224" s="813">
        <v>18</v>
      </c>
      <c r="I224" s="813">
        <v>19</v>
      </c>
      <c r="J224" s="1055" t="str">
        <f>VLOOKUP(E224,Docentes!C:N,12,0)</f>
        <v>RENOVACIÓN</v>
      </c>
      <c r="K224" s="1049"/>
    </row>
    <row r="225" spans="2:11">
      <c r="B225" s="813">
        <v>21882745</v>
      </c>
      <c r="C225" s="814" t="s">
        <v>465</v>
      </c>
      <c r="E225" s="813">
        <v>16719199</v>
      </c>
      <c r="F225" s="76" t="s">
        <v>231</v>
      </c>
      <c r="G225" s="813" t="str">
        <f>VLOOKUP(E225,Docentes!C:J,8,0)</f>
        <v>TP</v>
      </c>
      <c r="H225" s="813">
        <v>16</v>
      </c>
      <c r="I225" s="813">
        <v>19</v>
      </c>
      <c r="J225" s="1055" t="str">
        <f>VLOOKUP(E225,Docentes!C:N,12,0)</f>
        <v>RENOVACIÓN</v>
      </c>
      <c r="K225" s="1049"/>
    </row>
    <row r="226" spans="2:11">
      <c r="B226" s="813">
        <v>47773207</v>
      </c>
      <c r="C226" s="814" t="s">
        <v>1857</v>
      </c>
      <c r="E226" s="813">
        <v>21838457</v>
      </c>
      <c r="F226" s="76" t="s">
        <v>445</v>
      </c>
      <c r="G226" s="813" t="str">
        <f>VLOOKUP(E226,Docentes!C:J,8,0)</f>
        <v>TP</v>
      </c>
      <c r="H226" s="813">
        <v>16</v>
      </c>
      <c r="I226" s="813">
        <v>17</v>
      </c>
      <c r="J226" s="1055" t="str">
        <f>VLOOKUP(E226,Docentes!C:N,12,0)</f>
        <v>RENOVACIÓN</v>
      </c>
      <c r="K226" s="1049"/>
    </row>
    <row r="227" spans="2:11">
      <c r="B227" s="813">
        <v>70324505</v>
      </c>
      <c r="C227" s="814" t="s">
        <v>326</v>
      </c>
      <c r="E227" s="813">
        <v>41160817</v>
      </c>
      <c r="F227" s="76" t="s">
        <v>278</v>
      </c>
      <c r="G227" s="813" t="str">
        <f>VLOOKUP(E227,Docentes!C:J,8,0)</f>
        <v>TC</v>
      </c>
      <c r="H227" s="813">
        <v>40</v>
      </c>
      <c r="I227" s="813">
        <v>15</v>
      </c>
      <c r="J227" s="1055" t="str">
        <f>VLOOKUP(E227,Docentes!C:N,12,0)</f>
        <v>RENOVACIÓN</v>
      </c>
      <c r="K227" s="1049"/>
    </row>
    <row r="228" spans="2:11">
      <c r="B228" s="813">
        <v>46604461</v>
      </c>
      <c r="C228" s="814" t="s">
        <v>670</v>
      </c>
      <c r="E228" s="813">
        <v>43322342</v>
      </c>
      <c r="F228" s="76" t="s">
        <v>449</v>
      </c>
      <c r="G228" s="813" t="str">
        <f>VLOOKUP(E228,Docentes!C:J,8,0)</f>
        <v>TP</v>
      </c>
      <c r="H228" s="813">
        <v>14</v>
      </c>
      <c r="I228" s="813">
        <v>17</v>
      </c>
      <c r="J228" s="1055" t="str">
        <f>VLOOKUP(E228,Docentes!C:N,12,0)</f>
        <v>RENOVACIÓN</v>
      </c>
      <c r="K228" s="1049"/>
    </row>
    <row r="229" spans="2:11">
      <c r="B229" s="813">
        <v>80034938</v>
      </c>
      <c r="C229" s="814" t="s">
        <v>198</v>
      </c>
      <c r="E229" s="813">
        <v>45221222</v>
      </c>
      <c r="F229" s="76" t="s">
        <v>997</v>
      </c>
      <c r="G229" s="813" t="str">
        <f>VLOOKUP(E229,Docentes!C:J,8,0)</f>
        <v>VIRTUAL</v>
      </c>
      <c r="H229" s="813">
        <v>0</v>
      </c>
      <c r="I229" s="813">
        <v>14</v>
      </c>
      <c r="J229" s="1055" t="str">
        <f>VLOOKUP(E229,Docentes!C:N,12,0)</f>
        <v>CONCURSO</v>
      </c>
      <c r="K229" s="1049"/>
    </row>
    <row r="230" spans="2:11">
      <c r="B230" s="813">
        <v>44481285</v>
      </c>
      <c r="C230" s="814" t="s">
        <v>386</v>
      </c>
      <c r="E230" s="813">
        <v>45493343</v>
      </c>
      <c r="F230" s="76" t="s">
        <v>185</v>
      </c>
      <c r="G230" s="813" t="str">
        <f>VLOOKUP(E230,Docentes!C:J,8,0)</f>
        <v>TP</v>
      </c>
      <c r="H230" s="813">
        <v>12</v>
      </c>
      <c r="I230" s="813">
        <v>19</v>
      </c>
      <c r="J230" s="1055" t="str">
        <f>VLOOKUP(E230,Docentes!C:N,12,0)</f>
        <v>RENOVACIÓN</v>
      </c>
      <c r="K230" s="1049"/>
    </row>
    <row r="231" spans="2:11">
      <c r="B231" s="813">
        <v>21799101</v>
      </c>
      <c r="C231" s="814" t="s">
        <v>474</v>
      </c>
      <c r="E231" s="813">
        <v>73788382</v>
      </c>
      <c r="F231" s="76" t="s">
        <v>637</v>
      </c>
      <c r="G231" s="813" t="str">
        <f>VLOOKUP(E231,Docentes!C:J,8,0)</f>
        <v>TC</v>
      </c>
      <c r="H231" s="813">
        <v>40</v>
      </c>
      <c r="I231" s="813">
        <v>14</v>
      </c>
      <c r="J231" s="1055" t="str">
        <f>VLOOKUP(E231,Docentes!C:N,12,0)</f>
        <v>RENOVACIÓN</v>
      </c>
      <c r="K231" s="1049"/>
    </row>
    <row r="232" spans="2:11">
      <c r="B232" s="813">
        <v>21868076</v>
      </c>
      <c r="C232" s="814" t="s">
        <v>390</v>
      </c>
      <c r="E232" s="813">
        <v>17535600</v>
      </c>
      <c r="F232" s="76" t="s">
        <v>324</v>
      </c>
      <c r="G232" s="813" t="str">
        <f>VLOOKUP(E232,Docentes!C:J,8,0)</f>
        <v>TP</v>
      </c>
      <c r="H232" s="813">
        <v>4</v>
      </c>
      <c r="I232" s="813">
        <v>18</v>
      </c>
      <c r="J232" s="1055" t="str">
        <f>VLOOKUP(E232,Docentes!C:N,12,0)</f>
        <v>RENOVACIÓN</v>
      </c>
      <c r="K232" s="1049"/>
    </row>
    <row r="233" spans="2:11">
      <c r="B233" s="813">
        <v>40160212</v>
      </c>
      <c r="C233" s="814" t="s">
        <v>423</v>
      </c>
      <c r="E233" s="813">
        <v>45023124</v>
      </c>
      <c r="F233" s="76" t="s">
        <v>998</v>
      </c>
      <c r="G233" s="813" t="str">
        <f>VLOOKUP(E233,Docentes!C:J,8,0)</f>
        <v>VIRTUAL</v>
      </c>
      <c r="H233" s="813">
        <v>0</v>
      </c>
      <c r="I233" s="813">
        <v>16</v>
      </c>
      <c r="J233" s="1055" t="str">
        <f>VLOOKUP(E233,Docentes!C:N,12,0)</f>
        <v>CONCURSO</v>
      </c>
      <c r="K233" s="1049"/>
    </row>
    <row r="234" spans="2:11">
      <c r="B234" s="813">
        <v>42069977</v>
      </c>
      <c r="C234" s="814" t="s">
        <v>1858</v>
      </c>
      <c r="E234" s="813">
        <v>16662940</v>
      </c>
      <c r="F234" s="76" t="s">
        <v>999</v>
      </c>
      <c r="G234" s="813" t="str">
        <f>VLOOKUP(E234,Docentes!C:J,8,0)</f>
        <v>VIRTUAL</v>
      </c>
      <c r="H234" s="813">
        <v>0</v>
      </c>
      <c r="I234" s="813">
        <v>16</v>
      </c>
      <c r="J234" s="1055" t="str">
        <f>VLOOKUP(E234,Docentes!C:N,12,0)</f>
        <v>CONCURSO</v>
      </c>
      <c r="K234" s="1049"/>
    </row>
    <row r="235" spans="2:11">
      <c r="B235" s="813">
        <v>21807106</v>
      </c>
      <c r="C235" s="814" t="s">
        <v>578</v>
      </c>
      <c r="E235" s="813">
        <v>9596989</v>
      </c>
      <c r="F235" s="76" t="s">
        <v>440</v>
      </c>
      <c r="G235" s="813" t="str">
        <f>VLOOKUP(E235,Docentes!C:J,8,0)</f>
        <v>TP</v>
      </c>
      <c r="H235" s="813">
        <v>11</v>
      </c>
      <c r="I235" s="813">
        <v>12</v>
      </c>
      <c r="J235" s="1055" t="str">
        <f>VLOOKUP(E235,Docentes!C:N,12,0)</f>
        <v>RENOVACIÓN</v>
      </c>
      <c r="K235" s="1049"/>
    </row>
    <row r="236" spans="2:11">
      <c r="B236" s="813">
        <v>21417302</v>
      </c>
      <c r="C236" s="814" t="s">
        <v>633</v>
      </c>
      <c r="E236" s="813">
        <v>43153608</v>
      </c>
      <c r="F236" s="76" t="s">
        <v>287</v>
      </c>
      <c r="G236" s="813" t="str">
        <f>VLOOKUP(E236,Docentes!C:J,8,0)</f>
        <v>TP</v>
      </c>
      <c r="H236" s="813">
        <v>14</v>
      </c>
      <c r="I236" s="813">
        <v>16</v>
      </c>
      <c r="J236" s="1055" t="str">
        <f>VLOOKUP(E236,Docentes!C:N,12,0)</f>
        <v>RENOVACIÓN</v>
      </c>
      <c r="K236" s="1049"/>
    </row>
    <row r="237" spans="2:11">
      <c r="B237" s="813">
        <v>40056370</v>
      </c>
      <c r="C237" s="814" t="s">
        <v>233</v>
      </c>
      <c r="E237" s="813">
        <v>40401768</v>
      </c>
      <c r="F237" s="76" t="s">
        <v>557</v>
      </c>
      <c r="G237" s="813" t="str">
        <f>VLOOKUP(E237,Docentes!C:J,8,0)</f>
        <v>TP</v>
      </c>
      <c r="H237" s="813">
        <v>10</v>
      </c>
      <c r="I237" s="813">
        <v>14</v>
      </c>
      <c r="J237" s="1055" t="str">
        <f>VLOOKUP(E237,Docentes!C:N,12,0)</f>
        <v>RENOVACIÓN</v>
      </c>
      <c r="K237" s="1049"/>
    </row>
    <row r="238" spans="2:11">
      <c r="B238" s="813">
        <v>10350121</v>
      </c>
      <c r="C238" s="814" t="s">
        <v>239</v>
      </c>
      <c r="E238" s="813">
        <v>18005964</v>
      </c>
      <c r="F238" s="76" t="s">
        <v>409</v>
      </c>
      <c r="G238" s="813" t="str">
        <f>VLOOKUP(E238,Docentes!C:J,8,0)</f>
        <v>TP</v>
      </c>
      <c r="H238" s="813">
        <v>16</v>
      </c>
      <c r="I238" s="813">
        <v>13</v>
      </c>
      <c r="J238" s="1055" t="str">
        <f>VLOOKUP(E238,Docentes!C:N,12,0)</f>
        <v>RENOVACIÓN</v>
      </c>
      <c r="K238" s="1049"/>
    </row>
    <row r="239" spans="2:11">
      <c r="B239" s="813">
        <v>21815632</v>
      </c>
      <c r="C239" s="814" t="s">
        <v>413</v>
      </c>
      <c r="E239" s="813">
        <v>29726614</v>
      </c>
      <c r="F239" s="76" t="s">
        <v>979</v>
      </c>
      <c r="G239" s="813" t="str">
        <f>VLOOKUP(E239,Docentes!C:J,8,0)</f>
        <v>VIRTUAL</v>
      </c>
      <c r="H239" s="813">
        <v>0</v>
      </c>
      <c r="I239" s="813">
        <v>10</v>
      </c>
      <c r="J239" s="1055" t="str">
        <f>VLOOKUP(E239,Docentes!C:N,12,0)</f>
        <v>CONCURSO</v>
      </c>
      <c r="K239" s="1049"/>
    </row>
    <row r="240" spans="2:11">
      <c r="B240" s="813">
        <v>22255543</v>
      </c>
      <c r="C240" s="814" t="s">
        <v>424</v>
      </c>
      <c r="E240" s="813">
        <v>15981186</v>
      </c>
      <c r="F240" s="76" t="s">
        <v>982</v>
      </c>
      <c r="G240" s="813" t="str">
        <f>VLOOKUP(E240,Docentes!C:J,8,0)</f>
        <v>VIRTUAL</v>
      </c>
      <c r="H240" s="813">
        <v>0</v>
      </c>
      <c r="I240" s="813">
        <v>5</v>
      </c>
      <c r="J240" s="1055" t="str">
        <f>VLOOKUP(E240,Docentes!C:N,12,0)</f>
        <v>CONCURSO</v>
      </c>
      <c r="K240" s="1049"/>
    </row>
    <row r="241" spans="2:11">
      <c r="B241" s="813">
        <v>21867757</v>
      </c>
      <c r="C241" s="814" t="s">
        <v>399</v>
      </c>
      <c r="E241" s="813">
        <v>71883055</v>
      </c>
      <c r="F241" s="76" t="s">
        <v>342</v>
      </c>
      <c r="G241" s="813" t="str">
        <f>VLOOKUP(E241,Docentes!C:J,8,0)</f>
        <v>TC</v>
      </c>
      <c r="H241" s="813">
        <v>10</v>
      </c>
      <c r="I241" s="813">
        <v>13</v>
      </c>
      <c r="J241" s="1055" t="str">
        <f>VLOOKUP(E241,Docentes!C:N,12,0)</f>
        <v>RENOVACIÓN</v>
      </c>
      <c r="K241" s="1049"/>
    </row>
    <row r="242" spans="2:11">
      <c r="B242" s="813">
        <v>21808913</v>
      </c>
      <c r="C242" s="814" t="s">
        <v>472</v>
      </c>
      <c r="E242" s="813">
        <v>2442123</v>
      </c>
      <c r="F242" s="76" t="s">
        <v>1019</v>
      </c>
      <c r="G242" s="813" t="str">
        <f>VLOOKUP(E242,Docentes!C:J,8,0)</f>
        <v>PRINCIPAL</v>
      </c>
      <c r="H242" s="813">
        <v>0</v>
      </c>
      <c r="I242" s="813">
        <v>17</v>
      </c>
      <c r="J242" s="1055" t="str">
        <f>VLOOKUP(E242,Docentes!C:N,12,0)</f>
        <v>INVITACIÓN</v>
      </c>
      <c r="K242" s="1049"/>
    </row>
    <row r="243" spans="2:11">
      <c r="B243" s="813">
        <v>44788147</v>
      </c>
      <c r="C243" s="814" t="s">
        <v>502</v>
      </c>
      <c r="E243" s="813">
        <v>20111776</v>
      </c>
      <c r="F243" s="76" t="s">
        <v>539</v>
      </c>
      <c r="G243" s="813" t="str">
        <f>VLOOKUP(E243,Docentes!C:J,8,0)</f>
        <v>TP</v>
      </c>
      <c r="H243" s="813">
        <v>11</v>
      </c>
      <c r="I243" s="813">
        <v>10</v>
      </c>
      <c r="J243" s="1055" t="str">
        <f>VLOOKUP(E243,Docentes!C:N,12,0)</f>
        <v>RENOVACIÓN</v>
      </c>
      <c r="K243" s="1049"/>
    </row>
    <row r="244" spans="2:11">
      <c r="B244" s="813">
        <v>40572971</v>
      </c>
      <c r="C244" s="814" t="s">
        <v>524</v>
      </c>
      <c r="E244" s="813">
        <v>44113156</v>
      </c>
      <c r="F244" s="76" t="s">
        <v>228</v>
      </c>
      <c r="G244" s="813" t="str">
        <f>VLOOKUP(E244,Docentes!C:J,8,0)</f>
        <v>TP</v>
      </c>
      <c r="H244" s="813">
        <v>17</v>
      </c>
      <c r="I244" s="813">
        <v>13</v>
      </c>
      <c r="J244" s="1055" t="str">
        <f>VLOOKUP(E244,Docentes!C:N,12,0)</f>
        <v>RENOVACIÓN</v>
      </c>
      <c r="K244" s="1049"/>
    </row>
    <row r="245" spans="2:11">
      <c r="B245" s="813">
        <v>45820772</v>
      </c>
      <c r="C245" s="814" t="s">
        <v>488</v>
      </c>
      <c r="E245" s="813">
        <v>15431618</v>
      </c>
      <c r="F245" s="76" t="s">
        <v>534</v>
      </c>
      <c r="G245" s="813" t="str">
        <f>VLOOKUP(E245,Docentes!C:J,8,0)</f>
        <v>TP</v>
      </c>
      <c r="H245" s="813">
        <v>14</v>
      </c>
      <c r="I245" s="813">
        <v>12</v>
      </c>
      <c r="J245" s="1055" t="str">
        <f>VLOOKUP(E245,Docentes!C:N,12,0)</f>
        <v>RENOVACIÓN</v>
      </c>
      <c r="K245" s="1049"/>
    </row>
    <row r="246" spans="2:11">
      <c r="B246" s="813">
        <v>9575456</v>
      </c>
      <c r="C246" s="814" t="s">
        <v>468</v>
      </c>
      <c r="E246" s="813">
        <v>44656290</v>
      </c>
      <c r="F246" s="76" t="s">
        <v>397</v>
      </c>
      <c r="G246" s="813" t="str">
        <f>VLOOKUP(E246,Docentes!C:J,8,0)</f>
        <v>TP</v>
      </c>
      <c r="H246" s="813">
        <v>13</v>
      </c>
      <c r="I246" s="813">
        <v>12</v>
      </c>
      <c r="J246" s="1055" t="str">
        <f>VLOOKUP(E246,Docentes!C:N,12,0)</f>
        <v>RENOVACIÓN</v>
      </c>
      <c r="K246" s="1049"/>
    </row>
    <row r="247" spans="2:11">
      <c r="B247" s="813">
        <v>72254013</v>
      </c>
      <c r="C247" s="814" t="s">
        <v>292</v>
      </c>
      <c r="E247" s="813">
        <v>42734786</v>
      </c>
      <c r="F247" s="76" t="s">
        <v>1035</v>
      </c>
      <c r="G247" s="813" t="str">
        <f>VLOOKUP(E247,Docentes!C:J,8,0)</f>
        <v>PRINCIPAL</v>
      </c>
      <c r="H247" s="813">
        <v>0</v>
      </c>
      <c r="I247" s="813">
        <v>18</v>
      </c>
      <c r="J247" s="1055" t="str">
        <f>VLOOKUP(E247,Docentes!C:N,12,0)</f>
        <v>INVITACIÓN</v>
      </c>
      <c r="K247" s="1049"/>
    </row>
    <row r="248" spans="2:11">
      <c r="B248" s="813">
        <v>41335984</v>
      </c>
      <c r="C248" s="814" t="s">
        <v>1859</v>
      </c>
      <c r="E248" s="813">
        <v>42679183</v>
      </c>
      <c r="F248" s="76" t="s">
        <v>850</v>
      </c>
      <c r="G248" s="813">
        <f>VLOOKUP(E248,Docentes!C:J,8,0)</f>
        <v>0</v>
      </c>
      <c r="H248" s="813">
        <v>0</v>
      </c>
      <c r="I248" s="813">
        <v>18</v>
      </c>
      <c r="J248" s="1055" t="s">
        <v>603</v>
      </c>
      <c r="K248" s="1049"/>
    </row>
    <row r="249" spans="2:11">
      <c r="B249" s="813">
        <v>45560291</v>
      </c>
      <c r="C249" s="814" t="s">
        <v>555</v>
      </c>
      <c r="E249" s="813">
        <v>4743751</v>
      </c>
      <c r="F249" s="76" t="s">
        <v>529</v>
      </c>
      <c r="G249" s="813" t="str">
        <f>VLOOKUP(E249,Docentes!C:J,8,0)</f>
        <v>TP</v>
      </c>
      <c r="H249" s="813">
        <v>13</v>
      </c>
      <c r="I249" s="813">
        <v>18</v>
      </c>
      <c r="J249" s="1055" t="str">
        <f>VLOOKUP(E249,Docentes!C:N,12,0)</f>
        <v>RENOVACIÓN</v>
      </c>
      <c r="K249" s="1049"/>
    </row>
    <row r="250" spans="2:11">
      <c r="B250" s="813">
        <v>40930821</v>
      </c>
      <c r="C250" s="814" t="s">
        <v>456</v>
      </c>
      <c r="E250" s="813">
        <v>42707186</v>
      </c>
      <c r="F250" s="76" t="s">
        <v>376</v>
      </c>
      <c r="G250" s="813" t="str">
        <f>VLOOKUP(E250,Docentes!C:J,8,0)</f>
        <v>TP</v>
      </c>
      <c r="H250" s="813">
        <v>16</v>
      </c>
      <c r="I250" s="813">
        <v>16</v>
      </c>
      <c r="J250" s="1055" t="str">
        <f>VLOOKUP(E250,Docentes!C:N,12,0)</f>
        <v>RENOVACIÓN</v>
      </c>
      <c r="K250" s="1049"/>
    </row>
    <row r="251" spans="2:11">
      <c r="B251" s="813">
        <v>75928709</v>
      </c>
      <c r="C251" s="814" t="s">
        <v>916</v>
      </c>
      <c r="E251" s="813">
        <v>43338252</v>
      </c>
      <c r="F251" s="1053" t="s">
        <v>251</v>
      </c>
      <c r="G251" s="813" t="str">
        <f>VLOOKUP(E251,Docentes!C:J,8,0)</f>
        <v>TP</v>
      </c>
      <c r="H251" s="813">
        <v>5</v>
      </c>
      <c r="I251" s="813">
        <v>8</v>
      </c>
      <c r="J251" s="1055" t="str">
        <f>VLOOKUP(E251,Docentes!C:N,12,0)</f>
        <v>RENOVACIÓN</v>
      </c>
      <c r="K251" s="1051"/>
    </row>
    <row r="252" spans="2:11">
      <c r="B252" s="813">
        <v>21836179</v>
      </c>
      <c r="C252" s="814" t="s">
        <v>200</v>
      </c>
      <c r="E252" s="813">
        <v>41507055</v>
      </c>
      <c r="F252" s="76" t="s">
        <v>1032</v>
      </c>
      <c r="G252" s="813" t="str">
        <f>VLOOKUP(E252,Docentes!C:J,8,0)</f>
        <v>VIRTUAL</v>
      </c>
      <c r="H252" s="813">
        <v>0</v>
      </c>
      <c r="I252" s="813">
        <v>11</v>
      </c>
      <c r="J252" s="1055" t="str">
        <f>VLOOKUP(E252,Docentes!C:N,12,0)</f>
        <v>INVITACIÓN</v>
      </c>
      <c r="K252" s="1049"/>
    </row>
    <row r="253" spans="2:11">
      <c r="B253" s="813">
        <v>21882986</v>
      </c>
      <c r="C253" s="814" t="s">
        <v>433</v>
      </c>
      <c r="E253" s="1054">
        <v>16621586</v>
      </c>
      <c r="F253" s="1053" t="s">
        <v>1024</v>
      </c>
      <c r="G253" s="1054" t="str">
        <f>VLOOKUP(E253,Docentes!C:J,8,0)</f>
        <v>PRINCIPAL</v>
      </c>
      <c r="H253" s="1054">
        <v>0</v>
      </c>
      <c r="I253" s="1054">
        <v>11</v>
      </c>
      <c r="J253" s="1056" t="str">
        <f>VLOOKUP(E253,Docentes!C:N,12,0)</f>
        <v>INVITACIÓN</v>
      </c>
      <c r="K253" s="1051"/>
    </row>
    <row r="254" spans="2:11">
      <c r="B254" s="813">
        <v>43920995</v>
      </c>
      <c r="C254" s="814" t="s">
        <v>520</v>
      </c>
      <c r="E254" s="813">
        <v>46078496</v>
      </c>
      <c r="F254" s="76" t="s">
        <v>996</v>
      </c>
      <c r="G254" s="813" t="str">
        <f>VLOOKUP(E254,Docentes!C:J,8,0)</f>
        <v>PRESENCIAL</v>
      </c>
      <c r="H254" s="813">
        <v>0</v>
      </c>
      <c r="I254" s="1057">
        <v>11</v>
      </c>
      <c r="J254" s="813" t="str">
        <f>VLOOKUP(E254,Docentes!C:N,12,0)</f>
        <v>CONCURSO</v>
      </c>
      <c r="K254" s="1058"/>
    </row>
    <row r="255" spans="2:11">
      <c r="B255" s="813">
        <v>21861164</v>
      </c>
      <c r="C255" s="814" t="s">
        <v>1860</v>
      </c>
      <c r="E255" s="810"/>
      <c r="G255" s="1048"/>
      <c r="H255" s="1048"/>
      <c r="I255" s="1048"/>
      <c r="J255" s="1048"/>
      <c r="K255" s="32"/>
    </row>
    <row r="256" spans="2:11">
      <c r="B256" s="813">
        <v>9916820</v>
      </c>
      <c r="C256" s="814" t="s">
        <v>387</v>
      </c>
      <c r="G256" s="1048"/>
      <c r="H256" s="1048"/>
      <c r="I256" s="1048"/>
      <c r="J256" s="1048"/>
    </row>
    <row r="257" spans="2:10">
      <c r="B257" s="813">
        <v>10526690</v>
      </c>
      <c r="C257" s="814" t="s">
        <v>495</v>
      </c>
      <c r="G257" s="1048"/>
      <c r="H257" s="1048"/>
      <c r="I257" s="1048"/>
      <c r="J257" s="1048"/>
    </row>
    <row r="258" spans="2:10">
      <c r="B258" s="813">
        <v>21535273</v>
      </c>
      <c r="C258" s="814" t="s">
        <v>579</v>
      </c>
      <c r="G258" s="1048"/>
      <c r="H258" s="1048"/>
      <c r="I258" s="1048"/>
      <c r="J258" s="1048"/>
    </row>
    <row r="259" spans="2:10">
      <c r="B259" s="813">
        <v>41485219</v>
      </c>
      <c r="C259" s="814" t="s">
        <v>243</v>
      </c>
      <c r="G259" s="1048"/>
      <c r="H259" s="1048"/>
      <c r="I259" s="1048"/>
      <c r="J259" s="1048"/>
    </row>
    <row r="260" spans="2:10">
      <c r="B260" s="813">
        <v>21862809</v>
      </c>
      <c r="C260" s="814" t="s">
        <v>1861</v>
      </c>
      <c r="G260" s="1048"/>
      <c r="H260" s="1048"/>
      <c r="I260" s="1048"/>
      <c r="J260" s="1048"/>
    </row>
    <row r="261" spans="2:10">
      <c r="B261" s="813">
        <v>6919367</v>
      </c>
      <c r="C261" s="814" t="s">
        <v>308</v>
      </c>
      <c r="G261" s="1048"/>
      <c r="H261" s="1048"/>
      <c r="I261" s="1048"/>
      <c r="J261" s="1048"/>
    </row>
    <row r="262" spans="2:10">
      <c r="B262" s="813">
        <v>41923789</v>
      </c>
      <c r="C262" s="814" t="s">
        <v>1862</v>
      </c>
      <c r="G262" s="1048"/>
      <c r="H262" s="1048"/>
      <c r="I262" s="1048"/>
      <c r="J262" s="1048"/>
    </row>
    <row r="263" spans="2:10">
      <c r="B263" s="813">
        <v>21871069</v>
      </c>
      <c r="C263" s="814" t="s">
        <v>1863</v>
      </c>
      <c r="G263" s="1048"/>
      <c r="H263" s="1048"/>
      <c r="I263" s="1048"/>
      <c r="J263" s="1048"/>
    </row>
    <row r="264" spans="2:10">
      <c r="B264" s="813">
        <v>41628245</v>
      </c>
      <c r="C264" s="814" t="s">
        <v>504</v>
      </c>
      <c r="G264" s="1048"/>
      <c r="H264" s="1048"/>
      <c r="I264" s="1048"/>
      <c r="J264" s="1048"/>
    </row>
    <row r="265" spans="2:10">
      <c r="B265" s="813">
        <v>40112788</v>
      </c>
      <c r="C265" s="814" t="s">
        <v>1864</v>
      </c>
      <c r="G265" s="1048"/>
      <c r="H265" s="1048"/>
      <c r="I265" s="1048"/>
      <c r="J265" s="1048"/>
    </row>
    <row r="266" spans="2:10">
      <c r="B266" s="813">
        <v>72798595</v>
      </c>
      <c r="C266" s="814" t="s">
        <v>1865</v>
      </c>
      <c r="G266" s="1048"/>
      <c r="H266" s="1048"/>
      <c r="I266" s="1048"/>
      <c r="J266" s="1048"/>
    </row>
    <row r="267" spans="2:10">
      <c r="B267" s="813">
        <v>70674579</v>
      </c>
      <c r="C267" s="814" t="s">
        <v>1866</v>
      </c>
      <c r="G267" s="1048"/>
      <c r="H267" s="1048"/>
      <c r="I267" s="1048"/>
      <c r="J267" s="1048"/>
    </row>
    <row r="268" spans="2:10">
      <c r="B268" s="813">
        <v>9917823</v>
      </c>
      <c r="C268" s="814" t="s">
        <v>1867</v>
      </c>
      <c r="G268" s="1048"/>
      <c r="H268" s="1048"/>
      <c r="I268" s="1048"/>
      <c r="J268" s="1048"/>
    </row>
    <row r="269" spans="2:10">
      <c r="B269" s="813">
        <v>15421738</v>
      </c>
      <c r="C269" s="814" t="s">
        <v>398</v>
      </c>
      <c r="G269" s="1048"/>
      <c r="H269" s="1048"/>
      <c r="I269" s="1048"/>
      <c r="J269" s="1048"/>
    </row>
    <row r="270" spans="2:10">
      <c r="B270" s="813">
        <v>45228337</v>
      </c>
      <c r="C270" s="814" t="s">
        <v>178</v>
      </c>
      <c r="G270" s="1048"/>
      <c r="H270" s="1048"/>
      <c r="I270" s="1048"/>
      <c r="J270" s="1048"/>
    </row>
    <row r="271" spans="2:10">
      <c r="B271" s="813">
        <v>40509747</v>
      </c>
      <c r="C271" s="814" t="s">
        <v>286</v>
      </c>
      <c r="G271" s="1048"/>
      <c r="H271" s="1048"/>
      <c r="I271" s="1048"/>
      <c r="J271" s="1048"/>
    </row>
    <row r="272" spans="2:10">
      <c r="B272" s="813">
        <v>46406209</v>
      </c>
      <c r="C272" s="814" t="s">
        <v>460</v>
      </c>
      <c r="G272" s="1048"/>
      <c r="H272" s="1048"/>
      <c r="I272" s="1048"/>
      <c r="J272" s="1048"/>
    </row>
    <row r="273" spans="2:10">
      <c r="B273" s="813">
        <v>21788742</v>
      </c>
      <c r="C273" s="814" t="s">
        <v>564</v>
      </c>
      <c r="G273" s="1048"/>
      <c r="H273" s="1048"/>
      <c r="I273" s="1048"/>
      <c r="J273" s="1048"/>
    </row>
    <row r="274" spans="2:10">
      <c r="B274" s="813">
        <v>21880907</v>
      </c>
      <c r="C274" s="814" t="s">
        <v>471</v>
      </c>
      <c r="G274" s="1048"/>
      <c r="H274" s="1048"/>
      <c r="I274" s="1048"/>
      <c r="J274" s="1048"/>
    </row>
    <row r="275" spans="2:10">
      <c r="B275" s="813">
        <v>21815710</v>
      </c>
      <c r="C275" s="814" t="s">
        <v>364</v>
      </c>
      <c r="G275" s="1048"/>
      <c r="H275" s="1048"/>
      <c r="I275" s="1048"/>
      <c r="J275" s="1048"/>
    </row>
    <row r="276" spans="2:10">
      <c r="B276" s="813">
        <v>40139812</v>
      </c>
      <c r="C276" s="814" t="s">
        <v>204</v>
      </c>
      <c r="G276" s="1048"/>
      <c r="H276" s="1048"/>
      <c r="I276" s="1048"/>
      <c r="J276" s="1048"/>
    </row>
    <row r="277" spans="2:10">
      <c r="B277" s="813">
        <v>21863060</v>
      </c>
      <c r="C277" s="814" t="s">
        <v>1868</v>
      </c>
      <c r="G277" s="1048"/>
      <c r="H277" s="1048"/>
      <c r="I277" s="1048"/>
      <c r="J277" s="1048"/>
    </row>
    <row r="278" spans="2:10">
      <c r="B278" s="813">
        <v>6276541</v>
      </c>
      <c r="C278" s="814" t="s">
        <v>235</v>
      </c>
      <c r="G278" s="1048"/>
      <c r="H278" s="1048"/>
      <c r="I278" s="1048"/>
      <c r="J278" s="1048"/>
    </row>
    <row r="279" spans="2:10">
      <c r="B279" s="813">
        <v>7703595</v>
      </c>
      <c r="C279" s="814" t="s">
        <v>599</v>
      </c>
      <c r="G279" s="1048"/>
      <c r="H279" s="1048"/>
      <c r="I279" s="1048"/>
      <c r="J279" s="1048"/>
    </row>
    <row r="280" spans="2:10">
      <c r="B280" s="813">
        <v>41717794</v>
      </c>
      <c r="C280" s="814" t="s">
        <v>358</v>
      </c>
      <c r="G280" s="1048"/>
      <c r="H280" s="1048"/>
      <c r="I280" s="1048"/>
      <c r="J280" s="1048"/>
    </row>
    <row r="281" spans="2:10">
      <c r="B281" s="813">
        <v>21851873</v>
      </c>
      <c r="C281" s="814" t="s">
        <v>346</v>
      </c>
      <c r="G281" s="1048"/>
      <c r="H281" s="1048"/>
      <c r="I281" s="1048"/>
      <c r="J281" s="1048"/>
    </row>
    <row r="282" spans="2:10">
      <c r="B282" s="813">
        <v>77350466</v>
      </c>
      <c r="C282" s="814" t="s">
        <v>301</v>
      </c>
      <c r="G282" s="1048"/>
      <c r="H282" s="1048"/>
      <c r="I282" s="1048"/>
      <c r="J282" s="1048"/>
    </row>
    <row r="283" spans="2:10">
      <c r="B283" s="813">
        <v>21887665</v>
      </c>
      <c r="C283" s="814" t="s">
        <v>400</v>
      </c>
      <c r="G283" s="1048"/>
      <c r="H283" s="1048"/>
      <c r="I283" s="1048"/>
      <c r="J283" s="1048"/>
    </row>
    <row r="284" spans="2:10">
      <c r="B284" s="813">
        <v>6160287</v>
      </c>
      <c r="C284" s="814" t="s">
        <v>232</v>
      </c>
      <c r="G284" s="1048"/>
      <c r="H284" s="1048"/>
      <c r="I284" s="1048"/>
      <c r="J284" s="1048"/>
    </row>
    <row r="285" spans="2:10">
      <c r="B285" s="813">
        <v>41641661</v>
      </c>
      <c r="C285" s="814" t="s">
        <v>642</v>
      </c>
      <c r="G285" s="1048"/>
      <c r="H285" s="1048"/>
      <c r="I285" s="1048"/>
      <c r="J285" s="1048"/>
    </row>
    <row r="286" spans="2:10">
      <c r="B286" s="813">
        <v>70504650</v>
      </c>
      <c r="C286" s="814" t="s">
        <v>258</v>
      </c>
      <c r="G286" s="1048"/>
      <c r="H286" s="1048"/>
      <c r="I286" s="1048"/>
      <c r="J286" s="1048"/>
    </row>
    <row r="287" spans="2:10">
      <c r="B287" s="813">
        <v>21426247</v>
      </c>
      <c r="C287" s="814" t="s">
        <v>263</v>
      </c>
      <c r="G287" s="1048"/>
      <c r="H287" s="1048"/>
      <c r="I287" s="1048"/>
      <c r="J287" s="1048"/>
    </row>
    <row r="288" spans="2:10">
      <c r="B288" s="813">
        <v>21797410</v>
      </c>
      <c r="C288" s="814" t="s">
        <v>365</v>
      </c>
      <c r="G288" s="1048"/>
      <c r="H288" s="1048"/>
      <c r="I288" s="1048"/>
      <c r="J288" s="1048"/>
    </row>
    <row r="289" spans="2:10">
      <c r="B289" s="813">
        <v>73869304</v>
      </c>
      <c r="C289" s="814" t="s">
        <v>1869</v>
      </c>
      <c r="G289" s="1048"/>
      <c r="H289" s="1048"/>
      <c r="I289" s="1048"/>
      <c r="J289" s="1048"/>
    </row>
    <row r="290" spans="2:10">
      <c r="B290" s="813">
        <v>43036474</v>
      </c>
      <c r="C290" s="814" t="s">
        <v>605</v>
      </c>
      <c r="G290" s="1048"/>
      <c r="H290" s="1048"/>
      <c r="I290" s="1048"/>
      <c r="J290" s="1048"/>
    </row>
    <row r="291" spans="2:10">
      <c r="B291" s="813">
        <v>43214430</v>
      </c>
      <c r="C291" s="814" t="s">
        <v>549</v>
      </c>
      <c r="G291" s="1048"/>
      <c r="H291" s="1048"/>
      <c r="I291" s="1048"/>
      <c r="J291" s="1048"/>
    </row>
    <row r="292" spans="2:10">
      <c r="B292" s="813">
        <v>23533131</v>
      </c>
      <c r="C292" s="814" t="s">
        <v>1870</v>
      </c>
      <c r="G292" s="1048"/>
      <c r="H292" s="1048"/>
      <c r="I292" s="1048"/>
      <c r="J292" s="1048"/>
    </row>
    <row r="293" spans="2:10">
      <c r="B293" s="813">
        <v>21861864</v>
      </c>
      <c r="C293" s="814" t="s">
        <v>1871</v>
      </c>
      <c r="G293" s="1048"/>
      <c r="H293" s="1048"/>
      <c r="I293" s="1048"/>
      <c r="J293" s="1048"/>
    </row>
    <row r="294" spans="2:10">
      <c r="B294" s="813">
        <v>22190202</v>
      </c>
      <c r="C294" s="814" t="s">
        <v>1872</v>
      </c>
      <c r="G294" s="1048"/>
      <c r="H294" s="1048"/>
      <c r="I294" s="1048"/>
      <c r="J294" s="1048"/>
    </row>
    <row r="295" spans="2:10">
      <c r="B295" s="813">
        <v>22309591</v>
      </c>
      <c r="C295" s="814" t="s">
        <v>660</v>
      </c>
      <c r="G295" s="1048"/>
      <c r="H295" s="1048"/>
      <c r="I295" s="1048"/>
      <c r="J295" s="1048"/>
    </row>
    <row r="296" spans="2:10">
      <c r="B296" s="813">
        <v>45077896</v>
      </c>
      <c r="C296" s="814" t="s">
        <v>378</v>
      </c>
      <c r="G296" s="1048"/>
      <c r="H296" s="1048"/>
      <c r="I296" s="1048"/>
      <c r="J296" s="1048"/>
    </row>
    <row r="297" spans="2:10">
      <c r="B297" s="813">
        <v>42573866</v>
      </c>
      <c r="C297" s="814" t="s">
        <v>385</v>
      </c>
      <c r="G297" s="1048"/>
      <c r="H297" s="1048"/>
      <c r="I297" s="1048"/>
      <c r="J297" s="1048"/>
    </row>
    <row r="298" spans="2:10">
      <c r="B298" s="813">
        <v>40965725</v>
      </c>
      <c r="C298" s="814" t="s">
        <v>262</v>
      </c>
      <c r="G298" s="1048"/>
      <c r="H298" s="1048"/>
      <c r="I298" s="1048"/>
      <c r="J298" s="1048"/>
    </row>
    <row r="299" spans="2:10">
      <c r="B299" s="813">
        <v>73194163</v>
      </c>
      <c r="C299" s="814" t="s">
        <v>1873</v>
      </c>
      <c r="G299" s="1048"/>
      <c r="H299" s="1048"/>
      <c r="I299" s="1048"/>
      <c r="J299" s="1048"/>
    </row>
    <row r="300" spans="2:10">
      <c r="B300" s="813">
        <v>43373909</v>
      </c>
      <c r="C300" s="814" t="s">
        <v>630</v>
      </c>
      <c r="G300" s="1048"/>
      <c r="H300" s="1048"/>
      <c r="I300" s="1048"/>
      <c r="J300" s="1048"/>
    </row>
    <row r="301" spans="2:10">
      <c r="B301" s="813">
        <v>10552634</v>
      </c>
      <c r="C301" s="814" t="s">
        <v>688</v>
      </c>
      <c r="G301" s="1048"/>
      <c r="H301" s="1048"/>
      <c r="I301" s="1048"/>
      <c r="J301" s="1048"/>
    </row>
    <row r="302" spans="2:10">
      <c r="B302" s="813">
        <v>43753047</v>
      </c>
      <c r="C302" s="814" t="s">
        <v>661</v>
      </c>
      <c r="G302" s="1048"/>
      <c r="H302" s="1048"/>
      <c r="I302" s="1048"/>
      <c r="J302" s="1048"/>
    </row>
    <row r="303" spans="2:10">
      <c r="B303" s="813">
        <v>72940603</v>
      </c>
      <c r="C303" s="814" t="s">
        <v>1874</v>
      </c>
      <c r="G303" s="1048"/>
      <c r="H303" s="1048"/>
      <c r="I303" s="1048"/>
      <c r="J303" s="1048"/>
    </row>
    <row r="304" spans="2:10">
      <c r="B304" s="813">
        <v>21537507</v>
      </c>
      <c r="C304" s="814" t="s">
        <v>247</v>
      </c>
      <c r="G304" s="1048"/>
      <c r="H304" s="1048"/>
      <c r="I304" s="1048"/>
      <c r="J304" s="1048"/>
    </row>
    <row r="305" spans="2:10">
      <c r="B305" s="813">
        <v>9299395</v>
      </c>
      <c r="C305" s="814" t="s">
        <v>1875</v>
      </c>
      <c r="G305" s="1048"/>
      <c r="H305" s="1048"/>
      <c r="I305" s="1048"/>
      <c r="J305" s="1048"/>
    </row>
    <row r="306" spans="2:10">
      <c r="B306" s="813">
        <v>16707351</v>
      </c>
      <c r="C306" s="814" t="s">
        <v>1876</v>
      </c>
      <c r="G306" s="1048"/>
      <c r="H306" s="1048"/>
      <c r="I306" s="1048"/>
      <c r="J306" s="1048"/>
    </row>
    <row r="307" spans="2:10">
      <c r="B307" s="813">
        <v>41717568</v>
      </c>
      <c r="C307" s="814" t="s">
        <v>1877</v>
      </c>
      <c r="G307" s="1048"/>
      <c r="H307" s="1048"/>
      <c r="I307" s="1048"/>
      <c r="J307" s="1048"/>
    </row>
    <row r="308" spans="2:10">
      <c r="B308" s="813">
        <v>10273261</v>
      </c>
      <c r="C308" s="814" t="s">
        <v>1878</v>
      </c>
      <c r="G308" s="1048"/>
      <c r="H308" s="1048"/>
      <c r="I308" s="1048"/>
      <c r="J308" s="1048"/>
    </row>
    <row r="309" spans="2:10">
      <c r="B309" s="813">
        <v>10876512</v>
      </c>
      <c r="C309" s="814" t="s">
        <v>1879</v>
      </c>
      <c r="G309" s="1048"/>
      <c r="H309" s="1048"/>
      <c r="I309" s="1048"/>
      <c r="J309" s="1048"/>
    </row>
    <row r="310" spans="2:10">
      <c r="B310" s="813">
        <v>71617775</v>
      </c>
      <c r="C310" s="814" t="s">
        <v>1880</v>
      </c>
      <c r="G310" s="1048"/>
      <c r="H310" s="1048"/>
      <c r="I310" s="1048"/>
      <c r="J310" s="1048"/>
    </row>
    <row r="311" spans="2:10">
      <c r="B311" s="810"/>
      <c r="G311"/>
      <c r="H311"/>
    </row>
    <row r="312" spans="2:10">
      <c r="B312" s="810"/>
      <c r="G312"/>
      <c r="H312"/>
    </row>
    <row r="313" spans="2:10">
      <c r="B313" s="810"/>
      <c r="G313"/>
      <c r="H313"/>
    </row>
    <row r="314" spans="2:10">
      <c r="B314" s="810"/>
      <c r="G314"/>
      <c r="H314"/>
    </row>
    <row r="315" spans="2:10">
      <c r="B315" s="810"/>
      <c r="G315"/>
      <c r="H315"/>
    </row>
    <row r="316" spans="2:10">
      <c r="B316" s="810"/>
      <c r="G316"/>
      <c r="H316"/>
    </row>
    <row r="317" spans="2:10">
      <c r="B317" s="810"/>
      <c r="G317"/>
      <c r="H317"/>
    </row>
    <row r="318" spans="2:10">
      <c r="B318" s="810"/>
      <c r="G318"/>
      <c r="H318"/>
    </row>
    <row r="319" spans="2:10">
      <c r="B319" s="810"/>
      <c r="G319"/>
      <c r="H319"/>
    </row>
    <row r="320" spans="2:10">
      <c r="B320" s="810"/>
      <c r="G320"/>
      <c r="H320"/>
    </row>
    <row r="321" spans="2:8">
      <c r="B321" s="810"/>
      <c r="G321"/>
      <c r="H321"/>
    </row>
    <row r="322" spans="2:8">
      <c r="B322" s="810"/>
      <c r="G322"/>
      <c r="H322"/>
    </row>
    <row r="323" spans="2:8">
      <c r="B323" s="810"/>
      <c r="G323"/>
      <c r="H323"/>
    </row>
    <row r="324" spans="2:8">
      <c r="B324" s="810"/>
      <c r="G324"/>
      <c r="H324"/>
    </row>
    <row r="325" spans="2:8">
      <c r="B325" s="810"/>
      <c r="G325"/>
      <c r="H325"/>
    </row>
    <row r="326" spans="2:8">
      <c r="B326" s="810"/>
      <c r="G326"/>
      <c r="H326"/>
    </row>
    <row r="327" spans="2:8">
      <c r="B327" s="810"/>
      <c r="G327"/>
      <c r="H327"/>
    </row>
    <row r="328" spans="2:8">
      <c r="B328" s="810"/>
      <c r="G328"/>
      <c r="H328"/>
    </row>
    <row r="329" spans="2:8">
      <c r="B329" s="810"/>
      <c r="G329"/>
      <c r="H329"/>
    </row>
    <row r="330" spans="2:8">
      <c r="B330" s="810"/>
      <c r="G330"/>
      <c r="H330"/>
    </row>
    <row r="331" spans="2:8">
      <c r="B331" s="810"/>
      <c r="G331"/>
      <c r="H331"/>
    </row>
    <row r="332" spans="2:8">
      <c r="B332" s="810"/>
      <c r="G332"/>
      <c r="H332"/>
    </row>
    <row r="333" spans="2:8">
      <c r="B333" s="810"/>
      <c r="G333"/>
      <c r="H333"/>
    </row>
    <row r="334" spans="2:8">
      <c r="B334" s="810"/>
      <c r="G334"/>
      <c r="H334"/>
    </row>
    <row r="335" spans="2:8">
      <c r="B335" s="810"/>
      <c r="G335"/>
      <c r="H335"/>
    </row>
    <row r="336" spans="2:8">
      <c r="B336" s="810"/>
      <c r="G336"/>
      <c r="H336"/>
    </row>
    <row r="337" spans="2:8">
      <c r="B337" s="810"/>
      <c r="G337"/>
      <c r="H337"/>
    </row>
    <row r="338" spans="2:8">
      <c r="B338" s="810"/>
      <c r="G338"/>
      <c r="H338"/>
    </row>
    <row r="339" spans="2:8">
      <c r="B339" s="810"/>
      <c r="G339"/>
      <c r="H339"/>
    </row>
    <row r="340" spans="2:8">
      <c r="B340" s="810"/>
      <c r="G340"/>
      <c r="H340"/>
    </row>
    <row r="341" spans="2:8">
      <c r="B341" s="810"/>
      <c r="G341"/>
      <c r="H341"/>
    </row>
    <row r="342" spans="2:8">
      <c r="B342" s="810"/>
      <c r="G342"/>
      <c r="H342"/>
    </row>
    <row r="343" spans="2:8">
      <c r="B343" s="810"/>
      <c r="G343"/>
      <c r="H343"/>
    </row>
    <row r="344" spans="2:8">
      <c r="B344" s="810"/>
      <c r="G344"/>
      <c r="H344"/>
    </row>
    <row r="345" spans="2:8">
      <c r="B345" s="810"/>
      <c r="G345"/>
      <c r="H345"/>
    </row>
    <row r="346" spans="2:8">
      <c r="B346" s="810"/>
      <c r="G346"/>
      <c r="H346"/>
    </row>
    <row r="347" spans="2:8">
      <c r="B347" s="810"/>
      <c r="G347"/>
      <c r="H347"/>
    </row>
    <row r="348" spans="2:8">
      <c r="B348" s="810"/>
      <c r="G348"/>
      <c r="H348"/>
    </row>
    <row r="349" spans="2:8">
      <c r="B349" s="810"/>
      <c r="G349"/>
      <c r="H349"/>
    </row>
    <row r="350" spans="2:8">
      <c r="B350" s="810"/>
      <c r="G350"/>
      <c r="H350"/>
    </row>
    <row r="351" spans="2:8">
      <c r="B351" s="810"/>
      <c r="G351"/>
      <c r="H351"/>
    </row>
    <row r="352" spans="2:8">
      <c r="B352" s="810"/>
      <c r="G352"/>
      <c r="H352"/>
    </row>
    <row r="353" spans="2:8">
      <c r="B353" s="810"/>
      <c r="G353"/>
      <c r="H353"/>
    </row>
    <row r="354" spans="2:8">
      <c r="B354" s="810"/>
      <c r="G354"/>
      <c r="H354"/>
    </row>
    <row r="355" spans="2:8">
      <c r="B355" s="810"/>
      <c r="G355"/>
      <c r="H355"/>
    </row>
    <row r="356" spans="2:8">
      <c r="B356" s="810"/>
      <c r="G356"/>
      <c r="H356"/>
    </row>
    <row r="357" spans="2:8">
      <c r="B357" s="810"/>
      <c r="G357"/>
      <c r="H357"/>
    </row>
    <row r="358" spans="2:8">
      <c r="B358" s="810"/>
      <c r="G358"/>
      <c r="H358"/>
    </row>
    <row r="359" spans="2:8">
      <c r="B359" s="810"/>
      <c r="G359"/>
      <c r="H359"/>
    </row>
    <row r="360" spans="2:8">
      <c r="B360" s="810"/>
      <c r="G360"/>
      <c r="H360"/>
    </row>
    <row r="361" spans="2:8">
      <c r="B361" s="810"/>
      <c r="G361"/>
      <c r="H361"/>
    </row>
    <row r="362" spans="2:8">
      <c r="B362" s="810"/>
      <c r="G362"/>
      <c r="H362"/>
    </row>
    <row r="363" spans="2:8">
      <c r="B363" s="810"/>
      <c r="G363"/>
      <c r="H363"/>
    </row>
    <row r="364" spans="2:8">
      <c r="B364" s="810"/>
      <c r="G364"/>
      <c r="H364"/>
    </row>
    <row r="365" spans="2:8">
      <c r="B365" s="810"/>
      <c r="G365"/>
      <c r="H365"/>
    </row>
    <row r="366" spans="2:8">
      <c r="B366" s="810"/>
      <c r="G366"/>
      <c r="H366"/>
    </row>
    <row r="367" spans="2:8">
      <c r="B367" s="810"/>
      <c r="G367"/>
      <c r="H367"/>
    </row>
    <row r="368" spans="2:8">
      <c r="B368" s="810"/>
      <c r="G368"/>
      <c r="H368"/>
    </row>
    <row r="369" spans="2:8">
      <c r="B369" s="810"/>
      <c r="G369"/>
      <c r="H369"/>
    </row>
    <row r="370" spans="2:8">
      <c r="B370" s="810"/>
      <c r="G370"/>
      <c r="H370"/>
    </row>
    <row r="371" spans="2:8">
      <c r="B371" s="810"/>
      <c r="G371"/>
      <c r="H371"/>
    </row>
    <row r="372" spans="2:8">
      <c r="B372" s="810"/>
      <c r="G372"/>
      <c r="H372"/>
    </row>
    <row r="373" spans="2:8">
      <c r="B373" s="810"/>
      <c r="G373"/>
      <c r="H373"/>
    </row>
    <row r="374" spans="2:8">
      <c r="B374" s="810"/>
      <c r="G374"/>
      <c r="H374"/>
    </row>
    <row r="375" spans="2:8">
      <c r="B375" s="810"/>
      <c r="G375"/>
      <c r="H375"/>
    </row>
    <row r="376" spans="2:8">
      <c r="B376" s="810"/>
      <c r="G376"/>
      <c r="H376"/>
    </row>
    <row r="377" spans="2:8">
      <c r="B377" s="810"/>
      <c r="G377"/>
      <c r="H377"/>
    </row>
    <row r="378" spans="2:8">
      <c r="B378" s="810"/>
      <c r="G378"/>
      <c r="H378"/>
    </row>
    <row r="379" spans="2:8">
      <c r="B379" s="810"/>
      <c r="G379"/>
      <c r="H379"/>
    </row>
    <row r="380" spans="2:8">
      <c r="B380" s="810"/>
      <c r="G380"/>
      <c r="H380"/>
    </row>
    <row r="381" spans="2:8">
      <c r="B381" s="810"/>
      <c r="G381"/>
      <c r="H381"/>
    </row>
    <row r="382" spans="2:8">
      <c r="B382" s="810"/>
      <c r="G382"/>
      <c r="H382"/>
    </row>
    <row r="383" spans="2:8">
      <c r="B383" s="810"/>
      <c r="G383"/>
      <c r="H383"/>
    </row>
    <row r="384" spans="2:8">
      <c r="B384" s="810"/>
      <c r="G384"/>
      <c r="H384"/>
    </row>
    <row r="385" spans="2:8">
      <c r="B385" s="810"/>
      <c r="G385"/>
      <c r="H385"/>
    </row>
    <row r="386" spans="2:8">
      <c r="B386" s="810"/>
      <c r="G386"/>
      <c r="H386"/>
    </row>
    <row r="387" spans="2:8">
      <c r="B387" s="810"/>
      <c r="G387"/>
      <c r="H387"/>
    </row>
    <row r="388" spans="2:8">
      <c r="B388" s="810"/>
      <c r="G388"/>
      <c r="H388"/>
    </row>
    <row r="389" spans="2:8">
      <c r="B389" s="810"/>
      <c r="G389"/>
      <c r="H389"/>
    </row>
    <row r="390" spans="2:8">
      <c r="B390" s="810"/>
      <c r="G390"/>
      <c r="H390"/>
    </row>
    <row r="391" spans="2:8">
      <c r="B391" s="810"/>
      <c r="G391"/>
      <c r="H391"/>
    </row>
    <row r="392" spans="2:8">
      <c r="B392" s="810"/>
      <c r="G392"/>
      <c r="H392"/>
    </row>
    <row r="393" spans="2:8">
      <c r="B393" s="810"/>
      <c r="G393"/>
      <c r="H393"/>
    </row>
    <row r="394" spans="2:8">
      <c r="B394" s="810"/>
      <c r="G394"/>
      <c r="H394"/>
    </row>
    <row r="395" spans="2:8">
      <c r="B395" s="810"/>
      <c r="G395"/>
      <c r="H395"/>
    </row>
    <row r="396" spans="2:8">
      <c r="B396" s="810"/>
      <c r="G396"/>
      <c r="H396"/>
    </row>
    <row r="397" spans="2:8">
      <c r="B397" s="810"/>
      <c r="G397"/>
      <c r="H397"/>
    </row>
    <row r="398" spans="2:8">
      <c r="B398" s="810"/>
      <c r="G398"/>
      <c r="H398"/>
    </row>
    <row r="399" spans="2:8">
      <c r="B399" s="810"/>
      <c r="G399"/>
      <c r="H399"/>
    </row>
    <row r="400" spans="2:8">
      <c r="B400" s="810"/>
      <c r="G400"/>
      <c r="H400"/>
    </row>
    <row r="401" spans="2:8">
      <c r="B401" s="810"/>
      <c r="G401"/>
      <c r="H401"/>
    </row>
    <row r="402" spans="2:8">
      <c r="B402" s="810"/>
      <c r="G402"/>
      <c r="H402"/>
    </row>
    <row r="403" spans="2:8">
      <c r="B403" s="810"/>
      <c r="G403"/>
      <c r="H403"/>
    </row>
    <row r="404" spans="2:8">
      <c r="B404" s="810"/>
      <c r="G404"/>
      <c r="H404"/>
    </row>
    <row r="405" spans="2:8">
      <c r="B405" s="810"/>
      <c r="G405"/>
      <c r="H405"/>
    </row>
    <row r="406" spans="2:8">
      <c r="B406" s="810"/>
      <c r="G406"/>
      <c r="H406"/>
    </row>
    <row r="407" spans="2:8">
      <c r="B407" s="810"/>
      <c r="G407"/>
      <c r="H407"/>
    </row>
    <row r="408" spans="2:8">
      <c r="B408" s="810"/>
      <c r="G408"/>
      <c r="H408"/>
    </row>
    <row r="409" spans="2:8">
      <c r="B409" s="810"/>
      <c r="G409"/>
      <c r="H409"/>
    </row>
    <row r="410" spans="2:8">
      <c r="B410" s="810"/>
      <c r="G410"/>
      <c r="H410"/>
    </row>
    <row r="411" spans="2:8">
      <c r="B411" s="810"/>
      <c r="G411"/>
      <c r="H411"/>
    </row>
    <row r="412" spans="2:8">
      <c r="B412" s="810"/>
      <c r="G412"/>
      <c r="H412"/>
    </row>
    <row r="413" spans="2:8">
      <c r="B413" s="810"/>
      <c r="G413"/>
      <c r="H413"/>
    </row>
    <row r="414" spans="2:8">
      <c r="B414" s="810"/>
      <c r="G414"/>
      <c r="H414"/>
    </row>
    <row r="415" spans="2:8">
      <c r="B415" s="810"/>
      <c r="G415"/>
      <c r="H415"/>
    </row>
    <row r="416" spans="2:8">
      <c r="B416" s="810"/>
      <c r="G416"/>
      <c r="H416"/>
    </row>
    <row r="417" spans="2:8">
      <c r="B417" s="810"/>
      <c r="G417"/>
      <c r="H417"/>
    </row>
    <row r="418" spans="2:8">
      <c r="B418" s="810"/>
      <c r="G418"/>
      <c r="H418"/>
    </row>
    <row r="419" spans="2:8">
      <c r="B419" s="810"/>
      <c r="G419"/>
      <c r="H419"/>
    </row>
    <row r="420" spans="2:8">
      <c r="B420" s="810"/>
      <c r="G420"/>
      <c r="H420"/>
    </row>
    <row r="421" spans="2:8">
      <c r="B421" s="810"/>
      <c r="G421"/>
      <c r="H421"/>
    </row>
    <row r="422" spans="2:8">
      <c r="B422" s="810"/>
      <c r="G422"/>
      <c r="H422"/>
    </row>
    <row r="423" spans="2:8">
      <c r="B423" s="810"/>
      <c r="G423"/>
      <c r="H423"/>
    </row>
    <row r="424" spans="2:8">
      <c r="B424" s="810"/>
      <c r="G424"/>
      <c r="H424"/>
    </row>
    <row r="425" spans="2:8">
      <c r="B425" s="810"/>
      <c r="G425"/>
      <c r="H425"/>
    </row>
    <row r="426" spans="2:8">
      <c r="B426" s="810"/>
      <c r="G426"/>
      <c r="H426"/>
    </row>
    <row r="427" spans="2:8">
      <c r="B427" s="810"/>
      <c r="G427"/>
      <c r="H427"/>
    </row>
    <row r="428" spans="2:8">
      <c r="B428" s="810"/>
      <c r="G428"/>
      <c r="H428"/>
    </row>
    <row r="429" spans="2:8">
      <c r="B429" s="810"/>
      <c r="G429"/>
      <c r="H429"/>
    </row>
    <row r="430" spans="2:8">
      <c r="B430" s="810"/>
      <c r="G430"/>
      <c r="H430"/>
    </row>
    <row r="431" spans="2:8">
      <c r="B431" s="810"/>
      <c r="G431"/>
      <c r="H431"/>
    </row>
    <row r="432" spans="2:8">
      <c r="B432" s="810"/>
      <c r="G432"/>
      <c r="H432"/>
    </row>
    <row r="433" spans="2:8">
      <c r="B433" s="810"/>
      <c r="G433"/>
      <c r="H433"/>
    </row>
    <row r="434" spans="2:8">
      <c r="B434" s="810"/>
      <c r="G434"/>
      <c r="H434"/>
    </row>
    <row r="435" spans="2:8">
      <c r="B435" s="810"/>
      <c r="G435"/>
      <c r="H435"/>
    </row>
    <row r="436" spans="2:8">
      <c r="B436" s="810"/>
      <c r="G436"/>
      <c r="H436"/>
    </row>
    <row r="437" spans="2:8">
      <c r="B437" s="810"/>
      <c r="G437"/>
      <c r="H437"/>
    </row>
    <row r="438" spans="2:8">
      <c r="B438" s="810"/>
      <c r="G438"/>
      <c r="H438"/>
    </row>
    <row r="439" spans="2:8">
      <c r="B439" s="810"/>
      <c r="G439"/>
      <c r="H439"/>
    </row>
    <row r="440" spans="2:8">
      <c r="B440" s="810"/>
      <c r="G440"/>
      <c r="H440"/>
    </row>
    <row r="441" spans="2:8">
      <c r="B441" s="810"/>
      <c r="G441"/>
      <c r="H441"/>
    </row>
    <row r="442" spans="2:8">
      <c r="B442" s="810"/>
      <c r="G442"/>
      <c r="H442"/>
    </row>
    <row r="443" spans="2:8">
      <c r="B443" s="810"/>
      <c r="G443"/>
      <c r="H443"/>
    </row>
    <row r="444" spans="2:8">
      <c r="B444" s="810"/>
      <c r="G444"/>
      <c r="H444"/>
    </row>
    <row r="445" spans="2:8">
      <c r="B445" s="810"/>
      <c r="G445"/>
      <c r="H445"/>
    </row>
    <row r="446" spans="2:8">
      <c r="B446" s="810"/>
      <c r="G446"/>
      <c r="H446"/>
    </row>
    <row r="447" spans="2:8">
      <c r="B447" s="810"/>
      <c r="G447"/>
      <c r="H447"/>
    </row>
    <row r="448" spans="2:8">
      <c r="B448" s="810"/>
      <c r="G448"/>
      <c r="H448"/>
    </row>
    <row r="449" spans="2:8">
      <c r="B449" s="810"/>
      <c r="G449"/>
      <c r="H449"/>
    </row>
    <row r="450" spans="2:8">
      <c r="B450" s="810"/>
      <c r="G450"/>
      <c r="H450"/>
    </row>
    <row r="451" spans="2:8">
      <c r="B451" s="810"/>
      <c r="G451"/>
      <c r="H451"/>
    </row>
    <row r="452" spans="2:8">
      <c r="B452" s="810"/>
      <c r="G452"/>
      <c r="H452"/>
    </row>
    <row r="453" spans="2:8">
      <c r="B453" s="810"/>
      <c r="G453"/>
      <c r="H453"/>
    </row>
    <row r="454" spans="2:8">
      <c r="B454" s="810"/>
      <c r="G454"/>
      <c r="H454"/>
    </row>
    <row r="455" spans="2:8">
      <c r="B455" s="810"/>
      <c r="G455"/>
      <c r="H455"/>
    </row>
    <row r="456" spans="2:8">
      <c r="B456" s="810"/>
      <c r="G456"/>
      <c r="H456"/>
    </row>
    <row r="457" spans="2:8">
      <c r="B457" s="810"/>
      <c r="G457"/>
      <c r="H457"/>
    </row>
    <row r="458" spans="2:8">
      <c r="B458" s="810"/>
      <c r="G458"/>
      <c r="H458"/>
    </row>
    <row r="459" spans="2:8">
      <c r="B459" s="810"/>
      <c r="G459"/>
      <c r="H459"/>
    </row>
    <row r="460" spans="2:8">
      <c r="B460" s="810"/>
      <c r="G460"/>
      <c r="H460"/>
    </row>
    <row r="461" spans="2:8">
      <c r="B461" s="810"/>
      <c r="G461"/>
      <c r="H461"/>
    </row>
    <row r="462" spans="2:8">
      <c r="B462" s="810"/>
      <c r="G462"/>
      <c r="H462"/>
    </row>
    <row r="463" spans="2:8">
      <c r="B463" s="810"/>
      <c r="G463"/>
      <c r="H463"/>
    </row>
    <row r="464" spans="2:8">
      <c r="B464" s="810"/>
      <c r="G464"/>
      <c r="H464"/>
    </row>
    <row r="465" spans="2:8">
      <c r="B465" s="810"/>
      <c r="G465"/>
      <c r="H465"/>
    </row>
    <row r="466" spans="2:8">
      <c r="B466" s="810"/>
      <c r="G466"/>
      <c r="H466"/>
    </row>
    <row r="467" spans="2:8">
      <c r="B467" s="810"/>
      <c r="G467"/>
      <c r="H467"/>
    </row>
    <row r="468" spans="2:8">
      <c r="B468" s="810"/>
      <c r="G468"/>
      <c r="H468"/>
    </row>
    <row r="469" spans="2:8">
      <c r="B469" s="810"/>
      <c r="G469"/>
      <c r="H469"/>
    </row>
    <row r="470" spans="2:8">
      <c r="B470" s="810"/>
      <c r="G470"/>
      <c r="H470"/>
    </row>
    <row r="471" spans="2:8">
      <c r="B471" s="810"/>
      <c r="G471"/>
      <c r="H471"/>
    </row>
    <row r="472" spans="2:8">
      <c r="B472" s="810"/>
      <c r="G472"/>
      <c r="H472"/>
    </row>
    <row r="473" spans="2:8">
      <c r="B473" s="810"/>
      <c r="G473"/>
      <c r="H473"/>
    </row>
    <row r="474" spans="2:8">
      <c r="B474" s="810"/>
      <c r="G474"/>
      <c r="H474"/>
    </row>
    <row r="475" spans="2:8">
      <c r="B475" s="810"/>
      <c r="G475"/>
      <c r="H475"/>
    </row>
    <row r="476" spans="2:8">
      <c r="B476" s="810"/>
      <c r="G476"/>
      <c r="H476"/>
    </row>
    <row r="477" spans="2:8">
      <c r="B477" s="810"/>
      <c r="G477"/>
      <c r="H477"/>
    </row>
    <row r="478" spans="2:8">
      <c r="B478" s="810"/>
      <c r="G478"/>
      <c r="H478"/>
    </row>
    <row r="479" spans="2:8">
      <c r="B479" s="810"/>
      <c r="G479"/>
      <c r="H479"/>
    </row>
    <row r="480" spans="2:8">
      <c r="B480" s="810"/>
      <c r="G480"/>
      <c r="H480"/>
    </row>
    <row r="481" spans="2:8">
      <c r="B481" s="810"/>
      <c r="G481"/>
      <c r="H481"/>
    </row>
    <row r="482" spans="2:8">
      <c r="B482" s="810"/>
      <c r="G482"/>
      <c r="H482"/>
    </row>
    <row r="483" spans="2:8">
      <c r="B483" s="810"/>
      <c r="G483"/>
      <c r="H483"/>
    </row>
    <row r="484" spans="2:8">
      <c r="B484" s="810"/>
      <c r="G484"/>
      <c r="H484"/>
    </row>
    <row r="485" spans="2:8">
      <c r="B485" s="810"/>
      <c r="G485"/>
      <c r="H485"/>
    </row>
    <row r="486" spans="2:8">
      <c r="B486" s="810"/>
      <c r="G486"/>
      <c r="H486"/>
    </row>
    <row r="487" spans="2:8">
      <c r="B487" s="810"/>
      <c r="G487"/>
      <c r="H487"/>
    </row>
    <row r="488" spans="2:8">
      <c r="B488" s="810"/>
      <c r="G488"/>
      <c r="H488"/>
    </row>
    <row r="489" spans="2:8">
      <c r="B489" s="810"/>
      <c r="G489"/>
      <c r="H489"/>
    </row>
    <row r="490" spans="2:8">
      <c r="B490" s="810"/>
      <c r="G490"/>
      <c r="H490"/>
    </row>
    <row r="491" spans="2:8">
      <c r="B491" s="810"/>
      <c r="G491"/>
      <c r="H491"/>
    </row>
    <row r="492" spans="2:8">
      <c r="B492" s="810"/>
      <c r="G492"/>
      <c r="H492"/>
    </row>
    <row r="493" spans="2:8">
      <c r="B493" s="810"/>
      <c r="G493"/>
      <c r="H493"/>
    </row>
    <row r="494" spans="2:8">
      <c r="B494" s="810"/>
      <c r="G494"/>
      <c r="H494"/>
    </row>
    <row r="495" spans="2:8">
      <c r="B495" s="810"/>
      <c r="G495"/>
      <c r="H495"/>
    </row>
    <row r="496" spans="2:8">
      <c r="B496" s="810"/>
      <c r="G496"/>
      <c r="H496"/>
    </row>
    <row r="497" spans="2:8">
      <c r="B497" s="810"/>
      <c r="G497"/>
      <c r="H497"/>
    </row>
    <row r="498" spans="2:8">
      <c r="B498" s="810"/>
      <c r="G498"/>
      <c r="H498"/>
    </row>
    <row r="499" spans="2:8">
      <c r="B499" s="810"/>
      <c r="G499"/>
      <c r="H499"/>
    </row>
    <row r="500" spans="2:8">
      <c r="B500" s="810"/>
      <c r="G500"/>
      <c r="H500"/>
    </row>
    <row r="501" spans="2:8">
      <c r="B501" s="810"/>
      <c r="G501"/>
      <c r="H501"/>
    </row>
    <row r="502" spans="2:8">
      <c r="B502" s="810"/>
      <c r="G502"/>
      <c r="H502"/>
    </row>
    <row r="503" spans="2:8">
      <c r="B503" s="810"/>
      <c r="G503"/>
      <c r="H503"/>
    </row>
    <row r="504" spans="2:8">
      <c r="B504" s="810"/>
      <c r="G504"/>
      <c r="H504"/>
    </row>
    <row r="505" spans="2:8">
      <c r="B505" s="810"/>
      <c r="G505"/>
      <c r="H505"/>
    </row>
    <row r="506" spans="2:8">
      <c r="B506" s="810"/>
      <c r="G506"/>
      <c r="H506"/>
    </row>
    <row r="507" spans="2:8">
      <c r="B507" s="810"/>
      <c r="G507"/>
      <c r="H507"/>
    </row>
    <row r="508" spans="2:8">
      <c r="B508" s="810"/>
      <c r="G508"/>
      <c r="H508"/>
    </row>
    <row r="509" spans="2:8">
      <c r="B509" s="810"/>
      <c r="G509"/>
      <c r="H509"/>
    </row>
    <row r="510" spans="2:8">
      <c r="B510" s="810"/>
      <c r="G510"/>
      <c r="H510"/>
    </row>
    <row r="511" spans="2:8">
      <c r="B511" s="810"/>
      <c r="G511"/>
      <c r="H511"/>
    </row>
    <row r="512" spans="2:8">
      <c r="B512" s="810"/>
      <c r="G512"/>
      <c r="H512"/>
    </row>
    <row r="513" spans="2:8">
      <c r="B513" s="810"/>
      <c r="G513"/>
      <c r="H513"/>
    </row>
    <row r="514" spans="2:8">
      <c r="B514" s="810"/>
      <c r="G514"/>
      <c r="H514"/>
    </row>
    <row r="515" spans="2:8">
      <c r="B515" s="810"/>
      <c r="G515"/>
      <c r="H515"/>
    </row>
    <row r="516" spans="2:8">
      <c r="B516" s="810"/>
      <c r="G516"/>
      <c r="H516"/>
    </row>
    <row r="517" spans="2:8">
      <c r="B517" s="810"/>
      <c r="G517"/>
      <c r="H517"/>
    </row>
    <row r="518" spans="2:8">
      <c r="B518" s="810"/>
      <c r="G518"/>
      <c r="H518"/>
    </row>
    <row r="519" spans="2:8">
      <c r="B519" s="810"/>
      <c r="G519"/>
      <c r="H519"/>
    </row>
    <row r="520" spans="2:8">
      <c r="B520" s="810"/>
      <c r="G520"/>
      <c r="H520"/>
    </row>
    <row r="521" spans="2:8">
      <c r="B521" s="810"/>
      <c r="G521"/>
      <c r="H521"/>
    </row>
    <row r="522" spans="2:8">
      <c r="B522" s="810"/>
      <c r="G522"/>
      <c r="H522"/>
    </row>
    <row r="523" spans="2:8">
      <c r="B523" s="810"/>
      <c r="G523"/>
      <c r="H523"/>
    </row>
    <row r="524" spans="2:8">
      <c r="B524" s="810"/>
      <c r="G524"/>
      <c r="H524"/>
    </row>
    <row r="525" spans="2:8">
      <c r="B525" s="810"/>
      <c r="G525"/>
      <c r="H525"/>
    </row>
    <row r="526" spans="2:8">
      <c r="B526" s="810"/>
      <c r="G526"/>
      <c r="H526"/>
    </row>
    <row r="527" spans="2:8">
      <c r="B527" s="810"/>
      <c r="G527"/>
      <c r="H527"/>
    </row>
    <row r="528" spans="2:8">
      <c r="B528" s="810"/>
      <c r="G528"/>
      <c r="H528"/>
    </row>
    <row r="529" spans="2:8">
      <c r="B529" s="810"/>
      <c r="G529"/>
      <c r="H529"/>
    </row>
    <row r="530" spans="2:8">
      <c r="B530" s="810"/>
      <c r="G530"/>
      <c r="H530"/>
    </row>
    <row r="531" spans="2:8">
      <c r="B531" s="810"/>
      <c r="G531"/>
      <c r="H531"/>
    </row>
    <row r="532" spans="2:8">
      <c r="B532" s="810"/>
      <c r="G532"/>
      <c r="H532"/>
    </row>
    <row r="533" spans="2:8">
      <c r="B533" s="810"/>
      <c r="G533"/>
      <c r="H533"/>
    </row>
    <row r="534" spans="2:8">
      <c r="B534" s="810"/>
      <c r="G534"/>
      <c r="H534"/>
    </row>
    <row r="535" spans="2:8">
      <c r="B535" s="810"/>
      <c r="G535"/>
      <c r="H535"/>
    </row>
    <row r="536" spans="2:8">
      <c r="B536" s="810"/>
      <c r="G536"/>
      <c r="H536"/>
    </row>
    <row r="537" spans="2:8">
      <c r="B537" s="810"/>
      <c r="G537"/>
      <c r="H537"/>
    </row>
    <row r="538" spans="2:8">
      <c r="B538" s="810"/>
      <c r="G538"/>
      <c r="H538"/>
    </row>
    <row r="539" spans="2:8">
      <c r="B539" s="810"/>
      <c r="G539"/>
      <c r="H539"/>
    </row>
    <row r="540" spans="2:8">
      <c r="B540" s="810"/>
      <c r="G540"/>
      <c r="H540"/>
    </row>
    <row r="541" spans="2:8">
      <c r="B541" s="810"/>
      <c r="G541"/>
      <c r="H541"/>
    </row>
    <row r="542" spans="2:8">
      <c r="B542" s="810"/>
      <c r="G542"/>
      <c r="H542"/>
    </row>
    <row r="543" spans="2:8">
      <c r="B543" s="810"/>
      <c r="G543"/>
      <c r="H543"/>
    </row>
    <row r="544" spans="2:8">
      <c r="B544" s="810"/>
      <c r="G544"/>
      <c r="H544"/>
    </row>
    <row r="545" spans="2:8">
      <c r="B545" s="810"/>
      <c r="G545"/>
      <c r="H545"/>
    </row>
    <row r="546" spans="2:8">
      <c r="B546" s="810"/>
      <c r="G546"/>
      <c r="H546"/>
    </row>
    <row r="547" spans="2:8">
      <c r="B547" s="810"/>
      <c r="G547"/>
      <c r="H547"/>
    </row>
    <row r="548" spans="2:8">
      <c r="B548" s="810"/>
      <c r="G548"/>
      <c r="H548"/>
    </row>
    <row r="549" spans="2:8">
      <c r="B549" s="810"/>
      <c r="G549"/>
      <c r="H549"/>
    </row>
    <row r="550" spans="2:8">
      <c r="B550" s="810"/>
      <c r="G550"/>
      <c r="H550"/>
    </row>
    <row r="551" spans="2:8">
      <c r="B551" s="810"/>
      <c r="G551"/>
      <c r="H551"/>
    </row>
    <row r="552" spans="2:8">
      <c r="B552" s="810"/>
      <c r="G552"/>
      <c r="H552"/>
    </row>
    <row r="553" spans="2:8">
      <c r="B553" s="810"/>
      <c r="G553"/>
      <c r="H553"/>
    </row>
    <row r="554" spans="2:8">
      <c r="B554" s="810"/>
      <c r="G554"/>
      <c r="H554"/>
    </row>
    <row r="555" spans="2:8">
      <c r="B555" s="810"/>
      <c r="G555"/>
      <c r="H555"/>
    </row>
    <row r="556" spans="2:8">
      <c r="B556" s="810"/>
      <c r="G556"/>
      <c r="H556"/>
    </row>
    <row r="557" spans="2:8">
      <c r="B557" s="810"/>
      <c r="G557"/>
      <c r="H557"/>
    </row>
    <row r="558" spans="2:8">
      <c r="B558" s="810"/>
      <c r="G558"/>
      <c r="H558"/>
    </row>
    <row r="559" spans="2:8">
      <c r="B559" s="810"/>
      <c r="G559"/>
      <c r="H559"/>
    </row>
    <row r="560" spans="2:8">
      <c r="B560" s="810"/>
      <c r="G560"/>
      <c r="H560"/>
    </row>
    <row r="561" spans="2:8">
      <c r="B561" s="810"/>
      <c r="G561"/>
      <c r="H561"/>
    </row>
    <row r="562" spans="2:8">
      <c r="B562" s="810"/>
      <c r="G562"/>
      <c r="H562"/>
    </row>
    <row r="563" spans="2:8">
      <c r="B563" s="810"/>
      <c r="G563"/>
      <c r="H563"/>
    </row>
    <row r="564" spans="2:8">
      <c r="B564" s="810"/>
      <c r="G564"/>
      <c r="H564"/>
    </row>
    <row r="565" spans="2:8">
      <c r="B565" s="810"/>
      <c r="G565"/>
      <c r="H565"/>
    </row>
    <row r="566" spans="2:8">
      <c r="B566" s="810"/>
      <c r="G566"/>
      <c r="H566"/>
    </row>
    <row r="567" spans="2:8">
      <c r="B567" s="810"/>
      <c r="G567"/>
      <c r="H567"/>
    </row>
    <row r="568" spans="2:8">
      <c r="B568" s="810"/>
      <c r="G568"/>
      <c r="H568"/>
    </row>
    <row r="569" spans="2:8">
      <c r="B569" s="810"/>
      <c r="G569"/>
      <c r="H569"/>
    </row>
    <row r="570" spans="2:8">
      <c r="B570" s="810"/>
      <c r="G570"/>
      <c r="H570"/>
    </row>
    <row r="571" spans="2:8">
      <c r="B571" s="810"/>
      <c r="G571"/>
      <c r="H571"/>
    </row>
    <row r="572" spans="2:8">
      <c r="B572" s="810"/>
      <c r="G572"/>
      <c r="H572"/>
    </row>
    <row r="573" spans="2:8">
      <c r="B573" s="810"/>
      <c r="G573"/>
      <c r="H573"/>
    </row>
    <row r="574" spans="2:8">
      <c r="B574" s="810"/>
      <c r="G574"/>
      <c r="H574"/>
    </row>
    <row r="575" spans="2:8">
      <c r="B575" s="810"/>
      <c r="G575"/>
      <c r="H575"/>
    </row>
    <row r="576" spans="2:8">
      <c r="B576" s="810"/>
      <c r="G576"/>
      <c r="H576"/>
    </row>
    <row r="577" spans="2:8">
      <c r="B577" s="810"/>
      <c r="G577"/>
      <c r="H577"/>
    </row>
    <row r="578" spans="2:8">
      <c r="B578" s="810"/>
      <c r="G578"/>
      <c r="H578"/>
    </row>
    <row r="579" spans="2:8">
      <c r="B579" s="810"/>
      <c r="G579"/>
      <c r="H579"/>
    </row>
    <row r="580" spans="2:8">
      <c r="B580" s="810"/>
      <c r="G580"/>
      <c r="H580"/>
    </row>
    <row r="581" spans="2:8">
      <c r="B581" s="810"/>
      <c r="G581"/>
      <c r="H581"/>
    </row>
    <row r="582" spans="2:8">
      <c r="B582" s="810"/>
      <c r="G582"/>
      <c r="H582"/>
    </row>
    <row r="583" spans="2:8">
      <c r="B583" s="810"/>
      <c r="G583"/>
      <c r="H583"/>
    </row>
    <row r="584" spans="2:8">
      <c r="B584" s="810"/>
      <c r="G584"/>
      <c r="H584"/>
    </row>
    <row r="585" spans="2:8">
      <c r="B585" s="810"/>
      <c r="G585"/>
      <c r="H585"/>
    </row>
    <row r="586" spans="2:8">
      <c r="B586" s="810"/>
      <c r="G586"/>
      <c r="H586"/>
    </row>
    <row r="587" spans="2:8">
      <c r="B587" s="810"/>
      <c r="G587"/>
      <c r="H587"/>
    </row>
    <row r="588" spans="2:8">
      <c r="B588" s="810"/>
      <c r="G588"/>
      <c r="H588"/>
    </row>
    <row r="589" spans="2:8">
      <c r="B589" s="810"/>
      <c r="G589"/>
      <c r="H589"/>
    </row>
    <row r="590" spans="2:8">
      <c r="B590" s="810"/>
      <c r="G590"/>
      <c r="H590"/>
    </row>
    <row r="591" spans="2:8">
      <c r="B591" s="810"/>
      <c r="G591"/>
      <c r="H591"/>
    </row>
    <row r="592" spans="2:8">
      <c r="B592" s="810"/>
      <c r="G592"/>
      <c r="H592"/>
    </row>
    <row r="593" spans="2:8">
      <c r="B593" s="810"/>
      <c r="G593"/>
      <c r="H593"/>
    </row>
    <row r="594" spans="2:8">
      <c r="B594" s="810"/>
      <c r="G594"/>
      <c r="H594"/>
    </row>
    <row r="595" spans="2:8">
      <c r="B595" s="810"/>
      <c r="G595"/>
      <c r="H595"/>
    </row>
    <row r="596" spans="2:8">
      <c r="B596" s="810"/>
      <c r="G596"/>
      <c r="H596"/>
    </row>
    <row r="597" spans="2:8">
      <c r="B597" s="810"/>
      <c r="G597"/>
      <c r="H597"/>
    </row>
    <row r="598" spans="2:8">
      <c r="B598" s="810"/>
      <c r="G598"/>
      <c r="H598"/>
    </row>
    <row r="599" spans="2:8">
      <c r="B599" s="810"/>
      <c r="G599"/>
      <c r="H599"/>
    </row>
    <row r="600" spans="2:8">
      <c r="B600" s="810"/>
      <c r="G600"/>
      <c r="H600"/>
    </row>
    <row r="601" spans="2:8">
      <c r="B601" s="810"/>
      <c r="G601"/>
      <c r="H601"/>
    </row>
    <row r="602" spans="2:8">
      <c r="B602" s="810"/>
      <c r="G602"/>
      <c r="H602"/>
    </row>
    <row r="603" spans="2:8">
      <c r="B603" s="810"/>
      <c r="G603"/>
      <c r="H603"/>
    </row>
    <row r="604" spans="2:8">
      <c r="B604" s="810"/>
      <c r="G604"/>
      <c r="H604"/>
    </row>
    <row r="605" spans="2:8">
      <c r="B605" s="810"/>
      <c r="G605"/>
      <c r="H605"/>
    </row>
    <row r="606" spans="2:8">
      <c r="B606" s="810"/>
      <c r="G606"/>
      <c r="H606"/>
    </row>
    <row r="607" spans="2:8">
      <c r="B607" s="810"/>
      <c r="G607"/>
      <c r="H607"/>
    </row>
    <row r="608" spans="2:8">
      <c r="B608" s="810"/>
      <c r="G608"/>
      <c r="H608"/>
    </row>
    <row r="609" spans="2:8">
      <c r="B609" s="810"/>
      <c r="G609"/>
      <c r="H609"/>
    </row>
    <row r="610" spans="2:8">
      <c r="B610" s="810"/>
      <c r="G610"/>
      <c r="H610"/>
    </row>
    <row r="611" spans="2:8">
      <c r="B611" s="810"/>
      <c r="G611"/>
      <c r="H611"/>
    </row>
    <row r="612" spans="2:8">
      <c r="B612" s="810"/>
      <c r="G612"/>
      <c r="H612"/>
    </row>
    <row r="613" spans="2:8">
      <c r="B613" s="810"/>
      <c r="G613"/>
      <c r="H613"/>
    </row>
    <row r="614" spans="2:8">
      <c r="B614" s="810"/>
      <c r="G614"/>
      <c r="H614"/>
    </row>
    <row r="615" spans="2:8">
      <c r="B615" s="810"/>
      <c r="G615"/>
      <c r="H615"/>
    </row>
    <row r="616" spans="2:8">
      <c r="B616" s="810"/>
      <c r="G616"/>
      <c r="H616"/>
    </row>
    <row r="617" spans="2:8">
      <c r="B617" s="810"/>
      <c r="G617"/>
      <c r="H617"/>
    </row>
    <row r="618" spans="2:8">
      <c r="B618" s="810"/>
      <c r="G618"/>
      <c r="H618"/>
    </row>
    <row r="619" spans="2:8">
      <c r="B619" s="810"/>
      <c r="G619"/>
      <c r="H619"/>
    </row>
    <row r="620" spans="2:8">
      <c r="B620" s="810"/>
      <c r="G620"/>
      <c r="H620"/>
    </row>
    <row r="621" spans="2:8">
      <c r="B621" s="810"/>
      <c r="G621"/>
      <c r="H621"/>
    </row>
    <row r="622" spans="2:8">
      <c r="B622" s="810"/>
      <c r="G622"/>
      <c r="H622"/>
    </row>
    <row r="623" spans="2:8">
      <c r="B623" s="810"/>
      <c r="G623"/>
      <c r="H623"/>
    </row>
    <row r="624" spans="2:8">
      <c r="B624" s="810"/>
      <c r="G624"/>
      <c r="H624"/>
    </row>
    <row r="625" spans="2:8">
      <c r="B625" s="810"/>
      <c r="G625"/>
      <c r="H625"/>
    </row>
    <row r="626" spans="2:8">
      <c r="B626" s="810"/>
      <c r="G626"/>
      <c r="H626"/>
    </row>
    <row r="627" spans="2:8">
      <c r="B627" s="810"/>
      <c r="G627"/>
      <c r="H627"/>
    </row>
    <row r="628" spans="2:8">
      <c r="B628" s="810"/>
      <c r="G628"/>
      <c r="H628"/>
    </row>
    <row r="629" spans="2:8">
      <c r="B629" s="810"/>
      <c r="G629"/>
      <c r="H629"/>
    </row>
    <row r="630" spans="2:8">
      <c r="B630" s="810"/>
      <c r="G630"/>
      <c r="H630"/>
    </row>
    <row r="631" spans="2:8">
      <c r="B631" s="810"/>
      <c r="G631"/>
      <c r="H631"/>
    </row>
    <row r="632" spans="2:8">
      <c r="B632" s="810"/>
      <c r="G632"/>
      <c r="H632"/>
    </row>
    <row r="633" spans="2:8">
      <c r="B633" s="810"/>
      <c r="G633"/>
      <c r="H633"/>
    </row>
    <row r="634" spans="2:8">
      <c r="B634" s="810"/>
      <c r="G634"/>
      <c r="H634"/>
    </row>
    <row r="635" spans="2:8">
      <c r="B635" s="810"/>
      <c r="G635"/>
      <c r="H635"/>
    </row>
    <row r="636" spans="2:8">
      <c r="B636" s="810"/>
      <c r="G636"/>
      <c r="H636"/>
    </row>
    <row r="637" spans="2:8">
      <c r="B637" s="810"/>
      <c r="G637"/>
      <c r="H637"/>
    </row>
    <row r="638" spans="2:8">
      <c r="B638" s="810"/>
      <c r="G638"/>
      <c r="H638"/>
    </row>
    <row r="639" spans="2:8">
      <c r="B639" s="810"/>
      <c r="G639"/>
      <c r="H639"/>
    </row>
    <row r="640" spans="2:8">
      <c r="B640" s="810"/>
      <c r="G640"/>
      <c r="H640"/>
    </row>
    <row r="641" spans="2:8">
      <c r="B641" s="810"/>
      <c r="G641"/>
      <c r="H641"/>
    </row>
    <row r="642" spans="2:8">
      <c r="B642" s="810"/>
      <c r="G642"/>
      <c r="H642"/>
    </row>
    <row r="643" spans="2:8">
      <c r="B643" s="810"/>
      <c r="G643"/>
      <c r="H643"/>
    </row>
    <row r="644" spans="2:8">
      <c r="B644" s="810"/>
      <c r="G644"/>
      <c r="H644"/>
    </row>
    <row r="645" spans="2:8">
      <c r="B645" s="810"/>
      <c r="G645"/>
      <c r="H645"/>
    </row>
    <row r="646" spans="2:8">
      <c r="B646" s="810"/>
      <c r="G646"/>
      <c r="H646"/>
    </row>
    <row r="647" spans="2:8">
      <c r="B647" s="810"/>
      <c r="G647"/>
      <c r="H647"/>
    </row>
    <row r="648" spans="2:8">
      <c r="B648" s="810"/>
      <c r="G648"/>
      <c r="H648"/>
    </row>
    <row r="649" spans="2:8">
      <c r="B649" s="810"/>
      <c r="G649"/>
      <c r="H649"/>
    </row>
    <row r="650" spans="2:8">
      <c r="B650" s="810"/>
      <c r="G650"/>
      <c r="H650"/>
    </row>
    <row r="651" spans="2:8">
      <c r="B651" s="810"/>
      <c r="G651"/>
      <c r="H651"/>
    </row>
    <row r="652" spans="2:8">
      <c r="B652" s="810"/>
      <c r="G652"/>
      <c r="H652"/>
    </row>
    <row r="653" spans="2:8">
      <c r="B653" s="810"/>
      <c r="G653"/>
      <c r="H653"/>
    </row>
    <row r="654" spans="2:8">
      <c r="B654" s="810"/>
      <c r="G654"/>
      <c r="H654"/>
    </row>
    <row r="655" spans="2:8">
      <c r="B655" s="810"/>
      <c r="G655"/>
      <c r="H655"/>
    </row>
    <row r="656" spans="2:8">
      <c r="B656" s="810"/>
      <c r="G656"/>
      <c r="H656"/>
    </row>
    <row r="657" spans="2:8">
      <c r="B657" s="810"/>
      <c r="G657"/>
      <c r="H657"/>
    </row>
    <row r="658" spans="2:8">
      <c r="B658" s="810"/>
      <c r="G658"/>
      <c r="H658"/>
    </row>
    <row r="659" spans="2:8">
      <c r="B659" s="810"/>
      <c r="G659"/>
      <c r="H659"/>
    </row>
    <row r="660" spans="2:8">
      <c r="B660" s="810"/>
      <c r="G660"/>
      <c r="H660"/>
    </row>
    <row r="661" spans="2:8">
      <c r="B661" s="810"/>
      <c r="G661"/>
      <c r="H661"/>
    </row>
    <row r="662" spans="2:8">
      <c r="B662" s="810"/>
      <c r="G662"/>
      <c r="H662"/>
    </row>
    <row r="663" spans="2:8">
      <c r="B663" s="810"/>
      <c r="G663"/>
      <c r="H663"/>
    </row>
    <row r="664" spans="2:8">
      <c r="B664" s="810"/>
      <c r="G664"/>
      <c r="H664"/>
    </row>
    <row r="665" spans="2:8">
      <c r="B665" s="810"/>
      <c r="G665"/>
      <c r="H665"/>
    </row>
    <row r="666" spans="2:8">
      <c r="B666" s="810"/>
      <c r="G666"/>
      <c r="H666"/>
    </row>
    <row r="667" spans="2:8">
      <c r="B667" s="810"/>
      <c r="G667"/>
      <c r="H667"/>
    </row>
    <row r="668" spans="2:8">
      <c r="B668" s="810"/>
      <c r="G668"/>
      <c r="H668"/>
    </row>
    <row r="669" spans="2:8">
      <c r="B669" s="810"/>
      <c r="G669"/>
      <c r="H669"/>
    </row>
    <row r="670" spans="2:8">
      <c r="B670" s="810"/>
      <c r="G670"/>
      <c r="H670"/>
    </row>
    <row r="671" spans="2:8">
      <c r="B671" s="810"/>
      <c r="G671"/>
      <c r="H671"/>
    </row>
    <row r="672" spans="2:8">
      <c r="B672" s="810"/>
      <c r="G672"/>
      <c r="H672"/>
    </row>
    <row r="673" spans="2:8">
      <c r="B673" s="810"/>
      <c r="G673"/>
      <c r="H673"/>
    </row>
    <row r="674" spans="2:8">
      <c r="B674" s="810"/>
      <c r="G674"/>
      <c r="H674"/>
    </row>
    <row r="675" spans="2:8">
      <c r="B675" s="810"/>
      <c r="G675"/>
      <c r="H675"/>
    </row>
    <row r="676" spans="2:8">
      <c r="B676" s="810"/>
      <c r="G676"/>
      <c r="H676"/>
    </row>
    <row r="677" spans="2:8">
      <c r="B677" s="810"/>
      <c r="G677"/>
      <c r="H677"/>
    </row>
    <row r="678" spans="2:8">
      <c r="B678" s="810"/>
      <c r="G678"/>
      <c r="H678"/>
    </row>
    <row r="679" spans="2:8">
      <c r="B679" s="810"/>
      <c r="G679"/>
      <c r="H679"/>
    </row>
    <row r="680" spans="2:8">
      <c r="B680" s="810"/>
      <c r="G680"/>
      <c r="H680"/>
    </row>
    <row r="681" spans="2:8">
      <c r="B681" s="810"/>
      <c r="G681"/>
      <c r="H681"/>
    </row>
    <row r="682" spans="2:8">
      <c r="B682" s="810"/>
      <c r="G682"/>
      <c r="H682"/>
    </row>
    <row r="683" spans="2:8">
      <c r="B683" s="810"/>
      <c r="G683"/>
      <c r="H683"/>
    </row>
    <row r="684" spans="2:8">
      <c r="B684" s="810"/>
      <c r="G684"/>
      <c r="H684"/>
    </row>
    <row r="685" spans="2:8">
      <c r="B685" s="810"/>
      <c r="G685"/>
      <c r="H685"/>
    </row>
    <row r="686" spans="2:8">
      <c r="B686" s="810"/>
      <c r="G686"/>
      <c r="H686"/>
    </row>
    <row r="687" spans="2:8">
      <c r="B687" s="810"/>
      <c r="G687"/>
      <c r="H687"/>
    </row>
    <row r="688" spans="2:8">
      <c r="B688" s="810"/>
      <c r="G688"/>
      <c r="H688"/>
    </row>
    <row r="689" spans="2:8">
      <c r="B689" s="810"/>
      <c r="G689"/>
      <c r="H689"/>
    </row>
    <row r="690" spans="2:8">
      <c r="B690" s="810"/>
      <c r="G690"/>
      <c r="H690"/>
    </row>
    <row r="691" spans="2:8">
      <c r="B691" s="810"/>
      <c r="G691"/>
      <c r="H691"/>
    </row>
    <row r="692" spans="2:8">
      <c r="B692" s="810"/>
      <c r="G692"/>
      <c r="H692"/>
    </row>
    <row r="693" spans="2:8">
      <c r="B693" s="810"/>
      <c r="G693"/>
      <c r="H693"/>
    </row>
    <row r="694" spans="2:8">
      <c r="B694" s="810"/>
      <c r="G694"/>
      <c r="H694"/>
    </row>
    <row r="695" spans="2:8">
      <c r="B695" s="810"/>
      <c r="G695"/>
      <c r="H695"/>
    </row>
    <row r="696" spans="2:8">
      <c r="B696" s="810"/>
      <c r="G696"/>
      <c r="H696"/>
    </row>
    <row r="697" spans="2:8">
      <c r="B697" s="810"/>
      <c r="G697"/>
      <c r="H697"/>
    </row>
    <row r="698" spans="2:8">
      <c r="B698" s="810"/>
      <c r="G698"/>
      <c r="H698"/>
    </row>
    <row r="699" spans="2:8">
      <c r="B699" s="810"/>
      <c r="G699"/>
      <c r="H699"/>
    </row>
    <row r="700" spans="2:8">
      <c r="B700" s="810"/>
      <c r="G700"/>
      <c r="H700"/>
    </row>
    <row r="701" spans="2:8">
      <c r="B701" s="810"/>
      <c r="G701"/>
      <c r="H701"/>
    </row>
    <row r="702" spans="2:8">
      <c r="B702" s="810"/>
      <c r="G702"/>
      <c r="H702"/>
    </row>
    <row r="703" spans="2:8">
      <c r="B703" s="810"/>
      <c r="G703"/>
      <c r="H703"/>
    </row>
    <row r="704" spans="2:8">
      <c r="B704" s="810"/>
      <c r="G704"/>
      <c r="H704"/>
    </row>
    <row r="705" spans="2:8">
      <c r="B705" s="810"/>
      <c r="G705"/>
      <c r="H705"/>
    </row>
    <row r="706" spans="2:8">
      <c r="B706" s="810"/>
      <c r="G706"/>
      <c r="H706"/>
    </row>
    <row r="707" spans="2:8">
      <c r="B707" s="810"/>
      <c r="G707"/>
      <c r="H707"/>
    </row>
    <row r="708" spans="2:8">
      <c r="B708" s="810"/>
      <c r="G708"/>
      <c r="H708"/>
    </row>
    <row r="709" spans="2:8">
      <c r="B709" s="810"/>
      <c r="G709"/>
      <c r="H709"/>
    </row>
    <row r="710" spans="2:8">
      <c r="B710" s="810"/>
      <c r="G710"/>
      <c r="H710"/>
    </row>
    <row r="711" spans="2:8">
      <c r="B711" s="810"/>
      <c r="G711"/>
      <c r="H711"/>
    </row>
    <row r="712" spans="2:8">
      <c r="B712" s="810"/>
      <c r="G712"/>
      <c r="H712"/>
    </row>
    <row r="713" spans="2:8">
      <c r="B713" s="810"/>
      <c r="G713"/>
      <c r="H713"/>
    </row>
    <row r="714" spans="2:8">
      <c r="B714" s="810"/>
      <c r="G714"/>
      <c r="H714"/>
    </row>
    <row r="715" spans="2:8">
      <c r="B715" s="810"/>
      <c r="G715"/>
      <c r="H715"/>
    </row>
    <row r="716" spans="2:8">
      <c r="B716" s="810"/>
      <c r="G716"/>
      <c r="H716"/>
    </row>
    <row r="717" spans="2:8">
      <c r="B717" s="810"/>
      <c r="G717"/>
      <c r="H717"/>
    </row>
    <row r="718" spans="2:8">
      <c r="B718" s="810"/>
      <c r="G718"/>
      <c r="H718"/>
    </row>
    <row r="719" spans="2:8">
      <c r="B719" s="810"/>
      <c r="G719"/>
      <c r="H719"/>
    </row>
    <row r="720" spans="2:8">
      <c r="B720" s="810"/>
      <c r="G720"/>
      <c r="H720"/>
    </row>
    <row r="721" spans="2:8">
      <c r="B721" s="810"/>
      <c r="G721"/>
      <c r="H721"/>
    </row>
    <row r="722" spans="2:8">
      <c r="B722" s="810"/>
      <c r="G722"/>
      <c r="H722"/>
    </row>
    <row r="723" spans="2:8">
      <c r="B723" s="810"/>
      <c r="G723"/>
      <c r="H723"/>
    </row>
    <row r="724" spans="2:8">
      <c r="B724" s="810"/>
      <c r="G724"/>
      <c r="H724"/>
    </row>
    <row r="725" spans="2:8">
      <c r="B725" s="810"/>
      <c r="G725"/>
      <c r="H725"/>
    </row>
    <row r="726" spans="2:8">
      <c r="B726" s="810"/>
      <c r="G726"/>
      <c r="H726"/>
    </row>
    <row r="727" spans="2:8">
      <c r="B727" s="810"/>
      <c r="G727"/>
      <c r="H727"/>
    </row>
    <row r="728" spans="2:8">
      <c r="B728" s="810"/>
      <c r="G728"/>
      <c r="H728"/>
    </row>
    <row r="729" spans="2:8">
      <c r="B729" s="810"/>
      <c r="G729"/>
      <c r="H729"/>
    </row>
    <row r="730" spans="2:8">
      <c r="B730" s="810"/>
      <c r="G730"/>
      <c r="H730"/>
    </row>
    <row r="731" spans="2:8">
      <c r="B731" s="810"/>
      <c r="G731"/>
      <c r="H731"/>
    </row>
    <row r="732" spans="2:8">
      <c r="B732" s="810"/>
      <c r="G732"/>
      <c r="H732"/>
    </row>
    <row r="733" spans="2:8">
      <c r="B733" s="810"/>
      <c r="G733"/>
      <c r="H733"/>
    </row>
    <row r="734" spans="2:8">
      <c r="B734" s="810"/>
      <c r="G734"/>
      <c r="H734"/>
    </row>
    <row r="735" spans="2:8">
      <c r="B735" s="810"/>
      <c r="G735"/>
      <c r="H735"/>
    </row>
    <row r="736" spans="2:8">
      <c r="B736" s="810"/>
      <c r="G736"/>
      <c r="H736"/>
    </row>
    <row r="737" spans="2:8">
      <c r="B737" s="810"/>
      <c r="G737"/>
      <c r="H737"/>
    </row>
    <row r="738" spans="2:8">
      <c r="B738" s="810"/>
      <c r="G738"/>
      <c r="H738"/>
    </row>
    <row r="739" spans="2:8">
      <c r="B739" s="810"/>
      <c r="G739"/>
      <c r="H739"/>
    </row>
    <row r="740" spans="2:8">
      <c r="B740" s="810"/>
      <c r="G740"/>
      <c r="H740"/>
    </row>
    <row r="741" spans="2:8">
      <c r="B741" s="810"/>
      <c r="G741"/>
      <c r="H741"/>
    </row>
    <row r="742" spans="2:8">
      <c r="B742" s="810"/>
      <c r="G742"/>
      <c r="H742"/>
    </row>
    <row r="743" spans="2:8">
      <c r="B743" s="810"/>
      <c r="G743"/>
      <c r="H743"/>
    </row>
    <row r="744" spans="2:8">
      <c r="B744" s="810"/>
      <c r="G744"/>
      <c r="H744"/>
    </row>
    <row r="745" spans="2:8">
      <c r="B745" s="810"/>
      <c r="G745"/>
      <c r="H745"/>
    </row>
    <row r="746" spans="2:8">
      <c r="B746" s="810"/>
      <c r="G746"/>
      <c r="H746"/>
    </row>
    <row r="747" spans="2:8">
      <c r="B747" s="810"/>
      <c r="G747"/>
      <c r="H747"/>
    </row>
    <row r="748" spans="2:8">
      <c r="B748" s="810"/>
      <c r="G748"/>
      <c r="H748"/>
    </row>
    <row r="749" spans="2:8">
      <c r="B749" s="810"/>
      <c r="G749"/>
      <c r="H749"/>
    </row>
    <row r="750" spans="2:8">
      <c r="B750" s="810"/>
      <c r="G750"/>
      <c r="H750"/>
    </row>
    <row r="751" spans="2:8">
      <c r="B751" s="810"/>
      <c r="G751"/>
      <c r="H751"/>
    </row>
    <row r="752" spans="2:8">
      <c r="B752" s="810"/>
      <c r="G752"/>
      <c r="H752"/>
    </row>
    <row r="753" spans="2:8">
      <c r="B753" s="810"/>
      <c r="G753"/>
      <c r="H753"/>
    </row>
    <row r="754" spans="2:8">
      <c r="B754" s="810"/>
      <c r="G754"/>
      <c r="H754"/>
    </row>
    <row r="755" spans="2:8">
      <c r="B755" s="810"/>
      <c r="G755"/>
      <c r="H755"/>
    </row>
    <row r="756" spans="2:8">
      <c r="B756" s="810"/>
      <c r="G756"/>
      <c r="H756"/>
    </row>
    <row r="757" spans="2:8">
      <c r="B757" s="810"/>
      <c r="G757"/>
      <c r="H757"/>
    </row>
    <row r="758" spans="2:8">
      <c r="B758" s="810"/>
      <c r="G758"/>
      <c r="H758"/>
    </row>
    <row r="759" spans="2:8">
      <c r="B759" s="810"/>
      <c r="G759"/>
      <c r="H759"/>
    </row>
    <row r="760" spans="2:8">
      <c r="B760" s="810"/>
      <c r="G760"/>
      <c r="H760"/>
    </row>
    <row r="761" spans="2:8">
      <c r="B761" s="810"/>
      <c r="G761"/>
      <c r="H761"/>
    </row>
    <row r="762" spans="2:8">
      <c r="B762" s="810"/>
      <c r="G762"/>
      <c r="H762"/>
    </row>
    <row r="763" spans="2:8">
      <c r="B763" s="810"/>
      <c r="G763"/>
      <c r="H763"/>
    </row>
    <row r="764" spans="2:8">
      <c r="B764" s="810"/>
      <c r="G764"/>
      <c r="H764"/>
    </row>
    <row r="765" spans="2:8">
      <c r="B765" s="810"/>
      <c r="G765"/>
      <c r="H765"/>
    </row>
    <row r="766" spans="2:8">
      <c r="B766" s="810"/>
      <c r="G766"/>
      <c r="H766"/>
    </row>
    <row r="767" spans="2:8">
      <c r="B767" s="810"/>
      <c r="G767"/>
      <c r="H767"/>
    </row>
    <row r="768" spans="2:8">
      <c r="B768" s="810"/>
      <c r="G768"/>
      <c r="H768"/>
    </row>
    <row r="769" spans="2:8">
      <c r="B769" s="810"/>
      <c r="G769"/>
      <c r="H769"/>
    </row>
    <row r="770" spans="2:8">
      <c r="B770" s="810"/>
      <c r="G770"/>
      <c r="H770"/>
    </row>
    <row r="771" spans="2:8">
      <c r="B771" s="810"/>
      <c r="G771"/>
      <c r="H771"/>
    </row>
    <row r="772" spans="2:8">
      <c r="B772" s="810"/>
      <c r="G772"/>
      <c r="H772"/>
    </row>
    <row r="773" spans="2:8">
      <c r="B773" s="810"/>
      <c r="G773"/>
      <c r="H773"/>
    </row>
    <row r="774" spans="2:8">
      <c r="B774" s="810"/>
      <c r="G774"/>
      <c r="H774"/>
    </row>
    <row r="775" spans="2:8">
      <c r="B775" s="810"/>
      <c r="G775"/>
      <c r="H775"/>
    </row>
    <row r="776" spans="2:8">
      <c r="B776" s="810"/>
      <c r="G776"/>
      <c r="H776"/>
    </row>
    <row r="777" spans="2:8">
      <c r="B777" s="810"/>
      <c r="G777"/>
      <c r="H777"/>
    </row>
    <row r="778" spans="2:8">
      <c r="B778" s="810"/>
      <c r="G778"/>
      <c r="H778"/>
    </row>
    <row r="779" spans="2:8">
      <c r="B779" s="810"/>
      <c r="G779"/>
      <c r="H779"/>
    </row>
    <row r="780" spans="2:8">
      <c r="B780" s="810"/>
      <c r="G780"/>
      <c r="H780"/>
    </row>
    <row r="781" spans="2:8">
      <c r="B781" s="810"/>
      <c r="G781"/>
      <c r="H781"/>
    </row>
    <row r="782" spans="2:8">
      <c r="B782" s="810"/>
      <c r="G782"/>
      <c r="H782"/>
    </row>
    <row r="783" spans="2:8">
      <c r="B783" s="810"/>
      <c r="G783"/>
      <c r="H783"/>
    </row>
    <row r="784" spans="2:8">
      <c r="B784" s="810"/>
      <c r="G784"/>
      <c r="H784"/>
    </row>
    <row r="785" spans="2:8">
      <c r="B785" s="810"/>
      <c r="G785"/>
      <c r="H785"/>
    </row>
    <row r="786" spans="2:8">
      <c r="B786" s="810"/>
      <c r="G786"/>
      <c r="H786"/>
    </row>
    <row r="787" spans="2:8">
      <c r="B787" s="810"/>
      <c r="G787"/>
      <c r="H787"/>
    </row>
    <row r="788" spans="2:8">
      <c r="B788" s="810"/>
      <c r="G788"/>
      <c r="H788"/>
    </row>
    <row r="789" spans="2:8">
      <c r="B789" s="810"/>
      <c r="G789"/>
      <c r="H789"/>
    </row>
    <row r="790" spans="2:8">
      <c r="B790" s="810"/>
      <c r="G790"/>
      <c r="H790"/>
    </row>
    <row r="791" spans="2:8">
      <c r="B791" s="810"/>
      <c r="G791"/>
      <c r="H791"/>
    </row>
    <row r="792" spans="2:8">
      <c r="B792" s="810"/>
      <c r="G792"/>
      <c r="H792"/>
    </row>
    <row r="793" spans="2:8">
      <c r="B793" s="810"/>
      <c r="G793"/>
      <c r="H793"/>
    </row>
    <row r="794" spans="2:8">
      <c r="B794" s="810"/>
      <c r="G794"/>
      <c r="H794"/>
    </row>
    <row r="795" spans="2:8">
      <c r="B795" s="810"/>
      <c r="G795"/>
      <c r="H795"/>
    </row>
    <row r="796" spans="2:8">
      <c r="B796" s="810"/>
      <c r="G796"/>
      <c r="H796"/>
    </row>
    <row r="797" spans="2:8">
      <c r="B797" s="810"/>
      <c r="G797"/>
      <c r="H797"/>
    </row>
    <row r="798" spans="2:8">
      <c r="B798" s="810"/>
      <c r="G798"/>
      <c r="H798"/>
    </row>
    <row r="799" spans="2:8">
      <c r="B799" s="810"/>
      <c r="G799"/>
      <c r="H799"/>
    </row>
    <row r="800" spans="2:8">
      <c r="B800" s="810"/>
      <c r="G800"/>
      <c r="H800"/>
    </row>
    <row r="801" spans="2:8">
      <c r="B801" s="810"/>
      <c r="G801"/>
      <c r="H801"/>
    </row>
    <row r="802" spans="2:8">
      <c r="B802" s="810"/>
      <c r="G802"/>
      <c r="H802"/>
    </row>
    <row r="803" spans="2:8">
      <c r="B803" s="810"/>
      <c r="G803"/>
      <c r="H803"/>
    </row>
    <row r="804" spans="2:8">
      <c r="B804" s="810"/>
      <c r="G804"/>
      <c r="H804"/>
    </row>
    <row r="805" spans="2:8">
      <c r="B805" s="810"/>
      <c r="G805"/>
      <c r="H805"/>
    </row>
    <row r="806" spans="2:8">
      <c r="B806" s="810"/>
      <c r="G806"/>
      <c r="H806"/>
    </row>
    <row r="807" spans="2:8">
      <c r="B807" s="810"/>
      <c r="G807"/>
      <c r="H807"/>
    </row>
    <row r="808" spans="2:8">
      <c r="B808" s="810"/>
      <c r="G808"/>
      <c r="H808"/>
    </row>
    <row r="809" spans="2:8">
      <c r="B809" s="810"/>
      <c r="G809"/>
      <c r="H809"/>
    </row>
    <row r="810" spans="2:8">
      <c r="B810" s="810"/>
      <c r="G810"/>
      <c r="H810"/>
    </row>
    <row r="811" spans="2:8">
      <c r="B811" s="810"/>
      <c r="G811"/>
      <c r="H811"/>
    </row>
    <row r="812" spans="2:8">
      <c r="B812" s="810"/>
      <c r="G812"/>
      <c r="H812"/>
    </row>
    <row r="813" spans="2:8">
      <c r="B813" s="810"/>
      <c r="G813"/>
      <c r="H813"/>
    </row>
    <row r="814" spans="2:8">
      <c r="B814" s="810"/>
      <c r="G814"/>
      <c r="H814"/>
    </row>
    <row r="815" spans="2:8">
      <c r="B815" s="810"/>
      <c r="G815"/>
      <c r="H815"/>
    </row>
    <row r="816" spans="2:8">
      <c r="B816" s="810"/>
      <c r="G816"/>
      <c r="H816"/>
    </row>
    <row r="817" spans="2:8">
      <c r="B817" s="810"/>
      <c r="G817"/>
      <c r="H817"/>
    </row>
    <row r="818" spans="2:8">
      <c r="B818" s="810"/>
      <c r="G818"/>
      <c r="H818"/>
    </row>
    <row r="819" spans="2:8">
      <c r="B819" s="810"/>
      <c r="G819"/>
      <c r="H819"/>
    </row>
    <row r="820" spans="2:8">
      <c r="B820" s="810"/>
      <c r="G820"/>
      <c r="H820"/>
    </row>
    <row r="821" spans="2:8">
      <c r="B821" s="810"/>
      <c r="G821"/>
      <c r="H821"/>
    </row>
    <row r="822" spans="2:8">
      <c r="B822" s="810"/>
      <c r="G822"/>
      <c r="H822"/>
    </row>
    <row r="823" spans="2:8">
      <c r="B823" s="810"/>
      <c r="G823"/>
      <c r="H823"/>
    </row>
    <row r="824" spans="2:8">
      <c r="B824" s="810"/>
      <c r="G824"/>
      <c r="H824"/>
    </row>
    <row r="825" spans="2:8">
      <c r="B825" s="810"/>
      <c r="G825"/>
      <c r="H825"/>
    </row>
    <row r="826" spans="2:8">
      <c r="B826" s="810"/>
      <c r="G826"/>
      <c r="H826"/>
    </row>
    <row r="827" spans="2:8">
      <c r="B827" s="810"/>
      <c r="G827"/>
      <c r="H827"/>
    </row>
    <row r="828" spans="2:8">
      <c r="B828" s="810"/>
      <c r="G828"/>
      <c r="H828"/>
    </row>
    <row r="829" spans="2:8">
      <c r="B829" s="810"/>
      <c r="G829"/>
      <c r="H829"/>
    </row>
    <row r="830" spans="2:8">
      <c r="B830" s="810"/>
      <c r="G830"/>
      <c r="H830"/>
    </row>
    <row r="831" spans="2:8">
      <c r="B831" s="810"/>
      <c r="G831"/>
      <c r="H831"/>
    </row>
    <row r="832" spans="2:8">
      <c r="B832" s="810"/>
      <c r="G832"/>
      <c r="H832"/>
    </row>
    <row r="833" spans="2:8">
      <c r="B833" s="810"/>
      <c r="G833"/>
      <c r="H833"/>
    </row>
    <row r="834" spans="2:8">
      <c r="B834" s="810"/>
      <c r="G834"/>
      <c r="H834"/>
    </row>
    <row r="835" spans="2:8">
      <c r="B835" s="810"/>
      <c r="G835"/>
      <c r="H835"/>
    </row>
    <row r="836" spans="2:8">
      <c r="B836" s="810"/>
      <c r="G836"/>
      <c r="H836"/>
    </row>
    <row r="837" spans="2:8">
      <c r="B837" s="810"/>
      <c r="G837"/>
      <c r="H837"/>
    </row>
    <row r="838" spans="2:8">
      <c r="B838" s="810"/>
      <c r="G838"/>
      <c r="H838"/>
    </row>
    <row r="839" spans="2:8">
      <c r="B839" s="810"/>
      <c r="G839"/>
      <c r="H839"/>
    </row>
    <row r="840" spans="2:8">
      <c r="B840" s="810"/>
      <c r="G840"/>
      <c r="H840"/>
    </row>
    <row r="841" spans="2:8">
      <c r="B841" s="810"/>
      <c r="G841"/>
      <c r="H841"/>
    </row>
    <row r="842" spans="2:8">
      <c r="B842" s="810"/>
      <c r="G842"/>
      <c r="H842"/>
    </row>
    <row r="843" spans="2:8">
      <c r="B843" s="810"/>
      <c r="G843"/>
      <c r="H843"/>
    </row>
    <row r="844" spans="2:8">
      <c r="B844" s="810"/>
      <c r="G844"/>
      <c r="H844"/>
    </row>
    <row r="845" spans="2:8">
      <c r="B845" s="810"/>
      <c r="G845"/>
      <c r="H845"/>
    </row>
    <row r="846" spans="2:8">
      <c r="B846" s="810"/>
      <c r="G846"/>
      <c r="H846"/>
    </row>
    <row r="847" spans="2:8">
      <c r="B847" s="810"/>
      <c r="G847"/>
      <c r="H847"/>
    </row>
    <row r="848" spans="2:8">
      <c r="B848" s="810"/>
      <c r="G848"/>
      <c r="H848"/>
    </row>
    <row r="849" spans="2:8">
      <c r="B849" s="810"/>
      <c r="G849"/>
      <c r="H849"/>
    </row>
    <row r="850" spans="2:8">
      <c r="B850" s="810"/>
      <c r="G850"/>
      <c r="H850"/>
    </row>
    <row r="851" spans="2:8">
      <c r="B851" s="810"/>
      <c r="G851"/>
      <c r="H851"/>
    </row>
    <row r="852" spans="2:8">
      <c r="B852" s="810"/>
      <c r="G852"/>
      <c r="H852"/>
    </row>
    <row r="853" spans="2:8">
      <c r="B853" s="810"/>
      <c r="G853"/>
      <c r="H853"/>
    </row>
    <row r="854" spans="2:8">
      <c r="B854" s="810"/>
      <c r="G854"/>
      <c r="H854"/>
    </row>
    <row r="855" spans="2:8">
      <c r="B855" s="810"/>
      <c r="G855"/>
      <c r="H855"/>
    </row>
    <row r="856" spans="2:8">
      <c r="B856" s="810"/>
      <c r="G856"/>
      <c r="H856"/>
    </row>
    <row r="857" spans="2:8">
      <c r="B857" s="810"/>
      <c r="G857"/>
      <c r="H857"/>
    </row>
    <row r="858" spans="2:8">
      <c r="B858" s="810"/>
      <c r="G858"/>
      <c r="H858"/>
    </row>
    <row r="859" spans="2:8">
      <c r="B859" s="810"/>
      <c r="G859"/>
      <c r="H859"/>
    </row>
    <row r="860" spans="2:8">
      <c r="B860" s="810"/>
      <c r="G860"/>
      <c r="H860"/>
    </row>
    <row r="861" spans="2:8">
      <c r="B861" s="810"/>
      <c r="G861"/>
      <c r="H861"/>
    </row>
    <row r="862" spans="2:8">
      <c r="B862" s="810"/>
      <c r="G862"/>
      <c r="H862"/>
    </row>
    <row r="863" spans="2:8">
      <c r="B863" s="810"/>
      <c r="G863"/>
      <c r="H863"/>
    </row>
    <row r="864" spans="2:8">
      <c r="B864" s="810"/>
      <c r="G864"/>
      <c r="H864"/>
    </row>
    <row r="865" spans="2:8">
      <c r="B865" s="810"/>
      <c r="G865"/>
      <c r="H865"/>
    </row>
    <row r="866" spans="2:8">
      <c r="B866" s="810"/>
      <c r="G866"/>
      <c r="H866"/>
    </row>
    <row r="867" spans="2:8">
      <c r="B867" s="810"/>
      <c r="G867"/>
      <c r="H867"/>
    </row>
    <row r="868" spans="2:8">
      <c r="B868" s="810"/>
      <c r="G868"/>
      <c r="H868"/>
    </row>
    <row r="869" spans="2:8">
      <c r="B869" s="810"/>
      <c r="G869"/>
      <c r="H869"/>
    </row>
    <row r="870" spans="2:8">
      <c r="B870" s="810"/>
      <c r="G870"/>
      <c r="H870"/>
    </row>
    <row r="871" spans="2:8">
      <c r="B871" s="810"/>
      <c r="G871"/>
      <c r="H871"/>
    </row>
    <row r="872" spans="2:8">
      <c r="B872" s="810"/>
      <c r="G872"/>
      <c r="H872"/>
    </row>
    <row r="873" spans="2:8">
      <c r="B873" s="810"/>
      <c r="G873"/>
      <c r="H873"/>
    </row>
    <row r="874" spans="2:8">
      <c r="B874" s="810"/>
      <c r="G874"/>
      <c r="H874"/>
    </row>
    <row r="875" spans="2:8">
      <c r="B875" s="810"/>
      <c r="G875"/>
      <c r="H875"/>
    </row>
    <row r="876" spans="2:8">
      <c r="B876" s="810"/>
      <c r="G876"/>
      <c r="H876"/>
    </row>
    <row r="877" spans="2:8">
      <c r="B877" s="810"/>
      <c r="G877"/>
      <c r="H877"/>
    </row>
    <row r="878" spans="2:8">
      <c r="B878" s="810"/>
      <c r="G878"/>
      <c r="H878"/>
    </row>
    <row r="879" spans="2:8">
      <c r="B879" s="810"/>
      <c r="G879"/>
      <c r="H879"/>
    </row>
    <row r="880" spans="2:8">
      <c r="B880" s="810"/>
      <c r="G880"/>
      <c r="H880"/>
    </row>
    <row r="881" spans="2:8">
      <c r="B881" s="810"/>
      <c r="G881"/>
      <c r="H881"/>
    </row>
    <row r="882" spans="2:8">
      <c r="B882" s="810"/>
      <c r="G882"/>
      <c r="H882"/>
    </row>
    <row r="883" spans="2:8">
      <c r="B883" s="810"/>
      <c r="G883"/>
      <c r="H883"/>
    </row>
    <row r="884" spans="2:8">
      <c r="B884" s="810"/>
      <c r="G884"/>
      <c r="H884"/>
    </row>
    <row r="885" spans="2:8">
      <c r="B885" s="810"/>
      <c r="G885"/>
      <c r="H885"/>
    </row>
    <row r="886" spans="2:8">
      <c r="B886" s="810"/>
      <c r="G886"/>
      <c r="H886"/>
    </row>
    <row r="887" spans="2:8">
      <c r="B887" s="810"/>
      <c r="G887"/>
      <c r="H887"/>
    </row>
    <row r="888" spans="2:8">
      <c r="B888" s="810"/>
      <c r="G888"/>
      <c r="H888"/>
    </row>
    <row r="889" spans="2:8">
      <c r="B889" s="810"/>
      <c r="G889"/>
      <c r="H889"/>
    </row>
    <row r="890" spans="2:8">
      <c r="B890" s="810"/>
      <c r="G890"/>
      <c r="H890"/>
    </row>
    <row r="891" spans="2:8">
      <c r="B891" s="810"/>
      <c r="G891"/>
      <c r="H891"/>
    </row>
    <row r="892" spans="2:8">
      <c r="B892" s="810"/>
      <c r="G892"/>
      <c r="H892"/>
    </row>
    <row r="893" spans="2:8">
      <c r="B893" s="810"/>
      <c r="G893"/>
      <c r="H893"/>
    </row>
    <row r="894" spans="2:8">
      <c r="B894" s="810"/>
      <c r="G894"/>
      <c r="H894"/>
    </row>
    <row r="895" spans="2:8">
      <c r="B895" s="810"/>
      <c r="G895"/>
      <c r="H895"/>
    </row>
    <row r="896" spans="2:8">
      <c r="B896" s="810"/>
      <c r="G896"/>
      <c r="H896"/>
    </row>
    <row r="897" spans="2:8">
      <c r="B897" s="810"/>
      <c r="G897"/>
      <c r="H897"/>
    </row>
    <row r="898" spans="2:8">
      <c r="B898" s="810"/>
      <c r="G898"/>
      <c r="H898"/>
    </row>
    <row r="899" spans="2:8">
      <c r="B899" s="810"/>
      <c r="G899"/>
      <c r="H899"/>
    </row>
    <row r="900" spans="2:8">
      <c r="B900" s="810"/>
      <c r="G900"/>
      <c r="H900"/>
    </row>
    <row r="901" spans="2:8">
      <c r="B901" s="810"/>
      <c r="G901"/>
      <c r="H901"/>
    </row>
    <row r="902" spans="2:8">
      <c r="B902" s="810"/>
      <c r="G902"/>
      <c r="H902"/>
    </row>
    <row r="903" spans="2:8">
      <c r="B903" s="810"/>
      <c r="G903"/>
      <c r="H903"/>
    </row>
    <row r="904" spans="2:8">
      <c r="B904" s="810"/>
      <c r="G904"/>
      <c r="H904"/>
    </row>
    <row r="905" spans="2:8">
      <c r="B905" s="810"/>
      <c r="G905"/>
      <c r="H905"/>
    </row>
    <row r="906" spans="2:8">
      <c r="B906" s="810"/>
      <c r="G906"/>
      <c r="H906"/>
    </row>
    <row r="907" spans="2:8">
      <c r="B907" s="810"/>
      <c r="G907"/>
      <c r="H907"/>
    </row>
    <row r="908" spans="2:8">
      <c r="B908" s="810"/>
      <c r="G908"/>
      <c r="H908"/>
    </row>
    <row r="909" spans="2:8">
      <c r="B909" s="810"/>
      <c r="G909"/>
      <c r="H909"/>
    </row>
    <row r="910" spans="2:8">
      <c r="B910" s="810"/>
      <c r="G910"/>
      <c r="H910"/>
    </row>
    <row r="911" spans="2:8">
      <c r="B911" s="810"/>
      <c r="G911"/>
      <c r="H911"/>
    </row>
    <row r="912" spans="2:8">
      <c r="B912" s="810"/>
      <c r="G912"/>
      <c r="H912"/>
    </row>
    <row r="913" spans="2:8">
      <c r="B913" s="810"/>
      <c r="G913"/>
      <c r="H913"/>
    </row>
    <row r="914" spans="2:8">
      <c r="B914" s="810"/>
      <c r="G914"/>
      <c r="H914"/>
    </row>
    <row r="915" spans="2:8">
      <c r="B915" s="810"/>
      <c r="G915"/>
      <c r="H915"/>
    </row>
    <row r="916" spans="2:8">
      <c r="B916" s="810"/>
      <c r="G916"/>
      <c r="H916"/>
    </row>
    <row r="917" spans="2:8">
      <c r="B917" s="810"/>
      <c r="G917"/>
      <c r="H917"/>
    </row>
    <row r="918" spans="2:8">
      <c r="B918" s="810"/>
      <c r="G918"/>
      <c r="H918"/>
    </row>
    <row r="919" spans="2:8">
      <c r="B919" s="810"/>
      <c r="G919"/>
      <c r="H919"/>
    </row>
    <row r="920" spans="2:8">
      <c r="B920" s="810"/>
      <c r="G920"/>
      <c r="H920"/>
    </row>
    <row r="921" spans="2:8">
      <c r="B921" s="810"/>
      <c r="G921"/>
      <c r="H921"/>
    </row>
    <row r="922" spans="2:8">
      <c r="B922" s="810"/>
      <c r="G922"/>
      <c r="H922"/>
    </row>
    <row r="923" spans="2:8">
      <c r="B923" s="810"/>
      <c r="G923"/>
      <c r="H923"/>
    </row>
    <row r="924" spans="2:8">
      <c r="B924" s="810"/>
      <c r="G924"/>
      <c r="H924"/>
    </row>
    <row r="925" spans="2:8">
      <c r="B925" s="810"/>
      <c r="G925"/>
      <c r="H925"/>
    </row>
    <row r="926" spans="2:8">
      <c r="B926" s="810"/>
      <c r="G926"/>
      <c r="H926"/>
    </row>
    <row r="927" spans="2:8">
      <c r="B927" s="810"/>
      <c r="G927"/>
      <c r="H927"/>
    </row>
    <row r="928" spans="2:8">
      <c r="B928" s="810"/>
      <c r="G928"/>
      <c r="H928"/>
    </row>
    <row r="929" spans="2:8">
      <c r="B929" s="810"/>
      <c r="G929"/>
      <c r="H929"/>
    </row>
    <row r="930" spans="2:8">
      <c r="B930" s="810"/>
      <c r="G930"/>
      <c r="H930"/>
    </row>
    <row r="931" spans="2:8">
      <c r="B931" s="810"/>
      <c r="G931"/>
      <c r="H931"/>
    </row>
    <row r="932" spans="2:8">
      <c r="B932" s="810"/>
      <c r="G932"/>
      <c r="H932"/>
    </row>
    <row r="933" spans="2:8">
      <c r="B933" s="810"/>
      <c r="G933"/>
      <c r="H933"/>
    </row>
    <row r="934" spans="2:8">
      <c r="B934" s="810"/>
      <c r="G934"/>
      <c r="H934"/>
    </row>
    <row r="935" spans="2:8">
      <c r="B935" s="810"/>
      <c r="G935"/>
      <c r="H935"/>
    </row>
    <row r="936" spans="2:8">
      <c r="B936" s="810"/>
      <c r="G936"/>
      <c r="H936"/>
    </row>
    <row r="937" spans="2:8">
      <c r="B937" s="810"/>
      <c r="G937"/>
      <c r="H937"/>
    </row>
    <row r="938" spans="2:8">
      <c r="B938" s="810"/>
      <c r="G938"/>
      <c r="H938"/>
    </row>
    <row r="939" spans="2:8">
      <c r="B939" s="810"/>
      <c r="G939"/>
      <c r="H939"/>
    </row>
    <row r="940" spans="2:8">
      <c r="B940" s="810"/>
      <c r="G940"/>
      <c r="H940"/>
    </row>
    <row r="941" spans="2:8">
      <c r="B941" s="810"/>
      <c r="G941"/>
      <c r="H941"/>
    </row>
    <row r="942" spans="2:8">
      <c r="B942" s="810"/>
      <c r="G942"/>
      <c r="H942"/>
    </row>
    <row r="943" spans="2:8">
      <c r="B943" s="810"/>
      <c r="G943"/>
      <c r="H943"/>
    </row>
    <row r="944" spans="2:8">
      <c r="B944" s="810"/>
      <c r="G944"/>
      <c r="H944"/>
    </row>
    <row r="945" spans="2:8">
      <c r="B945" s="810"/>
      <c r="G945"/>
      <c r="H945"/>
    </row>
    <row r="946" spans="2:8">
      <c r="B946" s="810"/>
      <c r="G946"/>
      <c r="H946"/>
    </row>
    <row r="947" spans="2:8">
      <c r="B947" s="810"/>
      <c r="G947"/>
      <c r="H947"/>
    </row>
    <row r="948" spans="2:8">
      <c r="B948" s="810"/>
      <c r="G948"/>
      <c r="H948"/>
    </row>
    <row r="949" spans="2:8">
      <c r="B949" s="810"/>
      <c r="G949"/>
      <c r="H949"/>
    </row>
    <row r="950" spans="2:8">
      <c r="B950" s="810"/>
      <c r="G950"/>
      <c r="H950"/>
    </row>
    <row r="951" spans="2:8">
      <c r="B951" s="810"/>
      <c r="G951"/>
      <c r="H951"/>
    </row>
    <row r="952" spans="2:8">
      <c r="B952" s="810"/>
      <c r="G952"/>
      <c r="H952"/>
    </row>
    <row r="953" spans="2:8">
      <c r="B953" s="810"/>
      <c r="G953"/>
      <c r="H953"/>
    </row>
    <row r="954" spans="2:8">
      <c r="B954" s="810"/>
      <c r="G954"/>
      <c r="H954"/>
    </row>
    <row r="955" spans="2:8">
      <c r="B955" s="810"/>
      <c r="G955"/>
      <c r="H955"/>
    </row>
    <row r="956" spans="2:8">
      <c r="B956" s="810"/>
      <c r="G956"/>
      <c r="H956"/>
    </row>
    <row r="957" spans="2:8">
      <c r="B957" s="810"/>
      <c r="G957"/>
      <c r="H957"/>
    </row>
    <row r="958" spans="2:8">
      <c r="B958" s="810"/>
      <c r="G958"/>
      <c r="H958"/>
    </row>
    <row r="959" spans="2:8">
      <c r="B959" s="810"/>
      <c r="G959"/>
      <c r="H959"/>
    </row>
    <row r="960" spans="2:8">
      <c r="B960" s="810"/>
      <c r="G960"/>
      <c r="H960"/>
    </row>
    <row r="961" spans="2:8">
      <c r="B961" s="810"/>
      <c r="G961"/>
      <c r="H961"/>
    </row>
    <row r="962" spans="2:8">
      <c r="B962" s="810"/>
      <c r="G962"/>
      <c r="H962"/>
    </row>
    <row r="963" spans="2:8">
      <c r="B963" s="810"/>
      <c r="G963"/>
      <c r="H963"/>
    </row>
    <row r="964" spans="2:8">
      <c r="B964" s="810"/>
      <c r="G964"/>
      <c r="H964"/>
    </row>
    <row r="965" spans="2:8">
      <c r="B965" s="810"/>
      <c r="G965"/>
      <c r="H965"/>
    </row>
    <row r="966" spans="2:8">
      <c r="B966" s="810"/>
      <c r="G966"/>
      <c r="H966"/>
    </row>
    <row r="967" spans="2:8">
      <c r="B967" s="810"/>
      <c r="G967"/>
      <c r="H967"/>
    </row>
    <row r="968" spans="2:8">
      <c r="B968" s="810"/>
      <c r="G968"/>
      <c r="H968"/>
    </row>
    <row r="969" spans="2:8">
      <c r="B969" s="810"/>
      <c r="G969"/>
      <c r="H969"/>
    </row>
    <row r="970" spans="2:8">
      <c r="B970" s="810"/>
      <c r="G970"/>
      <c r="H970"/>
    </row>
    <row r="971" spans="2:8">
      <c r="B971" s="810"/>
      <c r="G971"/>
      <c r="H971"/>
    </row>
    <row r="972" spans="2:8">
      <c r="B972" s="810"/>
      <c r="G972"/>
      <c r="H972"/>
    </row>
    <row r="973" spans="2:8">
      <c r="B973" s="810"/>
      <c r="G973"/>
      <c r="H973"/>
    </row>
    <row r="974" spans="2:8">
      <c r="B974" s="810"/>
      <c r="G974"/>
      <c r="H974"/>
    </row>
    <row r="975" spans="2:8">
      <c r="B975" s="810"/>
      <c r="G975"/>
      <c r="H975"/>
    </row>
    <row r="976" spans="2:8">
      <c r="B976" s="810"/>
      <c r="G976"/>
      <c r="H976"/>
    </row>
    <row r="977" spans="2:8">
      <c r="B977" s="810"/>
      <c r="G977"/>
      <c r="H977"/>
    </row>
    <row r="978" spans="2:8">
      <c r="B978" s="810"/>
      <c r="G978"/>
      <c r="H978"/>
    </row>
    <row r="979" spans="2:8">
      <c r="B979" s="810"/>
      <c r="G979"/>
      <c r="H979"/>
    </row>
    <row r="980" spans="2:8">
      <c r="B980" s="810"/>
      <c r="G980"/>
      <c r="H980"/>
    </row>
    <row r="981" spans="2:8">
      <c r="B981" s="810"/>
      <c r="G981"/>
      <c r="H981"/>
    </row>
    <row r="982" spans="2:8">
      <c r="B982" s="810"/>
      <c r="G982"/>
      <c r="H982"/>
    </row>
    <row r="983" spans="2:8">
      <c r="B983" s="810"/>
      <c r="G983"/>
      <c r="H983"/>
    </row>
    <row r="984" spans="2:8">
      <c r="B984" s="810"/>
      <c r="G984"/>
      <c r="H984"/>
    </row>
    <row r="985" spans="2:8">
      <c r="B985" s="810"/>
      <c r="G985"/>
      <c r="H985"/>
    </row>
    <row r="986" spans="2:8">
      <c r="B986" s="810"/>
      <c r="G986"/>
      <c r="H986"/>
    </row>
    <row r="987" spans="2:8">
      <c r="B987" s="810"/>
      <c r="G987"/>
      <c r="H987"/>
    </row>
    <row r="988" spans="2:8">
      <c r="B988" s="810"/>
      <c r="G988"/>
      <c r="H988"/>
    </row>
    <row r="989" spans="2:8">
      <c r="B989" s="810"/>
      <c r="G989"/>
      <c r="H989"/>
    </row>
    <row r="990" spans="2:8">
      <c r="B990" s="810"/>
      <c r="G990"/>
      <c r="H990"/>
    </row>
    <row r="991" spans="2:8">
      <c r="B991" s="810"/>
      <c r="G991"/>
      <c r="H991"/>
    </row>
    <row r="992" spans="2:8">
      <c r="B992" s="810"/>
      <c r="G992"/>
      <c r="H992"/>
    </row>
    <row r="993" spans="2:8">
      <c r="B993" s="810"/>
      <c r="G993"/>
      <c r="H993"/>
    </row>
    <row r="994" spans="2:8">
      <c r="B994" s="810"/>
      <c r="G994"/>
      <c r="H994"/>
    </row>
    <row r="995" spans="2:8">
      <c r="B995" s="810"/>
      <c r="G995"/>
      <c r="H995"/>
    </row>
    <row r="996" spans="2:8">
      <c r="B996" s="810"/>
      <c r="G996"/>
      <c r="H996"/>
    </row>
    <row r="997" spans="2:8">
      <c r="B997" s="810"/>
      <c r="G997"/>
      <c r="H997"/>
    </row>
    <row r="998" spans="2:8">
      <c r="B998" s="810"/>
      <c r="G998"/>
      <c r="H998"/>
    </row>
    <row r="999" spans="2:8">
      <c r="B999" s="810"/>
      <c r="G999"/>
      <c r="H999"/>
    </row>
    <row r="1000" spans="2:8">
      <c r="B1000" s="810"/>
      <c r="G1000"/>
      <c r="H1000"/>
    </row>
    <row r="1001" spans="2:8">
      <c r="B1001" s="810"/>
      <c r="G1001"/>
      <c r="H1001"/>
    </row>
    <row r="1002" spans="2:8">
      <c r="B1002" s="810"/>
      <c r="G1002"/>
      <c r="H1002"/>
    </row>
    <row r="1003" spans="2:8">
      <c r="B1003" s="810"/>
      <c r="G1003"/>
      <c r="H1003"/>
    </row>
    <row r="1004" spans="2:8">
      <c r="B1004" s="810"/>
      <c r="G1004"/>
      <c r="H1004"/>
    </row>
    <row r="1005" spans="2:8">
      <c r="B1005" s="810"/>
      <c r="G1005"/>
      <c r="H1005"/>
    </row>
    <row r="1006" spans="2:8">
      <c r="B1006" s="810"/>
      <c r="G1006"/>
      <c r="H1006"/>
    </row>
    <row r="1007" spans="2:8">
      <c r="B1007" s="810"/>
      <c r="G1007"/>
      <c r="H1007"/>
    </row>
    <row r="1008" spans="2:8">
      <c r="B1008" s="810"/>
      <c r="G1008"/>
      <c r="H1008"/>
    </row>
    <row r="1009" spans="2:8">
      <c r="B1009" s="810"/>
      <c r="G1009"/>
      <c r="H1009"/>
    </row>
    <row r="1010" spans="2:8">
      <c r="B1010" s="810"/>
      <c r="G1010"/>
      <c r="H1010"/>
    </row>
    <row r="1011" spans="2:8">
      <c r="B1011" s="810"/>
      <c r="G1011"/>
      <c r="H1011"/>
    </row>
    <row r="1012" spans="2:8">
      <c r="B1012" s="810"/>
      <c r="G1012"/>
      <c r="H1012"/>
    </row>
    <row r="1013" spans="2:8">
      <c r="B1013" s="810"/>
      <c r="G1013"/>
      <c r="H1013"/>
    </row>
    <row r="1014" spans="2:8">
      <c r="B1014" s="810"/>
      <c r="G1014"/>
      <c r="H1014"/>
    </row>
    <row r="1015" spans="2:8">
      <c r="B1015" s="810"/>
      <c r="G1015"/>
      <c r="H1015"/>
    </row>
    <row r="1016" spans="2:8">
      <c r="B1016" s="810"/>
      <c r="G1016"/>
      <c r="H1016"/>
    </row>
    <row r="1017" spans="2:8">
      <c r="B1017" s="810"/>
      <c r="G1017"/>
      <c r="H1017"/>
    </row>
    <row r="1018" spans="2:8">
      <c r="B1018" s="810"/>
      <c r="G1018"/>
      <c r="H1018"/>
    </row>
    <row r="1019" spans="2:8">
      <c r="B1019" s="810"/>
      <c r="G1019"/>
      <c r="H1019"/>
    </row>
    <row r="1020" spans="2:8">
      <c r="B1020" s="810"/>
      <c r="G1020"/>
      <c r="H1020"/>
    </row>
    <row r="1021" spans="2:8">
      <c r="B1021" s="810"/>
      <c r="G1021"/>
      <c r="H1021"/>
    </row>
    <row r="1022" spans="2:8">
      <c r="B1022" s="810"/>
      <c r="G1022"/>
      <c r="H1022"/>
    </row>
    <row r="1023" spans="2:8">
      <c r="B1023" s="810"/>
      <c r="G1023"/>
      <c r="H1023"/>
    </row>
    <row r="1024" spans="2:8">
      <c r="B1024" s="810"/>
      <c r="G1024"/>
      <c r="H1024"/>
    </row>
    <row r="1025" spans="2:8">
      <c r="B1025" s="810"/>
      <c r="G1025"/>
      <c r="H1025"/>
    </row>
    <row r="1026" spans="2:8">
      <c r="B1026" s="810"/>
      <c r="G1026"/>
      <c r="H1026"/>
    </row>
    <row r="1027" spans="2:8">
      <c r="B1027" s="810"/>
      <c r="G1027"/>
      <c r="H1027"/>
    </row>
    <row r="1028" spans="2:8">
      <c r="B1028" s="810"/>
      <c r="G1028"/>
      <c r="H1028"/>
    </row>
    <row r="1029" spans="2:8">
      <c r="B1029" s="810"/>
      <c r="G1029"/>
      <c r="H1029"/>
    </row>
    <row r="1030" spans="2:8">
      <c r="B1030" s="810"/>
      <c r="G1030"/>
      <c r="H1030"/>
    </row>
    <row r="1031" spans="2:8">
      <c r="B1031" s="810"/>
      <c r="G1031"/>
      <c r="H1031"/>
    </row>
    <row r="1032" spans="2:8">
      <c r="B1032" s="810"/>
      <c r="G1032"/>
      <c r="H1032"/>
    </row>
    <row r="1033" spans="2:8">
      <c r="B1033" s="810"/>
      <c r="G1033"/>
      <c r="H1033"/>
    </row>
    <row r="1034" spans="2:8">
      <c r="B1034" s="810"/>
      <c r="G1034"/>
      <c r="H1034"/>
    </row>
    <row r="1035" spans="2:8">
      <c r="B1035" s="810"/>
      <c r="G1035"/>
      <c r="H1035"/>
    </row>
    <row r="1036" spans="2:8">
      <c r="B1036" s="810"/>
      <c r="G1036"/>
      <c r="H1036"/>
    </row>
    <row r="1037" spans="2:8">
      <c r="B1037" s="810"/>
      <c r="G1037"/>
      <c r="H1037"/>
    </row>
    <row r="1038" spans="2:8">
      <c r="B1038" s="810"/>
      <c r="G1038"/>
      <c r="H1038"/>
    </row>
    <row r="1039" spans="2:8">
      <c r="B1039" s="810"/>
      <c r="G1039"/>
      <c r="H1039"/>
    </row>
    <row r="1040" spans="2:8">
      <c r="B1040" s="810"/>
      <c r="G1040"/>
      <c r="H1040"/>
    </row>
    <row r="1041" spans="2:8">
      <c r="B1041" s="810"/>
      <c r="G1041"/>
      <c r="H1041"/>
    </row>
    <row r="1042" spans="2:8">
      <c r="B1042" s="810"/>
      <c r="G1042"/>
      <c r="H1042"/>
    </row>
    <row r="1043" spans="2:8">
      <c r="B1043" s="810"/>
      <c r="G1043"/>
      <c r="H1043"/>
    </row>
    <row r="1044" spans="2:8">
      <c r="B1044" s="810"/>
      <c r="G1044"/>
      <c r="H1044"/>
    </row>
    <row r="1045" spans="2:8">
      <c r="B1045" s="810"/>
      <c r="G1045"/>
      <c r="H1045"/>
    </row>
    <row r="1046" spans="2:8">
      <c r="B1046" s="810"/>
      <c r="G1046"/>
      <c r="H1046"/>
    </row>
    <row r="1047" spans="2:8">
      <c r="B1047" s="810"/>
      <c r="G1047"/>
      <c r="H1047"/>
    </row>
    <row r="1048" spans="2:8">
      <c r="B1048" s="810"/>
      <c r="G1048"/>
      <c r="H1048"/>
    </row>
    <row r="1049" spans="2:8">
      <c r="B1049" s="810"/>
      <c r="G1049"/>
      <c r="H1049"/>
    </row>
    <row r="1050" spans="2:8">
      <c r="B1050" s="810"/>
      <c r="G1050"/>
      <c r="H1050"/>
    </row>
    <row r="1051" spans="2:8">
      <c r="B1051" s="810"/>
      <c r="G1051"/>
      <c r="H1051"/>
    </row>
    <row r="1052" spans="2:8">
      <c r="B1052" s="810"/>
      <c r="G1052"/>
      <c r="H1052"/>
    </row>
    <row r="1053" spans="2:8">
      <c r="B1053" s="810"/>
      <c r="G1053"/>
      <c r="H1053"/>
    </row>
    <row r="1054" spans="2:8">
      <c r="B1054" s="810"/>
      <c r="G1054"/>
      <c r="H1054"/>
    </row>
    <row r="1055" spans="2:8">
      <c r="B1055" s="810"/>
      <c r="G1055"/>
      <c r="H1055"/>
    </row>
    <row r="1056" spans="2:8">
      <c r="B1056" s="810"/>
      <c r="G1056"/>
      <c r="H1056"/>
    </row>
    <row r="1057" spans="2:8">
      <c r="B1057" s="810"/>
      <c r="G1057"/>
      <c r="H1057"/>
    </row>
    <row r="1058" spans="2:8">
      <c r="B1058" s="810"/>
      <c r="G1058"/>
      <c r="H1058"/>
    </row>
    <row r="1059" spans="2:8">
      <c r="B1059" s="810"/>
      <c r="G1059"/>
      <c r="H1059"/>
    </row>
    <row r="1060" spans="2:8">
      <c r="B1060" s="810"/>
      <c r="G1060"/>
      <c r="H1060"/>
    </row>
    <row r="1061" spans="2:8">
      <c r="B1061" s="810"/>
      <c r="G1061"/>
      <c r="H1061"/>
    </row>
    <row r="1062" spans="2:8">
      <c r="B1062" s="810"/>
      <c r="G1062"/>
      <c r="H1062"/>
    </row>
    <row r="1063" spans="2:8">
      <c r="B1063" s="810"/>
      <c r="G1063"/>
      <c r="H1063"/>
    </row>
    <row r="1064" spans="2:8">
      <c r="B1064" s="810"/>
      <c r="G1064"/>
      <c r="H1064"/>
    </row>
    <row r="1065" spans="2:8">
      <c r="B1065" s="810"/>
      <c r="G1065"/>
      <c r="H1065"/>
    </row>
    <row r="1066" spans="2:8">
      <c r="B1066" s="810"/>
      <c r="G1066"/>
      <c r="H1066"/>
    </row>
    <row r="1067" spans="2:8">
      <c r="B1067" s="810"/>
      <c r="G1067"/>
      <c r="H1067"/>
    </row>
    <row r="1068" spans="2:8">
      <c r="B1068" s="810"/>
      <c r="G1068"/>
      <c r="H1068"/>
    </row>
    <row r="1069" spans="2:8">
      <c r="B1069" s="810"/>
      <c r="G1069"/>
      <c r="H1069"/>
    </row>
    <row r="1070" spans="2:8">
      <c r="B1070" s="810"/>
      <c r="G1070"/>
      <c r="H1070"/>
    </row>
    <row r="1071" spans="2:8">
      <c r="B1071" s="810"/>
      <c r="G1071"/>
      <c r="H1071"/>
    </row>
    <row r="1072" spans="2:8">
      <c r="B1072" s="810"/>
      <c r="G1072"/>
      <c r="H1072"/>
    </row>
    <row r="1073" spans="2:8">
      <c r="B1073" s="810"/>
      <c r="G1073"/>
      <c r="H1073"/>
    </row>
    <row r="1074" spans="2:8">
      <c r="B1074" s="810"/>
      <c r="G1074"/>
      <c r="H1074"/>
    </row>
    <row r="1075" spans="2:8">
      <c r="B1075" s="810"/>
      <c r="G1075"/>
      <c r="H1075"/>
    </row>
    <row r="1076" spans="2:8">
      <c r="B1076" s="810"/>
      <c r="G1076"/>
      <c r="H1076"/>
    </row>
    <row r="1077" spans="2:8">
      <c r="B1077" s="810"/>
      <c r="G1077"/>
      <c r="H1077"/>
    </row>
    <row r="1078" spans="2:8">
      <c r="B1078" s="810"/>
      <c r="G1078"/>
      <c r="H1078"/>
    </row>
    <row r="1079" spans="2:8">
      <c r="B1079" s="810"/>
      <c r="G1079"/>
      <c r="H1079"/>
    </row>
    <row r="1080" spans="2:8">
      <c r="B1080" s="810"/>
      <c r="G1080"/>
      <c r="H1080"/>
    </row>
    <row r="1081" spans="2:8">
      <c r="B1081" s="810"/>
      <c r="G1081"/>
      <c r="H1081"/>
    </row>
    <row r="1082" spans="2:8">
      <c r="B1082" s="810"/>
      <c r="G1082"/>
      <c r="H1082"/>
    </row>
    <row r="1083" spans="2:8">
      <c r="B1083" s="810"/>
      <c r="G1083"/>
      <c r="H1083"/>
    </row>
    <row r="1084" spans="2:8">
      <c r="B1084" s="810"/>
      <c r="G1084"/>
      <c r="H1084"/>
    </row>
    <row r="1085" spans="2:8">
      <c r="B1085" s="810"/>
      <c r="G1085"/>
      <c r="H1085"/>
    </row>
    <row r="1086" spans="2:8">
      <c r="B1086" s="810"/>
      <c r="G1086"/>
      <c r="H1086"/>
    </row>
    <row r="1087" spans="2:8">
      <c r="B1087" s="810"/>
      <c r="G1087"/>
      <c r="H1087"/>
    </row>
    <row r="1088" spans="2:8">
      <c r="B1088" s="810"/>
      <c r="G1088"/>
      <c r="H1088"/>
    </row>
    <row r="1089" spans="2:8">
      <c r="B1089" s="810"/>
      <c r="G1089"/>
      <c r="H1089"/>
    </row>
    <row r="1090" spans="2:8">
      <c r="B1090" s="810"/>
      <c r="G1090"/>
      <c r="H1090"/>
    </row>
    <row r="1091" spans="2:8">
      <c r="B1091" s="810"/>
      <c r="G1091"/>
      <c r="H1091"/>
    </row>
    <row r="1092" spans="2:8">
      <c r="B1092" s="810"/>
      <c r="G1092"/>
      <c r="H1092"/>
    </row>
    <row r="1093" spans="2:8">
      <c r="B1093" s="810"/>
      <c r="G1093"/>
      <c r="H1093"/>
    </row>
    <row r="1094" spans="2:8">
      <c r="B1094" s="810"/>
      <c r="G1094"/>
      <c r="H1094"/>
    </row>
    <row r="1095" spans="2:8">
      <c r="B1095" s="810"/>
      <c r="G1095"/>
      <c r="H1095"/>
    </row>
    <row r="1096" spans="2:8">
      <c r="B1096" s="810"/>
      <c r="G1096"/>
      <c r="H1096"/>
    </row>
    <row r="1097" spans="2:8">
      <c r="B1097" s="810"/>
      <c r="G1097"/>
      <c r="H1097"/>
    </row>
    <row r="1098" spans="2:8">
      <c r="B1098" s="810"/>
      <c r="G1098"/>
      <c r="H1098"/>
    </row>
    <row r="1099" spans="2:8">
      <c r="B1099" s="810"/>
      <c r="G1099"/>
      <c r="H1099"/>
    </row>
    <row r="1100" spans="2:8">
      <c r="B1100" s="810"/>
      <c r="G1100"/>
      <c r="H1100"/>
    </row>
    <row r="1101" spans="2:8">
      <c r="B1101" s="810"/>
      <c r="G1101"/>
      <c r="H1101"/>
    </row>
    <row r="1102" spans="2:8">
      <c r="B1102" s="810"/>
      <c r="G1102"/>
      <c r="H1102"/>
    </row>
    <row r="1103" spans="2:8">
      <c r="B1103" s="810"/>
      <c r="G1103"/>
      <c r="H1103"/>
    </row>
    <row r="1104" spans="2:8">
      <c r="B1104" s="810"/>
      <c r="G1104"/>
      <c r="H1104"/>
    </row>
    <row r="1105" spans="2:8">
      <c r="B1105" s="810"/>
      <c r="G1105"/>
      <c r="H1105"/>
    </row>
    <row r="1106" spans="2:8">
      <c r="B1106" s="810"/>
      <c r="G1106"/>
      <c r="H1106"/>
    </row>
    <row r="1107" spans="2:8">
      <c r="B1107" s="810"/>
      <c r="G1107"/>
      <c r="H1107"/>
    </row>
    <row r="1108" spans="2:8">
      <c r="B1108" s="810"/>
      <c r="G1108"/>
      <c r="H1108"/>
    </row>
    <row r="1109" spans="2:8">
      <c r="B1109" s="810"/>
      <c r="G1109"/>
      <c r="H1109"/>
    </row>
    <row r="1110" spans="2:8">
      <c r="B1110" s="810"/>
      <c r="G1110"/>
      <c r="H1110"/>
    </row>
    <row r="1111" spans="2:8">
      <c r="B1111" s="810"/>
      <c r="G1111"/>
      <c r="H1111"/>
    </row>
    <row r="1112" spans="2:8">
      <c r="B1112" s="810"/>
      <c r="G1112"/>
      <c r="H1112"/>
    </row>
    <row r="1113" spans="2:8">
      <c r="B1113" s="810"/>
      <c r="G1113"/>
      <c r="H1113"/>
    </row>
    <row r="1114" spans="2:8">
      <c r="B1114" s="810"/>
      <c r="G1114"/>
      <c r="H1114"/>
    </row>
    <row r="1115" spans="2:8">
      <c r="B1115" s="810"/>
      <c r="G1115"/>
      <c r="H1115"/>
    </row>
    <row r="1116" spans="2:8">
      <c r="B1116" s="810"/>
      <c r="G1116"/>
      <c r="H1116"/>
    </row>
    <row r="1117" spans="2:8">
      <c r="B1117" s="810"/>
      <c r="G1117"/>
      <c r="H1117"/>
    </row>
    <row r="1118" spans="2:8">
      <c r="B1118" s="810"/>
      <c r="G1118"/>
      <c r="H1118"/>
    </row>
    <row r="1119" spans="2:8">
      <c r="B1119" s="810"/>
      <c r="G1119"/>
      <c r="H1119"/>
    </row>
    <row r="1120" spans="2:8">
      <c r="B1120" s="810"/>
      <c r="G1120"/>
      <c r="H1120"/>
    </row>
    <row r="1121" spans="2:8">
      <c r="B1121" s="810"/>
      <c r="G1121"/>
      <c r="H1121"/>
    </row>
    <row r="1122" spans="2:8">
      <c r="B1122" s="810"/>
      <c r="G1122"/>
      <c r="H1122"/>
    </row>
    <row r="1123" spans="2:8">
      <c r="B1123" s="810"/>
      <c r="G1123"/>
      <c r="H1123"/>
    </row>
    <row r="1124" spans="2:8">
      <c r="B1124" s="810"/>
      <c r="G1124"/>
      <c r="H1124"/>
    </row>
    <row r="1125" spans="2:8">
      <c r="B1125" s="810"/>
      <c r="G1125"/>
      <c r="H1125"/>
    </row>
    <row r="1126" spans="2:8">
      <c r="B1126" s="810"/>
      <c r="G1126"/>
      <c r="H1126"/>
    </row>
    <row r="1127" spans="2:8">
      <c r="B1127" s="810"/>
      <c r="G1127"/>
      <c r="H1127"/>
    </row>
    <row r="1128" spans="2:8">
      <c r="B1128" s="810"/>
      <c r="G1128"/>
      <c r="H1128"/>
    </row>
    <row r="1129" spans="2:8">
      <c r="B1129" s="810"/>
      <c r="G1129"/>
      <c r="H1129"/>
    </row>
    <row r="1130" spans="2:8">
      <c r="B1130" s="810"/>
      <c r="G1130"/>
      <c r="H1130"/>
    </row>
    <row r="1131" spans="2:8">
      <c r="B1131" s="810"/>
      <c r="G1131"/>
      <c r="H1131"/>
    </row>
    <row r="1132" spans="2:8">
      <c r="B1132" s="810"/>
      <c r="G1132"/>
      <c r="H1132"/>
    </row>
    <row r="1133" spans="2:8">
      <c r="B1133" s="810"/>
      <c r="G1133"/>
      <c r="H1133"/>
    </row>
    <row r="1134" spans="2:8">
      <c r="B1134" s="810"/>
      <c r="G1134"/>
      <c r="H1134"/>
    </row>
    <row r="1135" spans="2:8">
      <c r="B1135" s="810"/>
      <c r="G1135"/>
      <c r="H1135"/>
    </row>
    <row r="1136" spans="2:8">
      <c r="B1136" s="810"/>
      <c r="G1136"/>
      <c r="H1136"/>
    </row>
    <row r="1137" spans="2:8">
      <c r="B1137" s="810"/>
      <c r="G1137"/>
      <c r="H1137"/>
    </row>
    <row r="1138" spans="2:8">
      <c r="B1138" s="810"/>
      <c r="G1138"/>
      <c r="H1138"/>
    </row>
    <row r="1139" spans="2:8">
      <c r="B1139" s="810"/>
      <c r="G1139"/>
      <c r="H1139"/>
    </row>
    <row r="1140" spans="2:8">
      <c r="B1140" s="810"/>
      <c r="G1140"/>
      <c r="H1140"/>
    </row>
    <row r="1141" spans="2:8">
      <c r="B1141" s="810"/>
      <c r="G1141"/>
      <c r="H1141"/>
    </row>
    <row r="1142" spans="2:8">
      <c r="B1142" s="810"/>
      <c r="G1142"/>
      <c r="H1142"/>
    </row>
    <row r="1143" spans="2:8">
      <c r="B1143" s="810"/>
      <c r="G1143"/>
      <c r="H1143"/>
    </row>
    <row r="1144" spans="2:8">
      <c r="B1144" s="810"/>
      <c r="G1144"/>
      <c r="H1144"/>
    </row>
    <row r="1145" spans="2:8">
      <c r="B1145" s="810"/>
      <c r="G1145"/>
      <c r="H1145"/>
    </row>
    <row r="1146" spans="2:8">
      <c r="B1146" s="810"/>
      <c r="G1146"/>
      <c r="H1146"/>
    </row>
    <row r="1147" spans="2:8">
      <c r="B1147" s="810"/>
      <c r="G1147"/>
      <c r="H1147"/>
    </row>
    <row r="1148" spans="2:8">
      <c r="B1148" s="810"/>
      <c r="G1148"/>
      <c r="H1148"/>
    </row>
    <row r="1149" spans="2:8">
      <c r="B1149" s="810"/>
      <c r="G1149"/>
      <c r="H1149"/>
    </row>
    <row r="1150" spans="2:8">
      <c r="B1150" s="810"/>
      <c r="G1150"/>
      <c r="H1150"/>
    </row>
    <row r="1151" spans="2:8">
      <c r="B1151" s="810"/>
      <c r="G1151"/>
      <c r="H1151"/>
    </row>
    <row r="1152" spans="2:8">
      <c r="B1152" s="810"/>
      <c r="G1152"/>
      <c r="H1152"/>
    </row>
    <row r="1153" spans="2:8">
      <c r="B1153" s="810"/>
      <c r="G1153"/>
      <c r="H1153"/>
    </row>
    <row r="1154" spans="2:8">
      <c r="B1154" s="810"/>
      <c r="G1154"/>
      <c r="H1154"/>
    </row>
    <row r="1155" spans="2:8">
      <c r="B1155" s="810"/>
      <c r="G1155"/>
      <c r="H1155"/>
    </row>
    <row r="1156" spans="2:8">
      <c r="B1156" s="810"/>
      <c r="G1156"/>
      <c r="H1156"/>
    </row>
    <row r="1157" spans="2:8">
      <c r="B1157" s="810"/>
      <c r="G1157"/>
      <c r="H1157"/>
    </row>
    <row r="1158" spans="2:8">
      <c r="B1158" s="810"/>
      <c r="G1158"/>
      <c r="H1158"/>
    </row>
    <row r="1159" spans="2:8">
      <c r="B1159" s="810"/>
      <c r="G1159"/>
      <c r="H1159"/>
    </row>
    <row r="1160" spans="2:8">
      <c r="B1160" s="810"/>
      <c r="G1160"/>
      <c r="H1160"/>
    </row>
    <row r="1161" spans="2:8">
      <c r="B1161" s="810"/>
      <c r="G1161"/>
      <c r="H1161"/>
    </row>
    <row r="1162" spans="2:8">
      <c r="B1162" s="810"/>
      <c r="G1162"/>
      <c r="H1162"/>
    </row>
    <row r="1163" spans="2:8">
      <c r="B1163" s="810"/>
      <c r="G1163"/>
      <c r="H1163"/>
    </row>
    <row r="1164" spans="2:8">
      <c r="B1164" s="810"/>
      <c r="G1164"/>
      <c r="H1164"/>
    </row>
    <row r="1165" spans="2:8">
      <c r="B1165" s="810"/>
      <c r="G1165"/>
      <c r="H1165"/>
    </row>
    <row r="1166" spans="2:8">
      <c r="B1166" s="810"/>
      <c r="G1166"/>
      <c r="H1166"/>
    </row>
    <row r="1167" spans="2:8">
      <c r="B1167" s="810"/>
      <c r="G1167"/>
      <c r="H1167"/>
    </row>
    <row r="1168" spans="2:8">
      <c r="B1168" s="810"/>
      <c r="G1168"/>
      <c r="H1168"/>
    </row>
    <row r="1169" spans="2:8">
      <c r="B1169" s="810"/>
      <c r="G1169"/>
      <c r="H1169"/>
    </row>
    <row r="1170" spans="2:8">
      <c r="B1170" s="810"/>
      <c r="G1170"/>
      <c r="H1170"/>
    </row>
    <row r="1171" spans="2:8">
      <c r="B1171" s="810"/>
      <c r="G1171"/>
      <c r="H1171"/>
    </row>
    <row r="1172" spans="2:8">
      <c r="B1172" s="810"/>
      <c r="G1172"/>
      <c r="H1172"/>
    </row>
    <row r="1173" spans="2:8">
      <c r="B1173" s="810"/>
      <c r="G1173"/>
      <c r="H1173"/>
    </row>
    <row r="1174" spans="2:8">
      <c r="B1174" s="810"/>
      <c r="G1174"/>
      <c r="H1174"/>
    </row>
    <row r="1175" spans="2:8">
      <c r="B1175" s="810"/>
      <c r="G1175"/>
      <c r="H1175"/>
    </row>
    <row r="1176" spans="2:8">
      <c r="B1176" s="810"/>
      <c r="G1176"/>
      <c r="H1176"/>
    </row>
    <row r="1177" spans="2:8">
      <c r="B1177" s="810"/>
      <c r="G1177"/>
      <c r="H1177"/>
    </row>
    <row r="1178" spans="2:8">
      <c r="B1178" s="810"/>
      <c r="G1178"/>
      <c r="H1178"/>
    </row>
    <row r="1179" spans="2:8">
      <c r="B1179" s="810"/>
      <c r="G1179"/>
      <c r="H1179"/>
    </row>
    <row r="1180" spans="2:8">
      <c r="B1180" s="810"/>
      <c r="G1180"/>
      <c r="H1180"/>
    </row>
    <row r="1181" spans="2:8">
      <c r="B1181" s="810"/>
      <c r="G1181"/>
      <c r="H1181"/>
    </row>
    <row r="1182" spans="2:8">
      <c r="B1182" s="810"/>
      <c r="G1182"/>
      <c r="H1182"/>
    </row>
    <row r="1183" spans="2:8">
      <c r="B1183" s="810"/>
      <c r="G1183"/>
      <c r="H1183"/>
    </row>
    <row r="1184" spans="2:8">
      <c r="B1184" s="810"/>
      <c r="G1184"/>
      <c r="H1184"/>
    </row>
    <row r="1185" spans="2:8">
      <c r="B1185" s="810"/>
      <c r="G1185"/>
      <c r="H1185"/>
    </row>
    <row r="1186" spans="2:8">
      <c r="B1186" s="810"/>
      <c r="G1186"/>
      <c r="H1186"/>
    </row>
    <row r="1187" spans="2:8">
      <c r="B1187" s="810"/>
      <c r="G1187"/>
      <c r="H1187"/>
    </row>
    <row r="1188" spans="2:8">
      <c r="B1188" s="810"/>
      <c r="G1188"/>
      <c r="H1188"/>
    </row>
    <row r="1189" spans="2:8">
      <c r="B1189" s="810"/>
      <c r="G1189"/>
      <c r="H1189"/>
    </row>
    <row r="1190" spans="2:8">
      <c r="B1190" s="810"/>
      <c r="G1190"/>
      <c r="H1190"/>
    </row>
    <row r="1191" spans="2:8">
      <c r="B1191" s="810"/>
      <c r="G1191"/>
      <c r="H1191"/>
    </row>
    <row r="1192" spans="2:8">
      <c r="B1192" s="810"/>
      <c r="G1192"/>
      <c r="H1192"/>
    </row>
    <row r="1193" spans="2:8">
      <c r="B1193" s="810"/>
      <c r="G1193"/>
      <c r="H1193"/>
    </row>
    <row r="1194" spans="2:8">
      <c r="B1194" s="810"/>
      <c r="G1194"/>
      <c r="H1194"/>
    </row>
    <row r="1195" spans="2:8">
      <c r="B1195" s="810"/>
      <c r="G1195"/>
      <c r="H1195"/>
    </row>
    <row r="1196" spans="2:8">
      <c r="B1196" s="810"/>
      <c r="G1196"/>
      <c r="H1196"/>
    </row>
    <row r="1197" spans="2:8">
      <c r="B1197" s="810"/>
      <c r="G1197"/>
      <c r="H1197"/>
    </row>
    <row r="1198" spans="2:8">
      <c r="B1198" s="810"/>
      <c r="G1198"/>
      <c r="H1198"/>
    </row>
    <row r="1199" spans="2:8">
      <c r="B1199" s="810"/>
      <c r="G1199"/>
      <c r="H1199"/>
    </row>
    <row r="1200" spans="2:8">
      <c r="B1200" s="810"/>
      <c r="G1200"/>
      <c r="H1200"/>
    </row>
    <row r="1201" spans="2:8">
      <c r="B1201" s="810"/>
      <c r="G1201"/>
      <c r="H1201"/>
    </row>
    <row r="1202" spans="2:8">
      <c r="B1202" s="810"/>
      <c r="G1202"/>
      <c r="H1202"/>
    </row>
    <row r="1203" spans="2:8">
      <c r="B1203" s="810"/>
      <c r="G1203"/>
      <c r="H1203"/>
    </row>
    <row r="1204" spans="2:8">
      <c r="B1204" s="810"/>
      <c r="G1204"/>
      <c r="H1204"/>
    </row>
    <row r="1205" spans="2:8">
      <c r="B1205" s="810"/>
      <c r="G1205"/>
      <c r="H1205"/>
    </row>
    <row r="1206" spans="2:8">
      <c r="B1206" s="810"/>
      <c r="G1206"/>
      <c r="H1206"/>
    </row>
    <row r="1207" spans="2:8">
      <c r="B1207" s="810"/>
      <c r="G1207"/>
      <c r="H1207"/>
    </row>
    <row r="1208" spans="2:8">
      <c r="B1208" s="810"/>
      <c r="G1208"/>
      <c r="H1208"/>
    </row>
    <row r="1209" spans="2:8">
      <c r="B1209" s="810"/>
      <c r="G1209"/>
      <c r="H1209"/>
    </row>
    <row r="1210" spans="2:8">
      <c r="B1210" s="810"/>
      <c r="G1210"/>
      <c r="H1210"/>
    </row>
    <row r="1211" spans="2:8">
      <c r="B1211" s="810"/>
      <c r="G1211"/>
      <c r="H1211"/>
    </row>
    <row r="1212" spans="2:8">
      <c r="B1212" s="810"/>
      <c r="G1212"/>
      <c r="H1212"/>
    </row>
    <row r="1213" spans="2:8">
      <c r="B1213" s="810"/>
      <c r="G1213"/>
      <c r="H1213"/>
    </row>
    <row r="1214" spans="2:8">
      <c r="B1214" s="810"/>
      <c r="G1214"/>
      <c r="H1214"/>
    </row>
    <row r="1215" spans="2:8">
      <c r="B1215" s="810"/>
      <c r="G1215"/>
      <c r="H1215"/>
    </row>
    <row r="1216" spans="2:8">
      <c r="B1216" s="810"/>
      <c r="G1216"/>
      <c r="H1216"/>
    </row>
    <row r="1217" spans="2:8">
      <c r="B1217" s="810"/>
      <c r="G1217"/>
      <c r="H1217"/>
    </row>
    <row r="1218" spans="2:8">
      <c r="B1218" s="810"/>
      <c r="G1218"/>
      <c r="H1218"/>
    </row>
    <row r="1219" spans="2:8">
      <c r="B1219" s="810"/>
      <c r="G1219"/>
      <c r="H1219"/>
    </row>
    <row r="1220" spans="2:8">
      <c r="B1220" s="810"/>
      <c r="G1220"/>
      <c r="H1220"/>
    </row>
    <row r="1221" spans="2:8">
      <c r="B1221" s="810"/>
      <c r="G1221"/>
      <c r="H1221"/>
    </row>
    <row r="1222" spans="2:8">
      <c r="B1222" s="810"/>
      <c r="G1222"/>
      <c r="H1222"/>
    </row>
    <row r="1223" spans="2:8">
      <c r="B1223" s="810"/>
      <c r="G1223"/>
      <c r="H1223"/>
    </row>
    <row r="1224" spans="2:8">
      <c r="B1224" s="810"/>
      <c r="G1224"/>
      <c r="H1224"/>
    </row>
    <row r="1225" spans="2:8">
      <c r="B1225" s="810"/>
      <c r="G1225"/>
      <c r="H1225"/>
    </row>
    <row r="1226" spans="2:8">
      <c r="B1226" s="810"/>
      <c r="G1226"/>
      <c r="H1226"/>
    </row>
    <row r="1227" spans="2:8">
      <c r="B1227" s="810"/>
      <c r="G1227"/>
      <c r="H1227"/>
    </row>
    <row r="1228" spans="2:8">
      <c r="B1228" s="810"/>
      <c r="G1228"/>
      <c r="H1228"/>
    </row>
    <row r="1229" spans="2:8">
      <c r="B1229" s="810"/>
      <c r="G1229"/>
      <c r="H1229"/>
    </row>
    <row r="1230" spans="2:8">
      <c r="B1230" s="810"/>
      <c r="G1230"/>
      <c r="H1230"/>
    </row>
    <row r="1231" spans="2:8">
      <c r="B1231" s="810"/>
      <c r="G1231"/>
      <c r="H1231"/>
    </row>
    <row r="1232" spans="2:8">
      <c r="B1232" s="810"/>
      <c r="G1232"/>
      <c r="H1232"/>
    </row>
    <row r="1233" spans="2:8">
      <c r="B1233" s="810"/>
      <c r="G1233"/>
      <c r="H1233"/>
    </row>
    <row r="1234" spans="2:8">
      <c r="B1234" s="810"/>
      <c r="G1234"/>
      <c r="H1234"/>
    </row>
    <row r="1235" spans="2:8">
      <c r="B1235" s="810"/>
      <c r="G1235"/>
      <c r="H1235"/>
    </row>
    <row r="1236" spans="2:8">
      <c r="B1236" s="810"/>
      <c r="G1236"/>
      <c r="H1236"/>
    </row>
    <row r="1237" spans="2:8">
      <c r="B1237" s="810"/>
      <c r="G1237"/>
      <c r="H1237"/>
    </row>
    <row r="1238" spans="2:8">
      <c r="B1238" s="810"/>
      <c r="G1238"/>
      <c r="H1238"/>
    </row>
    <row r="1239" spans="2:8">
      <c r="B1239" s="810"/>
      <c r="G1239"/>
      <c r="H1239"/>
    </row>
    <row r="1240" spans="2:8">
      <c r="B1240" s="810"/>
      <c r="G1240"/>
      <c r="H1240"/>
    </row>
    <row r="1241" spans="2:8">
      <c r="B1241" s="810"/>
      <c r="G1241"/>
      <c r="H1241"/>
    </row>
    <row r="1242" spans="2:8">
      <c r="B1242" s="810"/>
      <c r="G1242"/>
      <c r="H1242"/>
    </row>
    <row r="1243" spans="2:8">
      <c r="B1243" s="810"/>
      <c r="G1243"/>
      <c r="H1243"/>
    </row>
    <row r="1244" spans="2:8">
      <c r="B1244" s="810"/>
      <c r="G1244"/>
      <c r="H1244"/>
    </row>
    <row r="1245" spans="2:8">
      <c r="B1245" s="810"/>
      <c r="G1245"/>
      <c r="H1245"/>
    </row>
    <row r="1246" spans="2:8">
      <c r="B1246" s="810"/>
      <c r="G1246"/>
      <c r="H1246"/>
    </row>
    <row r="1247" spans="2:8">
      <c r="B1247" s="810"/>
      <c r="G1247"/>
      <c r="H1247"/>
    </row>
    <row r="1248" spans="2:8">
      <c r="B1248" s="810"/>
      <c r="G1248"/>
      <c r="H1248"/>
    </row>
    <row r="1249" spans="2:8">
      <c r="B1249" s="810"/>
      <c r="G1249"/>
      <c r="H1249"/>
    </row>
    <row r="1250" spans="2:8">
      <c r="B1250" s="810"/>
      <c r="G1250"/>
      <c r="H1250"/>
    </row>
    <row r="1251" spans="2:8">
      <c r="B1251" s="810"/>
      <c r="G1251"/>
      <c r="H1251"/>
    </row>
    <row r="1252" spans="2:8">
      <c r="B1252" s="810"/>
      <c r="G1252"/>
      <c r="H1252"/>
    </row>
    <row r="1253" spans="2:8">
      <c r="B1253" s="810"/>
      <c r="G1253"/>
      <c r="H1253"/>
    </row>
    <row r="1254" spans="2:8">
      <c r="B1254" s="810"/>
      <c r="G1254"/>
      <c r="H1254"/>
    </row>
    <row r="1255" spans="2:8">
      <c r="B1255" s="810"/>
      <c r="G1255"/>
      <c r="H1255"/>
    </row>
    <row r="1256" spans="2:8">
      <c r="B1256" s="810"/>
      <c r="G1256"/>
      <c r="H1256"/>
    </row>
    <row r="1257" spans="2:8">
      <c r="B1257" s="810"/>
      <c r="G1257"/>
      <c r="H1257"/>
    </row>
    <row r="1258" spans="2:8">
      <c r="B1258" s="810"/>
      <c r="G1258"/>
      <c r="H1258"/>
    </row>
    <row r="1259" spans="2:8">
      <c r="B1259" s="810"/>
      <c r="G1259"/>
      <c r="H1259"/>
    </row>
    <row r="1260" spans="2:8">
      <c r="B1260" s="810"/>
      <c r="G1260"/>
      <c r="H1260"/>
    </row>
    <row r="1261" spans="2:8">
      <c r="B1261" s="810"/>
      <c r="G1261"/>
      <c r="H1261"/>
    </row>
    <row r="1262" spans="2:8">
      <c r="B1262" s="810"/>
      <c r="G1262"/>
      <c r="H1262"/>
    </row>
    <row r="1263" spans="2:8">
      <c r="B1263" s="810"/>
      <c r="G1263"/>
      <c r="H1263"/>
    </row>
    <row r="1264" spans="2:8">
      <c r="B1264" s="810"/>
      <c r="G1264"/>
      <c r="H1264"/>
    </row>
    <row r="1265" spans="2:8">
      <c r="B1265" s="810"/>
      <c r="G1265"/>
      <c r="H1265"/>
    </row>
    <row r="1266" spans="2:8">
      <c r="B1266" s="810"/>
      <c r="G1266"/>
      <c r="H1266"/>
    </row>
    <row r="1267" spans="2:8">
      <c r="B1267" s="810"/>
      <c r="G1267"/>
      <c r="H1267"/>
    </row>
    <row r="1268" spans="2:8">
      <c r="B1268" s="810"/>
      <c r="G1268"/>
      <c r="H1268"/>
    </row>
    <row r="1269" spans="2:8">
      <c r="B1269" s="810"/>
      <c r="G1269"/>
      <c r="H1269"/>
    </row>
    <row r="1270" spans="2:8">
      <c r="B1270" s="810"/>
      <c r="G1270"/>
      <c r="H1270"/>
    </row>
    <row r="1271" spans="2:8">
      <c r="B1271" s="810"/>
      <c r="G1271"/>
      <c r="H1271"/>
    </row>
    <row r="1272" spans="2:8">
      <c r="B1272" s="810"/>
      <c r="G1272"/>
      <c r="H1272"/>
    </row>
    <row r="1273" spans="2:8">
      <c r="B1273" s="810"/>
      <c r="G1273"/>
      <c r="H1273"/>
    </row>
    <row r="1274" spans="2:8">
      <c r="B1274" s="810"/>
      <c r="G1274"/>
      <c r="H1274"/>
    </row>
    <row r="1275" spans="2:8">
      <c r="B1275" s="810"/>
      <c r="G1275"/>
      <c r="H1275"/>
    </row>
    <row r="1276" spans="2:8">
      <c r="B1276" s="810"/>
      <c r="G1276"/>
      <c r="H1276"/>
    </row>
    <row r="1277" spans="2:8">
      <c r="B1277" s="810"/>
      <c r="G1277"/>
      <c r="H1277"/>
    </row>
    <row r="1278" spans="2:8">
      <c r="B1278" s="810"/>
      <c r="G1278"/>
      <c r="H1278"/>
    </row>
    <row r="1279" spans="2:8">
      <c r="B1279" s="810"/>
      <c r="G1279"/>
      <c r="H1279"/>
    </row>
    <row r="1280" spans="2:8">
      <c r="B1280" s="810"/>
      <c r="G1280"/>
      <c r="H1280"/>
    </row>
    <row r="1281" spans="2:8">
      <c r="B1281" s="810"/>
      <c r="G1281"/>
      <c r="H1281"/>
    </row>
    <row r="1282" spans="2:8">
      <c r="B1282" s="810"/>
      <c r="G1282"/>
      <c r="H1282"/>
    </row>
    <row r="1283" spans="2:8">
      <c r="B1283" s="810"/>
      <c r="G1283"/>
      <c r="H1283"/>
    </row>
    <row r="1284" spans="2:8">
      <c r="B1284" s="810"/>
      <c r="G1284"/>
      <c r="H1284"/>
    </row>
    <row r="1285" spans="2:8">
      <c r="B1285" s="810"/>
      <c r="G1285"/>
      <c r="H1285"/>
    </row>
    <row r="1286" spans="2:8">
      <c r="B1286" s="810"/>
      <c r="G1286"/>
      <c r="H1286"/>
    </row>
    <row r="1287" spans="2:8">
      <c r="B1287" s="810"/>
      <c r="G1287"/>
      <c r="H1287"/>
    </row>
    <row r="1288" spans="2:8">
      <c r="B1288" s="810"/>
      <c r="G1288"/>
      <c r="H1288"/>
    </row>
    <row r="1289" spans="2:8">
      <c r="B1289" s="810"/>
      <c r="G1289"/>
      <c r="H1289"/>
    </row>
    <row r="1290" spans="2:8">
      <c r="B1290" s="810"/>
      <c r="G1290"/>
      <c r="H1290"/>
    </row>
    <row r="1291" spans="2:8">
      <c r="B1291" s="810"/>
      <c r="G1291"/>
      <c r="H1291"/>
    </row>
    <row r="1292" spans="2:8">
      <c r="B1292" s="810"/>
      <c r="G1292"/>
      <c r="H1292"/>
    </row>
    <row r="1293" spans="2:8">
      <c r="B1293" s="810"/>
      <c r="G1293"/>
      <c r="H1293"/>
    </row>
    <row r="1294" spans="2:8">
      <c r="B1294" s="810"/>
      <c r="G1294"/>
      <c r="H1294"/>
    </row>
    <row r="1295" spans="2:8">
      <c r="B1295" s="810"/>
      <c r="G1295"/>
      <c r="H1295"/>
    </row>
    <row r="1296" spans="2:8">
      <c r="B1296" s="810"/>
      <c r="G1296"/>
      <c r="H1296"/>
    </row>
    <row r="1297" spans="2:8">
      <c r="B1297" s="810"/>
      <c r="G1297"/>
      <c r="H1297"/>
    </row>
    <row r="1298" spans="2:8">
      <c r="B1298" s="810"/>
      <c r="G1298"/>
      <c r="H1298"/>
    </row>
    <row r="1299" spans="2:8">
      <c r="B1299" s="810"/>
      <c r="G1299"/>
      <c r="H1299"/>
    </row>
    <row r="1300" spans="2:8">
      <c r="B1300" s="810"/>
      <c r="G1300"/>
      <c r="H1300"/>
    </row>
    <row r="1301" spans="2:8">
      <c r="B1301" s="810"/>
      <c r="G1301"/>
      <c r="H1301"/>
    </row>
    <row r="1302" spans="2:8">
      <c r="B1302" s="810"/>
      <c r="G1302"/>
      <c r="H1302"/>
    </row>
    <row r="1303" spans="2:8">
      <c r="B1303" s="810"/>
      <c r="G1303"/>
      <c r="H1303"/>
    </row>
    <row r="1304" spans="2:8">
      <c r="B1304" s="810"/>
      <c r="G1304"/>
      <c r="H1304"/>
    </row>
    <row r="1305" spans="2:8">
      <c r="B1305" s="810"/>
      <c r="G1305"/>
      <c r="H1305"/>
    </row>
    <row r="1306" spans="2:8">
      <c r="B1306" s="810"/>
      <c r="G1306"/>
      <c r="H1306"/>
    </row>
    <row r="1307" spans="2:8">
      <c r="B1307" s="810"/>
      <c r="G1307"/>
      <c r="H1307"/>
    </row>
    <row r="1308" spans="2:8">
      <c r="B1308" s="810"/>
      <c r="G1308"/>
      <c r="H1308"/>
    </row>
    <row r="1309" spans="2:8">
      <c r="B1309" s="810"/>
      <c r="G1309"/>
      <c r="H1309"/>
    </row>
    <row r="1310" spans="2:8">
      <c r="B1310" s="810"/>
      <c r="G1310"/>
      <c r="H1310"/>
    </row>
    <row r="1311" spans="2:8">
      <c r="B1311" s="810"/>
      <c r="G1311"/>
      <c r="H1311"/>
    </row>
    <row r="1312" spans="2:8">
      <c r="B1312" s="810"/>
      <c r="G1312"/>
      <c r="H1312"/>
    </row>
    <row r="1313" spans="2:8">
      <c r="B1313" s="810"/>
      <c r="G1313"/>
      <c r="H1313"/>
    </row>
    <row r="1314" spans="2:8">
      <c r="B1314" s="810"/>
      <c r="G1314"/>
      <c r="H1314"/>
    </row>
    <row r="1315" spans="2:8">
      <c r="B1315" s="810"/>
      <c r="G1315"/>
      <c r="H1315"/>
    </row>
    <row r="1316" spans="2:8">
      <c r="B1316" s="810"/>
      <c r="G1316"/>
      <c r="H1316"/>
    </row>
    <row r="1317" spans="2:8">
      <c r="B1317" s="810"/>
      <c r="G1317"/>
      <c r="H1317"/>
    </row>
    <row r="1318" spans="2:8">
      <c r="B1318" s="810"/>
      <c r="G1318"/>
      <c r="H1318"/>
    </row>
    <row r="1319" spans="2:8">
      <c r="B1319" s="810"/>
      <c r="G1319"/>
      <c r="H1319"/>
    </row>
    <row r="1320" spans="2:8">
      <c r="B1320" s="810"/>
      <c r="G1320"/>
      <c r="H1320"/>
    </row>
    <row r="1321" spans="2:8">
      <c r="B1321" s="810"/>
      <c r="G1321"/>
      <c r="H1321"/>
    </row>
    <row r="1322" spans="2:8">
      <c r="B1322" s="810"/>
      <c r="G1322"/>
      <c r="H1322"/>
    </row>
    <row r="1323" spans="2:8">
      <c r="B1323" s="810"/>
      <c r="G1323"/>
      <c r="H1323"/>
    </row>
    <row r="1324" spans="2:8">
      <c r="B1324" s="810"/>
      <c r="G1324"/>
      <c r="H1324"/>
    </row>
    <row r="1325" spans="2:8">
      <c r="B1325" s="810"/>
      <c r="G1325"/>
      <c r="H1325"/>
    </row>
    <row r="1326" spans="2:8">
      <c r="B1326" s="810"/>
      <c r="G1326"/>
      <c r="H1326"/>
    </row>
    <row r="1327" spans="2:8">
      <c r="B1327" s="810"/>
      <c r="G1327"/>
      <c r="H1327"/>
    </row>
    <row r="1328" spans="2:8">
      <c r="B1328" s="810"/>
      <c r="G1328"/>
      <c r="H1328"/>
    </row>
    <row r="1329" spans="2:8">
      <c r="B1329" s="810"/>
      <c r="G1329"/>
      <c r="H1329"/>
    </row>
    <row r="1330" spans="2:8">
      <c r="B1330" s="810"/>
      <c r="G1330"/>
      <c r="H1330"/>
    </row>
    <row r="1331" spans="2:8">
      <c r="B1331" s="810"/>
      <c r="G1331"/>
      <c r="H1331"/>
    </row>
    <row r="1332" spans="2:8">
      <c r="B1332" s="810"/>
      <c r="G1332"/>
      <c r="H1332"/>
    </row>
    <row r="1333" spans="2:8">
      <c r="B1333" s="810"/>
      <c r="G1333"/>
      <c r="H1333"/>
    </row>
    <row r="1334" spans="2:8">
      <c r="B1334" s="810"/>
      <c r="G1334"/>
      <c r="H1334"/>
    </row>
    <row r="1335" spans="2:8">
      <c r="B1335" s="810"/>
      <c r="G1335"/>
      <c r="H1335"/>
    </row>
    <row r="1336" spans="2:8">
      <c r="B1336" s="810"/>
      <c r="G1336"/>
      <c r="H1336"/>
    </row>
    <row r="1337" spans="2:8">
      <c r="B1337" s="810"/>
      <c r="G1337"/>
      <c r="H1337"/>
    </row>
    <row r="1338" spans="2:8">
      <c r="B1338" s="810"/>
      <c r="G1338"/>
      <c r="H1338"/>
    </row>
    <row r="1339" spans="2:8">
      <c r="B1339" s="810"/>
      <c r="G1339"/>
      <c r="H1339"/>
    </row>
    <row r="1340" spans="2:8">
      <c r="B1340" s="810"/>
      <c r="G1340"/>
      <c r="H1340"/>
    </row>
    <row r="1341" spans="2:8">
      <c r="B1341" s="810"/>
      <c r="G1341"/>
      <c r="H1341"/>
    </row>
    <row r="1342" spans="2:8">
      <c r="B1342" s="810"/>
      <c r="G1342"/>
      <c r="H1342"/>
    </row>
    <row r="1343" spans="2:8">
      <c r="B1343" s="810"/>
      <c r="G1343"/>
      <c r="H1343"/>
    </row>
    <row r="1344" spans="2:8">
      <c r="B1344" s="810"/>
      <c r="G1344"/>
      <c r="H1344"/>
    </row>
    <row r="1345" spans="2:8">
      <c r="B1345" s="810"/>
      <c r="G1345"/>
      <c r="H1345"/>
    </row>
    <row r="1346" spans="2:8">
      <c r="B1346" s="810"/>
      <c r="G1346"/>
      <c r="H1346"/>
    </row>
    <row r="1347" spans="2:8">
      <c r="B1347" s="810"/>
      <c r="G1347"/>
      <c r="H1347"/>
    </row>
    <row r="1348" spans="2:8">
      <c r="B1348" s="810"/>
      <c r="G1348"/>
      <c r="H1348"/>
    </row>
    <row r="1349" spans="2:8">
      <c r="B1349" s="810"/>
      <c r="G1349"/>
      <c r="H1349"/>
    </row>
    <row r="1350" spans="2:8">
      <c r="B1350" s="810"/>
      <c r="G1350"/>
      <c r="H1350"/>
    </row>
    <row r="1351" spans="2:8">
      <c r="B1351" s="810"/>
      <c r="G1351"/>
      <c r="H1351"/>
    </row>
    <row r="1352" spans="2:8">
      <c r="B1352" s="810"/>
      <c r="G1352"/>
      <c r="H1352"/>
    </row>
    <row r="1353" spans="2:8">
      <c r="B1353" s="810"/>
      <c r="G1353"/>
      <c r="H1353"/>
    </row>
    <row r="1354" spans="2:8">
      <c r="B1354" s="810"/>
      <c r="G1354"/>
      <c r="H1354"/>
    </row>
    <row r="1355" spans="2:8">
      <c r="B1355" s="810"/>
      <c r="G1355"/>
      <c r="H1355"/>
    </row>
    <row r="1356" spans="2:8">
      <c r="B1356" s="810"/>
      <c r="G1356"/>
      <c r="H1356"/>
    </row>
    <row r="1357" spans="2:8">
      <c r="B1357" s="810"/>
      <c r="G1357"/>
      <c r="H1357"/>
    </row>
    <row r="1358" spans="2:8">
      <c r="B1358" s="810"/>
      <c r="G1358"/>
      <c r="H1358"/>
    </row>
    <row r="1359" spans="2:8">
      <c r="B1359" s="810"/>
      <c r="G1359"/>
      <c r="H1359"/>
    </row>
    <row r="1360" spans="2:8">
      <c r="B1360" s="810"/>
      <c r="G1360"/>
      <c r="H1360"/>
    </row>
    <row r="1361" spans="2:8">
      <c r="B1361" s="810"/>
      <c r="G1361"/>
      <c r="H1361"/>
    </row>
    <row r="1362" spans="2:8">
      <c r="B1362" s="810"/>
      <c r="G1362"/>
      <c r="H1362"/>
    </row>
    <row r="1363" spans="2:8">
      <c r="B1363" s="810"/>
      <c r="G1363"/>
      <c r="H1363"/>
    </row>
    <row r="1364" spans="2:8">
      <c r="B1364" s="810"/>
      <c r="G1364"/>
      <c r="H1364"/>
    </row>
    <row r="1365" spans="2:8">
      <c r="B1365" s="810"/>
      <c r="G1365"/>
      <c r="H1365"/>
    </row>
    <row r="1366" spans="2:8">
      <c r="B1366" s="810"/>
      <c r="G1366"/>
      <c r="H1366"/>
    </row>
    <row r="1367" spans="2:8">
      <c r="B1367" s="810"/>
      <c r="G1367"/>
      <c r="H1367"/>
    </row>
    <row r="1368" spans="2:8">
      <c r="B1368" s="810"/>
      <c r="G1368"/>
      <c r="H1368"/>
    </row>
    <row r="1369" spans="2:8">
      <c r="B1369" s="810"/>
      <c r="G1369"/>
      <c r="H1369"/>
    </row>
    <row r="1370" spans="2:8">
      <c r="B1370" s="810"/>
      <c r="G1370"/>
      <c r="H1370"/>
    </row>
    <row r="1371" spans="2:8">
      <c r="B1371" s="810"/>
      <c r="G1371"/>
      <c r="H1371"/>
    </row>
    <row r="1372" spans="2:8">
      <c r="B1372" s="810"/>
      <c r="G1372"/>
      <c r="H1372"/>
    </row>
    <row r="1373" spans="2:8">
      <c r="B1373" s="810"/>
      <c r="G1373"/>
      <c r="H1373"/>
    </row>
    <row r="1374" spans="2:8">
      <c r="B1374" s="810"/>
      <c r="G1374"/>
      <c r="H1374"/>
    </row>
    <row r="1375" spans="2:8">
      <c r="B1375" s="810"/>
      <c r="G1375"/>
      <c r="H1375"/>
    </row>
    <row r="1376" spans="2:8">
      <c r="B1376" s="810"/>
      <c r="G1376"/>
      <c r="H1376"/>
    </row>
    <row r="1377" spans="2:8">
      <c r="B1377" s="810"/>
      <c r="G1377"/>
      <c r="H1377"/>
    </row>
    <row r="1378" spans="2:8">
      <c r="B1378" s="810"/>
      <c r="G1378"/>
      <c r="H1378"/>
    </row>
    <row r="1379" spans="2:8">
      <c r="B1379" s="810"/>
      <c r="G1379"/>
      <c r="H1379"/>
    </row>
    <row r="1380" spans="2:8">
      <c r="B1380" s="810"/>
      <c r="G1380"/>
      <c r="H1380"/>
    </row>
    <row r="1381" spans="2:8">
      <c r="B1381" s="810"/>
      <c r="G1381"/>
      <c r="H1381"/>
    </row>
    <row r="1382" spans="2:8">
      <c r="B1382" s="810"/>
      <c r="G1382"/>
      <c r="H1382"/>
    </row>
    <row r="1383" spans="2:8">
      <c r="B1383" s="810"/>
      <c r="G1383"/>
      <c r="H1383"/>
    </row>
    <row r="1384" spans="2:8">
      <c r="B1384" s="810"/>
      <c r="G1384"/>
      <c r="H1384"/>
    </row>
    <row r="1385" spans="2:8">
      <c r="B1385" s="810"/>
      <c r="G1385"/>
      <c r="H1385"/>
    </row>
    <row r="1386" spans="2:8">
      <c r="B1386" s="810"/>
      <c r="G1386"/>
      <c r="H1386"/>
    </row>
    <row r="1387" spans="2:8">
      <c r="B1387" s="810"/>
      <c r="G1387"/>
      <c r="H1387"/>
    </row>
    <row r="1388" spans="2:8">
      <c r="B1388" s="810"/>
      <c r="G1388"/>
      <c r="H1388"/>
    </row>
    <row r="1389" spans="2:8">
      <c r="B1389" s="810"/>
      <c r="G1389"/>
      <c r="H1389"/>
    </row>
    <row r="1390" spans="2:8">
      <c r="B1390" s="810"/>
      <c r="G1390"/>
      <c r="H1390"/>
    </row>
    <row r="1391" spans="2:8">
      <c r="B1391" s="810"/>
      <c r="G1391"/>
      <c r="H1391"/>
    </row>
    <row r="1392" spans="2:8">
      <c r="B1392" s="810"/>
      <c r="G1392"/>
      <c r="H1392"/>
    </row>
    <row r="1393" spans="2:8">
      <c r="B1393" s="810"/>
      <c r="G1393"/>
      <c r="H1393"/>
    </row>
    <row r="1394" spans="2:8">
      <c r="B1394" s="810"/>
      <c r="G1394"/>
      <c r="H1394"/>
    </row>
    <row r="1395" spans="2:8">
      <c r="B1395" s="810"/>
      <c r="G1395"/>
      <c r="H1395"/>
    </row>
    <row r="1396" spans="2:8">
      <c r="B1396" s="810"/>
      <c r="G1396"/>
      <c r="H1396"/>
    </row>
    <row r="1397" spans="2:8">
      <c r="B1397" s="810"/>
      <c r="G1397"/>
      <c r="H1397"/>
    </row>
    <row r="1398" spans="2:8">
      <c r="B1398" s="810"/>
      <c r="G1398"/>
      <c r="H1398"/>
    </row>
    <row r="1399" spans="2:8">
      <c r="B1399" s="810"/>
      <c r="G1399"/>
      <c r="H1399"/>
    </row>
    <row r="1400" spans="2:8">
      <c r="B1400" s="810"/>
      <c r="G1400"/>
      <c r="H1400"/>
    </row>
    <row r="1401" spans="2:8">
      <c r="B1401" s="810"/>
      <c r="G1401"/>
      <c r="H1401"/>
    </row>
    <row r="1402" spans="2:8">
      <c r="B1402" s="810"/>
      <c r="G1402"/>
      <c r="H1402"/>
    </row>
    <row r="1403" spans="2:8">
      <c r="B1403" s="810"/>
      <c r="G1403"/>
      <c r="H1403"/>
    </row>
    <row r="1404" spans="2:8">
      <c r="B1404" s="810"/>
      <c r="G1404"/>
      <c r="H1404"/>
    </row>
    <row r="1405" spans="2:8">
      <c r="B1405" s="810"/>
      <c r="G1405"/>
      <c r="H1405"/>
    </row>
    <row r="1406" spans="2:8">
      <c r="B1406" s="810"/>
      <c r="G1406"/>
      <c r="H1406"/>
    </row>
    <row r="1407" spans="2:8">
      <c r="B1407" s="810"/>
      <c r="G1407"/>
      <c r="H1407"/>
    </row>
    <row r="1408" spans="2:8">
      <c r="B1408" s="810"/>
      <c r="G1408"/>
      <c r="H1408"/>
    </row>
    <row r="1409" spans="2:8">
      <c r="B1409" s="810"/>
      <c r="G1409"/>
      <c r="H1409"/>
    </row>
    <row r="1410" spans="2:8">
      <c r="B1410" s="810"/>
      <c r="G1410"/>
      <c r="H1410"/>
    </row>
    <row r="1411" spans="2:8">
      <c r="B1411" s="810"/>
      <c r="G1411"/>
      <c r="H1411"/>
    </row>
    <row r="1412" spans="2:8">
      <c r="B1412" s="810"/>
      <c r="G1412"/>
      <c r="H1412"/>
    </row>
    <row r="1413" spans="2:8">
      <c r="B1413" s="810"/>
      <c r="G1413"/>
      <c r="H1413"/>
    </row>
    <row r="1414" spans="2:8">
      <c r="B1414" s="810"/>
      <c r="G1414"/>
      <c r="H1414"/>
    </row>
    <row r="1415" spans="2:8">
      <c r="B1415" s="810"/>
      <c r="G1415"/>
      <c r="H1415"/>
    </row>
    <row r="1416" spans="2:8">
      <c r="B1416" s="810"/>
      <c r="G1416"/>
      <c r="H1416"/>
    </row>
    <row r="1417" spans="2:8">
      <c r="B1417" s="810"/>
      <c r="G1417"/>
      <c r="H1417"/>
    </row>
    <row r="1418" spans="2:8">
      <c r="B1418" s="810"/>
      <c r="G1418"/>
      <c r="H1418"/>
    </row>
    <row r="1419" spans="2:8">
      <c r="B1419" s="810"/>
      <c r="G1419"/>
      <c r="H1419"/>
    </row>
    <row r="1420" spans="2:8">
      <c r="B1420" s="810"/>
      <c r="G1420"/>
      <c r="H1420"/>
    </row>
    <row r="1421" spans="2:8">
      <c r="B1421" s="810"/>
      <c r="G1421"/>
      <c r="H1421"/>
    </row>
    <row r="1422" spans="2:8">
      <c r="B1422" s="810"/>
      <c r="G1422"/>
      <c r="H1422"/>
    </row>
    <row r="1423" spans="2:8">
      <c r="B1423" s="810"/>
      <c r="G1423"/>
      <c r="H1423"/>
    </row>
    <row r="1424" spans="2:8">
      <c r="B1424" s="810"/>
      <c r="G1424"/>
      <c r="H1424"/>
    </row>
    <row r="1425" spans="2:8">
      <c r="B1425" s="810"/>
      <c r="G1425"/>
      <c r="H1425"/>
    </row>
    <row r="1426" spans="2:8">
      <c r="B1426" s="810"/>
      <c r="G1426"/>
      <c r="H1426"/>
    </row>
    <row r="1427" spans="2:8">
      <c r="B1427" s="810"/>
      <c r="G1427"/>
      <c r="H1427"/>
    </row>
    <row r="1428" spans="2:8">
      <c r="B1428" s="810"/>
      <c r="G1428"/>
      <c r="H1428"/>
    </row>
    <row r="1429" spans="2:8">
      <c r="B1429" s="810"/>
      <c r="G1429"/>
      <c r="H1429"/>
    </row>
    <row r="1430" spans="2:8">
      <c r="B1430" s="810"/>
      <c r="G1430"/>
      <c r="H1430"/>
    </row>
    <row r="1431" spans="2:8">
      <c r="B1431" s="810"/>
      <c r="G1431"/>
      <c r="H1431"/>
    </row>
    <row r="1432" spans="2:8">
      <c r="B1432" s="810"/>
      <c r="G1432"/>
      <c r="H1432"/>
    </row>
    <row r="1433" spans="2:8">
      <c r="B1433" s="810"/>
      <c r="G1433"/>
      <c r="H1433"/>
    </row>
    <row r="1434" spans="2:8">
      <c r="B1434" s="810"/>
      <c r="G1434"/>
      <c r="H1434"/>
    </row>
    <row r="1435" spans="2:8">
      <c r="B1435" s="810"/>
      <c r="G1435"/>
      <c r="H1435"/>
    </row>
    <row r="1436" spans="2:8">
      <c r="B1436" s="810"/>
      <c r="G1436"/>
      <c r="H1436"/>
    </row>
    <row r="1437" spans="2:8">
      <c r="B1437" s="810"/>
      <c r="G1437"/>
      <c r="H1437"/>
    </row>
    <row r="1438" spans="2:8">
      <c r="B1438" s="810"/>
      <c r="G1438"/>
      <c r="H1438"/>
    </row>
    <row r="1439" spans="2:8">
      <c r="B1439" s="810"/>
      <c r="G1439"/>
      <c r="H1439"/>
    </row>
    <row r="1440" spans="2:8">
      <c r="B1440" s="810"/>
      <c r="G1440"/>
      <c r="H1440"/>
    </row>
    <row r="1441" spans="2:8">
      <c r="B1441" s="810"/>
      <c r="G1441"/>
      <c r="H1441"/>
    </row>
    <row r="1442" spans="2:8">
      <c r="B1442" s="810"/>
      <c r="G1442"/>
      <c r="H1442"/>
    </row>
    <row r="1443" spans="2:8">
      <c r="B1443" s="810"/>
      <c r="G1443"/>
      <c r="H1443"/>
    </row>
    <row r="1444" spans="2:8">
      <c r="B1444" s="810"/>
      <c r="G1444"/>
      <c r="H1444"/>
    </row>
    <row r="1445" spans="2:8">
      <c r="B1445" s="810"/>
      <c r="G1445"/>
      <c r="H1445"/>
    </row>
    <row r="1446" spans="2:8">
      <c r="B1446" s="810"/>
      <c r="G1446"/>
      <c r="H1446"/>
    </row>
    <row r="1447" spans="2:8">
      <c r="B1447" s="810"/>
      <c r="G1447"/>
      <c r="H1447"/>
    </row>
    <row r="1448" spans="2:8">
      <c r="B1448" s="810"/>
      <c r="G1448"/>
      <c r="H1448"/>
    </row>
    <row r="1449" spans="2:8">
      <c r="B1449" s="810"/>
      <c r="G1449"/>
      <c r="H1449"/>
    </row>
    <row r="1450" spans="2:8">
      <c r="B1450" s="810"/>
      <c r="G1450"/>
      <c r="H1450"/>
    </row>
    <row r="1451" spans="2:8">
      <c r="B1451" s="810"/>
      <c r="G1451"/>
      <c r="H1451"/>
    </row>
    <row r="1452" spans="2:8">
      <c r="B1452" s="810"/>
      <c r="G1452"/>
      <c r="H1452"/>
    </row>
    <row r="1453" spans="2:8">
      <c r="B1453" s="810"/>
      <c r="G1453"/>
      <c r="H1453"/>
    </row>
    <row r="1454" spans="2:8">
      <c r="B1454" s="810"/>
      <c r="G1454"/>
      <c r="H1454"/>
    </row>
    <row r="1455" spans="2:8">
      <c r="B1455" s="810"/>
      <c r="G1455"/>
      <c r="H1455"/>
    </row>
    <row r="1456" spans="2:8">
      <c r="B1456" s="810"/>
      <c r="G1456"/>
      <c r="H1456"/>
    </row>
    <row r="1457" spans="2:8">
      <c r="B1457" s="810"/>
      <c r="G1457"/>
      <c r="H1457"/>
    </row>
    <row r="1458" spans="2:8">
      <c r="B1458" s="810"/>
      <c r="G1458"/>
      <c r="H1458"/>
    </row>
    <row r="1459" spans="2:8">
      <c r="B1459" s="810"/>
      <c r="G1459"/>
      <c r="H1459"/>
    </row>
    <row r="1460" spans="2:8">
      <c r="B1460" s="810"/>
      <c r="G1460"/>
      <c r="H1460"/>
    </row>
    <row r="1461" spans="2:8">
      <c r="B1461" s="810"/>
      <c r="G1461"/>
      <c r="H1461"/>
    </row>
    <row r="1462" spans="2:8">
      <c r="B1462" s="810"/>
      <c r="G1462"/>
      <c r="H1462"/>
    </row>
    <row r="1463" spans="2:8">
      <c r="B1463" s="810"/>
      <c r="G1463"/>
      <c r="H1463"/>
    </row>
    <row r="1464" spans="2:8">
      <c r="B1464" s="810"/>
      <c r="G1464"/>
      <c r="H1464"/>
    </row>
    <row r="1465" spans="2:8">
      <c r="B1465" s="810"/>
      <c r="G1465"/>
      <c r="H1465"/>
    </row>
    <row r="1466" spans="2:8">
      <c r="B1466" s="810"/>
      <c r="G1466"/>
      <c r="H1466"/>
    </row>
    <row r="1467" spans="2:8">
      <c r="B1467" s="810"/>
      <c r="G1467"/>
      <c r="H1467"/>
    </row>
    <row r="1468" spans="2:8">
      <c r="B1468" s="810"/>
      <c r="G1468"/>
      <c r="H1468"/>
    </row>
    <row r="1469" spans="2:8">
      <c r="B1469" s="810"/>
      <c r="G1469"/>
      <c r="H1469"/>
    </row>
    <row r="1470" spans="2:8">
      <c r="B1470" s="810"/>
      <c r="G1470"/>
      <c r="H1470"/>
    </row>
    <row r="1471" spans="2:8">
      <c r="B1471" s="810"/>
      <c r="G1471"/>
      <c r="H1471"/>
    </row>
    <row r="1472" spans="2:8">
      <c r="B1472" s="810"/>
      <c r="G1472"/>
      <c r="H1472"/>
    </row>
    <row r="1473" spans="2:8">
      <c r="B1473" s="810"/>
      <c r="G1473"/>
      <c r="H1473"/>
    </row>
    <row r="1474" spans="2:8">
      <c r="B1474" s="810"/>
      <c r="G1474"/>
      <c r="H1474"/>
    </row>
    <row r="1475" spans="2:8">
      <c r="B1475" s="810"/>
      <c r="G1475"/>
      <c r="H1475"/>
    </row>
    <row r="1476" spans="2:8">
      <c r="B1476" s="810"/>
      <c r="G1476"/>
      <c r="H1476"/>
    </row>
    <row r="1477" spans="2:8">
      <c r="B1477" s="810"/>
      <c r="G1477"/>
      <c r="H1477"/>
    </row>
    <row r="1478" spans="2:8">
      <c r="B1478" s="810"/>
      <c r="G1478"/>
      <c r="H1478"/>
    </row>
    <row r="1479" spans="2:8">
      <c r="B1479" s="810"/>
      <c r="G1479"/>
      <c r="H1479"/>
    </row>
    <row r="1480" spans="2:8">
      <c r="B1480" s="810"/>
      <c r="G1480"/>
      <c r="H1480"/>
    </row>
    <row r="1481" spans="2:8">
      <c r="B1481" s="810"/>
      <c r="G1481"/>
      <c r="H1481"/>
    </row>
    <row r="1482" spans="2:8">
      <c r="B1482" s="810"/>
      <c r="G1482"/>
      <c r="H1482"/>
    </row>
    <row r="1483" spans="2:8">
      <c r="B1483" s="810"/>
      <c r="G1483"/>
      <c r="H1483"/>
    </row>
    <row r="1484" spans="2:8">
      <c r="B1484" s="810"/>
      <c r="G1484"/>
      <c r="H1484"/>
    </row>
    <row r="1485" spans="2:8">
      <c r="B1485" s="810"/>
      <c r="G1485"/>
      <c r="H1485"/>
    </row>
    <row r="1486" spans="2:8">
      <c r="B1486" s="810"/>
      <c r="G1486"/>
      <c r="H1486"/>
    </row>
    <row r="1487" spans="2:8">
      <c r="B1487" s="810"/>
      <c r="G1487"/>
      <c r="H1487"/>
    </row>
    <row r="1488" spans="2:8">
      <c r="B1488" s="810"/>
      <c r="G1488"/>
      <c r="H1488"/>
    </row>
    <row r="1489" spans="2:8">
      <c r="B1489" s="810"/>
      <c r="G1489"/>
      <c r="H1489"/>
    </row>
    <row r="1490" spans="2:8">
      <c r="B1490" s="810"/>
      <c r="G1490"/>
      <c r="H1490"/>
    </row>
    <row r="1491" spans="2:8">
      <c r="B1491" s="810"/>
      <c r="G1491"/>
      <c r="H1491"/>
    </row>
    <row r="1492" spans="2:8">
      <c r="B1492" s="810"/>
      <c r="G1492"/>
      <c r="H1492"/>
    </row>
    <row r="1493" spans="2:8">
      <c r="B1493" s="810"/>
      <c r="G1493"/>
      <c r="H1493"/>
    </row>
    <row r="1494" spans="2:8">
      <c r="B1494" s="810"/>
      <c r="G1494"/>
      <c r="H1494"/>
    </row>
    <row r="1495" spans="2:8">
      <c r="B1495" s="810"/>
      <c r="G1495"/>
      <c r="H1495"/>
    </row>
    <row r="1496" spans="2:8">
      <c r="B1496" s="810"/>
      <c r="G1496"/>
      <c r="H1496"/>
    </row>
    <row r="1497" spans="2:8">
      <c r="B1497" s="810"/>
      <c r="G1497"/>
      <c r="H1497"/>
    </row>
    <row r="1498" spans="2:8">
      <c r="B1498" s="810"/>
      <c r="G1498"/>
      <c r="H1498"/>
    </row>
    <row r="1499" spans="2:8">
      <c r="B1499" s="810"/>
      <c r="G1499"/>
      <c r="H1499"/>
    </row>
    <row r="1500" spans="2:8">
      <c r="B1500" s="810"/>
      <c r="G1500"/>
      <c r="H1500"/>
    </row>
    <row r="1501" spans="2:8">
      <c r="B1501" s="810"/>
      <c r="G1501"/>
      <c r="H1501"/>
    </row>
    <row r="1502" spans="2:8">
      <c r="B1502" s="810"/>
      <c r="G1502"/>
      <c r="H1502"/>
    </row>
    <row r="1503" spans="2:8">
      <c r="B1503" s="810"/>
      <c r="G1503"/>
      <c r="H1503"/>
    </row>
    <row r="1504" spans="2:8">
      <c r="B1504" s="810"/>
      <c r="G1504"/>
      <c r="H1504"/>
    </row>
    <row r="1505" spans="2:8">
      <c r="B1505" s="810"/>
      <c r="G1505"/>
      <c r="H1505"/>
    </row>
    <row r="1506" spans="2:8">
      <c r="B1506" s="810"/>
      <c r="G1506"/>
      <c r="H1506"/>
    </row>
    <row r="1507" spans="2:8">
      <c r="B1507" s="810"/>
      <c r="G1507"/>
      <c r="H1507"/>
    </row>
    <row r="1508" spans="2:8">
      <c r="B1508" s="810"/>
      <c r="G1508"/>
      <c r="H1508"/>
    </row>
    <row r="1509" spans="2:8">
      <c r="B1509" s="810"/>
      <c r="G1509"/>
      <c r="H1509"/>
    </row>
    <row r="1510" spans="2:8">
      <c r="B1510" s="810"/>
      <c r="G1510"/>
      <c r="H1510"/>
    </row>
    <row r="1511" spans="2:8">
      <c r="B1511" s="810"/>
      <c r="G1511"/>
      <c r="H1511"/>
    </row>
    <row r="1512" spans="2:8">
      <c r="B1512" s="810"/>
      <c r="G1512"/>
      <c r="H1512"/>
    </row>
    <row r="1513" spans="2:8">
      <c r="B1513" s="810"/>
      <c r="G1513"/>
      <c r="H1513"/>
    </row>
    <row r="1514" spans="2:8">
      <c r="B1514" s="810"/>
      <c r="G1514"/>
      <c r="H1514"/>
    </row>
    <row r="1515" spans="2:8">
      <c r="B1515" s="810"/>
      <c r="G1515"/>
      <c r="H1515"/>
    </row>
    <row r="1516" spans="2:8">
      <c r="B1516" s="810"/>
      <c r="G1516"/>
      <c r="H1516"/>
    </row>
    <row r="1517" spans="2:8">
      <c r="B1517" s="810"/>
      <c r="G1517"/>
      <c r="H1517"/>
    </row>
    <row r="1518" spans="2:8">
      <c r="B1518" s="810"/>
      <c r="G1518"/>
      <c r="H1518"/>
    </row>
    <row r="1519" spans="2:8">
      <c r="B1519" s="810"/>
      <c r="G1519"/>
      <c r="H1519"/>
    </row>
    <row r="1520" spans="2:8">
      <c r="B1520" s="810"/>
      <c r="G1520"/>
      <c r="H1520"/>
    </row>
    <row r="1521" spans="2:8">
      <c r="B1521" s="810"/>
      <c r="G1521"/>
      <c r="H1521"/>
    </row>
    <row r="1522" spans="2:8">
      <c r="B1522" s="810"/>
      <c r="G1522"/>
      <c r="H1522"/>
    </row>
    <row r="1523" spans="2:8">
      <c r="B1523" s="810"/>
      <c r="G1523"/>
      <c r="H1523"/>
    </row>
    <row r="1524" spans="2:8">
      <c r="B1524" s="810"/>
      <c r="G1524"/>
      <c r="H1524"/>
    </row>
    <row r="1525" spans="2:8">
      <c r="B1525" s="810"/>
      <c r="G1525"/>
      <c r="H1525"/>
    </row>
    <row r="1526" spans="2:8">
      <c r="B1526" s="810"/>
      <c r="G1526"/>
      <c r="H1526"/>
    </row>
    <row r="1527" spans="2:8">
      <c r="B1527" s="810"/>
      <c r="G1527"/>
      <c r="H1527"/>
    </row>
    <row r="1528" spans="2:8">
      <c r="B1528" s="810"/>
      <c r="G1528"/>
      <c r="H1528"/>
    </row>
    <row r="1529" spans="2:8">
      <c r="B1529" s="810"/>
      <c r="G1529"/>
      <c r="H1529"/>
    </row>
    <row r="1530" spans="2:8">
      <c r="B1530" s="810"/>
      <c r="G1530"/>
      <c r="H1530"/>
    </row>
    <row r="1531" spans="2:8">
      <c r="B1531" s="810"/>
      <c r="G1531"/>
      <c r="H1531"/>
    </row>
    <row r="1532" spans="2:8">
      <c r="B1532" s="810"/>
      <c r="G1532"/>
      <c r="H1532"/>
    </row>
    <row r="1533" spans="2:8">
      <c r="B1533" s="810"/>
      <c r="G1533"/>
      <c r="H1533"/>
    </row>
    <row r="1534" spans="2:8">
      <c r="B1534" s="810"/>
      <c r="G1534"/>
      <c r="H1534"/>
    </row>
    <row r="1535" spans="2:8">
      <c r="B1535" s="810"/>
      <c r="G1535"/>
      <c r="H1535"/>
    </row>
    <row r="1536" spans="2:8">
      <c r="B1536" s="810"/>
      <c r="G1536"/>
      <c r="H1536"/>
    </row>
    <row r="1537" spans="2:8">
      <c r="B1537" s="810"/>
      <c r="G1537"/>
      <c r="H1537"/>
    </row>
    <row r="1538" spans="2:8">
      <c r="B1538" s="810"/>
      <c r="G1538"/>
      <c r="H1538"/>
    </row>
    <row r="1539" spans="2:8">
      <c r="B1539" s="810"/>
      <c r="G1539"/>
      <c r="H1539"/>
    </row>
    <row r="1540" spans="2:8">
      <c r="B1540" s="810"/>
      <c r="G1540"/>
      <c r="H1540"/>
    </row>
    <row r="1541" spans="2:8">
      <c r="B1541" s="810"/>
      <c r="G1541"/>
      <c r="H1541"/>
    </row>
    <row r="1542" spans="2:8">
      <c r="B1542" s="810"/>
      <c r="G1542"/>
      <c r="H1542"/>
    </row>
    <row r="1543" spans="2:8">
      <c r="B1543" s="810"/>
      <c r="G1543"/>
      <c r="H1543"/>
    </row>
    <row r="1544" spans="2:8">
      <c r="B1544" s="810"/>
      <c r="G1544"/>
      <c r="H1544"/>
    </row>
    <row r="1545" spans="2:8">
      <c r="B1545" s="810"/>
      <c r="G1545"/>
      <c r="H1545"/>
    </row>
    <row r="1546" spans="2:8">
      <c r="B1546" s="810"/>
      <c r="G1546"/>
      <c r="H1546"/>
    </row>
    <row r="1547" spans="2:8">
      <c r="B1547" s="810"/>
      <c r="G1547"/>
      <c r="H1547"/>
    </row>
    <row r="1548" spans="2:8">
      <c r="B1548" s="810"/>
      <c r="G1548"/>
      <c r="H1548"/>
    </row>
    <row r="1549" spans="2:8">
      <c r="B1549" s="810"/>
      <c r="G1549"/>
      <c r="H1549"/>
    </row>
    <row r="1550" spans="2:8">
      <c r="B1550" s="810"/>
      <c r="G1550"/>
      <c r="H1550"/>
    </row>
    <row r="1551" spans="2:8">
      <c r="B1551" s="810"/>
      <c r="G1551"/>
      <c r="H1551"/>
    </row>
    <row r="1552" spans="2:8">
      <c r="B1552" s="810"/>
      <c r="G1552"/>
      <c r="H1552"/>
    </row>
    <row r="1553" spans="2:8">
      <c r="B1553" s="810"/>
      <c r="G1553"/>
      <c r="H1553"/>
    </row>
    <row r="1554" spans="2:8">
      <c r="B1554" s="810"/>
      <c r="G1554"/>
      <c r="H1554"/>
    </row>
    <row r="1555" spans="2:8">
      <c r="B1555" s="810"/>
      <c r="G1555"/>
      <c r="H1555"/>
    </row>
    <row r="1556" spans="2:8">
      <c r="B1556" s="810"/>
      <c r="G1556"/>
      <c r="H1556"/>
    </row>
    <row r="1557" spans="2:8">
      <c r="B1557" s="810"/>
      <c r="G1557"/>
      <c r="H1557"/>
    </row>
    <row r="1558" spans="2:8">
      <c r="B1558" s="810"/>
      <c r="G1558"/>
      <c r="H1558"/>
    </row>
    <row r="1559" spans="2:8">
      <c r="B1559" s="810"/>
      <c r="G1559"/>
      <c r="H1559"/>
    </row>
    <row r="1560" spans="2:8">
      <c r="B1560" s="810"/>
      <c r="G1560"/>
      <c r="H1560"/>
    </row>
    <row r="1561" spans="2:8">
      <c r="B1561" s="810"/>
      <c r="G1561"/>
      <c r="H1561"/>
    </row>
    <row r="1562" spans="2:8">
      <c r="B1562" s="810"/>
      <c r="G1562"/>
      <c r="H1562"/>
    </row>
    <row r="1563" spans="2:8">
      <c r="B1563" s="810"/>
      <c r="G1563"/>
      <c r="H1563"/>
    </row>
    <row r="1564" spans="2:8">
      <c r="B1564" s="810"/>
      <c r="G1564"/>
      <c r="H1564"/>
    </row>
    <row r="1565" spans="2:8">
      <c r="B1565" s="810"/>
      <c r="G1565"/>
      <c r="H1565"/>
    </row>
    <row r="1566" spans="2:8">
      <c r="B1566" s="810"/>
      <c r="G1566"/>
      <c r="H1566"/>
    </row>
    <row r="1567" spans="2:8">
      <c r="B1567" s="810"/>
      <c r="G1567"/>
      <c r="H1567"/>
    </row>
    <row r="1568" spans="2:8">
      <c r="B1568" s="810"/>
      <c r="G1568"/>
      <c r="H1568"/>
    </row>
    <row r="1569" spans="2:8">
      <c r="B1569" s="810"/>
      <c r="G1569"/>
      <c r="H1569"/>
    </row>
    <row r="1570" spans="2:8">
      <c r="B1570" s="810"/>
      <c r="G1570"/>
      <c r="H1570"/>
    </row>
    <row r="1571" spans="2:8">
      <c r="B1571" s="810"/>
      <c r="G1571"/>
      <c r="H1571"/>
    </row>
    <row r="1572" spans="2:8">
      <c r="B1572" s="810"/>
      <c r="G1572"/>
      <c r="H1572"/>
    </row>
    <row r="1573" spans="2:8">
      <c r="B1573" s="810"/>
      <c r="G1573"/>
      <c r="H1573"/>
    </row>
    <row r="1574" spans="2:8">
      <c r="B1574" s="810"/>
      <c r="G1574"/>
      <c r="H1574"/>
    </row>
    <row r="1575" spans="2:8">
      <c r="B1575" s="810"/>
      <c r="G1575"/>
      <c r="H1575"/>
    </row>
    <row r="1576" spans="2:8">
      <c r="B1576" s="810"/>
      <c r="G1576"/>
      <c r="H1576"/>
    </row>
    <row r="1577" spans="2:8">
      <c r="B1577" s="810"/>
      <c r="G1577"/>
      <c r="H1577"/>
    </row>
    <row r="1578" spans="2:8">
      <c r="B1578" s="810"/>
      <c r="G1578"/>
      <c r="H1578"/>
    </row>
    <row r="1579" spans="2:8">
      <c r="B1579" s="810"/>
      <c r="G1579"/>
      <c r="H1579"/>
    </row>
    <row r="1580" spans="2:8">
      <c r="B1580" s="810"/>
      <c r="G1580"/>
      <c r="H1580"/>
    </row>
    <row r="1581" spans="2:8">
      <c r="B1581" s="810"/>
      <c r="G1581"/>
      <c r="H1581"/>
    </row>
    <row r="1582" spans="2:8">
      <c r="B1582" s="810"/>
      <c r="G1582"/>
      <c r="H1582"/>
    </row>
    <row r="1583" spans="2:8">
      <c r="B1583" s="810"/>
      <c r="G1583"/>
      <c r="H1583"/>
    </row>
    <row r="1584" spans="2:8">
      <c r="B1584" s="810"/>
      <c r="G1584"/>
      <c r="H1584"/>
    </row>
    <row r="1585" spans="2:8">
      <c r="B1585" s="810"/>
      <c r="G1585"/>
      <c r="H1585"/>
    </row>
    <row r="1586" spans="2:8">
      <c r="B1586" s="810"/>
      <c r="G1586"/>
      <c r="H1586"/>
    </row>
    <row r="1587" spans="2:8">
      <c r="B1587" s="810"/>
      <c r="G1587"/>
      <c r="H1587"/>
    </row>
    <row r="1588" spans="2:8">
      <c r="B1588" s="810"/>
      <c r="G1588"/>
      <c r="H1588"/>
    </row>
    <row r="1589" spans="2:8">
      <c r="B1589" s="810"/>
      <c r="G1589"/>
      <c r="H1589"/>
    </row>
    <row r="1590" spans="2:8">
      <c r="B1590" s="810"/>
      <c r="G1590"/>
      <c r="H1590"/>
    </row>
    <row r="1591" spans="2:8">
      <c r="B1591" s="810"/>
      <c r="G1591"/>
      <c r="H1591"/>
    </row>
    <row r="1592" spans="2:8">
      <c r="B1592" s="810"/>
      <c r="G1592"/>
      <c r="H1592"/>
    </row>
    <row r="1593" spans="2:8">
      <c r="B1593" s="810"/>
      <c r="G1593"/>
      <c r="H1593"/>
    </row>
    <row r="1594" spans="2:8">
      <c r="B1594" s="810"/>
      <c r="G1594"/>
      <c r="H1594"/>
    </row>
    <row r="1595" spans="2:8">
      <c r="B1595" s="810"/>
      <c r="G1595"/>
      <c r="H1595"/>
    </row>
    <row r="1596" spans="2:8">
      <c r="B1596" s="810"/>
      <c r="G1596"/>
      <c r="H1596"/>
    </row>
    <row r="1597" spans="2:8">
      <c r="B1597" s="810"/>
      <c r="G1597"/>
      <c r="H1597"/>
    </row>
    <row r="1598" spans="2:8">
      <c r="B1598" s="810"/>
      <c r="G1598"/>
      <c r="H1598"/>
    </row>
    <row r="1599" spans="2:8">
      <c r="B1599" s="810"/>
      <c r="G1599"/>
      <c r="H1599"/>
    </row>
    <row r="1600" spans="2:8">
      <c r="B1600" s="810"/>
      <c r="G1600"/>
      <c r="H1600"/>
    </row>
    <row r="1601" spans="2:8">
      <c r="B1601" s="810"/>
      <c r="G1601"/>
      <c r="H1601"/>
    </row>
    <row r="1602" spans="2:8">
      <c r="B1602" s="810"/>
      <c r="G1602"/>
      <c r="H1602"/>
    </row>
    <row r="1603" spans="2:8">
      <c r="B1603" s="810"/>
      <c r="G1603"/>
      <c r="H1603"/>
    </row>
    <row r="1604" spans="2:8">
      <c r="B1604" s="810"/>
      <c r="G1604"/>
      <c r="H1604"/>
    </row>
    <row r="1605" spans="2:8">
      <c r="B1605" s="810"/>
      <c r="G1605"/>
      <c r="H1605"/>
    </row>
    <row r="1606" spans="2:8">
      <c r="B1606" s="810"/>
      <c r="G1606"/>
      <c r="H1606"/>
    </row>
    <row r="1607" spans="2:8">
      <c r="B1607" s="810"/>
      <c r="G1607"/>
      <c r="H1607"/>
    </row>
    <row r="1608" spans="2:8">
      <c r="B1608" s="810"/>
      <c r="G1608"/>
      <c r="H1608"/>
    </row>
    <row r="1609" spans="2:8">
      <c r="B1609" s="810"/>
      <c r="G1609"/>
      <c r="H1609"/>
    </row>
    <row r="1610" spans="2:8">
      <c r="B1610" s="810"/>
      <c r="G1610"/>
      <c r="H1610"/>
    </row>
    <row r="1611" spans="2:8">
      <c r="B1611" s="810"/>
      <c r="G1611"/>
      <c r="H1611"/>
    </row>
    <row r="1612" spans="2:8">
      <c r="B1612" s="810"/>
      <c r="G1612"/>
      <c r="H1612"/>
    </row>
    <row r="1613" spans="2:8">
      <c r="B1613" s="810"/>
      <c r="G1613"/>
      <c r="H1613"/>
    </row>
    <row r="1614" spans="2:8">
      <c r="B1614" s="810"/>
      <c r="G1614"/>
      <c r="H1614"/>
    </row>
    <row r="1615" spans="2:8">
      <c r="B1615" s="810"/>
      <c r="G1615"/>
      <c r="H1615"/>
    </row>
    <row r="1616" spans="2:8">
      <c r="B1616" s="810"/>
      <c r="G1616"/>
      <c r="H1616"/>
    </row>
    <row r="1617" spans="2:8">
      <c r="B1617" s="810"/>
      <c r="G1617"/>
      <c r="H1617"/>
    </row>
    <row r="1618" spans="2:8">
      <c r="B1618" s="810"/>
      <c r="G1618"/>
      <c r="H1618"/>
    </row>
    <row r="1619" spans="2:8">
      <c r="B1619" s="810"/>
      <c r="G1619"/>
      <c r="H1619"/>
    </row>
    <row r="1620" spans="2:8">
      <c r="B1620" s="810"/>
      <c r="G1620"/>
      <c r="H1620"/>
    </row>
    <row r="1621" spans="2:8">
      <c r="B1621" s="810"/>
      <c r="G1621"/>
      <c r="H1621"/>
    </row>
    <row r="1622" spans="2:8">
      <c r="B1622" s="810"/>
      <c r="G1622"/>
      <c r="H1622"/>
    </row>
    <row r="1623" spans="2:8">
      <c r="B1623" s="810"/>
      <c r="G1623"/>
      <c r="H1623"/>
    </row>
    <row r="1624" spans="2:8">
      <c r="B1624" s="810"/>
      <c r="G1624"/>
      <c r="H1624"/>
    </row>
    <row r="1625" spans="2:8">
      <c r="B1625" s="810"/>
      <c r="G1625"/>
      <c r="H1625"/>
    </row>
    <row r="1626" spans="2:8">
      <c r="B1626" s="810"/>
      <c r="G1626"/>
      <c r="H1626"/>
    </row>
    <row r="1627" spans="2:8">
      <c r="B1627" s="810"/>
      <c r="G1627"/>
      <c r="H1627"/>
    </row>
    <row r="1628" spans="2:8">
      <c r="B1628" s="810"/>
      <c r="G1628"/>
      <c r="H1628"/>
    </row>
    <row r="1629" spans="2:8">
      <c r="B1629" s="810"/>
      <c r="G1629"/>
      <c r="H1629"/>
    </row>
    <row r="1630" spans="2:8">
      <c r="B1630" s="810"/>
      <c r="G1630"/>
      <c r="H1630"/>
    </row>
    <row r="1631" spans="2:8">
      <c r="B1631" s="810"/>
      <c r="G1631"/>
      <c r="H1631"/>
    </row>
    <row r="1632" spans="2:8">
      <c r="B1632" s="810"/>
      <c r="G1632"/>
      <c r="H1632"/>
    </row>
    <row r="1633" spans="2:8">
      <c r="B1633" s="810"/>
      <c r="G1633"/>
      <c r="H1633"/>
    </row>
    <row r="1634" spans="2:8">
      <c r="B1634" s="810"/>
      <c r="G1634"/>
      <c r="H1634"/>
    </row>
    <row r="1635" spans="2:8">
      <c r="B1635" s="810"/>
      <c r="G1635"/>
      <c r="H1635"/>
    </row>
    <row r="1636" spans="2:8">
      <c r="B1636" s="810"/>
      <c r="G1636"/>
      <c r="H1636"/>
    </row>
    <row r="1637" spans="2:8">
      <c r="B1637" s="810"/>
      <c r="G1637"/>
      <c r="H1637"/>
    </row>
    <row r="1638" spans="2:8">
      <c r="B1638" s="810"/>
      <c r="G1638"/>
      <c r="H1638"/>
    </row>
    <row r="1639" spans="2:8">
      <c r="B1639" s="810"/>
      <c r="G1639"/>
      <c r="H1639"/>
    </row>
    <row r="1640" spans="2:8">
      <c r="B1640" s="810"/>
      <c r="G1640"/>
      <c r="H1640"/>
    </row>
    <row r="1641" spans="2:8">
      <c r="B1641" s="810"/>
      <c r="G1641"/>
      <c r="H1641"/>
    </row>
    <row r="1642" spans="2:8">
      <c r="B1642" s="810"/>
      <c r="G1642"/>
      <c r="H1642"/>
    </row>
    <row r="1643" spans="2:8">
      <c r="B1643" s="810"/>
      <c r="G1643"/>
      <c r="H1643"/>
    </row>
    <row r="1644" spans="2:8">
      <c r="B1644" s="810"/>
      <c r="G1644"/>
      <c r="H1644"/>
    </row>
    <row r="1645" spans="2:8">
      <c r="B1645" s="810"/>
      <c r="G1645"/>
      <c r="H1645"/>
    </row>
    <row r="1646" spans="2:8">
      <c r="B1646" s="810"/>
      <c r="G1646"/>
      <c r="H1646"/>
    </row>
    <row r="1647" spans="2:8">
      <c r="B1647" s="810"/>
      <c r="G1647"/>
      <c r="H1647"/>
    </row>
    <row r="1648" spans="2:8">
      <c r="B1648" s="810"/>
      <c r="G1648"/>
      <c r="H1648"/>
    </row>
    <row r="1649" spans="2:8">
      <c r="B1649" s="810"/>
      <c r="G1649"/>
      <c r="H1649"/>
    </row>
    <row r="1650" spans="2:8">
      <c r="B1650" s="810"/>
      <c r="G1650"/>
      <c r="H1650"/>
    </row>
    <row r="1651" spans="2:8">
      <c r="B1651" s="810"/>
      <c r="G1651"/>
      <c r="H1651"/>
    </row>
    <row r="1652" spans="2:8">
      <c r="B1652" s="810"/>
      <c r="G1652"/>
      <c r="H1652"/>
    </row>
    <row r="1653" spans="2:8">
      <c r="B1653" s="810"/>
      <c r="G1653"/>
      <c r="H1653"/>
    </row>
    <row r="1654" spans="2:8">
      <c r="B1654" s="810"/>
      <c r="G1654"/>
      <c r="H1654"/>
    </row>
    <row r="1655" spans="2:8">
      <c r="B1655" s="810"/>
      <c r="G1655"/>
      <c r="H1655"/>
    </row>
    <row r="1656" spans="2:8">
      <c r="B1656" s="810"/>
      <c r="G1656"/>
      <c r="H1656"/>
    </row>
    <row r="1657" spans="2:8">
      <c r="B1657" s="810"/>
      <c r="G1657"/>
      <c r="H1657"/>
    </row>
    <row r="1658" spans="2:8">
      <c r="B1658" s="810"/>
      <c r="G1658"/>
      <c r="H1658"/>
    </row>
    <row r="1659" spans="2:8">
      <c r="B1659" s="810"/>
      <c r="G1659"/>
      <c r="H1659"/>
    </row>
    <row r="1660" spans="2:8">
      <c r="B1660" s="810"/>
      <c r="G1660"/>
      <c r="H1660"/>
    </row>
    <row r="1661" spans="2:8">
      <c r="B1661" s="810"/>
      <c r="G1661"/>
      <c r="H1661"/>
    </row>
    <row r="1662" spans="2:8">
      <c r="B1662" s="810"/>
      <c r="G1662"/>
      <c r="H1662"/>
    </row>
    <row r="1663" spans="2:8">
      <c r="B1663" s="810"/>
      <c r="G1663"/>
      <c r="H1663"/>
    </row>
    <row r="1664" spans="2:8">
      <c r="B1664" s="810"/>
      <c r="G1664"/>
      <c r="H1664"/>
    </row>
    <row r="1665" spans="2:8">
      <c r="B1665" s="810"/>
      <c r="G1665"/>
      <c r="H1665"/>
    </row>
    <row r="1666" spans="2:8">
      <c r="B1666" s="810"/>
      <c r="G1666"/>
      <c r="H1666"/>
    </row>
    <row r="1667" spans="2:8">
      <c r="B1667" s="810"/>
      <c r="G1667"/>
      <c r="H1667"/>
    </row>
    <row r="1668" spans="2:8">
      <c r="B1668" s="810"/>
      <c r="G1668"/>
      <c r="H1668"/>
    </row>
    <row r="1669" spans="2:8">
      <c r="B1669" s="810"/>
      <c r="G1669"/>
      <c r="H1669"/>
    </row>
    <row r="1670" spans="2:8">
      <c r="B1670" s="810"/>
      <c r="G1670"/>
      <c r="H1670"/>
    </row>
    <row r="1671" spans="2:8">
      <c r="B1671" s="810"/>
      <c r="G1671"/>
      <c r="H1671"/>
    </row>
    <row r="1672" spans="2:8">
      <c r="B1672" s="810"/>
      <c r="G1672"/>
      <c r="H1672"/>
    </row>
    <row r="1673" spans="2:8">
      <c r="B1673" s="810"/>
      <c r="G1673"/>
      <c r="H1673"/>
    </row>
    <row r="1674" spans="2:8">
      <c r="B1674" s="810"/>
      <c r="G1674"/>
      <c r="H1674"/>
    </row>
    <row r="1675" spans="2:8">
      <c r="B1675" s="810"/>
      <c r="G1675"/>
      <c r="H1675"/>
    </row>
    <row r="1676" spans="2:8">
      <c r="B1676" s="810"/>
      <c r="G1676"/>
      <c r="H1676"/>
    </row>
    <row r="1677" spans="2:8">
      <c r="B1677" s="810"/>
      <c r="G1677"/>
      <c r="H1677"/>
    </row>
    <row r="1678" spans="2:8">
      <c r="B1678" s="810"/>
      <c r="G1678"/>
      <c r="H1678"/>
    </row>
    <row r="1679" spans="2:8">
      <c r="B1679" s="810"/>
      <c r="G1679"/>
      <c r="H1679"/>
    </row>
    <row r="1680" spans="2:8">
      <c r="B1680" s="810"/>
      <c r="G1680"/>
      <c r="H1680"/>
    </row>
    <row r="1681" spans="2:8">
      <c r="B1681" s="810"/>
      <c r="G1681"/>
      <c r="H1681"/>
    </row>
    <row r="1682" spans="2:8">
      <c r="B1682" s="810"/>
      <c r="G1682"/>
      <c r="H1682"/>
    </row>
    <row r="1683" spans="2:8">
      <c r="B1683" s="810"/>
      <c r="G1683"/>
      <c r="H1683"/>
    </row>
    <row r="1684" spans="2:8">
      <c r="B1684" s="810"/>
      <c r="G1684"/>
      <c r="H1684"/>
    </row>
    <row r="1685" spans="2:8">
      <c r="B1685" s="810"/>
      <c r="G1685"/>
      <c r="H1685"/>
    </row>
    <row r="1686" spans="2:8">
      <c r="B1686" s="810"/>
      <c r="G1686"/>
      <c r="H1686"/>
    </row>
    <row r="1687" spans="2:8">
      <c r="B1687" s="810"/>
      <c r="G1687"/>
      <c r="H1687"/>
    </row>
    <row r="1688" spans="2:8">
      <c r="B1688" s="810"/>
      <c r="G1688"/>
      <c r="H1688"/>
    </row>
    <row r="1689" spans="2:8">
      <c r="B1689" s="810"/>
      <c r="G1689"/>
      <c r="H1689"/>
    </row>
    <row r="1690" spans="2:8">
      <c r="B1690" s="810"/>
      <c r="G1690"/>
      <c r="H1690"/>
    </row>
    <row r="1691" spans="2:8">
      <c r="B1691" s="810"/>
      <c r="G1691"/>
      <c r="H1691"/>
    </row>
    <row r="1692" spans="2:8">
      <c r="B1692" s="810"/>
      <c r="G1692"/>
      <c r="H1692"/>
    </row>
    <row r="1693" spans="2:8">
      <c r="B1693" s="810"/>
      <c r="G1693"/>
      <c r="H1693"/>
    </row>
    <row r="1694" spans="2:8">
      <c r="B1694" s="810"/>
      <c r="G1694"/>
      <c r="H1694"/>
    </row>
    <row r="1695" spans="2:8">
      <c r="B1695" s="810"/>
      <c r="G1695"/>
      <c r="H1695"/>
    </row>
    <row r="1696" spans="2:8">
      <c r="B1696" s="810"/>
      <c r="G1696"/>
      <c r="H1696"/>
    </row>
    <row r="1697" spans="2:8">
      <c r="B1697" s="810"/>
      <c r="G1697"/>
      <c r="H1697"/>
    </row>
    <row r="1698" spans="2:8">
      <c r="B1698" s="810"/>
      <c r="G1698"/>
      <c r="H1698"/>
    </row>
    <row r="1699" spans="2:8">
      <c r="B1699" s="810"/>
      <c r="G1699"/>
      <c r="H1699"/>
    </row>
    <row r="1700" spans="2:8">
      <c r="B1700" s="810"/>
      <c r="G1700"/>
      <c r="H1700"/>
    </row>
    <row r="1701" spans="2:8">
      <c r="B1701" s="810"/>
      <c r="G1701"/>
      <c r="H1701"/>
    </row>
    <row r="1702" spans="2:8">
      <c r="B1702" s="810"/>
      <c r="G1702"/>
      <c r="H1702"/>
    </row>
    <row r="1703" spans="2:8">
      <c r="B1703" s="810"/>
      <c r="G1703"/>
      <c r="H1703"/>
    </row>
    <row r="1704" spans="2:8">
      <c r="B1704" s="810"/>
      <c r="G1704"/>
      <c r="H1704"/>
    </row>
    <row r="1705" spans="2:8">
      <c r="B1705" s="810"/>
      <c r="G1705"/>
      <c r="H1705"/>
    </row>
    <row r="1706" spans="2:8">
      <c r="B1706" s="810"/>
      <c r="G1706"/>
      <c r="H1706"/>
    </row>
    <row r="1707" spans="2:8">
      <c r="B1707" s="810"/>
      <c r="G1707"/>
      <c r="H1707"/>
    </row>
    <row r="1708" spans="2:8">
      <c r="B1708" s="810"/>
      <c r="G1708"/>
      <c r="H1708"/>
    </row>
    <row r="1709" spans="2:8">
      <c r="B1709" s="810"/>
      <c r="G1709"/>
      <c r="H1709"/>
    </row>
    <row r="1710" spans="2:8">
      <c r="B1710" s="810"/>
      <c r="G1710"/>
      <c r="H1710"/>
    </row>
    <row r="1711" spans="2:8">
      <c r="B1711" s="810"/>
      <c r="G1711"/>
      <c r="H1711"/>
    </row>
    <row r="1712" spans="2:8">
      <c r="B1712" s="810"/>
      <c r="G1712"/>
      <c r="H1712"/>
    </row>
    <row r="1713" spans="2:8">
      <c r="B1713" s="810"/>
      <c r="G1713"/>
      <c r="H1713"/>
    </row>
    <row r="1714" spans="2:8">
      <c r="B1714" s="810"/>
      <c r="G1714"/>
      <c r="H1714"/>
    </row>
    <row r="1715" spans="2:8">
      <c r="B1715" s="810"/>
      <c r="G1715"/>
      <c r="H1715"/>
    </row>
    <row r="1716" spans="2:8">
      <c r="B1716" s="810"/>
      <c r="G1716"/>
      <c r="H1716"/>
    </row>
    <row r="1717" spans="2:8">
      <c r="B1717" s="810"/>
      <c r="G1717"/>
      <c r="H1717"/>
    </row>
    <row r="1718" spans="2:8">
      <c r="B1718" s="810"/>
      <c r="G1718"/>
      <c r="H1718"/>
    </row>
    <row r="1719" spans="2:8">
      <c r="B1719" s="810"/>
      <c r="G1719"/>
      <c r="H1719"/>
    </row>
    <row r="1720" spans="2:8">
      <c r="B1720" s="810"/>
      <c r="G1720"/>
      <c r="H1720"/>
    </row>
    <row r="1721" spans="2:8">
      <c r="B1721" s="810"/>
      <c r="G1721"/>
      <c r="H1721"/>
    </row>
    <row r="1722" spans="2:8">
      <c r="B1722" s="810"/>
      <c r="G1722"/>
      <c r="H1722"/>
    </row>
    <row r="1723" spans="2:8">
      <c r="B1723" s="810"/>
      <c r="G1723"/>
      <c r="H1723"/>
    </row>
    <row r="1724" spans="2:8">
      <c r="B1724" s="810"/>
      <c r="G1724"/>
      <c r="H1724"/>
    </row>
    <row r="1725" spans="2:8">
      <c r="B1725" s="810"/>
      <c r="G1725"/>
      <c r="H1725"/>
    </row>
    <row r="1726" spans="2:8">
      <c r="B1726" s="810"/>
      <c r="G1726"/>
      <c r="H1726"/>
    </row>
    <row r="1727" spans="2:8">
      <c r="B1727" s="810"/>
      <c r="G1727"/>
      <c r="H1727"/>
    </row>
    <row r="1728" spans="2:8">
      <c r="B1728" s="810"/>
      <c r="G1728"/>
      <c r="H1728"/>
    </row>
    <row r="1729" spans="2:8">
      <c r="B1729" s="810"/>
      <c r="G1729"/>
      <c r="H1729"/>
    </row>
    <row r="1730" spans="2:8">
      <c r="B1730" s="810"/>
      <c r="G1730"/>
      <c r="H1730"/>
    </row>
    <row r="1731" spans="2:8">
      <c r="B1731" s="810"/>
      <c r="G1731"/>
      <c r="H1731"/>
    </row>
    <row r="1732" spans="2:8">
      <c r="B1732" s="810"/>
      <c r="G1732"/>
      <c r="H1732"/>
    </row>
    <row r="1733" spans="2:8">
      <c r="B1733" s="810"/>
      <c r="G1733"/>
      <c r="H1733"/>
    </row>
    <row r="1734" spans="2:8">
      <c r="B1734" s="810"/>
      <c r="G1734"/>
      <c r="H1734"/>
    </row>
    <row r="1735" spans="2:8">
      <c r="B1735" s="810"/>
      <c r="G1735"/>
      <c r="H1735"/>
    </row>
    <row r="1736" spans="2:8">
      <c r="B1736" s="810"/>
      <c r="G1736"/>
      <c r="H1736"/>
    </row>
    <row r="1737" spans="2:8">
      <c r="B1737" s="810"/>
      <c r="G1737"/>
      <c r="H1737"/>
    </row>
    <row r="1738" spans="2:8">
      <c r="B1738" s="810"/>
      <c r="G1738"/>
      <c r="H1738"/>
    </row>
    <row r="1739" spans="2:8">
      <c r="B1739" s="810"/>
      <c r="G1739"/>
      <c r="H1739"/>
    </row>
    <row r="1740" spans="2:8">
      <c r="B1740" s="810"/>
      <c r="G1740"/>
      <c r="H1740"/>
    </row>
    <row r="1741" spans="2:8">
      <c r="B1741" s="810"/>
      <c r="G1741"/>
      <c r="H1741"/>
    </row>
    <row r="1742" spans="2:8">
      <c r="B1742" s="810"/>
      <c r="G1742"/>
      <c r="H1742"/>
    </row>
    <row r="1743" spans="2:8">
      <c r="B1743" s="810"/>
      <c r="G1743"/>
      <c r="H1743"/>
    </row>
    <row r="1744" spans="2:8">
      <c r="B1744" s="810"/>
      <c r="G1744"/>
      <c r="H1744"/>
    </row>
    <row r="1745" spans="2:8">
      <c r="B1745" s="810"/>
      <c r="G1745"/>
      <c r="H1745"/>
    </row>
    <row r="1746" spans="2:8">
      <c r="B1746" s="810"/>
      <c r="G1746"/>
      <c r="H1746"/>
    </row>
    <row r="1747" spans="2:8">
      <c r="B1747" s="810"/>
      <c r="G1747"/>
      <c r="H1747"/>
    </row>
    <row r="1748" spans="2:8">
      <c r="B1748" s="810"/>
      <c r="G1748"/>
      <c r="H1748"/>
    </row>
    <row r="1749" spans="2:8">
      <c r="B1749" s="810"/>
      <c r="G1749"/>
      <c r="H1749"/>
    </row>
    <row r="1750" spans="2:8">
      <c r="B1750" s="810"/>
      <c r="G1750"/>
      <c r="H1750"/>
    </row>
    <row r="1751" spans="2:8">
      <c r="B1751" s="810"/>
      <c r="G1751"/>
      <c r="H1751"/>
    </row>
    <row r="1752" spans="2:8">
      <c r="B1752" s="810"/>
      <c r="G1752"/>
      <c r="H1752"/>
    </row>
    <row r="1753" spans="2:8">
      <c r="B1753" s="810"/>
      <c r="G1753"/>
      <c r="H1753"/>
    </row>
    <row r="1754" spans="2:8">
      <c r="B1754" s="810"/>
      <c r="G1754"/>
      <c r="H1754"/>
    </row>
    <row r="1755" spans="2:8">
      <c r="B1755" s="810"/>
      <c r="G1755"/>
      <c r="H1755"/>
    </row>
    <row r="1756" spans="2:8">
      <c r="B1756" s="810"/>
      <c r="G1756"/>
      <c r="H1756"/>
    </row>
    <row r="1757" spans="2:8">
      <c r="B1757" s="810"/>
      <c r="G1757"/>
      <c r="H1757"/>
    </row>
    <row r="1758" spans="2:8">
      <c r="B1758" s="810"/>
      <c r="G1758"/>
      <c r="H1758"/>
    </row>
    <row r="1759" spans="2:8">
      <c r="B1759" s="810"/>
      <c r="G1759"/>
      <c r="H1759"/>
    </row>
    <row r="1760" spans="2:8">
      <c r="B1760" s="810"/>
      <c r="G1760"/>
      <c r="H1760"/>
    </row>
    <row r="1761" spans="2:8">
      <c r="B1761" s="810"/>
      <c r="G1761"/>
      <c r="H1761"/>
    </row>
    <row r="1762" spans="2:8">
      <c r="B1762" s="810"/>
      <c r="G1762"/>
      <c r="H1762"/>
    </row>
    <row r="1763" spans="2:8">
      <c r="B1763" s="810"/>
      <c r="G1763"/>
      <c r="H1763"/>
    </row>
    <row r="1764" spans="2:8">
      <c r="B1764" s="810"/>
      <c r="G1764"/>
      <c r="H1764"/>
    </row>
    <row r="1765" spans="2:8">
      <c r="B1765" s="810"/>
      <c r="G1765"/>
      <c r="H1765"/>
    </row>
    <row r="1766" spans="2:8">
      <c r="B1766" s="810"/>
      <c r="G1766"/>
      <c r="H1766"/>
    </row>
    <row r="1767" spans="2:8">
      <c r="B1767" s="810"/>
      <c r="G1767"/>
      <c r="H1767"/>
    </row>
    <row r="1768" spans="2:8">
      <c r="B1768" s="810"/>
      <c r="G1768"/>
      <c r="H1768"/>
    </row>
    <row r="1769" spans="2:8">
      <c r="B1769" s="810"/>
      <c r="G1769"/>
      <c r="H1769"/>
    </row>
    <row r="1770" spans="2:8">
      <c r="B1770" s="810"/>
      <c r="G1770"/>
      <c r="H1770"/>
    </row>
    <row r="1771" spans="2:8">
      <c r="B1771" s="810"/>
      <c r="G1771"/>
      <c r="H1771"/>
    </row>
    <row r="1772" spans="2:8">
      <c r="B1772" s="810"/>
      <c r="G1772"/>
      <c r="H1772"/>
    </row>
    <row r="1773" spans="2:8">
      <c r="B1773" s="810"/>
      <c r="G1773"/>
      <c r="H1773"/>
    </row>
    <row r="1774" spans="2:8">
      <c r="G1774"/>
      <c r="H1774"/>
    </row>
    <row r="1775" spans="2:8">
      <c r="G1775"/>
      <c r="H1775"/>
    </row>
    <row r="1776" spans="2:8">
      <c r="G1776"/>
      <c r="H1776"/>
    </row>
    <row r="1777" spans="7:8">
      <c r="G1777"/>
      <c r="H1777"/>
    </row>
    <row r="1778" spans="7:8">
      <c r="G1778"/>
      <c r="H1778"/>
    </row>
    <row r="1779" spans="7:8">
      <c r="G1779"/>
      <c r="H1779"/>
    </row>
    <row r="1780" spans="7:8">
      <c r="G1780"/>
      <c r="H1780"/>
    </row>
    <row r="1781" spans="7:8">
      <c r="G1781"/>
      <c r="H1781"/>
    </row>
    <row r="1782" spans="7:8">
      <c r="G1782"/>
      <c r="H1782"/>
    </row>
    <row r="1783" spans="7:8">
      <c r="G1783"/>
      <c r="H1783"/>
    </row>
    <row r="1784" spans="7:8">
      <c r="G1784"/>
      <c r="H1784"/>
    </row>
    <row r="1785" spans="7:8">
      <c r="G1785"/>
      <c r="H1785"/>
    </row>
    <row r="1786" spans="7:8">
      <c r="G1786"/>
      <c r="H1786"/>
    </row>
    <row r="1787" spans="7:8">
      <c r="G1787"/>
      <c r="H1787"/>
    </row>
    <row r="1788" spans="7:8">
      <c r="G1788"/>
      <c r="H1788"/>
    </row>
    <row r="1789" spans="7:8">
      <c r="G1789"/>
      <c r="H1789"/>
    </row>
    <row r="1790" spans="7:8">
      <c r="G1790"/>
      <c r="H1790"/>
    </row>
    <row r="1791" spans="7:8">
      <c r="G1791"/>
      <c r="H1791"/>
    </row>
    <row r="1792" spans="7:8">
      <c r="G1792"/>
      <c r="H1792"/>
    </row>
    <row r="1793" spans="7:8">
      <c r="G1793"/>
      <c r="H1793"/>
    </row>
    <row r="1794" spans="7:8">
      <c r="G1794"/>
      <c r="H1794"/>
    </row>
    <row r="1795" spans="7:8">
      <c r="G1795"/>
      <c r="H1795"/>
    </row>
    <row r="1796" spans="7:8">
      <c r="G1796"/>
      <c r="H1796"/>
    </row>
    <row r="1797" spans="7:8">
      <c r="G1797"/>
      <c r="H1797"/>
    </row>
    <row r="1798" spans="7:8">
      <c r="G1798"/>
      <c r="H1798"/>
    </row>
    <row r="1799" spans="7:8">
      <c r="G1799"/>
      <c r="H1799"/>
    </row>
    <row r="1800" spans="7:8">
      <c r="G1800"/>
      <c r="H1800"/>
    </row>
    <row r="1801" spans="7:8">
      <c r="G1801"/>
      <c r="H1801"/>
    </row>
    <row r="1802" spans="7:8">
      <c r="G1802"/>
      <c r="H1802"/>
    </row>
    <row r="1803" spans="7:8">
      <c r="G1803"/>
      <c r="H1803"/>
    </row>
    <row r="1804" spans="7:8">
      <c r="G1804"/>
      <c r="H1804"/>
    </row>
    <row r="1805" spans="7:8">
      <c r="G1805"/>
      <c r="H1805"/>
    </row>
    <row r="1806" spans="7:8">
      <c r="G1806"/>
      <c r="H1806"/>
    </row>
    <row r="1807" spans="7:8">
      <c r="G1807"/>
      <c r="H1807"/>
    </row>
    <row r="1808" spans="7:8">
      <c r="G1808"/>
      <c r="H1808"/>
    </row>
    <row r="1809" spans="7:8">
      <c r="G1809"/>
      <c r="H1809"/>
    </row>
    <row r="1810" spans="7:8">
      <c r="G1810"/>
      <c r="H1810"/>
    </row>
    <row r="1811" spans="7:8">
      <c r="G1811"/>
      <c r="H1811"/>
    </row>
    <row r="1812" spans="7:8">
      <c r="G1812"/>
      <c r="H1812"/>
    </row>
    <row r="1813" spans="7:8">
      <c r="G1813"/>
      <c r="H1813"/>
    </row>
    <row r="1814" spans="7:8">
      <c r="G1814"/>
      <c r="H1814"/>
    </row>
    <row r="1815" spans="7:8">
      <c r="G1815"/>
      <c r="H1815"/>
    </row>
    <row r="1816" spans="7:8">
      <c r="G1816"/>
      <c r="H1816"/>
    </row>
    <row r="1817" spans="7:8">
      <c r="G1817"/>
      <c r="H1817"/>
    </row>
    <row r="1818" spans="7:8">
      <c r="G1818"/>
      <c r="H1818"/>
    </row>
    <row r="1819" spans="7:8">
      <c r="G1819"/>
      <c r="H1819"/>
    </row>
    <row r="1820" spans="7:8">
      <c r="G1820"/>
      <c r="H1820"/>
    </row>
    <row r="1821" spans="7:8">
      <c r="G1821"/>
      <c r="H1821"/>
    </row>
    <row r="1822" spans="7:8">
      <c r="G1822"/>
      <c r="H1822"/>
    </row>
    <row r="1823" spans="7:8">
      <c r="G1823"/>
      <c r="H1823"/>
    </row>
    <row r="1824" spans="7:8">
      <c r="G1824"/>
      <c r="H1824"/>
    </row>
    <row r="1825" spans="7:8">
      <c r="G1825"/>
      <c r="H1825"/>
    </row>
    <row r="1826" spans="7:8">
      <c r="G1826"/>
      <c r="H1826"/>
    </row>
    <row r="1827" spans="7:8">
      <c r="G1827"/>
      <c r="H1827"/>
    </row>
    <row r="1828" spans="7:8">
      <c r="G1828"/>
      <c r="H1828"/>
    </row>
    <row r="1829" spans="7:8">
      <c r="G1829"/>
      <c r="H1829"/>
    </row>
    <row r="1830" spans="7:8">
      <c r="G1830"/>
      <c r="H1830"/>
    </row>
    <row r="1831" spans="7:8">
      <c r="G1831"/>
      <c r="H1831"/>
    </row>
    <row r="1832" spans="7:8">
      <c r="G1832"/>
      <c r="H1832"/>
    </row>
    <row r="1833" spans="7:8">
      <c r="G1833"/>
      <c r="H1833"/>
    </row>
    <row r="1834" spans="7:8">
      <c r="G1834"/>
      <c r="H1834"/>
    </row>
    <row r="1835" spans="7:8">
      <c r="G1835"/>
      <c r="H1835"/>
    </row>
    <row r="1836" spans="7:8">
      <c r="G1836"/>
      <c r="H1836"/>
    </row>
    <row r="1837" spans="7:8">
      <c r="G1837"/>
      <c r="H1837"/>
    </row>
    <row r="1838" spans="7:8">
      <c r="G1838"/>
      <c r="H1838"/>
    </row>
    <row r="1839" spans="7:8">
      <c r="G1839"/>
      <c r="H1839"/>
    </row>
    <row r="1840" spans="7:8">
      <c r="G1840"/>
      <c r="H1840"/>
    </row>
    <row r="1841" spans="7:8">
      <c r="G1841"/>
      <c r="H1841"/>
    </row>
    <row r="1842" spans="7:8">
      <c r="G1842"/>
      <c r="H1842"/>
    </row>
    <row r="1843" spans="7:8">
      <c r="G1843"/>
      <c r="H1843"/>
    </row>
    <row r="1844" spans="7:8">
      <c r="G1844"/>
      <c r="H1844"/>
    </row>
    <row r="1845" spans="7:8">
      <c r="G1845"/>
      <c r="H1845"/>
    </row>
    <row r="1846" spans="7:8">
      <c r="G1846"/>
      <c r="H1846"/>
    </row>
    <row r="1847" spans="7:8">
      <c r="G1847"/>
      <c r="H1847"/>
    </row>
    <row r="1848" spans="7:8">
      <c r="G1848"/>
      <c r="H1848"/>
    </row>
    <row r="1849" spans="7:8">
      <c r="G1849"/>
      <c r="H1849"/>
    </row>
    <row r="1850" spans="7:8">
      <c r="G1850"/>
      <c r="H1850"/>
    </row>
    <row r="1851" spans="7:8">
      <c r="G1851"/>
      <c r="H1851"/>
    </row>
    <row r="1852" spans="7:8">
      <c r="G1852"/>
      <c r="H1852"/>
    </row>
    <row r="1853" spans="7:8">
      <c r="G1853"/>
      <c r="H1853"/>
    </row>
    <row r="1854" spans="7:8">
      <c r="G1854"/>
      <c r="H1854"/>
    </row>
    <row r="1855" spans="7:8">
      <c r="G1855"/>
      <c r="H1855"/>
    </row>
    <row r="1856" spans="7:8">
      <c r="G1856"/>
      <c r="H1856"/>
    </row>
    <row r="1857" spans="7:8">
      <c r="G1857"/>
      <c r="H1857"/>
    </row>
    <row r="1858" spans="7:8">
      <c r="G1858"/>
      <c r="H1858"/>
    </row>
    <row r="1859" spans="7:8">
      <c r="G1859"/>
      <c r="H1859"/>
    </row>
    <row r="1860" spans="7:8">
      <c r="G1860"/>
      <c r="H1860"/>
    </row>
    <row r="1861" spans="7:8">
      <c r="G1861"/>
      <c r="H1861"/>
    </row>
    <row r="1862" spans="7:8">
      <c r="G1862"/>
      <c r="H1862"/>
    </row>
    <row r="1863" spans="7:8">
      <c r="G1863"/>
      <c r="H1863"/>
    </row>
    <row r="1864" spans="7:8">
      <c r="G1864"/>
      <c r="H1864"/>
    </row>
    <row r="1865" spans="7:8">
      <c r="G1865"/>
      <c r="H1865"/>
    </row>
    <row r="1866" spans="7:8">
      <c r="G1866"/>
      <c r="H1866"/>
    </row>
    <row r="1867" spans="7:8">
      <c r="G1867"/>
      <c r="H1867"/>
    </row>
    <row r="1868" spans="7:8">
      <c r="G1868"/>
      <c r="H1868"/>
    </row>
    <row r="1869" spans="7:8">
      <c r="G1869"/>
      <c r="H1869"/>
    </row>
    <row r="1870" spans="7:8">
      <c r="G1870"/>
      <c r="H1870"/>
    </row>
    <row r="1871" spans="7:8">
      <c r="G1871"/>
      <c r="H1871"/>
    </row>
    <row r="1872" spans="7:8">
      <c r="G1872"/>
      <c r="H1872"/>
    </row>
    <row r="1873" spans="7:8">
      <c r="G1873"/>
      <c r="H1873"/>
    </row>
    <row r="1874" spans="7:8">
      <c r="G1874"/>
      <c r="H1874"/>
    </row>
    <row r="1875" spans="7:8">
      <c r="G1875"/>
      <c r="H1875"/>
    </row>
    <row r="1876" spans="7:8">
      <c r="G1876"/>
      <c r="H1876"/>
    </row>
    <row r="1877" spans="7:8">
      <c r="G1877"/>
      <c r="H1877"/>
    </row>
    <row r="1878" spans="7:8">
      <c r="G1878"/>
      <c r="H1878"/>
    </row>
    <row r="1879" spans="7:8">
      <c r="G1879"/>
      <c r="H1879"/>
    </row>
    <row r="1880" spans="7:8">
      <c r="G1880"/>
      <c r="H1880"/>
    </row>
    <row r="1881" spans="7:8">
      <c r="G1881"/>
      <c r="H1881"/>
    </row>
    <row r="1882" spans="7:8">
      <c r="G1882"/>
      <c r="H1882"/>
    </row>
    <row r="1883" spans="7:8">
      <c r="G1883"/>
      <c r="H1883"/>
    </row>
    <row r="1884" spans="7:8">
      <c r="G1884"/>
      <c r="H1884"/>
    </row>
    <row r="1885" spans="7:8">
      <c r="G1885"/>
      <c r="H1885"/>
    </row>
    <row r="1886" spans="7:8">
      <c r="G1886"/>
      <c r="H1886"/>
    </row>
    <row r="1887" spans="7:8">
      <c r="G1887"/>
      <c r="H1887"/>
    </row>
    <row r="1888" spans="7:8">
      <c r="G1888"/>
      <c r="H1888"/>
    </row>
    <row r="1889" spans="7:8">
      <c r="G1889"/>
      <c r="H1889"/>
    </row>
    <row r="1890" spans="7:8">
      <c r="G1890"/>
      <c r="H1890"/>
    </row>
    <row r="1891" spans="7:8">
      <c r="G1891"/>
      <c r="H1891"/>
    </row>
    <row r="1892" spans="7:8">
      <c r="G1892"/>
      <c r="H1892"/>
    </row>
    <row r="1893" spans="7:8">
      <c r="G1893"/>
      <c r="H1893"/>
    </row>
    <row r="1894" spans="7:8">
      <c r="G1894"/>
      <c r="H1894"/>
    </row>
    <row r="1895" spans="7:8">
      <c r="G1895"/>
      <c r="H1895"/>
    </row>
    <row r="1896" spans="7:8">
      <c r="G1896"/>
      <c r="H1896"/>
    </row>
    <row r="1897" spans="7:8">
      <c r="G1897"/>
      <c r="H1897"/>
    </row>
    <row r="1898" spans="7:8">
      <c r="G1898"/>
      <c r="H1898"/>
    </row>
    <row r="1899" spans="7:8">
      <c r="G1899"/>
      <c r="H1899"/>
    </row>
    <row r="1900" spans="7:8">
      <c r="G1900"/>
      <c r="H1900"/>
    </row>
    <row r="1901" spans="7:8">
      <c r="G1901"/>
      <c r="H1901"/>
    </row>
    <row r="1902" spans="7:8">
      <c r="G1902"/>
      <c r="H1902"/>
    </row>
    <row r="1903" spans="7:8">
      <c r="G1903"/>
      <c r="H1903"/>
    </row>
    <row r="1904" spans="7:8">
      <c r="G1904"/>
      <c r="H1904"/>
    </row>
    <row r="1905" spans="7:8">
      <c r="G1905"/>
      <c r="H1905"/>
    </row>
    <row r="1906" spans="7:8">
      <c r="G1906"/>
      <c r="H1906"/>
    </row>
    <row r="1907" spans="7:8">
      <c r="G1907"/>
      <c r="H1907"/>
    </row>
    <row r="1908" spans="7:8">
      <c r="G1908"/>
      <c r="H1908"/>
    </row>
    <row r="1909" spans="7:8">
      <c r="G1909"/>
      <c r="H1909"/>
    </row>
    <row r="1910" spans="7:8">
      <c r="G1910"/>
      <c r="H1910"/>
    </row>
    <row r="1911" spans="7:8">
      <c r="G1911"/>
      <c r="H1911"/>
    </row>
    <row r="1912" spans="7:8">
      <c r="G1912"/>
      <c r="H1912"/>
    </row>
    <row r="1913" spans="7:8">
      <c r="G1913"/>
      <c r="H1913"/>
    </row>
    <row r="1914" spans="7:8">
      <c r="G1914"/>
      <c r="H1914"/>
    </row>
    <row r="1915" spans="7:8">
      <c r="G1915"/>
      <c r="H1915"/>
    </row>
    <row r="1916" spans="7:8">
      <c r="G1916"/>
      <c r="H1916"/>
    </row>
    <row r="1917" spans="7:8">
      <c r="G1917"/>
      <c r="H1917"/>
    </row>
    <row r="1918" spans="7:8">
      <c r="G1918"/>
      <c r="H1918"/>
    </row>
    <row r="1919" spans="7:8">
      <c r="G1919"/>
      <c r="H1919"/>
    </row>
    <row r="1920" spans="7:8">
      <c r="G1920"/>
      <c r="H1920"/>
    </row>
    <row r="1921" spans="7:8">
      <c r="G1921"/>
      <c r="H1921"/>
    </row>
    <row r="1922" spans="7:8">
      <c r="G1922"/>
      <c r="H1922"/>
    </row>
    <row r="1923" spans="7:8">
      <c r="G1923"/>
      <c r="H1923"/>
    </row>
    <row r="1924" spans="7:8">
      <c r="G1924"/>
      <c r="H1924"/>
    </row>
    <row r="1925" spans="7:8">
      <c r="G1925"/>
      <c r="H1925"/>
    </row>
    <row r="1926" spans="7:8">
      <c r="G1926"/>
      <c r="H1926"/>
    </row>
    <row r="1927" spans="7:8">
      <c r="G1927"/>
      <c r="H1927"/>
    </row>
    <row r="1928" spans="7:8">
      <c r="G1928"/>
      <c r="H1928"/>
    </row>
    <row r="1929" spans="7:8">
      <c r="G1929"/>
      <c r="H1929"/>
    </row>
    <row r="1930" spans="7:8">
      <c r="G1930"/>
      <c r="H1930"/>
    </row>
    <row r="1931" spans="7:8">
      <c r="G1931"/>
      <c r="H1931"/>
    </row>
    <row r="1932" spans="7:8">
      <c r="G1932"/>
      <c r="H1932"/>
    </row>
    <row r="1933" spans="7:8">
      <c r="G1933"/>
      <c r="H1933"/>
    </row>
    <row r="1934" spans="7:8">
      <c r="G1934"/>
      <c r="H1934"/>
    </row>
    <row r="1935" spans="7:8">
      <c r="G1935"/>
      <c r="H1935"/>
    </row>
    <row r="1936" spans="7:8">
      <c r="G1936"/>
      <c r="H1936"/>
    </row>
    <row r="1937" spans="7:8">
      <c r="G1937"/>
      <c r="H1937"/>
    </row>
    <row r="1938" spans="7:8">
      <c r="G1938"/>
      <c r="H1938"/>
    </row>
    <row r="1939" spans="7:8">
      <c r="G1939"/>
      <c r="H1939"/>
    </row>
    <row r="1940" spans="7:8">
      <c r="G1940"/>
      <c r="H1940"/>
    </row>
    <row r="1941" spans="7:8">
      <c r="G1941"/>
      <c r="H1941"/>
    </row>
    <row r="1942" spans="7:8">
      <c r="G1942"/>
      <c r="H1942"/>
    </row>
    <row r="1943" spans="7:8">
      <c r="G1943"/>
      <c r="H1943"/>
    </row>
    <row r="1944" spans="7:8">
      <c r="G1944"/>
      <c r="H1944"/>
    </row>
    <row r="1945" spans="7:8">
      <c r="G1945"/>
      <c r="H1945"/>
    </row>
    <row r="1946" spans="7:8">
      <c r="G1946"/>
      <c r="H1946"/>
    </row>
    <row r="1947" spans="7:8">
      <c r="G1947"/>
      <c r="H1947"/>
    </row>
    <row r="1948" spans="7:8">
      <c r="G1948"/>
      <c r="H1948"/>
    </row>
    <row r="1949" spans="7:8">
      <c r="G1949"/>
      <c r="H1949"/>
    </row>
    <row r="1950" spans="7:8">
      <c r="G1950"/>
      <c r="H1950"/>
    </row>
    <row r="1951" spans="7:8">
      <c r="G1951"/>
      <c r="H1951"/>
    </row>
    <row r="1952" spans="7:8">
      <c r="G1952"/>
      <c r="H1952"/>
    </row>
    <row r="1953" spans="7:8">
      <c r="G1953"/>
      <c r="H1953"/>
    </row>
    <row r="1954" spans="7:8">
      <c r="G1954"/>
      <c r="H1954"/>
    </row>
    <row r="1955" spans="7:8">
      <c r="G1955"/>
      <c r="H1955"/>
    </row>
    <row r="1956" spans="7:8">
      <c r="G1956"/>
      <c r="H1956"/>
    </row>
    <row r="1957" spans="7:8">
      <c r="G1957"/>
      <c r="H1957"/>
    </row>
    <row r="1958" spans="7:8">
      <c r="G1958"/>
      <c r="H1958"/>
    </row>
    <row r="1959" spans="7:8">
      <c r="G1959"/>
      <c r="H1959"/>
    </row>
    <row r="1960" spans="7:8">
      <c r="G1960"/>
      <c r="H1960"/>
    </row>
    <row r="1961" spans="7:8">
      <c r="G1961"/>
      <c r="H1961"/>
    </row>
    <row r="1962" spans="7:8">
      <c r="G1962"/>
      <c r="H1962"/>
    </row>
    <row r="1963" spans="7:8">
      <c r="G1963"/>
      <c r="H1963"/>
    </row>
    <row r="1964" spans="7:8">
      <c r="G1964"/>
      <c r="H1964"/>
    </row>
    <row r="1965" spans="7:8">
      <c r="G1965"/>
      <c r="H1965"/>
    </row>
    <row r="1966" spans="7:8">
      <c r="G1966"/>
      <c r="H1966"/>
    </row>
    <row r="1967" spans="7:8">
      <c r="G1967"/>
      <c r="H1967"/>
    </row>
    <row r="1968" spans="7:8">
      <c r="G1968"/>
      <c r="H1968"/>
    </row>
    <row r="1969" spans="7:8">
      <c r="G1969"/>
      <c r="H1969"/>
    </row>
    <row r="1970" spans="7:8">
      <c r="G1970"/>
      <c r="H1970"/>
    </row>
    <row r="1971" spans="7:8">
      <c r="G1971"/>
      <c r="H1971"/>
    </row>
    <row r="1972" spans="7:8">
      <c r="G1972"/>
      <c r="H1972"/>
    </row>
    <row r="1973" spans="7:8">
      <c r="G1973"/>
      <c r="H1973"/>
    </row>
    <row r="1974" spans="7:8">
      <c r="G1974"/>
      <c r="H1974"/>
    </row>
    <row r="1975" spans="7:8">
      <c r="G1975"/>
      <c r="H1975"/>
    </row>
    <row r="1976" spans="7:8">
      <c r="G1976"/>
      <c r="H1976"/>
    </row>
    <row r="1977" spans="7:8">
      <c r="G1977"/>
      <c r="H1977"/>
    </row>
    <row r="1978" spans="7:8">
      <c r="G1978"/>
      <c r="H1978"/>
    </row>
    <row r="1979" spans="7:8">
      <c r="G1979"/>
      <c r="H1979"/>
    </row>
    <row r="1980" spans="7:8">
      <c r="G1980"/>
      <c r="H1980"/>
    </row>
    <row r="1981" spans="7:8">
      <c r="G1981"/>
      <c r="H1981"/>
    </row>
    <row r="1982" spans="7:8">
      <c r="G1982"/>
      <c r="H1982"/>
    </row>
    <row r="1983" spans="7:8">
      <c r="G1983"/>
      <c r="H1983"/>
    </row>
    <row r="1984" spans="7:8">
      <c r="G1984"/>
      <c r="H1984"/>
    </row>
    <row r="1985" spans="7:8">
      <c r="G1985"/>
      <c r="H1985"/>
    </row>
    <row r="1986" spans="7:8">
      <c r="G1986"/>
      <c r="H1986"/>
    </row>
    <row r="1987" spans="7:8">
      <c r="G1987"/>
      <c r="H1987"/>
    </row>
    <row r="1988" spans="7:8">
      <c r="G1988"/>
      <c r="H1988"/>
    </row>
    <row r="1989" spans="7:8">
      <c r="G1989"/>
      <c r="H1989"/>
    </row>
    <row r="1990" spans="7:8">
      <c r="G1990"/>
      <c r="H1990"/>
    </row>
    <row r="1991" spans="7:8">
      <c r="G1991"/>
      <c r="H1991"/>
    </row>
    <row r="1992" spans="7:8">
      <c r="G1992"/>
      <c r="H1992"/>
    </row>
    <row r="1993" spans="7:8">
      <c r="G1993"/>
      <c r="H1993"/>
    </row>
    <row r="1994" spans="7:8">
      <c r="G1994"/>
      <c r="H1994"/>
    </row>
    <row r="1995" spans="7:8">
      <c r="G1995"/>
      <c r="H1995"/>
    </row>
    <row r="1996" spans="7:8">
      <c r="G1996"/>
      <c r="H1996"/>
    </row>
    <row r="1997" spans="7:8">
      <c r="G1997"/>
      <c r="H1997"/>
    </row>
    <row r="1998" spans="7:8">
      <c r="G1998"/>
      <c r="H1998"/>
    </row>
    <row r="1999" spans="7:8">
      <c r="G1999"/>
      <c r="H1999"/>
    </row>
    <row r="2000" spans="7:8">
      <c r="G2000"/>
      <c r="H2000"/>
    </row>
    <row r="2001" spans="7:8">
      <c r="G2001"/>
      <c r="H2001"/>
    </row>
    <row r="2002" spans="7:8">
      <c r="G2002"/>
      <c r="H2002"/>
    </row>
    <row r="2003" spans="7:8">
      <c r="G2003"/>
      <c r="H2003"/>
    </row>
    <row r="2004" spans="7:8">
      <c r="G2004"/>
      <c r="H2004"/>
    </row>
    <row r="2005" spans="7:8">
      <c r="G2005"/>
      <c r="H2005"/>
    </row>
    <row r="2006" spans="7:8">
      <c r="G2006"/>
      <c r="H2006"/>
    </row>
    <row r="2007" spans="7:8">
      <c r="G2007"/>
      <c r="H2007"/>
    </row>
    <row r="2008" spans="7:8">
      <c r="G2008"/>
      <c r="H2008"/>
    </row>
    <row r="2009" spans="7:8">
      <c r="G2009"/>
      <c r="H2009"/>
    </row>
    <row r="2010" spans="7:8">
      <c r="G2010"/>
      <c r="H2010"/>
    </row>
    <row r="2011" spans="7:8">
      <c r="G2011"/>
      <c r="H2011"/>
    </row>
    <row r="2012" spans="7:8">
      <c r="G2012"/>
      <c r="H2012"/>
    </row>
    <row r="2013" spans="7:8">
      <c r="G2013"/>
      <c r="H2013"/>
    </row>
    <row r="2014" spans="7:8">
      <c r="G2014"/>
      <c r="H2014"/>
    </row>
    <row r="2015" spans="7:8">
      <c r="G2015"/>
      <c r="H2015"/>
    </row>
    <row r="2016" spans="7:8">
      <c r="G2016"/>
      <c r="H2016"/>
    </row>
    <row r="2017" spans="7:8">
      <c r="G2017"/>
      <c r="H2017"/>
    </row>
    <row r="2018" spans="7:8">
      <c r="G2018"/>
      <c r="H2018"/>
    </row>
    <row r="2019" spans="7:8">
      <c r="G2019"/>
      <c r="H2019"/>
    </row>
    <row r="2020" spans="7:8">
      <c r="G2020"/>
      <c r="H2020"/>
    </row>
    <row r="2021" spans="7:8">
      <c r="G2021"/>
      <c r="H2021"/>
    </row>
    <row r="2022" spans="7:8">
      <c r="G2022"/>
      <c r="H2022"/>
    </row>
    <row r="2023" spans="7:8">
      <c r="G2023"/>
      <c r="H2023"/>
    </row>
    <row r="2024" spans="7:8">
      <c r="G2024"/>
      <c r="H2024"/>
    </row>
    <row r="2025" spans="7:8">
      <c r="G2025"/>
      <c r="H2025"/>
    </row>
    <row r="2026" spans="7:8">
      <c r="G2026"/>
      <c r="H2026"/>
    </row>
    <row r="2027" spans="7:8">
      <c r="G2027"/>
      <c r="H2027"/>
    </row>
    <row r="2028" spans="7:8">
      <c r="G2028"/>
      <c r="H2028"/>
    </row>
    <row r="2029" spans="7:8">
      <c r="G2029"/>
      <c r="H2029"/>
    </row>
    <row r="2030" spans="7:8">
      <c r="G2030"/>
      <c r="H2030"/>
    </row>
    <row r="2031" spans="7:8">
      <c r="G2031"/>
      <c r="H2031"/>
    </row>
    <row r="2032" spans="7:8">
      <c r="G2032"/>
      <c r="H2032"/>
    </row>
    <row r="2033" spans="7:8">
      <c r="G2033"/>
      <c r="H2033"/>
    </row>
    <row r="2034" spans="7:8">
      <c r="G2034"/>
      <c r="H2034"/>
    </row>
    <row r="2035" spans="7:8">
      <c r="G2035"/>
      <c r="H2035"/>
    </row>
    <row r="2036" spans="7:8">
      <c r="G2036"/>
      <c r="H2036"/>
    </row>
    <row r="2037" spans="7:8">
      <c r="G2037"/>
      <c r="H2037"/>
    </row>
    <row r="2038" spans="7:8">
      <c r="G2038"/>
      <c r="H2038"/>
    </row>
    <row r="2039" spans="7:8">
      <c r="G2039"/>
      <c r="H2039"/>
    </row>
    <row r="2040" spans="7:8">
      <c r="G2040"/>
      <c r="H2040"/>
    </row>
    <row r="2041" spans="7:8">
      <c r="G2041"/>
      <c r="H2041"/>
    </row>
    <row r="2042" spans="7:8">
      <c r="G2042"/>
      <c r="H2042"/>
    </row>
    <row r="2043" spans="7:8">
      <c r="G2043"/>
      <c r="H2043"/>
    </row>
    <row r="2044" spans="7:8">
      <c r="G2044"/>
      <c r="H2044"/>
    </row>
    <row r="2045" spans="7:8">
      <c r="G2045"/>
      <c r="H2045"/>
    </row>
    <row r="2046" spans="7:8">
      <c r="G2046"/>
      <c r="H2046"/>
    </row>
    <row r="2047" spans="7:8">
      <c r="G2047"/>
      <c r="H2047"/>
    </row>
    <row r="2048" spans="7:8">
      <c r="G2048"/>
      <c r="H2048"/>
    </row>
    <row r="2049" spans="7:8">
      <c r="G2049"/>
      <c r="H2049"/>
    </row>
    <row r="2050" spans="7:8">
      <c r="G2050"/>
      <c r="H2050"/>
    </row>
    <row r="2051" spans="7:8">
      <c r="G2051"/>
      <c r="H2051"/>
    </row>
    <row r="2052" spans="7:8">
      <c r="G2052"/>
      <c r="H2052"/>
    </row>
    <row r="2053" spans="7:8">
      <c r="G2053"/>
      <c r="H2053"/>
    </row>
    <row r="2054" spans="7:8">
      <c r="G2054"/>
      <c r="H2054"/>
    </row>
    <row r="2055" spans="7:8">
      <c r="G2055"/>
      <c r="H2055"/>
    </row>
    <row r="2056" spans="7:8">
      <c r="G2056"/>
      <c r="H2056"/>
    </row>
    <row r="2057" spans="7:8">
      <c r="G2057"/>
      <c r="H2057"/>
    </row>
    <row r="2058" spans="7:8">
      <c r="G2058"/>
      <c r="H2058"/>
    </row>
    <row r="2059" spans="7:8">
      <c r="G2059"/>
      <c r="H2059"/>
    </row>
    <row r="2060" spans="7:8">
      <c r="G2060"/>
      <c r="H2060"/>
    </row>
    <row r="2061" spans="7:8">
      <c r="G2061"/>
      <c r="H2061"/>
    </row>
    <row r="2062" spans="7:8">
      <c r="G2062"/>
      <c r="H2062"/>
    </row>
    <row r="2063" spans="7:8">
      <c r="G2063"/>
      <c r="H2063"/>
    </row>
    <row r="2064" spans="7:8">
      <c r="G2064"/>
      <c r="H2064"/>
    </row>
    <row r="2065" spans="7:8">
      <c r="G2065"/>
      <c r="H2065"/>
    </row>
    <row r="2066" spans="7:8">
      <c r="G2066"/>
      <c r="H2066"/>
    </row>
    <row r="2067" spans="7:8">
      <c r="G2067"/>
      <c r="H2067"/>
    </row>
    <row r="2068" spans="7:8">
      <c r="G2068"/>
      <c r="H2068"/>
    </row>
    <row r="2069" spans="7:8">
      <c r="G2069"/>
      <c r="H2069"/>
    </row>
    <row r="2070" spans="7:8">
      <c r="G2070"/>
      <c r="H2070"/>
    </row>
    <row r="2071" spans="7:8">
      <c r="G2071"/>
      <c r="H2071"/>
    </row>
    <row r="2072" spans="7:8">
      <c r="G2072"/>
      <c r="H2072"/>
    </row>
    <row r="2073" spans="7:8">
      <c r="G2073"/>
      <c r="H2073"/>
    </row>
    <row r="2074" spans="7:8">
      <c r="G2074"/>
      <c r="H2074"/>
    </row>
    <row r="2075" spans="7:8">
      <c r="G2075"/>
      <c r="H2075"/>
    </row>
    <row r="2076" spans="7:8">
      <c r="G2076"/>
      <c r="H2076"/>
    </row>
    <row r="2077" spans="7:8">
      <c r="G2077"/>
      <c r="H2077"/>
    </row>
    <row r="2078" spans="7:8">
      <c r="G2078"/>
      <c r="H2078"/>
    </row>
    <row r="2079" spans="7:8">
      <c r="G2079"/>
      <c r="H2079"/>
    </row>
    <row r="2080" spans="7:8">
      <c r="G2080"/>
      <c r="H2080"/>
    </row>
    <row r="2081" spans="7:8">
      <c r="G2081"/>
      <c r="H2081"/>
    </row>
    <row r="2082" spans="7:8">
      <c r="G2082"/>
      <c r="H2082"/>
    </row>
    <row r="2083" spans="7:8">
      <c r="G2083"/>
      <c r="H2083"/>
    </row>
    <row r="2084" spans="7:8">
      <c r="G2084"/>
      <c r="H2084"/>
    </row>
    <row r="2085" spans="7:8">
      <c r="G2085"/>
      <c r="H2085"/>
    </row>
    <row r="2086" spans="7:8">
      <c r="G2086"/>
      <c r="H2086"/>
    </row>
    <row r="2087" spans="7:8">
      <c r="G2087"/>
      <c r="H2087"/>
    </row>
    <row r="2088" spans="7:8">
      <c r="G2088"/>
      <c r="H2088"/>
    </row>
    <row r="2089" spans="7:8">
      <c r="G2089"/>
      <c r="H2089"/>
    </row>
    <row r="2090" spans="7:8">
      <c r="G2090"/>
      <c r="H2090"/>
    </row>
    <row r="2091" spans="7:8">
      <c r="G2091"/>
      <c r="H2091"/>
    </row>
    <row r="2092" spans="7:8">
      <c r="G2092"/>
      <c r="H2092"/>
    </row>
    <row r="2093" spans="7:8">
      <c r="G2093"/>
      <c r="H2093"/>
    </row>
    <row r="2094" spans="7:8">
      <c r="G2094"/>
      <c r="H2094"/>
    </row>
    <row r="2095" spans="7:8">
      <c r="G2095"/>
      <c r="H2095"/>
    </row>
    <row r="2096" spans="7:8">
      <c r="G2096"/>
      <c r="H2096"/>
    </row>
    <row r="2097" spans="7:8">
      <c r="G2097"/>
      <c r="H2097"/>
    </row>
    <row r="2098" spans="7:8">
      <c r="G2098"/>
      <c r="H2098"/>
    </row>
    <row r="2099" spans="7:8">
      <c r="G2099"/>
      <c r="H2099"/>
    </row>
    <row r="2100" spans="7:8">
      <c r="G2100"/>
      <c r="H2100"/>
    </row>
    <row r="2101" spans="7:8">
      <c r="G2101"/>
      <c r="H2101"/>
    </row>
    <row r="2102" spans="7:8">
      <c r="G2102"/>
      <c r="H2102"/>
    </row>
    <row r="2103" spans="7:8">
      <c r="G2103"/>
      <c r="H2103"/>
    </row>
    <row r="2104" spans="7:8">
      <c r="G2104"/>
      <c r="H2104"/>
    </row>
    <row r="2105" spans="7:8">
      <c r="G2105"/>
      <c r="H2105"/>
    </row>
    <row r="2106" spans="7:8">
      <c r="G2106"/>
      <c r="H2106"/>
    </row>
    <row r="2107" spans="7:8">
      <c r="G2107"/>
      <c r="H2107"/>
    </row>
    <row r="2108" spans="7:8">
      <c r="G2108"/>
      <c r="H2108"/>
    </row>
    <row r="2109" spans="7:8">
      <c r="G2109"/>
      <c r="H2109"/>
    </row>
    <row r="2110" spans="7:8">
      <c r="G2110"/>
      <c r="H2110"/>
    </row>
    <row r="2111" spans="7:8">
      <c r="G2111"/>
      <c r="H2111"/>
    </row>
    <row r="2112" spans="7:8">
      <c r="G2112"/>
      <c r="H2112"/>
    </row>
    <row r="2113" spans="7:8">
      <c r="G2113"/>
      <c r="H2113"/>
    </row>
    <row r="2114" spans="7:8">
      <c r="G2114"/>
      <c r="H2114"/>
    </row>
    <row r="2115" spans="7:8">
      <c r="G2115"/>
      <c r="H2115"/>
    </row>
    <row r="2116" spans="7:8">
      <c r="G2116"/>
      <c r="H2116"/>
    </row>
    <row r="2117" spans="7:8">
      <c r="G2117"/>
      <c r="H2117"/>
    </row>
    <row r="2118" spans="7:8">
      <c r="G2118"/>
      <c r="H2118"/>
    </row>
    <row r="2119" spans="7:8">
      <c r="G2119"/>
      <c r="H2119"/>
    </row>
    <row r="2120" spans="7:8">
      <c r="G2120"/>
      <c r="H2120"/>
    </row>
    <row r="2121" spans="7:8">
      <c r="G2121"/>
      <c r="H2121"/>
    </row>
    <row r="2122" spans="7:8">
      <c r="G2122"/>
      <c r="H2122"/>
    </row>
    <row r="2123" spans="7:8">
      <c r="G2123"/>
      <c r="H2123"/>
    </row>
    <row r="2124" spans="7:8">
      <c r="G2124"/>
      <c r="H2124"/>
    </row>
    <row r="2125" spans="7:8">
      <c r="G2125"/>
      <c r="H2125"/>
    </row>
    <row r="2126" spans="7:8">
      <c r="G2126"/>
      <c r="H2126"/>
    </row>
    <row r="2127" spans="7:8">
      <c r="G2127"/>
      <c r="H2127"/>
    </row>
    <row r="2128" spans="7:8">
      <c r="G2128"/>
      <c r="H2128"/>
    </row>
    <row r="2129" spans="7:8">
      <c r="G2129"/>
      <c r="H2129"/>
    </row>
    <row r="2130" spans="7:8">
      <c r="G2130"/>
      <c r="H2130"/>
    </row>
    <row r="2131" spans="7:8">
      <c r="G2131"/>
      <c r="H2131"/>
    </row>
    <row r="2132" spans="7:8">
      <c r="G2132"/>
      <c r="H2132"/>
    </row>
    <row r="2133" spans="7:8">
      <c r="G2133"/>
      <c r="H2133"/>
    </row>
    <row r="2134" spans="7:8">
      <c r="G2134"/>
      <c r="H2134"/>
    </row>
    <row r="2135" spans="7:8">
      <c r="G2135"/>
      <c r="H2135"/>
    </row>
    <row r="2136" spans="7:8">
      <c r="G2136"/>
      <c r="H2136"/>
    </row>
    <row r="2137" spans="7:8">
      <c r="G2137"/>
      <c r="H2137"/>
    </row>
    <row r="2138" spans="7:8">
      <c r="G2138"/>
      <c r="H2138"/>
    </row>
    <row r="2139" spans="7:8">
      <c r="G2139"/>
      <c r="H2139"/>
    </row>
    <row r="2140" spans="7:8">
      <c r="G2140"/>
      <c r="H2140"/>
    </row>
    <row r="2141" spans="7:8">
      <c r="G2141"/>
      <c r="H2141"/>
    </row>
    <row r="2142" spans="7:8">
      <c r="G2142"/>
      <c r="H2142"/>
    </row>
    <row r="2143" spans="7:8">
      <c r="G2143"/>
      <c r="H2143"/>
    </row>
    <row r="2144" spans="7:8">
      <c r="G2144"/>
      <c r="H2144"/>
    </row>
    <row r="2145" spans="7:8">
      <c r="G2145"/>
      <c r="H2145"/>
    </row>
    <row r="2146" spans="7:8">
      <c r="G2146"/>
      <c r="H2146"/>
    </row>
    <row r="2147" spans="7:8">
      <c r="G2147"/>
      <c r="H2147"/>
    </row>
    <row r="2148" spans="7:8">
      <c r="G2148"/>
      <c r="H2148"/>
    </row>
    <row r="2149" spans="7:8">
      <c r="G2149"/>
      <c r="H2149"/>
    </row>
    <row r="2150" spans="7:8">
      <c r="G2150"/>
      <c r="H2150"/>
    </row>
    <row r="2151" spans="7:8">
      <c r="G2151"/>
      <c r="H2151"/>
    </row>
    <row r="2152" spans="7:8">
      <c r="G2152"/>
      <c r="H2152"/>
    </row>
    <row r="2153" spans="7:8">
      <c r="G2153"/>
      <c r="H2153"/>
    </row>
    <row r="2154" spans="7:8">
      <c r="G2154"/>
      <c r="H2154"/>
    </row>
    <row r="2155" spans="7:8">
      <c r="G2155"/>
      <c r="H2155"/>
    </row>
    <row r="2156" spans="7:8">
      <c r="G2156"/>
      <c r="H2156"/>
    </row>
    <row r="2157" spans="7:8">
      <c r="G2157"/>
      <c r="H2157"/>
    </row>
    <row r="2158" spans="7:8">
      <c r="G2158"/>
      <c r="H2158"/>
    </row>
    <row r="2159" spans="7:8">
      <c r="G2159"/>
      <c r="H2159"/>
    </row>
    <row r="2160" spans="7:8">
      <c r="G2160"/>
      <c r="H2160"/>
    </row>
    <row r="2161" spans="7:8">
      <c r="G2161"/>
      <c r="H2161"/>
    </row>
    <row r="2162" spans="7:8">
      <c r="G2162"/>
      <c r="H2162"/>
    </row>
    <row r="2163" spans="7:8">
      <c r="G2163"/>
      <c r="H2163"/>
    </row>
    <row r="2164" spans="7:8">
      <c r="G2164"/>
      <c r="H2164"/>
    </row>
    <row r="2165" spans="7:8">
      <c r="G2165"/>
      <c r="H2165"/>
    </row>
    <row r="2166" spans="7:8">
      <c r="G2166"/>
      <c r="H2166"/>
    </row>
    <row r="2167" spans="7:8">
      <c r="G2167"/>
      <c r="H2167"/>
    </row>
    <row r="2168" spans="7:8">
      <c r="G2168"/>
      <c r="H2168"/>
    </row>
    <row r="2169" spans="7:8">
      <c r="G2169"/>
      <c r="H2169"/>
    </row>
    <row r="2170" spans="7:8">
      <c r="G2170"/>
      <c r="H2170"/>
    </row>
    <row r="2171" spans="7:8">
      <c r="G2171"/>
      <c r="H2171"/>
    </row>
    <row r="2172" spans="7:8">
      <c r="G2172"/>
      <c r="H2172"/>
    </row>
    <row r="2173" spans="7:8">
      <c r="G2173"/>
      <c r="H2173"/>
    </row>
    <row r="2174" spans="7:8">
      <c r="G2174"/>
      <c r="H2174"/>
    </row>
    <row r="2175" spans="7:8">
      <c r="G2175"/>
      <c r="H2175"/>
    </row>
    <row r="2176" spans="7:8">
      <c r="G2176"/>
      <c r="H2176"/>
    </row>
    <row r="2177" spans="7:8">
      <c r="G2177"/>
      <c r="H2177"/>
    </row>
    <row r="2178" spans="7:8">
      <c r="G2178"/>
      <c r="H2178"/>
    </row>
    <row r="2179" spans="7:8">
      <c r="G2179"/>
      <c r="H2179"/>
    </row>
    <row r="2180" spans="7:8">
      <c r="G2180"/>
      <c r="H2180"/>
    </row>
    <row r="2181" spans="7:8">
      <c r="G2181"/>
      <c r="H2181"/>
    </row>
    <row r="2182" spans="7:8">
      <c r="G2182"/>
      <c r="H2182"/>
    </row>
    <row r="2183" spans="7:8">
      <c r="G2183"/>
      <c r="H2183"/>
    </row>
    <row r="2184" spans="7:8">
      <c r="G2184"/>
      <c r="H2184"/>
    </row>
    <row r="2185" spans="7:8">
      <c r="G2185"/>
      <c r="H2185"/>
    </row>
    <row r="2186" spans="7:8">
      <c r="G2186"/>
      <c r="H2186"/>
    </row>
    <row r="2187" spans="7:8">
      <c r="G2187"/>
      <c r="H2187"/>
    </row>
    <row r="2188" spans="7:8">
      <c r="G2188"/>
      <c r="H2188"/>
    </row>
    <row r="2189" spans="7:8">
      <c r="G2189"/>
      <c r="H2189"/>
    </row>
    <row r="2190" spans="7:8">
      <c r="G2190"/>
      <c r="H2190"/>
    </row>
    <row r="2191" spans="7:8">
      <c r="G2191"/>
      <c r="H2191"/>
    </row>
    <row r="2192" spans="7:8">
      <c r="G2192"/>
      <c r="H2192"/>
    </row>
    <row r="2193" spans="7:8">
      <c r="G2193"/>
      <c r="H2193"/>
    </row>
    <row r="2194" spans="7:8">
      <c r="G2194"/>
      <c r="H2194"/>
    </row>
    <row r="2195" spans="7:8">
      <c r="G2195"/>
      <c r="H2195"/>
    </row>
    <row r="2196" spans="7:8">
      <c r="G2196"/>
      <c r="H2196"/>
    </row>
    <row r="2197" spans="7:8">
      <c r="G2197"/>
      <c r="H2197"/>
    </row>
    <row r="2198" spans="7:8">
      <c r="G2198"/>
      <c r="H2198"/>
    </row>
    <row r="2199" spans="7:8">
      <c r="G2199"/>
      <c r="H2199"/>
    </row>
    <row r="2200" spans="7:8">
      <c r="G2200"/>
      <c r="H2200"/>
    </row>
    <row r="2201" spans="7:8">
      <c r="G2201"/>
      <c r="H2201"/>
    </row>
    <row r="2202" spans="7:8">
      <c r="G2202"/>
      <c r="H2202"/>
    </row>
    <row r="2203" spans="7:8">
      <c r="G2203"/>
      <c r="H2203"/>
    </row>
    <row r="2204" spans="7:8">
      <c r="G2204"/>
      <c r="H2204"/>
    </row>
    <row r="2205" spans="7:8">
      <c r="G2205"/>
      <c r="H2205"/>
    </row>
    <row r="2206" spans="7:8">
      <c r="G2206"/>
      <c r="H2206"/>
    </row>
    <row r="2207" spans="7:8">
      <c r="G2207"/>
      <c r="H2207"/>
    </row>
    <row r="2208" spans="7:8">
      <c r="G2208"/>
      <c r="H2208"/>
    </row>
    <row r="2209" spans="7:8">
      <c r="G2209"/>
      <c r="H2209"/>
    </row>
    <row r="2210" spans="7:8">
      <c r="G2210"/>
      <c r="H2210"/>
    </row>
    <row r="2211" spans="7:8">
      <c r="G2211"/>
      <c r="H2211"/>
    </row>
    <row r="2212" spans="7:8">
      <c r="G2212"/>
      <c r="H2212"/>
    </row>
    <row r="2213" spans="7:8">
      <c r="G2213"/>
      <c r="H2213"/>
    </row>
    <row r="2214" spans="7:8">
      <c r="G2214"/>
      <c r="H2214"/>
    </row>
    <row r="2215" spans="7:8">
      <c r="G2215"/>
      <c r="H2215"/>
    </row>
    <row r="2216" spans="7:8">
      <c r="G2216"/>
      <c r="H2216"/>
    </row>
    <row r="2217" spans="7:8">
      <c r="G2217"/>
      <c r="H2217"/>
    </row>
    <row r="2218" spans="7:8">
      <c r="G2218"/>
      <c r="H2218"/>
    </row>
    <row r="2219" spans="7:8">
      <c r="G2219"/>
      <c r="H2219"/>
    </row>
    <row r="2220" spans="7:8">
      <c r="G2220"/>
      <c r="H2220"/>
    </row>
    <row r="2221" spans="7:8">
      <c r="G2221"/>
      <c r="H2221"/>
    </row>
    <row r="2222" spans="7:8">
      <c r="G2222"/>
      <c r="H2222"/>
    </row>
    <row r="2223" spans="7:8">
      <c r="G2223"/>
      <c r="H2223"/>
    </row>
    <row r="2224" spans="7:8">
      <c r="G2224"/>
      <c r="H2224"/>
    </row>
    <row r="2225" spans="7:8">
      <c r="G2225"/>
      <c r="H2225"/>
    </row>
    <row r="2226" spans="7:8">
      <c r="G2226"/>
      <c r="H2226"/>
    </row>
    <row r="2227" spans="7:8">
      <c r="G2227"/>
      <c r="H2227"/>
    </row>
    <row r="2228" spans="7:8">
      <c r="G2228"/>
      <c r="H2228"/>
    </row>
    <row r="2229" spans="7:8">
      <c r="G2229"/>
      <c r="H2229"/>
    </row>
    <row r="2230" spans="7:8">
      <c r="G2230"/>
      <c r="H2230"/>
    </row>
    <row r="2231" spans="7:8">
      <c r="G2231"/>
      <c r="H2231"/>
    </row>
    <row r="2232" spans="7:8">
      <c r="G2232"/>
      <c r="H2232"/>
    </row>
    <row r="2233" spans="7:8">
      <c r="G2233"/>
      <c r="H2233"/>
    </row>
    <row r="2234" spans="7:8">
      <c r="G2234"/>
      <c r="H2234"/>
    </row>
    <row r="2235" spans="7:8">
      <c r="G2235"/>
      <c r="H2235"/>
    </row>
    <row r="2236" spans="7:8">
      <c r="G2236"/>
      <c r="H2236"/>
    </row>
    <row r="2237" spans="7:8">
      <c r="G2237"/>
      <c r="H2237"/>
    </row>
    <row r="2238" spans="7:8">
      <c r="G2238"/>
      <c r="H2238"/>
    </row>
    <row r="2239" spans="7:8">
      <c r="G2239"/>
      <c r="H2239"/>
    </row>
    <row r="2240" spans="7:8">
      <c r="G2240"/>
      <c r="H2240"/>
    </row>
    <row r="2241" spans="7:8">
      <c r="G2241"/>
      <c r="H2241"/>
    </row>
    <row r="2242" spans="7:8">
      <c r="G2242"/>
      <c r="H2242"/>
    </row>
    <row r="2243" spans="7:8">
      <c r="G2243"/>
      <c r="H2243"/>
    </row>
    <row r="2244" spans="7:8">
      <c r="G2244"/>
      <c r="H2244"/>
    </row>
    <row r="2245" spans="7:8">
      <c r="G2245"/>
      <c r="H2245"/>
    </row>
    <row r="2246" spans="7:8">
      <c r="G2246"/>
      <c r="H2246"/>
    </row>
    <row r="2247" spans="7:8">
      <c r="G2247"/>
      <c r="H2247"/>
    </row>
    <row r="2248" spans="7:8">
      <c r="G2248"/>
      <c r="H2248"/>
    </row>
    <row r="2249" spans="7:8">
      <c r="G2249"/>
      <c r="H2249"/>
    </row>
    <row r="2250" spans="7:8">
      <c r="G2250"/>
      <c r="H2250"/>
    </row>
    <row r="2251" spans="7:8">
      <c r="G2251"/>
      <c r="H2251"/>
    </row>
    <row r="2252" spans="7:8">
      <c r="G2252"/>
      <c r="H2252"/>
    </row>
    <row r="2253" spans="7:8">
      <c r="G2253"/>
      <c r="H2253"/>
    </row>
    <row r="2254" spans="7:8">
      <c r="G2254"/>
      <c r="H2254"/>
    </row>
    <row r="2255" spans="7:8">
      <c r="G2255"/>
      <c r="H2255"/>
    </row>
    <row r="2256" spans="7:8">
      <c r="G2256"/>
      <c r="H2256"/>
    </row>
    <row r="2257" spans="7:8">
      <c r="G2257"/>
      <c r="H2257"/>
    </row>
    <row r="2258" spans="7:8">
      <c r="G2258"/>
      <c r="H2258"/>
    </row>
    <row r="2259" spans="7:8">
      <c r="G2259"/>
      <c r="H2259"/>
    </row>
    <row r="2260" spans="7:8">
      <c r="G2260"/>
      <c r="H2260"/>
    </row>
    <row r="2261" spans="7:8">
      <c r="G2261"/>
      <c r="H2261"/>
    </row>
    <row r="2262" spans="7:8">
      <c r="G2262"/>
      <c r="H2262"/>
    </row>
    <row r="2263" spans="7:8">
      <c r="G2263"/>
      <c r="H2263"/>
    </row>
    <row r="2264" spans="7:8">
      <c r="G2264"/>
      <c r="H2264"/>
    </row>
    <row r="2265" spans="7:8">
      <c r="G2265"/>
      <c r="H2265"/>
    </row>
    <row r="2266" spans="7:8">
      <c r="G2266"/>
      <c r="H2266"/>
    </row>
    <row r="2267" spans="7:8">
      <c r="G2267"/>
      <c r="H2267"/>
    </row>
    <row r="2268" spans="7:8">
      <c r="G2268"/>
      <c r="H2268"/>
    </row>
    <row r="2269" spans="7:8">
      <c r="G2269"/>
      <c r="H2269"/>
    </row>
    <row r="2270" spans="7:8">
      <c r="G2270"/>
      <c r="H2270"/>
    </row>
    <row r="2271" spans="7:8">
      <c r="G2271"/>
      <c r="H2271"/>
    </row>
    <row r="2272" spans="7:8">
      <c r="G2272"/>
      <c r="H2272"/>
    </row>
    <row r="2273" spans="7:8">
      <c r="G2273"/>
      <c r="H2273"/>
    </row>
    <row r="2274" spans="7:8">
      <c r="G2274"/>
      <c r="H2274"/>
    </row>
    <row r="2275" spans="7:8">
      <c r="G2275"/>
      <c r="H2275"/>
    </row>
    <row r="2276" spans="7:8">
      <c r="G2276"/>
      <c r="H2276"/>
    </row>
    <row r="2277" spans="7:8">
      <c r="G2277"/>
      <c r="H2277"/>
    </row>
    <row r="2278" spans="7:8">
      <c r="G2278"/>
      <c r="H2278"/>
    </row>
    <row r="2279" spans="7:8">
      <c r="G2279"/>
      <c r="H2279"/>
    </row>
    <row r="2280" spans="7:8">
      <c r="G2280"/>
      <c r="H2280"/>
    </row>
    <row r="2281" spans="7:8">
      <c r="G2281"/>
      <c r="H2281"/>
    </row>
    <row r="2282" spans="7:8">
      <c r="G2282"/>
      <c r="H2282"/>
    </row>
    <row r="2283" spans="7:8">
      <c r="G2283"/>
      <c r="H2283"/>
    </row>
    <row r="2284" spans="7:8">
      <c r="G2284"/>
      <c r="H2284"/>
    </row>
    <row r="2285" spans="7:8">
      <c r="G2285"/>
      <c r="H2285"/>
    </row>
    <row r="2286" spans="7:8">
      <c r="G2286"/>
      <c r="H2286"/>
    </row>
    <row r="2287" spans="7:8">
      <c r="G2287"/>
      <c r="H2287"/>
    </row>
    <row r="2288" spans="7:8">
      <c r="G2288"/>
      <c r="H2288"/>
    </row>
    <row r="2289" spans="7:8">
      <c r="G2289"/>
      <c r="H2289"/>
    </row>
    <row r="2290" spans="7:8">
      <c r="G2290"/>
      <c r="H2290"/>
    </row>
    <row r="2291" spans="7:8">
      <c r="G2291"/>
      <c r="H2291"/>
    </row>
    <row r="2292" spans="7:8">
      <c r="G2292"/>
      <c r="H2292"/>
    </row>
    <row r="2293" spans="7:8">
      <c r="G2293"/>
      <c r="H2293"/>
    </row>
    <row r="2294" spans="7:8">
      <c r="G2294"/>
      <c r="H2294"/>
    </row>
    <row r="2295" spans="7:8">
      <c r="G2295"/>
      <c r="H2295"/>
    </row>
    <row r="2296" spans="7:8">
      <c r="G2296"/>
      <c r="H2296"/>
    </row>
    <row r="2297" spans="7:8">
      <c r="G2297"/>
      <c r="H2297"/>
    </row>
    <row r="2298" spans="7:8">
      <c r="G2298"/>
      <c r="H2298"/>
    </row>
    <row r="2299" spans="7:8">
      <c r="G2299"/>
      <c r="H2299"/>
    </row>
    <row r="2300" spans="7:8">
      <c r="G2300"/>
      <c r="H2300"/>
    </row>
    <row r="2301" spans="7:8">
      <c r="G2301"/>
      <c r="H2301"/>
    </row>
    <row r="2302" spans="7:8">
      <c r="G2302"/>
      <c r="H2302"/>
    </row>
    <row r="2303" spans="7:8">
      <c r="G2303"/>
      <c r="H2303"/>
    </row>
    <row r="2304" spans="7:8">
      <c r="G2304"/>
      <c r="H2304"/>
    </row>
    <row r="2305" spans="7:8">
      <c r="G2305"/>
      <c r="H2305"/>
    </row>
    <row r="2306" spans="7:8">
      <c r="G2306"/>
      <c r="H2306"/>
    </row>
    <row r="2307" spans="7:8">
      <c r="G2307"/>
      <c r="H2307"/>
    </row>
    <row r="2308" spans="7:8">
      <c r="G2308"/>
      <c r="H2308"/>
    </row>
    <row r="2309" spans="7:8">
      <c r="G2309"/>
      <c r="H2309"/>
    </row>
    <row r="2310" spans="7:8">
      <c r="G2310"/>
      <c r="H2310"/>
    </row>
    <row r="2311" spans="7:8">
      <c r="G2311"/>
      <c r="H2311"/>
    </row>
    <row r="2312" spans="7:8">
      <c r="G2312"/>
      <c r="H2312"/>
    </row>
    <row r="2313" spans="7:8">
      <c r="G2313"/>
      <c r="H2313"/>
    </row>
    <row r="2314" spans="7:8">
      <c r="G2314"/>
      <c r="H2314"/>
    </row>
    <row r="2315" spans="7:8">
      <c r="G2315"/>
      <c r="H2315"/>
    </row>
    <row r="2316" spans="7:8">
      <c r="G2316"/>
      <c r="H2316"/>
    </row>
    <row r="2317" spans="7:8">
      <c r="G2317"/>
      <c r="H2317"/>
    </row>
    <row r="2318" spans="7:8">
      <c r="G2318"/>
      <c r="H2318"/>
    </row>
    <row r="2319" spans="7:8">
      <c r="G2319"/>
      <c r="H2319"/>
    </row>
    <row r="2320" spans="7:8">
      <c r="G2320"/>
      <c r="H2320"/>
    </row>
    <row r="2321" spans="7:8">
      <c r="G2321"/>
      <c r="H2321"/>
    </row>
    <row r="2322" spans="7:8">
      <c r="G2322"/>
      <c r="H2322"/>
    </row>
    <row r="2323" spans="7:8">
      <c r="G2323"/>
      <c r="H2323"/>
    </row>
    <row r="2324" spans="7:8">
      <c r="G2324"/>
      <c r="H2324"/>
    </row>
    <row r="2325" spans="7:8">
      <c r="G2325"/>
      <c r="H2325"/>
    </row>
    <row r="2326" spans="7:8">
      <c r="G2326"/>
      <c r="H2326"/>
    </row>
    <row r="2327" spans="7:8">
      <c r="G2327"/>
      <c r="H2327"/>
    </row>
    <row r="2328" spans="7:8">
      <c r="G2328"/>
      <c r="H2328"/>
    </row>
    <row r="2329" spans="7:8">
      <c r="G2329"/>
      <c r="H2329"/>
    </row>
    <row r="2330" spans="7:8">
      <c r="G2330"/>
      <c r="H2330"/>
    </row>
    <row r="2331" spans="7:8">
      <c r="G2331"/>
      <c r="H2331"/>
    </row>
    <row r="2332" spans="7:8">
      <c r="G2332"/>
      <c r="H2332"/>
    </row>
    <row r="2333" spans="7:8">
      <c r="G2333"/>
      <c r="H2333"/>
    </row>
    <row r="2334" spans="7:8">
      <c r="G2334"/>
      <c r="H2334"/>
    </row>
    <row r="2335" spans="7:8">
      <c r="G2335"/>
      <c r="H2335"/>
    </row>
    <row r="2336" spans="7:8">
      <c r="G2336"/>
      <c r="H2336"/>
    </row>
    <row r="2337" spans="7:8">
      <c r="G2337"/>
      <c r="H2337"/>
    </row>
    <row r="2338" spans="7:8">
      <c r="G2338"/>
      <c r="H2338"/>
    </row>
    <row r="2339" spans="7:8">
      <c r="G2339"/>
      <c r="H2339"/>
    </row>
    <row r="2340" spans="7:8">
      <c r="G2340"/>
      <c r="H2340"/>
    </row>
    <row r="2341" spans="7:8">
      <c r="G2341"/>
      <c r="H2341"/>
    </row>
    <row r="2342" spans="7:8">
      <c r="G2342"/>
      <c r="H2342"/>
    </row>
    <row r="2343" spans="7:8">
      <c r="G2343"/>
      <c r="H2343"/>
    </row>
    <row r="2344" spans="7:8">
      <c r="G2344"/>
      <c r="H2344"/>
    </row>
    <row r="2345" spans="7:8">
      <c r="G2345"/>
      <c r="H2345"/>
    </row>
    <row r="2346" spans="7:8">
      <c r="G2346"/>
      <c r="H2346"/>
    </row>
    <row r="2347" spans="7:8">
      <c r="G2347"/>
      <c r="H2347"/>
    </row>
    <row r="2348" spans="7:8">
      <c r="G2348"/>
      <c r="H2348"/>
    </row>
    <row r="2349" spans="7:8">
      <c r="G2349"/>
      <c r="H2349"/>
    </row>
    <row r="2350" spans="7:8">
      <c r="G2350"/>
      <c r="H2350"/>
    </row>
    <row r="2351" spans="7:8">
      <c r="G2351"/>
      <c r="H2351"/>
    </row>
    <row r="2352" spans="7:8">
      <c r="G2352"/>
      <c r="H2352"/>
    </row>
    <row r="2353" spans="7:8">
      <c r="G2353"/>
      <c r="H2353"/>
    </row>
    <row r="2354" spans="7:8">
      <c r="G2354"/>
      <c r="H2354"/>
    </row>
    <row r="2355" spans="7:8">
      <c r="G2355"/>
      <c r="H2355"/>
    </row>
    <row r="2356" spans="7:8">
      <c r="G2356"/>
      <c r="H2356"/>
    </row>
    <row r="2357" spans="7:8">
      <c r="G2357"/>
      <c r="H2357"/>
    </row>
    <row r="2358" spans="7:8">
      <c r="G2358"/>
      <c r="H2358"/>
    </row>
    <row r="2359" spans="7:8">
      <c r="G2359"/>
      <c r="H2359"/>
    </row>
    <row r="2360" spans="7:8">
      <c r="G2360"/>
      <c r="H2360"/>
    </row>
    <row r="2361" spans="7:8">
      <c r="G2361"/>
      <c r="H2361"/>
    </row>
    <row r="2362" spans="7:8">
      <c r="G2362"/>
      <c r="H2362"/>
    </row>
    <row r="2363" spans="7:8">
      <c r="G2363"/>
      <c r="H2363"/>
    </row>
    <row r="2364" spans="7:8">
      <c r="G2364"/>
      <c r="H2364"/>
    </row>
    <row r="2365" spans="7:8">
      <c r="G2365"/>
      <c r="H2365"/>
    </row>
    <row r="2366" spans="7:8">
      <c r="G2366"/>
      <c r="H2366"/>
    </row>
    <row r="2367" spans="7:8">
      <c r="G2367"/>
      <c r="H2367"/>
    </row>
    <row r="2368" spans="7:8">
      <c r="G2368"/>
      <c r="H2368"/>
    </row>
    <row r="2369" spans="7:8">
      <c r="G2369"/>
      <c r="H2369"/>
    </row>
    <row r="2370" spans="7:8">
      <c r="G2370"/>
      <c r="H2370"/>
    </row>
    <row r="2371" spans="7:8">
      <c r="G2371"/>
      <c r="H2371"/>
    </row>
    <row r="2372" spans="7:8">
      <c r="G2372"/>
      <c r="H2372"/>
    </row>
    <row r="2373" spans="7:8">
      <c r="G2373"/>
      <c r="H2373"/>
    </row>
    <row r="2374" spans="7:8">
      <c r="G2374"/>
      <c r="H2374"/>
    </row>
    <row r="2375" spans="7:8">
      <c r="G2375"/>
      <c r="H2375"/>
    </row>
    <row r="2376" spans="7:8">
      <c r="G2376"/>
      <c r="H2376"/>
    </row>
    <row r="2377" spans="7:8">
      <c r="G2377"/>
      <c r="H2377"/>
    </row>
    <row r="2378" spans="7:8">
      <c r="G2378"/>
      <c r="H2378"/>
    </row>
    <row r="2379" spans="7:8">
      <c r="G2379"/>
      <c r="H2379"/>
    </row>
    <row r="2380" spans="7:8">
      <c r="G2380"/>
      <c r="H2380"/>
    </row>
    <row r="2381" spans="7:8">
      <c r="G2381"/>
      <c r="H2381"/>
    </row>
    <row r="2382" spans="7:8">
      <c r="G2382"/>
      <c r="H2382"/>
    </row>
    <row r="2383" spans="7:8">
      <c r="G2383"/>
      <c r="H2383"/>
    </row>
    <row r="2384" spans="7:8">
      <c r="G2384"/>
      <c r="H2384"/>
    </row>
    <row r="2385" spans="7:8">
      <c r="G2385"/>
      <c r="H2385"/>
    </row>
    <row r="2386" spans="7:8">
      <c r="G2386"/>
      <c r="H2386"/>
    </row>
    <row r="2387" spans="7:8">
      <c r="G2387"/>
      <c r="H2387"/>
    </row>
    <row r="2388" spans="7:8">
      <c r="G2388"/>
      <c r="H2388"/>
    </row>
    <row r="2389" spans="7:8">
      <c r="G2389"/>
      <c r="H2389"/>
    </row>
    <row r="2390" spans="7:8">
      <c r="G2390"/>
      <c r="H2390"/>
    </row>
    <row r="2391" spans="7:8">
      <c r="G2391"/>
      <c r="H2391"/>
    </row>
    <row r="2392" spans="7:8">
      <c r="G2392"/>
      <c r="H2392"/>
    </row>
    <row r="2393" spans="7:8">
      <c r="G2393"/>
      <c r="H2393"/>
    </row>
    <row r="2394" spans="7:8">
      <c r="G2394"/>
      <c r="H2394"/>
    </row>
    <row r="2395" spans="7:8">
      <c r="G2395"/>
      <c r="H2395"/>
    </row>
    <row r="2396" spans="7:8">
      <c r="G2396"/>
      <c r="H2396"/>
    </row>
    <row r="2397" spans="7:8">
      <c r="G2397"/>
      <c r="H2397"/>
    </row>
    <row r="2398" spans="7:8">
      <c r="G2398"/>
      <c r="H2398"/>
    </row>
    <row r="2399" spans="7:8">
      <c r="G2399"/>
      <c r="H2399"/>
    </row>
    <row r="2400" spans="7:8">
      <c r="G2400"/>
      <c r="H2400"/>
    </row>
    <row r="2401" spans="7:8">
      <c r="G2401"/>
      <c r="H2401"/>
    </row>
    <row r="2402" spans="7:8">
      <c r="G2402"/>
      <c r="H2402"/>
    </row>
    <row r="2403" spans="7:8">
      <c r="G2403"/>
      <c r="H2403"/>
    </row>
    <row r="2404" spans="7:8">
      <c r="G2404"/>
      <c r="H2404"/>
    </row>
    <row r="2405" spans="7:8">
      <c r="G2405"/>
      <c r="H2405"/>
    </row>
    <row r="2406" spans="7:8">
      <c r="G2406"/>
      <c r="H2406"/>
    </row>
    <row r="2407" spans="7:8">
      <c r="G2407"/>
      <c r="H2407"/>
    </row>
    <row r="2408" spans="7:8">
      <c r="G2408"/>
      <c r="H2408"/>
    </row>
    <row r="2409" spans="7:8">
      <c r="G2409"/>
      <c r="H2409"/>
    </row>
    <row r="2410" spans="7:8">
      <c r="G2410"/>
      <c r="H2410"/>
    </row>
    <row r="2411" spans="7:8">
      <c r="G2411"/>
      <c r="H2411"/>
    </row>
    <row r="2412" spans="7:8">
      <c r="G2412"/>
      <c r="H2412"/>
    </row>
    <row r="2413" spans="7:8">
      <c r="G2413"/>
      <c r="H2413"/>
    </row>
    <row r="2414" spans="7:8">
      <c r="G2414"/>
      <c r="H2414"/>
    </row>
    <row r="2415" spans="7:8">
      <c r="G2415"/>
      <c r="H2415"/>
    </row>
    <row r="2416" spans="7:8">
      <c r="G2416"/>
      <c r="H2416"/>
    </row>
    <row r="2417" spans="7:8">
      <c r="G2417"/>
      <c r="H2417"/>
    </row>
    <row r="2418" spans="7:8">
      <c r="G2418"/>
      <c r="H2418"/>
    </row>
    <row r="2419" spans="7:8">
      <c r="G2419"/>
      <c r="H2419"/>
    </row>
    <row r="2420" spans="7:8">
      <c r="G2420"/>
      <c r="H2420"/>
    </row>
    <row r="2421" spans="7:8">
      <c r="G2421"/>
      <c r="H2421"/>
    </row>
    <row r="2422" spans="7:8">
      <c r="G2422"/>
      <c r="H2422"/>
    </row>
    <row r="2423" spans="7:8">
      <c r="G2423"/>
      <c r="H2423"/>
    </row>
    <row r="2424" spans="7:8">
      <c r="G2424"/>
      <c r="H2424"/>
    </row>
    <row r="2425" spans="7:8">
      <c r="G2425"/>
      <c r="H2425"/>
    </row>
    <row r="2426" spans="7:8">
      <c r="G2426"/>
      <c r="H2426"/>
    </row>
    <row r="2427" spans="7:8">
      <c r="G2427"/>
      <c r="H2427"/>
    </row>
    <row r="2428" spans="7:8">
      <c r="G2428"/>
      <c r="H2428"/>
    </row>
    <row r="2429" spans="7:8">
      <c r="G2429"/>
      <c r="H2429"/>
    </row>
    <row r="2430" spans="7:8">
      <c r="G2430"/>
      <c r="H2430"/>
    </row>
    <row r="2431" spans="7:8">
      <c r="G2431"/>
      <c r="H2431"/>
    </row>
    <row r="2432" spans="7:8">
      <c r="G2432"/>
      <c r="H2432"/>
    </row>
    <row r="2433" spans="7:8">
      <c r="G2433"/>
      <c r="H2433"/>
    </row>
    <row r="2434" spans="7:8">
      <c r="G2434"/>
      <c r="H2434"/>
    </row>
    <row r="2435" spans="7:8">
      <c r="G2435"/>
      <c r="H2435"/>
    </row>
    <row r="2436" spans="7:8">
      <c r="G2436"/>
      <c r="H2436"/>
    </row>
    <row r="2437" spans="7:8">
      <c r="G2437"/>
      <c r="H2437"/>
    </row>
    <row r="2438" spans="7:8">
      <c r="G2438"/>
      <c r="H2438"/>
    </row>
    <row r="2439" spans="7:8">
      <c r="G2439"/>
      <c r="H2439"/>
    </row>
    <row r="2440" spans="7:8">
      <c r="G2440"/>
      <c r="H2440"/>
    </row>
    <row r="2441" spans="7:8">
      <c r="G2441"/>
      <c r="H2441"/>
    </row>
    <row r="2442" spans="7:8">
      <c r="G2442"/>
      <c r="H2442"/>
    </row>
    <row r="2443" spans="7:8">
      <c r="G2443"/>
      <c r="H2443"/>
    </row>
    <row r="2444" spans="7:8">
      <c r="G2444"/>
      <c r="H2444"/>
    </row>
    <row r="2445" spans="7:8">
      <c r="G2445"/>
      <c r="H2445"/>
    </row>
    <row r="2446" spans="7:8">
      <c r="G2446"/>
      <c r="H2446"/>
    </row>
    <row r="2447" spans="7:8">
      <c r="G2447"/>
      <c r="H2447"/>
    </row>
    <row r="2448" spans="7:8">
      <c r="G2448"/>
      <c r="H2448"/>
    </row>
    <row r="2449" spans="7:8">
      <c r="G2449"/>
      <c r="H2449"/>
    </row>
    <row r="2450" spans="7:8">
      <c r="G2450"/>
      <c r="H2450"/>
    </row>
    <row r="2451" spans="7:8">
      <c r="G2451"/>
      <c r="H2451"/>
    </row>
    <row r="2452" spans="7:8">
      <c r="G2452"/>
      <c r="H2452"/>
    </row>
    <row r="2453" spans="7:8">
      <c r="G2453"/>
      <c r="H2453"/>
    </row>
    <row r="2454" spans="7:8">
      <c r="G2454"/>
      <c r="H2454"/>
    </row>
    <row r="2455" spans="7:8">
      <c r="G2455"/>
      <c r="H2455"/>
    </row>
    <row r="2456" spans="7:8">
      <c r="G2456"/>
      <c r="H2456"/>
    </row>
    <row r="2457" spans="7:8">
      <c r="G2457"/>
      <c r="H2457"/>
    </row>
    <row r="2458" spans="7:8">
      <c r="G2458"/>
      <c r="H2458"/>
    </row>
    <row r="2459" spans="7:8">
      <c r="G2459"/>
      <c r="H2459"/>
    </row>
    <row r="2460" spans="7:8">
      <c r="G2460"/>
      <c r="H2460"/>
    </row>
    <row r="2461" spans="7:8">
      <c r="G2461"/>
      <c r="H2461"/>
    </row>
    <row r="2462" spans="7:8">
      <c r="G2462"/>
      <c r="H2462"/>
    </row>
    <row r="2463" spans="7:8">
      <c r="G2463"/>
      <c r="H2463"/>
    </row>
    <row r="2464" spans="7:8">
      <c r="G2464"/>
      <c r="H2464"/>
    </row>
    <row r="2465" spans="7:8">
      <c r="G2465"/>
      <c r="H2465"/>
    </row>
    <row r="2466" spans="7:8">
      <c r="G2466"/>
      <c r="H2466"/>
    </row>
    <row r="2467" spans="7:8">
      <c r="G2467"/>
      <c r="H2467"/>
    </row>
    <row r="2468" spans="7:8">
      <c r="G2468"/>
      <c r="H2468"/>
    </row>
    <row r="2469" spans="7:8">
      <c r="G2469"/>
      <c r="H2469"/>
    </row>
    <row r="2470" spans="7:8">
      <c r="G2470"/>
      <c r="H2470"/>
    </row>
    <row r="2471" spans="7:8">
      <c r="G2471"/>
      <c r="H2471"/>
    </row>
    <row r="2472" spans="7:8">
      <c r="G2472"/>
      <c r="H2472"/>
    </row>
    <row r="2473" spans="7:8">
      <c r="G2473"/>
      <c r="H2473"/>
    </row>
    <row r="2474" spans="7:8">
      <c r="G2474"/>
      <c r="H2474"/>
    </row>
    <row r="2475" spans="7:8">
      <c r="G2475"/>
      <c r="H2475"/>
    </row>
    <row r="2476" spans="7:8">
      <c r="G2476"/>
      <c r="H2476"/>
    </row>
    <row r="2477" spans="7:8">
      <c r="G2477"/>
      <c r="H2477"/>
    </row>
    <row r="2478" spans="7:8">
      <c r="G2478"/>
      <c r="H2478"/>
    </row>
    <row r="2479" spans="7:8">
      <c r="G2479"/>
      <c r="H2479"/>
    </row>
    <row r="2480" spans="7:8">
      <c r="G2480"/>
      <c r="H2480"/>
    </row>
    <row r="2481" spans="7:8">
      <c r="G2481"/>
      <c r="H2481"/>
    </row>
    <row r="2482" spans="7:8">
      <c r="G2482"/>
      <c r="H2482"/>
    </row>
    <row r="2483" spans="7:8">
      <c r="G2483"/>
      <c r="H2483"/>
    </row>
    <row r="2484" spans="7:8">
      <c r="G2484"/>
      <c r="H2484"/>
    </row>
    <row r="2485" spans="7:8">
      <c r="G2485"/>
      <c r="H2485"/>
    </row>
    <row r="2486" spans="7:8">
      <c r="G2486"/>
      <c r="H2486"/>
    </row>
    <row r="2487" spans="7:8">
      <c r="G2487"/>
      <c r="H2487"/>
    </row>
    <row r="2488" spans="7:8">
      <c r="G2488"/>
      <c r="H2488"/>
    </row>
    <row r="2489" spans="7:8">
      <c r="G2489"/>
      <c r="H2489"/>
    </row>
    <row r="2490" spans="7:8">
      <c r="G2490"/>
      <c r="H2490"/>
    </row>
    <row r="2491" spans="7:8">
      <c r="G2491"/>
      <c r="H2491"/>
    </row>
    <row r="2492" spans="7:8">
      <c r="G2492"/>
      <c r="H2492"/>
    </row>
    <row r="2493" spans="7:8">
      <c r="G2493"/>
      <c r="H2493"/>
    </row>
    <row r="2494" spans="7:8">
      <c r="G2494"/>
      <c r="H2494"/>
    </row>
    <row r="2495" spans="7:8">
      <c r="G2495"/>
      <c r="H2495"/>
    </row>
    <row r="2496" spans="7:8">
      <c r="G2496"/>
      <c r="H2496"/>
    </row>
    <row r="2497" spans="7:8">
      <c r="G2497"/>
      <c r="H2497"/>
    </row>
    <row r="2498" spans="7:8">
      <c r="G2498"/>
      <c r="H2498"/>
    </row>
    <row r="2499" spans="7:8">
      <c r="G2499"/>
      <c r="H2499"/>
    </row>
    <row r="2500" spans="7:8">
      <c r="G2500"/>
      <c r="H2500"/>
    </row>
    <row r="2501" spans="7:8">
      <c r="G2501"/>
      <c r="H2501"/>
    </row>
    <row r="2502" spans="7:8">
      <c r="G2502"/>
      <c r="H2502"/>
    </row>
    <row r="2503" spans="7:8">
      <c r="G2503"/>
      <c r="H2503"/>
    </row>
    <row r="2504" spans="7:8">
      <c r="G2504"/>
      <c r="H2504"/>
    </row>
    <row r="2505" spans="7:8">
      <c r="G2505"/>
      <c r="H2505"/>
    </row>
    <row r="2506" spans="7:8">
      <c r="G2506"/>
      <c r="H2506"/>
    </row>
    <row r="2507" spans="7:8">
      <c r="G2507"/>
      <c r="H2507"/>
    </row>
    <row r="2508" spans="7:8">
      <c r="G2508"/>
      <c r="H2508"/>
    </row>
    <row r="2509" spans="7:8">
      <c r="G2509"/>
      <c r="H2509"/>
    </row>
    <row r="2510" spans="7:8">
      <c r="G2510"/>
      <c r="H2510"/>
    </row>
    <row r="2511" spans="7:8">
      <c r="G2511"/>
      <c r="H2511"/>
    </row>
    <row r="2512" spans="7:8">
      <c r="G2512"/>
      <c r="H2512"/>
    </row>
    <row r="2513" spans="7:8">
      <c r="G2513"/>
      <c r="H2513"/>
    </row>
    <row r="2514" spans="7:8">
      <c r="G2514"/>
      <c r="H2514"/>
    </row>
    <row r="2515" spans="7:8">
      <c r="G2515"/>
      <c r="H2515"/>
    </row>
    <row r="2516" spans="7:8">
      <c r="G2516"/>
      <c r="H2516"/>
    </row>
    <row r="2517" spans="7:8">
      <c r="G2517"/>
      <c r="H2517"/>
    </row>
    <row r="2518" spans="7:8">
      <c r="G2518"/>
      <c r="H2518"/>
    </row>
    <row r="2519" spans="7:8">
      <c r="G2519"/>
      <c r="H2519"/>
    </row>
    <row r="2520" spans="7:8">
      <c r="G2520"/>
      <c r="H2520"/>
    </row>
    <row r="2521" spans="7:8">
      <c r="G2521"/>
      <c r="H2521"/>
    </row>
    <row r="2522" spans="7:8">
      <c r="G2522"/>
      <c r="H2522"/>
    </row>
    <row r="2523" spans="7:8">
      <c r="G2523"/>
      <c r="H2523"/>
    </row>
    <row r="2524" spans="7:8">
      <c r="G2524"/>
      <c r="H2524"/>
    </row>
    <row r="2525" spans="7:8">
      <c r="G2525"/>
      <c r="H2525"/>
    </row>
    <row r="2526" spans="7:8">
      <c r="G2526"/>
      <c r="H2526"/>
    </row>
    <row r="2527" spans="7:8">
      <c r="G2527"/>
      <c r="H2527"/>
    </row>
    <row r="2528" spans="7:8">
      <c r="G2528"/>
      <c r="H2528"/>
    </row>
    <row r="2529" spans="7:8">
      <c r="G2529"/>
      <c r="H2529"/>
    </row>
    <row r="2530" spans="7:8">
      <c r="G2530"/>
      <c r="H2530"/>
    </row>
    <row r="2531" spans="7:8">
      <c r="G2531"/>
      <c r="H2531"/>
    </row>
    <row r="2532" spans="7:8">
      <c r="G2532"/>
      <c r="H2532"/>
    </row>
    <row r="2533" spans="7:8">
      <c r="G2533"/>
      <c r="H2533"/>
    </row>
    <row r="2534" spans="7:8">
      <c r="G2534"/>
      <c r="H2534"/>
    </row>
    <row r="2535" spans="7:8">
      <c r="G2535"/>
      <c r="H2535"/>
    </row>
    <row r="2536" spans="7:8">
      <c r="G2536"/>
      <c r="H2536"/>
    </row>
    <row r="2537" spans="7:8">
      <c r="G2537"/>
      <c r="H2537"/>
    </row>
    <row r="2538" spans="7:8">
      <c r="G2538"/>
      <c r="H2538"/>
    </row>
    <row r="2539" spans="7:8">
      <c r="G2539"/>
      <c r="H2539"/>
    </row>
    <row r="2540" spans="7:8">
      <c r="G2540"/>
      <c r="H2540"/>
    </row>
    <row r="2541" spans="7:8">
      <c r="G2541"/>
      <c r="H2541"/>
    </row>
    <row r="2542" spans="7:8">
      <c r="G2542"/>
      <c r="H2542"/>
    </row>
    <row r="2543" spans="7:8">
      <c r="G2543"/>
      <c r="H2543"/>
    </row>
    <row r="2544" spans="7:8">
      <c r="G2544"/>
      <c r="H2544"/>
    </row>
    <row r="2545" spans="7:8">
      <c r="G2545"/>
      <c r="H2545"/>
    </row>
    <row r="2546" spans="7:8">
      <c r="G2546"/>
      <c r="H2546"/>
    </row>
    <row r="2547" spans="7:8">
      <c r="G2547"/>
      <c r="H2547"/>
    </row>
    <row r="2548" spans="7:8">
      <c r="G2548"/>
      <c r="H2548"/>
    </row>
    <row r="2549" spans="7:8">
      <c r="G2549"/>
      <c r="H2549"/>
    </row>
    <row r="2550" spans="7:8">
      <c r="G2550"/>
      <c r="H2550"/>
    </row>
    <row r="2551" spans="7:8">
      <c r="G2551"/>
      <c r="H2551"/>
    </row>
    <row r="2552" spans="7:8">
      <c r="G2552"/>
      <c r="H2552"/>
    </row>
    <row r="2553" spans="7:8">
      <c r="G2553"/>
      <c r="H2553"/>
    </row>
    <row r="2554" spans="7:8">
      <c r="G2554"/>
      <c r="H2554"/>
    </row>
    <row r="2555" spans="7:8">
      <c r="G2555"/>
      <c r="H2555"/>
    </row>
    <row r="2556" spans="7:8">
      <c r="G2556"/>
      <c r="H2556"/>
    </row>
    <row r="2557" spans="7:8">
      <c r="G2557"/>
      <c r="H2557"/>
    </row>
    <row r="2558" spans="7:8">
      <c r="G2558"/>
      <c r="H2558"/>
    </row>
    <row r="2559" spans="7:8">
      <c r="G2559"/>
      <c r="H2559"/>
    </row>
    <row r="2560" spans="7:8">
      <c r="G2560"/>
      <c r="H2560"/>
    </row>
    <row r="2561" spans="7:8">
      <c r="G2561"/>
      <c r="H2561"/>
    </row>
    <row r="2562" spans="7:8">
      <c r="G2562"/>
      <c r="H2562"/>
    </row>
    <row r="2563" spans="7:8">
      <c r="G2563"/>
      <c r="H2563"/>
    </row>
    <row r="2564" spans="7:8">
      <c r="G2564"/>
      <c r="H2564"/>
    </row>
    <row r="2565" spans="7:8">
      <c r="G2565"/>
      <c r="H2565"/>
    </row>
    <row r="2566" spans="7:8">
      <c r="G2566"/>
      <c r="H2566"/>
    </row>
    <row r="2567" spans="7:8">
      <c r="G2567"/>
      <c r="H2567"/>
    </row>
    <row r="2568" spans="7:8">
      <c r="G2568"/>
      <c r="H2568"/>
    </row>
    <row r="2569" spans="7:8">
      <c r="G2569"/>
      <c r="H2569"/>
    </row>
    <row r="2570" spans="7:8">
      <c r="G2570"/>
      <c r="H2570"/>
    </row>
    <row r="2571" spans="7:8">
      <c r="G2571"/>
      <c r="H2571"/>
    </row>
    <row r="2572" spans="7:8">
      <c r="G2572"/>
      <c r="H2572"/>
    </row>
    <row r="2573" spans="7:8">
      <c r="G2573"/>
      <c r="H2573"/>
    </row>
    <row r="2574" spans="7:8">
      <c r="G2574"/>
      <c r="H2574"/>
    </row>
    <row r="2575" spans="7:8">
      <c r="G2575"/>
      <c r="H2575"/>
    </row>
    <row r="2576" spans="7:8">
      <c r="G2576"/>
      <c r="H2576"/>
    </row>
    <row r="2577" spans="7:8">
      <c r="G2577"/>
      <c r="H2577"/>
    </row>
    <row r="2578" spans="7:8">
      <c r="G2578"/>
      <c r="H2578"/>
    </row>
    <row r="2579" spans="7:8">
      <c r="G2579"/>
      <c r="H2579"/>
    </row>
    <row r="2580" spans="7:8">
      <c r="G2580"/>
      <c r="H2580"/>
    </row>
    <row r="2581" spans="7:8">
      <c r="G2581"/>
      <c r="H2581"/>
    </row>
    <row r="2582" spans="7:8">
      <c r="G2582"/>
      <c r="H2582"/>
    </row>
    <row r="2583" spans="7:8">
      <c r="G2583"/>
      <c r="H2583"/>
    </row>
    <row r="2584" spans="7:8">
      <c r="G2584"/>
      <c r="H2584"/>
    </row>
    <row r="2585" spans="7:8">
      <c r="G2585"/>
      <c r="H2585"/>
    </row>
    <row r="2586" spans="7:8">
      <c r="G2586"/>
      <c r="H2586"/>
    </row>
    <row r="2587" spans="7:8">
      <c r="G2587"/>
      <c r="H2587"/>
    </row>
    <row r="2588" spans="7:8">
      <c r="G2588"/>
      <c r="H2588"/>
    </row>
    <row r="2589" spans="7:8">
      <c r="G2589"/>
      <c r="H2589"/>
    </row>
    <row r="2590" spans="7:8">
      <c r="G2590"/>
      <c r="H2590"/>
    </row>
    <row r="2591" spans="7:8">
      <c r="G2591"/>
      <c r="H2591"/>
    </row>
    <row r="2592" spans="7:8">
      <c r="G2592"/>
      <c r="H2592"/>
    </row>
    <row r="2593" spans="7:8">
      <c r="G2593"/>
      <c r="H2593"/>
    </row>
    <row r="2594" spans="7:8">
      <c r="G2594"/>
      <c r="H2594"/>
    </row>
    <row r="2595" spans="7:8">
      <c r="G2595"/>
      <c r="H2595"/>
    </row>
    <row r="2596" spans="7:8">
      <c r="G2596"/>
      <c r="H2596"/>
    </row>
    <row r="2597" spans="7:8">
      <c r="G2597"/>
      <c r="H2597"/>
    </row>
    <row r="2598" spans="7:8">
      <c r="G2598"/>
      <c r="H2598"/>
    </row>
    <row r="2599" spans="7:8">
      <c r="G2599"/>
      <c r="H2599"/>
    </row>
    <row r="2600" spans="7:8">
      <c r="G2600"/>
      <c r="H2600"/>
    </row>
    <row r="2601" spans="7:8">
      <c r="G2601"/>
      <c r="H2601"/>
    </row>
    <row r="2602" spans="7:8">
      <c r="G2602"/>
      <c r="H2602"/>
    </row>
    <row r="2603" spans="7:8">
      <c r="G2603"/>
      <c r="H2603"/>
    </row>
    <row r="2604" spans="7:8">
      <c r="G2604"/>
      <c r="H2604"/>
    </row>
    <row r="2605" spans="7:8">
      <c r="G2605"/>
      <c r="H2605"/>
    </row>
    <row r="2606" spans="7:8">
      <c r="G2606"/>
      <c r="H2606"/>
    </row>
    <row r="2607" spans="7:8">
      <c r="G2607"/>
      <c r="H2607"/>
    </row>
    <row r="2608" spans="7:8">
      <c r="G2608"/>
      <c r="H2608"/>
    </row>
    <row r="2609" spans="7:8">
      <c r="G2609"/>
      <c r="H2609"/>
    </row>
    <row r="2610" spans="7:8">
      <c r="G2610"/>
      <c r="H2610"/>
    </row>
    <row r="2611" spans="7:8">
      <c r="G2611"/>
      <c r="H2611"/>
    </row>
    <row r="2612" spans="7:8">
      <c r="G2612"/>
      <c r="H2612"/>
    </row>
    <row r="2613" spans="7:8">
      <c r="G2613"/>
      <c r="H2613"/>
    </row>
    <row r="2614" spans="7:8">
      <c r="G2614"/>
      <c r="H2614"/>
    </row>
    <row r="2615" spans="7:8">
      <c r="G2615"/>
      <c r="H2615"/>
    </row>
    <row r="2616" spans="7:8">
      <c r="G2616"/>
      <c r="H2616"/>
    </row>
    <row r="2617" spans="7:8">
      <c r="G2617"/>
      <c r="H2617"/>
    </row>
    <row r="2618" spans="7:8">
      <c r="G2618"/>
      <c r="H2618"/>
    </row>
    <row r="2619" spans="7:8">
      <c r="G2619"/>
      <c r="H2619"/>
    </row>
    <row r="2620" spans="7:8">
      <c r="G2620"/>
      <c r="H2620"/>
    </row>
    <row r="2621" spans="7:8">
      <c r="G2621"/>
      <c r="H2621"/>
    </row>
    <row r="2622" spans="7:8">
      <c r="G2622"/>
      <c r="H2622"/>
    </row>
    <row r="2623" spans="7:8">
      <c r="G2623"/>
      <c r="H2623"/>
    </row>
    <row r="2624" spans="7:8">
      <c r="G2624"/>
      <c r="H2624"/>
    </row>
    <row r="2625" spans="7:8">
      <c r="G2625"/>
      <c r="H2625"/>
    </row>
    <row r="2626" spans="7:8">
      <c r="G2626"/>
      <c r="H2626"/>
    </row>
    <row r="2627" spans="7:8">
      <c r="G2627"/>
      <c r="H2627"/>
    </row>
    <row r="2628" spans="7:8">
      <c r="G2628"/>
      <c r="H2628"/>
    </row>
    <row r="2629" spans="7:8">
      <c r="G2629"/>
      <c r="H2629"/>
    </row>
    <row r="2630" spans="7:8">
      <c r="G2630"/>
      <c r="H2630"/>
    </row>
    <row r="2631" spans="7:8">
      <c r="G2631"/>
      <c r="H2631"/>
    </row>
    <row r="2632" spans="7:8">
      <c r="G2632"/>
      <c r="H2632"/>
    </row>
    <row r="2633" spans="7:8">
      <c r="G2633"/>
      <c r="H2633"/>
    </row>
    <row r="2634" spans="7:8">
      <c r="G2634"/>
      <c r="H2634"/>
    </row>
    <row r="2635" spans="7:8">
      <c r="G2635"/>
      <c r="H2635"/>
    </row>
    <row r="2636" spans="7:8">
      <c r="G2636"/>
      <c r="H2636"/>
    </row>
    <row r="2637" spans="7:8">
      <c r="G2637"/>
      <c r="H2637"/>
    </row>
    <row r="2638" spans="7:8">
      <c r="G2638"/>
      <c r="H2638"/>
    </row>
    <row r="2639" spans="7:8">
      <c r="G2639"/>
      <c r="H2639"/>
    </row>
    <row r="2640" spans="7:8">
      <c r="G2640"/>
      <c r="H2640"/>
    </row>
    <row r="2641" spans="7:8">
      <c r="G2641"/>
      <c r="H2641"/>
    </row>
    <row r="2642" spans="7:8">
      <c r="G2642"/>
      <c r="H2642"/>
    </row>
    <row r="2643" spans="7:8">
      <c r="G2643"/>
      <c r="H2643"/>
    </row>
    <row r="2644" spans="7:8">
      <c r="G2644"/>
      <c r="H2644"/>
    </row>
    <row r="2645" spans="7:8">
      <c r="G2645"/>
      <c r="H2645"/>
    </row>
    <row r="2646" spans="7:8">
      <c r="G2646"/>
      <c r="H2646"/>
    </row>
    <row r="2647" spans="7:8">
      <c r="G2647"/>
      <c r="H2647"/>
    </row>
    <row r="2648" spans="7:8">
      <c r="G2648"/>
      <c r="H2648"/>
    </row>
    <row r="2649" spans="7:8">
      <c r="G2649"/>
      <c r="H2649"/>
    </row>
    <row r="2650" spans="7:8">
      <c r="G2650"/>
      <c r="H2650"/>
    </row>
    <row r="2651" spans="7:8">
      <c r="G2651"/>
      <c r="H2651"/>
    </row>
    <row r="2652" spans="7:8">
      <c r="G2652"/>
      <c r="H2652"/>
    </row>
    <row r="2653" spans="7:8">
      <c r="G2653"/>
      <c r="H2653"/>
    </row>
    <row r="2654" spans="7:8">
      <c r="G2654"/>
      <c r="H2654"/>
    </row>
    <row r="2655" spans="7:8">
      <c r="G2655"/>
      <c r="H2655"/>
    </row>
    <row r="2656" spans="7:8">
      <c r="G2656"/>
      <c r="H2656"/>
    </row>
    <row r="2657" spans="7:8">
      <c r="G2657"/>
      <c r="H2657"/>
    </row>
    <row r="2658" spans="7:8">
      <c r="G2658"/>
      <c r="H2658"/>
    </row>
    <row r="2659" spans="7:8">
      <c r="G2659"/>
      <c r="H2659"/>
    </row>
    <row r="2660" spans="7:8">
      <c r="G2660"/>
      <c r="H2660"/>
    </row>
    <row r="2661" spans="7:8">
      <c r="G2661"/>
      <c r="H2661"/>
    </row>
    <row r="2662" spans="7:8">
      <c r="G2662"/>
      <c r="H2662"/>
    </row>
    <row r="2663" spans="7:8">
      <c r="G2663"/>
      <c r="H2663"/>
    </row>
    <row r="2664" spans="7:8">
      <c r="G2664"/>
      <c r="H2664"/>
    </row>
    <row r="2665" spans="7:8">
      <c r="G2665"/>
      <c r="H2665"/>
    </row>
    <row r="2666" spans="7:8">
      <c r="G2666"/>
      <c r="H2666"/>
    </row>
    <row r="2667" spans="7:8">
      <c r="G2667"/>
      <c r="H2667"/>
    </row>
    <row r="2668" spans="7:8">
      <c r="G2668"/>
      <c r="H2668"/>
    </row>
    <row r="2669" spans="7:8">
      <c r="G2669"/>
      <c r="H2669"/>
    </row>
    <row r="2670" spans="7:8">
      <c r="G2670"/>
      <c r="H2670"/>
    </row>
    <row r="2671" spans="7:8">
      <c r="G2671"/>
      <c r="H2671"/>
    </row>
    <row r="2672" spans="7:8">
      <c r="G2672"/>
      <c r="H2672"/>
    </row>
    <row r="2673" spans="7:8">
      <c r="G2673"/>
      <c r="H2673"/>
    </row>
    <row r="2674" spans="7:8">
      <c r="G2674"/>
      <c r="H2674"/>
    </row>
    <row r="2675" spans="7:8">
      <c r="G2675"/>
      <c r="H2675"/>
    </row>
    <row r="2676" spans="7:8">
      <c r="G2676"/>
      <c r="H2676"/>
    </row>
    <row r="2677" spans="7:8">
      <c r="G2677"/>
      <c r="H2677"/>
    </row>
    <row r="2678" spans="7:8">
      <c r="G2678"/>
      <c r="H2678"/>
    </row>
    <row r="2679" spans="7:8">
      <c r="G2679"/>
      <c r="H2679"/>
    </row>
    <row r="2680" spans="7:8">
      <c r="G2680"/>
      <c r="H2680"/>
    </row>
    <row r="2681" spans="7:8">
      <c r="G2681"/>
      <c r="H2681"/>
    </row>
    <row r="2682" spans="7:8">
      <c r="G2682"/>
      <c r="H2682"/>
    </row>
    <row r="2683" spans="7:8">
      <c r="G2683"/>
      <c r="H2683"/>
    </row>
    <row r="2684" spans="7:8">
      <c r="G2684"/>
      <c r="H2684"/>
    </row>
    <row r="2685" spans="7:8">
      <c r="G2685"/>
      <c r="H2685"/>
    </row>
    <row r="2686" spans="7:8">
      <c r="G2686"/>
      <c r="H2686"/>
    </row>
    <row r="2687" spans="7:8">
      <c r="G2687"/>
      <c r="H2687"/>
    </row>
    <row r="2688" spans="7:8">
      <c r="G2688"/>
      <c r="H2688"/>
    </row>
    <row r="2689" spans="7:8">
      <c r="G2689"/>
      <c r="H2689"/>
    </row>
    <row r="2690" spans="7:8">
      <c r="G2690"/>
      <c r="H2690"/>
    </row>
    <row r="2691" spans="7:8">
      <c r="G2691"/>
      <c r="H2691"/>
    </row>
    <row r="2692" spans="7:8">
      <c r="G2692"/>
      <c r="H2692"/>
    </row>
    <row r="2693" spans="7:8">
      <c r="G2693"/>
      <c r="H2693"/>
    </row>
    <row r="2694" spans="7:8">
      <c r="G2694"/>
      <c r="H2694"/>
    </row>
    <row r="2695" spans="7:8">
      <c r="G2695"/>
      <c r="H2695"/>
    </row>
    <row r="2696" spans="7:8">
      <c r="G2696"/>
      <c r="H2696"/>
    </row>
    <row r="2697" spans="7:8">
      <c r="G2697"/>
      <c r="H2697"/>
    </row>
    <row r="2698" spans="7:8">
      <c r="G2698"/>
      <c r="H2698"/>
    </row>
    <row r="2699" spans="7:8">
      <c r="G2699"/>
      <c r="H2699"/>
    </row>
    <row r="2700" spans="7:8">
      <c r="G2700"/>
      <c r="H2700"/>
    </row>
    <row r="2701" spans="7:8">
      <c r="G2701"/>
      <c r="H2701"/>
    </row>
    <row r="2702" spans="7:8">
      <c r="G2702"/>
      <c r="H2702"/>
    </row>
    <row r="2703" spans="7:8">
      <c r="G2703"/>
      <c r="H2703"/>
    </row>
    <row r="2704" spans="7:8">
      <c r="G2704"/>
      <c r="H2704"/>
    </row>
    <row r="2705" spans="7:8">
      <c r="G2705"/>
      <c r="H2705"/>
    </row>
    <row r="2706" spans="7:8">
      <c r="G2706"/>
      <c r="H2706"/>
    </row>
    <row r="2707" spans="7:8">
      <c r="G2707"/>
      <c r="H2707"/>
    </row>
    <row r="2708" spans="7:8">
      <c r="G2708"/>
      <c r="H2708"/>
    </row>
    <row r="2709" spans="7:8">
      <c r="G2709"/>
      <c r="H2709"/>
    </row>
    <row r="2710" spans="7:8">
      <c r="G2710"/>
      <c r="H2710"/>
    </row>
    <row r="2711" spans="7:8">
      <c r="G2711"/>
      <c r="H2711"/>
    </row>
    <row r="2712" spans="7:8">
      <c r="G2712"/>
      <c r="H2712"/>
    </row>
    <row r="2713" spans="7:8">
      <c r="G2713"/>
      <c r="H2713"/>
    </row>
    <row r="2714" spans="7:8">
      <c r="G2714"/>
      <c r="H2714"/>
    </row>
    <row r="2715" spans="7:8">
      <c r="G2715"/>
      <c r="H2715"/>
    </row>
    <row r="2716" spans="7:8">
      <c r="G2716"/>
      <c r="H2716"/>
    </row>
    <row r="2717" spans="7:8">
      <c r="G2717"/>
      <c r="H2717"/>
    </row>
    <row r="2718" spans="7:8">
      <c r="G2718"/>
      <c r="H2718"/>
    </row>
    <row r="2719" spans="7:8">
      <c r="G2719"/>
      <c r="H2719"/>
    </row>
    <row r="2720" spans="7:8">
      <c r="G2720"/>
      <c r="H2720"/>
    </row>
    <row r="2721" spans="7:8">
      <c r="G2721"/>
      <c r="H2721"/>
    </row>
    <row r="2722" spans="7:8">
      <c r="G2722"/>
      <c r="H2722"/>
    </row>
    <row r="2723" spans="7:8">
      <c r="G2723"/>
      <c r="H2723"/>
    </row>
    <row r="2724" spans="7:8">
      <c r="G2724"/>
      <c r="H2724"/>
    </row>
    <row r="2725" spans="7:8">
      <c r="G2725"/>
      <c r="H2725"/>
    </row>
    <row r="2726" spans="7:8">
      <c r="G2726"/>
      <c r="H2726"/>
    </row>
    <row r="2727" spans="7:8">
      <c r="G2727"/>
      <c r="H2727"/>
    </row>
    <row r="2728" spans="7:8">
      <c r="G2728"/>
      <c r="H2728"/>
    </row>
    <row r="2729" spans="7:8">
      <c r="G2729"/>
      <c r="H2729"/>
    </row>
    <row r="2730" spans="7:8">
      <c r="G2730"/>
      <c r="H2730"/>
    </row>
    <row r="2731" spans="7:8">
      <c r="G2731"/>
      <c r="H2731"/>
    </row>
    <row r="2732" spans="7:8">
      <c r="G2732"/>
      <c r="H2732"/>
    </row>
    <row r="2733" spans="7:8">
      <c r="G2733"/>
      <c r="H2733"/>
    </row>
    <row r="2734" spans="7:8">
      <c r="G2734"/>
      <c r="H2734"/>
    </row>
    <row r="2735" spans="7:8">
      <c r="G2735"/>
      <c r="H2735"/>
    </row>
    <row r="2736" spans="7:8">
      <c r="G2736"/>
      <c r="H2736"/>
    </row>
    <row r="2737" spans="7:8">
      <c r="G2737"/>
      <c r="H2737"/>
    </row>
    <row r="2738" spans="7:8">
      <c r="G2738"/>
      <c r="H2738"/>
    </row>
    <row r="2739" spans="7:8">
      <c r="G2739"/>
      <c r="H2739"/>
    </row>
    <row r="2740" spans="7:8">
      <c r="G2740"/>
      <c r="H2740"/>
    </row>
    <row r="2741" spans="7:8">
      <c r="G2741"/>
      <c r="H2741"/>
    </row>
    <row r="2742" spans="7:8">
      <c r="G2742"/>
      <c r="H2742"/>
    </row>
    <row r="2743" spans="7:8">
      <c r="G2743"/>
      <c r="H2743"/>
    </row>
    <row r="2744" spans="7:8">
      <c r="G2744"/>
      <c r="H2744"/>
    </row>
    <row r="2745" spans="7:8">
      <c r="G2745"/>
      <c r="H2745"/>
    </row>
    <row r="2746" spans="7:8">
      <c r="G2746"/>
      <c r="H2746"/>
    </row>
    <row r="2747" spans="7:8">
      <c r="G2747"/>
      <c r="H2747"/>
    </row>
    <row r="2748" spans="7:8">
      <c r="G2748"/>
      <c r="H2748"/>
    </row>
    <row r="2749" spans="7:8">
      <c r="G2749"/>
      <c r="H2749"/>
    </row>
    <row r="2750" spans="7:8">
      <c r="G2750"/>
      <c r="H2750"/>
    </row>
    <row r="2751" spans="7:8">
      <c r="G2751"/>
      <c r="H2751"/>
    </row>
    <row r="2752" spans="7:8">
      <c r="G2752"/>
      <c r="H2752"/>
    </row>
    <row r="2753" spans="7:8">
      <c r="G2753"/>
      <c r="H2753"/>
    </row>
    <row r="2754" spans="7:8">
      <c r="G2754"/>
      <c r="H2754"/>
    </row>
    <row r="2755" spans="7:8">
      <c r="G2755"/>
      <c r="H2755"/>
    </row>
    <row r="2756" spans="7:8">
      <c r="G2756"/>
      <c r="H2756"/>
    </row>
    <row r="2757" spans="7:8">
      <c r="G2757"/>
      <c r="H2757"/>
    </row>
    <row r="2758" spans="7:8">
      <c r="G2758"/>
      <c r="H2758"/>
    </row>
    <row r="2759" spans="7:8">
      <c r="G2759"/>
      <c r="H2759"/>
    </row>
    <row r="2760" spans="7:8">
      <c r="G2760"/>
      <c r="H2760"/>
    </row>
    <row r="2761" spans="7:8">
      <c r="G2761"/>
      <c r="H2761"/>
    </row>
    <row r="2762" spans="7:8">
      <c r="G2762"/>
      <c r="H2762"/>
    </row>
    <row r="2763" spans="7:8">
      <c r="G2763"/>
      <c r="H2763"/>
    </row>
    <row r="2764" spans="7:8">
      <c r="G2764"/>
      <c r="H2764"/>
    </row>
    <row r="2765" spans="7:8">
      <c r="G2765"/>
      <c r="H2765"/>
    </row>
    <row r="2766" spans="7:8">
      <c r="G2766"/>
      <c r="H2766"/>
    </row>
    <row r="2767" spans="7:8">
      <c r="G2767"/>
      <c r="H2767"/>
    </row>
    <row r="2768" spans="7:8">
      <c r="G2768"/>
      <c r="H2768"/>
    </row>
    <row r="2769" spans="7:8">
      <c r="G2769"/>
      <c r="H2769"/>
    </row>
    <row r="2770" spans="7:8">
      <c r="G2770"/>
      <c r="H2770"/>
    </row>
    <row r="2771" spans="7:8">
      <c r="G2771"/>
      <c r="H2771"/>
    </row>
    <row r="2772" spans="7:8">
      <c r="G2772"/>
      <c r="H2772"/>
    </row>
    <row r="2773" spans="7:8">
      <c r="G2773"/>
      <c r="H2773"/>
    </row>
    <row r="2774" spans="7:8">
      <c r="G2774"/>
      <c r="H2774"/>
    </row>
    <row r="2775" spans="7:8">
      <c r="G2775"/>
      <c r="H2775"/>
    </row>
    <row r="2776" spans="7:8">
      <c r="G2776"/>
      <c r="H2776"/>
    </row>
    <row r="2777" spans="7:8">
      <c r="G2777"/>
      <c r="H2777"/>
    </row>
    <row r="2778" spans="7:8">
      <c r="G2778"/>
      <c r="H2778"/>
    </row>
    <row r="2779" spans="7:8">
      <c r="G2779"/>
      <c r="H2779"/>
    </row>
    <row r="2780" spans="7:8">
      <c r="G2780"/>
      <c r="H2780"/>
    </row>
    <row r="2781" spans="7:8">
      <c r="G2781"/>
      <c r="H2781"/>
    </row>
    <row r="2782" spans="7:8">
      <c r="G2782"/>
      <c r="H2782"/>
    </row>
    <row r="2783" spans="7:8">
      <c r="G2783"/>
      <c r="H2783"/>
    </row>
    <row r="2784" spans="7:8">
      <c r="G2784"/>
      <c r="H2784"/>
    </row>
    <row r="2785" spans="7:8">
      <c r="G2785"/>
      <c r="H2785"/>
    </row>
    <row r="2786" spans="7:8">
      <c r="G2786"/>
      <c r="H2786"/>
    </row>
    <row r="2787" spans="7:8">
      <c r="G2787"/>
      <c r="H2787"/>
    </row>
    <row r="2788" spans="7:8">
      <c r="G2788"/>
      <c r="H2788"/>
    </row>
    <row r="2789" spans="7:8">
      <c r="G2789"/>
      <c r="H2789"/>
    </row>
    <row r="2790" spans="7:8">
      <c r="G2790"/>
      <c r="H2790"/>
    </row>
    <row r="2791" spans="7:8">
      <c r="G2791"/>
      <c r="H2791"/>
    </row>
    <row r="2792" spans="7:8">
      <c r="G2792"/>
      <c r="H2792"/>
    </row>
    <row r="2793" spans="7:8">
      <c r="G2793"/>
      <c r="H2793"/>
    </row>
    <row r="2794" spans="7:8">
      <c r="G2794"/>
      <c r="H2794"/>
    </row>
    <row r="2795" spans="7:8">
      <c r="G2795"/>
      <c r="H2795"/>
    </row>
    <row r="2796" spans="7:8">
      <c r="G2796"/>
      <c r="H2796"/>
    </row>
    <row r="2797" spans="7:8">
      <c r="G2797"/>
      <c r="H2797"/>
    </row>
    <row r="2798" spans="7:8">
      <c r="G2798"/>
      <c r="H2798"/>
    </row>
    <row r="2799" spans="7:8">
      <c r="G2799"/>
      <c r="H2799"/>
    </row>
    <row r="2800" spans="7:8">
      <c r="G2800"/>
      <c r="H2800"/>
    </row>
    <row r="2801" spans="7:8">
      <c r="G2801"/>
      <c r="H2801"/>
    </row>
    <row r="2802" spans="7:8">
      <c r="G2802"/>
      <c r="H2802"/>
    </row>
    <row r="2803" spans="7:8">
      <c r="G2803"/>
      <c r="H2803"/>
    </row>
    <row r="2804" spans="7:8">
      <c r="G2804"/>
      <c r="H2804"/>
    </row>
    <row r="2805" spans="7:8">
      <c r="G2805"/>
      <c r="H2805"/>
    </row>
    <row r="2806" spans="7:8">
      <c r="G2806"/>
      <c r="H2806"/>
    </row>
    <row r="2807" spans="7:8">
      <c r="G2807"/>
      <c r="H2807"/>
    </row>
    <row r="2808" spans="7:8">
      <c r="G2808"/>
      <c r="H2808"/>
    </row>
    <row r="2809" spans="7:8">
      <c r="G2809"/>
      <c r="H2809"/>
    </row>
    <row r="2810" spans="7:8">
      <c r="G2810"/>
      <c r="H2810"/>
    </row>
    <row r="2811" spans="7:8">
      <c r="G2811"/>
      <c r="H2811"/>
    </row>
    <row r="2812" spans="7:8">
      <c r="G2812"/>
      <c r="H2812"/>
    </row>
    <row r="2813" spans="7:8">
      <c r="G2813"/>
      <c r="H2813"/>
    </row>
    <row r="2814" spans="7:8">
      <c r="G2814"/>
      <c r="H2814"/>
    </row>
    <row r="2815" spans="7:8">
      <c r="G2815"/>
      <c r="H2815"/>
    </row>
    <row r="2816" spans="7:8">
      <c r="G2816"/>
      <c r="H2816"/>
    </row>
    <row r="2817" spans="7:8">
      <c r="G2817"/>
      <c r="H2817"/>
    </row>
    <row r="2818" spans="7:8">
      <c r="G2818"/>
      <c r="H2818"/>
    </row>
    <row r="2819" spans="7:8">
      <c r="G2819"/>
      <c r="H2819"/>
    </row>
    <row r="2820" spans="7:8">
      <c r="G2820"/>
      <c r="H2820"/>
    </row>
    <row r="2821" spans="7:8">
      <c r="G2821"/>
      <c r="H2821"/>
    </row>
    <row r="2822" spans="7:8">
      <c r="G2822"/>
      <c r="H2822"/>
    </row>
    <row r="2823" spans="7:8">
      <c r="G2823"/>
      <c r="H2823"/>
    </row>
    <row r="2824" spans="7:8">
      <c r="G2824"/>
      <c r="H2824"/>
    </row>
    <row r="2825" spans="7:8">
      <c r="G2825"/>
      <c r="H2825"/>
    </row>
    <row r="2826" spans="7:8">
      <c r="G2826"/>
      <c r="H2826"/>
    </row>
    <row r="2827" spans="7:8">
      <c r="G2827"/>
      <c r="H2827"/>
    </row>
    <row r="2828" spans="7:8">
      <c r="G2828"/>
      <c r="H2828"/>
    </row>
    <row r="2829" spans="7:8">
      <c r="G2829"/>
      <c r="H2829"/>
    </row>
    <row r="2830" spans="7:8">
      <c r="G2830"/>
      <c r="H2830"/>
    </row>
    <row r="2831" spans="7:8">
      <c r="G2831"/>
      <c r="H2831"/>
    </row>
    <row r="2832" spans="7:8">
      <c r="G2832"/>
      <c r="H2832"/>
    </row>
    <row r="2833" spans="7:8">
      <c r="G2833"/>
      <c r="H2833"/>
    </row>
    <row r="2834" spans="7:8">
      <c r="G2834"/>
      <c r="H2834"/>
    </row>
    <row r="2835" spans="7:8">
      <c r="G2835"/>
      <c r="H2835"/>
    </row>
    <row r="2836" spans="7:8">
      <c r="G2836"/>
      <c r="H2836"/>
    </row>
    <row r="2837" spans="7:8">
      <c r="G2837"/>
      <c r="H2837"/>
    </row>
    <row r="2838" spans="7:8">
      <c r="G2838"/>
      <c r="H2838"/>
    </row>
    <row r="2839" spans="7:8">
      <c r="G2839"/>
      <c r="H2839"/>
    </row>
    <row r="2840" spans="7:8">
      <c r="G2840"/>
      <c r="H2840"/>
    </row>
    <row r="2841" spans="7:8">
      <c r="G2841"/>
      <c r="H2841"/>
    </row>
    <row r="2842" spans="7:8">
      <c r="G2842"/>
      <c r="H2842"/>
    </row>
    <row r="2843" spans="7:8">
      <c r="G2843"/>
      <c r="H2843"/>
    </row>
    <row r="2844" spans="7:8">
      <c r="G2844"/>
      <c r="H2844"/>
    </row>
    <row r="2845" spans="7:8">
      <c r="G2845"/>
      <c r="H2845"/>
    </row>
    <row r="2846" spans="7:8">
      <c r="G2846"/>
      <c r="H2846"/>
    </row>
    <row r="2847" spans="7:8">
      <c r="G2847"/>
      <c r="H2847"/>
    </row>
    <row r="2848" spans="7:8">
      <c r="G2848"/>
      <c r="H2848"/>
    </row>
    <row r="2849" spans="7:8">
      <c r="G2849"/>
      <c r="H2849"/>
    </row>
    <row r="2850" spans="7:8">
      <c r="G2850"/>
      <c r="H2850"/>
    </row>
    <row r="2851" spans="7:8">
      <c r="G2851"/>
      <c r="H2851"/>
    </row>
    <row r="2852" spans="7:8">
      <c r="G2852"/>
      <c r="H2852"/>
    </row>
    <row r="2853" spans="7:8">
      <c r="G2853"/>
      <c r="H2853"/>
    </row>
    <row r="2854" spans="7:8">
      <c r="G2854"/>
      <c r="H2854"/>
    </row>
    <row r="2855" spans="7:8">
      <c r="G2855"/>
      <c r="H2855"/>
    </row>
    <row r="2856" spans="7:8">
      <c r="G2856"/>
      <c r="H2856"/>
    </row>
    <row r="2857" spans="7:8">
      <c r="G2857"/>
      <c r="H2857"/>
    </row>
    <row r="2858" spans="7:8">
      <c r="G2858"/>
      <c r="H2858"/>
    </row>
    <row r="2859" spans="7:8">
      <c r="G2859"/>
      <c r="H2859"/>
    </row>
    <row r="2860" spans="7:8">
      <c r="G2860"/>
      <c r="H2860"/>
    </row>
    <row r="2861" spans="7:8">
      <c r="G2861"/>
      <c r="H2861"/>
    </row>
    <row r="2862" spans="7:8">
      <c r="G2862"/>
      <c r="H2862"/>
    </row>
    <row r="2863" spans="7:8">
      <c r="G2863"/>
      <c r="H2863"/>
    </row>
    <row r="2864" spans="7:8">
      <c r="G2864"/>
      <c r="H2864"/>
    </row>
    <row r="2865" spans="7:8">
      <c r="G2865"/>
      <c r="H2865"/>
    </row>
    <row r="2866" spans="7:8">
      <c r="G2866"/>
      <c r="H2866"/>
    </row>
    <row r="2867" spans="7:8">
      <c r="G2867"/>
      <c r="H2867"/>
    </row>
    <row r="2868" spans="7:8">
      <c r="G2868"/>
      <c r="H2868"/>
    </row>
    <row r="2869" spans="7:8">
      <c r="G2869"/>
      <c r="H2869"/>
    </row>
    <row r="2870" spans="7:8">
      <c r="G2870"/>
      <c r="H2870"/>
    </row>
    <row r="2871" spans="7:8">
      <c r="G2871"/>
      <c r="H2871"/>
    </row>
    <row r="2872" spans="7:8">
      <c r="G2872"/>
      <c r="H2872"/>
    </row>
    <row r="2873" spans="7:8">
      <c r="G2873"/>
      <c r="H2873"/>
    </row>
    <row r="2874" spans="7:8">
      <c r="G2874"/>
      <c r="H2874"/>
    </row>
    <row r="2875" spans="7:8">
      <c r="G2875"/>
      <c r="H2875"/>
    </row>
    <row r="2876" spans="7:8">
      <c r="G2876"/>
      <c r="H2876"/>
    </row>
    <row r="2877" spans="7:8">
      <c r="G2877"/>
      <c r="H2877"/>
    </row>
    <row r="2878" spans="7:8">
      <c r="G2878"/>
      <c r="H2878"/>
    </row>
    <row r="2879" spans="7:8">
      <c r="G2879"/>
      <c r="H2879"/>
    </row>
    <row r="2880" spans="7:8">
      <c r="G2880"/>
      <c r="H2880"/>
    </row>
    <row r="2881" spans="7:8">
      <c r="G2881"/>
      <c r="H2881"/>
    </row>
    <row r="2882" spans="7:8">
      <c r="G2882"/>
      <c r="H2882"/>
    </row>
    <row r="2883" spans="7:8">
      <c r="G2883"/>
      <c r="H2883"/>
    </row>
    <row r="2884" spans="7:8">
      <c r="G2884"/>
      <c r="H2884"/>
    </row>
    <row r="2885" spans="7:8">
      <c r="G2885"/>
      <c r="H2885"/>
    </row>
    <row r="2886" spans="7:8">
      <c r="G2886"/>
      <c r="H2886"/>
    </row>
    <row r="2887" spans="7:8">
      <c r="G2887"/>
      <c r="H2887"/>
    </row>
    <row r="2888" spans="7:8">
      <c r="G2888"/>
      <c r="H2888"/>
    </row>
    <row r="2889" spans="7:8">
      <c r="G2889"/>
      <c r="H2889"/>
    </row>
    <row r="2890" spans="7:8">
      <c r="G2890"/>
      <c r="H2890"/>
    </row>
    <row r="2891" spans="7:8">
      <c r="G2891"/>
      <c r="H2891"/>
    </row>
    <row r="2892" spans="7:8">
      <c r="G2892"/>
      <c r="H2892"/>
    </row>
    <row r="2893" spans="7:8">
      <c r="G2893"/>
      <c r="H2893"/>
    </row>
    <row r="2894" spans="7:8">
      <c r="G2894"/>
      <c r="H2894"/>
    </row>
    <row r="2895" spans="7:8">
      <c r="G2895"/>
      <c r="H2895"/>
    </row>
    <row r="2896" spans="7:8">
      <c r="G2896"/>
      <c r="H2896"/>
    </row>
    <row r="2897" spans="7:8">
      <c r="G2897"/>
      <c r="H2897"/>
    </row>
    <row r="2898" spans="7:8">
      <c r="G2898"/>
      <c r="H2898"/>
    </row>
    <row r="2899" spans="7:8">
      <c r="G2899"/>
      <c r="H2899"/>
    </row>
    <row r="2900" spans="7:8">
      <c r="G2900"/>
      <c r="H2900"/>
    </row>
    <row r="2901" spans="7:8">
      <c r="G2901"/>
      <c r="H2901"/>
    </row>
    <row r="2902" spans="7:8">
      <c r="G2902"/>
      <c r="H2902"/>
    </row>
    <row r="2903" spans="7:8">
      <c r="G2903"/>
      <c r="H2903"/>
    </row>
    <row r="2904" spans="7:8">
      <c r="G2904"/>
      <c r="H2904"/>
    </row>
    <row r="2905" spans="7:8">
      <c r="G2905"/>
      <c r="H2905"/>
    </row>
    <row r="2906" spans="7:8">
      <c r="G2906"/>
      <c r="H2906"/>
    </row>
    <row r="2907" spans="7:8">
      <c r="G2907"/>
      <c r="H2907"/>
    </row>
    <row r="2908" spans="7:8">
      <c r="G2908"/>
      <c r="H2908"/>
    </row>
    <row r="2909" spans="7:8">
      <c r="G2909"/>
      <c r="H2909"/>
    </row>
    <row r="2910" spans="7:8">
      <c r="G2910"/>
      <c r="H2910"/>
    </row>
    <row r="2911" spans="7:8">
      <c r="G2911"/>
      <c r="H2911"/>
    </row>
    <row r="2912" spans="7:8">
      <c r="G2912"/>
      <c r="H2912"/>
    </row>
    <row r="2913" spans="7:8">
      <c r="G2913"/>
      <c r="H2913"/>
    </row>
    <row r="2914" spans="7:8">
      <c r="G2914"/>
      <c r="H2914"/>
    </row>
    <row r="2915" spans="7:8">
      <c r="G2915"/>
      <c r="H2915"/>
    </row>
    <row r="2916" spans="7:8">
      <c r="G2916"/>
      <c r="H2916"/>
    </row>
    <row r="2917" spans="7:8">
      <c r="G2917"/>
      <c r="H2917"/>
    </row>
    <row r="2918" spans="7:8">
      <c r="G2918"/>
      <c r="H2918"/>
    </row>
    <row r="2919" spans="7:8">
      <c r="G2919"/>
      <c r="H2919"/>
    </row>
    <row r="2920" spans="7:8">
      <c r="G2920"/>
      <c r="H2920"/>
    </row>
    <row r="2921" spans="7:8">
      <c r="G2921"/>
      <c r="H2921"/>
    </row>
    <row r="2922" spans="7:8">
      <c r="G2922"/>
      <c r="H2922"/>
    </row>
    <row r="2923" spans="7:8">
      <c r="G2923"/>
      <c r="H2923"/>
    </row>
    <row r="2924" spans="7:8">
      <c r="G2924"/>
      <c r="H2924"/>
    </row>
    <row r="2925" spans="7:8">
      <c r="G2925"/>
      <c r="H2925"/>
    </row>
    <row r="2926" spans="7:8">
      <c r="G2926"/>
      <c r="H2926"/>
    </row>
    <row r="2927" spans="7:8">
      <c r="G2927"/>
      <c r="H2927"/>
    </row>
    <row r="2928" spans="7:8">
      <c r="G2928"/>
      <c r="H2928"/>
    </row>
    <row r="2929" spans="7:8">
      <c r="G2929"/>
      <c r="H2929"/>
    </row>
    <row r="2930" spans="7:8">
      <c r="G2930"/>
      <c r="H2930"/>
    </row>
    <row r="2931" spans="7:8">
      <c r="G2931"/>
      <c r="H2931"/>
    </row>
    <row r="2932" spans="7:8">
      <c r="G2932"/>
      <c r="H2932"/>
    </row>
    <row r="2933" spans="7:8">
      <c r="G2933"/>
      <c r="H2933"/>
    </row>
    <row r="2934" spans="7:8">
      <c r="G2934"/>
      <c r="H2934"/>
    </row>
    <row r="2935" spans="7:8">
      <c r="G2935"/>
      <c r="H2935"/>
    </row>
    <row r="2936" spans="7:8">
      <c r="G2936"/>
      <c r="H2936"/>
    </row>
    <row r="2937" spans="7:8">
      <c r="G2937"/>
      <c r="H2937"/>
    </row>
    <row r="2938" spans="7:8">
      <c r="G2938"/>
      <c r="H2938"/>
    </row>
    <row r="2939" spans="7:8">
      <c r="G2939"/>
      <c r="H2939"/>
    </row>
    <row r="2940" spans="7:8">
      <c r="G2940"/>
      <c r="H2940"/>
    </row>
    <row r="2941" spans="7:8">
      <c r="G2941"/>
      <c r="H2941"/>
    </row>
    <row r="2942" spans="7:8">
      <c r="G2942"/>
      <c r="H2942"/>
    </row>
    <row r="2943" spans="7:8">
      <c r="G2943"/>
      <c r="H2943"/>
    </row>
    <row r="2944" spans="7:8">
      <c r="G2944"/>
      <c r="H2944"/>
    </row>
    <row r="2945" spans="7:8">
      <c r="G2945"/>
      <c r="H2945"/>
    </row>
    <row r="2946" spans="7:8">
      <c r="G2946"/>
      <c r="H2946"/>
    </row>
    <row r="2947" spans="7:8">
      <c r="G2947"/>
      <c r="H2947"/>
    </row>
    <row r="2948" spans="7:8">
      <c r="G2948"/>
      <c r="H2948"/>
    </row>
    <row r="2949" spans="7:8">
      <c r="G2949"/>
      <c r="H2949"/>
    </row>
    <row r="2950" spans="7:8">
      <c r="G2950"/>
      <c r="H2950"/>
    </row>
    <row r="2951" spans="7:8">
      <c r="G2951"/>
      <c r="H2951"/>
    </row>
    <row r="2952" spans="7:8">
      <c r="G2952"/>
      <c r="H2952"/>
    </row>
    <row r="2953" spans="7:8">
      <c r="G2953"/>
      <c r="H2953"/>
    </row>
    <row r="2954" spans="7:8">
      <c r="G2954"/>
      <c r="H2954"/>
    </row>
    <row r="2955" spans="7:8">
      <c r="G2955"/>
      <c r="H2955"/>
    </row>
    <row r="2956" spans="7:8">
      <c r="G2956"/>
      <c r="H2956"/>
    </row>
    <row r="2957" spans="7:8">
      <c r="G2957"/>
      <c r="H2957"/>
    </row>
    <row r="2958" spans="7:8">
      <c r="G2958"/>
      <c r="H2958"/>
    </row>
    <row r="2959" spans="7:8">
      <c r="G2959"/>
      <c r="H2959"/>
    </row>
    <row r="2960" spans="7:8">
      <c r="G2960"/>
      <c r="H2960"/>
    </row>
    <row r="2961" spans="7:8">
      <c r="G2961"/>
      <c r="H2961"/>
    </row>
    <row r="2962" spans="7:8">
      <c r="G2962"/>
      <c r="H2962"/>
    </row>
    <row r="2963" spans="7:8">
      <c r="G2963"/>
      <c r="H2963"/>
    </row>
    <row r="2964" spans="7:8">
      <c r="G2964"/>
      <c r="H2964"/>
    </row>
    <row r="2965" spans="7:8">
      <c r="G2965"/>
      <c r="H2965"/>
    </row>
    <row r="2966" spans="7:8">
      <c r="G2966"/>
      <c r="H2966"/>
    </row>
    <row r="2967" spans="7:8">
      <c r="G2967"/>
      <c r="H2967"/>
    </row>
    <row r="2968" spans="7:8">
      <c r="G2968"/>
      <c r="H2968"/>
    </row>
    <row r="2969" spans="7:8">
      <c r="G2969"/>
      <c r="H2969"/>
    </row>
    <row r="2970" spans="7:8">
      <c r="G2970"/>
      <c r="H2970"/>
    </row>
    <row r="2971" spans="7:8">
      <c r="G2971"/>
      <c r="H2971"/>
    </row>
    <row r="2972" spans="7:8">
      <c r="G2972"/>
      <c r="H2972"/>
    </row>
    <row r="2973" spans="7:8">
      <c r="G2973"/>
      <c r="H2973"/>
    </row>
    <row r="2974" spans="7:8">
      <c r="G2974"/>
      <c r="H2974"/>
    </row>
    <row r="2975" spans="7:8">
      <c r="G2975"/>
      <c r="H2975"/>
    </row>
    <row r="2976" spans="7:8">
      <c r="G2976"/>
      <c r="H2976"/>
    </row>
    <row r="2977" spans="7:8">
      <c r="G2977"/>
      <c r="H2977"/>
    </row>
    <row r="2978" spans="7:8">
      <c r="G2978"/>
      <c r="H2978"/>
    </row>
    <row r="2979" spans="7:8">
      <c r="G2979"/>
      <c r="H2979"/>
    </row>
    <row r="2980" spans="7:8">
      <c r="G2980"/>
      <c r="H2980"/>
    </row>
    <row r="2981" spans="7:8">
      <c r="G2981"/>
      <c r="H2981"/>
    </row>
    <row r="2982" spans="7:8">
      <c r="G2982"/>
      <c r="H2982"/>
    </row>
    <row r="2983" spans="7:8">
      <c r="G2983"/>
      <c r="H2983"/>
    </row>
    <row r="2984" spans="7:8">
      <c r="G2984"/>
      <c r="H2984"/>
    </row>
    <row r="2985" spans="7:8">
      <c r="G2985"/>
      <c r="H2985"/>
    </row>
    <row r="2986" spans="7:8">
      <c r="G2986"/>
      <c r="H2986"/>
    </row>
    <row r="2987" spans="7:8">
      <c r="G2987"/>
      <c r="H2987"/>
    </row>
    <row r="2988" spans="7:8">
      <c r="G2988"/>
      <c r="H2988"/>
    </row>
    <row r="2989" spans="7:8">
      <c r="G2989"/>
      <c r="H2989"/>
    </row>
    <row r="2990" spans="7:8">
      <c r="G2990"/>
      <c r="H2990"/>
    </row>
    <row r="2991" spans="7:8">
      <c r="G2991"/>
      <c r="H2991"/>
    </row>
    <row r="2992" spans="7:8">
      <c r="G2992"/>
      <c r="H2992"/>
    </row>
    <row r="2993" spans="7:8">
      <c r="G2993"/>
      <c r="H2993"/>
    </row>
    <row r="2994" spans="7:8">
      <c r="G2994"/>
      <c r="H2994"/>
    </row>
    <row r="2995" spans="7:8">
      <c r="G2995"/>
      <c r="H2995"/>
    </row>
    <row r="2996" spans="7:8">
      <c r="G2996"/>
      <c r="H2996"/>
    </row>
    <row r="2997" spans="7:8">
      <c r="G2997"/>
      <c r="H2997"/>
    </row>
    <row r="2998" spans="7:8">
      <c r="G2998"/>
      <c r="H2998"/>
    </row>
    <row r="2999" spans="7:8">
      <c r="G2999"/>
      <c r="H2999"/>
    </row>
    <row r="3000" spans="7:8">
      <c r="G3000"/>
      <c r="H3000"/>
    </row>
    <row r="3001" spans="7:8">
      <c r="G3001"/>
      <c r="H3001"/>
    </row>
    <row r="3002" spans="7:8">
      <c r="G3002"/>
      <c r="H3002"/>
    </row>
    <row r="3003" spans="7:8">
      <c r="G3003"/>
      <c r="H3003"/>
    </row>
    <row r="3004" spans="7:8">
      <c r="G3004"/>
      <c r="H3004"/>
    </row>
    <row r="3005" spans="7:8">
      <c r="G3005"/>
      <c r="H3005"/>
    </row>
    <row r="3006" spans="7:8">
      <c r="G3006"/>
      <c r="H3006"/>
    </row>
    <row r="3007" spans="7:8">
      <c r="G3007"/>
      <c r="H3007"/>
    </row>
    <row r="3008" spans="7:8">
      <c r="G3008"/>
      <c r="H3008"/>
    </row>
    <row r="3009" spans="7:8">
      <c r="G3009"/>
      <c r="H3009"/>
    </row>
    <row r="3010" spans="7:8">
      <c r="G3010"/>
      <c r="H3010"/>
    </row>
    <row r="3011" spans="7:8">
      <c r="G3011"/>
      <c r="H3011"/>
    </row>
    <row r="3012" spans="7:8">
      <c r="G3012"/>
      <c r="H3012"/>
    </row>
    <row r="3013" spans="7:8">
      <c r="G3013"/>
      <c r="H3013"/>
    </row>
    <row r="3014" spans="7:8">
      <c r="G3014"/>
      <c r="H3014"/>
    </row>
    <row r="3015" spans="7:8">
      <c r="G3015"/>
      <c r="H3015"/>
    </row>
    <row r="3016" spans="7:8">
      <c r="G3016"/>
      <c r="H3016"/>
    </row>
    <row r="3017" spans="7:8">
      <c r="G3017"/>
      <c r="H3017"/>
    </row>
    <row r="3018" spans="7:8">
      <c r="G3018"/>
      <c r="H3018"/>
    </row>
    <row r="3019" spans="7:8">
      <c r="G3019"/>
      <c r="H3019"/>
    </row>
    <row r="3020" spans="7:8">
      <c r="G3020"/>
      <c r="H3020"/>
    </row>
    <row r="3021" spans="7:8">
      <c r="G3021"/>
      <c r="H3021"/>
    </row>
    <row r="3022" spans="7:8">
      <c r="G3022"/>
      <c r="H3022"/>
    </row>
    <row r="3023" spans="7:8">
      <c r="G3023"/>
      <c r="H3023"/>
    </row>
    <row r="3024" spans="7:8">
      <c r="G3024"/>
      <c r="H3024"/>
    </row>
    <row r="3025" spans="7:8">
      <c r="G3025"/>
      <c r="H3025"/>
    </row>
    <row r="3026" spans="7:8">
      <c r="G3026"/>
      <c r="H3026"/>
    </row>
    <row r="3027" spans="7:8">
      <c r="G3027"/>
      <c r="H3027"/>
    </row>
    <row r="3028" spans="7:8">
      <c r="G3028"/>
      <c r="H3028"/>
    </row>
    <row r="3029" spans="7:8">
      <c r="G3029"/>
      <c r="H3029"/>
    </row>
    <row r="3030" spans="7:8">
      <c r="G3030"/>
      <c r="H3030"/>
    </row>
    <row r="3031" spans="7:8">
      <c r="G3031"/>
      <c r="H3031"/>
    </row>
    <row r="3032" spans="7:8">
      <c r="G3032"/>
      <c r="H3032"/>
    </row>
    <row r="3033" spans="7:8">
      <c r="G3033"/>
      <c r="H3033"/>
    </row>
    <row r="3034" spans="7:8">
      <c r="G3034"/>
      <c r="H3034"/>
    </row>
    <row r="3035" spans="7:8">
      <c r="G3035"/>
      <c r="H3035"/>
    </row>
    <row r="3036" spans="7:8">
      <c r="G3036"/>
      <c r="H3036"/>
    </row>
    <row r="3037" spans="7:8">
      <c r="G3037"/>
      <c r="H3037"/>
    </row>
    <row r="3038" spans="7:8">
      <c r="G3038"/>
      <c r="H3038"/>
    </row>
    <row r="3039" spans="7:8">
      <c r="G3039"/>
      <c r="H3039"/>
    </row>
    <row r="3040" spans="7:8">
      <c r="G3040"/>
      <c r="H3040"/>
    </row>
    <row r="3041" spans="7:8">
      <c r="G3041"/>
      <c r="H3041"/>
    </row>
    <row r="3042" spans="7:8">
      <c r="G3042"/>
      <c r="H3042"/>
    </row>
    <row r="3043" spans="7:8">
      <c r="G3043"/>
      <c r="H3043"/>
    </row>
    <row r="3044" spans="7:8">
      <c r="G3044"/>
      <c r="H3044"/>
    </row>
    <row r="3045" spans="7:8">
      <c r="G3045"/>
      <c r="H3045"/>
    </row>
    <row r="3046" spans="7:8">
      <c r="G3046"/>
      <c r="H3046"/>
    </row>
    <row r="3047" spans="7:8">
      <c r="G3047"/>
      <c r="H3047"/>
    </row>
    <row r="3048" spans="7:8">
      <c r="G3048"/>
      <c r="H3048"/>
    </row>
    <row r="3049" spans="7:8">
      <c r="G3049"/>
      <c r="H3049"/>
    </row>
    <row r="3050" spans="7:8">
      <c r="G3050"/>
      <c r="H3050"/>
    </row>
    <row r="3051" spans="7:8">
      <c r="G3051"/>
      <c r="H3051"/>
    </row>
    <row r="3052" spans="7:8">
      <c r="G3052"/>
      <c r="H3052"/>
    </row>
    <row r="3053" spans="7:8">
      <c r="G3053"/>
      <c r="H3053"/>
    </row>
    <row r="3054" spans="7:8">
      <c r="G3054"/>
      <c r="H3054"/>
    </row>
    <row r="3055" spans="7:8">
      <c r="G3055"/>
      <c r="H3055"/>
    </row>
    <row r="3056" spans="7:8">
      <c r="G3056"/>
      <c r="H3056"/>
    </row>
    <row r="3057" spans="7:8">
      <c r="G3057"/>
      <c r="H3057"/>
    </row>
    <row r="3058" spans="7:8">
      <c r="G3058"/>
      <c r="H3058"/>
    </row>
    <row r="3059" spans="7:8">
      <c r="G3059"/>
      <c r="H3059"/>
    </row>
    <row r="3060" spans="7:8">
      <c r="G3060"/>
      <c r="H3060"/>
    </row>
    <row r="3061" spans="7:8">
      <c r="G3061"/>
      <c r="H3061"/>
    </row>
    <row r="3062" spans="7:8">
      <c r="G3062"/>
      <c r="H3062"/>
    </row>
    <row r="3063" spans="7:8">
      <c r="G3063"/>
      <c r="H3063"/>
    </row>
    <row r="3064" spans="7:8">
      <c r="G3064"/>
      <c r="H3064"/>
    </row>
    <row r="3065" spans="7:8">
      <c r="G3065"/>
      <c r="H3065"/>
    </row>
    <row r="3066" spans="7:8">
      <c r="G3066"/>
      <c r="H3066"/>
    </row>
    <row r="3067" spans="7:8">
      <c r="G3067"/>
      <c r="H3067"/>
    </row>
    <row r="3068" spans="7:8">
      <c r="G3068"/>
      <c r="H3068"/>
    </row>
    <row r="3069" spans="7:8">
      <c r="G3069"/>
      <c r="H3069"/>
    </row>
    <row r="3070" spans="7:8">
      <c r="G3070"/>
      <c r="H3070"/>
    </row>
    <row r="3071" spans="7:8">
      <c r="G3071"/>
      <c r="H3071"/>
    </row>
    <row r="3072" spans="7:8">
      <c r="G3072"/>
      <c r="H3072"/>
    </row>
    <row r="3073" spans="7:8">
      <c r="G3073"/>
      <c r="H3073"/>
    </row>
    <row r="3074" spans="7:8">
      <c r="G3074"/>
      <c r="H3074"/>
    </row>
    <row r="3075" spans="7:8">
      <c r="G3075"/>
      <c r="H3075"/>
    </row>
    <row r="3076" spans="7:8">
      <c r="G3076"/>
      <c r="H3076"/>
    </row>
    <row r="3077" spans="7:8">
      <c r="G3077"/>
      <c r="H3077"/>
    </row>
    <row r="3078" spans="7:8">
      <c r="G3078"/>
      <c r="H3078"/>
    </row>
    <row r="3079" spans="7:8">
      <c r="G3079"/>
      <c r="H3079"/>
    </row>
    <row r="3080" spans="7:8">
      <c r="G3080"/>
      <c r="H3080"/>
    </row>
    <row r="3081" spans="7:8">
      <c r="G3081"/>
      <c r="H3081"/>
    </row>
    <row r="3082" spans="7:8">
      <c r="G3082"/>
      <c r="H3082"/>
    </row>
    <row r="3083" spans="7:8">
      <c r="G3083"/>
      <c r="H3083"/>
    </row>
    <row r="3084" spans="7:8">
      <c r="G3084"/>
      <c r="H3084"/>
    </row>
    <row r="3085" spans="7:8">
      <c r="G3085"/>
      <c r="H3085"/>
    </row>
    <row r="3086" spans="7:8">
      <c r="G3086"/>
      <c r="H3086"/>
    </row>
    <row r="3087" spans="7:8">
      <c r="G3087"/>
      <c r="H3087"/>
    </row>
    <row r="3088" spans="7:8">
      <c r="G3088"/>
      <c r="H3088"/>
    </row>
    <row r="3089" spans="7:8">
      <c r="G3089"/>
      <c r="H3089"/>
    </row>
    <row r="3090" spans="7:8">
      <c r="G3090"/>
      <c r="H3090"/>
    </row>
    <row r="3091" spans="7:8">
      <c r="G3091"/>
      <c r="H3091"/>
    </row>
    <row r="3092" spans="7:8">
      <c r="G3092"/>
      <c r="H3092"/>
    </row>
    <row r="3093" spans="7:8">
      <c r="G3093"/>
      <c r="H3093"/>
    </row>
    <row r="3094" spans="7:8">
      <c r="G3094"/>
      <c r="H3094"/>
    </row>
  </sheetData>
  <autoFilter ref="B1:M310" xr:uid="{A9F9E3B2-7938-4915-97F9-F3AF1C59FFA7}"/>
  <conditionalFormatting sqref="B1774:B1048576 B1">
    <cfRule type="duplicateValues" dxfId="736" priority="189"/>
  </conditionalFormatting>
  <conditionalFormatting sqref="E255 B1:B1048576 E3095:E1048576">
    <cfRule type="duplicateValues" dxfId="735" priority="7"/>
  </conditionalFormatting>
  <conditionalFormatting sqref="E255 B1:B1048576 E3095:E1048576">
    <cfRule type="duplicateValues" dxfId="734" priority="2"/>
  </conditionalFormatting>
  <conditionalFormatting sqref="B1:B1048576 E1:E1048576">
    <cfRule type="duplicateValues" dxfId="733" priority="1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531AA-00D0-4910-8CDC-1D3BDCF08A2C}">
  <dimension ref="A1:AR78"/>
  <sheetViews>
    <sheetView workbookViewId="0">
      <pane ySplit="2" topLeftCell="A3" activePane="bottomLeft" state="frozen"/>
      <selection pane="bottomLeft" activeCell="W13" sqref="W13"/>
    </sheetView>
  </sheetViews>
  <sheetFormatPr defaultColWidth="11.42578125" defaultRowHeight="14.45"/>
  <cols>
    <col min="1" max="1" width="8.85546875" customWidth="1"/>
    <col min="2" max="3" width="10.7109375" customWidth="1"/>
    <col min="4" max="4" width="11.28515625" bestFit="1" customWidth="1"/>
    <col min="5" max="5" width="4.7109375" bestFit="1" customWidth="1"/>
    <col min="6" max="6" width="8.85546875" bestFit="1" customWidth="1"/>
    <col min="7" max="7" width="8.28515625" bestFit="1" customWidth="1"/>
    <col min="8" max="8" width="4.7109375" bestFit="1" customWidth="1"/>
    <col min="9" max="9" width="6.42578125" bestFit="1" customWidth="1"/>
    <col min="10" max="10" width="7" bestFit="1" customWidth="1"/>
    <col min="11" max="11" width="33.42578125" customWidth="1"/>
    <col min="12" max="12" width="10" bestFit="1" customWidth="1"/>
    <col min="13" max="13" width="7.28515625" bestFit="1" customWidth="1"/>
    <col min="14" max="14" width="9.7109375" bestFit="1" customWidth="1"/>
    <col min="15" max="17" width="2.85546875" bestFit="1" customWidth="1"/>
    <col min="18" max="18" width="5.140625" bestFit="1" customWidth="1"/>
    <col min="19" max="19" width="3" customWidth="1"/>
    <col min="20" max="20" width="9.85546875" bestFit="1" customWidth="1"/>
    <col min="21" max="21" width="5.140625" bestFit="1" customWidth="1"/>
    <col min="22" max="22" width="21.28515625" bestFit="1" customWidth="1"/>
    <col min="23" max="23" width="11.28515625" bestFit="1" customWidth="1"/>
    <col min="24" max="24" width="10.140625" bestFit="1" customWidth="1"/>
    <col min="26" max="26" width="7.140625" bestFit="1" customWidth="1"/>
    <col min="27" max="27" width="3.85546875" bestFit="1" customWidth="1"/>
    <col min="28" max="28" width="8.28515625" bestFit="1" customWidth="1"/>
    <col min="29" max="29" width="9.42578125" bestFit="1" customWidth="1"/>
    <col min="30" max="30" width="7.42578125" bestFit="1" customWidth="1"/>
    <col min="31" max="31" width="5.28515625" bestFit="1" customWidth="1"/>
    <col min="32" max="32" width="10.140625" bestFit="1" customWidth="1"/>
    <col min="33" max="33" width="2.85546875" bestFit="1" customWidth="1"/>
    <col min="34" max="34" width="8.5703125" bestFit="1" customWidth="1"/>
    <col min="35" max="35" width="10.140625" bestFit="1" customWidth="1"/>
    <col min="36" max="36" width="6.42578125" bestFit="1" customWidth="1"/>
    <col min="37" max="37" width="8" bestFit="1" customWidth="1"/>
    <col min="38" max="38" width="6.28515625" bestFit="1" customWidth="1"/>
    <col min="39" max="39" width="8.5703125" bestFit="1" customWidth="1"/>
    <col min="40" max="40" width="6.42578125" bestFit="1" customWidth="1"/>
    <col min="41" max="41" width="7.7109375" bestFit="1" customWidth="1"/>
    <col min="42" max="42" width="10.7109375" bestFit="1" customWidth="1"/>
    <col min="43" max="43" width="8.5703125" bestFit="1" customWidth="1"/>
  </cols>
  <sheetData>
    <row r="1" spans="1:43">
      <c r="H1" s="788"/>
      <c r="I1" s="788"/>
    </row>
    <row r="2" spans="1:43" ht="79.150000000000006" customHeight="1">
      <c r="B2" s="23" t="s">
        <v>3</v>
      </c>
      <c r="C2" s="433" t="s">
        <v>4</v>
      </c>
      <c r="D2" s="23" t="s">
        <v>5</v>
      </c>
      <c r="E2" s="23" t="s">
        <v>6</v>
      </c>
      <c r="F2" s="23" t="s">
        <v>1051</v>
      </c>
      <c r="G2" s="23" t="s">
        <v>8</v>
      </c>
      <c r="H2" s="74" t="s">
        <v>9</v>
      </c>
      <c r="I2" s="178" t="s">
        <v>10</v>
      </c>
      <c r="J2" s="329" t="s">
        <v>1052</v>
      </c>
      <c r="K2" s="702" t="s">
        <v>1053</v>
      </c>
      <c r="L2" s="669" t="s">
        <v>1054</v>
      </c>
      <c r="M2" s="670" t="s">
        <v>1055</v>
      </c>
      <c r="N2" s="670" t="s">
        <v>1056</v>
      </c>
      <c r="O2" s="73" t="s">
        <v>1057</v>
      </c>
      <c r="P2" s="73" t="s">
        <v>1058</v>
      </c>
      <c r="Q2" s="73" t="s">
        <v>1059</v>
      </c>
      <c r="R2" s="261" t="s">
        <v>1060</v>
      </c>
      <c r="S2" s="2"/>
      <c r="T2" s="263" t="s">
        <v>1061</v>
      </c>
      <c r="U2" s="38" t="s">
        <v>801</v>
      </c>
      <c r="V2" s="263" t="s">
        <v>1062</v>
      </c>
      <c r="W2" s="33" t="s">
        <v>1063</v>
      </c>
      <c r="X2" s="33" t="s">
        <v>1064</v>
      </c>
      <c r="Y2" s="33" t="s">
        <v>1065</v>
      </c>
      <c r="Z2" s="23" t="s">
        <v>1066</v>
      </c>
      <c r="AA2" s="23" t="s">
        <v>1067</v>
      </c>
      <c r="AB2" s="23" t="s">
        <v>1068</v>
      </c>
      <c r="AC2" s="182" t="s">
        <v>1069</v>
      </c>
      <c r="AD2" s="23" t="s">
        <v>1070</v>
      </c>
      <c r="AE2" s="24" t="s">
        <v>1071</v>
      </c>
      <c r="AF2" s="23" t="s">
        <v>1055</v>
      </c>
      <c r="AG2" s="23" t="s">
        <v>1072</v>
      </c>
      <c r="AH2" s="23" t="s">
        <v>1073</v>
      </c>
      <c r="AI2" s="23" t="s">
        <v>1074</v>
      </c>
      <c r="AJ2" s="23" t="s">
        <v>1075</v>
      </c>
      <c r="AK2" s="23" t="s">
        <v>1076</v>
      </c>
      <c r="AL2" s="23" t="s">
        <v>1077</v>
      </c>
      <c r="AM2" s="23" t="s">
        <v>1073</v>
      </c>
      <c r="AN2" s="23" t="s">
        <v>1075</v>
      </c>
      <c r="AO2" s="199" t="s">
        <v>1078</v>
      </c>
      <c r="AP2" s="23" t="s">
        <v>1079</v>
      </c>
      <c r="AQ2" s="690" t="s">
        <v>1080</v>
      </c>
    </row>
    <row r="3" spans="1:43" ht="33">
      <c r="A3" t="s">
        <v>1881</v>
      </c>
      <c r="B3" s="12" t="s">
        <v>1081</v>
      </c>
      <c r="C3" s="789" t="s">
        <v>1438</v>
      </c>
      <c r="D3" s="789">
        <v>20261</v>
      </c>
      <c r="E3" s="12" t="s">
        <v>23</v>
      </c>
      <c r="F3" s="12" t="s">
        <v>20</v>
      </c>
      <c r="G3" s="12" t="s">
        <v>21</v>
      </c>
      <c r="H3" s="12">
        <v>1</v>
      </c>
      <c r="I3" s="12" t="s">
        <v>16</v>
      </c>
      <c r="J3" s="790" t="s">
        <v>1445</v>
      </c>
      <c r="K3" s="491" t="s">
        <v>1190</v>
      </c>
      <c r="L3" s="789" t="s">
        <v>1127</v>
      </c>
      <c r="M3" s="789" t="s">
        <v>1164</v>
      </c>
      <c r="N3" s="12" t="s">
        <v>731</v>
      </c>
      <c r="O3" s="31">
        <v>2</v>
      </c>
      <c r="P3" s="31">
        <v>2</v>
      </c>
      <c r="Q3" s="262">
        <v>4</v>
      </c>
      <c r="R3" s="31">
        <v>3</v>
      </c>
      <c r="S3" s="1" t="s">
        <v>1283</v>
      </c>
      <c r="T3" s="31">
        <v>39</v>
      </c>
      <c r="U3" s="31" t="str">
        <f>IF(V3="","",IFERROR(INDEX(Docentes!B:B,MATCH(V3,Docentes!C:C,0)),"NUEVO"))</f>
        <v>NUEVO</v>
      </c>
      <c r="V3" s="693" t="s">
        <v>184</v>
      </c>
      <c r="W3" s="693" t="s">
        <v>1332</v>
      </c>
      <c r="X3" s="789" t="s">
        <v>1182</v>
      </c>
      <c r="Y3" s="789" t="s">
        <v>1089</v>
      </c>
      <c r="Z3" s="789" t="s">
        <v>26</v>
      </c>
      <c r="AA3" s="789" t="s">
        <v>1487</v>
      </c>
      <c r="AB3" s="789" t="s">
        <v>1283</v>
      </c>
      <c r="AC3" s="31" t="s">
        <v>1283</v>
      </c>
      <c r="AD3" s="789" t="s">
        <v>1283</v>
      </c>
      <c r="AE3" s="789" t="s">
        <v>1182</v>
      </c>
      <c r="AF3" s="31" t="str">
        <f>IF(AND(O3&gt;0,P3&gt;0),"TP",IF(AND(O3&gt;0,P3=0),"T","P"))</f>
        <v>TP</v>
      </c>
      <c r="AG3" s="789">
        <v>2</v>
      </c>
      <c r="AH3" s="789">
        <v>7</v>
      </c>
      <c r="AI3" s="789">
        <v>40</v>
      </c>
      <c r="AJ3" s="789">
        <v>11</v>
      </c>
      <c r="AK3" s="789">
        <v>0</v>
      </c>
      <c r="AL3" s="31">
        <f>IF(Q3=0,0,IF(AH3="",Q3,IF(W3="HIBRIDO VIRTUAL",0,((((AJ3/24)+(AK3/1440))-((AH3/24)+(AI3/1440)))*1440/50))))</f>
        <v>3.9999999999999987</v>
      </c>
      <c r="AM3" s="792">
        <f>AH3/24+AI3/1440</f>
        <v>0.31944444444444448</v>
      </c>
      <c r="AN3" s="792">
        <f>AJ3/24+AK3/1440</f>
        <v>0.45833333333333331</v>
      </c>
      <c r="AO3" s="31" t="str" cm="1">
        <f t="array" aca="1" ref="AO3" ca="1">IF(V3="","",IF(SUMPRODUCT((V3=$W$5:$W$3312)*(AG3=$AH$5:$AH$3312)*(AM3=$AN$5:$AN$3312)*(AN3=$AO$5:$AO$3312)*(ROW($W$5:$W$3312)&lt;&gt;ROW(V3))*((Q3=0)*($R$5:$R$3312&gt;0)+(Q3&gt;0)*($R$5:$R$3312=0)))&gt;0,"SALONES UNIDOS",IF(SUMPRODUCT((V3=$W$5:$W$3312)*(AG3=$AH$5:$AH$3312)*((AM3&lt;$AO$5:$AO$3312)*(AN3&gt;$AN$5:$AN$3312))*(ROW($W$5:$W$3312)&lt;&gt;ROW(V3)))&gt;0,"CRUZADO","Sin cruce")))</f>
        <v>Sin cruce</v>
      </c>
      <c r="AP3" s="792" t="str">
        <f>TRIM(CONCATENATE(G3,H3,E3,I3))</f>
        <v>AE1PRINCIPALA</v>
      </c>
      <c r="AQ3" s="792" t="str" cm="1">
        <f t="array" aca="1" ref="AQ3" ca="1">IF(AP3="","",IF(SUMPRODUCT((AP3=$AQ$5:$AQ$3312)*(AG3=$AH$5:$AH$3312)*(AM3=$AN$5:$AN$3312)*(AN3=$AO$5:$AO$3312)*(ROW($AQ$5:$AQ$3312)&lt;&gt;ROW(AP3))*((Q3=0)*($R$5:$R$3312&gt;0)+(Q3&gt;0)*($R$5:$R$3312=0)))&gt;0,"SALONES UNIDOS",IF(SUMPRODUCT((AP3=$AQ$5:$AQ$3312)*(AG3=$AH$5:$AH$3312)*((AM3&lt;$AO$5:$AO$3312)*(AN3&gt;$AN$5:$AN$3312))*(ROW($AQ$5:$AQ$3312)&lt;&gt;ROW(AP3)))&gt;0,"CRUZADO","Sin cruce")))</f>
        <v>Sin cruce</v>
      </c>
    </row>
    <row r="4" spans="1:43" s="883" customFormat="1" ht="33">
      <c r="A4" s="883" t="s">
        <v>1882</v>
      </c>
      <c r="B4" s="674" t="s">
        <v>1081</v>
      </c>
      <c r="C4" s="672" t="s">
        <v>1438</v>
      </c>
      <c r="D4" s="672">
        <v>20261</v>
      </c>
      <c r="E4" s="674" t="s">
        <v>23</v>
      </c>
      <c r="F4" s="674" t="s">
        <v>20</v>
      </c>
      <c r="G4" s="674" t="s">
        <v>21</v>
      </c>
      <c r="H4" s="674">
        <v>1</v>
      </c>
      <c r="I4" s="674" t="s">
        <v>16</v>
      </c>
      <c r="J4" s="697" t="s">
        <v>1445</v>
      </c>
      <c r="K4" s="694" t="s">
        <v>1190</v>
      </c>
      <c r="L4" s="672" t="s">
        <v>1127</v>
      </c>
      <c r="M4" s="672" t="s">
        <v>1164</v>
      </c>
      <c r="N4" s="674" t="s">
        <v>731</v>
      </c>
      <c r="O4" s="579">
        <v>2</v>
      </c>
      <c r="P4" s="579">
        <v>2</v>
      </c>
      <c r="Q4" s="675">
        <v>4</v>
      </c>
      <c r="R4" s="579">
        <v>3</v>
      </c>
      <c r="S4" s="704" t="s">
        <v>1283</v>
      </c>
      <c r="T4" s="579">
        <v>39</v>
      </c>
      <c r="U4" s="579" t="str">
        <f>IF(V4="","",IFERROR(INDEX(Docentes!B:B,MATCH(V4,Docentes!C:C,0)),"NUEVO"))</f>
        <v>NUEVO</v>
      </c>
      <c r="V4" s="692" t="s">
        <v>302</v>
      </c>
      <c r="W4" s="683" t="s">
        <v>1332</v>
      </c>
      <c r="X4" s="672" t="s">
        <v>1182</v>
      </c>
      <c r="Y4" s="672" t="s">
        <v>1089</v>
      </c>
      <c r="Z4" s="672" t="s">
        <v>26</v>
      </c>
      <c r="AA4" s="672" t="s">
        <v>1487</v>
      </c>
      <c r="AB4" s="672" t="s">
        <v>1283</v>
      </c>
      <c r="AC4" s="579" t="s">
        <v>1283</v>
      </c>
      <c r="AD4" s="672" t="s">
        <v>1283</v>
      </c>
      <c r="AE4" s="672" t="s">
        <v>1182</v>
      </c>
      <c r="AF4" s="579" t="str">
        <f>IF(AND(O4&gt;0,P4&gt;0),"TP",IF(AND(O4&gt;0,P4=0),"T","P"))</f>
        <v>TP</v>
      </c>
      <c r="AG4" s="672">
        <v>2</v>
      </c>
      <c r="AH4" s="672">
        <v>7</v>
      </c>
      <c r="AI4" s="672">
        <v>40</v>
      </c>
      <c r="AJ4" s="672">
        <v>11</v>
      </c>
      <c r="AK4" s="672">
        <v>0</v>
      </c>
      <c r="AL4" s="579">
        <f>IF(Q4=0,0,IF(AH4="",Q4,IF(W4="HIBRIDO VIRTUAL",0,((((AJ4/24)+(AK4/1440))-((AH4/24)+(AI4/1440)))*1440/50))))</f>
        <v>3.9999999999999987</v>
      </c>
      <c r="AM4" s="673">
        <f>AH4/24+AI4/1440</f>
        <v>0.31944444444444448</v>
      </c>
      <c r="AN4" s="673">
        <f>AJ4/24+AK4/1440</f>
        <v>0.45833333333333331</v>
      </c>
      <c r="AO4" s="579" t="str" cm="1">
        <f t="array" aca="1" ref="AO4" ca="1">IF(V4="","",IF(SUMPRODUCT((V4=$W$5:$W$3312)*(AG4=$AH$5:$AH$3312)*(AM4=$AN$5:$AN$3312)*(AN4=$AO$5:$AO$3312)*(ROW($W$5:$W$3312)&lt;&gt;ROW(V4))*((Q4=0)*($R$5:$R$3312&gt;0)+(Q4&gt;0)*($R$5:$R$3312=0)))&gt;0,"SALONES UNIDOS",IF(SUMPRODUCT((V4=$W$5:$W$3312)*(AG4=$AH$5:$AH$3312)*((AM4&lt;$AO$5:$AO$3312)*(AN4&gt;$AN$5:$AN$3312))*(ROW($W$5:$W$3312)&lt;&gt;ROW(V4)))&gt;0,"CRUZADO","Sin cruce")))</f>
        <v>Sin cruce</v>
      </c>
      <c r="AP4" s="673" t="str">
        <f>TRIM(CONCATENATE(G4,H4,E4,I4))</f>
        <v>AE1PRINCIPALA</v>
      </c>
      <c r="AQ4" s="673" t="str" cm="1">
        <f t="array" aca="1" ref="AQ4" ca="1">IF(AP4="","",IF(SUMPRODUCT((AP4=$AQ$5:$AQ$3312)*(AG4=$AH$5:$AH$3312)*(AM4=$AN$5:$AN$3312)*(AN4=$AO$5:$AO$3312)*(ROW($AQ$5:$AQ$3312)&lt;&gt;ROW(AP4))*((Q4=0)*($R$5:$R$3312&gt;0)+(Q4&gt;0)*($R$5:$R$3312=0)))&gt;0,"SALONES UNIDOS",IF(SUMPRODUCT((AP4=$AQ$5:$AQ$3312)*(AG4=$AH$5:$AH$3312)*((AM4&lt;$AO$5:$AO$3312)*(AN4&gt;$AN$5:$AN$3312))*(ROW($AQ$5:$AQ$3312)&lt;&gt;ROW(AP4)))&gt;0,"CRUZADO","Sin cruce")))</f>
        <v>Sin cruce</v>
      </c>
    </row>
    <row r="5" spans="1:43" ht="32.25">
      <c r="A5" t="s">
        <v>1881</v>
      </c>
      <c r="B5" s="12" t="s">
        <v>1081</v>
      </c>
      <c r="C5" s="795" t="s">
        <v>781</v>
      </c>
      <c r="D5" s="795">
        <v>20261</v>
      </c>
      <c r="E5" s="796" t="s">
        <v>23</v>
      </c>
      <c r="F5" s="796" t="s">
        <v>20</v>
      </c>
      <c r="G5" s="796" t="s">
        <v>30</v>
      </c>
      <c r="H5" s="796">
        <v>3</v>
      </c>
      <c r="I5" s="796" t="s">
        <v>16</v>
      </c>
      <c r="J5" s="797" t="s">
        <v>1215</v>
      </c>
      <c r="K5" s="798" t="s">
        <v>1216</v>
      </c>
      <c r="L5" s="795" t="s">
        <v>1101</v>
      </c>
      <c r="M5" s="795" t="s">
        <v>1086</v>
      </c>
      <c r="N5" s="796" t="s">
        <v>769</v>
      </c>
      <c r="O5" s="795">
        <v>3</v>
      </c>
      <c r="P5" s="795">
        <v>0</v>
      </c>
      <c r="Q5" s="799">
        <v>3</v>
      </c>
      <c r="R5" s="795">
        <v>3</v>
      </c>
      <c r="S5" s="181"/>
      <c r="T5" s="31">
        <v>22</v>
      </c>
      <c r="U5" s="31" t="str">
        <f>IF(V5="","",IFERROR(INDEX(Docentes!B:B,MATCH(V5,Docentes!C:C,0)),"NUEVO"))</f>
        <v>NUEVO</v>
      </c>
      <c r="V5" s="9" t="s">
        <v>290</v>
      </c>
      <c r="W5" s="800" t="s">
        <v>167</v>
      </c>
      <c r="X5" s="795" t="s">
        <v>1242</v>
      </c>
      <c r="Y5" s="795" t="s">
        <v>1089</v>
      </c>
      <c r="Z5" s="795" t="s">
        <v>1283</v>
      </c>
      <c r="AA5" s="795"/>
      <c r="AB5" s="795" t="s">
        <v>1283</v>
      </c>
      <c r="AC5" s="795" t="s">
        <v>1283</v>
      </c>
      <c r="AD5" s="795" t="s">
        <v>1283</v>
      </c>
      <c r="AE5" s="795" t="s">
        <v>1242</v>
      </c>
      <c r="AF5" s="31" t="str">
        <f>IF(AND(O5&gt;0,P5&gt;0),"TP",IF(AND(O5&gt;0,P5=0),"T","P"))</f>
        <v>T</v>
      </c>
      <c r="AG5" s="795">
        <v>1</v>
      </c>
      <c r="AH5" s="795">
        <v>7</v>
      </c>
      <c r="AI5" s="795">
        <v>40</v>
      </c>
      <c r="AJ5" s="795">
        <v>10</v>
      </c>
      <c r="AK5" s="795">
        <v>10</v>
      </c>
      <c r="AL5" s="31">
        <f>IF(Q5=0,0,IF(AH5="",Q5,IF(W5="HIBRIDO VIRTUAL",0,((((AJ5/24)+(AK5/1440))-((AH5/24)+(AI5/1440)))*1440/50))))</f>
        <v>2.9999999999999987</v>
      </c>
      <c r="AM5" s="792">
        <f>AH5/24+AI5/1440</f>
        <v>0.31944444444444448</v>
      </c>
      <c r="AN5" s="792">
        <f>AJ5/24+AK5/1440</f>
        <v>0.4236111111111111</v>
      </c>
      <c r="AO5" s="31" t="str" cm="1">
        <f t="array" aca="1" ref="AO5" ca="1">IF(V5="","",IF(SUMPRODUCT((V5=$W$5:$W$3312)*(AG5=$AH$5:$AH$3312)*(AM5=$AN$5:$AN$3312)*(AN5=$AO$5:$AO$3312)*(ROW($W$5:$W$3312)&lt;&gt;ROW(V5))*((Q5=0)*($R$5:$R$3312&gt;0)+(Q5&gt;0)*($R$5:$R$3312=0)))&gt;0,"SALONES UNIDOS",IF(SUMPRODUCT((V5=$W$5:$W$3312)*(AG5=$AH$5:$AH$3312)*((AM5&lt;$AO$5:$AO$3312)*(AN5&gt;$AN$5:$AN$3312))*(ROW($W$5:$W$3312)&lt;&gt;ROW(V5)))&gt;0,"CRUZADO","Sin cruce")))</f>
        <v>Sin cruce</v>
      </c>
      <c r="AP5" s="792" t="str">
        <f>TRIM(CONCATENATE(G5,H5,E5,I5))</f>
        <v>DE3PRINCIPALA</v>
      </c>
      <c r="AQ5" s="792" t="str" cm="1">
        <f t="array" aca="1" ref="AQ5" ca="1">IF(AP5="","",IF(SUMPRODUCT((AP5=$AQ$5:$AQ$3312)*(AG5=$AH$5:$AH$3312)*(AM5=$AN$5:$AN$3312)*(AN5=$AO$5:$AO$3312)*(ROW($AQ$5:$AQ$3312)&lt;&gt;ROW(AP5))*((Q5=0)*($R$5:$R$3312&gt;0)+(Q5&gt;0)*($R$5:$R$3312=0)))&gt;0,"SALONES UNIDOS",IF(SUMPRODUCT((AP5=$AQ$5:$AQ$3312)*(AG5=$AH$5:$AH$3312)*((AM5&lt;$AO$5:$AO$3312)*(AN5&gt;$AN$5:$AN$3312))*(ROW($AQ$5:$AQ$3312)&lt;&gt;ROW(AP5)))&gt;0,"CRUZADO","Sin cruce")))</f>
        <v>Sin cruce</v>
      </c>
    </row>
    <row r="6" spans="1:43" s="883" customFormat="1" ht="32.25">
      <c r="A6" s="883" t="s">
        <v>1882</v>
      </c>
      <c r="B6" s="674" t="s">
        <v>1081</v>
      </c>
      <c r="C6" s="691" t="s">
        <v>781</v>
      </c>
      <c r="D6" s="691">
        <v>20261</v>
      </c>
      <c r="E6" s="696" t="s">
        <v>23</v>
      </c>
      <c r="F6" s="696" t="s">
        <v>20</v>
      </c>
      <c r="G6" s="696" t="s">
        <v>30</v>
      </c>
      <c r="H6" s="696">
        <v>3</v>
      </c>
      <c r="I6" s="696" t="s">
        <v>16</v>
      </c>
      <c r="J6" s="698" t="s">
        <v>1215</v>
      </c>
      <c r="K6" s="700" t="s">
        <v>1216</v>
      </c>
      <c r="L6" s="691" t="s">
        <v>1101</v>
      </c>
      <c r="M6" s="691" t="s">
        <v>1086</v>
      </c>
      <c r="N6" s="696" t="s">
        <v>769</v>
      </c>
      <c r="O6" s="691">
        <v>3</v>
      </c>
      <c r="P6" s="691">
        <v>0</v>
      </c>
      <c r="Q6" s="703">
        <v>3</v>
      </c>
      <c r="R6" s="691">
        <v>3</v>
      </c>
      <c r="S6" s="676"/>
      <c r="T6" s="579">
        <v>22</v>
      </c>
      <c r="U6" s="579" t="str">
        <f>IF(V6="","",IFERROR(INDEX(Docentes!B:B,MATCH(V6,Docentes!C:C,0)),"NUEVO"))</f>
        <v>NUEVO</v>
      </c>
      <c r="V6" s="683" t="s">
        <v>1040</v>
      </c>
      <c r="W6" s="687" t="s">
        <v>167</v>
      </c>
      <c r="X6" s="691" t="s">
        <v>1242</v>
      </c>
      <c r="Y6" s="691" t="s">
        <v>1089</v>
      </c>
      <c r="Z6" s="691" t="s">
        <v>1283</v>
      </c>
      <c r="AA6" s="691"/>
      <c r="AB6" s="691" t="s">
        <v>1283</v>
      </c>
      <c r="AC6" s="691" t="s">
        <v>1283</v>
      </c>
      <c r="AD6" s="691" t="s">
        <v>1283</v>
      </c>
      <c r="AE6" s="691" t="s">
        <v>1242</v>
      </c>
      <c r="AF6" s="579" t="str">
        <f>IF(AND(O6&gt;0,P6&gt;0),"TP",IF(AND(O6&gt;0,P6=0),"T","P"))</f>
        <v>T</v>
      </c>
      <c r="AG6" s="691">
        <v>1</v>
      </c>
      <c r="AH6" s="691">
        <v>7</v>
      </c>
      <c r="AI6" s="691">
        <v>40</v>
      </c>
      <c r="AJ6" s="691">
        <v>10</v>
      </c>
      <c r="AK6" s="691">
        <v>10</v>
      </c>
      <c r="AL6" s="579">
        <f>IF(Q6=0,0,IF(AH6="",Q6,IF(W6="HIBRIDO VIRTUAL",0,((((AJ6/24)+(AK6/1440))-((AH6/24)+(AI6/1440)))*1440/50))))</f>
        <v>2.9999999999999987</v>
      </c>
      <c r="AM6" s="673">
        <f>AH6/24+AI6/1440</f>
        <v>0.31944444444444448</v>
      </c>
      <c r="AN6" s="673">
        <f>AJ6/24+AK6/1440</f>
        <v>0.4236111111111111</v>
      </c>
      <c r="AO6" s="579" t="str" cm="1">
        <f t="array" aca="1" ref="AO6" ca="1">IF(V6="","",IF(SUMPRODUCT((V6=$W$5:$W$3312)*(AG6=$AH$5:$AH$3312)*(AM6=$AN$5:$AN$3312)*(AN6=$AO$5:$AO$3312)*(ROW($W$5:$W$3312)&lt;&gt;ROW(V6))*((Q6=0)*($R$5:$R$3312&gt;0)+(Q6&gt;0)*($R$5:$R$3312=0)))&gt;0,"SALONES UNIDOS",IF(SUMPRODUCT((V6=$W$5:$W$3312)*(AG6=$AH$5:$AH$3312)*((AM6&lt;$AO$5:$AO$3312)*(AN6&gt;$AN$5:$AN$3312))*(ROW($W$5:$W$3312)&lt;&gt;ROW(V6)))&gt;0,"CRUZADO","Sin cruce")))</f>
        <v>Sin cruce</v>
      </c>
      <c r="AP6" s="673" t="str">
        <f>TRIM(CONCATENATE(G6,H6,E6,I6))</f>
        <v>DE3PRINCIPALA</v>
      </c>
      <c r="AQ6" s="673" t="str" cm="1">
        <f t="array" aca="1" ref="AQ6" ca="1">IF(AP6="","",IF(SUMPRODUCT((AP6=$AQ$5:$AQ$3312)*(AG6=$AH$5:$AH$3312)*(AM6=$AN$5:$AN$3312)*(AN6=$AO$5:$AO$3312)*(ROW($AQ$5:$AQ$3312)&lt;&gt;ROW(AP6))*((Q6=0)*($R$5:$R$3312&gt;0)+(Q6&gt;0)*($R$5:$R$3312=0)))&gt;0,"SALONES UNIDOS",IF(SUMPRODUCT((AP6=$AQ$5:$AQ$3312)*(AG6=$AH$5:$AH$3312)*((AM6&lt;$AO$5:$AO$3312)*(AN6&gt;$AN$5:$AN$3312))*(ROW($AQ$5:$AQ$3312)&lt;&gt;ROW(AP6)))&gt;0,"CRUZADO","Sin cruce")))</f>
        <v>Sin cruce</v>
      </c>
    </row>
    <row r="7" spans="1:43" ht="43.5">
      <c r="A7" t="s">
        <v>1881</v>
      </c>
      <c r="B7" s="12" t="s">
        <v>1081</v>
      </c>
      <c r="C7" s="789" t="s">
        <v>1396</v>
      </c>
      <c r="D7" s="789">
        <v>20261</v>
      </c>
      <c r="E7" s="789" t="s">
        <v>23</v>
      </c>
      <c r="F7" s="12" t="s">
        <v>20</v>
      </c>
      <c r="G7" s="789" t="s">
        <v>57</v>
      </c>
      <c r="H7" s="789">
        <v>1</v>
      </c>
      <c r="I7" s="789" t="s">
        <v>73</v>
      </c>
      <c r="J7" s="789" t="s">
        <v>1403</v>
      </c>
      <c r="K7" s="491" t="s">
        <v>1190</v>
      </c>
      <c r="L7" s="789" t="s">
        <v>1127</v>
      </c>
      <c r="M7" s="789" t="s">
        <v>1086</v>
      </c>
      <c r="N7" s="789" t="s">
        <v>731</v>
      </c>
      <c r="O7" s="789">
        <v>4</v>
      </c>
      <c r="P7" s="789">
        <v>0</v>
      </c>
      <c r="Q7" s="801">
        <v>4</v>
      </c>
      <c r="R7" s="789">
        <v>4</v>
      </c>
      <c r="S7" s="802"/>
      <c r="T7" s="11">
        <v>39</v>
      </c>
      <c r="U7" s="31" t="str">
        <f>IF(V7="","",IFERROR(INDEX(Docentes!B:B,MATCH(V7,Docentes!C:C,0)),"NUEVO"))</f>
        <v>NUEVO</v>
      </c>
      <c r="V7" s="794" t="s">
        <v>356</v>
      </c>
      <c r="W7" s="265" t="s">
        <v>1332</v>
      </c>
      <c r="X7" s="789" t="s">
        <v>1088</v>
      </c>
      <c r="Y7" s="789" t="s">
        <v>1089</v>
      </c>
      <c r="Z7" s="789" t="s">
        <v>26</v>
      </c>
      <c r="AA7" s="789" t="s">
        <v>1488</v>
      </c>
      <c r="AB7" s="789"/>
      <c r="AC7" s="31"/>
      <c r="AD7" s="789"/>
      <c r="AE7" s="789" t="s">
        <v>1088</v>
      </c>
      <c r="AF7" s="31" t="str">
        <f>IF(AND(O7&gt;0,P7&gt;0),"TP",IF(AND(O7&gt;0,P7=0),"T","P"))</f>
        <v>T</v>
      </c>
      <c r="AG7" s="789">
        <v>5</v>
      </c>
      <c r="AH7" s="789">
        <v>18</v>
      </c>
      <c r="AI7" s="789">
        <v>30</v>
      </c>
      <c r="AJ7" s="789">
        <v>21</v>
      </c>
      <c r="AK7" s="789">
        <v>50</v>
      </c>
      <c r="AL7" s="31">
        <f>IF(Q7=0,0,IF(AH7="",Q7,IF(W7="HIBRIDO VIRTUAL",0,((((AJ7/24)+(AK7/1440))-((AH7/24)+(AI7/1440)))*1440/50))))</f>
        <v>3.9999999999999987</v>
      </c>
      <c r="AM7" s="792">
        <f>AH7/24+AI7/1440</f>
        <v>0.77083333333333337</v>
      </c>
      <c r="AN7" s="792">
        <f>AJ7/24+AK7/1440</f>
        <v>0.90972222222222221</v>
      </c>
      <c r="AO7" s="31" t="str" cm="1">
        <f t="array" aca="1" ref="AO7" ca="1">IF(V7="","",IF(SUMPRODUCT((V7=$W$5:$W$3312)*(AG7=$AH$5:$AH$3312)*(AM7=$AN$5:$AN$3312)*(AN7=$AO$5:$AO$3312)*(ROW($W$5:$W$3312)&lt;&gt;ROW(V7))*((Q7=0)*($R$5:$R$3312&gt;0)+(Q7&gt;0)*($R$5:$R$3312=0)))&gt;0,"SALONES UNIDOS",IF(SUMPRODUCT((V7=$W$5:$W$3312)*(AG7=$AH$5:$AH$3312)*((AM7&lt;$AO$5:$AO$3312)*(AN7&gt;$AN$5:$AN$3312))*(ROW($W$5:$W$3312)&lt;&gt;ROW(V7)))&gt;0,"CRUZADO","Sin cruce")))</f>
        <v>Sin cruce</v>
      </c>
      <c r="AP7" s="792" t="str">
        <f>TRIM(CONCATENATE(G7,H7,E7,I7))</f>
        <v>IN1PRINCIPALH</v>
      </c>
      <c r="AQ7" s="792" t="str" cm="1">
        <f t="array" aca="1" ref="AQ7" ca="1">IF(AP7="","",IF(SUMPRODUCT((AP7=$AQ$5:$AQ$3312)*(AG7=$AH$5:$AH$3312)*(AM7=$AN$5:$AN$3312)*(AN7=$AO$5:$AO$3312)*(ROW($AQ$5:$AQ$3312)&lt;&gt;ROW(AP7))*((Q7=0)*($R$5:$R$3312&gt;0)+(Q7&gt;0)*($R$5:$R$3312=0)))&gt;0,"SALONES UNIDOS",IF(SUMPRODUCT((AP7=$AQ$5:$AQ$3312)*(AG7=$AH$5:$AH$3312)*((AM7&lt;$AO$5:$AO$3312)*(AN7&gt;$AN$5:$AN$3312))*(ROW($AQ$5:$AQ$3312)&lt;&gt;ROW(AP7)))&gt;0,"CRUZADO","Sin cruce")))</f>
        <v>Sin cruce</v>
      </c>
    </row>
    <row r="8" spans="1:43" s="883" customFormat="1" ht="43.5">
      <c r="A8" s="883" t="s">
        <v>1882</v>
      </c>
      <c r="B8" s="674" t="s">
        <v>1081</v>
      </c>
      <c r="C8" s="672" t="s">
        <v>1396</v>
      </c>
      <c r="D8" s="672">
        <v>20261</v>
      </c>
      <c r="E8" s="672" t="s">
        <v>23</v>
      </c>
      <c r="F8" s="674" t="s">
        <v>20</v>
      </c>
      <c r="G8" s="672" t="s">
        <v>57</v>
      </c>
      <c r="H8" s="672">
        <v>1</v>
      </c>
      <c r="I8" s="672" t="s">
        <v>73</v>
      </c>
      <c r="J8" s="672" t="s">
        <v>1403</v>
      </c>
      <c r="K8" s="694" t="s">
        <v>1190</v>
      </c>
      <c r="L8" s="672" t="s">
        <v>1127</v>
      </c>
      <c r="M8" s="672" t="s">
        <v>1086</v>
      </c>
      <c r="N8" s="672" t="s">
        <v>731</v>
      </c>
      <c r="O8" s="672">
        <v>4</v>
      </c>
      <c r="P8" s="672">
        <v>0</v>
      </c>
      <c r="Q8" s="705">
        <v>4</v>
      </c>
      <c r="R8" s="672">
        <v>4</v>
      </c>
      <c r="S8" s="686"/>
      <c r="T8" s="453">
        <v>39</v>
      </c>
      <c r="U8" s="579" t="str">
        <f>IF(V8="","",IFERROR(INDEX(Docentes!B:B,MATCH(V8,Docentes!C:C,0)),"NUEVO"))</f>
        <v>NUEVO</v>
      </c>
      <c r="V8" s="692" t="s">
        <v>415</v>
      </c>
      <c r="W8" s="671" t="s">
        <v>1332</v>
      </c>
      <c r="X8" s="672" t="s">
        <v>1088</v>
      </c>
      <c r="Y8" s="672" t="s">
        <v>1089</v>
      </c>
      <c r="Z8" s="672" t="s">
        <v>26</v>
      </c>
      <c r="AA8" s="672" t="s">
        <v>1488</v>
      </c>
      <c r="AB8" s="672"/>
      <c r="AC8" s="579"/>
      <c r="AD8" s="672"/>
      <c r="AE8" s="672" t="s">
        <v>1088</v>
      </c>
      <c r="AF8" s="579" t="str">
        <f>IF(AND(O8&gt;0,P8&gt;0),"TP",IF(AND(O8&gt;0,P8=0),"T","P"))</f>
        <v>T</v>
      </c>
      <c r="AG8" s="672">
        <v>5</v>
      </c>
      <c r="AH8" s="672">
        <v>18</v>
      </c>
      <c r="AI8" s="672">
        <v>30</v>
      </c>
      <c r="AJ8" s="672">
        <v>21</v>
      </c>
      <c r="AK8" s="672">
        <v>50</v>
      </c>
      <c r="AL8" s="579">
        <f>IF(Q8=0,0,IF(AH8="",Q8,IF(W8="HIBRIDO VIRTUAL",0,((((AJ8/24)+(AK8/1440))-((AH8/24)+(AI8/1440)))*1440/50))))</f>
        <v>3.9999999999999987</v>
      </c>
      <c r="AM8" s="673">
        <f>AH8/24+AI8/1440</f>
        <v>0.77083333333333337</v>
      </c>
      <c r="AN8" s="673">
        <f>AJ8/24+AK8/1440</f>
        <v>0.90972222222222221</v>
      </c>
      <c r="AO8" s="579" t="str" cm="1">
        <f t="array" aca="1" ref="AO8" ca="1">IF(V8="","",IF(SUMPRODUCT((V8=$W$6:$W$3314)*(AG8=$AH$6:$AH$3314)*(AM8=$AN$6:$AN$3314)*(AN8=$AO$6:$AO$3314)*(ROW($W$6:$W$3314)&lt;&gt;ROW(V8))*((Q8=0)*($R$6:$R$3314&gt;0)+(Q8&gt;0)*($R$6:$R$3314=0)))&gt;0,"SALONES UNIDOS",IF(SUMPRODUCT((V8=$W$6:$W$3314)*(AG8=$AH$6:$AH$3314)*((AM8&lt;$AO$6:$AO$3314)*(AN8&gt;$AN$6:$AN$3314))*(ROW($W$6:$W$3314)&lt;&gt;ROW(V8)))&gt;0,"CRUZADO","Sin cruce")))</f>
        <v>Sin cruce</v>
      </c>
      <c r="AP8" s="673" t="str">
        <f>TRIM(CONCATENATE(G8,H8,E8,I8))</f>
        <v>IN1PRINCIPALH</v>
      </c>
      <c r="AQ8" s="673" t="str" cm="1">
        <f t="array" aca="1" ref="AQ8" ca="1">IF(AP8="","",IF(SUMPRODUCT((AP8=$AQ$6:$AQ$3314)*(AG8=$AH$6:$AH$3314)*(AM8=$AN$6:$AN$3314)*(AN8=$AO$6:$AO$3314)*(ROW($AQ$6:$AQ$3314)&lt;&gt;ROW(AP8))*((Q8=0)*($R$6:$R$3314&gt;0)+(Q8&gt;0)*($R$6:$R$3314=0)))&gt;0,"SALONES UNIDOS",IF(SUMPRODUCT((AP8=$AQ$6:$AQ$3314)*(AG8=$AH$6:$AH$3314)*((AM8&lt;$AO$6:$AO$3314)*(AN8&gt;$AN$6:$AN$3314))*(ROW($AQ$6:$AQ$3314)&lt;&gt;ROW(AP8)))&gt;0,"CRUZADO","Sin cruce")))</f>
        <v>Sin cruce</v>
      </c>
    </row>
    <row r="9" spans="1:43" ht="32.25">
      <c r="A9" t="s">
        <v>1881</v>
      </c>
      <c r="B9" s="12" t="s">
        <v>1081</v>
      </c>
      <c r="C9" s="789" t="s">
        <v>1715</v>
      </c>
      <c r="D9" s="789">
        <v>20261</v>
      </c>
      <c r="E9" s="12" t="s">
        <v>23</v>
      </c>
      <c r="F9" s="12" t="s">
        <v>20</v>
      </c>
      <c r="G9" s="12" t="s">
        <v>82</v>
      </c>
      <c r="H9" s="12">
        <v>1</v>
      </c>
      <c r="I9" s="12" t="s">
        <v>26</v>
      </c>
      <c r="J9" s="790" t="s">
        <v>1721</v>
      </c>
      <c r="K9" s="491" t="s">
        <v>1190</v>
      </c>
      <c r="L9" s="789" t="s">
        <v>1127</v>
      </c>
      <c r="M9" s="789" t="s">
        <v>1086</v>
      </c>
      <c r="N9" s="12" t="s">
        <v>769</v>
      </c>
      <c r="O9" s="789">
        <v>2</v>
      </c>
      <c r="P9" s="789">
        <v>2</v>
      </c>
      <c r="Q9" s="815">
        <v>4</v>
      </c>
      <c r="R9" s="789">
        <v>3</v>
      </c>
      <c r="S9" s="181"/>
      <c r="T9" s="789">
        <v>30</v>
      </c>
      <c r="U9" s="31" t="str">
        <f>IF(V9="","",IFERROR(INDEX(Docentes!B:B,MATCH(V9,Docentes!C:C,0)),"NUEVO"))</f>
        <v>NUEVO</v>
      </c>
      <c r="V9" s="265" t="s">
        <v>1025</v>
      </c>
      <c r="W9" s="693" t="s">
        <v>167</v>
      </c>
      <c r="X9" s="789" t="s">
        <v>1182</v>
      </c>
      <c r="Y9" s="789" t="s">
        <v>1089</v>
      </c>
      <c r="Z9" s="789" t="s">
        <v>1283</v>
      </c>
      <c r="AA9" s="789" t="s">
        <v>1283</v>
      </c>
      <c r="AB9" s="789" t="s">
        <v>1283</v>
      </c>
      <c r="AC9" s="789" t="s">
        <v>1283</v>
      </c>
      <c r="AD9" s="789" t="s">
        <v>1283</v>
      </c>
      <c r="AE9" s="789" t="s">
        <v>1182</v>
      </c>
      <c r="AF9" s="31" t="str">
        <f>IF(AND(O9&gt;0,P9&gt;0),"TP",IF(AND(O9&gt;0,P9=0),"T","P"))</f>
        <v>TP</v>
      </c>
      <c r="AG9" s="789">
        <v>3</v>
      </c>
      <c r="AH9" s="789">
        <v>12</v>
      </c>
      <c r="AI9" s="789">
        <v>40</v>
      </c>
      <c r="AJ9" s="789">
        <v>16</v>
      </c>
      <c r="AK9" s="789">
        <v>0</v>
      </c>
      <c r="AL9" s="31">
        <f>IF(Q9=0,0,IF(AH9="",Q9,IF(W9="HIBRIDO VIRTUAL",0,((((AJ9/24)+(AK9/1440))-((AH9/24)+(AI9/1440)))*1440/50))))</f>
        <v>3.9999999999999987</v>
      </c>
      <c r="AM9" s="792">
        <f>AH9/24+AI9/1440</f>
        <v>0.52777777777777779</v>
      </c>
      <c r="AN9" s="792">
        <f>AJ9/24+AK9/1440</f>
        <v>0.66666666666666663</v>
      </c>
      <c r="AO9" s="31" t="str" cm="1">
        <f t="array" aca="1" ref="AO9" ca="1">IF(V9="","",IF(SUMPRODUCT((V9=$W$6:$W$3314)*(AG9=$AH$6:$AH$3314)*(AM9=$AN$6:$AN$3314)*(AN9=$AO$6:$AO$3314)*(ROW($W$6:$W$3314)&lt;&gt;ROW(V9))*((Q9=0)*($R$6:$R$3314&gt;0)+(Q9&gt;0)*($R$6:$R$3314=0)))&gt;0,"SALONES UNIDOS",IF(SUMPRODUCT((V9=$W$6:$W$3314)*(AG9=$AH$6:$AH$3314)*((AM9&lt;$AO$6:$AO$3314)*(AN9&gt;$AN$6:$AN$3314))*(ROW($W$6:$W$3314)&lt;&gt;ROW(V9)))&gt;0,"CRUZADO","Sin cruce")))</f>
        <v>Sin cruce</v>
      </c>
      <c r="AP9" s="792" t="str">
        <f>TRIM(CONCATENATE(G9,H9,E9,I9))</f>
        <v>IS1PRINCIPALB</v>
      </c>
      <c r="AQ9" s="792" t="str" cm="1">
        <f t="array" aca="1" ref="AQ9" ca="1">IF(AP9="","",IF(SUMPRODUCT((AP9=$AQ$6:$AQ$3314)*(AG9=$AH$6:$AH$3314)*(AM9=$AN$6:$AN$3314)*(AN9=$AO$6:$AO$3314)*(ROW($AQ$6:$AQ$3314)&lt;&gt;ROW(AP9))*((Q9=0)*($R$6:$R$3314&gt;0)+(Q9&gt;0)*($R$6:$R$3314=0)))&gt;0,"SALONES UNIDOS",IF(SUMPRODUCT((AP9=$AQ$6:$AQ$3314)*(AG9=$AH$6:$AH$3314)*((AM9&lt;$AO$6:$AO$3314)*(AN9&gt;$AN$6:$AN$3314))*(ROW($AQ$6:$AQ$3314)&lt;&gt;ROW(AP9)))&gt;0,"CRUZADO","Sin cruce")))</f>
        <v>Sin cruce</v>
      </c>
    </row>
    <row r="10" spans="1:43" s="883" customFormat="1" ht="32.25">
      <c r="A10" s="883" t="s">
        <v>1882</v>
      </c>
      <c r="B10" s="674" t="s">
        <v>1081</v>
      </c>
      <c r="C10" s="672" t="s">
        <v>1715</v>
      </c>
      <c r="D10" s="672">
        <v>20261</v>
      </c>
      <c r="E10" s="674" t="s">
        <v>23</v>
      </c>
      <c r="F10" s="674" t="s">
        <v>20</v>
      </c>
      <c r="G10" s="674" t="s">
        <v>82</v>
      </c>
      <c r="H10" s="674">
        <v>1</v>
      </c>
      <c r="I10" s="674" t="s">
        <v>26</v>
      </c>
      <c r="J10" s="697" t="s">
        <v>1721</v>
      </c>
      <c r="K10" s="694" t="s">
        <v>1190</v>
      </c>
      <c r="L10" s="672" t="s">
        <v>1127</v>
      </c>
      <c r="M10" s="672" t="s">
        <v>1086</v>
      </c>
      <c r="N10" s="674" t="s">
        <v>769</v>
      </c>
      <c r="O10" s="672">
        <v>2</v>
      </c>
      <c r="P10" s="672">
        <v>2</v>
      </c>
      <c r="Q10" s="684">
        <v>4</v>
      </c>
      <c r="R10" s="672">
        <v>3</v>
      </c>
      <c r="S10" s="676"/>
      <c r="T10" s="672">
        <v>30</v>
      </c>
      <c r="U10" s="579" t="str">
        <f>IF(V10="","",IFERROR(INDEX(Docentes!B:B,MATCH(V10,Docentes!C:C,0)),"NUEVO"))</f>
        <v>NUEVO</v>
      </c>
      <c r="V10" s="692" t="s">
        <v>356</v>
      </c>
      <c r="W10" s="683" t="s">
        <v>167</v>
      </c>
      <c r="X10" s="672" t="s">
        <v>1182</v>
      </c>
      <c r="Y10" s="672" t="s">
        <v>1089</v>
      </c>
      <c r="Z10" s="672" t="s">
        <v>1283</v>
      </c>
      <c r="AA10" s="672" t="s">
        <v>1283</v>
      </c>
      <c r="AB10" s="672" t="s">
        <v>1283</v>
      </c>
      <c r="AC10" s="672" t="s">
        <v>1283</v>
      </c>
      <c r="AD10" s="672" t="s">
        <v>1283</v>
      </c>
      <c r="AE10" s="672" t="s">
        <v>1182</v>
      </c>
      <c r="AF10" s="579" t="str">
        <f>IF(AND(O10&gt;0,P10&gt;0),"TP",IF(AND(O10&gt;0,P10=0),"T","P"))</f>
        <v>TP</v>
      </c>
      <c r="AG10" s="672">
        <v>3</v>
      </c>
      <c r="AH10" s="672">
        <v>12</v>
      </c>
      <c r="AI10" s="672">
        <v>40</v>
      </c>
      <c r="AJ10" s="672">
        <v>16</v>
      </c>
      <c r="AK10" s="672">
        <v>0</v>
      </c>
      <c r="AL10" s="579">
        <f>IF(Q10=0,0,IF(AH10="",Q10,IF(W10="HIBRIDO VIRTUAL",0,((((AJ10/24)+(AK10/1440))-((AH10/24)+(AI10/1440)))*1440/50))))</f>
        <v>3.9999999999999987</v>
      </c>
      <c r="AM10" s="673">
        <f>AH10/24+AI10/1440</f>
        <v>0.52777777777777779</v>
      </c>
      <c r="AN10" s="673">
        <f>AJ10/24+AK10/1440</f>
        <v>0.66666666666666663</v>
      </c>
      <c r="AO10" s="579" t="str" cm="1">
        <f t="array" aca="1" ref="AO10" ca="1">IF(V10="","",IF(SUMPRODUCT((V10=$W$6:$W$3314)*(AG10=$AH$6:$AH$3314)*(AM10=$AN$6:$AN$3314)*(AN10=$AO$6:$AO$3314)*(ROW($W$6:$W$3314)&lt;&gt;ROW(V10))*((Q10=0)*($R$6:$R$3314&gt;0)+(Q10&gt;0)*($R$6:$R$3314=0)))&gt;0,"SALONES UNIDOS",IF(SUMPRODUCT((V10=$W$6:$W$3314)*(AG10=$AH$6:$AH$3314)*((AM10&lt;$AO$6:$AO$3314)*(AN10&gt;$AN$6:$AN$3314))*(ROW($W$6:$W$3314)&lt;&gt;ROW(V10)))&gt;0,"CRUZADO","Sin cruce")))</f>
        <v>Sin cruce</v>
      </c>
      <c r="AP10" s="673" t="str">
        <f>TRIM(CONCATENATE(G10,H10,E10,I10))</f>
        <v>IS1PRINCIPALB</v>
      </c>
      <c r="AQ10" s="673" t="str" cm="1">
        <f t="array" aca="1" ref="AQ10" ca="1">IF(AP10="","",IF(SUMPRODUCT((AP10=$AQ$6:$AQ$3314)*(AG10=$AH$6:$AH$3314)*(AM10=$AN$6:$AN$3314)*(AN10=$AO$6:$AO$3314)*(ROW($AQ$6:$AQ$3314)&lt;&gt;ROW(AP10))*((Q10=0)*($R$6:$R$3314&gt;0)+(Q10&gt;0)*($R$6:$R$3314=0)))&gt;0,"SALONES UNIDOS",IF(SUMPRODUCT((AP10=$AQ$6:$AQ$3314)*(AG10=$AH$6:$AH$3314)*((AM10&lt;$AO$6:$AO$3314)*(AN10&gt;$AN$6:$AN$3314))*(ROW($AQ$6:$AQ$3314)&lt;&gt;ROW(AP10)))&gt;0,"CRUZADO","Sin cruce")))</f>
        <v>Sin cruce</v>
      </c>
    </row>
    <row r="11" spans="1:43" ht="43.5">
      <c r="A11" t="s">
        <v>1881</v>
      </c>
      <c r="B11" s="12" t="s">
        <v>1081</v>
      </c>
      <c r="C11" s="789" t="s">
        <v>1396</v>
      </c>
      <c r="D11" s="789">
        <v>20261</v>
      </c>
      <c r="E11" s="789" t="s">
        <v>23</v>
      </c>
      <c r="F11" s="12" t="s">
        <v>20</v>
      </c>
      <c r="G11" s="789" t="s">
        <v>57</v>
      </c>
      <c r="H11" s="789">
        <v>1</v>
      </c>
      <c r="I11" s="789" t="s">
        <v>1637</v>
      </c>
      <c r="J11" s="789" t="s">
        <v>1403</v>
      </c>
      <c r="K11" s="491" t="s">
        <v>1190</v>
      </c>
      <c r="L11" s="789" t="s">
        <v>1127</v>
      </c>
      <c r="M11" s="789" t="s">
        <v>1086</v>
      </c>
      <c r="N11" s="789" t="s">
        <v>731</v>
      </c>
      <c r="O11" s="789">
        <v>2</v>
      </c>
      <c r="P11" s="789">
        <v>0</v>
      </c>
      <c r="Q11" s="801">
        <v>2</v>
      </c>
      <c r="R11" s="789">
        <v>4</v>
      </c>
      <c r="S11" s="1"/>
      <c r="T11" s="31">
        <v>40</v>
      </c>
      <c r="U11" s="31" t="str">
        <f>IF(V11="","",IFERROR(INDEX(Docentes!B:B,MATCH(V11,Docentes!C:C,0)),"NUEVO"))</f>
        <v>NUEVO</v>
      </c>
      <c r="V11" s="265" t="s">
        <v>1025</v>
      </c>
      <c r="W11" s="265" t="s">
        <v>1530</v>
      </c>
      <c r="X11" s="789" t="s">
        <v>1088</v>
      </c>
      <c r="Y11" s="789" t="s">
        <v>1089</v>
      </c>
      <c r="Z11" s="789" t="s">
        <v>41</v>
      </c>
      <c r="AA11" s="789" t="s">
        <v>1297</v>
      </c>
      <c r="AB11" s="789"/>
      <c r="AC11" s="31"/>
      <c r="AD11" s="789"/>
      <c r="AE11" s="789" t="s">
        <v>1088</v>
      </c>
      <c r="AF11" s="31" t="str">
        <f>IF(AND(O11&gt;0,P11&gt;0),"TP",IF(AND(O11&gt;0,P11=0),"T","P"))</f>
        <v>T</v>
      </c>
      <c r="AG11" s="789">
        <v>3</v>
      </c>
      <c r="AH11" s="789">
        <v>21</v>
      </c>
      <c r="AI11" s="789">
        <v>50</v>
      </c>
      <c r="AJ11" s="789">
        <v>23</v>
      </c>
      <c r="AK11" s="789">
        <v>30</v>
      </c>
      <c r="AL11" s="31">
        <f>IF(Q11=0,0,IF(AH11="",Q11,IF(W11="HIBRIDO VIRTUAL",0,((((AJ11/24)+(AK11/1440))-((AH11/24)+(AI11/1440)))*1440/50))))</f>
        <v>2.0000000000000027</v>
      </c>
      <c r="AM11" s="792">
        <f>AH11/24+AI11/1440</f>
        <v>0.90972222222222221</v>
      </c>
      <c r="AN11" s="792">
        <f>AJ11/24+AK11/1440</f>
        <v>0.97916666666666674</v>
      </c>
      <c r="AO11" s="31" t="str" cm="1">
        <f t="array" aca="1" ref="AO11" ca="1">IF(V11="","",IF(SUMPRODUCT((V11=$W$6:$W$3314)*(AG11=$AH$6:$AH$3314)*(AM11=$AN$6:$AN$3314)*(AN11=$AO$6:$AO$3314)*(ROW($W$6:$W$3314)&lt;&gt;ROW(V11))*((Q11=0)*($R$6:$R$3314&gt;0)+(Q11&gt;0)*($R$6:$R$3314=0)))&gt;0,"SALONES UNIDOS",IF(SUMPRODUCT((V11=$W$6:$W$3314)*(AG11=$AH$6:$AH$3314)*((AM11&lt;$AO$6:$AO$3314)*(AN11&gt;$AN$6:$AN$3314))*(ROW($W$6:$W$3314)&lt;&gt;ROW(V11)))&gt;0,"CRUZADO","Sin cruce")))</f>
        <v>SALONES UNIDOS</v>
      </c>
      <c r="AP11" s="792" t="str">
        <f>TRIM(CONCATENATE(G11,H11,E11,I11))</f>
        <v>IN1PRINCIPALAHP</v>
      </c>
      <c r="AQ11" s="792" t="str" cm="1">
        <f t="array" aca="1" ref="AQ11" ca="1">IF(AP11="","",IF(SUMPRODUCT((AP11=$AQ$6:$AQ$3314)*(AG11=$AH$6:$AH$3314)*(AM11=$AN$6:$AN$3314)*(AN11=$AO$6:$AO$3314)*(ROW($AQ$6:$AQ$3314)&lt;&gt;ROW(AP11))*((Q11=0)*($R$6:$R$3314&gt;0)+(Q11&gt;0)*($R$6:$R$3314=0)))&gt;0,"SALONES UNIDOS",IF(SUMPRODUCT((AP11=$AQ$6:$AQ$3314)*(AG11=$AH$6:$AH$3314)*((AM11&lt;$AO$6:$AO$3314)*(AN11&gt;$AN$6:$AN$3314))*(ROW($AQ$6:$AQ$3314)&lt;&gt;ROW(AP11)))&gt;0,"CRUZADO","Sin cruce")))</f>
        <v>Sin cruce</v>
      </c>
    </row>
    <row r="12" spans="1:43" ht="43.5">
      <c r="A12" t="s">
        <v>1881</v>
      </c>
      <c r="B12" s="12" t="s">
        <v>1081</v>
      </c>
      <c r="C12" s="789" t="s">
        <v>1396</v>
      </c>
      <c r="D12" s="789">
        <v>20261</v>
      </c>
      <c r="E12" s="789" t="s">
        <v>23</v>
      </c>
      <c r="F12" s="12" t="s">
        <v>20</v>
      </c>
      <c r="G12" s="789" t="s">
        <v>57</v>
      </c>
      <c r="H12" s="789">
        <v>1</v>
      </c>
      <c r="I12" s="789" t="s">
        <v>1637</v>
      </c>
      <c r="J12" s="789" t="s">
        <v>1403</v>
      </c>
      <c r="K12" s="491" t="s">
        <v>1190</v>
      </c>
      <c r="L12" s="789" t="s">
        <v>1127</v>
      </c>
      <c r="M12" s="789" t="s">
        <v>1086</v>
      </c>
      <c r="N12" s="789" t="s">
        <v>731</v>
      </c>
      <c r="O12" s="789">
        <v>2</v>
      </c>
      <c r="P12" s="789">
        <v>0</v>
      </c>
      <c r="Q12" s="801">
        <v>2</v>
      </c>
      <c r="R12" s="789">
        <v>4</v>
      </c>
      <c r="S12" s="1" t="s">
        <v>1283</v>
      </c>
      <c r="T12" s="31">
        <v>40</v>
      </c>
      <c r="U12" s="31" t="str">
        <f>IF(V12="","",IFERROR(INDEX(Docentes!B:B,MATCH(V12,Docentes!C:C,0)),"NUEVO"))</f>
        <v>NUEVO</v>
      </c>
      <c r="V12" s="265" t="s">
        <v>1025</v>
      </c>
      <c r="W12" s="265" t="s">
        <v>1530</v>
      </c>
      <c r="X12" s="789" t="s">
        <v>1088</v>
      </c>
      <c r="Y12" s="789" t="s">
        <v>1089</v>
      </c>
      <c r="Z12" s="789" t="s">
        <v>41</v>
      </c>
      <c r="AA12" s="789" t="s">
        <v>1297</v>
      </c>
      <c r="AB12" s="789" t="s">
        <v>1283</v>
      </c>
      <c r="AC12" s="31" t="s">
        <v>1283</v>
      </c>
      <c r="AD12" s="789"/>
      <c r="AE12" s="789" t="s">
        <v>1088</v>
      </c>
      <c r="AF12" s="31" t="str">
        <f>IF(AND(O12&gt;0,P12&gt;0),"TP",IF(AND(O12&gt;0,P12=0),"T","P"))</f>
        <v>T</v>
      </c>
      <c r="AG12" s="789">
        <v>5</v>
      </c>
      <c r="AH12" s="789">
        <v>21</v>
      </c>
      <c r="AI12" s="789">
        <v>50</v>
      </c>
      <c r="AJ12" s="789">
        <v>23</v>
      </c>
      <c r="AK12" s="789">
        <v>30</v>
      </c>
      <c r="AL12" s="31">
        <f>IF(Q12=0,0,IF(AH12="",Q12,IF(W12="HIBRIDO VIRTUAL",0,((((AJ12/24)+(AK12/1440))-((AH12/24)+(AI12/1440)))*1440/50))))</f>
        <v>2.0000000000000027</v>
      </c>
      <c r="AM12" s="792">
        <f>AH12/24+AI12/1440</f>
        <v>0.90972222222222221</v>
      </c>
      <c r="AN12" s="792">
        <f>AJ12/24+AK12/1440</f>
        <v>0.97916666666666674</v>
      </c>
      <c r="AO12" s="31" t="str" cm="1">
        <f t="array" aca="1" ref="AO12" ca="1">IF(V12="","",IF(SUMPRODUCT((V12=$W$6:$W$3314)*(AG12=$AH$6:$AH$3314)*(AM12=$AN$6:$AN$3314)*(AN12=$AO$6:$AO$3314)*(ROW($W$6:$W$3314)&lt;&gt;ROW(V12))*((Q12=0)*($R$6:$R$3314&gt;0)+(Q12&gt;0)*($R$6:$R$3314=0)))&gt;0,"SALONES UNIDOS",IF(SUMPRODUCT((V12=$W$6:$W$3314)*(AG12=$AH$6:$AH$3314)*((AM12&lt;$AO$6:$AO$3314)*(AN12&gt;$AN$6:$AN$3314))*(ROW($W$6:$W$3314)&lt;&gt;ROW(V12)))&gt;0,"CRUZADO","Sin cruce")))</f>
        <v>SALONES UNIDOS</v>
      </c>
      <c r="AP12" s="792" t="str">
        <f>TRIM(CONCATENATE(G12,H12,E12,I12))</f>
        <v>IN1PRINCIPALAHP</v>
      </c>
      <c r="AQ12" s="792" t="str" cm="1">
        <f t="array" aca="1" ref="AQ12" ca="1">IF(AP12="","",IF(SUMPRODUCT((AP12=$AQ$6:$AQ$3314)*(AG12=$AH$6:$AH$3314)*(AM12=$AN$6:$AN$3314)*(AN12=$AO$6:$AO$3314)*(ROW($AQ$6:$AQ$3314)&lt;&gt;ROW(AP12))*((Q12=0)*($R$6:$R$3314&gt;0)+(Q12&gt;0)*($R$6:$R$3314=0)))&gt;0,"SALONES UNIDOS",IF(SUMPRODUCT((AP12=$AQ$6:$AQ$3314)*(AG12=$AH$6:$AH$3314)*((AM12&lt;$AO$6:$AO$3314)*(AN12&gt;$AN$6:$AN$3314))*(ROW($AQ$6:$AQ$3314)&lt;&gt;ROW(AP12)))&gt;0,"CRUZADO","Sin cruce")))</f>
        <v>Sin cruce</v>
      </c>
    </row>
    <row r="13" spans="1:43" s="883" customFormat="1" ht="43.5">
      <c r="A13" s="883" t="s">
        <v>1882</v>
      </c>
      <c r="B13" s="674" t="s">
        <v>1081</v>
      </c>
      <c r="C13" s="672" t="s">
        <v>1396</v>
      </c>
      <c r="D13" s="672">
        <v>20261</v>
      </c>
      <c r="E13" s="672" t="s">
        <v>23</v>
      </c>
      <c r="F13" s="674" t="s">
        <v>20</v>
      </c>
      <c r="G13" s="672" t="s">
        <v>57</v>
      </c>
      <c r="H13" s="672">
        <v>1</v>
      </c>
      <c r="I13" s="672" t="s">
        <v>1637</v>
      </c>
      <c r="J13" s="672" t="s">
        <v>1403</v>
      </c>
      <c r="K13" s="694" t="s">
        <v>1190</v>
      </c>
      <c r="L13" s="672" t="s">
        <v>1127</v>
      </c>
      <c r="M13" s="672" t="s">
        <v>1086</v>
      </c>
      <c r="N13" s="672" t="s">
        <v>731</v>
      </c>
      <c r="O13" s="672">
        <v>2</v>
      </c>
      <c r="P13" s="672">
        <v>0</v>
      </c>
      <c r="Q13" s="705">
        <v>2</v>
      </c>
      <c r="R13" s="672">
        <v>4</v>
      </c>
      <c r="S13" s="704"/>
      <c r="T13" s="579">
        <v>40</v>
      </c>
      <c r="U13" s="579" t="str">
        <f>IF(V13="","",IFERROR(INDEX(Docentes!B:B,MATCH(V13,Docentes!C:C,0)),"NUEVO"))</f>
        <v>NUEVO</v>
      </c>
      <c r="V13" s="692" t="s">
        <v>356</v>
      </c>
      <c r="W13" s="671" t="s">
        <v>1530</v>
      </c>
      <c r="X13" s="672" t="s">
        <v>1088</v>
      </c>
      <c r="Y13" s="672" t="s">
        <v>1089</v>
      </c>
      <c r="Z13" s="672" t="s">
        <v>41</v>
      </c>
      <c r="AA13" s="672" t="s">
        <v>1297</v>
      </c>
      <c r="AB13" s="672"/>
      <c r="AC13" s="579"/>
      <c r="AD13" s="672"/>
      <c r="AE13" s="672" t="s">
        <v>1088</v>
      </c>
      <c r="AF13" s="579" t="str">
        <f>IF(AND(O13&gt;0,P13&gt;0),"TP",IF(AND(O13&gt;0,P13=0),"T","P"))</f>
        <v>T</v>
      </c>
      <c r="AG13" s="672">
        <v>3</v>
      </c>
      <c r="AH13" s="672">
        <v>21</v>
      </c>
      <c r="AI13" s="672">
        <v>50</v>
      </c>
      <c r="AJ13" s="672">
        <v>23</v>
      </c>
      <c r="AK13" s="672">
        <v>30</v>
      </c>
      <c r="AL13" s="579">
        <f>IF(Q13=0,0,IF(AH13="",Q13,IF(W13="HIBRIDO VIRTUAL",0,((((AJ13/24)+(AK13/1440))-((AH13/24)+(AI13/1440)))*1440/50))))</f>
        <v>2.0000000000000027</v>
      </c>
      <c r="AM13" s="673">
        <f>AH13/24+AI13/1440</f>
        <v>0.90972222222222221</v>
      </c>
      <c r="AN13" s="673">
        <f>AJ13/24+AK13/1440</f>
        <v>0.97916666666666674</v>
      </c>
      <c r="AO13" s="579" t="str" cm="1">
        <f t="array" aca="1" ref="AO13" ca="1">IF(V13="","",IF(SUMPRODUCT((V13=$W$6:$W$3314)*(AG13=$AH$6:$AH$3314)*(AM13=$AN$6:$AN$3314)*(AN13=$AO$6:$AO$3314)*(ROW($W$6:$W$3314)&lt;&gt;ROW(V13))*((Q13=0)*($R$6:$R$3314&gt;0)+(Q13&gt;0)*($R$6:$R$3314=0)))&gt;0,"SALONES UNIDOS",IF(SUMPRODUCT((V13=$W$6:$W$3314)*(AG13=$AH$6:$AH$3314)*((AM13&lt;$AO$6:$AO$3314)*(AN13&gt;$AN$6:$AN$3314))*(ROW($W$6:$W$3314)&lt;&gt;ROW(V13)))&gt;0,"CRUZADO","Sin cruce")))</f>
        <v>SALONES UNIDOS</v>
      </c>
      <c r="AP13" s="673" t="str">
        <f>TRIM(CONCATENATE(G13,H13,E13,I13))</f>
        <v>IN1PRINCIPALAHP</v>
      </c>
      <c r="AQ13" s="673" t="str" cm="1">
        <f t="array" aca="1" ref="AQ13" ca="1">IF(AP13="","",IF(SUMPRODUCT((AP13=$AQ$6:$AQ$3314)*(AG13=$AH$6:$AH$3314)*(AM13=$AN$6:$AN$3314)*(AN13=$AO$6:$AO$3314)*(ROW($AQ$6:$AQ$3314)&lt;&gt;ROW(AP13))*((Q13=0)*($R$6:$R$3314&gt;0)+(Q13&gt;0)*($R$6:$R$3314=0)))&gt;0,"SALONES UNIDOS",IF(SUMPRODUCT((AP13=$AQ$6:$AQ$3314)*(AG13=$AH$6:$AH$3314)*((AM13&lt;$AO$6:$AO$3314)*(AN13&gt;$AN$6:$AN$3314))*(ROW($AQ$6:$AQ$3314)&lt;&gt;ROW(AP13)))&gt;0,"CRUZADO","Sin cruce")))</f>
        <v>Sin cruce</v>
      </c>
    </row>
    <row r="14" spans="1:43" s="883" customFormat="1" ht="43.5">
      <c r="A14" s="883" t="s">
        <v>1882</v>
      </c>
      <c r="B14" s="674" t="s">
        <v>1081</v>
      </c>
      <c r="C14" s="672" t="s">
        <v>1396</v>
      </c>
      <c r="D14" s="672">
        <v>20261</v>
      </c>
      <c r="E14" s="672" t="s">
        <v>23</v>
      </c>
      <c r="F14" s="674" t="s">
        <v>20</v>
      </c>
      <c r="G14" s="672" t="s">
        <v>57</v>
      </c>
      <c r="H14" s="672">
        <v>1</v>
      </c>
      <c r="I14" s="672" t="s">
        <v>1637</v>
      </c>
      <c r="J14" s="672" t="s">
        <v>1403</v>
      </c>
      <c r="K14" s="694" t="s">
        <v>1190</v>
      </c>
      <c r="L14" s="672" t="s">
        <v>1127</v>
      </c>
      <c r="M14" s="672" t="s">
        <v>1086</v>
      </c>
      <c r="N14" s="672" t="s">
        <v>731</v>
      </c>
      <c r="O14" s="672">
        <v>2</v>
      </c>
      <c r="P14" s="672">
        <v>0</v>
      </c>
      <c r="Q14" s="705">
        <v>2</v>
      </c>
      <c r="R14" s="672">
        <v>4</v>
      </c>
      <c r="S14" s="704" t="s">
        <v>1283</v>
      </c>
      <c r="T14" s="579">
        <v>40</v>
      </c>
      <c r="U14" s="579" t="str">
        <f>IF(V14="","",IFERROR(INDEX(Docentes!B:B,MATCH(V14,Docentes!C:C,0)),"NUEVO"))</f>
        <v>NUEVO</v>
      </c>
      <c r="V14" s="692" t="s">
        <v>356</v>
      </c>
      <c r="W14" s="671" t="s">
        <v>1530</v>
      </c>
      <c r="X14" s="672" t="s">
        <v>1088</v>
      </c>
      <c r="Y14" s="672" t="s">
        <v>1089</v>
      </c>
      <c r="Z14" s="672" t="s">
        <v>41</v>
      </c>
      <c r="AA14" s="672" t="s">
        <v>1297</v>
      </c>
      <c r="AB14" s="672" t="s">
        <v>1283</v>
      </c>
      <c r="AC14" s="579" t="s">
        <v>1283</v>
      </c>
      <c r="AD14" s="672"/>
      <c r="AE14" s="672" t="s">
        <v>1088</v>
      </c>
      <c r="AF14" s="579" t="str">
        <f>IF(AND(O14&gt;0,P14&gt;0),"TP",IF(AND(O14&gt;0,P14=0),"T","P"))</f>
        <v>T</v>
      </c>
      <c r="AG14" s="672">
        <v>5</v>
      </c>
      <c r="AH14" s="672">
        <v>21</v>
      </c>
      <c r="AI14" s="672">
        <v>50</v>
      </c>
      <c r="AJ14" s="672">
        <v>23</v>
      </c>
      <c r="AK14" s="672">
        <v>30</v>
      </c>
      <c r="AL14" s="579">
        <f>IF(Q14=0,0,IF(AH14="",Q14,IF(W14="HIBRIDO VIRTUAL",0,((((AJ14/24)+(AK14/1440))-((AH14/24)+(AI14/1440)))*1440/50))))</f>
        <v>2.0000000000000027</v>
      </c>
      <c r="AM14" s="673">
        <f>AH14/24+AI14/1440</f>
        <v>0.90972222222222221</v>
      </c>
      <c r="AN14" s="673">
        <f>AJ14/24+AK14/1440</f>
        <v>0.97916666666666674</v>
      </c>
      <c r="AO14" s="579" t="str" cm="1">
        <f t="array" aca="1" ref="AO14" ca="1">IF(V14="","",IF(SUMPRODUCT((V14=$W$6:$W$3314)*(AG14=$AH$6:$AH$3314)*(AM14=$AN$6:$AN$3314)*(AN14=$AO$6:$AO$3314)*(ROW($W$6:$W$3314)&lt;&gt;ROW(V14))*((Q14=0)*($R$6:$R$3314&gt;0)+(Q14&gt;0)*($R$6:$R$3314=0)))&gt;0,"SALONES UNIDOS",IF(SUMPRODUCT((V14=$W$6:$W$3314)*(AG14=$AH$6:$AH$3314)*((AM14&lt;$AO$6:$AO$3314)*(AN14&gt;$AN$6:$AN$3314))*(ROW($W$6:$W$3314)&lt;&gt;ROW(V14)))&gt;0,"CRUZADO","Sin cruce")))</f>
        <v>SALONES UNIDOS</v>
      </c>
      <c r="AP14" s="673" t="str">
        <f>TRIM(CONCATENATE(G14,H14,E14,I14))</f>
        <v>IN1PRINCIPALAHP</v>
      </c>
      <c r="AQ14" s="673" t="str" cm="1">
        <f t="array" aca="1" ref="AQ14" ca="1">IF(AP14="","",IF(SUMPRODUCT((AP14=$AQ$6:$AQ$3314)*(AG14=$AH$6:$AH$3314)*(AM14=$AN$6:$AN$3314)*(AN14=$AO$6:$AO$3314)*(ROW($AQ$6:$AQ$3314)&lt;&gt;ROW(AP14))*((Q14=0)*($R$6:$R$3314&gt;0)+(Q14&gt;0)*($R$6:$R$3314=0)))&gt;0,"SALONES UNIDOS",IF(SUMPRODUCT((AP14=$AQ$6:$AQ$3314)*(AG14=$AH$6:$AH$3314)*((AM14&lt;$AO$6:$AO$3314)*(AN14&gt;$AN$6:$AN$3314))*(ROW($AQ$6:$AQ$3314)&lt;&gt;ROW(AP14)))&gt;0,"CRUZADO","Sin cruce")))</f>
        <v>Sin cruce</v>
      </c>
    </row>
    <row r="15" spans="1:43" ht="32.25">
      <c r="A15" t="s">
        <v>1881</v>
      </c>
      <c r="B15" s="12" t="s">
        <v>1081</v>
      </c>
      <c r="C15" s="789" t="s">
        <v>1396</v>
      </c>
      <c r="D15" s="789">
        <v>20261</v>
      </c>
      <c r="E15" s="789" t="s">
        <v>23</v>
      </c>
      <c r="F15" s="12" t="s">
        <v>20</v>
      </c>
      <c r="G15" s="789" t="s">
        <v>57</v>
      </c>
      <c r="H15" s="789">
        <v>1</v>
      </c>
      <c r="I15" s="789" t="s">
        <v>1638</v>
      </c>
      <c r="J15" s="789" t="s">
        <v>1403</v>
      </c>
      <c r="K15" s="491" t="s">
        <v>1190</v>
      </c>
      <c r="L15" s="789" t="s">
        <v>1127</v>
      </c>
      <c r="M15" s="789" t="s">
        <v>1086</v>
      </c>
      <c r="N15" s="789" t="s">
        <v>731</v>
      </c>
      <c r="O15" s="789">
        <v>2</v>
      </c>
      <c r="P15" s="789">
        <v>0</v>
      </c>
      <c r="Q15" s="801">
        <v>0</v>
      </c>
      <c r="R15" s="789">
        <v>4</v>
      </c>
      <c r="S15" s="181" t="s">
        <v>1283</v>
      </c>
      <c r="T15" s="31">
        <v>40</v>
      </c>
      <c r="U15" s="31" t="str">
        <f>IF(V15="","",IFERROR(INDEX(Docentes!B:B,MATCH(V15,Docentes!C:C,0)),"NUEVO"))</f>
        <v>NUEVO</v>
      </c>
      <c r="V15" s="265" t="s">
        <v>1025</v>
      </c>
      <c r="W15" s="265" t="s">
        <v>1087</v>
      </c>
      <c r="X15" s="789" t="s">
        <v>1088</v>
      </c>
      <c r="Y15" s="789" t="s">
        <v>1089</v>
      </c>
      <c r="Z15" s="789" t="s">
        <v>1283</v>
      </c>
      <c r="AA15" s="789" t="s">
        <v>1283</v>
      </c>
      <c r="AB15" s="789" t="s">
        <v>1283</v>
      </c>
      <c r="AC15" s="31" t="s">
        <v>1283</v>
      </c>
      <c r="AD15" s="789" t="s">
        <v>1283</v>
      </c>
      <c r="AE15" s="789" t="s">
        <v>1088</v>
      </c>
      <c r="AF15" s="31" t="str">
        <f>IF(AND(O15&gt;0,P15&gt;0),"TP",IF(AND(O15&gt;0,P15=0),"T","P"))</f>
        <v>T</v>
      </c>
      <c r="AG15" s="789">
        <v>3</v>
      </c>
      <c r="AH15" s="789">
        <v>21</v>
      </c>
      <c r="AI15" s="789">
        <v>50</v>
      </c>
      <c r="AJ15" s="789">
        <v>23</v>
      </c>
      <c r="AK15" s="789">
        <v>30</v>
      </c>
      <c r="AL15" s="31">
        <f>IF(Q15=0,0,IF(AH15="",Q15,IF(W15="HIBRIDO VIRTUAL",0,((((AJ15/24)+(AK15/1440))-((AH15/24)+(AI15/1440)))*1440/50))))</f>
        <v>0</v>
      </c>
      <c r="AM15" s="792">
        <f>AH15/24+AI15/1440</f>
        <v>0.90972222222222221</v>
      </c>
      <c r="AN15" s="792">
        <f>AJ15/24+AK15/1440</f>
        <v>0.97916666666666674</v>
      </c>
      <c r="AO15" s="31" t="str" cm="1">
        <f t="array" aca="1" ref="AO15" ca="1">IF(V15="","",IF(SUMPRODUCT((V15=$W$6:$W$3314)*(AG15=$AH$6:$AH$3314)*(AM15=$AN$6:$AN$3314)*(AN15=$AO$6:$AO$3314)*(ROW($W$6:$W$3314)&lt;&gt;ROW(V15))*((Q15=0)*($R$6:$R$3314&gt;0)+(Q15&gt;0)*($R$6:$R$3314=0)))&gt;0,"SALONES UNIDOS",IF(SUMPRODUCT((V15=$W$6:$W$3314)*(AG15=$AH$6:$AH$3314)*((AM15&lt;$AO$6:$AO$3314)*(AN15&gt;$AN$6:$AN$3314))*(ROW($W$6:$W$3314)&lt;&gt;ROW(V15)))&gt;0,"CRUZADO","Sin cruce")))</f>
        <v>SALONES UNIDOS</v>
      </c>
      <c r="AP15" s="792" t="str">
        <f>TRIM(CONCATENATE(G15,H15,E15,I15))</f>
        <v>IN1PRINCIPALAHV</v>
      </c>
      <c r="AQ15" s="792" t="str" cm="1">
        <f t="array" aca="1" ref="AQ15" ca="1">IF(AP15="","",IF(SUMPRODUCT((AP15=$AQ$6:$AQ$3314)*(AG15=$AH$6:$AH$3314)*(AM15=$AN$6:$AN$3314)*(AN15=$AO$6:$AO$3314)*(ROW($AQ$6:$AQ$3314)&lt;&gt;ROW(AP15))*((Q15=0)*($R$6:$R$3314&gt;0)+(Q15&gt;0)*($R$6:$R$3314=0)))&gt;0,"SALONES UNIDOS",IF(SUMPRODUCT((AP15=$AQ$6:$AQ$3314)*(AG15=$AH$6:$AH$3314)*((AM15&lt;$AO$6:$AO$3314)*(AN15&gt;$AN$6:$AN$3314))*(ROW($AQ$6:$AQ$3314)&lt;&gt;ROW(AP15)))&gt;0,"CRUZADO","Sin cruce")))</f>
        <v>Sin cruce</v>
      </c>
    </row>
    <row r="16" spans="1:43" ht="32.25">
      <c r="A16" t="s">
        <v>1881</v>
      </c>
      <c r="B16" s="12" t="s">
        <v>1081</v>
      </c>
      <c r="C16" s="789" t="s">
        <v>1396</v>
      </c>
      <c r="D16" s="789">
        <v>20261</v>
      </c>
      <c r="E16" s="789" t="s">
        <v>23</v>
      </c>
      <c r="F16" s="12" t="s">
        <v>20</v>
      </c>
      <c r="G16" s="789" t="s">
        <v>57</v>
      </c>
      <c r="H16" s="789">
        <v>1</v>
      </c>
      <c r="I16" s="789" t="s">
        <v>1638</v>
      </c>
      <c r="J16" s="789" t="s">
        <v>1403</v>
      </c>
      <c r="K16" s="491" t="s">
        <v>1190</v>
      </c>
      <c r="L16" s="789" t="s">
        <v>1127</v>
      </c>
      <c r="M16" s="789" t="s">
        <v>1086</v>
      </c>
      <c r="N16" s="789" t="s">
        <v>731</v>
      </c>
      <c r="O16" s="789">
        <v>2</v>
      </c>
      <c r="P16" s="789">
        <v>0</v>
      </c>
      <c r="Q16" s="801">
        <v>0</v>
      </c>
      <c r="R16" s="789">
        <v>4</v>
      </c>
      <c r="S16" s="181" t="s">
        <v>1283</v>
      </c>
      <c r="T16" s="31">
        <v>40</v>
      </c>
      <c r="U16" s="31" t="str">
        <f>IF(V16="","",IFERROR(INDEX(Docentes!B:B,MATCH(V16,Docentes!C:C,0)),"NUEVO"))</f>
        <v>NUEVO</v>
      </c>
      <c r="V16" s="265" t="s">
        <v>1025</v>
      </c>
      <c r="W16" s="265" t="s">
        <v>1087</v>
      </c>
      <c r="X16" s="789" t="s">
        <v>1088</v>
      </c>
      <c r="Y16" s="789" t="s">
        <v>1089</v>
      </c>
      <c r="Z16" s="789" t="s">
        <v>1283</v>
      </c>
      <c r="AA16" s="789" t="s">
        <v>1283</v>
      </c>
      <c r="AB16" s="789" t="s">
        <v>1283</v>
      </c>
      <c r="AC16" s="31" t="s">
        <v>1283</v>
      </c>
      <c r="AD16" s="789" t="s">
        <v>1283</v>
      </c>
      <c r="AE16" s="789" t="s">
        <v>1088</v>
      </c>
      <c r="AF16" s="31" t="str">
        <f>IF(AND(O16&gt;0,P16&gt;0),"TP",IF(AND(O16&gt;0,P16=0),"T","P"))</f>
        <v>T</v>
      </c>
      <c r="AG16" s="789">
        <v>5</v>
      </c>
      <c r="AH16" s="789">
        <v>21</v>
      </c>
      <c r="AI16" s="789">
        <v>50</v>
      </c>
      <c r="AJ16" s="789">
        <v>23</v>
      </c>
      <c r="AK16" s="789">
        <v>30</v>
      </c>
      <c r="AL16" s="31">
        <f>IF(Q16=0,0,IF(AH16="",Q16,IF(W16="HIBRIDO VIRTUAL",0,((((AJ16/24)+(AK16/1440))-((AH16/24)+(AI16/1440)))*1440/50))))</f>
        <v>0</v>
      </c>
      <c r="AM16" s="792">
        <f>AH16/24+AI16/1440</f>
        <v>0.90972222222222221</v>
      </c>
      <c r="AN16" s="792">
        <f>AJ16/24+AK16/1440</f>
        <v>0.97916666666666674</v>
      </c>
      <c r="AO16" s="31" t="str" cm="1">
        <f t="array" aca="1" ref="AO16" ca="1">IF(V16="","",IF(SUMPRODUCT((V16=$W$6:$W$3314)*(AG16=$AH$6:$AH$3314)*(AM16=$AN$6:$AN$3314)*(AN16=$AO$6:$AO$3314)*(ROW($W$6:$W$3314)&lt;&gt;ROW(V16))*((Q16=0)*($R$6:$R$3314&gt;0)+(Q16&gt;0)*($R$6:$R$3314=0)))&gt;0,"SALONES UNIDOS",IF(SUMPRODUCT((V16=$W$6:$W$3314)*(AG16=$AH$6:$AH$3314)*((AM16&lt;$AO$6:$AO$3314)*(AN16&gt;$AN$6:$AN$3314))*(ROW($W$6:$W$3314)&lt;&gt;ROW(V16)))&gt;0,"CRUZADO","Sin cruce")))</f>
        <v>SALONES UNIDOS</v>
      </c>
      <c r="AP16" s="792" t="str">
        <f>TRIM(CONCATENATE(G16,H16,E16,I16))</f>
        <v>IN1PRINCIPALAHV</v>
      </c>
      <c r="AQ16" s="792" t="str" cm="1">
        <f t="array" aca="1" ref="AQ16" ca="1">IF(AP16="","",IF(SUMPRODUCT((AP16=$AQ$6:$AQ$3314)*(AG16=$AH$6:$AH$3314)*(AM16=$AN$6:$AN$3314)*(AN16=$AO$6:$AO$3314)*(ROW($AQ$6:$AQ$3314)&lt;&gt;ROW(AP16))*((Q16=0)*($R$6:$R$3314&gt;0)+(Q16&gt;0)*($R$6:$R$3314=0)))&gt;0,"SALONES UNIDOS",IF(SUMPRODUCT((AP16=$AQ$6:$AQ$3314)*(AG16=$AH$6:$AH$3314)*((AM16&lt;$AO$6:$AO$3314)*(AN16&gt;$AN$6:$AN$3314))*(ROW($AQ$6:$AQ$3314)&lt;&gt;ROW(AP16)))&gt;0,"CRUZADO","Sin cruce")))</f>
        <v>Sin cruce</v>
      </c>
    </row>
    <row r="17" spans="1:43" s="883" customFormat="1" ht="32.25">
      <c r="A17" s="883" t="s">
        <v>1882</v>
      </c>
      <c r="B17" s="674" t="s">
        <v>1081</v>
      </c>
      <c r="C17" s="672" t="s">
        <v>1396</v>
      </c>
      <c r="D17" s="672">
        <v>20261</v>
      </c>
      <c r="E17" s="672" t="s">
        <v>23</v>
      </c>
      <c r="F17" s="674" t="s">
        <v>20</v>
      </c>
      <c r="G17" s="672" t="s">
        <v>57</v>
      </c>
      <c r="H17" s="672">
        <v>1</v>
      </c>
      <c r="I17" s="672" t="s">
        <v>1638</v>
      </c>
      <c r="J17" s="672" t="s">
        <v>1403</v>
      </c>
      <c r="K17" s="694" t="s">
        <v>1190</v>
      </c>
      <c r="L17" s="672" t="s">
        <v>1127</v>
      </c>
      <c r="M17" s="672" t="s">
        <v>1086</v>
      </c>
      <c r="N17" s="672" t="s">
        <v>731</v>
      </c>
      <c r="O17" s="672">
        <v>2</v>
      </c>
      <c r="P17" s="672">
        <v>0</v>
      </c>
      <c r="Q17" s="705">
        <v>0</v>
      </c>
      <c r="R17" s="672">
        <v>4</v>
      </c>
      <c r="S17" s="676" t="s">
        <v>1283</v>
      </c>
      <c r="T17" s="579">
        <v>40</v>
      </c>
      <c r="U17" s="579" t="str">
        <f>IF(V17="","",IFERROR(INDEX(Docentes!B:B,MATCH(V17,Docentes!C:C,0)),"NUEVO"))</f>
        <v>NUEVO</v>
      </c>
      <c r="V17" s="692" t="s">
        <v>356</v>
      </c>
      <c r="W17" s="671" t="s">
        <v>1087</v>
      </c>
      <c r="X17" s="672" t="s">
        <v>1088</v>
      </c>
      <c r="Y17" s="672" t="s">
        <v>1089</v>
      </c>
      <c r="Z17" s="672" t="s">
        <v>1283</v>
      </c>
      <c r="AA17" s="672" t="s">
        <v>1283</v>
      </c>
      <c r="AB17" s="672" t="s">
        <v>1283</v>
      </c>
      <c r="AC17" s="579" t="s">
        <v>1283</v>
      </c>
      <c r="AD17" s="672" t="s">
        <v>1283</v>
      </c>
      <c r="AE17" s="672" t="s">
        <v>1088</v>
      </c>
      <c r="AF17" s="579" t="str">
        <f>IF(AND(O17&gt;0,P17&gt;0),"TP",IF(AND(O17&gt;0,P17=0),"T","P"))</f>
        <v>T</v>
      </c>
      <c r="AG17" s="672">
        <v>3</v>
      </c>
      <c r="AH17" s="672">
        <v>21</v>
      </c>
      <c r="AI17" s="672">
        <v>50</v>
      </c>
      <c r="AJ17" s="672">
        <v>23</v>
      </c>
      <c r="AK17" s="672">
        <v>30</v>
      </c>
      <c r="AL17" s="579">
        <f>IF(Q17=0,0,IF(AH17="",Q17,IF(W17="HIBRIDO VIRTUAL",0,((((AJ17/24)+(AK17/1440))-((AH17/24)+(AI17/1440)))*1440/50))))</f>
        <v>0</v>
      </c>
      <c r="AM17" s="673">
        <f>AH17/24+AI17/1440</f>
        <v>0.90972222222222221</v>
      </c>
      <c r="AN17" s="673">
        <f>AJ17/24+AK17/1440</f>
        <v>0.97916666666666674</v>
      </c>
      <c r="AO17" s="579" t="str" cm="1">
        <f t="array" aca="1" ref="AO17" ca="1">IF(V17="","",IF(SUMPRODUCT((V17=$W$6:$W$3314)*(AG17=$AH$6:$AH$3314)*(AM17=$AN$6:$AN$3314)*(AN17=$AO$6:$AO$3314)*(ROW($W$6:$W$3314)&lt;&gt;ROW(V17))*((Q17=0)*($R$6:$R$3314&gt;0)+(Q17&gt;0)*($R$6:$R$3314=0)))&gt;0,"SALONES UNIDOS",IF(SUMPRODUCT((V17=$W$6:$W$3314)*(AG17=$AH$6:$AH$3314)*((AM17&lt;$AO$6:$AO$3314)*(AN17&gt;$AN$6:$AN$3314))*(ROW($W$6:$W$3314)&lt;&gt;ROW(V17)))&gt;0,"CRUZADO","Sin cruce")))</f>
        <v>SALONES UNIDOS</v>
      </c>
      <c r="AP17" s="673" t="str">
        <f>TRIM(CONCATENATE(G17,H17,E17,I17))</f>
        <v>IN1PRINCIPALAHV</v>
      </c>
      <c r="AQ17" s="673" t="str" cm="1">
        <f t="array" aca="1" ref="AQ17" ca="1">IF(AP17="","",IF(SUMPRODUCT((AP17=$AQ$6:$AQ$3314)*(AG17=$AH$6:$AH$3314)*(AM17=$AN$6:$AN$3314)*(AN17=$AO$6:$AO$3314)*(ROW($AQ$6:$AQ$3314)&lt;&gt;ROW(AP17))*((Q17=0)*($R$6:$R$3314&gt;0)+(Q17&gt;0)*($R$6:$R$3314=0)))&gt;0,"SALONES UNIDOS",IF(SUMPRODUCT((AP17=$AQ$6:$AQ$3314)*(AG17=$AH$6:$AH$3314)*((AM17&lt;$AO$6:$AO$3314)*(AN17&gt;$AN$6:$AN$3314))*(ROW($AQ$6:$AQ$3314)&lt;&gt;ROW(AP17)))&gt;0,"CRUZADO","Sin cruce")))</f>
        <v>Sin cruce</v>
      </c>
    </row>
    <row r="18" spans="1:43" s="883" customFormat="1" ht="32.25">
      <c r="A18" s="883" t="s">
        <v>1882</v>
      </c>
      <c r="B18" s="674" t="s">
        <v>1081</v>
      </c>
      <c r="C18" s="672" t="s">
        <v>1396</v>
      </c>
      <c r="D18" s="672">
        <v>20261</v>
      </c>
      <c r="E18" s="672" t="s">
        <v>23</v>
      </c>
      <c r="F18" s="674" t="s">
        <v>20</v>
      </c>
      <c r="G18" s="672" t="s">
        <v>57</v>
      </c>
      <c r="H18" s="672">
        <v>1</v>
      </c>
      <c r="I18" s="672" t="s">
        <v>1638</v>
      </c>
      <c r="J18" s="672" t="s">
        <v>1403</v>
      </c>
      <c r="K18" s="694" t="s">
        <v>1190</v>
      </c>
      <c r="L18" s="672" t="s">
        <v>1127</v>
      </c>
      <c r="M18" s="672" t="s">
        <v>1086</v>
      </c>
      <c r="N18" s="672" t="s">
        <v>731</v>
      </c>
      <c r="O18" s="672">
        <v>2</v>
      </c>
      <c r="P18" s="672">
        <v>0</v>
      </c>
      <c r="Q18" s="705">
        <v>0</v>
      </c>
      <c r="R18" s="672">
        <v>4</v>
      </c>
      <c r="S18" s="676" t="s">
        <v>1283</v>
      </c>
      <c r="T18" s="579">
        <v>40</v>
      </c>
      <c r="U18" s="579" t="str">
        <f>IF(V18="","",IFERROR(INDEX(Docentes!B:B,MATCH(V18,Docentes!C:C,0)),"NUEVO"))</f>
        <v>NUEVO</v>
      </c>
      <c r="V18" s="692" t="s">
        <v>356</v>
      </c>
      <c r="W18" s="671" t="s">
        <v>1087</v>
      </c>
      <c r="X18" s="672" t="s">
        <v>1088</v>
      </c>
      <c r="Y18" s="672" t="s">
        <v>1089</v>
      </c>
      <c r="Z18" s="672" t="s">
        <v>1283</v>
      </c>
      <c r="AA18" s="672" t="s">
        <v>1283</v>
      </c>
      <c r="AB18" s="672" t="s">
        <v>1283</v>
      </c>
      <c r="AC18" s="579" t="s">
        <v>1283</v>
      </c>
      <c r="AD18" s="672" t="s">
        <v>1283</v>
      </c>
      <c r="AE18" s="672" t="s">
        <v>1088</v>
      </c>
      <c r="AF18" s="579" t="str">
        <f>IF(AND(O18&gt;0,P18&gt;0),"TP",IF(AND(O18&gt;0,P18=0),"T","P"))</f>
        <v>T</v>
      </c>
      <c r="AG18" s="672">
        <v>5</v>
      </c>
      <c r="AH18" s="672">
        <v>21</v>
      </c>
      <c r="AI18" s="672">
        <v>50</v>
      </c>
      <c r="AJ18" s="672">
        <v>23</v>
      </c>
      <c r="AK18" s="672">
        <v>30</v>
      </c>
      <c r="AL18" s="579">
        <f>IF(Q18=0,0,IF(AH18="",Q18,IF(W18="HIBRIDO VIRTUAL",0,((((AJ18/24)+(AK18/1440))-((AH18/24)+(AI18/1440)))*1440/50))))</f>
        <v>0</v>
      </c>
      <c r="AM18" s="673">
        <f>AH18/24+AI18/1440</f>
        <v>0.90972222222222221</v>
      </c>
      <c r="AN18" s="673">
        <f>AJ18/24+AK18/1440</f>
        <v>0.97916666666666674</v>
      </c>
      <c r="AO18" s="579" t="str" cm="1">
        <f t="array" aca="1" ref="AO18" ca="1">IF(V18="","",IF(SUMPRODUCT((V18=$W$6:$W$3314)*(AG18=$AH$6:$AH$3314)*(AM18=$AN$6:$AN$3314)*(AN18=$AO$6:$AO$3314)*(ROW($W$6:$W$3314)&lt;&gt;ROW(V18))*((Q18=0)*($R$6:$R$3314&gt;0)+(Q18&gt;0)*($R$6:$R$3314=0)))&gt;0,"SALONES UNIDOS",IF(SUMPRODUCT((V18=$W$6:$W$3314)*(AG18=$AH$6:$AH$3314)*((AM18&lt;$AO$6:$AO$3314)*(AN18&gt;$AN$6:$AN$3314))*(ROW($W$6:$W$3314)&lt;&gt;ROW(V18)))&gt;0,"CRUZADO","Sin cruce")))</f>
        <v>SALONES UNIDOS</v>
      </c>
      <c r="AP18" s="673" t="str">
        <f>TRIM(CONCATENATE(G18,H18,E18,I18))</f>
        <v>IN1PRINCIPALAHV</v>
      </c>
      <c r="AQ18" s="673" t="str" cm="1">
        <f t="array" aca="1" ref="AQ18" ca="1">IF(AP18="","",IF(SUMPRODUCT((AP18=$AQ$6:$AQ$3314)*(AG18=$AH$6:$AH$3314)*(AM18=$AN$6:$AN$3314)*(AN18=$AO$6:$AO$3314)*(ROW($AQ$6:$AQ$3314)&lt;&gt;ROW(AP18))*((Q18=0)*($R$6:$R$3314&gt;0)+(Q18&gt;0)*($R$6:$R$3314=0)))&gt;0,"SALONES UNIDOS",IF(SUMPRODUCT((AP18=$AQ$6:$AQ$3314)*(AG18=$AH$6:$AH$3314)*((AM18&lt;$AO$6:$AO$3314)*(AN18&gt;$AN$6:$AN$3314))*(ROW($AQ$6:$AQ$3314)&lt;&gt;ROW(AP18)))&gt;0,"CRUZADO","Sin cruce")))</f>
        <v>Sin cruce</v>
      </c>
    </row>
    <row r="19" spans="1:43" ht="32.25">
      <c r="A19" t="s">
        <v>1881</v>
      </c>
      <c r="B19" s="11" t="s">
        <v>1081</v>
      </c>
      <c r="C19" s="194" t="s">
        <v>1329</v>
      </c>
      <c r="D19" s="194">
        <v>20261</v>
      </c>
      <c r="E19" s="11" t="s">
        <v>23</v>
      </c>
      <c r="F19" s="11" t="s">
        <v>20</v>
      </c>
      <c r="G19" s="11" t="s">
        <v>54</v>
      </c>
      <c r="H19" s="11">
        <v>2</v>
      </c>
      <c r="I19" s="11" t="s">
        <v>16</v>
      </c>
      <c r="J19" s="803" t="s">
        <v>1348</v>
      </c>
      <c r="K19" s="35" t="s">
        <v>1202</v>
      </c>
      <c r="L19" s="31" t="s">
        <v>1127</v>
      </c>
      <c r="M19" s="31" t="s">
        <v>1086</v>
      </c>
      <c r="N19" s="11" t="s">
        <v>1347</v>
      </c>
      <c r="O19" s="31">
        <v>2</v>
      </c>
      <c r="P19" s="31">
        <v>2</v>
      </c>
      <c r="Q19" s="262">
        <v>4</v>
      </c>
      <c r="R19" s="31">
        <v>3</v>
      </c>
      <c r="S19" s="181"/>
      <c r="T19" s="31">
        <v>20</v>
      </c>
      <c r="U19" s="31" t="str">
        <f>IF(V19="","",IFERROR(INDEX(Docentes!B:B,MATCH(V19,Docentes!C:C,0)),"NUEVO"))</f>
        <v>NUEVO</v>
      </c>
      <c r="V19" s="804" t="s">
        <v>640</v>
      </c>
      <c r="W19" s="793" t="s">
        <v>167</v>
      </c>
      <c r="X19" s="31" t="s">
        <v>1182</v>
      </c>
      <c r="Y19" s="31" t="s">
        <v>1089</v>
      </c>
      <c r="Z19" s="31" t="s">
        <v>1283</v>
      </c>
      <c r="AA19" s="31" t="s">
        <v>1283</v>
      </c>
      <c r="AB19" s="31" t="s">
        <v>1283</v>
      </c>
      <c r="AC19" s="31" t="s">
        <v>1283</v>
      </c>
      <c r="AD19" s="31" t="s">
        <v>1283</v>
      </c>
      <c r="AE19" s="31" t="s">
        <v>1182</v>
      </c>
      <c r="AF19" s="31" t="str">
        <f>IF(AND(O19&gt;0,P19&gt;0),"TP",IF(AND(O19&gt;0,P19=0),"T","P"))</f>
        <v>TP</v>
      </c>
      <c r="AG19" s="31">
        <v>4</v>
      </c>
      <c r="AH19" s="31">
        <v>7</v>
      </c>
      <c r="AI19" s="31">
        <v>40</v>
      </c>
      <c r="AJ19" s="31">
        <v>11</v>
      </c>
      <c r="AK19" s="31">
        <v>0</v>
      </c>
      <c r="AL19" s="31">
        <f>IF(Q19=0,0,IF(AH19="",Q19,IF(W19="HIBRIDO VIRTUAL",0,((((AJ19/24)+(AK19/1440))-((AH19/24)+(AI19/1440)))*1440/50))))</f>
        <v>3.9999999999999987</v>
      </c>
      <c r="AM19" s="792">
        <f>AH19/24+AI19/1440</f>
        <v>0.31944444444444448</v>
      </c>
      <c r="AN19" s="792">
        <f>AJ19/24+AK19/1440</f>
        <v>0.45833333333333331</v>
      </c>
      <c r="AO19" s="31" t="str" cm="1">
        <f t="array" aca="1" ref="AO19" ca="1">IF(V19="","",IF(SUMPRODUCT((V19=$W$6:$W$3314)*(AG19=$AH$6:$AH$3314)*(AM19=$AN$6:$AN$3314)*(AN19=$AO$6:$AO$3314)*(ROW($W$6:$W$3314)&lt;&gt;ROW(V19))*((Q19=0)*($R$6:$R$3314&gt;0)+(Q19&gt;0)*($R$6:$R$3314=0)))&gt;0,"SALONES UNIDOS",IF(SUMPRODUCT((V19=$W$6:$W$3314)*(AG19=$AH$6:$AH$3314)*((AM19&lt;$AO$6:$AO$3314)*(AN19&gt;$AN$6:$AN$3314))*(ROW($W$6:$W$3314)&lt;&gt;ROW(V19)))&gt;0,"CRUZADO","Sin cruce")))</f>
        <v>Sin cruce</v>
      </c>
      <c r="AP19" s="792" t="str">
        <f>TRIM(CONCATENATE(G19,H19,E19,I19))</f>
        <v>IC2PRINCIPALA</v>
      </c>
      <c r="AQ19" s="792" t="str" cm="1">
        <f t="array" aca="1" ref="AQ19" ca="1">IF(AP19="","",IF(SUMPRODUCT((AP19=$AQ$6:$AQ$3314)*(AG19=$AH$6:$AH$3314)*(AM19=$AN$6:$AN$3314)*(AN19=$AO$6:$AO$3314)*(ROW($AQ$6:$AQ$3314)&lt;&gt;ROW(AP19))*((Q19=0)*($R$6:$R$3314&gt;0)+(Q19&gt;0)*($R$6:$R$3314=0)))&gt;0,"SALONES UNIDOS",IF(SUMPRODUCT((AP19=$AQ$6:$AQ$3314)*(AG19=$AH$6:$AH$3314)*((AM19&lt;$AO$6:$AO$3314)*(AN19&gt;$AN$6:$AN$3314))*(ROW($AQ$6:$AQ$3314)&lt;&gt;ROW(AP19)))&gt;0,"CRUZADO","Sin cruce")))</f>
        <v>Sin cruce</v>
      </c>
    </row>
    <row r="20" spans="1:43" s="883" customFormat="1" ht="32.25">
      <c r="A20" s="883" t="s">
        <v>1882</v>
      </c>
      <c r="B20" s="453" t="s">
        <v>1081</v>
      </c>
      <c r="C20" s="681" t="s">
        <v>1329</v>
      </c>
      <c r="D20" s="681">
        <v>20261</v>
      </c>
      <c r="E20" s="453" t="s">
        <v>23</v>
      </c>
      <c r="F20" s="453" t="s">
        <v>20</v>
      </c>
      <c r="G20" s="453" t="s">
        <v>54</v>
      </c>
      <c r="H20" s="453">
        <v>2</v>
      </c>
      <c r="I20" s="453" t="s">
        <v>16</v>
      </c>
      <c r="J20" s="677" t="s">
        <v>1348</v>
      </c>
      <c r="K20" s="584" t="s">
        <v>1202</v>
      </c>
      <c r="L20" s="579" t="s">
        <v>1127</v>
      </c>
      <c r="M20" s="579" t="s">
        <v>1086</v>
      </c>
      <c r="N20" s="453" t="s">
        <v>1347</v>
      </c>
      <c r="O20" s="579">
        <v>2</v>
      </c>
      <c r="P20" s="579">
        <v>2</v>
      </c>
      <c r="Q20" s="675">
        <v>4</v>
      </c>
      <c r="R20" s="579">
        <v>3</v>
      </c>
      <c r="S20" s="676"/>
      <c r="T20" s="579">
        <v>20</v>
      </c>
      <c r="U20" s="579" t="str">
        <f>IF(V20="","",IFERROR(INDEX(Docentes!B:B,MATCH(V20,Docentes!C:C,0)),"NUEVO"))</f>
        <v>NUEVO</v>
      </c>
      <c r="V20" s="683" t="s">
        <v>664</v>
      </c>
      <c r="W20" s="679" t="s">
        <v>167</v>
      </c>
      <c r="X20" s="579" t="s">
        <v>1182</v>
      </c>
      <c r="Y20" s="579" t="s">
        <v>1089</v>
      </c>
      <c r="Z20" s="579" t="s">
        <v>1283</v>
      </c>
      <c r="AA20" s="579" t="s">
        <v>1283</v>
      </c>
      <c r="AB20" s="579" t="s">
        <v>1283</v>
      </c>
      <c r="AC20" s="579" t="s">
        <v>1283</v>
      </c>
      <c r="AD20" s="579" t="s">
        <v>1283</v>
      </c>
      <c r="AE20" s="579" t="s">
        <v>1182</v>
      </c>
      <c r="AF20" s="579" t="str">
        <f>IF(AND(O20&gt;0,P20&gt;0),"TP",IF(AND(O20&gt;0,P20=0),"T","P"))</f>
        <v>TP</v>
      </c>
      <c r="AG20" s="579">
        <v>4</v>
      </c>
      <c r="AH20" s="579">
        <v>7</v>
      </c>
      <c r="AI20" s="579">
        <v>40</v>
      </c>
      <c r="AJ20" s="579">
        <v>11</v>
      </c>
      <c r="AK20" s="579">
        <v>0</v>
      </c>
      <c r="AL20" s="579">
        <f>IF(Q20=0,0,IF(AH20="",Q20,IF(W20="HIBRIDO VIRTUAL",0,((((AJ20/24)+(AK20/1440))-((AH20/24)+(AI20/1440)))*1440/50))))</f>
        <v>3.9999999999999987</v>
      </c>
      <c r="AM20" s="673">
        <f>AH20/24+AI20/1440</f>
        <v>0.31944444444444448</v>
      </c>
      <c r="AN20" s="673">
        <f>AJ20/24+AK20/1440</f>
        <v>0.45833333333333331</v>
      </c>
      <c r="AO20" s="579" t="str" cm="1">
        <f t="array" aca="1" ref="AO20" ca="1">IF(V20="","",IF(SUMPRODUCT((V20=$W$6:$W$3314)*(AG20=$AH$6:$AH$3314)*(AM20=$AN$6:$AN$3314)*(AN20=$AO$6:$AO$3314)*(ROW($W$6:$W$3314)&lt;&gt;ROW(V20))*((Q20=0)*($R$6:$R$3314&gt;0)+(Q20&gt;0)*($R$6:$R$3314=0)))&gt;0,"SALONES UNIDOS",IF(SUMPRODUCT((V20=$W$6:$W$3314)*(AG20=$AH$6:$AH$3314)*((AM20&lt;$AO$6:$AO$3314)*(AN20&gt;$AN$6:$AN$3314))*(ROW($W$6:$W$3314)&lt;&gt;ROW(V20)))&gt;0,"CRUZADO","Sin cruce")))</f>
        <v>Sin cruce</v>
      </c>
      <c r="AP20" s="673" t="str">
        <f>TRIM(CONCATENATE(G20,H20,E20,I20))</f>
        <v>IC2PRINCIPALA</v>
      </c>
      <c r="AQ20" s="673" t="str" cm="1">
        <f t="array" aca="1" ref="AQ20" ca="1">IF(AP20="","",IF(SUMPRODUCT((AP20=$AQ$6:$AQ$3314)*(AG20=$AH$6:$AH$3314)*(AM20=$AN$6:$AN$3314)*(AN20=$AO$6:$AO$3314)*(ROW($AQ$6:$AQ$3314)&lt;&gt;ROW(AP20))*((Q20=0)*($R$6:$R$3314&gt;0)+(Q20&gt;0)*($R$6:$R$3314=0)))&gt;0,"SALONES UNIDOS",IF(SUMPRODUCT((AP20=$AQ$6:$AQ$3314)*(AG20=$AH$6:$AH$3314)*((AM20&lt;$AO$6:$AO$3314)*(AN20&gt;$AN$6:$AN$3314))*(ROW($AQ$6:$AQ$3314)&lt;&gt;ROW(AP20)))&gt;0,"CRUZADO","Sin cruce")))</f>
        <v>Sin cruce</v>
      </c>
    </row>
    <row r="21" spans="1:43" ht="43.5">
      <c r="A21" t="s">
        <v>1881</v>
      </c>
      <c r="B21" s="12" t="s">
        <v>1081</v>
      </c>
      <c r="C21" s="795" t="s">
        <v>781</v>
      </c>
      <c r="D21" s="795">
        <v>20261</v>
      </c>
      <c r="E21" s="12" t="s">
        <v>23</v>
      </c>
      <c r="F21" s="12" t="s">
        <v>20</v>
      </c>
      <c r="G21" s="12" t="s">
        <v>30</v>
      </c>
      <c r="H21" s="12">
        <v>2</v>
      </c>
      <c r="I21" s="12" t="s">
        <v>26</v>
      </c>
      <c r="J21" s="790" t="s">
        <v>1195</v>
      </c>
      <c r="K21" s="491" t="s">
        <v>1139</v>
      </c>
      <c r="L21" s="789" t="s">
        <v>1127</v>
      </c>
      <c r="M21" s="789" t="s">
        <v>1086</v>
      </c>
      <c r="N21" s="12" t="s">
        <v>731</v>
      </c>
      <c r="O21" s="31">
        <v>3</v>
      </c>
      <c r="P21" s="31">
        <v>2</v>
      </c>
      <c r="Q21" s="262">
        <v>5</v>
      </c>
      <c r="R21" s="31">
        <v>4</v>
      </c>
      <c r="S21" s="181"/>
      <c r="T21" s="31">
        <v>10</v>
      </c>
      <c r="U21" s="31" t="str">
        <f>IF(V21="","",IFERROR(INDEX(Docentes!B:B,MATCH(V21,Docentes!C:C,0)),"NUEVO"))</f>
        <v/>
      </c>
      <c r="V21" s="9"/>
      <c r="W21" s="693" t="s">
        <v>168</v>
      </c>
      <c r="X21" s="789" t="s">
        <v>1088</v>
      </c>
      <c r="Y21" s="789" t="s">
        <v>1089</v>
      </c>
      <c r="Z21" s="789" t="s">
        <v>41</v>
      </c>
      <c r="AA21" s="789" t="s">
        <v>1615</v>
      </c>
      <c r="AB21" s="789" t="s">
        <v>1283</v>
      </c>
      <c r="AC21" s="31" t="s">
        <v>1283</v>
      </c>
      <c r="AD21" s="789" t="s">
        <v>1283</v>
      </c>
      <c r="AE21" s="789" t="s">
        <v>1088</v>
      </c>
      <c r="AF21" s="31" t="str">
        <f>IF(AND(O21&gt;0,P21&gt;0),"TP",IF(AND(O21&gt;0,P21=0),"T","P"))</f>
        <v>TP</v>
      </c>
      <c r="AG21" s="789">
        <v>4</v>
      </c>
      <c r="AH21" s="789">
        <v>18</v>
      </c>
      <c r="AI21" s="789">
        <v>30</v>
      </c>
      <c r="AJ21" s="789">
        <v>22</v>
      </c>
      <c r="AK21" s="789">
        <v>40</v>
      </c>
      <c r="AL21" s="31">
        <f>IF(Q21=0,0,IF(AH21="",Q21,IF(W21="HIBRIDO VIRTUAL",0,((((AJ21/24)+(AK21/1440))-((AH21/24)+(AI21/1440)))*1440/50))))</f>
        <v>4.9999999999999982</v>
      </c>
      <c r="AM21" s="792">
        <f>AH21/24+AI21/1440</f>
        <v>0.77083333333333337</v>
      </c>
      <c r="AN21" s="792">
        <f>AJ21/24+AK21/1440</f>
        <v>0.94444444444444442</v>
      </c>
      <c r="AO21" s="31" t="str" cm="1">
        <f t="array" ref="AO21">IF(V21="","",IF(SUMPRODUCT((V21=$W$6:$W$3314)*(AG21=$AH$6:$AH$3314)*(AM21=$AN$6:$AN$3314)*(AN21=$AO$6:$AO$3314)*(ROW($W$6:$W$3314)&lt;&gt;ROW(V21))*((Q21=0)*($R$6:$R$3314&gt;0)+(Q21&gt;0)*($R$6:$R$3314=0)))&gt;0,"SALONES UNIDOS",IF(SUMPRODUCT((V21=$W$6:$W$3314)*(AG21=$AH$6:$AH$3314)*((AM21&lt;$AO$6:$AO$3314)*(AN21&gt;$AN$6:$AN$3314))*(ROW($W$6:$W$3314)&lt;&gt;ROW(V21)))&gt;0,"CRUZADO","Sin cruce")))</f>
        <v/>
      </c>
      <c r="AP21" s="792" t="str">
        <f>TRIM(CONCATENATE(G21,H21,E21,I21))</f>
        <v>DE2PRINCIPALB</v>
      </c>
      <c r="AQ21" s="792" t="str" cm="1">
        <f t="array" aca="1" ref="AQ21" ca="1">IF(AP21="","",IF(SUMPRODUCT((AP21=$AQ$6:$AQ$3314)*(AG21=$AH$6:$AH$3314)*(AM21=$AN$6:$AN$3314)*(AN21=$AO$6:$AO$3314)*(ROW($AQ$6:$AQ$3314)&lt;&gt;ROW(AP21))*((Q21=0)*($R$6:$R$3314&gt;0)+(Q21&gt;0)*($R$6:$R$3314=0)))&gt;0,"SALONES UNIDOS",IF(SUMPRODUCT((AP21=$AQ$6:$AQ$3314)*(AG21=$AH$6:$AH$3314)*((AM21&lt;$AO$6:$AO$3314)*(AN21&gt;$AN$6:$AN$3314))*(ROW($AQ$6:$AQ$3314)&lt;&gt;ROW(AP21)))&gt;0,"CRUZADO","Sin cruce")))</f>
        <v>Sin cruce</v>
      </c>
    </row>
    <row r="22" spans="1:43" s="883" customFormat="1" ht="43.5">
      <c r="A22" s="883" t="s">
        <v>1882</v>
      </c>
      <c r="B22" s="674" t="s">
        <v>1081</v>
      </c>
      <c r="C22" s="691" t="s">
        <v>781</v>
      </c>
      <c r="D22" s="691">
        <v>20261</v>
      </c>
      <c r="E22" s="674" t="s">
        <v>23</v>
      </c>
      <c r="F22" s="674" t="s">
        <v>20</v>
      </c>
      <c r="G22" s="674" t="s">
        <v>30</v>
      </c>
      <c r="H22" s="674">
        <v>2</v>
      </c>
      <c r="I22" s="674" t="s">
        <v>26</v>
      </c>
      <c r="J22" s="697" t="s">
        <v>1195</v>
      </c>
      <c r="K22" s="694" t="s">
        <v>1139</v>
      </c>
      <c r="L22" s="672" t="s">
        <v>1127</v>
      </c>
      <c r="M22" s="672" t="s">
        <v>1086</v>
      </c>
      <c r="N22" s="674" t="s">
        <v>731</v>
      </c>
      <c r="O22" s="579">
        <v>3</v>
      </c>
      <c r="P22" s="579">
        <v>2</v>
      </c>
      <c r="Q22" s="675">
        <v>5</v>
      </c>
      <c r="R22" s="579">
        <v>4</v>
      </c>
      <c r="S22" s="676"/>
      <c r="T22" s="579">
        <v>10</v>
      </c>
      <c r="U22" s="579" t="str">
        <f>IF(V22="","",IFERROR(INDEX(Docentes!B:B,MATCH(V22,Docentes!C:C,0)),"NUEVO"))</f>
        <v>NUEVO</v>
      </c>
      <c r="V22" s="692" t="s">
        <v>402</v>
      </c>
      <c r="W22" s="683" t="s">
        <v>168</v>
      </c>
      <c r="X22" s="672" t="s">
        <v>1088</v>
      </c>
      <c r="Y22" s="672" t="s">
        <v>1089</v>
      </c>
      <c r="Z22" s="672" t="s">
        <v>41</v>
      </c>
      <c r="AA22" s="672" t="s">
        <v>1615</v>
      </c>
      <c r="AB22" s="672" t="s">
        <v>1283</v>
      </c>
      <c r="AC22" s="579" t="s">
        <v>1283</v>
      </c>
      <c r="AD22" s="672" t="s">
        <v>1283</v>
      </c>
      <c r="AE22" s="672" t="s">
        <v>1088</v>
      </c>
      <c r="AF22" s="579" t="str">
        <f>IF(AND(O22&gt;0,P22&gt;0),"TP",IF(AND(O22&gt;0,P22=0),"T","P"))</f>
        <v>TP</v>
      </c>
      <c r="AG22" s="672">
        <v>4</v>
      </c>
      <c r="AH22" s="672">
        <v>18</v>
      </c>
      <c r="AI22" s="672">
        <v>30</v>
      </c>
      <c r="AJ22" s="672">
        <v>22</v>
      </c>
      <c r="AK22" s="672">
        <v>40</v>
      </c>
      <c r="AL22" s="579">
        <f>IF(Q22=0,0,IF(AH22="",Q22,IF(W22="HIBRIDO VIRTUAL",0,((((AJ22/24)+(AK22/1440))-((AH22/24)+(AI22/1440)))*1440/50))))</f>
        <v>4.9999999999999982</v>
      </c>
      <c r="AM22" s="673">
        <f>AH22/24+AI22/1440</f>
        <v>0.77083333333333337</v>
      </c>
      <c r="AN22" s="673">
        <f>AJ22/24+AK22/1440</f>
        <v>0.94444444444444442</v>
      </c>
      <c r="AO22" s="579" t="str" cm="1">
        <f t="array" aca="1" ref="AO22" ca="1">IF(V22="","",IF(SUMPRODUCT((V22=$W$6:$W$3314)*(AG22=$AH$6:$AH$3314)*(AM22=$AN$6:$AN$3314)*(AN22=$AO$6:$AO$3314)*(ROW($W$6:$W$3314)&lt;&gt;ROW(V22))*((Q22=0)*($R$6:$R$3314&gt;0)+(Q22&gt;0)*($R$6:$R$3314=0)))&gt;0,"SALONES UNIDOS",IF(SUMPRODUCT((V22=$W$6:$W$3314)*(AG22=$AH$6:$AH$3314)*((AM22&lt;$AO$6:$AO$3314)*(AN22&gt;$AN$6:$AN$3314))*(ROW($W$6:$W$3314)&lt;&gt;ROW(V22)))&gt;0,"CRUZADO","Sin cruce")))</f>
        <v>Sin cruce</v>
      </c>
      <c r="AP22" s="673" t="str">
        <f>TRIM(CONCATENATE(G22,H22,E22,I22))</f>
        <v>DE2PRINCIPALB</v>
      </c>
      <c r="AQ22" s="673" t="str" cm="1">
        <f t="array" aca="1" ref="AQ22" ca="1">IF(AP22="","",IF(SUMPRODUCT((AP22=$AQ$6:$AQ$3314)*(AG22=$AH$6:$AH$3314)*(AM22=$AN$6:$AN$3314)*(AN22=$AO$6:$AO$3314)*(ROW($AQ$6:$AQ$3314)&lt;&gt;ROW(AP22))*((Q22=0)*($R$6:$R$3314&gt;0)+(Q22&gt;0)*($R$6:$R$3314=0)))&gt;0,"SALONES UNIDOS",IF(SUMPRODUCT((AP22=$AQ$6:$AQ$3314)*(AG22=$AH$6:$AH$3314)*((AM22&lt;$AO$6:$AO$3314)*(AN22&gt;$AN$6:$AN$3314))*(ROW($AQ$6:$AQ$3314)&lt;&gt;ROW(AP22)))&gt;0,"CRUZADO","Sin cruce")))</f>
        <v>Sin cruce</v>
      </c>
    </row>
    <row r="23" spans="1:43" ht="43.5">
      <c r="A23" t="s">
        <v>1881</v>
      </c>
      <c r="B23" s="12" t="s">
        <v>1081</v>
      </c>
      <c r="C23" s="789" t="s">
        <v>1438</v>
      </c>
      <c r="D23" s="789">
        <v>20261</v>
      </c>
      <c r="E23" s="12" t="s">
        <v>23</v>
      </c>
      <c r="F23" s="12" t="s">
        <v>20</v>
      </c>
      <c r="G23" s="12" t="s">
        <v>21</v>
      </c>
      <c r="H23" s="12">
        <v>2</v>
      </c>
      <c r="I23" s="12" t="s">
        <v>16</v>
      </c>
      <c r="J23" s="790" t="s">
        <v>1451</v>
      </c>
      <c r="K23" s="491" t="s">
        <v>1452</v>
      </c>
      <c r="L23" s="789" t="s">
        <v>1085</v>
      </c>
      <c r="M23" s="789" t="s">
        <v>1164</v>
      </c>
      <c r="N23" s="12" t="s">
        <v>731</v>
      </c>
      <c r="O23" s="31">
        <v>3</v>
      </c>
      <c r="P23" s="31">
        <v>2</v>
      </c>
      <c r="Q23" s="262">
        <v>5</v>
      </c>
      <c r="R23" s="31">
        <v>4</v>
      </c>
      <c r="S23" s="181"/>
      <c r="T23" s="31">
        <v>12</v>
      </c>
      <c r="U23" s="31" t="str">
        <f>IF(V23="","",IFERROR(INDEX(Docentes!B:B,MATCH(V23,Docentes!C:C,0)),"NUEVO"))</f>
        <v>NUEVO</v>
      </c>
      <c r="V23" s="794" t="s">
        <v>406</v>
      </c>
      <c r="W23" s="693" t="s">
        <v>1332</v>
      </c>
      <c r="X23" s="789" t="s">
        <v>1088</v>
      </c>
      <c r="Y23" s="789" t="s">
        <v>1089</v>
      </c>
      <c r="Z23" s="789" t="s">
        <v>16</v>
      </c>
      <c r="AA23" s="789" t="s">
        <v>1498</v>
      </c>
      <c r="AB23" s="789" t="s">
        <v>1283</v>
      </c>
      <c r="AC23" s="31" t="s">
        <v>1283</v>
      </c>
      <c r="AD23" s="789" t="s">
        <v>1283</v>
      </c>
      <c r="AE23" s="789" t="s">
        <v>1088</v>
      </c>
      <c r="AF23" s="31" t="str">
        <f>IF(AND(O23&gt;0,P23&gt;0),"TP",IF(AND(O23&gt;0,P23=0),"T","P"))</f>
        <v>TP</v>
      </c>
      <c r="AG23" s="789">
        <v>5</v>
      </c>
      <c r="AH23" s="789">
        <v>18</v>
      </c>
      <c r="AI23" s="789">
        <v>30</v>
      </c>
      <c r="AJ23" s="789">
        <v>22</v>
      </c>
      <c r="AK23" s="789">
        <v>40</v>
      </c>
      <c r="AL23" s="31">
        <f>IF(Q23=0,0,IF(AH23="",Q23,IF(W23="HIBRIDO VIRTUAL",0,((((AJ23/24)+(AK23/1440))-((AH23/24)+(AI23/1440)))*1440/50))))</f>
        <v>4.9999999999999982</v>
      </c>
      <c r="AM23" s="792">
        <f>AH23/24+AI23/1440</f>
        <v>0.77083333333333337</v>
      </c>
      <c r="AN23" s="792">
        <f>AJ23/24+AK23/1440</f>
        <v>0.94444444444444442</v>
      </c>
      <c r="AO23" s="31" t="str" cm="1">
        <f t="array" aca="1" ref="AO23" ca="1">IF(V23="","",IF(SUMPRODUCT((V23=$W$6:$W$3314)*(AG23=$AH$6:$AH$3314)*(AM23=$AN$6:$AN$3314)*(AN23=$AO$6:$AO$3314)*(ROW($W$6:$W$3314)&lt;&gt;ROW(V23))*((Q23=0)*($R$6:$R$3314&gt;0)+(Q23&gt;0)*($R$6:$R$3314=0)))&gt;0,"SALONES UNIDOS",IF(SUMPRODUCT((V23=$W$6:$W$3314)*(AG23=$AH$6:$AH$3314)*((AM23&lt;$AO$6:$AO$3314)*(AN23&gt;$AN$6:$AN$3314))*(ROW($W$6:$W$3314)&lt;&gt;ROW(V23)))&gt;0,"CRUZADO","Sin cruce")))</f>
        <v>Sin cruce</v>
      </c>
      <c r="AP23" s="792" t="str">
        <f>TRIM(CONCATENATE(G23,H23,E23,I23))</f>
        <v>AE2PRINCIPALA</v>
      </c>
      <c r="AQ23" s="792" t="str" cm="1">
        <f t="array" aca="1" ref="AQ23" ca="1">IF(AP23="","",IF(SUMPRODUCT((AP23=$AQ$6:$AQ$3314)*(AG23=$AH$6:$AH$3314)*(AM23=$AN$6:$AN$3314)*(AN23=$AO$6:$AO$3314)*(ROW($AQ$6:$AQ$3314)&lt;&gt;ROW(AP23))*((Q23=0)*($R$6:$R$3314&gt;0)+(Q23&gt;0)*($R$6:$R$3314=0)))&gt;0,"SALONES UNIDOS",IF(SUMPRODUCT((AP23=$AQ$6:$AQ$3314)*(AG23=$AH$6:$AH$3314)*((AM23&lt;$AO$6:$AO$3314)*(AN23&gt;$AN$6:$AN$3314))*(ROW($AQ$6:$AQ$3314)&lt;&gt;ROW(AP23)))&gt;0,"CRUZADO","Sin cruce")))</f>
        <v>Sin cruce</v>
      </c>
    </row>
    <row r="24" spans="1:43" s="883" customFormat="1" ht="43.5">
      <c r="A24" s="883" t="s">
        <v>1882</v>
      </c>
      <c r="B24" s="674" t="s">
        <v>1081</v>
      </c>
      <c r="C24" s="672" t="s">
        <v>1438</v>
      </c>
      <c r="D24" s="672">
        <v>20261</v>
      </c>
      <c r="E24" s="674" t="s">
        <v>23</v>
      </c>
      <c r="F24" s="674" t="s">
        <v>20</v>
      </c>
      <c r="G24" s="674" t="s">
        <v>21</v>
      </c>
      <c r="H24" s="674">
        <v>2</v>
      </c>
      <c r="I24" s="674" t="s">
        <v>16</v>
      </c>
      <c r="J24" s="697" t="s">
        <v>1451</v>
      </c>
      <c r="K24" s="694" t="s">
        <v>1452</v>
      </c>
      <c r="L24" s="672" t="s">
        <v>1085</v>
      </c>
      <c r="M24" s="672" t="s">
        <v>1164</v>
      </c>
      <c r="N24" s="674" t="s">
        <v>731</v>
      </c>
      <c r="O24" s="579">
        <v>3</v>
      </c>
      <c r="P24" s="579">
        <v>2</v>
      </c>
      <c r="Q24" s="675">
        <v>5</v>
      </c>
      <c r="R24" s="579">
        <v>4</v>
      </c>
      <c r="S24" s="676"/>
      <c r="T24" s="579">
        <v>12</v>
      </c>
      <c r="U24" s="579" t="str">
        <f>IF(V24="","",IFERROR(INDEX(Docentes!B:B,MATCH(V24,Docentes!C:C,0)),"NUEVO"))</f>
        <v>NUEVO</v>
      </c>
      <c r="V24" s="692" t="s">
        <v>402</v>
      </c>
      <c r="W24" s="683" t="s">
        <v>1332</v>
      </c>
      <c r="X24" s="672" t="s">
        <v>1088</v>
      </c>
      <c r="Y24" s="672" t="s">
        <v>1089</v>
      </c>
      <c r="Z24" s="672" t="s">
        <v>16</v>
      </c>
      <c r="AA24" s="672" t="s">
        <v>1498</v>
      </c>
      <c r="AB24" s="672" t="s">
        <v>1283</v>
      </c>
      <c r="AC24" s="579" t="s">
        <v>1283</v>
      </c>
      <c r="AD24" s="672" t="s">
        <v>1283</v>
      </c>
      <c r="AE24" s="672" t="s">
        <v>1088</v>
      </c>
      <c r="AF24" s="579" t="str">
        <f>IF(AND(O24&gt;0,P24&gt;0),"TP",IF(AND(O24&gt;0,P24=0),"T","P"))</f>
        <v>TP</v>
      </c>
      <c r="AG24" s="672">
        <v>5</v>
      </c>
      <c r="AH24" s="672">
        <v>18</v>
      </c>
      <c r="AI24" s="672">
        <v>30</v>
      </c>
      <c r="AJ24" s="672">
        <v>22</v>
      </c>
      <c r="AK24" s="672">
        <v>40</v>
      </c>
      <c r="AL24" s="579">
        <f>IF(Q24=0,0,IF(AH24="",Q24,IF(W24="HIBRIDO VIRTUAL",0,((((AJ24/24)+(AK24/1440))-((AH24/24)+(AI24/1440)))*1440/50))))</f>
        <v>4.9999999999999982</v>
      </c>
      <c r="AM24" s="673">
        <f>AH24/24+AI24/1440</f>
        <v>0.77083333333333337</v>
      </c>
      <c r="AN24" s="673">
        <f>AJ24/24+AK24/1440</f>
        <v>0.94444444444444442</v>
      </c>
      <c r="AO24" s="579" t="str" cm="1">
        <f t="array" aca="1" ref="AO24" ca="1">IF(V24="","",IF(SUMPRODUCT((V24=$W$6:$W$3314)*(AG24=$AH$6:$AH$3314)*(AM24=$AN$6:$AN$3314)*(AN24=$AO$6:$AO$3314)*(ROW($W$6:$W$3314)&lt;&gt;ROW(V24))*((Q24=0)*($R$6:$R$3314&gt;0)+(Q24&gt;0)*($R$6:$R$3314=0)))&gt;0,"SALONES UNIDOS",IF(SUMPRODUCT((V24=$W$6:$W$3314)*(AG24=$AH$6:$AH$3314)*((AM24&lt;$AO$6:$AO$3314)*(AN24&gt;$AN$6:$AN$3314))*(ROW($W$6:$W$3314)&lt;&gt;ROW(V24)))&gt;0,"CRUZADO","Sin cruce")))</f>
        <v>Sin cruce</v>
      </c>
      <c r="AP24" s="673" t="str">
        <f>TRIM(CONCATENATE(G24,H24,E24,I24))</f>
        <v>AE2PRINCIPALA</v>
      </c>
      <c r="AQ24" s="673" t="str" cm="1">
        <f t="array" aca="1" ref="AQ24" ca="1">IF(AP24="","",IF(SUMPRODUCT((AP24=$AQ$6:$AQ$3314)*(AG24=$AH$6:$AH$3314)*(AM24=$AN$6:$AN$3314)*(AN24=$AO$6:$AO$3314)*(ROW($AQ$6:$AQ$3314)&lt;&gt;ROW(AP24))*((Q24=0)*($R$6:$R$3314&gt;0)+(Q24&gt;0)*($R$6:$R$3314=0)))&gt;0,"SALONES UNIDOS",IF(SUMPRODUCT((AP24=$AQ$6:$AQ$3314)*(AG24=$AH$6:$AH$3314)*((AM24&lt;$AO$6:$AO$3314)*(AN24&gt;$AN$6:$AN$3314))*(ROW($AQ$6:$AQ$3314)&lt;&gt;ROW(AP24)))&gt;0,"CRUZADO","Sin cruce")))</f>
        <v>Sin cruce</v>
      </c>
    </row>
    <row r="25" spans="1:43" ht="43.5">
      <c r="A25" t="s">
        <v>1881</v>
      </c>
      <c r="B25" s="12" t="s">
        <v>1081</v>
      </c>
      <c r="C25" s="789" t="s">
        <v>1715</v>
      </c>
      <c r="D25" s="789">
        <v>20261</v>
      </c>
      <c r="E25" s="12" t="s">
        <v>23</v>
      </c>
      <c r="F25" s="12" t="s">
        <v>20</v>
      </c>
      <c r="G25" s="12" t="s">
        <v>82</v>
      </c>
      <c r="H25" s="12">
        <v>1</v>
      </c>
      <c r="I25" s="12" t="s">
        <v>26</v>
      </c>
      <c r="J25" s="790" t="s">
        <v>1716</v>
      </c>
      <c r="K25" s="491" t="s">
        <v>1337</v>
      </c>
      <c r="L25" s="789" t="s">
        <v>1127</v>
      </c>
      <c r="M25" s="789" t="s">
        <v>1086</v>
      </c>
      <c r="N25" s="12" t="s">
        <v>731</v>
      </c>
      <c r="O25" s="789">
        <v>3</v>
      </c>
      <c r="P25" s="789">
        <v>2</v>
      </c>
      <c r="Q25" s="815">
        <v>5</v>
      </c>
      <c r="R25" s="789">
        <v>4</v>
      </c>
      <c r="S25" s="808"/>
      <c r="T25" s="789">
        <v>30</v>
      </c>
      <c r="U25" s="31" t="str">
        <f>IF(V25="","",IFERROR(INDEX(Docentes!B:B,MATCH(V25,Docentes!C:C,0)),"NUEVO"))</f>
        <v/>
      </c>
      <c r="V25" s="693"/>
      <c r="W25" s="693" t="s">
        <v>168</v>
      </c>
      <c r="X25" s="789" t="s">
        <v>1182</v>
      </c>
      <c r="Y25" s="789" t="s">
        <v>1089</v>
      </c>
      <c r="Z25" s="789" t="s">
        <v>16</v>
      </c>
      <c r="AA25" s="789" t="s">
        <v>1528</v>
      </c>
      <c r="AB25" s="789" t="s">
        <v>1283</v>
      </c>
      <c r="AC25" s="789" t="s">
        <v>1283</v>
      </c>
      <c r="AD25" s="789" t="s">
        <v>1283</v>
      </c>
      <c r="AE25" s="789" t="s">
        <v>1182</v>
      </c>
      <c r="AF25" s="31" t="str">
        <f>IF(AND(O25&gt;0,P25&gt;0),"TP",IF(AND(O25&gt;0,P25=0),"T","P"))</f>
        <v>TP</v>
      </c>
      <c r="AG25" s="789">
        <v>2</v>
      </c>
      <c r="AH25" s="789">
        <v>7</v>
      </c>
      <c r="AI25" s="789">
        <v>40</v>
      </c>
      <c r="AJ25" s="789">
        <v>11</v>
      </c>
      <c r="AK25" s="789">
        <v>50</v>
      </c>
      <c r="AL25" s="31">
        <f>IF(Q25=0,0,IF(AH25="",Q25,IF(W25="HIBRIDO VIRTUAL",0,((((AJ25/24)+(AK25/1440))-((AH25/24)+(AI25/1440)))*1440/50))))</f>
        <v>4.9999999999999982</v>
      </c>
      <c r="AM25" s="792">
        <f>AH25/24+AI25/1440</f>
        <v>0.31944444444444448</v>
      </c>
      <c r="AN25" s="792">
        <f>AJ25/24+AK25/1440</f>
        <v>0.49305555555555552</v>
      </c>
      <c r="AO25" s="31" t="str" cm="1">
        <f t="array" ref="AO25">IF(V25="","",IF(SUMPRODUCT((V25=$W$6:$W$3314)*(AG25=$AH$6:$AH$3314)*(AM25=$AN$6:$AN$3314)*(AN25=$AO$6:$AO$3314)*(ROW($W$6:$W$3314)&lt;&gt;ROW(V25))*((Q25=0)*($R$6:$R$3314&gt;0)+(Q25&gt;0)*($R$6:$R$3314=0)))&gt;0,"SALONES UNIDOS",IF(SUMPRODUCT((V25=$W$6:$W$3314)*(AG25=$AH$6:$AH$3314)*((AM25&lt;$AO$6:$AO$3314)*(AN25&gt;$AN$6:$AN$3314))*(ROW($W$6:$W$3314)&lt;&gt;ROW(V25)))&gt;0,"CRUZADO","Sin cruce")))</f>
        <v/>
      </c>
      <c r="AP25" s="792" t="str">
        <f>TRIM(CONCATENATE(G25,H25,E25,I25))</f>
        <v>IS1PRINCIPALB</v>
      </c>
      <c r="AQ25" s="792" t="str" cm="1">
        <f t="array" aca="1" ref="AQ25" ca="1">IF(AP25="","",IF(SUMPRODUCT((AP25=$AQ$6:$AQ$3314)*(AG25=$AH$6:$AH$3314)*(AM25=$AN$6:$AN$3314)*(AN25=$AO$6:$AO$3314)*(ROW($AQ$6:$AQ$3314)&lt;&gt;ROW(AP25))*((Q25=0)*($R$6:$R$3314&gt;0)+(Q25&gt;0)*($R$6:$R$3314=0)))&gt;0,"SALONES UNIDOS",IF(SUMPRODUCT((AP25=$AQ$6:$AQ$3314)*(AG25=$AH$6:$AH$3314)*((AM25&lt;$AO$6:$AO$3314)*(AN25&gt;$AN$6:$AN$3314))*(ROW($AQ$6:$AQ$3314)&lt;&gt;ROW(AP25)))&gt;0,"CRUZADO","Sin cruce")))</f>
        <v>Sin cruce</v>
      </c>
    </row>
    <row r="26" spans="1:43" s="883" customFormat="1" ht="43.5">
      <c r="A26" s="883" t="s">
        <v>1882</v>
      </c>
      <c r="B26" s="674" t="s">
        <v>1081</v>
      </c>
      <c r="C26" s="672" t="s">
        <v>1715</v>
      </c>
      <c r="D26" s="672">
        <v>20261</v>
      </c>
      <c r="E26" s="674" t="s">
        <v>23</v>
      </c>
      <c r="F26" s="674" t="s">
        <v>20</v>
      </c>
      <c r="G26" s="674" t="s">
        <v>82</v>
      </c>
      <c r="H26" s="674">
        <v>1</v>
      </c>
      <c r="I26" s="674" t="s">
        <v>26</v>
      </c>
      <c r="J26" s="697" t="s">
        <v>1716</v>
      </c>
      <c r="K26" s="694" t="s">
        <v>1337</v>
      </c>
      <c r="L26" s="672" t="s">
        <v>1127</v>
      </c>
      <c r="M26" s="672" t="s">
        <v>1086</v>
      </c>
      <c r="N26" s="674" t="s">
        <v>731</v>
      </c>
      <c r="O26" s="672">
        <v>3</v>
      </c>
      <c r="P26" s="672">
        <v>2</v>
      </c>
      <c r="Q26" s="684">
        <v>5</v>
      </c>
      <c r="R26" s="672">
        <v>4</v>
      </c>
      <c r="S26" s="682"/>
      <c r="T26" s="672">
        <v>30</v>
      </c>
      <c r="U26" s="579" t="str">
        <f>IF(V26="","",IFERROR(INDEX(Docentes!B:B,MATCH(V26,Docentes!C:C,0)),"NUEVO"))</f>
        <v>NUEVO</v>
      </c>
      <c r="V26" s="683" t="s">
        <v>606</v>
      </c>
      <c r="W26" s="683" t="s">
        <v>168</v>
      </c>
      <c r="X26" s="672" t="s">
        <v>1182</v>
      </c>
      <c r="Y26" s="672" t="s">
        <v>1089</v>
      </c>
      <c r="Z26" s="672" t="s">
        <v>16</v>
      </c>
      <c r="AA26" s="672" t="s">
        <v>1528</v>
      </c>
      <c r="AB26" s="672" t="s">
        <v>1283</v>
      </c>
      <c r="AC26" s="672" t="s">
        <v>1283</v>
      </c>
      <c r="AD26" s="672" t="s">
        <v>1283</v>
      </c>
      <c r="AE26" s="672" t="s">
        <v>1182</v>
      </c>
      <c r="AF26" s="579" t="str">
        <f>IF(AND(O26&gt;0,P26&gt;0),"TP",IF(AND(O26&gt;0,P26=0),"T","P"))</f>
        <v>TP</v>
      </c>
      <c r="AG26" s="672">
        <v>2</v>
      </c>
      <c r="AH26" s="672">
        <v>7</v>
      </c>
      <c r="AI26" s="672">
        <v>40</v>
      </c>
      <c r="AJ26" s="672">
        <v>11</v>
      </c>
      <c r="AK26" s="672">
        <v>50</v>
      </c>
      <c r="AL26" s="579">
        <f>IF(Q26=0,0,IF(AH26="",Q26,IF(W26="HIBRIDO VIRTUAL",0,((((AJ26/24)+(AK26/1440))-((AH26/24)+(AI26/1440)))*1440/50))))</f>
        <v>4.9999999999999982</v>
      </c>
      <c r="AM26" s="673">
        <f>AH26/24+AI26/1440</f>
        <v>0.31944444444444448</v>
      </c>
      <c r="AN26" s="673">
        <f>AJ26/24+AK26/1440</f>
        <v>0.49305555555555552</v>
      </c>
      <c r="AO26" s="579" t="str" cm="1">
        <f t="array" aca="1" ref="AO26" ca="1">IF(V26="","",IF(SUMPRODUCT((V26=$W$6:$W$3314)*(AG26=$AH$6:$AH$3314)*(AM26=$AN$6:$AN$3314)*(AN26=$AO$6:$AO$3314)*(ROW($W$6:$W$3314)&lt;&gt;ROW(V26))*((Q26=0)*($R$6:$R$3314&gt;0)+(Q26&gt;0)*($R$6:$R$3314=0)))&gt;0,"SALONES UNIDOS",IF(SUMPRODUCT((V26=$W$6:$W$3314)*(AG26=$AH$6:$AH$3314)*((AM26&lt;$AO$6:$AO$3314)*(AN26&gt;$AN$6:$AN$3314))*(ROW($W$6:$W$3314)&lt;&gt;ROW(V26)))&gt;0,"CRUZADO","Sin cruce")))</f>
        <v>Sin cruce</v>
      </c>
      <c r="AP26" s="673" t="str">
        <f>TRIM(CONCATENATE(G26,H26,E26,I26))</f>
        <v>IS1PRINCIPALB</v>
      </c>
      <c r="AQ26" s="673" t="str" cm="1">
        <f t="array" aca="1" ref="AQ26" ca="1">IF(AP26="","",IF(SUMPRODUCT((AP26=$AQ$6:$AQ$3314)*(AG26=$AH$6:$AH$3314)*(AM26=$AN$6:$AN$3314)*(AN26=$AO$6:$AO$3314)*(ROW($AQ$6:$AQ$3314)&lt;&gt;ROW(AP26))*((Q26=0)*($R$6:$R$3314&gt;0)+(Q26&gt;0)*($R$6:$R$3314=0)))&gt;0,"SALONES UNIDOS",IF(SUMPRODUCT((AP26=$AQ$6:$AQ$3314)*(AG26=$AH$6:$AH$3314)*((AM26&lt;$AO$6:$AO$3314)*(AN26&gt;$AN$6:$AN$3314))*(ROW($AQ$6:$AQ$3314)&lt;&gt;ROW(AP26)))&gt;0,"CRUZADO","Sin cruce")))</f>
        <v>Sin cruce</v>
      </c>
    </row>
    <row r="27" spans="1:43" ht="32.25">
      <c r="A27" t="s">
        <v>1881</v>
      </c>
      <c r="B27" s="11" t="s">
        <v>1081</v>
      </c>
      <c r="C27" s="31" t="s">
        <v>24</v>
      </c>
      <c r="D27" s="31">
        <v>20251</v>
      </c>
      <c r="E27" s="11" t="s">
        <v>13</v>
      </c>
      <c r="F27" s="11" t="s">
        <v>20</v>
      </c>
      <c r="G27" s="11" t="s">
        <v>25</v>
      </c>
      <c r="H27" s="11">
        <v>1</v>
      </c>
      <c r="I27" s="11" t="s">
        <v>16</v>
      </c>
      <c r="J27" s="803" t="s">
        <v>1134</v>
      </c>
      <c r="K27" s="35" t="s">
        <v>1135</v>
      </c>
      <c r="L27" s="31" t="s">
        <v>1127</v>
      </c>
      <c r="M27" s="31" t="s">
        <v>1086</v>
      </c>
      <c r="N27" s="11" t="s">
        <v>769</v>
      </c>
      <c r="O27" s="31">
        <v>3</v>
      </c>
      <c r="P27" s="31">
        <v>2</v>
      </c>
      <c r="Q27" s="262">
        <v>5</v>
      </c>
      <c r="R27" s="31">
        <v>4</v>
      </c>
      <c r="S27" s="181"/>
      <c r="T27" s="31">
        <v>40</v>
      </c>
      <c r="U27" s="31" t="str">
        <f>IF(V27="","",IFERROR(INDEX(Docentes!B:B,MATCH(V27,Docentes!C:C,0)),"NUEVO"))</f>
        <v>NUEVO</v>
      </c>
      <c r="V27" s="809" t="s">
        <v>617</v>
      </c>
      <c r="W27" s="793" t="s">
        <v>167</v>
      </c>
      <c r="X27" s="31" t="s">
        <v>1088</v>
      </c>
      <c r="Y27" s="31" t="s">
        <v>1089</v>
      </c>
      <c r="Z27" s="31" t="s">
        <v>1283</v>
      </c>
      <c r="AA27" s="31" t="s">
        <v>1283</v>
      </c>
      <c r="AB27" s="31" t="s">
        <v>1283</v>
      </c>
      <c r="AC27" s="31" t="s">
        <v>1283</v>
      </c>
      <c r="AD27" s="31" t="s">
        <v>1283</v>
      </c>
      <c r="AE27" s="31" t="s">
        <v>1088</v>
      </c>
      <c r="AF27" s="31" t="str">
        <f>IF(AND(O27&gt;0,P27&gt;0),"TP",IF(AND(O27&gt;0,P27=0),"T","P"))</f>
        <v>TP</v>
      </c>
      <c r="AG27" s="31">
        <v>2</v>
      </c>
      <c r="AH27" s="31">
        <v>18</v>
      </c>
      <c r="AI27" s="31">
        <v>30</v>
      </c>
      <c r="AJ27" s="31">
        <v>22</v>
      </c>
      <c r="AK27" s="31">
        <v>40</v>
      </c>
      <c r="AL27" s="31">
        <f>IF(Q27=0,0,IF(AH27="",Q27,IF(W27="HIBRIDO VIRTUAL",0,((((AJ27/24)+(AK27/1440))-((AH27/24)+(AI27/1440)))*1440/50))))</f>
        <v>4.9999999999999982</v>
      </c>
      <c r="AM27" s="792">
        <f>AH27/24+AI27/1440</f>
        <v>0.77083333333333337</v>
      </c>
      <c r="AN27" s="792">
        <f>AJ27/24+AK27/1440</f>
        <v>0.94444444444444442</v>
      </c>
      <c r="AO27" s="31" t="str" cm="1">
        <f t="array" aca="1" ref="AO27" ca="1">IF(V27="","",IF(SUMPRODUCT((V27=$W$6:$W$3314)*(AG27=$AH$6:$AH$3314)*(AM27=$AN$6:$AN$3314)*(AN27=$AO$6:$AO$3314)*(ROW($W$6:$W$3314)&lt;&gt;ROW(V27))*((Q27=0)*($R$6:$R$3314&gt;0)+(Q27&gt;0)*($R$6:$R$3314=0)))&gt;0,"SALONES UNIDOS",IF(SUMPRODUCT((V27=$W$6:$W$3314)*(AG27=$AH$6:$AH$3314)*((AM27&lt;$AO$6:$AO$3314)*(AN27&gt;$AN$6:$AN$3314))*(ROW($W$6:$W$3314)&lt;&gt;ROW(V27)))&gt;0,"CRUZADO","Sin cruce")))</f>
        <v>Sin cruce</v>
      </c>
      <c r="AP27" s="792" t="str">
        <f>TRIM(CONCATENATE(G27,H27,E27,I27))</f>
        <v>CA1FILIALA</v>
      </c>
      <c r="AQ27" s="792" t="str" cm="1">
        <f t="array" aca="1" ref="AQ27" ca="1">IF(AP27="","",IF(SUMPRODUCT((AP27=$AQ$6:$AQ$3314)*(AG27=$AH$6:$AH$3314)*(AM27=$AN$6:$AN$3314)*(AN27=$AO$6:$AO$3314)*(ROW($AQ$6:$AQ$3314)&lt;&gt;ROW(AP27))*((Q27=0)*($R$6:$R$3314&gt;0)+(Q27&gt;0)*($R$6:$R$3314=0)))&gt;0,"SALONES UNIDOS",IF(SUMPRODUCT((AP27=$AQ$6:$AQ$3314)*(AG27=$AH$6:$AH$3314)*((AM27&lt;$AO$6:$AO$3314)*(AN27&gt;$AN$6:$AN$3314))*(ROW($AQ$6:$AQ$3314)&lt;&gt;ROW(AP27)))&gt;0,"CRUZADO","Sin cruce")))</f>
        <v>Sin cruce</v>
      </c>
    </row>
    <row r="28" spans="1:43" s="883" customFormat="1" ht="32.25">
      <c r="A28" s="883" t="s">
        <v>1882</v>
      </c>
      <c r="B28" s="453" t="s">
        <v>1081</v>
      </c>
      <c r="C28" s="579" t="s">
        <v>24</v>
      </c>
      <c r="D28" s="579">
        <v>20251</v>
      </c>
      <c r="E28" s="453" t="s">
        <v>13</v>
      </c>
      <c r="F28" s="453" t="s">
        <v>20</v>
      </c>
      <c r="G28" s="453" t="s">
        <v>25</v>
      </c>
      <c r="H28" s="453">
        <v>1</v>
      </c>
      <c r="I28" s="453" t="s">
        <v>16</v>
      </c>
      <c r="J28" s="677" t="s">
        <v>1134</v>
      </c>
      <c r="K28" s="584" t="s">
        <v>1135</v>
      </c>
      <c r="L28" s="579" t="s">
        <v>1127</v>
      </c>
      <c r="M28" s="579" t="s">
        <v>1086</v>
      </c>
      <c r="N28" s="453" t="s">
        <v>769</v>
      </c>
      <c r="O28" s="579">
        <v>3</v>
      </c>
      <c r="P28" s="579">
        <v>2</v>
      </c>
      <c r="Q28" s="675">
        <v>5</v>
      </c>
      <c r="R28" s="579">
        <v>4</v>
      </c>
      <c r="S28" s="676"/>
      <c r="T28" s="579">
        <v>40</v>
      </c>
      <c r="U28" s="675" t="str">
        <f>IF(V28="","",IFERROR(INDEX(Docentes!B:B,MATCH(V28,Docentes!C:C,0)),"NUEVO"))</f>
        <v>NUEVO</v>
      </c>
      <c r="V28" s="692" t="s">
        <v>563</v>
      </c>
      <c r="W28" s="678" t="s">
        <v>167</v>
      </c>
      <c r="X28" s="579" t="s">
        <v>1088</v>
      </c>
      <c r="Y28" s="579" t="s">
        <v>1089</v>
      </c>
      <c r="Z28" s="579" t="s">
        <v>1283</v>
      </c>
      <c r="AA28" s="579" t="s">
        <v>1283</v>
      </c>
      <c r="AB28" s="579" t="s">
        <v>1283</v>
      </c>
      <c r="AC28" s="579" t="s">
        <v>1283</v>
      </c>
      <c r="AD28" s="579" t="s">
        <v>1283</v>
      </c>
      <c r="AE28" s="579" t="s">
        <v>1088</v>
      </c>
      <c r="AF28" s="579" t="str">
        <f>IF(AND(O28&gt;0,P28&gt;0),"TP",IF(AND(O28&gt;0,P28=0),"T","P"))</f>
        <v>TP</v>
      </c>
      <c r="AG28" s="579">
        <v>2</v>
      </c>
      <c r="AH28" s="579">
        <v>18</v>
      </c>
      <c r="AI28" s="579">
        <v>30</v>
      </c>
      <c r="AJ28" s="579">
        <v>22</v>
      </c>
      <c r="AK28" s="579">
        <v>40</v>
      </c>
      <c r="AL28" s="579">
        <f>IF(Q28=0,0,IF(AH28="",Q28,IF(W28="HIBRIDO VIRTUAL",0,((((AJ28/24)+(AK28/1440))-((AH28/24)+(AI28/1440)))*1440/50))))</f>
        <v>4.9999999999999982</v>
      </c>
      <c r="AM28" s="673">
        <f>AH28/24+AI28/1440</f>
        <v>0.77083333333333337</v>
      </c>
      <c r="AN28" s="673">
        <f>AJ28/24+AK28/1440</f>
        <v>0.94444444444444442</v>
      </c>
      <c r="AO28" s="579" t="str" cm="1">
        <f t="array" aca="1" ref="AO28" ca="1">IF(V28="","",IF(SUMPRODUCT((V28=$W$6:$W$3314)*(AG28=$AH$6:$AH$3314)*(AM28=$AN$6:$AN$3314)*(AN28=$AO$6:$AO$3314)*(ROW($W$6:$W$3314)&lt;&gt;ROW(V28))*((Q28=0)*($R$6:$R$3314&gt;0)+(Q28&gt;0)*($R$6:$R$3314=0)))&gt;0,"SALONES UNIDOS",IF(SUMPRODUCT((V28=$W$6:$W$3314)*(AG28=$AH$6:$AH$3314)*((AM28&lt;$AO$6:$AO$3314)*(AN28&gt;$AN$6:$AN$3314))*(ROW($W$6:$W$3314)&lt;&gt;ROW(V28)))&gt;0,"CRUZADO","Sin cruce")))</f>
        <v>Sin cruce</v>
      </c>
      <c r="AP28" s="673" t="str">
        <f>TRIM(CONCATENATE(G28,H28,E28,I28))</f>
        <v>CA1FILIALA</v>
      </c>
      <c r="AQ28" s="673" t="str" cm="1">
        <f t="array" aca="1" ref="AQ28" ca="1">IF(AP28="","",IF(SUMPRODUCT((AP28=$AQ$6:$AQ$3314)*(AG28=$AH$6:$AH$3314)*(AM28=$AN$6:$AN$3314)*(AN28=$AO$6:$AO$3314)*(ROW($AQ$6:$AQ$3314)&lt;&gt;ROW(AP28))*((Q28=0)*($R$6:$R$3314&gt;0)+(Q28&gt;0)*($R$6:$R$3314=0)))&gt;0,"SALONES UNIDOS",IF(SUMPRODUCT((AP28=$AQ$6:$AQ$3314)*(AG28=$AH$6:$AH$3314)*((AM28&lt;$AO$6:$AO$3314)*(AN28&gt;$AN$6:$AN$3314))*(ROW($AQ$6:$AQ$3314)&lt;&gt;ROW(AP28)))&gt;0,"CRUZADO","Sin cruce")))</f>
        <v>Sin cruce</v>
      </c>
    </row>
    <row r="29" spans="1:43" ht="32.25">
      <c r="A29" t="s">
        <v>1881</v>
      </c>
      <c r="B29" s="12" t="s">
        <v>1081</v>
      </c>
      <c r="C29" s="194" t="s">
        <v>1506</v>
      </c>
      <c r="D29" s="194">
        <v>20261</v>
      </c>
      <c r="E29" s="11" t="s">
        <v>23</v>
      </c>
      <c r="F29" s="11" t="s">
        <v>20</v>
      </c>
      <c r="G29" s="11" t="s">
        <v>21</v>
      </c>
      <c r="H29" s="11">
        <v>3</v>
      </c>
      <c r="I29" s="11" t="s">
        <v>26</v>
      </c>
      <c r="J29" s="790" t="s">
        <v>1470</v>
      </c>
      <c r="K29" s="491" t="s">
        <v>1152</v>
      </c>
      <c r="L29" s="789" t="s">
        <v>1101</v>
      </c>
      <c r="M29" s="789" t="s">
        <v>1164</v>
      </c>
      <c r="N29" s="12" t="s">
        <v>769</v>
      </c>
      <c r="O29" s="789">
        <v>3</v>
      </c>
      <c r="P29" s="789">
        <v>2</v>
      </c>
      <c r="Q29" s="815">
        <v>5</v>
      </c>
      <c r="R29" s="789">
        <v>4</v>
      </c>
      <c r="S29" s="181"/>
      <c r="T29" s="31">
        <v>18</v>
      </c>
      <c r="U29" s="31" t="str">
        <f>IF(V29="","",IFERROR(INDEX(Docentes!B:B,MATCH(V29,Docentes!C:C,0)),"NUEVO"))</f>
        <v>NUEVO</v>
      </c>
      <c r="V29" s="791" t="s">
        <v>336</v>
      </c>
      <c r="W29" s="265" t="s">
        <v>167</v>
      </c>
      <c r="X29" s="789" t="s">
        <v>1088</v>
      </c>
      <c r="Y29" s="789" t="s">
        <v>1089</v>
      </c>
      <c r="Z29" s="789"/>
      <c r="AA29" s="789"/>
      <c r="AB29" s="789"/>
      <c r="AC29" s="789"/>
      <c r="AD29" s="789"/>
      <c r="AE29" s="789" t="s">
        <v>1088</v>
      </c>
      <c r="AF29" s="31" t="str">
        <f>IF(AND(O29&gt;0,P29&gt;0),"TP",IF(AND(O29&gt;0,P29=0),"T","P"))</f>
        <v>TP</v>
      </c>
      <c r="AG29" s="789">
        <v>5</v>
      </c>
      <c r="AH29" s="789">
        <v>18</v>
      </c>
      <c r="AI29" s="789">
        <v>30</v>
      </c>
      <c r="AJ29" s="789">
        <v>22</v>
      </c>
      <c r="AK29" s="789">
        <v>40</v>
      </c>
      <c r="AL29" s="31">
        <f>IF(Q29=0,0,IF(AH29="",Q29,IF(W29="HIBRIDO VIRTUAL",0,((((AJ29/24)+(AK29/1440))-((AH29/24)+(AI29/1440)))*1440/50))))</f>
        <v>4.9999999999999982</v>
      </c>
      <c r="AM29" s="792">
        <f>AH29/24+AI29/1440</f>
        <v>0.77083333333333337</v>
      </c>
      <c r="AN29" s="792">
        <f>AJ29/24+AK29/1440</f>
        <v>0.94444444444444442</v>
      </c>
      <c r="AO29" s="31" t="str" cm="1">
        <f t="array" aca="1" ref="AO29" ca="1">IF(V29="","",IF(SUMPRODUCT((V29=$W$6:$W$3314)*(AG29=$AH$6:$AH$3314)*(AM29=$AN$6:$AN$3314)*(AN29=$AO$6:$AO$3314)*(ROW($W$6:$W$3314)&lt;&gt;ROW(V29))*((Q29=0)*($R$6:$R$3314&gt;0)+(Q29&gt;0)*($R$6:$R$3314=0)))&gt;0,"SALONES UNIDOS",IF(SUMPRODUCT((V29=$W$6:$W$3314)*(AG29=$AH$6:$AH$3314)*((AM29&lt;$AO$6:$AO$3314)*(AN29&gt;$AN$6:$AN$3314))*(ROW($W$6:$W$3314)&lt;&gt;ROW(V29)))&gt;0,"CRUZADO","Sin cruce")))</f>
        <v>Sin cruce</v>
      </c>
      <c r="AP29" s="792" t="str">
        <f>TRIM(CONCATENATE(G29,H29,E29,I29))</f>
        <v>AE3PRINCIPALB</v>
      </c>
      <c r="AQ29" s="792" t="str" cm="1">
        <f t="array" aca="1" ref="AQ29" ca="1">IF(AP29="","",IF(SUMPRODUCT((AP29=$AQ$6:$AQ$3314)*(AG29=$AH$6:$AH$3314)*(AM29=$AN$6:$AN$3314)*(AN29=$AO$6:$AO$3314)*(ROW($AQ$6:$AQ$3314)&lt;&gt;ROW(AP29))*((Q29=0)*($R$6:$R$3314&gt;0)+(Q29&gt;0)*($R$6:$R$3314=0)))&gt;0,"SALONES UNIDOS",IF(SUMPRODUCT((AP29=$AQ$6:$AQ$3314)*(AG29=$AH$6:$AH$3314)*((AM29&lt;$AO$6:$AO$3314)*(AN29&gt;$AN$6:$AN$3314))*(ROW($AQ$6:$AQ$3314)&lt;&gt;ROW(AP29)))&gt;0,"CRUZADO","Sin cruce")))</f>
        <v>Sin cruce</v>
      </c>
    </row>
    <row r="30" spans="1:43" s="883" customFormat="1" ht="32.25">
      <c r="A30" s="883" t="s">
        <v>1882</v>
      </c>
      <c r="B30" s="674" t="s">
        <v>1081</v>
      </c>
      <c r="C30" s="681" t="s">
        <v>1506</v>
      </c>
      <c r="D30" s="681">
        <v>20261</v>
      </c>
      <c r="E30" s="453" t="s">
        <v>23</v>
      </c>
      <c r="F30" s="453" t="s">
        <v>20</v>
      </c>
      <c r="G30" s="453" t="s">
        <v>21</v>
      </c>
      <c r="H30" s="453">
        <v>3</v>
      </c>
      <c r="I30" s="453" t="s">
        <v>26</v>
      </c>
      <c r="J30" s="697" t="s">
        <v>1470</v>
      </c>
      <c r="K30" s="694" t="s">
        <v>1152</v>
      </c>
      <c r="L30" s="672" t="s">
        <v>1101</v>
      </c>
      <c r="M30" s="672" t="s">
        <v>1164</v>
      </c>
      <c r="N30" s="674" t="s">
        <v>769</v>
      </c>
      <c r="O30" s="672">
        <v>3</v>
      </c>
      <c r="P30" s="672">
        <v>2</v>
      </c>
      <c r="Q30" s="684">
        <v>5</v>
      </c>
      <c r="R30" s="672">
        <v>4</v>
      </c>
      <c r="S30" s="676"/>
      <c r="T30" s="579">
        <v>18</v>
      </c>
      <c r="U30" s="579" t="str">
        <f>IF(V30="","",IFERROR(INDEX(Docentes!B:B,MATCH(V30,Docentes!C:C,0)),"NUEVO"))</f>
        <v>NUEVO</v>
      </c>
      <c r="V30" s="692" t="s">
        <v>350</v>
      </c>
      <c r="W30" s="671" t="s">
        <v>167</v>
      </c>
      <c r="X30" s="672" t="s">
        <v>1088</v>
      </c>
      <c r="Y30" s="672" t="s">
        <v>1089</v>
      </c>
      <c r="Z30" s="672"/>
      <c r="AA30" s="672"/>
      <c r="AB30" s="672"/>
      <c r="AC30" s="672"/>
      <c r="AD30" s="672"/>
      <c r="AE30" s="672" t="s">
        <v>1088</v>
      </c>
      <c r="AF30" s="579" t="str">
        <f>IF(AND(O30&gt;0,P30&gt;0),"TP",IF(AND(O30&gt;0,P30=0),"T","P"))</f>
        <v>TP</v>
      </c>
      <c r="AG30" s="672">
        <v>5</v>
      </c>
      <c r="AH30" s="672">
        <v>18</v>
      </c>
      <c r="AI30" s="672">
        <v>30</v>
      </c>
      <c r="AJ30" s="672">
        <v>22</v>
      </c>
      <c r="AK30" s="672">
        <v>40</v>
      </c>
      <c r="AL30" s="579">
        <f>IF(Q30=0,0,IF(AH30="",Q30,IF(W30="HIBRIDO VIRTUAL",0,((((AJ30/24)+(AK30/1440))-((AH30/24)+(AI30/1440)))*1440/50))))</f>
        <v>4.9999999999999982</v>
      </c>
      <c r="AM30" s="673">
        <f>AH30/24+AI30/1440</f>
        <v>0.77083333333333337</v>
      </c>
      <c r="AN30" s="673">
        <f>AJ30/24+AK30/1440</f>
        <v>0.94444444444444442</v>
      </c>
      <c r="AO30" s="579" t="str" cm="1">
        <f t="array" aca="1" ref="AO30" ca="1">IF(V30="","",IF(SUMPRODUCT((V30=$W$6:$W$3314)*(AG30=$AH$6:$AH$3314)*(AM30=$AN$6:$AN$3314)*(AN30=$AO$6:$AO$3314)*(ROW($W$6:$W$3314)&lt;&gt;ROW(V30))*((Q30=0)*($R$6:$R$3314&gt;0)+(Q30&gt;0)*($R$6:$R$3314=0)))&gt;0,"SALONES UNIDOS",IF(SUMPRODUCT((V30=$W$6:$W$3314)*(AG30=$AH$6:$AH$3314)*((AM30&lt;$AO$6:$AO$3314)*(AN30&gt;$AN$6:$AN$3314))*(ROW($W$6:$W$3314)&lt;&gt;ROW(V30)))&gt;0,"CRUZADO","Sin cruce")))</f>
        <v>Sin cruce</v>
      </c>
      <c r="AP30" s="673" t="str">
        <f>TRIM(CONCATENATE(G30,H30,E30,I30))</f>
        <v>AE3PRINCIPALB</v>
      </c>
      <c r="AQ30" s="673" t="str" cm="1">
        <f t="array" aca="1" ref="AQ30" ca="1">IF(AP30="","",IF(SUMPRODUCT((AP30=$AQ$6:$AQ$3314)*(AG30=$AH$6:$AH$3314)*(AM30=$AN$6:$AN$3314)*(AN30=$AO$6:$AO$3314)*(ROW($AQ$6:$AQ$3314)&lt;&gt;ROW(AP30))*((Q30=0)*($R$6:$R$3314&gt;0)+(Q30&gt;0)*($R$6:$R$3314=0)))&gt;0,"SALONES UNIDOS",IF(SUMPRODUCT((AP30=$AQ$6:$AQ$3314)*(AG30=$AH$6:$AH$3314)*((AM30&lt;$AO$6:$AO$3314)*(AN30&gt;$AN$6:$AN$3314))*(ROW($AQ$6:$AQ$3314)&lt;&gt;ROW(AP30)))&gt;0,"CRUZADO","Sin cruce")))</f>
        <v>Sin cruce</v>
      </c>
    </row>
    <row r="31" spans="1:43" ht="32.25">
      <c r="A31" t="s">
        <v>1881</v>
      </c>
      <c r="B31" s="12" t="s">
        <v>1081</v>
      </c>
      <c r="C31" s="795" t="s">
        <v>770</v>
      </c>
      <c r="D31" s="795">
        <v>20251</v>
      </c>
      <c r="E31" s="12" t="s">
        <v>23</v>
      </c>
      <c r="F31" s="12" t="s">
        <v>20</v>
      </c>
      <c r="G31" s="12" t="s">
        <v>21</v>
      </c>
      <c r="H31" s="12">
        <v>2</v>
      </c>
      <c r="I31" s="12" t="s">
        <v>26</v>
      </c>
      <c r="J31" s="790" t="s">
        <v>1499</v>
      </c>
      <c r="K31" s="491" t="s">
        <v>1452</v>
      </c>
      <c r="L31" s="789" t="s">
        <v>1085</v>
      </c>
      <c r="M31" s="789" t="s">
        <v>1164</v>
      </c>
      <c r="N31" s="12" t="s">
        <v>769</v>
      </c>
      <c r="O31" s="31">
        <v>3</v>
      </c>
      <c r="P31" s="31">
        <v>2</v>
      </c>
      <c r="Q31" s="262">
        <v>5</v>
      </c>
      <c r="R31" s="31">
        <v>4</v>
      </c>
      <c r="S31" s="181"/>
      <c r="T31" s="31">
        <v>12</v>
      </c>
      <c r="U31" s="31" t="str">
        <f>IF(V31="","",IFERROR(INDEX(Docentes!B:B,MATCH(V31,Docentes!C:C,0)),"NUEVO"))</f>
        <v/>
      </c>
      <c r="V31" s="794"/>
      <c r="W31" s="265" t="s">
        <v>167</v>
      </c>
      <c r="X31" s="789" t="s">
        <v>1088</v>
      </c>
      <c r="Y31" s="789" t="s">
        <v>1089</v>
      </c>
      <c r="Z31" s="789" t="s">
        <v>1283</v>
      </c>
      <c r="AA31" s="789" t="s">
        <v>1283</v>
      </c>
      <c r="AB31" s="789" t="s">
        <v>1283</v>
      </c>
      <c r="AC31" s="31" t="s">
        <v>1283</v>
      </c>
      <c r="AD31" s="789" t="s">
        <v>1283</v>
      </c>
      <c r="AE31" s="789" t="s">
        <v>1088</v>
      </c>
      <c r="AF31" s="31" t="str">
        <f>IF(AND(O31&gt;0,P31&gt;0),"TP",IF(AND(O31&gt;0,P31=0),"T","P"))</f>
        <v>TP</v>
      </c>
      <c r="AG31" s="31">
        <v>2</v>
      </c>
      <c r="AH31" s="31">
        <v>18</v>
      </c>
      <c r="AI31" s="31">
        <v>30</v>
      </c>
      <c r="AJ31" s="31">
        <v>22</v>
      </c>
      <c r="AK31" s="31">
        <v>40</v>
      </c>
      <c r="AL31" s="31">
        <f>IF(Q31=0,0,IF(AH31="",Q31,IF(W31="HIBRIDO VIRTUAL",0,((((AJ31/24)+(AK31/1440))-((AH31/24)+(AI31/1440)))*1440/50))))</f>
        <v>4.9999999999999982</v>
      </c>
      <c r="AM31" s="792">
        <f>AH31/24+AI31/1440</f>
        <v>0.77083333333333337</v>
      </c>
      <c r="AN31" s="792">
        <f>AJ31/24+AK31/1440</f>
        <v>0.94444444444444442</v>
      </c>
      <c r="AO31" s="31" t="str" cm="1">
        <f t="array" ref="AO31">IF(V31="","",IF(SUMPRODUCT((V31=$W$6:$W$3314)*(AG31=$AH$6:$AH$3314)*(AM31=$AN$6:$AN$3314)*(AN31=$AO$6:$AO$3314)*(ROW($W$6:$W$3314)&lt;&gt;ROW(V31))*((Q31=0)*($R$6:$R$3314&gt;0)+(Q31&gt;0)*($R$6:$R$3314=0)))&gt;0,"SALONES UNIDOS",IF(SUMPRODUCT((V31=$W$6:$W$3314)*(AG31=$AH$6:$AH$3314)*((AM31&lt;$AO$6:$AO$3314)*(AN31&gt;$AN$6:$AN$3314))*(ROW($W$6:$W$3314)&lt;&gt;ROW(V31)))&gt;0,"CRUZADO","Sin cruce")))</f>
        <v/>
      </c>
      <c r="AP31" s="792" t="str">
        <f>TRIM(CONCATENATE(G31,H31,E31,I31))</f>
        <v>AE2PRINCIPALB</v>
      </c>
      <c r="AQ31" s="792" t="str" cm="1">
        <f t="array" aca="1" ref="AQ31" ca="1">IF(AP31="","",IF(SUMPRODUCT((AP31=$AQ$6:$AQ$3314)*(AG31=$AH$6:$AH$3314)*(AM31=$AN$6:$AN$3314)*(AN31=$AO$6:$AO$3314)*(ROW($AQ$6:$AQ$3314)&lt;&gt;ROW(AP31))*((Q31=0)*($R$6:$R$3314&gt;0)+(Q31&gt;0)*($R$6:$R$3314=0)))&gt;0,"SALONES UNIDOS",IF(SUMPRODUCT((AP31=$AQ$6:$AQ$3314)*(AG31=$AH$6:$AH$3314)*((AM31&lt;$AO$6:$AO$3314)*(AN31&gt;$AN$6:$AN$3314))*(ROW($AQ$6:$AQ$3314)&lt;&gt;ROW(AP31)))&gt;0,"CRUZADO","Sin cruce")))</f>
        <v>Sin cruce</v>
      </c>
    </row>
    <row r="32" spans="1:43" s="883" customFormat="1" ht="32.25">
      <c r="A32" s="883" t="s">
        <v>1882</v>
      </c>
      <c r="B32" s="674" t="s">
        <v>1081</v>
      </c>
      <c r="C32" s="691" t="s">
        <v>770</v>
      </c>
      <c r="D32" s="691">
        <v>20251</v>
      </c>
      <c r="E32" s="674" t="s">
        <v>23</v>
      </c>
      <c r="F32" s="674" t="s">
        <v>20</v>
      </c>
      <c r="G32" s="674" t="s">
        <v>21</v>
      </c>
      <c r="H32" s="674">
        <v>2</v>
      </c>
      <c r="I32" s="674" t="s">
        <v>26</v>
      </c>
      <c r="J32" s="697" t="s">
        <v>1499</v>
      </c>
      <c r="K32" s="694" t="s">
        <v>1452</v>
      </c>
      <c r="L32" s="672" t="s">
        <v>1085</v>
      </c>
      <c r="M32" s="672" t="s">
        <v>1164</v>
      </c>
      <c r="N32" s="674" t="s">
        <v>769</v>
      </c>
      <c r="O32" s="579">
        <v>3</v>
      </c>
      <c r="P32" s="579">
        <v>2</v>
      </c>
      <c r="Q32" s="675">
        <v>5</v>
      </c>
      <c r="R32" s="579">
        <v>4</v>
      </c>
      <c r="S32" s="676"/>
      <c r="T32" s="579">
        <v>12</v>
      </c>
      <c r="U32" s="579" t="str">
        <f>IF(V32="","",IFERROR(INDEX(Docentes!B:B,MATCH(V32,Docentes!C:C,0)),"NUEVO"))</f>
        <v>NUEVO</v>
      </c>
      <c r="V32" s="692" t="s">
        <v>325</v>
      </c>
      <c r="W32" s="671" t="s">
        <v>167</v>
      </c>
      <c r="X32" s="672" t="s">
        <v>1088</v>
      </c>
      <c r="Y32" s="672" t="s">
        <v>1089</v>
      </c>
      <c r="Z32" s="672" t="s">
        <v>1283</v>
      </c>
      <c r="AA32" s="672" t="s">
        <v>1283</v>
      </c>
      <c r="AB32" s="672" t="s">
        <v>1283</v>
      </c>
      <c r="AC32" s="579" t="s">
        <v>1283</v>
      </c>
      <c r="AD32" s="672" t="s">
        <v>1283</v>
      </c>
      <c r="AE32" s="672" t="s">
        <v>1088</v>
      </c>
      <c r="AF32" s="579" t="str">
        <f>IF(AND(O32&gt;0,P32&gt;0),"TP",IF(AND(O32&gt;0,P32=0),"T","P"))</f>
        <v>TP</v>
      </c>
      <c r="AG32" s="579">
        <v>2</v>
      </c>
      <c r="AH32" s="579">
        <v>18</v>
      </c>
      <c r="AI32" s="579">
        <v>30</v>
      </c>
      <c r="AJ32" s="579">
        <v>22</v>
      </c>
      <c r="AK32" s="579">
        <v>40</v>
      </c>
      <c r="AL32" s="579">
        <f>IF(Q32=0,0,IF(AH32="",Q32,IF(W32="HIBRIDO VIRTUAL",0,((((AJ32/24)+(AK32/1440))-((AH32/24)+(AI32/1440)))*1440/50))))</f>
        <v>4.9999999999999982</v>
      </c>
      <c r="AM32" s="673">
        <f>AH32/24+AI32/1440</f>
        <v>0.77083333333333337</v>
      </c>
      <c r="AN32" s="673">
        <f>AJ32/24+AK32/1440</f>
        <v>0.94444444444444442</v>
      </c>
      <c r="AO32" s="579" t="str" cm="1">
        <f t="array" aca="1" ref="AO32" ca="1">IF(V32="","",IF(SUMPRODUCT((V32=$W$6:$W$3314)*(AG32=$AH$6:$AH$3314)*(AM32=$AN$6:$AN$3314)*(AN32=$AO$6:$AO$3314)*(ROW($W$6:$W$3314)&lt;&gt;ROW(V32))*((Q32=0)*($R$6:$R$3314&gt;0)+(Q32&gt;0)*($R$6:$R$3314=0)))&gt;0,"SALONES UNIDOS",IF(SUMPRODUCT((V32=$W$6:$W$3314)*(AG32=$AH$6:$AH$3314)*((AM32&lt;$AO$6:$AO$3314)*(AN32&gt;$AN$6:$AN$3314))*(ROW($W$6:$W$3314)&lt;&gt;ROW(V32)))&gt;0,"CRUZADO","Sin cruce")))</f>
        <v>Sin cruce</v>
      </c>
      <c r="AP32" s="673" t="str">
        <f>TRIM(CONCATENATE(G32,H32,E32,I32))</f>
        <v>AE2PRINCIPALB</v>
      </c>
      <c r="AQ32" s="673" t="str" cm="1">
        <f t="array" aca="1" ref="AQ32" ca="1">IF(AP32="","",IF(SUMPRODUCT((AP32=$AQ$6:$AQ$3314)*(AG32=$AH$6:$AH$3314)*(AM32=$AN$6:$AN$3314)*(AN32=$AO$6:$AO$3314)*(ROW($AQ$6:$AQ$3314)&lt;&gt;ROW(AP32))*((Q32=0)*($R$6:$R$3314&gt;0)+(Q32&gt;0)*($R$6:$R$3314=0)))&gt;0,"SALONES UNIDOS",IF(SUMPRODUCT((AP32=$AQ$6:$AQ$3314)*(AG32=$AH$6:$AH$3314)*((AM32&lt;$AO$6:$AO$3314)*(AN32&gt;$AN$6:$AN$3314))*(ROW($AQ$6:$AQ$3314)&lt;&gt;ROW(AP32)))&gt;0,"CRUZADO","Sin cruce")))</f>
        <v>Sin cruce</v>
      </c>
    </row>
    <row r="33" spans="1:44" ht="43.5">
      <c r="A33" t="s">
        <v>1881</v>
      </c>
      <c r="B33" s="12" t="s">
        <v>1081</v>
      </c>
      <c r="C33" s="789" t="s">
        <v>781</v>
      </c>
      <c r="D33" s="789">
        <v>20261</v>
      </c>
      <c r="E33" s="12" t="s">
        <v>13</v>
      </c>
      <c r="F33" s="12" t="s">
        <v>20</v>
      </c>
      <c r="G33" s="12" t="s">
        <v>30</v>
      </c>
      <c r="H33" s="12">
        <v>2</v>
      </c>
      <c r="I33" s="12" t="s">
        <v>26</v>
      </c>
      <c r="J33" s="790" t="s">
        <v>1199</v>
      </c>
      <c r="K33" s="491" t="s">
        <v>1200</v>
      </c>
      <c r="L33" s="789" t="s">
        <v>1127</v>
      </c>
      <c r="M33" s="789" t="s">
        <v>1086</v>
      </c>
      <c r="N33" s="12" t="s">
        <v>731</v>
      </c>
      <c r="O33" s="789">
        <v>2</v>
      </c>
      <c r="P33" s="789">
        <v>0</v>
      </c>
      <c r="Q33" s="815">
        <v>2</v>
      </c>
      <c r="R33" s="789">
        <v>3</v>
      </c>
      <c r="S33" s="181"/>
      <c r="T33" s="789">
        <v>22</v>
      </c>
      <c r="U33" s="31" t="str">
        <f>IF(V33="","",IFERROR(INDEX(Docentes!B:B,MATCH(V33,Docentes!C:C,0)),"NUEVO"))</f>
        <v>NUEVO</v>
      </c>
      <c r="V33" s="693" t="s">
        <v>242</v>
      </c>
      <c r="W33" s="265" t="s">
        <v>168</v>
      </c>
      <c r="X33" s="789" t="s">
        <v>1088</v>
      </c>
      <c r="Y33" s="789" t="s">
        <v>1089</v>
      </c>
      <c r="Z33" s="789" t="s">
        <v>60</v>
      </c>
      <c r="AA33" s="789" t="s">
        <v>1196</v>
      </c>
      <c r="AB33" s="789">
        <v>31</v>
      </c>
      <c r="AC33" s="789" t="s">
        <v>1283</v>
      </c>
      <c r="AD33" s="789" t="s">
        <v>1283</v>
      </c>
      <c r="AE33" s="789" t="s">
        <v>1088</v>
      </c>
      <c r="AF33" s="31" t="str">
        <f>IF(AND(O33&gt;0,P33&gt;0),"TP",IF(AND(O33&gt;0,P33=0),"T","P"))</f>
        <v>T</v>
      </c>
      <c r="AG33" s="789">
        <v>5</v>
      </c>
      <c r="AH33" s="789">
        <v>21</v>
      </c>
      <c r="AI33" s="789">
        <v>50</v>
      </c>
      <c r="AJ33" s="789">
        <v>23</v>
      </c>
      <c r="AK33" s="789">
        <v>30</v>
      </c>
      <c r="AL33" s="31">
        <f>IF(Q33=0,0,IF(AH33="",Q33,IF(W33="HIBRIDO VIRTUAL",0,((((AJ33/24)+(AK33/1440))-((AH33/24)+(AI33/1440)))*1440/50))))</f>
        <v>2.0000000000000027</v>
      </c>
      <c r="AM33" s="792">
        <f>AH33/24+AI33/1440</f>
        <v>0.90972222222222221</v>
      </c>
      <c r="AN33" s="792">
        <f>AJ33/24+AK33/1440</f>
        <v>0.97916666666666674</v>
      </c>
      <c r="AO33" s="31" t="str" cm="1">
        <f t="array" aca="1" ref="AO33" ca="1">IF(V33="","",IF(SUMPRODUCT((V33=$W$6:$W$3314)*(AG33=$AH$6:$AH$3314)*(AM33=$AN$6:$AN$3314)*(AN33=$AO$6:$AO$3314)*(ROW($W$6:$W$3314)&lt;&gt;ROW(V33))*((Q33=0)*($R$6:$R$3314&gt;0)+(Q33&gt;0)*($R$6:$R$3314=0)))&gt;0,"SALONES UNIDOS",IF(SUMPRODUCT((V33=$W$6:$W$3314)*(AG33=$AH$6:$AH$3314)*((AM33&lt;$AO$6:$AO$3314)*(AN33&gt;$AN$6:$AN$3314))*(ROW($W$6:$W$3314)&lt;&gt;ROW(V33)))&gt;0,"CRUZADO","Sin cruce")))</f>
        <v>Sin cruce</v>
      </c>
      <c r="AP33" s="792" t="str">
        <f>TRIM(CONCATENATE(G33,H33,E33,I33))</f>
        <v>DE2FILIALB</v>
      </c>
      <c r="AQ33" s="792" t="str" cm="1">
        <f t="array" aca="1" ref="AQ33" ca="1">IF(AP33="","",IF(SUMPRODUCT((AP33=$AQ$6:$AQ$3314)*(AG33=$AH$6:$AH$3314)*(AM33=$AN$6:$AN$3314)*(AN33=$AO$6:$AO$3314)*(ROW($AQ$6:$AQ$3314)&lt;&gt;ROW(AP33))*((Q33=0)*($R$6:$R$3314&gt;0)+(Q33&gt;0)*($R$6:$R$3314=0)))&gt;0,"SALONES UNIDOS",IF(SUMPRODUCT((AP33=$AQ$6:$AQ$3314)*(AG33=$AH$6:$AH$3314)*((AM33&lt;$AO$6:$AO$3314)*(AN33&gt;$AN$6:$AN$3314))*(ROW($AQ$6:$AQ$3314)&lt;&gt;ROW(AP33)))&gt;0,"CRUZADO","Sin cruce")))</f>
        <v>Sin cruce</v>
      </c>
      <c r="AR33" t="s">
        <v>1883</v>
      </c>
    </row>
    <row r="34" spans="1:44" ht="43.5">
      <c r="A34" t="s">
        <v>1881</v>
      </c>
      <c r="B34" s="12" t="s">
        <v>1081</v>
      </c>
      <c r="C34" s="789" t="s">
        <v>781</v>
      </c>
      <c r="D34" s="789">
        <v>20261</v>
      </c>
      <c r="E34" s="12" t="s">
        <v>13</v>
      </c>
      <c r="F34" s="12" t="s">
        <v>20</v>
      </c>
      <c r="G34" s="12" t="s">
        <v>30</v>
      </c>
      <c r="H34" s="12">
        <v>2</v>
      </c>
      <c r="I34" s="12" t="s">
        <v>26</v>
      </c>
      <c r="J34" s="790" t="s">
        <v>1199</v>
      </c>
      <c r="K34" s="491" t="s">
        <v>1200</v>
      </c>
      <c r="L34" s="789" t="s">
        <v>1127</v>
      </c>
      <c r="M34" s="789" t="s">
        <v>1086</v>
      </c>
      <c r="N34" s="12" t="s">
        <v>731</v>
      </c>
      <c r="O34" s="789">
        <v>0</v>
      </c>
      <c r="P34" s="789">
        <v>2</v>
      </c>
      <c r="Q34" s="815">
        <v>2</v>
      </c>
      <c r="R34" s="789">
        <v>3</v>
      </c>
      <c r="S34" s="181"/>
      <c r="T34" s="789">
        <v>22</v>
      </c>
      <c r="U34" s="31" t="str">
        <f>IF(V34="","",IFERROR(INDEX(Docentes!B:B,MATCH(V34,Docentes!C:C,0)),"NUEVO"))</f>
        <v>NUEVO</v>
      </c>
      <c r="V34" s="708" t="s">
        <v>242</v>
      </c>
      <c r="W34" s="265" t="s">
        <v>168</v>
      </c>
      <c r="X34" s="789" t="s">
        <v>1088</v>
      </c>
      <c r="Y34" s="789" t="s">
        <v>1089</v>
      </c>
      <c r="Z34" s="789" t="s">
        <v>60</v>
      </c>
      <c r="AA34" s="789" t="s">
        <v>1196</v>
      </c>
      <c r="AB34" s="789">
        <v>31</v>
      </c>
      <c r="AC34" s="789" t="s">
        <v>1283</v>
      </c>
      <c r="AD34" s="789"/>
      <c r="AE34" s="789" t="s">
        <v>1088</v>
      </c>
      <c r="AF34" s="31" t="str">
        <f>IF(AND(O34&gt;0,P34&gt;0),"TP",IF(AND(O34&gt;0,P34=0),"T","P"))</f>
        <v>P</v>
      </c>
      <c r="AG34" s="789">
        <v>3</v>
      </c>
      <c r="AH34" s="789">
        <v>21</v>
      </c>
      <c r="AI34" s="789">
        <v>50</v>
      </c>
      <c r="AJ34" s="789">
        <v>23</v>
      </c>
      <c r="AK34" s="789">
        <v>30</v>
      </c>
      <c r="AL34" s="31">
        <f>IF(Q34=0,0,IF(AH34="",Q34,IF(W34="HIBRIDO VIRTUAL",0,((((AJ34/24)+(AK34/1440))-((AH34/24)+(AI34/1440)))*1440/50))))</f>
        <v>2.0000000000000027</v>
      </c>
      <c r="AM34" s="792">
        <f>AH34/24+AI34/1440</f>
        <v>0.90972222222222221</v>
      </c>
      <c r="AN34" s="792">
        <f>AJ34/24+AK34/1440</f>
        <v>0.97916666666666674</v>
      </c>
      <c r="AO34" s="31" t="str" cm="1">
        <f t="array" aca="1" ref="AO34" ca="1">IF(V34="","",IF(SUMPRODUCT((V34=$W$6:$W$3314)*(AG34=$AH$6:$AH$3314)*(AM34=$AN$6:$AN$3314)*(AN34=$AO$6:$AO$3314)*(ROW($W$6:$W$3314)&lt;&gt;ROW(V34))*((Q34=0)*($R$6:$R$3314&gt;0)+(Q34&gt;0)*($R$6:$R$3314=0)))&gt;0,"SALONES UNIDOS",IF(SUMPRODUCT((V34=$W$6:$W$3314)*(AG34=$AH$6:$AH$3314)*((AM34&lt;$AO$6:$AO$3314)*(AN34&gt;$AN$6:$AN$3314))*(ROW($W$6:$W$3314)&lt;&gt;ROW(V34)))&gt;0,"CRUZADO","Sin cruce")))</f>
        <v>Sin cruce</v>
      </c>
      <c r="AP34" s="792" t="str">
        <f>TRIM(CONCATENATE(G34,H34,E34,I34))</f>
        <v>DE2FILIALB</v>
      </c>
      <c r="AQ34" s="792" t="str" cm="1">
        <f t="array" aca="1" ref="AQ34" ca="1">IF(AP34="","",IF(SUMPRODUCT((AP34=$AQ$6:$AQ$3314)*(AG34=$AH$6:$AH$3314)*(AM34=$AN$6:$AN$3314)*(AN34=$AO$6:$AO$3314)*(ROW($AQ$6:$AQ$3314)&lt;&gt;ROW(AP34))*((Q34=0)*($R$6:$R$3314&gt;0)+(Q34&gt;0)*($R$6:$R$3314=0)))&gt;0,"SALONES UNIDOS",IF(SUMPRODUCT((AP34=$AQ$6:$AQ$3314)*(AG34=$AH$6:$AH$3314)*((AM34&lt;$AO$6:$AO$3314)*(AN34&gt;$AN$6:$AN$3314))*(ROW($AQ$6:$AQ$3314)&lt;&gt;ROW(AP34)))&gt;0,"CRUZADO","Sin cruce")))</f>
        <v>Sin cruce</v>
      </c>
      <c r="AR34" t="s">
        <v>1883</v>
      </c>
    </row>
    <row r="35" spans="1:44" s="883" customFormat="1" ht="32.25">
      <c r="A35" s="883" t="s">
        <v>1882</v>
      </c>
      <c r="B35" s="674" t="s">
        <v>1081</v>
      </c>
      <c r="C35" s="672" t="s">
        <v>781</v>
      </c>
      <c r="D35" s="672">
        <v>20261</v>
      </c>
      <c r="E35" s="674" t="s">
        <v>13</v>
      </c>
      <c r="F35" s="674" t="s">
        <v>20</v>
      </c>
      <c r="G35" s="674" t="s">
        <v>30</v>
      </c>
      <c r="H35" s="674">
        <v>2</v>
      </c>
      <c r="I35" s="674" t="s">
        <v>26</v>
      </c>
      <c r="J35" s="697" t="s">
        <v>1199</v>
      </c>
      <c r="K35" s="694" t="s">
        <v>1200</v>
      </c>
      <c r="L35" s="672" t="s">
        <v>1127</v>
      </c>
      <c r="M35" s="672" t="s">
        <v>1086</v>
      </c>
      <c r="N35" s="674" t="s">
        <v>731</v>
      </c>
      <c r="O35" s="672">
        <v>2</v>
      </c>
      <c r="P35" s="672">
        <v>0</v>
      </c>
      <c r="Q35" s="684">
        <v>2</v>
      </c>
      <c r="R35" s="672">
        <v>3</v>
      </c>
      <c r="S35" s="676"/>
      <c r="T35" s="672">
        <v>22</v>
      </c>
      <c r="U35" s="579" t="str">
        <f>IF(V35="","",IFERROR(INDEX(Docentes!B:B,MATCH(V35,Docentes!C:C,0)),"NUEVO"))</f>
        <v>NUEVO</v>
      </c>
      <c r="V35" s="683" t="s">
        <v>988</v>
      </c>
      <c r="W35" s="671" t="s">
        <v>167</v>
      </c>
      <c r="X35" s="672" t="s">
        <v>1088</v>
      </c>
      <c r="Y35" s="672" t="s">
        <v>1089</v>
      </c>
      <c r="Z35" s="672"/>
      <c r="AA35" s="672"/>
      <c r="AB35" s="672"/>
      <c r="AC35" s="672" t="s">
        <v>1283</v>
      </c>
      <c r="AD35" s="672" t="s">
        <v>1283</v>
      </c>
      <c r="AE35" s="672" t="s">
        <v>1088</v>
      </c>
      <c r="AF35" s="579" t="str">
        <f>IF(AND(O35&gt;0,P35&gt;0),"TP",IF(AND(O35&gt;0,P35=0),"T","P"))</f>
        <v>T</v>
      </c>
      <c r="AG35" s="672">
        <v>5</v>
      </c>
      <c r="AH35" s="672">
        <v>21</v>
      </c>
      <c r="AI35" s="672">
        <v>50</v>
      </c>
      <c r="AJ35" s="672">
        <v>23</v>
      </c>
      <c r="AK35" s="672">
        <v>30</v>
      </c>
      <c r="AL35" s="579">
        <f>IF(Q35=0,0,IF(AH35="",Q35,IF(W35="HIBRIDO VIRTUAL",0,((((AJ35/24)+(AK35/1440))-((AH35/24)+(AI35/1440)))*1440/50))))</f>
        <v>2.0000000000000027</v>
      </c>
      <c r="AM35" s="673">
        <f>AH35/24+AI35/1440</f>
        <v>0.90972222222222221</v>
      </c>
      <c r="AN35" s="673">
        <f>AJ35/24+AK35/1440</f>
        <v>0.97916666666666674</v>
      </c>
      <c r="AO35" s="579" t="str" cm="1">
        <f t="array" aca="1" ref="AO35" ca="1">IF(V35="","",IF(SUMPRODUCT((V35=$W$6:$W$3314)*(AG35=$AH$6:$AH$3314)*(AM35=$AN$6:$AN$3314)*(AN35=$AO$6:$AO$3314)*(ROW($W$6:$W$3314)&lt;&gt;ROW(V35))*((Q35=0)*($R$6:$R$3314&gt;0)+(Q35&gt;0)*($R$6:$R$3314=0)))&gt;0,"SALONES UNIDOS",IF(SUMPRODUCT((V35=$W$6:$W$3314)*(AG35=$AH$6:$AH$3314)*((AM35&lt;$AO$6:$AO$3314)*(AN35&gt;$AN$6:$AN$3314))*(ROW($W$6:$W$3314)&lt;&gt;ROW(V35)))&gt;0,"CRUZADO","Sin cruce")))</f>
        <v>Sin cruce</v>
      </c>
      <c r="AP35" s="673" t="str">
        <f>TRIM(CONCATENATE(G35,H35,E35,I35))</f>
        <v>DE2FILIALB</v>
      </c>
      <c r="AQ35" s="673" t="str" cm="1">
        <f t="array" aca="1" ref="AQ35" ca="1">IF(AP35="","",IF(SUMPRODUCT((AP35=$AQ$6:$AQ$3314)*(AG35=$AH$6:$AH$3314)*(AM35=$AN$6:$AN$3314)*(AN35=$AO$6:$AO$3314)*(ROW($AQ$6:$AQ$3314)&lt;&gt;ROW(AP35))*((Q35=0)*($R$6:$R$3314&gt;0)+(Q35&gt;0)*($R$6:$R$3314=0)))&gt;0,"SALONES UNIDOS",IF(SUMPRODUCT((AP35=$AQ$6:$AQ$3314)*(AG35=$AH$6:$AH$3314)*((AM35&lt;$AO$6:$AO$3314)*(AN35&gt;$AN$6:$AN$3314))*(ROW($AQ$6:$AQ$3314)&lt;&gt;ROW(AP35)))&gt;0,"CRUZADO","Sin cruce")))</f>
        <v>Sin cruce</v>
      </c>
    </row>
    <row r="36" spans="1:44" s="883" customFormat="1" ht="32.25">
      <c r="A36" s="883" t="s">
        <v>1882</v>
      </c>
      <c r="B36" s="674" t="s">
        <v>1081</v>
      </c>
      <c r="C36" s="672" t="s">
        <v>781</v>
      </c>
      <c r="D36" s="672">
        <v>20261</v>
      </c>
      <c r="E36" s="674" t="s">
        <v>13</v>
      </c>
      <c r="F36" s="674" t="s">
        <v>20</v>
      </c>
      <c r="G36" s="674" t="s">
        <v>30</v>
      </c>
      <c r="H36" s="674">
        <v>2</v>
      </c>
      <c r="I36" s="674" t="s">
        <v>26</v>
      </c>
      <c r="J36" s="697" t="s">
        <v>1199</v>
      </c>
      <c r="K36" s="694" t="s">
        <v>1200</v>
      </c>
      <c r="L36" s="672" t="s">
        <v>1127</v>
      </c>
      <c r="M36" s="672" t="s">
        <v>1086</v>
      </c>
      <c r="N36" s="674" t="s">
        <v>731</v>
      </c>
      <c r="O36" s="672">
        <v>0</v>
      </c>
      <c r="P36" s="672">
        <v>2</v>
      </c>
      <c r="Q36" s="684">
        <v>2</v>
      </c>
      <c r="R36" s="672">
        <v>3</v>
      </c>
      <c r="S36" s="676"/>
      <c r="T36" s="672">
        <v>22</v>
      </c>
      <c r="U36" s="579" t="str">
        <f>IF(V36="","",IFERROR(INDEX(Docentes!B:B,MATCH(V36,Docentes!C:C,0)),"NUEVO"))</f>
        <v>NUEVO</v>
      </c>
      <c r="V36" s="683" t="s">
        <v>988</v>
      </c>
      <c r="W36" s="671" t="s">
        <v>167</v>
      </c>
      <c r="X36" s="672" t="s">
        <v>1088</v>
      </c>
      <c r="Y36" s="672" t="s">
        <v>1089</v>
      </c>
      <c r="Z36" s="672"/>
      <c r="AA36" s="672"/>
      <c r="AB36" s="672"/>
      <c r="AC36" s="672" t="s">
        <v>1283</v>
      </c>
      <c r="AD36" s="672"/>
      <c r="AE36" s="672" t="s">
        <v>1088</v>
      </c>
      <c r="AF36" s="579" t="str">
        <f>IF(AND(O36&gt;0,P36&gt;0),"TP",IF(AND(O36&gt;0,P36=0),"T","P"))</f>
        <v>P</v>
      </c>
      <c r="AG36" s="672">
        <v>3</v>
      </c>
      <c r="AH36" s="672">
        <v>21</v>
      </c>
      <c r="AI36" s="672">
        <v>50</v>
      </c>
      <c r="AJ36" s="672">
        <v>23</v>
      </c>
      <c r="AK36" s="672">
        <v>30</v>
      </c>
      <c r="AL36" s="579">
        <f>IF(Q36=0,0,IF(AH36="",Q36,IF(W36="HIBRIDO VIRTUAL",0,((((AJ36/24)+(AK36/1440))-((AH36/24)+(AI36/1440)))*1440/50))))</f>
        <v>2.0000000000000027</v>
      </c>
      <c r="AM36" s="673">
        <f>AH36/24+AI36/1440</f>
        <v>0.90972222222222221</v>
      </c>
      <c r="AN36" s="673">
        <f>AJ36/24+AK36/1440</f>
        <v>0.97916666666666674</v>
      </c>
      <c r="AO36" s="579" t="str" cm="1">
        <f t="array" aca="1" ref="AO36" ca="1">IF(V36="","",IF(SUMPRODUCT((V36=$W$6:$W$3314)*(AG36=$AH$6:$AH$3314)*(AM36=$AN$6:$AN$3314)*(AN36=$AO$6:$AO$3314)*(ROW($W$6:$W$3314)&lt;&gt;ROW(V36))*((Q36=0)*($R$6:$R$3314&gt;0)+(Q36&gt;0)*($R$6:$R$3314=0)))&gt;0,"SALONES UNIDOS",IF(SUMPRODUCT((V36=$W$6:$W$3314)*(AG36=$AH$6:$AH$3314)*((AM36&lt;$AO$6:$AO$3314)*(AN36&gt;$AN$6:$AN$3314))*(ROW($W$6:$W$3314)&lt;&gt;ROW(V36)))&gt;0,"CRUZADO","Sin cruce")))</f>
        <v>Sin cruce</v>
      </c>
      <c r="AP36" s="673" t="str">
        <f>TRIM(CONCATENATE(G36,H36,E36,I36))</f>
        <v>DE2FILIALB</v>
      </c>
      <c r="AQ36" s="673" t="str" cm="1">
        <f t="array" aca="1" ref="AQ36" ca="1">IF(AP36="","",IF(SUMPRODUCT((AP36=$AQ$6:$AQ$3314)*(AG36=$AH$6:$AH$3314)*(AM36=$AN$6:$AN$3314)*(AN36=$AO$6:$AO$3314)*(ROW($AQ$6:$AQ$3314)&lt;&gt;ROW(AP36))*((Q36=0)*($R$6:$R$3314&gt;0)+(Q36&gt;0)*($R$6:$R$3314=0)))&gt;0,"SALONES UNIDOS",IF(SUMPRODUCT((AP36=$AQ$6:$AQ$3314)*(AG36=$AH$6:$AH$3314)*((AM36&lt;$AO$6:$AO$3314)*(AN36&gt;$AN$6:$AN$3314))*(ROW($AQ$6:$AQ$3314)&lt;&gt;ROW(AP36)))&gt;0,"CRUZADO","Sin cruce")))</f>
        <v>Sin cruce</v>
      </c>
    </row>
    <row r="37" spans="1:44" ht="43.5">
      <c r="A37" t="s">
        <v>1881</v>
      </c>
      <c r="B37" s="12" t="s">
        <v>1081</v>
      </c>
      <c r="C37" s="789" t="s">
        <v>1438</v>
      </c>
      <c r="D37" s="789">
        <v>20261</v>
      </c>
      <c r="E37" s="12" t="s">
        <v>23</v>
      </c>
      <c r="F37" s="12" t="s">
        <v>20</v>
      </c>
      <c r="G37" s="12" t="s">
        <v>21</v>
      </c>
      <c r="H37" s="12">
        <v>2</v>
      </c>
      <c r="I37" s="12" t="s">
        <v>16</v>
      </c>
      <c r="J37" s="790" t="s">
        <v>1451</v>
      </c>
      <c r="K37" s="491" t="s">
        <v>1452</v>
      </c>
      <c r="L37" s="789" t="s">
        <v>1085</v>
      </c>
      <c r="M37" s="789" t="s">
        <v>1164</v>
      </c>
      <c r="N37" s="12" t="s">
        <v>731</v>
      </c>
      <c r="O37" s="31">
        <v>3</v>
      </c>
      <c r="P37" s="31">
        <v>2</v>
      </c>
      <c r="Q37" s="262">
        <v>5</v>
      </c>
      <c r="R37" s="31">
        <v>4</v>
      </c>
      <c r="S37" s="181"/>
      <c r="T37" s="31">
        <v>12</v>
      </c>
      <c r="U37" s="31" t="str">
        <f>IF(V37="","",IFERROR(INDEX(Docentes!B:B,MATCH(V37,Docentes!C:C,0)),"NUEVO"))</f>
        <v>NUEVO</v>
      </c>
      <c r="V37" s="9" t="s">
        <v>402</v>
      </c>
      <c r="W37" s="693" t="s">
        <v>1332</v>
      </c>
      <c r="X37" s="789" t="s">
        <v>1088</v>
      </c>
      <c r="Y37" s="789" t="s">
        <v>1089</v>
      </c>
      <c r="Z37" s="789" t="s">
        <v>16</v>
      </c>
      <c r="AA37" s="789" t="s">
        <v>1498</v>
      </c>
      <c r="AB37" s="789" t="s">
        <v>1283</v>
      </c>
      <c r="AC37" s="31" t="s">
        <v>1283</v>
      </c>
      <c r="AD37" s="789" t="s">
        <v>1283</v>
      </c>
      <c r="AE37" s="789" t="s">
        <v>1088</v>
      </c>
      <c r="AF37" s="31" t="str">
        <f>IF(AND(O37&gt;0,P37&gt;0),"TP",IF(AND(O37&gt;0,P37=0),"T","P"))</f>
        <v>TP</v>
      </c>
      <c r="AG37" s="789">
        <v>5</v>
      </c>
      <c r="AH37" s="789">
        <v>18</v>
      </c>
      <c r="AI37" s="789">
        <v>30</v>
      </c>
      <c r="AJ37" s="789">
        <v>22</v>
      </c>
      <c r="AK37" s="789">
        <v>40</v>
      </c>
      <c r="AL37" s="31">
        <f>IF(Q37=0,0,IF(AH37="",Q37,IF(W37="HIBRIDO VIRTUAL",0,((((AJ37/24)+(AK37/1440))-((AH37/24)+(AI37/1440)))*1440/50))))</f>
        <v>4.9999999999999982</v>
      </c>
      <c r="AM37" s="792">
        <f>AH37/24+AI37/1440</f>
        <v>0.77083333333333337</v>
      </c>
      <c r="AN37" s="792">
        <f>AJ37/24+AK37/1440</f>
        <v>0.94444444444444442</v>
      </c>
      <c r="AO37" s="31" t="str" cm="1">
        <f t="array" aca="1" ref="AO37" ca="1">IF(V37="","",IF(SUMPRODUCT((V37=$W$6:$W$3314)*(AG37=$AH$6:$AH$3314)*(AM37=$AN$6:$AN$3314)*(AN37=$AO$6:$AO$3314)*(ROW($W$6:$W$3314)&lt;&gt;ROW(V37))*((Q37=0)*($R$6:$R$3314&gt;0)+(Q37&gt;0)*($R$6:$R$3314=0)))&gt;0,"SALONES UNIDOS",IF(SUMPRODUCT((V37=$W$6:$W$3314)*(AG37=$AH$6:$AH$3314)*((AM37&lt;$AO$6:$AO$3314)*(AN37&gt;$AN$6:$AN$3314))*(ROW($W$6:$W$3314)&lt;&gt;ROW(V37)))&gt;0,"CRUZADO","Sin cruce")))</f>
        <v>Sin cruce</v>
      </c>
      <c r="AP37" s="792" t="str">
        <f>TRIM(CONCATENATE(G37,H37,E37,I37))</f>
        <v>AE2PRINCIPALA</v>
      </c>
      <c r="AQ37" s="792" t="str" cm="1">
        <f t="array" aca="1" ref="AQ37" ca="1">IF(AP37="","",IF(SUMPRODUCT((AP37=$AQ$6:$AQ$3314)*(AG37=$AH$6:$AH$3314)*(AM37=$AN$6:$AN$3314)*(AN37=$AO$6:$AO$3314)*(ROW($AQ$6:$AQ$3314)&lt;&gt;ROW(AP37))*((Q37=0)*($R$6:$R$3314&gt;0)+(Q37&gt;0)*($R$6:$R$3314=0)))&gt;0,"SALONES UNIDOS",IF(SUMPRODUCT((AP37=$AQ$6:$AQ$3314)*(AG37=$AH$6:$AH$3314)*((AM37&lt;$AO$6:$AO$3314)*(AN37&gt;$AN$6:$AN$3314))*(ROW($AQ$6:$AQ$3314)&lt;&gt;ROW(AP37)))&gt;0,"CRUZADO","Sin cruce")))</f>
        <v>Sin cruce</v>
      </c>
    </row>
    <row r="38" spans="1:44" s="883" customFormat="1" ht="43.5">
      <c r="A38" s="883" t="s">
        <v>1882</v>
      </c>
      <c r="B38" s="674" t="s">
        <v>1081</v>
      </c>
      <c r="C38" s="672" t="s">
        <v>1438</v>
      </c>
      <c r="D38" s="672">
        <v>20261</v>
      </c>
      <c r="E38" s="674" t="s">
        <v>23</v>
      </c>
      <c r="F38" s="674" t="s">
        <v>20</v>
      </c>
      <c r="G38" s="674" t="s">
        <v>21</v>
      </c>
      <c r="H38" s="674">
        <v>2</v>
      </c>
      <c r="I38" s="674" t="s">
        <v>16</v>
      </c>
      <c r="J38" s="697" t="s">
        <v>1451</v>
      </c>
      <c r="K38" s="694" t="s">
        <v>1452</v>
      </c>
      <c r="L38" s="672" t="s">
        <v>1085</v>
      </c>
      <c r="M38" s="672" t="s">
        <v>1164</v>
      </c>
      <c r="N38" s="674" t="s">
        <v>731</v>
      </c>
      <c r="O38" s="579">
        <v>3</v>
      </c>
      <c r="P38" s="579">
        <v>2</v>
      </c>
      <c r="Q38" s="675">
        <v>5</v>
      </c>
      <c r="R38" s="579">
        <v>4</v>
      </c>
      <c r="S38" s="676"/>
      <c r="T38" s="579">
        <v>12</v>
      </c>
      <c r="U38" s="579" t="str">
        <f>IF(V38="","",IFERROR(INDEX(Docentes!B:B,MATCH(V38,Docentes!C:C,0)),"NUEVO"))</f>
        <v>NUEVO</v>
      </c>
      <c r="V38" s="683" t="s">
        <v>1037</v>
      </c>
      <c r="W38" s="683" t="s">
        <v>1332</v>
      </c>
      <c r="X38" s="672" t="s">
        <v>1088</v>
      </c>
      <c r="Y38" s="672" t="s">
        <v>1089</v>
      </c>
      <c r="Z38" s="672" t="s">
        <v>16</v>
      </c>
      <c r="AA38" s="672" t="s">
        <v>1498</v>
      </c>
      <c r="AB38" s="672" t="s">
        <v>1283</v>
      </c>
      <c r="AC38" s="579" t="s">
        <v>1283</v>
      </c>
      <c r="AD38" s="672" t="s">
        <v>1283</v>
      </c>
      <c r="AE38" s="672" t="s">
        <v>1088</v>
      </c>
      <c r="AF38" s="579" t="str">
        <f>IF(AND(O38&gt;0,P38&gt;0),"TP",IF(AND(O38&gt;0,P38=0),"T","P"))</f>
        <v>TP</v>
      </c>
      <c r="AG38" s="672">
        <v>5</v>
      </c>
      <c r="AH38" s="672">
        <v>18</v>
      </c>
      <c r="AI38" s="672">
        <v>30</v>
      </c>
      <c r="AJ38" s="672">
        <v>22</v>
      </c>
      <c r="AK38" s="672">
        <v>40</v>
      </c>
      <c r="AL38" s="579">
        <f>IF(Q38=0,0,IF(AH38="",Q38,IF(W38="HIBRIDO VIRTUAL",0,((((AJ38/24)+(AK38/1440))-((AH38/24)+(AI38/1440)))*1440/50))))</f>
        <v>4.9999999999999982</v>
      </c>
      <c r="AM38" s="673">
        <f>AH38/24+AI38/1440</f>
        <v>0.77083333333333337</v>
      </c>
      <c r="AN38" s="673">
        <f>AJ38/24+AK38/1440</f>
        <v>0.94444444444444442</v>
      </c>
      <c r="AO38" s="579" t="str" cm="1">
        <f t="array" aca="1" ref="AO38" ca="1">IF(V38="","",IF(SUMPRODUCT((V38=$W$6:$W$3314)*(AG38=$AH$6:$AH$3314)*(AM38=$AN$6:$AN$3314)*(AN38=$AO$6:$AO$3314)*(ROW($W$6:$W$3314)&lt;&gt;ROW(V38))*((Q38=0)*($R$6:$R$3314&gt;0)+(Q38&gt;0)*($R$6:$R$3314=0)))&gt;0,"SALONES UNIDOS",IF(SUMPRODUCT((V38=$W$6:$W$3314)*(AG38=$AH$6:$AH$3314)*((AM38&lt;$AO$6:$AO$3314)*(AN38&gt;$AN$6:$AN$3314))*(ROW($W$6:$W$3314)&lt;&gt;ROW(V38)))&gt;0,"CRUZADO","Sin cruce")))</f>
        <v>Sin cruce</v>
      </c>
      <c r="AP38" s="673" t="str">
        <f>TRIM(CONCATENATE(G38,H38,E38,I38))</f>
        <v>AE2PRINCIPALA</v>
      </c>
      <c r="AQ38" s="673" t="str" cm="1">
        <f t="array" aca="1" ref="AQ38" ca="1">IF(AP38="","",IF(SUMPRODUCT((AP38=$AQ$6:$AQ$3314)*(AG38=$AH$6:$AH$3314)*(AM38=$AN$6:$AN$3314)*(AN38=$AO$6:$AO$3314)*(ROW($AQ$6:$AQ$3314)&lt;&gt;ROW(AP38))*((Q38=0)*($R$6:$R$3314&gt;0)+(Q38&gt;0)*($R$6:$R$3314=0)))&gt;0,"SALONES UNIDOS",IF(SUMPRODUCT((AP38=$AQ$6:$AQ$3314)*(AG38=$AH$6:$AH$3314)*((AM38&lt;$AO$6:$AO$3314)*(AN38&gt;$AN$6:$AN$3314))*(ROW($AQ$6:$AQ$3314)&lt;&gt;ROW(AP38)))&gt;0,"CRUZADO","Sin cruce")))</f>
        <v>Sin cruce</v>
      </c>
      <c r="AR38" s="883" t="s">
        <v>1884</v>
      </c>
    </row>
    <row r="39" spans="1:44" s="871" customFormat="1" ht="43.5">
      <c r="A39" s="871" t="s">
        <v>1881</v>
      </c>
      <c r="B39" s="352" t="s">
        <v>1081</v>
      </c>
      <c r="C39" s="872" t="s">
        <v>781</v>
      </c>
      <c r="D39" s="872">
        <v>20261</v>
      </c>
      <c r="E39" s="352" t="s">
        <v>23</v>
      </c>
      <c r="F39" s="352" t="s">
        <v>20</v>
      </c>
      <c r="G39" s="352" t="s">
        <v>30</v>
      </c>
      <c r="H39" s="352">
        <v>2</v>
      </c>
      <c r="I39" s="352" t="s">
        <v>26</v>
      </c>
      <c r="J39" s="873" t="s">
        <v>1195</v>
      </c>
      <c r="K39" s="874" t="s">
        <v>1139</v>
      </c>
      <c r="L39" s="875" t="s">
        <v>1127</v>
      </c>
      <c r="M39" s="875" t="s">
        <v>1086</v>
      </c>
      <c r="N39" s="352" t="s">
        <v>731</v>
      </c>
      <c r="O39" s="276">
        <v>3</v>
      </c>
      <c r="P39" s="276">
        <v>2</v>
      </c>
      <c r="Q39" s="876">
        <v>5</v>
      </c>
      <c r="R39" s="276">
        <v>4</v>
      </c>
      <c r="S39" s="877"/>
      <c r="T39" s="276">
        <v>10</v>
      </c>
      <c r="U39" s="276" t="str">
        <f>IF(V39="","",IFERROR(INDEX(Docentes!B:B,MATCH(V39,Docentes!C:C,0)),"NUEVO"))</f>
        <v>NUEVO</v>
      </c>
      <c r="V39" s="40" t="s">
        <v>402</v>
      </c>
      <c r="W39" s="191" t="s">
        <v>168</v>
      </c>
      <c r="X39" s="875" t="s">
        <v>1088</v>
      </c>
      <c r="Y39" s="875" t="s">
        <v>1089</v>
      </c>
      <c r="Z39" s="875" t="s">
        <v>41</v>
      </c>
      <c r="AA39" s="875" t="s">
        <v>1615</v>
      </c>
      <c r="AB39" s="875" t="s">
        <v>1283</v>
      </c>
      <c r="AC39" s="276" t="s">
        <v>1283</v>
      </c>
      <c r="AD39" s="875" t="s">
        <v>1283</v>
      </c>
      <c r="AE39" s="875" t="s">
        <v>1088</v>
      </c>
      <c r="AF39" s="276" t="str">
        <f>IF(AND(O39&gt;0,P39&gt;0),"TP",IF(AND(O39&gt;0,P39=0),"T","P"))</f>
        <v>TP</v>
      </c>
      <c r="AG39" s="875">
        <v>4</v>
      </c>
      <c r="AH39" s="875">
        <v>18</v>
      </c>
      <c r="AI39" s="875">
        <v>30</v>
      </c>
      <c r="AJ39" s="875">
        <v>22</v>
      </c>
      <c r="AK39" s="875">
        <v>40</v>
      </c>
      <c r="AL39" s="276">
        <f>IF(Q39=0,0,IF(AH39="",Q39,IF(W39="HIBRIDO VIRTUAL",0,((((AJ39/24)+(AK39/1440))-((AH39/24)+(AI39/1440)))*1440/50))))</f>
        <v>4.9999999999999982</v>
      </c>
      <c r="AM39" s="878">
        <f>AH39/24+AI39/1440</f>
        <v>0.77083333333333337</v>
      </c>
      <c r="AN39" s="878">
        <f>AJ39/24+AK39/1440</f>
        <v>0.94444444444444442</v>
      </c>
      <c r="AO39" s="276" t="str" cm="1">
        <f t="array" aca="1" ref="AO39" ca="1">IF(V39="","",IF(SUMPRODUCT((V39=$W$6:$W$3314)*(AG39=$AH$6:$AH$3314)*(AM39=$AN$6:$AN$3314)*(AN39=$AO$6:$AO$3314)*(ROW($W$6:$W$3314)&lt;&gt;ROW(V39))*((Q39=0)*($R$6:$R$3314&gt;0)+(Q39&gt;0)*($R$6:$R$3314=0)))&gt;0,"SALONES UNIDOS",IF(SUMPRODUCT((V39=$W$6:$W$3314)*(AG39=$AH$6:$AH$3314)*((AM39&lt;$AO$6:$AO$3314)*(AN39&gt;$AN$6:$AN$3314))*(ROW($W$6:$W$3314)&lt;&gt;ROW(V39)))&gt;0,"CRUZADO","Sin cruce")))</f>
        <v>Sin cruce</v>
      </c>
      <c r="AP39" s="878" t="str">
        <f>TRIM(CONCATENATE(G39,H39,E39,I39))</f>
        <v>DE2PRINCIPALB</v>
      </c>
      <c r="AQ39" s="878" t="str" cm="1">
        <f t="array" aca="1" ref="AQ39" ca="1">IF(AP39="","",IF(SUMPRODUCT((AP39=$AQ$6:$AQ$3314)*(AG39=$AH$6:$AH$3314)*(AM39=$AN$6:$AN$3314)*(AN39=$AO$6:$AO$3314)*(ROW($AQ$6:$AQ$3314)&lt;&gt;ROW(AP39))*((Q39=0)*($R$6:$R$3314&gt;0)+(Q39&gt;0)*($R$6:$R$3314=0)))&gt;0,"SALONES UNIDOS",IF(SUMPRODUCT((AP39=$AQ$6:$AQ$3314)*(AG39=$AH$6:$AH$3314)*((AM39&lt;$AO$6:$AO$3314)*(AN39&gt;$AN$6:$AN$3314))*(ROW($AQ$6:$AQ$3314)&lt;&gt;ROW(AP39)))&gt;0,"CRUZADO","Sin cruce")))</f>
        <v>Sin cruce</v>
      </c>
    </row>
    <row r="40" spans="1:44" s="883" customFormat="1" ht="43.5">
      <c r="A40" s="883" t="s">
        <v>1882</v>
      </c>
      <c r="B40" s="674" t="s">
        <v>1081</v>
      </c>
      <c r="C40" s="691" t="s">
        <v>781</v>
      </c>
      <c r="D40" s="691">
        <v>20261</v>
      </c>
      <c r="E40" s="674" t="s">
        <v>23</v>
      </c>
      <c r="F40" s="674" t="s">
        <v>20</v>
      </c>
      <c r="G40" s="674" t="s">
        <v>30</v>
      </c>
      <c r="H40" s="674">
        <v>2</v>
      </c>
      <c r="I40" s="674" t="s">
        <v>26</v>
      </c>
      <c r="J40" s="697" t="s">
        <v>1195</v>
      </c>
      <c r="K40" s="694" t="s">
        <v>1139</v>
      </c>
      <c r="L40" s="672" t="s">
        <v>1127</v>
      </c>
      <c r="M40" s="672" t="s">
        <v>1086</v>
      </c>
      <c r="N40" s="674" t="s">
        <v>731</v>
      </c>
      <c r="O40" s="579">
        <v>3</v>
      </c>
      <c r="P40" s="579">
        <v>2</v>
      </c>
      <c r="Q40" s="675">
        <v>5</v>
      </c>
      <c r="R40" s="579">
        <v>4</v>
      </c>
      <c r="S40" s="676"/>
      <c r="T40" s="579">
        <v>10</v>
      </c>
      <c r="U40" s="579" t="str">
        <f>IF(V40="","",IFERROR(INDEX(Docentes!B:B,MATCH(V40,Docentes!C:C,0)),"NUEVO"))</f>
        <v>NUEVO</v>
      </c>
      <c r="V40" s="683" t="s">
        <v>1037</v>
      </c>
      <c r="W40" s="683" t="s">
        <v>168</v>
      </c>
      <c r="X40" s="672" t="s">
        <v>1088</v>
      </c>
      <c r="Y40" s="672" t="s">
        <v>1089</v>
      </c>
      <c r="Z40" s="672" t="s">
        <v>41</v>
      </c>
      <c r="AA40" s="672" t="s">
        <v>1615</v>
      </c>
      <c r="AB40" s="672" t="s">
        <v>1283</v>
      </c>
      <c r="AC40" s="579" t="s">
        <v>1283</v>
      </c>
      <c r="AD40" s="672" t="s">
        <v>1283</v>
      </c>
      <c r="AE40" s="672" t="s">
        <v>1088</v>
      </c>
      <c r="AF40" s="579" t="str">
        <f>IF(AND(O40&gt;0,P40&gt;0),"TP",IF(AND(O40&gt;0,P40=0),"T","P"))</f>
        <v>TP</v>
      </c>
      <c r="AG40" s="672">
        <v>4</v>
      </c>
      <c r="AH40" s="672">
        <v>18</v>
      </c>
      <c r="AI40" s="672">
        <v>30</v>
      </c>
      <c r="AJ40" s="672">
        <v>22</v>
      </c>
      <c r="AK40" s="672">
        <v>40</v>
      </c>
      <c r="AL40" s="579">
        <f>IF(Q40=0,0,IF(AH40="",Q40,IF(W40="HIBRIDO VIRTUAL",0,((((AJ40/24)+(AK40/1440))-((AH40/24)+(AI40/1440)))*1440/50))))</f>
        <v>4.9999999999999982</v>
      </c>
      <c r="AM40" s="673">
        <f>AH40/24+AI40/1440</f>
        <v>0.77083333333333337</v>
      </c>
      <c r="AN40" s="673">
        <f>AJ40/24+AK40/1440</f>
        <v>0.94444444444444442</v>
      </c>
      <c r="AO40" s="579" t="str" cm="1">
        <f t="array" aca="1" ref="AO40" ca="1">IF(V40="","",IF(SUMPRODUCT((V40=$W$6:$W$3314)*(AG40=$AH$6:$AH$3314)*(AM40=$AN$6:$AN$3314)*(AN40=$AO$6:$AO$3314)*(ROW($W$6:$W$3314)&lt;&gt;ROW(V40))*((Q40=0)*($R$6:$R$3314&gt;0)+(Q40&gt;0)*($R$6:$R$3314=0)))&gt;0,"SALONES UNIDOS",IF(SUMPRODUCT((V40=$W$6:$W$3314)*(AG40=$AH$6:$AH$3314)*((AM40&lt;$AO$6:$AO$3314)*(AN40&gt;$AN$6:$AN$3314))*(ROW($W$6:$W$3314)&lt;&gt;ROW(V40)))&gt;0,"CRUZADO","Sin cruce")))</f>
        <v>Sin cruce</v>
      </c>
      <c r="AP40" s="673" t="str">
        <f>TRIM(CONCATENATE(G40,H40,E40,I40))</f>
        <v>DE2PRINCIPALB</v>
      </c>
      <c r="AQ40" s="673" t="str" cm="1">
        <f t="array" aca="1" ref="AQ40" ca="1">IF(AP40="","",IF(SUMPRODUCT((AP40=$AQ$6:$AQ$3314)*(AG40=$AH$6:$AH$3314)*(AM40=$AN$6:$AN$3314)*(AN40=$AO$6:$AO$3314)*(ROW($AQ$6:$AQ$3314)&lt;&gt;ROW(AP40))*((Q40=0)*($R$6:$R$3314&gt;0)+(Q40&gt;0)*($R$6:$R$3314=0)))&gt;0,"SALONES UNIDOS",IF(SUMPRODUCT((AP40=$AQ$6:$AQ$3314)*(AG40=$AH$6:$AH$3314)*((AM40&lt;$AO$6:$AO$3314)*(AN40&gt;$AN$6:$AN$3314))*(ROW($AQ$6:$AQ$3314)&lt;&gt;ROW(AP40)))&gt;0,"CRUZADO","Sin cruce")))</f>
        <v>Sin cruce</v>
      </c>
      <c r="AR40" s="883" t="s">
        <v>1884</v>
      </c>
    </row>
    <row r="41" spans="1:44" ht="43.5">
      <c r="A41" t="s">
        <v>1881</v>
      </c>
      <c r="B41" s="275" t="s">
        <v>1081</v>
      </c>
      <c r="C41" s="879" t="s">
        <v>1329</v>
      </c>
      <c r="D41" s="879">
        <v>20261</v>
      </c>
      <c r="E41" s="275" t="s">
        <v>23</v>
      </c>
      <c r="F41" s="275" t="s">
        <v>20</v>
      </c>
      <c r="G41" s="275" t="s">
        <v>54</v>
      </c>
      <c r="H41" s="275">
        <v>2</v>
      </c>
      <c r="I41" s="275" t="s">
        <v>16</v>
      </c>
      <c r="J41" s="880" t="s">
        <v>1349</v>
      </c>
      <c r="K41" s="881" t="s">
        <v>1350</v>
      </c>
      <c r="L41" s="276" t="s">
        <v>1101</v>
      </c>
      <c r="M41" s="276" t="s">
        <v>1086</v>
      </c>
      <c r="N41" s="275" t="s">
        <v>731</v>
      </c>
      <c r="O41" s="276">
        <v>3</v>
      </c>
      <c r="P41" s="276">
        <v>2</v>
      </c>
      <c r="Q41" s="876">
        <v>5</v>
      </c>
      <c r="R41" s="276">
        <v>4</v>
      </c>
      <c r="S41" s="877"/>
      <c r="T41" s="276">
        <v>20</v>
      </c>
      <c r="U41" s="276" t="str">
        <f>IF(V41="","",IFERROR(INDEX(Docentes!B:B,MATCH(V41,Docentes!C:C,0)),"NUEVO"))</f>
        <v/>
      </c>
      <c r="V41" s="40"/>
      <c r="W41" s="882" t="s">
        <v>168</v>
      </c>
      <c r="X41" s="276" t="s">
        <v>1182</v>
      </c>
      <c r="Y41" s="276" t="s">
        <v>1089</v>
      </c>
      <c r="Z41" s="276" t="s">
        <v>16</v>
      </c>
      <c r="AA41" s="276" t="s">
        <v>1631</v>
      </c>
      <c r="AB41" s="276" t="s">
        <v>1283</v>
      </c>
      <c r="AC41" s="276" t="s">
        <v>1283</v>
      </c>
      <c r="AD41" s="276" t="s">
        <v>1283</v>
      </c>
      <c r="AE41" s="276" t="s">
        <v>1182</v>
      </c>
      <c r="AF41" s="276" t="str">
        <f>IF(AND(O41&gt;0,P41&gt;0),"TP",IF(AND(O41&gt;0,P41=0),"T","P"))</f>
        <v>TP</v>
      </c>
      <c r="AG41" s="276">
        <v>5</v>
      </c>
      <c r="AH41" s="276">
        <v>8</v>
      </c>
      <c r="AI41" s="276">
        <v>30</v>
      </c>
      <c r="AJ41" s="276">
        <v>12</v>
      </c>
      <c r="AK41" s="276">
        <v>40</v>
      </c>
      <c r="AL41" s="276">
        <f>IF(Q41=0,0,IF(AH41="",Q41,IF(W41="HIBRIDO VIRTUAL",0,((((AJ41/24)+(AK41/1440))-((AH41/24)+(AI41/1440)))*1440/50))))</f>
        <v>5.0000000000000009</v>
      </c>
      <c r="AM41" s="878">
        <f>AH41/24+AI41/1440</f>
        <v>0.35416666666666663</v>
      </c>
      <c r="AN41" s="878">
        <f>AJ41/24+AK41/1440</f>
        <v>0.52777777777777779</v>
      </c>
      <c r="AO41" s="276" t="str" cm="1">
        <f t="array" ref="AO41">IF(V41="","",IF(SUMPRODUCT((V41=$W$6:$W$3314)*(AG41=$AH$6:$AH$3314)*(AM41=$AN$6:$AN$3314)*(AN41=$AO$6:$AO$3314)*(ROW($W$6:$W$3314)&lt;&gt;ROW(V41))*((Q41=0)*($R$6:$R$3314&gt;0)+(Q41&gt;0)*($R$6:$R$3314=0)))&gt;0,"SALONES UNIDOS",IF(SUMPRODUCT((V41=$W$6:$W$3314)*(AG41=$AH$6:$AH$3314)*((AM41&lt;$AO$6:$AO$3314)*(AN41&gt;$AN$6:$AN$3314))*(ROW($W$6:$W$3314)&lt;&gt;ROW(V41)))&gt;0,"CRUZADO","Sin cruce")))</f>
        <v/>
      </c>
      <c r="AP41" s="878" t="str">
        <f>TRIM(CONCATENATE(G41,H41,E41,I41))</f>
        <v>IC2PRINCIPALA</v>
      </c>
      <c r="AQ41" s="878" t="str" cm="1">
        <f t="array" aca="1" ref="AQ41" ca="1">IF(AP41="","",IF(SUMPRODUCT((AP41=$AQ$6:$AQ$3314)*(AG41=$AH$6:$AH$3314)*(AM41=$AN$6:$AN$3314)*(AN41=$AO$6:$AO$3314)*(ROW($AQ$6:$AQ$3314)&lt;&gt;ROW(AP41))*((Q41=0)*($R$6:$R$3314&gt;0)+(Q41&gt;0)*($R$6:$R$3314=0)))&gt;0,"SALONES UNIDOS",IF(SUMPRODUCT((AP41=$AQ$6:$AQ$3314)*(AG41=$AH$6:$AH$3314)*((AM41&lt;$AO$6:$AO$3314)*(AN41&gt;$AN$6:$AN$3314))*(ROW($AQ$6:$AQ$3314)&lt;&gt;ROW(AP41)))&gt;0,"CRUZADO","Sin cruce")))</f>
        <v>Sin cruce</v>
      </c>
    </row>
    <row r="42" spans="1:44" s="883" customFormat="1" ht="43.5">
      <c r="A42" s="883" t="s">
        <v>1882</v>
      </c>
      <c r="B42" s="453" t="s">
        <v>1081</v>
      </c>
      <c r="C42" s="681" t="s">
        <v>1329</v>
      </c>
      <c r="D42" s="681">
        <v>20261</v>
      </c>
      <c r="E42" s="453" t="s">
        <v>23</v>
      </c>
      <c r="F42" s="453" t="s">
        <v>20</v>
      </c>
      <c r="G42" s="453" t="s">
        <v>54</v>
      </c>
      <c r="H42" s="453">
        <v>2</v>
      </c>
      <c r="I42" s="453" t="s">
        <v>16</v>
      </c>
      <c r="J42" s="677" t="s">
        <v>1349</v>
      </c>
      <c r="K42" s="584" t="s">
        <v>1350</v>
      </c>
      <c r="L42" s="579" t="s">
        <v>1101</v>
      </c>
      <c r="M42" s="579" t="s">
        <v>1086</v>
      </c>
      <c r="N42" s="453" t="s">
        <v>731</v>
      </c>
      <c r="O42" s="579">
        <v>3</v>
      </c>
      <c r="P42" s="579">
        <v>2</v>
      </c>
      <c r="Q42" s="675">
        <v>5</v>
      </c>
      <c r="R42" s="579">
        <v>4</v>
      </c>
      <c r="S42" s="676"/>
      <c r="T42" s="579">
        <v>20</v>
      </c>
      <c r="U42" s="579" t="str">
        <f>IF(V42="","",IFERROR(INDEX(Docentes!B:B,MATCH(V42,Docentes!C:C,0)),"NUEVO"))</f>
        <v>NUEVO</v>
      </c>
      <c r="V42" s="683" t="s">
        <v>1037</v>
      </c>
      <c r="W42" s="678" t="s">
        <v>168</v>
      </c>
      <c r="X42" s="579" t="s">
        <v>1182</v>
      </c>
      <c r="Y42" s="579" t="s">
        <v>1089</v>
      </c>
      <c r="Z42" s="579" t="s">
        <v>16</v>
      </c>
      <c r="AA42" s="579" t="s">
        <v>1631</v>
      </c>
      <c r="AB42" s="579" t="s">
        <v>1283</v>
      </c>
      <c r="AC42" s="579" t="s">
        <v>1283</v>
      </c>
      <c r="AD42" s="579" t="s">
        <v>1283</v>
      </c>
      <c r="AE42" s="579" t="s">
        <v>1182</v>
      </c>
      <c r="AF42" s="579" t="str">
        <f>IF(AND(O42&gt;0,P42&gt;0),"TP",IF(AND(O42&gt;0,P42=0),"T","P"))</f>
        <v>TP</v>
      </c>
      <c r="AG42" s="579">
        <v>5</v>
      </c>
      <c r="AH42" s="579">
        <v>7</v>
      </c>
      <c r="AI42" s="579">
        <v>40</v>
      </c>
      <c r="AJ42" s="579">
        <v>11</v>
      </c>
      <c r="AK42" s="579">
        <v>50</v>
      </c>
      <c r="AL42" s="579">
        <f>IF(Q42=0,0,IF(AH42="",Q42,IF(W42="HIBRIDO VIRTUAL",0,((((AJ42/24)+(AK42/1440))-((AH42/24)+(AI42/1440)))*1440/50))))</f>
        <v>4.9999999999999982</v>
      </c>
      <c r="AM42" s="673">
        <f>AH42/24+AI42/1440</f>
        <v>0.31944444444444448</v>
      </c>
      <c r="AN42" s="673">
        <f>AJ42/24+AK42/1440</f>
        <v>0.49305555555555552</v>
      </c>
      <c r="AO42" s="579" t="str" cm="1">
        <f t="array" aca="1" ref="AO42" ca="1">IF(V42="","",IF(SUMPRODUCT((V42=$W$6:$W$3314)*(AG42=$AH$6:$AH$3314)*(AM42=$AN$6:$AN$3314)*(AN42=$AO$6:$AO$3314)*(ROW($W$6:$W$3314)&lt;&gt;ROW(V42))*((Q42=0)*($R$6:$R$3314&gt;0)+(Q42&gt;0)*($R$6:$R$3314=0)))&gt;0,"SALONES UNIDOS",IF(SUMPRODUCT((V42=$W$6:$W$3314)*(AG42=$AH$6:$AH$3314)*((AM42&lt;$AO$6:$AO$3314)*(AN42&gt;$AN$6:$AN$3314))*(ROW($W$6:$W$3314)&lt;&gt;ROW(V42)))&gt;0,"CRUZADO","Sin cruce")))</f>
        <v>Sin cruce</v>
      </c>
      <c r="AP42" s="673" t="str">
        <f>TRIM(CONCATENATE(G42,H42,E42,I42))</f>
        <v>IC2PRINCIPALA</v>
      </c>
      <c r="AQ42" s="673" t="str" cm="1">
        <f t="array" aca="1" ref="AQ42" ca="1">IF(AP42="","",IF(SUMPRODUCT((AP42=$AQ$6:$AQ$3314)*(AG42=$AH$6:$AH$3314)*(AM42=$AN$6:$AN$3314)*(AN42=$AO$6:$AO$3314)*(ROW($AQ$6:$AQ$3314)&lt;&gt;ROW(AP42))*((Q42=0)*($R$6:$R$3314&gt;0)+(Q42&gt;0)*($R$6:$R$3314=0)))&gt;0,"SALONES UNIDOS",IF(SUMPRODUCT((AP42=$AQ$6:$AQ$3314)*(AG42=$AH$6:$AH$3314)*((AM42&lt;$AO$6:$AO$3314)*(AN42&gt;$AN$6:$AN$3314))*(ROW($AQ$6:$AQ$3314)&lt;&gt;ROW(AP42)))&gt;0,"CRUZADO","Sin cruce")))</f>
        <v>Sin cruce</v>
      </c>
      <c r="AR42" s="883" t="s">
        <v>1885</v>
      </c>
    </row>
    <row r="43" spans="1:44" ht="43.5">
      <c r="A43" t="s">
        <v>1881</v>
      </c>
      <c r="B43" s="12" t="s">
        <v>1081</v>
      </c>
      <c r="C43" s="789" t="s">
        <v>1438</v>
      </c>
      <c r="D43" s="789">
        <v>20261</v>
      </c>
      <c r="E43" s="12" t="s">
        <v>23</v>
      </c>
      <c r="F43" s="12" t="s">
        <v>20</v>
      </c>
      <c r="G43" s="12" t="s">
        <v>21</v>
      </c>
      <c r="H43" s="12">
        <v>1</v>
      </c>
      <c r="I43" s="12" t="s">
        <v>26</v>
      </c>
      <c r="J43" s="790" t="s">
        <v>1439</v>
      </c>
      <c r="K43" s="491" t="s">
        <v>1440</v>
      </c>
      <c r="L43" s="789" t="s">
        <v>1127</v>
      </c>
      <c r="M43" s="789" t="s">
        <v>1164</v>
      </c>
      <c r="N43" s="12" t="s">
        <v>731</v>
      </c>
      <c r="O43" s="31">
        <v>3</v>
      </c>
      <c r="P43" s="31">
        <v>2</v>
      </c>
      <c r="Q43" s="262">
        <v>5</v>
      </c>
      <c r="R43" s="31">
        <v>4</v>
      </c>
      <c r="S43" s="1" t="s">
        <v>1283</v>
      </c>
      <c r="T43" s="31">
        <v>39</v>
      </c>
      <c r="U43" s="31" t="str">
        <f>IF(V43="","",IFERROR(INDEX(Docentes!B:B,MATCH(V43,Docentes!C:C,0)),"NUEVO"))</f>
        <v>NUEVO</v>
      </c>
      <c r="V43" s="693" t="s">
        <v>1037</v>
      </c>
      <c r="W43" s="693" t="s">
        <v>1332</v>
      </c>
      <c r="X43" s="789" t="s">
        <v>1182</v>
      </c>
      <c r="Y43" s="789" t="s">
        <v>1089</v>
      </c>
      <c r="Z43" s="789" t="s">
        <v>26</v>
      </c>
      <c r="AA43" s="789" t="s">
        <v>1489</v>
      </c>
      <c r="AB43" s="789" t="s">
        <v>1283</v>
      </c>
      <c r="AC43" s="31" t="s">
        <v>1283</v>
      </c>
      <c r="AD43" s="789" t="s">
        <v>1283</v>
      </c>
      <c r="AE43" s="789" t="s">
        <v>1182</v>
      </c>
      <c r="AF43" s="31" t="str">
        <f>IF(AND(O43&gt;0,P43&gt;0),"TP",IF(AND(O43&gt;0,P43=0),"T","P"))</f>
        <v>TP</v>
      </c>
      <c r="AG43" s="789">
        <v>5</v>
      </c>
      <c r="AH43" s="789">
        <v>11</v>
      </c>
      <c r="AI43" s="789">
        <v>0</v>
      </c>
      <c r="AJ43" s="789">
        <v>15</v>
      </c>
      <c r="AK43" s="789">
        <v>10</v>
      </c>
      <c r="AL43" s="31">
        <f>IF(Q43=0,0,IF(AH43="",Q43,IF(W43="HIBRIDO VIRTUAL",0,((((AJ43/24)+(AK43/1440))-((AH43/24)+(AI43/1440)))*1440/50))))</f>
        <v>5</v>
      </c>
      <c r="AM43" s="792">
        <f>AH43/24+AI43/1440</f>
        <v>0.45833333333333331</v>
      </c>
      <c r="AN43" s="792">
        <f>AJ43/24+AK43/1440</f>
        <v>0.63194444444444442</v>
      </c>
      <c r="AO43" s="31" t="str" cm="1">
        <f t="array" aca="1" ref="AO43" ca="1">IF(V43="","",IF(SUMPRODUCT((V43=$W$6:$W$3314)*(AG43=$AH$6:$AH$3314)*(AM43=$AN$6:$AN$3314)*(AN43=$AO$6:$AO$3314)*(ROW($W$6:$W$3314)&lt;&gt;ROW(V43))*((Q43=0)*($R$6:$R$3314&gt;0)+(Q43&gt;0)*($R$6:$R$3314=0)))&gt;0,"SALONES UNIDOS",IF(SUMPRODUCT((V43=$W$6:$W$3314)*(AG43=$AH$6:$AH$3314)*((AM43&lt;$AO$6:$AO$3314)*(AN43&gt;$AN$6:$AN$3314))*(ROW($W$6:$W$3314)&lt;&gt;ROW(V43)))&gt;0,"CRUZADO","Sin cruce")))</f>
        <v>CRUZADO</v>
      </c>
      <c r="AP43" s="792" t="str">
        <f>TRIM(CONCATENATE(G43,H43,E43,I43))</f>
        <v>AE1PRINCIPALB</v>
      </c>
      <c r="AQ43" s="792" t="str" cm="1">
        <f t="array" aca="1" ref="AQ43" ca="1">IF(AP43="","",IF(SUMPRODUCT((AP43=$AQ$6:$AQ$3314)*(AG43=$AH$6:$AH$3314)*(AM43=$AN$6:$AN$3314)*(AN43=$AO$6:$AO$3314)*(ROW($AQ$6:$AQ$3314)&lt;&gt;ROW(AP43))*((Q43=0)*($R$6:$R$3314&gt;0)+(Q43&gt;0)*($R$6:$R$3314=0)))&gt;0,"SALONES UNIDOS",IF(SUMPRODUCT((AP43=$AQ$6:$AQ$3314)*(AG43=$AH$6:$AH$3314)*((AM43&lt;$AO$6:$AO$3314)*(AN43&gt;$AN$6:$AN$3314))*(ROW($AQ$6:$AQ$3314)&lt;&gt;ROW(AP43)))&gt;0,"CRUZADO","Sin cruce")))</f>
        <v>Sin cruce</v>
      </c>
    </row>
    <row r="44" spans="1:44" s="883" customFormat="1" ht="43.5">
      <c r="A44" s="883" t="s">
        <v>1882</v>
      </c>
      <c r="B44" s="674" t="s">
        <v>1081</v>
      </c>
      <c r="C44" s="672" t="s">
        <v>1438</v>
      </c>
      <c r="D44" s="672">
        <v>20261</v>
      </c>
      <c r="E44" s="674" t="s">
        <v>23</v>
      </c>
      <c r="F44" s="674" t="s">
        <v>20</v>
      </c>
      <c r="G44" s="674" t="s">
        <v>21</v>
      </c>
      <c r="H44" s="674">
        <v>1</v>
      </c>
      <c r="I44" s="674" t="s">
        <v>26</v>
      </c>
      <c r="J44" s="697" t="s">
        <v>1439</v>
      </c>
      <c r="K44" s="694" t="s">
        <v>1440</v>
      </c>
      <c r="L44" s="672" t="s">
        <v>1127</v>
      </c>
      <c r="M44" s="672" t="s">
        <v>1164</v>
      </c>
      <c r="N44" s="674" t="s">
        <v>731</v>
      </c>
      <c r="O44" s="579">
        <v>3</v>
      </c>
      <c r="P44" s="579">
        <v>2</v>
      </c>
      <c r="Q44" s="675">
        <v>5</v>
      </c>
      <c r="R44" s="579">
        <v>4</v>
      </c>
      <c r="S44" s="704" t="s">
        <v>1283</v>
      </c>
      <c r="T44" s="579">
        <v>39</v>
      </c>
      <c r="U44" s="579" t="str">
        <f>IF(V44="","",IFERROR(INDEX(Docentes!B:B,MATCH(V44,Docentes!C:C,0)),"NUEVO"))</f>
        <v>NUEVO</v>
      </c>
      <c r="V44" s="683" t="s">
        <v>1037</v>
      </c>
      <c r="W44" s="683" t="s">
        <v>1332</v>
      </c>
      <c r="X44" s="672" t="s">
        <v>1182</v>
      </c>
      <c r="Y44" s="672" t="s">
        <v>1089</v>
      </c>
      <c r="Z44" s="672" t="s">
        <v>26</v>
      </c>
      <c r="AA44" s="672" t="s">
        <v>1489</v>
      </c>
      <c r="AB44" s="672" t="s">
        <v>1283</v>
      </c>
      <c r="AC44" s="579" t="s">
        <v>1283</v>
      </c>
      <c r="AD44" s="672" t="s">
        <v>1283</v>
      </c>
      <c r="AE44" s="672" t="s">
        <v>1182</v>
      </c>
      <c r="AF44" s="579" t="str">
        <f>IF(AND(O44&gt;0,P44&gt;0),"TP",IF(AND(O44&gt;0,P44=0),"T","P"))</f>
        <v>TP</v>
      </c>
      <c r="AG44" s="672">
        <v>5</v>
      </c>
      <c r="AH44" s="672">
        <v>11</v>
      </c>
      <c r="AI44" s="672">
        <v>50</v>
      </c>
      <c r="AJ44" s="672">
        <v>16</v>
      </c>
      <c r="AK44" s="672">
        <v>0</v>
      </c>
      <c r="AL44" s="579">
        <f>IF(Q44=0,0,IF(AH44="",Q44,IF(W44="HIBRIDO VIRTUAL",0,((((AJ44/24)+(AK44/1440))-((AH44/24)+(AI44/1440)))*1440/50))))</f>
        <v>5</v>
      </c>
      <c r="AM44" s="673">
        <f>AH44/24+AI44/1440</f>
        <v>0.49305555555555552</v>
      </c>
      <c r="AN44" s="673">
        <f>AJ44/24+AK44/1440</f>
        <v>0.66666666666666663</v>
      </c>
      <c r="AO44" s="579" t="str" cm="1">
        <f t="array" aca="1" ref="AO44" ca="1">IF(V44="","",IF(SUMPRODUCT((V44=$W$6:$W$3314)*(AG44=$AH$6:$AH$3314)*(AM44=$AN$6:$AN$3314)*(AN44=$AO$6:$AO$3314)*(ROW($W$6:$W$3314)&lt;&gt;ROW(V44))*((Q44=0)*($R$6:$R$3314&gt;0)+(Q44&gt;0)*($R$6:$R$3314=0)))&gt;0,"SALONES UNIDOS",IF(SUMPRODUCT((V44=$W$6:$W$3314)*(AG44=$AH$6:$AH$3314)*((AM44&lt;$AO$6:$AO$3314)*(AN44&gt;$AN$6:$AN$3314))*(ROW($W$6:$W$3314)&lt;&gt;ROW(V44)))&gt;0,"CRUZADO","Sin cruce")))</f>
        <v>Sin cruce</v>
      </c>
      <c r="AP44" s="673" t="str">
        <f>TRIM(CONCATENATE(G44,H44,E44,I44))</f>
        <v>AE1PRINCIPALB</v>
      </c>
      <c r="AQ44" s="673" t="str" cm="1">
        <f t="array" aca="1" ref="AQ44" ca="1">IF(AP44="","",IF(SUMPRODUCT((AP44=$AQ$6:$AQ$3314)*(AG44=$AH$6:$AH$3314)*(AM44=$AN$6:$AN$3314)*(AN44=$AO$6:$AO$3314)*(ROW($AQ$6:$AQ$3314)&lt;&gt;ROW(AP44))*((Q44=0)*($R$6:$R$3314&gt;0)+(Q44&gt;0)*($R$6:$R$3314=0)))&gt;0,"SALONES UNIDOS",IF(SUMPRODUCT((AP44=$AQ$6:$AQ$3314)*(AG44=$AH$6:$AH$3314)*((AM44&lt;$AO$6:$AO$3314)*(AN44&gt;$AN$6:$AN$3314))*(ROW($AQ$6:$AQ$3314)&lt;&gt;ROW(AP44)))&gt;0,"CRUZADO","Sin cruce")))</f>
        <v>Sin cruce</v>
      </c>
      <c r="AR44" s="883" t="s">
        <v>1886</v>
      </c>
    </row>
    <row r="45" spans="1:44" ht="43.5">
      <c r="A45" t="s">
        <v>1881</v>
      </c>
      <c r="B45" s="12" t="s">
        <v>1081</v>
      </c>
      <c r="C45" s="789" t="s">
        <v>1396</v>
      </c>
      <c r="D45" s="789">
        <v>20261</v>
      </c>
      <c r="E45" s="789" t="s">
        <v>23</v>
      </c>
      <c r="F45" s="12" t="s">
        <v>20</v>
      </c>
      <c r="G45" s="789" t="s">
        <v>57</v>
      </c>
      <c r="H45" s="789">
        <v>1</v>
      </c>
      <c r="I45" s="789" t="s">
        <v>60</v>
      </c>
      <c r="J45" s="789" t="s">
        <v>1397</v>
      </c>
      <c r="K45" s="491" t="s">
        <v>1398</v>
      </c>
      <c r="L45" s="789" t="s">
        <v>1127</v>
      </c>
      <c r="M45" s="789" t="s">
        <v>1086</v>
      </c>
      <c r="N45" s="789" t="s">
        <v>731</v>
      </c>
      <c r="O45" s="789">
        <v>3</v>
      </c>
      <c r="P45" s="789">
        <v>2</v>
      </c>
      <c r="Q45" s="815">
        <v>5</v>
      </c>
      <c r="R45" s="789">
        <v>4</v>
      </c>
      <c r="S45" s="808" t="s">
        <v>1283</v>
      </c>
      <c r="T45" s="11">
        <v>40</v>
      </c>
      <c r="U45" s="31" t="str">
        <f>IF(V45="","",IFERROR(INDEX(Docentes!B:B,MATCH(V45,Docentes!C:C,0)),"NUEVO"))</f>
        <v/>
      </c>
      <c r="V45" s="9"/>
      <c r="W45" s="265" t="s">
        <v>1332</v>
      </c>
      <c r="X45" s="31" t="s">
        <v>1182</v>
      </c>
      <c r="Y45" s="789" t="s">
        <v>1089</v>
      </c>
      <c r="Z45" s="789" t="s">
        <v>26</v>
      </c>
      <c r="AA45" s="789" t="s">
        <v>1487</v>
      </c>
      <c r="AB45" s="789" t="s">
        <v>1283</v>
      </c>
      <c r="AC45" s="31" t="s">
        <v>1283</v>
      </c>
      <c r="AD45" s="789" t="s">
        <v>1283</v>
      </c>
      <c r="AE45" s="789" t="s">
        <v>1182</v>
      </c>
      <c r="AF45" s="31" t="str">
        <f>IF(AND(O45&gt;0,P45&gt;0),"TP",IF(AND(O45&gt;0,P45=0),"T","P"))</f>
        <v>TP</v>
      </c>
      <c r="AG45" s="789">
        <v>5</v>
      </c>
      <c r="AH45" s="789">
        <v>7</v>
      </c>
      <c r="AI45" s="789">
        <v>40</v>
      </c>
      <c r="AJ45" s="789">
        <v>11</v>
      </c>
      <c r="AK45" s="789">
        <v>50</v>
      </c>
      <c r="AL45" s="31">
        <f>IF(Q45=0,0,IF(AH45="",Q45,IF(W45="HIBRIDO VIRTUAL",0,((((AJ45/24)+(AK45/1440))-((AH45/24)+(AI45/1440)))*1440/50))))</f>
        <v>4.9999999999999982</v>
      </c>
      <c r="AM45" s="792">
        <f>AH45/24+AI45/1440</f>
        <v>0.31944444444444448</v>
      </c>
      <c r="AN45" s="792">
        <f>AJ45/24+AK45/1440</f>
        <v>0.49305555555555552</v>
      </c>
      <c r="AO45" s="31" t="str" cm="1">
        <f t="array" ref="AO45">IF(V45="","",IF(SUMPRODUCT((V45=$W$6:$W$3314)*(AG45=$AH$6:$AH$3314)*(AM45=$AN$6:$AN$3314)*(AN45=$AO$6:$AO$3314)*(ROW($W$6:$W$3314)&lt;&gt;ROW(V45))*((Q45=0)*($R$6:$R$3314&gt;0)+(Q45&gt;0)*($R$6:$R$3314=0)))&gt;0,"SALONES UNIDOS",IF(SUMPRODUCT((V45=$W$6:$W$3314)*(AG45=$AH$6:$AH$3314)*((AM45&lt;$AO$6:$AO$3314)*(AN45&gt;$AN$6:$AN$3314))*(ROW($W$6:$W$3314)&lt;&gt;ROW(V45)))&gt;0,"CRUZADO","Sin cruce")))</f>
        <v/>
      </c>
      <c r="AP45" s="792" t="str">
        <f>TRIM(CONCATENATE(G45,H45,E45,I45))</f>
        <v>IN1PRINCIPALF</v>
      </c>
      <c r="AQ45" s="792" t="str" cm="1">
        <f t="array" aca="1" ref="AQ45" ca="1">IF(AP45="","",IF(SUMPRODUCT((AP45=$AQ$6:$AQ$3314)*(AG45=$AH$6:$AH$3314)*(AM45=$AN$6:$AN$3314)*(AN45=$AO$6:$AO$3314)*(ROW($AQ$6:$AQ$3314)&lt;&gt;ROW(AP45))*((Q45=0)*($R$6:$R$3314&gt;0)+(Q45&gt;0)*($R$6:$R$3314=0)))&gt;0,"SALONES UNIDOS",IF(SUMPRODUCT((AP45=$AQ$6:$AQ$3314)*(AG45=$AH$6:$AH$3314)*((AM45&lt;$AO$6:$AO$3314)*(AN45&gt;$AN$6:$AN$3314))*(ROW($AQ$6:$AQ$3314)&lt;&gt;ROW(AP45)))&gt;0,"CRUZADO","Sin cruce")))</f>
        <v>Sin cruce</v>
      </c>
    </row>
    <row r="46" spans="1:44" s="883" customFormat="1" ht="43.5">
      <c r="A46" s="883" t="s">
        <v>1882</v>
      </c>
      <c r="B46" s="674" t="s">
        <v>1081</v>
      </c>
      <c r="C46" s="672" t="s">
        <v>1396</v>
      </c>
      <c r="D46" s="672">
        <v>20261</v>
      </c>
      <c r="E46" s="672" t="s">
        <v>23</v>
      </c>
      <c r="F46" s="674" t="s">
        <v>20</v>
      </c>
      <c r="G46" s="672" t="s">
        <v>57</v>
      </c>
      <c r="H46" s="672">
        <v>1</v>
      </c>
      <c r="I46" s="672" t="s">
        <v>60</v>
      </c>
      <c r="J46" s="672" t="s">
        <v>1397</v>
      </c>
      <c r="K46" s="694" t="s">
        <v>1398</v>
      </c>
      <c r="L46" s="672" t="s">
        <v>1127</v>
      </c>
      <c r="M46" s="672" t="s">
        <v>1086</v>
      </c>
      <c r="N46" s="672" t="s">
        <v>731</v>
      </c>
      <c r="O46" s="672">
        <v>3</v>
      </c>
      <c r="P46" s="672">
        <v>2</v>
      </c>
      <c r="Q46" s="684">
        <v>5</v>
      </c>
      <c r="R46" s="672">
        <v>4</v>
      </c>
      <c r="S46" s="682" t="s">
        <v>1283</v>
      </c>
      <c r="T46" s="453">
        <v>40</v>
      </c>
      <c r="U46" s="579" t="str">
        <f>IF(V46="","",IFERROR(INDEX(Docentes!B:B,MATCH(V46,Docentes!C:C,0)),"NUEVO"))</f>
        <v>NUEVO</v>
      </c>
      <c r="V46" s="692" t="s">
        <v>427</v>
      </c>
      <c r="W46" s="671" t="s">
        <v>1332</v>
      </c>
      <c r="X46" s="579" t="s">
        <v>1182</v>
      </c>
      <c r="Y46" s="672" t="s">
        <v>1089</v>
      </c>
      <c r="Z46" s="672" t="s">
        <v>26</v>
      </c>
      <c r="AA46" s="672" t="s">
        <v>1487</v>
      </c>
      <c r="AB46" s="672" t="s">
        <v>1283</v>
      </c>
      <c r="AC46" s="579" t="s">
        <v>1283</v>
      </c>
      <c r="AD46" s="672" t="s">
        <v>1283</v>
      </c>
      <c r="AE46" s="672" t="s">
        <v>1182</v>
      </c>
      <c r="AF46" s="579" t="str">
        <f>IF(AND(O46&gt;0,P46&gt;0),"TP",IF(AND(O46&gt;0,P46=0),"T","P"))</f>
        <v>TP</v>
      </c>
      <c r="AG46" s="672">
        <v>5</v>
      </c>
      <c r="AH46" s="672">
        <v>7</v>
      </c>
      <c r="AI46" s="672">
        <v>40</v>
      </c>
      <c r="AJ46" s="672">
        <v>11</v>
      </c>
      <c r="AK46" s="672">
        <v>50</v>
      </c>
      <c r="AL46" s="579">
        <f>IF(Q46=0,0,IF(AH46="",Q46,IF(W46="HIBRIDO VIRTUAL",0,((((AJ46/24)+(AK46/1440))-((AH46/24)+(AI46/1440)))*1440/50))))</f>
        <v>4.9999999999999982</v>
      </c>
      <c r="AM46" s="673">
        <f>AH46/24+AI46/1440</f>
        <v>0.31944444444444448</v>
      </c>
      <c r="AN46" s="673">
        <f>AJ46/24+AK46/1440</f>
        <v>0.49305555555555552</v>
      </c>
      <c r="AO46" s="579" t="str" cm="1">
        <f t="array" aca="1" ref="AO46" ca="1">IF(V46="","",IF(SUMPRODUCT((V46=$W$6:$W$3314)*(AG46=$AH$6:$AH$3314)*(AM46=$AN$6:$AN$3314)*(AN46=$AO$6:$AO$3314)*(ROW($W$6:$W$3314)&lt;&gt;ROW(V46))*((Q46=0)*($R$6:$R$3314&gt;0)+(Q46&gt;0)*($R$6:$R$3314=0)))&gt;0,"SALONES UNIDOS",IF(SUMPRODUCT((V46=$W$6:$W$3314)*(AG46=$AH$6:$AH$3314)*((AM46&lt;$AO$6:$AO$3314)*(AN46&gt;$AN$6:$AN$3314))*(ROW($W$6:$W$3314)&lt;&gt;ROW(V46)))&gt;0,"CRUZADO","Sin cruce")))</f>
        <v>Sin cruce</v>
      </c>
      <c r="AP46" s="673" t="str">
        <f>TRIM(CONCATENATE(G46,H46,E46,I46))</f>
        <v>IN1PRINCIPALF</v>
      </c>
      <c r="AQ46" s="673" t="str" cm="1">
        <f t="array" aca="1" ref="AQ46" ca="1">IF(AP46="","",IF(SUMPRODUCT((AP46=$AQ$6:$AQ$3314)*(AG46=$AH$6:$AH$3314)*(AM46=$AN$6:$AN$3314)*(AN46=$AO$6:$AO$3314)*(ROW($AQ$6:$AQ$3314)&lt;&gt;ROW(AP46))*((Q46=0)*($R$6:$R$3314&gt;0)+(Q46&gt;0)*($R$6:$R$3314=0)))&gt;0,"SALONES UNIDOS",IF(SUMPRODUCT((AP46=$AQ$6:$AQ$3314)*(AG46=$AH$6:$AH$3314)*((AM46&lt;$AO$6:$AO$3314)*(AN46&gt;$AN$6:$AN$3314))*(ROW($AQ$6:$AQ$3314)&lt;&gt;ROW(AP46)))&gt;0,"CRUZADO","Sin cruce")))</f>
        <v>Sin cruce</v>
      </c>
    </row>
    <row r="47" spans="1:44" ht="43.5">
      <c r="A47" t="s">
        <v>1881</v>
      </c>
      <c r="B47" s="12" t="s">
        <v>1081</v>
      </c>
      <c r="C47" s="789" t="s">
        <v>1438</v>
      </c>
      <c r="D47" s="194">
        <v>20261</v>
      </c>
      <c r="E47" s="11" t="s">
        <v>19</v>
      </c>
      <c r="F47" s="11" t="s">
        <v>20</v>
      </c>
      <c r="G47" s="11" t="s">
        <v>21</v>
      </c>
      <c r="H47" s="11">
        <v>1</v>
      </c>
      <c r="I47" s="11" t="s">
        <v>16</v>
      </c>
      <c r="J47" s="790" t="s">
        <v>1446</v>
      </c>
      <c r="K47" s="491" t="s">
        <v>1131</v>
      </c>
      <c r="L47" s="789" t="s">
        <v>1127</v>
      </c>
      <c r="M47" s="789" t="s">
        <v>1164</v>
      </c>
      <c r="N47" s="12" t="s">
        <v>731</v>
      </c>
      <c r="O47" s="789">
        <v>2</v>
      </c>
      <c r="P47" s="789">
        <v>2</v>
      </c>
      <c r="Q47" s="815">
        <v>4</v>
      </c>
      <c r="R47" s="789">
        <v>3</v>
      </c>
      <c r="S47" s="808"/>
      <c r="T47" s="31">
        <v>40</v>
      </c>
      <c r="U47" s="31" t="str">
        <f>IF(V47="","",IFERROR(INDEX(Docentes!B:B,MATCH(V47,Docentes!C:C,0)),"NUEVO"))</f>
        <v>NUEVO</v>
      </c>
      <c r="V47" s="791" t="s">
        <v>487</v>
      </c>
      <c r="W47" s="265" t="s">
        <v>1332</v>
      </c>
      <c r="X47" s="789" t="s">
        <v>1182</v>
      </c>
      <c r="Y47" s="789" t="s">
        <v>1089</v>
      </c>
      <c r="Z47" s="789" t="s">
        <v>26</v>
      </c>
      <c r="AA47" s="789" t="s">
        <v>1441</v>
      </c>
      <c r="AB47" s="789">
        <v>43</v>
      </c>
      <c r="AC47" s="789" t="s">
        <v>1283</v>
      </c>
      <c r="AD47" s="789" t="s">
        <v>1283</v>
      </c>
      <c r="AE47" s="789" t="s">
        <v>1182</v>
      </c>
      <c r="AF47" s="31" t="str">
        <f>IF(AND(O47&gt;0,P47&gt;0),"TP",IF(AND(O47&gt;0,P47=0),"T","P"))</f>
        <v>TP</v>
      </c>
      <c r="AG47" s="789">
        <v>4</v>
      </c>
      <c r="AH47" s="789">
        <v>8</v>
      </c>
      <c r="AI47" s="789">
        <v>30</v>
      </c>
      <c r="AJ47" s="789">
        <v>11</v>
      </c>
      <c r="AK47" s="789">
        <v>50</v>
      </c>
      <c r="AL47" s="31">
        <f>IF(Q47=0,0,IF(AH47="",Q47,IF(W47="HIBRIDO VIRTUAL",0,((((AJ47/24)+(AK47/1440))-((AH47/24)+(AI47/1440)))*1440/50))))</f>
        <v>4</v>
      </c>
      <c r="AM47" s="792">
        <f>AH47/24+AI47/1440</f>
        <v>0.35416666666666663</v>
      </c>
      <c r="AN47" s="792">
        <f>AJ47/24+AK47/1440</f>
        <v>0.49305555555555552</v>
      </c>
      <c r="AO47" s="31" t="str" cm="1">
        <f t="array" aca="1" ref="AO47" ca="1">IF(V47="","",IF(SUMPRODUCT((V47=$W$6:$W$3314)*(AG47=$AH$6:$AH$3314)*(AM47=$AN$6:$AN$3314)*(AN47=$AO$6:$AO$3314)*(ROW($W$6:$W$3314)&lt;&gt;ROW(V47))*((Q47=0)*($R$6:$R$3314&gt;0)+(Q47&gt;0)*($R$6:$R$3314=0)))&gt;0,"SALONES UNIDOS",IF(SUMPRODUCT((V47=$W$6:$W$3314)*(AG47=$AH$6:$AH$3314)*((AM47&lt;$AO$6:$AO$3314)*(AN47&gt;$AN$6:$AN$3314))*(ROW($W$6:$W$3314)&lt;&gt;ROW(V47)))&gt;0,"CRUZADO","Sin cruce")))</f>
        <v>Sin cruce</v>
      </c>
      <c r="AP47" s="792" t="str">
        <f>TRIM(CONCATENATE(G47,H47,E47,I47))</f>
        <v>AE1HUAURAA</v>
      </c>
      <c r="AQ47" s="792" t="str" cm="1">
        <f t="array" aca="1" ref="AQ47" ca="1">IF(AP47="","",IF(SUMPRODUCT((AP47=$AQ$6:$AQ$3314)*(AG47=$AH$6:$AH$3314)*(AM47=$AN$6:$AN$3314)*(AN47=$AO$6:$AO$3314)*(ROW($AQ$6:$AQ$3314)&lt;&gt;ROW(AP47))*((Q47=0)*($R$6:$R$3314&gt;0)+(Q47&gt;0)*($R$6:$R$3314=0)))&gt;0,"SALONES UNIDOS",IF(SUMPRODUCT((AP47=$AQ$6:$AQ$3314)*(AG47=$AH$6:$AH$3314)*((AM47&lt;$AO$6:$AO$3314)*(AN47&gt;$AN$6:$AN$3314))*(ROW($AQ$6:$AQ$3314)&lt;&gt;ROW(AP47)))&gt;0,"CRUZADO","Sin cruce")))</f>
        <v>Sin cruce</v>
      </c>
    </row>
    <row r="48" spans="1:44" s="883" customFormat="1" ht="28.5" customHeight="1">
      <c r="A48" s="883" t="s">
        <v>1882</v>
      </c>
      <c r="B48" s="674" t="s">
        <v>1081</v>
      </c>
      <c r="C48" s="672" t="s">
        <v>1438</v>
      </c>
      <c r="D48" s="681">
        <v>20261</v>
      </c>
      <c r="E48" s="453" t="s">
        <v>19</v>
      </c>
      <c r="F48" s="453" t="s">
        <v>20</v>
      </c>
      <c r="G48" s="453" t="s">
        <v>21</v>
      </c>
      <c r="H48" s="453">
        <v>1</v>
      </c>
      <c r="I48" s="453" t="s">
        <v>16</v>
      </c>
      <c r="J48" s="697" t="s">
        <v>1446</v>
      </c>
      <c r="K48" s="694" t="s">
        <v>1131</v>
      </c>
      <c r="L48" s="672" t="s">
        <v>1127</v>
      </c>
      <c r="M48" s="672" t="s">
        <v>1164</v>
      </c>
      <c r="N48" s="674" t="s">
        <v>731</v>
      </c>
      <c r="O48" s="672">
        <v>2</v>
      </c>
      <c r="P48" s="672">
        <v>2</v>
      </c>
      <c r="Q48" s="684">
        <v>4</v>
      </c>
      <c r="R48" s="672">
        <v>3</v>
      </c>
      <c r="S48" s="682"/>
      <c r="T48" s="579">
        <v>40</v>
      </c>
      <c r="U48" s="579" t="str">
        <f>IF(V48="","",IFERROR(INDEX(Docentes!B:B,MATCH(V48,Docentes!C:C,0)),"NUEVO"))</f>
        <v>NUEVO</v>
      </c>
      <c r="V48" s="683" t="s">
        <v>1014</v>
      </c>
      <c r="W48" s="671" t="s">
        <v>1332</v>
      </c>
      <c r="X48" s="672" t="s">
        <v>1182</v>
      </c>
      <c r="Y48" s="672" t="s">
        <v>1089</v>
      </c>
      <c r="Z48" s="672" t="s">
        <v>26</v>
      </c>
      <c r="AA48" s="672" t="s">
        <v>1441</v>
      </c>
      <c r="AB48" s="672">
        <v>43</v>
      </c>
      <c r="AC48" s="672" t="s">
        <v>1283</v>
      </c>
      <c r="AD48" s="672" t="s">
        <v>1283</v>
      </c>
      <c r="AE48" s="672" t="s">
        <v>1182</v>
      </c>
      <c r="AF48" s="579" t="str">
        <f>IF(AND(O48&gt;0,P48&gt;0),"TP",IF(AND(O48&gt;0,P48=0),"T","P"))</f>
        <v>TP</v>
      </c>
      <c r="AG48" s="672">
        <v>4</v>
      </c>
      <c r="AH48" s="672">
        <v>8</v>
      </c>
      <c r="AI48" s="672">
        <v>30</v>
      </c>
      <c r="AJ48" s="672">
        <v>11</v>
      </c>
      <c r="AK48" s="672">
        <v>50</v>
      </c>
      <c r="AL48" s="579">
        <f>IF(Q48=0,0,IF(AH48="",Q48,IF(W48="HIBRIDO VIRTUAL",0,((((AJ48/24)+(AK48/1440))-((AH48/24)+(AI48/1440)))*1440/50))))</f>
        <v>4</v>
      </c>
      <c r="AM48" s="673">
        <f>AH48/24+AI48/1440</f>
        <v>0.35416666666666663</v>
      </c>
      <c r="AN48" s="673">
        <f>AJ48/24+AK48/1440</f>
        <v>0.49305555555555552</v>
      </c>
      <c r="AO48" s="579" t="str" cm="1">
        <f t="array" aca="1" ref="AO48" ca="1">IF(V48="","",IF(SUMPRODUCT((V48=$W$6:$W$3314)*(AG48=$AH$6:$AH$3314)*(AM48=$AN$6:$AN$3314)*(AN48=$AO$6:$AO$3314)*(ROW($W$6:$W$3314)&lt;&gt;ROW(V48))*((Q48=0)*($R$6:$R$3314&gt;0)+(Q48&gt;0)*($R$6:$R$3314=0)))&gt;0,"SALONES UNIDOS",IF(SUMPRODUCT((V48=$W$6:$W$3314)*(AG48=$AH$6:$AH$3314)*((AM48&lt;$AO$6:$AO$3314)*(AN48&gt;$AN$6:$AN$3314))*(ROW($W$6:$W$3314)&lt;&gt;ROW(V48)))&gt;0,"CRUZADO","Sin cruce")))</f>
        <v>Sin cruce</v>
      </c>
      <c r="AP48" s="673" t="str">
        <f>TRIM(CONCATENATE(G48,H48,E48,I48))</f>
        <v>AE1HUAURAA</v>
      </c>
      <c r="AQ48" s="673" t="str" cm="1">
        <f t="array" aca="1" ref="AQ48" ca="1">IF(AP48="","",IF(SUMPRODUCT((AP48=$AQ$6:$AQ$3314)*(AG48=$AH$6:$AH$3314)*(AM48=$AN$6:$AN$3314)*(AN48=$AO$6:$AO$3314)*(ROW($AQ$6:$AQ$3314)&lt;&gt;ROW(AP48))*((Q48=0)*($R$6:$R$3314&gt;0)+(Q48&gt;0)*($R$6:$R$3314=0)))&gt;0,"SALONES UNIDOS",IF(SUMPRODUCT((AP48=$AQ$6:$AQ$3314)*(AG48=$AH$6:$AH$3314)*((AM48&lt;$AO$6:$AO$3314)*(AN48&gt;$AN$6:$AN$3314))*(ROW($AQ$6:$AQ$3314)&lt;&gt;ROW(AP48)))&gt;0,"CRUZADO","Sin cruce")))</f>
        <v>Sin cruce</v>
      </c>
    </row>
    <row r="49" spans="1:43" ht="43.5">
      <c r="A49" t="s">
        <v>1881</v>
      </c>
      <c r="B49" s="12" t="s">
        <v>1081</v>
      </c>
      <c r="C49" s="789" t="s">
        <v>1472</v>
      </c>
      <c r="D49" s="789">
        <v>20261</v>
      </c>
      <c r="E49" s="12" t="s">
        <v>19</v>
      </c>
      <c r="F49" s="12" t="s">
        <v>20</v>
      </c>
      <c r="G49" s="12" t="s">
        <v>30</v>
      </c>
      <c r="H49" s="12">
        <v>1</v>
      </c>
      <c r="I49" s="12" t="s">
        <v>16</v>
      </c>
      <c r="J49" s="790" t="s">
        <v>1187</v>
      </c>
      <c r="K49" s="491" t="s">
        <v>1188</v>
      </c>
      <c r="L49" s="789" t="s">
        <v>1127</v>
      </c>
      <c r="M49" s="789" t="s">
        <v>1086</v>
      </c>
      <c r="N49" s="12" t="s">
        <v>731</v>
      </c>
      <c r="O49" s="789">
        <v>3</v>
      </c>
      <c r="P49" s="789">
        <v>2</v>
      </c>
      <c r="Q49" s="815">
        <v>5</v>
      </c>
      <c r="R49" s="789">
        <v>4</v>
      </c>
      <c r="S49" s="808"/>
      <c r="T49" s="789">
        <v>33</v>
      </c>
      <c r="U49" s="31" t="str">
        <f>IF(V49="","",IFERROR(INDEX(Docentes!B:B,MATCH(V49,Docentes!C:C,0)),"NUEVO"))</f>
        <v>NUEVO</v>
      </c>
      <c r="V49" s="791" t="s">
        <v>443</v>
      </c>
      <c r="W49" s="265" t="s">
        <v>1332</v>
      </c>
      <c r="X49" s="789" t="s">
        <v>1182</v>
      </c>
      <c r="Y49" s="789" t="s">
        <v>1089</v>
      </c>
      <c r="Z49" s="789" t="s">
        <v>26</v>
      </c>
      <c r="AA49" s="789" t="s">
        <v>1473</v>
      </c>
      <c r="AB49" s="789">
        <v>35</v>
      </c>
      <c r="AC49" s="789"/>
      <c r="AD49" s="789" t="s">
        <v>1283</v>
      </c>
      <c r="AE49" s="789" t="s">
        <v>1182</v>
      </c>
      <c r="AF49" s="31" t="str">
        <f>IF(AND(O49&gt;0,P49&gt;0),"TP",IF(AND(O49&gt;0,P49=0),"T","P"))</f>
        <v>TP</v>
      </c>
      <c r="AG49" s="789">
        <v>3</v>
      </c>
      <c r="AH49" s="789">
        <v>7</v>
      </c>
      <c r="AI49" s="789">
        <v>40</v>
      </c>
      <c r="AJ49" s="789">
        <v>11</v>
      </c>
      <c r="AK49" s="789">
        <v>50</v>
      </c>
      <c r="AL49" s="31">
        <f>IF(Q49=0,0,IF(AH49="",Q49,IF(W49="HIBRIDO VIRTUAL",0,((((AJ49/24)+(AK49/1440))-((AH49/24)+(AI49/1440)))*1440/50))))</f>
        <v>4.9999999999999982</v>
      </c>
      <c r="AM49" s="792">
        <f>AH49/24+AI49/1440</f>
        <v>0.31944444444444448</v>
      </c>
      <c r="AN49" s="792">
        <f>AJ49/24+AK49/1440</f>
        <v>0.49305555555555552</v>
      </c>
      <c r="AO49" s="31" t="str" cm="1">
        <f t="array" aca="1" ref="AO49" ca="1">IF(V49="","",IF(SUMPRODUCT((V49=$W$6:$W$3314)*(AG49=$AH$6:$AH$3314)*(AM49=$AN$6:$AN$3314)*(AN49=$AO$6:$AO$3314)*(ROW($W$6:$W$3314)&lt;&gt;ROW(V49))*((Q49=0)*($R$6:$R$3314&gt;0)+(Q49&gt;0)*($R$6:$R$3314=0)))&gt;0,"SALONES UNIDOS",IF(SUMPRODUCT((V49=$W$6:$W$3314)*(AG49=$AH$6:$AH$3314)*((AM49&lt;$AO$6:$AO$3314)*(AN49&gt;$AN$6:$AN$3314))*(ROW($W$6:$W$3314)&lt;&gt;ROW(V49)))&gt;0,"CRUZADO","Sin cruce")))</f>
        <v>Sin cruce</v>
      </c>
      <c r="AP49" s="792" t="str">
        <f>TRIM(CONCATENATE(G49,H49,E49,I49))</f>
        <v>DE1HUAURAA</v>
      </c>
      <c r="AQ49" s="792" t="str" cm="1">
        <f t="array" aca="1" ref="AQ49" ca="1">IF(AP49="","",IF(SUMPRODUCT((AP49=$AQ$6:$AQ$3314)*(AG49=$AH$6:$AH$3314)*(AM49=$AN$6:$AN$3314)*(AN49=$AO$6:$AO$3314)*(ROW($AQ$6:$AQ$3314)&lt;&gt;ROW(AP49))*((Q49=0)*($R$6:$R$3314&gt;0)+(Q49&gt;0)*($R$6:$R$3314=0)))&gt;0,"SALONES UNIDOS",IF(SUMPRODUCT((AP49=$AQ$6:$AQ$3314)*(AG49=$AH$6:$AH$3314)*((AM49&lt;$AO$6:$AO$3314)*(AN49&gt;$AN$6:$AN$3314))*(ROW($AQ$6:$AQ$3314)&lt;&gt;ROW(AP49)))&gt;0,"CRUZADO","Sin cruce")))</f>
        <v>Sin cruce</v>
      </c>
    </row>
    <row r="50" spans="1:43" s="883" customFormat="1" ht="43.5">
      <c r="A50" s="883" t="s">
        <v>1887</v>
      </c>
      <c r="B50" s="674" t="s">
        <v>1081</v>
      </c>
      <c r="C50" s="672" t="s">
        <v>1472</v>
      </c>
      <c r="D50" s="672">
        <v>20261</v>
      </c>
      <c r="E50" s="674" t="s">
        <v>19</v>
      </c>
      <c r="F50" s="674" t="s">
        <v>20</v>
      </c>
      <c r="G50" s="674" t="s">
        <v>30</v>
      </c>
      <c r="H50" s="674">
        <v>1</v>
      </c>
      <c r="I50" s="674" t="s">
        <v>16</v>
      </c>
      <c r="J50" s="697" t="s">
        <v>1187</v>
      </c>
      <c r="K50" s="694" t="s">
        <v>1188</v>
      </c>
      <c r="L50" s="672" t="s">
        <v>1127</v>
      </c>
      <c r="M50" s="672" t="s">
        <v>1086</v>
      </c>
      <c r="N50" s="674" t="s">
        <v>731</v>
      </c>
      <c r="O50" s="672">
        <v>3</v>
      </c>
      <c r="P50" s="672">
        <v>2</v>
      </c>
      <c r="Q50" s="684">
        <v>5</v>
      </c>
      <c r="R50" s="672">
        <v>4</v>
      </c>
      <c r="S50" s="682"/>
      <c r="T50" s="672">
        <v>33</v>
      </c>
      <c r="U50" s="579" t="str">
        <f>IF(V50="","",IFERROR(INDEX(Docentes!B:B,MATCH(V50,Docentes!C:C,0)),"NUEVO"))</f>
        <v>NUEVO</v>
      </c>
      <c r="V50" s="692" t="s">
        <v>483</v>
      </c>
      <c r="W50" s="671" t="s">
        <v>1332</v>
      </c>
      <c r="X50" s="672" t="s">
        <v>1182</v>
      </c>
      <c r="Y50" s="672" t="s">
        <v>1089</v>
      </c>
      <c r="Z50" s="672" t="s">
        <v>26</v>
      </c>
      <c r="AA50" s="672" t="s">
        <v>1473</v>
      </c>
      <c r="AB50" s="672">
        <v>35</v>
      </c>
      <c r="AC50" s="672"/>
      <c r="AD50" s="672" t="s">
        <v>1283</v>
      </c>
      <c r="AE50" s="672" t="s">
        <v>1182</v>
      </c>
      <c r="AF50" s="579" t="str">
        <f>IF(AND(O50&gt;0,P50&gt;0),"TP",IF(AND(O50&gt;0,P50=0),"T","P"))</f>
        <v>TP</v>
      </c>
      <c r="AG50" s="672">
        <v>3</v>
      </c>
      <c r="AH50" s="672">
        <v>7</v>
      </c>
      <c r="AI50" s="672">
        <v>40</v>
      </c>
      <c r="AJ50" s="672">
        <v>11</v>
      </c>
      <c r="AK50" s="672">
        <v>50</v>
      </c>
      <c r="AL50" s="579">
        <f>IF(Q50=0,0,IF(AH50="",Q50,IF(W50="HIBRIDO VIRTUAL",0,((((AJ50/24)+(AK50/1440))-((AH50/24)+(AI50/1440)))*1440/50))))</f>
        <v>4.9999999999999982</v>
      </c>
      <c r="AM50" s="673">
        <f>AH50/24+AI50/1440</f>
        <v>0.31944444444444448</v>
      </c>
      <c r="AN50" s="673">
        <f>AJ50/24+AK50/1440</f>
        <v>0.49305555555555552</v>
      </c>
      <c r="AO50" s="579" t="str" cm="1">
        <f t="array" aca="1" ref="AO50" ca="1">IF(V50="","",IF(SUMPRODUCT((V50=$W$6:$W$3314)*(AG50=$AH$6:$AH$3314)*(AM50=$AN$6:$AN$3314)*(AN50=$AO$6:$AO$3314)*(ROW($W$6:$W$3314)&lt;&gt;ROW(V50))*((Q50=0)*($R$6:$R$3314&gt;0)+(Q50&gt;0)*($R$6:$R$3314=0)))&gt;0,"SALONES UNIDOS",IF(SUMPRODUCT((V50=$W$6:$W$3314)*(AG50=$AH$6:$AH$3314)*((AM50&lt;$AO$6:$AO$3314)*(AN50&gt;$AN$6:$AN$3314))*(ROW($W$6:$W$3314)&lt;&gt;ROW(V50)))&gt;0,"CRUZADO","Sin cruce")))</f>
        <v>Sin cruce</v>
      </c>
      <c r="AP50" s="673" t="str">
        <f>TRIM(CONCATENATE(G50,H50,E50,I50))</f>
        <v>DE1HUAURAA</v>
      </c>
      <c r="AQ50" s="673" t="str" cm="1">
        <f t="array" aca="1" ref="AQ50" ca="1">IF(AP50="","",IF(SUMPRODUCT((AP50=$AQ$6:$AQ$3314)*(AG50=$AH$6:$AH$3314)*(AM50=$AN$6:$AN$3314)*(AN50=$AO$6:$AO$3314)*(ROW($AQ$6:$AQ$3314)&lt;&gt;ROW(AP50))*((Q50=0)*($R$6:$R$3314&gt;0)+(Q50&gt;0)*($R$6:$R$3314=0)))&gt;0,"SALONES UNIDOS",IF(SUMPRODUCT((AP50=$AQ$6:$AQ$3314)*(AG50=$AH$6:$AH$3314)*((AM50&lt;$AO$6:$AO$3314)*(AN50&gt;$AN$6:$AN$3314))*(ROW($AQ$6:$AQ$3314)&lt;&gt;ROW(AP50)))&gt;0,"CRUZADO","Sin cruce")))</f>
        <v>Sin cruce</v>
      </c>
    </row>
    <row r="51" spans="1:43" ht="43.5">
      <c r="A51" t="s">
        <v>1881</v>
      </c>
      <c r="B51" s="12" t="s">
        <v>1081</v>
      </c>
      <c r="C51" s="789" t="s">
        <v>1472</v>
      </c>
      <c r="D51" s="789">
        <v>20261</v>
      </c>
      <c r="E51" s="12" t="s">
        <v>19</v>
      </c>
      <c r="F51" s="12" t="s">
        <v>20</v>
      </c>
      <c r="G51" s="12" t="s">
        <v>30</v>
      </c>
      <c r="H51" s="12">
        <v>1</v>
      </c>
      <c r="I51" s="12" t="s">
        <v>32</v>
      </c>
      <c r="J51" s="790" t="s">
        <v>1184</v>
      </c>
      <c r="K51" s="491" t="s">
        <v>1185</v>
      </c>
      <c r="L51" s="789" t="s">
        <v>1127</v>
      </c>
      <c r="M51" s="789" t="s">
        <v>1086</v>
      </c>
      <c r="N51" s="12" t="s">
        <v>731</v>
      </c>
      <c r="O51" s="789">
        <v>3</v>
      </c>
      <c r="P51" s="789">
        <v>2</v>
      </c>
      <c r="Q51" s="815">
        <v>5</v>
      </c>
      <c r="R51" s="789">
        <v>4</v>
      </c>
      <c r="S51" s="808"/>
      <c r="T51" s="789">
        <v>33</v>
      </c>
      <c r="U51" s="31" t="str">
        <f>IF(V51="","",IFERROR(INDEX(Docentes!B:B,MATCH(V51,Docentes!C:C,0)),"NUEVO"))</f>
        <v>NUEVO</v>
      </c>
      <c r="V51" s="791" t="s">
        <v>487</v>
      </c>
      <c r="W51" s="265" t="s">
        <v>1332</v>
      </c>
      <c r="X51" s="789" t="s">
        <v>1182</v>
      </c>
      <c r="Y51" s="789" t="s">
        <v>1089</v>
      </c>
      <c r="Z51" s="789" t="s">
        <v>32</v>
      </c>
      <c r="AA51" s="789" t="s">
        <v>1477</v>
      </c>
      <c r="AB51" s="789">
        <v>35</v>
      </c>
      <c r="AC51" s="789"/>
      <c r="AD51" s="789"/>
      <c r="AE51" s="789" t="s">
        <v>1182</v>
      </c>
      <c r="AF51" s="31" t="str">
        <f>IF(AND(O51&gt;0,P51&gt;0),"TP",IF(AND(O51&gt;0,P51=0),"T","P"))</f>
        <v>TP</v>
      </c>
      <c r="AG51" s="789">
        <v>5</v>
      </c>
      <c r="AH51" s="789">
        <v>13</v>
      </c>
      <c r="AI51" s="789">
        <v>30</v>
      </c>
      <c r="AJ51" s="789">
        <v>17</v>
      </c>
      <c r="AK51" s="789">
        <v>40</v>
      </c>
      <c r="AL51" s="31">
        <f>IF(Q51=0,0,IF(AH51="",Q51,IF(W51="HIBRIDO VIRTUAL",0,((((AJ51/24)+(AK51/1440))-((AH51/24)+(AI51/1440)))*1440/50))))</f>
        <v>5.0000000000000009</v>
      </c>
      <c r="AM51" s="792">
        <f>AH51/24+AI51/1440</f>
        <v>0.5625</v>
      </c>
      <c r="AN51" s="792">
        <f>AJ51/24+AK51/1440</f>
        <v>0.73611111111111116</v>
      </c>
      <c r="AO51" s="31" t="str" cm="1">
        <f t="array" aca="1" ref="AO51" ca="1">IF(V51="","",IF(SUMPRODUCT((V51=$W$6:$W$3314)*(AG51=$AH$6:$AH$3314)*(AM51=$AN$6:$AN$3314)*(AN51=$AO$6:$AO$3314)*(ROW($W$6:$W$3314)&lt;&gt;ROW(V51))*((Q51=0)*($R$6:$R$3314&gt;0)+(Q51&gt;0)*($R$6:$R$3314=0)))&gt;0,"SALONES UNIDOS",IF(SUMPRODUCT((V51=$W$6:$W$3314)*(AG51=$AH$6:$AH$3314)*((AM51&lt;$AO$6:$AO$3314)*(AN51&gt;$AN$6:$AN$3314))*(ROW($W$6:$W$3314)&lt;&gt;ROW(V51)))&gt;0,"CRUZADO","Sin cruce")))</f>
        <v>Sin cruce</v>
      </c>
      <c r="AP51" s="792" t="str">
        <f>TRIM(CONCATENATE(G51,H51,E51,I51))</f>
        <v>DE1HUAURAC</v>
      </c>
      <c r="AQ51" s="792" t="str" cm="1">
        <f t="array" aca="1" ref="AQ51" ca="1">IF(AP51="","",IF(SUMPRODUCT((AP51=$AQ$6:$AQ$3314)*(AG51=$AH$6:$AH$3314)*(AM51=$AN$6:$AN$3314)*(AN51=$AO$6:$AO$3314)*(ROW($AQ$6:$AQ$3314)&lt;&gt;ROW(AP51))*((Q51=0)*($R$6:$R$3314&gt;0)+(Q51&gt;0)*($R$6:$R$3314=0)))&gt;0,"SALONES UNIDOS",IF(SUMPRODUCT((AP51=$AQ$6:$AQ$3314)*(AG51=$AH$6:$AH$3314)*((AM51&lt;$AO$6:$AO$3314)*(AN51&gt;$AN$6:$AN$3314))*(ROW($AQ$6:$AQ$3314)&lt;&gt;ROW(AP51)))&gt;0,"CRUZADO","Sin cruce")))</f>
        <v>Sin cruce</v>
      </c>
    </row>
    <row r="52" spans="1:43" s="883" customFormat="1" ht="43.5">
      <c r="A52" s="883" t="s">
        <v>1882</v>
      </c>
      <c r="B52" s="674" t="s">
        <v>1081</v>
      </c>
      <c r="C52" s="672" t="s">
        <v>1472</v>
      </c>
      <c r="D52" s="672">
        <v>20261</v>
      </c>
      <c r="E52" s="674" t="s">
        <v>19</v>
      </c>
      <c r="F52" s="674" t="s">
        <v>20</v>
      </c>
      <c r="G52" s="674" t="s">
        <v>30</v>
      </c>
      <c r="H52" s="674">
        <v>1</v>
      </c>
      <c r="I52" s="674" t="s">
        <v>32</v>
      </c>
      <c r="J52" s="697" t="s">
        <v>1184</v>
      </c>
      <c r="K52" s="694" t="s">
        <v>1185</v>
      </c>
      <c r="L52" s="672" t="s">
        <v>1127</v>
      </c>
      <c r="M52" s="672" t="s">
        <v>1086</v>
      </c>
      <c r="N52" s="674" t="s">
        <v>731</v>
      </c>
      <c r="O52" s="672">
        <v>3</v>
      </c>
      <c r="P52" s="672">
        <v>2</v>
      </c>
      <c r="Q52" s="684">
        <v>5</v>
      </c>
      <c r="R52" s="672">
        <v>4</v>
      </c>
      <c r="S52" s="682"/>
      <c r="T52" s="672">
        <v>33</v>
      </c>
      <c r="U52" s="579" t="str">
        <f>IF(V52="","",IFERROR(INDEX(Docentes!B:B,MATCH(V52,Docentes!C:C,0)),"NUEVO"))</f>
        <v>NUEVO</v>
      </c>
      <c r="V52" s="706" t="s">
        <v>452</v>
      </c>
      <c r="W52" s="671" t="s">
        <v>1332</v>
      </c>
      <c r="X52" s="672" t="s">
        <v>1182</v>
      </c>
      <c r="Y52" s="672" t="s">
        <v>1089</v>
      </c>
      <c r="Z52" s="672" t="s">
        <v>32</v>
      </c>
      <c r="AA52" s="672" t="s">
        <v>1477</v>
      </c>
      <c r="AB52" s="672">
        <v>35</v>
      </c>
      <c r="AC52" s="672"/>
      <c r="AD52" s="672"/>
      <c r="AE52" s="672" t="s">
        <v>1182</v>
      </c>
      <c r="AF52" s="579" t="str">
        <f>IF(AND(O52&gt;0,P52&gt;0),"TP",IF(AND(O52&gt;0,P52=0),"T","P"))</f>
        <v>TP</v>
      </c>
      <c r="AG52" s="672">
        <v>5</v>
      </c>
      <c r="AH52" s="672">
        <v>13</v>
      </c>
      <c r="AI52" s="672">
        <v>30</v>
      </c>
      <c r="AJ52" s="672">
        <v>17</v>
      </c>
      <c r="AK52" s="672">
        <v>40</v>
      </c>
      <c r="AL52" s="579">
        <f>IF(Q52=0,0,IF(AH52="",Q52,IF(W52="HIBRIDO VIRTUAL",0,((((AJ52/24)+(AK52/1440))-((AH52/24)+(AI52/1440)))*1440/50))))</f>
        <v>5.0000000000000009</v>
      </c>
      <c r="AM52" s="673">
        <f>AH52/24+AI52/1440</f>
        <v>0.5625</v>
      </c>
      <c r="AN52" s="673">
        <f>AJ52/24+AK52/1440</f>
        <v>0.73611111111111116</v>
      </c>
      <c r="AO52" s="579" t="str" cm="1">
        <f t="array" aca="1" ref="AO52" ca="1">IF(V52="","",IF(SUMPRODUCT((V52=$W$6:$W$3314)*(AG52=$AH$6:$AH$3314)*(AM52=$AN$6:$AN$3314)*(AN52=$AO$6:$AO$3314)*(ROW($W$6:$W$3314)&lt;&gt;ROW(V52))*((Q52=0)*($R$6:$R$3314&gt;0)+(Q52&gt;0)*($R$6:$R$3314=0)))&gt;0,"SALONES UNIDOS",IF(SUMPRODUCT((V52=$W$6:$W$3314)*(AG52=$AH$6:$AH$3314)*((AM52&lt;$AO$6:$AO$3314)*(AN52&gt;$AN$6:$AN$3314))*(ROW($W$6:$W$3314)&lt;&gt;ROW(V52)))&gt;0,"CRUZADO","Sin cruce")))</f>
        <v>Sin cruce</v>
      </c>
      <c r="AP52" s="673" t="str">
        <f>TRIM(CONCATENATE(G52,H52,E52,I52))</f>
        <v>DE1HUAURAC</v>
      </c>
      <c r="AQ52" s="673" t="str" cm="1">
        <f t="array" aca="1" ref="AQ52" ca="1">IF(AP52="","",IF(SUMPRODUCT((AP52=$AQ$6:$AQ$3314)*(AG52=$AH$6:$AH$3314)*(AM52=$AN$6:$AN$3314)*(AN52=$AO$6:$AO$3314)*(ROW($AQ$6:$AQ$3314)&lt;&gt;ROW(AP52))*((Q52=0)*($R$6:$R$3314&gt;0)+(Q52&gt;0)*($R$6:$R$3314=0)))&gt;0,"SALONES UNIDOS",IF(SUMPRODUCT((AP52=$AQ$6:$AQ$3314)*(AG52=$AH$6:$AH$3314)*((AM52&lt;$AO$6:$AO$3314)*(AN52&gt;$AN$6:$AN$3314))*(ROW($AQ$6:$AQ$3314)&lt;&gt;ROW(AP52)))&gt;0,"CRUZADO","Sin cruce")))</f>
        <v>Sin cruce</v>
      </c>
    </row>
    <row r="53" spans="1:43" ht="43.5">
      <c r="A53" t="s">
        <v>1881</v>
      </c>
      <c r="B53" s="12" t="s">
        <v>1081</v>
      </c>
      <c r="C53" s="789" t="s">
        <v>1472</v>
      </c>
      <c r="D53" s="789">
        <v>20261</v>
      </c>
      <c r="E53" s="12" t="s">
        <v>19</v>
      </c>
      <c r="F53" s="12" t="s">
        <v>20</v>
      </c>
      <c r="G53" s="12" t="s">
        <v>30</v>
      </c>
      <c r="H53" s="12">
        <v>1</v>
      </c>
      <c r="I53" s="12" t="s">
        <v>41</v>
      </c>
      <c r="J53" s="790" t="s">
        <v>1187</v>
      </c>
      <c r="K53" s="491" t="s">
        <v>1188</v>
      </c>
      <c r="L53" s="789" t="s">
        <v>1127</v>
      </c>
      <c r="M53" s="789" t="s">
        <v>1086</v>
      </c>
      <c r="N53" s="12" t="s">
        <v>731</v>
      </c>
      <c r="O53" s="789">
        <v>3</v>
      </c>
      <c r="P53" s="789">
        <v>2</v>
      </c>
      <c r="Q53" s="815">
        <v>5</v>
      </c>
      <c r="R53" s="789">
        <v>4</v>
      </c>
      <c r="S53" s="808"/>
      <c r="T53" s="789">
        <v>33</v>
      </c>
      <c r="U53" s="31" t="str">
        <f>IF(V53="","",IFERROR(INDEX(Docentes!B:B,MATCH(V53,Docentes!C:C,0)),"NUEVO"))</f>
        <v>NUEVO</v>
      </c>
      <c r="V53" s="791" t="s">
        <v>487</v>
      </c>
      <c r="W53" s="265" t="s">
        <v>1332</v>
      </c>
      <c r="X53" s="789" t="s">
        <v>1088</v>
      </c>
      <c r="Y53" s="789" t="s">
        <v>1089</v>
      </c>
      <c r="Z53" s="789" t="s">
        <v>26</v>
      </c>
      <c r="AA53" s="789" t="s">
        <v>1473</v>
      </c>
      <c r="AB53" s="789">
        <v>35</v>
      </c>
      <c r="AC53" s="789"/>
      <c r="AD53" s="789"/>
      <c r="AE53" s="789" t="s">
        <v>1088</v>
      </c>
      <c r="AF53" s="31" t="str">
        <f>IF(AND(O53&gt;0,P53&gt;0),"TP",IF(AND(O53&gt;0,P53=0),"T","P"))</f>
        <v>TP</v>
      </c>
      <c r="AG53" s="789">
        <v>1</v>
      </c>
      <c r="AH53" s="789">
        <v>18</v>
      </c>
      <c r="AI53" s="789">
        <v>30</v>
      </c>
      <c r="AJ53" s="789">
        <v>22</v>
      </c>
      <c r="AK53" s="789">
        <v>40</v>
      </c>
      <c r="AL53" s="31">
        <f>IF(Q53=0,0,IF(AH53="",Q53,IF(W53="HIBRIDO VIRTUAL",0,((((AJ53/24)+(AK53/1440))-((AH53/24)+(AI53/1440)))*1440/50))))</f>
        <v>4.9999999999999982</v>
      </c>
      <c r="AM53" s="792">
        <f>AH53/24+AI53/1440</f>
        <v>0.77083333333333337</v>
      </c>
      <c r="AN53" s="792">
        <f>AJ53/24+AK53/1440</f>
        <v>0.94444444444444442</v>
      </c>
      <c r="AO53" s="31" t="str" cm="1">
        <f t="array" aca="1" ref="AO53" ca="1">IF(V53="","",IF(SUMPRODUCT((V53=$W$6:$W$3314)*(AG53=$AH$6:$AH$3314)*(AM53=$AN$6:$AN$3314)*(AN53=$AO$6:$AO$3314)*(ROW($W$6:$W$3314)&lt;&gt;ROW(V53))*((Q53=0)*($R$6:$R$3314&gt;0)+(Q53&gt;0)*($R$6:$R$3314=0)))&gt;0,"SALONES UNIDOS",IF(SUMPRODUCT((V53=$W$6:$W$3314)*(AG53=$AH$6:$AH$3314)*((AM53&lt;$AO$6:$AO$3314)*(AN53&gt;$AN$6:$AN$3314))*(ROW($W$6:$W$3314)&lt;&gt;ROW(V53)))&gt;0,"CRUZADO","Sin cruce")))</f>
        <v>Sin cruce</v>
      </c>
      <c r="AP53" s="792" t="str">
        <f>TRIM(CONCATENATE(G53,H53,E53,I53))</f>
        <v>DE1HUAURAD</v>
      </c>
      <c r="AQ53" s="792" t="str" cm="1">
        <f t="array" aca="1" ref="AQ53" ca="1">IF(AP53="","",IF(SUMPRODUCT((AP53=$AQ$6:$AQ$3314)*(AG53=$AH$6:$AH$3314)*(AM53=$AN$6:$AN$3314)*(AN53=$AO$6:$AO$3314)*(ROW($AQ$6:$AQ$3314)&lt;&gt;ROW(AP53))*((Q53=0)*($R$6:$R$3314&gt;0)+(Q53&gt;0)*($R$6:$R$3314=0)))&gt;0,"SALONES UNIDOS",IF(SUMPRODUCT((AP53=$AQ$6:$AQ$3314)*(AG53=$AH$6:$AH$3314)*((AM53&lt;$AO$6:$AO$3314)*(AN53&gt;$AN$6:$AN$3314))*(ROW($AQ$6:$AQ$3314)&lt;&gt;ROW(AP53)))&gt;0,"CRUZADO","Sin cruce")))</f>
        <v>Sin cruce</v>
      </c>
    </row>
    <row r="54" spans="1:43" s="883" customFormat="1" ht="43.5">
      <c r="A54" s="883" t="s">
        <v>1882</v>
      </c>
      <c r="B54" s="674" t="s">
        <v>1081</v>
      </c>
      <c r="C54" s="672" t="s">
        <v>1472</v>
      </c>
      <c r="D54" s="672">
        <v>20261</v>
      </c>
      <c r="E54" s="674" t="s">
        <v>19</v>
      </c>
      <c r="F54" s="674" t="s">
        <v>20</v>
      </c>
      <c r="G54" s="674" t="s">
        <v>30</v>
      </c>
      <c r="H54" s="674">
        <v>1</v>
      </c>
      <c r="I54" s="674" t="s">
        <v>41</v>
      </c>
      <c r="J54" s="697" t="s">
        <v>1187</v>
      </c>
      <c r="K54" s="694" t="s">
        <v>1188</v>
      </c>
      <c r="L54" s="672" t="s">
        <v>1127</v>
      </c>
      <c r="M54" s="672" t="s">
        <v>1086</v>
      </c>
      <c r="N54" s="674" t="s">
        <v>731</v>
      </c>
      <c r="O54" s="672">
        <v>3</v>
      </c>
      <c r="P54" s="672">
        <v>2</v>
      </c>
      <c r="Q54" s="684">
        <v>5</v>
      </c>
      <c r="R54" s="672">
        <v>4</v>
      </c>
      <c r="S54" s="682"/>
      <c r="T54" s="672">
        <v>33</v>
      </c>
      <c r="U54" s="579" t="str">
        <f>IF(V54="","",IFERROR(INDEX(Docentes!B:B,MATCH(V54,Docentes!C:C,0)),"NUEVO"))</f>
        <v>NUEVO</v>
      </c>
      <c r="V54" s="706" t="s">
        <v>452</v>
      </c>
      <c r="W54" s="671" t="s">
        <v>1332</v>
      </c>
      <c r="X54" s="672" t="s">
        <v>1088</v>
      </c>
      <c r="Y54" s="672" t="s">
        <v>1089</v>
      </c>
      <c r="Z54" s="672" t="s">
        <v>26</v>
      </c>
      <c r="AA54" s="672" t="s">
        <v>1473</v>
      </c>
      <c r="AB54" s="672">
        <v>35</v>
      </c>
      <c r="AC54" s="672"/>
      <c r="AD54" s="672"/>
      <c r="AE54" s="672" t="s">
        <v>1088</v>
      </c>
      <c r="AF54" s="579" t="str">
        <f>IF(AND(O54&gt;0,P54&gt;0),"TP",IF(AND(O54&gt;0,P54=0),"T","P"))</f>
        <v>TP</v>
      </c>
      <c r="AG54" s="672">
        <v>1</v>
      </c>
      <c r="AH54" s="672">
        <v>18</v>
      </c>
      <c r="AI54" s="672">
        <v>30</v>
      </c>
      <c r="AJ54" s="672">
        <v>22</v>
      </c>
      <c r="AK54" s="672">
        <v>40</v>
      </c>
      <c r="AL54" s="579">
        <f>IF(Q54=0,0,IF(AH54="",Q54,IF(W54="HIBRIDO VIRTUAL",0,((((AJ54/24)+(AK54/1440))-((AH54/24)+(AI54/1440)))*1440/50))))</f>
        <v>4.9999999999999982</v>
      </c>
      <c r="AM54" s="673">
        <f>AH54/24+AI54/1440</f>
        <v>0.77083333333333337</v>
      </c>
      <c r="AN54" s="673">
        <f>AJ54/24+AK54/1440</f>
        <v>0.94444444444444442</v>
      </c>
      <c r="AO54" s="579" t="str" cm="1">
        <f t="array" aca="1" ref="AO54" ca="1">IF(V54="","",IF(SUMPRODUCT((V54=$W$6:$W$3314)*(AG54=$AH$6:$AH$3314)*(AM54=$AN$6:$AN$3314)*(AN54=$AO$6:$AO$3314)*(ROW($W$6:$W$3314)&lt;&gt;ROW(V54))*((Q54=0)*($R$6:$R$3314&gt;0)+(Q54&gt;0)*($R$6:$R$3314=0)))&gt;0,"SALONES UNIDOS",IF(SUMPRODUCT((V54=$W$6:$W$3314)*(AG54=$AH$6:$AH$3314)*((AM54&lt;$AO$6:$AO$3314)*(AN54&gt;$AN$6:$AN$3314))*(ROW($W$6:$W$3314)&lt;&gt;ROW(V54)))&gt;0,"CRUZADO","Sin cruce")))</f>
        <v>Sin cruce</v>
      </c>
      <c r="AP54" s="673" t="str">
        <f>TRIM(CONCATENATE(G54,H54,E54,I54))</f>
        <v>DE1HUAURAD</v>
      </c>
      <c r="AQ54" s="673" t="str" cm="1">
        <f t="array" aca="1" ref="AQ54" ca="1">IF(AP54="","",IF(SUMPRODUCT((AP54=$AQ$6:$AQ$3314)*(AG54=$AH$6:$AH$3314)*(AM54=$AN$6:$AN$3314)*(AN54=$AO$6:$AO$3314)*(ROW($AQ$6:$AQ$3314)&lt;&gt;ROW(AP54))*((Q54=0)*($R$6:$R$3314&gt;0)+(Q54&gt;0)*($R$6:$R$3314=0)))&gt;0,"SALONES UNIDOS",IF(SUMPRODUCT((AP54=$AQ$6:$AQ$3314)*(AG54=$AH$6:$AH$3314)*((AM54&lt;$AO$6:$AO$3314)*(AN54&gt;$AN$6:$AN$3314))*(ROW($AQ$6:$AQ$3314)&lt;&gt;ROW(AP54)))&gt;0,"CRUZADO","Sin cruce")))</f>
        <v>Sin cruce</v>
      </c>
    </row>
    <row r="55" spans="1:43" ht="43.5">
      <c r="A55" t="s">
        <v>1881</v>
      </c>
      <c r="B55" s="352" t="s">
        <v>1081</v>
      </c>
      <c r="C55" s="875" t="s">
        <v>1472</v>
      </c>
      <c r="D55" s="875">
        <v>20261</v>
      </c>
      <c r="E55" s="352" t="s">
        <v>19</v>
      </c>
      <c r="F55" s="352" t="s">
        <v>20</v>
      </c>
      <c r="G55" s="352" t="s">
        <v>30</v>
      </c>
      <c r="H55" s="352">
        <v>2</v>
      </c>
      <c r="I55" s="352" t="s">
        <v>16</v>
      </c>
      <c r="J55" s="873" t="s">
        <v>1203</v>
      </c>
      <c r="K55" s="874" t="s">
        <v>1204</v>
      </c>
      <c r="L55" s="875" t="s">
        <v>1127</v>
      </c>
      <c r="M55" s="875" t="s">
        <v>1086</v>
      </c>
      <c r="N55" s="352" t="s">
        <v>731</v>
      </c>
      <c r="O55" s="875">
        <v>3</v>
      </c>
      <c r="P55" s="875">
        <v>0</v>
      </c>
      <c r="Q55" s="884">
        <v>3</v>
      </c>
      <c r="R55" s="875">
        <v>4</v>
      </c>
      <c r="S55" s="877"/>
      <c r="T55" s="875">
        <v>35</v>
      </c>
      <c r="U55" s="276" t="str">
        <f>IF(V55="","",IFERROR(INDEX(Docentes!B:B,MATCH(V55,Docentes!C:C,0)),"NUEVO"))</f>
        <v>NUEVO</v>
      </c>
      <c r="V55" s="885" t="s">
        <v>643</v>
      </c>
      <c r="W55" s="886" t="s">
        <v>1332</v>
      </c>
      <c r="X55" s="875" t="s">
        <v>1182</v>
      </c>
      <c r="Y55" s="875" t="s">
        <v>1089</v>
      </c>
      <c r="Z55" s="875" t="s">
        <v>32</v>
      </c>
      <c r="AA55" s="875" t="s">
        <v>1482</v>
      </c>
      <c r="AB55" s="875">
        <v>35</v>
      </c>
      <c r="AC55" s="875" t="s">
        <v>1283</v>
      </c>
      <c r="AD55" s="875" t="s">
        <v>1283</v>
      </c>
      <c r="AE55" s="875" t="s">
        <v>1182</v>
      </c>
      <c r="AF55" s="276" t="str">
        <f>IF(AND(O55&gt;0,P55&gt;0),"TP",IF(AND(O55&gt;0,P55=0),"T","P"))</f>
        <v>T</v>
      </c>
      <c r="AG55" s="276">
        <v>1</v>
      </c>
      <c r="AH55" s="276">
        <v>12</v>
      </c>
      <c r="AI55" s="276">
        <v>40</v>
      </c>
      <c r="AJ55" s="276">
        <v>15</v>
      </c>
      <c r="AK55" s="276">
        <v>10</v>
      </c>
      <c r="AL55" s="276">
        <f>IF(Q55=0,0,IF(AH55="",Q55,IF(W55="HIBRIDO VIRTUAL",0,((((AJ55/24)+(AK55/1440))-((AH55/24)+(AI55/1440)))*1440/50))))</f>
        <v>2.9999999999999987</v>
      </c>
      <c r="AM55" s="878">
        <f>AH55/24+AI55/1440</f>
        <v>0.52777777777777779</v>
      </c>
      <c r="AN55" s="878">
        <f>AJ55/24+AK55/1440</f>
        <v>0.63194444444444442</v>
      </c>
      <c r="AO55" s="276" t="str" cm="1">
        <f t="array" aca="1" ref="AO55" ca="1">IF(V55="","",IF(SUMPRODUCT((V55=$W$6:$W$3314)*(AG55=$AH$6:$AH$3314)*(AM55=$AN$6:$AN$3314)*(AN55=$AO$6:$AO$3314)*(ROW($W$6:$W$3314)&lt;&gt;ROW(V55))*((Q55=0)*($R$6:$R$3314&gt;0)+(Q55&gt;0)*($R$6:$R$3314=0)))&gt;0,"SALONES UNIDOS",IF(SUMPRODUCT((V55=$W$6:$W$3314)*(AG55=$AH$6:$AH$3314)*((AM55&lt;$AO$6:$AO$3314)*(AN55&gt;$AN$6:$AN$3314))*(ROW($W$6:$W$3314)&lt;&gt;ROW(V55)))&gt;0,"CRUZADO","Sin cruce")))</f>
        <v>Sin cruce</v>
      </c>
      <c r="AP55" s="878" t="str">
        <f>TRIM(CONCATENATE(G55,H55,E55,I55))</f>
        <v>DE2HUAURAA</v>
      </c>
      <c r="AQ55" s="878" t="str" cm="1">
        <f t="array" aca="1" ref="AQ55" ca="1">IF(AP55="","",IF(SUMPRODUCT((AP55=$AQ$6:$AQ$3314)*(AG55=$AH$6:$AH$3314)*(AM55=$AN$6:$AN$3314)*(AN55=$AO$6:$AO$3314)*(ROW($AQ$6:$AQ$3314)&lt;&gt;ROW(AP55))*((Q55=0)*($R$6:$R$3314&gt;0)+(Q55&gt;0)*($R$6:$R$3314=0)))&gt;0,"SALONES UNIDOS",IF(SUMPRODUCT((AP55=$AQ$6:$AQ$3314)*(AG55=$AH$6:$AH$3314)*((AM55&lt;$AO$6:$AO$3314)*(AN55&gt;$AN$6:$AN$3314))*(ROW($AQ$6:$AQ$3314)&lt;&gt;ROW(AP55)))&gt;0,"CRUZADO","Sin cruce")))</f>
        <v>Sin cruce</v>
      </c>
    </row>
    <row r="56" spans="1:43" ht="43.5">
      <c r="A56" t="s">
        <v>1881</v>
      </c>
      <c r="B56" s="352" t="s">
        <v>1081</v>
      </c>
      <c r="C56" s="875" t="s">
        <v>1472</v>
      </c>
      <c r="D56" s="875">
        <v>20261</v>
      </c>
      <c r="E56" s="352" t="s">
        <v>19</v>
      </c>
      <c r="F56" s="352" t="s">
        <v>20</v>
      </c>
      <c r="G56" s="352" t="s">
        <v>30</v>
      </c>
      <c r="H56" s="352">
        <v>2</v>
      </c>
      <c r="I56" s="352" t="s">
        <v>16</v>
      </c>
      <c r="J56" s="873" t="s">
        <v>1203</v>
      </c>
      <c r="K56" s="874" t="s">
        <v>1204</v>
      </c>
      <c r="L56" s="875" t="s">
        <v>1127</v>
      </c>
      <c r="M56" s="875" t="s">
        <v>1086</v>
      </c>
      <c r="N56" s="352" t="s">
        <v>731</v>
      </c>
      <c r="O56" s="875">
        <v>0</v>
      </c>
      <c r="P56" s="875">
        <v>2</v>
      </c>
      <c r="Q56" s="884">
        <v>2</v>
      </c>
      <c r="R56" s="875">
        <v>4</v>
      </c>
      <c r="S56" s="877"/>
      <c r="T56" s="875">
        <v>35</v>
      </c>
      <c r="U56" s="276" t="str">
        <f>IF(V56="","",IFERROR(INDEX(Docentes!B:B,MATCH(V56,Docentes!C:C,0)),"NUEVO"))</f>
        <v>NUEVO</v>
      </c>
      <c r="V56" s="885" t="s">
        <v>643</v>
      </c>
      <c r="W56" s="886" t="s">
        <v>1332</v>
      </c>
      <c r="X56" s="875" t="s">
        <v>1182</v>
      </c>
      <c r="Y56" s="875" t="s">
        <v>1089</v>
      </c>
      <c r="Z56" s="875" t="s">
        <v>32</v>
      </c>
      <c r="AA56" s="875" t="s">
        <v>1482</v>
      </c>
      <c r="AB56" s="875">
        <v>35</v>
      </c>
      <c r="AC56" s="875" t="s">
        <v>1283</v>
      </c>
      <c r="AD56" s="875" t="s">
        <v>1283</v>
      </c>
      <c r="AE56" s="875" t="s">
        <v>1182</v>
      </c>
      <c r="AF56" s="276" t="str">
        <f>IF(AND(O56&gt;0,P56&gt;0),"TP",IF(AND(O56&gt;0,P56=0),"T","P"))</f>
        <v>P</v>
      </c>
      <c r="AG56" s="276">
        <v>4</v>
      </c>
      <c r="AH56" s="276">
        <v>12</v>
      </c>
      <c r="AI56" s="276">
        <v>40</v>
      </c>
      <c r="AJ56" s="276">
        <v>14</v>
      </c>
      <c r="AK56" s="276">
        <v>20</v>
      </c>
      <c r="AL56" s="276">
        <f>IF(Q56=0,0,IF(AH56="",Q56,IF(W56="HIBRIDO VIRTUAL",0,((((AJ56/24)+(AK56/1440))-((AH56/24)+(AI56/1440)))*1440/50))))</f>
        <v>1.9999999999999993</v>
      </c>
      <c r="AM56" s="878">
        <f>AH56/24+AI56/1440</f>
        <v>0.52777777777777779</v>
      </c>
      <c r="AN56" s="878">
        <f>AJ56/24+AK56/1440</f>
        <v>0.59722222222222221</v>
      </c>
      <c r="AO56" s="276" t="str" cm="1">
        <f t="array" aca="1" ref="AO56" ca="1">IF(V56="","",IF(SUMPRODUCT((V56=$W$6:$W$3314)*(AG56=$AH$6:$AH$3314)*(AM56=$AN$6:$AN$3314)*(AN56=$AO$6:$AO$3314)*(ROW($W$6:$W$3314)&lt;&gt;ROW(V56))*((Q56=0)*($R$6:$R$3314&gt;0)+(Q56&gt;0)*($R$6:$R$3314=0)))&gt;0,"SALONES UNIDOS",IF(SUMPRODUCT((V56=$W$6:$W$3314)*(AG56=$AH$6:$AH$3314)*((AM56&lt;$AO$6:$AO$3314)*(AN56&gt;$AN$6:$AN$3314))*(ROW($W$6:$W$3314)&lt;&gt;ROW(V56)))&gt;0,"CRUZADO","Sin cruce")))</f>
        <v>Sin cruce</v>
      </c>
      <c r="AP56" s="878" t="str">
        <f>TRIM(CONCATENATE(G56,H56,E56,I56))</f>
        <v>DE2HUAURAA</v>
      </c>
      <c r="AQ56" s="878" t="str" cm="1">
        <f t="array" aca="1" ref="AQ56" ca="1">IF(AP56="","",IF(SUMPRODUCT((AP56=$AQ$6:$AQ$3314)*(AG56=$AH$6:$AH$3314)*(AM56=$AN$6:$AN$3314)*(AN56=$AO$6:$AO$3314)*(ROW($AQ$6:$AQ$3314)&lt;&gt;ROW(AP56))*((Q56=0)*($R$6:$R$3314&gt;0)+(Q56&gt;0)*($R$6:$R$3314=0)))&gt;0,"SALONES UNIDOS",IF(SUMPRODUCT((AP56=$AQ$6:$AQ$3314)*(AG56=$AH$6:$AH$3314)*((AM56&lt;$AO$6:$AO$3314)*(AN56&gt;$AN$6:$AN$3314))*(ROW($AQ$6:$AQ$3314)&lt;&gt;ROW(AP56)))&gt;0,"CRUZADO","Sin cruce")))</f>
        <v>Sin cruce</v>
      </c>
    </row>
    <row r="57" spans="1:43" s="883" customFormat="1" ht="43.5">
      <c r="A57" s="883" t="s">
        <v>1882</v>
      </c>
      <c r="B57" s="674" t="s">
        <v>1081</v>
      </c>
      <c r="C57" s="672" t="s">
        <v>1472</v>
      </c>
      <c r="D57" s="672">
        <v>20261</v>
      </c>
      <c r="E57" s="674" t="s">
        <v>19</v>
      </c>
      <c r="F57" s="674" t="s">
        <v>20</v>
      </c>
      <c r="G57" s="674" t="s">
        <v>30</v>
      </c>
      <c r="H57" s="674">
        <v>2</v>
      </c>
      <c r="I57" s="674" t="s">
        <v>16</v>
      </c>
      <c r="J57" s="697" t="s">
        <v>1203</v>
      </c>
      <c r="K57" s="694" t="s">
        <v>1204</v>
      </c>
      <c r="L57" s="672" t="s">
        <v>1127</v>
      </c>
      <c r="M57" s="672" t="s">
        <v>1086</v>
      </c>
      <c r="N57" s="674" t="s">
        <v>731</v>
      </c>
      <c r="O57" s="672">
        <v>3</v>
      </c>
      <c r="P57" s="672">
        <v>2</v>
      </c>
      <c r="Q57" s="684">
        <v>5</v>
      </c>
      <c r="R57" s="672">
        <v>4</v>
      </c>
      <c r="S57" s="676"/>
      <c r="T57" s="672">
        <v>35</v>
      </c>
      <c r="U57" s="579" t="str">
        <f>IF(V57="","",IFERROR(INDEX(Docentes!B:B,MATCH(V57,Docentes!C:C,0)),"NUEVO"))</f>
        <v>NUEVO</v>
      </c>
      <c r="V57" s="692" t="s">
        <v>452</v>
      </c>
      <c r="W57" s="671" t="s">
        <v>1332</v>
      </c>
      <c r="X57" s="672" t="s">
        <v>1182</v>
      </c>
      <c r="Y57" s="672" t="s">
        <v>1089</v>
      </c>
      <c r="Z57" s="672" t="s">
        <v>32</v>
      </c>
      <c r="AA57" s="672" t="s">
        <v>1482</v>
      </c>
      <c r="AB57" s="672">
        <v>35</v>
      </c>
      <c r="AC57" s="672" t="s">
        <v>1283</v>
      </c>
      <c r="AD57" s="672" t="s">
        <v>1283</v>
      </c>
      <c r="AE57" s="672" t="s">
        <v>1182</v>
      </c>
      <c r="AF57" s="579" t="str">
        <f>IF(AND(O57&gt;0,P57&gt;0),"TP",IF(AND(O57&gt;0,P57=0),"T","P"))</f>
        <v>TP</v>
      </c>
      <c r="AG57" s="579">
        <v>1</v>
      </c>
      <c r="AH57" s="579">
        <v>12</v>
      </c>
      <c r="AI57" s="579">
        <v>40</v>
      </c>
      <c r="AJ57" s="579">
        <v>16</v>
      </c>
      <c r="AK57" s="579">
        <v>50</v>
      </c>
      <c r="AL57" s="579">
        <f>IF(Q57=0,0,IF(AH57="",Q57,IF(W57="HIBRIDO VIRTUAL",0,((((AJ57/24)+(AK57/1440))-((AH57/24)+(AI57/1440)))*1440/50))))</f>
        <v>4.9999999999999982</v>
      </c>
      <c r="AM57" s="673">
        <f>AH57/24+AI57/1440</f>
        <v>0.52777777777777779</v>
      </c>
      <c r="AN57" s="673">
        <f>AJ57/24+AK57/1440</f>
        <v>0.70138888888888884</v>
      </c>
      <c r="AO57" s="579" t="str" cm="1">
        <f t="array" aca="1" ref="AO57" ca="1">IF(V57="","",IF(SUMPRODUCT((V57=$W$6:$W$3313)*(AG57=$AH$6:$AH$3313)*(AM57=$AN$6:$AN$3313)*(AN57=$AO$6:$AO$3313)*(ROW($W$6:$W$3313)&lt;&gt;ROW(V57))*((Q57=0)*($R$6:$R$3313&gt;0)+(Q57&gt;0)*($R$6:$R$3313=0)))&gt;0,"SALONES UNIDOS",IF(SUMPRODUCT((V57=$W$6:$W$3313)*(AG57=$AH$6:$AH$3313)*((AM57&lt;$AO$6:$AO$3313)*(AN57&gt;$AN$6:$AN$3313))*(ROW($W$6:$W$3313)&lt;&gt;ROW(V57)))&gt;0,"CRUZADO","Sin cruce")))</f>
        <v>Sin cruce</v>
      </c>
      <c r="AP57" s="673" t="str">
        <f>TRIM(CONCATENATE(G57,H57,E57,I57))</f>
        <v>DE2HUAURAA</v>
      </c>
      <c r="AQ57" s="673" t="str" cm="1">
        <f t="array" aca="1" ref="AQ57" ca="1">IF(AP57="","",IF(SUMPRODUCT((AP57=$AQ$6:$AQ$3313)*(AG57=$AH$6:$AH$3313)*(AM57=$AN$6:$AN$3313)*(AN57=$AO$6:$AO$3313)*(ROW($AQ$6:$AQ$3313)&lt;&gt;ROW(AP57))*((Q57=0)*($R$6:$R$3313&gt;0)+(Q57&gt;0)*($R$6:$R$3313=0)))&gt;0,"SALONES UNIDOS",IF(SUMPRODUCT((AP57=$AQ$6:$AQ$3313)*(AG57=$AH$6:$AH$3313)*((AM57&lt;$AO$6:$AO$3313)*(AN57&gt;$AN$6:$AN$3313))*(ROW($AQ$6:$AQ$3313)&lt;&gt;ROW(AP57)))&gt;0,"CRUZADO","Sin cruce")))</f>
        <v>Sin cruce</v>
      </c>
    </row>
    <row r="58" spans="1:43" ht="43.5">
      <c r="A58" t="s">
        <v>1881</v>
      </c>
      <c r="B58" s="12" t="s">
        <v>1081</v>
      </c>
      <c r="C58" s="789" t="s">
        <v>1472</v>
      </c>
      <c r="D58" s="789">
        <v>20261</v>
      </c>
      <c r="E58" s="12" t="s">
        <v>19</v>
      </c>
      <c r="F58" s="12" t="s">
        <v>20</v>
      </c>
      <c r="G58" s="12" t="s">
        <v>30</v>
      </c>
      <c r="H58" s="12">
        <v>2</v>
      </c>
      <c r="I58" s="12" t="s">
        <v>26</v>
      </c>
      <c r="J58" s="790" t="s">
        <v>1203</v>
      </c>
      <c r="K58" s="491" t="s">
        <v>1204</v>
      </c>
      <c r="L58" s="789" t="s">
        <v>1127</v>
      </c>
      <c r="M58" s="789" t="s">
        <v>1086</v>
      </c>
      <c r="N58" s="12" t="s">
        <v>731</v>
      </c>
      <c r="O58" s="789">
        <v>3</v>
      </c>
      <c r="P58" s="789">
        <v>2</v>
      </c>
      <c r="Q58" s="815">
        <v>5</v>
      </c>
      <c r="R58" s="789">
        <v>4</v>
      </c>
      <c r="S58" s="181"/>
      <c r="T58" s="789">
        <v>22</v>
      </c>
      <c r="U58" s="31" t="str">
        <f>IF(V58="","",IFERROR(INDEX(Docentes!B:B,MATCH(V58,Docentes!C:C,0)),"NUEVO"))</f>
        <v>NUEVO</v>
      </c>
      <c r="V58" s="791" t="s">
        <v>643</v>
      </c>
      <c r="W58" s="265" t="s">
        <v>1332</v>
      </c>
      <c r="X58" s="789" t="s">
        <v>1088</v>
      </c>
      <c r="Y58" s="789" t="s">
        <v>1089</v>
      </c>
      <c r="Z58" s="789" t="s">
        <v>32</v>
      </c>
      <c r="AA58" s="789" t="s">
        <v>1482</v>
      </c>
      <c r="AB58" s="789">
        <v>35</v>
      </c>
      <c r="AC58" s="789" t="s">
        <v>1283</v>
      </c>
      <c r="AD58" s="789" t="s">
        <v>1283</v>
      </c>
      <c r="AE58" s="789" t="s">
        <v>1088</v>
      </c>
      <c r="AF58" s="31" t="str">
        <f>IF(AND(O58&gt;0,P58&gt;0),"TP",IF(AND(O58&gt;0,P58=0),"T","P"))</f>
        <v>TP</v>
      </c>
      <c r="AG58" s="31">
        <v>5</v>
      </c>
      <c r="AH58" s="31">
        <v>18</v>
      </c>
      <c r="AI58" s="31">
        <v>30</v>
      </c>
      <c r="AJ58" s="31">
        <v>22</v>
      </c>
      <c r="AK58" s="31">
        <v>40</v>
      </c>
      <c r="AL58" s="31">
        <f>IF(Q58=0,0,IF(AH58="",Q58,IF(W58="HIBRIDO VIRTUAL",0,((((AJ58/24)+(AK58/1440))-((AH58/24)+(AI58/1440)))*1440/50))))</f>
        <v>4.9999999999999982</v>
      </c>
      <c r="AM58" s="792">
        <f>AH58/24+AI58/1440</f>
        <v>0.77083333333333337</v>
      </c>
      <c r="AN58" s="792">
        <f>AJ58/24+AK58/1440</f>
        <v>0.94444444444444442</v>
      </c>
      <c r="AO58" s="31" t="str" cm="1">
        <f t="array" aca="1" ref="AO58" ca="1">IF(V58="","",IF(SUMPRODUCT((V58=$W$6:$W$3313)*(AG58=$AH$6:$AH$3313)*(AM58=$AN$6:$AN$3313)*(AN58=$AO$6:$AO$3313)*(ROW($W$6:$W$3313)&lt;&gt;ROW(V58))*((Q58=0)*($R$6:$R$3313&gt;0)+(Q58&gt;0)*($R$6:$R$3313=0)))&gt;0,"SALONES UNIDOS",IF(SUMPRODUCT((V58=$W$6:$W$3313)*(AG58=$AH$6:$AH$3313)*((AM58&lt;$AO$6:$AO$3313)*(AN58&gt;$AN$6:$AN$3313))*(ROW($W$6:$W$3313)&lt;&gt;ROW(V58)))&gt;0,"CRUZADO","Sin cruce")))</f>
        <v>Sin cruce</v>
      </c>
      <c r="AP58" s="792" t="str">
        <f>TRIM(CONCATENATE(G58,H58,E58,I58))</f>
        <v>DE2HUAURAB</v>
      </c>
      <c r="AQ58" s="792" t="str" cm="1">
        <f t="array" aca="1" ref="AQ58" ca="1">IF(AP58="","",IF(SUMPRODUCT((AP58=$AQ$6:$AQ$3313)*(AG58=$AH$6:$AH$3313)*(AM58=$AN$6:$AN$3313)*(AN58=$AO$6:$AO$3313)*(ROW($AQ$6:$AQ$3313)&lt;&gt;ROW(AP58))*((Q58=0)*($R$6:$R$3313&gt;0)+(Q58&gt;0)*($R$6:$R$3313=0)))&gt;0,"SALONES UNIDOS",IF(SUMPRODUCT((AP58=$AQ$6:$AQ$3313)*(AG58=$AH$6:$AH$3313)*((AM58&lt;$AO$6:$AO$3313)*(AN58&gt;$AN$6:$AN$3313))*(ROW($AQ$6:$AQ$3313)&lt;&gt;ROW(AP58)))&gt;0,"CRUZADO","Sin cruce")))</f>
        <v>Sin cruce</v>
      </c>
    </row>
    <row r="59" spans="1:43" s="883" customFormat="1" ht="43.5">
      <c r="A59" s="883" t="s">
        <v>1882</v>
      </c>
      <c r="B59" s="674" t="s">
        <v>1081</v>
      </c>
      <c r="C59" s="672" t="s">
        <v>1472</v>
      </c>
      <c r="D59" s="672">
        <v>20261</v>
      </c>
      <c r="E59" s="674" t="s">
        <v>19</v>
      </c>
      <c r="F59" s="674" t="s">
        <v>20</v>
      </c>
      <c r="G59" s="674" t="s">
        <v>30</v>
      </c>
      <c r="H59" s="674">
        <v>2</v>
      </c>
      <c r="I59" s="674" t="s">
        <v>26</v>
      </c>
      <c r="J59" s="697" t="s">
        <v>1203</v>
      </c>
      <c r="K59" s="694" t="s">
        <v>1204</v>
      </c>
      <c r="L59" s="672" t="s">
        <v>1127</v>
      </c>
      <c r="M59" s="672" t="s">
        <v>1086</v>
      </c>
      <c r="N59" s="674" t="s">
        <v>731</v>
      </c>
      <c r="O59" s="672">
        <v>3</v>
      </c>
      <c r="P59" s="672">
        <v>2</v>
      </c>
      <c r="Q59" s="684">
        <v>5</v>
      </c>
      <c r="R59" s="672">
        <v>4</v>
      </c>
      <c r="S59" s="676"/>
      <c r="T59" s="672">
        <v>22</v>
      </c>
      <c r="U59" s="579" t="str">
        <f>IF(V59="","",IFERROR(INDEX(Docentes!B:B,MATCH(V59,Docentes!C:C,0)),"NUEVO"))</f>
        <v>NUEVO</v>
      </c>
      <c r="V59" s="692" t="s">
        <v>452</v>
      </c>
      <c r="W59" s="671" t="s">
        <v>1332</v>
      </c>
      <c r="X59" s="672" t="s">
        <v>1088</v>
      </c>
      <c r="Y59" s="672" t="s">
        <v>1089</v>
      </c>
      <c r="Z59" s="672" t="s">
        <v>32</v>
      </c>
      <c r="AA59" s="672" t="s">
        <v>1482</v>
      </c>
      <c r="AB59" s="672">
        <v>35</v>
      </c>
      <c r="AC59" s="672" t="s">
        <v>1283</v>
      </c>
      <c r="AD59" s="672" t="s">
        <v>1283</v>
      </c>
      <c r="AE59" s="672" t="s">
        <v>1088</v>
      </c>
      <c r="AF59" s="579" t="str">
        <f>IF(AND(O59&gt;0,P59&gt;0),"TP",IF(AND(O59&gt;0,P59=0),"T","P"))</f>
        <v>TP</v>
      </c>
      <c r="AG59" s="579">
        <v>5</v>
      </c>
      <c r="AH59" s="579">
        <v>18</v>
      </c>
      <c r="AI59" s="579">
        <v>30</v>
      </c>
      <c r="AJ59" s="579">
        <v>22</v>
      </c>
      <c r="AK59" s="579">
        <v>40</v>
      </c>
      <c r="AL59" s="579">
        <f>IF(Q59=0,0,IF(AH59="",Q59,IF(W59="HIBRIDO VIRTUAL",0,((((AJ59/24)+(AK59/1440))-((AH59/24)+(AI59/1440)))*1440/50))))</f>
        <v>4.9999999999999982</v>
      </c>
      <c r="AM59" s="673">
        <f>AH59/24+AI59/1440</f>
        <v>0.77083333333333337</v>
      </c>
      <c r="AN59" s="673">
        <f>AJ59/24+AK59/1440</f>
        <v>0.94444444444444442</v>
      </c>
      <c r="AO59" s="579" t="str" cm="1">
        <f t="array" aca="1" ref="AO59" ca="1">IF(V59="","",IF(SUMPRODUCT((V59=$W$6:$W$3313)*(AG59=$AH$6:$AH$3313)*(AM59=$AN$6:$AN$3313)*(AN59=$AO$6:$AO$3313)*(ROW($W$6:$W$3313)&lt;&gt;ROW(V59))*((Q59=0)*($R$6:$R$3313&gt;0)+(Q59&gt;0)*($R$6:$R$3313=0)))&gt;0,"SALONES UNIDOS",IF(SUMPRODUCT((V59=$W$6:$W$3313)*(AG59=$AH$6:$AH$3313)*((AM59&lt;$AO$6:$AO$3313)*(AN59&gt;$AN$6:$AN$3313))*(ROW($W$6:$W$3313)&lt;&gt;ROW(V59)))&gt;0,"CRUZADO","Sin cruce")))</f>
        <v>Sin cruce</v>
      </c>
      <c r="AP59" s="673" t="str">
        <f>TRIM(CONCATENATE(G59,H59,E59,I59))</f>
        <v>DE2HUAURAB</v>
      </c>
      <c r="AQ59" s="673" t="str" cm="1">
        <f t="array" aca="1" ref="AQ59" ca="1">IF(AP59="","",IF(SUMPRODUCT((AP59=$AQ$6:$AQ$3313)*(AG59=$AH$6:$AH$3313)*(AM59=$AN$6:$AN$3313)*(AN59=$AO$6:$AO$3313)*(ROW($AQ$6:$AQ$3313)&lt;&gt;ROW(AP59))*((Q59=0)*($R$6:$R$3313&gt;0)+(Q59&gt;0)*($R$6:$R$3313=0)))&gt;0,"SALONES UNIDOS",IF(SUMPRODUCT((AP59=$AQ$6:$AQ$3313)*(AG59=$AH$6:$AH$3313)*((AM59&lt;$AO$6:$AO$3313)*(AN59&gt;$AN$6:$AN$3313))*(ROW($AQ$6:$AQ$3313)&lt;&gt;ROW(AP59)))&gt;0,"CRUZADO","Sin cruce")))</f>
        <v>Sin cruce</v>
      </c>
    </row>
    <row r="60" spans="1:43" ht="15"/>
    <row r="61" spans="1:43" ht="15"/>
    <row r="62" spans="1:43" ht="15"/>
    <row r="63" spans="1:43" ht="15"/>
    <row r="64" spans="1:43" ht="15"/>
    <row r="65" ht="15"/>
    <row r="66" ht="15"/>
    <row r="67" ht="15"/>
    <row r="68" ht="15"/>
    <row r="69" ht="15"/>
    <row r="70" ht="15"/>
    <row r="71" ht="15"/>
    <row r="72" ht="15"/>
    <row r="73" s="871" customFormat="1" ht="15"/>
    <row r="74" ht="15"/>
    <row r="75" ht="15"/>
    <row r="76" ht="15"/>
    <row r="77" ht="15"/>
    <row r="78" ht="15"/>
  </sheetData>
  <conditionalFormatting sqref="V2">
    <cfRule type="cellIs" dxfId="732" priority="147" operator="equal">
      <formula>"CONVOCATORIA CONCURSO 2026-1"</formula>
    </cfRule>
  </conditionalFormatting>
  <conditionalFormatting sqref="AO2">
    <cfRule type="cellIs" dxfId="731" priority="148" operator="equal">
      <formula>"CRUZADO"</formula>
    </cfRule>
  </conditionalFormatting>
  <conditionalFormatting sqref="Q3:Q4 Q21:Q22 Q31:Q32 Q39:Q40 Q43:Q44 AL3:AL59">
    <cfRule type="expression" dxfId="730" priority="142">
      <formula>$R3&lt;&gt;$AM3</formula>
    </cfRule>
  </conditionalFormatting>
  <conditionalFormatting sqref="AO3:AQ3">
    <cfRule type="containsText" dxfId="729" priority="143" operator="containsText" text="CRUZADO">
      <formula>NOT(ISERROR(SEARCH("CRUZADO",AO3)))</formula>
    </cfRule>
  </conditionalFormatting>
  <conditionalFormatting sqref="AO4:AQ4">
    <cfRule type="containsText" dxfId="728" priority="141" operator="containsText" text="CRUZADO">
      <formula>NOT(ISERROR(SEARCH("CRUZADO",AO4)))</formula>
    </cfRule>
  </conditionalFormatting>
  <conditionalFormatting sqref="AO5:AQ5">
    <cfRule type="containsText" dxfId="727" priority="137" operator="containsText" text="CRUZADO">
      <formula>NOT(ISERROR(SEARCH("CRUZADO",AO5)))</formula>
    </cfRule>
  </conditionalFormatting>
  <conditionalFormatting sqref="AO6:AQ6">
    <cfRule type="containsText" dxfId="726" priority="135" operator="containsText" text="CRUZADO">
      <formula>NOT(ISERROR(SEARCH("CRUZADO",AO6)))</formula>
    </cfRule>
  </conditionalFormatting>
  <conditionalFormatting sqref="AO7:AQ7">
    <cfRule type="containsText" dxfId="725" priority="133" operator="containsText" text="CRUZADO">
      <formula>NOT(ISERROR(SEARCH("CRUZADO",AO7)))</formula>
    </cfRule>
  </conditionalFormatting>
  <conditionalFormatting sqref="AO8:AQ8">
    <cfRule type="containsText" dxfId="724" priority="131" operator="containsText" text="CRUZADO">
      <formula>NOT(ISERROR(SEARCH("CRUZADO",AO8)))</formula>
    </cfRule>
  </conditionalFormatting>
  <conditionalFormatting sqref="AO9:AQ9">
    <cfRule type="containsText" dxfId="723" priority="129" operator="containsText" text="CRUZADO">
      <formula>NOT(ISERROR(SEARCH("CRUZADO",AO9)))</formula>
    </cfRule>
  </conditionalFormatting>
  <conditionalFormatting sqref="AO10:AQ10">
    <cfRule type="containsText" dxfId="722" priority="127" operator="containsText" text="CRUZADO">
      <formula>NOT(ISERROR(SEARCH("CRUZADO",AO10)))</formula>
    </cfRule>
  </conditionalFormatting>
  <conditionalFormatting sqref="AO11:AQ12">
    <cfRule type="containsText" dxfId="721" priority="125" operator="containsText" text="CRUZADO">
      <formula>NOT(ISERROR(SEARCH("CRUZADO",AO11)))</formula>
    </cfRule>
  </conditionalFormatting>
  <conditionalFormatting sqref="AO15:AQ16">
    <cfRule type="containsText" dxfId="720" priority="123" operator="containsText" text="CRUZADO">
      <formula>NOT(ISERROR(SEARCH("CRUZADO",AO15)))</formula>
    </cfRule>
  </conditionalFormatting>
  <conditionalFormatting sqref="AO13:AQ14">
    <cfRule type="containsText" dxfId="719" priority="121" operator="containsText" text="CRUZADO">
      <formula>NOT(ISERROR(SEARCH("CRUZADO",AO13)))</formula>
    </cfRule>
  </conditionalFormatting>
  <conditionalFormatting sqref="AO17:AQ18">
    <cfRule type="containsText" dxfId="718" priority="119" operator="containsText" text="CRUZADO">
      <formula>NOT(ISERROR(SEARCH("CRUZADO",AO17)))</formula>
    </cfRule>
  </conditionalFormatting>
  <conditionalFormatting sqref="AO19:AQ19">
    <cfRule type="containsText" dxfId="717" priority="117" operator="containsText" text="CRUZADO">
      <formula>NOT(ISERROR(SEARCH("CRUZADO",AO19)))</formula>
    </cfRule>
  </conditionalFormatting>
  <conditionalFormatting sqref="AO20:AQ20">
    <cfRule type="containsText" dxfId="716" priority="115" operator="containsText" text="CRUZADO">
      <formula>NOT(ISERROR(SEARCH("CRUZADO",AO20)))</formula>
    </cfRule>
  </conditionalFormatting>
  <conditionalFormatting sqref="V21">
    <cfRule type="cellIs" dxfId="715" priority="112" operator="equal">
      <formula>"CONVOCATORIA CONCURSO 2026-1"</formula>
    </cfRule>
  </conditionalFormatting>
  <conditionalFormatting sqref="AO21:AQ21">
    <cfRule type="containsText" dxfId="714" priority="111" operator="containsText" text="CRUZADO">
      <formula>NOT(ISERROR(SEARCH("CRUZADO",AO21)))</formula>
    </cfRule>
  </conditionalFormatting>
  <conditionalFormatting sqref="V22">
    <cfRule type="cellIs" dxfId="713" priority="108" operator="equal">
      <formula>"CONVOCATORIA CONCURSO 2026-1"</formula>
    </cfRule>
  </conditionalFormatting>
  <conditionalFormatting sqref="AO22:AQ22">
    <cfRule type="containsText" dxfId="712" priority="107" operator="containsText" text="CRUZADO">
      <formula>NOT(ISERROR(SEARCH("CRUZADO",AO22)))</formula>
    </cfRule>
  </conditionalFormatting>
  <conditionalFormatting sqref="AO23:AQ23">
    <cfRule type="containsText" dxfId="711" priority="105" operator="containsText" text="CRUZADO">
      <formula>NOT(ISERROR(SEARCH("CRUZADO",AO23)))</formula>
    </cfRule>
  </conditionalFormatting>
  <conditionalFormatting sqref="AO24:AQ24">
    <cfRule type="containsText" dxfId="710" priority="103" operator="containsText" text="CRUZADO">
      <formula>NOT(ISERROR(SEARCH("CRUZADO",AO24)))</formula>
    </cfRule>
  </conditionalFormatting>
  <conditionalFormatting sqref="AO25:AQ25">
    <cfRule type="containsText" dxfId="709" priority="101" operator="containsText" text="CRUZADO">
      <formula>NOT(ISERROR(SEARCH("CRUZADO",AO25)))</formula>
    </cfRule>
  </conditionalFormatting>
  <conditionalFormatting sqref="AO26:AQ26">
    <cfRule type="containsText" dxfId="708" priority="99" operator="containsText" text="CRUZADO">
      <formula>NOT(ISERROR(SEARCH("CRUZADO",AO26)))</formula>
    </cfRule>
  </conditionalFormatting>
  <conditionalFormatting sqref="AO27:AQ27">
    <cfRule type="containsText" dxfId="707" priority="97" operator="containsText" text="CRUZADO">
      <formula>NOT(ISERROR(SEARCH("CRUZADO",AO27)))</formula>
    </cfRule>
  </conditionalFormatting>
  <conditionalFormatting sqref="AO28:AQ28">
    <cfRule type="containsText" dxfId="706" priority="95" operator="containsText" text="CRUZADO">
      <formula>NOT(ISERROR(SEARCH("CRUZADO",AO28)))</formula>
    </cfRule>
  </conditionalFormatting>
  <conditionalFormatting sqref="AO29:AQ29">
    <cfRule type="containsText" dxfId="705" priority="93" operator="containsText" text="CRUZADO">
      <formula>NOT(ISERROR(SEARCH("CRUZADO",AO29)))</formula>
    </cfRule>
  </conditionalFormatting>
  <conditionalFormatting sqref="AO30:AQ30">
    <cfRule type="containsText" dxfId="704" priority="91" operator="containsText" text="CRUZADO">
      <formula>NOT(ISERROR(SEARCH("CRUZADO",AO30)))</formula>
    </cfRule>
  </conditionalFormatting>
  <conditionalFormatting sqref="V31">
    <cfRule type="cellIs" dxfId="703" priority="89" operator="equal">
      <formula>"CONVOCATORIA CONCURSO 2026-1"</formula>
    </cfRule>
  </conditionalFormatting>
  <conditionalFormatting sqref="AO31:AQ31">
    <cfRule type="containsText" dxfId="702" priority="88" operator="containsText" text="CRUZADO">
      <formula>NOT(ISERROR(SEARCH("CRUZADO",AO31)))</formula>
    </cfRule>
  </conditionalFormatting>
  <conditionalFormatting sqref="V32">
    <cfRule type="cellIs" dxfId="701" priority="86" operator="equal">
      <formula>"CONVOCATORIA CONCURSO 2026-1"</formula>
    </cfRule>
  </conditionalFormatting>
  <conditionalFormatting sqref="AO32:AQ32">
    <cfRule type="containsText" dxfId="700" priority="85" operator="containsText" text="CRUZADO">
      <formula>NOT(ISERROR(SEARCH("CRUZADO",AO32)))</formula>
    </cfRule>
  </conditionalFormatting>
  <conditionalFormatting sqref="AO33:AQ34">
    <cfRule type="containsText" dxfId="699" priority="83" operator="containsText" text="CRUZADO">
      <formula>NOT(ISERROR(SEARCH("CRUZADO",AO33)))</formula>
    </cfRule>
  </conditionalFormatting>
  <conditionalFormatting sqref="AO35:AQ36">
    <cfRule type="containsText" dxfId="698" priority="81" operator="containsText" text="CRUZADO">
      <formula>NOT(ISERROR(SEARCH("CRUZADO",AO35)))</formula>
    </cfRule>
  </conditionalFormatting>
  <conditionalFormatting sqref="AO37:AQ37">
    <cfRule type="containsText" dxfId="697" priority="79" operator="containsText" text="CRUZADO">
      <formula>NOT(ISERROR(SEARCH("CRUZADO",AO37)))</formula>
    </cfRule>
  </conditionalFormatting>
  <conditionalFormatting sqref="AO38:AQ38">
    <cfRule type="containsText" dxfId="696" priority="77" operator="containsText" text="CRUZADO">
      <formula>NOT(ISERROR(SEARCH("CRUZADO",AO38)))</formula>
    </cfRule>
  </conditionalFormatting>
  <conditionalFormatting sqref="V39">
    <cfRule type="cellIs" dxfId="695" priority="74" operator="equal">
      <formula>"CONVOCATORIA CONCURSO 2026-1"</formula>
    </cfRule>
  </conditionalFormatting>
  <conditionalFormatting sqref="AO39:AQ39">
    <cfRule type="containsText" dxfId="694" priority="73" operator="containsText" text="CRUZADO">
      <formula>NOT(ISERROR(SEARCH("CRUZADO",AO39)))</formula>
    </cfRule>
  </conditionalFormatting>
  <conditionalFormatting sqref="AO40:AQ40">
    <cfRule type="containsText" dxfId="693" priority="70" operator="containsText" text="CRUZADO">
      <formula>NOT(ISERROR(SEARCH("CRUZADO",AO40)))</formula>
    </cfRule>
  </conditionalFormatting>
  <conditionalFormatting sqref="AO41:AQ41">
    <cfRule type="containsText" dxfId="692" priority="68" operator="containsText" text="CRUZADO">
      <formula>NOT(ISERROR(SEARCH("CRUZADO",AO41)))</formula>
    </cfRule>
  </conditionalFormatting>
  <conditionalFormatting sqref="AO43:AQ43">
    <cfRule type="containsText" dxfId="691" priority="64" operator="containsText" text="CRUZADO">
      <formula>NOT(ISERROR(SEARCH("CRUZADO",AO43)))</formula>
    </cfRule>
  </conditionalFormatting>
  <conditionalFormatting sqref="AO44:AQ44">
    <cfRule type="containsText" dxfId="690" priority="62" operator="containsText" text="CRUZADO">
      <formula>NOT(ISERROR(SEARCH("CRUZADO",AO44)))</formula>
    </cfRule>
  </conditionalFormatting>
  <conditionalFormatting sqref="AO42:AQ42">
    <cfRule type="containsText" dxfId="689" priority="60" operator="containsText" text="CRUZADO">
      <formula>NOT(ISERROR(SEARCH("CRUZADO",AO42)))</formula>
    </cfRule>
  </conditionalFormatting>
  <conditionalFormatting sqref="V45">
    <cfRule type="cellIs" dxfId="688" priority="58" operator="equal">
      <formula>"CONVOCATORIA CONCURSO 2026-1"</formula>
    </cfRule>
  </conditionalFormatting>
  <conditionalFormatting sqref="AO45:AQ45">
    <cfRule type="containsText" dxfId="687" priority="57" operator="containsText" text="CRUZADO">
      <formula>NOT(ISERROR(SEARCH("CRUZADO",AO45)))</formula>
    </cfRule>
  </conditionalFormatting>
  <conditionalFormatting sqref="V46">
    <cfRule type="cellIs" dxfId="686" priority="55" operator="equal">
      <formula>"CONVOCATORIA CONCURSO 2026-1"</formula>
    </cfRule>
  </conditionalFormatting>
  <conditionalFormatting sqref="AO46:AQ46">
    <cfRule type="containsText" dxfId="685" priority="54" operator="containsText" text="CRUZADO">
      <formula>NOT(ISERROR(SEARCH("CRUZADO",AO46)))</formula>
    </cfRule>
  </conditionalFormatting>
  <conditionalFormatting sqref="AO47:AQ47">
    <cfRule type="containsText" dxfId="684" priority="52" operator="containsText" text="CRUZADO">
      <formula>NOT(ISERROR(SEARCH("CRUZADO",AO47)))</formula>
    </cfRule>
  </conditionalFormatting>
  <conditionalFormatting sqref="AO48:AQ48">
    <cfRule type="containsText" dxfId="683" priority="50" operator="containsText" text="CRUZADO">
      <formula>NOT(ISERROR(SEARCH("CRUZADO",AO48)))</formula>
    </cfRule>
  </conditionalFormatting>
  <conditionalFormatting sqref="AO49:AQ49">
    <cfRule type="containsText" dxfId="682" priority="48" operator="containsText" text="CRUZADO">
      <formula>NOT(ISERROR(SEARCH("CRUZADO",AO49)))</formula>
    </cfRule>
  </conditionalFormatting>
  <conditionalFormatting sqref="AO50:AQ50">
    <cfRule type="containsText" dxfId="681" priority="46" operator="containsText" text="CRUZADO">
      <formula>NOT(ISERROR(SEARCH("CRUZADO",AO50)))</formula>
    </cfRule>
  </conditionalFormatting>
  <conditionalFormatting sqref="AO51:AQ51">
    <cfRule type="containsText" dxfId="680" priority="44" operator="containsText" text="CRUZADO">
      <formula>NOT(ISERROR(SEARCH("CRUZADO",AO51)))</formula>
    </cfRule>
  </conditionalFormatting>
  <conditionalFormatting sqref="AO52:AQ52">
    <cfRule type="containsText" dxfId="679" priority="42" operator="containsText" text="CRUZADO">
      <formula>NOT(ISERROR(SEARCH("CRUZADO",AO52)))</formula>
    </cfRule>
  </conditionalFormatting>
  <conditionalFormatting sqref="AO53:AQ53">
    <cfRule type="containsText" dxfId="678" priority="40" operator="containsText" text="CRUZADO">
      <formula>NOT(ISERROR(SEARCH("CRUZADO",AO53)))</formula>
    </cfRule>
  </conditionalFormatting>
  <conditionalFormatting sqref="AO54:AQ54">
    <cfRule type="containsText" dxfId="677" priority="38" operator="containsText" text="CRUZADO">
      <formula>NOT(ISERROR(SEARCH("CRUZADO",AO54)))</formula>
    </cfRule>
  </conditionalFormatting>
  <conditionalFormatting sqref="AO55:AQ56">
    <cfRule type="containsText" dxfId="676" priority="36" operator="containsText" text="CRUZADO">
      <formula>NOT(ISERROR(SEARCH("CRUZADO",AO55)))</formula>
    </cfRule>
  </conditionalFormatting>
  <conditionalFormatting sqref="AO57:AQ57">
    <cfRule type="containsText" dxfId="675" priority="33" operator="containsText" text="CRUZADO">
      <formula>NOT(ISERROR(SEARCH("CRUZADO",AO57)))</formula>
    </cfRule>
  </conditionalFormatting>
  <conditionalFormatting sqref="AO58:AQ58">
    <cfRule type="containsText" dxfId="674" priority="31" operator="containsText" text="CRUZADO">
      <formula>NOT(ISERROR(SEARCH("CRUZADO",AO58)))</formula>
    </cfRule>
  </conditionalFormatting>
  <conditionalFormatting sqref="AO59:AQ59">
    <cfRule type="containsText" dxfId="673" priority="29" operator="containsText" text="CRUZADO">
      <formula>NOT(ISERROR(SEARCH("CRUZADO",AO59)))</formula>
    </cfRule>
  </conditionalFormatting>
  <dataValidations count="1">
    <dataValidation allowBlank="1" showInputMessage="1" showErrorMessage="1" sqref="AL2" xr:uid="{C284158A-28D7-4EB8-85C7-F3B3CC6158AD}"/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27E3E-CD63-413D-A330-E5861DB62089}">
  <dimension ref="A2:AQ51"/>
  <sheetViews>
    <sheetView workbookViewId="0">
      <pane ySplit="2" topLeftCell="A3" activePane="bottomLeft" state="frozen"/>
      <selection pane="bottomLeft" activeCell="W5" sqref="W5"/>
    </sheetView>
  </sheetViews>
  <sheetFormatPr defaultRowHeight="15"/>
  <cols>
    <col min="2" max="3" width="10.7109375" customWidth="1"/>
    <col min="4" max="4" width="11.28515625" bestFit="1" customWidth="1"/>
    <col min="5" max="5" width="4.7109375" bestFit="1" customWidth="1"/>
    <col min="6" max="6" width="8.85546875" bestFit="1" customWidth="1"/>
    <col min="7" max="7" width="8.28515625" bestFit="1" customWidth="1"/>
    <col min="8" max="8" width="4.7109375" bestFit="1" customWidth="1"/>
    <col min="9" max="9" width="6.42578125" bestFit="1" customWidth="1"/>
    <col min="10" max="10" width="7" bestFit="1" customWidth="1"/>
    <col min="11" max="11" width="33.42578125" customWidth="1"/>
    <col min="12" max="12" width="10" bestFit="1" customWidth="1"/>
    <col min="13" max="13" width="7.28515625" bestFit="1" customWidth="1"/>
    <col min="14" max="14" width="9.7109375" bestFit="1" customWidth="1"/>
    <col min="15" max="17" width="2.85546875" bestFit="1" customWidth="1"/>
    <col min="18" max="18" width="5.140625" bestFit="1" customWidth="1"/>
    <col min="19" max="19" width="3" customWidth="1"/>
    <col min="20" max="20" width="9.85546875" bestFit="1" customWidth="1"/>
    <col min="21" max="21" width="5.140625" bestFit="1" customWidth="1"/>
    <col min="22" max="22" width="21.28515625" bestFit="1" customWidth="1"/>
    <col min="23" max="23" width="11.28515625" bestFit="1" customWidth="1"/>
    <col min="24" max="24" width="10.140625" bestFit="1" customWidth="1"/>
    <col min="25" max="25" width="11.42578125"/>
    <col min="26" max="26" width="7.140625" bestFit="1" customWidth="1"/>
    <col min="27" max="27" width="8.85546875" customWidth="1"/>
    <col min="28" max="30" width="17.28515625" customWidth="1"/>
    <col min="31" max="33" width="8.85546875" customWidth="1"/>
    <col min="34" max="34" width="8.5703125" bestFit="1" customWidth="1"/>
    <col min="35" max="35" width="10.140625" bestFit="1" customWidth="1"/>
    <col min="36" max="36" width="6.42578125" bestFit="1" customWidth="1"/>
    <col min="37" max="37" width="8" bestFit="1" customWidth="1"/>
    <col min="38" max="38" width="6.28515625" bestFit="1" customWidth="1"/>
    <col min="39" max="39" width="8.5703125" bestFit="1" customWidth="1"/>
    <col min="40" max="40" width="6.42578125" bestFit="1" customWidth="1"/>
    <col min="41" max="41" width="7.7109375" bestFit="1" customWidth="1"/>
    <col min="42" max="42" width="10.7109375" bestFit="1" customWidth="1"/>
    <col min="43" max="43" width="8.5703125" bestFit="1" customWidth="1"/>
  </cols>
  <sheetData>
    <row r="2" spans="1:43" ht="78.75">
      <c r="B2" s="23" t="s">
        <v>3</v>
      </c>
      <c r="C2" s="433" t="s">
        <v>4</v>
      </c>
      <c r="D2" s="23" t="s">
        <v>5</v>
      </c>
      <c r="E2" s="23" t="s">
        <v>6</v>
      </c>
      <c r="F2" s="23" t="s">
        <v>1051</v>
      </c>
      <c r="G2" s="23" t="s">
        <v>8</v>
      </c>
      <c r="H2" s="74" t="s">
        <v>9</v>
      </c>
      <c r="I2" s="178" t="s">
        <v>10</v>
      </c>
      <c r="J2" s="329" t="s">
        <v>1052</v>
      </c>
      <c r="K2" s="702" t="s">
        <v>1053</v>
      </c>
      <c r="L2" s="669" t="s">
        <v>1054</v>
      </c>
      <c r="M2" s="670" t="s">
        <v>1055</v>
      </c>
      <c r="N2" s="670" t="s">
        <v>1056</v>
      </c>
      <c r="O2" s="73" t="s">
        <v>1057</v>
      </c>
      <c r="P2" s="73" t="s">
        <v>1058</v>
      </c>
      <c r="Q2" s="73" t="s">
        <v>1059</v>
      </c>
      <c r="R2" s="261" t="s">
        <v>1060</v>
      </c>
      <c r="S2" s="2"/>
      <c r="T2" s="263" t="s">
        <v>1061</v>
      </c>
      <c r="U2" s="38" t="s">
        <v>801</v>
      </c>
      <c r="V2" s="263" t="s">
        <v>1062</v>
      </c>
      <c r="W2" s="33" t="s">
        <v>1063</v>
      </c>
      <c r="X2" s="33" t="s">
        <v>1064</v>
      </c>
      <c r="Y2" s="33" t="s">
        <v>1065</v>
      </c>
      <c r="Z2" s="23" t="s">
        <v>1066</v>
      </c>
      <c r="AA2" s="23" t="s">
        <v>1067</v>
      </c>
      <c r="AB2" s="23" t="s">
        <v>1068</v>
      </c>
      <c r="AC2" s="182" t="s">
        <v>1069</v>
      </c>
      <c r="AD2" s="23" t="s">
        <v>1070</v>
      </c>
      <c r="AE2" s="24" t="s">
        <v>1071</v>
      </c>
      <c r="AF2" s="23" t="s">
        <v>1055</v>
      </c>
      <c r="AG2" s="23" t="s">
        <v>1072</v>
      </c>
      <c r="AH2" s="23" t="s">
        <v>1073</v>
      </c>
      <c r="AI2" s="23" t="s">
        <v>1074</v>
      </c>
      <c r="AJ2" s="23" t="s">
        <v>1075</v>
      </c>
      <c r="AK2" s="23" t="s">
        <v>1076</v>
      </c>
      <c r="AL2" s="23" t="s">
        <v>1077</v>
      </c>
      <c r="AM2" s="23" t="s">
        <v>1073</v>
      </c>
      <c r="AN2" s="23" t="s">
        <v>1075</v>
      </c>
      <c r="AO2" s="199" t="s">
        <v>1078</v>
      </c>
      <c r="AP2" s="23" t="s">
        <v>1079</v>
      </c>
      <c r="AQ2" s="690" t="s">
        <v>1080</v>
      </c>
    </row>
    <row r="3" spans="1:43" ht="43.5">
      <c r="A3" t="s">
        <v>1881</v>
      </c>
      <c r="B3" s="796" t="s">
        <v>1081</v>
      </c>
      <c r="C3" s="795" t="s">
        <v>781</v>
      </c>
      <c r="D3" s="795">
        <v>20261</v>
      </c>
      <c r="E3" s="796" t="s">
        <v>19</v>
      </c>
      <c r="F3" s="796" t="s">
        <v>20</v>
      </c>
      <c r="G3" s="796" t="s">
        <v>30</v>
      </c>
      <c r="H3" s="796">
        <v>3</v>
      </c>
      <c r="I3" s="796" t="s">
        <v>32</v>
      </c>
      <c r="J3" s="797" t="s">
        <v>1210</v>
      </c>
      <c r="K3" s="798" t="s">
        <v>1211</v>
      </c>
      <c r="L3" s="795" t="s">
        <v>1101</v>
      </c>
      <c r="M3" s="795" t="s">
        <v>1086</v>
      </c>
      <c r="N3" s="796" t="s">
        <v>731</v>
      </c>
      <c r="O3" s="795">
        <v>2</v>
      </c>
      <c r="P3" s="795">
        <v>0</v>
      </c>
      <c r="Q3" s="799">
        <v>2</v>
      </c>
      <c r="R3" s="795">
        <v>3</v>
      </c>
      <c r="S3" s="181"/>
      <c r="T3" s="31">
        <v>22</v>
      </c>
      <c r="U3" s="31" t="str">
        <f>IF(V3="","",IFERROR(INDEX(Docentes!B:B,MATCH(V3,Docentes!C:C,0)),"NUEVO"))</f>
        <v>NUEVO</v>
      </c>
      <c r="V3" s="693" t="s">
        <v>1012</v>
      </c>
      <c r="W3" s="800" t="s">
        <v>168</v>
      </c>
      <c r="X3" s="789" t="s">
        <v>1088</v>
      </c>
      <c r="Y3" s="795" t="s">
        <v>1089</v>
      </c>
      <c r="Z3" s="795" t="s">
        <v>32</v>
      </c>
      <c r="AA3" s="795" t="s">
        <v>1474</v>
      </c>
      <c r="AB3" s="795">
        <v>34</v>
      </c>
      <c r="AC3" s="789"/>
      <c r="AD3" s="795"/>
      <c r="AE3" s="795" t="s">
        <v>1088</v>
      </c>
      <c r="AF3" s="31" t="str">
        <f>IF(AND(O3&gt;0,P3&gt;0),"TP",IF(AND(O3&gt;0,P3=0),"T","P"))</f>
        <v>T</v>
      </c>
      <c r="AG3" s="795">
        <v>1</v>
      </c>
      <c r="AH3" s="795">
        <v>20</v>
      </c>
      <c r="AI3" s="795">
        <v>10</v>
      </c>
      <c r="AJ3" s="795">
        <v>21</v>
      </c>
      <c r="AK3" s="795">
        <v>50</v>
      </c>
      <c r="AL3" s="31">
        <f>IF(Q3=0,0,IF(AH3="",Q3,IF(W3="HIBRIDO VIRTUAL",0,((((AJ3/24)+(AK3/1440))-((AH3/24)+(AI3/1440)))*1440/50))))</f>
        <v>1.9999999999999993</v>
      </c>
      <c r="AM3" s="792">
        <f>AH3/24+AI3/1440</f>
        <v>0.84027777777777779</v>
      </c>
      <c r="AN3" s="792">
        <f>AJ3/24+AK3/1440</f>
        <v>0.90972222222222221</v>
      </c>
      <c r="AO3" s="31" t="str" cm="1">
        <f t="array" aca="1" ref="AO3" ca="1">IF(V3="","",IF(SUMPRODUCT((V3=$W$3:$W$21)*(AG3=$AH$3:$AH$21)*(AM3=$AN$3:$AN$21)*(AN3=$AO$3:$AO$21)*(ROW($W$3:$W$21)&lt;&gt;ROW(V3))*((Q3=0)*($R$3:$R$21&gt;0)+(Q3&gt;0)*($R$3:$R$21=0)))&gt;0,"SALONES UNIDOS",IF(SUMPRODUCT((V3=$W$3:$W$21)*(AG3=$AH$3:$AH$21)*((AM3&lt;$AO$3:$AO$21)*(AN3&gt;$AN$3:$AN$21))*(ROW($W$3:$W$21)&lt;&gt;ROW(V3)))&gt;0,"CRUZADO","Sin cruce")))</f>
        <v>Sin cruce</v>
      </c>
      <c r="AP3" s="792" t="str">
        <f>TRIM(CONCATENATE(G3,H3,E3,I3))</f>
        <v>DE3HUAURAC</v>
      </c>
      <c r="AQ3" s="792" t="str" cm="1">
        <f t="array" aca="1" ref="AQ3" ca="1">IF(AP3="","",IF(SUMPRODUCT((AP3=$AQ$3:$AQ$21)*(AG3=$AH$3:$AH$21)*(AM3=$AN$3:$AN$21)*(AN3=$AO$3:$AO$21)*(ROW($AQ$3:$AQ$21)&lt;&gt;ROW(AP3))*((Q3=0)*($R$3:$R$21&gt;0)+(Q3&gt;0)*($R$3:$R$21=0)))&gt;0,"SALONES UNIDOS",IF(SUMPRODUCT((AP3=$AQ$3:$AQ$21)*(AG3=$AH$3:$AH$21)*((AM3&lt;$AO$3:$AO$21)*(AN3&gt;$AN$3:$AN$21))*(ROW($AQ$3:$AQ$21)&lt;&gt;ROW(AP3)))&gt;0,"CRUZADO","Sin cruce")))</f>
        <v>Sin cruce</v>
      </c>
    </row>
    <row r="4" spans="1:43" ht="32.25">
      <c r="A4" t="s">
        <v>1881</v>
      </c>
      <c r="B4" s="796" t="s">
        <v>1081</v>
      </c>
      <c r="C4" s="795" t="s">
        <v>781</v>
      </c>
      <c r="D4" s="795">
        <v>20261</v>
      </c>
      <c r="E4" s="796" t="s">
        <v>19</v>
      </c>
      <c r="F4" s="796" t="s">
        <v>20</v>
      </c>
      <c r="G4" s="796" t="s">
        <v>30</v>
      </c>
      <c r="H4" s="796">
        <v>3</v>
      </c>
      <c r="I4" s="796" t="s">
        <v>32</v>
      </c>
      <c r="J4" s="797" t="s">
        <v>1210</v>
      </c>
      <c r="K4" s="798" t="s">
        <v>1211</v>
      </c>
      <c r="L4" s="795" t="s">
        <v>1101</v>
      </c>
      <c r="M4" s="795" t="s">
        <v>1086</v>
      </c>
      <c r="N4" s="796" t="s">
        <v>731</v>
      </c>
      <c r="O4" s="795">
        <v>0</v>
      </c>
      <c r="P4" s="795">
        <v>2</v>
      </c>
      <c r="Q4" s="799">
        <v>2</v>
      </c>
      <c r="R4" s="795">
        <v>3</v>
      </c>
      <c r="S4" s="181"/>
      <c r="T4" s="31">
        <v>22</v>
      </c>
      <c r="U4" s="31" t="str">
        <f>IF(V4="","",IFERROR(INDEX(Docentes!B:B,MATCH(V4,Docentes!C:C,0)),"NUEVO"))</f>
        <v>NUEVO</v>
      </c>
      <c r="V4" s="693" t="s">
        <v>1012</v>
      </c>
      <c r="W4" s="800" t="s">
        <v>168</v>
      </c>
      <c r="X4" s="789" t="s">
        <v>1088</v>
      </c>
      <c r="Y4" s="795" t="s">
        <v>1089</v>
      </c>
      <c r="Z4" s="795"/>
      <c r="AA4" s="795"/>
      <c r="AB4" s="795"/>
      <c r="AC4" s="789" t="s">
        <v>838</v>
      </c>
      <c r="AD4" s="795"/>
      <c r="AE4" s="795" t="s">
        <v>1088</v>
      </c>
      <c r="AF4" s="31" t="str">
        <f>IF(AND(O4&gt;0,P4&gt;0),"TP",IF(AND(O4&gt;0,P4=0),"T","P"))</f>
        <v>P</v>
      </c>
      <c r="AG4" s="795">
        <v>1</v>
      </c>
      <c r="AH4" s="795">
        <v>21</v>
      </c>
      <c r="AI4" s="795">
        <v>50</v>
      </c>
      <c r="AJ4" s="795">
        <v>23</v>
      </c>
      <c r="AK4" s="795">
        <v>30</v>
      </c>
      <c r="AL4" s="31">
        <f>IF(Q4=0,0,IF(AH4="",Q4,IF(W4="HIBRIDO VIRTUAL",0,((((AJ4/24)+(AK4/1440))-((AH4/24)+(AI4/1440)))*1440/50))))</f>
        <v>2.0000000000000027</v>
      </c>
      <c r="AM4" s="792">
        <f>AH4/24+AI4/1440</f>
        <v>0.90972222222222221</v>
      </c>
      <c r="AN4" s="792">
        <f>AJ4/24+AK4/1440</f>
        <v>0.97916666666666674</v>
      </c>
      <c r="AO4" s="31" t="str" cm="1">
        <f t="array" aca="1" ref="AO4" ca="1">IF(V4="","",IF(SUMPRODUCT((V4=$W$3:$W$21)*(AG4=$AH$3:$AH$21)*(AM4=$AN$3:$AN$21)*(AN4=$AO$3:$AO$21)*(ROW($W$3:$W$21)&lt;&gt;ROW(V4))*((Q4=0)*($R$3:$R$21&gt;0)+(Q4&gt;0)*($R$3:$R$21=0)))&gt;0,"SALONES UNIDOS",IF(SUMPRODUCT((V4=$W$3:$W$21)*(AG4=$AH$3:$AH$21)*((AM4&lt;$AO$3:$AO$21)*(AN4&gt;$AN$3:$AN$21))*(ROW($W$3:$W$21)&lt;&gt;ROW(V4)))&gt;0,"CRUZADO","Sin cruce")))</f>
        <v>Sin cruce</v>
      </c>
      <c r="AP4" s="792" t="str">
        <f>TRIM(CONCATENATE(G4,H4,E4,I4))</f>
        <v>DE3HUAURAC</v>
      </c>
      <c r="AQ4" s="792" t="str" cm="1">
        <f t="array" aca="1" ref="AQ4" ca="1">IF(AP4="","",IF(SUMPRODUCT((AP4=$AQ$3:$AQ$21)*(AG4=$AH$3:$AH$21)*(AM4=$AN$3:$AN$21)*(AN4=$AO$3:$AO$21)*(ROW($AQ$3:$AQ$21)&lt;&gt;ROW(AP4))*((Q4=0)*($R$3:$R$21&gt;0)+(Q4&gt;0)*($R$3:$R$21=0)))&gt;0,"SALONES UNIDOS",IF(SUMPRODUCT((AP4=$AQ$3:$AQ$21)*(AG4=$AH$3:$AH$21)*((AM4&lt;$AO$3:$AO$21)*(AN4&gt;$AN$3:$AN$21))*(ROW($AQ$3:$AQ$21)&lt;&gt;ROW(AP4)))&gt;0,"CRUZADO","Sin cruce")))</f>
        <v>Sin cruce</v>
      </c>
    </row>
    <row r="5" spans="1:43" s="883" customFormat="1" ht="43.5">
      <c r="A5" s="883" t="s">
        <v>1882</v>
      </c>
      <c r="B5" s="696" t="s">
        <v>1081</v>
      </c>
      <c r="C5" s="691" t="s">
        <v>781</v>
      </c>
      <c r="D5" s="691">
        <v>20261</v>
      </c>
      <c r="E5" s="696" t="s">
        <v>19</v>
      </c>
      <c r="F5" s="696" t="s">
        <v>20</v>
      </c>
      <c r="G5" s="696" t="s">
        <v>30</v>
      </c>
      <c r="H5" s="696">
        <v>3</v>
      </c>
      <c r="I5" s="696" t="s">
        <v>32</v>
      </c>
      <c r="J5" s="698" t="s">
        <v>1210</v>
      </c>
      <c r="K5" s="700" t="s">
        <v>1211</v>
      </c>
      <c r="L5" s="691" t="s">
        <v>1101</v>
      </c>
      <c r="M5" s="691" t="s">
        <v>1086</v>
      </c>
      <c r="N5" s="696" t="s">
        <v>731</v>
      </c>
      <c r="O5" s="691">
        <v>2</v>
      </c>
      <c r="P5" s="691">
        <v>0</v>
      </c>
      <c r="Q5" s="703">
        <v>2</v>
      </c>
      <c r="R5" s="691">
        <v>3</v>
      </c>
      <c r="S5" s="676"/>
      <c r="T5" s="579">
        <v>22</v>
      </c>
      <c r="U5" s="579" t="str">
        <f>IF(V5="","",IFERROR(INDEX(Docentes!B:B,MATCH(V5,Docentes!C:C,0)),"NUEVO"))</f>
        <v>NUEVO</v>
      </c>
      <c r="V5" s="683" t="s">
        <v>1044</v>
      </c>
      <c r="W5" s="687" t="s">
        <v>168</v>
      </c>
      <c r="X5" s="672" t="s">
        <v>1088</v>
      </c>
      <c r="Y5" s="691" t="s">
        <v>1089</v>
      </c>
      <c r="Z5" s="691" t="s">
        <v>32</v>
      </c>
      <c r="AA5" s="691" t="s">
        <v>1474</v>
      </c>
      <c r="AB5" s="691">
        <v>34</v>
      </c>
      <c r="AC5" s="672"/>
      <c r="AD5" s="691"/>
      <c r="AE5" s="691" t="s">
        <v>1088</v>
      </c>
      <c r="AF5" s="579" t="str">
        <f>IF(AND(O5&gt;0,P5&gt;0),"TP",IF(AND(O5&gt;0,P5=0),"T","P"))</f>
        <v>T</v>
      </c>
      <c r="AG5" s="691">
        <v>1</v>
      </c>
      <c r="AH5" s="691">
        <v>20</v>
      </c>
      <c r="AI5" s="691">
        <v>10</v>
      </c>
      <c r="AJ5" s="691">
        <v>21</v>
      </c>
      <c r="AK5" s="691">
        <v>50</v>
      </c>
      <c r="AL5" s="579">
        <f>IF(Q5=0,0,IF(AH5="",Q5,IF(W5="HIBRIDO VIRTUAL",0,((((AJ5/24)+(AK5/1440))-((AH5/24)+(AI5/1440)))*1440/50))))</f>
        <v>1.9999999999999993</v>
      </c>
      <c r="AM5" s="673">
        <f>AH5/24+AI5/1440</f>
        <v>0.84027777777777779</v>
      </c>
      <c r="AN5" s="673">
        <f>AJ5/24+AK5/1440</f>
        <v>0.90972222222222221</v>
      </c>
      <c r="AO5" s="579" t="str" cm="1">
        <f t="array" aca="1" ref="AO5" ca="1">IF(V5="","",IF(SUMPRODUCT((V5=$W$3:$W$21)*(AG5=$AH$3:$AH$21)*(AM5=$AN$3:$AN$21)*(AN5=$AO$3:$AO$21)*(ROW($W$3:$W$21)&lt;&gt;ROW(V5))*((Q5=0)*($R$3:$R$21&gt;0)+(Q5&gt;0)*($R$3:$R$21=0)))&gt;0,"SALONES UNIDOS",IF(SUMPRODUCT((V5=$W$3:$W$21)*(AG5=$AH$3:$AH$21)*((AM5&lt;$AO$3:$AO$21)*(AN5&gt;$AN$3:$AN$21))*(ROW($W$3:$W$21)&lt;&gt;ROW(V5)))&gt;0,"CRUZADO","Sin cruce")))</f>
        <v>Sin cruce</v>
      </c>
      <c r="AP5" s="673" t="str">
        <f>TRIM(CONCATENATE(G5,H5,E5,I5))</f>
        <v>DE3HUAURAC</v>
      </c>
      <c r="AQ5" s="673" t="str" cm="1">
        <f t="array" aca="1" ref="AQ5" ca="1">IF(AP5="","",IF(SUMPRODUCT((AP5=$AQ$3:$AQ$21)*(AG5=$AH$3:$AH$21)*(AM5=$AN$3:$AN$21)*(AN5=$AO$3:$AO$21)*(ROW($AQ$3:$AQ$21)&lt;&gt;ROW(AP5))*((Q5=0)*($R$3:$R$21&gt;0)+(Q5&gt;0)*($R$3:$R$21=0)))&gt;0,"SALONES UNIDOS",IF(SUMPRODUCT((AP5=$AQ$3:$AQ$21)*(AG5=$AH$3:$AH$21)*((AM5&lt;$AO$3:$AO$21)*(AN5&gt;$AN$3:$AN$21))*(ROW($AQ$3:$AQ$21)&lt;&gt;ROW(AP5)))&gt;0,"CRUZADO","Sin cruce")))</f>
        <v>Sin cruce</v>
      </c>
    </row>
    <row r="6" spans="1:43" s="883" customFormat="1" ht="32.25">
      <c r="A6" s="883" t="s">
        <v>1882</v>
      </c>
      <c r="B6" s="696" t="s">
        <v>1081</v>
      </c>
      <c r="C6" s="691" t="s">
        <v>781</v>
      </c>
      <c r="D6" s="691">
        <v>20261</v>
      </c>
      <c r="E6" s="696" t="s">
        <v>19</v>
      </c>
      <c r="F6" s="696" t="s">
        <v>20</v>
      </c>
      <c r="G6" s="696" t="s">
        <v>30</v>
      </c>
      <c r="H6" s="696">
        <v>3</v>
      </c>
      <c r="I6" s="696" t="s">
        <v>32</v>
      </c>
      <c r="J6" s="698" t="s">
        <v>1210</v>
      </c>
      <c r="K6" s="700" t="s">
        <v>1211</v>
      </c>
      <c r="L6" s="691" t="s">
        <v>1101</v>
      </c>
      <c r="M6" s="691" t="s">
        <v>1086</v>
      </c>
      <c r="N6" s="696" t="s">
        <v>731</v>
      </c>
      <c r="O6" s="691">
        <v>0</v>
      </c>
      <c r="P6" s="691">
        <v>2</v>
      </c>
      <c r="Q6" s="703">
        <v>2</v>
      </c>
      <c r="R6" s="691">
        <v>3</v>
      </c>
      <c r="S6" s="676"/>
      <c r="T6" s="579">
        <v>22</v>
      </c>
      <c r="U6" s="579" t="str">
        <f>IF(V6="","",IFERROR(INDEX(Docentes!B:B,MATCH(V6,Docentes!C:C,0)),"NUEVO"))</f>
        <v>NUEVO</v>
      </c>
      <c r="V6" s="683" t="s">
        <v>1044</v>
      </c>
      <c r="W6" s="687" t="s">
        <v>168</v>
      </c>
      <c r="X6" s="672" t="s">
        <v>1088</v>
      </c>
      <c r="Y6" s="691" t="s">
        <v>1089</v>
      </c>
      <c r="Z6" s="691"/>
      <c r="AA6" s="691"/>
      <c r="AB6" s="691"/>
      <c r="AC6" s="672" t="s">
        <v>1888</v>
      </c>
      <c r="AD6" s="691"/>
      <c r="AE6" s="691" t="s">
        <v>1088</v>
      </c>
      <c r="AF6" s="579" t="str">
        <f>IF(AND(O6&gt;0,P6&gt;0),"TP",IF(AND(O6&gt;0,P6=0),"T","P"))</f>
        <v>P</v>
      </c>
      <c r="AG6" s="691">
        <v>1</v>
      </c>
      <c r="AH6" s="691">
        <v>21</v>
      </c>
      <c r="AI6" s="691">
        <v>50</v>
      </c>
      <c r="AJ6" s="691">
        <v>23</v>
      </c>
      <c r="AK6" s="691">
        <v>30</v>
      </c>
      <c r="AL6" s="579">
        <f>IF(Q6=0,0,IF(AH6="",Q6,IF(W6="HIBRIDO VIRTUAL",0,((((AJ6/24)+(AK6/1440))-((AH6/24)+(AI6/1440)))*1440/50))))</f>
        <v>2.0000000000000027</v>
      </c>
      <c r="AM6" s="673">
        <f>AH6/24+AI6/1440</f>
        <v>0.90972222222222221</v>
      </c>
      <c r="AN6" s="673">
        <f>AJ6/24+AK6/1440</f>
        <v>0.97916666666666674</v>
      </c>
      <c r="AO6" s="579" t="str" cm="1">
        <f t="array" aca="1" ref="AO6" ca="1">IF(V6="","",IF(SUMPRODUCT((V6=$W$3:$W$21)*(AG6=$AH$3:$AH$21)*(AM6=$AN$3:$AN$21)*(AN6=$AO$3:$AO$21)*(ROW($W$3:$W$21)&lt;&gt;ROW(V6))*((Q6=0)*($R$3:$R$21&gt;0)+(Q6&gt;0)*($R$3:$R$21=0)))&gt;0,"SALONES UNIDOS",IF(SUMPRODUCT((V6=$W$3:$W$21)*(AG6=$AH$3:$AH$21)*((AM6&lt;$AO$3:$AO$21)*(AN6&gt;$AN$3:$AN$21))*(ROW($W$3:$W$21)&lt;&gt;ROW(V6)))&gt;0,"CRUZADO","Sin cruce")))</f>
        <v>Sin cruce</v>
      </c>
      <c r="AP6" s="673" t="str">
        <f>TRIM(CONCATENATE(G6,H6,E6,I6))</f>
        <v>DE3HUAURAC</v>
      </c>
      <c r="AQ6" s="673" t="str" cm="1">
        <f t="array" aca="1" ref="AQ6" ca="1">IF(AP6="","",IF(SUMPRODUCT((AP6=$AQ$3:$AQ$21)*(AG6=$AH$3:$AH$21)*(AM6=$AN$3:$AN$21)*(AN6=$AO$3:$AO$21)*(ROW($AQ$3:$AQ$21)&lt;&gt;ROW(AP6))*((Q6=0)*($R$3:$R$21&gt;0)+(Q6&gt;0)*($R$3:$R$21=0)))&gt;0,"SALONES UNIDOS",IF(SUMPRODUCT((AP6=$AQ$3:$AQ$21)*(AG6=$AH$3:$AH$21)*((AM6&lt;$AO$3:$AO$21)*(AN6&gt;$AN$3:$AN$21))*(ROW($AQ$3:$AQ$21)&lt;&gt;ROW(AP6)))&gt;0,"CRUZADO","Sin cruce")))</f>
        <v>Sin cruce</v>
      </c>
    </row>
    <row r="7" spans="1:43" ht="43.5">
      <c r="A7" t="s">
        <v>1889</v>
      </c>
      <c r="B7" s="796" t="s">
        <v>1081</v>
      </c>
      <c r="C7" s="795" t="s">
        <v>781</v>
      </c>
      <c r="D7" s="795">
        <v>20261</v>
      </c>
      <c r="E7" s="796" t="s">
        <v>19</v>
      </c>
      <c r="F7" s="796" t="s">
        <v>20</v>
      </c>
      <c r="G7" s="796" t="s">
        <v>30</v>
      </c>
      <c r="H7" s="796">
        <v>3</v>
      </c>
      <c r="I7" s="796" t="s">
        <v>16</v>
      </c>
      <c r="J7" s="797" t="s">
        <v>1210</v>
      </c>
      <c r="K7" s="798" t="s">
        <v>1211</v>
      </c>
      <c r="L7" s="795" t="s">
        <v>1101</v>
      </c>
      <c r="M7" s="795" t="s">
        <v>1086</v>
      </c>
      <c r="N7" s="796" t="s">
        <v>731</v>
      </c>
      <c r="O7" s="795">
        <v>2</v>
      </c>
      <c r="P7" s="795">
        <v>0</v>
      </c>
      <c r="Q7" s="799">
        <v>2</v>
      </c>
      <c r="R7" s="795">
        <v>3</v>
      </c>
      <c r="S7" s="181"/>
      <c r="T7" s="31">
        <v>22</v>
      </c>
      <c r="U7" s="31" t="str">
        <f>IF(V7="","",IFERROR(INDEX(Docentes!B:B,MATCH(V7,Docentes!C:C,0)),"NUEVO"))</f>
        <v>NUEVO</v>
      </c>
      <c r="V7" s="693" t="s">
        <v>1012</v>
      </c>
      <c r="W7" s="800" t="s">
        <v>168</v>
      </c>
      <c r="X7" s="795" t="s">
        <v>1182</v>
      </c>
      <c r="Y7" s="795" t="s">
        <v>1089</v>
      </c>
      <c r="Z7" s="795" t="s">
        <v>32</v>
      </c>
      <c r="AA7" s="795" t="s">
        <v>1453</v>
      </c>
      <c r="AB7" s="795">
        <v>36</v>
      </c>
      <c r="AC7" s="789"/>
      <c r="AD7" s="795"/>
      <c r="AE7" s="795" t="s">
        <v>1182</v>
      </c>
      <c r="AF7" s="31" t="str">
        <f>IF(AND(O7&gt;0,P7&gt;0),"TP",IF(AND(O7&gt;0,P7=0),"T","P"))</f>
        <v>T</v>
      </c>
      <c r="AG7" s="795">
        <v>5</v>
      </c>
      <c r="AH7" s="795">
        <v>7</v>
      </c>
      <c r="AI7" s="795">
        <v>40</v>
      </c>
      <c r="AJ7" s="795">
        <v>9</v>
      </c>
      <c r="AK7" s="795">
        <v>20</v>
      </c>
      <c r="AL7" s="31">
        <f>IF(Q7=0,0,IF(AH7="",Q7,IF(W7="HIBRIDO VIRTUAL",0,((((AJ7/24)+(AK7/1440))-((AH7/24)+(AI7/1440)))*1440/50))))</f>
        <v>1.9999999999999993</v>
      </c>
      <c r="AM7" s="792">
        <f>AH7/24+AI7/1440</f>
        <v>0.31944444444444448</v>
      </c>
      <c r="AN7" s="792">
        <f>AJ7/24+AK7/1440</f>
        <v>0.3888888888888889</v>
      </c>
      <c r="AO7" s="31" t="str" cm="1">
        <f t="array" aca="1" ref="AO7" ca="1">IF(V7="","",IF(SUMPRODUCT((V7=$W$3:$W$21)*(AG7=$AH$3:$AH$21)*(AM7=$AN$3:$AN$21)*(AN7=$AO$3:$AO$21)*(ROW($W$3:$W$21)&lt;&gt;ROW(V7))*((Q7=0)*($R$3:$R$21&gt;0)+(Q7&gt;0)*($R$3:$R$21=0)))&gt;0,"SALONES UNIDOS",IF(SUMPRODUCT((V7=$W$3:$W$21)*(AG7=$AH$3:$AH$21)*((AM7&lt;$AO$3:$AO$21)*(AN7&gt;$AN$3:$AN$21))*(ROW($W$3:$W$21)&lt;&gt;ROW(V7)))&gt;0,"CRUZADO","Sin cruce")))</f>
        <v>Sin cruce</v>
      </c>
      <c r="AP7" s="792" t="str">
        <f>TRIM(CONCATENATE(G7,H7,E7,I7))</f>
        <v>DE3HUAURAA</v>
      </c>
      <c r="AQ7" s="792" t="str" cm="1">
        <f t="array" aca="1" ref="AQ7" ca="1">IF(AP7="","",IF(SUMPRODUCT((AP7=$AQ$3:$AQ$21)*(AG7=$AH$3:$AH$21)*(AM7=$AN$3:$AN$21)*(AN7=$AO$3:$AO$21)*(ROW($AQ$3:$AQ$21)&lt;&gt;ROW(AP7))*((Q7=0)*($R$3:$R$21&gt;0)+(Q7&gt;0)*($R$3:$R$21=0)))&gt;0,"SALONES UNIDOS",IF(SUMPRODUCT((AP7=$AQ$3:$AQ$21)*(AG7=$AH$3:$AH$21)*((AM7&lt;$AO$3:$AO$21)*(AN7&gt;$AN$3:$AN$21))*(ROW($AQ$3:$AQ$21)&lt;&gt;ROW(AP7)))&gt;0,"CRUZADO","Sin cruce")))</f>
        <v>Sin cruce</v>
      </c>
    </row>
    <row r="8" spans="1:43" ht="32.25">
      <c r="A8" t="s">
        <v>1881</v>
      </c>
      <c r="B8" s="796" t="s">
        <v>1081</v>
      </c>
      <c r="C8" s="795" t="s">
        <v>781</v>
      </c>
      <c r="D8" s="795">
        <v>20261</v>
      </c>
      <c r="E8" s="796" t="s">
        <v>19</v>
      </c>
      <c r="F8" s="796" t="s">
        <v>20</v>
      </c>
      <c r="G8" s="796" t="s">
        <v>30</v>
      </c>
      <c r="H8" s="796">
        <v>3</v>
      </c>
      <c r="I8" s="796" t="s">
        <v>16</v>
      </c>
      <c r="J8" s="797" t="s">
        <v>1210</v>
      </c>
      <c r="K8" s="798" t="s">
        <v>1211</v>
      </c>
      <c r="L8" s="795" t="s">
        <v>1101</v>
      </c>
      <c r="M8" s="795" t="s">
        <v>1086</v>
      </c>
      <c r="N8" s="796" t="s">
        <v>731</v>
      </c>
      <c r="O8" s="795">
        <v>0</v>
      </c>
      <c r="P8" s="795">
        <v>2</v>
      </c>
      <c r="Q8" s="799">
        <v>2</v>
      </c>
      <c r="R8" s="795">
        <v>3</v>
      </c>
      <c r="S8" s="181"/>
      <c r="T8" s="31">
        <v>22</v>
      </c>
      <c r="U8" s="31" t="str">
        <f>IF(V8="","",IFERROR(INDEX(Docentes!B:B,MATCH(V8,Docentes!C:C,0)),"NUEVO"))</f>
        <v>NUEVO</v>
      </c>
      <c r="V8" s="693" t="s">
        <v>1012</v>
      </c>
      <c r="W8" s="800" t="s">
        <v>168</v>
      </c>
      <c r="X8" s="795" t="s">
        <v>1182</v>
      </c>
      <c r="Y8" s="795" t="s">
        <v>1089</v>
      </c>
      <c r="Z8" s="795"/>
      <c r="AA8" s="795"/>
      <c r="AB8" s="795"/>
      <c r="AC8" s="789" t="s">
        <v>1888</v>
      </c>
      <c r="AD8" s="795"/>
      <c r="AE8" s="795" t="s">
        <v>1182</v>
      </c>
      <c r="AF8" s="31" t="str">
        <f>IF(AND(O8&gt;0,P8&gt;0),"TP",IF(AND(O8&gt;0,P8=0),"T","P"))</f>
        <v>P</v>
      </c>
      <c r="AG8" s="795">
        <v>5</v>
      </c>
      <c r="AH8" s="795">
        <v>9</v>
      </c>
      <c r="AI8" s="795">
        <v>20</v>
      </c>
      <c r="AJ8" s="795">
        <v>11</v>
      </c>
      <c r="AK8" s="795">
        <v>0</v>
      </c>
      <c r="AL8" s="31">
        <f>IF(Q8=0,0,IF(AH8="",Q8,IF(W8="HIBRIDO VIRTUAL",0,((((AJ8/24)+(AK8/1440))-((AH8/24)+(AI8/1440)))*1440/50))))</f>
        <v>1.9999999999999993</v>
      </c>
      <c r="AM8" s="792">
        <f>AH8/24+AI8/1440</f>
        <v>0.3888888888888889</v>
      </c>
      <c r="AN8" s="792">
        <f>AJ8/24+AK8/1440</f>
        <v>0.45833333333333331</v>
      </c>
      <c r="AO8" s="31" t="str" cm="1">
        <f t="array" aca="1" ref="AO8" ca="1">IF(V8="","",IF(SUMPRODUCT((V8=$W$3:$W$21)*(AG8=$AH$3:$AH$21)*(AM8=$AN$3:$AN$21)*(AN8=$AO$3:$AO$21)*(ROW($W$3:$W$21)&lt;&gt;ROW(V8))*((Q8=0)*($R$3:$R$21&gt;0)+(Q8&gt;0)*($R$3:$R$21=0)))&gt;0,"SALONES UNIDOS",IF(SUMPRODUCT((V8=$W$3:$W$21)*(AG8=$AH$3:$AH$21)*((AM8&lt;$AO$3:$AO$21)*(AN8&gt;$AN$3:$AN$21))*(ROW($W$3:$W$21)&lt;&gt;ROW(V8)))&gt;0,"CRUZADO","Sin cruce")))</f>
        <v>Sin cruce</v>
      </c>
      <c r="AP8" s="792" t="str">
        <f>TRIM(CONCATENATE(G8,H8,E8,I8))</f>
        <v>DE3HUAURAA</v>
      </c>
      <c r="AQ8" s="792" t="str" cm="1">
        <f t="array" aca="1" ref="AQ8" ca="1">IF(AP8="","",IF(SUMPRODUCT((AP8=$AQ$3:$AQ$21)*(AG8=$AH$3:$AH$21)*(AM8=$AN$3:$AN$21)*(AN8=$AO$3:$AO$21)*(ROW($AQ$3:$AQ$21)&lt;&gt;ROW(AP8))*((Q8=0)*($R$3:$R$21&gt;0)+(Q8&gt;0)*($R$3:$R$21=0)))&gt;0,"SALONES UNIDOS",IF(SUMPRODUCT((AP8=$AQ$3:$AQ$21)*(AG8=$AH$3:$AH$21)*((AM8&lt;$AO$3:$AO$21)*(AN8&gt;$AN$3:$AN$21))*(ROW($AQ$3:$AQ$21)&lt;&gt;ROW(AP8)))&gt;0,"CRUZADO","Sin cruce")))</f>
        <v>Sin cruce</v>
      </c>
    </row>
    <row r="9" spans="1:43" s="883" customFormat="1" ht="43.5">
      <c r="A9" s="883" t="s">
        <v>1882</v>
      </c>
      <c r="B9" s="696" t="s">
        <v>1081</v>
      </c>
      <c r="C9" s="691" t="s">
        <v>781</v>
      </c>
      <c r="D9" s="691">
        <v>20261</v>
      </c>
      <c r="E9" s="696" t="s">
        <v>19</v>
      </c>
      <c r="F9" s="696" t="s">
        <v>20</v>
      </c>
      <c r="G9" s="696" t="s">
        <v>30</v>
      </c>
      <c r="H9" s="696">
        <v>3</v>
      </c>
      <c r="I9" s="696" t="s">
        <v>16</v>
      </c>
      <c r="J9" s="698" t="s">
        <v>1210</v>
      </c>
      <c r="K9" s="700" t="s">
        <v>1211</v>
      </c>
      <c r="L9" s="691" t="s">
        <v>1101</v>
      </c>
      <c r="M9" s="691" t="s">
        <v>1086</v>
      </c>
      <c r="N9" s="696" t="s">
        <v>731</v>
      </c>
      <c r="O9" s="691">
        <v>2</v>
      </c>
      <c r="P9" s="691">
        <v>0</v>
      </c>
      <c r="Q9" s="703">
        <v>2</v>
      </c>
      <c r="R9" s="691">
        <v>3</v>
      </c>
      <c r="S9" s="676"/>
      <c r="T9" s="579">
        <v>22</v>
      </c>
      <c r="U9" s="579" t="str">
        <f>IF(V9="","",IFERROR(INDEX(Docentes!B:B,MATCH(V9,Docentes!C:C,0)),"NUEVO"))</f>
        <v>NUEVO</v>
      </c>
      <c r="V9" s="683" t="s">
        <v>1047</v>
      </c>
      <c r="W9" s="687" t="s">
        <v>168</v>
      </c>
      <c r="X9" s="691" t="s">
        <v>1182</v>
      </c>
      <c r="Y9" s="691" t="s">
        <v>1089</v>
      </c>
      <c r="Z9" s="691" t="s">
        <v>32</v>
      </c>
      <c r="AA9" s="691" t="s">
        <v>1453</v>
      </c>
      <c r="AB9" s="691">
        <v>36</v>
      </c>
      <c r="AC9" s="672"/>
      <c r="AD9" s="691"/>
      <c r="AE9" s="691" t="s">
        <v>1182</v>
      </c>
      <c r="AF9" s="579" t="str">
        <f>IF(AND(O9&gt;0,P9&gt;0),"TP",IF(AND(O9&gt;0,P9=0),"T","P"))</f>
        <v>T</v>
      </c>
      <c r="AG9" s="691">
        <v>5</v>
      </c>
      <c r="AH9" s="691">
        <v>7</v>
      </c>
      <c r="AI9" s="691">
        <v>40</v>
      </c>
      <c r="AJ9" s="691">
        <v>9</v>
      </c>
      <c r="AK9" s="691">
        <v>20</v>
      </c>
      <c r="AL9" s="579">
        <f>IF(Q9=0,0,IF(AH9="",Q9,IF(W9="HIBRIDO VIRTUAL",0,((((AJ9/24)+(AK9/1440))-((AH9/24)+(AI9/1440)))*1440/50))))</f>
        <v>1.9999999999999993</v>
      </c>
      <c r="AM9" s="673">
        <f>AH9/24+AI9/1440</f>
        <v>0.31944444444444448</v>
      </c>
      <c r="AN9" s="673">
        <f>AJ9/24+AK9/1440</f>
        <v>0.3888888888888889</v>
      </c>
      <c r="AO9" s="579" t="str" cm="1">
        <f t="array" aca="1" ref="AO9" ca="1">IF(V9="","",IF(SUMPRODUCT((V9=$W$3:$W$21)*(AG9=$AH$3:$AH$21)*(AM9=$AN$3:$AN$21)*(AN9=$AO$3:$AO$21)*(ROW($W$3:$W$21)&lt;&gt;ROW(V9))*((Q9=0)*($R$3:$R$21&gt;0)+(Q9&gt;0)*($R$3:$R$21=0)))&gt;0,"SALONES UNIDOS",IF(SUMPRODUCT((V9=$W$3:$W$21)*(AG9=$AH$3:$AH$21)*((AM9&lt;$AO$3:$AO$21)*(AN9&gt;$AN$3:$AN$21))*(ROW($W$3:$W$21)&lt;&gt;ROW(V9)))&gt;0,"CRUZADO","Sin cruce")))</f>
        <v>Sin cruce</v>
      </c>
      <c r="AP9" s="673" t="str">
        <f>TRIM(CONCATENATE(G9,H9,E9,I9))</f>
        <v>DE3HUAURAA</v>
      </c>
      <c r="AQ9" s="673" t="str" cm="1">
        <f t="array" aca="1" ref="AQ9" ca="1">IF(AP9="","",IF(SUMPRODUCT((AP9=$AQ$3:$AQ$21)*(AG9=$AH$3:$AH$21)*(AM9=$AN$3:$AN$21)*(AN9=$AO$3:$AO$21)*(ROW($AQ$3:$AQ$21)&lt;&gt;ROW(AP9))*((Q9=0)*($R$3:$R$21&gt;0)+(Q9&gt;0)*($R$3:$R$21=0)))&gt;0,"SALONES UNIDOS",IF(SUMPRODUCT((AP9=$AQ$3:$AQ$21)*(AG9=$AH$3:$AH$21)*((AM9&lt;$AO$3:$AO$21)*(AN9&gt;$AN$3:$AN$21))*(ROW($AQ$3:$AQ$21)&lt;&gt;ROW(AP9)))&gt;0,"CRUZADO","Sin cruce")))</f>
        <v>Sin cruce</v>
      </c>
    </row>
    <row r="10" spans="1:43" s="883" customFormat="1" ht="32.25">
      <c r="A10" s="883" t="s">
        <v>1882</v>
      </c>
      <c r="B10" s="696" t="s">
        <v>1081</v>
      </c>
      <c r="C10" s="691" t="s">
        <v>781</v>
      </c>
      <c r="D10" s="691">
        <v>20261</v>
      </c>
      <c r="E10" s="696" t="s">
        <v>19</v>
      </c>
      <c r="F10" s="696" t="s">
        <v>20</v>
      </c>
      <c r="G10" s="696" t="s">
        <v>30</v>
      </c>
      <c r="H10" s="696">
        <v>3</v>
      </c>
      <c r="I10" s="696" t="s">
        <v>16</v>
      </c>
      <c r="J10" s="698" t="s">
        <v>1210</v>
      </c>
      <c r="K10" s="700" t="s">
        <v>1211</v>
      </c>
      <c r="L10" s="691" t="s">
        <v>1101</v>
      </c>
      <c r="M10" s="691" t="s">
        <v>1086</v>
      </c>
      <c r="N10" s="696" t="s">
        <v>731</v>
      </c>
      <c r="O10" s="691">
        <v>0</v>
      </c>
      <c r="P10" s="691">
        <v>2</v>
      </c>
      <c r="Q10" s="703">
        <v>2</v>
      </c>
      <c r="R10" s="691">
        <v>3</v>
      </c>
      <c r="S10" s="676"/>
      <c r="T10" s="579">
        <v>22</v>
      </c>
      <c r="U10" s="579" t="str">
        <f>IF(V10="","",IFERROR(INDEX(Docentes!B:B,MATCH(V10,Docentes!C:C,0)),"NUEVO"))</f>
        <v>NUEVO</v>
      </c>
      <c r="V10" s="683" t="s">
        <v>1047</v>
      </c>
      <c r="W10" s="687" t="s">
        <v>168</v>
      </c>
      <c r="X10" s="691" t="s">
        <v>1182</v>
      </c>
      <c r="Y10" s="691" t="s">
        <v>1089</v>
      </c>
      <c r="Z10" s="691"/>
      <c r="AA10" s="691"/>
      <c r="AB10" s="691"/>
      <c r="AC10" s="672" t="s">
        <v>1888</v>
      </c>
      <c r="AD10" s="691"/>
      <c r="AE10" s="691" t="s">
        <v>1182</v>
      </c>
      <c r="AF10" s="579" t="str">
        <f>IF(AND(O10&gt;0,P10&gt;0),"TP",IF(AND(O10&gt;0,P10=0),"T","P"))</f>
        <v>P</v>
      </c>
      <c r="AG10" s="691">
        <v>5</v>
      </c>
      <c r="AH10" s="691">
        <v>9</v>
      </c>
      <c r="AI10" s="691">
        <v>20</v>
      </c>
      <c r="AJ10" s="691">
        <v>11</v>
      </c>
      <c r="AK10" s="691">
        <v>0</v>
      </c>
      <c r="AL10" s="579">
        <f>IF(Q10=0,0,IF(AH10="",Q10,IF(W10="HIBRIDO VIRTUAL",0,((((AJ10/24)+(AK10/1440))-((AH10/24)+(AI10/1440)))*1440/50))))</f>
        <v>1.9999999999999993</v>
      </c>
      <c r="AM10" s="673">
        <f>AH10/24+AI10/1440</f>
        <v>0.3888888888888889</v>
      </c>
      <c r="AN10" s="673">
        <f>AJ10/24+AK10/1440</f>
        <v>0.45833333333333331</v>
      </c>
      <c r="AO10" s="579" t="str" cm="1">
        <f t="array" aca="1" ref="AO10" ca="1">IF(V10="","",IF(SUMPRODUCT((V10=$W$3:$W$21)*(AG10=$AH$3:$AH$21)*(AM10=$AN$3:$AN$21)*(AN10=$AO$3:$AO$21)*(ROW($W$3:$W$21)&lt;&gt;ROW(V10))*((Q10=0)*($R$3:$R$21&gt;0)+(Q10&gt;0)*($R$3:$R$21=0)))&gt;0,"SALONES UNIDOS",IF(SUMPRODUCT((V10=$W$3:$W$21)*(AG10=$AH$3:$AH$21)*((AM10&lt;$AO$3:$AO$21)*(AN10&gt;$AN$3:$AN$21))*(ROW($W$3:$W$21)&lt;&gt;ROW(V10)))&gt;0,"CRUZADO","Sin cruce")))</f>
        <v>Sin cruce</v>
      </c>
      <c r="AP10" s="673" t="str">
        <f>TRIM(CONCATENATE(G10,H10,E10,I10))</f>
        <v>DE3HUAURAA</v>
      </c>
      <c r="AQ10" s="673" t="str" cm="1">
        <f t="array" aca="1" ref="AQ10" ca="1">IF(AP10="","",IF(SUMPRODUCT((AP10=$AQ$3:$AQ$21)*(AG10=$AH$3:$AH$21)*(AM10=$AN$3:$AN$21)*(AN10=$AO$3:$AO$21)*(ROW($AQ$3:$AQ$21)&lt;&gt;ROW(AP10))*((Q10=0)*($R$3:$R$21&gt;0)+(Q10&gt;0)*($R$3:$R$21=0)))&gt;0,"SALONES UNIDOS",IF(SUMPRODUCT((AP10=$AQ$3:$AQ$21)*(AG10=$AH$3:$AH$21)*((AM10&lt;$AO$3:$AO$21)*(AN10&gt;$AN$3:$AN$21))*(ROW($AQ$3:$AQ$21)&lt;&gt;ROW(AP10)))&gt;0,"CRUZADO","Sin cruce")))</f>
        <v>Sin cruce</v>
      </c>
    </row>
    <row r="11" spans="1:43" ht="43.5">
      <c r="A11" t="s">
        <v>1881</v>
      </c>
      <c r="B11" s="887" t="s">
        <v>1081</v>
      </c>
      <c r="C11" s="872" t="s">
        <v>781</v>
      </c>
      <c r="D11" s="872">
        <v>20261</v>
      </c>
      <c r="E11" s="887" t="s">
        <v>19</v>
      </c>
      <c r="F11" s="887" t="s">
        <v>20</v>
      </c>
      <c r="G11" s="887" t="s">
        <v>30</v>
      </c>
      <c r="H11" s="887">
        <v>3</v>
      </c>
      <c r="I11" s="887" t="s">
        <v>26</v>
      </c>
      <c r="J11" s="888" t="s">
        <v>1210</v>
      </c>
      <c r="K11" s="889" t="s">
        <v>1211</v>
      </c>
      <c r="L11" s="872" t="s">
        <v>1101</v>
      </c>
      <c r="M11" s="872" t="s">
        <v>1086</v>
      </c>
      <c r="N11" s="887" t="s">
        <v>731</v>
      </c>
      <c r="O11" s="872">
        <v>2</v>
      </c>
      <c r="P11" s="872">
        <v>0</v>
      </c>
      <c r="Q11" s="890">
        <v>2</v>
      </c>
      <c r="R11" s="872">
        <v>3</v>
      </c>
      <c r="S11" s="877"/>
      <c r="T11" s="276">
        <v>22</v>
      </c>
      <c r="U11" s="276" t="str">
        <f>IF(V11="","",IFERROR(INDEX(Docentes!B:B,MATCH(V11,Docentes!C:C,0)),"NUEVO"))</f>
        <v>NUEVO</v>
      </c>
      <c r="V11" s="191" t="s">
        <v>1012</v>
      </c>
      <c r="W11" s="891" t="s">
        <v>168</v>
      </c>
      <c r="X11" s="872" t="s">
        <v>1182</v>
      </c>
      <c r="Y11" s="872" t="s">
        <v>1089</v>
      </c>
      <c r="Z11" s="872" t="s">
        <v>32</v>
      </c>
      <c r="AA11" s="872" t="s">
        <v>1485</v>
      </c>
      <c r="AB11" s="872"/>
      <c r="AC11" s="875"/>
      <c r="AD11" s="872"/>
      <c r="AE11" s="872" t="s">
        <v>1182</v>
      </c>
      <c r="AF11" s="276" t="str">
        <f>IF(AND(O11&gt;0,P11&gt;0),"TP",IF(AND(O11&gt;0,P11=0),"T","P"))</f>
        <v>T</v>
      </c>
      <c r="AG11" s="872">
        <v>1</v>
      </c>
      <c r="AH11" s="872">
        <v>7</v>
      </c>
      <c r="AI11" s="872">
        <v>40</v>
      </c>
      <c r="AJ11" s="872">
        <v>9</v>
      </c>
      <c r="AK11" s="872">
        <v>20</v>
      </c>
      <c r="AL11" s="276">
        <f>IF(Q11=0,0,IF(AH11="",Q11,IF(W11="HIBRIDO VIRTUAL",0,((((AJ11/24)+(AK11/1440))-((AH11/24)+(AI11/1440)))*1440/50))))</f>
        <v>1.9999999999999993</v>
      </c>
      <c r="AM11" s="878">
        <f>AH11/24+AI11/1440</f>
        <v>0.31944444444444448</v>
      </c>
      <c r="AN11" s="878">
        <f>AJ11/24+AK11/1440</f>
        <v>0.3888888888888889</v>
      </c>
      <c r="AO11" s="276" t="str" cm="1">
        <f t="array" aca="1" ref="AO11" ca="1">IF(V11="","",IF(SUMPRODUCT((V11=$W$3:$W$21)*(AG11=$AH$3:$AH$21)*(AM11=$AN$3:$AN$21)*(AN11=$AO$3:$AO$21)*(ROW($W$3:$W$21)&lt;&gt;ROW(V11))*((Q11=0)*($R$3:$R$21&gt;0)+(Q11&gt;0)*($R$3:$R$21=0)))&gt;0,"SALONES UNIDOS",IF(SUMPRODUCT((V11=$W$3:$W$21)*(AG11=$AH$3:$AH$21)*((AM11&lt;$AO$3:$AO$21)*(AN11&gt;$AN$3:$AN$21))*(ROW($W$3:$W$21)&lt;&gt;ROW(V11)))&gt;0,"CRUZADO","Sin cruce")))</f>
        <v>Sin cruce</v>
      </c>
      <c r="AP11" s="878" t="str">
        <f>TRIM(CONCATENATE(G11,H11,E11,I11))</f>
        <v>DE3HUAURAB</v>
      </c>
      <c r="AQ11" s="878" t="str" cm="1">
        <f t="array" aca="1" ref="AQ11" ca="1">IF(AP11="","",IF(SUMPRODUCT((AP11=$AQ$3:$AQ$21)*(AG11=$AH$3:$AH$21)*(AM11=$AN$3:$AN$21)*(AN11=$AO$3:$AO$21)*(ROW($AQ$3:$AQ$21)&lt;&gt;ROW(AP11))*((Q11=0)*($R$3:$R$21&gt;0)+(Q11&gt;0)*($R$3:$R$21=0)))&gt;0,"SALONES UNIDOS",IF(SUMPRODUCT((AP11=$AQ$3:$AQ$21)*(AG11=$AH$3:$AH$21)*((AM11&lt;$AO$3:$AO$21)*(AN11&gt;$AN$3:$AN$21))*(ROW($AQ$3:$AQ$21)&lt;&gt;ROW(AP11)))&gt;0,"CRUZADO","Sin cruce")))</f>
        <v>Sin cruce</v>
      </c>
    </row>
    <row r="12" spans="1:43" ht="32.25">
      <c r="A12" t="s">
        <v>1881</v>
      </c>
      <c r="B12" s="887" t="s">
        <v>1081</v>
      </c>
      <c r="C12" s="872" t="s">
        <v>781</v>
      </c>
      <c r="D12" s="872">
        <v>20261</v>
      </c>
      <c r="E12" s="887" t="s">
        <v>19</v>
      </c>
      <c r="F12" s="887" t="s">
        <v>20</v>
      </c>
      <c r="G12" s="887" t="s">
        <v>30</v>
      </c>
      <c r="H12" s="887">
        <v>3</v>
      </c>
      <c r="I12" s="887" t="s">
        <v>26</v>
      </c>
      <c r="J12" s="888" t="s">
        <v>1210</v>
      </c>
      <c r="K12" s="889" t="s">
        <v>1211</v>
      </c>
      <c r="L12" s="872" t="s">
        <v>1101</v>
      </c>
      <c r="M12" s="872" t="s">
        <v>1086</v>
      </c>
      <c r="N12" s="887" t="s">
        <v>731</v>
      </c>
      <c r="O12" s="872">
        <v>0</v>
      </c>
      <c r="P12" s="872">
        <v>2</v>
      </c>
      <c r="Q12" s="890">
        <v>2</v>
      </c>
      <c r="R12" s="872">
        <v>3</v>
      </c>
      <c r="S12" s="877"/>
      <c r="T12" s="276">
        <v>22</v>
      </c>
      <c r="U12" s="276" t="str">
        <f>IF(V12="","",IFERROR(INDEX(Docentes!B:B,MATCH(V12,Docentes!C:C,0)),"NUEVO"))</f>
        <v>NUEVO</v>
      </c>
      <c r="V12" s="191" t="s">
        <v>1012</v>
      </c>
      <c r="W12" s="891" t="s">
        <v>168</v>
      </c>
      <c r="X12" s="872" t="s">
        <v>1182</v>
      </c>
      <c r="Y12" s="872" t="s">
        <v>1089</v>
      </c>
      <c r="Z12" s="872"/>
      <c r="AA12" s="872"/>
      <c r="AB12" s="872"/>
      <c r="AC12" s="875" t="s">
        <v>1888</v>
      </c>
      <c r="AD12" s="872"/>
      <c r="AE12" s="872" t="s">
        <v>1182</v>
      </c>
      <c r="AF12" s="276" t="str">
        <f>IF(AND(O12&gt;0,P12&gt;0),"TP",IF(AND(O12&gt;0,P12=0),"T","P"))</f>
        <v>P</v>
      </c>
      <c r="AG12" s="872">
        <v>1</v>
      </c>
      <c r="AH12" s="872">
        <v>9</v>
      </c>
      <c r="AI12" s="872">
        <v>20</v>
      </c>
      <c r="AJ12" s="872">
        <v>11</v>
      </c>
      <c r="AK12" s="872">
        <v>0</v>
      </c>
      <c r="AL12" s="276">
        <f>IF(Q12=0,0,IF(AH12="",Q12,IF(W12="HIBRIDO VIRTUAL",0,((((AJ12/24)+(AK12/1440))-((AH12/24)+(AI12/1440)))*1440/50))))</f>
        <v>1.9999999999999993</v>
      </c>
      <c r="AM12" s="878">
        <f>AH12/24+AI12/1440</f>
        <v>0.3888888888888889</v>
      </c>
      <c r="AN12" s="878">
        <f>AJ12/24+AK12/1440</f>
        <v>0.45833333333333331</v>
      </c>
      <c r="AO12" s="276" t="str" cm="1">
        <f t="array" aca="1" ref="AO12" ca="1">IF(V12="","",IF(SUMPRODUCT((V12=$W$3:$W$21)*(AG12=$AH$3:$AH$21)*(AM12=$AN$3:$AN$21)*(AN12=$AO$3:$AO$21)*(ROW($W$3:$W$21)&lt;&gt;ROW(V12))*((Q12=0)*($R$3:$R$21&gt;0)+(Q12&gt;0)*($R$3:$R$21=0)))&gt;0,"SALONES UNIDOS",IF(SUMPRODUCT((V12=$W$3:$W$21)*(AG12=$AH$3:$AH$21)*((AM12&lt;$AO$3:$AO$21)*(AN12&gt;$AN$3:$AN$21))*(ROW($W$3:$W$21)&lt;&gt;ROW(V12)))&gt;0,"CRUZADO","Sin cruce")))</f>
        <v>Sin cruce</v>
      </c>
      <c r="AP12" s="878" t="str">
        <f>TRIM(CONCATENATE(G12,H12,E12,I12))</f>
        <v>DE3HUAURAB</v>
      </c>
      <c r="AQ12" s="878" t="str" cm="1">
        <f t="array" aca="1" ref="AQ12" ca="1">IF(AP12="","",IF(SUMPRODUCT((AP12=$AQ$3:$AQ$21)*(AG12=$AH$3:$AH$21)*(AM12=$AN$3:$AN$21)*(AN12=$AO$3:$AO$21)*(ROW($AQ$3:$AQ$21)&lt;&gt;ROW(AP12))*((Q12=0)*($R$3:$R$21&gt;0)+(Q12&gt;0)*($R$3:$R$21=0)))&gt;0,"SALONES UNIDOS",IF(SUMPRODUCT((AP12=$AQ$3:$AQ$21)*(AG12=$AH$3:$AH$21)*((AM12&lt;$AO$3:$AO$21)*(AN12&gt;$AN$3:$AN$21))*(ROW($AQ$3:$AQ$21)&lt;&gt;ROW(AP12)))&gt;0,"CRUZADO","Sin cruce")))</f>
        <v>Sin cruce</v>
      </c>
    </row>
    <row r="13" spans="1:43" s="883" customFormat="1" ht="43.5">
      <c r="A13" s="883" t="s">
        <v>1882</v>
      </c>
      <c r="B13" s="696" t="s">
        <v>1081</v>
      </c>
      <c r="C13" s="691" t="s">
        <v>781</v>
      </c>
      <c r="D13" s="691">
        <v>20261</v>
      </c>
      <c r="E13" s="696" t="s">
        <v>19</v>
      </c>
      <c r="F13" s="696" t="s">
        <v>20</v>
      </c>
      <c r="G13" s="696" t="s">
        <v>30</v>
      </c>
      <c r="H13" s="696">
        <v>3</v>
      </c>
      <c r="I13" s="696" t="s">
        <v>26</v>
      </c>
      <c r="J13" s="698" t="s">
        <v>1210</v>
      </c>
      <c r="K13" s="700" t="s">
        <v>1211</v>
      </c>
      <c r="L13" s="691" t="s">
        <v>1101</v>
      </c>
      <c r="M13" s="691" t="s">
        <v>1086</v>
      </c>
      <c r="N13" s="696" t="s">
        <v>731</v>
      </c>
      <c r="O13" s="691">
        <v>2</v>
      </c>
      <c r="P13" s="691">
        <v>0</v>
      </c>
      <c r="Q13" s="703">
        <v>2</v>
      </c>
      <c r="R13" s="691">
        <v>3</v>
      </c>
      <c r="S13" s="676"/>
      <c r="T13" s="579">
        <v>22</v>
      </c>
      <c r="U13" s="579" t="str">
        <f>IF(V13="","",IFERROR(INDEX(Docentes!B:B,MATCH(V13,Docentes!C:C,0)),"NUEVO"))</f>
        <v>NUEVO</v>
      </c>
      <c r="V13" s="683" t="s">
        <v>1047</v>
      </c>
      <c r="W13" s="687" t="s">
        <v>168</v>
      </c>
      <c r="X13" s="691" t="s">
        <v>1182</v>
      </c>
      <c r="Y13" s="691" t="s">
        <v>1089</v>
      </c>
      <c r="Z13" s="691" t="s">
        <v>32</v>
      </c>
      <c r="AA13" s="691" t="s">
        <v>1485</v>
      </c>
      <c r="AB13" s="691"/>
      <c r="AC13" s="672"/>
      <c r="AD13" s="691"/>
      <c r="AE13" s="691" t="s">
        <v>1182</v>
      </c>
      <c r="AF13" s="579" t="str">
        <f>IF(AND(O13&gt;0,P13&gt;0),"TP",IF(AND(O13&gt;0,P13=0),"T","P"))</f>
        <v>T</v>
      </c>
      <c r="AG13" s="691">
        <v>1</v>
      </c>
      <c r="AH13" s="691">
        <v>7</v>
      </c>
      <c r="AI13" s="691">
        <v>40</v>
      </c>
      <c r="AJ13" s="691">
        <v>9</v>
      </c>
      <c r="AK13" s="691">
        <v>20</v>
      </c>
      <c r="AL13" s="579">
        <f>IF(Q13=0,0,IF(AH13="",Q13,IF(W13="HIBRIDO VIRTUAL",0,((((AJ13/24)+(AK13/1440))-((AH13/24)+(AI13/1440)))*1440/50))))</f>
        <v>1.9999999999999993</v>
      </c>
      <c r="AM13" s="673">
        <f>AH13/24+AI13/1440</f>
        <v>0.31944444444444448</v>
      </c>
      <c r="AN13" s="673">
        <f>AJ13/24+AK13/1440</f>
        <v>0.3888888888888889</v>
      </c>
      <c r="AO13" s="579" t="str" cm="1">
        <f t="array" aca="1" ref="AO13" ca="1">IF(V13="","",IF(SUMPRODUCT((V13=$W$3:$W$21)*(AG13=$AH$3:$AH$21)*(AM13=$AN$3:$AN$21)*(AN13=$AO$3:$AO$21)*(ROW($W$3:$W$21)&lt;&gt;ROW(V13))*((Q13=0)*($R$3:$R$21&gt;0)+(Q13&gt;0)*($R$3:$R$21=0)))&gt;0,"SALONES UNIDOS",IF(SUMPRODUCT((V13=$W$3:$W$21)*(AG13=$AH$3:$AH$21)*((AM13&lt;$AO$3:$AO$21)*(AN13&gt;$AN$3:$AN$21))*(ROW($W$3:$W$21)&lt;&gt;ROW(V13)))&gt;0,"CRUZADO","Sin cruce")))</f>
        <v>Sin cruce</v>
      </c>
      <c r="AP13" s="673" t="str">
        <f>TRIM(CONCATENATE(G13,H13,E13,I13))</f>
        <v>DE3HUAURAB</v>
      </c>
      <c r="AQ13" s="673" t="str" cm="1">
        <f t="array" aca="1" ref="AQ13" ca="1">IF(AP13="","",IF(SUMPRODUCT((AP13=$AQ$3:$AQ$21)*(AG13=$AH$3:$AH$21)*(AM13=$AN$3:$AN$21)*(AN13=$AO$3:$AO$21)*(ROW($AQ$3:$AQ$21)&lt;&gt;ROW(AP13))*((Q13=0)*($R$3:$R$21&gt;0)+(Q13&gt;0)*($R$3:$R$21=0)))&gt;0,"SALONES UNIDOS",IF(SUMPRODUCT((AP13=$AQ$3:$AQ$21)*(AG13=$AH$3:$AH$21)*((AM13&lt;$AO$3:$AO$21)*(AN13&gt;$AN$3:$AN$21))*(ROW($AQ$3:$AQ$21)&lt;&gt;ROW(AP13)))&gt;0,"CRUZADO","Sin cruce")))</f>
        <v>Sin cruce</v>
      </c>
    </row>
    <row r="14" spans="1:43" s="883" customFormat="1" ht="32.25">
      <c r="A14" s="883" t="s">
        <v>1882</v>
      </c>
      <c r="B14" s="696" t="s">
        <v>1081</v>
      </c>
      <c r="C14" s="691" t="s">
        <v>781</v>
      </c>
      <c r="D14" s="691">
        <v>20261</v>
      </c>
      <c r="E14" s="696" t="s">
        <v>19</v>
      </c>
      <c r="F14" s="696" t="s">
        <v>20</v>
      </c>
      <c r="G14" s="696" t="s">
        <v>30</v>
      </c>
      <c r="H14" s="696">
        <v>3</v>
      </c>
      <c r="I14" s="696" t="s">
        <v>26</v>
      </c>
      <c r="J14" s="698" t="s">
        <v>1210</v>
      </c>
      <c r="K14" s="700" t="s">
        <v>1211</v>
      </c>
      <c r="L14" s="691" t="s">
        <v>1101</v>
      </c>
      <c r="M14" s="691" t="s">
        <v>1086</v>
      </c>
      <c r="N14" s="696" t="s">
        <v>731</v>
      </c>
      <c r="O14" s="691">
        <v>0</v>
      </c>
      <c r="P14" s="691">
        <v>2</v>
      </c>
      <c r="Q14" s="703">
        <v>2</v>
      </c>
      <c r="R14" s="691">
        <v>3</v>
      </c>
      <c r="S14" s="676"/>
      <c r="T14" s="579">
        <v>22</v>
      </c>
      <c r="U14" s="579" t="str">
        <f>IF(V14="","",IFERROR(INDEX(Docentes!B:B,MATCH(V14,Docentes!C:C,0)),"NUEVO"))</f>
        <v>NUEVO</v>
      </c>
      <c r="V14" s="683" t="s">
        <v>1047</v>
      </c>
      <c r="W14" s="687" t="s">
        <v>168</v>
      </c>
      <c r="X14" s="691" t="s">
        <v>1182</v>
      </c>
      <c r="Y14" s="691" t="s">
        <v>1089</v>
      </c>
      <c r="Z14" s="691"/>
      <c r="AA14" s="691"/>
      <c r="AB14" s="691"/>
      <c r="AC14" s="672" t="s">
        <v>1888</v>
      </c>
      <c r="AD14" s="691"/>
      <c r="AE14" s="691" t="s">
        <v>1182</v>
      </c>
      <c r="AF14" s="579" t="str">
        <f>IF(AND(O14&gt;0,P14&gt;0),"TP",IF(AND(O14&gt;0,P14=0),"T","P"))</f>
        <v>P</v>
      </c>
      <c r="AG14" s="691">
        <v>1</v>
      </c>
      <c r="AH14" s="691">
        <v>9</v>
      </c>
      <c r="AI14" s="691">
        <v>20</v>
      </c>
      <c r="AJ14" s="691">
        <v>11</v>
      </c>
      <c r="AK14" s="691">
        <v>0</v>
      </c>
      <c r="AL14" s="579">
        <f>IF(Q14=0,0,IF(AH14="",Q14,IF(W14="HIBRIDO VIRTUAL",0,((((AJ14/24)+(AK14/1440))-((AH14/24)+(AI14/1440)))*1440/50))))</f>
        <v>1.9999999999999993</v>
      </c>
      <c r="AM14" s="673">
        <f>AH14/24+AI14/1440</f>
        <v>0.3888888888888889</v>
      </c>
      <c r="AN14" s="673">
        <f>AJ14/24+AK14/1440</f>
        <v>0.45833333333333331</v>
      </c>
      <c r="AO14" s="579" t="str" cm="1">
        <f t="array" aca="1" ref="AO14" ca="1">IF(V14="","",IF(SUMPRODUCT((V14=$W$3:$W$21)*(AG14=$AH$3:$AH$21)*(AM14=$AN$3:$AN$21)*(AN14=$AO$3:$AO$21)*(ROW($W$3:$W$21)&lt;&gt;ROW(V14))*((Q14=0)*($R$3:$R$21&gt;0)+(Q14&gt;0)*($R$3:$R$21=0)))&gt;0,"SALONES UNIDOS",IF(SUMPRODUCT((V14=$W$3:$W$21)*(AG14=$AH$3:$AH$21)*((AM14&lt;$AO$3:$AO$21)*(AN14&gt;$AN$3:$AN$21))*(ROW($W$3:$W$21)&lt;&gt;ROW(V14)))&gt;0,"CRUZADO","Sin cruce")))</f>
        <v>Sin cruce</v>
      </c>
      <c r="AP14" s="673" t="str">
        <f>TRIM(CONCATENATE(G14,H14,E14,I14))</f>
        <v>DE3HUAURAB</v>
      </c>
      <c r="AQ14" s="673" t="str" cm="1">
        <f t="array" aca="1" ref="AQ14" ca="1">IF(AP14="","",IF(SUMPRODUCT((AP14=$AQ$3:$AQ$21)*(AG14=$AH$3:$AH$21)*(AM14=$AN$3:$AN$21)*(AN14=$AO$3:$AO$21)*(ROW($AQ$3:$AQ$21)&lt;&gt;ROW(AP14))*((Q14=0)*($R$3:$R$21&gt;0)+(Q14&gt;0)*($R$3:$R$21=0)))&gt;0,"SALONES UNIDOS",IF(SUMPRODUCT((AP14=$AQ$3:$AQ$21)*(AG14=$AH$3:$AH$21)*((AM14&lt;$AO$3:$AO$21)*(AN14&gt;$AN$3:$AN$21))*(ROW($AQ$3:$AQ$21)&lt;&gt;ROW(AP14)))&gt;0,"CRUZADO","Sin cruce")))</f>
        <v>Sin cruce</v>
      </c>
    </row>
    <row r="15" spans="1:43" ht="32.25">
      <c r="A15" t="s">
        <v>1889</v>
      </c>
      <c r="B15" s="887" t="s">
        <v>1081</v>
      </c>
      <c r="C15" s="872" t="s">
        <v>781</v>
      </c>
      <c r="D15" s="872">
        <v>20261</v>
      </c>
      <c r="E15" s="887" t="s">
        <v>19</v>
      </c>
      <c r="F15" s="887" t="s">
        <v>20</v>
      </c>
      <c r="G15" s="887" t="s">
        <v>30</v>
      </c>
      <c r="H15" s="887">
        <v>3</v>
      </c>
      <c r="I15" s="887" t="s">
        <v>16</v>
      </c>
      <c r="J15" s="888" t="s">
        <v>1213</v>
      </c>
      <c r="K15" s="889" t="s">
        <v>1214</v>
      </c>
      <c r="L15" s="872" t="s">
        <v>1101</v>
      </c>
      <c r="M15" s="872" t="s">
        <v>1086</v>
      </c>
      <c r="N15" s="887" t="s">
        <v>769</v>
      </c>
      <c r="O15" s="872">
        <v>3</v>
      </c>
      <c r="P15" s="872">
        <v>0</v>
      </c>
      <c r="Q15" s="890">
        <v>3</v>
      </c>
      <c r="R15" s="872">
        <v>3</v>
      </c>
      <c r="S15" s="877"/>
      <c r="T15" s="276">
        <v>22</v>
      </c>
      <c r="U15" s="276" t="str">
        <f>IF(V15="","",IFERROR(INDEX(Docentes!B:B,MATCH(V15,Docentes!C:C,0)),"NUEVO"))</f>
        <v>NUEVO</v>
      </c>
      <c r="V15" s="191" t="s">
        <v>1040</v>
      </c>
      <c r="W15" s="892" t="s">
        <v>167</v>
      </c>
      <c r="X15" s="872" t="s">
        <v>1182</v>
      </c>
      <c r="Y15" s="875" t="s">
        <v>1089</v>
      </c>
      <c r="Z15" s="872"/>
      <c r="AA15" s="872"/>
      <c r="AB15" s="872"/>
      <c r="AC15" s="872"/>
      <c r="AD15" s="872"/>
      <c r="AE15" s="872" t="s">
        <v>1182</v>
      </c>
      <c r="AF15" s="276" t="str">
        <f>IF(AND(O15&gt;0,P15&gt;0),"TP",IF(AND(O15&gt;0,P15=0),"T","P"))</f>
        <v>T</v>
      </c>
      <c r="AG15" s="872">
        <v>2</v>
      </c>
      <c r="AH15" s="872">
        <v>11</v>
      </c>
      <c r="AI15" s="872">
        <v>0</v>
      </c>
      <c r="AJ15" s="872">
        <v>13</v>
      </c>
      <c r="AK15" s="872">
        <v>30</v>
      </c>
      <c r="AL15" s="276">
        <f>IF(Q15=0,0,IF(AH15="",Q15,IF(W15="HIBRIDO VIRTUAL",0,((((AJ15/24)+(AK15/1440))-((AH15/24)+(AI15/1440)))*1440/50))))</f>
        <v>3.0000000000000004</v>
      </c>
      <c r="AM15" s="878">
        <f>AH15/24+AI15/1440</f>
        <v>0.45833333333333331</v>
      </c>
      <c r="AN15" s="878">
        <f>AJ15/24+AK15/1440</f>
        <v>0.5625</v>
      </c>
      <c r="AO15" s="276" t="str" cm="1">
        <f t="array" aca="1" ref="AO15" ca="1">IF(V15="","",IF(SUMPRODUCT((V15=$W$3:$W$21)*(AG15=$AH$3:$AH$21)*(AM15=$AN$3:$AN$21)*(AN15=$AO$3:$AO$21)*(ROW($W$3:$W$21)&lt;&gt;ROW(V15))*((Q15=0)*($R$3:$R$21&gt;0)+(Q15&gt;0)*($R$3:$R$21=0)))&gt;0,"SALONES UNIDOS",IF(SUMPRODUCT((V15=$W$3:$W$21)*(AG15=$AH$3:$AH$21)*((AM15&lt;$AO$3:$AO$21)*(AN15&gt;$AN$3:$AN$21))*(ROW($W$3:$W$21)&lt;&gt;ROW(V15)))&gt;0,"CRUZADO","Sin cruce")))</f>
        <v>Sin cruce</v>
      </c>
      <c r="AP15" s="878" t="str">
        <f>TRIM(CONCATENATE(G15,H15,E15,I15))</f>
        <v>DE3HUAURAA</v>
      </c>
      <c r="AQ15" s="878" t="str" cm="1">
        <f t="array" aca="1" ref="AQ15" ca="1">IF(AP15="","",IF(SUMPRODUCT((AP15=$AQ$3:$AQ$21)*(AG15=$AH$3:$AH$21)*(AM15=$AN$3:$AN$21)*(AN15=$AO$3:$AO$21)*(ROW($AQ$3:$AQ$21)&lt;&gt;ROW(AP15))*((Q15=0)*($R$3:$R$21&gt;0)+(Q15&gt;0)*($R$3:$R$21=0)))&gt;0,"SALONES UNIDOS",IF(SUMPRODUCT((AP15=$AQ$3:$AQ$21)*(AG15=$AH$3:$AH$21)*((AM15&lt;$AO$3:$AO$21)*(AN15&gt;$AN$3:$AN$21))*(ROW($AQ$3:$AQ$21)&lt;&gt;ROW(AP15)))&gt;0,"CRUZADO","Sin cruce")))</f>
        <v>Sin cruce</v>
      </c>
    </row>
    <row r="16" spans="1:43" s="883" customFormat="1" ht="32.25">
      <c r="A16" s="883" t="s">
        <v>1882</v>
      </c>
      <c r="B16" s="696" t="s">
        <v>1081</v>
      </c>
      <c r="C16" s="691" t="s">
        <v>781</v>
      </c>
      <c r="D16" s="691">
        <v>20261</v>
      </c>
      <c r="E16" s="696" t="s">
        <v>19</v>
      </c>
      <c r="F16" s="696" t="s">
        <v>20</v>
      </c>
      <c r="G16" s="696" t="s">
        <v>30</v>
      </c>
      <c r="H16" s="696">
        <v>3</v>
      </c>
      <c r="I16" s="696" t="s">
        <v>16</v>
      </c>
      <c r="J16" s="698" t="s">
        <v>1213</v>
      </c>
      <c r="K16" s="700" t="s">
        <v>1214</v>
      </c>
      <c r="L16" s="691" t="s">
        <v>1101</v>
      </c>
      <c r="M16" s="691" t="s">
        <v>1086</v>
      </c>
      <c r="N16" s="696" t="s">
        <v>769</v>
      </c>
      <c r="O16" s="691">
        <v>3</v>
      </c>
      <c r="P16" s="691">
        <v>0</v>
      </c>
      <c r="Q16" s="703">
        <v>3</v>
      </c>
      <c r="R16" s="691">
        <v>3</v>
      </c>
      <c r="S16" s="676"/>
      <c r="T16" s="579">
        <v>22</v>
      </c>
      <c r="U16" s="579" t="str">
        <f>IF(V16="","",IFERROR(INDEX(Docentes!B:B,MATCH(V16,Docentes!C:C,0)),"NUEVO"))</f>
        <v>NUEVO</v>
      </c>
      <c r="V16" s="683" t="s">
        <v>976</v>
      </c>
      <c r="W16" s="775" t="s">
        <v>167</v>
      </c>
      <c r="X16" s="691" t="s">
        <v>1182</v>
      </c>
      <c r="Y16" s="672" t="s">
        <v>1089</v>
      </c>
      <c r="Z16" s="691"/>
      <c r="AA16" s="691"/>
      <c r="AB16" s="691"/>
      <c r="AC16" s="691"/>
      <c r="AD16" s="691"/>
      <c r="AE16" s="691" t="s">
        <v>1182</v>
      </c>
      <c r="AF16" s="579" t="str">
        <f>IF(AND(O16&gt;0,P16&gt;0),"TP",IF(AND(O16&gt;0,P16=0),"T","P"))</f>
        <v>T</v>
      </c>
      <c r="AG16" s="691">
        <v>2</v>
      </c>
      <c r="AH16" s="691">
        <v>11</v>
      </c>
      <c r="AI16" s="691">
        <v>0</v>
      </c>
      <c r="AJ16" s="691">
        <v>13</v>
      </c>
      <c r="AK16" s="691">
        <v>30</v>
      </c>
      <c r="AL16" s="579">
        <f>IF(Q16=0,0,IF(AH16="",Q16,IF(W16="HIBRIDO VIRTUAL",0,((((AJ16/24)+(AK16/1440))-((AH16/24)+(AI16/1440)))*1440/50))))</f>
        <v>3.0000000000000004</v>
      </c>
      <c r="AM16" s="673">
        <f>AH16/24+AI16/1440</f>
        <v>0.45833333333333331</v>
      </c>
      <c r="AN16" s="673">
        <f>AJ16/24+AK16/1440</f>
        <v>0.5625</v>
      </c>
      <c r="AO16" s="579" t="str" cm="1">
        <f t="array" aca="1" ref="AO16" ca="1">IF(V16="","",IF(SUMPRODUCT((V16=$W$3:$W$21)*(AG16=$AH$3:$AH$21)*(AM16=$AN$3:$AN$21)*(AN16=$AO$3:$AO$21)*(ROW($W$3:$W$21)&lt;&gt;ROW(V16))*((Q16=0)*($R$3:$R$21&gt;0)+(Q16&gt;0)*($R$3:$R$21=0)))&gt;0,"SALONES UNIDOS",IF(SUMPRODUCT((V16=$W$3:$W$21)*(AG16=$AH$3:$AH$21)*((AM16&lt;$AO$3:$AO$21)*(AN16&gt;$AN$3:$AN$21))*(ROW($W$3:$W$21)&lt;&gt;ROW(V16)))&gt;0,"CRUZADO","Sin cruce")))</f>
        <v>CRUZADO</v>
      </c>
      <c r="AP16" s="673" t="str">
        <f>TRIM(CONCATENATE(G16,H16,E16,I16))</f>
        <v>DE3HUAURAA</v>
      </c>
      <c r="AQ16" s="673" t="str" cm="1">
        <f t="array" aca="1" ref="AQ16" ca="1">IF(AP16="","",IF(SUMPRODUCT((AP16=$AQ$3:$AQ$21)*(AG16=$AH$3:$AH$21)*(AM16=$AN$3:$AN$21)*(AN16=$AO$3:$AO$21)*(ROW($AQ$3:$AQ$21)&lt;&gt;ROW(AP16))*((Q16=0)*($R$3:$R$21&gt;0)+(Q16&gt;0)*($R$3:$R$21=0)))&gt;0,"SALONES UNIDOS",IF(SUMPRODUCT((AP16=$AQ$3:$AQ$21)*(AG16=$AH$3:$AH$21)*((AM16&lt;$AO$3:$AO$21)*(AN16&gt;$AN$3:$AN$21))*(ROW($AQ$3:$AQ$21)&lt;&gt;ROW(AP16)))&gt;0,"CRUZADO","Sin cruce")))</f>
        <v>Sin cruce</v>
      </c>
    </row>
    <row r="17" spans="1:43" ht="32.25">
      <c r="A17" t="s">
        <v>1889</v>
      </c>
      <c r="B17" s="796" t="s">
        <v>1081</v>
      </c>
      <c r="C17" s="795" t="s">
        <v>781</v>
      </c>
      <c r="D17" s="795">
        <v>20261</v>
      </c>
      <c r="E17" s="796" t="s">
        <v>19</v>
      </c>
      <c r="F17" s="796" t="s">
        <v>20</v>
      </c>
      <c r="G17" s="796" t="s">
        <v>30</v>
      </c>
      <c r="H17" s="796">
        <v>3</v>
      </c>
      <c r="I17" s="796" t="s">
        <v>26</v>
      </c>
      <c r="J17" s="797" t="s">
        <v>1213</v>
      </c>
      <c r="K17" s="798" t="s">
        <v>1214</v>
      </c>
      <c r="L17" s="795" t="s">
        <v>1101</v>
      </c>
      <c r="M17" s="795" t="s">
        <v>1086</v>
      </c>
      <c r="N17" s="796" t="s">
        <v>769</v>
      </c>
      <c r="O17" s="795">
        <v>3</v>
      </c>
      <c r="P17" s="795">
        <v>0</v>
      </c>
      <c r="Q17" s="799">
        <v>3</v>
      </c>
      <c r="R17" s="795">
        <v>3</v>
      </c>
      <c r="S17" s="181"/>
      <c r="T17" s="31">
        <v>22</v>
      </c>
      <c r="U17" s="31" t="str">
        <f>IF(V17="","",IFERROR(INDEX(Docentes!B:B,MATCH(V17,Docentes!C:C,0)),"NUEVO"))</f>
        <v>NUEVO</v>
      </c>
      <c r="V17" s="693" t="s">
        <v>1040</v>
      </c>
      <c r="W17" s="897" t="s">
        <v>167</v>
      </c>
      <c r="X17" s="795" t="s">
        <v>1182</v>
      </c>
      <c r="Y17" s="789" t="s">
        <v>1089</v>
      </c>
      <c r="Z17" s="795"/>
      <c r="AA17" s="795"/>
      <c r="AB17" s="795"/>
      <c r="AC17" s="795"/>
      <c r="AD17" s="795"/>
      <c r="AE17" s="795" t="s">
        <v>1182</v>
      </c>
      <c r="AF17" s="31" t="str">
        <f>IF(AND(O17&gt;0,P17&gt;0),"TP",IF(AND(O17&gt;0,P17=0),"T","P"))</f>
        <v>T</v>
      </c>
      <c r="AG17" s="795">
        <v>4</v>
      </c>
      <c r="AH17" s="795">
        <v>10</v>
      </c>
      <c r="AI17" s="795">
        <v>10</v>
      </c>
      <c r="AJ17" s="795">
        <v>12</v>
      </c>
      <c r="AK17" s="795">
        <v>40</v>
      </c>
      <c r="AL17" s="31">
        <f>IF(Q17=0,0,IF(AH17="",Q17,IF(W17="HIBRIDO VIRTUAL",0,((((AJ17/24)+(AK17/1440))-((AH17/24)+(AI17/1440)))*1440/50))))</f>
        <v>3.0000000000000004</v>
      </c>
      <c r="AM17" s="792">
        <f>AH17/24+AI17/1440</f>
        <v>0.4236111111111111</v>
      </c>
      <c r="AN17" s="792">
        <f>AJ17/24+AK17/1440</f>
        <v>0.52777777777777779</v>
      </c>
      <c r="AO17" s="31" t="str" cm="1">
        <f t="array" aca="1" ref="AO17" ca="1">IF(V17="","",IF(SUMPRODUCT((V17=$W$3:$W$21)*(AG17=$AH$3:$AH$21)*(AM17=$AN$3:$AN$21)*(AN17=$AO$3:$AO$21)*(ROW($W$3:$W$21)&lt;&gt;ROW(V17))*((Q17=0)*($R$3:$R$21&gt;0)+(Q17&gt;0)*($R$3:$R$21=0)))&gt;0,"SALONES UNIDOS",IF(SUMPRODUCT((V17=$W$3:$W$21)*(AG17=$AH$3:$AH$21)*((AM17&lt;$AO$3:$AO$21)*(AN17&gt;$AN$3:$AN$21))*(ROW($W$3:$W$21)&lt;&gt;ROW(V17)))&gt;0,"CRUZADO","Sin cruce")))</f>
        <v>Sin cruce</v>
      </c>
      <c r="AP17" s="792" t="str">
        <f>TRIM(CONCATENATE(G17,H17,E17,I17))</f>
        <v>DE3HUAURAB</v>
      </c>
      <c r="AQ17" s="792" t="str" cm="1">
        <f t="array" aca="1" ref="AQ17" ca="1">IF(AP17="","",IF(SUMPRODUCT((AP17=$AQ$3:$AQ$21)*(AG17=$AH$3:$AH$21)*(AM17=$AN$3:$AN$21)*(AN17=$AO$3:$AO$21)*(ROW($AQ$3:$AQ$21)&lt;&gt;ROW(AP17))*((Q17=0)*($R$3:$R$21&gt;0)+(Q17&gt;0)*($R$3:$R$21=0)))&gt;0,"SALONES UNIDOS",IF(SUMPRODUCT((AP17=$AQ$3:$AQ$21)*(AG17=$AH$3:$AH$21)*((AM17&lt;$AO$3:$AO$21)*(AN17&gt;$AN$3:$AN$21))*(ROW($AQ$3:$AQ$21)&lt;&gt;ROW(AP17)))&gt;0,"CRUZADO","Sin cruce")))</f>
        <v>Sin cruce</v>
      </c>
    </row>
    <row r="18" spans="1:43" s="883" customFormat="1" ht="32.25">
      <c r="A18" s="883" t="s">
        <v>1882</v>
      </c>
      <c r="B18" s="696" t="s">
        <v>1081</v>
      </c>
      <c r="C18" s="691" t="s">
        <v>781</v>
      </c>
      <c r="D18" s="691">
        <v>20261</v>
      </c>
      <c r="E18" s="696" t="s">
        <v>19</v>
      </c>
      <c r="F18" s="696" t="s">
        <v>20</v>
      </c>
      <c r="G18" s="696" t="s">
        <v>30</v>
      </c>
      <c r="H18" s="696">
        <v>3</v>
      </c>
      <c r="I18" s="696" t="s">
        <v>26</v>
      </c>
      <c r="J18" s="698" t="s">
        <v>1213</v>
      </c>
      <c r="K18" s="700" t="s">
        <v>1214</v>
      </c>
      <c r="L18" s="691" t="s">
        <v>1101</v>
      </c>
      <c r="M18" s="691" t="s">
        <v>1086</v>
      </c>
      <c r="N18" s="696" t="s">
        <v>769</v>
      </c>
      <c r="O18" s="691">
        <v>3</v>
      </c>
      <c r="P18" s="691">
        <v>0</v>
      </c>
      <c r="Q18" s="703">
        <v>3</v>
      </c>
      <c r="R18" s="691">
        <v>3</v>
      </c>
      <c r="S18" s="676"/>
      <c r="T18" s="579">
        <v>22</v>
      </c>
      <c r="U18" s="579" t="str">
        <f>IF(V18="","",IFERROR(INDEX(Docentes!B:B,MATCH(V18,Docentes!C:C,0)),"NUEVO"))</f>
        <v>NUEVO</v>
      </c>
      <c r="V18" s="692" t="s">
        <v>226</v>
      </c>
      <c r="W18" s="775" t="s">
        <v>167</v>
      </c>
      <c r="X18" s="691" t="s">
        <v>1182</v>
      </c>
      <c r="Y18" s="672" t="s">
        <v>1089</v>
      </c>
      <c r="Z18" s="691"/>
      <c r="AA18" s="691"/>
      <c r="AB18" s="691"/>
      <c r="AC18" s="691"/>
      <c r="AD18" s="691"/>
      <c r="AE18" s="691" t="s">
        <v>1182</v>
      </c>
      <c r="AF18" s="579" t="str">
        <f>IF(AND(O18&gt;0,P18&gt;0),"TP",IF(AND(O18&gt;0,P18=0),"T","P"))</f>
        <v>T</v>
      </c>
      <c r="AG18" s="691">
        <v>4</v>
      </c>
      <c r="AH18" s="691">
        <v>10</v>
      </c>
      <c r="AI18" s="691">
        <v>10</v>
      </c>
      <c r="AJ18" s="691">
        <v>12</v>
      </c>
      <c r="AK18" s="691">
        <v>40</v>
      </c>
      <c r="AL18" s="579">
        <f>IF(Q18=0,0,IF(AH18="",Q18,IF(W18="HIBRIDO VIRTUAL",0,((((AJ18/24)+(AK18/1440))-((AH18/24)+(AI18/1440)))*1440/50))))</f>
        <v>3.0000000000000004</v>
      </c>
      <c r="AM18" s="673">
        <f>AH18/24+AI18/1440</f>
        <v>0.4236111111111111</v>
      </c>
      <c r="AN18" s="673">
        <f>AJ18/24+AK18/1440</f>
        <v>0.52777777777777779</v>
      </c>
      <c r="AO18" s="579" t="str" cm="1">
        <f t="array" aca="1" ref="AO18" ca="1">IF(V18="","",IF(SUMPRODUCT((V18=$W$3:$W$21)*(AG18=$AH$3:$AH$21)*(AM18=$AN$3:$AN$21)*(AN18=$AO$3:$AO$21)*(ROW($W$3:$W$21)&lt;&gt;ROW(V18))*((Q18=0)*($R$3:$R$21&gt;0)+(Q18&gt;0)*($R$3:$R$21=0)))&gt;0,"SALONES UNIDOS",IF(SUMPRODUCT((V18=$W$3:$W$21)*(AG18=$AH$3:$AH$21)*((AM18&lt;$AO$3:$AO$21)*(AN18&gt;$AN$3:$AN$21))*(ROW($W$3:$W$21)&lt;&gt;ROW(V18)))&gt;0,"CRUZADO","Sin cruce")))</f>
        <v/>
      </c>
      <c r="AP18" s="673" t="str">
        <f>TRIM(CONCATENATE(G18,H18,E18,I18))</f>
        <v>DE3HUAURAB</v>
      </c>
      <c r="AQ18" s="673" t="str" cm="1">
        <f t="array" aca="1" ref="AQ18" ca="1">IF(AP18="","",IF(SUMPRODUCT((AP18=$AQ$3:$AQ$21)*(AG18=$AH$3:$AH$21)*(AM18=$AN$3:$AN$21)*(AN18=$AO$3:$AO$21)*(ROW($AQ$3:$AQ$21)&lt;&gt;ROW(AP18))*((Q18=0)*($R$3:$R$21&gt;0)+(Q18&gt;0)*($R$3:$R$21=0)))&gt;0,"SALONES UNIDOS",IF(SUMPRODUCT((AP18=$AQ$3:$AQ$21)*(AG18=$AH$3:$AH$21)*((AM18&lt;$AO$3:$AO$21)*(AN18&gt;$AN$3:$AN$21))*(ROW($AQ$3:$AQ$21)&lt;&gt;ROW(AP18)))&gt;0,"CRUZADO","Sin cruce")))</f>
        <v>Sin cruce</v>
      </c>
    </row>
    <row r="19" spans="1:43" ht="32.25">
      <c r="A19" t="s">
        <v>1889</v>
      </c>
      <c r="B19" s="352" t="s">
        <v>1081</v>
      </c>
      <c r="C19" s="872" t="s">
        <v>781</v>
      </c>
      <c r="D19" s="872">
        <v>20261</v>
      </c>
      <c r="E19" s="887" t="s">
        <v>23</v>
      </c>
      <c r="F19" s="887" t="s">
        <v>20</v>
      </c>
      <c r="G19" s="887" t="s">
        <v>30</v>
      </c>
      <c r="H19" s="887">
        <v>3</v>
      </c>
      <c r="I19" s="887" t="s">
        <v>16</v>
      </c>
      <c r="J19" s="888" t="s">
        <v>1215</v>
      </c>
      <c r="K19" s="889" t="s">
        <v>1216</v>
      </c>
      <c r="L19" s="872" t="s">
        <v>1101</v>
      </c>
      <c r="M19" s="872" t="s">
        <v>1086</v>
      </c>
      <c r="N19" s="887" t="s">
        <v>769</v>
      </c>
      <c r="O19" s="872">
        <v>3</v>
      </c>
      <c r="P19" s="872">
        <v>0</v>
      </c>
      <c r="Q19" s="890">
        <v>3</v>
      </c>
      <c r="R19" s="872">
        <v>3</v>
      </c>
      <c r="S19" s="877"/>
      <c r="T19" s="276">
        <v>22</v>
      </c>
      <c r="U19" s="276" t="str">
        <f>IF(V19="","",IFERROR(INDEX(Docentes!B:B,MATCH(V19,Docentes!C:C,0)),"NUEVO"))</f>
        <v>NUEVO</v>
      </c>
      <c r="V19" s="191" t="s">
        <v>1040</v>
      </c>
      <c r="W19" s="891" t="s">
        <v>167</v>
      </c>
      <c r="X19" s="872" t="s">
        <v>1242</v>
      </c>
      <c r="Y19" s="872" t="s">
        <v>1089</v>
      </c>
      <c r="Z19" s="872" t="s">
        <v>1283</v>
      </c>
      <c r="AA19" s="872"/>
      <c r="AB19" s="872" t="s">
        <v>1283</v>
      </c>
      <c r="AC19" s="872" t="s">
        <v>1283</v>
      </c>
      <c r="AD19" s="872" t="s">
        <v>1283</v>
      </c>
      <c r="AE19" s="872" t="s">
        <v>1242</v>
      </c>
      <c r="AF19" s="276" t="str">
        <f>IF(AND(O19&gt;0,P19&gt;0),"TP",IF(AND(O19&gt;0,P19=0),"T","P"))</f>
        <v>T</v>
      </c>
      <c r="AG19" s="872">
        <v>1</v>
      </c>
      <c r="AH19" s="872">
        <v>7</v>
      </c>
      <c r="AI19" s="872">
        <v>40</v>
      </c>
      <c r="AJ19" s="872">
        <v>10</v>
      </c>
      <c r="AK19" s="872">
        <v>10</v>
      </c>
      <c r="AL19" s="276">
        <f>IF(Q19=0,0,IF(AH19="",Q19,IF(W19="HIBRIDO VIRTUAL",0,((((AJ19/24)+(AK19/1440))-((AH19/24)+(AI19/1440)))*1440/50))))</f>
        <v>2.9999999999999987</v>
      </c>
      <c r="AM19" s="878">
        <f>AH19/24+AI19/1440</f>
        <v>0.31944444444444448</v>
      </c>
      <c r="AN19" s="878">
        <f>AJ19/24+AK19/1440</f>
        <v>0.4236111111111111</v>
      </c>
      <c r="AO19" s="276" t="str" cm="1">
        <f t="array" aca="1" ref="AO19" ca="1">IF(V19="","",IF(SUMPRODUCT((V19=$W$3:$W$21)*(AG19=$AH$3:$AH$21)*(AM19=$AN$3:$AN$21)*(AN19=$AO$3:$AO$21)*(ROW($W$3:$W$21)&lt;&gt;ROW(V19))*((Q19=0)*($R$3:$R$21&gt;0)+(Q19&gt;0)*($R$3:$R$21=0)))&gt;0,"SALONES UNIDOS",IF(SUMPRODUCT((V19=$W$3:$W$21)*(AG19=$AH$3:$AH$21)*((AM19&lt;$AO$3:$AO$21)*(AN19&gt;$AN$3:$AN$21))*(ROW($W$3:$W$21)&lt;&gt;ROW(V19)))&gt;0,"CRUZADO","Sin cruce")))</f>
        <v>Sin cruce</v>
      </c>
      <c r="AP19" s="878" t="str">
        <f>TRIM(CONCATENATE(G19,H19,E19,I19))</f>
        <v>DE3PRINCIPALA</v>
      </c>
      <c r="AQ19" s="878" t="str" cm="1">
        <f t="array" aca="1" ref="AQ19" ca="1">IF(AP19="","",IF(SUMPRODUCT((AP19=$AQ$3:$AQ$21)*(AG19=$AH$3:$AH$21)*(AM19=$AN$3:$AN$21)*(AN19=$AO$3:$AO$21)*(ROW($AQ$3:$AQ$21)&lt;&gt;ROW(AP19))*((Q19=0)*($R$3:$R$21&gt;0)+(Q19&gt;0)*($R$3:$R$21=0)))&gt;0,"SALONES UNIDOS",IF(SUMPRODUCT((AP19=$AQ$3:$AQ$21)*(AG19=$AH$3:$AH$21)*((AM19&lt;$AO$3:$AO$21)*(AN19&gt;$AN$3:$AN$21))*(ROW($AQ$3:$AQ$21)&lt;&gt;ROW(AP19)))&gt;0,"CRUZADO","Sin cruce")))</f>
        <v>Sin cruce</v>
      </c>
    </row>
    <row r="20" spans="1:43" s="883" customFormat="1" ht="32.25">
      <c r="A20" s="883" t="s">
        <v>1882</v>
      </c>
      <c r="B20" s="674" t="s">
        <v>1081</v>
      </c>
      <c r="C20" s="691" t="s">
        <v>781</v>
      </c>
      <c r="D20" s="691">
        <v>20261</v>
      </c>
      <c r="E20" s="696" t="s">
        <v>23</v>
      </c>
      <c r="F20" s="696" t="s">
        <v>20</v>
      </c>
      <c r="G20" s="696" t="s">
        <v>30</v>
      </c>
      <c r="H20" s="696">
        <v>3</v>
      </c>
      <c r="I20" s="696" t="s">
        <v>16</v>
      </c>
      <c r="J20" s="698" t="s">
        <v>1215</v>
      </c>
      <c r="K20" s="700" t="s">
        <v>1216</v>
      </c>
      <c r="L20" s="691" t="s">
        <v>1101</v>
      </c>
      <c r="M20" s="691" t="s">
        <v>1086</v>
      </c>
      <c r="N20" s="696" t="s">
        <v>769</v>
      </c>
      <c r="O20" s="691">
        <v>3</v>
      </c>
      <c r="P20" s="691">
        <v>0</v>
      </c>
      <c r="Q20" s="703">
        <v>3</v>
      </c>
      <c r="R20" s="691">
        <v>3</v>
      </c>
      <c r="S20" s="676"/>
      <c r="T20" s="579">
        <v>22</v>
      </c>
      <c r="U20" s="579" t="str">
        <f>IF(V20="","",IFERROR(INDEX(Docentes!B:B,MATCH(V20,Docentes!C:C,0)),"NUEVO"))</f>
        <v>NUEVO</v>
      </c>
      <c r="V20" s="683" t="s">
        <v>595</v>
      </c>
      <c r="W20" s="687" t="s">
        <v>167</v>
      </c>
      <c r="X20" s="691" t="s">
        <v>1242</v>
      </c>
      <c r="Y20" s="691" t="s">
        <v>1089</v>
      </c>
      <c r="Z20" s="691" t="s">
        <v>1283</v>
      </c>
      <c r="AA20" s="691"/>
      <c r="AB20" s="691" t="s">
        <v>1283</v>
      </c>
      <c r="AC20" s="691" t="s">
        <v>1283</v>
      </c>
      <c r="AD20" s="691" t="s">
        <v>1283</v>
      </c>
      <c r="AE20" s="691" t="s">
        <v>1242</v>
      </c>
      <c r="AF20" s="579" t="str">
        <f>IF(AND(O20&gt;0,P20&gt;0),"TP",IF(AND(O20&gt;0,P20=0),"T","P"))</f>
        <v>T</v>
      </c>
      <c r="AG20" s="691">
        <v>1</v>
      </c>
      <c r="AH20" s="691">
        <v>7</v>
      </c>
      <c r="AI20" s="691">
        <v>40</v>
      </c>
      <c r="AJ20" s="691">
        <v>10</v>
      </c>
      <c r="AK20" s="691">
        <v>10</v>
      </c>
      <c r="AL20" s="579">
        <f>IF(Q20=0,0,IF(AH20="",Q20,IF(W20="HIBRIDO VIRTUAL",0,((((AJ20/24)+(AK20/1440))-((AH20/24)+(AI20/1440)))*1440/50))))</f>
        <v>2.9999999999999987</v>
      </c>
      <c r="AM20" s="673">
        <f>AH20/24+AI20/1440</f>
        <v>0.31944444444444448</v>
      </c>
      <c r="AN20" s="673">
        <f>AJ20/24+AK20/1440</f>
        <v>0.4236111111111111</v>
      </c>
      <c r="AO20" s="579" t="str" cm="1">
        <f t="array" aca="1" ref="AO20" ca="1">IF(V20="","",IF(SUMPRODUCT((V20=$W$3:$W$21)*(AG20=$AH$3:$AH$21)*(AM20=$AN$3:$AN$21)*(AN20=$AO$3:$AO$21)*(ROW($W$3:$W$21)&lt;&gt;ROW(V20))*((Q20=0)*($R$3:$R$21&gt;0)+(Q20&gt;0)*($R$3:$R$21=0)))&gt;0,"SALONES UNIDOS",IF(SUMPRODUCT((V20=$W$3:$W$21)*(AG20=$AH$3:$AH$21)*((AM20&lt;$AO$3:$AO$21)*(AN20&gt;$AN$3:$AN$21))*(ROW($W$3:$W$21)&lt;&gt;ROW(V20)))&gt;0,"CRUZADO","Sin cruce")))</f>
        <v>Sin cruce</v>
      </c>
      <c r="AP20" s="673" t="str">
        <f>TRIM(CONCATENATE(G20,H20,E20,I20))</f>
        <v>DE3PRINCIPALA</v>
      </c>
      <c r="AQ20" s="673" t="str" cm="1">
        <f t="array" aca="1" ref="AQ20" ca="1">IF(AP20="","",IF(SUMPRODUCT((AP20=$AQ$3:$AQ$21)*(AG20=$AH$3:$AH$21)*(AM20=$AN$3:$AN$21)*(AN20=$AO$3:$AO$21)*(ROW($AQ$3:$AQ$21)&lt;&gt;ROW(AP20))*((Q20=0)*($R$3:$R$21&gt;0)+(Q20&gt;0)*($R$3:$R$21=0)))&gt;0,"SALONES UNIDOS",IF(SUMPRODUCT((AP20=$AQ$3:$AQ$21)*(AG20=$AH$3:$AH$21)*((AM20&lt;$AO$3:$AO$21)*(AN20&gt;$AN$3:$AN$21))*(ROW($AQ$3:$AQ$21)&lt;&gt;ROW(AP20)))&gt;0,"CRUZADO","Sin cruce")))</f>
        <v>Sin cruce</v>
      </c>
    </row>
    <row r="21" spans="1:43" ht="32.25">
      <c r="A21" t="s">
        <v>1889</v>
      </c>
      <c r="B21" s="11" t="s">
        <v>1081</v>
      </c>
      <c r="C21" s="31" t="s">
        <v>1571</v>
      </c>
      <c r="D21" s="31">
        <v>20261</v>
      </c>
      <c r="E21" s="11" t="s">
        <v>23</v>
      </c>
      <c r="F21" s="11" t="s">
        <v>20</v>
      </c>
      <c r="G21" s="11" t="s">
        <v>40</v>
      </c>
      <c r="H21" s="11">
        <v>1</v>
      </c>
      <c r="I21" s="11" t="s">
        <v>16</v>
      </c>
      <c r="J21" s="803" t="s">
        <v>1579</v>
      </c>
      <c r="K21" s="35" t="s">
        <v>1335</v>
      </c>
      <c r="L21" s="31" t="s">
        <v>1127</v>
      </c>
      <c r="M21" s="31" t="s">
        <v>1164</v>
      </c>
      <c r="N21" s="11" t="s">
        <v>1580</v>
      </c>
      <c r="O21" s="31">
        <v>2</v>
      </c>
      <c r="P21" s="31">
        <v>2</v>
      </c>
      <c r="Q21" s="262">
        <v>4</v>
      </c>
      <c r="R21" s="31">
        <v>3</v>
      </c>
      <c r="S21" s="181"/>
      <c r="T21" s="31">
        <v>30</v>
      </c>
      <c r="U21" s="31" t="str">
        <f>IF(V21="","",IFERROR(INDEX(Docentes!B:B,MATCH(V21,Docentes!C:C,0)),"NUEVO"))</f>
        <v/>
      </c>
      <c r="V21" s="693"/>
      <c r="W21" s="793" t="s">
        <v>167</v>
      </c>
      <c r="X21" s="31" t="s">
        <v>1182</v>
      </c>
      <c r="Y21" s="31" t="s">
        <v>1089</v>
      </c>
      <c r="Z21" s="31" t="s">
        <v>1283</v>
      </c>
      <c r="AA21" s="31" t="s">
        <v>1283</v>
      </c>
      <c r="AB21" s="31" t="s">
        <v>1283</v>
      </c>
      <c r="AC21" s="31" t="s">
        <v>1283</v>
      </c>
      <c r="AD21" s="31" t="s">
        <v>1283</v>
      </c>
      <c r="AE21" s="31" t="s">
        <v>1182</v>
      </c>
      <c r="AF21" s="31" t="s">
        <v>170</v>
      </c>
      <c r="AG21" s="31">
        <v>2</v>
      </c>
      <c r="AH21" s="31">
        <v>11</v>
      </c>
      <c r="AI21" s="31">
        <v>50</v>
      </c>
      <c r="AJ21" s="31">
        <v>15</v>
      </c>
      <c r="AK21" s="31">
        <v>10</v>
      </c>
      <c r="AL21" s="31">
        <f t="shared" ref="AL21:AL38" si="0">IF(Q21=0,0,IF(AH21="",Q21,IF(W21="HIBRIDO VIRTUAL",0,((((AJ21/24)+(AK21/1440))-((AH21/24)+(AI21/1440)))*1440/50))))</f>
        <v>4</v>
      </c>
      <c r="AM21" s="792">
        <f t="shared" ref="AM21:AM38" si="1">AH21/24+AI21/1440</f>
        <v>0.49305555555555552</v>
      </c>
      <c r="AN21" s="792">
        <f t="shared" ref="AN21:AN38" si="2">AJ21/24+AK21/1440</f>
        <v>0.63194444444444442</v>
      </c>
      <c r="AO21" s="31" t="str" cm="1">
        <f t="array" ref="AO21">IF(V21="","",IF(SUMPRODUCT((V21=$W$6:$W$3319)*(AG21=$AH$6:$AH$3319)*(AM21=$AN$6:$AN$3319)*(AN21=$AO$6:$AO$3319)*(ROW($W$6:$W$3319)&lt;&gt;ROW(V21))*((Q21=0)*($R$6:$R$3319&gt;0)+(Q21&gt;0)*($R$6:$R$3319=0)))&gt;0,"SALONES UNIDOS",IF(SUMPRODUCT((V21=$W$6:$W$3319)*(AG21=$AH$6:$AH$3319)*((AM21&lt;$AO$6:$AO$3319)*(AN21&gt;$AN$6:$AN$3319))*(ROW($W$6:$W$3319)&lt;&gt;ROW(V21)))&gt;0,"CRUZADO","Sin cruce")))</f>
        <v/>
      </c>
      <c r="AP21" s="792" t="str">
        <f t="shared" ref="AP21:AP38" si="3">TRIM(CONCATENATE(G21,H21,E21,I21))</f>
        <v>AR1PRINCIPALA</v>
      </c>
      <c r="AQ21" s="792" t="str" cm="1">
        <f t="array" aca="1" ref="AQ21" ca="1">IF(AP21="","",IF(SUMPRODUCT((AP21=$AQ$6:$AQ$3319)*(AG21=$AH$6:$AH$3319)*(AM21=$AN$6:$AN$3319)*(AN21=$AO$6:$AO$3319)*(ROW($AQ$6:$AQ$3319)&lt;&gt;ROW(AP21))*((Q21=0)*($R$6:$R$3319&gt;0)+(Q21&gt;0)*($R$6:$R$3319=0)))&gt;0,"SALONES UNIDOS",IF(SUMPRODUCT((AP21=$AQ$6:$AQ$3319)*(AG21=$AH$6:$AH$3319)*((AM21&lt;$AO$6:$AO$3319)*(AN21&gt;$AN$6:$AN$3319))*(ROW($AQ$6:$AQ$3319)&lt;&gt;ROW(AP21)))&gt;0,"CRUZADO","Sin cruce")))</f>
        <v>Sin cruce</v>
      </c>
    </row>
    <row r="22" spans="1:43" s="883" customFormat="1" ht="32.25">
      <c r="A22" s="883" t="s">
        <v>1887</v>
      </c>
      <c r="B22" s="453" t="s">
        <v>1081</v>
      </c>
      <c r="C22" s="579" t="s">
        <v>1571</v>
      </c>
      <c r="D22" s="579">
        <v>20261</v>
      </c>
      <c r="E22" s="453" t="s">
        <v>23</v>
      </c>
      <c r="F22" s="453" t="s">
        <v>20</v>
      </c>
      <c r="G22" s="453" t="s">
        <v>40</v>
      </c>
      <c r="H22" s="453">
        <v>1</v>
      </c>
      <c r="I22" s="453" t="s">
        <v>16</v>
      </c>
      <c r="J22" s="677" t="s">
        <v>1579</v>
      </c>
      <c r="K22" s="584" t="s">
        <v>1335</v>
      </c>
      <c r="L22" s="579" t="s">
        <v>1127</v>
      </c>
      <c r="M22" s="579" t="s">
        <v>1164</v>
      </c>
      <c r="N22" s="453" t="s">
        <v>1580</v>
      </c>
      <c r="O22" s="579">
        <v>2</v>
      </c>
      <c r="P22" s="579">
        <v>2</v>
      </c>
      <c r="Q22" s="675">
        <v>4</v>
      </c>
      <c r="R22" s="579">
        <v>3</v>
      </c>
      <c r="S22" s="676"/>
      <c r="T22" s="579">
        <v>30</v>
      </c>
      <c r="U22" s="579" t="str">
        <f>IF(V22="","",IFERROR(INDEX(Docentes!B:B,MATCH(V22,Docentes!C:C,0)),"NUEVO"))</f>
        <v>NUEVO</v>
      </c>
      <c r="V22" s="683" t="s">
        <v>663</v>
      </c>
      <c r="W22" s="679" t="s">
        <v>167</v>
      </c>
      <c r="X22" s="579" t="s">
        <v>1182</v>
      </c>
      <c r="Y22" s="579" t="s">
        <v>1089</v>
      </c>
      <c r="Z22" s="579" t="s">
        <v>1283</v>
      </c>
      <c r="AA22" s="579" t="s">
        <v>1283</v>
      </c>
      <c r="AB22" s="579" t="s">
        <v>1283</v>
      </c>
      <c r="AC22" s="579" t="s">
        <v>1283</v>
      </c>
      <c r="AD22" s="579" t="s">
        <v>1283</v>
      </c>
      <c r="AE22" s="579" t="s">
        <v>1182</v>
      </c>
      <c r="AF22" s="579" t="s">
        <v>170</v>
      </c>
      <c r="AG22" s="579">
        <v>2</v>
      </c>
      <c r="AH22" s="579">
        <v>11</v>
      </c>
      <c r="AI22" s="579">
        <v>50</v>
      </c>
      <c r="AJ22" s="579">
        <v>15</v>
      </c>
      <c r="AK22" s="579">
        <v>10</v>
      </c>
      <c r="AL22" s="579">
        <f t="shared" si="0"/>
        <v>4</v>
      </c>
      <c r="AM22" s="673">
        <f t="shared" si="1"/>
        <v>0.49305555555555552</v>
      </c>
      <c r="AN22" s="673">
        <f t="shared" si="2"/>
        <v>0.63194444444444442</v>
      </c>
      <c r="AO22" s="579" t="str" cm="1">
        <f t="array" aca="1" ref="AO22" ca="1">IF(V22="","",IF(SUMPRODUCT((V22=$W$6:$W$3319)*(AG22=$AH$6:$AH$3319)*(AM22=$AN$6:$AN$3319)*(AN22=$AO$6:$AO$3319)*(ROW($W$6:$W$3319)&lt;&gt;ROW(V22))*((Q22=0)*($R$6:$R$3319&gt;0)+(Q22&gt;0)*($R$6:$R$3319=0)))&gt;0,"SALONES UNIDOS",IF(SUMPRODUCT((V22=$W$6:$W$3319)*(AG22=$AH$6:$AH$3319)*((AM22&lt;$AO$6:$AO$3319)*(AN22&gt;$AN$6:$AN$3319))*(ROW($W$6:$W$3319)&lt;&gt;ROW(V22)))&gt;0,"CRUZADO","Sin cruce")))</f>
        <v>Sin cruce</v>
      </c>
      <c r="AP22" s="673" t="str">
        <f t="shared" si="3"/>
        <v>AR1PRINCIPALA</v>
      </c>
      <c r="AQ22" s="673" t="str" cm="1">
        <f t="array" aca="1" ref="AQ22" ca="1">IF(AP22="","",IF(SUMPRODUCT((AP22=$AQ$6:$AQ$3319)*(AG22=$AH$6:$AH$3319)*(AM22=$AN$6:$AN$3319)*(AN22=$AO$6:$AO$3319)*(ROW($AQ$6:$AQ$3319)&lt;&gt;ROW(AP22))*((Q22=0)*($R$6:$R$3319&gt;0)+(Q22&gt;0)*($R$6:$R$3319=0)))&gt;0,"SALONES UNIDOS",IF(SUMPRODUCT((AP22=$AQ$6:$AQ$3319)*(AG22=$AH$6:$AH$3319)*((AM22&lt;$AO$6:$AO$3319)*(AN22&gt;$AN$6:$AN$3319))*(ROW($AQ$6:$AQ$3319)&lt;&gt;ROW(AP22)))&gt;0,"CRUZADO","Sin cruce")))</f>
        <v>Sin cruce</v>
      </c>
    </row>
    <row r="23" spans="1:43" ht="43.5">
      <c r="A23" t="s">
        <v>1881</v>
      </c>
      <c r="B23" s="12" t="s">
        <v>1081</v>
      </c>
      <c r="C23" s="789" t="s">
        <v>1438</v>
      </c>
      <c r="D23" s="789">
        <v>20261</v>
      </c>
      <c r="E23" s="12" t="s">
        <v>23</v>
      </c>
      <c r="F23" s="12" t="s">
        <v>20</v>
      </c>
      <c r="G23" s="12" t="s">
        <v>21</v>
      </c>
      <c r="H23" s="12">
        <v>1</v>
      </c>
      <c r="I23" s="12" t="s">
        <v>16</v>
      </c>
      <c r="J23" s="790" t="s">
        <v>1439</v>
      </c>
      <c r="K23" s="491" t="s">
        <v>1440</v>
      </c>
      <c r="L23" s="789" t="s">
        <v>1127</v>
      </c>
      <c r="M23" s="789" t="s">
        <v>1164</v>
      </c>
      <c r="N23" s="12" t="s">
        <v>731</v>
      </c>
      <c r="O23" s="31">
        <v>3</v>
      </c>
      <c r="P23" s="31">
        <v>2</v>
      </c>
      <c r="Q23" s="262">
        <v>5</v>
      </c>
      <c r="R23" s="31">
        <v>4</v>
      </c>
      <c r="S23" s="1" t="s">
        <v>1283</v>
      </c>
      <c r="T23" s="31">
        <v>39</v>
      </c>
      <c r="U23" s="31" t="str">
        <f>IF(V23="","",IFERROR(INDEX(Docentes!B:B,MATCH(V23,Docentes!C:C,0)),"NUEVO"))</f>
        <v>NUEVO</v>
      </c>
      <c r="V23" s="693" t="s">
        <v>1037</v>
      </c>
      <c r="W23" s="693" t="s">
        <v>1332</v>
      </c>
      <c r="X23" s="789" t="s">
        <v>1182</v>
      </c>
      <c r="Y23" s="789" t="s">
        <v>1089</v>
      </c>
      <c r="Z23" s="789" t="s">
        <v>26</v>
      </c>
      <c r="AA23" s="789" t="s">
        <v>1487</v>
      </c>
      <c r="AB23" s="789" t="s">
        <v>1283</v>
      </c>
      <c r="AC23" s="31" t="s">
        <v>1283</v>
      </c>
      <c r="AD23" s="789" t="s">
        <v>1283</v>
      </c>
      <c r="AE23" s="789" t="s">
        <v>1182</v>
      </c>
      <c r="AF23" s="31" t="str">
        <f t="shared" ref="AF23:AF38" si="4">IF(AND(O23&gt;0,P23&gt;0),"TP",IF(AND(O23&gt;0,P23=0),"T","P"))</f>
        <v>TP</v>
      </c>
      <c r="AG23" s="789">
        <v>2</v>
      </c>
      <c r="AH23" s="789">
        <v>11</v>
      </c>
      <c r="AI23" s="789">
        <v>0</v>
      </c>
      <c r="AJ23" s="789">
        <v>15</v>
      </c>
      <c r="AK23" s="789">
        <v>10</v>
      </c>
      <c r="AL23" s="31">
        <f t="shared" si="0"/>
        <v>5</v>
      </c>
      <c r="AM23" s="792">
        <f t="shared" si="1"/>
        <v>0.45833333333333331</v>
      </c>
      <c r="AN23" s="792">
        <f t="shared" si="2"/>
        <v>0.63194444444444442</v>
      </c>
      <c r="AO23" s="31" t="str" cm="1">
        <f t="array" aca="1" ref="AO23" ca="1">IF(V23="","",IF(SUMPRODUCT((V23=$W$6:$W$3319)*(AG23=$AH$6:$AH$3319)*(AM23=$AN$6:$AN$3319)*(AN23=$AO$6:$AO$3319)*(ROW($W$6:$W$3319)&lt;&gt;ROW(V23))*((Q23=0)*($R$6:$R$3319&gt;0)+(Q23&gt;0)*($R$6:$R$3319=0)))&gt;0,"SALONES UNIDOS",IF(SUMPRODUCT((V23=$W$6:$W$3319)*(AG23=$AH$6:$AH$3319)*((AM23&lt;$AO$6:$AO$3319)*(AN23&gt;$AN$6:$AN$3319))*(ROW($W$6:$W$3319)&lt;&gt;ROW(V23)))&gt;0,"CRUZADO","Sin cruce")))</f>
        <v>Sin cruce</v>
      </c>
      <c r="AP23" s="792" t="str">
        <f t="shared" si="3"/>
        <v>AE1PRINCIPALA</v>
      </c>
      <c r="AQ23" s="792" t="str" cm="1">
        <f t="array" aca="1" ref="AQ23" ca="1">IF(AP23="","",IF(SUMPRODUCT((AP23=$AQ$6:$AQ$3319)*(AG23=$AH$6:$AH$3319)*(AM23=$AN$6:$AN$3319)*(AN23=$AO$6:$AO$3319)*(ROW($AQ$6:$AQ$3319)&lt;&gt;ROW(AP23))*((Q23=0)*($R$6:$R$3319&gt;0)+(Q23&gt;0)*($R$6:$R$3319=0)))&gt;0,"SALONES UNIDOS",IF(SUMPRODUCT((AP23=$AQ$6:$AQ$3319)*(AG23=$AH$6:$AH$3319)*((AM23&lt;$AO$6:$AO$3319)*(AN23&gt;$AN$6:$AN$3319))*(ROW($AQ$6:$AQ$3319)&lt;&gt;ROW(AP23)))&gt;0,"CRUZADO","Sin cruce")))</f>
        <v>Sin cruce</v>
      </c>
    </row>
    <row r="24" spans="1:43" s="883" customFormat="1" ht="43.5">
      <c r="A24" s="883" t="s">
        <v>1887</v>
      </c>
      <c r="B24" s="674" t="s">
        <v>1081</v>
      </c>
      <c r="C24" s="672" t="s">
        <v>1438</v>
      </c>
      <c r="D24" s="672">
        <v>20261</v>
      </c>
      <c r="E24" s="674" t="s">
        <v>23</v>
      </c>
      <c r="F24" s="674" t="s">
        <v>20</v>
      </c>
      <c r="G24" s="674" t="s">
        <v>21</v>
      </c>
      <c r="H24" s="674">
        <v>1</v>
      </c>
      <c r="I24" s="674" t="s">
        <v>16</v>
      </c>
      <c r="J24" s="697" t="s">
        <v>1439</v>
      </c>
      <c r="K24" s="694" t="s">
        <v>1440</v>
      </c>
      <c r="L24" s="672" t="s">
        <v>1127</v>
      </c>
      <c r="M24" s="672" t="s">
        <v>1164</v>
      </c>
      <c r="N24" s="674" t="s">
        <v>731</v>
      </c>
      <c r="O24" s="579">
        <v>3</v>
      </c>
      <c r="P24" s="579">
        <v>2</v>
      </c>
      <c r="Q24" s="675">
        <v>5</v>
      </c>
      <c r="R24" s="579">
        <v>4</v>
      </c>
      <c r="S24" s="704" t="s">
        <v>1283</v>
      </c>
      <c r="T24" s="579">
        <v>39</v>
      </c>
      <c r="U24" s="579" t="str">
        <f>IF(V24="","",IFERROR(INDEX(Docentes!B:B,MATCH(V24,Docentes!C:C,0)),"NUEVO"))</f>
        <v>NUEVO</v>
      </c>
      <c r="V24" s="683" t="s">
        <v>1006</v>
      </c>
      <c r="W24" s="683" t="s">
        <v>1332</v>
      </c>
      <c r="X24" s="672" t="s">
        <v>1182</v>
      </c>
      <c r="Y24" s="672" t="s">
        <v>1089</v>
      </c>
      <c r="Z24" s="672" t="s">
        <v>26</v>
      </c>
      <c r="AA24" s="672" t="s">
        <v>1487</v>
      </c>
      <c r="AB24" s="672" t="s">
        <v>1283</v>
      </c>
      <c r="AC24" s="579" t="s">
        <v>1283</v>
      </c>
      <c r="AD24" s="672" t="s">
        <v>1283</v>
      </c>
      <c r="AE24" s="672" t="s">
        <v>1182</v>
      </c>
      <c r="AF24" s="579" t="str">
        <f t="shared" si="4"/>
        <v>TP</v>
      </c>
      <c r="AG24" s="672">
        <v>2</v>
      </c>
      <c r="AH24" s="672">
        <v>11</v>
      </c>
      <c r="AI24" s="672">
        <v>0</v>
      </c>
      <c r="AJ24" s="672">
        <v>15</v>
      </c>
      <c r="AK24" s="672">
        <v>10</v>
      </c>
      <c r="AL24" s="579">
        <f t="shared" si="0"/>
        <v>5</v>
      </c>
      <c r="AM24" s="673">
        <f t="shared" si="1"/>
        <v>0.45833333333333331</v>
      </c>
      <c r="AN24" s="673">
        <f t="shared" si="2"/>
        <v>0.63194444444444442</v>
      </c>
      <c r="AO24" s="579" t="str" cm="1">
        <f t="array" aca="1" ref="AO24" ca="1">IF(V24="","",IF(SUMPRODUCT((V24=$W$6:$W$3319)*(AG24=$AH$6:$AH$3319)*(AM24=$AN$6:$AN$3319)*(AN24=$AO$6:$AO$3319)*(ROW($W$6:$W$3319)&lt;&gt;ROW(V24))*((Q24=0)*($R$6:$R$3319&gt;0)+(Q24&gt;0)*($R$6:$R$3319=0)))&gt;0,"SALONES UNIDOS",IF(SUMPRODUCT((V24=$W$6:$W$3319)*(AG24=$AH$6:$AH$3319)*((AM24&lt;$AO$6:$AO$3319)*(AN24&gt;$AN$6:$AN$3319))*(ROW($W$6:$W$3319)&lt;&gt;ROW(V24)))&gt;0,"CRUZADO","Sin cruce")))</f>
        <v>Sin cruce</v>
      </c>
      <c r="AP24" s="673" t="str">
        <f t="shared" si="3"/>
        <v>AE1PRINCIPALA</v>
      </c>
      <c r="AQ24" s="673" t="str" cm="1">
        <f t="array" aca="1" ref="AQ24" ca="1">IF(AP24="","",IF(SUMPRODUCT((AP24=$AQ$6:$AQ$3319)*(AG24=$AH$6:$AH$3319)*(AM24=$AN$6:$AN$3319)*(AN24=$AO$6:$AO$3319)*(ROW($AQ$6:$AQ$3319)&lt;&gt;ROW(AP24))*((Q24=0)*($R$6:$R$3319&gt;0)+(Q24&gt;0)*($R$6:$R$3319=0)))&gt;0,"SALONES UNIDOS",IF(SUMPRODUCT((AP24=$AQ$6:$AQ$3319)*(AG24=$AH$6:$AH$3319)*((AM24&lt;$AO$6:$AO$3319)*(AN24&gt;$AN$6:$AN$3319))*(ROW($AQ$6:$AQ$3319)&lt;&gt;ROW(AP24)))&gt;0,"CRUZADO","Sin cruce")))</f>
        <v>Sin cruce</v>
      </c>
    </row>
    <row r="25" spans="1:43" ht="43.5">
      <c r="A25" t="s">
        <v>1881</v>
      </c>
      <c r="B25" s="12" t="s">
        <v>1081</v>
      </c>
      <c r="C25" s="789" t="s">
        <v>1438</v>
      </c>
      <c r="D25" s="789">
        <v>20261</v>
      </c>
      <c r="E25" s="12" t="s">
        <v>23</v>
      </c>
      <c r="F25" s="12" t="s">
        <v>20</v>
      </c>
      <c r="G25" s="12" t="s">
        <v>21</v>
      </c>
      <c r="H25" s="12">
        <v>1</v>
      </c>
      <c r="I25" s="12" t="s">
        <v>26</v>
      </c>
      <c r="J25" s="790" t="s">
        <v>1439</v>
      </c>
      <c r="K25" s="491" t="s">
        <v>1440</v>
      </c>
      <c r="L25" s="789" t="s">
        <v>1127</v>
      </c>
      <c r="M25" s="789" t="s">
        <v>1164</v>
      </c>
      <c r="N25" s="12" t="s">
        <v>731</v>
      </c>
      <c r="O25" s="31">
        <v>3</v>
      </c>
      <c r="P25" s="31">
        <v>2</v>
      </c>
      <c r="Q25" s="262">
        <v>5</v>
      </c>
      <c r="R25" s="31">
        <v>4</v>
      </c>
      <c r="S25" s="1" t="s">
        <v>1283</v>
      </c>
      <c r="T25" s="31">
        <v>39</v>
      </c>
      <c r="U25" s="31" t="str">
        <f>IF(V25="","",IFERROR(INDEX(Docentes!B:B,MATCH(V25,Docentes!C:C,0)),"NUEVO"))</f>
        <v>NUEVO</v>
      </c>
      <c r="V25" s="693" t="s">
        <v>1037</v>
      </c>
      <c r="W25" s="693" t="s">
        <v>1332</v>
      </c>
      <c r="X25" s="789" t="s">
        <v>1182</v>
      </c>
      <c r="Y25" s="789" t="s">
        <v>1089</v>
      </c>
      <c r="Z25" s="789" t="s">
        <v>26</v>
      </c>
      <c r="AA25" s="789" t="s">
        <v>1489</v>
      </c>
      <c r="AB25" s="789" t="s">
        <v>1283</v>
      </c>
      <c r="AC25" s="31" t="s">
        <v>1283</v>
      </c>
      <c r="AD25" s="789" t="s">
        <v>1283</v>
      </c>
      <c r="AE25" s="789" t="s">
        <v>1182</v>
      </c>
      <c r="AF25" s="31" t="str">
        <f t="shared" si="4"/>
        <v>TP</v>
      </c>
      <c r="AG25" s="789">
        <v>5</v>
      </c>
      <c r="AH25" s="789">
        <v>11</v>
      </c>
      <c r="AI25" s="789">
        <v>50</v>
      </c>
      <c r="AJ25" s="789">
        <v>16</v>
      </c>
      <c r="AK25" s="789">
        <v>0</v>
      </c>
      <c r="AL25" s="31">
        <f t="shared" si="0"/>
        <v>5</v>
      </c>
      <c r="AM25" s="792">
        <f t="shared" si="1"/>
        <v>0.49305555555555552</v>
      </c>
      <c r="AN25" s="792">
        <f t="shared" si="2"/>
        <v>0.66666666666666663</v>
      </c>
      <c r="AO25" s="31" t="str" cm="1">
        <f t="array" aca="1" ref="AO25" ca="1">IF(V25="","",IF(SUMPRODUCT((V25=$W$6:$W$3319)*(AG25=$AH$6:$AH$3319)*(AM25=$AN$6:$AN$3319)*(AN25=$AO$6:$AO$3319)*(ROW($W$6:$W$3319)&lt;&gt;ROW(V25))*((Q25=0)*($R$6:$R$3319&gt;0)+(Q25&gt;0)*($R$6:$R$3319=0)))&gt;0,"SALONES UNIDOS",IF(SUMPRODUCT((V25=$W$6:$W$3319)*(AG25=$AH$6:$AH$3319)*((AM25&lt;$AO$6:$AO$3319)*(AN25&gt;$AN$6:$AN$3319))*(ROW($W$6:$W$3319)&lt;&gt;ROW(V25)))&gt;0,"CRUZADO","Sin cruce")))</f>
        <v>Sin cruce</v>
      </c>
      <c r="AP25" s="792" t="str">
        <f t="shared" si="3"/>
        <v>AE1PRINCIPALB</v>
      </c>
      <c r="AQ25" s="792" t="str" cm="1">
        <f t="array" aca="1" ref="AQ25" ca="1">IF(AP25="","",IF(SUMPRODUCT((AP25=$AQ$6:$AQ$3319)*(AG25=$AH$6:$AH$3319)*(AM25=$AN$6:$AN$3319)*(AN25=$AO$6:$AO$3319)*(ROW($AQ$6:$AQ$3319)&lt;&gt;ROW(AP25))*((Q25=0)*($R$6:$R$3319&gt;0)+(Q25&gt;0)*($R$6:$R$3319=0)))&gt;0,"SALONES UNIDOS",IF(SUMPRODUCT((AP25=$AQ$6:$AQ$3319)*(AG25=$AH$6:$AH$3319)*((AM25&lt;$AO$6:$AO$3319)*(AN25&gt;$AN$6:$AN$3319))*(ROW($AQ$6:$AQ$3319)&lt;&gt;ROW(AP25)))&gt;0,"CRUZADO","Sin cruce")))</f>
        <v>Sin cruce</v>
      </c>
    </row>
    <row r="26" spans="1:43" s="883" customFormat="1" ht="43.5">
      <c r="A26" s="883" t="s">
        <v>1887</v>
      </c>
      <c r="B26" s="674" t="s">
        <v>1081</v>
      </c>
      <c r="C26" s="672" t="s">
        <v>1438</v>
      </c>
      <c r="D26" s="672">
        <v>20261</v>
      </c>
      <c r="E26" s="674" t="s">
        <v>23</v>
      </c>
      <c r="F26" s="674" t="s">
        <v>20</v>
      </c>
      <c r="G26" s="674" t="s">
        <v>21</v>
      </c>
      <c r="H26" s="674">
        <v>1</v>
      </c>
      <c r="I26" s="674" t="s">
        <v>26</v>
      </c>
      <c r="J26" s="697" t="s">
        <v>1439</v>
      </c>
      <c r="K26" s="694" t="s">
        <v>1440</v>
      </c>
      <c r="L26" s="672" t="s">
        <v>1127</v>
      </c>
      <c r="M26" s="672" t="s">
        <v>1164</v>
      </c>
      <c r="N26" s="674" t="s">
        <v>731</v>
      </c>
      <c r="O26" s="579">
        <v>3</v>
      </c>
      <c r="P26" s="579">
        <v>2</v>
      </c>
      <c r="Q26" s="675">
        <v>5</v>
      </c>
      <c r="R26" s="579">
        <v>4</v>
      </c>
      <c r="S26" s="704" t="s">
        <v>1283</v>
      </c>
      <c r="T26" s="579">
        <v>39</v>
      </c>
      <c r="U26" s="579" t="str">
        <f>IF(V26="","",IFERROR(INDEX(Docentes!B:B,MATCH(V26,Docentes!C:C,0)),"NUEVO"))</f>
        <v>NUEVO</v>
      </c>
      <c r="V26" s="683" t="s">
        <v>1006</v>
      </c>
      <c r="W26" s="683" t="s">
        <v>1332</v>
      </c>
      <c r="X26" s="672" t="s">
        <v>1182</v>
      </c>
      <c r="Y26" s="672" t="s">
        <v>1089</v>
      </c>
      <c r="Z26" s="672" t="s">
        <v>26</v>
      </c>
      <c r="AA26" s="672" t="s">
        <v>1489</v>
      </c>
      <c r="AB26" s="672" t="s">
        <v>1283</v>
      </c>
      <c r="AC26" s="579" t="s">
        <v>1283</v>
      </c>
      <c r="AD26" s="672" t="s">
        <v>1283</v>
      </c>
      <c r="AE26" s="672" t="s">
        <v>1182</v>
      </c>
      <c r="AF26" s="579" t="str">
        <f t="shared" si="4"/>
        <v>TP</v>
      </c>
      <c r="AG26" s="672">
        <v>5</v>
      </c>
      <c r="AH26" s="672">
        <v>11</v>
      </c>
      <c r="AI26" s="672">
        <v>50</v>
      </c>
      <c r="AJ26" s="672">
        <v>16</v>
      </c>
      <c r="AK26" s="672">
        <v>0</v>
      </c>
      <c r="AL26" s="579">
        <f t="shared" si="0"/>
        <v>5</v>
      </c>
      <c r="AM26" s="673">
        <f t="shared" si="1"/>
        <v>0.49305555555555552</v>
      </c>
      <c r="AN26" s="673">
        <f t="shared" si="2"/>
        <v>0.66666666666666663</v>
      </c>
      <c r="AO26" s="579" t="str" cm="1">
        <f t="array" aca="1" ref="AO26" ca="1">IF(V26="","",IF(SUMPRODUCT((V26=$W$6:$W$3319)*(AG26=$AH$6:$AH$3319)*(AM26=$AN$6:$AN$3319)*(AN26=$AO$6:$AO$3319)*(ROW($W$6:$W$3319)&lt;&gt;ROW(V26))*((Q26=0)*($R$6:$R$3319&gt;0)+(Q26&gt;0)*($R$6:$R$3319=0)))&gt;0,"SALONES UNIDOS",IF(SUMPRODUCT((V26=$W$6:$W$3319)*(AG26=$AH$6:$AH$3319)*((AM26&lt;$AO$6:$AO$3319)*(AN26&gt;$AN$6:$AN$3319))*(ROW($W$6:$W$3319)&lt;&gt;ROW(V26)))&gt;0,"CRUZADO","Sin cruce")))</f>
        <v>Sin cruce</v>
      </c>
      <c r="AP26" s="673" t="str">
        <f t="shared" si="3"/>
        <v>AE1PRINCIPALB</v>
      </c>
      <c r="AQ26" s="673" t="str" cm="1">
        <f t="array" aca="1" ref="AQ26" ca="1">IF(AP26="","",IF(SUMPRODUCT((AP26=$AQ$6:$AQ$3319)*(AG26=$AH$6:$AH$3319)*(AM26=$AN$6:$AN$3319)*(AN26=$AO$6:$AO$3319)*(ROW($AQ$6:$AQ$3319)&lt;&gt;ROW(AP26))*((Q26=0)*($R$6:$R$3319&gt;0)+(Q26&gt;0)*($R$6:$R$3319=0)))&gt;0,"SALONES UNIDOS",IF(SUMPRODUCT((AP26=$AQ$6:$AQ$3319)*(AG26=$AH$6:$AH$3319)*((AM26&lt;$AO$6:$AO$3319)*(AN26&gt;$AN$6:$AN$3319))*(ROW($AQ$6:$AQ$3319)&lt;&gt;ROW(AP26)))&gt;0,"CRUZADO","Sin cruce")))</f>
        <v>Sin cruce</v>
      </c>
    </row>
    <row r="27" spans="1:43" ht="43.5">
      <c r="A27" t="s">
        <v>1881</v>
      </c>
      <c r="B27" s="12" t="s">
        <v>1081</v>
      </c>
      <c r="C27" s="789" t="s">
        <v>1438</v>
      </c>
      <c r="D27" s="789">
        <v>20261</v>
      </c>
      <c r="E27" s="12" t="s">
        <v>23</v>
      </c>
      <c r="F27" s="12" t="s">
        <v>20</v>
      </c>
      <c r="G27" s="12" t="s">
        <v>21</v>
      </c>
      <c r="H27" s="12">
        <v>2</v>
      </c>
      <c r="I27" s="12" t="s">
        <v>16</v>
      </c>
      <c r="J27" s="790" t="s">
        <v>1451</v>
      </c>
      <c r="K27" s="491" t="s">
        <v>1452</v>
      </c>
      <c r="L27" s="789" t="s">
        <v>1085</v>
      </c>
      <c r="M27" s="789" t="s">
        <v>1164</v>
      </c>
      <c r="N27" s="12" t="s">
        <v>731</v>
      </c>
      <c r="O27" s="31">
        <v>3</v>
      </c>
      <c r="P27" s="31">
        <v>2</v>
      </c>
      <c r="Q27" s="262">
        <v>5</v>
      </c>
      <c r="R27" s="31">
        <v>4</v>
      </c>
      <c r="S27" s="181"/>
      <c r="T27" s="31">
        <v>12</v>
      </c>
      <c r="U27" s="31" t="str">
        <f>IF(V27="","",IFERROR(INDEX(Docentes!B:B,MATCH(V27,Docentes!C:C,0)),"NUEVO"))</f>
        <v>NUEVO</v>
      </c>
      <c r="V27" s="693" t="s">
        <v>1037</v>
      </c>
      <c r="W27" s="693" t="s">
        <v>1332</v>
      </c>
      <c r="X27" s="789" t="s">
        <v>1088</v>
      </c>
      <c r="Y27" s="789" t="s">
        <v>1089</v>
      </c>
      <c r="Z27" s="789" t="s">
        <v>16</v>
      </c>
      <c r="AA27" s="789" t="s">
        <v>1498</v>
      </c>
      <c r="AB27" s="789" t="s">
        <v>1283</v>
      </c>
      <c r="AC27" s="31" t="s">
        <v>1283</v>
      </c>
      <c r="AD27" s="789" t="s">
        <v>1283</v>
      </c>
      <c r="AE27" s="789" t="s">
        <v>1088</v>
      </c>
      <c r="AF27" s="31" t="str">
        <f t="shared" si="4"/>
        <v>TP</v>
      </c>
      <c r="AG27" s="789">
        <v>5</v>
      </c>
      <c r="AH27" s="789">
        <v>18</v>
      </c>
      <c r="AI27" s="789">
        <v>30</v>
      </c>
      <c r="AJ27" s="789">
        <v>22</v>
      </c>
      <c r="AK27" s="789">
        <v>40</v>
      </c>
      <c r="AL27" s="31">
        <f t="shared" si="0"/>
        <v>4.9999999999999982</v>
      </c>
      <c r="AM27" s="792">
        <f t="shared" si="1"/>
        <v>0.77083333333333337</v>
      </c>
      <c r="AN27" s="792">
        <f t="shared" si="2"/>
        <v>0.94444444444444442</v>
      </c>
      <c r="AO27" s="31" t="str" cm="1">
        <f t="array" aca="1" ref="AO27" ca="1">IF(V27="","",IF(SUMPRODUCT((V27=$W$6:$W$3319)*(AG27=$AH$6:$AH$3319)*(AM27=$AN$6:$AN$3319)*(AN27=$AO$6:$AO$3319)*(ROW($W$6:$W$3319)&lt;&gt;ROW(V27))*((Q27=0)*($R$6:$R$3319&gt;0)+(Q27&gt;0)*($R$6:$R$3319=0)))&gt;0,"SALONES UNIDOS",IF(SUMPRODUCT((V27=$W$6:$W$3319)*(AG27=$AH$6:$AH$3319)*((AM27&lt;$AO$6:$AO$3319)*(AN27&gt;$AN$6:$AN$3319))*(ROW($W$6:$W$3319)&lt;&gt;ROW(V27)))&gt;0,"CRUZADO","Sin cruce")))</f>
        <v>Sin cruce</v>
      </c>
      <c r="AP27" s="792" t="str">
        <f t="shared" si="3"/>
        <v>AE2PRINCIPALA</v>
      </c>
      <c r="AQ27" s="792" t="str" cm="1">
        <f t="array" aca="1" ref="AQ27" ca="1">IF(AP27="","",IF(SUMPRODUCT((AP27=$AQ$6:$AQ$3319)*(AG27=$AH$6:$AH$3319)*(AM27=$AN$6:$AN$3319)*(AN27=$AO$6:$AO$3319)*(ROW($AQ$6:$AQ$3319)&lt;&gt;ROW(AP27))*((Q27=0)*($R$6:$R$3319&gt;0)+(Q27&gt;0)*($R$6:$R$3319=0)))&gt;0,"SALONES UNIDOS",IF(SUMPRODUCT((AP27=$AQ$6:$AQ$3319)*(AG27=$AH$6:$AH$3319)*((AM27&lt;$AO$6:$AO$3319)*(AN27&gt;$AN$6:$AN$3319))*(ROW($AQ$6:$AQ$3319)&lt;&gt;ROW(AP27)))&gt;0,"CRUZADO","Sin cruce")))</f>
        <v>Sin cruce</v>
      </c>
    </row>
    <row r="28" spans="1:43" s="883" customFormat="1" ht="43.5">
      <c r="A28" s="883" t="s">
        <v>1887</v>
      </c>
      <c r="B28" s="674" t="s">
        <v>1081</v>
      </c>
      <c r="C28" s="672" t="s">
        <v>1438</v>
      </c>
      <c r="D28" s="672">
        <v>20261</v>
      </c>
      <c r="E28" s="674" t="s">
        <v>23</v>
      </c>
      <c r="F28" s="674" t="s">
        <v>20</v>
      </c>
      <c r="G28" s="674" t="s">
        <v>21</v>
      </c>
      <c r="H28" s="674">
        <v>2</v>
      </c>
      <c r="I28" s="674" t="s">
        <v>16</v>
      </c>
      <c r="J28" s="697" t="s">
        <v>1451</v>
      </c>
      <c r="K28" s="694" t="s">
        <v>1452</v>
      </c>
      <c r="L28" s="672" t="s">
        <v>1085</v>
      </c>
      <c r="M28" s="672" t="s">
        <v>1164</v>
      </c>
      <c r="N28" s="674" t="s">
        <v>731</v>
      </c>
      <c r="O28" s="579">
        <v>3</v>
      </c>
      <c r="P28" s="579">
        <v>2</v>
      </c>
      <c r="Q28" s="675">
        <v>5</v>
      </c>
      <c r="R28" s="579">
        <v>4</v>
      </c>
      <c r="S28" s="676"/>
      <c r="T28" s="579">
        <v>12</v>
      </c>
      <c r="U28" s="579" t="str">
        <f>IF(V28="","",IFERROR(INDEX(Docentes!B:B,MATCH(V28,Docentes!C:C,0)),"NUEVO"))</f>
        <v>NUEVO</v>
      </c>
      <c r="V28" s="683" t="s">
        <v>1006</v>
      </c>
      <c r="W28" s="683" t="s">
        <v>1332</v>
      </c>
      <c r="X28" s="672" t="s">
        <v>1088</v>
      </c>
      <c r="Y28" s="672" t="s">
        <v>1089</v>
      </c>
      <c r="Z28" s="672" t="s">
        <v>16</v>
      </c>
      <c r="AA28" s="672" t="s">
        <v>1498</v>
      </c>
      <c r="AB28" s="672" t="s">
        <v>1283</v>
      </c>
      <c r="AC28" s="579" t="s">
        <v>1283</v>
      </c>
      <c r="AD28" s="672" t="s">
        <v>1283</v>
      </c>
      <c r="AE28" s="672" t="s">
        <v>1088</v>
      </c>
      <c r="AF28" s="579" t="str">
        <f t="shared" si="4"/>
        <v>TP</v>
      </c>
      <c r="AG28" s="672">
        <v>5</v>
      </c>
      <c r="AH28" s="672">
        <v>18</v>
      </c>
      <c r="AI28" s="672">
        <v>30</v>
      </c>
      <c r="AJ28" s="672">
        <v>22</v>
      </c>
      <c r="AK28" s="672">
        <v>40</v>
      </c>
      <c r="AL28" s="579">
        <f t="shared" si="0"/>
        <v>4.9999999999999982</v>
      </c>
      <c r="AM28" s="673">
        <f t="shared" si="1"/>
        <v>0.77083333333333337</v>
      </c>
      <c r="AN28" s="673">
        <f t="shared" si="2"/>
        <v>0.94444444444444442</v>
      </c>
      <c r="AO28" s="579" t="str" cm="1">
        <f t="array" aca="1" ref="AO28" ca="1">IF(V28="","",IF(SUMPRODUCT((V28=$W$6:$W$3314)*(AG28=$AH$6:$AH$3314)*(AM28=$AN$6:$AN$3314)*(AN28=$AO$6:$AO$3314)*(ROW($W$6:$W$3314)&lt;&gt;ROW(V28))*((Q28=0)*($R$6:$R$3314&gt;0)+(Q28&gt;0)*($R$6:$R$3314=0)))&gt;0,"SALONES UNIDOS",IF(SUMPRODUCT((V28=$W$6:$W$3314)*(AG28=$AH$6:$AH$3314)*((AM28&lt;$AO$6:$AO$3314)*(AN28&gt;$AN$6:$AN$3314))*(ROW($W$6:$W$3314)&lt;&gt;ROW(V28)))&gt;0,"CRUZADO","Sin cruce")))</f>
        <v>Sin cruce</v>
      </c>
      <c r="AP28" s="673" t="str">
        <f t="shared" si="3"/>
        <v>AE2PRINCIPALA</v>
      </c>
      <c r="AQ28" s="673" t="str" cm="1">
        <f t="array" aca="1" ref="AQ28" ca="1">IF(AP28="","",IF(SUMPRODUCT((AP28=$AQ$6:$AQ$3314)*(AG28=$AH$6:$AH$3314)*(AM28=$AN$6:$AN$3314)*(AN28=$AO$6:$AO$3314)*(ROW($AQ$6:$AQ$3314)&lt;&gt;ROW(AP28))*((Q28=0)*($R$6:$R$3314&gt;0)+(Q28&gt;0)*($R$6:$R$3314=0)))&gt;0,"SALONES UNIDOS",IF(SUMPRODUCT((AP28=$AQ$6:$AQ$3314)*(AG28=$AH$6:$AH$3314)*((AM28&lt;$AO$6:$AO$3314)*(AN28&gt;$AN$6:$AN$3314))*(ROW($AQ$6:$AQ$3314)&lt;&gt;ROW(AP28)))&gt;0,"CRUZADO","Sin cruce")))</f>
        <v>Sin cruce</v>
      </c>
    </row>
    <row r="29" spans="1:43" ht="32.25">
      <c r="A29" t="s">
        <v>1881</v>
      </c>
      <c r="B29" s="12" t="s">
        <v>1081</v>
      </c>
      <c r="C29" s="795" t="s">
        <v>781</v>
      </c>
      <c r="D29" s="795">
        <v>20261</v>
      </c>
      <c r="E29" s="11" t="s">
        <v>23</v>
      </c>
      <c r="F29" s="11" t="s">
        <v>20</v>
      </c>
      <c r="G29" s="11" t="s">
        <v>30</v>
      </c>
      <c r="H29" s="11">
        <v>1</v>
      </c>
      <c r="I29" s="11" t="s">
        <v>16</v>
      </c>
      <c r="J29" s="12" t="s">
        <v>1180</v>
      </c>
      <c r="K29" s="14" t="s">
        <v>1181</v>
      </c>
      <c r="L29" s="12" t="s">
        <v>1127</v>
      </c>
      <c r="M29" s="12" t="s">
        <v>1086</v>
      </c>
      <c r="N29" s="12" t="s">
        <v>731</v>
      </c>
      <c r="O29" s="11">
        <v>3</v>
      </c>
      <c r="P29" s="11">
        <v>0</v>
      </c>
      <c r="Q29" s="262">
        <v>3</v>
      </c>
      <c r="R29" s="11">
        <v>4</v>
      </c>
      <c r="S29" s="808"/>
      <c r="T29" s="31">
        <v>40</v>
      </c>
      <c r="U29" s="31" t="str">
        <f>IF(V29="","",IFERROR(INDEX(Docentes!B:B,MATCH(V29,Docentes!C:C,0)),"NUEVO"))</f>
        <v>NUEVO</v>
      </c>
      <c r="V29" s="693" t="s">
        <v>1037</v>
      </c>
      <c r="W29" s="793" t="s">
        <v>168</v>
      </c>
      <c r="X29" s="31" t="s">
        <v>1182</v>
      </c>
      <c r="Y29" s="789" t="s">
        <v>1089</v>
      </c>
      <c r="Z29" s="12" t="s">
        <v>41</v>
      </c>
      <c r="AA29" s="12" t="s">
        <v>1633</v>
      </c>
      <c r="AB29" s="12" t="s">
        <v>1283</v>
      </c>
      <c r="AC29" s="11" t="s">
        <v>1283</v>
      </c>
      <c r="AD29" s="12" t="s">
        <v>1283</v>
      </c>
      <c r="AE29" s="31" t="s">
        <v>1182</v>
      </c>
      <c r="AF29" s="31" t="str">
        <f t="shared" si="4"/>
        <v>T</v>
      </c>
      <c r="AG29" s="789">
        <v>3</v>
      </c>
      <c r="AH29" s="789">
        <v>11</v>
      </c>
      <c r="AI29" s="789">
        <v>50</v>
      </c>
      <c r="AJ29" s="789">
        <v>14</v>
      </c>
      <c r="AK29" s="789">
        <v>20</v>
      </c>
      <c r="AL29" s="31">
        <f t="shared" si="0"/>
        <v>3.0000000000000004</v>
      </c>
      <c r="AM29" s="792">
        <f t="shared" si="1"/>
        <v>0.49305555555555552</v>
      </c>
      <c r="AN29" s="792">
        <f t="shared" si="2"/>
        <v>0.59722222222222221</v>
      </c>
      <c r="AO29" s="31" t="str" cm="1">
        <f t="array" aca="1" ref="AO29" ca="1">IF(V29="","",IF(SUMPRODUCT((V29=$W$6:$W$3319)*(AG29=$AH$6:$AH$3319)*(AM29=$AN$6:$AN$3319)*(AN29=$AO$6:$AO$3319)*(ROW($W$6:$W$3319)&lt;&gt;ROW(V29))*((Q29=0)*($R$6:$R$3319&gt;0)+(Q29&gt;0)*($R$6:$R$3319=0)))&gt;0,"SALONES UNIDOS",IF(SUMPRODUCT((V29=$W$6:$W$3319)*(AG29=$AH$6:$AH$3319)*((AM29&lt;$AO$6:$AO$3319)*(AN29&gt;$AN$6:$AN$3319))*(ROW($W$6:$W$3319)&lt;&gt;ROW(V29)))&gt;0,"CRUZADO","Sin cruce")))</f>
        <v>Sin cruce</v>
      </c>
      <c r="AP29" s="792" t="str">
        <f t="shared" si="3"/>
        <v>DE1PRINCIPALA</v>
      </c>
      <c r="AQ29" s="792" t="str" cm="1">
        <f t="array" aca="1" ref="AQ29" ca="1">IF(AP29="","",IF(SUMPRODUCT((AP29=$AQ$6:$AQ$3319)*(AG29=$AH$6:$AH$3319)*(AM29=$AN$6:$AN$3319)*(AN29=$AO$6:$AO$3319)*(ROW($AQ$6:$AQ$3319)&lt;&gt;ROW(AP29))*((Q29=0)*($R$6:$R$3319&gt;0)+(Q29&gt;0)*($R$6:$R$3319=0)))&gt;0,"SALONES UNIDOS",IF(SUMPRODUCT((AP29=$AQ$6:$AQ$3319)*(AG29=$AH$6:$AH$3319)*((AM29&lt;$AO$6:$AO$3319)*(AN29&gt;$AN$6:$AN$3319))*(ROW($AQ$6:$AQ$3319)&lt;&gt;ROW(AP29)))&gt;0,"CRUZADO","Sin cruce")))</f>
        <v>Sin cruce</v>
      </c>
    </row>
    <row r="30" spans="1:43" ht="32.25">
      <c r="A30" t="s">
        <v>1881</v>
      </c>
      <c r="B30" s="12" t="s">
        <v>1081</v>
      </c>
      <c r="C30" s="795" t="s">
        <v>781</v>
      </c>
      <c r="D30" s="795">
        <v>20261</v>
      </c>
      <c r="E30" s="11" t="s">
        <v>23</v>
      </c>
      <c r="F30" s="11" t="s">
        <v>20</v>
      </c>
      <c r="G30" s="11" t="s">
        <v>30</v>
      </c>
      <c r="H30" s="11">
        <v>1</v>
      </c>
      <c r="I30" s="11" t="s">
        <v>16</v>
      </c>
      <c r="J30" s="12" t="s">
        <v>1180</v>
      </c>
      <c r="K30" s="14" t="s">
        <v>1181</v>
      </c>
      <c r="L30" s="12" t="s">
        <v>1127</v>
      </c>
      <c r="M30" s="12" t="s">
        <v>1086</v>
      </c>
      <c r="N30" s="12" t="s">
        <v>731</v>
      </c>
      <c r="O30" s="11">
        <v>0</v>
      </c>
      <c r="P30" s="11">
        <v>2</v>
      </c>
      <c r="Q30" s="262">
        <v>2</v>
      </c>
      <c r="R30" s="11">
        <v>4</v>
      </c>
      <c r="S30" s="808"/>
      <c r="T30" s="31">
        <v>39</v>
      </c>
      <c r="U30" s="31" t="str">
        <f>IF(V30="","",IFERROR(INDEX(Docentes!B:B,MATCH(V30,Docentes!C:C,0)),"NUEVO"))</f>
        <v>NUEVO</v>
      </c>
      <c r="V30" s="693" t="s">
        <v>1037</v>
      </c>
      <c r="W30" s="793" t="s">
        <v>168</v>
      </c>
      <c r="X30" s="31" t="s">
        <v>1182</v>
      </c>
      <c r="Y30" s="789" t="s">
        <v>1089</v>
      </c>
      <c r="Z30" s="12" t="s">
        <v>26</v>
      </c>
      <c r="AA30" s="12" t="s">
        <v>1606</v>
      </c>
      <c r="AB30" s="12" t="s">
        <v>1283</v>
      </c>
      <c r="AC30" s="11" t="s">
        <v>1283</v>
      </c>
      <c r="AD30" s="12" t="s">
        <v>1283</v>
      </c>
      <c r="AE30" s="31" t="s">
        <v>1182</v>
      </c>
      <c r="AF30" s="31" t="str">
        <f t="shared" si="4"/>
        <v>P</v>
      </c>
      <c r="AG30" s="789">
        <v>4</v>
      </c>
      <c r="AH30" s="789">
        <v>11</v>
      </c>
      <c r="AI30" s="789">
        <v>50</v>
      </c>
      <c r="AJ30" s="789">
        <v>13</v>
      </c>
      <c r="AK30" s="789">
        <v>30</v>
      </c>
      <c r="AL30" s="31">
        <f t="shared" si="0"/>
        <v>2.0000000000000009</v>
      </c>
      <c r="AM30" s="792">
        <f t="shared" si="1"/>
        <v>0.49305555555555552</v>
      </c>
      <c r="AN30" s="792">
        <f t="shared" si="2"/>
        <v>0.5625</v>
      </c>
      <c r="AO30" s="31" t="str" cm="1">
        <f t="array" aca="1" ref="AO30" ca="1">IF(V30="","",IF(SUMPRODUCT((V30=$W$6:$W$3319)*(AG30=$AH$6:$AH$3319)*(AM30=$AN$6:$AN$3319)*(AN30=$AO$6:$AO$3319)*(ROW($W$6:$W$3319)&lt;&gt;ROW(V30))*((Q30=0)*($R$6:$R$3319&gt;0)+(Q30&gt;0)*($R$6:$R$3319=0)))&gt;0,"SALONES UNIDOS",IF(SUMPRODUCT((V30=$W$6:$W$3319)*(AG30=$AH$6:$AH$3319)*((AM30&lt;$AO$6:$AO$3319)*(AN30&gt;$AN$6:$AN$3319))*(ROW($W$6:$W$3319)&lt;&gt;ROW(V30)))&gt;0,"CRUZADO","Sin cruce")))</f>
        <v>Sin cruce</v>
      </c>
      <c r="AP30" s="792" t="str">
        <f t="shared" si="3"/>
        <v>DE1PRINCIPALA</v>
      </c>
      <c r="AQ30" s="792" t="str" cm="1">
        <f t="array" aca="1" ref="AQ30" ca="1">IF(AP30="","",IF(SUMPRODUCT((AP30=$AQ$6:$AQ$3319)*(AG30=$AH$6:$AH$3319)*(AM30=$AN$6:$AN$3319)*(AN30=$AO$6:$AO$3319)*(ROW($AQ$6:$AQ$3319)&lt;&gt;ROW(AP30))*((Q30=0)*($R$6:$R$3319&gt;0)+(Q30&gt;0)*($R$6:$R$3319=0)))&gt;0,"SALONES UNIDOS",IF(SUMPRODUCT((AP30=$AQ$6:$AQ$3319)*(AG30=$AH$6:$AH$3319)*((AM30&lt;$AO$6:$AO$3319)*(AN30&gt;$AN$6:$AN$3319))*(ROW($AQ$6:$AQ$3319)&lt;&gt;ROW(AP30)))&gt;0,"CRUZADO","Sin cruce")))</f>
        <v>Sin cruce</v>
      </c>
    </row>
    <row r="31" spans="1:43" s="883" customFormat="1" ht="32.25">
      <c r="A31" s="883" t="s">
        <v>1887</v>
      </c>
      <c r="B31" s="674" t="s">
        <v>1081</v>
      </c>
      <c r="C31" s="691" t="s">
        <v>781</v>
      </c>
      <c r="D31" s="691">
        <v>20261</v>
      </c>
      <c r="E31" s="453" t="s">
        <v>23</v>
      </c>
      <c r="F31" s="453" t="s">
        <v>20</v>
      </c>
      <c r="G31" s="453" t="s">
        <v>30</v>
      </c>
      <c r="H31" s="453">
        <v>1</v>
      </c>
      <c r="I31" s="453" t="s">
        <v>16</v>
      </c>
      <c r="J31" s="674" t="s">
        <v>1180</v>
      </c>
      <c r="K31" s="701" t="s">
        <v>1181</v>
      </c>
      <c r="L31" s="674" t="s">
        <v>1127</v>
      </c>
      <c r="M31" s="674" t="s">
        <v>1086</v>
      </c>
      <c r="N31" s="674" t="s">
        <v>731</v>
      </c>
      <c r="O31" s="453">
        <v>3</v>
      </c>
      <c r="P31" s="453">
        <v>0</v>
      </c>
      <c r="Q31" s="675">
        <v>3</v>
      </c>
      <c r="R31" s="453">
        <v>4</v>
      </c>
      <c r="S31" s="682"/>
      <c r="T31" s="579">
        <v>40</v>
      </c>
      <c r="U31" s="579" t="str">
        <f>IF(V31="","",IFERROR(INDEX(Docentes!B:B,MATCH(V31,Docentes!C:C,0)),"NUEVO"))</f>
        <v>NUEVO</v>
      </c>
      <c r="V31" s="683" t="s">
        <v>1006</v>
      </c>
      <c r="W31" s="679" t="s">
        <v>168</v>
      </c>
      <c r="X31" s="579" t="s">
        <v>1182</v>
      </c>
      <c r="Y31" s="672" t="s">
        <v>1089</v>
      </c>
      <c r="Z31" s="674" t="s">
        <v>41</v>
      </c>
      <c r="AA31" s="674" t="s">
        <v>1633</v>
      </c>
      <c r="AB31" s="674" t="s">
        <v>1283</v>
      </c>
      <c r="AC31" s="453" t="s">
        <v>1283</v>
      </c>
      <c r="AD31" s="674" t="s">
        <v>1283</v>
      </c>
      <c r="AE31" s="579" t="s">
        <v>1182</v>
      </c>
      <c r="AF31" s="579" t="str">
        <f t="shared" si="4"/>
        <v>T</v>
      </c>
      <c r="AG31" s="672">
        <v>3</v>
      </c>
      <c r="AH31" s="672">
        <v>11</v>
      </c>
      <c r="AI31" s="672">
        <v>50</v>
      </c>
      <c r="AJ31" s="672">
        <v>14</v>
      </c>
      <c r="AK31" s="672">
        <v>20</v>
      </c>
      <c r="AL31" s="579">
        <f t="shared" si="0"/>
        <v>3.0000000000000004</v>
      </c>
      <c r="AM31" s="673">
        <f t="shared" si="1"/>
        <v>0.49305555555555552</v>
      </c>
      <c r="AN31" s="673">
        <f t="shared" si="2"/>
        <v>0.59722222222222221</v>
      </c>
      <c r="AO31" s="579" t="str" cm="1">
        <f t="array" aca="1" ref="AO31" ca="1">IF(V31="","",IF(SUMPRODUCT((V31=$W$6:$W$3314)*(AG31=$AH$6:$AH$3314)*(AM31=$AN$6:$AN$3314)*(AN31=$AO$6:$AO$3314)*(ROW($W$6:$W$3314)&lt;&gt;ROW(V31))*((Q31=0)*($R$6:$R$3314&gt;0)+(Q31&gt;0)*($R$6:$R$3314=0)))&gt;0,"SALONES UNIDOS",IF(SUMPRODUCT((V31=$W$6:$W$3314)*(AG31=$AH$6:$AH$3314)*((AM31&lt;$AO$6:$AO$3314)*(AN31&gt;$AN$6:$AN$3314))*(ROW($W$6:$W$3314)&lt;&gt;ROW(V31)))&gt;0,"CRUZADO","Sin cruce")))</f>
        <v>Sin cruce</v>
      </c>
      <c r="AP31" s="673" t="str">
        <f t="shared" si="3"/>
        <v>DE1PRINCIPALA</v>
      </c>
      <c r="AQ31" s="673" t="str" cm="1">
        <f t="array" aca="1" ref="AQ31" ca="1">IF(AP31="","",IF(SUMPRODUCT((AP31=$AQ$6:$AQ$3314)*(AG31=$AH$6:$AH$3314)*(AM31=$AN$6:$AN$3314)*(AN31=$AO$6:$AO$3314)*(ROW($AQ$6:$AQ$3314)&lt;&gt;ROW(AP31))*((Q31=0)*($R$6:$R$3314&gt;0)+(Q31&gt;0)*($R$6:$R$3314=0)))&gt;0,"SALONES UNIDOS",IF(SUMPRODUCT((AP31=$AQ$6:$AQ$3314)*(AG31=$AH$6:$AH$3314)*((AM31&lt;$AO$6:$AO$3314)*(AN31&gt;$AN$6:$AN$3314))*(ROW($AQ$6:$AQ$3314)&lt;&gt;ROW(AP31)))&gt;0,"CRUZADO","Sin cruce")))</f>
        <v>Sin cruce</v>
      </c>
    </row>
    <row r="32" spans="1:43" s="883" customFormat="1" ht="32.25">
      <c r="A32" s="883" t="s">
        <v>1887</v>
      </c>
      <c r="B32" s="674" t="s">
        <v>1081</v>
      </c>
      <c r="C32" s="691" t="s">
        <v>781</v>
      </c>
      <c r="D32" s="691">
        <v>20261</v>
      </c>
      <c r="E32" s="453" t="s">
        <v>23</v>
      </c>
      <c r="F32" s="453" t="s">
        <v>20</v>
      </c>
      <c r="G32" s="453" t="s">
        <v>30</v>
      </c>
      <c r="H32" s="453">
        <v>1</v>
      </c>
      <c r="I32" s="453" t="s">
        <v>16</v>
      </c>
      <c r="J32" s="674" t="s">
        <v>1180</v>
      </c>
      <c r="K32" s="701" t="s">
        <v>1181</v>
      </c>
      <c r="L32" s="674" t="s">
        <v>1127</v>
      </c>
      <c r="M32" s="674" t="s">
        <v>1086</v>
      </c>
      <c r="N32" s="674" t="s">
        <v>731</v>
      </c>
      <c r="O32" s="453">
        <v>0</v>
      </c>
      <c r="P32" s="453">
        <v>2</v>
      </c>
      <c r="Q32" s="675">
        <v>2</v>
      </c>
      <c r="R32" s="453">
        <v>4</v>
      </c>
      <c r="S32" s="682"/>
      <c r="T32" s="579">
        <v>39</v>
      </c>
      <c r="U32" s="579" t="str">
        <f>IF(V32="","",IFERROR(INDEX(Docentes!B:B,MATCH(V32,Docentes!C:C,0)),"NUEVO"))</f>
        <v>NUEVO</v>
      </c>
      <c r="V32" s="683" t="s">
        <v>1006</v>
      </c>
      <c r="W32" s="679" t="s">
        <v>168</v>
      </c>
      <c r="X32" s="579" t="s">
        <v>1182</v>
      </c>
      <c r="Y32" s="672" t="s">
        <v>1089</v>
      </c>
      <c r="Z32" s="674" t="s">
        <v>26</v>
      </c>
      <c r="AA32" s="674" t="s">
        <v>1606</v>
      </c>
      <c r="AB32" s="674" t="s">
        <v>1283</v>
      </c>
      <c r="AC32" s="453" t="s">
        <v>1283</v>
      </c>
      <c r="AD32" s="674" t="s">
        <v>1283</v>
      </c>
      <c r="AE32" s="579" t="s">
        <v>1182</v>
      </c>
      <c r="AF32" s="579" t="str">
        <f t="shared" si="4"/>
        <v>P</v>
      </c>
      <c r="AG32" s="672">
        <v>4</v>
      </c>
      <c r="AH32" s="672">
        <v>11</v>
      </c>
      <c r="AI32" s="672">
        <v>50</v>
      </c>
      <c r="AJ32" s="672">
        <v>13</v>
      </c>
      <c r="AK32" s="672">
        <v>30</v>
      </c>
      <c r="AL32" s="579">
        <f t="shared" si="0"/>
        <v>2.0000000000000009</v>
      </c>
      <c r="AM32" s="673">
        <f t="shared" si="1"/>
        <v>0.49305555555555552</v>
      </c>
      <c r="AN32" s="673">
        <f t="shared" si="2"/>
        <v>0.5625</v>
      </c>
      <c r="AO32" s="579" t="str" cm="1">
        <f t="array" aca="1" ref="AO32" ca="1">IF(V32="","",IF(SUMPRODUCT((V32=$W$6:$W$3314)*(AG32=$AH$6:$AH$3314)*(AM32=$AN$6:$AN$3314)*(AN32=$AO$6:$AO$3314)*(ROW($W$6:$W$3314)&lt;&gt;ROW(V32))*((Q32=0)*($R$6:$R$3314&gt;0)+(Q32&gt;0)*($R$6:$R$3314=0)))&gt;0,"SALONES UNIDOS",IF(SUMPRODUCT((V32=$W$6:$W$3314)*(AG32=$AH$6:$AH$3314)*((AM32&lt;$AO$6:$AO$3314)*(AN32&gt;$AN$6:$AN$3314))*(ROW($W$6:$W$3314)&lt;&gt;ROW(V32)))&gt;0,"CRUZADO","Sin cruce")))</f>
        <v>Sin cruce</v>
      </c>
      <c r="AP32" s="673" t="str">
        <f t="shared" si="3"/>
        <v>DE1PRINCIPALA</v>
      </c>
      <c r="AQ32" s="673" t="str" cm="1">
        <f t="array" aca="1" ref="AQ32" ca="1">IF(AP32="","",IF(SUMPRODUCT((AP32=$AQ$6:$AQ$3314)*(AG32=$AH$6:$AH$3314)*(AM32=$AN$6:$AN$3314)*(AN32=$AO$6:$AO$3314)*(ROW($AQ$6:$AQ$3314)&lt;&gt;ROW(AP32))*((Q32=0)*($R$6:$R$3314&gt;0)+(Q32&gt;0)*($R$6:$R$3314=0)))&gt;0,"SALONES UNIDOS",IF(SUMPRODUCT((AP32=$AQ$6:$AQ$3314)*(AG32=$AH$6:$AH$3314)*((AM32&lt;$AO$6:$AO$3314)*(AN32&gt;$AN$6:$AN$3314))*(ROW($AQ$6:$AQ$3314)&lt;&gt;ROW(AP32)))&gt;0,"CRUZADO","Sin cruce")))</f>
        <v>Sin cruce</v>
      </c>
    </row>
    <row r="33" spans="1:43" ht="43.5">
      <c r="A33" t="s">
        <v>1881</v>
      </c>
      <c r="B33" s="12" t="s">
        <v>1081</v>
      </c>
      <c r="C33" s="795" t="s">
        <v>781</v>
      </c>
      <c r="D33" s="795">
        <v>20261</v>
      </c>
      <c r="E33" s="12" t="s">
        <v>23</v>
      </c>
      <c r="F33" s="12" t="s">
        <v>20</v>
      </c>
      <c r="G33" s="12" t="s">
        <v>30</v>
      </c>
      <c r="H33" s="12">
        <v>2</v>
      </c>
      <c r="I33" s="12" t="s">
        <v>16</v>
      </c>
      <c r="J33" s="790" t="s">
        <v>1195</v>
      </c>
      <c r="K33" s="491" t="s">
        <v>1139</v>
      </c>
      <c r="L33" s="789" t="s">
        <v>1127</v>
      </c>
      <c r="M33" s="789" t="s">
        <v>1086</v>
      </c>
      <c r="N33" s="12" t="s">
        <v>731</v>
      </c>
      <c r="O33" s="31">
        <v>3</v>
      </c>
      <c r="P33" s="31">
        <v>2</v>
      </c>
      <c r="Q33" s="262">
        <v>5</v>
      </c>
      <c r="R33" s="31">
        <v>4</v>
      </c>
      <c r="S33" s="181"/>
      <c r="T33" s="31">
        <v>12</v>
      </c>
      <c r="U33" s="31" t="str">
        <f>IF(V33="","",IFERROR(INDEX(Docentes!B:B,MATCH(V33,Docentes!C:C,0)),"NUEVO"))</f>
        <v>NUEVO</v>
      </c>
      <c r="V33" s="693" t="s">
        <v>1037</v>
      </c>
      <c r="W33" s="693" t="s">
        <v>168</v>
      </c>
      <c r="X33" s="31" t="s">
        <v>1182</v>
      </c>
      <c r="Y33" s="789" t="s">
        <v>1089</v>
      </c>
      <c r="Z33" s="789" t="s">
        <v>41</v>
      </c>
      <c r="AA33" s="789" t="s">
        <v>1615</v>
      </c>
      <c r="AB33" s="789" t="s">
        <v>1283</v>
      </c>
      <c r="AC33" s="31" t="s">
        <v>1283</v>
      </c>
      <c r="AD33" s="789" t="s">
        <v>1283</v>
      </c>
      <c r="AE33" s="789" t="s">
        <v>1182</v>
      </c>
      <c r="AF33" s="31" t="str">
        <f t="shared" si="4"/>
        <v>TP</v>
      </c>
      <c r="AG33" s="789">
        <v>3</v>
      </c>
      <c r="AH33" s="789">
        <v>7</v>
      </c>
      <c r="AI33" s="789">
        <v>40</v>
      </c>
      <c r="AJ33" s="789">
        <v>11</v>
      </c>
      <c r="AK33" s="789">
        <v>50</v>
      </c>
      <c r="AL33" s="31">
        <f t="shared" si="0"/>
        <v>4.9999999999999982</v>
      </c>
      <c r="AM33" s="792">
        <f t="shared" si="1"/>
        <v>0.31944444444444448</v>
      </c>
      <c r="AN33" s="792">
        <f t="shared" si="2"/>
        <v>0.49305555555555552</v>
      </c>
      <c r="AO33" s="31" t="str" cm="1">
        <f t="array" aca="1" ref="AO33" ca="1">IF(V33="","",IF(SUMPRODUCT((V33=$W$6:$W$3319)*(AG33=$AH$6:$AH$3319)*(AM33=$AN$6:$AN$3319)*(AN33=$AO$6:$AO$3319)*(ROW($W$6:$W$3319)&lt;&gt;ROW(V33))*((Q33=0)*($R$6:$R$3319&gt;0)+(Q33&gt;0)*($R$6:$R$3319=0)))&gt;0,"SALONES UNIDOS",IF(SUMPRODUCT((V33=$W$6:$W$3319)*(AG33=$AH$6:$AH$3319)*((AM33&lt;$AO$6:$AO$3319)*(AN33&gt;$AN$6:$AN$3319))*(ROW($W$6:$W$3319)&lt;&gt;ROW(V33)))&gt;0,"CRUZADO","Sin cruce")))</f>
        <v>Sin cruce</v>
      </c>
      <c r="AP33" s="792" t="str">
        <f t="shared" si="3"/>
        <v>DE2PRINCIPALA</v>
      </c>
      <c r="AQ33" s="792" t="str" cm="1">
        <f t="array" aca="1" ref="AQ33" ca="1">IF(AP33="","",IF(SUMPRODUCT((AP33=$AQ$6:$AQ$3319)*(AG33=$AH$6:$AH$3319)*(AM33=$AN$6:$AN$3319)*(AN33=$AO$6:$AO$3319)*(ROW($AQ$6:$AQ$3319)&lt;&gt;ROW(AP33))*((Q33=0)*($R$6:$R$3319&gt;0)+(Q33&gt;0)*($R$6:$R$3319=0)))&gt;0,"SALONES UNIDOS",IF(SUMPRODUCT((AP33=$AQ$6:$AQ$3319)*(AG33=$AH$6:$AH$3319)*((AM33&lt;$AO$6:$AO$3319)*(AN33&gt;$AN$6:$AN$3319))*(ROW($AQ$6:$AQ$3319)&lt;&gt;ROW(AP33)))&gt;0,"CRUZADO","Sin cruce")))</f>
        <v>Sin cruce</v>
      </c>
    </row>
    <row r="34" spans="1:43" s="883" customFormat="1" ht="43.5">
      <c r="A34" s="883" t="s">
        <v>1887</v>
      </c>
      <c r="B34" s="674" t="s">
        <v>1081</v>
      </c>
      <c r="C34" s="691" t="s">
        <v>781</v>
      </c>
      <c r="D34" s="691">
        <v>20261</v>
      </c>
      <c r="E34" s="674" t="s">
        <v>23</v>
      </c>
      <c r="F34" s="674" t="s">
        <v>20</v>
      </c>
      <c r="G34" s="674" t="s">
        <v>30</v>
      </c>
      <c r="H34" s="674">
        <v>2</v>
      </c>
      <c r="I34" s="674" t="s">
        <v>16</v>
      </c>
      <c r="J34" s="697" t="s">
        <v>1195</v>
      </c>
      <c r="K34" s="694" t="s">
        <v>1139</v>
      </c>
      <c r="L34" s="672" t="s">
        <v>1127</v>
      </c>
      <c r="M34" s="672" t="s">
        <v>1086</v>
      </c>
      <c r="N34" s="674" t="s">
        <v>731</v>
      </c>
      <c r="O34" s="579">
        <v>3</v>
      </c>
      <c r="P34" s="579">
        <v>2</v>
      </c>
      <c r="Q34" s="675">
        <v>5</v>
      </c>
      <c r="R34" s="579">
        <v>4</v>
      </c>
      <c r="S34" s="676"/>
      <c r="T34" s="579">
        <v>12</v>
      </c>
      <c r="U34" s="579" t="str">
        <f>IF(V34="","",IFERROR(INDEX(Docentes!B:B,MATCH(V34,Docentes!C:C,0)),"NUEVO"))</f>
        <v>NUEVO</v>
      </c>
      <c r="V34" s="683" t="s">
        <v>1006</v>
      </c>
      <c r="W34" s="683" t="s">
        <v>168</v>
      </c>
      <c r="X34" s="579" t="s">
        <v>1182</v>
      </c>
      <c r="Y34" s="672" t="s">
        <v>1089</v>
      </c>
      <c r="Z34" s="672" t="s">
        <v>41</v>
      </c>
      <c r="AA34" s="672" t="s">
        <v>1615</v>
      </c>
      <c r="AB34" s="672" t="s">
        <v>1283</v>
      </c>
      <c r="AC34" s="579" t="s">
        <v>1283</v>
      </c>
      <c r="AD34" s="672" t="s">
        <v>1283</v>
      </c>
      <c r="AE34" s="672" t="s">
        <v>1182</v>
      </c>
      <c r="AF34" s="579" t="str">
        <f t="shared" si="4"/>
        <v>TP</v>
      </c>
      <c r="AG34" s="672">
        <v>3</v>
      </c>
      <c r="AH34" s="672">
        <v>7</v>
      </c>
      <c r="AI34" s="672">
        <v>40</v>
      </c>
      <c r="AJ34" s="672">
        <v>11</v>
      </c>
      <c r="AK34" s="672">
        <v>50</v>
      </c>
      <c r="AL34" s="579">
        <f t="shared" si="0"/>
        <v>4.9999999999999982</v>
      </c>
      <c r="AM34" s="673">
        <f t="shared" si="1"/>
        <v>0.31944444444444448</v>
      </c>
      <c r="AN34" s="673">
        <f t="shared" si="2"/>
        <v>0.49305555555555552</v>
      </c>
      <c r="AO34" s="579" t="str" cm="1">
        <f t="array" aca="1" ref="AO34" ca="1">IF(V34="","",IF(SUMPRODUCT((V34=$W$6:$W$3314)*(AG34=$AH$6:$AH$3314)*(AM34=$AN$6:$AN$3314)*(AN34=$AO$6:$AO$3314)*(ROW($W$6:$W$3314)&lt;&gt;ROW(V34))*((Q34=0)*($R$6:$R$3314&gt;0)+(Q34&gt;0)*($R$6:$R$3314=0)))&gt;0,"SALONES UNIDOS",IF(SUMPRODUCT((V34=$W$6:$W$3314)*(AG34=$AH$6:$AH$3314)*((AM34&lt;$AO$6:$AO$3314)*(AN34&gt;$AN$6:$AN$3314))*(ROW($W$6:$W$3314)&lt;&gt;ROW(V34)))&gt;0,"CRUZADO","Sin cruce")))</f>
        <v>Sin cruce</v>
      </c>
      <c r="AP34" s="673" t="str">
        <f t="shared" si="3"/>
        <v>DE2PRINCIPALA</v>
      </c>
      <c r="AQ34" s="673" t="str" cm="1">
        <f t="array" aca="1" ref="AQ34" ca="1">IF(AP34="","",IF(SUMPRODUCT((AP34=$AQ$6:$AQ$3314)*(AG34=$AH$6:$AH$3314)*(AM34=$AN$6:$AN$3314)*(AN34=$AO$6:$AO$3314)*(ROW($AQ$6:$AQ$3314)&lt;&gt;ROW(AP34))*((Q34=0)*($R$6:$R$3314&gt;0)+(Q34&gt;0)*($R$6:$R$3314=0)))&gt;0,"SALONES UNIDOS",IF(SUMPRODUCT((AP34=$AQ$6:$AQ$3314)*(AG34=$AH$6:$AH$3314)*((AM34&lt;$AO$6:$AO$3314)*(AN34&gt;$AN$6:$AN$3314))*(ROW($AQ$6:$AQ$3314)&lt;&gt;ROW(AP34)))&gt;0,"CRUZADO","Sin cruce")))</f>
        <v>Sin cruce</v>
      </c>
    </row>
    <row r="35" spans="1:43" ht="43.5">
      <c r="A35" t="s">
        <v>1881</v>
      </c>
      <c r="B35" s="12" t="s">
        <v>1081</v>
      </c>
      <c r="C35" s="795" t="s">
        <v>781</v>
      </c>
      <c r="D35" s="795">
        <v>20261</v>
      </c>
      <c r="E35" s="12" t="s">
        <v>23</v>
      </c>
      <c r="F35" s="12" t="s">
        <v>20</v>
      </c>
      <c r="G35" s="12" t="s">
        <v>30</v>
      </c>
      <c r="H35" s="12">
        <v>2</v>
      </c>
      <c r="I35" s="12" t="s">
        <v>26</v>
      </c>
      <c r="J35" s="790" t="s">
        <v>1195</v>
      </c>
      <c r="K35" s="491" t="s">
        <v>1139</v>
      </c>
      <c r="L35" s="789" t="s">
        <v>1127</v>
      </c>
      <c r="M35" s="789" t="s">
        <v>1086</v>
      </c>
      <c r="N35" s="12" t="s">
        <v>731</v>
      </c>
      <c r="O35" s="31">
        <v>3</v>
      </c>
      <c r="P35" s="31">
        <v>2</v>
      </c>
      <c r="Q35" s="262">
        <v>5</v>
      </c>
      <c r="R35" s="31">
        <v>4</v>
      </c>
      <c r="S35" s="181"/>
      <c r="T35" s="31">
        <v>10</v>
      </c>
      <c r="U35" s="31" t="str">
        <f>IF(V35="","",IFERROR(INDEX(Docentes!B:B,MATCH(V35,Docentes!C:C,0)),"NUEVO"))</f>
        <v>NUEVO</v>
      </c>
      <c r="V35" s="693" t="s">
        <v>1037</v>
      </c>
      <c r="W35" s="693" t="s">
        <v>168</v>
      </c>
      <c r="X35" s="789" t="s">
        <v>1088</v>
      </c>
      <c r="Y35" s="789" t="s">
        <v>1089</v>
      </c>
      <c r="Z35" s="789" t="s">
        <v>41</v>
      </c>
      <c r="AA35" s="789" t="s">
        <v>1615</v>
      </c>
      <c r="AB35" s="789" t="s">
        <v>1283</v>
      </c>
      <c r="AC35" s="31" t="s">
        <v>1283</v>
      </c>
      <c r="AD35" s="789" t="s">
        <v>1283</v>
      </c>
      <c r="AE35" s="789" t="s">
        <v>1088</v>
      </c>
      <c r="AF35" s="31" t="str">
        <f t="shared" si="4"/>
        <v>TP</v>
      </c>
      <c r="AG35" s="789">
        <v>4</v>
      </c>
      <c r="AH35" s="789">
        <v>18</v>
      </c>
      <c r="AI35" s="789">
        <v>30</v>
      </c>
      <c r="AJ35" s="789">
        <v>22</v>
      </c>
      <c r="AK35" s="789">
        <v>40</v>
      </c>
      <c r="AL35" s="31">
        <f t="shared" si="0"/>
        <v>4.9999999999999982</v>
      </c>
      <c r="AM35" s="792">
        <f t="shared" si="1"/>
        <v>0.77083333333333337</v>
      </c>
      <c r="AN35" s="792">
        <f t="shared" si="2"/>
        <v>0.94444444444444442</v>
      </c>
      <c r="AO35" s="31" t="str" cm="1">
        <f t="array" aca="1" ref="AO35" ca="1">IF(V35="","",IF(SUMPRODUCT((V35=$W$6:$W$3319)*(AG35=$AH$6:$AH$3319)*(AM35=$AN$6:$AN$3319)*(AN35=$AO$6:$AO$3319)*(ROW($W$6:$W$3319)&lt;&gt;ROW(V35))*((Q35=0)*($R$6:$R$3319&gt;0)+(Q35&gt;0)*($R$6:$R$3319=0)))&gt;0,"SALONES UNIDOS",IF(SUMPRODUCT((V35=$W$6:$W$3319)*(AG35=$AH$6:$AH$3319)*((AM35&lt;$AO$6:$AO$3319)*(AN35&gt;$AN$6:$AN$3319))*(ROW($W$6:$W$3319)&lt;&gt;ROW(V35)))&gt;0,"CRUZADO","Sin cruce")))</f>
        <v>Sin cruce</v>
      </c>
      <c r="AP35" s="792" t="str">
        <f t="shared" si="3"/>
        <v>DE2PRINCIPALB</v>
      </c>
      <c r="AQ35" s="792" t="str" cm="1">
        <f t="array" aca="1" ref="AQ35" ca="1">IF(AP35="","",IF(SUMPRODUCT((AP35=$AQ$6:$AQ$3319)*(AG35=$AH$6:$AH$3319)*(AM35=$AN$6:$AN$3319)*(AN35=$AO$6:$AO$3319)*(ROW($AQ$6:$AQ$3319)&lt;&gt;ROW(AP35))*((Q35=0)*($R$6:$R$3319&gt;0)+(Q35&gt;0)*($R$6:$R$3319=0)))&gt;0,"SALONES UNIDOS",IF(SUMPRODUCT((AP35=$AQ$6:$AQ$3319)*(AG35=$AH$6:$AH$3319)*((AM35&lt;$AO$6:$AO$3319)*(AN35&gt;$AN$6:$AN$3319))*(ROW($AQ$6:$AQ$3319)&lt;&gt;ROW(AP35)))&gt;0,"CRUZADO","Sin cruce")))</f>
        <v>Sin cruce</v>
      </c>
    </row>
    <row r="36" spans="1:43" s="883" customFormat="1" ht="43.5">
      <c r="A36" s="883" t="s">
        <v>1887</v>
      </c>
      <c r="B36" s="674" t="s">
        <v>1081</v>
      </c>
      <c r="C36" s="691" t="s">
        <v>781</v>
      </c>
      <c r="D36" s="691">
        <v>20261</v>
      </c>
      <c r="E36" s="674" t="s">
        <v>23</v>
      </c>
      <c r="F36" s="674" t="s">
        <v>20</v>
      </c>
      <c r="G36" s="674" t="s">
        <v>30</v>
      </c>
      <c r="H36" s="674">
        <v>2</v>
      </c>
      <c r="I36" s="674" t="s">
        <v>26</v>
      </c>
      <c r="J36" s="697" t="s">
        <v>1195</v>
      </c>
      <c r="K36" s="694" t="s">
        <v>1139</v>
      </c>
      <c r="L36" s="672" t="s">
        <v>1127</v>
      </c>
      <c r="M36" s="672" t="s">
        <v>1086</v>
      </c>
      <c r="N36" s="674" t="s">
        <v>731</v>
      </c>
      <c r="O36" s="579">
        <v>3</v>
      </c>
      <c r="P36" s="579">
        <v>2</v>
      </c>
      <c r="Q36" s="675">
        <v>5</v>
      </c>
      <c r="R36" s="579">
        <v>4</v>
      </c>
      <c r="S36" s="676"/>
      <c r="T36" s="579">
        <v>10</v>
      </c>
      <c r="U36" s="579" t="str">
        <f>IF(V36="","",IFERROR(INDEX(Docentes!B:B,MATCH(V36,Docentes!C:C,0)),"NUEVO"))</f>
        <v>NUEVO</v>
      </c>
      <c r="V36" s="683" t="s">
        <v>1006</v>
      </c>
      <c r="W36" s="683" t="s">
        <v>168</v>
      </c>
      <c r="X36" s="672" t="s">
        <v>1088</v>
      </c>
      <c r="Y36" s="672" t="s">
        <v>1089</v>
      </c>
      <c r="Z36" s="672" t="s">
        <v>41</v>
      </c>
      <c r="AA36" s="672" t="s">
        <v>1615</v>
      </c>
      <c r="AB36" s="672" t="s">
        <v>1283</v>
      </c>
      <c r="AC36" s="579" t="s">
        <v>1283</v>
      </c>
      <c r="AD36" s="672" t="s">
        <v>1283</v>
      </c>
      <c r="AE36" s="672" t="s">
        <v>1088</v>
      </c>
      <c r="AF36" s="579" t="str">
        <f t="shared" si="4"/>
        <v>TP</v>
      </c>
      <c r="AG36" s="672">
        <v>4</v>
      </c>
      <c r="AH36" s="672">
        <v>18</v>
      </c>
      <c r="AI36" s="672">
        <v>30</v>
      </c>
      <c r="AJ36" s="672">
        <v>22</v>
      </c>
      <c r="AK36" s="672">
        <v>40</v>
      </c>
      <c r="AL36" s="579">
        <f t="shared" si="0"/>
        <v>4.9999999999999982</v>
      </c>
      <c r="AM36" s="673">
        <f t="shared" si="1"/>
        <v>0.77083333333333337</v>
      </c>
      <c r="AN36" s="673">
        <f t="shared" si="2"/>
        <v>0.94444444444444442</v>
      </c>
      <c r="AO36" s="579" t="str" cm="1">
        <f t="array" aca="1" ref="AO36" ca="1">IF(V36="","",IF(SUMPRODUCT((V36=$W$6:$W$3314)*(AG36=$AH$6:$AH$3314)*(AM36=$AN$6:$AN$3314)*(AN36=$AO$6:$AO$3314)*(ROW($W$6:$W$3314)&lt;&gt;ROW(V36))*((Q36=0)*($R$6:$R$3314&gt;0)+(Q36&gt;0)*($R$6:$R$3314=0)))&gt;0,"SALONES UNIDOS",IF(SUMPRODUCT((V36=$W$6:$W$3314)*(AG36=$AH$6:$AH$3314)*((AM36&lt;$AO$6:$AO$3314)*(AN36&gt;$AN$6:$AN$3314))*(ROW($W$6:$W$3314)&lt;&gt;ROW(V36)))&gt;0,"CRUZADO","Sin cruce")))</f>
        <v>Sin cruce</v>
      </c>
      <c r="AP36" s="673" t="str">
        <f t="shared" si="3"/>
        <v>DE2PRINCIPALB</v>
      </c>
      <c r="AQ36" s="673" t="str" cm="1">
        <f t="array" aca="1" ref="AQ36" ca="1">IF(AP36="","",IF(SUMPRODUCT((AP36=$AQ$6:$AQ$3314)*(AG36=$AH$6:$AH$3314)*(AM36=$AN$6:$AN$3314)*(AN36=$AO$6:$AO$3314)*(ROW($AQ$6:$AQ$3314)&lt;&gt;ROW(AP36))*((Q36=0)*($R$6:$R$3314&gt;0)+(Q36&gt;0)*($R$6:$R$3314=0)))&gt;0,"SALONES UNIDOS",IF(SUMPRODUCT((AP36=$AQ$6:$AQ$3314)*(AG36=$AH$6:$AH$3314)*((AM36&lt;$AO$6:$AO$3314)*(AN36&gt;$AN$6:$AN$3314))*(ROW($AQ$6:$AQ$3314)&lt;&gt;ROW(AP36)))&gt;0,"CRUZADO","Sin cruce")))</f>
        <v>Sin cruce</v>
      </c>
    </row>
    <row r="37" spans="1:43" s="883" customFormat="1" ht="43.5">
      <c r="A37" s="883" t="s">
        <v>1889</v>
      </c>
      <c r="B37" s="453" t="s">
        <v>1081</v>
      </c>
      <c r="C37" s="681" t="s">
        <v>1329</v>
      </c>
      <c r="D37" s="681">
        <v>20261</v>
      </c>
      <c r="E37" s="453" t="s">
        <v>23</v>
      </c>
      <c r="F37" s="453" t="s">
        <v>20</v>
      </c>
      <c r="G37" s="453" t="s">
        <v>54</v>
      </c>
      <c r="H37" s="453">
        <v>2</v>
      </c>
      <c r="I37" s="453" t="s">
        <v>16</v>
      </c>
      <c r="J37" s="677" t="s">
        <v>1349</v>
      </c>
      <c r="K37" s="584" t="s">
        <v>1350</v>
      </c>
      <c r="L37" s="579" t="s">
        <v>1101</v>
      </c>
      <c r="M37" s="579" t="s">
        <v>1086</v>
      </c>
      <c r="N37" s="453" t="s">
        <v>731</v>
      </c>
      <c r="O37" s="579">
        <v>3</v>
      </c>
      <c r="P37" s="579">
        <v>2</v>
      </c>
      <c r="Q37" s="675">
        <v>5</v>
      </c>
      <c r="R37" s="579">
        <v>4</v>
      </c>
      <c r="S37" s="676"/>
      <c r="T37" s="579">
        <v>20</v>
      </c>
      <c r="U37" s="579" t="str">
        <f>IF(V37="","",IFERROR(INDEX(Docentes!B:B,MATCH(V37,Docentes!C:C,0)),"NUEVO"))</f>
        <v>NUEVO</v>
      </c>
      <c r="V37" s="683" t="s">
        <v>1037</v>
      </c>
      <c r="W37" s="678" t="s">
        <v>168</v>
      </c>
      <c r="X37" s="579" t="s">
        <v>1182</v>
      </c>
      <c r="Y37" s="579" t="s">
        <v>1089</v>
      </c>
      <c r="Z37" s="579" t="s">
        <v>16</v>
      </c>
      <c r="AA37" s="579" t="s">
        <v>1631</v>
      </c>
      <c r="AB37" s="579" t="s">
        <v>1283</v>
      </c>
      <c r="AC37" s="579" t="s">
        <v>1283</v>
      </c>
      <c r="AD37" s="579" t="s">
        <v>1283</v>
      </c>
      <c r="AE37" s="579" t="s">
        <v>1182</v>
      </c>
      <c r="AF37" s="579" t="str">
        <f t="shared" si="4"/>
        <v>TP</v>
      </c>
      <c r="AG37" s="579">
        <v>5</v>
      </c>
      <c r="AH37" s="579">
        <v>7</v>
      </c>
      <c r="AI37" s="579">
        <v>40</v>
      </c>
      <c r="AJ37" s="579">
        <v>11</v>
      </c>
      <c r="AK37" s="579">
        <v>50</v>
      </c>
      <c r="AL37" s="579">
        <f t="shared" si="0"/>
        <v>4.9999999999999982</v>
      </c>
      <c r="AM37" s="673">
        <f t="shared" si="1"/>
        <v>0.31944444444444448</v>
      </c>
      <c r="AN37" s="673">
        <f t="shared" si="2"/>
        <v>0.49305555555555552</v>
      </c>
      <c r="AO37" s="579" t="str" cm="1">
        <f t="array" aca="1" ref="AO37" ca="1">IF(V37="","",IF(SUMPRODUCT((V37=$W$6:$W$3319)*(AG37=$AH$6:$AH$3319)*(AM37=$AN$6:$AN$3319)*(AN37=$AO$6:$AO$3319)*(ROW($W$6:$W$3319)&lt;&gt;ROW(V37))*((Q37=0)*($R$6:$R$3319&gt;0)+(Q37&gt;0)*($R$6:$R$3319=0)))&gt;0,"SALONES UNIDOS",IF(SUMPRODUCT((V37=$W$6:$W$3319)*(AG37=$AH$6:$AH$3319)*((AM37&lt;$AO$6:$AO$3319)*(AN37&gt;$AN$6:$AN$3319))*(ROW($W$6:$W$3319)&lt;&gt;ROW(V37)))&gt;0,"CRUZADO","Sin cruce")))</f>
        <v>Sin cruce</v>
      </c>
      <c r="AP37" s="673" t="str">
        <f t="shared" si="3"/>
        <v>IC2PRINCIPALA</v>
      </c>
      <c r="AQ37" s="673" t="str" cm="1">
        <f t="array" aca="1" ref="AQ37" ca="1">IF(AP37="","",IF(SUMPRODUCT((AP37=$AQ$6:$AQ$3319)*(AG37=$AH$6:$AH$3319)*(AM37=$AN$6:$AN$3319)*(AN37=$AO$6:$AO$3319)*(ROW($AQ$6:$AQ$3319)&lt;&gt;ROW(AP37))*((Q37=0)*($R$6:$R$3319&gt;0)+(Q37&gt;0)*($R$6:$R$3319=0)))&gt;0,"SALONES UNIDOS",IF(SUMPRODUCT((AP37=$AQ$6:$AQ$3319)*(AG37=$AH$6:$AH$3319)*((AM37&lt;$AO$6:$AO$3319)*(AN37&gt;$AN$6:$AN$3319))*(ROW($AQ$6:$AQ$3319)&lt;&gt;ROW(AP37)))&gt;0,"CRUZADO","Sin cruce")))</f>
        <v>Sin cruce</v>
      </c>
    </row>
    <row r="38" spans="1:43" s="883" customFormat="1" ht="43.5">
      <c r="A38" s="883" t="s">
        <v>1887</v>
      </c>
      <c r="B38" s="453" t="s">
        <v>1081</v>
      </c>
      <c r="C38" s="681" t="s">
        <v>1329</v>
      </c>
      <c r="D38" s="681">
        <v>20261</v>
      </c>
      <c r="E38" s="453" t="s">
        <v>23</v>
      </c>
      <c r="F38" s="453" t="s">
        <v>20</v>
      </c>
      <c r="G38" s="453" t="s">
        <v>54</v>
      </c>
      <c r="H38" s="453">
        <v>2</v>
      </c>
      <c r="I38" s="453" t="s">
        <v>16</v>
      </c>
      <c r="J38" s="677" t="s">
        <v>1349</v>
      </c>
      <c r="K38" s="584" t="s">
        <v>1350</v>
      </c>
      <c r="L38" s="579" t="s">
        <v>1101</v>
      </c>
      <c r="M38" s="579" t="s">
        <v>1086</v>
      </c>
      <c r="N38" s="453" t="s">
        <v>731</v>
      </c>
      <c r="O38" s="579">
        <v>3</v>
      </c>
      <c r="P38" s="579">
        <v>2</v>
      </c>
      <c r="Q38" s="675">
        <v>5</v>
      </c>
      <c r="R38" s="579">
        <v>4</v>
      </c>
      <c r="S38" s="676"/>
      <c r="T38" s="579">
        <v>20</v>
      </c>
      <c r="U38" s="579" t="str">
        <f>IF(V38="","",IFERROR(INDEX(Docentes!B:B,MATCH(V38,Docentes!C:C,0)),"NUEVO"))</f>
        <v>NUEVO</v>
      </c>
      <c r="V38" s="683" t="s">
        <v>1006</v>
      </c>
      <c r="W38" s="678" t="s">
        <v>168</v>
      </c>
      <c r="X38" s="579" t="s">
        <v>1182</v>
      </c>
      <c r="Y38" s="579" t="s">
        <v>1089</v>
      </c>
      <c r="Z38" s="579" t="s">
        <v>16</v>
      </c>
      <c r="AA38" s="579" t="s">
        <v>1631</v>
      </c>
      <c r="AB38" s="579" t="s">
        <v>1283</v>
      </c>
      <c r="AC38" s="579" t="s">
        <v>1283</v>
      </c>
      <c r="AD38" s="579" t="s">
        <v>1283</v>
      </c>
      <c r="AE38" s="579" t="s">
        <v>1182</v>
      </c>
      <c r="AF38" s="579" t="str">
        <f t="shared" si="4"/>
        <v>TP</v>
      </c>
      <c r="AG38" s="579">
        <v>5</v>
      </c>
      <c r="AH38" s="579">
        <v>7</v>
      </c>
      <c r="AI38" s="579">
        <v>40</v>
      </c>
      <c r="AJ38" s="579">
        <v>11</v>
      </c>
      <c r="AK38" s="579">
        <v>50</v>
      </c>
      <c r="AL38" s="579">
        <f t="shared" si="0"/>
        <v>4.9999999999999982</v>
      </c>
      <c r="AM38" s="673">
        <f t="shared" si="1"/>
        <v>0.31944444444444448</v>
      </c>
      <c r="AN38" s="673">
        <f t="shared" si="2"/>
        <v>0.49305555555555552</v>
      </c>
      <c r="AO38" s="579" t="str" cm="1">
        <f t="array" aca="1" ref="AO38" ca="1">IF(V38="","",IF(SUMPRODUCT((V38=$W$6:$W$3314)*(AG38=$AH$6:$AH$3314)*(AM38=$AN$6:$AN$3314)*(AN38=$AO$6:$AO$3314)*(ROW($W$6:$W$3314)&lt;&gt;ROW(V38))*((Q38=0)*($R$6:$R$3314&gt;0)+(Q38&gt;0)*($R$6:$R$3314=0)))&gt;0,"SALONES UNIDOS",IF(SUMPRODUCT((V38=$W$6:$W$3314)*(AG38=$AH$6:$AH$3314)*((AM38&lt;$AO$6:$AO$3314)*(AN38&gt;$AN$6:$AN$3314))*(ROW($W$6:$W$3314)&lt;&gt;ROW(V38)))&gt;0,"CRUZADO","Sin cruce")))</f>
        <v>Sin cruce</v>
      </c>
      <c r="AP38" s="673" t="str">
        <f t="shared" si="3"/>
        <v>IC2PRINCIPALA</v>
      </c>
      <c r="AQ38" s="673" t="str" cm="1">
        <f t="array" aca="1" ref="AQ38" ca="1">IF(AP38="","",IF(SUMPRODUCT((AP38=$AQ$6:$AQ$3314)*(AG38=$AH$6:$AH$3314)*(AM38=$AN$6:$AN$3314)*(AN38=$AO$6:$AO$3314)*(ROW($AQ$6:$AQ$3314)&lt;&gt;ROW(AP38))*((Q38=0)*($R$6:$R$3314&gt;0)+(Q38&gt;0)*($R$6:$R$3314=0)))&gt;0,"SALONES UNIDOS",IF(SUMPRODUCT((AP38=$AQ$6:$AQ$3314)*(AG38=$AH$6:$AH$3314)*((AM38&lt;$AO$6:$AO$3314)*(AN38&gt;$AN$6:$AN$3314))*(ROW($AQ$6:$AQ$3314)&lt;&gt;ROW(AP38)))&gt;0,"CRUZADO","Sin cruce")))</f>
        <v>Sin cruce</v>
      </c>
    </row>
    <row r="39" spans="1:43" ht="43.5">
      <c r="A39" t="s">
        <v>1889</v>
      </c>
      <c r="B39" s="11" t="s">
        <v>1081</v>
      </c>
      <c r="C39" s="875" t="s">
        <v>1396</v>
      </c>
      <c r="D39" s="875">
        <v>20261</v>
      </c>
      <c r="E39" s="875" t="s">
        <v>23</v>
      </c>
      <c r="F39" s="352" t="s">
        <v>20</v>
      </c>
      <c r="G39" s="875" t="s">
        <v>57</v>
      </c>
      <c r="H39" s="875">
        <v>1</v>
      </c>
      <c r="I39" s="875" t="s">
        <v>26</v>
      </c>
      <c r="J39" s="875" t="s">
        <v>1404</v>
      </c>
      <c r="K39" s="874" t="s">
        <v>1131</v>
      </c>
      <c r="L39" s="874" t="s">
        <v>1127</v>
      </c>
      <c r="M39" s="875" t="s">
        <v>1086</v>
      </c>
      <c r="N39" s="875" t="s">
        <v>731</v>
      </c>
      <c r="O39" s="875">
        <v>4</v>
      </c>
      <c r="P39" s="875">
        <v>0</v>
      </c>
      <c r="Q39" s="884">
        <v>4</v>
      </c>
      <c r="R39" s="875">
        <v>4</v>
      </c>
      <c r="S39" s="893" t="s">
        <v>1283</v>
      </c>
      <c r="T39" s="276">
        <v>40</v>
      </c>
      <c r="U39" s="276" t="str">
        <f>IF(V39="","",IFERROR(INDEX(Docentes!B:B,MATCH(V39,Docentes!C:C,0)),"NUEVO"))</f>
        <v>NUEVO</v>
      </c>
      <c r="V39" s="191" t="s">
        <v>638</v>
      </c>
      <c r="W39" s="886" t="s">
        <v>1332</v>
      </c>
      <c r="X39" s="276" t="s">
        <v>1182</v>
      </c>
      <c r="Y39" s="875" t="s">
        <v>1089</v>
      </c>
      <c r="Z39" s="875" t="s">
        <v>41</v>
      </c>
      <c r="AA39" s="875" t="s">
        <v>1639</v>
      </c>
      <c r="AB39" s="875" t="s">
        <v>1283</v>
      </c>
      <c r="AC39" s="276" t="s">
        <v>1283</v>
      </c>
      <c r="AD39" s="875" t="s">
        <v>1283</v>
      </c>
      <c r="AE39" s="875" t="s">
        <v>1182</v>
      </c>
      <c r="AF39" s="276" t="str">
        <f>IF(AND(O39&gt;0,P39&gt;0),"TP",IF(AND(O39&gt;0,P39=0),"T","P"))</f>
        <v>T</v>
      </c>
      <c r="AG39" s="875">
        <v>4</v>
      </c>
      <c r="AH39" s="875">
        <v>11</v>
      </c>
      <c r="AI39" s="875">
        <v>50</v>
      </c>
      <c r="AJ39" s="875">
        <v>15</v>
      </c>
      <c r="AK39" s="875">
        <v>10</v>
      </c>
      <c r="AL39" s="276">
        <f>IF(Q39=0,0,IF(AH39="",Q39,IF(W39="HIBRIDO VIRTUAL",0,((((AJ39/24)+(AK39/1440))-((AH39/24)+(AI39/1440)))*1440/50))))</f>
        <v>4</v>
      </c>
      <c r="AM39" s="878">
        <f>AH39/24+AI39/1440</f>
        <v>0.49305555555555552</v>
      </c>
      <c r="AN39" s="878">
        <f>AJ39/24+AK39/1440</f>
        <v>0.63194444444444442</v>
      </c>
      <c r="AO39" s="276" t="str" cm="1">
        <f t="array" aca="1" ref="AO39" ca="1">IF(V40="","",IF(SUMPRODUCT((V40=$W$6:$W$3314)*(AG39=$AH$6:$AH$3314)*(AM39=$AN$6:$AN$3314)*(AN39=$AO$6:$AO$3314)*(ROW($W$6:$W$3314)&lt;&gt;ROW(V40))*((Q39=0)*($R$6:$R$3314&gt;0)+(Q39&gt;0)*($R$6:$R$3314=0)))&gt;0,"SALONES UNIDOS",IF(SUMPRODUCT((V40=$W$6:$W$3314)*(AG39=$AH$6:$AH$3314)*((AM39&lt;$AO$6:$AO$3314)*(AN39&gt;$AN$6:$AN$3314))*(ROW($W$6:$W$3314)&lt;&gt;ROW(V40)))&gt;0,"CRUZADO","Sin cruce")))</f>
        <v/>
      </c>
      <c r="AP39" s="878" t="str">
        <f>TRIM(CONCATENATE(G39,H39,E39,I39))</f>
        <v>IN1PRINCIPALB</v>
      </c>
      <c r="AQ39" s="878" t="str" cm="1">
        <f t="array" aca="1" ref="AQ39" ca="1">IF(AP39="","",IF(SUMPRODUCT((AP39=$AQ$6:$AQ$3314)*(AG39=$AH$6:$AH$3314)*(AM39=$AN$6:$AN$3314)*(AN39=$AO$6:$AO$3314)*(ROW($AQ$6:$AQ$3314)&lt;&gt;ROW(AP39))*((Q39=0)*($R$6:$R$3314&gt;0)+(Q39&gt;0)*($R$6:$R$3314=0)))&gt;0,"SALONES UNIDOS",IF(SUMPRODUCT((AP39=$AQ$6:$AQ$3314)*(AG39=$AH$6:$AH$3314)*((AM39&lt;$AO$6:$AO$3314)*(AN39&gt;$AN$6:$AN$3314))*(ROW($AQ$6:$AQ$3314)&lt;&gt;ROW(AP39)))&gt;0,"CRUZADO","Sin cruce")))</f>
        <v>Sin cruce</v>
      </c>
    </row>
    <row r="40" spans="1:43" ht="32.25">
      <c r="A40" s="883" t="s">
        <v>1887</v>
      </c>
      <c r="B40" s="674" t="s">
        <v>1081</v>
      </c>
      <c r="C40" s="691" t="s">
        <v>1396</v>
      </c>
      <c r="D40" s="691">
        <v>20261</v>
      </c>
      <c r="E40" s="674" t="s">
        <v>23</v>
      </c>
      <c r="F40" s="674" t="s">
        <v>20</v>
      </c>
      <c r="G40" s="674" t="s">
        <v>57</v>
      </c>
      <c r="H40" s="674">
        <v>1</v>
      </c>
      <c r="I40" s="674" t="s">
        <v>26</v>
      </c>
      <c r="J40" s="697" t="s">
        <v>1404</v>
      </c>
      <c r="K40" s="694" t="s">
        <v>1131</v>
      </c>
      <c r="L40" s="672" t="s">
        <v>1127</v>
      </c>
      <c r="M40" s="672" t="s">
        <v>1086</v>
      </c>
      <c r="N40" s="674" t="s">
        <v>731</v>
      </c>
      <c r="O40" s="579">
        <v>4</v>
      </c>
      <c r="P40" s="579">
        <v>0</v>
      </c>
      <c r="Q40" s="675">
        <v>4</v>
      </c>
      <c r="R40" s="579">
        <v>4</v>
      </c>
      <c r="S40" s="676" t="s">
        <v>1283</v>
      </c>
      <c r="T40" s="579">
        <v>40</v>
      </c>
      <c r="U40" s="579" t="str">
        <f>IF(V40="","",IFERROR(INDEX(Docentes!B:B,MATCH(V40,Docentes!C:C,0)),"NUEVO"))</f>
        <v>NUEVO</v>
      </c>
      <c r="V40" s="683" t="s">
        <v>484</v>
      </c>
      <c r="W40" s="683" t="s">
        <v>1332</v>
      </c>
      <c r="X40" s="672" t="s">
        <v>1182</v>
      </c>
      <c r="Y40" s="672" t="s">
        <v>1089</v>
      </c>
      <c r="Z40" s="672" t="s">
        <v>41</v>
      </c>
      <c r="AA40" s="672" t="s">
        <v>1639</v>
      </c>
      <c r="AB40" s="672" t="s">
        <v>1283</v>
      </c>
      <c r="AC40" s="579" t="s">
        <v>1283</v>
      </c>
      <c r="AD40" s="672" t="s">
        <v>1283</v>
      </c>
      <c r="AE40" s="672" t="s">
        <v>1182</v>
      </c>
      <c r="AF40" s="579" t="str">
        <f t="shared" ref="AF40:AF51" si="5">IF(AND(O40&gt;0,P40&gt;0),"TP",IF(AND(O40&gt;0,P40=0),"T","P"))</f>
        <v>T</v>
      </c>
      <c r="AG40" s="672">
        <v>4</v>
      </c>
      <c r="AH40" s="672">
        <v>11</v>
      </c>
      <c r="AI40" s="672">
        <v>50</v>
      </c>
      <c r="AJ40" s="672">
        <v>15</v>
      </c>
      <c r="AK40" s="672">
        <v>10</v>
      </c>
      <c r="AL40" s="579">
        <f t="shared" ref="AL40:AL51" si="6">IF(Q40=0,0,IF(AH40="",Q40,IF(W40="HIBRIDO VIRTUAL",0,((((AJ40/24)+(AK40/1440))-((AH40/24)+(AI40/1440)))*1440/50))))</f>
        <v>4</v>
      </c>
      <c r="AM40" s="673">
        <f t="shared" ref="AM40:AM51" si="7">AH40/24+AI40/1440</f>
        <v>0.49305555555555552</v>
      </c>
      <c r="AN40" s="673">
        <f t="shared" ref="AN40:AN51" si="8">AJ40/24+AK40/1440</f>
        <v>0.63194444444444442</v>
      </c>
      <c r="AO40" s="579" t="str" cm="1">
        <f t="array" aca="1" ref="AO40" ca="1">IF(V41="","",IF(SUMPRODUCT((V41=$W$6:$W$3314)*(AG40=$AH$6:$AH$3314)*(AM40=$AN$6:$AN$3314)*(AN40=$AO$6:$AO$3314)*(ROW($W$6:$W$3314)&lt;&gt;ROW(V41))*((Q40=0)*($R$6:$R$3314&gt;0)+(Q40&gt;0)*($R$6:$R$3314=0)))&gt;0,"SALONES UNIDOS",IF(SUMPRODUCT((V41=$W$6:$W$3314)*(AG40=$AH$6:$AH$3314)*((AM40&lt;$AO$6:$AO$3314)*(AN40&gt;$AN$6:$AN$3314))*(ROW($W$6:$W$3314)&lt;&gt;ROW(V41)))&gt;0,"CRUZADO","Sin cruce")))</f>
        <v/>
      </c>
      <c r="AP40" s="673" t="str">
        <f t="shared" ref="AP40:AP51" si="9">TRIM(CONCATENATE(G40,H40,E40,I40))</f>
        <v>IN1PRINCIPALB</v>
      </c>
      <c r="AQ40" s="673" t="str" cm="1">
        <f t="array" aca="1" ref="AQ40" ca="1">IF(AP40="","",IF(SUMPRODUCT((AP40=$AQ$6:$AQ$3314)*(AG40=$AH$6:$AH$3314)*(AM40=$AN$6:$AN$3314)*(AN40=$AO$6:$AO$3314)*(ROW($AQ$6:$AQ$3314)&lt;&gt;ROW(AP40))*((Q40=0)*($R$6:$R$3314&gt;0)+(Q40&gt;0)*($R$6:$R$3314=0)))&gt;0,"SALONES UNIDOS",IF(SUMPRODUCT((AP40=$AQ$6:$AQ$3314)*(AG40=$AH$6:$AH$3314)*((AM40&lt;$AO$6:$AO$3314)*(AN40&gt;$AN$6:$AN$3314))*(ROW($AQ$6:$AQ$3314)&lt;&gt;ROW(AP40)))&gt;0,"CRUZADO","Sin cruce")))</f>
        <v>Sin cruce</v>
      </c>
    </row>
    <row r="41" spans="1:43" s="871" customFormat="1" ht="43.5">
      <c r="A41" s="871" t="s">
        <v>1881</v>
      </c>
      <c r="B41" s="352" t="s">
        <v>1081</v>
      </c>
      <c r="C41" s="875" t="s">
        <v>1396</v>
      </c>
      <c r="D41" s="875">
        <v>20261</v>
      </c>
      <c r="E41" s="875" t="s">
        <v>23</v>
      </c>
      <c r="F41" s="352" t="s">
        <v>20</v>
      </c>
      <c r="G41" s="875" t="s">
        <v>57</v>
      </c>
      <c r="H41" s="875">
        <v>1</v>
      </c>
      <c r="I41" s="875" t="s">
        <v>61</v>
      </c>
      <c r="J41" s="875" t="s">
        <v>1400</v>
      </c>
      <c r="K41" s="874" t="s">
        <v>1188</v>
      </c>
      <c r="L41" s="875" t="s">
        <v>1127</v>
      </c>
      <c r="M41" s="875" t="s">
        <v>1086</v>
      </c>
      <c r="N41" s="875" t="s">
        <v>731</v>
      </c>
      <c r="O41" s="875">
        <v>4</v>
      </c>
      <c r="P41" s="875">
        <v>0</v>
      </c>
      <c r="Q41" s="884">
        <v>4</v>
      </c>
      <c r="R41" s="875">
        <v>4</v>
      </c>
      <c r="S41" s="894" t="s">
        <v>1283</v>
      </c>
      <c r="T41" s="275">
        <v>40</v>
      </c>
      <c r="U41" s="276" t="str">
        <f>IF(V41="","",IFERROR(INDEX(Docentes!B:B,MATCH(V41,Docentes!C:C,0)),"NUEVO"))</f>
        <v>NUEVO</v>
      </c>
      <c r="V41" s="40" t="s">
        <v>484</v>
      </c>
      <c r="W41" s="886" t="s">
        <v>1332</v>
      </c>
      <c r="X41" s="276" t="s">
        <v>1182</v>
      </c>
      <c r="Y41" s="875" t="s">
        <v>1089</v>
      </c>
      <c r="Z41" s="875" t="s">
        <v>41</v>
      </c>
      <c r="AA41" s="875" t="s">
        <v>1639</v>
      </c>
      <c r="AB41" s="875"/>
      <c r="AC41" s="276"/>
      <c r="AD41" s="875"/>
      <c r="AE41" s="875" t="s">
        <v>1088</v>
      </c>
      <c r="AF41" s="276" t="str">
        <f t="shared" si="5"/>
        <v>T</v>
      </c>
      <c r="AG41" s="875">
        <v>4</v>
      </c>
      <c r="AH41" s="875">
        <v>7</v>
      </c>
      <c r="AI41" s="875">
        <v>40</v>
      </c>
      <c r="AJ41" s="875">
        <v>11</v>
      </c>
      <c r="AK41" s="875">
        <v>0</v>
      </c>
      <c r="AL41" s="276">
        <f t="shared" si="6"/>
        <v>3.9999999999999987</v>
      </c>
      <c r="AM41" s="878">
        <f t="shared" si="7"/>
        <v>0.31944444444444448</v>
      </c>
      <c r="AN41" s="878">
        <f t="shared" si="8"/>
        <v>0.45833333333333331</v>
      </c>
      <c r="AO41" s="276" t="str" cm="1">
        <f t="array" aca="1" ref="AO41" ca="1">IF(V41="","",IF(SUMPRODUCT((V41=$W$6:$W$3314)*(AG41=$AH$6:$AH$3314)*(AM41=$AN$6:$AN$3314)*(AN41=$AO$6:$AO$3314)*(ROW($W$6:$W$3314)&lt;&gt;ROW(V41))*((Q41=0)*($R$6:$R$3314&gt;0)+(Q41&gt;0)*($R$6:$R$3314=0)))&gt;0,"SALONES UNIDOS",IF(SUMPRODUCT((V41=$W$6:$W$3314)*(AG41=$AH$6:$AH$3314)*((AM41&lt;$AO$6:$AO$3314)*(AN41&gt;$AN$6:$AN$3314))*(ROW($W$6:$W$3314)&lt;&gt;ROW(V41)))&gt;0,"CRUZADO","Sin cruce")))</f>
        <v>Sin cruce</v>
      </c>
      <c r="AP41" s="878" t="str">
        <f t="shared" si="9"/>
        <v>IN1PRINCIPALG</v>
      </c>
      <c r="AQ41" s="878" t="str" cm="1">
        <f t="array" aca="1" ref="AQ41" ca="1">IF(AP41="","",IF(SUMPRODUCT((AP41=$AQ$6:$AQ$3314)*(AG41=$AH$6:$AH$3314)*(AM41=$AN$6:$AN$3314)*(AN41=$AO$6:$AO$3314)*(ROW($AQ$6:$AQ$3314)&lt;&gt;ROW(AP41))*((Q41=0)*($R$6:$R$3314&gt;0)+(Q41&gt;0)*($R$6:$R$3314=0)))&gt;0,"SALONES UNIDOS",IF(SUMPRODUCT((AP41=$AQ$6:$AQ$3314)*(AG41=$AH$6:$AH$3314)*((AM41&lt;$AO$6:$AO$3314)*(AN41&gt;$AN$6:$AN$3314))*(ROW($AQ$6:$AQ$3314)&lt;&gt;ROW(AP41)))&gt;0,"CRUZADO","Sin cruce")))</f>
        <v>Sin cruce</v>
      </c>
    </row>
    <row r="42" spans="1:43" s="883" customFormat="1" ht="43.5">
      <c r="A42" s="883" t="s">
        <v>1887</v>
      </c>
      <c r="B42" s="674" t="s">
        <v>1081</v>
      </c>
      <c r="C42" s="672" t="s">
        <v>1396</v>
      </c>
      <c r="D42" s="672">
        <v>20261</v>
      </c>
      <c r="E42" s="672" t="s">
        <v>23</v>
      </c>
      <c r="F42" s="674" t="s">
        <v>20</v>
      </c>
      <c r="G42" s="672" t="s">
        <v>57</v>
      </c>
      <c r="H42" s="672">
        <v>1</v>
      </c>
      <c r="I42" s="672" t="s">
        <v>61</v>
      </c>
      <c r="J42" s="672" t="s">
        <v>1400</v>
      </c>
      <c r="K42" s="694" t="s">
        <v>1188</v>
      </c>
      <c r="L42" s="672" t="s">
        <v>1127</v>
      </c>
      <c r="M42" s="672" t="s">
        <v>1086</v>
      </c>
      <c r="N42" s="672" t="s">
        <v>731</v>
      </c>
      <c r="O42" s="672">
        <v>4</v>
      </c>
      <c r="P42" s="672">
        <v>0</v>
      </c>
      <c r="Q42" s="684">
        <v>4</v>
      </c>
      <c r="R42" s="672">
        <v>4</v>
      </c>
      <c r="S42" s="686" t="s">
        <v>1283</v>
      </c>
      <c r="T42" s="453">
        <v>40</v>
      </c>
      <c r="U42" s="579" t="str">
        <f>IF(V42="","",IFERROR(INDEX(Docentes!B:B,MATCH(V42,Docentes!C:C,0)),"NUEVO"))</f>
        <v>NUEVO</v>
      </c>
      <c r="V42" s="678" t="s">
        <v>638</v>
      </c>
      <c r="W42" s="671" t="s">
        <v>1332</v>
      </c>
      <c r="X42" s="579" t="s">
        <v>1182</v>
      </c>
      <c r="Y42" s="672" t="s">
        <v>1089</v>
      </c>
      <c r="Z42" s="672" t="s">
        <v>41</v>
      </c>
      <c r="AA42" s="672" t="s">
        <v>1639</v>
      </c>
      <c r="AB42" s="672"/>
      <c r="AC42" s="579"/>
      <c r="AD42" s="672"/>
      <c r="AE42" s="672" t="s">
        <v>1088</v>
      </c>
      <c r="AF42" s="579" t="str">
        <f t="shared" si="5"/>
        <v>T</v>
      </c>
      <c r="AG42" s="672">
        <v>4</v>
      </c>
      <c r="AH42" s="672">
        <v>7</v>
      </c>
      <c r="AI42" s="672">
        <v>40</v>
      </c>
      <c r="AJ42" s="672">
        <v>11</v>
      </c>
      <c r="AK42" s="672">
        <v>0</v>
      </c>
      <c r="AL42" s="579">
        <f t="shared" si="6"/>
        <v>3.9999999999999987</v>
      </c>
      <c r="AM42" s="673">
        <f t="shared" si="7"/>
        <v>0.31944444444444448</v>
      </c>
      <c r="AN42" s="673">
        <f t="shared" si="8"/>
        <v>0.45833333333333331</v>
      </c>
      <c r="AO42" s="579" t="str" cm="1">
        <f t="array" aca="1" ref="AO42" ca="1">IF(V42="","",IF(SUMPRODUCT((V42=$W$6:$W$3314)*(AG42=$AH$6:$AH$3314)*(AM42=$AN$6:$AN$3314)*(AN42=$AO$6:$AO$3314)*(ROW($W$6:$W$3314)&lt;&gt;ROW(V42))*((Q42=0)*($R$6:$R$3314&gt;0)+(Q42&gt;0)*($R$6:$R$3314=0)))&gt;0,"SALONES UNIDOS",IF(SUMPRODUCT((V42=$W$6:$W$3314)*(AG42=$AH$6:$AH$3314)*((AM42&lt;$AO$6:$AO$3314)*(AN42&gt;$AN$6:$AN$3314))*(ROW($W$6:$W$3314)&lt;&gt;ROW(V42)))&gt;0,"CRUZADO","Sin cruce")))</f>
        <v>Sin cruce</v>
      </c>
      <c r="AP42" s="673" t="str">
        <f t="shared" si="9"/>
        <v>IN1PRINCIPALG</v>
      </c>
      <c r="AQ42" s="673" t="str" cm="1">
        <f t="array" aca="1" ref="AQ42" ca="1">IF(AP42="","",IF(SUMPRODUCT((AP42=$AQ$6:$AQ$3314)*(AG42=$AH$6:$AH$3314)*(AM42=$AN$6:$AN$3314)*(AN42=$AO$6:$AO$3314)*(ROW($AQ$6:$AQ$3314)&lt;&gt;ROW(AP42))*((Q42=0)*($R$6:$R$3314&gt;0)+(Q42&gt;0)*($R$6:$R$3314=0)))&gt;0,"SALONES UNIDOS",IF(SUMPRODUCT((AP42=$AQ$6:$AQ$3314)*(AG42=$AH$6:$AH$3314)*((AM42&lt;$AO$6:$AO$3314)*(AN42&gt;$AN$6:$AN$3314))*(ROW($AQ$6:$AQ$3314)&lt;&gt;ROW(AP42)))&gt;0,"CRUZADO","Sin cruce")))</f>
        <v>Sin cruce</v>
      </c>
    </row>
    <row r="43" spans="1:43" ht="32.25">
      <c r="A43" t="s">
        <v>1881</v>
      </c>
      <c r="B43" s="352" t="s">
        <v>1081</v>
      </c>
      <c r="C43" s="875" t="s">
        <v>1438</v>
      </c>
      <c r="D43" s="875">
        <v>20261</v>
      </c>
      <c r="E43" s="352" t="s">
        <v>19</v>
      </c>
      <c r="F43" s="352" t="s">
        <v>20</v>
      </c>
      <c r="G43" s="352" t="s">
        <v>21</v>
      </c>
      <c r="H43" s="352">
        <v>3</v>
      </c>
      <c r="I43" s="352" t="s">
        <v>16</v>
      </c>
      <c r="J43" s="873" t="s">
        <v>1468</v>
      </c>
      <c r="K43" s="874" t="s">
        <v>1469</v>
      </c>
      <c r="L43" s="875" t="s">
        <v>1085</v>
      </c>
      <c r="M43" s="875" t="s">
        <v>1164</v>
      </c>
      <c r="N43" s="352" t="s">
        <v>731</v>
      </c>
      <c r="O43" s="875">
        <v>2</v>
      </c>
      <c r="P43" s="875">
        <v>2</v>
      </c>
      <c r="Q43" s="884">
        <v>4</v>
      </c>
      <c r="R43" s="875">
        <v>3</v>
      </c>
      <c r="S43" s="877"/>
      <c r="T43" s="276">
        <v>36</v>
      </c>
      <c r="U43" s="276" t="str">
        <f>IF(V43="","",IFERROR(INDEX(Docentes!B:B,MATCH(V43,Docentes!C:C,0)),"NUEVO"))</f>
        <v>NUEVO</v>
      </c>
      <c r="V43" s="191" t="s">
        <v>1008</v>
      </c>
      <c r="W43" s="886" t="s">
        <v>168</v>
      </c>
      <c r="X43" s="875" t="s">
        <v>1142</v>
      </c>
      <c r="Y43" s="875" t="s">
        <v>1089</v>
      </c>
      <c r="Z43" s="276" t="s">
        <v>32</v>
      </c>
      <c r="AA43" s="276" t="s">
        <v>1464</v>
      </c>
      <c r="AB43" s="276">
        <v>36</v>
      </c>
      <c r="AC43" s="875"/>
      <c r="AD43" s="276"/>
      <c r="AE43" s="875" t="s">
        <v>1142</v>
      </c>
      <c r="AF43" s="276" t="str">
        <f t="shared" si="5"/>
        <v>TP</v>
      </c>
      <c r="AG43" s="875">
        <v>3</v>
      </c>
      <c r="AH43" s="875">
        <v>16</v>
      </c>
      <c r="AI43" s="875">
        <v>0</v>
      </c>
      <c r="AJ43" s="875">
        <v>19</v>
      </c>
      <c r="AK43" s="875">
        <v>20</v>
      </c>
      <c r="AL43" s="276">
        <f t="shared" si="6"/>
        <v>3.9999999999999987</v>
      </c>
      <c r="AM43" s="878">
        <f t="shared" si="7"/>
        <v>0.66666666666666663</v>
      </c>
      <c r="AN43" s="878">
        <f t="shared" si="8"/>
        <v>0.80555555555555547</v>
      </c>
      <c r="AO43" s="276" t="str" cm="1">
        <f t="array" aca="1" ref="AO43" ca="1">IF(V43="","",IF(SUMPRODUCT((V43=$W$6:$W$3317)*(AG43=$AH$6:$AH$3317)*(AM43=$AN$6:$AN$3317)*(AN43=$AO$6:$AO$3317)*(ROW($W$6:$W$3317)&lt;&gt;ROW(V43))*((Q43=0)*($R$6:$R$3317&gt;0)+(Q43&gt;0)*($R$6:$R$3317=0)))&gt;0,"SALONES UNIDOS",IF(SUMPRODUCT((V43=$W$6:$W$3317)*(AG43=$AH$6:$AH$3317)*((AM43&lt;$AO$6:$AO$3317)*(AN43&gt;$AN$6:$AN$3317))*(ROW($W$6:$W$3317)&lt;&gt;ROW(V43)))&gt;0,"CRUZADO","Sin cruce")))</f>
        <v>Sin cruce</v>
      </c>
      <c r="AP43" s="878" t="str">
        <f t="shared" si="9"/>
        <v>AE3HUAURAA</v>
      </c>
      <c r="AQ43" s="878" t="str" cm="1">
        <f t="array" aca="1" ref="AQ43" ca="1">IF(AP43="","",IF(SUMPRODUCT((AP43=$AQ$6:$AQ$3317)*(AG43=$AH$6:$AH$3317)*(AM43=$AN$6:$AN$3317)*(AN43=$AO$6:$AO$3317)*(ROW($AQ$6:$AQ$3317)&lt;&gt;ROW(AP43))*((Q43=0)*($R$6:$R$3317&gt;0)+(Q43&gt;0)*($R$6:$R$3317=0)))&gt;0,"SALONES UNIDOS",IF(SUMPRODUCT((AP43=$AQ$6:$AQ$3317)*(AG43=$AH$6:$AH$3317)*((AM43&lt;$AO$6:$AO$3317)*(AN43&gt;$AN$6:$AN$3317))*(ROW($AQ$6:$AQ$3317)&lt;&gt;ROW(AP43)))&gt;0,"CRUZADO","Sin cruce")))</f>
        <v>Sin cruce</v>
      </c>
    </row>
    <row r="44" spans="1:43" s="883" customFormat="1" ht="32.25">
      <c r="A44" s="883" t="s">
        <v>1887</v>
      </c>
      <c r="B44" s="674" t="s">
        <v>1081</v>
      </c>
      <c r="C44" s="672" t="s">
        <v>1438</v>
      </c>
      <c r="D44" s="672">
        <v>20261</v>
      </c>
      <c r="E44" s="674" t="s">
        <v>19</v>
      </c>
      <c r="F44" s="674" t="s">
        <v>20</v>
      </c>
      <c r="G44" s="674" t="s">
        <v>21</v>
      </c>
      <c r="H44" s="674">
        <v>3</v>
      </c>
      <c r="I44" s="674" t="s">
        <v>16</v>
      </c>
      <c r="J44" s="697" t="s">
        <v>1468</v>
      </c>
      <c r="K44" s="694" t="s">
        <v>1469</v>
      </c>
      <c r="L44" s="672" t="s">
        <v>1085</v>
      </c>
      <c r="M44" s="672" t="s">
        <v>1164</v>
      </c>
      <c r="N44" s="674" t="s">
        <v>731</v>
      </c>
      <c r="O44" s="672">
        <v>2</v>
      </c>
      <c r="P44" s="672">
        <v>0</v>
      </c>
      <c r="Q44" s="684">
        <v>2</v>
      </c>
      <c r="R44" s="672">
        <v>3</v>
      </c>
      <c r="S44" s="676"/>
      <c r="T44" s="579">
        <v>36</v>
      </c>
      <c r="U44" s="579" t="str">
        <f>IF(V44="","",IFERROR(INDEX(Docentes!B:B,MATCH(V44,Docentes!C:C,0)),"NUEVO"))</f>
        <v>NUEVO</v>
      </c>
      <c r="V44" s="683" t="s">
        <v>1008</v>
      </c>
      <c r="W44" s="671" t="s">
        <v>168</v>
      </c>
      <c r="X44" s="672" t="s">
        <v>1142</v>
      </c>
      <c r="Y44" s="672" t="s">
        <v>1089</v>
      </c>
      <c r="Z44" s="579" t="s">
        <v>32</v>
      </c>
      <c r="AA44" s="579" t="s">
        <v>1464</v>
      </c>
      <c r="AB44" s="579">
        <v>36</v>
      </c>
      <c r="AC44" s="672"/>
      <c r="AD44" s="579"/>
      <c r="AE44" s="672" t="s">
        <v>1142</v>
      </c>
      <c r="AF44" s="579" t="str">
        <f t="shared" si="5"/>
        <v>T</v>
      </c>
      <c r="AG44" s="672">
        <v>1</v>
      </c>
      <c r="AH44" s="672">
        <v>12</v>
      </c>
      <c r="AI44" s="672">
        <v>40</v>
      </c>
      <c r="AJ44" s="672">
        <v>14</v>
      </c>
      <c r="AK44" s="672">
        <v>20</v>
      </c>
      <c r="AL44" s="579">
        <f t="shared" si="6"/>
        <v>1.9999999999999993</v>
      </c>
      <c r="AM44" s="673">
        <f t="shared" si="7"/>
        <v>0.52777777777777779</v>
      </c>
      <c r="AN44" s="673">
        <f t="shared" si="8"/>
        <v>0.59722222222222221</v>
      </c>
      <c r="AO44" s="579" t="str" cm="1">
        <f t="array" aca="1" ref="AO44" ca="1">IF(V44="","",IF(SUMPRODUCT((V44=$W$6:$W$3317)*(AG44=$AH$6:$AH$3317)*(AM44=$AN$6:$AN$3317)*(AN44=$AO$6:$AO$3317)*(ROW($W$6:$W$3317)&lt;&gt;ROW(V44))*((Q44=0)*($R$6:$R$3317&gt;0)+(Q44&gt;0)*($R$6:$R$3317=0)))&gt;0,"SALONES UNIDOS",IF(SUMPRODUCT((V44=$W$6:$W$3317)*(AG44=$AH$6:$AH$3317)*((AM44&lt;$AO$6:$AO$3317)*(AN44&gt;$AN$6:$AN$3317))*(ROW($W$6:$W$3317)&lt;&gt;ROW(V44)))&gt;0,"CRUZADO","Sin cruce")))</f>
        <v>Sin cruce</v>
      </c>
      <c r="AP44" s="673" t="str">
        <f t="shared" si="9"/>
        <v>AE3HUAURAA</v>
      </c>
      <c r="AQ44" s="673" t="str" cm="1">
        <f t="array" aca="1" ref="AQ44" ca="1">IF(AP44="","",IF(SUMPRODUCT((AP44=$AQ$6:$AQ$3317)*(AG44=$AH$6:$AH$3317)*(AM44=$AN$6:$AN$3317)*(AN44=$AO$6:$AO$3317)*(ROW($AQ$6:$AQ$3317)&lt;&gt;ROW(AP44))*((Q44=0)*($R$6:$R$3317&gt;0)+(Q44&gt;0)*($R$6:$R$3317=0)))&gt;0,"SALONES UNIDOS",IF(SUMPRODUCT((AP44=$AQ$6:$AQ$3317)*(AG44=$AH$6:$AH$3317)*((AM44&lt;$AO$6:$AO$3317)*(AN44&gt;$AN$6:$AN$3317))*(ROW($AQ$6:$AQ$3317)&lt;&gt;ROW(AP44)))&gt;0,"CRUZADO","Sin cruce")))</f>
        <v>Sin cruce</v>
      </c>
    </row>
    <row r="45" spans="1:43" s="883" customFormat="1" ht="32.25">
      <c r="A45" s="883" t="s">
        <v>1887</v>
      </c>
      <c r="B45" s="674" t="s">
        <v>1081</v>
      </c>
      <c r="C45" s="672" t="s">
        <v>1438</v>
      </c>
      <c r="D45" s="672">
        <v>20261</v>
      </c>
      <c r="E45" s="674" t="s">
        <v>19</v>
      </c>
      <c r="F45" s="674" t="s">
        <v>20</v>
      </c>
      <c r="G45" s="674" t="s">
        <v>21</v>
      </c>
      <c r="H45" s="674">
        <v>3</v>
      </c>
      <c r="I45" s="674" t="s">
        <v>16</v>
      </c>
      <c r="J45" s="697" t="s">
        <v>1468</v>
      </c>
      <c r="K45" s="694" t="s">
        <v>1469</v>
      </c>
      <c r="L45" s="672" t="s">
        <v>1085</v>
      </c>
      <c r="M45" s="672" t="s">
        <v>1164</v>
      </c>
      <c r="N45" s="674" t="s">
        <v>731</v>
      </c>
      <c r="O45" s="672">
        <v>0</v>
      </c>
      <c r="P45" s="672">
        <v>2</v>
      </c>
      <c r="Q45" s="684">
        <v>2</v>
      </c>
      <c r="R45" s="672">
        <v>3</v>
      </c>
      <c r="S45" s="676"/>
      <c r="T45" s="579">
        <v>36</v>
      </c>
      <c r="U45" s="579" t="str">
        <f>IF(V45="","",IFERROR(INDEX(Docentes!B:B,MATCH(V45,Docentes!C:C,0)),"NUEVO"))</f>
        <v>NUEVO</v>
      </c>
      <c r="V45" s="683" t="s">
        <v>1008</v>
      </c>
      <c r="W45" s="671" t="s">
        <v>168</v>
      </c>
      <c r="X45" s="672" t="s">
        <v>1142</v>
      </c>
      <c r="Y45" s="672" t="s">
        <v>1089</v>
      </c>
      <c r="Z45" s="579" t="s">
        <v>32</v>
      </c>
      <c r="AA45" s="579" t="s">
        <v>1464</v>
      </c>
      <c r="AB45" s="579">
        <v>36</v>
      </c>
      <c r="AC45" s="672"/>
      <c r="AD45" s="579"/>
      <c r="AE45" s="672" t="s">
        <v>1142</v>
      </c>
      <c r="AF45" s="579" t="str">
        <f t="shared" si="5"/>
        <v>P</v>
      </c>
      <c r="AG45" s="672">
        <v>3</v>
      </c>
      <c r="AH45" s="672">
        <v>16</v>
      </c>
      <c r="AI45" s="672">
        <v>0</v>
      </c>
      <c r="AJ45" s="672">
        <v>17</v>
      </c>
      <c r="AK45" s="672">
        <v>40</v>
      </c>
      <c r="AL45" s="579">
        <f t="shared" si="6"/>
        <v>2.0000000000000027</v>
      </c>
      <c r="AM45" s="673">
        <f t="shared" si="7"/>
        <v>0.66666666666666663</v>
      </c>
      <c r="AN45" s="673">
        <f t="shared" si="8"/>
        <v>0.73611111111111116</v>
      </c>
      <c r="AO45" s="579" t="str" cm="1">
        <f t="array" aca="1" ref="AO45" ca="1">IF(V45="","",IF(SUMPRODUCT((V45=$W$6:$W$3317)*(AG45=$AH$6:$AH$3317)*(AM45=$AN$6:$AN$3317)*(AN45=$AO$6:$AO$3317)*(ROW($W$6:$W$3317)&lt;&gt;ROW(V45))*((Q45=0)*($R$6:$R$3317&gt;0)+(Q45&gt;0)*($R$6:$R$3317=0)))&gt;0,"SALONES UNIDOS",IF(SUMPRODUCT((V45=$W$6:$W$3317)*(AG45=$AH$6:$AH$3317)*((AM45&lt;$AO$6:$AO$3317)*(AN45&gt;$AN$6:$AN$3317))*(ROW($W$6:$W$3317)&lt;&gt;ROW(V45)))&gt;0,"CRUZADO","Sin cruce")))</f>
        <v>Sin cruce</v>
      </c>
      <c r="AP45" s="673" t="str">
        <f t="shared" si="9"/>
        <v>AE3HUAURAA</v>
      </c>
      <c r="AQ45" s="673" t="str" cm="1">
        <f t="array" aca="1" ref="AQ45" ca="1">IF(AP45="","",IF(SUMPRODUCT((AP45=$AQ$6:$AQ$3317)*(AG45=$AH$6:$AH$3317)*(AM45=$AN$6:$AN$3317)*(AN45=$AO$6:$AO$3317)*(ROW($AQ$6:$AQ$3317)&lt;&gt;ROW(AP45))*((Q45=0)*($R$6:$R$3317&gt;0)+(Q45&gt;0)*($R$6:$R$3317=0)))&gt;0,"SALONES UNIDOS",IF(SUMPRODUCT((AP45=$AQ$6:$AQ$3317)*(AG45=$AH$6:$AH$3317)*((AM45&lt;$AO$6:$AO$3317)*(AN45&gt;$AN$6:$AN$3317))*(ROW($AQ$6:$AQ$3317)&lt;&gt;ROW(AP45)))&gt;0,"CRUZADO","Sin cruce")))</f>
        <v>Sin cruce</v>
      </c>
    </row>
    <row r="46" spans="1:43" ht="32.25">
      <c r="A46" t="s">
        <v>1881</v>
      </c>
      <c r="B46" s="275" t="s">
        <v>1081</v>
      </c>
      <c r="C46" s="276" t="s">
        <v>777</v>
      </c>
      <c r="D46" s="276">
        <v>201722</v>
      </c>
      <c r="E46" s="275" t="s">
        <v>13</v>
      </c>
      <c r="F46" s="275" t="s">
        <v>20</v>
      </c>
      <c r="G46" s="275" t="s">
        <v>25</v>
      </c>
      <c r="H46" s="275">
        <v>10</v>
      </c>
      <c r="I46" s="275" t="s">
        <v>1172</v>
      </c>
      <c r="J46" s="880">
        <v>20043</v>
      </c>
      <c r="K46" s="881" t="s">
        <v>1890</v>
      </c>
      <c r="L46" s="276" t="s">
        <v>1085</v>
      </c>
      <c r="M46" s="276" t="s">
        <v>1164</v>
      </c>
      <c r="N46" s="275" t="s">
        <v>731</v>
      </c>
      <c r="O46" s="276">
        <v>3</v>
      </c>
      <c r="P46" s="276">
        <v>2</v>
      </c>
      <c r="Q46" s="876">
        <v>5</v>
      </c>
      <c r="R46" s="276">
        <v>4</v>
      </c>
      <c r="S46" s="877"/>
      <c r="T46" s="276">
        <v>15</v>
      </c>
      <c r="U46" s="276" t="str">
        <f>IF(V46="","",IFERROR(INDEX(Docentes!B:B,MATCH(V46,Docentes!C:C,0)),"NUEVO"))</f>
        <v>NUEVO</v>
      </c>
      <c r="V46" s="882" t="s">
        <v>384</v>
      </c>
      <c r="W46" s="895" t="s">
        <v>167</v>
      </c>
      <c r="X46" s="276" t="s">
        <v>1088</v>
      </c>
      <c r="Y46" s="276" t="s">
        <v>1089</v>
      </c>
      <c r="Z46" s="896"/>
      <c r="AA46" s="896"/>
      <c r="AB46" s="896"/>
      <c r="AC46" s="896"/>
      <c r="AD46" s="276"/>
      <c r="AE46" s="276" t="s">
        <v>1088</v>
      </c>
      <c r="AF46" s="276" t="str">
        <f t="shared" si="5"/>
        <v>TP</v>
      </c>
      <c r="AG46" s="275">
        <v>5</v>
      </c>
      <c r="AH46" s="275">
        <v>18</v>
      </c>
      <c r="AI46" s="275">
        <v>30</v>
      </c>
      <c r="AJ46" s="275">
        <v>22</v>
      </c>
      <c r="AK46" s="275">
        <v>40</v>
      </c>
      <c r="AL46" s="276">
        <f t="shared" si="6"/>
        <v>4.9999999999999982</v>
      </c>
      <c r="AM46" s="878">
        <f t="shared" si="7"/>
        <v>0.77083333333333337</v>
      </c>
      <c r="AN46" s="878">
        <f t="shared" si="8"/>
        <v>0.94444444444444442</v>
      </c>
      <c r="AO46" s="276" t="str" cm="1">
        <f t="array" aca="1" ref="AO46" ca="1">IF(V46="","",IF(SUMPRODUCT((V46=$W$6:$W$3317)*(AG46=$AH$6:$AH$3317)*(AM46=$AN$6:$AN$3317)*(AN46=$AO$6:$AO$3317)*(ROW($W$6:$W$3317)&lt;&gt;ROW(V46))*((Q46=0)*($R$6:$R$3317&gt;0)+(Q46&gt;0)*($R$6:$R$3317=0)))&gt;0,"SALONES UNIDOS",IF(SUMPRODUCT((V46=$W$6:$W$3317)*(AG46=$AH$6:$AH$3317)*((AM46&lt;$AO$6:$AO$3317)*(AN46&gt;$AN$6:$AN$3317))*(ROW($W$6:$W$3317)&lt;&gt;ROW(V46)))&gt;0,"CRUZADO","Sin cruce")))</f>
        <v>Sin cruce</v>
      </c>
      <c r="AP46" s="878" t="str">
        <f t="shared" si="9"/>
        <v>CA10FILIALB CEPEA</v>
      </c>
      <c r="AQ46" s="878" t="str" cm="1">
        <f t="array" aca="1" ref="AQ46" ca="1">IF(AP46="","",IF(SUMPRODUCT((AP46=$AQ$6:$AQ$3317)*(AG46=$AH$6:$AH$3317)*(AM46=$AN$6:$AN$3317)*(AN46=$AO$6:$AO$3317)*(ROW($AQ$6:$AQ$3317)&lt;&gt;ROW(AP46))*((Q46=0)*($R$6:$R$3317&gt;0)+(Q46&gt;0)*($R$6:$R$3317=0)))&gt;0,"SALONES UNIDOS",IF(SUMPRODUCT((AP46=$AQ$6:$AQ$3317)*(AG46=$AH$6:$AH$3317)*((AM46&lt;$AO$6:$AO$3317)*(AN46&gt;$AN$6:$AN$3317))*(ROW($AQ$6:$AQ$3317)&lt;&gt;ROW(AP46)))&gt;0,"CRUZADO","Sin cruce")))</f>
        <v>Sin cruce</v>
      </c>
    </row>
    <row r="47" spans="1:43" s="883" customFormat="1" ht="32.25">
      <c r="A47" s="883" t="s">
        <v>1887</v>
      </c>
      <c r="B47" s="453" t="s">
        <v>1081</v>
      </c>
      <c r="C47" s="579" t="s">
        <v>777</v>
      </c>
      <c r="D47" s="579">
        <v>201722</v>
      </c>
      <c r="E47" s="453" t="s">
        <v>13</v>
      </c>
      <c r="F47" s="453" t="s">
        <v>20</v>
      </c>
      <c r="G47" s="453" t="s">
        <v>25</v>
      </c>
      <c r="H47" s="453">
        <v>9</v>
      </c>
      <c r="I47" s="453" t="s">
        <v>1172</v>
      </c>
      <c r="J47" s="677">
        <v>20037</v>
      </c>
      <c r="K47" s="584" t="s">
        <v>1176</v>
      </c>
      <c r="L47" s="579" t="s">
        <v>1085</v>
      </c>
      <c r="M47" s="579" t="s">
        <v>1164</v>
      </c>
      <c r="N47" s="453" t="s">
        <v>731</v>
      </c>
      <c r="O47" s="579">
        <v>3</v>
      </c>
      <c r="P47" s="579">
        <v>2</v>
      </c>
      <c r="Q47" s="675">
        <v>5</v>
      </c>
      <c r="R47" s="579">
        <v>4</v>
      </c>
      <c r="S47" s="676"/>
      <c r="T47" s="579">
        <v>15</v>
      </c>
      <c r="U47" s="579" t="str">
        <f>IF(V47="","",IFERROR(INDEX(Docentes!B:B,MATCH(V47,Docentes!C:C,0)),"NUEVO"))</f>
        <v>NUEVO</v>
      </c>
      <c r="V47" s="678" t="s">
        <v>384</v>
      </c>
      <c r="W47" s="578" t="s">
        <v>167</v>
      </c>
      <c r="X47" s="579" t="s">
        <v>1088</v>
      </c>
      <c r="Y47" s="579" t="s">
        <v>1089</v>
      </c>
      <c r="Z47" s="680"/>
      <c r="AA47" s="680"/>
      <c r="AB47" s="680"/>
      <c r="AC47" s="680"/>
      <c r="AD47" s="579"/>
      <c r="AE47" s="579" t="s">
        <v>1088</v>
      </c>
      <c r="AF47" s="579" t="str">
        <f t="shared" si="5"/>
        <v>TP</v>
      </c>
      <c r="AG47" s="453">
        <v>5</v>
      </c>
      <c r="AH47" s="453">
        <v>18</v>
      </c>
      <c r="AI47" s="453">
        <v>30</v>
      </c>
      <c r="AJ47" s="453">
        <v>22</v>
      </c>
      <c r="AK47" s="453">
        <v>40</v>
      </c>
      <c r="AL47" s="579">
        <f t="shared" si="6"/>
        <v>4.9999999999999982</v>
      </c>
      <c r="AM47" s="673">
        <f t="shared" si="7"/>
        <v>0.77083333333333337</v>
      </c>
      <c r="AN47" s="673">
        <f t="shared" si="8"/>
        <v>0.94444444444444442</v>
      </c>
      <c r="AO47" s="579" t="str" cm="1">
        <f t="array" aca="1" ref="AO47" ca="1">IF(V47="","",IF(SUMPRODUCT((V47=$W$6:$W$3317)*(AG47=$AH$6:$AH$3317)*(AM47=$AN$6:$AN$3317)*(AN47=$AO$6:$AO$3317)*(ROW($W$6:$W$3317)&lt;&gt;ROW(V47))*((Q47=0)*($R$6:$R$3317&gt;0)+(Q47&gt;0)*($R$6:$R$3317=0)))&gt;0,"SALONES UNIDOS",IF(SUMPRODUCT((V47=$W$6:$W$3317)*(AG47=$AH$6:$AH$3317)*((AM47&lt;$AO$6:$AO$3317)*(AN47&gt;$AN$6:$AN$3317))*(ROW($W$6:$W$3317)&lt;&gt;ROW(V47)))&gt;0,"CRUZADO","Sin cruce")))</f>
        <v>Sin cruce</v>
      </c>
      <c r="AP47" s="673" t="str">
        <f t="shared" si="9"/>
        <v>CA9FILIALB CEPEA</v>
      </c>
      <c r="AQ47" s="673" t="str" cm="1">
        <f t="array" aca="1" ref="AQ47" ca="1">IF(AP47="","",IF(SUMPRODUCT((AP47=$AQ$6:$AQ$3317)*(AG47=$AH$6:$AH$3317)*(AM47=$AN$6:$AN$3317)*(AN47=$AO$6:$AO$3317)*(ROW($AQ$6:$AQ$3317)&lt;&gt;ROW(AP47))*((Q47=0)*($R$6:$R$3317&gt;0)+(Q47&gt;0)*($R$6:$R$3317=0)))&gt;0,"SALONES UNIDOS",IF(SUMPRODUCT((AP47=$AQ$6:$AQ$3317)*(AG47=$AH$6:$AH$3317)*((AM47&lt;$AO$6:$AO$3317)*(AN47&gt;$AN$6:$AN$3317))*(ROW($AQ$6:$AQ$3317)&lt;&gt;ROW(AP47)))&gt;0,"CRUZADO","Sin cruce")))</f>
        <v>Sin cruce</v>
      </c>
    </row>
    <row r="48" spans="1:43" ht="32.25">
      <c r="A48" t="s">
        <v>1881</v>
      </c>
      <c r="B48" s="11" t="s">
        <v>1081</v>
      </c>
      <c r="C48" s="31" t="s">
        <v>777</v>
      </c>
      <c r="D48" s="31">
        <v>201722</v>
      </c>
      <c r="E48" s="11" t="s">
        <v>13</v>
      </c>
      <c r="F48" s="11" t="s">
        <v>20</v>
      </c>
      <c r="G48" s="11" t="s">
        <v>25</v>
      </c>
      <c r="H48" s="11">
        <v>10</v>
      </c>
      <c r="I48" s="11" t="s">
        <v>1172</v>
      </c>
      <c r="J48" s="880">
        <v>20044</v>
      </c>
      <c r="K48" s="35" t="s">
        <v>1891</v>
      </c>
      <c r="L48" s="31" t="s">
        <v>1085</v>
      </c>
      <c r="M48" s="31" t="s">
        <v>1164</v>
      </c>
      <c r="N48" s="11" t="s">
        <v>731</v>
      </c>
      <c r="O48" s="31">
        <v>2</v>
      </c>
      <c r="P48" s="31">
        <v>0</v>
      </c>
      <c r="Q48" s="262">
        <v>2</v>
      </c>
      <c r="R48" s="31">
        <v>4</v>
      </c>
      <c r="S48" s="181"/>
      <c r="T48" s="31">
        <v>15</v>
      </c>
      <c r="U48" s="31" t="str">
        <f>IF(V48="","",IFERROR(INDEX(Docentes!B:B,MATCH(V48,Docentes!C:C,0)),"NUEVO"))</f>
        <v>NUEVO</v>
      </c>
      <c r="V48" s="809" t="s">
        <v>530</v>
      </c>
      <c r="W48" s="274" t="s">
        <v>167</v>
      </c>
      <c r="X48" s="31" t="s">
        <v>1088</v>
      </c>
      <c r="Y48" s="31" t="s">
        <v>1089</v>
      </c>
      <c r="Z48" s="898"/>
      <c r="AA48" s="898"/>
      <c r="AB48" s="898"/>
      <c r="AC48" s="898"/>
      <c r="AD48" s="31"/>
      <c r="AE48" s="31" t="s">
        <v>1088</v>
      </c>
      <c r="AF48" s="31" t="str">
        <f t="shared" si="5"/>
        <v>T</v>
      </c>
      <c r="AG48" s="11">
        <v>1</v>
      </c>
      <c r="AH48" s="11">
        <v>18</v>
      </c>
      <c r="AI48" s="11">
        <v>30</v>
      </c>
      <c r="AJ48" s="11">
        <v>20</v>
      </c>
      <c r="AK48" s="11">
        <v>10</v>
      </c>
      <c r="AL48" s="31">
        <f t="shared" si="6"/>
        <v>1.9999999999999993</v>
      </c>
      <c r="AM48" s="792">
        <f t="shared" si="7"/>
        <v>0.77083333333333337</v>
      </c>
      <c r="AN48" s="792">
        <f t="shared" si="8"/>
        <v>0.84027777777777779</v>
      </c>
      <c r="AO48" s="31" t="str" cm="1">
        <f t="array" aca="1" ref="AO48" ca="1">IF(V48="","",IF(SUMPRODUCT((V48=$W$6:$W$3317)*(AG48=$AH$6:$AH$3317)*(AM48=$AN$6:$AN$3317)*(AN48=$AO$6:$AO$3317)*(ROW($W$6:$W$3317)&lt;&gt;ROW(V48))*((Q48=0)*($R$6:$R$3317&gt;0)+(Q48&gt;0)*($R$6:$R$3317=0)))&gt;0,"SALONES UNIDOS",IF(SUMPRODUCT((V48=$W$6:$W$3317)*(AG48=$AH$6:$AH$3317)*((AM48&lt;$AO$6:$AO$3317)*(AN48&gt;$AN$6:$AN$3317))*(ROW($W$6:$W$3317)&lt;&gt;ROW(V48)))&gt;0,"CRUZADO","Sin cruce")))</f>
        <v>Sin cruce</v>
      </c>
      <c r="AP48" s="792" t="str">
        <f t="shared" si="9"/>
        <v>CA10FILIALB CEPEA</v>
      </c>
      <c r="AQ48" s="792" t="str" cm="1">
        <f t="array" aca="1" ref="AQ48" ca="1">IF(AP48="","",IF(SUMPRODUCT((AP48=$AQ$6:$AQ$3317)*(AG48=$AH$6:$AH$3317)*(AM48=$AN$6:$AN$3317)*(AN48=$AO$6:$AO$3317)*(ROW($AQ$6:$AQ$3317)&lt;&gt;ROW(AP48))*((Q48=0)*($R$6:$R$3317&gt;0)+(Q48&gt;0)*($R$6:$R$3317=0)))&gt;0,"SALONES UNIDOS",IF(SUMPRODUCT((AP48=$AQ$6:$AQ$3317)*(AG48=$AH$6:$AH$3317)*((AM48&lt;$AO$6:$AO$3317)*(AN48&gt;$AN$6:$AN$3317))*(ROW($AQ$6:$AQ$3317)&lt;&gt;ROW(AP48)))&gt;0,"CRUZADO","Sin cruce")))</f>
        <v>Sin cruce</v>
      </c>
    </row>
    <row r="49" spans="1:43" ht="32.25">
      <c r="A49" t="s">
        <v>1881</v>
      </c>
      <c r="B49" s="11" t="s">
        <v>1081</v>
      </c>
      <c r="C49" s="31" t="s">
        <v>777</v>
      </c>
      <c r="D49" s="31">
        <v>201722</v>
      </c>
      <c r="E49" s="11" t="s">
        <v>13</v>
      </c>
      <c r="F49" s="11" t="s">
        <v>20</v>
      </c>
      <c r="G49" s="11" t="s">
        <v>25</v>
      </c>
      <c r="H49" s="11">
        <v>10</v>
      </c>
      <c r="I49" s="11" t="s">
        <v>1172</v>
      </c>
      <c r="J49" s="880">
        <v>20044</v>
      </c>
      <c r="K49" s="35" t="s">
        <v>1891</v>
      </c>
      <c r="L49" s="31" t="s">
        <v>1085</v>
      </c>
      <c r="M49" s="31" t="s">
        <v>1164</v>
      </c>
      <c r="N49" s="11" t="s">
        <v>731</v>
      </c>
      <c r="O49" s="31">
        <v>1</v>
      </c>
      <c r="P49" s="31">
        <v>2</v>
      </c>
      <c r="Q49" s="262">
        <v>3</v>
      </c>
      <c r="R49" s="31">
        <v>4</v>
      </c>
      <c r="S49" s="181"/>
      <c r="T49" s="31">
        <v>15</v>
      </c>
      <c r="U49" s="31" t="str">
        <f>IF(V49="","",IFERROR(INDEX(Docentes!B:B,MATCH(V49,Docentes!C:C,0)),"NUEVO"))</f>
        <v>NUEVO</v>
      </c>
      <c r="V49" s="809" t="s">
        <v>530</v>
      </c>
      <c r="W49" s="274" t="s">
        <v>167</v>
      </c>
      <c r="X49" s="31" t="s">
        <v>1088</v>
      </c>
      <c r="Y49" s="31" t="s">
        <v>1089</v>
      </c>
      <c r="Z49" s="898"/>
      <c r="AA49" s="898"/>
      <c r="AB49" s="898"/>
      <c r="AC49" s="898"/>
      <c r="AD49" s="31"/>
      <c r="AE49" s="31" t="s">
        <v>1088</v>
      </c>
      <c r="AF49" s="31" t="str">
        <f t="shared" si="5"/>
        <v>TP</v>
      </c>
      <c r="AG49" s="11">
        <v>3</v>
      </c>
      <c r="AH49" s="11">
        <v>18</v>
      </c>
      <c r="AI49" s="11">
        <v>30</v>
      </c>
      <c r="AJ49" s="11">
        <v>21</v>
      </c>
      <c r="AK49" s="11">
        <v>0</v>
      </c>
      <c r="AL49" s="31">
        <f t="shared" si="6"/>
        <v>2.9999999999999987</v>
      </c>
      <c r="AM49" s="792">
        <f t="shared" si="7"/>
        <v>0.77083333333333337</v>
      </c>
      <c r="AN49" s="792">
        <f t="shared" si="8"/>
        <v>0.875</v>
      </c>
      <c r="AO49" s="31" t="str" cm="1">
        <f t="array" aca="1" ref="AO49" ca="1">IF(V49="","",IF(SUMPRODUCT((V49=$W$6:$W$3317)*(AG49=$AH$6:$AH$3317)*(AM49=$AN$6:$AN$3317)*(AN49=$AO$6:$AO$3317)*(ROW($W$6:$W$3317)&lt;&gt;ROW(V49))*((Q49=0)*($R$6:$R$3317&gt;0)+(Q49&gt;0)*($R$6:$R$3317=0)))&gt;0,"SALONES UNIDOS",IF(SUMPRODUCT((V49=$W$6:$W$3317)*(AG49=$AH$6:$AH$3317)*((AM49&lt;$AO$6:$AO$3317)*(AN49&gt;$AN$6:$AN$3317))*(ROW($W$6:$W$3317)&lt;&gt;ROW(V49)))&gt;0,"CRUZADO","Sin cruce")))</f>
        <v>Sin cruce</v>
      </c>
      <c r="AP49" s="792" t="str">
        <f t="shared" si="9"/>
        <v>CA10FILIALB CEPEA</v>
      </c>
      <c r="AQ49" s="792" t="str" cm="1">
        <f t="array" aca="1" ref="AQ49" ca="1">IF(AP49="","",IF(SUMPRODUCT((AP49=$AQ$6:$AQ$3317)*(AG49=$AH$6:$AH$3317)*(AM49=$AN$6:$AN$3317)*(AN49=$AO$6:$AO$3317)*(ROW($AQ$6:$AQ$3317)&lt;&gt;ROW(AP49))*((Q49=0)*($R$6:$R$3317&gt;0)+(Q49&gt;0)*($R$6:$R$3317=0)))&gt;0,"SALONES UNIDOS",IF(SUMPRODUCT((AP49=$AQ$6:$AQ$3317)*(AG49=$AH$6:$AH$3317)*((AM49&lt;$AO$6:$AO$3317)*(AN49&gt;$AN$6:$AN$3317))*(ROW($AQ$6:$AQ$3317)&lt;&gt;ROW(AP49)))&gt;0,"CRUZADO","Sin cruce")))</f>
        <v>Sin cruce</v>
      </c>
    </row>
    <row r="50" spans="1:43" ht="32.25">
      <c r="A50" t="s">
        <v>1892</v>
      </c>
      <c r="B50" s="453" t="s">
        <v>1081</v>
      </c>
      <c r="C50" s="579" t="s">
        <v>777</v>
      </c>
      <c r="D50" s="579">
        <v>201722</v>
      </c>
      <c r="E50" s="453" t="s">
        <v>13</v>
      </c>
      <c r="F50" s="453" t="s">
        <v>20</v>
      </c>
      <c r="G50" s="453" t="s">
        <v>25</v>
      </c>
      <c r="H50" s="453">
        <v>8</v>
      </c>
      <c r="I50" s="453" t="s">
        <v>1172</v>
      </c>
      <c r="J50" s="677">
        <v>20031</v>
      </c>
      <c r="K50" s="584" t="s">
        <v>1177</v>
      </c>
      <c r="L50" s="579" t="s">
        <v>1085</v>
      </c>
      <c r="M50" s="579" t="s">
        <v>1164</v>
      </c>
      <c r="N50" s="453" t="s">
        <v>731</v>
      </c>
      <c r="O50" s="579">
        <v>2</v>
      </c>
      <c r="P50" s="579">
        <v>0</v>
      </c>
      <c r="Q50" s="675">
        <v>2</v>
      </c>
      <c r="R50" s="579">
        <v>4</v>
      </c>
      <c r="S50" s="676"/>
      <c r="T50" s="579">
        <v>15</v>
      </c>
      <c r="U50" s="579" t="str">
        <f>IF(V50="","",IFERROR(INDEX(Docentes!B:B,MATCH(V50,Docentes!C:C,0)),"NUEVO"))</f>
        <v>NUEVO</v>
      </c>
      <c r="V50" s="678" t="s">
        <v>530</v>
      </c>
      <c r="W50" s="578" t="s">
        <v>167</v>
      </c>
      <c r="X50" s="579" t="s">
        <v>1088</v>
      </c>
      <c r="Y50" s="579" t="s">
        <v>1089</v>
      </c>
      <c r="Z50" s="680"/>
      <c r="AA50" s="680"/>
      <c r="AB50" s="680"/>
      <c r="AC50" s="680"/>
      <c r="AD50" s="579"/>
      <c r="AE50" s="579" t="s">
        <v>1088</v>
      </c>
      <c r="AF50" s="579" t="str">
        <f t="shared" si="5"/>
        <v>T</v>
      </c>
      <c r="AG50" s="453">
        <v>1</v>
      </c>
      <c r="AH50" s="453">
        <v>18</v>
      </c>
      <c r="AI50" s="453">
        <v>30</v>
      </c>
      <c r="AJ50" s="453">
        <v>20</v>
      </c>
      <c r="AK50" s="453">
        <v>10</v>
      </c>
      <c r="AL50" s="579">
        <f t="shared" si="6"/>
        <v>1.9999999999999993</v>
      </c>
      <c r="AM50" s="673">
        <f t="shared" si="7"/>
        <v>0.77083333333333337</v>
      </c>
      <c r="AN50" s="673">
        <f t="shared" si="8"/>
        <v>0.84027777777777779</v>
      </c>
      <c r="AO50" s="579" t="str" cm="1">
        <f t="array" aca="1" ref="AO50" ca="1">IF(V50="","",IF(SUMPRODUCT((V50=$W$6:$W$3317)*(AG50=$AH$6:$AH$3317)*(AM50=$AN$6:$AN$3317)*(AN50=$AO$6:$AO$3317)*(ROW($W$6:$W$3317)&lt;&gt;ROW(V50))*((Q50=0)*($R$6:$R$3317&gt;0)+(Q50&gt;0)*($R$6:$R$3317=0)))&gt;0,"SALONES UNIDOS",IF(SUMPRODUCT((V50=$W$6:$W$3317)*(AG50=$AH$6:$AH$3317)*((AM50&lt;$AO$6:$AO$3317)*(AN50&gt;$AN$6:$AN$3317))*(ROW($W$6:$W$3317)&lt;&gt;ROW(V50)))&gt;0,"CRUZADO","Sin cruce")))</f>
        <v>Sin cruce</v>
      </c>
      <c r="AP50" s="673" t="str">
        <f t="shared" si="9"/>
        <v>CA8FILIALB CEPEA</v>
      </c>
      <c r="AQ50" s="673" t="str" cm="1">
        <f t="array" aca="1" ref="AQ50" ca="1">IF(AP50="","",IF(SUMPRODUCT((AP50=$AQ$6:$AQ$3317)*(AG50=$AH$6:$AH$3317)*(AM50=$AN$6:$AN$3317)*(AN50=$AO$6:$AO$3317)*(ROW($AQ$6:$AQ$3317)&lt;&gt;ROW(AP50))*((Q50=0)*($R$6:$R$3317&gt;0)+(Q50&gt;0)*($R$6:$R$3317=0)))&gt;0,"SALONES UNIDOS",IF(SUMPRODUCT((AP50=$AQ$6:$AQ$3317)*(AG50=$AH$6:$AH$3317)*((AM50&lt;$AO$6:$AO$3317)*(AN50&gt;$AN$6:$AN$3317))*(ROW($AQ$6:$AQ$3317)&lt;&gt;ROW(AP50)))&gt;0,"CRUZADO","Sin cruce")))</f>
        <v>Sin cruce</v>
      </c>
    </row>
    <row r="51" spans="1:43" ht="32.25">
      <c r="A51" t="s">
        <v>1892</v>
      </c>
      <c r="B51" s="453" t="s">
        <v>1081</v>
      </c>
      <c r="C51" s="579" t="s">
        <v>777</v>
      </c>
      <c r="D51" s="579">
        <v>201722</v>
      </c>
      <c r="E51" s="453" t="s">
        <v>13</v>
      </c>
      <c r="F51" s="453" t="s">
        <v>20</v>
      </c>
      <c r="G51" s="453" t="s">
        <v>25</v>
      </c>
      <c r="H51" s="453">
        <v>8</v>
      </c>
      <c r="I51" s="453" t="s">
        <v>1172</v>
      </c>
      <c r="J51" s="677">
        <v>20031</v>
      </c>
      <c r="K51" s="584" t="s">
        <v>1177</v>
      </c>
      <c r="L51" s="579" t="s">
        <v>1085</v>
      </c>
      <c r="M51" s="579" t="s">
        <v>1164</v>
      </c>
      <c r="N51" s="453" t="s">
        <v>731</v>
      </c>
      <c r="O51" s="579">
        <v>1</v>
      </c>
      <c r="P51" s="579">
        <v>2</v>
      </c>
      <c r="Q51" s="675">
        <v>3</v>
      </c>
      <c r="R51" s="579">
        <v>4</v>
      </c>
      <c r="S51" s="676"/>
      <c r="T51" s="579">
        <v>15</v>
      </c>
      <c r="U51" s="579" t="str">
        <f>IF(V51="","",IFERROR(INDEX(Docentes!B:B,MATCH(V51,Docentes!C:C,0)),"NUEVO"))</f>
        <v>NUEVO</v>
      </c>
      <c r="V51" s="678" t="s">
        <v>530</v>
      </c>
      <c r="W51" s="578" t="s">
        <v>167</v>
      </c>
      <c r="X51" s="579" t="s">
        <v>1088</v>
      </c>
      <c r="Y51" s="579" t="s">
        <v>1089</v>
      </c>
      <c r="Z51" s="680"/>
      <c r="AA51" s="680"/>
      <c r="AB51" s="680"/>
      <c r="AC51" s="680"/>
      <c r="AD51" s="579"/>
      <c r="AE51" s="579" t="s">
        <v>1088</v>
      </c>
      <c r="AF51" s="579" t="str">
        <f t="shared" si="5"/>
        <v>TP</v>
      </c>
      <c r="AG51" s="453">
        <v>3</v>
      </c>
      <c r="AH51" s="453">
        <v>18</v>
      </c>
      <c r="AI51" s="453">
        <v>30</v>
      </c>
      <c r="AJ51" s="453">
        <v>21</v>
      </c>
      <c r="AK51" s="453">
        <v>0</v>
      </c>
      <c r="AL51" s="579">
        <f t="shared" si="6"/>
        <v>2.9999999999999987</v>
      </c>
      <c r="AM51" s="673">
        <f t="shared" si="7"/>
        <v>0.77083333333333337</v>
      </c>
      <c r="AN51" s="673">
        <f t="shared" si="8"/>
        <v>0.875</v>
      </c>
      <c r="AO51" s="579" t="str" cm="1">
        <f t="array" aca="1" ref="AO51" ca="1">IF(V51="","",IF(SUMPRODUCT((V51=$W$6:$W$3317)*(AG51=$AH$6:$AH$3317)*(AM51=$AN$6:$AN$3317)*(AN51=$AO$6:$AO$3317)*(ROW($W$6:$W$3317)&lt;&gt;ROW(V51))*((Q51=0)*($R$6:$R$3317&gt;0)+(Q51&gt;0)*($R$6:$R$3317=0)))&gt;0,"SALONES UNIDOS",IF(SUMPRODUCT((V51=$W$6:$W$3317)*(AG51=$AH$6:$AH$3317)*((AM51&lt;$AO$6:$AO$3317)*(AN51&gt;$AN$6:$AN$3317))*(ROW($W$6:$W$3317)&lt;&gt;ROW(V51)))&gt;0,"CRUZADO","Sin cruce")))</f>
        <v>Sin cruce</v>
      </c>
      <c r="AP51" s="673" t="str">
        <f t="shared" si="9"/>
        <v>CA8FILIALB CEPEA</v>
      </c>
      <c r="AQ51" s="673" t="str" cm="1">
        <f t="array" aca="1" ref="AQ51" ca="1">IF(AP51="","",IF(SUMPRODUCT((AP51=$AQ$6:$AQ$3317)*(AG51=$AH$6:$AH$3317)*(AM51=$AN$6:$AN$3317)*(AN51=$AO$6:$AO$3317)*(ROW($AQ$6:$AQ$3317)&lt;&gt;ROW(AP51))*((Q51=0)*($R$6:$R$3317&gt;0)+(Q51&gt;0)*($R$6:$R$3317=0)))&gt;0,"SALONES UNIDOS",IF(SUMPRODUCT((AP51=$AQ$6:$AQ$3317)*(AG51=$AH$6:$AH$3317)*((AM51&lt;$AO$6:$AO$3317)*(AN51&gt;$AN$6:$AN$3317))*(ROW($AQ$6:$AQ$3317)&lt;&gt;ROW(AP51)))&gt;0,"CRUZADO","Sin cruce")))</f>
        <v>Sin cruce</v>
      </c>
    </row>
  </sheetData>
  <conditionalFormatting sqref="V2">
    <cfRule type="cellIs" dxfId="672" priority="83" operator="equal">
      <formula>"CONVOCATORIA CONCURSO 2026-1"</formula>
    </cfRule>
  </conditionalFormatting>
  <conditionalFormatting sqref="AO2">
    <cfRule type="cellIs" dxfId="671" priority="84" operator="equal">
      <formula>"CRUZADO"</formula>
    </cfRule>
  </conditionalFormatting>
  <conditionalFormatting sqref="AL3:AL4 Q29:Q30 AL27 AL29:AL30 AL33 Q33 Q35 AL35 AL37 AL39">
    <cfRule type="expression" dxfId="670" priority="82">
      <formula>$R3&lt;&gt;$AM3</formula>
    </cfRule>
  </conditionalFormatting>
  <conditionalFormatting sqref="AO3:AQ4 AO27:AQ27 AO29:AQ30 AO33:AQ33 AO35:AQ35 AO37:AQ37">
    <cfRule type="containsText" dxfId="669" priority="81" operator="containsText" text="CRUZADO">
      <formula>NOT(ISERROR(SEARCH("CRUZADO",AO3)))</formula>
    </cfRule>
  </conditionalFormatting>
  <conditionalFormatting sqref="AL5:AL6">
    <cfRule type="expression" dxfId="668" priority="80">
      <formula>$R5&lt;&gt;$AM5</formula>
    </cfRule>
  </conditionalFormatting>
  <conditionalFormatting sqref="AO5:AQ6">
    <cfRule type="containsText" dxfId="667" priority="79" operator="containsText" text="CRUZADO">
      <formula>NOT(ISERROR(SEARCH("CRUZADO",AO5)))</formula>
    </cfRule>
  </conditionalFormatting>
  <conditionalFormatting sqref="AL7:AL8">
    <cfRule type="expression" dxfId="666" priority="78">
      <formula>$R7&lt;&gt;$AM7</formula>
    </cfRule>
  </conditionalFormatting>
  <conditionalFormatting sqref="AO7:AQ8">
    <cfRule type="containsText" dxfId="665" priority="77" operator="containsText" text="CRUZADO">
      <formula>NOT(ISERROR(SEARCH("CRUZADO",AO7)))</formula>
    </cfRule>
  </conditionalFormatting>
  <conditionalFormatting sqref="AL9:AL10">
    <cfRule type="expression" dxfId="664" priority="76">
      <formula>$R9&lt;&gt;$AM9</formula>
    </cfRule>
  </conditionalFormatting>
  <conditionalFormatting sqref="AO9:AQ10">
    <cfRule type="containsText" dxfId="663" priority="75" operator="containsText" text="CRUZADO">
      <formula>NOT(ISERROR(SEARCH("CRUZADO",AO9)))</formula>
    </cfRule>
  </conditionalFormatting>
  <conditionalFormatting sqref="AL11:AL12">
    <cfRule type="expression" dxfId="662" priority="74">
      <formula>$R11&lt;&gt;$AM11</formula>
    </cfRule>
  </conditionalFormatting>
  <conditionalFormatting sqref="AO11:AQ12">
    <cfRule type="containsText" dxfId="661" priority="73" operator="containsText" text="CRUZADO">
      <formula>NOT(ISERROR(SEARCH("CRUZADO",AO11)))</formula>
    </cfRule>
  </conditionalFormatting>
  <conditionalFormatting sqref="AL13:AL14">
    <cfRule type="expression" dxfId="660" priority="72">
      <formula>$R13&lt;&gt;$AM13</formula>
    </cfRule>
  </conditionalFormatting>
  <conditionalFormatting sqref="AO13:AQ14">
    <cfRule type="containsText" dxfId="659" priority="71" operator="containsText" text="CRUZADO">
      <formula>NOT(ISERROR(SEARCH("CRUZADO",AO13)))</formula>
    </cfRule>
  </conditionalFormatting>
  <conditionalFormatting sqref="AL15">
    <cfRule type="expression" dxfId="658" priority="70">
      <formula>$R15&lt;&gt;$AM15</formula>
    </cfRule>
  </conditionalFormatting>
  <conditionalFormatting sqref="AO15:AQ15">
    <cfRule type="containsText" dxfId="657" priority="69" operator="containsText" text="CRUZADO">
      <formula>NOT(ISERROR(SEARCH("CRUZADO",AO15)))</formula>
    </cfRule>
  </conditionalFormatting>
  <conditionalFormatting sqref="AL16">
    <cfRule type="expression" dxfId="656" priority="68">
      <formula>$R16&lt;&gt;$AM16</formula>
    </cfRule>
  </conditionalFormatting>
  <conditionalFormatting sqref="AO16:AQ16">
    <cfRule type="containsText" dxfId="655" priority="67" operator="containsText" text="CRUZADO">
      <formula>NOT(ISERROR(SEARCH("CRUZADO",AO16)))</formula>
    </cfRule>
  </conditionalFormatting>
  <conditionalFormatting sqref="AL17">
    <cfRule type="expression" dxfId="654" priority="62">
      <formula>$R17&lt;&gt;$AM17</formula>
    </cfRule>
  </conditionalFormatting>
  <conditionalFormatting sqref="AO17:AQ17">
    <cfRule type="containsText" dxfId="653" priority="61" operator="containsText" text="CRUZADO">
      <formula>NOT(ISERROR(SEARCH("CRUZADO",AO17)))</formula>
    </cfRule>
  </conditionalFormatting>
  <conditionalFormatting sqref="AL18">
    <cfRule type="expression" dxfId="652" priority="60">
      <formula>$R18&lt;&gt;$AM18</formula>
    </cfRule>
  </conditionalFormatting>
  <conditionalFormatting sqref="AO18:AQ18">
    <cfRule type="containsText" dxfId="651" priority="59" operator="containsText" text="CRUZADO">
      <formula>NOT(ISERROR(SEARCH("CRUZADO",AO18)))</formula>
    </cfRule>
  </conditionalFormatting>
  <conditionalFormatting sqref="AL19">
    <cfRule type="expression" dxfId="650" priority="58">
      <formula>$R19&lt;&gt;$AM19</formula>
    </cfRule>
  </conditionalFormatting>
  <conditionalFormatting sqref="AO19:AQ19">
    <cfRule type="containsText" dxfId="649" priority="57" operator="containsText" text="CRUZADO">
      <formula>NOT(ISERROR(SEARCH("CRUZADO",AO19)))</formula>
    </cfRule>
  </conditionalFormatting>
  <conditionalFormatting sqref="AL20">
    <cfRule type="expression" dxfId="648" priority="56">
      <formula>$R20&lt;&gt;$AM20</formula>
    </cfRule>
  </conditionalFormatting>
  <conditionalFormatting sqref="AO20:AQ20">
    <cfRule type="containsText" dxfId="647" priority="55" operator="containsText" text="CRUZADO">
      <formula>NOT(ISERROR(SEARCH("CRUZADO",AO20)))</formula>
    </cfRule>
  </conditionalFormatting>
  <conditionalFormatting sqref="AL21">
    <cfRule type="expression" dxfId="646" priority="54">
      <formula>$R21&lt;&gt;$AM21</formula>
    </cfRule>
  </conditionalFormatting>
  <conditionalFormatting sqref="AO21:AQ21">
    <cfRule type="containsText" dxfId="645" priority="53" operator="containsText" text="CRUZADO">
      <formula>NOT(ISERROR(SEARCH("CRUZADO",AO21)))</formula>
    </cfRule>
  </conditionalFormatting>
  <conditionalFormatting sqref="AL22">
    <cfRule type="expression" dxfId="644" priority="52">
      <formula>$R22&lt;&gt;$AM22</formula>
    </cfRule>
  </conditionalFormatting>
  <conditionalFormatting sqref="AO22:AQ22">
    <cfRule type="containsText" dxfId="643" priority="51" operator="containsText" text="CRUZADO">
      <formula>NOT(ISERROR(SEARCH("CRUZADO",AO22)))</formula>
    </cfRule>
  </conditionalFormatting>
  <conditionalFormatting sqref="AK23:AL23">
    <cfRule type="expression" dxfId="642" priority="50">
      <formula>$R23&lt;&gt;$AM23</formula>
    </cfRule>
  </conditionalFormatting>
  <conditionalFormatting sqref="Q23">
    <cfRule type="expression" dxfId="641" priority="48">
      <formula>$R23&lt;&gt;$AM23</formula>
    </cfRule>
  </conditionalFormatting>
  <conditionalFormatting sqref="AO23:AQ23">
    <cfRule type="containsText" dxfId="640" priority="49" operator="containsText" text="CRUZADO">
      <formula>NOT(ISERROR(SEARCH("CRUZADO",AO23)))</formula>
    </cfRule>
  </conditionalFormatting>
  <conditionalFormatting sqref="AK24:AL24">
    <cfRule type="expression" dxfId="639" priority="47">
      <formula>$R24&lt;&gt;$AM24</formula>
    </cfRule>
  </conditionalFormatting>
  <conditionalFormatting sqref="Q24">
    <cfRule type="expression" dxfId="638" priority="45">
      <formula>$R24&lt;&gt;$AM24</formula>
    </cfRule>
  </conditionalFormatting>
  <conditionalFormatting sqref="AO24:AQ24">
    <cfRule type="containsText" dxfId="637" priority="46" operator="containsText" text="CRUZADO">
      <formula>NOT(ISERROR(SEARCH("CRUZADO",AO24)))</formula>
    </cfRule>
  </conditionalFormatting>
  <conditionalFormatting sqref="AL25">
    <cfRule type="expression" dxfId="636" priority="44">
      <formula>$R25&lt;&gt;$AM25</formula>
    </cfRule>
  </conditionalFormatting>
  <conditionalFormatting sqref="Q25">
    <cfRule type="expression" dxfId="635" priority="42">
      <formula>$R25&lt;&gt;$AM25</formula>
    </cfRule>
  </conditionalFormatting>
  <conditionalFormatting sqref="AO25:AQ25">
    <cfRule type="containsText" dxfId="634" priority="43" operator="containsText" text="CRUZADO">
      <formula>NOT(ISERROR(SEARCH("CRUZADO",AO25)))</formula>
    </cfRule>
  </conditionalFormatting>
  <conditionalFormatting sqref="AL26">
    <cfRule type="expression" dxfId="633" priority="41">
      <formula>$R26&lt;&gt;$AM26</formula>
    </cfRule>
  </conditionalFormatting>
  <conditionalFormatting sqref="Q26">
    <cfRule type="expression" dxfId="632" priority="39">
      <formula>$R26&lt;&gt;$AM26</formula>
    </cfRule>
  </conditionalFormatting>
  <conditionalFormatting sqref="AO26:AQ26">
    <cfRule type="containsText" dxfId="631" priority="40" operator="containsText" text="CRUZADO">
      <formula>NOT(ISERROR(SEARCH("CRUZADO",AO26)))</formula>
    </cfRule>
  </conditionalFormatting>
  <conditionalFormatting sqref="AL28">
    <cfRule type="expression" dxfId="630" priority="36">
      <formula>$R28&lt;&gt;$AM28</formula>
    </cfRule>
  </conditionalFormatting>
  <conditionalFormatting sqref="AO28:AQ28">
    <cfRule type="containsText" dxfId="629" priority="35" operator="containsText" text="CRUZADO">
      <formula>NOT(ISERROR(SEARCH("CRUZADO",AO28)))</formula>
    </cfRule>
  </conditionalFormatting>
  <conditionalFormatting sqref="Q31:Q32 AL31:AL32">
    <cfRule type="expression" dxfId="628" priority="34">
      <formula>$R31&lt;&gt;$AM31</formula>
    </cfRule>
  </conditionalFormatting>
  <conditionalFormatting sqref="AO31:AQ32">
    <cfRule type="containsText" dxfId="627" priority="33" operator="containsText" text="CRUZADO">
      <formula>NOT(ISERROR(SEARCH("CRUZADO",AO31)))</formula>
    </cfRule>
  </conditionalFormatting>
  <conditionalFormatting sqref="Q34 AL34">
    <cfRule type="expression" dxfId="626" priority="32">
      <formula>$R34&lt;&gt;$AM34</formula>
    </cfRule>
  </conditionalFormatting>
  <conditionalFormatting sqref="AO34:AQ34">
    <cfRule type="containsText" dxfId="625" priority="31" operator="containsText" text="CRUZADO">
      <formula>NOT(ISERROR(SEARCH("CRUZADO",AO34)))</formula>
    </cfRule>
  </conditionalFormatting>
  <conditionalFormatting sqref="Q36 AL36">
    <cfRule type="expression" dxfId="624" priority="30">
      <formula>$R36&lt;&gt;$AM36</formula>
    </cfRule>
  </conditionalFormatting>
  <conditionalFormatting sqref="AO36:AQ36">
    <cfRule type="containsText" dxfId="623" priority="29" operator="containsText" text="CRUZADO">
      <formula>NOT(ISERROR(SEARCH("CRUZADO",AO36)))</formula>
    </cfRule>
  </conditionalFormatting>
  <conditionalFormatting sqref="AL38">
    <cfRule type="expression" dxfId="622" priority="28">
      <formula>$R38&lt;&gt;$AM38</formula>
    </cfRule>
  </conditionalFormatting>
  <conditionalFormatting sqref="AO38:AQ38">
    <cfRule type="containsText" dxfId="621" priority="27" operator="containsText" text="CRUZADO">
      <formula>NOT(ISERROR(SEARCH("CRUZADO",AO38)))</formula>
    </cfRule>
  </conditionalFormatting>
  <conditionalFormatting sqref="V39">
    <cfRule type="cellIs" dxfId="620" priority="25" operator="equal">
      <formula>"CONVOCATORIA CONCURSO 2026-1"</formula>
    </cfRule>
  </conditionalFormatting>
  <conditionalFormatting sqref="AO39:AQ39">
    <cfRule type="containsText" dxfId="619" priority="24" operator="containsText" text="CRUZADO">
      <formula>NOT(ISERROR(SEARCH("CRUZADO",AO39)))</formula>
    </cfRule>
  </conditionalFormatting>
  <conditionalFormatting sqref="V41">
    <cfRule type="cellIs" dxfId="618" priority="22" operator="equal">
      <formula>"CONVOCATORIA CONCURSO 2026-1"</formula>
    </cfRule>
  </conditionalFormatting>
  <conditionalFormatting sqref="AL41">
    <cfRule type="expression" dxfId="617" priority="20">
      <formula>$R41&lt;&gt;$AM41</formula>
    </cfRule>
  </conditionalFormatting>
  <conditionalFormatting sqref="AO41:AQ41">
    <cfRule type="containsText" dxfId="616" priority="18" operator="containsText" text="CRUZADO">
      <formula>NOT(ISERROR(SEARCH("CRUZADO",AO41)))</formula>
    </cfRule>
  </conditionalFormatting>
  <conditionalFormatting sqref="V42">
    <cfRule type="cellIs" dxfId="615" priority="16" operator="equal">
      <formula>"CONVOCATORIA CONCURSO 2026-1"</formula>
    </cfRule>
  </conditionalFormatting>
  <conditionalFormatting sqref="AL42">
    <cfRule type="expression" dxfId="614" priority="17">
      <formula>$R42&lt;&gt;$AM42</formula>
    </cfRule>
  </conditionalFormatting>
  <conditionalFormatting sqref="AO42:AQ42">
    <cfRule type="containsText" dxfId="613" priority="15" operator="containsText" text="CRUZADO">
      <formula>NOT(ISERROR(SEARCH("CRUZADO",AO42)))</formula>
    </cfRule>
  </conditionalFormatting>
  <conditionalFormatting sqref="Q40 AL40">
    <cfRule type="expression" dxfId="612" priority="14">
      <formula>$R40&lt;&gt;$AM40</formula>
    </cfRule>
  </conditionalFormatting>
  <conditionalFormatting sqref="AO40:AQ40">
    <cfRule type="containsText" dxfId="611" priority="13" operator="containsText" text="CRUZADO">
      <formula>NOT(ISERROR(SEARCH("CRUZADO",AO40)))</formula>
    </cfRule>
  </conditionalFormatting>
  <conditionalFormatting sqref="AL43">
    <cfRule type="expression" dxfId="610" priority="12">
      <formula>$R43&lt;&gt;$AM43</formula>
    </cfRule>
  </conditionalFormatting>
  <conditionalFormatting sqref="AO43:AQ43">
    <cfRule type="containsText" dxfId="609" priority="11" operator="containsText" text="CRUZADO">
      <formula>NOT(ISERROR(SEARCH("CRUZADO",AO43)))</formula>
    </cfRule>
  </conditionalFormatting>
  <conditionalFormatting sqref="AL44:AL45">
    <cfRule type="expression" dxfId="608" priority="10">
      <formula>$R44&lt;&gt;$AM44</formula>
    </cfRule>
  </conditionalFormatting>
  <conditionalFormatting sqref="AO44:AQ45">
    <cfRule type="containsText" dxfId="607" priority="9" operator="containsText" text="CRUZADO">
      <formula>NOT(ISERROR(SEARCH("CRUZADO",AO44)))</formula>
    </cfRule>
  </conditionalFormatting>
  <conditionalFormatting sqref="AL46">
    <cfRule type="expression" dxfId="606" priority="8">
      <formula>$R46&lt;&gt;$AM46</formula>
    </cfRule>
  </conditionalFormatting>
  <conditionalFormatting sqref="AO46:AQ46">
    <cfRule type="containsText" dxfId="605" priority="7" operator="containsText" text="CRUZADO">
      <formula>NOT(ISERROR(SEARCH("CRUZADO",AO46)))</formula>
    </cfRule>
  </conditionalFormatting>
  <conditionalFormatting sqref="AL47">
    <cfRule type="expression" dxfId="604" priority="6">
      <formula>$R47&lt;&gt;$AM47</formula>
    </cfRule>
  </conditionalFormatting>
  <conditionalFormatting sqref="AO47:AQ47">
    <cfRule type="containsText" dxfId="603" priority="5" operator="containsText" text="CRUZADO">
      <formula>NOT(ISERROR(SEARCH("CRUZADO",AO47)))</formula>
    </cfRule>
  </conditionalFormatting>
  <conditionalFormatting sqref="AL48:AL49">
    <cfRule type="expression" dxfId="602" priority="4">
      <formula>$R48&lt;&gt;$AM48</formula>
    </cfRule>
  </conditionalFormatting>
  <conditionalFormatting sqref="AO48:AQ49">
    <cfRule type="containsText" dxfId="601" priority="3" operator="containsText" text="CRUZADO">
      <formula>NOT(ISERROR(SEARCH("CRUZADO",AO48)))</formula>
    </cfRule>
  </conditionalFormatting>
  <conditionalFormatting sqref="AL50:AL51">
    <cfRule type="expression" dxfId="600" priority="2">
      <formula>$R50&lt;&gt;$AM50</formula>
    </cfRule>
  </conditionalFormatting>
  <conditionalFormatting sqref="AO50:AQ51">
    <cfRule type="containsText" dxfId="599" priority="1" operator="containsText" text="CRUZADO">
      <formula>NOT(ISERROR(SEARCH("CRUZADO",AO50)))</formula>
    </cfRule>
  </conditionalFormatting>
  <dataValidations count="1">
    <dataValidation allowBlank="1" showInputMessage="1" showErrorMessage="1" sqref="AL2" xr:uid="{1109141F-3944-4C64-93C2-732BE51050DA}"/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93D70-0937-4CC7-B225-BA2906037AE8}">
  <dimension ref="B3:AR38"/>
  <sheetViews>
    <sheetView workbookViewId="0">
      <pane ySplit="3" topLeftCell="H4" activePane="bottomLeft" state="frozen"/>
      <selection pane="bottomLeft" activeCell="AG8" sqref="AG8"/>
    </sheetView>
  </sheetViews>
  <sheetFormatPr defaultRowHeight="15"/>
  <cols>
    <col min="1" max="1" width="1.28515625" customWidth="1"/>
    <col min="2" max="2" width="19.140625" customWidth="1"/>
    <col min="20" max="20" width="3.85546875" customWidth="1"/>
    <col min="23" max="23" width="35.140625" customWidth="1"/>
  </cols>
  <sheetData>
    <row r="3" spans="2:44" ht="78.75">
      <c r="C3" s="23" t="s">
        <v>3</v>
      </c>
      <c r="D3" s="433" t="s">
        <v>4</v>
      </c>
      <c r="E3" s="23" t="s">
        <v>5</v>
      </c>
      <c r="F3" s="23" t="s">
        <v>6</v>
      </c>
      <c r="G3" s="23" t="s">
        <v>1051</v>
      </c>
      <c r="H3" s="23" t="s">
        <v>8</v>
      </c>
      <c r="I3" s="74" t="s">
        <v>9</v>
      </c>
      <c r="J3" s="178" t="s">
        <v>10</v>
      </c>
      <c r="K3" s="329" t="s">
        <v>1052</v>
      </c>
      <c r="L3" s="702" t="s">
        <v>1053</v>
      </c>
      <c r="M3" s="669" t="s">
        <v>1054</v>
      </c>
      <c r="N3" s="670" t="s">
        <v>1055</v>
      </c>
      <c r="O3" s="670" t="s">
        <v>1056</v>
      </c>
      <c r="P3" s="73" t="s">
        <v>1057</v>
      </c>
      <c r="Q3" s="73" t="s">
        <v>1058</v>
      </c>
      <c r="R3" s="73" t="s">
        <v>1059</v>
      </c>
      <c r="S3" s="261" t="s">
        <v>1060</v>
      </c>
      <c r="T3" s="2"/>
      <c r="U3" s="263" t="s">
        <v>1061</v>
      </c>
      <c r="V3" s="38" t="s">
        <v>801</v>
      </c>
      <c r="W3" s="263" t="s">
        <v>1062</v>
      </c>
      <c r="X3" s="33" t="s">
        <v>1063</v>
      </c>
      <c r="Y3" s="33" t="s">
        <v>1064</v>
      </c>
      <c r="Z3" s="33" t="s">
        <v>1065</v>
      </c>
      <c r="AA3" s="23" t="s">
        <v>1066</v>
      </c>
      <c r="AB3" s="23" t="s">
        <v>1067</v>
      </c>
      <c r="AC3" s="23" t="s">
        <v>1068</v>
      </c>
      <c r="AD3" s="182" t="s">
        <v>1069</v>
      </c>
      <c r="AE3" s="23" t="s">
        <v>1070</v>
      </c>
      <c r="AF3" s="24" t="s">
        <v>1071</v>
      </c>
      <c r="AG3" s="23" t="s">
        <v>1055</v>
      </c>
      <c r="AH3" s="23" t="s">
        <v>1072</v>
      </c>
      <c r="AI3" s="23" t="s">
        <v>1073</v>
      </c>
      <c r="AJ3" s="23" t="s">
        <v>1074</v>
      </c>
      <c r="AK3" s="23" t="s">
        <v>1075</v>
      </c>
      <c r="AL3" s="23" t="s">
        <v>1076</v>
      </c>
      <c r="AM3" s="23" t="s">
        <v>1077</v>
      </c>
      <c r="AN3" s="23" t="s">
        <v>1073</v>
      </c>
      <c r="AO3" s="23" t="s">
        <v>1075</v>
      </c>
      <c r="AP3" s="199" t="s">
        <v>1078</v>
      </c>
      <c r="AQ3" s="23" t="s">
        <v>1079</v>
      </c>
      <c r="AR3" s="690" t="s">
        <v>1080</v>
      </c>
    </row>
    <row r="4" spans="2:44" ht="32.25">
      <c r="B4" t="s">
        <v>1889</v>
      </c>
      <c r="C4" s="11" t="s">
        <v>1081</v>
      </c>
      <c r="D4" s="194" t="s">
        <v>1506</v>
      </c>
      <c r="E4" s="194">
        <v>20261</v>
      </c>
      <c r="F4" s="11" t="s">
        <v>23</v>
      </c>
      <c r="G4" s="11" t="s">
        <v>20</v>
      </c>
      <c r="H4" s="11" t="s">
        <v>21</v>
      </c>
      <c r="I4" s="11">
        <v>4</v>
      </c>
      <c r="J4" s="11" t="s">
        <v>1342</v>
      </c>
      <c r="K4" s="803" t="s">
        <v>1515</v>
      </c>
      <c r="L4" s="35" t="s">
        <v>1148</v>
      </c>
      <c r="M4" s="31" t="s">
        <v>1085</v>
      </c>
      <c r="N4" s="31" t="s">
        <v>1164</v>
      </c>
      <c r="O4" s="11" t="s">
        <v>731</v>
      </c>
      <c r="P4" s="31">
        <v>0</v>
      </c>
      <c r="Q4" s="31">
        <v>2</v>
      </c>
      <c r="R4" s="262">
        <v>2</v>
      </c>
      <c r="S4" s="31">
        <v>3</v>
      </c>
      <c r="T4" s="181"/>
      <c r="U4" s="31">
        <v>11</v>
      </c>
      <c r="V4" s="31">
        <f>IF(W4="","",IFERROR(INDEX(Docentes!C:C,MATCH(W4,Docentes!D:D,0)),"NUEVO"))</f>
        <v>74176001</v>
      </c>
      <c r="W4" s="809" t="s">
        <v>532</v>
      </c>
      <c r="X4" s="274" t="s">
        <v>168</v>
      </c>
      <c r="Y4" s="31" t="s">
        <v>1242</v>
      </c>
      <c r="Z4" s="789" t="s">
        <v>1089</v>
      </c>
      <c r="AA4" s="31" t="s">
        <v>16</v>
      </c>
      <c r="AB4" s="31" t="s">
        <v>1516</v>
      </c>
      <c r="AC4" s="31"/>
      <c r="AD4" s="31"/>
      <c r="AE4" s="31"/>
      <c r="AF4" s="31" t="s">
        <v>1242</v>
      </c>
      <c r="AG4" s="31" t="str">
        <f t="shared" ref="AG4:AG23" si="0">IF(AND(P4&gt;0,Q4&gt;0),"TP",IF(AND(P4&gt;0,Q4=0),"T","P"))</f>
        <v>P</v>
      </c>
      <c r="AH4" s="31">
        <v>4</v>
      </c>
      <c r="AI4" s="31">
        <v>8</v>
      </c>
      <c r="AJ4" s="31">
        <v>30</v>
      </c>
      <c r="AK4" s="31">
        <v>10</v>
      </c>
      <c r="AL4" s="31">
        <v>10</v>
      </c>
      <c r="AM4" s="31">
        <f t="shared" ref="AM4:AM23" si="1">IF(R4=0,0,IF(AI4="",R4,IF(X4="HIBRIDO VIRTUAL",0,((((AK4/24)+(AL4/1440))-((AI4/24)+(AJ4/1440)))*1440/50))))</f>
        <v>2.0000000000000009</v>
      </c>
      <c r="AN4" s="792">
        <f t="shared" ref="AN4:AN23" si="2">AI4/24+AJ4/1440</f>
        <v>0.35416666666666663</v>
      </c>
      <c r="AO4" s="792">
        <f t="shared" ref="AO4:AO23" si="3">AK4/24+AL4/1440</f>
        <v>0.4236111111111111</v>
      </c>
      <c r="AP4" s="31" t="str" cm="1">
        <f t="array" ref="AP4">IF(W4="","",IF(SUMPRODUCT((W4=$W$6:$W$3317)*(AH4=$AH$6:$AH$3317)*(AN4=$AN$6:$AN$3317)*(AO4=$AO$6:$AO$3317)*(ROW($W$6:$W$3317)&lt;&gt;ROW(W4))*((R4=0)*($R$6:$R$3317&gt;0)+(R4&gt;0)*($R$6:$R$3317=0)))&gt;0,"SALONES UNIDOS",IF(SUMPRODUCT((W4=$W$6:$W$3317)*(AH4=$AH$6:$AH$3317)*((AN4&lt;$AO$6:$AO$3317)*(AO4&gt;$AN$6:$AN$3317))*(ROW($W$6:$W$3317)&lt;&gt;ROW(W4)))&gt;0,"CRUZADO","Sin cruce")))</f>
        <v>CRUZADO</v>
      </c>
      <c r="AQ4" s="792" t="str">
        <f t="shared" ref="AQ4:AQ23" si="4">TRIM(CONCATENATE(H4,I4,F4,J4))</f>
        <v>AE4PRINCIPALA1</v>
      </c>
      <c r="AR4" s="792" t="str" cm="1">
        <f t="array" ref="AR4">IF(AQ4="","",IF(SUMPRODUCT((AQ4=$AQ$6:$AQ$3317)*(AH4=$AH$6:$AH$3317)*(AN4=$AN$6:$AN$3317)*(AO4=$AO$6:$AO$3317)*(ROW($AQ$6:$AQ$3317)&lt;&gt;ROW(AQ4))*((R4=0)*($R$6:$R$3317&gt;0)+(R4&gt;0)*($R$6:$R$3317=0)))&gt;0,"SALONES UNIDOS",IF(SUMPRODUCT((AQ4=$AQ$6:$AQ$3317)*(AH4=$AH$6:$AH$3317)*((AN4&lt;$AO$6:$AO$3317)*(AO4&gt;$AN$6:$AN$3317))*(ROW($AQ$6:$AQ$3317)&lt;&gt;ROW(AQ4)))&gt;0,"CRUZADO","Sin cruce")))</f>
        <v>CRUZADO</v>
      </c>
    </row>
    <row r="5" spans="2:44" ht="32.25">
      <c r="B5" t="s">
        <v>1889</v>
      </c>
      <c r="C5" s="11" t="s">
        <v>1081</v>
      </c>
      <c r="D5" s="194" t="s">
        <v>1506</v>
      </c>
      <c r="E5" s="194">
        <v>20261</v>
      </c>
      <c r="F5" s="11" t="s">
        <v>23</v>
      </c>
      <c r="G5" s="11" t="s">
        <v>20</v>
      </c>
      <c r="H5" s="11" t="s">
        <v>21</v>
      </c>
      <c r="I5" s="11">
        <v>4</v>
      </c>
      <c r="J5" s="11" t="s">
        <v>1343</v>
      </c>
      <c r="K5" s="803" t="s">
        <v>1515</v>
      </c>
      <c r="L5" s="35" t="s">
        <v>1148</v>
      </c>
      <c r="M5" s="31" t="s">
        <v>1085</v>
      </c>
      <c r="N5" s="31" t="s">
        <v>1164</v>
      </c>
      <c r="O5" s="11" t="s">
        <v>731</v>
      </c>
      <c r="P5" s="31">
        <v>0</v>
      </c>
      <c r="Q5" s="31">
        <v>2</v>
      </c>
      <c r="R5" s="262">
        <v>2</v>
      </c>
      <c r="S5" s="31">
        <v>3</v>
      </c>
      <c r="T5" s="181"/>
      <c r="U5" s="31">
        <v>11</v>
      </c>
      <c r="V5" s="31">
        <f>IF(W5="","",IFERROR(INDEX(Docentes!C:C,MATCH(W5,Docentes!D:D,0)),"NUEVO"))</f>
        <v>74176001</v>
      </c>
      <c r="W5" s="809" t="s">
        <v>532</v>
      </c>
      <c r="X5" s="274" t="s">
        <v>168</v>
      </c>
      <c r="Y5" s="31" t="s">
        <v>1242</v>
      </c>
      <c r="Z5" s="789" t="s">
        <v>1089</v>
      </c>
      <c r="AA5" s="31" t="s">
        <v>16</v>
      </c>
      <c r="AB5" s="31" t="s">
        <v>1516</v>
      </c>
      <c r="AC5" s="31"/>
      <c r="AD5" s="31"/>
      <c r="AE5" s="31"/>
      <c r="AF5" s="31" t="s">
        <v>1242</v>
      </c>
      <c r="AG5" s="31" t="str">
        <f t="shared" si="0"/>
        <v>P</v>
      </c>
      <c r="AH5" s="31">
        <v>4</v>
      </c>
      <c r="AI5" s="31">
        <v>10</v>
      </c>
      <c r="AJ5" s="31">
        <v>10</v>
      </c>
      <c r="AK5" s="31">
        <v>11</v>
      </c>
      <c r="AL5" s="31">
        <v>50</v>
      </c>
      <c r="AM5" s="31">
        <f t="shared" si="1"/>
        <v>1.9999999999999993</v>
      </c>
      <c r="AN5" s="792">
        <f t="shared" si="2"/>
        <v>0.4236111111111111</v>
      </c>
      <c r="AO5" s="792">
        <f t="shared" si="3"/>
        <v>0.49305555555555552</v>
      </c>
      <c r="AP5" s="31" t="str" cm="1">
        <f t="array" ref="AP5">IF(W5="","",IF(SUMPRODUCT((W5=$W$6:$W$3317)*(AH5=$AH$6:$AH$3317)*(AN5=$AN$6:$AN$3317)*(AO5=$AO$6:$AO$3317)*(ROW($W$6:$W$3317)&lt;&gt;ROW(W5))*((R5=0)*($R$6:$R$3317&gt;0)+(R5&gt;0)*($R$6:$R$3317=0)))&gt;0,"SALONES UNIDOS",IF(SUMPRODUCT((W5=$W$6:$W$3317)*(AH5=$AH$6:$AH$3317)*((AN5&lt;$AO$6:$AO$3317)*(AO5&gt;$AN$6:$AN$3317))*(ROW($W$6:$W$3317)&lt;&gt;ROW(W5)))&gt;0,"CRUZADO","Sin cruce")))</f>
        <v>CRUZADO</v>
      </c>
      <c r="AQ5" s="792" t="str">
        <f t="shared" si="4"/>
        <v>AE4PRINCIPALA2</v>
      </c>
      <c r="AR5" s="792" t="str" cm="1">
        <f t="array" ref="AR5">IF(AQ5="","",IF(SUMPRODUCT((AQ5=$AQ$6:$AQ$3317)*(AH5=$AH$6:$AH$3317)*(AN5=$AN$6:$AN$3317)*(AO5=$AO$6:$AO$3317)*(ROW($AQ$6:$AQ$3317)&lt;&gt;ROW(AQ5))*((R5=0)*($R$6:$R$3317&gt;0)+(R5&gt;0)*($R$6:$R$3317=0)))&gt;0,"SALONES UNIDOS",IF(SUMPRODUCT((AQ5=$AQ$6:$AQ$3317)*(AH5=$AH$6:$AH$3317)*((AN5&lt;$AO$6:$AO$3317)*(AO5&gt;$AN$6:$AN$3317))*(ROW($AQ$6:$AQ$3317)&lt;&gt;ROW(AQ5)))&gt;0,"CRUZADO","Sin cruce")))</f>
        <v>CRUZADO</v>
      </c>
    </row>
    <row r="6" spans="2:44" s="958" customFormat="1" ht="32.25">
      <c r="B6" s="958" t="s">
        <v>1893</v>
      </c>
      <c r="C6" s="525" t="s">
        <v>1081</v>
      </c>
      <c r="D6" s="959" t="s">
        <v>1506</v>
      </c>
      <c r="E6" s="959">
        <v>20261</v>
      </c>
      <c r="F6" s="525" t="s">
        <v>23</v>
      </c>
      <c r="G6" s="525" t="s">
        <v>20</v>
      </c>
      <c r="H6" s="525" t="s">
        <v>21</v>
      </c>
      <c r="I6" s="525">
        <v>4</v>
      </c>
      <c r="J6" s="525" t="s">
        <v>1342</v>
      </c>
      <c r="K6" s="960" t="s">
        <v>1515</v>
      </c>
      <c r="L6" s="553" t="s">
        <v>1148</v>
      </c>
      <c r="M6" s="529" t="s">
        <v>1085</v>
      </c>
      <c r="N6" s="529" t="s">
        <v>1164</v>
      </c>
      <c r="O6" s="525" t="s">
        <v>731</v>
      </c>
      <c r="P6" s="529">
        <v>0</v>
      </c>
      <c r="Q6" s="529">
        <v>2</v>
      </c>
      <c r="R6" s="961">
        <v>2</v>
      </c>
      <c r="S6" s="529">
        <v>3</v>
      </c>
      <c r="T6" s="962"/>
      <c r="U6" s="529">
        <v>11</v>
      </c>
      <c r="V6" s="529">
        <f>IF(W6="","",IFERROR(INDEX(Docentes!C:C,MATCH(W6,Docentes!D:D,0)),"NUEVO"))</f>
        <v>74176001</v>
      </c>
      <c r="W6" s="980" t="s">
        <v>532</v>
      </c>
      <c r="X6" s="528" t="s">
        <v>168</v>
      </c>
      <c r="Y6" s="529" t="s">
        <v>1242</v>
      </c>
      <c r="Z6" s="966" t="s">
        <v>1089</v>
      </c>
      <c r="AA6" s="529" t="s">
        <v>16</v>
      </c>
      <c r="AB6" s="529"/>
      <c r="AC6" s="529"/>
      <c r="AD6" s="529" t="s">
        <v>1894</v>
      </c>
      <c r="AE6" s="529"/>
      <c r="AF6" s="529" t="s">
        <v>1242</v>
      </c>
      <c r="AG6" s="529" t="str">
        <f t="shared" si="0"/>
        <v>P</v>
      </c>
      <c r="AH6" s="529">
        <v>4</v>
      </c>
      <c r="AI6" s="529">
        <v>8</v>
      </c>
      <c r="AJ6" s="529">
        <v>30</v>
      </c>
      <c r="AK6" s="529">
        <v>10</v>
      </c>
      <c r="AL6" s="529">
        <v>10</v>
      </c>
      <c r="AM6" s="529">
        <f t="shared" si="1"/>
        <v>2.0000000000000009</v>
      </c>
      <c r="AN6" s="964">
        <f t="shared" si="2"/>
        <v>0.35416666666666663</v>
      </c>
      <c r="AO6" s="964">
        <f t="shared" si="3"/>
        <v>0.4236111111111111</v>
      </c>
      <c r="AP6" s="529" t="str" cm="1">
        <f t="array" ref="AP6">IF(W6="","",IF(SUMPRODUCT((W6=$W$6:$W$3317)*(AH6=$AH$6:$AH$3317)*(AN6=$AN$6:$AN$3317)*(AO6=$AO$6:$AO$3317)*(ROW($W$6:$W$3317)&lt;&gt;ROW(W6))*((R6=0)*($R$6:$R$3317&gt;0)+(R6&gt;0)*($R$6:$R$3317=0)))&gt;0,"SALONES UNIDOS",IF(SUMPRODUCT((W6=$W$6:$W$3317)*(AH6=$AH$6:$AH$3317)*((AN6&lt;$AO$6:$AO$3317)*(AO6&gt;$AN$6:$AN$3317))*(ROW($W$6:$W$3317)&lt;&gt;ROW(W6)))&gt;0,"CRUZADO","Sin cruce")))</f>
        <v>Sin cruce</v>
      </c>
      <c r="AQ6" s="964" t="str">
        <f t="shared" si="4"/>
        <v>AE4PRINCIPALA1</v>
      </c>
      <c r="AR6" s="964" t="str" cm="1">
        <f t="array" ref="AR6">IF(AQ6="","",IF(SUMPRODUCT((AQ6=$AQ$6:$AQ$3317)*(AH6=$AH$6:$AH$3317)*(AN6=$AN$6:$AN$3317)*(AO6=$AO$6:$AO$3317)*(ROW($AQ$6:$AQ$3317)&lt;&gt;ROW(AQ6))*((R6=0)*($R$6:$R$3317&gt;0)+(R6&gt;0)*($R$6:$R$3317=0)))&gt;0,"SALONES UNIDOS",IF(SUMPRODUCT((AQ6=$AQ$6:$AQ$3317)*(AH6=$AH$6:$AH$3317)*((AN6&lt;$AO$6:$AO$3317)*(AO6&gt;$AN$6:$AN$3317))*(ROW($AQ$6:$AQ$3317)&lt;&gt;ROW(AQ6)))&gt;0,"CRUZADO","Sin cruce")))</f>
        <v>Sin cruce</v>
      </c>
    </row>
    <row r="7" spans="2:44" s="958" customFormat="1" ht="32.25">
      <c r="B7" s="958" t="s">
        <v>1893</v>
      </c>
      <c r="C7" s="525" t="s">
        <v>1081</v>
      </c>
      <c r="D7" s="959" t="s">
        <v>1506</v>
      </c>
      <c r="E7" s="959">
        <v>20261</v>
      </c>
      <c r="F7" s="525" t="s">
        <v>23</v>
      </c>
      <c r="G7" s="525" t="s">
        <v>20</v>
      </c>
      <c r="H7" s="525" t="s">
        <v>21</v>
      </c>
      <c r="I7" s="525">
        <v>4</v>
      </c>
      <c r="J7" s="525" t="s">
        <v>1343</v>
      </c>
      <c r="K7" s="960" t="s">
        <v>1515</v>
      </c>
      <c r="L7" s="553" t="s">
        <v>1148</v>
      </c>
      <c r="M7" s="529" t="s">
        <v>1085</v>
      </c>
      <c r="N7" s="529" t="s">
        <v>1164</v>
      </c>
      <c r="O7" s="525" t="s">
        <v>731</v>
      </c>
      <c r="P7" s="529">
        <v>0</v>
      </c>
      <c r="Q7" s="529">
        <v>2</v>
      </c>
      <c r="R7" s="961">
        <v>2</v>
      </c>
      <c r="S7" s="529">
        <v>3</v>
      </c>
      <c r="T7" s="962"/>
      <c r="U7" s="529">
        <v>11</v>
      </c>
      <c r="V7" s="529">
        <f>IF(W7="","",IFERROR(INDEX(Docentes!C:C,MATCH(W7,Docentes!D:D,0)),"NUEVO"))</f>
        <v>74176001</v>
      </c>
      <c r="W7" s="980" t="s">
        <v>532</v>
      </c>
      <c r="X7" s="528" t="s">
        <v>168</v>
      </c>
      <c r="Y7" s="529" t="s">
        <v>1242</v>
      </c>
      <c r="Z7" s="966" t="s">
        <v>1089</v>
      </c>
      <c r="AA7" s="529" t="s">
        <v>16</v>
      </c>
      <c r="AB7" s="529"/>
      <c r="AC7" s="529"/>
      <c r="AD7" s="529" t="s">
        <v>1895</v>
      </c>
      <c r="AE7" s="529"/>
      <c r="AF7" s="529" t="s">
        <v>1242</v>
      </c>
      <c r="AG7" s="529" t="str">
        <f t="shared" si="0"/>
        <v>P</v>
      </c>
      <c r="AH7" s="529">
        <v>4</v>
      </c>
      <c r="AI7" s="529">
        <v>10</v>
      </c>
      <c r="AJ7" s="529">
        <v>10</v>
      </c>
      <c r="AK7" s="529">
        <v>11</v>
      </c>
      <c r="AL7" s="529">
        <v>50</v>
      </c>
      <c r="AM7" s="529">
        <f t="shared" si="1"/>
        <v>1.9999999999999993</v>
      </c>
      <c r="AN7" s="964">
        <f t="shared" si="2"/>
        <v>0.4236111111111111</v>
      </c>
      <c r="AO7" s="964">
        <f t="shared" si="3"/>
        <v>0.49305555555555552</v>
      </c>
      <c r="AP7" s="529" t="str" cm="1">
        <f t="array" ref="AP7">IF(W7="","",IF(SUMPRODUCT((W7=$W$6:$W$3317)*(AH7=$AH$6:$AH$3317)*(AN7=$AN$6:$AN$3317)*(AO7=$AO$6:$AO$3317)*(ROW($W$6:$W$3317)&lt;&gt;ROW(W7))*((R7=0)*($R$6:$R$3317&gt;0)+(R7&gt;0)*($R$6:$R$3317=0)))&gt;0,"SALONES UNIDOS",IF(SUMPRODUCT((W7=$W$6:$W$3317)*(AH7=$AH$6:$AH$3317)*((AN7&lt;$AO$6:$AO$3317)*(AO7&gt;$AN$6:$AN$3317))*(ROW($W$6:$W$3317)&lt;&gt;ROW(W7)))&gt;0,"CRUZADO","Sin cruce")))</f>
        <v>Sin cruce</v>
      </c>
      <c r="AQ7" s="964" t="str">
        <f t="shared" si="4"/>
        <v>AE4PRINCIPALA2</v>
      </c>
      <c r="AR7" s="964" t="str" cm="1">
        <f t="array" ref="AR7">IF(AQ7="","",IF(SUMPRODUCT((AQ7=$AQ$6:$AQ$3317)*(AH7=$AH$6:$AH$3317)*(AN7=$AN$6:$AN$3317)*(AO7=$AO$6:$AO$3317)*(ROW($AQ$6:$AQ$3317)&lt;&gt;ROW(AQ7))*((R7=0)*($R$6:$R$3317&gt;0)+(R7&gt;0)*($R$6:$R$3317=0)))&gt;0,"SALONES UNIDOS",IF(SUMPRODUCT((AQ7=$AQ$6:$AQ$3317)*(AH7=$AH$6:$AH$3317)*((AN7&lt;$AO$6:$AO$3317)*(AO7&gt;$AN$6:$AN$3317))*(ROW($AQ$6:$AQ$3317)&lt;&gt;ROW(AQ7)))&gt;0,"CRUZADO","Sin cruce")))</f>
        <v>Sin cruce</v>
      </c>
    </row>
    <row r="8" spans="2:44" ht="43.5">
      <c r="B8" t="s">
        <v>1889</v>
      </c>
      <c r="C8" s="12" t="s">
        <v>1081</v>
      </c>
      <c r="D8" s="789" t="s">
        <v>1396</v>
      </c>
      <c r="E8" s="789">
        <v>20261</v>
      </c>
      <c r="F8" s="12" t="s">
        <v>23</v>
      </c>
      <c r="G8" s="12" t="s">
        <v>20</v>
      </c>
      <c r="H8" s="12" t="s">
        <v>57</v>
      </c>
      <c r="I8" s="12">
        <v>2</v>
      </c>
      <c r="J8" s="12" t="s">
        <v>1651</v>
      </c>
      <c r="K8" s="790" t="s">
        <v>1646</v>
      </c>
      <c r="L8" s="491" t="s">
        <v>1346</v>
      </c>
      <c r="M8" s="789" t="s">
        <v>1127</v>
      </c>
      <c r="N8" s="789" t="s">
        <v>1086</v>
      </c>
      <c r="O8" s="12" t="s">
        <v>731</v>
      </c>
      <c r="P8" s="31">
        <v>2</v>
      </c>
      <c r="Q8" s="31">
        <v>0</v>
      </c>
      <c r="R8" s="262">
        <v>2</v>
      </c>
      <c r="S8" s="31">
        <v>4</v>
      </c>
      <c r="T8" s="181"/>
      <c r="U8" s="31">
        <v>30</v>
      </c>
      <c r="V8" s="31">
        <f>IF(W8="","",IFERROR(INDEX(Docentes!C:C,MATCH(W8,Docentes!D:D,0)),"NUEVO"))</f>
        <v>21864691</v>
      </c>
      <c r="W8" s="809" t="s">
        <v>577</v>
      </c>
      <c r="X8" s="265" t="s">
        <v>1530</v>
      </c>
      <c r="Y8" s="789" t="s">
        <v>1088</v>
      </c>
      <c r="Z8" s="31" t="s">
        <v>1089</v>
      </c>
      <c r="AA8" s="789" t="s">
        <v>41</v>
      </c>
      <c r="AB8" s="789" t="s">
        <v>1640</v>
      </c>
      <c r="AC8" s="789"/>
      <c r="AD8" s="789"/>
      <c r="AE8" s="789"/>
      <c r="AF8" s="789" t="s">
        <v>1182</v>
      </c>
      <c r="AG8" s="31" t="str">
        <f t="shared" si="0"/>
        <v>T</v>
      </c>
      <c r="AH8" s="789">
        <v>5</v>
      </c>
      <c r="AI8" s="789">
        <v>21</v>
      </c>
      <c r="AJ8" s="789">
        <v>50</v>
      </c>
      <c r="AK8" s="789">
        <v>23</v>
      </c>
      <c r="AL8" s="789">
        <v>30</v>
      </c>
      <c r="AM8" s="31">
        <f t="shared" si="1"/>
        <v>2.0000000000000027</v>
      </c>
      <c r="AN8" s="792">
        <f t="shared" si="2"/>
        <v>0.90972222222222221</v>
      </c>
      <c r="AO8" s="792">
        <f t="shared" si="3"/>
        <v>0.97916666666666674</v>
      </c>
      <c r="AP8" s="31" t="str" cm="1">
        <f t="array" ref="AP8">IF(W8="","",IF(SUMPRODUCT((W8=$W$6:$W$3317)*(AH8=$AH$6:$AH$3317)*(AN8=$AN$6:$AN$3317)*(AO8=$AO$6:$AO$3317)*(ROW($W$6:$W$3317)&lt;&gt;ROW(W8))*((R8=0)*($R$6:$R$3317&gt;0)+(R8&gt;0)*($R$6:$R$3317=0)))&gt;0,"SALONES UNIDOS",IF(SUMPRODUCT((W8=$W$6:$W$3317)*(AH8=$AH$6:$AH$3317)*((AN8&lt;$AO$6:$AO$3317)*(AO8&gt;$AN$6:$AN$3317))*(ROW($W$6:$W$3317)&lt;&gt;ROW(W8)))&gt;0,"CRUZADO","Sin cruce")))</f>
        <v>SALONES UNIDOS</v>
      </c>
      <c r="AQ8" s="792" t="str">
        <f t="shared" si="4"/>
        <v>IN2PRINCIPALBHP</v>
      </c>
      <c r="AR8" s="923" t="str" cm="1">
        <f t="array" ref="AR8">IF(AQ8="","",IF(SUMPRODUCT((AQ8=$AQ$6:$AQ$3317)*(AH8=$AH$6:$AH$3317)*(AN8=$AN$6:$AN$3317)*(AO8=$AO$6:$AO$3317)*(ROW($AQ$6:$AQ$3317)&lt;&gt;ROW(AQ8))*((R8=0)*($R$6:$R$3317&gt;0)+(R8&gt;0)*($R$6:$R$3317=0)))&gt;0,"SALONES UNIDOS",IF(SUMPRODUCT((AQ8=$AQ$6:$AQ$3317)*(AH8=$AH$6:$AH$3317)*((AN8&lt;$AO$6:$AO$3317)*(AO8&gt;$AN$6:$AN$3317))*(ROW($AQ$6:$AQ$3317)&lt;&gt;ROW(AQ8)))&gt;0,"CRUZADO","Sin cruce")))</f>
        <v>CRUZADO</v>
      </c>
    </row>
    <row r="9" spans="2:44" ht="43.5">
      <c r="B9" t="s">
        <v>1889</v>
      </c>
      <c r="C9" s="12" t="s">
        <v>1081</v>
      </c>
      <c r="D9" s="789" t="s">
        <v>1396</v>
      </c>
      <c r="E9" s="789">
        <v>20261</v>
      </c>
      <c r="F9" s="12" t="s">
        <v>23</v>
      </c>
      <c r="G9" s="12" t="s">
        <v>20</v>
      </c>
      <c r="H9" s="12" t="s">
        <v>57</v>
      </c>
      <c r="I9" s="12">
        <v>2</v>
      </c>
      <c r="J9" s="12" t="s">
        <v>1651</v>
      </c>
      <c r="K9" s="790" t="s">
        <v>1646</v>
      </c>
      <c r="L9" s="491" t="s">
        <v>1346</v>
      </c>
      <c r="M9" s="789" t="s">
        <v>1127</v>
      </c>
      <c r="N9" s="789" t="s">
        <v>1086</v>
      </c>
      <c r="O9" s="12" t="s">
        <v>731</v>
      </c>
      <c r="P9" s="31">
        <v>2</v>
      </c>
      <c r="Q9" s="31">
        <v>0</v>
      </c>
      <c r="R9" s="262">
        <v>2</v>
      </c>
      <c r="S9" s="31">
        <v>4</v>
      </c>
      <c r="T9" s="181"/>
      <c r="U9" s="31">
        <v>30</v>
      </c>
      <c r="V9" s="31">
        <f>IF(W9="","",IFERROR(INDEX(Docentes!C:C,MATCH(W9,Docentes!D:D,0)),"NUEVO"))</f>
        <v>21864691</v>
      </c>
      <c r="W9" s="809" t="s">
        <v>577</v>
      </c>
      <c r="X9" s="265" t="s">
        <v>1530</v>
      </c>
      <c r="Y9" s="789" t="s">
        <v>1088</v>
      </c>
      <c r="Z9" s="31" t="s">
        <v>1089</v>
      </c>
      <c r="AA9" s="789" t="s">
        <v>41</v>
      </c>
      <c r="AB9" s="789" t="s">
        <v>1640</v>
      </c>
      <c r="AC9" s="789"/>
      <c r="AD9" s="31"/>
      <c r="AE9" s="789"/>
      <c r="AF9" s="789" t="s">
        <v>1182</v>
      </c>
      <c r="AG9" s="31" t="str">
        <f t="shared" si="0"/>
        <v>T</v>
      </c>
      <c r="AH9" s="789">
        <v>4</v>
      </c>
      <c r="AI9" s="789">
        <v>21</v>
      </c>
      <c r="AJ9" s="789">
        <v>50</v>
      </c>
      <c r="AK9" s="789">
        <v>23</v>
      </c>
      <c r="AL9" s="789">
        <v>30</v>
      </c>
      <c r="AM9" s="31">
        <f t="shared" si="1"/>
        <v>2.0000000000000027</v>
      </c>
      <c r="AN9" s="792">
        <f t="shared" si="2"/>
        <v>0.90972222222222221</v>
      </c>
      <c r="AO9" s="792">
        <f t="shared" si="3"/>
        <v>0.97916666666666674</v>
      </c>
      <c r="AP9" s="31" t="str" cm="1">
        <f t="array" ref="AP9">IF(W9="","",IF(SUMPRODUCT((W9=$W$6:$W$3317)*(AH9=$AH$6:$AH$3317)*(AN9=$AN$6:$AN$3317)*(AO9=$AO$6:$AO$3317)*(ROW($W$6:$W$3317)&lt;&gt;ROW(W9))*((R9=0)*($R$6:$R$3317&gt;0)+(R9&gt;0)*($R$6:$R$3317=0)))&gt;0,"SALONES UNIDOS",IF(SUMPRODUCT((W9=$W$6:$W$3317)*(AH9=$AH$6:$AH$3317)*((AN9&lt;$AO$6:$AO$3317)*(AO9&gt;$AN$6:$AN$3317))*(ROW($W$6:$W$3317)&lt;&gt;ROW(W9)))&gt;0,"CRUZADO","Sin cruce")))</f>
        <v>SALONES UNIDOS</v>
      </c>
      <c r="AQ9" s="792" t="str">
        <f t="shared" si="4"/>
        <v>IN2PRINCIPALBHP</v>
      </c>
      <c r="AR9" s="923" t="str" cm="1">
        <f t="array" ref="AR9">IF(AQ9="","",IF(SUMPRODUCT((AQ9=$AQ$6:$AQ$3317)*(AH9=$AH$6:$AH$3317)*(AN9=$AN$6:$AN$3317)*(AO9=$AO$6:$AO$3317)*(ROW($AQ$6:$AQ$3317)&lt;&gt;ROW(AQ9))*((R9=0)*($R$6:$R$3317&gt;0)+(R9&gt;0)*($R$6:$R$3317=0)))&gt;0,"SALONES UNIDOS",IF(SUMPRODUCT((AQ9=$AQ$6:$AQ$3317)*(AH9=$AH$6:$AH$3317)*((AN9&lt;$AO$6:$AO$3317)*(AO9&gt;$AN$6:$AN$3317))*(ROW($AQ$6:$AQ$3317)&lt;&gt;ROW(AQ9)))&gt;0,"CRUZADO","Sin cruce")))</f>
        <v>CRUZADO</v>
      </c>
    </row>
    <row r="10" spans="2:44" ht="43.5">
      <c r="B10" t="s">
        <v>1889</v>
      </c>
      <c r="C10" s="12" t="s">
        <v>1081</v>
      </c>
      <c r="D10" s="789" t="s">
        <v>1396</v>
      </c>
      <c r="E10" s="789">
        <v>20261</v>
      </c>
      <c r="F10" s="12" t="s">
        <v>23</v>
      </c>
      <c r="G10" s="12" t="s">
        <v>20</v>
      </c>
      <c r="H10" s="12" t="s">
        <v>57</v>
      </c>
      <c r="I10" s="12">
        <v>2</v>
      </c>
      <c r="J10" s="12" t="s">
        <v>1652</v>
      </c>
      <c r="K10" s="790" t="s">
        <v>1646</v>
      </c>
      <c r="L10" s="491" t="s">
        <v>1346</v>
      </c>
      <c r="M10" s="789" t="s">
        <v>1127</v>
      </c>
      <c r="N10" s="789" t="s">
        <v>1086</v>
      </c>
      <c r="O10" s="12" t="s">
        <v>731</v>
      </c>
      <c r="P10" s="31">
        <v>2</v>
      </c>
      <c r="Q10" s="31">
        <v>0</v>
      </c>
      <c r="R10" s="262">
        <v>0</v>
      </c>
      <c r="S10" s="31">
        <v>4</v>
      </c>
      <c r="T10" s="181"/>
      <c r="U10" s="31">
        <v>30</v>
      </c>
      <c r="V10" s="31">
        <f>IF(W10="","",IFERROR(INDEX(Docentes!C:C,MATCH(W10,Docentes!D:D,0)),"NUEVO"))</f>
        <v>21864691</v>
      </c>
      <c r="W10" s="809" t="s">
        <v>577</v>
      </c>
      <c r="X10" s="265" t="s">
        <v>1087</v>
      </c>
      <c r="Y10" s="789" t="s">
        <v>1088</v>
      </c>
      <c r="Z10" s="31" t="s">
        <v>1089</v>
      </c>
      <c r="AA10" s="789"/>
      <c r="AB10" s="789"/>
      <c r="AC10" s="789"/>
      <c r="AD10" s="31"/>
      <c r="AE10" s="789"/>
      <c r="AF10" s="789" t="s">
        <v>1182</v>
      </c>
      <c r="AG10" s="31" t="str">
        <f t="shared" si="0"/>
        <v>T</v>
      </c>
      <c r="AH10" s="789">
        <v>5</v>
      </c>
      <c r="AI10" s="789">
        <v>21</v>
      </c>
      <c r="AJ10" s="789">
        <v>50</v>
      </c>
      <c r="AK10" s="789">
        <v>23</v>
      </c>
      <c r="AL10" s="789">
        <v>30</v>
      </c>
      <c r="AM10" s="31">
        <f t="shared" si="1"/>
        <v>0</v>
      </c>
      <c r="AN10" s="792">
        <f t="shared" si="2"/>
        <v>0.90972222222222221</v>
      </c>
      <c r="AO10" s="792">
        <f t="shared" si="3"/>
        <v>0.97916666666666674</v>
      </c>
      <c r="AP10" s="31" t="str" cm="1">
        <f t="array" ref="AP10">IF(W10="","",IF(SUMPRODUCT((W10=$W$6:$W$3317)*(AH10=$AH$6:$AH$3317)*(AN10=$AN$6:$AN$3317)*(AO10=$AO$6:$AO$3317)*(ROW($W$6:$W$3317)&lt;&gt;ROW(W10))*((R10=0)*($R$6:$R$3317&gt;0)+(R10&gt;0)*($R$6:$R$3317=0)))&gt;0,"SALONES UNIDOS",IF(SUMPRODUCT((W10=$W$6:$W$3317)*(AH10=$AH$6:$AH$3317)*((AN10&lt;$AO$6:$AO$3317)*(AO10&gt;$AN$6:$AN$3317))*(ROW($W$6:$W$3317)&lt;&gt;ROW(W10)))&gt;0,"CRUZADO","Sin cruce")))</f>
        <v>SALONES UNIDOS</v>
      </c>
      <c r="AQ10" s="792" t="str">
        <f t="shared" si="4"/>
        <v>IN2PRINCIPALBHV</v>
      </c>
      <c r="AR10" s="923" t="str" cm="1">
        <f t="array" ref="AR10">IF(AQ10="","",IF(SUMPRODUCT((AQ10=$AQ$6:$AQ$3317)*(AH10=$AH$6:$AH$3317)*(AN10=$AN$6:$AN$3317)*(AO10=$AO$6:$AO$3317)*(ROW($AQ$6:$AQ$3317)&lt;&gt;ROW(AQ10))*((R10=0)*($R$6:$R$3317&gt;0)+(R10&gt;0)*($R$6:$R$3317=0)))&gt;0,"SALONES UNIDOS",IF(SUMPRODUCT((AQ10=$AQ$6:$AQ$3317)*(AH10=$AH$6:$AH$3317)*((AN10&lt;$AO$6:$AO$3317)*(AO10&gt;$AN$6:$AN$3317))*(ROW($AQ$6:$AQ$3317)&lt;&gt;ROW(AQ10)))&gt;0,"CRUZADO","Sin cruce")))</f>
        <v>CRUZADO</v>
      </c>
    </row>
    <row r="11" spans="2:44" ht="43.5">
      <c r="B11" t="s">
        <v>1889</v>
      </c>
      <c r="C11" s="12" t="s">
        <v>1081</v>
      </c>
      <c r="D11" s="789" t="s">
        <v>1396</v>
      </c>
      <c r="E11" s="789">
        <v>20261</v>
      </c>
      <c r="F11" s="12" t="s">
        <v>23</v>
      </c>
      <c r="G11" s="12" t="s">
        <v>20</v>
      </c>
      <c r="H11" s="12" t="s">
        <v>57</v>
      </c>
      <c r="I11" s="12">
        <v>2</v>
      </c>
      <c r="J11" s="12" t="s">
        <v>1652</v>
      </c>
      <c r="K11" s="790" t="s">
        <v>1646</v>
      </c>
      <c r="L11" s="491" t="s">
        <v>1346</v>
      </c>
      <c r="M11" s="789" t="s">
        <v>1127</v>
      </c>
      <c r="N11" s="789" t="s">
        <v>1086</v>
      </c>
      <c r="O11" s="12" t="s">
        <v>731</v>
      </c>
      <c r="P11" s="31">
        <v>2</v>
      </c>
      <c r="Q11" s="31">
        <v>0</v>
      </c>
      <c r="R11" s="262">
        <v>0</v>
      </c>
      <c r="S11" s="31">
        <v>4</v>
      </c>
      <c r="T11" s="179"/>
      <c r="U11" s="31">
        <v>30</v>
      </c>
      <c r="V11" s="31">
        <f>IF(W11="","",IFERROR(INDEX(Docentes!C:C,MATCH(W11,Docentes!D:D,0)),"NUEVO"))</f>
        <v>21864691</v>
      </c>
      <c r="W11" s="809" t="s">
        <v>577</v>
      </c>
      <c r="X11" s="265" t="s">
        <v>1087</v>
      </c>
      <c r="Y11" s="789" t="s">
        <v>1088</v>
      </c>
      <c r="Z11" s="31" t="s">
        <v>1089</v>
      </c>
      <c r="AA11" s="789"/>
      <c r="AB11" s="789"/>
      <c r="AC11" s="789"/>
      <c r="AD11" s="31"/>
      <c r="AE11" s="789"/>
      <c r="AF11" s="789" t="s">
        <v>1182</v>
      </c>
      <c r="AG11" s="31" t="str">
        <f t="shared" si="0"/>
        <v>T</v>
      </c>
      <c r="AH11" s="789">
        <v>4</v>
      </c>
      <c r="AI11" s="789">
        <v>21</v>
      </c>
      <c r="AJ11" s="789">
        <v>50</v>
      </c>
      <c r="AK11" s="789">
        <v>23</v>
      </c>
      <c r="AL11" s="789">
        <v>30</v>
      </c>
      <c r="AM11" s="31">
        <f t="shared" si="1"/>
        <v>0</v>
      </c>
      <c r="AN11" s="792">
        <f t="shared" si="2"/>
        <v>0.90972222222222221</v>
      </c>
      <c r="AO11" s="792">
        <f t="shared" si="3"/>
        <v>0.97916666666666674</v>
      </c>
      <c r="AP11" s="31" t="str" cm="1">
        <f t="array" ref="AP11">IF(W11="","",IF(SUMPRODUCT((W11=$W$6:$W$3317)*(AH11=$AH$6:$AH$3317)*(AN11=$AN$6:$AN$3317)*(AO11=$AO$6:$AO$3317)*(ROW($W$6:$W$3317)&lt;&gt;ROW(W11))*((R11=0)*($R$6:$R$3317&gt;0)+(R11&gt;0)*($R$6:$R$3317=0)))&gt;0,"SALONES UNIDOS",IF(SUMPRODUCT((W11=$W$6:$W$3317)*(AH11=$AH$6:$AH$3317)*((AN11&lt;$AO$6:$AO$3317)*(AO11&gt;$AN$6:$AN$3317))*(ROW($W$6:$W$3317)&lt;&gt;ROW(W11)))&gt;0,"CRUZADO","Sin cruce")))</f>
        <v>SALONES UNIDOS</v>
      </c>
      <c r="AQ11" s="792" t="str">
        <f t="shared" si="4"/>
        <v>IN2PRINCIPALBHV</v>
      </c>
      <c r="AR11" s="923" t="str" cm="1">
        <f t="array" ref="AR11">IF(AQ11="","",IF(SUMPRODUCT((AQ11=$AQ$6:$AQ$3317)*(AH11=$AH$6:$AH$3317)*(AN11=$AN$6:$AN$3317)*(AO11=$AO$6:$AO$3317)*(ROW($AQ$6:$AQ$3317)&lt;&gt;ROW(AQ11))*((R11=0)*($R$6:$R$3317&gt;0)+(R11&gt;0)*($R$6:$R$3317=0)))&gt;0,"SALONES UNIDOS",IF(SUMPRODUCT((AQ11=$AQ$6:$AQ$3317)*(AH11=$AH$6:$AH$3317)*((AN11&lt;$AO$6:$AO$3317)*(AO11&gt;$AN$6:$AN$3317))*(ROW($AQ$6:$AQ$3317)&lt;&gt;ROW(AQ11)))&gt;0,"CRUZADO","Sin cruce")))</f>
        <v>CRUZADO</v>
      </c>
    </row>
    <row r="12" spans="2:44" s="958" customFormat="1" ht="43.5">
      <c r="B12" s="958" t="s">
        <v>1896</v>
      </c>
      <c r="C12" s="965" t="s">
        <v>1081</v>
      </c>
      <c r="D12" s="966" t="s">
        <v>1396</v>
      </c>
      <c r="E12" s="966">
        <v>20261</v>
      </c>
      <c r="F12" s="965" t="s">
        <v>23</v>
      </c>
      <c r="G12" s="965" t="s">
        <v>20</v>
      </c>
      <c r="H12" s="965" t="s">
        <v>57</v>
      </c>
      <c r="I12" s="965">
        <v>2</v>
      </c>
      <c r="J12" s="965" t="s">
        <v>1651</v>
      </c>
      <c r="K12" s="967" t="s">
        <v>1646</v>
      </c>
      <c r="L12" s="968" t="s">
        <v>1346</v>
      </c>
      <c r="M12" s="966" t="s">
        <v>1127</v>
      </c>
      <c r="N12" s="966" t="s">
        <v>1086</v>
      </c>
      <c r="O12" s="965" t="s">
        <v>731</v>
      </c>
      <c r="P12" s="529">
        <v>2</v>
      </c>
      <c r="Q12" s="529">
        <v>0</v>
      </c>
      <c r="R12" s="961">
        <v>2</v>
      </c>
      <c r="S12" s="529">
        <v>4</v>
      </c>
      <c r="T12" s="962"/>
      <c r="U12" s="529">
        <v>30</v>
      </c>
      <c r="V12" s="529">
        <f>IF(W12="","",IFERROR(INDEX(Docentes!C:C,MATCH(W12,Docentes!D:D,0)),"NUEVO"))</f>
        <v>70073915</v>
      </c>
      <c r="W12" s="1000" t="s">
        <v>1038</v>
      </c>
      <c r="X12" s="971" t="s">
        <v>1530</v>
      </c>
      <c r="Y12" s="966" t="s">
        <v>1088</v>
      </c>
      <c r="Z12" s="529" t="s">
        <v>1089</v>
      </c>
      <c r="AA12" s="966" t="s">
        <v>41</v>
      </c>
      <c r="AB12" s="966" t="s">
        <v>1640</v>
      </c>
      <c r="AC12" s="966"/>
      <c r="AD12" s="966"/>
      <c r="AE12" s="966"/>
      <c r="AF12" s="966" t="s">
        <v>1182</v>
      </c>
      <c r="AG12" s="529" t="str">
        <f t="shared" si="0"/>
        <v>T</v>
      </c>
      <c r="AH12" s="966">
        <v>5</v>
      </c>
      <c r="AI12" s="966">
        <v>21</v>
      </c>
      <c r="AJ12" s="966">
        <v>50</v>
      </c>
      <c r="AK12" s="966">
        <v>23</v>
      </c>
      <c r="AL12" s="966">
        <v>30</v>
      </c>
      <c r="AM12" s="529">
        <f t="shared" si="1"/>
        <v>2.0000000000000027</v>
      </c>
      <c r="AN12" s="964">
        <f t="shared" si="2"/>
        <v>0.90972222222222221</v>
      </c>
      <c r="AO12" s="964">
        <f t="shared" si="3"/>
        <v>0.97916666666666674</v>
      </c>
      <c r="AP12" s="529" t="str" cm="1">
        <f t="array" ref="AP12">IF(W12="","",IF(SUMPRODUCT((W12=$W$6:$W$3317)*(AH12=$AH$6:$AH$3317)*(AN12=$AN$6:$AN$3317)*(AO12=$AO$6:$AO$3317)*(ROW($W$6:$W$3317)&lt;&gt;ROW(W12))*((R12=0)*($R$6:$R$3317&gt;0)+(R12&gt;0)*($R$6:$R$3317=0)))&gt;0,"SALONES UNIDOS",IF(SUMPRODUCT((W12=$W$6:$W$3317)*(AH12=$AH$6:$AH$3317)*((AN12&lt;$AO$6:$AO$3317)*(AO12&gt;$AN$6:$AN$3317))*(ROW($W$6:$W$3317)&lt;&gt;ROW(W12)))&gt;0,"CRUZADO","Sin cruce")))</f>
        <v>SALONES UNIDOS</v>
      </c>
      <c r="AQ12" s="964" t="str">
        <f t="shared" si="4"/>
        <v>IN2PRINCIPALBHP</v>
      </c>
      <c r="AR12" s="990" t="str" cm="1">
        <f t="array" ref="AR12">IF(AQ12="","",IF(SUMPRODUCT((AQ12=$AQ$6:$AQ$3317)*(AH12=$AH$6:$AH$3317)*(AN12=$AN$6:$AN$3317)*(AO12=$AO$6:$AO$3317)*(ROW($AQ$6:$AQ$3317)&lt;&gt;ROW(AQ12))*((R12=0)*($R$6:$R$3317&gt;0)+(R12&gt;0)*($R$6:$R$3317=0)))&gt;0,"SALONES UNIDOS",IF(SUMPRODUCT((AQ12=$AQ$6:$AQ$3317)*(AH12=$AH$6:$AH$3317)*((AN12&lt;$AO$6:$AO$3317)*(AO12&gt;$AN$6:$AN$3317))*(ROW($AQ$6:$AQ$3317)&lt;&gt;ROW(AQ12)))&gt;0,"CRUZADO","Sin cruce")))</f>
        <v>CRUZADO</v>
      </c>
    </row>
    <row r="13" spans="2:44" s="958" customFormat="1" ht="43.5">
      <c r="B13" s="958" t="s">
        <v>1896</v>
      </c>
      <c r="C13" s="965" t="s">
        <v>1081</v>
      </c>
      <c r="D13" s="966" t="s">
        <v>1396</v>
      </c>
      <c r="E13" s="966">
        <v>20261</v>
      </c>
      <c r="F13" s="965" t="s">
        <v>23</v>
      </c>
      <c r="G13" s="965" t="s">
        <v>20</v>
      </c>
      <c r="H13" s="965" t="s">
        <v>57</v>
      </c>
      <c r="I13" s="965">
        <v>2</v>
      </c>
      <c r="J13" s="965" t="s">
        <v>1651</v>
      </c>
      <c r="K13" s="967" t="s">
        <v>1646</v>
      </c>
      <c r="L13" s="968" t="s">
        <v>1346</v>
      </c>
      <c r="M13" s="966" t="s">
        <v>1127</v>
      </c>
      <c r="N13" s="966" t="s">
        <v>1086</v>
      </c>
      <c r="O13" s="965" t="s">
        <v>731</v>
      </c>
      <c r="P13" s="529">
        <v>2</v>
      </c>
      <c r="Q13" s="529">
        <v>0</v>
      </c>
      <c r="R13" s="961">
        <v>2</v>
      </c>
      <c r="S13" s="529">
        <v>4</v>
      </c>
      <c r="T13" s="962"/>
      <c r="U13" s="529">
        <v>30</v>
      </c>
      <c r="V13" s="529">
        <f>IF(W13="","",IFERROR(INDEX(Docentes!C:C,MATCH(W13,Docentes!D:D,0)),"NUEVO"))</f>
        <v>70073915</v>
      </c>
      <c r="W13" s="1000" t="s">
        <v>1038</v>
      </c>
      <c r="X13" s="971" t="s">
        <v>1530</v>
      </c>
      <c r="Y13" s="966" t="s">
        <v>1088</v>
      </c>
      <c r="Z13" s="529" t="s">
        <v>1089</v>
      </c>
      <c r="AA13" s="966" t="s">
        <v>41</v>
      </c>
      <c r="AB13" s="966" t="s">
        <v>1640</v>
      </c>
      <c r="AC13" s="966"/>
      <c r="AD13" s="529"/>
      <c r="AE13" s="966"/>
      <c r="AF13" s="966" t="s">
        <v>1182</v>
      </c>
      <c r="AG13" s="529" t="str">
        <f t="shared" si="0"/>
        <v>T</v>
      </c>
      <c r="AH13" s="966">
        <v>4</v>
      </c>
      <c r="AI13" s="966">
        <v>21</v>
      </c>
      <c r="AJ13" s="966">
        <v>50</v>
      </c>
      <c r="AK13" s="966">
        <v>23</v>
      </c>
      <c r="AL13" s="966">
        <v>30</v>
      </c>
      <c r="AM13" s="529">
        <f t="shared" si="1"/>
        <v>2.0000000000000027</v>
      </c>
      <c r="AN13" s="964">
        <f t="shared" si="2"/>
        <v>0.90972222222222221</v>
      </c>
      <c r="AO13" s="964">
        <f t="shared" si="3"/>
        <v>0.97916666666666674</v>
      </c>
      <c r="AP13" s="529" t="str" cm="1">
        <f t="array" ref="AP13">IF(W13="","",IF(SUMPRODUCT((W13=$W$6:$W$3317)*(AH13=$AH$6:$AH$3317)*(AN13=$AN$6:$AN$3317)*(AO13=$AO$6:$AO$3317)*(ROW($W$6:$W$3317)&lt;&gt;ROW(W13))*((R13=0)*($R$6:$R$3317&gt;0)+(R13&gt;0)*($R$6:$R$3317=0)))&gt;0,"SALONES UNIDOS",IF(SUMPRODUCT((W13=$W$6:$W$3317)*(AH13=$AH$6:$AH$3317)*((AN13&lt;$AO$6:$AO$3317)*(AO13&gt;$AN$6:$AN$3317))*(ROW($W$6:$W$3317)&lt;&gt;ROW(W13)))&gt;0,"CRUZADO","Sin cruce")))</f>
        <v>SALONES UNIDOS</v>
      </c>
      <c r="AQ13" s="964" t="str">
        <f t="shared" si="4"/>
        <v>IN2PRINCIPALBHP</v>
      </c>
      <c r="AR13" s="990" t="str" cm="1">
        <f t="array" ref="AR13">IF(AQ13="","",IF(SUMPRODUCT((AQ13=$AQ$6:$AQ$3317)*(AH13=$AH$6:$AH$3317)*(AN13=$AN$6:$AN$3317)*(AO13=$AO$6:$AO$3317)*(ROW($AQ$6:$AQ$3317)&lt;&gt;ROW(AQ13))*((R13=0)*($R$6:$R$3317&gt;0)+(R13&gt;0)*($R$6:$R$3317=0)))&gt;0,"SALONES UNIDOS",IF(SUMPRODUCT((AQ13=$AQ$6:$AQ$3317)*(AH13=$AH$6:$AH$3317)*((AN13&lt;$AO$6:$AO$3317)*(AO13&gt;$AN$6:$AN$3317))*(ROW($AQ$6:$AQ$3317)&lt;&gt;ROW(AQ13)))&gt;0,"CRUZADO","Sin cruce")))</f>
        <v>CRUZADO</v>
      </c>
    </row>
    <row r="14" spans="2:44" s="958" customFormat="1" ht="43.5">
      <c r="B14" s="958" t="s">
        <v>1896</v>
      </c>
      <c r="C14" s="965" t="s">
        <v>1081</v>
      </c>
      <c r="D14" s="966" t="s">
        <v>1396</v>
      </c>
      <c r="E14" s="966">
        <v>20261</v>
      </c>
      <c r="F14" s="965" t="s">
        <v>23</v>
      </c>
      <c r="G14" s="965" t="s">
        <v>20</v>
      </c>
      <c r="H14" s="965" t="s">
        <v>57</v>
      </c>
      <c r="I14" s="965">
        <v>2</v>
      </c>
      <c r="J14" s="965" t="s">
        <v>1652</v>
      </c>
      <c r="K14" s="967" t="s">
        <v>1646</v>
      </c>
      <c r="L14" s="968" t="s">
        <v>1346</v>
      </c>
      <c r="M14" s="966" t="s">
        <v>1127</v>
      </c>
      <c r="N14" s="966" t="s">
        <v>1086</v>
      </c>
      <c r="O14" s="965" t="s">
        <v>731</v>
      </c>
      <c r="P14" s="529">
        <v>2</v>
      </c>
      <c r="Q14" s="529">
        <v>0</v>
      </c>
      <c r="R14" s="961">
        <v>0</v>
      </c>
      <c r="S14" s="529">
        <v>4</v>
      </c>
      <c r="T14" s="962"/>
      <c r="U14" s="529">
        <v>30</v>
      </c>
      <c r="V14" s="529">
        <f>IF(W14="","",IFERROR(INDEX(Docentes!C:C,MATCH(W14,Docentes!D:D,0)),"NUEVO"))</f>
        <v>70073915</v>
      </c>
      <c r="W14" s="1000" t="s">
        <v>1038</v>
      </c>
      <c r="X14" s="971" t="s">
        <v>1087</v>
      </c>
      <c r="Y14" s="966" t="s">
        <v>1088</v>
      </c>
      <c r="Z14" s="529" t="s">
        <v>1089</v>
      </c>
      <c r="AA14" s="966"/>
      <c r="AB14" s="966"/>
      <c r="AC14" s="966"/>
      <c r="AD14" s="529"/>
      <c r="AE14" s="966"/>
      <c r="AF14" s="966" t="s">
        <v>1182</v>
      </c>
      <c r="AG14" s="529" t="str">
        <f t="shared" si="0"/>
        <v>T</v>
      </c>
      <c r="AH14" s="966">
        <v>5</v>
      </c>
      <c r="AI14" s="966">
        <v>21</v>
      </c>
      <c r="AJ14" s="966">
        <v>50</v>
      </c>
      <c r="AK14" s="966">
        <v>23</v>
      </c>
      <c r="AL14" s="966">
        <v>30</v>
      </c>
      <c r="AM14" s="529">
        <f t="shared" si="1"/>
        <v>0</v>
      </c>
      <c r="AN14" s="964">
        <f t="shared" si="2"/>
        <v>0.90972222222222221</v>
      </c>
      <c r="AO14" s="964">
        <f t="shared" si="3"/>
        <v>0.97916666666666674</v>
      </c>
      <c r="AP14" s="529" t="str" cm="1">
        <f t="array" ref="AP14">IF(W14="","",IF(SUMPRODUCT((W14=$W$6:$W$3317)*(AH14=$AH$6:$AH$3317)*(AN14=$AN$6:$AN$3317)*(AO14=$AO$6:$AO$3317)*(ROW($W$6:$W$3317)&lt;&gt;ROW(W14))*((R14=0)*($R$6:$R$3317&gt;0)+(R14&gt;0)*($R$6:$R$3317=0)))&gt;0,"SALONES UNIDOS",IF(SUMPRODUCT((W14=$W$6:$W$3317)*(AH14=$AH$6:$AH$3317)*((AN14&lt;$AO$6:$AO$3317)*(AO14&gt;$AN$6:$AN$3317))*(ROW($W$6:$W$3317)&lt;&gt;ROW(W14)))&gt;0,"CRUZADO","Sin cruce")))</f>
        <v>SALONES UNIDOS</v>
      </c>
      <c r="AQ14" s="964" t="str">
        <f t="shared" si="4"/>
        <v>IN2PRINCIPALBHV</v>
      </c>
      <c r="AR14" s="990" t="str" cm="1">
        <f t="array" ref="AR14">IF(AQ14="","",IF(SUMPRODUCT((AQ14=$AQ$6:$AQ$3317)*(AH14=$AH$6:$AH$3317)*(AN14=$AN$6:$AN$3317)*(AO14=$AO$6:$AO$3317)*(ROW($AQ$6:$AQ$3317)&lt;&gt;ROW(AQ14))*((R14=0)*($R$6:$R$3317&gt;0)+(R14&gt;0)*($R$6:$R$3317=0)))&gt;0,"SALONES UNIDOS",IF(SUMPRODUCT((AQ14=$AQ$6:$AQ$3317)*(AH14=$AH$6:$AH$3317)*((AN14&lt;$AO$6:$AO$3317)*(AO14&gt;$AN$6:$AN$3317))*(ROW($AQ$6:$AQ$3317)&lt;&gt;ROW(AQ14)))&gt;0,"CRUZADO","Sin cruce")))</f>
        <v>CRUZADO</v>
      </c>
    </row>
    <row r="15" spans="2:44" s="958" customFormat="1" ht="43.5">
      <c r="B15" s="958" t="s">
        <v>1896</v>
      </c>
      <c r="C15" s="965" t="s">
        <v>1081</v>
      </c>
      <c r="D15" s="966" t="s">
        <v>1396</v>
      </c>
      <c r="E15" s="966">
        <v>20261</v>
      </c>
      <c r="F15" s="965" t="s">
        <v>23</v>
      </c>
      <c r="G15" s="965" t="s">
        <v>20</v>
      </c>
      <c r="H15" s="965" t="s">
        <v>57</v>
      </c>
      <c r="I15" s="965">
        <v>2</v>
      </c>
      <c r="J15" s="965" t="s">
        <v>1652</v>
      </c>
      <c r="K15" s="967" t="s">
        <v>1646</v>
      </c>
      <c r="L15" s="968" t="s">
        <v>1346</v>
      </c>
      <c r="M15" s="966" t="s">
        <v>1127</v>
      </c>
      <c r="N15" s="966" t="s">
        <v>1086</v>
      </c>
      <c r="O15" s="965" t="s">
        <v>731</v>
      </c>
      <c r="P15" s="529">
        <v>2</v>
      </c>
      <c r="Q15" s="529">
        <v>0</v>
      </c>
      <c r="R15" s="961">
        <v>0</v>
      </c>
      <c r="S15" s="529">
        <v>4</v>
      </c>
      <c r="T15" s="526"/>
      <c r="U15" s="529">
        <v>30</v>
      </c>
      <c r="V15" s="529">
        <f>IF(W15="","",IFERROR(INDEX(Docentes!C:C,MATCH(W15,Docentes!D:D,0)),"NUEVO"))</f>
        <v>70073915</v>
      </c>
      <c r="W15" s="1000" t="s">
        <v>1038</v>
      </c>
      <c r="X15" s="971" t="s">
        <v>1087</v>
      </c>
      <c r="Y15" s="966" t="s">
        <v>1088</v>
      </c>
      <c r="Z15" s="529" t="s">
        <v>1089</v>
      </c>
      <c r="AA15" s="966"/>
      <c r="AB15" s="966"/>
      <c r="AC15" s="966"/>
      <c r="AD15" s="529"/>
      <c r="AE15" s="966"/>
      <c r="AF15" s="966" t="s">
        <v>1182</v>
      </c>
      <c r="AG15" s="529" t="str">
        <f t="shared" si="0"/>
        <v>T</v>
      </c>
      <c r="AH15" s="966">
        <v>4</v>
      </c>
      <c r="AI15" s="966">
        <v>21</v>
      </c>
      <c r="AJ15" s="966">
        <v>50</v>
      </c>
      <c r="AK15" s="966">
        <v>23</v>
      </c>
      <c r="AL15" s="966">
        <v>30</v>
      </c>
      <c r="AM15" s="529">
        <f t="shared" si="1"/>
        <v>0</v>
      </c>
      <c r="AN15" s="964">
        <f t="shared" si="2"/>
        <v>0.90972222222222221</v>
      </c>
      <c r="AO15" s="964">
        <f t="shared" si="3"/>
        <v>0.97916666666666674</v>
      </c>
      <c r="AP15" s="529" t="str" cm="1">
        <f t="array" ref="AP15">IF(W15="","",IF(SUMPRODUCT((W15=$W$6:$W$3317)*(AH15=$AH$6:$AH$3317)*(AN15=$AN$6:$AN$3317)*(AO15=$AO$6:$AO$3317)*(ROW($W$6:$W$3317)&lt;&gt;ROW(W15))*((R15=0)*($R$6:$R$3317&gt;0)+(R15&gt;0)*($R$6:$R$3317=0)))&gt;0,"SALONES UNIDOS",IF(SUMPRODUCT((W15=$W$6:$W$3317)*(AH15=$AH$6:$AH$3317)*((AN15&lt;$AO$6:$AO$3317)*(AO15&gt;$AN$6:$AN$3317))*(ROW($W$6:$W$3317)&lt;&gt;ROW(W15)))&gt;0,"CRUZADO","Sin cruce")))</f>
        <v>SALONES UNIDOS</v>
      </c>
      <c r="AQ15" s="964" t="str">
        <f t="shared" si="4"/>
        <v>IN2PRINCIPALBHV</v>
      </c>
      <c r="AR15" s="990" t="str" cm="1">
        <f t="array" ref="AR15">IF(AQ15="","",IF(SUMPRODUCT((AQ15=$AQ$6:$AQ$3317)*(AH15=$AH$6:$AH$3317)*(AN15=$AN$6:$AN$3317)*(AO15=$AO$6:$AO$3317)*(ROW($AQ$6:$AQ$3317)&lt;&gt;ROW(AQ15))*((R15=0)*($R$6:$R$3317&gt;0)+(R15&gt;0)*($R$6:$R$3317=0)))&gt;0,"SALONES UNIDOS",IF(SUMPRODUCT((AQ15=$AQ$6:$AQ$3317)*(AH15=$AH$6:$AH$3317)*((AN15&lt;$AO$6:$AO$3317)*(AO15&gt;$AN$6:$AN$3317))*(ROW($AQ$6:$AQ$3317)&lt;&gt;ROW(AQ15)))&gt;0,"CRUZADO","Sin cruce")))</f>
        <v>CRUZADO</v>
      </c>
    </row>
    <row r="16" spans="2:44" ht="32.25">
      <c r="B16" t="s">
        <v>1889</v>
      </c>
      <c r="C16" s="12" t="s">
        <v>1081</v>
      </c>
      <c r="D16" s="795" t="s">
        <v>51</v>
      </c>
      <c r="E16" s="795">
        <v>20251</v>
      </c>
      <c r="F16" s="11" t="s">
        <v>23</v>
      </c>
      <c r="G16" s="11" t="s">
        <v>20</v>
      </c>
      <c r="H16" s="11" t="s">
        <v>30</v>
      </c>
      <c r="I16" s="11">
        <v>1</v>
      </c>
      <c r="J16" s="11" t="s">
        <v>32</v>
      </c>
      <c r="K16" s="790" t="s">
        <v>1612</v>
      </c>
      <c r="L16" s="491" t="s">
        <v>1190</v>
      </c>
      <c r="M16" s="789" t="s">
        <v>1127</v>
      </c>
      <c r="N16" s="789" t="s">
        <v>1086</v>
      </c>
      <c r="O16" s="12" t="s">
        <v>769</v>
      </c>
      <c r="P16" s="31">
        <v>2</v>
      </c>
      <c r="Q16" s="31">
        <v>2</v>
      </c>
      <c r="R16" s="262">
        <v>4</v>
      </c>
      <c r="S16" s="31">
        <v>3</v>
      </c>
      <c r="T16" s="808"/>
      <c r="U16" s="31">
        <v>40</v>
      </c>
      <c r="V16" s="31">
        <f>IF(W16="","",IFERROR(INDEX(Docentes!C:C,MATCH(W16,Docentes!D:D,0)),"NUEVO"))</f>
        <v>6187939</v>
      </c>
      <c r="W16" s="9" t="s">
        <v>356</v>
      </c>
      <c r="X16" s="274" t="s">
        <v>167</v>
      </c>
      <c r="Y16" s="31" t="s">
        <v>1088</v>
      </c>
      <c r="Z16" s="789" t="s">
        <v>1089</v>
      </c>
      <c r="AA16" s="789" t="s">
        <v>1283</v>
      </c>
      <c r="AB16" s="789" t="s">
        <v>1283</v>
      </c>
      <c r="AC16" s="789" t="s">
        <v>1283</v>
      </c>
      <c r="AD16" s="31" t="s">
        <v>1283</v>
      </c>
      <c r="AE16" s="789" t="s">
        <v>1283</v>
      </c>
      <c r="AF16" s="789" t="s">
        <v>1088</v>
      </c>
      <c r="AG16" s="31" t="str">
        <f t="shared" si="0"/>
        <v>TP</v>
      </c>
      <c r="AH16" s="31">
        <v>2</v>
      </c>
      <c r="AI16" s="31">
        <v>18</v>
      </c>
      <c r="AJ16" s="31">
        <v>30</v>
      </c>
      <c r="AK16" s="31">
        <v>21</v>
      </c>
      <c r="AL16" s="31">
        <v>50</v>
      </c>
      <c r="AM16" s="31">
        <f t="shared" si="1"/>
        <v>3.9999999999999987</v>
      </c>
      <c r="AN16" s="792">
        <f t="shared" si="2"/>
        <v>0.77083333333333337</v>
      </c>
      <c r="AO16" s="792">
        <f t="shared" si="3"/>
        <v>0.90972222222222221</v>
      </c>
      <c r="AP16" s="31" t="str" cm="1">
        <f t="array" ref="AP16">IF(W16="","",IF(SUMPRODUCT((W16=$W$6:$W$3317)*(AH16=$AH$6:$AH$3317)*(AN16=$AN$6:$AN$3317)*(AO16=$AO$6:$AO$3317)*(ROW($W$6:$W$3317)&lt;&gt;ROW(W16))*((R16=0)*($R$6:$R$3317&gt;0)+(R16&gt;0)*($R$6:$R$3317=0)))&gt;0,"SALONES UNIDOS",IF(SUMPRODUCT((W16=$W$6:$W$3317)*(AH16=$AH$6:$AH$3317)*((AN16&lt;$AO$6:$AO$3317)*(AO16&gt;$AN$6:$AN$3317))*(ROW($W$6:$W$3317)&lt;&gt;ROW(W16)))&gt;0,"CRUZADO","Sin cruce")))</f>
        <v>Sin cruce</v>
      </c>
      <c r="AQ16" s="792" t="str">
        <f t="shared" si="4"/>
        <v>DE1PRINCIPALC</v>
      </c>
      <c r="AR16" s="792" t="str" cm="1">
        <f t="array" ref="AR16">IF(AQ16="","",IF(SUMPRODUCT((AQ16=$AQ$6:$AQ$3317)*(AH16=$AH$6:$AH$3317)*(AN16=$AN$6:$AN$3317)*(AO16=$AO$6:$AO$3317)*(ROW($AQ$6:$AQ$3317)&lt;&gt;ROW(AQ16))*((R16=0)*($R$6:$R$3317&gt;0)+(R16&gt;0)*($R$6:$R$3317=0)))&gt;0,"SALONES UNIDOS",IF(SUMPRODUCT((AQ16=$AQ$6:$AQ$3317)*(AH16=$AH$6:$AH$3317)*((AN16&lt;$AO$6:$AO$3317)*(AO16&gt;$AN$6:$AN$3317))*(ROW($AQ$6:$AQ$3317)&lt;&gt;ROW(AQ16)))&gt;0,"CRUZADO","Sin cruce")))</f>
        <v>CRUZADO</v>
      </c>
    </row>
    <row r="17" spans="2:44" s="958" customFormat="1" ht="32.25">
      <c r="B17" s="958" t="s">
        <v>1896</v>
      </c>
      <c r="C17" s="965" t="s">
        <v>1081</v>
      </c>
      <c r="D17" s="998" t="s">
        <v>51</v>
      </c>
      <c r="E17" s="998">
        <v>20251</v>
      </c>
      <c r="F17" s="525" t="s">
        <v>23</v>
      </c>
      <c r="G17" s="525" t="s">
        <v>20</v>
      </c>
      <c r="H17" s="525" t="s">
        <v>30</v>
      </c>
      <c r="I17" s="525">
        <v>1</v>
      </c>
      <c r="J17" s="525" t="s">
        <v>32</v>
      </c>
      <c r="K17" s="967" t="s">
        <v>1612</v>
      </c>
      <c r="L17" s="968" t="s">
        <v>1190</v>
      </c>
      <c r="M17" s="966" t="s">
        <v>1127</v>
      </c>
      <c r="N17" s="966" t="s">
        <v>1086</v>
      </c>
      <c r="O17" s="965" t="s">
        <v>769</v>
      </c>
      <c r="P17" s="529">
        <v>2</v>
      </c>
      <c r="Q17" s="529">
        <v>2</v>
      </c>
      <c r="R17" s="961">
        <v>4</v>
      </c>
      <c r="S17" s="529">
        <v>3</v>
      </c>
      <c r="T17" s="972"/>
      <c r="U17" s="529">
        <v>40</v>
      </c>
      <c r="V17" s="529">
        <f>IF(W17="","",IFERROR(INDEX(Docentes!C:C,MATCH(W17,Docentes!D:D,0)),"NUEVO"))</f>
        <v>21864691</v>
      </c>
      <c r="W17" s="977" t="s">
        <v>577</v>
      </c>
      <c r="X17" s="528" t="s">
        <v>167</v>
      </c>
      <c r="Y17" s="529" t="s">
        <v>1088</v>
      </c>
      <c r="Z17" s="966" t="s">
        <v>1089</v>
      </c>
      <c r="AA17" s="966" t="s">
        <v>1283</v>
      </c>
      <c r="AB17" s="966" t="s">
        <v>1283</v>
      </c>
      <c r="AC17" s="966" t="s">
        <v>1283</v>
      </c>
      <c r="AD17" s="529" t="s">
        <v>1283</v>
      </c>
      <c r="AE17" s="966" t="s">
        <v>1283</v>
      </c>
      <c r="AF17" s="966" t="s">
        <v>1088</v>
      </c>
      <c r="AG17" s="529" t="str">
        <f t="shared" si="0"/>
        <v>TP</v>
      </c>
      <c r="AH17" s="529">
        <v>2</v>
      </c>
      <c r="AI17" s="529">
        <v>18</v>
      </c>
      <c r="AJ17" s="529">
        <v>30</v>
      </c>
      <c r="AK17" s="529">
        <v>21</v>
      </c>
      <c r="AL17" s="529">
        <v>50</v>
      </c>
      <c r="AM17" s="529">
        <f t="shared" si="1"/>
        <v>3.9999999999999987</v>
      </c>
      <c r="AN17" s="964">
        <f t="shared" si="2"/>
        <v>0.77083333333333337</v>
      </c>
      <c r="AO17" s="964">
        <f t="shared" si="3"/>
        <v>0.90972222222222221</v>
      </c>
      <c r="AP17" s="529" t="str" cm="1">
        <f t="array" ref="AP17">IF(W17="","",IF(SUMPRODUCT((W17=$W$6:$W$3317)*(AH17=$AH$6:$AH$3317)*(AN17=$AN$6:$AN$3317)*(AO17=$AO$6:$AO$3317)*(ROW($W$6:$W$3317)&lt;&gt;ROW(W17))*((R17=0)*($R$6:$R$3317&gt;0)+(R17&gt;0)*($R$6:$R$3317=0)))&gt;0,"SALONES UNIDOS",IF(SUMPRODUCT((W17=$W$6:$W$3317)*(AH17=$AH$6:$AH$3317)*((AN17&lt;$AO$6:$AO$3317)*(AO17&gt;$AN$6:$AN$3317))*(ROW($W$6:$W$3317)&lt;&gt;ROW(W17)))&gt;0,"CRUZADO","Sin cruce")))</f>
        <v>Sin cruce</v>
      </c>
      <c r="AQ17" s="964" t="str">
        <f t="shared" si="4"/>
        <v>DE1PRINCIPALC</v>
      </c>
      <c r="AR17" s="964" t="str" cm="1">
        <f t="array" ref="AR17">IF(AQ17="","",IF(SUMPRODUCT((AQ17=$AQ$6:$AQ$3317)*(AH17=$AH$6:$AH$3317)*(AN17=$AN$6:$AN$3317)*(AO17=$AO$6:$AO$3317)*(ROW($AQ$6:$AQ$3317)&lt;&gt;ROW(AQ17))*((R17=0)*($R$6:$R$3317&gt;0)+(R17&gt;0)*($R$6:$R$3317=0)))&gt;0,"SALONES UNIDOS",IF(SUMPRODUCT((AQ17=$AQ$6:$AQ$3317)*(AH17=$AH$6:$AH$3317)*((AN17&lt;$AO$6:$AO$3317)*(AO17&gt;$AN$6:$AN$3317))*(ROW($AQ$6:$AQ$3317)&lt;&gt;ROW(AQ17)))&gt;0,"CRUZADO","Sin cruce")))</f>
        <v>CRUZADO</v>
      </c>
    </row>
    <row r="18" spans="2:44" ht="32.25">
      <c r="B18" t="s">
        <v>1889</v>
      </c>
      <c r="C18" s="12" t="s">
        <v>1081</v>
      </c>
      <c r="D18" s="795" t="s">
        <v>770</v>
      </c>
      <c r="E18" s="795">
        <v>20251</v>
      </c>
      <c r="F18" s="12" t="s">
        <v>23</v>
      </c>
      <c r="G18" s="12" t="s">
        <v>20</v>
      </c>
      <c r="H18" s="12" t="s">
        <v>21</v>
      </c>
      <c r="I18" s="12">
        <v>1</v>
      </c>
      <c r="J18" s="12" t="s">
        <v>41</v>
      </c>
      <c r="K18" s="790" t="s">
        <v>1493</v>
      </c>
      <c r="L18" s="491" t="s">
        <v>1185</v>
      </c>
      <c r="M18" s="789" t="s">
        <v>1127</v>
      </c>
      <c r="N18" s="789" t="s">
        <v>1164</v>
      </c>
      <c r="O18" s="12" t="s">
        <v>769</v>
      </c>
      <c r="P18" s="31">
        <v>3</v>
      </c>
      <c r="Q18" s="31">
        <v>2</v>
      </c>
      <c r="R18" s="262">
        <v>5</v>
      </c>
      <c r="S18" s="31">
        <v>4</v>
      </c>
      <c r="T18" s="808"/>
      <c r="U18" s="31">
        <v>40</v>
      </c>
      <c r="V18" s="31">
        <f>IF(W18="","",IFERROR(INDEX(Docentes!C:C,MATCH(W18,Docentes!D:D,0)),"NUEVO"))</f>
        <v>10658694</v>
      </c>
      <c r="W18" s="693" t="s">
        <v>984</v>
      </c>
      <c r="X18" s="693" t="s">
        <v>769</v>
      </c>
      <c r="Y18" s="789" t="s">
        <v>1088</v>
      </c>
      <c r="Z18" s="789" t="s">
        <v>1089</v>
      </c>
      <c r="AA18" s="789" t="s">
        <v>1283</v>
      </c>
      <c r="AB18" s="789" t="s">
        <v>1283</v>
      </c>
      <c r="AC18" s="789" t="s">
        <v>1283</v>
      </c>
      <c r="AD18" s="31" t="s">
        <v>1283</v>
      </c>
      <c r="AE18" s="789" t="s">
        <v>1283</v>
      </c>
      <c r="AF18" s="789" t="s">
        <v>1088</v>
      </c>
      <c r="AG18" s="31" t="str">
        <f t="shared" si="0"/>
        <v>TP</v>
      </c>
      <c r="AH18" s="31">
        <v>2</v>
      </c>
      <c r="AI18" s="31">
        <v>18</v>
      </c>
      <c r="AJ18" s="31">
        <v>30</v>
      </c>
      <c r="AK18" s="31">
        <v>22</v>
      </c>
      <c r="AL18" s="31">
        <v>40</v>
      </c>
      <c r="AM18" s="31">
        <f t="shared" si="1"/>
        <v>4.9999999999999982</v>
      </c>
      <c r="AN18" s="792">
        <f t="shared" si="2"/>
        <v>0.77083333333333337</v>
      </c>
      <c r="AO18" s="792">
        <f t="shared" si="3"/>
        <v>0.94444444444444442</v>
      </c>
      <c r="AP18" s="31" t="str" cm="1">
        <f t="array" ref="AP18">IF(W18="","",IF(SUMPRODUCT((W18=$W$6:$W$3317)*(AH18=$AH$6:$AH$3317)*(AN18=$AN$6:$AN$3317)*(AO18=$AO$6:$AO$3317)*(ROW($W$6:$W$3317)&lt;&gt;ROW(W18))*((R18=0)*($R$6:$R$3317&gt;0)+(R18&gt;0)*($R$6:$R$3317=0)))&gt;0,"SALONES UNIDOS",IF(SUMPRODUCT((W18=$W$6:$W$3317)*(AH18=$AH$6:$AH$3317)*((AN18&lt;$AO$6:$AO$3317)*(AO18&gt;$AN$6:$AN$3317))*(ROW($W$6:$W$3317)&lt;&gt;ROW(W18)))&gt;0,"CRUZADO","Sin cruce")))</f>
        <v>Sin cruce</v>
      </c>
      <c r="AQ18" s="792" t="str">
        <f t="shared" si="4"/>
        <v>AE1PRINCIPALD</v>
      </c>
      <c r="AR18" s="792" t="str" cm="1">
        <f t="array" ref="AR18">IF(AQ18="","",IF(SUMPRODUCT((AQ18=$AQ$6:$AQ$3317)*(AH18=$AH$6:$AH$3317)*(AN18=$AN$6:$AN$3317)*(AO18=$AO$6:$AO$3317)*(ROW($AQ$6:$AQ$3317)&lt;&gt;ROW(AQ18))*((R18=0)*($R$6:$R$3317&gt;0)+(R18&gt;0)*($R$6:$R$3317=0)))&gt;0,"SALONES UNIDOS",IF(SUMPRODUCT((AQ18=$AQ$6:$AQ$3317)*(AH18=$AH$6:$AH$3317)*((AN18&lt;$AO$6:$AO$3317)*(AO18&gt;$AN$6:$AN$3317))*(ROW($AQ$6:$AQ$3317)&lt;&gt;ROW(AQ18)))&gt;0,"CRUZADO","Sin cruce")))</f>
        <v>CRUZADO</v>
      </c>
    </row>
    <row r="19" spans="2:44" s="958" customFormat="1" ht="32.25">
      <c r="B19" s="958" t="s">
        <v>1896</v>
      </c>
      <c r="C19" s="965" t="s">
        <v>1081</v>
      </c>
      <c r="D19" s="998" t="s">
        <v>770</v>
      </c>
      <c r="E19" s="998">
        <v>20251</v>
      </c>
      <c r="F19" s="965" t="s">
        <v>23</v>
      </c>
      <c r="G19" s="965" t="s">
        <v>20</v>
      </c>
      <c r="H19" s="965" t="s">
        <v>21</v>
      </c>
      <c r="I19" s="965">
        <v>1</v>
      </c>
      <c r="J19" s="965" t="s">
        <v>41</v>
      </c>
      <c r="K19" s="967" t="s">
        <v>1493</v>
      </c>
      <c r="L19" s="968" t="s">
        <v>1185</v>
      </c>
      <c r="M19" s="966" t="s">
        <v>1127</v>
      </c>
      <c r="N19" s="966" t="s">
        <v>1164</v>
      </c>
      <c r="O19" s="965" t="s">
        <v>769</v>
      </c>
      <c r="P19" s="529">
        <v>3</v>
      </c>
      <c r="Q19" s="529">
        <v>2</v>
      </c>
      <c r="R19" s="961">
        <v>5</v>
      </c>
      <c r="S19" s="529">
        <v>4</v>
      </c>
      <c r="T19" s="972"/>
      <c r="U19" s="529">
        <v>40</v>
      </c>
      <c r="V19" s="529">
        <f>IF(W19="","",IFERROR(INDEX(Docentes!C:C,MATCH(W19,Docentes!D:D,0)),"NUEVO"))</f>
        <v>45071469</v>
      </c>
      <c r="W19" s="974" t="s">
        <v>388</v>
      </c>
      <c r="X19" s="974" t="s">
        <v>769</v>
      </c>
      <c r="Y19" s="966" t="s">
        <v>1088</v>
      </c>
      <c r="Z19" s="966" t="s">
        <v>1089</v>
      </c>
      <c r="AA19" s="966" t="s">
        <v>1283</v>
      </c>
      <c r="AB19" s="966" t="s">
        <v>1283</v>
      </c>
      <c r="AC19" s="966" t="s">
        <v>1283</v>
      </c>
      <c r="AD19" s="529" t="s">
        <v>1283</v>
      </c>
      <c r="AE19" s="966" t="s">
        <v>1283</v>
      </c>
      <c r="AF19" s="966" t="s">
        <v>1088</v>
      </c>
      <c r="AG19" s="529" t="str">
        <f t="shared" si="0"/>
        <v>TP</v>
      </c>
      <c r="AH19" s="529">
        <v>2</v>
      </c>
      <c r="AI19" s="529">
        <v>18</v>
      </c>
      <c r="AJ19" s="529">
        <v>30</v>
      </c>
      <c r="AK19" s="529">
        <v>22</v>
      </c>
      <c r="AL19" s="529">
        <v>40</v>
      </c>
      <c r="AM19" s="529">
        <f t="shared" si="1"/>
        <v>4.9999999999999982</v>
      </c>
      <c r="AN19" s="964">
        <f t="shared" si="2"/>
        <v>0.77083333333333337</v>
      </c>
      <c r="AO19" s="964">
        <f t="shared" si="3"/>
        <v>0.94444444444444442</v>
      </c>
      <c r="AP19" s="529" t="str" cm="1">
        <f t="array" ref="AP19">IF(W19="","",IF(SUMPRODUCT((W19=$W$6:$W$3317)*(AH19=$AH$6:$AH$3317)*(AN19=$AN$6:$AN$3317)*(AO19=$AO$6:$AO$3317)*(ROW($W$6:$W$3317)&lt;&gt;ROW(W19))*((R19=0)*($R$6:$R$3317&gt;0)+(R19&gt;0)*($R$6:$R$3317=0)))&gt;0,"SALONES UNIDOS",IF(SUMPRODUCT((W19=$W$6:$W$3317)*(AH19=$AH$6:$AH$3317)*((AN19&lt;$AO$6:$AO$3317)*(AO19&gt;$AN$6:$AN$3317))*(ROW($W$6:$W$3317)&lt;&gt;ROW(W19)))&gt;0,"CRUZADO","Sin cruce")))</f>
        <v>Sin cruce</v>
      </c>
      <c r="AQ19" s="964" t="str">
        <f t="shared" si="4"/>
        <v>AE1PRINCIPALD</v>
      </c>
      <c r="AR19" s="964" t="str" cm="1">
        <f t="array" ref="AR19">IF(AQ19="","",IF(SUMPRODUCT((AQ19=$AQ$6:$AQ$3317)*(AH19=$AH$6:$AH$3317)*(AN19=$AN$6:$AN$3317)*(AO19=$AO$6:$AO$3317)*(ROW($AQ$6:$AQ$3317)&lt;&gt;ROW(AQ19))*((R19=0)*($R$6:$R$3317&gt;0)+(R19&gt;0)*($R$6:$R$3317=0)))&gt;0,"SALONES UNIDOS",IF(SUMPRODUCT((AQ19=$AQ$6:$AQ$3317)*(AH19=$AH$6:$AH$3317)*((AN19&lt;$AO$6:$AO$3317)*(AO19&gt;$AN$6:$AN$3317))*(ROW($AQ$6:$AQ$3317)&lt;&gt;ROW(AQ19)))&gt;0,"CRUZADO","Sin cruce")))</f>
        <v>CRUZADO</v>
      </c>
    </row>
    <row r="20" spans="2:44" ht="32.25">
      <c r="B20" t="s">
        <v>1889</v>
      </c>
      <c r="C20" s="11" t="s">
        <v>1081</v>
      </c>
      <c r="D20" s="194" t="s">
        <v>1329</v>
      </c>
      <c r="E20" s="194">
        <v>20261</v>
      </c>
      <c r="F20" s="11" t="s">
        <v>23</v>
      </c>
      <c r="G20" s="11" t="s">
        <v>20</v>
      </c>
      <c r="H20" s="11" t="s">
        <v>54</v>
      </c>
      <c r="I20" s="11">
        <v>1</v>
      </c>
      <c r="J20" s="11" t="s">
        <v>16</v>
      </c>
      <c r="K20" s="803" t="s">
        <v>1333</v>
      </c>
      <c r="L20" s="35" t="s">
        <v>1188</v>
      </c>
      <c r="M20" s="31" t="s">
        <v>1127</v>
      </c>
      <c r="N20" s="31" t="s">
        <v>1086</v>
      </c>
      <c r="O20" s="11" t="s">
        <v>769</v>
      </c>
      <c r="P20" s="31">
        <v>3</v>
      </c>
      <c r="Q20" s="31">
        <v>2</v>
      </c>
      <c r="R20" s="262">
        <v>5</v>
      </c>
      <c r="S20" s="31">
        <v>4</v>
      </c>
      <c r="T20" s="808"/>
      <c r="U20" s="31">
        <v>40</v>
      </c>
      <c r="V20" s="31">
        <f>IF(W20="","",IFERROR(INDEX(Docentes!C:C,MATCH(W20,Docentes!D:D,0)),"NUEVO"))</f>
        <v>10658694</v>
      </c>
      <c r="W20" s="793" t="s">
        <v>984</v>
      </c>
      <c r="X20" s="793" t="s">
        <v>167</v>
      </c>
      <c r="Y20" s="31" t="s">
        <v>1182</v>
      </c>
      <c r="Z20" s="31" t="s">
        <v>1089</v>
      </c>
      <c r="AA20" s="31" t="s">
        <v>1283</v>
      </c>
      <c r="AB20" s="31" t="s">
        <v>1283</v>
      </c>
      <c r="AC20" s="31" t="s">
        <v>1283</v>
      </c>
      <c r="AD20" s="31" t="s">
        <v>1283</v>
      </c>
      <c r="AE20" s="31" t="s">
        <v>1283</v>
      </c>
      <c r="AF20" s="31" t="s">
        <v>1182</v>
      </c>
      <c r="AG20" s="31" t="str">
        <f t="shared" si="0"/>
        <v>TP</v>
      </c>
      <c r="AH20" s="31">
        <v>3</v>
      </c>
      <c r="AI20" s="31">
        <v>11</v>
      </c>
      <c r="AJ20" s="31">
        <v>0</v>
      </c>
      <c r="AK20" s="31">
        <v>15</v>
      </c>
      <c r="AL20" s="31">
        <v>10</v>
      </c>
      <c r="AM20" s="31">
        <f t="shared" si="1"/>
        <v>5</v>
      </c>
      <c r="AN20" s="792">
        <f t="shared" si="2"/>
        <v>0.45833333333333331</v>
      </c>
      <c r="AO20" s="792">
        <f t="shared" si="3"/>
        <v>0.63194444444444442</v>
      </c>
      <c r="AP20" s="31" t="str" cm="1">
        <f t="array" ref="AP20">IF(W20="","",IF(SUMPRODUCT((W20=$W$6:$W$3317)*(AH20=$AH$6:$AH$3317)*(AN20=$AN$6:$AN$3317)*(AO20=$AO$6:$AO$3317)*(ROW($W$6:$W$3317)&lt;&gt;ROW(W20))*((R20=0)*($R$6:$R$3317&gt;0)+(R20&gt;0)*($R$6:$R$3317=0)))&gt;0,"SALONES UNIDOS",IF(SUMPRODUCT((W20=$W$6:$W$3317)*(AH20=$AH$6:$AH$3317)*((AN20&lt;$AO$6:$AO$3317)*(AO20&gt;$AN$6:$AN$3317))*(ROW($W$6:$W$3317)&lt;&gt;ROW(W20)))&gt;0,"CRUZADO","Sin cruce")))</f>
        <v>Sin cruce</v>
      </c>
      <c r="AQ20" s="792" t="str">
        <f t="shared" si="4"/>
        <v>IC1PRINCIPALA</v>
      </c>
      <c r="AR20" s="792" t="str" cm="1">
        <f t="array" ref="AR20">IF(AQ20="","",IF(SUMPRODUCT((AQ20=$AQ$6:$AQ$3317)*(AH20=$AH$6:$AH$3317)*(AN20=$AN$6:$AN$3317)*(AO20=$AO$6:$AO$3317)*(ROW($AQ$6:$AQ$3317)&lt;&gt;ROW(AQ20))*((R20=0)*($R$6:$R$3317&gt;0)+(R20&gt;0)*($R$6:$R$3317=0)))&gt;0,"SALONES UNIDOS",IF(SUMPRODUCT((AQ20=$AQ$6:$AQ$3317)*(AH20=$AH$6:$AH$3317)*((AN20&lt;$AO$6:$AO$3317)*(AO20&gt;$AN$6:$AN$3317))*(ROW($AQ$6:$AQ$3317)&lt;&gt;ROW(AQ20)))&gt;0,"CRUZADO","Sin cruce")))</f>
        <v>CRUZADO</v>
      </c>
    </row>
    <row r="21" spans="2:44" s="958" customFormat="1" ht="32.25">
      <c r="B21" s="958" t="s">
        <v>1896</v>
      </c>
      <c r="C21" s="525" t="s">
        <v>1081</v>
      </c>
      <c r="D21" s="959" t="s">
        <v>1329</v>
      </c>
      <c r="E21" s="959">
        <v>20261</v>
      </c>
      <c r="F21" s="525" t="s">
        <v>23</v>
      </c>
      <c r="G21" s="525" t="s">
        <v>20</v>
      </c>
      <c r="H21" s="525" t="s">
        <v>54</v>
      </c>
      <c r="I21" s="525">
        <v>1</v>
      </c>
      <c r="J21" s="525" t="s">
        <v>16</v>
      </c>
      <c r="K21" s="960" t="s">
        <v>1333</v>
      </c>
      <c r="L21" s="553" t="s">
        <v>1188</v>
      </c>
      <c r="M21" s="529" t="s">
        <v>1127</v>
      </c>
      <c r="N21" s="529" t="s">
        <v>1086</v>
      </c>
      <c r="O21" s="525" t="s">
        <v>769</v>
      </c>
      <c r="P21" s="529">
        <v>3</v>
      </c>
      <c r="Q21" s="529">
        <v>2</v>
      </c>
      <c r="R21" s="961">
        <v>5</v>
      </c>
      <c r="S21" s="529">
        <v>4</v>
      </c>
      <c r="T21" s="972"/>
      <c r="U21" s="529">
        <v>40</v>
      </c>
      <c r="V21" s="529">
        <f>IF(W21="","",IFERROR(INDEX(Docentes!C:C,MATCH(W21,Docentes!D:D,0)),"NUEVO"))</f>
        <v>21850336</v>
      </c>
      <c r="W21" s="977" t="s">
        <v>427</v>
      </c>
      <c r="X21" s="963" t="s">
        <v>167</v>
      </c>
      <c r="Y21" s="529" t="s">
        <v>1182</v>
      </c>
      <c r="Z21" s="529" t="s">
        <v>1089</v>
      </c>
      <c r="AA21" s="529" t="s">
        <v>1283</v>
      </c>
      <c r="AB21" s="529" t="s">
        <v>1283</v>
      </c>
      <c r="AC21" s="529" t="s">
        <v>1283</v>
      </c>
      <c r="AD21" s="529" t="s">
        <v>1283</v>
      </c>
      <c r="AE21" s="529" t="s">
        <v>1283</v>
      </c>
      <c r="AF21" s="529" t="s">
        <v>1182</v>
      </c>
      <c r="AG21" s="529" t="str">
        <f t="shared" si="0"/>
        <v>TP</v>
      </c>
      <c r="AH21" s="529">
        <v>3</v>
      </c>
      <c r="AI21" s="529">
        <v>11</v>
      </c>
      <c r="AJ21" s="529">
        <v>0</v>
      </c>
      <c r="AK21" s="529">
        <v>15</v>
      </c>
      <c r="AL21" s="529">
        <v>10</v>
      </c>
      <c r="AM21" s="529">
        <f t="shared" si="1"/>
        <v>5</v>
      </c>
      <c r="AN21" s="964">
        <f t="shared" si="2"/>
        <v>0.45833333333333331</v>
      </c>
      <c r="AO21" s="964">
        <f t="shared" si="3"/>
        <v>0.63194444444444442</v>
      </c>
      <c r="AP21" s="529" t="str" cm="1">
        <f t="array" ref="AP21">IF(W21="","",IF(SUMPRODUCT((W21=$W$6:$W$3317)*(AH21=$AH$6:$AH$3317)*(AN21=$AN$6:$AN$3317)*(AO21=$AO$6:$AO$3317)*(ROW($W$6:$W$3317)&lt;&gt;ROW(W21))*((R21=0)*($R$6:$R$3317&gt;0)+(R21&gt;0)*($R$6:$R$3317=0)))&gt;0,"SALONES UNIDOS",IF(SUMPRODUCT((W21=$W$6:$W$3317)*(AH21=$AH$6:$AH$3317)*((AN21&lt;$AO$6:$AO$3317)*(AO21&gt;$AN$6:$AN$3317))*(ROW($W$6:$W$3317)&lt;&gt;ROW(W21)))&gt;0,"CRUZADO","Sin cruce")))</f>
        <v>CRUZADO</v>
      </c>
      <c r="AQ21" s="964" t="str">
        <f t="shared" si="4"/>
        <v>IC1PRINCIPALA</v>
      </c>
      <c r="AR21" s="964" t="str" cm="1">
        <f t="array" ref="AR21">IF(AQ21="","",IF(SUMPRODUCT((AQ21=$AQ$6:$AQ$3317)*(AH21=$AH$6:$AH$3317)*(AN21=$AN$6:$AN$3317)*(AO21=$AO$6:$AO$3317)*(ROW($AQ$6:$AQ$3317)&lt;&gt;ROW(AQ21))*((R21=0)*($R$6:$R$3317&gt;0)+(R21&gt;0)*($R$6:$R$3317=0)))&gt;0,"SALONES UNIDOS",IF(SUMPRODUCT((AQ21=$AQ$6:$AQ$3317)*(AH21=$AH$6:$AH$3317)*((AN21&lt;$AO$6:$AO$3317)*(AO21&gt;$AN$6:$AN$3317))*(ROW($AQ$6:$AQ$3317)&lt;&gt;ROW(AQ21)))&gt;0,"CRUZADO","Sin cruce")))</f>
        <v>CRUZADO</v>
      </c>
    </row>
    <row r="22" spans="2:44" ht="32.25">
      <c r="B22" t="s">
        <v>1889</v>
      </c>
      <c r="C22" s="11" t="s">
        <v>1081</v>
      </c>
      <c r="D22" s="194" t="s">
        <v>1329</v>
      </c>
      <c r="E22" s="194">
        <v>20261</v>
      </c>
      <c r="F22" s="11" t="s">
        <v>23</v>
      </c>
      <c r="G22" s="11" t="s">
        <v>20</v>
      </c>
      <c r="H22" s="11" t="s">
        <v>54</v>
      </c>
      <c r="I22" s="11">
        <v>1</v>
      </c>
      <c r="J22" s="11" t="s">
        <v>16</v>
      </c>
      <c r="K22" s="803" t="s">
        <v>1333</v>
      </c>
      <c r="L22" s="35" t="s">
        <v>1188</v>
      </c>
      <c r="M22" s="31" t="s">
        <v>1127</v>
      </c>
      <c r="N22" s="31" t="s">
        <v>1086</v>
      </c>
      <c r="O22" s="11" t="s">
        <v>769</v>
      </c>
      <c r="P22" s="31">
        <v>3</v>
      </c>
      <c r="Q22" s="31">
        <v>2</v>
      </c>
      <c r="R22" s="262">
        <v>5</v>
      </c>
      <c r="S22" s="31">
        <v>4</v>
      </c>
      <c r="T22" s="808"/>
      <c r="U22" s="31">
        <v>40</v>
      </c>
      <c r="V22" s="31">
        <f>IF(W22="","",IFERROR(INDEX(Docentes!C:C,MATCH(W22,Docentes!D:D,0)),"NUEVO"))</f>
        <v>21850336</v>
      </c>
      <c r="W22" s="40" t="s">
        <v>427</v>
      </c>
      <c r="X22" s="793" t="s">
        <v>167</v>
      </c>
      <c r="Y22" s="31" t="s">
        <v>1182</v>
      </c>
      <c r="Z22" s="31" t="s">
        <v>1089</v>
      </c>
      <c r="AA22" s="31" t="s">
        <v>1283</v>
      </c>
      <c r="AB22" s="31" t="s">
        <v>1283</v>
      </c>
      <c r="AC22" s="31" t="s">
        <v>1283</v>
      </c>
      <c r="AD22" s="31" t="s">
        <v>1283</v>
      </c>
      <c r="AE22" s="31" t="s">
        <v>1283</v>
      </c>
      <c r="AF22" s="31" t="s">
        <v>1182</v>
      </c>
      <c r="AG22" s="31" t="str">
        <f t="shared" si="0"/>
        <v>TP</v>
      </c>
      <c r="AH22" s="31">
        <v>3</v>
      </c>
      <c r="AI22" s="31">
        <v>11</v>
      </c>
      <c r="AJ22" s="31">
        <v>0</v>
      </c>
      <c r="AK22" s="31">
        <v>15</v>
      </c>
      <c r="AL22" s="31">
        <v>10</v>
      </c>
      <c r="AM22" s="31">
        <f t="shared" si="1"/>
        <v>5</v>
      </c>
      <c r="AN22" s="792">
        <f t="shared" si="2"/>
        <v>0.45833333333333331</v>
      </c>
      <c r="AO22" s="792">
        <f t="shared" si="3"/>
        <v>0.63194444444444442</v>
      </c>
      <c r="AP22" s="31" t="str" cm="1">
        <f t="array" ref="AP22">IF(W22="","",IF(SUMPRODUCT((W22=$W$6:$W$3317)*(AH22=$AH$6:$AH$3317)*(AN22=$AN$6:$AN$3317)*(AO22=$AO$6:$AO$3317)*(ROW($W$6:$W$3317)&lt;&gt;ROW(W22))*((R22=0)*($R$6:$R$3317&gt;0)+(R22&gt;0)*($R$6:$R$3317=0)))&gt;0,"SALONES UNIDOS",IF(SUMPRODUCT((W22=$W$6:$W$3317)*(AH22=$AH$6:$AH$3317)*((AN22&lt;$AO$6:$AO$3317)*(AO22&gt;$AN$6:$AN$3317))*(ROW($W$6:$W$3317)&lt;&gt;ROW(W22)))&gt;0,"CRUZADO","Sin cruce")))</f>
        <v>CRUZADO</v>
      </c>
      <c r="AQ22" s="792" t="str">
        <f t="shared" si="4"/>
        <v>IC1PRINCIPALA</v>
      </c>
      <c r="AR22" s="792" t="str" cm="1">
        <f t="array" ref="AR22">IF(AQ22="","",IF(SUMPRODUCT((AQ22=$AQ$6:$AQ$3317)*(AH22=$AH$6:$AH$3317)*(AN22=$AN$6:$AN$3317)*(AO22=$AO$6:$AO$3317)*(ROW($AQ$6:$AQ$3317)&lt;&gt;ROW(AQ22))*((R22=0)*($R$6:$R$3317&gt;0)+(R22&gt;0)*($R$6:$R$3317=0)))&gt;0,"SALONES UNIDOS",IF(SUMPRODUCT((AQ22=$AQ$6:$AQ$3317)*(AH22=$AH$6:$AH$3317)*((AN22&lt;$AO$6:$AO$3317)*(AO22&gt;$AN$6:$AN$3317))*(ROW($AQ$6:$AQ$3317)&lt;&gt;ROW(AQ22)))&gt;0,"CRUZADO","Sin cruce")))</f>
        <v>CRUZADO</v>
      </c>
    </row>
    <row r="23" spans="2:44" s="958" customFormat="1" ht="32.25">
      <c r="B23" s="958" t="s">
        <v>1896</v>
      </c>
      <c r="C23" s="525" t="s">
        <v>1081</v>
      </c>
      <c r="D23" s="959" t="s">
        <v>1329</v>
      </c>
      <c r="E23" s="959">
        <v>20261</v>
      </c>
      <c r="F23" s="525" t="s">
        <v>23</v>
      </c>
      <c r="G23" s="525" t="s">
        <v>20</v>
      </c>
      <c r="H23" s="525" t="s">
        <v>54</v>
      </c>
      <c r="I23" s="525">
        <v>1</v>
      </c>
      <c r="J23" s="525" t="s">
        <v>16</v>
      </c>
      <c r="K23" s="960" t="s">
        <v>1333</v>
      </c>
      <c r="L23" s="553" t="s">
        <v>1188</v>
      </c>
      <c r="M23" s="529" t="s">
        <v>1127</v>
      </c>
      <c r="N23" s="529" t="s">
        <v>1086</v>
      </c>
      <c r="O23" s="525" t="s">
        <v>769</v>
      </c>
      <c r="P23" s="529">
        <v>3</v>
      </c>
      <c r="Q23" s="529">
        <v>2</v>
      </c>
      <c r="R23" s="961">
        <v>5</v>
      </c>
      <c r="S23" s="529">
        <v>4</v>
      </c>
      <c r="T23" s="972"/>
      <c r="U23" s="529">
        <v>40</v>
      </c>
      <c r="V23" s="529">
        <f>IF(W23="","",IFERROR(INDEX(Docentes!C:C,MATCH(W23,Docentes!D:D,0)),"NUEVO"))</f>
        <v>22313729</v>
      </c>
      <c r="W23" s="977" t="s">
        <v>484</v>
      </c>
      <c r="X23" s="963" t="s">
        <v>167</v>
      </c>
      <c r="Y23" s="529" t="s">
        <v>1182</v>
      </c>
      <c r="Z23" s="529" t="s">
        <v>1089</v>
      </c>
      <c r="AA23" s="529" t="s">
        <v>1283</v>
      </c>
      <c r="AB23" s="529" t="s">
        <v>1283</v>
      </c>
      <c r="AC23" s="529" t="s">
        <v>1283</v>
      </c>
      <c r="AD23" s="529" t="s">
        <v>1283</v>
      </c>
      <c r="AE23" s="529" t="s">
        <v>1283</v>
      </c>
      <c r="AF23" s="529" t="s">
        <v>1182</v>
      </c>
      <c r="AG23" s="529" t="str">
        <f t="shared" si="0"/>
        <v>TP</v>
      </c>
      <c r="AH23" s="529">
        <v>3</v>
      </c>
      <c r="AI23" s="529">
        <v>11</v>
      </c>
      <c r="AJ23" s="529">
        <v>0</v>
      </c>
      <c r="AK23" s="529">
        <v>15</v>
      </c>
      <c r="AL23" s="529">
        <v>10</v>
      </c>
      <c r="AM23" s="529">
        <f t="shared" si="1"/>
        <v>5</v>
      </c>
      <c r="AN23" s="964">
        <f t="shared" si="2"/>
        <v>0.45833333333333331</v>
      </c>
      <c r="AO23" s="964">
        <f t="shared" si="3"/>
        <v>0.63194444444444442</v>
      </c>
      <c r="AP23" s="529" t="str" cm="1">
        <f t="array" ref="AP23">IF(W23="","",IF(SUMPRODUCT((W23=$W$6:$W$3319)*(AH23=$AH$6:$AH$3319)*(AN23=$AN$6:$AN$3319)*(AO23=$AO$6:$AO$3319)*(ROW($W$6:$W$3319)&lt;&gt;ROW(W23))*((R23=0)*($R$6:$R$3319&gt;0)+(R23&gt;0)*($R$6:$R$3319=0)))&gt;0,"SALONES UNIDOS",IF(SUMPRODUCT((W23=$W$6:$W$3319)*(AH23=$AH$6:$AH$3319)*((AN23&lt;$AO$6:$AO$3319)*(AO23&gt;$AN$6:$AN$3319))*(ROW($W$6:$W$3319)&lt;&gt;ROW(W23)))&gt;0,"CRUZADO","Sin cruce")))</f>
        <v>Sin cruce</v>
      </c>
      <c r="AQ23" s="964" t="str">
        <f t="shared" si="4"/>
        <v>IC1PRINCIPALA</v>
      </c>
      <c r="AR23" s="964" t="str" cm="1">
        <f t="array" ref="AR23">IF(AQ23="","",IF(SUMPRODUCT((AQ23=$AQ$6:$AQ$3319)*(AH23=$AH$6:$AH$3319)*(AN23=$AN$6:$AN$3319)*(AO23=$AO$6:$AO$3319)*(ROW($AQ$6:$AQ$3319)&lt;&gt;ROW(AQ23))*((R23=0)*($R$6:$R$3319&gt;0)+(R23&gt;0)*($R$6:$R$3319=0)))&gt;0,"SALONES UNIDOS",IF(SUMPRODUCT((AQ23=$AQ$6:$AQ$3319)*(AH23=$AH$6:$AH$3319)*((AN23&lt;$AO$6:$AO$3319)*(AO23&gt;$AN$6:$AN$3319))*(ROW($AQ$6:$AQ$3319)&lt;&gt;ROW(AQ23)))&gt;0,"CRUZADO","Sin cruce")))</f>
        <v>CRUZADO</v>
      </c>
    </row>
    <row r="24" spans="2:44" ht="43.5">
      <c r="B24" t="s">
        <v>1889</v>
      </c>
      <c r="C24" s="12" t="s">
        <v>1081</v>
      </c>
      <c r="D24" s="789" t="s">
        <v>1715</v>
      </c>
      <c r="E24" s="789">
        <v>20261</v>
      </c>
      <c r="F24" s="12" t="s">
        <v>23</v>
      </c>
      <c r="G24" s="12" t="s">
        <v>20</v>
      </c>
      <c r="H24" s="12" t="s">
        <v>82</v>
      </c>
      <c r="I24" s="12">
        <v>2</v>
      </c>
      <c r="J24" s="12" t="s">
        <v>16</v>
      </c>
      <c r="K24" s="790" t="s">
        <v>1725</v>
      </c>
      <c r="L24" s="491" t="s">
        <v>1346</v>
      </c>
      <c r="M24" s="789" t="s">
        <v>1127</v>
      </c>
      <c r="N24" s="789" t="s">
        <v>1086</v>
      </c>
      <c r="O24" s="12" t="s">
        <v>769</v>
      </c>
      <c r="P24" s="789">
        <v>3</v>
      </c>
      <c r="Q24" s="789">
        <v>2</v>
      </c>
      <c r="R24" s="815">
        <v>5</v>
      </c>
      <c r="S24" s="789">
        <v>4</v>
      </c>
      <c r="T24" s="181"/>
      <c r="U24" s="31">
        <v>20</v>
      </c>
      <c r="V24" s="31">
        <f>IF(W24="","",IFERROR(INDEX(Docentes!C:C,MATCH(W24,Docentes!D:D,0)),"NUEVO"))</f>
        <v>21850336</v>
      </c>
      <c r="W24" s="693" t="s">
        <v>427</v>
      </c>
      <c r="X24" s="693" t="s">
        <v>167</v>
      </c>
      <c r="Y24" s="789" t="s">
        <v>1088</v>
      </c>
      <c r="Z24" s="789" t="s">
        <v>1089</v>
      </c>
      <c r="AA24" s="928" t="s">
        <v>1283</v>
      </c>
      <c r="AB24" s="928" t="s">
        <v>1283</v>
      </c>
      <c r="AC24" s="928" t="s">
        <v>1283</v>
      </c>
      <c r="AD24" s="928" t="s">
        <v>1283</v>
      </c>
      <c r="AE24" s="928" t="s">
        <v>1283</v>
      </c>
      <c r="AF24" s="789" t="s">
        <v>1088</v>
      </c>
      <c r="AG24" s="31" t="str">
        <f t="shared" ref="AG24:AG38" si="5">IF(AND(P24&gt;0,Q24&gt;0),"TP",IF(AND(P24&gt;0,Q24=0),"T","P"))</f>
        <v>TP</v>
      </c>
      <c r="AH24" s="789">
        <v>4</v>
      </c>
      <c r="AI24" s="789">
        <v>18</v>
      </c>
      <c r="AJ24" s="789">
        <v>30</v>
      </c>
      <c r="AK24" s="789">
        <v>22</v>
      </c>
      <c r="AL24" s="789">
        <v>40</v>
      </c>
      <c r="AM24" s="31">
        <f t="shared" ref="AM24:AM38" si="6">IF(R24=0,0,IF(AI24="",R24,IF(X24="HIBRIDO VIRTUAL",0,((((AK24/24)+(AL24/1440))-((AI24/24)+(AJ24/1440)))*1440/50))))</f>
        <v>4.9999999999999982</v>
      </c>
      <c r="AN24" s="792">
        <f t="shared" ref="AN24:AN38" si="7">AI24/24+AJ24/1440</f>
        <v>0.77083333333333337</v>
      </c>
      <c r="AO24" s="792">
        <f t="shared" ref="AO24:AO38" si="8">AK24/24+AL24/1440</f>
        <v>0.94444444444444442</v>
      </c>
      <c r="AP24" s="31" t="str" cm="1">
        <f t="array" ref="AP24">IF(W24="","",IF(SUMPRODUCT((W24=$W$6:$W$3319)*(AH24=$AH$6:$AH$3319)*(AN24=$AN$6:$AN$3319)*(AO24=$AO$6:$AO$3319)*(ROW($W$6:$W$3319)&lt;&gt;ROW(W24))*((R24=0)*($R$6:$R$3319&gt;0)+(R24&gt;0)*($R$6:$R$3319=0)))&gt;0,"SALONES UNIDOS",IF(SUMPRODUCT((W24=$W$6:$W$3319)*(AH24=$AH$6:$AH$3319)*((AN24&lt;$AO$6:$AO$3319)*(AO24&gt;$AN$6:$AN$3319))*(ROW($W$6:$W$3319)&lt;&gt;ROW(W24)))&gt;0,"CRUZADO","Sin cruce")))</f>
        <v>Sin cruce</v>
      </c>
      <c r="AQ24" s="792" t="str">
        <f t="shared" ref="AQ24:AQ38" si="9">TRIM(CONCATENATE(H24,I24,F24,J24))</f>
        <v>IS2PRINCIPALA</v>
      </c>
      <c r="AR24" s="792" t="str" cm="1">
        <f t="array" ref="AR24">IF(AQ24="","",IF(SUMPRODUCT((AQ24=$AQ$6:$AQ$3319)*(AH24=$AH$6:$AH$3319)*(AN24=$AN$6:$AN$3319)*(AO24=$AO$6:$AO$3319)*(ROW($AQ$6:$AQ$3319)&lt;&gt;ROW(AQ24))*((R24=0)*($R$6:$R$3319&gt;0)+(R24&gt;0)*($R$6:$R$3319=0)))&gt;0,"SALONES UNIDOS",IF(SUMPRODUCT((AQ24=$AQ$6:$AQ$3319)*(AH24=$AH$6:$AH$3319)*((AN24&lt;$AO$6:$AO$3319)*(AO24&gt;$AN$6:$AN$3319))*(ROW($AQ$6:$AQ$3319)&lt;&gt;ROW(AQ24)))&gt;0,"CRUZADO","Sin cruce")))</f>
        <v>CRUZADO</v>
      </c>
    </row>
    <row r="25" spans="2:44" s="958" customFormat="1" ht="43.5">
      <c r="B25" s="958" t="s">
        <v>1896</v>
      </c>
      <c r="C25" s="965" t="s">
        <v>1081</v>
      </c>
      <c r="D25" s="966" t="s">
        <v>1715</v>
      </c>
      <c r="E25" s="966">
        <v>20261</v>
      </c>
      <c r="F25" s="965" t="s">
        <v>23</v>
      </c>
      <c r="G25" s="965" t="s">
        <v>20</v>
      </c>
      <c r="H25" s="965" t="s">
        <v>82</v>
      </c>
      <c r="I25" s="965">
        <v>2</v>
      </c>
      <c r="J25" s="965" t="s">
        <v>16</v>
      </c>
      <c r="K25" s="967" t="s">
        <v>1725</v>
      </c>
      <c r="L25" s="968" t="s">
        <v>1346</v>
      </c>
      <c r="M25" s="966" t="s">
        <v>1127</v>
      </c>
      <c r="N25" s="966" t="s">
        <v>1086</v>
      </c>
      <c r="O25" s="965" t="s">
        <v>769</v>
      </c>
      <c r="P25" s="966">
        <v>3</v>
      </c>
      <c r="Q25" s="966">
        <v>2</v>
      </c>
      <c r="R25" s="969">
        <v>5</v>
      </c>
      <c r="S25" s="966">
        <v>4</v>
      </c>
      <c r="T25" s="962"/>
      <c r="U25" s="529">
        <v>20</v>
      </c>
      <c r="V25" s="529" t="str">
        <f>IF(W25="","",IFERROR(INDEX(Docentes!C:C,MATCH(W25,Docentes!D:D,0)),"NUEVO"))</f>
        <v>NUEVO</v>
      </c>
      <c r="W25" s="1006" t="s">
        <v>1897</v>
      </c>
      <c r="X25" s="974" t="s">
        <v>167</v>
      </c>
      <c r="Y25" s="966" t="s">
        <v>1088</v>
      </c>
      <c r="Z25" s="966" t="s">
        <v>1089</v>
      </c>
      <c r="AA25" s="1007" t="s">
        <v>1283</v>
      </c>
      <c r="AB25" s="1007" t="s">
        <v>1283</v>
      </c>
      <c r="AC25" s="1007" t="s">
        <v>1283</v>
      </c>
      <c r="AD25" s="1007" t="s">
        <v>1283</v>
      </c>
      <c r="AE25" s="1007" t="s">
        <v>1283</v>
      </c>
      <c r="AF25" s="966" t="s">
        <v>1088</v>
      </c>
      <c r="AG25" s="529" t="str">
        <f t="shared" si="5"/>
        <v>TP</v>
      </c>
      <c r="AH25" s="966">
        <v>4</v>
      </c>
      <c r="AI25" s="966">
        <v>18</v>
      </c>
      <c r="AJ25" s="966">
        <v>30</v>
      </c>
      <c r="AK25" s="966">
        <v>22</v>
      </c>
      <c r="AL25" s="966">
        <v>40</v>
      </c>
      <c r="AM25" s="529">
        <f t="shared" si="6"/>
        <v>4.9999999999999982</v>
      </c>
      <c r="AN25" s="964">
        <f t="shared" si="7"/>
        <v>0.77083333333333337</v>
      </c>
      <c r="AO25" s="964">
        <f t="shared" si="8"/>
        <v>0.94444444444444442</v>
      </c>
      <c r="AP25" s="529" t="str" cm="1">
        <f t="array" ref="AP25">IF(W25="","",IF(SUMPRODUCT((W25=$W$6:$W$3319)*(AH25=$AH$6:$AH$3319)*(AN25=$AN$6:$AN$3319)*(AO25=$AO$6:$AO$3319)*(ROW($W$6:$W$3319)&lt;&gt;ROW(W25))*((R25=0)*($R$6:$R$3319&gt;0)+(R25&gt;0)*($R$6:$R$3319=0)))&gt;0,"SALONES UNIDOS",IF(SUMPRODUCT((W25=$W$6:$W$3319)*(AH25=$AH$6:$AH$3319)*((AN25&lt;$AO$6:$AO$3319)*(AO25&gt;$AN$6:$AN$3319))*(ROW($W$6:$W$3319)&lt;&gt;ROW(W25)))&gt;0,"CRUZADO","Sin cruce")))</f>
        <v>Sin cruce</v>
      </c>
      <c r="AQ25" s="964" t="str">
        <f t="shared" si="9"/>
        <v>IS2PRINCIPALA</v>
      </c>
      <c r="AR25" s="964" t="str" cm="1">
        <f t="array" ref="AR25">IF(AQ25="","",IF(SUMPRODUCT((AQ25=$AQ$6:$AQ$3319)*(AH25=$AH$6:$AH$3319)*(AN25=$AN$6:$AN$3319)*(AO25=$AO$6:$AO$3319)*(ROW($AQ$6:$AQ$3319)&lt;&gt;ROW(AQ25))*((R25=0)*($R$6:$R$3319&gt;0)+(R25&gt;0)*($R$6:$R$3319=0)))&gt;0,"SALONES UNIDOS",IF(SUMPRODUCT((AQ25=$AQ$6:$AQ$3319)*(AH25=$AH$6:$AH$3319)*((AN25&lt;$AO$6:$AO$3319)*(AO25&gt;$AN$6:$AN$3319))*(ROW($AQ$6:$AQ$3319)&lt;&gt;ROW(AQ25)))&gt;0,"CRUZADO","Sin cruce")))</f>
        <v>CRUZADO</v>
      </c>
    </row>
    <row r="26" spans="2:44" ht="32.25">
      <c r="B26" t="s">
        <v>1889</v>
      </c>
      <c r="C26" s="12" t="s">
        <v>1081</v>
      </c>
      <c r="D26" s="795" t="s">
        <v>781</v>
      </c>
      <c r="E26" s="795">
        <v>20261</v>
      </c>
      <c r="F26" s="12" t="s">
        <v>23</v>
      </c>
      <c r="G26" s="12" t="s">
        <v>20</v>
      </c>
      <c r="H26" s="12" t="s">
        <v>30</v>
      </c>
      <c r="I26" s="12">
        <v>1</v>
      </c>
      <c r="J26" s="12" t="s">
        <v>16</v>
      </c>
      <c r="K26" s="12" t="s">
        <v>1191</v>
      </c>
      <c r="L26" s="14" t="s">
        <v>1192</v>
      </c>
      <c r="M26" s="12" t="s">
        <v>1101</v>
      </c>
      <c r="N26" s="12" t="s">
        <v>1086</v>
      </c>
      <c r="O26" s="12" t="s">
        <v>731</v>
      </c>
      <c r="P26" s="11">
        <v>2</v>
      </c>
      <c r="Q26" s="11">
        <v>0</v>
      </c>
      <c r="R26" s="262">
        <v>2</v>
      </c>
      <c r="S26" s="11">
        <v>3</v>
      </c>
      <c r="T26" s="808"/>
      <c r="U26" s="31">
        <v>39</v>
      </c>
      <c r="V26" s="31">
        <f>IF(W26="","",IFERROR(INDEX(Docentes!C:C,MATCH(W26,Docentes!D:D,0)),"NUEVO"))</f>
        <v>71431209</v>
      </c>
      <c r="W26" s="809" t="s">
        <v>187</v>
      </c>
      <c r="X26" s="693" t="s">
        <v>168</v>
      </c>
      <c r="Y26" s="31" t="s">
        <v>1182</v>
      </c>
      <c r="Z26" s="789" t="s">
        <v>1089</v>
      </c>
      <c r="AA26" s="12" t="s">
        <v>26</v>
      </c>
      <c r="AB26" s="12" t="s">
        <v>1606</v>
      </c>
      <c r="AC26" s="12" t="s">
        <v>1283</v>
      </c>
      <c r="AD26" s="11"/>
      <c r="AE26" s="12" t="s">
        <v>1283</v>
      </c>
      <c r="AF26" s="31" t="s">
        <v>1182</v>
      </c>
      <c r="AG26" s="31" t="str">
        <f t="shared" si="5"/>
        <v>T</v>
      </c>
      <c r="AH26" s="789">
        <v>5</v>
      </c>
      <c r="AI26" s="789">
        <v>11</v>
      </c>
      <c r="AJ26" s="789">
        <v>0</v>
      </c>
      <c r="AK26" s="789">
        <v>12</v>
      </c>
      <c r="AL26" s="789">
        <v>40</v>
      </c>
      <c r="AM26" s="31">
        <f t="shared" si="6"/>
        <v>2.0000000000000009</v>
      </c>
      <c r="AN26" s="792">
        <f t="shared" si="7"/>
        <v>0.45833333333333331</v>
      </c>
      <c r="AO26" s="792">
        <f t="shared" si="8"/>
        <v>0.52777777777777779</v>
      </c>
      <c r="AP26" s="31" t="str" cm="1">
        <f t="array" ref="AP26">IF(W26="","",IF(SUMPRODUCT((W26=$W$6:$W$3320)*(AH26=$AH$6:$AH$3320)*(AN26=$AN$6:$AN$3320)*(AO26=$AO$6:$AO$3320)*(ROW($W$6:$W$3320)&lt;&gt;ROW(W26))*((R26=0)*($R$6:$R$3320&gt;0)+(R26&gt;0)*($R$6:$R$3320=0)))&gt;0,"SALONES UNIDOS",IF(SUMPRODUCT((W26=$W$6:$W$3320)*(AH26=$AH$6:$AH$3320)*((AN26&lt;$AO$6:$AO$3320)*(AO26&gt;$AN$6:$AN$3320))*(ROW($W$6:$W$3320)&lt;&gt;ROW(W26)))&gt;0,"CRUZADO","Sin cruce")))</f>
        <v>CRUZADO</v>
      </c>
      <c r="AQ26" s="792" t="str">
        <f t="shared" si="9"/>
        <v>DE1PRINCIPALA</v>
      </c>
      <c r="AR26" s="792" t="str" cm="1">
        <f t="array" ref="AR26">IF(AQ26="","",IF(SUMPRODUCT((AQ26=$AQ$6:$AQ$3320)*(AH26=$AH$6:$AH$3320)*(AN26=$AN$6:$AN$3320)*(AO26=$AO$6:$AO$3320)*(ROW($AQ$6:$AQ$3320)&lt;&gt;ROW(AQ26))*((R26=0)*($R$6:$R$3320&gt;0)+(R26&gt;0)*($R$6:$R$3320=0)))&gt;0,"SALONES UNIDOS",IF(SUMPRODUCT((AQ26=$AQ$6:$AQ$3320)*(AH26=$AH$6:$AH$3320)*((AN26&lt;$AO$6:$AO$3320)*(AO26&gt;$AN$6:$AN$3320))*(ROW($AQ$6:$AQ$3320)&lt;&gt;ROW(AQ26)))&gt;0,"CRUZADO","Sin cruce")))</f>
        <v>CRUZADO</v>
      </c>
    </row>
    <row r="27" spans="2:44" ht="32.25">
      <c r="B27" t="s">
        <v>1889</v>
      </c>
      <c r="C27" s="12" t="s">
        <v>1081</v>
      </c>
      <c r="D27" s="795" t="s">
        <v>781</v>
      </c>
      <c r="E27" s="795">
        <v>20261</v>
      </c>
      <c r="F27" s="12" t="s">
        <v>23</v>
      </c>
      <c r="G27" s="12" t="s">
        <v>20</v>
      </c>
      <c r="H27" s="12" t="s">
        <v>30</v>
      </c>
      <c r="I27" s="12">
        <v>1</v>
      </c>
      <c r="J27" s="12" t="s">
        <v>16</v>
      </c>
      <c r="K27" s="12" t="s">
        <v>1191</v>
      </c>
      <c r="L27" s="14" t="s">
        <v>1192</v>
      </c>
      <c r="M27" s="12" t="s">
        <v>1101</v>
      </c>
      <c r="N27" s="12" t="s">
        <v>1086</v>
      </c>
      <c r="O27" s="12" t="s">
        <v>731</v>
      </c>
      <c r="P27" s="11">
        <v>0</v>
      </c>
      <c r="Q27" s="11">
        <v>2</v>
      </c>
      <c r="R27" s="262">
        <v>2</v>
      </c>
      <c r="S27" s="11">
        <v>3</v>
      </c>
      <c r="T27" s="808"/>
      <c r="U27" s="31">
        <v>20</v>
      </c>
      <c r="V27" s="31">
        <f>IF(W27="","",IFERROR(INDEX(Docentes!C:C,MATCH(W27,Docentes!D:D,0)),"NUEVO"))</f>
        <v>71431209</v>
      </c>
      <c r="W27" s="809" t="s">
        <v>187</v>
      </c>
      <c r="X27" s="693" t="s">
        <v>168</v>
      </c>
      <c r="Y27" s="31" t="s">
        <v>1182</v>
      </c>
      <c r="Z27" s="789" t="s">
        <v>1089</v>
      </c>
      <c r="AA27" s="12" t="s">
        <v>1283</v>
      </c>
      <c r="AB27" s="12" t="s">
        <v>1283</v>
      </c>
      <c r="AC27" s="12" t="s">
        <v>1283</v>
      </c>
      <c r="AD27" s="789" t="s">
        <v>1888</v>
      </c>
      <c r="AE27" s="12" t="s">
        <v>1283</v>
      </c>
      <c r="AF27" s="31" t="s">
        <v>1182</v>
      </c>
      <c r="AG27" s="31" t="str">
        <f t="shared" si="5"/>
        <v>P</v>
      </c>
      <c r="AH27" s="953">
        <v>5</v>
      </c>
      <c r="AI27" s="953">
        <v>12</v>
      </c>
      <c r="AJ27" s="953">
        <v>40</v>
      </c>
      <c r="AK27" s="953">
        <v>14</v>
      </c>
      <c r="AL27" s="953">
        <v>20</v>
      </c>
      <c r="AM27" s="31">
        <f t="shared" si="6"/>
        <v>1.9999999999999993</v>
      </c>
      <c r="AN27" s="792">
        <f t="shared" si="7"/>
        <v>0.52777777777777779</v>
      </c>
      <c r="AO27" s="792">
        <f t="shared" si="8"/>
        <v>0.59722222222222221</v>
      </c>
      <c r="AP27" s="31" t="str" cm="1">
        <f t="array" ref="AP27">IF(W27="","",IF(SUMPRODUCT((W27=$W$6:$W$3320)*(AH27=$AH$6:$AH$3320)*(AN27=$AN$6:$AN$3320)*(AO27=$AO$6:$AO$3320)*(ROW($W$6:$W$3320)&lt;&gt;ROW(W27))*((R27=0)*($R$6:$R$3320&gt;0)+(R27&gt;0)*($R$6:$R$3320=0)))&gt;0,"SALONES UNIDOS",IF(SUMPRODUCT((W27=$W$6:$W$3320)*(AH27=$AH$6:$AH$3320)*((AN27&lt;$AO$6:$AO$3320)*(AO27&gt;$AN$6:$AN$3320))*(ROW($W$6:$W$3320)&lt;&gt;ROW(W27)))&gt;0,"CRUZADO","Sin cruce")))</f>
        <v>CRUZADO</v>
      </c>
      <c r="AQ27" s="792" t="str">
        <f t="shared" si="9"/>
        <v>DE1PRINCIPALA</v>
      </c>
      <c r="AR27" s="792" t="str" cm="1">
        <f t="array" ref="AR27">IF(AQ27="","",IF(SUMPRODUCT((AQ27=$AQ$6:$AQ$3320)*(AH27=$AH$6:$AH$3320)*(AN27=$AN$6:$AN$3320)*(AO27=$AO$6:$AO$3320)*(ROW($AQ$6:$AQ$3320)&lt;&gt;ROW(AQ27))*((R27=0)*($R$6:$R$3320&gt;0)+(R27&gt;0)*($R$6:$R$3320=0)))&gt;0,"SALONES UNIDOS",IF(SUMPRODUCT((AQ27=$AQ$6:$AQ$3320)*(AH27=$AH$6:$AH$3320)*((AN27&lt;$AO$6:$AO$3320)*(AO27&gt;$AN$6:$AN$3320))*(ROW($AQ$6:$AQ$3320)&lt;&gt;ROW(AQ27)))&gt;0,"CRUZADO","Sin cruce")))</f>
        <v>CRUZADO</v>
      </c>
    </row>
    <row r="28" spans="2:44" ht="32.25">
      <c r="B28" t="s">
        <v>1889</v>
      </c>
      <c r="C28" s="12" t="s">
        <v>1081</v>
      </c>
      <c r="D28" s="795" t="s">
        <v>781</v>
      </c>
      <c r="E28" s="795">
        <v>20261</v>
      </c>
      <c r="F28" s="12" t="s">
        <v>23</v>
      </c>
      <c r="G28" s="12" t="s">
        <v>20</v>
      </c>
      <c r="H28" s="12" t="s">
        <v>30</v>
      </c>
      <c r="I28" s="12">
        <v>1</v>
      </c>
      <c r="J28" s="12" t="s">
        <v>16</v>
      </c>
      <c r="K28" s="12" t="s">
        <v>1191</v>
      </c>
      <c r="L28" s="14" t="s">
        <v>1192</v>
      </c>
      <c r="M28" s="12" t="s">
        <v>1101</v>
      </c>
      <c r="N28" s="12" t="s">
        <v>1086</v>
      </c>
      <c r="O28" s="12" t="s">
        <v>731</v>
      </c>
      <c r="P28" s="11">
        <v>0</v>
      </c>
      <c r="Q28" s="11">
        <v>2</v>
      </c>
      <c r="R28" s="262">
        <v>2</v>
      </c>
      <c r="S28" s="11">
        <v>3</v>
      </c>
      <c r="T28" s="808"/>
      <c r="U28" s="31">
        <v>20</v>
      </c>
      <c r="V28" s="31">
        <f>IF(W28="","",IFERROR(INDEX(Docentes!C:C,MATCH(W28,Docentes!D:D,0)),"NUEVO"))</f>
        <v>71431209</v>
      </c>
      <c r="W28" s="809" t="s">
        <v>187</v>
      </c>
      <c r="X28" s="693" t="s">
        <v>168</v>
      </c>
      <c r="Y28" s="31" t="s">
        <v>1182</v>
      </c>
      <c r="Z28" s="789" t="s">
        <v>1089</v>
      </c>
      <c r="AA28" s="12" t="s">
        <v>1283</v>
      </c>
      <c r="AB28" s="12" t="s">
        <v>1283</v>
      </c>
      <c r="AC28" s="12" t="s">
        <v>1283</v>
      </c>
      <c r="AD28" s="789" t="s">
        <v>1888</v>
      </c>
      <c r="AE28" s="12" t="s">
        <v>1283</v>
      </c>
      <c r="AF28" s="31" t="s">
        <v>1182</v>
      </c>
      <c r="AG28" s="31" t="str">
        <f t="shared" si="5"/>
        <v>P</v>
      </c>
      <c r="AH28" s="953">
        <v>5</v>
      </c>
      <c r="AI28" s="953">
        <v>14</v>
      </c>
      <c r="AJ28" s="953">
        <v>20</v>
      </c>
      <c r="AK28" s="953">
        <v>16</v>
      </c>
      <c r="AL28" s="953">
        <v>0</v>
      </c>
      <c r="AM28" s="31">
        <f t="shared" si="6"/>
        <v>1.9999999999999993</v>
      </c>
      <c r="AN28" s="792">
        <f t="shared" si="7"/>
        <v>0.59722222222222221</v>
      </c>
      <c r="AO28" s="792">
        <f t="shared" si="8"/>
        <v>0.66666666666666663</v>
      </c>
      <c r="AP28" s="31" t="str" cm="1">
        <f t="array" ref="AP28">IF(W28="","",IF(SUMPRODUCT((W28=$W$6:$W$3320)*(AH28=$AH$6:$AH$3320)*(AN28=$AN$6:$AN$3320)*(AO28=$AO$6:$AO$3320)*(ROW($W$6:$W$3320)&lt;&gt;ROW(W28))*((R28=0)*($R$6:$R$3320&gt;0)+(R28&gt;0)*($R$6:$R$3320=0)))&gt;0,"SALONES UNIDOS",IF(SUMPRODUCT((W28=$W$6:$W$3320)*(AH28=$AH$6:$AH$3320)*((AN28&lt;$AO$6:$AO$3320)*(AO28&gt;$AN$6:$AN$3320))*(ROW($W$6:$W$3320)&lt;&gt;ROW(W28)))&gt;0,"CRUZADO","Sin cruce")))</f>
        <v>Sin cruce</v>
      </c>
      <c r="AQ28" s="792" t="str">
        <f t="shared" si="9"/>
        <v>DE1PRINCIPALA</v>
      </c>
      <c r="AR28" s="792" t="str" cm="1">
        <f t="array" ref="AR28">IF(AQ28="","",IF(SUMPRODUCT((AQ28=$AQ$6:$AQ$3320)*(AH28=$AH$6:$AH$3320)*(AN28=$AN$6:$AN$3320)*(AO28=$AO$6:$AO$3320)*(ROW($AQ$6:$AQ$3320)&lt;&gt;ROW(AQ28))*((R28=0)*($R$6:$R$3320&gt;0)+(R28&gt;0)*($R$6:$R$3320=0)))&gt;0,"SALONES UNIDOS",IF(SUMPRODUCT((AQ28=$AQ$6:$AQ$3320)*(AH28=$AH$6:$AH$3320)*((AN28&lt;$AO$6:$AO$3320)*(AO28&gt;$AN$6:$AN$3320))*(ROW($AQ$6:$AQ$3320)&lt;&gt;ROW(AQ28)))&gt;0,"CRUZADO","Sin cruce")))</f>
        <v>Sin cruce</v>
      </c>
    </row>
    <row r="29" spans="2:44" s="958" customFormat="1" ht="32.25">
      <c r="B29" s="958" t="s">
        <v>1898</v>
      </c>
      <c r="C29" s="965" t="s">
        <v>1081</v>
      </c>
      <c r="D29" s="998" t="s">
        <v>781</v>
      </c>
      <c r="E29" s="998">
        <v>20261</v>
      </c>
      <c r="F29" s="965" t="s">
        <v>23</v>
      </c>
      <c r="G29" s="965" t="s">
        <v>20</v>
      </c>
      <c r="H29" s="965" t="s">
        <v>30</v>
      </c>
      <c r="I29" s="965">
        <v>1</v>
      </c>
      <c r="J29" s="965" t="s">
        <v>16</v>
      </c>
      <c r="K29" s="965" t="s">
        <v>1191</v>
      </c>
      <c r="L29" s="999" t="s">
        <v>1192</v>
      </c>
      <c r="M29" s="965" t="s">
        <v>1101</v>
      </c>
      <c r="N29" s="965" t="s">
        <v>1086</v>
      </c>
      <c r="O29" s="965" t="s">
        <v>731</v>
      </c>
      <c r="P29" s="525">
        <v>2</v>
      </c>
      <c r="Q29" s="525">
        <v>0</v>
      </c>
      <c r="R29" s="961">
        <v>2</v>
      </c>
      <c r="S29" s="525">
        <v>3</v>
      </c>
      <c r="T29" s="972"/>
      <c r="U29" s="529">
        <v>40</v>
      </c>
      <c r="V29" s="529">
        <f>IF(W29="","",IFERROR(INDEX(Docentes!C:C,MATCH(W29,Docentes!D:D,0)),"NUEVO"))</f>
        <v>71431209</v>
      </c>
      <c r="W29" s="980" t="s">
        <v>187</v>
      </c>
      <c r="X29" s="974" t="s">
        <v>168</v>
      </c>
      <c r="Y29" s="529" t="s">
        <v>1182</v>
      </c>
      <c r="Z29" s="966" t="s">
        <v>1089</v>
      </c>
      <c r="AA29" s="965" t="s">
        <v>26</v>
      </c>
      <c r="AB29" s="965" t="s">
        <v>1606</v>
      </c>
      <c r="AC29" s="965" t="s">
        <v>1283</v>
      </c>
      <c r="AD29" s="525"/>
      <c r="AE29" s="965" t="s">
        <v>1283</v>
      </c>
      <c r="AF29" s="529" t="s">
        <v>1182</v>
      </c>
      <c r="AG29" s="529" t="str">
        <f t="shared" si="5"/>
        <v>T</v>
      </c>
      <c r="AH29" s="966">
        <v>5</v>
      </c>
      <c r="AI29" s="966">
        <v>11</v>
      </c>
      <c r="AJ29" s="966">
        <v>0</v>
      </c>
      <c r="AK29" s="966">
        <v>12</v>
      </c>
      <c r="AL29" s="966">
        <v>40</v>
      </c>
      <c r="AM29" s="529">
        <f t="shared" si="6"/>
        <v>2.0000000000000009</v>
      </c>
      <c r="AN29" s="964">
        <f t="shared" si="7"/>
        <v>0.45833333333333331</v>
      </c>
      <c r="AO29" s="964">
        <f t="shared" si="8"/>
        <v>0.52777777777777779</v>
      </c>
      <c r="AP29" s="529" t="str" cm="1">
        <f t="array" ref="AP29">IF(W29="","",IF(SUMPRODUCT((W29=$W$6:$W$3319)*(AH29=$AH$6:$AH$3319)*(AN29=$AN$6:$AN$3319)*(AO29=$AO$6:$AO$3319)*(ROW($W$6:$W$3319)&lt;&gt;ROW(W29))*((R29=0)*($R$6:$R$3319&gt;0)+(R29&gt;0)*($R$6:$R$3319=0)))&gt;0,"SALONES UNIDOS",IF(SUMPRODUCT((W29=$W$6:$W$3319)*(AH29=$AH$6:$AH$3319)*((AN29&lt;$AO$6:$AO$3319)*(AO29&gt;$AN$6:$AN$3319))*(ROW($W$6:$W$3319)&lt;&gt;ROW(W29)))&gt;0,"CRUZADO","Sin cruce")))</f>
        <v>CRUZADO</v>
      </c>
      <c r="AQ29" s="964" t="str">
        <f t="shared" si="9"/>
        <v>DE1PRINCIPALA</v>
      </c>
      <c r="AR29" s="964" t="str" cm="1">
        <f t="array" ref="AR29">IF(AQ29="","",IF(SUMPRODUCT((AQ29=$AQ$6:$AQ$3319)*(AH29=$AH$6:$AH$3319)*(AN29=$AN$6:$AN$3319)*(AO29=$AO$6:$AO$3319)*(ROW($AQ$6:$AQ$3319)&lt;&gt;ROW(AQ29))*((R29=0)*($R$6:$R$3319&gt;0)+(R29&gt;0)*($R$6:$R$3319=0)))&gt;0,"SALONES UNIDOS",IF(SUMPRODUCT((AQ29=$AQ$6:$AQ$3319)*(AH29=$AH$6:$AH$3319)*((AN29&lt;$AO$6:$AO$3319)*(AO29&gt;$AN$6:$AN$3319))*(ROW($AQ$6:$AQ$3319)&lt;&gt;ROW(AQ29)))&gt;0,"CRUZADO","Sin cruce")))</f>
        <v>CRUZADO</v>
      </c>
    </row>
    <row r="30" spans="2:44" s="958" customFormat="1" ht="32.25">
      <c r="B30" s="958" t="s">
        <v>1898</v>
      </c>
      <c r="C30" s="965" t="s">
        <v>1081</v>
      </c>
      <c r="D30" s="998" t="s">
        <v>781</v>
      </c>
      <c r="E30" s="998">
        <v>20261</v>
      </c>
      <c r="F30" s="965" t="s">
        <v>23</v>
      </c>
      <c r="G30" s="965" t="s">
        <v>20</v>
      </c>
      <c r="H30" s="965" t="s">
        <v>30</v>
      </c>
      <c r="I30" s="965">
        <v>1</v>
      </c>
      <c r="J30" s="965" t="s">
        <v>16</v>
      </c>
      <c r="K30" s="965" t="s">
        <v>1191</v>
      </c>
      <c r="L30" s="999" t="s">
        <v>1192</v>
      </c>
      <c r="M30" s="965" t="s">
        <v>1101</v>
      </c>
      <c r="N30" s="965" t="s">
        <v>1086</v>
      </c>
      <c r="O30" s="965" t="s">
        <v>731</v>
      </c>
      <c r="P30" s="525">
        <v>0</v>
      </c>
      <c r="Q30" s="525">
        <v>2</v>
      </c>
      <c r="R30" s="961">
        <v>2</v>
      </c>
      <c r="S30" s="525">
        <v>3</v>
      </c>
      <c r="T30" s="972"/>
      <c r="U30" s="529">
        <v>40</v>
      </c>
      <c r="V30" s="529">
        <f>IF(W30="","",IFERROR(INDEX(Docentes!C:C,MATCH(W30,Docentes!D:D,0)),"NUEVO"))</f>
        <v>71431209</v>
      </c>
      <c r="W30" s="980" t="s">
        <v>187</v>
      </c>
      <c r="X30" s="974" t="s">
        <v>168</v>
      </c>
      <c r="Y30" s="529" t="s">
        <v>1182</v>
      </c>
      <c r="Z30" s="966" t="s">
        <v>1089</v>
      </c>
      <c r="AA30" s="965" t="s">
        <v>26</v>
      </c>
      <c r="AB30" s="965" t="s">
        <v>1606</v>
      </c>
      <c r="AC30" s="965" t="s">
        <v>1283</v>
      </c>
      <c r="AD30" s="966"/>
      <c r="AE30" s="965" t="s">
        <v>1283</v>
      </c>
      <c r="AF30" s="529" t="s">
        <v>1182</v>
      </c>
      <c r="AG30" s="529" t="str">
        <f t="shared" si="5"/>
        <v>P</v>
      </c>
      <c r="AH30" s="966">
        <v>5</v>
      </c>
      <c r="AI30" s="966">
        <v>12</v>
      </c>
      <c r="AJ30" s="966">
        <v>40</v>
      </c>
      <c r="AK30" s="966">
        <v>14</v>
      </c>
      <c r="AL30" s="966">
        <v>20</v>
      </c>
      <c r="AM30" s="529">
        <f t="shared" si="6"/>
        <v>1.9999999999999993</v>
      </c>
      <c r="AN30" s="964">
        <f t="shared" si="7"/>
        <v>0.52777777777777779</v>
      </c>
      <c r="AO30" s="964">
        <f t="shared" si="8"/>
        <v>0.59722222222222221</v>
      </c>
      <c r="AP30" s="529" t="str" cm="1">
        <f t="array" ref="AP30">IF(W30="","",IF(SUMPRODUCT((W30=$W$6:$W$3319)*(AH30=$AH$6:$AH$3319)*(AN30=$AN$6:$AN$3319)*(AO30=$AO$6:$AO$3319)*(ROW($W$6:$W$3319)&lt;&gt;ROW(W30))*((R30=0)*($R$6:$R$3319&gt;0)+(R30&gt;0)*($R$6:$R$3319=0)))&gt;0,"SALONES UNIDOS",IF(SUMPRODUCT((W30=$W$6:$W$3319)*(AH30=$AH$6:$AH$3319)*((AN30&lt;$AO$6:$AO$3319)*(AO30&gt;$AN$6:$AN$3319))*(ROW($W$6:$W$3319)&lt;&gt;ROW(W30)))&gt;0,"CRUZADO","Sin cruce")))</f>
        <v>CRUZADO</v>
      </c>
      <c r="AQ30" s="964" t="str">
        <f t="shared" si="9"/>
        <v>DE1PRINCIPALA</v>
      </c>
      <c r="AR30" s="964" t="str" cm="1">
        <f t="array" ref="AR30">IF(AQ30="","",IF(SUMPRODUCT((AQ30=$AQ$6:$AQ$3319)*(AH30=$AH$6:$AH$3319)*(AN30=$AN$6:$AN$3319)*(AO30=$AO$6:$AO$3319)*(ROW($AQ$6:$AQ$3319)&lt;&gt;ROW(AQ30))*((R30=0)*($R$6:$R$3319&gt;0)+(R30&gt;0)*($R$6:$R$3319=0)))&gt;0,"SALONES UNIDOS",IF(SUMPRODUCT((AQ30=$AQ$6:$AQ$3319)*(AH30=$AH$6:$AH$3319)*((AN30&lt;$AO$6:$AO$3319)*(AO30&gt;$AN$6:$AN$3319))*(ROW($AQ$6:$AQ$3319)&lt;&gt;ROW(AQ30)))&gt;0,"CRUZADO","Sin cruce")))</f>
        <v>CRUZADO</v>
      </c>
    </row>
    <row r="31" spans="2:44" ht="32.25">
      <c r="B31" t="s">
        <v>1899</v>
      </c>
      <c r="C31" s="981" t="s">
        <v>1081</v>
      </c>
      <c r="D31" s="953" t="s">
        <v>1396</v>
      </c>
      <c r="E31" s="953">
        <v>20261</v>
      </c>
      <c r="F31" s="981" t="s">
        <v>23</v>
      </c>
      <c r="G31" s="981" t="s">
        <v>20</v>
      </c>
      <c r="H31" s="981" t="s">
        <v>57</v>
      </c>
      <c r="I31" s="981">
        <v>2</v>
      </c>
      <c r="J31" s="981" t="s">
        <v>1652</v>
      </c>
      <c r="K31" s="982" t="s">
        <v>1648</v>
      </c>
      <c r="L31" s="983" t="s">
        <v>1649</v>
      </c>
      <c r="M31" s="953" t="s">
        <v>1101</v>
      </c>
      <c r="N31" s="953" t="s">
        <v>1086</v>
      </c>
      <c r="O31" s="981" t="s">
        <v>731</v>
      </c>
      <c r="P31" s="951">
        <v>1</v>
      </c>
      <c r="Q31" s="951">
        <v>0</v>
      </c>
      <c r="R31" s="984">
        <v>0</v>
      </c>
      <c r="S31" s="951">
        <v>3</v>
      </c>
      <c r="T31" s="985"/>
      <c r="U31" s="951">
        <v>30</v>
      </c>
      <c r="V31" s="951">
        <f>IF(W31="","",IFERROR(INDEX(Docentes!C:C,MATCH(W31,Docentes!D:D,0)),"NUEVO"))</f>
        <v>70073915</v>
      </c>
      <c r="W31" s="765" t="s">
        <v>1038</v>
      </c>
      <c r="X31" s="986" t="s">
        <v>1087</v>
      </c>
      <c r="Y31" s="953" t="s">
        <v>1088</v>
      </c>
      <c r="Z31" s="951" t="s">
        <v>1089</v>
      </c>
      <c r="AA31" s="953" t="s">
        <v>1283</v>
      </c>
      <c r="AB31" s="953" t="s">
        <v>1283</v>
      </c>
      <c r="AC31" s="953" t="s">
        <v>1283</v>
      </c>
      <c r="AD31" s="951" t="s">
        <v>1283</v>
      </c>
      <c r="AE31" s="953" t="s">
        <v>1283</v>
      </c>
      <c r="AF31" s="953" t="s">
        <v>1182</v>
      </c>
      <c r="AG31" s="951" t="str">
        <f t="shared" si="5"/>
        <v>T</v>
      </c>
      <c r="AH31" s="953">
        <v>2</v>
      </c>
      <c r="AI31" s="953">
        <v>18</v>
      </c>
      <c r="AJ31" s="953">
        <v>30</v>
      </c>
      <c r="AK31" s="953">
        <v>19</v>
      </c>
      <c r="AL31" s="953">
        <v>20</v>
      </c>
      <c r="AM31" s="951">
        <f t="shared" si="6"/>
        <v>0</v>
      </c>
      <c r="AN31" s="987">
        <f t="shared" si="7"/>
        <v>0.77083333333333337</v>
      </c>
      <c r="AO31" s="987">
        <f t="shared" si="8"/>
        <v>0.80555555555555547</v>
      </c>
      <c r="AP31" s="951" t="str" cm="1">
        <f t="array" ref="AP31">IF(W31="","",IF(SUMPRODUCT((W31=$W$6:$W$3319)*(AH31=$AH$6:$AH$3319)*(AN31=$AN$6:$AN$3319)*(AO31=$AO$6:$AO$3319)*(ROW($W$6:$W$3319)&lt;&gt;ROW(W31))*((R31=0)*($R$6:$R$3319&gt;0)+(R31&gt;0)*($R$6:$R$3319=0)))&gt;0,"SALONES UNIDOS",IF(SUMPRODUCT((W31=$W$6:$W$3319)*(AH31=$AH$6:$AH$3319)*((AN31&lt;$AO$6:$AO$3319)*(AO31&gt;$AN$6:$AN$3319))*(ROW($W$6:$W$3319)&lt;&gt;ROW(W31)))&gt;0,"CRUZADO","Sin cruce")))</f>
        <v>SALONES UNIDOS</v>
      </c>
      <c r="AQ31" s="987" t="str">
        <f t="shared" si="9"/>
        <v>IN2PRINCIPALBHV</v>
      </c>
      <c r="AR31" s="987" t="str" cm="1">
        <f t="array" ref="AR31">IF(AQ31="","",IF(SUMPRODUCT((AQ31=$AQ$6:$AQ$3319)*(AH31=$AH$6:$AH$3319)*(AN31=$AN$6:$AN$3319)*(AO31=$AO$6:$AO$3319)*(ROW($AQ$6:$AQ$3319)&lt;&gt;ROW(AQ31))*((R31=0)*($R$6:$R$3319&gt;0)+(R31&gt;0)*($R$6:$R$3319=0)))&gt;0,"SALONES UNIDOS",IF(SUMPRODUCT((AQ31=$AQ$6:$AQ$3319)*(AH31=$AH$6:$AH$3319)*((AN31&lt;$AO$6:$AO$3319)*(AO31&gt;$AN$6:$AN$3319))*(ROW($AQ$6:$AQ$3319)&lt;&gt;ROW(AQ31)))&gt;0,"CRUZADO","Sin cruce")))</f>
        <v>Sin cruce</v>
      </c>
    </row>
    <row r="32" spans="2:44" ht="25.5" customHeight="1">
      <c r="B32" t="s">
        <v>1899</v>
      </c>
      <c r="C32" s="981" t="s">
        <v>1081</v>
      </c>
      <c r="D32" s="953" t="s">
        <v>1396</v>
      </c>
      <c r="E32" s="953">
        <v>20261</v>
      </c>
      <c r="F32" s="981" t="s">
        <v>23</v>
      </c>
      <c r="G32" s="981" t="s">
        <v>20</v>
      </c>
      <c r="H32" s="981" t="s">
        <v>57</v>
      </c>
      <c r="I32" s="981">
        <v>2</v>
      </c>
      <c r="J32" s="981" t="s">
        <v>1652</v>
      </c>
      <c r="K32" s="982" t="s">
        <v>1648</v>
      </c>
      <c r="L32" s="983" t="s">
        <v>1649</v>
      </c>
      <c r="M32" s="953" t="s">
        <v>1101</v>
      </c>
      <c r="N32" s="953" t="s">
        <v>1086</v>
      </c>
      <c r="O32" s="981" t="s">
        <v>731</v>
      </c>
      <c r="P32" s="951">
        <v>0</v>
      </c>
      <c r="Q32" s="951">
        <v>4</v>
      </c>
      <c r="R32" s="984">
        <v>0</v>
      </c>
      <c r="S32" s="951">
        <v>3</v>
      </c>
      <c r="T32" s="988"/>
      <c r="U32" s="951">
        <v>15</v>
      </c>
      <c r="V32" s="951">
        <f>IF(W32="","",IFERROR(INDEX(Docentes!C:C,MATCH(W32,Docentes!D:D,0)),"NUEVO"))</f>
        <v>70073915</v>
      </c>
      <c r="W32" s="765" t="s">
        <v>1038</v>
      </c>
      <c r="X32" s="986" t="s">
        <v>1087</v>
      </c>
      <c r="Y32" s="953" t="s">
        <v>1088</v>
      </c>
      <c r="Z32" s="951" t="s">
        <v>1089</v>
      </c>
      <c r="AA32" s="953"/>
      <c r="AB32" s="953"/>
      <c r="AC32" s="953"/>
      <c r="AD32" s="951"/>
      <c r="AE32" s="953"/>
      <c r="AF32" s="953" t="s">
        <v>1182</v>
      </c>
      <c r="AG32" s="951" t="str">
        <f t="shared" si="5"/>
        <v>P</v>
      </c>
      <c r="AH32" s="953">
        <v>2</v>
      </c>
      <c r="AI32" s="953">
        <v>19</v>
      </c>
      <c r="AJ32" s="953">
        <v>20</v>
      </c>
      <c r="AK32" s="953">
        <v>22</v>
      </c>
      <c r="AL32" s="953">
        <v>40</v>
      </c>
      <c r="AM32" s="951">
        <f t="shared" si="6"/>
        <v>0</v>
      </c>
      <c r="AN32" s="987">
        <f t="shared" si="7"/>
        <v>0.80555555555555547</v>
      </c>
      <c r="AO32" s="987">
        <f t="shared" si="8"/>
        <v>0.94444444444444442</v>
      </c>
      <c r="AP32" s="951" t="str" cm="1">
        <f t="array" ref="AP32">IF(W32="","",IF(SUMPRODUCT((W32=$W$6:$W$3319)*(AH32=$AH$6:$AH$3319)*(AN32=$AN$6:$AN$3319)*(AO32=$AO$6:$AO$3319)*(ROW($W$6:$W$3319)&lt;&gt;ROW(W32))*((R32=0)*($R$6:$R$3319&gt;0)+(R32&gt;0)*($R$6:$R$3319=0)))&gt;0,"SALONES UNIDOS",IF(SUMPRODUCT((W32=$W$6:$W$3319)*(AH32=$AH$6:$AH$3319)*((AN32&lt;$AO$6:$AO$3319)*(AO32&gt;$AN$6:$AN$3319))*(ROW($W$6:$W$3319)&lt;&gt;ROW(W32)))&gt;0,"CRUZADO","Sin cruce")))</f>
        <v>SALONES UNIDOS</v>
      </c>
      <c r="AQ32" s="987" t="str">
        <f t="shared" si="9"/>
        <v>IN2PRINCIPALBHV</v>
      </c>
      <c r="AR32" s="987" t="str" cm="1">
        <f t="array" ref="AR32">IF(AQ32="","",IF(SUMPRODUCT((AQ32=$AQ$6:$AQ$3319)*(AH32=$AH$6:$AH$3319)*(AN32=$AN$6:$AN$3319)*(AO32=$AO$6:$AO$3319)*(ROW($AQ$6:$AQ$3319)&lt;&gt;ROW(AQ32))*((R32=0)*($R$6:$R$3319&gt;0)+(R32&gt;0)*($R$6:$R$3319=0)))&gt;0,"SALONES UNIDOS",IF(SUMPRODUCT((AQ32=$AQ$6:$AQ$3319)*(AH32=$AH$6:$AH$3319)*((AN32&lt;$AO$6:$AO$3319)*(AO32&gt;$AN$6:$AN$3319))*(ROW($AQ$6:$AQ$3319)&lt;&gt;ROW(AQ32)))&gt;0,"CRUZADO","Sin cruce")))</f>
        <v>Sin cruce</v>
      </c>
    </row>
    <row r="33" spans="2:44" ht="32.25">
      <c r="B33" t="s">
        <v>1899</v>
      </c>
      <c r="C33" s="981" t="s">
        <v>1081</v>
      </c>
      <c r="D33" s="953" t="s">
        <v>1396</v>
      </c>
      <c r="E33" s="953">
        <v>20261</v>
      </c>
      <c r="F33" s="989" t="s">
        <v>23</v>
      </c>
      <c r="G33" s="989" t="s">
        <v>20</v>
      </c>
      <c r="H33" s="989" t="s">
        <v>57</v>
      </c>
      <c r="I33" s="989">
        <v>2</v>
      </c>
      <c r="J33" s="981" t="s">
        <v>1652</v>
      </c>
      <c r="K33" s="982" t="s">
        <v>1648</v>
      </c>
      <c r="L33" s="983" t="s">
        <v>1649</v>
      </c>
      <c r="M33" s="953" t="s">
        <v>1101</v>
      </c>
      <c r="N33" s="953" t="s">
        <v>1086</v>
      </c>
      <c r="O33" s="981" t="s">
        <v>731</v>
      </c>
      <c r="P33" s="951">
        <v>0</v>
      </c>
      <c r="Q33" s="951">
        <v>4</v>
      </c>
      <c r="R33" s="984">
        <v>0</v>
      </c>
      <c r="S33" s="951">
        <v>3</v>
      </c>
      <c r="T33" s="988" t="s">
        <v>1283</v>
      </c>
      <c r="U33" s="951">
        <v>15</v>
      </c>
      <c r="V33" s="951">
        <f>IF(W33="","",IFERROR(INDEX(Docentes!C:C,MATCH(W33,Docentes!D:D,0)),"NUEVO"))</f>
        <v>70073915</v>
      </c>
      <c r="W33" s="765" t="s">
        <v>1038</v>
      </c>
      <c r="X33" s="986" t="s">
        <v>1087</v>
      </c>
      <c r="Y33" s="953" t="s">
        <v>1088</v>
      </c>
      <c r="Z33" s="951" t="s">
        <v>1089</v>
      </c>
      <c r="AA33" s="953" t="s">
        <v>1283</v>
      </c>
      <c r="AB33" s="953" t="s">
        <v>1283</v>
      </c>
      <c r="AC33" s="953" t="s">
        <v>1283</v>
      </c>
      <c r="AD33" s="951" t="s">
        <v>1283</v>
      </c>
      <c r="AE33" s="953" t="s">
        <v>1283</v>
      </c>
      <c r="AF33" s="953" t="s">
        <v>1182</v>
      </c>
      <c r="AG33" s="951" t="str">
        <f t="shared" si="5"/>
        <v>P</v>
      </c>
      <c r="AH33" s="953">
        <v>3</v>
      </c>
      <c r="AI33" s="953">
        <v>18</v>
      </c>
      <c r="AJ33" s="953">
        <v>30</v>
      </c>
      <c r="AK33" s="953">
        <v>21</v>
      </c>
      <c r="AL33" s="953">
        <v>50</v>
      </c>
      <c r="AM33" s="951">
        <f t="shared" si="6"/>
        <v>0</v>
      </c>
      <c r="AN33" s="987">
        <f t="shared" si="7"/>
        <v>0.77083333333333337</v>
      </c>
      <c r="AO33" s="987">
        <f t="shared" si="8"/>
        <v>0.90972222222222221</v>
      </c>
      <c r="AP33" s="951" t="str" cm="1">
        <f t="array" ref="AP33">IF(W33="","",IF(SUMPRODUCT((W33=$W$6:$W$3319)*(AH33=$AH$6:$AH$3319)*(AN33=$AN$6:$AN$3319)*(AO33=$AO$6:$AO$3319)*(ROW($W$6:$W$3319)&lt;&gt;ROW(W33))*((R33=0)*($R$6:$R$3319&gt;0)+(R33&gt;0)*($R$6:$R$3319=0)))&gt;0,"SALONES UNIDOS",IF(SUMPRODUCT((W33=$W$6:$W$3319)*(AH33=$AH$6:$AH$3319)*((AN33&lt;$AO$6:$AO$3319)*(AO33&gt;$AN$6:$AN$3319))*(ROW($W$6:$W$3319)&lt;&gt;ROW(W33)))&gt;0,"CRUZADO","Sin cruce")))</f>
        <v>SALONES UNIDOS</v>
      </c>
      <c r="AQ33" s="987" t="str">
        <f t="shared" si="9"/>
        <v>IN2PRINCIPALBHV</v>
      </c>
      <c r="AR33" s="987" t="str" cm="1">
        <f t="array" ref="AR33">IF(AQ33="","",IF(SUMPRODUCT((AQ33=$AQ$6:$AQ$3319)*(AH33=$AH$6:$AH$3319)*(AN33=$AN$6:$AN$3319)*(AO33=$AO$6:$AO$3319)*(ROW($AQ$6:$AQ$3319)&lt;&gt;ROW(AQ33))*((R33=0)*($R$6:$R$3319&gt;0)+(R33&gt;0)*($R$6:$R$3319=0)))&gt;0,"SALONES UNIDOS",IF(SUMPRODUCT((AQ33=$AQ$6:$AQ$3319)*(AH33=$AH$6:$AH$3319)*((AN33&lt;$AO$6:$AO$3319)*(AO33&gt;$AN$6:$AN$3319))*(ROW($AQ$6:$AQ$3319)&lt;&gt;ROW(AQ33)))&gt;0,"CRUZADO","Sin cruce")))</f>
        <v>Sin cruce</v>
      </c>
    </row>
    <row r="34" spans="2:44" ht="32.25">
      <c r="B34" t="s">
        <v>1889</v>
      </c>
      <c r="C34" s="12" t="s">
        <v>1081</v>
      </c>
      <c r="D34" s="789" t="s">
        <v>1396</v>
      </c>
      <c r="E34" s="789">
        <v>20261</v>
      </c>
      <c r="F34" s="11" t="s">
        <v>23</v>
      </c>
      <c r="G34" s="11" t="s">
        <v>20</v>
      </c>
      <c r="H34" s="11" t="s">
        <v>57</v>
      </c>
      <c r="I34" s="11">
        <v>2</v>
      </c>
      <c r="J34" s="12" t="s">
        <v>1651</v>
      </c>
      <c r="K34" s="790" t="s">
        <v>1648</v>
      </c>
      <c r="L34" s="491" t="s">
        <v>1649</v>
      </c>
      <c r="M34" s="789" t="s">
        <v>1101</v>
      </c>
      <c r="N34" s="789" t="s">
        <v>1086</v>
      </c>
      <c r="O34" s="12" t="s">
        <v>731</v>
      </c>
      <c r="P34" s="31">
        <v>1</v>
      </c>
      <c r="Q34" s="31">
        <v>0</v>
      </c>
      <c r="R34" s="262">
        <v>1</v>
      </c>
      <c r="S34" s="31">
        <v>3</v>
      </c>
      <c r="T34" s="181"/>
      <c r="U34" s="31">
        <v>30</v>
      </c>
      <c r="V34" s="31">
        <f>IF(W34="","",IFERROR(INDEX(Docentes!C:C,MATCH(W34,Docentes!D:D,0)),"NUEVO"))</f>
        <v>70073915</v>
      </c>
      <c r="W34" s="709" t="s">
        <v>1038</v>
      </c>
      <c r="X34" s="265" t="s">
        <v>1530</v>
      </c>
      <c r="Y34" s="789" t="s">
        <v>1088</v>
      </c>
      <c r="Z34" s="31" t="s">
        <v>1089</v>
      </c>
      <c r="AA34" s="789" t="s">
        <v>41</v>
      </c>
      <c r="AB34" s="789" t="s">
        <v>1640</v>
      </c>
      <c r="AC34" s="789"/>
      <c r="AD34" s="31"/>
      <c r="AE34" s="789"/>
      <c r="AF34" s="789" t="s">
        <v>1182</v>
      </c>
      <c r="AG34" s="31" t="str">
        <f t="shared" si="5"/>
        <v>T</v>
      </c>
      <c r="AH34" s="789">
        <v>2</v>
      </c>
      <c r="AI34" s="789">
        <v>18</v>
      </c>
      <c r="AJ34" s="789">
        <v>30</v>
      </c>
      <c r="AK34" s="789">
        <v>19</v>
      </c>
      <c r="AL34" s="789">
        <v>20</v>
      </c>
      <c r="AM34" s="31">
        <f t="shared" si="6"/>
        <v>0.99999999999999645</v>
      </c>
      <c r="AN34" s="792">
        <f t="shared" si="7"/>
        <v>0.77083333333333337</v>
      </c>
      <c r="AO34" s="792">
        <f t="shared" si="8"/>
        <v>0.80555555555555547</v>
      </c>
      <c r="AP34" s="31" t="str" cm="1">
        <f t="array" ref="AP34">IF(W34="","",IF(SUMPRODUCT((W34=$W$6:$W$3317)*(AH34=$AH$6:$AH$3317)*(AN34=$AN$6:$AN$3317)*(AO34=$AO$6:$AO$3317)*(ROW($W$6:$W$3317)&lt;&gt;ROW(W34))*((R34=0)*($R$6:$R$3317&gt;0)+(R34&gt;0)*($R$6:$R$3317=0)))&gt;0,"SALONES UNIDOS",IF(SUMPRODUCT((W34=$W$6:$W$3317)*(AH34=$AH$6:$AH$3317)*((AN34&lt;$AO$6:$AO$3317)*(AO34&gt;$AN$6:$AN$3317))*(ROW($W$6:$W$3317)&lt;&gt;ROW(W34)))&gt;0,"CRUZADO","Sin cruce")))</f>
        <v>SALONES UNIDOS</v>
      </c>
      <c r="AQ34" s="792" t="str">
        <f t="shared" si="9"/>
        <v>IN2PRINCIPALBHP</v>
      </c>
      <c r="AR34" s="923" t="str" cm="1">
        <f t="array" ref="AR34">IF(AQ34="","",IF(SUMPRODUCT((AQ34=$AQ$6:$AQ$3317)*(AH34=$AH$6:$AH$3317)*(AN34=$AN$6:$AN$3317)*(AO34=$AO$6:$AO$3317)*(ROW($AQ$6:$AQ$3317)&lt;&gt;ROW(AQ34))*((R34=0)*($R$6:$R$3317&gt;0)+(R34&gt;0)*($R$6:$R$3317=0)))&gt;0,"SALONES UNIDOS",IF(SUMPRODUCT((AQ34=$AQ$6:$AQ$3317)*(AH34=$AH$6:$AH$3317)*((AN34&lt;$AO$6:$AO$3317)*(AO34&gt;$AN$6:$AN$3317))*(ROW($AQ$6:$AQ$3317)&lt;&gt;ROW(AQ34)))&gt;0,"CRUZADO","Sin cruce")))</f>
        <v>Sin cruce</v>
      </c>
    </row>
    <row r="35" spans="2:44" ht="32.25">
      <c r="B35" t="s">
        <v>1889</v>
      </c>
      <c r="C35" s="12" t="s">
        <v>1081</v>
      </c>
      <c r="D35" s="789" t="s">
        <v>1396</v>
      </c>
      <c r="E35" s="789">
        <v>20261</v>
      </c>
      <c r="F35" s="12" t="s">
        <v>23</v>
      </c>
      <c r="G35" s="12" t="s">
        <v>20</v>
      </c>
      <c r="H35" s="12" t="s">
        <v>57</v>
      </c>
      <c r="I35" s="12">
        <v>2</v>
      </c>
      <c r="J35" s="12" t="s">
        <v>1651</v>
      </c>
      <c r="K35" s="790" t="s">
        <v>1648</v>
      </c>
      <c r="L35" s="491" t="s">
        <v>1649</v>
      </c>
      <c r="M35" s="789" t="s">
        <v>1101</v>
      </c>
      <c r="N35" s="789" t="s">
        <v>1086</v>
      </c>
      <c r="O35" s="12" t="s">
        <v>731</v>
      </c>
      <c r="P35" s="31">
        <v>0</v>
      </c>
      <c r="Q35" s="31">
        <v>4</v>
      </c>
      <c r="R35" s="262">
        <v>4</v>
      </c>
      <c r="S35" s="31">
        <v>3</v>
      </c>
      <c r="T35" s="181"/>
      <c r="U35" s="31">
        <v>15</v>
      </c>
      <c r="V35" s="31">
        <f>IF(W35="","",IFERROR(INDEX(Docentes!C:C,MATCH(W35,Docentes!D:D,0)),"NUEVO"))</f>
        <v>70073915</v>
      </c>
      <c r="W35" s="709" t="s">
        <v>1038</v>
      </c>
      <c r="X35" s="265" t="s">
        <v>1530</v>
      </c>
      <c r="Y35" s="789" t="s">
        <v>1088</v>
      </c>
      <c r="Z35" s="31" t="s">
        <v>1089</v>
      </c>
      <c r="AA35" s="789"/>
      <c r="AB35" s="789"/>
      <c r="AC35" s="789"/>
      <c r="AD35" s="31" t="s">
        <v>1900</v>
      </c>
      <c r="AE35" s="789"/>
      <c r="AF35" s="789" t="s">
        <v>1182</v>
      </c>
      <c r="AG35" s="31" t="str">
        <f t="shared" si="5"/>
        <v>P</v>
      </c>
      <c r="AH35" s="789">
        <v>2</v>
      </c>
      <c r="AI35" s="789">
        <v>19</v>
      </c>
      <c r="AJ35" s="789">
        <v>20</v>
      </c>
      <c r="AK35" s="789">
        <v>22</v>
      </c>
      <c r="AL35" s="789">
        <v>40</v>
      </c>
      <c r="AM35" s="31">
        <f t="shared" si="6"/>
        <v>4.0000000000000018</v>
      </c>
      <c r="AN35" s="792">
        <f t="shared" si="7"/>
        <v>0.80555555555555547</v>
      </c>
      <c r="AO35" s="792">
        <f t="shared" si="8"/>
        <v>0.94444444444444442</v>
      </c>
      <c r="AP35" s="31" t="str" cm="1">
        <f t="array" ref="AP35">IF(W35="","",IF(SUMPRODUCT((W35=$W$6:$W$3317)*(AH35=$AH$6:$AH$3317)*(AN35=$AN$6:$AN$3317)*(AO35=$AO$6:$AO$3317)*(ROW($W$6:$W$3317)&lt;&gt;ROW(W35))*((R35=0)*($R$6:$R$3317&gt;0)+(R35&gt;0)*($R$6:$R$3317=0)))&gt;0,"SALONES UNIDOS",IF(SUMPRODUCT((W35=$W$6:$W$3317)*(AH35=$AH$6:$AH$3317)*((AN35&lt;$AO$6:$AO$3317)*(AO35&gt;$AN$6:$AN$3317))*(ROW($W$6:$W$3317)&lt;&gt;ROW(W35)))&gt;0,"CRUZADO","Sin cruce")))</f>
        <v>SALONES UNIDOS</v>
      </c>
      <c r="AQ35" s="792" t="str">
        <f t="shared" si="9"/>
        <v>IN2PRINCIPALBHP</v>
      </c>
      <c r="AR35" s="923" t="str" cm="1">
        <f t="array" ref="AR35">IF(AQ35="","",IF(SUMPRODUCT((AQ35=$AQ$6:$AQ$3317)*(AH35=$AH$6:$AH$3317)*(AN35=$AN$6:$AN$3317)*(AO35=$AO$6:$AO$3317)*(ROW($AQ$6:$AQ$3317)&lt;&gt;ROW(AQ35))*((R35=0)*($R$6:$R$3317&gt;0)+(R35&gt;0)*($R$6:$R$3317=0)))&gt;0,"SALONES UNIDOS",IF(SUMPRODUCT((AQ35=$AQ$6:$AQ$3317)*(AH35=$AH$6:$AH$3317)*((AN35&lt;$AO$6:$AO$3317)*(AO35&gt;$AN$6:$AN$3317))*(ROW($AQ$6:$AQ$3317)&lt;&gt;ROW(AQ35)))&gt;0,"CRUZADO","Sin cruce")))</f>
        <v>Sin cruce</v>
      </c>
    </row>
    <row r="36" spans="2:44" ht="32.25">
      <c r="B36" t="s">
        <v>1889</v>
      </c>
      <c r="C36" s="12" t="s">
        <v>1081</v>
      </c>
      <c r="D36" s="789" t="s">
        <v>1396</v>
      </c>
      <c r="E36" s="789">
        <v>20261</v>
      </c>
      <c r="F36" s="11" t="s">
        <v>23</v>
      </c>
      <c r="G36" s="11" t="s">
        <v>20</v>
      </c>
      <c r="H36" s="11" t="s">
        <v>57</v>
      </c>
      <c r="I36" s="11">
        <v>2</v>
      </c>
      <c r="J36" s="12" t="s">
        <v>1651</v>
      </c>
      <c r="K36" s="790" t="s">
        <v>1648</v>
      </c>
      <c r="L36" s="491" t="s">
        <v>1649</v>
      </c>
      <c r="M36" s="789" t="s">
        <v>1101</v>
      </c>
      <c r="N36" s="789" t="s">
        <v>1086</v>
      </c>
      <c r="O36" s="12" t="s">
        <v>731</v>
      </c>
      <c r="P36" s="31">
        <v>0</v>
      </c>
      <c r="Q36" s="31">
        <v>4</v>
      </c>
      <c r="R36" s="262">
        <v>4</v>
      </c>
      <c r="S36" s="31">
        <v>3</v>
      </c>
      <c r="T36" s="181"/>
      <c r="U36" s="31">
        <v>15</v>
      </c>
      <c r="V36" s="31">
        <f>IF(W36="","",IFERROR(INDEX(Docentes!C:C,MATCH(W36,Docentes!D:D,0)),"NUEVO"))</f>
        <v>70073915</v>
      </c>
      <c r="W36" s="709" t="s">
        <v>1038</v>
      </c>
      <c r="X36" s="265" t="s">
        <v>1530</v>
      </c>
      <c r="Y36" s="789" t="s">
        <v>1088</v>
      </c>
      <c r="Z36" s="31" t="s">
        <v>1089</v>
      </c>
      <c r="AA36" s="789"/>
      <c r="AB36" s="789"/>
      <c r="AC36" s="789"/>
      <c r="AD36" s="31" t="s">
        <v>1901</v>
      </c>
      <c r="AE36" s="789"/>
      <c r="AF36" s="789" t="s">
        <v>1182</v>
      </c>
      <c r="AG36" s="31" t="str">
        <f t="shared" si="5"/>
        <v>P</v>
      </c>
      <c r="AH36" s="789">
        <v>3</v>
      </c>
      <c r="AI36" s="789">
        <v>18</v>
      </c>
      <c r="AJ36" s="789">
        <v>30</v>
      </c>
      <c r="AK36" s="789">
        <v>21</v>
      </c>
      <c r="AL36" s="789">
        <v>50</v>
      </c>
      <c r="AM36" s="31">
        <f t="shared" si="6"/>
        <v>3.9999999999999987</v>
      </c>
      <c r="AN36" s="792">
        <f t="shared" si="7"/>
        <v>0.77083333333333337</v>
      </c>
      <c r="AO36" s="792">
        <f t="shared" si="8"/>
        <v>0.90972222222222221</v>
      </c>
      <c r="AP36" s="31" t="str" cm="1">
        <f t="array" ref="AP36">IF(W36="","",IF(SUMPRODUCT((W36=$W$6:$W$3317)*(AH36=$AH$6:$AH$3317)*(AN36=$AN$6:$AN$3317)*(AO36=$AO$6:$AO$3317)*(ROW($W$6:$W$3317)&lt;&gt;ROW(W36))*((R36=0)*($R$6:$R$3317&gt;0)+(R36&gt;0)*($R$6:$R$3317=0)))&gt;0,"SALONES UNIDOS",IF(SUMPRODUCT((W36=$W$6:$W$3317)*(AH36=$AH$6:$AH$3317)*((AN36&lt;$AO$6:$AO$3317)*(AO36&gt;$AN$6:$AN$3317))*(ROW($W$6:$W$3317)&lt;&gt;ROW(W36)))&gt;0,"CRUZADO","Sin cruce")))</f>
        <v>SALONES UNIDOS</v>
      </c>
      <c r="AQ36" s="792" t="str">
        <f t="shared" si="9"/>
        <v>IN2PRINCIPALBHP</v>
      </c>
      <c r="AR36" s="923" t="str" cm="1">
        <f t="array" ref="AR36">IF(AQ36="","",IF(SUMPRODUCT((AQ36=$AQ$6:$AQ$3317)*(AH36=$AH$6:$AH$3317)*(AN36=$AN$6:$AN$3317)*(AO36=$AO$6:$AO$3317)*(ROW($AQ$6:$AQ$3317)&lt;&gt;ROW(AQ36))*((R36=0)*($R$6:$R$3317&gt;0)+(R36&gt;0)*($R$6:$R$3317=0)))&gt;0,"SALONES UNIDOS",IF(SUMPRODUCT((AQ36=$AQ$6:$AQ$3317)*(AH36=$AH$6:$AH$3317)*((AN36&lt;$AO$6:$AO$3317)*(AO36&gt;$AN$6:$AN$3317))*(ROW($AQ$6:$AQ$3317)&lt;&gt;ROW(AQ36)))&gt;0,"CRUZADO","Sin cruce")))</f>
        <v>Sin cruce</v>
      </c>
    </row>
    <row r="37" spans="2:44" s="958" customFormat="1" ht="32.25">
      <c r="B37" s="958" t="s">
        <v>1902</v>
      </c>
      <c r="C37" s="965" t="s">
        <v>1081</v>
      </c>
      <c r="D37" s="966" t="s">
        <v>1396</v>
      </c>
      <c r="E37" s="966">
        <v>20261</v>
      </c>
      <c r="F37" s="525" t="s">
        <v>23</v>
      </c>
      <c r="G37" s="525" t="s">
        <v>20</v>
      </c>
      <c r="H37" s="525" t="s">
        <v>57</v>
      </c>
      <c r="I37" s="525">
        <v>2</v>
      </c>
      <c r="J37" s="965" t="s">
        <v>26</v>
      </c>
      <c r="K37" s="967" t="s">
        <v>1648</v>
      </c>
      <c r="L37" s="968" t="s">
        <v>1649</v>
      </c>
      <c r="M37" s="966" t="s">
        <v>1101</v>
      </c>
      <c r="N37" s="966" t="s">
        <v>1086</v>
      </c>
      <c r="O37" s="965" t="s">
        <v>731</v>
      </c>
      <c r="P37" s="529">
        <v>1</v>
      </c>
      <c r="Q37" s="529">
        <v>0</v>
      </c>
      <c r="R37" s="961">
        <v>1</v>
      </c>
      <c r="S37" s="529">
        <v>3</v>
      </c>
      <c r="T37" s="962"/>
      <c r="U37" s="529">
        <v>30</v>
      </c>
      <c r="V37" s="529">
        <f>IF(W37="","",IFERROR(INDEX(Docentes!C:C,MATCH(W37,Docentes!D:D,0)),"NUEVO"))</f>
        <v>70073915</v>
      </c>
      <c r="W37" s="1000" t="s">
        <v>1038</v>
      </c>
      <c r="X37" s="971" t="s">
        <v>167</v>
      </c>
      <c r="Y37" s="966" t="s">
        <v>1088</v>
      </c>
      <c r="Z37" s="529" t="s">
        <v>1089</v>
      </c>
      <c r="AA37" s="966"/>
      <c r="AB37" s="966"/>
      <c r="AC37" s="966"/>
      <c r="AD37" s="529"/>
      <c r="AE37" s="966"/>
      <c r="AF37" s="966" t="s">
        <v>1182</v>
      </c>
      <c r="AG37" s="529" t="str">
        <f t="shared" si="5"/>
        <v>T</v>
      </c>
      <c r="AH37" s="966">
        <v>2</v>
      </c>
      <c r="AI37" s="966">
        <v>18</v>
      </c>
      <c r="AJ37" s="966">
        <v>30</v>
      </c>
      <c r="AK37" s="966">
        <v>19</v>
      </c>
      <c r="AL37" s="966">
        <v>20</v>
      </c>
      <c r="AM37" s="529">
        <f t="shared" si="6"/>
        <v>0.99999999999999645</v>
      </c>
      <c r="AN37" s="964">
        <f t="shared" si="7"/>
        <v>0.77083333333333337</v>
      </c>
      <c r="AO37" s="964">
        <f t="shared" si="8"/>
        <v>0.80555555555555547</v>
      </c>
      <c r="AP37" s="529" t="str" cm="1">
        <f t="array" ref="AP37">IF(W37="","",IF(SUMPRODUCT((W37=$W$6:$W$3316)*(AH37=$AH$6:$AH$3316)*(AN37=$AN$6:$AN$3316)*(AO37=$AO$6:$AO$3316)*(ROW($W$6:$W$3316)&lt;&gt;ROW(W37))*((R37=0)*($R$6:$R$3316&gt;0)+(R37&gt;0)*($R$6:$R$3316=0)))&gt;0,"SALONES UNIDOS",IF(SUMPRODUCT((W37=$W$6:$W$3316)*(AH37=$AH$6:$AH$3316)*((AN37&lt;$AO$6:$AO$3316)*(AO37&gt;$AN$6:$AN$3316))*(ROW($W$6:$W$3316)&lt;&gt;ROW(W37)))&gt;0,"CRUZADO","Sin cruce")))</f>
        <v>SALONES UNIDOS</v>
      </c>
      <c r="AQ37" s="964" t="str">
        <f t="shared" si="9"/>
        <v>IN2PRINCIPALB</v>
      </c>
      <c r="AR37" s="990" t="str" cm="1">
        <f t="array" ref="AR37">IF(AQ37="","",IF(SUMPRODUCT((AQ37=$AQ$6:$AQ$3316)*(AH37=$AH$6:$AH$3316)*(AN37=$AN$6:$AN$3316)*(AO37=$AO$6:$AO$3316)*(ROW($AQ$6:$AQ$3316)&lt;&gt;ROW(AQ37))*((R37=0)*($R$6:$R$3316&gt;0)+(R37&gt;0)*($R$6:$R$3316=0)))&gt;0,"SALONES UNIDOS",IF(SUMPRODUCT((AQ37=$AQ$6:$AQ$3316)*(AH37=$AH$6:$AH$3316)*((AN37&lt;$AO$6:$AO$3316)*(AO37&gt;$AN$6:$AN$3316))*(ROW($AQ$6:$AQ$3316)&lt;&gt;ROW(AQ37)))&gt;0,"CRUZADO","Sin cruce")))</f>
        <v>Sin cruce</v>
      </c>
    </row>
    <row r="38" spans="2:44" s="958" customFormat="1" ht="32.25">
      <c r="B38" s="958" t="s">
        <v>1902</v>
      </c>
      <c r="C38" s="965" t="s">
        <v>1081</v>
      </c>
      <c r="D38" s="966" t="s">
        <v>1396</v>
      </c>
      <c r="E38" s="966">
        <v>20261</v>
      </c>
      <c r="F38" s="965" t="s">
        <v>23</v>
      </c>
      <c r="G38" s="965" t="s">
        <v>20</v>
      </c>
      <c r="H38" s="965" t="s">
        <v>57</v>
      </c>
      <c r="I38" s="965">
        <v>2</v>
      </c>
      <c r="J38" s="965" t="s">
        <v>26</v>
      </c>
      <c r="K38" s="967" t="s">
        <v>1648</v>
      </c>
      <c r="L38" s="968" t="s">
        <v>1649</v>
      </c>
      <c r="M38" s="966" t="s">
        <v>1101</v>
      </c>
      <c r="N38" s="966" t="s">
        <v>1086</v>
      </c>
      <c r="O38" s="965" t="s">
        <v>731</v>
      </c>
      <c r="P38" s="529">
        <v>0</v>
      </c>
      <c r="Q38" s="529">
        <v>4</v>
      </c>
      <c r="R38" s="961">
        <v>4</v>
      </c>
      <c r="S38" s="529">
        <v>3</v>
      </c>
      <c r="T38" s="962"/>
      <c r="U38" s="529">
        <v>30</v>
      </c>
      <c r="V38" s="529">
        <f>IF(W38="","",IFERROR(INDEX(Docentes!C:C,MATCH(W38,Docentes!D:D,0)),"NUEVO"))</f>
        <v>70073915</v>
      </c>
      <c r="W38" s="1000" t="s">
        <v>1038</v>
      </c>
      <c r="X38" s="971" t="s">
        <v>167</v>
      </c>
      <c r="Y38" s="966" t="s">
        <v>1088</v>
      </c>
      <c r="Z38" s="529" t="s">
        <v>1089</v>
      </c>
      <c r="AA38" s="966"/>
      <c r="AB38" s="966"/>
      <c r="AC38" s="966"/>
      <c r="AD38" s="529"/>
      <c r="AE38" s="966"/>
      <c r="AF38" s="966" t="s">
        <v>1182</v>
      </c>
      <c r="AG38" s="529" t="str">
        <f t="shared" si="5"/>
        <v>P</v>
      </c>
      <c r="AH38" s="966">
        <v>2</v>
      </c>
      <c r="AI38" s="966">
        <v>19</v>
      </c>
      <c r="AJ38" s="966">
        <v>20</v>
      </c>
      <c r="AK38" s="966">
        <v>22</v>
      </c>
      <c r="AL38" s="966">
        <v>40</v>
      </c>
      <c r="AM38" s="529">
        <f t="shared" si="6"/>
        <v>4.0000000000000018</v>
      </c>
      <c r="AN38" s="964">
        <f t="shared" si="7"/>
        <v>0.80555555555555547</v>
      </c>
      <c r="AO38" s="964">
        <f t="shared" si="8"/>
        <v>0.94444444444444442</v>
      </c>
      <c r="AP38" s="529" t="str" cm="1">
        <f t="array" ref="AP38">IF(W38="","",IF(SUMPRODUCT((W38=$W$6:$W$3316)*(AH38=$AH$6:$AH$3316)*(AN38=$AN$6:$AN$3316)*(AO38=$AO$6:$AO$3316)*(ROW($W$6:$W$3316)&lt;&gt;ROW(W38))*((R38=0)*($R$6:$R$3316&gt;0)+(R38&gt;0)*($R$6:$R$3316=0)))&gt;0,"SALONES UNIDOS",IF(SUMPRODUCT((W38=$W$6:$W$3316)*(AH38=$AH$6:$AH$3316)*((AN38&lt;$AO$6:$AO$3316)*(AO38&gt;$AN$6:$AN$3316))*(ROW($W$6:$W$3316)&lt;&gt;ROW(W38)))&gt;0,"CRUZADO","Sin cruce")))</f>
        <v>SALONES UNIDOS</v>
      </c>
      <c r="AQ38" s="964" t="str">
        <f t="shared" si="9"/>
        <v>IN2PRINCIPALB</v>
      </c>
      <c r="AR38" s="990" t="str" cm="1">
        <f t="array" ref="AR38">IF(AQ38="","",IF(SUMPRODUCT((AQ38=$AQ$6:$AQ$3316)*(AH38=$AH$6:$AH$3316)*(AN38=$AN$6:$AN$3316)*(AO38=$AO$6:$AO$3316)*(ROW($AQ$6:$AQ$3316)&lt;&gt;ROW(AQ38))*((R38=0)*($R$6:$R$3316&gt;0)+(R38&gt;0)*($R$6:$R$3316=0)))&gt;0,"SALONES UNIDOS",IF(SUMPRODUCT((AQ38=$AQ$6:$AQ$3316)*(AH38=$AH$6:$AH$3316)*((AN38&lt;$AO$6:$AO$3316)*(AO38&gt;$AN$6:$AN$3316))*(ROW($AQ$6:$AQ$3316)&lt;&gt;ROW(AQ38)))&gt;0,"CRUZADO","Sin cruce")))</f>
        <v>Sin cruce</v>
      </c>
    </row>
  </sheetData>
  <conditionalFormatting sqref="W3">
    <cfRule type="cellIs" dxfId="598" priority="50" operator="equal">
      <formula>"CONVOCATORIA CONCURSO 2026-1"</formula>
    </cfRule>
  </conditionalFormatting>
  <conditionalFormatting sqref="AP3">
    <cfRule type="cellIs" dxfId="597" priority="51" operator="equal">
      <formula>"CRUZADO"</formula>
    </cfRule>
  </conditionalFormatting>
  <conditionalFormatting sqref="AM4:AM5 AM31:AM33 R31:R33">
    <cfRule type="expression" dxfId="596" priority="49">
      <formula>$R4&lt;&gt;$AM4</formula>
    </cfRule>
  </conditionalFormatting>
  <conditionalFormatting sqref="AP4:AR5">
    <cfRule type="containsText" dxfId="595" priority="48" operator="containsText" text="CRUZADO">
      <formula>NOT(ISERROR(SEARCH("CRUZADO",AP4)))</formula>
    </cfRule>
  </conditionalFormatting>
  <conditionalFormatting sqref="AM6:AM7">
    <cfRule type="expression" dxfId="594" priority="47">
      <formula>$R6&lt;&gt;$AM6</formula>
    </cfRule>
  </conditionalFormatting>
  <conditionalFormatting sqref="AP6:AR7">
    <cfRule type="containsText" dxfId="593" priority="46" operator="containsText" text="CRUZADO">
      <formula>NOT(ISERROR(SEARCH("CRUZADO",AP6)))</formula>
    </cfRule>
  </conditionalFormatting>
  <conditionalFormatting sqref="AM8:AM11">
    <cfRule type="expression" dxfId="592" priority="45">
      <formula>$R8&lt;&gt;$AM8</formula>
    </cfRule>
  </conditionalFormatting>
  <conditionalFormatting sqref="R8:R11">
    <cfRule type="expression" dxfId="591" priority="43">
      <formula>$R8&lt;&gt;$AM8</formula>
    </cfRule>
  </conditionalFormatting>
  <conditionalFormatting sqref="AP8:AR11">
    <cfRule type="containsText" dxfId="590" priority="44" operator="containsText" text="CRUZADO">
      <formula>NOT(ISERROR(SEARCH("CRUZADO",AP8)))</formula>
    </cfRule>
  </conditionalFormatting>
  <conditionalFormatting sqref="AM12:AM15">
    <cfRule type="expression" dxfId="589" priority="42">
      <formula>$R12&lt;&gt;$AM12</formula>
    </cfRule>
  </conditionalFormatting>
  <conditionalFormatting sqref="R12:R15">
    <cfRule type="expression" dxfId="588" priority="40">
      <formula>$R12&lt;&gt;$AM12</formula>
    </cfRule>
  </conditionalFormatting>
  <conditionalFormatting sqref="AP12:AR15">
    <cfRule type="containsText" dxfId="587" priority="41" operator="containsText" text="CRUZADO">
      <formula>NOT(ISERROR(SEARCH("CRUZADO",AP12)))</formula>
    </cfRule>
  </conditionalFormatting>
  <conditionalFormatting sqref="R16 AM16">
    <cfRule type="expression" dxfId="586" priority="39">
      <formula>$R16&lt;&gt;$AM16</formula>
    </cfRule>
  </conditionalFormatting>
  <conditionalFormatting sqref="AP16:AR16">
    <cfRule type="containsText" dxfId="585" priority="38" operator="containsText" text="CRUZADO">
      <formula>NOT(ISERROR(SEARCH("CRUZADO",AP16)))</formula>
    </cfRule>
  </conditionalFormatting>
  <conditionalFormatting sqref="R17 AM17">
    <cfRule type="expression" dxfId="584" priority="37">
      <formula>$R17&lt;&gt;$AM17</formula>
    </cfRule>
  </conditionalFormatting>
  <conditionalFormatting sqref="AP17:AR17">
    <cfRule type="containsText" dxfId="583" priority="36" operator="containsText" text="CRUZADO">
      <formula>NOT(ISERROR(SEARCH("CRUZADO",AP17)))</formula>
    </cfRule>
  </conditionalFormatting>
  <conditionalFormatting sqref="AM18">
    <cfRule type="expression" dxfId="582" priority="35">
      <formula>$R18&lt;&gt;$AM18</formula>
    </cfRule>
  </conditionalFormatting>
  <conditionalFormatting sqref="AP18:AR18">
    <cfRule type="containsText" dxfId="581" priority="34" operator="containsText" text="CRUZADO">
      <formula>NOT(ISERROR(SEARCH("CRUZADO",AP18)))</formula>
    </cfRule>
  </conditionalFormatting>
  <conditionalFormatting sqref="AM19">
    <cfRule type="expression" dxfId="580" priority="33">
      <formula>$R19&lt;&gt;$AM19</formula>
    </cfRule>
  </conditionalFormatting>
  <conditionalFormatting sqref="AP19:AR19">
    <cfRule type="containsText" dxfId="579" priority="32" operator="containsText" text="CRUZADO">
      <formula>NOT(ISERROR(SEARCH("CRUZADO",AP19)))</formula>
    </cfRule>
  </conditionalFormatting>
  <conditionalFormatting sqref="AM20">
    <cfRule type="expression" dxfId="578" priority="31">
      <formula>$R20&lt;&gt;$AM20</formula>
    </cfRule>
  </conditionalFormatting>
  <conditionalFormatting sqref="AP20:AR20">
    <cfRule type="containsText" dxfId="577" priority="30" operator="containsText" text="CRUZADO">
      <formula>NOT(ISERROR(SEARCH("CRUZADO",AP20)))</formula>
    </cfRule>
  </conditionalFormatting>
  <conditionalFormatting sqref="AM21">
    <cfRule type="expression" dxfId="576" priority="29">
      <formula>$R21&lt;&gt;$AM21</formula>
    </cfRule>
  </conditionalFormatting>
  <conditionalFormatting sqref="AP21:AR21">
    <cfRule type="containsText" dxfId="575" priority="28" operator="containsText" text="CRUZADO">
      <formula>NOT(ISERROR(SEARCH("CRUZADO",AP21)))</formula>
    </cfRule>
  </conditionalFormatting>
  <conditionalFormatting sqref="AM22">
    <cfRule type="expression" dxfId="574" priority="21">
      <formula>$R22&lt;&gt;$AM22</formula>
    </cfRule>
  </conditionalFormatting>
  <conditionalFormatting sqref="AP22:AR22">
    <cfRule type="containsText" dxfId="573" priority="20" operator="containsText" text="CRUZADO">
      <formula>NOT(ISERROR(SEARCH("CRUZADO",AP22)))</formula>
    </cfRule>
  </conditionalFormatting>
  <conditionalFormatting sqref="AM24">
    <cfRule type="expression" dxfId="572" priority="19">
      <formula>$R24&lt;&gt;$AM24</formula>
    </cfRule>
  </conditionalFormatting>
  <conditionalFormatting sqref="AP24:AR24">
    <cfRule type="containsText" dxfId="571" priority="18" operator="containsText" text="CRUZADO">
      <formula>NOT(ISERROR(SEARCH("CRUZADO",AP24)))</formula>
    </cfRule>
  </conditionalFormatting>
  <conditionalFormatting sqref="AM25">
    <cfRule type="expression" dxfId="570" priority="17">
      <formula>$R25&lt;&gt;$AM25</formula>
    </cfRule>
  </conditionalFormatting>
  <conditionalFormatting sqref="AP25:AR25">
    <cfRule type="containsText" dxfId="569" priority="16" operator="containsText" text="CRUZADO">
      <formula>NOT(ISERROR(SEARCH("CRUZADO",AP25)))</formula>
    </cfRule>
  </conditionalFormatting>
  <conditionalFormatting sqref="AM23">
    <cfRule type="expression" dxfId="568" priority="15">
      <formula>$R23&lt;&gt;$AM23</formula>
    </cfRule>
  </conditionalFormatting>
  <conditionalFormatting sqref="AP23:AR23">
    <cfRule type="containsText" dxfId="567" priority="14" operator="containsText" text="CRUZADO">
      <formula>NOT(ISERROR(SEARCH("CRUZADO",AP23)))</formula>
    </cfRule>
  </conditionalFormatting>
  <conditionalFormatting sqref="W26:W28">
    <cfRule type="cellIs" dxfId="566" priority="12" operator="equal">
      <formula>"CONVOCATORIA CONCURSO 2026-1"</formula>
    </cfRule>
  </conditionalFormatting>
  <conditionalFormatting sqref="R26:R28 AM26:AM28">
    <cfRule type="expression" dxfId="565" priority="13">
      <formula>$R26&lt;&gt;$AM26</formula>
    </cfRule>
  </conditionalFormatting>
  <conditionalFormatting sqref="AP26:AR28">
    <cfRule type="containsText" dxfId="564" priority="11" operator="containsText" text="CRUZADO">
      <formula>NOT(ISERROR(SEARCH("CRUZADO",AP26)))</formula>
    </cfRule>
  </conditionalFormatting>
  <conditionalFormatting sqref="W29:W30">
    <cfRule type="cellIs" dxfId="563" priority="9" operator="equal">
      <formula>"CONVOCATORIA CONCURSO 2026-1"</formula>
    </cfRule>
  </conditionalFormatting>
  <conditionalFormatting sqref="R29:R30 AM29:AM30">
    <cfRule type="expression" dxfId="562" priority="10">
      <formula>$R29&lt;&gt;$AM29</formula>
    </cfRule>
  </conditionalFormatting>
  <conditionalFormatting sqref="AP29:AR30">
    <cfRule type="containsText" dxfId="561" priority="8" operator="containsText" text="CRUZADO">
      <formula>NOT(ISERROR(SEARCH("CRUZADO",AP29)))</formula>
    </cfRule>
  </conditionalFormatting>
  <conditionalFormatting sqref="AP31:AR33">
    <cfRule type="containsText" dxfId="560" priority="6" operator="containsText" text="CRUZADO">
      <formula>NOT(ISERROR(SEARCH("CRUZADO",AP31)))</formula>
    </cfRule>
  </conditionalFormatting>
  <conditionalFormatting sqref="AM34:AM36 R34:R36">
    <cfRule type="expression" dxfId="559" priority="4">
      <formula>$R34&lt;&gt;$AM34</formula>
    </cfRule>
  </conditionalFormatting>
  <conditionalFormatting sqref="AP34:AR36">
    <cfRule type="containsText" dxfId="558" priority="3" operator="containsText" text="CRUZADO">
      <formula>NOT(ISERROR(SEARCH("CRUZADO",AP34)))</formula>
    </cfRule>
  </conditionalFormatting>
  <conditionalFormatting sqref="AM37:AM38 R37:R38">
    <cfRule type="expression" dxfId="557" priority="2">
      <formula>$R37&lt;&gt;$AM37</formula>
    </cfRule>
  </conditionalFormatting>
  <conditionalFormatting sqref="AP37:AR38">
    <cfRule type="containsText" dxfId="556" priority="1" operator="containsText" text="CRUZADO">
      <formula>NOT(ISERROR(SEARCH("CRUZADO",AP37)))</formula>
    </cfRule>
  </conditionalFormatting>
  <dataValidations count="1">
    <dataValidation allowBlank="1" showInputMessage="1" showErrorMessage="1" sqref="AM3" xr:uid="{BEAD7153-88E4-49AF-9CDF-FE89E7CD1958}"/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B8258-0413-4D5E-B05E-F5F13ADBF422}">
  <dimension ref="A2:AR86"/>
  <sheetViews>
    <sheetView workbookViewId="0">
      <pane ySplit="2" topLeftCell="H54" activePane="bottomLeft" state="frozen"/>
      <selection pane="bottomLeft" activeCell="W60" sqref="W60"/>
    </sheetView>
  </sheetViews>
  <sheetFormatPr defaultRowHeight="15"/>
  <cols>
    <col min="1" max="1" width="3.5703125" customWidth="1"/>
    <col min="2" max="2" width="45.42578125" bestFit="1" customWidth="1"/>
    <col min="12" max="12" width="29.28515625" customWidth="1"/>
    <col min="20" max="20" width="2.140625" customWidth="1"/>
    <col min="23" max="23" width="31.140625" customWidth="1"/>
  </cols>
  <sheetData>
    <row r="2" spans="1:44" ht="78.75">
      <c r="C2" s="23" t="s">
        <v>3</v>
      </c>
      <c r="D2" s="433" t="s">
        <v>4</v>
      </c>
      <c r="E2" s="23" t="s">
        <v>5</v>
      </c>
      <c r="F2" s="23" t="s">
        <v>6</v>
      </c>
      <c r="G2" s="23" t="s">
        <v>1051</v>
      </c>
      <c r="H2" s="23" t="s">
        <v>8</v>
      </c>
      <c r="I2" s="74" t="s">
        <v>9</v>
      </c>
      <c r="J2" s="178" t="s">
        <v>10</v>
      </c>
      <c r="K2" s="329" t="s">
        <v>1052</v>
      </c>
      <c r="L2" s="702" t="s">
        <v>1053</v>
      </c>
      <c r="M2" s="669" t="s">
        <v>1054</v>
      </c>
      <c r="N2" s="670" t="s">
        <v>1055</v>
      </c>
      <c r="O2" s="670" t="s">
        <v>1056</v>
      </c>
      <c r="P2" s="73" t="s">
        <v>1057</v>
      </c>
      <c r="Q2" s="73" t="s">
        <v>1058</v>
      </c>
      <c r="R2" s="73" t="s">
        <v>1059</v>
      </c>
      <c r="S2" s="261" t="s">
        <v>1060</v>
      </c>
      <c r="T2" s="2"/>
      <c r="U2" s="263" t="s">
        <v>1061</v>
      </c>
      <c r="V2" s="38" t="s">
        <v>801</v>
      </c>
      <c r="W2" s="263" t="s">
        <v>1062</v>
      </c>
      <c r="X2" s="33" t="s">
        <v>1063</v>
      </c>
      <c r="Y2" s="33" t="s">
        <v>1064</v>
      </c>
      <c r="Z2" s="33" t="s">
        <v>1065</v>
      </c>
      <c r="AA2" s="23" t="s">
        <v>1066</v>
      </c>
      <c r="AB2" s="23" t="s">
        <v>1067</v>
      </c>
      <c r="AC2" s="23" t="s">
        <v>1068</v>
      </c>
      <c r="AD2" s="182" t="s">
        <v>1069</v>
      </c>
      <c r="AE2" s="23" t="s">
        <v>1070</v>
      </c>
      <c r="AF2" s="24" t="s">
        <v>1071</v>
      </c>
      <c r="AG2" s="23" t="s">
        <v>1055</v>
      </c>
      <c r="AH2" s="23" t="s">
        <v>1072</v>
      </c>
      <c r="AI2" s="23" t="s">
        <v>1073</v>
      </c>
      <c r="AJ2" s="23" t="s">
        <v>1074</v>
      </c>
      <c r="AK2" s="23" t="s">
        <v>1075</v>
      </c>
      <c r="AL2" s="23" t="s">
        <v>1076</v>
      </c>
      <c r="AM2" s="23" t="s">
        <v>1077</v>
      </c>
      <c r="AN2" s="23" t="s">
        <v>1073</v>
      </c>
      <c r="AO2" s="23" t="s">
        <v>1075</v>
      </c>
      <c r="AP2" s="199" t="s">
        <v>1078</v>
      </c>
      <c r="AQ2" s="23" t="s">
        <v>1079</v>
      </c>
      <c r="AR2" s="690" t="s">
        <v>1080</v>
      </c>
    </row>
    <row r="3" spans="1:44" ht="32.25">
      <c r="B3" t="s">
        <v>1881</v>
      </c>
      <c r="C3" s="11" t="s">
        <v>1081</v>
      </c>
      <c r="D3" s="194" t="s">
        <v>1329</v>
      </c>
      <c r="E3" s="194">
        <v>20261</v>
      </c>
      <c r="F3" s="11" t="s">
        <v>23</v>
      </c>
      <c r="G3" s="11" t="s">
        <v>20</v>
      </c>
      <c r="H3" s="11" t="s">
        <v>54</v>
      </c>
      <c r="I3" s="11">
        <v>1</v>
      </c>
      <c r="J3" s="11" t="s">
        <v>26</v>
      </c>
      <c r="K3" s="803" t="s">
        <v>1340</v>
      </c>
      <c r="L3" s="35" t="s">
        <v>1341</v>
      </c>
      <c r="M3" s="31" t="s">
        <v>1101</v>
      </c>
      <c r="N3" s="31" t="s">
        <v>1086</v>
      </c>
      <c r="O3" s="11" t="s">
        <v>731</v>
      </c>
      <c r="P3" s="31">
        <v>1</v>
      </c>
      <c r="Q3" s="31">
        <v>0</v>
      </c>
      <c r="R3" s="262">
        <v>1</v>
      </c>
      <c r="S3" s="31">
        <v>3</v>
      </c>
      <c r="T3" s="181"/>
      <c r="U3" s="31">
        <v>40</v>
      </c>
      <c r="V3" s="31" t="str">
        <f>IF(W3="","",IFERROR(INDEX(Docentes!AB:AB,MATCH(W3,Docentes!AC:AC,0)),"NUEVO"))</f>
        <v>NUEVO</v>
      </c>
      <c r="W3" s="793" t="s">
        <v>380</v>
      </c>
      <c r="X3" s="793" t="s">
        <v>168</v>
      </c>
      <c r="Y3" s="11" t="s">
        <v>1182</v>
      </c>
      <c r="Z3" s="31" t="s">
        <v>1089</v>
      </c>
      <c r="AA3" s="31" t="s">
        <v>41</v>
      </c>
      <c r="AB3" s="31" t="s">
        <v>1633</v>
      </c>
      <c r="AC3" s="31" t="s">
        <v>1283</v>
      </c>
      <c r="AD3" s="31" t="s">
        <v>1283</v>
      </c>
      <c r="AE3" s="31" t="s">
        <v>1283</v>
      </c>
      <c r="AF3" s="31" t="s">
        <v>1182</v>
      </c>
      <c r="AG3" s="31" t="str">
        <f t="shared" ref="AG3:AG33" si="0">IF(AND(P3&gt;0,Q3&gt;0),"TP",IF(AND(P3&gt;0,Q3=0),"T","P"))</f>
        <v>T</v>
      </c>
      <c r="AH3" s="31">
        <v>6</v>
      </c>
      <c r="AI3" s="31">
        <v>8</v>
      </c>
      <c r="AJ3" s="31">
        <v>30</v>
      </c>
      <c r="AK3" s="31">
        <v>9</v>
      </c>
      <c r="AL3" s="31">
        <v>20</v>
      </c>
      <c r="AM3" s="31">
        <f t="shared" ref="AM3:AM45" si="1">IF(R3=0,0,IF(AI3="",R3,IF(X3="HIBRIDO VIRTUAL",0,((((AK3/24)+(AL3/1440))-((AI3/24)+(AJ3/1440)))*1440/50))))</f>
        <v>1.0000000000000013</v>
      </c>
      <c r="AN3" s="792">
        <f t="shared" ref="AN3:AN45" si="2">AI3/24+AJ3/1440</f>
        <v>0.35416666666666663</v>
      </c>
      <c r="AO3" s="792">
        <f t="shared" ref="AO3:AO45" si="3">AK3/24+AL3/1440</f>
        <v>0.3888888888888889</v>
      </c>
      <c r="AP3" s="31" t="e" cm="1">
        <f t="array" ref="AP3">IF(W3="","",IF(SUMPRODUCT((W3=#REF!)*(AH3=$I$6:$I$3306)*(AN3=$O$6:$O$3306)*(AO3=$P$6:$P$3306)*(ROW(#REF!)&lt;&gt;ROW(W3))*((R3=0)*(#REF!&gt;0)+(R3&gt;0)*(#REF!=0)))&gt;0,"SALONES UNIDOS",IF(SUMPRODUCT((W3=#REF!)*(AH3=$I$6:$I$3306)*((AN3&lt;$P$6:$P$3306)*(AO3&gt;$O$6:$O$3306))*(ROW(#REF!)&lt;&gt;ROW(W3)))&gt;0,"CRUZADO","Sin cruce")))</f>
        <v>#REF!</v>
      </c>
      <c r="AQ3" s="792" t="str">
        <f t="shared" ref="AQ3:AQ45" si="4">TRIM(CONCATENATE(H3,I3,F3,J3))</f>
        <v>IC1PRINCIPALB</v>
      </c>
      <c r="AR3" s="792" t="e" cm="1">
        <f t="array" ref="AR3">IF(AQ3="","",IF(SUMPRODUCT((AQ3=$R$6:$R$3306)*(AH3=$I$6:$I$3306)*(AN3=$O$6:$O$3306)*(AO3=$P$6:$P$3306)*(ROW($R$6:$R$3306)&lt;&gt;ROW(AQ3))*((R3=0)*(#REF!&gt;0)+(R3&gt;0)*(#REF!=0)))&gt;0,"SALONES UNIDOS",IF(SUMPRODUCT((AQ3=$R$6:$R$3306)*(AH3=$I$6:$I$3306)*((AN3&lt;$P$6:$P$3306)*(AO3&gt;$O$6:$O$3306))*(ROW($R$6:$R$3306)&lt;&gt;ROW(AQ3)))&gt;0,"CRUZADO","Sin cruce")))</f>
        <v>#REF!</v>
      </c>
    </row>
    <row r="4" spans="1:44" ht="32.25">
      <c r="B4" t="s">
        <v>1881</v>
      </c>
      <c r="C4" s="11" t="s">
        <v>1081</v>
      </c>
      <c r="D4" s="194" t="s">
        <v>1329</v>
      </c>
      <c r="E4" s="194">
        <v>20261</v>
      </c>
      <c r="F4" s="11" t="s">
        <v>23</v>
      </c>
      <c r="G4" s="11" t="s">
        <v>20</v>
      </c>
      <c r="H4" s="11" t="s">
        <v>54</v>
      </c>
      <c r="I4" s="11">
        <v>1</v>
      </c>
      <c r="J4" s="11" t="s">
        <v>1475</v>
      </c>
      <c r="K4" s="803" t="s">
        <v>1340</v>
      </c>
      <c r="L4" s="35" t="s">
        <v>1341</v>
      </c>
      <c r="M4" s="31" t="s">
        <v>1101</v>
      </c>
      <c r="N4" s="31" t="s">
        <v>1086</v>
      </c>
      <c r="O4" s="11" t="s">
        <v>731</v>
      </c>
      <c r="P4" s="31">
        <v>0</v>
      </c>
      <c r="Q4" s="31">
        <v>4</v>
      </c>
      <c r="R4" s="262">
        <v>4</v>
      </c>
      <c r="S4" s="31">
        <v>3</v>
      </c>
      <c r="T4" s="181"/>
      <c r="U4" s="31">
        <v>20</v>
      </c>
      <c r="V4" s="31" t="str">
        <f>IF(W4="","",IFERROR(INDEX(Docentes!AB:AB,MATCH(W4,Docentes!AC:AC,0)),"NUEVO"))</f>
        <v>NUEVO</v>
      </c>
      <c r="W4" s="793" t="s">
        <v>380</v>
      </c>
      <c r="X4" s="793" t="s">
        <v>168</v>
      </c>
      <c r="Y4" s="11" t="s">
        <v>1182</v>
      </c>
      <c r="Z4" s="31" t="s">
        <v>1089</v>
      </c>
      <c r="AA4" s="31" t="s">
        <v>1283</v>
      </c>
      <c r="AB4" s="31" t="s">
        <v>1283</v>
      </c>
      <c r="AC4" s="31" t="s">
        <v>1283</v>
      </c>
      <c r="AD4" s="31" t="s">
        <v>1903</v>
      </c>
      <c r="AE4" s="31" t="s">
        <v>1283</v>
      </c>
      <c r="AF4" s="31" t="s">
        <v>1182</v>
      </c>
      <c r="AG4" s="31" t="str">
        <f t="shared" si="0"/>
        <v>P</v>
      </c>
      <c r="AH4" s="31">
        <v>6</v>
      </c>
      <c r="AI4" s="31">
        <v>9</v>
      </c>
      <c r="AJ4" s="31">
        <v>20</v>
      </c>
      <c r="AK4" s="31">
        <v>12</v>
      </c>
      <c r="AL4" s="31">
        <v>40</v>
      </c>
      <c r="AM4" s="31">
        <f t="shared" si="1"/>
        <v>4</v>
      </c>
      <c r="AN4" s="792">
        <f t="shared" si="2"/>
        <v>0.3888888888888889</v>
      </c>
      <c r="AO4" s="792">
        <f t="shared" si="3"/>
        <v>0.52777777777777779</v>
      </c>
      <c r="AP4" s="31" t="e" cm="1">
        <f t="array" ref="AP4">IF(W4="","",IF(SUMPRODUCT((W4=#REF!)*(AH4=$I$6:$I$3306)*(AN4=$O$6:$O$3306)*(AO4=$P$6:$P$3306)*(ROW(#REF!)&lt;&gt;ROW(W4))*((R4=0)*(#REF!&gt;0)+(R4&gt;0)*(#REF!=0)))&gt;0,"SALONES UNIDOS",IF(SUMPRODUCT((W4=#REF!)*(AH4=$I$6:$I$3306)*((AN4&lt;$P$6:$P$3306)*(AO4&gt;$O$6:$O$3306))*(ROW(#REF!)&lt;&gt;ROW(W4)))&gt;0,"CRUZADO","Sin cruce")))</f>
        <v>#REF!</v>
      </c>
      <c r="AQ4" s="792" t="str">
        <f t="shared" si="4"/>
        <v>IC1PRINCIPALB1</v>
      </c>
      <c r="AR4" s="792" t="e" cm="1">
        <f t="array" ref="AR4">IF(AQ4="","",IF(SUMPRODUCT((AQ4=$R$6:$R$3306)*(AH4=$I$6:$I$3306)*(AN4=$O$6:$O$3306)*(AO4=$P$6:$P$3306)*(ROW($R$6:$R$3306)&lt;&gt;ROW(AQ4))*((R4=0)*(#REF!&gt;0)+(R4&gt;0)*(#REF!=0)))&gt;0,"SALONES UNIDOS",IF(SUMPRODUCT((AQ4=$R$6:$R$3306)*(AH4=$I$6:$I$3306)*((AN4&lt;$P$6:$P$3306)*(AO4&gt;$O$6:$O$3306))*(ROW($R$6:$R$3306)&lt;&gt;ROW(AQ4)))&gt;0,"CRUZADO","Sin cruce")))</f>
        <v>#REF!</v>
      </c>
    </row>
    <row r="5" spans="1:44" ht="32.25">
      <c r="B5" t="s">
        <v>1881</v>
      </c>
      <c r="C5" s="11" t="s">
        <v>1081</v>
      </c>
      <c r="D5" s="194" t="s">
        <v>1329</v>
      </c>
      <c r="E5" s="194">
        <v>20261</v>
      </c>
      <c r="F5" s="11" t="s">
        <v>23</v>
      </c>
      <c r="G5" s="11" t="s">
        <v>20</v>
      </c>
      <c r="H5" s="11" t="s">
        <v>54</v>
      </c>
      <c r="I5" s="11">
        <v>1</v>
      </c>
      <c r="J5" s="11" t="s">
        <v>1476</v>
      </c>
      <c r="K5" s="803" t="s">
        <v>1340</v>
      </c>
      <c r="L5" s="35" t="s">
        <v>1341</v>
      </c>
      <c r="M5" s="31" t="s">
        <v>1101</v>
      </c>
      <c r="N5" s="31" t="s">
        <v>1086</v>
      </c>
      <c r="O5" s="11" t="s">
        <v>731</v>
      </c>
      <c r="P5" s="31">
        <v>0</v>
      </c>
      <c r="Q5" s="31">
        <v>4</v>
      </c>
      <c r="R5" s="262">
        <v>4</v>
      </c>
      <c r="S5" s="31">
        <v>3</v>
      </c>
      <c r="T5" s="181"/>
      <c r="U5" s="31">
        <v>20</v>
      </c>
      <c r="V5" s="31" t="str">
        <f>IF(W5="","",IFERROR(INDEX(Docentes!AB:AB,MATCH(W5,Docentes!AC:AC,0)),"NUEVO"))</f>
        <v>NUEVO</v>
      </c>
      <c r="W5" s="793" t="s">
        <v>380</v>
      </c>
      <c r="X5" s="793" t="s">
        <v>168</v>
      </c>
      <c r="Y5" s="11" t="s">
        <v>1182</v>
      </c>
      <c r="Z5" s="31" t="s">
        <v>1089</v>
      </c>
      <c r="AA5" s="31" t="s">
        <v>1283</v>
      </c>
      <c r="AB5" s="31" t="s">
        <v>1283</v>
      </c>
      <c r="AC5" s="31" t="s">
        <v>1283</v>
      </c>
      <c r="AD5" s="31" t="s">
        <v>1903</v>
      </c>
      <c r="AE5" s="31" t="s">
        <v>1283</v>
      </c>
      <c r="AF5" s="31" t="s">
        <v>1182</v>
      </c>
      <c r="AG5" s="31" t="str">
        <f t="shared" si="0"/>
        <v>P</v>
      </c>
      <c r="AH5" s="31">
        <v>6</v>
      </c>
      <c r="AI5" s="31">
        <v>12</v>
      </c>
      <c r="AJ5" s="31">
        <v>40</v>
      </c>
      <c r="AK5" s="31">
        <v>16</v>
      </c>
      <c r="AL5" s="31">
        <v>0</v>
      </c>
      <c r="AM5" s="31">
        <f t="shared" si="1"/>
        <v>3.9999999999999987</v>
      </c>
      <c r="AN5" s="792">
        <f t="shared" si="2"/>
        <v>0.52777777777777779</v>
      </c>
      <c r="AO5" s="792">
        <f t="shared" si="3"/>
        <v>0.66666666666666663</v>
      </c>
      <c r="AP5" s="31" t="e" cm="1">
        <f t="array" ref="AP5">IF(W5="","",IF(SUMPRODUCT((W5=#REF!)*(AH5=$I$6:$I$3306)*(AN5=$O$6:$O$3306)*(AO5=$P$6:$P$3306)*(ROW(#REF!)&lt;&gt;ROW(W5))*((R5=0)*(#REF!&gt;0)+(R5&gt;0)*(#REF!=0)))&gt;0,"SALONES UNIDOS",IF(SUMPRODUCT((W5=#REF!)*(AH5=$I$6:$I$3306)*((AN5&lt;$P$6:$P$3306)*(AO5&gt;$O$6:$O$3306))*(ROW(#REF!)&lt;&gt;ROW(W5)))&gt;0,"CRUZADO","Sin cruce")))</f>
        <v>#REF!</v>
      </c>
      <c r="AQ5" s="792" t="str">
        <f t="shared" si="4"/>
        <v>IC1PRINCIPALB2</v>
      </c>
      <c r="AR5" s="792" t="e" cm="1">
        <f t="array" ref="AR5">IF(AQ5="","",IF(SUMPRODUCT((AQ5=$R$6:$R$3306)*(AH5=$I$6:$I$3306)*(AN5=$O$6:$O$3306)*(AO5=$P$6:$P$3306)*(ROW($R$6:$R$3306)&lt;&gt;ROW(AQ5))*((R5=0)*(#REF!&gt;0)+(R5&gt;0)*(#REF!=0)))&gt;0,"SALONES UNIDOS",IF(SUMPRODUCT((AQ5=$R$6:$R$3306)*(AH5=$I$6:$I$3306)*((AN5&lt;$P$6:$P$3306)*(AO5&gt;$O$6:$O$3306))*(ROW($R$6:$R$3306)&lt;&gt;ROW(AQ5)))&gt;0,"CRUZADO","Sin cruce")))</f>
        <v>#REF!</v>
      </c>
    </row>
    <row r="6" spans="1:44" s="958" customFormat="1" ht="32.25">
      <c r="A6" s="958" t="s">
        <v>1904</v>
      </c>
      <c r="C6" s="525" t="s">
        <v>1081</v>
      </c>
      <c r="D6" s="959" t="s">
        <v>1329</v>
      </c>
      <c r="E6" s="959">
        <v>20261</v>
      </c>
      <c r="F6" s="525" t="s">
        <v>23</v>
      </c>
      <c r="G6" s="525" t="s">
        <v>20</v>
      </c>
      <c r="H6" s="525" t="s">
        <v>54</v>
      </c>
      <c r="I6" s="525">
        <v>1</v>
      </c>
      <c r="J6" s="525" t="s">
        <v>26</v>
      </c>
      <c r="K6" s="960" t="s">
        <v>1340</v>
      </c>
      <c r="L6" s="553" t="s">
        <v>1341</v>
      </c>
      <c r="M6" s="529" t="s">
        <v>1101</v>
      </c>
      <c r="N6" s="529" t="s">
        <v>1086</v>
      </c>
      <c r="O6" s="525" t="s">
        <v>731</v>
      </c>
      <c r="P6" s="529">
        <v>1</v>
      </c>
      <c r="Q6" s="529">
        <v>0</v>
      </c>
      <c r="R6" s="961">
        <v>1</v>
      </c>
      <c r="S6" s="529">
        <v>3</v>
      </c>
      <c r="T6" s="962"/>
      <c r="U6" s="529">
        <v>40</v>
      </c>
      <c r="V6" s="529">
        <f>IF(W6="","",IFERROR(INDEX(Docentes!C:C,MATCH(W6,Docentes!D:D,0)),"NUEVO"))</f>
        <v>40793210</v>
      </c>
      <c r="W6" s="963" t="s">
        <v>1030</v>
      </c>
      <c r="X6" s="963" t="s">
        <v>168</v>
      </c>
      <c r="Y6" s="525" t="s">
        <v>1182</v>
      </c>
      <c r="Z6" s="529" t="s">
        <v>1089</v>
      </c>
      <c r="AA6" s="529" t="s">
        <v>41</v>
      </c>
      <c r="AB6" s="529" t="s">
        <v>1634</v>
      </c>
      <c r="AC6" s="529" t="s">
        <v>1283</v>
      </c>
      <c r="AD6" s="529" t="s">
        <v>1283</v>
      </c>
      <c r="AE6" s="529" t="s">
        <v>1283</v>
      </c>
      <c r="AF6" s="529" t="s">
        <v>1182</v>
      </c>
      <c r="AG6" s="529" t="str">
        <f t="shared" si="0"/>
        <v>T</v>
      </c>
      <c r="AH6" s="529">
        <v>1</v>
      </c>
      <c r="AI6" s="529">
        <v>7</v>
      </c>
      <c r="AJ6" s="529">
        <v>40</v>
      </c>
      <c r="AK6" s="529">
        <v>8</v>
      </c>
      <c r="AL6" s="529">
        <v>30</v>
      </c>
      <c r="AM6" s="529">
        <f t="shared" si="1"/>
        <v>0.999999999999998</v>
      </c>
      <c r="AN6" s="964">
        <f t="shared" si="2"/>
        <v>0.31944444444444448</v>
      </c>
      <c r="AO6" s="964">
        <f t="shared" si="3"/>
        <v>0.35416666666666663</v>
      </c>
      <c r="AP6" s="529" t="str" cm="1">
        <f t="array" ref="AP6">IF(W6="","",IF(SUMPRODUCT((W6=$W$6:$W$3306)*(AH6=$AH$6:$AH$3306)*(AN6=$AN$6:$AN$3306)*(AO6=$AO$6:$AO$3306)*(ROW($W$6:$W$3306)&lt;&gt;ROW(W6))*((R6=0)*($R$6:$R$3306&gt;0)+(R6&gt;0)*($R$6:$R$3306=0)))&gt;0,"SALONES UNIDOS",IF(SUMPRODUCT((W6=$W$6:$W$3306)*(AH6=$AH$6:$AH$3306)*((AN6&lt;$AO$6:$AO$3306)*(AO6&gt;$AN$6:$AN$3306))*(ROW($W$6:$W$3306)&lt;&gt;ROW(W6)))&gt;0,"CRUZADO","Sin cruce")))</f>
        <v>Sin cruce</v>
      </c>
      <c r="AQ6" s="964" t="str">
        <f t="shared" si="4"/>
        <v>IC1PRINCIPALB</v>
      </c>
      <c r="AR6" s="964" t="str" cm="1">
        <f t="array" ref="AR6">IF(AQ6="","",IF(SUMPRODUCT((AQ6=$AQ$6:$AQ$3306)*(AH6=$AH$6:$AH$3306)*(AN6=$AN$6:$AN$3306)*(AO6=$AO$6:$AO$3306)*(ROW($AQ$6:$AQ$3306)&lt;&gt;ROW(AQ6))*((R6=0)*($R$6:$R$3306&gt;0)+(R6&gt;0)*($R$6:$R$3306=0)))&gt;0,"SALONES UNIDOS",IF(SUMPRODUCT((AQ6=$AQ$6:$AQ$3306)*(AH6=$AH$6:$AH$3306)*((AN6&lt;$AO$6:$AO$3306)*(AO6&gt;$AN$6:$AN$3306))*(ROW($AQ$6:$AQ$3306)&lt;&gt;ROW(AQ6)))&gt;0,"CRUZADO","Sin cruce")))</f>
        <v>Sin cruce</v>
      </c>
    </row>
    <row r="7" spans="1:44" s="958" customFormat="1" ht="32.25">
      <c r="A7" s="958" t="s">
        <v>1886</v>
      </c>
      <c r="C7" s="525" t="s">
        <v>1081</v>
      </c>
      <c r="D7" s="959" t="s">
        <v>1329</v>
      </c>
      <c r="E7" s="959">
        <v>20261</v>
      </c>
      <c r="F7" s="525" t="s">
        <v>23</v>
      </c>
      <c r="G7" s="525" t="s">
        <v>20</v>
      </c>
      <c r="H7" s="525" t="s">
        <v>54</v>
      </c>
      <c r="I7" s="525">
        <v>1</v>
      </c>
      <c r="J7" s="525" t="s">
        <v>1475</v>
      </c>
      <c r="K7" s="960" t="s">
        <v>1340</v>
      </c>
      <c r="L7" s="553" t="s">
        <v>1341</v>
      </c>
      <c r="M7" s="529" t="s">
        <v>1101</v>
      </c>
      <c r="N7" s="529" t="s">
        <v>1086</v>
      </c>
      <c r="O7" s="525" t="s">
        <v>731</v>
      </c>
      <c r="P7" s="529">
        <v>0</v>
      </c>
      <c r="Q7" s="529">
        <v>4</v>
      </c>
      <c r="R7" s="961">
        <v>4</v>
      </c>
      <c r="S7" s="529">
        <v>3</v>
      </c>
      <c r="T7" s="962"/>
      <c r="U7" s="529">
        <v>20</v>
      </c>
      <c r="V7" s="529">
        <f>IF(W7="","",IFERROR(INDEX(Docentes!C:C,MATCH(W7,Docentes!D:D,0)),"NUEVO"))</f>
        <v>40793210</v>
      </c>
      <c r="W7" s="963" t="s">
        <v>1030</v>
      </c>
      <c r="X7" s="963" t="s">
        <v>168</v>
      </c>
      <c r="Y7" s="525" t="s">
        <v>1182</v>
      </c>
      <c r="Z7" s="529" t="s">
        <v>1089</v>
      </c>
      <c r="AA7" s="529" t="s">
        <v>1283</v>
      </c>
      <c r="AB7" s="529" t="s">
        <v>1283</v>
      </c>
      <c r="AC7" s="529" t="s">
        <v>1283</v>
      </c>
      <c r="AD7" s="529" t="s">
        <v>1905</v>
      </c>
      <c r="AE7" s="529" t="s">
        <v>1283</v>
      </c>
      <c r="AF7" s="529" t="s">
        <v>1182</v>
      </c>
      <c r="AG7" s="529" t="str">
        <f t="shared" si="0"/>
        <v>P</v>
      </c>
      <c r="AH7" s="529">
        <v>1</v>
      </c>
      <c r="AI7" s="529">
        <v>8</v>
      </c>
      <c r="AJ7" s="529">
        <v>30</v>
      </c>
      <c r="AK7" s="529">
        <v>11</v>
      </c>
      <c r="AL7" s="529">
        <v>50</v>
      </c>
      <c r="AM7" s="529">
        <f t="shared" si="1"/>
        <v>4</v>
      </c>
      <c r="AN7" s="964">
        <f t="shared" si="2"/>
        <v>0.35416666666666663</v>
      </c>
      <c r="AO7" s="964">
        <f t="shared" si="3"/>
        <v>0.49305555555555552</v>
      </c>
      <c r="AP7" s="529" t="str" cm="1">
        <f t="array" ref="AP7">IF(W7="","",IF(SUMPRODUCT((W7=$W$6:$W$3306)*(AH7=$AH$6:$AH$3306)*(AN7=$AN$6:$AN$3306)*(AO7=$AO$6:$AO$3306)*(ROW($W$6:$W$3306)&lt;&gt;ROW(W7))*((R7=0)*($R$6:$R$3306&gt;0)+(R7&gt;0)*($R$6:$R$3306=0)))&gt;0,"SALONES UNIDOS",IF(SUMPRODUCT((W7=$W$6:$W$3306)*(AH7=$AH$6:$AH$3306)*((AN7&lt;$AO$6:$AO$3306)*(AO7&gt;$AN$6:$AN$3306))*(ROW($W$6:$W$3306)&lt;&gt;ROW(W7)))&gt;0,"CRUZADO","Sin cruce")))</f>
        <v>Sin cruce</v>
      </c>
      <c r="AQ7" s="964" t="str">
        <f t="shared" si="4"/>
        <v>IC1PRINCIPALB1</v>
      </c>
      <c r="AR7" s="964" t="str" cm="1">
        <f t="array" ref="AR7">IF(AQ7="","",IF(SUMPRODUCT((AQ7=$AQ$6:$AQ$3306)*(AH7=$AH$6:$AH$3306)*(AN7=$AN$6:$AN$3306)*(AO7=$AO$6:$AO$3306)*(ROW($AQ$6:$AQ$3306)&lt;&gt;ROW(AQ7))*((R7=0)*($R$6:$R$3306&gt;0)+(R7&gt;0)*($R$6:$R$3306=0)))&gt;0,"SALONES UNIDOS",IF(SUMPRODUCT((AQ7=$AQ$6:$AQ$3306)*(AH7=$AH$6:$AH$3306)*((AN7&lt;$AO$6:$AO$3306)*(AO7&gt;$AN$6:$AN$3306))*(ROW($AQ$6:$AQ$3306)&lt;&gt;ROW(AQ7)))&gt;0,"CRUZADO","Sin cruce")))</f>
        <v>Sin cruce</v>
      </c>
    </row>
    <row r="8" spans="1:44" s="958" customFormat="1" ht="32.25">
      <c r="A8" s="958" t="s">
        <v>1906</v>
      </c>
      <c r="C8" s="525" t="s">
        <v>1081</v>
      </c>
      <c r="D8" s="959" t="s">
        <v>1329</v>
      </c>
      <c r="E8" s="959">
        <v>20261</v>
      </c>
      <c r="F8" s="525" t="s">
        <v>23</v>
      </c>
      <c r="G8" s="525" t="s">
        <v>20</v>
      </c>
      <c r="H8" s="525" t="s">
        <v>54</v>
      </c>
      <c r="I8" s="525">
        <v>1</v>
      </c>
      <c r="J8" s="525" t="s">
        <v>1476</v>
      </c>
      <c r="K8" s="960" t="s">
        <v>1340</v>
      </c>
      <c r="L8" s="553" t="s">
        <v>1341</v>
      </c>
      <c r="M8" s="529" t="s">
        <v>1101</v>
      </c>
      <c r="N8" s="529" t="s">
        <v>1086</v>
      </c>
      <c r="O8" s="525" t="s">
        <v>731</v>
      </c>
      <c r="P8" s="529">
        <v>0</v>
      </c>
      <c r="Q8" s="529">
        <v>4</v>
      </c>
      <c r="R8" s="961">
        <v>4</v>
      </c>
      <c r="S8" s="529">
        <v>3</v>
      </c>
      <c r="T8" s="962"/>
      <c r="U8" s="529">
        <v>20</v>
      </c>
      <c r="V8" s="529">
        <f>IF(W8="","",IFERROR(INDEX(Docentes!C:C,MATCH(W8,Docentes!D:D,0)),"NUEVO"))</f>
        <v>40793210</v>
      </c>
      <c r="W8" s="963" t="s">
        <v>1030</v>
      </c>
      <c r="X8" s="963" t="s">
        <v>168</v>
      </c>
      <c r="Y8" s="525" t="s">
        <v>1182</v>
      </c>
      <c r="Z8" s="529" t="s">
        <v>1089</v>
      </c>
      <c r="AA8" s="529" t="s">
        <v>1283</v>
      </c>
      <c r="AB8" s="529" t="s">
        <v>1283</v>
      </c>
      <c r="AC8" s="529" t="s">
        <v>1283</v>
      </c>
      <c r="AD8" s="529" t="s">
        <v>1901</v>
      </c>
      <c r="AE8" s="529" t="s">
        <v>1283</v>
      </c>
      <c r="AF8" s="529" t="s">
        <v>1182</v>
      </c>
      <c r="AG8" s="529" t="str">
        <f t="shared" si="0"/>
        <v>P</v>
      </c>
      <c r="AH8" s="529">
        <v>2</v>
      </c>
      <c r="AI8" s="529">
        <v>7</v>
      </c>
      <c r="AJ8" s="529">
        <v>40</v>
      </c>
      <c r="AK8" s="529">
        <v>11</v>
      </c>
      <c r="AL8" s="529">
        <v>0</v>
      </c>
      <c r="AM8" s="529">
        <f t="shared" si="1"/>
        <v>3.9999999999999987</v>
      </c>
      <c r="AN8" s="964">
        <f t="shared" si="2"/>
        <v>0.31944444444444448</v>
      </c>
      <c r="AO8" s="964">
        <f t="shared" si="3"/>
        <v>0.45833333333333331</v>
      </c>
      <c r="AP8" s="529" t="str" cm="1">
        <f t="array" ref="AP8">IF(W8="","",IF(SUMPRODUCT((W8=$W$6:$W$3306)*(AH8=$AH$6:$AH$3306)*(AN8=$AN$6:$AN$3306)*(AO8=$AO$6:$AO$3306)*(ROW($W$6:$W$3306)&lt;&gt;ROW(W8))*((R8=0)*($R$6:$R$3306&gt;0)+(R8&gt;0)*($R$6:$R$3306=0)))&gt;0,"SALONES UNIDOS",IF(SUMPRODUCT((W8=$W$6:$W$3306)*(AH8=$AH$6:$AH$3306)*((AN8&lt;$AO$6:$AO$3306)*(AO8&gt;$AN$6:$AN$3306))*(ROW($W$6:$W$3306)&lt;&gt;ROW(W8)))&gt;0,"CRUZADO","Sin cruce")))</f>
        <v>Sin cruce</v>
      </c>
      <c r="AQ8" s="964" t="str">
        <f t="shared" si="4"/>
        <v>IC1PRINCIPALB2</v>
      </c>
      <c r="AR8" s="964" t="str" cm="1">
        <f t="array" ref="AR8">IF(AQ8="","",IF(SUMPRODUCT((AQ8=$AQ$6:$AQ$3306)*(AH8=$AH$6:$AH$3306)*(AN8=$AN$6:$AN$3306)*(AO8=$AO$6:$AO$3306)*(ROW($AQ$6:$AQ$3306)&lt;&gt;ROW(AQ8))*((R8=0)*($R$6:$R$3306&gt;0)+(R8&gt;0)*($R$6:$R$3306=0)))&gt;0,"SALONES UNIDOS",IF(SUMPRODUCT((AQ8=$AQ$6:$AQ$3306)*(AH8=$AH$6:$AH$3306)*((AN8&lt;$AO$6:$AO$3306)*(AO8&gt;$AN$6:$AN$3306))*(ROW($AQ$6:$AQ$3306)&lt;&gt;ROW(AQ8)))&gt;0,"CRUZADO","Sin cruce")))</f>
        <v>Sin cruce</v>
      </c>
    </row>
    <row r="9" spans="1:44" ht="32.25">
      <c r="B9" t="s">
        <v>1881</v>
      </c>
      <c r="C9" s="12" t="s">
        <v>1081</v>
      </c>
      <c r="D9" s="789" t="s">
        <v>1438</v>
      </c>
      <c r="E9" s="789">
        <v>20261</v>
      </c>
      <c r="F9" s="12" t="s">
        <v>23</v>
      </c>
      <c r="G9" s="12" t="s">
        <v>20</v>
      </c>
      <c r="H9" s="12" t="s">
        <v>21</v>
      </c>
      <c r="I9" s="12">
        <v>3</v>
      </c>
      <c r="J9" s="12" t="s">
        <v>1342</v>
      </c>
      <c r="K9" s="790" t="s">
        <v>1461</v>
      </c>
      <c r="L9" s="491" t="s">
        <v>1133</v>
      </c>
      <c r="M9" s="789" t="s">
        <v>1101</v>
      </c>
      <c r="N9" s="789" t="s">
        <v>1164</v>
      </c>
      <c r="O9" s="12" t="s">
        <v>731</v>
      </c>
      <c r="P9" s="789">
        <v>0</v>
      </c>
      <c r="Q9" s="789">
        <v>2</v>
      </c>
      <c r="R9" s="815">
        <v>2</v>
      </c>
      <c r="S9" s="789">
        <v>3</v>
      </c>
      <c r="T9" s="181"/>
      <c r="U9" s="789">
        <v>20</v>
      </c>
      <c r="V9" s="31">
        <f>IF(W9="","",IFERROR(INDEX(Docentes!C:C,MATCH(W9,Docentes!D:D,0)),"NUEVO"))</f>
        <v>74176001</v>
      </c>
      <c r="W9" s="791" t="s">
        <v>532</v>
      </c>
      <c r="X9" s="265" t="s">
        <v>168</v>
      </c>
      <c r="Y9" s="789" t="s">
        <v>1242</v>
      </c>
      <c r="Z9" s="789" t="s">
        <v>1089</v>
      </c>
      <c r="AA9" s="789"/>
      <c r="AB9" s="789"/>
      <c r="AC9" s="789"/>
      <c r="AD9" s="789" t="s">
        <v>1378</v>
      </c>
      <c r="AE9" s="789"/>
      <c r="AF9" s="789" t="s">
        <v>1242</v>
      </c>
      <c r="AG9" s="31" t="str">
        <f t="shared" si="0"/>
        <v>P</v>
      </c>
      <c r="AH9" s="789">
        <v>2</v>
      </c>
      <c r="AI9" s="789">
        <v>10</v>
      </c>
      <c r="AJ9" s="789">
        <v>10</v>
      </c>
      <c r="AK9" s="789">
        <v>11</v>
      </c>
      <c r="AL9" s="789">
        <v>50</v>
      </c>
      <c r="AM9" s="31">
        <f t="shared" si="1"/>
        <v>1.9999999999999993</v>
      </c>
      <c r="AN9" s="792">
        <f t="shared" si="2"/>
        <v>0.4236111111111111</v>
      </c>
      <c r="AO9" s="792">
        <f t="shared" si="3"/>
        <v>0.49305555555555552</v>
      </c>
      <c r="AP9" s="31" t="str" cm="1">
        <f t="array" ref="AP9">IF(W9="","",IF(SUMPRODUCT((W9=$W$6:$W$3306)*(AH9=$AH$6:$AH$3306)*(AN9=$AN$6:$AN$3306)*(AO9=$AO$6:$AO$3306)*(ROW($W$6:$W$3306)&lt;&gt;ROW(W9))*((R9=0)*($R$6:$R$3306&gt;0)+(R9&gt;0)*($R$6:$R$3306=0)))&gt;0,"SALONES UNIDOS",IF(SUMPRODUCT((W9=$W$6:$W$3306)*(AH9=$AH$6:$AH$3306)*((AN9&lt;$AO$6:$AO$3306)*(AO9&gt;$AN$6:$AN$3306))*(ROW($W$6:$W$3306)&lt;&gt;ROW(W9)))&gt;0,"CRUZADO","Sin cruce")))</f>
        <v>CRUZADO</v>
      </c>
      <c r="AQ9" s="792" t="str">
        <f t="shared" si="4"/>
        <v>AE3PRINCIPALA1</v>
      </c>
      <c r="AR9" s="792" t="str" cm="1">
        <f t="array" ref="AR9">IF(AQ9="","",IF(SUMPRODUCT((AQ9=$AQ$6:$AQ$3306)*(AH9=$AH$6:$AH$3306)*(AN9=$AN$6:$AN$3306)*(AO9=$AO$6:$AO$3306)*(ROW($AQ$6:$AQ$3306)&lt;&gt;ROW(AQ9))*((R9=0)*($R$6:$R$3306&gt;0)+(R9&gt;0)*($R$6:$R$3306=0)))&gt;0,"SALONES UNIDOS",IF(SUMPRODUCT((AQ9=$AQ$6:$AQ$3306)*(AH9=$AH$6:$AH$3306)*((AN9&lt;$AO$6:$AO$3306)*(AO9&gt;$AN$6:$AN$3306))*(ROW($AQ$6:$AQ$3306)&lt;&gt;ROW(AQ9)))&gt;0,"CRUZADO","Sin cruce")))</f>
        <v>CRUZADO</v>
      </c>
    </row>
    <row r="10" spans="1:44" s="958" customFormat="1" ht="32.25">
      <c r="A10" s="958" t="s">
        <v>1907</v>
      </c>
      <c r="C10" s="965" t="s">
        <v>1081</v>
      </c>
      <c r="D10" s="966" t="s">
        <v>1438</v>
      </c>
      <c r="E10" s="966">
        <v>20261</v>
      </c>
      <c r="F10" s="965" t="s">
        <v>23</v>
      </c>
      <c r="G10" s="965" t="s">
        <v>20</v>
      </c>
      <c r="H10" s="965" t="s">
        <v>21</v>
      </c>
      <c r="I10" s="965">
        <v>3</v>
      </c>
      <c r="J10" s="965" t="s">
        <v>1342</v>
      </c>
      <c r="K10" s="967" t="s">
        <v>1461</v>
      </c>
      <c r="L10" s="968" t="s">
        <v>1133</v>
      </c>
      <c r="M10" s="966" t="s">
        <v>1101</v>
      </c>
      <c r="N10" s="966" t="s">
        <v>1164</v>
      </c>
      <c r="O10" s="965" t="s">
        <v>731</v>
      </c>
      <c r="P10" s="966">
        <v>0</v>
      </c>
      <c r="Q10" s="966">
        <v>2</v>
      </c>
      <c r="R10" s="969">
        <v>2</v>
      </c>
      <c r="S10" s="966">
        <v>3</v>
      </c>
      <c r="T10" s="962"/>
      <c r="U10" s="966">
        <v>20</v>
      </c>
      <c r="V10" s="529">
        <f>IF(W10="","",IFERROR(INDEX(Docentes!C:C,MATCH(W10,Docentes!D:D,0)),"NUEVO"))</f>
        <v>74176001</v>
      </c>
      <c r="W10" s="970" t="s">
        <v>532</v>
      </c>
      <c r="X10" s="971" t="s">
        <v>168</v>
      </c>
      <c r="Y10" s="966" t="s">
        <v>1242</v>
      </c>
      <c r="Z10" s="966" t="s">
        <v>1089</v>
      </c>
      <c r="AA10" s="966"/>
      <c r="AB10" s="966"/>
      <c r="AC10" s="966"/>
      <c r="AD10" s="966" t="s">
        <v>1632</v>
      </c>
      <c r="AE10" s="966"/>
      <c r="AF10" s="966" t="s">
        <v>1242</v>
      </c>
      <c r="AG10" s="529" t="str">
        <f t="shared" si="0"/>
        <v>P</v>
      </c>
      <c r="AH10" s="966">
        <v>2</v>
      </c>
      <c r="AI10" s="966">
        <v>10</v>
      </c>
      <c r="AJ10" s="966">
        <v>10</v>
      </c>
      <c r="AK10" s="966">
        <v>11</v>
      </c>
      <c r="AL10" s="966">
        <v>50</v>
      </c>
      <c r="AM10" s="529">
        <f t="shared" si="1"/>
        <v>1.9999999999999993</v>
      </c>
      <c r="AN10" s="964">
        <f t="shared" si="2"/>
        <v>0.4236111111111111</v>
      </c>
      <c r="AO10" s="964">
        <f t="shared" si="3"/>
        <v>0.49305555555555552</v>
      </c>
      <c r="AP10" s="529" t="str" cm="1">
        <f t="array" ref="AP10">IF(W10="","",IF(SUMPRODUCT((W10=$W$6:$W$3306)*(AH10=$AH$6:$AH$3306)*(AN10=$AN$6:$AN$3306)*(AO10=$AO$6:$AO$3306)*(ROW($W$6:$W$3306)&lt;&gt;ROW(W10))*((R10=0)*($R$6:$R$3306&gt;0)+(R10&gt;0)*($R$6:$R$3306=0)))&gt;0,"SALONES UNIDOS",IF(SUMPRODUCT((W10=$W$6:$W$3306)*(AH10=$AH$6:$AH$3306)*((AN10&lt;$AO$6:$AO$3306)*(AO10&gt;$AN$6:$AN$3306))*(ROW($W$6:$W$3306)&lt;&gt;ROW(W10)))&gt;0,"CRUZADO","Sin cruce")))</f>
        <v>CRUZADO</v>
      </c>
      <c r="AQ10" s="964" t="str">
        <f t="shared" si="4"/>
        <v>AE3PRINCIPALA1</v>
      </c>
      <c r="AR10" s="964" t="str" cm="1">
        <f t="array" ref="AR10">IF(AQ10="","",IF(SUMPRODUCT((AQ10=$AQ$6:$AQ$3306)*(AH10=$AH$6:$AH$3306)*(AN10=$AN$6:$AN$3306)*(AO10=$AO$6:$AO$3306)*(ROW($AQ$6:$AQ$3306)&lt;&gt;ROW(AQ10))*((R10=0)*($R$6:$R$3306&gt;0)+(R10&gt;0)*($R$6:$R$3306=0)))&gt;0,"SALONES UNIDOS",IF(SUMPRODUCT((AQ10=$AQ$6:$AQ$3306)*(AH10=$AH$6:$AH$3306)*((AN10&lt;$AO$6:$AO$3306)*(AO10&gt;$AN$6:$AN$3306))*(ROW($AQ$6:$AQ$3306)&lt;&gt;ROW(AQ10)))&gt;0,"CRUZADO","Sin cruce")))</f>
        <v>CRUZADO</v>
      </c>
    </row>
    <row r="11" spans="1:44" ht="32.25">
      <c r="B11" t="s">
        <v>1881</v>
      </c>
      <c r="C11" s="12" t="s">
        <v>1081</v>
      </c>
      <c r="D11" s="789" t="s">
        <v>1396</v>
      </c>
      <c r="E11" s="789">
        <v>20261</v>
      </c>
      <c r="F11" s="789" t="s">
        <v>23</v>
      </c>
      <c r="G11" s="12" t="s">
        <v>20</v>
      </c>
      <c r="H11" s="789" t="s">
        <v>57</v>
      </c>
      <c r="I11" s="789">
        <v>1</v>
      </c>
      <c r="J11" s="789" t="s">
        <v>60</v>
      </c>
      <c r="K11" s="789" t="s">
        <v>1400</v>
      </c>
      <c r="L11" s="491" t="s">
        <v>1188</v>
      </c>
      <c r="M11" s="789" t="s">
        <v>1127</v>
      </c>
      <c r="N11" s="789" t="s">
        <v>1086</v>
      </c>
      <c r="O11" s="789" t="s">
        <v>731</v>
      </c>
      <c r="P11" s="789">
        <v>4</v>
      </c>
      <c r="Q11" s="789">
        <v>0</v>
      </c>
      <c r="R11" s="815">
        <v>4</v>
      </c>
      <c r="S11" s="789">
        <v>4</v>
      </c>
      <c r="T11" s="808" t="s">
        <v>1283</v>
      </c>
      <c r="U11" s="11">
        <v>40</v>
      </c>
      <c r="V11" s="31">
        <f>IF(W11="","",IFERROR(INDEX(Docentes!C:C,MATCH(W11,Docentes!D:D,0)),"NUEVO"))</f>
        <v>22313729</v>
      </c>
      <c r="W11" s="794" t="s">
        <v>484</v>
      </c>
      <c r="X11" s="265" t="s">
        <v>1332</v>
      </c>
      <c r="Y11" s="31" t="s">
        <v>1182</v>
      </c>
      <c r="Z11" s="789" t="s">
        <v>1089</v>
      </c>
      <c r="AA11" s="789" t="s">
        <v>26</v>
      </c>
      <c r="AB11" s="789" t="s">
        <v>1505</v>
      </c>
      <c r="AC11" s="789" t="s">
        <v>1283</v>
      </c>
      <c r="AD11" s="31" t="s">
        <v>1283</v>
      </c>
      <c r="AE11" s="789" t="s">
        <v>1283</v>
      </c>
      <c r="AF11" s="789" t="s">
        <v>1182</v>
      </c>
      <c r="AG11" s="31" t="str">
        <f t="shared" si="0"/>
        <v>T</v>
      </c>
      <c r="AH11" s="789">
        <v>1</v>
      </c>
      <c r="AI11" s="789">
        <v>11</v>
      </c>
      <c r="AJ11" s="789">
        <v>0</v>
      </c>
      <c r="AK11" s="789">
        <v>14</v>
      </c>
      <c r="AL11" s="789">
        <v>20</v>
      </c>
      <c r="AM11" s="31">
        <f t="shared" si="1"/>
        <v>4</v>
      </c>
      <c r="AN11" s="792">
        <f t="shared" si="2"/>
        <v>0.45833333333333331</v>
      </c>
      <c r="AO11" s="792">
        <f t="shared" si="3"/>
        <v>0.59722222222222221</v>
      </c>
      <c r="AP11" s="31" t="str" cm="1">
        <f t="array" ref="AP11">IF(W11="","",IF(SUMPRODUCT((W11=$W$6:$W$3306)*(AH11=$AH$6:$AH$3306)*(AN11=$AN$6:$AN$3306)*(AO11=$AO$6:$AO$3306)*(ROW($W$6:$W$3306)&lt;&gt;ROW(W11))*((R11=0)*($R$6:$R$3306&gt;0)+(R11&gt;0)*($R$6:$R$3306=0)))&gt;0,"SALONES UNIDOS",IF(SUMPRODUCT((W11=$W$6:$W$3306)*(AH11=$AH$6:$AH$3306)*((AN11&lt;$AO$6:$AO$3306)*(AO11&gt;$AN$6:$AN$3306))*(ROW($W$6:$W$3306)&lt;&gt;ROW(W11)))&gt;0,"CRUZADO","Sin cruce")))</f>
        <v>Sin cruce</v>
      </c>
      <c r="AQ11" s="792" t="str">
        <f t="shared" si="4"/>
        <v>IN1PRINCIPALF</v>
      </c>
      <c r="AR11" s="792" t="str" cm="1">
        <f t="array" ref="AR11">IF(AQ11="","",IF(SUMPRODUCT((AQ11=$AQ$6:$AQ$3306)*(AH11=$AH$6:$AH$3306)*(AN11=$AN$6:$AN$3306)*(AO11=$AO$6:$AO$3306)*(ROW($AQ$6:$AQ$3306)&lt;&gt;ROW(AQ11))*((R11=0)*($R$6:$R$3306&gt;0)+(R11&gt;0)*($R$6:$R$3306=0)))&gt;0,"SALONES UNIDOS",IF(SUMPRODUCT((AQ11=$AQ$6:$AQ$3306)*(AH11=$AH$6:$AH$3306)*((AN11&lt;$AO$6:$AO$3306)*(AO11&gt;$AN$6:$AN$3306))*(ROW($AQ$6:$AQ$3306)&lt;&gt;ROW(AQ11)))&gt;0,"CRUZADO","Sin cruce")))</f>
        <v>Sin cruce</v>
      </c>
    </row>
    <row r="12" spans="1:44" s="958" customFormat="1" ht="32.25">
      <c r="B12" s="958" t="s">
        <v>1887</v>
      </c>
      <c r="C12" s="965" t="s">
        <v>1081</v>
      </c>
      <c r="D12" s="966" t="s">
        <v>1396</v>
      </c>
      <c r="E12" s="966">
        <v>20261</v>
      </c>
      <c r="F12" s="966" t="s">
        <v>23</v>
      </c>
      <c r="G12" s="965" t="s">
        <v>20</v>
      </c>
      <c r="H12" s="966" t="s">
        <v>57</v>
      </c>
      <c r="I12" s="966">
        <v>1</v>
      </c>
      <c r="J12" s="966" t="s">
        <v>60</v>
      </c>
      <c r="K12" s="966" t="s">
        <v>1400</v>
      </c>
      <c r="L12" s="968" t="s">
        <v>1188</v>
      </c>
      <c r="M12" s="966" t="s">
        <v>1127</v>
      </c>
      <c r="N12" s="966" t="s">
        <v>1086</v>
      </c>
      <c r="O12" s="966" t="s">
        <v>731</v>
      </c>
      <c r="P12" s="966">
        <v>4</v>
      </c>
      <c r="Q12" s="966">
        <v>0</v>
      </c>
      <c r="R12" s="969">
        <v>4</v>
      </c>
      <c r="S12" s="966">
        <v>4</v>
      </c>
      <c r="T12" s="972" t="s">
        <v>1283</v>
      </c>
      <c r="U12" s="525">
        <v>40</v>
      </c>
      <c r="V12" s="529">
        <f>IF(W12="","",IFERROR(INDEX(Docentes!C:C,MATCH(W12,Docentes!D:D,0)),"NUEVO"))</f>
        <v>22313729</v>
      </c>
      <c r="W12" s="973" t="s">
        <v>484</v>
      </c>
      <c r="X12" s="971" t="s">
        <v>1332</v>
      </c>
      <c r="Y12" s="529" t="s">
        <v>1182</v>
      </c>
      <c r="Z12" s="966" t="s">
        <v>1089</v>
      </c>
      <c r="AA12" s="966" t="s">
        <v>26</v>
      </c>
      <c r="AB12" s="966" t="s">
        <v>1585</v>
      </c>
      <c r="AC12" s="966" t="s">
        <v>1283</v>
      </c>
      <c r="AD12" s="529" t="s">
        <v>1283</v>
      </c>
      <c r="AE12" s="966" t="s">
        <v>1283</v>
      </c>
      <c r="AF12" s="966" t="s">
        <v>1182</v>
      </c>
      <c r="AG12" s="529" t="str">
        <f t="shared" si="0"/>
        <v>T</v>
      </c>
      <c r="AH12" s="966">
        <v>2</v>
      </c>
      <c r="AI12" s="966">
        <v>11</v>
      </c>
      <c r="AJ12" s="966">
        <v>0</v>
      </c>
      <c r="AK12" s="966">
        <v>14</v>
      </c>
      <c r="AL12" s="966">
        <v>20</v>
      </c>
      <c r="AM12" s="529">
        <f t="shared" si="1"/>
        <v>4</v>
      </c>
      <c r="AN12" s="964">
        <f t="shared" si="2"/>
        <v>0.45833333333333331</v>
      </c>
      <c r="AO12" s="964">
        <f t="shared" si="3"/>
        <v>0.59722222222222221</v>
      </c>
      <c r="AP12" s="529" t="str" cm="1">
        <f t="array" ref="AP12">IF(W12="","",IF(SUMPRODUCT((W12=$W$6:$W$3306)*(AH12=$AH$6:$AH$3306)*(AN12=$AN$6:$AN$3306)*(AO12=$AO$6:$AO$3306)*(ROW($W$6:$W$3306)&lt;&gt;ROW(W12))*((R12=0)*($R$6:$R$3306&gt;0)+(R12&gt;0)*($R$6:$R$3306=0)))&gt;0,"SALONES UNIDOS",IF(SUMPRODUCT((W12=$W$6:$W$3306)*(AH12=$AH$6:$AH$3306)*((AN12&lt;$AO$6:$AO$3306)*(AO12&gt;$AN$6:$AN$3306))*(ROW($W$6:$W$3306)&lt;&gt;ROW(W12)))&gt;0,"CRUZADO","Sin cruce")))</f>
        <v>Sin cruce</v>
      </c>
      <c r="AQ12" s="964" t="str">
        <f t="shared" si="4"/>
        <v>IN1PRINCIPALF</v>
      </c>
      <c r="AR12" s="964" t="str" cm="1">
        <f t="array" ref="AR12">IF(AQ12="","",IF(SUMPRODUCT((AQ12=$AQ$6:$AQ$3306)*(AH12=$AH$6:$AH$3306)*(AN12=$AN$6:$AN$3306)*(AO12=$AO$6:$AO$3306)*(ROW($AQ$6:$AQ$3306)&lt;&gt;ROW(AQ12))*((R12=0)*($R$6:$R$3306&gt;0)+(R12&gt;0)*($R$6:$R$3306=0)))&gt;0,"SALONES UNIDOS",IF(SUMPRODUCT((AQ12=$AQ$6:$AQ$3306)*(AH12=$AH$6:$AH$3306)*((AN12&lt;$AO$6:$AO$3306)*(AO12&gt;$AN$6:$AN$3306))*(ROW($AQ$6:$AQ$3306)&lt;&gt;ROW(AQ12)))&gt;0,"CRUZADO","Sin cruce")))</f>
        <v>Sin cruce</v>
      </c>
    </row>
    <row r="13" spans="1:44" ht="32.25">
      <c r="B13" t="s">
        <v>1881</v>
      </c>
      <c r="C13" s="12" t="s">
        <v>1081</v>
      </c>
      <c r="D13" s="789" t="s">
        <v>1396</v>
      </c>
      <c r="E13" s="789">
        <v>20261</v>
      </c>
      <c r="F13" s="789" t="s">
        <v>23</v>
      </c>
      <c r="G13" s="12" t="s">
        <v>20</v>
      </c>
      <c r="H13" s="789" t="s">
        <v>57</v>
      </c>
      <c r="I13" s="789">
        <v>1</v>
      </c>
      <c r="J13" s="789" t="s">
        <v>60</v>
      </c>
      <c r="K13" s="789" t="s">
        <v>1401</v>
      </c>
      <c r="L13" s="491" t="s">
        <v>1402</v>
      </c>
      <c r="M13" s="789" t="s">
        <v>1101</v>
      </c>
      <c r="N13" s="789" t="s">
        <v>1086</v>
      </c>
      <c r="O13" s="789" t="s">
        <v>731</v>
      </c>
      <c r="P13" s="789">
        <v>4</v>
      </c>
      <c r="Q13" s="789">
        <v>0</v>
      </c>
      <c r="R13" s="815">
        <v>4</v>
      </c>
      <c r="S13" s="789">
        <v>4</v>
      </c>
      <c r="T13" s="808" t="s">
        <v>1283</v>
      </c>
      <c r="U13" s="11">
        <v>40</v>
      </c>
      <c r="V13" s="31">
        <f>IF(W13="","",IFERROR(INDEX(Docentes!C:C,MATCH(W13,Docentes!D:D,0)),"NUEVO"))</f>
        <v>72973076</v>
      </c>
      <c r="W13" s="693" t="s">
        <v>623</v>
      </c>
      <c r="X13" s="265" t="s">
        <v>1332</v>
      </c>
      <c r="Y13" s="31" t="s">
        <v>1182</v>
      </c>
      <c r="Z13" s="789" t="s">
        <v>1089</v>
      </c>
      <c r="AA13" s="789" t="s">
        <v>26</v>
      </c>
      <c r="AB13" s="789" t="s">
        <v>1505</v>
      </c>
      <c r="AC13" s="789" t="s">
        <v>1283</v>
      </c>
      <c r="AD13" s="31" t="s">
        <v>1283</v>
      </c>
      <c r="AE13" s="789" t="s">
        <v>1283</v>
      </c>
      <c r="AF13" s="789" t="s">
        <v>1182</v>
      </c>
      <c r="AG13" s="31" t="str">
        <f t="shared" si="0"/>
        <v>T</v>
      </c>
      <c r="AH13" s="789">
        <v>4</v>
      </c>
      <c r="AI13" s="789">
        <v>7</v>
      </c>
      <c r="AJ13" s="789">
        <v>40</v>
      </c>
      <c r="AK13" s="789">
        <v>11</v>
      </c>
      <c r="AL13" s="789">
        <v>0</v>
      </c>
      <c r="AM13" s="31">
        <f t="shared" si="1"/>
        <v>3.9999999999999987</v>
      </c>
      <c r="AN13" s="792">
        <f t="shared" si="2"/>
        <v>0.31944444444444448</v>
      </c>
      <c r="AO13" s="792">
        <f t="shared" si="3"/>
        <v>0.45833333333333331</v>
      </c>
      <c r="AP13" s="31" t="str" cm="1">
        <f t="array" ref="AP13">IF(W13="","",IF(SUMPRODUCT((W13=$W$6:$W$3306)*(AH13=$AH$6:$AH$3306)*(AN13=$AN$6:$AN$3306)*(AO13=$AO$6:$AO$3306)*(ROW($W$6:$W$3306)&lt;&gt;ROW(W13))*((R13=0)*($R$6:$R$3306&gt;0)+(R13&gt;0)*($R$6:$R$3306=0)))&gt;0,"SALONES UNIDOS",IF(SUMPRODUCT((W13=$W$6:$W$3306)*(AH13=$AH$6:$AH$3306)*((AN13&lt;$AO$6:$AO$3306)*(AO13&gt;$AN$6:$AN$3306))*(ROW($W$6:$W$3306)&lt;&gt;ROW(W13)))&gt;0,"CRUZADO","Sin cruce")))</f>
        <v>Sin cruce</v>
      </c>
      <c r="AQ13" s="792" t="str">
        <f t="shared" si="4"/>
        <v>IN1PRINCIPALF</v>
      </c>
      <c r="AR13" s="792" t="str" cm="1">
        <f t="array" ref="AR13">IF(AQ13="","",IF(SUMPRODUCT((AQ13=$AQ$6:$AQ$3306)*(AH13=$AH$6:$AH$3306)*(AN13=$AN$6:$AN$3306)*(AO13=$AO$6:$AO$3306)*(ROW($AQ$6:$AQ$3306)&lt;&gt;ROW(AQ13))*((R13=0)*($R$6:$R$3306&gt;0)+(R13&gt;0)*($R$6:$R$3306=0)))&gt;0,"SALONES UNIDOS",IF(SUMPRODUCT((AQ13=$AQ$6:$AQ$3306)*(AH13=$AH$6:$AH$3306)*((AN13&lt;$AO$6:$AO$3306)*(AO13&gt;$AN$6:$AN$3306))*(ROW($AQ$6:$AQ$3306)&lt;&gt;ROW(AQ13)))&gt;0,"CRUZADO","Sin cruce")))</f>
        <v>CRUZADO</v>
      </c>
    </row>
    <row r="14" spans="1:44" s="958" customFormat="1" ht="32.25">
      <c r="B14" s="958" t="s">
        <v>1908</v>
      </c>
      <c r="C14" s="965" t="s">
        <v>1081</v>
      </c>
      <c r="D14" s="966" t="s">
        <v>1396</v>
      </c>
      <c r="E14" s="966">
        <v>20261</v>
      </c>
      <c r="F14" s="966" t="s">
        <v>23</v>
      </c>
      <c r="G14" s="965" t="s">
        <v>20</v>
      </c>
      <c r="H14" s="966" t="s">
        <v>57</v>
      </c>
      <c r="I14" s="966">
        <v>1</v>
      </c>
      <c r="J14" s="966" t="s">
        <v>60</v>
      </c>
      <c r="K14" s="966" t="s">
        <v>1401</v>
      </c>
      <c r="L14" s="968" t="s">
        <v>1402</v>
      </c>
      <c r="M14" s="966" t="s">
        <v>1101</v>
      </c>
      <c r="N14" s="966" t="s">
        <v>1086</v>
      </c>
      <c r="O14" s="966" t="s">
        <v>731</v>
      </c>
      <c r="P14" s="966">
        <v>4</v>
      </c>
      <c r="Q14" s="966">
        <v>0</v>
      </c>
      <c r="R14" s="969">
        <v>4</v>
      </c>
      <c r="S14" s="966">
        <v>4</v>
      </c>
      <c r="T14" s="972" t="s">
        <v>1283</v>
      </c>
      <c r="U14" s="525">
        <v>40</v>
      </c>
      <c r="V14" s="529">
        <f>IF(W14="","",IFERROR(INDEX(Docentes!C:C,MATCH(W14,Docentes!D:D,0)),"NUEVO"))</f>
        <v>18071852</v>
      </c>
      <c r="W14" s="974" t="s">
        <v>1003</v>
      </c>
      <c r="X14" s="971" t="s">
        <v>1332</v>
      </c>
      <c r="Y14" s="529" t="s">
        <v>1182</v>
      </c>
      <c r="Z14" s="966" t="s">
        <v>1089</v>
      </c>
      <c r="AA14" s="966" t="s">
        <v>26</v>
      </c>
      <c r="AB14" s="966" t="s">
        <v>1505</v>
      </c>
      <c r="AC14" s="966" t="s">
        <v>1283</v>
      </c>
      <c r="AD14" s="529" t="s">
        <v>1283</v>
      </c>
      <c r="AE14" s="966" t="s">
        <v>1283</v>
      </c>
      <c r="AF14" s="966" t="s">
        <v>1182</v>
      </c>
      <c r="AG14" s="529" t="str">
        <f t="shared" si="0"/>
        <v>T</v>
      </c>
      <c r="AH14" s="966">
        <v>3</v>
      </c>
      <c r="AI14" s="966">
        <v>11</v>
      </c>
      <c r="AJ14" s="966">
        <v>50</v>
      </c>
      <c r="AK14" s="966">
        <v>15</v>
      </c>
      <c r="AL14" s="966">
        <v>10</v>
      </c>
      <c r="AM14" s="529">
        <f t="shared" si="1"/>
        <v>4</v>
      </c>
      <c r="AN14" s="964">
        <f t="shared" si="2"/>
        <v>0.49305555555555552</v>
      </c>
      <c r="AO14" s="964">
        <f t="shared" si="3"/>
        <v>0.63194444444444442</v>
      </c>
      <c r="AP14" s="529" t="str" cm="1">
        <f t="array" ref="AP14">IF(W14="","",IF(SUMPRODUCT((W14=$W$6:$W$3306)*(AH14=$AH$6:$AH$3306)*(AN14=$AN$6:$AN$3306)*(AO14=$AO$6:$AO$3306)*(ROW($W$6:$W$3306)&lt;&gt;ROW(W14))*((R14=0)*($R$6:$R$3306&gt;0)+(R14&gt;0)*($R$6:$R$3306=0)))&gt;0,"SALONES UNIDOS",IF(SUMPRODUCT((W14=$W$6:$W$3306)*(AH14=$AH$6:$AH$3306)*((AN14&lt;$AO$6:$AO$3306)*(AO14&gt;$AN$6:$AN$3306))*(ROW($W$6:$W$3306)&lt;&gt;ROW(W14)))&gt;0,"CRUZADO","Sin cruce")))</f>
        <v>Sin cruce</v>
      </c>
      <c r="AQ14" s="964" t="str">
        <f t="shared" si="4"/>
        <v>IN1PRINCIPALF</v>
      </c>
      <c r="AR14" s="964" t="str" cm="1">
        <f t="array" ref="AR14">IF(AQ14="","",IF(SUMPRODUCT((AQ14=$AQ$6:$AQ$3306)*(AH14=$AH$6:$AH$3306)*(AN14=$AN$6:$AN$3306)*(AO14=$AO$6:$AO$3306)*(ROW($AQ$6:$AQ$3306)&lt;&gt;ROW(AQ14))*((R14=0)*($R$6:$R$3306&gt;0)+(R14&gt;0)*($R$6:$R$3306=0)))&gt;0,"SALONES UNIDOS",IF(SUMPRODUCT((AQ14=$AQ$6:$AQ$3306)*(AH14=$AH$6:$AH$3306)*((AN14&lt;$AO$6:$AO$3306)*(AO14&gt;$AN$6:$AN$3306))*(ROW($AQ$6:$AQ$3306)&lt;&gt;ROW(AQ14)))&gt;0,"CRUZADO","Sin cruce")))</f>
        <v>Sin cruce</v>
      </c>
    </row>
    <row r="15" spans="1:44" ht="32.25">
      <c r="B15" t="s">
        <v>1881</v>
      </c>
      <c r="C15" s="12" t="s">
        <v>1081</v>
      </c>
      <c r="D15" s="789" t="s">
        <v>1396</v>
      </c>
      <c r="E15" s="789">
        <v>20261</v>
      </c>
      <c r="F15" s="789" t="s">
        <v>23</v>
      </c>
      <c r="G15" s="12" t="s">
        <v>20</v>
      </c>
      <c r="H15" s="789" t="s">
        <v>57</v>
      </c>
      <c r="I15" s="789">
        <v>1</v>
      </c>
      <c r="J15" s="789" t="s">
        <v>1642</v>
      </c>
      <c r="K15" s="789" t="s">
        <v>1401</v>
      </c>
      <c r="L15" s="491" t="s">
        <v>1402</v>
      </c>
      <c r="M15" s="789" t="s">
        <v>1101</v>
      </c>
      <c r="N15" s="789" t="s">
        <v>1086</v>
      </c>
      <c r="O15" s="789" t="s">
        <v>731</v>
      </c>
      <c r="P15" s="789">
        <v>4</v>
      </c>
      <c r="Q15" s="789">
        <v>0</v>
      </c>
      <c r="R15" s="815">
        <v>4</v>
      </c>
      <c r="S15" s="789">
        <v>4</v>
      </c>
      <c r="T15" s="802"/>
      <c r="U15" s="11">
        <v>40</v>
      </c>
      <c r="V15" s="31">
        <f>IF(W15="","",IFERROR(INDEX(Docentes!C:C,MATCH(W15,Docentes!D:D,0)),"NUEVO"))</f>
        <v>18071852</v>
      </c>
      <c r="W15" s="693" t="s">
        <v>1003</v>
      </c>
      <c r="X15" s="265" t="s">
        <v>1530</v>
      </c>
      <c r="Y15" s="789" t="s">
        <v>1088</v>
      </c>
      <c r="Z15" s="789" t="s">
        <v>1089</v>
      </c>
      <c r="AA15" s="789" t="s">
        <v>41</v>
      </c>
      <c r="AB15" s="789" t="s">
        <v>1574</v>
      </c>
      <c r="AC15" s="789"/>
      <c r="AD15" s="31"/>
      <c r="AE15" s="789"/>
      <c r="AF15" s="789" t="s">
        <v>1088</v>
      </c>
      <c r="AG15" s="31" t="str">
        <f t="shared" si="0"/>
        <v>T</v>
      </c>
      <c r="AH15" s="789">
        <v>1</v>
      </c>
      <c r="AI15" s="789">
        <v>19</v>
      </c>
      <c r="AJ15" s="789">
        <v>20</v>
      </c>
      <c r="AK15" s="789">
        <v>22</v>
      </c>
      <c r="AL15" s="789">
        <v>40</v>
      </c>
      <c r="AM15" s="31">
        <f t="shared" si="1"/>
        <v>4.0000000000000018</v>
      </c>
      <c r="AN15" s="792">
        <f t="shared" si="2"/>
        <v>0.80555555555555547</v>
      </c>
      <c r="AO15" s="792">
        <f t="shared" si="3"/>
        <v>0.94444444444444442</v>
      </c>
      <c r="AP15" s="31" t="str" cm="1">
        <f t="array" ref="AP15">IF(W15="","",IF(SUMPRODUCT((W15=$W$6:$W$3306)*(AH15=$AH$6:$AH$3306)*(AN15=$AN$6:$AN$3306)*(AO15=$AO$6:$AO$3306)*(ROW($W$6:$W$3306)&lt;&gt;ROW(W15))*((R15=0)*($R$6:$R$3306&gt;0)+(R15&gt;0)*($R$6:$R$3306=0)))&gt;0,"SALONES UNIDOS",IF(SUMPRODUCT((W15=$W$6:$W$3306)*(AH15=$AH$6:$AH$3306)*((AN15&lt;$AO$6:$AO$3306)*(AO15&gt;$AN$6:$AN$3306))*(ROW($W$6:$W$3306)&lt;&gt;ROW(W15)))&gt;0,"CRUZADO","Sin cruce")))</f>
        <v>SALONES UNIDOS</v>
      </c>
      <c r="AQ15" s="792" t="str">
        <f t="shared" si="4"/>
        <v>IN1PRINCIPALIHP</v>
      </c>
      <c r="AR15" s="792" t="str" cm="1">
        <f t="array" ref="AR15">IF(AQ15="","",IF(SUMPRODUCT((AQ15=$AQ$6:$AQ$3306)*(AH15=$AH$6:$AH$3306)*(AN15=$AN$6:$AN$3306)*(AO15=$AO$6:$AO$3306)*(ROW($AQ$6:$AQ$3306)&lt;&gt;ROW(AQ15))*((R15=0)*($R$6:$R$3306&gt;0)+(R15&gt;0)*($R$6:$R$3306=0)))&gt;0,"SALONES UNIDOS",IF(SUMPRODUCT((AQ15=$AQ$6:$AQ$3306)*(AH15=$AH$6:$AH$3306)*((AN15&lt;$AO$6:$AO$3306)*(AO15&gt;$AN$6:$AN$3306))*(ROW($AQ$6:$AQ$3306)&lt;&gt;ROW(AQ15)))&gt;0,"CRUZADO","Sin cruce")))</f>
        <v>CRUZADO</v>
      </c>
    </row>
    <row r="16" spans="1:44" ht="32.25">
      <c r="B16" t="s">
        <v>1881</v>
      </c>
      <c r="C16" s="12" t="s">
        <v>1081</v>
      </c>
      <c r="D16" s="789" t="s">
        <v>1396</v>
      </c>
      <c r="E16" s="789">
        <v>20261</v>
      </c>
      <c r="F16" s="789" t="s">
        <v>23</v>
      </c>
      <c r="G16" s="12" t="s">
        <v>20</v>
      </c>
      <c r="H16" s="789" t="s">
        <v>57</v>
      </c>
      <c r="I16" s="789">
        <v>1</v>
      </c>
      <c r="J16" s="789" t="s">
        <v>1643</v>
      </c>
      <c r="K16" s="789" t="s">
        <v>1401</v>
      </c>
      <c r="L16" s="491" t="s">
        <v>1402</v>
      </c>
      <c r="M16" s="789" t="s">
        <v>1101</v>
      </c>
      <c r="N16" s="789" t="s">
        <v>1086</v>
      </c>
      <c r="O16" s="789" t="s">
        <v>731</v>
      </c>
      <c r="P16" s="789">
        <v>4</v>
      </c>
      <c r="Q16" s="789">
        <v>0</v>
      </c>
      <c r="R16" s="815">
        <v>0</v>
      </c>
      <c r="S16" s="789">
        <v>4</v>
      </c>
      <c r="T16" s="802"/>
      <c r="U16" s="11">
        <v>40</v>
      </c>
      <c r="V16" s="31">
        <f>IF(W16="","",IFERROR(INDEX(Docentes!C:C,MATCH(W16,Docentes!D:D,0)),"NUEVO"))</f>
        <v>18071852</v>
      </c>
      <c r="W16" s="693" t="s">
        <v>1003</v>
      </c>
      <c r="X16" s="265" t="s">
        <v>1087</v>
      </c>
      <c r="Y16" s="789" t="s">
        <v>1088</v>
      </c>
      <c r="Z16" s="789" t="s">
        <v>1089</v>
      </c>
      <c r="AA16" s="789"/>
      <c r="AB16" s="789"/>
      <c r="AC16" s="789"/>
      <c r="AD16" s="31"/>
      <c r="AE16" s="789"/>
      <c r="AF16" s="789" t="s">
        <v>1088</v>
      </c>
      <c r="AG16" s="31" t="str">
        <f t="shared" si="0"/>
        <v>T</v>
      </c>
      <c r="AH16" s="789">
        <v>1</v>
      </c>
      <c r="AI16" s="789">
        <v>19</v>
      </c>
      <c r="AJ16" s="789">
        <v>20</v>
      </c>
      <c r="AK16" s="789">
        <v>22</v>
      </c>
      <c r="AL16" s="789">
        <v>40</v>
      </c>
      <c r="AM16" s="31">
        <f t="shared" si="1"/>
        <v>0</v>
      </c>
      <c r="AN16" s="792">
        <f t="shared" si="2"/>
        <v>0.80555555555555547</v>
      </c>
      <c r="AO16" s="792">
        <f t="shared" si="3"/>
        <v>0.94444444444444442</v>
      </c>
      <c r="AP16" s="31" t="str" cm="1">
        <f t="array" ref="AP16">IF(W16="","",IF(SUMPRODUCT((W16=$W$6:$W$3306)*(AH16=$AH$6:$AH$3306)*(AN16=$AN$6:$AN$3306)*(AO16=$AO$6:$AO$3306)*(ROW($W$6:$W$3306)&lt;&gt;ROW(W16))*((R16=0)*($R$6:$R$3306&gt;0)+(R16&gt;0)*($R$6:$R$3306=0)))&gt;0,"SALONES UNIDOS",IF(SUMPRODUCT((W16=$W$6:$W$3306)*(AH16=$AH$6:$AH$3306)*((AN16&lt;$AO$6:$AO$3306)*(AO16&gt;$AN$6:$AN$3306))*(ROW($W$6:$W$3306)&lt;&gt;ROW(W16)))&gt;0,"CRUZADO","Sin cruce")))</f>
        <v>SALONES UNIDOS</v>
      </c>
      <c r="AQ16" s="792" t="str">
        <f t="shared" si="4"/>
        <v>IN1PRINCIPALIHV</v>
      </c>
      <c r="AR16" s="792" t="str" cm="1">
        <f t="array" ref="AR16">IF(AQ16="","",IF(SUMPRODUCT((AQ16=$AQ$6:$AQ$3306)*(AH16=$AH$6:$AH$3306)*(AN16=$AN$6:$AN$3306)*(AO16=$AO$6:$AO$3306)*(ROW($AQ$6:$AQ$3306)&lt;&gt;ROW(AQ16))*((R16=0)*($R$6:$R$3306&gt;0)+(R16&gt;0)*($R$6:$R$3306=0)))&gt;0,"SALONES UNIDOS",IF(SUMPRODUCT((AQ16=$AQ$6:$AQ$3306)*(AH16=$AH$6:$AH$3306)*((AN16&lt;$AO$6:$AO$3306)*(AO16&gt;$AN$6:$AN$3306))*(ROW($AQ$6:$AQ$3306)&lt;&gt;ROW(AQ16)))&gt;0,"CRUZADO","Sin cruce")))</f>
        <v>CRUZADO</v>
      </c>
    </row>
    <row r="17" spans="2:44" s="958" customFormat="1" ht="32.25">
      <c r="B17" s="958" t="s">
        <v>1896</v>
      </c>
      <c r="C17" s="965" t="s">
        <v>1081</v>
      </c>
      <c r="D17" s="966" t="s">
        <v>1396</v>
      </c>
      <c r="E17" s="966">
        <v>20261</v>
      </c>
      <c r="F17" s="966" t="s">
        <v>23</v>
      </c>
      <c r="G17" s="965" t="s">
        <v>20</v>
      </c>
      <c r="H17" s="966" t="s">
        <v>57</v>
      </c>
      <c r="I17" s="966">
        <v>1</v>
      </c>
      <c r="J17" s="966" t="s">
        <v>1642</v>
      </c>
      <c r="K17" s="966" t="s">
        <v>1401</v>
      </c>
      <c r="L17" s="968" t="s">
        <v>1402</v>
      </c>
      <c r="M17" s="966" t="s">
        <v>1101</v>
      </c>
      <c r="N17" s="966" t="s">
        <v>1086</v>
      </c>
      <c r="O17" s="966" t="s">
        <v>731</v>
      </c>
      <c r="P17" s="966">
        <v>4</v>
      </c>
      <c r="Q17" s="966">
        <v>0</v>
      </c>
      <c r="R17" s="969">
        <v>4</v>
      </c>
      <c r="S17" s="966">
        <v>4</v>
      </c>
      <c r="T17" s="975"/>
      <c r="U17" s="525">
        <v>40</v>
      </c>
      <c r="V17" s="529">
        <f>IF(W17="","",IFERROR(INDEX(Docentes!C:C,MATCH(W17,Docentes!D:D,0)),"NUEVO"))</f>
        <v>72973076</v>
      </c>
      <c r="W17" s="974" t="s">
        <v>623</v>
      </c>
      <c r="X17" s="971" t="s">
        <v>1530</v>
      </c>
      <c r="Y17" s="966" t="s">
        <v>1088</v>
      </c>
      <c r="Z17" s="966" t="s">
        <v>1089</v>
      </c>
      <c r="AA17" s="966" t="s">
        <v>41</v>
      </c>
      <c r="AB17" s="966" t="s">
        <v>1574</v>
      </c>
      <c r="AC17" s="966"/>
      <c r="AD17" s="529"/>
      <c r="AE17" s="966"/>
      <c r="AF17" s="966" t="s">
        <v>1088</v>
      </c>
      <c r="AG17" s="529" t="str">
        <f t="shared" si="0"/>
        <v>T</v>
      </c>
      <c r="AH17" s="966">
        <v>1</v>
      </c>
      <c r="AI17" s="966">
        <v>19</v>
      </c>
      <c r="AJ17" s="966">
        <v>20</v>
      </c>
      <c r="AK17" s="966">
        <v>22</v>
      </c>
      <c r="AL17" s="966">
        <v>40</v>
      </c>
      <c r="AM17" s="529">
        <f t="shared" si="1"/>
        <v>4.0000000000000018</v>
      </c>
      <c r="AN17" s="964">
        <f t="shared" si="2"/>
        <v>0.80555555555555547</v>
      </c>
      <c r="AO17" s="964">
        <f t="shared" si="3"/>
        <v>0.94444444444444442</v>
      </c>
      <c r="AP17" s="529" t="str" cm="1">
        <f t="array" ref="AP17">IF(W17="","",IF(SUMPRODUCT((W17=$W$6:$W$3306)*(AH17=$AH$6:$AH$3306)*(AN17=$AN$6:$AN$3306)*(AO17=$AO$6:$AO$3306)*(ROW($W$6:$W$3306)&lt;&gt;ROW(W17))*((R17=0)*($R$6:$R$3306&gt;0)+(R17&gt;0)*($R$6:$R$3306=0)))&gt;0,"SALONES UNIDOS",IF(SUMPRODUCT((W17=$W$6:$W$3306)*(AH17=$AH$6:$AH$3306)*((AN17&lt;$AO$6:$AO$3306)*(AO17&gt;$AN$6:$AN$3306))*(ROW($W$6:$W$3306)&lt;&gt;ROW(W17)))&gt;0,"CRUZADO","Sin cruce")))</f>
        <v>SALONES UNIDOS</v>
      </c>
      <c r="AQ17" s="964" t="str">
        <f t="shared" si="4"/>
        <v>IN1PRINCIPALIHP</v>
      </c>
      <c r="AR17" s="964" t="str" cm="1">
        <f t="array" ref="AR17">IF(AQ17="","",IF(SUMPRODUCT((AQ17=$AQ$6:$AQ$3306)*(AH17=$AH$6:$AH$3306)*(AN17=$AN$6:$AN$3306)*(AO17=$AO$6:$AO$3306)*(ROW($AQ$6:$AQ$3306)&lt;&gt;ROW(AQ17))*((R17=0)*($R$6:$R$3306&gt;0)+(R17&gt;0)*($R$6:$R$3306=0)))&gt;0,"SALONES UNIDOS",IF(SUMPRODUCT((AQ17=$AQ$6:$AQ$3306)*(AH17=$AH$6:$AH$3306)*((AN17&lt;$AO$6:$AO$3306)*(AO17&gt;$AN$6:$AN$3306))*(ROW($AQ$6:$AQ$3306)&lt;&gt;ROW(AQ17)))&gt;0,"CRUZADO","Sin cruce")))</f>
        <v>CRUZADO</v>
      </c>
    </row>
    <row r="18" spans="2:44" s="958" customFormat="1" ht="32.25">
      <c r="B18" s="958" t="s">
        <v>1896</v>
      </c>
      <c r="C18" s="965" t="s">
        <v>1081</v>
      </c>
      <c r="D18" s="966" t="s">
        <v>1396</v>
      </c>
      <c r="E18" s="966">
        <v>20261</v>
      </c>
      <c r="F18" s="966" t="s">
        <v>23</v>
      </c>
      <c r="G18" s="965" t="s">
        <v>20</v>
      </c>
      <c r="H18" s="966" t="s">
        <v>57</v>
      </c>
      <c r="I18" s="966">
        <v>1</v>
      </c>
      <c r="J18" s="966" t="s">
        <v>1643</v>
      </c>
      <c r="K18" s="966" t="s">
        <v>1401</v>
      </c>
      <c r="L18" s="968" t="s">
        <v>1402</v>
      </c>
      <c r="M18" s="966" t="s">
        <v>1101</v>
      </c>
      <c r="N18" s="966" t="s">
        <v>1086</v>
      </c>
      <c r="O18" s="966" t="s">
        <v>731</v>
      </c>
      <c r="P18" s="966">
        <v>4</v>
      </c>
      <c r="Q18" s="966">
        <v>0</v>
      </c>
      <c r="R18" s="969">
        <v>0</v>
      </c>
      <c r="S18" s="966">
        <v>4</v>
      </c>
      <c r="T18" s="975"/>
      <c r="U18" s="525">
        <v>40</v>
      </c>
      <c r="V18" s="529">
        <f>IF(W18="","",IFERROR(INDEX(Docentes!C:C,MATCH(W18,Docentes!D:D,0)),"NUEVO"))</f>
        <v>72973076</v>
      </c>
      <c r="W18" s="974" t="s">
        <v>623</v>
      </c>
      <c r="X18" s="971" t="s">
        <v>1087</v>
      </c>
      <c r="Y18" s="966" t="s">
        <v>1088</v>
      </c>
      <c r="Z18" s="966" t="s">
        <v>1089</v>
      </c>
      <c r="AA18" s="966"/>
      <c r="AB18" s="966"/>
      <c r="AC18" s="966"/>
      <c r="AD18" s="529"/>
      <c r="AE18" s="966"/>
      <c r="AF18" s="966" t="s">
        <v>1088</v>
      </c>
      <c r="AG18" s="529" t="str">
        <f t="shared" si="0"/>
        <v>T</v>
      </c>
      <c r="AH18" s="966">
        <v>1</v>
      </c>
      <c r="AI18" s="966">
        <v>19</v>
      </c>
      <c r="AJ18" s="966">
        <v>20</v>
      </c>
      <c r="AK18" s="966">
        <v>22</v>
      </c>
      <c r="AL18" s="966">
        <v>40</v>
      </c>
      <c r="AM18" s="529">
        <f t="shared" si="1"/>
        <v>0</v>
      </c>
      <c r="AN18" s="964">
        <f t="shared" si="2"/>
        <v>0.80555555555555547</v>
      </c>
      <c r="AO18" s="964">
        <f t="shared" si="3"/>
        <v>0.94444444444444442</v>
      </c>
      <c r="AP18" s="529" t="str" cm="1">
        <f t="array" ref="AP18">IF(W18="","",IF(SUMPRODUCT((W18=$W$6:$W$3306)*(AH18=$AH$6:$AH$3306)*(AN18=$AN$6:$AN$3306)*(AO18=$AO$6:$AO$3306)*(ROW($W$6:$W$3306)&lt;&gt;ROW(W18))*((R18=0)*($R$6:$R$3306&gt;0)+(R18&gt;0)*($R$6:$R$3306=0)))&gt;0,"SALONES UNIDOS",IF(SUMPRODUCT((W18=$W$6:$W$3306)*(AH18=$AH$6:$AH$3306)*((AN18&lt;$AO$6:$AO$3306)*(AO18&gt;$AN$6:$AN$3306))*(ROW($W$6:$W$3306)&lt;&gt;ROW(W18)))&gt;0,"CRUZADO","Sin cruce")))</f>
        <v>SALONES UNIDOS</v>
      </c>
      <c r="AQ18" s="964" t="str">
        <f t="shared" si="4"/>
        <v>IN1PRINCIPALIHV</v>
      </c>
      <c r="AR18" s="964" t="str" cm="1">
        <f t="array" ref="AR18">IF(AQ18="","",IF(SUMPRODUCT((AQ18=$AQ$6:$AQ$3306)*(AH18=$AH$6:$AH$3306)*(AN18=$AN$6:$AN$3306)*(AO18=$AO$6:$AO$3306)*(ROW($AQ$6:$AQ$3306)&lt;&gt;ROW(AQ18))*((R18=0)*($R$6:$R$3306&gt;0)+(R18&gt;0)*($R$6:$R$3306=0)))&gt;0,"SALONES UNIDOS",IF(SUMPRODUCT((AQ18=$AQ$6:$AQ$3306)*(AH18=$AH$6:$AH$3306)*((AN18&lt;$AO$6:$AO$3306)*(AO18&gt;$AN$6:$AN$3306))*(ROW($AQ$6:$AQ$3306)&lt;&gt;ROW(AQ18)))&gt;0,"CRUZADO","Sin cruce")))</f>
        <v>CRUZADO</v>
      </c>
    </row>
    <row r="19" spans="2:44" ht="32.25">
      <c r="B19" t="s">
        <v>1881</v>
      </c>
      <c r="C19" s="12" t="s">
        <v>1081</v>
      </c>
      <c r="D19" s="789" t="s">
        <v>1396</v>
      </c>
      <c r="E19" s="789">
        <v>20261</v>
      </c>
      <c r="F19" s="789" t="s">
        <v>23</v>
      </c>
      <c r="G19" s="12" t="s">
        <v>20</v>
      </c>
      <c r="H19" s="789" t="s">
        <v>57</v>
      </c>
      <c r="I19" s="789">
        <v>1</v>
      </c>
      <c r="J19" s="789" t="s">
        <v>60</v>
      </c>
      <c r="K19" s="789" t="s">
        <v>1403</v>
      </c>
      <c r="L19" s="491" t="s">
        <v>1190</v>
      </c>
      <c r="M19" s="789" t="s">
        <v>1127</v>
      </c>
      <c r="N19" s="789" t="s">
        <v>1086</v>
      </c>
      <c r="O19" s="789" t="s">
        <v>731</v>
      </c>
      <c r="P19" s="789">
        <v>4</v>
      </c>
      <c r="Q19" s="789">
        <v>0</v>
      </c>
      <c r="R19" s="801">
        <v>4</v>
      </c>
      <c r="S19" s="789">
        <v>4</v>
      </c>
      <c r="T19" s="802" t="s">
        <v>1283</v>
      </c>
      <c r="U19" s="11">
        <v>40</v>
      </c>
      <c r="V19" s="31">
        <f>IF(W19="","",IFERROR(INDEX(Docentes!C:C,MATCH(W19,Docentes!D:D,0)),"NUEVO"))</f>
        <v>6187939</v>
      </c>
      <c r="W19" s="794" t="s">
        <v>356</v>
      </c>
      <c r="X19" s="265" t="s">
        <v>1332</v>
      </c>
      <c r="Y19" s="31" t="s">
        <v>1182</v>
      </c>
      <c r="Z19" s="789" t="s">
        <v>1089</v>
      </c>
      <c r="AA19" s="789" t="s">
        <v>41</v>
      </c>
      <c r="AB19" s="789" t="s">
        <v>1531</v>
      </c>
      <c r="AC19" s="789"/>
      <c r="AD19" s="31"/>
      <c r="AE19" s="789"/>
      <c r="AF19" s="789" t="s">
        <v>1088</v>
      </c>
      <c r="AG19" s="31" t="str">
        <f t="shared" si="0"/>
        <v>T</v>
      </c>
      <c r="AH19" s="789">
        <v>4</v>
      </c>
      <c r="AI19" s="789">
        <v>11</v>
      </c>
      <c r="AJ19" s="789">
        <v>0</v>
      </c>
      <c r="AK19" s="789">
        <v>14</v>
      </c>
      <c r="AL19" s="789">
        <v>20</v>
      </c>
      <c r="AM19" s="31">
        <f t="shared" si="1"/>
        <v>4</v>
      </c>
      <c r="AN19" s="792">
        <f t="shared" si="2"/>
        <v>0.45833333333333331</v>
      </c>
      <c r="AO19" s="792">
        <f t="shared" si="3"/>
        <v>0.59722222222222221</v>
      </c>
      <c r="AP19" s="31" t="str" cm="1">
        <f t="array" ref="AP19">IF(W19="","",IF(SUMPRODUCT((W19=$W$6:$W$3306)*(AH19=$AH$6:$AH$3306)*(AN19=$AN$6:$AN$3306)*(AO19=$AO$6:$AO$3306)*(ROW($W$6:$W$3306)&lt;&gt;ROW(W19))*((R19=0)*($R$6:$R$3306&gt;0)+(R19&gt;0)*($R$6:$R$3306=0)))&gt;0,"SALONES UNIDOS",IF(SUMPRODUCT((W19=$W$6:$W$3306)*(AH19=$AH$6:$AH$3306)*((AN19&lt;$AO$6:$AO$3306)*(AO19&gt;$AN$6:$AN$3306))*(ROW($W$6:$W$3306)&lt;&gt;ROW(W19)))&gt;0,"CRUZADO","Sin cruce")))</f>
        <v>Sin cruce</v>
      </c>
      <c r="AQ19" s="792" t="str">
        <f t="shared" si="4"/>
        <v>IN1PRINCIPALF</v>
      </c>
      <c r="AR19" s="792" t="str" cm="1">
        <f t="array" ref="AR19">IF(AQ19="","",IF(SUMPRODUCT((AQ19=$AQ$6:$AQ$3306)*(AH19=$AH$6:$AH$3306)*(AN19=$AN$6:$AN$3306)*(AO19=$AO$6:$AO$3306)*(ROW($AQ$6:$AQ$3306)&lt;&gt;ROW(AQ19))*((R19=0)*($R$6:$R$3306&gt;0)+(R19&gt;0)*($R$6:$R$3306=0)))&gt;0,"SALONES UNIDOS",IF(SUMPRODUCT((AQ19=$AQ$6:$AQ$3306)*(AH19=$AH$6:$AH$3306)*((AN19&lt;$AO$6:$AO$3306)*(AO19&gt;$AN$6:$AN$3306))*(ROW($AQ$6:$AQ$3306)&lt;&gt;ROW(AQ19)))&gt;0,"CRUZADO","Sin cruce")))</f>
        <v>CRUZADO</v>
      </c>
    </row>
    <row r="20" spans="2:44" s="958" customFormat="1" ht="32.25">
      <c r="B20" s="958" t="s">
        <v>1909</v>
      </c>
      <c r="C20" s="965" t="s">
        <v>1081</v>
      </c>
      <c r="D20" s="966" t="s">
        <v>1396</v>
      </c>
      <c r="E20" s="966">
        <v>20261</v>
      </c>
      <c r="F20" s="966" t="s">
        <v>23</v>
      </c>
      <c r="G20" s="965" t="s">
        <v>20</v>
      </c>
      <c r="H20" s="966" t="s">
        <v>57</v>
      </c>
      <c r="I20" s="966">
        <v>1</v>
      </c>
      <c r="J20" s="966" t="s">
        <v>60</v>
      </c>
      <c r="K20" s="966" t="s">
        <v>1403</v>
      </c>
      <c r="L20" s="968" t="s">
        <v>1190</v>
      </c>
      <c r="M20" s="966" t="s">
        <v>1127</v>
      </c>
      <c r="N20" s="966" t="s">
        <v>1086</v>
      </c>
      <c r="O20" s="966" t="s">
        <v>731</v>
      </c>
      <c r="P20" s="966">
        <v>4</v>
      </c>
      <c r="Q20" s="966">
        <v>0</v>
      </c>
      <c r="R20" s="976">
        <v>4</v>
      </c>
      <c r="S20" s="966">
        <v>4</v>
      </c>
      <c r="T20" s="975" t="s">
        <v>1283</v>
      </c>
      <c r="U20" s="525">
        <v>40</v>
      </c>
      <c r="V20" s="529">
        <f>IF(W20="","",IFERROR(INDEX(Docentes!C:C,MATCH(W20,Docentes!D:D,0)),"NUEVO"))</f>
        <v>6187939</v>
      </c>
      <c r="W20" s="973" t="s">
        <v>356</v>
      </c>
      <c r="X20" s="971" t="s">
        <v>1332</v>
      </c>
      <c r="Y20" s="529" t="s">
        <v>1182</v>
      </c>
      <c r="Z20" s="966" t="s">
        <v>1089</v>
      </c>
      <c r="AA20" s="966" t="s">
        <v>41</v>
      </c>
      <c r="AB20" s="966" t="s">
        <v>1531</v>
      </c>
      <c r="AC20" s="966"/>
      <c r="AD20" s="529"/>
      <c r="AE20" s="966"/>
      <c r="AF20" s="966" t="s">
        <v>1088</v>
      </c>
      <c r="AG20" s="529" t="str">
        <f t="shared" si="0"/>
        <v>T</v>
      </c>
      <c r="AH20" s="966">
        <v>5</v>
      </c>
      <c r="AI20" s="966">
        <v>7</v>
      </c>
      <c r="AJ20" s="966">
        <v>40</v>
      </c>
      <c r="AK20" s="966">
        <v>11</v>
      </c>
      <c r="AL20" s="966">
        <v>0</v>
      </c>
      <c r="AM20" s="529">
        <f t="shared" si="1"/>
        <v>3.9999999999999987</v>
      </c>
      <c r="AN20" s="964">
        <f t="shared" si="2"/>
        <v>0.31944444444444448</v>
      </c>
      <c r="AO20" s="964">
        <f t="shared" si="3"/>
        <v>0.45833333333333331</v>
      </c>
      <c r="AP20" s="529" t="str" cm="1">
        <f t="array" ref="AP20">IF(W20="","",IF(SUMPRODUCT((W20=$W$6:$W$3306)*(AH20=$AH$6:$AH$3306)*(AN20=$AN$6:$AN$3306)*(AO20=$AO$6:$AO$3306)*(ROW($W$6:$W$3306)&lt;&gt;ROW(W20))*((R20=0)*($R$6:$R$3306&gt;0)+(R20&gt;0)*($R$6:$R$3306=0)))&gt;0,"SALONES UNIDOS",IF(SUMPRODUCT((W20=$W$6:$W$3306)*(AH20=$AH$6:$AH$3306)*((AN20&lt;$AO$6:$AO$3306)*(AO20&gt;$AN$6:$AN$3306))*(ROW($W$6:$W$3306)&lt;&gt;ROW(W20)))&gt;0,"CRUZADO","Sin cruce")))</f>
        <v>Sin cruce</v>
      </c>
      <c r="AQ20" s="964" t="str">
        <f t="shared" si="4"/>
        <v>IN1PRINCIPALF</v>
      </c>
      <c r="AR20" s="964" t="str" cm="1">
        <f t="array" ref="AR20">IF(AQ20="","",IF(SUMPRODUCT((AQ20=$AQ$6:$AQ$3306)*(AH20=$AH$6:$AH$3306)*(AN20=$AN$6:$AN$3306)*(AO20=$AO$6:$AO$3306)*(ROW($AQ$6:$AQ$3306)&lt;&gt;ROW(AQ20))*((R20=0)*($R$6:$R$3306&gt;0)+(R20&gt;0)*($R$6:$R$3306=0)))&gt;0,"SALONES UNIDOS",IF(SUMPRODUCT((AQ20=$AQ$6:$AQ$3306)*(AH20=$AH$6:$AH$3306)*((AN20&lt;$AO$6:$AO$3306)*(AO20&gt;$AN$6:$AN$3306))*(ROW($AQ$6:$AQ$3306)&lt;&gt;ROW(AQ20)))&gt;0,"CRUZADO","Sin cruce")))</f>
        <v>CRUZADO</v>
      </c>
    </row>
    <row r="21" spans="2:44" ht="32.25">
      <c r="B21" t="s">
        <v>1881</v>
      </c>
      <c r="C21" s="12" t="s">
        <v>1081</v>
      </c>
      <c r="D21" s="789" t="s">
        <v>1396</v>
      </c>
      <c r="E21" s="789">
        <v>20261</v>
      </c>
      <c r="F21" s="789" t="s">
        <v>23</v>
      </c>
      <c r="G21" s="12" t="s">
        <v>20</v>
      </c>
      <c r="H21" s="789" t="s">
        <v>57</v>
      </c>
      <c r="I21" s="789">
        <v>1</v>
      </c>
      <c r="J21" s="789" t="s">
        <v>60</v>
      </c>
      <c r="K21" s="789" t="s">
        <v>1397</v>
      </c>
      <c r="L21" s="491" t="s">
        <v>1398</v>
      </c>
      <c r="M21" s="789" t="s">
        <v>1127</v>
      </c>
      <c r="N21" s="789" t="s">
        <v>1086</v>
      </c>
      <c r="O21" s="789" t="s">
        <v>731</v>
      </c>
      <c r="P21" s="789">
        <v>3</v>
      </c>
      <c r="Q21" s="789">
        <v>2</v>
      </c>
      <c r="R21" s="815">
        <v>5</v>
      </c>
      <c r="S21" s="789">
        <v>4</v>
      </c>
      <c r="T21" s="808" t="s">
        <v>1283</v>
      </c>
      <c r="U21" s="11">
        <v>40</v>
      </c>
      <c r="V21" s="31">
        <f>IF(W21="","",IFERROR(INDEX(Docentes!C:C,MATCH(W21,Docentes!D:D,0)),"NUEVO"))</f>
        <v>21850336</v>
      </c>
      <c r="W21" s="9" t="s">
        <v>427</v>
      </c>
      <c r="X21" s="265" t="s">
        <v>1332</v>
      </c>
      <c r="Y21" s="31" t="s">
        <v>1182</v>
      </c>
      <c r="Z21" s="789" t="s">
        <v>1089</v>
      </c>
      <c r="AA21" s="789" t="s">
        <v>26</v>
      </c>
      <c r="AB21" s="789" t="s">
        <v>1487</v>
      </c>
      <c r="AC21" s="789" t="s">
        <v>1283</v>
      </c>
      <c r="AD21" s="31" t="s">
        <v>1283</v>
      </c>
      <c r="AE21" s="789" t="s">
        <v>1283</v>
      </c>
      <c r="AF21" s="789" t="s">
        <v>1182</v>
      </c>
      <c r="AG21" s="31" t="str">
        <f t="shared" si="0"/>
        <v>TP</v>
      </c>
      <c r="AH21" s="789">
        <v>5</v>
      </c>
      <c r="AI21" s="789">
        <v>7</v>
      </c>
      <c r="AJ21" s="789">
        <v>40</v>
      </c>
      <c r="AK21" s="789">
        <v>11</v>
      </c>
      <c r="AL21" s="789">
        <v>50</v>
      </c>
      <c r="AM21" s="31">
        <f t="shared" si="1"/>
        <v>4.9999999999999982</v>
      </c>
      <c r="AN21" s="792">
        <f t="shared" si="2"/>
        <v>0.31944444444444448</v>
      </c>
      <c r="AO21" s="792">
        <f t="shared" si="3"/>
        <v>0.49305555555555552</v>
      </c>
      <c r="AP21" s="31" t="str" cm="1">
        <f t="array" ref="AP21">IF(W21="","",IF(SUMPRODUCT((W21=$W$6:$W$3306)*(AH21=$AH$6:$AH$3306)*(AN21=$AN$6:$AN$3306)*(AO21=$AO$6:$AO$3306)*(ROW($W$6:$W$3306)&lt;&gt;ROW(W21))*((R21=0)*($R$6:$R$3306&gt;0)+(R21&gt;0)*($R$6:$R$3306=0)))&gt;0,"SALONES UNIDOS",IF(SUMPRODUCT((W21=$W$6:$W$3306)*(AH21=$AH$6:$AH$3306)*((AN21&lt;$AO$6:$AO$3306)*(AO21&gt;$AN$6:$AN$3306))*(ROW($W$6:$W$3306)&lt;&gt;ROW(W21)))&gt;0,"CRUZADO","Sin cruce")))</f>
        <v>Sin cruce</v>
      </c>
      <c r="AQ21" s="792" t="str">
        <f t="shared" si="4"/>
        <v>IN1PRINCIPALF</v>
      </c>
      <c r="AR21" s="792" t="str" cm="1">
        <f t="array" ref="AR21">IF(AQ21="","",IF(SUMPRODUCT((AQ21=$AQ$6:$AQ$3306)*(AH21=$AH$6:$AH$3306)*(AN21=$AN$6:$AN$3306)*(AO21=$AO$6:$AO$3306)*(ROW($AQ$6:$AQ$3306)&lt;&gt;ROW(AQ21))*((R21=0)*($R$6:$R$3306&gt;0)+(R21&gt;0)*($R$6:$R$3306=0)))&gt;0,"SALONES UNIDOS",IF(SUMPRODUCT((AQ21=$AQ$6:$AQ$3306)*(AH21=$AH$6:$AH$3306)*((AN21&lt;$AO$6:$AO$3306)*(AO21&gt;$AN$6:$AN$3306))*(ROW($AQ$6:$AQ$3306)&lt;&gt;ROW(AQ21)))&gt;0,"CRUZADO","Sin cruce")))</f>
        <v>CRUZADO</v>
      </c>
    </row>
    <row r="22" spans="2:44" s="958" customFormat="1" ht="32.25">
      <c r="B22" s="958" t="s">
        <v>1886</v>
      </c>
      <c r="C22" s="965" t="s">
        <v>1081</v>
      </c>
      <c r="D22" s="966" t="s">
        <v>1396</v>
      </c>
      <c r="E22" s="966">
        <v>20261</v>
      </c>
      <c r="F22" s="966" t="s">
        <v>23</v>
      </c>
      <c r="G22" s="965" t="s">
        <v>20</v>
      </c>
      <c r="H22" s="966" t="s">
        <v>57</v>
      </c>
      <c r="I22" s="966">
        <v>1</v>
      </c>
      <c r="J22" s="966" t="s">
        <v>60</v>
      </c>
      <c r="K22" s="966" t="s">
        <v>1397</v>
      </c>
      <c r="L22" s="968" t="s">
        <v>1398</v>
      </c>
      <c r="M22" s="966" t="s">
        <v>1127</v>
      </c>
      <c r="N22" s="966" t="s">
        <v>1086</v>
      </c>
      <c r="O22" s="966" t="s">
        <v>731</v>
      </c>
      <c r="P22" s="966">
        <v>3</v>
      </c>
      <c r="Q22" s="966">
        <v>2</v>
      </c>
      <c r="R22" s="969">
        <v>5</v>
      </c>
      <c r="S22" s="966">
        <v>4</v>
      </c>
      <c r="T22" s="972" t="s">
        <v>1283</v>
      </c>
      <c r="U22" s="525">
        <v>40</v>
      </c>
      <c r="V22" s="529">
        <f>IF(W22="","",IFERROR(INDEX(Docentes!C:C,MATCH(W22,Docentes!D:D,0)),"NUEVO"))</f>
        <v>21850336</v>
      </c>
      <c r="W22" s="977" t="s">
        <v>427</v>
      </c>
      <c r="X22" s="971" t="s">
        <v>1332</v>
      </c>
      <c r="Y22" s="529" t="s">
        <v>1182</v>
      </c>
      <c r="Z22" s="966" t="s">
        <v>1089</v>
      </c>
      <c r="AA22" s="966" t="s">
        <v>26</v>
      </c>
      <c r="AB22" s="966" t="s">
        <v>1641</v>
      </c>
      <c r="AC22" s="966" t="s">
        <v>1283</v>
      </c>
      <c r="AD22" s="529" t="s">
        <v>1283</v>
      </c>
      <c r="AE22" s="966" t="s">
        <v>1283</v>
      </c>
      <c r="AF22" s="966" t="s">
        <v>1182</v>
      </c>
      <c r="AG22" s="529" t="str">
        <f t="shared" si="0"/>
        <v>TP</v>
      </c>
      <c r="AH22" s="966">
        <v>4</v>
      </c>
      <c r="AI22" s="966">
        <v>7</v>
      </c>
      <c r="AJ22" s="966">
        <v>40</v>
      </c>
      <c r="AK22" s="966">
        <v>11</v>
      </c>
      <c r="AL22" s="966">
        <v>50</v>
      </c>
      <c r="AM22" s="529">
        <f t="shared" si="1"/>
        <v>4.9999999999999982</v>
      </c>
      <c r="AN22" s="964">
        <f t="shared" si="2"/>
        <v>0.31944444444444448</v>
      </c>
      <c r="AO22" s="964">
        <f t="shared" si="3"/>
        <v>0.49305555555555552</v>
      </c>
      <c r="AP22" s="529" t="str" cm="1">
        <f t="array" ref="AP22">IF(W22="","",IF(SUMPRODUCT((W22=$W$6:$W$3306)*(AH22=$AH$6:$AH$3306)*(AN22=$AN$6:$AN$3306)*(AO22=$AO$6:$AO$3306)*(ROW($W$6:$W$3306)&lt;&gt;ROW(W22))*((R22=0)*($R$6:$R$3306&gt;0)+(R22&gt;0)*($R$6:$R$3306=0)))&gt;0,"SALONES UNIDOS",IF(SUMPRODUCT((W22=$W$6:$W$3306)*(AH22=$AH$6:$AH$3306)*((AN22&lt;$AO$6:$AO$3306)*(AO22&gt;$AN$6:$AN$3306))*(ROW($W$6:$W$3306)&lt;&gt;ROW(W22)))&gt;0,"CRUZADO","Sin cruce")))</f>
        <v>CRUZADO</v>
      </c>
      <c r="AQ22" s="964" t="str">
        <f t="shared" si="4"/>
        <v>IN1PRINCIPALF</v>
      </c>
      <c r="AR22" s="964" t="str" cm="1">
        <f t="array" ref="AR22">IF(AQ22="","",IF(SUMPRODUCT((AQ22=$AQ$6:$AQ$3306)*(AH22=$AH$6:$AH$3306)*(AN22=$AN$6:$AN$3306)*(AO22=$AO$6:$AO$3306)*(ROW($AQ$6:$AQ$3306)&lt;&gt;ROW(AQ22))*((R22=0)*($R$6:$R$3306&gt;0)+(R22&gt;0)*($R$6:$R$3306=0)))&gt;0,"SALONES UNIDOS",IF(SUMPRODUCT((AQ22=$AQ$6:$AQ$3306)*(AH22=$AH$6:$AH$3306)*((AN22&lt;$AO$6:$AO$3306)*(AO22&gt;$AN$6:$AN$3306))*(ROW($AQ$6:$AQ$3306)&lt;&gt;ROW(AQ22)))&gt;0,"CRUZADO","Sin cruce")))</f>
        <v>CRUZADO</v>
      </c>
    </row>
    <row r="23" spans="2:44" ht="32.25">
      <c r="B23" t="s">
        <v>1881</v>
      </c>
      <c r="C23" s="12" t="s">
        <v>1081</v>
      </c>
      <c r="D23" s="789" t="s">
        <v>1396</v>
      </c>
      <c r="E23" s="789">
        <v>20261</v>
      </c>
      <c r="F23" s="789" t="s">
        <v>23</v>
      </c>
      <c r="G23" s="12" t="s">
        <v>20</v>
      </c>
      <c r="H23" s="789" t="s">
        <v>57</v>
      </c>
      <c r="I23" s="789">
        <v>1</v>
      </c>
      <c r="J23" s="789" t="s">
        <v>41</v>
      </c>
      <c r="K23" s="789" t="s">
        <v>1403</v>
      </c>
      <c r="L23" s="491" t="s">
        <v>1190</v>
      </c>
      <c r="M23" s="789" t="s">
        <v>1127</v>
      </c>
      <c r="N23" s="789" t="s">
        <v>1086</v>
      </c>
      <c r="O23" s="789" t="s">
        <v>731</v>
      </c>
      <c r="P23" s="789">
        <v>2</v>
      </c>
      <c r="Q23" s="789">
        <v>0</v>
      </c>
      <c r="R23" s="801">
        <v>2</v>
      </c>
      <c r="S23" s="789">
        <v>4</v>
      </c>
      <c r="T23" s="1" t="s">
        <v>1283</v>
      </c>
      <c r="U23" s="11">
        <v>40</v>
      </c>
      <c r="V23" s="31">
        <f>IF(W23="","",IFERROR(INDEX(Docentes!C:C,MATCH(W23,Docentes!D:D,0)),"NUEVO"))</f>
        <v>6187939</v>
      </c>
      <c r="W23" s="794" t="s">
        <v>356</v>
      </c>
      <c r="X23" s="265" t="s">
        <v>1332</v>
      </c>
      <c r="Y23" s="31" t="s">
        <v>1182</v>
      </c>
      <c r="Z23" s="789" t="s">
        <v>1089</v>
      </c>
      <c r="AA23" s="789" t="s">
        <v>41</v>
      </c>
      <c r="AB23" s="789" t="s">
        <v>1640</v>
      </c>
      <c r="AC23" s="789" t="s">
        <v>1283</v>
      </c>
      <c r="AD23" s="31" t="s">
        <v>1283</v>
      </c>
      <c r="AE23" s="789" t="s">
        <v>1283</v>
      </c>
      <c r="AF23" s="789" t="s">
        <v>1182</v>
      </c>
      <c r="AG23" s="31" t="str">
        <f t="shared" si="0"/>
        <v>T</v>
      </c>
      <c r="AH23" s="789">
        <v>2</v>
      </c>
      <c r="AI23" s="789">
        <v>11</v>
      </c>
      <c r="AJ23" s="789">
        <v>50</v>
      </c>
      <c r="AK23" s="789">
        <v>13</v>
      </c>
      <c r="AL23" s="789">
        <v>30</v>
      </c>
      <c r="AM23" s="31">
        <f t="shared" si="1"/>
        <v>2.0000000000000009</v>
      </c>
      <c r="AN23" s="792">
        <f t="shared" si="2"/>
        <v>0.49305555555555552</v>
      </c>
      <c r="AO23" s="792">
        <f t="shared" si="3"/>
        <v>0.5625</v>
      </c>
      <c r="AP23" s="31" t="str" cm="1">
        <f t="array" ref="AP23">IF(W23="","",IF(SUMPRODUCT((W23=$W$6:$W$3306)*(AH23=$AH$6:$AH$3306)*(AN23=$AN$6:$AN$3306)*(AO23=$AO$6:$AO$3306)*(ROW($W$6:$W$3306)&lt;&gt;ROW(W23))*((R23=0)*($R$6:$R$3306&gt;0)+(R23&gt;0)*($R$6:$R$3306=0)))&gt;0,"SALONES UNIDOS",IF(SUMPRODUCT((W23=$W$6:$W$3306)*(AH23=$AH$6:$AH$3306)*((AN23&lt;$AO$6:$AO$3306)*(AO23&gt;$AN$6:$AN$3306))*(ROW($W$6:$W$3306)&lt;&gt;ROW(W23)))&gt;0,"CRUZADO","Sin cruce")))</f>
        <v>Sin cruce</v>
      </c>
      <c r="AQ23" s="792" t="str">
        <f t="shared" si="4"/>
        <v>IN1PRINCIPALD</v>
      </c>
      <c r="AR23" s="792" t="str" cm="1">
        <f t="array" ref="AR23">IF(AQ23="","",IF(SUMPRODUCT((AQ23=$AQ$6:$AQ$3306)*(AH23=$AH$6:$AH$3306)*(AN23=$AN$6:$AN$3306)*(AO23=$AO$6:$AO$3306)*(ROW($AQ$6:$AQ$3306)&lt;&gt;ROW(AQ23))*((R23=0)*($R$6:$R$3306&gt;0)+(R23&gt;0)*($R$6:$R$3306=0)))&gt;0,"SALONES UNIDOS",IF(SUMPRODUCT((AQ23=$AQ$6:$AQ$3306)*(AH23=$AH$6:$AH$3306)*((AN23&lt;$AO$6:$AO$3306)*(AO23&gt;$AN$6:$AN$3306))*(ROW($AQ$6:$AQ$3306)&lt;&gt;ROW(AQ23)))&gt;0,"CRUZADO","Sin cruce")))</f>
        <v>Sin cruce</v>
      </c>
    </row>
    <row r="24" spans="2:44" ht="32.25">
      <c r="B24" t="s">
        <v>1881</v>
      </c>
      <c r="C24" s="12" t="s">
        <v>1081</v>
      </c>
      <c r="D24" s="789" t="s">
        <v>1396</v>
      </c>
      <c r="E24" s="789">
        <v>20261</v>
      </c>
      <c r="F24" s="789" t="s">
        <v>23</v>
      </c>
      <c r="G24" s="12" t="s">
        <v>20</v>
      </c>
      <c r="H24" s="789" t="s">
        <v>57</v>
      </c>
      <c r="I24" s="789">
        <v>1</v>
      </c>
      <c r="J24" s="789" t="s">
        <v>41</v>
      </c>
      <c r="K24" s="789" t="s">
        <v>1403</v>
      </c>
      <c r="L24" s="491" t="s">
        <v>1190</v>
      </c>
      <c r="M24" s="789" t="s">
        <v>1127</v>
      </c>
      <c r="N24" s="789" t="s">
        <v>1086</v>
      </c>
      <c r="O24" s="789" t="s">
        <v>731</v>
      </c>
      <c r="P24" s="789">
        <v>2</v>
      </c>
      <c r="Q24" s="789">
        <v>0</v>
      </c>
      <c r="R24" s="801">
        <v>2</v>
      </c>
      <c r="S24" s="789">
        <v>4</v>
      </c>
      <c r="T24" s="181" t="s">
        <v>1283</v>
      </c>
      <c r="U24" s="11">
        <v>40</v>
      </c>
      <c r="V24" s="31">
        <f>IF(W24="","",IFERROR(INDEX(Docentes!C:C,MATCH(W24,Docentes!D:D,0)),"NUEVO"))</f>
        <v>6187939</v>
      </c>
      <c r="W24" s="794" t="s">
        <v>356</v>
      </c>
      <c r="X24" s="265" t="s">
        <v>1332</v>
      </c>
      <c r="Y24" s="31" t="s">
        <v>1182</v>
      </c>
      <c r="Z24" s="789" t="s">
        <v>1089</v>
      </c>
      <c r="AA24" s="789" t="s">
        <v>41</v>
      </c>
      <c r="AB24" s="789" t="s">
        <v>1640</v>
      </c>
      <c r="AC24" s="789" t="s">
        <v>1283</v>
      </c>
      <c r="AD24" s="31" t="s">
        <v>1283</v>
      </c>
      <c r="AE24" s="789" t="s">
        <v>1283</v>
      </c>
      <c r="AF24" s="789" t="s">
        <v>1182</v>
      </c>
      <c r="AG24" s="31" t="str">
        <f t="shared" si="0"/>
        <v>T</v>
      </c>
      <c r="AH24" s="789">
        <v>5</v>
      </c>
      <c r="AI24" s="789">
        <v>11</v>
      </c>
      <c r="AJ24" s="789">
        <v>50</v>
      </c>
      <c r="AK24" s="789">
        <v>13</v>
      </c>
      <c r="AL24" s="789">
        <v>30</v>
      </c>
      <c r="AM24" s="31">
        <f t="shared" si="1"/>
        <v>2.0000000000000009</v>
      </c>
      <c r="AN24" s="792">
        <f t="shared" si="2"/>
        <v>0.49305555555555552</v>
      </c>
      <c r="AO24" s="792">
        <f t="shared" si="3"/>
        <v>0.5625</v>
      </c>
      <c r="AP24" s="31" t="str" cm="1">
        <f t="array" ref="AP24">IF(W24="","",IF(SUMPRODUCT((W24=$W$6:$W$3306)*(AH24=$AH$6:$AH$3306)*(AN24=$AN$6:$AN$3306)*(AO24=$AO$6:$AO$3306)*(ROW($W$6:$W$3306)&lt;&gt;ROW(W24))*((R24=0)*($R$6:$R$3306&gt;0)+(R24&gt;0)*($R$6:$R$3306=0)))&gt;0,"SALONES UNIDOS",IF(SUMPRODUCT((W24=$W$6:$W$3306)*(AH24=$AH$6:$AH$3306)*((AN24&lt;$AO$6:$AO$3306)*(AO24&gt;$AN$6:$AN$3306))*(ROW($W$6:$W$3306)&lt;&gt;ROW(W24)))&gt;0,"CRUZADO","Sin cruce")))</f>
        <v>Sin cruce</v>
      </c>
      <c r="AQ24" s="792" t="str">
        <f t="shared" si="4"/>
        <v>IN1PRINCIPALD</v>
      </c>
      <c r="AR24" s="792" t="str" cm="1">
        <f t="array" ref="AR24">IF(AQ24="","",IF(SUMPRODUCT((AQ24=$AQ$6:$AQ$3306)*(AH24=$AH$6:$AH$3306)*(AN24=$AN$6:$AN$3306)*(AO24=$AO$6:$AO$3306)*(ROW($AQ$6:$AQ$3306)&lt;&gt;ROW(AQ24))*((R24=0)*($R$6:$R$3306&gt;0)+(R24&gt;0)*($R$6:$R$3306=0)))&gt;0,"SALONES UNIDOS",IF(SUMPRODUCT((AQ24=$AQ$6:$AQ$3306)*(AH24=$AH$6:$AH$3306)*((AN24&lt;$AO$6:$AO$3306)*(AO24&gt;$AN$6:$AN$3306))*(ROW($AQ$6:$AQ$3306)&lt;&gt;ROW(AQ24)))&gt;0,"CRUZADO","Sin cruce")))</f>
        <v>Sin cruce</v>
      </c>
    </row>
    <row r="25" spans="2:44" s="958" customFormat="1" ht="32.25">
      <c r="B25" s="958" t="s">
        <v>1886</v>
      </c>
      <c r="C25" s="965" t="s">
        <v>1081</v>
      </c>
      <c r="D25" s="966" t="s">
        <v>1396</v>
      </c>
      <c r="E25" s="966">
        <v>20261</v>
      </c>
      <c r="F25" s="966" t="s">
        <v>23</v>
      </c>
      <c r="G25" s="965" t="s">
        <v>20</v>
      </c>
      <c r="H25" s="966" t="s">
        <v>57</v>
      </c>
      <c r="I25" s="966">
        <v>1</v>
      </c>
      <c r="J25" s="966" t="s">
        <v>41</v>
      </c>
      <c r="K25" s="966" t="s">
        <v>1403</v>
      </c>
      <c r="L25" s="968" t="s">
        <v>1190</v>
      </c>
      <c r="M25" s="966" t="s">
        <v>1127</v>
      </c>
      <c r="N25" s="966" t="s">
        <v>1086</v>
      </c>
      <c r="O25" s="966" t="s">
        <v>731</v>
      </c>
      <c r="P25" s="966">
        <v>2</v>
      </c>
      <c r="Q25" s="966">
        <v>2</v>
      </c>
      <c r="R25" s="976">
        <v>4</v>
      </c>
      <c r="S25" s="966">
        <v>4</v>
      </c>
      <c r="T25" s="978" t="s">
        <v>1283</v>
      </c>
      <c r="U25" s="525">
        <v>40</v>
      </c>
      <c r="V25" s="529">
        <f>IF(W25="","",IFERROR(INDEX(Docentes!C:C,MATCH(W25,Docentes!D:D,0)),"NUEVO"))</f>
        <v>6187939</v>
      </c>
      <c r="W25" s="973" t="s">
        <v>356</v>
      </c>
      <c r="X25" s="971" t="s">
        <v>1332</v>
      </c>
      <c r="Y25" s="529" t="s">
        <v>1182</v>
      </c>
      <c r="Z25" s="966" t="s">
        <v>1089</v>
      </c>
      <c r="AA25" s="966" t="s">
        <v>41</v>
      </c>
      <c r="AB25" s="966" t="s">
        <v>1640</v>
      </c>
      <c r="AC25" s="966" t="s">
        <v>1283</v>
      </c>
      <c r="AD25" s="529" t="s">
        <v>1283</v>
      </c>
      <c r="AE25" s="966" t="s">
        <v>1283</v>
      </c>
      <c r="AF25" s="966" t="s">
        <v>1182</v>
      </c>
      <c r="AG25" s="529" t="str">
        <f t="shared" si="0"/>
        <v>TP</v>
      </c>
      <c r="AH25" s="966">
        <v>1</v>
      </c>
      <c r="AI25" s="966">
        <v>11</v>
      </c>
      <c r="AJ25" s="966">
        <v>0</v>
      </c>
      <c r="AK25" s="966">
        <v>14</v>
      </c>
      <c r="AL25" s="966">
        <v>20</v>
      </c>
      <c r="AM25" s="529">
        <f t="shared" si="1"/>
        <v>4</v>
      </c>
      <c r="AN25" s="964">
        <f t="shared" si="2"/>
        <v>0.45833333333333331</v>
      </c>
      <c r="AO25" s="964">
        <f t="shared" si="3"/>
        <v>0.59722222222222221</v>
      </c>
      <c r="AP25" s="529" t="str" cm="1">
        <f t="array" ref="AP25">IF(W25="","",IF(SUMPRODUCT((W25=$W$6:$W$3305)*(AH25=$AH$6:$AH$3305)*(AN25=$AN$6:$AN$3305)*(AO25=$AO$6:$AO$3305)*(ROW($W$6:$W$3305)&lt;&gt;ROW(W25))*((R25=0)*($R$6:$R$3305&gt;0)+(R25&gt;0)*($R$6:$R$3305=0)))&gt;0,"SALONES UNIDOS",IF(SUMPRODUCT((W25=$W$6:$W$3305)*(AH25=$AH$6:$AH$3305)*((AN25&lt;$AO$6:$AO$3305)*(AO25&gt;$AN$6:$AN$3305))*(ROW($W$6:$W$3305)&lt;&gt;ROW(W25)))&gt;0,"CRUZADO","Sin cruce")))</f>
        <v>Sin cruce</v>
      </c>
      <c r="AQ25" s="964" t="str">
        <f t="shared" si="4"/>
        <v>IN1PRINCIPALD</v>
      </c>
      <c r="AR25" s="964" t="str" cm="1">
        <f t="array" ref="AR25">IF(AQ25="","",IF(SUMPRODUCT((AQ25=$AQ$6:$AQ$3305)*(AH25=$AH$6:$AH$3305)*(AN25=$AN$6:$AN$3305)*(AO25=$AO$6:$AO$3305)*(ROW($AQ$6:$AQ$3305)&lt;&gt;ROW(AQ25))*((R25=0)*($R$6:$R$3305&gt;0)+(R25&gt;0)*($R$6:$R$3305=0)))&gt;0,"SALONES UNIDOS",IF(SUMPRODUCT((AQ25=$AQ$6:$AQ$3305)*(AH25=$AH$6:$AH$3305)*((AN25&lt;$AO$6:$AO$3305)*(AO25&gt;$AN$6:$AN$3305))*(ROW($AQ$6:$AQ$3305)&lt;&gt;ROW(AQ25)))&gt;0,"CRUZADO","Sin cruce")))</f>
        <v>Sin cruce</v>
      </c>
    </row>
    <row r="26" spans="2:44" ht="32.25">
      <c r="B26" t="s">
        <v>1881</v>
      </c>
      <c r="C26" s="12" t="s">
        <v>1081</v>
      </c>
      <c r="D26" s="789" t="s">
        <v>1715</v>
      </c>
      <c r="E26" s="789">
        <v>20261</v>
      </c>
      <c r="F26" s="12" t="s">
        <v>23</v>
      </c>
      <c r="G26" s="12" t="s">
        <v>20</v>
      </c>
      <c r="H26" s="12" t="s">
        <v>82</v>
      </c>
      <c r="I26" s="12">
        <v>1</v>
      </c>
      <c r="J26" s="12" t="s">
        <v>26</v>
      </c>
      <c r="K26" s="790" t="s">
        <v>1721</v>
      </c>
      <c r="L26" s="491" t="s">
        <v>1190</v>
      </c>
      <c r="M26" s="789" t="s">
        <v>1127</v>
      </c>
      <c r="N26" s="789" t="s">
        <v>1086</v>
      </c>
      <c r="O26" s="12" t="s">
        <v>769</v>
      </c>
      <c r="P26" s="789">
        <v>2</v>
      </c>
      <c r="Q26" s="789">
        <v>2</v>
      </c>
      <c r="R26" s="815">
        <v>4</v>
      </c>
      <c r="S26" s="789">
        <v>3</v>
      </c>
      <c r="T26" s="181"/>
      <c r="U26" s="789">
        <v>30</v>
      </c>
      <c r="V26" s="31">
        <f>IF(W26="","",IFERROR(INDEX(Docentes!C:C,MATCH(W26,Docentes!D:D,0)),"NUEVO"))</f>
        <v>6187939</v>
      </c>
      <c r="W26" s="9" t="s">
        <v>356</v>
      </c>
      <c r="X26" s="693" t="s">
        <v>167</v>
      </c>
      <c r="Y26" s="789" t="s">
        <v>1182</v>
      </c>
      <c r="Z26" s="789" t="s">
        <v>1089</v>
      </c>
      <c r="AA26" s="789" t="s">
        <v>1283</v>
      </c>
      <c r="AB26" s="789" t="s">
        <v>1283</v>
      </c>
      <c r="AC26" s="789" t="s">
        <v>1283</v>
      </c>
      <c r="AD26" s="789" t="s">
        <v>1283</v>
      </c>
      <c r="AE26" s="789" t="s">
        <v>1283</v>
      </c>
      <c r="AF26" s="789" t="s">
        <v>1182</v>
      </c>
      <c r="AG26" s="31" t="str">
        <f t="shared" si="0"/>
        <v>TP</v>
      </c>
      <c r="AH26" s="953">
        <v>3</v>
      </c>
      <c r="AI26" s="953">
        <v>12</v>
      </c>
      <c r="AJ26" s="953">
        <v>40</v>
      </c>
      <c r="AK26" s="953">
        <v>16</v>
      </c>
      <c r="AL26" s="953">
        <v>0</v>
      </c>
      <c r="AM26" s="31">
        <f t="shared" si="1"/>
        <v>3.9999999999999987</v>
      </c>
      <c r="AN26" s="792">
        <f t="shared" si="2"/>
        <v>0.52777777777777779</v>
      </c>
      <c r="AO26" s="792">
        <f t="shared" si="3"/>
        <v>0.66666666666666663</v>
      </c>
      <c r="AP26" s="31" t="str" cm="1">
        <f t="array" ref="AP26">IF(W26="","",IF(SUMPRODUCT((W26=$W$6:$W$3305)*(AH26=$AH$6:$AH$3305)*(AN26=$AN$6:$AN$3305)*(AO26=$AO$6:$AO$3305)*(ROW($W$6:$W$3305)&lt;&gt;ROW(W26))*((R26=0)*($R$6:$R$3305&gt;0)+(R26&gt;0)*($R$6:$R$3305=0)))&gt;0,"SALONES UNIDOS",IF(SUMPRODUCT((W26=$W$6:$W$3305)*(AH26=$AH$6:$AH$3305)*((AN26&lt;$AO$6:$AO$3305)*(AO26&gt;$AN$6:$AN$3305))*(ROW($W$6:$W$3305)&lt;&gt;ROW(W26)))&gt;0,"CRUZADO","Sin cruce")))</f>
        <v>CRUZADO</v>
      </c>
      <c r="AQ26" s="792" t="str">
        <f t="shared" si="4"/>
        <v>IS1PRINCIPALB</v>
      </c>
      <c r="AR26" s="792" t="str" cm="1">
        <f t="array" ref="AR26">IF(AQ26="","",IF(SUMPRODUCT((AQ26=$AQ$6:$AQ$3305)*(AH26=$AH$6:$AH$3305)*(AN26=$AN$6:$AN$3305)*(AO26=$AO$6:$AO$3305)*(ROW($AQ$6:$AQ$3305)&lt;&gt;ROW(AQ26))*((R26=0)*($R$6:$R$3305&gt;0)+(R26&gt;0)*($R$6:$R$3305=0)))&gt;0,"SALONES UNIDOS",IF(SUMPRODUCT((AQ26=$AQ$6:$AQ$3305)*(AH26=$AH$6:$AH$3305)*((AN26&lt;$AO$6:$AO$3305)*(AO26&gt;$AN$6:$AN$3305))*(ROW($AQ$6:$AQ$3305)&lt;&gt;ROW(AQ26)))&gt;0,"CRUZADO","Sin cruce")))</f>
        <v>CRUZADO</v>
      </c>
    </row>
    <row r="27" spans="2:44" s="958" customFormat="1" ht="32.25">
      <c r="B27" s="958" t="s">
        <v>1886</v>
      </c>
      <c r="C27" s="965" t="s">
        <v>1081</v>
      </c>
      <c r="D27" s="966" t="s">
        <v>1715</v>
      </c>
      <c r="E27" s="966">
        <v>20261</v>
      </c>
      <c r="F27" s="965" t="s">
        <v>23</v>
      </c>
      <c r="G27" s="965" t="s">
        <v>20</v>
      </c>
      <c r="H27" s="965" t="s">
        <v>82</v>
      </c>
      <c r="I27" s="965">
        <v>1</v>
      </c>
      <c r="J27" s="965" t="s">
        <v>26</v>
      </c>
      <c r="K27" s="967" t="s">
        <v>1721</v>
      </c>
      <c r="L27" s="968" t="s">
        <v>1190</v>
      </c>
      <c r="M27" s="966" t="s">
        <v>1127</v>
      </c>
      <c r="N27" s="966" t="s">
        <v>1086</v>
      </c>
      <c r="O27" s="965" t="s">
        <v>769</v>
      </c>
      <c r="P27" s="966">
        <v>2</v>
      </c>
      <c r="Q27" s="966">
        <v>2</v>
      </c>
      <c r="R27" s="969">
        <v>4</v>
      </c>
      <c r="S27" s="966">
        <v>3</v>
      </c>
      <c r="T27" s="962"/>
      <c r="U27" s="966">
        <v>30</v>
      </c>
      <c r="V27" s="529">
        <f>IF(W27="","",IFERROR(INDEX(Docentes!C:C,MATCH(W27,Docentes!D:D,0)),"NUEVO"))</f>
        <v>6187939</v>
      </c>
      <c r="W27" s="977" t="s">
        <v>356</v>
      </c>
      <c r="X27" s="974" t="s">
        <v>167</v>
      </c>
      <c r="Y27" s="966" t="s">
        <v>1182</v>
      </c>
      <c r="Z27" s="966" t="s">
        <v>1089</v>
      </c>
      <c r="AA27" s="966" t="s">
        <v>1283</v>
      </c>
      <c r="AB27" s="966" t="s">
        <v>1283</v>
      </c>
      <c r="AC27" s="966" t="s">
        <v>1283</v>
      </c>
      <c r="AD27" s="966" t="s">
        <v>1283</v>
      </c>
      <c r="AE27" s="966" t="s">
        <v>1283</v>
      </c>
      <c r="AF27" s="966" t="s">
        <v>1182</v>
      </c>
      <c r="AG27" s="529" t="str">
        <f t="shared" si="0"/>
        <v>TP</v>
      </c>
      <c r="AH27" s="966">
        <v>3</v>
      </c>
      <c r="AI27" s="966">
        <v>11</v>
      </c>
      <c r="AJ27" s="966">
        <v>0</v>
      </c>
      <c r="AK27" s="966">
        <v>14</v>
      </c>
      <c r="AL27" s="966">
        <v>20</v>
      </c>
      <c r="AM27" s="529">
        <f t="shared" si="1"/>
        <v>4</v>
      </c>
      <c r="AN27" s="964">
        <f t="shared" si="2"/>
        <v>0.45833333333333331</v>
      </c>
      <c r="AO27" s="964">
        <f t="shared" si="3"/>
        <v>0.59722222222222221</v>
      </c>
      <c r="AP27" s="529" t="str" cm="1">
        <f t="array" ref="AP27">IF(W27="","",IF(SUMPRODUCT((W27=$W$6:$W$3305)*(AH27=$AH$6:$AH$3305)*(AN27=$AN$6:$AN$3305)*(AO27=$AO$6:$AO$3305)*(ROW($W$6:$W$3305)&lt;&gt;ROW(W27))*((R27=0)*($R$6:$R$3305&gt;0)+(R27&gt;0)*($R$6:$R$3305=0)))&gt;0,"SALONES UNIDOS",IF(SUMPRODUCT((W27=$W$6:$W$3305)*(AH27=$AH$6:$AH$3305)*((AN27&lt;$AO$6:$AO$3305)*(AO27&gt;$AN$6:$AN$3305))*(ROW($W$6:$W$3305)&lt;&gt;ROW(W27)))&gt;0,"CRUZADO","Sin cruce")))</f>
        <v>CRUZADO</v>
      </c>
      <c r="AQ27" s="964" t="str">
        <f t="shared" si="4"/>
        <v>IS1PRINCIPALB</v>
      </c>
      <c r="AR27" s="964" t="str" cm="1">
        <f t="array" ref="AR27">IF(AQ27="","",IF(SUMPRODUCT((AQ27=$AQ$6:$AQ$3305)*(AH27=$AH$6:$AH$3305)*(AN27=$AN$6:$AN$3305)*(AO27=$AO$6:$AO$3305)*(ROW($AQ$6:$AQ$3305)&lt;&gt;ROW(AQ27))*((R27=0)*($R$6:$R$3305&gt;0)+(R27&gt;0)*($R$6:$R$3305=0)))&gt;0,"SALONES UNIDOS",IF(SUMPRODUCT((AQ27=$AQ$6:$AQ$3305)*(AH27=$AH$6:$AH$3305)*((AN27&lt;$AO$6:$AO$3305)*(AO27&gt;$AN$6:$AN$3305))*(ROW($AQ$6:$AQ$3305)&lt;&gt;ROW(AQ27)))&gt;0,"CRUZADO","Sin cruce")))</f>
        <v>CRUZADO</v>
      </c>
    </row>
    <row r="28" spans="2:44" ht="32.25">
      <c r="B28" t="s">
        <v>1881</v>
      </c>
      <c r="C28" s="12" t="s">
        <v>1081</v>
      </c>
      <c r="D28" s="789" t="s">
        <v>1438</v>
      </c>
      <c r="E28" s="789">
        <v>20261</v>
      </c>
      <c r="F28" s="12" t="s">
        <v>23</v>
      </c>
      <c r="G28" s="12" t="s">
        <v>20</v>
      </c>
      <c r="H28" s="12" t="s">
        <v>21</v>
      </c>
      <c r="I28" s="12">
        <v>1</v>
      </c>
      <c r="J28" s="12" t="s">
        <v>26</v>
      </c>
      <c r="K28" s="790" t="s">
        <v>1439</v>
      </c>
      <c r="L28" s="491" t="s">
        <v>1440</v>
      </c>
      <c r="M28" s="789" t="s">
        <v>1127</v>
      </c>
      <c r="N28" s="789" t="s">
        <v>1164</v>
      </c>
      <c r="O28" s="12" t="s">
        <v>731</v>
      </c>
      <c r="P28" s="31">
        <v>3</v>
      </c>
      <c r="Q28" s="31">
        <v>2</v>
      </c>
      <c r="R28" s="262">
        <v>5</v>
      </c>
      <c r="S28" s="31">
        <v>4</v>
      </c>
      <c r="T28" s="1" t="s">
        <v>1283</v>
      </c>
      <c r="U28" s="31">
        <v>39</v>
      </c>
      <c r="V28" s="31">
        <f>IF(W28="","",IFERROR(INDEX(Docentes!C:C,MATCH(W28,Docentes!D:D,0)),"NUEVO"))</f>
        <v>43608561</v>
      </c>
      <c r="W28" s="693" t="s">
        <v>1006</v>
      </c>
      <c r="X28" s="693" t="s">
        <v>1332</v>
      </c>
      <c r="Y28" s="789" t="s">
        <v>1182</v>
      </c>
      <c r="Z28" s="789" t="s">
        <v>1089</v>
      </c>
      <c r="AA28" s="789" t="s">
        <v>26</v>
      </c>
      <c r="AB28" s="789" t="s">
        <v>1489</v>
      </c>
      <c r="AC28" s="789" t="s">
        <v>1283</v>
      </c>
      <c r="AD28" s="31" t="s">
        <v>1283</v>
      </c>
      <c r="AE28" s="789" t="s">
        <v>1283</v>
      </c>
      <c r="AF28" s="789" t="s">
        <v>1182</v>
      </c>
      <c r="AG28" s="31" t="str">
        <f t="shared" si="0"/>
        <v>TP</v>
      </c>
      <c r="AH28" s="953">
        <v>5</v>
      </c>
      <c r="AI28" s="953">
        <v>11</v>
      </c>
      <c r="AJ28" s="953">
        <v>50</v>
      </c>
      <c r="AK28" s="953">
        <v>16</v>
      </c>
      <c r="AL28" s="953">
        <v>0</v>
      </c>
      <c r="AM28" s="31">
        <f t="shared" si="1"/>
        <v>5</v>
      </c>
      <c r="AN28" s="792">
        <f t="shared" si="2"/>
        <v>0.49305555555555552</v>
      </c>
      <c r="AO28" s="792">
        <f t="shared" si="3"/>
        <v>0.66666666666666663</v>
      </c>
      <c r="AP28" s="31" t="str" cm="1">
        <f t="array" ref="AP28">IF(W28="","",IF(SUMPRODUCT((W28=$W$6:$W$3305)*(AH28=$AH$6:$AH$3305)*(AN28=$AN$6:$AN$3305)*(AO28=$AO$6:$AO$3305)*(ROW($W$6:$W$3305)&lt;&gt;ROW(W28))*((R28=0)*($R$6:$R$3305&gt;0)+(R28&gt;0)*($R$6:$R$3305=0)))&gt;0,"SALONES UNIDOS",IF(SUMPRODUCT((W28=$W$6:$W$3305)*(AH28=$AH$6:$AH$3305)*((AN28&lt;$AO$6:$AO$3305)*(AO28&gt;$AN$6:$AN$3305))*(ROW($W$6:$W$3305)&lt;&gt;ROW(W28)))&gt;0,"CRUZADO","Sin cruce")))</f>
        <v>CRUZADO</v>
      </c>
      <c r="AQ28" s="792" t="str">
        <f t="shared" si="4"/>
        <v>AE1PRINCIPALB</v>
      </c>
      <c r="AR28" s="792" t="str" cm="1">
        <f t="array" ref="AR28">IF(AQ28="","",IF(SUMPRODUCT((AQ28=$AQ$6:$AQ$3305)*(AH28=$AH$6:$AH$3305)*(AN28=$AN$6:$AN$3305)*(AO28=$AO$6:$AO$3305)*(ROW($AQ$6:$AQ$3305)&lt;&gt;ROW(AQ28))*((R28=0)*($R$6:$R$3305&gt;0)+(R28&gt;0)*($R$6:$R$3305=0)))&gt;0,"SALONES UNIDOS",IF(SUMPRODUCT((AQ28=$AQ$6:$AQ$3305)*(AH28=$AH$6:$AH$3305)*((AN28&lt;$AO$6:$AO$3305)*(AO28&gt;$AN$6:$AN$3305))*(ROW($AQ$6:$AQ$3305)&lt;&gt;ROW(AQ28)))&gt;0,"CRUZADO","Sin cruce")))</f>
        <v>CRUZADO</v>
      </c>
    </row>
    <row r="29" spans="2:44" s="958" customFormat="1" ht="32.25">
      <c r="B29" s="958" t="s">
        <v>1886</v>
      </c>
      <c r="C29" s="965" t="s">
        <v>1081</v>
      </c>
      <c r="D29" s="966" t="s">
        <v>1438</v>
      </c>
      <c r="E29" s="966">
        <v>20261</v>
      </c>
      <c r="F29" s="965" t="s">
        <v>23</v>
      </c>
      <c r="G29" s="965" t="s">
        <v>20</v>
      </c>
      <c r="H29" s="965" t="s">
        <v>21</v>
      </c>
      <c r="I29" s="965">
        <v>1</v>
      </c>
      <c r="J29" s="965" t="s">
        <v>26</v>
      </c>
      <c r="K29" s="967" t="s">
        <v>1439</v>
      </c>
      <c r="L29" s="968" t="s">
        <v>1440</v>
      </c>
      <c r="M29" s="966" t="s">
        <v>1127</v>
      </c>
      <c r="N29" s="966" t="s">
        <v>1164</v>
      </c>
      <c r="O29" s="965" t="s">
        <v>731</v>
      </c>
      <c r="P29" s="529">
        <v>3</v>
      </c>
      <c r="Q29" s="529">
        <v>2</v>
      </c>
      <c r="R29" s="961">
        <v>5</v>
      </c>
      <c r="S29" s="529">
        <v>4</v>
      </c>
      <c r="T29" s="978" t="s">
        <v>1283</v>
      </c>
      <c r="U29" s="529">
        <v>39</v>
      </c>
      <c r="V29" s="529">
        <f>IF(W29="","",IFERROR(INDEX(Docentes!C:C,MATCH(W29,Docentes!D:D,0)),"NUEVO"))</f>
        <v>43608561</v>
      </c>
      <c r="W29" s="974" t="s">
        <v>1006</v>
      </c>
      <c r="X29" s="974" t="s">
        <v>1332</v>
      </c>
      <c r="Y29" s="966" t="s">
        <v>1182</v>
      </c>
      <c r="Z29" s="966" t="s">
        <v>1089</v>
      </c>
      <c r="AA29" s="966" t="s">
        <v>26</v>
      </c>
      <c r="AB29" s="966" t="s">
        <v>1489</v>
      </c>
      <c r="AC29" s="966" t="s">
        <v>1283</v>
      </c>
      <c r="AD29" s="529" t="s">
        <v>1283</v>
      </c>
      <c r="AE29" s="966" t="s">
        <v>1283</v>
      </c>
      <c r="AF29" s="966" t="s">
        <v>1182</v>
      </c>
      <c r="AG29" s="529" t="str">
        <f t="shared" si="0"/>
        <v>TP</v>
      </c>
      <c r="AH29" s="966">
        <v>5</v>
      </c>
      <c r="AI29" s="966">
        <v>11</v>
      </c>
      <c r="AJ29" s="966">
        <v>0</v>
      </c>
      <c r="AK29" s="966">
        <v>15</v>
      </c>
      <c r="AL29" s="966">
        <v>10</v>
      </c>
      <c r="AM29" s="529">
        <f t="shared" si="1"/>
        <v>5</v>
      </c>
      <c r="AN29" s="964">
        <f t="shared" si="2"/>
        <v>0.45833333333333331</v>
      </c>
      <c r="AO29" s="964">
        <f t="shared" si="3"/>
        <v>0.63194444444444442</v>
      </c>
      <c r="AP29" s="529" t="str" cm="1">
        <f t="array" ref="AP29">IF(W29="","",IF(SUMPRODUCT((W29=$W$6:$W$3305)*(AH29=$AH$6:$AH$3305)*(AN29=$AN$6:$AN$3305)*(AO29=$AO$6:$AO$3305)*(ROW($W$6:$W$3305)&lt;&gt;ROW(W29))*((R29=0)*($R$6:$R$3305&gt;0)+(R29&gt;0)*($R$6:$R$3305=0)))&gt;0,"SALONES UNIDOS",IF(SUMPRODUCT((W29=$W$6:$W$3305)*(AH29=$AH$6:$AH$3305)*((AN29&lt;$AO$6:$AO$3305)*(AO29&gt;$AN$6:$AN$3305))*(ROW($W$6:$W$3305)&lt;&gt;ROW(W29)))&gt;0,"CRUZADO","Sin cruce")))</f>
        <v>CRUZADO</v>
      </c>
      <c r="AQ29" s="964" t="str">
        <f t="shared" si="4"/>
        <v>AE1PRINCIPALB</v>
      </c>
      <c r="AR29" s="964" t="str" cm="1">
        <f t="array" ref="AR29">IF(AQ29="","",IF(SUMPRODUCT((AQ29=$AQ$6:$AQ$3305)*(AH29=$AH$6:$AH$3305)*(AN29=$AN$6:$AN$3305)*(AO29=$AO$6:$AO$3305)*(ROW($AQ$6:$AQ$3305)&lt;&gt;ROW(AQ29))*((R29=0)*($R$6:$R$3305&gt;0)+(R29&gt;0)*($R$6:$R$3305=0)))&gt;0,"SALONES UNIDOS",IF(SUMPRODUCT((AQ29=$AQ$6:$AQ$3305)*(AH29=$AH$6:$AH$3305)*((AN29&lt;$AO$6:$AO$3305)*(AO29&gt;$AN$6:$AN$3305))*(ROW($AQ$6:$AQ$3305)&lt;&gt;ROW(AQ29)))&gt;0,"CRUZADO","Sin cruce")))</f>
        <v>CRUZADO</v>
      </c>
    </row>
    <row r="30" spans="2:44" ht="32.25">
      <c r="B30" t="s">
        <v>1881</v>
      </c>
      <c r="C30" s="12" t="s">
        <v>1081</v>
      </c>
      <c r="D30" s="789" t="s">
        <v>1438</v>
      </c>
      <c r="E30" s="789">
        <v>20261</v>
      </c>
      <c r="F30" s="12" t="s">
        <v>23</v>
      </c>
      <c r="G30" s="12" t="s">
        <v>20</v>
      </c>
      <c r="H30" s="12" t="s">
        <v>21</v>
      </c>
      <c r="I30" s="12">
        <v>1</v>
      </c>
      <c r="J30" s="12" t="s">
        <v>26</v>
      </c>
      <c r="K30" s="790" t="s">
        <v>1446</v>
      </c>
      <c r="L30" s="491" t="s">
        <v>1131</v>
      </c>
      <c r="M30" s="789" t="s">
        <v>1127</v>
      </c>
      <c r="N30" s="789" t="s">
        <v>1164</v>
      </c>
      <c r="O30" s="12" t="s">
        <v>731</v>
      </c>
      <c r="P30" s="31">
        <v>2</v>
      </c>
      <c r="Q30" s="31">
        <v>2</v>
      </c>
      <c r="R30" s="262">
        <v>4</v>
      </c>
      <c r="S30" s="31">
        <v>3</v>
      </c>
      <c r="T30" s="1" t="s">
        <v>1283</v>
      </c>
      <c r="U30" s="31">
        <v>39</v>
      </c>
      <c r="V30" s="31">
        <f>IF(W30="","",IFERROR(INDEX(Docentes!C:C,MATCH(W30,Docentes!D:D,0)),"NUEVO"))</f>
        <v>41126222</v>
      </c>
      <c r="W30" s="916" t="s">
        <v>517</v>
      </c>
      <c r="X30" s="693" t="s">
        <v>1332</v>
      </c>
      <c r="Y30" s="789" t="s">
        <v>1182</v>
      </c>
      <c r="Z30" s="789" t="s">
        <v>1089</v>
      </c>
      <c r="AA30" s="789" t="s">
        <v>26</v>
      </c>
      <c r="AB30" s="789" t="s">
        <v>1489</v>
      </c>
      <c r="AC30" s="789" t="s">
        <v>1283</v>
      </c>
      <c r="AD30" s="31" t="s">
        <v>1283</v>
      </c>
      <c r="AE30" s="789" t="s">
        <v>1283</v>
      </c>
      <c r="AF30" s="789" t="s">
        <v>1182</v>
      </c>
      <c r="AG30" s="31" t="str">
        <f t="shared" si="0"/>
        <v>TP</v>
      </c>
      <c r="AH30" s="789">
        <v>2</v>
      </c>
      <c r="AI30" s="789">
        <v>8</v>
      </c>
      <c r="AJ30" s="789">
        <v>30</v>
      </c>
      <c r="AK30" s="789">
        <v>11</v>
      </c>
      <c r="AL30" s="789">
        <v>50</v>
      </c>
      <c r="AM30" s="31">
        <f t="shared" si="1"/>
        <v>4</v>
      </c>
      <c r="AN30" s="792">
        <f t="shared" si="2"/>
        <v>0.35416666666666663</v>
      </c>
      <c r="AO30" s="792">
        <f t="shared" si="3"/>
        <v>0.49305555555555552</v>
      </c>
      <c r="AP30" s="31" t="str" cm="1">
        <f t="array" ref="AP30">IF(W30="","",IF(SUMPRODUCT((W30=$W$6:$W$3305)*(AH30=$AH$6:$AH$3305)*(AN30=$AN$6:$AN$3305)*(AO30=$AO$6:$AO$3305)*(ROW($W$6:$W$3305)&lt;&gt;ROW(W30))*((R30=0)*($R$6:$R$3305&gt;0)+(R30&gt;0)*($R$6:$R$3305=0)))&gt;0,"SALONES UNIDOS",IF(SUMPRODUCT((W30=$W$6:$W$3305)*(AH30=$AH$6:$AH$3305)*((AN30&lt;$AO$6:$AO$3305)*(AO30&gt;$AN$6:$AN$3305))*(ROW($W$6:$W$3305)&lt;&gt;ROW(W30)))&gt;0,"CRUZADO","Sin cruce")))</f>
        <v>CRUZADO</v>
      </c>
      <c r="AQ30" s="792" t="str">
        <f t="shared" si="4"/>
        <v>AE1PRINCIPALB</v>
      </c>
      <c r="AR30" s="792" t="str" cm="1">
        <f t="array" ref="AR30">IF(AQ30="","",IF(SUMPRODUCT((AQ30=$AQ$6:$AQ$3305)*(AH30=$AH$6:$AH$3305)*(AN30=$AN$6:$AN$3305)*(AO30=$AO$6:$AO$3305)*(ROW($AQ$6:$AQ$3305)&lt;&gt;ROW(AQ30))*((R30=0)*($R$6:$R$3305&gt;0)+(R30&gt;0)*($R$6:$R$3305=0)))&gt;0,"SALONES UNIDOS",IF(SUMPRODUCT((AQ30=$AQ$6:$AQ$3305)*(AH30=$AH$6:$AH$3305)*((AN30&lt;$AO$6:$AO$3305)*(AO30&gt;$AN$6:$AN$3305))*(ROW($AQ$6:$AQ$3305)&lt;&gt;ROW(AQ30)))&gt;0,"CRUZADO","Sin cruce")))</f>
        <v>CRUZADO</v>
      </c>
    </row>
    <row r="31" spans="2:44" s="958" customFormat="1" ht="32.25">
      <c r="B31" s="958" t="s">
        <v>1886</v>
      </c>
      <c r="C31" s="965" t="s">
        <v>1081</v>
      </c>
      <c r="D31" s="966" t="s">
        <v>1438</v>
      </c>
      <c r="E31" s="966">
        <v>20261</v>
      </c>
      <c r="F31" s="965" t="s">
        <v>23</v>
      </c>
      <c r="G31" s="965" t="s">
        <v>20</v>
      </c>
      <c r="H31" s="965" t="s">
        <v>21</v>
      </c>
      <c r="I31" s="965">
        <v>1</v>
      </c>
      <c r="J31" s="965" t="s">
        <v>26</v>
      </c>
      <c r="K31" s="967" t="s">
        <v>1446</v>
      </c>
      <c r="L31" s="968" t="s">
        <v>1131</v>
      </c>
      <c r="M31" s="966" t="s">
        <v>1127</v>
      </c>
      <c r="N31" s="966" t="s">
        <v>1164</v>
      </c>
      <c r="O31" s="965" t="s">
        <v>731</v>
      </c>
      <c r="P31" s="529">
        <v>2</v>
      </c>
      <c r="Q31" s="529">
        <v>2</v>
      </c>
      <c r="R31" s="961">
        <v>4</v>
      </c>
      <c r="S31" s="529">
        <v>3</v>
      </c>
      <c r="T31" s="978" t="s">
        <v>1283</v>
      </c>
      <c r="U31" s="529">
        <v>39</v>
      </c>
      <c r="V31" s="529">
        <f>IF(W31="","",IFERROR(INDEX(Docentes!C:C,MATCH(W31,Docentes!D:D,0)),"NUEVO"))</f>
        <v>41126222</v>
      </c>
      <c r="W31" s="979" t="s">
        <v>517</v>
      </c>
      <c r="X31" s="974" t="s">
        <v>1332</v>
      </c>
      <c r="Y31" s="966" t="s">
        <v>1182</v>
      </c>
      <c r="Z31" s="966" t="s">
        <v>1089</v>
      </c>
      <c r="AA31" s="966" t="s">
        <v>26</v>
      </c>
      <c r="AB31" s="966" t="s">
        <v>1489</v>
      </c>
      <c r="AC31" s="966" t="s">
        <v>1283</v>
      </c>
      <c r="AD31" s="529" t="s">
        <v>1283</v>
      </c>
      <c r="AE31" s="966" t="s">
        <v>1283</v>
      </c>
      <c r="AF31" s="966" t="s">
        <v>1182</v>
      </c>
      <c r="AG31" s="529" t="str">
        <f t="shared" si="0"/>
        <v>TP</v>
      </c>
      <c r="AH31" s="966">
        <v>2</v>
      </c>
      <c r="AI31" s="966">
        <v>7</v>
      </c>
      <c r="AJ31" s="966">
        <v>40</v>
      </c>
      <c r="AK31" s="966">
        <v>11</v>
      </c>
      <c r="AL31" s="966">
        <v>0</v>
      </c>
      <c r="AM31" s="529">
        <f t="shared" si="1"/>
        <v>3.9999999999999987</v>
      </c>
      <c r="AN31" s="964">
        <f t="shared" si="2"/>
        <v>0.31944444444444448</v>
      </c>
      <c r="AO31" s="964">
        <f t="shared" si="3"/>
        <v>0.45833333333333331</v>
      </c>
      <c r="AP31" s="529" t="str" cm="1">
        <f t="array" ref="AP31">IF(W31="","",IF(SUMPRODUCT((W31=$W$6:$W$3305)*(AH31=$AH$6:$AH$3305)*(AN31=$AN$6:$AN$3305)*(AO31=$AO$6:$AO$3305)*(ROW($W$6:$W$3305)&lt;&gt;ROW(W31))*((R31=0)*($R$6:$R$3305&gt;0)+(R31&gt;0)*($R$6:$R$3305=0)))&gt;0,"SALONES UNIDOS",IF(SUMPRODUCT((W31=$W$6:$W$3305)*(AH31=$AH$6:$AH$3305)*((AN31&lt;$AO$6:$AO$3305)*(AO31&gt;$AN$6:$AN$3305))*(ROW($W$6:$W$3305)&lt;&gt;ROW(W31)))&gt;0,"CRUZADO","Sin cruce")))</f>
        <v>CRUZADO</v>
      </c>
      <c r="AQ31" s="964" t="str">
        <f t="shared" si="4"/>
        <v>AE1PRINCIPALB</v>
      </c>
      <c r="AR31" s="964" t="str" cm="1">
        <f t="array" ref="AR31">IF(AQ31="","",IF(SUMPRODUCT((AQ31=$AQ$6:$AQ$3305)*(AH31=$AH$6:$AH$3305)*(AN31=$AN$6:$AN$3305)*(AO31=$AO$6:$AO$3305)*(ROW($AQ$6:$AQ$3305)&lt;&gt;ROW(AQ31))*((R31=0)*($R$6:$R$3305&gt;0)+(R31&gt;0)*($R$6:$R$3305=0)))&gt;0,"SALONES UNIDOS",IF(SUMPRODUCT((AQ31=$AQ$6:$AQ$3305)*(AH31=$AH$6:$AH$3305)*((AN31&lt;$AO$6:$AO$3305)*(AO31&gt;$AN$6:$AN$3305))*(ROW($AQ$6:$AQ$3305)&lt;&gt;ROW(AQ31)))&gt;0,"CRUZADO","Sin cruce")))</f>
        <v>CRUZADO</v>
      </c>
    </row>
    <row r="32" spans="2:44" ht="32.25">
      <c r="B32" t="s">
        <v>1881</v>
      </c>
      <c r="C32" s="12" t="s">
        <v>1081</v>
      </c>
      <c r="D32" s="789" t="s">
        <v>1438</v>
      </c>
      <c r="E32" s="789">
        <v>20261</v>
      </c>
      <c r="F32" s="11" t="s">
        <v>23</v>
      </c>
      <c r="G32" s="11" t="s">
        <v>20</v>
      </c>
      <c r="H32" s="11" t="s">
        <v>21</v>
      </c>
      <c r="I32" s="11">
        <v>1</v>
      </c>
      <c r="J32" s="11" t="s">
        <v>26</v>
      </c>
      <c r="K32" s="790" t="s">
        <v>1443</v>
      </c>
      <c r="L32" s="491" t="s">
        <v>1444</v>
      </c>
      <c r="M32" s="789" t="s">
        <v>1127</v>
      </c>
      <c r="N32" s="789" t="s">
        <v>1164</v>
      </c>
      <c r="O32" s="12" t="s">
        <v>731</v>
      </c>
      <c r="P32" s="31">
        <v>3</v>
      </c>
      <c r="Q32" s="31">
        <v>2</v>
      </c>
      <c r="R32" s="262">
        <v>5</v>
      </c>
      <c r="S32" s="31">
        <v>4</v>
      </c>
      <c r="T32" s="1" t="s">
        <v>1283</v>
      </c>
      <c r="U32" s="31">
        <v>39</v>
      </c>
      <c r="V32" s="31">
        <f>IF(W32="","",IFERROR(INDEX(Docentes!C:C,MATCH(W32,Docentes!D:D,0)),"NUEVO"))</f>
        <v>10359700</v>
      </c>
      <c r="W32" s="809" t="s">
        <v>269</v>
      </c>
      <c r="X32" s="793" t="s">
        <v>1332</v>
      </c>
      <c r="Y32" s="31" t="s">
        <v>1182</v>
      </c>
      <c r="Z32" s="789" t="s">
        <v>1089</v>
      </c>
      <c r="AA32" s="789" t="s">
        <v>26</v>
      </c>
      <c r="AB32" s="789" t="s">
        <v>1489</v>
      </c>
      <c r="AC32" s="789" t="s">
        <v>1283</v>
      </c>
      <c r="AD32" s="31" t="s">
        <v>1283</v>
      </c>
      <c r="AE32" s="789" t="s">
        <v>1283</v>
      </c>
      <c r="AF32" s="789" t="s">
        <v>1182</v>
      </c>
      <c r="AG32" s="31" t="str">
        <f t="shared" si="0"/>
        <v>TP</v>
      </c>
      <c r="AH32" s="953">
        <v>2</v>
      </c>
      <c r="AI32" s="953">
        <v>13</v>
      </c>
      <c r="AJ32" s="953">
        <v>30</v>
      </c>
      <c r="AK32" s="953">
        <v>17</v>
      </c>
      <c r="AL32" s="953">
        <v>40</v>
      </c>
      <c r="AM32" s="31">
        <f t="shared" si="1"/>
        <v>5.0000000000000009</v>
      </c>
      <c r="AN32" s="792">
        <f t="shared" si="2"/>
        <v>0.5625</v>
      </c>
      <c r="AO32" s="792">
        <f t="shared" si="3"/>
        <v>0.73611111111111116</v>
      </c>
      <c r="AP32" s="31" t="str" cm="1">
        <f t="array" ref="AP32">IF(W32="","",IF(SUMPRODUCT((W32=$W$6:$W$3305)*(AH32=$AH$6:$AH$3305)*(AN32=$AN$6:$AN$3305)*(AO32=$AO$6:$AO$3305)*(ROW($W$6:$W$3305)&lt;&gt;ROW(W32))*((R32=0)*($R$6:$R$3305&gt;0)+(R32&gt;0)*($R$6:$R$3305=0)))&gt;0,"SALONES UNIDOS",IF(SUMPRODUCT((W32=$W$6:$W$3305)*(AH32=$AH$6:$AH$3305)*((AN32&lt;$AO$6:$AO$3305)*(AO32&gt;$AN$6:$AN$3305))*(ROW($W$6:$W$3305)&lt;&gt;ROW(W32)))&gt;0,"CRUZADO","Sin cruce")))</f>
        <v>CRUZADO</v>
      </c>
      <c r="AQ32" s="792" t="str">
        <f t="shared" si="4"/>
        <v>AE1PRINCIPALB</v>
      </c>
      <c r="AR32" s="792" t="str" cm="1">
        <f t="array" ref="AR32">IF(AQ32="","",IF(SUMPRODUCT((AQ32=$AQ$6:$AQ$3305)*(AH32=$AH$6:$AH$3305)*(AN32=$AN$6:$AN$3305)*(AO32=$AO$6:$AO$3305)*(ROW($AQ$6:$AQ$3305)&lt;&gt;ROW(AQ32))*((R32=0)*($R$6:$R$3305&gt;0)+(R32&gt;0)*($R$6:$R$3305=0)))&gt;0,"SALONES UNIDOS",IF(SUMPRODUCT((AQ32=$AQ$6:$AQ$3305)*(AH32=$AH$6:$AH$3305)*((AN32&lt;$AO$6:$AO$3305)*(AO32&gt;$AN$6:$AN$3305))*(ROW($AQ$6:$AQ$3305)&lt;&gt;ROW(AQ32)))&gt;0,"CRUZADO","Sin cruce")))</f>
        <v>CRUZADO</v>
      </c>
    </row>
    <row r="33" spans="2:44" s="958" customFormat="1" ht="32.25">
      <c r="B33" s="958" t="s">
        <v>1886</v>
      </c>
      <c r="C33" s="965" t="s">
        <v>1081</v>
      </c>
      <c r="D33" s="966" t="s">
        <v>1438</v>
      </c>
      <c r="E33" s="966">
        <v>20261</v>
      </c>
      <c r="F33" s="525" t="s">
        <v>23</v>
      </c>
      <c r="G33" s="525" t="s">
        <v>20</v>
      </c>
      <c r="H33" s="525" t="s">
        <v>21</v>
      </c>
      <c r="I33" s="525">
        <v>1</v>
      </c>
      <c r="J33" s="525" t="s">
        <v>26</v>
      </c>
      <c r="K33" s="967" t="s">
        <v>1443</v>
      </c>
      <c r="L33" s="968" t="s">
        <v>1444</v>
      </c>
      <c r="M33" s="966" t="s">
        <v>1127</v>
      </c>
      <c r="N33" s="966" t="s">
        <v>1164</v>
      </c>
      <c r="O33" s="965" t="s">
        <v>731</v>
      </c>
      <c r="P33" s="529">
        <v>3</v>
      </c>
      <c r="Q33" s="529">
        <v>2</v>
      </c>
      <c r="R33" s="961">
        <v>5</v>
      </c>
      <c r="S33" s="529">
        <v>4</v>
      </c>
      <c r="T33" s="978" t="s">
        <v>1283</v>
      </c>
      <c r="U33" s="529">
        <v>39</v>
      </c>
      <c r="V33" s="529">
        <f>IF(W33="","",IFERROR(INDEX(Docentes!C:C,MATCH(W33,Docentes!D:D,0)),"NUEVO"))</f>
        <v>10359700</v>
      </c>
      <c r="W33" s="980" t="s">
        <v>269</v>
      </c>
      <c r="X33" s="963" t="s">
        <v>1332</v>
      </c>
      <c r="Y33" s="529" t="s">
        <v>1182</v>
      </c>
      <c r="Z33" s="966" t="s">
        <v>1089</v>
      </c>
      <c r="AA33" s="966" t="s">
        <v>26</v>
      </c>
      <c r="AB33" s="966" t="s">
        <v>1490</v>
      </c>
      <c r="AC33" s="966" t="s">
        <v>1283</v>
      </c>
      <c r="AD33" s="529" t="s">
        <v>1283</v>
      </c>
      <c r="AE33" s="966" t="s">
        <v>1283</v>
      </c>
      <c r="AF33" s="966" t="s">
        <v>1182</v>
      </c>
      <c r="AG33" s="529" t="str">
        <f t="shared" si="0"/>
        <v>TP</v>
      </c>
      <c r="AH33" s="966">
        <v>2</v>
      </c>
      <c r="AI33" s="966">
        <v>11</v>
      </c>
      <c r="AJ33" s="966">
        <v>0</v>
      </c>
      <c r="AK33" s="966">
        <v>15</v>
      </c>
      <c r="AL33" s="966">
        <v>10</v>
      </c>
      <c r="AM33" s="529">
        <f t="shared" si="1"/>
        <v>5</v>
      </c>
      <c r="AN33" s="964">
        <f t="shared" si="2"/>
        <v>0.45833333333333331</v>
      </c>
      <c r="AO33" s="964">
        <f t="shared" si="3"/>
        <v>0.63194444444444442</v>
      </c>
      <c r="AP33" s="529" t="str" cm="1">
        <f t="array" ref="AP33">IF(W33="","",IF(SUMPRODUCT((W33=$W$6:$W$3305)*(AH33=$AH$6:$AH$3305)*(AN33=$AN$6:$AN$3305)*(AO33=$AO$6:$AO$3305)*(ROW($W$6:$W$3305)&lt;&gt;ROW(W33))*((R33=0)*($R$6:$R$3305&gt;0)+(R33&gt;0)*($R$6:$R$3305=0)))&gt;0,"SALONES UNIDOS",IF(SUMPRODUCT((W33=$W$6:$W$3305)*(AH33=$AH$6:$AH$3305)*((AN33&lt;$AO$6:$AO$3305)*(AO33&gt;$AN$6:$AN$3305))*(ROW($W$6:$W$3305)&lt;&gt;ROW(W33)))&gt;0,"CRUZADO","Sin cruce")))</f>
        <v>CRUZADO</v>
      </c>
      <c r="AQ33" s="964" t="str">
        <f t="shared" si="4"/>
        <v>AE1PRINCIPALB</v>
      </c>
      <c r="AR33" s="964" t="str" cm="1">
        <f t="array" ref="AR33">IF(AQ33="","",IF(SUMPRODUCT((AQ33=$AQ$6:$AQ$3305)*(AH33=$AH$6:$AH$3305)*(AN33=$AN$6:$AN$3305)*(AO33=$AO$6:$AO$3305)*(ROW($AQ$6:$AQ$3305)&lt;&gt;ROW(AQ33))*((R33=0)*($R$6:$R$3305&gt;0)+(R33&gt;0)*($R$6:$R$3305=0)))&gt;0,"SALONES UNIDOS",IF(SUMPRODUCT((AQ33=$AQ$6:$AQ$3305)*(AH33=$AH$6:$AH$3305)*((AN33&lt;$AO$6:$AO$3305)*(AO33&gt;$AN$6:$AN$3305))*(ROW($AQ$6:$AQ$3305)&lt;&gt;ROW(AQ33)))&gt;0,"CRUZADO","Sin cruce")))</f>
        <v>CRUZADO</v>
      </c>
    </row>
    <row r="34" spans="2:44" ht="32.25">
      <c r="B34" t="s">
        <v>1881</v>
      </c>
      <c r="C34" s="11" t="s">
        <v>1081</v>
      </c>
      <c r="D34" s="31" t="s">
        <v>1571</v>
      </c>
      <c r="E34" s="31">
        <v>20261</v>
      </c>
      <c r="F34" s="11" t="s">
        <v>23</v>
      </c>
      <c r="G34" s="11" t="s">
        <v>20</v>
      </c>
      <c r="H34" s="11" t="s">
        <v>40</v>
      </c>
      <c r="I34" s="11">
        <v>1</v>
      </c>
      <c r="J34" s="11" t="s">
        <v>16</v>
      </c>
      <c r="K34" s="803" t="s">
        <v>1581</v>
      </c>
      <c r="L34" s="35" t="s">
        <v>1331</v>
      </c>
      <c r="M34" s="31" t="s">
        <v>1127</v>
      </c>
      <c r="N34" s="31" t="s">
        <v>1164</v>
      </c>
      <c r="O34" s="11" t="s">
        <v>731</v>
      </c>
      <c r="P34" s="31">
        <v>3</v>
      </c>
      <c r="Q34" s="31">
        <v>2</v>
      </c>
      <c r="R34" s="262">
        <v>5</v>
      </c>
      <c r="S34" s="31">
        <v>4</v>
      </c>
      <c r="T34" s="181"/>
      <c r="U34" s="31">
        <v>30</v>
      </c>
      <c r="V34" s="31">
        <f>IF(W34="","",IFERROR(INDEX(Docentes!C:C,MATCH(W34,Docentes!D:D,0)),"NUEVO"))</f>
        <v>15421219</v>
      </c>
      <c r="W34" s="793" t="s">
        <v>248</v>
      </c>
      <c r="X34" s="809" t="s">
        <v>168</v>
      </c>
      <c r="Y34" s="31" t="s">
        <v>1182</v>
      </c>
      <c r="Z34" s="31" t="s">
        <v>1089</v>
      </c>
      <c r="AA34" s="31" t="s">
        <v>16</v>
      </c>
      <c r="AB34" s="31" t="s">
        <v>1516</v>
      </c>
      <c r="AC34" s="31"/>
      <c r="AD34" s="31"/>
      <c r="AE34" s="31"/>
      <c r="AF34" s="31" t="s">
        <v>1182</v>
      </c>
      <c r="AG34" s="31" t="s">
        <v>1583</v>
      </c>
      <c r="AH34" s="951">
        <v>1</v>
      </c>
      <c r="AI34" s="951">
        <v>11</v>
      </c>
      <c r="AJ34" s="951">
        <v>50</v>
      </c>
      <c r="AK34" s="951">
        <v>16</v>
      </c>
      <c r="AL34" s="951">
        <v>0</v>
      </c>
      <c r="AM34" s="31">
        <f t="shared" si="1"/>
        <v>5</v>
      </c>
      <c r="AN34" s="792">
        <f t="shared" si="2"/>
        <v>0.49305555555555552</v>
      </c>
      <c r="AO34" s="792">
        <f t="shared" si="3"/>
        <v>0.66666666666666663</v>
      </c>
      <c r="AP34" s="31" t="str" cm="1">
        <f t="array" ref="AP34">IF(W34="","",IF(SUMPRODUCT((W34=$W$6:$W$3305)*(AH34=$AH$6:$AH$3305)*(AN34=$AN$6:$AN$3305)*(AO34=$AO$6:$AO$3305)*(ROW($W$6:$W$3305)&lt;&gt;ROW(W34))*((R34=0)*($R$6:$R$3305&gt;0)+(R34&gt;0)*($R$6:$R$3305=0)))&gt;0,"SALONES UNIDOS",IF(SUMPRODUCT((W34=$W$6:$W$3305)*(AH34=$AH$6:$AH$3305)*((AN34&lt;$AO$6:$AO$3305)*(AO34&gt;$AN$6:$AN$3305))*(ROW($W$6:$W$3305)&lt;&gt;ROW(W34)))&gt;0,"CRUZADO","Sin cruce")))</f>
        <v>CRUZADO</v>
      </c>
      <c r="AQ34" s="792" t="str">
        <f t="shared" si="4"/>
        <v>AR1PRINCIPALA</v>
      </c>
      <c r="AR34" s="792" t="str" cm="1">
        <f t="array" ref="AR34">IF(AQ34="","",IF(SUMPRODUCT((AQ34=$AQ$6:$AQ$3305)*(AH34=$AH$6:$AH$3305)*(AN34=$AN$6:$AN$3305)*(AO34=$AO$6:$AO$3305)*(ROW($AQ$6:$AQ$3305)&lt;&gt;ROW(AQ34))*((R34=0)*($R$6:$R$3305&gt;0)+(R34&gt;0)*($R$6:$R$3305=0)))&gt;0,"SALONES UNIDOS",IF(SUMPRODUCT((AQ34=$AQ$6:$AQ$3305)*(AH34=$AH$6:$AH$3305)*((AN34&lt;$AO$6:$AO$3305)*(AO34&gt;$AN$6:$AN$3305))*(ROW($AQ$6:$AQ$3305)&lt;&gt;ROW(AQ34)))&gt;0,"CRUZADO","Sin cruce")))</f>
        <v>CRUZADO</v>
      </c>
    </row>
    <row r="35" spans="2:44" s="958" customFormat="1" ht="32.25">
      <c r="B35" s="958" t="s">
        <v>1887</v>
      </c>
      <c r="C35" s="525" t="s">
        <v>1081</v>
      </c>
      <c r="D35" s="529" t="s">
        <v>1571</v>
      </c>
      <c r="E35" s="529">
        <v>20261</v>
      </c>
      <c r="F35" s="525" t="s">
        <v>23</v>
      </c>
      <c r="G35" s="525" t="s">
        <v>20</v>
      </c>
      <c r="H35" s="525" t="s">
        <v>40</v>
      </c>
      <c r="I35" s="525">
        <v>1</v>
      </c>
      <c r="J35" s="525" t="s">
        <v>16</v>
      </c>
      <c r="K35" s="960" t="s">
        <v>1581</v>
      </c>
      <c r="L35" s="553" t="s">
        <v>1331</v>
      </c>
      <c r="M35" s="529" t="s">
        <v>1127</v>
      </c>
      <c r="N35" s="529" t="s">
        <v>1164</v>
      </c>
      <c r="O35" s="525" t="s">
        <v>731</v>
      </c>
      <c r="P35" s="529">
        <v>3</v>
      </c>
      <c r="Q35" s="529">
        <v>0</v>
      </c>
      <c r="R35" s="961">
        <v>3</v>
      </c>
      <c r="S35" s="529">
        <v>4</v>
      </c>
      <c r="T35" s="962"/>
      <c r="U35" s="529">
        <v>30</v>
      </c>
      <c r="V35" s="529">
        <f>IF(W35="","",IFERROR(INDEX(Docentes!C:C,MATCH(W35,Docentes!D:D,0)),"NUEVO"))</f>
        <v>15421219</v>
      </c>
      <c r="W35" s="963" t="s">
        <v>248</v>
      </c>
      <c r="X35" s="980" t="s">
        <v>168</v>
      </c>
      <c r="Y35" s="529" t="s">
        <v>1182</v>
      </c>
      <c r="Z35" s="529" t="s">
        <v>1089</v>
      </c>
      <c r="AA35" s="529" t="s">
        <v>16</v>
      </c>
      <c r="AB35" s="529" t="s">
        <v>1516</v>
      </c>
      <c r="AC35" s="529"/>
      <c r="AD35" s="529"/>
      <c r="AE35" s="529"/>
      <c r="AF35" s="529" t="s">
        <v>1182</v>
      </c>
      <c r="AG35" s="529" t="s">
        <v>1583</v>
      </c>
      <c r="AH35" s="529">
        <v>1</v>
      </c>
      <c r="AI35" s="529">
        <v>11</v>
      </c>
      <c r="AJ35" s="529">
        <v>50</v>
      </c>
      <c r="AK35" s="529">
        <v>14</v>
      </c>
      <c r="AL35" s="529">
        <v>20</v>
      </c>
      <c r="AM35" s="529">
        <f t="shared" si="1"/>
        <v>3.0000000000000004</v>
      </c>
      <c r="AN35" s="964">
        <f t="shared" si="2"/>
        <v>0.49305555555555552</v>
      </c>
      <c r="AO35" s="964">
        <f t="shared" si="3"/>
        <v>0.59722222222222221</v>
      </c>
      <c r="AP35" s="529" t="str" cm="1">
        <f t="array" ref="AP35">IF(W35="","",IF(SUMPRODUCT((W35=$W$6:$W$3307)*(AH35=$AH$6:$AH$3307)*(AN35=$AN$6:$AN$3307)*(AO35=$AO$6:$AO$3307)*(ROW($W$6:$W$3307)&lt;&gt;ROW(W35))*((R35=0)*($R$6:$R$3307&gt;0)+(R35&gt;0)*($R$6:$R$3307=0)))&gt;0,"SALONES UNIDOS",IF(SUMPRODUCT((W35=$W$6:$W$3307)*(AH35=$AH$6:$AH$3307)*((AN35&lt;$AO$6:$AO$3307)*(AO35&gt;$AN$6:$AN$3307))*(ROW($W$6:$W$3307)&lt;&gt;ROW(W35)))&gt;0,"CRUZADO","Sin cruce")))</f>
        <v>CRUZADO</v>
      </c>
      <c r="AQ35" s="964" t="str">
        <f t="shared" si="4"/>
        <v>AR1PRINCIPALA</v>
      </c>
      <c r="AR35" s="964" t="str" cm="1">
        <f t="array" ref="AR35">IF(AQ35="","",IF(SUMPRODUCT((AQ35=$AQ$6:$AQ$3307)*(AH35=$AH$6:$AH$3307)*(AN35=$AN$6:$AN$3307)*(AO35=$AO$6:$AO$3307)*(ROW($AQ$6:$AQ$3307)&lt;&gt;ROW(AQ35))*((R35=0)*($R$6:$R$3307&gt;0)+(R35&gt;0)*($R$6:$R$3307=0)))&gt;0,"SALONES UNIDOS",IF(SUMPRODUCT((AQ35=$AQ$6:$AQ$3307)*(AH35=$AH$6:$AH$3307)*((AN35&lt;$AO$6:$AO$3307)*(AO35&gt;$AN$6:$AN$3307))*(ROW($AQ$6:$AQ$3307)&lt;&gt;ROW(AQ35)))&gt;0,"CRUZADO","Sin cruce")))</f>
        <v>CRUZADO</v>
      </c>
    </row>
    <row r="36" spans="2:44" s="958" customFormat="1" ht="32.25">
      <c r="B36" s="958" t="s">
        <v>1887</v>
      </c>
      <c r="C36" s="525" t="s">
        <v>1081</v>
      </c>
      <c r="D36" s="529" t="s">
        <v>1571</v>
      </c>
      <c r="E36" s="529">
        <v>20261</v>
      </c>
      <c r="F36" s="525" t="s">
        <v>23</v>
      </c>
      <c r="G36" s="525" t="s">
        <v>20</v>
      </c>
      <c r="H36" s="525" t="s">
        <v>40</v>
      </c>
      <c r="I36" s="525">
        <v>1</v>
      </c>
      <c r="J36" s="525" t="s">
        <v>16</v>
      </c>
      <c r="K36" s="960" t="s">
        <v>1581</v>
      </c>
      <c r="L36" s="553" t="s">
        <v>1331</v>
      </c>
      <c r="M36" s="529" t="s">
        <v>1127</v>
      </c>
      <c r="N36" s="529" t="s">
        <v>1164</v>
      </c>
      <c r="O36" s="525" t="s">
        <v>731</v>
      </c>
      <c r="P36" s="529">
        <v>0</v>
      </c>
      <c r="Q36" s="529">
        <v>2</v>
      </c>
      <c r="R36" s="961">
        <v>2</v>
      </c>
      <c r="S36" s="529">
        <v>4</v>
      </c>
      <c r="T36" s="962"/>
      <c r="U36" s="529">
        <v>30</v>
      </c>
      <c r="V36" s="529">
        <f>IF(W36="","",IFERROR(INDEX(Docentes!C:C,MATCH(W36,Docentes!D:D,0)),"NUEVO"))</f>
        <v>15421219</v>
      </c>
      <c r="W36" s="963" t="s">
        <v>248</v>
      </c>
      <c r="X36" s="980" t="s">
        <v>168</v>
      </c>
      <c r="Y36" s="529" t="s">
        <v>1182</v>
      </c>
      <c r="Z36" s="529" t="s">
        <v>1089</v>
      </c>
      <c r="AA36" s="529" t="s">
        <v>16</v>
      </c>
      <c r="AB36" s="529" t="s">
        <v>1516</v>
      </c>
      <c r="AC36" s="529"/>
      <c r="AD36" s="529"/>
      <c r="AE36" s="529"/>
      <c r="AF36" s="529" t="s">
        <v>1182</v>
      </c>
      <c r="AG36" s="529" t="s">
        <v>75</v>
      </c>
      <c r="AH36" s="529">
        <v>5</v>
      </c>
      <c r="AI36" s="529">
        <v>11</v>
      </c>
      <c r="AJ36" s="529">
        <v>50</v>
      </c>
      <c r="AK36" s="529">
        <v>13</v>
      </c>
      <c r="AL36" s="529">
        <v>30</v>
      </c>
      <c r="AM36" s="529">
        <f t="shared" si="1"/>
        <v>2.0000000000000009</v>
      </c>
      <c r="AN36" s="964">
        <f t="shared" si="2"/>
        <v>0.49305555555555552</v>
      </c>
      <c r="AO36" s="964">
        <f t="shared" si="3"/>
        <v>0.5625</v>
      </c>
      <c r="AP36" s="529" t="str" cm="1">
        <f t="array" ref="AP36">IF(W36="","",IF(SUMPRODUCT((W36=$W$6:$W$3307)*(AH36=$AH$6:$AH$3307)*(AN36=$AN$6:$AN$3307)*(AO36=$AO$6:$AO$3307)*(ROW($W$6:$W$3307)&lt;&gt;ROW(W36))*((R36=0)*($R$6:$R$3307&gt;0)+(R36&gt;0)*($R$6:$R$3307=0)))&gt;0,"SALONES UNIDOS",IF(SUMPRODUCT((W36=$W$6:$W$3307)*(AH36=$AH$6:$AH$3307)*((AN36&lt;$AO$6:$AO$3307)*(AO36&gt;$AN$6:$AN$3307))*(ROW($W$6:$W$3307)&lt;&gt;ROW(W36)))&gt;0,"CRUZADO","Sin cruce")))</f>
        <v>Sin cruce</v>
      </c>
      <c r="AQ36" s="964" t="str">
        <f t="shared" si="4"/>
        <v>AR1PRINCIPALA</v>
      </c>
      <c r="AR36" s="964" t="str" cm="1">
        <f t="array" ref="AR36">IF(AQ36="","",IF(SUMPRODUCT((AQ36=$AQ$6:$AQ$3307)*(AH36=$AH$6:$AH$3307)*(AN36=$AN$6:$AN$3307)*(AO36=$AO$6:$AO$3307)*(ROW($AQ$6:$AQ$3307)&lt;&gt;ROW(AQ36))*((R36=0)*($R$6:$R$3307&gt;0)+(R36&gt;0)*($R$6:$R$3307=0)))&gt;0,"SALONES UNIDOS",IF(SUMPRODUCT((AQ36=$AQ$6:$AQ$3307)*(AH36=$AH$6:$AH$3307)*((AN36&lt;$AO$6:$AO$3307)*(AO36&gt;$AN$6:$AN$3307))*(ROW($AQ$6:$AQ$3307)&lt;&gt;ROW(AQ36)))&gt;0,"CRUZADO","Sin cruce")))</f>
        <v>Sin cruce</v>
      </c>
    </row>
    <row r="37" spans="2:44" ht="32.25">
      <c r="B37" t="s">
        <v>1881</v>
      </c>
      <c r="C37" s="12" t="s">
        <v>1081</v>
      </c>
      <c r="D37" s="789" t="s">
        <v>1396</v>
      </c>
      <c r="E37" s="789">
        <v>20261</v>
      </c>
      <c r="F37" s="12" t="s">
        <v>23</v>
      </c>
      <c r="G37" s="12" t="s">
        <v>20</v>
      </c>
      <c r="H37" s="12" t="s">
        <v>57</v>
      </c>
      <c r="I37" s="12">
        <v>2</v>
      </c>
      <c r="J37" s="12" t="s">
        <v>16</v>
      </c>
      <c r="K37" s="790" t="s">
        <v>1648</v>
      </c>
      <c r="L37" s="491" t="s">
        <v>1649</v>
      </c>
      <c r="M37" s="789" t="s">
        <v>1101</v>
      </c>
      <c r="N37" s="789" t="s">
        <v>1086</v>
      </c>
      <c r="O37" s="12" t="s">
        <v>731</v>
      </c>
      <c r="P37" s="31">
        <v>1</v>
      </c>
      <c r="Q37" s="31">
        <v>0</v>
      </c>
      <c r="R37" s="262">
        <v>1</v>
      </c>
      <c r="S37" s="31">
        <v>3</v>
      </c>
      <c r="T37" s="181"/>
      <c r="U37" s="31">
        <v>40</v>
      </c>
      <c r="V37" s="31">
        <f>IF(W37="","",IFERROR(INDEX(Docentes!C:C,MATCH(W37,Docentes!D:D,0)),"NUEVO"))</f>
        <v>40793210</v>
      </c>
      <c r="W37" s="693" t="s">
        <v>1030</v>
      </c>
      <c r="X37" s="265" t="s">
        <v>168</v>
      </c>
      <c r="Y37" s="789" t="s">
        <v>1182</v>
      </c>
      <c r="Z37" s="31" t="s">
        <v>1089</v>
      </c>
      <c r="AA37" s="789" t="s">
        <v>41</v>
      </c>
      <c r="AB37" s="789" t="s">
        <v>1297</v>
      </c>
      <c r="AC37" s="789"/>
      <c r="AD37" s="31"/>
      <c r="AE37" s="789"/>
      <c r="AF37" s="789" t="s">
        <v>1182</v>
      </c>
      <c r="AG37" s="31" t="str">
        <f t="shared" ref="AG37:AG45" si="5">IF(AND(P37&gt;0,Q37&gt;0),"TP",IF(AND(P37&gt;0,Q37=0),"T","P"))</f>
        <v>T</v>
      </c>
      <c r="AH37" s="789">
        <v>6</v>
      </c>
      <c r="AI37" s="789">
        <v>7</v>
      </c>
      <c r="AJ37" s="789">
        <v>40</v>
      </c>
      <c r="AK37" s="789">
        <v>8</v>
      </c>
      <c r="AL37" s="789">
        <v>30</v>
      </c>
      <c r="AM37" s="31">
        <f t="shared" si="1"/>
        <v>0.999999999999998</v>
      </c>
      <c r="AN37" s="792">
        <f t="shared" si="2"/>
        <v>0.31944444444444448</v>
      </c>
      <c r="AO37" s="792">
        <f t="shared" si="3"/>
        <v>0.35416666666666663</v>
      </c>
      <c r="AP37" s="31" t="str" cm="1">
        <f t="array" ref="AP37">IF(W37="","",IF(SUMPRODUCT((W37=$W$6:$W$3307)*(AH37=$AH$6:$AH$3307)*(AN37=$AN$6:$AN$3307)*(AO37=$AO$6:$AO$3307)*(ROW($W$6:$W$3307)&lt;&gt;ROW(W37))*((R37=0)*($R$6:$R$3307&gt;0)+(R37&gt;0)*($R$6:$R$3307=0)))&gt;0,"SALONES UNIDOS",IF(SUMPRODUCT((W37=$W$6:$W$3307)*(AH37=$AH$6:$AH$3307)*((AN37&lt;$AO$6:$AO$3307)*(AO37&gt;$AN$6:$AN$3307))*(ROW($W$6:$W$3307)&lt;&gt;ROW(W37)))&gt;0,"CRUZADO","Sin cruce")))</f>
        <v>Sin cruce</v>
      </c>
      <c r="AQ37" s="792" t="str">
        <f t="shared" si="4"/>
        <v>IN2PRINCIPALA</v>
      </c>
      <c r="AR37" s="923" t="str" cm="1">
        <f t="array" ref="AR37">IF(AQ37="","",IF(SUMPRODUCT((AQ37=$AQ$6:$AQ$3307)*(AH37=$AH$6:$AH$3307)*(AN37=$AN$6:$AN$3307)*(AO37=$AO$6:$AO$3307)*(ROW($AQ$6:$AQ$3307)&lt;&gt;ROW(AQ37))*((R37=0)*($R$6:$R$3307&gt;0)+(R37&gt;0)*($R$6:$R$3307=0)))&gt;0,"SALONES UNIDOS",IF(SUMPRODUCT((AQ37=$AQ$6:$AQ$3307)*(AH37=$AH$6:$AH$3307)*((AN37&lt;$AO$6:$AO$3307)*(AO37&gt;$AN$6:$AN$3307))*(ROW($AQ$6:$AQ$3307)&lt;&gt;ROW(AQ37)))&gt;0,"CRUZADO","Sin cruce")))</f>
        <v>Sin cruce</v>
      </c>
    </row>
    <row r="38" spans="2:44" ht="32.25">
      <c r="B38" t="s">
        <v>1881</v>
      </c>
      <c r="C38" s="12" t="s">
        <v>1081</v>
      </c>
      <c r="D38" s="789" t="s">
        <v>1396</v>
      </c>
      <c r="E38" s="789">
        <v>20261</v>
      </c>
      <c r="F38" s="12" t="s">
        <v>23</v>
      </c>
      <c r="G38" s="12" t="s">
        <v>20</v>
      </c>
      <c r="H38" s="12" t="s">
        <v>57</v>
      </c>
      <c r="I38" s="12">
        <v>2</v>
      </c>
      <c r="J38" s="12" t="s">
        <v>16</v>
      </c>
      <c r="K38" s="790" t="s">
        <v>1648</v>
      </c>
      <c r="L38" s="491" t="s">
        <v>1649</v>
      </c>
      <c r="M38" s="789" t="s">
        <v>1101</v>
      </c>
      <c r="N38" s="789" t="s">
        <v>1086</v>
      </c>
      <c r="O38" s="12" t="s">
        <v>731</v>
      </c>
      <c r="P38" s="31">
        <v>0</v>
      </c>
      <c r="Q38" s="31">
        <v>4</v>
      </c>
      <c r="R38" s="262">
        <v>4</v>
      </c>
      <c r="S38" s="31">
        <v>3</v>
      </c>
      <c r="T38" s="181"/>
      <c r="U38" s="31">
        <v>20</v>
      </c>
      <c r="V38" s="31">
        <f>IF(W38="","",IFERROR(INDEX(Docentes!C:C,MATCH(W38,Docentes!D:D,0)),"NUEVO"))</f>
        <v>40793210</v>
      </c>
      <c r="W38" s="693" t="s">
        <v>1030</v>
      </c>
      <c r="X38" s="265" t="s">
        <v>168</v>
      </c>
      <c r="Y38" s="789" t="s">
        <v>1182</v>
      </c>
      <c r="Z38" s="31" t="s">
        <v>1089</v>
      </c>
      <c r="AA38" s="789"/>
      <c r="AB38" s="789"/>
      <c r="AC38" s="789"/>
      <c r="AD38" s="31" t="s">
        <v>1895</v>
      </c>
      <c r="AE38" s="789"/>
      <c r="AF38" s="789" t="s">
        <v>1182</v>
      </c>
      <c r="AG38" s="31" t="str">
        <f t="shared" si="5"/>
        <v>P</v>
      </c>
      <c r="AH38" s="789">
        <v>6</v>
      </c>
      <c r="AI38" s="789">
        <v>8</v>
      </c>
      <c r="AJ38" s="789">
        <v>30</v>
      </c>
      <c r="AK38" s="789">
        <v>11</v>
      </c>
      <c r="AL38" s="789">
        <v>50</v>
      </c>
      <c r="AM38" s="31">
        <f t="shared" si="1"/>
        <v>4</v>
      </c>
      <c r="AN38" s="792">
        <f t="shared" si="2"/>
        <v>0.35416666666666663</v>
      </c>
      <c r="AO38" s="792">
        <f t="shared" si="3"/>
        <v>0.49305555555555552</v>
      </c>
      <c r="AP38" s="31" t="str" cm="1">
        <f t="array" ref="AP38">IF(W38="","",IF(SUMPRODUCT((W38=$W$6:$W$3307)*(AH38=$AH$6:$AH$3307)*(AN38=$AN$6:$AN$3307)*(AO38=$AO$6:$AO$3307)*(ROW($W$6:$W$3307)&lt;&gt;ROW(W38))*((R38=0)*($R$6:$R$3307&gt;0)+(R38&gt;0)*($R$6:$R$3307=0)))&gt;0,"SALONES UNIDOS",IF(SUMPRODUCT((W38=$W$6:$W$3307)*(AH38=$AH$6:$AH$3307)*((AN38&lt;$AO$6:$AO$3307)*(AO38&gt;$AN$6:$AN$3307))*(ROW($W$6:$W$3307)&lt;&gt;ROW(W38)))&gt;0,"CRUZADO","Sin cruce")))</f>
        <v>Sin cruce</v>
      </c>
      <c r="AQ38" s="792" t="str">
        <f t="shared" si="4"/>
        <v>IN2PRINCIPALA</v>
      </c>
      <c r="AR38" s="923" t="str" cm="1">
        <f t="array" ref="AR38">IF(AQ38="","",IF(SUMPRODUCT((AQ38=$AQ$6:$AQ$3307)*(AH38=$AH$6:$AH$3307)*(AN38=$AN$6:$AN$3307)*(AO38=$AO$6:$AO$3307)*(ROW($AQ$6:$AQ$3307)&lt;&gt;ROW(AQ38))*((R38=0)*($R$6:$R$3307&gt;0)+(R38&gt;0)*($R$6:$R$3307=0)))&gt;0,"SALONES UNIDOS",IF(SUMPRODUCT((AQ38=$AQ$6:$AQ$3307)*(AH38=$AH$6:$AH$3307)*((AN38&lt;$AO$6:$AO$3307)*(AO38&gt;$AN$6:$AN$3307))*(ROW($AQ$6:$AQ$3307)&lt;&gt;ROW(AQ38)))&gt;0,"CRUZADO","Sin cruce")))</f>
        <v>CRUZADO</v>
      </c>
    </row>
    <row r="39" spans="2:44" ht="32.25">
      <c r="B39" t="s">
        <v>1881</v>
      </c>
      <c r="C39" s="12" t="s">
        <v>1081</v>
      </c>
      <c r="D39" s="789" t="s">
        <v>1396</v>
      </c>
      <c r="E39" s="789">
        <v>20261</v>
      </c>
      <c r="F39" s="12" t="s">
        <v>23</v>
      </c>
      <c r="G39" s="12" t="s">
        <v>20</v>
      </c>
      <c r="H39" s="12" t="s">
        <v>57</v>
      </c>
      <c r="I39" s="12">
        <v>2</v>
      </c>
      <c r="J39" s="12" t="s">
        <v>16</v>
      </c>
      <c r="K39" s="790" t="s">
        <v>1648</v>
      </c>
      <c r="L39" s="491" t="s">
        <v>1649</v>
      </c>
      <c r="M39" s="789" t="s">
        <v>1101</v>
      </c>
      <c r="N39" s="789" t="s">
        <v>1086</v>
      </c>
      <c r="O39" s="12" t="s">
        <v>731</v>
      </c>
      <c r="P39" s="31">
        <v>0</v>
      </c>
      <c r="Q39" s="31">
        <v>4</v>
      </c>
      <c r="R39" s="262">
        <v>4</v>
      </c>
      <c r="S39" s="31">
        <v>3</v>
      </c>
      <c r="T39" s="181" t="s">
        <v>1283</v>
      </c>
      <c r="U39" s="31">
        <v>20</v>
      </c>
      <c r="V39" s="31">
        <f>IF(W39="","",IFERROR(INDEX(Docentes!C:C,MATCH(W39,Docentes!D:D,0)),"NUEVO"))</f>
        <v>40793210</v>
      </c>
      <c r="W39" s="693" t="s">
        <v>1030</v>
      </c>
      <c r="X39" s="265" t="s">
        <v>168</v>
      </c>
      <c r="Y39" s="789" t="s">
        <v>1182</v>
      </c>
      <c r="Z39" s="31" t="s">
        <v>1089</v>
      </c>
      <c r="AA39" s="789" t="s">
        <v>1283</v>
      </c>
      <c r="AB39" s="789" t="s">
        <v>1283</v>
      </c>
      <c r="AC39" s="789" t="s">
        <v>1283</v>
      </c>
      <c r="AD39" s="31" t="s">
        <v>1895</v>
      </c>
      <c r="AE39" s="789" t="s">
        <v>1283</v>
      </c>
      <c r="AF39" s="789" t="s">
        <v>1182</v>
      </c>
      <c r="AG39" s="31" t="str">
        <f t="shared" si="5"/>
        <v>P</v>
      </c>
      <c r="AH39" s="789">
        <v>6</v>
      </c>
      <c r="AI39" s="789">
        <v>11</v>
      </c>
      <c r="AJ39" s="789">
        <v>50</v>
      </c>
      <c r="AK39" s="789">
        <v>15</v>
      </c>
      <c r="AL39" s="789">
        <v>10</v>
      </c>
      <c r="AM39" s="31">
        <f t="shared" si="1"/>
        <v>4</v>
      </c>
      <c r="AN39" s="792">
        <f t="shared" si="2"/>
        <v>0.49305555555555552</v>
      </c>
      <c r="AO39" s="792">
        <f t="shared" si="3"/>
        <v>0.63194444444444442</v>
      </c>
      <c r="AP39" s="31" t="str" cm="1">
        <f t="array" ref="AP39">IF(W39="","",IF(SUMPRODUCT((W39=$W$6:$W$3307)*(AH39=$AH$6:$AH$3307)*(AN39=$AN$6:$AN$3307)*(AO39=$AO$6:$AO$3307)*(ROW($W$6:$W$3307)&lt;&gt;ROW(W39))*((R39=0)*($R$6:$R$3307&gt;0)+(R39&gt;0)*($R$6:$R$3307=0)))&gt;0,"SALONES UNIDOS",IF(SUMPRODUCT((W39=$W$6:$W$3307)*(AH39=$AH$6:$AH$3307)*((AN39&lt;$AO$6:$AO$3307)*(AO39&gt;$AN$6:$AN$3307))*(ROW($W$6:$W$3307)&lt;&gt;ROW(W39)))&gt;0,"CRUZADO","Sin cruce")))</f>
        <v>Sin cruce</v>
      </c>
      <c r="AQ39" s="792" t="str">
        <f t="shared" si="4"/>
        <v>IN2PRINCIPALA</v>
      </c>
      <c r="AR39" s="923" t="str" cm="1">
        <f t="array" ref="AR39">IF(AQ39="","",IF(SUMPRODUCT((AQ39=$AQ$6:$AQ$3307)*(AH39=$AH$6:$AH$3307)*(AN39=$AN$6:$AN$3307)*(AO39=$AO$6:$AO$3307)*(ROW($AQ$6:$AQ$3307)&lt;&gt;ROW(AQ39))*((R39=0)*($R$6:$R$3307&gt;0)+(R39&gt;0)*($R$6:$R$3307=0)))&gt;0,"SALONES UNIDOS",IF(SUMPRODUCT((AQ39=$AQ$6:$AQ$3307)*(AH39=$AH$6:$AH$3307)*((AN39&lt;$AO$6:$AO$3307)*(AO39&gt;$AN$6:$AN$3307))*(ROW($AQ$6:$AQ$3307)&lt;&gt;ROW(AQ39)))&gt;0,"CRUZADO","Sin cruce")))</f>
        <v>CRUZADO</v>
      </c>
    </row>
    <row r="40" spans="2:44" s="958" customFormat="1" ht="32.25">
      <c r="B40" s="958" t="s">
        <v>1908</v>
      </c>
      <c r="C40" s="965" t="s">
        <v>1081</v>
      </c>
      <c r="D40" s="966" t="s">
        <v>1396</v>
      </c>
      <c r="E40" s="966">
        <v>20261</v>
      </c>
      <c r="F40" s="965" t="s">
        <v>23</v>
      </c>
      <c r="G40" s="965" t="s">
        <v>20</v>
      </c>
      <c r="H40" s="965" t="s">
        <v>57</v>
      </c>
      <c r="I40" s="965">
        <v>2</v>
      </c>
      <c r="J40" s="965" t="s">
        <v>16</v>
      </c>
      <c r="K40" s="967" t="s">
        <v>1648</v>
      </c>
      <c r="L40" s="968" t="s">
        <v>1649</v>
      </c>
      <c r="M40" s="966" t="s">
        <v>1101</v>
      </c>
      <c r="N40" s="966" t="s">
        <v>1086</v>
      </c>
      <c r="O40" s="965" t="s">
        <v>731</v>
      </c>
      <c r="P40" s="529">
        <v>1</v>
      </c>
      <c r="Q40" s="529">
        <v>0</v>
      </c>
      <c r="R40" s="961">
        <v>1</v>
      </c>
      <c r="S40" s="529">
        <v>3</v>
      </c>
      <c r="T40" s="962"/>
      <c r="U40" s="529">
        <v>40</v>
      </c>
      <c r="V40" s="529">
        <f>IF(W40="","",IFERROR(INDEX(Docentes!C:C,MATCH(W40,Docentes!D:D,0)),"NUEVO"))</f>
        <v>45294530</v>
      </c>
      <c r="W40" s="974" t="s">
        <v>380</v>
      </c>
      <c r="X40" s="971" t="s">
        <v>168</v>
      </c>
      <c r="Y40" s="966" t="s">
        <v>1182</v>
      </c>
      <c r="Z40" s="529" t="s">
        <v>1089</v>
      </c>
      <c r="AA40" s="966" t="s">
        <v>41</v>
      </c>
      <c r="AB40" s="966" t="s">
        <v>1297</v>
      </c>
      <c r="AC40" s="966"/>
      <c r="AD40" s="529"/>
      <c r="AE40" s="966"/>
      <c r="AF40" s="966" t="s">
        <v>1182</v>
      </c>
      <c r="AG40" s="529" t="str">
        <f t="shared" si="5"/>
        <v>T</v>
      </c>
      <c r="AH40" s="966">
        <v>6</v>
      </c>
      <c r="AI40" s="966">
        <v>8</v>
      </c>
      <c r="AJ40" s="966">
        <v>30</v>
      </c>
      <c r="AK40" s="966">
        <v>9</v>
      </c>
      <c r="AL40" s="966">
        <v>20</v>
      </c>
      <c r="AM40" s="529">
        <f t="shared" si="1"/>
        <v>1.0000000000000013</v>
      </c>
      <c r="AN40" s="964">
        <f t="shared" si="2"/>
        <v>0.35416666666666663</v>
      </c>
      <c r="AO40" s="964">
        <f t="shared" si="3"/>
        <v>0.3888888888888889</v>
      </c>
      <c r="AP40" s="529" t="str" cm="1">
        <f t="array" ref="AP40">IF(W40="","",IF(SUMPRODUCT((W40=$W$6:$W$3307)*(AH40=$AH$6:$AH$3307)*(AN40=$AN$6:$AN$3307)*(AO40=$AO$6:$AO$3307)*(ROW($W$6:$W$3307)&lt;&gt;ROW(W40))*((R40=0)*($R$6:$R$3307&gt;0)+(R40&gt;0)*($R$6:$R$3307=0)))&gt;0,"SALONES UNIDOS",IF(SUMPRODUCT((W40=$W$6:$W$3307)*(AH40=$AH$6:$AH$3307)*((AN40&lt;$AO$6:$AO$3307)*(AO40&gt;$AN$6:$AN$3307))*(ROW($W$6:$W$3307)&lt;&gt;ROW(W40)))&gt;0,"CRUZADO","Sin cruce")))</f>
        <v>Sin cruce</v>
      </c>
      <c r="AQ40" s="964" t="str">
        <f t="shared" si="4"/>
        <v>IN2PRINCIPALA</v>
      </c>
      <c r="AR40" s="990" t="str" cm="1">
        <f t="array" ref="AR40">IF(AQ40="","",IF(SUMPRODUCT((AQ40=$AQ$6:$AQ$3307)*(AH40=$AH$6:$AH$3307)*(AN40=$AN$6:$AN$3307)*(AO40=$AO$6:$AO$3307)*(ROW($AQ$6:$AQ$3307)&lt;&gt;ROW(AQ40))*((R40=0)*($R$6:$R$3307&gt;0)+(R40&gt;0)*($R$6:$R$3307=0)))&gt;0,"SALONES UNIDOS",IF(SUMPRODUCT((AQ40=$AQ$6:$AQ$3307)*(AH40=$AH$6:$AH$3307)*((AN40&lt;$AO$6:$AO$3307)*(AO40&gt;$AN$6:$AN$3307))*(ROW($AQ$6:$AQ$3307)&lt;&gt;ROW(AQ40)))&gt;0,"CRUZADO","Sin cruce")))</f>
        <v>CRUZADO</v>
      </c>
    </row>
    <row r="41" spans="2:44" s="958" customFormat="1" ht="32.25">
      <c r="B41" s="958" t="s">
        <v>1908</v>
      </c>
      <c r="C41" s="965" t="s">
        <v>1081</v>
      </c>
      <c r="D41" s="966" t="s">
        <v>1396</v>
      </c>
      <c r="E41" s="966">
        <v>20261</v>
      </c>
      <c r="F41" s="965" t="s">
        <v>23</v>
      </c>
      <c r="G41" s="965" t="s">
        <v>20</v>
      </c>
      <c r="H41" s="965" t="s">
        <v>57</v>
      </c>
      <c r="I41" s="965">
        <v>2</v>
      </c>
      <c r="J41" s="965" t="s">
        <v>16</v>
      </c>
      <c r="K41" s="967" t="s">
        <v>1648</v>
      </c>
      <c r="L41" s="968" t="s">
        <v>1649</v>
      </c>
      <c r="M41" s="966" t="s">
        <v>1101</v>
      </c>
      <c r="N41" s="966" t="s">
        <v>1086</v>
      </c>
      <c r="O41" s="965" t="s">
        <v>731</v>
      </c>
      <c r="P41" s="529">
        <v>0</v>
      </c>
      <c r="Q41" s="529">
        <v>4</v>
      </c>
      <c r="R41" s="961">
        <v>4</v>
      </c>
      <c r="S41" s="529">
        <v>3</v>
      </c>
      <c r="T41" s="962"/>
      <c r="U41" s="529">
        <v>20</v>
      </c>
      <c r="V41" s="529">
        <f>IF(W41="","",IFERROR(INDEX(Docentes!C:C,MATCH(W41,Docentes!D:D,0)),"NUEVO"))</f>
        <v>45294530</v>
      </c>
      <c r="W41" s="974" t="s">
        <v>380</v>
      </c>
      <c r="X41" s="971" t="s">
        <v>168</v>
      </c>
      <c r="Y41" s="966" t="s">
        <v>1182</v>
      </c>
      <c r="Z41" s="529" t="s">
        <v>1089</v>
      </c>
      <c r="AA41" s="966"/>
      <c r="AB41" s="966"/>
      <c r="AC41" s="966"/>
      <c r="AD41" s="529" t="s">
        <v>1903</v>
      </c>
      <c r="AE41" s="966"/>
      <c r="AF41" s="966" t="s">
        <v>1182</v>
      </c>
      <c r="AG41" s="529" t="str">
        <f t="shared" si="5"/>
        <v>P</v>
      </c>
      <c r="AH41" s="966">
        <v>6</v>
      </c>
      <c r="AI41" s="966">
        <v>9</v>
      </c>
      <c r="AJ41" s="966">
        <v>20</v>
      </c>
      <c r="AK41" s="966">
        <v>12</v>
      </c>
      <c r="AL41" s="966">
        <v>40</v>
      </c>
      <c r="AM41" s="529">
        <f t="shared" si="1"/>
        <v>4</v>
      </c>
      <c r="AN41" s="964">
        <f t="shared" si="2"/>
        <v>0.3888888888888889</v>
      </c>
      <c r="AO41" s="964">
        <f t="shared" si="3"/>
        <v>0.52777777777777779</v>
      </c>
      <c r="AP41" s="529" t="str" cm="1">
        <f t="array" ref="AP41">IF(W41="","",IF(SUMPRODUCT((W41=$W$6:$W$3307)*(AH41=$AH$6:$AH$3307)*(AN41=$AN$6:$AN$3307)*(AO41=$AO$6:$AO$3307)*(ROW($W$6:$W$3307)&lt;&gt;ROW(W41))*((R41=0)*($R$6:$R$3307&gt;0)+(R41&gt;0)*($R$6:$R$3307=0)))&gt;0,"SALONES UNIDOS",IF(SUMPRODUCT((W41=$W$6:$W$3307)*(AH41=$AH$6:$AH$3307)*((AN41&lt;$AO$6:$AO$3307)*(AO41&gt;$AN$6:$AN$3307))*(ROW($W$6:$W$3307)&lt;&gt;ROW(W41)))&gt;0,"CRUZADO","Sin cruce")))</f>
        <v>Sin cruce</v>
      </c>
      <c r="AQ41" s="964" t="str">
        <f t="shared" si="4"/>
        <v>IN2PRINCIPALA</v>
      </c>
      <c r="AR41" s="990" t="str" cm="1">
        <f t="array" ref="AR41">IF(AQ41="","",IF(SUMPRODUCT((AQ41=$AQ$6:$AQ$3307)*(AH41=$AH$6:$AH$3307)*(AN41=$AN$6:$AN$3307)*(AO41=$AO$6:$AO$3307)*(ROW($AQ$6:$AQ$3307)&lt;&gt;ROW(AQ41))*((R41=0)*($R$6:$R$3307&gt;0)+(R41&gt;0)*($R$6:$R$3307=0)))&gt;0,"SALONES UNIDOS",IF(SUMPRODUCT((AQ41=$AQ$6:$AQ$3307)*(AH41=$AH$6:$AH$3307)*((AN41&lt;$AO$6:$AO$3307)*(AO41&gt;$AN$6:$AN$3307))*(ROW($AQ$6:$AQ$3307)&lt;&gt;ROW(AQ41)))&gt;0,"CRUZADO","Sin cruce")))</f>
        <v>CRUZADO</v>
      </c>
    </row>
    <row r="42" spans="2:44" s="958" customFormat="1" ht="32.25">
      <c r="B42" s="958" t="s">
        <v>1908</v>
      </c>
      <c r="C42" s="965" t="s">
        <v>1081</v>
      </c>
      <c r="D42" s="966" t="s">
        <v>1396</v>
      </c>
      <c r="E42" s="966">
        <v>20261</v>
      </c>
      <c r="F42" s="965" t="s">
        <v>23</v>
      </c>
      <c r="G42" s="965" t="s">
        <v>20</v>
      </c>
      <c r="H42" s="965" t="s">
        <v>57</v>
      </c>
      <c r="I42" s="965">
        <v>2</v>
      </c>
      <c r="J42" s="965" t="s">
        <v>16</v>
      </c>
      <c r="K42" s="967" t="s">
        <v>1648</v>
      </c>
      <c r="L42" s="968" t="s">
        <v>1649</v>
      </c>
      <c r="M42" s="966" t="s">
        <v>1101</v>
      </c>
      <c r="N42" s="966" t="s">
        <v>1086</v>
      </c>
      <c r="O42" s="965" t="s">
        <v>731</v>
      </c>
      <c r="P42" s="529">
        <v>0</v>
      </c>
      <c r="Q42" s="529">
        <v>4</v>
      </c>
      <c r="R42" s="961">
        <v>4</v>
      </c>
      <c r="S42" s="529">
        <v>3</v>
      </c>
      <c r="T42" s="962" t="s">
        <v>1283</v>
      </c>
      <c r="U42" s="529">
        <v>20</v>
      </c>
      <c r="V42" s="529">
        <f>IF(W42="","",IFERROR(INDEX(Docentes!C:C,MATCH(W42,Docentes!D:D,0)),"NUEVO"))</f>
        <v>45294530</v>
      </c>
      <c r="W42" s="974" t="s">
        <v>380</v>
      </c>
      <c r="X42" s="971" t="s">
        <v>168</v>
      </c>
      <c r="Y42" s="966" t="s">
        <v>1182</v>
      </c>
      <c r="Z42" s="529" t="s">
        <v>1089</v>
      </c>
      <c r="AA42" s="966" t="s">
        <v>1283</v>
      </c>
      <c r="AB42" s="966" t="s">
        <v>1283</v>
      </c>
      <c r="AC42" s="966" t="s">
        <v>1283</v>
      </c>
      <c r="AD42" s="529" t="s">
        <v>1895</v>
      </c>
      <c r="AE42" s="966" t="s">
        <v>1283</v>
      </c>
      <c r="AF42" s="966" t="s">
        <v>1182</v>
      </c>
      <c r="AG42" s="529" t="str">
        <f t="shared" si="5"/>
        <v>P</v>
      </c>
      <c r="AH42" s="966">
        <v>6</v>
      </c>
      <c r="AI42" s="966">
        <v>12</v>
      </c>
      <c r="AJ42" s="966">
        <v>40</v>
      </c>
      <c r="AK42" s="966">
        <v>16</v>
      </c>
      <c r="AL42" s="966">
        <v>0</v>
      </c>
      <c r="AM42" s="529">
        <f t="shared" si="1"/>
        <v>3.9999999999999987</v>
      </c>
      <c r="AN42" s="964">
        <f t="shared" si="2"/>
        <v>0.52777777777777779</v>
      </c>
      <c r="AO42" s="964">
        <f t="shared" si="3"/>
        <v>0.66666666666666663</v>
      </c>
      <c r="AP42" s="529" t="str" cm="1">
        <f t="array" ref="AP42">IF(W42="","",IF(SUMPRODUCT((W42=$W$6:$W$3307)*(AH42=$AH$6:$AH$3307)*(AN42=$AN$6:$AN$3307)*(AO42=$AO$6:$AO$3307)*(ROW($W$6:$W$3307)&lt;&gt;ROW(W42))*((R42=0)*($R$6:$R$3307&gt;0)+(R42&gt;0)*($R$6:$R$3307=0)))&gt;0,"SALONES UNIDOS",IF(SUMPRODUCT((W42=$W$6:$W$3307)*(AH42=$AH$6:$AH$3307)*((AN42&lt;$AO$6:$AO$3307)*(AO42&gt;$AN$6:$AN$3307))*(ROW($W$6:$W$3307)&lt;&gt;ROW(W42)))&gt;0,"CRUZADO","Sin cruce")))</f>
        <v>Sin cruce</v>
      </c>
      <c r="AQ42" s="964" t="str">
        <f t="shared" si="4"/>
        <v>IN2PRINCIPALA</v>
      </c>
      <c r="AR42" s="990" t="str" cm="1">
        <f t="array" ref="AR42">IF(AQ42="","",IF(SUMPRODUCT((AQ42=$AQ$6:$AQ$3307)*(AH42=$AH$6:$AH$3307)*(AN42=$AN$6:$AN$3307)*(AO42=$AO$6:$AO$3307)*(ROW($AQ$6:$AQ$3307)&lt;&gt;ROW(AQ42))*((R42=0)*($R$6:$R$3307&gt;0)+(R42&gt;0)*($R$6:$R$3307=0)))&gt;0,"SALONES UNIDOS",IF(SUMPRODUCT((AQ42=$AQ$6:$AQ$3307)*(AH42=$AH$6:$AH$3307)*((AN42&lt;$AO$6:$AO$3307)*(AO42&gt;$AN$6:$AN$3307))*(ROW($AQ$6:$AQ$3307)&lt;&gt;ROW(AQ42)))&gt;0,"CRUZADO","Sin cruce")))</f>
        <v>CRUZADO</v>
      </c>
    </row>
    <row r="43" spans="2:44" ht="32.25">
      <c r="B43" t="s">
        <v>1881</v>
      </c>
      <c r="C43" s="12" t="s">
        <v>1081</v>
      </c>
      <c r="D43" s="789" t="s">
        <v>1715</v>
      </c>
      <c r="E43" s="789">
        <v>20261</v>
      </c>
      <c r="F43" s="913" t="s">
        <v>23</v>
      </c>
      <c r="G43" s="913" t="s">
        <v>20</v>
      </c>
      <c r="H43" s="913" t="s">
        <v>82</v>
      </c>
      <c r="I43" s="913">
        <v>1</v>
      </c>
      <c r="J43" s="913" t="s">
        <v>41</v>
      </c>
      <c r="K43" s="913" t="s">
        <v>1720</v>
      </c>
      <c r="L43" s="914" t="s">
        <v>1402</v>
      </c>
      <c r="M43" s="913" t="s">
        <v>1101</v>
      </c>
      <c r="N43" s="913" t="s">
        <v>1086</v>
      </c>
      <c r="O43" s="913" t="s">
        <v>731</v>
      </c>
      <c r="P43" s="913">
        <v>2</v>
      </c>
      <c r="Q43" s="913">
        <v>2</v>
      </c>
      <c r="R43" s="913">
        <v>4</v>
      </c>
      <c r="S43" s="913">
        <v>3</v>
      </c>
      <c r="T43" s="802"/>
      <c r="U43" s="12">
        <v>30</v>
      </c>
      <c r="V43" s="31">
        <f>IF(W43="","",IFERROR(INDEX(Docentes!C:C,MATCH(W43,Docentes!D:D,0)),"NUEVO"))</f>
        <v>18071852</v>
      </c>
      <c r="W43" s="693" t="s">
        <v>1003</v>
      </c>
      <c r="X43" s="265" t="s">
        <v>168</v>
      </c>
      <c r="Y43" s="12" t="s">
        <v>1182</v>
      </c>
      <c r="Z43" s="789" t="s">
        <v>1089</v>
      </c>
      <c r="AA43" s="789" t="s">
        <v>26</v>
      </c>
      <c r="AB43" s="789" t="s">
        <v>1505</v>
      </c>
      <c r="AC43" s="789"/>
      <c r="AD43" s="789"/>
      <c r="AE43" s="789"/>
      <c r="AF43" s="789" t="s">
        <v>1182</v>
      </c>
      <c r="AG43" s="31" t="str">
        <f t="shared" si="5"/>
        <v>TP</v>
      </c>
      <c r="AH43" s="953">
        <v>4</v>
      </c>
      <c r="AI43" s="953">
        <v>12</v>
      </c>
      <c r="AJ43" s="953">
        <v>40</v>
      </c>
      <c r="AK43" s="953">
        <v>16</v>
      </c>
      <c r="AL43" s="953">
        <v>0</v>
      </c>
      <c r="AM43" s="31">
        <f t="shared" si="1"/>
        <v>3.9999999999999987</v>
      </c>
      <c r="AN43" s="792">
        <f t="shared" si="2"/>
        <v>0.52777777777777779</v>
      </c>
      <c r="AO43" s="792">
        <f t="shared" si="3"/>
        <v>0.66666666666666663</v>
      </c>
      <c r="AP43" s="31" t="str" cm="1">
        <f t="array" ref="AP43">IF(W43="","",IF(SUMPRODUCT((W43=$W$6:$W$3307)*(AH43=$AH$6:$AH$3307)*(AN43=$AN$6:$AN$3307)*(AO43=$AO$6:$AO$3307)*(ROW($W$6:$W$3307)&lt;&gt;ROW(W43))*((R43=0)*($R$6:$R$3307&gt;0)+(R43&gt;0)*($R$6:$R$3307=0)))&gt;0,"SALONES UNIDOS",IF(SUMPRODUCT((W43=$W$6:$W$3307)*(AH43=$AH$6:$AH$3307)*((AN43&lt;$AO$6:$AO$3307)*(AO43&gt;$AN$6:$AN$3307))*(ROW($W$6:$W$3307)&lt;&gt;ROW(W43)))&gt;0,"CRUZADO","Sin cruce")))</f>
        <v>CRUZADO</v>
      </c>
      <c r="AQ43" s="792" t="str">
        <f t="shared" si="4"/>
        <v>IS1PRINCIPALD</v>
      </c>
      <c r="AR43" s="792" t="str" cm="1">
        <f t="array" ref="AR43">IF(AQ43="","",IF(SUMPRODUCT((AQ43=$AQ$6:$AQ$3307)*(AH43=$AH$6:$AH$3307)*(AN43=$AN$6:$AN$3307)*(AO43=$AO$6:$AO$3307)*(ROW($AQ$6:$AQ$3307)&lt;&gt;ROW(AQ43))*((R43=0)*($R$6:$R$3307&gt;0)+(R43&gt;0)*($R$6:$R$3307=0)))&gt;0,"SALONES UNIDOS",IF(SUMPRODUCT((AQ43=$AQ$6:$AQ$3307)*(AH43=$AH$6:$AH$3307)*((AN43&lt;$AO$6:$AO$3307)*(AO43&gt;$AN$6:$AN$3307))*(ROW($AQ$6:$AQ$3307)&lt;&gt;ROW(AQ43)))&gt;0,"CRUZADO","Sin cruce")))</f>
        <v>CRUZADO</v>
      </c>
    </row>
    <row r="44" spans="2:44" s="958" customFormat="1" ht="32.25">
      <c r="B44" s="958" t="s">
        <v>1886</v>
      </c>
      <c r="C44" s="965" t="s">
        <v>1081</v>
      </c>
      <c r="D44" s="966" t="s">
        <v>1715</v>
      </c>
      <c r="E44" s="966">
        <v>20261</v>
      </c>
      <c r="F44" s="991" t="s">
        <v>23</v>
      </c>
      <c r="G44" s="991" t="s">
        <v>20</v>
      </c>
      <c r="H44" s="991" t="s">
        <v>82</v>
      </c>
      <c r="I44" s="991">
        <v>1</v>
      </c>
      <c r="J44" s="991" t="s">
        <v>41</v>
      </c>
      <c r="K44" s="991" t="s">
        <v>1720</v>
      </c>
      <c r="L44" s="992" t="s">
        <v>1402</v>
      </c>
      <c r="M44" s="991" t="s">
        <v>1101</v>
      </c>
      <c r="N44" s="991" t="s">
        <v>1086</v>
      </c>
      <c r="O44" s="991" t="s">
        <v>731</v>
      </c>
      <c r="P44" s="991">
        <v>2</v>
      </c>
      <c r="Q44" s="991">
        <v>2</v>
      </c>
      <c r="R44" s="991">
        <v>4</v>
      </c>
      <c r="S44" s="991">
        <v>3</v>
      </c>
      <c r="T44" s="975"/>
      <c r="U44" s="965">
        <v>30</v>
      </c>
      <c r="V44" s="529">
        <f>IF(W44="","",IFERROR(INDEX(Docentes!C:C,MATCH(W44,Docentes!D:D,0)),"NUEVO"))</f>
        <v>18071852</v>
      </c>
      <c r="W44" s="974" t="s">
        <v>1003</v>
      </c>
      <c r="X44" s="971" t="s">
        <v>168</v>
      </c>
      <c r="Y44" s="965" t="s">
        <v>1182</v>
      </c>
      <c r="Z44" s="966" t="s">
        <v>1089</v>
      </c>
      <c r="AA44" s="966" t="s">
        <v>26</v>
      </c>
      <c r="AB44" s="966" t="s">
        <v>1505</v>
      </c>
      <c r="AC44" s="966"/>
      <c r="AD44" s="966"/>
      <c r="AE44" s="966"/>
      <c r="AF44" s="966" t="s">
        <v>1182</v>
      </c>
      <c r="AG44" s="529" t="str">
        <f t="shared" si="5"/>
        <v>TP</v>
      </c>
      <c r="AH44" s="966">
        <v>4</v>
      </c>
      <c r="AI44" s="966">
        <v>11</v>
      </c>
      <c r="AJ44" s="966">
        <v>50</v>
      </c>
      <c r="AK44" s="966">
        <v>15</v>
      </c>
      <c r="AL44" s="966">
        <v>10</v>
      </c>
      <c r="AM44" s="529">
        <f t="shared" si="1"/>
        <v>4</v>
      </c>
      <c r="AN44" s="964">
        <f t="shared" si="2"/>
        <v>0.49305555555555552</v>
      </c>
      <c r="AO44" s="964">
        <f t="shared" si="3"/>
        <v>0.63194444444444442</v>
      </c>
      <c r="AP44" s="529" t="str" cm="1">
        <f t="array" ref="AP44">IF(W44="","",IF(SUMPRODUCT((W44=$W$6:$W$3307)*(AH44=$AH$6:$AH$3307)*(AN44=$AN$6:$AN$3307)*(AO44=$AO$6:$AO$3307)*(ROW($W$6:$W$3307)&lt;&gt;ROW(W44))*((R44=0)*($R$6:$R$3307&gt;0)+(R44&gt;0)*($R$6:$R$3307=0)))&gt;0,"SALONES UNIDOS",IF(SUMPRODUCT((W44=$W$6:$W$3307)*(AH44=$AH$6:$AH$3307)*((AN44&lt;$AO$6:$AO$3307)*(AO44&gt;$AN$6:$AN$3307))*(ROW($W$6:$W$3307)&lt;&gt;ROW(W44)))&gt;0,"CRUZADO","Sin cruce")))</f>
        <v>CRUZADO</v>
      </c>
      <c r="AQ44" s="964" t="str">
        <f t="shared" si="4"/>
        <v>IS1PRINCIPALD</v>
      </c>
      <c r="AR44" s="964" t="str" cm="1">
        <f t="array" ref="AR44">IF(AQ44="","",IF(SUMPRODUCT((AQ44=$AQ$6:$AQ$3307)*(AH44=$AH$6:$AH$3307)*(AN44=$AN$6:$AN$3307)*(AO44=$AO$6:$AO$3307)*(ROW($AQ$6:$AQ$3307)&lt;&gt;ROW(AQ44))*((R44=0)*($R$6:$R$3307&gt;0)+(R44&gt;0)*($R$6:$R$3307=0)))&gt;0,"SALONES UNIDOS",IF(SUMPRODUCT((AQ44=$AQ$6:$AQ$3307)*(AH44=$AH$6:$AH$3307)*((AN44&lt;$AO$6:$AO$3307)*(AO44&gt;$AN$6:$AN$3307))*(ROW($AQ$6:$AQ$3307)&lt;&gt;ROW(AQ44)))&gt;0,"CRUZADO","Sin cruce")))</f>
        <v>CRUZADO</v>
      </c>
    </row>
    <row r="45" spans="2:44" ht="32.25">
      <c r="B45" t="s">
        <v>1881</v>
      </c>
      <c r="C45" s="12" t="s">
        <v>1081</v>
      </c>
      <c r="D45" s="789" t="s">
        <v>1396</v>
      </c>
      <c r="E45" s="789">
        <v>20261</v>
      </c>
      <c r="F45" s="789" t="s">
        <v>23</v>
      </c>
      <c r="G45" s="12" t="s">
        <v>20</v>
      </c>
      <c r="H45" s="789" t="s">
        <v>57</v>
      </c>
      <c r="I45" s="789">
        <v>1</v>
      </c>
      <c r="J45" s="789" t="s">
        <v>26</v>
      </c>
      <c r="K45" s="789" t="s">
        <v>1400</v>
      </c>
      <c r="L45" s="491" t="s">
        <v>1188</v>
      </c>
      <c r="M45" s="789" t="s">
        <v>1127</v>
      </c>
      <c r="N45" s="789" t="s">
        <v>1086</v>
      </c>
      <c r="O45" s="789" t="s">
        <v>731</v>
      </c>
      <c r="P45" s="789">
        <v>4</v>
      </c>
      <c r="Q45" s="789">
        <v>0</v>
      </c>
      <c r="R45" s="815">
        <v>4</v>
      </c>
      <c r="S45" s="789">
        <v>4</v>
      </c>
      <c r="T45" s="1" t="s">
        <v>1283</v>
      </c>
      <c r="U45" s="31">
        <v>40</v>
      </c>
      <c r="V45" s="31">
        <f>IF(W45="","",IFERROR(INDEX(Docentes!C:C,MATCH(W45,Docentes!D:D,0)),"NUEVO"))</f>
        <v>80063288</v>
      </c>
      <c r="W45" s="916" t="s">
        <v>533</v>
      </c>
      <c r="X45" s="265" t="s">
        <v>1332</v>
      </c>
      <c r="Y45" s="31" t="s">
        <v>1182</v>
      </c>
      <c r="Z45" s="789" t="s">
        <v>1089</v>
      </c>
      <c r="AA45" s="789" t="s">
        <v>41</v>
      </c>
      <c r="AB45" s="789" t="s">
        <v>1639</v>
      </c>
      <c r="AC45" s="789" t="s">
        <v>1283</v>
      </c>
      <c r="AD45" s="31" t="s">
        <v>1283</v>
      </c>
      <c r="AE45" s="789" t="s">
        <v>1283</v>
      </c>
      <c r="AF45" s="789" t="s">
        <v>1182</v>
      </c>
      <c r="AG45" s="31" t="str">
        <f t="shared" si="5"/>
        <v>T</v>
      </c>
      <c r="AH45" s="789">
        <v>1</v>
      </c>
      <c r="AI45" s="789">
        <v>11</v>
      </c>
      <c r="AJ45" s="789">
        <v>50</v>
      </c>
      <c r="AK45" s="789">
        <v>15</v>
      </c>
      <c r="AL45" s="789">
        <v>10</v>
      </c>
      <c r="AM45" s="31">
        <f t="shared" si="1"/>
        <v>4</v>
      </c>
      <c r="AN45" s="792">
        <f t="shared" si="2"/>
        <v>0.49305555555555552</v>
      </c>
      <c r="AO45" s="792">
        <f t="shared" si="3"/>
        <v>0.63194444444444442</v>
      </c>
      <c r="AP45" s="31" t="str" cm="1">
        <f t="array" ref="AP45">IF(W45="","",IF(SUMPRODUCT((W45=$W$6:$W$3307)*(AH45=$AH$6:$AH$3307)*(AN45=$AN$6:$AN$3307)*(AO45=$AO$6:$AO$3307)*(ROW($W$6:$W$3307)&lt;&gt;ROW(W45))*((R45=0)*($R$6:$R$3307&gt;0)+(R45&gt;0)*($R$6:$R$3307=0)))&gt;0,"SALONES UNIDOS",IF(SUMPRODUCT((W45=$W$6:$W$3307)*(AH45=$AH$6:$AH$3307)*((AN45&lt;$AO$6:$AO$3307)*(AO45&gt;$AN$6:$AN$3307))*(ROW($W$6:$W$3307)&lt;&gt;ROW(W45)))&gt;0,"CRUZADO","Sin cruce")))</f>
        <v>CRUZADO</v>
      </c>
      <c r="AQ45" s="792" t="str">
        <f t="shared" si="4"/>
        <v>IN1PRINCIPALB</v>
      </c>
      <c r="AR45" s="792" t="str" cm="1">
        <f t="array" ref="AR45">IF(AQ45="","",IF(SUMPRODUCT((AQ45=$AQ$6:$AQ$3307)*(AH45=$AH$6:$AH$3307)*(AN45=$AN$6:$AN$3307)*(AO45=$AO$6:$AO$3307)*(ROW($AQ$6:$AQ$3307)&lt;&gt;ROW(AQ45))*((R45=0)*($R$6:$R$3307&gt;0)+(R45&gt;0)*($R$6:$R$3307=0)))&gt;0,"SALONES UNIDOS",IF(SUMPRODUCT((AQ45=$AQ$6:$AQ$3307)*(AH45=$AH$6:$AH$3307)*((AN45&lt;$AO$6:$AO$3307)*(AO45&gt;$AN$6:$AN$3307))*(ROW($AQ$6:$AQ$3307)&lt;&gt;ROW(AQ45)))&gt;0,"CRUZADO","Sin cruce")))</f>
        <v>CRUZADO</v>
      </c>
    </row>
    <row r="46" spans="2:44" s="958" customFormat="1" ht="32.25">
      <c r="B46" s="958" t="s">
        <v>1886</v>
      </c>
      <c r="C46" s="965" t="s">
        <v>1081</v>
      </c>
      <c r="D46" s="966" t="s">
        <v>1396</v>
      </c>
      <c r="E46" s="966">
        <v>20261</v>
      </c>
      <c r="F46" s="966" t="s">
        <v>23</v>
      </c>
      <c r="G46" s="965" t="s">
        <v>20</v>
      </c>
      <c r="H46" s="966" t="s">
        <v>57</v>
      </c>
      <c r="I46" s="966">
        <v>1</v>
      </c>
      <c r="J46" s="966" t="s">
        <v>26</v>
      </c>
      <c r="K46" s="966" t="s">
        <v>1400</v>
      </c>
      <c r="L46" s="968" t="s">
        <v>1188</v>
      </c>
      <c r="M46" s="966" t="s">
        <v>1127</v>
      </c>
      <c r="N46" s="966" t="s">
        <v>1086</v>
      </c>
      <c r="O46" s="966" t="s">
        <v>731</v>
      </c>
      <c r="P46" s="966">
        <v>4</v>
      </c>
      <c r="Q46" s="966">
        <v>0</v>
      </c>
      <c r="R46" s="969">
        <v>4</v>
      </c>
      <c r="S46" s="966">
        <v>4</v>
      </c>
      <c r="T46" s="978" t="s">
        <v>1283</v>
      </c>
      <c r="U46" s="529">
        <v>40</v>
      </c>
      <c r="V46" s="529">
        <f>IF(W46="","",IFERROR(INDEX(Docentes!C:C,MATCH(W46,Docentes!D:D,0)),"NUEVO"))</f>
        <v>80063288</v>
      </c>
      <c r="W46" s="979" t="s">
        <v>533</v>
      </c>
      <c r="X46" s="971" t="s">
        <v>1332</v>
      </c>
      <c r="Y46" s="529" t="s">
        <v>1182</v>
      </c>
      <c r="Z46" s="966" t="s">
        <v>1089</v>
      </c>
      <c r="AA46" s="966" t="s">
        <v>41</v>
      </c>
      <c r="AB46" s="966" t="s">
        <v>1639</v>
      </c>
      <c r="AC46" s="966" t="s">
        <v>1283</v>
      </c>
      <c r="AD46" s="529" t="s">
        <v>1283</v>
      </c>
      <c r="AE46" s="966" t="s">
        <v>1283</v>
      </c>
      <c r="AF46" s="966" t="s">
        <v>1182</v>
      </c>
      <c r="AG46" s="529" t="str">
        <f t="shared" ref="AG46:AG86" si="6">IF(AND(P46&gt;0,Q46&gt;0),"TP",IF(AND(P46&gt;0,Q46=0),"T","P"))</f>
        <v>T</v>
      </c>
      <c r="AH46" s="966">
        <v>1</v>
      </c>
      <c r="AI46" s="966">
        <v>11</v>
      </c>
      <c r="AJ46" s="966">
        <v>0</v>
      </c>
      <c r="AK46" s="966">
        <v>14</v>
      </c>
      <c r="AL46" s="966">
        <v>20</v>
      </c>
      <c r="AM46" s="529">
        <f t="shared" ref="AM46:AM86" si="7">IF(R46=0,0,IF(AI46="",R46,IF(X46="HIBRIDO VIRTUAL",0,((((AK46/24)+(AL46/1440))-((AI46/24)+(AJ46/1440)))*1440/50))))</f>
        <v>4</v>
      </c>
      <c r="AN46" s="964">
        <f t="shared" ref="AN46:AN86" si="8">AI46/24+AJ46/1440</f>
        <v>0.45833333333333331</v>
      </c>
      <c r="AO46" s="964">
        <f t="shared" ref="AO46:AO86" si="9">AK46/24+AL46/1440</f>
        <v>0.59722222222222221</v>
      </c>
      <c r="AP46" s="529" t="str" cm="1">
        <f t="array" ref="AP46">IF(W46="","",IF(SUMPRODUCT((W46=$W$6:$W$3308)*(AH46=$AH$6:$AH$3308)*(AN46=$AN$6:$AN$3308)*(AO46=$AO$6:$AO$3308)*(ROW($W$6:$W$3308)&lt;&gt;ROW(W46))*((R46=0)*($R$6:$R$3308&gt;0)+(R46&gt;0)*($R$6:$R$3308=0)))&gt;0,"SALONES UNIDOS",IF(SUMPRODUCT((W46=$W$6:$W$3308)*(AH46=$AH$6:$AH$3308)*((AN46&lt;$AO$6:$AO$3308)*(AO46&gt;$AN$6:$AN$3308))*(ROW($W$6:$W$3308)&lt;&gt;ROW(W46)))&gt;0,"CRUZADO","Sin cruce")))</f>
        <v>CRUZADO</v>
      </c>
      <c r="AQ46" s="964" t="str">
        <f t="shared" ref="AQ46:AQ86" si="10">TRIM(CONCATENATE(H46,I46,F46,J46))</f>
        <v>IN1PRINCIPALB</v>
      </c>
      <c r="AR46" s="964" t="str" cm="1">
        <f t="array" ref="AR46">IF(AQ46="","",IF(SUMPRODUCT((AQ46=$AQ$6:$AQ$3308)*(AH46=$AH$6:$AH$3308)*(AN46=$AN$6:$AN$3308)*(AO46=$AO$6:$AO$3308)*(ROW($AQ$6:$AQ$3308)&lt;&gt;ROW(AQ46))*((R46=0)*($R$6:$R$3308&gt;0)+(R46&gt;0)*($R$6:$R$3308=0)))&gt;0,"SALONES UNIDOS",IF(SUMPRODUCT((AQ46=$AQ$6:$AQ$3308)*(AH46=$AH$6:$AH$3308)*((AN46&lt;$AO$6:$AO$3308)*(AO46&gt;$AN$6:$AN$3308))*(ROW($AQ$6:$AQ$3308)&lt;&gt;ROW(AQ46)))&gt;0,"CRUZADO","Sin cruce")))</f>
        <v>CRUZADO</v>
      </c>
    </row>
    <row r="47" spans="2:44" ht="32.25">
      <c r="B47" t="s">
        <v>1881</v>
      </c>
      <c r="C47" s="12" t="s">
        <v>1081</v>
      </c>
      <c r="D47" s="789" t="s">
        <v>1396</v>
      </c>
      <c r="E47" s="789">
        <v>20261</v>
      </c>
      <c r="F47" s="789" t="s">
        <v>23</v>
      </c>
      <c r="G47" s="12" t="s">
        <v>20</v>
      </c>
      <c r="H47" s="789" t="s">
        <v>57</v>
      </c>
      <c r="I47" s="789">
        <v>1</v>
      </c>
      <c r="J47" s="789" t="s">
        <v>26</v>
      </c>
      <c r="K47" s="789" t="s">
        <v>1397</v>
      </c>
      <c r="L47" s="491" t="s">
        <v>1398</v>
      </c>
      <c r="M47" s="789" t="s">
        <v>1127</v>
      </c>
      <c r="N47" s="789" t="s">
        <v>1086</v>
      </c>
      <c r="O47" s="789" t="s">
        <v>731</v>
      </c>
      <c r="P47" s="789">
        <v>3</v>
      </c>
      <c r="Q47" s="789">
        <v>2</v>
      </c>
      <c r="R47" s="815">
        <v>5</v>
      </c>
      <c r="S47" s="789">
        <v>4</v>
      </c>
      <c r="T47" s="1" t="s">
        <v>1283</v>
      </c>
      <c r="U47" s="31">
        <v>38</v>
      </c>
      <c r="V47" s="31">
        <f>IF(W47="","",IFERROR(INDEX(Docentes!C:C,MATCH(W47,Docentes!D:D,0)),"NUEVO"))</f>
        <v>21783999</v>
      </c>
      <c r="W47" s="9" t="s">
        <v>180</v>
      </c>
      <c r="X47" s="265" t="s">
        <v>1332</v>
      </c>
      <c r="Y47" s="31" t="s">
        <v>1182</v>
      </c>
      <c r="Z47" s="789" t="s">
        <v>1089</v>
      </c>
      <c r="AA47" s="789" t="s">
        <v>16</v>
      </c>
      <c r="AB47" s="789" t="s">
        <v>1582</v>
      </c>
      <c r="AC47" s="789" t="s">
        <v>1283</v>
      </c>
      <c r="AD47" s="31" t="s">
        <v>1283</v>
      </c>
      <c r="AE47" s="789" t="s">
        <v>1283</v>
      </c>
      <c r="AF47" s="789" t="s">
        <v>1182</v>
      </c>
      <c r="AG47" s="31" t="str">
        <f t="shared" si="6"/>
        <v>TP</v>
      </c>
      <c r="AH47" s="789">
        <v>1</v>
      </c>
      <c r="AI47" s="789">
        <v>7</v>
      </c>
      <c r="AJ47" s="789">
        <v>40</v>
      </c>
      <c r="AK47" s="789">
        <v>11</v>
      </c>
      <c r="AL47" s="789">
        <v>50</v>
      </c>
      <c r="AM47" s="31">
        <f t="shared" si="7"/>
        <v>4.9999999999999982</v>
      </c>
      <c r="AN47" s="792">
        <f t="shared" si="8"/>
        <v>0.31944444444444448</v>
      </c>
      <c r="AO47" s="792">
        <f t="shared" si="9"/>
        <v>0.49305555555555552</v>
      </c>
      <c r="AP47" s="31" t="str" cm="1">
        <f t="array" ref="AP47">IF(W47="","",IF(SUMPRODUCT((W47=$W$6:$W$3309)*(AH47=$AH$6:$AH$3309)*(AN47=$AN$6:$AN$3309)*(AO47=$AO$6:$AO$3309)*(ROW($W$6:$W$3309)&lt;&gt;ROW(W47))*((R47=0)*($R$6:$R$3309&gt;0)+(R47&gt;0)*($R$6:$R$3309=0)))&gt;0,"SALONES UNIDOS",IF(SUMPRODUCT((W47=$W$6:$W$3309)*(AH47=$AH$6:$AH$3309)*((AN47&lt;$AO$6:$AO$3309)*(AO47&gt;$AN$6:$AN$3309))*(ROW($W$6:$W$3309)&lt;&gt;ROW(W47)))&gt;0,"CRUZADO","Sin cruce")))</f>
        <v>CRUZADO</v>
      </c>
      <c r="AQ47" s="792" t="str">
        <f t="shared" si="10"/>
        <v>IN1PRINCIPALB</v>
      </c>
      <c r="AR47" s="792" t="str" cm="1">
        <f t="array" ref="AR47">IF(AQ47="","",IF(SUMPRODUCT((AQ47=$AQ$6:$AQ$3309)*(AH47=$AH$6:$AH$3309)*(AN47=$AN$6:$AN$3309)*(AO47=$AO$6:$AO$3309)*(ROW($AQ$6:$AQ$3309)&lt;&gt;ROW(AQ47))*((R47=0)*($R$6:$R$3309&gt;0)+(R47&gt;0)*($R$6:$R$3309=0)))&gt;0,"SALONES UNIDOS",IF(SUMPRODUCT((AQ47=$AQ$6:$AQ$3309)*(AH47=$AH$6:$AH$3309)*((AN47&lt;$AO$6:$AO$3309)*(AO47&gt;$AN$6:$AN$3309))*(ROW($AQ$6:$AQ$3309)&lt;&gt;ROW(AQ47)))&gt;0,"CRUZADO","Sin cruce")))</f>
        <v>CRUZADO</v>
      </c>
    </row>
    <row r="48" spans="2:44" s="958" customFormat="1" ht="32.25">
      <c r="B48" s="958" t="s">
        <v>1886</v>
      </c>
      <c r="C48" s="965" t="s">
        <v>1081</v>
      </c>
      <c r="D48" s="966" t="s">
        <v>1396</v>
      </c>
      <c r="E48" s="966">
        <v>20261</v>
      </c>
      <c r="F48" s="966" t="s">
        <v>23</v>
      </c>
      <c r="G48" s="965" t="s">
        <v>20</v>
      </c>
      <c r="H48" s="966" t="s">
        <v>57</v>
      </c>
      <c r="I48" s="966">
        <v>1</v>
      </c>
      <c r="J48" s="966" t="s">
        <v>26</v>
      </c>
      <c r="K48" s="966" t="s">
        <v>1397</v>
      </c>
      <c r="L48" s="968" t="s">
        <v>1398</v>
      </c>
      <c r="M48" s="966" t="s">
        <v>1127</v>
      </c>
      <c r="N48" s="966" t="s">
        <v>1086</v>
      </c>
      <c r="O48" s="966" t="s">
        <v>731</v>
      </c>
      <c r="P48" s="966">
        <v>3</v>
      </c>
      <c r="Q48" s="966">
        <v>0</v>
      </c>
      <c r="R48" s="969">
        <v>3</v>
      </c>
      <c r="S48" s="966">
        <v>4</v>
      </c>
      <c r="T48" s="978" t="s">
        <v>1283</v>
      </c>
      <c r="U48" s="529">
        <v>38</v>
      </c>
      <c r="V48" s="529">
        <f>IF(W48="","",IFERROR(INDEX(Docentes!C:C,MATCH(W48,Docentes!D:D,0)),"NUEVO"))</f>
        <v>21783999</v>
      </c>
      <c r="W48" s="977" t="s">
        <v>180</v>
      </c>
      <c r="X48" s="971" t="s">
        <v>1332</v>
      </c>
      <c r="Y48" s="529" t="s">
        <v>1182</v>
      </c>
      <c r="Z48" s="966" t="s">
        <v>1089</v>
      </c>
      <c r="AA48" s="966" t="s">
        <v>16</v>
      </c>
      <c r="AB48" s="966" t="s">
        <v>1582</v>
      </c>
      <c r="AC48" s="966" t="s">
        <v>1283</v>
      </c>
      <c r="AD48" s="529" t="s">
        <v>1283</v>
      </c>
      <c r="AE48" s="966" t="s">
        <v>1283</v>
      </c>
      <c r="AF48" s="966" t="s">
        <v>1182</v>
      </c>
      <c r="AG48" s="529" t="str">
        <f t="shared" si="6"/>
        <v>T</v>
      </c>
      <c r="AH48" s="966">
        <v>1</v>
      </c>
      <c r="AI48" s="966">
        <v>8</v>
      </c>
      <c r="AJ48" s="966">
        <v>30</v>
      </c>
      <c r="AK48" s="966">
        <v>11</v>
      </c>
      <c r="AL48" s="966">
        <v>0</v>
      </c>
      <c r="AM48" s="529">
        <f t="shared" si="7"/>
        <v>3.0000000000000004</v>
      </c>
      <c r="AN48" s="964">
        <f t="shared" si="8"/>
        <v>0.35416666666666663</v>
      </c>
      <c r="AO48" s="964">
        <f t="shared" si="9"/>
        <v>0.45833333333333331</v>
      </c>
      <c r="AP48" s="529" t="str" cm="1">
        <f t="array" ref="AP48">IF(W48="","",IF(SUMPRODUCT((W48=$W$6:$W$3309)*(AH48=$AH$6:$AH$3309)*(AN48=$AN$6:$AN$3309)*(AO48=$AO$6:$AO$3309)*(ROW($W$6:$W$3309)&lt;&gt;ROW(W48))*((R48=0)*($R$6:$R$3309&gt;0)+(R48&gt;0)*($R$6:$R$3309=0)))&gt;0,"SALONES UNIDOS",IF(SUMPRODUCT((W48=$W$6:$W$3309)*(AH48=$AH$6:$AH$3309)*((AN48&lt;$AO$6:$AO$3309)*(AO48&gt;$AN$6:$AN$3309))*(ROW($W$6:$W$3309)&lt;&gt;ROW(W48)))&gt;0,"CRUZADO","Sin cruce")))</f>
        <v>CRUZADO</v>
      </c>
      <c r="AQ48" s="964" t="str">
        <f t="shared" si="10"/>
        <v>IN1PRINCIPALB</v>
      </c>
      <c r="AR48" s="964" t="str" cm="1">
        <f t="array" ref="AR48">IF(AQ48="","",IF(SUMPRODUCT((AQ48=$AQ$6:$AQ$3309)*(AH48=$AH$6:$AH$3309)*(AN48=$AN$6:$AN$3309)*(AO48=$AO$6:$AO$3309)*(ROW($AQ$6:$AQ$3309)&lt;&gt;ROW(AQ48))*((R48=0)*($R$6:$R$3309&gt;0)+(R48&gt;0)*($R$6:$R$3309=0)))&gt;0,"SALONES UNIDOS",IF(SUMPRODUCT((AQ48=$AQ$6:$AQ$3309)*(AH48=$AH$6:$AH$3309)*((AN48&lt;$AO$6:$AO$3309)*(AO48&gt;$AN$6:$AN$3309))*(ROW($AQ$6:$AQ$3309)&lt;&gt;ROW(AQ48)))&gt;0,"CRUZADO","Sin cruce")))</f>
        <v>CRUZADO</v>
      </c>
    </row>
    <row r="49" spans="2:44" s="958" customFormat="1" ht="32.25">
      <c r="B49" s="958" t="s">
        <v>1886</v>
      </c>
      <c r="C49" s="965" t="s">
        <v>1081</v>
      </c>
      <c r="D49" s="966" t="s">
        <v>1396</v>
      </c>
      <c r="E49" s="966">
        <v>20261</v>
      </c>
      <c r="F49" s="966" t="s">
        <v>23</v>
      </c>
      <c r="G49" s="965" t="s">
        <v>20</v>
      </c>
      <c r="H49" s="966" t="s">
        <v>57</v>
      </c>
      <c r="I49" s="966">
        <v>1</v>
      </c>
      <c r="J49" s="966" t="s">
        <v>26</v>
      </c>
      <c r="K49" s="966" t="s">
        <v>1397</v>
      </c>
      <c r="L49" s="968" t="s">
        <v>1398</v>
      </c>
      <c r="M49" s="966" t="s">
        <v>1127</v>
      </c>
      <c r="N49" s="966" t="s">
        <v>1086</v>
      </c>
      <c r="O49" s="966" t="s">
        <v>731</v>
      </c>
      <c r="P49" s="966">
        <v>0</v>
      </c>
      <c r="Q49" s="966">
        <v>2</v>
      </c>
      <c r="R49" s="969">
        <v>2</v>
      </c>
      <c r="S49" s="966">
        <v>4</v>
      </c>
      <c r="T49" s="978" t="s">
        <v>1283</v>
      </c>
      <c r="U49" s="529">
        <v>38</v>
      </c>
      <c r="V49" s="529">
        <f>IF(W49="","",IFERROR(INDEX(Docentes!C:C,MATCH(W49,Docentes!D:D,0)),"NUEVO"))</f>
        <v>21783999</v>
      </c>
      <c r="W49" s="977" t="s">
        <v>180</v>
      </c>
      <c r="X49" s="971" t="s">
        <v>1332</v>
      </c>
      <c r="Y49" s="529" t="s">
        <v>1182</v>
      </c>
      <c r="Z49" s="966" t="s">
        <v>1089</v>
      </c>
      <c r="AA49" s="966" t="s">
        <v>16</v>
      </c>
      <c r="AB49" s="966" t="s">
        <v>1582</v>
      </c>
      <c r="AC49" s="966" t="s">
        <v>1283</v>
      </c>
      <c r="AD49" s="529" t="s">
        <v>1283</v>
      </c>
      <c r="AE49" s="966" t="s">
        <v>1283</v>
      </c>
      <c r="AF49" s="966" t="s">
        <v>1182</v>
      </c>
      <c r="AG49" s="529" t="str">
        <f t="shared" si="6"/>
        <v>P</v>
      </c>
      <c r="AH49" s="966">
        <v>3</v>
      </c>
      <c r="AI49" s="966">
        <v>11</v>
      </c>
      <c r="AJ49" s="966">
        <v>50</v>
      </c>
      <c r="AK49" s="966">
        <v>13</v>
      </c>
      <c r="AL49" s="966">
        <v>30</v>
      </c>
      <c r="AM49" s="529">
        <f t="shared" si="7"/>
        <v>2.0000000000000009</v>
      </c>
      <c r="AN49" s="964">
        <f t="shared" si="8"/>
        <v>0.49305555555555552</v>
      </c>
      <c r="AO49" s="964">
        <f t="shared" si="9"/>
        <v>0.5625</v>
      </c>
      <c r="AP49" s="529" t="str" cm="1">
        <f t="array" ref="AP49">IF(W49="","",IF(SUMPRODUCT((W49=$W$6:$W$3309)*(AH49=$AH$6:$AH$3309)*(AN49=$AN$6:$AN$3309)*(AO49=$AO$6:$AO$3309)*(ROW($W$6:$W$3309)&lt;&gt;ROW(W49))*((R49=0)*($R$6:$R$3309&gt;0)+(R49&gt;0)*($R$6:$R$3309=0)))&gt;0,"SALONES UNIDOS",IF(SUMPRODUCT((W49=$W$6:$W$3309)*(AH49=$AH$6:$AH$3309)*((AN49&lt;$AO$6:$AO$3309)*(AO49&gt;$AN$6:$AN$3309))*(ROW($W$6:$W$3309)&lt;&gt;ROW(W49)))&gt;0,"CRUZADO","Sin cruce")))</f>
        <v>Sin cruce</v>
      </c>
      <c r="AQ49" s="964" t="str">
        <f t="shared" si="10"/>
        <v>IN1PRINCIPALB</v>
      </c>
      <c r="AR49" s="964" t="str" cm="1">
        <f t="array" ref="AR49">IF(AQ49="","",IF(SUMPRODUCT((AQ49=$AQ$6:$AQ$3309)*(AH49=$AH$6:$AH$3309)*(AN49=$AN$6:$AN$3309)*(AO49=$AO$6:$AO$3309)*(ROW($AQ$6:$AQ$3309)&lt;&gt;ROW(AQ49))*((R49=0)*($R$6:$R$3309&gt;0)+(R49&gt;0)*($R$6:$R$3309=0)))&gt;0,"SALONES UNIDOS",IF(SUMPRODUCT((AQ49=$AQ$6:$AQ$3309)*(AH49=$AH$6:$AH$3309)*((AN49&lt;$AO$6:$AO$3309)*(AO49&gt;$AN$6:$AN$3309))*(ROW($AQ$6:$AQ$3309)&lt;&gt;ROW(AQ49)))&gt;0,"CRUZADO","Sin cruce")))</f>
        <v>Sin cruce</v>
      </c>
    </row>
    <row r="50" spans="2:44" ht="32.25">
      <c r="B50" t="s">
        <v>1881</v>
      </c>
      <c r="C50" s="12" t="s">
        <v>1081</v>
      </c>
      <c r="D50" s="789" t="s">
        <v>1396</v>
      </c>
      <c r="E50" s="789">
        <v>20261</v>
      </c>
      <c r="F50" s="789" t="s">
        <v>23</v>
      </c>
      <c r="G50" s="12" t="s">
        <v>20</v>
      </c>
      <c r="H50" s="789" t="s">
        <v>57</v>
      </c>
      <c r="I50" s="789">
        <v>1</v>
      </c>
      <c r="J50" s="789" t="s">
        <v>52</v>
      </c>
      <c r="K50" s="789" t="s">
        <v>1397</v>
      </c>
      <c r="L50" s="491" t="s">
        <v>1398</v>
      </c>
      <c r="M50" s="789" t="s">
        <v>1127</v>
      </c>
      <c r="N50" s="789" t="s">
        <v>1086</v>
      </c>
      <c r="O50" s="789" t="s">
        <v>731</v>
      </c>
      <c r="P50" s="789">
        <v>3</v>
      </c>
      <c r="Q50" s="789">
        <v>2</v>
      </c>
      <c r="R50" s="815">
        <v>5</v>
      </c>
      <c r="S50" s="789">
        <v>4</v>
      </c>
      <c r="T50" s="181" t="s">
        <v>1283</v>
      </c>
      <c r="U50" s="11">
        <v>39</v>
      </c>
      <c r="V50" s="31">
        <f>IF(W50="","",IFERROR(INDEX(Docentes!C:C,MATCH(W50,Docentes!D:D,0)),"NUEVO"))</f>
        <v>21783999</v>
      </c>
      <c r="W50" s="693" t="s">
        <v>180</v>
      </c>
      <c r="X50" s="265" t="s">
        <v>1332</v>
      </c>
      <c r="Y50" s="31" t="s">
        <v>1182</v>
      </c>
      <c r="Z50" s="789" t="s">
        <v>1089</v>
      </c>
      <c r="AA50" s="789" t="s">
        <v>26</v>
      </c>
      <c r="AB50" s="789" t="s">
        <v>1490</v>
      </c>
      <c r="AC50" s="789" t="s">
        <v>1283</v>
      </c>
      <c r="AD50" s="31" t="s">
        <v>1283</v>
      </c>
      <c r="AE50" s="789" t="s">
        <v>1283</v>
      </c>
      <c r="AF50" s="789" t="s">
        <v>1182</v>
      </c>
      <c r="AG50" s="31" t="str">
        <f t="shared" si="6"/>
        <v>TP</v>
      </c>
      <c r="AH50" s="953">
        <v>1</v>
      </c>
      <c r="AI50" s="953">
        <v>11</v>
      </c>
      <c r="AJ50" s="953">
        <v>50</v>
      </c>
      <c r="AK50" s="953">
        <v>16</v>
      </c>
      <c r="AL50" s="953">
        <v>0</v>
      </c>
      <c r="AM50" s="31">
        <f t="shared" si="7"/>
        <v>5</v>
      </c>
      <c r="AN50" s="792">
        <f t="shared" si="8"/>
        <v>0.49305555555555552</v>
      </c>
      <c r="AO50" s="792">
        <f t="shared" si="9"/>
        <v>0.66666666666666663</v>
      </c>
      <c r="AP50" s="31" t="str" cm="1">
        <f t="array" ref="AP50">IF(W50="","",IF(SUMPRODUCT((W50=$W$6:$W$3309)*(AH50=$AH$6:$AH$3309)*(AN50=$AN$6:$AN$3309)*(AO50=$AO$6:$AO$3309)*(ROW($W$6:$W$3309)&lt;&gt;ROW(W50))*((R50=0)*($R$6:$R$3309&gt;0)+(R50&gt;0)*($R$6:$R$3309=0)))&gt;0,"SALONES UNIDOS",IF(SUMPRODUCT((W50=$W$6:$W$3309)*(AH50=$AH$6:$AH$3309)*((AN50&lt;$AO$6:$AO$3309)*(AO50&gt;$AN$6:$AN$3309))*(ROW($W$6:$W$3309)&lt;&gt;ROW(W50)))&gt;0,"CRUZADO","Sin cruce")))</f>
        <v>CRUZADO</v>
      </c>
      <c r="AQ50" s="792" t="str">
        <f t="shared" si="10"/>
        <v>IN1PRINCIPALE</v>
      </c>
      <c r="AR50" s="792" t="str" cm="1">
        <f t="array" ref="AR50">IF(AQ50="","",IF(SUMPRODUCT((AQ50=$AQ$6:$AQ$3309)*(AH50=$AH$6:$AH$3309)*(AN50=$AN$6:$AN$3309)*(AO50=$AO$6:$AO$3309)*(ROW($AQ$6:$AQ$3309)&lt;&gt;ROW(AQ50))*((R50=0)*($R$6:$R$3309&gt;0)+(R50&gt;0)*($R$6:$R$3309=0)))&gt;0,"SALONES UNIDOS",IF(SUMPRODUCT((AQ50=$AQ$6:$AQ$3309)*(AH50=$AH$6:$AH$3309)*((AN50&lt;$AO$6:$AO$3309)*(AO50&gt;$AN$6:$AN$3309))*(ROW($AQ$6:$AQ$3309)&lt;&gt;ROW(AQ50)))&gt;0,"CRUZADO","Sin cruce")))</f>
        <v>CRUZADO</v>
      </c>
    </row>
    <row r="51" spans="2:44" s="958" customFormat="1" ht="32.25">
      <c r="B51" s="958" t="s">
        <v>1886</v>
      </c>
      <c r="C51" s="965" t="s">
        <v>1081</v>
      </c>
      <c r="D51" s="966" t="s">
        <v>1396</v>
      </c>
      <c r="E51" s="966">
        <v>20261</v>
      </c>
      <c r="F51" s="966" t="s">
        <v>23</v>
      </c>
      <c r="G51" s="965" t="s">
        <v>20</v>
      </c>
      <c r="H51" s="966" t="s">
        <v>57</v>
      </c>
      <c r="I51" s="966">
        <v>1</v>
      </c>
      <c r="J51" s="966" t="s">
        <v>52</v>
      </c>
      <c r="K51" s="966" t="s">
        <v>1397</v>
      </c>
      <c r="L51" s="968" t="s">
        <v>1398</v>
      </c>
      <c r="M51" s="966" t="s">
        <v>1127</v>
      </c>
      <c r="N51" s="966" t="s">
        <v>1086</v>
      </c>
      <c r="O51" s="966" t="s">
        <v>731</v>
      </c>
      <c r="P51" s="966">
        <v>3</v>
      </c>
      <c r="Q51" s="966">
        <v>2</v>
      </c>
      <c r="R51" s="969">
        <v>5</v>
      </c>
      <c r="S51" s="966">
        <v>4</v>
      </c>
      <c r="T51" s="962" t="s">
        <v>1283</v>
      </c>
      <c r="U51" s="525">
        <v>39</v>
      </c>
      <c r="V51" s="529">
        <f>IF(W51="","",IFERROR(INDEX(Docentes!C:C,MATCH(W51,Docentes!D:D,0)),"NUEVO"))</f>
        <v>21783999</v>
      </c>
      <c r="W51" s="974" t="s">
        <v>180</v>
      </c>
      <c r="X51" s="971" t="s">
        <v>1332</v>
      </c>
      <c r="Y51" s="529" t="s">
        <v>1182</v>
      </c>
      <c r="Z51" s="966" t="s">
        <v>1089</v>
      </c>
      <c r="AA51" s="966" t="s">
        <v>26</v>
      </c>
      <c r="AB51" s="966" t="s">
        <v>1490</v>
      </c>
      <c r="AC51" s="966" t="s">
        <v>1283</v>
      </c>
      <c r="AD51" s="529" t="s">
        <v>1283</v>
      </c>
      <c r="AE51" s="966" t="s">
        <v>1283</v>
      </c>
      <c r="AF51" s="966" t="s">
        <v>1182</v>
      </c>
      <c r="AG51" s="529" t="str">
        <f t="shared" si="6"/>
        <v>TP</v>
      </c>
      <c r="AH51" s="966">
        <v>1</v>
      </c>
      <c r="AI51" s="966">
        <v>11</v>
      </c>
      <c r="AJ51" s="966">
        <v>0</v>
      </c>
      <c r="AK51" s="966">
        <v>15</v>
      </c>
      <c r="AL51" s="966">
        <v>10</v>
      </c>
      <c r="AM51" s="529">
        <f t="shared" si="7"/>
        <v>5</v>
      </c>
      <c r="AN51" s="964">
        <f t="shared" si="8"/>
        <v>0.45833333333333331</v>
      </c>
      <c r="AO51" s="964">
        <f t="shared" si="9"/>
        <v>0.63194444444444442</v>
      </c>
      <c r="AP51" s="529" t="str" cm="1">
        <f t="array" ref="AP51">IF(W51="","",IF(SUMPRODUCT((W51=$W$6:$W$3309)*(AH51=$AH$6:$AH$3309)*(AN51=$AN$6:$AN$3309)*(AO51=$AO$6:$AO$3309)*(ROW($W$6:$W$3309)&lt;&gt;ROW(W51))*((R51=0)*($R$6:$R$3309&gt;0)+(R51&gt;0)*($R$6:$R$3309=0)))&gt;0,"SALONES UNIDOS",IF(SUMPRODUCT((W51=$W$6:$W$3309)*(AH51=$AH$6:$AH$3309)*((AN51&lt;$AO$6:$AO$3309)*(AO51&gt;$AN$6:$AN$3309))*(ROW($W$6:$W$3309)&lt;&gt;ROW(W51)))&gt;0,"CRUZADO","Sin cruce")))</f>
        <v>CRUZADO</v>
      </c>
      <c r="AQ51" s="964" t="str">
        <f t="shared" si="10"/>
        <v>IN1PRINCIPALE</v>
      </c>
      <c r="AR51" s="964" t="str" cm="1">
        <f t="array" ref="AR51">IF(AQ51="","",IF(SUMPRODUCT((AQ51=$AQ$6:$AQ$3309)*(AH51=$AH$6:$AH$3309)*(AN51=$AN$6:$AN$3309)*(AO51=$AO$6:$AO$3309)*(ROW($AQ$6:$AQ$3309)&lt;&gt;ROW(AQ51))*((R51=0)*($R$6:$R$3309&gt;0)+(R51&gt;0)*($R$6:$R$3309=0)))&gt;0,"SALONES UNIDOS",IF(SUMPRODUCT((AQ51=$AQ$6:$AQ$3309)*(AH51=$AH$6:$AH$3309)*((AN51&lt;$AO$6:$AO$3309)*(AO51&gt;$AN$6:$AN$3309))*(ROW($AQ$6:$AQ$3309)&lt;&gt;ROW(AQ51)))&gt;0,"CRUZADO","Sin cruce")))</f>
        <v>CRUZADO</v>
      </c>
    </row>
    <row r="52" spans="2:44" ht="32.25">
      <c r="B52" t="s">
        <v>1881</v>
      </c>
      <c r="C52" s="12" t="s">
        <v>1081</v>
      </c>
      <c r="D52" s="789" t="s">
        <v>1438</v>
      </c>
      <c r="E52" s="789">
        <v>20261</v>
      </c>
      <c r="F52" s="12" t="s">
        <v>23</v>
      </c>
      <c r="G52" s="12" t="s">
        <v>20</v>
      </c>
      <c r="H52" s="12" t="s">
        <v>21</v>
      </c>
      <c r="I52" s="12">
        <v>1</v>
      </c>
      <c r="J52" s="12" t="s">
        <v>32</v>
      </c>
      <c r="K52" s="790" t="s">
        <v>1442</v>
      </c>
      <c r="L52" s="491" t="s">
        <v>1185</v>
      </c>
      <c r="M52" s="789" t="s">
        <v>1127</v>
      </c>
      <c r="N52" s="789" t="s">
        <v>1164</v>
      </c>
      <c r="O52" s="12" t="s">
        <v>731</v>
      </c>
      <c r="P52" s="31">
        <v>3</v>
      </c>
      <c r="Q52" s="31">
        <v>2</v>
      </c>
      <c r="R52" s="262">
        <v>5</v>
      </c>
      <c r="S52" s="31">
        <v>4</v>
      </c>
      <c r="T52" s="1" t="s">
        <v>1283</v>
      </c>
      <c r="U52" s="31">
        <v>39</v>
      </c>
      <c r="V52" s="31">
        <f>IF(W52="","",IFERROR(INDEX(Docentes!C:C,MATCH(W52,Docentes!D:D,0)),"NUEVO"))</f>
        <v>21864691</v>
      </c>
      <c r="W52" s="9" t="s">
        <v>577</v>
      </c>
      <c r="X52" s="693" t="s">
        <v>1332</v>
      </c>
      <c r="Y52" s="789" t="s">
        <v>1088</v>
      </c>
      <c r="Z52" s="789" t="s">
        <v>1089</v>
      </c>
      <c r="AA52" s="789" t="s">
        <v>26</v>
      </c>
      <c r="AB52" s="789" t="s">
        <v>1489</v>
      </c>
      <c r="AC52" s="789" t="s">
        <v>1283</v>
      </c>
      <c r="AD52" s="31" t="s">
        <v>1283</v>
      </c>
      <c r="AE52" s="789" t="s">
        <v>1283</v>
      </c>
      <c r="AF52" s="789" t="s">
        <v>1088</v>
      </c>
      <c r="AG52" s="31" t="str">
        <f t="shared" si="6"/>
        <v>TP</v>
      </c>
      <c r="AH52" s="953">
        <v>4</v>
      </c>
      <c r="AI52" s="953">
        <v>17</v>
      </c>
      <c r="AJ52" s="953">
        <v>40</v>
      </c>
      <c r="AK52" s="953">
        <v>21</v>
      </c>
      <c r="AL52" s="953">
        <v>50</v>
      </c>
      <c r="AM52" s="31">
        <f t="shared" si="7"/>
        <v>4.9999999999999982</v>
      </c>
      <c r="AN52" s="792">
        <f t="shared" si="8"/>
        <v>0.73611111111111116</v>
      </c>
      <c r="AO52" s="792">
        <f t="shared" si="9"/>
        <v>0.90972222222222221</v>
      </c>
      <c r="AP52" s="31" t="str" cm="1">
        <f t="array" ref="AP52">IF(W52="","",IF(SUMPRODUCT((W52=$W$6:$W$3309)*(AH52=$AH$6:$AH$3309)*(AN52=$AN$6:$AN$3309)*(AO52=$AO$6:$AO$3309)*(ROW($W$6:$W$3309)&lt;&gt;ROW(W52))*((R52=0)*($R$6:$R$3309&gt;0)+(R52&gt;0)*($R$6:$R$3309=0)))&gt;0,"SALONES UNIDOS",IF(SUMPRODUCT((W52=$W$6:$W$3309)*(AH52=$AH$6:$AH$3309)*((AN52&lt;$AO$6:$AO$3309)*(AO52&gt;$AN$6:$AN$3309))*(ROW($W$6:$W$3309)&lt;&gt;ROW(W52)))&gt;0,"CRUZADO","Sin cruce")))</f>
        <v>CRUZADO</v>
      </c>
      <c r="AQ52" s="792" t="str">
        <f t="shared" si="10"/>
        <v>AE1PRINCIPALC</v>
      </c>
      <c r="AR52" s="792" t="str" cm="1">
        <f t="array" ref="AR52">IF(AQ52="","",IF(SUMPRODUCT((AQ52=$AQ$6:$AQ$3309)*(AH52=$AH$6:$AH$3309)*(AN52=$AN$6:$AN$3309)*(AO52=$AO$6:$AO$3309)*(ROW($AQ$6:$AQ$3309)&lt;&gt;ROW(AQ52))*((R52=0)*($R$6:$R$3309&gt;0)+(R52&gt;0)*($R$6:$R$3309=0)))&gt;0,"SALONES UNIDOS",IF(SUMPRODUCT((AQ52=$AQ$6:$AQ$3309)*(AH52=$AH$6:$AH$3309)*((AN52&lt;$AO$6:$AO$3309)*(AO52&gt;$AN$6:$AN$3309))*(ROW($AQ$6:$AQ$3309)&lt;&gt;ROW(AQ52)))&gt;0,"CRUZADO","Sin cruce")))</f>
        <v>CRUZADO</v>
      </c>
    </row>
    <row r="53" spans="2:44" s="958" customFormat="1" ht="32.25">
      <c r="B53" s="958" t="s">
        <v>1886</v>
      </c>
      <c r="C53" s="965" t="s">
        <v>1081</v>
      </c>
      <c r="D53" s="966" t="s">
        <v>1438</v>
      </c>
      <c r="E53" s="966">
        <v>20261</v>
      </c>
      <c r="F53" s="965" t="s">
        <v>23</v>
      </c>
      <c r="G53" s="965" t="s">
        <v>20</v>
      </c>
      <c r="H53" s="965" t="s">
        <v>21</v>
      </c>
      <c r="I53" s="965">
        <v>1</v>
      </c>
      <c r="J53" s="965" t="s">
        <v>32</v>
      </c>
      <c r="K53" s="967" t="s">
        <v>1442</v>
      </c>
      <c r="L53" s="968" t="s">
        <v>1185</v>
      </c>
      <c r="M53" s="966" t="s">
        <v>1127</v>
      </c>
      <c r="N53" s="966" t="s">
        <v>1164</v>
      </c>
      <c r="O53" s="965" t="s">
        <v>731</v>
      </c>
      <c r="P53" s="529">
        <v>3</v>
      </c>
      <c r="Q53" s="529">
        <v>2</v>
      </c>
      <c r="R53" s="961">
        <v>5</v>
      </c>
      <c r="S53" s="529">
        <v>4</v>
      </c>
      <c r="T53" s="978" t="s">
        <v>1283</v>
      </c>
      <c r="U53" s="529">
        <v>39</v>
      </c>
      <c r="V53" s="529">
        <f>IF(W53="","",IFERROR(INDEX(Docentes!C:C,MATCH(W53,Docentes!D:D,0)),"NUEVO"))</f>
        <v>21864691</v>
      </c>
      <c r="W53" s="977" t="s">
        <v>577</v>
      </c>
      <c r="X53" s="974" t="s">
        <v>1332</v>
      </c>
      <c r="Y53" s="966" t="s">
        <v>1088</v>
      </c>
      <c r="Z53" s="966" t="s">
        <v>1089</v>
      </c>
      <c r="AA53" s="966" t="s">
        <v>26</v>
      </c>
      <c r="AB53" s="966" t="s">
        <v>1489</v>
      </c>
      <c r="AC53" s="966" t="s">
        <v>1283</v>
      </c>
      <c r="AD53" s="529" t="s">
        <v>1283</v>
      </c>
      <c r="AE53" s="966" t="s">
        <v>1283</v>
      </c>
      <c r="AF53" s="966" t="s">
        <v>1088</v>
      </c>
      <c r="AG53" s="529" t="str">
        <f t="shared" si="6"/>
        <v>TP</v>
      </c>
      <c r="AH53" s="966">
        <v>4</v>
      </c>
      <c r="AI53" s="966">
        <v>18</v>
      </c>
      <c r="AJ53" s="966">
        <v>30</v>
      </c>
      <c r="AK53" s="966">
        <v>22</v>
      </c>
      <c r="AL53" s="966">
        <v>40</v>
      </c>
      <c r="AM53" s="529">
        <f t="shared" si="7"/>
        <v>4.9999999999999982</v>
      </c>
      <c r="AN53" s="964">
        <f t="shared" si="8"/>
        <v>0.77083333333333337</v>
      </c>
      <c r="AO53" s="964">
        <f t="shared" si="9"/>
        <v>0.94444444444444442</v>
      </c>
      <c r="AP53" s="529" t="str" cm="1">
        <f t="array" ref="AP53">IF(W53="","",IF(SUMPRODUCT((W53=$W$6:$W$3309)*(AH53=$AH$6:$AH$3309)*(AN53=$AN$6:$AN$3309)*(AO53=$AO$6:$AO$3309)*(ROW($W$6:$W$3309)&lt;&gt;ROW(W53))*((R53=0)*($R$6:$R$3309&gt;0)+(R53&gt;0)*($R$6:$R$3309=0)))&gt;0,"SALONES UNIDOS",IF(SUMPRODUCT((W53=$W$6:$W$3309)*(AH53=$AH$6:$AH$3309)*((AN53&lt;$AO$6:$AO$3309)*(AO53&gt;$AN$6:$AN$3309))*(ROW($W$6:$W$3309)&lt;&gt;ROW(W53)))&gt;0,"CRUZADO","Sin cruce")))</f>
        <v>CRUZADO</v>
      </c>
      <c r="AQ53" s="964" t="str">
        <f t="shared" si="10"/>
        <v>AE1PRINCIPALC</v>
      </c>
      <c r="AR53" s="964" t="str" cm="1">
        <f t="array" ref="AR53">IF(AQ53="","",IF(SUMPRODUCT((AQ53=$AQ$6:$AQ$3309)*(AH53=$AH$6:$AH$3309)*(AN53=$AN$6:$AN$3309)*(AO53=$AO$6:$AO$3309)*(ROW($AQ$6:$AQ$3309)&lt;&gt;ROW(AQ53))*((R53=0)*($R$6:$R$3309&gt;0)+(R53&gt;0)*($R$6:$R$3309=0)))&gt;0,"SALONES UNIDOS",IF(SUMPRODUCT((AQ53=$AQ$6:$AQ$3309)*(AH53=$AH$6:$AH$3309)*((AN53&lt;$AO$6:$AO$3309)*(AO53&gt;$AN$6:$AN$3309))*(ROW($AQ$6:$AQ$3309)&lt;&gt;ROW(AQ53)))&gt;0,"CRUZADO","Sin cruce")))</f>
        <v>CRUZADO</v>
      </c>
    </row>
    <row r="54" spans="2:44" ht="32.25">
      <c r="B54" t="s">
        <v>1881</v>
      </c>
      <c r="C54" s="12" t="s">
        <v>1081</v>
      </c>
      <c r="D54" s="789" t="s">
        <v>1396</v>
      </c>
      <c r="E54" s="789">
        <v>20261</v>
      </c>
      <c r="F54" s="789" t="s">
        <v>23</v>
      </c>
      <c r="G54" s="12" t="s">
        <v>20</v>
      </c>
      <c r="H54" s="789" t="s">
        <v>57</v>
      </c>
      <c r="I54" s="789">
        <v>1</v>
      </c>
      <c r="J54" s="789" t="s">
        <v>41</v>
      </c>
      <c r="K54" s="789" t="s">
        <v>1399</v>
      </c>
      <c r="L54" s="491" t="s">
        <v>1185</v>
      </c>
      <c r="M54" s="789" t="s">
        <v>1127</v>
      </c>
      <c r="N54" s="789" t="s">
        <v>1086</v>
      </c>
      <c r="O54" s="789" t="s">
        <v>731</v>
      </c>
      <c r="P54" s="789">
        <v>3</v>
      </c>
      <c r="Q54" s="789">
        <v>2</v>
      </c>
      <c r="R54" s="815">
        <v>5</v>
      </c>
      <c r="S54" s="789">
        <v>4</v>
      </c>
      <c r="T54" s="1"/>
      <c r="U54" s="11">
        <v>40</v>
      </c>
      <c r="V54" s="31">
        <f>IF(W54="","",IFERROR(INDEX(Docentes!C:C,MATCH(W54,Docentes!D:D,0)),"NUEVO"))</f>
        <v>10359700</v>
      </c>
      <c r="W54" s="794" t="s">
        <v>269</v>
      </c>
      <c r="X54" s="265" t="s">
        <v>1332</v>
      </c>
      <c r="Y54" s="31" t="s">
        <v>1182</v>
      </c>
      <c r="Z54" s="789" t="s">
        <v>1089</v>
      </c>
      <c r="AA54" s="789" t="s">
        <v>41</v>
      </c>
      <c r="AB54" s="789" t="s">
        <v>1640</v>
      </c>
      <c r="AC54" s="789"/>
      <c r="AD54" s="31"/>
      <c r="AE54" s="789"/>
      <c r="AF54" s="789" t="s">
        <v>1182</v>
      </c>
      <c r="AG54" s="31" t="str">
        <f t="shared" si="6"/>
        <v>TP</v>
      </c>
      <c r="AH54" s="953">
        <v>3</v>
      </c>
      <c r="AI54" s="953">
        <v>11</v>
      </c>
      <c r="AJ54" s="953">
        <v>50</v>
      </c>
      <c r="AK54" s="953">
        <v>16</v>
      </c>
      <c r="AL54" s="953">
        <v>0</v>
      </c>
      <c r="AM54" s="31">
        <f t="shared" si="7"/>
        <v>5</v>
      </c>
      <c r="AN54" s="792">
        <f t="shared" si="8"/>
        <v>0.49305555555555552</v>
      </c>
      <c r="AO54" s="792">
        <f t="shared" si="9"/>
        <v>0.66666666666666663</v>
      </c>
      <c r="AP54" s="31" t="str" cm="1">
        <f t="array" ref="AP54">IF(W54="","",IF(SUMPRODUCT((W54=$W$6:$W$3309)*(AH54=$AH$6:$AH$3309)*(AN54=$AN$6:$AN$3309)*(AO54=$AO$6:$AO$3309)*(ROW($W$6:$W$3309)&lt;&gt;ROW(W54))*((R54=0)*($R$6:$R$3309&gt;0)+(R54&gt;0)*($R$6:$R$3309=0)))&gt;0,"SALONES UNIDOS",IF(SUMPRODUCT((W54=$W$6:$W$3309)*(AH54=$AH$6:$AH$3309)*((AN54&lt;$AO$6:$AO$3309)*(AO54&gt;$AN$6:$AN$3309))*(ROW($W$6:$W$3309)&lt;&gt;ROW(W54)))&gt;0,"CRUZADO","Sin cruce")))</f>
        <v>CRUZADO</v>
      </c>
      <c r="AQ54" s="792" t="str">
        <f t="shared" si="10"/>
        <v>IN1PRINCIPALD</v>
      </c>
      <c r="AR54" s="792" t="str" cm="1">
        <f t="array" ref="AR54">IF(AQ54="","",IF(SUMPRODUCT((AQ54=$AQ$6:$AQ$3309)*(AH54=$AH$6:$AH$3309)*(AN54=$AN$6:$AN$3309)*(AO54=$AO$6:$AO$3309)*(ROW($AQ$6:$AQ$3309)&lt;&gt;ROW(AQ54))*((R54=0)*($R$6:$R$3309&gt;0)+(R54&gt;0)*($R$6:$R$3309=0)))&gt;0,"SALONES UNIDOS",IF(SUMPRODUCT((AQ54=$AQ$6:$AQ$3309)*(AH54=$AH$6:$AH$3309)*((AN54&lt;$AO$6:$AO$3309)*(AO54&gt;$AN$6:$AN$3309))*(ROW($AQ$6:$AQ$3309)&lt;&gt;ROW(AQ54)))&gt;0,"CRUZADO","Sin cruce")))</f>
        <v>CRUZADO</v>
      </c>
    </row>
    <row r="55" spans="2:44" s="958" customFormat="1" ht="32.25">
      <c r="B55" s="958" t="s">
        <v>1886</v>
      </c>
      <c r="C55" s="965" t="s">
        <v>1081</v>
      </c>
      <c r="D55" s="966" t="s">
        <v>1396</v>
      </c>
      <c r="E55" s="966">
        <v>20261</v>
      </c>
      <c r="F55" s="966" t="s">
        <v>23</v>
      </c>
      <c r="G55" s="965" t="s">
        <v>20</v>
      </c>
      <c r="H55" s="966" t="s">
        <v>57</v>
      </c>
      <c r="I55" s="966">
        <v>1</v>
      </c>
      <c r="J55" s="966" t="s">
        <v>41</v>
      </c>
      <c r="K55" s="966" t="s">
        <v>1399</v>
      </c>
      <c r="L55" s="968" t="s">
        <v>1185</v>
      </c>
      <c r="M55" s="966" t="s">
        <v>1127</v>
      </c>
      <c r="N55" s="966" t="s">
        <v>1086</v>
      </c>
      <c r="O55" s="966" t="s">
        <v>731</v>
      </c>
      <c r="P55" s="966">
        <v>3</v>
      </c>
      <c r="Q55" s="966">
        <v>0</v>
      </c>
      <c r="R55" s="969">
        <v>3</v>
      </c>
      <c r="S55" s="966">
        <v>4</v>
      </c>
      <c r="T55" s="978"/>
      <c r="U55" s="525">
        <v>40</v>
      </c>
      <c r="V55" s="529">
        <f>IF(W55="","",IFERROR(INDEX(Docentes!C:C,MATCH(W55,Docentes!D:D,0)),"NUEVO"))</f>
        <v>10359700</v>
      </c>
      <c r="W55" s="973" t="s">
        <v>269</v>
      </c>
      <c r="X55" s="971" t="s">
        <v>1332</v>
      </c>
      <c r="Y55" s="529" t="s">
        <v>1182</v>
      </c>
      <c r="Z55" s="966" t="s">
        <v>1089</v>
      </c>
      <c r="AA55" s="966" t="s">
        <v>41</v>
      </c>
      <c r="AB55" s="966" t="s">
        <v>1640</v>
      </c>
      <c r="AC55" s="966"/>
      <c r="AD55" s="529"/>
      <c r="AE55" s="966"/>
      <c r="AF55" s="966" t="s">
        <v>1182</v>
      </c>
      <c r="AG55" s="529" t="str">
        <f t="shared" si="6"/>
        <v>T</v>
      </c>
      <c r="AH55" s="966">
        <v>3</v>
      </c>
      <c r="AI55" s="966">
        <v>11</v>
      </c>
      <c r="AJ55" s="966">
        <v>50</v>
      </c>
      <c r="AK55" s="966">
        <v>14</v>
      </c>
      <c r="AL55" s="966">
        <v>20</v>
      </c>
      <c r="AM55" s="529">
        <f t="shared" si="7"/>
        <v>3.0000000000000004</v>
      </c>
      <c r="AN55" s="964">
        <f t="shared" si="8"/>
        <v>0.49305555555555552</v>
      </c>
      <c r="AO55" s="964">
        <f t="shared" si="9"/>
        <v>0.59722222222222221</v>
      </c>
      <c r="AP55" s="529" t="str" cm="1">
        <f t="array" ref="AP55">IF(W55="","",IF(SUMPRODUCT((W55=$W$6:$W$3310)*(AH55=$AH$6:$AH$3310)*(AN55=$AN$6:$AN$3310)*(AO55=$AO$6:$AO$3310)*(ROW($W$6:$W$3310)&lt;&gt;ROW(W55))*((R55=0)*($R$6:$R$3310&gt;0)+(R55&gt;0)*($R$6:$R$3310=0)))&gt;0,"SALONES UNIDOS",IF(SUMPRODUCT((W55=$W$6:$W$3310)*(AH55=$AH$6:$AH$3310)*((AN55&lt;$AO$6:$AO$3310)*(AO55&gt;$AN$6:$AN$3310))*(ROW($W$6:$W$3310)&lt;&gt;ROW(W55)))&gt;0,"CRUZADO","Sin cruce")))</f>
        <v>CRUZADO</v>
      </c>
      <c r="AQ55" s="964" t="str">
        <f t="shared" si="10"/>
        <v>IN1PRINCIPALD</v>
      </c>
      <c r="AR55" s="964" t="str" cm="1">
        <f t="array" ref="AR55">IF(AQ55="","",IF(SUMPRODUCT((AQ55=$AQ$6:$AQ$3310)*(AH55=$AH$6:$AH$3310)*(AN55=$AN$6:$AN$3310)*(AO55=$AO$6:$AO$3310)*(ROW($AQ$6:$AQ$3310)&lt;&gt;ROW(AQ55))*((R55=0)*($R$6:$R$3310&gt;0)+(R55&gt;0)*($R$6:$R$3310=0)))&gt;0,"SALONES UNIDOS",IF(SUMPRODUCT((AQ55=$AQ$6:$AQ$3310)*(AH55=$AH$6:$AH$3310)*((AN55&lt;$AO$6:$AO$3310)*(AO55&gt;$AN$6:$AN$3310))*(ROW($AQ$6:$AQ$3310)&lt;&gt;ROW(AQ55)))&gt;0,"CRUZADO","Sin cruce")))</f>
        <v>CRUZADO</v>
      </c>
    </row>
    <row r="56" spans="2:44" s="958" customFormat="1" ht="32.25">
      <c r="B56" s="958" t="s">
        <v>1886</v>
      </c>
      <c r="C56" s="965" t="s">
        <v>1081</v>
      </c>
      <c r="D56" s="966" t="s">
        <v>1396</v>
      </c>
      <c r="E56" s="966">
        <v>20261</v>
      </c>
      <c r="F56" s="966" t="s">
        <v>23</v>
      </c>
      <c r="G56" s="965" t="s">
        <v>20</v>
      </c>
      <c r="H56" s="966" t="s">
        <v>57</v>
      </c>
      <c r="I56" s="966">
        <v>1</v>
      </c>
      <c r="J56" s="966" t="s">
        <v>41</v>
      </c>
      <c r="K56" s="966" t="s">
        <v>1399</v>
      </c>
      <c r="L56" s="968" t="s">
        <v>1185</v>
      </c>
      <c r="M56" s="966" t="s">
        <v>1127</v>
      </c>
      <c r="N56" s="966" t="s">
        <v>1086</v>
      </c>
      <c r="O56" s="966" t="s">
        <v>731</v>
      </c>
      <c r="P56" s="966">
        <v>0</v>
      </c>
      <c r="Q56" s="966">
        <v>2</v>
      </c>
      <c r="R56" s="969">
        <v>2</v>
      </c>
      <c r="S56" s="966">
        <v>4</v>
      </c>
      <c r="T56" s="978"/>
      <c r="U56" s="525">
        <v>40</v>
      </c>
      <c r="V56" s="529">
        <f>IF(W56="","",IFERROR(INDEX(Docentes!C:C,MATCH(W56,Docentes!D:D,0)),"NUEVO"))</f>
        <v>10359700</v>
      </c>
      <c r="W56" s="973" t="s">
        <v>269</v>
      </c>
      <c r="X56" s="971" t="s">
        <v>1332</v>
      </c>
      <c r="Y56" s="529" t="s">
        <v>1182</v>
      </c>
      <c r="Z56" s="966" t="s">
        <v>1089</v>
      </c>
      <c r="AA56" s="966" t="s">
        <v>41</v>
      </c>
      <c r="AB56" s="966" t="s">
        <v>1640</v>
      </c>
      <c r="AC56" s="966"/>
      <c r="AD56" s="529"/>
      <c r="AE56" s="966"/>
      <c r="AF56" s="966" t="s">
        <v>1182</v>
      </c>
      <c r="AG56" s="529" t="str">
        <f t="shared" si="6"/>
        <v>P</v>
      </c>
      <c r="AH56" s="966">
        <v>4</v>
      </c>
      <c r="AI56" s="966">
        <v>11</v>
      </c>
      <c r="AJ56" s="966">
        <v>50</v>
      </c>
      <c r="AK56" s="966">
        <v>13</v>
      </c>
      <c r="AL56" s="966">
        <v>30</v>
      </c>
      <c r="AM56" s="529">
        <f t="shared" si="7"/>
        <v>2.0000000000000009</v>
      </c>
      <c r="AN56" s="964">
        <f t="shared" si="8"/>
        <v>0.49305555555555552</v>
      </c>
      <c r="AO56" s="964">
        <f t="shared" si="9"/>
        <v>0.5625</v>
      </c>
      <c r="AP56" s="529" t="str" cm="1">
        <f t="array" ref="AP56">IF(W56="","",IF(SUMPRODUCT((W56=$W$6:$W$3310)*(AH56=$AH$6:$AH$3310)*(AN56=$AN$6:$AN$3310)*(AO56=$AO$6:$AO$3310)*(ROW($W$6:$W$3310)&lt;&gt;ROW(W56))*((R56=0)*($R$6:$R$3310&gt;0)+(R56&gt;0)*($R$6:$R$3310=0)))&gt;0,"SALONES UNIDOS",IF(SUMPRODUCT((W56=$W$6:$W$3310)*(AH56=$AH$6:$AH$3310)*((AN56&lt;$AO$6:$AO$3310)*(AO56&gt;$AN$6:$AN$3310))*(ROW($W$6:$W$3310)&lt;&gt;ROW(W56)))&gt;0,"CRUZADO","Sin cruce")))</f>
        <v>Sin cruce</v>
      </c>
      <c r="AQ56" s="964" t="str">
        <f t="shared" si="10"/>
        <v>IN1PRINCIPALD</v>
      </c>
      <c r="AR56" s="964" t="str" cm="1">
        <f t="array" ref="AR56">IF(AQ56="","",IF(SUMPRODUCT((AQ56=$AQ$6:$AQ$3310)*(AH56=$AH$6:$AH$3310)*(AN56=$AN$6:$AN$3310)*(AO56=$AO$6:$AO$3310)*(ROW($AQ$6:$AQ$3310)&lt;&gt;ROW(AQ56))*((R56=0)*($R$6:$R$3310&gt;0)+(R56&gt;0)*($R$6:$R$3310=0)))&gt;0,"SALONES UNIDOS",IF(SUMPRODUCT((AQ56=$AQ$6:$AQ$3310)*(AH56=$AH$6:$AH$3310)*((AN56&lt;$AO$6:$AO$3310)*(AO56&gt;$AN$6:$AN$3310))*(ROW($AQ$6:$AQ$3310)&lt;&gt;ROW(AQ56)))&gt;0,"CRUZADO","Sin cruce")))</f>
        <v>Sin cruce</v>
      </c>
    </row>
    <row r="57" spans="2:44" ht="32.25">
      <c r="B57" t="s">
        <v>1881</v>
      </c>
      <c r="C57" s="12" t="s">
        <v>1081</v>
      </c>
      <c r="D57" s="789" t="s">
        <v>1715</v>
      </c>
      <c r="E57" s="789">
        <v>20261</v>
      </c>
      <c r="F57" s="913" t="s">
        <v>23</v>
      </c>
      <c r="G57" s="913" t="s">
        <v>20</v>
      </c>
      <c r="H57" s="913" t="s">
        <v>82</v>
      </c>
      <c r="I57" s="913">
        <v>1</v>
      </c>
      <c r="J57" s="913" t="s">
        <v>32</v>
      </c>
      <c r="K57" s="913" t="s">
        <v>1720</v>
      </c>
      <c r="L57" s="914" t="s">
        <v>1402</v>
      </c>
      <c r="M57" s="913" t="s">
        <v>1101</v>
      </c>
      <c r="N57" s="913" t="s">
        <v>1086</v>
      </c>
      <c r="O57" s="913" t="s">
        <v>731</v>
      </c>
      <c r="P57" s="913">
        <v>2</v>
      </c>
      <c r="Q57" s="913">
        <v>2</v>
      </c>
      <c r="R57" s="913">
        <v>4</v>
      </c>
      <c r="S57" s="913">
        <v>3</v>
      </c>
      <c r="T57" s="802" t="s">
        <v>1283</v>
      </c>
      <c r="U57" s="12">
        <v>30</v>
      </c>
      <c r="V57" s="31">
        <f>IF(W57="","",IFERROR(INDEX(Docentes!C:C,MATCH(W57,Docentes!D:D,0)),"NUEVO"))</f>
        <v>70477271</v>
      </c>
      <c r="W57" s="693" t="s">
        <v>367</v>
      </c>
      <c r="X57" s="265" t="s">
        <v>168</v>
      </c>
      <c r="Y57" s="12" t="s">
        <v>1182</v>
      </c>
      <c r="Z57" s="789" t="s">
        <v>1089</v>
      </c>
      <c r="AA57" s="789" t="s">
        <v>16</v>
      </c>
      <c r="AB57" s="789" t="s">
        <v>1631</v>
      </c>
      <c r="AC57" s="789"/>
      <c r="AD57" s="789"/>
      <c r="AE57" s="789"/>
      <c r="AF57" s="789" t="s">
        <v>1182</v>
      </c>
      <c r="AG57" s="31" t="str">
        <f t="shared" si="6"/>
        <v>TP</v>
      </c>
      <c r="AH57" s="953">
        <v>1</v>
      </c>
      <c r="AI57" s="953">
        <v>12</v>
      </c>
      <c r="AJ57" s="953">
        <v>40</v>
      </c>
      <c r="AK57" s="953">
        <v>16</v>
      </c>
      <c r="AL57" s="953">
        <v>0</v>
      </c>
      <c r="AM57" s="31">
        <f t="shared" si="7"/>
        <v>3.9999999999999987</v>
      </c>
      <c r="AN57" s="792">
        <f t="shared" si="8"/>
        <v>0.52777777777777779</v>
      </c>
      <c r="AO57" s="792">
        <f t="shared" si="9"/>
        <v>0.66666666666666663</v>
      </c>
      <c r="AP57" s="31" t="str" cm="1">
        <f t="array" ref="AP57">IF(W57="","",IF(SUMPRODUCT((W57=$W$6:$W$3310)*(AH57=$AH$6:$AH$3310)*(AN57=$AN$6:$AN$3310)*(AO57=$AO$6:$AO$3310)*(ROW($W$6:$W$3310)&lt;&gt;ROW(W57))*((R57=0)*($R$6:$R$3310&gt;0)+(R57&gt;0)*($R$6:$R$3310=0)))&gt;0,"SALONES UNIDOS",IF(SUMPRODUCT((W57=$W$6:$W$3310)*(AH57=$AH$6:$AH$3310)*((AN57&lt;$AO$6:$AO$3310)*(AO57&gt;$AN$6:$AN$3310))*(ROW($W$6:$W$3310)&lt;&gt;ROW(W57)))&gt;0,"CRUZADO","Sin cruce")))</f>
        <v>CRUZADO</v>
      </c>
      <c r="AQ57" s="792" t="str">
        <f t="shared" si="10"/>
        <v>IS1PRINCIPALC</v>
      </c>
      <c r="AR57" s="792" t="str" cm="1">
        <f t="array" ref="AR57">IF(AQ57="","",IF(SUMPRODUCT((AQ57=$AQ$6:$AQ$3310)*(AH57=$AH$6:$AH$3310)*(AN57=$AN$6:$AN$3310)*(AO57=$AO$6:$AO$3310)*(ROW($AQ$6:$AQ$3310)&lt;&gt;ROW(AQ57))*((R57=0)*($R$6:$R$3310&gt;0)+(R57&gt;0)*($R$6:$R$3310=0)))&gt;0,"SALONES UNIDOS",IF(SUMPRODUCT((AQ57=$AQ$6:$AQ$3310)*(AH57=$AH$6:$AH$3310)*((AN57&lt;$AO$6:$AO$3310)*(AO57&gt;$AN$6:$AN$3310))*(ROW($AQ$6:$AQ$3310)&lt;&gt;ROW(AQ57)))&gt;0,"CRUZADO","Sin cruce")))</f>
        <v>CRUZADO</v>
      </c>
    </row>
    <row r="58" spans="2:44" s="958" customFormat="1" ht="32.25">
      <c r="B58" s="958" t="s">
        <v>1886</v>
      </c>
      <c r="C58" s="965" t="s">
        <v>1081</v>
      </c>
      <c r="D58" s="966" t="s">
        <v>1715</v>
      </c>
      <c r="E58" s="966">
        <v>20261</v>
      </c>
      <c r="F58" s="991" t="s">
        <v>23</v>
      </c>
      <c r="G58" s="991" t="s">
        <v>20</v>
      </c>
      <c r="H58" s="991" t="s">
        <v>82</v>
      </c>
      <c r="I58" s="991">
        <v>1</v>
      </c>
      <c r="J58" s="991" t="s">
        <v>32</v>
      </c>
      <c r="K58" s="991" t="s">
        <v>1720</v>
      </c>
      <c r="L58" s="992" t="s">
        <v>1402</v>
      </c>
      <c r="M58" s="991" t="s">
        <v>1101</v>
      </c>
      <c r="N58" s="991" t="s">
        <v>1086</v>
      </c>
      <c r="O58" s="991" t="s">
        <v>731</v>
      </c>
      <c r="P58" s="991">
        <v>2</v>
      </c>
      <c r="Q58" s="991">
        <v>2</v>
      </c>
      <c r="R58" s="991">
        <v>4</v>
      </c>
      <c r="S58" s="991">
        <v>3</v>
      </c>
      <c r="T58" s="975" t="s">
        <v>1283</v>
      </c>
      <c r="U58" s="965">
        <v>30</v>
      </c>
      <c r="V58" s="529">
        <f>IF(W58="","",IFERROR(INDEX(Docentes!C:C,MATCH(W58,Docentes!D:D,0)),"NUEVO"))</f>
        <v>70477271</v>
      </c>
      <c r="W58" s="974" t="s">
        <v>367</v>
      </c>
      <c r="X58" s="971" t="s">
        <v>168</v>
      </c>
      <c r="Y58" s="965" t="s">
        <v>1182</v>
      </c>
      <c r="Z58" s="966" t="s">
        <v>1089</v>
      </c>
      <c r="AA58" s="966" t="s">
        <v>16</v>
      </c>
      <c r="AB58" s="966" t="s">
        <v>1631</v>
      </c>
      <c r="AC58" s="966"/>
      <c r="AD58" s="966"/>
      <c r="AE58" s="966"/>
      <c r="AF58" s="966" t="s">
        <v>1182</v>
      </c>
      <c r="AG58" s="529" t="str">
        <f t="shared" si="6"/>
        <v>TP</v>
      </c>
      <c r="AH58" s="966">
        <v>1</v>
      </c>
      <c r="AI58" s="966">
        <v>11</v>
      </c>
      <c r="AJ58" s="966">
        <v>50</v>
      </c>
      <c r="AK58" s="966">
        <v>15</v>
      </c>
      <c r="AL58" s="966">
        <v>10</v>
      </c>
      <c r="AM58" s="529">
        <f t="shared" si="7"/>
        <v>4</v>
      </c>
      <c r="AN58" s="964">
        <f t="shared" si="8"/>
        <v>0.49305555555555552</v>
      </c>
      <c r="AO58" s="964">
        <f t="shared" si="9"/>
        <v>0.63194444444444442</v>
      </c>
      <c r="AP58" s="529" t="str" cm="1">
        <f t="array" ref="AP58">IF(W58="","",IF(SUMPRODUCT((W58=$W$6:$W$3310)*(AH58=$AH$6:$AH$3310)*(AN58=$AN$6:$AN$3310)*(AO58=$AO$6:$AO$3310)*(ROW($W$6:$W$3310)&lt;&gt;ROW(W58))*((R58=0)*($R$6:$R$3310&gt;0)+(R58&gt;0)*($R$6:$R$3310=0)))&gt;0,"SALONES UNIDOS",IF(SUMPRODUCT((W58=$W$6:$W$3310)*(AH58=$AH$6:$AH$3310)*((AN58&lt;$AO$6:$AO$3310)*(AO58&gt;$AN$6:$AN$3310))*(ROW($W$6:$W$3310)&lt;&gt;ROW(W58)))&gt;0,"CRUZADO","Sin cruce")))</f>
        <v>CRUZADO</v>
      </c>
      <c r="AQ58" s="964" t="str">
        <f t="shared" si="10"/>
        <v>IS1PRINCIPALC</v>
      </c>
      <c r="AR58" s="964" t="str" cm="1">
        <f t="array" ref="AR58">IF(AQ58="","",IF(SUMPRODUCT((AQ58=$AQ$6:$AQ$3310)*(AH58=$AH$6:$AH$3310)*(AN58=$AN$6:$AN$3310)*(AO58=$AO$6:$AO$3310)*(ROW($AQ$6:$AQ$3310)&lt;&gt;ROW(AQ58))*((R58=0)*($R$6:$R$3310&gt;0)+(R58&gt;0)*($R$6:$R$3310=0)))&gt;0,"SALONES UNIDOS",IF(SUMPRODUCT((AQ58=$AQ$6:$AQ$3310)*(AH58=$AH$6:$AH$3310)*((AN58&lt;$AO$6:$AO$3310)*(AO58&gt;$AN$6:$AN$3310))*(ROW($AQ$6:$AQ$3310)&lt;&gt;ROW(AQ58)))&gt;0,"CRUZADO","Sin cruce")))</f>
        <v>CRUZADO</v>
      </c>
    </row>
    <row r="59" spans="2:44" ht="32.25">
      <c r="B59" t="s">
        <v>1881</v>
      </c>
      <c r="C59" s="12" t="s">
        <v>1081</v>
      </c>
      <c r="D59" s="789" t="s">
        <v>1715</v>
      </c>
      <c r="E59" s="789">
        <v>20261</v>
      </c>
      <c r="F59" s="911" t="s">
        <v>23</v>
      </c>
      <c r="G59" s="911" t="s">
        <v>20</v>
      </c>
      <c r="H59" s="911" t="s">
        <v>82</v>
      </c>
      <c r="I59" s="911">
        <v>1</v>
      </c>
      <c r="J59" s="911" t="s">
        <v>32</v>
      </c>
      <c r="K59" s="911" t="s">
        <v>1716</v>
      </c>
      <c r="L59" s="912" t="s">
        <v>1337</v>
      </c>
      <c r="M59" s="911" t="s">
        <v>1127</v>
      </c>
      <c r="N59" s="911" t="s">
        <v>1086</v>
      </c>
      <c r="O59" s="911" t="s">
        <v>731</v>
      </c>
      <c r="P59" s="911">
        <v>3</v>
      </c>
      <c r="Q59" s="911">
        <v>2</v>
      </c>
      <c r="R59" s="911">
        <v>5</v>
      </c>
      <c r="S59" s="911">
        <v>4</v>
      </c>
      <c r="T59" s="802" t="s">
        <v>1283</v>
      </c>
      <c r="U59" s="12">
        <v>30</v>
      </c>
      <c r="V59" s="31">
        <f>IF(W59="","",IFERROR(INDEX(Docentes!C:C,MATCH(W59,Docentes!D:D,0)),"NUEVO"))</f>
        <v>45912781</v>
      </c>
      <c r="W59" s="128" t="s">
        <v>673</v>
      </c>
      <c r="X59" s="712" t="s">
        <v>168</v>
      </c>
      <c r="Y59" s="911" t="s">
        <v>1182</v>
      </c>
      <c r="Z59" s="789" t="s">
        <v>1089</v>
      </c>
      <c r="AA59" s="927" t="s">
        <v>16</v>
      </c>
      <c r="AB59" s="927" t="s">
        <v>1522</v>
      </c>
      <c r="AC59" s="927"/>
      <c r="AD59" s="927"/>
      <c r="AE59" s="927"/>
      <c r="AF59" s="927" t="s">
        <v>1182</v>
      </c>
      <c r="AG59" s="31" t="str">
        <f t="shared" si="6"/>
        <v>TP</v>
      </c>
      <c r="AH59" s="954">
        <v>4</v>
      </c>
      <c r="AI59" s="954">
        <v>11</v>
      </c>
      <c r="AJ59" s="954">
        <v>50</v>
      </c>
      <c r="AK59" s="954">
        <v>16</v>
      </c>
      <c r="AL59" s="954">
        <v>0</v>
      </c>
      <c r="AM59" s="31">
        <f t="shared" si="7"/>
        <v>5</v>
      </c>
      <c r="AN59" s="792">
        <f t="shared" si="8"/>
        <v>0.49305555555555552</v>
      </c>
      <c r="AO59" s="792">
        <f t="shared" si="9"/>
        <v>0.66666666666666663</v>
      </c>
      <c r="AP59" s="31" t="str" cm="1">
        <f t="array" ref="AP59">IF(W59="","",IF(SUMPRODUCT((W59=$W$6:$W$3310)*(AH59=$AH$6:$AH$3310)*(AN59=$AN$6:$AN$3310)*(AO59=$AO$6:$AO$3310)*(ROW($W$6:$W$3310)&lt;&gt;ROW(W59))*((R59=0)*($R$6:$R$3310&gt;0)+(R59&gt;0)*($R$6:$R$3310=0)))&gt;0,"SALONES UNIDOS",IF(SUMPRODUCT((W59=$W$6:$W$3310)*(AH59=$AH$6:$AH$3310)*((AN59&lt;$AO$6:$AO$3310)*(AO59&gt;$AN$6:$AN$3310))*(ROW($W$6:$W$3310)&lt;&gt;ROW(W59)))&gt;0,"CRUZADO","Sin cruce")))</f>
        <v>Sin cruce</v>
      </c>
      <c r="AQ59" s="792" t="str">
        <f t="shared" si="10"/>
        <v>IS1PRINCIPALC</v>
      </c>
      <c r="AR59" s="792" t="str" cm="1">
        <f t="array" ref="AR59">IF(AQ59="","",IF(SUMPRODUCT((AQ59=$AQ$6:$AQ$3310)*(AH59=$AH$6:$AH$3310)*(AN59=$AN$6:$AN$3310)*(AO59=$AO$6:$AO$3310)*(ROW($AQ$6:$AQ$3310)&lt;&gt;ROW(AQ59))*((R59=0)*($R$6:$R$3310&gt;0)+(R59&gt;0)*($R$6:$R$3310=0)))&gt;0,"SALONES UNIDOS",IF(SUMPRODUCT((AQ59=$AQ$6:$AQ$3310)*(AH59=$AH$6:$AH$3310)*((AN59&lt;$AO$6:$AO$3310)*(AO59&gt;$AN$6:$AN$3310))*(ROW($AQ$6:$AQ$3310)&lt;&gt;ROW(AQ59)))&gt;0,"CRUZADO","Sin cruce")))</f>
        <v>Sin cruce</v>
      </c>
    </row>
    <row r="60" spans="2:44" s="958" customFormat="1" ht="32.25">
      <c r="B60" s="958" t="s">
        <v>1886</v>
      </c>
      <c r="C60" s="965" t="s">
        <v>1081</v>
      </c>
      <c r="D60" s="966" t="s">
        <v>1715</v>
      </c>
      <c r="E60" s="966">
        <v>20261</v>
      </c>
      <c r="F60" s="993" t="s">
        <v>23</v>
      </c>
      <c r="G60" s="993" t="s">
        <v>20</v>
      </c>
      <c r="H60" s="993" t="s">
        <v>82</v>
      </c>
      <c r="I60" s="993">
        <v>1</v>
      </c>
      <c r="J60" s="993" t="s">
        <v>32</v>
      </c>
      <c r="K60" s="993" t="s">
        <v>1716</v>
      </c>
      <c r="L60" s="994" t="s">
        <v>1337</v>
      </c>
      <c r="M60" s="993" t="s">
        <v>1127</v>
      </c>
      <c r="N60" s="993" t="s">
        <v>1086</v>
      </c>
      <c r="O60" s="993" t="s">
        <v>731</v>
      </c>
      <c r="P60" s="993">
        <v>3</v>
      </c>
      <c r="Q60" s="993">
        <v>2</v>
      </c>
      <c r="R60" s="993">
        <v>5</v>
      </c>
      <c r="S60" s="993">
        <v>4</v>
      </c>
      <c r="T60" s="975" t="s">
        <v>1283</v>
      </c>
      <c r="U60" s="965">
        <v>30</v>
      </c>
      <c r="V60" s="529">
        <f>IF(W60="","",IFERROR(INDEX(Docentes!C:C,MATCH(W60,Docentes!D:D,0)),"NUEVO"))</f>
        <v>45912781</v>
      </c>
      <c r="W60" s="995" t="s">
        <v>673</v>
      </c>
      <c r="X60" s="996" t="s">
        <v>168</v>
      </c>
      <c r="Y60" s="993" t="s">
        <v>1182</v>
      </c>
      <c r="Z60" s="966" t="s">
        <v>1089</v>
      </c>
      <c r="AA60" s="997" t="s">
        <v>16</v>
      </c>
      <c r="AB60" s="997" t="s">
        <v>1505</v>
      </c>
      <c r="AC60" s="997"/>
      <c r="AD60" s="997"/>
      <c r="AE60" s="997"/>
      <c r="AF60" s="997" t="s">
        <v>1182</v>
      </c>
      <c r="AG60" s="529" t="str">
        <f t="shared" si="6"/>
        <v>TP</v>
      </c>
      <c r="AH60" s="997">
        <v>4</v>
      </c>
      <c r="AI60" s="997">
        <v>7</v>
      </c>
      <c r="AJ60" s="997">
        <v>40</v>
      </c>
      <c r="AK60" s="997">
        <v>11</v>
      </c>
      <c r="AL60" s="997">
        <v>50</v>
      </c>
      <c r="AM60" s="529">
        <f t="shared" si="7"/>
        <v>4.9999999999999982</v>
      </c>
      <c r="AN60" s="964">
        <f t="shared" si="8"/>
        <v>0.31944444444444448</v>
      </c>
      <c r="AO60" s="964">
        <f t="shared" si="9"/>
        <v>0.49305555555555552</v>
      </c>
      <c r="AP60" s="529" t="str" cm="1">
        <f t="array" ref="AP60">IF(W60="","",IF(SUMPRODUCT((W60=$W$6:$W$3310)*(AH60=$AH$6:$AH$3310)*(AN60=$AN$6:$AN$3310)*(AO60=$AO$6:$AO$3310)*(ROW($W$6:$W$3310)&lt;&gt;ROW(W60))*((R60=0)*($R$6:$R$3310&gt;0)+(R60&gt;0)*($R$6:$R$3310=0)))&gt;0,"SALONES UNIDOS",IF(SUMPRODUCT((W60=$W$6:$W$3310)*(AH60=$AH$6:$AH$3310)*((AN60&lt;$AO$6:$AO$3310)*(AO60&gt;$AN$6:$AN$3310))*(ROW($W$6:$W$3310)&lt;&gt;ROW(W60)))&gt;0,"CRUZADO","Sin cruce")))</f>
        <v>Sin cruce</v>
      </c>
      <c r="AQ60" s="964" t="str">
        <f t="shared" si="10"/>
        <v>IS1PRINCIPALC</v>
      </c>
      <c r="AR60" s="964" t="str" cm="1">
        <f t="array" ref="AR60">IF(AQ60="","",IF(SUMPRODUCT((AQ60=$AQ$6:$AQ$3310)*(AH60=$AH$6:$AH$3310)*(AN60=$AN$6:$AN$3310)*(AO60=$AO$6:$AO$3310)*(ROW($AQ$6:$AQ$3310)&lt;&gt;ROW(AQ60))*((R60=0)*($R$6:$R$3310&gt;0)+(R60&gt;0)*($R$6:$R$3310=0)))&gt;0,"SALONES UNIDOS",IF(SUMPRODUCT((AQ60=$AQ$6:$AQ$3310)*(AH60=$AH$6:$AH$3310)*((AN60&lt;$AO$6:$AO$3310)*(AO60&gt;$AN$6:$AN$3310))*(ROW($AQ$6:$AQ$3310)&lt;&gt;ROW(AQ60)))&gt;0,"CRUZADO","Sin cruce")))</f>
        <v>Sin cruce</v>
      </c>
    </row>
    <row r="61" spans="2:44" ht="32.25">
      <c r="B61" t="s">
        <v>1881</v>
      </c>
      <c r="C61" s="12" t="s">
        <v>1081</v>
      </c>
      <c r="D61" s="789" t="s">
        <v>1396</v>
      </c>
      <c r="E61" s="789">
        <v>20261</v>
      </c>
      <c r="F61" s="789" t="s">
        <v>23</v>
      </c>
      <c r="G61" s="12" t="s">
        <v>20</v>
      </c>
      <c r="H61" s="789" t="s">
        <v>57</v>
      </c>
      <c r="I61" s="789">
        <v>1</v>
      </c>
      <c r="J61" s="789" t="s">
        <v>32</v>
      </c>
      <c r="K61" s="789" t="s">
        <v>1401</v>
      </c>
      <c r="L61" s="491" t="s">
        <v>1402</v>
      </c>
      <c r="M61" s="789" t="s">
        <v>1101</v>
      </c>
      <c r="N61" s="789" t="s">
        <v>1086</v>
      </c>
      <c r="O61" s="789" t="s">
        <v>731</v>
      </c>
      <c r="P61" s="789">
        <v>4</v>
      </c>
      <c r="Q61" s="789">
        <v>0</v>
      </c>
      <c r="R61" s="815">
        <v>4</v>
      </c>
      <c r="S61" s="789">
        <v>4</v>
      </c>
      <c r="T61" s="181" t="s">
        <v>1283</v>
      </c>
      <c r="U61" s="11">
        <v>39</v>
      </c>
      <c r="V61" s="31">
        <f>IF(W61="","",IFERROR(INDEX(Docentes!C:C,MATCH(W61,Docentes!D:D,0)),"NUEVO"))</f>
        <v>41076019</v>
      </c>
      <c r="W61" s="693" t="s">
        <v>349</v>
      </c>
      <c r="X61" s="265" t="s">
        <v>1332</v>
      </c>
      <c r="Y61" s="31" t="s">
        <v>1182</v>
      </c>
      <c r="Z61" s="789" t="s">
        <v>1089</v>
      </c>
      <c r="AA61" s="789" t="s">
        <v>26</v>
      </c>
      <c r="AB61" s="789" t="s">
        <v>1488</v>
      </c>
      <c r="AC61" s="789" t="s">
        <v>1283</v>
      </c>
      <c r="AD61" s="31" t="s">
        <v>1283</v>
      </c>
      <c r="AE61" s="789" t="s">
        <v>1283</v>
      </c>
      <c r="AF61" s="789" t="s">
        <v>1182</v>
      </c>
      <c r="AG61" s="31" t="str">
        <f t="shared" si="6"/>
        <v>T</v>
      </c>
      <c r="AH61" s="953">
        <v>3</v>
      </c>
      <c r="AI61" s="953">
        <v>12</v>
      </c>
      <c r="AJ61" s="953">
        <v>40</v>
      </c>
      <c r="AK61" s="953">
        <v>16</v>
      </c>
      <c r="AL61" s="953">
        <v>0</v>
      </c>
      <c r="AM61" s="31">
        <f t="shared" si="7"/>
        <v>3.9999999999999987</v>
      </c>
      <c r="AN61" s="792">
        <f t="shared" si="8"/>
        <v>0.52777777777777779</v>
      </c>
      <c r="AO61" s="792">
        <f t="shared" si="9"/>
        <v>0.66666666666666663</v>
      </c>
      <c r="AP61" s="31" t="str" cm="1">
        <f t="array" ref="AP61">IF(W61="","",IF(SUMPRODUCT((W61=$W$6:$W$3310)*(AH61=$AH$6:$AH$3310)*(AN61=$AN$6:$AN$3310)*(AO61=$AO$6:$AO$3310)*(ROW($W$6:$W$3310)&lt;&gt;ROW(W61))*((R61=0)*($R$6:$R$3310&gt;0)+(R61&gt;0)*($R$6:$R$3310=0)))&gt;0,"SALONES UNIDOS",IF(SUMPRODUCT((W61=$W$6:$W$3310)*(AH61=$AH$6:$AH$3310)*((AN61&lt;$AO$6:$AO$3310)*(AO61&gt;$AN$6:$AN$3310))*(ROW($W$6:$W$3310)&lt;&gt;ROW(W61)))&gt;0,"CRUZADO","Sin cruce")))</f>
        <v>CRUZADO</v>
      </c>
      <c r="AQ61" s="792" t="str">
        <f t="shared" si="10"/>
        <v>IN1PRINCIPALC</v>
      </c>
      <c r="AR61" s="792" t="str" cm="1">
        <f t="array" ref="AR61">IF(AQ61="","",IF(SUMPRODUCT((AQ61=$AQ$6:$AQ$3310)*(AH61=$AH$6:$AH$3310)*(AN61=$AN$6:$AN$3310)*(AO61=$AO$6:$AO$3310)*(ROW($AQ$6:$AQ$3310)&lt;&gt;ROW(AQ61))*((R61=0)*($R$6:$R$3310&gt;0)+(R61&gt;0)*($R$6:$R$3310=0)))&gt;0,"SALONES UNIDOS",IF(SUMPRODUCT((AQ61=$AQ$6:$AQ$3310)*(AH61=$AH$6:$AH$3310)*((AN61&lt;$AO$6:$AO$3310)*(AO61&gt;$AN$6:$AN$3310))*(ROW($AQ$6:$AQ$3310)&lt;&gt;ROW(AQ61)))&gt;0,"CRUZADO","Sin cruce")))</f>
        <v>CRUZADO</v>
      </c>
    </row>
    <row r="62" spans="2:44" s="958" customFormat="1" ht="32.25">
      <c r="B62" s="958" t="s">
        <v>1886</v>
      </c>
      <c r="C62" s="965" t="s">
        <v>1081</v>
      </c>
      <c r="D62" s="966" t="s">
        <v>1396</v>
      </c>
      <c r="E62" s="966">
        <v>20261</v>
      </c>
      <c r="F62" s="966" t="s">
        <v>23</v>
      </c>
      <c r="G62" s="965" t="s">
        <v>20</v>
      </c>
      <c r="H62" s="966" t="s">
        <v>57</v>
      </c>
      <c r="I62" s="966">
        <v>1</v>
      </c>
      <c r="J62" s="966" t="s">
        <v>32</v>
      </c>
      <c r="K62" s="966" t="s">
        <v>1401</v>
      </c>
      <c r="L62" s="968" t="s">
        <v>1402</v>
      </c>
      <c r="M62" s="966" t="s">
        <v>1101</v>
      </c>
      <c r="N62" s="966" t="s">
        <v>1086</v>
      </c>
      <c r="O62" s="966" t="s">
        <v>731</v>
      </c>
      <c r="P62" s="966">
        <v>4</v>
      </c>
      <c r="Q62" s="966">
        <v>0</v>
      </c>
      <c r="R62" s="969">
        <v>4</v>
      </c>
      <c r="S62" s="966">
        <v>4</v>
      </c>
      <c r="T62" s="962" t="s">
        <v>1283</v>
      </c>
      <c r="U62" s="525">
        <v>39</v>
      </c>
      <c r="V62" s="529">
        <f>IF(W62="","",IFERROR(INDEX(Docentes!C:C,MATCH(W62,Docentes!D:D,0)),"NUEVO"))</f>
        <v>41076019</v>
      </c>
      <c r="W62" s="974" t="s">
        <v>349</v>
      </c>
      <c r="X62" s="971" t="s">
        <v>1332</v>
      </c>
      <c r="Y62" s="529" t="s">
        <v>1182</v>
      </c>
      <c r="Z62" s="966" t="s">
        <v>1089</v>
      </c>
      <c r="AA62" s="966" t="s">
        <v>26</v>
      </c>
      <c r="AB62" s="966" t="s">
        <v>1488</v>
      </c>
      <c r="AC62" s="966" t="s">
        <v>1283</v>
      </c>
      <c r="AD62" s="529" t="s">
        <v>1283</v>
      </c>
      <c r="AE62" s="966" t="s">
        <v>1283</v>
      </c>
      <c r="AF62" s="966" t="s">
        <v>1182</v>
      </c>
      <c r="AG62" s="529" t="str">
        <f t="shared" si="6"/>
        <v>T</v>
      </c>
      <c r="AH62" s="966">
        <v>3</v>
      </c>
      <c r="AI62" s="966">
        <v>11</v>
      </c>
      <c r="AJ62" s="966">
        <v>50</v>
      </c>
      <c r="AK62" s="966">
        <v>15</v>
      </c>
      <c r="AL62" s="966">
        <v>10</v>
      </c>
      <c r="AM62" s="529">
        <f t="shared" si="7"/>
        <v>4</v>
      </c>
      <c r="AN62" s="964">
        <f t="shared" si="8"/>
        <v>0.49305555555555552</v>
      </c>
      <c r="AO62" s="964">
        <f t="shared" si="9"/>
        <v>0.63194444444444442</v>
      </c>
      <c r="AP62" s="529" t="str" cm="1">
        <f t="array" ref="AP62">IF(W62="","",IF(SUMPRODUCT((W62=$W$6:$W$3310)*(AH62=$AH$6:$AH$3310)*(AN62=$AN$6:$AN$3310)*(AO62=$AO$6:$AO$3310)*(ROW($W$6:$W$3310)&lt;&gt;ROW(W62))*((R62=0)*($R$6:$R$3310&gt;0)+(R62&gt;0)*($R$6:$R$3310=0)))&gt;0,"SALONES UNIDOS",IF(SUMPRODUCT((W62=$W$6:$W$3310)*(AH62=$AH$6:$AH$3310)*((AN62&lt;$AO$6:$AO$3310)*(AO62&gt;$AN$6:$AN$3310))*(ROW($W$6:$W$3310)&lt;&gt;ROW(W62)))&gt;0,"CRUZADO","Sin cruce")))</f>
        <v>CRUZADO</v>
      </c>
      <c r="AQ62" s="964" t="str">
        <f t="shared" si="10"/>
        <v>IN1PRINCIPALC</v>
      </c>
      <c r="AR62" s="964" t="str" cm="1">
        <f t="array" ref="AR62">IF(AQ62="","",IF(SUMPRODUCT((AQ62=$AQ$6:$AQ$3310)*(AH62=$AH$6:$AH$3310)*(AN62=$AN$6:$AN$3310)*(AO62=$AO$6:$AO$3310)*(ROW($AQ$6:$AQ$3310)&lt;&gt;ROW(AQ62))*((R62=0)*($R$6:$R$3310&gt;0)+(R62&gt;0)*($R$6:$R$3310=0)))&gt;0,"SALONES UNIDOS",IF(SUMPRODUCT((AQ62=$AQ$6:$AQ$3310)*(AH62=$AH$6:$AH$3310)*((AN62&lt;$AO$6:$AO$3310)*(AO62&gt;$AN$6:$AN$3310))*(ROW($AQ$6:$AQ$3310)&lt;&gt;ROW(AQ62)))&gt;0,"CRUZADO","Sin cruce")))</f>
        <v>CRUZADO</v>
      </c>
    </row>
    <row r="63" spans="2:44" ht="32.25">
      <c r="B63" t="s">
        <v>1881</v>
      </c>
      <c r="C63" s="12" t="s">
        <v>1081</v>
      </c>
      <c r="D63" s="789" t="s">
        <v>1396</v>
      </c>
      <c r="E63" s="789">
        <v>20261</v>
      </c>
      <c r="F63" s="789" t="s">
        <v>23</v>
      </c>
      <c r="G63" s="12" t="s">
        <v>20</v>
      </c>
      <c r="H63" s="789" t="s">
        <v>57</v>
      </c>
      <c r="I63" s="789">
        <v>1</v>
      </c>
      <c r="J63" s="789" t="s">
        <v>32</v>
      </c>
      <c r="K63" s="789" t="s">
        <v>1399</v>
      </c>
      <c r="L63" s="491" t="s">
        <v>1185</v>
      </c>
      <c r="M63" s="789" t="s">
        <v>1127</v>
      </c>
      <c r="N63" s="789" t="s">
        <v>1086</v>
      </c>
      <c r="O63" s="789" t="s">
        <v>731</v>
      </c>
      <c r="P63" s="789">
        <v>3</v>
      </c>
      <c r="Q63" s="789">
        <v>2</v>
      </c>
      <c r="R63" s="815">
        <v>5</v>
      </c>
      <c r="S63" s="789">
        <v>4</v>
      </c>
      <c r="T63" s="181" t="s">
        <v>1283</v>
      </c>
      <c r="U63" s="11">
        <v>38</v>
      </c>
      <c r="V63" s="31">
        <f>IF(W63="","",IFERROR(INDEX(Docentes!C:C,MATCH(W63,Docentes!D:D,0)),"NUEVO"))</f>
        <v>42515290</v>
      </c>
      <c r="W63" s="693" t="s">
        <v>976</v>
      </c>
      <c r="X63" s="265" t="s">
        <v>1332</v>
      </c>
      <c r="Y63" s="31" t="s">
        <v>1182</v>
      </c>
      <c r="Z63" s="789" t="s">
        <v>1089</v>
      </c>
      <c r="AA63" s="789" t="s">
        <v>16</v>
      </c>
      <c r="AB63" s="789" t="s">
        <v>1582</v>
      </c>
      <c r="AC63" s="789" t="s">
        <v>1283</v>
      </c>
      <c r="AD63" s="31" t="s">
        <v>1283</v>
      </c>
      <c r="AE63" s="789" t="s">
        <v>1283</v>
      </c>
      <c r="AF63" s="789" t="s">
        <v>1182</v>
      </c>
      <c r="AG63" s="31" t="str">
        <f t="shared" si="6"/>
        <v>TP</v>
      </c>
      <c r="AH63" s="953">
        <v>4</v>
      </c>
      <c r="AI63" s="953">
        <v>11</v>
      </c>
      <c r="AJ63" s="953">
        <v>50</v>
      </c>
      <c r="AK63" s="953">
        <v>16</v>
      </c>
      <c r="AL63" s="953">
        <v>0</v>
      </c>
      <c r="AM63" s="31">
        <f t="shared" si="7"/>
        <v>5</v>
      </c>
      <c r="AN63" s="792">
        <f t="shared" si="8"/>
        <v>0.49305555555555552</v>
      </c>
      <c r="AO63" s="792">
        <f t="shared" si="9"/>
        <v>0.66666666666666663</v>
      </c>
      <c r="AP63" s="31" t="str" cm="1">
        <f t="array" ref="AP63">IF(W63="","",IF(SUMPRODUCT((W63=$W$6:$W$3310)*(AH63=$AH$6:$AH$3310)*(AN63=$AN$6:$AN$3310)*(AO63=$AO$6:$AO$3310)*(ROW($W$6:$W$3310)&lt;&gt;ROW(W63))*((R63=0)*($R$6:$R$3310&gt;0)+(R63&gt;0)*($R$6:$R$3310=0)))&gt;0,"SALONES UNIDOS",IF(SUMPRODUCT((W63=$W$6:$W$3310)*(AH63=$AH$6:$AH$3310)*((AN63&lt;$AO$6:$AO$3310)*(AO63&gt;$AN$6:$AN$3310))*(ROW($W$6:$W$3310)&lt;&gt;ROW(W63)))&gt;0,"CRUZADO","Sin cruce")))</f>
        <v>Sin cruce</v>
      </c>
      <c r="AQ63" s="792" t="str">
        <f t="shared" si="10"/>
        <v>IN1PRINCIPALC</v>
      </c>
      <c r="AR63" s="792" t="str" cm="1">
        <f t="array" ref="AR63">IF(AQ63="","",IF(SUMPRODUCT((AQ63=$AQ$6:$AQ$3310)*(AH63=$AH$6:$AH$3310)*(AN63=$AN$6:$AN$3310)*(AO63=$AO$6:$AO$3310)*(ROW($AQ$6:$AQ$3310)&lt;&gt;ROW(AQ63))*((R63=0)*($R$6:$R$3310&gt;0)+(R63&gt;0)*($R$6:$R$3310=0)))&gt;0,"SALONES UNIDOS",IF(SUMPRODUCT((AQ63=$AQ$6:$AQ$3310)*(AH63=$AH$6:$AH$3310)*((AN63&lt;$AO$6:$AO$3310)*(AO63&gt;$AN$6:$AN$3310))*(ROW($AQ$6:$AQ$3310)&lt;&gt;ROW(AQ63)))&gt;0,"CRUZADO","Sin cruce")))</f>
        <v>Sin cruce</v>
      </c>
    </row>
    <row r="64" spans="2:44" s="958" customFormat="1" ht="32.25">
      <c r="B64" s="958" t="s">
        <v>1886</v>
      </c>
      <c r="C64" s="965" t="s">
        <v>1081</v>
      </c>
      <c r="D64" s="966" t="s">
        <v>1396</v>
      </c>
      <c r="E64" s="966">
        <v>20261</v>
      </c>
      <c r="F64" s="966" t="s">
        <v>23</v>
      </c>
      <c r="G64" s="965" t="s">
        <v>20</v>
      </c>
      <c r="H64" s="966" t="s">
        <v>57</v>
      </c>
      <c r="I64" s="966">
        <v>1</v>
      </c>
      <c r="J64" s="966" t="s">
        <v>32</v>
      </c>
      <c r="K64" s="966" t="s">
        <v>1399</v>
      </c>
      <c r="L64" s="968" t="s">
        <v>1185</v>
      </c>
      <c r="M64" s="966" t="s">
        <v>1127</v>
      </c>
      <c r="N64" s="966" t="s">
        <v>1086</v>
      </c>
      <c r="O64" s="966" t="s">
        <v>731</v>
      </c>
      <c r="P64" s="966">
        <v>3</v>
      </c>
      <c r="Q64" s="966">
        <v>2</v>
      </c>
      <c r="R64" s="969">
        <v>5</v>
      </c>
      <c r="S64" s="966">
        <v>4</v>
      </c>
      <c r="T64" s="962" t="s">
        <v>1283</v>
      </c>
      <c r="U64" s="525">
        <v>38</v>
      </c>
      <c r="V64" s="529">
        <f>IF(W64="","",IFERROR(INDEX(Docentes!C:C,MATCH(W64,Docentes!D:D,0)),"NUEVO"))</f>
        <v>42515290</v>
      </c>
      <c r="W64" s="974" t="s">
        <v>976</v>
      </c>
      <c r="X64" s="971" t="s">
        <v>1332</v>
      </c>
      <c r="Y64" s="529" t="s">
        <v>1182</v>
      </c>
      <c r="Z64" s="966" t="s">
        <v>1089</v>
      </c>
      <c r="AA64" s="966" t="s">
        <v>16</v>
      </c>
      <c r="AB64" s="966" t="s">
        <v>1582</v>
      </c>
      <c r="AC64" s="966" t="s">
        <v>1283</v>
      </c>
      <c r="AD64" s="529" t="s">
        <v>1283</v>
      </c>
      <c r="AE64" s="966" t="s">
        <v>1283</v>
      </c>
      <c r="AF64" s="966" t="s">
        <v>1182</v>
      </c>
      <c r="AG64" s="529" t="str">
        <f t="shared" si="6"/>
        <v>TP</v>
      </c>
      <c r="AH64" s="966">
        <v>5</v>
      </c>
      <c r="AI64" s="966">
        <v>11</v>
      </c>
      <c r="AJ64" s="966">
        <v>0</v>
      </c>
      <c r="AK64" s="966">
        <v>15</v>
      </c>
      <c r="AL64" s="966">
        <v>10</v>
      </c>
      <c r="AM64" s="529">
        <f t="shared" si="7"/>
        <v>5</v>
      </c>
      <c r="AN64" s="964">
        <f t="shared" si="8"/>
        <v>0.45833333333333331</v>
      </c>
      <c r="AO64" s="964">
        <f t="shared" si="9"/>
        <v>0.63194444444444442</v>
      </c>
      <c r="AP64" s="529" t="str" cm="1">
        <f t="array" ref="AP64">IF(W64="","",IF(SUMPRODUCT((W64=$W$6:$W$3310)*(AH64=$AH$6:$AH$3310)*(AN64=$AN$6:$AN$3310)*(AO64=$AO$6:$AO$3310)*(ROW($W$6:$W$3310)&lt;&gt;ROW(W64))*((R64=0)*($R$6:$R$3310&gt;0)+(R64&gt;0)*($R$6:$R$3310=0)))&gt;0,"SALONES UNIDOS",IF(SUMPRODUCT((W64=$W$6:$W$3310)*(AH64=$AH$6:$AH$3310)*((AN64&lt;$AO$6:$AO$3310)*(AO64&gt;$AN$6:$AN$3310))*(ROW($W$6:$W$3310)&lt;&gt;ROW(W64)))&gt;0,"CRUZADO","Sin cruce")))</f>
        <v>Sin cruce</v>
      </c>
      <c r="AQ64" s="964" t="str">
        <f t="shared" si="10"/>
        <v>IN1PRINCIPALC</v>
      </c>
      <c r="AR64" s="964" t="str" cm="1">
        <f t="array" ref="AR64">IF(AQ64="","",IF(SUMPRODUCT((AQ64=$AQ$6:$AQ$3310)*(AH64=$AH$6:$AH$3310)*(AN64=$AN$6:$AN$3310)*(AO64=$AO$6:$AO$3310)*(ROW($AQ$6:$AQ$3310)&lt;&gt;ROW(AQ64))*((R64=0)*($R$6:$R$3310&gt;0)+(R64&gt;0)*($R$6:$R$3310=0)))&gt;0,"SALONES UNIDOS",IF(SUMPRODUCT((AQ64=$AQ$6:$AQ$3310)*(AH64=$AH$6:$AH$3310)*((AN64&lt;$AO$6:$AO$3310)*(AO64&gt;$AN$6:$AN$3310))*(ROW($AQ$6:$AQ$3310)&lt;&gt;ROW(AQ64)))&gt;0,"CRUZADO","Sin cruce")))</f>
        <v>Sin cruce</v>
      </c>
    </row>
    <row r="65" spans="2:44" ht="32.25">
      <c r="B65" t="s">
        <v>1881</v>
      </c>
      <c r="C65" s="12" t="s">
        <v>1081</v>
      </c>
      <c r="D65" s="795" t="s">
        <v>781</v>
      </c>
      <c r="E65" s="795">
        <v>20261</v>
      </c>
      <c r="F65" s="11" t="s">
        <v>23</v>
      </c>
      <c r="G65" s="11" t="s">
        <v>20</v>
      </c>
      <c r="H65" s="11" t="s">
        <v>30</v>
      </c>
      <c r="I65" s="11">
        <v>1</v>
      </c>
      <c r="J65" s="11" t="s">
        <v>16</v>
      </c>
      <c r="K65" s="12" t="s">
        <v>1180</v>
      </c>
      <c r="L65" s="14" t="s">
        <v>1181</v>
      </c>
      <c r="M65" s="12" t="s">
        <v>1127</v>
      </c>
      <c r="N65" s="12" t="s">
        <v>1086</v>
      </c>
      <c r="O65" s="12" t="s">
        <v>731</v>
      </c>
      <c r="P65" s="11">
        <v>3</v>
      </c>
      <c r="Q65" s="11">
        <v>0</v>
      </c>
      <c r="R65" s="262">
        <v>3</v>
      </c>
      <c r="S65" s="11">
        <v>4</v>
      </c>
      <c r="T65" s="808"/>
      <c r="U65" s="31">
        <v>40</v>
      </c>
      <c r="V65" s="31">
        <f>IF(W65="","",IFERROR(INDEX(Docentes!C:C,MATCH(W65,Docentes!D:D,0)),"NUEVO"))</f>
        <v>43608561</v>
      </c>
      <c r="W65" s="693" t="s">
        <v>1006</v>
      </c>
      <c r="X65" s="793" t="s">
        <v>168</v>
      </c>
      <c r="Y65" s="31" t="s">
        <v>1182</v>
      </c>
      <c r="Z65" s="789" t="s">
        <v>1089</v>
      </c>
      <c r="AA65" s="12" t="s">
        <v>41</v>
      </c>
      <c r="AB65" s="12" t="s">
        <v>1633</v>
      </c>
      <c r="AC65" s="12" t="s">
        <v>1283</v>
      </c>
      <c r="AD65" s="11" t="s">
        <v>1283</v>
      </c>
      <c r="AE65" s="12" t="s">
        <v>1283</v>
      </c>
      <c r="AF65" s="31" t="s">
        <v>1182</v>
      </c>
      <c r="AG65" s="31" t="str">
        <f t="shared" si="6"/>
        <v>T</v>
      </c>
      <c r="AH65" s="789">
        <v>3</v>
      </c>
      <c r="AI65" s="789">
        <v>11</v>
      </c>
      <c r="AJ65" s="789">
        <v>50</v>
      </c>
      <c r="AK65" s="789">
        <v>14</v>
      </c>
      <c r="AL65" s="789">
        <v>20</v>
      </c>
      <c r="AM65" s="31">
        <f t="shared" si="7"/>
        <v>3.0000000000000004</v>
      </c>
      <c r="AN65" s="792">
        <f t="shared" si="8"/>
        <v>0.49305555555555552</v>
      </c>
      <c r="AO65" s="792">
        <f t="shared" si="9"/>
        <v>0.59722222222222221</v>
      </c>
      <c r="AP65" s="31" t="str" cm="1">
        <f t="array" ref="AP65">IF(W65="","",IF(SUMPRODUCT((W65=$W$6:$W$3310)*(AH65=$AH$6:$AH$3310)*(AN65=$AN$6:$AN$3310)*(AO65=$AO$6:$AO$3310)*(ROW($W$6:$W$3310)&lt;&gt;ROW(W65))*((R65=0)*($R$6:$R$3310&gt;0)+(R65&gt;0)*($R$6:$R$3310=0)))&gt;0,"SALONES UNIDOS",IF(SUMPRODUCT((W65=$W$6:$W$3310)*(AH65=$AH$6:$AH$3310)*((AN65&lt;$AO$6:$AO$3310)*(AO65&gt;$AN$6:$AN$3310))*(ROW($W$6:$W$3310)&lt;&gt;ROW(W65)))&gt;0,"CRUZADO","Sin cruce")))</f>
        <v>CRUZADO</v>
      </c>
      <c r="AQ65" s="792" t="str">
        <f t="shared" si="10"/>
        <v>DE1PRINCIPALA</v>
      </c>
      <c r="AR65" s="792" t="str" cm="1">
        <f t="array" ref="AR65">IF(AQ65="","",IF(SUMPRODUCT((AQ65=$AQ$6:$AQ$3310)*(AH65=$AH$6:$AH$3310)*(AN65=$AN$6:$AN$3310)*(AO65=$AO$6:$AO$3310)*(ROW($AQ$6:$AQ$3310)&lt;&gt;ROW(AQ65))*((R65=0)*($R$6:$R$3310&gt;0)+(R65&gt;0)*($R$6:$R$3310=0)))&gt;0,"SALONES UNIDOS",IF(SUMPRODUCT((AQ65=$AQ$6:$AQ$3310)*(AH65=$AH$6:$AH$3310)*((AN65&lt;$AO$6:$AO$3310)*(AO65&gt;$AN$6:$AN$3310))*(ROW($AQ$6:$AQ$3310)&lt;&gt;ROW(AQ65)))&gt;0,"CRUZADO","Sin cruce")))</f>
        <v>CRUZADO</v>
      </c>
    </row>
    <row r="66" spans="2:44" ht="32.25">
      <c r="B66" t="s">
        <v>1881</v>
      </c>
      <c r="C66" s="12" t="s">
        <v>1081</v>
      </c>
      <c r="D66" s="795" t="s">
        <v>781</v>
      </c>
      <c r="E66" s="795">
        <v>20261</v>
      </c>
      <c r="F66" s="11" t="s">
        <v>23</v>
      </c>
      <c r="G66" s="11" t="s">
        <v>20</v>
      </c>
      <c r="H66" s="11" t="s">
        <v>30</v>
      </c>
      <c r="I66" s="11">
        <v>1</v>
      </c>
      <c r="J66" s="11" t="s">
        <v>16</v>
      </c>
      <c r="K66" s="12" t="s">
        <v>1180</v>
      </c>
      <c r="L66" s="14" t="s">
        <v>1181</v>
      </c>
      <c r="M66" s="12" t="s">
        <v>1127</v>
      </c>
      <c r="N66" s="12" t="s">
        <v>1086</v>
      </c>
      <c r="O66" s="12" t="s">
        <v>731</v>
      </c>
      <c r="P66" s="11">
        <v>0</v>
      </c>
      <c r="Q66" s="11">
        <v>2</v>
      </c>
      <c r="R66" s="262">
        <v>2</v>
      </c>
      <c r="S66" s="11">
        <v>4</v>
      </c>
      <c r="T66" s="808"/>
      <c r="U66" s="31">
        <v>39</v>
      </c>
      <c r="V66" s="31">
        <f>IF(W66="","",IFERROR(INDEX(Docentes!C:C,MATCH(W66,Docentes!D:D,0)),"NUEVO"))</f>
        <v>43608561</v>
      </c>
      <c r="W66" s="693" t="s">
        <v>1006</v>
      </c>
      <c r="X66" s="793" t="s">
        <v>168</v>
      </c>
      <c r="Y66" s="31" t="s">
        <v>1182</v>
      </c>
      <c r="Z66" s="789" t="s">
        <v>1089</v>
      </c>
      <c r="AA66" s="12" t="s">
        <v>26</v>
      </c>
      <c r="AB66" s="12" t="s">
        <v>1606</v>
      </c>
      <c r="AC66" s="12" t="s">
        <v>1283</v>
      </c>
      <c r="AD66" s="11" t="s">
        <v>1283</v>
      </c>
      <c r="AE66" s="12" t="s">
        <v>1283</v>
      </c>
      <c r="AF66" s="31" t="s">
        <v>1182</v>
      </c>
      <c r="AG66" s="31" t="str">
        <f t="shared" si="6"/>
        <v>P</v>
      </c>
      <c r="AH66" s="789">
        <v>4</v>
      </c>
      <c r="AI66" s="789">
        <v>11</v>
      </c>
      <c r="AJ66" s="789">
        <v>50</v>
      </c>
      <c r="AK66" s="789">
        <v>13</v>
      </c>
      <c r="AL66" s="789">
        <v>30</v>
      </c>
      <c r="AM66" s="31">
        <f t="shared" si="7"/>
        <v>2.0000000000000009</v>
      </c>
      <c r="AN66" s="792">
        <f t="shared" si="8"/>
        <v>0.49305555555555552</v>
      </c>
      <c r="AO66" s="792">
        <f t="shared" si="9"/>
        <v>0.5625</v>
      </c>
      <c r="AP66" s="31" t="str" cm="1">
        <f t="array" ref="AP66">IF(W66="","",IF(SUMPRODUCT((W66=$W$6:$W$3310)*(AH66=$AH$6:$AH$3310)*(AN66=$AN$6:$AN$3310)*(AO66=$AO$6:$AO$3310)*(ROW($W$6:$W$3310)&lt;&gt;ROW(W66))*((R66=0)*($R$6:$R$3310&gt;0)+(R66&gt;0)*($R$6:$R$3310=0)))&gt;0,"SALONES UNIDOS",IF(SUMPRODUCT((W66=$W$6:$W$3310)*(AH66=$AH$6:$AH$3310)*((AN66&lt;$AO$6:$AO$3310)*(AO66&gt;$AN$6:$AN$3310))*(ROW($W$6:$W$3310)&lt;&gt;ROW(W66)))&gt;0,"CRUZADO","Sin cruce")))</f>
        <v>CRUZADO</v>
      </c>
      <c r="AQ66" s="792" t="str">
        <f t="shared" si="10"/>
        <v>DE1PRINCIPALA</v>
      </c>
      <c r="AR66" s="792" t="str" cm="1">
        <f t="array" ref="AR66">IF(AQ66="","",IF(SUMPRODUCT((AQ66=$AQ$6:$AQ$3310)*(AH66=$AH$6:$AH$3310)*(AN66=$AN$6:$AN$3310)*(AO66=$AO$6:$AO$3310)*(ROW($AQ$6:$AQ$3310)&lt;&gt;ROW(AQ66))*((R66=0)*($R$6:$R$3310&gt;0)+(R66&gt;0)*($R$6:$R$3310=0)))&gt;0,"SALONES UNIDOS",IF(SUMPRODUCT((AQ66=$AQ$6:$AQ$3310)*(AH66=$AH$6:$AH$3310)*((AN66&lt;$AO$6:$AO$3310)*(AO66&gt;$AN$6:$AN$3310))*(ROW($AQ$6:$AQ$3310)&lt;&gt;ROW(AQ66)))&gt;0,"CRUZADO","Sin cruce")))</f>
        <v>CRUZADO</v>
      </c>
    </row>
    <row r="67" spans="2:44" s="958" customFormat="1" ht="32.25">
      <c r="B67" s="958" t="s">
        <v>1896</v>
      </c>
      <c r="C67" s="965" t="s">
        <v>1081</v>
      </c>
      <c r="D67" s="998" t="s">
        <v>781</v>
      </c>
      <c r="E67" s="998">
        <v>20261</v>
      </c>
      <c r="F67" s="525" t="s">
        <v>23</v>
      </c>
      <c r="G67" s="525" t="s">
        <v>20</v>
      </c>
      <c r="H67" s="525" t="s">
        <v>30</v>
      </c>
      <c r="I67" s="525">
        <v>1</v>
      </c>
      <c r="J67" s="525" t="s">
        <v>16</v>
      </c>
      <c r="K67" s="965" t="s">
        <v>1180</v>
      </c>
      <c r="L67" s="999" t="s">
        <v>1181</v>
      </c>
      <c r="M67" s="965" t="s">
        <v>1127</v>
      </c>
      <c r="N67" s="965" t="s">
        <v>1086</v>
      </c>
      <c r="O67" s="965" t="s">
        <v>731</v>
      </c>
      <c r="P67" s="525">
        <v>3</v>
      </c>
      <c r="Q67" s="525">
        <v>0</v>
      </c>
      <c r="R67" s="961">
        <v>3</v>
      </c>
      <c r="S67" s="525">
        <v>4</v>
      </c>
      <c r="T67" s="972"/>
      <c r="U67" s="529">
        <v>40</v>
      </c>
      <c r="V67" s="529">
        <f>IF(W67="","",IFERROR(INDEX(Docentes!C:C,MATCH(W67,Docentes!D:D,0)),"NUEVO"))</f>
        <v>21850336</v>
      </c>
      <c r="W67" s="977" t="s">
        <v>427</v>
      </c>
      <c r="X67" s="963" t="s">
        <v>168</v>
      </c>
      <c r="Y67" s="529" t="s">
        <v>1182</v>
      </c>
      <c r="Z67" s="966" t="s">
        <v>1089</v>
      </c>
      <c r="AA67" s="965" t="s">
        <v>41</v>
      </c>
      <c r="AB67" s="965" t="s">
        <v>1633</v>
      </c>
      <c r="AC67" s="965" t="s">
        <v>1283</v>
      </c>
      <c r="AD67" s="525" t="s">
        <v>1283</v>
      </c>
      <c r="AE67" s="965" t="s">
        <v>1283</v>
      </c>
      <c r="AF67" s="529" t="s">
        <v>1182</v>
      </c>
      <c r="AG67" s="529" t="str">
        <f t="shared" si="6"/>
        <v>T</v>
      </c>
      <c r="AH67" s="966">
        <v>3</v>
      </c>
      <c r="AI67" s="966">
        <v>11</v>
      </c>
      <c r="AJ67" s="966">
        <v>50</v>
      </c>
      <c r="AK67" s="966">
        <v>14</v>
      </c>
      <c r="AL67" s="966">
        <v>20</v>
      </c>
      <c r="AM67" s="529">
        <f t="shared" si="7"/>
        <v>3.0000000000000004</v>
      </c>
      <c r="AN67" s="964">
        <f t="shared" si="8"/>
        <v>0.49305555555555552</v>
      </c>
      <c r="AO67" s="964">
        <f t="shared" si="9"/>
        <v>0.59722222222222221</v>
      </c>
      <c r="AP67" s="529" t="str" cm="1">
        <f t="array" ref="AP67">IF(W67="","",IF(SUMPRODUCT((W67=$W$6:$W$3312)*(AH67=$AH$6:$AH$3312)*(AN67=$AN$6:$AN$3312)*(AO67=$AO$6:$AO$3312)*(ROW($W$6:$W$3312)&lt;&gt;ROW(W67))*((R67=0)*($R$6:$R$3312&gt;0)+(R67&gt;0)*($R$6:$R$3312=0)))&gt;0,"SALONES UNIDOS",IF(SUMPRODUCT((W67=$W$6:$W$3312)*(AH67=$AH$6:$AH$3312)*((AN67&lt;$AO$6:$AO$3312)*(AO67&gt;$AN$6:$AN$3312))*(ROW($W$6:$W$3312)&lt;&gt;ROW(W67)))&gt;0,"CRUZADO","Sin cruce")))</f>
        <v>Sin cruce</v>
      </c>
      <c r="AQ67" s="964" t="str">
        <f t="shared" si="10"/>
        <v>DE1PRINCIPALA</v>
      </c>
      <c r="AR67" s="964" t="str" cm="1">
        <f t="array" ref="AR67">IF(AQ67="","",IF(SUMPRODUCT((AQ67=$AQ$6:$AQ$3312)*(AH67=$AH$6:$AH$3312)*(AN67=$AN$6:$AN$3312)*(AO67=$AO$6:$AO$3312)*(ROW($AQ$6:$AQ$3312)&lt;&gt;ROW(AQ67))*((R67=0)*($R$6:$R$3312&gt;0)+(R67&gt;0)*($R$6:$R$3312=0)))&gt;0,"SALONES UNIDOS",IF(SUMPRODUCT((AQ67=$AQ$6:$AQ$3312)*(AH67=$AH$6:$AH$3312)*((AN67&lt;$AO$6:$AO$3312)*(AO67&gt;$AN$6:$AN$3312))*(ROW($AQ$6:$AQ$3312)&lt;&gt;ROW(AQ67)))&gt;0,"CRUZADO","Sin cruce")))</f>
        <v>CRUZADO</v>
      </c>
    </row>
    <row r="68" spans="2:44" s="958" customFormat="1" ht="32.25">
      <c r="B68" s="958" t="s">
        <v>1896</v>
      </c>
      <c r="C68" s="965" t="s">
        <v>1081</v>
      </c>
      <c r="D68" s="998" t="s">
        <v>781</v>
      </c>
      <c r="E68" s="998">
        <v>20261</v>
      </c>
      <c r="F68" s="525" t="s">
        <v>23</v>
      </c>
      <c r="G68" s="525" t="s">
        <v>20</v>
      </c>
      <c r="H68" s="525" t="s">
        <v>30</v>
      </c>
      <c r="I68" s="525">
        <v>1</v>
      </c>
      <c r="J68" s="525" t="s">
        <v>16</v>
      </c>
      <c r="K68" s="965" t="s">
        <v>1180</v>
      </c>
      <c r="L68" s="999" t="s">
        <v>1181</v>
      </c>
      <c r="M68" s="965" t="s">
        <v>1127</v>
      </c>
      <c r="N68" s="965" t="s">
        <v>1086</v>
      </c>
      <c r="O68" s="965" t="s">
        <v>731</v>
      </c>
      <c r="P68" s="525">
        <v>0</v>
      </c>
      <c r="Q68" s="525">
        <v>2</v>
      </c>
      <c r="R68" s="961">
        <v>2</v>
      </c>
      <c r="S68" s="525">
        <v>4</v>
      </c>
      <c r="T68" s="972"/>
      <c r="U68" s="529">
        <v>39</v>
      </c>
      <c r="V68" s="529">
        <f>IF(W68="","",IFERROR(INDEX(Docentes!C:C,MATCH(W68,Docentes!D:D,0)),"NUEVO"))</f>
        <v>21850336</v>
      </c>
      <c r="W68" s="977" t="s">
        <v>427</v>
      </c>
      <c r="X68" s="963" t="s">
        <v>168</v>
      </c>
      <c r="Y68" s="529" t="s">
        <v>1182</v>
      </c>
      <c r="Z68" s="966" t="s">
        <v>1089</v>
      </c>
      <c r="AA68" s="965" t="s">
        <v>26</v>
      </c>
      <c r="AB68" s="965" t="s">
        <v>1606</v>
      </c>
      <c r="AC68" s="965" t="s">
        <v>1283</v>
      </c>
      <c r="AD68" s="525" t="s">
        <v>1283</v>
      </c>
      <c r="AE68" s="965" t="s">
        <v>1283</v>
      </c>
      <c r="AF68" s="529" t="s">
        <v>1182</v>
      </c>
      <c r="AG68" s="529" t="str">
        <f t="shared" si="6"/>
        <v>P</v>
      </c>
      <c r="AH68" s="966">
        <v>4</v>
      </c>
      <c r="AI68" s="966">
        <v>11</v>
      </c>
      <c r="AJ68" s="966">
        <v>50</v>
      </c>
      <c r="AK68" s="966">
        <v>13</v>
      </c>
      <c r="AL68" s="966">
        <v>30</v>
      </c>
      <c r="AM68" s="529">
        <f t="shared" si="7"/>
        <v>2.0000000000000009</v>
      </c>
      <c r="AN68" s="964">
        <f t="shared" si="8"/>
        <v>0.49305555555555552</v>
      </c>
      <c r="AO68" s="964">
        <f t="shared" si="9"/>
        <v>0.5625</v>
      </c>
      <c r="AP68" s="529" t="str" cm="1">
        <f t="array" ref="AP68">IF(W68="","",IF(SUMPRODUCT((W68=$W$6:$W$3312)*(AH68=$AH$6:$AH$3312)*(AN68=$AN$6:$AN$3312)*(AO68=$AO$6:$AO$3312)*(ROW($W$6:$W$3312)&lt;&gt;ROW(W68))*((R68=0)*($R$6:$R$3312&gt;0)+(R68&gt;0)*($R$6:$R$3312=0)))&gt;0,"SALONES UNIDOS",IF(SUMPRODUCT((W68=$W$6:$W$3312)*(AH68=$AH$6:$AH$3312)*((AN68&lt;$AO$6:$AO$3312)*(AO68&gt;$AN$6:$AN$3312))*(ROW($W$6:$W$3312)&lt;&gt;ROW(W68)))&gt;0,"CRUZADO","Sin cruce")))</f>
        <v>Sin cruce</v>
      </c>
      <c r="AQ68" s="964" t="str">
        <f t="shared" si="10"/>
        <v>DE1PRINCIPALA</v>
      </c>
      <c r="AR68" s="964" t="str" cm="1">
        <f t="array" ref="AR68">IF(AQ68="","",IF(SUMPRODUCT((AQ68=$AQ$6:$AQ$3312)*(AH68=$AH$6:$AH$3312)*(AN68=$AN$6:$AN$3312)*(AO68=$AO$6:$AO$3312)*(ROW($AQ$6:$AQ$3312)&lt;&gt;ROW(AQ68))*((R68=0)*($R$6:$R$3312&gt;0)+(R68&gt;0)*($R$6:$R$3312=0)))&gt;0,"SALONES UNIDOS",IF(SUMPRODUCT((AQ68=$AQ$6:$AQ$3312)*(AH68=$AH$6:$AH$3312)*((AN68&lt;$AO$6:$AO$3312)*(AO68&gt;$AN$6:$AN$3312))*(ROW($AQ$6:$AQ$3312)&lt;&gt;ROW(AQ68)))&gt;0,"CRUZADO","Sin cruce")))</f>
        <v>CRUZADO</v>
      </c>
    </row>
    <row r="69" spans="2:44" ht="32.25">
      <c r="B69" t="s">
        <v>1889</v>
      </c>
      <c r="C69" s="12" t="s">
        <v>1081</v>
      </c>
      <c r="D69" s="789" t="s">
        <v>1396</v>
      </c>
      <c r="E69" s="789">
        <v>20261</v>
      </c>
      <c r="F69" s="789" t="s">
        <v>23</v>
      </c>
      <c r="G69" s="12" t="s">
        <v>20</v>
      </c>
      <c r="H69" s="789" t="s">
        <v>57</v>
      </c>
      <c r="I69" s="789">
        <v>1</v>
      </c>
      <c r="J69" s="789" t="s">
        <v>60</v>
      </c>
      <c r="K69" s="789" t="s">
        <v>1397</v>
      </c>
      <c r="L69" s="491" t="s">
        <v>1398</v>
      </c>
      <c r="M69" s="789" t="s">
        <v>1127</v>
      </c>
      <c r="N69" s="789" t="s">
        <v>1086</v>
      </c>
      <c r="O69" s="789" t="s">
        <v>731</v>
      </c>
      <c r="P69" s="789">
        <v>3</v>
      </c>
      <c r="Q69" s="789">
        <v>2</v>
      </c>
      <c r="R69" s="815">
        <v>5</v>
      </c>
      <c r="S69" s="789">
        <v>4</v>
      </c>
      <c r="T69" s="808" t="s">
        <v>1283</v>
      </c>
      <c r="U69" s="11">
        <v>40</v>
      </c>
      <c r="V69" s="31">
        <f>IF(W69="","",IFERROR(INDEX(Docentes!C:C,MATCH(W69,Docentes!D:D,0)),"NUEVO"))</f>
        <v>21850336</v>
      </c>
      <c r="W69" s="9" t="s">
        <v>427</v>
      </c>
      <c r="X69" s="265" t="s">
        <v>1332</v>
      </c>
      <c r="Y69" s="31" t="s">
        <v>1182</v>
      </c>
      <c r="Z69" s="789" t="s">
        <v>1089</v>
      </c>
      <c r="AA69" s="789" t="s">
        <v>26</v>
      </c>
      <c r="AB69" s="789" t="s">
        <v>1487</v>
      </c>
      <c r="AC69" s="789" t="s">
        <v>1283</v>
      </c>
      <c r="AD69" s="31" t="s">
        <v>1283</v>
      </c>
      <c r="AE69" s="789" t="s">
        <v>1283</v>
      </c>
      <c r="AF69" s="789" t="s">
        <v>1182</v>
      </c>
      <c r="AG69" s="31" t="str">
        <f t="shared" si="6"/>
        <v>TP</v>
      </c>
      <c r="AH69" s="789">
        <v>4</v>
      </c>
      <c r="AI69" s="789">
        <v>7</v>
      </c>
      <c r="AJ69" s="789">
        <v>40</v>
      </c>
      <c r="AK69" s="789">
        <v>11</v>
      </c>
      <c r="AL69" s="789">
        <v>50</v>
      </c>
      <c r="AM69" s="31">
        <f t="shared" si="7"/>
        <v>4.9999999999999982</v>
      </c>
      <c r="AN69" s="792">
        <f t="shared" si="8"/>
        <v>0.31944444444444448</v>
      </c>
      <c r="AO69" s="792">
        <f t="shared" si="9"/>
        <v>0.49305555555555552</v>
      </c>
      <c r="AP69" s="31" t="str" cm="1">
        <f t="array" ref="AP69">IF(W69="","",IF(SUMPRODUCT((W69=$W$6:$W$3312)*(AH69=$AH$6:$AH$3312)*(AN69=$AN$6:$AN$3312)*(AO69=$AO$6:$AO$3312)*(ROW($W$6:$W$3312)&lt;&gt;ROW(W69))*((R69=0)*($R$6:$R$3312&gt;0)+(R69&gt;0)*($R$6:$R$3312=0)))&gt;0,"SALONES UNIDOS",IF(SUMPRODUCT((W69=$W$6:$W$3312)*(AH69=$AH$6:$AH$3312)*((AN69&lt;$AO$6:$AO$3312)*(AO69&gt;$AN$6:$AN$3312))*(ROW($W$6:$W$3312)&lt;&gt;ROW(W69)))&gt;0,"CRUZADO","Sin cruce")))</f>
        <v>CRUZADO</v>
      </c>
      <c r="AQ69" s="792" t="str">
        <f t="shared" si="10"/>
        <v>IN1PRINCIPALF</v>
      </c>
      <c r="AR69" s="792" t="str" cm="1">
        <f t="array" ref="AR69">IF(AQ69="","",IF(SUMPRODUCT((AQ69=$AQ$6:$AQ$3312)*(AH69=$AH$6:$AH$3312)*(AN69=$AN$6:$AN$3312)*(AO69=$AO$6:$AO$3312)*(ROW($AQ$6:$AQ$3312)&lt;&gt;ROW(AQ69))*((R69=0)*($R$6:$R$3312&gt;0)+(R69&gt;0)*($R$6:$R$3312=0)))&gt;0,"SALONES UNIDOS",IF(SUMPRODUCT((AQ69=$AQ$6:$AQ$3312)*(AH69=$AH$6:$AH$3312)*((AN69&lt;$AO$6:$AO$3312)*(AO69&gt;$AN$6:$AN$3312))*(ROW($AQ$6:$AQ$3312)&lt;&gt;ROW(AQ69)))&gt;0,"CRUZADO","Sin cruce")))</f>
        <v>CRUZADO</v>
      </c>
    </row>
    <row r="70" spans="2:44" s="958" customFormat="1" ht="32.25">
      <c r="B70" s="958" t="s">
        <v>1896</v>
      </c>
      <c r="C70" s="965" t="s">
        <v>1081</v>
      </c>
      <c r="D70" s="966" t="s">
        <v>1396</v>
      </c>
      <c r="E70" s="966">
        <v>20261</v>
      </c>
      <c r="F70" s="966" t="s">
        <v>23</v>
      </c>
      <c r="G70" s="965" t="s">
        <v>20</v>
      </c>
      <c r="H70" s="966" t="s">
        <v>57</v>
      </c>
      <c r="I70" s="966">
        <v>1</v>
      </c>
      <c r="J70" s="966" t="s">
        <v>60</v>
      </c>
      <c r="K70" s="966" t="s">
        <v>1397</v>
      </c>
      <c r="L70" s="968" t="s">
        <v>1398</v>
      </c>
      <c r="M70" s="966" t="s">
        <v>1127</v>
      </c>
      <c r="N70" s="966" t="s">
        <v>1086</v>
      </c>
      <c r="O70" s="966" t="s">
        <v>731</v>
      </c>
      <c r="P70" s="966">
        <v>3</v>
      </c>
      <c r="Q70" s="966">
        <v>2</v>
      </c>
      <c r="R70" s="969">
        <v>5</v>
      </c>
      <c r="S70" s="966">
        <v>4</v>
      </c>
      <c r="T70" s="972" t="s">
        <v>1283</v>
      </c>
      <c r="U70" s="525">
        <v>40</v>
      </c>
      <c r="V70" s="529">
        <f>IF(W70="","",IFERROR(INDEX(Docentes!C:C,MATCH(W70,Docentes!D:D,0)),"NUEVO"))</f>
        <v>43608561</v>
      </c>
      <c r="W70" s="974" t="s">
        <v>1006</v>
      </c>
      <c r="X70" s="971" t="s">
        <v>1332</v>
      </c>
      <c r="Y70" s="529" t="s">
        <v>1182</v>
      </c>
      <c r="Z70" s="966" t="s">
        <v>1089</v>
      </c>
      <c r="AA70" s="966" t="s">
        <v>26</v>
      </c>
      <c r="AB70" s="966" t="s">
        <v>1487</v>
      </c>
      <c r="AC70" s="966" t="s">
        <v>1283</v>
      </c>
      <c r="AD70" s="529" t="s">
        <v>1283</v>
      </c>
      <c r="AE70" s="966" t="s">
        <v>1283</v>
      </c>
      <c r="AF70" s="966" t="s">
        <v>1182</v>
      </c>
      <c r="AG70" s="529" t="str">
        <f t="shared" si="6"/>
        <v>TP</v>
      </c>
      <c r="AH70" s="966">
        <v>4</v>
      </c>
      <c r="AI70" s="966">
        <v>7</v>
      </c>
      <c r="AJ70" s="966">
        <v>40</v>
      </c>
      <c r="AK70" s="966">
        <v>11</v>
      </c>
      <c r="AL70" s="966">
        <v>50</v>
      </c>
      <c r="AM70" s="529">
        <f t="shared" si="7"/>
        <v>4.9999999999999982</v>
      </c>
      <c r="AN70" s="964">
        <f t="shared" si="8"/>
        <v>0.31944444444444448</v>
      </c>
      <c r="AO70" s="964">
        <f t="shared" si="9"/>
        <v>0.49305555555555552</v>
      </c>
      <c r="AP70" s="529" t="str" cm="1">
        <f t="array" ref="AP70">IF(W70="","",IF(SUMPRODUCT((W70=$W$6:$W$3312)*(AH70=$AH$6:$AH$3312)*(AN70=$AN$6:$AN$3312)*(AO70=$AO$6:$AO$3312)*(ROW($W$6:$W$3312)&lt;&gt;ROW(W70))*((R70=0)*($R$6:$R$3312&gt;0)+(R70&gt;0)*($R$6:$R$3312=0)))&gt;0,"SALONES UNIDOS",IF(SUMPRODUCT((W70=$W$6:$W$3312)*(AH70=$AH$6:$AH$3312)*((AN70&lt;$AO$6:$AO$3312)*(AO70&gt;$AN$6:$AN$3312))*(ROW($W$6:$W$3312)&lt;&gt;ROW(W70)))&gt;0,"CRUZADO","Sin cruce")))</f>
        <v>Sin cruce</v>
      </c>
      <c r="AQ70" s="964" t="str">
        <f t="shared" si="10"/>
        <v>IN1PRINCIPALF</v>
      </c>
      <c r="AR70" s="964" t="str" cm="1">
        <f t="array" ref="AR70">IF(AQ70="","",IF(SUMPRODUCT((AQ70=$AQ$6:$AQ$3312)*(AH70=$AH$6:$AH$3312)*(AN70=$AN$6:$AN$3312)*(AO70=$AO$6:$AO$3312)*(ROW($AQ$6:$AQ$3312)&lt;&gt;ROW(AQ70))*((R70=0)*($R$6:$R$3312&gt;0)+(R70&gt;0)*($R$6:$R$3312=0)))&gt;0,"SALONES UNIDOS",IF(SUMPRODUCT((AQ70=$AQ$6:$AQ$3312)*(AH70=$AH$6:$AH$3312)*((AN70&lt;$AO$6:$AO$3312)*(AO70&gt;$AN$6:$AN$3312))*(ROW($AQ$6:$AQ$3312)&lt;&gt;ROW(AQ70)))&gt;0,"CRUZADO","Sin cruce")))</f>
        <v>CRUZADO</v>
      </c>
    </row>
    <row r="71" spans="2:44" ht="32.25">
      <c r="B71" t="s">
        <v>1889</v>
      </c>
      <c r="C71" s="12" t="s">
        <v>1081</v>
      </c>
      <c r="D71" s="795" t="s">
        <v>51</v>
      </c>
      <c r="E71" s="795">
        <v>20251</v>
      </c>
      <c r="F71" s="12" t="s">
        <v>23</v>
      </c>
      <c r="G71" s="12" t="s">
        <v>20</v>
      </c>
      <c r="H71" s="12" t="s">
        <v>30</v>
      </c>
      <c r="I71" s="12">
        <v>1</v>
      </c>
      <c r="J71" s="12" t="s">
        <v>32</v>
      </c>
      <c r="K71" s="790" t="s">
        <v>1614</v>
      </c>
      <c r="L71" s="491" t="s">
        <v>1194</v>
      </c>
      <c r="M71" s="789" t="s">
        <v>1127</v>
      </c>
      <c r="N71" s="789" t="s">
        <v>1086</v>
      </c>
      <c r="O71" s="12" t="s">
        <v>769</v>
      </c>
      <c r="P71" s="31">
        <v>2</v>
      </c>
      <c r="Q71" s="31">
        <v>2</v>
      </c>
      <c r="R71" s="262">
        <v>4</v>
      </c>
      <c r="S71" s="31">
        <v>3</v>
      </c>
      <c r="T71" s="808"/>
      <c r="U71" s="31">
        <v>40</v>
      </c>
      <c r="V71" s="31">
        <f>IF(W71="","",IFERROR(INDEX(Docentes!C:C,MATCH(W71,Docentes!D:D,0)),"NUEVO"))</f>
        <v>45007560</v>
      </c>
      <c r="W71" s="793" t="s">
        <v>977</v>
      </c>
      <c r="X71" s="693" t="s">
        <v>769</v>
      </c>
      <c r="Y71" s="789" t="s">
        <v>1088</v>
      </c>
      <c r="Z71" s="789" t="s">
        <v>1089</v>
      </c>
      <c r="AA71" s="789" t="s">
        <v>1283</v>
      </c>
      <c r="AB71" s="789" t="s">
        <v>1283</v>
      </c>
      <c r="AC71" s="789" t="s">
        <v>1283</v>
      </c>
      <c r="AD71" s="31" t="s">
        <v>1283</v>
      </c>
      <c r="AE71" s="789" t="s">
        <v>1283</v>
      </c>
      <c r="AF71" s="789" t="s">
        <v>1088</v>
      </c>
      <c r="AG71" s="31" t="str">
        <f t="shared" si="6"/>
        <v>TP</v>
      </c>
      <c r="AH71" s="951">
        <v>1</v>
      </c>
      <c r="AI71" s="951">
        <v>17</v>
      </c>
      <c r="AJ71" s="951">
        <v>40</v>
      </c>
      <c r="AK71" s="951">
        <v>21</v>
      </c>
      <c r="AL71" s="951">
        <v>0</v>
      </c>
      <c r="AM71" s="31">
        <f t="shared" si="7"/>
        <v>3.9999999999999987</v>
      </c>
      <c r="AN71" s="792">
        <f t="shared" si="8"/>
        <v>0.73611111111111116</v>
      </c>
      <c r="AO71" s="792">
        <f t="shared" si="9"/>
        <v>0.875</v>
      </c>
      <c r="AP71" s="31" t="str" cm="1">
        <f t="array" ref="AP71">IF(W71="","",IF(SUMPRODUCT((W71=$W$6:$W$3314)*(AH71=$AH$6:$AH$3314)*(AN71=$AN$6:$AN$3314)*(AO71=$AO$6:$AO$3314)*(ROW($W$6:$W$3314)&lt;&gt;ROW(W71))*((R71=0)*($R$6:$R$3314&gt;0)+(R71&gt;0)*($R$6:$R$3314=0)))&gt;0,"SALONES UNIDOS",IF(SUMPRODUCT((W71=$W$6:$W$3314)*(AH71=$AH$6:$AH$3314)*((AN71&lt;$AO$6:$AO$3314)*(AO71&gt;$AN$6:$AN$3314))*(ROW($W$6:$W$3314)&lt;&gt;ROW(W71)))&gt;0,"CRUZADO","Sin cruce")))</f>
        <v>CRUZADO</v>
      </c>
      <c r="AQ71" s="792" t="str">
        <f t="shared" si="10"/>
        <v>DE1PRINCIPALC</v>
      </c>
      <c r="AR71" s="792" t="str" cm="1">
        <f t="array" ref="AR71">IF(AQ71="","",IF(SUMPRODUCT((AQ71=$AQ$6:$AQ$3314)*(AH71=$AH$6:$AH$3314)*(AN71=$AN$6:$AN$3314)*(AO71=$AO$6:$AO$3314)*(ROW($AQ$6:$AQ$3314)&lt;&gt;ROW(AQ71))*((R71=0)*($R$6:$R$3314&gt;0)+(R71&gt;0)*($R$6:$R$3314=0)))&gt;0,"SALONES UNIDOS",IF(SUMPRODUCT((AQ71=$AQ$6:$AQ$3314)*(AH71=$AH$6:$AH$3314)*((AN71&lt;$AO$6:$AO$3314)*(AO71&gt;$AN$6:$AN$3314))*(ROW($AQ$6:$AQ$3314)&lt;&gt;ROW(AQ71)))&gt;0,"CRUZADO","Sin cruce")))</f>
        <v>CRUZADO</v>
      </c>
    </row>
    <row r="72" spans="2:44" s="958" customFormat="1" ht="32.25">
      <c r="B72" s="958" t="s">
        <v>1886</v>
      </c>
      <c r="C72" s="965" t="s">
        <v>1081</v>
      </c>
      <c r="D72" s="998" t="s">
        <v>51</v>
      </c>
      <c r="E72" s="998">
        <v>20251</v>
      </c>
      <c r="F72" s="965" t="s">
        <v>23</v>
      </c>
      <c r="G72" s="965" t="s">
        <v>20</v>
      </c>
      <c r="H72" s="965" t="s">
        <v>30</v>
      </c>
      <c r="I72" s="965">
        <v>1</v>
      </c>
      <c r="J72" s="965" t="s">
        <v>32</v>
      </c>
      <c r="K72" s="967" t="s">
        <v>1614</v>
      </c>
      <c r="L72" s="968" t="s">
        <v>1194</v>
      </c>
      <c r="M72" s="966" t="s">
        <v>1127</v>
      </c>
      <c r="N72" s="966" t="s">
        <v>1086</v>
      </c>
      <c r="O72" s="965" t="s">
        <v>769</v>
      </c>
      <c r="P72" s="529">
        <v>2</v>
      </c>
      <c r="Q72" s="529">
        <v>0</v>
      </c>
      <c r="R72" s="961">
        <v>2</v>
      </c>
      <c r="S72" s="529">
        <v>3</v>
      </c>
      <c r="T72" s="972"/>
      <c r="U72" s="529">
        <v>40</v>
      </c>
      <c r="V72" s="529">
        <f>IF(W72="","",IFERROR(INDEX(Docentes!C:C,MATCH(W72,Docentes!D:D,0)),"NUEVO"))</f>
        <v>45007560</v>
      </c>
      <c r="W72" s="963" t="s">
        <v>977</v>
      </c>
      <c r="X72" s="974" t="s">
        <v>769</v>
      </c>
      <c r="Y72" s="966" t="s">
        <v>1088</v>
      </c>
      <c r="Z72" s="966" t="s">
        <v>1089</v>
      </c>
      <c r="AA72" s="966" t="s">
        <v>1283</v>
      </c>
      <c r="AB72" s="966" t="s">
        <v>1283</v>
      </c>
      <c r="AC72" s="966" t="s">
        <v>1283</v>
      </c>
      <c r="AD72" s="529" t="s">
        <v>1283</v>
      </c>
      <c r="AE72" s="966" t="s">
        <v>1283</v>
      </c>
      <c r="AF72" s="966" t="s">
        <v>1088</v>
      </c>
      <c r="AG72" s="529" t="str">
        <f t="shared" si="6"/>
        <v>T</v>
      </c>
      <c r="AH72" s="529">
        <v>1</v>
      </c>
      <c r="AI72" s="529">
        <v>19</v>
      </c>
      <c r="AJ72" s="529">
        <v>20</v>
      </c>
      <c r="AK72" s="529">
        <v>21</v>
      </c>
      <c r="AL72" s="529">
        <v>0</v>
      </c>
      <c r="AM72" s="529">
        <f t="shared" si="7"/>
        <v>2.0000000000000027</v>
      </c>
      <c r="AN72" s="964">
        <f t="shared" si="8"/>
        <v>0.80555555555555547</v>
      </c>
      <c r="AO72" s="964">
        <f t="shared" si="9"/>
        <v>0.875</v>
      </c>
      <c r="AP72" s="529" t="str" cm="1">
        <f t="array" ref="AP72">IF(W72="","",IF(SUMPRODUCT((W72=$W$6:$W$3314)*(AH72=$AH$6:$AH$3314)*(AN72=$AN$6:$AN$3314)*(AO72=$AO$6:$AO$3314)*(ROW($W$6:$W$3314)&lt;&gt;ROW(W72))*((R72=0)*($R$6:$R$3314&gt;0)+(R72&gt;0)*($R$6:$R$3314=0)))&gt;0,"SALONES UNIDOS",IF(SUMPRODUCT((W72=$W$6:$W$3314)*(AH72=$AH$6:$AH$3314)*((AN72&lt;$AO$6:$AO$3314)*(AO72&gt;$AN$6:$AN$3314))*(ROW($W$6:$W$3314)&lt;&gt;ROW(W72)))&gt;0,"CRUZADO","Sin cruce")))</f>
        <v>CRUZADO</v>
      </c>
      <c r="AQ72" s="964" t="str">
        <f t="shared" si="10"/>
        <v>DE1PRINCIPALC</v>
      </c>
      <c r="AR72" s="964" t="str" cm="1">
        <f t="array" ref="AR72">IF(AQ72="","",IF(SUMPRODUCT((AQ72=$AQ$6:$AQ$3314)*(AH72=$AH$6:$AH$3314)*(AN72=$AN$6:$AN$3314)*(AO72=$AO$6:$AO$3314)*(ROW($AQ$6:$AQ$3314)&lt;&gt;ROW(AQ72))*((R72=0)*($R$6:$R$3314&gt;0)+(R72&gt;0)*($R$6:$R$3314=0)))&gt;0,"SALONES UNIDOS",IF(SUMPRODUCT((AQ72=$AQ$6:$AQ$3314)*(AH72=$AH$6:$AH$3314)*((AN72&lt;$AO$6:$AO$3314)*(AO72&gt;$AN$6:$AN$3314))*(ROW($AQ$6:$AQ$3314)&lt;&gt;ROW(AQ72)))&gt;0,"CRUZADO","Sin cruce")))</f>
        <v>CRUZADO</v>
      </c>
    </row>
    <row r="73" spans="2:44" s="958" customFormat="1" ht="32.25">
      <c r="B73" s="958" t="s">
        <v>1886</v>
      </c>
      <c r="C73" s="965" t="s">
        <v>1081</v>
      </c>
      <c r="D73" s="998" t="s">
        <v>51</v>
      </c>
      <c r="E73" s="998">
        <v>20251</v>
      </c>
      <c r="F73" s="965" t="s">
        <v>23</v>
      </c>
      <c r="G73" s="965" t="s">
        <v>20</v>
      </c>
      <c r="H73" s="965" t="s">
        <v>30</v>
      </c>
      <c r="I73" s="965">
        <v>1</v>
      </c>
      <c r="J73" s="965" t="s">
        <v>32</v>
      </c>
      <c r="K73" s="967" t="s">
        <v>1614</v>
      </c>
      <c r="L73" s="968" t="s">
        <v>1194</v>
      </c>
      <c r="M73" s="966" t="s">
        <v>1127</v>
      </c>
      <c r="N73" s="966" t="s">
        <v>1086</v>
      </c>
      <c r="O73" s="965" t="s">
        <v>769</v>
      </c>
      <c r="P73" s="529">
        <v>0</v>
      </c>
      <c r="Q73" s="529">
        <v>2</v>
      </c>
      <c r="R73" s="961">
        <v>2</v>
      </c>
      <c r="S73" s="529">
        <v>3</v>
      </c>
      <c r="T73" s="972"/>
      <c r="U73" s="529">
        <v>40</v>
      </c>
      <c r="V73" s="529">
        <f>IF(W73="","",IFERROR(INDEX(Docentes!C:C,MATCH(W73,Docentes!D:D,0)),"NUEVO"))</f>
        <v>45007560</v>
      </c>
      <c r="W73" s="963" t="s">
        <v>977</v>
      </c>
      <c r="X73" s="974" t="s">
        <v>769</v>
      </c>
      <c r="Y73" s="966" t="s">
        <v>1088</v>
      </c>
      <c r="Z73" s="966" t="s">
        <v>1089</v>
      </c>
      <c r="AA73" s="966" t="s">
        <v>1283</v>
      </c>
      <c r="AB73" s="966" t="s">
        <v>1283</v>
      </c>
      <c r="AC73" s="966" t="s">
        <v>1283</v>
      </c>
      <c r="AD73" s="529" t="s">
        <v>1283</v>
      </c>
      <c r="AE73" s="966" t="s">
        <v>1283</v>
      </c>
      <c r="AF73" s="966" t="s">
        <v>1088</v>
      </c>
      <c r="AG73" s="529" t="str">
        <f t="shared" si="6"/>
        <v>P</v>
      </c>
      <c r="AH73" s="529">
        <v>3</v>
      </c>
      <c r="AI73" s="529">
        <v>21</v>
      </c>
      <c r="AJ73" s="529">
        <v>50</v>
      </c>
      <c r="AK73" s="529">
        <v>23</v>
      </c>
      <c r="AL73" s="529">
        <v>30</v>
      </c>
      <c r="AM73" s="529">
        <f t="shared" si="7"/>
        <v>2.0000000000000027</v>
      </c>
      <c r="AN73" s="964">
        <f t="shared" si="8"/>
        <v>0.90972222222222221</v>
      </c>
      <c r="AO73" s="964">
        <f t="shared" si="9"/>
        <v>0.97916666666666674</v>
      </c>
      <c r="AP73" s="529" t="str" cm="1">
        <f t="array" ref="AP73">IF(W73="","",IF(SUMPRODUCT((W73=$W$6:$W$3314)*(AH73=$AH$6:$AH$3314)*(AN73=$AN$6:$AN$3314)*(AO73=$AO$6:$AO$3314)*(ROW($W$6:$W$3314)&lt;&gt;ROW(W73))*((R73=0)*($R$6:$R$3314&gt;0)+(R73&gt;0)*($R$6:$R$3314=0)))&gt;0,"SALONES UNIDOS",IF(SUMPRODUCT((W73=$W$6:$W$3314)*(AH73=$AH$6:$AH$3314)*((AN73&lt;$AO$6:$AO$3314)*(AO73&gt;$AN$6:$AN$3314))*(ROW($W$6:$W$3314)&lt;&gt;ROW(W73)))&gt;0,"CRUZADO","Sin cruce")))</f>
        <v>Sin cruce</v>
      </c>
      <c r="AQ73" s="964" t="str">
        <f t="shared" si="10"/>
        <v>DE1PRINCIPALC</v>
      </c>
      <c r="AR73" s="964" t="str" cm="1">
        <f t="array" ref="AR73">IF(AQ73="","",IF(SUMPRODUCT((AQ73=$AQ$6:$AQ$3314)*(AH73=$AH$6:$AH$3314)*(AN73=$AN$6:$AN$3314)*(AO73=$AO$6:$AO$3314)*(ROW($AQ$6:$AQ$3314)&lt;&gt;ROW(AQ73))*((R73=0)*($R$6:$R$3314&gt;0)+(R73&gt;0)*($R$6:$R$3314=0)))&gt;0,"SALONES UNIDOS",IF(SUMPRODUCT((AQ73=$AQ$6:$AQ$3314)*(AH73=$AH$6:$AH$3314)*((AN73&lt;$AO$6:$AO$3314)*(AO73&gt;$AN$6:$AN$3314))*(ROW($AQ$6:$AQ$3314)&lt;&gt;ROW(AQ73)))&gt;0,"CRUZADO","Sin cruce")))</f>
        <v>Sin cruce</v>
      </c>
    </row>
    <row r="74" spans="2:44" ht="32.25">
      <c r="B74" t="s">
        <v>1889</v>
      </c>
      <c r="C74" s="11" t="s">
        <v>1081</v>
      </c>
      <c r="D74" s="194" t="s">
        <v>1329</v>
      </c>
      <c r="E74" s="194">
        <v>20261</v>
      </c>
      <c r="F74" s="11" t="s">
        <v>23</v>
      </c>
      <c r="G74" s="11" t="s">
        <v>20</v>
      </c>
      <c r="H74" s="11" t="s">
        <v>54</v>
      </c>
      <c r="I74" s="11">
        <v>2</v>
      </c>
      <c r="J74" s="11" t="s">
        <v>16</v>
      </c>
      <c r="K74" s="803" t="s">
        <v>1349</v>
      </c>
      <c r="L74" s="35" t="s">
        <v>1350</v>
      </c>
      <c r="M74" s="31" t="s">
        <v>1101</v>
      </c>
      <c r="N74" s="31" t="s">
        <v>1086</v>
      </c>
      <c r="O74" s="11" t="s">
        <v>731</v>
      </c>
      <c r="P74" s="31">
        <v>3</v>
      </c>
      <c r="Q74" s="31">
        <v>2</v>
      </c>
      <c r="R74" s="262">
        <v>5</v>
      </c>
      <c r="S74" s="31">
        <v>4</v>
      </c>
      <c r="T74" s="181"/>
      <c r="U74" s="31">
        <v>20</v>
      </c>
      <c r="V74" s="31">
        <f>IF(W74="","",IFERROR(INDEX(Docentes!C:C,MATCH(W74,Docentes!D:D,0)),"NUEVO"))</f>
        <v>43608561</v>
      </c>
      <c r="W74" s="693" t="s">
        <v>1006</v>
      </c>
      <c r="X74" s="809" t="s">
        <v>168</v>
      </c>
      <c r="Y74" s="31" t="s">
        <v>1182</v>
      </c>
      <c r="Z74" s="31" t="s">
        <v>1089</v>
      </c>
      <c r="AA74" s="31" t="s">
        <v>16</v>
      </c>
      <c r="AB74" s="31" t="s">
        <v>1631</v>
      </c>
      <c r="AC74" s="31" t="s">
        <v>1283</v>
      </c>
      <c r="AD74" s="31" t="s">
        <v>1283</v>
      </c>
      <c r="AE74" s="31" t="s">
        <v>1283</v>
      </c>
      <c r="AF74" s="31" t="s">
        <v>1182</v>
      </c>
      <c r="AG74" s="31" t="str">
        <f t="shared" si="6"/>
        <v>TP</v>
      </c>
      <c r="AH74" s="31">
        <v>5</v>
      </c>
      <c r="AI74" s="31">
        <v>7</v>
      </c>
      <c r="AJ74" s="31">
        <v>40</v>
      </c>
      <c r="AK74" s="31">
        <v>11</v>
      </c>
      <c r="AL74" s="31">
        <v>50</v>
      </c>
      <c r="AM74" s="31">
        <f t="shared" si="7"/>
        <v>4.9999999999999982</v>
      </c>
      <c r="AN74" s="792">
        <f t="shared" si="8"/>
        <v>0.31944444444444448</v>
      </c>
      <c r="AO74" s="792">
        <f t="shared" si="9"/>
        <v>0.49305555555555552</v>
      </c>
      <c r="AP74" s="31" t="str" cm="1">
        <f t="array" ref="AP74">IF(W74="","",IF(SUMPRODUCT((W74=$W$6:$W$3314)*(AH74=$AH$6:$AH$3314)*(AN74=$AN$6:$AN$3314)*(AO74=$AO$6:$AO$3314)*(ROW($W$6:$W$3314)&lt;&gt;ROW(W74))*((R74=0)*($R$6:$R$3314&gt;0)+(R74&gt;0)*($R$6:$R$3314=0)))&gt;0,"SALONES UNIDOS",IF(SUMPRODUCT((W74=$W$6:$W$3314)*(AH74=$AH$6:$AH$3314)*((AN74&lt;$AO$6:$AO$3314)*(AO74&gt;$AN$6:$AN$3314))*(ROW($W$6:$W$3314)&lt;&gt;ROW(W74)))&gt;0,"CRUZADO","Sin cruce")))</f>
        <v>CRUZADO</v>
      </c>
      <c r="AQ74" s="792" t="str">
        <f t="shared" si="10"/>
        <v>IC2PRINCIPALA</v>
      </c>
      <c r="AR74" s="792" t="str" cm="1">
        <f t="array" ref="AR74">IF(AQ74="","",IF(SUMPRODUCT((AQ74=$AQ$6:$AQ$3314)*(AH74=$AH$6:$AH$3314)*(AN74=$AN$6:$AN$3314)*(AO74=$AO$6:$AO$3314)*(ROW($AQ$6:$AQ$3314)&lt;&gt;ROW(AQ74))*((R74=0)*($R$6:$R$3314&gt;0)+(R74&gt;0)*($R$6:$R$3314=0)))&gt;0,"SALONES UNIDOS",IF(SUMPRODUCT((AQ74=$AQ$6:$AQ$3314)*(AH74=$AH$6:$AH$3314)*((AN74&lt;$AO$6:$AO$3314)*(AO74&gt;$AN$6:$AN$3314))*(ROW($AQ$6:$AQ$3314)&lt;&gt;ROW(AQ74)))&gt;0,"CRUZADO","Sin cruce")))</f>
        <v>Sin cruce</v>
      </c>
    </row>
    <row r="75" spans="2:44" s="958" customFormat="1" ht="32.25">
      <c r="B75" s="958" t="s">
        <v>1886</v>
      </c>
      <c r="C75" s="525" t="s">
        <v>1081</v>
      </c>
      <c r="D75" s="959" t="s">
        <v>1329</v>
      </c>
      <c r="E75" s="959">
        <v>20261</v>
      </c>
      <c r="F75" s="525" t="s">
        <v>23</v>
      </c>
      <c r="G75" s="525" t="s">
        <v>20</v>
      </c>
      <c r="H75" s="525" t="s">
        <v>54</v>
      </c>
      <c r="I75" s="525">
        <v>2</v>
      </c>
      <c r="J75" s="525" t="s">
        <v>16</v>
      </c>
      <c r="K75" s="960" t="s">
        <v>1349</v>
      </c>
      <c r="L75" s="553" t="s">
        <v>1350</v>
      </c>
      <c r="M75" s="529" t="s">
        <v>1101</v>
      </c>
      <c r="N75" s="529" t="s">
        <v>1086</v>
      </c>
      <c r="O75" s="525" t="s">
        <v>731</v>
      </c>
      <c r="P75" s="529">
        <v>3</v>
      </c>
      <c r="Q75" s="529">
        <v>0</v>
      </c>
      <c r="R75" s="961">
        <v>3</v>
      </c>
      <c r="S75" s="529">
        <v>4</v>
      </c>
      <c r="T75" s="962"/>
      <c r="U75" s="529">
        <v>20</v>
      </c>
      <c r="V75" s="529">
        <f>IF(W75="","",IFERROR(INDEX(Docentes!C:C,MATCH(W75,Docentes!D:D,0)),"NUEVO"))</f>
        <v>43608561</v>
      </c>
      <c r="W75" s="974" t="s">
        <v>1006</v>
      </c>
      <c r="X75" s="980" t="s">
        <v>168</v>
      </c>
      <c r="Y75" s="529" t="s">
        <v>1182</v>
      </c>
      <c r="Z75" s="529" t="s">
        <v>1089</v>
      </c>
      <c r="AA75" s="529" t="s">
        <v>16</v>
      </c>
      <c r="AB75" s="529" t="s">
        <v>1631</v>
      </c>
      <c r="AC75" s="529" t="s">
        <v>1283</v>
      </c>
      <c r="AD75" s="529" t="s">
        <v>1283</v>
      </c>
      <c r="AE75" s="529" t="s">
        <v>1283</v>
      </c>
      <c r="AF75" s="529" t="s">
        <v>1182</v>
      </c>
      <c r="AG75" s="529" t="str">
        <f t="shared" si="6"/>
        <v>T</v>
      </c>
      <c r="AH75" s="529">
        <v>3</v>
      </c>
      <c r="AI75" s="529">
        <v>11</v>
      </c>
      <c r="AJ75" s="529">
        <v>50</v>
      </c>
      <c r="AK75" s="529">
        <v>14</v>
      </c>
      <c r="AL75" s="529">
        <v>20</v>
      </c>
      <c r="AM75" s="529">
        <f t="shared" si="7"/>
        <v>3.0000000000000004</v>
      </c>
      <c r="AN75" s="964">
        <f t="shared" si="8"/>
        <v>0.49305555555555552</v>
      </c>
      <c r="AO75" s="964">
        <f t="shared" si="9"/>
        <v>0.59722222222222221</v>
      </c>
      <c r="AP75" s="529" t="str" cm="1">
        <f t="array" ref="AP75">IF(W75="","",IF(SUMPRODUCT((W75=$W$6:$W$3315)*(AH75=$AH$6:$AH$3315)*(AN75=$AN$6:$AN$3315)*(AO75=$AO$6:$AO$3315)*(ROW($W$6:$W$3315)&lt;&gt;ROW(W75))*((R75=0)*($R$6:$R$3315&gt;0)+(R75&gt;0)*($R$6:$R$3315=0)))&gt;0,"SALONES UNIDOS",IF(SUMPRODUCT((W75=$W$6:$W$3315)*(AH75=$AH$6:$AH$3315)*((AN75&lt;$AO$6:$AO$3315)*(AO75&gt;$AN$6:$AN$3315))*(ROW($W$6:$W$3315)&lt;&gt;ROW(W75)))&gt;0,"CRUZADO","Sin cruce")))</f>
        <v>CRUZADO</v>
      </c>
      <c r="AQ75" s="964" t="str">
        <f t="shared" si="10"/>
        <v>IC2PRINCIPALA</v>
      </c>
      <c r="AR75" s="964" t="str" cm="1">
        <f t="array" ref="AR75">IF(AQ75="","",IF(SUMPRODUCT((AQ75=$AQ$6:$AQ$3315)*(AH75=$AH$6:$AH$3315)*(AN75=$AN$6:$AN$3315)*(AO75=$AO$6:$AO$3315)*(ROW($AQ$6:$AQ$3315)&lt;&gt;ROW(AQ75))*((R75=0)*($R$6:$R$3315&gt;0)+(R75&gt;0)*($R$6:$R$3315=0)))&gt;0,"SALONES UNIDOS",IF(SUMPRODUCT((AQ75=$AQ$6:$AQ$3315)*(AH75=$AH$6:$AH$3315)*((AN75&lt;$AO$6:$AO$3315)*(AO75&gt;$AN$6:$AN$3315))*(ROW($AQ$6:$AQ$3315)&lt;&gt;ROW(AQ75)))&gt;0,"CRUZADO","Sin cruce")))</f>
        <v>Sin cruce</v>
      </c>
    </row>
    <row r="76" spans="2:44" s="958" customFormat="1" ht="32.25">
      <c r="B76" s="958" t="s">
        <v>1886</v>
      </c>
      <c r="C76" s="525" t="s">
        <v>1081</v>
      </c>
      <c r="D76" s="959" t="s">
        <v>1329</v>
      </c>
      <c r="E76" s="959">
        <v>20261</v>
      </c>
      <c r="F76" s="525" t="s">
        <v>23</v>
      </c>
      <c r="G76" s="525" t="s">
        <v>20</v>
      </c>
      <c r="H76" s="525" t="s">
        <v>54</v>
      </c>
      <c r="I76" s="525">
        <v>2</v>
      </c>
      <c r="J76" s="525" t="s">
        <v>16</v>
      </c>
      <c r="K76" s="960" t="s">
        <v>1349</v>
      </c>
      <c r="L76" s="553" t="s">
        <v>1350</v>
      </c>
      <c r="M76" s="529" t="s">
        <v>1101</v>
      </c>
      <c r="N76" s="529" t="s">
        <v>1086</v>
      </c>
      <c r="O76" s="525" t="s">
        <v>731</v>
      </c>
      <c r="P76" s="529">
        <v>0</v>
      </c>
      <c r="Q76" s="529">
        <v>2</v>
      </c>
      <c r="R76" s="961">
        <v>2</v>
      </c>
      <c r="S76" s="529">
        <v>4</v>
      </c>
      <c r="T76" s="962"/>
      <c r="U76" s="529">
        <v>20</v>
      </c>
      <c r="V76" s="529">
        <f>IF(W76="","",IFERROR(INDEX(Docentes!C:C,MATCH(W76,Docentes!D:D,0)),"NUEVO"))</f>
        <v>43608561</v>
      </c>
      <c r="W76" s="974" t="s">
        <v>1006</v>
      </c>
      <c r="X76" s="980" t="s">
        <v>168</v>
      </c>
      <c r="Y76" s="529" t="s">
        <v>1182</v>
      </c>
      <c r="Z76" s="529" t="s">
        <v>1089</v>
      </c>
      <c r="AA76" s="529" t="s">
        <v>16</v>
      </c>
      <c r="AB76" s="529" t="s">
        <v>1631</v>
      </c>
      <c r="AC76" s="529" t="s">
        <v>1283</v>
      </c>
      <c r="AD76" s="529" t="s">
        <v>1283</v>
      </c>
      <c r="AE76" s="529" t="s">
        <v>1283</v>
      </c>
      <c r="AF76" s="529" t="s">
        <v>1182</v>
      </c>
      <c r="AG76" s="529" t="str">
        <f t="shared" si="6"/>
        <v>P</v>
      </c>
      <c r="AH76" s="529">
        <v>4</v>
      </c>
      <c r="AI76" s="529">
        <v>12</v>
      </c>
      <c r="AJ76" s="529">
        <v>40</v>
      </c>
      <c r="AK76" s="529">
        <v>14</v>
      </c>
      <c r="AL76" s="529">
        <v>20</v>
      </c>
      <c r="AM76" s="529">
        <f t="shared" si="7"/>
        <v>1.9999999999999993</v>
      </c>
      <c r="AN76" s="964">
        <f t="shared" si="8"/>
        <v>0.52777777777777779</v>
      </c>
      <c r="AO76" s="964">
        <f t="shared" si="9"/>
        <v>0.59722222222222221</v>
      </c>
      <c r="AP76" s="529" t="str" cm="1">
        <f t="array" ref="AP76">IF(W76="","",IF(SUMPRODUCT((W76=$W$6:$W$3315)*(AH76=$AH$6:$AH$3315)*(AN76=$AN$6:$AN$3315)*(AO76=$AO$6:$AO$3315)*(ROW($W$6:$W$3315)&lt;&gt;ROW(W76))*((R76=0)*($R$6:$R$3315&gt;0)+(R76&gt;0)*($R$6:$R$3315=0)))&gt;0,"SALONES UNIDOS",IF(SUMPRODUCT((W76=$W$6:$W$3315)*(AH76=$AH$6:$AH$3315)*((AN76&lt;$AO$6:$AO$3315)*(AO76&gt;$AN$6:$AN$3315))*(ROW($W$6:$W$3315)&lt;&gt;ROW(W76)))&gt;0,"CRUZADO","Sin cruce")))</f>
        <v>CRUZADO</v>
      </c>
      <c r="AQ76" s="964" t="str">
        <f t="shared" si="10"/>
        <v>IC2PRINCIPALA</v>
      </c>
      <c r="AR76" s="964" t="str" cm="1">
        <f t="array" ref="AR76">IF(AQ76="","",IF(SUMPRODUCT((AQ76=$AQ$6:$AQ$3315)*(AH76=$AH$6:$AH$3315)*(AN76=$AN$6:$AN$3315)*(AO76=$AO$6:$AO$3315)*(ROW($AQ$6:$AQ$3315)&lt;&gt;ROW(AQ76))*((R76=0)*($R$6:$R$3315&gt;0)+(R76&gt;0)*($R$6:$R$3315=0)))&gt;0,"SALONES UNIDOS",IF(SUMPRODUCT((AQ76=$AQ$6:$AQ$3315)*(AH76=$AH$6:$AH$3315)*((AN76&lt;$AO$6:$AO$3315)*(AO76&gt;$AN$6:$AN$3315))*(ROW($AQ$6:$AQ$3315)&lt;&gt;ROW(AQ76)))&gt;0,"CRUZADO","Sin cruce")))</f>
        <v>Sin cruce</v>
      </c>
    </row>
    <row r="77" spans="2:44" ht="32.25">
      <c r="B77" t="s">
        <v>1889</v>
      </c>
      <c r="C77" s="12" t="s">
        <v>1081</v>
      </c>
      <c r="D77" s="789" t="s">
        <v>1396</v>
      </c>
      <c r="E77" s="789">
        <v>20261</v>
      </c>
      <c r="F77" s="789" t="s">
        <v>23</v>
      </c>
      <c r="G77" s="12" t="s">
        <v>20</v>
      </c>
      <c r="H77" s="789" t="s">
        <v>57</v>
      </c>
      <c r="I77" s="789">
        <v>1</v>
      </c>
      <c r="J77" s="789" t="s">
        <v>26</v>
      </c>
      <c r="K77" s="789" t="s">
        <v>1404</v>
      </c>
      <c r="L77" s="491" t="s">
        <v>1131</v>
      </c>
      <c r="M77" s="789" t="s">
        <v>1127</v>
      </c>
      <c r="N77" s="789" t="s">
        <v>1086</v>
      </c>
      <c r="O77" s="789" t="s">
        <v>731</v>
      </c>
      <c r="P77" s="789">
        <v>4</v>
      </c>
      <c r="Q77" s="789">
        <v>0</v>
      </c>
      <c r="R77" s="815">
        <v>4</v>
      </c>
      <c r="S77" s="789">
        <v>4</v>
      </c>
      <c r="T77" s="1" t="s">
        <v>1283</v>
      </c>
      <c r="U77" s="31">
        <v>40</v>
      </c>
      <c r="V77" s="31">
        <f>IF(W77="","",IFERROR(INDEX(Docentes!C:C,MATCH(W77,Docentes!D:D,0)),"NUEVO"))</f>
        <v>22313729</v>
      </c>
      <c r="W77" s="9" t="s">
        <v>484</v>
      </c>
      <c r="X77" s="265" t="s">
        <v>1332</v>
      </c>
      <c r="Y77" s="31" t="s">
        <v>1182</v>
      </c>
      <c r="Z77" s="789" t="s">
        <v>1089</v>
      </c>
      <c r="AA77" s="789" t="s">
        <v>41</v>
      </c>
      <c r="AB77" s="789" t="s">
        <v>1639</v>
      </c>
      <c r="AC77" s="789" t="s">
        <v>1283</v>
      </c>
      <c r="AD77" s="31" t="s">
        <v>1283</v>
      </c>
      <c r="AE77" s="789" t="s">
        <v>1283</v>
      </c>
      <c r="AF77" s="789" t="s">
        <v>1182</v>
      </c>
      <c r="AG77" s="31" t="str">
        <f t="shared" si="6"/>
        <v>T</v>
      </c>
      <c r="AH77" s="789">
        <v>4</v>
      </c>
      <c r="AI77" s="789">
        <v>11</v>
      </c>
      <c r="AJ77" s="789">
        <v>50</v>
      </c>
      <c r="AK77" s="789">
        <v>15</v>
      </c>
      <c r="AL77" s="789">
        <v>10</v>
      </c>
      <c r="AM77" s="31">
        <f t="shared" si="7"/>
        <v>4</v>
      </c>
      <c r="AN77" s="792">
        <f t="shared" si="8"/>
        <v>0.49305555555555552</v>
      </c>
      <c r="AO77" s="792">
        <f t="shared" si="9"/>
        <v>0.63194444444444442</v>
      </c>
      <c r="AP77" s="31" t="str" cm="1">
        <f t="array" ref="AP77">IF(W78="","",IF(SUMPRODUCT((W78=$W$6:$W$3315)*(AH77=$AH$6:$AH$3315)*(AN77=$AN$6:$AN$3315)*(AO77=$AO$6:$AO$3315)*(ROW($W$6:$W$3315)&lt;&gt;ROW(W78))*((R77=0)*($R$6:$R$3315&gt;0)+(R77&gt;0)*($R$6:$R$3315=0)))&gt;0,"SALONES UNIDOS",IF(SUMPRODUCT((W78=$W$6:$W$3315)*(AH77=$AH$6:$AH$3315)*((AN77&lt;$AO$6:$AO$3315)*(AO77&gt;$AN$6:$AN$3315))*(ROW($W$6:$W$3315)&lt;&gt;ROW(W78)))&gt;0,"CRUZADO","Sin cruce")))</f>
        <v>CRUZADO</v>
      </c>
      <c r="AQ77" s="792" t="str">
        <f t="shared" si="10"/>
        <v>IN1PRINCIPALB</v>
      </c>
      <c r="AR77" s="792" t="str" cm="1">
        <f t="array" ref="AR77">IF(AQ77="","",IF(SUMPRODUCT((AQ77=$AQ$6:$AQ$3315)*(AH77=$AH$6:$AH$3315)*(AN77=$AN$6:$AN$3315)*(AO77=$AO$6:$AO$3315)*(ROW($AQ$6:$AQ$3315)&lt;&gt;ROW(AQ77))*((R77=0)*($R$6:$R$3315&gt;0)+(R77&gt;0)*($R$6:$R$3315=0)))&gt;0,"SALONES UNIDOS",IF(SUMPRODUCT((AQ77=$AQ$6:$AQ$3315)*(AH77=$AH$6:$AH$3315)*((AN77&lt;$AO$6:$AO$3315)*(AO77&gt;$AN$6:$AN$3315))*(ROW($AQ$6:$AQ$3315)&lt;&gt;ROW(AQ77)))&gt;0,"CRUZADO","Sin cruce")))</f>
        <v>CRUZADO</v>
      </c>
    </row>
    <row r="78" spans="2:44" s="958" customFormat="1" ht="32.25">
      <c r="B78" s="958" t="s">
        <v>1910</v>
      </c>
      <c r="C78" s="965" t="s">
        <v>1081</v>
      </c>
      <c r="D78" s="966" t="s">
        <v>1396</v>
      </c>
      <c r="E78" s="966">
        <v>20261</v>
      </c>
      <c r="F78" s="966" t="s">
        <v>23</v>
      </c>
      <c r="G78" s="965" t="s">
        <v>20</v>
      </c>
      <c r="H78" s="966" t="s">
        <v>57</v>
      </c>
      <c r="I78" s="966">
        <v>1</v>
      </c>
      <c r="J78" s="966" t="s">
        <v>26</v>
      </c>
      <c r="K78" s="966" t="s">
        <v>1404</v>
      </c>
      <c r="L78" s="968" t="s">
        <v>1131</v>
      </c>
      <c r="M78" s="966" t="s">
        <v>1127</v>
      </c>
      <c r="N78" s="966" t="s">
        <v>1086</v>
      </c>
      <c r="O78" s="966" t="s">
        <v>731</v>
      </c>
      <c r="P78" s="966">
        <v>4</v>
      </c>
      <c r="Q78" s="966">
        <v>0</v>
      </c>
      <c r="R78" s="969">
        <v>4</v>
      </c>
      <c r="S78" s="966">
        <v>4</v>
      </c>
      <c r="T78" s="978" t="s">
        <v>1283</v>
      </c>
      <c r="U78" s="529">
        <v>40</v>
      </c>
      <c r="V78" s="529">
        <f>IF(W78="","",IFERROR(INDEX(Docentes!C:C,MATCH(W78,Docentes!D:D,0)),"NUEVO"))</f>
        <v>43454918</v>
      </c>
      <c r="W78" s="974" t="s">
        <v>663</v>
      </c>
      <c r="X78" s="971" t="s">
        <v>1332</v>
      </c>
      <c r="Y78" s="529" t="s">
        <v>1182</v>
      </c>
      <c r="Z78" s="966" t="s">
        <v>1089</v>
      </c>
      <c r="AA78" s="966" t="s">
        <v>41</v>
      </c>
      <c r="AB78" s="966" t="s">
        <v>1639</v>
      </c>
      <c r="AC78" s="966" t="s">
        <v>1283</v>
      </c>
      <c r="AD78" s="529" t="s">
        <v>1283</v>
      </c>
      <c r="AE78" s="966" t="s">
        <v>1283</v>
      </c>
      <c r="AF78" s="966" t="s">
        <v>1182</v>
      </c>
      <c r="AG78" s="529" t="str">
        <f t="shared" si="6"/>
        <v>T</v>
      </c>
      <c r="AH78" s="966">
        <v>4</v>
      </c>
      <c r="AI78" s="966">
        <v>11</v>
      </c>
      <c r="AJ78" s="966">
        <v>50</v>
      </c>
      <c r="AK78" s="966">
        <v>15</v>
      </c>
      <c r="AL78" s="966">
        <v>10</v>
      </c>
      <c r="AM78" s="529">
        <f t="shared" si="7"/>
        <v>4</v>
      </c>
      <c r="AN78" s="964">
        <f t="shared" si="8"/>
        <v>0.49305555555555552</v>
      </c>
      <c r="AO78" s="964">
        <f t="shared" si="9"/>
        <v>0.63194444444444442</v>
      </c>
      <c r="AP78" s="529" t="str" cm="1">
        <f t="array" ref="AP78">IF(W79="","",IF(SUMPRODUCT((W79=$W$6:$W$3315)*(AH78=$AH$6:$AH$3315)*(AN78=$AN$6:$AN$3315)*(AO78=$AO$6:$AO$3315)*(ROW($W$6:$W$3315)&lt;&gt;ROW(W79))*((R78=0)*($R$6:$R$3315&gt;0)+(R78&gt;0)*($R$6:$R$3315=0)))&gt;0,"SALONES UNIDOS",IF(SUMPRODUCT((W79=$W$6:$W$3315)*(AH78=$AH$6:$AH$3315)*((AN78&lt;$AO$6:$AO$3315)*(AO78&gt;$AN$6:$AN$3315))*(ROW($W$6:$W$3315)&lt;&gt;ROW(W79)))&gt;0,"CRUZADO","Sin cruce")))</f>
        <v>CRUZADO</v>
      </c>
      <c r="AQ78" s="964" t="str">
        <f t="shared" si="10"/>
        <v>IN1PRINCIPALB</v>
      </c>
      <c r="AR78" s="964" t="str" cm="1">
        <f t="array" ref="AR78">IF(AQ78="","",IF(SUMPRODUCT((AQ78=$AQ$6:$AQ$3315)*(AH78=$AH$6:$AH$3315)*(AN78=$AN$6:$AN$3315)*(AO78=$AO$6:$AO$3315)*(ROW($AQ$6:$AQ$3315)&lt;&gt;ROW(AQ78))*((R78=0)*($R$6:$R$3315&gt;0)+(R78&gt;0)*($R$6:$R$3315=0)))&gt;0,"SALONES UNIDOS",IF(SUMPRODUCT((AQ78=$AQ$6:$AQ$3315)*(AH78=$AH$6:$AH$3315)*((AN78&lt;$AO$6:$AO$3315)*(AO78&gt;$AN$6:$AN$3315))*(ROW($AQ$6:$AQ$3315)&lt;&gt;ROW(AQ78)))&gt;0,"CRUZADO","Sin cruce")))</f>
        <v>CRUZADO</v>
      </c>
    </row>
    <row r="79" spans="2:44" ht="32.25">
      <c r="B79" t="s">
        <v>1889</v>
      </c>
      <c r="C79" s="12" t="s">
        <v>1081</v>
      </c>
      <c r="D79" s="789" t="s">
        <v>1438</v>
      </c>
      <c r="E79" s="789">
        <v>20261</v>
      </c>
      <c r="F79" s="12" t="s">
        <v>23</v>
      </c>
      <c r="G79" s="12" t="s">
        <v>20</v>
      </c>
      <c r="H79" s="12" t="s">
        <v>21</v>
      </c>
      <c r="I79" s="12">
        <v>1</v>
      </c>
      <c r="J79" s="12" t="s">
        <v>16</v>
      </c>
      <c r="K79" s="790" t="s">
        <v>1447</v>
      </c>
      <c r="L79" s="491" t="s">
        <v>1448</v>
      </c>
      <c r="M79" s="789" t="s">
        <v>1101</v>
      </c>
      <c r="N79" s="789" t="s">
        <v>1164</v>
      </c>
      <c r="O79" s="12" t="s">
        <v>731</v>
      </c>
      <c r="P79" s="31">
        <v>2</v>
      </c>
      <c r="Q79" s="31">
        <v>2</v>
      </c>
      <c r="R79" s="262">
        <v>4</v>
      </c>
      <c r="S79" s="31">
        <v>3</v>
      </c>
      <c r="T79" s="1" t="s">
        <v>1283</v>
      </c>
      <c r="U79" s="31">
        <v>39</v>
      </c>
      <c r="V79" s="31">
        <f>IF(W79="","",IFERROR(INDEX(Docentes!C:C,MATCH(W79,Docentes!D:D,0)),"NUEVO"))</f>
        <v>43454918</v>
      </c>
      <c r="W79" s="693" t="s">
        <v>663</v>
      </c>
      <c r="X79" s="693" t="s">
        <v>1332</v>
      </c>
      <c r="Y79" s="789" t="s">
        <v>1182</v>
      </c>
      <c r="Z79" s="789" t="s">
        <v>1089</v>
      </c>
      <c r="AA79" s="789" t="s">
        <v>26</v>
      </c>
      <c r="AB79" s="789" t="s">
        <v>1487</v>
      </c>
      <c r="AC79" s="789" t="s">
        <v>1283</v>
      </c>
      <c r="AD79" s="31" t="s">
        <v>1283</v>
      </c>
      <c r="AE79" s="789" t="s">
        <v>1283</v>
      </c>
      <c r="AF79" s="789" t="s">
        <v>1182</v>
      </c>
      <c r="AG79" s="31" t="str">
        <f t="shared" si="6"/>
        <v>TP</v>
      </c>
      <c r="AH79" s="789">
        <v>4</v>
      </c>
      <c r="AI79" s="789">
        <v>11</v>
      </c>
      <c r="AJ79" s="789">
        <v>0</v>
      </c>
      <c r="AK79" s="789">
        <v>14</v>
      </c>
      <c r="AL79" s="789">
        <v>20</v>
      </c>
      <c r="AM79" s="31">
        <f t="shared" si="7"/>
        <v>4</v>
      </c>
      <c r="AN79" s="792">
        <f t="shared" si="8"/>
        <v>0.45833333333333331</v>
      </c>
      <c r="AO79" s="792">
        <f t="shared" si="9"/>
        <v>0.59722222222222221</v>
      </c>
      <c r="AP79" s="31" t="str" cm="1">
        <f t="array" ref="AP79">IF(W79="","",IF(SUMPRODUCT((W79=$W$6:$W$3315)*(AH79=$AH$6:$AH$3315)*(AN79=$AN$6:$AN$3315)*(AO79=$AO$6:$AO$3315)*(ROW($W$6:$W$3315)&lt;&gt;ROW(W79))*((R79=0)*($R$6:$R$3315&gt;0)+(R79&gt;0)*($R$6:$R$3315=0)))&gt;0,"SALONES UNIDOS",IF(SUMPRODUCT((W79=$W$6:$W$3315)*(AH79=$AH$6:$AH$3315)*((AN79&lt;$AO$6:$AO$3315)*(AO79&gt;$AN$6:$AN$3315))*(ROW($W$6:$W$3315)&lt;&gt;ROW(W79)))&gt;0,"CRUZADO","Sin cruce")))</f>
        <v>CRUZADO</v>
      </c>
      <c r="AQ79" s="792" t="str">
        <f t="shared" si="10"/>
        <v>AE1PRINCIPALA</v>
      </c>
      <c r="AR79" s="792" t="str" cm="1">
        <f t="array" ref="AR79">IF(AQ79="","",IF(SUMPRODUCT((AQ79=$AQ$6:$AQ$3315)*(AH79=$AH$6:$AH$3315)*(AN79=$AN$6:$AN$3315)*(AO79=$AO$6:$AO$3315)*(ROW($AQ$6:$AQ$3315)&lt;&gt;ROW(AQ79))*((R79=0)*($R$6:$R$3315&gt;0)+(R79&gt;0)*($R$6:$R$3315=0)))&gt;0,"SALONES UNIDOS",IF(SUMPRODUCT((AQ79=$AQ$6:$AQ$3315)*(AH79=$AH$6:$AH$3315)*((AN79&lt;$AO$6:$AO$3315)*(AO79&gt;$AN$6:$AN$3315))*(ROW($AQ$6:$AQ$3315)&lt;&gt;ROW(AQ79)))&gt;0,"CRUZADO","Sin cruce")))</f>
        <v>CRUZADO</v>
      </c>
    </row>
    <row r="80" spans="2:44" s="958" customFormat="1" ht="32.25">
      <c r="B80" s="958" t="s">
        <v>1896</v>
      </c>
      <c r="C80" s="965" t="s">
        <v>1081</v>
      </c>
      <c r="D80" s="966" t="s">
        <v>1438</v>
      </c>
      <c r="E80" s="966">
        <v>20261</v>
      </c>
      <c r="F80" s="965" t="s">
        <v>23</v>
      </c>
      <c r="G80" s="965" t="s">
        <v>20</v>
      </c>
      <c r="H80" s="965" t="s">
        <v>21</v>
      </c>
      <c r="I80" s="965">
        <v>1</v>
      </c>
      <c r="J80" s="965" t="s">
        <v>16</v>
      </c>
      <c r="K80" s="967" t="s">
        <v>1447</v>
      </c>
      <c r="L80" s="968" t="s">
        <v>1448</v>
      </c>
      <c r="M80" s="966" t="s">
        <v>1101</v>
      </c>
      <c r="N80" s="966" t="s">
        <v>1164</v>
      </c>
      <c r="O80" s="965" t="s">
        <v>731</v>
      </c>
      <c r="P80" s="529">
        <v>2</v>
      </c>
      <c r="Q80" s="529">
        <v>2</v>
      </c>
      <c r="R80" s="961">
        <v>4</v>
      </c>
      <c r="S80" s="529">
        <v>3</v>
      </c>
      <c r="T80" s="978" t="s">
        <v>1283</v>
      </c>
      <c r="U80" s="529">
        <v>39</v>
      </c>
      <c r="V80" s="529">
        <f>IF(W80="","",IFERROR(INDEX(Docentes!C:C,MATCH(W80,Docentes!D:D,0)),"NUEVO"))</f>
        <v>41916771</v>
      </c>
      <c r="W80" s="974" t="s">
        <v>1033</v>
      </c>
      <c r="X80" s="974" t="s">
        <v>1332</v>
      </c>
      <c r="Y80" s="966" t="s">
        <v>1182</v>
      </c>
      <c r="Z80" s="966" t="s">
        <v>1089</v>
      </c>
      <c r="AA80" s="966" t="s">
        <v>26</v>
      </c>
      <c r="AB80" s="966" t="s">
        <v>1487</v>
      </c>
      <c r="AC80" s="966" t="s">
        <v>1283</v>
      </c>
      <c r="AD80" s="529" t="s">
        <v>1283</v>
      </c>
      <c r="AE80" s="966" t="s">
        <v>1283</v>
      </c>
      <c r="AF80" s="966" t="s">
        <v>1182</v>
      </c>
      <c r="AG80" s="529" t="str">
        <f t="shared" si="6"/>
        <v>TP</v>
      </c>
      <c r="AH80" s="966">
        <v>4</v>
      </c>
      <c r="AI80" s="966">
        <v>11</v>
      </c>
      <c r="AJ80" s="966">
        <v>0</v>
      </c>
      <c r="AK80" s="966">
        <v>14</v>
      </c>
      <c r="AL80" s="966">
        <v>20</v>
      </c>
      <c r="AM80" s="529">
        <f t="shared" si="7"/>
        <v>4</v>
      </c>
      <c r="AN80" s="964">
        <f t="shared" si="8"/>
        <v>0.45833333333333331</v>
      </c>
      <c r="AO80" s="964">
        <f t="shared" si="9"/>
        <v>0.59722222222222221</v>
      </c>
      <c r="AP80" s="529" t="str" cm="1">
        <f t="array" ref="AP80">IF(W80="","",IF(SUMPRODUCT((W80=$W$6:$W$3315)*(AH80=$AH$6:$AH$3315)*(AN80=$AN$6:$AN$3315)*(AO80=$AO$6:$AO$3315)*(ROW($W$6:$W$3315)&lt;&gt;ROW(W80))*((R80=0)*($R$6:$R$3315&gt;0)+(R80&gt;0)*($R$6:$R$3315=0)))&gt;0,"SALONES UNIDOS",IF(SUMPRODUCT((W80=$W$6:$W$3315)*(AH80=$AH$6:$AH$3315)*((AN80&lt;$AO$6:$AO$3315)*(AO80&gt;$AN$6:$AN$3315))*(ROW($W$6:$W$3315)&lt;&gt;ROW(W80)))&gt;0,"CRUZADO","Sin cruce")))</f>
        <v>Sin cruce</v>
      </c>
      <c r="AQ80" s="964" t="str">
        <f t="shared" si="10"/>
        <v>AE1PRINCIPALA</v>
      </c>
      <c r="AR80" s="964" t="str" cm="1">
        <f t="array" ref="AR80">IF(AQ80="","",IF(SUMPRODUCT((AQ80=$AQ$6:$AQ$3315)*(AH80=$AH$6:$AH$3315)*(AN80=$AN$6:$AN$3315)*(AO80=$AO$6:$AO$3315)*(ROW($AQ$6:$AQ$3315)&lt;&gt;ROW(AQ80))*((R80=0)*($R$6:$R$3315&gt;0)+(R80&gt;0)*($R$6:$R$3315=0)))&gt;0,"SALONES UNIDOS",IF(SUMPRODUCT((AQ80=$AQ$6:$AQ$3315)*(AH80=$AH$6:$AH$3315)*((AN80&lt;$AO$6:$AO$3315)*(AO80&gt;$AN$6:$AN$3315))*(ROW($AQ$6:$AQ$3315)&lt;&gt;ROW(AQ80)))&gt;0,"CRUZADO","Sin cruce")))</f>
        <v>CRUZADO</v>
      </c>
    </row>
    <row r="81" spans="2:44" ht="32.25">
      <c r="B81" t="s">
        <v>1889</v>
      </c>
      <c r="C81" s="12" t="s">
        <v>1081</v>
      </c>
      <c r="D81" s="795" t="s">
        <v>781</v>
      </c>
      <c r="E81" s="795">
        <v>20261</v>
      </c>
      <c r="F81" s="11" t="s">
        <v>23</v>
      </c>
      <c r="G81" s="11" t="s">
        <v>20</v>
      </c>
      <c r="H81" s="11" t="s">
        <v>30</v>
      </c>
      <c r="I81" s="11">
        <v>2</v>
      </c>
      <c r="J81" s="11" t="s">
        <v>26</v>
      </c>
      <c r="K81" s="790" t="s">
        <v>1201</v>
      </c>
      <c r="L81" s="491" t="s">
        <v>1202</v>
      </c>
      <c r="M81" s="789" t="s">
        <v>1127</v>
      </c>
      <c r="N81" s="789" t="s">
        <v>1086</v>
      </c>
      <c r="O81" s="12" t="s">
        <v>731</v>
      </c>
      <c r="P81" s="31">
        <v>3</v>
      </c>
      <c r="Q81" s="31">
        <v>2</v>
      </c>
      <c r="R81" s="262">
        <v>5</v>
      </c>
      <c r="S81" s="31">
        <v>4</v>
      </c>
      <c r="T81" s="181"/>
      <c r="U81" s="31">
        <v>10</v>
      </c>
      <c r="V81" s="31">
        <f>IF(W81="","",IFERROR(INDEX(Docentes!C:C,MATCH(W81,Docentes!D:D,0)),"NUEVO"))</f>
        <v>41916771</v>
      </c>
      <c r="W81" s="693" t="s">
        <v>1033</v>
      </c>
      <c r="X81" s="793" t="s">
        <v>168</v>
      </c>
      <c r="Y81" s="31" t="s">
        <v>1088</v>
      </c>
      <c r="Z81" s="789" t="s">
        <v>1089</v>
      </c>
      <c r="AA81" s="789" t="s">
        <v>41</v>
      </c>
      <c r="AB81" s="789" t="s">
        <v>1615</v>
      </c>
      <c r="AC81" s="789" t="s">
        <v>1283</v>
      </c>
      <c r="AD81" s="31" t="s">
        <v>1283</v>
      </c>
      <c r="AE81" s="789" t="s">
        <v>1283</v>
      </c>
      <c r="AF81" s="789" t="s">
        <v>1088</v>
      </c>
      <c r="AG81" s="31" t="str">
        <f t="shared" si="6"/>
        <v>TP</v>
      </c>
      <c r="AH81" s="789">
        <v>5</v>
      </c>
      <c r="AI81" s="789">
        <v>18</v>
      </c>
      <c r="AJ81" s="789">
        <v>30</v>
      </c>
      <c r="AK81" s="789">
        <v>22</v>
      </c>
      <c r="AL81" s="789">
        <v>40</v>
      </c>
      <c r="AM81" s="31">
        <f t="shared" si="7"/>
        <v>4.9999999999999982</v>
      </c>
      <c r="AN81" s="792">
        <f t="shared" si="8"/>
        <v>0.77083333333333337</v>
      </c>
      <c r="AO81" s="792">
        <f t="shared" si="9"/>
        <v>0.94444444444444442</v>
      </c>
      <c r="AP81" s="31" t="str" cm="1">
        <f t="array" ref="AP81">IF(W81="","",IF(SUMPRODUCT((W81=$W$6:$W$3315)*(AH81=$AH$6:$AH$3315)*(AN81=$AN$6:$AN$3315)*(AO81=$AO$6:$AO$3315)*(ROW($W$6:$W$3315)&lt;&gt;ROW(W81))*((R81=0)*($R$6:$R$3315&gt;0)+(R81&gt;0)*($R$6:$R$3315=0)))&gt;0,"SALONES UNIDOS",IF(SUMPRODUCT((W81=$W$6:$W$3315)*(AH81=$AH$6:$AH$3315)*((AN81&lt;$AO$6:$AO$3315)*(AO81&gt;$AN$6:$AN$3315))*(ROW($W$6:$W$3315)&lt;&gt;ROW(W81)))&gt;0,"CRUZADO","Sin cruce")))</f>
        <v>Sin cruce</v>
      </c>
      <c r="AQ81" s="792" t="str">
        <f t="shared" si="10"/>
        <v>DE2PRINCIPALB</v>
      </c>
      <c r="AR81" s="792" t="str" cm="1">
        <f t="array" ref="AR81">IF(AQ81="","",IF(SUMPRODUCT((AQ81=$AQ$6:$AQ$3315)*(AH81=$AH$6:$AH$3315)*(AN81=$AN$6:$AN$3315)*(AO81=$AO$6:$AO$3315)*(ROW($AQ$6:$AQ$3315)&lt;&gt;ROW(AQ81))*((R81=0)*($R$6:$R$3315&gt;0)+(R81&gt;0)*($R$6:$R$3315=0)))&gt;0,"SALONES UNIDOS",IF(SUMPRODUCT((AQ81=$AQ$6:$AQ$3315)*(AH81=$AH$6:$AH$3315)*((AN81&lt;$AO$6:$AO$3315)*(AO81&gt;$AN$6:$AN$3315))*(ROW($AQ$6:$AQ$3315)&lt;&gt;ROW(AQ81)))&gt;0,"CRUZADO","Sin cruce")))</f>
        <v>CRUZADO</v>
      </c>
    </row>
    <row r="82" spans="2:44" s="958" customFormat="1" ht="32.25">
      <c r="B82" s="958" t="s">
        <v>1911</v>
      </c>
      <c r="C82" s="965" t="s">
        <v>1081</v>
      </c>
      <c r="D82" s="998" t="s">
        <v>781</v>
      </c>
      <c r="E82" s="998">
        <v>20261</v>
      </c>
      <c r="F82" s="525" t="s">
        <v>23</v>
      </c>
      <c r="G82" s="525" t="s">
        <v>20</v>
      </c>
      <c r="H82" s="525" t="s">
        <v>30</v>
      </c>
      <c r="I82" s="525">
        <v>2</v>
      </c>
      <c r="J82" s="525" t="s">
        <v>26</v>
      </c>
      <c r="K82" s="967" t="s">
        <v>1201</v>
      </c>
      <c r="L82" s="968" t="s">
        <v>1202</v>
      </c>
      <c r="M82" s="966" t="s">
        <v>1127</v>
      </c>
      <c r="N82" s="966" t="s">
        <v>1086</v>
      </c>
      <c r="O82" s="965" t="s">
        <v>731</v>
      </c>
      <c r="P82" s="529">
        <v>3</v>
      </c>
      <c r="Q82" s="529">
        <v>2</v>
      </c>
      <c r="R82" s="961">
        <v>5</v>
      </c>
      <c r="S82" s="529">
        <v>4</v>
      </c>
      <c r="T82" s="962"/>
      <c r="U82" s="529">
        <v>10</v>
      </c>
      <c r="V82" s="529">
        <f>IF(W82="","",IFERROR(INDEX(Docentes!C:C,MATCH(W82,Docentes!D:D,0)),"NUEVO"))</f>
        <v>21884432</v>
      </c>
      <c r="W82" s="977" t="s">
        <v>314</v>
      </c>
      <c r="X82" s="963" t="s">
        <v>168</v>
      </c>
      <c r="Y82" s="529" t="s">
        <v>1088</v>
      </c>
      <c r="Z82" s="966" t="s">
        <v>1089</v>
      </c>
      <c r="AA82" s="966" t="s">
        <v>41</v>
      </c>
      <c r="AB82" s="966" t="s">
        <v>1615</v>
      </c>
      <c r="AC82" s="966" t="s">
        <v>1283</v>
      </c>
      <c r="AD82" s="529" t="s">
        <v>1283</v>
      </c>
      <c r="AE82" s="966" t="s">
        <v>1283</v>
      </c>
      <c r="AF82" s="966" t="s">
        <v>1088</v>
      </c>
      <c r="AG82" s="529" t="str">
        <f t="shared" si="6"/>
        <v>TP</v>
      </c>
      <c r="AH82" s="966">
        <v>5</v>
      </c>
      <c r="AI82" s="966">
        <v>18</v>
      </c>
      <c r="AJ82" s="966">
        <v>30</v>
      </c>
      <c r="AK82" s="966">
        <v>22</v>
      </c>
      <c r="AL82" s="966">
        <v>40</v>
      </c>
      <c r="AM82" s="529">
        <f t="shared" si="7"/>
        <v>4.9999999999999982</v>
      </c>
      <c r="AN82" s="964">
        <f t="shared" si="8"/>
        <v>0.77083333333333337</v>
      </c>
      <c r="AO82" s="964">
        <f t="shared" si="9"/>
        <v>0.94444444444444442</v>
      </c>
      <c r="AP82" s="529" t="str" cm="1">
        <f t="array" ref="AP82">IF(W82="","",IF(SUMPRODUCT((W82=$W$6:$W$3315)*(AH82=$AH$6:$AH$3315)*(AN82=$AN$6:$AN$3315)*(AO82=$AO$6:$AO$3315)*(ROW($W$6:$W$3315)&lt;&gt;ROW(W82))*((R82=0)*($R$6:$R$3315&gt;0)+(R82&gt;0)*($R$6:$R$3315=0)))&gt;0,"SALONES UNIDOS",IF(SUMPRODUCT((W82=$W$6:$W$3315)*(AH82=$AH$6:$AH$3315)*((AN82&lt;$AO$6:$AO$3315)*(AO82&gt;$AN$6:$AN$3315))*(ROW($W$6:$W$3315)&lt;&gt;ROW(W82)))&gt;0,"CRUZADO","Sin cruce")))</f>
        <v>Sin cruce</v>
      </c>
      <c r="AQ82" s="964" t="str">
        <f t="shared" si="10"/>
        <v>DE2PRINCIPALB</v>
      </c>
      <c r="AR82" s="964" t="str" cm="1">
        <f t="array" ref="AR82">IF(AQ82="","",IF(SUMPRODUCT((AQ82=$AQ$6:$AQ$3315)*(AH82=$AH$6:$AH$3315)*(AN82=$AN$6:$AN$3315)*(AO82=$AO$6:$AO$3315)*(ROW($AQ$6:$AQ$3315)&lt;&gt;ROW(AQ82))*((R82=0)*($R$6:$R$3315&gt;0)+(R82&gt;0)*($R$6:$R$3315=0)))&gt;0,"SALONES UNIDOS",IF(SUMPRODUCT((AQ82=$AQ$6:$AQ$3315)*(AH82=$AH$6:$AH$3315)*((AN82&lt;$AO$6:$AO$3315)*(AO82&gt;$AN$6:$AN$3315))*(ROW($AQ$6:$AQ$3315)&lt;&gt;ROW(AQ82)))&gt;0,"CRUZADO","Sin cruce")))</f>
        <v>CRUZADO</v>
      </c>
    </row>
    <row r="83" spans="2:44" ht="32.25">
      <c r="B83" t="s">
        <v>1889</v>
      </c>
      <c r="C83" s="12" t="s">
        <v>1081</v>
      </c>
      <c r="D83" s="789" t="s">
        <v>1715</v>
      </c>
      <c r="E83" s="789">
        <v>20261</v>
      </c>
      <c r="F83" s="12" t="s">
        <v>23</v>
      </c>
      <c r="G83" s="12" t="s">
        <v>20</v>
      </c>
      <c r="H83" s="12" t="s">
        <v>82</v>
      </c>
      <c r="I83" s="12">
        <v>2</v>
      </c>
      <c r="J83" s="12" t="s">
        <v>16</v>
      </c>
      <c r="K83" s="790" t="s">
        <v>1726</v>
      </c>
      <c r="L83" s="491" t="s">
        <v>1202</v>
      </c>
      <c r="M83" s="789" t="s">
        <v>1127</v>
      </c>
      <c r="N83" s="789" t="s">
        <v>1086</v>
      </c>
      <c r="O83" s="12" t="s">
        <v>731</v>
      </c>
      <c r="P83" s="789">
        <v>2</v>
      </c>
      <c r="Q83" s="789">
        <v>2</v>
      </c>
      <c r="R83" s="815">
        <v>4</v>
      </c>
      <c r="S83" s="789">
        <v>3</v>
      </c>
      <c r="T83" s="181"/>
      <c r="U83" s="31">
        <v>20</v>
      </c>
      <c r="V83" s="31">
        <f>IF(W83="","",IFERROR(INDEX(Docentes!C:C,MATCH(W83,Docentes!D:D,0)),"NUEVO"))</f>
        <v>43454918</v>
      </c>
      <c r="W83" s="693" t="s">
        <v>663</v>
      </c>
      <c r="X83" s="693" t="s">
        <v>168</v>
      </c>
      <c r="Y83" s="789" t="s">
        <v>1088</v>
      </c>
      <c r="Z83" s="789" t="s">
        <v>1089</v>
      </c>
      <c r="AA83" s="789" t="s">
        <v>16</v>
      </c>
      <c r="AB83" s="789" t="s">
        <v>1516</v>
      </c>
      <c r="AC83" s="789" t="s">
        <v>1283</v>
      </c>
      <c r="AD83" s="789" t="s">
        <v>1283</v>
      </c>
      <c r="AE83" s="789" t="s">
        <v>1283</v>
      </c>
      <c r="AF83" s="789" t="s">
        <v>1088</v>
      </c>
      <c r="AG83" s="31" t="str">
        <f t="shared" si="6"/>
        <v>TP</v>
      </c>
      <c r="AH83" s="789">
        <v>5</v>
      </c>
      <c r="AI83" s="789">
        <v>18</v>
      </c>
      <c r="AJ83" s="789">
        <v>30</v>
      </c>
      <c r="AK83" s="789">
        <v>21</v>
      </c>
      <c r="AL83" s="789">
        <v>50</v>
      </c>
      <c r="AM83" s="31">
        <f t="shared" si="7"/>
        <v>3.9999999999999987</v>
      </c>
      <c r="AN83" s="792">
        <f t="shared" si="8"/>
        <v>0.77083333333333337</v>
      </c>
      <c r="AO83" s="792">
        <f t="shared" si="9"/>
        <v>0.90972222222222221</v>
      </c>
      <c r="AP83" s="31" t="str" cm="1">
        <f t="array" ref="AP83">IF(W83="","",IF(SUMPRODUCT((W83=$W$6:$W$3315)*(AH83=$AH$6:$AH$3315)*(AN83=$AN$6:$AN$3315)*(AO83=$AO$6:$AO$3315)*(ROW($W$6:$W$3315)&lt;&gt;ROW(W83))*((R83=0)*($R$6:$R$3315&gt;0)+(R83&gt;0)*($R$6:$R$3315=0)))&gt;0,"SALONES UNIDOS",IF(SUMPRODUCT((W83=$W$6:$W$3315)*(AH83=$AH$6:$AH$3315)*((AN83&lt;$AO$6:$AO$3315)*(AO83&gt;$AN$6:$AN$3315))*(ROW($W$6:$W$3315)&lt;&gt;ROW(W83)))&gt;0,"CRUZADO","Sin cruce")))</f>
        <v>CRUZADO</v>
      </c>
      <c r="AQ83" s="792" t="str">
        <f t="shared" si="10"/>
        <v>IS2PRINCIPALA</v>
      </c>
      <c r="AR83" s="792" t="str" cm="1">
        <f t="array" ref="AR83">IF(AQ83="","",IF(SUMPRODUCT((AQ83=$AQ$6:$AQ$3315)*(AH83=$AH$6:$AH$3315)*(AN83=$AN$6:$AN$3315)*(AO83=$AO$6:$AO$3315)*(ROW($AQ$6:$AQ$3315)&lt;&gt;ROW(AQ83))*((R83=0)*($R$6:$R$3315&gt;0)+(R83&gt;0)*($R$6:$R$3315=0)))&gt;0,"SALONES UNIDOS",IF(SUMPRODUCT((AQ83=$AQ$6:$AQ$3315)*(AH83=$AH$6:$AH$3315)*((AN83&lt;$AO$6:$AO$3315)*(AO83&gt;$AN$6:$AN$3315))*(ROW($AQ$6:$AQ$3315)&lt;&gt;ROW(AQ83)))&gt;0,"CRUZADO","Sin cruce")))</f>
        <v>CRUZADO</v>
      </c>
    </row>
    <row r="84" spans="2:44" s="958" customFormat="1" ht="32.25">
      <c r="B84" s="958" t="s">
        <v>1912</v>
      </c>
      <c r="C84" s="965" t="s">
        <v>1081</v>
      </c>
      <c r="D84" s="966" t="s">
        <v>1715</v>
      </c>
      <c r="E84" s="966">
        <v>20261</v>
      </c>
      <c r="F84" s="965" t="s">
        <v>23</v>
      </c>
      <c r="G84" s="965" t="s">
        <v>20</v>
      </c>
      <c r="H84" s="965" t="s">
        <v>82</v>
      </c>
      <c r="I84" s="965">
        <v>2</v>
      </c>
      <c r="J84" s="965" t="s">
        <v>16</v>
      </c>
      <c r="K84" s="967" t="s">
        <v>1726</v>
      </c>
      <c r="L84" s="968" t="s">
        <v>1202</v>
      </c>
      <c r="M84" s="966" t="s">
        <v>1127</v>
      </c>
      <c r="N84" s="966" t="s">
        <v>1086</v>
      </c>
      <c r="O84" s="965" t="s">
        <v>731</v>
      </c>
      <c r="P84" s="966">
        <v>2</v>
      </c>
      <c r="Q84" s="966">
        <v>2</v>
      </c>
      <c r="R84" s="969">
        <v>4</v>
      </c>
      <c r="S84" s="966">
        <v>3</v>
      </c>
      <c r="T84" s="962"/>
      <c r="U84" s="529">
        <v>20</v>
      </c>
      <c r="V84" s="529">
        <f>IF(W84="","",IFERROR(INDEX(Docentes!C:C,MATCH(W84,Docentes!D:D,0)),"NUEVO"))</f>
        <v>21850336</v>
      </c>
      <c r="W84" s="977" t="s">
        <v>427</v>
      </c>
      <c r="X84" s="974" t="s">
        <v>168</v>
      </c>
      <c r="Y84" s="966" t="s">
        <v>1088</v>
      </c>
      <c r="Z84" s="966" t="s">
        <v>1089</v>
      </c>
      <c r="AA84" s="966" t="s">
        <v>16</v>
      </c>
      <c r="AB84" s="966" t="s">
        <v>1516</v>
      </c>
      <c r="AC84" s="966" t="s">
        <v>1283</v>
      </c>
      <c r="AD84" s="966" t="s">
        <v>1283</v>
      </c>
      <c r="AE84" s="966" t="s">
        <v>1283</v>
      </c>
      <c r="AF84" s="966" t="s">
        <v>1088</v>
      </c>
      <c r="AG84" s="529" t="str">
        <f t="shared" si="6"/>
        <v>TP</v>
      </c>
      <c r="AH84" s="966">
        <v>5</v>
      </c>
      <c r="AI84" s="966">
        <v>18</v>
      </c>
      <c r="AJ84" s="966">
        <v>30</v>
      </c>
      <c r="AK84" s="966">
        <v>21</v>
      </c>
      <c r="AL84" s="966">
        <v>50</v>
      </c>
      <c r="AM84" s="529">
        <f t="shared" si="7"/>
        <v>3.9999999999999987</v>
      </c>
      <c r="AN84" s="964">
        <f t="shared" si="8"/>
        <v>0.77083333333333337</v>
      </c>
      <c r="AO84" s="964">
        <f t="shared" si="9"/>
        <v>0.90972222222222221</v>
      </c>
      <c r="AP84" s="529" t="str" cm="1">
        <f t="array" ref="AP84">IF(W84="","",IF(SUMPRODUCT((W84=$W$6:$W$3315)*(AH84=$AH$6:$AH$3315)*(AN84=$AN$6:$AN$3315)*(AO84=$AO$6:$AO$3315)*(ROW($W$6:$W$3315)&lt;&gt;ROW(W84))*((R84=0)*($R$6:$R$3315&gt;0)+(R84&gt;0)*($R$6:$R$3315=0)))&gt;0,"SALONES UNIDOS",IF(SUMPRODUCT((W84=$W$6:$W$3315)*(AH84=$AH$6:$AH$3315)*((AN84&lt;$AO$6:$AO$3315)*(AO84&gt;$AN$6:$AN$3315))*(ROW($W$6:$W$3315)&lt;&gt;ROW(W84)))&gt;0,"CRUZADO","Sin cruce")))</f>
        <v>Sin cruce</v>
      </c>
      <c r="AQ84" s="964" t="str">
        <f t="shared" si="10"/>
        <v>IS2PRINCIPALA</v>
      </c>
      <c r="AR84" s="964" t="str" cm="1">
        <f t="array" ref="AR84">IF(AQ84="","",IF(SUMPRODUCT((AQ84=$AQ$6:$AQ$3315)*(AH84=$AH$6:$AH$3315)*(AN84=$AN$6:$AN$3315)*(AO84=$AO$6:$AO$3315)*(ROW($AQ$6:$AQ$3315)&lt;&gt;ROW(AQ84))*((R84=0)*($R$6:$R$3315&gt;0)+(R84&gt;0)*($R$6:$R$3315=0)))&gt;0,"SALONES UNIDOS",IF(SUMPRODUCT((AQ84=$AQ$6:$AQ$3315)*(AH84=$AH$6:$AH$3315)*((AN84&lt;$AO$6:$AO$3315)*(AO84&gt;$AN$6:$AN$3315))*(ROW($AQ$6:$AQ$3315)&lt;&gt;ROW(AQ84)))&gt;0,"CRUZADO","Sin cruce")))</f>
        <v>CRUZADO</v>
      </c>
    </row>
    <row r="85" spans="2:44" ht="32.25">
      <c r="B85" t="s">
        <v>1889</v>
      </c>
      <c r="C85" s="12" t="s">
        <v>1081</v>
      </c>
      <c r="D85" s="795" t="s">
        <v>770</v>
      </c>
      <c r="E85" s="194">
        <v>20251</v>
      </c>
      <c r="F85" s="11" t="s">
        <v>23</v>
      </c>
      <c r="G85" s="11" t="s">
        <v>20</v>
      </c>
      <c r="H85" s="11" t="s">
        <v>21</v>
      </c>
      <c r="I85" s="11">
        <v>1</v>
      </c>
      <c r="J85" s="11" t="s">
        <v>41</v>
      </c>
      <c r="K85" s="790" t="s">
        <v>1497</v>
      </c>
      <c r="L85" s="491" t="s">
        <v>1448</v>
      </c>
      <c r="M85" s="789" t="s">
        <v>1101</v>
      </c>
      <c r="N85" s="789" t="s">
        <v>1164</v>
      </c>
      <c r="O85" s="12" t="s">
        <v>769</v>
      </c>
      <c r="P85" s="31">
        <v>2</v>
      </c>
      <c r="Q85" s="31">
        <v>2</v>
      </c>
      <c r="R85" s="262">
        <v>4</v>
      </c>
      <c r="S85" s="31">
        <v>3</v>
      </c>
      <c r="T85" s="808"/>
      <c r="U85" s="31">
        <v>40</v>
      </c>
      <c r="V85" s="31">
        <f>IF(W85="","",IFERROR(INDEX(Docentes!C:C,MATCH(W85,Docentes!D:D,0)),"NUEVO"))</f>
        <v>40435228</v>
      </c>
      <c r="W85" s="693" t="s">
        <v>956</v>
      </c>
      <c r="X85" s="793" t="s">
        <v>769</v>
      </c>
      <c r="Y85" s="31" t="s">
        <v>1088</v>
      </c>
      <c r="Z85" s="789" t="s">
        <v>1089</v>
      </c>
      <c r="AA85" s="789" t="s">
        <v>1283</v>
      </c>
      <c r="AB85" s="789" t="s">
        <v>1283</v>
      </c>
      <c r="AC85" s="789" t="s">
        <v>1283</v>
      </c>
      <c r="AD85" s="31" t="s">
        <v>1283</v>
      </c>
      <c r="AE85" s="789" t="s">
        <v>1283</v>
      </c>
      <c r="AF85" s="789" t="s">
        <v>1088</v>
      </c>
      <c r="AG85" s="31" t="str">
        <f t="shared" si="6"/>
        <v>TP</v>
      </c>
      <c r="AH85" s="31">
        <v>5</v>
      </c>
      <c r="AI85" s="31">
        <v>18</v>
      </c>
      <c r="AJ85" s="31">
        <v>30</v>
      </c>
      <c r="AK85" s="31">
        <v>21</v>
      </c>
      <c r="AL85" s="31">
        <v>50</v>
      </c>
      <c r="AM85" s="31">
        <f t="shared" si="7"/>
        <v>3.9999999999999987</v>
      </c>
      <c r="AN85" s="792">
        <f t="shared" si="8"/>
        <v>0.77083333333333337</v>
      </c>
      <c r="AO85" s="792">
        <f t="shared" si="9"/>
        <v>0.90972222222222221</v>
      </c>
      <c r="AP85" s="31" t="str" cm="1">
        <f t="array" ref="AP85">IF(W85="","",IF(SUMPRODUCT((W85=$W$6:$W$3315)*(AH85=$AH$6:$AH$3315)*(AN85=$AN$6:$AN$3315)*(AO85=$AO$6:$AO$3315)*(ROW($W$6:$W$3315)&lt;&gt;ROW(W85))*((R85=0)*($R$6:$R$3315&gt;0)+(R85&gt;0)*($R$6:$R$3315=0)))&gt;0,"SALONES UNIDOS",IF(SUMPRODUCT((W85=$W$6:$W$3315)*(AH85=$AH$6:$AH$3315)*((AN85&lt;$AO$6:$AO$3315)*(AO85&gt;$AN$6:$AN$3315))*(ROW($W$6:$W$3315)&lt;&gt;ROW(W85)))&gt;0,"CRUZADO","Sin cruce")))</f>
        <v>Sin cruce</v>
      </c>
      <c r="AQ85" s="792" t="str">
        <f t="shared" si="10"/>
        <v>AE1PRINCIPALD</v>
      </c>
      <c r="AR85" s="792" t="str" cm="1">
        <f t="array" ref="AR85">IF(AQ85="","",IF(SUMPRODUCT((AQ85=$AQ$6:$AQ$3315)*(AH85=$AH$6:$AH$3315)*(AN85=$AN$6:$AN$3315)*(AO85=$AO$6:$AO$3315)*(ROW($AQ$6:$AQ$3315)&lt;&gt;ROW(AQ85))*((R85=0)*($R$6:$R$3315&gt;0)+(R85&gt;0)*($R$6:$R$3315=0)))&gt;0,"SALONES UNIDOS",IF(SUMPRODUCT((AQ85=$AQ$6:$AQ$3315)*(AH85=$AH$6:$AH$3315)*((AN85&lt;$AO$6:$AO$3315)*(AO85&gt;$AN$6:$AN$3315))*(ROW($AQ$6:$AQ$3315)&lt;&gt;ROW(AQ85)))&gt;0,"CRUZADO","Sin cruce")))</f>
        <v>CRUZADO</v>
      </c>
    </row>
    <row r="86" spans="2:44" s="958" customFormat="1" ht="32.25">
      <c r="B86" s="958" t="s">
        <v>1896</v>
      </c>
      <c r="C86" s="965" t="s">
        <v>1081</v>
      </c>
      <c r="D86" s="998" t="s">
        <v>770</v>
      </c>
      <c r="E86" s="959">
        <v>20251</v>
      </c>
      <c r="F86" s="525" t="s">
        <v>23</v>
      </c>
      <c r="G86" s="525" t="s">
        <v>20</v>
      </c>
      <c r="H86" s="525" t="s">
        <v>21</v>
      </c>
      <c r="I86" s="525">
        <v>1</v>
      </c>
      <c r="J86" s="525" t="s">
        <v>41</v>
      </c>
      <c r="K86" s="967" t="s">
        <v>1497</v>
      </c>
      <c r="L86" s="968" t="s">
        <v>1448</v>
      </c>
      <c r="M86" s="966" t="s">
        <v>1101</v>
      </c>
      <c r="N86" s="966" t="s">
        <v>1164</v>
      </c>
      <c r="O86" s="965" t="s">
        <v>769</v>
      </c>
      <c r="P86" s="529">
        <v>2</v>
      </c>
      <c r="Q86" s="529">
        <v>2</v>
      </c>
      <c r="R86" s="961">
        <v>4</v>
      </c>
      <c r="S86" s="529">
        <v>3</v>
      </c>
      <c r="T86" s="972"/>
      <c r="U86" s="529">
        <v>40</v>
      </c>
      <c r="V86" s="529">
        <f>IF(W86="","",IFERROR(INDEX(Docentes!C:C,MATCH(W86,Docentes!D:D,0)),"NUEVO"))</f>
        <v>43454918</v>
      </c>
      <c r="W86" s="974" t="s">
        <v>663</v>
      </c>
      <c r="X86" s="963" t="s">
        <v>769</v>
      </c>
      <c r="Y86" s="529" t="s">
        <v>1088</v>
      </c>
      <c r="Z86" s="966" t="s">
        <v>1089</v>
      </c>
      <c r="AA86" s="966" t="s">
        <v>1283</v>
      </c>
      <c r="AB86" s="966" t="s">
        <v>1283</v>
      </c>
      <c r="AC86" s="966" t="s">
        <v>1283</v>
      </c>
      <c r="AD86" s="529" t="s">
        <v>1283</v>
      </c>
      <c r="AE86" s="966" t="s">
        <v>1283</v>
      </c>
      <c r="AF86" s="966" t="s">
        <v>1088</v>
      </c>
      <c r="AG86" s="529" t="str">
        <f t="shared" si="6"/>
        <v>TP</v>
      </c>
      <c r="AH86" s="529">
        <v>5</v>
      </c>
      <c r="AI86" s="529">
        <v>18</v>
      </c>
      <c r="AJ86" s="529">
        <v>30</v>
      </c>
      <c r="AK86" s="529">
        <v>21</v>
      </c>
      <c r="AL86" s="529">
        <v>50</v>
      </c>
      <c r="AM86" s="529">
        <f t="shared" si="7"/>
        <v>3.9999999999999987</v>
      </c>
      <c r="AN86" s="964">
        <f t="shared" si="8"/>
        <v>0.77083333333333337</v>
      </c>
      <c r="AO86" s="964">
        <f t="shared" si="9"/>
        <v>0.90972222222222221</v>
      </c>
      <c r="AP86" s="529" t="str" cm="1">
        <f t="array" ref="AP86">IF(W86="","",IF(SUMPRODUCT((W86=$W$6:$W$3315)*(AH86=$AH$6:$AH$3315)*(AN86=$AN$6:$AN$3315)*(AO86=$AO$6:$AO$3315)*(ROW($W$6:$W$3315)&lt;&gt;ROW(W86))*((R86=0)*($R$6:$R$3315&gt;0)+(R86&gt;0)*($R$6:$R$3315=0)))&gt;0,"SALONES UNIDOS",IF(SUMPRODUCT((W86=$W$6:$W$3315)*(AH86=$AH$6:$AH$3315)*((AN86&lt;$AO$6:$AO$3315)*(AO86&gt;$AN$6:$AN$3315))*(ROW($W$6:$W$3315)&lt;&gt;ROW(W86)))&gt;0,"CRUZADO","Sin cruce")))</f>
        <v>CRUZADO</v>
      </c>
      <c r="AQ86" s="964" t="str">
        <f t="shared" si="10"/>
        <v>AE1PRINCIPALD</v>
      </c>
      <c r="AR86" s="964" t="str" cm="1">
        <f t="array" ref="AR86">IF(AQ86="","",IF(SUMPRODUCT((AQ86=$AQ$6:$AQ$3315)*(AH86=$AH$6:$AH$3315)*(AN86=$AN$6:$AN$3315)*(AO86=$AO$6:$AO$3315)*(ROW($AQ$6:$AQ$3315)&lt;&gt;ROW(AQ86))*((R86=0)*($R$6:$R$3315&gt;0)+(R86&gt;0)*($R$6:$R$3315=0)))&gt;0,"SALONES UNIDOS",IF(SUMPRODUCT((AQ86=$AQ$6:$AQ$3315)*(AH86=$AH$6:$AH$3315)*((AN86&lt;$AO$6:$AO$3315)*(AO86&gt;$AN$6:$AN$3315))*(ROW($AQ$6:$AQ$3315)&lt;&gt;ROW(AQ86)))&gt;0,"CRUZADO","Sin cruce")))</f>
        <v>CRUZADO</v>
      </c>
    </row>
  </sheetData>
  <autoFilter ref="A2:AR76" xr:uid="{89AB8258-0413-4D5E-B05E-F5F13ADBF422}"/>
  <conditionalFormatting sqref="W2">
    <cfRule type="cellIs" dxfId="555" priority="206" operator="equal">
      <formula>"CONVOCATORIA CONCURSO 2026-1"</formula>
    </cfRule>
  </conditionalFormatting>
  <conditionalFormatting sqref="AP2">
    <cfRule type="cellIs" dxfId="554" priority="207" operator="equal">
      <formula>"CRUZADO"</formula>
    </cfRule>
  </conditionalFormatting>
  <conditionalFormatting sqref="AP3:AR5">
    <cfRule type="containsText" dxfId="553" priority="204" operator="containsText" text="CRUZADO">
      <formula>NOT(ISERROR(SEARCH("CRUZADO",AP3)))</formula>
    </cfRule>
  </conditionalFormatting>
  <conditionalFormatting sqref="AM3:AM5">
    <cfRule type="expression" dxfId="552" priority="390">
      <formula>#REF!&lt;&gt;$N3</formula>
    </cfRule>
  </conditionalFormatting>
  <conditionalFormatting sqref="AM9 AM46">
    <cfRule type="expression" dxfId="551" priority="201">
      <formula>$R9&lt;&gt;$AM9</formula>
    </cfRule>
  </conditionalFormatting>
  <conditionalFormatting sqref="AP9:AR9">
    <cfRule type="containsText" dxfId="550" priority="200" operator="containsText" text="CRUZADO">
      <formula>NOT(ISERROR(SEARCH("CRUZADO",AP9)))</formula>
    </cfRule>
  </conditionalFormatting>
  <conditionalFormatting sqref="AM10">
    <cfRule type="expression" dxfId="549" priority="199">
      <formula>$R10&lt;&gt;$AM10</formula>
    </cfRule>
  </conditionalFormatting>
  <conditionalFormatting sqref="AP10:AR10">
    <cfRule type="containsText" dxfId="548" priority="198" operator="containsText" text="CRUZADO">
      <formula>NOT(ISERROR(SEARCH("CRUZADO",AP10)))</formula>
    </cfRule>
  </conditionalFormatting>
  <conditionalFormatting sqref="AM6:AM8">
    <cfRule type="expression" dxfId="547" priority="197">
      <formula>$R6&lt;&gt;$AM6</formula>
    </cfRule>
  </conditionalFormatting>
  <conditionalFormatting sqref="AP6:AR8">
    <cfRule type="containsText" dxfId="546" priority="196" operator="containsText" text="CRUZADO">
      <formula>NOT(ISERROR(SEARCH("CRUZADO",AP6)))</formula>
    </cfRule>
  </conditionalFormatting>
  <conditionalFormatting sqref="W11">
    <cfRule type="cellIs" dxfId="545" priority="194" operator="equal">
      <formula>"CONVOCATORIA CONCURSO 2026-1"</formula>
    </cfRule>
  </conditionalFormatting>
  <conditionalFormatting sqref="AM11">
    <cfRule type="expression" dxfId="544" priority="195">
      <formula>$R11&lt;&gt;$AM11</formula>
    </cfRule>
  </conditionalFormatting>
  <conditionalFormatting sqref="AP11:AR11">
    <cfRule type="containsText" dxfId="543" priority="193" operator="containsText" text="CRUZADO">
      <formula>NOT(ISERROR(SEARCH("CRUZADO",AP11)))</formula>
    </cfRule>
  </conditionalFormatting>
  <conditionalFormatting sqref="W12">
    <cfRule type="cellIs" dxfId="542" priority="191" operator="equal">
      <formula>"CONVOCATORIA CONCURSO 2026-1"</formula>
    </cfRule>
  </conditionalFormatting>
  <conditionalFormatting sqref="AM12">
    <cfRule type="expression" dxfId="541" priority="192">
      <formula>$R12&lt;&gt;$AM12</formula>
    </cfRule>
  </conditionalFormatting>
  <conditionalFormatting sqref="AP12:AR12">
    <cfRule type="containsText" dxfId="540" priority="190" operator="containsText" text="CRUZADO">
      <formula>NOT(ISERROR(SEARCH("CRUZADO",AP12)))</formula>
    </cfRule>
  </conditionalFormatting>
  <conditionalFormatting sqref="W13">
    <cfRule type="cellIs" dxfId="539" priority="188" operator="equal">
      <formula>"CONVOCATORIA CONCURSO 2026-1"</formula>
    </cfRule>
  </conditionalFormatting>
  <conditionalFormatting sqref="AM13">
    <cfRule type="expression" dxfId="538" priority="189">
      <formula>$R13&lt;&gt;$AM13</formula>
    </cfRule>
  </conditionalFormatting>
  <conditionalFormatting sqref="AP13:AR13">
    <cfRule type="containsText" dxfId="537" priority="187" operator="containsText" text="CRUZADO">
      <formula>NOT(ISERROR(SEARCH("CRUZADO",AP13)))</formula>
    </cfRule>
  </conditionalFormatting>
  <conditionalFormatting sqref="W14:W16">
    <cfRule type="cellIs" dxfId="536" priority="185" operator="equal">
      <formula>"CONVOCATORIA CONCURSO 2026-1"</formula>
    </cfRule>
  </conditionalFormatting>
  <conditionalFormatting sqref="AM14">
    <cfRule type="expression" dxfId="535" priority="186">
      <formula>$R14&lt;&gt;$AM14</formula>
    </cfRule>
  </conditionalFormatting>
  <conditionalFormatting sqref="AP14:AR14">
    <cfRule type="containsText" dxfId="534" priority="184" operator="containsText" text="CRUZADO">
      <formula>NOT(ISERROR(SEARCH("CRUZADO",AP14)))</formula>
    </cfRule>
  </conditionalFormatting>
  <conditionalFormatting sqref="AM15:AM16">
    <cfRule type="expression" dxfId="533" priority="183">
      <formula>$R15&lt;&gt;$AM15</formula>
    </cfRule>
  </conditionalFormatting>
  <conditionalFormatting sqref="AP15:AR16">
    <cfRule type="containsText" dxfId="532" priority="181" operator="containsText" text="CRUZADO">
      <formula>NOT(ISERROR(SEARCH("CRUZADO",AP15)))</formula>
    </cfRule>
  </conditionalFormatting>
  <conditionalFormatting sqref="W17:W18">
    <cfRule type="cellIs" dxfId="531" priority="179" operator="equal">
      <formula>"CONVOCATORIA CONCURSO 2026-1"</formula>
    </cfRule>
  </conditionalFormatting>
  <conditionalFormatting sqref="AM17:AM18">
    <cfRule type="expression" dxfId="530" priority="180">
      <formula>$R17&lt;&gt;$AM17</formula>
    </cfRule>
  </conditionalFormatting>
  <conditionalFormatting sqref="AP17:AR18">
    <cfRule type="containsText" dxfId="529" priority="178" operator="containsText" text="CRUZADO">
      <formula>NOT(ISERROR(SEARCH("CRUZADO",AP17)))</formula>
    </cfRule>
  </conditionalFormatting>
  <conditionalFormatting sqref="AM19">
    <cfRule type="expression" dxfId="528" priority="177">
      <formula>$R19&lt;&gt;$AM19</formula>
    </cfRule>
  </conditionalFormatting>
  <conditionalFormatting sqref="AP19:AR19">
    <cfRule type="containsText" dxfId="527" priority="176" operator="containsText" text="CRUZADO">
      <formula>NOT(ISERROR(SEARCH("CRUZADO",AP19)))</formula>
    </cfRule>
  </conditionalFormatting>
  <conditionalFormatting sqref="AM20">
    <cfRule type="expression" dxfId="526" priority="175">
      <formula>$R20&lt;&gt;$AM20</formula>
    </cfRule>
  </conditionalFormatting>
  <conditionalFormatting sqref="AP20:AR20">
    <cfRule type="containsText" dxfId="525" priority="174" operator="containsText" text="CRUZADO">
      <formula>NOT(ISERROR(SEARCH("CRUZADO",AP20)))</formula>
    </cfRule>
  </conditionalFormatting>
  <conditionalFormatting sqref="W21">
    <cfRule type="cellIs" dxfId="524" priority="172" operator="equal">
      <formula>"CONVOCATORIA CONCURSO 2026-1"</formula>
    </cfRule>
  </conditionalFormatting>
  <conditionalFormatting sqref="AM21">
    <cfRule type="expression" dxfId="523" priority="173">
      <formula>$R21&lt;&gt;$AM21</formula>
    </cfRule>
  </conditionalFormatting>
  <conditionalFormatting sqref="AP21:AR21">
    <cfRule type="containsText" dxfId="522" priority="171" operator="containsText" text="CRUZADO">
      <formula>NOT(ISERROR(SEARCH("CRUZADO",AP21)))</formula>
    </cfRule>
  </conditionalFormatting>
  <conditionalFormatting sqref="W22">
    <cfRule type="cellIs" dxfId="521" priority="169" operator="equal">
      <formula>"CONVOCATORIA CONCURSO 2026-1"</formula>
    </cfRule>
  </conditionalFormatting>
  <conditionalFormatting sqref="AM22">
    <cfRule type="expression" dxfId="520" priority="170">
      <formula>$R22&lt;&gt;$AM22</formula>
    </cfRule>
  </conditionalFormatting>
  <conditionalFormatting sqref="AP22:AR22">
    <cfRule type="containsText" dxfId="519" priority="168" operator="containsText" text="CRUZADO">
      <formula>NOT(ISERROR(SEARCH("CRUZADO",AP22)))</formula>
    </cfRule>
  </conditionalFormatting>
  <conditionalFormatting sqref="AM23:AM24">
    <cfRule type="expression" dxfId="518" priority="167">
      <formula>$R23&lt;&gt;$AM23</formula>
    </cfRule>
  </conditionalFormatting>
  <conditionalFormatting sqref="AP23:AR24">
    <cfRule type="containsText" dxfId="517" priority="166" operator="containsText" text="CRUZADO">
      <formula>NOT(ISERROR(SEARCH("CRUZADO",AP23)))</formula>
    </cfRule>
  </conditionalFormatting>
  <conditionalFormatting sqref="AM25">
    <cfRule type="expression" dxfId="516" priority="165">
      <formula>$R25&lt;&gt;$AM25</formula>
    </cfRule>
  </conditionalFormatting>
  <conditionalFormatting sqref="AP25:AR25">
    <cfRule type="containsText" dxfId="515" priority="164" operator="containsText" text="CRUZADO">
      <formula>NOT(ISERROR(SEARCH("CRUZADO",AP25)))</formula>
    </cfRule>
  </conditionalFormatting>
  <conditionalFormatting sqref="AM26">
    <cfRule type="expression" dxfId="514" priority="163">
      <formula>$R26&lt;&gt;$AM26</formula>
    </cfRule>
  </conditionalFormatting>
  <conditionalFormatting sqref="AP26:AR26">
    <cfRule type="containsText" dxfId="513" priority="162" operator="containsText" text="CRUZADO">
      <formula>NOT(ISERROR(SEARCH("CRUZADO",AP26)))</formula>
    </cfRule>
  </conditionalFormatting>
  <conditionalFormatting sqref="AM27">
    <cfRule type="expression" dxfId="512" priority="161">
      <formula>$R27&lt;&gt;$AM27</formula>
    </cfRule>
  </conditionalFormatting>
  <conditionalFormatting sqref="AP27:AR27">
    <cfRule type="containsText" dxfId="511" priority="160" operator="containsText" text="CRUZADO">
      <formula>NOT(ISERROR(SEARCH("CRUZADO",AP27)))</formula>
    </cfRule>
  </conditionalFormatting>
  <conditionalFormatting sqref="AM28">
    <cfRule type="expression" dxfId="510" priority="159">
      <formula>$R28&lt;&gt;$AM28</formula>
    </cfRule>
  </conditionalFormatting>
  <conditionalFormatting sqref="R28">
    <cfRule type="expression" dxfId="509" priority="157">
      <formula>$R28&lt;&gt;$AM28</formula>
    </cfRule>
  </conditionalFormatting>
  <conditionalFormatting sqref="AP28:AR28">
    <cfRule type="containsText" dxfId="508" priority="158" operator="containsText" text="CRUZADO">
      <formula>NOT(ISERROR(SEARCH("CRUZADO",AP28)))</formula>
    </cfRule>
  </conditionalFormatting>
  <conditionalFormatting sqref="AM29">
    <cfRule type="expression" dxfId="507" priority="156">
      <formula>$R29&lt;&gt;$AM29</formula>
    </cfRule>
  </conditionalFormatting>
  <conditionalFormatting sqref="R29">
    <cfRule type="expression" dxfId="506" priority="154">
      <formula>$R29&lt;&gt;$AM29</formula>
    </cfRule>
  </conditionalFormatting>
  <conditionalFormatting sqref="AP29:AR29">
    <cfRule type="containsText" dxfId="505" priority="155" operator="containsText" text="CRUZADO">
      <formula>NOT(ISERROR(SEARCH("CRUZADO",AP29)))</formula>
    </cfRule>
  </conditionalFormatting>
  <conditionalFormatting sqref="W30">
    <cfRule type="cellIs" dxfId="504" priority="152" operator="equal">
      <formula>"CONVOCATORIA CONCURSO 2026-1"</formula>
    </cfRule>
  </conditionalFormatting>
  <conditionalFormatting sqref="AM30">
    <cfRule type="expression" dxfId="503" priority="153">
      <formula>$R30&lt;&gt;$AM30</formula>
    </cfRule>
  </conditionalFormatting>
  <conditionalFormatting sqref="R30">
    <cfRule type="expression" dxfId="502" priority="150">
      <formula>$R30&lt;&gt;$AM30</formula>
    </cfRule>
  </conditionalFormatting>
  <conditionalFormatting sqref="AP30:AR30">
    <cfRule type="containsText" dxfId="501" priority="151" operator="containsText" text="CRUZADO">
      <formula>NOT(ISERROR(SEARCH("CRUZADO",AP30)))</formula>
    </cfRule>
  </conditionalFormatting>
  <conditionalFormatting sqref="W31">
    <cfRule type="cellIs" dxfId="500" priority="148" operator="equal">
      <formula>"CONVOCATORIA CONCURSO 2026-1"</formula>
    </cfRule>
  </conditionalFormatting>
  <conditionalFormatting sqref="AM31">
    <cfRule type="expression" dxfId="499" priority="149">
      <formula>$R31&lt;&gt;$AM31</formula>
    </cfRule>
  </conditionalFormatting>
  <conditionalFormatting sqref="R31">
    <cfRule type="expression" dxfId="498" priority="146">
      <formula>$R31&lt;&gt;$AM31</formula>
    </cfRule>
  </conditionalFormatting>
  <conditionalFormatting sqref="AP31:AR31">
    <cfRule type="containsText" dxfId="497" priority="147" operator="containsText" text="CRUZADO">
      <formula>NOT(ISERROR(SEARCH("CRUZADO",AP31)))</formula>
    </cfRule>
  </conditionalFormatting>
  <conditionalFormatting sqref="AM32">
    <cfRule type="expression" dxfId="496" priority="145">
      <formula>$R32&lt;&gt;$AM32</formula>
    </cfRule>
  </conditionalFormatting>
  <conditionalFormatting sqref="R32">
    <cfRule type="expression" dxfId="495" priority="143">
      <formula>$R32&lt;&gt;$AM32</formula>
    </cfRule>
  </conditionalFormatting>
  <conditionalFormatting sqref="AP32:AR32">
    <cfRule type="containsText" dxfId="494" priority="144" operator="containsText" text="CRUZADO">
      <formula>NOT(ISERROR(SEARCH("CRUZADO",AP32)))</formula>
    </cfRule>
  </conditionalFormatting>
  <conditionalFormatting sqref="AM33">
    <cfRule type="expression" dxfId="493" priority="142">
      <formula>$R33&lt;&gt;$AM33</formula>
    </cfRule>
  </conditionalFormatting>
  <conditionalFormatting sqref="R33">
    <cfRule type="expression" dxfId="492" priority="140">
      <formula>$R33&lt;&gt;$AM33</formula>
    </cfRule>
  </conditionalFormatting>
  <conditionalFormatting sqref="AP33:AR33">
    <cfRule type="containsText" dxfId="491" priority="141" operator="containsText" text="CRUZADO">
      <formula>NOT(ISERROR(SEARCH("CRUZADO",AP33)))</formula>
    </cfRule>
  </conditionalFormatting>
  <conditionalFormatting sqref="AM34">
    <cfRule type="expression" dxfId="490" priority="139">
      <formula>$R34&lt;&gt;$AM34</formula>
    </cfRule>
  </conditionalFormatting>
  <conditionalFormatting sqref="AP34:AR34">
    <cfRule type="containsText" dxfId="489" priority="138" operator="containsText" text="CRUZADO">
      <formula>NOT(ISERROR(SEARCH("CRUZADO",AP34)))</formula>
    </cfRule>
  </conditionalFormatting>
  <conditionalFormatting sqref="AM35:AM36">
    <cfRule type="expression" dxfId="488" priority="135">
      <formula>$R35&lt;&gt;$AM35</formula>
    </cfRule>
  </conditionalFormatting>
  <conditionalFormatting sqref="AP35:AR36">
    <cfRule type="containsText" dxfId="487" priority="134" operator="containsText" text="CRUZADO">
      <formula>NOT(ISERROR(SEARCH("CRUZADO",AP35)))</formula>
    </cfRule>
  </conditionalFormatting>
  <conditionalFormatting sqref="AM37:AM39">
    <cfRule type="expression" dxfId="486" priority="133">
      <formula>$R37&lt;&gt;$AM37</formula>
    </cfRule>
  </conditionalFormatting>
  <conditionalFormatting sqref="R37:R39">
    <cfRule type="expression" dxfId="485" priority="131">
      <formula>$R37&lt;&gt;$AM37</formula>
    </cfRule>
  </conditionalFormatting>
  <conditionalFormatting sqref="AP37:AR39">
    <cfRule type="containsText" dxfId="484" priority="132" operator="containsText" text="CRUZADO">
      <formula>NOT(ISERROR(SEARCH("CRUZADO",AP37)))</formula>
    </cfRule>
  </conditionalFormatting>
  <conditionalFormatting sqref="AM40:AM42">
    <cfRule type="expression" dxfId="483" priority="130">
      <formula>$R40&lt;&gt;$AM40</formula>
    </cfRule>
  </conditionalFormatting>
  <conditionalFormatting sqref="R40:R42">
    <cfRule type="expression" dxfId="482" priority="128">
      <formula>$R40&lt;&gt;$AM40</formula>
    </cfRule>
  </conditionalFormatting>
  <conditionalFormatting sqref="AP40:AR42">
    <cfRule type="containsText" dxfId="481" priority="129" operator="containsText" text="CRUZADO">
      <formula>NOT(ISERROR(SEARCH("CRUZADO",AP40)))</formula>
    </cfRule>
  </conditionalFormatting>
  <conditionalFormatting sqref="W43">
    <cfRule type="cellIs" dxfId="480" priority="125" operator="equal">
      <formula>"CONVOCATORIA CONCURSO 2026-1"</formula>
    </cfRule>
  </conditionalFormatting>
  <conditionalFormatting sqref="AM43">
    <cfRule type="expression" dxfId="479" priority="127">
      <formula>$R43&lt;&gt;$AM43</formula>
    </cfRule>
  </conditionalFormatting>
  <conditionalFormatting sqref="AP43:AR43">
    <cfRule type="containsText" dxfId="478" priority="126" operator="containsText" text="CRUZADO">
      <formula>NOT(ISERROR(SEARCH("CRUZADO",AP43)))</formula>
    </cfRule>
  </conditionalFormatting>
  <conditionalFormatting sqref="W44">
    <cfRule type="cellIs" dxfId="477" priority="122" operator="equal">
      <formula>"CONVOCATORIA CONCURSO 2026-1"</formula>
    </cfRule>
  </conditionalFormatting>
  <conditionalFormatting sqref="AM44">
    <cfRule type="expression" dxfId="476" priority="124">
      <formula>$R44&lt;&gt;$AM44</formula>
    </cfRule>
  </conditionalFormatting>
  <conditionalFormatting sqref="AP44:AR44">
    <cfRule type="containsText" dxfId="475" priority="123" operator="containsText" text="CRUZADO">
      <formula>NOT(ISERROR(SEARCH("CRUZADO",AP44)))</formula>
    </cfRule>
  </conditionalFormatting>
  <conditionalFormatting sqref="W45">
    <cfRule type="cellIs" dxfId="474" priority="116" operator="equal">
      <formula>"CONVOCATORIA CONCURSO 2026-1"</formula>
    </cfRule>
  </conditionalFormatting>
  <conditionalFormatting sqref="AM45">
    <cfRule type="expression" dxfId="473" priority="117">
      <formula>$R45&lt;&gt;$AM45</formula>
    </cfRule>
  </conditionalFormatting>
  <conditionalFormatting sqref="AP45:AR45">
    <cfRule type="containsText" dxfId="472" priority="115" operator="containsText" text="CRUZADO">
      <formula>NOT(ISERROR(SEARCH("CRUZADO",AP45)))</formula>
    </cfRule>
  </conditionalFormatting>
  <conditionalFormatting sqref="W46">
    <cfRule type="cellIs" dxfId="471" priority="113" operator="equal">
      <formula>"CONVOCATORIA CONCURSO 2026-1"</formula>
    </cfRule>
  </conditionalFormatting>
  <conditionalFormatting sqref="AP46:AR46">
    <cfRule type="containsText" dxfId="470" priority="111" operator="containsText" text="CRUZADO">
      <formula>NOT(ISERROR(SEARCH("CRUZADO",AP46)))</formula>
    </cfRule>
  </conditionalFormatting>
  <conditionalFormatting sqref="W47">
    <cfRule type="cellIs" dxfId="469" priority="109" operator="equal">
      <formula>"CONVOCATORIA CONCURSO 2026-1"</formula>
    </cfRule>
  </conditionalFormatting>
  <conditionalFormatting sqref="AM47">
    <cfRule type="expression" dxfId="468" priority="110">
      <formula>$R47&lt;&gt;$AM47</formula>
    </cfRule>
  </conditionalFormatting>
  <conditionalFormatting sqref="AP47:AR47">
    <cfRule type="containsText" dxfId="467" priority="108" operator="containsText" text="CRUZADO">
      <formula>NOT(ISERROR(SEARCH("CRUZADO",AP47)))</formula>
    </cfRule>
  </conditionalFormatting>
  <conditionalFormatting sqref="W48:W49">
    <cfRule type="cellIs" dxfId="466" priority="106" operator="equal">
      <formula>"CONVOCATORIA CONCURSO 2026-1"</formula>
    </cfRule>
  </conditionalFormatting>
  <conditionalFormatting sqref="AM48:AM49">
    <cfRule type="expression" dxfId="465" priority="107">
      <formula>$R48&lt;&gt;$AM48</formula>
    </cfRule>
  </conditionalFormatting>
  <conditionalFormatting sqref="AP48:AR49">
    <cfRule type="containsText" dxfId="464" priority="105" operator="containsText" text="CRUZADO">
      <formula>NOT(ISERROR(SEARCH("CRUZADO",AP48)))</formula>
    </cfRule>
  </conditionalFormatting>
  <conditionalFormatting sqref="AM50">
    <cfRule type="expression" dxfId="463" priority="104">
      <formula>$R50&lt;&gt;$AM50</formula>
    </cfRule>
  </conditionalFormatting>
  <conditionalFormatting sqref="AP50:AR50">
    <cfRule type="containsText" dxfId="462" priority="103" operator="containsText" text="CRUZADO">
      <formula>NOT(ISERROR(SEARCH("CRUZADO",AP50)))</formula>
    </cfRule>
  </conditionalFormatting>
  <conditionalFormatting sqref="AM51">
    <cfRule type="expression" dxfId="461" priority="102">
      <formula>$R51&lt;&gt;$AM51</formula>
    </cfRule>
  </conditionalFormatting>
  <conditionalFormatting sqref="AP51:AR51">
    <cfRule type="containsText" dxfId="460" priority="101" operator="containsText" text="CRUZADO">
      <formula>NOT(ISERROR(SEARCH("CRUZADO",AP51)))</formula>
    </cfRule>
  </conditionalFormatting>
  <conditionalFormatting sqref="W52">
    <cfRule type="cellIs" dxfId="459" priority="87" operator="equal">
      <formula>"CONVOCATORIA CONCURSO 2026-1"</formula>
    </cfRule>
  </conditionalFormatting>
  <conditionalFormatting sqref="AM52">
    <cfRule type="expression" dxfId="458" priority="88">
      <formula>$R52&lt;&gt;$AM52</formula>
    </cfRule>
  </conditionalFormatting>
  <conditionalFormatting sqref="R52">
    <cfRule type="expression" dxfId="457" priority="85">
      <formula>$R52&lt;&gt;$AM52</formula>
    </cfRule>
  </conditionalFormatting>
  <conditionalFormatting sqref="AP52:AR52">
    <cfRule type="containsText" dxfId="456" priority="86" operator="containsText" text="CRUZADO">
      <formula>NOT(ISERROR(SEARCH("CRUZADO",AP52)))</formula>
    </cfRule>
  </conditionalFormatting>
  <conditionalFormatting sqref="W53">
    <cfRule type="cellIs" dxfId="455" priority="83" operator="equal">
      <formula>"CONVOCATORIA CONCURSO 2026-1"</formula>
    </cfRule>
  </conditionalFormatting>
  <conditionalFormatting sqref="AM53">
    <cfRule type="expression" dxfId="454" priority="84">
      <formula>$R53&lt;&gt;$AM53</formula>
    </cfRule>
  </conditionalFormatting>
  <conditionalFormatting sqref="R53">
    <cfRule type="expression" dxfId="453" priority="81">
      <formula>$R53&lt;&gt;$AM53</formula>
    </cfRule>
  </conditionalFormatting>
  <conditionalFormatting sqref="AP53:AR53">
    <cfRule type="containsText" dxfId="452" priority="82" operator="containsText" text="CRUZADO">
      <formula>NOT(ISERROR(SEARCH("CRUZADO",AP53)))</formula>
    </cfRule>
  </conditionalFormatting>
  <conditionalFormatting sqref="W54">
    <cfRule type="cellIs" dxfId="451" priority="79" operator="equal">
      <formula>"CONVOCATORIA CONCURSO 2026-1"</formula>
    </cfRule>
  </conditionalFormatting>
  <conditionalFormatting sqref="AM54">
    <cfRule type="expression" dxfId="450" priority="80">
      <formula>$R54&lt;&gt;$AM54</formula>
    </cfRule>
  </conditionalFormatting>
  <conditionalFormatting sqref="AP54:AR54">
    <cfRule type="containsText" dxfId="449" priority="78" operator="containsText" text="CRUZADO">
      <formula>NOT(ISERROR(SEARCH("CRUZADO",AP54)))</formula>
    </cfRule>
  </conditionalFormatting>
  <conditionalFormatting sqref="W55:W56">
    <cfRule type="cellIs" dxfId="448" priority="76" operator="equal">
      <formula>"CONVOCATORIA CONCURSO 2026-1"</formula>
    </cfRule>
  </conditionalFormatting>
  <conditionalFormatting sqref="AM55:AM56">
    <cfRule type="expression" dxfId="447" priority="77">
      <formula>$R55&lt;&gt;$AM55</formula>
    </cfRule>
  </conditionalFormatting>
  <conditionalFormatting sqref="AP55:AR56">
    <cfRule type="containsText" dxfId="446" priority="75" operator="containsText" text="CRUZADO">
      <formula>NOT(ISERROR(SEARCH("CRUZADO",AP55)))</formula>
    </cfRule>
  </conditionalFormatting>
  <conditionalFormatting sqref="AM57">
    <cfRule type="expression" dxfId="445" priority="74">
      <formula>$R57&lt;&gt;$AM57</formula>
    </cfRule>
  </conditionalFormatting>
  <conditionalFormatting sqref="AP57:AR57">
    <cfRule type="containsText" dxfId="444" priority="73" operator="containsText" text="CRUZADO">
      <formula>NOT(ISERROR(SEARCH("CRUZADO",AP57)))</formula>
    </cfRule>
  </conditionalFormatting>
  <conditionalFormatting sqref="AM58">
    <cfRule type="expression" dxfId="443" priority="72">
      <formula>$R58&lt;&gt;$AM58</formula>
    </cfRule>
  </conditionalFormatting>
  <conditionalFormatting sqref="AP58:AR58">
    <cfRule type="containsText" dxfId="442" priority="71" operator="containsText" text="CRUZADO">
      <formula>NOT(ISERROR(SEARCH("CRUZADO",AP58)))</formula>
    </cfRule>
  </conditionalFormatting>
  <conditionalFormatting sqref="AM59">
    <cfRule type="expression" dxfId="441" priority="70">
      <formula>$R59&lt;&gt;$AM59</formula>
    </cfRule>
  </conditionalFormatting>
  <conditionalFormatting sqref="AP59:AR59">
    <cfRule type="containsText" dxfId="440" priority="69" operator="containsText" text="CRUZADO">
      <formula>NOT(ISERROR(SEARCH("CRUZADO",AP59)))</formula>
    </cfRule>
  </conditionalFormatting>
  <conditionalFormatting sqref="AM60">
    <cfRule type="expression" dxfId="439" priority="68">
      <formula>$R60&lt;&gt;$AM60</formula>
    </cfRule>
  </conditionalFormatting>
  <conditionalFormatting sqref="AP60:AR60">
    <cfRule type="containsText" dxfId="438" priority="67" operator="containsText" text="CRUZADO">
      <formula>NOT(ISERROR(SEARCH("CRUZADO",AP60)))</formula>
    </cfRule>
  </conditionalFormatting>
  <conditionalFormatting sqref="W61">
    <cfRule type="cellIs" dxfId="437" priority="65" operator="equal">
      <formula>"CONVOCATORIA CONCURSO 2026-1"</formula>
    </cfRule>
  </conditionalFormatting>
  <conditionalFormatting sqref="AM61">
    <cfRule type="expression" dxfId="436" priority="66">
      <formula>$R61&lt;&gt;$AM61</formula>
    </cfRule>
  </conditionalFormatting>
  <conditionalFormatting sqref="AP61:AR61">
    <cfRule type="containsText" dxfId="435" priority="64" operator="containsText" text="CRUZADO">
      <formula>NOT(ISERROR(SEARCH("CRUZADO",AP61)))</formula>
    </cfRule>
  </conditionalFormatting>
  <conditionalFormatting sqref="W62">
    <cfRule type="cellIs" dxfId="434" priority="62" operator="equal">
      <formula>"CONVOCATORIA CONCURSO 2026-1"</formula>
    </cfRule>
  </conditionalFormatting>
  <conditionalFormatting sqref="AM62">
    <cfRule type="expression" dxfId="433" priority="63">
      <formula>$R62&lt;&gt;$AM62</formula>
    </cfRule>
  </conditionalFormatting>
  <conditionalFormatting sqref="AP62:AR62">
    <cfRule type="containsText" dxfId="432" priority="61" operator="containsText" text="CRUZADO">
      <formula>NOT(ISERROR(SEARCH("CRUZADO",AP62)))</formula>
    </cfRule>
  </conditionalFormatting>
  <conditionalFormatting sqref="W63">
    <cfRule type="cellIs" dxfId="431" priority="59" operator="equal">
      <formula>"CONVOCATORIA CONCURSO 2026-1"</formula>
    </cfRule>
  </conditionalFormatting>
  <conditionalFormatting sqref="AM63">
    <cfRule type="expression" dxfId="430" priority="60">
      <formula>$R63&lt;&gt;$AM63</formula>
    </cfRule>
  </conditionalFormatting>
  <conditionalFormatting sqref="AP63:AR63">
    <cfRule type="containsText" dxfId="429" priority="58" operator="containsText" text="CRUZADO">
      <formula>NOT(ISERROR(SEARCH("CRUZADO",AP63)))</formula>
    </cfRule>
  </conditionalFormatting>
  <conditionalFormatting sqref="W64">
    <cfRule type="cellIs" dxfId="428" priority="56" operator="equal">
      <formula>"CONVOCATORIA CONCURSO 2026-1"</formula>
    </cfRule>
  </conditionalFormatting>
  <conditionalFormatting sqref="AM64">
    <cfRule type="expression" dxfId="427" priority="57">
      <formula>$R64&lt;&gt;$AM64</formula>
    </cfRule>
  </conditionalFormatting>
  <conditionalFormatting sqref="AP64:AR64">
    <cfRule type="containsText" dxfId="426" priority="55" operator="containsText" text="CRUZADO">
      <formula>NOT(ISERROR(SEARCH("CRUZADO",AP64)))</formula>
    </cfRule>
  </conditionalFormatting>
  <conditionalFormatting sqref="R65:R66 AM65:AM66">
    <cfRule type="expression" dxfId="425" priority="54">
      <formula>$R65&lt;&gt;$AM65</formula>
    </cfRule>
  </conditionalFormatting>
  <conditionalFormatting sqref="AP65:AR66">
    <cfRule type="containsText" dxfId="424" priority="53" operator="containsText" text="CRUZADO">
      <formula>NOT(ISERROR(SEARCH("CRUZADO",AP65)))</formula>
    </cfRule>
  </conditionalFormatting>
  <conditionalFormatting sqref="R67:R68 AM67:AM68">
    <cfRule type="expression" dxfId="423" priority="50">
      <formula>$R67&lt;&gt;$AM67</formula>
    </cfRule>
  </conditionalFormatting>
  <conditionalFormatting sqref="AP67:AR68">
    <cfRule type="containsText" dxfId="422" priority="49" operator="containsText" text="CRUZADO">
      <formula>NOT(ISERROR(SEARCH("CRUZADO",AP67)))</formula>
    </cfRule>
  </conditionalFormatting>
  <conditionalFormatting sqref="W69">
    <cfRule type="cellIs" dxfId="421" priority="47" operator="equal">
      <formula>"CONVOCATORIA CONCURSO 2026-1"</formula>
    </cfRule>
  </conditionalFormatting>
  <conditionalFormatting sqref="AM69">
    <cfRule type="expression" dxfId="420" priority="48">
      <formula>$R69&lt;&gt;$AM69</formula>
    </cfRule>
  </conditionalFormatting>
  <conditionalFormatting sqref="AP69:AR69">
    <cfRule type="containsText" dxfId="419" priority="46" operator="containsText" text="CRUZADO">
      <formula>NOT(ISERROR(SEARCH("CRUZADO",AP69)))</formula>
    </cfRule>
  </conditionalFormatting>
  <conditionalFormatting sqref="W70">
    <cfRule type="cellIs" dxfId="418" priority="44" operator="equal">
      <formula>"CONVOCATORIA CONCURSO 2026-1"</formula>
    </cfRule>
  </conditionalFormatting>
  <conditionalFormatting sqref="AM70">
    <cfRule type="expression" dxfId="417" priority="45">
      <formula>$R70&lt;&gt;$AM70</formula>
    </cfRule>
  </conditionalFormatting>
  <conditionalFormatting sqref="AP70:AR70">
    <cfRule type="containsText" dxfId="416" priority="43" operator="containsText" text="CRUZADO">
      <formula>NOT(ISERROR(SEARCH("CRUZADO",AP70)))</formula>
    </cfRule>
  </conditionalFormatting>
  <conditionalFormatting sqref="R71 AM71">
    <cfRule type="expression" dxfId="415" priority="39">
      <formula>$R71&lt;&gt;$AM71</formula>
    </cfRule>
  </conditionalFormatting>
  <conditionalFormatting sqref="AP71:AR71">
    <cfRule type="containsText" dxfId="414" priority="38" operator="containsText" text="CRUZADO">
      <formula>NOT(ISERROR(SEARCH("CRUZADO",AP71)))</formula>
    </cfRule>
  </conditionalFormatting>
  <conditionalFormatting sqref="R72:R73 AM72:AM73">
    <cfRule type="expression" dxfId="413" priority="37">
      <formula>$R72&lt;&gt;$AM72</formula>
    </cfRule>
  </conditionalFormatting>
  <conditionalFormatting sqref="AP72:AR73">
    <cfRule type="containsText" dxfId="412" priority="36" operator="containsText" text="CRUZADO">
      <formula>NOT(ISERROR(SEARCH("CRUZADO",AP72)))</formula>
    </cfRule>
  </conditionalFormatting>
  <conditionalFormatting sqref="AM74">
    <cfRule type="expression" dxfId="411" priority="35">
      <formula>$R74&lt;&gt;$AM74</formula>
    </cfRule>
  </conditionalFormatting>
  <conditionalFormatting sqref="AP74:AR74">
    <cfRule type="containsText" dxfId="410" priority="34" operator="containsText" text="CRUZADO">
      <formula>NOT(ISERROR(SEARCH("CRUZADO",AP74)))</formula>
    </cfRule>
  </conditionalFormatting>
  <conditionalFormatting sqref="AM75:AM76">
    <cfRule type="expression" dxfId="409" priority="33">
      <formula>$R75&lt;&gt;$AM75</formula>
    </cfRule>
  </conditionalFormatting>
  <conditionalFormatting sqref="AP75:AR76">
    <cfRule type="containsText" dxfId="408" priority="32" operator="containsText" text="CRUZADO">
      <formula>NOT(ISERROR(SEARCH("CRUZADO",AP75)))</formula>
    </cfRule>
  </conditionalFormatting>
  <conditionalFormatting sqref="W77">
    <cfRule type="cellIs" dxfId="407" priority="26" operator="equal">
      <formula>"CONVOCATORIA CONCURSO 2026-1"</formula>
    </cfRule>
  </conditionalFormatting>
  <conditionalFormatting sqref="AM77">
    <cfRule type="expression" dxfId="406" priority="27">
      <formula>$R77&lt;&gt;$AM77</formula>
    </cfRule>
  </conditionalFormatting>
  <conditionalFormatting sqref="AP77:AR77">
    <cfRule type="containsText" dxfId="405" priority="25" operator="containsText" text="CRUZADO">
      <formula>NOT(ISERROR(SEARCH("CRUZADO",AP77)))</formula>
    </cfRule>
  </conditionalFormatting>
  <conditionalFormatting sqref="W78">
    <cfRule type="cellIs" dxfId="404" priority="23" operator="equal">
      <formula>"CONVOCATORIA CONCURSO 2026-1"</formula>
    </cfRule>
  </conditionalFormatting>
  <conditionalFormatting sqref="AM78">
    <cfRule type="expression" dxfId="403" priority="24">
      <formula>$R78&lt;&gt;$AM78</formula>
    </cfRule>
  </conditionalFormatting>
  <conditionalFormatting sqref="AP78:AR78">
    <cfRule type="containsText" dxfId="402" priority="22" operator="containsText" text="CRUZADO">
      <formula>NOT(ISERROR(SEARCH("CRUZADO",AP78)))</formula>
    </cfRule>
  </conditionalFormatting>
  <conditionalFormatting sqref="W79">
    <cfRule type="cellIs" dxfId="401" priority="20" operator="equal">
      <formula>"CONVOCATORIA CONCURSO 2026-1"</formula>
    </cfRule>
  </conditionalFormatting>
  <conditionalFormatting sqref="AM79">
    <cfRule type="expression" dxfId="400" priority="21">
      <formula>$R79&lt;&gt;$AM79</formula>
    </cfRule>
  </conditionalFormatting>
  <conditionalFormatting sqref="R79">
    <cfRule type="expression" dxfId="399" priority="18">
      <formula>$R79&lt;&gt;$AM79</formula>
    </cfRule>
  </conditionalFormatting>
  <conditionalFormatting sqref="AP79:AR79">
    <cfRule type="containsText" dxfId="398" priority="19" operator="containsText" text="CRUZADO">
      <formula>NOT(ISERROR(SEARCH("CRUZADO",AP79)))</formula>
    </cfRule>
  </conditionalFormatting>
  <conditionalFormatting sqref="W80">
    <cfRule type="cellIs" dxfId="397" priority="16" operator="equal">
      <formula>"CONVOCATORIA CONCURSO 2026-1"</formula>
    </cfRule>
  </conditionalFormatting>
  <conditionalFormatting sqref="AM80">
    <cfRule type="expression" dxfId="396" priority="17">
      <formula>$R80&lt;&gt;$AM80</formula>
    </cfRule>
  </conditionalFormatting>
  <conditionalFormatting sqref="R80">
    <cfRule type="expression" dxfId="395" priority="14">
      <formula>$R80&lt;&gt;$AM80</formula>
    </cfRule>
  </conditionalFormatting>
  <conditionalFormatting sqref="AP80:AR80">
    <cfRule type="containsText" dxfId="394" priority="15" operator="containsText" text="CRUZADO">
      <formula>NOT(ISERROR(SEARCH("CRUZADO",AP80)))</formula>
    </cfRule>
  </conditionalFormatting>
  <conditionalFormatting sqref="R81 AM81">
    <cfRule type="expression" dxfId="393" priority="13">
      <formula>$R81&lt;&gt;$AM81</formula>
    </cfRule>
  </conditionalFormatting>
  <conditionalFormatting sqref="AP81:AR81">
    <cfRule type="containsText" dxfId="392" priority="12" operator="containsText" text="CRUZADO">
      <formula>NOT(ISERROR(SEARCH("CRUZADO",AP81)))</formula>
    </cfRule>
  </conditionalFormatting>
  <conditionalFormatting sqref="W82">
    <cfRule type="cellIs" dxfId="391" priority="10" operator="equal">
      <formula>"CONVOCATORIA CONCURSO 2026-1"</formula>
    </cfRule>
  </conditionalFormatting>
  <conditionalFormatting sqref="R82 AM82">
    <cfRule type="expression" dxfId="390" priority="11">
      <formula>$R82&lt;&gt;$AM82</formula>
    </cfRule>
  </conditionalFormatting>
  <conditionalFormatting sqref="AP82:AR82">
    <cfRule type="containsText" dxfId="389" priority="9" operator="containsText" text="CRUZADO">
      <formula>NOT(ISERROR(SEARCH("CRUZADO",AP82)))</formula>
    </cfRule>
  </conditionalFormatting>
  <conditionalFormatting sqref="AM83">
    <cfRule type="expression" dxfId="388" priority="8">
      <formula>$R83&lt;&gt;$AM83</formula>
    </cfRule>
  </conditionalFormatting>
  <conditionalFormatting sqref="AP83:AR83">
    <cfRule type="containsText" dxfId="387" priority="7" operator="containsText" text="CRUZADO">
      <formula>NOT(ISERROR(SEARCH("CRUZADO",AP83)))</formula>
    </cfRule>
  </conditionalFormatting>
  <conditionalFormatting sqref="AM84">
    <cfRule type="expression" dxfId="386" priority="6">
      <formula>$R84&lt;&gt;$AM84</formula>
    </cfRule>
  </conditionalFormatting>
  <conditionalFormatting sqref="AP84:AR84">
    <cfRule type="containsText" dxfId="385" priority="5" operator="containsText" text="CRUZADO">
      <formula>NOT(ISERROR(SEARCH("CRUZADO",AP84)))</formula>
    </cfRule>
  </conditionalFormatting>
  <conditionalFormatting sqref="AM85">
    <cfRule type="expression" dxfId="384" priority="4">
      <formula>$R85&lt;&gt;$AM85</formula>
    </cfRule>
  </conditionalFormatting>
  <conditionalFormatting sqref="AP85:AR85">
    <cfRule type="containsText" dxfId="383" priority="3" operator="containsText" text="CRUZADO">
      <formula>NOT(ISERROR(SEARCH("CRUZADO",AP85)))</formula>
    </cfRule>
  </conditionalFormatting>
  <conditionalFormatting sqref="AM86">
    <cfRule type="expression" dxfId="382" priority="2">
      <formula>$R86&lt;&gt;$AM86</formula>
    </cfRule>
  </conditionalFormatting>
  <conditionalFormatting sqref="AP86:AR86">
    <cfRule type="containsText" dxfId="381" priority="1" operator="containsText" text="CRUZADO">
      <formula>NOT(ISERROR(SEARCH("CRUZADO",AP86)))</formula>
    </cfRule>
  </conditionalFormatting>
  <dataValidations count="1">
    <dataValidation allowBlank="1" showInputMessage="1" showErrorMessage="1" sqref="AM2" xr:uid="{A5E881F8-02B7-4899-8B22-5AF765C7CE14}"/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3C4E9-86B8-4E97-A094-6017FD8D8674}">
  <dimension ref="A2:AQ28"/>
  <sheetViews>
    <sheetView workbookViewId="0">
      <pane ySplit="2" topLeftCell="B3" activePane="bottomLeft" state="frozen"/>
      <selection pane="bottomLeft" activeCell="T8" sqref="T8"/>
    </sheetView>
  </sheetViews>
  <sheetFormatPr defaultRowHeight="15"/>
  <cols>
    <col min="11" max="11" width="29.28515625" customWidth="1"/>
    <col min="19" max="19" width="2.140625" customWidth="1"/>
    <col min="22" max="22" width="31.140625" customWidth="1"/>
  </cols>
  <sheetData>
    <row r="2" spans="1:43" ht="78.75">
      <c r="B2" s="23" t="s">
        <v>3</v>
      </c>
      <c r="C2" s="433" t="s">
        <v>4</v>
      </c>
      <c r="D2" s="23" t="s">
        <v>5</v>
      </c>
      <c r="E2" s="23" t="s">
        <v>6</v>
      </c>
      <c r="F2" s="23" t="s">
        <v>1051</v>
      </c>
      <c r="G2" s="23" t="s">
        <v>8</v>
      </c>
      <c r="H2" s="74" t="s">
        <v>9</v>
      </c>
      <c r="I2" s="178" t="s">
        <v>10</v>
      </c>
      <c r="J2" s="329" t="s">
        <v>1052</v>
      </c>
      <c r="K2" s="702" t="s">
        <v>1053</v>
      </c>
      <c r="L2" s="669" t="s">
        <v>1054</v>
      </c>
      <c r="M2" s="670" t="s">
        <v>1055</v>
      </c>
      <c r="N2" s="670" t="s">
        <v>1056</v>
      </c>
      <c r="O2" s="73" t="s">
        <v>1057</v>
      </c>
      <c r="P2" s="73" t="s">
        <v>1058</v>
      </c>
      <c r="Q2" s="73" t="s">
        <v>1059</v>
      </c>
      <c r="R2" s="261" t="s">
        <v>1060</v>
      </c>
      <c r="S2" s="2"/>
      <c r="T2" s="263" t="s">
        <v>1061</v>
      </c>
      <c r="U2" s="38" t="s">
        <v>801</v>
      </c>
      <c r="V2" s="263" t="s">
        <v>1062</v>
      </c>
      <c r="W2" s="33" t="s">
        <v>1063</v>
      </c>
      <c r="X2" s="33" t="s">
        <v>1064</v>
      </c>
      <c r="Y2" s="33" t="s">
        <v>1065</v>
      </c>
      <c r="Z2" s="23" t="s">
        <v>1066</v>
      </c>
      <c r="AA2" s="23" t="s">
        <v>1067</v>
      </c>
      <c r="AB2" s="23" t="s">
        <v>1068</v>
      </c>
      <c r="AC2" s="182" t="s">
        <v>1069</v>
      </c>
      <c r="AD2" s="23" t="s">
        <v>1070</v>
      </c>
      <c r="AE2" s="24" t="s">
        <v>1071</v>
      </c>
      <c r="AF2" s="23" t="s">
        <v>1055</v>
      </c>
      <c r="AG2" s="23" t="s">
        <v>1072</v>
      </c>
      <c r="AH2" s="23" t="s">
        <v>1073</v>
      </c>
      <c r="AI2" s="23" t="s">
        <v>1074</v>
      </c>
      <c r="AJ2" s="23" t="s">
        <v>1075</v>
      </c>
      <c r="AK2" s="23" t="s">
        <v>1076</v>
      </c>
      <c r="AL2" s="23" t="s">
        <v>1077</v>
      </c>
      <c r="AM2" s="23" t="s">
        <v>1073</v>
      </c>
      <c r="AN2" s="23" t="s">
        <v>1075</v>
      </c>
      <c r="AO2" s="199" t="s">
        <v>1078</v>
      </c>
      <c r="AP2" s="23" t="s">
        <v>1079</v>
      </c>
      <c r="AQ2" s="690" t="s">
        <v>1080</v>
      </c>
    </row>
    <row r="3" spans="1:43" ht="32.25">
      <c r="A3" t="s">
        <v>1889</v>
      </c>
      <c r="B3" s="11" t="s">
        <v>1081</v>
      </c>
      <c r="C3" s="31" t="s">
        <v>24</v>
      </c>
      <c r="D3" s="31">
        <v>20251</v>
      </c>
      <c r="E3" s="11" t="s">
        <v>13</v>
      </c>
      <c r="F3" s="11" t="s">
        <v>20</v>
      </c>
      <c r="G3" s="11" t="s">
        <v>25</v>
      </c>
      <c r="H3" s="11">
        <v>2</v>
      </c>
      <c r="I3" s="11" t="s">
        <v>16</v>
      </c>
      <c r="J3" s="803" t="s">
        <v>1140</v>
      </c>
      <c r="K3" s="35" t="s">
        <v>1141</v>
      </c>
      <c r="L3" s="31" t="s">
        <v>1101</v>
      </c>
      <c r="M3" s="31" t="s">
        <v>1086</v>
      </c>
      <c r="N3" s="11" t="s">
        <v>769</v>
      </c>
      <c r="O3" s="31">
        <v>3</v>
      </c>
      <c r="P3" s="31">
        <v>0</v>
      </c>
      <c r="Q3" s="262">
        <v>3</v>
      </c>
      <c r="R3" s="31">
        <v>4</v>
      </c>
      <c r="S3" s="181"/>
      <c r="T3" s="31">
        <v>20</v>
      </c>
      <c r="U3" s="31" t="str">
        <f>IF(V3="","",IFERROR(INDEX(Docentes!B:B,MATCH(V3,Docentes!C:C,0)),"NUEVO"))</f>
        <v>NUEVO</v>
      </c>
      <c r="V3" s="693" t="s">
        <v>989</v>
      </c>
      <c r="W3" s="274" t="s">
        <v>167</v>
      </c>
      <c r="X3" s="31" t="s">
        <v>1142</v>
      </c>
      <c r="Y3" s="31" t="s">
        <v>1089</v>
      </c>
      <c r="Z3" s="31" t="s">
        <v>1283</v>
      </c>
      <c r="AA3" s="31" t="s">
        <v>1283</v>
      </c>
      <c r="AB3" s="31" t="s">
        <v>1283</v>
      </c>
      <c r="AC3" s="31" t="s">
        <v>1283</v>
      </c>
      <c r="AD3" s="31" t="s">
        <v>1283</v>
      </c>
      <c r="AE3" s="31" t="s">
        <v>1142</v>
      </c>
      <c r="AF3" s="31" t="str">
        <f t="shared" ref="AF3:AF28" si="0">IF(AND(O3&gt;0,P3&gt;0),"TP",IF(AND(O3&gt;0,P3=0),"T","P"))</f>
        <v>T</v>
      </c>
      <c r="AG3" s="31">
        <v>1</v>
      </c>
      <c r="AH3" s="31">
        <v>16</v>
      </c>
      <c r="AI3" s="31">
        <v>50</v>
      </c>
      <c r="AJ3" s="31">
        <v>19</v>
      </c>
      <c r="AK3" s="31">
        <v>20</v>
      </c>
      <c r="AL3" s="31">
        <f t="shared" ref="AL3:AL28" si="1">IF(Q3=0,0,IF(AH3="",Q3,IF(W3="HIBRIDO VIRTUAL",0,((((AJ3/24)+(AK3/1440))-((AH3/24)+(AI3/1440)))*1440/50))))</f>
        <v>2.9999999999999987</v>
      </c>
      <c r="AM3" s="792">
        <f t="shared" ref="AM3:AM28" si="2">AH3/24+AI3/1440</f>
        <v>0.70138888888888884</v>
      </c>
      <c r="AN3" s="792">
        <f t="shared" ref="AN3:AN28" si="3">AJ3/24+AK3/1440</f>
        <v>0.80555555555555547</v>
      </c>
      <c r="AO3" s="31" t="str" cm="1">
        <f t="array" aca="1" ref="AO3" ca="1">IF(V3="","",IF(SUMPRODUCT((V3=$W$5:$W$3316)*(AG3=$AH$5:$AH$3316)*(AM3=$AN$5:$AN$3316)*(AN3=$AO$5:$AO$3316)*(ROW($W$5:$W$3316)&lt;&gt;ROW(V3))*((Q3=0)*($R$5:$R$3316&gt;0)+(Q3&gt;0)*($R$5:$R$3316=0)))&gt;0,"SALONES UNIDOS",IF(SUMPRODUCT((V3=$W$5:$W$3316)*(AG3=$AH$5:$AH$3316)*((AM3&lt;$AO$5:$AO$3316)*(AN3&gt;$AN$5:$AN$3316))*(ROW($W$5:$W$3316)&lt;&gt;ROW(V3)))&gt;0,"CRUZADO","Sin cruce")))</f>
        <v>Sin cruce</v>
      </c>
      <c r="AP3" s="792" t="str">
        <f t="shared" ref="AP3:AP28" si="4">TRIM(CONCATENATE(G3,H3,E3,I3))</f>
        <v>CA2FILIALA</v>
      </c>
      <c r="AQ3" s="792" t="str" cm="1">
        <f t="array" aca="1" ref="AQ3" ca="1">IF(AP3="","",IF(SUMPRODUCT((AP3=$AQ$5:$AQ$3316)*(AG3=$AH$5:$AH$3316)*(AM3=$AN$5:$AN$3316)*(AN3=$AO$5:$AO$3316)*(ROW($AQ$5:$AQ$3316)&lt;&gt;ROW(AP3))*((Q3=0)*($R$5:$R$3316&gt;0)+(Q3&gt;0)*($R$5:$R$3316=0)))&gt;0,"SALONES UNIDOS",IF(SUMPRODUCT((AP3=$AQ$5:$AQ$3316)*(AG3=$AH$5:$AH$3316)*((AM3&lt;$AO$5:$AO$3316)*(AN3&gt;$AN$5:$AN$3316))*(ROW($AQ$5:$AQ$3316)&lt;&gt;ROW(AP3)))&gt;0,"CRUZADO","Sin cruce")))</f>
        <v>Sin cruce</v>
      </c>
    </row>
    <row r="4" spans="1:43" ht="32.25">
      <c r="A4" t="s">
        <v>1889</v>
      </c>
      <c r="B4" s="11" t="s">
        <v>1081</v>
      </c>
      <c r="C4" s="31" t="s">
        <v>24</v>
      </c>
      <c r="D4" s="31">
        <v>20251</v>
      </c>
      <c r="E4" s="11" t="s">
        <v>13</v>
      </c>
      <c r="F4" s="11" t="s">
        <v>20</v>
      </c>
      <c r="G4" s="11" t="s">
        <v>25</v>
      </c>
      <c r="H4" s="11">
        <v>2</v>
      </c>
      <c r="I4" s="11" t="s">
        <v>16</v>
      </c>
      <c r="J4" s="803" t="s">
        <v>1140</v>
      </c>
      <c r="K4" s="35" t="s">
        <v>1141</v>
      </c>
      <c r="L4" s="31" t="s">
        <v>1101</v>
      </c>
      <c r="M4" s="31" t="s">
        <v>1086</v>
      </c>
      <c r="N4" s="11" t="s">
        <v>769</v>
      </c>
      <c r="O4" s="31">
        <v>0</v>
      </c>
      <c r="P4" s="31">
        <v>2</v>
      </c>
      <c r="Q4" s="262">
        <v>2</v>
      </c>
      <c r="R4" s="31">
        <v>4</v>
      </c>
      <c r="S4" s="181"/>
      <c r="T4" s="31">
        <v>20</v>
      </c>
      <c r="U4" s="31" t="str">
        <f>IF(V4="","",IFERROR(INDEX(Docentes!B:B,MATCH(V4,Docentes!C:C,0)),"NUEVO"))</f>
        <v>NUEVO</v>
      </c>
      <c r="V4" s="693" t="s">
        <v>989</v>
      </c>
      <c r="W4" s="274" t="s">
        <v>167</v>
      </c>
      <c r="X4" s="31" t="s">
        <v>1088</v>
      </c>
      <c r="Y4" s="31" t="s">
        <v>1089</v>
      </c>
      <c r="Z4" s="31" t="s">
        <v>1283</v>
      </c>
      <c r="AA4" s="31" t="s">
        <v>1283</v>
      </c>
      <c r="AB4" s="31" t="s">
        <v>1283</v>
      </c>
      <c r="AC4" s="31" t="s">
        <v>1283</v>
      </c>
      <c r="AD4" s="31" t="s">
        <v>1283</v>
      </c>
      <c r="AE4" s="31" t="s">
        <v>1088</v>
      </c>
      <c r="AF4" s="31" t="str">
        <f t="shared" si="0"/>
        <v>P</v>
      </c>
      <c r="AG4" s="31">
        <v>3</v>
      </c>
      <c r="AH4" s="31">
        <v>21</v>
      </c>
      <c r="AI4" s="31">
        <v>50</v>
      </c>
      <c r="AJ4" s="31">
        <v>23</v>
      </c>
      <c r="AK4" s="31">
        <v>30</v>
      </c>
      <c r="AL4" s="31">
        <f t="shared" si="1"/>
        <v>2.0000000000000027</v>
      </c>
      <c r="AM4" s="792">
        <f t="shared" si="2"/>
        <v>0.90972222222222221</v>
      </c>
      <c r="AN4" s="792">
        <f t="shared" si="3"/>
        <v>0.97916666666666674</v>
      </c>
      <c r="AO4" s="31" t="str" cm="1">
        <f t="array" aca="1" ref="AO4" ca="1">IF(V4="","",IF(SUMPRODUCT((V4=$W$5:$W$3316)*(AG4=$AH$5:$AH$3316)*(AM4=$AN$5:$AN$3316)*(AN4=$AO$5:$AO$3316)*(ROW($W$5:$W$3316)&lt;&gt;ROW(V4))*((Q4=0)*($R$5:$R$3316&gt;0)+(Q4&gt;0)*($R$5:$R$3316=0)))&gt;0,"SALONES UNIDOS",IF(SUMPRODUCT((V4=$W$5:$W$3316)*(AG4=$AH$5:$AH$3316)*((AM4&lt;$AO$5:$AO$3316)*(AN4&gt;$AN$5:$AN$3316))*(ROW($W$5:$W$3316)&lt;&gt;ROW(V4)))&gt;0,"CRUZADO","Sin cruce")))</f>
        <v>Sin cruce</v>
      </c>
      <c r="AP4" s="792" t="str">
        <f t="shared" si="4"/>
        <v>CA2FILIALA</v>
      </c>
      <c r="AQ4" s="792" t="str" cm="1">
        <f t="array" aca="1" ref="AQ4" ca="1">IF(AP4="","",IF(SUMPRODUCT((AP4=$AQ$5:$AQ$3316)*(AG4=$AH$5:$AH$3316)*(AM4=$AN$5:$AN$3316)*(AN4=$AO$5:$AO$3316)*(ROW($AQ$5:$AQ$3316)&lt;&gt;ROW(AP4))*((Q4=0)*($R$5:$R$3316&gt;0)+(Q4&gt;0)*($R$5:$R$3316=0)))&gt;0,"SALONES UNIDOS",IF(SUMPRODUCT((AP4=$AQ$5:$AQ$3316)*(AG4=$AH$5:$AH$3316)*((AM4&lt;$AO$5:$AO$3316)*(AN4&gt;$AN$5:$AN$3316))*(ROW($AQ$5:$AQ$3316)&lt;&gt;ROW(AP4)))&gt;0,"CRUZADO","Sin cruce")))</f>
        <v>Sin cruce</v>
      </c>
    </row>
    <row r="5" spans="1:43" s="883" customFormat="1" ht="32.25">
      <c r="A5" s="883" t="s">
        <v>1887</v>
      </c>
      <c r="B5" s="453" t="s">
        <v>1081</v>
      </c>
      <c r="C5" s="579" t="s">
        <v>24</v>
      </c>
      <c r="D5" s="579">
        <v>20251</v>
      </c>
      <c r="E5" s="453" t="s">
        <v>13</v>
      </c>
      <c r="F5" s="453" t="s">
        <v>20</v>
      </c>
      <c r="G5" s="453" t="s">
        <v>25</v>
      </c>
      <c r="H5" s="453">
        <v>2</v>
      </c>
      <c r="I5" s="453" t="s">
        <v>16</v>
      </c>
      <c r="J5" s="677" t="s">
        <v>1140</v>
      </c>
      <c r="K5" s="584" t="s">
        <v>1141</v>
      </c>
      <c r="L5" s="579" t="s">
        <v>1101</v>
      </c>
      <c r="M5" s="579" t="s">
        <v>1086</v>
      </c>
      <c r="N5" s="453" t="s">
        <v>769</v>
      </c>
      <c r="O5" s="579">
        <v>3</v>
      </c>
      <c r="P5" s="579">
        <v>0</v>
      </c>
      <c r="Q5" s="675">
        <v>3</v>
      </c>
      <c r="R5" s="579">
        <v>4</v>
      </c>
      <c r="S5" s="676"/>
      <c r="T5" s="579">
        <v>20</v>
      </c>
      <c r="U5" s="579" t="str">
        <f>IF(V5="","",IFERROR(INDEX(Docentes!B:B,MATCH(V5,Docentes!C:C,0)),"NUEVO"))</f>
        <v>NUEVO</v>
      </c>
      <c r="V5" s="683" t="s">
        <v>521</v>
      </c>
      <c r="W5" s="578" t="s">
        <v>167</v>
      </c>
      <c r="X5" s="579" t="s">
        <v>1142</v>
      </c>
      <c r="Y5" s="579" t="s">
        <v>1089</v>
      </c>
      <c r="Z5" s="579" t="s">
        <v>1283</v>
      </c>
      <c r="AA5" s="579" t="s">
        <v>1283</v>
      </c>
      <c r="AB5" s="579" t="s">
        <v>1283</v>
      </c>
      <c r="AC5" s="579" t="s">
        <v>1283</v>
      </c>
      <c r="AD5" s="579" t="s">
        <v>1283</v>
      </c>
      <c r="AE5" s="579" t="s">
        <v>1142</v>
      </c>
      <c r="AF5" s="579" t="str">
        <f t="shared" si="0"/>
        <v>T</v>
      </c>
      <c r="AG5" s="579">
        <v>1</v>
      </c>
      <c r="AH5" s="579">
        <v>16</v>
      </c>
      <c r="AI5" s="579">
        <v>50</v>
      </c>
      <c r="AJ5" s="579">
        <v>19</v>
      </c>
      <c r="AK5" s="579">
        <v>20</v>
      </c>
      <c r="AL5" s="579">
        <f t="shared" si="1"/>
        <v>2.9999999999999987</v>
      </c>
      <c r="AM5" s="673">
        <f t="shared" si="2"/>
        <v>0.70138888888888884</v>
      </c>
      <c r="AN5" s="673">
        <f t="shared" si="3"/>
        <v>0.80555555555555547</v>
      </c>
      <c r="AO5" s="579" t="str" cm="1">
        <f t="array" aca="1" ref="AO5" ca="1">IF(V5="","",IF(SUMPRODUCT((V5=$W$6:$W$3317)*(AG5=$AH$6:$AH$3317)*(AM5=$AN$6:$AN$3317)*(AN5=$AO$6:$AO$3317)*(ROW($W$6:$W$3317)&lt;&gt;ROW(V5))*((Q5=0)*($R$6:$R$3317&gt;0)+(Q5&gt;0)*($R$6:$R$3317=0)))&gt;0,"SALONES UNIDOS",IF(SUMPRODUCT((V5=$W$6:$W$3317)*(AG5=$AH$6:$AH$3317)*((AM5&lt;$AO$6:$AO$3317)*(AN5&gt;$AN$6:$AN$3317))*(ROW($W$6:$W$3317)&lt;&gt;ROW(V5)))&gt;0,"CRUZADO","Sin cruce")))</f>
        <v>Sin cruce</v>
      </c>
      <c r="AP5" s="673" t="str">
        <f t="shared" si="4"/>
        <v>CA2FILIALA</v>
      </c>
      <c r="AQ5" s="673" t="str" cm="1">
        <f t="array" aca="1" ref="AQ5" ca="1">IF(AP5="","",IF(SUMPRODUCT((AP5=$AQ$6:$AQ$3317)*(AG5=$AH$6:$AH$3317)*(AM5=$AN$6:$AN$3317)*(AN5=$AO$6:$AO$3317)*(ROW($AQ$6:$AQ$3317)&lt;&gt;ROW(AP5))*((Q5=0)*($R$6:$R$3317&gt;0)+(Q5&gt;0)*($R$6:$R$3317=0)))&gt;0,"SALONES UNIDOS",IF(SUMPRODUCT((AP5=$AQ$6:$AQ$3317)*(AG5=$AH$6:$AH$3317)*((AM5&lt;$AO$6:$AO$3317)*(AN5&gt;$AN$6:$AN$3317))*(ROW($AQ$6:$AQ$3317)&lt;&gt;ROW(AP5)))&gt;0,"CRUZADO","Sin cruce")))</f>
        <v>Sin cruce</v>
      </c>
    </row>
    <row r="6" spans="1:43" s="883" customFormat="1" ht="32.25">
      <c r="A6" s="883" t="s">
        <v>1887</v>
      </c>
      <c r="B6" s="453" t="s">
        <v>1081</v>
      </c>
      <c r="C6" s="579" t="s">
        <v>24</v>
      </c>
      <c r="D6" s="579">
        <v>20251</v>
      </c>
      <c r="E6" s="453" t="s">
        <v>13</v>
      </c>
      <c r="F6" s="453" t="s">
        <v>20</v>
      </c>
      <c r="G6" s="453" t="s">
        <v>25</v>
      </c>
      <c r="H6" s="453">
        <v>2</v>
      </c>
      <c r="I6" s="453" t="s">
        <v>16</v>
      </c>
      <c r="J6" s="677" t="s">
        <v>1140</v>
      </c>
      <c r="K6" s="584" t="s">
        <v>1141</v>
      </c>
      <c r="L6" s="579" t="s">
        <v>1101</v>
      </c>
      <c r="M6" s="579" t="s">
        <v>1086</v>
      </c>
      <c r="N6" s="453" t="s">
        <v>769</v>
      </c>
      <c r="O6" s="579">
        <v>0</v>
      </c>
      <c r="P6" s="579">
        <v>2</v>
      </c>
      <c r="Q6" s="675">
        <v>2</v>
      </c>
      <c r="R6" s="579">
        <v>4</v>
      </c>
      <c r="S6" s="676"/>
      <c r="T6" s="579">
        <v>20</v>
      </c>
      <c r="U6" s="579" t="str">
        <f>IF(V6="","",IFERROR(INDEX(Docentes!B:B,MATCH(V6,Docentes!C:C,0)),"NUEVO"))</f>
        <v>NUEVO</v>
      </c>
      <c r="V6" s="683" t="s">
        <v>521</v>
      </c>
      <c r="W6" s="578" t="s">
        <v>167</v>
      </c>
      <c r="X6" s="579" t="s">
        <v>1088</v>
      </c>
      <c r="Y6" s="579" t="s">
        <v>1089</v>
      </c>
      <c r="Z6" s="579" t="s">
        <v>1283</v>
      </c>
      <c r="AA6" s="579" t="s">
        <v>1283</v>
      </c>
      <c r="AB6" s="579" t="s">
        <v>1283</v>
      </c>
      <c r="AC6" s="579" t="s">
        <v>1283</v>
      </c>
      <c r="AD6" s="579" t="s">
        <v>1283</v>
      </c>
      <c r="AE6" s="579" t="s">
        <v>1088</v>
      </c>
      <c r="AF6" s="579" t="str">
        <f t="shared" si="0"/>
        <v>P</v>
      </c>
      <c r="AG6" s="579">
        <v>3</v>
      </c>
      <c r="AH6" s="579">
        <v>21</v>
      </c>
      <c r="AI6" s="579">
        <v>50</v>
      </c>
      <c r="AJ6" s="579">
        <v>23</v>
      </c>
      <c r="AK6" s="579">
        <v>30</v>
      </c>
      <c r="AL6" s="579">
        <f t="shared" si="1"/>
        <v>2.0000000000000027</v>
      </c>
      <c r="AM6" s="673">
        <f t="shared" si="2"/>
        <v>0.90972222222222221</v>
      </c>
      <c r="AN6" s="673">
        <f t="shared" si="3"/>
        <v>0.97916666666666674</v>
      </c>
      <c r="AO6" s="579" t="str" cm="1">
        <f t="array" aca="1" ref="AO6" ca="1">IF(V6="","",IF(SUMPRODUCT((V6=$W$6:$W$3317)*(AG6=$AH$6:$AH$3317)*(AM6=$AN$6:$AN$3317)*(AN6=$AO$6:$AO$3317)*(ROW($W$6:$W$3317)&lt;&gt;ROW(V6))*((Q6=0)*($R$6:$R$3317&gt;0)+(Q6&gt;0)*($R$6:$R$3317=0)))&gt;0,"SALONES UNIDOS",IF(SUMPRODUCT((V6=$W$6:$W$3317)*(AG6=$AH$6:$AH$3317)*((AM6&lt;$AO$6:$AO$3317)*(AN6&gt;$AN$6:$AN$3317))*(ROW($W$6:$W$3317)&lt;&gt;ROW(V6)))&gt;0,"CRUZADO","Sin cruce")))</f>
        <v>Sin cruce</v>
      </c>
      <c r="AP6" s="673" t="str">
        <f t="shared" si="4"/>
        <v>CA2FILIALA</v>
      </c>
      <c r="AQ6" s="673" t="str" cm="1">
        <f t="array" aca="1" ref="AQ6" ca="1">IF(AP6="","",IF(SUMPRODUCT((AP6=$AQ$6:$AQ$3317)*(AG6=$AH$6:$AH$3317)*(AM6=$AN$6:$AN$3317)*(AN6=$AO$6:$AO$3317)*(ROW($AQ$6:$AQ$3317)&lt;&gt;ROW(AP6))*((Q6=0)*($R$6:$R$3317&gt;0)+(Q6&gt;0)*($R$6:$R$3317=0)))&gt;0,"SALONES UNIDOS",IF(SUMPRODUCT((AP6=$AQ$6:$AQ$3317)*(AG6=$AH$6:$AH$3317)*((AM6&lt;$AO$6:$AO$3317)*(AN6&gt;$AN$6:$AN$3317))*(ROW($AQ$6:$AQ$3317)&lt;&gt;ROW(AP6)))&gt;0,"CRUZADO","Sin cruce")))</f>
        <v>Sin cruce</v>
      </c>
    </row>
    <row r="7" spans="1:43" ht="32.25">
      <c r="A7" t="s">
        <v>1889</v>
      </c>
      <c r="B7" s="12" t="s">
        <v>1081</v>
      </c>
      <c r="C7" s="789" t="s">
        <v>781</v>
      </c>
      <c r="D7" s="789">
        <v>20261</v>
      </c>
      <c r="E7" s="12" t="s">
        <v>13</v>
      </c>
      <c r="F7" s="12" t="s">
        <v>20</v>
      </c>
      <c r="G7" s="12" t="s">
        <v>30</v>
      </c>
      <c r="H7" s="12">
        <v>2</v>
      </c>
      <c r="I7" s="12" t="s">
        <v>26</v>
      </c>
      <c r="J7" s="790" t="s">
        <v>1197</v>
      </c>
      <c r="K7" s="491" t="s">
        <v>1141</v>
      </c>
      <c r="L7" s="789" t="s">
        <v>1198</v>
      </c>
      <c r="M7" s="789" t="s">
        <v>1086</v>
      </c>
      <c r="N7" s="12" t="s">
        <v>731</v>
      </c>
      <c r="O7" s="789">
        <v>3</v>
      </c>
      <c r="P7" s="789">
        <v>2</v>
      </c>
      <c r="Q7" s="815">
        <v>5</v>
      </c>
      <c r="R7" s="789">
        <v>4</v>
      </c>
      <c r="S7" s="181"/>
      <c r="T7" s="789">
        <v>22</v>
      </c>
      <c r="U7" s="31" t="str">
        <f>IF(V7="","",IFERROR(INDEX(Docentes!B:B,MATCH(V7,Docentes!C:C,0)),"NUEVO"))</f>
        <v>NUEVO</v>
      </c>
      <c r="V7" s="791" t="s">
        <v>521</v>
      </c>
      <c r="W7" s="265" t="s">
        <v>168</v>
      </c>
      <c r="X7" s="789" t="s">
        <v>1088</v>
      </c>
      <c r="Y7" s="789" t="s">
        <v>1089</v>
      </c>
      <c r="Z7" s="789" t="s">
        <v>60</v>
      </c>
      <c r="AA7" s="789" t="s">
        <v>1196</v>
      </c>
      <c r="AB7" s="789">
        <v>31</v>
      </c>
      <c r="AC7" s="789" t="s">
        <v>1283</v>
      </c>
      <c r="AD7" s="789" t="s">
        <v>1283</v>
      </c>
      <c r="AE7" s="789" t="s">
        <v>1088</v>
      </c>
      <c r="AF7" s="31" t="str">
        <f t="shared" si="0"/>
        <v>TP</v>
      </c>
      <c r="AG7" s="789">
        <v>4</v>
      </c>
      <c r="AH7" s="789">
        <v>19</v>
      </c>
      <c r="AI7" s="789">
        <v>20</v>
      </c>
      <c r="AJ7" s="789">
        <v>23</v>
      </c>
      <c r="AK7" s="789">
        <v>30</v>
      </c>
      <c r="AL7" s="31">
        <f t="shared" si="1"/>
        <v>5.0000000000000044</v>
      </c>
      <c r="AM7" s="792">
        <f t="shared" si="2"/>
        <v>0.80555555555555547</v>
      </c>
      <c r="AN7" s="792">
        <f t="shared" si="3"/>
        <v>0.97916666666666674</v>
      </c>
      <c r="AO7" s="31" t="str" cm="1">
        <f t="array" aca="1" ref="AO7" ca="1">IF(V7="","",IF(SUMPRODUCT((V7=$W$6:$W$3317)*(AG7=$AH$6:$AH$3317)*(AM7=$AN$6:$AN$3317)*(AN7=$AO$6:$AO$3317)*(ROW($W$6:$W$3317)&lt;&gt;ROW(V7))*((Q7=0)*($R$6:$R$3317&gt;0)+(Q7&gt;0)*($R$6:$R$3317=0)))&gt;0,"SALONES UNIDOS",IF(SUMPRODUCT((V7=$W$6:$W$3317)*(AG7=$AH$6:$AH$3317)*((AM7&lt;$AO$6:$AO$3317)*(AN7&gt;$AN$6:$AN$3317))*(ROW($W$6:$W$3317)&lt;&gt;ROW(V7)))&gt;0,"CRUZADO","Sin cruce")))</f>
        <v>Sin cruce</v>
      </c>
      <c r="AP7" s="792" t="str">
        <f t="shared" si="4"/>
        <v>DE2FILIALB</v>
      </c>
      <c r="AQ7" s="792" t="str" cm="1">
        <f t="array" aca="1" ref="AQ7" ca="1">IF(AP7="","",IF(SUMPRODUCT((AP7=$AQ$6:$AQ$3317)*(AG7=$AH$6:$AH$3317)*(AM7=$AN$6:$AN$3317)*(AN7=$AO$6:$AO$3317)*(ROW($AQ$6:$AQ$3317)&lt;&gt;ROW(AP7))*((Q7=0)*($R$6:$R$3317&gt;0)+(Q7&gt;0)*($R$6:$R$3317=0)))&gt;0,"SALONES UNIDOS",IF(SUMPRODUCT((AP7=$AQ$6:$AQ$3317)*(AG7=$AH$6:$AH$3317)*((AM7&lt;$AO$6:$AO$3317)*(AN7&gt;$AN$6:$AN$3317))*(ROW($AQ$6:$AQ$3317)&lt;&gt;ROW(AP7)))&gt;0,"CRUZADO","Sin cruce")))</f>
        <v>Sin cruce</v>
      </c>
    </row>
    <row r="8" spans="1:43" s="883" customFormat="1" ht="32.25">
      <c r="A8" s="883" t="s">
        <v>1887</v>
      </c>
      <c r="B8" s="674" t="s">
        <v>1081</v>
      </c>
      <c r="C8" s="672" t="s">
        <v>781</v>
      </c>
      <c r="D8" s="672">
        <v>20261</v>
      </c>
      <c r="E8" s="674" t="s">
        <v>13</v>
      </c>
      <c r="F8" s="674" t="s">
        <v>20</v>
      </c>
      <c r="G8" s="674" t="s">
        <v>30</v>
      </c>
      <c r="H8" s="674">
        <v>2</v>
      </c>
      <c r="I8" s="674" t="s">
        <v>26</v>
      </c>
      <c r="J8" s="697" t="s">
        <v>1197</v>
      </c>
      <c r="K8" s="694" t="s">
        <v>1141</v>
      </c>
      <c r="L8" s="672" t="s">
        <v>1198</v>
      </c>
      <c r="M8" s="672" t="s">
        <v>1086</v>
      </c>
      <c r="N8" s="674" t="s">
        <v>731</v>
      </c>
      <c r="O8" s="672">
        <v>3</v>
      </c>
      <c r="P8" s="672">
        <v>2</v>
      </c>
      <c r="Q8" s="684">
        <v>5</v>
      </c>
      <c r="R8" s="672">
        <v>4</v>
      </c>
      <c r="S8" s="676"/>
      <c r="T8" s="672">
        <v>22</v>
      </c>
      <c r="U8" s="579" t="str">
        <f>IF(V8="","",IFERROR(INDEX(Docentes!B:B,MATCH(V8,Docentes!C:C,0)),"NUEVO"))</f>
        <v>NUEVO</v>
      </c>
      <c r="V8" s="706" t="s">
        <v>242</v>
      </c>
      <c r="W8" s="671" t="s">
        <v>168</v>
      </c>
      <c r="X8" s="672" t="s">
        <v>1088</v>
      </c>
      <c r="Y8" s="672" t="s">
        <v>1089</v>
      </c>
      <c r="Z8" s="672" t="s">
        <v>60</v>
      </c>
      <c r="AA8" s="672" t="s">
        <v>1196</v>
      </c>
      <c r="AB8" s="672">
        <v>31</v>
      </c>
      <c r="AC8" s="672" t="s">
        <v>1283</v>
      </c>
      <c r="AD8" s="672" t="s">
        <v>1283</v>
      </c>
      <c r="AE8" s="672" t="s">
        <v>1088</v>
      </c>
      <c r="AF8" s="579" t="str">
        <f t="shared" si="0"/>
        <v>TP</v>
      </c>
      <c r="AG8" s="672">
        <v>4</v>
      </c>
      <c r="AH8" s="672">
        <v>19</v>
      </c>
      <c r="AI8" s="672">
        <v>20</v>
      </c>
      <c r="AJ8" s="672">
        <v>23</v>
      </c>
      <c r="AK8" s="672">
        <v>30</v>
      </c>
      <c r="AL8" s="579">
        <f t="shared" si="1"/>
        <v>5.0000000000000044</v>
      </c>
      <c r="AM8" s="673">
        <f t="shared" si="2"/>
        <v>0.80555555555555547</v>
      </c>
      <c r="AN8" s="673">
        <f t="shared" si="3"/>
        <v>0.97916666666666674</v>
      </c>
      <c r="AO8" s="579" t="str" cm="1">
        <f t="array" aca="1" ref="AO8" ca="1">IF(V8="","",IF(SUMPRODUCT((V8=$W$6:$W$3317)*(AG8=$AH$6:$AH$3317)*(AM8=$AN$6:$AN$3317)*(AN8=$AO$6:$AO$3317)*(ROW($W$6:$W$3317)&lt;&gt;ROW(V8))*((Q8=0)*($R$6:$R$3317&gt;0)+(Q8&gt;0)*($R$6:$R$3317=0)))&gt;0,"SALONES UNIDOS",IF(SUMPRODUCT((V8=$W$6:$W$3317)*(AG8=$AH$6:$AH$3317)*((AM8&lt;$AO$6:$AO$3317)*(AN8&gt;$AN$6:$AN$3317))*(ROW($W$6:$W$3317)&lt;&gt;ROW(V8)))&gt;0,"CRUZADO","Sin cruce")))</f>
        <v>Sin cruce</v>
      </c>
      <c r="AP8" s="673" t="str">
        <f t="shared" si="4"/>
        <v>DE2FILIALB</v>
      </c>
      <c r="AQ8" s="673" t="str" cm="1">
        <f t="array" aca="1" ref="AQ8" ca="1">IF(AP8="","",IF(SUMPRODUCT((AP8=$AQ$6:$AQ$3317)*(AG8=$AH$6:$AH$3317)*(AM8=$AN$6:$AN$3317)*(AN8=$AO$6:$AO$3317)*(ROW($AQ$6:$AQ$3317)&lt;&gt;ROW(AP8))*((Q8=0)*($R$6:$R$3317&gt;0)+(Q8&gt;0)*($R$6:$R$3317=0)))&gt;0,"SALONES UNIDOS",IF(SUMPRODUCT((AP8=$AQ$6:$AQ$3317)*(AG8=$AH$6:$AH$3317)*((AM8&lt;$AO$6:$AO$3317)*(AN8&gt;$AN$6:$AN$3317))*(ROW($AQ$6:$AQ$3317)&lt;&gt;ROW(AP8)))&gt;0,"CRUZADO","Sin cruce")))</f>
        <v>Sin cruce</v>
      </c>
    </row>
    <row r="9" spans="1:43" ht="32.25">
      <c r="A9" t="s">
        <v>1889</v>
      </c>
      <c r="B9" s="910" t="s">
        <v>1081</v>
      </c>
      <c r="C9" s="789" t="s">
        <v>1396</v>
      </c>
      <c r="D9" s="789">
        <v>20261</v>
      </c>
      <c r="E9" s="913" t="s">
        <v>13</v>
      </c>
      <c r="F9" s="913" t="s">
        <v>20</v>
      </c>
      <c r="G9" s="913" t="s">
        <v>57</v>
      </c>
      <c r="H9" s="913">
        <v>1</v>
      </c>
      <c r="I9" s="913" t="s">
        <v>16</v>
      </c>
      <c r="J9" s="913" t="s">
        <v>1403</v>
      </c>
      <c r="K9" s="914" t="s">
        <v>1190</v>
      </c>
      <c r="L9" s="913" t="s">
        <v>1127</v>
      </c>
      <c r="M9" s="913" t="s">
        <v>1086</v>
      </c>
      <c r="N9" s="913" t="s">
        <v>731</v>
      </c>
      <c r="O9" s="913">
        <v>4</v>
      </c>
      <c r="P9" s="913">
        <v>0</v>
      </c>
      <c r="Q9" s="913">
        <v>4</v>
      </c>
      <c r="R9" s="913">
        <v>4</v>
      </c>
      <c r="S9" s="181"/>
      <c r="T9" s="12">
        <v>38</v>
      </c>
      <c r="U9" s="31" t="str">
        <f>IF(V9="","",IFERROR(INDEX(Docentes!B:B,MATCH(V9,Docentes!C:C,0)),"NUEVO"))</f>
        <v>NUEVO</v>
      </c>
      <c r="V9" s="708" t="s">
        <v>242</v>
      </c>
      <c r="W9" s="915" t="s">
        <v>168</v>
      </c>
      <c r="X9" s="508" t="s">
        <v>1182</v>
      </c>
      <c r="Y9" s="789" t="s">
        <v>1089</v>
      </c>
      <c r="Z9" s="492" t="s">
        <v>61</v>
      </c>
      <c r="AA9" s="492" t="s">
        <v>1254</v>
      </c>
      <c r="AB9" s="492">
        <v>50</v>
      </c>
      <c r="AC9" s="508" t="s">
        <v>1283</v>
      </c>
      <c r="AD9" s="508" t="s">
        <v>1283</v>
      </c>
      <c r="AE9" s="508" t="s">
        <v>1182</v>
      </c>
      <c r="AF9" s="31" t="str">
        <f t="shared" si="0"/>
        <v>T</v>
      </c>
      <c r="AG9" s="903">
        <v>2</v>
      </c>
      <c r="AH9" s="508">
        <v>12</v>
      </c>
      <c r="AI9" s="508">
        <v>40</v>
      </c>
      <c r="AJ9" s="508">
        <v>16</v>
      </c>
      <c r="AK9" s="508">
        <v>0</v>
      </c>
      <c r="AL9" s="31">
        <f t="shared" si="1"/>
        <v>3.9999999999999987</v>
      </c>
      <c r="AM9" s="792">
        <f t="shared" si="2"/>
        <v>0.52777777777777779</v>
      </c>
      <c r="AN9" s="792">
        <f t="shared" si="3"/>
        <v>0.66666666666666663</v>
      </c>
      <c r="AO9" s="31" t="str" cm="1">
        <f t="array" aca="1" ref="AO9" ca="1">IF(V9="","",IF(SUMPRODUCT((V9=$W$6:$W$3317)*(AG9=$AH$6:$AH$3317)*(AM9=$AN$6:$AN$3317)*(AN9=$AO$6:$AO$3317)*(ROW($W$6:$W$3317)&lt;&gt;ROW(V9))*((Q9=0)*($R$6:$R$3317&gt;0)+(Q9&gt;0)*($R$6:$R$3317=0)))&gt;0,"SALONES UNIDOS",IF(SUMPRODUCT((V9=$W$6:$W$3317)*(AG9=$AH$6:$AH$3317)*((AM9&lt;$AO$6:$AO$3317)*(AN9&gt;$AN$6:$AN$3317))*(ROW($W$6:$W$3317)&lt;&gt;ROW(V9)))&gt;0,"CRUZADO","Sin cruce")))</f>
        <v>Sin cruce</v>
      </c>
      <c r="AP9" s="792" t="str">
        <f t="shared" si="4"/>
        <v>IN1FILIALA</v>
      </c>
      <c r="AQ9" s="792" t="str" cm="1">
        <f t="array" aca="1" ref="AQ9" ca="1">IF(AP9="","",IF(SUMPRODUCT((AP9=$AQ$6:$AQ$3317)*(AG9=$AH$6:$AH$3317)*(AM9=$AN$6:$AN$3317)*(AN9=$AO$6:$AO$3317)*(ROW($AQ$6:$AQ$3317)&lt;&gt;ROW(AP9))*((Q9=0)*($R$6:$R$3317&gt;0)+(Q9&gt;0)*($R$6:$R$3317=0)))&gt;0,"SALONES UNIDOS",IF(SUMPRODUCT((AP9=$AQ$6:$AQ$3317)*(AG9=$AH$6:$AH$3317)*((AM9&lt;$AO$6:$AO$3317)*(AN9&gt;$AN$6:$AN$3317))*(ROW($AQ$6:$AQ$3317)&lt;&gt;ROW(AP9)))&gt;0,"CRUZADO","Sin cruce")))</f>
        <v>Sin cruce</v>
      </c>
    </row>
    <row r="10" spans="1:43" s="883" customFormat="1" ht="32.25">
      <c r="A10" s="883" t="s">
        <v>1887</v>
      </c>
      <c r="B10" s="936" t="s">
        <v>1081</v>
      </c>
      <c r="C10" s="672" t="s">
        <v>1396</v>
      </c>
      <c r="D10" s="672">
        <v>20261</v>
      </c>
      <c r="E10" s="937" t="s">
        <v>13</v>
      </c>
      <c r="F10" s="937" t="s">
        <v>20</v>
      </c>
      <c r="G10" s="937" t="s">
        <v>57</v>
      </c>
      <c r="H10" s="937">
        <v>1</v>
      </c>
      <c r="I10" s="937" t="s">
        <v>16</v>
      </c>
      <c r="J10" s="937" t="s">
        <v>1403</v>
      </c>
      <c r="K10" s="938" t="s">
        <v>1190</v>
      </c>
      <c r="L10" s="937" t="s">
        <v>1127</v>
      </c>
      <c r="M10" s="937" t="s">
        <v>1086</v>
      </c>
      <c r="N10" s="937" t="s">
        <v>731</v>
      </c>
      <c r="O10" s="937">
        <v>4</v>
      </c>
      <c r="P10" s="937">
        <v>0</v>
      </c>
      <c r="Q10" s="937">
        <v>4</v>
      </c>
      <c r="R10" s="937">
        <v>4</v>
      </c>
      <c r="S10" s="676"/>
      <c r="T10" s="674">
        <v>38</v>
      </c>
      <c r="U10" s="579" t="str">
        <f>IF(V10="","",IFERROR(INDEX(Docentes!B:B,MATCH(V10,Docentes!C:C,0)),"NUEVO"))</f>
        <v>NUEVO</v>
      </c>
      <c r="V10" s="706" t="s">
        <v>522</v>
      </c>
      <c r="W10" s="939" t="s">
        <v>168</v>
      </c>
      <c r="X10" s="940" t="s">
        <v>1182</v>
      </c>
      <c r="Y10" s="672" t="s">
        <v>1089</v>
      </c>
      <c r="Z10" s="941" t="s">
        <v>61</v>
      </c>
      <c r="AA10" s="941" t="s">
        <v>1254</v>
      </c>
      <c r="AB10" s="941">
        <v>50</v>
      </c>
      <c r="AC10" s="940" t="s">
        <v>1283</v>
      </c>
      <c r="AD10" s="940" t="s">
        <v>1283</v>
      </c>
      <c r="AE10" s="940" t="s">
        <v>1182</v>
      </c>
      <c r="AF10" s="579" t="str">
        <f t="shared" si="0"/>
        <v>T</v>
      </c>
      <c r="AG10" s="942">
        <v>2</v>
      </c>
      <c r="AH10" s="940">
        <v>12</v>
      </c>
      <c r="AI10" s="940">
        <v>40</v>
      </c>
      <c r="AJ10" s="940">
        <v>16</v>
      </c>
      <c r="AK10" s="940">
        <v>0</v>
      </c>
      <c r="AL10" s="579">
        <f t="shared" si="1"/>
        <v>3.9999999999999987</v>
      </c>
      <c r="AM10" s="673">
        <f t="shared" si="2"/>
        <v>0.52777777777777779</v>
      </c>
      <c r="AN10" s="673">
        <f t="shared" si="3"/>
        <v>0.66666666666666663</v>
      </c>
      <c r="AO10" s="579" t="str" cm="1">
        <f t="array" aca="1" ref="AO10" ca="1">IF(V10="","",IF(SUMPRODUCT((V10=$W$6:$W$3317)*(AG10=$AH$6:$AH$3317)*(AM10=$AN$6:$AN$3317)*(AN10=$AO$6:$AO$3317)*(ROW($W$6:$W$3317)&lt;&gt;ROW(V10))*((Q10=0)*($R$6:$R$3317&gt;0)+(Q10&gt;0)*($R$6:$R$3317=0)))&gt;0,"SALONES UNIDOS",IF(SUMPRODUCT((V10=$W$6:$W$3317)*(AG10=$AH$6:$AH$3317)*((AM10&lt;$AO$6:$AO$3317)*(AN10&gt;$AN$6:$AN$3317))*(ROW($W$6:$W$3317)&lt;&gt;ROW(V10)))&gt;0,"CRUZADO","Sin cruce")))</f>
        <v>Sin cruce</v>
      </c>
      <c r="AP10" s="673" t="str">
        <f t="shared" si="4"/>
        <v>IN1FILIALA</v>
      </c>
      <c r="AQ10" s="673" t="str" cm="1">
        <f t="array" aca="1" ref="AQ10" ca="1">IF(AP10="","",IF(SUMPRODUCT((AP10=$AQ$6:$AQ$3317)*(AG10=$AH$6:$AH$3317)*(AM10=$AN$6:$AN$3317)*(AN10=$AO$6:$AO$3317)*(ROW($AQ$6:$AQ$3317)&lt;&gt;ROW(AP10))*((Q10=0)*($R$6:$R$3317&gt;0)+(Q10&gt;0)*($R$6:$R$3317=0)))&gt;0,"SALONES UNIDOS",IF(SUMPRODUCT((AP10=$AQ$6:$AQ$3317)*(AG10=$AH$6:$AH$3317)*((AM10&lt;$AO$6:$AO$3317)*(AN10&gt;$AN$6:$AN$3317))*(ROW($AQ$6:$AQ$3317)&lt;&gt;ROW(AP10)))&gt;0,"CRUZADO","Sin cruce")))</f>
        <v>Sin cruce</v>
      </c>
    </row>
    <row r="11" spans="1:43" ht="32.25">
      <c r="A11" t="s">
        <v>1889</v>
      </c>
      <c r="B11" s="12" t="s">
        <v>1081</v>
      </c>
      <c r="C11" s="795" t="s">
        <v>51</v>
      </c>
      <c r="D11" s="795">
        <v>20251</v>
      </c>
      <c r="E11" s="12" t="s">
        <v>23</v>
      </c>
      <c r="F11" s="12" t="s">
        <v>20</v>
      </c>
      <c r="G11" s="12" t="s">
        <v>30</v>
      </c>
      <c r="H11" s="12">
        <v>2</v>
      </c>
      <c r="I11" s="12" t="s">
        <v>32</v>
      </c>
      <c r="J11" s="790" t="s">
        <v>1619</v>
      </c>
      <c r="K11" s="491" t="s">
        <v>1200</v>
      </c>
      <c r="L11" s="789" t="s">
        <v>1127</v>
      </c>
      <c r="M11" s="789" t="s">
        <v>1086</v>
      </c>
      <c r="N11" s="12" t="s">
        <v>1617</v>
      </c>
      <c r="O11" s="31">
        <v>2</v>
      </c>
      <c r="P11" s="31">
        <v>2</v>
      </c>
      <c r="Q11" s="262">
        <v>4</v>
      </c>
      <c r="R11" s="31">
        <v>3</v>
      </c>
      <c r="S11" s="181"/>
      <c r="T11" s="31">
        <v>40</v>
      </c>
      <c r="U11" s="31" t="str">
        <f>IF(V11="","",IFERROR(INDEX(Docentes!B:B,MATCH(V11,Docentes!C:C,0)),"NUEVO"))</f>
        <v>NUEVO</v>
      </c>
      <c r="V11" s="9" t="s">
        <v>314</v>
      </c>
      <c r="W11" s="265" t="s">
        <v>167</v>
      </c>
      <c r="X11" s="789" t="s">
        <v>1088</v>
      </c>
      <c r="Y11" s="789" t="s">
        <v>1089</v>
      </c>
      <c r="Z11" s="789" t="s">
        <v>1283</v>
      </c>
      <c r="AA11" s="789" t="s">
        <v>1283</v>
      </c>
      <c r="AB11" s="789" t="s">
        <v>1283</v>
      </c>
      <c r="AC11" s="31" t="s">
        <v>1283</v>
      </c>
      <c r="AD11" s="789" t="s">
        <v>1283</v>
      </c>
      <c r="AE11" s="789" t="s">
        <v>1088</v>
      </c>
      <c r="AF11" s="31" t="str">
        <f t="shared" si="0"/>
        <v>TP</v>
      </c>
      <c r="AG11" s="31">
        <v>4</v>
      </c>
      <c r="AH11" s="31">
        <v>18</v>
      </c>
      <c r="AI11" s="31">
        <v>30</v>
      </c>
      <c r="AJ11" s="31">
        <v>21</v>
      </c>
      <c r="AK11" s="31">
        <v>50</v>
      </c>
      <c r="AL11" s="31">
        <f t="shared" si="1"/>
        <v>3.9999999999999987</v>
      </c>
      <c r="AM11" s="792">
        <f t="shared" si="2"/>
        <v>0.77083333333333337</v>
      </c>
      <c r="AN11" s="792">
        <f t="shared" si="3"/>
        <v>0.90972222222222221</v>
      </c>
      <c r="AO11" s="31" t="str" cm="1">
        <f t="array" aca="1" ref="AO11" ca="1">IF(V11="","",IF(SUMPRODUCT((V11=$W$6:$W$3317)*(AG11=$AH$6:$AH$3317)*(AM11=$AN$6:$AN$3317)*(AN11=$AO$6:$AO$3317)*(ROW($W$6:$W$3317)&lt;&gt;ROW(V11))*((Q11=0)*($R$6:$R$3317&gt;0)+(Q11&gt;0)*($R$6:$R$3317=0)))&gt;0,"SALONES UNIDOS",IF(SUMPRODUCT((V11=$W$6:$W$3317)*(AG11=$AH$6:$AH$3317)*((AM11&lt;$AO$6:$AO$3317)*(AN11&gt;$AN$6:$AN$3317))*(ROW($W$6:$W$3317)&lt;&gt;ROW(V11)))&gt;0,"CRUZADO","Sin cruce")))</f>
        <v>Sin cruce</v>
      </c>
      <c r="AP11" s="792" t="str">
        <f t="shared" si="4"/>
        <v>DE2PRINCIPALC</v>
      </c>
      <c r="AQ11" s="792" t="str" cm="1">
        <f t="array" aca="1" ref="AQ11" ca="1">IF(AP11="","",IF(SUMPRODUCT((AP11=$AQ$6:$AQ$3317)*(AG11=$AH$6:$AH$3317)*(AM11=$AN$6:$AN$3317)*(AN11=$AO$6:$AO$3317)*(ROW($AQ$6:$AQ$3317)&lt;&gt;ROW(AP11))*((Q11=0)*($R$6:$R$3317&gt;0)+(Q11&gt;0)*($R$6:$R$3317=0)))&gt;0,"SALONES UNIDOS",IF(SUMPRODUCT((AP11=$AQ$6:$AQ$3317)*(AG11=$AH$6:$AH$3317)*((AM11&lt;$AO$6:$AO$3317)*(AN11&gt;$AN$6:$AN$3317))*(ROW($AQ$6:$AQ$3317)&lt;&gt;ROW(AP11)))&gt;0,"CRUZADO","Sin cruce")))</f>
        <v>Sin cruce</v>
      </c>
    </row>
    <row r="12" spans="1:43" s="883" customFormat="1" ht="32.25">
      <c r="A12" s="883" t="s">
        <v>1887</v>
      </c>
      <c r="B12" s="674" t="s">
        <v>1081</v>
      </c>
      <c r="C12" s="691" t="s">
        <v>51</v>
      </c>
      <c r="D12" s="691">
        <v>20251</v>
      </c>
      <c r="E12" s="674" t="s">
        <v>23</v>
      </c>
      <c r="F12" s="674" t="s">
        <v>20</v>
      </c>
      <c r="G12" s="674" t="s">
        <v>30</v>
      </c>
      <c r="H12" s="674">
        <v>2</v>
      </c>
      <c r="I12" s="674" t="s">
        <v>32</v>
      </c>
      <c r="J12" s="697" t="s">
        <v>1619</v>
      </c>
      <c r="K12" s="694" t="s">
        <v>1200</v>
      </c>
      <c r="L12" s="672" t="s">
        <v>1127</v>
      </c>
      <c r="M12" s="672" t="s">
        <v>1086</v>
      </c>
      <c r="N12" s="674" t="s">
        <v>1617</v>
      </c>
      <c r="O12" s="579">
        <v>2</v>
      </c>
      <c r="P12" s="579">
        <v>2</v>
      </c>
      <c r="Q12" s="675">
        <v>4</v>
      </c>
      <c r="R12" s="579">
        <v>3</v>
      </c>
      <c r="S12" s="676"/>
      <c r="T12" s="579">
        <v>40</v>
      </c>
      <c r="U12" s="579" t="str">
        <f>IF(V12="","",IFERROR(INDEX(Docentes!B:B,MATCH(V12,Docentes!C:C,0)),"NUEVO"))</f>
        <v>NUEVO</v>
      </c>
      <c r="V12" s="943" t="s">
        <v>989</v>
      </c>
      <c r="W12" s="671" t="s">
        <v>167</v>
      </c>
      <c r="X12" s="672" t="s">
        <v>1088</v>
      </c>
      <c r="Y12" s="672" t="s">
        <v>1089</v>
      </c>
      <c r="Z12" s="672" t="s">
        <v>1283</v>
      </c>
      <c r="AA12" s="672" t="s">
        <v>1283</v>
      </c>
      <c r="AB12" s="672" t="s">
        <v>1283</v>
      </c>
      <c r="AC12" s="579" t="s">
        <v>1283</v>
      </c>
      <c r="AD12" s="672" t="s">
        <v>1283</v>
      </c>
      <c r="AE12" s="672" t="s">
        <v>1088</v>
      </c>
      <c r="AF12" s="579" t="str">
        <f t="shared" si="0"/>
        <v>TP</v>
      </c>
      <c r="AG12" s="579">
        <v>4</v>
      </c>
      <c r="AH12" s="579">
        <v>18</v>
      </c>
      <c r="AI12" s="579">
        <v>30</v>
      </c>
      <c r="AJ12" s="579">
        <v>21</v>
      </c>
      <c r="AK12" s="579">
        <v>50</v>
      </c>
      <c r="AL12" s="579">
        <f t="shared" si="1"/>
        <v>3.9999999999999987</v>
      </c>
      <c r="AM12" s="673">
        <f t="shared" si="2"/>
        <v>0.77083333333333337</v>
      </c>
      <c r="AN12" s="673">
        <f t="shared" si="3"/>
        <v>0.90972222222222221</v>
      </c>
      <c r="AO12" s="579" t="str" cm="1">
        <f t="array" aca="1" ref="AO12" ca="1">IF(V12="","",IF(SUMPRODUCT((V12=$W$6:$W$3317)*(AG12=$AH$6:$AH$3317)*(AM12=$AN$6:$AN$3317)*(AN12=$AO$6:$AO$3317)*(ROW($W$6:$W$3317)&lt;&gt;ROW(V12))*((Q12=0)*($R$6:$R$3317&gt;0)+(Q12&gt;0)*($R$6:$R$3317=0)))&gt;0,"SALONES UNIDOS",IF(SUMPRODUCT((V12=$W$6:$W$3317)*(AG12=$AH$6:$AH$3317)*((AM12&lt;$AO$6:$AO$3317)*(AN12&gt;$AN$6:$AN$3317))*(ROW($W$6:$W$3317)&lt;&gt;ROW(V12)))&gt;0,"CRUZADO","Sin cruce")))</f>
        <v>Sin cruce</v>
      </c>
      <c r="AP12" s="673" t="str">
        <f t="shared" si="4"/>
        <v>DE2PRINCIPALC</v>
      </c>
      <c r="AQ12" s="673" t="str" cm="1">
        <f t="array" aca="1" ref="AQ12" ca="1">IF(AP12="","",IF(SUMPRODUCT((AP12=$AQ$6:$AQ$3317)*(AG12=$AH$6:$AH$3317)*(AM12=$AN$6:$AN$3317)*(AN12=$AO$6:$AO$3317)*(ROW($AQ$6:$AQ$3317)&lt;&gt;ROW(AP12))*((Q12=0)*($R$6:$R$3317&gt;0)+(Q12&gt;0)*($R$6:$R$3317=0)))&gt;0,"SALONES UNIDOS",IF(SUMPRODUCT((AP12=$AQ$6:$AQ$3317)*(AG12=$AH$6:$AH$3317)*((AM12&lt;$AO$6:$AO$3317)*(AN12&gt;$AN$6:$AN$3317))*(ROW($AQ$6:$AQ$3317)&lt;&gt;ROW(AP12)))&gt;0,"CRUZADO","Sin cruce")))</f>
        <v>Sin cruce</v>
      </c>
    </row>
    <row r="13" spans="1:43" ht="32.25">
      <c r="A13" t="s">
        <v>1889</v>
      </c>
      <c r="B13" s="12" t="s">
        <v>1081</v>
      </c>
      <c r="C13" s="789" t="s">
        <v>1715</v>
      </c>
      <c r="D13" s="789">
        <v>20261</v>
      </c>
      <c r="E13" s="913" t="s">
        <v>23</v>
      </c>
      <c r="F13" s="913" t="s">
        <v>20</v>
      </c>
      <c r="G13" s="913" t="s">
        <v>82</v>
      </c>
      <c r="H13" s="913">
        <v>1</v>
      </c>
      <c r="I13" s="913" t="s">
        <v>32</v>
      </c>
      <c r="J13" s="913" t="s">
        <v>1718</v>
      </c>
      <c r="K13" s="914" t="s">
        <v>1185</v>
      </c>
      <c r="L13" s="913" t="s">
        <v>1127</v>
      </c>
      <c r="M13" s="913" t="s">
        <v>1086</v>
      </c>
      <c r="N13" s="913" t="s">
        <v>1347</v>
      </c>
      <c r="O13" s="913">
        <v>3</v>
      </c>
      <c r="P13" s="913">
        <v>2</v>
      </c>
      <c r="Q13" s="913">
        <v>5</v>
      </c>
      <c r="R13" s="913">
        <v>4</v>
      </c>
      <c r="S13" s="802" t="s">
        <v>1283</v>
      </c>
      <c r="T13" s="12">
        <v>30</v>
      </c>
      <c r="U13" s="31" t="str">
        <f>IF(V13="","",IFERROR(INDEX(Docentes!B:B,MATCH(V13,Docentes!C:C,0)),"NUEVO"))</f>
        <v>NUEVO</v>
      </c>
      <c r="V13" s="693" t="s">
        <v>979</v>
      </c>
      <c r="W13" s="265" t="s">
        <v>167</v>
      </c>
      <c r="X13" s="12" t="s">
        <v>1182</v>
      </c>
      <c r="Y13" s="789" t="s">
        <v>1089</v>
      </c>
      <c r="Z13" s="903"/>
      <c r="AA13" s="903"/>
      <c r="AB13" s="903"/>
      <c r="AC13" s="903"/>
      <c r="AD13" s="903"/>
      <c r="AE13" s="903" t="s">
        <v>1182</v>
      </c>
      <c r="AF13" s="31" t="str">
        <f t="shared" si="0"/>
        <v>TP</v>
      </c>
      <c r="AG13" s="903">
        <v>3</v>
      </c>
      <c r="AH13" s="903">
        <v>9</v>
      </c>
      <c r="AI13" s="903">
        <v>20</v>
      </c>
      <c r="AJ13" s="903">
        <v>13</v>
      </c>
      <c r="AK13" s="903">
        <v>30</v>
      </c>
      <c r="AL13" s="31">
        <f t="shared" si="1"/>
        <v>5</v>
      </c>
      <c r="AM13" s="792">
        <f t="shared" si="2"/>
        <v>0.3888888888888889</v>
      </c>
      <c r="AN13" s="792">
        <f t="shared" si="3"/>
        <v>0.5625</v>
      </c>
      <c r="AO13" s="31" t="str" cm="1">
        <f t="array" aca="1" ref="AO13" ca="1">IF(V13="","",IF(SUMPRODUCT((V13=$W$6:$W$3317)*(AG13=$AH$6:$AH$3317)*(AM13=$AN$6:$AN$3317)*(AN13=$AO$6:$AO$3317)*(ROW($W$6:$W$3317)&lt;&gt;ROW(V13))*((Q13=0)*($R$6:$R$3317&gt;0)+(Q13&gt;0)*($R$6:$R$3317=0)))&gt;0,"SALONES UNIDOS",IF(SUMPRODUCT((V13=$W$6:$W$3317)*(AG13=$AH$6:$AH$3317)*((AM13&lt;$AO$6:$AO$3317)*(AN13&gt;$AN$6:$AN$3317))*(ROW($W$6:$W$3317)&lt;&gt;ROW(V13)))&gt;0,"CRUZADO","Sin cruce")))</f>
        <v>Sin cruce</v>
      </c>
      <c r="AP13" s="792" t="str">
        <f t="shared" si="4"/>
        <v>IS1PRINCIPALC</v>
      </c>
      <c r="AQ13" s="792" t="str" cm="1">
        <f t="array" aca="1" ref="AQ13" ca="1">IF(AP13="","",IF(SUMPRODUCT((AP13=$AQ$6:$AQ$3317)*(AG13=$AH$6:$AH$3317)*(AM13=$AN$6:$AN$3317)*(AN13=$AO$6:$AO$3317)*(ROW($AQ$6:$AQ$3317)&lt;&gt;ROW(AP13))*((Q13=0)*($R$6:$R$3317&gt;0)+(Q13&gt;0)*($R$6:$R$3317=0)))&gt;0,"SALONES UNIDOS",IF(SUMPRODUCT((AP13=$AQ$6:$AQ$3317)*(AG13=$AH$6:$AH$3317)*((AM13&lt;$AO$6:$AO$3317)*(AN13&gt;$AN$6:$AN$3317))*(ROW($AQ$6:$AQ$3317)&lt;&gt;ROW(AP13)))&gt;0,"CRUZADO","Sin cruce")))</f>
        <v>Sin cruce</v>
      </c>
    </row>
    <row r="14" spans="1:43" s="883" customFormat="1" ht="32.25">
      <c r="A14" s="883" t="s">
        <v>1887</v>
      </c>
      <c r="B14" s="674" t="s">
        <v>1081</v>
      </c>
      <c r="C14" s="672" t="s">
        <v>1715</v>
      </c>
      <c r="D14" s="672">
        <v>20261</v>
      </c>
      <c r="E14" s="937" t="s">
        <v>23</v>
      </c>
      <c r="F14" s="937" t="s">
        <v>20</v>
      </c>
      <c r="G14" s="937" t="s">
        <v>82</v>
      </c>
      <c r="H14" s="937">
        <v>1</v>
      </c>
      <c r="I14" s="937" t="s">
        <v>32</v>
      </c>
      <c r="J14" s="937" t="s">
        <v>1718</v>
      </c>
      <c r="K14" s="938" t="s">
        <v>1185</v>
      </c>
      <c r="L14" s="937" t="s">
        <v>1127</v>
      </c>
      <c r="M14" s="937" t="s">
        <v>1086</v>
      </c>
      <c r="N14" s="937" t="s">
        <v>1347</v>
      </c>
      <c r="O14" s="937">
        <v>3</v>
      </c>
      <c r="P14" s="937">
        <v>2</v>
      </c>
      <c r="Q14" s="937">
        <v>5</v>
      </c>
      <c r="R14" s="937">
        <v>4</v>
      </c>
      <c r="S14" s="686" t="s">
        <v>1283</v>
      </c>
      <c r="T14" s="674">
        <v>30</v>
      </c>
      <c r="U14" s="579" t="str">
        <f>IF(V14="","",IFERROR(INDEX(Docentes!B:B,MATCH(V14,Docentes!C:C,0)),"NUEVO"))</f>
        <v>NUEVO</v>
      </c>
      <c r="V14" s="683" t="s">
        <v>619</v>
      </c>
      <c r="W14" s="671" t="s">
        <v>167</v>
      </c>
      <c r="X14" s="674" t="s">
        <v>1182</v>
      </c>
      <c r="Y14" s="672" t="s">
        <v>1089</v>
      </c>
      <c r="Z14" s="942"/>
      <c r="AA14" s="942"/>
      <c r="AB14" s="942"/>
      <c r="AC14" s="942"/>
      <c r="AD14" s="942"/>
      <c r="AE14" s="942" t="s">
        <v>1182</v>
      </c>
      <c r="AF14" s="579" t="str">
        <f t="shared" si="0"/>
        <v>TP</v>
      </c>
      <c r="AG14" s="942">
        <v>3</v>
      </c>
      <c r="AH14" s="942">
        <v>9</v>
      </c>
      <c r="AI14" s="942">
        <v>20</v>
      </c>
      <c r="AJ14" s="942">
        <v>13</v>
      </c>
      <c r="AK14" s="942">
        <v>30</v>
      </c>
      <c r="AL14" s="579">
        <f t="shared" si="1"/>
        <v>5</v>
      </c>
      <c r="AM14" s="673">
        <f t="shared" si="2"/>
        <v>0.3888888888888889</v>
      </c>
      <c r="AN14" s="673">
        <f t="shared" si="3"/>
        <v>0.5625</v>
      </c>
      <c r="AO14" s="579" t="str" cm="1">
        <f t="array" aca="1" ref="AO14" ca="1">IF(V14="","",IF(SUMPRODUCT((V14=$W$6:$W$3317)*(AG14=$AH$6:$AH$3317)*(AM14=$AN$6:$AN$3317)*(AN14=$AO$6:$AO$3317)*(ROW($W$6:$W$3317)&lt;&gt;ROW(V14))*((Q14=0)*($R$6:$R$3317&gt;0)+(Q14&gt;0)*($R$6:$R$3317=0)))&gt;0,"SALONES UNIDOS",IF(SUMPRODUCT((V14=$W$6:$W$3317)*(AG14=$AH$6:$AH$3317)*((AM14&lt;$AO$6:$AO$3317)*(AN14&gt;$AN$6:$AN$3317))*(ROW($W$6:$W$3317)&lt;&gt;ROW(V14)))&gt;0,"CRUZADO","Sin cruce")))</f>
        <v>Sin cruce</v>
      </c>
      <c r="AP14" s="673" t="str">
        <f t="shared" si="4"/>
        <v>IS1PRINCIPALC</v>
      </c>
      <c r="AQ14" s="673" t="str" cm="1">
        <f t="array" aca="1" ref="AQ14" ca="1">IF(AP14="","",IF(SUMPRODUCT((AP14=$AQ$6:$AQ$3317)*(AG14=$AH$6:$AH$3317)*(AM14=$AN$6:$AN$3317)*(AN14=$AO$6:$AO$3317)*(ROW($AQ$6:$AQ$3317)&lt;&gt;ROW(AP14))*((Q14=0)*($R$6:$R$3317&gt;0)+(Q14&gt;0)*($R$6:$R$3317=0)))&gt;0,"SALONES UNIDOS",IF(SUMPRODUCT((AP14=$AQ$6:$AQ$3317)*(AG14=$AH$6:$AH$3317)*((AM14&lt;$AO$6:$AO$3317)*(AN14&gt;$AN$6:$AN$3317))*(ROW($AQ$6:$AQ$3317)&lt;&gt;ROW(AP14)))&gt;0,"CRUZADO","Sin cruce")))</f>
        <v>Sin cruce</v>
      </c>
    </row>
    <row r="15" spans="1:43" ht="32.25">
      <c r="A15" t="s">
        <v>1889</v>
      </c>
      <c r="B15" s="12" t="s">
        <v>1081</v>
      </c>
      <c r="C15" s="795" t="s">
        <v>781</v>
      </c>
      <c r="D15" s="795">
        <v>20261</v>
      </c>
      <c r="E15" s="12" t="s">
        <v>23</v>
      </c>
      <c r="F15" s="12" t="s">
        <v>20</v>
      </c>
      <c r="G15" s="12" t="s">
        <v>30</v>
      </c>
      <c r="H15" s="12">
        <v>1</v>
      </c>
      <c r="I15" s="12" t="s">
        <v>16</v>
      </c>
      <c r="J15" s="12" t="s">
        <v>1187</v>
      </c>
      <c r="K15" s="14" t="s">
        <v>1188</v>
      </c>
      <c r="L15" s="12" t="s">
        <v>1127</v>
      </c>
      <c r="M15" s="12" t="s">
        <v>1086</v>
      </c>
      <c r="N15" s="12" t="s">
        <v>731</v>
      </c>
      <c r="O15" s="11">
        <v>3</v>
      </c>
      <c r="P15" s="11">
        <v>2</v>
      </c>
      <c r="Q15" s="262">
        <v>5</v>
      </c>
      <c r="R15" s="11">
        <v>4</v>
      </c>
      <c r="S15" s="808"/>
      <c r="T15" s="31">
        <v>39</v>
      </c>
      <c r="U15" s="31" t="str">
        <f>IF(V15="","",IFERROR(INDEX(Docentes!B:B,MATCH(V15,Docentes!C:C,0)),"NUEVO"))</f>
        <v>NUEVO</v>
      </c>
      <c r="V15" s="9" t="s">
        <v>427</v>
      </c>
      <c r="W15" s="693" t="s">
        <v>168</v>
      </c>
      <c r="X15" s="789" t="s">
        <v>1182</v>
      </c>
      <c r="Y15" s="789" t="s">
        <v>1089</v>
      </c>
      <c r="Z15" s="12" t="s">
        <v>26</v>
      </c>
      <c r="AA15" s="12" t="s">
        <v>1606</v>
      </c>
      <c r="AB15" s="12" t="s">
        <v>1283</v>
      </c>
      <c r="AC15" s="11" t="s">
        <v>1283</v>
      </c>
      <c r="AD15" s="12" t="s">
        <v>1283</v>
      </c>
      <c r="AE15" s="789" t="s">
        <v>1182</v>
      </c>
      <c r="AF15" s="31" t="str">
        <f t="shared" si="0"/>
        <v>TP</v>
      </c>
      <c r="AG15" s="789">
        <v>4</v>
      </c>
      <c r="AH15" s="789">
        <v>7</v>
      </c>
      <c r="AI15" s="789">
        <v>40</v>
      </c>
      <c r="AJ15" s="789">
        <v>11</v>
      </c>
      <c r="AK15" s="789">
        <v>50</v>
      </c>
      <c r="AL15" s="31">
        <f t="shared" si="1"/>
        <v>4.9999999999999982</v>
      </c>
      <c r="AM15" s="792">
        <f t="shared" si="2"/>
        <v>0.31944444444444448</v>
      </c>
      <c r="AN15" s="792">
        <f t="shared" si="3"/>
        <v>0.49305555555555552</v>
      </c>
      <c r="AO15" s="31" t="str" cm="1">
        <f t="array" aca="1" ref="AO15" ca="1">IF(V15="","",IF(SUMPRODUCT((V15=$W$6:$W$3317)*(AG15=$AH$6:$AH$3317)*(AM15=$AN$6:$AN$3317)*(AN15=$AO$6:$AO$3317)*(ROW($W$6:$W$3317)&lt;&gt;ROW(V15))*((Q15=0)*($R$6:$R$3317&gt;0)+(Q15&gt;0)*($R$6:$R$3317=0)))&gt;0,"SALONES UNIDOS",IF(SUMPRODUCT((V15=$W$6:$W$3317)*(AG15=$AH$6:$AH$3317)*((AM15&lt;$AO$6:$AO$3317)*(AN15&gt;$AN$6:$AN$3317))*(ROW($W$6:$W$3317)&lt;&gt;ROW(V15)))&gt;0,"CRUZADO","Sin cruce")))</f>
        <v>Sin cruce</v>
      </c>
      <c r="AP15" s="792" t="str">
        <f t="shared" si="4"/>
        <v>DE1PRINCIPALA</v>
      </c>
      <c r="AQ15" s="792" t="str" cm="1">
        <f t="array" aca="1" ref="AQ15" ca="1">IF(AP15="","",IF(SUMPRODUCT((AP15=$AQ$6:$AQ$3317)*(AG15=$AH$6:$AH$3317)*(AM15=$AN$6:$AN$3317)*(AN15=$AO$6:$AO$3317)*(ROW($AQ$6:$AQ$3317)&lt;&gt;ROW(AP15))*((Q15=0)*($R$6:$R$3317&gt;0)+(Q15&gt;0)*($R$6:$R$3317=0)))&gt;0,"SALONES UNIDOS",IF(SUMPRODUCT((AP15=$AQ$6:$AQ$3317)*(AG15=$AH$6:$AH$3317)*((AM15&lt;$AO$6:$AO$3317)*(AN15&gt;$AN$6:$AN$3317))*(ROW($AQ$6:$AQ$3317)&lt;&gt;ROW(AP15)))&gt;0,"CRUZADO","Sin cruce")))</f>
        <v>Sin cruce</v>
      </c>
    </row>
    <row r="16" spans="1:43" s="883" customFormat="1" ht="32.25">
      <c r="A16" s="883" t="s">
        <v>1887</v>
      </c>
      <c r="B16" s="674" t="s">
        <v>1081</v>
      </c>
      <c r="C16" s="691" t="s">
        <v>781</v>
      </c>
      <c r="D16" s="691">
        <v>20261</v>
      </c>
      <c r="E16" s="674" t="s">
        <v>23</v>
      </c>
      <c r="F16" s="674" t="s">
        <v>20</v>
      </c>
      <c r="G16" s="674" t="s">
        <v>30</v>
      </c>
      <c r="H16" s="674">
        <v>1</v>
      </c>
      <c r="I16" s="674" t="s">
        <v>16</v>
      </c>
      <c r="J16" s="674" t="s">
        <v>1187</v>
      </c>
      <c r="K16" s="701" t="s">
        <v>1188</v>
      </c>
      <c r="L16" s="674" t="s">
        <v>1127</v>
      </c>
      <c r="M16" s="674" t="s">
        <v>1086</v>
      </c>
      <c r="N16" s="674" t="s">
        <v>731</v>
      </c>
      <c r="O16" s="453">
        <v>3</v>
      </c>
      <c r="P16" s="453">
        <v>2</v>
      </c>
      <c r="Q16" s="675">
        <v>5</v>
      </c>
      <c r="R16" s="453">
        <v>4</v>
      </c>
      <c r="S16" s="682"/>
      <c r="T16" s="579">
        <v>39</v>
      </c>
      <c r="U16" s="579" t="str">
        <f>IF(V16="","",IFERROR(INDEX(Docentes!B:B,MATCH(V16,Docentes!C:C,0)),"NUEVO"))</f>
        <v>NUEVO</v>
      </c>
      <c r="V16" s="692" t="s">
        <v>269</v>
      </c>
      <c r="W16" s="683" t="s">
        <v>168</v>
      </c>
      <c r="X16" s="672" t="s">
        <v>1182</v>
      </c>
      <c r="Y16" s="672" t="s">
        <v>1089</v>
      </c>
      <c r="Z16" s="674" t="s">
        <v>26</v>
      </c>
      <c r="AA16" s="674" t="s">
        <v>1606</v>
      </c>
      <c r="AB16" s="674" t="s">
        <v>1283</v>
      </c>
      <c r="AC16" s="453" t="s">
        <v>1283</v>
      </c>
      <c r="AD16" s="674" t="s">
        <v>1283</v>
      </c>
      <c r="AE16" s="672" t="s">
        <v>1182</v>
      </c>
      <c r="AF16" s="579" t="str">
        <f t="shared" si="0"/>
        <v>TP</v>
      </c>
      <c r="AG16" s="672">
        <v>4</v>
      </c>
      <c r="AH16" s="672">
        <v>7</v>
      </c>
      <c r="AI16" s="672">
        <v>40</v>
      </c>
      <c r="AJ16" s="672">
        <v>11</v>
      </c>
      <c r="AK16" s="672">
        <v>50</v>
      </c>
      <c r="AL16" s="579">
        <f t="shared" si="1"/>
        <v>4.9999999999999982</v>
      </c>
      <c r="AM16" s="673">
        <f t="shared" si="2"/>
        <v>0.31944444444444448</v>
      </c>
      <c r="AN16" s="673">
        <f t="shared" si="3"/>
        <v>0.49305555555555552</v>
      </c>
      <c r="AO16" s="579" t="str" cm="1">
        <f t="array" aca="1" ref="AO16" ca="1">IF(V16="","",IF(SUMPRODUCT((V16=$W$6:$W$3317)*(AG16=$AH$6:$AH$3317)*(AM16=$AN$6:$AN$3317)*(AN16=$AO$6:$AO$3317)*(ROW($W$6:$W$3317)&lt;&gt;ROW(V16))*((Q16=0)*($R$6:$R$3317&gt;0)+(Q16&gt;0)*($R$6:$R$3317=0)))&gt;0,"SALONES UNIDOS",IF(SUMPRODUCT((V16=$W$6:$W$3317)*(AG16=$AH$6:$AH$3317)*((AM16&lt;$AO$6:$AO$3317)*(AN16&gt;$AN$6:$AN$3317))*(ROW($W$6:$W$3317)&lt;&gt;ROW(V16)))&gt;0,"CRUZADO","Sin cruce")))</f>
        <v>Sin cruce</v>
      </c>
      <c r="AP16" s="673" t="str">
        <f t="shared" si="4"/>
        <v>DE1PRINCIPALA</v>
      </c>
      <c r="AQ16" s="673" t="str" cm="1">
        <f t="array" aca="1" ref="AQ16" ca="1">IF(AP16="","",IF(SUMPRODUCT((AP16=$AQ$6:$AQ$3317)*(AG16=$AH$6:$AH$3317)*(AM16=$AN$6:$AN$3317)*(AN16=$AO$6:$AO$3317)*(ROW($AQ$6:$AQ$3317)&lt;&gt;ROW(AP16))*((Q16=0)*($R$6:$R$3317&gt;0)+(Q16&gt;0)*($R$6:$R$3317=0)))&gt;0,"SALONES UNIDOS",IF(SUMPRODUCT((AP16=$AQ$6:$AQ$3317)*(AG16=$AH$6:$AH$3317)*((AM16&lt;$AO$6:$AO$3317)*(AN16&gt;$AN$6:$AN$3317))*(ROW($AQ$6:$AQ$3317)&lt;&gt;ROW(AP16)))&gt;0,"CRUZADO","Sin cruce")))</f>
        <v>Sin cruce</v>
      </c>
    </row>
    <row r="17" spans="1:43" ht="32.25">
      <c r="A17" t="s">
        <v>1889</v>
      </c>
      <c r="B17" s="12" t="s">
        <v>1081</v>
      </c>
      <c r="C17" s="789" t="s">
        <v>1438</v>
      </c>
      <c r="D17" s="789">
        <v>20261</v>
      </c>
      <c r="E17" s="11" t="s">
        <v>23</v>
      </c>
      <c r="F17" s="11" t="s">
        <v>20</v>
      </c>
      <c r="G17" s="11" t="s">
        <v>21</v>
      </c>
      <c r="H17" s="11">
        <v>1</v>
      </c>
      <c r="I17" s="11" t="s">
        <v>26</v>
      </c>
      <c r="J17" s="790" t="s">
        <v>1443</v>
      </c>
      <c r="K17" s="491" t="s">
        <v>1444</v>
      </c>
      <c r="L17" s="789" t="s">
        <v>1127</v>
      </c>
      <c r="M17" s="789" t="s">
        <v>1164</v>
      </c>
      <c r="N17" s="12" t="s">
        <v>731</v>
      </c>
      <c r="O17" s="31">
        <v>3</v>
      </c>
      <c r="P17" s="31">
        <v>2</v>
      </c>
      <c r="Q17" s="262">
        <v>5</v>
      </c>
      <c r="R17" s="31">
        <v>4</v>
      </c>
      <c r="S17" s="1" t="s">
        <v>1283</v>
      </c>
      <c r="T17" s="31">
        <v>39</v>
      </c>
      <c r="U17" s="31" t="str">
        <f>IF(V17="","",IFERROR(INDEX(Docentes!B:B,MATCH(V17,Docentes!C:C,0)),"NUEVO"))</f>
        <v>NUEVO</v>
      </c>
      <c r="V17" s="794" t="s">
        <v>552</v>
      </c>
      <c r="W17" s="793" t="s">
        <v>1332</v>
      </c>
      <c r="X17" s="31" t="s">
        <v>1182</v>
      </c>
      <c r="Y17" s="789" t="s">
        <v>1089</v>
      </c>
      <c r="Z17" s="789" t="s">
        <v>26</v>
      </c>
      <c r="AA17" s="789" t="s">
        <v>1489</v>
      </c>
      <c r="AB17" s="789" t="s">
        <v>1283</v>
      </c>
      <c r="AC17" s="31" t="s">
        <v>1283</v>
      </c>
      <c r="AD17" s="789" t="s">
        <v>1283</v>
      </c>
      <c r="AE17" s="789" t="s">
        <v>1182</v>
      </c>
      <c r="AF17" s="31" t="str">
        <f t="shared" si="0"/>
        <v>TP</v>
      </c>
      <c r="AG17" s="789">
        <v>2</v>
      </c>
      <c r="AH17" s="789">
        <v>13</v>
      </c>
      <c r="AI17" s="789">
        <v>30</v>
      </c>
      <c r="AJ17" s="789">
        <v>17</v>
      </c>
      <c r="AK17" s="789">
        <v>40</v>
      </c>
      <c r="AL17" s="31">
        <f t="shared" si="1"/>
        <v>5.0000000000000009</v>
      </c>
      <c r="AM17" s="792">
        <f t="shared" si="2"/>
        <v>0.5625</v>
      </c>
      <c r="AN17" s="792">
        <f t="shared" si="3"/>
        <v>0.73611111111111116</v>
      </c>
      <c r="AO17" s="31" t="str" cm="1">
        <f t="array" aca="1" ref="AO17" ca="1">IF(V17="","",IF(SUMPRODUCT((V17=$W$6:$W$3317)*(AG17=$AH$6:$AH$3317)*(AM17=$AN$6:$AN$3317)*(AN17=$AO$6:$AO$3317)*(ROW($W$6:$W$3317)&lt;&gt;ROW(V17))*((Q17=0)*($R$6:$R$3317&gt;0)+(Q17&gt;0)*($R$6:$R$3317=0)))&gt;0,"SALONES UNIDOS",IF(SUMPRODUCT((V17=$W$6:$W$3317)*(AG17=$AH$6:$AH$3317)*((AM17&lt;$AO$6:$AO$3317)*(AN17&gt;$AN$6:$AN$3317))*(ROW($W$6:$W$3317)&lt;&gt;ROW(V17)))&gt;0,"CRUZADO","Sin cruce")))</f>
        <v>Sin cruce</v>
      </c>
      <c r="AP17" s="792" t="str">
        <f t="shared" si="4"/>
        <v>AE1PRINCIPALB</v>
      </c>
      <c r="AQ17" s="792" t="str" cm="1">
        <f t="array" aca="1" ref="AQ17" ca="1">IF(AP17="","",IF(SUMPRODUCT((AP17=$AQ$6:$AQ$3317)*(AG17=$AH$6:$AH$3317)*(AM17=$AN$6:$AN$3317)*(AN17=$AO$6:$AO$3317)*(ROW($AQ$6:$AQ$3317)&lt;&gt;ROW(AP17))*((Q17=0)*($R$6:$R$3317&gt;0)+(Q17&gt;0)*($R$6:$R$3317=0)))&gt;0,"SALONES UNIDOS",IF(SUMPRODUCT((AP17=$AQ$6:$AQ$3317)*(AG17=$AH$6:$AH$3317)*((AM17&lt;$AO$6:$AO$3317)*(AN17&gt;$AN$6:$AN$3317))*(ROW($AQ$6:$AQ$3317)&lt;&gt;ROW(AP17)))&gt;0,"CRUZADO","Sin cruce")))</f>
        <v>Sin cruce</v>
      </c>
    </row>
    <row r="18" spans="1:43" s="883" customFormat="1" ht="32.25">
      <c r="A18" s="883" t="s">
        <v>1887</v>
      </c>
      <c r="B18" s="674" t="s">
        <v>1081</v>
      </c>
      <c r="C18" s="672" t="s">
        <v>1438</v>
      </c>
      <c r="D18" s="672">
        <v>20261</v>
      </c>
      <c r="E18" s="453" t="s">
        <v>23</v>
      </c>
      <c r="F18" s="453" t="s">
        <v>20</v>
      </c>
      <c r="G18" s="453" t="s">
        <v>21</v>
      </c>
      <c r="H18" s="453">
        <v>1</v>
      </c>
      <c r="I18" s="453" t="s">
        <v>26</v>
      </c>
      <c r="J18" s="697" t="s">
        <v>1443</v>
      </c>
      <c r="K18" s="694" t="s">
        <v>1444</v>
      </c>
      <c r="L18" s="672" t="s">
        <v>1127</v>
      </c>
      <c r="M18" s="672" t="s">
        <v>1164</v>
      </c>
      <c r="N18" s="674" t="s">
        <v>731</v>
      </c>
      <c r="O18" s="579">
        <v>3</v>
      </c>
      <c r="P18" s="579">
        <v>2</v>
      </c>
      <c r="Q18" s="675">
        <v>5</v>
      </c>
      <c r="R18" s="579">
        <v>4</v>
      </c>
      <c r="S18" s="704" t="s">
        <v>1283</v>
      </c>
      <c r="T18" s="579">
        <v>39</v>
      </c>
      <c r="U18" s="579" t="str">
        <f>IF(V18="","",IFERROR(INDEX(Docentes!B:B,MATCH(V18,Docentes!C:C,0)),"NUEVO"))</f>
        <v>NUEVO</v>
      </c>
      <c r="V18" s="678" t="s">
        <v>269</v>
      </c>
      <c r="W18" s="679" t="s">
        <v>1332</v>
      </c>
      <c r="X18" s="579" t="s">
        <v>1182</v>
      </c>
      <c r="Y18" s="672" t="s">
        <v>1089</v>
      </c>
      <c r="Z18" s="672" t="s">
        <v>26</v>
      </c>
      <c r="AA18" s="672" t="s">
        <v>1489</v>
      </c>
      <c r="AB18" s="672" t="s">
        <v>1283</v>
      </c>
      <c r="AC18" s="579" t="s">
        <v>1283</v>
      </c>
      <c r="AD18" s="672" t="s">
        <v>1283</v>
      </c>
      <c r="AE18" s="672" t="s">
        <v>1182</v>
      </c>
      <c r="AF18" s="579" t="str">
        <f t="shared" si="0"/>
        <v>TP</v>
      </c>
      <c r="AG18" s="672">
        <v>2</v>
      </c>
      <c r="AH18" s="672">
        <v>13</v>
      </c>
      <c r="AI18" s="672">
        <v>30</v>
      </c>
      <c r="AJ18" s="672">
        <v>17</v>
      </c>
      <c r="AK18" s="672">
        <v>40</v>
      </c>
      <c r="AL18" s="579">
        <f t="shared" si="1"/>
        <v>5.0000000000000009</v>
      </c>
      <c r="AM18" s="673">
        <f t="shared" si="2"/>
        <v>0.5625</v>
      </c>
      <c r="AN18" s="673">
        <f t="shared" si="3"/>
        <v>0.73611111111111116</v>
      </c>
      <c r="AO18" s="579" t="str" cm="1">
        <f t="array" aca="1" ref="AO18" ca="1">IF(V18="","",IF(SUMPRODUCT((V18=$W$6:$W$3317)*(AG18=$AH$6:$AH$3317)*(AM18=$AN$6:$AN$3317)*(AN18=$AO$6:$AO$3317)*(ROW($W$6:$W$3317)&lt;&gt;ROW(V18))*((Q18=0)*($R$6:$R$3317&gt;0)+(Q18&gt;0)*($R$6:$R$3317=0)))&gt;0,"SALONES UNIDOS",IF(SUMPRODUCT((V18=$W$6:$W$3317)*(AG18=$AH$6:$AH$3317)*((AM18&lt;$AO$6:$AO$3317)*(AN18&gt;$AN$6:$AN$3317))*(ROW($W$6:$W$3317)&lt;&gt;ROW(V18)))&gt;0,"CRUZADO","Sin cruce")))</f>
        <v>Sin cruce</v>
      </c>
      <c r="AP18" s="673" t="str">
        <f t="shared" si="4"/>
        <v>AE1PRINCIPALB</v>
      </c>
      <c r="AQ18" s="673" t="str" cm="1">
        <f t="array" aca="1" ref="AQ18" ca="1">IF(AP18="","",IF(SUMPRODUCT((AP18=$AQ$6:$AQ$3317)*(AG18=$AH$6:$AH$3317)*(AM18=$AN$6:$AN$3317)*(AN18=$AO$6:$AO$3317)*(ROW($AQ$6:$AQ$3317)&lt;&gt;ROW(AP18))*((Q18=0)*($R$6:$R$3317&gt;0)+(Q18&gt;0)*($R$6:$R$3317=0)))&gt;0,"SALONES UNIDOS",IF(SUMPRODUCT((AP18=$AQ$6:$AQ$3317)*(AG18=$AH$6:$AH$3317)*((AM18&lt;$AO$6:$AO$3317)*(AN18&gt;$AN$6:$AN$3317))*(ROW($AQ$6:$AQ$3317)&lt;&gt;ROW(AP18)))&gt;0,"CRUZADO","Sin cruce")))</f>
        <v>Sin cruce</v>
      </c>
    </row>
    <row r="19" spans="1:43" ht="32.25">
      <c r="A19" t="s">
        <v>1889</v>
      </c>
      <c r="B19" s="12" t="s">
        <v>1081</v>
      </c>
      <c r="C19" s="795" t="s">
        <v>51</v>
      </c>
      <c r="D19" s="795">
        <v>20251</v>
      </c>
      <c r="E19" s="12" t="s">
        <v>23</v>
      </c>
      <c r="F19" s="12" t="s">
        <v>20</v>
      </c>
      <c r="G19" s="12" t="s">
        <v>30</v>
      </c>
      <c r="H19" s="12">
        <v>1</v>
      </c>
      <c r="I19" s="12" t="s">
        <v>41</v>
      </c>
      <c r="J19" s="790" t="s">
        <v>1612</v>
      </c>
      <c r="K19" s="491" t="s">
        <v>1190</v>
      </c>
      <c r="L19" s="789" t="s">
        <v>1127</v>
      </c>
      <c r="M19" s="789" t="s">
        <v>1086</v>
      </c>
      <c r="N19" s="12" t="s">
        <v>769</v>
      </c>
      <c r="O19" s="31">
        <v>2</v>
      </c>
      <c r="P19" s="31">
        <v>2</v>
      </c>
      <c r="Q19" s="262">
        <v>4</v>
      </c>
      <c r="R19" s="31">
        <v>3</v>
      </c>
      <c r="S19" s="808"/>
      <c r="T19" s="31">
        <v>40</v>
      </c>
      <c r="U19" s="31" t="str">
        <f>IF(V19="","",IFERROR(INDEX(Docentes!B:B,MATCH(V19,Docentes!C:C,0)),"NUEVO"))</f>
        <v>NUEVO</v>
      </c>
      <c r="V19" s="9" t="s">
        <v>356</v>
      </c>
      <c r="W19" s="693" t="s">
        <v>769</v>
      </c>
      <c r="X19" s="789" t="s">
        <v>1088</v>
      </c>
      <c r="Y19" s="789" t="s">
        <v>1089</v>
      </c>
      <c r="Z19" s="789" t="s">
        <v>1283</v>
      </c>
      <c r="AA19" s="789" t="s">
        <v>1283</v>
      </c>
      <c r="AB19" s="789" t="s">
        <v>1283</v>
      </c>
      <c r="AC19" s="31" t="s">
        <v>1283</v>
      </c>
      <c r="AD19" s="789" t="s">
        <v>1283</v>
      </c>
      <c r="AE19" s="789" t="s">
        <v>1088</v>
      </c>
      <c r="AF19" s="31" t="str">
        <f t="shared" si="0"/>
        <v>TP</v>
      </c>
      <c r="AG19" s="31">
        <v>3</v>
      </c>
      <c r="AH19" s="31">
        <v>18</v>
      </c>
      <c r="AI19" s="31">
        <v>30</v>
      </c>
      <c r="AJ19" s="31">
        <v>21</v>
      </c>
      <c r="AK19" s="31">
        <v>50</v>
      </c>
      <c r="AL19" s="31">
        <f t="shared" si="1"/>
        <v>3.9999999999999987</v>
      </c>
      <c r="AM19" s="792">
        <f t="shared" si="2"/>
        <v>0.77083333333333337</v>
      </c>
      <c r="AN19" s="792">
        <f t="shared" si="3"/>
        <v>0.90972222222222221</v>
      </c>
      <c r="AO19" s="31" t="str" cm="1">
        <f t="array" aca="1" ref="AO19" ca="1">IF(V19="","",IF(SUMPRODUCT((V19=$W$6:$W$3317)*(AG19=$AH$6:$AH$3317)*(AM19=$AN$6:$AN$3317)*(AN19=$AO$6:$AO$3317)*(ROW($W$6:$W$3317)&lt;&gt;ROW(V19))*((Q19=0)*($R$6:$R$3317&gt;0)+(Q19&gt;0)*($R$6:$R$3317=0)))&gt;0,"SALONES UNIDOS",IF(SUMPRODUCT((V19=$W$6:$W$3317)*(AG19=$AH$6:$AH$3317)*((AM19&lt;$AO$6:$AO$3317)*(AN19&gt;$AN$6:$AN$3317))*(ROW($W$6:$W$3317)&lt;&gt;ROW(V19)))&gt;0,"CRUZADO","Sin cruce")))</f>
        <v>Sin cruce</v>
      </c>
      <c r="AP19" s="792" t="str">
        <f t="shared" si="4"/>
        <v>DE1PRINCIPALD</v>
      </c>
      <c r="AQ19" s="792" t="str" cm="1">
        <f t="array" aca="1" ref="AQ19" ca="1">IF(AP19="","",IF(SUMPRODUCT((AP19=$AQ$6:$AQ$3317)*(AG19=$AH$6:$AH$3317)*(AM19=$AN$6:$AN$3317)*(AN19=$AO$6:$AO$3317)*(ROW($AQ$6:$AQ$3317)&lt;&gt;ROW(AP19))*((Q19=0)*($R$6:$R$3317&gt;0)+(Q19&gt;0)*($R$6:$R$3317=0)))&gt;0,"SALONES UNIDOS",IF(SUMPRODUCT((AP19=$AQ$6:$AQ$3317)*(AG19=$AH$6:$AH$3317)*((AM19&lt;$AO$6:$AO$3317)*(AN19&gt;$AN$6:$AN$3317))*(ROW($AQ$6:$AQ$3317)&lt;&gt;ROW(AP19)))&gt;0,"CRUZADO","Sin cruce")))</f>
        <v>Sin cruce</v>
      </c>
    </row>
    <row r="20" spans="1:43" s="883" customFormat="1" ht="32.25">
      <c r="A20" s="883" t="s">
        <v>1887</v>
      </c>
      <c r="B20" s="674" t="s">
        <v>1081</v>
      </c>
      <c r="C20" s="691" t="s">
        <v>51</v>
      </c>
      <c r="D20" s="691">
        <v>20251</v>
      </c>
      <c r="E20" s="674" t="s">
        <v>23</v>
      </c>
      <c r="F20" s="674" t="s">
        <v>20</v>
      </c>
      <c r="G20" s="674" t="s">
        <v>30</v>
      </c>
      <c r="H20" s="674">
        <v>1</v>
      </c>
      <c r="I20" s="674" t="s">
        <v>41</v>
      </c>
      <c r="J20" s="697" t="s">
        <v>1612</v>
      </c>
      <c r="K20" s="694" t="s">
        <v>1190</v>
      </c>
      <c r="L20" s="672" t="s">
        <v>1127</v>
      </c>
      <c r="M20" s="672" t="s">
        <v>1086</v>
      </c>
      <c r="N20" s="674" t="s">
        <v>769</v>
      </c>
      <c r="O20" s="579">
        <v>2</v>
      </c>
      <c r="P20" s="579">
        <v>2</v>
      </c>
      <c r="Q20" s="675">
        <v>4</v>
      </c>
      <c r="R20" s="579">
        <v>3</v>
      </c>
      <c r="S20" s="682"/>
      <c r="T20" s="579">
        <v>40</v>
      </c>
      <c r="U20" s="579" t="str">
        <f>IF(V20="","",IFERROR(INDEX(Docentes!B:B,MATCH(V20,Docentes!C:C,0)),"NUEVO"))</f>
        <v>NUEVO</v>
      </c>
      <c r="V20" s="692" t="s">
        <v>269</v>
      </c>
      <c r="W20" s="683" t="s">
        <v>769</v>
      </c>
      <c r="X20" s="672" t="s">
        <v>1088</v>
      </c>
      <c r="Y20" s="672" t="s">
        <v>1089</v>
      </c>
      <c r="Z20" s="672" t="s">
        <v>1283</v>
      </c>
      <c r="AA20" s="672" t="s">
        <v>1283</v>
      </c>
      <c r="AB20" s="672" t="s">
        <v>1283</v>
      </c>
      <c r="AC20" s="579" t="s">
        <v>1283</v>
      </c>
      <c r="AD20" s="672" t="s">
        <v>1283</v>
      </c>
      <c r="AE20" s="672" t="s">
        <v>1088</v>
      </c>
      <c r="AF20" s="579" t="str">
        <f t="shared" si="0"/>
        <v>TP</v>
      </c>
      <c r="AG20" s="579">
        <v>3</v>
      </c>
      <c r="AH20" s="579">
        <v>18</v>
      </c>
      <c r="AI20" s="579">
        <v>30</v>
      </c>
      <c r="AJ20" s="579">
        <v>21</v>
      </c>
      <c r="AK20" s="579">
        <v>50</v>
      </c>
      <c r="AL20" s="579">
        <f t="shared" si="1"/>
        <v>3.9999999999999987</v>
      </c>
      <c r="AM20" s="673">
        <f t="shared" si="2"/>
        <v>0.77083333333333337</v>
      </c>
      <c r="AN20" s="673">
        <f t="shared" si="3"/>
        <v>0.90972222222222221</v>
      </c>
      <c r="AO20" s="579" t="str" cm="1">
        <f t="array" aca="1" ref="AO20" ca="1">IF(V20="","",IF(SUMPRODUCT((V20=$W$6:$W$3317)*(AG20=$AH$6:$AH$3317)*(AM20=$AN$6:$AN$3317)*(AN20=$AO$6:$AO$3317)*(ROW($W$6:$W$3317)&lt;&gt;ROW(V20))*((Q20=0)*($R$6:$R$3317&gt;0)+(Q20&gt;0)*($R$6:$R$3317=0)))&gt;0,"SALONES UNIDOS",IF(SUMPRODUCT((V20=$W$6:$W$3317)*(AG20=$AH$6:$AH$3317)*((AM20&lt;$AO$6:$AO$3317)*(AN20&gt;$AN$6:$AN$3317))*(ROW($W$6:$W$3317)&lt;&gt;ROW(V20)))&gt;0,"CRUZADO","Sin cruce")))</f>
        <v>Sin cruce</v>
      </c>
      <c r="AP20" s="673" t="str">
        <f t="shared" si="4"/>
        <v>DE1PRINCIPALD</v>
      </c>
      <c r="AQ20" s="673" t="str" cm="1">
        <f t="array" aca="1" ref="AQ20" ca="1">IF(AP20="","",IF(SUMPRODUCT((AP20=$AQ$6:$AQ$3317)*(AG20=$AH$6:$AH$3317)*(AM20=$AN$6:$AN$3317)*(AN20=$AO$6:$AO$3317)*(ROW($AQ$6:$AQ$3317)&lt;&gt;ROW(AP20))*((Q20=0)*($R$6:$R$3317&gt;0)+(Q20&gt;0)*($R$6:$R$3317=0)))&gt;0,"SALONES UNIDOS",IF(SUMPRODUCT((AP20=$AQ$6:$AQ$3317)*(AG20=$AH$6:$AH$3317)*((AM20&lt;$AO$6:$AO$3317)*(AN20&gt;$AN$6:$AN$3317))*(ROW($AQ$6:$AQ$3317)&lt;&gt;ROW(AP20)))&gt;0,"CRUZADO","Sin cruce")))</f>
        <v>Sin cruce</v>
      </c>
    </row>
    <row r="21" spans="1:43" ht="32.25">
      <c r="A21" t="s">
        <v>1889</v>
      </c>
      <c r="B21" s="12" t="s">
        <v>1081</v>
      </c>
      <c r="C21" s="795" t="s">
        <v>781</v>
      </c>
      <c r="D21" s="795">
        <v>20261</v>
      </c>
      <c r="E21" s="11" t="s">
        <v>23</v>
      </c>
      <c r="F21" s="11" t="s">
        <v>20</v>
      </c>
      <c r="G21" s="11" t="s">
        <v>30</v>
      </c>
      <c r="H21" s="11">
        <v>2</v>
      </c>
      <c r="I21" s="11" t="s">
        <v>16</v>
      </c>
      <c r="J21" s="790" t="s">
        <v>1203</v>
      </c>
      <c r="K21" s="491" t="s">
        <v>1204</v>
      </c>
      <c r="L21" s="789" t="s">
        <v>1127</v>
      </c>
      <c r="M21" s="789" t="s">
        <v>1086</v>
      </c>
      <c r="N21" s="12" t="s">
        <v>731</v>
      </c>
      <c r="O21" s="31">
        <v>3</v>
      </c>
      <c r="P21" s="31">
        <v>2</v>
      </c>
      <c r="Q21" s="262">
        <v>5</v>
      </c>
      <c r="R21" s="31">
        <v>4</v>
      </c>
      <c r="S21" s="181"/>
      <c r="T21" s="31">
        <v>12</v>
      </c>
      <c r="U21" s="31" t="str">
        <f>IF(V21="","",IFERROR(INDEX(Docentes!B:B,MATCH(V21,Docentes!C:C,0)),"NUEVO"))</f>
        <v>NUEVO</v>
      </c>
      <c r="V21" s="345" t="s">
        <v>533</v>
      </c>
      <c r="W21" s="793" t="s">
        <v>168</v>
      </c>
      <c r="X21" s="31" t="s">
        <v>1182</v>
      </c>
      <c r="Y21" s="789" t="s">
        <v>1089</v>
      </c>
      <c r="Z21" s="789" t="s">
        <v>41</v>
      </c>
      <c r="AA21" s="789" t="s">
        <v>1615</v>
      </c>
      <c r="AB21" s="789" t="s">
        <v>1283</v>
      </c>
      <c r="AC21" s="31" t="s">
        <v>1283</v>
      </c>
      <c r="AD21" s="789" t="s">
        <v>1283</v>
      </c>
      <c r="AE21" s="789" t="s">
        <v>1182</v>
      </c>
      <c r="AF21" s="31" t="str">
        <f t="shared" si="0"/>
        <v>TP</v>
      </c>
      <c r="AG21" s="789">
        <v>1</v>
      </c>
      <c r="AH21" s="789">
        <v>7</v>
      </c>
      <c r="AI21" s="789">
        <v>40</v>
      </c>
      <c r="AJ21" s="789">
        <v>11</v>
      </c>
      <c r="AK21" s="789">
        <v>50</v>
      </c>
      <c r="AL21" s="31">
        <f t="shared" si="1"/>
        <v>4.9999999999999982</v>
      </c>
      <c r="AM21" s="792">
        <f t="shared" si="2"/>
        <v>0.31944444444444448</v>
      </c>
      <c r="AN21" s="792">
        <f t="shared" si="3"/>
        <v>0.49305555555555552</v>
      </c>
      <c r="AO21" s="31" t="str" cm="1">
        <f t="array" aca="1" ref="AO21" ca="1">IF(V21="","",IF(SUMPRODUCT((V21=$W$6:$W$3317)*(AG21=$AH$6:$AH$3317)*(AM21=$AN$6:$AN$3317)*(AN21=$AO$6:$AO$3317)*(ROW($W$6:$W$3317)&lt;&gt;ROW(V21))*((Q21=0)*($R$6:$R$3317&gt;0)+(Q21&gt;0)*($R$6:$R$3317=0)))&gt;0,"SALONES UNIDOS",IF(SUMPRODUCT((V21=$W$6:$W$3317)*(AG21=$AH$6:$AH$3317)*((AM21&lt;$AO$6:$AO$3317)*(AN21&gt;$AN$6:$AN$3317))*(ROW($W$6:$W$3317)&lt;&gt;ROW(V21)))&gt;0,"CRUZADO","Sin cruce")))</f>
        <v>Sin cruce</v>
      </c>
      <c r="AP21" s="792" t="str">
        <f t="shared" si="4"/>
        <v>DE2PRINCIPALA</v>
      </c>
      <c r="AQ21" s="792" t="str" cm="1">
        <f t="array" aca="1" ref="AQ21" ca="1">IF(AP21="","",IF(SUMPRODUCT((AP21=$AQ$6:$AQ$3317)*(AG21=$AH$6:$AH$3317)*(AM21=$AN$6:$AN$3317)*(AN21=$AO$6:$AO$3317)*(ROW($AQ$6:$AQ$3317)&lt;&gt;ROW(AP21))*((Q21=0)*($R$6:$R$3317&gt;0)+(Q21&gt;0)*($R$6:$R$3317=0)))&gt;0,"SALONES UNIDOS",IF(SUMPRODUCT((AP21=$AQ$6:$AQ$3317)*(AG21=$AH$6:$AH$3317)*((AM21&lt;$AO$6:$AO$3317)*(AN21&gt;$AN$6:$AN$3317))*(ROW($AQ$6:$AQ$3317)&lt;&gt;ROW(AP21)))&gt;0,"CRUZADO","Sin cruce")))</f>
        <v>Sin cruce</v>
      </c>
    </row>
    <row r="22" spans="1:43" s="883" customFormat="1" ht="32.25">
      <c r="A22" s="883" t="s">
        <v>1887</v>
      </c>
      <c r="B22" s="674" t="s">
        <v>1081</v>
      </c>
      <c r="C22" s="691" t="s">
        <v>781</v>
      </c>
      <c r="D22" s="691">
        <v>20261</v>
      </c>
      <c r="E22" s="453" t="s">
        <v>23</v>
      </c>
      <c r="F22" s="453" t="s">
        <v>20</v>
      </c>
      <c r="G22" s="453" t="s">
        <v>30</v>
      </c>
      <c r="H22" s="453">
        <v>2</v>
      </c>
      <c r="I22" s="453" t="s">
        <v>16</v>
      </c>
      <c r="J22" s="697" t="s">
        <v>1203</v>
      </c>
      <c r="K22" s="694" t="s">
        <v>1204</v>
      </c>
      <c r="L22" s="672" t="s">
        <v>1127</v>
      </c>
      <c r="M22" s="672" t="s">
        <v>1086</v>
      </c>
      <c r="N22" s="674" t="s">
        <v>731</v>
      </c>
      <c r="O22" s="579">
        <v>3</v>
      </c>
      <c r="P22" s="579">
        <v>2</v>
      </c>
      <c r="Q22" s="675">
        <v>5</v>
      </c>
      <c r="R22" s="579">
        <v>4</v>
      </c>
      <c r="S22" s="676"/>
      <c r="T22" s="579">
        <v>12</v>
      </c>
      <c r="U22" s="579" t="str">
        <f>IF(V22="","",IFERROR(INDEX(Docentes!B:B,MATCH(V22,Docentes!C:C,0)),"NUEVO"))</f>
        <v>NUEVO</v>
      </c>
      <c r="V22" s="683" t="s">
        <v>663</v>
      </c>
      <c r="W22" s="679" t="s">
        <v>168</v>
      </c>
      <c r="X22" s="579" t="s">
        <v>1182</v>
      </c>
      <c r="Y22" s="672" t="s">
        <v>1089</v>
      </c>
      <c r="Z22" s="672" t="s">
        <v>41</v>
      </c>
      <c r="AA22" s="672" t="s">
        <v>1615</v>
      </c>
      <c r="AB22" s="672" t="s">
        <v>1283</v>
      </c>
      <c r="AC22" s="579" t="s">
        <v>1283</v>
      </c>
      <c r="AD22" s="672" t="s">
        <v>1283</v>
      </c>
      <c r="AE22" s="672" t="s">
        <v>1182</v>
      </c>
      <c r="AF22" s="579" t="str">
        <f t="shared" si="0"/>
        <v>TP</v>
      </c>
      <c r="AG22" s="672">
        <v>1</v>
      </c>
      <c r="AH22" s="672">
        <v>7</v>
      </c>
      <c r="AI22" s="672">
        <v>40</v>
      </c>
      <c r="AJ22" s="672">
        <v>11</v>
      </c>
      <c r="AK22" s="672">
        <v>50</v>
      </c>
      <c r="AL22" s="579">
        <f t="shared" si="1"/>
        <v>4.9999999999999982</v>
      </c>
      <c r="AM22" s="673">
        <f t="shared" si="2"/>
        <v>0.31944444444444448</v>
      </c>
      <c r="AN22" s="673">
        <f t="shared" si="3"/>
        <v>0.49305555555555552</v>
      </c>
      <c r="AO22" s="579" t="str" cm="1">
        <f t="array" aca="1" ref="AO22" ca="1">IF(V22="","",IF(SUMPRODUCT((V22=$W$6:$W$3317)*(AG22=$AH$6:$AH$3317)*(AM22=$AN$6:$AN$3317)*(AN22=$AO$6:$AO$3317)*(ROW($W$6:$W$3317)&lt;&gt;ROW(V22))*((Q22=0)*($R$6:$R$3317&gt;0)+(Q22&gt;0)*($R$6:$R$3317=0)))&gt;0,"SALONES UNIDOS",IF(SUMPRODUCT((V22=$W$6:$W$3317)*(AG22=$AH$6:$AH$3317)*((AM22&lt;$AO$6:$AO$3317)*(AN22&gt;$AN$6:$AN$3317))*(ROW($W$6:$W$3317)&lt;&gt;ROW(V22)))&gt;0,"CRUZADO","Sin cruce")))</f>
        <v>Sin cruce</v>
      </c>
      <c r="AP22" s="673" t="str">
        <f t="shared" si="4"/>
        <v>DE2PRINCIPALA</v>
      </c>
      <c r="AQ22" s="673" t="str" cm="1">
        <f t="array" aca="1" ref="AQ22" ca="1">IF(AP22="","",IF(SUMPRODUCT((AP22=$AQ$6:$AQ$3317)*(AG22=$AH$6:$AH$3317)*(AM22=$AN$6:$AN$3317)*(AN22=$AO$6:$AO$3317)*(ROW($AQ$6:$AQ$3317)&lt;&gt;ROW(AP22))*((Q22=0)*($R$6:$R$3317&gt;0)+(Q22&gt;0)*($R$6:$R$3317=0)))&gt;0,"SALONES UNIDOS",IF(SUMPRODUCT((AP22=$AQ$6:$AQ$3317)*(AG22=$AH$6:$AH$3317)*((AM22&lt;$AO$6:$AO$3317)*(AN22&gt;$AN$6:$AN$3317))*(ROW($AQ$6:$AQ$3317)&lt;&gt;ROW(AP22)))&gt;0,"CRUZADO","Sin cruce")))</f>
        <v>Sin cruce</v>
      </c>
    </row>
    <row r="23" spans="1:43" ht="32.25">
      <c r="A23" t="s">
        <v>1889</v>
      </c>
      <c r="B23" s="12" t="s">
        <v>1081</v>
      </c>
      <c r="C23" s="789" t="s">
        <v>1396</v>
      </c>
      <c r="D23" s="789">
        <v>20261</v>
      </c>
      <c r="E23" s="789" t="s">
        <v>23</v>
      </c>
      <c r="F23" s="12" t="s">
        <v>20</v>
      </c>
      <c r="G23" s="789" t="s">
        <v>57</v>
      </c>
      <c r="H23" s="789">
        <v>1</v>
      </c>
      <c r="I23" s="789" t="s">
        <v>32</v>
      </c>
      <c r="J23" s="789" t="s">
        <v>1403</v>
      </c>
      <c r="K23" s="491" t="s">
        <v>1190</v>
      </c>
      <c r="L23" s="789" t="s">
        <v>1127</v>
      </c>
      <c r="M23" s="789" t="s">
        <v>1086</v>
      </c>
      <c r="N23" s="789" t="s">
        <v>731</v>
      </c>
      <c r="O23" s="789">
        <v>4</v>
      </c>
      <c r="P23" s="789">
        <v>0</v>
      </c>
      <c r="Q23" s="801">
        <v>4</v>
      </c>
      <c r="R23" s="789">
        <v>4</v>
      </c>
      <c r="S23" s="181" t="s">
        <v>1283</v>
      </c>
      <c r="T23" s="11">
        <v>39</v>
      </c>
      <c r="U23" s="31" t="str">
        <f>IF(V23="","",IFERROR(INDEX(Docentes!B:B,MATCH(V23,Docentes!C:C,0)),"NUEVO"))</f>
        <v>NUEVO</v>
      </c>
      <c r="V23" s="794" t="s">
        <v>356</v>
      </c>
      <c r="W23" s="265" t="s">
        <v>1332</v>
      </c>
      <c r="X23" s="31" t="s">
        <v>1182</v>
      </c>
      <c r="Y23" s="789" t="s">
        <v>1089</v>
      </c>
      <c r="Z23" s="789" t="s">
        <v>26</v>
      </c>
      <c r="AA23" s="789" t="s">
        <v>1488</v>
      </c>
      <c r="AB23" s="789" t="s">
        <v>1283</v>
      </c>
      <c r="AC23" s="31" t="s">
        <v>1283</v>
      </c>
      <c r="AD23" s="789" t="s">
        <v>1283</v>
      </c>
      <c r="AE23" s="789" t="s">
        <v>1182</v>
      </c>
      <c r="AF23" s="31" t="str">
        <f t="shared" si="0"/>
        <v>T</v>
      </c>
      <c r="AG23" s="789">
        <v>1</v>
      </c>
      <c r="AH23" s="789">
        <v>11</v>
      </c>
      <c r="AI23" s="789">
        <v>50</v>
      </c>
      <c r="AJ23" s="789">
        <v>15</v>
      </c>
      <c r="AK23" s="789">
        <v>10</v>
      </c>
      <c r="AL23" s="31">
        <f t="shared" si="1"/>
        <v>4</v>
      </c>
      <c r="AM23" s="792">
        <f t="shared" si="2"/>
        <v>0.49305555555555552</v>
      </c>
      <c r="AN23" s="792">
        <f t="shared" si="3"/>
        <v>0.63194444444444442</v>
      </c>
      <c r="AO23" s="31" t="str" cm="1">
        <f t="array" aca="1" ref="AO23" ca="1">IF(V23="","",IF(SUMPRODUCT((V23=$W$6:$W$3317)*(AG23=$AH$6:$AH$3317)*(AM23=$AN$6:$AN$3317)*(AN23=$AO$6:$AO$3317)*(ROW($W$6:$W$3317)&lt;&gt;ROW(V23))*((Q23=0)*($R$6:$R$3317&gt;0)+(Q23&gt;0)*($R$6:$R$3317=0)))&gt;0,"SALONES UNIDOS",IF(SUMPRODUCT((V23=$W$6:$W$3317)*(AG23=$AH$6:$AH$3317)*((AM23&lt;$AO$6:$AO$3317)*(AN23&gt;$AN$6:$AN$3317))*(ROW($W$6:$W$3317)&lt;&gt;ROW(V23)))&gt;0,"CRUZADO","Sin cruce")))</f>
        <v>Sin cruce</v>
      </c>
      <c r="AP23" s="792" t="str">
        <f t="shared" si="4"/>
        <v>IN1PRINCIPALC</v>
      </c>
      <c r="AQ23" s="792" t="str" cm="1">
        <f t="array" aca="1" ref="AQ23" ca="1">IF(AP23="","",IF(SUMPRODUCT((AP23=$AQ$6:$AQ$3317)*(AG23=$AH$6:$AH$3317)*(AM23=$AN$6:$AN$3317)*(AN23=$AO$6:$AO$3317)*(ROW($AQ$6:$AQ$3317)&lt;&gt;ROW(AP23))*((Q23=0)*($R$6:$R$3317&gt;0)+(Q23&gt;0)*($R$6:$R$3317=0)))&gt;0,"SALONES UNIDOS",IF(SUMPRODUCT((AP23=$AQ$6:$AQ$3317)*(AG23=$AH$6:$AH$3317)*((AM23&lt;$AO$6:$AO$3317)*(AN23&gt;$AN$6:$AN$3317))*(ROW($AQ$6:$AQ$3317)&lt;&gt;ROW(AP23)))&gt;0,"CRUZADO","Sin cruce")))</f>
        <v>Sin cruce</v>
      </c>
    </row>
    <row r="24" spans="1:43" s="883" customFormat="1" ht="32.25">
      <c r="A24" s="883" t="s">
        <v>1887</v>
      </c>
      <c r="B24" s="674" t="s">
        <v>1081</v>
      </c>
      <c r="C24" s="672" t="s">
        <v>1396</v>
      </c>
      <c r="D24" s="672">
        <v>20261</v>
      </c>
      <c r="E24" s="672" t="s">
        <v>23</v>
      </c>
      <c r="F24" s="674" t="s">
        <v>20</v>
      </c>
      <c r="G24" s="672" t="s">
        <v>57</v>
      </c>
      <c r="H24" s="672">
        <v>1</v>
      </c>
      <c r="I24" s="672" t="s">
        <v>32</v>
      </c>
      <c r="J24" s="672" t="s">
        <v>1403</v>
      </c>
      <c r="K24" s="694" t="s">
        <v>1190</v>
      </c>
      <c r="L24" s="672" t="s">
        <v>1127</v>
      </c>
      <c r="M24" s="672" t="s">
        <v>1086</v>
      </c>
      <c r="N24" s="672" t="s">
        <v>731</v>
      </c>
      <c r="O24" s="672">
        <v>4</v>
      </c>
      <c r="P24" s="672">
        <v>0</v>
      </c>
      <c r="Q24" s="705">
        <v>4</v>
      </c>
      <c r="R24" s="672">
        <v>4</v>
      </c>
      <c r="S24" s="676" t="s">
        <v>1283</v>
      </c>
      <c r="T24" s="453">
        <v>39</v>
      </c>
      <c r="U24" s="579" t="str">
        <f>IF(V24="","",IFERROR(INDEX(Docentes!B:B,MATCH(V24,Docentes!C:C,0)),"NUEVO"))</f>
        <v>NUEVO</v>
      </c>
      <c r="V24" s="683" t="s">
        <v>663</v>
      </c>
      <c r="W24" s="671" t="s">
        <v>1332</v>
      </c>
      <c r="X24" s="579" t="s">
        <v>1182</v>
      </c>
      <c r="Y24" s="672" t="s">
        <v>1089</v>
      </c>
      <c r="Z24" s="672" t="s">
        <v>26</v>
      </c>
      <c r="AA24" s="672" t="s">
        <v>1488</v>
      </c>
      <c r="AB24" s="672" t="s">
        <v>1283</v>
      </c>
      <c r="AC24" s="579" t="s">
        <v>1283</v>
      </c>
      <c r="AD24" s="672" t="s">
        <v>1283</v>
      </c>
      <c r="AE24" s="672" t="s">
        <v>1182</v>
      </c>
      <c r="AF24" s="579" t="str">
        <f t="shared" si="0"/>
        <v>T</v>
      </c>
      <c r="AG24" s="672">
        <v>1</v>
      </c>
      <c r="AH24" s="672">
        <v>11</v>
      </c>
      <c r="AI24" s="672">
        <v>50</v>
      </c>
      <c r="AJ24" s="672">
        <v>15</v>
      </c>
      <c r="AK24" s="672">
        <v>10</v>
      </c>
      <c r="AL24" s="579">
        <f t="shared" si="1"/>
        <v>4</v>
      </c>
      <c r="AM24" s="673">
        <f t="shared" si="2"/>
        <v>0.49305555555555552</v>
      </c>
      <c r="AN24" s="673">
        <f t="shared" si="3"/>
        <v>0.63194444444444442</v>
      </c>
      <c r="AO24" s="579" t="str" cm="1">
        <f t="array" aca="1" ref="AO24" ca="1">IF(V24="","",IF(SUMPRODUCT((V24=$W$6:$W$3317)*(AG24=$AH$6:$AH$3317)*(AM24=$AN$6:$AN$3317)*(AN24=$AO$6:$AO$3317)*(ROW($W$6:$W$3317)&lt;&gt;ROW(V24))*((Q24=0)*($R$6:$R$3317&gt;0)+(Q24&gt;0)*($R$6:$R$3317=0)))&gt;0,"SALONES UNIDOS",IF(SUMPRODUCT((V24=$W$6:$W$3317)*(AG24=$AH$6:$AH$3317)*((AM24&lt;$AO$6:$AO$3317)*(AN24&gt;$AN$6:$AN$3317))*(ROW($W$6:$W$3317)&lt;&gt;ROW(V24)))&gt;0,"CRUZADO","Sin cruce")))</f>
        <v>Sin cruce</v>
      </c>
      <c r="AP24" s="673" t="str">
        <f t="shared" si="4"/>
        <v>IN1PRINCIPALC</v>
      </c>
      <c r="AQ24" s="673" t="str" cm="1">
        <f t="array" aca="1" ref="AQ24" ca="1">IF(AP24="","",IF(SUMPRODUCT((AP24=$AQ$6:$AQ$3317)*(AG24=$AH$6:$AH$3317)*(AM24=$AN$6:$AN$3317)*(AN24=$AO$6:$AO$3317)*(ROW($AQ$6:$AQ$3317)&lt;&gt;ROW(AP24))*((Q24=0)*($R$6:$R$3317&gt;0)+(Q24&gt;0)*($R$6:$R$3317=0)))&gt;0,"SALONES UNIDOS",IF(SUMPRODUCT((AP24=$AQ$6:$AQ$3317)*(AG24=$AH$6:$AH$3317)*((AM24&lt;$AO$6:$AO$3317)*(AN24&gt;$AN$6:$AN$3317))*(ROW($AQ$6:$AQ$3317)&lt;&gt;ROW(AP24)))&gt;0,"CRUZADO","Sin cruce")))</f>
        <v>Sin cruce</v>
      </c>
    </row>
    <row r="25" spans="1:43" ht="32.25">
      <c r="A25" t="s">
        <v>1889</v>
      </c>
      <c r="B25" s="12" t="s">
        <v>1081</v>
      </c>
      <c r="C25" s="789" t="s">
        <v>1396</v>
      </c>
      <c r="D25" s="789">
        <v>20261</v>
      </c>
      <c r="E25" s="789" t="s">
        <v>23</v>
      </c>
      <c r="F25" s="12" t="s">
        <v>20</v>
      </c>
      <c r="G25" s="789" t="s">
        <v>57</v>
      </c>
      <c r="H25" s="789">
        <v>1</v>
      </c>
      <c r="I25" s="789" t="s">
        <v>73</v>
      </c>
      <c r="J25" s="789" t="s">
        <v>1403</v>
      </c>
      <c r="K25" s="491" t="s">
        <v>1190</v>
      </c>
      <c r="L25" s="789" t="s">
        <v>1127</v>
      </c>
      <c r="M25" s="789" t="s">
        <v>1086</v>
      </c>
      <c r="N25" s="789" t="s">
        <v>731</v>
      </c>
      <c r="O25" s="789">
        <v>4</v>
      </c>
      <c r="P25" s="789">
        <v>0</v>
      </c>
      <c r="Q25" s="801">
        <v>4</v>
      </c>
      <c r="R25" s="789">
        <v>4</v>
      </c>
      <c r="S25" s="802"/>
      <c r="T25" s="11">
        <v>39</v>
      </c>
      <c r="U25" s="31" t="str">
        <f>IF(V25="","",IFERROR(INDEX(Docentes!B:B,MATCH(V25,Docentes!C:C,0)),"NUEVO"))</f>
        <v>NUEVO</v>
      </c>
      <c r="V25" s="9" t="s">
        <v>415</v>
      </c>
      <c r="W25" s="265" t="s">
        <v>1332</v>
      </c>
      <c r="X25" s="789" t="s">
        <v>1088</v>
      </c>
      <c r="Y25" s="789" t="s">
        <v>1089</v>
      </c>
      <c r="Z25" s="789" t="s">
        <v>26</v>
      </c>
      <c r="AA25" s="789" t="s">
        <v>1488</v>
      </c>
      <c r="AB25" s="789"/>
      <c r="AC25" s="31"/>
      <c r="AD25" s="789"/>
      <c r="AE25" s="789" t="s">
        <v>1088</v>
      </c>
      <c r="AF25" s="31" t="str">
        <f t="shared" si="0"/>
        <v>T</v>
      </c>
      <c r="AG25" s="789">
        <v>5</v>
      </c>
      <c r="AH25" s="789">
        <v>18</v>
      </c>
      <c r="AI25" s="789">
        <v>30</v>
      </c>
      <c r="AJ25" s="789">
        <v>21</v>
      </c>
      <c r="AK25" s="789">
        <v>50</v>
      </c>
      <c r="AL25" s="31">
        <f t="shared" si="1"/>
        <v>3.9999999999999987</v>
      </c>
      <c r="AM25" s="792">
        <f t="shared" si="2"/>
        <v>0.77083333333333337</v>
      </c>
      <c r="AN25" s="792">
        <f t="shared" si="3"/>
        <v>0.90972222222222221</v>
      </c>
      <c r="AO25" s="31" t="str" cm="1">
        <f t="array" aca="1" ref="AO25" ca="1">IF(V25="","",IF(SUMPRODUCT((V25=$W$6:$W$3317)*(AG25=$AH$6:$AH$3317)*(AM25=$AN$6:$AN$3317)*(AN25=$AO$6:$AO$3317)*(ROW($W$6:$W$3317)&lt;&gt;ROW(V25))*((Q25=0)*($R$6:$R$3317&gt;0)+(Q25&gt;0)*($R$6:$R$3317=0)))&gt;0,"SALONES UNIDOS",IF(SUMPRODUCT((V25=$W$6:$W$3317)*(AG25=$AH$6:$AH$3317)*((AM25&lt;$AO$6:$AO$3317)*(AN25&gt;$AN$6:$AN$3317))*(ROW($W$6:$W$3317)&lt;&gt;ROW(V25)))&gt;0,"CRUZADO","Sin cruce")))</f>
        <v>Sin cruce</v>
      </c>
      <c r="AP25" s="792" t="str">
        <f t="shared" si="4"/>
        <v>IN1PRINCIPALH</v>
      </c>
      <c r="AQ25" s="792" t="str" cm="1">
        <f t="array" aca="1" ref="AQ25" ca="1">IF(AP25="","",IF(SUMPRODUCT((AP25=$AQ$6:$AQ$3317)*(AG25=$AH$6:$AH$3317)*(AM25=$AN$6:$AN$3317)*(AN25=$AO$6:$AO$3317)*(ROW($AQ$6:$AQ$3317)&lt;&gt;ROW(AP25))*((Q25=0)*($R$6:$R$3317&gt;0)+(Q25&gt;0)*($R$6:$R$3317=0)))&gt;0,"SALONES UNIDOS",IF(SUMPRODUCT((AP25=$AQ$6:$AQ$3317)*(AG25=$AH$6:$AH$3317)*((AM25&lt;$AO$6:$AO$3317)*(AN25&gt;$AN$6:$AN$3317))*(ROW($AQ$6:$AQ$3317)&lt;&gt;ROW(AP25)))&gt;0,"CRUZADO","Sin cruce")))</f>
        <v>Sin cruce</v>
      </c>
    </row>
    <row r="26" spans="1:43" s="883" customFormat="1" ht="32.25">
      <c r="A26" s="883" t="s">
        <v>1887</v>
      </c>
      <c r="B26" s="674" t="s">
        <v>1081</v>
      </c>
      <c r="C26" s="672" t="s">
        <v>1396</v>
      </c>
      <c r="D26" s="672">
        <v>20261</v>
      </c>
      <c r="E26" s="672" t="s">
        <v>23</v>
      </c>
      <c r="F26" s="674" t="s">
        <v>20</v>
      </c>
      <c r="G26" s="672" t="s">
        <v>57</v>
      </c>
      <c r="H26" s="672">
        <v>1</v>
      </c>
      <c r="I26" s="672" t="s">
        <v>73</v>
      </c>
      <c r="J26" s="672" t="s">
        <v>1403</v>
      </c>
      <c r="K26" s="694" t="s">
        <v>1190</v>
      </c>
      <c r="L26" s="672" t="s">
        <v>1127</v>
      </c>
      <c r="M26" s="672" t="s">
        <v>1086</v>
      </c>
      <c r="N26" s="672" t="s">
        <v>731</v>
      </c>
      <c r="O26" s="672">
        <v>4</v>
      </c>
      <c r="P26" s="672">
        <v>0</v>
      </c>
      <c r="Q26" s="705">
        <v>4</v>
      </c>
      <c r="R26" s="672">
        <v>4</v>
      </c>
      <c r="S26" s="686"/>
      <c r="T26" s="453">
        <v>39</v>
      </c>
      <c r="U26" s="579" t="str">
        <f>IF(V26="","",IFERROR(INDEX(Docentes!B:B,MATCH(V26,Docentes!C:C,0)),"NUEVO"))</f>
        <v>NUEVO</v>
      </c>
      <c r="V26" s="692" t="s">
        <v>356</v>
      </c>
      <c r="W26" s="671" t="s">
        <v>1332</v>
      </c>
      <c r="X26" s="672" t="s">
        <v>1088</v>
      </c>
      <c r="Y26" s="672" t="s">
        <v>1089</v>
      </c>
      <c r="Z26" s="672" t="s">
        <v>26</v>
      </c>
      <c r="AA26" s="672" t="s">
        <v>1488</v>
      </c>
      <c r="AB26" s="672"/>
      <c r="AC26" s="579"/>
      <c r="AD26" s="672"/>
      <c r="AE26" s="672" t="s">
        <v>1088</v>
      </c>
      <c r="AF26" s="579" t="str">
        <f t="shared" si="0"/>
        <v>T</v>
      </c>
      <c r="AG26" s="672">
        <v>5</v>
      </c>
      <c r="AH26" s="672">
        <v>18</v>
      </c>
      <c r="AI26" s="672">
        <v>30</v>
      </c>
      <c r="AJ26" s="672">
        <v>21</v>
      </c>
      <c r="AK26" s="672">
        <v>50</v>
      </c>
      <c r="AL26" s="579">
        <f t="shared" si="1"/>
        <v>3.9999999999999987</v>
      </c>
      <c r="AM26" s="673">
        <f t="shared" si="2"/>
        <v>0.77083333333333337</v>
      </c>
      <c r="AN26" s="673">
        <f t="shared" si="3"/>
        <v>0.90972222222222221</v>
      </c>
      <c r="AO26" s="579" t="str" cm="1">
        <f t="array" aca="1" ref="AO26" ca="1">IF(V26="","",IF(SUMPRODUCT((V26=$W$6:$W$3317)*(AG26=$AH$6:$AH$3317)*(AM26=$AN$6:$AN$3317)*(AN26=$AO$6:$AO$3317)*(ROW($W$6:$W$3317)&lt;&gt;ROW(V26))*((Q26=0)*($R$6:$R$3317&gt;0)+(Q26&gt;0)*($R$6:$R$3317=0)))&gt;0,"SALONES UNIDOS",IF(SUMPRODUCT((V26=$W$6:$W$3317)*(AG26=$AH$6:$AH$3317)*((AM26&lt;$AO$6:$AO$3317)*(AN26&gt;$AN$6:$AN$3317))*(ROW($W$6:$W$3317)&lt;&gt;ROW(V26)))&gt;0,"CRUZADO","Sin cruce")))</f>
        <v>Sin cruce</v>
      </c>
      <c r="AP26" s="673" t="str">
        <f t="shared" si="4"/>
        <v>IN1PRINCIPALH</v>
      </c>
      <c r="AQ26" s="673" t="str" cm="1">
        <f t="array" aca="1" ref="AQ26" ca="1">IF(AP26="","",IF(SUMPRODUCT((AP26=$AQ$6:$AQ$3317)*(AG26=$AH$6:$AH$3317)*(AM26=$AN$6:$AN$3317)*(AN26=$AO$6:$AO$3317)*(ROW($AQ$6:$AQ$3317)&lt;&gt;ROW(AP26))*((Q26=0)*($R$6:$R$3317&gt;0)+(Q26&gt;0)*($R$6:$R$3317=0)))&gt;0,"SALONES UNIDOS",IF(SUMPRODUCT((AP26=$AQ$6:$AQ$3317)*(AG26=$AH$6:$AH$3317)*((AM26&lt;$AO$6:$AO$3317)*(AN26&gt;$AN$6:$AN$3317))*(ROW($AQ$6:$AQ$3317)&lt;&gt;ROW(AP26)))&gt;0,"CRUZADO","Sin cruce")))</f>
        <v>Sin cruce</v>
      </c>
    </row>
    <row r="27" spans="1:43" ht="32.25">
      <c r="A27" t="s">
        <v>1889</v>
      </c>
      <c r="B27" s="11" t="s">
        <v>1081</v>
      </c>
      <c r="C27" s="31" t="s">
        <v>34</v>
      </c>
      <c r="D27" s="31">
        <v>202011</v>
      </c>
      <c r="E27" s="11" t="s">
        <v>23</v>
      </c>
      <c r="F27" s="11" t="s">
        <v>20</v>
      </c>
      <c r="G27" s="11" t="s">
        <v>15</v>
      </c>
      <c r="H27" s="11">
        <v>9</v>
      </c>
      <c r="I27" s="11" t="s">
        <v>16</v>
      </c>
      <c r="J27" s="803" t="s">
        <v>1120</v>
      </c>
      <c r="K27" s="35" t="s">
        <v>1121</v>
      </c>
      <c r="L27" s="31" t="s">
        <v>1085</v>
      </c>
      <c r="M27" s="31" t="s">
        <v>1086</v>
      </c>
      <c r="N27" s="11" t="s">
        <v>769</v>
      </c>
      <c r="O27" s="31">
        <v>4</v>
      </c>
      <c r="P27" s="31">
        <v>2</v>
      </c>
      <c r="Q27" s="262">
        <v>6</v>
      </c>
      <c r="R27" s="31">
        <v>5</v>
      </c>
      <c r="S27" s="181"/>
      <c r="T27" s="31">
        <v>13</v>
      </c>
      <c r="U27" s="31" t="str">
        <f>IF(V27="","",IFERROR(INDEX(Docentes!B:B,MATCH(V27,Docentes!C:C,0)),"NUEVO"))</f>
        <v>NUEVO</v>
      </c>
      <c r="V27" s="809" t="s">
        <v>962</v>
      </c>
      <c r="W27" s="274" t="s">
        <v>167</v>
      </c>
      <c r="X27" s="31" t="s">
        <v>1088</v>
      </c>
      <c r="Y27" s="789" t="s">
        <v>1089</v>
      </c>
      <c r="Z27" s="31"/>
      <c r="AA27" s="31"/>
      <c r="AB27" s="31"/>
      <c r="AC27" s="31"/>
      <c r="AD27" s="31"/>
      <c r="AE27" s="31" t="s">
        <v>1088</v>
      </c>
      <c r="AF27" s="31" t="str">
        <f t="shared" si="0"/>
        <v>TP</v>
      </c>
      <c r="AG27" s="31">
        <v>2</v>
      </c>
      <c r="AH27" s="31">
        <v>18</v>
      </c>
      <c r="AI27" s="31">
        <v>30</v>
      </c>
      <c r="AJ27" s="31">
        <v>23</v>
      </c>
      <c r="AK27" s="31">
        <v>30</v>
      </c>
      <c r="AL27" s="31">
        <f t="shared" si="1"/>
        <v>6.0000000000000009</v>
      </c>
      <c r="AM27" s="792">
        <f t="shared" si="2"/>
        <v>0.77083333333333337</v>
      </c>
      <c r="AN27" s="792">
        <f t="shared" si="3"/>
        <v>0.97916666666666674</v>
      </c>
      <c r="AO27" s="31" t="str" cm="1">
        <f t="array" aca="1" ref="AO27" ca="1">IF(V27="","",IF(SUMPRODUCT((V27=$W$6:$W$3317)*(AG27=$AH$6:$AH$3317)*(AM27=$AN$6:$AN$3317)*(AN27=$AO$6:$AO$3317)*(ROW($W$6:$W$3317)&lt;&gt;ROW(V27))*((Q27=0)*($R$6:$R$3317&gt;0)+(Q27&gt;0)*($R$6:$R$3317=0)))&gt;0,"SALONES UNIDOS",IF(SUMPRODUCT((V27=$W$6:$W$3317)*(AG27=$AH$6:$AH$3317)*((AM27&lt;$AO$6:$AO$3317)*(AN27&gt;$AN$6:$AN$3317))*(ROW($W$6:$W$3317)&lt;&gt;ROW(V27)))&gt;0,"CRUZADO","Sin cruce")))</f>
        <v>Sin cruce</v>
      </c>
      <c r="AP27" s="792" t="str">
        <f t="shared" si="4"/>
        <v>AF9PRINCIPALA</v>
      </c>
      <c r="AQ27" s="792" t="str" cm="1">
        <f t="array" aca="1" ref="AQ27" ca="1">IF(AP27="","",IF(SUMPRODUCT((AP27=$AQ$6:$AQ$3317)*(AG27=$AH$6:$AH$3317)*(AM27=$AN$6:$AN$3317)*(AN27=$AO$6:$AO$3317)*(ROW($AQ$6:$AQ$3317)&lt;&gt;ROW(AP27))*((Q27=0)*($R$6:$R$3317&gt;0)+(Q27&gt;0)*($R$6:$R$3317=0)))&gt;0,"SALONES UNIDOS",IF(SUMPRODUCT((AP27=$AQ$6:$AQ$3317)*(AG27=$AH$6:$AH$3317)*((AM27&lt;$AO$6:$AO$3317)*(AN27&gt;$AN$6:$AN$3317))*(ROW($AQ$6:$AQ$3317)&lt;&gt;ROW(AP27)))&gt;0,"CRUZADO","Sin cruce")))</f>
        <v>Sin cruce</v>
      </c>
    </row>
    <row r="28" spans="1:43" s="883" customFormat="1" ht="32.25">
      <c r="A28" s="883" t="s">
        <v>1887</v>
      </c>
      <c r="B28" s="453" t="s">
        <v>1081</v>
      </c>
      <c r="C28" s="579" t="s">
        <v>34</v>
      </c>
      <c r="D28" s="579">
        <v>202011</v>
      </c>
      <c r="E28" s="453" t="s">
        <v>23</v>
      </c>
      <c r="F28" s="453" t="s">
        <v>20</v>
      </c>
      <c r="G28" s="453" t="s">
        <v>15</v>
      </c>
      <c r="H28" s="453">
        <v>9</v>
      </c>
      <c r="I28" s="453" t="s">
        <v>16</v>
      </c>
      <c r="J28" s="677" t="s">
        <v>1120</v>
      </c>
      <c r="K28" s="584" t="s">
        <v>1121</v>
      </c>
      <c r="L28" s="579" t="s">
        <v>1085</v>
      </c>
      <c r="M28" s="579" t="s">
        <v>1086</v>
      </c>
      <c r="N28" s="453" t="s">
        <v>769</v>
      </c>
      <c r="O28" s="579">
        <v>4</v>
      </c>
      <c r="P28" s="579">
        <v>2</v>
      </c>
      <c r="Q28" s="675">
        <v>6</v>
      </c>
      <c r="R28" s="579">
        <v>5</v>
      </c>
      <c r="S28" s="676"/>
      <c r="T28" s="579">
        <v>13</v>
      </c>
      <c r="U28" s="579" t="str">
        <f>IF(V28="","",IFERROR(INDEX(Docentes!B:B,MATCH(V28,Docentes!C:C,0)),"NUEVO"))</f>
        <v>NUEVO</v>
      </c>
      <c r="V28" s="692" t="s">
        <v>314</v>
      </c>
      <c r="W28" s="578" t="s">
        <v>167</v>
      </c>
      <c r="X28" s="579" t="s">
        <v>1088</v>
      </c>
      <c r="Y28" s="672" t="s">
        <v>1089</v>
      </c>
      <c r="Z28" s="579"/>
      <c r="AA28" s="579"/>
      <c r="AB28" s="579"/>
      <c r="AC28" s="579"/>
      <c r="AD28" s="579"/>
      <c r="AE28" s="579" t="s">
        <v>1088</v>
      </c>
      <c r="AF28" s="579" t="str">
        <f t="shared" si="0"/>
        <v>TP</v>
      </c>
      <c r="AG28" s="579">
        <v>2</v>
      </c>
      <c r="AH28" s="579">
        <v>18</v>
      </c>
      <c r="AI28" s="579">
        <v>30</v>
      </c>
      <c r="AJ28" s="579">
        <v>23</v>
      </c>
      <c r="AK28" s="579">
        <v>30</v>
      </c>
      <c r="AL28" s="579">
        <f t="shared" si="1"/>
        <v>6.0000000000000009</v>
      </c>
      <c r="AM28" s="673">
        <f t="shared" si="2"/>
        <v>0.77083333333333337</v>
      </c>
      <c r="AN28" s="673">
        <f t="shared" si="3"/>
        <v>0.97916666666666674</v>
      </c>
      <c r="AO28" s="579" t="str" cm="1">
        <f t="array" aca="1" ref="AO28" ca="1">IF(V28="","",IF(SUMPRODUCT((V28=$W$6:$W$3317)*(AG28=$AH$6:$AH$3317)*(AM28=$AN$6:$AN$3317)*(AN28=$AO$6:$AO$3317)*(ROW($W$6:$W$3317)&lt;&gt;ROW(V28))*((Q28=0)*($R$6:$R$3317&gt;0)+(Q28&gt;0)*($R$6:$R$3317=0)))&gt;0,"SALONES UNIDOS",IF(SUMPRODUCT((V28=$W$6:$W$3317)*(AG28=$AH$6:$AH$3317)*((AM28&lt;$AO$6:$AO$3317)*(AN28&gt;$AN$6:$AN$3317))*(ROW($W$6:$W$3317)&lt;&gt;ROW(V28)))&gt;0,"CRUZADO","Sin cruce")))</f>
        <v>Sin cruce</v>
      </c>
      <c r="AP28" s="673" t="str">
        <f t="shared" si="4"/>
        <v>AF9PRINCIPALA</v>
      </c>
      <c r="AQ28" s="673" t="str" cm="1">
        <f t="array" aca="1" ref="AQ28" ca="1">IF(AP28="","",IF(SUMPRODUCT((AP28=$AQ$6:$AQ$3317)*(AG28=$AH$6:$AH$3317)*(AM28=$AN$6:$AN$3317)*(AN28=$AO$6:$AO$3317)*(ROW($AQ$6:$AQ$3317)&lt;&gt;ROW(AP28))*((Q28=0)*($R$6:$R$3317&gt;0)+(Q28&gt;0)*($R$6:$R$3317=0)))&gt;0,"SALONES UNIDOS",IF(SUMPRODUCT((AP28=$AQ$6:$AQ$3317)*(AG28=$AH$6:$AH$3317)*((AM28&lt;$AO$6:$AO$3317)*(AN28&gt;$AN$6:$AN$3317))*(ROW($AQ$6:$AQ$3317)&lt;&gt;ROW(AP28)))&gt;0,"CRUZADO","Sin cruce")))</f>
        <v>Sin cruce</v>
      </c>
    </row>
  </sheetData>
  <conditionalFormatting sqref="V2">
    <cfRule type="cellIs" dxfId="380" priority="53" operator="equal">
      <formula>"CONVOCATORIA CONCURSO 2026-1"</formula>
    </cfRule>
  </conditionalFormatting>
  <conditionalFormatting sqref="AO2">
    <cfRule type="cellIs" dxfId="379" priority="54" operator="equal">
      <formula>"CRUZADO"</formula>
    </cfRule>
  </conditionalFormatting>
  <conditionalFormatting sqref="AL3:AL4">
    <cfRule type="expression" dxfId="378" priority="52">
      <formula>$R3&lt;&gt;$AM3</formula>
    </cfRule>
  </conditionalFormatting>
  <conditionalFormatting sqref="AO3:AQ4">
    <cfRule type="containsText" dxfId="377" priority="51" operator="containsText" text="CRUZADO">
      <formula>NOT(ISERROR(SEARCH("CRUZADO",AO3)))</formula>
    </cfRule>
  </conditionalFormatting>
  <conditionalFormatting sqref="AL5:AL6">
    <cfRule type="expression" dxfId="376" priority="50">
      <formula>$R5&lt;&gt;$AM5</formula>
    </cfRule>
  </conditionalFormatting>
  <conditionalFormatting sqref="AO5:AQ6">
    <cfRule type="containsText" dxfId="375" priority="49" operator="containsText" text="CRUZADO">
      <formula>NOT(ISERROR(SEARCH("CRUZADO",AO5)))</formula>
    </cfRule>
  </conditionalFormatting>
  <conditionalFormatting sqref="AL7">
    <cfRule type="expression" dxfId="374" priority="48">
      <formula>$R7&lt;&gt;$AM7</formula>
    </cfRule>
  </conditionalFormatting>
  <conditionalFormatting sqref="AO7:AQ7">
    <cfRule type="containsText" dxfId="373" priority="47" operator="containsText" text="CRUZADO">
      <formula>NOT(ISERROR(SEARCH("CRUZADO",AO7)))</formula>
    </cfRule>
  </conditionalFormatting>
  <conditionalFormatting sqref="AL8">
    <cfRule type="expression" dxfId="372" priority="46">
      <formula>$R8&lt;&gt;$AM8</formula>
    </cfRule>
  </conditionalFormatting>
  <conditionalFormatting sqref="AO8:AQ8">
    <cfRule type="containsText" dxfId="371" priority="45" operator="containsText" text="CRUZADO">
      <formula>NOT(ISERROR(SEARCH("CRUZADO",AO8)))</formula>
    </cfRule>
  </conditionalFormatting>
  <conditionalFormatting sqref="AL9">
    <cfRule type="expression" dxfId="370" priority="44">
      <formula>$R9&lt;&gt;$AM9</formula>
    </cfRule>
  </conditionalFormatting>
  <conditionalFormatting sqref="AO9:AQ9">
    <cfRule type="containsText" dxfId="369" priority="43" operator="containsText" text="CRUZADO">
      <formula>NOT(ISERROR(SEARCH("CRUZADO",AO9)))</formula>
    </cfRule>
  </conditionalFormatting>
  <conditionalFormatting sqref="AL10">
    <cfRule type="expression" dxfId="368" priority="42">
      <formula>$R10&lt;&gt;$AM10</formula>
    </cfRule>
  </conditionalFormatting>
  <conditionalFormatting sqref="AO10:AQ10">
    <cfRule type="containsText" dxfId="367" priority="41" operator="containsText" text="CRUZADO">
      <formula>NOT(ISERROR(SEARCH("CRUZADO",AO10)))</formula>
    </cfRule>
  </conditionalFormatting>
  <conditionalFormatting sqref="V11">
    <cfRule type="cellIs" dxfId="366" priority="38" operator="equal">
      <formula>"CONVOCATORIA CONCURSO 2026-1"</formula>
    </cfRule>
  </conditionalFormatting>
  <conditionalFormatting sqref="Q11 AL11">
    <cfRule type="expression" dxfId="365" priority="40">
      <formula>$R11&lt;&gt;$AM11</formula>
    </cfRule>
  </conditionalFormatting>
  <conditionalFormatting sqref="AO11:AQ11">
    <cfRule type="containsText" dxfId="364" priority="39" operator="containsText" text="CRUZADO">
      <formula>NOT(ISERROR(SEARCH("CRUZADO",AO11)))</formula>
    </cfRule>
  </conditionalFormatting>
  <conditionalFormatting sqref="Q12 AL12">
    <cfRule type="expression" dxfId="363" priority="37">
      <formula>$R12&lt;&gt;$AM12</formula>
    </cfRule>
  </conditionalFormatting>
  <conditionalFormatting sqref="AO12:AQ12">
    <cfRule type="containsText" dxfId="362" priority="36" operator="containsText" text="CRUZADO">
      <formula>NOT(ISERROR(SEARCH("CRUZADO",AO12)))</formula>
    </cfRule>
  </conditionalFormatting>
  <conditionalFormatting sqref="AL13">
    <cfRule type="expression" dxfId="361" priority="35">
      <formula>$R13&lt;&gt;$AM13</formula>
    </cfRule>
  </conditionalFormatting>
  <conditionalFormatting sqref="AO13:AQ13">
    <cfRule type="containsText" dxfId="360" priority="34" operator="containsText" text="CRUZADO">
      <formula>NOT(ISERROR(SEARCH("CRUZADO",AO13)))</formula>
    </cfRule>
  </conditionalFormatting>
  <conditionalFormatting sqref="AL14">
    <cfRule type="expression" dxfId="359" priority="33">
      <formula>$R14&lt;&gt;$AM14</formula>
    </cfRule>
  </conditionalFormatting>
  <conditionalFormatting sqref="AO14:AQ14">
    <cfRule type="containsText" dxfId="358" priority="32" operator="containsText" text="CRUZADO">
      <formula>NOT(ISERROR(SEARCH("CRUZADO",AO14)))</formula>
    </cfRule>
  </conditionalFormatting>
  <conditionalFormatting sqref="Q15 AL15">
    <cfRule type="expression" dxfId="357" priority="31">
      <formula>$R15&lt;&gt;$AM15</formula>
    </cfRule>
  </conditionalFormatting>
  <conditionalFormatting sqref="AO15:AQ15">
    <cfRule type="containsText" dxfId="356" priority="30" operator="containsText" text="CRUZADO">
      <formula>NOT(ISERROR(SEARCH("CRUZADO",AO15)))</formula>
    </cfRule>
  </conditionalFormatting>
  <conditionalFormatting sqref="Q16 AL16">
    <cfRule type="expression" dxfId="355" priority="29">
      <formula>$R16&lt;&gt;$AM16</formula>
    </cfRule>
  </conditionalFormatting>
  <conditionalFormatting sqref="AO16:AQ16">
    <cfRule type="containsText" dxfId="354" priority="28" operator="containsText" text="CRUZADO">
      <formula>NOT(ISERROR(SEARCH("CRUZADO",AO16)))</formula>
    </cfRule>
  </conditionalFormatting>
  <conditionalFormatting sqref="V17">
    <cfRule type="cellIs" dxfId="353" priority="26" operator="equal">
      <formula>"CONVOCATORIA CONCURSO 2026-1"</formula>
    </cfRule>
  </conditionalFormatting>
  <conditionalFormatting sqref="AL17">
    <cfRule type="expression" dxfId="352" priority="27">
      <formula>$R17&lt;&gt;$AM17</formula>
    </cfRule>
  </conditionalFormatting>
  <conditionalFormatting sqref="Q17">
    <cfRule type="expression" dxfId="351" priority="24">
      <formula>$R17&lt;&gt;$AM17</formula>
    </cfRule>
  </conditionalFormatting>
  <conditionalFormatting sqref="AO17:AQ17">
    <cfRule type="containsText" dxfId="350" priority="25" operator="containsText" text="CRUZADO">
      <formula>NOT(ISERROR(SEARCH("CRUZADO",AO17)))</formula>
    </cfRule>
  </conditionalFormatting>
  <conditionalFormatting sqref="AL18">
    <cfRule type="expression" dxfId="349" priority="23">
      <formula>$R18&lt;&gt;$AM18</formula>
    </cfRule>
  </conditionalFormatting>
  <conditionalFormatting sqref="Q18">
    <cfRule type="expression" dxfId="348" priority="21">
      <formula>$R18&lt;&gt;$AM18</formula>
    </cfRule>
  </conditionalFormatting>
  <conditionalFormatting sqref="AO18:AQ18">
    <cfRule type="containsText" dxfId="347" priority="22" operator="containsText" text="CRUZADO">
      <formula>NOT(ISERROR(SEARCH("CRUZADO",AO18)))</formula>
    </cfRule>
  </conditionalFormatting>
  <conditionalFormatting sqref="Q19 AL19">
    <cfRule type="expression" dxfId="346" priority="20">
      <formula>$R19&lt;&gt;$AM19</formula>
    </cfRule>
  </conditionalFormatting>
  <conditionalFormatting sqref="AO19:AQ19">
    <cfRule type="containsText" dxfId="345" priority="19" operator="containsText" text="CRUZADO">
      <formula>NOT(ISERROR(SEARCH("CRUZADO",AO19)))</formula>
    </cfRule>
  </conditionalFormatting>
  <conditionalFormatting sqref="Q20 AL20">
    <cfRule type="expression" dxfId="344" priority="18">
      <formula>$R20&lt;&gt;$AM20</formula>
    </cfRule>
  </conditionalFormatting>
  <conditionalFormatting sqref="AO20:AQ20">
    <cfRule type="containsText" dxfId="343" priority="17" operator="containsText" text="CRUZADO">
      <formula>NOT(ISERROR(SEARCH("CRUZADO",AO20)))</formula>
    </cfRule>
  </conditionalFormatting>
  <conditionalFormatting sqref="Q21 AL21">
    <cfRule type="expression" dxfId="342" priority="16">
      <formula>$R21&lt;&gt;$AM21</formula>
    </cfRule>
  </conditionalFormatting>
  <conditionalFormatting sqref="AO21:AQ21">
    <cfRule type="containsText" dxfId="341" priority="15" operator="containsText" text="CRUZADO">
      <formula>NOT(ISERROR(SEARCH("CRUZADO",AO21)))</formula>
    </cfRule>
  </conditionalFormatting>
  <conditionalFormatting sqref="Q22 AL22">
    <cfRule type="expression" dxfId="340" priority="14">
      <formula>$R22&lt;&gt;$AM22</formula>
    </cfRule>
  </conditionalFormatting>
  <conditionalFormatting sqref="AO22:AQ22">
    <cfRule type="containsText" dxfId="339" priority="13" operator="containsText" text="CRUZADO">
      <formula>NOT(ISERROR(SEARCH("CRUZADO",AO22)))</formula>
    </cfRule>
  </conditionalFormatting>
  <conditionalFormatting sqref="AL23">
    <cfRule type="expression" dxfId="338" priority="12">
      <formula>$R23&lt;&gt;$AM23</formula>
    </cfRule>
  </conditionalFormatting>
  <conditionalFormatting sqref="AO23:AQ23">
    <cfRule type="containsText" dxfId="337" priority="11" operator="containsText" text="CRUZADO">
      <formula>NOT(ISERROR(SEARCH("CRUZADO",AO23)))</formula>
    </cfRule>
  </conditionalFormatting>
  <conditionalFormatting sqref="AL24">
    <cfRule type="expression" dxfId="336" priority="10">
      <formula>$R24&lt;&gt;$AM24</formula>
    </cfRule>
  </conditionalFormatting>
  <conditionalFormatting sqref="AO24:AQ24">
    <cfRule type="containsText" dxfId="335" priority="9" operator="containsText" text="CRUZADO">
      <formula>NOT(ISERROR(SEARCH("CRUZADO",AO24)))</formula>
    </cfRule>
  </conditionalFormatting>
  <conditionalFormatting sqref="AL25">
    <cfRule type="expression" dxfId="334" priority="8">
      <formula>$R25&lt;&gt;$AM25</formula>
    </cfRule>
  </conditionalFormatting>
  <conditionalFormatting sqref="AO25:AQ25">
    <cfRule type="containsText" dxfId="333" priority="7" operator="containsText" text="CRUZADO">
      <formula>NOT(ISERROR(SEARCH("CRUZADO",AO25)))</formula>
    </cfRule>
  </conditionalFormatting>
  <conditionalFormatting sqref="AL26">
    <cfRule type="expression" dxfId="332" priority="6">
      <formula>$R26&lt;&gt;$AM26</formula>
    </cfRule>
  </conditionalFormatting>
  <conditionalFormatting sqref="AO26:AQ26">
    <cfRule type="containsText" dxfId="331" priority="5" operator="containsText" text="CRUZADO">
      <formula>NOT(ISERROR(SEARCH("CRUZADO",AO26)))</formula>
    </cfRule>
  </conditionalFormatting>
  <conditionalFormatting sqref="AL27">
    <cfRule type="expression" dxfId="330" priority="4">
      <formula>$R27&lt;&gt;$AM27</formula>
    </cfRule>
  </conditionalFormatting>
  <conditionalFormatting sqref="AO27:AQ27">
    <cfRule type="containsText" dxfId="329" priority="3" operator="containsText" text="CRUZADO">
      <formula>NOT(ISERROR(SEARCH("CRUZADO",AO27)))</formula>
    </cfRule>
  </conditionalFormatting>
  <conditionalFormatting sqref="AL28">
    <cfRule type="expression" dxfId="328" priority="2">
      <formula>$R28&lt;&gt;$AM28</formula>
    </cfRule>
  </conditionalFormatting>
  <conditionalFormatting sqref="AO28:AQ28">
    <cfRule type="containsText" dxfId="327" priority="1" operator="containsText" text="CRUZADO">
      <formula>NOT(ISERROR(SEARCH("CRUZADO",AO28)))</formula>
    </cfRule>
  </conditionalFormatting>
  <dataValidations count="1">
    <dataValidation allowBlank="1" showInputMessage="1" showErrorMessage="1" sqref="AL2" xr:uid="{98AF8836-8121-4743-A32C-B86AC5803C61}"/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6EE8D-963C-4C94-BBA3-D5C6D673AE56}">
  <dimension ref="A3:AQ73"/>
  <sheetViews>
    <sheetView workbookViewId="0">
      <pane ySplit="3" topLeftCell="N49" activePane="bottomLeft" state="frozen"/>
      <selection pane="bottomLeft" activeCell="AD55" sqref="AD55"/>
    </sheetView>
  </sheetViews>
  <sheetFormatPr defaultRowHeight="15"/>
  <cols>
    <col min="1" max="1" width="5" customWidth="1"/>
    <col min="11" max="11" width="25.7109375" customWidth="1"/>
    <col min="19" max="19" width="3.85546875" customWidth="1"/>
    <col min="22" max="22" width="35.140625" customWidth="1"/>
  </cols>
  <sheetData>
    <row r="3" spans="1:43" ht="78.75">
      <c r="B3" s="23" t="s">
        <v>3</v>
      </c>
      <c r="C3" s="433" t="s">
        <v>4</v>
      </c>
      <c r="D3" s="23" t="s">
        <v>5</v>
      </c>
      <c r="E3" s="23" t="s">
        <v>6</v>
      </c>
      <c r="F3" s="23" t="s">
        <v>1051</v>
      </c>
      <c r="G3" s="23" t="s">
        <v>8</v>
      </c>
      <c r="H3" s="74" t="s">
        <v>9</v>
      </c>
      <c r="I3" s="178" t="s">
        <v>10</v>
      </c>
      <c r="J3" s="329" t="s">
        <v>1052</v>
      </c>
      <c r="K3" s="702" t="s">
        <v>1053</v>
      </c>
      <c r="L3" s="669" t="s">
        <v>1054</v>
      </c>
      <c r="M3" s="670" t="s">
        <v>1055</v>
      </c>
      <c r="N3" s="670" t="s">
        <v>1056</v>
      </c>
      <c r="O3" s="73" t="s">
        <v>1057</v>
      </c>
      <c r="P3" s="73" t="s">
        <v>1058</v>
      </c>
      <c r="Q3" s="73" t="s">
        <v>1059</v>
      </c>
      <c r="R3" s="261" t="s">
        <v>1060</v>
      </c>
      <c r="S3" s="2"/>
      <c r="T3" s="263" t="s">
        <v>1061</v>
      </c>
      <c r="U3" s="38" t="s">
        <v>801</v>
      </c>
      <c r="V3" s="263" t="s">
        <v>1062</v>
      </c>
      <c r="W3" s="33" t="s">
        <v>1063</v>
      </c>
      <c r="X3" s="33" t="s">
        <v>1064</v>
      </c>
      <c r="Y3" s="33" t="s">
        <v>1065</v>
      </c>
      <c r="Z3" s="23" t="s">
        <v>1066</v>
      </c>
      <c r="AA3" s="23" t="s">
        <v>1067</v>
      </c>
      <c r="AB3" s="23" t="s">
        <v>1068</v>
      </c>
      <c r="AC3" s="182" t="s">
        <v>1069</v>
      </c>
      <c r="AD3" s="23" t="s">
        <v>1070</v>
      </c>
      <c r="AE3" s="24" t="s">
        <v>1071</v>
      </c>
      <c r="AF3" s="23" t="s">
        <v>1055</v>
      </c>
      <c r="AG3" s="23" t="s">
        <v>1072</v>
      </c>
      <c r="AH3" s="23" t="s">
        <v>1073</v>
      </c>
      <c r="AI3" s="23" t="s">
        <v>1074</v>
      </c>
      <c r="AJ3" s="23" t="s">
        <v>1075</v>
      </c>
      <c r="AK3" s="23" t="s">
        <v>1076</v>
      </c>
      <c r="AL3" s="23" t="s">
        <v>1077</v>
      </c>
      <c r="AM3" s="23" t="s">
        <v>1073</v>
      </c>
      <c r="AN3" s="23" t="s">
        <v>1075</v>
      </c>
      <c r="AO3" s="199" t="s">
        <v>1078</v>
      </c>
      <c r="AP3" s="23" t="s">
        <v>1079</v>
      </c>
      <c r="AQ3" s="690" t="s">
        <v>1080</v>
      </c>
    </row>
    <row r="4" spans="1:43" ht="32.25">
      <c r="A4" t="s">
        <v>1889</v>
      </c>
      <c r="B4" s="796" t="s">
        <v>1081</v>
      </c>
      <c r="C4" s="795" t="s">
        <v>49</v>
      </c>
      <c r="D4" s="795">
        <v>202312</v>
      </c>
      <c r="E4" s="796" t="s">
        <v>13</v>
      </c>
      <c r="F4" s="796" t="s">
        <v>20</v>
      </c>
      <c r="G4" s="796" t="s">
        <v>30</v>
      </c>
      <c r="H4" s="796">
        <v>11</v>
      </c>
      <c r="I4" s="796" t="s">
        <v>16</v>
      </c>
      <c r="J4" s="797" t="s">
        <v>1311</v>
      </c>
      <c r="K4" s="798" t="s">
        <v>1312</v>
      </c>
      <c r="L4" s="795" t="s">
        <v>1085</v>
      </c>
      <c r="M4" s="795" t="s">
        <v>1086</v>
      </c>
      <c r="N4" s="796" t="s">
        <v>769</v>
      </c>
      <c r="O4" s="795">
        <v>2</v>
      </c>
      <c r="P4" s="795">
        <v>2</v>
      </c>
      <c r="Q4" s="799">
        <v>4</v>
      </c>
      <c r="R4" s="795">
        <v>3</v>
      </c>
      <c r="S4" s="181"/>
      <c r="T4" s="789">
        <v>15</v>
      </c>
      <c r="U4" s="31" t="str">
        <f>IF(V4="","",IFERROR(INDEX(Docentes!B:B,MATCH(V4,Docentes!C:C,0)),"NUEVO"))</f>
        <v>NUEVO</v>
      </c>
      <c r="V4" s="904" t="s">
        <v>316</v>
      </c>
      <c r="W4" s="800" t="s">
        <v>167</v>
      </c>
      <c r="X4" s="795" t="s">
        <v>1088</v>
      </c>
      <c r="Y4" s="795" t="s">
        <v>1089</v>
      </c>
      <c r="Z4" s="795"/>
      <c r="AA4" s="795"/>
      <c r="AB4" s="795"/>
      <c r="AC4" s="795"/>
      <c r="AD4" s="795"/>
      <c r="AE4" s="795" t="s">
        <v>1088</v>
      </c>
      <c r="AF4" s="31" t="str">
        <f t="shared" ref="AF4:AF18" si="0">IF(AND(O4&gt;0,P4&gt;0),"TP",IF(AND(O4&gt;0,P4=0),"T","P"))</f>
        <v>TP</v>
      </c>
      <c r="AG4" s="795">
        <v>2</v>
      </c>
      <c r="AH4" s="795">
        <v>18</v>
      </c>
      <c r="AI4" s="795">
        <v>30</v>
      </c>
      <c r="AJ4" s="795">
        <v>21</v>
      </c>
      <c r="AK4" s="795">
        <v>50</v>
      </c>
      <c r="AL4" s="31">
        <f t="shared" ref="AL4:AL18" si="1">IF(Q4=0,0,IF(AH4="",Q4,IF(W4="HIBRIDO VIRTUAL",0,((((AJ4/24)+(AK4/1440))-((AH4/24)+(AI4/1440)))*1440/50))))</f>
        <v>3.9999999999999987</v>
      </c>
      <c r="AM4" s="792">
        <f t="shared" ref="AM4:AM18" si="2">AH4/24+AI4/1440</f>
        <v>0.77083333333333337</v>
      </c>
      <c r="AN4" s="792">
        <f t="shared" ref="AN4:AN18" si="3">AJ4/24+AK4/1440</f>
        <v>0.90972222222222221</v>
      </c>
      <c r="AO4" s="31" t="str" cm="1">
        <f t="array" aca="1" ref="AO4" ca="1">IF(V4="","",IF(SUMPRODUCT((V4=$W$6:$W$3317)*(AG4=$AH$6:$AH$3317)*(AM4=$AN$6:$AN$3317)*(AN4=$AO$6:$AO$3317)*(ROW($W$6:$W$3317)&lt;&gt;ROW(V4))*((Q4=0)*($R$6:$R$3317&gt;0)+(Q4&gt;0)*($R$6:$R$3317=0)))&gt;0,"SALONES UNIDOS",IF(SUMPRODUCT((V4=$W$6:$W$3317)*(AG4=$AH$6:$AH$3317)*((AM4&lt;$AO$6:$AO$3317)*(AN4&gt;$AN$6:$AN$3317))*(ROW($W$6:$W$3317)&lt;&gt;ROW(V4)))&gt;0,"CRUZADO","Sin cruce")))</f>
        <v>Sin cruce</v>
      </c>
      <c r="AP4" s="792" t="str">
        <f t="shared" ref="AP4:AP18" si="4">TRIM(CONCATENATE(G4,H4,E4,I4))</f>
        <v>DE11FILIALA</v>
      </c>
      <c r="AQ4" s="792" t="str" cm="1">
        <f t="array" aca="1" ref="AQ4" ca="1">IF(AP4="","",IF(SUMPRODUCT((AP4=$AQ$6:$AQ$3317)*(AG4=$AH$6:$AH$3317)*(AM4=$AN$6:$AN$3317)*(AN4=$AO$6:$AO$3317)*(ROW($AQ$6:$AQ$3317)&lt;&gt;ROW(AP4))*((Q4=0)*($R$6:$R$3317&gt;0)+(Q4&gt;0)*($R$6:$R$3317=0)))&gt;0,"SALONES UNIDOS",IF(SUMPRODUCT((AP4=$AQ$6:$AQ$3317)*(AG4=$AH$6:$AH$3317)*((AM4&lt;$AO$6:$AO$3317)*(AN4&gt;$AN$6:$AN$3317))*(ROW($AQ$6:$AQ$3317)&lt;&gt;ROW(AP4)))&gt;0,"CRUZADO","Sin cruce")))</f>
        <v>Sin cruce</v>
      </c>
    </row>
    <row r="5" spans="1:43" s="958" customFormat="1" ht="32.25">
      <c r="A5" s="958" t="s">
        <v>1913</v>
      </c>
      <c r="B5" s="1001" t="s">
        <v>1081</v>
      </c>
      <c r="C5" s="998" t="s">
        <v>49</v>
      </c>
      <c r="D5" s="998">
        <v>202312</v>
      </c>
      <c r="E5" s="1001" t="s">
        <v>13</v>
      </c>
      <c r="F5" s="1001" t="s">
        <v>20</v>
      </c>
      <c r="G5" s="1001" t="s">
        <v>30</v>
      </c>
      <c r="H5" s="1001">
        <v>11</v>
      </c>
      <c r="I5" s="1001" t="s">
        <v>16</v>
      </c>
      <c r="J5" s="1002" t="s">
        <v>1311</v>
      </c>
      <c r="K5" s="1003" t="s">
        <v>1312</v>
      </c>
      <c r="L5" s="998" t="s">
        <v>1085</v>
      </c>
      <c r="M5" s="998" t="s">
        <v>1086</v>
      </c>
      <c r="N5" s="1001" t="s">
        <v>769</v>
      </c>
      <c r="O5" s="998">
        <v>2</v>
      </c>
      <c r="P5" s="998">
        <v>2</v>
      </c>
      <c r="Q5" s="1004">
        <v>4</v>
      </c>
      <c r="R5" s="998">
        <v>3</v>
      </c>
      <c r="S5" s="962"/>
      <c r="T5" s="966">
        <v>15</v>
      </c>
      <c r="U5" s="529" t="str">
        <f>IF(V5="","",IFERROR(INDEX(Docentes!B:B,MATCH(V5,Docentes!C:C,0)),"NUEVO"))</f>
        <v>NUEVO</v>
      </c>
      <c r="V5" s="974" t="s">
        <v>1040</v>
      </c>
      <c r="W5" s="1005" t="s">
        <v>167</v>
      </c>
      <c r="X5" s="998" t="s">
        <v>1088</v>
      </c>
      <c r="Y5" s="998" t="s">
        <v>1089</v>
      </c>
      <c r="Z5" s="998"/>
      <c r="AA5" s="998"/>
      <c r="AB5" s="998"/>
      <c r="AC5" s="998"/>
      <c r="AD5" s="998"/>
      <c r="AE5" s="998" t="s">
        <v>1088</v>
      </c>
      <c r="AF5" s="529" t="str">
        <f t="shared" si="0"/>
        <v>TP</v>
      </c>
      <c r="AG5" s="998">
        <v>2</v>
      </c>
      <c r="AH5" s="998">
        <v>18</v>
      </c>
      <c r="AI5" s="998">
        <v>30</v>
      </c>
      <c r="AJ5" s="998">
        <v>21</v>
      </c>
      <c r="AK5" s="998">
        <v>50</v>
      </c>
      <c r="AL5" s="529">
        <f t="shared" si="1"/>
        <v>3.9999999999999987</v>
      </c>
      <c r="AM5" s="964">
        <f t="shared" si="2"/>
        <v>0.77083333333333337</v>
      </c>
      <c r="AN5" s="964">
        <f t="shared" si="3"/>
        <v>0.90972222222222221</v>
      </c>
      <c r="AO5" s="529" t="str" cm="1">
        <f t="array" aca="1" ref="AO5" ca="1">IF(V5="","",IF(SUMPRODUCT((V5=$W$6:$W$3317)*(AG5=$AH$6:$AH$3317)*(AM5=$AN$6:$AN$3317)*(AN5=$AO$6:$AO$3317)*(ROW($W$6:$W$3317)&lt;&gt;ROW(V5))*((Q5=0)*($R$6:$R$3317&gt;0)+(Q5&gt;0)*($R$6:$R$3317=0)))&gt;0,"SALONES UNIDOS",IF(SUMPRODUCT((V5=$W$6:$W$3317)*(AG5=$AH$6:$AH$3317)*((AM5&lt;$AO$6:$AO$3317)*(AN5&gt;$AN$6:$AN$3317))*(ROW($W$6:$W$3317)&lt;&gt;ROW(V5)))&gt;0,"CRUZADO","Sin cruce")))</f>
        <v>Sin cruce</v>
      </c>
      <c r="AP5" s="964" t="str">
        <f t="shared" si="4"/>
        <v>DE11FILIALA</v>
      </c>
      <c r="AQ5" s="964" t="str" cm="1">
        <f t="array" aca="1" ref="AQ5" ca="1">IF(AP5="","",IF(SUMPRODUCT((AP5=$AQ$6:$AQ$3317)*(AG5=$AH$6:$AH$3317)*(AM5=$AN$6:$AN$3317)*(AN5=$AO$6:$AO$3317)*(ROW($AQ$6:$AQ$3317)&lt;&gt;ROW(AP5))*((Q5=0)*($R$6:$R$3317&gt;0)+(Q5&gt;0)*($R$6:$R$3317=0)))&gt;0,"SALONES UNIDOS",IF(SUMPRODUCT((AP5=$AQ$6:$AQ$3317)*(AG5=$AH$6:$AH$3317)*((AM5&lt;$AO$6:$AO$3317)*(AN5&gt;$AN$6:$AN$3317))*(ROW($AQ$6:$AQ$3317)&lt;&gt;ROW(AP5)))&gt;0,"CRUZADO","Sin cruce")))</f>
        <v>Sin cruce</v>
      </c>
    </row>
    <row r="6" spans="1:43" ht="32.25">
      <c r="A6" t="s">
        <v>1889</v>
      </c>
      <c r="B6" s="11" t="s">
        <v>1081</v>
      </c>
      <c r="C6" s="31" t="s">
        <v>24</v>
      </c>
      <c r="D6" s="31">
        <v>20251</v>
      </c>
      <c r="E6" s="11" t="s">
        <v>13</v>
      </c>
      <c r="F6" s="11" t="s">
        <v>20</v>
      </c>
      <c r="G6" s="11" t="s">
        <v>25</v>
      </c>
      <c r="H6" s="11">
        <v>1</v>
      </c>
      <c r="I6" s="11" t="s">
        <v>16</v>
      </c>
      <c r="J6" s="803" t="s">
        <v>1136</v>
      </c>
      <c r="K6" s="35" t="s">
        <v>1137</v>
      </c>
      <c r="L6" s="31" t="s">
        <v>1127</v>
      </c>
      <c r="M6" s="31" t="s">
        <v>1086</v>
      </c>
      <c r="N6" s="11" t="s">
        <v>769</v>
      </c>
      <c r="O6" s="31">
        <v>3</v>
      </c>
      <c r="P6" s="31">
        <v>0</v>
      </c>
      <c r="Q6" s="262">
        <v>3</v>
      </c>
      <c r="R6" s="31">
        <v>4</v>
      </c>
      <c r="S6" s="181"/>
      <c r="T6" s="31">
        <v>40</v>
      </c>
      <c r="U6" s="31" t="str">
        <f>IF(V6="","",IFERROR(INDEX(Docentes!B:B,MATCH(V6,Docentes!C:C,0)),"NUEVO"))</f>
        <v>NUEVO</v>
      </c>
      <c r="V6" s="901" t="s">
        <v>641</v>
      </c>
      <c r="W6" s="793" t="s">
        <v>167</v>
      </c>
      <c r="X6" s="31" t="s">
        <v>1088</v>
      </c>
      <c r="Y6" s="31" t="s">
        <v>1089</v>
      </c>
      <c r="Z6" s="31" t="s">
        <v>1283</v>
      </c>
      <c r="AA6" s="31" t="s">
        <v>1283</v>
      </c>
      <c r="AB6" s="31" t="s">
        <v>1283</v>
      </c>
      <c r="AC6" s="31" t="s">
        <v>1283</v>
      </c>
      <c r="AD6" s="31" t="s">
        <v>1283</v>
      </c>
      <c r="AE6" s="31" t="s">
        <v>1088</v>
      </c>
      <c r="AF6" s="31" t="str">
        <f t="shared" si="0"/>
        <v>T</v>
      </c>
      <c r="AG6" s="951">
        <v>5</v>
      </c>
      <c r="AH6" s="951">
        <v>16</v>
      </c>
      <c r="AI6" s="951">
        <v>0</v>
      </c>
      <c r="AJ6" s="951">
        <v>18</v>
      </c>
      <c r="AK6" s="951">
        <v>30</v>
      </c>
      <c r="AL6" s="31">
        <f t="shared" si="1"/>
        <v>3.0000000000000022</v>
      </c>
      <c r="AM6" s="792">
        <f t="shared" si="2"/>
        <v>0.66666666666666663</v>
      </c>
      <c r="AN6" s="792">
        <f t="shared" si="3"/>
        <v>0.77083333333333337</v>
      </c>
      <c r="AO6" s="31" t="str" cm="1">
        <f t="array" aca="1" ref="AO6" ca="1">IF(V6="","",IF(SUMPRODUCT((V6=$W$6:$W$3317)*(AG6=$AH$6:$AH$3317)*(AM6=$AN$6:$AN$3317)*(AN6=$AO$6:$AO$3317)*(ROW($W$6:$W$3317)&lt;&gt;ROW(V6))*((Q6=0)*($R$6:$R$3317&gt;0)+(Q6&gt;0)*($R$6:$R$3317=0)))&gt;0,"SALONES UNIDOS",IF(SUMPRODUCT((V6=$W$6:$W$3317)*(AG6=$AH$6:$AH$3317)*((AM6&lt;$AO$6:$AO$3317)*(AN6&gt;$AN$6:$AN$3317))*(ROW($W$6:$W$3317)&lt;&gt;ROW(V6)))&gt;0,"CRUZADO","Sin cruce")))</f>
        <v>Sin cruce</v>
      </c>
      <c r="AP6" s="792" t="str">
        <f t="shared" si="4"/>
        <v>CA1FILIALA</v>
      </c>
      <c r="AQ6" s="792" t="str" cm="1">
        <f t="array" aca="1" ref="AQ6" ca="1">IF(AP6="","",IF(SUMPRODUCT((AP6=$AQ$6:$AQ$3317)*(AG6=$AH$6:$AH$3317)*(AM6=$AN$6:$AN$3317)*(AN6=$AO$6:$AO$3317)*(ROW($AQ$6:$AQ$3317)&lt;&gt;ROW(AP6))*((Q6=0)*($R$6:$R$3317&gt;0)+(Q6&gt;0)*($R$6:$R$3317=0)))&gt;0,"SALONES UNIDOS",IF(SUMPRODUCT((AP6=$AQ$6:$AQ$3317)*(AG6=$AH$6:$AH$3317)*((AM6&lt;$AO$6:$AO$3317)*(AN6&gt;$AN$6:$AN$3317))*(ROW($AQ$6:$AQ$3317)&lt;&gt;ROW(AP6)))&gt;0,"CRUZADO","Sin cruce")))</f>
        <v>Sin cruce</v>
      </c>
    </row>
    <row r="7" spans="1:43" ht="32.25">
      <c r="A7" t="s">
        <v>1889</v>
      </c>
      <c r="B7" s="11" t="s">
        <v>1081</v>
      </c>
      <c r="C7" s="31" t="s">
        <v>24</v>
      </c>
      <c r="D7" s="31">
        <v>20251</v>
      </c>
      <c r="E7" s="11" t="s">
        <v>13</v>
      </c>
      <c r="F7" s="11" t="s">
        <v>20</v>
      </c>
      <c r="G7" s="11" t="s">
        <v>25</v>
      </c>
      <c r="H7" s="11">
        <v>1</v>
      </c>
      <c r="I7" s="11" t="s">
        <v>16</v>
      </c>
      <c r="J7" s="803" t="s">
        <v>1136</v>
      </c>
      <c r="K7" s="35" t="s">
        <v>1137</v>
      </c>
      <c r="L7" s="31" t="s">
        <v>1127</v>
      </c>
      <c r="M7" s="31" t="s">
        <v>1086</v>
      </c>
      <c r="N7" s="11" t="s">
        <v>769</v>
      </c>
      <c r="O7" s="31">
        <v>0</v>
      </c>
      <c r="P7" s="31">
        <v>2</v>
      </c>
      <c r="Q7" s="262">
        <v>2</v>
      </c>
      <c r="R7" s="31">
        <v>4</v>
      </c>
      <c r="S7" s="181"/>
      <c r="T7" s="31">
        <v>40</v>
      </c>
      <c r="U7" s="31" t="str">
        <f>IF(V7="","",IFERROR(INDEX(Docentes!B:B,MATCH(V7,Docentes!C:C,0)),"NUEVO"))</f>
        <v>NUEVO</v>
      </c>
      <c r="V7" s="809" t="s">
        <v>641</v>
      </c>
      <c r="W7" s="793" t="s">
        <v>167</v>
      </c>
      <c r="X7" s="31" t="s">
        <v>1088</v>
      </c>
      <c r="Y7" s="31" t="s">
        <v>1089</v>
      </c>
      <c r="Z7" s="31" t="s">
        <v>1283</v>
      </c>
      <c r="AA7" s="31" t="s">
        <v>1283</v>
      </c>
      <c r="AB7" s="31" t="s">
        <v>1283</v>
      </c>
      <c r="AC7" s="31" t="s">
        <v>1283</v>
      </c>
      <c r="AD7" s="31" t="s">
        <v>1283</v>
      </c>
      <c r="AE7" s="31" t="s">
        <v>1088</v>
      </c>
      <c r="AF7" s="31" t="str">
        <f t="shared" si="0"/>
        <v>P</v>
      </c>
      <c r="AG7" s="951">
        <v>3</v>
      </c>
      <c r="AH7" s="951">
        <v>16</v>
      </c>
      <c r="AI7" s="951">
        <v>50</v>
      </c>
      <c r="AJ7" s="951">
        <v>18</v>
      </c>
      <c r="AK7" s="951">
        <v>30</v>
      </c>
      <c r="AL7" s="31">
        <f t="shared" si="1"/>
        <v>2.0000000000000027</v>
      </c>
      <c r="AM7" s="792">
        <f t="shared" si="2"/>
        <v>0.70138888888888884</v>
      </c>
      <c r="AN7" s="792">
        <f t="shared" si="3"/>
        <v>0.77083333333333337</v>
      </c>
      <c r="AO7" s="31" t="str" cm="1">
        <f t="array" aca="1" ref="AO7" ca="1">IF(V7="","",IF(SUMPRODUCT((V7=$W$6:$W$3317)*(AG7=$AH$6:$AH$3317)*(AM7=$AN$6:$AN$3317)*(AN7=$AO$6:$AO$3317)*(ROW($W$6:$W$3317)&lt;&gt;ROW(V7))*((Q7=0)*($R$6:$R$3317&gt;0)+(Q7&gt;0)*($R$6:$R$3317=0)))&gt;0,"SALONES UNIDOS",IF(SUMPRODUCT((V7=$W$6:$W$3317)*(AG7=$AH$6:$AH$3317)*((AM7&lt;$AO$6:$AO$3317)*(AN7&gt;$AN$6:$AN$3317))*(ROW($W$6:$W$3317)&lt;&gt;ROW(V7)))&gt;0,"CRUZADO","Sin cruce")))</f>
        <v>Sin cruce</v>
      </c>
      <c r="AP7" s="792" t="str">
        <f t="shared" si="4"/>
        <v>CA1FILIALA</v>
      </c>
      <c r="AQ7" s="792" t="str" cm="1">
        <f t="array" aca="1" ref="AQ7" ca="1">IF(AP7="","",IF(SUMPRODUCT((AP7=$AQ$6:$AQ$3317)*(AG7=$AH$6:$AH$3317)*(AM7=$AN$6:$AN$3317)*(AN7=$AO$6:$AO$3317)*(ROW($AQ$6:$AQ$3317)&lt;&gt;ROW(AP7))*((Q7=0)*($R$6:$R$3317&gt;0)+(Q7&gt;0)*($R$6:$R$3317=0)))&gt;0,"SALONES UNIDOS",IF(SUMPRODUCT((AP7=$AQ$6:$AQ$3317)*(AG7=$AH$6:$AH$3317)*((AM7&lt;$AO$6:$AO$3317)*(AN7&gt;$AN$6:$AN$3317))*(ROW($AQ$6:$AQ$3317)&lt;&gt;ROW(AP7)))&gt;0,"CRUZADO","Sin cruce")))</f>
        <v>Sin cruce</v>
      </c>
    </row>
    <row r="8" spans="1:43" s="958" customFormat="1" ht="29.25" customHeight="1">
      <c r="A8" s="958" t="s">
        <v>1908</v>
      </c>
      <c r="B8" s="525" t="s">
        <v>1081</v>
      </c>
      <c r="C8" s="529" t="s">
        <v>24</v>
      </c>
      <c r="D8" s="529">
        <v>20251</v>
      </c>
      <c r="E8" s="525" t="s">
        <v>13</v>
      </c>
      <c r="F8" s="525" t="s">
        <v>20</v>
      </c>
      <c r="G8" s="525" t="s">
        <v>25</v>
      </c>
      <c r="H8" s="525">
        <v>1</v>
      </c>
      <c r="I8" s="525" t="s">
        <v>16</v>
      </c>
      <c r="J8" s="960" t="s">
        <v>1136</v>
      </c>
      <c r="K8" s="553" t="s">
        <v>1137</v>
      </c>
      <c r="L8" s="529" t="s">
        <v>1127</v>
      </c>
      <c r="M8" s="529" t="s">
        <v>1086</v>
      </c>
      <c r="N8" s="525" t="s">
        <v>769</v>
      </c>
      <c r="O8" s="529">
        <v>3</v>
      </c>
      <c r="P8" s="529">
        <v>0</v>
      </c>
      <c r="Q8" s="961">
        <v>3</v>
      </c>
      <c r="R8" s="529">
        <v>4</v>
      </c>
      <c r="S8" s="962"/>
      <c r="T8" s="529">
        <v>40</v>
      </c>
      <c r="U8" s="529" t="str">
        <f>IF(V8="","",IFERROR(INDEX(Docentes!B:B,MATCH(V8,Docentes!C:C,0)),"NUEVO"))</f>
        <v>NUEVO</v>
      </c>
      <c r="V8" s="1008" t="s">
        <v>641</v>
      </c>
      <c r="W8" s="963" t="s">
        <v>167</v>
      </c>
      <c r="X8" s="529" t="s">
        <v>1088</v>
      </c>
      <c r="Y8" s="529" t="s">
        <v>1089</v>
      </c>
      <c r="Z8" s="529" t="s">
        <v>1283</v>
      </c>
      <c r="AA8" s="529" t="s">
        <v>1283</v>
      </c>
      <c r="AB8" s="529" t="s">
        <v>1283</v>
      </c>
      <c r="AC8" s="529" t="s">
        <v>1283</v>
      </c>
      <c r="AD8" s="529" t="s">
        <v>1283</v>
      </c>
      <c r="AE8" s="529" t="s">
        <v>1088</v>
      </c>
      <c r="AF8" s="529" t="str">
        <f t="shared" ref="AF8" si="5">IF(AND(O8&gt;0,P8&gt;0),"TP",IF(AND(O8&gt;0,P8=0),"T","P"))</f>
        <v>T</v>
      </c>
      <c r="AG8" s="529">
        <v>2</v>
      </c>
      <c r="AH8" s="529">
        <v>18</v>
      </c>
      <c r="AI8" s="529">
        <v>30</v>
      </c>
      <c r="AJ8" s="529">
        <v>21</v>
      </c>
      <c r="AK8" s="529">
        <v>0</v>
      </c>
      <c r="AL8" s="529">
        <f t="shared" ref="AL8" si="6">IF(Q8=0,0,IF(AH8="",Q8,IF(W8="HIBRIDO VIRTUAL",0,((((AJ8/24)+(AK8/1440))-((AH8/24)+(AI8/1440)))*1440/50))))</f>
        <v>2.9999999999999987</v>
      </c>
      <c r="AM8" s="964">
        <f t="shared" ref="AM8" si="7">AH8/24+AI8/1440</f>
        <v>0.77083333333333337</v>
      </c>
      <c r="AN8" s="964">
        <f t="shared" ref="AN8" si="8">AJ8/24+AK8/1440</f>
        <v>0.875</v>
      </c>
      <c r="AO8" s="529" t="str" cm="1">
        <f t="array" aca="1" ref="AO8" ca="1">IF(V8="","",IF(SUMPRODUCT((V8=$W$6:$W$3316)*(AG8=$AH$6:$AH$3316)*(AM8=$AN$6:$AN$3316)*(AN8=$AO$6:$AO$3316)*(ROW($W$6:$W$3316)&lt;&gt;ROW(V8))*((Q8=0)*($R$6:$R$3316&gt;0)+(Q8&gt;0)*($R$6:$R$3316=0)))&gt;0,"SALONES UNIDOS",IF(SUMPRODUCT((V8=$W$6:$W$3316)*(AG8=$AH$6:$AH$3316)*((AM8&lt;$AO$6:$AO$3316)*(AN8&gt;$AN$6:$AN$3316))*(ROW($W$6:$W$3316)&lt;&gt;ROW(V8)))&gt;0,"CRUZADO","Sin cruce")))</f>
        <v>Sin cruce</v>
      </c>
      <c r="AP8" s="964" t="str">
        <f t="shared" ref="AP8" si="9">TRIM(CONCATENATE(G8,H8,E8,I8))</f>
        <v>CA1FILIALA</v>
      </c>
      <c r="AQ8" s="964" t="str" cm="1">
        <f t="array" aca="1" ref="AQ8" ca="1">IF(AP8="","",IF(SUMPRODUCT((AP8=$AQ$6:$AQ$3316)*(AG8=$AH$6:$AH$3316)*(AM8=$AN$6:$AN$3316)*(AN8=$AO$6:$AO$3316)*(ROW($AQ$6:$AQ$3316)&lt;&gt;ROW(AP8))*((Q8=0)*($R$6:$R$3316&gt;0)+(Q8&gt;0)*($R$6:$R$3316=0)))&gt;0,"SALONES UNIDOS",IF(SUMPRODUCT((AP8=$AQ$6:$AQ$3316)*(AG8=$AH$6:$AH$3316)*((AM8&lt;$AO$6:$AO$3316)*(AN8&gt;$AN$6:$AN$3316))*(ROW($AQ$6:$AQ$3316)&lt;&gt;ROW(AP8)))&gt;0,"CRUZADO","Sin cruce")))</f>
        <v>CRUZADO</v>
      </c>
    </row>
    <row r="9" spans="1:43" s="958" customFormat="1" ht="32.25">
      <c r="A9" s="958" t="s">
        <v>1908</v>
      </c>
      <c r="B9" s="525" t="s">
        <v>1081</v>
      </c>
      <c r="C9" s="529" t="s">
        <v>24</v>
      </c>
      <c r="D9" s="529">
        <v>20251</v>
      </c>
      <c r="E9" s="525" t="s">
        <v>13</v>
      </c>
      <c r="F9" s="525" t="s">
        <v>20</v>
      </c>
      <c r="G9" s="525" t="s">
        <v>25</v>
      </c>
      <c r="H9" s="525">
        <v>1</v>
      </c>
      <c r="I9" s="525" t="s">
        <v>16</v>
      </c>
      <c r="J9" s="960" t="s">
        <v>1136</v>
      </c>
      <c r="K9" s="553" t="s">
        <v>1137</v>
      </c>
      <c r="L9" s="529" t="s">
        <v>1127</v>
      </c>
      <c r="M9" s="529" t="s">
        <v>1086</v>
      </c>
      <c r="N9" s="525" t="s">
        <v>769</v>
      </c>
      <c r="O9" s="529">
        <v>0</v>
      </c>
      <c r="P9" s="529">
        <v>2</v>
      </c>
      <c r="Q9" s="961">
        <v>2</v>
      </c>
      <c r="R9" s="529">
        <v>4</v>
      </c>
      <c r="S9" s="962"/>
      <c r="T9" s="529">
        <v>40</v>
      </c>
      <c r="U9" s="529" t="str">
        <f>IF(V9="","",IFERROR(INDEX(Docentes!B:B,MATCH(V9,Docentes!C:C,0)),"NUEVO"))</f>
        <v>NUEVO</v>
      </c>
      <c r="V9" s="1008" t="s">
        <v>641</v>
      </c>
      <c r="W9" s="963" t="s">
        <v>167</v>
      </c>
      <c r="X9" s="529" t="s">
        <v>1088</v>
      </c>
      <c r="Y9" s="529" t="s">
        <v>1089</v>
      </c>
      <c r="Z9" s="529" t="s">
        <v>1283</v>
      </c>
      <c r="AA9" s="529" t="s">
        <v>1283</v>
      </c>
      <c r="AB9" s="529" t="s">
        <v>1283</v>
      </c>
      <c r="AC9" s="529" t="s">
        <v>1283</v>
      </c>
      <c r="AD9" s="529" t="s">
        <v>1283</v>
      </c>
      <c r="AE9" s="529" t="s">
        <v>1088</v>
      </c>
      <c r="AF9" s="529" t="str">
        <f t="shared" si="0"/>
        <v>P</v>
      </c>
      <c r="AG9" s="529">
        <v>2</v>
      </c>
      <c r="AH9" s="529">
        <v>21</v>
      </c>
      <c r="AI9" s="529">
        <v>0</v>
      </c>
      <c r="AJ9" s="529">
        <v>22</v>
      </c>
      <c r="AK9" s="529">
        <v>40</v>
      </c>
      <c r="AL9" s="529">
        <f t="shared" si="1"/>
        <v>1.9999999999999993</v>
      </c>
      <c r="AM9" s="964">
        <f t="shared" si="2"/>
        <v>0.875</v>
      </c>
      <c r="AN9" s="964">
        <f t="shared" si="3"/>
        <v>0.94444444444444442</v>
      </c>
      <c r="AO9" s="529" t="str" cm="1">
        <f t="array" aca="1" ref="AO9" ca="1">IF(V9="","",IF(SUMPRODUCT((V9=$W$6:$W$3316)*(AG9=$AH$6:$AH$3316)*(AM9=$AN$6:$AN$3316)*(AN9=$AO$6:$AO$3316)*(ROW($W$6:$W$3316)&lt;&gt;ROW(V9))*((Q9=0)*($R$6:$R$3316&gt;0)+(Q9&gt;0)*($R$6:$R$3316=0)))&gt;0,"SALONES UNIDOS",IF(SUMPRODUCT((V9=$W$6:$W$3316)*(AG9=$AH$6:$AH$3316)*((AM9&lt;$AO$6:$AO$3316)*(AN9&gt;$AN$6:$AN$3316))*(ROW($W$6:$W$3316)&lt;&gt;ROW(V9)))&gt;0,"CRUZADO","Sin cruce")))</f>
        <v>Sin cruce</v>
      </c>
      <c r="AP9" s="964" t="str">
        <f t="shared" si="4"/>
        <v>CA1FILIALA</v>
      </c>
      <c r="AQ9" s="964" t="str" cm="1">
        <f t="array" aca="1" ref="AQ9" ca="1">IF(AP9="","",IF(SUMPRODUCT((AP9=$AQ$6:$AQ$3316)*(AG9=$AH$6:$AH$3316)*(AM9=$AN$6:$AN$3316)*(AN9=$AO$6:$AO$3316)*(ROW($AQ$6:$AQ$3316)&lt;&gt;ROW(AP9))*((Q9=0)*($R$6:$R$3316&gt;0)+(Q9&gt;0)*($R$6:$R$3316=0)))&gt;0,"SALONES UNIDOS",IF(SUMPRODUCT((AP9=$AQ$6:$AQ$3316)*(AG9=$AH$6:$AH$3316)*((AM9&lt;$AO$6:$AO$3316)*(AN9&gt;$AN$6:$AN$3316))*(ROW($AQ$6:$AQ$3316)&lt;&gt;ROW(AP9)))&gt;0,"CRUZADO","Sin cruce")))</f>
        <v>CRUZADO</v>
      </c>
    </row>
    <row r="10" spans="1:43" ht="32.25">
      <c r="A10" t="s">
        <v>1889</v>
      </c>
      <c r="B10" s="11" t="s">
        <v>1081</v>
      </c>
      <c r="C10" s="31" t="s">
        <v>24</v>
      </c>
      <c r="D10" s="31">
        <v>20251</v>
      </c>
      <c r="E10" s="11" t="s">
        <v>13</v>
      </c>
      <c r="F10" s="11" t="s">
        <v>20</v>
      </c>
      <c r="G10" s="11" t="s">
        <v>25</v>
      </c>
      <c r="H10" s="11">
        <v>1</v>
      </c>
      <c r="I10" s="11" t="s">
        <v>16</v>
      </c>
      <c r="J10" s="803" t="s">
        <v>1134</v>
      </c>
      <c r="K10" s="35" t="s">
        <v>1135</v>
      </c>
      <c r="L10" s="31" t="s">
        <v>1127</v>
      </c>
      <c r="M10" s="31" t="s">
        <v>1086</v>
      </c>
      <c r="N10" s="11" t="s">
        <v>769</v>
      </c>
      <c r="O10" s="31">
        <v>3</v>
      </c>
      <c r="P10" s="31">
        <v>2</v>
      </c>
      <c r="Q10" s="262">
        <v>5</v>
      </c>
      <c r="R10" s="31">
        <v>4</v>
      </c>
      <c r="S10" s="181"/>
      <c r="T10" s="31">
        <v>40</v>
      </c>
      <c r="U10" s="262" t="str">
        <f>IF(V10="","",IFERROR(INDEX(Docentes!B:B,MATCH(V10,Docentes!C:C,0)),"NUEVO"))</f>
        <v>NUEVO</v>
      </c>
      <c r="V10" s="9" t="s">
        <v>563</v>
      </c>
      <c r="W10" s="809" t="s">
        <v>167</v>
      </c>
      <c r="X10" s="31" t="s">
        <v>1088</v>
      </c>
      <c r="Y10" s="31" t="s">
        <v>1089</v>
      </c>
      <c r="Z10" s="31" t="s">
        <v>1283</v>
      </c>
      <c r="AA10" s="31" t="s">
        <v>1283</v>
      </c>
      <c r="AB10" s="31" t="s">
        <v>1283</v>
      </c>
      <c r="AC10" s="31" t="s">
        <v>1283</v>
      </c>
      <c r="AD10" s="31" t="s">
        <v>1283</v>
      </c>
      <c r="AE10" s="31" t="s">
        <v>1088</v>
      </c>
      <c r="AF10" s="31" t="str">
        <f t="shared" si="0"/>
        <v>TP</v>
      </c>
      <c r="AG10" s="31">
        <v>2</v>
      </c>
      <c r="AH10" s="31">
        <v>18</v>
      </c>
      <c r="AI10" s="31">
        <v>30</v>
      </c>
      <c r="AJ10" s="31">
        <v>22</v>
      </c>
      <c r="AK10" s="31">
        <v>40</v>
      </c>
      <c r="AL10" s="31">
        <f t="shared" si="1"/>
        <v>4.9999999999999982</v>
      </c>
      <c r="AM10" s="792">
        <f t="shared" si="2"/>
        <v>0.77083333333333337</v>
      </c>
      <c r="AN10" s="792">
        <f t="shared" si="3"/>
        <v>0.94444444444444442</v>
      </c>
      <c r="AO10" s="31" t="str" cm="1">
        <f t="array" aca="1" ref="AO10" ca="1">IF(V10="","",IF(SUMPRODUCT((V10=$W$6:$W$3316)*(AG10=$AH$6:$AH$3316)*(AM10=$AN$6:$AN$3316)*(AN10=$AO$6:$AO$3316)*(ROW($W$6:$W$3316)&lt;&gt;ROW(V10))*((Q10=0)*($R$6:$R$3316&gt;0)+(Q10&gt;0)*($R$6:$R$3316=0)))&gt;0,"SALONES UNIDOS",IF(SUMPRODUCT((V10=$W$6:$W$3316)*(AG10=$AH$6:$AH$3316)*((AM10&lt;$AO$6:$AO$3316)*(AN10&gt;$AN$6:$AN$3316))*(ROW($W$6:$W$3316)&lt;&gt;ROW(V10)))&gt;0,"CRUZADO","Sin cruce")))</f>
        <v>Sin cruce</v>
      </c>
      <c r="AP10" s="792" t="str">
        <f t="shared" si="4"/>
        <v>CA1FILIALA</v>
      </c>
      <c r="AQ10" s="792" t="str" cm="1">
        <f t="array" aca="1" ref="AQ10" ca="1">IF(AP10="","",IF(SUMPRODUCT((AP10=$AQ$6:$AQ$3316)*(AG10=$AH$6:$AH$3316)*(AM10=$AN$6:$AN$3316)*(AN10=$AO$6:$AO$3316)*(ROW($AQ$6:$AQ$3316)&lt;&gt;ROW(AP10))*((Q10=0)*($R$6:$R$3316&gt;0)+(Q10&gt;0)*($R$6:$R$3316=0)))&gt;0,"SALONES UNIDOS",IF(SUMPRODUCT((AP10=$AQ$6:$AQ$3316)*(AG10=$AH$6:$AH$3316)*((AM10&lt;$AO$6:$AO$3316)*(AN10&gt;$AN$6:$AN$3316))*(ROW($AQ$6:$AQ$3316)&lt;&gt;ROW(AP10)))&gt;0,"CRUZADO","Sin cruce")))</f>
        <v>CRUZADO</v>
      </c>
    </row>
    <row r="11" spans="1:43" s="958" customFormat="1" ht="32.25">
      <c r="A11" s="958" t="s">
        <v>1886</v>
      </c>
      <c r="B11" s="525" t="s">
        <v>1081</v>
      </c>
      <c r="C11" s="529" t="s">
        <v>24</v>
      </c>
      <c r="D11" s="529">
        <v>20251</v>
      </c>
      <c r="E11" s="525" t="s">
        <v>13</v>
      </c>
      <c r="F11" s="525" t="s">
        <v>20</v>
      </c>
      <c r="G11" s="525" t="s">
        <v>25</v>
      </c>
      <c r="H11" s="525">
        <v>1</v>
      </c>
      <c r="I11" s="525" t="s">
        <v>16</v>
      </c>
      <c r="J11" s="960" t="s">
        <v>1134</v>
      </c>
      <c r="K11" s="553" t="s">
        <v>1135</v>
      </c>
      <c r="L11" s="529" t="s">
        <v>1127</v>
      </c>
      <c r="M11" s="529" t="s">
        <v>1086</v>
      </c>
      <c r="N11" s="525" t="s">
        <v>769</v>
      </c>
      <c r="O11" s="529">
        <v>3</v>
      </c>
      <c r="P11" s="529">
        <v>0</v>
      </c>
      <c r="Q11" s="961">
        <v>3</v>
      </c>
      <c r="R11" s="529">
        <v>4</v>
      </c>
      <c r="S11" s="962"/>
      <c r="T11" s="529">
        <v>40</v>
      </c>
      <c r="U11" s="961" t="str">
        <f>IF(V11="","",IFERROR(INDEX(Docentes!B:B,MATCH(V11,Docentes!C:C,0)),"NUEVO"))</f>
        <v>NUEVO</v>
      </c>
      <c r="V11" s="977" t="s">
        <v>563</v>
      </c>
      <c r="W11" s="980" t="s">
        <v>167</v>
      </c>
      <c r="X11" s="529" t="s">
        <v>1088</v>
      </c>
      <c r="Y11" s="529" t="s">
        <v>1089</v>
      </c>
      <c r="Z11" s="529" t="s">
        <v>1283</v>
      </c>
      <c r="AA11" s="529" t="s">
        <v>1283</v>
      </c>
      <c r="AB11" s="529" t="s">
        <v>1283</v>
      </c>
      <c r="AC11" s="529" t="s">
        <v>1283</v>
      </c>
      <c r="AD11" s="529" t="s">
        <v>1283</v>
      </c>
      <c r="AE11" s="529" t="s">
        <v>1088</v>
      </c>
      <c r="AF11" s="529" t="str">
        <f t="shared" si="0"/>
        <v>T</v>
      </c>
      <c r="AG11" s="529">
        <v>3</v>
      </c>
      <c r="AH11" s="529">
        <v>20</v>
      </c>
      <c r="AI11" s="529">
        <v>10</v>
      </c>
      <c r="AJ11" s="529">
        <v>22</v>
      </c>
      <c r="AK11" s="529">
        <v>40</v>
      </c>
      <c r="AL11" s="529">
        <f t="shared" si="1"/>
        <v>2.9999999999999987</v>
      </c>
      <c r="AM11" s="964">
        <f t="shared" si="2"/>
        <v>0.84027777777777779</v>
      </c>
      <c r="AN11" s="964">
        <f t="shared" si="3"/>
        <v>0.94444444444444442</v>
      </c>
      <c r="AO11" s="529" t="str" cm="1">
        <f t="array" aca="1" ref="AO11" ca="1">IF(V11="","",IF(SUMPRODUCT((V11=$W$6:$W$3317)*(AG11=$AH$6:$AH$3317)*(AM11=$AN$6:$AN$3317)*(AN11=$AO$6:$AO$3317)*(ROW($W$6:$W$3317)&lt;&gt;ROW(V11))*((Q11=0)*($R$6:$R$3317&gt;0)+(Q11&gt;0)*($R$6:$R$3317=0)))&gt;0,"SALONES UNIDOS",IF(SUMPRODUCT((V11=$W$6:$W$3317)*(AG11=$AH$6:$AH$3317)*((AM11&lt;$AO$6:$AO$3317)*(AN11&gt;$AN$6:$AN$3317))*(ROW($W$6:$W$3317)&lt;&gt;ROW(V11)))&gt;0,"CRUZADO","Sin cruce")))</f>
        <v>Sin cruce</v>
      </c>
      <c r="AP11" s="964" t="str">
        <f t="shared" si="4"/>
        <v>CA1FILIALA</v>
      </c>
      <c r="AQ11" s="964" t="str" cm="1">
        <f t="array" aca="1" ref="AQ11" ca="1">IF(AP11="","",IF(SUMPRODUCT((AP11=$AQ$6:$AQ$3317)*(AG11=$AH$6:$AH$3317)*(AM11=$AN$6:$AN$3317)*(AN11=$AO$6:$AO$3317)*(ROW($AQ$6:$AQ$3317)&lt;&gt;ROW(AP11))*((Q11=0)*($R$6:$R$3317&gt;0)+(Q11&gt;0)*($R$6:$R$3317=0)))&gt;0,"SALONES UNIDOS",IF(SUMPRODUCT((AP11=$AQ$6:$AQ$3317)*(AG11=$AH$6:$AH$3317)*((AM11&lt;$AO$6:$AO$3317)*(AN11&gt;$AN$6:$AN$3317))*(ROW($AQ$6:$AQ$3317)&lt;&gt;ROW(AP11)))&gt;0,"CRUZADO","Sin cruce")))</f>
        <v>CRUZADO</v>
      </c>
    </row>
    <row r="12" spans="1:43" s="958" customFormat="1" ht="32.25">
      <c r="A12" s="958" t="s">
        <v>1886</v>
      </c>
      <c r="B12" s="525" t="s">
        <v>1081</v>
      </c>
      <c r="C12" s="529" t="s">
        <v>24</v>
      </c>
      <c r="D12" s="529">
        <v>20251</v>
      </c>
      <c r="E12" s="525" t="s">
        <v>13</v>
      </c>
      <c r="F12" s="525" t="s">
        <v>20</v>
      </c>
      <c r="G12" s="525" t="s">
        <v>25</v>
      </c>
      <c r="H12" s="525">
        <v>1</v>
      </c>
      <c r="I12" s="525" t="s">
        <v>16</v>
      </c>
      <c r="J12" s="960" t="s">
        <v>1134</v>
      </c>
      <c r="K12" s="553" t="s">
        <v>1135</v>
      </c>
      <c r="L12" s="529" t="s">
        <v>1127</v>
      </c>
      <c r="M12" s="529" t="s">
        <v>1086</v>
      </c>
      <c r="N12" s="525" t="s">
        <v>769</v>
      </c>
      <c r="O12" s="529">
        <v>0</v>
      </c>
      <c r="P12" s="529">
        <v>2</v>
      </c>
      <c r="Q12" s="961">
        <v>2</v>
      </c>
      <c r="R12" s="529">
        <v>4</v>
      </c>
      <c r="S12" s="962"/>
      <c r="T12" s="529">
        <v>40</v>
      </c>
      <c r="U12" s="961" t="str">
        <f>IF(V12="","",IFERROR(INDEX(Docentes!B:B,MATCH(V12,Docentes!C:C,0)),"NUEVO"))</f>
        <v>NUEVO</v>
      </c>
      <c r="V12" s="977" t="s">
        <v>563</v>
      </c>
      <c r="W12" s="980" t="s">
        <v>167</v>
      </c>
      <c r="X12" s="529" t="s">
        <v>1088</v>
      </c>
      <c r="Y12" s="529" t="s">
        <v>1089</v>
      </c>
      <c r="Z12" s="529" t="s">
        <v>1283</v>
      </c>
      <c r="AA12" s="529" t="s">
        <v>1283</v>
      </c>
      <c r="AB12" s="529" t="s">
        <v>1283</v>
      </c>
      <c r="AC12" s="529" t="s">
        <v>1283</v>
      </c>
      <c r="AD12" s="529" t="s">
        <v>1283</v>
      </c>
      <c r="AE12" s="529" t="s">
        <v>1088</v>
      </c>
      <c r="AF12" s="529" t="str">
        <f t="shared" si="0"/>
        <v>P</v>
      </c>
      <c r="AG12" s="529">
        <v>1</v>
      </c>
      <c r="AH12" s="529">
        <v>21</v>
      </c>
      <c r="AI12" s="529">
        <v>50</v>
      </c>
      <c r="AJ12" s="529">
        <v>23</v>
      </c>
      <c r="AK12" s="529">
        <v>30</v>
      </c>
      <c r="AL12" s="529">
        <f t="shared" si="1"/>
        <v>2.0000000000000027</v>
      </c>
      <c r="AM12" s="964">
        <f t="shared" si="2"/>
        <v>0.90972222222222221</v>
      </c>
      <c r="AN12" s="964">
        <f t="shared" si="3"/>
        <v>0.97916666666666674</v>
      </c>
      <c r="AO12" s="529" t="str" cm="1">
        <f t="array" aca="1" ref="AO12" ca="1">IF(V12="","",IF(SUMPRODUCT((V12=$W$6:$W$3317)*(AG12=$AH$6:$AH$3317)*(AM12=$AN$6:$AN$3317)*(AN12=$AO$6:$AO$3317)*(ROW($W$6:$W$3317)&lt;&gt;ROW(V12))*((Q12=0)*($R$6:$R$3317&gt;0)+(Q12&gt;0)*($R$6:$R$3317=0)))&gt;0,"SALONES UNIDOS",IF(SUMPRODUCT((V12=$W$6:$W$3317)*(AG12=$AH$6:$AH$3317)*((AM12&lt;$AO$6:$AO$3317)*(AN12&gt;$AN$6:$AN$3317))*(ROW($W$6:$W$3317)&lt;&gt;ROW(V12)))&gt;0,"CRUZADO","Sin cruce")))</f>
        <v>Sin cruce</v>
      </c>
      <c r="AP12" s="964" t="str">
        <f t="shared" si="4"/>
        <v>CA1FILIALA</v>
      </c>
      <c r="AQ12" s="964" t="str" cm="1">
        <f t="array" aca="1" ref="AQ12" ca="1">IF(AP12="","",IF(SUMPRODUCT((AP12=$AQ$6:$AQ$3317)*(AG12=$AH$6:$AH$3317)*(AM12=$AN$6:$AN$3317)*(AN12=$AO$6:$AO$3317)*(ROW($AQ$6:$AQ$3317)&lt;&gt;ROW(AP12))*((Q12=0)*($R$6:$R$3317&gt;0)+(Q12&gt;0)*($R$6:$R$3317=0)))&gt;0,"SALONES UNIDOS",IF(SUMPRODUCT((AP12=$AQ$6:$AQ$3317)*(AG12=$AH$6:$AH$3317)*((AM12&lt;$AO$6:$AO$3317)*(AN12&gt;$AN$6:$AN$3317))*(ROW($AQ$6:$AQ$3317)&lt;&gt;ROW(AP12)))&gt;0,"CRUZADO","Sin cruce")))</f>
        <v>Sin cruce</v>
      </c>
    </row>
    <row r="13" spans="1:43" ht="32.25">
      <c r="A13" t="s">
        <v>1889</v>
      </c>
      <c r="B13" s="11" t="s">
        <v>1081</v>
      </c>
      <c r="C13" s="31" t="s">
        <v>24</v>
      </c>
      <c r="D13" s="31">
        <v>20251</v>
      </c>
      <c r="E13" s="11" t="s">
        <v>13</v>
      </c>
      <c r="F13" s="11" t="s">
        <v>20</v>
      </c>
      <c r="G13" s="11" t="s">
        <v>25</v>
      </c>
      <c r="H13" s="11">
        <v>1</v>
      </c>
      <c r="I13" s="11" t="s">
        <v>16</v>
      </c>
      <c r="J13" s="803" t="s">
        <v>1128</v>
      </c>
      <c r="K13" s="35" t="s">
        <v>1129</v>
      </c>
      <c r="L13" s="31" t="s">
        <v>1127</v>
      </c>
      <c r="M13" s="31" t="s">
        <v>1086</v>
      </c>
      <c r="N13" s="11" t="s">
        <v>769</v>
      </c>
      <c r="O13" s="31">
        <v>2</v>
      </c>
      <c r="P13" s="31">
        <v>2</v>
      </c>
      <c r="Q13" s="262">
        <v>4</v>
      </c>
      <c r="R13" s="31">
        <v>4</v>
      </c>
      <c r="S13" s="181"/>
      <c r="T13" s="31">
        <v>40</v>
      </c>
      <c r="U13" s="31" t="str">
        <f>IF(V13="","",IFERROR(INDEX(Docentes!B:B,MATCH(V13,Docentes!C:C,0)),"NUEVO"))</f>
        <v>NUEVO</v>
      </c>
      <c r="V13" s="809" t="s">
        <v>325</v>
      </c>
      <c r="W13" s="793" t="s">
        <v>167</v>
      </c>
      <c r="X13" s="31" t="s">
        <v>1088</v>
      </c>
      <c r="Y13" s="31" t="s">
        <v>1089</v>
      </c>
      <c r="Z13" s="31" t="s">
        <v>1283</v>
      </c>
      <c r="AA13" s="31" t="s">
        <v>1283</v>
      </c>
      <c r="AB13" s="31" t="s">
        <v>1283</v>
      </c>
      <c r="AC13" s="31" t="s">
        <v>1283</v>
      </c>
      <c r="AD13" s="31" t="s">
        <v>1283</v>
      </c>
      <c r="AE13" s="31" t="s">
        <v>1088</v>
      </c>
      <c r="AF13" s="31" t="str">
        <f t="shared" si="0"/>
        <v>TP</v>
      </c>
      <c r="AG13" s="31">
        <v>3</v>
      </c>
      <c r="AH13" s="31">
        <v>18</v>
      </c>
      <c r="AI13" s="31">
        <v>30</v>
      </c>
      <c r="AJ13" s="31">
        <v>21</v>
      </c>
      <c r="AK13" s="31">
        <v>50</v>
      </c>
      <c r="AL13" s="31">
        <f t="shared" si="1"/>
        <v>3.9999999999999987</v>
      </c>
      <c r="AM13" s="792">
        <f t="shared" si="2"/>
        <v>0.77083333333333337</v>
      </c>
      <c r="AN13" s="792">
        <f t="shared" si="3"/>
        <v>0.90972222222222221</v>
      </c>
      <c r="AO13" s="31" t="str" cm="1">
        <f t="array" aca="1" ref="AO13" ca="1">IF(V13="","",IF(SUMPRODUCT((V13=$W$6:$W$3317)*(AG13=$AH$6:$AH$3317)*(AM13=$AN$6:$AN$3317)*(AN13=$AO$6:$AO$3317)*(ROW($W$6:$W$3317)&lt;&gt;ROW(V13))*((Q13=0)*($R$6:$R$3317&gt;0)+(Q13&gt;0)*($R$6:$R$3317=0)))&gt;0,"SALONES UNIDOS",IF(SUMPRODUCT((V13=$W$6:$W$3317)*(AG13=$AH$6:$AH$3317)*((AM13&lt;$AO$6:$AO$3317)*(AN13&gt;$AN$6:$AN$3317))*(ROW($W$6:$W$3317)&lt;&gt;ROW(V13)))&gt;0,"CRUZADO","Sin cruce")))</f>
        <v>Sin cruce</v>
      </c>
      <c r="AP13" s="792" t="str">
        <f t="shared" si="4"/>
        <v>CA1FILIALA</v>
      </c>
      <c r="AQ13" s="792" t="str" cm="1">
        <f t="array" aca="1" ref="AQ13" ca="1">IF(AP13="","",IF(SUMPRODUCT((AP13=$AQ$6:$AQ$3317)*(AG13=$AH$6:$AH$3317)*(AM13=$AN$6:$AN$3317)*(AN13=$AO$6:$AO$3317)*(ROW($AQ$6:$AQ$3317)&lt;&gt;ROW(AP13))*((Q13=0)*($R$6:$R$3317&gt;0)+(Q13&gt;0)*($R$6:$R$3317=0)))&gt;0,"SALONES UNIDOS",IF(SUMPRODUCT((AP13=$AQ$6:$AQ$3317)*(AG13=$AH$6:$AH$3317)*((AM13&lt;$AO$6:$AO$3317)*(AN13&gt;$AN$6:$AN$3317))*(ROW($AQ$6:$AQ$3317)&lt;&gt;ROW(AP13)))&gt;0,"CRUZADO","Sin cruce")))</f>
        <v>CRUZADO</v>
      </c>
    </row>
    <row r="14" spans="1:43" s="958" customFormat="1" ht="32.25">
      <c r="A14" s="958" t="s">
        <v>1886</v>
      </c>
      <c r="B14" s="525" t="s">
        <v>1081</v>
      </c>
      <c r="C14" s="529" t="s">
        <v>24</v>
      </c>
      <c r="D14" s="529">
        <v>20251</v>
      </c>
      <c r="E14" s="525" t="s">
        <v>13</v>
      </c>
      <c r="F14" s="525" t="s">
        <v>20</v>
      </c>
      <c r="G14" s="525" t="s">
        <v>25</v>
      </c>
      <c r="H14" s="525">
        <v>1</v>
      </c>
      <c r="I14" s="525" t="s">
        <v>16</v>
      </c>
      <c r="J14" s="960" t="s">
        <v>1128</v>
      </c>
      <c r="K14" s="553" t="s">
        <v>1129</v>
      </c>
      <c r="L14" s="529" t="s">
        <v>1127</v>
      </c>
      <c r="M14" s="529" t="s">
        <v>1086</v>
      </c>
      <c r="N14" s="525" t="s">
        <v>769</v>
      </c>
      <c r="O14" s="529">
        <v>2</v>
      </c>
      <c r="P14" s="529">
        <v>0</v>
      </c>
      <c r="Q14" s="961">
        <v>2</v>
      </c>
      <c r="R14" s="529">
        <v>4</v>
      </c>
      <c r="S14" s="962"/>
      <c r="T14" s="529">
        <v>40</v>
      </c>
      <c r="U14" s="529" t="str">
        <f>IF(V14="","",IFERROR(INDEX(Docentes!B:B,MATCH(V14,Docentes!C:C,0)),"NUEVO"))</f>
        <v>NUEVO</v>
      </c>
      <c r="V14" s="980" t="s">
        <v>325</v>
      </c>
      <c r="W14" s="963" t="s">
        <v>167</v>
      </c>
      <c r="X14" s="529" t="s">
        <v>1088</v>
      </c>
      <c r="Y14" s="529" t="s">
        <v>1089</v>
      </c>
      <c r="Z14" s="529" t="s">
        <v>1283</v>
      </c>
      <c r="AA14" s="529" t="s">
        <v>1283</v>
      </c>
      <c r="AB14" s="529" t="s">
        <v>1283</v>
      </c>
      <c r="AC14" s="529" t="s">
        <v>1283</v>
      </c>
      <c r="AD14" s="529" t="s">
        <v>1283</v>
      </c>
      <c r="AE14" s="529" t="s">
        <v>1088</v>
      </c>
      <c r="AF14" s="529" t="str">
        <f t="shared" si="0"/>
        <v>T</v>
      </c>
      <c r="AG14" s="529">
        <v>3</v>
      </c>
      <c r="AH14" s="529">
        <v>18</v>
      </c>
      <c r="AI14" s="529">
        <v>30</v>
      </c>
      <c r="AJ14" s="529">
        <v>20</v>
      </c>
      <c r="AK14" s="529">
        <v>10</v>
      </c>
      <c r="AL14" s="529">
        <f t="shared" si="1"/>
        <v>1.9999999999999993</v>
      </c>
      <c r="AM14" s="964">
        <f t="shared" si="2"/>
        <v>0.77083333333333337</v>
      </c>
      <c r="AN14" s="964">
        <f t="shared" si="3"/>
        <v>0.84027777777777779</v>
      </c>
      <c r="AO14" s="529" t="str" cm="1">
        <f t="array" aca="1" ref="AO14" ca="1">IF(V14="","",IF(SUMPRODUCT((V14=$W$6:$W$3318)*(AG14=$AH$6:$AH$3318)*(AM14=$AN$6:$AN$3318)*(AN14=$AO$6:$AO$3318)*(ROW($W$6:$W$3318)&lt;&gt;ROW(V14))*((Q14=0)*($R$6:$R$3318&gt;0)+(Q14&gt;0)*($R$6:$R$3318=0)))&gt;0,"SALONES UNIDOS",IF(SUMPRODUCT((V14=$W$6:$W$3318)*(AG14=$AH$6:$AH$3318)*((AM14&lt;$AO$6:$AO$3318)*(AN14&gt;$AN$6:$AN$3318))*(ROW($W$6:$W$3318)&lt;&gt;ROW(V14)))&gt;0,"CRUZADO","Sin cruce")))</f>
        <v>Sin cruce</v>
      </c>
      <c r="AP14" s="964" t="str">
        <f t="shared" si="4"/>
        <v>CA1FILIALA</v>
      </c>
      <c r="AQ14" s="964" t="str" cm="1">
        <f t="array" aca="1" ref="AQ14" ca="1">IF(AP14="","",IF(SUMPRODUCT((AP14=$AQ$6:$AQ$3318)*(AG14=$AH$6:$AH$3318)*(AM14=$AN$6:$AN$3318)*(AN14=$AO$6:$AO$3318)*(ROW($AQ$6:$AQ$3318)&lt;&gt;ROW(AP14))*((Q14=0)*($R$6:$R$3318&gt;0)+(Q14&gt;0)*($R$6:$R$3318=0)))&gt;0,"SALONES UNIDOS",IF(SUMPRODUCT((AP14=$AQ$6:$AQ$3318)*(AG14=$AH$6:$AH$3318)*((AM14&lt;$AO$6:$AO$3318)*(AN14&gt;$AN$6:$AN$3318))*(ROW($AQ$6:$AQ$3318)&lt;&gt;ROW(AP14)))&gt;0,"CRUZADO","Sin cruce")))</f>
        <v>Sin cruce</v>
      </c>
    </row>
    <row r="15" spans="1:43" s="958" customFormat="1" ht="32.25">
      <c r="A15" s="958" t="s">
        <v>1886</v>
      </c>
      <c r="B15" s="525" t="s">
        <v>1081</v>
      </c>
      <c r="C15" s="529" t="s">
        <v>24</v>
      </c>
      <c r="D15" s="529">
        <v>20251</v>
      </c>
      <c r="E15" s="525" t="s">
        <v>13</v>
      </c>
      <c r="F15" s="525" t="s">
        <v>20</v>
      </c>
      <c r="G15" s="525" t="s">
        <v>25</v>
      </c>
      <c r="H15" s="525">
        <v>1</v>
      </c>
      <c r="I15" s="525" t="s">
        <v>16</v>
      </c>
      <c r="J15" s="960" t="s">
        <v>1128</v>
      </c>
      <c r="K15" s="553" t="s">
        <v>1129</v>
      </c>
      <c r="L15" s="529" t="s">
        <v>1127</v>
      </c>
      <c r="M15" s="529" t="s">
        <v>1086</v>
      </c>
      <c r="N15" s="525" t="s">
        <v>769</v>
      </c>
      <c r="O15" s="529">
        <v>0</v>
      </c>
      <c r="P15" s="529">
        <v>2</v>
      </c>
      <c r="Q15" s="961">
        <v>2</v>
      </c>
      <c r="R15" s="529">
        <v>4</v>
      </c>
      <c r="S15" s="962"/>
      <c r="T15" s="529">
        <v>40</v>
      </c>
      <c r="U15" s="529" t="str">
        <f>IF(V15="","",IFERROR(INDEX(Docentes!B:B,MATCH(V15,Docentes!C:C,0)),"NUEVO"))</f>
        <v>NUEVO</v>
      </c>
      <c r="V15" s="980" t="s">
        <v>325</v>
      </c>
      <c r="W15" s="963" t="s">
        <v>167</v>
      </c>
      <c r="X15" s="529" t="s">
        <v>1088</v>
      </c>
      <c r="Y15" s="529" t="s">
        <v>1089</v>
      </c>
      <c r="Z15" s="529" t="s">
        <v>1283</v>
      </c>
      <c r="AA15" s="529" t="s">
        <v>1283</v>
      </c>
      <c r="AB15" s="529" t="s">
        <v>1283</v>
      </c>
      <c r="AC15" s="529" t="s">
        <v>1283</v>
      </c>
      <c r="AD15" s="529" t="s">
        <v>1283</v>
      </c>
      <c r="AE15" s="529" t="s">
        <v>1088</v>
      </c>
      <c r="AF15" s="529" t="str">
        <f t="shared" si="0"/>
        <v>P</v>
      </c>
      <c r="AG15" s="529">
        <v>4</v>
      </c>
      <c r="AH15" s="529">
        <v>21</v>
      </c>
      <c r="AI15" s="529">
        <v>50</v>
      </c>
      <c r="AJ15" s="529">
        <v>23</v>
      </c>
      <c r="AK15" s="529">
        <v>30</v>
      </c>
      <c r="AL15" s="529">
        <f t="shared" si="1"/>
        <v>2.0000000000000027</v>
      </c>
      <c r="AM15" s="964">
        <f t="shared" si="2"/>
        <v>0.90972222222222221</v>
      </c>
      <c r="AN15" s="964">
        <f t="shared" si="3"/>
        <v>0.97916666666666674</v>
      </c>
      <c r="AO15" s="529" t="str" cm="1">
        <f t="array" aca="1" ref="AO15" ca="1">IF(V15="","",IF(SUMPRODUCT((V15=$W$6:$W$3318)*(AG15=$AH$6:$AH$3318)*(AM15=$AN$6:$AN$3318)*(AN15=$AO$6:$AO$3318)*(ROW($W$6:$W$3318)&lt;&gt;ROW(V15))*((Q15=0)*($R$6:$R$3318&gt;0)+(Q15&gt;0)*($R$6:$R$3318=0)))&gt;0,"SALONES UNIDOS",IF(SUMPRODUCT((V15=$W$6:$W$3318)*(AG15=$AH$6:$AH$3318)*((AM15&lt;$AO$6:$AO$3318)*(AN15&gt;$AN$6:$AN$3318))*(ROW($W$6:$W$3318)&lt;&gt;ROW(V15)))&gt;0,"CRUZADO","Sin cruce")))</f>
        <v>Sin cruce</v>
      </c>
      <c r="AP15" s="964" t="str">
        <f t="shared" si="4"/>
        <v>CA1FILIALA</v>
      </c>
      <c r="AQ15" s="964" t="str" cm="1">
        <f t="array" aca="1" ref="AQ15" ca="1">IF(AP15="","",IF(SUMPRODUCT((AP15=$AQ$6:$AQ$3318)*(AG15=$AH$6:$AH$3318)*(AM15=$AN$6:$AN$3318)*(AN15=$AO$6:$AO$3318)*(ROW($AQ$6:$AQ$3318)&lt;&gt;ROW(AP15))*((Q15=0)*($R$6:$R$3318&gt;0)+(Q15&gt;0)*($R$6:$R$3318=0)))&gt;0,"SALONES UNIDOS",IF(SUMPRODUCT((AP15=$AQ$6:$AQ$3318)*(AG15=$AH$6:$AH$3318)*((AM15&lt;$AO$6:$AO$3318)*(AN15&gt;$AN$6:$AN$3318))*(ROW($AQ$6:$AQ$3318)&lt;&gt;ROW(AP15)))&gt;0,"CRUZADO","Sin cruce")))</f>
        <v>Sin cruce</v>
      </c>
    </row>
    <row r="16" spans="1:43" ht="32.25">
      <c r="A16" t="s">
        <v>1889</v>
      </c>
      <c r="B16" s="12" t="s">
        <v>1081</v>
      </c>
      <c r="C16" s="789" t="s">
        <v>31</v>
      </c>
      <c r="D16" s="789">
        <v>20251</v>
      </c>
      <c r="E16" s="12" t="s">
        <v>23</v>
      </c>
      <c r="F16" s="12" t="s">
        <v>20</v>
      </c>
      <c r="G16" s="12" t="s">
        <v>21</v>
      </c>
      <c r="H16" s="12">
        <v>3</v>
      </c>
      <c r="I16" s="12" t="s">
        <v>32</v>
      </c>
      <c r="J16" s="790" t="s">
        <v>1508</v>
      </c>
      <c r="K16" s="491" t="s">
        <v>1133</v>
      </c>
      <c r="L16" s="789" t="s">
        <v>1101</v>
      </c>
      <c r="M16" s="789" t="s">
        <v>1164</v>
      </c>
      <c r="N16" s="12" t="s">
        <v>769</v>
      </c>
      <c r="O16" s="789">
        <v>2</v>
      </c>
      <c r="P16" s="789">
        <v>2</v>
      </c>
      <c r="Q16" s="815">
        <v>4</v>
      </c>
      <c r="R16" s="789">
        <v>3</v>
      </c>
      <c r="S16" s="181"/>
      <c r="T16" s="31">
        <v>25</v>
      </c>
      <c r="U16" s="31" t="str">
        <f>IF(V16="","",IFERROR(INDEX(Docentes!B:B,MATCH(V16,Docentes!C:C,0)),"NUEVO"))</f>
        <v>NUEVO</v>
      </c>
      <c r="V16" s="791" t="s">
        <v>532</v>
      </c>
      <c r="W16" s="265" t="s">
        <v>167</v>
      </c>
      <c r="X16" s="789" t="s">
        <v>1088</v>
      </c>
      <c r="Y16" s="789" t="s">
        <v>1089</v>
      </c>
      <c r="Z16" s="789"/>
      <c r="AA16" s="789"/>
      <c r="AB16" s="789"/>
      <c r="AC16" s="789"/>
      <c r="AD16" s="789"/>
      <c r="AE16" s="789" t="s">
        <v>1088</v>
      </c>
      <c r="AF16" s="31" t="str">
        <f t="shared" si="0"/>
        <v>TP</v>
      </c>
      <c r="AG16" s="789">
        <v>1</v>
      </c>
      <c r="AH16" s="789">
        <v>15</v>
      </c>
      <c r="AI16" s="789">
        <v>10</v>
      </c>
      <c r="AJ16" s="789">
        <v>18</v>
      </c>
      <c r="AK16" s="789">
        <v>30</v>
      </c>
      <c r="AL16" s="31">
        <f t="shared" si="1"/>
        <v>4.0000000000000018</v>
      </c>
      <c r="AM16" s="792">
        <f t="shared" si="2"/>
        <v>0.63194444444444442</v>
      </c>
      <c r="AN16" s="792">
        <f t="shared" si="3"/>
        <v>0.77083333333333337</v>
      </c>
      <c r="AO16" s="31" t="str" cm="1">
        <f t="array" aca="1" ref="AO16" ca="1">IF(V16="","",IF(SUMPRODUCT((V16=$W$6:$W$3318)*(AG16=$AH$6:$AH$3318)*(AM16=$AN$6:$AN$3318)*(AN16=$AO$6:$AO$3318)*(ROW($W$6:$W$3318)&lt;&gt;ROW(V16))*((Q16=0)*($R$6:$R$3318&gt;0)+(Q16&gt;0)*($R$6:$R$3318=0)))&gt;0,"SALONES UNIDOS",IF(SUMPRODUCT((V16=$W$6:$W$3318)*(AG16=$AH$6:$AH$3318)*((AM16&lt;$AO$6:$AO$3318)*(AN16&gt;$AN$6:$AN$3318))*(ROW($W$6:$W$3318)&lt;&gt;ROW(V16)))&gt;0,"CRUZADO","Sin cruce")))</f>
        <v>Sin cruce</v>
      </c>
      <c r="AP16" s="792" t="str">
        <f t="shared" si="4"/>
        <v>AE3PRINCIPALC</v>
      </c>
      <c r="AQ16" s="792" t="str" cm="1">
        <f t="array" aca="1" ref="AQ16" ca="1">IF(AP16="","",IF(SUMPRODUCT((AP16=$AQ$6:$AQ$3318)*(AG16=$AH$6:$AH$3318)*(AM16=$AN$6:$AN$3318)*(AN16=$AO$6:$AO$3318)*(ROW($AQ$6:$AQ$3318)&lt;&gt;ROW(AP16))*((Q16=0)*($R$6:$R$3318&gt;0)+(Q16&gt;0)*($R$6:$R$3318=0)))&gt;0,"SALONES UNIDOS",IF(SUMPRODUCT((AP16=$AQ$6:$AQ$3318)*(AG16=$AH$6:$AH$3318)*((AM16&lt;$AO$6:$AO$3318)*(AN16&gt;$AN$6:$AN$3318))*(ROW($AQ$6:$AQ$3318)&lt;&gt;ROW(AP16)))&gt;0,"CRUZADO","Sin cruce")))</f>
        <v>Sin cruce</v>
      </c>
    </row>
    <row r="17" spans="1:43" s="958" customFormat="1" ht="32.25">
      <c r="A17" s="958" t="s">
        <v>1914</v>
      </c>
      <c r="B17" s="965" t="s">
        <v>1081</v>
      </c>
      <c r="C17" s="966" t="s">
        <v>31</v>
      </c>
      <c r="D17" s="966">
        <v>20251</v>
      </c>
      <c r="E17" s="965" t="s">
        <v>23</v>
      </c>
      <c r="F17" s="965" t="s">
        <v>20</v>
      </c>
      <c r="G17" s="965" t="s">
        <v>21</v>
      </c>
      <c r="H17" s="965">
        <v>3</v>
      </c>
      <c r="I17" s="965" t="s">
        <v>32</v>
      </c>
      <c r="J17" s="967" t="s">
        <v>1508</v>
      </c>
      <c r="K17" s="968" t="s">
        <v>1133</v>
      </c>
      <c r="L17" s="966" t="s">
        <v>1101</v>
      </c>
      <c r="M17" s="966" t="s">
        <v>1164</v>
      </c>
      <c r="N17" s="965" t="s">
        <v>769</v>
      </c>
      <c r="O17" s="966">
        <v>2</v>
      </c>
      <c r="P17" s="966">
        <v>0</v>
      </c>
      <c r="Q17" s="969">
        <v>2</v>
      </c>
      <c r="R17" s="966">
        <v>3</v>
      </c>
      <c r="S17" s="962"/>
      <c r="T17" s="529">
        <v>25</v>
      </c>
      <c r="U17" s="529" t="str">
        <f>IF(V17="","",IFERROR(INDEX(Docentes!B:B,MATCH(V17,Docentes!C:C,0)),"NUEVO"))</f>
        <v>NUEVO</v>
      </c>
      <c r="V17" s="970" t="s">
        <v>532</v>
      </c>
      <c r="W17" s="971" t="s">
        <v>167</v>
      </c>
      <c r="X17" s="966" t="s">
        <v>1088</v>
      </c>
      <c r="Y17" s="966" t="s">
        <v>1089</v>
      </c>
      <c r="Z17" s="966"/>
      <c r="AA17" s="966"/>
      <c r="AB17" s="966"/>
      <c r="AC17" s="966"/>
      <c r="AD17" s="966"/>
      <c r="AE17" s="966" t="s">
        <v>1088</v>
      </c>
      <c r="AF17" s="529" t="str">
        <f t="shared" si="0"/>
        <v>T</v>
      </c>
      <c r="AG17" s="966">
        <v>1</v>
      </c>
      <c r="AH17" s="966">
        <v>16</v>
      </c>
      <c r="AI17" s="966">
        <v>50</v>
      </c>
      <c r="AJ17" s="966">
        <v>18</v>
      </c>
      <c r="AK17" s="966">
        <v>30</v>
      </c>
      <c r="AL17" s="529">
        <f t="shared" si="1"/>
        <v>2.0000000000000027</v>
      </c>
      <c r="AM17" s="964">
        <f t="shared" si="2"/>
        <v>0.70138888888888884</v>
      </c>
      <c r="AN17" s="964">
        <f t="shared" si="3"/>
        <v>0.77083333333333337</v>
      </c>
      <c r="AO17" s="529" t="str" cm="1">
        <f t="array" aca="1" ref="AO17" ca="1">IF(V17="","",IF(SUMPRODUCT((V17=$W$6:$W$3319)*(AG17=$AH$6:$AH$3319)*(AM17=$AN$6:$AN$3319)*(AN17=$AO$6:$AO$3319)*(ROW($W$6:$W$3319)&lt;&gt;ROW(V17))*((Q17=0)*($R$6:$R$3319&gt;0)+(Q17&gt;0)*($R$6:$R$3319=0)))&gt;0,"SALONES UNIDOS",IF(SUMPRODUCT((V17=$W$6:$W$3319)*(AG17=$AH$6:$AH$3319)*((AM17&lt;$AO$6:$AO$3319)*(AN17&gt;$AN$6:$AN$3319))*(ROW($W$6:$W$3319)&lt;&gt;ROW(V17)))&gt;0,"CRUZADO","Sin cruce")))</f>
        <v>Sin cruce</v>
      </c>
      <c r="AP17" s="964" t="str">
        <f t="shared" si="4"/>
        <v>AE3PRINCIPALC</v>
      </c>
      <c r="AQ17" s="964" t="str" cm="1">
        <f t="array" aca="1" ref="AQ17" ca="1">IF(AP17="","",IF(SUMPRODUCT((AP17=$AQ$6:$AQ$3319)*(AG17=$AH$6:$AH$3319)*(AM17=$AN$6:$AN$3319)*(AN17=$AO$6:$AO$3319)*(ROW($AQ$6:$AQ$3319)&lt;&gt;ROW(AP17))*((Q17=0)*($R$6:$R$3319&gt;0)+(Q17&gt;0)*($R$6:$R$3319=0)))&gt;0,"SALONES UNIDOS",IF(SUMPRODUCT((AP17=$AQ$6:$AQ$3319)*(AG17=$AH$6:$AH$3319)*((AM17&lt;$AO$6:$AO$3319)*(AN17&gt;$AN$6:$AN$3319))*(ROW($AQ$6:$AQ$3319)&lt;&gt;ROW(AP17)))&gt;0,"CRUZADO","Sin cruce")))</f>
        <v>Sin cruce</v>
      </c>
    </row>
    <row r="18" spans="1:43" s="958" customFormat="1" ht="32.25">
      <c r="A18" s="958" t="s">
        <v>1914</v>
      </c>
      <c r="B18" s="965" t="s">
        <v>1081</v>
      </c>
      <c r="C18" s="966" t="s">
        <v>31</v>
      </c>
      <c r="D18" s="966">
        <v>20251</v>
      </c>
      <c r="E18" s="965" t="s">
        <v>23</v>
      </c>
      <c r="F18" s="965" t="s">
        <v>20</v>
      </c>
      <c r="G18" s="965" t="s">
        <v>21</v>
      </c>
      <c r="H18" s="965">
        <v>3</v>
      </c>
      <c r="I18" s="965" t="s">
        <v>32</v>
      </c>
      <c r="J18" s="967" t="s">
        <v>1508</v>
      </c>
      <c r="K18" s="968" t="s">
        <v>1133</v>
      </c>
      <c r="L18" s="966" t="s">
        <v>1101</v>
      </c>
      <c r="M18" s="966" t="s">
        <v>1164</v>
      </c>
      <c r="N18" s="965" t="s">
        <v>769</v>
      </c>
      <c r="O18" s="966">
        <v>0</v>
      </c>
      <c r="P18" s="966">
        <v>2</v>
      </c>
      <c r="Q18" s="969">
        <v>2</v>
      </c>
      <c r="R18" s="966">
        <v>3</v>
      </c>
      <c r="S18" s="962"/>
      <c r="T18" s="529">
        <v>25</v>
      </c>
      <c r="U18" s="529" t="str">
        <f>IF(V18="","",IFERROR(INDEX(Docentes!B:B,MATCH(V18,Docentes!C:C,0)),"NUEVO"))</f>
        <v>NUEVO</v>
      </c>
      <c r="V18" s="970" t="s">
        <v>532</v>
      </c>
      <c r="W18" s="971" t="s">
        <v>167</v>
      </c>
      <c r="X18" s="966" t="s">
        <v>1088</v>
      </c>
      <c r="Y18" s="966" t="s">
        <v>1089</v>
      </c>
      <c r="Z18" s="966"/>
      <c r="AA18" s="966"/>
      <c r="AB18" s="966"/>
      <c r="AC18" s="966"/>
      <c r="AD18" s="966"/>
      <c r="AE18" s="966" t="s">
        <v>1088</v>
      </c>
      <c r="AF18" s="529" t="str">
        <f t="shared" si="0"/>
        <v>P</v>
      </c>
      <c r="AG18" s="966">
        <v>3</v>
      </c>
      <c r="AH18" s="966">
        <v>21</v>
      </c>
      <c r="AI18" s="966">
        <v>50</v>
      </c>
      <c r="AJ18" s="966">
        <v>23</v>
      </c>
      <c r="AK18" s="966">
        <v>30</v>
      </c>
      <c r="AL18" s="529">
        <f t="shared" si="1"/>
        <v>2.0000000000000027</v>
      </c>
      <c r="AM18" s="964">
        <f t="shared" si="2"/>
        <v>0.90972222222222221</v>
      </c>
      <c r="AN18" s="964">
        <f t="shared" si="3"/>
        <v>0.97916666666666674</v>
      </c>
      <c r="AO18" s="529" t="str" cm="1">
        <f t="array" aca="1" ref="AO18" ca="1">IF(V18="","",IF(SUMPRODUCT((V18=$W$6:$W$3319)*(AG18=$AH$6:$AH$3319)*(AM18=$AN$6:$AN$3319)*(AN18=$AO$6:$AO$3319)*(ROW($W$6:$W$3319)&lt;&gt;ROW(V18))*((Q18=0)*($R$6:$R$3319&gt;0)+(Q18&gt;0)*($R$6:$R$3319=0)))&gt;0,"SALONES UNIDOS",IF(SUMPRODUCT((V18=$W$6:$W$3319)*(AG18=$AH$6:$AH$3319)*((AM18&lt;$AO$6:$AO$3319)*(AN18&gt;$AN$6:$AN$3319))*(ROW($W$6:$W$3319)&lt;&gt;ROW(V18)))&gt;0,"CRUZADO","Sin cruce")))</f>
        <v>Sin cruce</v>
      </c>
      <c r="AP18" s="964" t="str">
        <f t="shared" si="4"/>
        <v>AE3PRINCIPALC</v>
      </c>
      <c r="AQ18" s="964" t="str" cm="1">
        <f t="array" aca="1" ref="AQ18" ca="1">IF(AP18="","",IF(SUMPRODUCT((AP18=$AQ$6:$AQ$3319)*(AG18=$AH$6:$AH$3319)*(AM18=$AN$6:$AN$3319)*(AN18=$AO$6:$AO$3319)*(ROW($AQ$6:$AQ$3319)&lt;&gt;ROW(AP18))*((Q18=0)*($R$6:$R$3319&gt;0)+(Q18&gt;0)*($R$6:$R$3319=0)))&gt;0,"SALONES UNIDOS",IF(SUMPRODUCT((AP18=$AQ$6:$AQ$3319)*(AG18=$AH$6:$AH$3319)*((AM18&lt;$AO$6:$AO$3319)*(AN18&gt;$AN$6:$AN$3319))*(ROW($AQ$6:$AQ$3319)&lt;&gt;ROW(AP18)))&gt;0,"CRUZADO","Sin cruce")))</f>
        <v>Sin cruce</v>
      </c>
    </row>
    <row r="19" spans="1:43" ht="32.25">
      <c r="A19" t="s">
        <v>1915</v>
      </c>
      <c r="B19" s="12" t="s">
        <v>1081</v>
      </c>
      <c r="C19" s="789" t="s">
        <v>34</v>
      </c>
      <c r="D19" s="789">
        <v>202011</v>
      </c>
      <c r="E19" s="12" t="s">
        <v>23</v>
      </c>
      <c r="F19" s="12" t="s">
        <v>20</v>
      </c>
      <c r="G19" s="12" t="s">
        <v>82</v>
      </c>
      <c r="H19" s="12">
        <v>8</v>
      </c>
      <c r="I19" s="12" t="s">
        <v>16</v>
      </c>
      <c r="J19" s="790" t="s">
        <v>1784</v>
      </c>
      <c r="K19" s="491" t="s">
        <v>1785</v>
      </c>
      <c r="L19" s="789" t="s">
        <v>1085</v>
      </c>
      <c r="M19" s="789" t="s">
        <v>1086</v>
      </c>
      <c r="N19" s="12" t="s">
        <v>731</v>
      </c>
      <c r="O19" s="789">
        <v>3</v>
      </c>
      <c r="P19" s="789">
        <v>0</v>
      </c>
      <c r="Q19" s="815">
        <v>3</v>
      </c>
      <c r="R19" s="789">
        <v>4</v>
      </c>
      <c r="S19" s="181"/>
      <c r="T19" s="31">
        <v>15</v>
      </c>
      <c r="U19" s="31" t="str">
        <f>IF(V19="","",IFERROR(INDEX(Docentes!B:B,MATCH(V19,Docentes!C:C,0)),"NUEVO"))</f>
        <v>NUEVO</v>
      </c>
      <c r="V19" s="791" t="s">
        <v>228</v>
      </c>
      <c r="W19" s="265" t="s">
        <v>168</v>
      </c>
      <c r="X19" s="789" t="s">
        <v>1088</v>
      </c>
      <c r="Y19" s="789" t="s">
        <v>1089</v>
      </c>
      <c r="Z19" s="789" t="s">
        <v>16</v>
      </c>
      <c r="AA19" s="789" t="s">
        <v>1522</v>
      </c>
      <c r="AB19" s="789"/>
      <c r="AC19" s="789"/>
      <c r="AD19" s="789"/>
      <c r="AE19" s="789" t="s">
        <v>1088</v>
      </c>
      <c r="AF19" s="31" t="str">
        <f>IF(AND(O19&gt;0,P19&gt;0),"TP",IF(AND(O19&gt;0,P19=0),"T","P"))</f>
        <v>T</v>
      </c>
      <c r="AG19" s="789">
        <v>1</v>
      </c>
      <c r="AH19" s="789">
        <v>19</v>
      </c>
      <c r="AI19" s="789">
        <v>20</v>
      </c>
      <c r="AJ19" s="789">
        <v>21</v>
      </c>
      <c r="AK19" s="789">
        <v>50</v>
      </c>
      <c r="AL19" s="31">
        <f>IF(Q19=0,0,IF(AH19="",Q19,IF(W19="HIBRIDO VIRTUAL",0,((((AJ19/24)+(AK19/1440))-((AH19/24)+(AI19/1440)))*1440/50))))</f>
        <v>3.0000000000000022</v>
      </c>
      <c r="AM19" s="792">
        <f>AH19/24+AI19/1440</f>
        <v>0.80555555555555547</v>
      </c>
      <c r="AN19" s="792">
        <f>AJ19/24+AK19/1440</f>
        <v>0.90972222222222221</v>
      </c>
      <c r="AO19" s="31" t="str" cm="1">
        <f t="array" aca="1" ref="AO19" ca="1">IF(V19="","",IF(SUMPRODUCT((V19=$W$6:$W$3319)*(AG19=$AH$6:$AH$3319)*(AM19=$AN$6:$AN$3319)*(AN19=$AO$6:$AO$3319)*(ROW($W$6:$W$3319)&lt;&gt;ROW(V19))*((Q19=0)*($R$6:$R$3319&gt;0)+(Q19&gt;0)*($R$6:$R$3319=0)))&gt;0,"SALONES UNIDOS",IF(SUMPRODUCT((V19=$W$6:$W$3319)*(AG19=$AH$6:$AH$3319)*((AM19&lt;$AO$6:$AO$3319)*(AN19&gt;$AN$6:$AN$3319))*(ROW($W$6:$W$3319)&lt;&gt;ROW(V19)))&gt;0,"CRUZADO","Sin cruce")))</f>
        <v>Sin cruce</v>
      </c>
      <c r="AP19" s="792" t="str">
        <f>TRIM(CONCATENATE(G19,H19,E19,I19))</f>
        <v>IS8PRINCIPALA</v>
      </c>
      <c r="AQ19" s="792" t="str" cm="1">
        <f t="array" aca="1" ref="AQ19" ca="1">IF(AP19="","",IF(SUMPRODUCT((AP19=$AQ$6:$AQ$3319)*(AG19=$AH$6:$AH$3319)*(AM19=$AN$6:$AN$3319)*(AN19=$AO$6:$AO$3319)*(ROW($AQ$6:$AQ$3319)&lt;&gt;ROW(AP19))*((Q19=0)*($R$6:$R$3319&gt;0)+(Q19&gt;0)*($R$6:$R$3319=0)))&gt;0,"SALONES UNIDOS",IF(SUMPRODUCT((AP19=$AQ$6:$AQ$3319)*(AG19=$AH$6:$AH$3319)*((AM19&lt;$AO$6:$AO$3319)*(AN19&gt;$AN$6:$AN$3319))*(ROW($AQ$6:$AQ$3319)&lt;&gt;ROW(AP19)))&gt;0,"CRUZADO","Sin cruce")))</f>
        <v>Sin cruce</v>
      </c>
    </row>
    <row r="20" spans="1:43" ht="54">
      <c r="A20" t="s">
        <v>1889</v>
      </c>
      <c r="B20" s="12" t="s">
        <v>1081</v>
      </c>
      <c r="C20" s="789" t="s">
        <v>34</v>
      </c>
      <c r="D20" s="789">
        <v>202011</v>
      </c>
      <c r="E20" s="12" t="s">
        <v>23</v>
      </c>
      <c r="F20" s="12" t="s">
        <v>20</v>
      </c>
      <c r="G20" s="12" t="s">
        <v>82</v>
      </c>
      <c r="H20" s="12">
        <v>8</v>
      </c>
      <c r="I20" s="12" t="s">
        <v>16</v>
      </c>
      <c r="J20" s="790" t="s">
        <v>1784</v>
      </c>
      <c r="K20" s="491" t="s">
        <v>1785</v>
      </c>
      <c r="L20" s="789" t="s">
        <v>1085</v>
      </c>
      <c r="M20" s="789" t="s">
        <v>1086</v>
      </c>
      <c r="N20" s="12" t="s">
        <v>731</v>
      </c>
      <c r="O20" s="789">
        <v>0</v>
      </c>
      <c r="P20" s="789">
        <v>2</v>
      </c>
      <c r="Q20" s="815">
        <v>2</v>
      </c>
      <c r="R20" s="789">
        <v>4</v>
      </c>
      <c r="S20" s="181"/>
      <c r="T20" s="31">
        <v>15</v>
      </c>
      <c r="U20" s="31" t="str">
        <f>IF(V20="","",IFERROR(INDEX(Docentes!B:B,MATCH(V20,Docentes!C:C,0)),"NUEVO"))</f>
        <v>NUEVO</v>
      </c>
      <c r="V20" s="791" t="s">
        <v>228</v>
      </c>
      <c r="W20" s="265" t="s">
        <v>168</v>
      </c>
      <c r="X20" s="789" t="s">
        <v>1088</v>
      </c>
      <c r="Y20" s="789" t="s">
        <v>1089</v>
      </c>
      <c r="Z20" s="789"/>
      <c r="AA20" s="789"/>
      <c r="AB20" s="789"/>
      <c r="AC20" s="789" t="s">
        <v>1670</v>
      </c>
      <c r="AD20" s="789"/>
      <c r="AE20" s="789" t="s">
        <v>1088</v>
      </c>
      <c r="AF20" s="31" t="str">
        <f t="shared" ref="AF20" si="10">IF(AND(O20&gt;0,P20&gt;0),"TP",IF(AND(O20&gt;0,P20=0),"T","P"))</f>
        <v>P</v>
      </c>
      <c r="AG20" s="789">
        <v>1</v>
      </c>
      <c r="AH20" s="789">
        <v>21</v>
      </c>
      <c r="AI20" s="789">
        <v>50</v>
      </c>
      <c r="AJ20" s="789">
        <v>23</v>
      </c>
      <c r="AK20" s="789">
        <v>30</v>
      </c>
      <c r="AL20" s="31">
        <f t="shared" ref="AL20" si="11">IF(Q20=0,0,IF(AH20="",Q20,IF(W20="HIBRIDO VIRTUAL",0,((((AJ20/24)+(AK20/1440))-((AH20/24)+(AI20/1440)))*1440/50))))</f>
        <v>2.0000000000000027</v>
      </c>
      <c r="AM20" s="792">
        <f t="shared" ref="AM20" si="12">AH20/24+AI20/1440</f>
        <v>0.90972222222222221</v>
      </c>
      <c r="AN20" s="792">
        <f t="shared" ref="AN20" si="13">AJ20/24+AK20/1440</f>
        <v>0.97916666666666674</v>
      </c>
      <c r="AO20" s="31" t="str" cm="1">
        <f t="array" aca="1" ref="AO20" ca="1">IF(V20="","",IF(SUMPRODUCT((V20=$W$6:$W$3319)*(AG20=$AH$6:$AH$3319)*(AM20=$AN$6:$AN$3319)*(AN20=$AO$6:$AO$3319)*(ROW($W$6:$W$3319)&lt;&gt;ROW(V20))*((Q20=0)*($R$6:$R$3319&gt;0)+(Q20&gt;0)*($R$6:$R$3319=0)))&gt;0,"SALONES UNIDOS",IF(SUMPRODUCT((V20=$W$6:$W$3319)*(AG20=$AH$6:$AH$3319)*((AM20&lt;$AO$6:$AO$3319)*(AN20&gt;$AN$6:$AN$3319))*(ROW($W$6:$W$3319)&lt;&gt;ROW(V20)))&gt;0,"CRUZADO","Sin cruce")))</f>
        <v>Sin cruce</v>
      </c>
      <c r="AP20" s="792" t="str">
        <f t="shared" ref="AP20" si="14">TRIM(CONCATENATE(G20,H20,E20,I20))</f>
        <v>IS8PRINCIPALA</v>
      </c>
      <c r="AQ20" s="792" t="str" cm="1">
        <f t="array" aca="1" ref="AQ20" ca="1">IF(AP20="","",IF(SUMPRODUCT((AP20=$AQ$6:$AQ$3319)*(AG20=$AH$6:$AH$3319)*(AM20=$AN$6:$AN$3319)*(AN20=$AO$6:$AO$3319)*(ROW($AQ$6:$AQ$3319)&lt;&gt;ROW(AP20))*((Q20=0)*($R$6:$R$3319&gt;0)+(Q20&gt;0)*($R$6:$R$3319=0)))&gt;0,"SALONES UNIDOS",IF(SUMPRODUCT((AP20=$AQ$6:$AQ$3319)*(AG20=$AH$6:$AH$3319)*((AM20&lt;$AO$6:$AO$3319)*(AN20&gt;$AN$6:$AN$3319))*(ROW($AQ$6:$AQ$3319)&lt;&gt;ROW(AP20)))&gt;0,"CRUZADO","Sin cruce")))</f>
        <v>Sin cruce</v>
      </c>
    </row>
    <row r="21" spans="1:43" s="958" customFormat="1" ht="32.25">
      <c r="A21" s="958" t="s">
        <v>1913</v>
      </c>
      <c r="B21" s="965" t="s">
        <v>1081</v>
      </c>
      <c r="C21" s="966" t="s">
        <v>34</v>
      </c>
      <c r="D21" s="966">
        <v>202011</v>
      </c>
      <c r="E21" s="965" t="s">
        <v>23</v>
      </c>
      <c r="F21" s="965" t="s">
        <v>20</v>
      </c>
      <c r="G21" s="965" t="s">
        <v>82</v>
      </c>
      <c r="H21" s="965">
        <v>8</v>
      </c>
      <c r="I21" s="965" t="s">
        <v>16</v>
      </c>
      <c r="J21" s="967" t="s">
        <v>1784</v>
      </c>
      <c r="K21" s="968" t="s">
        <v>1785</v>
      </c>
      <c r="L21" s="966" t="s">
        <v>1085</v>
      </c>
      <c r="M21" s="966" t="s">
        <v>1086</v>
      </c>
      <c r="N21" s="965" t="s">
        <v>731</v>
      </c>
      <c r="O21" s="966">
        <v>3</v>
      </c>
      <c r="P21" s="966">
        <v>0</v>
      </c>
      <c r="Q21" s="969">
        <v>3</v>
      </c>
      <c r="R21" s="966">
        <v>4</v>
      </c>
      <c r="S21" s="962"/>
      <c r="T21" s="529">
        <v>15</v>
      </c>
      <c r="U21" s="529" t="str">
        <f>IF(V21="","",IFERROR(INDEX(Docentes!B:B,MATCH(V21,Docentes!C:C,0)),"NUEVO"))</f>
        <v>NUEVO</v>
      </c>
      <c r="V21" s="974" t="s">
        <v>1023</v>
      </c>
      <c r="W21" s="971" t="s">
        <v>168</v>
      </c>
      <c r="X21" s="966" t="s">
        <v>1088</v>
      </c>
      <c r="Y21" s="966" t="s">
        <v>1089</v>
      </c>
      <c r="Z21" s="966" t="s">
        <v>16</v>
      </c>
      <c r="AA21" s="966" t="s">
        <v>1522</v>
      </c>
      <c r="AB21" s="966"/>
      <c r="AC21" s="966"/>
      <c r="AD21" s="966"/>
      <c r="AE21" s="966" t="s">
        <v>1088</v>
      </c>
      <c r="AF21" s="529" t="str">
        <f>IF(AND(O21&gt;0,P21&gt;0),"TP",IF(AND(O21&gt;0,P21=0),"T","P"))</f>
        <v>T</v>
      </c>
      <c r="AG21" s="966">
        <v>1</v>
      </c>
      <c r="AH21" s="966">
        <v>19</v>
      </c>
      <c r="AI21" s="966">
        <v>20</v>
      </c>
      <c r="AJ21" s="966">
        <v>21</v>
      </c>
      <c r="AK21" s="966">
        <v>50</v>
      </c>
      <c r="AL21" s="529">
        <f>IF(Q21=0,0,IF(AH21="",Q21,IF(W21="HIBRIDO VIRTUAL",0,((((AJ21/24)+(AK21/1440))-((AH21/24)+(AI21/1440)))*1440/50))))</f>
        <v>3.0000000000000022</v>
      </c>
      <c r="AM21" s="964">
        <f>AH21/24+AI21/1440</f>
        <v>0.80555555555555547</v>
      </c>
      <c r="AN21" s="964">
        <f>AJ21/24+AK21/1440</f>
        <v>0.90972222222222221</v>
      </c>
      <c r="AO21" s="529" t="str" cm="1">
        <f t="array" aca="1" ref="AO21" ca="1">IF(V21="","",IF(SUMPRODUCT((V21=$W$6:$W$3319)*(AG21=$AH$6:$AH$3319)*(AM21=$AN$6:$AN$3319)*(AN21=$AO$6:$AO$3319)*(ROW($W$6:$W$3319)&lt;&gt;ROW(V21))*((Q21=0)*($R$6:$R$3319&gt;0)+(Q21&gt;0)*($R$6:$R$3319=0)))&gt;0,"SALONES UNIDOS",IF(SUMPRODUCT((V21=$W$6:$W$3319)*(AG21=$AH$6:$AH$3319)*((AM21&lt;$AO$6:$AO$3319)*(AN21&gt;$AN$6:$AN$3319))*(ROW($W$6:$W$3319)&lt;&gt;ROW(V21)))&gt;0,"CRUZADO","Sin cruce")))</f>
        <v>Sin cruce</v>
      </c>
      <c r="AP21" s="964" t="str">
        <f>TRIM(CONCATENATE(G21,H21,E21,I21))</f>
        <v>IS8PRINCIPALA</v>
      </c>
      <c r="AQ21" s="964" t="str" cm="1">
        <f t="array" aca="1" ref="AQ21" ca="1">IF(AP21="","",IF(SUMPRODUCT((AP21=$AQ$6:$AQ$3319)*(AG21=$AH$6:$AH$3319)*(AM21=$AN$6:$AN$3319)*(AN21=$AO$6:$AO$3319)*(ROW($AQ$6:$AQ$3319)&lt;&gt;ROW(AP21))*((Q21=0)*($R$6:$R$3319&gt;0)+(Q21&gt;0)*($R$6:$R$3319=0)))&gt;0,"SALONES UNIDOS",IF(SUMPRODUCT((AP21=$AQ$6:$AQ$3319)*(AG21=$AH$6:$AH$3319)*((AM21&lt;$AO$6:$AO$3319)*(AN21&gt;$AN$6:$AN$3319))*(ROW($AQ$6:$AQ$3319)&lt;&gt;ROW(AP21)))&gt;0,"CRUZADO","Sin cruce")))</f>
        <v>Sin cruce</v>
      </c>
    </row>
    <row r="22" spans="1:43" s="958" customFormat="1" ht="54">
      <c r="A22" s="958" t="s">
        <v>1913</v>
      </c>
      <c r="B22" s="965" t="s">
        <v>1081</v>
      </c>
      <c r="C22" s="966" t="s">
        <v>34</v>
      </c>
      <c r="D22" s="966">
        <v>202011</v>
      </c>
      <c r="E22" s="965" t="s">
        <v>23</v>
      </c>
      <c r="F22" s="965" t="s">
        <v>20</v>
      </c>
      <c r="G22" s="965" t="s">
        <v>82</v>
      </c>
      <c r="H22" s="965">
        <v>8</v>
      </c>
      <c r="I22" s="965" t="s">
        <v>16</v>
      </c>
      <c r="J22" s="967" t="s">
        <v>1784</v>
      </c>
      <c r="K22" s="968" t="s">
        <v>1785</v>
      </c>
      <c r="L22" s="966" t="s">
        <v>1085</v>
      </c>
      <c r="M22" s="966" t="s">
        <v>1086</v>
      </c>
      <c r="N22" s="965" t="s">
        <v>731</v>
      </c>
      <c r="O22" s="966">
        <v>0</v>
      </c>
      <c r="P22" s="966">
        <v>2</v>
      </c>
      <c r="Q22" s="969">
        <v>2</v>
      </c>
      <c r="R22" s="966">
        <v>4</v>
      </c>
      <c r="S22" s="962"/>
      <c r="T22" s="529">
        <v>15</v>
      </c>
      <c r="U22" s="529" t="str">
        <f>IF(V22="","",IFERROR(INDEX(Docentes!B:B,MATCH(V22,Docentes!C:C,0)),"NUEVO"))</f>
        <v>NUEVO</v>
      </c>
      <c r="V22" s="974" t="s">
        <v>1023</v>
      </c>
      <c r="W22" s="971" t="s">
        <v>168</v>
      </c>
      <c r="X22" s="966" t="s">
        <v>1088</v>
      </c>
      <c r="Y22" s="966" t="s">
        <v>1089</v>
      </c>
      <c r="Z22" s="966"/>
      <c r="AA22" s="966"/>
      <c r="AB22" s="966"/>
      <c r="AC22" s="966" t="s">
        <v>1670</v>
      </c>
      <c r="AD22" s="966"/>
      <c r="AE22" s="966" t="s">
        <v>1088</v>
      </c>
      <c r="AF22" s="529" t="str">
        <f t="shared" ref="AF22" si="15">IF(AND(O22&gt;0,P22&gt;0),"TP",IF(AND(O22&gt;0,P22=0),"T","P"))</f>
        <v>P</v>
      </c>
      <c r="AG22" s="966">
        <v>1</v>
      </c>
      <c r="AH22" s="966">
        <v>21</v>
      </c>
      <c r="AI22" s="966">
        <v>50</v>
      </c>
      <c r="AJ22" s="966">
        <v>23</v>
      </c>
      <c r="AK22" s="966">
        <v>30</v>
      </c>
      <c r="AL22" s="529">
        <f t="shared" ref="AL22" si="16">IF(Q22=0,0,IF(AH22="",Q22,IF(W22="HIBRIDO VIRTUAL",0,((((AJ22/24)+(AK22/1440))-((AH22/24)+(AI22/1440)))*1440/50))))</f>
        <v>2.0000000000000027</v>
      </c>
      <c r="AM22" s="964">
        <f t="shared" ref="AM22" si="17">AH22/24+AI22/1440</f>
        <v>0.90972222222222221</v>
      </c>
      <c r="AN22" s="964">
        <f t="shared" ref="AN22" si="18">AJ22/24+AK22/1440</f>
        <v>0.97916666666666674</v>
      </c>
      <c r="AO22" s="529" t="str" cm="1">
        <f t="array" aca="1" ref="AO22" ca="1">IF(V22="","",IF(SUMPRODUCT((V22=$W$6:$W$3319)*(AG22=$AH$6:$AH$3319)*(AM22=$AN$6:$AN$3319)*(AN22=$AO$6:$AO$3319)*(ROW($W$6:$W$3319)&lt;&gt;ROW(V22))*((Q22=0)*($R$6:$R$3319&gt;0)+(Q22&gt;0)*($R$6:$R$3319=0)))&gt;0,"SALONES UNIDOS",IF(SUMPRODUCT((V22=$W$6:$W$3319)*(AG22=$AH$6:$AH$3319)*((AM22&lt;$AO$6:$AO$3319)*(AN22&gt;$AN$6:$AN$3319))*(ROW($W$6:$W$3319)&lt;&gt;ROW(V22)))&gt;0,"CRUZADO","Sin cruce")))</f>
        <v>Sin cruce</v>
      </c>
      <c r="AP22" s="964" t="str">
        <f t="shared" ref="AP22" si="19">TRIM(CONCATENATE(G22,H22,E22,I22))</f>
        <v>IS8PRINCIPALA</v>
      </c>
      <c r="AQ22" s="964" t="str" cm="1">
        <f t="array" aca="1" ref="AQ22" ca="1">IF(AP22="","",IF(SUMPRODUCT((AP22=$AQ$6:$AQ$3319)*(AG22=$AH$6:$AH$3319)*(AM22=$AN$6:$AN$3319)*(AN22=$AO$6:$AO$3319)*(ROW($AQ$6:$AQ$3319)&lt;&gt;ROW(AP22))*((Q22=0)*($R$6:$R$3319&gt;0)+(Q22&gt;0)*($R$6:$R$3319=0)))&gt;0,"SALONES UNIDOS",IF(SUMPRODUCT((AP22=$AQ$6:$AQ$3319)*(AG22=$AH$6:$AH$3319)*((AM22&lt;$AO$6:$AO$3319)*(AN22&gt;$AN$6:$AN$3319))*(ROW($AQ$6:$AQ$3319)&lt;&gt;ROW(AP22)))&gt;0,"CRUZADO","Sin cruce")))</f>
        <v>Sin cruce</v>
      </c>
    </row>
    <row r="23" spans="1:43" ht="32.25">
      <c r="A23" t="s">
        <v>1889</v>
      </c>
      <c r="B23" s="12" t="s">
        <v>1081</v>
      </c>
      <c r="C23" s="789" t="s">
        <v>1715</v>
      </c>
      <c r="D23" s="789">
        <v>20261</v>
      </c>
      <c r="E23" s="12" t="s">
        <v>23</v>
      </c>
      <c r="F23" s="12" t="s">
        <v>20</v>
      </c>
      <c r="G23" s="12" t="s">
        <v>82</v>
      </c>
      <c r="H23" s="12">
        <v>3</v>
      </c>
      <c r="I23" s="12" t="s">
        <v>26</v>
      </c>
      <c r="J23" s="790" t="s">
        <v>1731</v>
      </c>
      <c r="K23" s="491" t="s">
        <v>1601</v>
      </c>
      <c r="L23" s="789" t="s">
        <v>1101</v>
      </c>
      <c r="M23" s="789" t="s">
        <v>1086</v>
      </c>
      <c r="N23" s="12" t="s">
        <v>731</v>
      </c>
      <c r="O23" s="789">
        <v>2</v>
      </c>
      <c r="P23" s="789">
        <v>0</v>
      </c>
      <c r="Q23" s="815">
        <v>2</v>
      </c>
      <c r="R23" s="789">
        <v>3</v>
      </c>
      <c r="S23" s="181"/>
      <c r="T23" s="31">
        <v>17</v>
      </c>
      <c r="U23" s="31" t="str">
        <f>IF(V23="","",IFERROR(INDEX(Docentes!B:B,MATCH(V23,Docentes!C:C,0)),"NUEVO"))</f>
        <v>NUEVO</v>
      </c>
      <c r="V23" s="791" t="s">
        <v>462</v>
      </c>
      <c r="W23" s="265" t="s">
        <v>168</v>
      </c>
      <c r="X23" s="789" t="s">
        <v>1242</v>
      </c>
      <c r="Y23" s="789" t="s">
        <v>1089</v>
      </c>
      <c r="Z23" s="789" t="s">
        <v>16</v>
      </c>
      <c r="AA23" s="789" t="s">
        <v>1528</v>
      </c>
      <c r="AB23" s="789"/>
      <c r="AC23" s="789"/>
      <c r="AD23" s="789"/>
      <c r="AE23" s="789" t="s">
        <v>1671</v>
      </c>
      <c r="AF23" s="31" t="str">
        <f>IF(AND(O23&gt;0,P23&gt;0),"TP",IF(AND(O23&gt;0,P23=0),"T","P"))</f>
        <v>T</v>
      </c>
      <c r="AG23" s="789">
        <v>4</v>
      </c>
      <c r="AH23" s="789">
        <v>7</v>
      </c>
      <c r="AI23" s="789">
        <v>40</v>
      </c>
      <c r="AJ23" s="789">
        <v>9</v>
      </c>
      <c r="AK23" s="789">
        <v>20</v>
      </c>
      <c r="AL23" s="31">
        <f>IF(Q23=0,0,IF(AH23="",Q23,IF(W23="HIBRIDO VIRTUAL",0,((((AJ23/24)+(AK23/1440))-((AH23/24)+(AI23/1440)))*1440/50))))</f>
        <v>1.9999999999999993</v>
      </c>
      <c r="AM23" s="792">
        <f>AH23/24+AI23/1440</f>
        <v>0.31944444444444448</v>
      </c>
      <c r="AN23" s="792">
        <f>AJ23/24+AK23/1440</f>
        <v>0.3888888888888889</v>
      </c>
      <c r="AO23" s="31" t="str" cm="1">
        <f t="array" aca="1" ref="AO23" ca="1">IF(V23="","",IF(SUMPRODUCT((V23=$W$6:$W$3319)*(AG23=$AH$6:$AH$3319)*(AM23=$AN$6:$AN$3319)*(AN23=$AO$6:$AO$3319)*(ROW($W$6:$W$3319)&lt;&gt;ROW(V23))*((Q23=0)*($R$6:$R$3319&gt;0)+(Q23&gt;0)*($R$6:$R$3319=0)))&gt;0,"SALONES UNIDOS",IF(SUMPRODUCT((V23=$W$6:$W$3319)*(AG23=$AH$6:$AH$3319)*((AM23&lt;$AO$6:$AO$3319)*(AN23&gt;$AN$6:$AN$3319))*(ROW($W$6:$W$3319)&lt;&gt;ROW(V23)))&gt;0,"CRUZADO","Sin cruce")))</f>
        <v>Sin cruce</v>
      </c>
      <c r="AP23" s="792" t="str">
        <f>TRIM(CONCATENATE(G23,H23,E23,I23))</f>
        <v>IS3PRINCIPALB</v>
      </c>
      <c r="AQ23" s="792" t="str" cm="1">
        <f t="array" aca="1" ref="AQ23" ca="1">IF(AP23="","",IF(SUMPRODUCT((AP23=$AQ$6:$AQ$3319)*(AG23=$AH$6:$AH$3319)*(AM23=$AN$6:$AN$3319)*(AN23=$AO$6:$AO$3319)*(ROW($AQ$6:$AQ$3319)&lt;&gt;ROW(AP23))*((Q23=0)*($R$6:$R$3319&gt;0)+(Q23&gt;0)*($R$6:$R$3319=0)))&gt;0,"SALONES UNIDOS",IF(SUMPRODUCT((AP23=$AQ$6:$AQ$3319)*(AG23=$AH$6:$AH$3319)*((AM23&lt;$AO$6:$AO$3319)*(AN23&gt;$AN$6:$AN$3319))*(ROW($AQ$6:$AQ$3319)&lt;&gt;ROW(AP23)))&gt;0,"CRUZADO","Sin cruce")))</f>
        <v>Sin cruce</v>
      </c>
    </row>
    <row r="24" spans="1:43" ht="32.25">
      <c r="A24" t="s">
        <v>1889</v>
      </c>
      <c r="B24" s="12" t="s">
        <v>1081</v>
      </c>
      <c r="C24" s="789" t="s">
        <v>1715</v>
      </c>
      <c r="D24" s="789">
        <v>20261</v>
      </c>
      <c r="E24" s="12" t="s">
        <v>23</v>
      </c>
      <c r="F24" s="12" t="s">
        <v>20</v>
      </c>
      <c r="G24" s="12" t="s">
        <v>82</v>
      </c>
      <c r="H24" s="12">
        <v>3</v>
      </c>
      <c r="I24" s="12" t="s">
        <v>26</v>
      </c>
      <c r="J24" s="790" t="s">
        <v>1731</v>
      </c>
      <c r="K24" s="491" t="s">
        <v>1601</v>
      </c>
      <c r="L24" s="789" t="s">
        <v>1101</v>
      </c>
      <c r="M24" s="789" t="s">
        <v>1086</v>
      </c>
      <c r="N24" s="12" t="s">
        <v>731</v>
      </c>
      <c r="O24" s="789">
        <v>0</v>
      </c>
      <c r="P24" s="789">
        <v>2</v>
      </c>
      <c r="Q24" s="815">
        <v>2</v>
      </c>
      <c r="R24" s="789">
        <v>3</v>
      </c>
      <c r="S24" s="181"/>
      <c r="T24" s="31">
        <v>17</v>
      </c>
      <c r="U24" s="31" t="str">
        <f>IF(V24="","",IFERROR(INDEX(Docentes!B:B,MATCH(V24,Docentes!C:C,0)),"NUEVO"))</f>
        <v>NUEVO</v>
      </c>
      <c r="V24" s="791" t="s">
        <v>462</v>
      </c>
      <c r="W24" s="265" t="s">
        <v>168</v>
      </c>
      <c r="X24" s="789" t="s">
        <v>1242</v>
      </c>
      <c r="Y24" s="789" t="s">
        <v>1089</v>
      </c>
      <c r="Z24" s="789"/>
      <c r="AA24" s="789"/>
      <c r="AB24" s="789"/>
      <c r="AC24" s="789" t="s">
        <v>1916</v>
      </c>
      <c r="AD24" s="789"/>
      <c r="AE24" s="789" t="s">
        <v>1671</v>
      </c>
      <c r="AF24" s="31" t="str">
        <f t="shared" ref="AF24" si="20">IF(AND(O24&gt;0,P24&gt;0),"TP",IF(AND(O24&gt;0,P24=0),"T","P"))</f>
        <v>P</v>
      </c>
      <c r="AG24" s="789">
        <v>4</v>
      </c>
      <c r="AH24" s="789">
        <v>9</v>
      </c>
      <c r="AI24" s="789">
        <v>20</v>
      </c>
      <c r="AJ24" s="789">
        <v>11</v>
      </c>
      <c r="AK24" s="789">
        <v>0</v>
      </c>
      <c r="AL24" s="31">
        <f t="shared" ref="AL24" si="21">IF(Q24=0,0,IF(AH24="",Q24,IF(W24="HIBRIDO VIRTUAL",0,((((AJ24/24)+(AK24/1440))-((AH24/24)+(AI24/1440)))*1440/50))))</f>
        <v>1.9999999999999993</v>
      </c>
      <c r="AM24" s="792">
        <f t="shared" ref="AM24" si="22">AH24/24+AI24/1440</f>
        <v>0.3888888888888889</v>
      </c>
      <c r="AN24" s="792">
        <f t="shared" ref="AN24" si="23">AJ24/24+AK24/1440</f>
        <v>0.45833333333333331</v>
      </c>
      <c r="AO24" s="31" t="str" cm="1">
        <f t="array" aca="1" ref="AO24" ca="1">IF(V24="","",IF(SUMPRODUCT((V24=$W$6:$W$3319)*(AG24=$AH$6:$AH$3319)*(AM24=$AN$6:$AN$3319)*(AN24=$AO$6:$AO$3319)*(ROW($W$6:$W$3319)&lt;&gt;ROW(V24))*((Q24=0)*($R$6:$R$3319&gt;0)+(Q24&gt;0)*($R$6:$R$3319=0)))&gt;0,"SALONES UNIDOS",IF(SUMPRODUCT((V24=$W$6:$W$3319)*(AG24=$AH$6:$AH$3319)*((AM24&lt;$AO$6:$AO$3319)*(AN24&gt;$AN$6:$AN$3319))*(ROW($W$6:$W$3319)&lt;&gt;ROW(V24)))&gt;0,"CRUZADO","Sin cruce")))</f>
        <v>Sin cruce</v>
      </c>
      <c r="AP24" s="792" t="str">
        <f t="shared" ref="AP24" si="24">TRIM(CONCATENATE(G24,H24,E24,I24))</f>
        <v>IS3PRINCIPALB</v>
      </c>
      <c r="AQ24" s="792" t="str" cm="1">
        <f t="array" aca="1" ref="AQ24" ca="1">IF(AP24="","",IF(SUMPRODUCT((AP24=$AQ$6:$AQ$3319)*(AG24=$AH$6:$AH$3319)*(AM24=$AN$6:$AN$3319)*(AN24=$AO$6:$AO$3319)*(ROW($AQ$6:$AQ$3319)&lt;&gt;ROW(AP24))*((Q24=0)*($R$6:$R$3319&gt;0)+(Q24&gt;0)*($R$6:$R$3319=0)))&gt;0,"SALONES UNIDOS",IF(SUMPRODUCT((AP24=$AQ$6:$AQ$3319)*(AG24=$AH$6:$AH$3319)*((AM24&lt;$AO$6:$AO$3319)*(AN24&gt;$AN$6:$AN$3319))*(ROW($AQ$6:$AQ$3319)&lt;&gt;ROW(AP24)))&gt;0,"CRUZADO","Sin cruce")))</f>
        <v>Sin cruce</v>
      </c>
    </row>
    <row r="25" spans="1:43" s="958" customFormat="1" ht="32.25">
      <c r="A25" s="958" t="s">
        <v>1886</v>
      </c>
      <c r="B25" s="965" t="s">
        <v>1081</v>
      </c>
      <c r="C25" s="966" t="s">
        <v>1715</v>
      </c>
      <c r="D25" s="966">
        <v>20261</v>
      </c>
      <c r="E25" s="965" t="s">
        <v>23</v>
      </c>
      <c r="F25" s="965" t="s">
        <v>20</v>
      </c>
      <c r="G25" s="965" t="s">
        <v>82</v>
      </c>
      <c r="H25" s="965">
        <v>3</v>
      </c>
      <c r="I25" s="965" t="s">
        <v>26</v>
      </c>
      <c r="J25" s="967" t="s">
        <v>1731</v>
      </c>
      <c r="K25" s="968" t="s">
        <v>1601</v>
      </c>
      <c r="L25" s="966" t="s">
        <v>1101</v>
      </c>
      <c r="M25" s="966" t="s">
        <v>1086</v>
      </c>
      <c r="N25" s="965" t="s">
        <v>731</v>
      </c>
      <c r="O25" s="966">
        <v>2</v>
      </c>
      <c r="P25" s="966">
        <v>0</v>
      </c>
      <c r="Q25" s="969">
        <v>2</v>
      </c>
      <c r="R25" s="966">
        <v>3</v>
      </c>
      <c r="S25" s="962"/>
      <c r="T25" s="529">
        <v>17</v>
      </c>
      <c r="U25" s="529" t="str">
        <f>IF(V25="","",IFERROR(INDEX(Docentes!B:B,MATCH(V25,Docentes!C:C,0)),"NUEVO"))</f>
        <v>NUEVO</v>
      </c>
      <c r="V25" s="970" t="s">
        <v>462</v>
      </c>
      <c r="W25" s="971" t="s">
        <v>168</v>
      </c>
      <c r="X25" s="966" t="s">
        <v>1242</v>
      </c>
      <c r="Y25" s="966" t="s">
        <v>1089</v>
      </c>
      <c r="Z25" s="966" t="s">
        <v>16</v>
      </c>
      <c r="AA25" s="966" t="s">
        <v>1528</v>
      </c>
      <c r="AB25" s="966"/>
      <c r="AC25" s="966"/>
      <c r="AD25" s="966"/>
      <c r="AE25" s="966" t="s">
        <v>1671</v>
      </c>
      <c r="AF25" s="529" t="str">
        <f>IF(AND(O25&gt;0,P25&gt;0),"TP",IF(AND(O25&gt;0,P25=0),"T","P"))</f>
        <v>T</v>
      </c>
      <c r="AG25" s="966">
        <v>6</v>
      </c>
      <c r="AH25" s="966">
        <v>13</v>
      </c>
      <c r="AI25" s="966">
        <v>30</v>
      </c>
      <c r="AJ25" s="966">
        <v>15</v>
      </c>
      <c r="AK25" s="966">
        <v>10</v>
      </c>
      <c r="AL25" s="529">
        <f>IF(Q25=0,0,IF(AH25="",Q25,IF(W25="HIBRIDO VIRTUAL",0,((((AJ25/24)+(AK25/1440))-((AH25/24)+(AI25/1440)))*1440/50))))</f>
        <v>1.9999999999999993</v>
      </c>
      <c r="AM25" s="964">
        <f>AH25/24+AI25/1440</f>
        <v>0.5625</v>
      </c>
      <c r="AN25" s="964">
        <f>AJ25/24+AK25/1440</f>
        <v>0.63194444444444442</v>
      </c>
      <c r="AO25" s="529" t="str" cm="1">
        <f t="array" aca="1" ref="AO25" ca="1">IF(V25="","",IF(SUMPRODUCT((V25=$W$6:$W$3319)*(AG25=$AH$6:$AH$3319)*(AM25=$AN$6:$AN$3319)*(AN25=$AO$6:$AO$3319)*(ROW($W$6:$W$3319)&lt;&gt;ROW(V25))*((Q25=0)*($R$6:$R$3319&gt;0)+(Q25&gt;0)*($R$6:$R$3319=0)))&gt;0,"SALONES UNIDOS",IF(SUMPRODUCT((V25=$W$6:$W$3319)*(AG25=$AH$6:$AH$3319)*((AM25&lt;$AO$6:$AO$3319)*(AN25&gt;$AN$6:$AN$3319))*(ROW($W$6:$W$3319)&lt;&gt;ROW(V25)))&gt;0,"CRUZADO","Sin cruce")))</f>
        <v>Sin cruce</v>
      </c>
      <c r="AP25" s="964" t="str">
        <f>TRIM(CONCATENATE(G25,H25,E25,I25))</f>
        <v>IS3PRINCIPALB</v>
      </c>
      <c r="AQ25" s="964" t="str" cm="1">
        <f t="array" aca="1" ref="AQ25" ca="1">IF(AP25="","",IF(SUMPRODUCT((AP25=$AQ$6:$AQ$3319)*(AG25=$AH$6:$AH$3319)*(AM25=$AN$6:$AN$3319)*(AN25=$AO$6:$AO$3319)*(ROW($AQ$6:$AQ$3319)&lt;&gt;ROW(AP25))*((Q25=0)*($R$6:$R$3319&gt;0)+(Q25&gt;0)*($R$6:$R$3319=0)))&gt;0,"SALONES UNIDOS",IF(SUMPRODUCT((AP25=$AQ$6:$AQ$3319)*(AG25=$AH$6:$AH$3319)*((AM25&lt;$AO$6:$AO$3319)*(AN25&gt;$AN$6:$AN$3319))*(ROW($AQ$6:$AQ$3319)&lt;&gt;ROW(AP25)))&gt;0,"CRUZADO","Sin cruce")))</f>
        <v>Sin cruce</v>
      </c>
    </row>
    <row r="26" spans="1:43" s="958" customFormat="1" ht="32.25">
      <c r="A26" s="958" t="s">
        <v>1886</v>
      </c>
      <c r="B26" s="965" t="s">
        <v>1081</v>
      </c>
      <c r="C26" s="966" t="s">
        <v>1715</v>
      </c>
      <c r="D26" s="966">
        <v>20261</v>
      </c>
      <c r="E26" s="965" t="s">
        <v>23</v>
      </c>
      <c r="F26" s="965" t="s">
        <v>20</v>
      </c>
      <c r="G26" s="965" t="s">
        <v>82</v>
      </c>
      <c r="H26" s="965">
        <v>3</v>
      </c>
      <c r="I26" s="965" t="s">
        <v>26</v>
      </c>
      <c r="J26" s="967" t="s">
        <v>1731</v>
      </c>
      <c r="K26" s="968" t="s">
        <v>1601</v>
      </c>
      <c r="L26" s="966" t="s">
        <v>1101</v>
      </c>
      <c r="M26" s="966" t="s">
        <v>1086</v>
      </c>
      <c r="N26" s="965" t="s">
        <v>731</v>
      </c>
      <c r="O26" s="966">
        <v>0</v>
      </c>
      <c r="P26" s="966">
        <v>2</v>
      </c>
      <c r="Q26" s="969">
        <v>2</v>
      </c>
      <c r="R26" s="966">
        <v>3</v>
      </c>
      <c r="S26" s="962"/>
      <c r="T26" s="529">
        <v>17</v>
      </c>
      <c r="U26" s="529" t="str">
        <f>IF(V26="","",IFERROR(INDEX(Docentes!B:B,MATCH(V26,Docentes!C:C,0)),"NUEVO"))</f>
        <v>NUEVO</v>
      </c>
      <c r="V26" s="970" t="s">
        <v>462</v>
      </c>
      <c r="W26" s="971" t="s">
        <v>168</v>
      </c>
      <c r="X26" s="966" t="s">
        <v>1242</v>
      </c>
      <c r="Y26" s="966" t="s">
        <v>1089</v>
      </c>
      <c r="Z26" s="966"/>
      <c r="AA26" s="966"/>
      <c r="AB26" s="966"/>
      <c r="AC26" s="966" t="s">
        <v>1916</v>
      </c>
      <c r="AD26" s="966"/>
      <c r="AE26" s="966" t="s">
        <v>1671</v>
      </c>
      <c r="AF26" s="529" t="str">
        <f t="shared" ref="AF26:AF45" si="25">IF(AND(O26&gt;0,P26&gt;0),"TP",IF(AND(O26&gt;0,P26=0),"T","P"))</f>
        <v>P</v>
      </c>
      <c r="AG26" s="966">
        <v>6</v>
      </c>
      <c r="AH26" s="966">
        <v>15</v>
      </c>
      <c r="AI26" s="966">
        <v>10</v>
      </c>
      <c r="AJ26" s="966">
        <v>16</v>
      </c>
      <c r="AK26" s="966">
        <v>50</v>
      </c>
      <c r="AL26" s="529">
        <f t="shared" ref="AL26:AL45" si="26">IF(Q26=0,0,IF(AH26="",Q26,IF(W26="HIBRIDO VIRTUAL",0,((((AJ26/24)+(AK26/1440))-((AH26/24)+(AI26/1440)))*1440/50))))</f>
        <v>1.9999999999999993</v>
      </c>
      <c r="AM26" s="964">
        <f t="shared" ref="AM26:AM45" si="27">AH26/24+AI26/1440</f>
        <v>0.63194444444444442</v>
      </c>
      <c r="AN26" s="964">
        <f t="shared" ref="AN26:AN45" si="28">AJ26/24+AK26/1440</f>
        <v>0.70138888888888884</v>
      </c>
      <c r="AO26" s="529" t="str" cm="1">
        <f t="array" aca="1" ref="AO26" ca="1">IF(V26="","",IF(SUMPRODUCT((V26=$W$6:$W$3319)*(AG26=$AH$6:$AH$3319)*(AM26=$AN$6:$AN$3319)*(AN26=$AO$6:$AO$3319)*(ROW($W$6:$W$3319)&lt;&gt;ROW(V26))*((Q26=0)*($R$6:$R$3319&gt;0)+(Q26&gt;0)*($R$6:$R$3319=0)))&gt;0,"SALONES UNIDOS",IF(SUMPRODUCT((V26=$W$6:$W$3319)*(AG26=$AH$6:$AH$3319)*((AM26&lt;$AO$6:$AO$3319)*(AN26&gt;$AN$6:$AN$3319))*(ROW($W$6:$W$3319)&lt;&gt;ROW(V26)))&gt;0,"CRUZADO","Sin cruce")))</f>
        <v>Sin cruce</v>
      </c>
      <c r="AP26" s="964" t="str">
        <f t="shared" ref="AP26:AP45" si="29">TRIM(CONCATENATE(G26,H26,E26,I26))</f>
        <v>IS3PRINCIPALB</v>
      </c>
      <c r="AQ26" s="964" t="str" cm="1">
        <f t="array" aca="1" ref="AQ26" ca="1">IF(AP26="","",IF(SUMPRODUCT((AP26=$AQ$6:$AQ$3319)*(AG26=$AH$6:$AH$3319)*(AM26=$AN$6:$AN$3319)*(AN26=$AO$6:$AO$3319)*(ROW($AQ$6:$AQ$3319)&lt;&gt;ROW(AP26))*((Q26=0)*($R$6:$R$3319&gt;0)+(Q26&gt;0)*($R$6:$R$3319=0)))&gt;0,"SALONES UNIDOS",IF(SUMPRODUCT((AP26=$AQ$6:$AQ$3319)*(AG26=$AH$6:$AH$3319)*((AM26&lt;$AO$6:$AO$3319)*(AN26&gt;$AN$6:$AN$3319))*(ROW($AQ$6:$AQ$3319)&lt;&gt;ROW(AP26)))&gt;0,"CRUZADO","Sin cruce")))</f>
        <v>Sin cruce</v>
      </c>
    </row>
    <row r="27" spans="1:43" ht="32.25">
      <c r="A27" t="s">
        <v>1881</v>
      </c>
      <c r="B27" s="12" t="s">
        <v>1081</v>
      </c>
      <c r="C27" s="789" t="s">
        <v>781</v>
      </c>
      <c r="D27" s="789">
        <v>20261</v>
      </c>
      <c r="E27" s="12" t="s">
        <v>13</v>
      </c>
      <c r="F27" s="12" t="s">
        <v>20</v>
      </c>
      <c r="G27" s="12" t="s">
        <v>30</v>
      </c>
      <c r="H27" s="12">
        <v>1</v>
      </c>
      <c r="I27" s="12" t="s">
        <v>16</v>
      </c>
      <c r="J27" s="790" t="s">
        <v>1184</v>
      </c>
      <c r="K27" s="491" t="s">
        <v>1185</v>
      </c>
      <c r="L27" s="789" t="s">
        <v>1127</v>
      </c>
      <c r="M27" s="789" t="s">
        <v>1086</v>
      </c>
      <c r="N27" s="12" t="s">
        <v>731</v>
      </c>
      <c r="O27" s="789">
        <v>3</v>
      </c>
      <c r="P27" s="789">
        <v>0</v>
      </c>
      <c r="Q27" s="815">
        <v>3</v>
      </c>
      <c r="R27" s="789">
        <v>4</v>
      </c>
      <c r="S27" s="808"/>
      <c r="T27" s="789">
        <v>40</v>
      </c>
      <c r="U27" s="31" t="str">
        <f>IF(V27="","",IFERROR(INDEX(Docentes!B:B,MATCH(V27,Docentes!C:C,0)),"NUEVO"))</f>
        <v>NUEVO</v>
      </c>
      <c r="V27" s="791" t="s">
        <v>268</v>
      </c>
      <c r="W27" s="265" t="s">
        <v>168</v>
      </c>
      <c r="X27" s="789" t="s">
        <v>1182</v>
      </c>
      <c r="Y27" s="789" t="s">
        <v>1089</v>
      </c>
      <c r="Z27" s="789" t="s">
        <v>61</v>
      </c>
      <c r="AA27" s="789" t="s">
        <v>1183</v>
      </c>
      <c r="AB27" s="789">
        <v>50</v>
      </c>
      <c r="AC27" s="789" t="s">
        <v>1283</v>
      </c>
      <c r="AD27" s="789" t="s">
        <v>1283</v>
      </c>
      <c r="AE27" s="789" t="s">
        <v>1182</v>
      </c>
      <c r="AF27" s="31" t="str">
        <f t="shared" si="25"/>
        <v>T</v>
      </c>
      <c r="AG27" s="949">
        <v>2</v>
      </c>
      <c r="AH27" s="950">
        <v>16</v>
      </c>
      <c r="AI27" s="950">
        <v>0</v>
      </c>
      <c r="AJ27" s="950">
        <v>18</v>
      </c>
      <c r="AK27" s="950">
        <v>30</v>
      </c>
      <c r="AL27" s="31">
        <f t="shared" si="26"/>
        <v>3.0000000000000022</v>
      </c>
      <c r="AM27" s="792">
        <f t="shared" si="27"/>
        <v>0.66666666666666663</v>
      </c>
      <c r="AN27" s="792">
        <f t="shared" si="28"/>
        <v>0.77083333333333337</v>
      </c>
      <c r="AO27" s="31" t="str" cm="1">
        <f t="array" aca="1" ref="AO27" ca="1">IF(V27="","",IF(SUMPRODUCT((V27=$W$6:$W$3319)*(AG27=$AH$6:$AH$3319)*(AM27=$AN$6:$AN$3319)*(AN27=$AO$6:$AO$3319)*(ROW($W$6:$W$3319)&lt;&gt;ROW(V27))*((Q27=0)*($R$6:$R$3319&gt;0)+(Q27&gt;0)*($R$6:$R$3319=0)))&gt;0,"SALONES UNIDOS",IF(SUMPRODUCT((V27=$W$6:$W$3319)*(AG27=$AH$6:$AH$3319)*((AM27&lt;$AO$6:$AO$3319)*(AN27&gt;$AN$6:$AN$3319))*(ROW($W$6:$W$3319)&lt;&gt;ROW(V27)))&gt;0,"CRUZADO","Sin cruce")))</f>
        <v>Sin cruce</v>
      </c>
      <c r="AP27" s="792" t="str">
        <f t="shared" si="29"/>
        <v>DE1FILIALA</v>
      </c>
      <c r="AQ27" s="792" t="str" cm="1">
        <f t="array" aca="1" ref="AQ27" ca="1">IF(AP27="","",IF(SUMPRODUCT((AP27=$AQ$6:$AQ$3319)*(AG27=$AH$6:$AH$3319)*(AM27=$AN$6:$AN$3319)*(AN27=$AO$6:$AO$3319)*(ROW($AQ$6:$AQ$3319)&lt;&gt;ROW(AP27))*((Q27=0)*($R$6:$R$3319&gt;0)+(Q27&gt;0)*($R$6:$R$3319=0)))&gt;0,"SALONES UNIDOS",IF(SUMPRODUCT((AP27=$AQ$6:$AQ$3319)*(AG27=$AH$6:$AH$3319)*((AM27&lt;$AO$6:$AO$3319)*(AN27&gt;$AN$6:$AN$3319))*(ROW($AQ$6:$AQ$3319)&lt;&gt;ROW(AP27)))&gt;0,"CRUZADO","Sin cruce")))</f>
        <v>Sin cruce</v>
      </c>
    </row>
    <row r="28" spans="1:43" ht="32.25">
      <c r="A28" t="s">
        <v>1881</v>
      </c>
      <c r="B28" s="12" t="s">
        <v>1081</v>
      </c>
      <c r="C28" s="789" t="s">
        <v>781</v>
      </c>
      <c r="D28" s="789">
        <v>20261</v>
      </c>
      <c r="E28" s="12" t="s">
        <v>13</v>
      </c>
      <c r="F28" s="12" t="s">
        <v>20</v>
      </c>
      <c r="G28" s="12" t="s">
        <v>30</v>
      </c>
      <c r="H28" s="12">
        <v>1</v>
      </c>
      <c r="I28" s="12" t="s">
        <v>16</v>
      </c>
      <c r="J28" s="790" t="s">
        <v>1184</v>
      </c>
      <c r="K28" s="491" t="s">
        <v>1185</v>
      </c>
      <c r="L28" s="789" t="s">
        <v>1127</v>
      </c>
      <c r="M28" s="789" t="s">
        <v>1086</v>
      </c>
      <c r="N28" s="12" t="s">
        <v>731</v>
      </c>
      <c r="O28" s="789">
        <v>0</v>
      </c>
      <c r="P28" s="789">
        <v>2</v>
      </c>
      <c r="Q28" s="815">
        <v>2</v>
      </c>
      <c r="R28" s="789">
        <v>4</v>
      </c>
      <c r="S28" s="808"/>
      <c r="T28" s="789">
        <v>40</v>
      </c>
      <c r="U28" s="31" t="str">
        <f>IF(V28="","",IFERROR(INDEX(Docentes!B:B,MATCH(V28,Docentes!C:C,0)),"NUEVO"))</f>
        <v>NUEVO</v>
      </c>
      <c r="V28" s="791" t="s">
        <v>268</v>
      </c>
      <c r="W28" s="265" t="s">
        <v>168</v>
      </c>
      <c r="X28" s="789" t="s">
        <v>1182</v>
      </c>
      <c r="Y28" s="789" t="s">
        <v>1089</v>
      </c>
      <c r="Z28" s="789" t="s">
        <v>61</v>
      </c>
      <c r="AA28" s="789" t="s">
        <v>1183</v>
      </c>
      <c r="AB28" s="789">
        <v>50</v>
      </c>
      <c r="AC28" s="789"/>
      <c r="AD28" s="789"/>
      <c r="AE28" s="789" t="s">
        <v>1182</v>
      </c>
      <c r="AF28" s="31" t="str">
        <f t="shared" si="25"/>
        <v>P</v>
      </c>
      <c r="AG28" s="949">
        <v>3</v>
      </c>
      <c r="AH28" s="950">
        <v>16</v>
      </c>
      <c r="AI28" s="950">
        <v>0</v>
      </c>
      <c r="AJ28" s="950">
        <v>17</v>
      </c>
      <c r="AK28" s="950">
        <v>40</v>
      </c>
      <c r="AL28" s="31">
        <f t="shared" si="26"/>
        <v>2.0000000000000027</v>
      </c>
      <c r="AM28" s="792">
        <f t="shared" si="27"/>
        <v>0.66666666666666663</v>
      </c>
      <c r="AN28" s="792">
        <f t="shared" si="28"/>
        <v>0.73611111111111116</v>
      </c>
      <c r="AO28" s="31" t="str" cm="1">
        <f t="array" aca="1" ref="AO28" ca="1">IF(V28="","",IF(SUMPRODUCT((V28=$W$6:$W$3319)*(AG28=$AH$6:$AH$3319)*(AM28=$AN$6:$AN$3319)*(AN28=$AO$6:$AO$3319)*(ROW($W$6:$W$3319)&lt;&gt;ROW(V28))*((Q28=0)*($R$6:$R$3319&gt;0)+(Q28&gt;0)*($R$6:$R$3319=0)))&gt;0,"SALONES UNIDOS",IF(SUMPRODUCT((V28=$W$6:$W$3319)*(AG28=$AH$6:$AH$3319)*((AM28&lt;$AO$6:$AO$3319)*(AN28&gt;$AN$6:$AN$3319))*(ROW($W$6:$W$3319)&lt;&gt;ROW(V28)))&gt;0,"CRUZADO","Sin cruce")))</f>
        <v>Sin cruce</v>
      </c>
      <c r="AP28" s="792" t="str">
        <f t="shared" si="29"/>
        <v>DE1FILIALA</v>
      </c>
      <c r="AQ28" s="792" t="str" cm="1">
        <f t="array" aca="1" ref="AQ28" ca="1">IF(AP28="","",IF(SUMPRODUCT((AP28=$AQ$6:$AQ$3319)*(AG28=$AH$6:$AH$3319)*(AM28=$AN$6:$AN$3319)*(AN28=$AO$6:$AO$3319)*(ROW($AQ$6:$AQ$3319)&lt;&gt;ROW(AP28))*((Q28=0)*($R$6:$R$3319&gt;0)+(Q28&gt;0)*($R$6:$R$3319=0)))&gt;0,"SALONES UNIDOS",IF(SUMPRODUCT((AP28=$AQ$6:$AQ$3319)*(AG28=$AH$6:$AH$3319)*((AM28&lt;$AO$6:$AO$3319)*(AN28&gt;$AN$6:$AN$3319))*(ROW($AQ$6:$AQ$3319)&lt;&gt;ROW(AP28)))&gt;0,"CRUZADO","Sin cruce")))</f>
        <v>Sin cruce</v>
      </c>
    </row>
    <row r="29" spans="1:43" s="958" customFormat="1" ht="32.25">
      <c r="A29" s="958" t="s">
        <v>1886</v>
      </c>
      <c r="B29" s="965" t="s">
        <v>1081</v>
      </c>
      <c r="C29" s="966" t="s">
        <v>781</v>
      </c>
      <c r="D29" s="966">
        <v>20261</v>
      </c>
      <c r="E29" s="965" t="s">
        <v>13</v>
      </c>
      <c r="F29" s="965" t="s">
        <v>20</v>
      </c>
      <c r="G29" s="965" t="s">
        <v>30</v>
      </c>
      <c r="H29" s="965">
        <v>1</v>
      </c>
      <c r="I29" s="965" t="s">
        <v>16</v>
      </c>
      <c r="J29" s="967" t="s">
        <v>1184</v>
      </c>
      <c r="K29" s="968" t="s">
        <v>1185</v>
      </c>
      <c r="L29" s="966" t="s">
        <v>1127</v>
      </c>
      <c r="M29" s="966" t="s">
        <v>1086</v>
      </c>
      <c r="N29" s="965" t="s">
        <v>731</v>
      </c>
      <c r="O29" s="966">
        <v>3</v>
      </c>
      <c r="P29" s="966">
        <v>0</v>
      </c>
      <c r="Q29" s="969">
        <v>3</v>
      </c>
      <c r="R29" s="966">
        <v>4</v>
      </c>
      <c r="S29" s="972"/>
      <c r="T29" s="966">
        <v>40</v>
      </c>
      <c r="U29" s="529" t="str">
        <f>IF(V29="","",IFERROR(INDEX(Docentes!B:B,MATCH(V29,Docentes!C:C,0)),"NUEVO"))</f>
        <v>NUEVO</v>
      </c>
      <c r="V29" s="970" t="s">
        <v>268</v>
      </c>
      <c r="W29" s="971" t="s">
        <v>168</v>
      </c>
      <c r="X29" s="966" t="s">
        <v>1182</v>
      </c>
      <c r="Y29" s="966" t="s">
        <v>1089</v>
      </c>
      <c r="Z29" s="966" t="s">
        <v>61</v>
      </c>
      <c r="AA29" s="966" t="s">
        <v>1183</v>
      </c>
      <c r="AB29" s="966">
        <v>50</v>
      </c>
      <c r="AC29" s="966" t="s">
        <v>1283</v>
      </c>
      <c r="AD29" s="966" t="s">
        <v>1283</v>
      </c>
      <c r="AE29" s="966" t="s">
        <v>1182</v>
      </c>
      <c r="AF29" s="529" t="str">
        <f t="shared" si="25"/>
        <v>T</v>
      </c>
      <c r="AG29" s="1011">
        <v>4</v>
      </c>
      <c r="AH29" s="1012">
        <v>11</v>
      </c>
      <c r="AI29" s="1012">
        <v>50</v>
      </c>
      <c r="AJ29" s="1012">
        <v>14</v>
      </c>
      <c r="AK29" s="1012">
        <v>20</v>
      </c>
      <c r="AL29" s="529">
        <f t="shared" si="26"/>
        <v>3.0000000000000004</v>
      </c>
      <c r="AM29" s="964">
        <f t="shared" si="27"/>
        <v>0.49305555555555552</v>
      </c>
      <c r="AN29" s="964">
        <f t="shared" si="28"/>
        <v>0.59722222222222221</v>
      </c>
      <c r="AO29" s="529" t="str" cm="1">
        <f t="array" aca="1" ref="AO29" ca="1">IF(V29="","",IF(SUMPRODUCT((V29=$W$6:$W$3319)*(AG29=$AH$6:$AH$3319)*(AM29=$AN$6:$AN$3319)*(AN29=$AO$6:$AO$3319)*(ROW($W$6:$W$3319)&lt;&gt;ROW(V29))*((Q29=0)*($R$6:$R$3319&gt;0)+(Q29&gt;0)*($R$6:$R$3319=0)))&gt;0,"SALONES UNIDOS",IF(SUMPRODUCT((V29=$W$6:$W$3319)*(AG29=$AH$6:$AH$3319)*((AM29&lt;$AO$6:$AO$3319)*(AN29&gt;$AN$6:$AN$3319))*(ROW($W$6:$W$3319)&lt;&gt;ROW(V29)))&gt;0,"CRUZADO","Sin cruce")))</f>
        <v>Sin cruce</v>
      </c>
      <c r="AP29" s="964" t="str">
        <f t="shared" si="29"/>
        <v>DE1FILIALA</v>
      </c>
      <c r="AQ29" s="964" t="str" cm="1">
        <f t="array" aca="1" ref="AQ29" ca="1">IF(AP29="","",IF(SUMPRODUCT((AP29=$AQ$6:$AQ$3319)*(AG29=$AH$6:$AH$3319)*(AM29=$AN$6:$AN$3319)*(AN29=$AO$6:$AO$3319)*(ROW($AQ$6:$AQ$3319)&lt;&gt;ROW(AP29))*((Q29=0)*($R$6:$R$3319&gt;0)+(Q29&gt;0)*($R$6:$R$3319=0)))&gt;0,"SALONES UNIDOS",IF(SUMPRODUCT((AP29=$AQ$6:$AQ$3319)*(AG29=$AH$6:$AH$3319)*((AM29&lt;$AO$6:$AO$3319)*(AN29&gt;$AN$6:$AN$3319))*(ROW($AQ$6:$AQ$3319)&lt;&gt;ROW(AP29)))&gt;0,"CRUZADO","Sin cruce")))</f>
        <v>Sin cruce</v>
      </c>
    </row>
    <row r="30" spans="1:43" s="958" customFormat="1" ht="32.25">
      <c r="A30" s="958" t="s">
        <v>1886</v>
      </c>
      <c r="B30" s="965" t="s">
        <v>1081</v>
      </c>
      <c r="C30" s="966" t="s">
        <v>781</v>
      </c>
      <c r="D30" s="966">
        <v>20261</v>
      </c>
      <c r="E30" s="965" t="s">
        <v>13</v>
      </c>
      <c r="F30" s="965" t="s">
        <v>20</v>
      </c>
      <c r="G30" s="965" t="s">
        <v>30</v>
      </c>
      <c r="H30" s="965">
        <v>1</v>
      </c>
      <c r="I30" s="965" t="s">
        <v>16</v>
      </c>
      <c r="J30" s="967" t="s">
        <v>1184</v>
      </c>
      <c r="K30" s="968" t="s">
        <v>1185</v>
      </c>
      <c r="L30" s="966" t="s">
        <v>1127</v>
      </c>
      <c r="M30" s="966" t="s">
        <v>1086</v>
      </c>
      <c r="N30" s="965" t="s">
        <v>731</v>
      </c>
      <c r="O30" s="966">
        <v>0</v>
      </c>
      <c r="P30" s="966">
        <v>2</v>
      </c>
      <c r="Q30" s="969">
        <v>2</v>
      </c>
      <c r="R30" s="966">
        <v>4</v>
      </c>
      <c r="S30" s="972"/>
      <c r="T30" s="966">
        <v>40</v>
      </c>
      <c r="U30" s="529" t="str">
        <f>IF(V30="","",IFERROR(INDEX(Docentes!B:B,MATCH(V30,Docentes!C:C,0)),"NUEVO"))</f>
        <v>NUEVO</v>
      </c>
      <c r="V30" s="970" t="s">
        <v>268</v>
      </c>
      <c r="W30" s="971" t="s">
        <v>168</v>
      </c>
      <c r="X30" s="966" t="s">
        <v>1182</v>
      </c>
      <c r="Y30" s="966" t="s">
        <v>1089</v>
      </c>
      <c r="Z30" s="966" t="s">
        <v>61</v>
      </c>
      <c r="AA30" s="966" t="s">
        <v>1917</v>
      </c>
      <c r="AB30" s="966">
        <v>50</v>
      </c>
      <c r="AC30" s="966"/>
      <c r="AD30" s="966"/>
      <c r="AE30" s="966" t="s">
        <v>1182</v>
      </c>
      <c r="AF30" s="529" t="str">
        <f t="shared" si="25"/>
        <v>P</v>
      </c>
      <c r="AG30" s="1011">
        <v>1</v>
      </c>
      <c r="AH30" s="1012">
        <v>11</v>
      </c>
      <c r="AI30" s="1012">
        <v>50</v>
      </c>
      <c r="AJ30" s="1012">
        <v>13</v>
      </c>
      <c r="AK30" s="1012">
        <v>30</v>
      </c>
      <c r="AL30" s="529">
        <f t="shared" si="26"/>
        <v>2.0000000000000009</v>
      </c>
      <c r="AM30" s="964">
        <f t="shared" si="27"/>
        <v>0.49305555555555552</v>
      </c>
      <c r="AN30" s="964">
        <f t="shared" si="28"/>
        <v>0.5625</v>
      </c>
      <c r="AO30" s="529" t="str" cm="1">
        <f t="array" aca="1" ref="AO30" ca="1">IF(V30="","",IF(SUMPRODUCT((V30=$W$6:$W$3319)*(AG30=$AH$6:$AH$3319)*(AM30=$AN$6:$AN$3319)*(AN30=$AO$6:$AO$3319)*(ROW($W$6:$W$3319)&lt;&gt;ROW(V30))*((Q30=0)*($R$6:$R$3319&gt;0)+(Q30&gt;0)*($R$6:$R$3319=0)))&gt;0,"SALONES UNIDOS",IF(SUMPRODUCT((V30=$W$6:$W$3319)*(AG30=$AH$6:$AH$3319)*((AM30&lt;$AO$6:$AO$3319)*(AN30&gt;$AN$6:$AN$3319))*(ROW($W$6:$W$3319)&lt;&gt;ROW(V30)))&gt;0,"CRUZADO","Sin cruce")))</f>
        <v>Sin cruce</v>
      </c>
      <c r="AP30" s="964" t="str">
        <f t="shared" si="29"/>
        <v>DE1FILIALA</v>
      </c>
      <c r="AQ30" s="964" t="str" cm="1">
        <f t="array" aca="1" ref="AQ30" ca="1">IF(AP30="","",IF(SUMPRODUCT((AP30=$AQ$6:$AQ$3319)*(AG30=$AH$6:$AH$3319)*(AM30=$AN$6:$AN$3319)*(AN30=$AO$6:$AO$3319)*(ROW($AQ$6:$AQ$3319)&lt;&gt;ROW(AP30))*((Q30=0)*($R$6:$R$3319&gt;0)+(Q30&gt;0)*($R$6:$R$3319=0)))&gt;0,"SALONES UNIDOS",IF(SUMPRODUCT((AP30=$AQ$6:$AQ$3319)*(AG30=$AH$6:$AH$3319)*((AM30&lt;$AO$6:$AO$3319)*(AN30&gt;$AN$6:$AN$3319))*(ROW($AQ$6:$AQ$3319)&lt;&gt;ROW(AP30)))&gt;0,"CRUZADO","Sin cruce")))</f>
        <v>CRUZADO</v>
      </c>
    </row>
    <row r="31" spans="1:43" ht="32.25">
      <c r="A31" t="s">
        <v>1918</v>
      </c>
      <c r="B31" s="12" t="s">
        <v>1081</v>
      </c>
      <c r="C31" s="789" t="s">
        <v>781</v>
      </c>
      <c r="D31" s="789">
        <v>20261</v>
      </c>
      <c r="E31" s="12" t="s">
        <v>13</v>
      </c>
      <c r="F31" s="12" t="s">
        <v>20</v>
      </c>
      <c r="G31" s="12" t="s">
        <v>30</v>
      </c>
      <c r="H31" s="12">
        <v>1</v>
      </c>
      <c r="I31" s="12" t="s">
        <v>16</v>
      </c>
      <c r="J31" s="790" t="s">
        <v>1187</v>
      </c>
      <c r="K31" s="491" t="s">
        <v>1188</v>
      </c>
      <c r="L31" s="789" t="s">
        <v>1127</v>
      </c>
      <c r="M31" s="789" t="s">
        <v>1086</v>
      </c>
      <c r="N31" s="12" t="s">
        <v>731</v>
      </c>
      <c r="O31" s="789">
        <v>3</v>
      </c>
      <c r="P31" s="789">
        <v>2</v>
      </c>
      <c r="Q31" s="815">
        <v>5</v>
      </c>
      <c r="R31" s="789">
        <v>4</v>
      </c>
      <c r="S31" s="808"/>
      <c r="T31" s="789">
        <v>40</v>
      </c>
      <c r="U31" s="31" t="str">
        <f>IF(V31="","",IFERROR(INDEX(Docentes!B:B,MATCH(V31,Docentes!C:C,0)),"NUEVO"))</f>
        <v>NUEVO</v>
      </c>
      <c r="V31" s="791" t="s">
        <v>461</v>
      </c>
      <c r="W31" s="265" t="s">
        <v>168</v>
      </c>
      <c r="X31" s="789" t="s">
        <v>1182</v>
      </c>
      <c r="Y31" s="789" t="s">
        <v>1089</v>
      </c>
      <c r="Z31" s="789" t="s">
        <v>61</v>
      </c>
      <c r="AA31" s="789" t="s">
        <v>1183</v>
      </c>
      <c r="AB31" s="789">
        <v>50</v>
      </c>
      <c r="AC31" s="789" t="s">
        <v>1283</v>
      </c>
      <c r="AD31" s="789" t="s">
        <v>1283</v>
      </c>
      <c r="AE31" s="789" t="s">
        <v>1182</v>
      </c>
      <c r="AF31" s="31" t="str">
        <f t="shared" si="25"/>
        <v>TP</v>
      </c>
      <c r="AG31" s="949">
        <v>1</v>
      </c>
      <c r="AH31" s="950">
        <v>12</v>
      </c>
      <c r="AI31" s="950">
        <v>40</v>
      </c>
      <c r="AJ31" s="950">
        <v>16</v>
      </c>
      <c r="AK31" s="950">
        <v>50</v>
      </c>
      <c r="AL31" s="31">
        <f t="shared" si="26"/>
        <v>4.9999999999999982</v>
      </c>
      <c r="AM31" s="792">
        <f t="shared" si="27"/>
        <v>0.52777777777777779</v>
      </c>
      <c r="AN31" s="792">
        <f t="shared" si="28"/>
        <v>0.70138888888888884</v>
      </c>
      <c r="AO31" s="31" t="str" cm="1">
        <f t="array" aca="1" ref="AO31" ca="1">IF(V31="","",IF(SUMPRODUCT((V31=$W$6:$W$3319)*(AG31=$AH$6:$AH$3319)*(AM31=$AN$6:$AN$3319)*(AN31=$AO$6:$AO$3319)*(ROW($W$6:$W$3319)&lt;&gt;ROW(V31))*((Q31=0)*($R$6:$R$3319&gt;0)+(Q31&gt;0)*($R$6:$R$3319=0)))&gt;0,"SALONES UNIDOS",IF(SUMPRODUCT((V31=$W$6:$W$3319)*(AG31=$AH$6:$AH$3319)*((AM31&lt;$AO$6:$AO$3319)*(AN31&gt;$AN$6:$AN$3319))*(ROW($W$6:$W$3319)&lt;&gt;ROW(V31)))&gt;0,"CRUZADO","Sin cruce")))</f>
        <v>Sin cruce</v>
      </c>
      <c r="AP31" s="792" t="str">
        <f t="shared" si="29"/>
        <v>DE1FILIALA</v>
      </c>
      <c r="AQ31" s="792" t="str" cm="1">
        <f t="array" aca="1" ref="AQ31" ca="1">IF(AP31="","",IF(SUMPRODUCT((AP31=$AQ$6:$AQ$3319)*(AG31=$AH$6:$AH$3319)*(AM31=$AN$6:$AN$3319)*(AN31=$AO$6:$AO$3319)*(ROW($AQ$6:$AQ$3319)&lt;&gt;ROW(AP31))*((Q31=0)*($R$6:$R$3319&gt;0)+(Q31&gt;0)*($R$6:$R$3319=0)))&gt;0,"SALONES UNIDOS",IF(SUMPRODUCT((AP31=$AQ$6:$AQ$3319)*(AG31=$AH$6:$AH$3319)*((AM31&lt;$AO$6:$AO$3319)*(AN31&gt;$AN$6:$AN$3319))*(ROW($AQ$6:$AQ$3319)&lt;&gt;ROW(AP31)))&gt;0,"CRUZADO","Sin cruce")))</f>
        <v>CRUZADO</v>
      </c>
    </row>
    <row r="32" spans="1:43" s="958" customFormat="1" ht="32.25">
      <c r="A32" s="958" t="s">
        <v>1918</v>
      </c>
      <c r="B32" s="965" t="s">
        <v>1081</v>
      </c>
      <c r="C32" s="966" t="s">
        <v>781</v>
      </c>
      <c r="D32" s="966">
        <v>20261</v>
      </c>
      <c r="E32" s="965" t="s">
        <v>13</v>
      </c>
      <c r="F32" s="965" t="s">
        <v>20</v>
      </c>
      <c r="G32" s="965" t="s">
        <v>30</v>
      </c>
      <c r="H32" s="965">
        <v>1</v>
      </c>
      <c r="I32" s="965" t="s">
        <v>16</v>
      </c>
      <c r="J32" s="967" t="s">
        <v>1187</v>
      </c>
      <c r="K32" s="968" t="s">
        <v>1188</v>
      </c>
      <c r="L32" s="966" t="s">
        <v>1127</v>
      </c>
      <c r="M32" s="966" t="s">
        <v>1086</v>
      </c>
      <c r="N32" s="965" t="s">
        <v>731</v>
      </c>
      <c r="O32" s="966">
        <v>3</v>
      </c>
      <c r="P32" s="966">
        <v>2</v>
      </c>
      <c r="Q32" s="969">
        <v>5</v>
      </c>
      <c r="R32" s="966">
        <v>4</v>
      </c>
      <c r="S32" s="972"/>
      <c r="T32" s="966">
        <v>40</v>
      </c>
      <c r="U32" s="529" t="str">
        <f>IF(V32="","",IFERROR(INDEX(Docentes!B:B,MATCH(V32,Docentes!C:C,0)),"NUEVO"))</f>
        <v>NUEVO</v>
      </c>
      <c r="V32" s="970" t="s">
        <v>325</v>
      </c>
      <c r="W32" s="971" t="s">
        <v>168</v>
      </c>
      <c r="X32" s="966" t="s">
        <v>1182</v>
      </c>
      <c r="Y32" s="966" t="s">
        <v>1089</v>
      </c>
      <c r="Z32" s="966" t="s">
        <v>61</v>
      </c>
      <c r="AA32" s="966" t="s">
        <v>1183</v>
      </c>
      <c r="AB32" s="966">
        <v>50</v>
      </c>
      <c r="AC32" s="966" t="s">
        <v>1283</v>
      </c>
      <c r="AD32" s="966" t="s">
        <v>1283</v>
      </c>
      <c r="AE32" s="966" t="s">
        <v>1182</v>
      </c>
      <c r="AF32" s="529" t="str">
        <f t="shared" si="25"/>
        <v>TP</v>
      </c>
      <c r="AG32" s="1011">
        <v>3</v>
      </c>
      <c r="AH32" s="1012">
        <v>11</v>
      </c>
      <c r="AI32" s="1012">
        <v>0</v>
      </c>
      <c r="AJ32" s="1012">
        <v>15</v>
      </c>
      <c r="AK32" s="1012">
        <v>10</v>
      </c>
      <c r="AL32" s="529">
        <f t="shared" si="26"/>
        <v>5</v>
      </c>
      <c r="AM32" s="964">
        <f t="shared" si="27"/>
        <v>0.45833333333333331</v>
      </c>
      <c r="AN32" s="964">
        <f t="shared" si="28"/>
        <v>0.63194444444444442</v>
      </c>
      <c r="AO32" s="529" t="str" cm="1">
        <f t="array" aca="1" ref="AO32" ca="1">IF(V32="","",IF(SUMPRODUCT((V32=$W$6:$W$3319)*(AG32=$AH$6:$AH$3319)*(AM32=$AN$6:$AN$3319)*(AN32=$AO$6:$AO$3319)*(ROW($W$6:$W$3319)&lt;&gt;ROW(V32))*((Q32=0)*($R$6:$R$3319&gt;0)+(Q32&gt;0)*($R$6:$R$3319=0)))&gt;0,"SALONES UNIDOS",IF(SUMPRODUCT((V32=$W$6:$W$3319)*(AG32=$AH$6:$AH$3319)*((AM32&lt;$AO$6:$AO$3319)*(AN32&gt;$AN$6:$AN$3319))*(ROW($W$6:$W$3319)&lt;&gt;ROW(V32)))&gt;0,"CRUZADO","Sin cruce")))</f>
        <v>CRUZADO</v>
      </c>
      <c r="AP32" s="964" t="str">
        <f t="shared" si="29"/>
        <v>DE1FILIALA</v>
      </c>
      <c r="AQ32" s="964" t="str" cm="1">
        <f t="array" aca="1" ref="AQ32" ca="1">IF(AP32="","",IF(SUMPRODUCT((AP32=$AQ$6:$AQ$3319)*(AG32=$AH$6:$AH$3319)*(AM32=$AN$6:$AN$3319)*(AN32=$AO$6:$AO$3319)*(ROW($AQ$6:$AQ$3319)&lt;&gt;ROW(AP32))*((Q32=0)*($R$6:$R$3319&gt;0)+(Q32&gt;0)*($R$6:$R$3319=0)))&gt;0,"SALONES UNIDOS",IF(SUMPRODUCT((AP32=$AQ$6:$AQ$3319)*(AG32=$AH$6:$AH$3319)*((AM32&lt;$AO$6:$AO$3319)*(AN32&gt;$AN$6:$AN$3319))*(ROW($AQ$6:$AQ$3319)&lt;&gt;ROW(AP32)))&gt;0,"CRUZADO","Sin cruce")))</f>
        <v>Sin cruce</v>
      </c>
    </row>
    <row r="33" spans="1:43" ht="32.25">
      <c r="A33" t="s">
        <v>1881</v>
      </c>
      <c r="B33" s="11" t="s">
        <v>1081</v>
      </c>
      <c r="C33" s="194" t="s">
        <v>1329</v>
      </c>
      <c r="D33" s="194">
        <v>20261</v>
      </c>
      <c r="E33" s="11" t="s">
        <v>13</v>
      </c>
      <c r="F33" s="11" t="s">
        <v>20</v>
      </c>
      <c r="G33" s="11" t="s">
        <v>54</v>
      </c>
      <c r="H33" s="11">
        <v>1</v>
      </c>
      <c r="I33" s="11" t="s">
        <v>16</v>
      </c>
      <c r="J33" s="803" t="s">
        <v>1333</v>
      </c>
      <c r="K33" s="35" t="s">
        <v>1188</v>
      </c>
      <c r="L33" s="31" t="s">
        <v>1127</v>
      </c>
      <c r="M33" s="31" t="s">
        <v>1086</v>
      </c>
      <c r="N33" s="11" t="s">
        <v>769</v>
      </c>
      <c r="O33" s="31">
        <v>3</v>
      </c>
      <c r="P33" s="31">
        <v>2</v>
      </c>
      <c r="Q33" s="262">
        <v>5</v>
      </c>
      <c r="R33" s="31">
        <v>4</v>
      </c>
      <c r="S33" s="808"/>
      <c r="T33" s="31">
        <v>40</v>
      </c>
      <c r="U33" s="31" t="str">
        <f>IF(V33="","",IFERROR(INDEX(Docentes!B:B,MATCH(V33,Docentes!C:C,0)),"NUEVO"))</f>
        <v>NUEVO</v>
      </c>
      <c r="V33" s="809" t="s">
        <v>325</v>
      </c>
      <c r="W33" s="793" t="s">
        <v>167</v>
      </c>
      <c r="X33" s="31" t="s">
        <v>1182</v>
      </c>
      <c r="Y33" s="31" t="s">
        <v>1089</v>
      </c>
      <c r="Z33" s="31" t="s">
        <v>1283</v>
      </c>
      <c r="AA33" s="31" t="s">
        <v>1283</v>
      </c>
      <c r="AB33" s="31" t="s">
        <v>1283</v>
      </c>
      <c r="AC33" s="31" t="s">
        <v>1283</v>
      </c>
      <c r="AD33" s="31" t="s">
        <v>1283</v>
      </c>
      <c r="AE33" s="31" t="s">
        <v>1182</v>
      </c>
      <c r="AF33" s="31" t="str">
        <f t="shared" si="25"/>
        <v>TP</v>
      </c>
      <c r="AG33" s="31">
        <v>3</v>
      </c>
      <c r="AH33" s="31">
        <v>7</v>
      </c>
      <c r="AI33" s="31">
        <v>40</v>
      </c>
      <c r="AJ33" s="31">
        <v>11</v>
      </c>
      <c r="AK33" s="31">
        <v>50</v>
      </c>
      <c r="AL33" s="31">
        <f t="shared" si="26"/>
        <v>4.9999999999999982</v>
      </c>
      <c r="AM33" s="792">
        <f t="shared" si="27"/>
        <v>0.31944444444444448</v>
      </c>
      <c r="AN33" s="792">
        <f t="shared" si="28"/>
        <v>0.49305555555555552</v>
      </c>
      <c r="AO33" s="31" t="str" cm="1">
        <f t="array" aca="1" ref="AO33" ca="1">IF(V33="","",IF(SUMPRODUCT((V33=$W$6:$W$3319)*(AG33=$AH$6:$AH$3319)*(AM33=$AN$6:$AN$3319)*(AN33=$AO$6:$AO$3319)*(ROW($W$6:$W$3319)&lt;&gt;ROW(V33))*((Q33=0)*($R$6:$R$3319&gt;0)+(Q33&gt;0)*($R$6:$R$3319=0)))&gt;0,"SALONES UNIDOS",IF(SUMPRODUCT((V33=$W$6:$W$3319)*(AG33=$AH$6:$AH$3319)*((AM33&lt;$AO$6:$AO$3319)*(AN33&gt;$AN$6:$AN$3319))*(ROW($W$6:$W$3319)&lt;&gt;ROW(V33)))&gt;0,"CRUZADO","Sin cruce")))</f>
        <v>CRUZADO</v>
      </c>
      <c r="AP33" s="792" t="str">
        <f t="shared" si="29"/>
        <v>IC1FILIALA</v>
      </c>
      <c r="AQ33" s="792" t="str" cm="1">
        <f t="array" aca="1" ref="AQ33" ca="1">IF(AP33="","",IF(SUMPRODUCT((AP33=$AQ$6:$AQ$3319)*(AG33=$AH$6:$AH$3319)*(AM33=$AN$6:$AN$3319)*(AN33=$AO$6:$AO$3319)*(ROW($AQ$6:$AQ$3319)&lt;&gt;ROW(AP33))*((Q33=0)*($R$6:$R$3319&gt;0)+(Q33&gt;0)*($R$6:$R$3319=0)))&gt;0,"SALONES UNIDOS",IF(SUMPRODUCT((AP33=$AQ$6:$AQ$3319)*(AG33=$AH$6:$AH$3319)*((AM33&lt;$AO$6:$AO$3319)*(AN33&gt;$AN$6:$AN$3319))*(ROW($AQ$6:$AQ$3319)&lt;&gt;ROW(AP33)))&gt;0,"CRUZADO","Sin cruce")))</f>
        <v>Sin cruce</v>
      </c>
    </row>
    <row r="34" spans="1:43" s="958" customFormat="1" ht="32.25">
      <c r="A34" s="958" t="s">
        <v>1919</v>
      </c>
      <c r="B34" s="525" t="s">
        <v>1081</v>
      </c>
      <c r="C34" s="959" t="s">
        <v>1329</v>
      </c>
      <c r="D34" s="959">
        <v>20261</v>
      </c>
      <c r="E34" s="525" t="s">
        <v>13</v>
      </c>
      <c r="F34" s="525" t="s">
        <v>20</v>
      </c>
      <c r="G34" s="525" t="s">
        <v>54</v>
      </c>
      <c r="H34" s="525">
        <v>1</v>
      </c>
      <c r="I34" s="525" t="s">
        <v>16</v>
      </c>
      <c r="J34" s="960" t="s">
        <v>1333</v>
      </c>
      <c r="K34" s="553" t="s">
        <v>1188</v>
      </c>
      <c r="L34" s="529" t="s">
        <v>1127</v>
      </c>
      <c r="M34" s="529" t="s">
        <v>1086</v>
      </c>
      <c r="N34" s="525" t="s">
        <v>769</v>
      </c>
      <c r="O34" s="529">
        <v>3</v>
      </c>
      <c r="P34" s="529">
        <v>2</v>
      </c>
      <c r="Q34" s="961">
        <v>5</v>
      </c>
      <c r="R34" s="529">
        <v>4</v>
      </c>
      <c r="S34" s="972"/>
      <c r="T34" s="529">
        <v>40</v>
      </c>
      <c r="U34" s="529" t="str">
        <f>IF(V34="","",IFERROR(INDEX(Docentes!B:B,MATCH(V34,Docentes!C:C,0)),"NUEVO"))</f>
        <v>NUEVO</v>
      </c>
      <c r="V34" s="1013" t="s">
        <v>461</v>
      </c>
      <c r="W34" s="963" t="s">
        <v>167</v>
      </c>
      <c r="X34" s="529" t="s">
        <v>1182</v>
      </c>
      <c r="Y34" s="529" t="s">
        <v>1089</v>
      </c>
      <c r="Z34" s="529" t="s">
        <v>1283</v>
      </c>
      <c r="AA34" s="529" t="s">
        <v>1283</v>
      </c>
      <c r="AB34" s="529" t="s">
        <v>1283</v>
      </c>
      <c r="AC34" s="529" t="s">
        <v>1283</v>
      </c>
      <c r="AD34" s="529" t="s">
        <v>1283</v>
      </c>
      <c r="AE34" s="529" t="s">
        <v>1182</v>
      </c>
      <c r="AF34" s="529" t="str">
        <f t="shared" si="25"/>
        <v>TP</v>
      </c>
      <c r="AG34" s="529">
        <v>3</v>
      </c>
      <c r="AH34" s="529">
        <v>7</v>
      </c>
      <c r="AI34" s="529">
        <v>40</v>
      </c>
      <c r="AJ34" s="529">
        <v>11</v>
      </c>
      <c r="AK34" s="529">
        <v>50</v>
      </c>
      <c r="AL34" s="529">
        <f t="shared" si="26"/>
        <v>4.9999999999999982</v>
      </c>
      <c r="AM34" s="964">
        <f t="shared" si="27"/>
        <v>0.31944444444444448</v>
      </c>
      <c r="AN34" s="964">
        <f t="shared" si="28"/>
        <v>0.49305555555555552</v>
      </c>
      <c r="AO34" s="529" t="str" cm="1">
        <f t="array" aca="1" ref="AO34" ca="1">IF(V34="","",IF(SUMPRODUCT((V34=$W$6:$W$3319)*(AG34=$AH$6:$AH$3319)*(AM34=$AN$6:$AN$3319)*(AN34=$AO$6:$AO$3319)*(ROW($W$6:$W$3319)&lt;&gt;ROW(V34))*((Q34=0)*($R$6:$R$3319&gt;0)+(Q34&gt;0)*($R$6:$R$3319=0)))&gt;0,"SALONES UNIDOS",IF(SUMPRODUCT((V34=$W$6:$W$3319)*(AG34=$AH$6:$AH$3319)*((AM34&lt;$AO$6:$AO$3319)*(AN34&gt;$AN$6:$AN$3319))*(ROW($W$6:$W$3319)&lt;&gt;ROW(V34)))&gt;0,"CRUZADO","Sin cruce")))</f>
        <v>Sin cruce</v>
      </c>
      <c r="AP34" s="964" t="str">
        <f t="shared" si="29"/>
        <v>IC1FILIALA</v>
      </c>
      <c r="AQ34" s="964" t="str" cm="1">
        <f t="array" aca="1" ref="AQ34" ca="1">IF(AP34="","",IF(SUMPRODUCT((AP34=$AQ$6:$AQ$3319)*(AG34=$AH$6:$AH$3319)*(AM34=$AN$6:$AN$3319)*(AN34=$AO$6:$AO$3319)*(ROW($AQ$6:$AQ$3319)&lt;&gt;ROW(AP34))*((Q34=0)*($R$6:$R$3319&gt;0)+(Q34&gt;0)*($R$6:$R$3319=0)))&gt;0,"SALONES UNIDOS",IF(SUMPRODUCT((AP34=$AQ$6:$AQ$3319)*(AG34=$AH$6:$AH$3319)*((AM34&lt;$AO$6:$AO$3319)*(AN34&gt;$AN$6:$AN$3319))*(ROW($AQ$6:$AQ$3319)&lt;&gt;ROW(AP34)))&gt;0,"CRUZADO","Sin cruce")))</f>
        <v>Sin cruce</v>
      </c>
    </row>
    <row r="35" spans="1:43" ht="32.25">
      <c r="A35" t="s">
        <v>1881</v>
      </c>
      <c r="B35" s="11" t="s">
        <v>1081</v>
      </c>
      <c r="C35" s="194" t="s">
        <v>1329</v>
      </c>
      <c r="D35" s="194">
        <v>20261</v>
      </c>
      <c r="E35" s="11" t="s">
        <v>13</v>
      </c>
      <c r="F35" s="11" t="s">
        <v>20</v>
      </c>
      <c r="G35" s="11" t="s">
        <v>54</v>
      </c>
      <c r="H35" s="11">
        <v>1</v>
      </c>
      <c r="I35" s="11" t="s">
        <v>16</v>
      </c>
      <c r="J35" s="803" t="s">
        <v>1336</v>
      </c>
      <c r="K35" s="35" t="s">
        <v>1337</v>
      </c>
      <c r="L35" s="31" t="s">
        <v>1127</v>
      </c>
      <c r="M35" s="31" t="s">
        <v>1086</v>
      </c>
      <c r="N35" s="11" t="s">
        <v>731</v>
      </c>
      <c r="O35" s="31">
        <v>3</v>
      </c>
      <c r="P35" s="31">
        <v>2</v>
      </c>
      <c r="Q35" s="262">
        <v>5</v>
      </c>
      <c r="R35" s="31">
        <v>4</v>
      </c>
      <c r="S35" s="808"/>
      <c r="T35" s="31">
        <v>40</v>
      </c>
      <c r="U35" s="31" t="str">
        <f>IF(V35="","",IFERROR(INDEX(Docentes!B:B,MATCH(V35,Docentes!C:C,0)),"NUEVO"))</f>
        <v>NUEVO</v>
      </c>
      <c r="V35" s="809" t="s">
        <v>563</v>
      </c>
      <c r="W35" s="274" t="s">
        <v>1332</v>
      </c>
      <c r="X35" s="31" t="s">
        <v>1182</v>
      </c>
      <c r="Y35" s="31" t="s">
        <v>1089</v>
      </c>
      <c r="Z35" s="31" t="s">
        <v>61</v>
      </c>
      <c r="AA35" s="31" t="s">
        <v>1186</v>
      </c>
      <c r="AB35" s="31">
        <v>50</v>
      </c>
      <c r="AC35" s="31" t="s">
        <v>1283</v>
      </c>
      <c r="AD35" s="31" t="s">
        <v>1283</v>
      </c>
      <c r="AE35" s="31" t="s">
        <v>1182</v>
      </c>
      <c r="AF35" s="31" t="str">
        <f t="shared" si="25"/>
        <v>TP</v>
      </c>
      <c r="AG35" s="951">
        <v>1</v>
      </c>
      <c r="AH35" s="951">
        <v>13</v>
      </c>
      <c r="AI35" s="951">
        <v>30</v>
      </c>
      <c r="AJ35" s="951">
        <v>17</v>
      </c>
      <c r="AK35" s="951">
        <v>40</v>
      </c>
      <c r="AL35" s="31">
        <f t="shared" si="26"/>
        <v>5.0000000000000009</v>
      </c>
      <c r="AM35" s="792">
        <f t="shared" si="27"/>
        <v>0.5625</v>
      </c>
      <c r="AN35" s="792">
        <f t="shared" si="28"/>
        <v>0.73611111111111116</v>
      </c>
      <c r="AO35" s="31" t="str" cm="1">
        <f t="array" aca="1" ref="AO35" ca="1">IF(V35="","",IF(SUMPRODUCT((V35=$W$6:$W$3319)*(AG35=$AH$6:$AH$3319)*(AM35=$AN$6:$AN$3319)*(AN35=$AO$6:$AO$3319)*(ROW($W$6:$W$3319)&lt;&gt;ROW(V35))*((Q35=0)*($R$6:$R$3319&gt;0)+(Q35&gt;0)*($R$6:$R$3319=0)))&gt;0,"SALONES UNIDOS",IF(SUMPRODUCT((V35=$W$6:$W$3319)*(AG35=$AH$6:$AH$3319)*((AM35&lt;$AO$6:$AO$3319)*(AN35&gt;$AN$6:$AN$3319))*(ROW($W$6:$W$3319)&lt;&gt;ROW(V35)))&gt;0,"CRUZADO","Sin cruce")))</f>
        <v>Sin cruce</v>
      </c>
      <c r="AP35" s="792" t="str">
        <f t="shared" si="29"/>
        <v>IC1FILIALA</v>
      </c>
      <c r="AQ35" s="792" t="str" cm="1">
        <f t="array" aca="1" ref="AQ35" ca="1">IF(AP35="","",IF(SUMPRODUCT((AP35=$AQ$6:$AQ$3319)*(AG35=$AH$6:$AH$3319)*(AM35=$AN$6:$AN$3319)*(AN35=$AO$6:$AO$3319)*(ROW($AQ$6:$AQ$3319)&lt;&gt;ROW(AP35))*((Q35=0)*($R$6:$R$3319&gt;0)+(Q35&gt;0)*($R$6:$R$3319=0)))&gt;0,"SALONES UNIDOS",IF(SUMPRODUCT((AP35=$AQ$6:$AQ$3319)*(AG35=$AH$6:$AH$3319)*((AM35&lt;$AO$6:$AO$3319)*(AN35&gt;$AN$6:$AN$3319))*(ROW($AQ$6:$AQ$3319)&lt;&gt;ROW(AP35)))&gt;0,"CRUZADO","Sin cruce")))</f>
        <v>Sin cruce</v>
      </c>
    </row>
    <row r="36" spans="1:43" s="958" customFormat="1" ht="32.25">
      <c r="A36" s="958" t="s">
        <v>1920</v>
      </c>
      <c r="B36" s="525" t="s">
        <v>1081</v>
      </c>
      <c r="C36" s="959" t="s">
        <v>1329</v>
      </c>
      <c r="D36" s="959">
        <v>20261</v>
      </c>
      <c r="E36" s="525" t="s">
        <v>13</v>
      </c>
      <c r="F36" s="525" t="s">
        <v>20</v>
      </c>
      <c r="G36" s="525" t="s">
        <v>54</v>
      </c>
      <c r="H36" s="525">
        <v>1</v>
      </c>
      <c r="I36" s="525" t="s">
        <v>16</v>
      </c>
      <c r="J36" s="960" t="s">
        <v>1336</v>
      </c>
      <c r="K36" s="553" t="s">
        <v>1337</v>
      </c>
      <c r="L36" s="529" t="s">
        <v>1127</v>
      </c>
      <c r="M36" s="529" t="s">
        <v>1086</v>
      </c>
      <c r="N36" s="525" t="s">
        <v>731</v>
      </c>
      <c r="O36" s="529">
        <v>3</v>
      </c>
      <c r="P36" s="529">
        <v>2</v>
      </c>
      <c r="Q36" s="961">
        <v>5</v>
      </c>
      <c r="R36" s="529">
        <v>4</v>
      </c>
      <c r="S36" s="972"/>
      <c r="T36" s="529">
        <v>40</v>
      </c>
      <c r="U36" s="529" t="str">
        <f>IF(V36="","",IFERROR(INDEX(Docentes!B:B,MATCH(V36,Docentes!C:C,0)),"NUEVO"))</f>
        <v>NUEVO</v>
      </c>
      <c r="V36" s="980" t="s">
        <v>563</v>
      </c>
      <c r="W36" s="528" t="s">
        <v>1332</v>
      </c>
      <c r="X36" s="529" t="s">
        <v>1182</v>
      </c>
      <c r="Y36" s="529" t="s">
        <v>1089</v>
      </c>
      <c r="Z36" s="529" t="s">
        <v>61</v>
      </c>
      <c r="AA36" s="529" t="s">
        <v>1186</v>
      </c>
      <c r="AB36" s="529">
        <v>50</v>
      </c>
      <c r="AC36" s="529" t="s">
        <v>1283</v>
      </c>
      <c r="AD36" s="529" t="s">
        <v>1283</v>
      </c>
      <c r="AE36" s="529" t="s">
        <v>1182</v>
      </c>
      <c r="AF36" s="529" t="str">
        <f t="shared" si="25"/>
        <v>TP</v>
      </c>
      <c r="AG36" s="529">
        <v>2</v>
      </c>
      <c r="AH36" s="529">
        <v>11</v>
      </c>
      <c r="AI36" s="529">
        <v>0</v>
      </c>
      <c r="AJ36" s="529">
        <v>15</v>
      </c>
      <c r="AK36" s="529">
        <v>10</v>
      </c>
      <c r="AL36" s="529">
        <f t="shared" si="26"/>
        <v>5</v>
      </c>
      <c r="AM36" s="964">
        <f t="shared" si="27"/>
        <v>0.45833333333333331</v>
      </c>
      <c r="AN36" s="964">
        <f t="shared" si="28"/>
        <v>0.63194444444444442</v>
      </c>
      <c r="AO36" s="529" t="str" cm="1">
        <f t="array" aca="1" ref="AO36" ca="1">IF(V36="","",IF(SUMPRODUCT((V36=$W$6:$W$3319)*(AG36=$AH$6:$AH$3319)*(AM36=$AN$6:$AN$3319)*(AN36=$AO$6:$AO$3319)*(ROW($W$6:$W$3319)&lt;&gt;ROW(V36))*((Q36=0)*($R$6:$R$3319&gt;0)+(Q36&gt;0)*($R$6:$R$3319=0)))&gt;0,"SALONES UNIDOS",IF(SUMPRODUCT((V36=$W$6:$W$3319)*(AG36=$AH$6:$AH$3319)*((AM36&lt;$AO$6:$AO$3319)*(AN36&gt;$AN$6:$AN$3319))*(ROW($W$6:$W$3319)&lt;&gt;ROW(V36)))&gt;0,"CRUZADO","Sin cruce")))</f>
        <v>CRUZADO</v>
      </c>
      <c r="AP36" s="964" t="str">
        <f t="shared" si="29"/>
        <v>IC1FILIALA</v>
      </c>
      <c r="AQ36" s="964" t="str" cm="1">
        <f t="array" aca="1" ref="AQ36" ca="1">IF(AP36="","",IF(SUMPRODUCT((AP36=$AQ$6:$AQ$3319)*(AG36=$AH$6:$AH$3319)*(AM36=$AN$6:$AN$3319)*(AN36=$AO$6:$AO$3319)*(ROW($AQ$6:$AQ$3319)&lt;&gt;ROW(AP36))*((Q36=0)*($R$6:$R$3319&gt;0)+(Q36&gt;0)*($R$6:$R$3319=0)))&gt;0,"SALONES UNIDOS",IF(SUMPRODUCT((AP36=$AQ$6:$AQ$3319)*(AG36=$AH$6:$AH$3319)*((AM36&lt;$AO$6:$AO$3319)*(AN36&gt;$AN$6:$AN$3319))*(ROW($AQ$6:$AQ$3319)&lt;&gt;ROW(AP36)))&gt;0,"CRUZADO","Sin cruce")))</f>
        <v>Sin cruce</v>
      </c>
    </row>
    <row r="37" spans="1:43" ht="32.25">
      <c r="A37" t="s">
        <v>1881</v>
      </c>
      <c r="B37" s="910" t="s">
        <v>1081</v>
      </c>
      <c r="C37" s="789" t="s">
        <v>1396</v>
      </c>
      <c r="D37" s="789">
        <v>20261</v>
      </c>
      <c r="E37" s="911" t="s">
        <v>13</v>
      </c>
      <c r="F37" s="911" t="s">
        <v>20</v>
      </c>
      <c r="G37" s="911" t="s">
        <v>57</v>
      </c>
      <c r="H37" s="911">
        <v>1</v>
      </c>
      <c r="I37" s="911" t="s">
        <v>16</v>
      </c>
      <c r="J37" s="911" t="s">
        <v>1397</v>
      </c>
      <c r="K37" s="912" t="s">
        <v>1398</v>
      </c>
      <c r="L37" s="911" t="s">
        <v>1127</v>
      </c>
      <c r="M37" s="911" t="s">
        <v>1086</v>
      </c>
      <c r="N37" s="911" t="s">
        <v>731</v>
      </c>
      <c r="O37" s="911">
        <v>3</v>
      </c>
      <c r="P37" s="911">
        <v>2</v>
      </c>
      <c r="Q37" s="911">
        <v>5</v>
      </c>
      <c r="R37" s="911">
        <v>4</v>
      </c>
      <c r="S37" s="181"/>
      <c r="T37" s="12">
        <v>38</v>
      </c>
      <c r="U37" s="31" t="str">
        <f>IF(V37="","",IFERROR(INDEX(Docentes!B:B,MATCH(V37,Docentes!C:C,0)),"NUEVO"))</f>
        <v>NUEVO</v>
      </c>
      <c r="V37" s="693" t="s">
        <v>264</v>
      </c>
      <c r="W37" s="265" t="s">
        <v>168</v>
      </c>
      <c r="X37" s="492" t="s">
        <v>1182</v>
      </c>
      <c r="Y37" s="789" t="s">
        <v>1089</v>
      </c>
      <c r="Z37" s="492" t="s">
        <v>61</v>
      </c>
      <c r="AA37" s="492" t="s">
        <v>1254</v>
      </c>
      <c r="AB37" s="492">
        <v>50</v>
      </c>
      <c r="AC37" s="492" t="s">
        <v>1283</v>
      </c>
      <c r="AD37" s="492" t="s">
        <v>1283</v>
      </c>
      <c r="AE37" s="492" t="s">
        <v>1182</v>
      </c>
      <c r="AF37" s="31" t="str">
        <f t="shared" si="25"/>
        <v>TP</v>
      </c>
      <c r="AG37" s="953">
        <v>3</v>
      </c>
      <c r="AH37" s="952">
        <v>13</v>
      </c>
      <c r="AI37" s="952">
        <v>30</v>
      </c>
      <c r="AJ37" s="952">
        <v>17</v>
      </c>
      <c r="AK37" s="952">
        <v>40</v>
      </c>
      <c r="AL37" s="31">
        <f t="shared" si="26"/>
        <v>5.0000000000000009</v>
      </c>
      <c r="AM37" s="792">
        <f t="shared" si="27"/>
        <v>0.5625</v>
      </c>
      <c r="AN37" s="792">
        <f t="shared" si="28"/>
        <v>0.73611111111111116</v>
      </c>
      <c r="AO37" s="31" t="str" cm="1">
        <f t="array" aca="1" ref="AO37" ca="1">IF(V37="","",IF(SUMPRODUCT((V37=$W$6:$W$3319)*(AG37=$AH$6:$AH$3319)*(AM37=$AN$6:$AN$3319)*(AN37=$AO$6:$AO$3319)*(ROW($W$6:$W$3319)&lt;&gt;ROW(V37))*((Q37=0)*($R$6:$R$3319&gt;0)+(Q37&gt;0)*($R$6:$R$3319=0)))&gt;0,"SALONES UNIDOS",IF(SUMPRODUCT((V37=$W$6:$W$3319)*(AG37=$AH$6:$AH$3319)*((AM37&lt;$AO$6:$AO$3319)*(AN37&gt;$AN$6:$AN$3319))*(ROW($W$6:$W$3319)&lt;&gt;ROW(V37)))&gt;0,"CRUZADO","Sin cruce")))</f>
        <v>Sin cruce</v>
      </c>
      <c r="AP37" s="792" t="str">
        <f t="shared" si="29"/>
        <v>IN1FILIALA</v>
      </c>
      <c r="AQ37" s="792" t="str" cm="1">
        <f t="array" aca="1" ref="AQ37" ca="1">IF(AP37="","",IF(SUMPRODUCT((AP37=$AQ$6:$AQ$3319)*(AG37=$AH$6:$AH$3319)*(AM37=$AN$6:$AN$3319)*(AN37=$AO$6:$AO$3319)*(ROW($AQ$6:$AQ$3319)&lt;&gt;ROW(AP37))*((Q37=0)*($R$6:$R$3319&gt;0)+(Q37&gt;0)*($R$6:$R$3319=0)))&gt;0,"SALONES UNIDOS",IF(SUMPRODUCT((AP37=$AQ$6:$AQ$3319)*(AG37=$AH$6:$AH$3319)*((AM37&lt;$AO$6:$AO$3319)*(AN37&gt;$AN$6:$AN$3319))*(ROW($AQ$6:$AQ$3319)&lt;&gt;ROW(AP37)))&gt;0,"CRUZADO","Sin cruce")))</f>
        <v>Sin cruce</v>
      </c>
    </row>
    <row r="38" spans="1:43" s="958" customFormat="1" ht="32.25">
      <c r="A38" s="958" t="s">
        <v>1886</v>
      </c>
      <c r="B38" s="1014" t="s">
        <v>1081</v>
      </c>
      <c r="C38" s="966" t="s">
        <v>1396</v>
      </c>
      <c r="D38" s="966">
        <v>20261</v>
      </c>
      <c r="E38" s="993" t="s">
        <v>13</v>
      </c>
      <c r="F38" s="993" t="s">
        <v>20</v>
      </c>
      <c r="G38" s="993" t="s">
        <v>57</v>
      </c>
      <c r="H38" s="993">
        <v>1</v>
      </c>
      <c r="I38" s="993" t="s">
        <v>16</v>
      </c>
      <c r="J38" s="993" t="s">
        <v>1397</v>
      </c>
      <c r="K38" s="994" t="s">
        <v>1398</v>
      </c>
      <c r="L38" s="993" t="s">
        <v>1127</v>
      </c>
      <c r="M38" s="993" t="s">
        <v>1086</v>
      </c>
      <c r="N38" s="993" t="s">
        <v>731</v>
      </c>
      <c r="O38" s="993">
        <v>3</v>
      </c>
      <c r="P38" s="993">
        <v>2</v>
      </c>
      <c r="Q38" s="993">
        <v>5</v>
      </c>
      <c r="R38" s="993">
        <v>4</v>
      </c>
      <c r="S38" s="962"/>
      <c r="T38" s="965">
        <v>38</v>
      </c>
      <c r="U38" s="529" t="str">
        <f>IF(V38="","",IFERROR(INDEX(Docentes!B:B,MATCH(V38,Docentes!C:C,0)),"NUEVO"))</f>
        <v>NUEVO</v>
      </c>
      <c r="V38" s="974" t="s">
        <v>264</v>
      </c>
      <c r="W38" s="971" t="s">
        <v>168</v>
      </c>
      <c r="X38" s="1015" t="s">
        <v>1182</v>
      </c>
      <c r="Y38" s="966" t="s">
        <v>1089</v>
      </c>
      <c r="Z38" s="1015" t="s">
        <v>61</v>
      </c>
      <c r="AA38" s="1015" t="s">
        <v>1254</v>
      </c>
      <c r="AB38" s="1015">
        <v>50</v>
      </c>
      <c r="AC38" s="1015" t="s">
        <v>1283</v>
      </c>
      <c r="AD38" s="1015" t="s">
        <v>1283</v>
      </c>
      <c r="AE38" s="1015" t="s">
        <v>1182</v>
      </c>
      <c r="AF38" s="529" t="str">
        <f t="shared" si="25"/>
        <v>TP</v>
      </c>
      <c r="AG38" s="966">
        <v>4</v>
      </c>
      <c r="AH38" s="1015">
        <v>7</v>
      </c>
      <c r="AI38" s="1015">
        <v>40</v>
      </c>
      <c r="AJ38" s="1015">
        <v>11</v>
      </c>
      <c r="AK38" s="1015">
        <v>50</v>
      </c>
      <c r="AL38" s="529">
        <f t="shared" si="26"/>
        <v>4.9999999999999982</v>
      </c>
      <c r="AM38" s="964">
        <f t="shared" si="27"/>
        <v>0.31944444444444448</v>
      </c>
      <c r="AN38" s="964">
        <f t="shared" si="28"/>
        <v>0.49305555555555552</v>
      </c>
      <c r="AO38" s="529" t="str" cm="1">
        <f t="array" aca="1" ref="AO38" ca="1">IF(V38="","",IF(SUMPRODUCT((V38=$W$6:$W$3319)*(AG38=$AH$6:$AH$3319)*(AM38=$AN$6:$AN$3319)*(AN38=$AO$6:$AO$3319)*(ROW($W$6:$W$3319)&lt;&gt;ROW(V38))*((Q38=0)*($R$6:$R$3319&gt;0)+(Q38&gt;0)*($R$6:$R$3319=0)))&gt;0,"SALONES UNIDOS",IF(SUMPRODUCT((V38=$W$6:$W$3319)*(AG38=$AH$6:$AH$3319)*((AM38&lt;$AO$6:$AO$3319)*(AN38&gt;$AN$6:$AN$3319))*(ROW($W$6:$W$3319)&lt;&gt;ROW(V38)))&gt;0,"CRUZADO","Sin cruce")))</f>
        <v>Sin cruce</v>
      </c>
      <c r="AP38" s="964" t="str">
        <f t="shared" si="29"/>
        <v>IN1FILIALA</v>
      </c>
      <c r="AQ38" s="964" t="str" cm="1">
        <f t="array" aca="1" ref="AQ38" ca="1">IF(AP38="","",IF(SUMPRODUCT((AP38=$AQ$6:$AQ$3319)*(AG38=$AH$6:$AH$3319)*(AM38=$AN$6:$AN$3319)*(AN38=$AO$6:$AO$3319)*(ROW($AQ$6:$AQ$3319)&lt;&gt;ROW(AP38))*((Q38=0)*($R$6:$R$3319&gt;0)+(Q38&gt;0)*($R$6:$R$3319=0)))&gt;0,"SALONES UNIDOS",IF(SUMPRODUCT((AP38=$AQ$6:$AQ$3319)*(AG38=$AH$6:$AH$3319)*((AM38&lt;$AO$6:$AO$3319)*(AN38&gt;$AN$6:$AN$3319))*(ROW($AQ$6:$AQ$3319)&lt;&gt;ROW(AP38)))&gt;0,"CRUZADO","Sin cruce")))</f>
        <v>CRUZADO</v>
      </c>
    </row>
    <row r="39" spans="1:43" ht="32.25">
      <c r="A39" t="s">
        <v>1889</v>
      </c>
      <c r="B39" s="910" t="s">
        <v>1081</v>
      </c>
      <c r="C39" s="789" t="s">
        <v>1396</v>
      </c>
      <c r="D39" s="789">
        <v>20261</v>
      </c>
      <c r="E39" s="913" t="s">
        <v>13</v>
      </c>
      <c r="F39" s="913" t="s">
        <v>20</v>
      </c>
      <c r="G39" s="913" t="s">
        <v>57</v>
      </c>
      <c r="H39" s="913">
        <v>1</v>
      </c>
      <c r="I39" s="913" t="s">
        <v>16</v>
      </c>
      <c r="J39" s="913" t="s">
        <v>1399</v>
      </c>
      <c r="K39" s="914" t="s">
        <v>1185</v>
      </c>
      <c r="L39" s="913" t="s">
        <v>1127</v>
      </c>
      <c r="M39" s="913" t="s">
        <v>1086</v>
      </c>
      <c r="N39" s="913" t="s">
        <v>731</v>
      </c>
      <c r="O39" s="913">
        <v>3</v>
      </c>
      <c r="P39" s="913">
        <v>2</v>
      </c>
      <c r="Q39" s="913">
        <v>5</v>
      </c>
      <c r="R39" s="913">
        <v>4</v>
      </c>
      <c r="S39" s="181"/>
      <c r="T39" s="12">
        <v>38</v>
      </c>
      <c r="U39" s="31" t="str">
        <f>IF(V39="","",IFERROR(INDEX(Docentes!B:B,MATCH(V39,Docentes!C:C,0)),"NUEVO"))</f>
        <v>NUEVO</v>
      </c>
      <c r="V39" s="693" t="s">
        <v>987</v>
      </c>
      <c r="W39" s="915" t="s">
        <v>168</v>
      </c>
      <c r="X39" s="508" t="s">
        <v>1182</v>
      </c>
      <c r="Y39" s="789" t="s">
        <v>1089</v>
      </c>
      <c r="Z39" s="492" t="s">
        <v>61</v>
      </c>
      <c r="AA39" s="492" t="s">
        <v>1254</v>
      </c>
      <c r="AB39" s="492">
        <v>50</v>
      </c>
      <c r="AC39" s="508" t="s">
        <v>1283</v>
      </c>
      <c r="AD39" s="508" t="s">
        <v>1283</v>
      </c>
      <c r="AE39" s="508" t="s">
        <v>1182</v>
      </c>
      <c r="AF39" s="31" t="str">
        <f t="shared" si="25"/>
        <v>TP</v>
      </c>
      <c r="AG39" s="949">
        <v>5</v>
      </c>
      <c r="AH39" s="950">
        <v>13</v>
      </c>
      <c r="AI39" s="950">
        <v>30</v>
      </c>
      <c r="AJ39" s="950">
        <v>17</v>
      </c>
      <c r="AK39" s="950">
        <v>40</v>
      </c>
      <c r="AL39" s="31">
        <f t="shared" si="26"/>
        <v>5.0000000000000009</v>
      </c>
      <c r="AM39" s="792">
        <f t="shared" si="27"/>
        <v>0.5625</v>
      </c>
      <c r="AN39" s="792">
        <f t="shared" si="28"/>
        <v>0.73611111111111116</v>
      </c>
      <c r="AO39" s="31" t="str" cm="1">
        <f t="array" aca="1" ref="AO39" ca="1">IF(V39="","",IF(SUMPRODUCT((V39=$W$6:$W$3319)*(AG39=$AH$6:$AH$3319)*(AM39=$AN$6:$AN$3319)*(AN39=$AO$6:$AO$3319)*(ROW($W$6:$W$3319)&lt;&gt;ROW(V39))*((Q39=0)*($R$6:$R$3319&gt;0)+(Q39&gt;0)*($R$6:$R$3319=0)))&gt;0,"SALONES UNIDOS",IF(SUMPRODUCT((V39=$W$6:$W$3319)*(AG39=$AH$6:$AH$3319)*((AM39&lt;$AO$6:$AO$3319)*(AN39&gt;$AN$6:$AN$3319))*(ROW($W$6:$W$3319)&lt;&gt;ROW(V39)))&gt;0,"CRUZADO","Sin cruce")))</f>
        <v>Sin cruce</v>
      </c>
      <c r="AP39" s="792" t="str">
        <f t="shared" si="29"/>
        <v>IN1FILIALA</v>
      </c>
      <c r="AQ39" s="792" t="str" cm="1">
        <f t="array" aca="1" ref="AQ39" ca="1">IF(AP39="","",IF(SUMPRODUCT((AP39=$AQ$6:$AQ$3319)*(AG39=$AH$6:$AH$3319)*(AM39=$AN$6:$AN$3319)*(AN39=$AO$6:$AO$3319)*(ROW($AQ$6:$AQ$3319)&lt;&gt;ROW(AP39))*((Q39=0)*($R$6:$R$3319&gt;0)+(Q39&gt;0)*($R$6:$R$3319=0)))&gt;0,"SALONES UNIDOS",IF(SUMPRODUCT((AP39=$AQ$6:$AQ$3319)*(AG39=$AH$6:$AH$3319)*((AM39&lt;$AO$6:$AO$3319)*(AN39&gt;$AN$6:$AN$3319))*(ROW($AQ$6:$AQ$3319)&lt;&gt;ROW(AP39)))&gt;0,"CRUZADO","Sin cruce")))</f>
        <v>Sin cruce</v>
      </c>
    </row>
    <row r="40" spans="1:43" s="958" customFormat="1" ht="32.25">
      <c r="A40" s="958" t="s">
        <v>1886</v>
      </c>
      <c r="B40" s="1014" t="s">
        <v>1081</v>
      </c>
      <c r="C40" s="966" t="s">
        <v>1396</v>
      </c>
      <c r="D40" s="966">
        <v>20261</v>
      </c>
      <c r="E40" s="991" t="s">
        <v>13</v>
      </c>
      <c r="F40" s="991" t="s">
        <v>20</v>
      </c>
      <c r="G40" s="991" t="s">
        <v>57</v>
      </c>
      <c r="H40" s="991">
        <v>1</v>
      </c>
      <c r="I40" s="991" t="s">
        <v>16</v>
      </c>
      <c r="J40" s="991" t="s">
        <v>1399</v>
      </c>
      <c r="K40" s="992" t="s">
        <v>1185</v>
      </c>
      <c r="L40" s="991" t="s">
        <v>1127</v>
      </c>
      <c r="M40" s="991" t="s">
        <v>1086</v>
      </c>
      <c r="N40" s="991" t="s">
        <v>731</v>
      </c>
      <c r="O40" s="991">
        <v>3</v>
      </c>
      <c r="P40" s="991">
        <v>2</v>
      </c>
      <c r="Q40" s="991">
        <v>5</v>
      </c>
      <c r="R40" s="991">
        <v>4</v>
      </c>
      <c r="S40" s="962"/>
      <c r="T40" s="965">
        <v>38</v>
      </c>
      <c r="U40" s="529" t="str">
        <f>IF(V40="","",IFERROR(INDEX(Docentes!B:B,MATCH(V40,Docentes!C:C,0)),"NUEVO"))</f>
        <v>NUEVO</v>
      </c>
      <c r="V40" s="974" t="s">
        <v>987</v>
      </c>
      <c r="W40" s="1016" t="s">
        <v>168</v>
      </c>
      <c r="X40" s="1012" t="s">
        <v>1182</v>
      </c>
      <c r="Y40" s="966" t="s">
        <v>1089</v>
      </c>
      <c r="Z40" s="1015" t="s">
        <v>61</v>
      </c>
      <c r="AA40" s="1015" t="s">
        <v>1254</v>
      </c>
      <c r="AB40" s="1015">
        <v>50</v>
      </c>
      <c r="AC40" s="1012" t="s">
        <v>1283</v>
      </c>
      <c r="AD40" s="1012" t="s">
        <v>1283</v>
      </c>
      <c r="AE40" s="1012" t="s">
        <v>1182</v>
      </c>
      <c r="AF40" s="529" t="str">
        <f t="shared" si="25"/>
        <v>TP</v>
      </c>
      <c r="AG40" s="1011">
        <v>5</v>
      </c>
      <c r="AH40" s="1012">
        <v>11</v>
      </c>
      <c r="AI40" s="1012">
        <v>0</v>
      </c>
      <c r="AJ40" s="1012">
        <v>15</v>
      </c>
      <c r="AK40" s="1012">
        <v>10</v>
      </c>
      <c r="AL40" s="529">
        <f t="shared" si="26"/>
        <v>5</v>
      </c>
      <c r="AM40" s="964">
        <f t="shared" si="27"/>
        <v>0.45833333333333331</v>
      </c>
      <c r="AN40" s="964">
        <f t="shared" si="28"/>
        <v>0.63194444444444442</v>
      </c>
      <c r="AO40" s="529" t="str" cm="1">
        <f t="array" aca="1" ref="AO40" ca="1">IF(V40="","",IF(SUMPRODUCT((V40=$W$6:$W$3319)*(AG40=$AH$6:$AH$3319)*(AM40=$AN$6:$AN$3319)*(AN40=$AO$6:$AO$3319)*(ROW($W$6:$W$3319)&lt;&gt;ROW(V40))*((Q40=0)*($R$6:$R$3319&gt;0)+(Q40&gt;0)*($R$6:$R$3319=0)))&gt;0,"SALONES UNIDOS",IF(SUMPRODUCT((V40=$W$6:$W$3319)*(AG40=$AH$6:$AH$3319)*((AM40&lt;$AO$6:$AO$3319)*(AN40&gt;$AN$6:$AN$3319))*(ROW($W$6:$W$3319)&lt;&gt;ROW(V40)))&gt;0,"CRUZADO","Sin cruce")))</f>
        <v>Sin cruce</v>
      </c>
      <c r="AP40" s="964" t="str">
        <f t="shared" si="29"/>
        <v>IN1FILIALA</v>
      </c>
      <c r="AQ40" s="964" t="str" cm="1">
        <f t="array" aca="1" ref="AQ40" ca="1">IF(AP40="","",IF(SUMPRODUCT((AP40=$AQ$6:$AQ$3319)*(AG40=$AH$6:$AH$3319)*(AM40=$AN$6:$AN$3319)*(AN40=$AO$6:$AO$3319)*(ROW($AQ$6:$AQ$3319)&lt;&gt;ROW(AP40))*((Q40=0)*($R$6:$R$3319&gt;0)+(Q40&gt;0)*($R$6:$R$3319=0)))&gt;0,"SALONES UNIDOS",IF(SUMPRODUCT((AP40=$AQ$6:$AQ$3319)*(AG40=$AH$6:$AH$3319)*((AM40&lt;$AO$6:$AO$3319)*(AN40&gt;$AN$6:$AN$3319))*(ROW($AQ$6:$AQ$3319)&lt;&gt;ROW(AP40)))&gt;0,"CRUZADO","Sin cruce")))</f>
        <v>Sin cruce</v>
      </c>
    </row>
    <row r="41" spans="1:43" ht="32.25">
      <c r="A41" t="s">
        <v>1881</v>
      </c>
      <c r="B41" s="910" t="s">
        <v>1081</v>
      </c>
      <c r="C41" s="789" t="s">
        <v>1396</v>
      </c>
      <c r="D41" s="789">
        <v>20261</v>
      </c>
      <c r="E41" s="913" t="s">
        <v>13</v>
      </c>
      <c r="F41" s="913" t="s">
        <v>20</v>
      </c>
      <c r="G41" s="913" t="s">
        <v>57</v>
      </c>
      <c r="H41" s="913">
        <v>1</v>
      </c>
      <c r="I41" s="913" t="s">
        <v>16</v>
      </c>
      <c r="J41" s="913" t="s">
        <v>1400</v>
      </c>
      <c r="K41" s="914" t="s">
        <v>1188</v>
      </c>
      <c r="L41" s="913" t="s">
        <v>1127</v>
      </c>
      <c r="M41" s="913" t="s">
        <v>1086</v>
      </c>
      <c r="N41" s="913" t="s">
        <v>731</v>
      </c>
      <c r="O41" s="913">
        <v>4</v>
      </c>
      <c r="P41" s="913">
        <v>0</v>
      </c>
      <c r="Q41" s="913">
        <v>4</v>
      </c>
      <c r="R41" s="913">
        <v>4</v>
      </c>
      <c r="S41" s="181"/>
      <c r="T41" s="12">
        <v>38</v>
      </c>
      <c r="U41" s="31" t="str">
        <f>IF(V41="","",IFERROR(INDEX(Docentes!B:B,MATCH(V41,Docentes!C:C,0)),"NUEVO"))</f>
        <v>NUEVO</v>
      </c>
      <c r="V41" s="708" t="s">
        <v>325</v>
      </c>
      <c r="W41" s="915" t="s">
        <v>168</v>
      </c>
      <c r="X41" s="508" t="s">
        <v>1182</v>
      </c>
      <c r="Y41" s="789" t="s">
        <v>1089</v>
      </c>
      <c r="Z41" s="492" t="s">
        <v>61</v>
      </c>
      <c r="AA41" s="492" t="s">
        <v>1254</v>
      </c>
      <c r="AB41" s="492">
        <v>50</v>
      </c>
      <c r="AC41" s="508" t="s">
        <v>1283</v>
      </c>
      <c r="AD41" s="508" t="s">
        <v>1283</v>
      </c>
      <c r="AE41" s="508" t="s">
        <v>1182</v>
      </c>
      <c r="AF41" s="31" t="str">
        <f t="shared" si="25"/>
        <v>T</v>
      </c>
      <c r="AG41" s="903">
        <v>4</v>
      </c>
      <c r="AH41" s="508">
        <v>7</v>
      </c>
      <c r="AI41" s="508">
        <v>40</v>
      </c>
      <c r="AJ41" s="508">
        <v>11</v>
      </c>
      <c r="AK41" s="508">
        <v>0</v>
      </c>
      <c r="AL41" s="31">
        <f t="shared" si="26"/>
        <v>3.9999999999999987</v>
      </c>
      <c r="AM41" s="792">
        <f t="shared" si="27"/>
        <v>0.31944444444444448</v>
      </c>
      <c r="AN41" s="792">
        <f t="shared" si="28"/>
        <v>0.45833333333333331</v>
      </c>
      <c r="AO41" s="31" t="str" cm="1">
        <f t="array" aca="1" ref="AO41" ca="1">IF(V41="","",IF(SUMPRODUCT((V41=$W$6:$W$3319)*(AG41=$AH$6:$AH$3319)*(AM41=$AN$6:$AN$3319)*(AN41=$AO$6:$AO$3319)*(ROW($W$6:$W$3319)&lt;&gt;ROW(V41))*((Q41=0)*($R$6:$R$3319&gt;0)+(Q41&gt;0)*($R$6:$R$3319=0)))&gt;0,"SALONES UNIDOS",IF(SUMPRODUCT((V41=$W$6:$W$3319)*(AG41=$AH$6:$AH$3319)*((AM41&lt;$AO$6:$AO$3319)*(AN41&gt;$AN$6:$AN$3319))*(ROW($W$6:$W$3319)&lt;&gt;ROW(V41)))&gt;0,"CRUZADO","Sin cruce")))</f>
        <v>Sin cruce</v>
      </c>
      <c r="AP41" s="792" t="str">
        <f t="shared" si="29"/>
        <v>IN1FILIALA</v>
      </c>
      <c r="AQ41" s="792" t="str" cm="1">
        <f t="array" aca="1" ref="AQ41" ca="1">IF(AP41="","",IF(SUMPRODUCT((AP41=$AQ$6:$AQ$3319)*(AG41=$AH$6:$AH$3319)*(AM41=$AN$6:$AN$3319)*(AN41=$AO$6:$AO$3319)*(ROW($AQ$6:$AQ$3319)&lt;&gt;ROW(AP41))*((Q41=0)*($R$6:$R$3319&gt;0)+(Q41&gt;0)*($R$6:$R$3319=0)))&gt;0,"SALONES UNIDOS",IF(SUMPRODUCT((AP41=$AQ$6:$AQ$3319)*(AG41=$AH$6:$AH$3319)*((AM41&lt;$AO$6:$AO$3319)*(AN41&gt;$AN$6:$AN$3319))*(ROW($AQ$6:$AQ$3319)&lt;&gt;ROW(AP41)))&gt;0,"CRUZADO","Sin cruce")))</f>
        <v>CRUZADO</v>
      </c>
    </row>
    <row r="42" spans="1:43" s="958" customFormat="1" ht="32.25">
      <c r="A42" s="958" t="s">
        <v>1909</v>
      </c>
      <c r="B42" s="1014" t="s">
        <v>1081</v>
      </c>
      <c r="C42" s="966" t="s">
        <v>1396</v>
      </c>
      <c r="D42" s="966">
        <v>20261</v>
      </c>
      <c r="E42" s="991" t="s">
        <v>13</v>
      </c>
      <c r="F42" s="991" t="s">
        <v>20</v>
      </c>
      <c r="G42" s="991" t="s">
        <v>57</v>
      </c>
      <c r="H42" s="991">
        <v>1</v>
      </c>
      <c r="I42" s="991" t="s">
        <v>16</v>
      </c>
      <c r="J42" s="991" t="s">
        <v>1400</v>
      </c>
      <c r="K42" s="992" t="s">
        <v>1188</v>
      </c>
      <c r="L42" s="991" t="s">
        <v>1127</v>
      </c>
      <c r="M42" s="991" t="s">
        <v>1086</v>
      </c>
      <c r="N42" s="991" t="s">
        <v>731</v>
      </c>
      <c r="O42" s="991">
        <v>4</v>
      </c>
      <c r="P42" s="991">
        <v>0</v>
      </c>
      <c r="Q42" s="991">
        <v>4</v>
      </c>
      <c r="R42" s="991">
        <v>4</v>
      </c>
      <c r="S42" s="962"/>
      <c r="T42" s="965">
        <v>38</v>
      </c>
      <c r="U42" s="529" t="str">
        <f>IF(V42="","",IFERROR(INDEX(Docentes!B:B,MATCH(V42,Docentes!C:C,0)),"NUEVO"))</f>
        <v>NUEVO</v>
      </c>
      <c r="V42" s="1017" t="s">
        <v>325</v>
      </c>
      <c r="W42" s="1016" t="s">
        <v>168</v>
      </c>
      <c r="X42" s="1012" t="s">
        <v>1182</v>
      </c>
      <c r="Y42" s="966" t="s">
        <v>1089</v>
      </c>
      <c r="Z42" s="1015" t="s">
        <v>61</v>
      </c>
      <c r="AA42" s="1015" t="s">
        <v>1254</v>
      </c>
      <c r="AB42" s="1015">
        <v>50</v>
      </c>
      <c r="AC42" s="1012" t="s">
        <v>1283</v>
      </c>
      <c r="AD42" s="1012" t="s">
        <v>1283</v>
      </c>
      <c r="AE42" s="1012" t="s">
        <v>1182</v>
      </c>
      <c r="AF42" s="529" t="str">
        <f t="shared" si="25"/>
        <v>T</v>
      </c>
      <c r="AG42" s="1011">
        <v>1</v>
      </c>
      <c r="AH42" s="1012">
        <v>7</v>
      </c>
      <c r="AI42" s="1012">
        <v>40</v>
      </c>
      <c r="AJ42" s="1012">
        <v>11</v>
      </c>
      <c r="AK42" s="1012">
        <v>0</v>
      </c>
      <c r="AL42" s="529">
        <f t="shared" si="26"/>
        <v>3.9999999999999987</v>
      </c>
      <c r="AM42" s="964">
        <f t="shared" si="27"/>
        <v>0.31944444444444448</v>
      </c>
      <c r="AN42" s="964">
        <f t="shared" si="28"/>
        <v>0.45833333333333331</v>
      </c>
      <c r="AO42" s="529" t="str" cm="1">
        <f t="array" aca="1" ref="AO42" ca="1">IF(V42="","",IF(SUMPRODUCT((V42=$W$6:$W$3319)*(AG42=$AH$6:$AH$3319)*(AM42=$AN$6:$AN$3319)*(AN42=$AO$6:$AO$3319)*(ROW($W$6:$W$3319)&lt;&gt;ROW(V42))*((Q42=0)*($R$6:$R$3319&gt;0)+(Q42&gt;0)*($R$6:$R$3319=0)))&gt;0,"SALONES UNIDOS",IF(SUMPRODUCT((V42=$W$6:$W$3319)*(AG42=$AH$6:$AH$3319)*((AM42&lt;$AO$6:$AO$3319)*(AN42&gt;$AN$6:$AN$3319))*(ROW($W$6:$W$3319)&lt;&gt;ROW(V42)))&gt;0,"CRUZADO","Sin cruce")))</f>
        <v>Sin cruce</v>
      </c>
      <c r="AP42" s="964" t="str">
        <f t="shared" si="29"/>
        <v>IN1FILIALA</v>
      </c>
      <c r="AQ42" s="964" t="str" cm="1">
        <f t="array" aca="1" ref="AQ42" ca="1">IF(AP42="","",IF(SUMPRODUCT((AP42=$AQ$6:$AQ$3319)*(AG42=$AH$6:$AH$3319)*(AM42=$AN$6:$AN$3319)*(AN42=$AO$6:$AO$3319)*(ROW($AQ$6:$AQ$3319)&lt;&gt;ROW(AP42))*((Q42=0)*($R$6:$R$3319&gt;0)+(Q42&gt;0)*($R$6:$R$3319=0)))&gt;0,"SALONES UNIDOS",IF(SUMPRODUCT((AP42=$AQ$6:$AQ$3319)*(AG42=$AH$6:$AH$3319)*((AM42&lt;$AO$6:$AO$3319)*(AN42&gt;$AN$6:$AN$3319))*(ROW($AQ$6:$AQ$3319)&lt;&gt;ROW(AP42)))&gt;0,"CRUZADO","Sin cruce")))</f>
        <v>Sin cruce</v>
      </c>
    </row>
    <row r="43" spans="1:43" ht="32.25">
      <c r="A43" t="s">
        <v>1881</v>
      </c>
      <c r="B43" s="910" t="s">
        <v>1081</v>
      </c>
      <c r="C43" s="789" t="s">
        <v>1396</v>
      </c>
      <c r="D43" s="789">
        <v>20261</v>
      </c>
      <c r="E43" s="913" t="s">
        <v>13</v>
      </c>
      <c r="F43" s="913" t="s">
        <v>20</v>
      </c>
      <c r="G43" s="913" t="s">
        <v>57</v>
      </c>
      <c r="H43" s="913">
        <v>1</v>
      </c>
      <c r="I43" s="913" t="s">
        <v>16</v>
      </c>
      <c r="J43" s="913" t="s">
        <v>1401</v>
      </c>
      <c r="K43" s="914" t="s">
        <v>1402</v>
      </c>
      <c r="L43" s="913" t="s">
        <v>1101</v>
      </c>
      <c r="M43" s="913" t="s">
        <v>1086</v>
      </c>
      <c r="N43" s="913" t="s">
        <v>731</v>
      </c>
      <c r="O43" s="913">
        <v>4</v>
      </c>
      <c r="P43" s="913">
        <v>0</v>
      </c>
      <c r="Q43" s="913">
        <v>4</v>
      </c>
      <c r="R43" s="913">
        <v>4</v>
      </c>
      <c r="S43" s="181"/>
      <c r="T43" s="12">
        <v>38</v>
      </c>
      <c r="U43" s="31" t="str">
        <f>IF(V43="","",IFERROR(INDEX(Docentes!B:B,MATCH(V43,Docentes!C:C,0)),"NUEVO"))</f>
        <v>NUEVO</v>
      </c>
      <c r="V43" s="708" t="s">
        <v>563</v>
      </c>
      <c r="W43" s="915" t="s">
        <v>168</v>
      </c>
      <c r="X43" s="508" t="s">
        <v>1182</v>
      </c>
      <c r="Y43" s="789" t="s">
        <v>1089</v>
      </c>
      <c r="Z43" s="492" t="s">
        <v>61</v>
      </c>
      <c r="AA43" s="492" t="s">
        <v>1254</v>
      </c>
      <c r="AB43" s="492">
        <v>50</v>
      </c>
      <c r="AC43" s="508" t="s">
        <v>1283</v>
      </c>
      <c r="AD43" s="508" t="s">
        <v>1283</v>
      </c>
      <c r="AE43" s="508" t="s">
        <v>1182</v>
      </c>
      <c r="AF43" s="31" t="str">
        <f t="shared" si="25"/>
        <v>T</v>
      </c>
      <c r="AG43" s="903">
        <v>2</v>
      </c>
      <c r="AH43" s="508">
        <v>8</v>
      </c>
      <c r="AI43" s="508">
        <v>30</v>
      </c>
      <c r="AJ43" s="508">
        <v>11</v>
      </c>
      <c r="AK43" s="508">
        <v>50</v>
      </c>
      <c r="AL43" s="31">
        <f t="shared" si="26"/>
        <v>4</v>
      </c>
      <c r="AM43" s="792">
        <f t="shared" si="27"/>
        <v>0.35416666666666663</v>
      </c>
      <c r="AN43" s="792">
        <f t="shared" si="28"/>
        <v>0.49305555555555552</v>
      </c>
      <c r="AO43" s="31" t="str" cm="1">
        <f t="array" aca="1" ref="AO43" ca="1">IF(V43="","",IF(SUMPRODUCT((V43=$W$6:$W$3319)*(AG43=$AH$6:$AH$3319)*(AM43=$AN$6:$AN$3319)*(AN43=$AO$6:$AO$3319)*(ROW($W$6:$W$3319)&lt;&gt;ROW(V43))*((Q43=0)*($R$6:$R$3319&gt;0)+(Q43&gt;0)*($R$6:$R$3319=0)))&gt;0,"SALONES UNIDOS",IF(SUMPRODUCT((V43=$W$6:$W$3319)*(AG43=$AH$6:$AH$3319)*((AM43&lt;$AO$6:$AO$3319)*(AN43&gt;$AN$6:$AN$3319))*(ROW($W$6:$W$3319)&lt;&gt;ROW(V43)))&gt;0,"CRUZADO","Sin cruce")))</f>
        <v>CRUZADO</v>
      </c>
      <c r="AP43" s="792" t="str">
        <f t="shared" si="29"/>
        <v>IN1FILIALA</v>
      </c>
      <c r="AQ43" s="792" t="str" cm="1">
        <f t="array" aca="1" ref="AQ43" ca="1">IF(AP43="","",IF(SUMPRODUCT((AP43=$AQ$6:$AQ$3319)*(AG43=$AH$6:$AH$3319)*(AM43=$AN$6:$AN$3319)*(AN43=$AO$6:$AO$3319)*(ROW($AQ$6:$AQ$3319)&lt;&gt;ROW(AP43))*((Q43=0)*($R$6:$R$3319&gt;0)+(Q43&gt;0)*($R$6:$R$3319=0)))&gt;0,"SALONES UNIDOS",IF(SUMPRODUCT((AP43=$AQ$6:$AQ$3319)*(AG43=$AH$6:$AH$3319)*((AM43&lt;$AO$6:$AO$3319)*(AN43&gt;$AN$6:$AN$3319))*(ROW($AQ$6:$AQ$3319)&lt;&gt;ROW(AP43)))&gt;0,"CRUZADO","Sin cruce")))</f>
        <v>Sin cruce</v>
      </c>
    </row>
    <row r="44" spans="1:43" s="958" customFormat="1" ht="32.25">
      <c r="A44" s="958" t="s">
        <v>1886</v>
      </c>
      <c r="B44" s="1014" t="s">
        <v>1081</v>
      </c>
      <c r="C44" s="966" t="s">
        <v>1396</v>
      </c>
      <c r="D44" s="966">
        <v>20261</v>
      </c>
      <c r="E44" s="991" t="s">
        <v>13</v>
      </c>
      <c r="F44" s="991" t="s">
        <v>20</v>
      </c>
      <c r="G44" s="991" t="s">
        <v>57</v>
      </c>
      <c r="H44" s="991">
        <v>1</v>
      </c>
      <c r="I44" s="991" t="s">
        <v>16</v>
      </c>
      <c r="J44" s="991" t="s">
        <v>1401</v>
      </c>
      <c r="K44" s="992" t="s">
        <v>1402</v>
      </c>
      <c r="L44" s="991" t="s">
        <v>1101</v>
      </c>
      <c r="M44" s="991" t="s">
        <v>1086</v>
      </c>
      <c r="N44" s="991" t="s">
        <v>731</v>
      </c>
      <c r="O44" s="991">
        <v>4</v>
      </c>
      <c r="P44" s="991">
        <v>0</v>
      </c>
      <c r="Q44" s="991">
        <v>4</v>
      </c>
      <c r="R44" s="991">
        <v>4</v>
      </c>
      <c r="S44" s="962"/>
      <c r="T44" s="965">
        <v>38</v>
      </c>
      <c r="U44" s="529" t="str">
        <f>IF(V44="","",IFERROR(INDEX(Docentes!B:B,MATCH(V44,Docentes!C:C,0)),"NUEVO"))</f>
        <v>NUEVO</v>
      </c>
      <c r="V44" s="1017" t="s">
        <v>563</v>
      </c>
      <c r="W44" s="1016" t="s">
        <v>168</v>
      </c>
      <c r="X44" s="1012" t="s">
        <v>1182</v>
      </c>
      <c r="Y44" s="966" t="s">
        <v>1089</v>
      </c>
      <c r="Z44" s="1015" t="s">
        <v>61</v>
      </c>
      <c r="AA44" s="1015" t="s">
        <v>1254</v>
      </c>
      <c r="AB44" s="1015">
        <v>50</v>
      </c>
      <c r="AC44" s="1012" t="s">
        <v>1283</v>
      </c>
      <c r="AD44" s="1012" t="s">
        <v>1283</v>
      </c>
      <c r="AE44" s="1012" t="s">
        <v>1182</v>
      </c>
      <c r="AF44" s="529" t="str">
        <f t="shared" si="25"/>
        <v>T</v>
      </c>
      <c r="AG44" s="1011">
        <v>2</v>
      </c>
      <c r="AH44" s="1012">
        <v>7</v>
      </c>
      <c r="AI44" s="1012">
        <v>40</v>
      </c>
      <c r="AJ44" s="1012">
        <v>11</v>
      </c>
      <c r="AK44" s="1012">
        <v>0</v>
      </c>
      <c r="AL44" s="529">
        <f t="shared" si="26"/>
        <v>3.9999999999999987</v>
      </c>
      <c r="AM44" s="964">
        <f t="shared" si="27"/>
        <v>0.31944444444444448</v>
      </c>
      <c r="AN44" s="964">
        <f t="shared" si="28"/>
        <v>0.45833333333333331</v>
      </c>
      <c r="AO44" s="529" t="str" cm="1">
        <f t="array" aca="1" ref="AO44" ca="1">IF(V44="","",IF(SUMPRODUCT((V44=$W$6:$W$3319)*(AG44=$AH$6:$AH$3319)*(AM44=$AN$6:$AN$3319)*(AN44=$AO$6:$AO$3319)*(ROW($W$6:$W$3319)&lt;&gt;ROW(V44))*((Q44=0)*($R$6:$R$3319&gt;0)+(Q44&gt;0)*($R$6:$R$3319=0)))&gt;0,"SALONES UNIDOS",IF(SUMPRODUCT((V44=$W$6:$W$3319)*(AG44=$AH$6:$AH$3319)*((AM44&lt;$AO$6:$AO$3319)*(AN44&gt;$AN$6:$AN$3319))*(ROW($W$6:$W$3319)&lt;&gt;ROW(V44)))&gt;0,"CRUZADO","Sin cruce")))</f>
        <v>Sin cruce</v>
      </c>
      <c r="AP44" s="964" t="str">
        <f t="shared" si="29"/>
        <v>IN1FILIALA</v>
      </c>
      <c r="AQ44" s="964" t="str" cm="1">
        <f t="array" aca="1" ref="AQ44" ca="1">IF(AP44="","",IF(SUMPRODUCT((AP44=$AQ$6:$AQ$3319)*(AG44=$AH$6:$AH$3319)*(AM44=$AN$6:$AN$3319)*(AN44=$AO$6:$AO$3319)*(ROW($AQ$6:$AQ$3319)&lt;&gt;ROW(AP44))*((Q44=0)*($R$6:$R$3319&gt;0)+(Q44&gt;0)*($R$6:$R$3319=0)))&gt;0,"SALONES UNIDOS",IF(SUMPRODUCT((AP44=$AQ$6:$AQ$3319)*(AG44=$AH$6:$AH$3319)*((AM44&lt;$AO$6:$AO$3319)*(AN44&gt;$AN$6:$AN$3319))*(ROW($AQ$6:$AQ$3319)&lt;&gt;ROW(AP44)))&gt;0,"CRUZADO","Sin cruce")))</f>
        <v>Sin cruce</v>
      </c>
    </row>
    <row r="45" spans="1:43" ht="32.25">
      <c r="A45" t="s">
        <v>1881</v>
      </c>
      <c r="B45" s="910" t="s">
        <v>1081</v>
      </c>
      <c r="C45" s="789" t="s">
        <v>1396</v>
      </c>
      <c r="D45" s="789">
        <v>20261</v>
      </c>
      <c r="E45" s="913" t="s">
        <v>13</v>
      </c>
      <c r="F45" s="913" t="s">
        <v>20</v>
      </c>
      <c r="G45" s="913" t="s">
        <v>57</v>
      </c>
      <c r="H45" s="913">
        <v>1</v>
      </c>
      <c r="I45" s="913" t="s">
        <v>16</v>
      </c>
      <c r="J45" s="913" t="s">
        <v>1403</v>
      </c>
      <c r="K45" s="914" t="s">
        <v>1190</v>
      </c>
      <c r="L45" s="913" t="s">
        <v>1127</v>
      </c>
      <c r="M45" s="913" t="s">
        <v>1086</v>
      </c>
      <c r="N45" s="913" t="s">
        <v>731</v>
      </c>
      <c r="O45" s="913">
        <v>4</v>
      </c>
      <c r="P45" s="913">
        <v>0</v>
      </c>
      <c r="Q45" s="913">
        <v>4</v>
      </c>
      <c r="R45" s="913">
        <v>4</v>
      </c>
      <c r="S45" s="181"/>
      <c r="T45" s="12">
        <v>38</v>
      </c>
      <c r="U45" s="31" t="str">
        <f>IF(V45="","",IFERROR(INDEX(Docentes!B:B,MATCH(V45,Docentes!C:C,0)),"NUEVO"))</f>
        <v>NUEVO</v>
      </c>
      <c r="V45" s="791" t="s">
        <v>522</v>
      </c>
      <c r="W45" s="915" t="s">
        <v>168</v>
      </c>
      <c r="X45" s="508" t="s">
        <v>1182</v>
      </c>
      <c r="Y45" s="789" t="s">
        <v>1089</v>
      </c>
      <c r="Z45" s="492" t="s">
        <v>61</v>
      </c>
      <c r="AA45" s="492" t="s">
        <v>1254</v>
      </c>
      <c r="AB45" s="492">
        <v>50</v>
      </c>
      <c r="AC45" s="508" t="s">
        <v>1283</v>
      </c>
      <c r="AD45" s="508" t="s">
        <v>1283</v>
      </c>
      <c r="AE45" s="508" t="s">
        <v>1182</v>
      </c>
      <c r="AF45" s="31" t="str">
        <f t="shared" si="25"/>
        <v>T</v>
      </c>
      <c r="AG45" s="949">
        <v>2</v>
      </c>
      <c r="AH45" s="950">
        <v>12</v>
      </c>
      <c r="AI45" s="950">
        <v>40</v>
      </c>
      <c r="AJ45" s="950">
        <v>16</v>
      </c>
      <c r="AK45" s="950">
        <v>0</v>
      </c>
      <c r="AL45" s="31">
        <f t="shared" si="26"/>
        <v>3.9999999999999987</v>
      </c>
      <c r="AM45" s="792">
        <f t="shared" si="27"/>
        <v>0.52777777777777779</v>
      </c>
      <c r="AN45" s="792">
        <f t="shared" si="28"/>
        <v>0.66666666666666663</v>
      </c>
      <c r="AO45" s="31" t="str" cm="1">
        <f t="array" aca="1" ref="AO45" ca="1">IF(V45="","",IF(SUMPRODUCT((V45=$W$6:$W$3319)*(AG45=$AH$6:$AH$3319)*(AM45=$AN$6:$AN$3319)*(AN45=$AO$6:$AO$3319)*(ROW($W$6:$W$3319)&lt;&gt;ROW(V45))*((Q45=0)*($R$6:$R$3319&gt;0)+(Q45&gt;0)*($R$6:$R$3319=0)))&gt;0,"SALONES UNIDOS",IF(SUMPRODUCT((V45=$W$6:$W$3319)*(AG45=$AH$6:$AH$3319)*((AM45&lt;$AO$6:$AO$3319)*(AN45&gt;$AN$6:$AN$3319))*(ROW($W$6:$W$3319)&lt;&gt;ROW(V45)))&gt;0,"CRUZADO","Sin cruce")))</f>
        <v>Sin cruce</v>
      </c>
      <c r="AP45" s="792" t="str">
        <f t="shared" si="29"/>
        <v>IN1FILIALA</v>
      </c>
      <c r="AQ45" s="792" t="str" cm="1">
        <f t="array" aca="1" ref="AQ45" ca="1">IF(AP45="","",IF(SUMPRODUCT((AP45=$AQ$6:$AQ$3319)*(AG45=$AH$6:$AH$3319)*(AM45=$AN$6:$AN$3319)*(AN45=$AO$6:$AO$3319)*(ROW($AQ$6:$AQ$3319)&lt;&gt;ROW(AP45))*((Q45=0)*($R$6:$R$3319&gt;0)+(Q45&gt;0)*($R$6:$R$3319=0)))&gt;0,"SALONES UNIDOS",IF(SUMPRODUCT((AP45=$AQ$6:$AQ$3319)*(AG45=$AH$6:$AH$3319)*((AM45&lt;$AO$6:$AO$3319)*(AN45&gt;$AN$6:$AN$3319))*(ROW($AQ$6:$AQ$3319)&lt;&gt;ROW(AP45)))&gt;0,"CRUZADO","Sin cruce")))</f>
        <v>Sin cruce</v>
      </c>
    </row>
    <row r="46" spans="1:43" s="958" customFormat="1" ht="32.25">
      <c r="A46" s="958" t="s">
        <v>1886</v>
      </c>
      <c r="B46" s="1014" t="s">
        <v>1081</v>
      </c>
      <c r="C46" s="966" t="s">
        <v>1396</v>
      </c>
      <c r="D46" s="966">
        <v>20261</v>
      </c>
      <c r="E46" s="991" t="s">
        <v>13</v>
      </c>
      <c r="F46" s="991" t="s">
        <v>20</v>
      </c>
      <c r="G46" s="991" t="s">
        <v>57</v>
      </c>
      <c r="H46" s="991">
        <v>1</v>
      </c>
      <c r="I46" s="991" t="s">
        <v>16</v>
      </c>
      <c r="J46" s="991" t="s">
        <v>1403</v>
      </c>
      <c r="K46" s="992" t="s">
        <v>1190</v>
      </c>
      <c r="L46" s="991" t="s">
        <v>1127</v>
      </c>
      <c r="M46" s="991" t="s">
        <v>1086</v>
      </c>
      <c r="N46" s="991" t="s">
        <v>731</v>
      </c>
      <c r="O46" s="991">
        <v>4</v>
      </c>
      <c r="P46" s="991">
        <v>0</v>
      </c>
      <c r="Q46" s="991">
        <v>4</v>
      </c>
      <c r="R46" s="991">
        <v>4</v>
      </c>
      <c r="S46" s="962"/>
      <c r="T46" s="965">
        <v>38</v>
      </c>
      <c r="U46" s="529" t="str">
        <f>IF(V46="","",IFERROR(INDEX(Docentes!B:B,MATCH(V46,Docentes!C:C,0)),"NUEVO"))</f>
        <v>NUEVO</v>
      </c>
      <c r="V46" s="970" t="s">
        <v>522</v>
      </c>
      <c r="W46" s="1016" t="s">
        <v>168</v>
      </c>
      <c r="X46" s="1012" t="s">
        <v>1182</v>
      </c>
      <c r="Y46" s="966" t="s">
        <v>1089</v>
      </c>
      <c r="Z46" s="1015" t="s">
        <v>61</v>
      </c>
      <c r="AA46" s="1015" t="s">
        <v>1254</v>
      </c>
      <c r="AB46" s="1015">
        <v>50</v>
      </c>
      <c r="AC46" s="1012" t="s">
        <v>1283</v>
      </c>
      <c r="AD46" s="1012" t="s">
        <v>1283</v>
      </c>
      <c r="AE46" s="1012" t="s">
        <v>1182</v>
      </c>
      <c r="AF46" s="529" t="str">
        <f t="shared" ref="AF46:AF73" si="30">IF(AND(O46&gt;0,P46&gt;0),"TP",IF(AND(O46&gt;0,P46=0),"T","P"))</f>
        <v>T</v>
      </c>
      <c r="AG46" s="1011">
        <v>2</v>
      </c>
      <c r="AH46" s="1012">
        <v>11</v>
      </c>
      <c r="AI46" s="1012">
        <v>0</v>
      </c>
      <c r="AJ46" s="1012">
        <v>14</v>
      </c>
      <c r="AK46" s="1012">
        <v>20</v>
      </c>
      <c r="AL46" s="529">
        <f t="shared" ref="AL46:AL73" si="31">IF(Q46=0,0,IF(AH46="",Q46,IF(W46="HIBRIDO VIRTUAL",0,((((AJ46/24)+(AK46/1440))-((AH46/24)+(AI46/1440)))*1440/50))))</f>
        <v>4</v>
      </c>
      <c r="AM46" s="964">
        <f t="shared" ref="AM46:AM73" si="32">AH46/24+AI46/1440</f>
        <v>0.45833333333333331</v>
      </c>
      <c r="AN46" s="964">
        <f t="shared" ref="AN46:AN73" si="33">AJ46/24+AK46/1440</f>
        <v>0.59722222222222221</v>
      </c>
      <c r="AO46" s="529" t="str" cm="1">
        <f t="array" aca="1" ref="AO46" ca="1">IF(V46="","",IF(SUMPRODUCT((V46=$W$6:$W$3319)*(AG46=$AH$6:$AH$3319)*(AM46=$AN$6:$AN$3319)*(AN46=$AO$6:$AO$3319)*(ROW($W$6:$W$3319)&lt;&gt;ROW(V46))*((Q46=0)*($R$6:$R$3319&gt;0)+(Q46&gt;0)*($R$6:$R$3319=0)))&gt;0,"SALONES UNIDOS",IF(SUMPRODUCT((V46=$W$6:$W$3319)*(AG46=$AH$6:$AH$3319)*((AM46&lt;$AO$6:$AO$3319)*(AN46&gt;$AN$6:$AN$3319))*(ROW($W$6:$W$3319)&lt;&gt;ROW(V46)))&gt;0,"CRUZADO","Sin cruce")))</f>
        <v>Sin cruce</v>
      </c>
      <c r="AP46" s="964" t="str">
        <f t="shared" ref="AP46:AP73" si="34">TRIM(CONCATENATE(G46,H46,E46,I46))</f>
        <v>IN1FILIALA</v>
      </c>
      <c r="AQ46" s="964" t="str" cm="1">
        <f t="array" aca="1" ref="AQ46" ca="1">IF(AP46="","",IF(SUMPRODUCT((AP46=$AQ$6:$AQ$3319)*(AG46=$AH$6:$AH$3319)*(AM46=$AN$6:$AN$3319)*(AN46=$AO$6:$AO$3319)*(ROW($AQ$6:$AQ$3319)&lt;&gt;ROW(AP46))*((Q46=0)*($R$6:$R$3319&gt;0)+(Q46&gt;0)*($R$6:$R$3319=0)))&gt;0,"SALONES UNIDOS",IF(SUMPRODUCT((AP46=$AQ$6:$AQ$3319)*(AG46=$AH$6:$AH$3319)*((AM46&lt;$AO$6:$AO$3319)*(AN46&gt;$AN$6:$AN$3319))*(ROW($AQ$6:$AQ$3319)&lt;&gt;ROW(AP46)))&gt;0,"CRUZADO","Sin cruce")))</f>
        <v>Sin cruce</v>
      </c>
    </row>
    <row r="47" spans="1:43" ht="32.25">
      <c r="A47" t="s">
        <v>1881</v>
      </c>
      <c r="B47" s="910" t="s">
        <v>1081</v>
      </c>
      <c r="C47" s="789" t="s">
        <v>1396</v>
      </c>
      <c r="D47" s="789">
        <v>20261</v>
      </c>
      <c r="E47" s="913" t="s">
        <v>13</v>
      </c>
      <c r="F47" s="913" t="s">
        <v>20</v>
      </c>
      <c r="G47" s="913" t="s">
        <v>57</v>
      </c>
      <c r="H47" s="913">
        <v>1</v>
      </c>
      <c r="I47" s="913" t="s">
        <v>16</v>
      </c>
      <c r="J47" s="913" t="s">
        <v>1404</v>
      </c>
      <c r="K47" s="914" t="s">
        <v>1131</v>
      </c>
      <c r="L47" s="913" t="s">
        <v>1127</v>
      </c>
      <c r="M47" s="913" t="s">
        <v>1086</v>
      </c>
      <c r="N47" s="913" t="s">
        <v>731</v>
      </c>
      <c r="O47" s="913">
        <v>4</v>
      </c>
      <c r="P47" s="913">
        <v>0</v>
      </c>
      <c r="Q47" s="913">
        <v>4</v>
      </c>
      <c r="R47" s="913">
        <v>4</v>
      </c>
      <c r="S47" s="181"/>
      <c r="T47" s="12">
        <v>38</v>
      </c>
      <c r="U47" s="31" t="str">
        <f>IF(V47="","",IFERROR(INDEX(Docentes!B:B,MATCH(V47,Docentes!C:C,0)),"NUEVO"))</f>
        <v>NUEVO</v>
      </c>
      <c r="V47" s="708" t="s">
        <v>389</v>
      </c>
      <c r="W47" s="915" t="s">
        <v>168</v>
      </c>
      <c r="X47" s="508" t="s">
        <v>1182</v>
      </c>
      <c r="Y47" s="789" t="s">
        <v>1089</v>
      </c>
      <c r="Z47" s="492" t="s">
        <v>61</v>
      </c>
      <c r="AA47" s="492" t="s">
        <v>1254</v>
      </c>
      <c r="AB47" s="492">
        <v>50</v>
      </c>
      <c r="AC47" s="508" t="s">
        <v>1283</v>
      </c>
      <c r="AD47" s="508" t="s">
        <v>1283</v>
      </c>
      <c r="AE47" s="508" t="s">
        <v>1182</v>
      </c>
      <c r="AF47" s="31" t="str">
        <f t="shared" si="30"/>
        <v>T</v>
      </c>
      <c r="AG47" s="949">
        <v>1</v>
      </c>
      <c r="AH47" s="950">
        <v>12</v>
      </c>
      <c r="AI47" s="950">
        <v>40</v>
      </c>
      <c r="AJ47" s="950">
        <v>16</v>
      </c>
      <c r="AK47" s="950">
        <v>0</v>
      </c>
      <c r="AL47" s="31">
        <f t="shared" si="31"/>
        <v>3.9999999999999987</v>
      </c>
      <c r="AM47" s="792">
        <f t="shared" si="32"/>
        <v>0.52777777777777779</v>
      </c>
      <c r="AN47" s="792">
        <f t="shared" si="33"/>
        <v>0.66666666666666663</v>
      </c>
      <c r="AO47" s="31" t="str" cm="1">
        <f t="array" aca="1" ref="AO47" ca="1">IF(V47="","",IF(SUMPRODUCT((V47=$W$6:$W$3319)*(AG47=$AH$6:$AH$3319)*(AM47=$AN$6:$AN$3319)*(AN47=$AO$6:$AO$3319)*(ROW($W$6:$W$3319)&lt;&gt;ROW(V47))*((Q47=0)*($R$6:$R$3319&gt;0)+(Q47&gt;0)*($R$6:$R$3319=0)))&gt;0,"SALONES UNIDOS",IF(SUMPRODUCT((V47=$W$6:$W$3319)*(AG47=$AH$6:$AH$3319)*((AM47&lt;$AO$6:$AO$3319)*(AN47&gt;$AN$6:$AN$3319))*(ROW($W$6:$W$3319)&lt;&gt;ROW(V47)))&gt;0,"CRUZADO","Sin cruce")))</f>
        <v>Sin cruce</v>
      </c>
      <c r="AP47" s="792" t="str">
        <f t="shared" si="34"/>
        <v>IN1FILIALA</v>
      </c>
      <c r="AQ47" s="792" t="str" cm="1">
        <f t="array" aca="1" ref="AQ47" ca="1">IF(AP47="","",IF(SUMPRODUCT((AP47=$AQ$6:$AQ$3319)*(AG47=$AH$6:$AH$3319)*(AM47=$AN$6:$AN$3319)*(AN47=$AO$6:$AO$3319)*(ROW($AQ$6:$AQ$3319)&lt;&gt;ROW(AP47))*((Q47=0)*($R$6:$R$3319&gt;0)+(Q47&gt;0)*($R$6:$R$3319=0)))&gt;0,"SALONES UNIDOS",IF(SUMPRODUCT((AP47=$AQ$6:$AQ$3319)*(AG47=$AH$6:$AH$3319)*((AM47&lt;$AO$6:$AO$3319)*(AN47&gt;$AN$6:$AN$3319))*(ROW($AQ$6:$AQ$3319)&lt;&gt;ROW(AP47)))&gt;0,"CRUZADO","Sin cruce")))</f>
        <v>Sin cruce</v>
      </c>
    </row>
    <row r="48" spans="1:43" s="958" customFormat="1" ht="32.25">
      <c r="A48" s="958" t="s">
        <v>1886</v>
      </c>
      <c r="B48" s="1014" t="s">
        <v>1081</v>
      </c>
      <c r="C48" s="966" t="s">
        <v>1396</v>
      </c>
      <c r="D48" s="966">
        <v>20261</v>
      </c>
      <c r="E48" s="991" t="s">
        <v>13</v>
      </c>
      <c r="F48" s="991" t="s">
        <v>20</v>
      </c>
      <c r="G48" s="991" t="s">
        <v>57</v>
      </c>
      <c r="H48" s="991">
        <v>1</v>
      </c>
      <c r="I48" s="991" t="s">
        <v>16</v>
      </c>
      <c r="J48" s="991" t="s">
        <v>1404</v>
      </c>
      <c r="K48" s="992" t="s">
        <v>1131</v>
      </c>
      <c r="L48" s="991" t="s">
        <v>1127</v>
      </c>
      <c r="M48" s="991" t="s">
        <v>1086</v>
      </c>
      <c r="N48" s="991" t="s">
        <v>731</v>
      </c>
      <c r="O48" s="991">
        <v>4</v>
      </c>
      <c r="P48" s="991">
        <v>0</v>
      </c>
      <c r="Q48" s="991">
        <v>4</v>
      </c>
      <c r="R48" s="991">
        <v>4</v>
      </c>
      <c r="S48" s="962"/>
      <c r="T48" s="965">
        <v>38</v>
      </c>
      <c r="U48" s="529" t="str">
        <f>IF(V48="","",IFERROR(INDEX(Docentes!B:B,MATCH(V48,Docentes!C:C,0)),"NUEVO"))</f>
        <v>NUEVO</v>
      </c>
      <c r="V48" s="1017" t="s">
        <v>389</v>
      </c>
      <c r="W48" s="1016" t="s">
        <v>168</v>
      </c>
      <c r="X48" s="1012" t="s">
        <v>1182</v>
      </c>
      <c r="Y48" s="966" t="s">
        <v>1089</v>
      </c>
      <c r="Z48" s="1015" t="s">
        <v>61</v>
      </c>
      <c r="AA48" s="1015" t="s">
        <v>1254</v>
      </c>
      <c r="AB48" s="1015">
        <v>50</v>
      </c>
      <c r="AC48" s="1012" t="s">
        <v>1283</v>
      </c>
      <c r="AD48" s="1012" t="s">
        <v>1283</v>
      </c>
      <c r="AE48" s="1012" t="s">
        <v>1182</v>
      </c>
      <c r="AF48" s="529" t="str">
        <f t="shared" si="30"/>
        <v>T</v>
      </c>
      <c r="AG48" s="1011">
        <v>5</v>
      </c>
      <c r="AH48" s="1012">
        <v>7</v>
      </c>
      <c r="AI48" s="1012">
        <v>40</v>
      </c>
      <c r="AJ48" s="1012">
        <v>11</v>
      </c>
      <c r="AK48" s="1012">
        <v>0</v>
      </c>
      <c r="AL48" s="529">
        <f t="shared" si="31"/>
        <v>3.9999999999999987</v>
      </c>
      <c r="AM48" s="964">
        <f t="shared" si="32"/>
        <v>0.31944444444444448</v>
      </c>
      <c r="AN48" s="964">
        <f t="shared" si="33"/>
        <v>0.45833333333333331</v>
      </c>
      <c r="AO48" s="529" t="str" cm="1">
        <f t="array" aca="1" ref="AO48" ca="1">IF(V48="","",IF(SUMPRODUCT((V48=$W$6:$W$3319)*(AG48=$AH$6:$AH$3319)*(AM48=$AN$6:$AN$3319)*(AN48=$AO$6:$AO$3319)*(ROW($W$6:$W$3319)&lt;&gt;ROW(V48))*((Q48=0)*($R$6:$R$3319&gt;0)+(Q48&gt;0)*($R$6:$R$3319=0)))&gt;0,"SALONES UNIDOS",IF(SUMPRODUCT((V48=$W$6:$W$3319)*(AG48=$AH$6:$AH$3319)*((AM48&lt;$AO$6:$AO$3319)*(AN48&gt;$AN$6:$AN$3319))*(ROW($W$6:$W$3319)&lt;&gt;ROW(V48)))&gt;0,"CRUZADO","Sin cruce")))</f>
        <v>Sin cruce</v>
      </c>
      <c r="AP48" s="964" t="str">
        <f t="shared" si="34"/>
        <v>IN1FILIALA</v>
      </c>
      <c r="AQ48" s="964" t="str" cm="1">
        <f t="array" aca="1" ref="AQ48" ca="1">IF(AP48="","",IF(SUMPRODUCT((AP48=$AQ$6:$AQ$3319)*(AG48=$AH$6:$AH$3319)*(AM48=$AN$6:$AN$3319)*(AN48=$AO$6:$AO$3319)*(ROW($AQ$6:$AQ$3319)&lt;&gt;ROW(AP48))*((Q48=0)*($R$6:$R$3319&gt;0)+(Q48&gt;0)*($R$6:$R$3319=0)))&gt;0,"SALONES UNIDOS",IF(SUMPRODUCT((AP48=$AQ$6:$AQ$3319)*(AG48=$AH$6:$AH$3319)*((AM48&lt;$AO$6:$AO$3319)*(AN48&gt;$AN$6:$AN$3319))*(ROW($AQ$6:$AQ$3319)&lt;&gt;ROW(AP48)))&gt;0,"CRUZADO","Sin cruce")))</f>
        <v>Sin cruce</v>
      </c>
    </row>
    <row r="49" spans="1:43" ht="32.25">
      <c r="A49" t="s">
        <v>1921</v>
      </c>
      <c r="B49" s="11" t="s">
        <v>1081</v>
      </c>
      <c r="C49" s="31" t="s">
        <v>24</v>
      </c>
      <c r="D49" s="31">
        <v>20251</v>
      </c>
      <c r="E49" s="11" t="s">
        <v>13</v>
      </c>
      <c r="F49" s="11" t="s">
        <v>20</v>
      </c>
      <c r="G49" s="11" t="s">
        <v>25</v>
      </c>
      <c r="H49" s="11">
        <v>2</v>
      </c>
      <c r="I49" s="11" t="s">
        <v>16</v>
      </c>
      <c r="J49" s="803" t="s">
        <v>1140</v>
      </c>
      <c r="K49" s="35" t="s">
        <v>1141</v>
      </c>
      <c r="L49" s="31" t="s">
        <v>1101</v>
      </c>
      <c r="M49" s="31" t="s">
        <v>1086</v>
      </c>
      <c r="N49" s="11" t="s">
        <v>769</v>
      </c>
      <c r="O49" s="31">
        <v>3</v>
      </c>
      <c r="P49" s="31">
        <v>0</v>
      </c>
      <c r="Q49" s="262">
        <v>3</v>
      </c>
      <c r="R49" s="31">
        <v>4</v>
      </c>
      <c r="S49" s="181"/>
      <c r="T49" s="31">
        <v>20</v>
      </c>
      <c r="U49" s="31" t="str">
        <f>IF(V49="","",IFERROR(INDEX(Docentes!B:B,MATCH(V49,Docentes!C:C,0)),"NUEVO"))</f>
        <v>NUEVO</v>
      </c>
      <c r="V49" s="693" t="s">
        <v>521</v>
      </c>
      <c r="W49" s="274" t="s">
        <v>167</v>
      </c>
      <c r="X49" s="31" t="s">
        <v>1142</v>
      </c>
      <c r="Y49" s="31" t="s">
        <v>1089</v>
      </c>
      <c r="Z49" s="31" t="s">
        <v>1283</v>
      </c>
      <c r="AA49" s="31" t="s">
        <v>1283</v>
      </c>
      <c r="AB49" s="31" t="s">
        <v>1283</v>
      </c>
      <c r="AC49" s="31" t="s">
        <v>1283</v>
      </c>
      <c r="AD49" s="31" t="s">
        <v>1283</v>
      </c>
      <c r="AE49" s="31" t="s">
        <v>1142</v>
      </c>
      <c r="AF49" s="31" t="str">
        <f t="shared" si="30"/>
        <v>T</v>
      </c>
      <c r="AG49" s="31">
        <v>1</v>
      </c>
      <c r="AH49" s="31">
        <v>16</v>
      </c>
      <c r="AI49" s="31">
        <v>50</v>
      </c>
      <c r="AJ49" s="31">
        <v>19</v>
      </c>
      <c r="AK49" s="31">
        <v>20</v>
      </c>
      <c r="AL49" s="31">
        <f t="shared" si="31"/>
        <v>2.9999999999999987</v>
      </c>
      <c r="AM49" s="792">
        <f t="shared" si="32"/>
        <v>0.70138888888888884</v>
      </c>
      <c r="AN49" s="792">
        <f t="shared" si="33"/>
        <v>0.80555555555555547</v>
      </c>
      <c r="AO49" s="31" t="str" cm="1">
        <f t="array" aca="1" ref="AO49" ca="1">IF(V49="","",IF(SUMPRODUCT((V49=$W$6:$W$3319)*(AG49=$AH$6:$AH$3319)*(AM49=$AN$6:$AN$3319)*(AN49=$AO$6:$AO$3319)*(ROW($W$6:$W$3319)&lt;&gt;ROW(V49))*((Q49=0)*($R$6:$R$3319&gt;0)+(Q49&gt;0)*($R$6:$R$3319=0)))&gt;0,"SALONES UNIDOS",IF(SUMPRODUCT((V49=$W$6:$W$3319)*(AG49=$AH$6:$AH$3319)*((AM49&lt;$AO$6:$AO$3319)*(AN49&gt;$AN$6:$AN$3319))*(ROW($W$6:$W$3319)&lt;&gt;ROW(V49)))&gt;0,"CRUZADO","Sin cruce")))</f>
        <v>Sin cruce</v>
      </c>
      <c r="AP49" s="792" t="str">
        <f t="shared" si="34"/>
        <v>CA2FILIALA</v>
      </c>
      <c r="AQ49" s="792" t="str" cm="1">
        <f t="array" aca="1" ref="AQ49" ca="1">IF(AP49="","",IF(SUMPRODUCT((AP49=$AQ$6:$AQ$3319)*(AG49=$AH$6:$AH$3319)*(AM49=$AN$6:$AN$3319)*(AN49=$AO$6:$AO$3319)*(ROW($AQ$6:$AQ$3319)&lt;&gt;ROW(AP49))*((Q49=0)*($R$6:$R$3319&gt;0)+(Q49&gt;0)*($R$6:$R$3319=0)))&gt;0,"SALONES UNIDOS",IF(SUMPRODUCT((AP49=$AQ$6:$AQ$3319)*(AG49=$AH$6:$AH$3319)*((AM49&lt;$AO$6:$AO$3319)*(AN49&gt;$AN$6:$AN$3319))*(ROW($AQ$6:$AQ$3319)&lt;&gt;ROW(AP49)))&gt;0,"CRUZADO","Sin cruce")))</f>
        <v>Sin cruce</v>
      </c>
    </row>
    <row r="50" spans="1:43" ht="32.25">
      <c r="A50" t="s">
        <v>1889</v>
      </c>
      <c r="B50" s="11" t="s">
        <v>1081</v>
      </c>
      <c r="C50" s="31" t="s">
        <v>24</v>
      </c>
      <c r="D50" s="31">
        <v>20251</v>
      </c>
      <c r="E50" s="11" t="s">
        <v>13</v>
      </c>
      <c r="F50" s="11" t="s">
        <v>20</v>
      </c>
      <c r="G50" s="11" t="s">
        <v>25</v>
      </c>
      <c r="H50" s="11">
        <v>2</v>
      </c>
      <c r="I50" s="11" t="s">
        <v>16</v>
      </c>
      <c r="J50" s="803" t="s">
        <v>1140</v>
      </c>
      <c r="K50" s="35" t="s">
        <v>1141</v>
      </c>
      <c r="L50" s="31" t="s">
        <v>1101</v>
      </c>
      <c r="M50" s="31" t="s">
        <v>1086</v>
      </c>
      <c r="N50" s="11" t="s">
        <v>769</v>
      </c>
      <c r="O50" s="31">
        <v>0</v>
      </c>
      <c r="P50" s="31">
        <v>2</v>
      </c>
      <c r="Q50" s="262">
        <v>2</v>
      </c>
      <c r="R50" s="31">
        <v>4</v>
      </c>
      <c r="S50" s="181"/>
      <c r="T50" s="31">
        <v>20</v>
      </c>
      <c r="U50" s="31" t="str">
        <f>IF(V50="","",IFERROR(INDEX(Docentes!B:B,MATCH(V50,Docentes!C:C,0)),"NUEVO"))</f>
        <v>NUEVO</v>
      </c>
      <c r="V50" s="693" t="s">
        <v>521</v>
      </c>
      <c r="W50" s="274" t="s">
        <v>167</v>
      </c>
      <c r="X50" s="31" t="s">
        <v>1088</v>
      </c>
      <c r="Y50" s="31" t="s">
        <v>1089</v>
      </c>
      <c r="Z50" s="31" t="s">
        <v>1283</v>
      </c>
      <c r="AA50" s="31" t="s">
        <v>1283</v>
      </c>
      <c r="AB50" s="31" t="s">
        <v>1283</v>
      </c>
      <c r="AC50" s="31" t="s">
        <v>1283</v>
      </c>
      <c r="AD50" s="31" t="s">
        <v>1283</v>
      </c>
      <c r="AE50" s="31" t="s">
        <v>1088</v>
      </c>
      <c r="AF50" s="31" t="str">
        <f t="shared" si="30"/>
        <v>P</v>
      </c>
      <c r="AG50" s="31">
        <v>3</v>
      </c>
      <c r="AH50" s="31">
        <v>21</v>
      </c>
      <c r="AI50" s="31">
        <v>50</v>
      </c>
      <c r="AJ50" s="31">
        <v>23</v>
      </c>
      <c r="AK50" s="31">
        <v>30</v>
      </c>
      <c r="AL50" s="31">
        <f t="shared" si="31"/>
        <v>2.0000000000000027</v>
      </c>
      <c r="AM50" s="792">
        <f t="shared" si="32"/>
        <v>0.90972222222222221</v>
      </c>
      <c r="AN50" s="792">
        <f t="shared" si="33"/>
        <v>0.97916666666666674</v>
      </c>
      <c r="AO50" s="31" t="str" cm="1">
        <f t="array" aca="1" ref="AO50" ca="1">IF(V50="","",IF(SUMPRODUCT((V50=$W$6:$W$3319)*(AG50=$AH$6:$AH$3319)*(AM50=$AN$6:$AN$3319)*(AN50=$AO$6:$AO$3319)*(ROW($W$6:$W$3319)&lt;&gt;ROW(V50))*((Q50=0)*($R$6:$R$3319&gt;0)+(Q50&gt;0)*($R$6:$R$3319=0)))&gt;0,"SALONES UNIDOS",IF(SUMPRODUCT((V50=$W$6:$W$3319)*(AG50=$AH$6:$AH$3319)*((AM50&lt;$AO$6:$AO$3319)*(AN50&gt;$AN$6:$AN$3319))*(ROW($W$6:$W$3319)&lt;&gt;ROW(V50)))&gt;0,"CRUZADO","Sin cruce")))</f>
        <v>Sin cruce</v>
      </c>
      <c r="AP50" s="792" t="str">
        <f t="shared" si="34"/>
        <v>CA2FILIALA</v>
      </c>
      <c r="AQ50" s="792" t="str" cm="1">
        <f t="array" aca="1" ref="AQ50" ca="1">IF(AP50="","",IF(SUMPRODUCT((AP50=$AQ$6:$AQ$3319)*(AG50=$AH$6:$AH$3319)*(AM50=$AN$6:$AN$3319)*(AN50=$AO$6:$AO$3319)*(ROW($AQ$6:$AQ$3319)&lt;&gt;ROW(AP50))*((Q50=0)*($R$6:$R$3319&gt;0)+(Q50&gt;0)*($R$6:$R$3319=0)))&gt;0,"SALONES UNIDOS",IF(SUMPRODUCT((AP50=$AQ$6:$AQ$3319)*(AG50=$AH$6:$AH$3319)*((AM50&lt;$AO$6:$AO$3319)*(AN50&gt;$AN$6:$AN$3319))*(ROW($AQ$6:$AQ$3319)&lt;&gt;ROW(AP50)))&gt;0,"CRUZADO","Sin cruce")))</f>
        <v>Sin cruce</v>
      </c>
    </row>
    <row r="51" spans="1:43" s="958" customFormat="1" ht="32.25">
      <c r="A51" s="958" t="s">
        <v>1886</v>
      </c>
      <c r="B51" s="525" t="s">
        <v>1081</v>
      </c>
      <c r="C51" s="529" t="s">
        <v>24</v>
      </c>
      <c r="D51" s="529">
        <v>20251</v>
      </c>
      <c r="E51" s="525" t="s">
        <v>13</v>
      </c>
      <c r="F51" s="525" t="s">
        <v>20</v>
      </c>
      <c r="G51" s="525" t="s">
        <v>25</v>
      </c>
      <c r="H51" s="525">
        <v>2</v>
      </c>
      <c r="I51" s="525" t="s">
        <v>16</v>
      </c>
      <c r="J51" s="960" t="s">
        <v>1140</v>
      </c>
      <c r="K51" s="553" t="s">
        <v>1141</v>
      </c>
      <c r="L51" s="529" t="s">
        <v>1101</v>
      </c>
      <c r="M51" s="529" t="s">
        <v>1086</v>
      </c>
      <c r="N51" s="525" t="s">
        <v>769</v>
      </c>
      <c r="O51" s="529">
        <v>3</v>
      </c>
      <c r="P51" s="529">
        <v>0</v>
      </c>
      <c r="Q51" s="961">
        <v>3</v>
      </c>
      <c r="R51" s="529">
        <v>4</v>
      </c>
      <c r="S51" s="962"/>
      <c r="T51" s="529">
        <v>20</v>
      </c>
      <c r="U51" s="529" t="str">
        <f>IF(V51="","",IFERROR(INDEX(Docentes!B:B,MATCH(V51,Docentes!C:C,0)),"NUEVO"))</f>
        <v>NUEVO</v>
      </c>
      <c r="V51" s="974" t="s">
        <v>521</v>
      </c>
      <c r="W51" s="528" t="s">
        <v>167</v>
      </c>
      <c r="X51" s="529" t="s">
        <v>1142</v>
      </c>
      <c r="Y51" s="529" t="s">
        <v>1089</v>
      </c>
      <c r="Z51" s="529" t="s">
        <v>1283</v>
      </c>
      <c r="AA51" s="529" t="s">
        <v>1283</v>
      </c>
      <c r="AB51" s="529" t="s">
        <v>1283</v>
      </c>
      <c r="AC51" s="529" t="s">
        <v>1283</v>
      </c>
      <c r="AD51" s="529" t="s">
        <v>1283</v>
      </c>
      <c r="AE51" s="529" t="s">
        <v>1142</v>
      </c>
      <c r="AF51" s="529" t="str">
        <f t="shared" si="30"/>
        <v>T</v>
      </c>
      <c r="AG51" s="529">
        <v>1</v>
      </c>
      <c r="AH51" s="529">
        <v>21</v>
      </c>
      <c r="AI51" s="529">
        <v>0</v>
      </c>
      <c r="AJ51" s="529">
        <v>23</v>
      </c>
      <c r="AK51" s="529">
        <v>30</v>
      </c>
      <c r="AL51" s="529">
        <f t="shared" si="31"/>
        <v>3.0000000000000022</v>
      </c>
      <c r="AM51" s="964">
        <f t="shared" si="32"/>
        <v>0.875</v>
      </c>
      <c r="AN51" s="964">
        <f t="shared" si="33"/>
        <v>0.97916666666666674</v>
      </c>
      <c r="AO51" s="529" t="str" cm="1">
        <f t="array" aca="1" ref="AO51" ca="1">IF(V51="","",IF(SUMPRODUCT((V51=$W$6:$W$3319)*(AG51=$AH$6:$AH$3319)*(AM51=$AN$6:$AN$3319)*(AN51=$AO$6:$AO$3319)*(ROW($W$6:$W$3319)&lt;&gt;ROW(V51))*((Q51=0)*($R$6:$R$3319&gt;0)+(Q51&gt;0)*($R$6:$R$3319=0)))&gt;0,"SALONES UNIDOS",IF(SUMPRODUCT((V51=$W$6:$W$3319)*(AG51=$AH$6:$AH$3319)*((AM51&lt;$AO$6:$AO$3319)*(AN51&gt;$AN$6:$AN$3319))*(ROW($W$6:$W$3319)&lt;&gt;ROW(V51)))&gt;0,"CRUZADO","Sin cruce")))</f>
        <v>Sin cruce</v>
      </c>
      <c r="AP51" s="964" t="str">
        <f t="shared" si="34"/>
        <v>CA2FILIALA</v>
      </c>
      <c r="AQ51" s="964" t="str" cm="1">
        <f t="array" aca="1" ref="AQ51" ca="1">IF(AP51="","",IF(SUMPRODUCT((AP51=$AQ$6:$AQ$3319)*(AG51=$AH$6:$AH$3319)*(AM51=$AN$6:$AN$3319)*(AN51=$AO$6:$AO$3319)*(ROW($AQ$6:$AQ$3319)&lt;&gt;ROW(AP51))*((Q51=0)*($R$6:$R$3319&gt;0)+(Q51&gt;0)*($R$6:$R$3319=0)))&gt;0,"SALONES UNIDOS",IF(SUMPRODUCT((AP51=$AQ$6:$AQ$3319)*(AG51=$AH$6:$AH$3319)*((AM51&lt;$AO$6:$AO$3319)*(AN51&gt;$AN$6:$AN$3319))*(ROW($AQ$6:$AQ$3319)&lt;&gt;ROW(AP51)))&gt;0,"CRUZADO","Sin cruce")))</f>
        <v>CRUZADO</v>
      </c>
    </row>
    <row r="52" spans="1:43" s="958" customFormat="1" ht="32.25">
      <c r="A52" s="958" t="s">
        <v>1886</v>
      </c>
      <c r="B52" s="525" t="s">
        <v>1081</v>
      </c>
      <c r="C52" s="529" t="s">
        <v>24</v>
      </c>
      <c r="D52" s="529">
        <v>20251</v>
      </c>
      <c r="E52" s="525" t="s">
        <v>13</v>
      </c>
      <c r="F52" s="525" t="s">
        <v>20</v>
      </c>
      <c r="G52" s="525" t="s">
        <v>25</v>
      </c>
      <c r="H52" s="525">
        <v>2</v>
      </c>
      <c r="I52" s="525" t="s">
        <v>16</v>
      </c>
      <c r="J52" s="960" t="s">
        <v>1140</v>
      </c>
      <c r="K52" s="553" t="s">
        <v>1141</v>
      </c>
      <c r="L52" s="529" t="s">
        <v>1101</v>
      </c>
      <c r="M52" s="529" t="s">
        <v>1086</v>
      </c>
      <c r="N52" s="525" t="s">
        <v>769</v>
      </c>
      <c r="O52" s="529">
        <v>0</v>
      </c>
      <c r="P52" s="529">
        <v>2</v>
      </c>
      <c r="Q52" s="961">
        <v>2</v>
      </c>
      <c r="R52" s="529">
        <v>4</v>
      </c>
      <c r="S52" s="962"/>
      <c r="T52" s="529">
        <v>20</v>
      </c>
      <c r="U52" s="529" t="str">
        <f>IF(V52="","",IFERROR(INDEX(Docentes!B:B,MATCH(V52,Docentes!C:C,0)),"NUEVO"))</f>
        <v>NUEVO</v>
      </c>
      <c r="V52" s="974" t="s">
        <v>521</v>
      </c>
      <c r="W52" s="528" t="s">
        <v>167</v>
      </c>
      <c r="X52" s="529" t="s">
        <v>1088</v>
      </c>
      <c r="Y52" s="529" t="s">
        <v>1089</v>
      </c>
      <c r="Z52" s="529" t="s">
        <v>1283</v>
      </c>
      <c r="AA52" s="529" t="s">
        <v>1283</v>
      </c>
      <c r="AB52" s="529" t="s">
        <v>1283</v>
      </c>
      <c r="AC52" s="529" t="s">
        <v>1283</v>
      </c>
      <c r="AD52" s="529" t="s">
        <v>1283</v>
      </c>
      <c r="AE52" s="529" t="s">
        <v>1088</v>
      </c>
      <c r="AF52" s="529" t="str">
        <f t="shared" si="30"/>
        <v>P</v>
      </c>
      <c r="AG52" s="529">
        <v>3</v>
      </c>
      <c r="AH52" s="529">
        <v>21</v>
      </c>
      <c r="AI52" s="529">
        <v>50</v>
      </c>
      <c r="AJ52" s="529">
        <v>23</v>
      </c>
      <c r="AK52" s="529">
        <v>30</v>
      </c>
      <c r="AL52" s="529">
        <f t="shared" si="31"/>
        <v>2.0000000000000027</v>
      </c>
      <c r="AM52" s="964">
        <f t="shared" si="32"/>
        <v>0.90972222222222221</v>
      </c>
      <c r="AN52" s="964">
        <f t="shared" si="33"/>
        <v>0.97916666666666674</v>
      </c>
      <c r="AO52" s="529" t="str" cm="1">
        <f t="array" aca="1" ref="AO52" ca="1">IF(V52="","",IF(SUMPRODUCT((V52=$W$6:$W$3319)*(AG52=$AH$6:$AH$3319)*(AM52=$AN$6:$AN$3319)*(AN52=$AO$6:$AO$3319)*(ROW($W$6:$W$3319)&lt;&gt;ROW(V52))*((Q52=0)*($R$6:$R$3319&gt;0)+(Q52&gt;0)*($R$6:$R$3319=0)))&gt;0,"SALONES UNIDOS",IF(SUMPRODUCT((V52=$W$6:$W$3319)*(AG52=$AH$6:$AH$3319)*((AM52&lt;$AO$6:$AO$3319)*(AN52&gt;$AN$6:$AN$3319))*(ROW($W$6:$W$3319)&lt;&gt;ROW(V52)))&gt;0,"CRUZADO","Sin cruce")))</f>
        <v>Sin cruce</v>
      </c>
      <c r="AP52" s="964" t="str">
        <f t="shared" si="34"/>
        <v>CA2FILIALA</v>
      </c>
      <c r="AQ52" s="964" t="str" cm="1">
        <f t="array" aca="1" ref="AQ52" ca="1">IF(AP52="","",IF(SUMPRODUCT((AP52=$AQ$6:$AQ$3319)*(AG52=$AH$6:$AH$3319)*(AM52=$AN$6:$AN$3319)*(AN52=$AO$6:$AO$3319)*(ROW($AQ$6:$AQ$3319)&lt;&gt;ROW(AP52))*((Q52=0)*($R$6:$R$3319&gt;0)+(Q52&gt;0)*($R$6:$R$3319=0)))&gt;0,"SALONES UNIDOS",IF(SUMPRODUCT((AP52=$AQ$6:$AQ$3319)*(AG52=$AH$6:$AH$3319)*((AM52&lt;$AO$6:$AO$3319)*(AN52&gt;$AN$6:$AN$3319))*(ROW($AQ$6:$AQ$3319)&lt;&gt;ROW(AP52)))&gt;0,"CRUZADO","Sin cruce")))</f>
        <v>Sin cruce</v>
      </c>
    </row>
    <row r="53" spans="1:43" ht="32.25">
      <c r="A53" t="s">
        <v>1889</v>
      </c>
      <c r="B53" s="11" t="s">
        <v>1081</v>
      </c>
      <c r="C53" s="31" t="s">
        <v>24</v>
      </c>
      <c r="D53" s="31">
        <v>20251</v>
      </c>
      <c r="E53" s="11" t="s">
        <v>13</v>
      </c>
      <c r="F53" s="11" t="s">
        <v>20</v>
      </c>
      <c r="G53" s="11" t="s">
        <v>25</v>
      </c>
      <c r="H53" s="11">
        <v>2</v>
      </c>
      <c r="I53" s="11" t="s">
        <v>16</v>
      </c>
      <c r="J53" s="803" t="s">
        <v>1145</v>
      </c>
      <c r="K53" s="35" t="s">
        <v>1146</v>
      </c>
      <c r="L53" s="31" t="s">
        <v>1127</v>
      </c>
      <c r="M53" s="31" t="s">
        <v>1086</v>
      </c>
      <c r="N53" s="11" t="s">
        <v>769</v>
      </c>
      <c r="O53" s="31">
        <v>2</v>
      </c>
      <c r="P53" s="31">
        <v>2</v>
      </c>
      <c r="Q53" s="262">
        <v>4</v>
      </c>
      <c r="R53" s="31">
        <v>3</v>
      </c>
      <c r="S53" s="181"/>
      <c r="T53" s="31">
        <v>20</v>
      </c>
      <c r="U53" s="31" t="str">
        <f>IF(V53="","",IFERROR(INDEX(Docentes!B:B,MATCH(V53,Docentes!C:C,0)),"NUEVO"))</f>
        <v>NUEVO</v>
      </c>
      <c r="V53" s="809" t="s">
        <v>242</v>
      </c>
      <c r="W53" s="274" t="s">
        <v>167</v>
      </c>
      <c r="X53" s="31" t="s">
        <v>1088</v>
      </c>
      <c r="Y53" s="31" t="s">
        <v>1089</v>
      </c>
      <c r="Z53" s="31" t="s">
        <v>1283</v>
      </c>
      <c r="AA53" s="31" t="s">
        <v>1283</v>
      </c>
      <c r="AB53" s="31" t="s">
        <v>1283</v>
      </c>
      <c r="AC53" s="31" t="s">
        <v>1283</v>
      </c>
      <c r="AD53" s="31" t="s">
        <v>1283</v>
      </c>
      <c r="AE53" s="31" t="s">
        <v>1088</v>
      </c>
      <c r="AF53" s="31" t="str">
        <f t="shared" si="30"/>
        <v>TP</v>
      </c>
      <c r="AG53" s="31">
        <v>1</v>
      </c>
      <c r="AH53" s="31">
        <v>19</v>
      </c>
      <c r="AI53" s="31">
        <v>20</v>
      </c>
      <c r="AJ53" s="31">
        <v>22</v>
      </c>
      <c r="AK53" s="31">
        <v>40</v>
      </c>
      <c r="AL53" s="31">
        <f t="shared" si="31"/>
        <v>4.0000000000000018</v>
      </c>
      <c r="AM53" s="792">
        <f t="shared" si="32"/>
        <v>0.80555555555555547</v>
      </c>
      <c r="AN53" s="792">
        <f t="shared" si="33"/>
        <v>0.94444444444444442</v>
      </c>
      <c r="AO53" s="31" t="str" cm="1">
        <f t="array" aca="1" ref="AO53" ca="1">IF(V53="","",IF(SUMPRODUCT((V53=$W$6:$W$3319)*(AG53=$AH$6:$AH$3319)*(AM53=$AN$6:$AN$3319)*(AN53=$AO$6:$AO$3319)*(ROW($W$6:$W$3319)&lt;&gt;ROW(V53))*((Q53=0)*($R$6:$R$3319&gt;0)+(Q53&gt;0)*($R$6:$R$3319=0)))&gt;0,"SALONES UNIDOS",IF(SUMPRODUCT((V53=$W$6:$W$3319)*(AG53=$AH$6:$AH$3319)*((AM53&lt;$AO$6:$AO$3319)*(AN53&gt;$AN$6:$AN$3319))*(ROW($W$6:$W$3319)&lt;&gt;ROW(V53)))&gt;0,"CRUZADO","Sin cruce")))</f>
        <v>Sin cruce</v>
      </c>
      <c r="AP53" s="792" t="str">
        <f t="shared" si="34"/>
        <v>CA2FILIALA</v>
      </c>
      <c r="AQ53" s="792" t="str" cm="1">
        <f t="array" aca="1" ref="AQ53" ca="1">IF(AP53="","",IF(SUMPRODUCT((AP53=$AQ$6:$AQ$3319)*(AG53=$AH$6:$AH$3319)*(AM53=$AN$6:$AN$3319)*(AN53=$AO$6:$AO$3319)*(ROW($AQ$6:$AQ$3319)&lt;&gt;ROW(AP53))*((Q53=0)*($R$6:$R$3319&gt;0)+(Q53&gt;0)*($R$6:$R$3319=0)))&gt;0,"SALONES UNIDOS",IF(SUMPRODUCT((AP53=$AQ$6:$AQ$3319)*(AG53=$AH$6:$AH$3319)*((AM53&lt;$AO$6:$AO$3319)*(AN53&gt;$AN$6:$AN$3319))*(ROW($AQ$6:$AQ$3319)&lt;&gt;ROW(AP53)))&gt;0,"CRUZADO","Sin cruce")))</f>
        <v>CRUZADO</v>
      </c>
    </row>
    <row r="54" spans="1:43" s="958" customFormat="1" ht="32.25">
      <c r="A54" s="958" t="s">
        <v>1909</v>
      </c>
      <c r="B54" s="525" t="s">
        <v>1081</v>
      </c>
      <c r="C54" s="529" t="s">
        <v>24</v>
      </c>
      <c r="D54" s="529">
        <v>20251</v>
      </c>
      <c r="E54" s="525" t="s">
        <v>13</v>
      </c>
      <c r="F54" s="525" t="s">
        <v>20</v>
      </c>
      <c r="G54" s="525" t="s">
        <v>25</v>
      </c>
      <c r="H54" s="525">
        <v>2</v>
      </c>
      <c r="I54" s="525" t="s">
        <v>16</v>
      </c>
      <c r="J54" s="960" t="s">
        <v>1145</v>
      </c>
      <c r="K54" s="553" t="s">
        <v>1146</v>
      </c>
      <c r="L54" s="529" t="s">
        <v>1127</v>
      </c>
      <c r="M54" s="529" t="s">
        <v>1086</v>
      </c>
      <c r="N54" s="525" t="s">
        <v>769</v>
      </c>
      <c r="O54" s="529">
        <v>2</v>
      </c>
      <c r="P54" s="529">
        <v>2</v>
      </c>
      <c r="Q54" s="961">
        <v>4</v>
      </c>
      <c r="R54" s="529">
        <v>3</v>
      </c>
      <c r="S54" s="962"/>
      <c r="T54" s="529">
        <v>20</v>
      </c>
      <c r="U54" s="529" t="str">
        <f>IF(V54="","",IFERROR(INDEX(Docentes!B:B,MATCH(V54,Docentes!C:C,0)),"NUEVO"))</f>
        <v>NUEVO</v>
      </c>
      <c r="V54" s="980" t="s">
        <v>242</v>
      </c>
      <c r="W54" s="528" t="s">
        <v>167</v>
      </c>
      <c r="X54" s="529" t="s">
        <v>1088</v>
      </c>
      <c r="Y54" s="529" t="s">
        <v>1089</v>
      </c>
      <c r="Z54" s="529" t="s">
        <v>1283</v>
      </c>
      <c r="AA54" s="529" t="s">
        <v>1283</v>
      </c>
      <c r="AB54" s="529" t="s">
        <v>1283</v>
      </c>
      <c r="AC54" s="529" t="s">
        <v>1283</v>
      </c>
      <c r="AD54" s="529" t="s">
        <v>1283</v>
      </c>
      <c r="AE54" s="529" t="s">
        <v>1088</v>
      </c>
      <c r="AF54" s="529" t="str">
        <f t="shared" si="30"/>
        <v>TP</v>
      </c>
      <c r="AG54" s="529">
        <v>1</v>
      </c>
      <c r="AH54" s="529">
        <v>17</v>
      </c>
      <c r="AI54" s="529">
        <v>40</v>
      </c>
      <c r="AJ54" s="529">
        <v>21</v>
      </c>
      <c r="AK54" s="529">
        <v>0</v>
      </c>
      <c r="AL54" s="529">
        <f t="shared" si="31"/>
        <v>3.9999999999999987</v>
      </c>
      <c r="AM54" s="964">
        <f t="shared" si="32"/>
        <v>0.73611111111111116</v>
      </c>
      <c r="AN54" s="964">
        <f t="shared" si="33"/>
        <v>0.875</v>
      </c>
      <c r="AO54" s="529" t="str" cm="1">
        <f t="array" aca="1" ref="AO54" ca="1">IF(V54="","",IF(SUMPRODUCT((V54=$W$6:$W$3319)*(AG54=$AH$6:$AH$3319)*(AM54=$AN$6:$AN$3319)*(AN54=$AO$6:$AO$3319)*(ROW($W$6:$W$3319)&lt;&gt;ROW(V54))*((Q54=0)*($R$6:$R$3319&gt;0)+(Q54&gt;0)*($R$6:$R$3319=0)))&gt;0,"SALONES UNIDOS",IF(SUMPRODUCT((V54=$W$6:$W$3319)*(AG54=$AH$6:$AH$3319)*((AM54&lt;$AO$6:$AO$3319)*(AN54&gt;$AN$6:$AN$3319))*(ROW($W$6:$W$3319)&lt;&gt;ROW(V54)))&gt;0,"CRUZADO","Sin cruce")))</f>
        <v>Sin cruce</v>
      </c>
      <c r="AP54" s="964" t="str">
        <f t="shared" si="34"/>
        <v>CA2FILIALA</v>
      </c>
      <c r="AQ54" s="964" t="str" cm="1">
        <f t="array" aca="1" ref="AQ54" ca="1">IF(AP54="","",IF(SUMPRODUCT((AP54=$AQ$6:$AQ$3319)*(AG54=$AH$6:$AH$3319)*(AM54=$AN$6:$AN$3319)*(AN54=$AO$6:$AO$3319)*(ROW($AQ$6:$AQ$3319)&lt;&gt;ROW(AP54))*((Q54=0)*($R$6:$R$3319&gt;0)+(Q54&gt;0)*($R$6:$R$3319=0)))&gt;0,"SALONES UNIDOS",IF(SUMPRODUCT((AP54=$AQ$6:$AQ$3319)*(AG54=$AH$6:$AH$3319)*((AM54&lt;$AO$6:$AO$3319)*(AN54&gt;$AN$6:$AN$3319))*(ROW($AQ$6:$AQ$3319)&lt;&gt;ROW(AP54)))&gt;0,"CRUZADO","Sin cruce")))</f>
        <v>Sin cruce</v>
      </c>
    </row>
    <row r="55" spans="1:43" ht="32.25">
      <c r="A55" t="s">
        <v>1889</v>
      </c>
      <c r="B55" s="12" t="s">
        <v>1081</v>
      </c>
      <c r="C55" s="789" t="s">
        <v>781</v>
      </c>
      <c r="D55" s="789">
        <v>20261</v>
      </c>
      <c r="E55" s="12" t="s">
        <v>13</v>
      </c>
      <c r="F55" s="12" t="s">
        <v>20</v>
      </c>
      <c r="G55" s="12" t="s">
        <v>30</v>
      </c>
      <c r="H55" s="12">
        <v>2</v>
      </c>
      <c r="I55" s="12" t="s">
        <v>26</v>
      </c>
      <c r="J55" s="790" t="s">
        <v>1195</v>
      </c>
      <c r="K55" s="491" t="s">
        <v>1139</v>
      </c>
      <c r="L55" s="789" t="s">
        <v>1127</v>
      </c>
      <c r="M55" s="789" t="s">
        <v>1086</v>
      </c>
      <c r="N55" s="12" t="s">
        <v>731</v>
      </c>
      <c r="O55" s="789">
        <v>3</v>
      </c>
      <c r="P55" s="789">
        <v>2</v>
      </c>
      <c r="Q55" s="815">
        <v>5</v>
      </c>
      <c r="R55" s="789">
        <v>4</v>
      </c>
      <c r="S55" s="181"/>
      <c r="T55" s="789">
        <v>22</v>
      </c>
      <c r="U55" s="31" t="str">
        <f>IF(V55="","",IFERROR(INDEX(Docentes!B:B,MATCH(V55,Docentes!C:C,0)),"NUEVO"))</f>
        <v>NUEVO</v>
      </c>
      <c r="V55" s="791" t="s">
        <v>264</v>
      </c>
      <c r="W55" s="265" t="s">
        <v>168</v>
      </c>
      <c r="X55" s="789" t="s">
        <v>1088</v>
      </c>
      <c r="Y55" s="789" t="s">
        <v>1089</v>
      </c>
      <c r="Z55" s="789" t="s">
        <v>60</v>
      </c>
      <c r="AA55" s="789" t="s">
        <v>1196</v>
      </c>
      <c r="AB55" s="789">
        <v>31</v>
      </c>
      <c r="AC55" s="789" t="s">
        <v>1283</v>
      </c>
      <c r="AD55" s="789" t="s">
        <v>1283</v>
      </c>
      <c r="AE55" s="789" t="s">
        <v>1088</v>
      </c>
      <c r="AF55" s="31" t="str">
        <f t="shared" si="30"/>
        <v>TP</v>
      </c>
      <c r="AG55" s="789">
        <v>2</v>
      </c>
      <c r="AH55" s="789">
        <v>19</v>
      </c>
      <c r="AI55" s="789">
        <v>20</v>
      </c>
      <c r="AJ55" s="789">
        <v>23</v>
      </c>
      <c r="AK55" s="789">
        <v>30</v>
      </c>
      <c r="AL55" s="31">
        <f t="shared" si="31"/>
        <v>5.0000000000000044</v>
      </c>
      <c r="AM55" s="792">
        <f t="shared" si="32"/>
        <v>0.80555555555555547</v>
      </c>
      <c r="AN55" s="792">
        <f t="shared" si="33"/>
        <v>0.97916666666666674</v>
      </c>
      <c r="AO55" s="31" t="str" cm="1">
        <f t="array" aca="1" ref="AO55" ca="1">IF(V55="","",IF(SUMPRODUCT((V55=$W$6:$W$3319)*(AG55=$AH$6:$AH$3319)*(AM55=$AN$6:$AN$3319)*(AN55=$AO$6:$AO$3319)*(ROW($W$6:$W$3319)&lt;&gt;ROW(V55))*((Q55=0)*($R$6:$R$3319&gt;0)+(Q55&gt;0)*($R$6:$R$3319=0)))&gt;0,"SALONES UNIDOS",IF(SUMPRODUCT((V55=$W$6:$W$3319)*(AG55=$AH$6:$AH$3319)*((AM55&lt;$AO$6:$AO$3319)*(AN55&gt;$AN$6:$AN$3319))*(ROW($W$6:$W$3319)&lt;&gt;ROW(V55)))&gt;0,"CRUZADO","Sin cruce")))</f>
        <v>Sin cruce</v>
      </c>
      <c r="AP55" s="792" t="str">
        <f t="shared" si="34"/>
        <v>DE2FILIALB</v>
      </c>
      <c r="AQ55" s="792" t="str" cm="1">
        <f t="array" aca="1" ref="AQ55" ca="1">IF(AP55="","",IF(SUMPRODUCT((AP55=$AQ$6:$AQ$3319)*(AG55=$AH$6:$AH$3319)*(AM55=$AN$6:$AN$3319)*(AN55=$AO$6:$AO$3319)*(ROW($AQ$6:$AQ$3319)&lt;&gt;ROW(AP55))*((Q55=0)*($R$6:$R$3319&gt;0)+(Q55&gt;0)*($R$6:$R$3319=0)))&gt;0,"SALONES UNIDOS",IF(SUMPRODUCT((AP55=$AQ$6:$AQ$3319)*(AG55=$AH$6:$AH$3319)*((AM55&lt;$AO$6:$AO$3319)*(AN55&gt;$AN$6:$AN$3319))*(ROW($AQ$6:$AQ$3319)&lt;&gt;ROW(AP55)))&gt;0,"CRUZADO","Sin cruce")))</f>
        <v>Sin cruce</v>
      </c>
    </row>
    <row r="56" spans="1:43" s="958" customFormat="1" ht="32.25">
      <c r="A56" s="958" t="s">
        <v>1909</v>
      </c>
      <c r="B56" s="965" t="s">
        <v>1081</v>
      </c>
      <c r="C56" s="966" t="s">
        <v>781</v>
      </c>
      <c r="D56" s="966">
        <v>20261</v>
      </c>
      <c r="E56" s="965" t="s">
        <v>13</v>
      </c>
      <c r="F56" s="965" t="s">
        <v>20</v>
      </c>
      <c r="G56" s="965" t="s">
        <v>30</v>
      </c>
      <c r="H56" s="965">
        <v>2</v>
      </c>
      <c r="I56" s="965" t="s">
        <v>26</v>
      </c>
      <c r="J56" s="967" t="s">
        <v>1195</v>
      </c>
      <c r="K56" s="968" t="s">
        <v>1139</v>
      </c>
      <c r="L56" s="966" t="s">
        <v>1127</v>
      </c>
      <c r="M56" s="966" t="s">
        <v>1086</v>
      </c>
      <c r="N56" s="965" t="s">
        <v>731</v>
      </c>
      <c r="O56" s="966">
        <v>3</v>
      </c>
      <c r="P56" s="966">
        <v>2</v>
      </c>
      <c r="Q56" s="969">
        <v>5</v>
      </c>
      <c r="R56" s="966">
        <v>4</v>
      </c>
      <c r="S56" s="962"/>
      <c r="T56" s="966">
        <v>22</v>
      </c>
      <c r="U56" s="529" t="str">
        <f>IF(V56="","",IFERROR(INDEX(Docentes!B:B,MATCH(V56,Docentes!C:C,0)),"NUEVO"))</f>
        <v>NUEVO</v>
      </c>
      <c r="V56" s="970" t="s">
        <v>264</v>
      </c>
      <c r="W56" s="971" t="s">
        <v>168</v>
      </c>
      <c r="X56" s="966" t="s">
        <v>1088</v>
      </c>
      <c r="Y56" s="966" t="s">
        <v>1089</v>
      </c>
      <c r="Z56" s="966" t="s">
        <v>60</v>
      </c>
      <c r="AA56" s="966" t="s">
        <v>1196</v>
      </c>
      <c r="AB56" s="966">
        <v>31</v>
      </c>
      <c r="AC56" s="966" t="s">
        <v>1283</v>
      </c>
      <c r="AD56" s="966" t="s">
        <v>1283</v>
      </c>
      <c r="AE56" s="966" t="s">
        <v>1088</v>
      </c>
      <c r="AF56" s="529" t="str">
        <f t="shared" si="30"/>
        <v>TP</v>
      </c>
      <c r="AG56" s="966">
        <v>1</v>
      </c>
      <c r="AH56" s="966">
        <v>18</v>
      </c>
      <c r="AI56" s="966">
        <v>30</v>
      </c>
      <c r="AJ56" s="966">
        <v>22</v>
      </c>
      <c r="AK56" s="966">
        <v>40</v>
      </c>
      <c r="AL56" s="529">
        <f t="shared" si="31"/>
        <v>4.9999999999999982</v>
      </c>
      <c r="AM56" s="964">
        <f t="shared" si="32"/>
        <v>0.77083333333333337</v>
      </c>
      <c r="AN56" s="964">
        <f t="shared" si="33"/>
        <v>0.94444444444444442</v>
      </c>
      <c r="AO56" s="529" t="str" cm="1">
        <f t="array" aca="1" ref="AO56" ca="1">IF(V56="","",IF(SUMPRODUCT((V56=$W$6:$W$3319)*(AG56=$AH$6:$AH$3319)*(AM56=$AN$6:$AN$3319)*(AN56=$AO$6:$AO$3319)*(ROW($W$6:$W$3319)&lt;&gt;ROW(V56))*((Q56=0)*($R$6:$R$3319&gt;0)+(Q56&gt;0)*($R$6:$R$3319=0)))&gt;0,"SALONES UNIDOS",IF(SUMPRODUCT((V56=$W$6:$W$3319)*(AG56=$AH$6:$AH$3319)*((AM56&lt;$AO$6:$AO$3319)*(AN56&gt;$AN$6:$AN$3319))*(ROW($W$6:$W$3319)&lt;&gt;ROW(V56)))&gt;0,"CRUZADO","Sin cruce")))</f>
        <v>Sin cruce</v>
      </c>
      <c r="AP56" s="964" t="str">
        <f t="shared" si="34"/>
        <v>DE2FILIALB</v>
      </c>
      <c r="AQ56" s="964" t="str" cm="1">
        <f t="array" aca="1" ref="AQ56" ca="1">IF(AP56="","",IF(SUMPRODUCT((AP56=$AQ$6:$AQ$3319)*(AG56=$AH$6:$AH$3319)*(AM56=$AN$6:$AN$3319)*(AN56=$AO$6:$AO$3319)*(ROW($AQ$6:$AQ$3319)&lt;&gt;ROW(AP56))*((Q56=0)*($R$6:$R$3319&gt;0)+(Q56&gt;0)*($R$6:$R$3319=0)))&gt;0,"SALONES UNIDOS",IF(SUMPRODUCT((AP56=$AQ$6:$AQ$3319)*(AG56=$AH$6:$AH$3319)*((AM56&lt;$AO$6:$AO$3319)*(AN56&gt;$AN$6:$AN$3319))*(ROW($AQ$6:$AQ$3319)&lt;&gt;ROW(AP56)))&gt;0,"CRUZADO","Sin cruce")))</f>
        <v>CRUZADO</v>
      </c>
    </row>
    <row r="57" spans="1:43" ht="32.25">
      <c r="A57" t="s">
        <v>1889</v>
      </c>
      <c r="B57" s="12" t="s">
        <v>1081</v>
      </c>
      <c r="C57" s="789" t="s">
        <v>781</v>
      </c>
      <c r="D57" s="789">
        <v>20261</v>
      </c>
      <c r="E57" s="12" t="s">
        <v>13</v>
      </c>
      <c r="F57" s="12" t="s">
        <v>20</v>
      </c>
      <c r="G57" s="12" t="s">
        <v>30</v>
      </c>
      <c r="H57" s="12">
        <v>2</v>
      </c>
      <c r="I57" s="12" t="s">
        <v>26</v>
      </c>
      <c r="J57" s="790" t="s">
        <v>1197</v>
      </c>
      <c r="K57" s="491" t="s">
        <v>1141</v>
      </c>
      <c r="L57" s="789" t="s">
        <v>1198</v>
      </c>
      <c r="M57" s="789" t="s">
        <v>1086</v>
      </c>
      <c r="N57" s="12" t="s">
        <v>731</v>
      </c>
      <c r="O57" s="789">
        <v>3</v>
      </c>
      <c r="P57" s="789">
        <v>2</v>
      </c>
      <c r="Q57" s="815">
        <v>5</v>
      </c>
      <c r="R57" s="789">
        <v>4</v>
      </c>
      <c r="S57" s="181"/>
      <c r="T57" s="789">
        <v>22</v>
      </c>
      <c r="U57" s="31" t="str">
        <f>IF(V57="","",IFERROR(INDEX(Docentes!B:B,MATCH(V57,Docentes!C:C,0)),"NUEVO"))</f>
        <v>NUEVO</v>
      </c>
      <c r="V57" s="791" t="s">
        <v>242</v>
      </c>
      <c r="W57" s="265" t="s">
        <v>168</v>
      </c>
      <c r="X57" s="789" t="s">
        <v>1088</v>
      </c>
      <c r="Y57" s="789" t="s">
        <v>1089</v>
      </c>
      <c r="Z57" s="789" t="s">
        <v>60</v>
      </c>
      <c r="AA57" s="789" t="s">
        <v>1196</v>
      </c>
      <c r="AB57" s="789">
        <v>31</v>
      </c>
      <c r="AC57" s="789" t="s">
        <v>1283</v>
      </c>
      <c r="AD57" s="789" t="s">
        <v>1283</v>
      </c>
      <c r="AE57" s="789" t="s">
        <v>1088</v>
      </c>
      <c r="AF57" s="31" t="str">
        <f t="shared" si="30"/>
        <v>TP</v>
      </c>
      <c r="AG57" s="789">
        <v>4</v>
      </c>
      <c r="AH57" s="789">
        <v>19</v>
      </c>
      <c r="AI57" s="789">
        <v>20</v>
      </c>
      <c r="AJ57" s="789">
        <v>23</v>
      </c>
      <c r="AK57" s="789">
        <v>30</v>
      </c>
      <c r="AL57" s="31">
        <f t="shared" si="31"/>
        <v>5.0000000000000044</v>
      </c>
      <c r="AM57" s="792">
        <f t="shared" si="32"/>
        <v>0.80555555555555547</v>
      </c>
      <c r="AN57" s="792">
        <f t="shared" si="33"/>
        <v>0.97916666666666674</v>
      </c>
      <c r="AO57" s="31" t="str" cm="1">
        <f t="array" aca="1" ref="AO57" ca="1">IF(V57="","",IF(SUMPRODUCT((V57=$W$6:$W$3319)*(AG57=$AH$6:$AH$3319)*(AM57=$AN$6:$AN$3319)*(AN57=$AO$6:$AO$3319)*(ROW($W$6:$W$3319)&lt;&gt;ROW(V57))*((Q57=0)*($R$6:$R$3319&gt;0)+(Q57&gt;0)*($R$6:$R$3319=0)))&gt;0,"SALONES UNIDOS",IF(SUMPRODUCT((V57=$W$6:$W$3319)*(AG57=$AH$6:$AH$3319)*((AM57&lt;$AO$6:$AO$3319)*(AN57&gt;$AN$6:$AN$3319))*(ROW($W$6:$W$3319)&lt;&gt;ROW(V57)))&gt;0,"CRUZADO","Sin cruce")))</f>
        <v>Sin cruce</v>
      </c>
      <c r="AP57" s="792" t="str">
        <f t="shared" si="34"/>
        <v>DE2FILIALB</v>
      </c>
      <c r="AQ57" s="792" t="str" cm="1">
        <f t="array" aca="1" ref="AQ57" ca="1">IF(AP57="","",IF(SUMPRODUCT((AP57=$AQ$6:$AQ$3319)*(AG57=$AH$6:$AH$3319)*(AM57=$AN$6:$AN$3319)*(AN57=$AO$6:$AO$3319)*(ROW($AQ$6:$AQ$3319)&lt;&gt;ROW(AP57))*((Q57=0)*($R$6:$R$3319&gt;0)+(Q57&gt;0)*($R$6:$R$3319=0)))&gt;0,"SALONES UNIDOS",IF(SUMPRODUCT((AP57=$AQ$6:$AQ$3319)*(AG57=$AH$6:$AH$3319)*((AM57&lt;$AO$6:$AO$3319)*(AN57&gt;$AN$6:$AN$3319))*(ROW($AQ$6:$AQ$3319)&lt;&gt;ROW(AP57)))&gt;0,"CRUZADO","Sin cruce")))</f>
        <v>Sin cruce</v>
      </c>
    </row>
    <row r="58" spans="1:43" s="958" customFormat="1" ht="32.25">
      <c r="A58" s="958" t="s">
        <v>1922</v>
      </c>
      <c r="B58" s="965" t="s">
        <v>1081</v>
      </c>
      <c r="C58" s="966" t="s">
        <v>781</v>
      </c>
      <c r="D58" s="966">
        <v>20261</v>
      </c>
      <c r="E58" s="965" t="s">
        <v>13</v>
      </c>
      <c r="F58" s="965" t="s">
        <v>20</v>
      </c>
      <c r="G58" s="965" t="s">
        <v>30</v>
      </c>
      <c r="H58" s="965">
        <v>2</v>
      </c>
      <c r="I58" s="965" t="s">
        <v>26</v>
      </c>
      <c r="J58" s="967" t="s">
        <v>1197</v>
      </c>
      <c r="K58" s="968" t="s">
        <v>1141</v>
      </c>
      <c r="L58" s="966" t="s">
        <v>1198</v>
      </c>
      <c r="M58" s="966" t="s">
        <v>1086</v>
      </c>
      <c r="N58" s="965" t="s">
        <v>731</v>
      </c>
      <c r="O58" s="966">
        <v>3</v>
      </c>
      <c r="P58" s="966">
        <v>2</v>
      </c>
      <c r="Q58" s="969">
        <v>5</v>
      </c>
      <c r="R58" s="966">
        <v>4</v>
      </c>
      <c r="S58" s="962"/>
      <c r="T58" s="966">
        <v>22</v>
      </c>
      <c r="U58" s="529" t="str">
        <f>IF(V58="","",IFERROR(INDEX(Docentes!B:B,MATCH(V58,Docentes!C:C,0)),"NUEVO"))</f>
        <v>NUEVO</v>
      </c>
      <c r="V58" s="970" t="s">
        <v>242</v>
      </c>
      <c r="W58" s="971" t="s">
        <v>168</v>
      </c>
      <c r="X58" s="966" t="s">
        <v>1088</v>
      </c>
      <c r="Y58" s="966" t="s">
        <v>1089</v>
      </c>
      <c r="Z58" s="966" t="s">
        <v>60</v>
      </c>
      <c r="AA58" s="966" t="s">
        <v>1196</v>
      </c>
      <c r="AB58" s="966">
        <v>31</v>
      </c>
      <c r="AC58" s="966" t="s">
        <v>1283</v>
      </c>
      <c r="AD58" s="966" t="s">
        <v>1283</v>
      </c>
      <c r="AE58" s="966" t="s">
        <v>1088</v>
      </c>
      <c r="AF58" s="529" t="str">
        <f t="shared" si="30"/>
        <v>TP</v>
      </c>
      <c r="AG58" s="966">
        <v>2</v>
      </c>
      <c r="AH58" s="966">
        <v>19</v>
      </c>
      <c r="AI58" s="966">
        <v>20</v>
      </c>
      <c r="AJ58" s="966">
        <v>23</v>
      </c>
      <c r="AK58" s="966">
        <v>30</v>
      </c>
      <c r="AL58" s="529">
        <f t="shared" si="31"/>
        <v>5.0000000000000044</v>
      </c>
      <c r="AM58" s="964">
        <f t="shared" si="32"/>
        <v>0.80555555555555547</v>
      </c>
      <c r="AN58" s="964">
        <f t="shared" si="33"/>
        <v>0.97916666666666674</v>
      </c>
      <c r="AO58" s="529" t="str" cm="1">
        <f t="array" aca="1" ref="AO58" ca="1">IF(V58="","",IF(SUMPRODUCT((V58=$W$6:$W$3319)*(AG58=$AH$6:$AH$3319)*(AM58=$AN$6:$AN$3319)*(AN58=$AO$6:$AO$3319)*(ROW($W$6:$W$3319)&lt;&gt;ROW(V58))*((Q58=0)*($R$6:$R$3319&gt;0)+(Q58&gt;0)*($R$6:$R$3319=0)))&gt;0,"SALONES UNIDOS",IF(SUMPRODUCT((V58=$W$6:$W$3319)*(AG58=$AH$6:$AH$3319)*((AM58&lt;$AO$6:$AO$3319)*(AN58&gt;$AN$6:$AN$3319))*(ROW($W$6:$W$3319)&lt;&gt;ROW(V58)))&gt;0,"CRUZADO","Sin cruce")))</f>
        <v>Sin cruce</v>
      </c>
      <c r="AP58" s="964" t="str">
        <f t="shared" si="34"/>
        <v>DE2FILIALB</v>
      </c>
      <c r="AQ58" s="964" t="str" cm="1">
        <f t="array" aca="1" ref="AQ58" ca="1">IF(AP58="","",IF(SUMPRODUCT((AP58=$AQ$6:$AQ$3319)*(AG58=$AH$6:$AH$3319)*(AM58=$AN$6:$AN$3319)*(AN58=$AO$6:$AO$3319)*(ROW($AQ$6:$AQ$3319)&lt;&gt;ROW(AP58))*((Q58=0)*($R$6:$R$3319&gt;0)+(Q58&gt;0)*($R$6:$R$3319=0)))&gt;0,"SALONES UNIDOS",IF(SUMPRODUCT((AP58=$AQ$6:$AQ$3319)*(AG58=$AH$6:$AH$3319)*((AM58&lt;$AO$6:$AO$3319)*(AN58&gt;$AN$6:$AN$3319))*(ROW($AQ$6:$AQ$3319)&lt;&gt;ROW(AP58)))&gt;0,"CRUZADO","Sin cruce")))</f>
        <v>Sin cruce</v>
      </c>
    </row>
    <row r="59" spans="1:43" ht="32.25">
      <c r="A59" t="s">
        <v>1889</v>
      </c>
      <c r="B59" s="12" t="s">
        <v>1081</v>
      </c>
      <c r="C59" s="789" t="s">
        <v>781</v>
      </c>
      <c r="D59" s="789">
        <v>20261</v>
      </c>
      <c r="E59" s="12" t="s">
        <v>13</v>
      </c>
      <c r="F59" s="12" t="s">
        <v>20</v>
      </c>
      <c r="G59" s="12" t="s">
        <v>30</v>
      </c>
      <c r="H59" s="12">
        <v>2</v>
      </c>
      <c r="I59" s="12" t="s">
        <v>26</v>
      </c>
      <c r="J59" s="790" t="s">
        <v>1199</v>
      </c>
      <c r="K59" s="491" t="s">
        <v>1200</v>
      </c>
      <c r="L59" s="789" t="s">
        <v>1127</v>
      </c>
      <c r="M59" s="789" t="s">
        <v>1086</v>
      </c>
      <c r="N59" s="12" t="s">
        <v>731</v>
      </c>
      <c r="O59" s="789">
        <v>2</v>
      </c>
      <c r="P59" s="789">
        <v>0</v>
      </c>
      <c r="Q59" s="815">
        <v>2</v>
      </c>
      <c r="R59" s="789">
        <v>3</v>
      </c>
      <c r="S59" s="181"/>
      <c r="T59" s="789">
        <v>22</v>
      </c>
      <c r="U59" s="31" t="str">
        <f>IF(V59="","",IFERROR(INDEX(Docentes!B:B,MATCH(V59,Docentes!C:C,0)),"NUEVO"))</f>
        <v>NUEVO</v>
      </c>
      <c r="V59" s="693" t="s">
        <v>988</v>
      </c>
      <c r="W59" s="265" t="s">
        <v>167</v>
      </c>
      <c r="X59" s="789" t="s">
        <v>1088</v>
      </c>
      <c r="Y59" s="789" t="s">
        <v>1089</v>
      </c>
      <c r="Z59" s="789"/>
      <c r="AA59" s="789"/>
      <c r="AB59" s="789"/>
      <c r="AC59" s="789" t="s">
        <v>1283</v>
      </c>
      <c r="AD59" s="789" t="s">
        <v>1283</v>
      </c>
      <c r="AE59" s="789" t="s">
        <v>1088</v>
      </c>
      <c r="AF59" s="31" t="str">
        <f t="shared" si="30"/>
        <v>T</v>
      </c>
      <c r="AG59" s="789">
        <v>5</v>
      </c>
      <c r="AH59" s="789">
        <v>21</v>
      </c>
      <c r="AI59" s="789">
        <v>50</v>
      </c>
      <c r="AJ59" s="789">
        <v>23</v>
      </c>
      <c r="AK59" s="789">
        <v>30</v>
      </c>
      <c r="AL59" s="31">
        <f t="shared" si="31"/>
        <v>2.0000000000000027</v>
      </c>
      <c r="AM59" s="792">
        <f t="shared" si="32"/>
        <v>0.90972222222222221</v>
      </c>
      <c r="AN59" s="792">
        <f t="shared" si="33"/>
        <v>0.97916666666666674</v>
      </c>
      <c r="AO59" s="31" t="str" cm="1">
        <f t="array" aca="1" ref="AO59" ca="1">IF(V59="","",IF(SUMPRODUCT((V59=$W$6:$W$3319)*(AG59=$AH$6:$AH$3319)*(AM59=$AN$6:$AN$3319)*(AN59=$AO$6:$AO$3319)*(ROW($W$6:$W$3319)&lt;&gt;ROW(V59))*((Q59=0)*($R$6:$R$3319&gt;0)+(Q59&gt;0)*($R$6:$R$3319=0)))&gt;0,"SALONES UNIDOS",IF(SUMPRODUCT((V59=$W$6:$W$3319)*(AG59=$AH$6:$AH$3319)*((AM59&lt;$AO$6:$AO$3319)*(AN59&gt;$AN$6:$AN$3319))*(ROW($W$6:$W$3319)&lt;&gt;ROW(V59)))&gt;0,"CRUZADO","Sin cruce")))</f>
        <v>Sin cruce</v>
      </c>
      <c r="AP59" s="792" t="str">
        <f t="shared" si="34"/>
        <v>DE2FILIALB</v>
      </c>
      <c r="AQ59" s="792" t="str" cm="1">
        <f t="array" aca="1" ref="AQ59" ca="1">IF(AP59="","",IF(SUMPRODUCT((AP59=$AQ$6:$AQ$3319)*(AG59=$AH$6:$AH$3319)*(AM59=$AN$6:$AN$3319)*(AN59=$AO$6:$AO$3319)*(ROW($AQ$6:$AQ$3319)&lt;&gt;ROW(AP59))*((Q59=0)*($R$6:$R$3319&gt;0)+(Q59&gt;0)*($R$6:$R$3319=0)))&gt;0,"SALONES UNIDOS",IF(SUMPRODUCT((AP59=$AQ$6:$AQ$3319)*(AG59=$AH$6:$AH$3319)*((AM59&lt;$AO$6:$AO$3319)*(AN59&gt;$AN$6:$AN$3319))*(ROW($AQ$6:$AQ$3319)&lt;&gt;ROW(AP59)))&gt;0,"CRUZADO","Sin cruce")))</f>
        <v>Sin cruce</v>
      </c>
    </row>
    <row r="60" spans="1:43" ht="32.25">
      <c r="A60" t="s">
        <v>1889</v>
      </c>
      <c r="B60" s="12" t="s">
        <v>1081</v>
      </c>
      <c r="C60" s="789" t="s">
        <v>781</v>
      </c>
      <c r="D60" s="789">
        <v>20261</v>
      </c>
      <c r="E60" s="12" t="s">
        <v>13</v>
      </c>
      <c r="F60" s="12" t="s">
        <v>20</v>
      </c>
      <c r="G60" s="12" t="s">
        <v>30</v>
      </c>
      <c r="H60" s="12">
        <v>2</v>
      </c>
      <c r="I60" s="12" t="s">
        <v>26</v>
      </c>
      <c r="J60" s="790" t="s">
        <v>1199</v>
      </c>
      <c r="K60" s="491" t="s">
        <v>1200</v>
      </c>
      <c r="L60" s="789" t="s">
        <v>1127</v>
      </c>
      <c r="M60" s="789" t="s">
        <v>1086</v>
      </c>
      <c r="N60" s="12" t="s">
        <v>731</v>
      </c>
      <c r="O60" s="789">
        <v>0</v>
      </c>
      <c r="P60" s="789">
        <v>2</v>
      </c>
      <c r="Q60" s="815">
        <v>2</v>
      </c>
      <c r="R60" s="789">
        <v>3</v>
      </c>
      <c r="S60" s="181"/>
      <c r="T60" s="789">
        <v>22</v>
      </c>
      <c r="U60" s="31" t="str">
        <f>IF(V60="","",IFERROR(INDEX(Docentes!B:B,MATCH(V60,Docentes!C:C,0)),"NUEVO"))</f>
        <v>NUEVO</v>
      </c>
      <c r="V60" s="693" t="s">
        <v>988</v>
      </c>
      <c r="W60" s="265" t="s">
        <v>167</v>
      </c>
      <c r="X60" s="789" t="s">
        <v>1088</v>
      </c>
      <c r="Y60" s="789" t="s">
        <v>1089</v>
      </c>
      <c r="Z60" s="789"/>
      <c r="AA60" s="789"/>
      <c r="AB60" s="789"/>
      <c r="AC60" s="789" t="s">
        <v>1283</v>
      </c>
      <c r="AD60" s="789"/>
      <c r="AE60" s="789" t="s">
        <v>1088</v>
      </c>
      <c r="AF60" s="31" t="str">
        <f t="shared" si="30"/>
        <v>P</v>
      </c>
      <c r="AG60" s="789">
        <v>3</v>
      </c>
      <c r="AH60" s="789">
        <v>21</v>
      </c>
      <c r="AI60" s="789">
        <v>50</v>
      </c>
      <c r="AJ60" s="789">
        <v>23</v>
      </c>
      <c r="AK60" s="789">
        <v>30</v>
      </c>
      <c r="AL60" s="31">
        <f t="shared" si="31"/>
        <v>2.0000000000000027</v>
      </c>
      <c r="AM60" s="792">
        <f t="shared" si="32"/>
        <v>0.90972222222222221</v>
      </c>
      <c r="AN60" s="792">
        <f t="shared" si="33"/>
        <v>0.97916666666666674</v>
      </c>
      <c r="AO60" s="31" t="str" cm="1">
        <f t="array" aca="1" ref="AO60" ca="1">IF(V60="","",IF(SUMPRODUCT((V60=$W$6:$W$3319)*(AG60=$AH$6:$AH$3319)*(AM60=$AN$6:$AN$3319)*(AN60=$AO$6:$AO$3319)*(ROW($W$6:$W$3319)&lt;&gt;ROW(V60))*((Q60=0)*($R$6:$R$3319&gt;0)+(Q60&gt;0)*($R$6:$R$3319=0)))&gt;0,"SALONES UNIDOS",IF(SUMPRODUCT((V60=$W$6:$W$3319)*(AG60=$AH$6:$AH$3319)*((AM60&lt;$AO$6:$AO$3319)*(AN60&gt;$AN$6:$AN$3319))*(ROW($W$6:$W$3319)&lt;&gt;ROW(V60)))&gt;0,"CRUZADO","Sin cruce")))</f>
        <v>Sin cruce</v>
      </c>
      <c r="AP60" s="792" t="str">
        <f t="shared" si="34"/>
        <v>DE2FILIALB</v>
      </c>
      <c r="AQ60" s="792" t="str" cm="1">
        <f t="array" aca="1" ref="AQ60" ca="1">IF(AP60="","",IF(SUMPRODUCT((AP60=$AQ$6:$AQ$3319)*(AG60=$AH$6:$AH$3319)*(AM60=$AN$6:$AN$3319)*(AN60=$AO$6:$AO$3319)*(ROW($AQ$6:$AQ$3319)&lt;&gt;ROW(AP60))*((Q60=0)*($R$6:$R$3319&gt;0)+(Q60&gt;0)*($R$6:$R$3319=0)))&gt;0,"SALONES UNIDOS",IF(SUMPRODUCT((AP60=$AQ$6:$AQ$3319)*(AG60=$AH$6:$AH$3319)*((AM60&lt;$AO$6:$AO$3319)*(AN60&gt;$AN$6:$AN$3319))*(ROW($AQ$6:$AQ$3319)&lt;&gt;ROW(AP60)))&gt;0,"CRUZADO","Sin cruce")))</f>
        <v>Sin cruce</v>
      </c>
    </row>
    <row r="61" spans="1:43" s="958" customFormat="1" ht="32.25">
      <c r="A61" s="958" t="s">
        <v>1920</v>
      </c>
      <c r="B61" s="965" t="s">
        <v>1081</v>
      </c>
      <c r="C61" s="966" t="s">
        <v>781</v>
      </c>
      <c r="D61" s="966">
        <v>20261</v>
      </c>
      <c r="E61" s="965" t="s">
        <v>13</v>
      </c>
      <c r="F61" s="965" t="s">
        <v>20</v>
      </c>
      <c r="G61" s="965" t="s">
        <v>30</v>
      </c>
      <c r="H61" s="965">
        <v>2</v>
      </c>
      <c r="I61" s="965" t="s">
        <v>26</v>
      </c>
      <c r="J61" s="967" t="s">
        <v>1199</v>
      </c>
      <c r="K61" s="968" t="s">
        <v>1200</v>
      </c>
      <c r="L61" s="966" t="s">
        <v>1127</v>
      </c>
      <c r="M61" s="966" t="s">
        <v>1086</v>
      </c>
      <c r="N61" s="965" t="s">
        <v>731</v>
      </c>
      <c r="O61" s="966">
        <v>2</v>
      </c>
      <c r="P61" s="966">
        <v>0</v>
      </c>
      <c r="Q61" s="969">
        <v>2</v>
      </c>
      <c r="R61" s="966">
        <v>3</v>
      </c>
      <c r="S61" s="962"/>
      <c r="T61" s="966">
        <v>22</v>
      </c>
      <c r="U61" s="529" t="str">
        <f>IF(V61="","",IFERROR(INDEX(Docentes!B:B,MATCH(V61,Docentes!C:C,0)),"NUEVO"))</f>
        <v>NUEVO</v>
      </c>
      <c r="V61" s="974" t="s">
        <v>988</v>
      </c>
      <c r="W61" s="971" t="s">
        <v>167</v>
      </c>
      <c r="X61" s="966" t="s">
        <v>1088</v>
      </c>
      <c r="Y61" s="966" t="s">
        <v>1089</v>
      </c>
      <c r="Z61" s="966"/>
      <c r="AA61" s="966"/>
      <c r="AB61" s="966"/>
      <c r="AC61" s="966" t="s">
        <v>1283</v>
      </c>
      <c r="AD61" s="966" t="s">
        <v>1283</v>
      </c>
      <c r="AE61" s="966" t="s">
        <v>1088</v>
      </c>
      <c r="AF61" s="529" t="str">
        <f t="shared" si="30"/>
        <v>T</v>
      </c>
      <c r="AG61" s="966">
        <v>5</v>
      </c>
      <c r="AH61" s="966">
        <v>21</v>
      </c>
      <c r="AI61" s="966">
        <v>50</v>
      </c>
      <c r="AJ61" s="966">
        <v>23</v>
      </c>
      <c r="AK61" s="966">
        <v>30</v>
      </c>
      <c r="AL61" s="529">
        <f t="shared" si="31"/>
        <v>2.0000000000000027</v>
      </c>
      <c r="AM61" s="964">
        <f t="shared" si="32"/>
        <v>0.90972222222222221</v>
      </c>
      <c r="AN61" s="964">
        <f t="shared" si="33"/>
        <v>0.97916666666666674</v>
      </c>
      <c r="AO61" s="529" t="str" cm="1">
        <f t="array" aca="1" ref="AO61" ca="1">IF(V61="","",IF(SUMPRODUCT((V61=$W$6:$W$3319)*(AG61=$AH$6:$AH$3319)*(AM61=$AN$6:$AN$3319)*(AN61=$AO$6:$AO$3319)*(ROW($W$6:$W$3319)&lt;&gt;ROW(V61))*((Q61=0)*($R$6:$R$3319&gt;0)+(Q61&gt;0)*($R$6:$R$3319=0)))&gt;0,"SALONES UNIDOS",IF(SUMPRODUCT((V61=$W$6:$W$3319)*(AG61=$AH$6:$AH$3319)*((AM61&lt;$AO$6:$AO$3319)*(AN61&gt;$AN$6:$AN$3319))*(ROW($W$6:$W$3319)&lt;&gt;ROW(V61)))&gt;0,"CRUZADO","Sin cruce")))</f>
        <v>Sin cruce</v>
      </c>
      <c r="AP61" s="964" t="str">
        <f t="shared" si="34"/>
        <v>DE2FILIALB</v>
      </c>
      <c r="AQ61" s="964" t="str" cm="1">
        <f t="array" aca="1" ref="AQ61" ca="1">IF(AP61="","",IF(SUMPRODUCT((AP61=$AQ$6:$AQ$3319)*(AG61=$AH$6:$AH$3319)*(AM61=$AN$6:$AN$3319)*(AN61=$AO$6:$AO$3319)*(ROW($AQ$6:$AQ$3319)&lt;&gt;ROW(AP61))*((Q61=0)*($R$6:$R$3319&gt;0)+(Q61&gt;0)*($R$6:$R$3319=0)))&gt;0,"SALONES UNIDOS",IF(SUMPRODUCT((AP61=$AQ$6:$AQ$3319)*(AG61=$AH$6:$AH$3319)*((AM61&lt;$AO$6:$AO$3319)*(AN61&gt;$AN$6:$AN$3319))*(ROW($AQ$6:$AQ$3319)&lt;&gt;ROW(AP61)))&gt;0,"CRUZADO","Sin cruce")))</f>
        <v>Sin cruce</v>
      </c>
    </row>
    <row r="62" spans="1:43" s="958" customFormat="1" ht="32.25">
      <c r="A62" s="958" t="s">
        <v>1886</v>
      </c>
      <c r="B62" s="965" t="s">
        <v>1081</v>
      </c>
      <c r="C62" s="966" t="s">
        <v>781</v>
      </c>
      <c r="D62" s="966">
        <v>20261</v>
      </c>
      <c r="E62" s="965" t="s">
        <v>13</v>
      </c>
      <c r="F62" s="965" t="s">
        <v>20</v>
      </c>
      <c r="G62" s="965" t="s">
        <v>30</v>
      </c>
      <c r="H62" s="965">
        <v>2</v>
      </c>
      <c r="I62" s="965" t="s">
        <v>26</v>
      </c>
      <c r="J62" s="967" t="s">
        <v>1199</v>
      </c>
      <c r="K62" s="968" t="s">
        <v>1200</v>
      </c>
      <c r="L62" s="966" t="s">
        <v>1127</v>
      </c>
      <c r="M62" s="966" t="s">
        <v>1086</v>
      </c>
      <c r="N62" s="965" t="s">
        <v>731</v>
      </c>
      <c r="O62" s="966">
        <v>0</v>
      </c>
      <c r="P62" s="966">
        <v>2</v>
      </c>
      <c r="Q62" s="969">
        <v>2</v>
      </c>
      <c r="R62" s="966">
        <v>3</v>
      </c>
      <c r="S62" s="962"/>
      <c r="T62" s="966">
        <v>22</v>
      </c>
      <c r="U62" s="529" t="str">
        <f>IF(V62="","",IFERROR(INDEX(Docentes!B:B,MATCH(V62,Docentes!C:C,0)),"NUEVO"))</f>
        <v>NUEVO</v>
      </c>
      <c r="V62" s="974" t="s">
        <v>988</v>
      </c>
      <c r="W62" s="971" t="s">
        <v>167</v>
      </c>
      <c r="X62" s="966" t="s">
        <v>1088</v>
      </c>
      <c r="Y62" s="966" t="s">
        <v>1089</v>
      </c>
      <c r="Z62" s="966"/>
      <c r="AA62" s="966"/>
      <c r="AB62" s="966"/>
      <c r="AC62" s="966" t="s">
        <v>1283</v>
      </c>
      <c r="AD62" s="966"/>
      <c r="AE62" s="966" t="s">
        <v>1088</v>
      </c>
      <c r="AF62" s="529" t="str">
        <f t="shared" si="30"/>
        <v>P</v>
      </c>
      <c r="AG62" s="966">
        <v>3</v>
      </c>
      <c r="AH62" s="966">
        <v>19</v>
      </c>
      <c r="AI62" s="966">
        <v>20</v>
      </c>
      <c r="AJ62" s="966">
        <v>21</v>
      </c>
      <c r="AK62" s="966">
        <v>0</v>
      </c>
      <c r="AL62" s="529">
        <f t="shared" si="31"/>
        <v>2.0000000000000027</v>
      </c>
      <c r="AM62" s="964">
        <f t="shared" si="32"/>
        <v>0.80555555555555547</v>
      </c>
      <c r="AN62" s="964">
        <f t="shared" si="33"/>
        <v>0.875</v>
      </c>
      <c r="AO62" s="529" t="str" cm="1">
        <f t="array" aca="1" ref="AO62" ca="1">IF(V62="","",IF(SUMPRODUCT((V62=$W$6:$W$3319)*(AG62=$AH$6:$AH$3319)*(AM62=$AN$6:$AN$3319)*(AN62=$AO$6:$AO$3319)*(ROW($W$6:$W$3319)&lt;&gt;ROW(V62))*((Q62=0)*($R$6:$R$3319&gt;0)+(Q62&gt;0)*($R$6:$R$3319=0)))&gt;0,"SALONES UNIDOS",IF(SUMPRODUCT((V62=$W$6:$W$3319)*(AG62=$AH$6:$AH$3319)*((AM62&lt;$AO$6:$AO$3319)*(AN62&gt;$AN$6:$AN$3319))*(ROW($W$6:$W$3319)&lt;&gt;ROW(V62)))&gt;0,"CRUZADO","Sin cruce")))</f>
        <v>Sin cruce</v>
      </c>
      <c r="AP62" s="964" t="str">
        <f t="shared" si="34"/>
        <v>DE2FILIALB</v>
      </c>
      <c r="AQ62" s="964" t="str" cm="1">
        <f t="array" aca="1" ref="AQ62" ca="1">IF(AP62="","",IF(SUMPRODUCT((AP62=$AQ$6:$AQ$3319)*(AG62=$AH$6:$AH$3319)*(AM62=$AN$6:$AN$3319)*(AN62=$AO$6:$AO$3319)*(ROW($AQ$6:$AQ$3319)&lt;&gt;ROW(AP62))*((Q62=0)*($R$6:$R$3319&gt;0)+(Q62&gt;0)*($R$6:$R$3319=0)))&gt;0,"SALONES UNIDOS",IF(SUMPRODUCT((AP62=$AQ$6:$AQ$3319)*(AG62=$AH$6:$AH$3319)*((AM62&lt;$AO$6:$AO$3319)*(AN62&gt;$AN$6:$AN$3319))*(ROW($AQ$6:$AQ$3319)&lt;&gt;ROW(AP62)))&gt;0,"CRUZADO","Sin cruce")))</f>
        <v>Sin cruce</v>
      </c>
    </row>
    <row r="63" spans="1:43" ht="32.25">
      <c r="A63" t="s">
        <v>1889</v>
      </c>
      <c r="B63" s="12" t="s">
        <v>1081</v>
      </c>
      <c r="C63" s="789" t="s">
        <v>781</v>
      </c>
      <c r="D63" s="789">
        <v>20261</v>
      </c>
      <c r="E63" s="12" t="s">
        <v>13</v>
      </c>
      <c r="F63" s="12" t="s">
        <v>20</v>
      </c>
      <c r="G63" s="12" t="s">
        <v>30</v>
      </c>
      <c r="H63" s="12">
        <v>2</v>
      </c>
      <c r="I63" s="12" t="s">
        <v>26</v>
      </c>
      <c r="J63" s="790" t="s">
        <v>1203</v>
      </c>
      <c r="K63" s="491" t="s">
        <v>1204</v>
      </c>
      <c r="L63" s="789" t="s">
        <v>1127</v>
      </c>
      <c r="M63" s="789" t="s">
        <v>1086</v>
      </c>
      <c r="N63" s="12" t="s">
        <v>731</v>
      </c>
      <c r="O63" s="789">
        <v>3</v>
      </c>
      <c r="P63" s="789">
        <v>2</v>
      </c>
      <c r="Q63" s="815">
        <v>5</v>
      </c>
      <c r="R63" s="789">
        <v>4</v>
      </c>
      <c r="S63" s="181"/>
      <c r="T63" s="789">
        <v>22</v>
      </c>
      <c r="U63" s="31" t="str">
        <f>IF(V63="","",IFERROR(INDEX(Docentes!B:B,MATCH(V63,Docentes!C:C,0)),"NUEVO"))</f>
        <v>NUEVO</v>
      </c>
      <c r="V63" s="791" t="s">
        <v>563</v>
      </c>
      <c r="W63" s="265" t="s">
        <v>168</v>
      </c>
      <c r="X63" s="789" t="s">
        <v>1088</v>
      </c>
      <c r="Y63" s="789" t="s">
        <v>1089</v>
      </c>
      <c r="Z63" s="789" t="s">
        <v>60</v>
      </c>
      <c r="AA63" s="789" t="s">
        <v>1196</v>
      </c>
      <c r="AB63" s="789">
        <v>31</v>
      </c>
      <c r="AC63" s="789" t="s">
        <v>1283</v>
      </c>
      <c r="AD63" s="789" t="s">
        <v>1283</v>
      </c>
      <c r="AE63" s="789" t="s">
        <v>1088</v>
      </c>
      <c r="AF63" s="31" t="str">
        <f t="shared" si="30"/>
        <v>TP</v>
      </c>
      <c r="AG63" s="789">
        <v>1</v>
      </c>
      <c r="AH63" s="789">
        <v>17</v>
      </c>
      <c r="AI63" s="789">
        <v>40</v>
      </c>
      <c r="AJ63" s="789">
        <v>21</v>
      </c>
      <c r="AK63" s="789">
        <v>50</v>
      </c>
      <c r="AL63" s="31">
        <f t="shared" si="31"/>
        <v>4.9999999999999982</v>
      </c>
      <c r="AM63" s="792">
        <f t="shared" si="32"/>
        <v>0.73611111111111116</v>
      </c>
      <c r="AN63" s="792">
        <f t="shared" si="33"/>
        <v>0.90972222222222221</v>
      </c>
      <c r="AO63" s="31" t="str" cm="1">
        <f t="array" aca="1" ref="AO63" ca="1">IF(V63="","",IF(SUMPRODUCT((V63=$W$6:$W$3319)*(AG63=$AH$6:$AH$3319)*(AM63=$AN$6:$AN$3319)*(AN63=$AO$6:$AO$3319)*(ROW($W$6:$W$3319)&lt;&gt;ROW(V63))*((Q63=0)*($R$6:$R$3319&gt;0)+(Q63&gt;0)*($R$6:$R$3319=0)))&gt;0,"SALONES UNIDOS",IF(SUMPRODUCT((V63=$W$6:$W$3319)*(AG63=$AH$6:$AH$3319)*((AM63&lt;$AO$6:$AO$3319)*(AN63&gt;$AN$6:$AN$3319))*(ROW($W$6:$W$3319)&lt;&gt;ROW(V63)))&gt;0,"CRUZADO","Sin cruce")))</f>
        <v>Sin cruce</v>
      </c>
      <c r="AP63" s="792" t="str">
        <f t="shared" si="34"/>
        <v>DE2FILIALB</v>
      </c>
      <c r="AQ63" s="792" t="str" cm="1">
        <f t="array" aca="1" ref="AQ63" ca="1">IF(AP63="","",IF(SUMPRODUCT((AP63=$AQ$6:$AQ$3319)*(AG63=$AH$6:$AH$3319)*(AM63=$AN$6:$AN$3319)*(AN63=$AO$6:$AO$3319)*(ROW($AQ$6:$AQ$3319)&lt;&gt;ROW(AP63))*((Q63=0)*($R$6:$R$3319&gt;0)+(Q63&gt;0)*($R$6:$R$3319=0)))&gt;0,"SALONES UNIDOS",IF(SUMPRODUCT((AP63=$AQ$6:$AQ$3319)*(AG63=$AH$6:$AH$3319)*((AM63&lt;$AO$6:$AO$3319)*(AN63&gt;$AN$6:$AN$3319))*(ROW($AQ$6:$AQ$3319)&lt;&gt;ROW(AP63)))&gt;0,"CRUZADO","Sin cruce")))</f>
        <v>CRUZADO</v>
      </c>
    </row>
    <row r="64" spans="1:43" s="958" customFormat="1" ht="32.25">
      <c r="A64" s="958" t="s">
        <v>1886</v>
      </c>
      <c r="B64" s="965" t="s">
        <v>1081</v>
      </c>
      <c r="C64" s="966" t="s">
        <v>781</v>
      </c>
      <c r="D64" s="966">
        <v>20261</v>
      </c>
      <c r="E64" s="965" t="s">
        <v>13</v>
      </c>
      <c r="F64" s="965" t="s">
        <v>20</v>
      </c>
      <c r="G64" s="965" t="s">
        <v>30</v>
      </c>
      <c r="H64" s="965">
        <v>2</v>
      </c>
      <c r="I64" s="965" t="s">
        <v>26</v>
      </c>
      <c r="J64" s="967" t="s">
        <v>1203</v>
      </c>
      <c r="K64" s="968" t="s">
        <v>1204</v>
      </c>
      <c r="L64" s="966" t="s">
        <v>1127</v>
      </c>
      <c r="M64" s="966" t="s">
        <v>1086</v>
      </c>
      <c r="N64" s="965" t="s">
        <v>731</v>
      </c>
      <c r="O64" s="966">
        <v>3</v>
      </c>
      <c r="P64" s="966">
        <v>2</v>
      </c>
      <c r="Q64" s="969">
        <v>5</v>
      </c>
      <c r="R64" s="966">
        <v>4</v>
      </c>
      <c r="S64" s="962"/>
      <c r="T64" s="966">
        <v>22</v>
      </c>
      <c r="U64" s="529" t="str">
        <f>IF(V64="","",IFERROR(INDEX(Docentes!B:B,MATCH(V64,Docentes!C:C,0)),"NUEVO"))</f>
        <v>NUEVO</v>
      </c>
      <c r="V64" s="970" t="s">
        <v>563</v>
      </c>
      <c r="W64" s="971" t="s">
        <v>168</v>
      </c>
      <c r="X64" s="966" t="s">
        <v>1088</v>
      </c>
      <c r="Y64" s="966" t="s">
        <v>1089</v>
      </c>
      <c r="Z64" s="966" t="s">
        <v>60</v>
      </c>
      <c r="AA64" s="966" t="s">
        <v>1196</v>
      </c>
      <c r="AB64" s="966">
        <v>31</v>
      </c>
      <c r="AC64" s="966" t="s">
        <v>1283</v>
      </c>
      <c r="AD64" s="966" t="s">
        <v>1283</v>
      </c>
      <c r="AE64" s="966" t="s">
        <v>1088</v>
      </c>
      <c r="AF64" s="529" t="str">
        <f t="shared" si="30"/>
        <v>TP</v>
      </c>
      <c r="AG64" s="966">
        <v>4</v>
      </c>
      <c r="AH64" s="966">
        <v>18</v>
      </c>
      <c r="AI64" s="966">
        <v>30</v>
      </c>
      <c r="AJ64" s="966">
        <v>22</v>
      </c>
      <c r="AK64" s="966">
        <v>40</v>
      </c>
      <c r="AL64" s="529">
        <f t="shared" si="31"/>
        <v>4.9999999999999982</v>
      </c>
      <c r="AM64" s="964">
        <f t="shared" si="32"/>
        <v>0.77083333333333337</v>
      </c>
      <c r="AN64" s="964">
        <f t="shared" si="33"/>
        <v>0.94444444444444442</v>
      </c>
      <c r="AO64" s="529" t="str" cm="1">
        <f t="array" aca="1" ref="AO64" ca="1">IF(V64="","",IF(SUMPRODUCT((V64=$W$6:$W$3319)*(AG64=$AH$6:$AH$3319)*(AM64=$AN$6:$AN$3319)*(AN64=$AO$6:$AO$3319)*(ROW($W$6:$W$3319)&lt;&gt;ROW(V64))*((Q64=0)*($R$6:$R$3319&gt;0)+(Q64&gt;0)*($R$6:$R$3319=0)))&gt;0,"SALONES UNIDOS",IF(SUMPRODUCT((V64=$W$6:$W$3319)*(AG64=$AH$6:$AH$3319)*((AM64&lt;$AO$6:$AO$3319)*(AN64&gt;$AN$6:$AN$3319))*(ROW($W$6:$W$3319)&lt;&gt;ROW(V64)))&gt;0,"CRUZADO","Sin cruce")))</f>
        <v>Sin cruce</v>
      </c>
      <c r="AP64" s="964" t="str">
        <f t="shared" si="34"/>
        <v>DE2FILIALB</v>
      </c>
      <c r="AQ64" s="964" t="str" cm="1">
        <f t="array" aca="1" ref="AQ64" ca="1">IF(AP64="","",IF(SUMPRODUCT((AP64=$AQ$6:$AQ$3319)*(AG64=$AH$6:$AH$3319)*(AM64=$AN$6:$AN$3319)*(AN64=$AO$6:$AO$3319)*(ROW($AQ$6:$AQ$3319)&lt;&gt;ROW(AP64))*((Q64=0)*($R$6:$R$3319&gt;0)+(Q64&gt;0)*($R$6:$R$3319=0)))&gt;0,"SALONES UNIDOS",IF(SUMPRODUCT((AP64=$AQ$6:$AQ$3319)*(AG64=$AH$6:$AH$3319)*((AM64&lt;$AO$6:$AO$3319)*(AN64&gt;$AN$6:$AN$3319))*(ROW($AQ$6:$AQ$3319)&lt;&gt;ROW(AP64)))&gt;0,"CRUZADO","Sin cruce")))</f>
        <v>Sin cruce</v>
      </c>
    </row>
    <row r="65" spans="1:43" ht="32.25">
      <c r="A65" t="s">
        <v>1889</v>
      </c>
      <c r="B65" s="11" t="s">
        <v>1081</v>
      </c>
      <c r="C65" s="194" t="s">
        <v>1329</v>
      </c>
      <c r="D65" s="194">
        <v>20261</v>
      </c>
      <c r="E65" s="11" t="s">
        <v>13</v>
      </c>
      <c r="F65" s="11" t="s">
        <v>20</v>
      </c>
      <c r="G65" s="11" t="s">
        <v>54</v>
      </c>
      <c r="H65" s="11">
        <v>2</v>
      </c>
      <c r="I65" s="11" t="s">
        <v>16</v>
      </c>
      <c r="J65" s="803" t="s">
        <v>1345</v>
      </c>
      <c r="K65" s="35" t="s">
        <v>1346</v>
      </c>
      <c r="L65" s="31" t="s">
        <v>1127</v>
      </c>
      <c r="M65" s="31" t="s">
        <v>1086</v>
      </c>
      <c r="N65" s="11" t="s">
        <v>1347</v>
      </c>
      <c r="O65" s="31">
        <v>3</v>
      </c>
      <c r="P65" s="31">
        <v>2</v>
      </c>
      <c r="Q65" s="262">
        <v>5</v>
      </c>
      <c r="R65" s="31">
        <v>4</v>
      </c>
      <c r="S65" s="181"/>
      <c r="T65" s="31">
        <v>18</v>
      </c>
      <c r="U65" s="31" t="str">
        <f>IF(V65="","",IFERROR(INDEX(Docentes!B:B,MATCH(V65,Docentes!C:C,0)),"NUEVO"))</f>
        <v>NUEVO</v>
      </c>
      <c r="V65" s="793" t="s">
        <v>988</v>
      </c>
      <c r="W65" s="35" t="s">
        <v>167</v>
      </c>
      <c r="X65" s="31" t="s">
        <v>1182</v>
      </c>
      <c r="Y65" s="31" t="s">
        <v>1089</v>
      </c>
      <c r="Z65" s="31" t="s">
        <v>1283</v>
      </c>
      <c r="AA65" s="31" t="s">
        <v>1283</v>
      </c>
      <c r="AB65" s="31" t="s">
        <v>1283</v>
      </c>
      <c r="AC65" s="31" t="s">
        <v>1283</v>
      </c>
      <c r="AD65" s="31" t="s">
        <v>1283</v>
      </c>
      <c r="AE65" s="31" t="s">
        <v>1182</v>
      </c>
      <c r="AF65" s="31" t="str">
        <f t="shared" si="30"/>
        <v>TP</v>
      </c>
      <c r="AG65" s="272">
        <v>2</v>
      </c>
      <c r="AH65" s="15">
        <v>16</v>
      </c>
      <c r="AI65" s="15">
        <v>50</v>
      </c>
      <c r="AJ65" s="15">
        <v>21</v>
      </c>
      <c r="AK65" s="15">
        <v>0</v>
      </c>
      <c r="AL65" s="31">
        <f t="shared" si="31"/>
        <v>5.0000000000000009</v>
      </c>
      <c r="AM65" s="792">
        <f t="shared" si="32"/>
        <v>0.70138888888888884</v>
      </c>
      <c r="AN65" s="792">
        <f t="shared" si="33"/>
        <v>0.875</v>
      </c>
      <c r="AO65" s="31" t="str" cm="1">
        <f t="array" aca="1" ref="AO65" ca="1">IF(V65="","",IF(SUMPRODUCT((V65=$W$6:$W$3321)*(AG65=$AH$6:$AH$3321)*(AM65=$AN$6:$AN$3321)*(AN65=$AO$6:$AO$3321)*(ROW($W$6:$W$3321)&lt;&gt;ROW(V65))*((Q65=0)*($R$6:$R$3321&gt;0)+(Q65&gt;0)*($R$6:$R$3321=0)))&gt;0,"SALONES UNIDOS",IF(SUMPRODUCT((V65=$W$6:$W$3321)*(AG65=$AH$6:$AH$3321)*((AM65&lt;$AO$6:$AO$3321)*(AN65&gt;$AN$6:$AN$3321))*(ROW($W$6:$W$3321)&lt;&gt;ROW(V65)))&gt;0,"CRUZADO","Sin cruce")))</f>
        <v>Sin cruce</v>
      </c>
      <c r="AP65" s="792" t="str">
        <f t="shared" si="34"/>
        <v>IC2FILIALA</v>
      </c>
      <c r="AQ65" s="792" t="str" cm="1">
        <f t="array" aca="1" ref="AQ65" ca="1">IF(AP65="","",IF(SUMPRODUCT((AP65=$AQ$6:$AQ$3321)*(AG65=$AH$6:$AH$3321)*(AM65=$AN$6:$AN$3321)*(AN65=$AO$6:$AO$3321)*(ROW($AQ$6:$AQ$3321)&lt;&gt;ROW(AP65))*((Q65=0)*($R$6:$R$3321&gt;0)+(Q65&gt;0)*($R$6:$R$3321=0)))&gt;0,"SALONES UNIDOS",IF(SUMPRODUCT((AP65=$AQ$6:$AQ$3321)*(AG65=$AH$6:$AH$3321)*((AM65&lt;$AO$6:$AO$3321)*(AN65&gt;$AN$6:$AN$3321))*(ROW($AQ$6:$AQ$3321)&lt;&gt;ROW(AP65)))&gt;0,"CRUZADO","Sin cruce")))</f>
        <v>Sin cruce</v>
      </c>
    </row>
    <row r="66" spans="1:43" s="958" customFormat="1" ht="32.25">
      <c r="A66" s="958" t="s">
        <v>1886</v>
      </c>
      <c r="B66" s="525" t="s">
        <v>1081</v>
      </c>
      <c r="C66" s="959" t="s">
        <v>1329</v>
      </c>
      <c r="D66" s="959">
        <v>20261</v>
      </c>
      <c r="E66" s="525" t="s">
        <v>13</v>
      </c>
      <c r="F66" s="525" t="s">
        <v>20</v>
      </c>
      <c r="G66" s="525" t="s">
        <v>54</v>
      </c>
      <c r="H66" s="525">
        <v>2</v>
      </c>
      <c r="I66" s="525" t="s">
        <v>16</v>
      </c>
      <c r="J66" s="960" t="s">
        <v>1345</v>
      </c>
      <c r="K66" s="553" t="s">
        <v>1346</v>
      </c>
      <c r="L66" s="529" t="s">
        <v>1127</v>
      </c>
      <c r="M66" s="529" t="s">
        <v>1086</v>
      </c>
      <c r="N66" s="525" t="s">
        <v>1347</v>
      </c>
      <c r="O66" s="529">
        <v>3</v>
      </c>
      <c r="P66" s="529">
        <v>0</v>
      </c>
      <c r="Q66" s="961">
        <v>3</v>
      </c>
      <c r="R66" s="529">
        <v>4</v>
      </c>
      <c r="S66" s="962"/>
      <c r="T66" s="529">
        <v>18</v>
      </c>
      <c r="U66" s="529" t="str">
        <f>IF(V66="","",IFERROR(INDEX(Docentes!B:B,MATCH(V66,Docentes!C:C,0)),"NUEVO"))</f>
        <v>NUEVO</v>
      </c>
      <c r="V66" s="963" t="s">
        <v>563</v>
      </c>
      <c r="W66" s="553" t="s">
        <v>167</v>
      </c>
      <c r="X66" s="529" t="s">
        <v>1182</v>
      </c>
      <c r="Y66" s="529" t="s">
        <v>1089</v>
      </c>
      <c r="Z66" s="529" t="s">
        <v>1283</v>
      </c>
      <c r="AA66" s="529" t="s">
        <v>1283</v>
      </c>
      <c r="AB66" s="529" t="s">
        <v>1283</v>
      </c>
      <c r="AC66" s="529" t="s">
        <v>1283</v>
      </c>
      <c r="AD66" s="529" t="s">
        <v>1283</v>
      </c>
      <c r="AE66" s="529" t="s">
        <v>1182</v>
      </c>
      <c r="AF66" s="529" t="str">
        <f t="shared" si="30"/>
        <v>T</v>
      </c>
      <c r="AG66" s="1018">
        <v>2</v>
      </c>
      <c r="AH66" s="604">
        <v>15</v>
      </c>
      <c r="AI66" s="604">
        <v>10</v>
      </c>
      <c r="AJ66" s="604">
        <v>17</v>
      </c>
      <c r="AK66" s="604">
        <v>40</v>
      </c>
      <c r="AL66" s="529">
        <f t="shared" si="31"/>
        <v>3.0000000000000022</v>
      </c>
      <c r="AM66" s="964">
        <f t="shared" si="32"/>
        <v>0.63194444444444442</v>
      </c>
      <c r="AN66" s="964">
        <f t="shared" si="33"/>
        <v>0.73611111111111116</v>
      </c>
      <c r="AO66" s="529" t="str" cm="1">
        <f t="array" aca="1" ref="AO66" ca="1">IF(V66="","",IF(SUMPRODUCT((V66=$W$6:$W$3321)*(AG66=$AH$6:$AH$3321)*(AM66=$AN$6:$AN$3321)*(AN66=$AO$6:$AO$3321)*(ROW($W$6:$W$3321)&lt;&gt;ROW(V66))*((Q66=0)*($R$6:$R$3321&gt;0)+(Q66&gt;0)*($R$6:$R$3321=0)))&gt;0,"SALONES UNIDOS",IF(SUMPRODUCT((V66=$W$6:$W$3321)*(AG66=$AH$6:$AH$3321)*((AM66&lt;$AO$6:$AO$3321)*(AN66&gt;$AN$6:$AN$3321))*(ROW($W$6:$W$3321)&lt;&gt;ROW(V66)))&gt;0,"CRUZADO","Sin cruce")))</f>
        <v>Sin cruce</v>
      </c>
      <c r="AP66" s="964" t="str">
        <f t="shared" si="34"/>
        <v>IC2FILIALA</v>
      </c>
      <c r="AQ66" s="964" t="str" cm="1">
        <f t="array" aca="1" ref="AQ66" ca="1">IF(AP66="","",IF(SUMPRODUCT((AP66=$AQ$6:$AQ$3321)*(AG66=$AH$6:$AH$3321)*(AM66=$AN$6:$AN$3321)*(AN66=$AO$6:$AO$3321)*(ROW($AQ$6:$AQ$3321)&lt;&gt;ROW(AP66))*((Q66=0)*($R$6:$R$3321&gt;0)+(Q66&gt;0)*($R$6:$R$3321=0)))&gt;0,"SALONES UNIDOS",IF(SUMPRODUCT((AP66=$AQ$6:$AQ$3321)*(AG66=$AH$6:$AH$3321)*((AM66&lt;$AO$6:$AO$3321)*(AN66&gt;$AN$6:$AN$3321))*(ROW($AQ$6:$AQ$3321)&lt;&gt;ROW(AP66)))&gt;0,"CRUZADO","Sin cruce")))</f>
        <v>Sin cruce</v>
      </c>
    </row>
    <row r="67" spans="1:43" s="958" customFormat="1" ht="32.25">
      <c r="A67" s="958" t="s">
        <v>1886</v>
      </c>
      <c r="B67" s="525" t="s">
        <v>1081</v>
      </c>
      <c r="C67" s="959" t="s">
        <v>1329</v>
      </c>
      <c r="D67" s="959">
        <v>20261</v>
      </c>
      <c r="E67" s="525" t="s">
        <v>13</v>
      </c>
      <c r="F67" s="525" t="s">
        <v>20</v>
      </c>
      <c r="G67" s="525" t="s">
        <v>54</v>
      </c>
      <c r="H67" s="525">
        <v>2</v>
      </c>
      <c r="I67" s="525" t="s">
        <v>16</v>
      </c>
      <c r="J67" s="960" t="s">
        <v>1345</v>
      </c>
      <c r="K67" s="553" t="s">
        <v>1346</v>
      </c>
      <c r="L67" s="529" t="s">
        <v>1127</v>
      </c>
      <c r="M67" s="529" t="s">
        <v>1086</v>
      </c>
      <c r="N67" s="525" t="s">
        <v>1347</v>
      </c>
      <c r="O67" s="529">
        <v>0</v>
      </c>
      <c r="P67" s="529">
        <v>2</v>
      </c>
      <c r="Q67" s="961">
        <v>2</v>
      </c>
      <c r="R67" s="529">
        <v>4</v>
      </c>
      <c r="S67" s="962"/>
      <c r="T67" s="529">
        <v>18</v>
      </c>
      <c r="U67" s="529" t="str">
        <f>IF(V67="","",IFERROR(INDEX(Docentes!B:B,MATCH(V67,Docentes!C:C,0)),"NUEVO"))</f>
        <v>NUEVO</v>
      </c>
      <c r="V67" s="963" t="s">
        <v>563</v>
      </c>
      <c r="W67" s="553" t="s">
        <v>167</v>
      </c>
      <c r="X67" s="529" t="s">
        <v>1182</v>
      </c>
      <c r="Y67" s="529" t="s">
        <v>1089</v>
      </c>
      <c r="Z67" s="529" t="s">
        <v>1283</v>
      </c>
      <c r="AA67" s="529" t="s">
        <v>1283</v>
      </c>
      <c r="AB67" s="529" t="s">
        <v>1283</v>
      </c>
      <c r="AC67" s="529" t="s">
        <v>1283</v>
      </c>
      <c r="AD67" s="529" t="s">
        <v>1283</v>
      </c>
      <c r="AE67" s="529" t="s">
        <v>1182</v>
      </c>
      <c r="AF67" s="529" t="str">
        <f t="shared" si="30"/>
        <v>P</v>
      </c>
      <c r="AG67" s="1018">
        <v>5</v>
      </c>
      <c r="AH67" s="604">
        <v>16</v>
      </c>
      <c r="AI67" s="604">
        <v>50</v>
      </c>
      <c r="AJ67" s="604">
        <v>18</v>
      </c>
      <c r="AK67" s="604">
        <v>30</v>
      </c>
      <c r="AL67" s="529">
        <f t="shared" si="31"/>
        <v>2.0000000000000027</v>
      </c>
      <c r="AM67" s="964">
        <f t="shared" si="32"/>
        <v>0.70138888888888884</v>
      </c>
      <c r="AN67" s="964">
        <f t="shared" si="33"/>
        <v>0.77083333333333337</v>
      </c>
      <c r="AO67" s="529" t="str" cm="1">
        <f t="array" aca="1" ref="AO67" ca="1">IF(V67="","",IF(SUMPRODUCT((V67=$W$6:$W$3321)*(AG67=$AH$6:$AH$3321)*(AM67=$AN$6:$AN$3321)*(AN67=$AO$6:$AO$3321)*(ROW($W$6:$W$3321)&lt;&gt;ROW(V67))*((Q67=0)*($R$6:$R$3321&gt;0)+(Q67&gt;0)*($R$6:$R$3321=0)))&gt;0,"SALONES UNIDOS",IF(SUMPRODUCT((V67=$W$6:$W$3321)*(AG67=$AH$6:$AH$3321)*((AM67&lt;$AO$6:$AO$3321)*(AN67&gt;$AN$6:$AN$3321))*(ROW($W$6:$W$3321)&lt;&gt;ROW(V67)))&gt;0,"CRUZADO","Sin cruce")))</f>
        <v>Sin cruce</v>
      </c>
      <c r="AP67" s="964" t="str">
        <f t="shared" si="34"/>
        <v>IC2FILIALA</v>
      </c>
      <c r="AQ67" s="964" t="str" cm="1">
        <f t="array" aca="1" ref="AQ67" ca="1">IF(AP67="","",IF(SUMPRODUCT((AP67=$AQ$6:$AQ$3321)*(AG67=$AH$6:$AH$3321)*(AM67=$AN$6:$AN$3321)*(AN67=$AO$6:$AO$3321)*(ROW($AQ$6:$AQ$3321)&lt;&gt;ROW(AP67))*((Q67=0)*($R$6:$R$3321&gt;0)+(Q67&gt;0)*($R$6:$R$3321=0)))&gt;0,"SALONES UNIDOS",IF(SUMPRODUCT((AP67=$AQ$6:$AQ$3321)*(AG67=$AH$6:$AH$3321)*((AM67&lt;$AO$6:$AO$3321)*(AN67&gt;$AN$6:$AN$3321))*(ROW($AQ$6:$AQ$3321)&lt;&gt;ROW(AP67)))&gt;0,"CRUZADO","Sin cruce")))</f>
        <v>Sin cruce</v>
      </c>
    </row>
    <row r="68" spans="1:43" ht="32.25">
      <c r="A68" t="s">
        <v>1889</v>
      </c>
      <c r="B68" s="12" t="s">
        <v>1081</v>
      </c>
      <c r="C68" s="789" t="s">
        <v>1438</v>
      </c>
      <c r="D68" s="789">
        <v>20261</v>
      </c>
      <c r="E68" s="12" t="s">
        <v>23</v>
      </c>
      <c r="F68" s="12" t="s">
        <v>20</v>
      </c>
      <c r="G68" s="12" t="s">
        <v>21</v>
      </c>
      <c r="H68" s="12">
        <v>3</v>
      </c>
      <c r="I68" s="12" t="s">
        <v>16</v>
      </c>
      <c r="J68" s="790" t="s">
        <v>1465</v>
      </c>
      <c r="K68" s="491" t="s">
        <v>1466</v>
      </c>
      <c r="L68" s="789" t="s">
        <v>1127</v>
      </c>
      <c r="M68" s="789" t="s">
        <v>1164</v>
      </c>
      <c r="N68" s="12" t="s">
        <v>769</v>
      </c>
      <c r="O68" s="789">
        <v>2</v>
      </c>
      <c r="P68" s="789">
        <v>0</v>
      </c>
      <c r="Q68" s="815">
        <v>2</v>
      </c>
      <c r="R68" s="789">
        <v>4</v>
      </c>
      <c r="S68" s="181"/>
      <c r="T68" s="789">
        <v>40</v>
      </c>
      <c r="U68" s="31" t="str">
        <f>IF(V68="","",IFERROR(INDEX(Docentes!B:B,MATCH(V68,Docentes!C:C,0)),"NUEVO"))</f>
        <v>NUEVO</v>
      </c>
      <c r="V68" s="791" t="s">
        <v>958</v>
      </c>
      <c r="W68" s="265" t="s">
        <v>167</v>
      </c>
      <c r="X68" s="789" t="s">
        <v>1242</v>
      </c>
      <c r="Y68" s="789" t="s">
        <v>1089</v>
      </c>
      <c r="Z68" s="789"/>
      <c r="AA68" s="789"/>
      <c r="AB68" s="789"/>
      <c r="AC68" s="789"/>
      <c r="AD68" s="789"/>
      <c r="AE68" s="789" t="s">
        <v>1242</v>
      </c>
      <c r="AF68" s="31" t="str">
        <f t="shared" si="30"/>
        <v>T</v>
      </c>
      <c r="AG68" s="789">
        <v>2</v>
      </c>
      <c r="AH68" s="789">
        <v>12</v>
      </c>
      <c r="AI68" s="789">
        <v>40</v>
      </c>
      <c r="AJ68" s="789">
        <v>14</v>
      </c>
      <c r="AK68" s="789">
        <v>20</v>
      </c>
      <c r="AL68" s="31">
        <f t="shared" si="31"/>
        <v>1.9999999999999993</v>
      </c>
      <c r="AM68" s="792">
        <f t="shared" si="32"/>
        <v>0.52777777777777779</v>
      </c>
      <c r="AN68" s="792">
        <f t="shared" si="33"/>
        <v>0.59722222222222221</v>
      </c>
      <c r="AO68" s="31" t="str" cm="1">
        <f t="array" aca="1" ref="AO68" ca="1">IF(V68="","",IF(SUMPRODUCT((V68=$W$6:$W$3321)*(AG68=$AH$6:$AH$3321)*(AM68=$AN$6:$AN$3321)*(AN68=$AO$6:$AO$3321)*(ROW($W$6:$W$3321)&lt;&gt;ROW(V68))*((Q68=0)*($R$6:$R$3321&gt;0)+(Q68&gt;0)*($R$6:$R$3321=0)))&gt;0,"SALONES UNIDOS",IF(SUMPRODUCT((V68=$W$6:$W$3321)*(AG68=$AH$6:$AH$3321)*((AM68&lt;$AO$6:$AO$3321)*(AN68&gt;$AN$6:$AN$3321))*(ROW($W$6:$W$3321)&lt;&gt;ROW(V68)))&gt;0,"CRUZADO","Sin cruce")))</f>
        <v>Sin cruce</v>
      </c>
      <c r="AP68" s="792" t="str">
        <f t="shared" si="34"/>
        <v>AE3PRINCIPALA</v>
      </c>
      <c r="AQ68" s="792" t="str" cm="1">
        <f t="array" aca="1" ref="AQ68" ca="1">IF(AP68="","",IF(SUMPRODUCT((AP68=$AQ$6:$AQ$3321)*(AG68=$AH$6:$AH$3321)*(AM68=$AN$6:$AN$3321)*(AN68=$AO$6:$AO$3321)*(ROW($AQ$6:$AQ$3321)&lt;&gt;ROW(AP68))*((Q68=0)*($R$6:$R$3321&gt;0)+(Q68&gt;0)*($R$6:$R$3321=0)))&gt;0,"SALONES UNIDOS",IF(SUMPRODUCT((AP68=$AQ$6:$AQ$3321)*(AG68=$AH$6:$AH$3321)*((AM68&lt;$AO$6:$AO$3321)*(AN68&gt;$AN$6:$AN$3321))*(ROW($AQ$6:$AQ$3321)&lt;&gt;ROW(AP68)))&gt;0,"CRUZADO","Sin cruce")))</f>
        <v>Sin cruce</v>
      </c>
    </row>
    <row r="69" spans="1:43" ht="32.25">
      <c r="A69" t="s">
        <v>1889</v>
      </c>
      <c r="B69" s="12" t="s">
        <v>1081</v>
      </c>
      <c r="C69" s="789" t="s">
        <v>1438</v>
      </c>
      <c r="D69" s="789">
        <v>20261</v>
      </c>
      <c r="E69" s="12" t="s">
        <v>23</v>
      </c>
      <c r="F69" s="12" t="s">
        <v>20</v>
      </c>
      <c r="G69" s="12" t="s">
        <v>21</v>
      </c>
      <c r="H69" s="12">
        <v>3</v>
      </c>
      <c r="I69" s="12" t="s">
        <v>16</v>
      </c>
      <c r="J69" s="790" t="s">
        <v>1465</v>
      </c>
      <c r="K69" s="491" t="s">
        <v>1466</v>
      </c>
      <c r="L69" s="789" t="s">
        <v>1127</v>
      </c>
      <c r="M69" s="789" t="s">
        <v>1164</v>
      </c>
      <c r="N69" s="12" t="s">
        <v>769</v>
      </c>
      <c r="O69" s="789">
        <v>0</v>
      </c>
      <c r="P69" s="789">
        <v>4</v>
      </c>
      <c r="Q69" s="815">
        <v>4</v>
      </c>
      <c r="R69" s="789">
        <v>4</v>
      </c>
      <c r="S69" s="181"/>
      <c r="T69" s="789">
        <v>40</v>
      </c>
      <c r="U69" s="31" t="str">
        <f>IF(V69="","",IFERROR(INDEX(Docentes!B:B,MATCH(V69,Docentes!C:C,0)),"NUEVO"))</f>
        <v>NUEVO</v>
      </c>
      <c r="V69" s="791" t="s">
        <v>958</v>
      </c>
      <c r="W69" s="265" t="s">
        <v>167</v>
      </c>
      <c r="X69" s="789" t="s">
        <v>1242</v>
      </c>
      <c r="Y69" s="789" t="s">
        <v>1089</v>
      </c>
      <c r="Z69" s="789"/>
      <c r="AA69" s="789"/>
      <c r="AB69" s="789"/>
      <c r="AC69" s="789"/>
      <c r="AD69" s="789"/>
      <c r="AE69" s="789" t="s">
        <v>1242</v>
      </c>
      <c r="AF69" s="31" t="str">
        <f t="shared" si="30"/>
        <v>P</v>
      </c>
      <c r="AG69" s="789">
        <v>6</v>
      </c>
      <c r="AH69" s="789">
        <v>8</v>
      </c>
      <c r="AI69" s="789">
        <v>30</v>
      </c>
      <c r="AJ69" s="789">
        <v>11</v>
      </c>
      <c r="AK69" s="789">
        <v>50</v>
      </c>
      <c r="AL69" s="31">
        <f t="shared" si="31"/>
        <v>4</v>
      </c>
      <c r="AM69" s="792">
        <f t="shared" si="32"/>
        <v>0.35416666666666663</v>
      </c>
      <c r="AN69" s="792">
        <f t="shared" si="33"/>
        <v>0.49305555555555552</v>
      </c>
      <c r="AO69" s="31" t="str" cm="1">
        <f t="array" aca="1" ref="AO69" ca="1">IF(V69="","",IF(SUMPRODUCT((V69=$W$6:$W$3321)*(AG69=$AH$6:$AH$3321)*(AM69=$AN$6:$AN$3321)*(AN69=$AO$6:$AO$3321)*(ROW($W$6:$W$3321)&lt;&gt;ROW(V69))*((Q69=0)*($R$6:$R$3321&gt;0)+(Q69&gt;0)*($R$6:$R$3321=0)))&gt;0,"SALONES UNIDOS",IF(SUMPRODUCT((V69=$W$6:$W$3321)*(AG69=$AH$6:$AH$3321)*((AM69&lt;$AO$6:$AO$3321)*(AN69&gt;$AN$6:$AN$3321))*(ROW($W$6:$W$3321)&lt;&gt;ROW(V69)))&gt;0,"CRUZADO","Sin cruce")))</f>
        <v>Sin cruce</v>
      </c>
      <c r="AP69" s="792" t="str">
        <f t="shared" si="34"/>
        <v>AE3PRINCIPALA</v>
      </c>
      <c r="AQ69" s="792" t="str" cm="1">
        <f t="array" aca="1" ref="AQ69" ca="1">IF(AP69="","",IF(SUMPRODUCT((AP69=$AQ$6:$AQ$3321)*(AG69=$AH$6:$AH$3321)*(AM69=$AN$6:$AN$3321)*(AN69=$AO$6:$AO$3321)*(ROW($AQ$6:$AQ$3321)&lt;&gt;ROW(AP69))*((Q69=0)*($R$6:$R$3321&gt;0)+(Q69&gt;0)*($R$6:$R$3321=0)))&gt;0,"SALONES UNIDOS",IF(SUMPRODUCT((AP69=$AQ$6:$AQ$3321)*(AG69=$AH$6:$AH$3321)*((AM69&lt;$AO$6:$AO$3321)*(AN69&gt;$AN$6:$AN$3321))*(ROW($AQ$6:$AQ$3321)&lt;&gt;ROW(AP69)))&gt;0,"CRUZADO","Sin cruce")))</f>
        <v>Sin cruce</v>
      </c>
    </row>
    <row r="70" spans="1:43" s="958" customFormat="1" ht="32.25">
      <c r="A70" s="958" t="s">
        <v>1923</v>
      </c>
      <c r="B70" s="965" t="s">
        <v>1081</v>
      </c>
      <c r="C70" s="966" t="s">
        <v>1438</v>
      </c>
      <c r="D70" s="966">
        <v>20261</v>
      </c>
      <c r="E70" s="965" t="s">
        <v>23</v>
      </c>
      <c r="F70" s="965" t="s">
        <v>20</v>
      </c>
      <c r="G70" s="965" t="s">
        <v>21</v>
      </c>
      <c r="H70" s="965">
        <v>3</v>
      </c>
      <c r="I70" s="965" t="s">
        <v>16</v>
      </c>
      <c r="J70" s="967" t="s">
        <v>1465</v>
      </c>
      <c r="K70" s="968" t="s">
        <v>1466</v>
      </c>
      <c r="L70" s="966" t="s">
        <v>1127</v>
      </c>
      <c r="M70" s="966" t="s">
        <v>1164</v>
      </c>
      <c r="N70" s="965" t="s">
        <v>769</v>
      </c>
      <c r="O70" s="966">
        <v>2</v>
      </c>
      <c r="P70" s="966">
        <v>4</v>
      </c>
      <c r="Q70" s="969">
        <v>6</v>
      </c>
      <c r="R70" s="966">
        <v>4</v>
      </c>
      <c r="S70" s="962"/>
      <c r="T70" s="966">
        <v>40</v>
      </c>
      <c r="U70" s="529" t="str">
        <f>IF(V70="","",IFERROR(INDEX(Docentes!B:B,MATCH(V70,Docentes!C:C,0)),"NUEVO"))</f>
        <v>NUEVO</v>
      </c>
      <c r="V70" s="970" t="s">
        <v>958</v>
      </c>
      <c r="W70" s="971" t="s">
        <v>167</v>
      </c>
      <c r="X70" s="966" t="s">
        <v>1242</v>
      </c>
      <c r="Y70" s="966" t="s">
        <v>1089</v>
      </c>
      <c r="Z70" s="966"/>
      <c r="AA70" s="966"/>
      <c r="AB70" s="966"/>
      <c r="AC70" s="966"/>
      <c r="AD70" s="966"/>
      <c r="AE70" s="966" t="s">
        <v>1242</v>
      </c>
      <c r="AF70" s="529" t="str">
        <f t="shared" si="30"/>
        <v>TP</v>
      </c>
      <c r="AG70" s="966">
        <v>6</v>
      </c>
      <c r="AH70" s="966">
        <v>8</v>
      </c>
      <c r="AI70" s="966">
        <v>30</v>
      </c>
      <c r="AJ70" s="966">
        <v>13</v>
      </c>
      <c r="AK70" s="966">
        <v>30</v>
      </c>
      <c r="AL70" s="529">
        <f t="shared" si="31"/>
        <v>6.0000000000000009</v>
      </c>
      <c r="AM70" s="964">
        <f t="shared" si="32"/>
        <v>0.35416666666666663</v>
      </c>
      <c r="AN70" s="964">
        <f t="shared" si="33"/>
        <v>0.5625</v>
      </c>
      <c r="AO70" s="529" t="str" cm="1">
        <f t="array" aca="1" ref="AO70" ca="1">IF(V70="","",IF(SUMPRODUCT((V70=$W$6:$W$3320)*(AG70=$AH$6:$AH$3320)*(AM70=$AN$6:$AN$3320)*(AN70=$AO$6:$AO$3320)*(ROW($W$6:$W$3320)&lt;&gt;ROW(V70))*((Q70=0)*($R$6:$R$3320&gt;0)+(Q70&gt;0)*($R$6:$R$3320=0)))&gt;0,"SALONES UNIDOS",IF(SUMPRODUCT((V70=$W$6:$W$3320)*(AG70=$AH$6:$AH$3320)*((AM70&lt;$AO$6:$AO$3320)*(AN70&gt;$AN$6:$AN$3320))*(ROW($W$6:$W$3320)&lt;&gt;ROW(V70)))&gt;0,"CRUZADO","Sin cruce")))</f>
        <v>Sin cruce</v>
      </c>
      <c r="AP70" s="964" t="str">
        <f t="shared" si="34"/>
        <v>AE3PRINCIPALA</v>
      </c>
      <c r="AQ70" s="964" t="str" cm="1">
        <f t="array" aca="1" ref="AQ70" ca="1">IF(AP70="","",IF(SUMPRODUCT((AP70=$AQ$6:$AQ$3320)*(AG70=$AH$6:$AH$3320)*(AM70=$AN$6:$AN$3320)*(AN70=$AO$6:$AO$3320)*(ROW($AQ$6:$AQ$3320)&lt;&gt;ROW(AP70))*((Q70=0)*($R$6:$R$3320&gt;0)+(Q70&gt;0)*($R$6:$R$3320=0)))&gt;0,"SALONES UNIDOS",IF(SUMPRODUCT((AP70=$AQ$6:$AQ$3320)*(AG70=$AH$6:$AH$3320)*((AM70&lt;$AO$6:$AO$3320)*(AN70&gt;$AN$6:$AN$3320))*(ROW($AQ$6:$AQ$3320)&lt;&gt;ROW(AP70)))&gt;0,"CRUZADO","Sin cruce")))</f>
        <v>Sin cruce</v>
      </c>
    </row>
    <row r="71" spans="1:43" ht="32.25">
      <c r="A71" t="s">
        <v>1889</v>
      </c>
      <c r="B71" s="12" t="s">
        <v>1081</v>
      </c>
      <c r="C71" s="789" t="s">
        <v>1438</v>
      </c>
      <c r="D71" s="194">
        <v>20261</v>
      </c>
      <c r="E71" s="11" t="s">
        <v>19</v>
      </c>
      <c r="F71" s="11" t="s">
        <v>20</v>
      </c>
      <c r="G71" s="11" t="s">
        <v>21</v>
      </c>
      <c r="H71" s="11">
        <v>1</v>
      </c>
      <c r="I71" s="11" t="s">
        <v>26</v>
      </c>
      <c r="J71" s="790" t="s">
        <v>1439</v>
      </c>
      <c r="K71" s="491" t="s">
        <v>1440</v>
      </c>
      <c r="L71" s="789" t="s">
        <v>1127</v>
      </c>
      <c r="M71" s="789" t="s">
        <v>1164</v>
      </c>
      <c r="N71" s="12" t="s">
        <v>731</v>
      </c>
      <c r="O71" s="789">
        <v>3</v>
      </c>
      <c r="P71" s="789">
        <v>2</v>
      </c>
      <c r="Q71" s="815">
        <v>5</v>
      </c>
      <c r="R71" s="789">
        <v>4</v>
      </c>
      <c r="S71" s="808"/>
      <c r="T71" s="31">
        <v>40</v>
      </c>
      <c r="U71" s="31" t="str">
        <f>IF(V71="","",IFERROR(INDEX(Docentes!B:B,MATCH(V71,Docentes!C:C,0)),"NUEVO"))</f>
        <v>NUEVO</v>
      </c>
      <c r="V71" s="791" t="s">
        <v>1015</v>
      </c>
      <c r="W71" s="265" t="s">
        <v>1332</v>
      </c>
      <c r="X71" s="789" t="s">
        <v>1182</v>
      </c>
      <c r="Y71" s="789" t="s">
        <v>1089</v>
      </c>
      <c r="Z71" s="789" t="s">
        <v>26</v>
      </c>
      <c r="AA71" s="789" t="s">
        <v>1449</v>
      </c>
      <c r="AB71" s="789">
        <v>35</v>
      </c>
      <c r="AC71" s="789" t="s">
        <v>1283</v>
      </c>
      <c r="AD71" s="789" t="s">
        <v>1283</v>
      </c>
      <c r="AE71" s="789" t="s">
        <v>1182</v>
      </c>
      <c r="AF71" s="31" t="str">
        <f t="shared" si="30"/>
        <v>TP</v>
      </c>
      <c r="AG71" s="789">
        <v>2</v>
      </c>
      <c r="AH71" s="789">
        <v>7</v>
      </c>
      <c r="AI71" s="789">
        <v>40</v>
      </c>
      <c r="AJ71" s="789">
        <v>11</v>
      </c>
      <c r="AK71" s="789">
        <v>50</v>
      </c>
      <c r="AL71" s="31">
        <f t="shared" si="31"/>
        <v>4.9999999999999982</v>
      </c>
      <c r="AM71" s="792">
        <f t="shared" si="32"/>
        <v>0.31944444444444448</v>
      </c>
      <c r="AN71" s="792">
        <f t="shared" si="33"/>
        <v>0.49305555555555552</v>
      </c>
      <c r="AO71" s="31" t="str" cm="1">
        <f t="array" aca="1" ref="AO71" ca="1">IF(V71="","",IF(SUMPRODUCT((V71=$W$6:$W$3320)*(AG71=$AH$6:$AH$3320)*(AM71=$AN$6:$AN$3320)*(AN71=$AO$6:$AO$3320)*(ROW($W$6:$W$3320)&lt;&gt;ROW(V71))*((Q71=0)*($R$6:$R$3320&gt;0)+(Q71&gt;0)*($R$6:$R$3320=0)))&gt;0,"SALONES UNIDOS",IF(SUMPRODUCT((V71=$W$6:$W$3320)*(AG71=$AH$6:$AH$3320)*((AM71&lt;$AO$6:$AO$3320)*(AN71&gt;$AN$6:$AN$3320))*(ROW($W$6:$W$3320)&lt;&gt;ROW(V71)))&gt;0,"CRUZADO","Sin cruce")))</f>
        <v>Sin cruce</v>
      </c>
      <c r="AP71" s="792" t="str">
        <f t="shared" si="34"/>
        <v>AE1HUAURAB</v>
      </c>
      <c r="AQ71" s="792" t="str" cm="1">
        <f t="array" aca="1" ref="AQ71" ca="1">IF(AP71="","",IF(SUMPRODUCT((AP71=$AQ$6:$AQ$3320)*(AG71=$AH$6:$AH$3320)*(AM71=$AN$6:$AN$3320)*(AN71=$AO$6:$AO$3320)*(ROW($AQ$6:$AQ$3320)&lt;&gt;ROW(AP71))*((Q71=0)*($R$6:$R$3320&gt;0)+(Q71&gt;0)*($R$6:$R$3320=0)))&gt;0,"SALONES UNIDOS",IF(SUMPRODUCT((AP71=$AQ$6:$AQ$3320)*(AG71=$AH$6:$AH$3320)*((AM71&lt;$AO$6:$AO$3320)*(AN71&gt;$AN$6:$AN$3320))*(ROW($AQ$6:$AQ$3320)&lt;&gt;ROW(AP71)))&gt;0,"CRUZADO","Sin cruce")))</f>
        <v>Sin cruce</v>
      </c>
    </row>
    <row r="72" spans="1:43" s="958" customFormat="1" ht="32.25">
      <c r="A72" s="958" t="s">
        <v>1886</v>
      </c>
      <c r="B72" s="965" t="s">
        <v>1081</v>
      </c>
      <c r="C72" s="966" t="s">
        <v>1438</v>
      </c>
      <c r="D72" s="959">
        <v>20261</v>
      </c>
      <c r="E72" s="525" t="s">
        <v>19</v>
      </c>
      <c r="F72" s="525" t="s">
        <v>20</v>
      </c>
      <c r="G72" s="525" t="s">
        <v>21</v>
      </c>
      <c r="H72" s="525">
        <v>1</v>
      </c>
      <c r="I72" s="525" t="s">
        <v>26</v>
      </c>
      <c r="J72" s="967" t="s">
        <v>1439</v>
      </c>
      <c r="K72" s="968" t="s">
        <v>1440</v>
      </c>
      <c r="L72" s="966" t="s">
        <v>1127</v>
      </c>
      <c r="M72" s="966" t="s">
        <v>1164</v>
      </c>
      <c r="N72" s="965" t="s">
        <v>731</v>
      </c>
      <c r="O72" s="966">
        <v>3</v>
      </c>
      <c r="P72" s="966">
        <v>0</v>
      </c>
      <c r="Q72" s="969">
        <v>3</v>
      </c>
      <c r="R72" s="966">
        <v>4</v>
      </c>
      <c r="S72" s="972"/>
      <c r="T72" s="529">
        <v>40</v>
      </c>
      <c r="U72" s="529" t="str">
        <f>IF(V72="","",IFERROR(INDEX(Docentes!B:B,MATCH(V72,Docentes!C:C,0)),"NUEVO"))</f>
        <v>NUEVO</v>
      </c>
      <c r="V72" s="970" t="s">
        <v>1015</v>
      </c>
      <c r="W72" s="971" t="s">
        <v>1332</v>
      </c>
      <c r="X72" s="966" t="s">
        <v>1182</v>
      </c>
      <c r="Y72" s="966" t="s">
        <v>1089</v>
      </c>
      <c r="Z72" s="966" t="s">
        <v>26</v>
      </c>
      <c r="AA72" s="966" t="s">
        <v>1449</v>
      </c>
      <c r="AB72" s="966">
        <v>35</v>
      </c>
      <c r="AC72" s="966" t="s">
        <v>1283</v>
      </c>
      <c r="AD72" s="966" t="s">
        <v>1283</v>
      </c>
      <c r="AE72" s="966" t="s">
        <v>1182</v>
      </c>
      <c r="AF72" s="529" t="str">
        <f t="shared" si="30"/>
        <v>T</v>
      </c>
      <c r="AG72" s="966">
        <v>1</v>
      </c>
      <c r="AH72" s="966">
        <v>15</v>
      </c>
      <c r="AI72" s="966">
        <v>10</v>
      </c>
      <c r="AJ72" s="966">
        <v>17</v>
      </c>
      <c r="AK72" s="966">
        <v>40</v>
      </c>
      <c r="AL72" s="529">
        <f t="shared" si="31"/>
        <v>3.0000000000000022</v>
      </c>
      <c r="AM72" s="964">
        <f t="shared" si="32"/>
        <v>0.63194444444444442</v>
      </c>
      <c r="AN72" s="964">
        <f t="shared" si="33"/>
        <v>0.73611111111111116</v>
      </c>
      <c r="AO72" s="529" t="str" cm="1">
        <f t="array" aca="1" ref="AO72" ca="1">IF(V72="","",IF(SUMPRODUCT((V72=$W$6:$W$3321)*(AG72=$AH$6:$AH$3321)*(AM72=$AN$6:$AN$3321)*(AN72=$AO$6:$AO$3321)*(ROW($W$6:$W$3321)&lt;&gt;ROW(V72))*((Q72=0)*($R$6:$R$3321&gt;0)+(Q72&gt;0)*($R$6:$R$3321=0)))&gt;0,"SALONES UNIDOS",IF(SUMPRODUCT((V72=$W$6:$W$3321)*(AG72=$AH$6:$AH$3321)*((AM72&lt;$AO$6:$AO$3321)*(AN72&gt;$AN$6:$AN$3321))*(ROW($W$6:$W$3321)&lt;&gt;ROW(V72)))&gt;0,"CRUZADO","Sin cruce")))</f>
        <v>Sin cruce</v>
      </c>
      <c r="AP72" s="964" t="str">
        <f t="shared" si="34"/>
        <v>AE1HUAURAB</v>
      </c>
      <c r="AQ72" s="964" t="str" cm="1">
        <f t="array" aca="1" ref="AQ72" ca="1">IF(AP72="","",IF(SUMPRODUCT((AP72=$AQ$6:$AQ$3321)*(AG72=$AH$6:$AH$3321)*(AM72=$AN$6:$AN$3321)*(AN72=$AO$6:$AO$3321)*(ROW($AQ$6:$AQ$3321)&lt;&gt;ROW(AP72))*((Q72=0)*($R$6:$R$3321&gt;0)+(Q72&gt;0)*($R$6:$R$3321=0)))&gt;0,"SALONES UNIDOS",IF(SUMPRODUCT((AP72=$AQ$6:$AQ$3321)*(AG72=$AH$6:$AH$3321)*((AM72&lt;$AO$6:$AO$3321)*(AN72&gt;$AN$6:$AN$3321))*(ROW($AQ$6:$AQ$3321)&lt;&gt;ROW(AP72)))&gt;0,"CRUZADO","Sin cruce")))</f>
        <v>Sin cruce</v>
      </c>
    </row>
    <row r="73" spans="1:43" s="958" customFormat="1" ht="32.25">
      <c r="A73" s="958" t="s">
        <v>1909</v>
      </c>
      <c r="B73" s="965" t="s">
        <v>1081</v>
      </c>
      <c r="C73" s="966" t="s">
        <v>1438</v>
      </c>
      <c r="D73" s="959">
        <v>20261</v>
      </c>
      <c r="E73" s="525" t="s">
        <v>19</v>
      </c>
      <c r="F73" s="525" t="s">
        <v>20</v>
      </c>
      <c r="G73" s="525" t="s">
        <v>21</v>
      </c>
      <c r="H73" s="525">
        <v>1</v>
      </c>
      <c r="I73" s="525" t="s">
        <v>26</v>
      </c>
      <c r="J73" s="967" t="s">
        <v>1439</v>
      </c>
      <c r="K73" s="968" t="s">
        <v>1440</v>
      </c>
      <c r="L73" s="966" t="s">
        <v>1127</v>
      </c>
      <c r="M73" s="966" t="s">
        <v>1164</v>
      </c>
      <c r="N73" s="965" t="s">
        <v>731</v>
      </c>
      <c r="O73" s="966">
        <v>0</v>
      </c>
      <c r="P73" s="966">
        <v>2</v>
      </c>
      <c r="Q73" s="969">
        <v>2</v>
      </c>
      <c r="R73" s="966">
        <v>4</v>
      </c>
      <c r="S73" s="972"/>
      <c r="T73" s="529">
        <v>40</v>
      </c>
      <c r="U73" s="529" t="str">
        <f>IF(V73="","",IFERROR(INDEX(Docentes!B:B,MATCH(V73,Docentes!C:C,0)),"NUEVO"))</f>
        <v>NUEVO</v>
      </c>
      <c r="V73" s="970" t="s">
        <v>1015</v>
      </c>
      <c r="W73" s="971" t="s">
        <v>1332</v>
      </c>
      <c r="X73" s="966" t="s">
        <v>1182</v>
      </c>
      <c r="Y73" s="966" t="s">
        <v>1089</v>
      </c>
      <c r="Z73" s="966" t="s">
        <v>26</v>
      </c>
      <c r="AA73" s="966" t="s">
        <v>1449</v>
      </c>
      <c r="AB73" s="966">
        <v>35</v>
      </c>
      <c r="AC73" s="966" t="s">
        <v>1283</v>
      </c>
      <c r="AD73" s="966" t="s">
        <v>1283</v>
      </c>
      <c r="AE73" s="966" t="s">
        <v>1182</v>
      </c>
      <c r="AF73" s="529" t="str">
        <f t="shared" si="30"/>
        <v>P</v>
      </c>
      <c r="AG73" s="966">
        <v>2</v>
      </c>
      <c r="AH73" s="966">
        <v>11</v>
      </c>
      <c r="AI73" s="966">
        <v>0</v>
      </c>
      <c r="AJ73" s="966">
        <v>12</v>
      </c>
      <c r="AK73" s="966">
        <v>40</v>
      </c>
      <c r="AL73" s="529">
        <f t="shared" si="31"/>
        <v>2.0000000000000009</v>
      </c>
      <c r="AM73" s="964">
        <f t="shared" si="32"/>
        <v>0.45833333333333331</v>
      </c>
      <c r="AN73" s="964">
        <f t="shared" si="33"/>
        <v>0.52777777777777779</v>
      </c>
      <c r="AO73" s="529" t="str" cm="1">
        <f t="array" aca="1" ref="AO73" ca="1">IF(V73="","",IF(SUMPRODUCT((V73=$W$6:$W$3321)*(AG73=$AH$6:$AH$3321)*(AM73=$AN$6:$AN$3321)*(AN73=$AO$6:$AO$3321)*(ROW($W$6:$W$3321)&lt;&gt;ROW(V73))*((Q73=0)*($R$6:$R$3321&gt;0)+(Q73&gt;0)*($R$6:$R$3321=0)))&gt;0,"SALONES UNIDOS",IF(SUMPRODUCT((V73=$W$6:$W$3321)*(AG73=$AH$6:$AH$3321)*((AM73&lt;$AO$6:$AO$3321)*(AN73&gt;$AN$6:$AN$3321))*(ROW($W$6:$W$3321)&lt;&gt;ROW(V73)))&gt;0,"CRUZADO","Sin cruce")))</f>
        <v>Sin cruce</v>
      </c>
      <c r="AP73" s="964" t="str">
        <f t="shared" si="34"/>
        <v>AE1HUAURAB</v>
      </c>
      <c r="AQ73" s="964" t="str" cm="1">
        <f t="array" aca="1" ref="AQ73" ca="1">IF(AP73="","",IF(SUMPRODUCT((AP73=$AQ$6:$AQ$3321)*(AG73=$AH$6:$AH$3321)*(AM73=$AN$6:$AN$3321)*(AN73=$AO$6:$AO$3321)*(ROW($AQ$6:$AQ$3321)&lt;&gt;ROW(AP73))*((Q73=0)*($R$6:$R$3321&gt;0)+(Q73&gt;0)*($R$6:$R$3321=0)))&gt;0,"SALONES UNIDOS",IF(SUMPRODUCT((AP73=$AQ$6:$AQ$3321)*(AG73=$AH$6:$AH$3321)*((AM73&lt;$AO$6:$AO$3321)*(AN73&gt;$AN$6:$AN$3321))*(ROW($AQ$6:$AQ$3321)&lt;&gt;ROW(AP73)))&gt;0,"CRUZADO","Sin cruce")))</f>
        <v>Sin cruce</v>
      </c>
    </row>
  </sheetData>
  <conditionalFormatting sqref="V3">
    <cfRule type="cellIs" dxfId="326" priority="110" operator="equal">
      <formula>"CONVOCATORIA CONCURSO 2026-1"</formula>
    </cfRule>
  </conditionalFormatting>
  <conditionalFormatting sqref="AO3">
    <cfRule type="cellIs" dxfId="325" priority="111" operator="equal">
      <formula>"CRUZADO"</formula>
    </cfRule>
  </conditionalFormatting>
  <conditionalFormatting sqref="AL4">
    <cfRule type="expression" dxfId="324" priority="109">
      <formula>$R4&lt;&gt;$AM4</formula>
    </cfRule>
  </conditionalFormatting>
  <conditionalFormatting sqref="AO4:AQ4">
    <cfRule type="containsText" dxfId="323" priority="108" operator="containsText" text="CRUZADO">
      <formula>NOT(ISERROR(SEARCH("CRUZADO",AO4)))</formula>
    </cfRule>
  </conditionalFormatting>
  <conditionalFormatting sqref="AL5">
    <cfRule type="expression" dxfId="322" priority="107">
      <formula>$R5&lt;&gt;$AM5</formula>
    </cfRule>
  </conditionalFormatting>
  <conditionalFormatting sqref="AO5:AQ5">
    <cfRule type="containsText" dxfId="321" priority="106" operator="containsText" text="CRUZADO">
      <formula>NOT(ISERROR(SEARCH("CRUZADO",AO5)))</formula>
    </cfRule>
  </conditionalFormatting>
  <conditionalFormatting sqref="AL6:AL7">
    <cfRule type="expression" dxfId="320" priority="105">
      <formula>$R6&lt;&gt;$AM6</formula>
    </cfRule>
  </conditionalFormatting>
  <conditionalFormatting sqref="AO6:AQ7">
    <cfRule type="containsText" dxfId="319" priority="104" operator="containsText" text="CRUZADO">
      <formula>NOT(ISERROR(SEARCH("CRUZADO",AO6)))</formula>
    </cfRule>
  </conditionalFormatting>
  <conditionalFormatting sqref="AL8:AL9">
    <cfRule type="expression" dxfId="318" priority="103">
      <formula>$R8&lt;&gt;$AM8</formula>
    </cfRule>
  </conditionalFormatting>
  <conditionalFormatting sqref="AO9:AQ9">
    <cfRule type="containsText" dxfId="317" priority="102" operator="containsText" text="CRUZADO">
      <formula>NOT(ISERROR(SEARCH("CRUZADO",AO9)))</formula>
    </cfRule>
  </conditionalFormatting>
  <conditionalFormatting sqref="AL10">
    <cfRule type="expression" dxfId="316" priority="101">
      <formula>$R10&lt;&gt;$AM10</formula>
    </cfRule>
  </conditionalFormatting>
  <conditionalFormatting sqref="AO10:AQ10">
    <cfRule type="containsText" dxfId="315" priority="100" operator="containsText" text="CRUZADO">
      <formula>NOT(ISERROR(SEARCH("CRUZADO",AO10)))</formula>
    </cfRule>
  </conditionalFormatting>
  <conditionalFormatting sqref="AL11:AL12">
    <cfRule type="expression" dxfId="314" priority="99">
      <formula>$R11&lt;&gt;$AM11</formula>
    </cfRule>
  </conditionalFormatting>
  <conditionalFormatting sqref="AO11:AQ12">
    <cfRule type="containsText" dxfId="313" priority="98" operator="containsText" text="CRUZADO">
      <formula>NOT(ISERROR(SEARCH("CRUZADO",AO11)))</formula>
    </cfRule>
  </conditionalFormatting>
  <conditionalFormatting sqref="AL13">
    <cfRule type="expression" dxfId="312" priority="97">
      <formula>$R13&lt;&gt;$AM13</formula>
    </cfRule>
  </conditionalFormatting>
  <conditionalFormatting sqref="AO13:AQ13">
    <cfRule type="containsText" dxfId="311" priority="96" operator="containsText" text="CRUZADO">
      <formula>NOT(ISERROR(SEARCH("CRUZADO",AO13)))</formula>
    </cfRule>
  </conditionalFormatting>
  <conditionalFormatting sqref="AL14:AL15">
    <cfRule type="expression" dxfId="310" priority="95">
      <formula>$R14&lt;&gt;$AM14</formula>
    </cfRule>
  </conditionalFormatting>
  <conditionalFormatting sqref="AO14:AQ15">
    <cfRule type="containsText" dxfId="309" priority="94" operator="containsText" text="CRUZADO">
      <formula>NOT(ISERROR(SEARCH("CRUZADO",AO14)))</formula>
    </cfRule>
  </conditionalFormatting>
  <conditionalFormatting sqref="AL16">
    <cfRule type="expression" dxfId="308" priority="93">
      <formula>$R16&lt;&gt;$AM16</formula>
    </cfRule>
  </conditionalFormatting>
  <conditionalFormatting sqref="AO16:AQ16">
    <cfRule type="containsText" dxfId="307" priority="92" operator="containsText" text="CRUZADO">
      <formula>NOT(ISERROR(SEARCH("CRUZADO",AO16)))</formula>
    </cfRule>
  </conditionalFormatting>
  <conditionalFormatting sqref="AL17:AL18">
    <cfRule type="expression" dxfId="306" priority="91">
      <formula>$R17&lt;&gt;$AM17</formula>
    </cfRule>
  </conditionalFormatting>
  <conditionalFormatting sqref="AO17:AQ18">
    <cfRule type="containsText" dxfId="305" priority="90" operator="containsText" text="CRUZADO">
      <formula>NOT(ISERROR(SEARCH("CRUZADO",AO17)))</formula>
    </cfRule>
  </conditionalFormatting>
  <conditionalFormatting sqref="AL19:AL20">
    <cfRule type="expression" dxfId="304" priority="89">
      <formula>$R19&lt;&gt;$AM19</formula>
    </cfRule>
  </conditionalFormatting>
  <conditionalFormatting sqref="AO19:AQ20">
    <cfRule type="containsText" dxfId="303" priority="88" operator="containsText" text="CRUZADO">
      <formula>NOT(ISERROR(SEARCH("CRUZADO",AO19)))</formula>
    </cfRule>
  </conditionalFormatting>
  <conditionalFormatting sqref="AL21:AL22">
    <cfRule type="expression" dxfId="302" priority="87">
      <formula>$R21&lt;&gt;$AM21</formula>
    </cfRule>
  </conditionalFormatting>
  <conditionalFormatting sqref="AO21:AQ22">
    <cfRule type="containsText" dxfId="301" priority="86" operator="containsText" text="CRUZADO">
      <formula>NOT(ISERROR(SEARCH("CRUZADO",AO21)))</formula>
    </cfRule>
  </conditionalFormatting>
  <conditionalFormatting sqref="AL23:AL24">
    <cfRule type="expression" dxfId="300" priority="85">
      <formula>$R23&lt;&gt;$AM23</formula>
    </cfRule>
  </conditionalFormatting>
  <conditionalFormatting sqref="AO23:AQ24">
    <cfRule type="containsText" dxfId="299" priority="84" operator="containsText" text="CRUZADO">
      <formula>NOT(ISERROR(SEARCH("CRUZADO",AO23)))</formula>
    </cfRule>
  </conditionalFormatting>
  <conditionalFormatting sqref="AL25:AL26">
    <cfRule type="expression" dxfId="298" priority="83">
      <formula>$R25&lt;&gt;$AM25</formula>
    </cfRule>
  </conditionalFormatting>
  <conditionalFormatting sqref="AO25:AQ26">
    <cfRule type="containsText" dxfId="297" priority="82" operator="containsText" text="CRUZADO">
      <formula>NOT(ISERROR(SEARCH("CRUZADO",AO25)))</formula>
    </cfRule>
  </conditionalFormatting>
  <conditionalFormatting sqref="AO8:AQ8">
    <cfRule type="containsText" dxfId="296" priority="81" operator="containsText" text="CRUZADO">
      <formula>NOT(ISERROR(SEARCH("CRUZADO",AO8)))</formula>
    </cfRule>
  </conditionalFormatting>
  <conditionalFormatting sqref="AL27:AL28">
    <cfRule type="expression" dxfId="295" priority="80">
      <formula>$R27&lt;&gt;$AM27</formula>
    </cfRule>
  </conditionalFormatting>
  <conditionalFormatting sqref="AO27:AQ28">
    <cfRule type="containsText" dxfId="294" priority="79" operator="containsText" text="CRUZADO">
      <formula>NOT(ISERROR(SEARCH("CRUZADO",AO27)))</formula>
    </cfRule>
  </conditionalFormatting>
  <conditionalFormatting sqref="AL29:AL30">
    <cfRule type="expression" dxfId="293" priority="78">
      <formula>$R29&lt;&gt;$AM29</formula>
    </cfRule>
  </conditionalFormatting>
  <conditionalFormatting sqref="AO29:AQ30">
    <cfRule type="containsText" dxfId="292" priority="77" operator="containsText" text="CRUZADO">
      <formula>NOT(ISERROR(SEARCH("CRUZADO",AO29)))</formula>
    </cfRule>
  </conditionalFormatting>
  <conditionalFormatting sqref="AL31">
    <cfRule type="expression" dxfId="291" priority="76">
      <formula>$R31&lt;&gt;$AM31</formula>
    </cfRule>
  </conditionalFormatting>
  <conditionalFormatting sqref="AO31:AQ31">
    <cfRule type="containsText" dxfId="290" priority="75" operator="containsText" text="CRUZADO">
      <formula>NOT(ISERROR(SEARCH("CRUZADO",AO31)))</formula>
    </cfRule>
  </conditionalFormatting>
  <conditionalFormatting sqref="AL32">
    <cfRule type="expression" dxfId="289" priority="74">
      <formula>$R32&lt;&gt;$AM32</formula>
    </cfRule>
  </conditionalFormatting>
  <conditionalFormatting sqref="AO32:AQ32">
    <cfRule type="containsText" dxfId="288" priority="73" operator="containsText" text="CRUZADO">
      <formula>NOT(ISERROR(SEARCH("CRUZADO",AO32)))</formula>
    </cfRule>
  </conditionalFormatting>
  <conditionalFormatting sqref="AL33">
    <cfRule type="expression" dxfId="287" priority="72">
      <formula>$R33&lt;&gt;$AM33</formula>
    </cfRule>
  </conditionalFormatting>
  <conditionalFormatting sqref="Q33">
    <cfRule type="expression" dxfId="286" priority="70">
      <formula>$R33&lt;&gt;$AM33</formula>
    </cfRule>
  </conditionalFormatting>
  <conditionalFormatting sqref="AO33:AQ33">
    <cfRule type="containsText" dxfId="285" priority="71" operator="containsText" text="CRUZADO">
      <formula>NOT(ISERROR(SEARCH("CRUZADO",AO33)))</formula>
    </cfRule>
  </conditionalFormatting>
  <conditionalFormatting sqref="AL34">
    <cfRule type="expression" dxfId="284" priority="69">
      <formula>$R34&lt;&gt;$AM34</formula>
    </cfRule>
  </conditionalFormatting>
  <conditionalFormatting sqref="Q34">
    <cfRule type="expression" dxfId="283" priority="67">
      <formula>$R34&lt;&gt;$AM34</formula>
    </cfRule>
  </conditionalFormatting>
  <conditionalFormatting sqref="AO34:AQ34">
    <cfRule type="containsText" dxfId="282" priority="68" operator="containsText" text="CRUZADO">
      <formula>NOT(ISERROR(SEARCH("CRUZADO",AO34)))</formula>
    </cfRule>
  </conditionalFormatting>
  <conditionalFormatting sqref="AL35">
    <cfRule type="expression" dxfId="281" priority="66">
      <formula>$R35&lt;&gt;$AM35</formula>
    </cfRule>
  </conditionalFormatting>
  <conditionalFormatting sqref="Q35">
    <cfRule type="expression" dxfId="280" priority="64">
      <formula>$R35&lt;&gt;$AM35</formula>
    </cfRule>
  </conditionalFormatting>
  <conditionalFormatting sqref="AO35:AQ35">
    <cfRule type="containsText" dxfId="279" priority="65" operator="containsText" text="CRUZADO">
      <formula>NOT(ISERROR(SEARCH("CRUZADO",AO35)))</formula>
    </cfRule>
  </conditionalFormatting>
  <conditionalFormatting sqref="AL36">
    <cfRule type="expression" dxfId="278" priority="63">
      <formula>$R36&lt;&gt;$AM36</formula>
    </cfRule>
  </conditionalFormatting>
  <conditionalFormatting sqref="Q36">
    <cfRule type="expression" dxfId="277" priority="61">
      <formula>$R36&lt;&gt;$AM36</formula>
    </cfRule>
  </conditionalFormatting>
  <conditionalFormatting sqref="AO36:AQ36">
    <cfRule type="containsText" dxfId="276" priority="62" operator="containsText" text="CRUZADO">
      <formula>NOT(ISERROR(SEARCH("CRUZADO",AO36)))</formula>
    </cfRule>
  </conditionalFormatting>
  <conditionalFormatting sqref="AL37">
    <cfRule type="expression" dxfId="275" priority="60">
      <formula>$R37&lt;&gt;$AM37</formula>
    </cfRule>
  </conditionalFormatting>
  <conditionalFormatting sqref="AO37:AQ37">
    <cfRule type="containsText" dxfId="274" priority="59" operator="containsText" text="CRUZADO">
      <formula>NOT(ISERROR(SEARCH("CRUZADO",AO37)))</formula>
    </cfRule>
  </conditionalFormatting>
  <conditionalFormatting sqref="AL38">
    <cfRule type="expression" dxfId="273" priority="58">
      <formula>$R38&lt;&gt;$AM38</formula>
    </cfRule>
  </conditionalFormatting>
  <conditionalFormatting sqref="AO38:AQ38">
    <cfRule type="containsText" dxfId="272" priority="57" operator="containsText" text="CRUZADO">
      <formula>NOT(ISERROR(SEARCH("CRUZADO",AO38)))</formula>
    </cfRule>
  </conditionalFormatting>
  <conditionalFormatting sqref="AL39">
    <cfRule type="expression" dxfId="271" priority="56">
      <formula>$R39&lt;&gt;$AM39</formula>
    </cfRule>
  </conditionalFormatting>
  <conditionalFormatting sqref="AO39:AQ39">
    <cfRule type="containsText" dxfId="270" priority="55" operator="containsText" text="CRUZADO">
      <formula>NOT(ISERROR(SEARCH("CRUZADO",AO39)))</formula>
    </cfRule>
  </conditionalFormatting>
  <conditionalFormatting sqref="AL40">
    <cfRule type="expression" dxfId="269" priority="54">
      <formula>$R40&lt;&gt;$AM40</formula>
    </cfRule>
  </conditionalFormatting>
  <conditionalFormatting sqref="AO40:AQ40">
    <cfRule type="containsText" dxfId="268" priority="53" operator="containsText" text="CRUZADO">
      <formula>NOT(ISERROR(SEARCH("CRUZADO",AO40)))</formula>
    </cfRule>
  </conditionalFormatting>
  <conditionalFormatting sqref="AL41">
    <cfRule type="expression" dxfId="267" priority="52">
      <formula>$R41&lt;&gt;$AM41</formula>
    </cfRule>
  </conditionalFormatting>
  <conditionalFormatting sqref="AO41:AQ41">
    <cfRule type="containsText" dxfId="266" priority="51" operator="containsText" text="CRUZADO">
      <formula>NOT(ISERROR(SEARCH("CRUZADO",AO41)))</formula>
    </cfRule>
  </conditionalFormatting>
  <conditionalFormatting sqref="AL42">
    <cfRule type="expression" dxfId="265" priority="50">
      <formula>$R42&lt;&gt;$AM42</formula>
    </cfRule>
  </conditionalFormatting>
  <conditionalFormatting sqref="AO42:AQ42">
    <cfRule type="containsText" dxfId="264" priority="49" operator="containsText" text="CRUZADO">
      <formula>NOT(ISERROR(SEARCH("CRUZADO",AO42)))</formula>
    </cfRule>
  </conditionalFormatting>
  <conditionalFormatting sqref="AL43">
    <cfRule type="expression" dxfId="263" priority="48">
      <formula>$R43&lt;&gt;$AM43</formula>
    </cfRule>
  </conditionalFormatting>
  <conditionalFormatting sqref="AO43:AQ43">
    <cfRule type="containsText" dxfId="262" priority="47" operator="containsText" text="CRUZADO">
      <formula>NOT(ISERROR(SEARCH("CRUZADO",AO43)))</formula>
    </cfRule>
  </conditionalFormatting>
  <conditionalFormatting sqref="AL44">
    <cfRule type="expression" dxfId="261" priority="46">
      <formula>$R44&lt;&gt;$AM44</formula>
    </cfRule>
  </conditionalFormatting>
  <conditionalFormatting sqref="AO44:AQ44">
    <cfRule type="containsText" dxfId="260" priority="45" operator="containsText" text="CRUZADO">
      <formula>NOT(ISERROR(SEARCH("CRUZADO",AO44)))</formula>
    </cfRule>
  </conditionalFormatting>
  <conditionalFormatting sqref="AL46">
    <cfRule type="expression" dxfId="259" priority="44">
      <formula>$R46&lt;&gt;$AM46</formula>
    </cfRule>
  </conditionalFormatting>
  <conditionalFormatting sqref="AO46:AQ46">
    <cfRule type="containsText" dxfId="258" priority="43" operator="containsText" text="CRUZADO">
      <formula>NOT(ISERROR(SEARCH("CRUZADO",AO46)))</formula>
    </cfRule>
  </conditionalFormatting>
  <conditionalFormatting sqref="AL45">
    <cfRule type="expression" dxfId="257" priority="42">
      <formula>$R45&lt;&gt;$AM45</formula>
    </cfRule>
  </conditionalFormatting>
  <conditionalFormatting sqref="AO45:AQ45">
    <cfRule type="containsText" dxfId="256" priority="41" operator="containsText" text="CRUZADO">
      <formula>NOT(ISERROR(SEARCH("CRUZADO",AO45)))</formula>
    </cfRule>
  </conditionalFormatting>
  <conditionalFormatting sqref="AL47">
    <cfRule type="expression" dxfId="255" priority="40">
      <formula>$R47&lt;&gt;$AM47</formula>
    </cfRule>
  </conditionalFormatting>
  <conditionalFormatting sqref="AO47:AQ47">
    <cfRule type="containsText" dxfId="254" priority="39" operator="containsText" text="CRUZADO">
      <formula>NOT(ISERROR(SEARCH("CRUZADO",AO47)))</formula>
    </cfRule>
  </conditionalFormatting>
  <conditionalFormatting sqref="AL48">
    <cfRule type="expression" dxfId="253" priority="38">
      <formula>$R48&lt;&gt;$AM48</formula>
    </cfRule>
  </conditionalFormatting>
  <conditionalFormatting sqref="AO48:AQ48">
    <cfRule type="containsText" dxfId="252" priority="37" operator="containsText" text="CRUZADO">
      <formula>NOT(ISERROR(SEARCH("CRUZADO",AO48)))</formula>
    </cfRule>
  </conditionalFormatting>
  <conditionalFormatting sqref="AL49:AL50">
    <cfRule type="expression" dxfId="251" priority="36">
      <formula>$R49&lt;&gt;$AM49</formula>
    </cfRule>
  </conditionalFormatting>
  <conditionalFormatting sqref="AO49:AQ50">
    <cfRule type="containsText" dxfId="250" priority="35" operator="containsText" text="CRUZADO">
      <formula>NOT(ISERROR(SEARCH("CRUZADO",AO49)))</formula>
    </cfRule>
  </conditionalFormatting>
  <conditionalFormatting sqref="AL51:AL52">
    <cfRule type="expression" dxfId="249" priority="34">
      <formula>$R51&lt;&gt;$AM51</formula>
    </cfRule>
  </conditionalFormatting>
  <conditionalFormatting sqref="AO51:AQ52">
    <cfRule type="containsText" dxfId="248" priority="33" operator="containsText" text="CRUZADO">
      <formula>NOT(ISERROR(SEARCH("CRUZADO",AO51)))</formula>
    </cfRule>
  </conditionalFormatting>
  <conditionalFormatting sqref="AL53">
    <cfRule type="expression" dxfId="247" priority="32">
      <formula>$R53&lt;&gt;$AM53</formula>
    </cfRule>
  </conditionalFormatting>
  <conditionalFormatting sqref="AO53:AQ53">
    <cfRule type="containsText" dxfId="246" priority="31" operator="containsText" text="CRUZADO">
      <formula>NOT(ISERROR(SEARCH("CRUZADO",AO53)))</formula>
    </cfRule>
  </conditionalFormatting>
  <conditionalFormatting sqref="AL54">
    <cfRule type="expression" dxfId="245" priority="30">
      <formula>$R54&lt;&gt;$AM54</formula>
    </cfRule>
  </conditionalFormatting>
  <conditionalFormatting sqref="AO54:AQ54">
    <cfRule type="containsText" dxfId="244" priority="29" operator="containsText" text="CRUZADO">
      <formula>NOT(ISERROR(SEARCH("CRUZADO",AO54)))</formula>
    </cfRule>
  </conditionalFormatting>
  <conditionalFormatting sqref="AL55">
    <cfRule type="expression" dxfId="243" priority="28">
      <formula>$R55&lt;&gt;$AM55</formula>
    </cfRule>
  </conditionalFormatting>
  <conditionalFormatting sqref="AO55:AQ55">
    <cfRule type="containsText" dxfId="242" priority="27" operator="containsText" text="CRUZADO">
      <formula>NOT(ISERROR(SEARCH("CRUZADO",AO55)))</formula>
    </cfRule>
  </conditionalFormatting>
  <conditionalFormatting sqref="AL56">
    <cfRule type="expression" dxfId="241" priority="26">
      <formula>$R56&lt;&gt;$AM56</formula>
    </cfRule>
  </conditionalFormatting>
  <conditionalFormatting sqref="AO56:AQ56">
    <cfRule type="containsText" dxfId="240" priority="25" operator="containsText" text="CRUZADO">
      <formula>NOT(ISERROR(SEARCH("CRUZADO",AO56)))</formula>
    </cfRule>
  </conditionalFormatting>
  <conditionalFormatting sqref="AL57">
    <cfRule type="expression" dxfId="239" priority="24">
      <formula>$R57&lt;&gt;$AM57</formula>
    </cfRule>
  </conditionalFormatting>
  <conditionalFormatting sqref="AO57:AQ57">
    <cfRule type="containsText" dxfId="238" priority="23" operator="containsText" text="CRUZADO">
      <formula>NOT(ISERROR(SEARCH("CRUZADO",AO57)))</formula>
    </cfRule>
  </conditionalFormatting>
  <conditionalFormatting sqref="AL58">
    <cfRule type="expression" dxfId="237" priority="22">
      <formula>$R58&lt;&gt;$AM58</formula>
    </cfRule>
  </conditionalFormatting>
  <conditionalFormatting sqref="AO58:AQ58">
    <cfRule type="containsText" dxfId="236" priority="21" operator="containsText" text="CRUZADO">
      <formula>NOT(ISERROR(SEARCH("CRUZADO",AO58)))</formula>
    </cfRule>
  </conditionalFormatting>
  <conditionalFormatting sqref="AL59:AL60">
    <cfRule type="expression" dxfId="235" priority="20">
      <formula>$R59&lt;&gt;$AM59</formula>
    </cfRule>
  </conditionalFormatting>
  <conditionalFormatting sqref="AO59:AQ60">
    <cfRule type="containsText" dxfId="234" priority="19" operator="containsText" text="CRUZADO">
      <formula>NOT(ISERROR(SEARCH("CRUZADO",AO59)))</formula>
    </cfRule>
  </conditionalFormatting>
  <conditionalFormatting sqref="AL61:AL62">
    <cfRule type="expression" dxfId="233" priority="18">
      <formula>$R61&lt;&gt;$AM61</formula>
    </cfRule>
  </conditionalFormatting>
  <conditionalFormatting sqref="AO61:AQ62">
    <cfRule type="containsText" dxfId="232" priority="17" operator="containsText" text="CRUZADO">
      <formula>NOT(ISERROR(SEARCH("CRUZADO",AO61)))</formula>
    </cfRule>
  </conditionalFormatting>
  <conditionalFormatting sqref="AL63">
    <cfRule type="expression" dxfId="231" priority="16">
      <formula>$R63&lt;&gt;$AM63</formula>
    </cfRule>
  </conditionalFormatting>
  <conditionalFormatting sqref="AO63:AQ63">
    <cfRule type="containsText" dxfId="230" priority="15" operator="containsText" text="CRUZADO">
      <formula>NOT(ISERROR(SEARCH("CRUZADO",AO63)))</formula>
    </cfRule>
  </conditionalFormatting>
  <conditionalFormatting sqref="AL64">
    <cfRule type="expression" dxfId="229" priority="14">
      <formula>$R64&lt;&gt;$AM64</formula>
    </cfRule>
  </conditionalFormatting>
  <conditionalFormatting sqref="AO64:AQ64">
    <cfRule type="containsText" dxfId="228" priority="13" operator="containsText" text="CRUZADO">
      <formula>NOT(ISERROR(SEARCH("CRUZADO",AO64)))</formula>
    </cfRule>
  </conditionalFormatting>
  <conditionalFormatting sqref="AL65">
    <cfRule type="expression" dxfId="227" priority="12">
      <formula>$R65&lt;&gt;$AM65</formula>
    </cfRule>
  </conditionalFormatting>
  <conditionalFormatting sqref="AO65:AQ65">
    <cfRule type="containsText" dxfId="226" priority="11" operator="containsText" text="CRUZADO">
      <formula>NOT(ISERROR(SEARCH("CRUZADO",AO65)))</formula>
    </cfRule>
  </conditionalFormatting>
  <conditionalFormatting sqref="AL66:AL67">
    <cfRule type="expression" dxfId="225" priority="10">
      <formula>$R66&lt;&gt;$AM66</formula>
    </cfRule>
  </conditionalFormatting>
  <conditionalFormatting sqref="AO66:AQ67">
    <cfRule type="containsText" dxfId="224" priority="9" operator="containsText" text="CRUZADO">
      <formula>NOT(ISERROR(SEARCH("CRUZADO",AO66)))</formula>
    </cfRule>
  </conditionalFormatting>
  <conditionalFormatting sqref="AL68:AL69">
    <cfRule type="expression" dxfId="223" priority="8">
      <formula>$R68&lt;&gt;$AM68</formula>
    </cfRule>
  </conditionalFormatting>
  <conditionalFormatting sqref="AO68:AQ69">
    <cfRule type="containsText" dxfId="222" priority="7" operator="containsText" text="CRUZADO">
      <formula>NOT(ISERROR(SEARCH("CRUZADO",AO68)))</formula>
    </cfRule>
  </conditionalFormatting>
  <conditionalFormatting sqref="AL70">
    <cfRule type="expression" dxfId="221" priority="6">
      <formula>$R70&lt;&gt;$AM70</formula>
    </cfRule>
  </conditionalFormatting>
  <conditionalFormatting sqref="AO70:AQ70">
    <cfRule type="containsText" dxfId="220" priority="5" operator="containsText" text="CRUZADO">
      <formula>NOT(ISERROR(SEARCH("CRUZADO",AO70)))</formula>
    </cfRule>
  </conditionalFormatting>
  <conditionalFormatting sqref="AL71">
    <cfRule type="expression" dxfId="219" priority="4">
      <formula>$R71&lt;&gt;$AM71</formula>
    </cfRule>
  </conditionalFormatting>
  <conditionalFormatting sqref="AO71:AQ71">
    <cfRule type="containsText" dxfId="218" priority="3" operator="containsText" text="CRUZADO">
      <formula>NOT(ISERROR(SEARCH("CRUZADO",AO71)))</formula>
    </cfRule>
  </conditionalFormatting>
  <conditionalFormatting sqref="AL72:AL73">
    <cfRule type="expression" dxfId="217" priority="2">
      <formula>$R72&lt;&gt;$AM72</formula>
    </cfRule>
  </conditionalFormatting>
  <conditionalFormatting sqref="AO72:AQ73">
    <cfRule type="containsText" dxfId="216" priority="1" operator="containsText" text="CRUZADO">
      <formula>NOT(ISERROR(SEARCH("CRUZADO",AO72)))</formula>
    </cfRule>
  </conditionalFormatting>
  <dataValidations count="1">
    <dataValidation allowBlank="1" showInputMessage="1" showErrorMessage="1" sqref="AL3" xr:uid="{21AAC1B1-FB48-4AB3-AF87-364B2368A971}"/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6A303-BA2F-41FE-8BA1-ADFB9D684825}">
  <dimension ref="A2:AQ17"/>
  <sheetViews>
    <sheetView workbookViewId="0">
      <pane ySplit="2" topLeftCell="X11" activePane="bottomLeft" state="frozen"/>
      <selection pane="bottomLeft" activeCell="V17" sqref="V17"/>
    </sheetView>
  </sheetViews>
  <sheetFormatPr defaultRowHeight="15"/>
  <cols>
    <col min="1" max="1" width="5" customWidth="1"/>
    <col min="11" max="11" width="25.7109375" customWidth="1"/>
    <col min="12" max="18" width="9.140625" customWidth="1"/>
    <col min="19" max="19" width="3.85546875" customWidth="1"/>
    <col min="22" max="22" width="35.140625" customWidth="1"/>
    <col min="28" max="30" width="9.140625" customWidth="1"/>
  </cols>
  <sheetData>
    <row r="2" spans="1:43" ht="78.75">
      <c r="B2" s="23" t="s">
        <v>3</v>
      </c>
      <c r="C2" s="433" t="s">
        <v>4</v>
      </c>
      <c r="D2" s="23" t="s">
        <v>5</v>
      </c>
      <c r="E2" s="23" t="s">
        <v>6</v>
      </c>
      <c r="F2" s="23" t="s">
        <v>1051</v>
      </c>
      <c r="G2" s="23" t="s">
        <v>8</v>
      </c>
      <c r="H2" s="74" t="s">
        <v>9</v>
      </c>
      <c r="I2" s="178" t="s">
        <v>10</v>
      </c>
      <c r="J2" s="329" t="s">
        <v>1052</v>
      </c>
      <c r="K2" s="702" t="s">
        <v>1053</v>
      </c>
      <c r="L2" s="669" t="s">
        <v>1054</v>
      </c>
      <c r="M2" s="670" t="s">
        <v>1055</v>
      </c>
      <c r="N2" s="670" t="s">
        <v>1056</v>
      </c>
      <c r="O2" s="73" t="s">
        <v>1057</v>
      </c>
      <c r="P2" s="73" t="s">
        <v>1058</v>
      </c>
      <c r="Q2" s="73" t="s">
        <v>1059</v>
      </c>
      <c r="R2" s="261" t="s">
        <v>1060</v>
      </c>
      <c r="S2" s="2"/>
      <c r="T2" s="263" t="s">
        <v>1061</v>
      </c>
      <c r="U2" s="38" t="s">
        <v>801</v>
      </c>
      <c r="V2" s="263" t="s">
        <v>1062</v>
      </c>
      <c r="W2" s="33" t="s">
        <v>1063</v>
      </c>
      <c r="X2" s="33" t="s">
        <v>1064</v>
      </c>
      <c r="Y2" s="33" t="s">
        <v>1065</v>
      </c>
      <c r="Z2" s="23" t="s">
        <v>1066</v>
      </c>
      <c r="AA2" s="23" t="s">
        <v>1067</v>
      </c>
      <c r="AB2" s="23" t="s">
        <v>1068</v>
      </c>
      <c r="AC2" s="182" t="s">
        <v>1069</v>
      </c>
      <c r="AD2" s="23" t="s">
        <v>1070</v>
      </c>
      <c r="AE2" s="24" t="s">
        <v>1071</v>
      </c>
      <c r="AF2" s="23" t="s">
        <v>1055</v>
      </c>
      <c r="AG2" s="23" t="s">
        <v>1072</v>
      </c>
      <c r="AH2" s="23" t="s">
        <v>1073</v>
      </c>
      <c r="AI2" s="23" t="s">
        <v>1074</v>
      </c>
      <c r="AJ2" s="23" t="s">
        <v>1075</v>
      </c>
      <c r="AK2" s="23" t="s">
        <v>1076</v>
      </c>
      <c r="AL2" s="23" t="s">
        <v>1077</v>
      </c>
      <c r="AM2" s="23" t="s">
        <v>1073</v>
      </c>
      <c r="AN2" s="23" t="s">
        <v>1075</v>
      </c>
      <c r="AO2" s="199" t="s">
        <v>1078</v>
      </c>
      <c r="AP2" s="23" t="s">
        <v>1079</v>
      </c>
      <c r="AQ2" s="690" t="s">
        <v>1080</v>
      </c>
    </row>
    <row r="3" spans="1:43" ht="32.25">
      <c r="A3" t="s">
        <v>1889</v>
      </c>
      <c r="B3" s="11" t="s">
        <v>1081</v>
      </c>
      <c r="C3" s="194" t="s">
        <v>1329</v>
      </c>
      <c r="D3" s="194">
        <v>20261</v>
      </c>
      <c r="E3" s="11" t="s">
        <v>23</v>
      </c>
      <c r="F3" s="11" t="s">
        <v>20</v>
      </c>
      <c r="G3" s="11" t="s">
        <v>54</v>
      </c>
      <c r="H3" s="11">
        <v>1</v>
      </c>
      <c r="I3" s="11" t="s">
        <v>1343</v>
      </c>
      <c r="J3" s="803" t="s">
        <v>1340</v>
      </c>
      <c r="K3" s="35" t="s">
        <v>1341</v>
      </c>
      <c r="L3" s="31" t="s">
        <v>1101</v>
      </c>
      <c r="M3" s="31" t="s">
        <v>1086</v>
      </c>
      <c r="N3" s="11" t="s">
        <v>731</v>
      </c>
      <c r="O3" s="31">
        <v>0</v>
      </c>
      <c r="P3" s="31">
        <v>4</v>
      </c>
      <c r="Q3" s="262">
        <v>4</v>
      </c>
      <c r="R3" s="31">
        <v>3</v>
      </c>
      <c r="S3" s="808"/>
      <c r="T3" s="31">
        <v>20</v>
      </c>
      <c r="U3" s="31" t="str">
        <f>IF(V3="","",IFERROR(INDEX(Docentes!B:B,MATCH(V3,Docentes!C:C,0)),"NUEVO"))</f>
        <v>NUEVO</v>
      </c>
      <c r="V3" s="793" t="s">
        <v>275</v>
      </c>
      <c r="W3" s="809" t="s">
        <v>168</v>
      </c>
      <c r="X3" s="31" t="s">
        <v>1182</v>
      </c>
      <c r="Y3" s="31" t="s">
        <v>1089</v>
      </c>
      <c r="Z3" s="31" t="s">
        <v>1283</v>
      </c>
      <c r="AA3" s="31" t="s">
        <v>1283</v>
      </c>
      <c r="AB3" s="31" t="s">
        <v>1283</v>
      </c>
      <c r="AC3" s="31" t="s">
        <v>1903</v>
      </c>
      <c r="AD3" s="31" t="s">
        <v>1283</v>
      </c>
      <c r="AE3" s="31" t="s">
        <v>1182</v>
      </c>
      <c r="AF3" s="31" t="str">
        <f t="shared" ref="AF3:AF17" si="0">IF(AND(O3&gt;0,P3&gt;0),"TP",IF(AND(O3&gt;0,P3=0),"T","P"))</f>
        <v>P</v>
      </c>
      <c r="AG3" s="31">
        <v>2</v>
      </c>
      <c r="AH3" s="31">
        <v>11</v>
      </c>
      <c r="AI3" s="31">
        <v>50</v>
      </c>
      <c r="AJ3" s="31">
        <v>15</v>
      </c>
      <c r="AK3" s="31">
        <v>10</v>
      </c>
      <c r="AL3" s="31">
        <f t="shared" ref="AL3:AL17" si="1">IF(Q3=0,0,IF(AH3="",Q3,IF(W3="HIBRIDO VIRTUAL",0,((((AJ3/24)+(AK3/1440))-((AH3/24)+(AI3/1440)))*1440/50))))</f>
        <v>4</v>
      </c>
      <c r="AM3" s="792">
        <f t="shared" ref="AM3:AM17" si="2">AH3/24+AI3/1440</f>
        <v>0.49305555555555552</v>
      </c>
      <c r="AN3" s="792">
        <f t="shared" ref="AN3:AN17" si="3">AJ3/24+AK3/1440</f>
        <v>0.63194444444444442</v>
      </c>
      <c r="AO3" s="31" t="str" cm="1">
        <f t="array" aca="1" ref="AO3" ca="1">IF(V3="","",IF(SUMPRODUCT((V3=$W$6:$W$3319)*(AG3=$AH$6:$AH$3319)*(AM3=$AN$6:$AN$3319)*(AN3=$AO$6:$AO$3319)*(ROW($W$6:$W$3319)&lt;&gt;ROW(V3))*((Q3=0)*($R$6:$R$3319&gt;0)+(Q3&gt;0)*($R$6:$R$3319=0)))&gt;0,"SALONES UNIDOS",IF(SUMPRODUCT((V3=$W$6:$W$3319)*(AG3=$AH$6:$AH$3319)*((AM3&lt;$AO$6:$AO$3319)*(AN3&gt;$AN$6:$AN$3319))*(ROW($W$6:$W$3319)&lt;&gt;ROW(V3)))&gt;0,"CRUZADO","Sin cruce")))</f>
        <v>Sin cruce</v>
      </c>
      <c r="AP3" s="792" t="str">
        <f t="shared" ref="AP3:AP17" si="4">TRIM(CONCATENATE(G3,H3,E3,I3))</f>
        <v>IC1PRINCIPALA2</v>
      </c>
      <c r="AQ3" s="792" t="str" cm="1">
        <f t="array" aca="1" ref="AQ3" ca="1">IF(AP3="","",IF(SUMPRODUCT((AP3=$AQ$6:$AQ$3319)*(AG3=$AH$6:$AH$3319)*(AM3=$AN$6:$AN$3319)*(AN3=$AO$6:$AO$3319)*(ROW($AQ$6:$AQ$3319)&lt;&gt;ROW(AP3))*((Q3=0)*($R$6:$R$3319&gt;0)+(Q3&gt;0)*($R$6:$R$3319=0)))&gt;0,"SALONES UNIDOS",IF(SUMPRODUCT((AP3=$AQ$6:$AQ$3319)*(AG3=$AH$6:$AH$3319)*((AM3&lt;$AO$6:$AO$3319)*(AN3&gt;$AN$6:$AN$3319))*(ROW($AQ$6:$AQ$3319)&lt;&gt;ROW(AP3)))&gt;0,"CRUZADO","Sin cruce")))</f>
        <v>Sin cruce</v>
      </c>
    </row>
    <row r="4" spans="1:43" s="1020" customFormat="1" ht="32.25">
      <c r="A4" s="1020" t="s">
        <v>1924</v>
      </c>
      <c r="B4" s="554" t="s">
        <v>1081</v>
      </c>
      <c r="C4" s="1021" t="s">
        <v>1329</v>
      </c>
      <c r="D4" s="1021">
        <v>20261</v>
      </c>
      <c r="E4" s="554" t="s">
        <v>23</v>
      </c>
      <c r="F4" s="554" t="s">
        <v>20</v>
      </c>
      <c r="G4" s="554" t="s">
        <v>54</v>
      </c>
      <c r="H4" s="554">
        <v>1</v>
      </c>
      <c r="I4" s="554" t="s">
        <v>1343</v>
      </c>
      <c r="J4" s="1022" t="s">
        <v>1340</v>
      </c>
      <c r="K4" s="557" t="s">
        <v>1341</v>
      </c>
      <c r="L4" s="558" t="s">
        <v>1101</v>
      </c>
      <c r="M4" s="558" t="s">
        <v>1086</v>
      </c>
      <c r="N4" s="554" t="s">
        <v>731</v>
      </c>
      <c r="O4" s="558">
        <v>0</v>
      </c>
      <c r="P4" s="558">
        <v>4</v>
      </c>
      <c r="Q4" s="1023">
        <v>4</v>
      </c>
      <c r="R4" s="558">
        <v>3</v>
      </c>
      <c r="S4" s="1024"/>
      <c r="T4" s="558">
        <v>20</v>
      </c>
      <c r="U4" s="558" t="str">
        <f>IF(V4="","",IFERROR(INDEX(Docentes!B:B,MATCH(V4,Docentes!C:C,0)),"NUEVO"))</f>
        <v>NUEVO</v>
      </c>
      <c r="V4" s="1025" t="s">
        <v>275</v>
      </c>
      <c r="W4" s="1026" t="s">
        <v>168</v>
      </c>
      <c r="X4" s="558" t="s">
        <v>1182</v>
      </c>
      <c r="Y4" s="558" t="s">
        <v>1089</v>
      </c>
      <c r="Z4" s="558" t="s">
        <v>1283</v>
      </c>
      <c r="AA4" s="558" t="s">
        <v>1283</v>
      </c>
      <c r="AB4" s="558" t="s">
        <v>1283</v>
      </c>
      <c r="AC4" s="558" t="s">
        <v>1901</v>
      </c>
      <c r="AD4" s="558" t="s">
        <v>1283</v>
      </c>
      <c r="AE4" s="558" t="s">
        <v>1182</v>
      </c>
      <c r="AF4" s="558" t="str">
        <f t="shared" si="0"/>
        <v>P</v>
      </c>
      <c r="AG4" s="558">
        <v>3</v>
      </c>
      <c r="AH4" s="558">
        <v>11</v>
      </c>
      <c r="AI4" s="558">
        <v>50</v>
      </c>
      <c r="AJ4" s="558">
        <v>15</v>
      </c>
      <c r="AK4" s="558">
        <v>10</v>
      </c>
      <c r="AL4" s="558">
        <f t="shared" si="1"/>
        <v>4</v>
      </c>
      <c r="AM4" s="1027">
        <f t="shared" si="2"/>
        <v>0.49305555555555552</v>
      </c>
      <c r="AN4" s="1027">
        <f t="shared" si="3"/>
        <v>0.63194444444444442</v>
      </c>
      <c r="AO4" s="558" t="str" cm="1">
        <f t="array" aca="1" ref="AO4" ca="1">IF(V4="","",IF(SUMPRODUCT((V4=$W$6:$W$3319)*(AG4=$AH$6:$AH$3319)*(AM4=$AN$6:$AN$3319)*(AN4=$AO$6:$AO$3319)*(ROW($W$6:$W$3319)&lt;&gt;ROW(V4))*((Q4=0)*($R$6:$R$3319&gt;0)+(Q4&gt;0)*($R$6:$R$3319=0)))&gt;0,"SALONES UNIDOS",IF(SUMPRODUCT((V4=$W$6:$W$3319)*(AG4=$AH$6:$AH$3319)*((AM4&lt;$AO$6:$AO$3319)*(AN4&gt;$AN$6:$AN$3319))*(ROW($W$6:$W$3319)&lt;&gt;ROW(V4)))&gt;0,"CRUZADO","Sin cruce")))</f>
        <v>Sin cruce</v>
      </c>
      <c r="AP4" s="1027" t="str">
        <f t="shared" si="4"/>
        <v>IC1PRINCIPALA2</v>
      </c>
      <c r="AQ4" s="1027" t="str" cm="1">
        <f t="array" aca="1" ref="AQ4" ca="1">IF(AP4="","",IF(SUMPRODUCT((AP4=$AQ$6:$AQ$3319)*(AG4=$AH$6:$AH$3319)*(AM4=$AN$6:$AN$3319)*(AN4=$AO$6:$AO$3319)*(ROW($AQ$6:$AQ$3319)&lt;&gt;ROW(AP4))*((Q4=0)*($R$6:$R$3319&gt;0)+(Q4&gt;0)*($R$6:$R$3319=0)))&gt;0,"SALONES UNIDOS",IF(SUMPRODUCT((AP4=$AQ$6:$AQ$3319)*(AG4=$AH$6:$AH$3319)*((AM4&lt;$AO$6:$AO$3319)*(AN4&gt;$AN$6:$AN$3319))*(ROW($AQ$6:$AQ$3319)&lt;&gt;ROW(AP4)))&gt;0,"CRUZADO","Sin cruce")))</f>
        <v>Sin cruce</v>
      </c>
    </row>
    <row r="5" spans="1:43" ht="32.25">
      <c r="A5" t="s">
        <v>1889</v>
      </c>
      <c r="B5" s="11" t="s">
        <v>1081</v>
      </c>
      <c r="C5" s="194" t="s">
        <v>1329</v>
      </c>
      <c r="D5" s="194">
        <v>20261</v>
      </c>
      <c r="E5" s="11" t="s">
        <v>23</v>
      </c>
      <c r="F5" s="11" t="s">
        <v>20</v>
      </c>
      <c r="G5" s="11" t="s">
        <v>54</v>
      </c>
      <c r="H5" s="11">
        <v>1</v>
      </c>
      <c r="I5" s="11" t="s">
        <v>16</v>
      </c>
      <c r="J5" s="803" t="s">
        <v>1333</v>
      </c>
      <c r="K5" s="35" t="s">
        <v>1188</v>
      </c>
      <c r="L5" s="31" t="s">
        <v>1127</v>
      </c>
      <c r="M5" s="31" t="s">
        <v>1086</v>
      </c>
      <c r="N5" s="11" t="s">
        <v>769</v>
      </c>
      <c r="O5" s="31">
        <v>3</v>
      </c>
      <c r="P5" s="31">
        <v>2</v>
      </c>
      <c r="Q5" s="262">
        <v>5</v>
      </c>
      <c r="R5" s="31">
        <v>4</v>
      </c>
      <c r="S5" s="808"/>
      <c r="T5" s="31">
        <v>40</v>
      </c>
      <c r="U5" s="31" t="str">
        <f>IF(V5="","",IFERROR(INDEX(Docentes!B:B,MATCH(V5,Docentes!C:C,0)),"NUEVO"))</f>
        <v>NUEVO</v>
      </c>
      <c r="V5" s="40" t="s">
        <v>484</v>
      </c>
      <c r="W5" s="793" t="s">
        <v>167</v>
      </c>
      <c r="X5" s="31" t="s">
        <v>1182</v>
      </c>
      <c r="Y5" s="31" t="s">
        <v>1089</v>
      </c>
      <c r="Z5" s="31" t="s">
        <v>1283</v>
      </c>
      <c r="AA5" s="31" t="s">
        <v>1283</v>
      </c>
      <c r="AB5" s="31" t="s">
        <v>1283</v>
      </c>
      <c r="AC5" s="31" t="s">
        <v>1283</v>
      </c>
      <c r="AD5" s="31" t="s">
        <v>1283</v>
      </c>
      <c r="AE5" s="31" t="s">
        <v>1182</v>
      </c>
      <c r="AF5" s="31" t="str">
        <f t="shared" si="0"/>
        <v>TP</v>
      </c>
      <c r="AG5" s="31">
        <v>3</v>
      </c>
      <c r="AH5" s="31">
        <v>11</v>
      </c>
      <c r="AI5" s="31">
        <v>0</v>
      </c>
      <c r="AJ5" s="31">
        <v>15</v>
      </c>
      <c r="AK5" s="31">
        <v>10</v>
      </c>
      <c r="AL5" s="31">
        <f t="shared" si="1"/>
        <v>5</v>
      </c>
      <c r="AM5" s="792">
        <f t="shared" si="2"/>
        <v>0.45833333333333331</v>
      </c>
      <c r="AN5" s="792">
        <f t="shared" si="3"/>
        <v>0.63194444444444442</v>
      </c>
      <c r="AO5" s="31" t="str" cm="1">
        <f t="array" aca="1" ref="AO5" ca="1">IF(V5="","",IF(SUMPRODUCT((V5=$W$6:$W$3319)*(AG5=$AH$6:$AH$3319)*(AM5=$AN$6:$AN$3319)*(AN5=$AO$6:$AO$3319)*(ROW($W$6:$W$3319)&lt;&gt;ROW(V5))*((Q5=0)*($R$6:$R$3319&gt;0)+(Q5&gt;0)*($R$6:$R$3319=0)))&gt;0,"SALONES UNIDOS",IF(SUMPRODUCT((V5=$W$6:$W$3319)*(AG5=$AH$6:$AH$3319)*((AM5&lt;$AO$6:$AO$3319)*(AN5&gt;$AN$6:$AN$3319))*(ROW($W$6:$W$3319)&lt;&gt;ROW(V5)))&gt;0,"CRUZADO","Sin cruce")))</f>
        <v>Sin cruce</v>
      </c>
      <c r="AP5" s="792" t="str">
        <f t="shared" si="4"/>
        <v>IC1PRINCIPALA</v>
      </c>
      <c r="AQ5" s="792" t="str" cm="1">
        <f t="array" aca="1" ref="AQ5" ca="1">IF(AP5="","",IF(SUMPRODUCT((AP5=$AQ$6:$AQ$3319)*(AG5=$AH$6:$AH$3319)*(AM5=$AN$6:$AN$3319)*(AN5=$AO$6:$AO$3319)*(ROW($AQ$6:$AQ$3319)&lt;&gt;ROW(AP5))*((Q5=0)*($R$6:$R$3319&gt;0)+(Q5&gt;0)*($R$6:$R$3319=0)))&gt;0,"SALONES UNIDOS",IF(SUMPRODUCT((AP5=$AQ$6:$AQ$3319)*(AG5=$AH$6:$AH$3319)*((AM5&lt;$AO$6:$AO$3319)*(AN5&gt;$AN$6:$AN$3319))*(ROW($AQ$6:$AQ$3319)&lt;&gt;ROW(AP5)))&gt;0,"CRUZADO","Sin cruce")))</f>
        <v>Sin cruce</v>
      </c>
    </row>
    <row r="6" spans="1:43" s="1020" customFormat="1" ht="32.25">
      <c r="A6" s="1020" t="s">
        <v>1896</v>
      </c>
      <c r="B6" s="554" t="s">
        <v>1081</v>
      </c>
      <c r="C6" s="1021" t="s">
        <v>1329</v>
      </c>
      <c r="D6" s="1021">
        <v>20261</v>
      </c>
      <c r="E6" s="554" t="s">
        <v>23</v>
      </c>
      <c r="F6" s="554" t="s">
        <v>20</v>
      </c>
      <c r="G6" s="554" t="s">
        <v>54</v>
      </c>
      <c r="H6" s="554">
        <v>1</v>
      </c>
      <c r="I6" s="554" t="s">
        <v>16</v>
      </c>
      <c r="J6" s="1022" t="s">
        <v>1333</v>
      </c>
      <c r="K6" s="557" t="s">
        <v>1188</v>
      </c>
      <c r="L6" s="558" t="s">
        <v>1127</v>
      </c>
      <c r="M6" s="558" t="s">
        <v>1086</v>
      </c>
      <c r="N6" s="554" t="s">
        <v>769</v>
      </c>
      <c r="O6" s="558">
        <v>3</v>
      </c>
      <c r="P6" s="558">
        <v>2</v>
      </c>
      <c r="Q6" s="1023">
        <v>5</v>
      </c>
      <c r="R6" s="558">
        <v>4</v>
      </c>
      <c r="S6" s="1024"/>
      <c r="T6" s="558">
        <v>40</v>
      </c>
      <c r="U6" s="558" t="str">
        <f>IF(V6="","",IFERROR(INDEX(Docentes!B:B,MATCH(V6,Docentes!C:C,0)),"NUEVO"))</f>
        <v>NUEVO</v>
      </c>
      <c r="V6" s="1028" t="s">
        <v>384</v>
      </c>
      <c r="W6" s="1025" t="s">
        <v>167</v>
      </c>
      <c r="X6" s="558" t="s">
        <v>1182</v>
      </c>
      <c r="Y6" s="558" t="s">
        <v>1089</v>
      </c>
      <c r="Z6" s="558" t="s">
        <v>1283</v>
      </c>
      <c r="AA6" s="558" t="s">
        <v>1283</v>
      </c>
      <c r="AB6" s="558" t="s">
        <v>1283</v>
      </c>
      <c r="AC6" s="558" t="s">
        <v>1283</v>
      </c>
      <c r="AD6" s="558" t="s">
        <v>1283</v>
      </c>
      <c r="AE6" s="558" t="s">
        <v>1182</v>
      </c>
      <c r="AF6" s="558" t="str">
        <f t="shared" si="0"/>
        <v>TP</v>
      </c>
      <c r="AG6" s="558">
        <v>3</v>
      </c>
      <c r="AH6" s="558">
        <v>11</v>
      </c>
      <c r="AI6" s="558">
        <v>0</v>
      </c>
      <c r="AJ6" s="558">
        <v>15</v>
      </c>
      <c r="AK6" s="558">
        <v>10</v>
      </c>
      <c r="AL6" s="558">
        <f t="shared" si="1"/>
        <v>5</v>
      </c>
      <c r="AM6" s="1027">
        <f t="shared" si="2"/>
        <v>0.45833333333333331</v>
      </c>
      <c r="AN6" s="1027">
        <f t="shared" si="3"/>
        <v>0.63194444444444442</v>
      </c>
      <c r="AO6" s="558" t="str" cm="1">
        <f t="array" aca="1" ref="AO6" ca="1">IF(V6="","",IF(SUMPRODUCT((V6=$W$6:$W$3319)*(AG6=$AH$6:$AH$3319)*(AM6=$AN$6:$AN$3319)*(AN6=$AO$6:$AO$3319)*(ROW($W$6:$W$3319)&lt;&gt;ROW(V6))*((Q6=0)*($R$6:$R$3319&gt;0)+(Q6&gt;0)*($R$6:$R$3319=0)))&gt;0,"SALONES UNIDOS",IF(SUMPRODUCT((V6=$W$6:$W$3319)*(AG6=$AH$6:$AH$3319)*((AM6&lt;$AO$6:$AO$3319)*(AN6&gt;$AN$6:$AN$3319))*(ROW($W$6:$W$3319)&lt;&gt;ROW(V6)))&gt;0,"CRUZADO","Sin cruce")))</f>
        <v>Sin cruce</v>
      </c>
      <c r="AP6" s="1027" t="str">
        <f t="shared" si="4"/>
        <v>IC1PRINCIPALA</v>
      </c>
      <c r="AQ6" s="1027" t="str" cm="1">
        <f t="array" aca="1" ref="AQ6" ca="1">IF(AP6="","",IF(SUMPRODUCT((AP6=$AQ$6:$AQ$3319)*(AG6=$AH$6:$AH$3319)*(AM6=$AN$6:$AN$3319)*(AN6=$AO$6:$AO$3319)*(ROW($AQ$6:$AQ$3319)&lt;&gt;ROW(AP6))*((Q6=0)*($R$6:$R$3319&gt;0)+(Q6&gt;0)*($R$6:$R$3319=0)))&gt;0,"SALONES UNIDOS",IF(SUMPRODUCT((AP6=$AQ$6:$AQ$3319)*(AG6=$AH$6:$AH$3319)*((AM6&lt;$AO$6:$AO$3319)*(AN6&gt;$AN$6:$AN$3319))*(ROW($AQ$6:$AQ$3319)&lt;&gt;ROW(AP6)))&gt;0,"CRUZADO","Sin cruce")))</f>
        <v>Sin cruce</v>
      </c>
    </row>
    <row r="7" spans="1:43" ht="32.25">
      <c r="A7" t="s">
        <v>1889</v>
      </c>
      <c r="B7" s="11" t="s">
        <v>1081</v>
      </c>
      <c r="C7" s="194" t="s">
        <v>1329</v>
      </c>
      <c r="D7" s="194">
        <v>20261</v>
      </c>
      <c r="E7" s="11" t="s">
        <v>23</v>
      </c>
      <c r="F7" s="11" t="s">
        <v>20</v>
      </c>
      <c r="G7" s="11" t="s">
        <v>54</v>
      </c>
      <c r="H7" s="11">
        <v>1</v>
      </c>
      <c r="I7" s="11" t="s">
        <v>16</v>
      </c>
      <c r="J7" s="803" t="s">
        <v>1338</v>
      </c>
      <c r="K7" s="35" t="s">
        <v>1339</v>
      </c>
      <c r="L7" s="31" t="s">
        <v>1101</v>
      </c>
      <c r="M7" s="31" t="s">
        <v>1086</v>
      </c>
      <c r="N7" s="11" t="s">
        <v>731</v>
      </c>
      <c r="O7" s="31">
        <v>2</v>
      </c>
      <c r="P7" s="31">
        <v>2</v>
      </c>
      <c r="Q7" s="262">
        <v>4</v>
      </c>
      <c r="R7" s="31">
        <v>3</v>
      </c>
      <c r="S7" s="808"/>
      <c r="T7" s="31">
        <v>40</v>
      </c>
      <c r="U7" s="31" t="str">
        <f>IF(V7="","",IFERROR(INDEX(Docentes!B:B,MATCH(V7,Docentes!C:C,0)),"NUEVO"))</f>
        <v>NUEVO</v>
      </c>
      <c r="V7" s="793" t="s">
        <v>1003</v>
      </c>
      <c r="W7" s="793" t="s">
        <v>168</v>
      </c>
      <c r="X7" s="31" t="s">
        <v>1182</v>
      </c>
      <c r="Y7" s="31" t="s">
        <v>1089</v>
      </c>
      <c r="Z7" s="31" t="s">
        <v>26</v>
      </c>
      <c r="AA7" s="31" t="s">
        <v>1529</v>
      </c>
      <c r="AB7" s="31" t="s">
        <v>1283</v>
      </c>
      <c r="AC7" s="31" t="s">
        <v>1283</v>
      </c>
      <c r="AD7" s="31" t="s">
        <v>1283</v>
      </c>
      <c r="AE7" s="31" t="s">
        <v>1182</v>
      </c>
      <c r="AF7" s="31" t="str">
        <f t="shared" si="0"/>
        <v>TP</v>
      </c>
      <c r="AG7" s="31">
        <v>5</v>
      </c>
      <c r="AH7" s="31">
        <v>11</v>
      </c>
      <c r="AI7" s="31">
        <v>50</v>
      </c>
      <c r="AJ7" s="31">
        <v>15</v>
      </c>
      <c r="AK7" s="31">
        <v>10</v>
      </c>
      <c r="AL7" s="31">
        <f t="shared" si="1"/>
        <v>4</v>
      </c>
      <c r="AM7" s="792">
        <f t="shared" si="2"/>
        <v>0.49305555555555552</v>
      </c>
      <c r="AN7" s="792">
        <f t="shared" si="3"/>
        <v>0.63194444444444442</v>
      </c>
      <c r="AO7" s="31" t="str" cm="1">
        <f t="array" aca="1" ref="AO7" ca="1">IF(V7="","",IF(SUMPRODUCT((V7=$W$6:$W$3319)*(AG7=$AH$6:$AH$3319)*(AM7=$AN$6:$AN$3319)*(AN7=$AO$6:$AO$3319)*(ROW($W$6:$W$3319)&lt;&gt;ROW(V7))*((Q7=0)*($R$6:$R$3319&gt;0)+(Q7&gt;0)*($R$6:$R$3319=0)))&gt;0,"SALONES UNIDOS",IF(SUMPRODUCT((V7=$W$6:$W$3319)*(AG7=$AH$6:$AH$3319)*((AM7&lt;$AO$6:$AO$3319)*(AN7&gt;$AN$6:$AN$3319))*(ROW($W$6:$W$3319)&lt;&gt;ROW(V7)))&gt;0,"CRUZADO","Sin cruce")))</f>
        <v>Sin cruce</v>
      </c>
      <c r="AP7" s="792" t="str">
        <f t="shared" si="4"/>
        <v>IC1PRINCIPALA</v>
      </c>
      <c r="AQ7" s="792" t="str" cm="1">
        <f t="array" aca="1" ref="AQ7" ca="1">IF(AP7="","",IF(SUMPRODUCT((AP7=$AQ$6:$AQ$3319)*(AG7=$AH$6:$AH$3319)*(AM7=$AN$6:$AN$3319)*(AN7=$AO$6:$AO$3319)*(ROW($AQ$6:$AQ$3319)&lt;&gt;ROW(AP7))*((Q7=0)*($R$6:$R$3319&gt;0)+(Q7&gt;0)*($R$6:$R$3319=0)))&gt;0,"SALONES UNIDOS",IF(SUMPRODUCT((AP7=$AQ$6:$AQ$3319)*(AG7=$AH$6:$AH$3319)*((AM7&lt;$AO$6:$AO$3319)*(AN7&gt;$AN$6:$AN$3319))*(ROW($AQ$6:$AQ$3319)&lt;&gt;ROW(AP7)))&gt;0,"CRUZADO","Sin cruce")))</f>
        <v>Sin cruce</v>
      </c>
    </row>
    <row r="8" spans="1:43" s="1020" customFormat="1" ht="32.25">
      <c r="A8" s="1020" t="s">
        <v>1896</v>
      </c>
      <c r="B8" s="554" t="s">
        <v>1081</v>
      </c>
      <c r="C8" s="1021" t="s">
        <v>1329</v>
      </c>
      <c r="D8" s="1021">
        <v>20261</v>
      </c>
      <c r="E8" s="554" t="s">
        <v>23</v>
      </c>
      <c r="F8" s="554" t="s">
        <v>20</v>
      </c>
      <c r="G8" s="554" t="s">
        <v>54</v>
      </c>
      <c r="H8" s="554">
        <v>1</v>
      </c>
      <c r="I8" s="554" t="s">
        <v>16</v>
      </c>
      <c r="J8" s="1022" t="s">
        <v>1338</v>
      </c>
      <c r="K8" s="557" t="s">
        <v>1339</v>
      </c>
      <c r="L8" s="558" t="s">
        <v>1101</v>
      </c>
      <c r="M8" s="558" t="s">
        <v>1086</v>
      </c>
      <c r="N8" s="554" t="s">
        <v>731</v>
      </c>
      <c r="O8" s="558">
        <v>2</v>
      </c>
      <c r="P8" s="558">
        <v>2</v>
      </c>
      <c r="Q8" s="1023">
        <v>4</v>
      </c>
      <c r="R8" s="558">
        <v>3</v>
      </c>
      <c r="S8" s="1024"/>
      <c r="T8" s="558">
        <v>40</v>
      </c>
      <c r="U8" s="558" t="str">
        <f>IF(V8="","",IFERROR(INDEX(Docentes!B:B,MATCH(V8,Docentes!C:C,0)),"NUEVO"))</f>
        <v>NUEVO</v>
      </c>
      <c r="V8" s="1028" t="s">
        <v>422</v>
      </c>
      <c r="W8" s="1025" t="s">
        <v>168</v>
      </c>
      <c r="X8" s="558" t="s">
        <v>1182</v>
      </c>
      <c r="Y8" s="558" t="s">
        <v>1089</v>
      </c>
      <c r="Z8" s="558" t="s">
        <v>26</v>
      </c>
      <c r="AA8" s="558" t="s">
        <v>1529</v>
      </c>
      <c r="AB8" s="558" t="s">
        <v>1283</v>
      </c>
      <c r="AC8" s="558" t="s">
        <v>1283</v>
      </c>
      <c r="AD8" s="558" t="s">
        <v>1283</v>
      </c>
      <c r="AE8" s="558" t="s">
        <v>1182</v>
      </c>
      <c r="AF8" s="558" t="str">
        <f t="shared" si="0"/>
        <v>TP</v>
      </c>
      <c r="AG8" s="558">
        <v>5</v>
      </c>
      <c r="AH8" s="558">
        <v>11</v>
      </c>
      <c r="AI8" s="558">
        <v>50</v>
      </c>
      <c r="AJ8" s="558">
        <v>15</v>
      </c>
      <c r="AK8" s="558">
        <v>10</v>
      </c>
      <c r="AL8" s="558">
        <f t="shared" si="1"/>
        <v>4</v>
      </c>
      <c r="AM8" s="1027">
        <f t="shared" si="2"/>
        <v>0.49305555555555552</v>
      </c>
      <c r="AN8" s="1027">
        <f t="shared" si="3"/>
        <v>0.63194444444444442</v>
      </c>
      <c r="AO8" s="558" t="str" cm="1">
        <f t="array" aca="1" ref="AO8" ca="1">IF(V8="","",IF(SUMPRODUCT((V8=$W$6:$W$3319)*(AG8=$AH$6:$AH$3319)*(AM8=$AN$6:$AN$3319)*(AN8=$AO$6:$AO$3319)*(ROW($W$6:$W$3319)&lt;&gt;ROW(V8))*((Q8=0)*($R$6:$R$3319&gt;0)+(Q8&gt;0)*($R$6:$R$3319=0)))&gt;0,"SALONES UNIDOS",IF(SUMPRODUCT((V8=$W$6:$W$3319)*(AG8=$AH$6:$AH$3319)*((AM8&lt;$AO$6:$AO$3319)*(AN8&gt;$AN$6:$AN$3319))*(ROW($W$6:$W$3319)&lt;&gt;ROW(V8)))&gt;0,"CRUZADO","Sin cruce")))</f>
        <v>Sin cruce</v>
      </c>
      <c r="AP8" s="1027" t="str">
        <f t="shared" si="4"/>
        <v>IC1PRINCIPALA</v>
      </c>
      <c r="AQ8" s="1027" t="str" cm="1">
        <f t="array" aca="1" ref="AQ8" ca="1">IF(AP8="","",IF(SUMPRODUCT((AP8=$AQ$6:$AQ$3319)*(AG8=$AH$6:$AH$3319)*(AM8=$AN$6:$AN$3319)*(AN8=$AO$6:$AO$3319)*(ROW($AQ$6:$AQ$3319)&lt;&gt;ROW(AP8))*((Q8=0)*($R$6:$R$3319&gt;0)+(Q8&gt;0)*($R$6:$R$3319=0)))&gt;0,"SALONES UNIDOS",IF(SUMPRODUCT((AP8=$AQ$6:$AQ$3319)*(AG8=$AH$6:$AH$3319)*((AM8&lt;$AO$6:$AO$3319)*(AN8&gt;$AN$6:$AN$3319))*(ROW($AQ$6:$AQ$3319)&lt;&gt;ROW(AP8)))&gt;0,"CRUZADO","Sin cruce")))</f>
        <v>Sin cruce</v>
      </c>
    </row>
    <row r="9" spans="1:43" ht="32.25">
      <c r="A9" t="s">
        <v>1899</v>
      </c>
      <c r="B9" s="981" t="s">
        <v>1081</v>
      </c>
      <c r="C9" s="953" t="s">
        <v>1396</v>
      </c>
      <c r="D9" s="953">
        <v>20261</v>
      </c>
      <c r="E9" s="981" t="s">
        <v>23</v>
      </c>
      <c r="F9" s="981" t="s">
        <v>20</v>
      </c>
      <c r="G9" s="981" t="s">
        <v>57</v>
      </c>
      <c r="H9" s="981">
        <v>3</v>
      </c>
      <c r="I9" s="981" t="s">
        <v>1653</v>
      </c>
      <c r="J9" s="982" t="s">
        <v>1413</v>
      </c>
      <c r="K9" s="983" t="s">
        <v>1223</v>
      </c>
      <c r="L9" s="953" t="s">
        <v>1101</v>
      </c>
      <c r="M9" s="953" t="s">
        <v>1086</v>
      </c>
      <c r="N9" s="981" t="s">
        <v>769</v>
      </c>
      <c r="O9" s="953">
        <v>2</v>
      </c>
      <c r="P9" s="953">
        <v>4</v>
      </c>
      <c r="Q9" s="1019">
        <v>6</v>
      </c>
      <c r="R9" s="953">
        <v>4</v>
      </c>
      <c r="S9" s="988"/>
      <c r="T9" s="953">
        <v>38</v>
      </c>
      <c r="U9" s="951" t="str">
        <f>IF(V9="","",IFERROR(INDEX(Docentes!B:B,MATCH(V9,Docentes!C:C,0)),"NUEVO"))</f>
        <v>NUEVO</v>
      </c>
      <c r="V9" s="765" t="s">
        <v>366</v>
      </c>
      <c r="W9" s="986" t="s">
        <v>167</v>
      </c>
      <c r="X9" s="953" t="s">
        <v>1088</v>
      </c>
      <c r="Y9" s="953" t="s">
        <v>1089</v>
      </c>
      <c r="Z9" s="953"/>
      <c r="AA9" s="953"/>
      <c r="AB9" s="953"/>
      <c r="AC9" s="953"/>
      <c r="AD9" s="953"/>
      <c r="AE9" s="953" t="s">
        <v>1088</v>
      </c>
      <c r="AF9" s="951" t="str">
        <f t="shared" si="0"/>
        <v>TP</v>
      </c>
      <c r="AG9" s="953">
        <v>2</v>
      </c>
      <c r="AH9" s="953">
        <v>18</v>
      </c>
      <c r="AI9" s="953">
        <v>30</v>
      </c>
      <c r="AJ9" s="953">
        <v>23</v>
      </c>
      <c r="AK9" s="953">
        <v>30</v>
      </c>
      <c r="AL9" s="951">
        <f t="shared" si="1"/>
        <v>6.0000000000000009</v>
      </c>
      <c r="AM9" s="987">
        <f t="shared" si="2"/>
        <v>0.77083333333333337</v>
      </c>
      <c r="AN9" s="987">
        <f t="shared" si="3"/>
        <v>0.97916666666666674</v>
      </c>
      <c r="AO9" s="951" t="str" cm="1">
        <f t="array" aca="1" ref="AO9" ca="1">IF(V9="","",IF(SUMPRODUCT((V9=$W$6:$W$3319)*(AG9=$AH$6:$AH$3319)*(AM9=$AN$6:$AN$3319)*(AN9=$AO$6:$AO$3319)*(ROW($W$6:$W$3319)&lt;&gt;ROW(V9))*((Q9=0)*($R$6:$R$3319&gt;0)+(Q9&gt;0)*($R$6:$R$3319=0)))&gt;0,"SALONES UNIDOS",IF(SUMPRODUCT((V9=$W$6:$W$3319)*(AG9=$AH$6:$AH$3319)*((AM9&lt;$AO$6:$AO$3319)*(AN9&gt;$AN$6:$AN$3319))*(ROW($W$6:$W$3319)&lt;&gt;ROW(V9)))&gt;0,"CRUZADO","Sin cruce")))</f>
        <v>SALONES UNIDOS</v>
      </c>
      <c r="AP9" s="987" t="str">
        <f t="shared" si="4"/>
        <v>IN3PRINCIPALDHP</v>
      </c>
      <c r="AQ9" s="987" t="str" cm="1">
        <f t="array" aca="1" ref="AQ9" ca="1">IF(AP9="","",IF(SUMPRODUCT((AP9=$AQ$6:$AQ$3319)*(AG9=$AH$6:$AH$3319)*(AM9=$AN$6:$AN$3319)*(AN9=$AO$6:$AO$3319)*(ROW($AQ$6:$AQ$3319)&lt;&gt;ROW(AP9))*((Q9=0)*($R$6:$R$3319&gt;0)+(Q9&gt;0)*($R$6:$R$3319=0)))&gt;0,"SALONES UNIDOS",IF(SUMPRODUCT((AP9=$AQ$6:$AQ$3319)*(AG9=$AH$6:$AH$3319)*((AM9&lt;$AO$6:$AO$3319)*(AN9&gt;$AN$6:$AN$3319))*(ROW($AQ$6:$AQ$3319)&lt;&gt;ROW(AP9)))&gt;0,"CRUZADO","Sin cruce")))</f>
        <v>Sin cruce</v>
      </c>
    </row>
    <row r="10" spans="1:43" ht="32.25">
      <c r="A10" t="s">
        <v>1889</v>
      </c>
      <c r="B10" s="12" t="s">
        <v>1081</v>
      </c>
      <c r="C10" s="789" t="s">
        <v>1396</v>
      </c>
      <c r="D10" s="789">
        <v>20261</v>
      </c>
      <c r="E10" s="12" t="s">
        <v>23</v>
      </c>
      <c r="F10" s="12" t="s">
        <v>20</v>
      </c>
      <c r="G10" s="12" t="s">
        <v>57</v>
      </c>
      <c r="H10" s="12">
        <v>3</v>
      </c>
      <c r="I10" s="12" t="s">
        <v>1657</v>
      </c>
      <c r="J10" s="790" t="s">
        <v>1413</v>
      </c>
      <c r="K10" s="491" t="s">
        <v>1223</v>
      </c>
      <c r="L10" s="789" t="s">
        <v>1101</v>
      </c>
      <c r="M10" s="789" t="s">
        <v>1086</v>
      </c>
      <c r="N10" s="12" t="s">
        <v>769</v>
      </c>
      <c r="O10" s="789">
        <v>2</v>
      </c>
      <c r="P10" s="789">
        <v>4</v>
      </c>
      <c r="Q10" s="815">
        <v>0</v>
      </c>
      <c r="R10" s="789">
        <v>4</v>
      </c>
      <c r="S10" s="181"/>
      <c r="T10" s="789">
        <v>38</v>
      </c>
      <c r="U10" s="31" t="str">
        <f>IF(V10="","",IFERROR(INDEX(Docentes!B:B,MATCH(V10,Docentes!C:C,0)),"NUEVO"))</f>
        <v>NUEVO</v>
      </c>
      <c r="V10" s="709" t="s">
        <v>366</v>
      </c>
      <c r="W10" s="265" t="s">
        <v>167</v>
      </c>
      <c r="X10" s="789" t="s">
        <v>1088</v>
      </c>
      <c r="Y10" s="789" t="s">
        <v>1089</v>
      </c>
      <c r="Z10" s="789"/>
      <c r="AA10" s="789"/>
      <c r="AB10" s="789"/>
      <c r="AC10" s="789"/>
      <c r="AD10" s="789"/>
      <c r="AE10" s="789" t="s">
        <v>1088</v>
      </c>
      <c r="AF10" s="31" t="str">
        <f t="shared" si="0"/>
        <v>TP</v>
      </c>
      <c r="AG10" s="789">
        <v>2</v>
      </c>
      <c r="AH10" s="789">
        <v>18</v>
      </c>
      <c r="AI10" s="789">
        <v>30</v>
      </c>
      <c r="AJ10" s="789">
        <v>23</v>
      </c>
      <c r="AK10" s="789">
        <v>30</v>
      </c>
      <c r="AL10" s="31">
        <f t="shared" si="1"/>
        <v>0</v>
      </c>
      <c r="AM10" s="792">
        <f t="shared" si="2"/>
        <v>0.77083333333333337</v>
      </c>
      <c r="AN10" s="792">
        <f t="shared" si="3"/>
        <v>0.97916666666666674</v>
      </c>
      <c r="AO10" s="31" t="str" cm="1">
        <f t="array" aca="1" ref="AO10" ca="1">IF(V10="","",IF(SUMPRODUCT((V10=$W$6:$W$3319)*(AG10=$AH$6:$AH$3319)*(AM10=$AN$6:$AN$3319)*(AN10=$AO$6:$AO$3319)*(ROW($W$6:$W$3319)&lt;&gt;ROW(V10))*((Q10=0)*($R$6:$R$3319&gt;0)+(Q10&gt;0)*($R$6:$R$3319=0)))&gt;0,"SALONES UNIDOS",IF(SUMPRODUCT((V10=$W$6:$W$3319)*(AG10=$AH$6:$AH$3319)*((AM10&lt;$AO$6:$AO$3319)*(AN10&gt;$AN$6:$AN$3319))*(ROW($W$6:$W$3319)&lt;&gt;ROW(V10)))&gt;0,"CRUZADO","Sin cruce")))</f>
        <v>SALONES UNIDOS</v>
      </c>
      <c r="AP10" s="792" t="str">
        <f t="shared" si="4"/>
        <v>IN3PRINCIPALDHV</v>
      </c>
      <c r="AQ10" s="792" t="str" cm="1">
        <f t="array" aca="1" ref="AQ10" ca="1">IF(AP10="","",IF(SUMPRODUCT((AP10=$AQ$6:$AQ$3319)*(AG10=$AH$6:$AH$3319)*(AM10=$AN$6:$AN$3319)*(AN10=$AO$6:$AO$3319)*(ROW($AQ$6:$AQ$3319)&lt;&gt;ROW(AP10))*((Q10=0)*($R$6:$R$3319&gt;0)+(Q10&gt;0)*($R$6:$R$3319=0)))&gt;0,"SALONES UNIDOS",IF(SUMPRODUCT((AP10=$AQ$6:$AQ$3319)*(AG10=$AH$6:$AH$3319)*((AM10&lt;$AO$6:$AO$3319)*(AN10&gt;$AN$6:$AN$3319))*(ROW($AQ$6:$AQ$3319)&lt;&gt;ROW(AP10)))&gt;0,"CRUZADO","Sin cruce")))</f>
        <v>Sin cruce</v>
      </c>
    </row>
    <row r="11" spans="1:43" s="1020" customFormat="1" ht="32.25">
      <c r="A11" s="1020" t="s">
        <v>1925</v>
      </c>
      <c r="B11" s="1029" t="s">
        <v>1081</v>
      </c>
      <c r="C11" s="1030" t="s">
        <v>1396</v>
      </c>
      <c r="D11" s="1030">
        <v>20261</v>
      </c>
      <c r="E11" s="1029" t="s">
        <v>23</v>
      </c>
      <c r="F11" s="1029" t="s">
        <v>20</v>
      </c>
      <c r="G11" s="1029" t="s">
        <v>57</v>
      </c>
      <c r="H11" s="1029">
        <v>3</v>
      </c>
      <c r="I11" s="1029" t="s">
        <v>41</v>
      </c>
      <c r="J11" s="1031" t="s">
        <v>1413</v>
      </c>
      <c r="K11" s="1032" t="s">
        <v>1223</v>
      </c>
      <c r="L11" s="1030" t="s">
        <v>1101</v>
      </c>
      <c r="M11" s="1030" t="s">
        <v>1086</v>
      </c>
      <c r="N11" s="1029" t="s">
        <v>769</v>
      </c>
      <c r="O11" s="1030">
        <v>2</v>
      </c>
      <c r="P11" s="1030">
        <v>4</v>
      </c>
      <c r="Q11" s="1033">
        <v>6</v>
      </c>
      <c r="R11" s="1030">
        <v>4</v>
      </c>
      <c r="S11" s="1034"/>
      <c r="T11" s="1030">
        <v>38</v>
      </c>
      <c r="U11" s="558" t="str">
        <f>IF(V11="","",IFERROR(INDEX(Docentes!B:B,MATCH(V11,Docentes!C:C,0)),"NUEVO"))</f>
        <v>NUEVO</v>
      </c>
      <c r="V11" s="1035" t="s">
        <v>366</v>
      </c>
      <c r="W11" s="1036" t="s">
        <v>167</v>
      </c>
      <c r="X11" s="1030" t="s">
        <v>1088</v>
      </c>
      <c r="Y11" s="1030" t="s">
        <v>1089</v>
      </c>
      <c r="Z11" s="1030"/>
      <c r="AA11" s="1030"/>
      <c r="AB11" s="1030"/>
      <c r="AC11" s="1030"/>
      <c r="AD11" s="1030"/>
      <c r="AE11" s="1030" t="s">
        <v>1088</v>
      </c>
      <c r="AF11" s="558" t="str">
        <f t="shared" si="0"/>
        <v>TP</v>
      </c>
      <c r="AG11" s="1030">
        <v>2</v>
      </c>
      <c r="AH11" s="1030">
        <v>18</v>
      </c>
      <c r="AI11" s="1030">
        <v>30</v>
      </c>
      <c r="AJ11" s="1030">
        <v>23</v>
      </c>
      <c r="AK11" s="1030">
        <v>30</v>
      </c>
      <c r="AL11" s="558">
        <f t="shared" si="1"/>
        <v>6.0000000000000009</v>
      </c>
      <c r="AM11" s="1027">
        <f t="shared" si="2"/>
        <v>0.77083333333333337</v>
      </c>
      <c r="AN11" s="1027">
        <f t="shared" si="3"/>
        <v>0.97916666666666674</v>
      </c>
      <c r="AO11" s="558" t="str" cm="1">
        <f t="array" aca="1" ref="AO11" ca="1">IF(V11="","",IF(SUMPRODUCT((V11=$W$6:$W$3318)*(AG11=$AH$6:$AH$3318)*(AM11=$AN$6:$AN$3318)*(AN11=$AO$6:$AO$3318)*(ROW($W$6:$W$3318)&lt;&gt;ROW(V11))*((Q11=0)*($R$6:$R$3318&gt;0)+(Q11&gt;0)*($R$6:$R$3318=0)))&gt;0,"SALONES UNIDOS",IF(SUMPRODUCT((V11=$W$6:$W$3318)*(AG11=$AH$6:$AH$3318)*((AM11&lt;$AO$6:$AO$3318)*(AN11&gt;$AN$6:$AN$3318))*(ROW($W$6:$W$3318)&lt;&gt;ROW(V11)))&gt;0,"CRUZADO","Sin cruce")))</f>
        <v>Sin cruce</v>
      </c>
      <c r="AP11" s="1027" t="str">
        <f t="shared" si="4"/>
        <v>IN3PRINCIPALD</v>
      </c>
      <c r="AQ11" s="1027" t="str" cm="1">
        <f t="array" aca="1" ref="AQ11" ca="1">IF(AP11="","",IF(SUMPRODUCT((AP11=$AQ$6:$AQ$3318)*(AG11=$AH$6:$AH$3318)*(AM11=$AN$6:$AN$3318)*(AN11=$AO$6:$AO$3318)*(ROW($AQ$6:$AQ$3318)&lt;&gt;ROW(AP11))*((Q11=0)*($R$6:$R$3318&gt;0)+(Q11&gt;0)*($R$6:$R$3318=0)))&gt;0,"SALONES UNIDOS",IF(SUMPRODUCT((AP11=$AQ$6:$AQ$3318)*(AG11=$AH$6:$AH$3318)*((AM11&lt;$AO$6:$AO$3318)*(AN11&gt;$AN$6:$AN$3318))*(ROW($AQ$6:$AQ$3318)&lt;&gt;ROW(AP11)))&gt;0,"CRUZADO","Sin cruce")))</f>
        <v>Sin cruce</v>
      </c>
    </row>
    <row r="12" spans="1:43" ht="32.25">
      <c r="A12" t="s">
        <v>1886</v>
      </c>
      <c r="B12" s="12" t="s">
        <v>1081</v>
      </c>
      <c r="C12" s="789" t="s">
        <v>781</v>
      </c>
      <c r="D12" s="789">
        <v>20261</v>
      </c>
      <c r="E12" s="12" t="s">
        <v>13</v>
      </c>
      <c r="F12" s="12" t="s">
        <v>20</v>
      </c>
      <c r="G12" s="12" t="s">
        <v>30</v>
      </c>
      <c r="H12" s="12">
        <v>1</v>
      </c>
      <c r="I12" s="12" t="s">
        <v>16</v>
      </c>
      <c r="J12" s="790" t="s">
        <v>1184</v>
      </c>
      <c r="K12" s="491" t="s">
        <v>1185</v>
      </c>
      <c r="L12" s="789" t="s">
        <v>1127</v>
      </c>
      <c r="M12" s="789" t="s">
        <v>1086</v>
      </c>
      <c r="N12" s="12" t="s">
        <v>731</v>
      </c>
      <c r="O12" s="789">
        <v>3</v>
      </c>
      <c r="P12" s="789">
        <v>0</v>
      </c>
      <c r="Q12" s="815">
        <v>3</v>
      </c>
      <c r="R12" s="789">
        <v>4</v>
      </c>
      <c r="S12" s="808"/>
      <c r="T12" s="789">
        <v>40</v>
      </c>
      <c r="U12" s="31" t="str">
        <f>IF(V12="","",IFERROR(INDEX(Docentes!B:B,MATCH(V12,Docentes!C:C,0)),"NUEVO"))</f>
        <v>NUEVO</v>
      </c>
      <c r="V12" s="791" t="s">
        <v>268</v>
      </c>
      <c r="W12" s="265" t="s">
        <v>168</v>
      </c>
      <c r="X12" s="789" t="s">
        <v>1182</v>
      </c>
      <c r="Y12" s="789" t="s">
        <v>1089</v>
      </c>
      <c r="Z12" s="789" t="s">
        <v>61</v>
      </c>
      <c r="AA12" s="789" t="s">
        <v>1183</v>
      </c>
      <c r="AB12" s="789">
        <v>50</v>
      </c>
      <c r="AC12" s="789" t="s">
        <v>1283</v>
      </c>
      <c r="AD12" s="789" t="s">
        <v>1283</v>
      </c>
      <c r="AE12" s="789" t="s">
        <v>1182</v>
      </c>
      <c r="AF12" s="31" t="str">
        <f t="shared" si="0"/>
        <v>T</v>
      </c>
      <c r="AG12" s="903">
        <v>4</v>
      </c>
      <c r="AH12" s="508">
        <v>11</v>
      </c>
      <c r="AI12" s="508">
        <v>50</v>
      </c>
      <c r="AJ12" s="508">
        <v>14</v>
      </c>
      <c r="AK12" s="508">
        <v>20</v>
      </c>
      <c r="AL12" s="31">
        <f t="shared" si="1"/>
        <v>3.0000000000000004</v>
      </c>
      <c r="AM12" s="792">
        <f t="shared" si="2"/>
        <v>0.49305555555555552</v>
      </c>
      <c r="AN12" s="792">
        <f t="shared" si="3"/>
        <v>0.59722222222222221</v>
      </c>
      <c r="AO12" s="31" t="str" cm="1">
        <f t="array" aca="1" ref="AO12" ca="1">IF(V12="","",IF(SUMPRODUCT((V12=$W$6:$W$3318)*(AG12=$AH$6:$AH$3318)*(AM12=$AN$6:$AN$3318)*(AN12=$AO$6:$AO$3318)*(ROW($W$6:$W$3318)&lt;&gt;ROW(V12))*((Q12=0)*($R$6:$R$3318&gt;0)+(Q12&gt;0)*($R$6:$R$3318=0)))&gt;0,"SALONES UNIDOS",IF(SUMPRODUCT((V12=$W$6:$W$3318)*(AG12=$AH$6:$AH$3318)*((AM12&lt;$AO$6:$AO$3318)*(AN12&gt;$AN$6:$AN$3318))*(ROW($W$6:$W$3318)&lt;&gt;ROW(V12)))&gt;0,"CRUZADO","Sin cruce")))</f>
        <v>Sin cruce</v>
      </c>
      <c r="AP12" s="792" t="str">
        <f t="shared" si="4"/>
        <v>DE1FILIALA</v>
      </c>
      <c r="AQ12" s="792" t="str" cm="1">
        <f t="array" aca="1" ref="AQ12" ca="1">IF(AP12="","",IF(SUMPRODUCT((AP12=$AQ$6:$AQ$3318)*(AG12=$AH$6:$AH$3318)*(AM12=$AN$6:$AN$3318)*(AN12=$AO$6:$AO$3318)*(ROW($AQ$6:$AQ$3318)&lt;&gt;ROW(AP12))*((Q12=0)*($R$6:$R$3318&gt;0)+(Q12&gt;0)*($R$6:$R$3318=0)))&gt;0,"SALONES UNIDOS",IF(SUMPRODUCT((AP12=$AQ$6:$AQ$3318)*(AG12=$AH$6:$AH$3318)*((AM12&lt;$AO$6:$AO$3318)*(AN12&gt;$AN$6:$AN$3318))*(ROW($AQ$6:$AQ$3318)&lt;&gt;ROW(AP12)))&gt;0,"CRUZADO","Sin cruce")))</f>
        <v>Sin cruce</v>
      </c>
    </row>
    <row r="13" spans="1:43" s="1020" customFormat="1" ht="32.25">
      <c r="A13" s="1020" t="s">
        <v>1922</v>
      </c>
      <c r="B13" s="1029" t="s">
        <v>1081</v>
      </c>
      <c r="C13" s="1030" t="s">
        <v>781</v>
      </c>
      <c r="D13" s="1030">
        <v>20261</v>
      </c>
      <c r="E13" s="1029" t="s">
        <v>13</v>
      </c>
      <c r="F13" s="1029" t="s">
        <v>20</v>
      </c>
      <c r="G13" s="1029" t="s">
        <v>30</v>
      </c>
      <c r="H13" s="1029">
        <v>1</v>
      </c>
      <c r="I13" s="1029" t="s">
        <v>16</v>
      </c>
      <c r="J13" s="1031" t="s">
        <v>1184</v>
      </c>
      <c r="K13" s="1032" t="s">
        <v>1185</v>
      </c>
      <c r="L13" s="1030" t="s">
        <v>1127</v>
      </c>
      <c r="M13" s="1030" t="s">
        <v>1086</v>
      </c>
      <c r="N13" s="1029" t="s">
        <v>731</v>
      </c>
      <c r="O13" s="1030">
        <v>3</v>
      </c>
      <c r="P13" s="1030">
        <v>0</v>
      </c>
      <c r="Q13" s="1033">
        <v>3</v>
      </c>
      <c r="R13" s="1030">
        <v>4</v>
      </c>
      <c r="S13" s="1024"/>
      <c r="T13" s="1030">
        <v>40</v>
      </c>
      <c r="U13" s="558" t="str">
        <f>IF(V13="","",IFERROR(INDEX(Docentes!B:B,MATCH(V13,Docentes!C:C,0)),"NUEVO"))</f>
        <v>NUEVO</v>
      </c>
      <c r="V13" s="1037" t="s">
        <v>268</v>
      </c>
      <c r="W13" s="1036" t="s">
        <v>168</v>
      </c>
      <c r="X13" s="1030" t="s">
        <v>1182</v>
      </c>
      <c r="Y13" s="1030" t="s">
        <v>1089</v>
      </c>
      <c r="Z13" s="1030" t="s">
        <v>61</v>
      </c>
      <c r="AA13" s="1030" t="s">
        <v>1183</v>
      </c>
      <c r="AB13" s="1030">
        <v>50</v>
      </c>
      <c r="AC13" s="1030" t="s">
        <v>1283</v>
      </c>
      <c r="AD13" s="1030" t="s">
        <v>1283</v>
      </c>
      <c r="AE13" s="1030" t="s">
        <v>1182</v>
      </c>
      <c r="AF13" s="558" t="str">
        <f t="shared" si="0"/>
        <v>T</v>
      </c>
      <c r="AG13" s="1038">
        <v>5</v>
      </c>
      <c r="AH13" s="1039">
        <v>11</v>
      </c>
      <c r="AI13" s="1039">
        <v>50</v>
      </c>
      <c r="AJ13" s="1039">
        <v>14</v>
      </c>
      <c r="AK13" s="1039">
        <v>20</v>
      </c>
      <c r="AL13" s="558">
        <f t="shared" si="1"/>
        <v>3.0000000000000004</v>
      </c>
      <c r="AM13" s="1027">
        <f t="shared" si="2"/>
        <v>0.49305555555555552</v>
      </c>
      <c r="AN13" s="1027">
        <f t="shared" si="3"/>
        <v>0.59722222222222221</v>
      </c>
      <c r="AO13" s="558" t="str" cm="1">
        <f t="array" aca="1" ref="AO13" ca="1">IF(V13="","",IF(SUMPRODUCT((V13=$W$6:$W$3318)*(AG13=$AH$6:$AH$3318)*(AM13=$AN$6:$AN$3318)*(AN13=$AO$6:$AO$3318)*(ROW($W$6:$W$3318)&lt;&gt;ROW(V13))*((Q13=0)*($R$6:$R$3318&gt;0)+(Q13&gt;0)*($R$6:$R$3318=0)))&gt;0,"SALONES UNIDOS",IF(SUMPRODUCT((V13=$W$6:$W$3318)*(AG13=$AH$6:$AH$3318)*((AM13&lt;$AO$6:$AO$3318)*(AN13&gt;$AN$6:$AN$3318))*(ROW($W$6:$W$3318)&lt;&gt;ROW(V13)))&gt;0,"CRUZADO","Sin cruce")))</f>
        <v>Sin cruce</v>
      </c>
      <c r="AP13" s="1027" t="str">
        <f t="shared" si="4"/>
        <v>DE1FILIALA</v>
      </c>
      <c r="AQ13" s="1027" t="str" cm="1">
        <f t="array" aca="1" ref="AQ13" ca="1">IF(AP13="","",IF(SUMPRODUCT((AP13=$AQ$6:$AQ$3318)*(AG13=$AH$6:$AH$3318)*(AM13=$AN$6:$AN$3318)*(AN13=$AO$6:$AO$3318)*(ROW($AQ$6:$AQ$3318)&lt;&gt;ROW(AP13))*((Q13=0)*($R$6:$R$3318&gt;0)+(Q13&gt;0)*($R$6:$R$3318=0)))&gt;0,"SALONES UNIDOS",IF(SUMPRODUCT((AP13=$AQ$6:$AQ$3318)*(AG13=$AH$6:$AH$3318)*((AM13&lt;$AO$6:$AO$3318)*(AN13&gt;$AN$6:$AN$3318))*(ROW($AQ$6:$AQ$3318)&lt;&gt;ROW(AP13)))&gt;0,"CRUZADO","Sin cruce")))</f>
        <v>Sin cruce</v>
      </c>
    </row>
    <row r="14" spans="1:43" ht="32.25">
      <c r="A14" t="s">
        <v>1889</v>
      </c>
      <c r="B14" s="11" t="s">
        <v>1081</v>
      </c>
      <c r="C14" s="194" t="s">
        <v>1329</v>
      </c>
      <c r="D14" s="194">
        <v>20261</v>
      </c>
      <c r="E14" s="11" t="s">
        <v>23</v>
      </c>
      <c r="F14" s="11" t="s">
        <v>20</v>
      </c>
      <c r="G14" s="11" t="s">
        <v>54</v>
      </c>
      <c r="H14" s="11">
        <v>3</v>
      </c>
      <c r="I14" s="11" t="s">
        <v>16</v>
      </c>
      <c r="J14" s="803" t="s">
        <v>1368</v>
      </c>
      <c r="K14" s="35" t="s">
        <v>1369</v>
      </c>
      <c r="L14" s="31" t="s">
        <v>1101</v>
      </c>
      <c r="M14" s="31" t="s">
        <v>1086</v>
      </c>
      <c r="N14" s="11" t="s">
        <v>731</v>
      </c>
      <c r="O14" s="31">
        <v>1</v>
      </c>
      <c r="P14" s="31">
        <v>4</v>
      </c>
      <c r="Q14" s="262">
        <v>5</v>
      </c>
      <c r="R14" s="31">
        <v>3</v>
      </c>
      <c r="S14" s="181"/>
      <c r="T14" s="31">
        <v>28</v>
      </c>
      <c r="U14" s="31" t="str">
        <f>IF(V14="","",IFERROR(INDEX(Docentes!B:B,MATCH(V14,Docentes!C:C,0)),"NUEVO"))</f>
        <v>NUEVO</v>
      </c>
      <c r="V14" s="809" t="s">
        <v>304</v>
      </c>
      <c r="W14" s="274" t="s">
        <v>168</v>
      </c>
      <c r="X14" s="31" t="s">
        <v>1142</v>
      </c>
      <c r="Y14" s="31" t="s">
        <v>1089</v>
      </c>
      <c r="Z14" s="31" t="s">
        <v>16</v>
      </c>
      <c r="AA14" s="31" t="s">
        <v>1498</v>
      </c>
      <c r="AB14" s="31"/>
      <c r="AC14" s="31"/>
      <c r="AD14" s="31"/>
      <c r="AE14" s="31" t="s">
        <v>1142</v>
      </c>
      <c r="AF14" s="31" t="str">
        <f t="shared" si="0"/>
        <v>TP</v>
      </c>
      <c r="AG14" s="31">
        <v>2</v>
      </c>
      <c r="AH14" s="31">
        <v>14</v>
      </c>
      <c r="AI14" s="31">
        <v>20</v>
      </c>
      <c r="AJ14" s="31">
        <v>18</v>
      </c>
      <c r="AK14" s="31">
        <v>30</v>
      </c>
      <c r="AL14" s="31">
        <f t="shared" si="1"/>
        <v>5.0000000000000009</v>
      </c>
      <c r="AM14" s="792">
        <f t="shared" si="2"/>
        <v>0.59722222222222221</v>
      </c>
      <c r="AN14" s="792">
        <f t="shared" si="3"/>
        <v>0.77083333333333337</v>
      </c>
      <c r="AO14" s="31" t="str" cm="1">
        <f t="array" aca="1" ref="AO14" ca="1">IF(V14="","",IF(SUMPRODUCT((V14=$W$6:$W$3319)*(AG14=$AH$6:$AH$3319)*(AM14=$AN$6:$AN$3319)*(AN14=$AO$6:$AO$3319)*(ROW($W$6:$W$3319)&lt;&gt;ROW(V14))*((Q14=0)*($R$6:$R$3319&gt;0)+(Q14&gt;0)*($R$6:$R$3319=0)))&gt;0,"SALONES UNIDOS",IF(SUMPRODUCT((V14=$W$6:$W$3319)*(AG14=$AH$6:$AH$3319)*((AM14&lt;$AO$6:$AO$3319)*(AN14&gt;$AN$6:$AN$3319))*(ROW($W$6:$W$3319)&lt;&gt;ROW(V14)))&gt;0,"CRUZADO","Sin cruce")))</f>
        <v>Sin cruce</v>
      </c>
      <c r="AP14" s="792" t="str">
        <f t="shared" si="4"/>
        <v>IC3PRINCIPALA</v>
      </c>
      <c r="AQ14" s="792" t="str" cm="1">
        <f t="array" aca="1" ref="AQ14" ca="1">IF(AP14="","",IF(SUMPRODUCT((AP14=$AQ$6:$AQ$3319)*(AG14=$AH$6:$AH$3319)*(AM14=$AN$6:$AN$3319)*(AN14=$AO$6:$AO$3319)*(ROW($AQ$6:$AQ$3319)&lt;&gt;ROW(AP14))*((Q14=0)*($R$6:$R$3319&gt;0)+(Q14&gt;0)*($R$6:$R$3319=0)))&gt;0,"SALONES UNIDOS",IF(SUMPRODUCT((AP14=$AQ$6:$AQ$3319)*(AG14=$AH$6:$AH$3319)*((AM14&lt;$AO$6:$AO$3319)*(AN14&gt;$AN$6:$AN$3319))*(ROW($AQ$6:$AQ$3319)&lt;&gt;ROW(AP14)))&gt;0,"CRUZADO","Sin cruce")))</f>
        <v>Sin cruce</v>
      </c>
    </row>
    <row r="15" spans="1:43" ht="32.25">
      <c r="A15" t="s">
        <v>1922</v>
      </c>
      <c r="B15" s="453" t="s">
        <v>1081</v>
      </c>
      <c r="C15" s="681" t="s">
        <v>1329</v>
      </c>
      <c r="D15" s="681">
        <v>20261</v>
      </c>
      <c r="E15" s="453" t="s">
        <v>23</v>
      </c>
      <c r="F15" s="453" t="s">
        <v>20</v>
      </c>
      <c r="G15" s="453" t="s">
        <v>54</v>
      </c>
      <c r="H15" s="453">
        <v>3</v>
      </c>
      <c r="I15" s="453" t="s">
        <v>16</v>
      </c>
      <c r="J15" s="677" t="s">
        <v>1368</v>
      </c>
      <c r="K15" s="584" t="s">
        <v>1369</v>
      </c>
      <c r="L15" s="579" t="s">
        <v>1101</v>
      </c>
      <c r="M15" s="579" t="s">
        <v>1086</v>
      </c>
      <c r="N15" s="453" t="s">
        <v>731</v>
      </c>
      <c r="O15" s="579">
        <v>1</v>
      </c>
      <c r="P15" s="579">
        <v>4</v>
      </c>
      <c r="Q15" s="675">
        <v>5</v>
      </c>
      <c r="R15" s="579">
        <v>3</v>
      </c>
      <c r="S15" s="676"/>
      <c r="T15" s="579">
        <v>28</v>
      </c>
      <c r="U15" s="579" t="str">
        <f>IF(V15="","",IFERROR(INDEX(Docentes!B:B,MATCH(V15,Docentes!C:C,0)),"NUEVO"))</f>
        <v>NUEVO</v>
      </c>
      <c r="V15" s="678" t="s">
        <v>304</v>
      </c>
      <c r="W15" s="578" t="s">
        <v>168</v>
      </c>
      <c r="X15" s="579" t="s">
        <v>1142</v>
      </c>
      <c r="Y15" s="579" t="s">
        <v>1089</v>
      </c>
      <c r="Z15" s="579" t="s">
        <v>16</v>
      </c>
      <c r="AA15" s="579" t="s">
        <v>1498</v>
      </c>
      <c r="AB15" s="579"/>
      <c r="AC15" s="579"/>
      <c r="AD15" s="579"/>
      <c r="AE15" s="579" t="s">
        <v>1142</v>
      </c>
      <c r="AF15" s="579" t="str">
        <f t="shared" si="0"/>
        <v>TP</v>
      </c>
      <c r="AG15" s="579">
        <v>5</v>
      </c>
      <c r="AH15" s="579">
        <v>7</v>
      </c>
      <c r="AI15" s="579">
        <v>40</v>
      </c>
      <c r="AJ15" s="579">
        <v>11</v>
      </c>
      <c r="AK15" s="579">
        <v>50</v>
      </c>
      <c r="AL15" s="579">
        <f t="shared" si="1"/>
        <v>4.9999999999999982</v>
      </c>
      <c r="AM15" s="673">
        <f t="shared" si="2"/>
        <v>0.31944444444444448</v>
      </c>
      <c r="AN15" s="673">
        <f t="shared" si="3"/>
        <v>0.49305555555555552</v>
      </c>
      <c r="AO15" s="579" t="str" cm="1">
        <f t="array" aca="1" ref="AO15" ca="1">IF(V15="","",IF(SUMPRODUCT((V15=$W$6:$W$3319)*(AG15=$AH$6:$AH$3319)*(AM15=$AN$6:$AN$3319)*(AN15=$AO$6:$AO$3319)*(ROW($W$6:$W$3319)&lt;&gt;ROW(V15))*((Q15=0)*($R$6:$R$3319&gt;0)+(Q15&gt;0)*($R$6:$R$3319=0)))&gt;0,"SALONES UNIDOS",IF(SUMPRODUCT((V15=$W$6:$W$3319)*(AG15=$AH$6:$AH$3319)*((AM15&lt;$AO$6:$AO$3319)*(AN15&gt;$AN$6:$AN$3319))*(ROW($W$6:$W$3319)&lt;&gt;ROW(V15)))&gt;0,"CRUZADO","Sin cruce")))</f>
        <v>Sin cruce</v>
      </c>
      <c r="AP15" s="673" t="str">
        <f t="shared" si="4"/>
        <v>IC3PRINCIPALA</v>
      </c>
      <c r="AQ15" s="673" t="str" cm="1">
        <f t="array" aca="1" ref="AQ15" ca="1">IF(AP15="","",IF(SUMPRODUCT((AP15=$AQ$6:$AQ$3319)*(AG15=$AH$6:$AH$3319)*(AM15=$AN$6:$AN$3319)*(AN15=$AO$6:$AO$3319)*(ROW($AQ$6:$AQ$3319)&lt;&gt;ROW(AP15))*((Q15=0)*($R$6:$R$3319&gt;0)+(Q15&gt;0)*($R$6:$R$3319=0)))&gt;0,"SALONES UNIDOS",IF(SUMPRODUCT((AP15=$AQ$6:$AQ$3319)*(AG15=$AH$6:$AH$3319)*((AM15&lt;$AO$6:$AO$3319)*(AN15&gt;$AN$6:$AN$3319))*(ROW($AQ$6:$AQ$3319)&lt;&gt;ROW(AP15)))&gt;0,"CRUZADO","Sin cruce")))</f>
        <v>Sin cruce</v>
      </c>
    </row>
    <row r="16" spans="1:43" ht="32.25">
      <c r="A16" t="s">
        <v>1896</v>
      </c>
      <c r="B16" s="11" t="s">
        <v>1081</v>
      </c>
      <c r="C16" s="31" t="s">
        <v>792</v>
      </c>
      <c r="D16" s="31">
        <v>20261</v>
      </c>
      <c r="E16" s="11" t="s">
        <v>23</v>
      </c>
      <c r="F16" s="11" t="s">
        <v>20</v>
      </c>
      <c r="G16" s="11" t="s">
        <v>54</v>
      </c>
      <c r="H16" s="11">
        <v>4</v>
      </c>
      <c r="I16" s="11" t="s">
        <v>16</v>
      </c>
      <c r="J16" s="803" t="s">
        <v>1384</v>
      </c>
      <c r="K16" s="35" t="s">
        <v>1239</v>
      </c>
      <c r="L16" s="31" t="s">
        <v>1101</v>
      </c>
      <c r="M16" s="31" t="s">
        <v>1086</v>
      </c>
      <c r="N16" s="11" t="s">
        <v>731</v>
      </c>
      <c r="O16" s="31">
        <v>1</v>
      </c>
      <c r="P16" s="31">
        <v>4</v>
      </c>
      <c r="Q16" s="262">
        <v>5</v>
      </c>
      <c r="R16" s="31">
        <v>3</v>
      </c>
      <c r="S16" s="181"/>
      <c r="T16" s="31">
        <v>18</v>
      </c>
      <c r="U16" s="31" t="str">
        <f>IF(V16="","",IFERROR(INDEX(Docentes!B:B,MATCH(V16,Docentes!C:C,0)),"NUEVO"))</f>
        <v>NUEVO</v>
      </c>
      <c r="V16" s="809" t="s">
        <v>304</v>
      </c>
      <c r="W16" s="274" t="s">
        <v>168</v>
      </c>
      <c r="X16" s="31" t="s">
        <v>1142</v>
      </c>
      <c r="Y16" s="31" t="s">
        <v>1089</v>
      </c>
      <c r="Z16" s="31" t="s">
        <v>16</v>
      </c>
      <c r="AA16" s="31" t="s">
        <v>1498</v>
      </c>
      <c r="AB16" s="31"/>
      <c r="AC16" s="31"/>
      <c r="AD16" s="31"/>
      <c r="AE16" s="31" t="s">
        <v>1142</v>
      </c>
      <c r="AF16" s="31" t="str">
        <f t="shared" si="0"/>
        <v>TP</v>
      </c>
      <c r="AG16" s="31">
        <v>3</v>
      </c>
      <c r="AH16" s="31">
        <v>14</v>
      </c>
      <c r="AI16" s="31">
        <v>20</v>
      </c>
      <c r="AJ16" s="31">
        <v>18</v>
      </c>
      <c r="AK16" s="31">
        <v>30</v>
      </c>
      <c r="AL16" s="31">
        <f t="shared" si="1"/>
        <v>5.0000000000000009</v>
      </c>
      <c r="AM16" s="792">
        <f t="shared" si="2"/>
        <v>0.59722222222222221</v>
      </c>
      <c r="AN16" s="792">
        <f t="shared" si="3"/>
        <v>0.77083333333333337</v>
      </c>
      <c r="AO16" s="31" t="str" cm="1">
        <f t="array" aca="1" ref="AO16" ca="1">IF(V16="","",IF(SUMPRODUCT((V16=$W$6:$W$3319)*(AG16=$AH$6:$AH$3319)*(AM16=$AN$6:$AN$3319)*(AN16=$AO$6:$AO$3319)*(ROW($W$6:$W$3319)&lt;&gt;ROW(V16))*((Q16=0)*($R$6:$R$3319&gt;0)+(Q16&gt;0)*($R$6:$R$3319=0)))&gt;0,"SALONES UNIDOS",IF(SUMPRODUCT((V16=$W$6:$W$3319)*(AG16=$AH$6:$AH$3319)*((AM16&lt;$AO$6:$AO$3319)*(AN16&gt;$AN$6:$AN$3319))*(ROW($W$6:$W$3319)&lt;&gt;ROW(V16)))&gt;0,"CRUZADO","Sin cruce")))</f>
        <v>Sin cruce</v>
      </c>
      <c r="AP16" s="792" t="str">
        <f t="shared" si="4"/>
        <v>IC4PRINCIPALA</v>
      </c>
      <c r="AQ16" s="792" t="str" cm="1">
        <f t="array" aca="1" ref="AQ16" ca="1">IF(AP16="","",IF(SUMPRODUCT((AP16=$AQ$6:$AQ$3319)*(AG16=$AH$6:$AH$3319)*(AM16=$AN$6:$AN$3319)*(AN16=$AO$6:$AO$3319)*(ROW($AQ$6:$AQ$3319)&lt;&gt;ROW(AP16))*((Q16=0)*($R$6:$R$3319&gt;0)+(Q16&gt;0)*($R$6:$R$3319=0)))&gt;0,"SALONES UNIDOS",IF(SUMPRODUCT((AP16=$AQ$6:$AQ$3319)*(AG16=$AH$6:$AH$3319)*((AM16&lt;$AO$6:$AO$3319)*(AN16&gt;$AN$6:$AN$3319))*(ROW($AQ$6:$AQ$3319)&lt;&gt;ROW(AP16)))&gt;0,"CRUZADO","Sin cruce")))</f>
        <v>Sin cruce</v>
      </c>
    </row>
    <row r="17" spans="1:43" s="1020" customFormat="1" ht="32.25">
      <c r="A17" s="1020" t="s">
        <v>1896</v>
      </c>
      <c r="B17" s="554" t="s">
        <v>1081</v>
      </c>
      <c r="C17" s="558" t="s">
        <v>792</v>
      </c>
      <c r="D17" s="558">
        <v>20261</v>
      </c>
      <c r="E17" s="554" t="s">
        <v>23</v>
      </c>
      <c r="F17" s="554" t="s">
        <v>20</v>
      </c>
      <c r="G17" s="554" t="s">
        <v>54</v>
      </c>
      <c r="H17" s="554">
        <v>4</v>
      </c>
      <c r="I17" s="554" t="s">
        <v>16</v>
      </c>
      <c r="J17" s="1022" t="s">
        <v>1384</v>
      </c>
      <c r="K17" s="557" t="s">
        <v>1239</v>
      </c>
      <c r="L17" s="558" t="s">
        <v>1101</v>
      </c>
      <c r="M17" s="558" t="s">
        <v>1086</v>
      </c>
      <c r="N17" s="554" t="s">
        <v>731</v>
      </c>
      <c r="O17" s="558">
        <v>1</v>
      </c>
      <c r="P17" s="558">
        <v>4</v>
      </c>
      <c r="Q17" s="1023">
        <v>5</v>
      </c>
      <c r="R17" s="558">
        <v>3</v>
      </c>
      <c r="S17" s="1034"/>
      <c r="T17" s="558">
        <v>18</v>
      </c>
      <c r="U17" s="558" t="str">
        <f>IF(V17="","",IFERROR(INDEX(Docentes!B:B,MATCH(V17,Docentes!C:C,0)),"NUEVO"))</f>
        <v>NUEVO</v>
      </c>
      <c r="V17" s="1026" t="s">
        <v>577</v>
      </c>
      <c r="W17" s="1040" t="s">
        <v>168</v>
      </c>
      <c r="X17" s="558" t="s">
        <v>1142</v>
      </c>
      <c r="Y17" s="558" t="s">
        <v>1089</v>
      </c>
      <c r="Z17" s="558" t="s">
        <v>16</v>
      </c>
      <c r="AA17" s="558" t="s">
        <v>1498</v>
      </c>
      <c r="AB17" s="558"/>
      <c r="AC17" s="558"/>
      <c r="AD17" s="558"/>
      <c r="AE17" s="558" t="s">
        <v>1142</v>
      </c>
      <c r="AF17" s="558" t="str">
        <f t="shared" si="0"/>
        <v>TP</v>
      </c>
      <c r="AG17" s="558">
        <v>3</v>
      </c>
      <c r="AH17" s="558">
        <v>14</v>
      </c>
      <c r="AI17" s="558">
        <v>20</v>
      </c>
      <c r="AJ17" s="558">
        <v>18</v>
      </c>
      <c r="AK17" s="558">
        <v>30</v>
      </c>
      <c r="AL17" s="558">
        <f t="shared" si="1"/>
        <v>5.0000000000000009</v>
      </c>
      <c r="AM17" s="1027">
        <f t="shared" si="2"/>
        <v>0.59722222222222221</v>
      </c>
      <c r="AN17" s="1027">
        <f t="shared" si="3"/>
        <v>0.77083333333333337</v>
      </c>
      <c r="AO17" s="558" t="str" cm="1">
        <f t="array" aca="1" ref="AO17" ca="1">IF(V17="","",IF(SUMPRODUCT((V17=$W$6:$W$3319)*(AG17=$AH$6:$AH$3319)*(AM17=$AN$6:$AN$3319)*(AN17=$AO$6:$AO$3319)*(ROW($W$6:$W$3319)&lt;&gt;ROW(V17))*((Q17=0)*($R$6:$R$3319&gt;0)+(Q17&gt;0)*($R$6:$R$3319=0)))&gt;0,"SALONES UNIDOS",IF(SUMPRODUCT((V17=$W$6:$W$3319)*(AG17=$AH$6:$AH$3319)*((AM17&lt;$AO$6:$AO$3319)*(AN17&gt;$AN$6:$AN$3319))*(ROW($W$6:$W$3319)&lt;&gt;ROW(V17)))&gt;0,"CRUZADO","Sin cruce")))</f>
        <v>Sin cruce</v>
      </c>
      <c r="AP17" s="1027" t="str">
        <f t="shared" si="4"/>
        <v>IC4PRINCIPALA</v>
      </c>
      <c r="AQ17" s="1027" t="str" cm="1">
        <f t="array" aca="1" ref="AQ17" ca="1">IF(AP17="","",IF(SUMPRODUCT((AP17=$AQ$6:$AQ$3319)*(AG17=$AH$6:$AH$3319)*(AM17=$AN$6:$AN$3319)*(AN17=$AO$6:$AO$3319)*(ROW($AQ$6:$AQ$3319)&lt;&gt;ROW(AP17))*((Q17=0)*($R$6:$R$3319&gt;0)+(Q17&gt;0)*($R$6:$R$3319=0)))&gt;0,"SALONES UNIDOS",IF(SUMPRODUCT((AP17=$AQ$6:$AQ$3319)*(AG17=$AH$6:$AH$3319)*((AM17&lt;$AO$6:$AO$3319)*(AN17&gt;$AN$6:$AN$3319))*(ROW($AQ$6:$AQ$3319)&lt;&gt;ROW(AP17)))&gt;0,"CRUZADO","Sin cruce")))</f>
        <v>Sin cruce</v>
      </c>
    </row>
  </sheetData>
  <conditionalFormatting sqref="V2">
    <cfRule type="cellIs" dxfId="215" priority="31" operator="equal">
      <formula>"CONVOCATORIA CONCURSO 2026-1"</formula>
    </cfRule>
  </conditionalFormatting>
  <conditionalFormatting sqref="AO2">
    <cfRule type="cellIs" dxfId="214" priority="32" operator="equal">
      <formula>"CRUZADO"</formula>
    </cfRule>
  </conditionalFormatting>
  <conditionalFormatting sqref="AL3 AL12">
    <cfRule type="expression" dxfId="213" priority="30">
      <formula>$R3&lt;&gt;$AM3</formula>
    </cfRule>
  </conditionalFormatting>
  <conditionalFormatting sqref="AO3:AQ3">
    <cfRule type="containsText" dxfId="212" priority="29" operator="containsText" text="CRUZADO">
      <formula>NOT(ISERROR(SEARCH("CRUZADO",AO3)))</formula>
    </cfRule>
  </conditionalFormatting>
  <conditionalFormatting sqref="AL4">
    <cfRule type="expression" dxfId="211" priority="28">
      <formula>$R4&lt;&gt;$AM4</formula>
    </cfRule>
  </conditionalFormatting>
  <conditionalFormatting sqref="AO4:AQ4">
    <cfRule type="containsText" dxfId="210" priority="27" operator="containsText" text="CRUZADO">
      <formula>NOT(ISERROR(SEARCH("CRUZADO",AO4)))</formula>
    </cfRule>
  </conditionalFormatting>
  <conditionalFormatting sqref="AL5">
    <cfRule type="expression" dxfId="209" priority="26">
      <formula>$R5&lt;&gt;$AM5</formula>
    </cfRule>
  </conditionalFormatting>
  <conditionalFormatting sqref="AO5:AQ5">
    <cfRule type="containsText" dxfId="208" priority="25" operator="containsText" text="CRUZADO">
      <formula>NOT(ISERROR(SEARCH("CRUZADO",AO5)))</formula>
    </cfRule>
  </conditionalFormatting>
  <conditionalFormatting sqref="AL6">
    <cfRule type="expression" dxfId="207" priority="24">
      <formula>$R6&lt;&gt;$AM6</formula>
    </cfRule>
  </conditionalFormatting>
  <conditionalFormatting sqref="AO6:AQ6">
    <cfRule type="containsText" dxfId="206" priority="23" operator="containsText" text="CRUZADO">
      <formula>NOT(ISERROR(SEARCH("CRUZADO",AO6)))</formula>
    </cfRule>
  </conditionalFormatting>
  <conditionalFormatting sqref="AL7">
    <cfRule type="expression" dxfId="205" priority="22">
      <formula>$R7&lt;&gt;$AM7</formula>
    </cfRule>
  </conditionalFormatting>
  <conditionalFormatting sqref="AO7:AQ7">
    <cfRule type="containsText" dxfId="204" priority="21" operator="containsText" text="CRUZADO">
      <formula>NOT(ISERROR(SEARCH("CRUZADO",AO7)))</formula>
    </cfRule>
  </conditionalFormatting>
  <conditionalFormatting sqref="AL8">
    <cfRule type="expression" dxfId="203" priority="20">
      <formula>$R8&lt;&gt;$AM8</formula>
    </cfRule>
  </conditionalFormatting>
  <conditionalFormatting sqref="AO8:AQ8">
    <cfRule type="containsText" dxfId="202" priority="19" operator="containsText" text="CRUZADO">
      <formula>NOT(ISERROR(SEARCH("CRUZADO",AO8)))</formula>
    </cfRule>
  </conditionalFormatting>
  <conditionalFormatting sqref="AL9">
    <cfRule type="expression" dxfId="201" priority="18">
      <formula>$R9&lt;&gt;$AM9</formula>
    </cfRule>
  </conditionalFormatting>
  <conditionalFormatting sqref="AO9:AQ9">
    <cfRule type="containsText" dxfId="200" priority="17" operator="containsText" text="CRUZADO">
      <formula>NOT(ISERROR(SEARCH("CRUZADO",AO9)))</formula>
    </cfRule>
  </conditionalFormatting>
  <conditionalFormatting sqref="AL10">
    <cfRule type="expression" dxfId="199" priority="16">
      <formula>$R10&lt;&gt;$AM10</formula>
    </cfRule>
  </conditionalFormatting>
  <conditionalFormatting sqref="AO10:AQ10">
    <cfRule type="containsText" dxfId="198" priority="15" operator="containsText" text="CRUZADO">
      <formula>NOT(ISERROR(SEARCH("CRUZADO",AO10)))</formula>
    </cfRule>
  </conditionalFormatting>
  <conditionalFormatting sqref="AL11">
    <cfRule type="expression" dxfId="197" priority="14">
      <formula>$R11&lt;&gt;$AM11</formula>
    </cfRule>
  </conditionalFormatting>
  <conditionalFormatting sqref="AO11:AQ11">
    <cfRule type="containsText" dxfId="196" priority="13" operator="containsText" text="CRUZADO">
      <formula>NOT(ISERROR(SEARCH("CRUZADO",AO11)))</formula>
    </cfRule>
  </conditionalFormatting>
  <conditionalFormatting sqref="AO12:AQ12">
    <cfRule type="containsText" dxfId="195" priority="11" operator="containsText" text="CRUZADO">
      <formula>NOT(ISERROR(SEARCH("CRUZADO",AO12)))</formula>
    </cfRule>
  </conditionalFormatting>
  <conditionalFormatting sqref="AL13">
    <cfRule type="expression" dxfId="194" priority="10">
      <formula>$R13&lt;&gt;$AM13</formula>
    </cfRule>
  </conditionalFormatting>
  <conditionalFormatting sqref="AO13:AQ13">
    <cfRule type="containsText" dxfId="193" priority="9" operator="containsText" text="CRUZADO">
      <formula>NOT(ISERROR(SEARCH("CRUZADO",AO13)))</formula>
    </cfRule>
  </conditionalFormatting>
  <conditionalFormatting sqref="AL14">
    <cfRule type="expression" dxfId="192" priority="8">
      <formula>$R14&lt;&gt;$AM14</formula>
    </cfRule>
  </conditionalFormatting>
  <conditionalFormatting sqref="AO14:AQ14">
    <cfRule type="containsText" dxfId="191" priority="7" operator="containsText" text="CRUZADO">
      <formula>NOT(ISERROR(SEARCH("CRUZADO",AO14)))</formula>
    </cfRule>
  </conditionalFormatting>
  <conditionalFormatting sqref="AL15">
    <cfRule type="expression" dxfId="190" priority="6">
      <formula>$R15&lt;&gt;$AM15</formula>
    </cfRule>
  </conditionalFormatting>
  <conditionalFormatting sqref="AO15:AQ15">
    <cfRule type="containsText" dxfId="189" priority="5" operator="containsText" text="CRUZADO">
      <formula>NOT(ISERROR(SEARCH("CRUZADO",AO15)))</formula>
    </cfRule>
  </conditionalFormatting>
  <conditionalFormatting sqref="AL16">
    <cfRule type="expression" dxfId="188" priority="4">
      <formula>$R16&lt;&gt;$AM16</formula>
    </cfRule>
  </conditionalFormatting>
  <conditionalFormatting sqref="AO16:AQ16">
    <cfRule type="containsText" dxfId="187" priority="3" operator="containsText" text="CRUZADO">
      <formula>NOT(ISERROR(SEARCH("CRUZADO",AO16)))</formula>
    </cfRule>
  </conditionalFormatting>
  <conditionalFormatting sqref="AL17">
    <cfRule type="expression" dxfId="186" priority="2">
      <formula>$R17&lt;&gt;$AM17</formula>
    </cfRule>
  </conditionalFormatting>
  <conditionalFormatting sqref="AO17:AQ17">
    <cfRule type="containsText" dxfId="185" priority="1" operator="containsText" text="CRUZADO">
      <formula>NOT(ISERROR(SEARCH("CRUZADO",AO17)))</formula>
    </cfRule>
  </conditionalFormatting>
  <dataValidations count="1">
    <dataValidation allowBlank="1" showInputMessage="1" showErrorMessage="1" sqref="AL2" xr:uid="{2A61634A-F7B7-4244-95B0-AC76BAB3751A}"/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EE0FD-8080-428C-A2BE-4635E9D462A2}">
  <dimension ref="A2:AQ44"/>
  <sheetViews>
    <sheetView workbookViewId="0">
      <pane ySplit="2" topLeftCell="AA24" activePane="bottomLeft" state="frozen"/>
      <selection pane="bottomLeft" activeCell="J44" sqref="J44"/>
    </sheetView>
  </sheetViews>
  <sheetFormatPr defaultRowHeight="15"/>
  <cols>
    <col min="1" max="1" width="3.140625" customWidth="1"/>
    <col min="11" max="11" width="25.7109375" customWidth="1"/>
    <col min="12" max="18" width="9.140625" customWidth="1"/>
    <col min="19" max="19" width="3.5703125" customWidth="1"/>
    <col min="22" max="22" width="35.140625" customWidth="1"/>
    <col min="23" max="26" width="0" hidden="1" customWidth="1"/>
    <col min="28" max="30" width="9.140625" customWidth="1"/>
  </cols>
  <sheetData>
    <row r="2" spans="1:43" ht="42.75" customHeight="1">
      <c r="B2" s="23" t="s">
        <v>3</v>
      </c>
      <c r="C2" s="433" t="s">
        <v>4</v>
      </c>
      <c r="D2" s="23" t="s">
        <v>5</v>
      </c>
      <c r="E2" s="23" t="s">
        <v>6</v>
      </c>
      <c r="F2" s="23" t="s">
        <v>1051</v>
      </c>
      <c r="G2" s="23" t="s">
        <v>8</v>
      </c>
      <c r="H2" s="74" t="s">
        <v>9</v>
      </c>
      <c r="I2" s="178" t="s">
        <v>10</v>
      </c>
      <c r="J2" s="329" t="s">
        <v>1052</v>
      </c>
      <c r="K2" s="702" t="s">
        <v>1053</v>
      </c>
      <c r="L2" s="669" t="s">
        <v>1054</v>
      </c>
      <c r="M2" s="670" t="s">
        <v>1055</v>
      </c>
      <c r="N2" s="670" t="s">
        <v>1056</v>
      </c>
      <c r="O2" s="73" t="s">
        <v>1057</v>
      </c>
      <c r="P2" s="73" t="s">
        <v>1058</v>
      </c>
      <c r="Q2" s="73" t="s">
        <v>1059</v>
      </c>
      <c r="R2" s="261" t="s">
        <v>1060</v>
      </c>
      <c r="S2" s="2"/>
      <c r="T2" s="263" t="s">
        <v>1061</v>
      </c>
      <c r="U2" s="38" t="s">
        <v>801</v>
      </c>
      <c r="V2" s="263" t="s">
        <v>1062</v>
      </c>
      <c r="W2" s="33" t="s">
        <v>1063</v>
      </c>
      <c r="X2" s="33" t="s">
        <v>1064</v>
      </c>
      <c r="Y2" s="33" t="s">
        <v>1065</v>
      </c>
      <c r="Z2" s="23" t="s">
        <v>1066</v>
      </c>
      <c r="AA2" s="23" t="s">
        <v>1067</v>
      </c>
      <c r="AB2" s="23" t="s">
        <v>1068</v>
      </c>
      <c r="AC2" s="182" t="s">
        <v>1069</v>
      </c>
      <c r="AD2" s="23" t="s">
        <v>1070</v>
      </c>
      <c r="AE2" s="24" t="s">
        <v>1071</v>
      </c>
      <c r="AF2" s="23" t="s">
        <v>1055</v>
      </c>
      <c r="AG2" s="23" t="s">
        <v>1072</v>
      </c>
      <c r="AH2" s="23" t="s">
        <v>1073</v>
      </c>
      <c r="AI2" s="23" t="s">
        <v>1074</v>
      </c>
      <c r="AJ2" s="23" t="s">
        <v>1075</v>
      </c>
      <c r="AK2" s="23" t="s">
        <v>1076</v>
      </c>
      <c r="AL2" s="23" t="s">
        <v>1077</v>
      </c>
      <c r="AM2" s="23" t="s">
        <v>1073</v>
      </c>
      <c r="AN2" s="23" t="s">
        <v>1075</v>
      </c>
      <c r="AO2" s="199" t="s">
        <v>1078</v>
      </c>
      <c r="AP2" s="23" t="s">
        <v>1079</v>
      </c>
      <c r="AQ2" s="690" t="s">
        <v>1080</v>
      </c>
    </row>
    <row r="3" spans="1:43" ht="54">
      <c r="B3" s="11" t="s">
        <v>1081</v>
      </c>
      <c r="C3" s="194" t="s">
        <v>1329</v>
      </c>
      <c r="D3" s="194">
        <v>20261</v>
      </c>
      <c r="E3" s="11" t="s">
        <v>13</v>
      </c>
      <c r="F3" s="11" t="s">
        <v>20</v>
      </c>
      <c r="G3" s="11" t="s">
        <v>54</v>
      </c>
      <c r="H3" s="11">
        <v>3</v>
      </c>
      <c r="I3" s="11" t="s">
        <v>16</v>
      </c>
      <c r="J3" s="803" t="s">
        <v>1362</v>
      </c>
      <c r="K3" s="35" t="s">
        <v>1363</v>
      </c>
      <c r="L3" s="31" t="s">
        <v>1101</v>
      </c>
      <c r="M3" s="31" t="s">
        <v>1086</v>
      </c>
      <c r="N3" s="11" t="s">
        <v>731</v>
      </c>
      <c r="O3" s="31">
        <v>0</v>
      </c>
      <c r="P3" s="31">
        <v>2</v>
      </c>
      <c r="Q3" s="262">
        <v>2</v>
      </c>
      <c r="R3" s="31">
        <v>3</v>
      </c>
      <c r="S3" s="181"/>
      <c r="T3" s="31">
        <v>20</v>
      </c>
      <c r="U3" s="31" t="str">
        <f>IF(V3="","",IFERROR(INDEX(Docentes!B:B,MATCH(V3,Docentes!C:C,0)),"NUEVO"))</f>
        <v>NUEVO</v>
      </c>
      <c r="V3" s="809" t="s">
        <v>992</v>
      </c>
      <c r="W3" s="274" t="s">
        <v>168</v>
      </c>
      <c r="X3" s="31" t="s">
        <v>1142</v>
      </c>
      <c r="Y3" s="31" t="s">
        <v>1089</v>
      </c>
      <c r="Z3" s="31"/>
      <c r="AA3" s="31"/>
      <c r="AB3" s="31"/>
      <c r="AC3" s="579" t="s">
        <v>1926</v>
      </c>
      <c r="AD3" s="31">
        <v>30</v>
      </c>
      <c r="AE3" s="31" t="s">
        <v>1142</v>
      </c>
      <c r="AF3" s="31" t="str">
        <f t="shared" ref="AF3:AF22" si="0">IF(AND(O3&gt;0,P3&gt;0),"TP",IF(AND(O3&gt;0,P3=0),"T","P"))</f>
        <v>P</v>
      </c>
      <c r="AG3" s="31">
        <v>2</v>
      </c>
      <c r="AH3" s="31">
        <v>18</v>
      </c>
      <c r="AI3" s="31">
        <v>30</v>
      </c>
      <c r="AJ3" s="31">
        <v>20</v>
      </c>
      <c r="AK3" s="31">
        <v>10</v>
      </c>
      <c r="AL3" s="31">
        <f t="shared" ref="AL3:AL22" si="1">IF(Q3=0,0,IF(AH3="",Q3,IF(W3="HIBRIDO VIRTUAL",0,((((AJ3/24)+(AK3/1440))-((AH3/24)+(AI3/1440)))*1440/50))))</f>
        <v>1.9999999999999993</v>
      </c>
      <c r="AM3" s="792">
        <f t="shared" ref="AM3:AM22" si="2">AH3/24+AI3/1440</f>
        <v>0.77083333333333337</v>
      </c>
      <c r="AN3" s="792">
        <f t="shared" ref="AN3:AN22" si="3">AJ3/24+AK3/1440</f>
        <v>0.84027777777777779</v>
      </c>
      <c r="AO3" s="31" t="str" cm="1">
        <f t="array" aca="1" ref="AO3" ca="1">IF(V3="","",IF(SUMPRODUCT((V3=$W$6:$W$3318)*(AG3=$AH$6:$AH$3318)*(AM3=$AN$6:$AN$3318)*(AN3=$AO$6:$AO$3318)*(ROW($W$6:$W$3318)&lt;&gt;ROW(V3))*((Q3=0)*($R$6:$R$3318&gt;0)+(Q3&gt;0)*($R$6:$R$3318=0)))&gt;0,"SALONES UNIDOS",IF(SUMPRODUCT((V3=$W$6:$W$3318)*(AG3=$AH$6:$AH$3318)*((AM3&lt;$AO$6:$AO$3318)*(AN3&gt;$AN$6:$AN$3318))*(ROW($W$6:$W$3318)&lt;&gt;ROW(V3)))&gt;0,"CRUZADO","Sin cruce")))</f>
        <v>Sin cruce</v>
      </c>
      <c r="AP3" s="792" t="str">
        <f t="shared" ref="AP3:AP22" si="4">TRIM(CONCATENATE(G3,H3,E3,I3))</f>
        <v>IC3FILIALA</v>
      </c>
      <c r="AQ3" s="792" t="str" cm="1">
        <f t="array" aca="1" ref="AQ3" ca="1">IF(AP3="","",IF(SUMPRODUCT((AP3=$AQ$6:$AQ$3318)*(AG3=$AH$6:$AH$3318)*(AM3=$AN$6:$AN$3318)*(AN3=$AO$6:$AO$3318)*(ROW($AQ$6:$AQ$3318)&lt;&gt;ROW(AP3))*((Q3=0)*($R$6:$R$3318&gt;0)+(Q3&gt;0)*($R$6:$R$3318=0)))&gt;0,"SALONES UNIDOS",IF(SUMPRODUCT((AP3=$AQ$6:$AQ$3318)*(AG3=$AH$6:$AH$3318)*((AM3&lt;$AO$6:$AO$3318)*(AN3&gt;$AN$6:$AN$3318))*(ROW($AQ$6:$AQ$3318)&lt;&gt;ROW(AP3)))&gt;0,"CRUZADO","Sin cruce")))</f>
        <v>Sin cruce</v>
      </c>
    </row>
    <row r="4" spans="1:43" s="1020" customFormat="1" ht="54">
      <c r="A4" s="1020" t="s">
        <v>1907</v>
      </c>
      <c r="B4" s="554" t="s">
        <v>1081</v>
      </c>
      <c r="C4" s="1021" t="s">
        <v>1329</v>
      </c>
      <c r="D4" s="1021">
        <v>20261</v>
      </c>
      <c r="E4" s="554" t="s">
        <v>13</v>
      </c>
      <c r="F4" s="554" t="s">
        <v>20</v>
      </c>
      <c r="G4" s="554" t="s">
        <v>54</v>
      </c>
      <c r="H4" s="554">
        <v>3</v>
      </c>
      <c r="I4" s="554" t="s">
        <v>16</v>
      </c>
      <c r="J4" s="1022" t="s">
        <v>1362</v>
      </c>
      <c r="K4" s="557" t="s">
        <v>1363</v>
      </c>
      <c r="L4" s="558" t="s">
        <v>1101</v>
      </c>
      <c r="M4" s="558" t="s">
        <v>1086</v>
      </c>
      <c r="N4" s="554" t="s">
        <v>731</v>
      </c>
      <c r="O4" s="558">
        <v>0</v>
      </c>
      <c r="P4" s="558">
        <v>2</v>
      </c>
      <c r="Q4" s="1023">
        <v>2</v>
      </c>
      <c r="R4" s="558">
        <v>3</v>
      </c>
      <c r="S4" s="1034"/>
      <c r="T4" s="558">
        <v>20</v>
      </c>
      <c r="U4" s="558" t="str">
        <f>IF(V4="","",IFERROR(INDEX(Docentes!B:B,MATCH(V4,Docentes!C:C,0)),"NUEVO"))</f>
        <v>NUEVO</v>
      </c>
      <c r="V4" s="1026" t="s">
        <v>992</v>
      </c>
      <c r="W4" s="1040" t="s">
        <v>168</v>
      </c>
      <c r="X4" s="558" t="s">
        <v>1142</v>
      </c>
      <c r="Y4" s="558" t="s">
        <v>1089</v>
      </c>
      <c r="Z4" s="558"/>
      <c r="AA4" s="558"/>
      <c r="AB4" s="558"/>
      <c r="AC4" s="558" t="s">
        <v>1364</v>
      </c>
      <c r="AD4" s="558">
        <v>30</v>
      </c>
      <c r="AE4" s="558" t="s">
        <v>1142</v>
      </c>
      <c r="AF4" s="558" t="str">
        <f t="shared" si="0"/>
        <v>P</v>
      </c>
      <c r="AG4" s="558">
        <v>2</v>
      </c>
      <c r="AH4" s="558">
        <v>18</v>
      </c>
      <c r="AI4" s="558">
        <v>30</v>
      </c>
      <c r="AJ4" s="558">
        <v>20</v>
      </c>
      <c r="AK4" s="558">
        <v>10</v>
      </c>
      <c r="AL4" s="558">
        <f t="shared" si="1"/>
        <v>1.9999999999999993</v>
      </c>
      <c r="AM4" s="1027">
        <f t="shared" si="2"/>
        <v>0.77083333333333337</v>
      </c>
      <c r="AN4" s="1027">
        <f t="shared" si="3"/>
        <v>0.84027777777777779</v>
      </c>
      <c r="AO4" s="558" t="str" cm="1">
        <f t="array" aca="1" ref="AO4" ca="1">IF(V4="","",IF(SUMPRODUCT((V4=$W$6:$W$3318)*(AG4=$AH$6:$AH$3318)*(AM4=$AN$6:$AN$3318)*(AN4=$AO$6:$AO$3318)*(ROW($W$6:$W$3318)&lt;&gt;ROW(V4))*((Q4=0)*($R$6:$R$3318&gt;0)+(Q4&gt;0)*($R$6:$R$3318=0)))&gt;0,"SALONES UNIDOS",IF(SUMPRODUCT((V4=$W$6:$W$3318)*(AG4=$AH$6:$AH$3318)*((AM4&lt;$AO$6:$AO$3318)*(AN4&gt;$AN$6:$AN$3318))*(ROW($W$6:$W$3318)&lt;&gt;ROW(V4)))&gt;0,"CRUZADO","Sin cruce")))</f>
        <v>Sin cruce</v>
      </c>
      <c r="AP4" s="1027" t="str">
        <f t="shared" si="4"/>
        <v>IC3FILIALA</v>
      </c>
      <c r="AQ4" s="1027" t="str" cm="1">
        <f t="array" aca="1" ref="AQ4" ca="1">IF(AP4="","",IF(SUMPRODUCT((AP4=$AQ$6:$AQ$3318)*(AG4=$AH$6:$AH$3318)*(AM4=$AN$6:$AN$3318)*(AN4=$AO$6:$AO$3318)*(ROW($AQ$6:$AQ$3318)&lt;&gt;ROW(AP4))*((Q4=0)*($R$6:$R$3318&gt;0)+(Q4&gt;0)*($R$6:$R$3318=0)))&gt;0,"SALONES UNIDOS",IF(SUMPRODUCT((AP4=$AQ$6:$AQ$3318)*(AG4=$AH$6:$AH$3318)*((AM4&lt;$AO$6:$AO$3318)*(AN4&gt;$AN$6:$AN$3318))*(ROW($AQ$6:$AQ$3318)&lt;&gt;ROW(AP4)))&gt;0,"CRUZADO","Sin cruce")))</f>
        <v>Sin cruce</v>
      </c>
    </row>
    <row r="5" spans="1:43" ht="32.25">
      <c r="B5" s="12" t="s">
        <v>1081</v>
      </c>
      <c r="C5" s="789" t="s">
        <v>1396</v>
      </c>
      <c r="D5" s="789">
        <v>20261</v>
      </c>
      <c r="E5" s="12" t="s">
        <v>13</v>
      </c>
      <c r="F5" s="12" t="s">
        <v>20</v>
      </c>
      <c r="G5" s="12" t="s">
        <v>57</v>
      </c>
      <c r="H5" s="12">
        <v>5</v>
      </c>
      <c r="I5" s="12" t="s">
        <v>16</v>
      </c>
      <c r="J5" s="790" t="s">
        <v>1420</v>
      </c>
      <c r="K5" s="491" t="s">
        <v>1421</v>
      </c>
      <c r="L5" s="789" t="s">
        <v>1085</v>
      </c>
      <c r="M5" s="789" t="s">
        <v>1086</v>
      </c>
      <c r="N5" s="12" t="s">
        <v>731</v>
      </c>
      <c r="O5" s="789">
        <v>3</v>
      </c>
      <c r="P5" s="789">
        <v>0</v>
      </c>
      <c r="Q5" s="815">
        <v>3</v>
      </c>
      <c r="R5" s="789">
        <v>4</v>
      </c>
      <c r="S5" s="181"/>
      <c r="T5" s="789">
        <v>17</v>
      </c>
      <c r="U5" s="31" t="str">
        <f>IF(V5="","",IFERROR(INDEX(Docentes!B:B,MATCH(V5,Docentes!C:C,0)),"NUEVO"))</f>
        <v>NUEVO</v>
      </c>
      <c r="V5" s="791" t="s">
        <v>1026</v>
      </c>
      <c r="W5" s="265" t="s">
        <v>168</v>
      </c>
      <c r="X5" s="789" t="s">
        <v>1242</v>
      </c>
      <c r="Y5" s="789" t="s">
        <v>1089</v>
      </c>
      <c r="Z5" s="789" t="s">
        <v>16</v>
      </c>
      <c r="AA5" s="789" t="s">
        <v>1186</v>
      </c>
      <c r="AB5" s="789">
        <v>38</v>
      </c>
      <c r="AC5" s="31"/>
      <c r="AD5" s="789"/>
      <c r="AE5" s="789" t="s">
        <v>1242</v>
      </c>
      <c r="AF5" s="31" t="str">
        <f t="shared" si="0"/>
        <v>T</v>
      </c>
      <c r="AG5" s="789">
        <v>3</v>
      </c>
      <c r="AH5" s="789">
        <v>9</v>
      </c>
      <c r="AI5" s="789">
        <v>20</v>
      </c>
      <c r="AJ5" s="789">
        <v>11</v>
      </c>
      <c r="AK5" s="789">
        <v>50</v>
      </c>
      <c r="AL5" s="31">
        <f t="shared" si="1"/>
        <v>2.9999999999999987</v>
      </c>
      <c r="AM5" s="792">
        <f t="shared" si="2"/>
        <v>0.3888888888888889</v>
      </c>
      <c r="AN5" s="792">
        <f t="shared" si="3"/>
        <v>0.49305555555555552</v>
      </c>
      <c r="AO5" s="31" t="str" cm="1">
        <f t="array" aca="1" ref="AO5" ca="1">IF(V5="","",IF(SUMPRODUCT((V5=$W$6:$W$3318)*(AG5=$AH$6:$AH$3318)*(AM5=$AN$6:$AN$3318)*(AN5=$AO$6:$AO$3318)*(ROW($W$6:$W$3318)&lt;&gt;ROW(V5))*((Q5=0)*($R$6:$R$3318&gt;0)+(Q5&gt;0)*($R$6:$R$3318=0)))&gt;0,"SALONES UNIDOS",IF(SUMPRODUCT((V5=$W$6:$W$3318)*(AG5=$AH$6:$AH$3318)*((AM5&lt;$AO$6:$AO$3318)*(AN5&gt;$AN$6:$AN$3318))*(ROW($W$6:$W$3318)&lt;&gt;ROW(V5)))&gt;0,"CRUZADO","Sin cruce")))</f>
        <v>Sin cruce</v>
      </c>
      <c r="AP5" s="792" t="str">
        <f t="shared" si="4"/>
        <v>IN5FILIALA</v>
      </c>
      <c r="AQ5" s="792" t="str" cm="1">
        <f t="array" aca="1" ref="AQ5" ca="1">IF(AP5="","",IF(SUMPRODUCT((AP5=$AQ$6:$AQ$3318)*(AG5=$AH$6:$AH$3318)*(AM5=$AN$6:$AN$3318)*(AN5=$AO$6:$AO$3318)*(ROW($AQ$6:$AQ$3318)&lt;&gt;ROW(AP5))*((Q5=0)*($R$6:$R$3318&gt;0)+(Q5&gt;0)*($R$6:$R$3318=0)))&gt;0,"SALONES UNIDOS",IF(SUMPRODUCT((AP5=$AQ$6:$AQ$3318)*(AG5=$AH$6:$AH$3318)*((AM5&lt;$AO$6:$AO$3318)*(AN5&gt;$AN$6:$AN$3318))*(ROW($AQ$6:$AQ$3318)&lt;&gt;ROW(AP5)))&gt;0,"CRUZADO","Sin cruce")))</f>
        <v>Sin cruce</v>
      </c>
    </row>
    <row r="6" spans="1:43" ht="54">
      <c r="B6" s="12" t="s">
        <v>1081</v>
      </c>
      <c r="C6" s="789" t="s">
        <v>1396</v>
      </c>
      <c r="D6" s="789">
        <v>20261</v>
      </c>
      <c r="E6" s="12" t="s">
        <v>13</v>
      </c>
      <c r="F6" s="12" t="s">
        <v>20</v>
      </c>
      <c r="G6" s="12" t="s">
        <v>57</v>
      </c>
      <c r="H6" s="12">
        <v>5</v>
      </c>
      <c r="I6" s="12" t="s">
        <v>16</v>
      </c>
      <c r="J6" s="790" t="s">
        <v>1420</v>
      </c>
      <c r="K6" s="491" t="s">
        <v>1421</v>
      </c>
      <c r="L6" s="789" t="s">
        <v>1085</v>
      </c>
      <c r="M6" s="789" t="s">
        <v>1086</v>
      </c>
      <c r="N6" s="12" t="s">
        <v>731</v>
      </c>
      <c r="O6" s="789">
        <v>0</v>
      </c>
      <c r="P6" s="789">
        <v>2</v>
      </c>
      <c r="Q6" s="815">
        <v>2</v>
      </c>
      <c r="R6" s="789">
        <v>4</v>
      </c>
      <c r="S6" s="181"/>
      <c r="T6" s="789">
        <v>17</v>
      </c>
      <c r="U6" s="31" t="str">
        <f>IF(V6="","",IFERROR(INDEX(Docentes!B:B,MATCH(V6,Docentes!C:C,0)),"NUEVO"))</f>
        <v>NUEVO</v>
      </c>
      <c r="V6" s="791" t="s">
        <v>1026</v>
      </c>
      <c r="W6" s="265" t="s">
        <v>168</v>
      </c>
      <c r="X6" s="789" t="s">
        <v>1242</v>
      </c>
      <c r="Y6" s="789" t="s">
        <v>1089</v>
      </c>
      <c r="Z6" s="789"/>
      <c r="AA6" s="789"/>
      <c r="AB6" s="789"/>
      <c r="AC6" s="31" t="s">
        <v>1926</v>
      </c>
      <c r="AD6" s="789">
        <v>30</v>
      </c>
      <c r="AE6" s="789" t="s">
        <v>1242</v>
      </c>
      <c r="AF6" s="31" t="str">
        <f t="shared" si="0"/>
        <v>P</v>
      </c>
      <c r="AG6" s="789">
        <v>3</v>
      </c>
      <c r="AH6" s="789">
        <v>11</v>
      </c>
      <c r="AI6" s="789">
        <v>50</v>
      </c>
      <c r="AJ6" s="789">
        <v>13</v>
      </c>
      <c r="AK6" s="789">
        <v>30</v>
      </c>
      <c r="AL6" s="31">
        <f t="shared" si="1"/>
        <v>2.0000000000000009</v>
      </c>
      <c r="AM6" s="792">
        <f t="shared" si="2"/>
        <v>0.49305555555555552</v>
      </c>
      <c r="AN6" s="792">
        <f t="shared" si="3"/>
        <v>0.5625</v>
      </c>
      <c r="AO6" s="31" t="str" cm="1">
        <f t="array" aca="1" ref="AO6" ca="1">IF(V6="","",IF(SUMPRODUCT((V6=$W$6:$W$3318)*(AG6=$AH$6:$AH$3318)*(AM6=$AN$6:$AN$3318)*(AN6=$AO$6:$AO$3318)*(ROW($W$6:$W$3318)&lt;&gt;ROW(V6))*((Q6=0)*($R$6:$R$3318&gt;0)+(Q6&gt;0)*($R$6:$R$3318=0)))&gt;0,"SALONES UNIDOS",IF(SUMPRODUCT((V6=$W$6:$W$3318)*(AG6=$AH$6:$AH$3318)*((AM6&lt;$AO$6:$AO$3318)*(AN6&gt;$AN$6:$AN$3318))*(ROW($W$6:$W$3318)&lt;&gt;ROW(V6)))&gt;0,"CRUZADO","Sin cruce")))</f>
        <v>Sin cruce</v>
      </c>
      <c r="AP6" s="792" t="str">
        <f t="shared" si="4"/>
        <v>IN5FILIALA</v>
      </c>
      <c r="AQ6" s="792" t="str" cm="1">
        <f t="array" aca="1" ref="AQ6" ca="1">IF(AP6="","",IF(SUMPRODUCT((AP6=$AQ$6:$AQ$3318)*(AG6=$AH$6:$AH$3318)*(AM6=$AN$6:$AN$3318)*(AN6=$AO$6:$AO$3318)*(ROW($AQ$6:$AQ$3318)&lt;&gt;ROW(AP6))*((Q6=0)*($R$6:$R$3318&gt;0)+(Q6&gt;0)*($R$6:$R$3318=0)))&gt;0,"SALONES UNIDOS",IF(SUMPRODUCT((AP6=$AQ$6:$AQ$3318)*(AG6=$AH$6:$AH$3318)*((AM6&lt;$AO$6:$AO$3318)*(AN6&gt;$AN$6:$AN$3318))*(ROW($AQ$6:$AQ$3318)&lt;&gt;ROW(AP6)))&gt;0,"CRUZADO","Sin cruce")))</f>
        <v>Sin cruce</v>
      </c>
    </row>
    <row r="7" spans="1:43" s="1020" customFormat="1" ht="32.25">
      <c r="A7" s="1020" t="s">
        <v>1924</v>
      </c>
      <c r="B7" s="1029" t="s">
        <v>1081</v>
      </c>
      <c r="C7" s="1030" t="s">
        <v>1396</v>
      </c>
      <c r="D7" s="1030">
        <v>20261</v>
      </c>
      <c r="E7" s="1029" t="s">
        <v>13</v>
      </c>
      <c r="F7" s="1029" t="s">
        <v>20</v>
      </c>
      <c r="G7" s="1029" t="s">
        <v>57</v>
      </c>
      <c r="H7" s="1029">
        <v>5</v>
      </c>
      <c r="I7" s="1029" t="s">
        <v>16</v>
      </c>
      <c r="J7" s="1031" t="s">
        <v>1420</v>
      </c>
      <c r="K7" s="1032" t="s">
        <v>1421</v>
      </c>
      <c r="L7" s="1030" t="s">
        <v>1085</v>
      </c>
      <c r="M7" s="1030" t="s">
        <v>1086</v>
      </c>
      <c r="N7" s="1029" t="s">
        <v>731</v>
      </c>
      <c r="O7" s="1030">
        <v>3</v>
      </c>
      <c r="P7" s="1030">
        <v>0</v>
      </c>
      <c r="Q7" s="1033">
        <v>3</v>
      </c>
      <c r="R7" s="1030">
        <v>4</v>
      </c>
      <c r="S7" s="1034"/>
      <c r="T7" s="1030">
        <v>17</v>
      </c>
      <c r="U7" s="558" t="str">
        <f>IF(V7="","",IFERROR(INDEX(Docentes!B:B,MATCH(V7,Docentes!C:C,0)),"NUEVO"))</f>
        <v>NUEVO</v>
      </c>
      <c r="V7" s="1037" t="s">
        <v>1026</v>
      </c>
      <c r="W7" s="1036" t="s">
        <v>168</v>
      </c>
      <c r="X7" s="1030" t="s">
        <v>1242</v>
      </c>
      <c r="Y7" s="1030" t="s">
        <v>1089</v>
      </c>
      <c r="Z7" s="1030" t="s">
        <v>16</v>
      </c>
      <c r="AA7" s="1030" t="s">
        <v>1254</v>
      </c>
      <c r="AB7" s="1030">
        <v>38</v>
      </c>
      <c r="AC7" s="558"/>
      <c r="AD7" s="1030"/>
      <c r="AE7" s="1030" t="s">
        <v>1242</v>
      </c>
      <c r="AF7" s="558" t="str">
        <f t="shared" si="0"/>
        <v>T</v>
      </c>
      <c r="AG7" s="1030">
        <v>3</v>
      </c>
      <c r="AH7" s="1030">
        <v>11</v>
      </c>
      <c r="AI7" s="1030">
        <v>0</v>
      </c>
      <c r="AJ7" s="1030">
        <v>13</v>
      </c>
      <c r="AK7" s="1030">
        <v>30</v>
      </c>
      <c r="AL7" s="558">
        <f t="shared" si="1"/>
        <v>3.0000000000000004</v>
      </c>
      <c r="AM7" s="1027">
        <f t="shared" si="2"/>
        <v>0.45833333333333331</v>
      </c>
      <c r="AN7" s="1027">
        <f t="shared" si="3"/>
        <v>0.5625</v>
      </c>
      <c r="AO7" s="558" t="str" cm="1">
        <f t="array" aca="1" ref="AO7" ca="1">IF(V7="","",IF(SUMPRODUCT((V7=$W$6:$W$3318)*(AG7=$AH$6:$AH$3318)*(AM7=$AN$6:$AN$3318)*(AN7=$AO$6:$AO$3318)*(ROW($W$6:$W$3318)&lt;&gt;ROW(V7))*((Q7=0)*($R$6:$R$3318&gt;0)+(Q7&gt;0)*($R$6:$R$3318=0)))&gt;0,"SALONES UNIDOS",IF(SUMPRODUCT((V7=$W$6:$W$3318)*(AG7=$AH$6:$AH$3318)*((AM7&lt;$AO$6:$AO$3318)*(AN7&gt;$AN$6:$AN$3318))*(ROW($W$6:$W$3318)&lt;&gt;ROW(V7)))&gt;0,"CRUZADO","Sin cruce")))</f>
        <v>Sin cruce</v>
      </c>
      <c r="AP7" s="1027" t="str">
        <f t="shared" si="4"/>
        <v>IN5FILIALA</v>
      </c>
      <c r="AQ7" s="1027" t="str" cm="1">
        <f t="array" aca="1" ref="AQ7" ca="1">IF(AP7="","",IF(SUMPRODUCT((AP7=$AQ$6:$AQ$3318)*(AG7=$AH$6:$AH$3318)*(AM7=$AN$6:$AN$3318)*(AN7=$AO$6:$AO$3318)*(ROW($AQ$6:$AQ$3318)&lt;&gt;ROW(AP7))*((Q7=0)*($R$6:$R$3318&gt;0)+(Q7&gt;0)*($R$6:$R$3318=0)))&gt;0,"SALONES UNIDOS",IF(SUMPRODUCT((AP7=$AQ$6:$AQ$3318)*(AG7=$AH$6:$AH$3318)*((AM7&lt;$AO$6:$AO$3318)*(AN7&gt;$AN$6:$AN$3318))*(ROW($AQ$6:$AQ$3318)&lt;&gt;ROW(AP7)))&gt;0,"CRUZADO","Sin cruce")))</f>
        <v>Sin cruce</v>
      </c>
    </row>
    <row r="8" spans="1:43" s="1020" customFormat="1" ht="54">
      <c r="A8" s="1020" t="s">
        <v>1924</v>
      </c>
      <c r="B8" s="1029" t="s">
        <v>1081</v>
      </c>
      <c r="C8" s="1030" t="s">
        <v>1396</v>
      </c>
      <c r="D8" s="1030">
        <v>20261</v>
      </c>
      <c r="E8" s="1029" t="s">
        <v>13</v>
      </c>
      <c r="F8" s="1029" t="s">
        <v>20</v>
      </c>
      <c r="G8" s="1029" t="s">
        <v>57</v>
      </c>
      <c r="H8" s="1029">
        <v>5</v>
      </c>
      <c r="I8" s="1029" t="s">
        <v>16</v>
      </c>
      <c r="J8" s="1031" t="s">
        <v>1420</v>
      </c>
      <c r="K8" s="1032" t="s">
        <v>1421</v>
      </c>
      <c r="L8" s="1030" t="s">
        <v>1085</v>
      </c>
      <c r="M8" s="1030" t="s">
        <v>1086</v>
      </c>
      <c r="N8" s="1029" t="s">
        <v>731</v>
      </c>
      <c r="O8" s="1030">
        <v>0</v>
      </c>
      <c r="P8" s="1030">
        <v>2</v>
      </c>
      <c r="Q8" s="1033">
        <v>2</v>
      </c>
      <c r="R8" s="1030">
        <v>4</v>
      </c>
      <c r="S8" s="1034"/>
      <c r="T8" s="1030">
        <v>17</v>
      </c>
      <c r="U8" s="558" t="str">
        <f>IF(V8="","",IFERROR(INDEX(Docentes!B:B,MATCH(V8,Docentes!C:C,0)),"NUEVO"))</f>
        <v>NUEVO</v>
      </c>
      <c r="V8" s="1037" t="s">
        <v>1026</v>
      </c>
      <c r="W8" s="1036" t="s">
        <v>168</v>
      </c>
      <c r="X8" s="1030" t="s">
        <v>1242</v>
      </c>
      <c r="Y8" s="1030" t="s">
        <v>1089</v>
      </c>
      <c r="Z8" s="1030"/>
      <c r="AA8" s="1030"/>
      <c r="AB8" s="1030"/>
      <c r="AC8" s="558" t="s">
        <v>1364</v>
      </c>
      <c r="AD8" s="1030">
        <v>30</v>
      </c>
      <c r="AE8" s="1030" t="s">
        <v>1242</v>
      </c>
      <c r="AF8" s="558" t="str">
        <f t="shared" si="0"/>
        <v>P</v>
      </c>
      <c r="AG8" s="1030">
        <v>3</v>
      </c>
      <c r="AH8" s="1030">
        <v>9</v>
      </c>
      <c r="AI8" s="1030">
        <v>20</v>
      </c>
      <c r="AJ8" s="1030">
        <v>11</v>
      </c>
      <c r="AK8" s="1030">
        <v>0</v>
      </c>
      <c r="AL8" s="558">
        <f t="shared" si="1"/>
        <v>1.9999999999999993</v>
      </c>
      <c r="AM8" s="1027">
        <f t="shared" si="2"/>
        <v>0.3888888888888889</v>
      </c>
      <c r="AN8" s="1027">
        <f t="shared" si="3"/>
        <v>0.45833333333333331</v>
      </c>
      <c r="AO8" s="558" t="str" cm="1">
        <f t="array" aca="1" ref="AO8" ca="1">IF(V8="","",IF(SUMPRODUCT((V8=$W$6:$W$3318)*(AG8=$AH$6:$AH$3318)*(AM8=$AN$6:$AN$3318)*(AN8=$AO$6:$AO$3318)*(ROW($W$6:$W$3318)&lt;&gt;ROW(V8))*((Q8=0)*($R$6:$R$3318&gt;0)+(Q8&gt;0)*($R$6:$R$3318=0)))&gt;0,"SALONES UNIDOS",IF(SUMPRODUCT((V8=$W$6:$W$3318)*(AG8=$AH$6:$AH$3318)*((AM8&lt;$AO$6:$AO$3318)*(AN8&gt;$AN$6:$AN$3318))*(ROW($W$6:$W$3318)&lt;&gt;ROW(V8)))&gt;0,"CRUZADO","Sin cruce")))</f>
        <v>Sin cruce</v>
      </c>
      <c r="AP8" s="1027" t="str">
        <f t="shared" si="4"/>
        <v>IN5FILIALA</v>
      </c>
      <c r="AQ8" s="1027" t="str" cm="1">
        <f t="array" aca="1" ref="AQ8" ca="1">IF(AP8="","",IF(SUMPRODUCT((AP8=$AQ$6:$AQ$3318)*(AG8=$AH$6:$AH$3318)*(AM8=$AN$6:$AN$3318)*(AN8=$AO$6:$AO$3318)*(ROW($AQ$6:$AQ$3318)&lt;&gt;ROW(AP8))*((Q8=0)*($R$6:$R$3318&gt;0)+(Q8&gt;0)*($R$6:$R$3318=0)))&gt;0,"SALONES UNIDOS",IF(SUMPRODUCT((AP8=$AQ$6:$AQ$3318)*(AG8=$AH$6:$AH$3318)*((AM8&lt;$AO$6:$AO$3318)*(AN8&gt;$AN$6:$AN$3318))*(ROW($AQ$6:$AQ$3318)&lt;&gt;ROW(AP8)))&gt;0,"CRUZADO","Sin cruce")))</f>
        <v>Sin cruce</v>
      </c>
    </row>
    <row r="9" spans="1:43" ht="32.25">
      <c r="A9" t="s">
        <v>1889</v>
      </c>
      <c r="B9" s="11" t="s">
        <v>1081</v>
      </c>
      <c r="C9" s="194" t="s">
        <v>1329</v>
      </c>
      <c r="D9" s="194">
        <v>20261</v>
      </c>
      <c r="E9" s="11" t="s">
        <v>23</v>
      </c>
      <c r="F9" s="11" t="s">
        <v>20</v>
      </c>
      <c r="G9" s="11" t="s">
        <v>54</v>
      </c>
      <c r="H9" s="11">
        <v>1</v>
      </c>
      <c r="I9" s="11" t="s">
        <v>16</v>
      </c>
      <c r="J9" s="803" t="s">
        <v>1334</v>
      </c>
      <c r="K9" s="35" t="s">
        <v>1335</v>
      </c>
      <c r="L9" s="31" t="s">
        <v>1127</v>
      </c>
      <c r="M9" s="31" t="s">
        <v>1086</v>
      </c>
      <c r="N9" s="11" t="s">
        <v>769</v>
      </c>
      <c r="O9" s="31">
        <v>2</v>
      </c>
      <c r="P9" s="31">
        <v>2</v>
      </c>
      <c r="Q9" s="262">
        <v>4</v>
      </c>
      <c r="R9" s="31">
        <v>3</v>
      </c>
      <c r="S9" s="808"/>
      <c r="T9" s="31">
        <v>40</v>
      </c>
      <c r="U9" s="31" t="str">
        <f>IF(V9="","",IFERROR(INDEX(Docentes!B:B,MATCH(V9,Docentes!C:C,0)),"NUEVO"))</f>
        <v>NUEVO</v>
      </c>
      <c r="V9" s="793" t="s">
        <v>656</v>
      </c>
      <c r="W9" s="793" t="s">
        <v>167</v>
      </c>
      <c r="X9" s="31" t="s">
        <v>1182</v>
      </c>
      <c r="Y9" s="31" t="s">
        <v>1089</v>
      </c>
      <c r="Z9" s="31" t="s">
        <v>1283</v>
      </c>
      <c r="AA9" s="31" t="s">
        <v>1283</v>
      </c>
      <c r="AB9" s="31" t="s">
        <v>1283</v>
      </c>
      <c r="AC9" s="31" t="s">
        <v>1283</v>
      </c>
      <c r="AD9" s="31" t="s">
        <v>1283</v>
      </c>
      <c r="AE9" s="31" t="s">
        <v>1182</v>
      </c>
      <c r="AF9" s="31" t="str">
        <f t="shared" si="0"/>
        <v>TP</v>
      </c>
      <c r="AG9" s="31">
        <v>3</v>
      </c>
      <c r="AH9" s="31">
        <v>7</v>
      </c>
      <c r="AI9" s="31">
        <v>40</v>
      </c>
      <c r="AJ9" s="31">
        <v>11</v>
      </c>
      <c r="AK9" s="31">
        <v>0</v>
      </c>
      <c r="AL9" s="31">
        <f t="shared" si="1"/>
        <v>3.9999999999999987</v>
      </c>
      <c r="AM9" s="792">
        <f t="shared" si="2"/>
        <v>0.31944444444444448</v>
      </c>
      <c r="AN9" s="792">
        <f t="shared" si="3"/>
        <v>0.45833333333333331</v>
      </c>
      <c r="AO9" s="31" t="str" cm="1">
        <f t="array" aca="1" ref="AO9" ca="1">IF(V9="","",IF(SUMPRODUCT((V9=$W$6:$W$3318)*(AG9=$AH$6:$AH$3318)*(AM9=$AN$6:$AN$3318)*(AN9=$AO$6:$AO$3318)*(ROW($W$6:$W$3318)&lt;&gt;ROW(V9))*((Q9=0)*($R$6:$R$3318&gt;0)+(Q9&gt;0)*($R$6:$R$3318=0)))&gt;0,"SALONES UNIDOS",IF(SUMPRODUCT((V9=$W$6:$W$3318)*(AG9=$AH$6:$AH$3318)*((AM9&lt;$AO$6:$AO$3318)*(AN9&gt;$AN$6:$AN$3318))*(ROW($W$6:$W$3318)&lt;&gt;ROW(V9)))&gt;0,"CRUZADO","Sin cruce")))</f>
        <v>Sin cruce</v>
      </c>
      <c r="AP9" s="792" t="str">
        <f t="shared" si="4"/>
        <v>IC1PRINCIPALA</v>
      </c>
      <c r="AQ9" s="792" t="str" cm="1">
        <f t="array" aca="1" ref="AQ9" ca="1">IF(AP9="","",IF(SUMPRODUCT((AP9=$AQ$6:$AQ$3318)*(AG9=$AH$6:$AH$3318)*(AM9=$AN$6:$AN$3318)*(AN9=$AO$6:$AO$3318)*(ROW($AQ$6:$AQ$3318)&lt;&gt;ROW(AP9))*((Q9=0)*($R$6:$R$3318&gt;0)+(Q9&gt;0)*($R$6:$R$3318=0)))&gt;0,"SALONES UNIDOS",IF(SUMPRODUCT((AP9=$AQ$6:$AQ$3318)*(AG9=$AH$6:$AH$3318)*((AM9&lt;$AO$6:$AO$3318)*(AN9&gt;$AN$6:$AN$3318))*(ROW($AQ$6:$AQ$3318)&lt;&gt;ROW(AP9)))&gt;0,"CRUZADO","Sin cruce")))</f>
        <v>Sin cruce</v>
      </c>
    </row>
    <row r="10" spans="1:43" s="1020" customFormat="1" ht="32.25">
      <c r="A10" s="1020" t="s">
        <v>1922</v>
      </c>
      <c r="B10" s="554" t="s">
        <v>1081</v>
      </c>
      <c r="C10" s="1021" t="s">
        <v>1329</v>
      </c>
      <c r="D10" s="1021">
        <v>20261</v>
      </c>
      <c r="E10" s="554" t="s">
        <v>23</v>
      </c>
      <c r="F10" s="554" t="s">
        <v>20</v>
      </c>
      <c r="G10" s="554" t="s">
        <v>54</v>
      </c>
      <c r="H10" s="554">
        <v>1</v>
      </c>
      <c r="I10" s="554" t="s">
        <v>16</v>
      </c>
      <c r="J10" s="1022" t="s">
        <v>1334</v>
      </c>
      <c r="K10" s="557" t="s">
        <v>1335</v>
      </c>
      <c r="L10" s="558" t="s">
        <v>1127</v>
      </c>
      <c r="M10" s="558" t="s">
        <v>1086</v>
      </c>
      <c r="N10" s="554" t="s">
        <v>769</v>
      </c>
      <c r="O10" s="558">
        <v>2</v>
      </c>
      <c r="P10" s="558">
        <v>2</v>
      </c>
      <c r="Q10" s="1023">
        <v>4</v>
      </c>
      <c r="R10" s="558">
        <v>3</v>
      </c>
      <c r="S10" s="1024"/>
      <c r="T10" s="558">
        <v>40</v>
      </c>
      <c r="U10" s="558" t="str">
        <f>IF(V10="","",IFERROR(INDEX(Docentes!B:B,MATCH(V10,Docentes!C:C,0)),"NUEVO"))</f>
        <v>NUEVO</v>
      </c>
      <c r="V10" s="1025" t="s">
        <v>656</v>
      </c>
      <c r="W10" s="1025" t="s">
        <v>167</v>
      </c>
      <c r="X10" s="558" t="s">
        <v>1182</v>
      </c>
      <c r="Y10" s="558" t="s">
        <v>1089</v>
      </c>
      <c r="Z10" s="558" t="s">
        <v>1283</v>
      </c>
      <c r="AA10" s="558" t="s">
        <v>1283</v>
      </c>
      <c r="AB10" s="558" t="s">
        <v>1283</v>
      </c>
      <c r="AC10" s="558" t="s">
        <v>1283</v>
      </c>
      <c r="AD10" s="558" t="s">
        <v>1283</v>
      </c>
      <c r="AE10" s="558" t="s">
        <v>1182</v>
      </c>
      <c r="AF10" s="558" t="str">
        <f t="shared" si="0"/>
        <v>TP</v>
      </c>
      <c r="AG10" s="558">
        <v>1</v>
      </c>
      <c r="AH10" s="558">
        <v>7</v>
      </c>
      <c r="AI10" s="558">
        <v>40</v>
      </c>
      <c r="AJ10" s="558">
        <v>11</v>
      </c>
      <c r="AK10" s="558">
        <v>0</v>
      </c>
      <c r="AL10" s="558">
        <f t="shared" si="1"/>
        <v>3.9999999999999987</v>
      </c>
      <c r="AM10" s="1027">
        <f t="shared" si="2"/>
        <v>0.31944444444444448</v>
      </c>
      <c r="AN10" s="1027">
        <f t="shared" si="3"/>
        <v>0.45833333333333331</v>
      </c>
      <c r="AO10" s="558" t="str" cm="1">
        <f t="array" aca="1" ref="AO10" ca="1">IF(V10="","",IF(SUMPRODUCT((V10=$W$6:$W$3317)*(AG10=$AH$6:$AH$3317)*(AM10=$AN$6:$AN$3317)*(AN10=$AO$6:$AO$3317)*(ROW($W$6:$W$3317)&lt;&gt;ROW(V10))*((Q10=0)*($R$6:$R$3317&gt;0)+(Q10&gt;0)*($R$6:$R$3317=0)))&gt;0,"SALONES UNIDOS",IF(SUMPRODUCT((V10=$W$6:$W$3317)*(AG10=$AH$6:$AH$3317)*((AM10&lt;$AO$6:$AO$3317)*(AN10&gt;$AN$6:$AN$3317))*(ROW($W$6:$W$3317)&lt;&gt;ROW(V10)))&gt;0,"CRUZADO","Sin cruce")))</f>
        <v>Sin cruce</v>
      </c>
      <c r="AP10" s="1027" t="str">
        <f t="shared" si="4"/>
        <v>IC1PRINCIPALA</v>
      </c>
      <c r="AQ10" s="1027" t="str" cm="1">
        <f t="array" aca="1" ref="AQ10" ca="1">IF(AP10="","",IF(SUMPRODUCT((AP10=$AQ$6:$AQ$3317)*(AG10=$AH$6:$AH$3317)*(AM10=$AN$6:$AN$3317)*(AN10=$AO$6:$AO$3317)*(ROW($AQ$6:$AQ$3317)&lt;&gt;ROW(AP10))*((Q10=0)*($R$6:$R$3317&gt;0)+(Q10&gt;0)*($R$6:$R$3317=0)))&gt;0,"SALONES UNIDOS",IF(SUMPRODUCT((AP10=$AQ$6:$AQ$3317)*(AG10=$AH$6:$AH$3317)*((AM10&lt;$AO$6:$AO$3317)*(AN10&gt;$AN$6:$AN$3317))*(ROW($AQ$6:$AQ$3317)&lt;&gt;ROW(AP10)))&gt;0,"CRUZADO","Sin cruce")))</f>
        <v>Sin cruce</v>
      </c>
    </row>
    <row r="11" spans="1:43" ht="32.25">
      <c r="A11" t="s">
        <v>1889</v>
      </c>
      <c r="B11" s="12" t="s">
        <v>1081</v>
      </c>
      <c r="C11" s="789" t="s">
        <v>1715</v>
      </c>
      <c r="D11" s="789">
        <v>20261</v>
      </c>
      <c r="E11" s="12" t="s">
        <v>23</v>
      </c>
      <c r="F11" s="12" t="s">
        <v>20</v>
      </c>
      <c r="G11" s="12" t="s">
        <v>82</v>
      </c>
      <c r="H11" s="12">
        <v>1</v>
      </c>
      <c r="I11" s="12" t="s">
        <v>26</v>
      </c>
      <c r="J11" s="790" t="s">
        <v>1721</v>
      </c>
      <c r="K11" s="491" t="s">
        <v>1190</v>
      </c>
      <c r="L11" s="789" t="s">
        <v>1127</v>
      </c>
      <c r="M11" s="789" t="s">
        <v>1086</v>
      </c>
      <c r="N11" s="12" t="s">
        <v>769</v>
      </c>
      <c r="O11" s="789">
        <v>2</v>
      </c>
      <c r="P11" s="789">
        <v>2</v>
      </c>
      <c r="Q11" s="815">
        <v>4</v>
      </c>
      <c r="R11" s="789">
        <v>3</v>
      </c>
      <c r="S11" s="181"/>
      <c r="T11" s="789">
        <v>30</v>
      </c>
      <c r="U11" s="31" t="str">
        <f>IF(V11="","",IFERROR(INDEX(Docentes!B:B,MATCH(V11,Docentes!C:C,0)),"NUEVO"))</f>
        <v>NUEVO</v>
      </c>
      <c r="V11" s="9" t="s">
        <v>356</v>
      </c>
      <c r="W11" s="693" t="s">
        <v>167</v>
      </c>
      <c r="X11" s="789" t="s">
        <v>1182</v>
      </c>
      <c r="Y11" s="789" t="s">
        <v>1089</v>
      </c>
      <c r="Z11" s="789" t="s">
        <v>1283</v>
      </c>
      <c r="AA11" s="789" t="s">
        <v>1283</v>
      </c>
      <c r="AB11" s="789" t="s">
        <v>1283</v>
      </c>
      <c r="AC11" s="789" t="s">
        <v>1283</v>
      </c>
      <c r="AD11" s="789" t="s">
        <v>1283</v>
      </c>
      <c r="AE11" s="789" t="s">
        <v>1182</v>
      </c>
      <c r="AF11" s="31" t="str">
        <f t="shared" si="0"/>
        <v>TP</v>
      </c>
      <c r="AG11" s="789">
        <v>3</v>
      </c>
      <c r="AH11" s="789">
        <v>11</v>
      </c>
      <c r="AI11" s="789">
        <v>0</v>
      </c>
      <c r="AJ11" s="789">
        <v>14</v>
      </c>
      <c r="AK11" s="789">
        <v>20</v>
      </c>
      <c r="AL11" s="31">
        <f t="shared" si="1"/>
        <v>4</v>
      </c>
      <c r="AM11" s="792">
        <f t="shared" si="2"/>
        <v>0.45833333333333331</v>
      </c>
      <c r="AN11" s="792">
        <f t="shared" si="3"/>
        <v>0.59722222222222221</v>
      </c>
      <c r="AO11" s="31" t="str" cm="1">
        <f t="array" aca="1" ref="AO11" ca="1">IF(V11="","",IF(SUMPRODUCT((V11=$W$6:$W$3317)*(AG11=$AH$6:$AH$3317)*(AM11=$AN$6:$AN$3317)*(AN11=$AO$6:$AO$3317)*(ROW($W$6:$W$3317)&lt;&gt;ROW(V11))*((Q11=0)*($R$6:$R$3317&gt;0)+(Q11&gt;0)*($R$6:$R$3317=0)))&gt;0,"SALONES UNIDOS",IF(SUMPRODUCT((V11=$W$6:$W$3317)*(AG11=$AH$6:$AH$3317)*((AM11&lt;$AO$6:$AO$3317)*(AN11&gt;$AN$6:$AN$3317))*(ROW($W$6:$W$3317)&lt;&gt;ROW(V11)))&gt;0,"CRUZADO","Sin cruce")))</f>
        <v>Sin cruce</v>
      </c>
      <c r="AP11" s="792" t="str">
        <f t="shared" si="4"/>
        <v>IS1PRINCIPALB</v>
      </c>
      <c r="AQ11" s="792" t="str" cm="1">
        <f t="array" aca="1" ref="AQ11" ca="1">IF(AP11="","",IF(SUMPRODUCT((AP11=$AQ$6:$AQ$3317)*(AG11=$AH$6:$AH$3317)*(AM11=$AN$6:$AN$3317)*(AN11=$AO$6:$AO$3317)*(ROW($AQ$6:$AQ$3317)&lt;&gt;ROW(AP11))*((Q11=0)*($R$6:$R$3317&gt;0)+(Q11&gt;0)*($R$6:$R$3317=0)))&gt;0,"SALONES UNIDOS",IF(SUMPRODUCT((AP11=$AQ$6:$AQ$3317)*(AG11=$AH$6:$AH$3317)*((AM11&lt;$AO$6:$AO$3317)*(AN11&gt;$AN$6:$AN$3317))*(ROW($AQ$6:$AQ$3317)&lt;&gt;ROW(AP11)))&gt;0,"CRUZADO","Sin cruce")))</f>
        <v>Sin cruce</v>
      </c>
    </row>
    <row r="12" spans="1:43" s="1020" customFormat="1" ht="32.25">
      <c r="A12" s="1020" t="s">
        <v>1886</v>
      </c>
      <c r="B12" s="1029" t="s">
        <v>1081</v>
      </c>
      <c r="C12" s="1030" t="s">
        <v>1715</v>
      </c>
      <c r="D12" s="1030">
        <v>20261</v>
      </c>
      <c r="E12" s="1029" t="s">
        <v>23</v>
      </c>
      <c r="F12" s="1029" t="s">
        <v>20</v>
      </c>
      <c r="G12" s="1029" t="s">
        <v>82</v>
      </c>
      <c r="H12" s="1029">
        <v>1</v>
      </c>
      <c r="I12" s="1029" t="s">
        <v>26</v>
      </c>
      <c r="J12" s="1031" t="s">
        <v>1721</v>
      </c>
      <c r="K12" s="1032" t="s">
        <v>1190</v>
      </c>
      <c r="L12" s="1030" t="s">
        <v>1127</v>
      </c>
      <c r="M12" s="1030" t="s">
        <v>1086</v>
      </c>
      <c r="N12" s="1029" t="s">
        <v>769</v>
      </c>
      <c r="O12" s="1030">
        <v>2</v>
      </c>
      <c r="P12" s="1030">
        <v>2</v>
      </c>
      <c r="Q12" s="1033">
        <v>4</v>
      </c>
      <c r="R12" s="1030">
        <v>3</v>
      </c>
      <c r="S12" s="1034"/>
      <c r="T12" s="1030">
        <v>30</v>
      </c>
      <c r="U12" s="558" t="str">
        <f>IF(V12="","",IFERROR(INDEX(Docentes!B:B,MATCH(V12,Docentes!C:C,0)),"NUEVO"))</f>
        <v>NUEVO</v>
      </c>
      <c r="V12" s="1028" t="s">
        <v>356</v>
      </c>
      <c r="W12" s="1041" t="s">
        <v>167</v>
      </c>
      <c r="X12" s="1030" t="s">
        <v>1182</v>
      </c>
      <c r="Y12" s="1030" t="s">
        <v>1089</v>
      </c>
      <c r="Z12" s="1030" t="s">
        <v>1283</v>
      </c>
      <c r="AA12" s="1030" t="s">
        <v>1283</v>
      </c>
      <c r="AB12" s="1030" t="s">
        <v>1283</v>
      </c>
      <c r="AC12" s="1030" t="s">
        <v>1283</v>
      </c>
      <c r="AD12" s="1030" t="s">
        <v>1283</v>
      </c>
      <c r="AE12" s="1030" t="s">
        <v>1182</v>
      </c>
      <c r="AF12" s="558" t="str">
        <f t="shared" si="0"/>
        <v>TP</v>
      </c>
      <c r="AG12" s="1030">
        <v>3</v>
      </c>
      <c r="AH12" s="1030">
        <v>11</v>
      </c>
      <c r="AI12" s="1030">
        <v>50</v>
      </c>
      <c r="AJ12" s="1030">
        <v>15</v>
      </c>
      <c r="AK12" s="1030">
        <v>10</v>
      </c>
      <c r="AL12" s="558">
        <f t="shared" si="1"/>
        <v>4</v>
      </c>
      <c r="AM12" s="1027">
        <f t="shared" si="2"/>
        <v>0.49305555555555552</v>
      </c>
      <c r="AN12" s="1027">
        <f t="shared" si="3"/>
        <v>0.63194444444444442</v>
      </c>
      <c r="AO12" s="558" t="str" cm="1">
        <f t="array" aca="1" ref="AO12" ca="1">IF(V12="","",IF(SUMPRODUCT((V12=$W$6:$W$3317)*(AG12=$AH$6:$AH$3317)*(AM12=$AN$6:$AN$3317)*(AN12=$AO$6:$AO$3317)*(ROW($W$6:$W$3317)&lt;&gt;ROW(V12))*((Q12=0)*($R$6:$R$3317&gt;0)+(Q12&gt;0)*($R$6:$R$3317=0)))&gt;0,"SALONES UNIDOS",IF(SUMPRODUCT((V12=$W$6:$W$3317)*(AG12=$AH$6:$AH$3317)*((AM12&lt;$AO$6:$AO$3317)*(AN12&gt;$AN$6:$AN$3317))*(ROW($W$6:$W$3317)&lt;&gt;ROW(V12)))&gt;0,"CRUZADO","Sin cruce")))</f>
        <v>Sin cruce</v>
      </c>
      <c r="AP12" s="1027" t="str">
        <f t="shared" si="4"/>
        <v>IS1PRINCIPALB</v>
      </c>
      <c r="AQ12" s="1027" t="str" cm="1">
        <f t="array" aca="1" ref="AQ12" ca="1">IF(AP12="","",IF(SUMPRODUCT((AP12=$AQ$6:$AQ$3317)*(AG12=$AH$6:$AH$3317)*(AM12=$AN$6:$AN$3317)*(AN12=$AO$6:$AO$3317)*(ROW($AQ$6:$AQ$3317)&lt;&gt;ROW(AP12))*((Q12=0)*($R$6:$R$3317&gt;0)+(Q12&gt;0)*($R$6:$R$3317=0)))&gt;0,"SALONES UNIDOS",IF(SUMPRODUCT((AP12=$AQ$6:$AQ$3317)*(AG12=$AH$6:$AH$3317)*((AM12&lt;$AO$6:$AO$3317)*(AN12&gt;$AN$6:$AN$3317))*(ROW($AQ$6:$AQ$3317)&lt;&gt;ROW(AP12)))&gt;0,"CRUZADO","Sin cruce")))</f>
        <v>Sin cruce</v>
      </c>
    </row>
    <row r="13" spans="1:43" ht="32.25">
      <c r="A13" t="s">
        <v>1889</v>
      </c>
      <c r="B13" s="12" t="s">
        <v>1081</v>
      </c>
      <c r="C13" s="789" t="s">
        <v>1396</v>
      </c>
      <c r="D13" s="789">
        <v>20261</v>
      </c>
      <c r="E13" s="789" t="s">
        <v>23</v>
      </c>
      <c r="F13" s="12" t="s">
        <v>20</v>
      </c>
      <c r="G13" s="789" t="s">
        <v>57</v>
      </c>
      <c r="H13" s="789">
        <v>1</v>
      </c>
      <c r="I13" s="789" t="s">
        <v>1642</v>
      </c>
      <c r="J13" s="789" t="s">
        <v>1403</v>
      </c>
      <c r="K13" s="491" t="s">
        <v>1190</v>
      </c>
      <c r="L13" s="789" t="s">
        <v>1127</v>
      </c>
      <c r="M13" s="789" t="s">
        <v>1086</v>
      </c>
      <c r="N13" s="789" t="s">
        <v>731</v>
      </c>
      <c r="O13" s="789">
        <v>2</v>
      </c>
      <c r="P13" s="789">
        <v>0</v>
      </c>
      <c r="Q13" s="801">
        <v>2</v>
      </c>
      <c r="R13" s="789">
        <v>4</v>
      </c>
      <c r="S13" s="802"/>
      <c r="T13" s="11">
        <v>40</v>
      </c>
      <c r="U13" s="31" t="str">
        <f>IF(V13="","",IFERROR(INDEX(Docentes!B:B,MATCH(V13,Docentes!C:C,0)),"NUEVO"))</f>
        <v>NUEVO</v>
      </c>
      <c r="V13" s="794" t="s">
        <v>414</v>
      </c>
      <c r="W13" s="265" t="s">
        <v>1530</v>
      </c>
      <c r="X13" s="789" t="s">
        <v>1088</v>
      </c>
      <c r="Y13" s="789" t="s">
        <v>1089</v>
      </c>
      <c r="Z13" s="789" t="s">
        <v>41</v>
      </c>
      <c r="AA13" s="789" t="s">
        <v>1574</v>
      </c>
      <c r="AB13" s="789"/>
      <c r="AC13" s="31"/>
      <c r="AD13" s="789"/>
      <c r="AE13" s="789" t="s">
        <v>1088</v>
      </c>
      <c r="AF13" s="31" t="str">
        <f t="shared" si="0"/>
        <v>T</v>
      </c>
      <c r="AG13" s="789">
        <v>4</v>
      </c>
      <c r="AH13" s="789">
        <v>21</v>
      </c>
      <c r="AI13" s="789">
        <v>50</v>
      </c>
      <c r="AJ13" s="789">
        <v>23</v>
      </c>
      <c r="AK13" s="789">
        <v>30</v>
      </c>
      <c r="AL13" s="31">
        <f t="shared" si="1"/>
        <v>2.0000000000000027</v>
      </c>
      <c r="AM13" s="792">
        <f t="shared" si="2"/>
        <v>0.90972222222222221</v>
      </c>
      <c r="AN13" s="792">
        <f t="shared" si="3"/>
        <v>0.97916666666666674</v>
      </c>
      <c r="AO13" s="31" t="str" cm="1">
        <f t="array" aca="1" ref="AO13" ca="1">IF(V13="","",IF(SUMPRODUCT((V13=$W$6:$W$3317)*(AG13=$AH$6:$AH$3317)*(AM13=$AN$6:$AN$3317)*(AN13=$AO$6:$AO$3317)*(ROW($W$6:$W$3317)&lt;&gt;ROW(V13))*((Q13=0)*($R$6:$R$3317&gt;0)+(Q13&gt;0)*($R$6:$R$3317=0)))&gt;0,"SALONES UNIDOS",IF(SUMPRODUCT((V13=$W$6:$W$3317)*(AG13=$AH$6:$AH$3317)*((AM13&lt;$AO$6:$AO$3317)*(AN13&gt;$AN$6:$AN$3317))*(ROW($W$6:$W$3317)&lt;&gt;ROW(V13)))&gt;0,"CRUZADO","Sin cruce")))</f>
        <v>SALONES UNIDOS</v>
      </c>
      <c r="AP13" s="792" t="str">
        <f t="shared" si="4"/>
        <v>IN1PRINCIPALIHP</v>
      </c>
      <c r="AQ13" s="792" t="str" cm="1">
        <f t="array" aca="1" ref="AQ13" ca="1">IF(AP13="","",IF(SUMPRODUCT((AP13=$AQ$6:$AQ$3317)*(AG13=$AH$6:$AH$3317)*(AM13=$AN$6:$AN$3317)*(AN13=$AO$6:$AO$3317)*(ROW($AQ$6:$AQ$3317)&lt;&gt;ROW(AP13))*((Q13=0)*($R$6:$R$3317&gt;0)+(Q13&gt;0)*($R$6:$R$3317=0)))&gt;0,"SALONES UNIDOS",IF(SUMPRODUCT((AP13=$AQ$6:$AQ$3317)*(AG13=$AH$6:$AH$3317)*((AM13&lt;$AO$6:$AO$3317)*(AN13&gt;$AN$6:$AN$3317))*(ROW($AQ$6:$AQ$3317)&lt;&gt;ROW(AP13)))&gt;0,"CRUZADO","Sin cruce")))</f>
        <v>Sin cruce</v>
      </c>
    </row>
    <row r="14" spans="1:43" ht="32.25">
      <c r="A14" t="s">
        <v>1889</v>
      </c>
      <c r="B14" s="12" t="s">
        <v>1081</v>
      </c>
      <c r="C14" s="789" t="s">
        <v>1396</v>
      </c>
      <c r="D14" s="789">
        <v>20261</v>
      </c>
      <c r="E14" s="789" t="s">
        <v>23</v>
      </c>
      <c r="F14" s="12" t="s">
        <v>20</v>
      </c>
      <c r="G14" s="789" t="s">
        <v>57</v>
      </c>
      <c r="H14" s="789">
        <v>1</v>
      </c>
      <c r="I14" s="789" t="s">
        <v>1642</v>
      </c>
      <c r="J14" s="789" t="s">
        <v>1403</v>
      </c>
      <c r="K14" s="491" t="s">
        <v>1190</v>
      </c>
      <c r="L14" s="789" t="s">
        <v>1127</v>
      </c>
      <c r="M14" s="789" t="s">
        <v>1086</v>
      </c>
      <c r="N14" s="789" t="s">
        <v>731</v>
      </c>
      <c r="O14" s="789">
        <v>2</v>
      </c>
      <c r="P14" s="789">
        <v>0</v>
      </c>
      <c r="Q14" s="801">
        <v>2</v>
      </c>
      <c r="R14" s="789">
        <v>4</v>
      </c>
      <c r="S14" s="802"/>
      <c r="T14" s="11">
        <v>40</v>
      </c>
      <c r="U14" s="31" t="str">
        <f>IF(V14="","",IFERROR(INDEX(Docentes!B:B,MATCH(V14,Docentes!C:C,0)),"NUEVO"))</f>
        <v>NUEVO</v>
      </c>
      <c r="V14" s="794" t="s">
        <v>414</v>
      </c>
      <c r="W14" s="265" t="s">
        <v>1530</v>
      </c>
      <c r="X14" s="789" t="s">
        <v>1088</v>
      </c>
      <c r="Y14" s="789" t="s">
        <v>1089</v>
      </c>
      <c r="Z14" s="789" t="s">
        <v>41</v>
      </c>
      <c r="AA14" s="789" t="s">
        <v>1574</v>
      </c>
      <c r="AB14" s="789"/>
      <c r="AC14" s="31"/>
      <c r="AD14" s="789"/>
      <c r="AE14" s="789" t="s">
        <v>1088</v>
      </c>
      <c r="AF14" s="31" t="str">
        <f t="shared" si="0"/>
        <v>T</v>
      </c>
      <c r="AG14" s="789">
        <v>5</v>
      </c>
      <c r="AH14" s="789">
        <v>21</v>
      </c>
      <c r="AI14" s="789">
        <v>50</v>
      </c>
      <c r="AJ14" s="789">
        <v>23</v>
      </c>
      <c r="AK14" s="789">
        <v>30</v>
      </c>
      <c r="AL14" s="31">
        <f t="shared" si="1"/>
        <v>2.0000000000000027</v>
      </c>
      <c r="AM14" s="792">
        <f t="shared" si="2"/>
        <v>0.90972222222222221</v>
      </c>
      <c r="AN14" s="792">
        <f t="shared" si="3"/>
        <v>0.97916666666666674</v>
      </c>
      <c r="AO14" s="31" t="str" cm="1">
        <f t="array" aca="1" ref="AO14" ca="1">IF(V14="","",IF(SUMPRODUCT((V14=$W$6:$W$3317)*(AG14=$AH$6:$AH$3317)*(AM14=$AN$6:$AN$3317)*(AN14=$AO$6:$AO$3317)*(ROW($W$6:$W$3317)&lt;&gt;ROW(V14))*((Q14=0)*($R$6:$R$3317&gt;0)+(Q14&gt;0)*($R$6:$R$3317=0)))&gt;0,"SALONES UNIDOS",IF(SUMPRODUCT((V14=$W$6:$W$3317)*(AG14=$AH$6:$AH$3317)*((AM14&lt;$AO$6:$AO$3317)*(AN14&gt;$AN$6:$AN$3317))*(ROW($W$6:$W$3317)&lt;&gt;ROW(V14)))&gt;0,"CRUZADO","Sin cruce")))</f>
        <v>SALONES UNIDOS</v>
      </c>
      <c r="AP14" s="792" t="str">
        <f t="shared" si="4"/>
        <v>IN1PRINCIPALIHP</v>
      </c>
      <c r="AQ14" s="792" t="str" cm="1">
        <f t="array" aca="1" ref="AQ14" ca="1">IF(AP14="","",IF(SUMPRODUCT((AP14=$AQ$6:$AQ$3317)*(AG14=$AH$6:$AH$3317)*(AM14=$AN$6:$AN$3317)*(AN14=$AO$6:$AO$3317)*(ROW($AQ$6:$AQ$3317)&lt;&gt;ROW(AP14))*((Q14=0)*($R$6:$R$3317&gt;0)+(Q14&gt;0)*($R$6:$R$3317=0)))&gt;0,"SALONES UNIDOS",IF(SUMPRODUCT((AP14=$AQ$6:$AQ$3317)*(AG14=$AH$6:$AH$3317)*((AM14&lt;$AO$6:$AO$3317)*(AN14&gt;$AN$6:$AN$3317))*(ROW($AQ$6:$AQ$3317)&lt;&gt;ROW(AP14)))&gt;0,"CRUZADO","Sin cruce")))</f>
        <v>Sin cruce</v>
      </c>
    </row>
    <row r="15" spans="1:43" ht="32.25">
      <c r="A15" t="s">
        <v>1889</v>
      </c>
      <c r="B15" s="12" t="s">
        <v>1081</v>
      </c>
      <c r="C15" s="789" t="s">
        <v>1396</v>
      </c>
      <c r="D15" s="789">
        <v>20261</v>
      </c>
      <c r="E15" s="789" t="s">
        <v>23</v>
      </c>
      <c r="F15" s="12" t="s">
        <v>20</v>
      </c>
      <c r="G15" s="789" t="s">
        <v>57</v>
      </c>
      <c r="H15" s="789">
        <v>1</v>
      </c>
      <c r="I15" s="789" t="s">
        <v>1643</v>
      </c>
      <c r="J15" s="789" t="s">
        <v>1403</v>
      </c>
      <c r="K15" s="491" t="s">
        <v>1190</v>
      </c>
      <c r="L15" s="789" t="s">
        <v>1127</v>
      </c>
      <c r="M15" s="789" t="s">
        <v>1086</v>
      </c>
      <c r="N15" s="789" t="s">
        <v>731</v>
      </c>
      <c r="O15" s="789">
        <v>2</v>
      </c>
      <c r="P15" s="789">
        <v>0</v>
      </c>
      <c r="Q15" s="801">
        <v>0</v>
      </c>
      <c r="R15" s="789">
        <v>4</v>
      </c>
      <c r="S15" s="802" t="s">
        <v>1283</v>
      </c>
      <c r="T15" s="11">
        <v>40</v>
      </c>
      <c r="U15" s="31" t="str">
        <f>IF(V15="","",IFERROR(INDEX(Docentes!B:B,MATCH(V15,Docentes!C:C,0)),"NUEVO"))</f>
        <v>NUEVO</v>
      </c>
      <c r="V15" s="794" t="s">
        <v>414</v>
      </c>
      <c r="W15" s="265" t="s">
        <v>1087</v>
      </c>
      <c r="X15" s="789" t="s">
        <v>1088</v>
      </c>
      <c r="Y15" s="789" t="s">
        <v>1089</v>
      </c>
      <c r="Z15" s="789"/>
      <c r="AA15" s="789"/>
      <c r="AB15" s="789"/>
      <c r="AC15" s="31"/>
      <c r="AD15" s="789"/>
      <c r="AE15" s="789" t="s">
        <v>1088</v>
      </c>
      <c r="AF15" s="31" t="str">
        <f t="shared" si="0"/>
        <v>T</v>
      </c>
      <c r="AG15" s="789">
        <v>4</v>
      </c>
      <c r="AH15" s="789">
        <v>21</v>
      </c>
      <c r="AI15" s="789">
        <v>50</v>
      </c>
      <c r="AJ15" s="789">
        <v>23</v>
      </c>
      <c r="AK15" s="789">
        <v>30</v>
      </c>
      <c r="AL15" s="31">
        <f t="shared" si="1"/>
        <v>0</v>
      </c>
      <c r="AM15" s="792">
        <f t="shared" si="2"/>
        <v>0.90972222222222221</v>
      </c>
      <c r="AN15" s="792">
        <f t="shared" si="3"/>
        <v>0.97916666666666674</v>
      </c>
      <c r="AO15" s="31" t="str" cm="1">
        <f t="array" aca="1" ref="AO15" ca="1">IF(V15="","",IF(SUMPRODUCT((V15=$W$6:$W$3317)*(AG15=$AH$6:$AH$3317)*(AM15=$AN$6:$AN$3317)*(AN15=$AO$6:$AO$3317)*(ROW($W$6:$W$3317)&lt;&gt;ROW(V15))*((Q15=0)*($R$6:$R$3317&gt;0)+(Q15&gt;0)*($R$6:$R$3317=0)))&gt;0,"SALONES UNIDOS",IF(SUMPRODUCT((V15=$W$6:$W$3317)*(AG15=$AH$6:$AH$3317)*((AM15&lt;$AO$6:$AO$3317)*(AN15&gt;$AN$6:$AN$3317))*(ROW($W$6:$W$3317)&lt;&gt;ROW(V15)))&gt;0,"CRUZADO","Sin cruce")))</f>
        <v>SALONES UNIDOS</v>
      </c>
      <c r="AP15" s="792" t="str">
        <f t="shared" si="4"/>
        <v>IN1PRINCIPALIHV</v>
      </c>
      <c r="AQ15" s="792" t="str" cm="1">
        <f t="array" aca="1" ref="AQ15" ca="1">IF(AP15="","",IF(SUMPRODUCT((AP15=$AQ$6:$AQ$3317)*(AG15=$AH$6:$AH$3317)*(AM15=$AN$6:$AN$3317)*(AN15=$AO$6:$AO$3317)*(ROW($AQ$6:$AQ$3317)&lt;&gt;ROW(AP15))*((Q15=0)*($R$6:$R$3317&gt;0)+(Q15&gt;0)*($R$6:$R$3317=0)))&gt;0,"SALONES UNIDOS",IF(SUMPRODUCT((AP15=$AQ$6:$AQ$3317)*(AG15=$AH$6:$AH$3317)*((AM15&lt;$AO$6:$AO$3317)*(AN15&gt;$AN$6:$AN$3317))*(ROW($AQ$6:$AQ$3317)&lt;&gt;ROW(AP15)))&gt;0,"CRUZADO","Sin cruce")))</f>
        <v>Sin cruce</v>
      </c>
    </row>
    <row r="16" spans="1:43" ht="32.25">
      <c r="A16" t="s">
        <v>1889</v>
      </c>
      <c r="B16" s="12" t="s">
        <v>1081</v>
      </c>
      <c r="C16" s="789" t="s">
        <v>1396</v>
      </c>
      <c r="D16" s="789">
        <v>20261</v>
      </c>
      <c r="E16" s="789" t="s">
        <v>23</v>
      </c>
      <c r="F16" s="12" t="s">
        <v>20</v>
      </c>
      <c r="G16" s="789" t="s">
        <v>57</v>
      </c>
      <c r="H16" s="789">
        <v>1</v>
      </c>
      <c r="I16" s="789" t="s">
        <v>1643</v>
      </c>
      <c r="J16" s="789" t="s">
        <v>1403</v>
      </c>
      <c r="K16" s="491" t="s">
        <v>1190</v>
      </c>
      <c r="L16" s="789" t="s">
        <v>1127</v>
      </c>
      <c r="M16" s="789" t="s">
        <v>1086</v>
      </c>
      <c r="N16" s="789" t="s">
        <v>731</v>
      </c>
      <c r="O16" s="789">
        <v>2</v>
      </c>
      <c r="P16" s="789">
        <v>0</v>
      </c>
      <c r="Q16" s="801">
        <v>0</v>
      </c>
      <c r="R16" s="789">
        <v>4</v>
      </c>
      <c r="S16" s="802" t="s">
        <v>1283</v>
      </c>
      <c r="T16" s="11">
        <v>40</v>
      </c>
      <c r="U16" s="31" t="str">
        <f>IF(V16="","",IFERROR(INDEX(Docentes!B:B,MATCH(V16,Docentes!C:C,0)),"NUEVO"))</f>
        <v>NUEVO</v>
      </c>
      <c r="V16" s="794" t="s">
        <v>414</v>
      </c>
      <c r="W16" s="265" t="s">
        <v>1087</v>
      </c>
      <c r="X16" s="789" t="s">
        <v>1088</v>
      </c>
      <c r="Y16" s="789" t="s">
        <v>1089</v>
      </c>
      <c r="Z16" s="789"/>
      <c r="AA16" s="789"/>
      <c r="AB16" s="789"/>
      <c r="AC16" s="31"/>
      <c r="AD16" s="789"/>
      <c r="AE16" s="789" t="s">
        <v>1088</v>
      </c>
      <c r="AF16" s="31" t="str">
        <f t="shared" si="0"/>
        <v>T</v>
      </c>
      <c r="AG16" s="789">
        <v>5</v>
      </c>
      <c r="AH16" s="789">
        <v>21</v>
      </c>
      <c r="AI16" s="789">
        <v>50</v>
      </c>
      <c r="AJ16" s="789">
        <v>23</v>
      </c>
      <c r="AK16" s="789">
        <v>30</v>
      </c>
      <c r="AL16" s="31">
        <f t="shared" si="1"/>
        <v>0</v>
      </c>
      <c r="AM16" s="792">
        <f t="shared" si="2"/>
        <v>0.90972222222222221</v>
      </c>
      <c r="AN16" s="792">
        <f t="shared" si="3"/>
        <v>0.97916666666666674</v>
      </c>
      <c r="AO16" s="31" t="str" cm="1">
        <f t="array" aca="1" ref="AO16" ca="1">IF(V16="","",IF(SUMPRODUCT((V16=$W$6:$W$3317)*(AG16=$AH$6:$AH$3317)*(AM16=$AN$6:$AN$3317)*(AN16=$AO$6:$AO$3317)*(ROW($W$6:$W$3317)&lt;&gt;ROW(V16))*((Q16=0)*($R$6:$R$3317&gt;0)+(Q16&gt;0)*($R$6:$R$3317=0)))&gt;0,"SALONES UNIDOS",IF(SUMPRODUCT((V16=$W$6:$W$3317)*(AG16=$AH$6:$AH$3317)*((AM16&lt;$AO$6:$AO$3317)*(AN16&gt;$AN$6:$AN$3317))*(ROW($W$6:$W$3317)&lt;&gt;ROW(V16)))&gt;0,"CRUZADO","Sin cruce")))</f>
        <v>SALONES UNIDOS</v>
      </c>
      <c r="AP16" s="792" t="str">
        <f t="shared" si="4"/>
        <v>IN1PRINCIPALIHV</v>
      </c>
      <c r="AQ16" s="792" t="str" cm="1">
        <f t="array" aca="1" ref="AQ16" ca="1">IF(AP16="","",IF(SUMPRODUCT((AP16=$AQ$6:$AQ$3317)*(AG16=$AH$6:$AH$3317)*(AM16=$AN$6:$AN$3317)*(AN16=$AO$6:$AO$3317)*(ROW($AQ$6:$AQ$3317)&lt;&gt;ROW(AP16))*((Q16=0)*($R$6:$R$3317&gt;0)+(Q16&gt;0)*($R$6:$R$3317=0)))&gt;0,"SALONES UNIDOS",IF(SUMPRODUCT((AP16=$AQ$6:$AQ$3317)*(AG16=$AH$6:$AH$3317)*((AM16&lt;$AO$6:$AO$3317)*(AN16&gt;$AN$6:$AN$3317))*(ROW($AQ$6:$AQ$3317)&lt;&gt;ROW(AP16)))&gt;0,"CRUZADO","Sin cruce")))</f>
        <v>Sin cruce</v>
      </c>
    </row>
    <row r="17" spans="1:43" s="1020" customFormat="1" ht="32.25">
      <c r="A17" s="1020" t="s">
        <v>1896</v>
      </c>
      <c r="B17" s="1029" t="s">
        <v>1081</v>
      </c>
      <c r="C17" s="1030" t="s">
        <v>1396</v>
      </c>
      <c r="D17" s="1030">
        <v>20261</v>
      </c>
      <c r="E17" s="1030" t="s">
        <v>23</v>
      </c>
      <c r="F17" s="1029" t="s">
        <v>20</v>
      </c>
      <c r="G17" s="1030" t="s">
        <v>57</v>
      </c>
      <c r="H17" s="1030">
        <v>1</v>
      </c>
      <c r="I17" s="1030" t="s">
        <v>1642</v>
      </c>
      <c r="J17" s="1030" t="s">
        <v>1403</v>
      </c>
      <c r="K17" s="1032" t="s">
        <v>1190</v>
      </c>
      <c r="L17" s="1030" t="s">
        <v>1127</v>
      </c>
      <c r="M17" s="1030" t="s">
        <v>1086</v>
      </c>
      <c r="N17" s="1030" t="s">
        <v>731</v>
      </c>
      <c r="O17" s="1030">
        <v>2</v>
      </c>
      <c r="P17" s="1030">
        <v>0</v>
      </c>
      <c r="Q17" s="1042">
        <v>2</v>
      </c>
      <c r="R17" s="1030">
        <v>4</v>
      </c>
      <c r="S17" s="1043"/>
      <c r="T17" s="554">
        <v>40</v>
      </c>
      <c r="U17" s="558" t="str">
        <f>IF(V17="","",IFERROR(INDEX(Docentes!B:B,MATCH(V17,Docentes!C:C,0)),"NUEVO"))</f>
        <v>NUEVO</v>
      </c>
      <c r="V17" s="1028" t="s">
        <v>356</v>
      </c>
      <c r="W17" s="1036" t="s">
        <v>1530</v>
      </c>
      <c r="X17" s="1030" t="s">
        <v>1088</v>
      </c>
      <c r="Y17" s="1030" t="s">
        <v>1089</v>
      </c>
      <c r="Z17" s="1030" t="s">
        <v>41</v>
      </c>
      <c r="AA17" s="1030" t="s">
        <v>1574</v>
      </c>
      <c r="AB17" s="1030"/>
      <c r="AC17" s="558"/>
      <c r="AD17" s="1030"/>
      <c r="AE17" s="1030" t="s">
        <v>1088</v>
      </c>
      <c r="AF17" s="558" t="str">
        <f t="shared" si="0"/>
        <v>T</v>
      </c>
      <c r="AG17" s="1030">
        <v>4</v>
      </c>
      <c r="AH17" s="1030">
        <v>21</v>
      </c>
      <c r="AI17" s="1030">
        <v>50</v>
      </c>
      <c r="AJ17" s="1030">
        <v>23</v>
      </c>
      <c r="AK17" s="1030">
        <v>30</v>
      </c>
      <c r="AL17" s="558">
        <f t="shared" si="1"/>
        <v>2.0000000000000027</v>
      </c>
      <c r="AM17" s="1027">
        <f t="shared" si="2"/>
        <v>0.90972222222222221</v>
      </c>
      <c r="AN17" s="1027">
        <f t="shared" si="3"/>
        <v>0.97916666666666674</v>
      </c>
      <c r="AO17" s="558" t="str" cm="1">
        <f t="array" aca="1" ref="AO17" ca="1">IF(V17="","",IF(SUMPRODUCT((V17=$W$6:$W$3317)*(AG17=$AH$6:$AH$3317)*(AM17=$AN$6:$AN$3317)*(AN17=$AO$6:$AO$3317)*(ROW($W$6:$W$3317)&lt;&gt;ROW(V17))*((Q17=0)*($R$6:$R$3317&gt;0)+(Q17&gt;0)*($R$6:$R$3317=0)))&gt;0,"SALONES UNIDOS",IF(SUMPRODUCT((V17=$W$6:$W$3317)*(AG17=$AH$6:$AH$3317)*((AM17&lt;$AO$6:$AO$3317)*(AN17&gt;$AN$6:$AN$3317))*(ROW($W$6:$W$3317)&lt;&gt;ROW(V17)))&gt;0,"CRUZADO","Sin cruce")))</f>
        <v>SALONES UNIDOS</v>
      </c>
      <c r="AP17" s="1027" t="str">
        <f t="shared" si="4"/>
        <v>IN1PRINCIPALIHP</v>
      </c>
      <c r="AQ17" s="1027" t="str" cm="1">
        <f t="array" aca="1" ref="AQ17" ca="1">IF(AP17="","",IF(SUMPRODUCT((AP17=$AQ$6:$AQ$3317)*(AG17=$AH$6:$AH$3317)*(AM17=$AN$6:$AN$3317)*(AN17=$AO$6:$AO$3317)*(ROW($AQ$6:$AQ$3317)&lt;&gt;ROW(AP17))*((Q17=0)*($R$6:$R$3317&gt;0)+(Q17&gt;0)*($R$6:$R$3317=0)))&gt;0,"SALONES UNIDOS",IF(SUMPRODUCT((AP17=$AQ$6:$AQ$3317)*(AG17=$AH$6:$AH$3317)*((AM17&lt;$AO$6:$AO$3317)*(AN17&gt;$AN$6:$AN$3317))*(ROW($AQ$6:$AQ$3317)&lt;&gt;ROW(AP17)))&gt;0,"CRUZADO","Sin cruce")))</f>
        <v>Sin cruce</v>
      </c>
    </row>
    <row r="18" spans="1:43" s="1020" customFormat="1" ht="32.25">
      <c r="A18" s="1020" t="s">
        <v>1896</v>
      </c>
      <c r="B18" s="1029" t="s">
        <v>1081</v>
      </c>
      <c r="C18" s="1030" t="s">
        <v>1396</v>
      </c>
      <c r="D18" s="1030">
        <v>20261</v>
      </c>
      <c r="E18" s="1030" t="s">
        <v>23</v>
      </c>
      <c r="F18" s="1029" t="s">
        <v>20</v>
      </c>
      <c r="G18" s="1030" t="s">
        <v>57</v>
      </c>
      <c r="H18" s="1030">
        <v>1</v>
      </c>
      <c r="I18" s="1030" t="s">
        <v>1642</v>
      </c>
      <c r="J18" s="1030" t="s">
        <v>1403</v>
      </c>
      <c r="K18" s="1032" t="s">
        <v>1190</v>
      </c>
      <c r="L18" s="1030" t="s">
        <v>1127</v>
      </c>
      <c r="M18" s="1030" t="s">
        <v>1086</v>
      </c>
      <c r="N18" s="1030" t="s">
        <v>731</v>
      </c>
      <c r="O18" s="1030">
        <v>2</v>
      </c>
      <c r="P18" s="1030">
        <v>0</v>
      </c>
      <c r="Q18" s="1042">
        <v>2</v>
      </c>
      <c r="R18" s="1030">
        <v>4</v>
      </c>
      <c r="S18" s="1043"/>
      <c r="T18" s="554">
        <v>40</v>
      </c>
      <c r="U18" s="558" t="str">
        <f>IF(V18="","",IFERROR(INDEX(Docentes!B:B,MATCH(V18,Docentes!C:C,0)),"NUEVO"))</f>
        <v>NUEVO</v>
      </c>
      <c r="V18" s="1028" t="s">
        <v>356</v>
      </c>
      <c r="W18" s="1036" t="s">
        <v>1530</v>
      </c>
      <c r="X18" s="1030" t="s">
        <v>1088</v>
      </c>
      <c r="Y18" s="1030" t="s">
        <v>1089</v>
      </c>
      <c r="Z18" s="1030" t="s">
        <v>41</v>
      </c>
      <c r="AA18" s="1030" t="s">
        <v>1574</v>
      </c>
      <c r="AB18" s="1030"/>
      <c r="AC18" s="558"/>
      <c r="AD18" s="1030"/>
      <c r="AE18" s="1030" t="s">
        <v>1088</v>
      </c>
      <c r="AF18" s="558" t="str">
        <f t="shared" si="0"/>
        <v>T</v>
      </c>
      <c r="AG18" s="1030">
        <v>5</v>
      </c>
      <c r="AH18" s="1030">
        <v>21</v>
      </c>
      <c r="AI18" s="1030">
        <v>50</v>
      </c>
      <c r="AJ18" s="1030">
        <v>23</v>
      </c>
      <c r="AK18" s="1030">
        <v>30</v>
      </c>
      <c r="AL18" s="558">
        <f t="shared" si="1"/>
        <v>2.0000000000000027</v>
      </c>
      <c r="AM18" s="1027">
        <f t="shared" si="2"/>
        <v>0.90972222222222221</v>
      </c>
      <c r="AN18" s="1027">
        <f t="shared" si="3"/>
        <v>0.97916666666666674</v>
      </c>
      <c r="AO18" s="558" t="str" cm="1">
        <f t="array" aca="1" ref="AO18" ca="1">IF(V18="","",IF(SUMPRODUCT((V18=$W$6:$W$3317)*(AG18=$AH$6:$AH$3317)*(AM18=$AN$6:$AN$3317)*(AN18=$AO$6:$AO$3317)*(ROW($W$6:$W$3317)&lt;&gt;ROW(V18))*((Q18=0)*($R$6:$R$3317&gt;0)+(Q18&gt;0)*($R$6:$R$3317=0)))&gt;0,"SALONES UNIDOS",IF(SUMPRODUCT((V18=$W$6:$W$3317)*(AG18=$AH$6:$AH$3317)*((AM18&lt;$AO$6:$AO$3317)*(AN18&gt;$AN$6:$AN$3317))*(ROW($W$6:$W$3317)&lt;&gt;ROW(V18)))&gt;0,"CRUZADO","Sin cruce")))</f>
        <v>SALONES UNIDOS</v>
      </c>
      <c r="AP18" s="1027" t="str">
        <f t="shared" si="4"/>
        <v>IN1PRINCIPALIHP</v>
      </c>
      <c r="AQ18" s="1027" t="str" cm="1">
        <f t="array" aca="1" ref="AQ18" ca="1">IF(AP18="","",IF(SUMPRODUCT((AP18=$AQ$6:$AQ$3317)*(AG18=$AH$6:$AH$3317)*(AM18=$AN$6:$AN$3317)*(AN18=$AO$6:$AO$3317)*(ROW($AQ$6:$AQ$3317)&lt;&gt;ROW(AP18))*((Q18=0)*($R$6:$R$3317&gt;0)+(Q18&gt;0)*($R$6:$R$3317=0)))&gt;0,"SALONES UNIDOS",IF(SUMPRODUCT((AP18=$AQ$6:$AQ$3317)*(AG18=$AH$6:$AH$3317)*((AM18&lt;$AO$6:$AO$3317)*(AN18&gt;$AN$6:$AN$3317))*(ROW($AQ$6:$AQ$3317)&lt;&gt;ROW(AP18)))&gt;0,"CRUZADO","Sin cruce")))</f>
        <v>Sin cruce</v>
      </c>
    </row>
    <row r="19" spans="1:43" s="1020" customFormat="1" ht="32.25">
      <c r="A19" s="1020" t="s">
        <v>1896</v>
      </c>
      <c r="B19" s="1029" t="s">
        <v>1081</v>
      </c>
      <c r="C19" s="1030" t="s">
        <v>1396</v>
      </c>
      <c r="D19" s="1030">
        <v>20261</v>
      </c>
      <c r="E19" s="1030" t="s">
        <v>23</v>
      </c>
      <c r="F19" s="1029" t="s">
        <v>20</v>
      </c>
      <c r="G19" s="1030" t="s">
        <v>57</v>
      </c>
      <c r="H19" s="1030">
        <v>1</v>
      </c>
      <c r="I19" s="1030" t="s">
        <v>1643</v>
      </c>
      <c r="J19" s="1030" t="s">
        <v>1403</v>
      </c>
      <c r="K19" s="1032" t="s">
        <v>1190</v>
      </c>
      <c r="L19" s="1030" t="s">
        <v>1127</v>
      </c>
      <c r="M19" s="1030" t="s">
        <v>1086</v>
      </c>
      <c r="N19" s="1030" t="s">
        <v>731</v>
      </c>
      <c r="O19" s="1030">
        <v>2</v>
      </c>
      <c r="P19" s="1030">
        <v>0</v>
      </c>
      <c r="Q19" s="1042">
        <v>0</v>
      </c>
      <c r="R19" s="1030">
        <v>4</v>
      </c>
      <c r="S19" s="1043" t="s">
        <v>1283</v>
      </c>
      <c r="T19" s="554">
        <v>40</v>
      </c>
      <c r="U19" s="558" t="str">
        <f>IF(V19="","",IFERROR(INDEX(Docentes!B:B,MATCH(V19,Docentes!C:C,0)),"NUEVO"))</f>
        <v>NUEVO</v>
      </c>
      <c r="V19" s="1028" t="s">
        <v>356</v>
      </c>
      <c r="W19" s="1036" t="s">
        <v>1087</v>
      </c>
      <c r="X19" s="1030" t="s">
        <v>1088</v>
      </c>
      <c r="Y19" s="1030" t="s">
        <v>1089</v>
      </c>
      <c r="Z19" s="1030"/>
      <c r="AA19" s="1030"/>
      <c r="AB19" s="1030"/>
      <c r="AC19" s="558"/>
      <c r="AD19" s="1030"/>
      <c r="AE19" s="1030" t="s">
        <v>1088</v>
      </c>
      <c r="AF19" s="558" t="str">
        <f t="shared" si="0"/>
        <v>T</v>
      </c>
      <c r="AG19" s="1030">
        <v>4</v>
      </c>
      <c r="AH19" s="1030">
        <v>21</v>
      </c>
      <c r="AI19" s="1030">
        <v>50</v>
      </c>
      <c r="AJ19" s="1030">
        <v>23</v>
      </c>
      <c r="AK19" s="1030">
        <v>30</v>
      </c>
      <c r="AL19" s="558">
        <f t="shared" si="1"/>
        <v>0</v>
      </c>
      <c r="AM19" s="1027">
        <f t="shared" si="2"/>
        <v>0.90972222222222221</v>
      </c>
      <c r="AN19" s="1027">
        <f t="shared" si="3"/>
        <v>0.97916666666666674</v>
      </c>
      <c r="AO19" s="558" t="str" cm="1">
        <f t="array" aca="1" ref="AO19" ca="1">IF(V19="","",IF(SUMPRODUCT((V19=$W$6:$W$3317)*(AG19=$AH$6:$AH$3317)*(AM19=$AN$6:$AN$3317)*(AN19=$AO$6:$AO$3317)*(ROW($W$6:$W$3317)&lt;&gt;ROW(V19))*((Q19=0)*($R$6:$R$3317&gt;0)+(Q19&gt;0)*($R$6:$R$3317=0)))&gt;0,"SALONES UNIDOS",IF(SUMPRODUCT((V19=$W$6:$W$3317)*(AG19=$AH$6:$AH$3317)*((AM19&lt;$AO$6:$AO$3317)*(AN19&gt;$AN$6:$AN$3317))*(ROW($W$6:$W$3317)&lt;&gt;ROW(V19)))&gt;0,"CRUZADO","Sin cruce")))</f>
        <v>SALONES UNIDOS</v>
      </c>
      <c r="AP19" s="1027" t="str">
        <f t="shared" si="4"/>
        <v>IN1PRINCIPALIHV</v>
      </c>
      <c r="AQ19" s="1027" t="str" cm="1">
        <f t="array" aca="1" ref="AQ19" ca="1">IF(AP19="","",IF(SUMPRODUCT((AP19=$AQ$6:$AQ$3317)*(AG19=$AH$6:$AH$3317)*(AM19=$AN$6:$AN$3317)*(AN19=$AO$6:$AO$3317)*(ROW($AQ$6:$AQ$3317)&lt;&gt;ROW(AP19))*((Q19=0)*($R$6:$R$3317&gt;0)+(Q19&gt;0)*($R$6:$R$3317=0)))&gt;0,"SALONES UNIDOS",IF(SUMPRODUCT((AP19=$AQ$6:$AQ$3317)*(AG19=$AH$6:$AH$3317)*((AM19&lt;$AO$6:$AO$3317)*(AN19&gt;$AN$6:$AN$3317))*(ROW($AQ$6:$AQ$3317)&lt;&gt;ROW(AP19)))&gt;0,"CRUZADO","Sin cruce")))</f>
        <v>Sin cruce</v>
      </c>
    </row>
    <row r="20" spans="1:43" s="1020" customFormat="1" ht="32.25">
      <c r="A20" s="1020" t="s">
        <v>1896</v>
      </c>
      <c r="B20" s="1029" t="s">
        <v>1081</v>
      </c>
      <c r="C20" s="1030" t="s">
        <v>1396</v>
      </c>
      <c r="D20" s="1030">
        <v>20261</v>
      </c>
      <c r="E20" s="1030" t="s">
        <v>23</v>
      </c>
      <c r="F20" s="1029" t="s">
        <v>20</v>
      </c>
      <c r="G20" s="1030" t="s">
        <v>57</v>
      </c>
      <c r="H20" s="1030">
        <v>1</v>
      </c>
      <c r="I20" s="1030" t="s">
        <v>1643</v>
      </c>
      <c r="J20" s="1030" t="s">
        <v>1403</v>
      </c>
      <c r="K20" s="1032" t="s">
        <v>1190</v>
      </c>
      <c r="L20" s="1030" t="s">
        <v>1127</v>
      </c>
      <c r="M20" s="1030" t="s">
        <v>1086</v>
      </c>
      <c r="N20" s="1030" t="s">
        <v>731</v>
      </c>
      <c r="O20" s="1030">
        <v>2</v>
      </c>
      <c r="P20" s="1030">
        <v>0</v>
      </c>
      <c r="Q20" s="1042">
        <v>0</v>
      </c>
      <c r="R20" s="1030">
        <v>4</v>
      </c>
      <c r="S20" s="1043" t="s">
        <v>1283</v>
      </c>
      <c r="T20" s="554">
        <v>40</v>
      </c>
      <c r="U20" s="558" t="str">
        <f>IF(V20="","",IFERROR(INDEX(Docentes!B:B,MATCH(V20,Docentes!C:C,0)),"NUEVO"))</f>
        <v>NUEVO</v>
      </c>
      <c r="V20" s="1028" t="s">
        <v>356</v>
      </c>
      <c r="W20" s="1036" t="s">
        <v>1087</v>
      </c>
      <c r="X20" s="1030" t="s">
        <v>1088</v>
      </c>
      <c r="Y20" s="1030" t="s">
        <v>1089</v>
      </c>
      <c r="Z20" s="1030"/>
      <c r="AA20" s="1030"/>
      <c r="AB20" s="1030"/>
      <c r="AC20" s="558"/>
      <c r="AD20" s="1030"/>
      <c r="AE20" s="1030" t="s">
        <v>1088</v>
      </c>
      <c r="AF20" s="558" t="str">
        <f t="shared" si="0"/>
        <v>T</v>
      </c>
      <c r="AG20" s="1030">
        <v>5</v>
      </c>
      <c r="AH20" s="1030">
        <v>21</v>
      </c>
      <c r="AI20" s="1030">
        <v>50</v>
      </c>
      <c r="AJ20" s="1030">
        <v>23</v>
      </c>
      <c r="AK20" s="1030">
        <v>30</v>
      </c>
      <c r="AL20" s="558">
        <f t="shared" si="1"/>
        <v>0</v>
      </c>
      <c r="AM20" s="1027">
        <f t="shared" si="2"/>
        <v>0.90972222222222221</v>
      </c>
      <c r="AN20" s="1027">
        <f t="shared" si="3"/>
        <v>0.97916666666666674</v>
      </c>
      <c r="AO20" s="558" t="str" cm="1">
        <f t="array" aca="1" ref="AO20" ca="1">IF(V20="","",IF(SUMPRODUCT((V20=$W$6:$W$3317)*(AG20=$AH$6:$AH$3317)*(AM20=$AN$6:$AN$3317)*(AN20=$AO$6:$AO$3317)*(ROW($W$6:$W$3317)&lt;&gt;ROW(V20))*((Q20=0)*($R$6:$R$3317&gt;0)+(Q20&gt;0)*($R$6:$R$3317=0)))&gt;0,"SALONES UNIDOS",IF(SUMPRODUCT((V20=$W$6:$W$3317)*(AG20=$AH$6:$AH$3317)*((AM20&lt;$AO$6:$AO$3317)*(AN20&gt;$AN$6:$AN$3317))*(ROW($W$6:$W$3317)&lt;&gt;ROW(V20)))&gt;0,"CRUZADO","Sin cruce")))</f>
        <v>SALONES UNIDOS</v>
      </c>
      <c r="AP20" s="1027" t="str">
        <f t="shared" si="4"/>
        <v>IN1PRINCIPALIHV</v>
      </c>
      <c r="AQ20" s="1027" t="str" cm="1">
        <f t="array" aca="1" ref="AQ20" ca="1">IF(AP20="","",IF(SUMPRODUCT((AP20=$AQ$6:$AQ$3317)*(AG20=$AH$6:$AH$3317)*(AM20=$AN$6:$AN$3317)*(AN20=$AO$6:$AO$3317)*(ROW($AQ$6:$AQ$3317)&lt;&gt;ROW(AP20))*((Q20=0)*($R$6:$R$3317&gt;0)+(Q20&gt;0)*($R$6:$R$3317=0)))&gt;0,"SALONES UNIDOS",IF(SUMPRODUCT((AP20=$AQ$6:$AQ$3317)*(AG20=$AH$6:$AH$3317)*((AM20&lt;$AO$6:$AO$3317)*(AN20&gt;$AN$6:$AN$3317))*(ROW($AQ$6:$AQ$3317)&lt;&gt;ROW(AP20)))&gt;0,"CRUZADO","Sin cruce")))</f>
        <v>Sin cruce</v>
      </c>
    </row>
    <row r="21" spans="1:43" ht="32.25">
      <c r="A21" t="s">
        <v>1889</v>
      </c>
      <c r="B21" s="11" t="s">
        <v>1081</v>
      </c>
      <c r="C21" s="194" t="s">
        <v>1329</v>
      </c>
      <c r="D21" s="194">
        <v>20261</v>
      </c>
      <c r="E21" s="11" t="s">
        <v>13</v>
      </c>
      <c r="F21" s="11" t="s">
        <v>20</v>
      </c>
      <c r="G21" s="11" t="s">
        <v>54</v>
      </c>
      <c r="H21" s="11">
        <v>4</v>
      </c>
      <c r="I21" s="11" t="s">
        <v>16</v>
      </c>
      <c r="J21" s="803" t="s">
        <v>1382</v>
      </c>
      <c r="K21" s="35" t="s">
        <v>1383</v>
      </c>
      <c r="L21" s="31" t="s">
        <v>1101</v>
      </c>
      <c r="M21" s="31" t="s">
        <v>1086</v>
      </c>
      <c r="N21" s="11" t="s">
        <v>769</v>
      </c>
      <c r="O21" s="31">
        <v>2</v>
      </c>
      <c r="P21" s="31">
        <v>2</v>
      </c>
      <c r="Q21" s="262">
        <v>0</v>
      </c>
      <c r="R21" s="31">
        <v>3</v>
      </c>
      <c r="S21" s="181"/>
      <c r="T21" s="31">
        <v>15</v>
      </c>
      <c r="U21" s="31" t="str">
        <f>IF(V21="","",IFERROR(INDEX(Docentes!B:B,MATCH(V21,Docentes!C:C,0)),"NUEVO"))</f>
        <v>NUEVO</v>
      </c>
      <c r="V21" s="809" t="s">
        <v>469</v>
      </c>
      <c r="W21" s="274" t="s">
        <v>167</v>
      </c>
      <c r="X21" s="31" t="s">
        <v>1142</v>
      </c>
      <c r="Y21" s="31" t="s">
        <v>1089</v>
      </c>
      <c r="Z21" s="31"/>
      <c r="AA21" s="31"/>
      <c r="AB21" s="31"/>
      <c r="AC21" s="31"/>
      <c r="AD21" s="31"/>
      <c r="AE21" s="31" t="s">
        <v>1142</v>
      </c>
      <c r="AF21" s="31" t="str">
        <f t="shared" si="0"/>
        <v>TP</v>
      </c>
      <c r="AG21" s="31">
        <v>4</v>
      </c>
      <c r="AH21" s="31">
        <v>18</v>
      </c>
      <c r="AI21" s="31">
        <v>30</v>
      </c>
      <c r="AJ21" s="31">
        <v>21</v>
      </c>
      <c r="AK21" s="31">
        <v>50</v>
      </c>
      <c r="AL21" s="31">
        <f t="shared" si="1"/>
        <v>0</v>
      </c>
      <c r="AM21" s="792">
        <f t="shared" si="2"/>
        <v>0.77083333333333337</v>
      </c>
      <c r="AN21" s="792">
        <f t="shared" si="3"/>
        <v>0.90972222222222221</v>
      </c>
      <c r="AO21" s="31" t="str" cm="1">
        <f t="array" aca="1" ref="AO21" ca="1">IF(V21="","",IF(SUMPRODUCT((V21=$W$6:$W$3317)*(AG21=$AH$6:$AH$3317)*(AM21=$AN$6:$AN$3317)*(AN21=$AO$6:$AO$3317)*(ROW($W$6:$W$3317)&lt;&gt;ROW(V21))*((Q21=0)*($R$6:$R$3317&gt;0)+(Q21&gt;0)*($R$6:$R$3317=0)))&gt;0,"SALONES UNIDOS",IF(SUMPRODUCT((V21=$W$6:$W$3317)*(AG21=$AH$6:$AH$3317)*((AM21&lt;$AO$6:$AO$3317)*(AN21&gt;$AN$6:$AN$3317))*(ROW($W$6:$W$3317)&lt;&gt;ROW(V21)))&gt;0,"CRUZADO","Sin cruce")))</f>
        <v>SALONES UNIDOS</v>
      </c>
      <c r="AP21" s="792" t="str">
        <f t="shared" si="4"/>
        <v>IC4FILIALA</v>
      </c>
      <c r="AQ21" s="792" t="str" cm="1">
        <f t="array" aca="1" ref="AQ21" ca="1">IF(AP21="","",IF(SUMPRODUCT((AP21=$AQ$6:$AQ$3317)*(AG21=$AH$6:$AH$3317)*(AM21=$AN$6:$AN$3317)*(AN21=$AO$6:$AO$3317)*(ROW($AQ$6:$AQ$3317)&lt;&gt;ROW(AP21))*((Q21=0)*($R$6:$R$3317&gt;0)+(Q21&gt;0)*($R$6:$R$3317=0)))&gt;0,"SALONES UNIDOS",IF(SUMPRODUCT((AP21=$AQ$6:$AQ$3317)*(AG21=$AH$6:$AH$3317)*((AM21&lt;$AO$6:$AO$3317)*(AN21&gt;$AN$6:$AN$3317))*(ROW($AQ$6:$AQ$3317)&lt;&gt;ROW(AP21)))&gt;0,"CRUZADO","Sin cruce")))</f>
        <v>Sin cruce</v>
      </c>
    </row>
    <row r="22" spans="1:43" s="1020" customFormat="1" ht="32.25">
      <c r="A22" s="1020" t="s">
        <v>1896</v>
      </c>
      <c r="B22" s="554" t="s">
        <v>1081</v>
      </c>
      <c r="C22" s="1021" t="s">
        <v>1329</v>
      </c>
      <c r="D22" s="1021">
        <v>20261</v>
      </c>
      <c r="E22" s="554" t="s">
        <v>13</v>
      </c>
      <c r="F22" s="554" t="s">
        <v>20</v>
      </c>
      <c r="G22" s="554" t="s">
        <v>54</v>
      </c>
      <c r="H22" s="554">
        <v>4</v>
      </c>
      <c r="I22" s="554" t="s">
        <v>16</v>
      </c>
      <c r="J22" s="1022" t="s">
        <v>1382</v>
      </c>
      <c r="K22" s="557" t="s">
        <v>1383</v>
      </c>
      <c r="L22" s="558" t="s">
        <v>1101</v>
      </c>
      <c r="M22" s="558" t="s">
        <v>1086</v>
      </c>
      <c r="N22" s="554" t="s">
        <v>769</v>
      </c>
      <c r="O22" s="558">
        <v>2</v>
      </c>
      <c r="P22" s="558">
        <v>2</v>
      </c>
      <c r="Q22" s="1023">
        <v>0</v>
      </c>
      <c r="R22" s="558">
        <v>3</v>
      </c>
      <c r="S22" s="1034"/>
      <c r="T22" s="558">
        <v>15</v>
      </c>
      <c r="U22" s="558" t="str">
        <f>IF(V22="","",IFERROR(INDEX(Docentes!B:B,MATCH(V22,Docentes!C:C,0)),"NUEVO"))</f>
        <v>NUEVO</v>
      </c>
      <c r="V22" s="1026" t="s">
        <v>180</v>
      </c>
      <c r="W22" s="1040" t="s">
        <v>167</v>
      </c>
      <c r="X22" s="558" t="s">
        <v>1142</v>
      </c>
      <c r="Y22" s="558" t="s">
        <v>1089</v>
      </c>
      <c r="Z22" s="558"/>
      <c r="AA22" s="558"/>
      <c r="AB22" s="558"/>
      <c r="AC22" s="558"/>
      <c r="AD22" s="558"/>
      <c r="AE22" s="558" t="s">
        <v>1142</v>
      </c>
      <c r="AF22" s="558" t="str">
        <f t="shared" si="0"/>
        <v>TP</v>
      </c>
      <c r="AG22" s="558">
        <v>4</v>
      </c>
      <c r="AH22" s="558">
        <v>18</v>
      </c>
      <c r="AI22" s="558">
        <v>30</v>
      </c>
      <c r="AJ22" s="558">
        <v>21</v>
      </c>
      <c r="AK22" s="558">
        <v>50</v>
      </c>
      <c r="AL22" s="558">
        <f t="shared" si="1"/>
        <v>0</v>
      </c>
      <c r="AM22" s="1027">
        <f t="shared" si="2"/>
        <v>0.77083333333333337</v>
      </c>
      <c r="AN22" s="1027">
        <f t="shared" si="3"/>
        <v>0.90972222222222221</v>
      </c>
      <c r="AO22" s="558" t="str" cm="1">
        <f t="array" aca="1" ref="AO22" ca="1">IF(V22="","",IF(SUMPRODUCT((V22=$W$6:$W$3317)*(AG22=$AH$6:$AH$3317)*(AM22=$AN$6:$AN$3317)*(AN22=$AO$6:$AO$3317)*(ROW($W$6:$W$3317)&lt;&gt;ROW(V22))*((Q22=0)*($R$6:$R$3317&gt;0)+(Q22&gt;0)*($R$6:$R$3317=0)))&gt;0,"SALONES UNIDOS",IF(SUMPRODUCT((V22=$W$6:$W$3317)*(AG22=$AH$6:$AH$3317)*((AM22&lt;$AO$6:$AO$3317)*(AN22&gt;$AN$6:$AN$3317))*(ROW($W$6:$W$3317)&lt;&gt;ROW(V22)))&gt;0,"CRUZADO","Sin cruce")))</f>
        <v>SALONES UNIDOS</v>
      </c>
      <c r="AP22" s="1027" t="str">
        <f t="shared" si="4"/>
        <v>IC4FILIALA</v>
      </c>
      <c r="AQ22" s="1027" t="str" cm="1">
        <f t="array" aca="1" ref="AQ22" ca="1">IF(AP22="","",IF(SUMPRODUCT((AP22=$AQ$6:$AQ$3317)*(AG22=$AH$6:$AH$3317)*(AM22=$AN$6:$AN$3317)*(AN22=$AO$6:$AO$3317)*(ROW($AQ$6:$AQ$3317)&lt;&gt;ROW(AP22))*((Q22=0)*($R$6:$R$3317&gt;0)+(Q22&gt;0)*($R$6:$R$3317=0)))&gt;0,"SALONES UNIDOS",IF(SUMPRODUCT((AP22=$AQ$6:$AQ$3317)*(AG22=$AH$6:$AH$3317)*((AM22&lt;$AO$6:$AO$3317)*(AN22&gt;$AN$6:$AN$3317))*(ROW($AQ$6:$AQ$3317)&lt;&gt;ROW(AP22)))&gt;0,"CRUZADO","Sin cruce")))</f>
        <v>Sin cruce</v>
      </c>
    </row>
    <row r="23" spans="1:43" ht="32.25">
      <c r="A23" t="s">
        <v>1889</v>
      </c>
      <c r="B23" s="11" t="s">
        <v>1081</v>
      </c>
      <c r="C23" s="31" t="s">
        <v>792</v>
      </c>
      <c r="D23" s="31">
        <v>20261</v>
      </c>
      <c r="E23" s="11" t="s">
        <v>23</v>
      </c>
      <c r="F23" s="11" t="s">
        <v>20</v>
      </c>
      <c r="G23" s="11" t="s">
        <v>54</v>
      </c>
      <c r="H23" s="11">
        <v>4</v>
      </c>
      <c r="I23" s="11" t="s">
        <v>16</v>
      </c>
      <c r="J23" s="803" t="s">
        <v>1382</v>
      </c>
      <c r="K23" s="35" t="s">
        <v>1383</v>
      </c>
      <c r="L23" s="31" t="s">
        <v>1101</v>
      </c>
      <c r="M23" s="31" t="s">
        <v>1086</v>
      </c>
      <c r="N23" s="11" t="s">
        <v>769</v>
      </c>
      <c r="O23" s="31">
        <v>2</v>
      </c>
      <c r="P23" s="31">
        <v>2</v>
      </c>
      <c r="Q23" s="262">
        <v>4</v>
      </c>
      <c r="R23" s="31">
        <v>3</v>
      </c>
      <c r="S23" s="181"/>
      <c r="T23" s="31">
        <v>18</v>
      </c>
      <c r="U23" s="31" t="str">
        <f>IF(V23="","",IFERROR(INDEX(Docentes!B:B,MATCH(V23,Docentes!C:C,0)),"NUEVO"))</f>
        <v>NUEVO</v>
      </c>
      <c r="V23" s="809" t="s">
        <v>469</v>
      </c>
      <c r="W23" s="274" t="s">
        <v>167</v>
      </c>
      <c r="X23" s="31" t="s">
        <v>1142</v>
      </c>
      <c r="Y23" s="31" t="s">
        <v>1089</v>
      </c>
      <c r="Z23" s="31"/>
      <c r="AA23" s="31"/>
      <c r="AB23" s="31"/>
      <c r="AC23" s="31"/>
      <c r="AD23" s="31"/>
      <c r="AE23" s="31" t="s">
        <v>1142</v>
      </c>
      <c r="AF23" s="31" t="str">
        <f t="shared" ref="AF23:AF25" si="5">IF(AND(O23&gt;0,P23&gt;0),"TP",IF(AND(O23&gt;0,P23=0),"T","P"))</f>
        <v>TP</v>
      </c>
      <c r="AG23" s="31">
        <v>4</v>
      </c>
      <c r="AH23" s="31">
        <v>18</v>
      </c>
      <c r="AI23" s="31">
        <v>30</v>
      </c>
      <c r="AJ23" s="31">
        <v>21</v>
      </c>
      <c r="AK23" s="31">
        <v>50</v>
      </c>
      <c r="AL23" s="31">
        <f t="shared" ref="AL23:AL25" si="6">IF(Q23=0,0,IF(AH23="",Q23,IF(W23="HIBRIDO VIRTUAL",0,((((AJ23/24)+(AK23/1440))-((AH23/24)+(AI23/1440)))*1440/50))))</f>
        <v>3.9999999999999987</v>
      </c>
      <c r="AM23" s="792">
        <f t="shared" ref="AM23:AM25" si="7">AH23/24+AI23/1440</f>
        <v>0.77083333333333337</v>
      </c>
      <c r="AN23" s="792">
        <f t="shared" ref="AN23:AN25" si="8">AJ23/24+AK23/1440</f>
        <v>0.90972222222222221</v>
      </c>
      <c r="AO23" s="31" t="str" cm="1">
        <f t="array" aca="1" ref="AO23" ca="1">IF(V23="","",IF(SUMPRODUCT((V23=$W$6:$W$3317)*(AG23=$AH$6:$AH$3317)*(AM23=$AN$6:$AN$3317)*(AN23=$AO$6:$AO$3317)*(ROW($W$6:$W$3317)&lt;&gt;ROW(V23))*((Q23=0)*($R$6:$R$3317&gt;0)+(Q23&gt;0)*($R$6:$R$3317=0)))&gt;0,"SALONES UNIDOS",IF(SUMPRODUCT((V23=$W$6:$W$3317)*(AG23=$AH$6:$AH$3317)*((AM23&lt;$AO$6:$AO$3317)*(AN23&gt;$AN$6:$AN$3317))*(ROW($W$6:$W$3317)&lt;&gt;ROW(V23)))&gt;0,"CRUZADO","Sin cruce")))</f>
        <v>SALONES UNIDOS</v>
      </c>
      <c r="AP23" s="792" t="str">
        <f t="shared" ref="AP23:AP25" si="9">TRIM(CONCATENATE(G23,H23,E23,I23))</f>
        <v>IC4PRINCIPALA</v>
      </c>
      <c r="AQ23" s="792" t="str" cm="1">
        <f t="array" aca="1" ref="AQ23" ca="1">IF(AP23="","",IF(SUMPRODUCT((AP23=$AQ$6:$AQ$3317)*(AG23=$AH$6:$AH$3317)*(AM23=$AN$6:$AN$3317)*(AN23=$AO$6:$AO$3317)*(ROW($AQ$6:$AQ$3317)&lt;&gt;ROW(AP23))*((Q23=0)*($R$6:$R$3317&gt;0)+(Q23&gt;0)*($R$6:$R$3317=0)))&gt;0,"SALONES UNIDOS",IF(SUMPRODUCT((AP23=$AQ$6:$AQ$3317)*(AG23=$AH$6:$AH$3317)*((AM23&lt;$AO$6:$AO$3317)*(AN23&gt;$AN$6:$AN$3317))*(ROW($AQ$6:$AQ$3317)&lt;&gt;ROW(AP23)))&gt;0,"CRUZADO","Sin cruce")))</f>
        <v>Sin cruce</v>
      </c>
    </row>
    <row r="24" spans="1:43" s="1020" customFormat="1" ht="32.25">
      <c r="A24" s="1020" t="s">
        <v>1896</v>
      </c>
      <c r="B24" s="554" t="s">
        <v>1081</v>
      </c>
      <c r="C24" s="558" t="s">
        <v>792</v>
      </c>
      <c r="D24" s="558">
        <v>20261</v>
      </c>
      <c r="E24" s="554" t="s">
        <v>23</v>
      </c>
      <c r="F24" s="554" t="s">
        <v>20</v>
      </c>
      <c r="G24" s="554" t="s">
        <v>54</v>
      </c>
      <c r="H24" s="554">
        <v>4</v>
      </c>
      <c r="I24" s="554" t="s">
        <v>16</v>
      </c>
      <c r="J24" s="1022" t="s">
        <v>1382</v>
      </c>
      <c r="K24" s="557" t="s">
        <v>1383</v>
      </c>
      <c r="L24" s="558" t="s">
        <v>1101</v>
      </c>
      <c r="M24" s="558" t="s">
        <v>1086</v>
      </c>
      <c r="N24" s="554" t="s">
        <v>769</v>
      </c>
      <c r="O24" s="558">
        <v>2</v>
      </c>
      <c r="P24" s="558">
        <v>2</v>
      </c>
      <c r="Q24" s="1023">
        <v>4</v>
      </c>
      <c r="R24" s="558">
        <v>3</v>
      </c>
      <c r="S24" s="1034"/>
      <c r="T24" s="558">
        <v>18</v>
      </c>
      <c r="U24" s="558" t="str">
        <f>IF(V24="","",IFERROR(INDEX(Docentes!B:B,MATCH(V24,Docentes!C:C,0)),"NUEVO"))</f>
        <v>NUEVO</v>
      </c>
      <c r="V24" s="1026" t="s">
        <v>180</v>
      </c>
      <c r="W24" s="1040" t="s">
        <v>167</v>
      </c>
      <c r="X24" s="558" t="s">
        <v>1142</v>
      </c>
      <c r="Y24" s="558" t="s">
        <v>1089</v>
      </c>
      <c r="Z24" s="558"/>
      <c r="AA24" s="558"/>
      <c r="AB24" s="558"/>
      <c r="AC24" s="558"/>
      <c r="AD24" s="558"/>
      <c r="AE24" s="558" t="s">
        <v>1142</v>
      </c>
      <c r="AF24" s="558" t="str">
        <f t="shared" si="5"/>
        <v>TP</v>
      </c>
      <c r="AG24" s="558">
        <v>4</v>
      </c>
      <c r="AH24" s="558">
        <v>18</v>
      </c>
      <c r="AI24" s="558">
        <v>30</v>
      </c>
      <c r="AJ24" s="558">
        <v>21</v>
      </c>
      <c r="AK24" s="558">
        <v>50</v>
      </c>
      <c r="AL24" s="558">
        <f t="shared" si="6"/>
        <v>3.9999999999999987</v>
      </c>
      <c r="AM24" s="1027">
        <f t="shared" si="7"/>
        <v>0.77083333333333337</v>
      </c>
      <c r="AN24" s="1027">
        <f t="shared" si="8"/>
        <v>0.90972222222222221</v>
      </c>
      <c r="AO24" s="558" t="str" cm="1">
        <f t="array" aca="1" ref="AO24" ca="1">IF(V24="","",IF(SUMPRODUCT((V24=$W$6:$W$3317)*(AG24=$AH$6:$AH$3317)*(AM24=$AN$6:$AN$3317)*(AN24=$AO$6:$AO$3317)*(ROW($W$6:$W$3317)&lt;&gt;ROW(V24))*((Q24=0)*($R$6:$R$3317&gt;0)+(Q24&gt;0)*($R$6:$R$3317=0)))&gt;0,"SALONES UNIDOS",IF(SUMPRODUCT((V24=$W$6:$W$3317)*(AG24=$AH$6:$AH$3317)*((AM24&lt;$AO$6:$AO$3317)*(AN24&gt;$AN$6:$AN$3317))*(ROW($W$6:$W$3317)&lt;&gt;ROW(V24)))&gt;0,"CRUZADO","Sin cruce")))</f>
        <v>SALONES UNIDOS</v>
      </c>
      <c r="AP24" s="1027" t="str">
        <f t="shared" si="9"/>
        <v>IC4PRINCIPALA</v>
      </c>
      <c r="AQ24" s="1027" t="str" cm="1">
        <f t="array" aca="1" ref="AQ24" ca="1">IF(AP24="","",IF(SUMPRODUCT((AP24=$AQ$6:$AQ$3317)*(AG24=$AH$6:$AH$3317)*(AM24=$AN$6:$AN$3317)*(AN24=$AO$6:$AO$3317)*(ROW($AQ$6:$AQ$3317)&lt;&gt;ROW(AP24))*((Q24=0)*($R$6:$R$3317&gt;0)+(Q24&gt;0)*($R$6:$R$3317=0)))&gt;0,"SALONES UNIDOS",IF(SUMPRODUCT((AP24=$AQ$6:$AQ$3317)*(AG24=$AH$6:$AH$3317)*((AM24&lt;$AO$6:$AO$3317)*(AN24&gt;$AN$6:$AN$3317))*(ROW($AQ$6:$AQ$3317)&lt;&gt;ROW(AP24)))&gt;0,"CRUZADO","Sin cruce")))</f>
        <v>Sin cruce</v>
      </c>
    </row>
    <row r="25" spans="1:43" ht="32.25">
      <c r="A25" t="s">
        <v>1927</v>
      </c>
      <c r="B25" s="12" t="s">
        <v>1081</v>
      </c>
      <c r="C25" s="789" t="s">
        <v>1715</v>
      </c>
      <c r="D25" s="789">
        <v>20261</v>
      </c>
      <c r="E25" s="12" t="s">
        <v>23</v>
      </c>
      <c r="F25" s="12" t="s">
        <v>20</v>
      </c>
      <c r="G25" s="12" t="s">
        <v>82</v>
      </c>
      <c r="H25" s="12">
        <v>3</v>
      </c>
      <c r="I25" s="12" t="s">
        <v>1342</v>
      </c>
      <c r="J25" s="790" t="s">
        <v>1734</v>
      </c>
      <c r="K25" s="491" t="s">
        <v>1735</v>
      </c>
      <c r="L25" s="789" t="s">
        <v>1085</v>
      </c>
      <c r="M25" s="789" t="s">
        <v>1086</v>
      </c>
      <c r="N25" s="12" t="s">
        <v>731</v>
      </c>
      <c r="O25" s="789">
        <v>0</v>
      </c>
      <c r="P25" s="789">
        <v>2</v>
      </c>
      <c r="Q25" s="815">
        <v>2</v>
      </c>
      <c r="R25" s="789">
        <v>4</v>
      </c>
      <c r="S25" s="181"/>
      <c r="T25" s="789">
        <v>20</v>
      </c>
      <c r="U25" s="31" t="str">
        <f>IF(V25="","",IFERROR(INDEX(Docentes!B:B,MATCH(V25,Docentes!C:C,0)),"NUEVO"))</f>
        <v>NUEVO</v>
      </c>
      <c r="V25" s="693" t="s">
        <v>1019</v>
      </c>
      <c r="W25" s="265" t="s">
        <v>168</v>
      </c>
      <c r="X25" s="789" t="s">
        <v>1142</v>
      </c>
      <c r="Y25" s="789" t="s">
        <v>1089</v>
      </c>
      <c r="Z25" s="789"/>
      <c r="AA25" s="789"/>
      <c r="AB25" s="789"/>
      <c r="AC25" s="789" t="s">
        <v>1894</v>
      </c>
      <c r="AD25" s="789"/>
      <c r="AE25" s="789" t="s">
        <v>1242</v>
      </c>
      <c r="AF25" s="31" t="str">
        <f t="shared" si="5"/>
        <v>P</v>
      </c>
      <c r="AG25" s="789">
        <v>4</v>
      </c>
      <c r="AH25" s="789">
        <v>11</v>
      </c>
      <c r="AI25" s="789">
        <v>0</v>
      </c>
      <c r="AJ25" s="789">
        <v>12</v>
      </c>
      <c r="AK25" s="789">
        <v>40</v>
      </c>
      <c r="AL25" s="31">
        <f t="shared" si="6"/>
        <v>2.0000000000000009</v>
      </c>
      <c r="AM25" s="792">
        <f t="shared" si="7"/>
        <v>0.45833333333333331</v>
      </c>
      <c r="AN25" s="792">
        <f t="shared" si="8"/>
        <v>0.52777777777777779</v>
      </c>
      <c r="AO25" s="31" t="str" cm="1">
        <f t="array" aca="1" ref="AO25" ca="1">IF(V25="","",IF(SUMPRODUCT((V25=$W$6:$W$3317)*(AG25=$AH$6:$AH$3317)*(AM25=$AN$6:$AN$3317)*(AN25=$AO$6:$AO$3317)*(ROW($W$6:$W$3317)&lt;&gt;ROW(V25))*((Q25=0)*($R$6:$R$3317&gt;0)+(Q25&gt;0)*($R$6:$R$3317=0)))&gt;0,"SALONES UNIDOS",IF(SUMPRODUCT((V25=$W$6:$W$3317)*(AG25=$AH$6:$AH$3317)*((AM25&lt;$AO$6:$AO$3317)*(AN25&gt;$AN$6:$AN$3317))*(ROW($W$6:$W$3317)&lt;&gt;ROW(V25)))&gt;0,"CRUZADO","Sin cruce")))</f>
        <v>Sin cruce</v>
      </c>
      <c r="AP25" s="792" t="str">
        <f t="shared" si="9"/>
        <v>IS3PRINCIPALA1</v>
      </c>
      <c r="AQ25" s="792" t="str" cm="1">
        <f t="array" aca="1" ref="AQ25" ca="1">IF(AP25="","",IF(SUMPRODUCT((AP25=$AQ$6:$AQ$3317)*(AG25=$AH$6:$AH$3317)*(AM25=$AN$6:$AN$3317)*(AN25=$AO$6:$AO$3317)*(ROW($AQ$6:$AQ$3317)&lt;&gt;ROW(AP25))*((Q25=0)*($R$6:$R$3317&gt;0)+(Q25&gt;0)*($R$6:$R$3317=0)))&gt;0,"SALONES UNIDOS",IF(SUMPRODUCT((AP25=$AQ$6:$AQ$3317)*(AG25=$AH$6:$AH$3317)*((AM25&lt;$AO$6:$AO$3317)*(AN25&gt;$AN$6:$AN$3317))*(ROW($AQ$6:$AQ$3317)&lt;&gt;ROW(AP25)))&gt;0,"CRUZADO","Sin cruce")))</f>
        <v>Sin cruce</v>
      </c>
    </row>
    <row r="26" spans="1:43" s="1020" customFormat="1" ht="32.25">
      <c r="A26" s="1020" t="s">
        <v>1907</v>
      </c>
      <c r="B26" s="1029" t="s">
        <v>1081</v>
      </c>
      <c r="C26" s="1030" t="s">
        <v>1715</v>
      </c>
      <c r="D26" s="1030">
        <v>20261</v>
      </c>
      <c r="E26" s="1029" t="s">
        <v>23</v>
      </c>
      <c r="F26" s="1029" t="s">
        <v>20</v>
      </c>
      <c r="G26" s="1029" t="s">
        <v>82</v>
      </c>
      <c r="H26" s="1029">
        <v>3</v>
      </c>
      <c r="I26" s="1029" t="s">
        <v>1342</v>
      </c>
      <c r="J26" s="1031" t="s">
        <v>1734</v>
      </c>
      <c r="K26" s="1032" t="s">
        <v>1735</v>
      </c>
      <c r="L26" s="1030" t="s">
        <v>1085</v>
      </c>
      <c r="M26" s="1030" t="s">
        <v>1086</v>
      </c>
      <c r="N26" s="1029" t="s">
        <v>731</v>
      </c>
      <c r="O26" s="1030">
        <v>0</v>
      </c>
      <c r="P26" s="1030">
        <v>2</v>
      </c>
      <c r="Q26" s="1033">
        <v>2</v>
      </c>
      <c r="R26" s="1030">
        <v>4</v>
      </c>
      <c r="S26" s="1034"/>
      <c r="T26" s="1030">
        <v>20</v>
      </c>
      <c r="U26" s="558" t="str">
        <f>IF(V26="","",IFERROR(INDEX(Docentes!B:B,MATCH(V26,Docentes!C:C,0)),"NUEVO"))</f>
        <v>NUEVO</v>
      </c>
      <c r="V26" s="1041" t="s">
        <v>1019</v>
      </c>
      <c r="W26" s="1036" t="s">
        <v>168</v>
      </c>
      <c r="X26" s="1030" t="s">
        <v>1142</v>
      </c>
      <c r="Y26" s="1030" t="s">
        <v>1089</v>
      </c>
      <c r="Z26" s="1030"/>
      <c r="AA26" s="1030"/>
      <c r="AB26" s="1030"/>
      <c r="AC26" s="1030" t="s">
        <v>1900</v>
      </c>
      <c r="AD26" s="1030"/>
      <c r="AE26" s="1030" t="s">
        <v>1242</v>
      </c>
      <c r="AF26" s="558" t="str">
        <f t="shared" ref="AF26:AF44" si="10">IF(AND(O26&gt;0,P26&gt;0),"TP",IF(AND(O26&gt;0,P26=0),"T","P"))</f>
        <v>P</v>
      </c>
      <c r="AG26" s="1030">
        <v>4</v>
      </c>
      <c r="AH26" s="1030">
        <v>11</v>
      </c>
      <c r="AI26" s="1030">
        <v>0</v>
      </c>
      <c r="AJ26" s="1030">
        <v>12</v>
      </c>
      <c r="AK26" s="1030">
        <v>40</v>
      </c>
      <c r="AL26" s="558">
        <f t="shared" ref="AL26:AL44" si="11">IF(Q26=0,0,IF(AH26="",Q26,IF(W26="HIBRIDO VIRTUAL",0,((((AJ26/24)+(AK26/1440))-((AH26/24)+(AI26/1440)))*1440/50))))</f>
        <v>2.0000000000000009</v>
      </c>
      <c r="AM26" s="1027">
        <f t="shared" ref="AM26:AM44" si="12">AH26/24+AI26/1440</f>
        <v>0.45833333333333331</v>
      </c>
      <c r="AN26" s="1027">
        <f t="shared" ref="AN26:AN44" si="13">AJ26/24+AK26/1440</f>
        <v>0.52777777777777779</v>
      </c>
      <c r="AO26" s="558" t="str" cm="1">
        <f t="array" aca="1" ref="AO26" ca="1">IF(V26="","",IF(SUMPRODUCT((V26=$W$6:$W$3317)*(AG26=$AH$6:$AH$3317)*(AM26=$AN$6:$AN$3317)*(AN26=$AO$6:$AO$3317)*(ROW($W$6:$W$3317)&lt;&gt;ROW(V26))*((Q26=0)*($R$6:$R$3317&gt;0)+(Q26&gt;0)*($R$6:$R$3317=0)))&gt;0,"SALONES UNIDOS",IF(SUMPRODUCT((V26=$W$6:$W$3317)*(AG26=$AH$6:$AH$3317)*((AM26&lt;$AO$6:$AO$3317)*(AN26&gt;$AN$6:$AN$3317))*(ROW($W$6:$W$3317)&lt;&gt;ROW(V26)))&gt;0,"CRUZADO","Sin cruce")))</f>
        <v>Sin cruce</v>
      </c>
      <c r="AP26" s="1027" t="str">
        <f t="shared" ref="AP26:AP44" si="14">TRIM(CONCATENATE(G26,H26,E26,I26))</f>
        <v>IS3PRINCIPALA1</v>
      </c>
      <c r="AQ26" s="1027" t="str" cm="1">
        <f t="array" aca="1" ref="AQ26" ca="1">IF(AP26="","",IF(SUMPRODUCT((AP26=$AQ$6:$AQ$3317)*(AG26=$AH$6:$AH$3317)*(AM26=$AN$6:$AN$3317)*(AN26=$AO$6:$AO$3317)*(ROW($AQ$6:$AQ$3317)&lt;&gt;ROW(AP26))*((Q26=0)*($R$6:$R$3317&gt;0)+(Q26&gt;0)*($R$6:$R$3317=0)))&gt;0,"SALONES UNIDOS",IF(SUMPRODUCT((AP26=$AQ$6:$AQ$3317)*(AG26=$AH$6:$AH$3317)*((AM26&lt;$AO$6:$AO$3317)*(AN26&gt;$AN$6:$AN$3317))*(ROW($AQ$6:$AQ$3317)&lt;&gt;ROW(AP26)))&gt;0,"CRUZADO","Sin cruce")))</f>
        <v>Sin cruce</v>
      </c>
    </row>
    <row r="27" spans="1:43" ht="32.25">
      <c r="A27" t="s">
        <v>1889</v>
      </c>
      <c r="B27" s="11" t="s">
        <v>1081</v>
      </c>
      <c r="C27" s="194" t="s">
        <v>1506</v>
      </c>
      <c r="D27" s="194">
        <v>20261</v>
      </c>
      <c r="E27" s="11" t="s">
        <v>23</v>
      </c>
      <c r="F27" s="11" t="s">
        <v>20</v>
      </c>
      <c r="G27" s="11" t="s">
        <v>21</v>
      </c>
      <c r="H27" s="11">
        <v>4</v>
      </c>
      <c r="I27" s="11" t="s">
        <v>1343</v>
      </c>
      <c r="J27" s="803" t="s">
        <v>1515</v>
      </c>
      <c r="K27" s="35" t="s">
        <v>1148</v>
      </c>
      <c r="L27" s="31" t="s">
        <v>1085</v>
      </c>
      <c r="M27" s="31" t="s">
        <v>1164</v>
      </c>
      <c r="N27" s="11" t="s">
        <v>731</v>
      </c>
      <c r="O27" s="31">
        <v>0</v>
      </c>
      <c r="P27" s="31">
        <v>2</v>
      </c>
      <c r="Q27" s="262">
        <v>2</v>
      </c>
      <c r="R27" s="31">
        <v>3</v>
      </c>
      <c r="S27" s="181"/>
      <c r="T27" s="31">
        <v>11</v>
      </c>
      <c r="U27" s="31" t="str">
        <f>IF(V27="","",IFERROR(INDEX(Docentes!B:B,MATCH(V27,Docentes!C:C,0)),"NUEVO"))</f>
        <v>NUEVO</v>
      </c>
      <c r="V27" s="809" t="s">
        <v>532</v>
      </c>
      <c r="W27" s="274" t="s">
        <v>168</v>
      </c>
      <c r="X27" s="31" t="s">
        <v>1242</v>
      </c>
      <c r="Y27" s="789" t="s">
        <v>1089</v>
      </c>
      <c r="Z27" s="31" t="s">
        <v>16</v>
      </c>
      <c r="AA27" s="31"/>
      <c r="AB27" s="31"/>
      <c r="AC27" s="31" t="s">
        <v>1903</v>
      </c>
      <c r="AD27" s="31"/>
      <c r="AE27" s="31" t="s">
        <v>1242</v>
      </c>
      <c r="AF27" s="31" t="str">
        <f t="shared" si="10"/>
        <v>P</v>
      </c>
      <c r="AG27" s="31">
        <v>4</v>
      </c>
      <c r="AH27" s="31">
        <v>10</v>
      </c>
      <c r="AI27" s="31">
        <v>10</v>
      </c>
      <c r="AJ27" s="31">
        <v>11</v>
      </c>
      <c r="AK27" s="31">
        <v>50</v>
      </c>
      <c r="AL27" s="31">
        <f t="shared" si="11"/>
        <v>1.9999999999999993</v>
      </c>
      <c r="AM27" s="792">
        <f t="shared" si="12"/>
        <v>0.4236111111111111</v>
      </c>
      <c r="AN27" s="792">
        <f t="shared" si="13"/>
        <v>0.49305555555555552</v>
      </c>
      <c r="AO27" s="31" t="str" cm="1">
        <f t="array" aca="1" ref="AO27" ca="1">IF(V27="","",IF(SUMPRODUCT((V27=$W$6:$W$3317)*(AG27=$AH$6:$AH$3317)*(AM27=$AN$6:$AN$3317)*(AN27=$AO$6:$AO$3317)*(ROW($W$6:$W$3317)&lt;&gt;ROW(V27))*((Q27=0)*($R$6:$R$3317&gt;0)+(Q27&gt;0)*($R$6:$R$3317=0)))&gt;0,"SALONES UNIDOS",IF(SUMPRODUCT((V27=$W$6:$W$3317)*(AG27=$AH$6:$AH$3317)*((AM27&lt;$AO$6:$AO$3317)*(AN27&gt;$AN$6:$AN$3317))*(ROW($W$6:$W$3317)&lt;&gt;ROW(V27)))&gt;0,"CRUZADO","Sin cruce")))</f>
        <v>Sin cruce</v>
      </c>
      <c r="AP27" s="792" t="str">
        <f t="shared" si="14"/>
        <v>AE4PRINCIPALA2</v>
      </c>
      <c r="AQ27" s="792" t="str" cm="1">
        <f t="array" aca="1" ref="AQ27" ca="1">IF(AP27="","",IF(SUMPRODUCT((AP27=$AQ$6:$AQ$3317)*(AG27=$AH$6:$AH$3317)*(AM27=$AN$6:$AN$3317)*(AN27=$AO$6:$AO$3317)*(ROW($AQ$6:$AQ$3317)&lt;&gt;ROW(AP27))*((Q27=0)*($R$6:$R$3317&gt;0)+(Q27&gt;0)*($R$6:$R$3317=0)))&gt;0,"SALONES UNIDOS",IF(SUMPRODUCT((AP27=$AQ$6:$AQ$3317)*(AG27=$AH$6:$AH$3317)*((AM27&lt;$AO$6:$AO$3317)*(AN27&gt;$AN$6:$AN$3317))*(ROW($AQ$6:$AQ$3317)&lt;&gt;ROW(AP27)))&gt;0,"CRUZADO","Sin cruce")))</f>
        <v>Sin cruce</v>
      </c>
    </row>
    <row r="28" spans="1:43" s="1020" customFormat="1" ht="32.25">
      <c r="A28" s="1020" t="s">
        <v>1907</v>
      </c>
      <c r="B28" s="554" t="s">
        <v>1081</v>
      </c>
      <c r="C28" s="1021" t="s">
        <v>1506</v>
      </c>
      <c r="D28" s="1021">
        <v>20261</v>
      </c>
      <c r="E28" s="554" t="s">
        <v>23</v>
      </c>
      <c r="F28" s="554" t="s">
        <v>20</v>
      </c>
      <c r="G28" s="554" t="s">
        <v>21</v>
      </c>
      <c r="H28" s="554">
        <v>4</v>
      </c>
      <c r="I28" s="554" t="s">
        <v>1343</v>
      </c>
      <c r="J28" s="1022" t="s">
        <v>1515</v>
      </c>
      <c r="K28" s="557" t="s">
        <v>1148</v>
      </c>
      <c r="L28" s="558" t="s">
        <v>1085</v>
      </c>
      <c r="M28" s="558" t="s">
        <v>1164</v>
      </c>
      <c r="N28" s="554" t="s">
        <v>731</v>
      </c>
      <c r="O28" s="558">
        <v>0</v>
      </c>
      <c r="P28" s="558">
        <v>2</v>
      </c>
      <c r="Q28" s="1023">
        <v>2</v>
      </c>
      <c r="R28" s="558">
        <v>3</v>
      </c>
      <c r="S28" s="1034"/>
      <c r="T28" s="558">
        <v>11</v>
      </c>
      <c r="U28" s="558" t="str">
        <f>IF(V28="","",IFERROR(INDEX(Docentes!B:B,MATCH(V28,Docentes!C:C,0)),"NUEVO"))</f>
        <v>NUEVO</v>
      </c>
      <c r="V28" s="1026" t="s">
        <v>532</v>
      </c>
      <c r="W28" s="1040" t="s">
        <v>168</v>
      </c>
      <c r="X28" s="558" t="s">
        <v>1242</v>
      </c>
      <c r="Y28" s="1030" t="s">
        <v>1089</v>
      </c>
      <c r="Z28" s="558" t="s">
        <v>16</v>
      </c>
      <c r="AA28" s="558"/>
      <c r="AB28" s="558"/>
      <c r="AC28" s="558" t="s">
        <v>1894</v>
      </c>
      <c r="AD28" s="558"/>
      <c r="AE28" s="558" t="s">
        <v>1242</v>
      </c>
      <c r="AF28" s="558" t="str">
        <f t="shared" si="10"/>
        <v>P</v>
      </c>
      <c r="AG28" s="558">
        <v>4</v>
      </c>
      <c r="AH28" s="558">
        <v>10</v>
      </c>
      <c r="AI28" s="558">
        <v>10</v>
      </c>
      <c r="AJ28" s="558">
        <v>11</v>
      </c>
      <c r="AK28" s="558">
        <v>50</v>
      </c>
      <c r="AL28" s="558">
        <f t="shared" si="11"/>
        <v>1.9999999999999993</v>
      </c>
      <c r="AM28" s="1027">
        <f t="shared" si="12"/>
        <v>0.4236111111111111</v>
      </c>
      <c r="AN28" s="1027">
        <f t="shared" si="13"/>
        <v>0.49305555555555552</v>
      </c>
      <c r="AO28" s="558" t="str" cm="1">
        <f t="array" aca="1" ref="AO28" ca="1">IF(V28="","",IF(SUMPRODUCT((V28=$W$6:$W$3317)*(AG28=$AH$6:$AH$3317)*(AM28=$AN$6:$AN$3317)*(AN28=$AO$6:$AO$3317)*(ROW($W$6:$W$3317)&lt;&gt;ROW(V28))*((Q28=0)*($R$6:$R$3317&gt;0)+(Q28&gt;0)*($R$6:$R$3317=0)))&gt;0,"SALONES UNIDOS",IF(SUMPRODUCT((V28=$W$6:$W$3317)*(AG28=$AH$6:$AH$3317)*((AM28&lt;$AO$6:$AO$3317)*(AN28&gt;$AN$6:$AN$3317))*(ROW($W$6:$W$3317)&lt;&gt;ROW(V28)))&gt;0,"CRUZADO","Sin cruce")))</f>
        <v>Sin cruce</v>
      </c>
      <c r="AP28" s="1027" t="str">
        <f t="shared" si="14"/>
        <v>AE4PRINCIPALA2</v>
      </c>
      <c r="AQ28" s="1027" t="str" cm="1">
        <f t="array" aca="1" ref="AQ28" ca="1">IF(AP28="","",IF(SUMPRODUCT((AP28=$AQ$6:$AQ$3317)*(AG28=$AH$6:$AH$3317)*(AM28=$AN$6:$AN$3317)*(AN28=$AO$6:$AO$3317)*(ROW($AQ$6:$AQ$3317)&lt;&gt;ROW(AP28))*((Q28=0)*($R$6:$R$3317&gt;0)+(Q28&gt;0)*($R$6:$R$3317=0)))&gt;0,"SALONES UNIDOS",IF(SUMPRODUCT((AP28=$AQ$6:$AQ$3317)*(AG28=$AH$6:$AH$3317)*((AM28&lt;$AO$6:$AO$3317)*(AN28&gt;$AN$6:$AN$3317))*(ROW($AQ$6:$AQ$3317)&lt;&gt;ROW(AP28)))&gt;0,"CRUZADO","Sin cruce")))</f>
        <v>Sin cruce</v>
      </c>
    </row>
    <row r="29" spans="1:43" ht="32.25">
      <c r="A29" t="s">
        <v>1889</v>
      </c>
      <c r="B29" s="12" t="s">
        <v>1081</v>
      </c>
      <c r="C29" s="789" t="s">
        <v>1715</v>
      </c>
      <c r="D29" s="789">
        <v>20261</v>
      </c>
      <c r="E29" s="12" t="s">
        <v>23</v>
      </c>
      <c r="F29" s="12" t="s">
        <v>20</v>
      </c>
      <c r="G29" s="12" t="s">
        <v>82</v>
      </c>
      <c r="H29" s="12">
        <v>2</v>
      </c>
      <c r="I29" s="12" t="s">
        <v>16</v>
      </c>
      <c r="J29" s="790" t="s">
        <v>1725</v>
      </c>
      <c r="K29" s="491" t="s">
        <v>1346</v>
      </c>
      <c r="L29" s="789" t="s">
        <v>1127</v>
      </c>
      <c r="M29" s="789" t="s">
        <v>1086</v>
      </c>
      <c r="N29" s="12" t="s">
        <v>769</v>
      </c>
      <c r="O29" s="789">
        <v>3</v>
      </c>
      <c r="P29" s="789">
        <v>2</v>
      </c>
      <c r="Q29" s="815">
        <v>5</v>
      </c>
      <c r="R29" s="789">
        <v>4</v>
      </c>
      <c r="S29" s="181"/>
      <c r="T29" s="31">
        <v>20</v>
      </c>
      <c r="U29" s="31" t="str">
        <f>IF(V29="","",IFERROR(INDEX(Docentes!B:B,MATCH(V29,Docentes!C:C,0)),"NUEVO"))</f>
        <v>NUEVO</v>
      </c>
      <c r="V29" s="487" t="s">
        <v>388</v>
      </c>
      <c r="W29" s="693" t="s">
        <v>167</v>
      </c>
      <c r="X29" s="789" t="s">
        <v>1088</v>
      </c>
      <c r="Y29" s="789" t="s">
        <v>1089</v>
      </c>
      <c r="Z29" s="928" t="s">
        <v>1283</v>
      </c>
      <c r="AA29" s="928" t="s">
        <v>1283</v>
      </c>
      <c r="AB29" s="928" t="s">
        <v>1283</v>
      </c>
      <c r="AC29" s="928" t="s">
        <v>1283</v>
      </c>
      <c r="AD29" s="928" t="s">
        <v>1283</v>
      </c>
      <c r="AE29" s="789" t="s">
        <v>1088</v>
      </c>
      <c r="AF29" s="31" t="str">
        <f t="shared" si="10"/>
        <v>TP</v>
      </c>
      <c r="AG29" s="789">
        <v>4</v>
      </c>
      <c r="AH29" s="789">
        <v>18</v>
      </c>
      <c r="AI29" s="789">
        <v>30</v>
      </c>
      <c r="AJ29" s="789">
        <v>22</v>
      </c>
      <c r="AK29" s="789">
        <v>40</v>
      </c>
      <c r="AL29" s="31">
        <f t="shared" si="11"/>
        <v>4.9999999999999982</v>
      </c>
      <c r="AM29" s="792">
        <f t="shared" si="12"/>
        <v>0.77083333333333337</v>
      </c>
      <c r="AN29" s="792">
        <f t="shared" si="13"/>
        <v>0.94444444444444442</v>
      </c>
      <c r="AO29" s="31" t="str" cm="1">
        <f t="array" aca="1" ref="AO29" ca="1">IF(V29="","",IF(SUMPRODUCT((V29=$W$6:$W$3317)*(AG29=$AH$6:$AH$3317)*(AM29=$AN$6:$AN$3317)*(AN29=$AO$6:$AO$3317)*(ROW($W$6:$W$3317)&lt;&gt;ROW(V29))*((Q29=0)*($R$6:$R$3317&gt;0)+(Q29&gt;0)*($R$6:$R$3317=0)))&gt;0,"SALONES UNIDOS",IF(SUMPRODUCT((V29=$W$6:$W$3317)*(AG29=$AH$6:$AH$3317)*((AM29&lt;$AO$6:$AO$3317)*(AN29&gt;$AN$6:$AN$3317))*(ROW($W$6:$W$3317)&lt;&gt;ROW(V29)))&gt;0,"CRUZADO","Sin cruce")))</f>
        <v>Sin cruce</v>
      </c>
      <c r="AP29" s="792" t="str">
        <f t="shared" si="14"/>
        <v>IS2PRINCIPALA</v>
      </c>
      <c r="AQ29" s="792" t="str" cm="1">
        <f t="array" aca="1" ref="AQ29" ca="1">IF(AP29="","",IF(SUMPRODUCT((AP29=$AQ$6:$AQ$3317)*(AG29=$AH$6:$AH$3317)*(AM29=$AN$6:$AN$3317)*(AN29=$AO$6:$AO$3317)*(ROW($AQ$6:$AQ$3317)&lt;&gt;ROW(AP29))*((Q29=0)*($R$6:$R$3317&gt;0)+(Q29&gt;0)*($R$6:$R$3317=0)))&gt;0,"SALONES UNIDOS",IF(SUMPRODUCT((AP29=$AQ$6:$AQ$3317)*(AG29=$AH$6:$AH$3317)*((AM29&lt;$AO$6:$AO$3317)*(AN29&gt;$AN$6:$AN$3317))*(ROW($AQ$6:$AQ$3317)&lt;&gt;ROW(AP29)))&gt;0,"CRUZADO","Sin cruce")))</f>
        <v>Sin cruce</v>
      </c>
    </row>
    <row r="30" spans="1:43" s="1020" customFormat="1" ht="32.25">
      <c r="A30" s="1020" t="s">
        <v>1896</v>
      </c>
      <c r="B30" s="1029" t="s">
        <v>1081</v>
      </c>
      <c r="C30" s="1030" t="s">
        <v>1715</v>
      </c>
      <c r="D30" s="1030">
        <v>20261</v>
      </c>
      <c r="E30" s="1029" t="s">
        <v>23</v>
      </c>
      <c r="F30" s="1029" t="s">
        <v>20</v>
      </c>
      <c r="G30" s="1029" t="s">
        <v>82</v>
      </c>
      <c r="H30" s="1029">
        <v>2</v>
      </c>
      <c r="I30" s="1029" t="s">
        <v>16</v>
      </c>
      <c r="J30" s="1031" t="s">
        <v>1725</v>
      </c>
      <c r="K30" s="1032" t="s">
        <v>1346</v>
      </c>
      <c r="L30" s="1030" t="s">
        <v>1127</v>
      </c>
      <c r="M30" s="1030" t="s">
        <v>1086</v>
      </c>
      <c r="N30" s="1029" t="s">
        <v>769</v>
      </c>
      <c r="O30" s="1030">
        <v>3</v>
      </c>
      <c r="P30" s="1030">
        <v>2</v>
      </c>
      <c r="Q30" s="1033">
        <v>5</v>
      </c>
      <c r="R30" s="1030">
        <v>4</v>
      </c>
      <c r="S30" s="1034"/>
      <c r="T30" s="558">
        <v>20</v>
      </c>
      <c r="U30" s="558" t="str">
        <f>IF(V30="","",IFERROR(INDEX(Docentes!B:B,MATCH(V30,Docentes!C:C,0)),"NUEVO"))</f>
        <v>NUEVO</v>
      </c>
      <c r="V30" s="1028" t="s">
        <v>304</v>
      </c>
      <c r="W30" s="1041" t="s">
        <v>167</v>
      </c>
      <c r="X30" s="1030" t="s">
        <v>1088</v>
      </c>
      <c r="Y30" s="1030" t="s">
        <v>1089</v>
      </c>
      <c r="Z30" s="1044" t="s">
        <v>1283</v>
      </c>
      <c r="AA30" s="1044" t="s">
        <v>1283</v>
      </c>
      <c r="AB30" s="1044" t="s">
        <v>1283</v>
      </c>
      <c r="AC30" s="1044" t="s">
        <v>1283</v>
      </c>
      <c r="AD30" s="1044" t="s">
        <v>1283</v>
      </c>
      <c r="AE30" s="1030" t="s">
        <v>1088</v>
      </c>
      <c r="AF30" s="558" t="str">
        <f t="shared" si="10"/>
        <v>TP</v>
      </c>
      <c r="AG30" s="1030">
        <v>4</v>
      </c>
      <c r="AH30" s="1030">
        <v>18</v>
      </c>
      <c r="AI30" s="1030">
        <v>30</v>
      </c>
      <c r="AJ30" s="1030">
        <v>22</v>
      </c>
      <c r="AK30" s="1030">
        <v>40</v>
      </c>
      <c r="AL30" s="558">
        <f t="shared" si="11"/>
        <v>4.9999999999999982</v>
      </c>
      <c r="AM30" s="1027">
        <f t="shared" si="12"/>
        <v>0.77083333333333337</v>
      </c>
      <c r="AN30" s="1027">
        <f t="shared" si="13"/>
        <v>0.94444444444444442</v>
      </c>
      <c r="AO30" s="558" t="str" cm="1">
        <f t="array" aca="1" ref="AO30" ca="1">IF(V30="","",IF(SUMPRODUCT((V30=$W$6:$W$3317)*(AG30=$AH$6:$AH$3317)*(AM30=$AN$6:$AN$3317)*(AN30=$AO$6:$AO$3317)*(ROW($W$6:$W$3317)&lt;&gt;ROW(V30))*((Q30=0)*($R$6:$R$3317&gt;0)+(Q30&gt;0)*($R$6:$R$3317=0)))&gt;0,"SALONES UNIDOS",IF(SUMPRODUCT((V30=$W$6:$W$3317)*(AG30=$AH$6:$AH$3317)*((AM30&lt;$AO$6:$AO$3317)*(AN30&gt;$AN$6:$AN$3317))*(ROW($W$6:$W$3317)&lt;&gt;ROW(V30)))&gt;0,"CRUZADO","Sin cruce")))</f>
        <v>Sin cruce</v>
      </c>
      <c r="AP30" s="1027" t="str">
        <f t="shared" si="14"/>
        <v>IS2PRINCIPALA</v>
      </c>
      <c r="AQ30" s="1027" t="str" cm="1">
        <f t="array" aca="1" ref="AQ30" ca="1">IF(AP30="","",IF(SUMPRODUCT((AP30=$AQ$6:$AQ$3317)*(AG30=$AH$6:$AH$3317)*(AM30=$AN$6:$AN$3317)*(AN30=$AO$6:$AO$3317)*(ROW($AQ$6:$AQ$3317)&lt;&gt;ROW(AP30))*((Q30=0)*($R$6:$R$3317&gt;0)+(Q30&gt;0)*($R$6:$R$3317=0)))&gt;0,"SALONES UNIDOS",IF(SUMPRODUCT((AP30=$AQ$6:$AQ$3317)*(AG30=$AH$6:$AH$3317)*((AM30&lt;$AO$6:$AO$3317)*(AN30&gt;$AN$6:$AN$3317))*(ROW($AQ$6:$AQ$3317)&lt;&gt;ROW(AP30)))&gt;0,"CRUZADO","Sin cruce")))</f>
        <v>Sin cruce</v>
      </c>
    </row>
    <row r="31" spans="1:43" ht="32.25">
      <c r="A31" t="s">
        <v>1896</v>
      </c>
      <c r="B31" s="12" t="s">
        <v>1081</v>
      </c>
      <c r="C31" s="789" t="s">
        <v>1438</v>
      </c>
      <c r="D31" s="789">
        <v>20261</v>
      </c>
      <c r="E31" s="12" t="s">
        <v>23</v>
      </c>
      <c r="F31" s="12" t="s">
        <v>20</v>
      </c>
      <c r="G31" s="12" t="s">
        <v>21</v>
      </c>
      <c r="H31" s="12">
        <v>1</v>
      </c>
      <c r="I31" s="12" t="s">
        <v>32</v>
      </c>
      <c r="J31" s="790" t="s">
        <v>1442</v>
      </c>
      <c r="K31" s="491" t="s">
        <v>1185</v>
      </c>
      <c r="L31" s="789" t="s">
        <v>1127</v>
      </c>
      <c r="M31" s="789" t="s">
        <v>1164</v>
      </c>
      <c r="N31" s="12" t="s">
        <v>731</v>
      </c>
      <c r="O31" s="31">
        <v>3</v>
      </c>
      <c r="P31" s="31">
        <v>2</v>
      </c>
      <c r="Q31" s="262">
        <v>5</v>
      </c>
      <c r="R31" s="31">
        <v>4</v>
      </c>
      <c r="S31" s="1" t="s">
        <v>1283</v>
      </c>
      <c r="T31" s="31">
        <v>39</v>
      </c>
      <c r="U31" s="31" t="str">
        <f>IF(V31="","",IFERROR(INDEX(Docentes!B:B,MATCH(V31,Docentes!C:C,0)),"NUEVO"))</f>
        <v>NUEVO</v>
      </c>
      <c r="V31" s="9" t="s">
        <v>577</v>
      </c>
      <c r="W31" s="693" t="s">
        <v>1332</v>
      </c>
      <c r="X31" s="789" t="s">
        <v>1088</v>
      </c>
      <c r="Y31" s="789" t="s">
        <v>1089</v>
      </c>
      <c r="Z31" s="789" t="s">
        <v>26</v>
      </c>
      <c r="AA31" s="789" t="s">
        <v>1489</v>
      </c>
      <c r="AB31" s="789" t="s">
        <v>1283</v>
      </c>
      <c r="AC31" s="31" t="s">
        <v>1283</v>
      </c>
      <c r="AD31" s="789" t="s">
        <v>1283</v>
      </c>
      <c r="AE31" s="789" t="s">
        <v>1088</v>
      </c>
      <c r="AF31" s="31" t="str">
        <f t="shared" si="10"/>
        <v>TP</v>
      </c>
      <c r="AG31" s="789">
        <v>4</v>
      </c>
      <c r="AH31" s="789">
        <v>18</v>
      </c>
      <c r="AI31" s="789">
        <v>30</v>
      </c>
      <c r="AJ31" s="789">
        <v>22</v>
      </c>
      <c r="AK31" s="789">
        <v>40</v>
      </c>
      <c r="AL31" s="31">
        <f t="shared" si="11"/>
        <v>4.9999999999999982</v>
      </c>
      <c r="AM31" s="792">
        <f t="shared" si="12"/>
        <v>0.77083333333333337</v>
      </c>
      <c r="AN31" s="792">
        <f t="shared" si="13"/>
        <v>0.94444444444444442</v>
      </c>
      <c r="AO31" s="31" t="str" cm="1">
        <f t="array" aca="1" ref="AO31" ca="1">IF(V31="","",IF(SUMPRODUCT((V31=$W$6:$W$3317)*(AG31=$AH$6:$AH$3317)*(AM31=$AN$6:$AN$3317)*(AN31=$AO$6:$AO$3317)*(ROW($W$6:$W$3317)&lt;&gt;ROW(V31))*((Q31=0)*($R$6:$R$3317&gt;0)+(Q31&gt;0)*($R$6:$R$3317=0)))&gt;0,"SALONES UNIDOS",IF(SUMPRODUCT((V31=$W$6:$W$3317)*(AG31=$AH$6:$AH$3317)*((AM31&lt;$AO$6:$AO$3317)*(AN31&gt;$AN$6:$AN$3317))*(ROW($W$6:$W$3317)&lt;&gt;ROW(V31)))&gt;0,"CRUZADO","Sin cruce")))</f>
        <v>Sin cruce</v>
      </c>
      <c r="AP31" s="792" t="str">
        <f t="shared" si="14"/>
        <v>AE1PRINCIPALC</v>
      </c>
      <c r="AQ31" s="792" t="str" cm="1">
        <f t="array" aca="1" ref="AQ31" ca="1">IF(AP31="","",IF(SUMPRODUCT((AP31=$AQ$6:$AQ$3317)*(AG31=$AH$6:$AH$3317)*(AM31=$AN$6:$AN$3317)*(AN31=$AO$6:$AO$3317)*(ROW($AQ$6:$AQ$3317)&lt;&gt;ROW(AP31))*((Q31=0)*($R$6:$R$3317&gt;0)+(Q31&gt;0)*($R$6:$R$3317=0)))&gt;0,"SALONES UNIDOS",IF(SUMPRODUCT((AP31=$AQ$6:$AQ$3317)*(AG31=$AH$6:$AH$3317)*((AM31&lt;$AO$6:$AO$3317)*(AN31&gt;$AN$6:$AN$3317))*(ROW($AQ$6:$AQ$3317)&lt;&gt;ROW(AP31)))&gt;0,"CRUZADO","Sin cruce")))</f>
        <v>Sin cruce</v>
      </c>
    </row>
    <row r="32" spans="1:43" s="1020" customFormat="1" ht="32.25">
      <c r="A32" s="1020" t="s">
        <v>1896</v>
      </c>
      <c r="B32" s="1029" t="s">
        <v>1081</v>
      </c>
      <c r="C32" s="1030" t="s">
        <v>1438</v>
      </c>
      <c r="D32" s="1030">
        <v>20261</v>
      </c>
      <c r="E32" s="1029" t="s">
        <v>23</v>
      </c>
      <c r="F32" s="1029" t="s">
        <v>20</v>
      </c>
      <c r="G32" s="1029" t="s">
        <v>21</v>
      </c>
      <c r="H32" s="1029">
        <v>1</v>
      </c>
      <c r="I32" s="1029" t="s">
        <v>32</v>
      </c>
      <c r="J32" s="1031" t="s">
        <v>1442</v>
      </c>
      <c r="K32" s="1032" t="s">
        <v>1185</v>
      </c>
      <c r="L32" s="1030" t="s">
        <v>1127</v>
      </c>
      <c r="M32" s="1030" t="s">
        <v>1164</v>
      </c>
      <c r="N32" s="1029" t="s">
        <v>731</v>
      </c>
      <c r="O32" s="558">
        <v>3</v>
      </c>
      <c r="P32" s="558">
        <v>2</v>
      </c>
      <c r="Q32" s="1023">
        <v>5</v>
      </c>
      <c r="R32" s="558">
        <v>4</v>
      </c>
      <c r="S32" s="1045" t="s">
        <v>1283</v>
      </c>
      <c r="T32" s="558">
        <v>39</v>
      </c>
      <c r="U32" s="558" t="str">
        <f>IF(V32="","",IFERROR(INDEX(Docentes!B:B,MATCH(V32,Docentes!C:C,0)),"NUEVO"))</f>
        <v>NUEVO</v>
      </c>
      <c r="V32" s="1041" t="s">
        <v>388</v>
      </c>
      <c r="W32" s="1041" t="s">
        <v>1332</v>
      </c>
      <c r="X32" s="1030" t="s">
        <v>1088</v>
      </c>
      <c r="Y32" s="1030" t="s">
        <v>1089</v>
      </c>
      <c r="Z32" s="1030" t="s">
        <v>26</v>
      </c>
      <c r="AA32" s="1030" t="s">
        <v>1489</v>
      </c>
      <c r="AB32" s="1030" t="s">
        <v>1283</v>
      </c>
      <c r="AC32" s="558" t="s">
        <v>1283</v>
      </c>
      <c r="AD32" s="1030" t="s">
        <v>1283</v>
      </c>
      <c r="AE32" s="1030" t="s">
        <v>1088</v>
      </c>
      <c r="AF32" s="558" t="str">
        <f t="shared" si="10"/>
        <v>TP</v>
      </c>
      <c r="AG32" s="1030">
        <v>4</v>
      </c>
      <c r="AH32" s="1030">
        <v>18</v>
      </c>
      <c r="AI32" s="1030">
        <v>30</v>
      </c>
      <c r="AJ32" s="1030">
        <v>22</v>
      </c>
      <c r="AK32" s="1030">
        <v>40</v>
      </c>
      <c r="AL32" s="558">
        <f t="shared" si="11"/>
        <v>4.9999999999999982</v>
      </c>
      <c r="AM32" s="1027">
        <f t="shared" si="12"/>
        <v>0.77083333333333337</v>
      </c>
      <c r="AN32" s="1027">
        <f t="shared" si="13"/>
        <v>0.94444444444444442</v>
      </c>
      <c r="AO32" s="558" t="str" cm="1">
        <f t="array" aca="1" ref="AO32" ca="1">IF(V32="","",IF(SUMPRODUCT((V32=$W$6:$W$3317)*(AG32=$AH$6:$AH$3317)*(AM32=$AN$6:$AN$3317)*(AN32=$AO$6:$AO$3317)*(ROW($W$6:$W$3317)&lt;&gt;ROW(V32))*((Q32=0)*($R$6:$R$3317&gt;0)+(Q32&gt;0)*($R$6:$R$3317=0)))&gt;0,"SALONES UNIDOS",IF(SUMPRODUCT((V32=$W$6:$W$3317)*(AG32=$AH$6:$AH$3317)*((AM32&lt;$AO$6:$AO$3317)*(AN32&gt;$AN$6:$AN$3317))*(ROW($W$6:$W$3317)&lt;&gt;ROW(V32)))&gt;0,"CRUZADO","Sin cruce")))</f>
        <v>Sin cruce</v>
      </c>
      <c r="AP32" s="1027" t="str">
        <f t="shared" si="14"/>
        <v>AE1PRINCIPALC</v>
      </c>
      <c r="AQ32" s="1027" t="str" cm="1">
        <f t="array" aca="1" ref="AQ32" ca="1">IF(AP32="","",IF(SUMPRODUCT((AP32=$AQ$6:$AQ$3317)*(AG32=$AH$6:$AH$3317)*(AM32=$AN$6:$AN$3317)*(AN32=$AO$6:$AO$3317)*(ROW($AQ$6:$AQ$3317)&lt;&gt;ROW(AP32))*((Q32=0)*($R$6:$R$3317&gt;0)+(Q32&gt;0)*($R$6:$R$3317=0)))&gt;0,"SALONES UNIDOS",IF(SUMPRODUCT((AP32=$AQ$6:$AQ$3317)*(AG32=$AH$6:$AH$3317)*((AM32&lt;$AO$6:$AO$3317)*(AN32&gt;$AN$6:$AN$3317))*(ROW($AQ$6:$AQ$3317)&lt;&gt;ROW(AP32)))&gt;0,"CRUZADO","Sin cruce")))</f>
        <v>Sin cruce</v>
      </c>
    </row>
    <row r="33" spans="1:43" ht="32.25">
      <c r="A33" t="s">
        <v>1889</v>
      </c>
      <c r="B33" s="12" t="s">
        <v>1081</v>
      </c>
      <c r="C33" s="789" t="s">
        <v>1396</v>
      </c>
      <c r="D33" s="789">
        <v>20261</v>
      </c>
      <c r="E33" s="12" t="s">
        <v>23</v>
      </c>
      <c r="F33" s="12" t="s">
        <v>20</v>
      </c>
      <c r="G33" s="12" t="s">
        <v>57</v>
      </c>
      <c r="H33" s="12">
        <v>2</v>
      </c>
      <c r="I33" s="12" t="s">
        <v>1651</v>
      </c>
      <c r="J33" s="790" t="s">
        <v>1646</v>
      </c>
      <c r="K33" s="491" t="s">
        <v>1346</v>
      </c>
      <c r="L33" s="789" t="s">
        <v>1127</v>
      </c>
      <c r="M33" s="789" t="s">
        <v>1086</v>
      </c>
      <c r="N33" s="12" t="s">
        <v>731</v>
      </c>
      <c r="O33" s="31">
        <v>2</v>
      </c>
      <c r="P33" s="31">
        <v>0</v>
      </c>
      <c r="Q33" s="262">
        <v>2</v>
      </c>
      <c r="R33" s="31">
        <v>4</v>
      </c>
      <c r="S33" s="181"/>
      <c r="T33" s="31">
        <v>30</v>
      </c>
      <c r="U33" s="31" t="str">
        <f>IF(V33="","",IFERROR(INDEX(Docentes!B:B,MATCH(V33,Docentes!C:C,0)),"NUEVO"))</f>
        <v>NUEVO</v>
      </c>
      <c r="V33" s="709" t="s">
        <v>1038</v>
      </c>
      <c r="W33" s="265" t="s">
        <v>1530</v>
      </c>
      <c r="X33" s="789" t="s">
        <v>1088</v>
      </c>
      <c r="Y33" s="31" t="s">
        <v>1089</v>
      </c>
      <c r="Z33" s="789" t="s">
        <v>41</v>
      </c>
      <c r="AA33" s="789" t="s">
        <v>1640</v>
      </c>
      <c r="AB33" s="789"/>
      <c r="AC33" s="789"/>
      <c r="AD33" s="789"/>
      <c r="AE33" s="789" t="s">
        <v>1182</v>
      </c>
      <c r="AF33" s="31" t="str">
        <f t="shared" si="10"/>
        <v>T</v>
      </c>
      <c r="AG33" s="789">
        <v>5</v>
      </c>
      <c r="AH33" s="789">
        <v>21</v>
      </c>
      <c r="AI33" s="789">
        <v>50</v>
      </c>
      <c r="AJ33" s="789">
        <v>23</v>
      </c>
      <c r="AK33" s="789">
        <v>30</v>
      </c>
      <c r="AL33" s="31">
        <f t="shared" si="11"/>
        <v>2.0000000000000027</v>
      </c>
      <c r="AM33" s="792">
        <f t="shared" si="12"/>
        <v>0.90972222222222221</v>
      </c>
      <c r="AN33" s="792">
        <f t="shared" si="13"/>
        <v>0.97916666666666674</v>
      </c>
      <c r="AO33" s="31" t="str" cm="1">
        <f t="array" aca="1" ref="AO33" ca="1">IF(V33="","",IF(SUMPRODUCT((V33=$W$6:$W$3317)*(AG33=$AH$6:$AH$3317)*(AM33=$AN$6:$AN$3317)*(AN33=$AO$6:$AO$3317)*(ROW($W$6:$W$3317)&lt;&gt;ROW(V33))*((Q33=0)*($R$6:$R$3317&gt;0)+(Q33&gt;0)*($R$6:$R$3317=0)))&gt;0,"SALONES UNIDOS",IF(SUMPRODUCT((V33=$W$6:$W$3317)*(AG33=$AH$6:$AH$3317)*((AM33&lt;$AO$6:$AO$3317)*(AN33&gt;$AN$6:$AN$3317))*(ROW($W$6:$W$3317)&lt;&gt;ROW(V33)))&gt;0,"CRUZADO","Sin cruce")))</f>
        <v>SALONES UNIDOS</v>
      </c>
      <c r="AP33" s="792" t="str">
        <f t="shared" si="14"/>
        <v>IN2PRINCIPALBHP</v>
      </c>
      <c r="AQ33" s="923" t="str" cm="1">
        <f t="array" aca="1" ref="AQ33" ca="1">IF(AP33="","",IF(SUMPRODUCT((AP33=$AQ$6:$AQ$3317)*(AG33=$AH$6:$AH$3317)*(AM33=$AN$6:$AN$3317)*(AN33=$AO$6:$AO$3317)*(ROW($AQ$6:$AQ$3317)&lt;&gt;ROW(AP33))*((Q33=0)*($R$6:$R$3317&gt;0)+(Q33&gt;0)*($R$6:$R$3317=0)))&gt;0,"SALONES UNIDOS",IF(SUMPRODUCT((AP33=$AQ$6:$AQ$3317)*(AG33=$AH$6:$AH$3317)*((AM33&lt;$AO$6:$AO$3317)*(AN33&gt;$AN$6:$AN$3317))*(ROW($AQ$6:$AQ$3317)&lt;&gt;ROW(AP33)))&gt;0,"CRUZADO","Sin cruce")))</f>
        <v>Sin cruce</v>
      </c>
    </row>
    <row r="34" spans="1:43" ht="32.25">
      <c r="A34" t="s">
        <v>1889</v>
      </c>
      <c r="B34" s="12" t="s">
        <v>1081</v>
      </c>
      <c r="C34" s="789" t="s">
        <v>1396</v>
      </c>
      <c r="D34" s="789">
        <v>20261</v>
      </c>
      <c r="E34" s="12" t="s">
        <v>23</v>
      </c>
      <c r="F34" s="12" t="s">
        <v>20</v>
      </c>
      <c r="G34" s="12" t="s">
        <v>57</v>
      </c>
      <c r="H34" s="12">
        <v>2</v>
      </c>
      <c r="I34" s="12" t="s">
        <v>1651</v>
      </c>
      <c r="J34" s="790" t="s">
        <v>1646</v>
      </c>
      <c r="K34" s="491" t="s">
        <v>1346</v>
      </c>
      <c r="L34" s="789" t="s">
        <v>1127</v>
      </c>
      <c r="M34" s="789" t="s">
        <v>1086</v>
      </c>
      <c r="N34" s="12" t="s">
        <v>731</v>
      </c>
      <c r="O34" s="31">
        <v>2</v>
      </c>
      <c r="P34" s="31">
        <v>0</v>
      </c>
      <c r="Q34" s="262">
        <v>2</v>
      </c>
      <c r="R34" s="31">
        <v>4</v>
      </c>
      <c r="S34" s="181"/>
      <c r="T34" s="31">
        <v>30</v>
      </c>
      <c r="U34" s="31" t="str">
        <f>IF(V34="","",IFERROR(INDEX(Docentes!B:B,MATCH(V34,Docentes!C:C,0)),"NUEVO"))</f>
        <v>NUEVO</v>
      </c>
      <c r="V34" s="709" t="s">
        <v>1038</v>
      </c>
      <c r="W34" s="265" t="s">
        <v>1530</v>
      </c>
      <c r="X34" s="789" t="s">
        <v>1088</v>
      </c>
      <c r="Y34" s="31" t="s">
        <v>1089</v>
      </c>
      <c r="Z34" s="789" t="s">
        <v>41</v>
      </c>
      <c r="AA34" s="789" t="s">
        <v>1640</v>
      </c>
      <c r="AB34" s="789"/>
      <c r="AC34" s="31"/>
      <c r="AD34" s="789"/>
      <c r="AE34" s="789" t="s">
        <v>1182</v>
      </c>
      <c r="AF34" s="31" t="str">
        <f t="shared" si="10"/>
        <v>T</v>
      </c>
      <c r="AG34" s="789">
        <v>4</v>
      </c>
      <c r="AH34" s="789">
        <v>21</v>
      </c>
      <c r="AI34" s="789">
        <v>50</v>
      </c>
      <c r="AJ34" s="789">
        <v>23</v>
      </c>
      <c r="AK34" s="789">
        <v>30</v>
      </c>
      <c r="AL34" s="31">
        <f t="shared" si="11"/>
        <v>2.0000000000000027</v>
      </c>
      <c r="AM34" s="792">
        <f t="shared" si="12"/>
        <v>0.90972222222222221</v>
      </c>
      <c r="AN34" s="792">
        <f t="shared" si="13"/>
        <v>0.97916666666666674</v>
      </c>
      <c r="AO34" s="31" t="str" cm="1">
        <f t="array" aca="1" ref="AO34" ca="1">IF(V34="","",IF(SUMPRODUCT((V34=$W$6:$W$3317)*(AG34=$AH$6:$AH$3317)*(AM34=$AN$6:$AN$3317)*(AN34=$AO$6:$AO$3317)*(ROW($W$6:$W$3317)&lt;&gt;ROW(V34))*((Q34=0)*($R$6:$R$3317&gt;0)+(Q34&gt;0)*($R$6:$R$3317=0)))&gt;0,"SALONES UNIDOS",IF(SUMPRODUCT((V34=$W$6:$W$3317)*(AG34=$AH$6:$AH$3317)*((AM34&lt;$AO$6:$AO$3317)*(AN34&gt;$AN$6:$AN$3317))*(ROW($W$6:$W$3317)&lt;&gt;ROW(V34)))&gt;0,"CRUZADO","Sin cruce")))</f>
        <v>SALONES UNIDOS</v>
      </c>
      <c r="AP34" s="792" t="str">
        <f t="shared" si="14"/>
        <v>IN2PRINCIPALBHP</v>
      </c>
      <c r="AQ34" s="923" t="str" cm="1">
        <f t="array" aca="1" ref="AQ34" ca="1">IF(AP34="","",IF(SUMPRODUCT((AP34=$AQ$6:$AQ$3317)*(AG34=$AH$6:$AH$3317)*(AM34=$AN$6:$AN$3317)*(AN34=$AO$6:$AO$3317)*(ROW($AQ$6:$AQ$3317)&lt;&gt;ROW(AP34))*((Q34=0)*($R$6:$R$3317&gt;0)+(Q34&gt;0)*($R$6:$R$3317=0)))&gt;0,"SALONES UNIDOS",IF(SUMPRODUCT((AP34=$AQ$6:$AQ$3317)*(AG34=$AH$6:$AH$3317)*((AM34&lt;$AO$6:$AO$3317)*(AN34&gt;$AN$6:$AN$3317))*(ROW($AQ$6:$AQ$3317)&lt;&gt;ROW(AP34)))&gt;0,"CRUZADO","Sin cruce")))</f>
        <v>Sin cruce</v>
      </c>
    </row>
    <row r="35" spans="1:43" ht="32.25">
      <c r="A35" t="s">
        <v>1889</v>
      </c>
      <c r="B35" s="12" t="s">
        <v>1081</v>
      </c>
      <c r="C35" s="789" t="s">
        <v>1396</v>
      </c>
      <c r="D35" s="789">
        <v>20261</v>
      </c>
      <c r="E35" s="12" t="s">
        <v>23</v>
      </c>
      <c r="F35" s="12" t="s">
        <v>20</v>
      </c>
      <c r="G35" s="12" t="s">
        <v>57</v>
      </c>
      <c r="H35" s="12">
        <v>2</v>
      </c>
      <c r="I35" s="12" t="s">
        <v>1652</v>
      </c>
      <c r="J35" s="790" t="s">
        <v>1646</v>
      </c>
      <c r="K35" s="491" t="s">
        <v>1346</v>
      </c>
      <c r="L35" s="789" t="s">
        <v>1127</v>
      </c>
      <c r="M35" s="789" t="s">
        <v>1086</v>
      </c>
      <c r="N35" s="12" t="s">
        <v>731</v>
      </c>
      <c r="O35" s="31">
        <v>2</v>
      </c>
      <c r="P35" s="31">
        <v>0</v>
      </c>
      <c r="Q35" s="262">
        <v>0</v>
      </c>
      <c r="R35" s="31">
        <v>4</v>
      </c>
      <c r="S35" s="181"/>
      <c r="T35" s="31">
        <v>30</v>
      </c>
      <c r="U35" s="31" t="str">
        <f>IF(V35="","",IFERROR(INDEX(Docentes!B:B,MATCH(V35,Docentes!C:C,0)),"NUEVO"))</f>
        <v>NUEVO</v>
      </c>
      <c r="V35" s="709" t="s">
        <v>1038</v>
      </c>
      <c r="W35" s="265" t="s">
        <v>1087</v>
      </c>
      <c r="X35" s="789" t="s">
        <v>1088</v>
      </c>
      <c r="Y35" s="31" t="s">
        <v>1089</v>
      </c>
      <c r="Z35" s="789"/>
      <c r="AA35" s="789"/>
      <c r="AB35" s="789"/>
      <c r="AC35" s="31"/>
      <c r="AD35" s="789"/>
      <c r="AE35" s="789" t="s">
        <v>1182</v>
      </c>
      <c r="AF35" s="31" t="str">
        <f t="shared" si="10"/>
        <v>T</v>
      </c>
      <c r="AG35" s="789">
        <v>5</v>
      </c>
      <c r="AH35" s="789">
        <v>21</v>
      </c>
      <c r="AI35" s="789">
        <v>50</v>
      </c>
      <c r="AJ35" s="789">
        <v>23</v>
      </c>
      <c r="AK35" s="789">
        <v>30</v>
      </c>
      <c r="AL35" s="31">
        <f t="shared" si="11"/>
        <v>0</v>
      </c>
      <c r="AM35" s="792">
        <f t="shared" si="12"/>
        <v>0.90972222222222221</v>
      </c>
      <c r="AN35" s="792">
        <f t="shared" si="13"/>
        <v>0.97916666666666674</v>
      </c>
      <c r="AO35" s="31" t="str" cm="1">
        <f t="array" aca="1" ref="AO35" ca="1">IF(V35="","",IF(SUMPRODUCT((V35=$W$6:$W$3317)*(AG35=$AH$6:$AH$3317)*(AM35=$AN$6:$AN$3317)*(AN35=$AO$6:$AO$3317)*(ROW($W$6:$W$3317)&lt;&gt;ROW(V35))*((Q35=0)*($R$6:$R$3317&gt;0)+(Q35&gt;0)*($R$6:$R$3317=0)))&gt;0,"SALONES UNIDOS",IF(SUMPRODUCT((V35=$W$6:$W$3317)*(AG35=$AH$6:$AH$3317)*((AM35&lt;$AO$6:$AO$3317)*(AN35&gt;$AN$6:$AN$3317))*(ROW($W$6:$W$3317)&lt;&gt;ROW(V35)))&gt;0,"CRUZADO","Sin cruce")))</f>
        <v>SALONES UNIDOS</v>
      </c>
      <c r="AP35" s="792" t="str">
        <f t="shared" si="14"/>
        <v>IN2PRINCIPALBHV</v>
      </c>
      <c r="AQ35" s="923" t="str" cm="1">
        <f t="array" aca="1" ref="AQ35" ca="1">IF(AP35="","",IF(SUMPRODUCT((AP35=$AQ$6:$AQ$3317)*(AG35=$AH$6:$AH$3317)*(AM35=$AN$6:$AN$3317)*(AN35=$AO$6:$AO$3317)*(ROW($AQ$6:$AQ$3317)&lt;&gt;ROW(AP35))*((Q35=0)*($R$6:$R$3317&gt;0)+(Q35&gt;0)*($R$6:$R$3317=0)))&gt;0,"SALONES UNIDOS",IF(SUMPRODUCT((AP35=$AQ$6:$AQ$3317)*(AG35=$AH$6:$AH$3317)*((AM35&lt;$AO$6:$AO$3317)*(AN35&gt;$AN$6:$AN$3317))*(ROW($AQ$6:$AQ$3317)&lt;&gt;ROW(AP35)))&gt;0,"CRUZADO","Sin cruce")))</f>
        <v>Sin cruce</v>
      </c>
    </row>
    <row r="36" spans="1:43" ht="32.25">
      <c r="A36" t="s">
        <v>1889</v>
      </c>
      <c r="B36" s="12" t="s">
        <v>1081</v>
      </c>
      <c r="C36" s="789" t="s">
        <v>1396</v>
      </c>
      <c r="D36" s="789">
        <v>20261</v>
      </c>
      <c r="E36" s="12" t="s">
        <v>23</v>
      </c>
      <c r="F36" s="12" t="s">
        <v>20</v>
      </c>
      <c r="G36" s="12" t="s">
        <v>57</v>
      </c>
      <c r="H36" s="12">
        <v>2</v>
      </c>
      <c r="I36" s="12" t="s">
        <v>1652</v>
      </c>
      <c r="J36" s="790" t="s">
        <v>1646</v>
      </c>
      <c r="K36" s="491" t="s">
        <v>1346</v>
      </c>
      <c r="L36" s="789" t="s">
        <v>1127</v>
      </c>
      <c r="M36" s="789" t="s">
        <v>1086</v>
      </c>
      <c r="N36" s="12" t="s">
        <v>731</v>
      </c>
      <c r="O36" s="31">
        <v>2</v>
      </c>
      <c r="P36" s="31">
        <v>0</v>
      </c>
      <c r="Q36" s="262">
        <v>0</v>
      </c>
      <c r="R36" s="31">
        <v>4</v>
      </c>
      <c r="S36" s="179"/>
      <c r="T36" s="31">
        <v>30</v>
      </c>
      <c r="U36" s="31" t="str">
        <f>IF(V36="","",IFERROR(INDEX(Docentes!B:B,MATCH(V36,Docentes!C:C,0)),"NUEVO"))</f>
        <v>NUEVO</v>
      </c>
      <c r="V36" s="709" t="s">
        <v>1038</v>
      </c>
      <c r="W36" s="265" t="s">
        <v>1087</v>
      </c>
      <c r="X36" s="789" t="s">
        <v>1088</v>
      </c>
      <c r="Y36" s="31" t="s">
        <v>1089</v>
      </c>
      <c r="Z36" s="789"/>
      <c r="AA36" s="789"/>
      <c r="AB36" s="789"/>
      <c r="AC36" s="31"/>
      <c r="AD36" s="789"/>
      <c r="AE36" s="789" t="s">
        <v>1182</v>
      </c>
      <c r="AF36" s="31" t="str">
        <f t="shared" si="10"/>
        <v>T</v>
      </c>
      <c r="AG36" s="789">
        <v>4</v>
      </c>
      <c r="AH36" s="789">
        <v>21</v>
      </c>
      <c r="AI36" s="789">
        <v>50</v>
      </c>
      <c r="AJ36" s="789">
        <v>23</v>
      </c>
      <c r="AK36" s="789">
        <v>30</v>
      </c>
      <c r="AL36" s="31">
        <f t="shared" si="11"/>
        <v>0</v>
      </c>
      <c r="AM36" s="792">
        <f t="shared" si="12"/>
        <v>0.90972222222222221</v>
      </c>
      <c r="AN36" s="792">
        <f t="shared" si="13"/>
        <v>0.97916666666666674</v>
      </c>
      <c r="AO36" s="31" t="str" cm="1">
        <f t="array" aca="1" ref="AO36" ca="1">IF(V36="","",IF(SUMPRODUCT((V36=$W$6:$W$3317)*(AG36=$AH$6:$AH$3317)*(AM36=$AN$6:$AN$3317)*(AN36=$AO$6:$AO$3317)*(ROW($W$6:$W$3317)&lt;&gt;ROW(V36))*((Q36=0)*($R$6:$R$3317&gt;0)+(Q36&gt;0)*($R$6:$R$3317=0)))&gt;0,"SALONES UNIDOS",IF(SUMPRODUCT((V36=$W$6:$W$3317)*(AG36=$AH$6:$AH$3317)*((AM36&lt;$AO$6:$AO$3317)*(AN36&gt;$AN$6:$AN$3317))*(ROW($W$6:$W$3317)&lt;&gt;ROW(V36)))&gt;0,"CRUZADO","Sin cruce")))</f>
        <v>SALONES UNIDOS</v>
      </c>
      <c r="AP36" s="792" t="str">
        <f t="shared" si="14"/>
        <v>IN2PRINCIPALBHV</v>
      </c>
      <c r="AQ36" s="923" t="str" cm="1">
        <f t="array" aca="1" ref="AQ36" ca="1">IF(AP36="","",IF(SUMPRODUCT((AP36=$AQ$6:$AQ$3317)*(AG36=$AH$6:$AH$3317)*(AM36=$AN$6:$AN$3317)*(AN36=$AO$6:$AO$3317)*(ROW($AQ$6:$AQ$3317)&lt;&gt;ROW(AP36))*((Q36=0)*($R$6:$R$3317&gt;0)+(Q36&gt;0)*($R$6:$R$3317=0)))&gt;0,"SALONES UNIDOS",IF(SUMPRODUCT((AP36=$AQ$6:$AQ$3317)*(AG36=$AH$6:$AH$3317)*((AM36&lt;$AO$6:$AO$3317)*(AN36&gt;$AN$6:$AN$3317))*(ROW($AQ$6:$AQ$3317)&lt;&gt;ROW(AP36)))&gt;0,"CRUZADO","Sin cruce")))</f>
        <v>Sin cruce</v>
      </c>
    </row>
    <row r="37" spans="1:43" s="1020" customFormat="1" ht="32.25">
      <c r="A37" s="1020" t="s">
        <v>1928</v>
      </c>
      <c r="B37" s="1029" t="s">
        <v>1081</v>
      </c>
      <c r="C37" s="1030" t="s">
        <v>1396</v>
      </c>
      <c r="D37" s="1030">
        <v>20261</v>
      </c>
      <c r="E37" s="1029" t="s">
        <v>23</v>
      </c>
      <c r="F37" s="1029" t="s">
        <v>20</v>
      </c>
      <c r="G37" s="1029" t="s">
        <v>57</v>
      </c>
      <c r="H37" s="1029">
        <v>2</v>
      </c>
      <c r="I37" s="1029" t="s">
        <v>1651</v>
      </c>
      <c r="J37" s="1031" t="s">
        <v>1646</v>
      </c>
      <c r="K37" s="1032" t="s">
        <v>1346</v>
      </c>
      <c r="L37" s="1030" t="s">
        <v>1127</v>
      </c>
      <c r="M37" s="1030" t="s">
        <v>1086</v>
      </c>
      <c r="N37" s="1029" t="s">
        <v>731</v>
      </c>
      <c r="O37" s="558">
        <v>2</v>
      </c>
      <c r="P37" s="558">
        <v>0</v>
      </c>
      <c r="Q37" s="1023">
        <v>2</v>
      </c>
      <c r="R37" s="558">
        <v>4</v>
      </c>
      <c r="S37" s="1034"/>
      <c r="T37" s="558">
        <v>30</v>
      </c>
      <c r="U37" s="558" t="str">
        <f>IF(V37="","",IFERROR(INDEX(Docentes!B:B,MATCH(V37,Docentes!C:C,0)),"NUEVO"))</f>
        <v>NUEVO</v>
      </c>
      <c r="V37" s="1028" t="s">
        <v>577</v>
      </c>
      <c r="W37" s="1036" t="s">
        <v>1530</v>
      </c>
      <c r="X37" s="1030" t="s">
        <v>1088</v>
      </c>
      <c r="Y37" s="558" t="s">
        <v>1089</v>
      </c>
      <c r="Z37" s="1030" t="s">
        <v>41</v>
      </c>
      <c r="AA37" s="1030" t="s">
        <v>1640</v>
      </c>
      <c r="AB37" s="1030"/>
      <c r="AC37" s="1030"/>
      <c r="AD37" s="1030"/>
      <c r="AE37" s="1030" t="s">
        <v>1182</v>
      </c>
      <c r="AF37" s="558" t="str">
        <f t="shared" si="10"/>
        <v>T</v>
      </c>
      <c r="AG37" s="1030">
        <v>5</v>
      </c>
      <c r="AH37" s="1030">
        <v>21</v>
      </c>
      <c r="AI37" s="1030">
        <v>50</v>
      </c>
      <c r="AJ37" s="1030">
        <v>23</v>
      </c>
      <c r="AK37" s="1030">
        <v>30</v>
      </c>
      <c r="AL37" s="558">
        <f t="shared" si="11"/>
        <v>2.0000000000000027</v>
      </c>
      <c r="AM37" s="1027">
        <f t="shared" si="12"/>
        <v>0.90972222222222221</v>
      </c>
      <c r="AN37" s="1027">
        <f t="shared" si="13"/>
        <v>0.97916666666666674</v>
      </c>
      <c r="AO37" s="558" t="str" cm="1">
        <f t="array" aca="1" ref="AO37" ca="1">IF(V37="","",IF(SUMPRODUCT((V37=$W$6:$W$3317)*(AG37=$AH$6:$AH$3317)*(AM37=$AN$6:$AN$3317)*(AN37=$AO$6:$AO$3317)*(ROW($W$6:$W$3317)&lt;&gt;ROW(V37))*((Q37=0)*($R$6:$R$3317&gt;0)+(Q37&gt;0)*($R$6:$R$3317=0)))&gt;0,"SALONES UNIDOS",IF(SUMPRODUCT((V37=$W$6:$W$3317)*(AG37=$AH$6:$AH$3317)*((AM37&lt;$AO$6:$AO$3317)*(AN37&gt;$AN$6:$AN$3317))*(ROW($W$6:$W$3317)&lt;&gt;ROW(V37)))&gt;0,"CRUZADO","Sin cruce")))</f>
        <v>SALONES UNIDOS</v>
      </c>
      <c r="AP37" s="1027" t="str">
        <f t="shared" si="14"/>
        <v>IN2PRINCIPALBHP</v>
      </c>
      <c r="AQ37" s="1046" t="str" cm="1">
        <f t="array" aca="1" ref="AQ37" ca="1">IF(AP37="","",IF(SUMPRODUCT((AP37=$AQ$6:$AQ$3317)*(AG37=$AH$6:$AH$3317)*(AM37=$AN$6:$AN$3317)*(AN37=$AO$6:$AO$3317)*(ROW($AQ$6:$AQ$3317)&lt;&gt;ROW(AP37))*((Q37=0)*($R$6:$R$3317&gt;0)+(Q37&gt;0)*($R$6:$R$3317=0)))&gt;0,"SALONES UNIDOS",IF(SUMPRODUCT((AP37=$AQ$6:$AQ$3317)*(AG37=$AH$6:$AH$3317)*((AM37&lt;$AO$6:$AO$3317)*(AN37&gt;$AN$6:$AN$3317))*(ROW($AQ$6:$AQ$3317)&lt;&gt;ROW(AP37)))&gt;0,"CRUZADO","Sin cruce")))</f>
        <v>Sin cruce</v>
      </c>
    </row>
    <row r="38" spans="1:43" s="1020" customFormat="1" ht="32.25">
      <c r="A38" s="1020" t="s">
        <v>1928</v>
      </c>
      <c r="B38" s="1029" t="s">
        <v>1081</v>
      </c>
      <c r="C38" s="1030" t="s">
        <v>1396</v>
      </c>
      <c r="D38" s="1030">
        <v>20261</v>
      </c>
      <c r="E38" s="1029" t="s">
        <v>23</v>
      </c>
      <c r="F38" s="1029" t="s">
        <v>20</v>
      </c>
      <c r="G38" s="1029" t="s">
        <v>57</v>
      </c>
      <c r="H38" s="1029">
        <v>2</v>
      </c>
      <c r="I38" s="1029" t="s">
        <v>1651</v>
      </c>
      <c r="J38" s="1031" t="s">
        <v>1646</v>
      </c>
      <c r="K38" s="1032" t="s">
        <v>1346</v>
      </c>
      <c r="L38" s="1030" t="s">
        <v>1127</v>
      </c>
      <c r="M38" s="1030" t="s">
        <v>1086</v>
      </c>
      <c r="N38" s="1029" t="s">
        <v>731</v>
      </c>
      <c r="O38" s="558">
        <v>2</v>
      </c>
      <c r="P38" s="558">
        <v>0</v>
      </c>
      <c r="Q38" s="1023">
        <v>2</v>
      </c>
      <c r="R38" s="558">
        <v>4</v>
      </c>
      <c r="S38" s="1034"/>
      <c r="T38" s="558">
        <v>30</v>
      </c>
      <c r="U38" s="558" t="str">
        <f>IF(V38="","",IFERROR(INDEX(Docentes!B:B,MATCH(V38,Docentes!C:C,0)),"NUEVO"))</f>
        <v>NUEVO</v>
      </c>
      <c r="V38" s="1028" t="s">
        <v>577</v>
      </c>
      <c r="W38" s="1036" t="s">
        <v>1530</v>
      </c>
      <c r="X38" s="1030" t="s">
        <v>1088</v>
      </c>
      <c r="Y38" s="558" t="s">
        <v>1089</v>
      </c>
      <c r="Z38" s="1030" t="s">
        <v>41</v>
      </c>
      <c r="AA38" s="1030" t="s">
        <v>1640</v>
      </c>
      <c r="AB38" s="1030"/>
      <c r="AC38" s="558"/>
      <c r="AD38" s="1030"/>
      <c r="AE38" s="1030" t="s">
        <v>1182</v>
      </c>
      <c r="AF38" s="558" t="str">
        <f t="shared" si="10"/>
        <v>T</v>
      </c>
      <c r="AG38" s="1030">
        <v>4</v>
      </c>
      <c r="AH38" s="1030">
        <v>21</v>
      </c>
      <c r="AI38" s="1030">
        <v>50</v>
      </c>
      <c r="AJ38" s="1030">
        <v>23</v>
      </c>
      <c r="AK38" s="1030">
        <v>30</v>
      </c>
      <c r="AL38" s="558">
        <f t="shared" si="11"/>
        <v>2.0000000000000027</v>
      </c>
      <c r="AM38" s="1027">
        <f t="shared" si="12"/>
        <v>0.90972222222222221</v>
      </c>
      <c r="AN38" s="1027">
        <f t="shared" si="13"/>
        <v>0.97916666666666674</v>
      </c>
      <c r="AO38" s="558" t="str" cm="1">
        <f t="array" aca="1" ref="AO38" ca="1">IF(V38="","",IF(SUMPRODUCT((V38=$W$6:$W$3317)*(AG38=$AH$6:$AH$3317)*(AM38=$AN$6:$AN$3317)*(AN38=$AO$6:$AO$3317)*(ROW($W$6:$W$3317)&lt;&gt;ROW(V38))*((Q38=0)*($R$6:$R$3317&gt;0)+(Q38&gt;0)*($R$6:$R$3317=0)))&gt;0,"SALONES UNIDOS",IF(SUMPRODUCT((V38=$W$6:$W$3317)*(AG38=$AH$6:$AH$3317)*((AM38&lt;$AO$6:$AO$3317)*(AN38&gt;$AN$6:$AN$3317))*(ROW($W$6:$W$3317)&lt;&gt;ROW(V38)))&gt;0,"CRUZADO","Sin cruce")))</f>
        <v>SALONES UNIDOS</v>
      </c>
      <c r="AP38" s="1027" t="str">
        <f t="shared" si="14"/>
        <v>IN2PRINCIPALBHP</v>
      </c>
      <c r="AQ38" s="1046" t="str" cm="1">
        <f t="array" aca="1" ref="AQ38" ca="1">IF(AP38="","",IF(SUMPRODUCT((AP38=$AQ$6:$AQ$3317)*(AG38=$AH$6:$AH$3317)*(AM38=$AN$6:$AN$3317)*(AN38=$AO$6:$AO$3317)*(ROW($AQ$6:$AQ$3317)&lt;&gt;ROW(AP38))*((Q38=0)*($R$6:$R$3317&gt;0)+(Q38&gt;0)*($R$6:$R$3317=0)))&gt;0,"SALONES UNIDOS",IF(SUMPRODUCT((AP38=$AQ$6:$AQ$3317)*(AG38=$AH$6:$AH$3317)*((AM38&lt;$AO$6:$AO$3317)*(AN38&gt;$AN$6:$AN$3317))*(ROW($AQ$6:$AQ$3317)&lt;&gt;ROW(AP38)))&gt;0,"CRUZADO","Sin cruce")))</f>
        <v>Sin cruce</v>
      </c>
    </row>
    <row r="39" spans="1:43" s="1020" customFormat="1" ht="32.25">
      <c r="A39" s="1020" t="s">
        <v>1928</v>
      </c>
      <c r="B39" s="1029" t="s">
        <v>1081</v>
      </c>
      <c r="C39" s="1030" t="s">
        <v>1396</v>
      </c>
      <c r="D39" s="1030">
        <v>20261</v>
      </c>
      <c r="E39" s="1029" t="s">
        <v>23</v>
      </c>
      <c r="F39" s="1029" t="s">
        <v>20</v>
      </c>
      <c r="G39" s="1029" t="s">
        <v>57</v>
      </c>
      <c r="H39" s="1029">
        <v>2</v>
      </c>
      <c r="I39" s="1029" t="s">
        <v>1652</v>
      </c>
      <c r="J39" s="1031" t="s">
        <v>1646</v>
      </c>
      <c r="K39" s="1032" t="s">
        <v>1346</v>
      </c>
      <c r="L39" s="1030" t="s">
        <v>1127</v>
      </c>
      <c r="M39" s="1030" t="s">
        <v>1086</v>
      </c>
      <c r="N39" s="1029" t="s">
        <v>731</v>
      </c>
      <c r="O39" s="558">
        <v>2</v>
      </c>
      <c r="P39" s="558">
        <v>0</v>
      </c>
      <c r="Q39" s="1023">
        <v>0</v>
      </c>
      <c r="R39" s="558">
        <v>4</v>
      </c>
      <c r="S39" s="1034"/>
      <c r="T39" s="558">
        <v>30</v>
      </c>
      <c r="U39" s="558" t="str">
        <f>IF(V39="","",IFERROR(INDEX(Docentes!B:B,MATCH(V39,Docentes!C:C,0)),"NUEVO"))</f>
        <v>NUEVO</v>
      </c>
      <c r="V39" s="1028" t="s">
        <v>577</v>
      </c>
      <c r="W39" s="1036" t="s">
        <v>1087</v>
      </c>
      <c r="X39" s="1030" t="s">
        <v>1088</v>
      </c>
      <c r="Y39" s="558" t="s">
        <v>1089</v>
      </c>
      <c r="Z39" s="1030"/>
      <c r="AA39" s="1030"/>
      <c r="AB39" s="1030"/>
      <c r="AC39" s="558"/>
      <c r="AD39" s="1030"/>
      <c r="AE39" s="1030" t="s">
        <v>1182</v>
      </c>
      <c r="AF39" s="558" t="str">
        <f t="shared" si="10"/>
        <v>T</v>
      </c>
      <c r="AG39" s="1030">
        <v>5</v>
      </c>
      <c r="AH39" s="1030">
        <v>21</v>
      </c>
      <c r="AI39" s="1030">
        <v>50</v>
      </c>
      <c r="AJ39" s="1030">
        <v>23</v>
      </c>
      <c r="AK39" s="1030">
        <v>30</v>
      </c>
      <c r="AL39" s="558">
        <f t="shared" si="11"/>
        <v>0</v>
      </c>
      <c r="AM39" s="1027">
        <f t="shared" si="12"/>
        <v>0.90972222222222221</v>
      </c>
      <c r="AN39" s="1027">
        <f t="shared" si="13"/>
        <v>0.97916666666666674</v>
      </c>
      <c r="AO39" s="558" t="str" cm="1">
        <f t="array" aca="1" ref="AO39" ca="1">IF(V39="","",IF(SUMPRODUCT((V39=$W$6:$W$3317)*(AG39=$AH$6:$AH$3317)*(AM39=$AN$6:$AN$3317)*(AN39=$AO$6:$AO$3317)*(ROW($W$6:$W$3317)&lt;&gt;ROW(V39))*((Q39=0)*($R$6:$R$3317&gt;0)+(Q39&gt;0)*($R$6:$R$3317=0)))&gt;0,"SALONES UNIDOS",IF(SUMPRODUCT((V39=$W$6:$W$3317)*(AG39=$AH$6:$AH$3317)*((AM39&lt;$AO$6:$AO$3317)*(AN39&gt;$AN$6:$AN$3317))*(ROW($W$6:$W$3317)&lt;&gt;ROW(V39)))&gt;0,"CRUZADO","Sin cruce")))</f>
        <v>SALONES UNIDOS</v>
      </c>
      <c r="AP39" s="1027" t="str">
        <f t="shared" si="14"/>
        <v>IN2PRINCIPALBHV</v>
      </c>
      <c r="AQ39" s="1046" t="str" cm="1">
        <f t="array" aca="1" ref="AQ39" ca="1">IF(AP39="","",IF(SUMPRODUCT((AP39=$AQ$6:$AQ$3317)*(AG39=$AH$6:$AH$3317)*(AM39=$AN$6:$AN$3317)*(AN39=$AO$6:$AO$3317)*(ROW($AQ$6:$AQ$3317)&lt;&gt;ROW(AP39))*((Q39=0)*($R$6:$R$3317&gt;0)+(Q39&gt;0)*($R$6:$R$3317=0)))&gt;0,"SALONES UNIDOS",IF(SUMPRODUCT((AP39=$AQ$6:$AQ$3317)*(AG39=$AH$6:$AH$3317)*((AM39&lt;$AO$6:$AO$3317)*(AN39&gt;$AN$6:$AN$3317))*(ROW($AQ$6:$AQ$3317)&lt;&gt;ROW(AP39)))&gt;0,"CRUZADO","Sin cruce")))</f>
        <v>Sin cruce</v>
      </c>
    </row>
    <row r="40" spans="1:43" s="1020" customFormat="1" ht="32.25">
      <c r="A40" s="1020" t="s">
        <v>1928</v>
      </c>
      <c r="B40" s="1029" t="s">
        <v>1081</v>
      </c>
      <c r="C40" s="1030" t="s">
        <v>1396</v>
      </c>
      <c r="D40" s="1030">
        <v>20261</v>
      </c>
      <c r="E40" s="1029" t="s">
        <v>23</v>
      </c>
      <c r="F40" s="1029" t="s">
        <v>20</v>
      </c>
      <c r="G40" s="1029" t="s">
        <v>57</v>
      </c>
      <c r="H40" s="1029">
        <v>2</v>
      </c>
      <c r="I40" s="1029" t="s">
        <v>1652</v>
      </c>
      <c r="J40" s="1031" t="s">
        <v>1646</v>
      </c>
      <c r="K40" s="1032" t="s">
        <v>1346</v>
      </c>
      <c r="L40" s="1030" t="s">
        <v>1127</v>
      </c>
      <c r="M40" s="1030" t="s">
        <v>1086</v>
      </c>
      <c r="N40" s="1029" t="s">
        <v>731</v>
      </c>
      <c r="O40" s="558">
        <v>2</v>
      </c>
      <c r="P40" s="558">
        <v>0</v>
      </c>
      <c r="Q40" s="1023">
        <v>0</v>
      </c>
      <c r="R40" s="558">
        <v>4</v>
      </c>
      <c r="S40" s="555"/>
      <c r="T40" s="558">
        <v>30</v>
      </c>
      <c r="U40" s="558" t="str">
        <f>IF(V40="","",IFERROR(INDEX(Docentes!B:B,MATCH(V40,Docentes!C:C,0)),"NUEVO"))</f>
        <v>NUEVO</v>
      </c>
      <c r="V40" s="1028" t="s">
        <v>577</v>
      </c>
      <c r="W40" s="1036" t="s">
        <v>1087</v>
      </c>
      <c r="X40" s="1030" t="s">
        <v>1088</v>
      </c>
      <c r="Y40" s="558" t="s">
        <v>1089</v>
      </c>
      <c r="Z40" s="1030"/>
      <c r="AA40" s="1030"/>
      <c r="AB40" s="1030"/>
      <c r="AC40" s="558"/>
      <c r="AD40" s="1030"/>
      <c r="AE40" s="1030" t="s">
        <v>1182</v>
      </c>
      <c r="AF40" s="558" t="str">
        <f t="shared" si="10"/>
        <v>T</v>
      </c>
      <c r="AG40" s="1030">
        <v>4</v>
      </c>
      <c r="AH40" s="1030">
        <v>21</v>
      </c>
      <c r="AI40" s="1030">
        <v>50</v>
      </c>
      <c r="AJ40" s="1030">
        <v>23</v>
      </c>
      <c r="AK40" s="1030">
        <v>30</v>
      </c>
      <c r="AL40" s="558">
        <f t="shared" si="11"/>
        <v>0</v>
      </c>
      <c r="AM40" s="1027">
        <f t="shared" si="12"/>
        <v>0.90972222222222221</v>
      </c>
      <c r="AN40" s="1027">
        <f t="shared" si="13"/>
        <v>0.97916666666666674</v>
      </c>
      <c r="AO40" s="558" t="str" cm="1">
        <f t="array" aca="1" ref="AO40" ca="1">IF(V40="","",IF(SUMPRODUCT((V40=$W$6:$W$3317)*(AG40=$AH$6:$AH$3317)*(AM40=$AN$6:$AN$3317)*(AN40=$AO$6:$AO$3317)*(ROW($W$6:$W$3317)&lt;&gt;ROW(V40))*((Q40=0)*($R$6:$R$3317&gt;0)+(Q40&gt;0)*($R$6:$R$3317=0)))&gt;0,"SALONES UNIDOS",IF(SUMPRODUCT((V40=$W$6:$W$3317)*(AG40=$AH$6:$AH$3317)*((AM40&lt;$AO$6:$AO$3317)*(AN40&gt;$AN$6:$AN$3317))*(ROW($W$6:$W$3317)&lt;&gt;ROW(V40)))&gt;0,"CRUZADO","Sin cruce")))</f>
        <v>SALONES UNIDOS</v>
      </c>
      <c r="AP40" s="1027" t="str">
        <f t="shared" si="14"/>
        <v>IN2PRINCIPALBHV</v>
      </c>
      <c r="AQ40" s="1046" t="str" cm="1">
        <f t="array" aca="1" ref="AQ40" ca="1">IF(AP40="","",IF(SUMPRODUCT((AP40=$AQ$6:$AQ$3317)*(AG40=$AH$6:$AH$3317)*(AM40=$AN$6:$AN$3317)*(AN40=$AO$6:$AO$3317)*(ROW($AQ$6:$AQ$3317)&lt;&gt;ROW(AP40))*((Q40=0)*($R$6:$R$3317&gt;0)+(Q40&gt;0)*($R$6:$R$3317=0)))&gt;0,"SALONES UNIDOS",IF(SUMPRODUCT((AP40=$AQ$6:$AQ$3317)*(AG40=$AH$6:$AH$3317)*((AM40&lt;$AO$6:$AO$3317)*(AN40&gt;$AN$6:$AN$3317))*(ROW($AQ$6:$AQ$3317)&lt;&gt;ROW(AP40)))&gt;0,"CRUZADO","Sin cruce")))</f>
        <v>Sin cruce</v>
      </c>
    </row>
    <row r="41" spans="1:43" ht="32.25">
      <c r="A41" t="s">
        <v>1889</v>
      </c>
      <c r="B41" s="11" t="s">
        <v>1081</v>
      </c>
      <c r="C41" s="194" t="s">
        <v>1329</v>
      </c>
      <c r="D41" s="194">
        <v>20261</v>
      </c>
      <c r="E41" s="11" t="s">
        <v>23</v>
      </c>
      <c r="F41" s="11" t="s">
        <v>20</v>
      </c>
      <c r="G41" s="11" t="s">
        <v>54</v>
      </c>
      <c r="H41" s="11">
        <v>3</v>
      </c>
      <c r="I41" s="11" t="s">
        <v>16</v>
      </c>
      <c r="J41" s="803" t="s">
        <v>1368</v>
      </c>
      <c r="K41" s="35" t="s">
        <v>1369</v>
      </c>
      <c r="L41" s="31" t="s">
        <v>1101</v>
      </c>
      <c r="M41" s="31" t="s">
        <v>1086</v>
      </c>
      <c r="N41" s="11" t="s">
        <v>731</v>
      </c>
      <c r="O41" s="31">
        <v>1</v>
      </c>
      <c r="P41" s="31">
        <v>4</v>
      </c>
      <c r="Q41" s="262">
        <v>5</v>
      </c>
      <c r="R41" s="31">
        <v>3</v>
      </c>
      <c r="S41" s="181"/>
      <c r="T41" s="31">
        <v>28</v>
      </c>
      <c r="U41" s="31" t="str">
        <f>IF(V41="","",IFERROR(INDEX(Docentes!B:B,MATCH(V41,Docentes!C:C,0)),"NUEVO"))</f>
        <v>NUEVO</v>
      </c>
      <c r="V41" s="809" t="s">
        <v>304</v>
      </c>
      <c r="W41" s="274" t="s">
        <v>168</v>
      </c>
      <c r="X41" s="31" t="s">
        <v>1142</v>
      </c>
      <c r="Y41" s="31" t="s">
        <v>1089</v>
      </c>
      <c r="Z41" s="31" t="s">
        <v>16</v>
      </c>
      <c r="AA41" s="31" t="s">
        <v>1631</v>
      </c>
      <c r="AB41" s="31"/>
      <c r="AC41" s="31"/>
      <c r="AD41" s="31"/>
      <c r="AE41" s="31" t="s">
        <v>1142</v>
      </c>
      <c r="AF41" s="31" t="str">
        <f t="shared" si="10"/>
        <v>TP</v>
      </c>
      <c r="AG41" s="31">
        <v>5</v>
      </c>
      <c r="AH41" s="31">
        <v>7</v>
      </c>
      <c r="AI41" s="31">
        <v>40</v>
      </c>
      <c r="AJ41" s="31">
        <v>11</v>
      </c>
      <c r="AK41" s="31">
        <v>50</v>
      </c>
      <c r="AL41" s="31">
        <f t="shared" si="11"/>
        <v>4.9999999999999982</v>
      </c>
      <c r="AM41" s="792">
        <f t="shared" si="12"/>
        <v>0.31944444444444448</v>
      </c>
      <c r="AN41" s="792">
        <f t="shared" si="13"/>
        <v>0.49305555555555552</v>
      </c>
      <c r="AO41" s="31" t="str" cm="1">
        <f t="array" aca="1" ref="AO41" ca="1">IF(V41="","",IF(SUMPRODUCT((V41=$W$6:$W$3317)*(AG41=$AH$6:$AH$3317)*(AM41=$AN$6:$AN$3317)*(AN41=$AO$6:$AO$3317)*(ROW($W$6:$W$3317)&lt;&gt;ROW(V41))*((Q41=0)*($R$6:$R$3317&gt;0)+(Q41&gt;0)*($R$6:$R$3317=0)))&gt;0,"SALONES UNIDOS",IF(SUMPRODUCT((V41=$W$6:$W$3317)*(AG41=$AH$6:$AH$3317)*((AM41&lt;$AO$6:$AO$3317)*(AN41&gt;$AN$6:$AN$3317))*(ROW($W$6:$W$3317)&lt;&gt;ROW(V41)))&gt;0,"CRUZADO","Sin cruce")))</f>
        <v>Sin cruce</v>
      </c>
      <c r="AP41" s="792" t="str">
        <f t="shared" si="14"/>
        <v>IC3PRINCIPALA</v>
      </c>
      <c r="AQ41" s="792" t="str" cm="1">
        <f t="array" aca="1" ref="AQ41" ca="1">IF(AP41="","",IF(SUMPRODUCT((AP41=$AQ$6:$AQ$3317)*(AG41=$AH$6:$AH$3317)*(AM41=$AN$6:$AN$3317)*(AN41=$AO$6:$AO$3317)*(ROW($AQ$6:$AQ$3317)&lt;&gt;ROW(AP41))*((Q41=0)*($R$6:$R$3317&gt;0)+(Q41&gt;0)*($R$6:$R$3317=0)))&gt;0,"SALONES UNIDOS",IF(SUMPRODUCT((AP41=$AQ$6:$AQ$3317)*(AG41=$AH$6:$AH$3317)*((AM41&lt;$AO$6:$AO$3317)*(AN41&gt;$AN$6:$AN$3317))*(ROW($AQ$6:$AQ$3317)&lt;&gt;ROW(AP41)))&gt;0,"CRUZADO","Sin cruce")))</f>
        <v>Sin cruce</v>
      </c>
    </row>
    <row r="42" spans="1:43" s="1020" customFormat="1" ht="32.25">
      <c r="A42" s="1020" t="s">
        <v>1896</v>
      </c>
      <c r="B42" s="554" t="s">
        <v>1081</v>
      </c>
      <c r="C42" s="1021" t="s">
        <v>1329</v>
      </c>
      <c r="D42" s="1021">
        <v>20261</v>
      </c>
      <c r="E42" s="554" t="s">
        <v>23</v>
      </c>
      <c r="F42" s="554" t="s">
        <v>20</v>
      </c>
      <c r="G42" s="554" t="s">
        <v>54</v>
      </c>
      <c r="H42" s="554">
        <v>3</v>
      </c>
      <c r="I42" s="554" t="s">
        <v>16</v>
      </c>
      <c r="J42" s="1022" t="s">
        <v>1368</v>
      </c>
      <c r="K42" s="557" t="s">
        <v>1369</v>
      </c>
      <c r="L42" s="558" t="s">
        <v>1101</v>
      </c>
      <c r="M42" s="558" t="s">
        <v>1086</v>
      </c>
      <c r="N42" s="554" t="s">
        <v>731</v>
      </c>
      <c r="O42" s="558">
        <v>1</v>
      </c>
      <c r="P42" s="558">
        <v>4</v>
      </c>
      <c r="Q42" s="1023">
        <v>5</v>
      </c>
      <c r="R42" s="558">
        <v>3</v>
      </c>
      <c r="S42" s="1034"/>
      <c r="T42" s="558">
        <v>28</v>
      </c>
      <c r="U42" s="558" t="str">
        <f>IF(V42="","",IFERROR(INDEX(Docentes!B:B,MATCH(V42,Docentes!C:C,0)),"NUEVO"))</f>
        <v>NUEVO</v>
      </c>
      <c r="V42" s="1028" t="s">
        <v>384</v>
      </c>
      <c r="W42" s="1040" t="s">
        <v>168</v>
      </c>
      <c r="X42" s="558" t="s">
        <v>1142</v>
      </c>
      <c r="Y42" s="558" t="s">
        <v>1089</v>
      </c>
      <c r="Z42" s="558" t="s">
        <v>16</v>
      </c>
      <c r="AA42" s="558" t="s">
        <v>1631</v>
      </c>
      <c r="AB42" s="558"/>
      <c r="AC42" s="558"/>
      <c r="AD42" s="558"/>
      <c r="AE42" s="558" t="s">
        <v>1142</v>
      </c>
      <c r="AF42" s="558" t="str">
        <f t="shared" si="10"/>
        <v>TP</v>
      </c>
      <c r="AG42" s="558">
        <v>5</v>
      </c>
      <c r="AH42" s="558">
        <v>7</v>
      </c>
      <c r="AI42" s="558">
        <v>40</v>
      </c>
      <c r="AJ42" s="558">
        <v>11</v>
      </c>
      <c r="AK42" s="558">
        <v>50</v>
      </c>
      <c r="AL42" s="558">
        <f t="shared" si="11"/>
        <v>4.9999999999999982</v>
      </c>
      <c r="AM42" s="1027">
        <f t="shared" si="12"/>
        <v>0.31944444444444448</v>
      </c>
      <c r="AN42" s="1027">
        <f t="shared" si="13"/>
        <v>0.49305555555555552</v>
      </c>
      <c r="AO42" s="558" t="str" cm="1">
        <f t="array" aca="1" ref="AO42" ca="1">IF(V42="","",IF(SUMPRODUCT((V42=$W$6:$W$3317)*(AG42=$AH$6:$AH$3317)*(AM42=$AN$6:$AN$3317)*(AN42=$AO$6:$AO$3317)*(ROW($W$6:$W$3317)&lt;&gt;ROW(V42))*((Q42=0)*($R$6:$R$3317&gt;0)+(Q42&gt;0)*($R$6:$R$3317=0)))&gt;0,"SALONES UNIDOS",IF(SUMPRODUCT((V42=$W$6:$W$3317)*(AG42=$AH$6:$AH$3317)*((AM42&lt;$AO$6:$AO$3317)*(AN42&gt;$AN$6:$AN$3317))*(ROW($W$6:$W$3317)&lt;&gt;ROW(V42)))&gt;0,"CRUZADO","Sin cruce")))</f>
        <v>Sin cruce</v>
      </c>
      <c r="AP42" s="1027" t="str">
        <f t="shared" si="14"/>
        <v>IC3PRINCIPALA</v>
      </c>
      <c r="AQ42" s="1027" t="str" cm="1">
        <f t="array" aca="1" ref="AQ42" ca="1">IF(AP42="","",IF(SUMPRODUCT((AP42=$AQ$6:$AQ$3317)*(AG42=$AH$6:$AH$3317)*(AM42=$AN$6:$AN$3317)*(AN42=$AO$6:$AO$3317)*(ROW($AQ$6:$AQ$3317)&lt;&gt;ROW(AP42))*((Q42=0)*($R$6:$R$3317&gt;0)+(Q42&gt;0)*($R$6:$R$3317=0)))&gt;0,"SALONES UNIDOS",IF(SUMPRODUCT((AP42=$AQ$6:$AQ$3317)*(AG42=$AH$6:$AH$3317)*((AM42&lt;$AO$6:$AO$3317)*(AN42&gt;$AN$6:$AN$3317))*(ROW($AQ$6:$AQ$3317)&lt;&gt;ROW(AP42)))&gt;0,"CRUZADO","Sin cruce")))</f>
        <v>Sin cruce</v>
      </c>
    </row>
    <row r="43" spans="1:43" ht="32.25">
      <c r="A43" t="s">
        <v>1889</v>
      </c>
      <c r="B43" s="11" t="s">
        <v>1081</v>
      </c>
      <c r="C43" s="194" t="s">
        <v>1329</v>
      </c>
      <c r="D43" s="194">
        <v>20261</v>
      </c>
      <c r="E43" s="11" t="s">
        <v>23</v>
      </c>
      <c r="F43" s="11" t="s">
        <v>20</v>
      </c>
      <c r="G43" s="11" t="s">
        <v>54</v>
      </c>
      <c r="H43" s="11">
        <v>1</v>
      </c>
      <c r="I43" s="11" t="s">
        <v>16</v>
      </c>
      <c r="J43" s="803" t="s">
        <v>1333</v>
      </c>
      <c r="K43" s="35" t="s">
        <v>1188</v>
      </c>
      <c r="L43" s="31" t="s">
        <v>1127</v>
      </c>
      <c r="M43" s="31" t="s">
        <v>1086</v>
      </c>
      <c r="N43" s="11" t="s">
        <v>769</v>
      </c>
      <c r="O43" s="31">
        <v>3</v>
      </c>
      <c r="P43" s="31">
        <v>2</v>
      </c>
      <c r="Q43" s="262">
        <v>5</v>
      </c>
      <c r="R43" s="31">
        <v>4</v>
      </c>
      <c r="S43" s="808"/>
      <c r="T43" s="31">
        <v>40</v>
      </c>
      <c r="U43" s="31" t="str">
        <f>IF(V43="","",IFERROR(INDEX(Docentes!B:B,MATCH(V43,Docentes!C:C,0)),"NUEVO"))</f>
        <v>NUEVO</v>
      </c>
      <c r="V43" s="9" t="s">
        <v>384</v>
      </c>
      <c r="W43" s="793" t="s">
        <v>167</v>
      </c>
      <c r="X43" s="31" t="s">
        <v>1182</v>
      </c>
      <c r="Y43" s="31" t="s">
        <v>1089</v>
      </c>
      <c r="Z43" s="31" t="s">
        <v>1283</v>
      </c>
      <c r="AA43" s="31" t="s">
        <v>1283</v>
      </c>
      <c r="AB43" s="31" t="s">
        <v>1283</v>
      </c>
      <c r="AC43" s="31" t="s">
        <v>1283</v>
      </c>
      <c r="AD43" s="31" t="s">
        <v>1283</v>
      </c>
      <c r="AE43" s="31" t="s">
        <v>1182</v>
      </c>
      <c r="AF43" s="31" t="str">
        <f t="shared" si="10"/>
        <v>TP</v>
      </c>
      <c r="AG43" s="31">
        <v>3</v>
      </c>
      <c r="AH43" s="31">
        <v>11</v>
      </c>
      <c r="AI43" s="31">
        <v>0</v>
      </c>
      <c r="AJ43" s="31">
        <v>15</v>
      </c>
      <c r="AK43" s="31">
        <v>10</v>
      </c>
      <c r="AL43" s="31">
        <f t="shared" si="11"/>
        <v>5</v>
      </c>
      <c r="AM43" s="792">
        <f t="shared" si="12"/>
        <v>0.45833333333333331</v>
      </c>
      <c r="AN43" s="792">
        <f t="shared" si="13"/>
        <v>0.63194444444444442</v>
      </c>
      <c r="AO43" s="31" t="str" cm="1">
        <f t="array" aca="1" ref="AO43" ca="1">IF(V43="","",IF(SUMPRODUCT((V43=$W$6:$W$3317)*(AG43=$AH$6:$AH$3317)*(AM43=$AN$6:$AN$3317)*(AN43=$AO$6:$AO$3317)*(ROW($W$6:$W$3317)&lt;&gt;ROW(V43))*((Q43=0)*($R$6:$R$3317&gt;0)+(Q43&gt;0)*($R$6:$R$3317=0)))&gt;0,"SALONES UNIDOS",IF(SUMPRODUCT((V43=$W$6:$W$3317)*(AG43=$AH$6:$AH$3317)*((AM43&lt;$AO$6:$AO$3317)*(AN43&gt;$AN$6:$AN$3317))*(ROW($W$6:$W$3317)&lt;&gt;ROW(V43)))&gt;0,"CRUZADO","Sin cruce")))</f>
        <v>Sin cruce</v>
      </c>
      <c r="AP43" s="792" t="str">
        <f t="shared" si="14"/>
        <v>IC1PRINCIPALA</v>
      </c>
      <c r="AQ43" s="792" t="str" cm="1">
        <f t="array" aca="1" ref="AQ43" ca="1">IF(AP43="","",IF(SUMPRODUCT((AP43=$AQ$6:$AQ$3317)*(AG43=$AH$6:$AH$3317)*(AM43=$AN$6:$AN$3317)*(AN43=$AO$6:$AO$3317)*(ROW($AQ$6:$AQ$3317)&lt;&gt;ROW(AP43))*((Q43=0)*($R$6:$R$3317&gt;0)+(Q43&gt;0)*($R$6:$R$3317=0)))&gt;0,"SALONES UNIDOS",IF(SUMPRODUCT((AP43=$AQ$6:$AQ$3317)*(AG43=$AH$6:$AH$3317)*((AM43&lt;$AO$6:$AO$3317)*(AN43&gt;$AN$6:$AN$3317))*(ROW($AQ$6:$AQ$3317)&lt;&gt;ROW(AP43)))&gt;0,"CRUZADO","Sin cruce")))</f>
        <v>Sin cruce</v>
      </c>
    </row>
    <row r="44" spans="1:43" s="1020" customFormat="1" ht="32.25">
      <c r="A44" s="1020" t="s">
        <v>1896</v>
      </c>
      <c r="B44" s="554" t="s">
        <v>1081</v>
      </c>
      <c r="C44" s="1021" t="s">
        <v>1329</v>
      </c>
      <c r="D44" s="1021">
        <v>20261</v>
      </c>
      <c r="E44" s="554" t="s">
        <v>23</v>
      </c>
      <c r="F44" s="554" t="s">
        <v>20</v>
      </c>
      <c r="G44" s="554" t="s">
        <v>54</v>
      </c>
      <c r="H44" s="554">
        <v>1</v>
      </c>
      <c r="I44" s="554" t="s">
        <v>16</v>
      </c>
      <c r="J44" s="1022" t="s">
        <v>1333</v>
      </c>
      <c r="K44" s="557" t="s">
        <v>1188</v>
      </c>
      <c r="L44" s="558" t="s">
        <v>1127</v>
      </c>
      <c r="M44" s="558" t="s">
        <v>1086</v>
      </c>
      <c r="N44" s="554" t="s">
        <v>769</v>
      </c>
      <c r="O44" s="558">
        <v>3</v>
      </c>
      <c r="P44" s="558">
        <v>2</v>
      </c>
      <c r="Q44" s="1023">
        <v>5</v>
      </c>
      <c r="R44" s="558">
        <v>4</v>
      </c>
      <c r="S44" s="1024"/>
      <c r="T44" s="558">
        <v>40</v>
      </c>
      <c r="U44" s="558" t="str">
        <f>IF(V44="","",IFERROR(INDEX(Docentes!B:B,MATCH(V44,Docentes!C:C,0)),"NUEVO"))</f>
        <v>NUEVO</v>
      </c>
      <c r="V44" s="1028" t="s">
        <v>469</v>
      </c>
      <c r="W44" s="1025" t="s">
        <v>167</v>
      </c>
      <c r="X44" s="558" t="s">
        <v>1182</v>
      </c>
      <c r="Y44" s="558" t="s">
        <v>1089</v>
      </c>
      <c r="Z44" s="558" t="s">
        <v>1283</v>
      </c>
      <c r="AA44" s="558" t="s">
        <v>1283</v>
      </c>
      <c r="AB44" s="558" t="s">
        <v>1283</v>
      </c>
      <c r="AC44" s="558" t="s">
        <v>1283</v>
      </c>
      <c r="AD44" s="558" t="s">
        <v>1283</v>
      </c>
      <c r="AE44" s="558" t="s">
        <v>1182</v>
      </c>
      <c r="AF44" s="558" t="str">
        <f t="shared" si="10"/>
        <v>TP</v>
      </c>
      <c r="AG44" s="558">
        <v>1</v>
      </c>
      <c r="AH44" s="558">
        <v>11</v>
      </c>
      <c r="AI44" s="558">
        <v>0</v>
      </c>
      <c r="AJ44" s="558">
        <v>15</v>
      </c>
      <c r="AK44" s="558">
        <v>10</v>
      </c>
      <c r="AL44" s="558">
        <f t="shared" si="11"/>
        <v>5</v>
      </c>
      <c r="AM44" s="1027">
        <f t="shared" si="12"/>
        <v>0.45833333333333331</v>
      </c>
      <c r="AN44" s="1027">
        <f t="shared" si="13"/>
        <v>0.63194444444444442</v>
      </c>
      <c r="AO44" s="558" t="str" cm="1">
        <f t="array" aca="1" ref="AO44" ca="1">IF(V44="","",IF(SUMPRODUCT((V44=$W$6:$W$3317)*(AG44=$AH$6:$AH$3317)*(AM44=$AN$6:$AN$3317)*(AN44=$AO$6:$AO$3317)*(ROW($W$6:$W$3317)&lt;&gt;ROW(V44))*((Q44=0)*($R$6:$R$3317&gt;0)+(Q44&gt;0)*($R$6:$R$3317=0)))&gt;0,"SALONES UNIDOS",IF(SUMPRODUCT((V44=$W$6:$W$3317)*(AG44=$AH$6:$AH$3317)*((AM44&lt;$AO$6:$AO$3317)*(AN44&gt;$AN$6:$AN$3317))*(ROW($W$6:$W$3317)&lt;&gt;ROW(V44)))&gt;0,"CRUZADO","Sin cruce")))</f>
        <v>Sin cruce</v>
      </c>
      <c r="AP44" s="1027" t="str">
        <f t="shared" si="14"/>
        <v>IC1PRINCIPALA</v>
      </c>
      <c r="AQ44" s="1027" t="str" cm="1">
        <f t="array" aca="1" ref="AQ44" ca="1">IF(AP44="","",IF(SUMPRODUCT((AP44=$AQ$6:$AQ$3317)*(AG44=$AH$6:$AH$3317)*(AM44=$AN$6:$AN$3317)*(AN44=$AO$6:$AO$3317)*(ROW($AQ$6:$AQ$3317)&lt;&gt;ROW(AP44))*((Q44=0)*($R$6:$R$3317&gt;0)+(Q44&gt;0)*($R$6:$R$3317=0)))&gt;0,"SALONES UNIDOS",IF(SUMPRODUCT((AP44=$AQ$6:$AQ$3317)*(AG44=$AH$6:$AH$3317)*((AM44&lt;$AO$6:$AO$3317)*(AN44&gt;$AN$6:$AN$3317))*(ROW($AQ$6:$AQ$3317)&lt;&gt;ROW(AP44)))&gt;0,"CRUZADO","Sin cruce")))</f>
        <v>Sin cruce</v>
      </c>
    </row>
  </sheetData>
  <autoFilter ref="A2:AQ44" xr:uid="{93BEE0FD-8080-428C-A2BE-4635E9D462A2}"/>
  <conditionalFormatting sqref="V2">
    <cfRule type="cellIs" dxfId="184" priority="74" operator="equal">
      <formula>"CONVOCATORIA CONCURSO 2026-1"</formula>
    </cfRule>
  </conditionalFormatting>
  <conditionalFormatting sqref="AO2">
    <cfRule type="cellIs" dxfId="183" priority="75" operator="equal">
      <formula>"CRUZADO"</formula>
    </cfRule>
  </conditionalFormatting>
  <conditionalFormatting sqref="AL3">
    <cfRule type="expression" dxfId="182" priority="73">
      <formula>$R3&lt;&gt;$AM3</formula>
    </cfRule>
  </conditionalFormatting>
  <conditionalFormatting sqref="AO3:AQ3">
    <cfRule type="containsText" dxfId="181" priority="72" operator="containsText" text="CRUZADO">
      <formula>NOT(ISERROR(SEARCH("CRUZADO",AO3)))</formula>
    </cfRule>
  </conditionalFormatting>
  <conditionalFormatting sqref="AL4">
    <cfRule type="expression" dxfId="180" priority="71">
      <formula>$R4&lt;&gt;$AM4</formula>
    </cfRule>
  </conditionalFormatting>
  <conditionalFormatting sqref="AO4:AQ4">
    <cfRule type="containsText" dxfId="179" priority="70" operator="containsText" text="CRUZADO">
      <formula>NOT(ISERROR(SEARCH("CRUZADO",AO4)))</formula>
    </cfRule>
  </conditionalFormatting>
  <conditionalFormatting sqref="AL5:AL6">
    <cfRule type="expression" dxfId="178" priority="69">
      <formula>$R5&lt;&gt;$AM5</formula>
    </cfRule>
  </conditionalFormatting>
  <conditionalFormatting sqref="AO5:AQ6">
    <cfRule type="containsText" dxfId="177" priority="68" operator="containsText" text="CRUZADO">
      <formula>NOT(ISERROR(SEARCH("CRUZADO",AO5)))</formula>
    </cfRule>
  </conditionalFormatting>
  <conditionalFormatting sqref="AL7:AL8">
    <cfRule type="expression" dxfId="176" priority="67">
      <formula>$R7&lt;&gt;$AM7</formula>
    </cfRule>
  </conditionalFormatting>
  <conditionalFormatting sqref="AO7:AQ8">
    <cfRule type="containsText" dxfId="175" priority="66" operator="containsText" text="CRUZADO">
      <formula>NOT(ISERROR(SEARCH("CRUZADO",AO7)))</formula>
    </cfRule>
  </conditionalFormatting>
  <conditionalFormatting sqref="AL9">
    <cfRule type="expression" dxfId="174" priority="65">
      <formula>$R9&lt;&gt;$AM9</formula>
    </cfRule>
  </conditionalFormatting>
  <conditionalFormatting sqref="AO9:AQ9">
    <cfRule type="containsText" dxfId="173" priority="64" operator="containsText" text="CRUZADO">
      <formula>NOT(ISERROR(SEARCH("CRUZADO",AO9)))</formula>
    </cfRule>
  </conditionalFormatting>
  <conditionalFormatting sqref="AL10">
    <cfRule type="expression" dxfId="172" priority="61">
      <formula>$R10&lt;&gt;$AM10</formula>
    </cfRule>
  </conditionalFormatting>
  <conditionalFormatting sqref="AO10:AQ10">
    <cfRule type="containsText" dxfId="171" priority="60" operator="containsText" text="CRUZADO">
      <formula>NOT(ISERROR(SEARCH("CRUZADO",AO10)))</formula>
    </cfRule>
  </conditionalFormatting>
  <conditionalFormatting sqref="AL11">
    <cfRule type="expression" dxfId="170" priority="57">
      <formula>$R11&lt;&gt;$AM11</formula>
    </cfRule>
  </conditionalFormatting>
  <conditionalFormatting sqref="AO11:AQ11">
    <cfRule type="containsText" dxfId="169" priority="56" operator="containsText" text="CRUZADO">
      <formula>NOT(ISERROR(SEARCH("CRUZADO",AO11)))</formula>
    </cfRule>
  </conditionalFormatting>
  <conditionalFormatting sqref="AL12">
    <cfRule type="expression" dxfId="168" priority="55">
      <formula>$R12&lt;&gt;$AM12</formula>
    </cfRule>
  </conditionalFormatting>
  <conditionalFormatting sqref="AO12:AQ12">
    <cfRule type="containsText" dxfId="167" priority="54" operator="containsText" text="CRUZADO">
      <formula>NOT(ISERROR(SEARCH("CRUZADO",AO12)))</formula>
    </cfRule>
  </conditionalFormatting>
  <conditionalFormatting sqref="V13:V16">
    <cfRule type="cellIs" dxfId="166" priority="52" operator="equal">
      <formula>"CONVOCATORIA CONCURSO 2026-1"</formula>
    </cfRule>
  </conditionalFormatting>
  <conditionalFormatting sqref="AL13:AL16">
    <cfRule type="expression" dxfId="165" priority="53">
      <formula>$R13&lt;&gt;$AM13</formula>
    </cfRule>
  </conditionalFormatting>
  <conditionalFormatting sqref="AO13:AQ16">
    <cfRule type="containsText" dxfId="164" priority="51" operator="containsText" text="CRUZADO">
      <formula>NOT(ISERROR(SEARCH("CRUZADO",AO13)))</formula>
    </cfRule>
  </conditionalFormatting>
  <conditionalFormatting sqref="V17:V20">
    <cfRule type="cellIs" dxfId="163" priority="49" operator="equal">
      <formula>"CONVOCATORIA CONCURSO 2026-1"</formula>
    </cfRule>
  </conditionalFormatting>
  <conditionalFormatting sqref="AL17:AL20">
    <cfRule type="expression" dxfId="162" priority="50">
      <formula>$R17&lt;&gt;$AM17</formula>
    </cfRule>
  </conditionalFormatting>
  <conditionalFormatting sqref="AO17:AQ20">
    <cfRule type="containsText" dxfId="161" priority="48" operator="containsText" text="CRUZADO">
      <formula>NOT(ISERROR(SEARCH("CRUZADO",AO17)))</formula>
    </cfRule>
  </conditionalFormatting>
  <conditionalFormatting sqref="AL21">
    <cfRule type="expression" dxfId="160" priority="47">
      <formula>$R21&lt;&gt;$AM21</formula>
    </cfRule>
  </conditionalFormatting>
  <conditionalFormatting sqref="AO21:AQ21">
    <cfRule type="containsText" dxfId="159" priority="46" operator="containsText" text="CRUZADO">
      <formula>NOT(ISERROR(SEARCH("CRUZADO",AO21)))</formula>
    </cfRule>
  </conditionalFormatting>
  <conditionalFormatting sqref="AL23">
    <cfRule type="expression" dxfId="158" priority="45">
      <formula>$R23&lt;&gt;$AM23</formula>
    </cfRule>
  </conditionalFormatting>
  <conditionalFormatting sqref="AO23:AQ23">
    <cfRule type="containsText" dxfId="157" priority="44" operator="containsText" text="CRUZADO">
      <formula>NOT(ISERROR(SEARCH("CRUZADO",AO23)))</formula>
    </cfRule>
  </conditionalFormatting>
  <conditionalFormatting sqref="AL22">
    <cfRule type="expression" dxfId="156" priority="43">
      <formula>$R22&lt;&gt;$AM22</formula>
    </cfRule>
  </conditionalFormatting>
  <conditionalFormatting sqref="AO22:AQ22">
    <cfRule type="containsText" dxfId="155" priority="42" operator="containsText" text="CRUZADO">
      <formula>NOT(ISERROR(SEARCH("CRUZADO",AO22)))</formula>
    </cfRule>
  </conditionalFormatting>
  <conditionalFormatting sqref="AL24">
    <cfRule type="expression" dxfId="154" priority="41">
      <formula>$R24&lt;&gt;$AM24</formula>
    </cfRule>
  </conditionalFormatting>
  <conditionalFormatting sqref="AO24:AQ24">
    <cfRule type="containsText" dxfId="153" priority="40" operator="containsText" text="CRUZADO">
      <formula>NOT(ISERROR(SEARCH("CRUZADO",AO24)))</formula>
    </cfRule>
  </conditionalFormatting>
  <conditionalFormatting sqref="AL25:AL26">
    <cfRule type="expression" dxfId="152" priority="39">
      <formula>$R25&lt;&gt;$AM25</formula>
    </cfRule>
  </conditionalFormatting>
  <conditionalFormatting sqref="AO25:AQ25">
    <cfRule type="containsText" dxfId="151" priority="38" operator="containsText" text="CRUZADO">
      <formula>NOT(ISERROR(SEARCH("CRUZADO",AO25)))</formula>
    </cfRule>
  </conditionalFormatting>
  <conditionalFormatting sqref="AO26:AQ26">
    <cfRule type="containsText" dxfId="150" priority="37" operator="containsText" text="CRUZADO">
      <formula>NOT(ISERROR(SEARCH("CRUZADO",AO26)))</formula>
    </cfRule>
  </conditionalFormatting>
  <conditionalFormatting sqref="AL27">
    <cfRule type="expression" dxfId="149" priority="36">
      <formula>$R27&lt;&gt;$AM27</formula>
    </cfRule>
  </conditionalFormatting>
  <conditionalFormatting sqref="AO27:AQ27">
    <cfRule type="containsText" dxfId="148" priority="35" operator="containsText" text="CRUZADO">
      <formula>NOT(ISERROR(SEARCH("CRUZADO",AO27)))</formula>
    </cfRule>
  </conditionalFormatting>
  <conditionalFormatting sqref="AL28">
    <cfRule type="expression" dxfId="147" priority="34">
      <formula>$R28&lt;&gt;$AM28</formula>
    </cfRule>
  </conditionalFormatting>
  <conditionalFormatting sqref="AO28:AQ28">
    <cfRule type="containsText" dxfId="146" priority="33" operator="containsText" text="CRUZADO">
      <formula>NOT(ISERROR(SEARCH("CRUZADO",AO28)))</formula>
    </cfRule>
  </conditionalFormatting>
  <conditionalFormatting sqref="AL29">
    <cfRule type="expression" dxfId="145" priority="32">
      <formula>$R29&lt;&gt;$AM29</formula>
    </cfRule>
  </conditionalFormatting>
  <conditionalFormatting sqref="AO29:AQ29">
    <cfRule type="containsText" dxfId="144" priority="31" operator="containsText" text="CRUZADO">
      <formula>NOT(ISERROR(SEARCH("CRUZADO",AO29)))</formula>
    </cfRule>
  </conditionalFormatting>
  <conditionalFormatting sqref="AL30">
    <cfRule type="expression" dxfId="143" priority="30">
      <formula>$R30&lt;&gt;$AM30</formula>
    </cfRule>
  </conditionalFormatting>
  <conditionalFormatting sqref="AO30:AQ30">
    <cfRule type="containsText" dxfId="142" priority="29" operator="containsText" text="CRUZADO">
      <formula>NOT(ISERROR(SEARCH("CRUZADO",AO30)))</formula>
    </cfRule>
  </conditionalFormatting>
  <conditionalFormatting sqref="V31">
    <cfRule type="cellIs" dxfId="141" priority="27" operator="equal">
      <formula>"CONVOCATORIA CONCURSO 2026-1"</formula>
    </cfRule>
  </conditionalFormatting>
  <conditionalFormatting sqref="AL31">
    <cfRule type="expression" dxfId="140" priority="28">
      <formula>$R31&lt;&gt;$AM31</formula>
    </cfRule>
  </conditionalFormatting>
  <conditionalFormatting sqref="Q31">
    <cfRule type="expression" dxfId="139" priority="25">
      <formula>$R31&lt;&gt;$AM31</formula>
    </cfRule>
  </conditionalFormatting>
  <conditionalFormatting sqref="AO31:AQ31">
    <cfRule type="containsText" dxfId="138" priority="26" operator="containsText" text="CRUZADO">
      <formula>NOT(ISERROR(SEARCH("CRUZADO",AO31)))</formula>
    </cfRule>
  </conditionalFormatting>
  <conditionalFormatting sqref="V32">
    <cfRule type="cellIs" dxfId="137" priority="23" operator="equal">
      <formula>"CONVOCATORIA CONCURSO 2026-1"</formula>
    </cfRule>
  </conditionalFormatting>
  <conditionalFormatting sqref="AL32">
    <cfRule type="expression" dxfId="136" priority="24">
      <formula>$R32&lt;&gt;$AM32</formula>
    </cfRule>
  </conditionalFormatting>
  <conditionalFormatting sqref="Q32">
    <cfRule type="expression" dxfId="135" priority="21">
      <formula>$R32&lt;&gt;$AM32</formula>
    </cfRule>
  </conditionalFormatting>
  <conditionalFormatting sqref="AO32:AQ32">
    <cfRule type="containsText" dxfId="134" priority="22" operator="containsText" text="CRUZADO">
      <formula>NOT(ISERROR(SEARCH("CRUZADO",AO32)))</formula>
    </cfRule>
  </conditionalFormatting>
  <conditionalFormatting sqref="Q33:Q34 AL33:AL34">
    <cfRule type="expression" dxfId="133" priority="20">
      <formula>$R33&lt;&gt;$AM33</formula>
    </cfRule>
  </conditionalFormatting>
  <conditionalFormatting sqref="AO33:AQ34">
    <cfRule type="containsText" dxfId="132" priority="19" operator="containsText" text="CRUZADO">
      <formula>NOT(ISERROR(SEARCH("CRUZADO",AO33)))</formula>
    </cfRule>
  </conditionalFormatting>
  <conditionalFormatting sqref="Q35:Q36 AL35:AL36">
    <cfRule type="expression" dxfId="131" priority="18">
      <formula>$R35&lt;&gt;$AM35</formula>
    </cfRule>
  </conditionalFormatting>
  <conditionalFormatting sqref="AO35:AQ36">
    <cfRule type="containsText" dxfId="130" priority="17" operator="containsText" text="CRUZADO">
      <formula>NOT(ISERROR(SEARCH("CRUZADO",AO35)))</formula>
    </cfRule>
  </conditionalFormatting>
  <conditionalFormatting sqref="Q37:Q38 AL37:AL38">
    <cfRule type="expression" dxfId="129" priority="16">
      <formula>$R37&lt;&gt;$AM37</formula>
    </cfRule>
  </conditionalFormatting>
  <conditionalFormatting sqref="AO37:AQ38">
    <cfRule type="containsText" dxfId="128" priority="15" operator="containsText" text="CRUZADO">
      <formula>NOT(ISERROR(SEARCH("CRUZADO",AO37)))</formula>
    </cfRule>
  </conditionalFormatting>
  <conditionalFormatting sqref="V37">
    <cfRule type="cellIs" dxfId="127" priority="14" operator="equal">
      <formula>"CONVOCATORIA CONCURSO 2026-1"</formula>
    </cfRule>
  </conditionalFormatting>
  <conditionalFormatting sqref="V38">
    <cfRule type="cellIs" dxfId="126" priority="13" operator="equal">
      <formula>"CONVOCATORIA CONCURSO 2026-1"</formula>
    </cfRule>
  </conditionalFormatting>
  <conditionalFormatting sqref="Q39:Q40 AL39:AL40">
    <cfRule type="expression" dxfId="125" priority="12">
      <formula>$R39&lt;&gt;$AM39</formula>
    </cfRule>
  </conditionalFormatting>
  <conditionalFormatting sqref="AO39:AQ40">
    <cfRule type="containsText" dxfId="124" priority="11" operator="containsText" text="CRUZADO">
      <formula>NOT(ISERROR(SEARCH("CRUZADO",AO39)))</formula>
    </cfRule>
  </conditionalFormatting>
  <conditionalFormatting sqref="V39">
    <cfRule type="cellIs" dxfId="123" priority="10" operator="equal">
      <formula>"CONVOCATORIA CONCURSO 2026-1"</formula>
    </cfRule>
  </conditionalFormatting>
  <conditionalFormatting sqref="V40">
    <cfRule type="cellIs" dxfId="122" priority="9" operator="equal">
      <formula>"CONVOCATORIA CONCURSO 2026-1"</formula>
    </cfRule>
  </conditionalFormatting>
  <conditionalFormatting sqref="AL41">
    <cfRule type="expression" dxfId="121" priority="8">
      <formula>$R41&lt;&gt;$AM41</formula>
    </cfRule>
  </conditionalFormatting>
  <conditionalFormatting sqref="AO41:AQ41">
    <cfRule type="containsText" dxfId="120" priority="7" operator="containsText" text="CRUZADO">
      <formula>NOT(ISERROR(SEARCH("CRUZADO",AO41)))</formula>
    </cfRule>
  </conditionalFormatting>
  <conditionalFormatting sqref="AL42">
    <cfRule type="expression" dxfId="119" priority="6">
      <formula>$R42&lt;&gt;$AM42</formula>
    </cfRule>
  </conditionalFormatting>
  <conditionalFormatting sqref="AO42:AQ42">
    <cfRule type="containsText" dxfId="118" priority="5" operator="containsText" text="CRUZADO">
      <formula>NOT(ISERROR(SEARCH("CRUZADO",AO42)))</formula>
    </cfRule>
  </conditionalFormatting>
  <conditionalFormatting sqref="AL43">
    <cfRule type="expression" dxfId="117" priority="4">
      <formula>$R43&lt;&gt;$AM43</formula>
    </cfRule>
  </conditionalFormatting>
  <conditionalFormatting sqref="AO43:AQ43">
    <cfRule type="containsText" dxfId="116" priority="3" operator="containsText" text="CRUZADO">
      <formula>NOT(ISERROR(SEARCH("CRUZADO",AO43)))</formula>
    </cfRule>
  </conditionalFormatting>
  <conditionalFormatting sqref="AL44">
    <cfRule type="expression" dxfId="115" priority="2">
      <formula>$R44&lt;&gt;$AM44</formula>
    </cfRule>
  </conditionalFormatting>
  <conditionalFormatting sqref="AO44:AQ44">
    <cfRule type="containsText" dxfId="114" priority="1" operator="containsText" text="CRUZADO">
      <formula>NOT(ISERROR(SEARCH("CRUZADO",AO44)))</formula>
    </cfRule>
  </conditionalFormatting>
  <dataValidations count="1">
    <dataValidation allowBlank="1" showInputMessage="1" showErrorMessage="1" sqref="AL2" xr:uid="{8DACFD07-59FC-462A-B59D-294328589A8D}"/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A038A-43A9-4784-A0A8-6A33B7D25D0A}">
  <dimension ref="A2:AQ50"/>
  <sheetViews>
    <sheetView workbookViewId="0">
      <pane ySplit="2" topLeftCell="A16" activePane="bottomLeft" state="frozen"/>
      <selection pane="bottomLeft" activeCell="A2" sqref="A2"/>
    </sheetView>
  </sheetViews>
  <sheetFormatPr defaultRowHeight="15"/>
  <cols>
    <col min="11" max="11" width="25.7109375" customWidth="1"/>
    <col min="12" max="18" width="9.140625" customWidth="1"/>
    <col min="19" max="19" width="3.5703125" customWidth="1"/>
    <col min="22" max="22" width="35.140625" customWidth="1"/>
    <col min="23" max="26" width="9.140625" customWidth="1"/>
    <col min="28" max="30" width="9.140625" customWidth="1"/>
  </cols>
  <sheetData>
    <row r="2" spans="1:43" ht="78.75">
      <c r="B2" s="23" t="s">
        <v>3</v>
      </c>
      <c r="C2" s="433" t="s">
        <v>4</v>
      </c>
      <c r="D2" s="23" t="s">
        <v>5</v>
      </c>
      <c r="E2" s="23" t="s">
        <v>6</v>
      </c>
      <c r="F2" s="23" t="s">
        <v>1051</v>
      </c>
      <c r="G2" s="23" t="s">
        <v>8</v>
      </c>
      <c r="H2" s="74" t="s">
        <v>9</v>
      </c>
      <c r="I2" s="178" t="s">
        <v>10</v>
      </c>
      <c r="J2" s="329" t="s">
        <v>1052</v>
      </c>
      <c r="K2" s="702" t="s">
        <v>1053</v>
      </c>
      <c r="L2" s="669" t="s">
        <v>1054</v>
      </c>
      <c r="M2" s="670" t="s">
        <v>1055</v>
      </c>
      <c r="N2" s="670" t="s">
        <v>1056</v>
      </c>
      <c r="O2" s="73" t="s">
        <v>1057</v>
      </c>
      <c r="P2" s="73" t="s">
        <v>1058</v>
      </c>
      <c r="Q2" s="73" t="s">
        <v>1059</v>
      </c>
      <c r="R2" s="261" t="s">
        <v>1060</v>
      </c>
      <c r="S2" s="2"/>
      <c r="T2" s="263" t="s">
        <v>1061</v>
      </c>
      <c r="U2" s="38" t="s">
        <v>801</v>
      </c>
      <c r="V2" s="263" t="s">
        <v>1062</v>
      </c>
      <c r="W2" s="33" t="s">
        <v>1063</v>
      </c>
      <c r="X2" s="33" t="s">
        <v>1064</v>
      </c>
      <c r="Y2" s="33" t="s">
        <v>1065</v>
      </c>
      <c r="Z2" s="23" t="s">
        <v>1066</v>
      </c>
      <c r="AA2" s="23" t="s">
        <v>1067</v>
      </c>
      <c r="AB2" s="23" t="s">
        <v>1068</v>
      </c>
      <c r="AC2" s="182" t="s">
        <v>1069</v>
      </c>
      <c r="AD2" s="23" t="s">
        <v>1070</v>
      </c>
      <c r="AE2" s="24" t="s">
        <v>1071</v>
      </c>
      <c r="AF2" s="23" t="s">
        <v>1055</v>
      </c>
      <c r="AG2" s="23" t="s">
        <v>1072</v>
      </c>
      <c r="AH2" s="23" t="s">
        <v>1073</v>
      </c>
      <c r="AI2" s="23" t="s">
        <v>1074</v>
      </c>
      <c r="AJ2" s="23" t="s">
        <v>1075</v>
      </c>
      <c r="AK2" s="23" t="s">
        <v>1076</v>
      </c>
      <c r="AL2" s="23" t="s">
        <v>1077</v>
      </c>
      <c r="AM2" s="23" t="s">
        <v>1073</v>
      </c>
      <c r="AN2" s="23" t="s">
        <v>1075</v>
      </c>
      <c r="AO2" s="199" t="s">
        <v>1078</v>
      </c>
      <c r="AP2" s="23" t="s">
        <v>1079</v>
      </c>
      <c r="AQ2" s="690" t="s">
        <v>1080</v>
      </c>
    </row>
    <row r="3" spans="1:43" ht="32.25">
      <c r="B3" s="12" t="s">
        <v>1081</v>
      </c>
      <c r="C3" s="789" t="s">
        <v>1396</v>
      </c>
      <c r="D3" s="789">
        <v>20261</v>
      </c>
      <c r="E3" s="789" t="s">
        <v>23</v>
      </c>
      <c r="F3" s="12" t="s">
        <v>20</v>
      </c>
      <c r="G3" s="789" t="s">
        <v>57</v>
      </c>
      <c r="H3" s="789">
        <v>1</v>
      </c>
      <c r="I3" s="789" t="s">
        <v>1642</v>
      </c>
      <c r="J3" s="789" t="s">
        <v>1401</v>
      </c>
      <c r="K3" s="491" t="s">
        <v>1402</v>
      </c>
      <c r="L3" s="789" t="s">
        <v>1101</v>
      </c>
      <c r="M3" s="789" t="s">
        <v>1086</v>
      </c>
      <c r="N3" s="789" t="s">
        <v>731</v>
      </c>
      <c r="O3" s="789">
        <v>4</v>
      </c>
      <c r="P3" s="789">
        <v>0</v>
      </c>
      <c r="Q3" s="815">
        <v>4</v>
      </c>
      <c r="R3" s="789">
        <v>4</v>
      </c>
      <c r="S3" s="802"/>
      <c r="T3" s="11">
        <v>40</v>
      </c>
      <c r="U3" s="31" t="str">
        <f>IF(V3="","",IFERROR(INDEX(Docentes!B:B,MATCH(V3,Docentes!C:C,0)),"NUEVO"))</f>
        <v>NUEVO</v>
      </c>
      <c r="V3" s="191" t="s">
        <v>623</v>
      </c>
      <c r="W3" s="265" t="s">
        <v>1530</v>
      </c>
      <c r="X3" s="789" t="s">
        <v>1088</v>
      </c>
      <c r="Y3" s="789" t="s">
        <v>1089</v>
      </c>
      <c r="Z3" s="789" t="s">
        <v>41</v>
      </c>
      <c r="AA3" s="789" t="s">
        <v>1574</v>
      </c>
      <c r="AB3" s="789"/>
      <c r="AC3" s="31"/>
      <c r="AD3" s="789"/>
      <c r="AE3" s="789" t="s">
        <v>1088</v>
      </c>
      <c r="AF3" s="31" t="str">
        <f t="shared" ref="AF3:AF26" si="0">IF(AND(O3&gt;0,P3&gt;0),"TP",IF(AND(O3&gt;0,P3=0),"T","P"))</f>
        <v>T</v>
      </c>
      <c r="AG3" s="789">
        <v>1</v>
      </c>
      <c r="AH3" s="789">
        <v>19</v>
      </c>
      <c r="AI3" s="789">
        <v>20</v>
      </c>
      <c r="AJ3" s="789">
        <v>22</v>
      </c>
      <c r="AK3" s="789">
        <v>40</v>
      </c>
      <c r="AL3" s="31">
        <f t="shared" ref="AL3:AL26" si="1">IF(Q3=0,0,IF(AH3="",Q3,IF(W3="HIBRIDO VIRTUAL",0,((((AJ3/24)+(AK3/1440))-((AH3/24)+(AI3/1440)))*1440/50))))</f>
        <v>4.0000000000000018</v>
      </c>
      <c r="AM3" s="792">
        <f t="shared" ref="AM3:AM26" si="2">AH3/24+AI3/1440</f>
        <v>0.80555555555555547</v>
      </c>
      <c r="AN3" s="792">
        <f t="shared" ref="AN3:AN26" si="3">AJ3/24+AK3/1440</f>
        <v>0.94444444444444442</v>
      </c>
      <c r="AO3" s="31" t="str" cm="1">
        <f t="array" aca="1" ref="AO3" ca="1">IF(V3="","",IF(SUMPRODUCT((V3=$W$6:$W$3320)*(AG3=$AH$6:$AH$3320)*(AM3=$AN$6:$AN$3320)*(AN3=$AO$6:$AO$3320)*(ROW($W$6:$W$3320)&lt;&gt;ROW(V3))*((Q3=0)*($R$6:$R$3320&gt;0)+(Q3&gt;0)*($R$6:$R$3320=0)))&gt;0,"SALONES UNIDOS",IF(SUMPRODUCT((V3=$W$6:$W$3320)*(AG3=$AH$6:$AH$3320)*((AM3&lt;$AO$6:$AO$3320)*(AN3&gt;$AN$6:$AN$3320))*(ROW($W$6:$W$3320)&lt;&gt;ROW(V3)))&gt;0,"CRUZADO","Sin cruce")))</f>
        <v>Sin cruce</v>
      </c>
      <c r="AP3" s="792" t="str">
        <f t="shared" ref="AP3:AP5" si="4">TRIM(CONCATENATE(G3,H3,E3,I3))</f>
        <v>IN1PRINCIPALIHP</v>
      </c>
      <c r="AQ3" s="792" t="str" cm="1">
        <f t="array" aca="1" ref="AQ3" ca="1">IF(AP3="","",IF(SUMPRODUCT((AP3=$AQ$6:$AQ$3320)*(AG3=$AH$6:$AH$3320)*(AM3=$AN$6:$AN$3320)*(AN3=$AO$6:$AO$3320)*(ROW($AQ$6:$AQ$3320)&lt;&gt;ROW(AP3))*((Q3=0)*($R$6:$R$3320&gt;0)+(Q3&gt;0)*($R$6:$R$3320=0)))&gt;0,"SALONES UNIDOS",IF(SUMPRODUCT((AP3=$AQ$6:$AQ$3320)*(AG3=$AH$6:$AH$3320)*((AM3&lt;$AO$6:$AO$3320)*(AN3&gt;$AN$6:$AN$3320))*(ROW($AQ$6:$AQ$3320)&lt;&gt;ROW(AP3)))&gt;0,"CRUZADO","Sin cruce")))</f>
        <v>Sin cruce</v>
      </c>
    </row>
    <row r="4" spans="1:43" ht="32.25">
      <c r="B4" s="12" t="s">
        <v>1081</v>
      </c>
      <c r="C4" s="789" t="s">
        <v>1396</v>
      </c>
      <c r="D4" s="789">
        <v>20261</v>
      </c>
      <c r="E4" s="789" t="s">
        <v>23</v>
      </c>
      <c r="F4" s="12" t="s">
        <v>20</v>
      </c>
      <c r="G4" s="789" t="s">
        <v>57</v>
      </c>
      <c r="H4" s="789">
        <v>1</v>
      </c>
      <c r="I4" s="789" t="s">
        <v>1643</v>
      </c>
      <c r="J4" s="789" t="s">
        <v>1401</v>
      </c>
      <c r="K4" s="491" t="s">
        <v>1402</v>
      </c>
      <c r="L4" s="789" t="s">
        <v>1101</v>
      </c>
      <c r="M4" s="789" t="s">
        <v>1086</v>
      </c>
      <c r="N4" s="789" t="s">
        <v>731</v>
      </c>
      <c r="O4" s="789">
        <v>4</v>
      </c>
      <c r="P4" s="789">
        <v>0</v>
      </c>
      <c r="Q4" s="815">
        <v>0</v>
      </c>
      <c r="R4" s="789">
        <v>4</v>
      </c>
      <c r="S4" s="802"/>
      <c r="T4" s="11">
        <v>40</v>
      </c>
      <c r="U4" s="31" t="str">
        <f>IF(V4="","",IFERROR(INDEX(Docentes!B:B,MATCH(V4,Docentes!C:C,0)),"NUEVO"))</f>
        <v>NUEVO</v>
      </c>
      <c r="V4" s="191" t="s">
        <v>623</v>
      </c>
      <c r="W4" s="265" t="s">
        <v>1087</v>
      </c>
      <c r="X4" s="789" t="s">
        <v>1088</v>
      </c>
      <c r="Y4" s="789" t="s">
        <v>1089</v>
      </c>
      <c r="Z4" s="789"/>
      <c r="AA4" s="789"/>
      <c r="AB4" s="789"/>
      <c r="AC4" s="31"/>
      <c r="AD4" s="789"/>
      <c r="AE4" s="789" t="s">
        <v>1088</v>
      </c>
      <c r="AF4" s="31" t="str">
        <f t="shared" si="0"/>
        <v>T</v>
      </c>
      <c r="AG4" s="789">
        <v>1</v>
      </c>
      <c r="AH4" s="789">
        <v>19</v>
      </c>
      <c r="AI4" s="789">
        <v>20</v>
      </c>
      <c r="AJ4" s="789">
        <v>22</v>
      </c>
      <c r="AK4" s="789">
        <v>40</v>
      </c>
      <c r="AL4" s="31">
        <f t="shared" si="1"/>
        <v>0</v>
      </c>
      <c r="AM4" s="792">
        <f t="shared" si="2"/>
        <v>0.80555555555555547</v>
      </c>
      <c r="AN4" s="792">
        <f t="shared" si="3"/>
        <v>0.94444444444444442</v>
      </c>
      <c r="AO4" s="31" t="str" cm="1">
        <f t="array" aca="1" ref="AO4" ca="1">IF(V4="","",IF(SUMPRODUCT((V4=$W$6:$W$3320)*(AG4=$AH$6:$AH$3320)*(AM4=$AN$6:$AN$3320)*(AN4=$AO$6:$AO$3320)*(ROW($W$6:$W$3320)&lt;&gt;ROW(V4))*((Q4=0)*($R$6:$R$3320&gt;0)+(Q4&gt;0)*($R$6:$R$3320=0)))&gt;0,"SALONES UNIDOS",IF(SUMPRODUCT((V4=$W$6:$W$3320)*(AG4=$AH$6:$AH$3320)*((AM4&lt;$AO$6:$AO$3320)*(AN4&gt;$AN$6:$AN$3320))*(ROW($W$6:$W$3320)&lt;&gt;ROW(V4)))&gt;0,"CRUZADO","Sin cruce")))</f>
        <v>Sin cruce</v>
      </c>
      <c r="AP4" s="792" t="str">
        <f t="shared" si="4"/>
        <v>IN1PRINCIPALIHV</v>
      </c>
      <c r="AQ4" s="792" t="str" cm="1">
        <f t="array" aca="1" ref="AQ4" ca="1">IF(AP4="","",IF(SUMPRODUCT((AP4=$AQ$6:$AQ$3320)*(AG4=$AH$6:$AH$3320)*(AM4=$AN$6:$AN$3320)*(AN4=$AO$6:$AO$3320)*(ROW($AQ$6:$AQ$3320)&lt;&gt;ROW(AP4))*((Q4=0)*($R$6:$R$3320&gt;0)+(Q4&gt;0)*($R$6:$R$3320=0)))&gt;0,"SALONES UNIDOS",IF(SUMPRODUCT((AP4=$AQ$6:$AQ$3320)*(AG4=$AH$6:$AH$3320)*((AM4&lt;$AO$6:$AO$3320)*(AN4&gt;$AN$6:$AN$3320))*(ROW($AQ$6:$AQ$3320)&lt;&gt;ROW(AP4)))&gt;0,"CRUZADO","Sin cruce")))</f>
        <v>Sin cruce</v>
      </c>
    </row>
    <row r="5" spans="1:43" s="1020" customFormat="1" ht="32.25">
      <c r="B5" s="1029" t="s">
        <v>1081</v>
      </c>
      <c r="C5" s="1030" t="s">
        <v>1396</v>
      </c>
      <c r="D5" s="1030">
        <v>20261</v>
      </c>
      <c r="E5" s="1030" t="s">
        <v>23</v>
      </c>
      <c r="F5" s="1029" t="s">
        <v>20</v>
      </c>
      <c r="G5" s="1030" t="s">
        <v>57</v>
      </c>
      <c r="H5" s="1030">
        <v>1</v>
      </c>
      <c r="I5" s="1030" t="s">
        <v>1642</v>
      </c>
      <c r="J5" s="1030" t="s">
        <v>1401</v>
      </c>
      <c r="K5" s="1032" t="s">
        <v>1402</v>
      </c>
      <c r="L5" s="1030" t="s">
        <v>1101</v>
      </c>
      <c r="M5" s="1030" t="s">
        <v>1086</v>
      </c>
      <c r="N5" s="1030" t="s">
        <v>731</v>
      </c>
      <c r="O5" s="1030">
        <v>4</v>
      </c>
      <c r="P5" s="1030">
        <v>0</v>
      </c>
      <c r="Q5" s="1033">
        <v>4</v>
      </c>
      <c r="R5" s="1030">
        <v>4</v>
      </c>
      <c r="S5" s="1043"/>
      <c r="T5" s="554">
        <v>40</v>
      </c>
      <c r="U5" s="558" t="str">
        <f>IF(V5="","",IFERROR(INDEX(Docentes!B:B,MATCH(V5,Docentes!C:C,0)),"NUEVO"))</f>
        <v>NUEVO</v>
      </c>
      <c r="V5" s="1041" t="s">
        <v>623</v>
      </c>
      <c r="W5" s="1036" t="s">
        <v>1530</v>
      </c>
      <c r="X5" s="1030" t="s">
        <v>1088</v>
      </c>
      <c r="Y5" s="1030" t="s">
        <v>1089</v>
      </c>
      <c r="Z5" s="1030" t="s">
        <v>41</v>
      </c>
      <c r="AA5" s="1030" t="s">
        <v>1574</v>
      </c>
      <c r="AB5" s="1030"/>
      <c r="AC5" s="558"/>
      <c r="AD5" s="1030"/>
      <c r="AE5" s="1030" t="s">
        <v>1088</v>
      </c>
      <c r="AF5" s="558" t="str">
        <f t="shared" si="0"/>
        <v>T</v>
      </c>
      <c r="AG5" s="1030">
        <v>1</v>
      </c>
      <c r="AH5" s="1030">
        <v>18</v>
      </c>
      <c r="AI5" s="1030">
        <v>30</v>
      </c>
      <c r="AJ5" s="1030">
        <v>21</v>
      </c>
      <c r="AK5" s="1030">
        <v>50</v>
      </c>
      <c r="AL5" s="558">
        <f t="shared" si="1"/>
        <v>3.9999999999999987</v>
      </c>
      <c r="AM5" s="1027">
        <f t="shared" si="2"/>
        <v>0.77083333333333337</v>
      </c>
      <c r="AN5" s="1027">
        <f t="shared" si="3"/>
        <v>0.90972222222222221</v>
      </c>
      <c r="AO5" s="558" t="str" cm="1">
        <f t="array" aca="1" ref="AO5" ca="1">IF(V5="","",IF(SUMPRODUCT((V5=$W$6:$W$3320)*(AG5=$AH$6:$AH$3320)*(AM5=$AN$6:$AN$3320)*(AN5=$AO$6:$AO$3320)*(ROW($W$6:$W$3320)&lt;&gt;ROW(V5))*((Q5=0)*($R$6:$R$3320&gt;0)+(Q5&gt;0)*($R$6:$R$3320=0)))&gt;0,"SALONES UNIDOS",IF(SUMPRODUCT((V5=$W$6:$W$3320)*(AG5=$AH$6:$AH$3320)*((AM5&lt;$AO$6:$AO$3320)*(AN5&gt;$AN$6:$AN$3320))*(ROW($W$6:$W$3320)&lt;&gt;ROW(V5)))&gt;0,"CRUZADO","Sin cruce")))</f>
        <v>Sin cruce</v>
      </c>
      <c r="AP5" s="1027" t="str">
        <f t="shared" si="4"/>
        <v>IN1PRINCIPALIHP</v>
      </c>
      <c r="AQ5" s="1027" t="str" cm="1">
        <f t="array" aca="1" ref="AQ5" ca="1">IF(AP5="","",IF(SUMPRODUCT((AP5=$AQ$6:$AQ$3320)*(AG5=$AH$6:$AH$3320)*(AM5=$AN$6:$AN$3320)*(AN5=$AO$6:$AO$3320)*(ROW($AQ$6:$AQ$3320)&lt;&gt;ROW(AP5))*((Q5=0)*($R$6:$R$3320&gt;0)+(Q5&gt;0)*($R$6:$R$3320=0)))&gt;0,"SALONES UNIDOS",IF(SUMPRODUCT((AP5=$AQ$6:$AQ$3320)*(AG5=$AH$6:$AH$3320)*((AM5&lt;$AO$6:$AO$3320)*(AN5&gt;$AN$6:$AN$3320))*(ROW($AQ$6:$AQ$3320)&lt;&gt;ROW(AP5)))&gt;0,"CRUZADO","Sin cruce")))</f>
        <v>Sin cruce</v>
      </c>
    </row>
    <row r="6" spans="1:43" s="1020" customFormat="1" ht="32.25">
      <c r="B6" s="1029" t="s">
        <v>1081</v>
      </c>
      <c r="C6" s="1030" t="s">
        <v>1396</v>
      </c>
      <c r="D6" s="1030">
        <v>20261</v>
      </c>
      <c r="E6" s="1030" t="s">
        <v>23</v>
      </c>
      <c r="F6" s="1029" t="s">
        <v>20</v>
      </c>
      <c r="G6" s="1030" t="s">
        <v>57</v>
      </c>
      <c r="H6" s="1030">
        <v>1</v>
      </c>
      <c r="I6" s="1030" t="s">
        <v>1643</v>
      </c>
      <c r="J6" s="1030" t="s">
        <v>1401</v>
      </c>
      <c r="K6" s="1032" t="s">
        <v>1402</v>
      </c>
      <c r="L6" s="1030" t="s">
        <v>1101</v>
      </c>
      <c r="M6" s="1030" t="s">
        <v>1086</v>
      </c>
      <c r="N6" s="1030" t="s">
        <v>731</v>
      </c>
      <c r="O6" s="1030">
        <v>4</v>
      </c>
      <c r="P6" s="1030">
        <v>0</v>
      </c>
      <c r="Q6" s="1033">
        <v>0</v>
      </c>
      <c r="R6" s="1030">
        <v>4</v>
      </c>
      <c r="S6" s="1043"/>
      <c r="T6" s="554">
        <v>40</v>
      </c>
      <c r="U6" s="558" t="str">
        <f>IF(V6="","",IFERROR(INDEX(Docentes!B:B,MATCH(V6,Docentes!C:C,0)),"NUEVO"))</f>
        <v>NUEVO</v>
      </c>
      <c r="V6" s="1041" t="s">
        <v>623</v>
      </c>
      <c r="W6" s="1036" t="s">
        <v>1087</v>
      </c>
      <c r="X6" s="1030" t="s">
        <v>1088</v>
      </c>
      <c r="Y6" s="1030" t="s">
        <v>1089</v>
      </c>
      <c r="Z6" s="1030"/>
      <c r="AA6" s="1030"/>
      <c r="AB6" s="1030"/>
      <c r="AC6" s="558"/>
      <c r="AD6" s="1030"/>
      <c r="AE6" s="1030" t="s">
        <v>1088</v>
      </c>
      <c r="AF6" s="558" t="str">
        <f t="shared" si="0"/>
        <v>T</v>
      </c>
      <c r="AG6" s="1030">
        <v>1</v>
      </c>
      <c r="AH6" s="1030">
        <v>18</v>
      </c>
      <c r="AI6" s="1030">
        <v>30</v>
      </c>
      <c r="AJ6" s="1030">
        <v>21</v>
      </c>
      <c r="AK6" s="1030">
        <v>50</v>
      </c>
      <c r="AL6" s="558">
        <f t="shared" si="1"/>
        <v>0</v>
      </c>
      <c r="AM6" s="1027">
        <f t="shared" si="2"/>
        <v>0.77083333333333337</v>
      </c>
      <c r="AN6" s="1027">
        <f t="shared" si="3"/>
        <v>0.90972222222222221</v>
      </c>
      <c r="AO6" s="558" t="str" cm="1">
        <f t="array" aca="1" ref="AO6" ca="1">IF(V6="","",IF(SUMPRODUCT((V6=$W$6:$W$3320)*(AG6=$AH$6:$AH$3320)*(AM6=$AN$6:$AN$3320)*(AN6=$AO$6:$AO$3320)*(ROW($W$6:$W$3320)&lt;&gt;ROW(V6))*((Q6=0)*($R$6:$R$3320&gt;0)+(Q6&gt;0)*($R$6:$R$3320=0)))&gt;0,"SALONES UNIDOS",IF(SUMPRODUCT((V6=$W$6:$W$3320)*(AG6=$AH$6:$AH$3320)*((AM6&lt;$AO$6:$AO$3320)*(AN6&gt;$AN$6:$AN$3320))*(ROW($W$6:$W$3320)&lt;&gt;ROW(V6)))&gt;0,"CRUZADO","Sin cruce")))</f>
        <v>CRUZADO</v>
      </c>
      <c r="AP6" s="1027" t="str">
        <f t="shared" ref="AP6:AP26" si="5">TRIM(CONCATENATE(G6,H6,E6,I6))</f>
        <v>IN1PRINCIPALIHV</v>
      </c>
      <c r="AQ6" s="1027" t="str" cm="1">
        <f t="array" aca="1" ref="AQ6" ca="1">IF(AP6="","",IF(SUMPRODUCT((AP6=$AQ$6:$AQ$3320)*(AG6=$AH$6:$AH$3320)*(AM6=$AN$6:$AN$3320)*(AN6=$AO$6:$AO$3320)*(ROW($AQ$6:$AQ$3320)&lt;&gt;ROW(AP6))*((Q6=0)*($R$6:$R$3320&gt;0)+(Q6&gt;0)*($R$6:$R$3320=0)))&gt;0,"SALONES UNIDOS",IF(SUMPRODUCT((AP6=$AQ$6:$AQ$3320)*(AG6=$AH$6:$AH$3320)*((AM6&lt;$AO$6:$AO$3320)*(AN6&gt;$AN$6:$AN$3320))*(ROW($AQ$6:$AQ$3320)&lt;&gt;ROW(AP6)))&gt;0,"CRUZADO","Sin cruce")))</f>
        <v>Sin cruce</v>
      </c>
    </row>
    <row r="7" spans="1:43" ht="32.25">
      <c r="B7" s="12" t="s">
        <v>1081</v>
      </c>
      <c r="C7" s="789" t="s">
        <v>1396</v>
      </c>
      <c r="D7" s="789">
        <v>20261</v>
      </c>
      <c r="E7" s="789" t="s">
        <v>23</v>
      </c>
      <c r="F7" s="12" t="s">
        <v>20</v>
      </c>
      <c r="G7" s="789" t="s">
        <v>57</v>
      </c>
      <c r="H7" s="789">
        <v>1</v>
      </c>
      <c r="I7" s="789" t="s">
        <v>1642</v>
      </c>
      <c r="J7" s="789" t="s">
        <v>1403</v>
      </c>
      <c r="K7" s="491" t="s">
        <v>1190</v>
      </c>
      <c r="L7" s="789" t="s">
        <v>1127</v>
      </c>
      <c r="M7" s="789" t="s">
        <v>1086</v>
      </c>
      <c r="N7" s="789" t="s">
        <v>731</v>
      </c>
      <c r="O7" s="789">
        <v>2</v>
      </c>
      <c r="P7" s="789">
        <v>0</v>
      </c>
      <c r="Q7" s="801">
        <v>2</v>
      </c>
      <c r="R7" s="789">
        <v>4</v>
      </c>
      <c r="S7" s="802"/>
      <c r="T7" s="11">
        <v>40</v>
      </c>
      <c r="U7" s="31" t="str">
        <f>IF(V7="","",IFERROR(INDEX(Docentes!B:B,MATCH(V7,Docentes!C:C,0)),"NUEVO"))</f>
        <v>NUEVO</v>
      </c>
      <c r="V7" s="40" t="s">
        <v>356</v>
      </c>
      <c r="W7" s="265" t="s">
        <v>1530</v>
      </c>
      <c r="X7" s="789" t="s">
        <v>1088</v>
      </c>
      <c r="Y7" s="789" t="s">
        <v>1089</v>
      </c>
      <c r="Z7" s="789" t="s">
        <v>41</v>
      </c>
      <c r="AA7" s="789" t="s">
        <v>1574</v>
      </c>
      <c r="AB7" s="789"/>
      <c r="AC7" s="31"/>
      <c r="AD7" s="789"/>
      <c r="AE7" s="789" t="s">
        <v>1088</v>
      </c>
      <c r="AF7" s="31" t="str">
        <f t="shared" si="0"/>
        <v>T</v>
      </c>
      <c r="AG7" s="789">
        <v>5</v>
      </c>
      <c r="AH7" s="789">
        <v>21</v>
      </c>
      <c r="AI7" s="789">
        <v>50</v>
      </c>
      <c r="AJ7" s="789">
        <v>23</v>
      </c>
      <c r="AK7" s="789">
        <v>30</v>
      </c>
      <c r="AL7" s="31">
        <f t="shared" si="1"/>
        <v>2.0000000000000027</v>
      </c>
      <c r="AM7" s="792">
        <f t="shared" si="2"/>
        <v>0.90972222222222221</v>
      </c>
      <c r="AN7" s="792">
        <f t="shared" si="3"/>
        <v>0.97916666666666674</v>
      </c>
      <c r="AO7" s="31" t="str" cm="1">
        <f t="array" aca="1" ref="AO7" ca="1">IF(V7="","",IF(SUMPRODUCT((V7=$W$6:$W$3320)*(AG7=$AH$6:$AH$3320)*(AM7=$AN$6:$AN$3320)*(AN7=$AO$6:$AO$3320)*(ROW($W$6:$W$3320)&lt;&gt;ROW(V7))*((Q7=0)*($R$6:$R$3320&gt;0)+(Q7&gt;0)*($R$6:$R$3320=0)))&gt;0,"SALONES UNIDOS",IF(SUMPRODUCT((V7=$W$6:$W$3320)*(AG7=$AH$6:$AH$3320)*((AM7&lt;$AO$6:$AO$3320)*(AN7&gt;$AN$6:$AN$3320))*(ROW($W$6:$W$3320)&lt;&gt;ROW(V7)))&gt;0,"CRUZADO","Sin cruce")))</f>
        <v>SALONES UNIDOS</v>
      </c>
      <c r="AP7" s="792" t="str">
        <f t="shared" si="5"/>
        <v>IN1PRINCIPALIHP</v>
      </c>
      <c r="AQ7" s="792" t="str" cm="1">
        <f t="array" aca="1" ref="AQ7" ca="1">IF(AP7="","",IF(SUMPRODUCT((AP7=$AQ$6:$AQ$3320)*(AG7=$AH$6:$AH$3320)*(AM7=$AN$6:$AN$3320)*(AN7=$AO$6:$AO$3320)*(ROW($AQ$6:$AQ$3320)&lt;&gt;ROW(AP7))*((Q7=0)*($R$6:$R$3320&gt;0)+(Q7&gt;0)*($R$6:$R$3320=0)))&gt;0,"SALONES UNIDOS",IF(SUMPRODUCT((AP7=$AQ$6:$AQ$3320)*(AG7=$AH$6:$AH$3320)*((AM7&lt;$AO$6:$AO$3320)*(AN7&gt;$AN$6:$AN$3320))*(ROW($AQ$6:$AQ$3320)&lt;&gt;ROW(AP7)))&gt;0,"CRUZADO","Sin cruce")))</f>
        <v>Sin cruce</v>
      </c>
    </row>
    <row r="8" spans="1:43" ht="32.25">
      <c r="B8" s="12" t="s">
        <v>1081</v>
      </c>
      <c r="C8" s="789" t="s">
        <v>1396</v>
      </c>
      <c r="D8" s="789">
        <v>20261</v>
      </c>
      <c r="E8" s="789" t="s">
        <v>23</v>
      </c>
      <c r="F8" s="12" t="s">
        <v>20</v>
      </c>
      <c r="G8" s="789" t="s">
        <v>57</v>
      </c>
      <c r="H8" s="789">
        <v>1</v>
      </c>
      <c r="I8" s="789" t="s">
        <v>1643</v>
      </c>
      <c r="J8" s="789" t="s">
        <v>1403</v>
      </c>
      <c r="K8" s="491" t="s">
        <v>1190</v>
      </c>
      <c r="L8" s="789" t="s">
        <v>1127</v>
      </c>
      <c r="M8" s="789" t="s">
        <v>1086</v>
      </c>
      <c r="N8" s="789" t="s">
        <v>731</v>
      </c>
      <c r="O8" s="789">
        <v>2</v>
      </c>
      <c r="P8" s="789">
        <v>0</v>
      </c>
      <c r="Q8" s="801">
        <v>0</v>
      </c>
      <c r="R8" s="789">
        <v>4</v>
      </c>
      <c r="S8" s="802" t="s">
        <v>1283</v>
      </c>
      <c r="T8" s="11">
        <v>40</v>
      </c>
      <c r="U8" s="31" t="str">
        <f>IF(V8="","",IFERROR(INDEX(Docentes!B:B,MATCH(V8,Docentes!C:C,0)),"NUEVO"))</f>
        <v>NUEVO</v>
      </c>
      <c r="V8" s="40" t="s">
        <v>356</v>
      </c>
      <c r="W8" s="265" t="s">
        <v>1087</v>
      </c>
      <c r="X8" s="789" t="s">
        <v>1088</v>
      </c>
      <c r="Y8" s="789" t="s">
        <v>1089</v>
      </c>
      <c r="Z8" s="789"/>
      <c r="AA8" s="789"/>
      <c r="AB8" s="789"/>
      <c r="AC8" s="31"/>
      <c r="AD8" s="789"/>
      <c r="AE8" s="789" t="s">
        <v>1088</v>
      </c>
      <c r="AF8" s="31" t="str">
        <f t="shared" si="0"/>
        <v>T</v>
      </c>
      <c r="AG8" s="789">
        <v>5</v>
      </c>
      <c r="AH8" s="789">
        <v>21</v>
      </c>
      <c r="AI8" s="789">
        <v>50</v>
      </c>
      <c r="AJ8" s="789">
        <v>23</v>
      </c>
      <c r="AK8" s="789">
        <v>30</v>
      </c>
      <c r="AL8" s="31">
        <f t="shared" si="1"/>
        <v>0</v>
      </c>
      <c r="AM8" s="792">
        <f t="shared" si="2"/>
        <v>0.90972222222222221</v>
      </c>
      <c r="AN8" s="792">
        <f t="shared" si="3"/>
        <v>0.97916666666666674</v>
      </c>
      <c r="AO8" s="31" t="str" cm="1">
        <f t="array" aca="1" ref="AO8" ca="1">IF(V8="","",IF(SUMPRODUCT((V8=$W$6:$W$3320)*(AG8=$AH$6:$AH$3320)*(AM8=$AN$6:$AN$3320)*(AN8=$AO$6:$AO$3320)*(ROW($W$6:$W$3320)&lt;&gt;ROW(V8))*((Q8=0)*($R$6:$R$3320&gt;0)+(Q8&gt;0)*($R$6:$R$3320=0)))&gt;0,"SALONES UNIDOS",IF(SUMPRODUCT((V8=$W$6:$W$3320)*(AG8=$AH$6:$AH$3320)*((AM8&lt;$AO$6:$AO$3320)*(AN8&gt;$AN$6:$AN$3320))*(ROW($W$6:$W$3320)&lt;&gt;ROW(V8)))&gt;0,"CRUZADO","Sin cruce")))</f>
        <v>SALONES UNIDOS</v>
      </c>
      <c r="AP8" s="792" t="str">
        <f t="shared" si="5"/>
        <v>IN1PRINCIPALIHV</v>
      </c>
      <c r="AQ8" s="792" t="str" cm="1">
        <f t="array" aca="1" ref="AQ8" ca="1">IF(AP8="","",IF(SUMPRODUCT((AP8=$AQ$6:$AQ$3320)*(AG8=$AH$6:$AH$3320)*(AM8=$AN$6:$AN$3320)*(AN8=$AO$6:$AO$3320)*(ROW($AQ$6:$AQ$3320)&lt;&gt;ROW(AP8))*((Q8=0)*($R$6:$R$3320&gt;0)+(Q8&gt;0)*($R$6:$R$3320=0)))&gt;0,"SALONES UNIDOS",IF(SUMPRODUCT((AP8=$AQ$6:$AQ$3320)*(AG8=$AH$6:$AH$3320)*((AM8&lt;$AO$6:$AO$3320)*(AN8&gt;$AN$6:$AN$3320))*(ROW($AQ$6:$AQ$3320)&lt;&gt;ROW(AP8)))&gt;0,"CRUZADO","Sin cruce")))</f>
        <v>Sin cruce</v>
      </c>
    </row>
    <row r="9" spans="1:43" s="1020" customFormat="1" ht="32.25">
      <c r="A9" s="1020" t="s">
        <v>1886</v>
      </c>
      <c r="B9" s="1029" t="s">
        <v>1081</v>
      </c>
      <c r="C9" s="1030" t="s">
        <v>1396</v>
      </c>
      <c r="D9" s="1030">
        <v>20261</v>
      </c>
      <c r="E9" s="1030" t="s">
        <v>23</v>
      </c>
      <c r="F9" s="1029" t="s">
        <v>20</v>
      </c>
      <c r="G9" s="1030" t="s">
        <v>57</v>
      </c>
      <c r="H9" s="1030">
        <v>1</v>
      </c>
      <c r="I9" s="1030" t="s">
        <v>1642</v>
      </c>
      <c r="J9" s="1030" t="s">
        <v>1403</v>
      </c>
      <c r="K9" s="1032" t="s">
        <v>1190</v>
      </c>
      <c r="L9" s="1030" t="s">
        <v>1127</v>
      </c>
      <c r="M9" s="1030" t="s">
        <v>1086</v>
      </c>
      <c r="N9" s="1030" t="s">
        <v>731</v>
      </c>
      <c r="O9" s="1030">
        <v>2</v>
      </c>
      <c r="P9" s="1030">
        <v>0</v>
      </c>
      <c r="Q9" s="1042">
        <v>2</v>
      </c>
      <c r="R9" s="1030">
        <v>4</v>
      </c>
      <c r="S9" s="1043"/>
      <c r="T9" s="554">
        <v>40</v>
      </c>
      <c r="U9" s="558" t="str">
        <f>IF(V9="","",IFERROR(INDEX(Docentes!B:B,MATCH(V9,Docentes!C:C,0)),"NUEVO"))</f>
        <v>NUEVO</v>
      </c>
      <c r="V9" s="1028" t="s">
        <v>356</v>
      </c>
      <c r="W9" s="1036" t="s">
        <v>1530</v>
      </c>
      <c r="X9" s="1030" t="s">
        <v>1088</v>
      </c>
      <c r="Y9" s="1030" t="s">
        <v>1089</v>
      </c>
      <c r="Z9" s="1030" t="s">
        <v>41</v>
      </c>
      <c r="AA9" s="1030" t="s">
        <v>1574</v>
      </c>
      <c r="AB9" s="1030"/>
      <c r="AC9" s="558"/>
      <c r="AD9" s="1030"/>
      <c r="AE9" s="1030" t="s">
        <v>1088</v>
      </c>
      <c r="AF9" s="558" t="str">
        <f t="shared" si="0"/>
        <v>T</v>
      </c>
      <c r="AG9" s="1030">
        <v>1</v>
      </c>
      <c r="AH9" s="1030">
        <v>21</v>
      </c>
      <c r="AI9" s="1030">
        <v>50</v>
      </c>
      <c r="AJ9" s="1030">
        <v>23</v>
      </c>
      <c r="AK9" s="1030">
        <v>30</v>
      </c>
      <c r="AL9" s="558">
        <f t="shared" si="1"/>
        <v>2.0000000000000027</v>
      </c>
      <c r="AM9" s="1027">
        <f t="shared" si="2"/>
        <v>0.90972222222222221</v>
      </c>
      <c r="AN9" s="1027">
        <f t="shared" si="3"/>
        <v>0.97916666666666674</v>
      </c>
      <c r="AO9" s="558" t="str" cm="1">
        <f t="array" aca="1" ref="AO9" ca="1">IF(V9="","",IF(SUMPRODUCT((V9=$W$6:$W$3320)*(AG9=$AH$6:$AH$3320)*(AM9=$AN$6:$AN$3320)*(AN9=$AO$6:$AO$3320)*(ROW($W$6:$W$3320)&lt;&gt;ROW(V9))*((Q9=0)*($R$6:$R$3320&gt;0)+(Q9&gt;0)*($R$6:$R$3320=0)))&gt;0,"SALONES UNIDOS",IF(SUMPRODUCT((V9=$W$6:$W$3320)*(AG9=$AH$6:$AH$3320)*((AM9&lt;$AO$6:$AO$3320)*(AN9&gt;$AN$6:$AN$3320))*(ROW($W$6:$W$3320)&lt;&gt;ROW(V9)))&gt;0,"CRUZADO","Sin cruce")))</f>
        <v>SALONES UNIDOS</v>
      </c>
      <c r="AP9" s="1027" t="str">
        <f t="shared" si="5"/>
        <v>IN1PRINCIPALIHP</v>
      </c>
      <c r="AQ9" s="1027" t="str" cm="1">
        <f t="array" aca="1" ref="AQ9" ca="1">IF(AP9="","",IF(SUMPRODUCT((AP9=$AQ$6:$AQ$3320)*(AG9=$AH$6:$AH$3320)*(AM9=$AN$6:$AN$3320)*(AN9=$AO$6:$AO$3320)*(ROW($AQ$6:$AQ$3320)&lt;&gt;ROW(AP9))*((Q9=0)*($R$6:$R$3320&gt;0)+(Q9&gt;0)*($R$6:$R$3320=0)))&gt;0,"SALONES UNIDOS",IF(SUMPRODUCT((AP9=$AQ$6:$AQ$3320)*(AG9=$AH$6:$AH$3320)*((AM9&lt;$AO$6:$AO$3320)*(AN9&gt;$AN$6:$AN$3320))*(ROW($AQ$6:$AQ$3320)&lt;&gt;ROW(AP9)))&gt;0,"CRUZADO","Sin cruce")))</f>
        <v>Sin cruce</v>
      </c>
    </row>
    <row r="10" spans="1:43" s="1020" customFormat="1" ht="32.25">
      <c r="B10" s="1029" t="s">
        <v>1081</v>
      </c>
      <c r="C10" s="1030" t="s">
        <v>1396</v>
      </c>
      <c r="D10" s="1030">
        <v>20261</v>
      </c>
      <c r="E10" s="1030" t="s">
        <v>23</v>
      </c>
      <c r="F10" s="1029" t="s">
        <v>20</v>
      </c>
      <c r="G10" s="1030" t="s">
        <v>57</v>
      </c>
      <c r="H10" s="1030">
        <v>1</v>
      </c>
      <c r="I10" s="1030" t="s">
        <v>1643</v>
      </c>
      <c r="J10" s="1030" t="s">
        <v>1403</v>
      </c>
      <c r="K10" s="1032" t="s">
        <v>1190</v>
      </c>
      <c r="L10" s="1030" t="s">
        <v>1127</v>
      </c>
      <c r="M10" s="1030" t="s">
        <v>1086</v>
      </c>
      <c r="N10" s="1030" t="s">
        <v>731</v>
      </c>
      <c r="O10" s="1030">
        <v>2</v>
      </c>
      <c r="P10" s="1030">
        <v>0</v>
      </c>
      <c r="Q10" s="1042">
        <v>0</v>
      </c>
      <c r="R10" s="1030">
        <v>4</v>
      </c>
      <c r="S10" s="1043" t="s">
        <v>1283</v>
      </c>
      <c r="T10" s="554">
        <v>40</v>
      </c>
      <c r="U10" s="558" t="str">
        <f>IF(V10="","",IFERROR(INDEX(Docentes!B:B,MATCH(V10,Docentes!C:C,0)),"NUEVO"))</f>
        <v>NUEVO</v>
      </c>
      <c r="V10" s="1028" t="s">
        <v>356</v>
      </c>
      <c r="W10" s="1036" t="s">
        <v>1087</v>
      </c>
      <c r="X10" s="1030" t="s">
        <v>1088</v>
      </c>
      <c r="Y10" s="1030" t="s">
        <v>1089</v>
      </c>
      <c r="Z10" s="1030"/>
      <c r="AA10" s="1030"/>
      <c r="AB10" s="1030"/>
      <c r="AC10" s="558"/>
      <c r="AD10" s="1030"/>
      <c r="AE10" s="1030" t="s">
        <v>1088</v>
      </c>
      <c r="AF10" s="558" t="str">
        <f t="shared" si="0"/>
        <v>T</v>
      </c>
      <c r="AG10" s="1030">
        <v>1</v>
      </c>
      <c r="AH10" s="1030">
        <v>21</v>
      </c>
      <c r="AI10" s="1030">
        <v>50</v>
      </c>
      <c r="AJ10" s="1030">
        <v>23</v>
      </c>
      <c r="AK10" s="1030">
        <v>30</v>
      </c>
      <c r="AL10" s="558">
        <f t="shared" si="1"/>
        <v>0</v>
      </c>
      <c r="AM10" s="1027">
        <f t="shared" si="2"/>
        <v>0.90972222222222221</v>
      </c>
      <c r="AN10" s="1027">
        <f t="shared" si="3"/>
        <v>0.97916666666666674</v>
      </c>
      <c r="AO10" s="558" t="str" cm="1">
        <f t="array" aca="1" ref="AO10" ca="1">IF(V10="","",IF(SUMPRODUCT((V10=$W$6:$W$3320)*(AG10=$AH$6:$AH$3320)*(AM10=$AN$6:$AN$3320)*(AN10=$AO$6:$AO$3320)*(ROW($W$6:$W$3320)&lt;&gt;ROW(V10))*((Q10=0)*($R$6:$R$3320&gt;0)+(Q10&gt;0)*($R$6:$R$3320=0)))&gt;0,"SALONES UNIDOS",IF(SUMPRODUCT((V10=$W$6:$W$3320)*(AG10=$AH$6:$AH$3320)*((AM10&lt;$AO$6:$AO$3320)*(AN10&gt;$AN$6:$AN$3320))*(ROW($W$6:$W$3320)&lt;&gt;ROW(V10)))&gt;0,"CRUZADO","Sin cruce")))</f>
        <v>SALONES UNIDOS</v>
      </c>
      <c r="AP10" s="1027" t="str">
        <f t="shared" si="5"/>
        <v>IN1PRINCIPALIHV</v>
      </c>
      <c r="AQ10" s="1027" t="str" cm="1">
        <f t="array" aca="1" ref="AQ10" ca="1">IF(AP10="","",IF(SUMPRODUCT((AP10=$AQ$6:$AQ$3320)*(AG10=$AH$6:$AH$3320)*(AM10=$AN$6:$AN$3320)*(AN10=$AO$6:$AO$3320)*(ROW($AQ$6:$AQ$3320)&lt;&gt;ROW(AP10))*((Q10=0)*($R$6:$R$3320&gt;0)+(Q10&gt;0)*($R$6:$R$3320=0)))&gt;0,"SALONES UNIDOS",IF(SUMPRODUCT((AP10=$AQ$6:$AQ$3320)*(AG10=$AH$6:$AH$3320)*((AM10&lt;$AO$6:$AO$3320)*(AN10&gt;$AN$6:$AN$3320))*(ROW($AQ$6:$AQ$3320)&lt;&gt;ROW(AP10)))&gt;0,"CRUZADO","Sin cruce")))</f>
        <v>Sin cruce</v>
      </c>
    </row>
    <row r="11" spans="1:43" ht="32.25">
      <c r="A11" t="s">
        <v>1889</v>
      </c>
      <c r="B11" s="12" t="s">
        <v>1081</v>
      </c>
      <c r="C11" s="789" t="s">
        <v>1472</v>
      </c>
      <c r="D11" s="789">
        <v>20261</v>
      </c>
      <c r="E11" s="12" t="s">
        <v>19</v>
      </c>
      <c r="F11" s="12" t="s">
        <v>20</v>
      </c>
      <c r="G11" s="12" t="s">
        <v>30</v>
      </c>
      <c r="H11" s="12">
        <v>1</v>
      </c>
      <c r="I11" s="12" t="s">
        <v>41</v>
      </c>
      <c r="J11" s="790" t="s">
        <v>1187</v>
      </c>
      <c r="K11" s="491" t="s">
        <v>1188</v>
      </c>
      <c r="L11" s="789" t="s">
        <v>1127</v>
      </c>
      <c r="M11" s="789" t="s">
        <v>1086</v>
      </c>
      <c r="N11" s="12" t="s">
        <v>731</v>
      </c>
      <c r="O11" s="789">
        <v>3</v>
      </c>
      <c r="P11" s="789">
        <v>2</v>
      </c>
      <c r="Q11" s="815">
        <v>5</v>
      </c>
      <c r="R11" s="789">
        <v>4</v>
      </c>
      <c r="S11" s="808"/>
      <c r="T11" s="789">
        <v>33</v>
      </c>
      <c r="U11" s="31" t="str">
        <f>IF(V11="","",IFERROR(INDEX(Docentes!B:B,MATCH(V11,Docentes!C:C,0)),"NUEVO"))</f>
        <v>NUEVO</v>
      </c>
      <c r="V11" s="791" t="s">
        <v>452</v>
      </c>
      <c r="W11" s="265" t="s">
        <v>1332</v>
      </c>
      <c r="X11" s="789" t="s">
        <v>1088</v>
      </c>
      <c r="Y11" s="789" t="s">
        <v>1089</v>
      </c>
      <c r="Z11" s="789" t="s">
        <v>26</v>
      </c>
      <c r="AA11" s="789" t="s">
        <v>1473</v>
      </c>
      <c r="AB11" s="789">
        <v>35</v>
      </c>
      <c r="AC11" s="789"/>
      <c r="AD11" s="789"/>
      <c r="AE11" s="789" t="s">
        <v>1088</v>
      </c>
      <c r="AF11" s="31" t="str">
        <f t="shared" si="0"/>
        <v>TP</v>
      </c>
      <c r="AG11" s="789">
        <v>1</v>
      </c>
      <c r="AH11" s="789">
        <v>18</v>
      </c>
      <c r="AI11" s="789">
        <v>30</v>
      </c>
      <c r="AJ11" s="789">
        <v>22</v>
      </c>
      <c r="AK11" s="789">
        <v>40</v>
      </c>
      <c r="AL11" s="31">
        <f t="shared" si="1"/>
        <v>4.9999999999999982</v>
      </c>
      <c r="AM11" s="792">
        <f t="shared" si="2"/>
        <v>0.77083333333333337</v>
      </c>
      <c r="AN11" s="792">
        <f t="shared" si="3"/>
        <v>0.94444444444444442</v>
      </c>
      <c r="AO11" s="31" t="str" cm="1">
        <f t="array" aca="1" ref="AO11" ca="1">IF(V11="","",IF(SUMPRODUCT((V11=$W$6:$W$3293)*(AG11=$AH$6:$AH$3293)*(AM11=$AN$6:$AN$3293)*(AN11=$AO$6:$AO$3293)*(ROW($W$6:$W$3293)&lt;&gt;ROW(V11))*((Q11=0)*($R$6:$R$3293&gt;0)+(Q11&gt;0)*($R$6:$R$3293=0)))&gt;0,"SALONES UNIDOS",IF(SUMPRODUCT((V11=$W$6:$W$3293)*(AG11=$AH$6:$AH$3293)*((AM11&lt;$AO$6:$AO$3293)*(AN11&gt;$AN$6:$AN$3293))*(ROW($W$6:$W$3293)&lt;&gt;ROW(V11)))&gt;0,"CRUZADO","Sin cruce")))</f>
        <v>Sin cruce</v>
      </c>
      <c r="AP11" s="792" t="str">
        <f t="shared" si="5"/>
        <v>DE1HUAURAD</v>
      </c>
      <c r="AQ11" s="792" t="str" cm="1">
        <f t="array" aca="1" ref="AQ11" ca="1">IF(AP11="","",IF(SUMPRODUCT((AP11=$AQ$6:$AQ$3293)*(AG11=$AH$6:$AH$3293)*(AM11=$AN$6:$AN$3293)*(AN11=$AO$6:$AO$3293)*(ROW($AQ$6:$AQ$3293)&lt;&gt;ROW(AP11))*((Q11=0)*($R$6:$R$3293&gt;0)+(Q11&gt;0)*($R$6:$R$3293=0)))&gt;0,"SALONES UNIDOS",IF(SUMPRODUCT((AP11=$AQ$6:$AQ$3293)*(AG11=$AH$6:$AH$3293)*((AM11&lt;$AO$6:$AO$3293)*(AN11&gt;$AN$6:$AN$3293))*(ROW($AQ$6:$AQ$3293)&lt;&gt;ROW(AP11)))&gt;0,"CRUZADO","Sin cruce")))</f>
        <v>Sin cruce</v>
      </c>
    </row>
    <row r="12" spans="1:43" s="1020" customFormat="1" ht="32.25">
      <c r="A12" s="1020" t="s">
        <v>1886</v>
      </c>
      <c r="B12" s="1029" t="s">
        <v>1081</v>
      </c>
      <c r="C12" s="1030" t="s">
        <v>1472</v>
      </c>
      <c r="D12" s="1030">
        <v>20261</v>
      </c>
      <c r="E12" s="1029" t="s">
        <v>19</v>
      </c>
      <c r="F12" s="1029" t="s">
        <v>20</v>
      </c>
      <c r="G12" s="1029" t="s">
        <v>30</v>
      </c>
      <c r="H12" s="1029">
        <v>1</v>
      </c>
      <c r="I12" s="1029" t="s">
        <v>41</v>
      </c>
      <c r="J12" s="1031" t="s">
        <v>1187</v>
      </c>
      <c r="K12" s="1032" t="s">
        <v>1188</v>
      </c>
      <c r="L12" s="1030" t="s">
        <v>1127</v>
      </c>
      <c r="M12" s="1030" t="s">
        <v>1086</v>
      </c>
      <c r="N12" s="1029" t="s">
        <v>731</v>
      </c>
      <c r="O12" s="1030">
        <v>1</v>
      </c>
      <c r="P12" s="1030">
        <v>0</v>
      </c>
      <c r="Q12" s="1033">
        <v>1</v>
      </c>
      <c r="R12" s="1030">
        <v>4</v>
      </c>
      <c r="S12" s="1024"/>
      <c r="T12" s="1030">
        <v>33</v>
      </c>
      <c r="U12" s="558" t="str">
        <f>IF(V12="","",IFERROR(INDEX(Docentes!B:B,MATCH(V12,Docentes!C:C,0)),"NUEVO"))</f>
        <v>NUEVO</v>
      </c>
      <c r="V12" s="1037" t="s">
        <v>452</v>
      </c>
      <c r="W12" s="1036" t="s">
        <v>1332</v>
      </c>
      <c r="X12" s="1030" t="s">
        <v>1088</v>
      </c>
      <c r="Y12" s="1030" t="s">
        <v>1089</v>
      </c>
      <c r="Z12" s="1030" t="s">
        <v>26</v>
      </c>
      <c r="AA12" s="1030" t="s">
        <v>1473</v>
      </c>
      <c r="AB12" s="1030">
        <v>35</v>
      </c>
      <c r="AC12" s="1030"/>
      <c r="AD12" s="1030"/>
      <c r="AE12" s="1030" t="s">
        <v>1088</v>
      </c>
      <c r="AF12" s="558" t="str">
        <f t="shared" si="0"/>
        <v>T</v>
      </c>
      <c r="AG12" s="1030">
        <v>1</v>
      </c>
      <c r="AH12" s="1030">
        <v>22</v>
      </c>
      <c r="AI12" s="1030">
        <v>40</v>
      </c>
      <c r="AJ12" s="1030">
        <v>23</v>
      </c>
      <c r="AK12" s="1030">
        <v>30</v>
      </c>
      <c r="AL12" s="558">
        <f t="shared" si="1"/>
        <v>1.0000000000000029</v>
      </c>
      <c r="AM12" s="1027">
        <f t="shared" si="2"/>
        <v>0.94444444444444442</v>
      </c>
      <c r="AN12" s="1027">
        <f t="shared" si="3"/>
        <v>0.97916666666666674</v>
      </c>
      <c r="AO12" s="558" t="str" cm="1">
        <f t="array" aca="1" ref="AO12" ca="1">IF(V12="","",IF(SUMPRODUCT((V12=$W$6:$W$3294)*(AG12=$AH$6:$AH$3294)*(AM12=$AN$6:$AN$3294)*(AN12=$AO$6:$AO$3294)*(ROW($W$6:$W$3294)&lt;&gt;ROW(V12))*((Q12=0)*($R$6:$R$3294&gt;0)+(Q12&gt;0)*($R$6:$R$3294=0)))&gt;0,"SALONES UNIDOS",IF(SUMPRODUCT((V12=$W$6:$W$3294)*(AG12=$AH$6:$AH$3294)*((AM12&lt;$AO$6:$AO$3294)*(AN12&gt;$AN$6:$AN$3294))*(ROW($W$6:$W$3294)&lt;&gt;ROW(V12)))&gt;0,"CRUZADO","Sin cruce")))</f>
        <v>Sin cruce</v>
      </c>
      <c r="AP12" s="1027" t="str">
        <f t="shared" si="5"/>
        <v>DE1HUAURAD</v>
      </c>
      <c r="AQ12" s="1027" t="str" cm="1">
        <f t="array" aca="1" ref="AQ12" ca="1">IF(AP12="","",IF(SUMPRODUCT((AP12=$AQ$6:$AQ$3294)*(AG12=$AH$6:$AH$3294)*(AM12=$AN$6:$AN$3294)*(AN12=$AO$6:$AO$3294)*(ROW($AQ$6:$AQ$3294)&lt;&gt;ROW(AP12))*((Q12=0)*($R$6:$R$3294&gt;0)+(Q12&gt;0)*($R$6:$R$3294=0)))&gt;0,"SALONES UNIDOS",IF(SUMPRODUCT((AP12=$AQ$6:$AQ$3294)*(AG12=$AH$6:$AH$3294)*((AM12&lt;$AO$6:$AO$3294)*(AN12&gt;$AN$6:$AN$3294))*(ROW($AQ$6:$AQ$3294)&lt;&gt;ROW(AP12)))&gt;0,"CRUZADO","Sin cruce")))</f>
        <v>Sin cruce</v>
      </c>
    </row>
    <row r="13" spans="1:43" s="1020" customFormat="1" ht="32.25">
      <c r="B13" s="1029" t="s">
        <v>1081</v>
      </c>
      <c r="C13" s="1030" t="s">
        <v>1472</v>
      </c>
      <c r="D13" s="1030">
        <v>20261</v>
      </c>
      <c r="E13" s="1029" t="s">
        <v>19</v>
      </c>
      <c r="F13" s="1029" t="s">
        <v>20</v>
      </c>
      <c r="G13" s="1029" t="s">
        <v>30</v>
      </c>
      <c r="H13" s="1029">
        <v>1</v>
      </c>
      <c r="I13" s="1029" t="s">
        <v>41</v>
      </c>
      <c r="J13" s="1031" t="s">
        <v>1187</v>
      </c>
      <c r="K13" s="1032" t="s">
        <v>1188</v>
      </c>
      <c r="L13" s="1030" t="s">
        <v>1127</v>
      </c>
      <c r="M13" s="1030" t="s">
        <v>1086</v>
      </c>
      <c r="N13" s="1029" t="s">
        <v>731</v>
      </c>
      <c r="O13" s="1030">
        <v>2</v>
      </c>
      <c r="P13" s="1030">
        <v>2</v>
      </c>
      <c r="Q13" s="1033">
        <v>4</v>
      </c>
      <c r="R13" s="1030">
        <v>4</v>
      </c>
      <c r="S13" s="1024"/>
      <c r="T13" s="1030">
        <v>33</v>
      </c>
      <c r="U13" s="558" t="str">
        <f>IF(V13="","",IFERROR(INDEX(Docentes!B:B,MATCH(V13,Docentes!C:C,0)),"NUEVO"))</f>
        <v>NUEVO</v>
      </c>
      <c r="V13" s="1037" t="s">
        <v>452</v>
      </c>
      <c r="W13" s="1036" t="s">
        <v>1332</v>
      </c>
      <c r="X13" s="1030" t="s">
        <v>1088</v>
      </c>
      <c r="Y13" s="1030" t="s">
        <v>1089</v>
      </c>
      <c r="Z13" s="1030" t="s">
        <v>26</v>
      </c>
      <c r="AA13" s="1030" t="s">
        <v>1473</v>
      </c>
      <c r="AB13" s="1030">
        <v>35</v>
      </c>
      <c r="AC13" s="1030"/>
      <c r="AD13" s="1030"/>
      <c r="AE13" s="1030" t="s">
        <v>1088</v>
      </c>
      <c r="AF13" s="558" t="str">
        <f t="shared" si="0"/>
        <v>TP</v>
      </c>
      <c r="AG13" s="1030">
        <v>2</v>
      </c>
      <c r="AH13" s="1030">
        <v>18</v>
      </c>
      <c r="AI13" s="1030">
        <v>30</v>
      </c>
      <c r="AJ13" s="1030">
        <v>21</v>
      </c>
      <c r="AK13" s="1030">
        <v>50</v>
      </c>
      <c r="AL13" s="558">
        <f t="shared" si="1"/>
        <v>3.9999999999999987</v>
      </c>
      <c r="AM13" s="1027">
        <f t="shared" si="2"/>
        <v>0.77083333333333337</v>
      </c>
      <c r="AN13" s="1027">
        <f t="shared" si="3"/>
        <v>0.90972222222222221</v>
      </c>
      <c r="AO13" s="558" t="str" cm="1">
        <f t="array" aca="1" ref="AO13" ca="1">IF(V13="","",IF(SUMPRODUCT((V13=$W$6:$W$3294)*(AG13=$AH$6:$AH$3294)*(AM13=$AN$6:$AN$3294)*(AN13=$AO$6:$AO$3294)*(ROW($W$6:$W$3294)&lt;&gt;ROW(V13))*((Q13=0)*($R$6:$R$3294&gt;0)+(Q13&gt;0)*($R$6:$R$3294=0)))&gt;0,"SALONES UNIDOS",IF(SUMPRODUCT((V13=$W$6:$W$3294)*(AG13=$AH$6:$AH$3294)*((AM13&lt;$AO$6:$AO$3294)*(AN13&gt;$AN$6:$AN$3294))*(ROW($W$6:$W$3294)&lt;&gt;ROW(V13)))&gt;0,"CRUZADO","Sin cruce")))</f>
        <v>Sin cruce</v>
      </c>
      <c r="AP13" s="1027" t="str">
        <f t="shared" si="5"/>
        <v>DE1HUAURAD</v>
      </c>
      <c r="AQ13" s="1027" t="str" cm="1">
        <f t="array" aca="1" ref="AQ13" ca="1">IF(AP13="","",IF(SUMPRODUCT((AP13=$AQ$6:$AQ$3294)*(AG13=$AH$6:$AH$3294)*(AM13=$AN$6:$AN$3294)*(AN13=$AO$6:$AO$3294)*(ROW($AQ$6:$AQ$3294)&lt;&gt;ROW(AP13))*((Q13=0)*($R$6:$R$3294&gt;0)+(Q13&gt;0)*($R$6:$R$3294=0)))&gt;0,"SALONES UNIDOS",IF(SUMPRODUCT((AP13=$AQ$6:$AQ$3294)*(AG13=$AH$6:$AH$3294)*((AM13&lt;$AO$6:$AO$3294)*(AN13&gt;$AN$6:$AN$3294))*(ROW($AQ$6:$AQ$3294)&lt;&gt;ROW(AP13)))&gt;0,"CRUZADO","Sin cruce")))</f>
        <v>Sin cruce</v>
      </c>
    </row>
    <row r="14" spans="1:43" ht="32.25">
      <c r="A14" t="s">
        <v>1889</v>
      </c>
      <c r="B14" s="12" t="s">
        <v>1081</v>
      </c>
      <c r="C14" s="789" t="s">
        <v>1472</v>
      </c>
      <c r="D14" s="789">
        <v>20261</v>
      </c>
      <c r="E14" s="12" t="s">
        <v>19</v>
      </c>
      <c r="F14" s="12" t="s">
        <v>20</v>
      </c>
      <c r="G14" s="12" t="s">
        <v>30</v>
      </c>
      <c r="H14" s="12">
        <v>1</v>
      </c>
      <c r="I14" s="12" t="s">
        <v>41</v>
      </c>
      <c r="J14" s="790" t="s">
        <v>1193</v>
      </c>
      <c r="K14" s="491" t="s">
        <v>1194</v>
      </c>
      <c r="L14" s="789" t="s">
        <v>1127</v>
      </c>
      <c r="M14" s="789" t="s">
        <v>1086</v>
      </c>
      <c r="N14" s="12" t="s">
        <v>731</v>
      </c>
      <c r="O14" s="789">
        <v>0</v>
      </c>
      <c r="P14" s="789">
        <v>2</v>
      </c>
      <c r="Q14" s="815">
        <v>2</v>
      </c>
      <c r="R14" s="789">
        <v>3</v>
      </c>
      <c r="S14" s="808"/>
      <c r="T14" s="789">
        <v>33</v>
      </c>
      <c r="U14" s="31" t="str">
        <f>IF(V14="","",IFERROR(INDEX(Docentes!B:B,MATCH(V14,Docentes!C:C,0)),"NUEVO"))</f>
        <v>NUEVO</v>
      </c>
      <c r="V14" s="791" t="s">
        <v>1014</v>
      </c>
      <c r="W14" s="265" t="s">
        <v>1332</v>
      </c>
      <c r="X14" s="789" t="s">
        <v>1088</v>
      </c>
      <c r="Y14" s="789" t="s">
        <v>1089</v>
      </c>
      <c r="Z14" s="789" t="s">
        <v>26</v>
      </c>
      <c r="AA14" s="789" t="s">
        <v>1473</v>
      </c>
      <c r="AB14" s="789">
        <v>35</v>
      </c>
      <c r="AC14" s="789"/>
      <c r="AD14" s="789"/>
      <c r="AE14" s="789" t="s">
        <v>1088</v>
      </c>
      <c r="AF14" s="31" t="str">
        <f t="shared" si="0"/>
        <v>P</v>
      </c>
      <c r="AG14" s="789">
        <v>5</v>
      </c>
      <c r="AH14" s="789">
        <v>21</v>
      </c>
      <c r="AI14" s="789">
        <v>50</v>
      </c>
      <c r="AJ14" s="789">
        <v>23</v>
      </c>
      <c r="AK14" s="789">
        <v>30</v>
      </c>
      <c r="AL14" s="31">
        <f t="shared" si="1"/>
        <v>2.0000000000000027</v>
      </c>
      <c r="AM14" s="792">
        <f t="shared" si="2"/>
        <v>0.90972222222222221</v>
      </c>
      <c r="AN14" s="792">
        <f t="shared" si="3"/>
        <v>0.97916666666666674</v>
      </c>
      <c r="AO14" s="31" t="str" cm="1">
        <f t="array" aca="1" ref="AO14" ca="1">IF(V14="","",IF(SUMPRODUCT((V14=$W$6:$W$3294)*(AG14=$AH$6:$AH$3294)*(AM14=$AN$6:$AN$3294)*(AN14=$AO$6:$AO$3294)*(ROW($W$6:$W$3294)&lt;&gt;ROW(V14))*((Q14=0)*($R$6:$R$3294&gt;0)+(Q14&gt;0)*($R$6:$R$3294=0)))&gt;0,"SALONES UNIDOS",IF(SUMPRODUCT((V14=$W$6:$W$3294)*(AG14=$AH$6:$AH$3294)*((AM14&lt;$AO$6:$AO$3294)*(AN14&gt;$AN$6:$AN$3294))*(ROW($W$6:$W$3294)&lt;&gt;ROW(V14)))&gt;0,"CRUZADO","Sin cruce")))</f>
        <v>Sin cruce</v>
      </c>
      <c r="AP14" s="792" t="str">
        <f t="shared" si="5"/>
        <v>DE1HUAURAD</v>
      </c>
      <c r="AQ14" s="792" t="str" cm="1">
        <f t="array" aca="1" ref="AQ14" ca="1">IF(AP14="","",IF(SUMPRODUCT((AP14=$AQ$6:$AQ$3294)*(AG14=$AH$6:$AH$3294)*(AM14=$AN$6:$AN$3294)*(AN14=$AO$6:$AO$3294)*(ROW($AQ$6:$AQ$3294)&lt;&gt;ROW(AP14))*((Q14=0)*($R$6:$R$3294&gt;0)+(Q14&gt;0)*($R$6:$R$3294=0)))&gt;0,"SALONES UNIDOS",IF(SUMPRODUCT((AP14=$AQ$6:$AQ$3294)*(AG14=$AH$6:$AH$3294)*((AM14&lt;$AO$6:$AO$3294)*(AN14&gt;$AN$6:$AN$3294))*(ROW($AQ$6:$AQ$3294)&lt;&gt;ROW(AP14)))&gt;0,"CRUZADO","Sin cruce")))</f>
        <v>Sin cruce</v>
      </c>
    </row>
    <row r="15" spans="1:43" s="1020" customFormat="1" ht="32.25">
      <c r="A15" s="1020" t="s">
        <v>1922</v>
      </c>
      <c r="B15" s="1029" t="s">
        <v>1081</v>
      </c>
      <c r="C15" s="1030" t="s">
        <v>1472</v>
      </c>
      <c r="D15" s="1030">
        <v>20261</v>
      </c>
      <c r="E15" s="1029" t="s">
        <v>19</v>
      </c>
      <c r="F15" s="1029" t="s">
        <v>20</v>
      </c>
      <c r="G15" s="1029" t="s">
        <v>30</v>
      </c>
      <c r="H15" s="1029">
        <v>1</v>
      </c>
      <c r="I15" s="1029" t="s">
        <v>41</v>
      </c>
      <c r="J15" s="1031" t="s">
        <v>1193</v>
      </c>
      <c r="K15" s="1032" t="s">
        <v>1194</v>
      </c>
      <c r="L15" s="1030" t="s">
        <v>1127</v>
      </c>
      <c r="M15" s="1030" t="s">
        <v>1086</v>
      </c>
      <c r="N15" s="1029" t="s">
        <v>731</v>
      </c>
      <c r="O15" s="1030">
        <v>0</v>
      </c>
      <c r="P15" s="1030">
        <v>2</v>
      </c>
      <c r="Q15" s="1033">
        <v>2</v>
      </c>
      <c r="R15" s="1030">
        <v>3</v>
      </c>
      <c r="S15" s="1024"/>
      <c r="T15" s="1030">
        <v>33</v>
      </c>
      <c r="U15" s="558" t="str">
        <f>IF(V15="","",IFERROR(INDEX(Docentes!B:B,MATCH(V15,Docentes!C:C,0)),"NUEVO"))</f>
        <v>NUEVO</v>
      </c>
      <c r="V15" s="1037" t="s">
        <v>1014</v>
      </c>
      <c r="W15" s="1036" t="s">
        <v>1332</v>
      </c>
      <c r="X15" s="1030" t="s">
        <v>1088</v>
      </c>
      <c r="Y15" s="1030" t="s">
        <v>1089</v>
      </c>
      <c r="Z15" s="1030" t="s">
        <v>26</v>
      </c>
      <c r="AA15" s="1030" t="s">
        <v>1473</v>
      </c>
      <c r="AB15" s="1030">
        <v>35</v>
      </c>
      <c r="AC15" s="1030"/>
      <c r="AD15" s="1030"/>
      <c r="AE15" s="1030" t="s">
        <v>1088</v>
      </c>
      <c r="AF15" s="558" t="str">
        <f t="shared" si="0"/>
        <v>P</v>
      </c>
      <c r="AG15" s="1030">
        <v>1</v>
      </c>
      <c r="AH15" s="1030">
        <v>21</v>
      </c>
      <c r="AI15" s="1030">
        <v>50</v>
      </c>
      <c r="AJ15" s="1030">
        <v>23</v>
      </c>
      <c r="AK15" s="1030">
        <v>30</v>
      </c>
      <c r="AL15" s="558">
        <f t="shared" si="1"/>
        <v>2.0000000000000027</v>
      </c>
      <c r="AM15" s="1027">
        <f t="shared" si="2"/>
        <v>0.90972222222222221</v>
      </c>
      <c r="AN15" s="1027">
        <f t="shared" si="3"/>
        <v>0.97916666666666674</v>
      </c>
      <c r="AO15" s="558" t="str" cm="1">
        <f t="array" aca="1" ref="AO15" ca="1">IF(V15="","",IF(SUMPRODUCT((V15=$W$6:$W$3294)*(AG15=$AH$6:$AH$3294)*(AM15=$AN$6:$AN$3294)*(AN15=$AO$6:$AO$3294)*(ROW($W$6:$W$3294)&lt;&gt;ROW(V15))*((Q15=0)*($R$6:$R$3294&gt;0)+(Q15&gt;0)*($R$6:$R$3294=0)))&gt;0,"SALONES UNIDOS",IF(SUMPRODUCT((V15=$W$6:$W$3294)*(AG15=$AH$6:$AH$3294)*((AM15&lt;$AO$6:$AO$3294)*(AN15&gt;$AN$6:$AN$3294))*(ROW($W$6:$W$3294)&lt;&gt;ROW(V15)))&gt;0,"CRUZADO","Sin cruce")))</f>
        <v>Sin cruce</v>
      </c>
      <c r="AP15" s="1027" t="str">
        <f t="shared" si="5"/>
        <v>DE1HUAURAD</v>
      </c>
      <c r="AQ15" s="1027" t="str" cm="1">
        <f t="array" aca="1" ref="AQ15" ca="1">IF(AP15="","",IF(SUMPRODUCT((AP15=$AQ$6:$AQ$3294)*(AG15=$AH$6:$AH$3294)*(AM15=$AN$6:$AN$3294)*(AN15=$AO$6:$AO$3294)*(ROW($AQ$6:$AQ$3294)&lt;&gt;ROW(AP15))*((Q15=0)*($R$6:$R$3294&gt;0)+(Q15&gt;0)*($R$6:$R$3294=0)))&gt;0,"SALONES UNIDOS",IF(SUMPRODUCT((AP15=$AQ$6:$AQ$3294)*(AG15=$AH$6:$AH$3294)*((AM15&lt;$AO$6:$AO$3294)*(AN15&gt;$AN$6:$AN$3294))*(ROW($AQ$6:$AQ$3294)&lt;&gt;ROW(AP15)))&gt;0,"CRUZADO","Sin cruce")))</f>
        <v>Sin cruce</v>
      </c>
    </row>
    <row r="16" spans="1:43" ht="32.25">
      <c r="A16" t="s">
        <v>1889</v>
      </c>
      <c r="B16" s="12" t="s">
        <v>1081</v>
      </c>
      <c r="C16" s="789" t="s">
        <v>781</v>
      </c>
      <c r="D16" s="789">
        <v>20261</v>
      </c>
      <c r="E16" s="12" t="s">
        <v>13</v>
      </c>
      <c r="F16" s="12" t="s">
        <v>20</v>
      </c>
      <c r="G16" s="12" t="s">
        <v>30</v>
      </c>
      <c r="H16" s="12">
        <v>1</v>
      </c>
      <c r="I16" s="12" t="s">
        <v>16</v>
      </c>
      <c r="J16" s="790" t="s">
        <v>1191</v>
      </c>
      <c r="K16" s="491" t="s">
        <v>1192</v>
      </c>
      <c r="L16" s="789" t="s">
        <v>1101</v>
      </c>
      <c r="M16" s="789" t="s">
        <v>1086</v>
      </c>
      <c r="N16" s="12" t="s">
        <v>731</v>
      </c>
      <c r="O16" s="789">
        <v>2</v>
      </c>
      <c r="P16" s="789">
        <v>0</v>
      </c>
      <c r="Q16" s="815">
        <v>2</v>
      </c>
      <c r="R16" s="789">
        <v>3</v>
      </c>
      <c r="S16" s="808"/>
      <c r="T16" s="789">
        <v>40</v>
      </c>
      <c r="U16" s="31" t="str">
        <f>IF(V16="","",IFERROR(INDEX(Docentes!B:B,MATCH(V16,Docentes!C:C,0)),"NUEVO"))</f>
        <v>NUEVO</v>
      </c>
      <c r="V16" s="693" t="s">
        <v>602</v>
      </c>
      <c r="W16" s="265" t="s">
        <v>168</v>
      </c>
      <c r="X16" s="789" t="s">
        <v>1182</v>
      </c>
      <c r="Y16" s="789" t="s">
        <v>1089</v>
      </c>
      <c r="Z16" s="789" t="s">
        <v>61</v>
      </c>
      <c r="AA16" s="789" t="s">
        <v>1183</v>
      </c>
      <c r="AB16" s="789">
        <v>50</v>
      </c>
      <c r="AC16" s="789"/>
      <c r="AD16" s="789" t="s">
        <v>1283</v>
      </c>
      <c r="AE16" s="789" t="s">
        <v>1182</v>
      </c>
      <c r="AF16" s="31" t="str">
        <f t="shared" si="0"/>
        <v>T</v>
      </c>
      <c r="AG16" s="903">
        <v>6</v>
      </c>
      <c r="AH16" s="508">
        <v>8</v>
      </c>
      <c r="AI16" s="508">
        <v>30</v>
      </c>
      <c r="AJ16" s="508">
        <v>10</v>
      </c>
      <c r="AK16" s="508">
        <v>10</v>
      </c>
      <c r="AL16" s="31">
        <f t="shared" si="1"/>
        <v>2.0000000000000009</v>
      </c>
      <c r="AM16" s="792">
        <f t="shared" si="2"/>
        <v>0.35416666666666663</v>
      </c>
      <c r="AN16" s="792">
        <f t="shared" si="3"/>
        <v>0.4236111111111111</v>
      </c>
      <c r="AO16" s="31" t="str" cm="1">
        <f t="array" aca="1" ref="AO16" ca="1">IF(V16="","",IF(SUMPRODUCT((V16=$W$6:$W$3287)*(AG16=$AH$6:$AH$3287)*(AM16=$AN$6:$AN$3287)*(AN16=$AO$6:$AO$3287)*(ROW($W$6:$W$3287)&lt;&gt;ROW(V16))*((Q16=0)*($R$6:$R$3287&gt;0)+(Q16&gt;0)*($R$6:$R$3287=0)))&gt;0,"SALONES UNIDOS",IF(SUMPRODUCT((V16=$W$6:$W$3287)*(AG16=$AH$6:$AH$3287)*((AM16&lt;$AO$6:$AO$3287)*(AN16&gt;$AN$6:$AN$3287))*(ROW($W$6:$W$3287)&lt;&gt;ROW(V16)))&gt;0,"CRUZADO","Sin cruce")))</f>
        <v>Sin cruce</v>
      </c>
      <c r="AP16" s="792" t="str">
        <f t="shared" si="5"/>
        <v>DE1FILIALA</v>
      </c>
      <c r="AQ16" s="792" t="str" cm="1">
        <f t="array" aca="1" ref="AQ16" ca="1">IF(AP16="","",IF(SUMPRODUCT((AP16=$AQ$6:$AQ$3287)*(AG16=$AH$6:$AH$3287)*(AM16=$AN$6:$AN$3287)*(AN16=$AO$6:$AO$3287)*(ROW($AQ$6:$AQ$3287)&lt;&gt;ROW(AP16))*((Q16=0)*($R$6:$R$3287&gt;0)+(Q16&gt;0)*($R$6:$R$3287=0)))&gt;0,"SALONES UNIDOS",IF(SUMPRODUCT((AP16=$AQ$6:$AQ$3287)*(AG16=$AH$6:$AH$3287)*((AM16&lt;$AO$6:$AO$3287)*(AN16&gt;$AN$6:$AN$3287))*(ROW($AQ$6:$AQ$3287)&lt;&gt;ROW(AP16)))&gt;0,"CRUZADO","Sin cruce")))</f>
        <v>Sin cruce</v>
      </c>
    </row>
    <row r="17" spans="1:43" ht="32.25">
      <c r="B17" s="12" t="s">
        <v>1081</v>
      </c>
      <c r="C17" s="789" t="s">
        <v>781</v>
      </c>
      <c r="D17" s="789">
        <v>20261</v>
      </c>
      <c r="E17" s="12" t="s">
        <v>13</v>
      </c>
      <c r="F17" s="12" t="s">
        <v>20</v>
      </c>
      <c r="G17" s="12" t="s">
        <v>30</v>
      </c>
      <c r="H17" s="12">
        <v>1</v>
      </c>
      <c r="I17" s="12" t="s">
        <v>1342</v>
      </c>
      <c r="J17" s="790" t="s">
        <v>1191</v>
      </c>
      <c r="K17" s="491" t="s">
        <v>1192</v>
      </c>
      <c r="L17" s="789" t="s">
        <v>1101</v>
      </c>
      <c r="M17" s="789" t="s">
        <v>1086</v>
      </c>
      <c r="N17" s="12" t="s">
        <v>731</v>
      </c>
      <c r="O17" s="789">
        <v>0</v>
      </c>
      <c r="P17" s="789">
        <v>2</v>
      </c>
      <c r="Q17" s="815">
        <v>2</v>
      </c>
      <c r="R17" s="789">
        <v>3</v>
      </c>
      <c r="S17" s="808"/>
      <c r="T17" s="789">
        <v>20</v>
      </c>
      <c r="U17" s="31" t="str">
        <f>IF(V17="","",IFERROR(INDEX(Docentes!B:B,MATCH(V17,Docentes!C:C,0)),"NUEVO"))</f>
        <v>NUEVO</v>
      </c>
      <c r="V17" s="693" t="s">
        <v>602</v>
      </c>
      <c r="W17" s="265" t="s">
        <v>168</v>
      </c>
      <c r="X17" s="789" t="s">
        <v>1182</v>
      </c>
      <c r="Y17" s="789" t="s">
        <v>1089</v>
      </c>
      <c r="Z17" s="789" t="s">
        <v>1283</v>
      </c>
      <c r="AA17" s="789" t="s">
        <v>1283</v>
      </c>
      <c r="AB17" s="789"/>
      <c r="AC17" s="672" t="s">
        <v>1888</v>
      </c>
      <c r="AD17" s="789">
        <v>26</v>
      </c>
      <c r="AE17" s="789" t="s">
        <v>1182</v>
      </c>
      <c r="AF17" s="31" t="str">
        <f t="shared" si="0"/>
        <v>P</v>
      </c>
      <c r="AG17" s="903">
        <v>6</v>
      </c>
      <c r="AH17" s="508">
        <v>10</v>
      </c>
      <c r="AI17" s="508">
        <v>10</v>
      </c>
      <c r="AJ17" s="508">
        <v>11</v>
      </c>
      <c r="AK17" s="508">
        <v>50</v>
      </c>
      <c r="AL17" s="31">
        <f t="shared" si="1"/>
        <v>1.9999999999999993</v>
      </c>
      <c r="AM17" s="792">
        <f t="shared" si="2"/>
        <v>0.4236111111111111</v>
      </c>
      <c r="AN17" s="792">
        <f t="shared" si="3"/>
        <v>0.49305555555555552</v>
      </c>
      <c r="AO17" s="31" t="str" cm="1">
        <f t="array" aca="1" ref="AO17" ca="1">IF(V17="","",IF(SUMPRODUCT((V17=$W$6:$W$3287)*(AG17=$AH$6:$AH$3287)*(AM17=$AN$6:$AN$3287)*(AN17=$AO$6:$AO$3287)*(ROW($W$6:$W$3287)&lt;&gt;ROW(V17))*((Q17=0)*($R$6:$R$3287&gt;0)+(Q17&gt;0)*($R$6:$R$3287=0)))&gt;0,"SALONES UNIDOS",IF(SUMPRODUCT((V17=$W$6:$W$3287)*(AG17=$AH$6:$AH$3287)*((AM17&lt;$AO$6:$AO$3287)*(AN17&gt;$AN$6:$AN$3287))*(ROW($W$6:$W$3287)&lt;&gt;ROW(V17)))&gt;0,"CRUZADO","Sin cruce")))</f>
        <v>Sin cruce</v>
      </c>
      <c r="AP17" s="792" t="str">
        <f t="shared" si="5"/>
        <v>DE1FILIALA1</v>
      </c>
      <c r="AQ17" s="792" t="str" cm="1">
        <f t="array" aca="1" ref="AQ17" ca="1">IF(AP17="","",IF(SUMPRODUCT((AP17=$AQ$6:$AQ$3287)*(AG17=$AH$6:$AH$3287)*(AM17=$AN$6:$AN$3287)*(AN17=$AO$6:$AO$3287)*(ROW($AQ$6:$AQ$3287)&lt;&gt;ROW(AP17))*((Q17=0)*($R$6:$R$3287&gt;0)+(Q17&gt;0)*($R$6:$R$3287=0)))&gt;0,"SALONES UNIDOS",IF(SUMPRODUCT((AP17=$AQ$6:$AQ$3287)*(AG17=$AH$6:$AH$3287)*((AM17&lt;$AO$6:$AO$3287)*(AN17&gt;$AN$6:$AN$3287))*(ROW($AQ$6:$AQ$3287)&lt;&gt;ROW(AP17)))&gt;0,"CRUZADO","Sin cruce")))</f>
        <v>Sin cruce</v>
      </c>
    </row>
    <row r="18" spans="1:43" ht="32.25">
      <c r="B18" s="12" t="s">
        <v>1081</v>
      </c>
      <c r="C18" s="789" t="s">
        <v>781</v>
      </c>
      <c r="D18" s="789">
        <v>20261</v>
      </c>
      <c r="E18" s="12" t="s">
        <v>13</v>
      </c>
      <c r="F18" s="12" t="s">
        <v>20</v>
      </c>
      <c r="G18" s="12" t="s">
        <v>30</v>
      </c>
      <c r="H18" s="12">
        <v>1</v>
      </c>
      <c r="I18" s="12" t="s">
        <v>1343</v>
      </c>
      <c r="J18" s="790" t="s">
        <v>1191</v>
      </c>
      <c r="K18" s="491" t="s">
        <v>1192</v>
      </c>
      <c r="L18" s="789" t="s">
        <v>1101</v>
      </c>
      <c r="M18" s="789" t="s">
        <v>1086</v>
      </c>
      <c r="N18" s="12" t="s">
        <v>731</v>
      </c>
      <c r="O18" s="789">
        <v>0</v>
      </c>
      <c r="P18" s="789">
        <v>2</v>
      </c>
      <c r="Q18" s="815">
        <v>2</v>
      </c>
      <c r="R18" s="789">
        <v>3</v>
      </c>
      <c r="S18" s="808"/>
      <c r="T18" s="789">
        <v>20</v>
      </c>
      <c r="U18" s="31" t="str">
        <f>IF(V18="","",IFERROR(INDEX(Docentes!B:B,MATCH(V18,Docentes!C:C,0)),"NUEVO"))</f>
        <v>NUEVO</v>
      </c>
      <c r="V18" s="693" t="s">
        <v>602</v>
      </c>
      <c r="W18" s="265" t="s">
        <v>168</v>
      </c>
      <c r="X18" s="789" t="s">
        <v>1182</v>
      </c>
      <c r="Y18" s="789" t="s">
        <v>1089</v>
      </c>
      <c r="Z18" s="789" t="s">
        <v>1283</v>
      </c>
      <c r="AA18" s="789" t="s">
        <v>1283</v>
      </c>
      <c r="AB18" s="789" t="s">
        <v>1283</v>
      </c>
      <c r="AC18" s="672" t="s">
        <v>1888</v>
      </c>
      <c r="AD18" s="789">
        <v>26</v>
      </c>
      <c r="AE18" s="789" t="s">
        <v>1182</v>
      </c>
      <c r="AF18" s="31" t="str">
        <f t="shared" si="0"/>
        <v>P</v>
      </c>
      <c r="AG18" s="903">
        <v>6</v>
      </c>
      <c r="AH18" s="508">
        <v>11</v>
      </c>
      <c r="AI18" s="508">
        <v>50</v>
      </c>
      <c r="AJ18" s="508">
        <v>13</v>
      </c>
      <c r="AK18" s="508">
        <v>30</v>
      </c>
      <c r="AL18" s="31">
        <f t="shared" si="1"/>
        <v>2.0000000000000009</v>
      </c>
      <c r="AM18" s="792">
        <f t="shared" si="2"/>
        <v>0.49305555555555552</v>
      </c>
      <c r="AN18" s="792">
        <f t="shared" si="3"/>
        <v>0.5625</v>
      </c>
      <c r="AO18" s="31" t="str" cm="1">
        <f t="array" aca="1" ref="AO18" ca="1">IF(V18="","",IF(SUMPRODUCT((V18=$W$6:$W$3287)*(AG18=$AH$6:$AH$3287)*(AM18=$AN$6:$AN$3287)*(AN18=$AO$6:$AO$3287)*(ROW($W$6:$W$3287)&lt;&gt;ROW(V18))*((Q18=0)*($R$6:$R$3287&gt;0)+(Q18&gt;0)*($R$6:$R$3287=0)))&gt;0,"SALONES UNIDOS",IF(SUMPRODUCT((V18=$W$6:$W$3287)*(AG18=$AH$6:$AH$3287)*((AM18&lt;$AO$6:$AO$3287)*(AN18&gt;$AN$6:$AN$3287))*(ROW($W$6:$W$3287)&lt;&gt;ROW(V18)))&gt;0,"CRUZADO","Sin cruce")))</f>
        <v>Sin cruce</v>
      </c>
      <c r="AP18" s="792" t="str">
        <f t="shared" si="5"/>
        <v>DE1FILIALA2</v>
      </c>
      <c r="AQ18" s="792" t="str" cm="1">
        <f t="array" aca="1" ref="AQ18" ca="1">IF(AP18="","",IF(SUMPRODUCT((AP18=$AQ$6:$AQ$3287)*(AG18=$AH$6:$AH$3287)*(AM18=$AN$6:$AN$3287)*(AN18=$AO$6:$AO$3287)*(ROW($AQ$6:$AQ$3287)&lt;&gt;ROW(AP18))*((Q18=0)*($R$6:$R$3287&gt;0)+(Q18&gt;0)*($R$6:$R$3287=0)))&gt;0,"SALONES UNIDOS",IF(SUMPRODUCT((AP18=$AQ$6:$AQ$3287)*(AG18=$AH$6:$AH$3287)*((AM18&lt;$AO$6:$AO$3287)*(AN18&gt;$AN$6:$AN$3287))*(ROW($AQ$6:$AQ$3287)&lt;&gt;ROW(AP18)))&gt;0,"CRUZADO","Sin cruce")))</f>
        <v>Sin cruce</v>
      </c>
    </row>
    <row r="19" spans="1:43" s="1020" customFormat="1" ht="32.25">
      <c r="A19" s="1020" t="s">
        <v>1929</v>
      </c>
      <c r="B19" s="1029" t="s">
        <v>1081</v>
      </c>
      <c r="C19" s="1030" t="s">
        <v>781</v>
      </c>
      <c r="D19" s="1030">
        <v>20261</v>
      </c>
      <c r="E19" s="1029" t="s">
        <v>13</v>
      </c>
      <c r="F19" s="1029" t="s">
        <v>20</v>
      </c>
      <c r="G19" s="1029" t="s">
        <v>30</v>
      </c>
      <c r="H19" s="1029">
        <v>1</v>
      </c>
      <c r="I19" s="1029" t="s">
        <v>16</v>
      </c>
      <c r="J19" s="1031" t="s">
        <v>1191</v>
      </c>
      <c r="K19" s="1032" t="s">
        <v>1192</v>
      </c>
      <c r="L19" s="1030" t="s">
        <v>1101</v>
      </c>
      <c r="M19" s="1030" t="s">
        <v>1086</v>
      </c>
      <c r="N19" s="1029" t="s">
        <v>731</v>
      </c>
      <c r="O19" s="1030">
        <v>2</v>
      </c>
      <c r="P19" s="1030">
        <v>0</v>
      </c>
      <c r="Q19" s="1033">
        <v>2</v>
      </c>
      <c r="R19" s="1030">
        <v>3</v>
      </c>
      <c r="S19" s="1024"/>
      <c r="T19" s="1030">
        <v>40</v>
      </c>
      <c r="U19" s="558" t="str">
        <f>IF(V19="","",IFERROR(INDEX(Docentes!B:B,MATCH(V19,Docentes!C:C,0)),"NUEVO"))</f>
        <v>NUEVO</v>
      </c>
      <c r="V19" s="1041" t="s">
        <v>1048</v>
      </c>
      <c r="W19" s="1036" t="s">
        <v>168</v>
      </c>
      <c r="X19" s="1030" t="s">
        <v>1182</v>
      </c>
      <c r="Y19" s="1030" t="s">
        <v>1089</v>
      </c>
      <c r="Z19" s="1030" t="s">
        <v>61</v>
      </c>
      <c r="AA19" s="1030" t="s">
        <v>1183</v>
      </c>
      <c r="AB19" s="1030">
        <v>50</v>
      </c>
      <c r="AC19" s="1030"/>
      <c r="AD19" s="1030" t="s">
        <v>1283</v>
      </c>
      <c r="AE19" s="1030" t="s">
        <v>1182</v>
      </c>
      <c r="AF19" s="558" t="str">
        <f t="shared" si="0"/>
        <v>T</v>
      </c>
      <c r="AG19" s="1038">
        <v>2</v>
      </c>
      <c r="AH19" s="1039">
        <v>11</v>
      </c>
      <c r="AI19" s="1039">
        <v>0</v>
      </c>
      <c r="AJ19" s="1039">
        <v>12</v>
      </c>
      <c r="AK19" s="1039">
        <v>40</v>
      </c>
      <c r="AL19" s="558">
        <f t="shared" si="1"/>
        <v>2.0000000000000009</v>
      </c>
      <c r="AM19" s="1027">
        <f t="shared" si="2"/>
        <v>0.45833333333333331</v>
      </c>
      <c r="AN19" s="1027">
        <f t="shared" si="3"/>
        <v>0.52777777777777779</v>
      </c>
      <c r="AO19" s="558" t="str" cm="1">
        <f t="array" aca="1" ref="AO19" ca="1">IF(V19="","",IF(SUMPRODUCT((V19=$W$6:$W$3288)*(AG19=$AH$6:$AH$3288)*(AM19=$AN$6:$AN$3288)*(AN19=$AO$6:$AO$3288)*(ROW($W$6:$W$3288)&lt;&gt;ROW(V19))*((Q19=0)*($R$6:$R$3288&gt;0)+(Q19&gt;0)*($R$6:$R$3288=0)))&gt;0,"SALONES UNIDOS",IF(SUMPRODUCT((V19=$W$6:$W$3288)*(AG19=$AH$6:$AH$3288)*((AM19&lt;$AO$6:$AO$3288)*(AN19&gt;$AN$6:$AN$3288))*(ROW($W$6:$W$3288)&lt;&gt;ROW(V19)))&gt;0,"CRUZADO","Sin cruce")))</f>
        <v>Sin cruce</v>
      </c>
      <c r="AP19" s="1027" t="str">
        <f t="shared" si="5"/>
        <v>DE1FILIALA</v>
      </c>
      <c r="AQ19" s="1027" t="str" cm="1">
        <f t="array" aca="1" ref="AQ19" ca="1">IF(AP19="","",IF(SUMPRODUCT((AP19=$AQ$6:$AQ$3288)*(AG19=$AH$6:$AH$3288)*(AM19=$AN$6:$AN$3288)*(AN19=$AO$6:$AO$3288)*(ROW($AQ$6:$AQ$3288)&lt;&gt;ROW(AP19))*((Q19=0)*($R$6:$R$3288&gt;0)+(Q19&gt;0)*($R$6:$R$3288=0)))&gt;0,"SALONES UNIDOS",IF(SUMPRODUCT((AP19=$AQ$6:$AQ$3288)*(AG19=$AH$6:$AH$3288)*((AM19&lt;$AO$6:$AO$3288)*(AN19&gt;$AN$6:$AN$3288))*(ROW($AQ$6:$AQ$3288)&lt;&gt;ROW(AP19)))&gt;0,"CRUZADO","Sin cruce")))</f>
        <v>Sin cruce</v>
      </c>
    </row>
    <row r="20" spans="1:43" s="1020" customFormat="1" ht="32.25">
      <c r="A20" s="1020" t="s">
        <v>1929</v>
      </c>
      <c r="B20" s="1029" t="s">
        <v>1081</v>
      </c>
      <c r="C20" s="1030" t="s">
        <v>781</v>
      </c>
      <c r="D20" s="1030">
        <v>20261</v>
      </c>
      <c r="E20" s="1029" t="s">
        <v>13</v>
      </c>
      <c r="F20" s="1029" t="s">
        <v>20</v>
      </c>
      <c r="G20" s="1029" t="s">
        <v>30</v>
      </c>
      <c r="H20" s="1029">
        <v>1</v>
      </c>
      <c r="I20" s="1029" t="s">
        <v>16</v>
      </c>
      <c r="J20" s="1031" t="s">
        <v>1191</v>
      </c>
      <c r="K20" s="1032" t="s">
        <v>1192</v>
      </c>
      <c r="L20" s="1030" t="s">
        <v>1101</v>
      </c>
      <c r="M20" s="1030" t="s">
        <v>1086</v>
      </c>
      <c r="N20" s="1029" t="s">
        <v>731</v>
      </c>
      <c r="O20" s="1030">
        <v>0</v>
      </c>
      <c r="P20" s="1030">
        <v>2</v>
      </c>
      <c r="Q20" s="1033">
        <v>2</v>
      </c>
      <c r="R20" s="1030">
        <v>3</v>
      </c>
      <c r="S20" s="1024"/>
      <c r="T20" s="1030">
        <v>40</v>
      </c>
      <c r="U20" s="558" t="str">
        <f>IF(V20="","",IFERROR(INDEX(Docentes!B:B,MATCH(V20,Docentes!C:C,0)),"NUEVO"))</f>
        <v>NUEVO</v>
      </c>
      <c r="V20" s="1041" t="s">
        <v>1048</v>
      </c>
      <c r="W20" s="1036" t="s">
        <v>168</v>
      </c>
      <c r="X20" s="1030" t="s">
        <v>1182</v>
      </c>
      <c r="Y20" s="1030" t="s">
        <v>1089</v>
      </c>
      <c r="Z20" s="1030" t="s">
        <v>61</v>
      </c>
      <c r="AA20" s="1030" t="s">
        <v>1183</v>
      </c>
      <c r="AB20" s="1030">
        <v>50</v>
      </c>
      <c r="AC20" s="1030"/>
      <c r="AD20" s="1030" t="s">
        <v>1283</v>
      </c>
      <c r="AE20" s="1030" t="s">
        <v>1182</v>
      </c>
      <c r="AF20" s="558" t="str">
        <f t="shared" ref="AF20" si="6">IF(AND(O20&gt;0,P20&gt;0),"TP",IF(AND(O20&gt;0,P20=0),"T","P"))</f>
        <v>P</v>
      </c>
      <c r="AG20" s="1038">
        <v>2</v>
      </c>
      <c r="AH20" s="1039">
        <v>12</v>
      </c>
      <c r="AI20" s="1039">
        <v>40</v>
      </c>
      <c r="AJ20" s="1039">
        <v>14</v>
      </c>
      <c r="AK20" s="1039">
        <v>20</v>
      </c>
      <c r="AL20" s="558">
        <f t="shared" ref="AL20" si="7">IF(Q20=0,0,IF(AH20="",Q20,IF(W20="HIBRIDO VIRTUAL",0,((((AJ20/24)+(AK20/1440))-((AH20/24)+(AI20/1440)))*1440/50))))</f>
        <v>1.9999999999999993</v>
      </c>
      <c r="AM20" s="1027">
        <f t="shared" ref="AM20" si="8">AH20/24+AI20/1440</f>
        <v>0.52777777777777779</v>
      </c>
      <c r="AN20" s="1027">
        <f t="shared" ref="AN20" si="9">AJ20/24+AK20/1440</f>
        <v>0.59722222222222221</v>
      </c>
      <c r="AO20" s="558" t="str" cm="1">
        <f t="array" aca="1" ref="AO20" ca="1">IF(V20="","",IF(SUMPRODUCT((V20=$W$6:$W$3288)*(AG20=$AH$6:$AH$3288)*(AM20=$AN$6:$AN$3288)*(AN20=$AO$6:$AO$3288)*(ROW($W$6:$W$3288)&lt;&gt;ROW(V20))*((Q20=0)*($R$6:$R$3288&gt;0)+(Q20&gt;0)*($R$6:$R$3288=0)))&gt;0,"SALONES UNIDOS",IF(SUMPRODUCT((V20=$W$6:$W$3288)*(AG20=$AH$6:$AH$3288)*((AM20&lt;$AO$6:$AO$3288)*(AN20&gt;$AN$6:$AN$3288))*(ROW($W$6:$W$3288)&lt;&gt;ROW(V20)))&gt;0,"CRUZADO","Sin cruce")))</f>
        <v>Sin cruce</v>
      </c>
      <c r="AP20" s="1027" t="str">
        <f t="shared" ref="AP20" si="10">TRIM(CONCATENATE(G20,H20,E20,I20))</f>
        <v>DE1FILIALA</v>
      </c>
      <c r="AQ20" s="1027" t="str" cm="1">
        <f t="array" aca="1" ref="AQ20" ca="1">IF(AP20="","",IF(SUMPRODUCT((AP20=$AQ$6:$AQ$3288)*(AG20=$AH$6:$AH$3288)*(AM20=$AN$6:$AN$3288)*(AN20=$AO$6:$AO$3288)*(ROW($AQ$6:$AQ$3288)&lt;&gt;ROW(AP20))*((Q20=0)*($R$6:$R$3288&gt;0)+(Q20&gt;0)*($R$6:$R$3288=0)))&gt;0,"SALONES UNIDOS",IF(SUMPRODUCT((AP20=$AQ$6:$AQ$3288)*(AG20=$AH$6:$AH$3288)*((AM20&lt;$AO$6:$AO$3288)*(AN20&gt;$AN$6:$AN$3288))*(ROW($AQ$6:$AQ$3288)&lt;&gt;ROW(AP20)))&gt;0,"CRUZADO","Sin cruce")))</f>
        <v>Sin cruce</v>
      </c>
    </row>
    <row r="21" spans="1:43" ht="32.25">
      <c r="A21" t="s">
        <v>1889</v>
      </c>
      <c r="B21" s="12" t="s">
        <v>1081</v>
      </c>
      <c r="C21" s="789" t="s">
        <v>781</v>
      </c>
      <c r="D21" s="789">
        <v>20261</v>
      </c>
      <c r="E21" s="12" t="s">
        <v>13</v>
      </c>
      <c r="F21" s="12" t="s">
        <v>20</v>
      </c>
      <c r="G21" s="12" t="s">
        <v>30</v>
      </c>
      <c r="H21" s="12">
        <v>1</v>
      </c>
      <c r="I21" s="12" t="s">
        <v>26</v>
      </c>
      <c r="J21" s="790" t="s">
        <v>1191</v>
      </c>
      <c r="K21" s="491" t="s">
        <v>1192</v>
      </c>
      <c r="L21" s="789" t="s">
        <v>1101</v>
      </c>
      <c r="M21" s="789" t="s">
        <v>1086</v>
      </c>
      <c r="N21" s="12" t="s">
        <v>731</v>
      </c>
      <c r="O21" s="789">
        <v>2</v>
      </c>
      <c r="P21" s="789">
        <v>0</v>
      </c>
      <c r="Q21" s="815">
        <v>2</v>
      </c>
      <c r="R21" s="789">
        <v>3</v>
      </c>
      <c r="S21" s="808"/>
      <c r="T21" s="789">
        <v>40</v>
      </c>
      <c r="U21" s="31" t="str">
        <f>IF(V21="","",IFERROR(INDEX(Docentes!B:B,MATCH(V21,Docentes!C:C,0)),"NUEVO"))</f>
        <v>NUEVO</v>
      </c>
      <c r="V21" s="693" t="s">
        <v>602</v>
      </c>
      <c r="W21" s="265" t="s">
        <v>168</v>
      </c>
      <c r="X21" s="789" t="s">
        <v>1088</v>
      </c>
      <c r="Y21" s="789" t="s">
        <v>1089</v>
      </c>
      <c r="Z21" s="789" t="s">
        <v>61</v>
      </c>
      <c r="AA21" s="789" t="s">
        <v>1183</v>
      </c>
      <c r="AB21" s="789">
        <v>50</v>
      </c>
      <c r="AC21" s="789"/>
      <c r="AD21" s="789" t="s">
        <v>1283</v>
      </c>
      <c r="AE21" s="789" t="s">
        <v>1088</v>
      </c>
      <c r="AF21" s="31" t="str">
        <f t="shared" si="0"/>
        <v>T</v>
      </c>
      <c r="AG21" s="903">
        <v>6</v>
      </c>
      <c r="AH21" s="508">
        <v>21</v>
      </c>
      <c r="AI21" s="508">
        <v>50</v>
      </c>
      <c r="AJ21" s="508">
        <v>23</v>
      </c>
      <c r="AK21" s="508">
        <v>30</v>
      </c>
      <c r="AL21" s="31">
        <f t="shared" si="1"/>
        <v>2.0000000000000027</v>
      </c>
      <c r="AM21" s="792">
        <f t="shared" si="2"/>
        <v>0.90972222222222221</v>
      </c>
      <c r="AN21" s="792">
        <f t="shared" si="3"/>
        <v>0.97916666666666674</v>
      </c>
      <c r="AO21" s="31" t="str" cm="1">
        <f t="array" aca="1" ref="AO21" ca="1">IF(V21="","",IF(SUMPRODUCT((V21=$W$6:$W$3285)*(AG21=$AH$6:$AH$3285)*(AM21=$AN$6:$AN$3285)*(AN21=$AO$6:$AO$3285)*(ROW($W$6:$W$3285)&lt;&gt;ROW(V21))*((Q21=0)*($R$6:$R$3285&gt;0)+(Q21&gt;0)*($R$6:$R$3285=0)))&gt;0,"SALONES UNIDOS",IF(SUMPRODUCT((V21=$W$6:$W$3285)*(AG21=$AH$6:$AH$3285)*((AM21&lt;$AO$6:$AO$3285)*(AN21&gt;$AN$6:$AN$3285))*(ROW($W$6:$W$3285)&lt;&gt;ROW(V21)))&gt;0,"CRUZADO","Sin cruce")))</f>
        <v>Sin cruce</v>
      </c>
      <c r="AP21" s="792" t="str">
        <f t="shared" si="5"/>
        <v>DE1FILIALB</v>
      </c>
      <c r="AQ21" s="792" t="str" cm="1">
        <f t="array" aca="1" ref="AQ21" ca="1">IF(AP21="","",IF(SUMPRODUCT((AP21=$AQ$6:$AQ$3285)*(AG21=$AH$6:$AH$3285)*(AM21=$AN$6:$AN$3285)*(AN21=$AO$6:$AO$3285)*(ROW($AQ$6:$AQ$3285)&lt;&gt;ROW(AP21))*((Q21=0)*($R$6:$R$3285&gt;0)+(Q21&gt;0)*($R$6:$R$3285=0)))&gt;0,"SALONES UNIDOS",IF(SUMPRODUCT((AP21=$AQ$6:$AQ$3285)*(AG21=$AH$6:$AH$3285)*((AM21&lt;$AO$6:$AO$3285)*(AN21&gt;$AN$6:$AN$3285))*(ROW($AQ$6:$AQ$3285)&lt;&gt;ROW(AP21)))&gt;0,"CRUZADO","Sin cruce")))</f>
        <v>Sin cruce</v>
      </c>
    </row>
    <row r="22" spans="1:43" ht="32.25">
      <c r="A22" t="s">
        <v>1889</v>
      </c>
      <c r="B22" s="12" t="s">
        <v>1081</v>
      </c>
      <c r="C22" s="789" t="s">
        <v>781</v>
      </c>
      <c r="D22" s="789">
        <v>20261</v>
      </c>
      <c r="E22" s="12" t="s">
        <v>13</v>
      </c>
      <c r="F22" s="12" t="s">
        <v>20</v>
      </c>
      <c r="G22" s="12" t="s">
        <v>30</v>
      </c>
      <c r="H22" s="12">
        <v>1</v>
      </c>
      <c r="I22" s="12" t="s">
        <v>26</v>
      </c>
      <c r="J22" s="790" t="s">
        <v>1191</v>
      </c>
      <c r="K22" s="491" t="s">
        <v>1192</v>
      </c>
      <c r="L22" s="789" t="s">
        <v>1101</v>
      </c>
      <c r="M22" s="789" t="s">
        <v>1086</v>
      </c>
      <c r="N22" s="12" t="s">
        <v>731</v>
      </c>
      <c r="O22" s="789">
        <v>0</v>
      </c>
      <c r="P22" s="789">
        <v>2</v>
      </c>
      <c r="Q22" s="815">
        <v>2</v>
      </c>
      <c r="R22" s="789">
        <v>3</v>
      </c>
      <c r="S22" s="808"/>
      <c r="T22" s="789">
        <v>20</v>
      </c>
      <c r="U22" s="31" t="str">
        <f>IF(V22="","",IFERROR(INDEX(Docentes!B:B,MATCH(V22,Docentes!C:C,0)),"NUEVO"))</f>
        <v>NUEVO</v>
      </c>
      <c r="V22" s="693" t="s">
        <v>602</v>
      </c>
      <c r="W22" s="265" t="s">
        <v>168</v>
      </c>
      <c r="X22" s="789" t="s">
        <v>1088</v>
      </c>
      <c r="Y22" s="789" t="s">
        <v>1089</v>
      </c>
      <c r="Z22" s="789" t="s">
        <v>1283</v>
      </c>
      <c r="AA22" s="789" t="s">
        <v>1283</v>
      </c>
      <c r="AB22" s="789" t="s">
        <v>1283</v>
      </c>
      <c r="AC22" s="789"/>
      <c r="AD22" s="789">
        <v>26</v>
      </c>
      <c r="AE22" s="789" t="s">
        <v>1088</v>
      </c>
      <c r="AF22" s="31" t="str">
        <f t="shared" si="0"/>
        <v>P</v>
      </c>
      <c r="AG22" s="903">
        <v>6</v>
      </c>
      <c r="AH22" s="508">
        <v>21</v>
      </c>
      <c r="AI22" s="508">
        <v>50</v>
      </c>
      <c r="AJ22" s="508">
        <v>23</v>
      </c>
      <c r="AK22" s="508">
        <v>30</v>
      </c>
      <c r="AL22" s="31">
        <f t="shared" si="1"/>
        <v>2.0000000000000027</v>
      </c>
      <c r="AM22" s="792">
        <f t="shared" si="2"/>
        <v>0.90972222222222221</v>
      </c>
      <c r="AN22" s="792">
        <f t="shared" si="3"/>
        <v>0.97916666666666674</v>
      </c>
      <c r="AO22" s="31" t="str" cm="1">
        <f t="array" aca="1" ref="AO22" ca="1">IF(V22="","",IF(SUMPRODUCT((V22=$W$6:$W$3285)*(AG22=$AH$6:$AH$3285)*(AM22=$AN$6:$AN$3285)*(AN22=$AO$6:$AO$3285)*(ROW($W$6:$W$3285)&lt;&gt;ROW(V22))*((Q22=0)*($R$6:$R$3285&gt;0)+(Q22&gt;0)*($R$6:$R$3285=0)))&gt;0,"SALONES UNIDOS",IF(SUMPRODUCT((V22=$W$6:$W$3285)*(AG22=$AH$6:$AH$3285)*((AM22&lt;$AO$6:$AO$3285)*(AN22&gt;$AN$6:$AN$3285))*(ROW($W$6:$W$3285)&lt;&gt;ROW(V22)))&gt;0,"CRUZADO","Sin cruce")))</f>
        <v>Sin cruce</v>
      </c>
      <c r="AP22" s="792" t="str">
        <f t="shared" si="5"/>
        <v>DE1FILIALB</v>
      </c>
      <c r="AQ22" s="792" t="str" cm="1">
        <f t="array" aca="1" ref="AQ22" ca="1">IF(AP22="","",IF(SUMPRODUCT((AP22=$AQ$6:$AQ$3285)*(AG22=$AH$6:$AH$3285)*(AM22=$AN$6:$AN$3285)*(AN22=$AO$6:$AO$3285)*(ROW($AQ$6:$AQ$3285)&lt;&gt;ROW(AP22))*((Q22=0)*($R$6:$R$3285&gt;0)+(Q22&gt;0)*($R$6:$R$3285=0)))&gt;0,"SALONES UNIDOS",IF(SUMPRODUCT((AP22=$AQ$6:$AQ$3285)*(AG22=$AH$6:$AH$3285)*((AM22&lt;$AO$6:$AO$3285)*(AN22&gt;$AN$6:$AN$3285))*(ROW($AQ$6:$AQ$3285)&lt;&gt;ROW(AP22)))&gt;0,"CRUZADO","Sin cruce")))</f>
        <v>Sin cruce</v>
      </c>
    </row>
    <row r="23" spans="1:43" ht="32.25">
      <c r="A23" t="s">
        <v>1889</v>
      </c>
      <c r="B23" s="12" t="s">
        <v>1081</v>
      </c>
      <c r="C23" s="789" t="s">
        <v>781</v>
      </c>
      <c r="D23" s="789">
        <v>20261</v>
      </c>
      <c r="E23" s="12" t="s">
        <v>13</v>
      </c>
      <c r="F23" s="12" t="s">
        <v>20</v>
      </c>
      <c r="G23" s="12" t="s">
        <v>30</v>
      </c>
      <c r="H23" s="12">
        <v>1</v>
      </c>
      <c r="I23" s="12" t="s">
        <v>26</v>
      </c>
      <c r="J23" s="790" t="s">
        <v>1191</v>
      </c>
      <c r="K23" s="491" t="s">
        <v>1192</v>
      </c>
      <c r="L23" s="789" t="s">
        <v>1101</v>
      </c>
      <c r="M23" s="789" t="s">
        <v>1086</v>
      </c>
      <c r="N23" s="12" t="s">
        <v>731</v>
      </c>
      <c r="O23" s="789">
        <v>0</v>
      </c>
      <c r="P23" s="789">
        <v>2</v>
      </c>
      <c r="Q23" s="815">
        <v>2</v>
      </c>
      <c r="R23" s="789">
        <v>3</v>
      </c>
      <c r="S23" s="808"/>
      <c r="T23" s="789">
        <v>20</v>
      </c>
      <c r="U23" s="31" t="str">
        <f>IF(V23="","",IFERROR(INDEX(Docentes!B:B,MATCH(V23,Docentes!C:C,0)),"NUEVO"))</f>
        <v>NUEVO</v>
      </c>
      <c r="V23" s="693" t="s">
        <v>602</v>
      </c>
      <c r="W23" s="265" t="s">
        <v>168</v>
      </c>
      <c r="X23" s="789" t="s">
        <v>1088</v>
      </c>
      <c r="Y23" s="789" t="s">
        <v>1089</v>
      </c>
      <c r="Z23" s="789" t="s">
        <v>1283</v>
      </c>
      <c r="AA23" s="789" t="s">
        <v>1283</v>
      </c>
      <c r="AB23" s="789" t="s">
        <v>1283</v>
      </c>
      <c r="AC23" s="789"/>
      <c r="AD23" s="789">
        <v>26</v>
      </c>
      <c r="AE23" s="789" t="s">
        <v>1088</v>
      </c>
      <c r="AF23" s="31" t="str">
        <f t="shared" ref="AF23" si="11">IF(AND(O23&gt;0,P23&gt;0),"TP",IF(AND(O23&gt;0,P23=0),"T","P"))</f>
        <v>P</v>
      </c>
      <c r="AG23" s="903">
        <v>6</v>
      </c>
      <c r="AH23" s="508">
        <v>21</v>
      </c>
      <c r="AI23" s="508">
        <v>50</v>
      </c>
      <c r="AJ23" s="508">
        <v>23</v>
      </c>
      <c r="AK23" s="508">
        <v>30</v>
      </c>
      <c r="AL23" s="31">
        <f t="shared" ref="AL23" si="12">IF(Q23=0,0,IF(AH23="",Q23,IF(W23="HIBRIDO VIRTUAL",0,((((AJ23/24)+(AK23/1440))-((AH23/24)+(AI23/1440)))*1440/50))))</f>
        <v>2.0000000000000027</v>
      </c>
      <c r="AM23" s="792">
        <f t="shared" ref="AM23" si="13">AH23/24+AI23/1440</f>
        <v>0.90972222222222221</v>
      </c>
      <c r="AN23" s="792">
        <f t="shared" ref="AN23" si="14">AJ23/24+AK23/1440</f>
        <v>0.97916666666666674</v>
      </c>
      <c r="AO23" s="31" t="str" cm="1">
        <f t="array" aca="1" ref="AO23" ca="1">IF(V23="","",IF(SUMPRODUCT((V23=$W$6:$W$3285)*(AG23=$AH$6:$AH$3285)*(AM23=$AN$6:$AN$3285)*(AN23=$AO$6:$AO$3285)*(ROW($W$6:$W$3285)&lt;&gt;ROW(V23))*((Q23=0)*($R$6:$R$3285&gt;0)+(Q23&gt;0)*($R$6:$R$3285=0)))&gt;0,"SALONES UNIDOS",IF(SUMPRODUCT((V23=$W$6:$W$3285)*(AG23=$AH$6:$AH$3285)*((AM23&lt;$AO$6:$AO$3285)*(AN23&gt;$AN$6:$AN$3285))*(ROW($W$6:$W$3285)&lt;&gt;ROW(V23)))&gt;0,"CRUZADO","Sin cruce")))</f>
        <v>Sin cruce</v>
      </c>
      <c r="AP23" s="792" t="str">
        <f t="shared" ref="AP23" si="15">TRIM(CONCATENATE(G23,H23,E23,I23))</f>
        <v>DE1FILIALB</v>
      </c>
      <c r="AQ23" s="792" t="str" cm="1">
        <f t="array" aca="1" ref="AQ23" ca="1">IF(AP23="","",IF(SUMPRODUCT((AP23=$AQ$6:$AQ$3285)*(AG23=$AH$6:$AH$3285)*(AM23=$AN$6:$AN$3285)*(AN23=$AO$6:$AO$3285)*(ROW($AQ$6:$AQ$3285)&lt;&gt;ROW(AP23))*((Q23=0)*($R$6:$R$3285&gt;0)+(Q23&gt;0)*($R$6:$R$3285=0)))&gt;0,"SALONES UNIDOS",IF(SUMPRODUCT((AP23=$AQ$6:$AQ$3285)*(AG23=$AH$6:$AH$3285)*((AM23&lt;$AO$6:$AO$3285)*(AN23&gt;$AN$6:$AN$3285))*(ROW($AQ$6:$AQ$3285)&lt;&gt;ROW(AP23)))&gt;0,"CRUZADO","Sin cruce")))</f>
        <v>Sin cruce</v>
      </c>
    </row>
    <row r="24" spans="1:43" s="1020" customFormat="1" ht="32.25">
      <c r="A24" s="1020" t="s">
        <v>1908</v>
      </c>
      <c r="B24" s="1029" t="s">
        <v>1081</v>
      </c>
      <c r="C24" s="1030" t="s">
        <v>781</v>
      </c>
      <c r="D24" s="1030">
        <v>20261</v>
      </c>
      <c r="E24" s="1029" t="s">
        <v>13</v>
      </c>
      <c r="F24" s="1029" t="s">
        <v>20</v>
      </c>
      <c r="G24" s="1029" t="s">
        <v>30</v>
      </c>
      <c r="H24" s="1029">
        <v>1</v>
      </c>
      <c r="I24" s="1029" t="s">
        <v>26</v>
      </c>
      <c r="J24" s="1031" t="s">
        <v>1191</v>
      </c>
      <c r="K24" s="1032" t="s">
        <v>1192</v>
      </c>
      <c r="L24" s="1030" t="s">
        <v>1101</v>
      </c>
      <c r="M24" s="1030" t="s">
        <v>1086</v>
      </c>
      <c r="N24" s="1029" t="s">
        <v>731</v>
      </c>
      <c r="O24" s="1030">
        <v>2</v>
      </c>
      <c r="P24" s="1030">
        <v>0</v>
      </c>
      <c r="Q24" s="1033">
        <v>2</v>
      </c>
      <c r="R24" s="1030">
        <v>3</v>
      </c>
      <c r="S24" s="1024"/>
      <c r="T24" s="1030">
        <v>40</v>
      </c>
      <c r="U24" s="558" t="str">
        <f>IF(V24="","",IFERROR(INDEX(Docentes!B:B,MATCH(V24,Docentes!C:C,0)),"NUEVO"))</f>
        <v>NUEVO</v>
      </c>
      <c r="V24" s="1041" t="s">
        <v>1048</v>
      </c>
      <c r="W24" s="1036" t="s">
        <v>168</v>
      </c>
      <c r="X24" s="1030" t="s">
        <v>1088</v>
      </c>
      <c r="Y24" s="1030" t="s">
        <v>1089</v>
      </c>
      <c r="Z24" s="1030" t="s">
        <v>61</v>
      </c>
      <c r="AA24" s="1030" t="s">
        <v>1183</v>
      </c>
      <c r="AB24" s="1030">
        <v>50</v>
      </c>
      <c r="AC24" s="1030"/>
      <c r="AD24" s="1030" t="s">
        <v>1283</v>
      </c>
      <c r="AE24" s="1030" t="s">
        <v>1088</v>
      </c>
      <c r="AF24" s="558" t="str">
        <f t="shared" si="0"/>
        <v>T</v>
      </c>
      <c r="AG24" s="1038">
        <v>2</v>
      </c>
      <c r="AH24" s="1039">
        <v>21</v>
      </c>
      <c r="AI24" s="1039">
        <v>50</v>
      </c>
      <c r="AJ24" s="1039">
        <v>23</v>
      </c>
      <c r="AK24" s="1039">
        <v>30</v>
      </c>
      <c r="AL24" s="558">
        <f t="shared" si="1"/>
        <v>2.0000000000000027</v>
      </c>
      <c r="AM24" s="1027">
        <f t="shared" si="2"/>
        <v>0.90972222222222221</v>
      </c>
      <c r="AN24" s="1027">
        <f t="shared" si="3"/>
        <v>0.97916666666666674</v>
      </c>
      <c r="AO24" s="558" t="str" cm="1">
        <f t="array" aca="1" ref="AO24" ca="1">IF(V24="","",IF(SUMPRODUCT((V24=$W$6:$W$3287)*(AG24=$AH$6:$AH$3287)*(AM24=$AN$6:$AN$3287)*(AN24=$AO$6:$AO$3287)*(ROW($W$6:$W$3287)&lt;&gt;ROW(V24))*((Q24=0)*($R$6:$R$3287&gt;0)+(Q24&gt;0)*($R$6:$R$3287=0)))&gt;0,"SALONES UNIDOS",IF(SUMPRODUCT((V24=$W$6:$W$3287)*(AG24=$AH$6:$AH$3287)*((AM24&lt;$AO$6:$AO$3287)*(AN24&gt;$AN$6:$AN$3287))*(ROW($W$6:$W$3287)&lt;&gt;ROW(V24)))&gt;0,"CRUZADO","Sin cruce")))</f>
        <v>Sin cruce</v>
      </c>
      <c r="AP24" s="1027" t="str">
        <f t="shared" si="5"/>
        <v>DE1FILIALB</v>
      </c>
      <c r="AQ24" s="1027" t="str" cm="1">
        <f t="array" aca="1" ref="AQ24" ca="1">IF(AP24="","",IF(SUMPRODUCT((AP24=$AQ$6:$AQ$3287)*(AG24=$AH$6:$AH$3287)*(AM24=$AN$6:$AN$3287)*(AN24=$AO$6:$AO$3287)*(ROW($AQ$6:$AQ$3287)&lt;&gt;ROW(AP24))*((Q24=0)*($R$6:$R$3287&gt;0)+(Q24&gt;0)*($R$6:$R$3287=0)))&gt;0,"SALONES UNIDOS",IF(SUMPRODUCT((AP24=$AQ$6:$AQ$3287)*(AG24=$AH$6:$AH$3287)*((AM24&lt;$AO$6:$AO$3287)*(AN24&gt;$AN$6:$AN$3287))*(ROW($AQ$6:$AQ$3287)&lt;&gt;ROW(AP24)))&gt;0,"CRUZADO","Sin cruce")))</f>
        <v>Sin cruce</v>
      </c>
    </row>
    <row r="25" spans="1:43" s="1020" customFormat="1" ht="32.25">
      <c r="B25" s="1029" t="s">
        <v>1081</v>
      </c>
      <c r="C25" s="1030" t="s">
        <v>781</v>
      </c>
      <c r="D25" s="1030">
        <v>20261</v>
      </c>
      <c r="E25" s="1029" t="s">
        <v>13</v>
      </c>
      <c r="F25" s="1029" t="s">
        <v>20</v>
      </c>
      <c r="G25" s="1029" t="s">
        <v>30</v>
      </c>
      <c r="H25" s="1029">
        <v>1</v>
      </c>
      <c r="I25" s="1029" t="s">
        <v>26</v>
      </c>
      <c r="J25" s="1031" t="s">
        <v>1191</v>
      </c>
      <c r="K25" s="1032" t="s">
        <v>1192</v>
      </c>
      <c r="L25" s="1030" t="s">
        <v>1101</v>
      </c>
      <c r="M25" s="1030" t="s">
        <v>1086</v>
      </c>
      <c r="N25" s="1029" t="s">
        <v>731</v>
      </c>
      <c r="O25" s="1030">
        <v>0</v>
      </c>
      <c r="P25" s="1030">
        <v>2</v>
      </c>
      <c r="Q25" s="1033">
        <v>2</v>
      </c>
      <c r="R25" s="1030">
        <v>3</v>
      </c>
      <c r="S25" s="1024"/>
      <c r="T25" s="1030">
        <v>20</v>
      </c>
      <c r="U25" s="558" t="str">
        <f>IF(V25="","",IFERROR(INDEX(Docentes!B:B,MATCH(V25,Docentes!C:C,0)),"NUEVO"))</f>
        <v>NUEVO</v>
      </c>
      <c r="V25" s="1041" t="s">
        <v>1048</v>
      </c>
      <c r="W25" s="1036" t="s">
        <v>168</v>
      </c>
      <c r="X25" s="1030" t="s">
        <v>1088</v>
      </c>
      <c r="Y25" s="1030" t="s">
        <v>1089</v>
      </c>
      <c r="Z25" s="1030" t="s">
        <v>1283</v>
      </c>
      <c r="AA25" s="1030" t="s">
        <v>1283</v>
      </c>
      <c r="AB25" s="1030" t="s">
        <v>1283</v>
      </c>
      <c r="AC25" s="1030"/>
      <c r="AD25" s="1030">
        <v>26</v>
      </c>
      <c r="AE25" s="1030" t="s">
        <v>1088</v>
      </c>
      <c r="AF25" s="558" t="str">
        <f t="shared" si="0"/>
        <v>P</v>
      </c>
      <c r="AG25" s="1038">
        <v>5</v>
      </c>
      <c r="AH25" s="1039">
        <v>21</v>
      </c>
      <c r="AI25" s="1039">
        <v>50</v>
      </c>
      <c r="AJ25" s="1039">
        <v>23</v>
      </c>
      <c r="AK25" s="1039">
        <v>30</v>
      </c>
      <c r="AL25" s="558">
        <f t="shared" si="1"/>
        <v>2.0000000000000027</v>
      </c>
      <c r="AM25" s="1027">
        <f t="shared" si="2"/>
        <v>0.90972222222222221</v>
      </c>
      <c r="AN25" s="1027">
        <f t="shared" si="3"/>
        <v>0.97916666666666674</v>
      </c>
      <c r="AO25" s="558" t="str" cm="1">
        <f t="array" aca="1" ref="AO25" ca="1">IF(V25="","",IF(SUMPRODUCT((V25=$W$6:$W$3287)*(AG25=$AH$6:$AH$3287)*(AM25=$AN$6:$AN$3287)*(AN25=$AO$6:$AO$3287)*(ROW($W$6:$W$3287)&lt;&gt;ROW(V25))*((Q25=0)*($R$6:$R$3287&gt;0)+(Q25&gt;0)*($R$6:$R$3287=0)))&gt;0,"SALONES UNIDOS",IF(SUMPRODUCT((V25=$W$6:$W$3287)*(AG25=$AH$6:$AH$3287)*((AM25&lt;$AO$6:$AO$3287)*(AN25&gt;$AN$6:$AN$3287))*(ROW($W$6:$W$3287)&lt;&gt;ROW(V25)))&gt;0,"CRUZADO","Sin cruce")))</f>
        <v>Sin cruce</v>
      </c>
      <c r="AP25" s="1027" t="str">
        <f t="shared" si="5"/>
        <v>DE1FILIALB</v>
      </c>
      <c r="AQ25" s="1027" t="str" cm="1">
        <f t="array" aca="1" ref="AQ25" ca="1">IF(AP25="","",IF(SUMPRODUCT((AP25=$AQ$6:$AQ$3287)*(AG25=$AH$6:$AH$3287)*(AM25=$AN$6:$AN$3287)*(AN25=$AO$6:$AO$3287)*(ROW($AQ$6:$AQ$3287)&lt;&gt;ROW(AP25))*((Q25=0)*($R$6:$R$3287&gt;0)+(Q25&gt;0)*($R$6:$R$3287=0)))&gt;0,"SALONES UNIDOS",IF(SUMPRODUCT((AP25=$AQ$6:$AQ$3287)*(AG25=$AH$6:$AH$3287)*((AM25&lt;$AO$6:$AO$3287)*(AN25&gt;$AN$6:$AN$3287))*(ROW($AQ$6:$AQ$3287)&lt;&gt;ROW(AP25)))&gt;0,"CRUZADO","Sin cruce")))</f>
        <v>Sin cruce</v>
      </c>
    </row>
    <row r="26" spans="1:43" ht="32.25">
      <c r="A26" t="s">
        <v>1889</v>
      </c>
      <c r="B26" s="507" t="s">
        <v>1081</v>
      </c>
      <c r="C26" s="789" t="s">
        <v>1715</v>
      </c>
      <c r="D26" s="789">
        <v>20261</v>
      </c>
      <c r="E26" s="12" t="s">
        <v>23</v>
      </c>
      <c r="F26" s="12" t="s">
        <v>20</v>
      </c>
      <c r="G26" s="12" t="s">
        <v>82</v>
      </c>
      <c r="H26" s="12">
        <v>6</v>
      </c>
      <c r="I26" s="12" t="s">
        <v>16</v>
      </c>
      <c r="J26" s="790" t="s">
        <v>1764</v>
      </c>
      <c r="K26" s="491" t="s">
        <v>1765</v>
      </c>
      <c r="L26" s="789" t="s">
        <v>1085</v>
      </c>
      <c r="M26" s="789" t="s">
        <v>1086</v>
      </c>
      <c r="N26" s="12" t="s">
        <v>731</v>
      </c>
      <c r="O26" s="789">
        <v>2</v>
      </c>
      <c r="P26" s="789">
        <v>6</v>
      </c>
      <c r="Q26" s="815">
        <v>8</v>
      </c>
      <c r="R26" s="789">
        <v>5</v>
      </c>
      <c r="S26" s="931"/>
      <c r="T26" s="932">
        <v>10</v>
      </c>
      <c r="U26" s="31" t="str">
        <f>IF(V26="","",IFERROR(INDEX(Docentes!B:B,MATCH(V26,Docentes!C:C,0)),"NUEVO"))</f>
        <v>NUEVO</v>
      </c>
      <c r="V26" s="791" t="s">
        <v>228</v>
      </c>
      <c r="W26" s="265" t="s">
        <v>167</v>
      </c>
      <c r="X26" s="789" t="s">
        <v>1088</v>
      </c>
      <c r="Y26" s="789" t="s">
        <v>1089</v>
      </c>
      <c r="Z26" s="789" t="s">
        <v>26</v>
      </c>
      <c r="AA26" s="789" t="s">
        <v>1585</v>
      </c>
      <c r="AB26" s="789"/>
      <c r="AC26" s="789"/>
      <c r="AD26" s="789"/>
      <c r="AE26" s="789" t="s">
        <v>1088</v>
      </c>
      <c r="AF26" s="31" t="str">
        <f t="shared" si="0"/>
        <v>TP</v>
      </c>
      <c r="AG26" s="789">
        <v>6</v>
      </c>
      <c r="AH26" s="789">
        <v>7</v>
      </c>
      <c r="AI26" s="789">
        <v>40</v>
      </c>
      <c r="AJ26" s="789">
        <v>14</v>
      </c>
      <c r="AK26" s="789">
        <v>20</v>
      </c>
      <c r="AL26" s="31">
        <f t="shared" si="1"/>
        <v>7.9999999999999991</v>
      </c>
      <c r="AM26" s="792">
        <f t="shared" si="2"/>
        <v>0.31944444444444448</v>
      </c>
      <c r="AN26" s="792">
        <f t="shared" si="3"/>
        <v>0.59722222222222221</v>
      </c>
      <c r="AO26" s="31" t="str" cm="1">
        <f t="array" aca="1" ref="AO26" ca="1">IF(V26="","",IF(SUMPRODUCT((V26=$W$6:$W$3285)*(AG26=$AH$6:$AH$3285)*(AM26=$AN$6:$AN$3285)*(AN26=$AO$6:$AO$3285)*(ROW($W$6:$W$3285)&lt;&gt;ROW(V26))*((Q26=0)*($R$6:$R$3285&gt;0)+(Q26&gt;0)*($R$6:$R$3285=0)))&gt;0,"SALONES UNIDOS",IF(SUMPRODUCT((V26=$W$6:$W$3285)*(AG26=$AH$6:$AH$3285)*((AM26&lt;$AO$6:$AO$3285)*(AN26&gt;$AN$6:$AN$3285))*(ROW($W$6:$W$3285)&lt;&gt;ROW(V26)))&gt;0,"CRUZADO","Sin cruce")))</f>
        <v>Sin cruce</v>
      </c>
      <c r="AP26" s="792" t="str">
        <f t="shared" si="5"/>
        <v>IS6PRINCIPALA</v>
      </c>
      <c r="AQ26" s="792" t="str" cm="1">
        <f t="array" aca="1" ref="AQ26" ca="1">IF(AP26="","",IF(SUMPRODUCT((AP26=$AQ$6:$AQ$3285)*(AG26=$AH$6:$AH$3285)*(AM26=$AN$6:$AN$3285)*(AN26=$AO$6:$AO$3285)*(ROW($AQ$6:$AQ$3285)&lt;&gt;ROW(AP26))*((Q26=0)*($R$6:$R$3285&gt;0)+(Q26&gt;0)*($R$6:$R$3285=0)))&gt;0,"SALONES UNIDOS",IF(SUMPRODUCT((AP26=$AQ$6:$AQ$3285)*(AG26=$AH$6:$AH$3285)*((AM26&lt;$AO$6:$AO$3285)*(AN26&gt;$AN$6:$AN$3285))*(ROW($AQ$6:$AQ$3285)&lt;&gt;ROW(AP26)))&gt;0,"CRUZADO","Sin cruce")))</f>
        <v>Sin cruce</v>
      </c>
    </row>
    <row r="27" spans="1:43" s="1020" customFormat="1" ht="32.25">
      <c r="A27" s="1020" t="s">
        <v>1930</v>
      </c>
      <c r="B27" s="1061" t="s">
        <v>1081</v>
      </c>
      <c r="C27" s="1030" t="s">
        <v>1715</v>
      </c>
      <c r="D27" s="1030">
        <v>20261</v>
      </c>
      <c r="E27" s="1029" t="s">
        <v>23</v>
      </c>
      <c r="F27" s="1029" t="s">
        <v>20</v>
      </c>
      <c r="G27" s="1029" t="s">
        <v>82</v>
      </c>
      <c r="H27" s="1029">
        <v>6</v>
      </c>
      <c r="I27" s="1029" t="s">
        <v>16</v>
      </c>
      <c r="J27" s="1031" t="s">
        <v>1764</v>
      </c>
      <c r="K27" s="1032" t="s">
        <v>1765</v>
      </c>
      <c r="L27" s="1030" t="s">
        <v>1085</v>
      </c>
      <c r="M27" s="1030" t="s">
        <v>1086</v>
      </c>
      <c r="N27" s="1029" t="s">
        <v>731</v>
      </c>
      <c r="O27" s="1030">
        <v>2</v>
      </c>
      <c r="P27" s="1030">
        <v>6</v>
      </c>
      <c r="Q27" s="1033">
        <v>8</v>
      </c>
      <c r="R27" s="1030">
        <v>5</v>
      </c>
      <c r="S27" s="1062"/>
      <c r="T27" s="1063">
        <v>10</v>
      </c>
      <c r="U27" s="558" t="str">
        <f>IF(V27="","",IFERROR(INDEX(Docentes!B:B,MATCH(V27,Docentes!C:C,0)),"NUEVO"))</f>
        <v>NUEVO</v>
      </c>
      <c r="V27" s="1037" t="s">
        <v>228</v>
      </c>
      <c r="W27" s="1036" t="s">
        <v>167</v>
      </c>
      <c r="X27" s="1030" t="s">
        <v>1088</v>
      </c>
      <c r="Y27" s="1030" t="s">
        <v>1089</v>
      </c>
      <c r="Z27" s="1030" t="s">
        <v>26</v>
      </c>
      <c r="AA27" s="1030" t="s">
        <v>1585</v>
      </c>
      <c r="AB27" s="1030"/>
      <c r="AC27" s="1030"/>
      <c r="AD27" s="1030"/>
      <c r="AE27" s="1030" t="s">
        <v>1088</v>
      </c>
      <c r="AF27" s="558" t="str">
        <f t="shared" ref="AF27:AF50" si="16">IF(AND(O27&gt;0,P27&gt;0),"TP",IF(AND(O27&gt;0,P27=0),"T","P"))</f>
        <v>TP</v>
      </c>
      <c r="AG27" s="1030">
        <v>6</v>
      </c>
      <c r="AH27" s="1030">
        <v>7</v>
      </c>
      <c r="AI27" s="1030">
        <v>40</v>
      </c>
      <c r="AJ27" s="1030">
        <v>14</v>
      </c>
      <c r="AK27" s="1030">
        <v>20</v>
      </c>
      <c r="AL27" s="558">
        <f t="shared" ref="AL27:AL50" si="17">IF(Q27=0,0,IF(AH27="",Q27,IF(W27="HIBRIDO VIRTUAL",0,((((AJ27/24)+(AK27/1440))-((AH27/24)+(AI27/1440)))*1440/50))))</f>
        <v>7.9999999999999991</v>
      </c>
      <c r="AM27" s="1027">
        <f t="shared" ref="AM27:AM50" si="18">AH27/24+AI27/1440</f>
        <v>0.31944444444444448</v>
      </c>
      <c r="AN27" s="1027">
        <f t="shared" ref="AN27:AN50" si="19">AJ27/24+AK27/1440</f>
        <v>0.59722222222222221</v>
      </c>
      <c r="AO27" s="558" t="str" cm="1">
        <f t="array" aca="1" ref="AO27" ca="1">IF(V27="","",IF(SUMPRODUCT((V27=$W$6:$W$3285)*(AG27=$AH$6:$AH$3285)*(AM27=$AN$6:$AN$3285)*(AN27=$AO$6:$AO$3285)*(ROW($W$6:$W$3285)&lt;&gt;ROW(V27))*((Q27=0)*($R$6:$R$3285&gt;0)+(Q27&gt;0)*($R$6:$R$3285=0)))&gt;0,"SALONES UNIDOS",IF(SUMPRODUCT((V27=$W$6:$W$3285)*(AG27=$AH$6:$AH$3285)*((AM27&lt;$AO$6:$AO$3285)*(AN27&gt;$AN$6:$AN$3285))*(ROW($W$6:$W$3285)&lt;&gt;ROW(V27)))&gt;0,"CRUZADO","Sin cruce")))</f>
        <v>Sin cruce</v>
      </c>
      <c r="AP27" s="1027" t="str">
        <f t="shared" ref="AP27:AP50" si="20">TRIM(CONCATENATE(G27,H27,E27,I27))</f>
        <v>IS6PRINCIPALA</v>
      </c>
      <c r="AQ27" s="1027" t="str" cm="1">
        <f t="array" aca="1" ref="AQ27" ca="1">IF(AP27="","",IF(SUMPRODUCT((AP27=$AQ$6:$AQ$3285)*(AG27=$AH$6:$AH$3285)*(AM27=$AN$6:$AN$3285)*(AN27=$AO$6:$AO$3285)*(ROW($AQ$6:$AQ$3285)&lt;&gt;ROW(AP27))*((Q27=0)*($R$6:$R$3285&gt;0)+(Q27&gt;0)*($R$6:$R$3285=0)))&gt;0,"SALONES UNIDOS",IF(SUMPRODUCT((AP27=$AQ$6:$AQ$3285)*(AG27=$AH$6:$AH$3285)*((AM27&lt;$AO$6:$AO$3285)*(AN27&gt;$AN$6:$AN$3285))*(ROW($AQ$6:$AQ$3285)&lt;&gt;ROW(AP27)))&gt;0,"CRUZADO","Sin cruce")))</f>
        <v>Sin cruce</v>
      </c>
    </row>
    <row r="28" spans="1:43" ht="32.25">
      <c r="A28" t="s">
        <v>1889</v>
      </c>
      <c r="B28" s="11" t="s">
        <v>1081</v>
      </c>
      <c r="C28" s="194" t="s">
        <v>1329</v>
      </c>
      <c r="D28" s="194">
        <v>20261</v>
      </c>
      <c r="E28" s="11" t="s">
        <v>13</v>
      </c>
      <c r="F28" s="11" t="s">
        <v>20</v>
      </c>
      <c r="G28" s="11" t="s">
        <v>54</v>
      </c>
      <c r="H28" s="11">
        <v>3</v>
      </c>
      <c r="I28" s="11" t="s">
        <v>16</v>
      </c>
      <c r="J28" s="803" t="s">
        <v>1357</v>
      </c>
      <c r="K28" s="35" t="s">
        <v>1194</v>
      </c>
      <c r="L28" s="31" t="s">
        <v>1127</v>
      </c>
      <c r="M28" s="31" t="s">
        <v>1086</v>
      </c>
      <c r="N28" s="11" t="s">
        <v>769</v>
      </c>
      <c r="O28" s="31">
        <v>2</v>
      </c>
      <c r="P28" s="31">
        <v>0</v>
      </c>
      <c r="Q28" s="262">
        <v>2</v>
      </c>
      <c r="R28" s="31">
        <v>3</v>
      </c>
      <c r="S28" s="181"/>
      <c r="T28" s="31">
        <v>24</v>
      </c>
      <c r="U28" s="31" t="str">
        <f>IF(V28="","",IFERROR(INDEX(Docentes!B:B,MATCH(V28,Docentes!C:C,0)),"NUEVO"))</f>
        <v>NUEVO</v>
      </c>
      <c r="V28" s="809" t="s">
        <v>503</v>
      </c>
      <c r="W28" s="274" t="s">
        <v>167</v>
      </c>
      <c r="X28" s="31" t="s">
        <v>1142</v>
      </c>
      <c r="Y28" s="31" t="s">
        <v>1089</v>
      </c>
      <c r="Z28" s="31"/>
      <c r="AA28" s="31"/>
      <c r="AB28" s="31"/>
      <c r="AC28" s="31"/>
      <c r="AD28" s="31"/>
      <c r="AE28" s="31" t="s">
        <v>1142</v>
      </c>
      <c r="AF28" s="31" t="str">
        <f t="shared" si="16"/>
        <v>T</v>
      </c>
      <c r="AG28" s="31">
        <v>3</v>
      </c>
      <c r="AH28" s="31">
        <v>16</v>
      </c>
      <c r="AI28" s="31">
        <v>50</v>
      </c>
      <c r="AJ28" s="31">
        <v>18</v>
      </c>
      <c r="AK28" s="31">
        <v>30</v>
      </c>
      <c r="AL28" s="31">
        <f t="shared" si="17"/>
        <v>2.0000000000000027</v>
      </c>
      <c r="AM28" s="792">
        <f t="shared" si="18"/>
        <v>0.70138888888888884</v>
      </c>
      <c r="AN28" s="792">
        <f t="shared" si="19"/>
        <v>0.77083333333333337</v>
      </c>
      <c r="AO28" s="31" t="str" cm="1">
        <f t="array" aca="1" ref="AO28" ca="1">IF(V28="","",IF(SUMPRODUCT((V28=$W$6:$W$3286)*(AG28=$AH$6:$AH$3286)*(AM28=$AN$6:$AN$3286)*(AN28=$AO$6:$AO$3286)*(ROW($W$6:$W$3286)&lt;&gt;ROW(V28))*((Q28=0)*($R$6:$R$3286&gt;0)+(Q28&gt;0)*($R$6:$R$3286=0)))&gt;0,"SALONES UNIDOS",IF(SUMPRODUCT((V28=$W$6:$W$3286)*(AG28=$AH$6:$AH$3286)*((AM28&lt;$AO$6:$AO$3286)*(AN28&gt;$AN$6:$AN$3286))*(ROW($W$6:$W$3286)&lt;&gt;ROW(V28)))&gt;0,"CRUZADO","Sin cruce")))</f>
        <v>Sin cruce</v>
      </c>
      <c r="AP28" s="792" t="str">
        <f t="shared" si="20"/>
        <v>IC3FILIALA</v>
      </c>
      <c r="AQ28" s="792" t="str" cm="1">
        <f t="array" aca="1" ref="AQ28" ca="1">IF(AP28="","",IF(SUMPRODUCT((AP28=$AQ$6:$AQ$3286)*(AG28=$AH$6:$AH$3286)*(AM28=$AN$6:$AN$3286)*(AN28=$AO$6:$AO$3286)*(ROW($AQ$6:$AQ$3286)&lt;&gt;ROW(AP28))*((Q28=0)*($R$6:$R$3286&gt;0)+(Q28&gt;0)*($R$6:$R$3286=0)))&gt;0,"SALONES UNIDOS",IF(SUMPRODUCT((AP28=$AQ$6:$AQ$3286)*(AG28=$AH$6:$AH$3286)*((AM28&lt;$AO$6:$AO$3286)*(AN28&gt;$AN$6:$AN$3286))*(ROW($AQ$6:$AQ$3286)&lt;&gt;ROW(AP28)))&gt;0,"CRUZADO","Sin cruce")))</f>
        <v>Sin cruce</v>
      </c>
    </row>
    <row r="29" spans="1:43" s="1020" customFormat="1" ht="32.25">
      <c r="A29" s="1020" t="s">
        <v>1886</v>
      </c>
      <c r="B29" s="554" t="s">
        <v>1081</v>
      </c>
      <c r="C29" s="1021" t="s">
        <v>1329</v>
      </c>
      <c r="D29" s="1021">
        <v>20261</v>
      </c>
      <c r="E29" s="554" t="s">
        <v>13</v>
      </c>
      <c r="F29" s="554" t="s">
        <v>20</v>
      </c>
      <c r="G29" s="554" t="s">
        <v>54</v>
      </c>
      <c r="H29" s="554">
        <v>3</v>
      </c>
      <c r="I29" s="554" t="s">
        <v>16</v>
      </c>
      <c r="J29" s="1022" t="s">
        <v>1357</v>
      </c>
      <c r="K29" s="557" t="s">
        <v>1194</v>
      </c>
      <c r="L29" s="558" t="s">
        <v>1127</v>
      </c>
      <c r="M29" s="558" t="s">
        <v>1086</v>
      </c>
      <c r="N29" s="554" t="s">
        <v>769</v>
      </c>
      <c r="O29" s="558">
        <v>2</v>
      </c>
      <c r="P29" s="558">
        <v>0</v>
      </c>
      <c r="Q29" s="1023">
        <v>2</v>
      </c>
      <c r="R29" s="558">
        <v>3</v>
      </c>
      <c r="S29" s="1034"/>
      <c r="T29" s="558">
        <v>24</v>
      </c>
      <c r="U29" s="558" t="str">
        <f>IF(V29="","",IFERROR(INDEX(Docentes!B:B,MATCH(V29,Docentes!C:C,0)),"NUEVO"))</f>
        <v>NUEVO</v>
      </c>
      <c r="V29" s="1026" t="s">
        <v>503</v>
      </c>
      <c r="W29" s="1040" t="s">
        <v>167</v>
      </c>
      <c r="X29" s="558" t="s">
        <v>1142</v>
      </c>
      <c r="Y29" s="558" t="s">
        <v>1089</v>
      </c>
      <c r="Z29" s="558"/>
      <c r="AA29" s="558"/>
      <c r="AB29" s="558"/>
      <c r="AC29" s="558"/>
      <c r="AD29" s="558"/>
      <c r="AE29" s="558" t="s">
        <v>1142</v>
      </c>
      <c r="AF29" s="558" t="str">
        <f t="shared" si="16"/>
        <v>T</v>
      </c>
      <c r="AG29" s="558">
        <v>3</v>
      </c>
      <c r="AH29" s="558">
        <v>16</v>
      </c>
      <c r="AI29" s="558">
        <v>50</v>
      </c>
      <c r="AJ29" s="558">
        <v>18</v>
      </c>
      <c r="AK29" s="558">
        <v>30</v>
      </c>
      <c r="AL29" s="558">
        <f t="shared" si="17"/>
        <v>2.0000000000000027</v>
      </c>
      <c r="AM29" s="1027">
        <f t="shared" si="18"/>
        <v>0.70138888888888884</v>
      </c>
      <c r="AN29" s="1027">
        <f t="shared" si="19"/>
        <v>0.77083333333333337</v>
      </c>
      <c r="AO29" s="558" t="str" cm="1">
        <f t="array" aca="1" ref="AO29" ca="1">IF(V29="","",IF(SUMPRODUCT((V29=$W$6:$W$3286)*(AG29=$AH$6:$AH$3286)*(AM29=$AN$6:$AN$3286)*(AN29=$AO$6:$AO$3286)*(ROW($W$6:$W$3286)&lt;&gt;ROW(V29))*((Q29=0)*($R$6:$R$3286&gt;0)+(Q29&gt;0)*($R$6:$R$3286=0)))&gt;0,"SALONES UNIDOS",IF(SUMPRODUCT((V29=$W$6:$W$3286)*(AG29=$AH$6:$AH$3286)*((AM29&lt;$AO$6:$AO$3286)*(AN29&gt;$AN$6:$AN$3286))*(ROW($W$6:$W$3286)&lt;&gt;ROW(V29)))&gt;0,"CRUZADO","Sin cruce")))</f>
        <v>Sin cruce</v>
      </c>
      <c r="AP29" s="1027" t="str">
        <f t="shared" si="20"/>
        <v>IC3FILIALA</v>
      </c>
      <c r="AQ29" s="1027" t="str" cm="1">
        <f t="array" aca="1" ref="AQ29" ca="1">IF(AP29="","",IF(SUMPRODUCT((AP29=$AQ$6:$AQ$3286)*(AG29=$AH$6:$AH$3286)*(AM29=$AN$6:$AN$3286)*(AN29=$AO$6:$AO$3286)*(ROW($AQ$6:$AQ$3286)&lt;&gt;ROW(AP29))*((Q29=0)*($R$6:$R$3286&gt;0)+(Q29&gt;0)*($R$6:$R$3286=0)))&gt;0,"SALONES UNIDOS",IF(SUMPRODUCT((AP29=$AQ$6:$AQ$3286)*(AG29=$AH$6:$AH$3286)*((AM29&lt;$AO$6:$AO$3286)*(AN29&gt;$AN$6:$AN$3286))*(ROW($AQ$6:$AQ$3286)&lt;&gt;ROW(AP29)))&gt;0,"CRUZADO","Sin cruce")))</f>
        <v>Sin cruce</v>
      </c>
    </row>
    <row r="30" spans="1:43" s="1020" customFormat="1" ht="32.25">
      <c r="A30" s="1020" t="s">
        <v>1886</v>
      </c>
      <c r="B30" s="554" t="s">
        <v>1081</v>
      </c>
      <c r="C30" s="1021" t="s">
        <v>1329</v>
      </c>
      <c r="D30" s="1021">
        <v>20261</v>
      </c>
      <c r="E30" s="554" t="s">
        <v>13</v>
      </c>
      <c r="F30" s="554" t="s">
        <v>20</v>
      </c>
      <c r="G30" s="554" t="s">
        <v>54</v>
      </c>
      <c r="H30" s="554">
        <v>3</v>
      </c>
      <c r="I30" s="554" t="s">
        <v>16</v>
      </c>
      <c r="J30" s="1022" t="s">
        <v>1357</v>
      </c>
      <c r="K30" s="557" t="s">
        <v>1194</v>
      </c>
      <c r="L30" s="558" t="s">
        <v>1127</v>
      </c>
      <c r="M30" s="558" t="s">
        <v>1086</v>
      </c>
      <c r="N30" s="554" t="s">
        <v>769</v>
      </c>
      <c r="O30" s="558">
        <v>0</v>
      </c>
      <c r="P30" s="558">
        <v>2</v>
      </c>
      <c r="Q30" s="1023">
        <v>2</v>
      </c>
      <c r="R30" s="558">
        <v>3</v>
      </c>
      <c r="S30" s="1034"/>
      <c r="T30" s="558">
        <v>24</v>
      </c>
      <c r="U30" s="558" t="str">
        <f>IF(V30="","",IFERROR(INDEX(Docentes!B:B,MATCH(V30,Docentes!C:C,0)),"NUEVO"))</f>
        <v>NUEVO</v>
      </c>
      <c r="V30" s="1026" t="s">
        <v>503</v>
      </c>
      <c r="W30" s="1040" t="s">
        <v>167</v>
      </c>
      <c r="X30" s="558" t="s">
        <v>1142</v>
      </c>
      <c r="Y30" s="558" t="s">
        <v>1089</v>
      </c>
      <c r="Z30" s="558"/>
      <c r="AA30" s="558"/>
      <c r="AB30" s="558"/>
      <c r="AC30" s="558"/>
      <c r="AD30" s="558"/>
      <c r="AE30" s="558" t="s">
        <v>1142</v>
      </c>
      <c r="AF30" s="558" t="str">
        <f t="shared" si="16"/>
        <v>P</v>
      </c>
      <c r="AG30" s="558">
        <v>3</v>
      </c>
      <c r="AH30" s="558">
        <v>20</v>
      </c>
      <c r="AI30" s="558">
        <v>10</v>
      </c>
      <c r="AJ30" s="558">
        <v>21</v>
      </c>
      <c r="AK30" s="558">
        <v>50</v>
      </c>
      <c r="AL30" s="558">
        <f t="shared" si="17"/>
        <v>1.9999999999999993</v>
      </c>
      <c r="AM30" s="1027">
        <f t="shared" si="18"/>
        <v>0.84027777777777779</v>
      </c>
      <c r="AN30" s="1027">
        <f t="shared" si="19"/>
        <v>0.90972222222222221</v>
      </c>
      <c r="AO30" s="558" t="str" cm="1">
        <f t="array" aca="1" ref="AO30" ca="1">IF(V30="","",IF(SUMPRODUCT((V30=$W$6:$W$3286)*(AG30=$AH$6:$AH$3286)*(AM30=$AN$6:$AN$3286)*(AN30=$AO$6:$AO$3286)*(ROW($W$6:$W$3286)&lt;&gt;ROW(V30))*((Q30=0)*($R$6:$R$3286&gt;0)+(Q30&gt;0)*($R$6:$R$3286=0)))&gt;0,"SALONES UNIDOS",IF(SUMPRODUCT((V30=$W$6:$W$3286)*(AG30=$AH$6:$AH$3286)*((AM30&lt;$AO$6:$AO$3286)*(AN30&gt;$AN$6:$AN$3286))*(ROW($W$6:$W$3286)&lt;&gt;ROW(V30)))&gt;0,"CRUZADO","Sin cruce")))</f>
        <v>Sin cruce</v>
      </c>
      <c r="AP30" s="1027" t="str">
        <f t="shared" si="20"/>
        <v>IC3FILIALA</v>
      </c>
      <c r="AQ30" s="1027" t="str" cm="1">
        <f t="array" aca="1" ref="AQ30" ca="1">IF(AP30="","",IF(SUMPRODUCT((AP30=$AQ$6:$AQ$3286)*(AG30=$AH$6:$AH$3286)*(AM30=$AN$6:$AN$3286)*(AN30=$AO$6:$AO$3286)*(ROW($AQ$6:$AQ$3286)&lt;&gt;ROW(AP30))*((Q30=0)*($R$6:$R$3286&gt;0)+(Q30&gt;0)*($R$6:$R$3286=0)))&gt;0,"SALONES UNIDOS",IF(SUMPRODUCT((AP30=$AQ$6:$AQ$3286)*(AG30=$AH$6:$AH$3286)*((AM30&lt;$AO$6:$AO$3286)*(AN30&gt;$AN$6:$AN$3286))*(ROW($AQ$6:$AQ$3286)&lt;&gt;ROW(AP30)))&gt;0,"CRUZADO","Sin cruce")))</f>
        <v>Sin cruce</v>
      </c>
    </row>
    <row r="31" spans="1:43" ht="32.25">
      <c r="A31" t="s">
        <v>1889</v>
      </c>
      <c r="B31" s="12" t="s">
        <v>1081</v>
      </c>
      <c r="C31" s="789" t="s">
        <v>1396</v>
      </c>
      <c r="D31" s="789">
        <v>20261</v>
      </c>
      <c r="E31" s="12" t="s">
        <v>23</v>
      </c>
      <c r="F31" s="12" t="s">
        <v>20</v>
      </c>
      <c r="G31" s="12" t="s">
        <v>57</v>
      </c>
      <c r="H31" s="12">
        <v>3</v>
      </c>
      <c r="I31" s="12" t="s">
        <v>1657</v>
      </c>
      <c r="J31" s="790" t="s">
        <v>1407</v>
      </c>
      <c r="K31" s="491" t="s">
        <v>1408</v>
      </c>
      <c r="L31" s="789" t="s">
        <v>1101</v>
      </c>
      <c r="M31" s="789" t="s">
        <v>1086</v>
      </c>
      <c r="N31" s="12" t="s">
        <v>731</v>
      </c>
      <c r="O31" s="789">
        <v>3</v>
      </c>
      <c r="P31" s="789">
        <v>0</v>
      </c>
      <c r="Q31" s="815">
        <v>0</v>
      </c>
      <c r="R31" s="789">
        <v>4</v>
      </c>
      <c r="S31" s="181"/>
      <c r="T31" s="789">
        <v>38</v>
      </c>
      <c r="U31" s="31" t="str">
        <f>IF(V31="","",IFERROR(INDEX(Docentes!B:B,MATCH(V31,Docentes!C:C,0)),"NUEVO"))</f>
        <v>NUEVO</v>
      </c>
      <c r="V31" s="709" t="s">
        <v>354</v>
      </c>
      <c r="W31" s="926" t="s">
        <v>1087</v>
      </c>
      <c r="X31" s="789" t="s">
        <v>1088</v>
      </c>
      <c r="Y31" s="789" t="s">
        <v>1089</v>
      </c>
      <c r="Z31" s="789"/>
      <c r="AA31" s="789"/>
      <c r="AB31" s="789"/>
      <c r="AC31" s="789"/>
      <c r="AD31" s="789"/>
      <c r="AE31" s="789" t="s">
        <v>1088</v>
      </c>
      <c r="AF31" s="31" t="str">
        <f t="shared" si="16"/>
        <v>T</v>
      </c>
      <c r="AG31" s="789">
        <v>3</v>
      </c>
      <c r="AH31" s="789">
        <v>15</v>
      </c>
      <c r="AI31" s="789">
        <v>10</v>
      </c>
      <c r="AJ31" s="789">
        <v>17</v>
      </c>
      <c r="AK31" s="789">
        <v>40</v>
      </c>
      <c r="AL31" s="31">
        <f t="shared" si="17"/>
        <v>0</v>
      </c>
      <c r="AM31" s="792">
        <f t="shared" si="18"/>
        <v>0.63194444444444442</v>
      </c>
      <c r="AN31" s="792">
        <f t="shared" si="19"/>
        <v>0.73611111111111116</v>
      </c>
      <c r="AO31" s="31" t="str" cm="1">
        <f t="array" aca="1" ref="AO31" ca="1">IF(V31="","",IF(SUMPRODUCT((V31=$W$6:$W$2645)*(AG31=$AH$6:$AH$2645)*(AM31=$AN$6:$AN$2645)*(AN31=$AO$6:$AO$2645)*(ROW($W$6:$W$2645)&lt;&gt;ROW(V31))*((Q31=0)*($R$6:$R$2645&gt;0)+(Q31&gt;0)*($R$6:$R$2645=0)))&gt;0,"SALONES UNIDOS",IF(SUMPRODUCT((V31=$W$6:$W$2645)*(AG31=$AH$6:$AH$2645)*((AM31&lt;$AO$6:$AO$2645)*(AN31&gt;$AN$6:$AN$2645))*(ROW($W$6:$W$2645)&lt;&gt;ROW(V31)))&gt;0,"CRUZADO","Sin cruce")))</f>
        <v>SALONES UNIDOS</v>
      </c>
      <c r="AP31" s="792" t="str">
        <f t="shared" si="20"/>
        <v>IN3PRINCIPALDHV</v>
      </c>
      <c r="AQ31" s="792" t="str" cm="1">
        <f t="array" aca="1" ref="AQ31" ca="1">IF(AP31="","",IF(SUMPRODUCT((AP31=$AQ$6:$AQ$2645)*(AG31=$AH$6:$AH$2645)*(AM31=$AN$6:$AN$2645)*(AN31=$AO$6:$AO$2645)*(ROW($AQ$6:$AQ$2645)&lt;&gt;ROW(AP31))*((Q31=0)*($R$6:$R$2645&gt;0)+(Q31&gt;0)*($R$6:$R$2645=0)))&gt;0,"SALONES UNIDOS",IF(SUMPRODUCT((AP31=$AQ$6:$AQ$2645)*(AG31=$AH$6:$AH$2645)*((AM31&lt;$AO$6:$AO$2645)*(AN31&gt;$AN$6:$AN$2645))*(ROW($AQ$6:$AQ$2645)&lt;&gt;ROW(AP31)))&gt;0,"CRUZADO","Sin cruce")))</f>
        <v>Sin cruce</v>
      </c>
    </row>
    <row r="32" spans="1:43" ht="32.25">
      <c r="A32" t="s">
        <v>1889</v>
      </c>
      <c r="B32" s="12" t="s">
        <v>1081</v>
      </c>
      <c r="C32" s="789" t="s">
        <v>1396</v>
      </c>
      <c r="D32" s="789">
        <v>20261</v>
      </c>
      <c r="E32" s="12" t="s">
        <v>23</v>
      </c>
      <c r="F32" s="12" t="s">
        <v>20</v>
      </c>
      <c r="G32" s="12" t="s">
        <v>57</v>
      </c>
      <c r="H32" s="12">
        <v>3</v>
      </c>
      <c r="I32" s="12" t="s">
        <v>1658</v>
      </c>
      <c r="J32" s="790" t="s">
        <v>1407</v>
      </c>
      <c r="K32" s="491" t="s">
        <v>1408</v>
      </c>
      <c r="L32" s="789" t="s">
        <v>1101</v>
      </c>
      <c r="M32" s="789" t="s">
        <v>1086</v>
      </c>
      <c r="N32" s="12" t="s">
        <v>731</v>
      </c>
      <c r="O32" s="789">
        <v>0</v>
      </c>
      <c r="P32" s="789">
        <v>2</v>
      </c>
      <c r="Q32" s="815">
        <v>0</v>
      </c>
      <c r="R32" s="789">
        <v>4</v>
      </c>
      <c r="S32" s="181"/>
      <c r="T32" s="789">
        <v>19</v>
      </c>
      <c r="U32" s="31" t="str">
        <f>IF(V32="","",IFERROR(INDEX(Docentes!B:B,MATCH(V32,Docentes!C:C,0)),"NUEVO"))</f>
        <v>NUEVO</v>
      </c>
      <c r="V32" s="791" t="s">
        <v>354</v>
      </c>
      <c r="W32" s="926" t="s">
        <v>1087</v>
      </c>
      <c r="X32" s="789" t="s">
        <v>1088</v>
      </c>
      <c r="Y32" s="789" t="s">
        <v>1089</v>
      </c>
      <c r="Z32" s="789"/>
      <c r="AA32" s="789"/>
      <c r="AB32" s="789"/>
      <c r="AC32" s="789"/>
      <c r="AD32" s="789"/>
      <c r="AE32" s="789" t="s">
        <v>1088</v>
      </c>
      <c r="AF32" s="31" t="str">
        <f t="shared" si="16"/>
        <v>P</v>
      </c>
      <c r="AG32" s="789">
        <v>3</v>
      </c>
      <c r="AH32" s="789">
        <v>17</v>
      </c>
      <c r="AI32" s="789">
        <v>40</v>
      </c>
      <c r="AJ32" s="789">
        <v>19</v>
      </c>
      <c r="AK32" s="789">
        <v>20</v>
      </c>
      <c r="AL32" s="31">
        <f t="shared" si="17"/>
        <v>0</v>
      </c>
      <c r="AM32" s="792">
        <f t="shared" si="18"/>
        <v>0.73611111111111116</v>
      </c>
      <c r="AN32" s="792">
        <f t="shared" si="19"/>
        <v>0.80555555555555547</v>
      </c>
      <c r="AO32" s="31" t="str" cm="1">
        <f t="array" aca="1" ref="AO32" ca="1">IF(V32="","",IF(SUMPRODUCT((V32=$W$6:$W$2645)*(AG32=$AH$6:$AH$2645)*(AM32=$AN$6:$AN$2645)*(AN32=$AO$6:$AO$2645)*(ROW($W$6:$W$2645)&lt;&gt;ROW(V32))*((Q32=0)*($R$6:$R$2645&gt;0)+(Q32&gt;0)*($R$6:$R$2645=0)))&gt;0,"SALONES UNIDOS",IF(SUMPRODUCT((V32=$W$6:$W$2645)*(AG32=$AH$6:$AH$2645)*((AM32&lt;$AO$6:$AO$2645)*(AN32&gt;$AN$6:$AN$2645))*(ROW($W$6:$W$2645)&lt;&gt;ROW(V32)))&gt;0,"CRUZADO","Sin cruce")))</f>
        <v>SALONES UNIDOS</v>
      </c>
      <c r="AP32" s="792" t="str">
        <f t="shared" si="20"/>
        <v>IN3PRINCIPALDHV1</v>
      </c>
      <c r="AQ32" s="792" t="str" cm="1">
        <f t="array" aca="1" ref="AQ32" ca="1">IF(AP32="","",IF(SUMPRODUCT((AP32=$AQ$6:$AQ$2645)*(AG32=$AH$6:$AH$2645)*(AM32=$AN$6:$AN$2645)*(AN32=$AO$6:$AO$2645)*(ROW($AQ$6:$AQ$2645)&lt;&gt;ROW(AP32))*((Q32=0)*($R$6:$R$2645&gt;0)+(Q32&gt;0)*($R$6:$R$2645=0)))&gt;0,"SALONES UNIDOS",IF(SUMPRODUCT((AP32=$AQ$6:$AQ$2645)*(AG32=$AH$6:$AH$2645)*((AM32&lt;$AO$6:$AO$2645)*(AN32&gt;$AN$6:$AN$2645))*(ROW($AQ$6:$AQ$2645)&lt;&gt;ROW(AP32)))&gt;0,"CRUZADO","Sin cruce")))</f>
        <v>Sin cruce</v>
      </c>
    </row>
    <row r="33" spans="1:43" ht="32.25">
      <c r="A33" t="s">
        <v>1889</v>
      </c>
      <c r="B33" s="12" t="s">
        <v>1081</v>
      </c>
      <c r="C33" s="789" t="s">
        <v>1396</v>
      </c>
      <c r="D33" s="789">
        <v>20261</v>
      </c>
      <c r="E33" s="12" t="s">
        <v>23</v>
      </c>
      <c r="F33" s="12" t="s">
        <v>20</v>
      </c>
      <c r="G33" s="12" t="s">
        <v>57</v>
      </c>
      <c r="H33" s="12">
        <v>3</v>
      </c>
      <c r="I33" s="12" t="s">
        <v>1659</v>
      </c>
      <c r="J33" s="790" t="s">
        <v>1407</v>
      </c>
      <c r="K33" s="491" t="s">
        <v>1408</v>
      </c>
      <c r="L33" s="789" t="s">
        <v>1101</v>
      </c>
      <c r="M33" s="789" t="s">
        <v>1086</v>
      </c>
      <c r="N33" s="12" t="s">
        <v>731</v>
      </c>
      <c r="O33" s="789">
        <v>0</v>
      </c>
      <c r="P33" s="789">
        <v>2</v>
      </c>
      <c r="Q33" s="815">
        <v>0</v>
      </c>
      <c r="R33" s="789">
        <v>4</v>
      </c>
      <c r="S33" s="181"/>
      <c r="T33" s="789">
        <v>19</v>
      </c>
      <c r="U33" s="31" t="str">
        <f>IF(V33="","",IFERROR(INDEX(Docentes!B:B,MATCH(V33,Docentes!C:C,0)),"NUEVO"))</f>
        <v>NUEVO</v>
      </c>
      <c r="V33" s="791" t="s">
        <v>354</v>
      </c>
      <c r="W33" s="926" t="s">
        <v>1087</v>
      </c>
      <c r="X33" s="789" t="s">
        <v>1088</v>
      </c>
      <c r="Y33" s="789" t="s">
        <v>1089</v>
      </c>
      <c r="Z33" s="789"/>
      <c r="AA33" s="789"/>
      <c r="AB33" s="789"/>
      <c r="AC33" s="789"/>
      <c r="AD33" s="789"/>
      <c r="AE33" s="789" t="s">
        <v>1088</v>
      </c>
      <c r="AF33" s="31" t="str">
        <f t="shared" si="16"/>
        <v>P</v>
      </c>
      <c r="AG33" s="789">
        <v>3</v>
      </c>
      <c r="AH33" s="789">
        <v>19</v>
      </c>
      <c r="AI33" s="789">
        <v>20</v>
      </c>
      <c r="AJ33" s="789">
        <v>21</v>
      </c>
      <c r="AK33" s="789">
        <v>0</v>
      </c>
      <c r="AL33" s="31">
        <f t="shared" si="17"/>
        <v>0</v>
      </c>
      <c r="AM33" s="792">
        <f t="shared" si="18"/>
        <v>0.80555555555555547</v>
      </c>
      <c r="AN33" s="792">
        <f t="shared" si="19"/>
        <v>0.875</v>
      </c>
      <c r="AO33" s="31" t="str" cm="1">
        <f t="array" aca="1" ref="AO33" ca="1">IF(V33="","",IF(SUMPRODUCT((V33=$W$6:$W$2645)*(AG33=$AH$6:$AH$2645)*(AM33=$AN$6:$AN$2645)*(AN33=$AO$6:$AO$2645)*(ROW($W$6:$W$2645)&lt;&gt;ROW(V33))*((Q33=0)*($R$6:$R$2645&gt;0)+(Q33&gt;0)*($R$6:$R$2645=0)))&gt;0,"SALONES UNIDOS",IF(SUMPRODUCT((V33=$W$6:$W$2645)*(AG33=$AH$6:$AH$2645)*((AM33&lt;$AO$6:$AO$2645)*(AN33&gt;$AN$6:$AN$2645))*(ROW($W$6:$W$2645)&lt;&gt;ROW(V33)))&gt;0,"CRUZADO","Sin cruce")))</f>
        <v>SALONES UNIDOS</v>
      </c>
      <c r="AP33" s="792" t="str">
        <f t="shared" si="20"/>
        <v>IN3PRINCIPALDHV2</v>
      </c>
      <c r="AQ33" s="792" t="str" cm="1">
        <f t="array" aca="1" ref="AQ33" ca="1">IF(AP33="","",IF(SUMPRODUCT((AP33=$AQ$6:$AQ$2645)*(AG33=$AH$6:$AH$2645)*(AM33=$AN$6:$AN$2645)*(AN33=$AO$6:$AO$2645)*(ROW($AQ$6:$AQ$2645)&lt;&gt;ROW(AP33))*((Q33=0)*($R$6:$R$2645&gt;0)+(Q33&gt;0)*($R$6:$R$2645=0)))&gt;0,"SALONES UNIDOS",IF(SUMPRODUCT((AP33=$AQ$6:$AQ$2645)*(AG33=$AH$6:$AH$2645)*((AM33&lt;$AO$6:$AO$2645)*(AN33&gt;$AN$6:$AN$2645))*(ROW($AQ$6:$AQ$2645)&lt;&gt;ROW(AP33)))&gt;0,"CRUZADO","Sin cruce")))</f>
        <v>Sin cruce</v>
      </c>
    </row>
    <row r="34" spans="1:43" s="1020" customFormat="1" ht="32.25">
      <c r="A34" s="1020" t="s">
        <v>1931</v>
      </c>
      <c r="B34" s="1029" t="s">
        <v>1081</v>
      </c>
      <c r="C34" s="1030" t="s">
        <v>1396</v>
      </c>
      <c r="D34" s="1030">
        <v>20261</v>
      </c>
      <c r="E34" s="1029" t="s">
        <v>23</v>
      </c>
      <c r="F34" s="1029" t="s">
        <v>20</v>
      </c>
      <c r="G34" s="1029" t="s">
        <v>57</v>
      </c>
      <c r="H34" s="1029">
        <v>3</v>
      </c>
      <c r="I34" s="1029" t="s">
        <v>52</v>
      </c>
      <c r="J34" s="1031" t="s">
        <v>1407</v>
      </c>
      <c r="K34" s="1032" t="s">
        <v>1408</v>
      </c>
      <c r="L34" s="1030" t="s">
        <v>1101</v>
      </c>
      <c r="M34" s="1030" t="s">
        <v>1086</v>
      </c>
      <c r="N34" s="1029" t="s">
        <v>731</v>
      </c>
      <c r="O34" s="1030">
        <v>3</v>
      </c>
      <c r="P34" s="1030">
        <v>0</v>
      </c>
      <c r="Q34" s="1033">
        <v>3</v>
      </c>
      <c r="R34" s="1030">
        <v>4</v>
      </c>
      <c r="S34" s="1034"/>
      <c r="T34" s="1030">
        <v>38</v>
      </c>
      <c r="U34" s="558" t="str">
        <f>IF(V34="","",IFERROR(INDEX(Docentes!B:B,MATCH(V34,Docentes!C:C,0)),"NUEVO"))</f>
        <v>NUEVO</v>
      </c>
      <c r="V34" s="1028" t="s">
        <v>462</v>
      </c>
      <c r="W34" s="1064" t="s">
        <v>167</v>
      </c>
      <c r="X34" s="1030" t="s">
        <v>1088</v>
      </c>
      <c r="Y34" s="1030" t="s">
        <v>1089</v>
      </c>
      <c r="Z34" s="1030"/>
      <c r="AA34" s="1030"/>
      <c r="AB34" s="1030"/>
      <c r="AC34" s="1030"/>
      <c r="AD34" s="1030"/>
      <c r="AE34" s="1030" t="s">
        <v>1088</v>
      </c>
      <c r="AF34" s="558" t="str">
        <f t="shared" si="16"/>
        <v>T</v>
      </c>
      <c r="AG34" s="1030">
        <v>3</v>
      </c>
      <c r="AH34" s="1030">
        <v>19</v>
      </c>
      <c r="AI34" s="1030">
        <v>20</v>
      </c>
      <c r="AJ34" s="1030">
        <v>21</v>
      </c>
      <c r="AK34" s="1030">
        <v>50</v>
      </c>
      <c r="AL34" s="558">
        <f t="shared" si="17"/>
        <v>3.0000000000000022</v>
      </c>
      <c r="AM34" s="1027">
        <f t="shared" si="18"/>
        <v>0.80555555555555547</v>
      </c>
      <c r="AN34" s="1027">
        <f t="shared" si="19"/>
        <v>0.90972222222222221</v>
      </c>
      <c r="AO34" s="558" t="str" cm="1">
        <f t="array" aca="1" ref="AO34" ca="1">IF(V34="","",IF(SUMPRODUCT((V34=$W$6:$W$2644)*(AG34=$AH$6:$AH$2644)*(AM34=$AN$6:$AN$2644)*(AN34=$AO$6:$AO$2644)*(ROW($W$6:$W$2644)&lt;&gt;ROW(V34))*((Q34=0)*($R$6:$R$2644&gt;0)+(Q34&gt;0)*($R$6:$R$2644=0)))&gt;0,"SALONES UNIDOS",IF(SUMPRODUCT((V34=$W$6:$W$2644)*(AG34=$AH$6:$AH$2644)*((AM34&lt;$AO$6:$AO$2644)*(AN34&gt;$AN$6:$AN$2644))*(ROW($W$6:$W$2644)&lt;&gt;ROW(V34)))&gt;0,"CRUZADO","Sin cruce")))</f>
        <v>Sin cruce</v>
      </c>
      <c r="AP34" s="1027" t="str">
        <f t="shared" si="20"/>
        <v>IN3PRINCIPALE</v>
      </c>
      <c r="AQ34" s="1027" t="str" cm="1">
        <f t="array" aca="1" ref="AQ34" ca="1">IF(AP34="","",IF(SUMPRODUCT((AP34=$AQ$6:$AQ$2644)*(AG34=$AH$6:$AH$2644)*(AM34=$AN$6:$AN$2644)*(AN34=$AO$6:$AO$2644)*(ROW($AQ$6:$AQ$2644)&lt;&gt;ROW(AP34))*((Q34=0)*($R$6:$R$2644&gt;0)+(Q34&gt;0)*($R$6:$R$2644=0)))&gt;0,"SALONES UNIDOS",IF(SUMPRODUCT((AP34=$AQ$6:$AQ$2644)*(AG34=$AH$6:$AH$2644)*((AM34&lt;$AO$6:$AO$2644)*(AN34&gt;$AN$6:$AN$2644))*(ROW($AQ$6:$AQ$2644)&lt;&gt;ROW(AP34)))&gt;0,"CRUZADO","Sin cruce")))</f>
        <v>Sin cruce</v>
      </c>
    </row>
    <row r="35" spans="1:43" s="1020" customFormat="1" ht="32.25">
      <c r="B35" s="1029" t="s">
        <v>1081</v>
      </c>
      <c r="C35" s="1030" t="s">
        <v>1396</v>
      </c>
      <c r="D35" s="1030">
        <v>20261</v>
      </c>
      <c r="E35" s="1029" t="s">
        <v>23</v>
      </c>
      <c r="F35" s="1029" t="s">
        <v>20</v>
      </c>
      <c r="G35" s="1029" t="s">
        <v>57</v>
      </c>
      <c r="H35" s="1029">
        <v>3</v>
      </c>
      <c r="I35" s="1029" t="s">
        <v>52</v>
      </c>
      <c r="J35" s="1031" t="s">
        <v>1407</v>
      </c>
      <c r="K35" s="1032" t="s">
        <v>1408</v>
      </c>
      <c r="L35" s="1030" t="s">
        <v>1101</v>
      </c>
      <c r="M35" s="1030" t="s">
        <v>1086</v>
      </c>
      <c r="N35" s="1029" t="s">
        <v>731</v>
      </c>
      <c r="O35" s="1030">
        <v>0</v>
      </c>
      <c r="P35" s="1030">
        <v>2</v>
      </c>
      <c r="Q35" s="1033">
        <v>2</v>
      </c>
      <c r="R35" s="1030">
        <v>4</v>
      </c>
      <c r="S35" s="1034"/>
      <c r="T35" s="1030">
        <v>19</v>
      </c>
      <c r="U35" s="558" t="str">
        <f>IF(V35="","",IFERROR(INDEX(Docentes!B:B,MATCH(V35,Docentes!C:C,0)),"NUEVO"))</f>
        <v>NUEVO</v>
      </c>
      <c r="V35" s="1028" t="s">
        <v>462</v>
      </c>
      <c r="W35" s="1064" t="s">
        <v>167</v>
      </c>
      <c r="X35" s="1030" t="s">
        <v>1088</v>
      </c>
      <c r="Y35" s="1030" t="s">
        <v>1089</v>
      </c>
      <c r="Z35" s="1030"/>
      <c r="AA35" s="1030"/>
      <c r="AB35" s="1030"/>
      <c r="AC35" s="1030"/>
      <c r="AD35" s="1030"/>
      <c r="AE35" s="1030" t="s">
        <v>1088</v>
      </c>
      <c r="AF35" s="558" t="str">
        <f t="shared" si="16"/>
        <v>P</v>
      </c>
      <c r="AG35" s="1030">
        <v>3</v>
      </c>
      <c r="AH35" s="1030">
        <v>21</v>
      </c>
      <c r="AI35" s="1030">
        <v>50</v>
      </c>
      <c r="AJ35" s="1030">
        <v>23</v>
      </c>
      <c r="AK35" s="1030">
        <v>30</v>
      </c>
      <c r="AL35" s="558">
        <f t="shared" si="17"/>
        <v>2.0000000000000027</v>
      </c>
      <c r="AM35" s="1027">
        <f t="shared" si="18"/>
        <v>0.90972222222222221</v>
      </c>
      <c r="AN35" s="1027">
        <f t="shared" si="19"/>
        <v>0.97916666666666674</v>
      </c>
      <c r="AO35" s="558" t="str" cm="1">
        <f t="array" aca="1" ref="AO35" ca="1">IF(V35="","",IF(SUMPRODUCT((V35=$W$6:$W$2644)*(AG35=$AH$6:$AH$2644)*(AM35=$AN$6:$AN$2644)*(AN35=$AO$6:$AO$2644)*(ROW($W$6:$W$2644)&lt;&gt;ROW(V35))*((Q35=0)*($R$6:$R$2644&gt;0)+(Q35&gt;0)*($R$6:$R$2644=0)))&gt;0,"SALONES UNIDOS",IF(SUMPRODUCT((V35=$W$6:$W$2644)*(AG35=$AH$6:$AH$2644)*((AM35&lt;$AO$6:$AO$2644)*(AN35&gt;$AN$6:$AN$2644))*(ROW($W$6:$W$2644)&lt;&gt;ROW(V35)))&gt;0,"CRUZADO","Sin cruce")))</f>
        <v>Sin cruce</v>
      </c>
      <c r="AP35" s="1027" t="str">
        <f t="shared" si="20"/>
        <v>IN3PRINCIPALE</v>
      </c>
      <c r="AQ35" s="1027" t="str" cm="1">
        <f t="array" aca="1" ref="AQ35" ca="1">IF(AP35="","",IF(SUMPRODUCT((AP35=$AQ$6:$AQ$2644)*(AG35=$AH$6:$AH$2644)*(AM35=$AN$6:$AN$2644)*(AN35=$AO$6:$AO$2644)*(ROW($AQ$6:$AQ$2644)&lt;&gt;ROW(AP35))*((Q35=0)*($R$6:$R$2644&gt;0)+(Q35&gt;0)*($R$6:$R$2644=0)))&gt;0,"SALONES UNIDOS",IF(SUMPRODUCT((AP35=$AQ$6:$AQ$2644)*(AG35=$AH$6:$AH$2644)*((AM35&lt;$AO$6:$AO$2644)*(AN35&gt;$AN$6:$AN$2644))*(ROW($AQ$6:$AQ$2644)&lt;&gt;ROW(AP35)))&gt;0,"CRUZADO","Sin cruce")))</f>
        <v>Sin cruce</v>
      </c>
    </row>
    <row r="36" spans="1:43" ht="32.25">
      <c r="A36" t="s">
        <v>1889</v>
      </c>
      <c r="B36" s="12" t="s">
        <v>1081</v>
      </c>
      <c r="C36" s="789" t="s">
        <v>1396</v>
      </c>
      <c r="D36" s="789">
        <v>20261</v>
      </c>
      <c r="E36" s="12" t="s">
        <v>23</v>
      </c>
      <c r="F36" s="12" t="s">
        <v>20</v>
      </c>
      <c r="G36" s="12" t="s">
        <v>57</v>
      </c>
      <c r="H36" s="12">
        <v>3</v>
      </c>
      <c r="I36" s="12" t="s">
        <v>1653</v>
      </c>
      <c r="J36" s="790" t="s">
        <v>1407</v>
      </c>
      <c r="K36" s="491" t="s">
        <v>1408</v>
      </c>
      <c r="L36" s="789" t="s">
        <v>1101</v>
      </c>
      <c r="M36" s="789" t="s">
        <v>1086</v>
      </c>
      <c r="N36" s="12" t="s">
        <v>731</v>
      </c>
      <c r="O36" s="789">
        <v>3</v>
      </c>
      <c r="P36" s="789">
        <v>0</v>
      </c>
      <c r="Q36" s="815">
        <v>3</v>
      </c>
      <c r="R36" s="789">
        <v>4</v>
      </c>
      <c r="S36" s="181"/>
      <c r="T36" s="789">
        <v>38</v>
      </c>
      <c r="U36" s="31" t="str">
        <f>IF(V36="","",IFERROR(INDEX(Docentes!B:B,MATCH(V36,Docentes!C:C,0)),"NUEVO"))</f>
        <v>NUEVO</v>
      </c>
      <c r="V36" s="709" t="s">
        <v>354</v>
      </c>
      <c r="W36" s="926" t="s">
        <v>1530</v>
      </c>
      <c r="X36" s="789" t="s">
        <v>1088</v>
      </c>
      <c r="Y36" s="789" t="s">
        <v>1089</v>
      </c>
      <c r="Z36" s="789" t="s">
        <v>41</v>
      </c>
      <c r="AA36" s="789" t="s">
        <v>1531</v>
      </c>
      <c r="AB36" s="789"/>
      <c r="AC36" s="789"/>
      <c r="AD36" s="789"/>
      <c r="AE36" s="789" t="s">
        <v>1088</v>
      </c>
      <c r="AF36" s="31" t="str">
        <f t="shared" si="16"/>
        <v>T</v>
      </c>
      <c r="AG36" s="789">
        <v>3</v>
      </c>
      <c r="AH36" s="789">
        <v>15</v>
      </c>
      <c r="AI36" s="789">
        <v>10</v>
      </c>
      <c r="AJ36" s="789">
        <v>17</v>
      </c>
      <c r="AK36" s="789">
        <v>40</v>
      </c>
      <c r="AL36" s="31">
        <f t="shared" si="17"/>
        <v>3.0000000000000022</v>
      </c>
      <c r="AM36" s="792">
        <f t="shared" si="18"/>
        <v>0.63194444444444442</v>
      </c>
      <c r="AN36" s="792">
        <f t="shared" si="19"/>
        <v>0.73611111111111116</v>
      </c>
      <c r="AO36" s="31" t="str" cm="1">
        <f t="array" aca="1" ref="AO36" ca="1">IF(V36="","",IF(SUMPRODUCT((V36=$W$6:$W$2644)*(AG36=$AH$6:$AH$2644)*(AM36=$AN$6:$AN$2644)*(AN36=$AO$6:$AO$2644)*(ROW($W$6:$W$2644)&lt;&gt;ROW(V36))*((Q36=0)*($R$6:$R$2644&gt;0)+(Q36&gt;0)*($R$6:$R$2644=0)))&gt;0,"SALONES UNIDOS",IF(SUMPRODUCT((V36=$W$6:$W$2644)*(AG36=$AH$6:$AH$2644)*((AM36&lt;$AO$6:$AO$2644)*(AN36&gt;$AN$6:$AN$2644))*(ROW($W$6:$W$2644)&lt;&gt;ROW(V36)))&gt;0,"CRUZADO","Sin cruce")))</f>
        <v>Sin cruce</v>
      </c>
      <c r="AP36" s="792" t="str">
        <f t="shared" si="20"/>
        <v>IN3PRINCIPALDHP</v>
      </c>
      <c r="AQ36" s="792" t="str" cm="1">
        <f t="array" aca="1" ref="AQ36" ca="1">IF(AP36="","",IF(SUMPRODUCT((AP36=$AQ$6:$AQ$2644)*(AG36=$AH$6:$AH$2644)*(AM36=$AN$6:$AN$2644)*(AN36=$AO$6:$AO$2644)*(ROW($AQ$6:$AQ$2644)&lt;&gt;ROW(AP36))*((Q36=0)*($R$6:$R$2644&gt;0)+(Q36&gt;0)*($R$6:$R$2644=0)))&gt;0,"SALONES UNIDOS",IF(SUMPRODUCT((AP36=$AQ$6:$AQ$2644)*(AG36=$AH$6:$AH$2644)*((AM36&lt;$AO$6:$AO$2644)*(AN36&gt;$AN$6:$AN$2644))*(ROW($AQ$6:$AQ$2644)&lt;&gt;ROW(AP36)))&gt;0,"CRUZADO","Sin cruce")))</f>
        <v>Sin cruce</v>
      </c>
    </row>
    <row r="37" spans="1:43" ht="32.25">
      <c r="A37" t="s">
        <v>1889</v>
      </c>
      <c r="B37" s="12" t="s">
        <v>1081</v>
      </c>
      <c r="C37" s="789" t="s">
        <v>1396</v>
      </c>
      <c r="D37" s="789">
        <v>20261</v>
      </c>
      <c r="E37" s="12" t="s">
        <v>23</v>
      </c>
      <c r="F37" s="12" t="s">
        <v>20</v>
      </c>
      <c r="G37" s="12" t="s">
        <v>57</v>
      </c>
      <c r="H37" s="12">
        <v>3</v>
      </c>
      <c r="I37" s="12" t="s">
        <v>1654</v>
      </c>
      <c r="J37" s="790" t="s">
        <v>1407</v>
      </c>
      <c r="K37" s="491" t="s">
        <v>1408</v>
      </c>
      <c r="L37" s="789" t="s">
        <v>1101</v>
      </c>
      <c r="M37" s="789" t="s">
        <v>1086</v>
      </c>
      <c r="N37" s="12" t="s">
        <v>731</v>
      </c>
      <c r="O37" s="789">
        <v>0</v>
      </c>
      <c r="P37" s="789">
        <v>2</v>
      </c>
      <c r="Q37" s="815">
        <v>2</v>
      </c>
      <c r="R37" s="789">
        <v>4</v>
      </c>
      <c r="S37" s="181"/>
      <c r="T37" s="789">
        <v>19</v>
      </c>
      <c r="U37" s="31" t="str">
        <f>IF(V37="","",IFERROR(INDEX(Docentes!B:B,MATCH(V37,Docentes!C:C,0)),"NUEVO"))</f>
        <v>NUEVO</v>
      </c>
      <c r="V37" s="791" t="s">
        <v>354</v>
      </c>
      <c r="W37" s="926" t="s">
        <v>1530</v>
      </c>
      <c r="X37" s="789" t="s">
        <v>1088</v>
      </c>
      <c r="Y37" s="789" t="s">
        <v>1089</v>
      </c>
      <c r="Z37" s="789"/>
      <c r="AA37" s="789"/>
      <c r="AB37" s="789"/>
      <c r="AC37" s="31" t="s">
        <v>1916</v>
      </c>
      <c r="AD37" s="789"/>
      <c r="AE37" s="789" t="s">
        <v>1088</v>
      </c>
      <c r="AF37" s="31" t="str">
        <f t="shared" si="16"/>
        <v>P</v>
      </c>
      <c r="AG37" s="789">
        <v>3</v>
      </c>
      <c r="AH37" s="789">
        <v>17</v>
      </c>
      <c r="AI37" s="789">
        <v>40</v>
      </c>
      <c r="AJ37" s="789">
        <v>19</v>
      </c>
      <c r="AK37" s="789">
        <v>20</v>
      </c>
      <c r="AL37" s="31">
        <f t="shared" si="17"/>
        <v>1.999999999999996</v>
      </c>
      <c r="AM37" s="792">
        <f t="shared" si="18"/>
        <v>0.73611111111111116</v>
      </c>
      <c r="AN37" s="792">
        <f t="shared" si="19"/>
        <v>0.80555555555555547</v>
      </c>
      <c r="AO37" s="31" t="str" cm="1">
        <f t="array" aca="1" ref="AO37" ca="1">IF(V37="","",IF(SUMPRODUCT((V37=$W$6:$W$2644)*(AG37=$AH$6:$AH$2644)*(AM37=$AN$6:$AN$2644)*(AN37=$AO$6:$AO$2644)*(ROW($W$6:$W$2644)&lt;&gt;ROW(V37))*((Q37=0)*($R$6:$R$2644&gt;0)+(Q37&gt;0)*($R$6:$R$2644=0)))&gt;0,"SALONES UNIDOS",IF(SUMPRODUCT((V37=$W$6:$W$2644)*(AG37=$AH$6:$AH$2644)*((AM37&lt;$AO$6:$AO$2644)*(AN37&gt;$AN$6:$AN$2644))*(ROW($W$6:$W$2644)&lt;&gt;ROW(V37)))&gt;0,"CRUZADO","Sin cruce")))</f>
        <v>Sin cruce</v>
      </c>
      <c r="AP37" s="792" t="str">
        <f t="shared" si="20"/>
        <v>IN3PRINCIPALDHP1</v>
      </c>
      <c r="AQ37" s="792" t="str" cm="1">
        <f t="array" aca="1" ref="AQ37" ca="1">IF(AP37="","",IF(SUMPRODUCT((AP37=$AQ$6:$AQ$2644)*(AG37=$AH$6:$AH$2644)*(AM37=$AN$6:$AN$2644)*(AN37=$AO$6:$AO$2644)*(ROW($AQ$6:$AQ$2644)&lt;&gt;ROW(AP37))*((Q37=0)*($R$6:$R$2644&gt;0)+(Q37&gt;0)*($R$6:$R$2644=0)))&gt;0,"SALONES UNIDOS",IF(SUMPRODUCT((AP37=$AQ$6:$AQ$2644)*(AG37=$AH$6:$AH$2644)*((AM37&lt;$AO$6:$AO$2644)*(AN37&gt;$AN$6:$AN$2644))*(ROW($AQ$6:$AQ$2644)&lt;&gt;ROW(AP37)))&gt;0,"CRUZADO","Sin cruce")))</f>
        <v>Sin cruce</v>
      </c>
    </row>
    <row r="38" spans="1:43" ht="32.25">
      <c r="A38" t="s">
        <v>1889</v>
      </c>
      <c r="B38" s="12" t="s">
        <v>1081</v>
      </c>
      <c r="C38" s="789" t="s">
        <v>1396</v>
      </c>
      <c r="D38" s="789">
        <v>20261</v>
      </c>
      <c r="E38" s="12" t="s">
        <v>23</v>
      </c>
      <c r="F38" s="12" t="s">
        <v>20</v>
      </c>
      <c r="G38" s="12" t="s">
        <v>57</v>
      </c>
      <c r="H38" s="12">
        <v>3</v>
      </c>
      <c r="I38" s="12" t="s">
        <v>1655</v>
      </c>
      <c r="J38" s="790" t="s">
        <v>1407</v>
      </c>
      <c r="K38" s="491" t="s">
        <v>1408</v>
      </c>
      <c r="L38" s="789" t="s">
        <v>1101</v>
      </c>
      <c r="M38" s="789" t="s">
        <v>1086</v>
      </c>
      <c r="N38" s="12" t="s">
        <v>731</v>
      </c>
      <c r="O38" s="789">
        <v>0</v>
      </c>
      <c r="P38" s="789">
        <v>2</v>
      </c>
      <c r="Q38" s="815">
        <v>2</v>
      </c>
      <c r="R38" s="789">
        <v>4</v>
      </c>
      <c r="S38" s="181"/>
      <c r="T38" s="789">
        <v>19</v>
      </c>
      <c r="U38" s="31" t="str">
        <f>IF(V38="","",IFERROR(INDEX(Docentes!B:B,MATCH(V38,Docentes!C:C,0)),"NUEVO"))</f>
        <v>NUEVO</v>
      </c>
      <c r="V38" s="791" t="s">
        <v>354</v>
      </c>
      <c r="W38" s="926" t="s">
        <v>1530</v>
      </c>
      <c r="X38" s="789" t="s">
        <v>1088</v>
      </c>
      <c r="Y38" s="789" t="s">
        <v>1089</v>
      </c>
      <c r="Z38" s="789"/>
      <c r="AA38" s="789"/>
      <c r="AB38" s="789"/>
      <c r="AC38" s="31" t="s">
        <v>1916</v>
      </c>
      <c r="AD38" s="789"/>
      <c r="AE38" s="789" t="s">
        <v>1088</v>
      </c>
      <c r="AF38" s="31" t="str">
        <f t="shared" si="16"/>
        <v>P</v>
      </c>
      <c r="AG38" s="789">
        <v>3</v>
      </c>
      <c r="AH38" s="789">
        <v>19</v>
      </c>
      <c r="AI38" s="789">
        <v>20</v>
      </c>
      <c r="AJ38" s="789">
        <v>21</v>
      </c>
      <c r="AK38" s="789">
        <v>0</v>
      </c>
      <c r="AL38" s="31">
        <f t="shared" si="17"/>
        <v>2.0000000000000027</v>
      </c>
      <c r="AM38" s="792">
        <f t="shared" si="18"/>
        <v>0.80555555555555547</v>
      </c>
      <c r="AN38" s="792">
        <f t="shared" si="19"/>
        <v>0.875</v>
      </c>
      <c r="AO38" s="31" t="str" cm="1">
        <f t="array" aca="1" ref="AO38" ca="1">IF(V38="","",IF(SUMPRODUCT((V38=$W$6:$W$2644)*(AG38=$AH$6:$AH$2644)*(AM38=$AN$6:$AN$2644)*(AN38=$AO$6:$AO$2644)*(ROW($W$6:$W$2644)&lt;&gt;ROW(V38))*((Q38=0)*($R$6:$R$2644&gt;0)+(Q38&gt;0)*($R$6:$R$2644=0)))&gt;0,"SALONES UNIDOS",IF(SUMPRODUCT((V38=$W$6:$W$2644)*(AG38=$AH$6:$AH$2644)*((AM38&lt;$AO$6:$AO$2644)*(AN38&gt;$AN$6:$AN$2644))*(ROW($W$6:$W$2644)&lt;&gt;ROW(V38)))&gt;0,"CRUZADO","Sin cruce")))</f>
        <v>Sin cruce</v>
      </c>
      <c r="AP38" s="792" t="str">
        <f t="shared" si="20"/>
        <v>IN3PRINCIPALDHP2</v>
      </c>
      <c r="AQ38" s="792" t="str" cm="1">
        <f t="array" aca="1" ref="AQ38" ca="1">IF(AP38="","",IF(SUMPRODUCT((AP38=$AQ$6:$AQ$2644)*(AG38=$AH$6:$AH$2644)*(AM38=$AN$6:$AN$2644)*(AN38=$AO$6:$AO$2644)*(ROW($AQ$6:$AQ$2644)&lt;&gt;ROW(AP38))*((Q38=0)*($R$6:$R$2644&gt;0)+(Q38&gt;0)*($R$6:$R$2644=0)))&gt;0,"SALONES UNIDOS",IF(SUMPRODUCT((AP38=$AQ$6:$AQ$2644)*(AG38=$AH$6:$AH$2644)*((AM38&lt;$AO$6:$AO$2644)*(AN38&gt;$AN$6:$AN$2644))*(ROW($AQ$6:$AQ$2644)&lt;&gt;ROW(AP38)))&gt;0,"CRUZADO","Sin cruce")))</f>
        <v>Sin cruce</v>
      </c>
    </row>
    <row r="39" spans="1:43" s="1020" customFormat="1" ht="32.25">
      <c r="A39" s="1020" t="s">
        <v>1932</v>
      </c>
      <c r="B39" s="1029" t="s">
        <v>1081</v>
      </c>
      <c r="C39" s="1030" t="s">
        <v>1396</v>
      </c>
      <c r="D39" s="1030">
        <v>20261</v>
      </c>
      <c r="E39" s="1029" t="s">
        <v>23</v>
      </c>
      <c r="F39" s="1029" t="s">
        <v>20</v>
      </c>
      <c r="G39" s="1029" t="s">
        <v>57</v>
      </c>
      <c r="H39" s="1029">
        <v>3</v>
      </c>
      <c r="I39" s="1029" t="s">
        <v>41</v>
      </c>
      <c r="J39" s="1031" t="s">
        <v>1407</v>
      </c>
      <c r="K39" s="1032" t="s">
        <v>1408</v>
      </c>
      <c r="L39" s="1030" t="s">
        <v>1101</v>
      </c>
      <c r="M39" s="1030" t="s">
        <v>1086</v>
      </c>
      <c r="N39" s="1029" t="s">
        <v>731</v>
      </c>
      <c r="O39" s="1030">
        <v>3</v>
      </c>
      <c r="P39" s="1030">
        <v>0</v>
      </c>
      <c r="Q39" s="1033">
        <v>3</v>
      </c>
      <c r="R39" s="1030">
        <v>4</v>
      </c>
      <c r="S39" s="1034"/>
      <c r="T39" s="1030">
        <v>38</v>
      </c>
      <c r="U39" s="558" t="str">
        <f>IF(V39="","",IFERROR(INDEX(Docentes!B:B,MATCH(V39,Docentes!C:C,0)),"NUEVO"))</f>
        <v>NUEVO</v>
      </c>
      <c r="V39" s="1035" t="s">
        <v>354</v>
      </c>
      <c r="W39" s="1064" t="s">
        <v>168</v>
      </c>
      <c r="X39" s="1030" t="s">
        <v>1088</v>
      </c>
      <c r="Y39" s="1030" t="s">
        <v>1089</v>
      </c>
      <c r="Z39" s="1030" t="s">
        <v>41</v>
      </c>
      <c r="AA39" s="1030" t="s">
        <v>1531</v>
      </c>
      <c r="AB39" s="1030"/>
      <c r="AC39" s="1030"/>
      <c r="AD39" s="1030"/>
      <c r="AE39" s="1030" t="s">
        <v>1088</v>
      </c>
      <c r="AF39" s="558" t="str">
        <f t="shared" si="16"/>
        <v>T</v>
      </c>
      <c r="AG39" s="1030">
        <v>3</v>
      </c>
      <c r="AH39" s="1030">
        <v>15</v>
      </c>
      <c r="AI39" s="1030">
        <v>10</v>
      </c>
      <c r="AJ39" s="1030">
        <v>17</v>
      </c>
      <c r="AK39" s="1030">
        <v>40</v>
      </c>
      <c r="AL39" s="558">
        <f t="shared" si="17"/>
        <v>3.0000000000000022</v>
      </c>
      <c r="AM39" s="1027">
        <f t="shared" si="18"/>
        <v>0.63194444444444442</v>
      </c>
      <c r="AN39" s="1027">
        <f t="shared" si="19"/>
        <v>0.73611111111111116</v>
      </c>
      <c r="AO39" s="558" t="str" cm="1">
        <f t="array" aca="1" ref="AO39" ca="1">IF(V39="","",IF(SUMPRODUCT((V39=$W$6:$W$2644)*(AG39=$AH$6:$AH$2644)*(AM39=$AN$6:$AN$2644)*(AN39=$AO$6:$AO$2644)*(ROW($W$6:$W$2644)&lt;&gt;ROW(V39))*((Q39=0)*($R$6:$R$2644&gt;0)+(Q39&gt;0)*($R$6:$R$2644=0)))&gt;0,"SALONES UNIDOS",IF(SUMPRODUCT((V39=$W$6:$W$2644)*(AG39=$AH$6:$AH$2644)*((AM39&lt;$AO$6:$AO$2644)*(AN39&gt;$AN$6:$AN$2644))*(ROW($W$6:$W$2644)&lt;&gt;ROW(V39)))&gt;0,"CRUZADO","Sin cruce")))</f>
        <v>Sin cruce</v>
      </c>
      <c r="AP39" s="1027" t="str">
        <f t="shared" si="20"/>
        <v>IN3PRINCIPALD</v>
      </c>
      <c r="AQ39" s="1027" t="str" cm="1">
        <f t="array" aca="1" ref="AQ39" ca="1">IF(AP39="","",IF(SUMPRODUCT((AP39=$AQ$6:$AQ$2644)*(AG39=$AH$6:$AH$2644)*(AM39=$AN$6:$AN$2644)*(AN39=$AO$6:$AO$2644)*(ROW($AQ$6:$AQ$2644)&lt;&gt;ROW(AP39))*((Q39=0)*($R$6:$R$2644&gt;0)+(Q39&gt;0)*($R$6:$R$2644=0)))&gt;0,"SALONES UNIDOS",IF(SUMPRODUCT((AP39=$AQ$6:$AQ$2644)*(AG39=$AH$6:$AH$2644)*((AM39&lt;$AO$6:$AO$2644)*(AN39&gt;$AN$6:$AN$2644))*(ROW($AQ$6:$AQ$2644)&lt;&gt;ROW(AP39)))&gt;0,"CRUZADO","Sin cruce")))</f>
        <v>Sin cruce</v>
      </c>
    </row>
    <row r="40" spans="1:43" s="1020" customFormat="1" ht="32.25">
      <c r="A40" s="1020" t="s">
        <v>1932</v>
      </c>
      <c r="B40" s="1029" t="s">
        <v>1081</v>
      </c>
      <c r="C40" s="1030" t="s">
        <v>1396</v>
      </c>
      <c r="D40" s="1030">
        <v>20261</v>
      </c>
      <c r="E40" s="1029" t="s">
        <v>23</v>
      </c>
      <c r="F40" s="1029" t="s">
        <v>20</v>
      </c>
      <c r="G40" s="1029" t="s">
        <v>57</v>
      </c>
      <c r="H40" s="1029">
        <v>3</v>
      </c>
      <c r="I40" s="1029" t="s">
        <v>1480</v>
      </c>
      <c r="J40" s="1031" t="s">
        <v>1407</v>
      </c>
      <c r="K40" s="1032" t="s">
        <v>1408</v>
      </c>
      <c r="L40" s="1030" t="s">
        <v>1101</v>
      </c>
      <c r="M40" s="1030" t="s">
        <v>1086</v>
      </c>
      <c r="N40" s="1029" t="s">
        <v>731</v>
      </c>
      <c r="O40" s="1030">
        <v>0</v>
      </c>
      <c r="P40" s="1030">
        <v>2</v>
      </c>
      <c r="Q40" s="1033">
        <v>2</v>
      </c>
      <c r="R40" s="1030">
        <v>4</v>
      </c>
      <c r="S40" s="1034"/>
      <c r="T40" s="1030">
        <v>19</v>
      </c>
      <c r="U40" s="558" t="str">
        <f>IF(V40="","",IFERROR(INDEX(Docentes!B:B,MATCH(V40,Docentes!C:C,0)),"NUEVO"))</f>
        <v>NUEVO</v>
      </c>
      <c r="V40" s="1037" t="s">
        <v>354</v>
      </c>
      <c r="W40" s="1064" t="s">
        <v>168</v>
      </c>
      <c r="X40" s="1030" t="s">
        <v>1088</v>
      </c>
      <c r="Y40" s="1030" t="s">
        <v>1089</v>
      </c>
      <c r="Z40" s="1030"/>
      <c r="AA40" s="1030"/>
      <c r="AB40" s="1030"/>
      <c r="AC40" s="558" t="s">
        <v>1916</v>
      </c>
      <c r="AD40" s="1030"/>
      <c r="AE40" s="1030" t="s">
        <v>1088</v>
      </c>
      <c r="AF40" s="558" t="str">
        <f t="shared" si="16"/>
        <v>P</v>
      </c>
      <c r="AG40" s="1030">
        <v>3</v>
      </c>
      <c r="AH40" s="1030">
        <v>17</v>
      </c>
      <c r="AI40" s="1030">
        <v>40</v>
      </c>
      <c r="AJ40" s="1030">
        <v>19</v>
      </c>
      <c r="AK40" s="1030">
        <v>20</v>
      </c>
      <c r="AL40" s="558">
        <f t="shared" si="17"/>
        <v>1.999999999999996</v>
      </c>
      <c r="AM40" s="1027">
        <f t="shared" si="18"/>
        <v>0.73611111111111116</v>
      </c>
      <c r="AN40" s="1027">
        <f t="shared" si="19"/>
        <v>0.80555555555555547</v>
      </c>
      <c r="AO40" s="558" t="str" cm="1">
        <f t="array" aca="1" ref="AO40" ca="1">IF(V40="","",IF(SUMPRODUCT((V40=$W$6:$W$2644)*(AG40=$AH$6:$AH$2644)*(AM40=$AN$6:$AN$2644)*(AN40=$AO$6:$AO$2644)*(ROW($W$6:$W$2644)&lt;&gt;ROW(V40))*((Q40=0)*($R$6:$R$2644&gt;0)+(Q40&gt;0)*($R$6:$R$2644=0)))&gt;0,"SALONES UNIDOS",IF(SUMPRODUCT((V40=$W$6:$W$2644)*(AG40=$AH$6:$AH$2644)*((AM40&lt;$AO$6:$AO$2644)*(AN40&gt;$AN$6:$AN$2644))*(ROW($W$6:$W$2644)&lt;&gt;ROW(V40)))&gt;0,"CRUZADO","Sin cruce")))</f>
        <v>Sin cruce</v>
      </c>
      <c r="AP40" s="1027" t="str">
        <f t="shared" si="20"/>
        <v>IN3PRINCIPALD1</v>
      </c>
      <c r="AQ40" s="1027" t="str" cm="1">
        <f t="array" aca="1" ref="AQ40" ca="1">IF(AP40="","",IF(SUMPRODUCT((AP40=$AQ$6:$AQ$2644)*(AG40=$AH$6:$AH$2644)*(AM40=$AN$6:$AN$2644)*(AN40=$AO$6:$AO$2644)*(ROW($AQ$6:$AQ$2644)&lt;&gt;ROW(AP40))*((Q40=0)*($R$6:$R$2644&gt;0)+(Q40&gt;0)*($R$6:$R$2644=0)))&gt;0,"SALONES UNIDOS",IF(SUMPRODUCT((AP40=$AQ$6:$AQ$2644)*(AG40=$AH$6:$AH$2644)*((AM40&lt;$AO$6:$AO$2644)*(AN40&gt;$AN$6:$AN$2644))*(ROW($AQ$6:$AQ$2644)&lt;&gt;ROW(AP40)))&gt;0,"CRUZADO","Sin cruce")))</f>
        <v>Sin cruce</v>
      </c>
    </row>
    <row r="41" spans="1:43" s="1020" customFormat="1" ht="32.25">
      <c r="A41" s="1020" t="s">
        <v>1932</v>
      </c>
      <c r="B41" s="1029" t="s">
        <v>1081</v>
      </c>
      <c r="C41" s="1030" t="s">
        <v>1396</v>
      </c>
      <c r="D41" s="1030">
        <v>20261</v>
      </c>
      <c r="E41" s="1029" t="s">
        <v>23</v>
      </c>
      <c r="F41" s="1029" t="s">
        <v>20</v>
      </c>
      <c r="G41" s="1029" t="s">
        <v>57</v>
      </c>
      <c r="H41" s="1029">
        <v>3</v>
      </c>
      <c r="I41" s="1029" t="s">
        <v>1481</v>
      </c>
      <c r="J41" s="1031" t="s">
        <v>1407</v>
      </c>
      <c r="K41" s="1032" t="s">
        <v>1408</v>
      </c>
      <c r="L41" s="1030" t="s">
        <v>1101</v>
      </c>
      <c r="M41" s="1030" t="s">
        <v>1086</v>
      </c>
      <c r="N41" s="1029" t="s">
        <v>731</v>
      </c>
      <c r="O41" s="1030">
        <v>0</v>
      </c>
      <c r="P41" s="1030">
        <v>2</v>
      </c>
      <c r="Q41" s="1033">
        <v>2</v>
      </c>
      <c r="R41" s="1030">
        <v>4</v>
      </c>
      <c r="S41" s="1034"/>
      <c r="T41" s="1030">
        <v>19</v>
      </c>
      <c r="U41" s="558" t="str">
        <f>IF(V41="","",IFERROR(INDEX(Docentes!B:B,MATCH(V41,Docentes!C:C,0)),"NUEVO"))</f>
        <v>NUEVO</v>
      </c>
      <c r="V41" s="1037" t="s">
        <v>354</v>
      </c>
      <c r="W41" s="1064" t="s">
        <v>168</v>
      </c>
      <c r="X41" s="1030" t="s">
        <v>1088</v>
      </c>
      <c r="Y41" s="1030" t="s">
        <v>1089</v>
      </c>
      <c r="Z41" s="1030"/>
      <c r="AA41" s="1030"/>
      <c r="AB41" s="1030"/>
      <c r="AC41" s="558" t="s">
        <v>1916</v>
      </c>
      <c r="AD41" s="1030"/>
      <c r="AE41" s="1030" t="s">
        <v>1088</v>
      </c>
      <c r="AF41" s="558" t="str">
        <f t="shared" si="16"/>
        <v>P</v>
      </c>
      <c r="AG41" s="1030">
        <v>3</v>
      </c>
      <c r="AH41" s="1030">
        <v>19</v>
      </c>
      <c r="AI41" s="1030">
        <v>20</v>
      </c>
      <c r="AJ41" s="1030">
        <v>21</v>
      </c>
      <c r="AK41" s="1030">
        <v>0</v>
      </c>
      <c r="AL41" s="558">
        <f t="shared" si="17"/>
        <v>2.0000000000000027</v>
      </c>
      <c r="AM41" s="1027">
        <f t="shared" si="18"/>
        <v>0.80555555555555547</v>
      </c>
      <c r="AN41" s="1027">
        <f t="shared" si="19"/>
        <v>0.875</v>
      </c>
      <c r="AO41" s="558" t="str" cm="1">
        <f t="array" aca="1" ref="AO41" ca="1">IF(V41="","",IF(SUMPRODUCT((V41=$W$6:$W$2644)*(AG41=$AH$6:$AH$2644)*(AM41=$AN$6:$AN$2644)*(AN41=$AO$6:$AO$2644)*(ROW($W$6:$W$2644)&lt;&gt;ROW(V41))*((Q41=0)*($R$6:$R$2644&gt;0)+(Q41&gt;0)*($R$6:$R$2644=0)))&gt;0,"SALONES UNIDOS",IF(SUMPRODUCT((V41=$W$6:$W$2644)*(AG41=$AH$6:$AH$2644)*((AM41&lt;$AO$6:$AO$2644)*(AN41&gt;$AN$6:$AN$2644))*(ROW($W$6:$W$2644)&lt;&gt;ROW(V41)))&gt;0,"CRUZADO","Sin cruce")))</f>
        <v>Sin cruce</v>
      </c>
      <c r="AP41" s="1027" t="str">
        <f t="shared" si="20"/>
        <v>IN3PRINCIPALD2</v>
      </c>
      <c r="AQ41" s="1027" t="str" cm="1">
        <f t="array" aca="1" ref="AQ41" ca="1">IF(AP41="","",IF(SUMPRODUCT((AP41=$AQ$6:$AQ$2644)*(AG41=$AH$6:$AH$2644)*(AM41=$AN$6:$AN$2644)*(AN41=$AO$6:$AO$2644)*(ROW($AQ$6:$AQ$2644)&lt;&gt;ROW(AP41))*((Q41=0)*($R$6:$R$2644&gt;0)+(Q41&gt;0)*($R$6:$R$2644=0)))&gt;0,"SALONES UNIDOS",IF(SUMPRODUCT((AP41=$AQ$6:$AQ$2644)*(AG41=$AH$6:$AH$2644)*((AM41&lt;$AO$6:$AO$2644)*(AN41&gt;$AN$6:$AN$2644))*(ROW($AQ$6:$AQ$2644)&lt;&gt;ROW(AP41)))&gt;0,"CRUZADO","Sin cruce")))</f>
        <v>Sin cruce</v>
      </c>
    </row>
    <row r="42" spans="1:43" s="1020" customFormat="1" ht="32.25">
      <c r="A42" s="1020" t="s">
        <v>1933</v>
      </c>
      <c r="B42" s="1029" t="s">
        <v>1081</v>
      </c>
      <c r="C42" s="1065" t="s">
        <v>781</v>
      </c>
      <c r="D42" s="1065">
        <v>20261</v>
      </c>
      <c r="E42" s="1029" t="s">
        <v>23</v>
      </c>
      <c r="F42" s="1029" t="s">
        <v>20</v>
      </c>
      <c r="G42" s="1029" t="s">
        <v>30</v>
      </c>
      <c r="H42" s="1029">
        <v>1</v>
      </c>
      <c r="I42" s="1029" t="s">
        <v>26</v>
      </c>
      <c r="J42" s="1029" t="s">
        <v>1191</v>
      </c>
      <c r="K42" s="1066" t="s">
        <v>1192</v>
      </c>
      <c r="L42" s="1029" t="s">
        <v>1101</v>
      </c>
      <c r="M42" s="1029" t="s">
        <v>1086</v>
      </c>
      <c r="N42" s="1029" t="s">
        <v>731</v>
      </c>
      <c r="O42" s="554">
        <v>2</v>
      </c>
      <c r="P42" s="554">
        <v>0</v>
      </c>
      <c r="Q42" s="1023">
        <v>2</v>
      </c>
      <c r="R42" s="554">
        <v>3</v>
      </c>
      <c r="S42" s="1024"/>
      <c r="T42" s="558">
        <v>28</v>
      </c>
      <c r="U42" s="558" t="str">
        <f>IF(V42="","",IFERROR(INDEX(Docentes!B:B,MATCH(V42,Docentes!C:C,0)),"NUEVO"))</f>
        <v>NUEVO</v>
      </c>
      <c r="V42" s="1026" t="s">
        <v>187</v>
      </c>
      <c r="W42" s="1041" t="s">
        <v>168</v>
      </c>
      <c r="X42" s="558" t="s">
        <v>1182</v>
      </c>
      <c r="Y42" s="1030" t="s">
        <v>1089</v>
      </c>
      <c r="Z42" s="1029" t="s">
        <v>26</v>
      </c>
      <c r="AA42" s="1029" t="s">
        <v>1607</v>
      </c>
      <c r="AB42" s="1029" t="s">
        <v>1283</v>
      </c>
      <c r="AC42" s="554"/>
      <c r="AD42" s="1029" t="s">
        <v>1283</v>
      </c>
      <c r="AE42" s="558" t="s">
        <v>1182</v>
      </c>
      <c r="AF42" s="558" t="str">
        <f t="shared" si="16"/>
        <v>T</v>
      </c>
      <c r="AG42" s="1030">
        <v>5</v>
      </c>
      <c r="AH42" s="1030">
        <v>7</v>
      </c>
      <c r="AI42" s="1030">
        <v>40</v>
      </c>
      <c r="AJ42" s="1030">
        <v>9</v>
      </c>
      <c r="AK42" s="1030">
        <v>20</v>
      </c>
      <c r="AL42" s="558">
        <f t="shared" si="17"/>
        <v>1.9999999999999993</v>
      </c>
      <c r="AM42" s="1027">
        <f t="shared" si="18"/>
        <v>0.31944444444444448</v>
      </c>
      <c r="AN42" s="1027">
        <f t="shared" si="19"/>
        <v>0.3888888888888889</v>
      </c>
      <c r="AO42" s="558" t="str" cm="1">
        <f t="array" aca="1" ref="AO42" ca="1">IF(V42="","",IF(SUMPRODUCT((V42=$W$6:$W$2644)*(AG42=$AH$6:$AH$2644)*(AM42=$AN$6:$AN$2644)*(AN42=$AO$6:$AO$2644)*(ROW($W$6:$W$2644)&lt;&gt;ROW(V42))*((Q42=0)*($R$6:$R$2644&gt;0)+(Q42&gt;0)*($R$6:$R$2644=0)))&gt;0,"SALONES UNIDOS",IF(SUMPRODUCT((V42=$W$6:$W$2644)*(AG42=$AH$6:$AH$2644)*((AM42&lt;$AO$6:$AO$2644)*(AN42&gt;$AN$6:$AN$2644))*(ROW($W$6:$W$2644)&lt;&gt;ROW(V42)))&gt;0,"CRUZADO","Sin cruce")))</f>
        <v>Sin cruce</v>
      </c>
      <c r="AP42" s="1027" t="str">
        <f t="shared" si="20"/>
        <v>DE1PRINCIPALB</v>
      </c>
      <c r="AQ42" s="1027" t="str" cm="1">
        <f t="array" aca="1" ref="AQ42" ca="1">IF(AP42="","",IF(SUMPRODUCT((AP42=$AQ$6:$AQ$2644)*(AG42=$AH$6:$AH$2644)*(AM42=$AN$6:$AN$2644)*(AN42=$AO$6:$AO$2644)*(ROW($AQ$6:$AQ$2644)&lt;&gt;ROW(AP42))*((Q42=0)*($R$6:$R$2644&gt;0)+(Q42&gt;0)*($R$6:$R$2644=0)))&gt;0,"SALONES UNIDOS",IF(SUMPRODUCT((AP42=$AQ$6:$AQ$2644)*(AG42=$AH$6:$AH$2644)*((AM42&lt;$AO$6:$AO$2644)*(AN42&gt;$AN$6:$AN$2644))*(ROW($AQ$6:$AQ$2644)&lt;&gt;ROW(AP42)))&gt;0,"CRUZADO","Sin cruce")))</f>
        <v>Sin cruce</v>
      </c>
    </row>
    <row r="43" spans="1:43" s="1020" customFormat="1" ht="32.25">
      <c r="A43" s="1020" t="s">
        <v>1933</v>
      </c>
      <c r="B43" s="1029" t="s">
        <v>1081</v>
      </c>
      <c r="C43" s="1065" t="s">
        <v>781</v>
      </c>
      <c r="D43" s="1065">
        <v>20261</v>
      </c>
      <c r="E43" s="1029" t="s">
        <v>23</v>
      </c>
      <c r="F43" s="1029" t="s">
        <v>20</v>
      </c>
      <c r="G43" s="1029" t="s">
        <v>30</v>
      </c>
      <c r="H43" s="1029">
        <v>1</v>
      </c>
      <c r="I43" s="1029" t="s">
        <v>26</v>
      </c>
      <c r="J43" s="1029" t="s">
        <v>1191</v>
      </c>
      <c r="K43" s="1066" t="s">
        <v>1192</v>
      </c>
      <c r="L43" s="1029" t="s">
        <v>1101</v>
      </c>
      <c r="M43" s="1029" t="s">
        <v>1086</v>
      </c>
      <c r="N43" s="1029" t="s">
        <v>731</v>
      </c>
      <c r="O43" s="554">
        <v>0</v>
      </c>
      <c r="P43" s="554">
        <v>2</v>
      </c>
      <c r="Q43" s="1023">
        <v>2</v>
      </c>
      <c r="R43" s="554">
        <v>3</v>
      </c>
      <c r="S43" s="1024"/>
      <c r="T43" s="558">
        <v>28</v>
      </c>
      <c r="U43" s="558" t="str">
        <f>IF(V43="","",IFERROR(INDEX(Docentes!B:B,MATCH(V43,Docentes!C:C,0)),"NUEVO"))</f>
        <v>NUEVO</v>
      </c>
      <c r="V43" s="1026" t="s">
        <v>187</v>
      </c>
      <c r="W43" s="1041" t="s">
        <v>168</v>
      </c>
      <c r="X43" s="558" t="s">
        <v>1182</v>
      </c>
      <c r="Y43" s="1030" t="s">
        <v>1089</v>
      </c>
      <c r="Z43" s="1029" t="s">
        <v>26</v>
      </c>
      <c r="AA43" s="1029" t="s">
        <v>1607</v>
      </c>
      <c r="AB43" s="1029" t="s">
        <v>1283</v>
      </c>
      <c r="AC43" s="1030"/>
      <c r="AD43" s="1029" t="s">
        <v>1283</v>
      </c>
      <c r="AE43" s="558" t="s">
        <v>1182</v>
      </c>
      <c r="AF43" s="558" t="str">
        <f t="shared" si="16"/>
        <v>P</v>
      </c>
      <c r="AG43" s="1030">
        <v>5</v>
      </c>
      <c r="AH43" s="1030">
        <v>9</v>
      </c>
      <c r="AI43" s="1030">
        <v>20</v>
      </c>
      <c r="AJ43" s="1030">
        <v>11</v>
      </c>
      <c r="AK43" s="1030">
        <v>0</v>
      </c>
      <c r="AL43" s="558">
        <f t="shared" si="17"/>
        <v>1.9999999999999993</v>
      </c>
      <c r="AM43" s="1027">
        <f t="shared" si="18"/>
        <v>0.3888888888888889</v>
      </c>
      <c r="AN43" s="1027">
        <f t="shared" si="19"/>
        <v>0.45833333333333331</v>
      </c>
      <c r="AO43" s="558" t="str" cm="1">
        <f t="array" aca="1" ref="AO43" ca="1">IF(V43="","",IF(SUMPRODUCT((V43=$W$6:$W$2644)*(AG43=$AH$6:$AH$2644)*(AM43=$AN$6:$AN$2644)*(AN43=$AO$6:$AO$2644)*(ROW($W$6:$W$2644)&lt;&gt;ROW(V43))*((Q43=0)*($R$6:$R$2644&gt;0)+(Q43&gt;0)*($R$6:$R$2644=0)))&gt;0,"SALONES UNIDOS",IF(SUMPRODUCT((V43=$W$6:$W$2644)*(AG43=$AH$6:$AH$2644)*((AM43&lt;$AO$6:$AO$2644)*(AN43&gt;$AN$6:$AN$2644))*(ROW($W$6:$W$2644)&lt;&gt;ROW(V43)))&gt;0,"CRUZADO","Sin cruce")))</f>
        <v>Sin cruce</v>
      </c>
      <c r="AP43" s="1027" t="str">
        <f t="shared" si="20"/>
        <v>DE1PRINCIPALB</v>
      </c>
      <c r="AQ43" s="1027" t="str" cm="1">
        <f t="array" aca="1" ref="AQ43" ca="1">IF(AP43="","",IF(SUMPRODUCT((AP43=$AQ$6:$AQ$2644)*(AG43=$AH$6:$AH$2644)*(AM43=$AN$6:$AN$2644)*(AN43=$AO$6:$AO$2644)*(ROW($AQ$6:$AQ$2644)&lt;&gt;ROW(AP43))*((Q43=0)*($R$6:$R$2644&gt;0)+(Q43&gt;0)*($R$6:$R$2644=0)))&gt;0,"SALONES UNIDOS",IF(SUMPRODUCT((AP43=$AQ$6:$AQ$2644)*(AG43=$AH$6:$AH$2644)*((AM43&lt;$AO$6:$AO$2644)*(AN43&gt;$AN$6:$AN$2644))*(ROW($AQ$6:$AQ$2644)&lt;&gt;ROW(AP43)))&gt;0,"CRUZADO","Sin cruce")))</f>
        <v>Sin cruce</v>
      </c>
    </row>
    <row r="44" spans="1:43" ht="32.25">
      <c r="A44" t="s">
        <v>1933</v>
      </c>
      <c r="B44" s="12" t="s">
        <v>1081</v>
      </c>
      <c r="C44" s="795" t="s">
        <v>781</v>
      </c>
      <c r="D44" s="795">
        <v>20261</v>
      </c>
      <c r="E44" s="12" t="s">
        <v>23</v>
      </c>
      <c r="F44" s="12" t="s">
        <v>20</v>
      </c>
      <c r="G44" s="12" t="s">
        <v>30</v>
      </c>
      <c r="H44" s="12">
        <v>1</v>
      </c>
      <c r="I44" s="12" t="s">
        <v>26</v>
      </c>
      <c r="J44" s="12" t="s">
        <v>1189</v>
      </c>
      <c r="K44" s="14" t="s">
        <v>1190</v>
      </c>
      <c r="L44" s="12" t="s">
        <v>1127</v>
      </c>
      <c r="M44" s="12" t="s">
        <v>1086</v>
      </c>
      <c r="N44" s="12" t="s">
        <v>731</v>
      </c>
      <c r="O44" s="11">
        <v>2</v>
      </c>
      <c r="P44" s="11">
        <v>2</v>
      </c>
      <c r="Q44" s="262">
        <v>4</v>
      </c>
      <c r="R44" s="11">
        <v>3</v>
      </c>
      <c r="S44" s="808"/>
      <c r="T44" s="31">
        <v>28</v>
      </c>
      <c r="U44" s="31" t="str">
        <f>IF(V44="","",IFERROR(INDEX(Docentes!B:B,MATCH(V44,Docentes!C:C,0)),"NUEVO"))</f>
        <v>NUEVO</v>
      </c>
      <c r="V44" s="9" t="s">
        <v>494</v>
      </c>
      <c r="W44" s="693" t="s">
        <v>168</v>
      </c>
      <c r="X44" s="31" t="s">
        <v>1182</v>
      </c>
      <c r="Y44" s="789" t="s">
        <v>1089</v>
      </c>
      <c r="Z44" s="12" t="s">
        <v>26</v>
      </c>
      <c r="AA44" s="12" t="s">
        <v>1607</v>
      </c>
      <c r="AB44" s="12" t="s">
        <v>1283</v>
      </c>
      <c r="AC44" s="11" t="s">
        <v>1283</v>
      </c>
      <c r="AD44" s="12" t="s">
        <v>1283</v>
      </c>
      <c r="AE44" s="31" t="s">
        <v>1182</v>
      </c>
      <c r="AF44" s="31" t="str">
        <f t="shared" si="16"/>
        <v>TP</v>
      </c>
      <c r="AG44" s="789">
        <v>4</v>
      </c>
      <c r="AH44" s="789">
        <v>11</v>
      </c>
      <c r="AI44" s="789">
        <v>50</v>
      </c>
      <c r="AJ44" s="789">
        <v>15</v>
      </c>
      <c r="AK44" s="789">
        <v>10</v>
      </c>
      <c r="AL44" s="31">
        <f t="shared" si="17"/>
        <v>4</v>
      </c>
      <c r="AM44" s="792">
        <f t="shared" si="18"/>
        <v>0.49305555555555552</v>
      </c>
      <c r="AN44" s="792">
        <f t="shared" si="19"/>
        <v>0.63194444444444442</v>
      </c>
      <c r="AO44" s="31" t="str" cm="1">
        <f t="array" aca="1" ref="AO44" ca="1">IF(V44="","",IF(SUMPRODUCT((V44=$W$6:$W$2644)*(AG44=$AH$6:$AH$2644)*(AM44=$AN$6:$AN$2644)*(AN44=$AO$6:$AO$2644)*(ROW($W$6:$W$2644)&lt;&gt;ROW(V44))*((Q44=0)*($R$6:$R$2644&gt;0)+(Q44&gt;0)*($R$6:$R$2644=0)))&gt;0,"SALONES UNIDOS",IF(SUMPRODUCT((V44=$W$6:$W$2644)*(AG44=$AH$6:$AH$2644)*((AM44&lt;$AO$6:$AO$2644)*(AN44&gt;$AN$6:$AN$2644))*(ROW($W$6:$W$2644)&lt;&gt;ROW(V44)))&gt;0,"CRUZADO","Sin cruce")))</f>
        <v>Sin cruce</v>
      </c>
      <c r="AP44" s="792" t="str">
        <f t="shared" si="20"/>
        <v>DE1PRINCIPALB</v>
      </c>
      <c r="AQ44" s="792" t="str" cm="1">
        <f t="array" aca="1" ref="AQ44" ca="1">IF(AP44="","",IF(SUMPRODUCT((AP44=$AQ$6:$AQ$2644)*(AG44=$AH$6:$AH$2644)*(AM44=$AN$6:$AN$2644)*(AN44=$AO$6:$AO$2644)*(ROW($AQ$6:$AQ$2644)&lt;&gt;ROW(AP44))*((Q44=0)*($R$6:$R$2644&gt;0)+(Q44&gt;0)*($R$6:$R$2644=0)))&gt;0,"SALONES UNIDOS",IF(SUMPRODUCT((AP44=$AQ$6:$AQ$2644)*(AG44=$AH$6:$AH$2644)*((AM44&lt;$AO$6:$AO$2644)*(AN44&gt;$AN$6:$AN$2644))*(ROW($AQ$6:$AQ$2644)&lt;&gt;ROW(AP44)))&gt;0,"CRUZADO","Sin cruce")))</f>
        <v>Sin cruce</v>
      </c>
    </row>
    <row r="45" spans="1:43" ht="32.25">
      <c r="A45" t="s">
        <v>1933</v>
      </c>
      <c r="B45" s="12" t="s">
        <v>1081</v>
      </c>
      <c r="C45" s="795" t="s">
        <v>781</v>
      </c>
      <c r="D45" s="795">
        <v>20261</v>
      </c>
      <c r="E45" s="11" t="s">
        <v>23</v>
      </c>
      <c r="F45" s="11" t="s">
        <v>20</v>
      </c>
      <c r="G45" s="11" t="s">
        <v>30</v>
      </c>
      <c r="H45" s="11">
        <v>1</v>
      </c>
      <c r="I45" s="11" t="s">
        <v>26</v>
      </c>
      <c r="J45" s="12" t="s">
        <v>1184</v>
      </c>
      <c r="K45" s="14" t="s">
        <v>1185</v>
      </c>
      <c r="L45" s="12" t="s">
        <v>1127</v>
      </c>
      <c r="M45" s="12" t="s">
        <v>1086</v>
      </c>
      <c r="N45" s="12" t="s">
        <v>731</v>
      </c>
      <c r="O45" s="11">
        <v>3</v>
      </c>
      <c r="P45" s="11">
        <v>2</v>
      </c>
      <c r="Q45" s="262">
        <v>5</v>
      </c>
      <c r="R45" s="11">
        <v>4</v>
      </c>
      <c r="S45" s="808"/>
      <c r="T45" s="31">
        <v>28</v>
      </c>
      <c r="U45" s="31" t="str">
        <f>IF(V45="","",IFERROR(INDEX(Docentes!B:B,MATCH(V45,Docentes!C:C,0)),"NUEVO"))</f>
        <v>NUEVO</v>
      </c>
      <c r="V45" s="40" t="s">
        <v>427</v>
      </c>
      <c r="W45" s="793" t="s">
        <v>168</v>
      </c>
      <c r="X45" s="31" t="s">
        <v>1182</v>
      </c>
      <c r="Y45" s="789" t="s">
        <v>1089</v>
      </c>
      <c r="Z45" s="12" t="s">
        <v>16</v>
      </c>
      <c r="AA45" s="12" t="s">
        <v>1607</v>
      </c>
      <c r="AB45" s="12" t="s">
        <v>1283</v>
      </c>
      <c r="AC45" s="11" t="s">
        <v>1283</v>
      </c>
      <c r="AD45" s="12" t="s">
        <v>1283</v>
      </c>
      <c r="AE45" s="31" t="s">
        <v>1182</v>
      </c>
      <c r="AF45" s="31" t="str">
        <f t="shared" si="16"/>
        <v>TP</v>
      </c>
      <c r="AG45" s="789">
        <v>4</v>
      </c>
      <c r="AH45" s="789">
        <v>7</v>
      </c>
      <c r="AI45" s="789">
        <v>40</v>
      </c>
      <c r="AJ45" s="789">
        <v>11</v>
      </c>
      <c r="AK45" s="789">
        <v>50</v>
      </c>
      <c r="AL45" s="31">
        <f t="shared" si="17"/>
        <v>4.9999999999999982</v>
      </c>
      <c r="AM45" s="792">
        <f t="shared" si="18"/>
        <v>0.31944444444444448</v>
      </c>
      <c r="AN45" s="792">
        <f t="shared" si="19"/>
        <v>0.49305555555555552</v>
      </c>
      <c r="AO45" s="31" t="str" cm="1">
        <f t="array" aca="1" ref="AO45" ca="1">IF(V45="","",IF(SUMPRODUCT((V45=$W$6:$W$2644)*(AG45=$AH$6:$AH$2644)*(AM45=$AN$6:$AN$2644)*(AN45=$AO$6:$AO$2644)*(ROW($W$6:$W$2644)&lt;&gt;ROW(V45))*((Q45=0)*($R$6:$R$2644&gt;0)+(Q45&gt;0)*($R$6:$R$2644=0)))&gt;0,"SALONES UNIDOS",IF(SUMPRODUCT((V45=$W$6:$W$2644)*(AG45=$AH$6:$AH$2644)*((AM45&lt;$AO$6:$AO$2644)*(AN45&gt;$AN$6:$AN$2644))*(ROW($W$6:$W$2644)&lt;&gt;ROW(V45)))&gt;0,"CRUZADO","Sin cruce")))</f>
        <v>Sin cruce</v>
      </c>
      <c r="AP45" s="792" t="str">
        <f t="shared" si="20"/>
        <v>DE1PRINCIPALB</v>
      </c>
      <c r="AQ45" s="792" t="str" cm="1">
        <f t="array" aca="1" ref="AQ45" ca="1">IF(AP45="","",IF(SUMPRODUCT((AP45=$AQ$6:$AQ$2644)*(AG45=$AH$6:$AH$2644)*(AM45=$AN$6:$AN$2644)*(AN45=$AO$6:$AO$2644)*(ROW($AQ$6:$AQ$2644)&lt;&gt;ROW(AP45))*((Q45=0)*($R$6:$R$2644&gt;0)+(Q45&gt;0)*($R$6:$R$2644=0)))&gt;0,"SALONES UNIDOS",IF(SUMPRODUCT((AP45=$AQ$6:$AQ$2644)*(AG45=$AH$6:$AH$2644)*((AM45&lt;$AO$6:$AO$2644)*(AN45&gt;$AN$6:$AN$2644))*(ROW($AQ$6:$AQ$2644)&lt;&gt;ROW(AP45)))&gt;0,"CRUZADO","Sin cruce")))</f>
        <v>Sin cruce</v>
      </c>
    </row>
    <row r="46" spans="1:43" ht="32.25">
      <c r="A46" t="s">
        <v>1933</v>
      </c>
      <c r="B46" s="12" t="s">
        <v>1081</v>
      </c>
      <c r="C46" s="795" t="s">
        <v>781</v>
      </c>
      <c r="D46" s="795">
        <v>20261</v>
      </c>
      <c r="E46" s="12" t="s">
        <v>23</v>
      </c>
      <c r="F46" s="12" t="s">
        <v>20</v>
      </c>
      <c r="G46" s="12" t="s">
        <v>30</v>
      </c>
      <c r="H46" s="12">
        <v>1</v>
      </c>
      <c r="I46" s="12" t="s">
        <v>26</v>
      </c>
      <c r="J46" s="12" t="s">
        <v>1187</v>
      </c>
      <c r="K46" s="14" t="s">
        <v>1188</v>
      </c>
      <c r="L46" s="12" t="s">
        <v>1127</v>
      </c>
      <c r="M46" s="12" t="s">
        <v>1086</v>
      </c>
      <c r="N46" s="12" t="s">
        <v>731</v>
      </c>
      <c r="O46" s="11">
        <v>3</v>
      </c>
      <c r="P46" s="11">
        <v>2</v>
      </c>
      <c r="Q46" s="262">
        <v>5</v>
      </c>
      <c r="R46" s="11">
        <v>4</v>
      </c>
      <c r="S46" s="808"/>
      <c r="T46" s="31">
        <v>28</v>
      </c>
      <c r="U46" s="31" t="str">
        <f>IF(V46="","",IFERROR(INDEX(Docentes!B:B,MATCH(V46,Docentes!C:C,0)),"NUEVO"))</f>
        <v>NUEVO</v>
      </c>
      <c r="V46" s="40" t="s">
        <v>302</v>
      </c>
      <c r="W46" s="693" t="s">
        <v>168</v>
      </c>
      <c r="X46" s="789" t="s">
        <v>1182</v>
      </c>
      <c r="Y46" s="789" t="s">
        <v>1089</v>
      </c>
      <c r="Z46" s="12" t="s">
        <v>26</v>
      </c>
      <c r="AA46" s="12" t="s">
        <v>1534</v>
      </c>
      <c r="AB46" s="12" t="s">
        <v>1283</v>
      </c>
      <c r="AC46" s="11" t="s">
        <v>1283</v>
      </c>
      <c r="AD46" s="12" t="s">
        <v>1283</v>
      </c>
      <c r="AE46" s="789" t="s">
        <v>1182</v>
      </c>
      <c r="AF46" s="31" t="str">
        <f t="shared" si="16"/>
        <v>TP</v>
      </c>
      <c r="AG46" s="789">
        <v>3</v>
      </c>
      <c r="AH46" s="789">
        <v>7</v>
      </c>
      <c r="AI46" s="789">
        <v>40</v>
      </c>
      <c r="AJ46" s="789">
        <v>11</v>
      </c>
      <c r="AK46" s="789">
        <v>50</v>
      </c>
      <c r="AL46" s="31">
        <f t="shared" si="17"/>
        <v>4.9999999999999982</v>
      </c>
      <c r="AM46" s="792">
        <f t="shared" si="18"/>
        <v>0.31944444444444448</v>
      </c>
      <c r="AN46" s="792">
        <f t="shared" si="19"/>
        <v>0.49305555555555552</v>
      </c>
      <c r="AO46" s="31" t="str" cm="1">
        <f t="array" aca="1" ref="AO46" ca="1">IF(V46="","",IF(SUMPRODUCT((V46=$W$6:$W$2644)*(AG46=$AH$6:$AH$2644)*(AM46=$AN$6:$AN$2644)*(AN46=$AO$6:$AO$2644)*(ROW($W$6:$W$2644)&lt;&gt;ROW(V46))*((Q46=0)*($R$6:$R$2644&gt;0)+(Q46&gt;0)*($R$6:$R$2644=0)))&gt;0,"SALONES UNIDOS",IF(SUMPRODUCT((V46=$W$6:$W$2644)*(AG46=$AH$6:$AH$2644)*((AM46&lt;$AO$6:$AO$2644)*(AN46&gt;$AN$6:$AN$2644))*(ROW($W$6:$W$2644)&lt;&gt;ROW(V46)))&gt;0,"CRUZADO","Sin cruce")))</f>
        <v>Sin cruce</v>
      </c>
      <c r="AP46" s="792" t="str">
        <f t="shared" si="20"/>
        <v>DE1PRINCIPALB</v>
      </c>
      <c r="AQ46" s="792" t="str" cm="1">
        <f t="array" aca="1" ref="AQ46" ca="1">IF(AP46="","",IF(SUMPRODUCT((AP46=$AQ$6:$AQ$2644)*(AG46=$AH$6:$AH$2644)*(AM46=$AN$6:$AN$2644)*(AN46=$AO$6:$AO$2644)*(ROW($AQ$6:$AQ$2644)&lt;&gt;ROW(AP46))*((Q46=0)*($R$6:$R$2644&gt;0)+(Q46&gt;0)*($R$6:$R$2644=0)))&gt;0,"SALONES UNIDOS",IF(SUMPRODUCT((AP46=$AQ$6:$AQ$2644)*(AG46=$AH$6:$AH$2644)*((AM46&lt;$AO$6:$AO$2644)*(AN46&gt;$AN$6:$AN$2644))*(ROW($AQ$6:$AQ$2644)&lt;&gt;ROW(AP46)))&gt;0,"CRUZADO","Sin cruce")))</f>
        <v>Sin cruce</v>
      </c>
    </row>
    <row r="47" spans="1:43" ht="32.25">
      <c r="A47" t="s">
        <v>1933</v>
      </c>
      <c r="B47" s="12" t="s">
        <v>1081</v>
      </c>
      <c r="C47" s="795" t="s">
        <v>781</v>
      </c>
      <c r="D47" s="795">
        <v>20261</v>
      </c>
      <c r="E47" s="11" t="s">
        <v>23</v>
      </c>
      <c r="F47" s="11" t="s">
        <v>20</v>
      </c>
      <c r="G47" s="11" t="s">
        <v>30</v>
      </c>
      <c r="H47" s="11">
        <v>1</v>
      </c>
      <c r="I47" s="11" t="s">
        <v>26</v>
      </c>
      <c r="J47" s="12" t="s">
        <v>1180</v>
      </c>
      <c r="K47" s="14" t="s">
        <v>1181</v>
      </c>
      <c r="L47" s="12" t="s">
        <v>1127</v>
      </c>
      <c r="M47" s="12" t="s">
        <v>1086</v>
      </c>
      <c r="N47" s="12" t="s">
        <v>731</v>
      </c>
      <c r="O47" s="11">
        <v>3</v>
      </c>
      <c r="P47" s="11">
        <v>2</v>
      </c>
      <c r="Q47" s="262">
        <v>5</v>
      </c>
      <c r="R47" s="11">
        <v>4</v>
      </c>
      <c r="S47" s="808"/>
      <c r="T47" s="31">
        <v>28</v>
      </c>
      <c r="U47" s="31" t="str">
        <f>IF(V47="","",IFERROR(INDEX(Docentes!B:B,MATCH(V47,Docentes!C:C,0)),"NUEVO"))</f>
        <v>NUEVO</v>
      </c>
      <c r="V47" s="346" t="s">
        <v>503</v>
      </c>
      <c r="W47" s="793" t="s">
        <v>168</v>
      </c>
      <c r="X47" s="31" t="s">
        <v>1182</v>
      </c>
      <c r="Y47" s="789" t="s">
        <v>1089</v>
      </c>
      <c r="Z47" s="12" t="s">
        <v>41</v>
      </c>
      <c r="AA47" s="12" t="s">
        <v>1608</v>
      </c>
      <c r="AB47" s="12" t="s">
        <v>1283</v>
      </c>
      <c r="AC47" s="11" t="s">
        <v>1283</v>
      </c>
      <c r="AD47" s="12" t="s">
        <v>1283</v>
      </c>
      <c r="AE47" s="31" t="s">
        <v>1182</v>
      </c>
      <c r="AF47" s="31" t="str">
        <f t="shared" si="16"/>
        <v>TP</v>
      </c>
      <c r="AG47" s="789">
        <v>2</v>
      </c>
      <c r="AH47" s="789">
        <v>11</v>
      </c>
      <c r="AI47" s="789">
        <v>0</v>
      </c>
      <c r="AJ47" s="789">
        <v>15</v>
      </c>
      <c r="AK47" s="789">
        <v>10</v>
      </c>
      <c r="AL47" s="31">
        <f t="shared" si="17"/>
        <v>5</v>
      </c>
      <c r="AM47" s="792">
        <f t="shared" si="18"/>
        <v>0.45833333333333331</v>
      </c>
      <c r="AN47" s="792">
        <f t="shared" si="19"/>
        <v>0.63194444444444442</v>
      </c>
      <c r="AO47" s="31" t="str" cm="1">
        <f t="array" aca="1" ref="AO47" ca="1">IF(V47="","",IF(SUMPRODUCT((V47=$W$6:$W$2644)*(AG47=$AH$6:$AH$2644)*(AM47=$AN$6:$AN$2644)*(AN47=$AO$6:$AO$2644)*(ROW($W$6:$W$2644)&lt;&gt;ROW(V47))*((Q47=0)*($R$6:$R$2644&gt;0)+(Q47&gt;0)*($R$6:$R$2644=0)))&gt;0,"SALONES UNIDOS",IF(SUMPRODUCT((V47=$W$6:$W$2644)*(AG47=$AH$6:$AH$2644)*((AM47&lt;$AO$6:$AO$2644)*(AN47&gt;$AN$6:$AN$2644))*(ROW($W$6:$W$2644)&lt;&gt;ROW(V47)))&gt;0,"CRUZADO","Sin cruce")))</f>
        <v>Sin cruce</v>
      </c>
      <c r="AP47" s="792" t="str">
        <f t="shared" si="20"/>
        <v>DE1PRINCIPALB</v>
      </c>
      <c r="AQ47" s="792" t="str" cm="1">
        <f t="array" aca="1" ref="AQ47" ca="1">IF(AP47="","",IF(SUMPRODUCT((AP47=$AQ$6:$AQ$2644)*(AG47=$AH$6:$AH$2644)*(AM47=$AN$6:$AN$2644)*(AN47=$AO$6:$AO$2644)*(ROW($AQ$6:$AQ$2644)&lt;&gt;ROW(AP47))*((Q47=0)*($R$6:$R$2644&gt;0)+(Q47&gt;0)*($R$6:$R$2644=0)))&gt;0,"SALONES UNIDOS",IF(SUMPRODUCT((AP47=$AQ$6:$AQ$2644)*(AG47=$AH$6:$AH$2644)*((AM47&lt;$AO$6:$AO$2644)*(AN47&gt;$AN$6:$AN$2644))*(ROW($AQ$6:$AQ$2644)&lt;&gt;ROW(AP47)))&gt;0,"CRUZADO","Sin cruce")))</f>
        <v>Sin cruce</v>
      </c>
    </row>
    <row r="48" spans="1:43" ht="32.25">
      <c r="A48" t="s">
        <v>1933</v>
      </c>
      <c r="B48" s="12" t="s">
        <v>1081</v>
      </c>
      <c r="C48" s="795" t="s">
        <v>781</v>
      </c>
      <c r="D48" s="795">
        <v>20261</v>
      </c>
      <c r="E48" s="12" t="s">
        <v>23</v>
      </c>
      <c r="F48" s="12" t="s">
        <v>20</v>
      </c>
      <c r="G48" s="12" t="s">
        <v>30</v>
      </c>
      <c r="H48" s="12">
        <v>1</v>
      </c>
      <c r="I48" s="12" t="s">
        <v>26</v>
      </c>
      <c r="J48" s="12" t="s">
        <v>1193</v>
      </c>
      <c r="K48" s="14" t="s">
        <v>1194</v>
      </c>
      <c r="L48" s="12" t="s">
        <v>1127</v>
      </c>
      <c r="M48" s="12" t="s">
        <v>1086</v>
      </c>
      <c r="N48" s="12" t="s">
        <v>731</v>
      </c>
      <c r="O48" s="11">
        <v>2</v>
      </c>
      <c r="P48" s="11">
        <v>2</v>
      </c>
      <c r="Q48" s="262">
        <v>4</v>
      </c>
      <c r="R48" s="11">
        <v>3</v>
      </c>
      <c r="S48" s="808"/>
      <c r="T48" s="31">
        <v>28</v>
      </c>
      <c r="U48" s="31" t="str">
        <f>IF(V48="","",IFERROR(INDEX(Docentes!B:B,MATCH(V48,Docentes!C:C,0)),"NUEVO"))</f>
        <v>NUEVO</v>
      </c>
      <c r="V48" s="191" t="s">
        <v>663</v>
      </c>
      <c r="W48" s="490" t="s">
        <v>168</v>
      </c>
      <c r="X48" s="31" t="s">
        <v>1182</v>
      </c>
      <c r="Y48" s="789" t="s">
        <v>1089</v>
      </c>
      <c r="Z48" s="12" t="s">
        <v>26</v>
      </c>
      <c r="AA48" s="12" t="s">
        <v>1608</v>
      </c>
      <c r="AB48" s="12" t="s">
        <v>1283</v>
      </c>
      <c r="AC48" s="11" t="s">
        <v>1283</v>
      </c>
      <c r="AD48" s="12" t="s">
        <v>1283</v>
      </c>
      <c r="AE48" s="31" t="s">
        <v>1182</v>
      </c>
      <c r="AF48" s="31" t="str">
        <f t="shared" si="16"/>
        <v>TP</v>
      </c>
      <c r="AG48" s="789">
        <v>2</v>
      </c>
      <c r="AH48" s="789">
        <v>7</v>
      </c>
      <c r="AI48" s="789">
        <v>40</v>
      </c>
      <c r="AJ48" s="789">
        <v>11</v>
      </c>
      <c r="AK48" s="789">
        <v>0</v>
      </c>
      <c r="AL48" s="31">
        <f t="shared" si="17"/>
        <v>3.9999999999999987</v>
      </c>
      <c r="AM48" s="792">
        <f t="shared" si="18"/>
        <v>0.31944444444444448</v>
      </c>
      <c r="AN48" s="792">
        <f t="shared" si="19"/>
        <v>0.45833333333333331</v>
      </c>
      <c r="AO48" s="31" t="str" cm="1">
        <f t="array" aca="1" ref="AO48" ca="1">IF(V48="","",IF(SUMPRODUCT((V48=$W$6:$W$2644)*(AG48=$AH$6:$AH$2644)*(AM48=$AN$6:$AN$2644)*(AN48=$AO$6:$AO$2644)*(ROW($W$6:$W$2644)&lt;&gt;ROW(V48))*((Q48=0)*($R$6:$R$2644&gt;0)+(Q48&gt;0)*($R$6:$R$2644=0)))&gt;0,"SALONES UNIDOS",IF(SUMPRODUCT((V48=$W$6:$W$2644)*(AG48=$AH$6:$AH$2644)*((AM48&lt;$AO$6:$AO$2644)*(AN48&gt;$AN$6:$AN$2644))*(ROW($W$6:$W$2644)&lt;&gt;ROW(V48)))&gt;0,"CRUZADO","Sin cruce")))</f>
        <v>Sin cruce</v>
      </c>
      <c r="AP48" s="792" t="str">
        <f t="shared" si="20"/>
        <v>DE1PRINCIPALB</v>
      </c>
      <c r="AQ48" s="792" t="str" cm="1">
        <f t="array" aca="1" ref="AQ48" ca="1">IF(AP48="","",IF(SUMPRODUCT((AP48=$AQ$6:$AQ$2644)*(AG48=$AH$6:$AH$2644)*(AM48=$AN$6:$AN$2644)*(AN48=$AO$6:$AO$2644)*(ROW($AQ$6:$AQ$2644)&lt;&gt;ROW(AP48))*((Q48=0)*($R$6:$R$2644&gt;0)+(Q48&gt;0)*($R$6:$R$2644=0)))&gt;0,"SALONES UNIDOS",IF(SUMPRODUCT((AP48=$AQ$6:$AQ$2644)*(AG48=$AH$6:$AH$2644)*((AM48&lt;$AO$6:$AO$2644)*(AN48&gt;$AN$6:$AN$2644))*(ROW($AQ$6:$AQ$2644)&lt;&gt;ROW(AP48)))&gt;0,"CRUZADO","Sin cruce")))</f>
        <v>Sin cruce</v>
      </c>
    </row>
    <row r="49" spans="1:43" ht="32.25">
      <c r="A49" t="s">
        <v>1889</v>
      </c>
      <c r="B49" s="11" t="s">
        <v>1081</v>
      </c>
      <c r="C49" s="31" t="s">
        <v>792</v>
      </c>
      <c r="D49" s="31">
        <v>20261</v>
      </c>
      <c r="E49" s="11" t="s">
        <v>13</v>
      </c>
      <c r="F49" s="11" t="s">
        <v>20</v>
      </c>
      <c r="G49" s="11" t="s">
        <v>54</v>
      </c>
      <c r="H49" s="11">
        <v>5</v>
      </c>
      <c r="I49" s="11" t="s">
        <v>16</v>
      </c>
      <c r="J49" s="803" t="s">
        <v>1393</v>
      </c>
      <c r="K49" s="35" t="s">
        <v>1394</v>
      </c>
      <c r="L49" s="31" t="s">
        <v>1367</v>
      </c>
      <c r="M49" s="31" t="s">
        <v>1086</v>
      </c>
      <c r="N49" s="11" t="s">
        <v>731</v>
      </c>
      <c r="O49" s="31">
        <v>2</v>
      </c>
      <c r="P49" s="31">
        <v>0</v>
      </c>
      <c r="Q49" s="262">
        <v>2</v>
      </c>
      <c r="R49" s="31">
        <v>4</v>
      </c>
      <c r="S49" s="181"/>
      <c r="T49" s="31">
        <v>20</v>
      </c>
      <c r="U49" s="31" t="str">
        <f>IF(V49="","",IFERROR(INDEX(Docentes!B:B,MATCH(V49,Docentes!C:C,0)),"NUEVO"))</f>
        <v>NUEVO</v>
      </c>
      <c r="V49" s="809" t="s">
        <v>503</v>
      </c>
      <c r="W49" s="274" t="s">
        <v>168</v>
      </c>
      <c r="X49" s="31" t="s">
        <v>1242</v>
      </c>
      <c r="Y49" s="31" t="s">
        <v>1089</v>
      </c>
      <c r="Z49" s="31" t="s">
        <v>41</v>
      </c>
      <c r="AA49" s="31"/>
      <c r="AB49" s="31"/>
      <c r="AC49" s="11" t="s">
        <v>1283</v>
      </c>
      <c r="AD49" s="31"/>
      <c r="AE49" s="31" t="s">
        <v>1242</v>
      </c>
      <c r="AF49" s="31" t="str">
        <f t="shared" si="16"/>
        <v>T</v>
      </c>
      <c r="AG49" s="31">
        <v>5</v>
      </c>
      <c r="AH49" s="31">
        <v>7</v>
      </c>
      <c r="AI49" s="31">
        <v>40</v>
      </c>
      <c r="AJ49" s="31">
        <v>9</v>
      </c>
      <c r="AK49" s="31">
        <v>20</v>
      </c>
      <c r="AL49" s="31">
        <f t="shared" si="17"/>
        <v>1.9999999999999993</v>
      </c>
      <c r="AM49" s="792">
        <f t="shared" si="18"/>
        <v>0.31944444444444448</v>
      </c>
      <c r="AN49" s="792">
        <f t="shared" si="19"/>
        <v>0.3888888888888889</v>
      </c>
      <c r="AO49" s="31" t="str" cm="1">
        <f t="array" aca="1" ref="AO49" ca="1">IF(V49="","",IF(SUMPRODUCT((V49=$W$6:$W$2644)*(AG49=$AH$6:$AH$2644)*(AM49=$AN$6:$AN$2644)*(AN49=$AO$6:$AO$2644)*(ROW($W$6:$W$2644)&lt;&gt;ROW(V49))*((Q49=0)*($R$6:$R$2644&gt;0)+(Q49&gt;0)*($R$6:$R$2644=0)))&gt;0,"SALONES UNIDOS",IF(SUMPRODUCT((V49=$W$6:$W$2644)*(AG49=$AH$6:$AH$2644)*((AM49&lt;$AO$6:$AO$2644)*(AN49&gt;$AN$6:$AN$2644))*(ROW($W$6:$W$2644)&lt;&gt;ROW(V49)))&gt;0,"CRUZADO","Sin cruce")))</f>
        <v>Sin cruce</v>
      </c>
      <c r="AP49" s="792" t="str">
        <f t="shared" si="20"/>
        <v>IC5FILIALA</v>
      </c>
      <c r="AQ49" s="792" t="str" cm="1">
        <f t="array" aca="1" ref="AQ49" ca="1">IF(AP49="","",IF(SUMPRODUCT((AP49=$AQ$6:$AQ$2644)*(AG49=$AH$6:$AH$2644)*(AM49=$AN$6:$AN$2644)*(AN49=$AO$6:$AO$2644)*(ROW($AQ$6:$AQ$2644)&lt;&gt;ROW(AP49))*((Q49=0)*($R$6:$R$2644&gt;0)+(Q49&gt;0)*($R$6:$R$2644=0)))&gt;0,"SALONES UNIDOS",IF(SUMPRODUCT((AP49=$AQ$6:$AQ$2644)*(AG49=$AH$6:$AH$2644)*((AM49&lt;$AO$6:$AO$2644)*(AN49&gt;$AN$6:$AN$2644))*(ROW($AQ$6:$AQ$2644)&lt;&gt;ROW(AP49)))&gt;0,"CRUZADO","Sin cruce")))</f>
        <v>Sin cruce</v>
      </c>
    </row>
    <row r="50" spans="1:43" ht="32.25">
      <c r="A50" t="s">
        <v>1934</v>
      </c>
      <c r="B50" s="554" t="s">
        <v>1081</v>
      </c>
      <c r="C50" s="558" t="s">
        <v>792</v>
      </c>
      <c r="D50" s="558">
        <v>20261</v>
      </c>
      <c r="E50" s="554" t="s">
        <v>13</v>
      </c>
      <c r="F50" s="554" t="s">
        <v>20</v>
      </c>
      <c r="G50" s="554" t="s">
        <v>54</v>
      </c>
      <c r="H50" s="554">
        <v>5</v>
      </c>
      <c r="I50" s="554" t="s">
        <v>16</v>
      </c>
      <c r="J50" s="1022" t="s">
        <v>1393</v>
      </c>
      <c r="K50" s="557" t="s">
        <v>1394</v>
      </c>
      <c r="L50" s="558" t="s">
        <v>1367</v>
      </c>
      <c r="M50" s="558" t="s">
        <v>1086</v>
      </c>
      <c r="N50" s="554" t="s">
        <v>731</v>
      </c>
      <c r="O50" s="558">
        <v>2</v>
      </c>
      <c r="P50" s="558">
        <v>0</v>
      </c>
      <c r="Q50" s="1023">
        <v>2</v>
      </c>
      <c r="R50" s="558">
        <v>4</v>
      </c>
      <c r="S50" s="1034"/>
      <c r="T50" s="558">
        <v>20</v>
      </c>
      <c r="U50" s="558" t="str">
        <f>IF(V50="","",IFERROR(INDEX(Docentes!B:B,MATCH(V50,Docentes!C:C,0)),"NUEVO"))</f>
        <v>NUEVO</v>
      </c>
      <c r="V50" s="1026" t="s">
        <v>503</v>
      </c>
      <c r="W50" s="1040" t="s">
        <v>168</v>
      </c>
      <c r="X50" s="558" t="s">
        <v>1242</v>
      </c>
      <c r="Y50" s="558" t="s">
        <v>1089</v>
      </c>
      <c r="Z50" s="558" t="s">
        <v>41</v>
      </c>
      <c r="AA50" s="558"/>
      <c r="AB50" s="558"/>
      <c r="AC50" s="558" t="s">
        <v>1258</v>
      </c>
      <c r="AD50" s="558"/>
      <c r="AE50" s="558" t="s">
        <v>1242</v>
      </c>
      <c r="AF50" s="558" t="str">
        <f t="shared" si="16"/>
        <v>T</v>
      </c>
      <c r="AG50" s="558">
        <v>5</v>
      </c>
      <c r="AH50" s="558">
        <v>7</v>
      </c>
      <c r="AI50" s="558">
        <v>40</v>
      </c>
      <c r="AJ50" s="558">
        <v>9</v>
      </c>
      <c r="AK50" s="558">
        <v>20</v>
      </c>
      <c r="AL50" s="558">
        <f t="shared" si="17"/>
        <v>1.9999999999999993</v>
      </c>
      <c r="AM50" s="1027">
        <f t="shared" si="18"/>
        <v>0.31944444444444448</v>
      </c>
      <c r="AN50" s="1027">
        <f t="shared" si="19"/>
        <v>0.3888888888888889</v>
      </c>
      <c r="AO50" s="558" t="str" cm="1">
        <f t="array" aca="1" ref="AO50" ca="1">IF(V50="","",IF(SUMPRODUCT((V50=$W$6:$W$2644)*(AG50=$AH$6:$AH$2644)*(AM50=$AN$6:$AN$2644)*(AN50=$AO$6:$AO$2644)*(ROW($W$6:$W$2644)&lt;&gt;ROW(V50))*((Q50=0)*($R$6:$R$2644&gt;0)+(Q50&gt;0)*($R$6:$R$2644=0)))&gt;0,"SALONES UNIDOS",IF(SUMPRODUCT((V50=$W$6:$W$2644)*(AG50=$AH$6:$AH$2644)*((AM50&lt;$AO$6:$AO$2644)*(AN50&gt;$AN$6:$AN$2644))*(ROW($W$6:$W$2644)&lt;&gt;ROW(V50)))&gt;0,"CRUZADO","Sin cruce")))</f>
        <v>Sin cruce</v>
      </c>
      <c r="AP50" s="1027" t="str">
        <f t="shared" si="20"/>
        <v>IC5FILIALA</v>
      </c>
      <c r="AQ50" s="1027" t="str" cm="1">
        <f t="array" aca="1" ref="AQ50" ca="1">IF(AP50="","",IF(SUMPRODUCT((AP50=$AQ$6:$AQ$2644)*(AG50=$AH$6:$AH$2644)*(AM50=$AN$6:$AN$2644)*(AN50=$AO$6:$AO$2644)*(ROW($AQ$6:$AQ$2644)&lt;&gt;ROW(AP50))*((Q50=0)*($R$6:$R$2644&gt;0)+(Q50&gt;0)*($R$6:$R$2644=0)))&gt;0,"SALONES UNIDOS",IF(SUMPRODUCT((AP50=$AQ$6:$AQ$2644)*(AG50=$AH$6:$AH$2644)*((AM50&lt;$AO$6:$AO$2644)*(AN50&gt;$AN$6:$AN$2644))*(ROW($AQ$6:$AQ$2644)&lt;&gt;ROW(AP50)))&gt;0,"CRUZADO","Sin cruce")))</f>
        <v>Sin cruce</v>
      </c>
    </row>
  </sheetData>
  <autoFilter ref="A2:AQ2" xr:uid="{8D4A038A-43A9-4784-A0A8-6A33B7D25D0A}"/>
  <conditionalFormatting sqref="V2">
    <cfRule type="cellIs" dxfId="113" priority="69" operator="equal">
      <formula>"CONVOCATORIA CONCURSO 2026-1"</formula>
    </cfRule>
  </conditionalFormatting>
  <conditionalFormatting sqref="AO2">
    <cfRule type="cellIs" dxfId="112" priority="70" operator="equal">
      <formula>"CRUZADO"</formula>
    </cfRule>
  </conditionalFormatting>
  <conditionalFormatting sqref="V3">
    <cfRule type="cellIs" dxfId="111" priority="67" operator="equal">
      <formula>"CONVOCATORIA CONCURSO 2026-1"</formula>
    </cfRule>
  </conditionalFormatting>
  <conditionalFormatting sqref="AL3">
    <cfRule type="expression" dxfId="110" priority="68">
      <formula>$R3&lt;&gt;$AM3</formula>
    </cfRule>
  </conditionalFormatting>
  <conditionalFormatting sqref="AO3:AQ3">
    <cfRule type="containsText" dxfId="109" priority="66" operator="containsText" text="CRUZADO">
      <formula>NOT(ISERROR(SEARCH("CRUZADO",AO3)))</formula>
    </cfRule>
  </conditionalFormatting>
  <conditionalFormatting sqref="V4">
    <cfRule type="cellIs" dxfId="108" priority="64" operator="equal">
      <formula>"CONVOCATORIA CONCURSO 2026-1"</formula>
    </cfRule>
  </conditionalFormatting>
  <conditionalFormatting sqref="AL4">
    <cfRule type="expression" dxfId="107" priority="65">
      <formula>$R4&lt;&gt;$AM4</formula>
    </cfRule>
  </conditionalFormatting>
  <conditionalFormatting sqref="AO4:AQ4">
    <cfRule type="containsText" dxfId="106" priority="63" operator="containsText" text="CRUZADO">
      <formula>NOT(ISERROR(SEARCH("CRUZADO",AO4)))</formula>
    </cfRule>
  </conditionalFormatting>
  <conditionalFormatting sqref="V5">
    <cfRule type="cellIs" dxfId="105" priority="61" operator="equal">
      <formula>"CONVOCATORIA CONCURSO 2026-1"</formula>
    </cfRule>
  </conditionalFormatting>
  <conditionalFormatting sqref="AL5">
    <cfRule type="expression" dxfId="104" priority="62">
      <formula>$R5&lt;&gt;$AM5</formula>
    </cfRule>
  </conditionalFormatting>
  <conditionalFormatting sqref="AO5:AQ5">
    <cfRule type="containsText" dxfId="103" priority="60" operator="containsText" text="CRUZADO">
      <formula>NOT(ISERROR(SEARCH("CRUZADO",AO5)))</formula>
    </cfRule>
  </conditionalFormatting>
  <conditionalFormatting sqref="V6">
    <cfRule type="cellIs" dxfId="102" priority="58" operator="equal">
      <formula>"CONVOCATORIA CONCURSO 2026-1"</formula>
    </cfRule>
  </conditionalFormatting>
  <conditionalFormatting sqref="AL6">
    <cfRule type="expression" dxfId="101" priority="59">
      <formula>$R6&lt;&gt;$AM6</formula>
    </cfRule>
  </conditionalFormatting>
  <conditionalFormatting sqref="AO6">
    <cfRule type="containsText" dxfId="100" priority="57" operator="containsText" text="CRUZADO">
      <formula>NOT(ISERROR(SEARCH("CRUZADO",AO6)))</formula>
    </cfRule>
  </conditionalFormatting>
  <conditionalFormatting sqref="AP6:AQ6">
    <cfRule type="containsText" dxfId="99" priority="56" operator="containsText" text="CRUZADO">
      <formula>NOT(ISERROR(SEARCH("CRUZADO",AP6)))</formula>
    </cfRule>
  </conditionalFormatting>
  <conditionalFormatting sqref="V7">
    <cfRule type="cellIs" dxfId="98" priority="54" operator="equal">
      <formula>"CONVOCATORIA CONCURSO 2026-1"</formula>
    </cfRule>
  </conditionalFormatting>
  <conditionalFormatting sqref="AL7">
    <cfRule type="expression" dxfId="97" priority="55">
      <formula>$R7&lt;&gt;$AM7</formula>
    </cfRule>
  </conditionalFormatting>
  <conditionalFormatting sqref="AO7:AQ7">
    <cfRule type="containsText" dxfId="96" priority="53" operator="containsText" text="CRUZADO">
      <formula>NOT(ISERROR(SEARCH("CRUZADO",AO7)))</formula>
    </cfRule>
  </conditionalFormatting>
  <conditionalFormatting sqref="V8">
    <cfRule type="cellIs" dxfId="95" priority="51" operator="equal">
      <formula>"CONVOCATORIA CONCURSO 2026-1"</formula>
    </cfRule>
  </conditionalFormatting>
  <conditionalFormatting sqref="AL8">
    <cfRule type="expression" dxfId="94" priority="52">
      <formula>$R8&lt;&gt;$AM8</formula>
    </cfRule>
  </conditionalFormatting>
  <conditionalFormatting sqref="AO8:AQ8">
    <cfRule type="containsText" dxfId="93" priority="50" operator="containsText" text="CRUZADO">
      <formula>NOT(ISERROR(SEARCH("CRUZADO",AO8)))</formula>
    </cfRule>
  </conditionalFormatting>
  <conditionalFormatting sqref="V9">
    <cfRule type="cellIs" dxfId="92" priority="48" operator="equal">
      <formula>"CONVOCATORIA CONCURSO 2026-1"</formula>
    </cfRule>
  </conditionalFormatting>
  <conditionalFormatting sqref="AL9">
    <cfRule type="expression" dxfId="91" priority="49">
      <formula>$R9&lt;&gt;$AM9</formula>
    </cfRule>
  </conditionalFormatting>
  <conditionalFormatting sqref="AO9:AQ9">
    <cfRule type="containsText" dxfId="90" priority="47" operator="containsText" text="CRUZADO">
      <formula>NOT(ISERROR(SEARCH("CRUZADO",AO9)))</formula>
    </cfRule>
  </conditionalFormatting>
  <conditionalFormatting sqref="V10">
    <cfRule type="cellIs" dxfId="89" priority="45" operator="equal">
      <formula>"CONVOCATORIA CONCURSO 2026-1"</formula>
    </cfRule>
  </conditionalFormatting>
  <conditionalFormatting sqref="AL10">
    <cfRule type="expression" dxfId="88" priority="46">
      <formula>$R10&lt;&gt;$AM10</formula>
    </cfRule>
  </conditionalFormatting>
  <conditionalFormatting sqref="AO10:AQ10">
    <cfRule type="containsText" dxfId="87" priority="44" operator="containsText" text="CRUZADO">
      <formula>NOT(ISERROR(SEARCH("CRUZADO",AO10)))</formula>
    </cfRule>
  </conditionalFormatting>
  <conditionalFormatting sqref="AL11">
    <cfRule type="expression" dxfId="86" priority="41">
      <formula>$R11&lt;&gt;$AM11</formula>
    </cfRule>
  </conditionalFormatting>
  <conditionalFormatting sqref="AO11:AQ11">
    <cfRule type="containsText" dxfId="85" priority="40" operator="containsText" text="CRUZADO">
      <formula>NOT(ISERROR(SEARCH("CRUZADO",AO11)))</formula>
    </cfRule>
  </conditionalFormatting>
  <conditionalFormatting sqref="AL12:AL13">
    <cfRule type="expression" dxfId="84" priority="39">
      <formula>$R12&lt;&gt;$AM12</formula>
    </cfRule>
  </conditionalFormatting>
  <conditionalFormatting sqref="AO12:AQ13">
    <cfRule type="containsText" dxfId="83" priority="38" operator="containsText" text="CRUZADO">
      <formula>NOT(ISERROR(SEARCH("CRUZADO",AO12)))</formula>
    </cfRule>
  </conditionalFormatting>
  <conditionalFormatting sqref="AL14">
    <cfRule type="expression" dxfId="82" priority="37">
      <formula>$R14&lt;&gt;$AM14</formula>
    </cfRule>
  </conditionalFormatting>
  <conditionalFormatting sqref="AO14:AQ14">
    <cfRule type="containsText" dxfId="81" priority="36" operator="containsText" text="CRUZADO">
      <formula>NOT(ISERROR(SEARCH("CRUZADO",AO14)))</formula>
    </cfRule>
  </conditionalFormatting>
  <conditionalFormatting sqref="AL15">
    <cfRule type="expression" dxfId="80" priority="35">
      <formula>$R15&lt;&gt;$AM15</formula>
    </cfRule>
  </conditionalFormatting>
  <conditionalFormatting sqref="AO15:AQ15">
    <cfRule type="containsText" dxfId="79" priority="34" operator="containsText" text="CRUZADO">
      <formula>NOT(ISERROR(SEARCH("CRUZADO",AO15)))</formula>
    </cfRule>
  </conditionalFormatting>
  <conditionalFormatting sqref="AL16:AL18">
    <cfRule type="expression" dxfId="78" priority="33">
      <formula>$R16&lt;&gt;$AM16</formula>
    </cfRule>
  </conditionalFormatting>
  <conditionalFormatting sqref="AO16:AQ18">
    <cfRule type="containsText" dxfId="77" priority="32" operator="containsText" text="CRUZADO">
      <formula>NOT(ISERROR(SEARCH("CRUZADO",AO16)))</formula>
    </cfRule>
  </conditionalFormatting>
  <conditionalFormatting sqref="AL19:AL20">
    <cfRule type="expression" dxfId="76" priority="31">
      <formula>$R19&lt;&gt;$AM19</formula>
    </cfRule>
  </conditionalFormatting>
  <conditionalFormatting sqref="AO19:AQ20">
    <cfRule type="containsText" dxfId="75" priority="30" operator="containsText" text="CRUZADO">
      <formula>NOT(ISERROR(SEARCH("CRUZADO",AO19)))</formula>
    </cfRule>
  </conditionalFormatting>
  <conditionalFormatting sqref="AL24:AL25">
    <cfRule type="expression" dxfId="74" priority="29">
      <formula>$R24&lt;&gt;$AM24</formula>
    </cfRule>
  </conditionalFormatting>
  <conditionalFormatting sqref="AO24:AQ25">
    <cfRule type="containsText" dxfId="73" priority="28" operator="containsText" text="CRUZADO">
      <formula>NOT(ISERROR(SEARCH("CRUZADO",AO24)))</formula>
    </cfRule>
  </conditionalFormatting>
  <conditionalFormatting sqref="AL21:AL23">
    <cfRule type="expression" dxfId="72" priority="27">
      <formula>$R21&lt;&gt;$AM21</formula>
    </cfRule>
  </conditionalFormatting>
  <conditionalFormatting sqref="AO21:AQ22">
    <cfRule type="containsText" dxfId="71" priority="26" operator="containsText" text="CRUZADO">
      <formula>NOT(ISERROR(SEARCH("CRUZADO",AO21)))</formula>
    </cfRule>
  </conditionalFormatting>
  <conditionalFormatting sqref="AL26:AL27">
    <cfRule type="expression" dxfId="70" priority="23">
      <formula>$R26&lt;&gt;$AM26</formula>
    </cfRule>
  </conditionalFormatting>
  <conditionalFormatting sqref="AO27:AQ27">
    <cfRule type="containsText" dxfId="69" priority="22" operator="containsText" text="CRUZADO">
      <formula>NOT(ISERROR(SEARCH("CRUZADO",AO27)))</formula>
    </cfRule>
  </conditionalFormatting>
  <conditionalFormatting sqref="AO26:AQ26">
    <cfRule type="containsText" dxfId="68" priority="21" operator="containsText" text="CRUZADO">
      <formula>NOT(ISERROR(SEARCH("CRUZADO",AO26)))</formula>
    </cfRule>
  </conditionalFormatting>
  <conditionalFormatting sqref="AL28">
    <cfRule type="expression" dxfId="67" priority="20">
      <formula>$R28&lt;&gt;$AM28</formula>
    </cfRule>
  </conditionalFormatting>
  <conditionalFormatting sqref="AO28:AQ28">
    <cfRule type="containsText" dxfId="66" priority="19" operator="containsText" text="CRUZADO">
      <formula>NOT(ISERROR(SEARCH("CRUZADO",AO28)))</formula>
    </cfRule>
  </conditionalFormatting>
  <conditionalFormatting sqref="AL29:AL30">
    <cfRule type="expression" dxfId="65" priority="18">
      <formula>$R29&lt;&gt;$AM29</formula>
    </cfRule>
  </conditionalFormatting>
  <conditionalFormatting sqref="AO29:AQ30">
    <cfRule type="containsText" dxfId="64" priority="17" operator="containsText" text="CRUZADO">
      <formula>NOT(ISERROR(SEARCH("CRUZADO",AO29)))</formula>
    </cfRule>
  </conditionalFormatting>
  <conditionalFormatting sqref="AO23:AQ23">
    <cfRule type="containsText" dxfId="63" priority="16" operator="containsText" text="CRUZADO">
      <formula>NOT(ISERROR(SEARCH("CRUZADO",AO23)))</formula>
    </cfRule>
  </conditionalFormatting>
  <conditionalFormatting sqref="AL31:AL33">
    <cfRule type="expression" dxfId="62" priority="15">
      <formula>$R31&lt;&gt;$AM31</formula>
    </cfRule>
  </conditionalFormatting>
  <conditionalFormatting sqref="AO31:AQ33">
    <cfRule type="containsText" dxfId="61" priority="14" operator="containsText" text="CRUZADO">
      <formula>NOT(ISERROR(SEARCH("CRUZADO",AO31)))</formula>
    </cfRule>
  </conditionalFormatting>
  <conditionalFormatting sqref="AL34:AL35">
    <cfRule type="expression" dxfId="60" priority="13">
      <formula>$R34&lt;&gt;$AM34</formula>
    </cfRule>
  </conditionalFormatting>
  <conditionalFormatting sqref="AO34:AQ35">
    <cfRule type="containsText" dxfId="59" priority="12" operator="containsText" text="CRUZADO">
      <formula>NOT(ISERROR(SEARCH("CRUZADO",AO34)))</formula>
    </cfRule>
  </conditionalFormatting>
  <conditionalFormatting sqref="AL36:AL38">
    <cfRule type="expression" dxfId="58" priority="11">
      <formula>$R36&lt;&gt;$AM36</formula>
    </cfRule>
  </conditionalFormatting>
  <conditionalFormatting sqref="AO36:AQ38">
    <cfRule type="containsText" dxfId="57" priority="10" operator="containsText" text="CRUZADO">
      <formula>NOT(ISERROR(SEARCH("CRUZADO",AO36)))</formula>
    </cfRule>
  </conditionalFormatting>
  <conditionalFormatting sqref="AL39:AL41">
    <cfRule type="expression" dxfId="56" priority="9">
      <formula>$R39&lt;&gt;$AM39</formula>
    </cfRule>
  </conditionalFormatting>
  <conditionalFormatting sqref="AO39:AQ41">
    <cfRule type="containsText" dxfId="55" priority="8" operator="containsText" text="CRUZADO">
      <formula>NOT(ISERROR(SEARCH("CRUZADO",AO39)))</formula>
    </cfRule>
  </conditionalFormatting>
  <conditionalFormatting sqref="V48 V42:V43">
    <cfRule type="cellIs" dxfId="54" priority="6" operator="equal">
      <formula>"CONVOCATORIA CONCURSO 2026-1"</formula>
    </cfRule>
  </conditionalFormatting>
  <conditionalFormatting sqref="Q42:Q48 AL42:AL48">
    <cfRule type="expression" dxfId="53" priority="7">
      <formula>$R42&lt;&gt;$AM42</formula>
    </cfRule>
  </conditionalFormatting>
  <conditionalFormatting sqref="AO42:AQ48">
    <cfRule type="containsText" dxfId="52" priority="5" operator="containsText" text="CRUZADO">
      <formula>NOT(ISERROR(SEARCH("CRUZADO",AO42)))</formula>
    </cfRule>
  </conditionalFormatting>
  <conditionalFormatting sqref="AL49">
    <cfRule type="expression" dxfId="51" priority="4">
      <formula>$R49&lt;&gt;$AM49</formula>
    </cfRule>
  </conditionalFormatting>
  <conditionalFormatting sqref="AO49:AQ49">
    <cfRule type="containsText" dxfId="50" priority="3" operator="containsText" text="CRUZADO">
      <formula>NOT(ISERROR(SEARCH("CRUZADO",AO49)))</formula>
    </cfRule>
  </conditionalFormatting>
  <conditionalFormatting sqref="AL50">
    <cfRule type="expression" dxfId="49" priority="2">
      <formula>$R50&lt;&gt;$AM50</formula>
    </cfRule>
  </conditionalFormatting>
  <conditionalFormatting sqref="AO50:AQ50">
    <cfRule type="containsText" dxfId="48" priority="1" operator="containsText" text="CRUZADO">
      <formula>NOT(ISERROR(SEARCH("CRUZADO",AO50)))</formula>
    </cfRule>
  </conditionalFormatting>
  <dataValidations count="1">
    <dataValidation allowBlank="1" showInputMessage="1" showErrorMessage="1" sqref="AL2" xr:uid="{BE07CF29-215F-4142-9495-671961418525}"/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CA5D7-F4E4-41D9-B3D3-8DB04456E461}">
  <dimension ref="A2:AQ22"/>
  <sheetViews>
    <sheetView topLeftCell="V1" workbookViewId="0">
      <selection activeCell="B2" sqref="B2"/>
    </sheetView>
  </sheetViews>
  <sheetFormatPr defaultRowHeight="15"/>
  <cols>
    <col min="11" max="11" width="25.7109375" customWidth="1"/>
    <col min="12" max="18" width="9.140625" customWidth="1"/>
    <col min="19" max="19" width="3.5703125" customWidth="1"/>
    <col min="22" max="22" width="35.140625" customWidth="1"/>
    <col min="23" max="26" width="9.140625" customWidth="1"/>
    <col min="28" max="30" width="9.140625" customWidth="1"/>
  </cols>
  <sheetData>
    <row r="2" spans="1:43" ht="78.75">
      <c r="B2" s="23" t="s">
        <v>3</v>
      </c>
      <c r="C2" s="433" t="s">
        <v>4</v>
      </c>
      <c r="D2" s="23" t="s">
        <v>5</v>
      </c>
      <c r="E2" s="23" t="s">
        <v>6</v>
      </c>
      <c r="F2" s="23" t="s">
        <v>1051</v>
      </c>
      <c r="G2" s="23" t="s">
        <v>8</v>
      </c>
      <c r="H2" s="74" t="s">
        <v>9</v>
      </c>
      <c r="I2" s="178" t="s">
        <v>10</v>
      </c>
      <c r="J2" s="329" t="s">
        <v>1052</v>
      </c>
      <c r="K2" s="702" t="s">
        <v>1053</v>
      </c>
      <c r="L2" s="669" t="s">
        <v>1054</v>
      </c>
      <c r="M2" s="670" t="s">
        <v>1055</v>
      </c>
      <c r="N2" s="670" t="s">
        <v>1056</v>
      </c>
      <c r="O2" s="73" t="s">
        <v>1057</v>
      </c>
      <c r="P2" s="73" t="s">
        <v>1058</v>
      </c>
      <c r="Q2" s="73" t="s">
        <v>1059</v>
      </c>
      <c r="R2" s="261" t="s">
        <v>1060</v>
      </c>
      <c r="S2" s="2"/>
      <c r="T2" s="263" t="s">
        <v>1061</v>
      </c>
      <c r="U2" s="38" t="s">
        <v>801</v>
      </c>
      <c r="V2" s="263" t="s">
        <v>1062</v>
      </c>
      <c r="W2" s="33" t="s">
        <v>1063</v>
      </c>
      <c r="X2" s="33" t="s">
        <v>1064</v>
      </c>
      <c r="Y2" s="33" t="s">
        <v>1065</v>
      </c>
      <c r="Z2" s="23" t="s">
        <v>1066</v>
      </c>
      <c r="AA2" s="23" t="s">
        <v>1067</v>
      </c>
      <c r="AB2" s="23" t="s">
        <v>1068</v>
      </c>
      <c r="AC2" s="182" t="s">
        <v>1069</v>
      </c>
      <c r="AD2" s="23" t="s">
        <v>1070</v>
      </c>
      <c r="AE2" s="24" t="s">
        <v>1071</v>
      </c>
      <c r="AF2" s="23" t="s">
        <v>1055</v>
      </c>
      <c r="AG2" s="23" t="s">
        <v>1072</v>
      </c>
      <c r="AH2" s="23" t="s">
        <v>1073</v>
      </c>
      <c r="AI2" s="23" t="s">
        <v>1074</v>
      </c>
      <c r="AJ2" s="23" t="s">
        <v>1075</v>
      </c>
      <c r="AK2" s="23" t="s">
        <v>1076</v>
      </c>
      <c r="AL2" s="23" t="s">
        <v>1077</v>
      </c>
      <c r="AM2" s="23" t="s">
        <v>1073</v>
      </c>
      <c r="AN2" s="23" t="s">
        <v>1075</v>
      </c>
      <c r="AO2" s="199" t="s">
        <v>1078</v>
      </c>
      <c r="AP2" s="23" t="s">
        <v>1079</v>
      </c>
      <c r="AQ2" s="690" t="s">
        <v>1080</v>
      </c>
    </row>
    <row r="3" spans="1:43" ht="32.25">
      <c r="B3" s="12" t="s">
        <v>1081</v>
      </c>
      <c r="C3" s="789" t="s">
        <v>1438</v>
      </c>
      <c r="D3" s="789">
        <v>20261</v>
      </c>
      <c r="E3" s="12" t="s">
        <v>23</v>
      </c>
      <c r="F3" s="12" t="s">
        <v>20</v>
      </c>
      <c r="G3" s="12" t="s">
        <v>21</v>
      </c>
      <c r="H3" s="12">
        <v>1</v>
      </c>
      <c r="I3" s="12" t="s">
        <v>16</v>
      </c>
      <c r="J3" s="790" t="s">
        <v>1439</v>
      </c>
      <c r="K3" s="491" t="s">
        <v>1440</v>
      </c>
      <c r="L3" s="789" t="s">
        <v>1127</v>
      </c>
      <c r="M3" s="789" t="s">
        <v>1164</v>
      </c>
      <c r="N3" s="12" t="s">
        <v>731</v>
      </c>
      <c r="O3" s="31">
        <v>3</v>
      </c>
      <c r="P3" s="31">
        <v>2</v>
      </c>
      <c r="Q3" s="262">
        <v>5</v>
      </c>
      <c r="R3" s="31">
        <v>4</v>
      </c>
      <c r="S3" s="1" t="s">
        <v>1283</v>
      </c>
      <c r="T3" s="31">
        <v>39</v>
      </c>
      <c r="U3" s="31" t="str">
        <f>IF(V3="","",IFERROR(INDEX(Docentes!B:B,MATCH(V3,Docentes!C:C,0)),"NUEVO"))</f>
        <v>NUEVO</v>
      </c>
      <c r="V3" s="693" t="s">
        <v>1006</v>
      </c>
      <c r="W3" s="693" t="s">
        <v>1332</v>
      </c>
      <c r="X3" s="789" t="s">
        <v>1182</v>
      </c>
      <c r="Y3" s="789" t="s">
        <v>1089</v>
      </c>
      <c r="Z3" s="789" t="s">
        <v>26</v>
      </c>
      <c r="AA3" s="789" t="s">
        <v>1487</v>
      </c>
      <c r="AB3" s="789" t="s">
        <v>1283</v>
      </c>
      <c r="AC3" s="31" t="s">
        <v>1283</v>
      </c>
      <c r="AD3" s="789" t="s">
        <v>1283</v>
      </c>
      <c r="AE3" s="789" t="s">
        <v>1182</v>
      </c>
      <c r="AF3" s="31" t="str">
        <f t="shared" ref="AF3:AF8" si="0">IF(AND(O3&gt;0,P3&gt;0),"TP",IF(AND(O3&gt;0,P3=0),"T","P"))</f>
        <v>TP</v>
      </c>
      <c r="AG3" s="789">
        <v>2</v>
      </c>
      <c r="AH3" s="789">
        <v>11</v>
      </c>
      <c r="AI3" s="789">
        <v>0</v>
      </c>
      <c r="AJ3" s="789">
        <v>15</v>
      </c>
      <c r="AK3" s="789">
        <v>10</v>
      </c>
      <c r="AL3" s="31">
        <f t="shared" ref="AL3:AL8" si="1">IF(Q3=0,0,IF(AH3="",Q3,IF(W3="HIBRIDO VIRTUAL",0,((((AJ3/24)+(AK3/1440))-((AH3/24)+(AI3/1440)))*1440/50))))</f>
        <v>5</v>
      </c>
      <c r="AM3" s="792">
        <f t="shared" ref="AM3:AM8" si="2">AH3/24+AI3/1440</f>
        <v>0.45833333333333331</v>
      </c>
      <c r="AN3" s="792">
        <f t="shared" ref="AN3:AN8" si="3">AJ3/24+AK3/1440</f>
        <v>0.63194444444444442</v>
      </c>
      <c r="AO3" s="31" t="str" cm="1">
        <f t="array" aca="1" ref="AO3" ca="1">IF(V3="","",IF(SUMPRODUCT((V3=$W$6:$W$2644)*(AG3=$AH$6:$AH$2644)*(AM3=$AN$6:$AN$2644)*(AN3=$AO$6:$AO$2644)*(ROW($W$6:$W$2644)&lt;&gt;ROW(V3))*((Q3=0)*($R$6:$R$2644&gt;0)+(Q3&gt;0)*($R$6:$R$2644=0)))&gt;0,"SALONES UNIDOS",IF(SUMPRODUCT((V3=$W$6:$W$2644)*(AG3=$AH$6:$AH$2644)*((AM3&lt;$AO$6:$AO$2644)*(AN3&gt;$AN$6:$AN$2644))*(ROW($W$6:$W$2644)&lt;&gt;ROW(V3)))&gt;0,"CRUZADO","Sin cruce")))</f>
        <v>Sin cruce</v>
      </c>
      <c r="AP3" s="792" t="str">
        <f t="shared" ref="AP3:AP8" si="4">TRIM(CONCATENATE(G3,H3,E3,I3))</f>
        <v>AE1PRINCIPALA</v>
      </c>
      <c r="AQ3" s="792" t="str" cm="1">
        <f t="array" aca="1" ref="AQ3" ca="1">IF(AP3="","",IF(SUMPRODUCT((AP3=$AQ$6:$AQ$2644)*(AG3=$AH$6:$AH$2644)*(AM3=$AN$6:$AN$2644)*(AN3=$AO$6:$AO$2644)*(ROW($AQ$6:$AQ$2644)&lt;&gt;ROW(AP3))*((Q3=0)*($R$6:$R$2644&gt;0)+(Q3&gt;0)*($R$6:$R$2644=0)))&gt;0,"SALONES UNIDOS",IF(SUMPRODUCT((AP3=$AQ$6:$AQ$2644)*(AG3=$AH$6:$AH$2644)*((AM3&lt;$AO$6:$AO$2644)*(AN3&gt;$AN$6:$AN$2644))*(ROW($AQ$6:$AQ$2644)&lt;&gt;ROW(AP3)))&gt;0,"CRUZADO","Sin cruce")))</f>
        <v>Sin cruce</v>
      </c>
    </row>
    <row r="4" spans="1:43" ht="32.25">
      <c r="A4" t="s">
        <v>1896</v>
      </c>
      <c r="B4" s="674" t="s">
        <v>1081</v>
      </c>
      <c r="C4" s="672" t="s">
        <v>1438</v>
      </c>
      <c r="D4" s="672">
        <v>20261</v>
      </c>
      <c r="E4" s="674" t="s">
        <v>23</v>
      </c>
      <c r="F4" s="674" t="s">
        <v>20</v>
      </c>
      <c r="G4" s="674" t="s">
        <v>21</v>
      </c>
      <c r="H4" s="674">
        <v>1</v>
      </c>
      <c r="I4" s="674" t="s">
        <v>16</v>
      </c>
      <c r="J4" s="697" t="s">
        <v>1439</v>
      </c>
      <c r="K4" s="694" t="s">
        <v>1440</v>
      </c>
      <c r="L4" s="672" t="s">
        <v>1127</v>
      </c>
      <c r="M4" s="672" t="s">
        <v>1164</v>
      </c>
      <c r="N4" s="674" t="s">
        <v>731</v>
      </c>
      <c r="O4" s="579">
        <v>3</v>
      </c>
      <c r="P4" s="579">
        <v>2</v>
      </c>
      <c r="Q4" s="675">
        <v>5</v>
      </c>
      <c r="R4" s="579">
        <v>4</v>
      </c>
      <c r="S4" s="704" t="s">
        <v>1283</v>
      </c>
      <c r="T4" s="579">
        <v>39</v>
      </c>
      <c r="U4" s="579" t="str">
        <f>IF(V4="","",IFERROR(INDEX(Docentes!B:B,MATCH(V4,Docentes!C:C,0)),"NUEVO"))</f>
        <v>NUEVO</v>
      </c>
      <c r="V4" s="1068" t="s">
        <v>503</v>
      </c>
      <c r="W4" s="683" t="s">
        <v>1332</v>
      </c>
      <c r="X4" s="672" t="s">
        <v>1182</v>
      </c>
      <c r="Y4" s="672" t="s">
        <v>1089</v>
      </c>
      <c r="Z4" s="672" t="s">
        <v>26</v>
      </c>
      <c r="AA4" s="672" t="s">
        <v>1487</v>
      </c>
      <c r="AB4" s="672" t="s">
        <v>1283</v>
      </c>
      <c r="AC4" s="579" t="s">
        <v>1283</v>
      </c>
      <c r="AD4" s="672" t="s">
        <v>1283</v>
      </c>
      <c r="AE4" s="672" t="s">
        <v>1182</v>
      </c>
      <c r="AF4" s="579" t="str">
        <f t="shared" si="0"/>
        <v>TP</v>
      </c>
      <c r="AG4" s="672">
        <v>2</v>
      </c>
      <c r="AH4" s="672">
        <v>11</v>
      </c>
      <c r="AI4" s="672">
        <v>0</v>
      </c>
      <c r="AJ4" s="672">
        <v>15</v>
      </c>
      <c r="AK4" s="672">
        <v>10</v>
      </c>
      <c r="AL4" s="579">
        <f t="shared" si="1"/>
        <v>5</v>
      </c>
      <c r="AM4" s="673">
        <f t="shared" si="2"/>
        <v>0.45833333333333331</v>
      </c>
      <c r="AN4" s="673">
        <f t="shared" si="3"/>
        <v>0.63194444444444442</v>
      </c>
      <c r="AO4" s="579" t="str" cm="1">
        <f t="array" aca="1" ref="AO4" ca="1">IF(V4="","",IF(SUMPRODUCT((V4=$W$6:$W$2644)*(AG4=$AH$6:$AH$2644)*(AM4=$AN$6:$AN$2644)*(AN4=$AO$6:$AO$2644)*(ROW($W$6:$W$2644)&lt;&gt;ROW(V4))*((Q4=0)*($R$6:$R$2644&gt;0)+(Q4&gt;0)*($R$6:$R$2644=0)))&gt;0,"SALONES UNIDOS",IF(SUMPRODUCT((V4=$W$6:$W$2644)*(AG4=$AH$6:$AH$2644)*((AM4&lt;$AO$6:$AO$2644)*(AN4&gt;$AN$6:$AN$2644))*(ROW($W$6:$W$2644)&lt;&gt;ROW(V4)))&gt;0,"CRUZADO","Sin cruce")))</f>
        <v>Sin cruce</v>
      </c>
      <c r="AP4" s="673" t="str">
        <f t="shared" si="4"/>
        <v>AE1PRINCIPALA</v>
      </c>
      <c r="AQ4" s="673" t="str" cm="1">
        <f t="array" aca="1" ref="AQ4" ca="1">IF(AP4="","",IF(SUMPRODUCT((AP4=$AQ$6:$AQ$2644)*(AG4=$AH$6:$AH$2644)*(AM4=$AN$6:$AN$2644)*(AN4=$AO$6:$AO$2644)*(ROW($AQ$6:$AQ$2644)&lt;&gt;ROW(AP4))*((Q4=0)*($R$6:$R$2644&gt;0)+(Q4&gt;0)*($R$6:$R$2644=0)))&gt;0,"SALONES UNIDOS",IF(SUMPRODUCT((AP4=$AQ$6:$AQ$2644)*(AG4=$AH$6:$AH$2644)*((AM4&lt;$AO$6:$AO$2644)*(AN4&gt;$AN$6:$AN$2644))*(ROW($AQ$6:$AQ$2644)&lt;&gt;ROW(AP4)))&gt;0,"CRUZADO","Sin cruce")))</f>
        <v>Sin cruce</v>
      </c>
    </row>
    <row r="5" spans="1:43" ht="32.25">
      <c r="B5" s="12" t="s">
        <v>1081</v>
      </c>
      <c r="C5" s="795" t="s">
        <v>781</v>
      </c>
      <c r="D5" s="795">
        <v>20261</v>
      </c>
      <c r="E5" s="11" t="s">
        <v>23</v>
      </c>
      <c r="F5" s="11" t="s">
        <v>20</v>
      </c>
      <c r="G5" s="11" t="s">
        <v>30</v>
      </c>
      <c r="H5" s="11">
        <v>1</v>
      </c>
      <c r="I5" s="11" t="s">
        <v>26</v>
      </c>
      <c r="J5" s="12" t="s">
        <v>1180</v>
      </c>
      <c r="K5" s="14" t="s">
        <v>1181</v>
      </c>
      <c r="L5" s="12" t="s">
        <v>1127</v>
      </c>
      <c r="M5" s="12" t="s">
        <v>1086</v>
      </c>
      <c r="N5" s="12" t="s">
        <v>731</v>
      </c>
      <c r="O5" s="11">
        <v>3</v>
      </c>
      <c r="P5" s="11">
        <v>2</v>
      </c>
      <c r="Q5" s="262">
        <v>5</v>
      </c>
      <c r="R5" s="11">
        <v>4</v>
      </c>
      <c r="S5" s="808"/>
      <c r="T5" s="31">
        <v>28</v>
      </c>
      <c r="U5" s="31" t="str">
        <f>IF(V5="","",IFERROR(INDEX(Docentes!B:B,MATCH(V5,Docentes!C:C,0)),"NUEVO"))</f>
        <v>NUEVO</v>
      </c>
      <c r="V5" s="346" t="s">
        <v>503</v>
      </c>
      <c r="W5" s="804" t="s">
        <v>168</v>
      </c>
      <c r="X5" s="31" t="s">
        <v>1182</v>
      </c>
      <c r="Y5" s="789" t="s">
        <v>1089</v>
      </c>
      <c r="Z5" s="12" t="s">
        <v>41</v>
      </c>
      <c r="AA5" s="12" t="s">
        <v>1608</v>
      </c>
      <c r="AB5" s="12" t="s">
        <v>1283</v>
      </c>
      <c r="AC5" s="11" t="s">
        <v>1283</v>
      </c>
      <c r="AD5" s="12" t="s">
        <v>1283</v>
      </c>
      <c r="AE5" s="31" t="s">
        <v>1182</v>
      </c>
      <c r="AF5" s="31" t="str">
        <f t="shared" si="0"/>
        <v>TP</v>
      </c>
      <c r="AG5" s="789">
        <v>2</v>
      </c>
      <c r="AH5" s="789">
        <v>11</v>
      </c>
      <c r="AI5" s="789">
        <v>0</v>
      </c>
      <c r="AJ5" s="789">
        <v>15</v>
      </c>
      <c r="AK5" s="789">
        <v>10</v>
      </c>
      <c r="AL5" s="31">
        <f t="shared" si="1"/>
        <v>5</v>
      </c>
      <c r="AM5" s="792">
        <f t="shared" si="2"/>
        <v>0.45833333333333331</v>
      </c>
      <c r="AN5" s="792">
        <f t="shared" si="3"/>
        <v>0.63194444444444442</v>
      </c>
      <c r="AO5" s="31" t="str" cm="1">
        <f t="array" aca="1" ref="AO5" ca="1">IF(V5="","",IF(SUMPRODUCT((V5=$W$6:$W$2644)*(AG5=$AH$6:$AH$2644)*(AM5=$AN$6:$AN$2644)*(AN5=$AO$6:$AO$2644)*(ROW($W$6:$W$2644)&lt;&gt;ROW(V5))*((Q5=0)*($R$6:$R$2644&gt;0)+(Q5&gt;0)*($R$6:$R$2644=0)))&gt;0,"SALONES UNIDOS",IF(SUMPRODUCT((V5=$W$6:$W$2644)*(AG5=$AH$6:$AH$2644)*((AM5&lt;$AO$6:$AO$2644)*(AN5&gt;$AN$6:$AN$2644))*(ROW($W$6:$W$2644)&lt;&gt;ROW(V5)))&gt;0,"CRUZADO","Sin cruce")))</f>
        <v>Sin cruce</v>
      </c>
      <c r="AP5" s="792" t="str">
        <f t="shared" si="4"/>
        <v>DE1PRINCIPALB</v>
      </c>
      <c r="AQ5" s="792" t="str" cm="1">
        <f t="array" aca="1" ref="AQ5" ca="1">IF(AP5="","",IF(SUMPRODUCT((AP5=$AQ$6:$AQ$2644)*(AG5=$AH$6:$AH$2644)*(AM5=$AN$6:$AN$2644)*(AN5=$AO$6:$AO$2644)*(ROW($AQ$6:$AQ$2644)&lt;&gt;ROW(AP5))*((Q5=0)*($R$6:$R$2644&gt;0)+(Q5&gt;0)*($R$6:$R$2644=0)))&gt;0,"SALONES UNIDOS",IF(SUMPRODUCT((AP5=$AQ$6:$AQ$2644)*(AG5=$AH$6:$AH$2644)*((AM5&lt;$AO$6:$AO$2644)*(AN5&gt;$AN$6:$AN$2644))*(ROW($AQ$6:$AQ$2644)&lt;&gt;ROW(AP5)))&gt;0,"CRUZADO","Sin cruce")))</f>
        <v>Sin cruce</v>
      </c>
    </row>
    <row r="6" spans="1:43" ht="32.25">
      <c r="A6" t="s">
        <v>1896</v>
      </c>
      <c r="B6" s="674" t="s">
        <v>1081</v>
      </c>
      <c r="C6" s="691" t="s">
        <v>781</v>
      </c>
      <c r="D6" s="691">
        <v>20261</v>
      </c>
      <c r="E6" s="453" t="s">
        <v>23</v>
      </c>
      <c r="F6" s="453" t="s">
        <v>20</v>
      </c>
      <c r="G6" s="453" t="s">
        <v>30</v>
      </c>
      <c r="H6" s="453">
        <v>1</v>
      </c>
      <c r="I6" s="453" t="s">
        <v>26</v>
      </c>
      <c r="J6" s="674" t="s">
        <v>1180</v>
      </c>
      <c r="K6" s="701" t="s">
        <v>1181</v>
      </c>
      <c r="L6" s="674" t="s">
        <v>1127</v>
      </c>
      <c r="M6" s="674" t="s">
        <v>1086</v>
      </c>
      <c r="N6" s="674" t="s">
        <v>731</v>
      </c>
      <c r="O6" s="453">
        <v>3</v>
      </c>
      <c r="P6" s="453">
        <v>2</v>
      </c>
      <c r="Q6" s="675">
        <v>5</v>
      </c>
      <c r="R6" s="453">
        <v>4</v>
      </c>
      <c r="S6" s="682"/>
      <c r="T6" s="579">
        <v>28</v>
      </c>
      <c r="U6" s="579" t="str">
        <f>IF(V6="","",IFERROR(INDEX(Docentes!B:B,MATCH(V6,Docentes!C:C,0)),"NUEVO"))</f>
        <v>NUEVO</v>
      </c>
      <c r="V6" s="683" t="s">
        <v>1006</v>
      </c>
      <c r="W6" s="1069" t="s">
        <v>168</v>
      </c>
      <c r="X6" s="579" t="s">
        <v>1182</v>
      </c>
      <c r="Y6" s="672" t="s">
        <v>1089</v>
      </c>
      <c r="Z6" s="674" t="s">
        <v>41</v>
      </c>
      <c r="AA6" s="674" t="s">
        <v>1608</v>
      </c>
      <c r="AB6" s="674" t="s">
        <v>1283</v>
      </c>
      <c r="AC6" s="453" t="s">
        <v>1283</v>
      </c>
      <c r="AD6" s="674" t="s">
        <v>1283</v>
      </c>
      <c r="AE6" s="579" t="s">
        <v>1182</v>
      </c>
      <c r="AF6" s="579" t="str">
        <f t="shared" si="0"/>
        <v>TP</v>
      </c>
      <c r="AG6" s="672">
        <v>2</v>
      </c>
      <c r="AH6" s="672">
        <v>11</v>
      </c>
      <c r="AI6" s="672">
        <v>0</v>
      </c>
      <c r="AJ6" s="672">
        <v>15</v>
      </c>
      <c r="AK6" s="672">
        <v>10</v>
      </c>
      <c r="AL6" s="579">
        <f t="shared" si="1"/>
        <v>5</v>
      </c>
      <c r="AM6" s="673">
        <f t="shared" si="2"/>
        <v>0.45833333333333331</v>
      </c>
      <c r="AN6" s="673">
        <f t="shared" si="3"/>
        <v>0.63194444444444442</v>
      </c>
      <c r="AO6" s="579" t="str" cm="1">
        <f t="array" aca="1" ref="AO6" ca="1">IF(V6="","",IF(SUMPRODUCT((V6=$W$6:$W$2644)*(AG6=$AH$6:$AH$2644)*(AM6=$AN$6:$AN$2644)*(AN6=$AO$6:$AO$2644)*(ROW($W$6:$W$2644)&lt;&gt;ROW(V6))*((Q6=0)*($R$6:$R$2644&gt;0)+(Q6&gt;0)*($R$6:$R$2644=0)))&gt;0,"SALONES UNIDOS",IF(SUMPRODUCT((V6=$W$6:$W$2644)*(AG6=$AH$6:$AH$2644)*((AM6&lt;$AO$6:$AO$2644)*(AN6&gt;$AN$6:$AN$2644))*(ROW($W$6:$W$2644)&lt;&gt;ROW(V6)))&gt;0,"CRUZADO","Sin cruce")))</f>
        <v>Sin cruce</v>
      </c>
      <c r="AP6" s="673" t="str">
        <f t="shared" si="4"/>
        <v>DE1PRINCIPALB</v>
      </c>
      <c r="AQ6" s="673" t="str" cm="1">
        <f t="array" aca="1" ref="AQ6" ca="1">IF(AP6="","",IF(SUMPRODUCT((AP6=$AQ$6:$AQ$2644)*(AG6=$AH$6:$AH$2644)*(AM6=$AN$6:$AN$2644)*(AN6=$AO$6:$AO$2644)*(ROW($AQ$6:$AQ$2644)&lt;&gt;ROW(AP6))*((Q6=0)*($R$6:$R$2644&gt;0)+(Q6&gt;0)*($R$6:$R$2644=0)))&gt;0,"SALONES UNIDOS",IF(SUMPRODUCT((AP6=$AQ$6:$AQ$2644)*(AG6=$AH$6:$AH$2644)*((AM6&lt;$AO$6:$AO$2644)*(AN6&gt;$AN$6:$AN$2644))*(ROW($AQ$6:$AQ$2644)&lt;&gt;ROW(AP6)))&gt;0,"CRUZADO","Sin cruce")))</f>
        <v>Sin cruce</v>
      </c>
    </row>
    <row r="7" spans="1:43" ht="32.25">
      <c r="B7" s="12" t="s">
        <v>1081</v>
      </c>
      <c r="C7" s="795" t="s">
        <v>781</v>
      </c>
      <c r="D7" s="795">
        <v>20261</v>
      </c>
      <c r="E7" s="12" t="s">
        <v>23</v>
      </c>
      <c r="F7" s="12" t="s">
        <v>20</v>
      </c>
      <c r="G7" s="12" t="s">
        <v>30</v>
      </c>
      <c r="H7" s="12">
        <v>1</v>
      </c>
      <c r="I7" s="12" t="s">
        <v>26</v>
      </c>
      <c r="J7" s="12" t="s">
        <v>1193</v>
      </c>
      <c r="K7" s="14" t="s">
        <v>1194</v>
      </c>
      <c r="L7" s="12" t="s">
        <v>1127</v>
      </c>
      <c r="M7" s="12" t="s">
        <v>1086</v>
      </c>
      <c r="N7" s="12" t="s">
        <v>731</v>
      </c>
      <c r="O7" s="11">
        <v>2</v>
      </c>
      <c r="P7" s="11">
        <v>2</v>
      </c>
      <c r="Q7" s="262">
        <v>4</v>
      </c>
      <c r="R7" s="11">
        <v>3</v>
      </c>
      <c r="S7" s="808"/>
      <c r="T7" s="31">
        <v>28</v>
      </c>
      <c r="U7" s="31" t="str">
        <f>IF(V7="","",IFERROR(INDEX(Docentes!B:B,MATCH(V7,Docentes!C:C,0)),"NUEVO"))</f>
        <v>NUEVO</v>
      </c>
      <c r="V7" s="1067" t="s">
        <v>663</v>
      </c>
      <c r="W7" s="693" t="s">
        <v>168</v>
      </c>
      <c r="X7" s="180" t="s">
        <v>1182</v>
      </c>
      <c r="Y7" s="789" t="s">
        <v>1089</v>
      </c>
      <c r="Z7" s="12" t="s">
        <v>26</v>
      </c>
      <c r="AA7" s="12" t="s">
        <v>1608</v>
      </c>
      <c r="AB7" s="12" t="s">
        <v>1283</v>
      </c>
      <c r="AC7" s="11" t="s">
        <v>1283</v>
      </c>
      <c r="AD7" s="12" t="s">
        <v>1283</v>
      </c>
      <c r="AE7" s="31" t="s">
        <v>1182</v>
      </c>
      <c r="AF7" s="31" t="str">
        <f t="shared" si="0"/>
        <v>TP</v>
      </c>
      <c r="AG7" s="789">
        <v>2</v>
      </c>
      <c r="AH7" s="789">
        <v>7</v>
      </c>
      <c r="AI7" s="789">
        <v>40</v>
      </c>
      <c r="AJ7" s="789">
        <v>11</v>
      </c>
      <c r="AK7" s="789">
        <v>0</v>
      </c>
      <c r="AL7" s="31">
        <f t="shared" si="1"/>
        <v>3.9999999999999987</v>
      </c>
      <c r="AM7" s="792">
        <f t="shared" si="2"/>
        <v>0.31944444444444448</v>
      </c>
      <c r="AN7" s="792">
        <f t="shared" si="3"/>
        <v>0.45833333333333331</v>
      </c>
      <c r="AO7" s="31" t="str" cm="1">
        <f t="array" aca="1" ref="AO7" ca="1">IF(V7="","",IF(SUMPRODUCT((V7=$W$6:$W$2644)*(AG7=$AH$6:$AH$2644)*(AM7=$AN$6:$AN$2644)*(AN7=$AO$6:$AO$2644)*(ROW($W$6:$W$2644)&lt;&gt;ROW(V7))*((Q7=0)*($R$6:$R$2644&gt;0)+(Q7&gt;0)*($R$6:$R$2644=0)))&gt;0,"SALONES UNIDOS",IF(SUMPRODUCT((V7=$W$6:$W$2644)*(AG7=$AH$6:$AH$2644)*((AM7&lt;$AO$6:$AO$2644)*(AN7&gt;$AN$6:$AN$2644))*(ROW($W$6:$W$2644)&lt;&gt;ROW(V7)))&gt;0,"CRUZADO","Sin cruce")))</f>
        <v>Sin cruce</v>
      </c>
      <c r="AP7" s="792" t="str">
        <f t="shared" si="4"/>
        <v>DE1PRINCIPALB</v>
      </c>
      <c r="AQ7" s="792" t="str" cm="1">
        <f t="array" aca="1" ref="AQ7" ca="1">IF(AP7="","",IF(SUMPRODUCT((AP7=$AQ$6:$AQ$2644)*(AG7=$AH$6:$AH$2644)*(AM7=$AN$6:$AN$2644)*(AN7=$AO$6:$AO$2644)*(ROW($AQ$6:$AQ$2644)&lt;&gt;ROW(AP7))*((Q7=0)*($R$6:$R$2644&gt;0)+(Q7&gt;0)*($R$6:$R$2644=0)))&gt;0,"SALONES UNIDOS",IF(SUMPRODUCT((AP7=$AQ$6:$AQ$2644)*(AG7=$AH$6:$AH$2644)*((AM7&lt;$AO$6:$AO$2644)*(AN7&gt;$AN$6:$AN$2644))*(ROW($AQ$6:$AQ$2644)&lt;&gt;ROW(AP7)))&gt;0,"CRUZADO","Sin cruce")))</f>
        <v>Sin cruce</v>
      </c>
    </row>
    <row r="8" spans="1:43" ht="32.25">
      <c r="A8" t="s">
        <v>1896</v>
      </c>
      <c r="B8" s="674" t="s">
        <v>1081</v>
      </c>
      <c r="C8" s="691" t="s">
        <v>781</v>
      </c>
      <c r="D8" s="691">
        <v>20261</v>
      </c>
      <c r="E8" s="674" t="s">
        <v>23</v>
      </c>
      <c r="F8" s="674" t="s">
        <v>20</v>
      </c>
      <c r="G8" s="674" t="s">
        <v>30</v>
      </c>
      <c r="H8" s="674">
        <v>1</v>
      </c>
      <c r="I8" s="674" t="s">
        <v>26</v>
      </c>
      <c r="J8" s="674" t="s">
        <v>1193</v>
      </c>
      <c r="K8" s="701" t="s">
        <v>1194</v>
      </c>
      <c r="L8" s="674" t="s">
        <v>1127</v>
      </c>
      <c r="M8" s="674" t="s">
        <v>1086</v>
      </c>
      <c r="N8" s="674" t="s">
        <v>731</v>
      </c>
      <c r="O8" s="453">
        <v>2</v>
      </c>
      <c r="P8" s="453">
        <v>2</v>
      </c>
      <c r="Q8" s="675">
        <v>4</v>
      </c>
      <c r="R8" s="453">
        <v>3</v>
      </c>
      <c r="S8" s="682"/>
      <c r="T8" s="579">
        <v>28</v>
      </c>
      <c r="U8" s="579" t="str">
        <f>IF(V8="","",IFERROR(INDEX(Docentes!B:B,MATCH(V8,Docentes!C:C,0)),"NUEVO"))</f>
        <v>NUEVO</v>
      </c>
      <c r="V8" s="1068" t="s">
        <v>503</v>
      </c>
      <c r="W8" s="683" t="s">
        <v>168</v>
      </c>
      <c r="X8" s="580" t="s">
        <v>1182</v>
      </c>
      <c r="Y8" s="672" t="s">
        <v>1089</v>
      </c>
      <c r="Z8" s="674" t="s">
        <v>26</v>
      </c>
      <c r="AA8" s="674" t="s">
        <v>1608</v>
      </c>
      <c r="AB8" s="674" t="s">
        <v>1283</v>
      </c>
      <c r="AC8" s="453" t="s">
        <v>1283</v>
      </c>
      <c r="AD8" s="674" t="s">
        <v>1283</v>
      </c>
      <c r="AE8" s="579" t="s">
        <v>1182</v>
      </c>
      <c r="AF8" s="579" t="str">
        <f t="shared" si="0"/>
        <v>TP</v>
      </c>
      <c r="AG8" s="672">
        <v>2</v>
      </c>
      <c r="AH8" s="672">
        <v>7</v>
      </c>
      <c r="AI8" s="672">
        <v>40</v>
      </c>
      <c r="AJ8" s="672">
        <v>11</v>
      </c>
      <c r="AK8" s="672">
        <v>0</v>
      </c>
      <c r="AL8" s="579">
        <f t="shared" si="1"/>
        <v>3.9999999999999987</v>
      </c>
      <c r="AM8" s="673">
        <f t="shared" si="2"/>
        <v>0.31944444444444448</v>
      </c>
      <c r="AN8" s="673">
        <f t="shared" si="3"/>
        <v>0.45833333333333331</v>
      </c>
      <c r="AO8" s="579" t="str" cm="1">
        <f t="array" aca="1" ref="AO8" ca="1">IF(V8="","",IF(SUMPRODUCT((V8=$W$6:$W$2644)*(AG8=$AH$6:$AH$2644)*(AM8=$AN$6:$AN$2644)*(AN8=$AO$6:$AO$2644)*(ROW($W$6:$W$2644)&lt;&gt;ROW(V8))*((Q8=0)*($R$6:$R$2644&gt;0)+(Q8&gt;0)*($R$6:$R$2644=0)))&gt;0,"SALONES UNIDOS",IF(SUMPRODUCT((V8=$W$6:$W$2644)*(AG8=$AH$6:$AH$2644)*((AM8&lt;$AO$6:$AO$2644)*(AN8&gt;$AN$6:$AN$2644))*(ROW($W$6:$W$2644)&lt;&gt;ROW(V8)))&gt;0,"CRUZADO","Sin cruce")))</f>
        <v>Sin cruce</v>
      </c>
      <c r="AP8" s="673" t="str">
        <f t="shared" si="4"/>
        <v>DE1PRINCIPALB</v>
      </c>
      <c r="AQ8" s="673" t="str" cm="1">
        <f t="array" aca="1" ref="AQ8" ca="1">IF(AP8="","",IF(SUMPRODUCT((AP8=$AQ$6:$AQ$2644)*(AG8=$AH$6:$AH$2644)*(AM8=$AN$6:$AN$2644)*(AN8=$AO$6:$AO$2644)*(ROW($AQ$6:$AQ$2644)&lt;&gt;ROW(AP8))*((Q8=0)*($R$6:$R$2644&gt;0)+(Q8&gt;0)*($R$6:$R$2644=0)))&gt;0,"SALONES UNIDOS",IF(SUMPRODUCT((AP8=$AQ$6:$AQ$2644)*(AG8=$AH$6:$AH$2644)*((AM8&lt;$AO$6:$AO$2644)*(AN8&gt;$AN$6:$AN$2644))*(ROW($AQ$6:$AQ$2644)&lt;&gt;ROW(AP8)))&gt;0,"CRUZADO","Sin cruce")))</f>
        <v>Sin cruce</v>
      </c>
    </row>
    <row r="22" hidden="1"/>
  </sheetData>
  <conditionalFormatting sqref="V2">
    <cfRule type="cellIs" dxfId="47" priority="16" operator="equal">
      <formula>"CONVOCATORIA CONCURSO 2026-1"</formula>
    </cfRule>
  </conditionalFormatting>
  <conditionalFormatting sqref="AO2">
    <cfRule type="cellIs" dxfId="46" priority="17" operator="equal">
      <formula>"CRUZADO"</formula>
    </cfRule>
  </conditionalFormatting>
  <conditionalFormatting sqref="AK3:AL3">
    <cfRule type="expression" dxfId="45" priority="15">
      <formula>$R3&lt;&gt;$AM3</formula>
    </cfRule>
  </conditionalFormatting>
  <conditionalFormatting sqref="Q3">
    <cfRule type="expression" dxfId="44" priority="13">
      <formula>$R3&lt;&gt;$AM3</formula>
    </cfRule>
  </conditionalFormatting>
  <conditionalFormatting sqref="AO3:AQ3">
    <cfRule type="containsText" dxfId="43" priority="14" operator="containsText" text="CRUZADO">
      <formula>NOT(ISERROR(SEARCH("CRUZADO",AO3)))</formula>
    </cfRule>
  </conditionalFormatting>
  <conditionalFormatting sqref="AK4:AL4">
    <cfRule type="expression" dxfId="42" priority="12">
      <formula>$R4&lt;&gt;$AM4</formula>
    </cfRule>
  </conditionalFormatting>
  <conditionalFormatting sqref="Q4">
    <cfRule type="expression" dxfId="41" priority="10">
      <formula>$R4&lt;&gt;$AM4</formula>
    </cfRule>
  </conditionalFormatting>
  <conditionalFormatting sqref="AO4:AQ4">
    <cfRule type="containsText" dxfId="40" priority="11" operator="containsText" text="CRUZADO">
      <formula>NOT(ISERROR(SEARCH("CRUZADO",AO4)))</formula>
    </cfRule>
  </conditionalFormatting>
  <conditionalFormatting sqref="Q5 AL5">
    <cfRule type="expression" dxfId="39" priority="9">
      <formula>$R5&lt;&gt;$AM5</formula>
    </cfRule>
  </conditionalFormatting>
  <conditionalFormatting sqref="AO5:AQ5">
    <cfRule type="containsText" dxfId="38" priority="8" operator="containsText" text="CRUZADO">
      <formula>NOT(ISERROR(SEARCH("CRUZADO",AO5)))</formula>
    </cfRule>
  </conditionalFormatting>
  <conditionalFormatting sqref="Q6 AL6">
    <cfRule type="expression" dxfId="37" priority="7">
      <formula>$R6&lt;&gt;$AM6</formula>
    </cfRule>
  </conditionalFormatting>
  <conditionalFormatting sqref="AO6:AQ6">
    <cfRule type="containsText" dxfId="36" priority="6" operator="containsText" text="CRUZADO">
      <formula>NOT(ISERROR(SEARCH("CRUZADO",AO6)))</formula>
    </cfRule>
  </conditionalFormatting>
  <conditionalFormatting sqref="V7">
    <cfRule type="cellIs" dxfId="35" priority="4" operator="equal">
      <formula>"CONVOCATORIA CONCURSO 2026-1"</formula>
    </cfRule>
  </conditionalFormatting>
  <conditionalFormatting sqref="Q7 AL7">
    <cfRule type="expression" dxfId="34" priority="5">
      <formula>$R7&lt;&gt;$AM7</formula>
    </cfRule>
  </conditionalFormatting>
  <conditionalFormatting sqref="AO7:AQ7">
    <cfRule type="containsText" dxfId="33" priority="3" operator="containsText" text="CRUZADO">
      <formula>NOT(ISERROR(SEARCH("CRUZADO",AO7)))</formula>
    </cfRule>
  </conditionalFormatting>
  <conditionalFormatting sqref="Q8 AL8">
    <cfRule type="expression" dxfId="32" priority="2">
      <formula>$R8&lt;&gt;$AM8</formula>
    </cfRule>
  </conditionalFormatting>
  <conditionalFormatting sqref="AO8:AQ8">
    <cfRule type="containsText" dxfId="31" priority="1" operator="containsText" text="CRUZADO">
      <formula>NOT(ISERROR(SEARCH("CRUZADO",AO8)))</formula>
    </cfRule>
  </conditionalFormatting>
  <dataValidations count="1">
    <dataValidation allowBlank="1" showInputMessage="1" showErrorMessage="1" sqref="AL2" xr:uid="{B8FF7484-2C43-4F5F-B518-4F8C3B0F09CD}"/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4680B-00AF-4F11-BE65-D331445304CF}">
  <dimension ref="A2:AQ7"/>
  <sheetViews>
    <sheetView workbookViewId="0">
      <selection activeCell="A2" sqref="A2:XFD2"/>
    </sheetView>
  </sheetViews>
  <sheetFormatPr defaultRowHeight="15"/>
  <sheetData>
    <row r="2" spans="1:43" ht="78.75">
      <c r="B2" s="23" t="s">
        <v>3</v>
      </c>
      <c r="C2" s="433" t="s">
        <v>4</v>
      </c>
      <c r="D2" s="23" t="s">
        <v>5</v>
      </c>
      <c r="E2" s="23" t="s">
        <v>6</v>
      </c>
      <c r="F2" s="23" t="s">
        <v>1051</v>
      </c>
      <c r="G2" s="23" t="s">
        <v>8</v>
      </c>
      <c r="H2" s="74" t="s">
        <v>9</v>
      </c>
      <c r="I2" s="178" t="s">
        <v>10</v>
      </c>
      <c r="J2" s="329" t="s">
        <v>1052</v>
      </c>
      <c r="K2" s="702" t="s">
        <v>1053</v>
      </c>
      <c r="L2" s="669" t="s">
        <v>1054</v>
      </c>
      <c r="M2" s="670" t="s">
        <v>1055</v>
      </c>
      <c r="N2" s="670" t="s">
        <v>1056</v>
      </c>
      <c r="O2" s="73" t="s">
        <v>1057</v>
      </c>
      <c r="P2" s="73" t="s">
        <v>1058</v>
      </c>
      <c r="Q2" s="73" t="s">
        <v>1059</v>
      </c>
      <c r="R2" s="261" t="s">
        <v>1060</v>
      </c>
      <c r="S2" s="2"/>
      <c r="T2" s="263" t="s">
        <v>1061</v>
      </c>
      <c r="U2" s="38" t="s">
        <v>801</v>
      </c>
      <c r="V2" s="263" t="s">
        <v>1062</v>
      </c>
      <c r="W2" s="33" t="s">
        <v>1063</v>
      </c>
      <c r="X2" s="33" t="s">
        <v>1064</v>
      </c>
      <c r="Y2" s="33" t="s">
        <v>1065</v>
      </c>
      <c r="Z2" s="23" t="s">
        <v>1066</v>
      </c>
      <c r="AA2" s="23" t="s">
        <v>1067</v>
      </c>
      <c r="AB2" s="23" t="s">
        <v>1068</v>
      </c>
      <c r="AC2" s="182" t="s">
        <v>1069</v>
      </c>
      <c r="AD2" s="23" t="s">
        <v>1070</v>
      </c>
      <c r="AE2" s="24" t="s">
        <v>1071</v>
      </c>
      <c r="AF2" s="23" t="s">
        <v>1055</v>
      </c>
      <c r="AG2" s="23" t="s">
        <v>1072</v>
      </c>
      <c r="AH2" s="23" t="s">
        <v>1073</v>
      </c>
      <c r="AI2" s="23" t="s">
        <v>1074</v>
      </c>
      <c r="AJ2" s="23" t="s">
        <v>1075</v>
      </c>
      <c r="AK2" s="23" t="s">
        <v>1076</v>
      </c>
      <c r="AL2" s="23" t="s">
        <v>1077</v>
      </c>
      <c r="AM2" s="23" t="s">
        <v>1073</v>
      </c>
      <c r="AN2" s="23" t="s">
        <v>1075</v>
      </c>
      <c r="AO2" s="199" t="s">
        <v>1078</v>
      </c>
      <c r="AP2" s="23" t="s">
        <v>1079</v>
      </c>
      <c r="AQ2" s="690" t="s">
        <v>1080</v>
      </c>
    </row>
    <row r="3" spans="1:43" ht="32.25">
      <c r="A3" t="s">
        <v>1889</v>
      </c>
      <c r="B3" s="12" t="s">
        <v>1081</v>
      </c>
      <c r="C3" s="789" t="s">
        <v>1396</v>
      </c>
      <c r="D3" s="789">
        <v>20261</v>
      </c>
      <c r="E3" s="12" t="s">
        <v>23</v>
      </c>
      <c r="F3" s="12" t="s">
        <v>20</v>
      </c>
      <c r="G3" s="12" t="s">
        <v>57</v>
      </c>
      <c r="H3" s="12">
        <v>3</v>
      </c>
      <c r="I3" s="12" t="s">
        <v>32</v>
      </c>
      <c r="J3" s="790" t="s">
        <v>1411</v>
      </c>
      <c r="K3" s="491" t="s">
        <v>1412</v>
      </c>
      <c r="L3" s="789" t="s">
        <v>1085</v>
      </c>
      <c r="M3" s="789" t="s">
        <v>1086</v>
      </c>
      <c r="N3" s="12" t="s">
        <v>731</v>
      </c>
      <c r="O3" s="789">
        <v>3</v>
      </c>
      <c r="P3" s="789">
        <v>0</v>
      </c>
      <c r="Q3" s="815">
        <v>3</v>
      </c>
      <c r="R3" s="789">
        <v>4</v>
      </c>
      <c r="S3" s="181"/>
      <c r="T3" s="789">
        <v>38</v>
      </c>
      <c r="U3" s="31" t="str">
        <f>IF(V3="","",IFERROR(INDEX(Docentes!B:B,MATCH(V3,Docentes!C:C,0)),"NUEVO"))</f>
        <v>NUEVO</v>
      </c>
      <c r="V3" s="791" t="s">
        <v>366</v>
      </c>
      <c r="W3" s="265" t="s">
        <v>168</v>
      </c>
      <c r="X3" s="789" t="s">
        <v>1142</v>
      </c>
      <c r="Y3" s="789" t="s">
        <v>1089</v>
      </c>
      <c r="Z3" s="789" t="s">
        <v>16</v>
      </c>
      <c r="AA3" s="789" t="s">
        <v>1582</v>
      </c>
      <c r="AB3" s="789">
        <v>48</v>
      </c>
      <c r="AC3" s="789"/>
      <c r="AD3" s="789"/>
      <c r="AE3" s="789" t="s">
        <v>1142</v>
      </c>
      <c r="AF3" s="31" t="str">
        <f t="shared" ref="AF3:AF7" si="0">IF(AND(O3&gt;0,P3&gt;0),"TP",IF(AND(O3&gt;0,P3=0),"T","P"))</f>
        <v>T</v>
      </c>
      <c r="AG3" s="789">
        <v>3</v>
      </c>
      <c r="AH3" s="789">
        <v>20</v>
      </c>
      <c r="AI3" s="789">
        <v>10</v>
      </c>
      <c r="AJ3" s="789">
        <v>22</v>
      </c>
      <c r="AK3" s="789">
        <v>40</v>
      </c>
      <c r="AL3" s="31">
        <f t="shared" ref="AL3:AL7" si="1">IF(Q3=0,0,IF(AH3="",Q3,IF(W3="HIBRIDO VIRTUAL",0,((((AJ3/24)+(AK3/1440))-((AH3/24)+(AI3/1440)))*1440/50))))</f>
        <v>2.9999999999999987</v>
      </c>
      <c r="AM3" s="792">
        <f t="shared" ref="AM3:AM7" si="2">AH3/24+AI3/1440</f>
        <v>0.84027777777777779</v>
      </c>
      <c r="AN3" s="792">
        <f t="shared" ref="AN3:AN7" si="3">AJ3/24+AK3/1440</f>
        <v>0.94444444444444442</v>
      </c>
      <c r="AO3" s="31" t="str" cm="1">
        <f t="array" aca="1" ref="AO3" ca="1">IF(V3="","",IF(SUMPRODUCT((V3=$W$6:$W$1561)*(AG3=$AH$6:$AH$1561)*(AM3=$AN$6:$AN$1561)*(AN3=$AO$6:$AO$1561)*(ROW($W$6:$W$1561)&lt;&gt;ROW(V3))*((Q3=0)*($R$6:$R$1561&gt;0)+(Q3&gt;0)*($R$6:$R$1561=0)))&gt;0,"SALONES UNIDOS",IF(SUMPRODUCT((V3=$W$6:$W$1561)*(AG3=$AH$6:$AH$1561)*((AM3&lt;$AO$6:$AO$1561)*(AN3&gt;$AN$6:$AN$1561))*(ROW($W$6:$W$1561)&lt;&gt;ROW(V3)))&gt;0,"CRUZADO","Sin cruce")))</f>
        <v>Sin cruce</v>
      </c>
      <c r="AP3" s="792" t="str">
        <f t="shared" ref="AP3:AP7" si="4">TRIM(CONCATENATE(G3,H3,E3,I3))</f>
        <v>IN3PRINCIPALC</v>
      </c>
      <c r="AQ3" s="792" t="str" cm="1">
        <f t="array" aca="1" ref="AQ3" ca="1">IF(AP3="","",IF(SUMPRODUCT((AP3=$AQ$6:$AQ$1561)*(AG3=$AH$6:$AH$1561)*(AM3=$AN$6:$AN$1561)*(AN3=$AO$6:$AO$1561)*(ROW($AQ$6:$AQ$1561)&lt;&gt;ROW(AP3))*((Q3=0)*($R$6:$R$1561&gt;0)+(Q3&gt;0)*($R$6:$R$1561=0)))&gt;0,"SALONES UNIDOS",IF(SUMPRODUCT((AP3=$AQ$6:$AQ$1561)*(AG3=$AH$6:$AH$1561)*((AM3&lt;$AO$6:$AO$1561)*(AN3&gt;$AN$6:$AN$1561))*(ROW($AQ$6:$AQ$1561)&lt;&gt;ROW(AP3)))&gt;0,"CRUZADO","Sin cruce")))</f>
        <v>Sin cruce</v>
      </c>
    </row>
    <row r="4" spans="1:43" ht="32.25">
      <c r="B4" s="12" t="s">
        <v>1081</v>
      </c>
      <c r="C4" s="789" t="s">
        <v>1396</v>
      </c>
      <c r="D4" s="789">
        <v>20261</v>
      </c>
      <c r="E4" s="12" t="s">
        <v>23</v>
      </c>
      <c r="F4" s="12" t="s">
        <v>20</v>
      </c>
      <c r="G4" s="12" t="s">
        <v>57</v>
      </c>
      <c r="H4" s="12">
        <v>3</v>
      </c>
      <c r="I4" s="12" t="s">
        <v>1478</v>
      </c>
      <c r="J4" s="790" t="s">
        <v>1411</v>
      </c>
      <c r="K4" s="491" t="s">
        <v>1412</v>
      </c>
      <c r="L4" s="789" t="s">
        <v>1085</v>
      </c>
      <c r="M4" s="789" t="s">
        <v>1086</v>
      </c>
      <c r="N4" s="12" t="s">
        <v>731</v>
      </c>
      <c r="O4" s="789">
        <v>0</v>
      </c>
      <c r="P4" s="789">
        <v>2</v>
      </c>
      <c r="Q4" s="815">
        <v>2</v>
      </c>
      <c r="R4" s="789">
        <v>4</v>
      </c>
      <c r="S4" s="181"/>
      <c r="T4" s="789">
        <v>19</v>
      </c>
      <c r="U4" s="31" t="str">
        <f>IF(V4="","",IFERROR(INDEX(Docentes!B:B,MATCH(V4,Docentes!C:C,0)),"NUEVO"))</f>
        <v>NUEVO</v>
      </c>
      <c r="V4" s="791" t="s">
        <v>366</v>
      </c>
      <c r="W4" s="265" t="s">
        <v>168</v>
      </c>
      <c r="X4" s="789" t="s">
        <v>1142</v>
      </c>
      <c r="Y4" s="789" t="s">
        <v>1089</v>
      </c>
      <c r="Z4" s="789"/>
      <c r="AA4" s="789"/>
      <c r="AB4" s="789"/>
      <c r="AC4" s="789" t="s">
        <v>1258</v>
      </c>
      <c r="AD4" s="789">
        <v>20</v>
      </c>
      <c r="AE4" s="789" t="s">
        <v>1142</v>
      </c>
      <c r="AF4" s="31" t="str">
        <f t="shared" si="0"/>
        <v>P</v>
      </c>
      <c r="AG4" s="789">
        <v>3</v>
      </c>
      <c r="AH4" s="789">
        <v>16</v>
      </c>
      <c r="AI4" s="789">
        <v>50</v>
      </c>
      <c r="AJ4" s="789">
        <v>18</v>
      </c>
      <c r="AK4" s="789">
        <v>30</v>
      </c>
      <c r="AL4" s="31">
        <f t="shared" si="1"/>
        <v>2.0000000000000027</v>
      </c>
      <c r="AM4" s="792">
        <f t="shared" si="2"/>
        <v>0.70138888888888884</v>
      </c>
      <c r="AN4" s="792">
        <f t="shared" si="3"/>
        <v>0.77083333333333337</v>
      </c>
      <c r="AO4" s="31" t="str" cm="1">
        <f t="array" aca="1" ref="AO4" ca="1">IF(V4="","",IF(SUMPRODUCT((V4=$W$6:$W$1561)*(AG4=$AH$6:$AH$1561)*(AM4=$AN$6:$AN$1561)*(AN4=$AO$6:$AO$1561)*(ROW($W$6:$W$1561)&lt;&gt;ROW(V4))*((Q4=0)*($R$6:$R$1561&gt;0)+(Q4&gt;0)*($R$6:$R$1561=0)))&gt;0,"SALONES UNIDOS",IF(SUMPRODUCT((V4=$W$6:$W$1561)*(AG4=$AH$6:$AH$1561)*((AM4&lt;$AO$6:$AO$1561)*(AN4&gt;$AN$6:$AN$1561))*(ROW($W$6:$W$1561)&lt;&gt;ROW(V4)))&gt;0,"CRUZADO","Sin cruce")))</f>
        <v>Sin cruce</v>
      </c>
      <c r="AP4" s="792" t="str">
        <f t="shared" si="4"/>
        <v>IN3PRINCIPALC1</v>
      </c>
      <c r="AQ4" s="792" t="str" cm="1">
        <f t="array" aca="1" ref="AQ4" ca="1">IF(AP4="","",IF(SUMPRODUCT((AP4=$AQ$6:$AQ$1561)*(AG4=$AH$6:$AH$1561)*(AM4=$AN$6:$AN$1561)*(AN4=$AO$6:$AO$1561)*(ROW($AQ$6:$AQ$1561)&lt;&gt;ROW(AP4))*((Q4=0)*($R$6:$R$1561&gt;0)+(Q4&gt;0)*($R$6:$R$1561=0)))&gt;0,"SALONES UNIDOS",IF(SUMPRODUCT((AP4=$AQ$6:$AQ$1561)*(AG4=$AH$6:$AH$1561)*((AM4&lt;$AO$6:$AO$1561)*(AN4&gt;$AN$6:$AN$1561))*(ROW($AQ$6:$AQ$1561)&lt;&gt;ROW(AP4)))&gt;0,"CRUZADO","Sin cruce")))</f>
        <v>Sin cruce</v>
      </c>
    </row>
    <row r="5" spans="1:43" ht="32.25">
      <c r="B5" s="12" t="s">
        <v>1081</v>
      </c>
      <c r="C5" s="789" t="s">
        <v>1396</v>
      </c>
      <c r="D5" s="789">
        <v>20261</v>
      </c>
      <c r="E5" s="12" t="s">
        <v>23</v>
      </c>
      <c r="F5" s="12" t="s">
        <v>20</v>
      </c>
      <c r="G5" s="12" t="s">
        <v>57</v>
      </c>
      <c r="H5" s="12">
        <v>3</v>
      </c>
      <c r="I5" s="12" t="s">
        <v>1479</v>
      </c>
      <c r="J5" s="790" t="s">
        <v>1411</v>
      </c>
      <c r="K5" s="491" t="s">
        <v>1412</v>
      </c>
      <c r="L5" s="789" t="s">
        <v>1085</v>
      </c>
      <c r="M5" s="789" t="s">
        <v>1086</v>
      </c>
      <c r="N5" s="12" t="s">
        <v>731</v>
      </c>
      <c r="O5" s="789">
        <v>0</v>
      </c>
      <c r="P5" s="789">
        <v>2</v>
      </c>
      <c r="Q5" s="815">
        <v>2</v>
      </c>
      <c r="R5" s="789">
        <v>4</v>
      </c>
      <c r="S5" s="181"/>
      <c r="T5" s="789">
        <v>19</v>
      </c>
      <c r="U5" s="31" t="str">
        <f>IF(V5="","",IFERROR(INDEX(Docentes!B:B,MATCH(V5,Docentes!C:C,0)),"NUEVO"))</f>
        <v>NUEVO</v>
      </c>
      <c r="V5" s="791" t="s">
        <v>366</v>
      </c>
      <c r="W5" s="265" t="s">
        <v>168</v>
      </c>
      <c r="X5" s="789" t="s">
        <v>1142</v>
      </c>
      <c r="Y5" s="789" t="s">
        <v>1089</v>
      </c>
      <c r="Z5" s="789"/>
      <c r="AA5" s="789"/>
      <c r="AB5" s="789"/>
      <c r="AC5" s="789" t="s">
        <v>1258</v>
      </c>
      <c r="AD5" s="789">
        <v>20</v>
      </c>
      <c r="AE5" s="789" t="s">
        <v>1142</v>
      </c>
      <c r="AF5" s="31" t="str">
        <f t="shared" si="0"/>
        <v>P</v>
      </c>
      <c r="AG5" s="789">
        <v>3</v>
      </c>
      <c r="AH5" s="789">
        <v>18</v>
      </c>
      <c r="AI5" s="789">
        <v>30</v>
      </c>
      <c r="AJ5" s="789">
        <v>20</v>
      </c>
      <c r="AK5" s="789">
        <v>10</v>
      </c>
      <c r="AL5" s="31">
        <f t="shared" si="1"/>
        <v>1.9999999999999993</v>
      </c>
      <c r="AM5" s="792">
        <f t="shared" si="2"/>
        <v>0.77083333333333337</v>
      </c>
      <c r="AN5" s="792">
        <f t="shared" si="3"/>
        <v>0.84027777777777779</v>
      </c>
      <c r="AO5" s="31" t="str" cm="1">
        <f t="array" aca="1" ref="AO5" ca="1">IF(V5="","",IF(SUMPRODUCT((V5=$W$6:$W$1561)*(AG5=$AH$6:$AH$1561)*(AM5=$AN$6:$AN$1561)*(AN5=$AO$6:$AO$1561)*(ROW($W$6:$W$1561)&lt;&gt;ROW(V5))*((Q5=0)*($R$6:$R$1561&gt;0)+(Q5&gt;0)*($R$6:$R$1561=0)))&gt;0,"SALONES UNIDOS",IF(SUMPRODUCT((V5=$W$6:$W$1561)*(AG5=$AH$6:$AH$1561)*((AM5&lt;$AO$6:$AO$1561)*(AN5&gt;$AN$6:$AN$1561))*(ROW($W$6:$W$1561)&lt;&gt;ROW(V5)))&gt;0,"CRUZADO","Sin cruce")))</f>
        <v>Sin cruce</v>
      </c>
      <c r="AP5" s="792" t="str">
        <f t="shared" si="4"/>
        <v>IN3PRINCIPALC2</v>
      </c>
      <c r="AQ5" s="792" t="str" cm="1">
        <f t="array" aca="1" ref="AQ5" ca="1">IF(AP5="","",IF(SUMPRODUCT((AP5=$AQ$6:$AQ$1561)*(AG5=$AH$6:$AH$1561)*(AM5=$AN$6:$AN$1561)*(AN5=$AO$6:$AO$1561)*(ROW($AQ$6:$AQ$1561)&lt;&gt;ROW(AP5))*((Q5=0)*($R$6:$R$1561&gt;0)+(Q5&gt;0)*($R$6:$R$1561=0)))&gt;0,"SALONES UNIDOS",IF(SUMPRODUCT((AP5=$AQ$6:$AQ$1561)*(AG5=$AH$6:$AH$1561)*((AM5&lt;$AO$6:$AO$1561)*(AN5&gt;$AN$6:$AN$1561))*(ROW($AQ$6:$AQ$1561)&lt;&gt;ROW(AP5)))&gt;0,"CRUZADO","Sin cruce")))</f>
        <v>Sin cruce</v>
      </c>
    </row>
    <row r="6" spans="1:43" ht="32.25">
      <c r="A6" t="s">
        <v>1935</v>
      </c>
      <c r="B6" s="674" t="s">
        <v>1081</v>
      </c>
      <c r="C6" s="672" t="s">
        <v>1396</v>
      </c>
      <c r="D6" s="672">
        <v>20261</v>
      </c>
      <c r="E6" s="674" t="s">
        <v>23</v>
      </c>
      <c r="F6" s="674" t="s">
        <v>20</v>
      </c>
      <c r="G6" s="674" t="s">
        <v>57</v>
      </c>
      <c r="H6" s="674">
        <v>3</v>
      </c>
      <c r="I6" s="674" t="s">
        <v>32</v>
      </c>
      <c r="J6" s="697" t="s">
        <v>1411</v>
      </c>
      <c r="K6" s="694" t="s">
        <v>1412</v>
      </c>
      <c r="L6" s="672" t="s">
        <v>1085</v>
      </c>
      <c r="M6" s="672" t="s">
        <v>1086</v>
      </c>
      <c r="N6" s="674" t="s">
        <v>731</v>
      </c>
      <c r="O6" s="672">
        <v>3</v>
      </c>
      <c r="P6" s="672">
        <v>0</v>
      </c>
      <c r="Q6" s="684">
        <v>3</v>
      </c>
      <c r="R6" s="672">
        <v>4</v>
      </c>
      <c r="S6" s="676"/>
      <c r="T6" s="672">
        <v>38</v>
      </c>
      <c r="U6" s="579" t="str">
        <f>IF(V6="","",IFERROR(INDEX(Docentes!B:B,MATCH(V6,Docentes!C:C,0)),"NUEVO"))</f>
        <v>NUEVO</v>
      </c>
      <c r="V6" s="706" t="s">
        <v>366</v>
      </c>
      <c r="W6" s="671" t="s">
        <v>168</v>
      </c>
      <c r="X6" s="672" t="s">
        <v>1142</v>
      </c>
      <c r="Y6" s="672" t="s">
        <v>1089</v>
      </c>
      <c r="Z6" s="672" t="s">
        <v>16</v>
      </c>
      <c r="AA6" s="672" t="s">
        <v>1582</v>
      </c>
      <c r="AB6" s="672">
        <v>48</v>
      </c>
      <c r="AC6" s="672"/>
      <c r="AD6" s="672"/>
      <c r="AE6" s="672" t="s">
        <v>1142</v>
      </c>
      <c r="AF6" s="579" t="str">
        <f t="shared" si="0"/>
        <v>T</v>
      </c>
      <c r="AG6" s="672">
        <v>3</v>
      </c>
      <c r="AH6" s="672">
        <v>18</v>
      </c>
      <c r="AI6" s="672">
        <v>30</v>
      </c>
      <c r="AJ6" s="672">
        <v>21</v>
      </c>
      <c r="AK6" s="672">
        <v>0</v>
      </c>
      <c r="AL6" s="579">
        <f t="shared" si="1"/>
        <v>2.9999999999999987</v>
      </c>
      <c r="AM6" s="673">
        <f t="shared" si="2"/>
        <v>0.77083333333333337</v>
      </c>
      <c r="AN6" s="673">
        <f t="shared" si="3"/>
        <v>0.875</v>
      </c>
      <c r="AO6" s="579" t="str" cm="1">
        <f t="array" aca="1" ref="AO6" ca="1">IF(V6="","",IF(SUMPRODUCT((V6=$W$6:$W$1560)*(AG6=$AH$6:$AH$1560)*(AM6=$AN$6:$AN$1560)*(AN6=$AO$6:$AO$1560)*(ROW($W$6:$W$1560)&lt;&gt;ROW(V6))*((Q6=0)*($R$6:$R$1560&gt;0)+(Q6&gt;0)*($R$6:$R$1560=0)))&gt;0,"SALONES UNIDOS",IF(SUMPRODUCT((V6=$W$6:$W$1560)*(AG6=$AH$6:$AH$1560)*((AM6&lt;$AO$6:$AO$1560)*(AN6&gt;$AN$6:$AN$1560))*(ROW($W$6:$W$1560)&lt;&gt;ROW(V6)))&gt;0,"CRUZADO","Sin cruce")))</f>
        <v>Sin cruce</v>
      </c>
      <c r="AP6" s="673" t="str">
        <f t="shared" si="4"/>
        <v>IN3PRINCIPALC</v>
      </c>
      <c r="AQ6" s="673" t="str" cm="1">
        <f t="array" aca="1" ref="AQ6" ca="1">IF(AP6="","",IF(SUMPRODUCT((AP6=$AQ$6:$AQ$1560)*(AG6=$AH$6:$AH$1560)*(AM6=$AN$6:$AN$1560)*(AN6=$AO$6:$AO$1560)*(ROW($AQ$6:$AQ$1560)&lt;&gt;ROW(AP6))*((Q6=0)*($R$6:$R$1560&gt;0)+(Q6&gt;0)*($R$6:$R$1560=0)))&gt;0,"SALONES UNIDOS",IF(SUMPRODUCT((AP6=$AQ$6:$AQ$1560)*(AG6=$AH$6:$AH$1560)*((AM6&lt;$AO$6:$AO$1560)*(AN6&gt;$AN$6:$AN$1560))*(ROW($AQ$6:$AQ$1560)&lt;&gt;ROW(AP6)))&gt;0,"CRUZADO","Sin cruce")))</f>
        <v>Sin cruce</v>
      </c>
    </row>
    <row r="7" spans="1:43" ht="32.25">
      <c r="B7" s="674" t="s">
        <v>1081</v>
      </c>
      <c r="C7" s="672" t="s">
        <v>1396</v>
      </c>
      <c r="D7" s="672">
        <v>20261</v>
      </c>
      <c r="E7" s="674" t="s">
        <v>23</v>
      </c>
      <c r="F7" s="674" t="s">
        <v>20</v>
      </c>
      <c r="G7" s="674" t="s">
        <v>57</v>
      </c>
      <c r="H7" s="674">
        <v>3</v>
      </c>
      <c r="I7" s="674" t="s">
        <v>1478</v>
      </c>
      <c r="J7" s="697" t="s">
        <v>1411</v>
      </c>
      <c r="K7" s="694" t="s">
        <v>1412</v>
      </c>
      <c r="L7" s="672" t="s">
        <v>1085</v>
      </c>
      <c r="M7" s="672" t="s">
        <v>1086</v>
      </c>
      <c r="N7" s="674" t="s">
        <v>731</v>
      </c>
      <c r="O7" s="672">
        <v>0</v>
      </c>
      <c r="P7" s="672">
        <v>2</v>
      </c>
      <c r="Q7" s="684">
        <v>2</v>
      </c>
      <c r="R7" s="672">
        <v>4</v>
      </c>
      <c r="S7" s="676"/>
      <c r="T7" s="672">
        <v>19</v>
      </c>
      <c r="U7" s="579" t="str">
        <f>IF(V7="","",IFERROR(INDEX(Docentes!B:B,MATCH(V7,Docentes!C:C,0)),"NUEVO"))</f>
        <v>NUEVO</v>
      </c>
      <c r="V7" s="706" t="s">
        <v>366</v>
      </c>
      <c r="W7" s="671" t="s">
        <v>168</v>
      </c>
      <c r="X7" s="672" t="s">
        <v>1142</v>
      </c>
      <c r="Y7" s="672" t="s">
        <v>1089</v>
      </c>
      <c r="Z7" s="672"/>
      <c r="AA7" s="672"/>
      <c r="AB7" s="672"/>
      <c r="AC7" s="672" t="s">
        <v>1258</v>
      </c>
      <c r="AD7" s="672">
        <v>20</v>
      </c>
      <c r="AE7" s="672" t="s">
        <v>1142</v>
      </c>
      <c r="AF7" s="579" t="str">
        <f t="shared" si="0"/>
        <v>P</v>
      </c>
      <c r="AG7" s="672">
        <v>3</v>
      </c>
      <c r="AH7" s="672">
        <v>16</v>
      </c>
      <c r="AI7" s="672">
        <v>50</v>
      </c>
      <c r="AJ7" s="672">
        <v>18</v>
      </c>
      <c r="AK7" s="672">
        <v>30</v>
      </c>
      <c r="AL7" s="579">
        <f t="shared" si="1"/>
        <v>2.0000000000000027</v>
      </c>
      <c r="AM7" s="673">
        <f t="shared" si="2"/>
        <v>0.70138888888888884</v>
      </c>
      <c r="AN7" s="673">
        <f t="shared" si="3"/>
        <v>0.77083333333333337</v>
      </c>
      <c r="AO7" s="579" t="str" cm="1">
        <f t="array" aca="1" ref="AO7" ca="1">IF(V7="","",IF(SUMPRODUCT((V7=$W$6:$W$1560)*(AG7=$AH$6:$AH$1560)*(AM7=$AN$6:$AN$1560)*(AN7=$AO$6:$AO$1560)*(ROW($W$6:$W$1560)&lt;&gt;ROW(V7))*((Q7=0)*($R$6:$R$1560&gt;0)+(Q7&gt;0)*($R$6:$R$1560=0)))&gt;0,"SALONES UNIDOS",IF(SUMPRODUCT((V7=$W$6:$W$1560)*(AG7=$AH$6:$AH$1560)*((AM7&lt;$AO$6:$AO$1560)*(AN7&gt;$AN$6:$AN$1560))*(ROW($W$6:$W$1560)&lt;&gt;ROW(V7)))&gt;0,"CRUZADO","Sin cruce")))</f>
        <v>Sin cruce</v>
      </c>
      <c r="AP7" s="673" t="str">
        <f t="shared" si="4"/>
        <v>IN3PRINCIPALC1</v>
      </c>
      <c r="AQ7" s="673" t="str" cm="1">
        <f t="array" aca="1" ref="AQ7" ca="1">IF(AP7="","",IF(SUMPRODUCT((AP7=$AQ$6:$AQ$1560)*(AG7=$AH$6:$AH$1560)*(AM7=$AN$6:$AN$1560)*(AN7=$AO$6:$AO$1560)*(ROW($AQ$6:$AQ$1560)&lt;&gt;ROW(AP7))*((Q7=0)*($R$6:$R$1560&gt;0)+(Q7&gt;0)*($R$6:$R$1560=0)))&gt;0,"SALONES UNIDOS",IF(SUMPRODUCT((AP7=$AQ$6:$AQ$1560)*(AG7=$AH$6:$AH$1560)*((AM7&lt;$AO$6:$AO$1560)*(AN7&gt;$AN$6:$AN$1560))*(ROW($AQ$6:$AQ$1560)&lt;&gt;ROW(AP7)))&gt;0,"CRUZADO","Sin cruce")))</f>
        <v>Sin cruce</v>
      </c>
    </row>
  </sheetData>
  <conditionalFormatting sqref="V2">
    <cfRule type="cellIs" dxfId="30" priority="5" operator="equal">
      <formula>"CONVOCATORIA CONCURSO 2026-1"</formula>
    </cfRule>
  </conditionalFormatting>
  <conditionalFormatting sqref="AO2">
    <cfRule type="cellIs" dxfId="29" priority="6" operator="equal">
      <formula>"CRUZADO"</formula>
    </cfRule>
  </conditionalFormatting>
  <conditionalFormatting sqref="AL3:AL5">
    <cfRule type="expression" dxfId="28" priority="4">
      <formula>$R3&lt;&gt;$AM3</formula>
    </cfRule>
  </conditionalFormatting>
  <conditionalFormatting sqref="AO3:AQ5">
    <cfRule type="containsText" dxfId="27" priority="3" operator="containsText" text="CRUZADO">
      <formula>NOT(ISERROR(SEARCH("CRUZADO",AO3)))</formula>
    </cfRule>
  </conditionalFormatting>
  <conditionalFormatting sqref="AL6:AL7">
    <cfRule type="expression" dxfId="26" priority="2">
      <formula>$R6&lt;&gt;$AM6</formula>
    </cfRule>
  </conditionalFormatting>
  <conditionalFormatting sqref="AO6:AQ7">
    <cfRule type="containsText" dxfId="25" priority="1" operator="containsText" text="CRUZADO">
      <formula>NOT(ISERROR(SEARCH("CRUZADO",AO6)))</formula>
    </cfRule>
  </conditionalFormatting>
  <dataValidations count="1">
    <dataValidation allowBlank="1" showInputMessage="1" showErrorMessage="1" sqref="AL2" xr:uid="{B2AA6CCE-A661-479C-BF56-55876F892972}"/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0F2C4-07F4-40A9-BF5F-55A896AB3854}">
  <dimension ref="B2:AQ4"/>
  <sheetViews>
    <sheetView workbookViewId="0">
      <selection activeCell="B4" sqref="B4:AQ4"/>
    </sheetView>
  </sheetViews>
  <sheetFormatPr defaultRowHeight="15"/>
  <sheetData>
    <row r="2" spans="2:43" ht="78.75">
      <c r="B2" s="23" t="s">
        <v>3</v>
      </c>
      <c r="C2" s="433" t="s">
        <v>4</v>
      </c>
      <c r="D2" s="23" t="s">
        <v>5</v>
      </c>
      <c r="E2" s="23" t="s">
        <v>6</v>
      </c>
      <c r="F2" s="23" t="s">
        <v>1051</v>
      </c>
      <c r="G2" s="23" t="s">
        <v>8</v>
      </c>
      <c r="H2" s="74" t="s">
        <v>9</v>
      </c>
      <c r="I2" s="178" t="s">
        <v>10</v>
      </c>
      <c r="J2" s="329" t="s">
        <v>1052</v>
      </c>
      <c r="K2" s="702" t="s">
        <v>1053</v>
      </c>
      <c r="L2" s="669" t="s">
        <v>1054</v>
      </c>
      <c r="M2" s="670" t="s">
        <v>1055</v>
      </c>
      <c r="N2" s="670" t="s">
        <v>1056</v>
      </c>
      <c r="O2" s="73" t="s">
        <v>1057</v>
      </c>
      <c r="P2" s="73" t="s">
        <v>1058</v>
      </c>
      <c r="Q2" s="73" t="s">
        <v>1059</v>
      </c>
      <c r="R2" s="261" t="s">
        <v>1060</v>
      </c>
      <c r="S2" s="2"/>
      <c r="T2" s="263" t="s">
        <v>1061</v>
      </c>
      <c r="U2" s="38" t="s">
        <v>801</v>
      </c>
      <c r="V2" s="263" t="s">
        <v>1062</v>
      </c>
      <c r="W2" s="33" t="s">
        <v>1063</v>
      </c>
      <c r="X2" s="33" t="s">
        <v>1064</v>
      </c>
      <c r="Y2" s="33" t="s">
        <v>1065</v>
      </c>
      <c r="Z2" s="23" t="s">
        <v>1066</v>
      </c>
      <c r="AA2" s="23" t="s">
        <v>1067</v>
      </c>
      <c r="AB2" s="23" t="s">
        <v>1068</v>
      </c>
      <c r="AC2" s="182" t="s">
        <v>1069</v>
      </c>
      <c r="AD2" s="23" t="s">
        <v>1070</v>
      </c>
      <c r="AE2" s="24" t="s">
        <v>1071</v>
      </c>
      <c r="AF2" s="23" t="s">
        <v>1055</v>
      </c>
      <c r="AG2" s="23" t="s">
        <v>1072</v>
      </c>
      <c r="AH2" s="23" t="s">
        <v>1073</v>
      </c>
      <c r="AI2" s="23" t="s">
        <v>1074</v>
      </c>
      <c r="AJ2" s="23" t="s">
        <v>1075</v>
      </c>
      <c r="AK2" s="23" t="s">
        <v>1076</v>
      </c>
      <c r="AL2" s="23" t="s">
        <v>1077</v>
      </c>
      <c r="AM2" s="23" t="s">
        <v>1073</v>
      </c>
      <c r="AN2" s="23" t="s">
        <v>1075</v>
      </c>
      <c r="AO2" s="199" t="s">
        <v>1078</v>
      </c>
      <c r="AP2" s="23" t="s">
        <v>1079</v>
      </c>
      <c r="AQ2" s="690" t="s">
        <v>1080</v>
      </c>
    </row>
    <row r="3" spans="2:43" ht="32.25">
      <c r="B3" s="11" t="s">
        <v>1081</v>
      </c>
      <c r="C3" s="31" t="s">
        <v>1082</v>
      </c>
      <c r="D3" s="31">
        <v>20261</v>
      </c>
      <c r="E3" s="11" t="s">
        <v>23</v>
      </c>
      <c r="F3" s="11" t="s">
        <v>20</v>
      </c>
      <c r="G3" s="11" t="s">
        <v>15</v>
      </c>
      <c r="H3" s="11">
        <v>9</v>
      </c>
      <c r="I3" s="11" t="s">
        <v>26</v>
      </c>
      <c r="J3" s="803" t="s">
        <v>1557</v>
      </c>
      <c r="K3" s="35" t="s">
        <v>1556</v>
      </c>
      <c r="L3" s="31" t="s">
        <v>1085</v>
      </c>
      <c r="M3" s="31" t="s">
        <v>1124</v>
      </c>
      <c r="N3" s="11" t="s">
        <v>769</v>
      </c>
      <c r="O3" s="31">
        <v>3</v>
      </c>
      <c r="P3" s="31">
        <v>0</v>
      </c>
      <c r="Q3" s="262">
        <v>3</v>
      </c>
      <c r="R3" s="31">
        <v>3</v>
      </c>
      <c r="S3" s="181"/>
      <c r="T3" s="31">
        <v>11</v>
      </c>
      <c r="U3" s="31" t="str">
        <f>IF(V3="","",IFERROR(INDEX(Docentes!B:B,MATCH(V3,Docentes!C:C,0)),"NUEVO"))</f>
        <v>NUEVO</v>
      </c>
      <c r="V3" s="809" t="s">
        <v>441</v>
      </c>
      <c r="W3" s="274" t="s">
        <v>167</v>
      </c>
      <c r="X3" s="31" t="s">
        <v>1088</v>
      </c>
      <c r="Y3" s="789" t="s">
        <v>1089</v>
      </c>
      <c r="Z3" s="31"/>
      <c r="AA3" s="31" t="s">
        <v>1092</v>
      </c>
      <c r="AB3" s="31"/>
      <c r="AC3" s="31"/>
      <c r="AD3" s="31"/>
      <c r="AE3" s="31" t="s">
        <v>1088</v>
      </c>
      <c r="AF3" s="31" t="str">
        <f t="shared" ref="AF3:AF4" si="0">IF(AND(O3&gt;0,P3&gt;0),"TP",IF(AND(O3&gt;0,P3=0),"T","P"))</f>
        <v>T</v>
      </c>
      <c r="AG3" s="31">
        <v>6</v>
      </c>
      <c r="AH3" s="31">
        <v>18</v>
      </c>
      <c r="AI3" s="31">
        <v>30</v>
      </c>
      <c r="AJ3" s="31">
        <v>21</v>
      </c>
      <c r="AK3" s="31">
        <v>0</v>
      </c>
      <c r="AL3" s="31">
        <f t="shared" ref="AL3:AL4" si="1">IF(Q3=0,0,IF(AH3="",Q3,IF(W3="HIBRIDO VIRTUAL",0,((((AJ3/24)+(AK3/1440))-((AH3/24)+(AI3/1440)))*1440/50))))</f>
        <v>2.9999999999999987</v>
      </c>
      <c r="AM3" s="792">
        <f t="shared" ref="AM3:AM4" si="2">AH3/24+AI3/1440</f>
        <v>0.77083333333333337</v>
      </c>
      <c r="AN3" s="792">
        <f t="shared" ref="AN3:AN4" si="3">AJ3/24+AK3/1440</f>
        <v>0.875</v>
      </c>
      <c r="AO3" s="31" t="str" cm="1">
        <f t="array" ref="AO3">IF(V3="","",IF(SUMPRODUCT((V3=$W$6:$W$1560)*(AG3=$AH$6:$AH$1560)*(AM3=$AN$6:$AN$1560)*(AN3=$AO$6:$AO$1560)*(ROW($W$6:$W$1560)&lt;&gt;ROW(V3))*((Q3=0)*($R$6:$R$1560&gt;0)+(Q3&gt;0)*($R$6:$R$1560=0)))&gt;0,"SALONES UNIDOS",IF(SUMPRODUCT((V3=$W$6:$W$1560)*(AG3=$AH$6:$AH$1560)*((AM3&lt;$AO$6:$AO$1560)*(AN3&gt;$AN$6:$AN$1560))*(ROW($W$6:$W$1560)&lt;&gt;ROW(V3)))&gt;0,"CRUZADO","Sin cruce")))</f>
        <v>Sin cruce</v>
      </c>
      <c r="AP3" s="792" t="str">
        <f t="shared" ref="AP3:AP4" si="4">TRIM(CONCATENATE(G3,H3,E3,I3))</f>
        <v>AF9PRINCIPALB</v>
      </c>
      <c r="AQ3" s="792" t="str" cm="1">
        <f t="array" ref="AQ3">IF(AP3="","",IF(SUMPRODUCT((AP3=$AQ$6:$AQ$1560)*(AG3=$AH$6:$AH$1560)*(AM3=$AN$6:$AN$1560)*(AN3=$AO$6:$AO$1560)*(ROW($AQ$6:$AQ$1560)&lt;&gt;ROW(AP3))*((Q3=0)*($R$6:$R$1560&gt;0)+(Q3&gt;0)*($R$6:$R$1560=0)))&gt;0,"SALONES UNIDOS",IF(SUMPRODUCT((AP3=$AQ$6:$AQ$1560)*(AG3=$AH$6:$AH$1560)*((AM3&lt;$AO$6:$AO$1560)*(AN3&gt;$AN$6:$AN$1560))*(ROW($AQ$6:$AQ$1560)&lt;&gt;ROW(AP3)))&gt;0,"CRUZADO","Sin cruce")))</f>
        <v>Sin cruce</v>
      </c>
    </row>
    <row r="4" spans="2:43" ht="32.25">
      <c r="B4" s="453" t="s">
        <v>1081</v>
      </c>
      <c r="C4" s="579" t="s">
        <v>1082</v>
      </c>
      <c r="D4" s="579">
        <v>20261</v>
      </c>
      <c r="E4" s="453" t="s">
        <v>23</v>
      </c>
      <c r="F4" s="453" t="s">
        <v>20</v>
      </c>
      <c r="G4" s="453" t="s">
        <v>15</v>
      </c>
      <c r="H4" s="453">
        <v>9</v>
      </c>
      <c r="I4" s="453" t="s">
        <v>26</v>
      </c>
      <c r="J4" s="677" t="s">
        <v>1557</v>
      </c>
      <c r="K4" s="584" t="s">
        <v>1556</v>
      </c>
      <c r="L4" s="579" t="s">
        <v>1085</v>
      </c>
      <c r="M4" s="579" t="s">
        <v>1124</v>
      </c>
      <c r="N4" s="453" t="s">
        <v>769</v>
      </c>
      <c r="O4" s="579">
        <v>3</v>
      </c>
      <c r="P4" s="579">
        <v>0</v>
      </c>
      <c r="Q4" s="675">
        <v>3</v>
      </c>
      <c r="R4" s="579">
        <v>3</v>
      </c>
      <c r="S4" s="676"/>
      <c r="T4" s="579">
        <v>11</v>
      </c>
      <c r="U4" s="579" t="str">
        <f>IF(V4="","",IFERROR(INDEX(Docentes!B:B,MATCH(V4,Docentes!C:C,0)),"NUEVO"))</f>
        <v>NUEVO</v>
      </c>
      <c r="V4" s="678" t="s">
        <v>441</v>
      </c>
      <c r="W4" s="578" t="s">
        <v>167</v>
      </c>
      <c r="X4" s="579" t="s">
        <v>1088</v>
      </c>
      <c r="Y4" s="672" t="s">
        <v>1089</v>
      </c>
      <c r="Z4" s="579"/>
      <c r="AA4" s="579" t="s">
        <v>1092</v>
      </c>
      <c r="AB4" s="579"/>
      <c r="AC4" s="579"/>
      <c r="AD4" s="579"/>
      <c r="AE4" s="579" t="s">
        <v>1088</v>
      </c>
      <c r="AF4" s="579" t="str">
        <f t="shared" si="0"/>
        <v>T</v>
      </c>
      <c r="AG4" s="579">
        <v>6</v>
      </c>
      <c r="AH4" s="579">
        <v>7</v>
      </c>
      <c r="AI4" s="579">
        <v>40</v>
      </c>
      <c r="AJ4" s="579">
        <v>10</v>
      </c>
      <c r="AK4" s="579">
        <v>10</v>
      </c>
      <c r="AL4" s="579">
        <f t="shared" si="1"/>
        <v>2.9999999999999987</v>
      </c>
      <c r="AM4" s="673">
        <f t="shared" si="2"/>
        <v>0.31944444444444448</v>
      </c>
      <c r="AN4" s="673">
        <f t="shared" si="3"/>
        <v>0.4236111111111111</v>
      </c>
      <c r="AO4" s="579" t="str" cm="1">
        <f t="array" ref="AO4">IF(V4="","",IF(SUMPRODUCT((V4=$W$6:$W$1560)*(AG4=$AH$6:$AH$1560)*(AM4=$AN$6:$AN$1560)*(AN4=$AO$6:$AO$1560)*(ROW($W$6:$W$1560)&lt;&gt;ROW(V4))*((Q4=0)*($R$6:$R$1560&gt;0)+(Q4&gt;0)*($R$6:$R$1560=0)))&gt;0,"SALONES UNIDOS",IF(SUMPRODUCT((V4=$W$6:$W$1560)*(AG4=$AH$6:$AH$1560)*((AM4&lt;$AO$6:$AO$1560)*(AN4&gt;$AN$6:$AN$1560))*(ROW($W$6:$W$1560)&lt;&gt;ROW(V4)))&gt;0,"CRUZADO","Sin cruce")))</f>
        <v>Sin cruce</v>
      </c>
      <c r="AP4" s="673" t="str">
        <f t="shared" si="4"/>
        <v>AF9PRINCIPALB</v>
      </c>
      <c r="AQ4" s="673" t="str" cm="1">
        <f t="array" ref="AQ4">IF(AP4="","",IF(SUMPRODUCT((AP4=$AQ$6:$AQ$1560)*(AG4=$AH$6:$AH$1560)*(AM4=$AN$6:$AN$1560)*(AN4=$AO$6:$AO$1560)*(ROW($AQ$6:$AQ$1560)&lt;&gt;ROW(AP4))*((Q4=0)*($R$6:$R$1560&gt;0)+(Q4&gt;0)*($R$6:$R$1560=0)))&gt;0,"SALONES UNIDOS",IF(SUMPRODUCT((AP4=$AQ$6:$AQ$1560)*(AG4=$AH$6:$AH$1560)*((AM4&lt;$AO$6:$AO$1560)*(AN4&gt;$AN$6:$AN$1560))*(ROW($AQ$6:$AQ$1560)&lt;&gt;ROW(AP4)))&gt;0,"CRUZADO","Sin cruce")))</f>
        <v>Sin cruce</v>
      </c>
    </row>
  </sheetData>
  <conditionalFormatting sqref="V2">
    <cfRule type="cellIs" dxfId="24" priority="5" operator="equal">
      <formula>"CONVOCATORIA CONCURSO 2026-1"</formula>
    </cfRule>
  </conditionalFormatting>
  <conditionalFormatting sqref="AO2">
    <cfRule type="cellIs" dxfId="23" priority="6" operator="equal">
      <formula>"CRUZADO"</formula>
    </cfRule>
  </conditionalFormatting>
  <conditionalFormatting sqref="AL3">
    <cfRule type="expression" dxfId="22" priority="4">
      <formula>$R3&lt;&gt;$AM3</formula>
    </cfRule>
  </conditionalFormatting>
  <conditionalFormatting sqref="AO3:AQ3">
    <cfRule type="containsText" dxfId="21" priority="3" operator="containsText" text="CRUZADO">
      <formula>NOT(ISERROR(SEARCH("CRUZADO",AO3)))</formula>
    </cfRule>
  </conditionalFormatting>
  <conditionalFormatting sqref="AL4">
    <cfRule type="expression" dxfId="20" priority="2">
      <formula>$R4&lt;&gt;$AM4</formula>
    </cfRule>
  </conditionalFormatting>
  <conditionalFormatting sqref="AO4:AQ4">
    <cfRule type="containsText" dxfId="19" priority="1" operator="containsText" text="CRUZADO">
      <formula>NOT(ISERROR(SEARCH("CRUZADO",AO4)))</formula>
    </cfRule>
  </conditionalFormatting>
  <dataValidations count="1">
    <dataValidation allowBlank="1" showInputMessage="1" showErrorMessage="1" sqref="AL2" xr:uid="{B286FC46-E0BF-4CC5-A357-E6EB5A5CD252}"/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542AB-3105-4D95-9D20-EB6FAC563B15}">
  <sheetPr>
    <tabColor rgb="FFFADD72"/>
  </sheetPr>
  <dimension ref="A1:M21"/>
  <sheetViews>
    <sheetView showGridLines="0" topLeftCell="G1" workbookViewId="0">
      <selection activeCell="H18" sqref="H18"/>
    </sheetView>
  </sheetViews>
  <sheetFormatPr defaultColWidth="9.140625" defaultRowHeight="14.45"/>
  <cols>
    <col min="1" max="2" width="9.140625" style="184"/>
    <col min="3" max="3" width="9.85546875" style="184" bestFit="1" customWidth="1"/>
    <col min="4" max="4" width="22.28515625" style="184" customWidth="1"/>
    <col min="5" max="5" width="18.85546875" style="184" customWidth="1"/>
    <col min="6" max="8" width="14.28515625" style="184" customWidth="1"/>
    <col min="9" max="9" width="23.140625" style="184" customWidth="1"/>
    <col min="10" max="13" width="14.28515625" style="184" customWidth="1"/>
    <col min="14" max="14" width="21.85546875" style="184" customWidth="1"/>
    <col min="15" max="16384" width="9.140625" style="184"/>
  </cols>
  <sheetData>
    <row r="1" spans="1:13" ht="24.75" customHeight="1">
      <c r="A1" s="213"/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</row>
    <row r="2" spans="1:13" ht="18">
      <c r="A2" s="213"/>
      <c r="B2" s="1096" t="s">
        <v>1936</v>
      </c>
      <c r="C2" s="1096"/>
      <c r="D2" s="1096"/>
      <c r="E2" s="1096"/>
      <c r="F2" s="1096"/>
      <c r="G2" s="1096"/>
      <c r="H2" s="1096"/>
      <c r="I2" s="1096"/>
      <c r="J2" s="1096"/>
      <c r="K2" s="1096"/>
      <c r="L2" s="1096"/>
      <c r="M2" s="1096"/>
    </row>
    <row r="3" spans="1:13" ht="9" customHeight="1">
      <c r="A3" s="213"/>
      <c r="B3" s="213"/>
      <c r="C3" s="213"/>
      <c r="D3" s="213"/>
      <c r="E3" s="213"/>
      <c r="F3" s="213"/>
      <c r="G3" s="213"/>
      <c r="H3" s="213"/>
      <c r="I3" s="213"/>
      <c r="J3" s="213"/>
      <c r="K3" s="213"/>
      <c r="L3" s="213"/>
      <c r="M3" s="213"/>
    </row>
    <row r="4" spans="1:13" ht="15.6">
      <c r="A4" s="213"/>
      <c r="B4" s="1097" t="s">
        <v>1937</v>
      </c>
      <c r="C4" s="1097"/>
      <c r="D4" s="1097"/>
      <c r="E4" s="1097"/>
      <c r="F4" s="1097"/>
      <c r="G4" s="1097"/>
      <c r="H4" s="1097"/>
      <c r="I4" s="1097"/>
      <c r="J4" s="1097"/>
      <c r="K4" s="1097"/>
      <c r="L4" s="1097"/>
      <c r="M4" s="1097"/>
    </row>
    <row r="5" spans="1:13" ht="9" customHeight="1">
      <c r="A5" s="213"/>
      <c r="B5" s="213"/>
      <c r="C5" s="213"/>
      <c r="D5" s="213"/>
      <c r="E5" s="213"/>
      <c r="F5" s="213"/>
      <c r="G5" s="213"/>
      <c r="H5" s="213"/>
      <c r="I5" s="213"/>
      <c r="J5" s="213"/>
      <c r="K5" s="213"/>
      <c r="L5" s="213"/>
      <c r="M5" s="213"/>
    </row>
    <row r="6" spans="1:13" ht="58.5" customHeight="1">
      <c r="A6" s="213"/>
      <c r="B6" s="664" t="s">
        <v>99</v>
      </c>
      <c r="C6" s="665" t="s">
        <v>1938</v>
      </c>
      <c r="D6" s="665" t="s">
        <v>1062</v>
      </c>
      <c r="E6" s="666" t="s">
        <v>8</v>
      </c>
      <c r="F6" s="666" t="s">
        <v>1939</v>
      </c>
      <c r="G6" s="666" t="s">
        <v>1064</v>
      </c>
      <c r="H6" s="666" t="s">
        <v>1940</v>
      </c>
      <c r="I6" s="666" t="s">
        <v>1053</v>
      </c>
      <c r="J6" s="666" t="s">
        <v>954</v>
      </c>
      <c r="K6" s="666" t="s">
        <v>1059</v>
      </c>
      <c r="L6" s="666" t="s">
        <v>1941</v>
      </c>
      <c r="M6" s="665" t="s">
        <v>1942</v>
      </c>
    </row>
    <row r="7" spans="1:13" ht="21" customHeight="1">
      <c r="A7" s="213"/>
      <c r="B7" s="667">
        <v>1</v>
      </c>
      <c r="C7" s="11">
        <v>42679183</v>
      </c>
      <c r="D7" s="185" t="s">
        <v>850</v>
      </c>
      <c r="E7" s="185" t="s">
        <v>829</v>
      </c>
      <c r="F7" s="11" t="s">
        <v>168</v>
      </c>
      <c r="G7" s="11" t="s">
        <v>1182</v>
      </c>
      <c r="H7" s="267" t="s">
        <v>1943</v>
      </c>
      <c r="I7" s="668" t="s">
        <v>1944</v>
      </c>
      <c r="J7" s="267" t="s">
        <v>170</v>
      </c>
      <c r="K7" s="267">
        <v>8</v>
      </c>
      <c r="L7" s="267" t="s">
        <v>11</v>
      </c>
      <c r="M7" s="268" t="s">
        <v>1945</v>
      </c>
    </row>
    <row r="8" spans="1:13" ht="21" customHeight="1">
      <c r="A8" s="213"/>
      <c r="B8" s="667">
        <v>2</v>
      </c>
      <c r="C8" s="11">
        <v>42679183</v>
      </c>
      <c r="D8" s="185" t="s">
        <v>850</v>
      </c>
      <c r="E8" s="185" t="s">
        <v>829</v>
      </c>
      <c r="F8" s="11" t="s">
        <v>168</v>
      </c>
      <c r="G8" s="11" t="s">
        <v>1182</v>
      </c>
      <c r="H8" s="11" t="s">
        <v>1946</v>
      </c>
      <c r="I8" s="185" t="s">
        <v>1947</v>
      </c>
      <c r="J8" s="11" t="s">
        <v>170</v>
      </c>
      <c r="K8" s="11">
        <v>10</v>
      </c>
      <c r="L8" s="11" t="s">
        <v>11</v>
      </c>
      <c r="M8" s="268" t="s">
        <v>1945</v>
      </c>
    </row>
    <row r="9" spans="1:13" ht="21" customHeight="1">
      <c r="A9" s="213"/>
      <c r="B9" s="667">
        <v>5</v>
      </c>
      <c r="C9" s="11"/>
      <c r="D9" s="11"/>
      <c r="E9" s="11"/>
      <c r="F9" s="11"/>
      <c r="G9" s="278"/>
      <c r="H9" s="11"/>
      <c r="I9" s="185"/>
      <c r="J9" s="11"/>
      <c r="K9" s="11"/>
      <c r="L9" s="11"/>
      <c r="M9" s="11"/>
    </row>
    <row r="10" spans="1:13" ht="21" customHeight="1">
      <c r="A10" s="213"/>
      <c r="B10" s="667">
        <v>6</v>
      </c>
      <c r="C10" s="11"/>
      <c r="D10" s="11" t="s">
        <v>838</v>
      </c>
      <c r="E10" s="11"/>
      <c r="F10" s="11"/>
      <c r="G10" s="278"/>
      <c r="H10" s="11"/>
      <c r="I10" s="11"/>
      <c r="J10" s="11"/>
      <c r="K10" s="11"/>
      <c r="L10" s="11"/>
      <c r="M10" s="11"/>
    </row>
    <row r="11" spans="1:13" ht="21" customHeight="1">
      <c r="A11" s="213"/>
      <c r="B11" s="667">
        <v>7</v>
      </c>
      <c r="C11" s="11"/>
      <c r="D11" s="11"/>
      <c r="E11" s="11"/>
      <c r="F11" s="11"/>
      <c r="G11" s="278"/>
      <c r="H11" s="11"/>
      <c r="I11" s="11"/>
      <c r="J11" s="11"/>
      <c r="K11" s="11"/>
      <c r="L11" s="11"/>
      <c r="M11" s="11"/>
    </row>
    <row r="12" spans="1:13">
      <c r="A12" s="213"/>
      <c r="B12" s="213"/>
      <c r="C12" s="213"/>
      <c r="D12" s="213"/>
      <c r="E12" s="213"/>
      <c r="F12" s="213"/>
      <c r="G12" s="213"/>
      <c r="H12" s="213"/>
      <c r="I12" s="213"/>
      <c r="J12" s="213"/>
      <c r="K12" s="213"/>
      <c r="L12" s="213"/>
      <c r="M12" s="213"/>
    </row>
    <row r="13" spans="1:13">
      <c r="A13" s="213"/>
      <c r="B13" s="213"/>
      <c r="C13" s="213"/>
      <c r="D13" s="213"/>
      <c r="E13" s="213"/>
      <c r="F13" s="213"/>
      <c r="G13" s="213"/>
      <c r="H13" s="213"/>
      <c r="I13" s="213"/>
      <c r="J13" s="213"/>
      <c r="K13" s="213"/>
      <c r="L13" s="213"/>
      <c r="M13" s="213"/>
    </row>
    <row r="14" spans="1:13">
      <c r="A14" s="213"/>
      <c r="B14" s="213"/>
      <c r="C14" s="213"/>
      <c r="D14" s="213"/>
      <c r="E14" s="213"/>
      <c r="F14" s="213"/>
      <c r="G14" s="213"/>
      <c r="H14" s="213"/>
      <c r="I14" s="213"/>
      <c r="J14" s="213"/>
      <c r="K14" s="213"/>
      <c r="L14" s="213"/>
      <c r="M14" s="213"/>
    </row>
    <row r="15" spans="1:13">
      <c r="A15" s="213"/>
      <c r="B15" s="213"/>
      <c r="C15" s="213"/>
      <c r="D15" s="213"/>
      <c r="E15" s="213"/>
      <c r="F15" s="213"/>
      <c r="G15" s="213"/>
      <c r="H15" s="213"/>
      <c r="I15" s="213"/>
      <c r="J15" s="213"/>
      <c r="K15" s="213"/>
      <c r="L15" s="213"/>
      <c r="M15" s="213"/>
    </row>
    <row r="16" spans="1:13">
      <c r="A16" s="213"/>
      <c r="B16" s="213"/>
      <c r="C16" s="213"/>
      <c r="D16" s="213"/>
      <c r="E16" s="213"/>
      <c r="F16" s="213"/>
      <c r="G16" s="213"/>
      <c r="H16" s="213"/>
      <c r="I16" s="213"/>
      <c r="J16" s="213"/>
      <c r="K16" s="213"/>
      <c r="L16" s="213"/>
      <c r="M16" s="213"/>
    </row>
    <row r="17" spans="1:13">
      <c r="A17" s="213"/>
      <c r="B17" s="213"/>
      <c r="C17" s="213"/>
      <c r="D17" s="213"/>
      <c r="E17" s="213"/>
      <c r="F17" s="213"/>
      <c r="G17" s="213"/>
      <c r="H17" s="213"/>
      <c r="I17" s="213"/>
      <c r="J17" s="213"/>
      <c r="K17" s="213"/>
      <c r="L17" s="213"/>
      <c r="M17" s="213"/>
    </row>
    <row r="18" spans="1:13">
      <c r="A18" s="213"/>
      <c r="B18" s="213"/>
      <c r="C18" s="213"/>
      <c r="D18" s="213"/>
      <c r="E18" s="213"/>
      <c r="F18" s="213"/>
      <c r="G18" s="213"/>
      <c r="H18" s="213"/>
      <c r="I18" s="213"/>
      <c r="J18" s="213"/>
      <c r="K18" s="213"/>
      <c r="L18" s="213"/>
      <c r="M18" s="213"/>
    </row>
    <row r="19" spans="1:13">
      <c r="A19" s="213"/>
      <c r="B19" s="213"/>
      <c r="C19" s="213"/>
      <c r="D19" s="213"/>
      <c r="E19" s="213"/>
      <c r="F19" s="213"/>
      <c r="G19" s="213"/>
      <c r="H19" s="213"/>
      <c r="I19" s="213"/>
      <c r="J19" s="213"/>
      <c r="K19" s="213"/>
      <c r="L19" s="213"/>
      <c r="M19" s="213"/>
    </row>
    <row r="20" spans="1:13">
      <c r="A20" s="213"/>
      <c r="B20" s="213"/>
      <c r="C20" s="213"/>
      <c r="D20" s="213"/>
      <c r="E20" s="213"/>
      <c r="F20" s="213"/>
      <c r="G20" s="213"/>
      <c r="H20" s="213"/>
      <c r="I20" s="213"/>
      <c r="J20" s="213"/>
      <c r="K20" s="213"/>
      <c r="L20" s="213"/>
      <c r="M20" s="213"/>
    </row>
    <row r="21" spans="1:13">
      <c r="A21" s="213"/>
      <c r="B21" s="213"/>
      <c r="C21" s="213"/>
      <c r="D21" s="213"/>
      <c r="E21" s="213"/>
      <c r="F21" s="213"/>
      <c r="G21" s="213"/>
      <c r="H21" s="213"/>
      <c r="I21" s="213"/>
      <c r="J21" s="213"/>
      <c r="K21" s="213"/>
      <c r="L21" s="213"/>
      <c r="M21" s="213"/>
    </row>
  </sheetData>
  <mergeCells count="2">
    <mergeCell ref="B2:M2"/>
    <mergeCell ref="B4:M4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ECED7-3A4D-41CB-BDBA-9F1AA50AF40C}">
  <sheetPr>
    <tabColor rgb="FF0070C0"/>
  </sheetPr>
  <dimension ref="A3:X478"/>
  <sheetViews>
    <sheetView showGridLines="0" zoomScale="70" zoomScaleNormal="70" workbookViewId="0">
      <pane ySplit="5" topLeftCell="A287" activePane="bottomLeft" state="frozen"/>
      <selection pane="bottomLeft" activeCell="N301" sqref="N301"/>
    </sheetView>
  </sheetViews>
  <sheetFormatPr defaultColWidth="11.42578125" defaultRowHeight="15" customHeight="1"/>
  <cols>
    <col min="1" max="1" width="3.7109375" customWidth="1"/>
    <col min="2" max="2" width="8" hidden="1" customWidth="1"/>
    <col min="3" max="3" width="25.140625" hidden="1" customWidth="1"/>
    <col min="4" max="4" width="7.42578125" hidden="1" customWidth="1"/>
    <col min="5" max="5" width="10.5703125" customWidth="1"/>
    <col min="6" max="6" width="8" style="32" customWidth="1"/>
    <col min="7" max="7" width="6.85546875" style="32" customWidth="1"/>
    <col min="8" max="8" width="5.5703125" style="32" customWidth="1"/>
    <col min="9" max="9" width="8" style="32" customWidth="1"/>
    <col min="10" max="10" width="12" bestFit="1" customWidth="1"/>
    <col min="11" max="11" width="10.7109375" customWidth="1"/>
    <col min="12" max="12" width="30.28515625" style="254" customWidth="1"/>
    <col min="13" max="13" width="17.140625" customWidth="1"/>
    <col min="14" max="14" width="13" customWidth="1"/>
    <col min="15" max="15" width="14.28515625" style="32" customWidth="1"/>
    <col min="16" max="19" width="5.85546875" style="184" customWidth="1"/>
    <col min="20" max="20" width="4.28515625" customWidth="1"/>
    <col min="21" max="21" width="43.140625" style="5" customWidth="1"/>
    <col min="22" max="22" width="14.42578125" style="198" customWidth="1"/>
    <col min="23" max="24" width="11.42578125" style="198"/>
    <col min="16383" max="16383" width="11.42578125" bestFit="1" customWidth="1"/>
  </cols>
  <sheetData>
    <row r="3" spans="1:24" ht="18">
      <c r="B3" s="168" t="s">
        <v>1948</v>
      </c>
      <c r="C3" s="169"/>
      <c r="D3" s="170"/>
      <c r="E3" s="170"/>
      <c r="F3" s="170"/>
      <c r="G3" s="170"/>
      <c r="H3" s="170"/>
      <c r="I3" s="170"/>
      <c r="J3" s="169"/>
      <c r="K3" s="170"/>
      <c r="L3" s="171"/>
      <c r="M3" s="169"/>
      <c r="N3" s="171"/>
      <c r="O3" s="170"/>
      <c r="P3" s="170"/>
      <c r="Q3" s="170"/>
      <c r="R3" s="170"/>
      <c r="S3" s="170"/>
      <c r="T3" s="170"/>
      <c r="U3" s="20"/>
      <c r="V3" s="240"/>
    </row>
    <row r="4" spans="1:24" ht="14.45">
      <c r="B4" s="170"/>
      <c r="C4" s="169"/>
      <c r="D4" s="170"/>
      <c r="E4" s="170"/>
      <c r="F4" s="170"/>
      <c r="G4" s="170"/>
      <c r="H4" s="170"/>
      <c r="I4" s="170"/>
      <c r="J4" s="169"/>
      <c r="K4" s="170"/>
      <c r="L4" s="171"/>
      <c r="M4" s="169"/>
      <c r="N4" s="171"/>
      <c r="O4" s="170"/>
      <c r="P4" s="170"/>
      <c r="Q4" s="170"/>
      <c r="R4" s="170"/>
      <c r="S4" s="170"/>
      <c r="T4" s="170"/>
      <c r="U4" s="20"/>
      <c r="V4" s="240"/>
    </row>
    <row r="5" spans="1:24" ht="55.7" customHeight="1">
      <c r="B5" s="172" t="s">
        <v>3</v>
      </c>
      <c r="C5" s="172" t="s">
        <v>4</v>
      </c>
      <c r="D5" s="172" t="s">
        <v>5</v>
      </c>
      <c r="E5" s="172" t="s">
        <v>6</v>
      </c>
      <c r="F5" s="172" t="s">
        <v>1949</v>
      </c>
      <c r="G5" s="172" t="s">
        <v>8</v>
      </c>
      <c r="H5" s="172" t="s">
        <v>9</v>
      </c>
      <c r="I5" s="172" t="s">
        <v>10</v>
      </c>
      <c r="J5" s="172" t="s">
        <v>724</v>
      </c>
      <c r="K5" s="172" t="s">
        <v>1052</v>
      </c>
      <c r="L5" s="249" t="s">
        <v>1053</v>
      </c>
      <c r="M5" s="172" t="s">
        <v>1054</v>
      </c>
      <c r="N5" s="172" t="s">
        <v>1055</v>
      </c>
      <c r="O5" s="172" t="s">
        <v>1056</v>
      </c>
      <c r="P5" s="232" t="s">
        <v>1057</v>
      </c>
      <c r="Q5" s="232" t="s">
        <v>1058</v>
      </c>
      <c r="R5" s="232" t="s">
        <v>1059</v>
      </c>
      <c r="S5" s="233" t="s">
        <v>1060</v>
      </c>
      <c r="T5" s="173"/>
      <c r="U5" s="174" t="s">
        <v>1950</v>
      </c>
      <c r="V5" s="241" t="s">
        <v>1951</v>
      </c>
      <c r="W5" s="242" t="s">
        <v>102</v>
      </c>
      <c r="X5" s="242" t="s">
        <v>1952</v>
      </c>
    </row>
    <row r="6" spans="1:24" ht="54.6">
      <c r="B6" s="204" t="s">
        <v>1081</v>
      </c>
      <c r="C6" s="204" t="s">
        <v>39</v>
      </c>
      <c r="D6" s="204">
        <v>20251</v>
      </c>
      <c r="E6" s="204" t="s">
        <v>23</v>
      </c>
      <c r="F6" s="204" t="s">
        <v>20</v>
      </c>
      <c r="G6" s="204" t="s">
        <v>40</v>
      </c>
      <c r="H6" s="204">
        <v>3</v>
      </c>
      <c r="I6" s="204" t="s">
        <v>16</v>
      </c>
      <c r="J6" s="207" t="s">
        <v>168</v>
      </c>
      <c r="K6" s="208" t="s">
        <v>1595</v>
      </c>
      <c r="L6" s="250" t="s">
        <v>1953</v>
      </c>
      <c r="M6" s="204" t="s">
        <v>1954</v>
      </c>
      <c r="N6" s="204" t="s">
        <v>1955</v>
      </c>
      <c r="O6" s="204" t="s">
        <v>168</v>
      </c>
      <c r="P6" s="204">
        <v>2</v>
      </c>
      <c r="Q6" s="204">
        <v>2</v>
      </c>
      <c r="R6" s="204">
        <v>4</v>
      </c>
      <c r="S6" s="204">
        <v>3</v>
      </c>
      <c r="U6" s="332" t="s">
        <v>1956</v>
      </c>
      <c r="V6" s="205">
        <v>1</v>
      </c>
      <c r="W6" s="205" t="s">
        <v>170</v>
      </c>
      <c r="X6" s="205">
        <v>4</v>
      </c>
    </row>
    <row r="7" spans="1:24" ht="54.6">
      <c r="B7" s="204" t="s">
        <v>1081</v>
      </c>
      <c r="C7" s="204" t="s">
        <v>39</v>
      </c>
      <c r="D7" s="204">
        <v>20251</v>
      </c>
      <c r="E7" s="204" t="s">
        <v>23</v>
      </c>
      <c r="F7" s="204" t="s">
        <v>20</v>
      </c>
      <c r="G7" s="204" t="s">
        <v>40</v>
      </c>
      <c r="H7" s="204">
        <v>3</v>
      </c>
      <c r="I7" s="204" t="s">
        <v>16</v>
      </c>
      <c r="J7" s="207" t="s">
        <v>168</v>
      </c>
      <c r="K7" s="208" t="s">
        <v>1602</v>
      </c>
      <c r="L7" s="250" t="s">
        <v>1957</v>
      </c>
      <c r="M7" s="204" t="s">
        <v>1958</v>
      </c>
      <c r="N7" s="204" t="s">
        <v>1955</v>
      </c>
      <c r="O7" s="204" t="s">
        <v>168</v>
      </c>
      <c r="P7" s="204">
        <v>1</v>
      </c>
      <c r="Q7" s="204">
        <v>4</v>
      </c>
      <c r="R7" s="204">
        <v>5</v>
      </c>
      <c r="S7" s="204">
        <v>3</v>
      </c>
      <c r="U7" s="332" t="s">
        <v>1959</v>
      </c>
      <c r="V7" s="205">
        <v>1</v>
      </c>
      <c r="W7" s="205" t="s">
        <v>170</v>
      </c>
      <c r="X7" s="205">
        <v>5</v>
      </c>
    </row>
    <row r="8" spans="1:24" ht="54.6">
      <c r="B8" s="204" t="s">
        <v>1081</v>
      </c>
      <c r="C8" s="204" t="s">
        <v>39</v>
      </c>
      <c r="D8" s="204">
        <v>20251</v>
      </c>
      <c r="E8" s="204" t="s">
        <v>23</v>
      </c>
      <c r="F8" s="204" t="s">
        <v>20</v>
      </c>
      <c r="G8" s="204" t="s">
        <v>40</v>
      </c>
      <c r="H8" s="204">
        <v>3</v>
      </c>
      <c r="I8" s="204" t="s">
        <v>16</v>
      </c>
      <c r="J8" s="207" t="s">
        <v>168</v>
      </c>
      <c r="K8" s="205" t="s">
        <v>1604</v>
      </c>
      <c r="L8" s="250" t="s">
        <v>1960</v>
      </c>
      <c r="M8" s="204" t="s">
        <v>1958</v>
      </c>
      <c r="N8" s="204" t="s">
        <v>1955</v>
      </c>
      <c r="O8" s="204" t="s">
        <v>168</v>
      </c>
      <c r="P8" s="204">
        <v>2</v>
      </c>
      <c r="Q8" s="204">
        <v>4</v>
      </c>
      <c r="R8" s="204">
        <v>6</v>
      </c>
      <c r="S8" s="204">
        <v>4</v>
      </c>
      <c r="U8" s="332" t="s">
        <v>1961</v>
      </c>
      <c r="V8" s="205">
        <v>1</v>
      </c>
      <c r="W8" s="205" t="s">
        <v>170</v>
      </c>
      <c r="X8" s="205">
        <v>6</v>
      </c>
    </row>
    <row r="9" spans="1:24" ht="54.6">
      <c r="B9" s="204" t="s">
        <v>1081</v>
      </c>
      <c r="C9" s="204" t="s">
        <v>39</v>
      </c>
      <c r="D9" s="204">
        <v>20251</v>
      </c>
      <c r="E9" s="204" t="s">
        <v>23</v>
      </c>
      <c r="F9" s="204" t="s">
        <v>20</v>
      </c>
      <c r="G9" s="204" t="s">
        <v>40</v>
      </c>
      <c r="H9" s="204">
        <v>3</v>
      </c>
      <c r="I9" s="204" t="s">
        <v>16</v>
      </c>
      <c r="J9" s="204" t="s">
        <v>168</v>
      </c>
      <c r="K9" s="204" t="s">
        <v>1600</v>
      </c>
      <c r="L9" s="251" t="s">
        <v>1962</v>
      </c>
      <c r="M9" s="204" t="s">
        <v>1954</v>
      </c>
      <c r="N9" s="204" t="s">
        <v>1955</v>
      </c>
      <c r="O9" s="204" t="s">
        <v>168</v>
      </c>
      <c r="P9" s="204">
        <v>2</v>
      </c>
      <c r="Q9" s="204">
        <v>4</v>
      </c>
      <c r="R9" s="204">
        <v>6</v>
      </c>
      <c r="S9" s="204">
        <v>4</v>
      </c>
      <c r="U9" s="265" t="s">
        <v>1963</v>
      </c>
      <c r="V9" s="205">
        <v>1</v>
      </c>
      <c r="W9" s="205" t="s">
        <v>170</v>
      </c>
      <c r="X9" s="205">
        <v>6</v>
      </c>
    </row>
    <row r="10" spans="1:24" ht="64.900000000000006">
      <c r="B10" s="204" t="s">
        <v>1081</v>
      </c>
      <c r="C10" s="204" t="s">
        <v>78</v>
      </c>
      <c r="D10" s="204">
        <v>20242</v>
      </c>
      <c r="E10" s="204" t="s">
        <v>13</v>
      </c>
      <c r="F10" s="204" t="s">
        <v>20</v>
      </c>
      <c r="G10" s="204" t="s">
        <v>54</v>
      </c>
      <c r="H10" s="204">
        <v>3</v>
      </c>
      <c r="I10" s="204" t="s">
        <v>16</v>
      </c>
      <c r="J10" s="207" t="s">
        <v>168</v>
      </c>
      <c r="K10" s="205" t="s">
        <v>1358</v>
      </c>
      <c r="L10" s="252" t="s">
        <v>1359</v>
      </c>
      <c r="M10" s="205" t="s">
        <v>1101</v>
      </c>
      <c r="N10" s="205" t="s">
        <v>1086</v>
      </c>
      <c r="O10" s="205" t="s">
        <v>731</v>
      </c>
      <c r="P10" s="205">
        <v>2</v>
      </c>
      <c r="Q10" s="205">
        <v>2</v>
      </c>
      <c r="R10" s="205">
        <v>4</v>
      </c>
      <c r="S10" s="205">
        <v>3</v>
      </c>
      <c r="T10" s="184"/>
      <c r="U10" s="234" t="s">
        <v>1964</v>
      </c>
      <c r="V10" s="205">
        <v>1</v>
      </c>
      <c r="W10" s="205"/>
      <c r="X10" s="205"/>
    </row>
    <row r="11" spans="1:24" ht="64.900000000000006">
      <c r="B11" s="204" t="s">
        <v>1081</v>
      </c>
      <c r="C11" s="204" t="s">
        <v>78</v>
      </c>
      <c r="D11" s="204">
        <v>20242</v>
      </c>
      <c r="E11" s="204" t="s">
        <v>13</v>
      </c>
      <c r="F11" s="204" t="s">
        <v>20</v>
      </c>
      <c r="G11" s="204" t="s">
        <v>54</v>
      </c>
      <c r="H11" s="204">
        <v>3</v>
      </c>
      <c r="I11" s="204" t="s">
        <v>16</v>
      </c>
      <c r="J11" s="207" t="s">
        <v>168</v>
      </c>
      <c r="K11" s="205" t="s">
        <v>1362</v>
      </c>
      <c r="L11" s="252" t="s">
        <v>1363</v>
      </c>
      <c r="M11" s="205" t="s">
        <v>1101</v>
      </c>
      <c r="N11" s="205" t="s">
        <v>1086</v>
      </c>
      <c r="O11" s="205" t="s">
        <v>731</v>
      </c>
      <c r="P11" s="205">
        <v>2</v>
      </c>
      <c r="Q11" s="205">
        <v>2</v>
      </c>
      <c r="R11" s="205">
        <v>4</v>
      </c>
      <c r="S11" s="205">
        <v>3</v>
      </c>
      <c r="T11" s="184"/>
      <c r="U11" s="234" t="s">
        <v>1965</v>
      </c>
      <c r="V11" s="205">
        <v>1</v>
      </c>
      <c r="W11" s="205"/>
      <c r="X11" s="205"/>
    </row>
    <row r="12" spans="1:24" ht="54">
      <c r="B12" s="204" t="s">
        <v>1081</v>
      </c>
      <c r="C12" s="204" t="s">
        <v>78</v>
      </c>
      <c r="D12" s="204">
        <v>20242</v>
      </c>
      <c r="E12" s="204" t="s">
        <v>13</v>
      </c>
      <c r="F12" s="204" t="s">
        <v>20</v>
      </c>
      <c r="G12" s="204" t="s">
        <v>54</v>
      </c>
      <c r="H12" s="204">
        <v>3</v>
      </c>
      <c r="I12" s="204" t="s">
        <v>16</v>
      </c>
      <c r="J12" s="207" t="s">
        <v>168</v>
      </c>
      <c r="K12" s="205" t="s">
        <v>1368</v>
      </c>
      <c r="L12" s="252" t="s">
        <v>1369</v>
      </c>
      <c r="M12" s="205" t="s">
        <v>1101</v>
      </c>
      <c r="N12" s="205" t="s">
        <v>1086</v>
      </c>
      <c r="O12" s="205" t="s">
        <v>731</v>
      </c>
      <c r="P12" s="205">
        <v>1</v>
      </c>
      <c r="Q12" s="205">
        <v>4</v>
      </c>
      <c r="R12" s="205">
        <v>5</v>
      </c>
      <c r="S12" s="205">
        <v>3</v>
      </c>
      <c r="T12" s="184"/>
      <c r="U12" s="234" t="s">
        <v>1966</v>
      </c>
      <c r="V12" s="205">
        <v>1</v>
      </c>
      <c r="W12" s="205"/>
      <c r="X12" s="205"/>
    </row>
    <row r="13" spans="1:24" ht="54">
      <c r="A13" s="206"/>
      <c r="B13" s="204" t="s">
        <v>1081</v>
      </c>
      <c r="C13" s="204" t="s">
        <v>78</v>
      </c>
      <c r="D13" s="204">
        <v>20242</v>
      </c>
      <c r="E13" s="204" t="s">
        <v>23</v>
      </c>
      <c r="F13" s="204" t="s">
        <v>20</v>
      </c>
      <c r="G13" s="204" t="s">
        <v>54</v>
      </c>
      <c r="H13" s="204">
        <v>3</v>
      </c>
      <c r="I13" s="204" t="s">
        <v>26</v>
      </c>
      <c r="J13" s="204" t="s">
        <v>168</v>
      </c>
      <c r="K13" s="204" t="s">
        <v>1356</v>
      </c>
      <c r="L13" s="251" t="s">
        <v>1206</v>
      </c>
      <c r="M13" s="204" t="s">
        <v>1127</v>
      </c>
      <c r="N13" s="204" t="s">
        <v>1086</v>
      </c>
      <c r="O13" s="204" t="s">
        <v>731</v>
      </c>
      <c r="P13" s="204">
        <v>2</v>
      </c>
      <c r="Q13" s="204">
        <v>2</v>
      </c>
      <c r="R13" s="204">
        <v>4</v>
      </c>
      <c r="S13" s="204">
        <v>3</v>
      </c>
      <c r="T13" s="184"/>
      <c r="U13" s="234" t="s">
        <v>1967</v>
      </c>
      <c r="V13" s="205">
        <v>1</v>
      </c>
      <c r="W13" s="205"/>
      <c r="X13" s="205"/>
    </row>
    <row r="14" spans="1:24" ht="64.900000000000006">
      <c r="B14" s="204" t="s">
        <v>1081</v>
      </c>
      <c r="C14" s="204" t="s">
        <v>78</v>
      </c>
      <c r="D14" s="204">
        <v>20242</v>
      </c>
      <c r="E14" s="204" t="s">
        <v>23</v>
      </c>
      <c r="F14" s="204" t="s">
        <v>20</v>
      </c>
      <c r="G14" s="204" t="s">
        <v>54</v>
      </c>
      <c r="H14" s="204">
        <v>3</v>
      </c>
      <c r="I14" s="204" t="s">
        <v>16</v>
      </c>
      <c r="J14" s="204" t="s">
        <v>168</v>
      </c>
      <c r="K14" s="204" t="s">
        <v>1362</v>
      </c>
      <c r="L14" s="251" t="s">
        <v>1363</v>
      </c>
      <c r="M14" s="204" t="s">
        <v>1101</v>
      </c>
      <c r="N14" s="204" t="s">
        <v>1086</v>
      </c>
      <c r="O14" s="204" t="s">
        <v>731</v>
      </c>
      <c r="P14" s="204">
        <v>2</v>
      </c>
      <c r="Q14" s="204">
        <v>2</v>
      </c>
      <c r="R14" s="204">
        <v>4</v>
      </c>
      <c r="S14" s="204">
        <v>3</v>
      </c>
      <c r="T14" s="184"/>
      <c r="U14" s="234" t="s">
        <v>1965</v>
      </c>
      <c r="V14" s="205">
        <v>1</v>
      </c>
      <c r="W14" s="205"/>
      <c r="X14" s="205"/>
    </row>
    <row r="15" spans="1:24" ht="54">
      <c r="B15" s="204" t="s">
        <v>1081</v>
      </c>
      <c r="C15" s="204" t="s">
        <v>78</v>
      </c>
      <c r="D15" s="204">
        <v>20242</v>
      </c>
      <c r="E15" s="204" t="s">
        <v>23</v>
      </c>
      <c r="F15" s="204" t="s">
        <v>20</v>
      </c>
      <c r="G15" s="204" t="s">
        <v>54</v>
      </c>
      <c r="H15" s="204">
        <v>3</v>
      </c>
      <c r="I15" s="204" t="s">
        <v>26</v>
      </c>
      <c r="J15" s="204" t="s">
        <v>168</v>
      </c>
      <c r="K15" s="204" t="s">
        <v>1968</v>
      </c>
      <c r="L15" s="251" t="s">
        <v>1146</v>
      </c>
      <c r="M15" s="204" t="s">
        <v>1127</v>
      </c>
      <c r="N15" s="204" t="s">
        <v>1086</v>
      </c>
      <c r="O15" s="204" t="s">
        <v>731</v>
      </c>
      <c r="P15" s="204">
        <v>2</v>
      </c>
      <c r="Q15" s="204">
        <v>2</v>
      </c>
      <c r="R15" s="204">
        <v>4</v>
      </c>
      <c r="S15" s="204">
        <v>3</v>
      </c>
      <c r="T15" s="184"/>
      <c r="U15" s="234" t="s">
        <v>1967</v>
      </c>
      <c r="V15" s="205">
        <v>1</v>
      </c>
      <c r="W15" s="205"/>
      <c r="X15" s="205"/>
    </row>
    <row r="16" spans="1:24" ht="64.900000000000006">
      <c r="B16" s="204"/>
      <c r="C16" s="204"/>
      <c r="D16" s="204"/>
      <c r="E16" s="204" t="s">
        <v>23</v>
      </c>
      <c r="F16" s="204" t="s">
        <v>20</v>
      </c>
      <c r="G16" s="204" t="s">
        <v>54</v>
      </c>
      <c r="H16" s="204">
        <v>3</v>
      </c>
      <c r="I16" s="204" t="s">
        <v>16</v>
      </c>
      <c r="J16" s="204" t="s">
        <v>168</v>
      </c>
      <c r="K16" s="204" t="s">
        <v>1365</v>
      </c>
      <c r="L16" s="251" t="s">
        <v>1366</v>
      </c>
      <c r="M16" s="204" t="s">
        <v>1367</v>
      </c>
      <c r="N16" s="204" t="s">
        <v>1086</v>
      </c>
      <c r="O16" s="204" t="s">
        <v>731</v>
      </c>
      <c r="P16" s="204">
        <v>2</v>
      </c>
      <c r="Q16" s="204">
        <v>4</v>
      </c>
      <c r="R16" s="204">
        <v>6</v>
      </c>
      <c r="S16" s="204">
        <v>4</v>
      </c>
      <c r="T16" s="184"/>
      <c r="U16" s="234" t="s">
        <v>1969</v>
      </c>
      <c r="V16" s="205">
        <v>1</v>
      </c>
      <c r="W16" s="205"/>
      <c r="X16" s="205"/>
    </row>
    <row r="17" spans="2:24" ht="64.900000000000006">
      <c r="B17" s="204" t="s">
        <v>1081</v>
      </c>
      <c r="C17" s="204" t="s">
        <v>78</v>
      </c>
      <c r="D17" s="204">
        <v>20242</v>
      </c>
      <c r="E17" s="204" t="s">
        <v>23</v>
      </c>
      <c r="F17" s="204" t="s">
        <v>20</v>
      </c>
      <c r="G17" s="204" t="s">
        <v>54</v>
      </c>
      <c r="H17" s="204">
        <v>3</v>
      </c>
      <c r="I17" s="204" t="s">
        <v>26</v>
      </c>
      <c r="J17" s="204" t="s">
        <v>168</v>
      </c>
      <c r="K17" s="204" t="s">
        <v>1365</v>
      </c>
      <c r="L17" s="251" t="s">
        <v>1366</v>
      </c>
      <c r="M17" s="204" t="s">
        <v>1367</v>
      </c>
      <c r="N17" s="204" t="s">
        <v>1086</v>
      </c>
      <c r="O17" s="204" t="s">
        <v>731</v>
      </c>
      <c r="P17" s="204">
        <v>2</v>
      </c>
      <c r="Q17" s="204">
        <v>4</v>
      </c>
      <c r="R17" s="204">
        <v>6</v>
      </c>
      <c r="S17" s="204">
        <v>4</v>
      </c>
      <c r="T17" s="184"/>
      <c r="U17" s="234" t="s">
        <v>1969</v>
      </c>
      <c r="V17" s="205">
        <v>1</v>
      </c>
      <c r="W17" s="205"/>
      <c r="X17" s="205"/>
    </row>
    <row r="18" spans="2:24" ht="75.599999999999994">
      <c r="B18" s="204" t="s">
        <v>1081</v>
      </c>
      <c r="C18" s="204" t="s">
        <v>39</v>
      </c>
      <c r="D18" s="204">
        <v>20251</v>
      </c>
      <c r="E18" s="204" t="s">
        <v>23</v>
      </c>
      <c r="F18" s="204" t="s">
        <v>20</v>
      </c>
      <c r="G18" s="204" t="s">
        <v>54</v>
      </c>
      <c r="H18" s="204">
        <v>4</v>
      </c>
      <c r="I18" s="204" t="s">
        <v>16</v>
      </c>
      <c r="J18" s="204" t="s">
        <v>1970</v>
      </c>
      <c r="K18" s="204" t="s">
        <v>1376</v>
      </c>
      <c r="L18" s="251" t="s">
        <v>1377</v>
      </c>
      <c r="M18" s="204" t="s">
        <v>1127</v>
      </c>
      <c r="N18" s="204" t="s">
        <v>1086</v>
      </c>
      <c r="O18" s="204" t="s">
        <v>731</v>
      </c>
      <c r="P18" s="204">
        <v>2</v>
      </c>
      <c r="Q18" s="204">
        <v>4</v>
      </c>
      <c r="R18" s="204">
        <v>6</v>
      </c>
      <c r="S18" s="204">
        <v>4</v>
      </c>
      <c r="T18" s="184"/>
      <c r="U18" s="234" t="s">
        <v>1971</v>
      </c>
      <c r="V18" s="205">
        <v>1</v>
      </c>
      <c r="W18" s="205"/>
      <c r="X18" s="205"/>
    </row>
    <row r="19" spans="2:24" ht="54">
      <c r="B19" s="204" t="s">
        <v>1081</v>
      </c>
      <c r="C19" s="204" t="s">
        <v>39</v>
      </c>
      <c r="D19" s="204">
        <v>20251</v>
      </c>
      <c r="E19" s="204" t="s">
        <v>23</v>
      </c>
      <c r="F19" s="204" t="s">
        <v>20</v>
      </c>
      <c r="G19" s="204" t="s">
        <v>54</v>
      </c>
      <c r="H19" s="204">
        <v>4</v>
      </c>
      <c r="I19" s="204" t="s">
        <v>16</v>
      </c>
      <c r="J19" s="204" t="s">
        <v>1970</v>
      </c>
      <c r="K19" s="204" t="s">
        <v>1384</v>
      </c>
      <c r="L19" s="251" t="s">
        <v>1239</v>
      </c>
      <c r="M19" s="204" t="s">
        <v>1101</v>
      </c>
      <c r="N19" s="204" t="s">
        <v>1086</v>
      </c>
      <c r="O19" s="204" t="s">
        <v>731</v>
      </c>
      <c r="P19" s="204">
        <v>1</v>
      </c>
      <c r="Q19" s="204">
        <v>4</v>
      </c>
      <c r="R19" s="204">
        <v>5</v>
      </c>
      <c r="S19" s="204">
        <v>3</v>
      </c>
      <c r="T19" s="184"/>
      <c r="U19" s="234" t="s">
        <v>1966</v>
      </c>
      <c r="V19" s="205">
        <v>1</v>
      </c>
      <c r="W19" s="205"/>
      <c r="X19" s="205"/>
    </row>
    <row r="20" spans="2:24" ht="64.900000000000006">
      <c r="B20" s="204" t="s">
        <v>1081</v>
      </c>
      <c r="C20" s="204" t="s">
        <v>78</v>
      </c>
      <c r="D20" s="204">
        <v>20242</v>
      </c>
      <c r="E20" s="204" t="s">
        <v>13</v>
      </c>
      <c r="F20" s="204" t="s">
        <v>20</v>
      </c>
      <c r="G20" s="204" t="s">
        <v>54</v>
      </c>
      <c r="H20" s="204">
        <v>5</v>
      </c>
      <c r="I20" s="204" t="s">
        <v>16</v>
      </c>
      <c r="J20" s="204" t="s">
        <v>168</v>
      </c>
      <c r="K20" s="204" t="s">
        <v>1385</v>
      </c>
      <c r="L20" s="251" t="s">
        <v>1386</v>
      </c>
      <c r="M20" s="204" t="s">
        <v>1367</v>
      </c>
      <c r="N20" s="204" t="s">
        <v>1086</v>
      </c>
      <c r="O20" s="204" t="s">
        <v>731</v>
      </c>
      <c r="P20" s="204">
        <v>2</v>
      </c>
      <c r="Q20" s="204">
        <v>2</v>
      </c>
      <c r="R20" s="204">
        <v>4</v>
      </c>
      <c r="S20" s="204">
        <v>3</v>
      </c>
      <c r="T20" s="184"/>
      <c r="U20" s="234" t="s">
        <v>1972</v>
      </c>
      <c r="V20" s="205">
        <v>1</v>
      </c>
      <c r="W20" s="205"/>
      <c r="X20" s="205"/>
    </row>
    <row r="21" spans="2:24" ht="75.599999999999994">
      <c r="B21" s="204" t="s">
        <v>1081</v>
      </c>
      <c r="C21" s="204" t="s">
        <v>78</v>
      </c>
      <c r="D21" s="204">
        <v>20242</v>
      </c>
      <c r="E21" s="204" t="s">
        <v>13</v>
      </c>
      <c r="F21" s="204" t="s">
        <v>20</v>
      </c>
      <c r="G21" s="204" t="s">
        <v>54</v>
      </c>
      <c r="H21" s="204">
        <v>5</v>
      </c>
      <c r="I21" s="204" t="s">
        <v>16</v>
      </c>
      <c r="J21" s="204" t="s">
        <v>168</v>
      </c>
      <c r="K21" s="204" t="s">
        <v>1387</v>
      </c>
      <c r="L21" s="251" t="s">
        <v>1388</v>
      </c>
      <c r="M21" s="204" t="s">
        <v>1367</v>
      </c>
      <c r="N21" s="204" t="s">
        <v>1086</v>
      </c>
      <c r="O21" s="204" t="s">
        <v>731</v>
      </c>
      <c r="P21" s="204">
        <v>2</v>
      </c>
      <c r="Q21" s="204">
        <v>2</v>
      </c>
      <c r="R21" s="204">
        <v>4</v>
      </c>
      <c r="S21" s="204">
        <v>3</v>
      </c>
      <c r="T21" s="184"/>
      <c r="U21" s="234" t="s">
        <v>1973</v>
      </c>
      <c r="V21" s="205">
        <v>1</v>
      </c>
      <c r="W21" s="205"/>
      <c r="X21" s="205"/>
    </row>
    <row r="22" spans="2:24" ht="64.900000000000006">
      <c r="B22" s="204" t="s">
        <v>1081</v>
      </c>
      <c r="C22" s="204" t="s">
        <v>78</v>
      </c>
      <c r="D22" s="204">
        <v>20242</v>
      </c>
      <c r="E22" s="204" t="s">
        <v>13</v>
      </c>
      <c r="F22" s="204" t="s">
        <v>20</v>
      </c>
      <c r="G22" s="204" t="s">
        <v>54</v>
      </c>
      <c r="H22" s="204">
        <v>5</v>
      </c>
      <c r="I22" s="204" t="s">
        <v>16</v>
      </c>
      <c r="J22" s="204" t="s">
        <v>168</v>
      </c>
      <c r="K22" s="204" t="s">
        <v>1389</v>
      </c>
      <c r="L22" s="251" t="s">
        <v>1390</v>
      </c>
      <c r="M22" s="204" t="s">
        <v>1367</v>
      </c>
      <c r="N22" s="204" t="s">
        <v>1086</v>
      </c>
      <c r="O22" s="204" t="s">
        <v>731</v>
      </c>
      <c r="P22" s="204">
        <v>2</v>
      </c>
      <c r="Q22" s="204">
        <v>4</v>
      </c>
      <c r="R22" s="204">
        <v>6</v>
      </c>
      <c r="S22" s="204">
        <v>4</v>
      </c>
      <c r="T22" s="184"/>
      <c r="U22" s="234" t="s">
        <v>1972</v>
      </c>
      <c r="V22" s="205">
        <v>1</v>
      </c>
      <c r="W22" s="205"/>
      <c r="X22" s="205"/>
    </row>
    <row r="23" spans="2:24" ht="15" customHeight="1">
      <c r="B23" s="204" t="s">
        <v>1081</v>
      </c>
      <c r="C23" s="204" t="s">
        <v>78</v>
      </c>
      <c r="D23" s="204">
        <v>20242</v>
      </c>
      <c r="E23" s="204" t="s">
        <v>13</v>
      </c>
      <c r="F23" s="204" t="s">
        <v>20</v>
      </c>
      <c r="G23" s="204" t="s">
        <v>54</v>
      </c>
      <c r="H23" s="204">
        <v>5</v>
      </c>
      <c r="I23" s="204" t="s">
        <v>16</v>
      </c>
      <c r="J23" s="204" t="s">
        <v>168</v>
      </c>
      <c r="K23" s="204" t="s">
        <v>1393</v>
      </c>
      <c r="L23" s="251" t="s">
        <v>1394</v>
      </c>
      <c r="M23" s="204" t="s">
        <v>1367</v>
      </c>
      <c r="N23" s="204" t="s">
        <v>1086</v>
      </c>
      <c r="O23" s="204" t="s">
        <v>731</v>
      </c>
      <c r="P23" s="204">
        <v>2</v>
      </c>
      <c r="Q23" s="204">
        <v>4</v>
      </c>
      <c r="R23" s="204">
        <v>6</v>
      </c>
      <c r="S23" s="204">
        <v>4</v>
      </c>
      <c r="T23" s="184"/>
      <c r="U23" s="234" t="s">
        <v>1974</v>
      </c>
      <c r="V23" s="205">
        <v>1</v>
      </c>
      <c r="W23" s="205"/>
      <c r="X23" s="205"/>
    </row>
    <row r="24" spans="2:24" ht="15" customHeight="1">
      <c r="B24" s="204" t="s">
        <v>1081</v>
      </c>
      <c r="C24" s="204" t="s">
        <v>78</v>
      </c>
      <c r="D24" s="204">
        <v>20242</v>
      </c>
      <c r="E24" s="204" t="s">
        <v>13</v>
      </c>
      <c r="F24" s="204" t="s">
        <v>20</v>
      </c>
      <c r="G24" s="204" t="s">
        <v>54</v>
      </c>
      <c r="H24" s="204">
        <v>5</v>
      </c>
      <c r="I24" s="204" t="s">
        <v>16</v>
      </c>
      <c r="J24" s="204" t="s">
        <v>168</v>
      </c>
      <c r="K24" s="204" t="s">
        <v>1395</v>
      </c>
      <c r="L24" s="251" t="s">
        <v>1100</v>
      </c>
      <c r="M24" s="204" t="s">
        <v>1101</v>
      </c>
      <c r="N24" s="204" t="s">
        <v>1086</v>
      </c>
      <c r="O24" s="204" t="s">
        <v>731</v>
      </c>
      <c r="P24" s="204">
        <v>1</v>
      </c>
      <c r="Q24" s="204">
        <v>4</v>
      </c>
      <c r="R24" s="204">
        <v>5</v>
      </c>
      <c r="S24" s="204">
        <v>3</v>
      </c>
      <c r="T24" s="184"/>
      <c r="U24" s="234" t="s">
        <v>1966</v>
      </c>
      <c r="V24" s="205">
        <v>1</v>
      </c>
      <c r="W24" s="205"/>
      <c r="X24" s="205"/>
    </row>
    <row r="25" spans="2:24" ht="15" customHeight="1">
      <c r="B25" s="204" t="s">
        <v>1081</v>
      </c>
      <c r="C25" s="204" t="s">
        <v>78</v>
      </c>
      <c r="D25" s="204">
        <v>20242</v>
      </c>
      <c r="E25" s="204" t="s">
        <v>23</v>
      </c>
      <c r="F25" s="204" t="s">
        <v>20</v>
      </c>
      <c r="G25" s="204" t="s">
        <v>54</v>
      </c>
      <c r="H25" s="204">
        <v>5</v>
      </c>
      <c r="I25" s="204" t="s">
        <v>16</v>
      </c>
      <c r="J25" s="204" t="s">
        <v>168</v>
      </c>
      <c r="K25" s="204" t="s">
        <v>1385</v>
      </c>
      <c r="L25" s="251" t="s">
        <v>1386</v>
      </c>
      <c r="M25" s="204" t="s">
        <v>1367</v>
      </c>
      <c r="N25" s="204" t="s">
        <v>1086</v>
      </c>
      <c r="O25" s="204" t="s">
        <v>731</v>
      </c>
      <c r="P25" s="204">
        <v>2</v>
      </c>
      <c r="Q25" s="204">
        <v>2</v>
      </c>
      <c r="R25" s="204">
        <v>4</v>
      </c>
      <c r="S25" s="204">
        <v>3</v>
      </c>
      <c r="T25" s="184"/>
      <c r="U25" s="234" t="s">
        <v>1972</v>
      </c>
      <c r="V25" s="205">
        <v>1</v>
      </c>
      <c r="W25" s="205"/>
      <c r="X25" s="205"/>
    </row>
    <row r="26" spans="2:24" ht="15" customHeight="1">
      <c r="B26" s="204" t="s">
        <v>1081</v>
      </c>
      <c r="C26" s="204" t="s">
        <v>78</v>
      </c>
      <c r="D26" s="204">
        <v>20242</v>
      </c>
      <c r="E26" s="204" t="s">
        <v>23</v>
      </c>
      <c r="F26" s="204" t="s">
        <v>20</v>
      </c>
      <c r="G26" s="204" t="s">
        <v>54</v>
      </c>
      <c r="H26" s="204">
        <v>5</v>
      </c>
      <c r="I26" s="204" t="s">
        <v>16</v>
      </c>
      <c r="J26" s="204" t="s">
        <v>168</v>
      </c>
      <c r="K26" s="204" t="s">
        <v>1387</v>
      </c>
      <c r="L26" s="251" t="s">
        <v>1388</v>
      </c>
      <c r="M26" s="204" t="s">
        <v>1367</v>
      </c>
      <c r="N26" s="204" t="s">
        <v>1086</v>
      </c>
      <c r="O26" s="204" t="s">
        <v>731</v>
      </c>
      <c r="P26" s="204">
        <v>2</v>
      </c>
      <c r="Q26" s="204">
        <v>2</v>
      </c>
      <c r="R26" s="204">
        <v>4</v>
      </c>
      <c r="S26" s="204">
        <v>3</v>
      </c>
      <c r="T26" s="184"/>
      <c r="U26" s="234" t="s">
        <v>1973</v>
      </c>
      <c r="V26" s="205">
        <v>1</v>
      </c>
      <c r="W26" s="205"/>
      <c r="X26" s="205"/>
    </row>
    <row r="27" spans="2:24" ht="15" customHeight="1">
      <c r="B27" s="204" t="s">
        <v>1081</v>
      </c>
      <c r="C27" s="204" t="s">
        <v>78</v>
      </c>
      <c r="D27" s="204">
        <v>20242</v>
      </c>
      <c r="E27" s="204" t="s">
        <v>23</v>
      </c>
      <c r="F27" s="204" t="s">
        <v>20</v>
      </c>
      <c r="G27" s="204" t="s">
        <v>54</v>
      </c>
      <c r="H27" s="204">
        <v>5</v>
      </c>
      <c r="I27" s="204" t="s">
        <v>16</v>
      </c>
      <c r="J27" s="204" t="s">
        <v>168</v>
      </c>
      <c r="K27" s="204" t="s">
        <v>1389</v>
      </c>
      <c r="L27" s="251" t="s">
        <v>1390</v>
      </c>
      <c r="M27" s="204" t="s">
        <v>1367</v>
      </c>
      <c r="N27" s="204" t="s">
        <v>1086</v>
      </c>
      <c r="O27" s="204" t="s">
        <v>731</v>
      </c>
      <c r="P27" s="204">
        <v>2</v>
      </c>
      <c r="Q27" s="204">
        <v>4</v>
      </c>
      <c r="R27" s="204">
        <v>6</v>
      </c>
      <c r="S27" s="204">
        <v>4</v>
      </c>
      <c r="T27" s="184"/>
      <c r="U27" s="234" t="s">
        <v>1972</v>
      </c>
      <c r="V27" s="205">
        <v>1</v>
      </c>
      <c r="W27" s="205"/>
      <c r="X27" s="205"/>
    </row>
    <row r="28" spans="2:24" ht="15" customHeight="1">
      <c r="B28" s="204" t="s">
        <v>1081</v>
      </c>
      <c r="C28" s="204" t="s">
        <v>78</v>
      </c>
      <c r="D28" s="204">
        <v>20242</v>
      </c>
      <c r="E28" s="204" t="s">
        <v>23</v>
      </c>
      <c r="F28" s="204" t="s">
        <v>20</v>
      </c>
      <c r="G28" s="204" t="s">
        <v>54</v>
      </c>
      <c r="H28" s="204">
        <v>5</v>
      </c>
      <c r="I28" s="204" t="s">
        <v>16</v>
      </c>
      <c r="J28" s="204" t="s">
        <v>168</v>
      </c>
      <c r="K28" s="204" t="s">
        <v>1391</v>
      </c>
      <c r="L28" s="251" t="s">
        <v>1392</v>
      </c>
      <c r="M28" s="204" t="s">
        <v>1367</v>
      </c>
      <c r="N28" s="204" t="s">
        <v>1086</v>
      </c>
      <c r="O28" s="204" t="s">
        <v>731</v>
      </c>
      <c r="P28" s="204">
        <v>1</v>
      </c>
      <c r="Q28" s="204">
        <v>4</v>
      </c>
      <c r="R28" s="204">
        <v>5</v>
      </c>
      <c r="S28" s="204">
        <v>3</v>
      </c>
      <c r="T28" s="184"/>
      <c r="U28" s="234" t="s">
        <v>1972</v>
      </c>
      <c r="V28" s="205">
        <v>1</v>
      </c>
      <c r="W28" s="205"/>
      <c r="X28" s="205"/>
    </row>
    <row r="29" spans="2:24" ht="15" customHeight="1">
      <c r="B29" s="204" t="s">
        <v>1081</v>
      </c>
      <c r="C29" s="204" t="s">
        <v>78</v>
      </c>
      <c r="D29" s="204">
        <v>20242</v>
      </c>
      <c r="E29" s="204" t="s">
        <v>23</v>
      </c>
      <c r="F29" s="204" t="s">
        <v>20</v>
      </c>
      <c r="G29" s="204" t="s">
        <v>54</v>
      </c>
      <c r="H29" s="204">
        <v>5</v>
      </c>
      <c r="I29" s="204" t="s">
        <v>16</v>
      </c>
      <c r="J29" s="204" t="s">
        <v>168</v>
      </c>
      <c r="K29" s="204" t="s">
        <v>1393</v>
      </c>
      <c r="L29" s="251" t="s">
        <v>1394</v>
      </c>
      <c r="M29" s="204" t="s">
        <v>1367</v>
      </c>
      <c r="N29" s="204" t="s">
        <v>1086</v>
      </c>
      <c r="O29" s="204" t="s">
        <v>731</v>
      </c>
      <c r="P29" s="204">
        <v>2</v>
      </c>
      <c r="Q29" s="204">
        <v>4</v>
      </c>
      <c r="R29" s="204">
        <v>6</v>
      </c>
      <c r="S29" s="204">
        <v>4</v>
      </c>
      <c r="T29" s="184"/>
      <c r="U29" s="234" t="s">
        <v>1974</v>
      </c>
      <c r="V29" s="205">
        <v>1</v>
      </c>
      <c r="W29" s="205"/>
      <c r="X29" s="205"/>
    </row>
    <row r="30" spans="2:24" ht="15" customHeight="1">
      <c r="B30" s="204" t="s">
        <v>1081</v>
      </c>
      <c r="C30" s="204" t="s">
        <v>78</v>
      </c>
      <c r="D30" s="204">
        <v>20242</v>
      </c>
      <c r="E30" s="204" t="s">
        <v>23</v>
      </c>
      <c r="F30" s="204" t="s">
        <v>20</v>
      </c>
      <c r="G30" s="204" t="s">
        <v>54</v>
      </c>
      <c r="H30" s="204">
        <v>5</v>
      </c>
      <c r="I30" s="204" t="s">
        <v>16</v>
      </c>
      <c r="J30" s="204" t="s">
        <v>168</v>
      </c>
      <c r="K30" s="204" t="s">
        <v>1395</v>
      </c>
      <c r="L30" s="251" t="s">
        <v>1100</v>
      </c>
      <c r="M30" s="204" t="s">
        <v>1101</v>
      </c>
      <c r="N30" s="204" t="s">
        <v>1086</v>
      </c>
      <c r="O30" s="204" t="s">
        <v>731</v>
      </c>
      <c r="P30" s="204">
        <v>1</v>
      </c>
      <c r="Q30" s="204">
        <v>4</v>
      </c>
      <c r="R30" s="204">
        <v>5</v>
      </c>
      <c r="S30" s="204">
        <v>3</v>
      </c>
      <c r="T30" s="184"/>
      <c r="U30" s="234" t="s">
        <v>1966</v>
      </c>
      <c r="V30" s="205">
        <v>1</v>
      </c>
      <c r="W30" s="205"/>
      <c r="X30" s="205"/>
    </row>
    <row r="31" spans="2:24" ht="66.75" customHeight="1">
      <c r="B31" s="11" t="s">
        <v>1081</v>
      </c>
      <c r="C31" s="31" t="s">
        <v>81</v>
      </c>
      <c r="D31" s="31">
        <v>20242</v>
      </c>
      <c r="E31" s="11" t="s">
        <v>23</v>
      </c>
      <c r="F31" s="11" t="s">
        <v>20</v>
      </c>
      <c r="G31" s="11" t="s">
        <v>82</v>
      </c>
      <c r="H31" s="179">
        <v>7</v>
      </c>
      <c r="I31" s="179" t="s">
        <v>16</v>
      </c>
      <c r="J31" s="153" t="s">
        <v>168</v>
      </c>
      <c r="K31" s="153" t="s">
        <v>1774</v>
      </c>
      <c r="L31" s="493" t="s">
        <v>1775</v>
      </c>
      <c r="M31" s="31" t="s">
        <v>1085</v>
      </c>
      <c r="N31" s="31" t="s">
        <v>1086</v>
      </c>
      <c r="O31" s="11" t="s">
        <v>731</v>
      </c>
      <c r="P31" s="31">
        <v>2</v>
      </c>
      <c r="Q31" s="180">
        <v>6</v>
      </c>
      <c r="R31" s="11">
        <v>8</v>
      </c>
      <c r="S31" s="180">
        <v>5</v>
      </c>
      <c r="U31" s="330" t="s">
        <v>1975</v>
      </c>
      <c r="V31" s="243">
        <v>1</v>
      </c>
      <c r="W31" s="243" t="s">
        <v>170</v>
      </c>
      <c r="X31" s="243">
        <v>13</v>
      </c>
    </row>
    <row r="32" spans="2:24" ht="66.75" customHeight="1">
      <c r="B32" s="11" t="s">
        <v>1081</v>
      </c>
      <c r="C32" s="31" t="s">
        <v>34</v>
      </c>
      <c r="D32" s="31">
        <v>202013</v>
      </c>
      <c r="E32" s="11" t="s">
        <v>23</v>
      </c>
      <c r="F32" s="11" t="s">
        <v>20</v>
      </c>
      <c r="G32" s="11" t="s">
        <v>82</v>
      </c>
      <c r="H32" s="179">
        <v>9</v>
      </c>
      <c r="I32" s="179" t="s">
        <v>32</v>
      </c>
      <c r="J32" s="153" t="s">
        <v>168</v>
      </c>
      <c r="K32" s="153" t="s">
        <v>1794</v>
      </c>
      <c r="L32" s="493" t="s">
        <v>1795</v>
      </c>
      <c r="M32" s="31" t="s">
        <v>1085</v>
      </c>
      <c r="N32" s="31" t="s">
        <v>1086</v>
      </c>
      <c r="O32" s="11" t="s">
        <v>731</v>
      </c>
      <c r="P32" s="31">
        <v>3</v>
      </c>
      <c r="Q32" s="180">
        <v>2</v>
      </c>
      <c r="R32" s="11">
        <v>5</v>
      </c>
      <c r="S32" s="180">
        <v>4</v>
      </c>
      <c r="U32" s="330" t="s">
        <v>1975</v>
      </c>
      <c r="V32" s="244"/>
      <c r="W32" s="244"/>
      <c r="X32" s="244"/>
    </row>
    <row r="33" spans="2:24" ht="123.75" customHeight="1">
      <c r="B33" s="11" t="s">
        <v>1081</v>
      </c>
      <c r="C33" s="31" t="s">
        <v>81</v>
      </c>
      <c r="D33" s="31">
        <v>20242</v>
      </c>
      <c r="E33" s="11" t="s">
        <v>23</v>
      </c>
      <c r="F33" s="11" t="s">
        <v>20</v>
      </c>
      <c r="G33" s="11" t="s">
        <v>82</v>
      </c>
      <c r="H33" s="179">
        <v>7</v>
      </c>
      <c r="I33" s="179" t="s">
        <v>16</v>
      </c>
      <c r="J33" s="153" t="s">
        <v>168</v>
      </c>
      <c r="K33" s="153" t="s">
        <v>1768</v>
      </c>
      <c r="L33" s="35" t="s">
        <v>1976</v>
      </c>
      <c r="M33" s="31" t="s">
        <v>1198</v>
      </c>
      <c r="N33" s="31" t="s">
        <v>1086</v>
      </c>
      <c r="O33" s="11" t="s">
        <v>731</v>
      </c>
      <c r="P33" s="31">
        <v>2</v>
      </c>
      <c r="Q33" s="180">
        <v>2</v>
      </c>
      <c r="R33" s="11">
        <v>4</v>
      </c>
      <c r="S33" s="180">
        <v>3</v>
      </c>
      <c r="U33" s="235" t="s">
        <v>1977</v>
      </c>
      <c r="V33" s="243">
        <v>1</v>
      </c>
      <c r="W33" s="243" t="s">
        <v>170</v>
      </c>
      <c r="X33" s="243">
        <v>4</v>
      </c>
    </row>
    <row r="34" spans="2:24" ht="44.25" customHeight="1">
      <c r="B34" s="11" t="s">
        <v>1081</v>
      </c>
      <c r="C34" s="31" t="s">
        <v>34</v>
      </c>
      <c r="D34" s="31">
        <v>202011</v>
      </c>
      <c r="E34" s="11" t="s">
        <v>23</v>
      </c>
      <c r="F34" s="11" t="s">
        <v>20</v>
      </c>
      <c r="G34" s="11" t="s">
        <v>82</v>
      </c>
      <c r="H34" s="179">
        <v>9</v>
      </c>
      <c r="I34" s="179" t="s">
        <v>32</v>
      </c>
      <c r="J34" s="153" t="s">
        <v>168</v>
      </c>
      <c r="K34" s="153" t="s">
        <v>1792</v>
      </c>
      <c r="L34" s="493" t="s">
        <v>1793</v>
      </c>
      <c r="M34" s="31" t="s">
        <v>1085</v>
      </c>
      <c r="N34" s="31" t="s">
        <v>1086</v>
      </c>
      <c r="O34" s="11" t="s">
        <v>731</v>
      </c>
      <c r="P34" s="31">
        <v>3</v>
      </c>
      <c r="Q34" s="180">
        <v>2</v>
      </c>
      <c r="R34" s="11">
        <v>5</v>
      </c>
      <c r="S34" s="180">
        <v>4</v>
      </c>
      <c r="U34" s="330" t="s">
        <v>1978</v>
      </c>
      <c r="V34" s="205">
        <v>1</v>
      </c>
      <c r="W34" s="205" t="s">
        <v>170</v>
      </c>
      <c r="X34" s="205">
        <v>17</v>
      </c>
    </row>
    <row r="35" spans="2:24" ht="15" customHeight="1">
      <c r="B35" s="11" t="s">
        <v>1081</v>
      </c>
      <c r="C35" s="31" t="s">
        <v>34</v>
      </c>
      <c r="D35" s="31">
        <v>202011</v>
      </c>
      <c r="E35" s="11" t="s">
        <v>23</v>
      </c>
      <c r="F35" s="11" t="s">
        <v>20</v>
      </c>
      <c r="G35" s="11" t="s">
        <v>82</v>
      </c>
      <c r="H35" s="179">
        <v>10</v>
      </c>
      <c r="I35" s="179" t="s">
        <v>16</v>
      </c>
      <c r="J35" s="153" t="s">
        <v>168</v>
      </c>
      <c r="K35" s="153" t="s">
        <v>1799</v>
      </c>
      <c r="L35" s="493" t="s">
        <v>1800</v>
      </c>
      <c r="M35" s="31" t="s">
        <v>1085</v>
      </c>
      <c r="N35" s="31" t="s">
        <v>1086</v>
      </c>
      <c r="O35" s="11" t="s">
        <v>731</v>
      </c>
      <c r="P35" s="31">
        <v>3</v>
      </c>
      <c r="Q35" s="180">
        <v>0</v>
      </c>
      <c r="R35" s="11">
        <v>3</v>
      </c>
      <c r="S35" s="180">
        <v>3</v>
      </c>
      <c r="U35" s="330" t="s">
        <v>1978</v>
      </c>
      <c r="V35" s="205"/>
      <c r="W35" s="205"/>
      <c r="X35" s="205"/>
    </row>
    <row r="36" spans="2:24" ht="15" customHeight="1">
      <c r="B36" s="11"/>
      <c r="C36" s="31"/>
      <c r="D36" s="31"/>
      <c r="E36" s="11" t="s">
        <v>23</v>
      </c>
      <c r="F36" s="11" t="s">
        <v>20</v>
      </c>
      <c r="G36" s="11" t="s">
        <v>82</v>
      </c>
      <c r="H36" s="179">
        <v>9</v>
      </c>
      <c r="I36" s="179" t="s">
        <v>26</v>
      </c>
      <c r="J36" s="153" t="s">
        <v>168</v>
      </c>
      <c r="K36" s="153" t="s">
        <v>1794</v>
      </c>
      <c r="L36" s="493" t="s">
        <v>1795</v>
      </c>
      <c r="M36" s="31" t="s">
        <v>1085</v>
      </c>
      <c r="N36" s="31" t="s">
        <v>1086</v>
      </c>
      <c r="O36" s="11" t="s">
        <v>731</v>
      </c>
      <c r="P36" s="31">
        <v>3</v>
      </c>
      <c r="Q36" s="180">
        <v>2</v>
      </c>
      <c r="R36" s="11">
        <v>5</v>
      </c>
      <c r="S36" s="180">
        <v>4</v>
      </c>
      <c r="U36" s="330" t="s">
        <v>1978</v>
      </c>
      <c r="V36" s="243"/>
      <c r="W36" s="243"/>
      <c r="X36" s="243"/>
    </row>
    <row r="37" spans="2:24" ht="39.75" customHeight="1">
      <c r="B37" s="11" t="s">
        <v>1081</v>
      </c>
      <c r="C37" s="31" t="s">
        <v>34</v>
      </c>
      <c r="D37" s="31">
        <v>202011</v>
      </c>
      <c r="E37" s="11" t="s">
        <v>23</v>
      </c>
      <c r="F37" s="11" t="s">
        <v>20</v>
      </c>
      <c r="G37" s="11" t="s">
        <v>82</v>
      </c>
      <c r="H37" s="179">
        <v>10</v>
      </c>
      <c r="I37" s="179" t="s">
        <v>16</v>
      </c>
      <c r="J37" s="153" t="s">
        <v>168</v>
      </c>
      <c r="K37" s="153" t="s">
        <v>1803</v>
      </c>
      <c r="L37" s="493" t="s">
        <v>1804</v>
      </c>
      <c r="M37" s="31" t="s">
        <v>1085</v>
      </c>
      <c r="N37" s="31" t="s">
        <v>1086</v>
      </c>
      <c r="O37" s="11" t="s">
        <v>731</v>
      </c>
      <c r="P37" s="31">
        <v>2</v>
      </c>
      <c r="Q37" s="180">
        <v>2</v>
      </c>
      <c r="R37" s="11">
        <v>4</v>
      </c>
      <c r="S37" s="180">
        <v>3</v>
      </c>
      <c r="U37" s="330" t="s">
        <v>1978</v>
      </c>
      <c r="V37" s="243"/>
      <c r="W37" s="243"/>
      <c r="X37" s="243"/>
    </row>
    <row r="38" spans="2:24" ht="39.75" customHeight="1">
      <c r="B38" s="11" t="s">
        <v>1081</v>
      </c>
      <c r="C38" s="31" t="s">
        <v>34</v>
      </c>
      <c r="D38" s="31">
        <v>202013</v>
      </c>
      <c r="E38" s="11" t="s">
        <v>23</v>
      </c>
      <c r="F38" s="11" t="s">
        <v>20</v>
      </c>
      <c r="G38" s="11" t="s">
        <v>82</v>
      </c>
      <c r="H38" s="179">
        <v>9</v>
      </c>
      <c r="I38" s="179" t="s">
        <v>16</v>
      </c>
      <c r="J38" s="153" t="s">
        <v>168</v>
      </c>
      <c r="K38" s="494" t="s">
        <v>1796</v>
      </c>
      <c r="L38" s="495" t="s">
        <v>1979</v>
      </c>
      <c r="M38" s="31" t="s">
        <v>1085</v>
      </c>
      <c r="N38" s="31" t="s">
        <v>1086</v>
      </c>
      <c r="O38" s="11" t="s">
        <v>167</v>
      </c>
      <c r="P38" s="31">
        <v>3</v>
      </c>
      <c r="Q38" s="180">
        <v>0</v>
      </c>
      <c r="R38" s="11">
        <v>3</v>
      </c>
      <c r="S38" s="180">
        <v>3</v>
      </c>
      <c r="U38" s="331" t="s">
        <v>1980</v>
      </c>
      <c r="V38" s="243">
        <v>1</v>
      </c>
      <c r="W38" s="243" t="s">
        <v>170</v>
      </c>
      <c r="X38" s="243">
        <v>17</v>
      </c>
    </row>
    <row r="39" spans="2:24" ht="39.75" customHeight="1">
      <c r="B39" s="11"/>
      <c r="C39" s="31"/>
      <c r="D39" s="31"/>
      <c r="E39" s="11" t="s">
        <v>23</v>
      </c>
      <c r="F39" s="11" t="s">
        <v>20</v>
      </c>
      <c r="G39" s="11" t="s">
        <v>82</v>
      </c>
      <c r="H39" s="179">
        <v>9</v>
      </c>
      <c r="I39" s="179" t="s">
        <v>26</v>
      </c>
      <c r="J39" s="153" t="s">
        <v>168</v>
      </c>
      <c r="K39" s="494" t="s">
        <v>1796</v>
      </c>
      <c r="L39" s="495" t="s">
        <v>1979</v>
      </c>
      <c r="M39" s="31" t="s">
        <v>1085</v>
      </c>
      <c r="N39" s="31" t="s">
        <v>1086</v>
      </c>
      <c r="O39" s="11" t="s">
        <v>167</v>
      </c>
      <c r="P39" s="31">
        <v>3</v>
      </c>
      <c r="Q39" s="180">
        <v>0</v>
      </c>
      <c r="R39" s="11">
        <v>3</v>
      </c>
      <c r="S39" s="180">
        <v>3</v>
      </c>
      <c r="U39" s="331" t="s">
        <v>1980</v>
      </c>
      <c r="V39" s="244"/>
      <c r="W39" s="244"/>
      <c r="X39" s="244"/>
    </row>
    <row r="40" spans="2:24" ht="39.75" customHeight="1">
      <c r="B40" s="11"/>
      <c r="C40" s="31"/>
      <c r="D40" s="31"/>
      <c r="E40" s="11" t="s">
        <v>23</v>
      </c>
      <c r="F40" s="11" t="s">
        <v>20</v>
      </c>
      <c r="G40" s="11" t="s">
        <v>82</v>
      </c>
      <c r="H40" s="179">
        <v>9</v>
      </c>
      <c r="I40" s="179" t="s">
        <v>32</v>
      </c>
      <c r="J40" s="153" t="s">
        <v>168</v>
      </c>
      <c r="K40" s="494" t="s">
        <v>1796</v>
      </c>
      <c r="L40" s="495" t="s">
        <v>1979</v>
      </c>
      <c r="M40" s="31" t="s">
        <v>1085</v>
      </c>
      <c r="N40" s="31" t="s">
        <v>1086</v>
      </c>
      <c r="O40" s="11" t="s">
        <v>167</v>
      </c>
      <c r="P40" s="31">
        <v>3</v>
      </c>
      <c r="Q40" s="180">
        <v>0</v>
      </c>
      <c r="R40" s="11">
        <v>3</v>
      </c>
      <c r="S40" s="180">
        <v>3</v>
      </c>
      <c r="U40" s="331" t="s">
        <v>1980</v>
      </c>
      <c r="V40" s="244"/>
      <c r="W40" s="244"/>
      <c r="X40" s="244"/>
    </row>
    <row r="41" spans="2:24" ht="39.75" customHeight="1">
      <c r="B41" s="11"/>
      <c r="C41" s="31"/>
      <c r="D41" s="31"/>
      <c r="E41" s="11" t="s">
        <v>23</v>
      </c>
      <c r="F41" s="11" t="s">
        <v>20</v>
      </c>
      <c r="G41" s="11" t="s">
        <v>82</v>
      </c>
      <c r="H41" s="179">
        <v>9</v>
      </c>
      <c r="I41" s="179" t="s">
        <v>32</v>
      </c>
      <c r="J41" s="153" t="s">
        <v>168</v>
      </c>
      <c r="K41" s="494" t="s">
        <v>1981</v>
      </c>
      <c r="L41" s="495" t="s">
        <v>1982</v>
      </c>
      <c r="M41" s="31" t="s">
        <v>1198</v>
      </c>
      <c r="N41" s="31" t="s">
        <v>1086</v>
      </c>
      <c r="O41" s="11" t="s">
        <v>167</v>
      </c>
      <c r="P41" s="31">
        <v>4</v>
      </c>
      <c r="Q41" s="180">
        <v>4</v>
      </c>
      <c r="R41" s="179">
        <v>8</v>
      </c>
      <c r="S41" s="180">
        <v>6</v>
      </c>
      <c r="U41" s="331" t="s">
        <v>1980</v>
      </c>
      <c r="V41" s="245"/>
      <c r="W41" s="245"/>
      <c r="X41" s="245"/>
    </row>
    <row r="42" spans="2:24" ht="39.75" customHeight="1">
      <c r="B42" s="11" t="s">
        <v>1081</v>
      </c>
      <c r="C42" s="31" t="s">
        <v>34</v>
      </c>
      <c r="D42" s="31">
        <v>202011</v>
      </c>
      <c r="E42" s="11" t="s">
        <v>23</v>
      </c>
      <c r="F42" s="11" t="s">
        <v>20</v>
      </c>
      <c r="G42" s="11" t="s">
        <v>82</v>
      </c>
      <c r="H42" s="179">
        <v>10</v>
      </c>
      <c r="I42" s="179" t="s">
        <v>26</v>
      </c>
      <c r="J42" s="153" t="s">
        <v>168</v>
      </c>
      <c r="K42" s="494" t="s">
        <v>1983</v>
      </c>
      <c r="L42" s="496" t="s">
        <v>1984</v>
      </c>
      <c r="M42" s="31" t="s">
        <v>1085</v>
      </c>
      <c r="N42" s="31" t="s">
        <v>1086</v>
      </c>
      <c r="O42" s="11" t="s">
        <v>167</v>
      </c>
      <c r="P42" s="31">
        <v>4</v>
      </c>
      <c r="Q42" s="180">
        <v>4</v>
      </c>
      <c r="R42" s="179">
        <v>8</v>
      </c>
      <c r="S42" s="180">
        <v>6</v>
      </c>
      <c r="U42" s="239" t="s">
        <v>1985</v>
      </c>
      <c r="V42" s="245">
        <v>1</v>
      </c>
      <c r="W42" s="245" t="s">
        <v>170</v>
      </c>
      <c r="X42" s="245">
        <v>16</v>
      </c>
    </row>
    <row r="43" spans="2:24" ht="39.75" customHeight="1">
      <c r="B43" s="11"/>
      <c r="C43" s="180"/>
      <c r="D43" s="180"/>
      <c r="E43" s="11" t="s">
        <v>23</v>
      </c>
      <c r="F43" s="11" t="s">
        <v>20</v>
      </c>
      <c r="G43" s="11" t="s">
        <v>82</v>
      </c>
      <c r="H43" s="179">
        <v>10</v>
      </c>
      <c r="I43" s="179" t="s">
        <v>32</v>
      </c>
      <c r="J43" s="153" t="s">
        <v>168</v>
      </c>
      <c r="K43" s="494" t="s">
        <v>1983</v>
      </c>
      <c r="L43" s="496" t="s">
        <v>1984</v>
      </c>
      <c r="M43" s="31" t="s">
        <v>1085</v>
      </c>
      <c r="N43" s="31" t="s">
        <v>1086</v>
      </c>
      <c r="O43" s="11" t="s">
        <v>167</v>
      </c>
      <c r="P43" s="31">
        <v>4</v>
      </c>
      <c r="Q43" s="180">
        <v>4</v>
      </c>
      <c r="R43" s="179">
        <v>8</v>
      </c>
      <c r="S43" s="180">
        <v>6</v>
      </c>
      <c r="U43" s="239" t="s">
        <v>1985</v>
      </c>
      <c r="V43" s="243"/>
      <c r="W43" s="243"/>
      <c r="X43" s="243"/>
    </row>
    <row r="44" spans="2:24" ht="15" customHeight="1">
      <c r="B44" s="11" t="s">
        <v>1081</v>
      </c>
      <c r="C44" s="180" t="s">
        <v>79</v>
      </c>
      <c r="D44" s="180">
        <v>20242</v>
      </c>
      <c r="E44" s="11" t="s">
        <v>13</v>
      </c>
      <c r="F44" s="11" t="s">
        <v>20</v>
      </c>
      <c r="G44" s="11" t="s">
        <v>57</v>
      </c>
      <c r="H44" s="179">
        <v>3</v>
      </c>
      <c r="I44" s="179" t="s">
        <v>16</v>
      </c>
      <c r="J44" s="11" t="s">
        <v>731</v>
      </c>
      <c r="K44" s="153" t="s">
        <v>1405</v>
      </c>
      <c r="L44" s="35" t="s">
        <v>1361</v>
      </c>
      <c r="M44" s="31" t="s">
        <v>1101</v>
      </c>
      <c r="N44" s="31" t="s">
        <v>1086</v>
      </c>
      <c r="O44" s="11" t="s">
        <v>731</v>
      </c>
      <c r="P44" s="194">
        <v>3</v>
      </c>
      <c r="Q44" s="195">
        <v>2</v>
      </c>
      <c r="R44" s="195">
        <v>5</v>
      </c>
      <c r="S44" s="195">
        <v>4</v>
      </c>
      <c r="U44" s="236" t="s">
        <v>1986</v>
      </c>
      <c r="V44" s="1112" t="s">
        <v>1987</v>
      </c>
      <c r="W44" s="1112" t="s">
        <v>170</v>
      </c>
      <c r="X44" s="1112">
        <v>10</v>
      </c>
    </row>
    <row r="45" spans="2:24" ht="15" customHeight="1">
      <c r="B45" s="192" t="s">
        <v>1081</v>
      </c>
      <c r="C45" s="15" t="s">
        <v>79</v>
      </c>
      <c r="D45" s="15">
        <v>20242</v>
      </c>
      <c r="E45" s="192" t="s">
        <v>13</v>
      </c>
      <c r="F45" s="11" t="s">
        <v>20</v>
      </c>
      <c r="G45" s="11" t="s">
        <v>57</v>
      </c>
      <c r="H45" s="193">
        <v>3</v>
      </c>
      <c r="I45" s="193" t="s">
        <v>16</v>
      </c>
      <c r="J45" s="192" t="s">
        <v>731</v>
      </c>
      <c r="K45" s="497" t="s">
        <v>1411</v>
      </c>
      <c r="L45" s="273" t="s">
        <v>1412</v>
      </c>
      <c r="M45" s="272" t="s">
        <v>1085</v>
      </c>
      <c r="N45" s="272" t="s">
        <v>1086</v>
      </c>
      <c r="O45" s="11" t="s">
        <v>731</v>
      </c>
      <c r="P45" s="196">
        <v>3</v>
      </c>
      <c r="Q45" s="197">
        <v>2</v>
      </c>
      <c r="R45" s="195">
        <v>5</v>
      </c>
      <c r="S45" s="197">
        <v>4</v>
      </c>
      <c r="U45" s="236" t="s">
        <v>1986</v>
      </c>
      <c r="V45" s="1113"/>
      <c r="W45" s="1113"/>
      <c r="X45" s="1113"/>
    </row>
    <row r="46" spans="2:24" ht="15" customHeight="1">
      <c r="B46" s="192" t="s">
        <v>1081</v>
      </c>
      <c r="C46" s="15" t="s">
        <v>79</v>
      </c>
      <c r="D46" s="15">
        <v>20242</v>
      </c>
      <c r="E46" s="192" t="s">
        <v>13</v>
      </c>
      <c r="F46" s="11" t="s">
        <v>20</v>
      </c>
      <c r="G46" s="11" t="s">
        <v>57</v>
      </c>
      <c r="H46" s="193">
        <v>3</v>
      </c>
      <c r="I46" s="193" t="s">
        <v>16</v>
      </c>
      <c r="J46" s="192" t="s">
        <v>731</v>
      </c>
      <c r="K46" s="497" t="s">
        <v>1413</v>
      </c>
      <c r="L46" s="498" t="s">
        <v>1223</v>
      </c>
      <c r="M46" s="272" t="s">
        <v>1101</v>
      </c>
      <c r="N46" s="272" t="s">
        <v>1086</v>
      </c>
      <c r="O46" s="11" t="s">
        <v>731</v>
      </c>
      <c r="P46" s="196">
        <v>2</v>
      </c>
      <c r="Q46" s="197">
        <v>4</v>
      </c>
      <c r="R46" s="195">
        <v>6</v>
      </c>
      <c r="S46" s="197">
        <v>4</v>
      </c>
      <c r="U46" s="333" t="s">
        <v>1988</v>
      </c>
      <c r="V46" s="205" t="s">
        <v>1989</v>
      </c>
      <c r="W46" s="205" t="s">
        <v>170</v>
      </c>
      <c r="X46" s="205">
        <v>12</v>
      </c>
    </row>
    <row r="47" spans="2:24" ht="15" customHeight="1">
      <c r="B47" s="192" t="s">
        <v>1081</v>
      </c>
      <c r="C47" s="15" t="s">
        <v>79</v>
      </c>
      <c r="D47" s="15">
        <v>20242</v>
      </c>
      <c r="E47" s="192" t="s">
        <v>13</v>
      </c>
      <c r="F47" s="11" t="s">
        <v>20</v>
      </c>
      <c r="G47" s="11" t="s">
        <v>57</v>
      </c>
      <c r="H47" s="193">
        <v>5</v>
      </c>
      <c r="I47" s="193" t="s">
        <v>16</v>
      </c>
      <c r="J47" s="192" t="s">
        <v>731</v>
      </c>
      <c r="K47" s="497" t="s">
        <v>1426</v>
      </c>
      <c r="L47" s="498" t="s">
        <v>1100</v>
      </c>
      <c r="M47" s="272" t="s">
        <v>1101</v>
      </c>
      <c r="N47" s="272" t="s">
        <v>1086</v>
      </c>
      <c r="O47" s="11" t="s">
        <v>731</v>
      </c>
      <c r="P47" s="196">
        <v>2</v>
      </c>
      <c r="Q47" s="197">
        <v>4</v>
      </c>
      <c r="R47" s="195">
        <v>6</v>
      </c>
      <c r="S47" s="197">
        <v>4</v>
      </c>
      <c r="U47" s="333" t="s">
        <v>1988</v>
      </c>
      <c r="V47" s="205"/>
      <c r="W47" s="205"/>
      <c r="X47" s="205"/>
    </row>
    <row r="48" spans="2:24" ht="15" customHeight="1">
      <c r="B48" s="192" t="s">
        <v>1081</v>
      </c>
      <c r="C48" s="15" t="s">
        <v>79</v>
      </c>
      <c r="D48" s="15">
        <v>20242</v>
      </c>
      <c r="E48" s="192" t="s">
        <v>23</v>
      </c>
      <c r="F48" s="11" t="s">
        <v>20</v>
      </c>
      <c r="G48" s="11" t="s">
        <v>57</v>
      </c>
      <c r="H48" s="193">
        <v>3</v>
      </c>
      <c r="I48" s="193" t="s">
        <v>16</v>
      </c>
      <c r="J48" s="192" t="s">
        <v>731</v>
      </c>
      <c r="K48" s="497" t="s">
        <v>1409</v>
      </c>
      <c r="L48" s="499" t="s">
        <v>1410</v>
      </c>
      <c r="M48" s="272" t="s">
        <v>1101</v>
      </c>
      <c r="N48" s="272" t="s">
        <v>1086</v>
      </c>
      <c r="O48" s="11" t="s">
        <v>731</v>
      </c>
      <c r="P48" s="196">
        <v>3</v>
      </c>
      <c r="Q48" s="197">
        <v>0</v>
      </c>
      <c r="R48" s="195">
        <v>3</v>
      </c>
      <c r="S48" s="197">
        <v>4</v>
      </c>
      <c r="U48" s="236" t="s">
        <v>1990</v>
      </c>
      <c r="V48" s="245" t="s">
        <v>1991</v>
      </c>
      <c r="W48" s="245" t="s">
        <v>170</v>
      </c>
      <c r="X48" s="245">
        <v>7</v>
      </c>
    </row>
    <row r="49" spans="2:24" ht="15" customHeight="1">
      <c r="B49" s="192" t="s">
        <v>1081</v>
      </c>
      <c r="C49" s="15" t="s">
        <v>79</v>
      </c>
      <c r="D49" s="15">
        <v>20242</v>
      </c>
      <c r="E49" s="192" t="s">
        <v>23</v>
      </c>
      <c r="F49" s="11" t="s">
        <v>20</v>
      </c>
      <c r="G49" s="11" t="s">
        <v>57</v>
      </c>
      <c r="H49" s="193">
        <v>3</v>
      </c>
      <c r="I49" s="193" t="s">
        <v>1342</v>
      </c>
      <c r="J49" s="192" t="s">
        <v>731</v>
      </c>
      <c r="K49" s="497" t="s">
        <v>1409</v>
      </c>
      <c r="L49" s="499" t="s">
        <v>1410</v>
      </c>
      <c r="M49" s="272" t="s">
        <v>1101</v>
      </c>
      <c r="N49" s="272" t="s">
        <v>1086</v>
      </c>
      <c r="O49" s="11" t="s">
        <v>731</v>
      </c>
      <c r="P49" s="196">
        <v>0</v>
      </c>
      <c r="Q49" s="197">
        <v>2</v>
      </c>
      <c r="R49" s="195">
        <v>2</v>
      </c>
      <c r="S49" s="197">
        <v>4</v>
      </c>
      <c r="U49" s="236"/>
      <c r="V49" s="205"/>
      <c r="W49" s="205"/>
      <c r="X49" s="205"/>
    </row>
    <row r="50" spans="2:24" ht="15" customHeight="1">
      <c r="B50" s="192" t="s">
        <v>1081</v>
      </c>
      <c r="C50" s="15" t="s">
        <v>79</v>
      </c>
      <c r="D50" s="15">
        <v>20242</v>
      </c>
      <c r="E50" s="192" t="s">
        <v>23</v>
      </c>
      <c r="F50" s="11" t="s">
        <v>20</v>
      </c>
      <c r="G50" s="11" t="s">
        <v>57</v>
      </c>
      <c r="H50" s="193">
        <v>3</v>
      </c>
      <c r="I50" s="193" t="s">
        <v>1343</v>
      </c>
      <c r="J50" s="192" t="s">
        <v>731</v>
      </c>
      <c r="K50" s="497" t="s">
        <v>1409</v>
      </c>
      <c r="L50" s="499" t="s">
        <v>1410</v>
      </c>
      <c r="M50" s="272" t="s">
        <v>1101</v>
      </c>
      <c r="N50" s="272" t="s">
        <v>1086</v>
      </c>
      <c r="O50" s="11" t="s">
        <v>731</v>
      </c>
      <c r="P50" s="196">
        <v>0</v>
      </c>
      <c r="Q50" s="197">
        <v>2</v>
      </c>
      <c r="R50" s="195">
        <v>2</v>
      </c>
      <c r="S50" s="197">
        <v>4</v>
      </c>
      <c r="U50" s="236"/>
      <c r="V50" s="205"/>
      <c r="W50" s="205"/>
      <c r="X50" s="205"/>
    </row>
    <row r="51" spans="2:24" ht="15" customHeight="1">
      <c r="B51" s="192" t="s">
        <v>1081</v>
      </c>
      <c r="C51" s="15" t="s">
        <v>79</v>
      </c>
      <c r="D51" s="15">
        <v>20242</v>
      </c>
      <c r="E51" s="192" t="s">
        <v>23</v>
      </c>
      <c r="F51" s="11" t="s">
        <v>20</v>
      </c>
      <c r="G51" s="11" t="s">
        <v>57</v>
      </c>
      <c r="H51" s="193">
        <v>3</v>
      </c>
      <c r="I51" s="193" t="s">
        <v>16</v>
      </c>
      <c r="J51" s="192" t="s">
        <v>731</v>
      </c>
      <c r="K51" s="497" t="s">
        <v>1413</v>
      </c>
      <c r="L51" s="273" t="s">
        <v>1223</v>
      </c>
      <c r="M51" s="272" t="s">
        <v>1101</v>
      </c>
      <c r="N51" s="272" t="s">
        <v>1086</v>
      </c>
      <c r="O51" s="11" t="s">
        <v>731</v>
      </c>
      <c r="P51" s="196">
        <v>2</v>
      </c>
      <c r="Q51" s="197">
        <v>4</v>
      </c>
      <c r="R51" s="195">
        <v>6</v>
      </c>
      <c r="S51" s="197">
        <v>4</v>
      </c>
      <c r="U51" s="237" t="s">
        <v>1992</v>
      </c>
      <c r="V51" s="245" t="s">
        <v>1993</v>
      </c>
      <c r="W51" s="245" t="s">
        <v>170</v>
      </c>
      <c r="X51" s="245">
        <v>6</v>
      </c>
    </row>
    <row r="52" spans="2:24" ht="15" customHeight="1">
      <c r="B52" s="192" t="s">
        <v>1081</v>
      </c>
      <c r="C52" s="15" t="s">
        <v>79</v>
      </c>
      <c r="D52" s="15">
        <v>20242</v>
      </c>
      <c r="E52" s="192" t="s">
        <v>23</v>
      </c>
      <c r="F52" s="11" t="s">
        <v>20</v>
      </c>
      <c r="G52" s="11" t="s">
        <v>57</v>
      </c>
      <c r="H52" s="193">
        <v>3</v>
      </c>
      <c r="I52" s="193" t="s">
        <v>26</v>
      </c>
      <c r="J52" s="192" t="s">
        <v>731</v>
      </c>
      <c r="K52" s="497" t="s">
        <v>1409</v>
      </c>
      <c r="L52" s="499" t="s">
        <v>1410</v>
      </c>
      <c r="M52" s="272" t="s">
        <v>1101</v>
      </c>
      <c r="N52" s="272" t="s">
        <v>1086</v>
      </c>
      <c r="O52" s="11" t="s">
        <v>731</v>
      </c>
      <c r="P52" s="196">
        <v>3</v>
      </c>
      <c r="Q52" s="197">
        <v>0</v>
      </c>
      <c r="R52" s="195">
        <v>3</v>
      </c>
      <c r="S52" s="197">
        <v>4</v>
      </c>
      <c r="U52" s="236" t="s">
        <v>1990</v>
      </c>
      <c r="V52" s="205" t="s">
        <v>1994</v>
      </c>
      <c r="W52" s="243" t="s">
        <v>170</v>
      </c>
      <c r="X52" s="243">
        <v>7</v>
      </c>
    </row>
    <row r="53" spans="2:24" ht="15" customHeight="1">
      <c r="B53" s="192" t="s">
        <v>1081</v>
      </c>
      <c r="C53" s="15" t="s">
        <v>79</v>
      </c>
      <c r="D53" s="15">
        <v>20242</v>
      </c>
      <c r="E53" s="192" t="s">
        <v>23</v>
      </c>
      <c r="F53" s="11" t="s">
        <v>20</v>
      </c>
      <c r="G53" s="11" t="s">
        <v>57</v>
      </c>
      <c r="H53" s="193">
        <v>3</v>
      </c>
      <c r="I53" s="193" t="s">
        <v>1475</v>
      </c>
      <c r="J53" s="192" t="s">
        <v>731</v>
      </c>
      <c r="K53" s="497" t="s">
        <v>1409</v>
      </c>
      <c r="L53" s="499" t="s">
        <v>1410</v>
      </c>
      <c r="M53" s="272" t="s">
        <v>1101</v>
      </c>
      <c r="N53" s="272" t="s">
        <v>1086</v>
      </c>
      <c r="O53" s="11" t="s">
        <v>731</v>
      </c>
      <c r="P53" s="196">
        <v>0</v>
      </c>
      <c r="Q53" s="197">
        <v>2</v>
      </c>
      <c r="R53" s="195">
        <v>2</v>
      </c>
      <c r="S53" s="197">
        <v>4</v>
      </c>
      <c r="U53" s="236"/>
      <c r="V53" s="205"/>
      <c r="W53" s="244"/>
      <c r="X53" s="244"/>
    </row>
    <row r="54" spans="2:24" ht="15" customHeight="1">
      <c r="B54" s="192" t="s">
        <v>1081</v>
      </c>
      <c r="C54" s="15" t="s">
        <v>79</v>
      </c>
      <c r="D54" s="15">
        <v>20242</v>
      </c>
      <c r="E54" s="192" t="s">
        <v>23</v>
      </c>
      <c r="F54" s="11" t="s">
        <v>20</v>
      </c>
      <c r="G54" s="11" t="s">
        <v>57</v>
      </c>
      <c r="H54" s="193">
        <v>3</v>
      </c>
      <c r="I54" s="193" t="s">
        <v>1476</v>
      </c>
      <c r="J54" s="192" t="s">
        <v>731</v>
      </c>
      <c r="K54" s="497" t="s">
        <v>1409</v>
      </c>
      <c r="L54" s="499" t="s">
        <v>1410</v>
      </c>
      <c r="M54" s="272" t="s">
        <v>1101</v>
      </c>
      <c r="N54" s="272" t="s">
        <v>1086</v>
      </c>
      <c r="O54" s="11" t="s">
        <v>731</v>
      </c>
      <c r="P54" s="196">
        <v>0</v>
      </c>
      <c r="Q54" s="197">
        <v>2</v>
      </c>
      <c r="R54" s="195">
        <v>2</v>
      </c>
      <c r="S54" s="197">
        <v>4</v>
      </c>
      <c r="U54" s="236"/>
      <c r="V54" s="205"/>
      <c r="W54" s="245"/>
      <c r="X54" s="245"/>
    </row>
    <row r="55" spans="2:24" ht="15" customHeight="1">
      <c r="B55" s="192" t="s">
        <v>1081</v>
      </c>
      <c r="C55" s="15" t="s">
        <v>79</v>
      </c>
      <c r="D55" s="15">
        <v>20242</v>
      </c>
      <c r="E55" s="192" t="s">
        <v>23</v>
      </c>
      <c r="F55" s="11" t="s">
        <v>20</v>
      </c>
      <c r="G55" s="11" t="s">
        <v>57</v>
      </c>
      <c r="H55" s="193">
        <v>3</v>
      </c>
      <c r="I55" s="193" t="s">
        <v>26</v>
      </c>
      <c r="J55" s="192" t="s">
        <v>731</v>
      </c>
      <c r="K55" s="497" t="s">
        <v>1413</v>
      </c>
      <c r="L55" s="273" t="s">
        <v>1223</v>
      </c>
      <c r="M55" s="272" t="s">
        <v>1101</v>
      </c>
      <c r="N55" s="272" t="s">
        <v>1086</v>
      </c>
      <c r="O55" s="11" t="s">
        <v>731</v>
      </c>
      <c r="P55" s="196">
        <v>2</v>
      </c>
      <c r="Q55" s="197">
        <v>4</v>
      </c>
      <c r="R55" s="195">
        <v>6</v>
      </c>
      <c r="S55" s="197">
        <v>4</v>
      </c>
      <c r="U55" s="235" t="s">
        <v>1992</v>
      </c>
      <c r="V55" s="243" t="s">
        <v>1993</v>
      </c>
      <c r="W55" s="243" t="s">
        <v>170</v>
      </c>
      <c r="X55" s="243">
        <v>6</v>
      </c>
    </row>
    <row r="56" spans="2:24" ht="15" customHeight="1">
      <c r="B56" s="192" t="s">
        <v>1081</v>
      </c>
      <c r="C56" s="15" t="s">
        <v>79</v>
      </c>
      <c r="D56" s="15">
        <v>20242</v>
      </c>
      <c r="E56" s="192" t="s">
        <v>23</v>
      </c>
      <c r="F56" s="11" t="s">
        <v>20</v>
      </c>
      <c r="G56" s="11" t="s">
        <v>57</v>
      </c>
      <c r="H56" s="193">
        <v>3</v>
      </c>
      <c r="I56" s="193" t="s">
        <v>26</v>
      </c>
      <c r="J56" s="192" t="s">
        <v>731</v>
      </c>
      <c r="K56" s="497" t="s">
        <v>1414</v>
      </c>
      <c r="L56" s="500" t="s">
        <v>1377</v>
      </c>
      <c r="M56" s="272" t="s">
        <v>1101</v>
      </c>
      <c r="N56" s="272" t="s">
        <v>1086</v>
      </c>
      <c r="O56" s="11" t="s">
        <v>731</v>
      </c>
      <c r="P56" s="196">
        <v>2</v>
      </c>
      <c r="Q56" s="197">
        <v>0</v>
      </c>
      <c r="R56" s="195">
        <v>2</v>
      </c>
      <c r="S56" s="197">
        <v>3</v>
      </c>
      <c r="U56" s="266" t="s">
        <v>1995</v>
      </c>
      <c r="V56" s="290" t="s">
        <v>1996</v>
      </c>
      <c r="W56" s="205" t="s">
        <v>170</v>
      </c>
      <c r="X56" s="205">
        <v>10</v>
      </c>
    </row>
    <row r="57" spans="2:24" ht="15" customHeight="1">
      <c r="B57" s="192" t="s">
        <v>1081</v>
      </c>
      <c r="C57" s="15" t="s">
        <v>79</v>
      </c>
      <c r="D57" s="15">
        <v>20242</v>
      </c>
      <c r="E57" s="192" t="s">
        <v>23</v>
      </c>
      <c r="F57" s="11" t="s">
        <v>20</v>
      </c>
      <c r="G57" s="11" t="s">
        <v>57</v>
      </c>
      <c r="H57" s="193">
        <v>3</v>
      </c>
      <c r="I57" s="193" t="s">
        <v>1475</v>
      </c>
      <c r="J57" s="192" t="s">
        <v>731</v>
      </c>
      <c r="K57" s="497" t="s">
        <v>1414</v>
      </c>
      <c r="L57" s="500" t="s">
        <v>1377</v>
      </c>
      <c r="M57" s="272" t="s">
        <v>1101</v>
      </c>
      <c r="N57" s="272" t="s">
        <v>1086</v>
      </c>
      <c r="O57" s="11" t="s">
        <v>731</v>
      </c>
      <c r="P57" s="196">
        <v>0</v>
      </c>
      <c r="Q57" s="197">
        <v>2</v>
      </c>
      <c r="R57" s="195">
        <v>2</v>
      </c>
      <c r="S57" s="197">
        <v>3</v>
      </c>
      <c r="U57" s="266" t="s">
        <v>1995</v>
      </c>
      <c r="V57" s="290"/>
      <c r="W57" s="205"/>
      <c r="X57" s="205"/>
    </row>
    <row r="58" spans="2:24" ht="15" customHeight="1">
      <c r="B58" s="192" t="s">
        <v>1081</v>
      </c>
      <c r="C58" s="15" t="s">
        <v>79</v>
      </c>
      <c r="D58" s="15">
        <v>20242</v>
      </c>
      <c r="E58" s="192" t="s">
        <v>23</v>
      </c>
      <c r="F58" s="11" t="s">
        <v>20</v>
      </c>
      <c r="G58" s="11" t="s">
        <v>57</v>
      </c>
      <c r="H58" s="193">
        <v>3</v>
      </c>
      <c r="I58" s="193" t="s">
        <v>1476</v>
      </c>
      <c r="J58" s="192" t="s">
        <v>731</v>
      </c>
      <c r="K58" s="497" t="s">
        <v>1414</v>
      </c>
      <c r="L58" s="500" t="s">
        <v>1377</v>
      </c>
      <c r="M58" s="272" t="s">
        <v>1101</v>
      </c>
      <c r="N58" s="272" t="s">
        <v>1086</v>
      </c>
      <c r="O58" s="11" t="s">
        <v>731</v>
      </c>
      <c r="P58" s="196">
        <v>0</v>
      </c>
      <c r="Q58" s="197">
        <v>2</v>
      </c>
      <c r="R58" s="195">
        <v>2</v>
      </c>
      <c r="S58" s="197">
        <v>3</v>
      </c>
      <c r="U58" s="266" t="s">
        <v>1995</v>
      </c>
      <c r="V58" s="290"/>
      <c r="W58" s="205"/>
      <c r="X58" s="205"/>
    </row>
    <row r="59" spans="2:24" ht="15" customHeight="1">
      <c r="B59" s="192" t="s">
        <v>1081</v>
      </c>
      <c r="C59" s="15" t="s">
        <v>79</v>
      </c>
      <c r="D59" s="15">
        <v>20242</v>
      </c>
      <c r="E59" s="192" t="s">
        <v>23</v>
      </c>
      <c r="F59" s="11" t="s">
        <v>20</v>
      </c>
      <c r="G59" s="11" t="s">
        <v>57</v>
      </c>
      <c r="H59" s="193">
        <v>3</v>
      </c>
      <c r="I59" s="193" t="s">
        <v>41</v>
      </c>
      <c r="J59" s="192" t="s">
        <v>731</v>
      </c>
      <c r="K59" s="497" t="s">
        <v>1414</v>
      </c>
      <c r="L59" s="500" t="s">
        <v>1377</v>
      </c>
      <c r="M59" s="272" t="s">
        <v>1101</v>
      </c>
      <c r="N59" s="272" t="s">
        <v>1086</v>
      </c>
      <c r="O59" s="11" t="s">
        <v>731</v>
      </c>
      <c r="P59" s="196">
        <v>2</v>
      </c>
      <c r="Q59" s="197">
        <v>0</v>
      </c>
      <c r="R59" s="195">
        <v>2</v>
      </c>
      <c r="S59" s="197">
        <v>3</v>
      </c>
      <c r="U59" s="266" t="s">
        <v>1995</v>
      </c>
      <c r="V59" s="290"/>
      <c r="W59" s="205"/>
      <c r="X59" s="205"/>
    </row>
    <row r="60" spans="2:24" ht="15" customHeight="1">
      <c r="B60" s="192" t="s">
        <v>1081</v>
      </c>
      <c r="C60" s="15" t="s">
        <v>79</v>
      </c>
      <c r="D60" s="15">
        <v>20242</v>
      </c>
      <c r="E60" s="192" t="s">
        <v>23</v>
      </c>
      <c r="F60" s="11" t="s">
        <v>20</v>
      </c>
      <c r="G60" s="11" t="s">
        <v>57</v>
      </c>
      <c r="H60" s="193">
        <v>3</v>
      </c>
      <c r="I60" s="193" t="s">
        <v>1480</v>
      </c>
      <c r="J60" s="192" t="s">
        <v>731</v>
      </c>
      <c r="K60" s="497" t="s">
        <v>1414</v>
      </c>
      <c r="L60" s="500" t="s">
        <v>1377</v>
      </c>
      <c r="M60" s="272" t="s">
        <v>1101</v>
      </c>
      <c r="N60" s="272" t="s">
        <v>1086</v>
      </c>
      <c r="O60" s="11" t="s">
        <v>731</v>
      </c>
      <c r="P60" s="196">
        <v>0</v>
      </c>
      <c r="Q60" s="197">
        <v>2</v>
      </c>
      <c r="R60" s="195">
        <v>2</v>
      </c>
      <c r="S60" s="197">
        <v>3</v>
      </c>
      <c r="U60" s="266" t="s">
        <v>1995</v>
      </c>
      <c r="V60" s="290"/>
      <c r="W60" s="205"/>
      <c r="X60" s="205"/>
    </row>
    <row r="61" spans="2:24" ht="15" customHeight="1">
      <c r="B61" s="192" t="s">
        <v>1081</v>
      </c>
      <c r="C61" s="15" t="s">
        <v>79</v>
      </c>
      <c r="D61" s="15">
        <v>20242</v>
      </c>
      <c r="E61" s="192" t="s">
        <v>23</v>
      </c>
      <c r="F61" s="11" t="s">
        <v>20</v>
      </c>
      <c r="G61" s="11" t="s">
        <v>57</v>
      </c>
      <c r="H61" s="193">
        <v>3</v>
      </c>
      <c r="I61" s="193" t="s">
        <v>1481</v>
      </c>
      <c r="J61" s="192" t="s">
        <v>731</v>
      </c>
      <c r="K61" s="497" t="s">
        <v>1414</v>
      </c>
      <c r="L61" s="500" t="s">
        <v>1377</v>
      </c>
      <c r="M61" s="272" t="s">
        <v>1101</v>
      </c>
      <c r="N61" s="272" t="s">
        <v>1086</v>
      </c>
      <c r="O61" s="11" t="s">
        <v>731</v>
      </c>
      <c r="P61" s="196">
        <v>0</v>
      </c>
      <c r="Q61" s="197">
        <v>2</v>
      </c>
      <c r="R61" s="195">
        <v>2</v>
      </c>
      <c r="S61" s="197">
        <v>3</v>
      </c>
      <c r="U61" s="266" t="s">
        <v>1995</v>
      </c>
      <c r="V61" s="289"/>
      <c r="W61" s="243"/>
      <c r="X61" s="243"/>
    </row>
    <row r="62" spans="2:24" ht="15" customHeight="1">
      <c r="B62" s="192"/>
      <c r="C62" s="15"/>
      <c r="D62" s="15"/>
      <c r="E62" s="192" t="s">
        <v>23</v>
      </c>
      <c r="F62" s="11" t="s">
        <v>20</v>
      </c>
      <c r="G62" s="11" t="s">
        <v>57</v>
      </c>
      <c r="H62" s="179">
        <v>4</v>
      </c>
      <c r="I62" s="179" t="s">
        <v>16</v>
      </c>
      <c r="J62" s="192" t="s">
        <v>731</v>
      </c>
      <c r="K62" s="153" t="s">
        <v>1663</v>
      </c>
      <c r="L62" s="35" t="s">
        <v>1664</v>
      </c>
      <c r="M62" s="31" t="s">
        <v>1085</v>
      </c>
      <c r="N62" s="31" t="s">
        <v>1086</v>
      </c>
      <c r="O62" s="11" t="s">
        <v>731</v>
      </c>
      <c r="P62" s="196">
        <v>3</v>
      </c>
      <c r="Q62" s="197">
        <v>2</v>
      </c>
      <c r="R62" s="195">
        <v>5</v>
      </c>
      <c r="S62" s="197">
        <v>4</v>
      </c>
      <c r="U62" s="501" t="s">
        <v>1997</v>
      </c>
      <c r="V62" s="205" t="s">
        <v>1998</v>
      </c>
      <c r="W62" s="205" t="s">
        <v>170</v>
      </c>
      <c r="X62" s="205">
        <v>5</v>
      </c>
    </row>
    <row r="63" spans="2:24" ht="15" customHeight="1">
      <c r="B63" s="192"/>
      <c r="C63" s="15"/>
      <c r="D63" s="15"/>
      <c r="E63" s="192" t="s">
        <v>23</v>
      </c>
      <c r="F63" s="11" t="s">
        <v>20</v>
      </c>
      <c r="G63" s="11" t="s">
        <v>57</v>
      </c>
      <c r="H63" s="179">
        <v>5</v>
      </c>
      <c r="I63" s="179" t="s">
        <v>16</v>
      </c>
      <c r="J63" s="192" t="s">
        <v>731</v>
      </c>
      <c r="K63" s="153" t="s">
        <v>1424</v>
      </c>
      <c r="L63" s="279" t="s">
        <v>1425</v>
      </c>
      <c r="M63" s="272" t="s">
        <v>1101</v>
      </c>
      <c r="N63" s="272" t="s">
        <v>1086</v>
      </c>
      <c r="O63" s="11" t="s">
        <v>731</v>
      </c>
      <c r="P63" s="196">
        <v>2</v>
      </c>
      <c r="Q63" s="197">
        <v>0</v>
      </c>
      <c r="R63" s="195">
        <v>2</v>
      </c>
      <c r="S63" s="197">
        <v>4</v>
      </c>
      <c r="U63" s="501" t="s">
        <v>1997</v>
      </c>
      <c r="V63" s="245" t="s">
        <v>1998</v>
      </c>
      <c r="W63" s="245" t="s">
        <v>170</v>
      </c>
      <c r="X63" s="245">
        <v>10</v>
      </c>
    </row>
    <row r="64" spans="2:24" ht="15" customHeight="1">
      <c r="B64" s="192"/>
      <c r="C64" s="15"/>
      <c r="D64" s="15"/>
      <c r="E64" s="192" t="s">
        <v>23</v>
      </c>
      <c r="F64" s="11" t="s">
        <v>20</v>
      </c>
      <c r="G64" s="11" t="s">
        <v>57</v>
      </c>
      <c r="H64" s="179">
        <v>5</v>
      </c>
      <c r="I64" s="179" t="s">
        <v>1342</v>
      </c>
      <c r="J64" s="192" t="s">
        <v>731</v>
      </c>
      <c r="K64" s="153" t="s">
        <v>1424</v>
      </c>
      <c r="L64" s="279" t="s">
        <v>1425</v>
      </c>
      <c r="M64" s="272" t="s">
        <v>1101</v>
      </c>
      <c r="N64" s="272" t="s">
        <v>1086</v>
      </c>
      <c r="O64" s="11" t="s">
        <v>731</v>
      </c>
      <c r="P64" s="196">
        <v>0</v>
      </c>
      <c r="Q64" s="197">
        <v>4</v>
      </c>
      <c r="R64" s="195">
        <v>4</v>
      </c>
      <c r="S64" s="197">
        <v>4</v>
      </c>
      <c r="U64" s="501" t="s">
        <v>1997</v>
      </c>
      <c r="V64" s="205"/>
      <c r="W64" s="205"/>
      <c r="X64" s="205"/>
    </row>
    <row r="65" spans="2:24" ht="15" customHeight="1">
      <c r="B65" s="192"/>
      <c r="C65" s="15"/>
      <c r="D65" s="15"/>
      <c r="E65" s="192" t="s">
        <v>23</v>
      </c>
      <c r="F65" s="11" t="s">
        <v>20</v>
      </c>
      <c r="G65" s="11" t="s">
        <v>57</v>
      </c>
      <c r="H65" s="179">
        <v>5</v>
      </c>
      <c r="I65" s="179" t="s">
        <v>1343</v>
      </c>
      <c r="J65" s="192" t="s">
        <v>731</v>
      </c>
      <c r="K65" s="153" t="s">
        <v>1424</v>
      </c>
      <c r="L65" s="279" t="s">
        <v>1425</v>
      </c>
      <c r="M65" s="272" t="s">
        <v>1101</v>
      </c>
      <c r="N65" s="272" t="s">
        <v>1086</v>
      </c>
      <c r="O65" s="11" t="s">
        <v>731</v>
      </c>
      <c r="P65" s="196">
        <v>0</v>
      </c>
      <c r="Q65" s="197">
        <v>4</v>
      </c>
      <c r="R65" s="195">
        <v>4</v>
      </c>
      <c r="S65" s="197">
        <v>4</v>
      </c>
      <c r="U65" s="501" t="s">
        <v>1997</v>
      </c>
      <c r="V65" s="205"/>
      <c r="W65" s="205"/>
      <c r="X65" s="205"/>
    </row>
    <row r="66" spans="2:24" ht="15" customHeight="1">
      <c r="B66" s="192" t="s">
        <v>1081</v>
      </c>
      <c r="C66" s="15" t="s">
        <v>79</v>
      </c>
      <c r="D66" s="15">
        <v>20242</v>
      </c>
      <c r="E66" s="192" t="s">
        <v>23</v>
      </c>
      <c r="F66" s="11" t="s">
        <v>20</v>
      </c>
      <c r="G66" s="11" t="s">
        <v>57</v>
      </c>
      <c r="H66" s="193">
        <v>5</v>
      </c>
      <c r="I66" s="193" t="s">
        <v>26</v>
      </c>
      <c r="J66" s="192" t="s">
        <v>731</v>
      </c>
      <c r="K66" s="497" t="s">
        <v>1415</v>
      </c>
      <c r="L66" s="500" t="s">
        <v>1416</v>
      </c>
      <c r="M66" s="272" t="s">
        <v>1085</v>
      </c>
      <c r="N66" s="272" t="s">
        <v>1086</v>
      </c>
      <c r="O66" s="11" t="s">
        <v>731</v>
      </c>
      <c r="P66" s="196">
        <v>2</v>
      </c>
      <c r="Q66" s="197">
        <v>0</v>
      </c>
      <c r="R66" s="195">
        <v>2</v>
      </c>
      <c r="S66" s="197">
        <v>4</v>
      </c>
      <c r="U66" s="257" t="s">
        <v>1999</v>
      </c>
      <c r="V66" s="245">
        <v>1</v>
      </c>
      <c r="W66" s="244" t="s">
        <v>170</v>
      </c>
      <c r="X66" s="244">
        <v>10</v>
      </c>
    </row>
    <row r="67" spans="2:24" ht="15" customHeight="1">
      <c r="B67" s="192" t="s">
        <v>1081</v>
      </c>
      <c r="C67" s="15" t="s">
        <v>79</v>
      </c>
      <c r="D67" s="15">
        <v>20242</v>
      </c>
      <c r="E67" s="192" t="s">
        <v>23</v>
      </c>
      <c r="F67" s="11" t="s">
        <v>20</v>
      </c>
      <c r="G67" s="11" t="s">
        <v>57</v>
      </c>
      <c r="H67" s="193">
        <v>5</v>
      </c>
      <c r="I67" s="193" t="s">
        <v>1475</v>
      </c>
      <c r="J67" s="192" t="s">
        <v>731</v>
      </c>
      <c r="K67" s="497" t="s">
        <v>1415</v>
      </c>
      <c r="L67" s="500" t="s">
        <v>1416</v>
      </c>
      <c r="M67" s="272" t="s">
        <v>1085</v>
      </c>
      <c r="N67" s="272" t="s">
        <v>1086</v>
      </c>
      <c r="O67" s="11" t="s">
        <v>731</v>
      </c>
      <c r="P67" s="196">
        <v>0</v>
      </c>
      <c r="Q67" s="197">
        <v>4</v>
      </c>
      <c r="R67" s="195">
        <v>4</v>
      </c>
      <c r="S67" s="197">
        <v>4</v>
      </c>
      <c r="U67" s="236"/>
      <c r="V67" s="205"/>
      <c r="W67" s="244"/>
      <c r="X67" s="244"/>
    </row>
    <row r="68" spans="2:24" ht="15" customHeight="1">
      <c r="B68" s="192" t="s">
        <v>1081</v>
      </c>
      <c r="C68" s="15" t="s">
        <v>79</v>
      </c>
      <c r="D68" s="15">
        <v>20242</v>
      </c>
      <c r="E68" s="192" t="s">
        <v>23</v>
      </c>
      <c r="F68" s="11" t="s">
        <v>20</v>
      </c>
      <c r="G68" s="11" t="s">
        <v>57</v>
      </c>
      <c r="H68" s="193">
        <v>5</v>
      </c>
      <c r="I68" s="193" t="s">
        <v>1476</v>
      </c>
      <c r="J68" s="192" t="s">
        <v>731</v>
      </c>
      <c r="K68" s="497" t="s">
        <v>1415</v>
      </c>
      <c r="L68" s="500" t="s">
        <v>1416</v>
      </c>
      <c r="M68" s="272" t="s">
        <v>1085</v>
      </c>
      <c r="N68" s="272" t="s">
        <v>1086</v>
      </c>
      <c r="O68" s="11" t="s">
        <v>731</v>
      </c>
      <c r="P68" s="196">
        <v>0</v>
      </c>
      <c r="Q68" s="197">
        <v>4</v>
      </c>
      <c r="R68" s="195">
        <v>4</v>
      </c>
      <c r="S68" s="197">
        <v>4</v>
      </c>
      <c r="U68" s="236"/>
      <c r="V68" s="243"/>
      <c r="W68" s="244"/>
      <c r="X68" s="244"/>
    </row>
    <row r="69" spans="2:24" ht="15" customHeight="1">
      <c r="B69" s="192" t="s">
        <v>1081</v>
      </c>
      <c r="C69" s="15" t="s">
        <v>79</v>
      </c>
      <c r="D69" s="15">
        <v>20242</v>
      </c>
      <c r="E69" s="192" t="s">
        <v>23</v>
      </c>
      <c r="F69" s="11" t="s">
        <v>20</v>
      </c>
      <c r="G69" s="11" t="s">
        <v>57</v>
      </c>
      <c r="H69" s="193">
        <v>5</v>
      </c>
      <c r="I69" s="193" t="s">
        <v>26</v>
      </c>
      <c r="J69" s="192" t="s">
        <v>731</v>
      </c>
      <c r="K69" s="497" t="s">
        <v>1424</v>
      </c>
      <c r="L69" s="499" t="s">
        <v>1425</v>
      </c>
      <c r="M69" s="272" t="s">
        <v>1085</v>
      </c>
      <c r="N69" s="272" t="s">
        <v>1086</v>
      </c>
      <c r="O69" s="11" t="s">
        <v>731</v>
      </c>
      <c r="P69" s="196">
        <v>2</v>
      </c>
      <c r="Q69" s="197">
        <v>0</v>
      </c>
      <c r="R69" s="195">
        <v>2</v>
      </c>
      <c r="S69" s="197">
        <v>4</v>
      </c>
      <c r="U69" s="291" t="s">
        <v>2000</v>
      </c>
      <c r="V69" s="205">
        <v>1</v>
      </c>
      <c r="W69" s="205" t="s">
        <v>170</v>
      </c>
      <c r="X69" s="205">
        <v>10</v>
      </c>
    </row>
    <row r="70" spans="2:24" ht="15" customHeight="1">
      <c r="B70" s="192" t="s">
        <v>1081</v>
      </c>
      <c r="C70" s="15" t="s">
        <v>79</v>
      </c>
      <c r="D70" s="15">
        <v>20242</v>
      </c>
      <c r="E70" s="192" t="s">
        <v>23</v>
      </c>
      <c r="F70" s="11" t="s">
        <v>20</v>
      </c>
      <c r="G70" s="11" t="s">
        <v>57</v>
      </c>
      <c r="H70" s="193">
        <v>5</v>
      </c>
      <c r="I70" s="193" t="s">
        <v>1475</v>
      </c>
      <c r="J70" s="192" t="s">
        <v>731</v>
      </c>
      <c r="K70" s="497" t="s">
        <v>1424</v>
      </c>
      <c r="L70" s="499" t="s">
        <v>1425</v>
      </c>
      <c r="M70" s="272" t="s">
        <v>1085</v>
      </c>
      <c r="N70" s="272" t="s">
        <v>1086</v>
      </c>
      <c r="O70" s="11" t="s">
        <v>731</v>
      </c>
      <c r="P70" s="196">
        <v>0</v>
      </c>
      <c r="Q70" s="197">
        <v>4</v>
      </c>
      <c r="R70" s="195">
        <v>4</v>
      </c>
      <c r="S70" s="197">
        <v>4</v>
      </c>
      <c r="U70" s="291"/>
      <c r="V70" s="205"/>
      <c r="W70" s="205"/>
      <c r="X70" s="205"/>
    </row>
    <row r="71" spans="2:24" ht="15" customHeight="1">
      <c r="B71" s="192" t="s">
        <v>1081</v>
      </c>
      <c r="C71" s="15" t="s">
        <v>79</v>
      </c>
      <c r="D71" s="15">
        <v>20242</v>
      </c>
      <c r="E71" s="192" t="s">
        <v>23</v>
      </c>
      <c r="F71" s="11" t="s">
        <v>20</v>
      </c>
      <c r="G71" s="11" t="s">
        <v>57</v>
      </c>
      <c r="H71" s="193">
        <v>5</v>
      </c>
      <c r="I71" s="193" t="s">
        <v>1476</v>
      </c>
      <c r="J71" s="192" t="s">
        <v>731</v>
      </c>
      <c r="K71" s="497" t="s">
        <v>1424</v>
      </c>
      <c r="L71" s="499" t="s">
        <v>1425</v>
      </c>
      <c r="M71" s="272" t="s">
        <v>1085</v>
      </c>
      <c r="N71" s="272" t="s">
        <v>1086</v>
      </c>
      <c r="O71" s="11" t="s">
        <v>731</v>
      </c>
      <c r="P71" s="196">
        <v>0</v>
      </c>
      <c r="Q71" s="197">
        <v>4</v>
      </c>
      <c r="R71" s="195">
        <v>4</v>
      </c>
      <c r="S71" s="197">
        <v>4</v>
      </c>
      <c r="U71" s="291"/>
      <c r="V71" s="205"/>
      <c r="W71" s="205"/>
      <c r="X71" s="205"/>
    </row>
    <row r="72" spans="2:24" ht="15" customHeight="1">
      <c r="B72" s="192" t="s">
        <v>1081</v>
      </c>
      <c r="C72" s="15" t="s">
        <v>79</v>
      </c>
      <c r="D72" s="15">
        <v>20242</v>
      </c>
      <c r="E72" s="192" t="s">
        <v>23</v>
      </c>
      <c r="F72" s="11" t="s">
        <v>20</v>
      </c>
      <c r="G72" s="11" t="s">
        <v>57</v>
      </c>
      <c r="H72" s="193">
        <v>5</v>
      </c>
      <c r="I72" s="193" t="s">
        <v>26</v>
      </c>
      <c r="J72" s="192" t="s">
        <v>731</v>
      </c>
      <c r="K72" s="497" t="s">
        <v>1426</v>
      </c>
      <c r="L72" s="273" t="s">
        <v>1100</v>
      </c>
      <c r="M72" s="272" t="s">
        <v>1101</v>
      </c>
      <c r="N72" s="272" t="s">
        <v>1086</v>
      </c>
      <c r="O72" s="11" t="s">
        <v>731</v>
      </c>
      <c r="P72" s="196">
        <v>2</v>
      </c>
      <c r="Q72" s="197">
        <v>4</v>
      </c>
      <c r="R72" s="195">
        <v>6</v>
      </c>
      <c r="S72" s="197">
        <v>4</v>
      </c>
      <c r="U72" s="238" t="s">
        <v>2001</v>
      </c>
      <c r="V72" s="244" t="s">
        <v>1993</v>
      </c>
      <c r="W72" s="244" t="s">
        <v>170</v>
      </c>
      <c r="X72" s="244">
        <v>6</v>
      </c>
    </row>
    <row r="73" spans="2:24" ht="15" customHeight="1">
      <c r="B73" s="192" t="s">
        <v>1081</v>
      </c>
      <c r="C73" s="15" t="s">
        <v>79</v>
      </c>
      <c r="D73" s="15">
        <v>20242</v>
      </c>
      <c r="E73" s="192" t="s">
        <v>23</v>
      </c>
      <c r="F73" s="11" t="s">
        <v>20</v>
      </c>
      <c r="G73" s="11" t="s">
        <v>57</v>
      </c>
      <c r="H73" s="193">
        <v>5</v>
      </c>
      <c r="I73" s="193" t="s">
        <v>32</v>
      </c>
      <c r="J73" s="192" t="s">
        <v>731</v>
      </c>
      <c r="K73" s="497" t="s">
        <v>1415</v>
      </c>
      <c r="L73" s="502" t="s">
        <v>1416</v>
      </c>
      <c r="M73" s="272" t="s">
        <v>1085</v>
      </c>
      <c r="N73" s="272" t="s">
        <v>1086</v>
      </c>
      <c r="O73" s="11" t="s">
        <v>731</v>
      </c>
      <c r="P73" s="196">
        <v>2</v>
      </c>
      <c r="Q73" s="197">
        <v>0</v>
      </c>
      <c r="R73" s="195">
        <v>2</v>
      </c>
      <c r="S73" s="197">
        <v>4</v>
      </c>
      <c r="U73" s="292" t="s">
        <v>1999</v>
      </c>
      <c r="V73" s="205">
        <v>1</v>
      </c>
      <c r="W73" s="205" t="s">
        <v>170</v>
      </c>
      <c r="X73" s="205">
        <v>10</v>
      </c>
    </row>
    <row r="74" spans="2:24" ht="15" customHeight="1">
      <c r="B74" s="192" t="s">
        <v>1081</v>
      </c>
      <c r="C74" s="15" t="s">
        <v>79</v>
      </c>
      <c r="D74" s="15">
        <v>20242</v>
      </c>
      <c r="E74" s="192" t="s">
        <v>23</v>
      </c>
      <c r="F74" s="11" t="s">
        <v>20</v>
      </c>
      <c r="G74" s="11" t="s">
        <v>57</v>
      </c>
      <c r="H74" s="193">
        <v>5</v>
      </c>
      <c r="I74" s="193" t="s">
        <v>1478</v>
      </c>
      <c r="J74" s="192" t="s">
        <v>731</v>
      </c>
      <c r="K74" s="497" t="s">
        <v>1415</v>
      </c>
      <c r="L74" s="502" t="s">
        <v>1416</v>
      </c>
      <c r="M74" s="272" t="s">
        <v>1085</v>
      </c>
      <c r="N74" s="272" t="s">
        <v>1086</v>
      </c>
      <c r="O74" s="11" t="s">
        <v>731</v>
      </c>
      <c r="P74" s="196">
        <v>0</v>
      </c>
      <c r="Q74" s="197">
        <v>4</v>
      </c>
      <c r="R74" s="195">
        <v>4</v>
      </c>
      <c r="S74" s="197">
        <v>4</v>
      </c>
      <c r="U74" s="292"/>
      <c r="V74" s="205"/>
      <c r="W74" s="205"/>
      <c r="X74" s="205"/>
    </row>
    <row r="75" spans="2:24" ht="15" customHeight="1">
      <c r="B75" s="192" t="s">
        <v>1081</v>
      </c>
      <c r="C75" s="15" t="s">
        <v>79</v>
      </c>
      <c r="D75" s="15">
        <v>20242</v>
      </c>
      <c r="E75" s="192" t="s">
        <v>23</v>
      </c>
      <c r="F75" s="11" t="s">
        <v>20</v>
      </c>
      <c r="G75" s="11" t="s">
        <v>57</v>
      </c>
      <c r="H75" s="193">
        <v>5</v>
      </c>
      <c r="I75" s="193" t="s">
        <v>1479</v>
      </c>
      <c r="J75" s="192" t="s">
        <v>731</v>
      </c>
      <c r="K75" s="497" t="s">
        <v>1415</v>
      </c>
      <c r="L75" s="502" t="s">
        <v>1416</v>
      </c>
      <c r="M75" s="272" t="s">
        <v>1085</v>
      </c>
      <c r="N75" s="272" t="s">
        <v>1086</v>
      </c>
      <c r="O75" s="11" t="s">
        <v>731</v>
      </c>
      <c r="P75" s="196">
        <v>0</v>
      </c>
      <c r="Q75" s="197">
        <v>4</v>
      </c>
      <c r="R75" s="195">
        <v>4</v>
      </c>
      <c r="S75" s="197">
        <v>4</v>
      </c>
      <c r="U75" s="292"/>
      <c r="V75" s="205"/>
      <c r="W75" s="205"/>
      <c r="X75" s="205"/>
    </row>
    <row r="76" spans="2:24" ht="15" customHeight="1">
      <c r="B76" s="192" t="s">
        <v>1081</v>
      </c>
      <c r="C76" s="15" t="s">
        <v>79</v>
      </c>
      <c r="D76" s="15">
        <v>20242</v>
      </c>
      <c r="E76" s="192" t="s">
        <v>23</v>
      </c>
      <c r="F76" s="11" t="s">
        <v>20</v>
      </c>
      <c r="G76" s="11" t="s">
        <v>57</v>
      </c>
      <c r="H76" s="193">
        <v>5</v>
      </c>
      <c r="I76" s="193" t="s">
        <v>32</v>
      </c>
      <c r="J76" s="192" t="s">
        <v>731</v>
      </c>
      <c r="K76" s="497" t="s">
        <v>1420</v>
      </c>
      <c r="L76" s="502" t="s">
        <v>1421</v>
      </c>
      <c r="M76" s="272" t="s">
        <v>1085</v>
      </c>
      <c r="N76" s="272" t="s">
        <v>1086</v>
      </c>
      <c r="O76" s="11" t="s">
        <v>731</v>
      </c>
      <c r="P76" s="196">
        <v>3</v>
      </c>
      <c r="Q76" s="197">
        <v>0</v>
      </c>
      <c r="R76" s="195">
        <v>3</v>
      </c>
      <c r="S76" s="197">
        <v>4</v>
      </c>
      <c r="U76" s="236" t="s">
        <v>2002</v>
      </c>
      <c r="V76" s="245" t="s">
        <v>1996</v>
      </c>
      <c r="W76" s="243" t="s">
        <v>170</v>
      </c>
      <c r="X76" s="243">
        <v>7</v>
      </c>
    </row>
    <row r="77" spans="2:24" ht="15" customHeight="1">
      <c r="B77" s="192" t="s">
        <v>1081</v>
      </c>
      <c r="C77" s="15" t="s">
        <v>79</v>
      </c>
      <c r="D77" s="15">
        <v>20242</v>
      </c>
      <c r="E77" s="192" t="s">
        <v>23</v>
      </c>
      <c r="F77" s="11" t="s">
        <v>20</v>
      </c>
      <c r="G77" s="11" t="s">
        <v>57</v>
      </c>
      <c r="H77" s="193">
        <v>5</v>
      </c>
      <c r="I77" s="193" t="s">
        <v>1478</v>
      </c>
      <c r="J77" s="192" t="s">
        <v>731</v>
      </c>
      <c r="K77" s="497" t="s">
        <v>1420</v>
      </c>
      <c r="L77" s="502" t="s">
        <v>1421</v>
      </c>
      <c r="M77" s="272" t="s">
        <v>1085</v>
      </c>
      <c r="N77" s="272" t="s">
        <v>1086</v>
      </c>
      <c r="O77" s="11" t="s">
        <v>731</v>
      </c>
      <c r="P77" s="196">
        <v>0</v>
      </c>
      <c r="Q77" s="197">
        <v>2</v>
      </c>
      <c r="R77" s="195">
        <v>2</v>
      </c>
      <c r="S77" s="197">
        <v>4</v>
      </c>
      <c r="U77" s="236"/>
      <c r="V77" s="205"/>
      <c r="W77" s="244"/>
      <c r="X77" s="244"/>
    </row>
    <row r="78" spans="2:24" ht="15" customHeight="1">
      <c r="B78" s="192" t="s">
        <v>1081</v>
      </c>
      <c r="C78" s="15" t="s">
        <v>79</v>
      </c>
      <c r="D78" s="15">
        <v>20242</v>
      </c>
      <c r="E78" s="192" t="s">
        <v>23</v>
      </c>
      <c r="F78" s="11" t="s">
        <v>20</v>
      </c>
      <c r="G78" s="11" t="s">
        <v>57</v>
      </c>
      <c r="H78" s="193">
        <v>5</v>
      </c>
      <c r="I78" s="193" t="s">
        <v>1479</v>
      </c>
      <c r="J78" s="192" t="s">
        <v>731</v>
      </c>
      <c r="K78" s="497" t="s">
        <v>1420</v>
      </c>
      <c r="L78" s="502" t="s">
        <v>1421</v>
      </c>
      <c r="M78" s="272" t="s">
        <v>1085</v>
      </c>
      <c r="N78" s="272" t="s">
        <v>1086</v>
      </c>
      <c r="O78" s="11" t="s">
        <v>731</v>
      </c>
      <c r="P78" s="196">
        <v>0</v>
      </c>
      <c r="Q78" s="197">
        <v>2</v>
      </c>
      <c r="R78" s="195">
        <v>2</v>
      </c>
      <c r="S78" s="197">
        <v>4</v>
      </c>
      <c r="U78" s="236"/>
      <c r="V78" s="205"/>
      <c r="W78" s="245"/>
      <c r="X78" s="245"/>
    </row>
    <row r="79" spans="2:24" ht="15" customHeight="1">
      <c r="B79" s="192" t="s">
        <v>1081</v>
      </c>
      <c r="C79" s="15" t="s">
        <v>79</v>
      </c>
      <c r="D79" s="15">
        <v>20242</v>
      </c>
      <c r="E79" s="192" t="s">
        <v>23</v>
      </c>
      <c r="F79" s="11" t="s">
        <v>20</v>
      </c>
      <c r="G79" s="11" t="s">
        <v>57</v>
      </c>
      <c r="H79" s="193">
        <v>5</v>
      </c>
      <c r="I79" s="193" t="s">
        <v>32</v>
      </c>
      <c r="J79" s="192" t="s">
        <v>731</v>
      </c>
      <c r="K79" s="497" t="s">
        <v>1424</v>
      </c>
      <c r="L79" s="499" t="s">
        <v>1425</v>
      </c>
      <c r="M79" s="272" t="s">
        <v>1085</v>
      </c>
      <c r="N79" s="272" t="s">
        <v>1086</v>
      </c>
      <c r="O79" s="11" t="s">
        <v>731</v>
      </c>
      <c r="P79" s="196">
        <v>2</v>
      </c>
      <c r="Q79" s="197">
        <v>0</v>
      </c>
      <c r="R79" s="195">
        <v>2</v>
      </c>
      <c r="S79" s="197">
        <v>4</v>
      </c>
      <c r="U79" s="266" t="s">
        <v>2000</v>
      </c>
      <c r="V79" s="205">
        <v>1</v>
      </c>
      <c r="W79" s="243" t="s">
        <v>170</v>
      </c>
      <c r="X79" s="243">
        <v>10</v>
      </c>
    </row>
    <row r="80" spans="2:24" ht="15" customHeight="1">
      <c r="B80" s="192" t="s">
        <v>1081</v>
      </c>
      <c r="C80" s="15" t="s">
        <v>79</v>
      </c>
      <c r="D80" s="15">
        <v>20242</v>
      </c>
      <c r="E80" s="192" t="s">
        <v>23</v>
      </c>
      <c r="F80" s="11" t="s">
        <v>20</v>
      </c>
      <c r="G80" s="11" t="s">
        <v>57</v>
      </c>
      <c r="H80" s="193">
        <v>5</v>
      </c>
      <c r="I80" s="193" t="s">
        <v>1478</v>
      </c>
      <c r="J80" s="192" t="s">
        <v>731</v>
      </c>
      <c r="K80" s="497" t="s">
        <v>1424</v>
      </c>
      <c r="L80" s="499" t="s">
        <v>1425</v>
      </c>
      <c r="M80" s="272" t="s">
        <v>1085</v>
      </c>
      <c r="N80" s="272" t="s">
        <v>1086</v>
      </c>
      <c r="O80" s="11" t="s">
        <v>731</v>
      </c>
      <c r="P80" s="196">
        <v>0</v>
      </c>
      <c r="Q80" s="197">
        <v>4</v>
      </c>
      <c r="R80" s="195">
        <v>4</v>
      </c>
      <c r="S80" s="197">
        <v>4</v>
      </c>
      <c r="U80" s="266"/>
      <c r="V80" s="205"/>
      <c r="W80" s="244"/>
      <c r="X80" s="244"/>
    </row>
    <row r="81" spans="2:24" ht="15" customHeight="1">
      <c r="B81" s="192" t="s">
        <v>1081</v>
      </c>
      <c r="C81" s="15" t="s">
        <v>79</v>
      </c>
      <c r="D81" s="15">
        <v>20242</v>
      </c>
      <c r="E81" s="192" t="s">
        <v>23</v>
      </c>
      <c r="F81" s="11" t="s">
        <v>20</v>
      </c>
      <c r="G81" s="11" t="s">
        <v>57</v>
      </c>
      <c r="H81" s="193">
        <v>5</v>
      </c>
      <c r="I81" s="193" t="s">
        <v>1479</v>
      </c>
      <c r="J81" s="192" t="s">
        <v>731</v>
      </c>
      <c r="K81" s="497" t="s">
        <v>1424</v>
      </c>
      <c r="L81" s="499" t="s">
        <v>1425</v>
      </c>
      <c r="M81" s="272" t="s">
        <v>1085</v>
      </c>
      <c r="N81" s="272" t="s">
        <v>1086</v>
      </c>
      <c r="O81" s="11" t="s">
        <v>731</v>
      </c>
      <c r="P81" s="196">
        <v>0</v>
      </c>
      <c r="Q81" s="197">
        <v>4</v>
      </c>
      <c r="R81" s="195">
        <v>4</v>
      </c>
      <c r="S81" s="197">
        <v>4</v>
      </c>
      <c r="U81" s="266"/>
      <c r="V81" s="205"/>
      <c r="W81" s="245"/>
      <c r="X81" s="245"/>
    </row>
    <row r="82" spans="2:24" ht="15" customHeight="1">
      <c r="B82" s="192" t="s">
        <v>1081</v>
      </c>
      <c r="C82" s="15" t="s">
        <v>79</v>
      </c>
      <c r="D82" s="15">
        <v>20242</v>
      </c>
      <c r="E82" s="192" t="s">
        <v>23</v>
      </c>
      <c r="F82" s="11" t="s">
        <v>20</v>
      </c>
      <c r="G82" s="11" t="s">
        <v>57</v>
      </c>
      <c r="H82" s="193">
        <v>6</v>
      </c>
      <c r="I82" s="193" t="s">
        <v>16</v>
      </c>
      <c r="J82" s="192" t="s">
        <v>731</v>
      </c>
      <c r="K82" s="497" t="s">
        <v>1674</v>
      </c>
      <c r="L82" s="500" t="s">
        <v>1675</v>
      </c>
      <c r="M82" s="272" t="s">
        <v>1085</v>
      </c>
      <c r="N82" s="272" t="s">
        <v>1086</v>
      </c>
      <c r="O82" s="11" t="s">
        <v>731</v>
      </c>
      <c r="P82" s="196">
        <v>3</v>
      </c>
      <c r="Q82" s="197">
        <v>0</v>
      </c>
      <c r="R82" s="195">
        <v>3</v>
      </c>
      <c r="S82" s="197">
        <v>3</v>
      </c>
      <c r="U82" s="236" t="s">
        <v>2003</v>
      </c>
      <c r="V82" s="205" t="s">
        <v>2004</v>
      </c>
      <c r="W82" s="243" t="s">
        <v>170</v>
      </c>
      <c r="X82" s="243">
        <v>13</v>
      </c>
    </row>
    <row r="83" spans="2:24" ht="15" customHeight="1">
      <c r="B83" s="192" t="s">
        <v>1081</v>
      </c>
      <c r="C83" s="15" t="s">
        <v>79</v>
      </c>
      <c r="D83" s="15">
        <v>20242</v>
      </c>
      <c r="E83" s="192" t="s">
        <v>23</v>
      </c>
      <c r="F83" s="11" t="s">
        <v>20</v>
      </c>
      <c r="G83" s="11" t="s">
        <v>57</v>
      </c>
      <c r="H83" s="193">
        <v>6</v>
      </c>
      <c r="I83" s="193" t="s">
        <v>26</v>
      </c>
      <c r="J83" s="192" t="s">
        <v>731</v>
      </c>
      <c r="K83" s="497" t="s">
        <v>1672</v>
      </c>
      <c r="L83" s="500" t="s">
        <v>1673</v>
      </c>
      <c r="M83" s="272" t="s">
        <v>1085</v>
      </c>
      <c r="N83" s="272" t="s">
        <v>1086</v>
      </c>
      <c r="O83" s="11" t="s">
        <v>731</v>
      </c>
      <c r="P83" s="196">
        <v>3</v>
      </c>
      <c r="Q83" s="197">
        <v>2</v>
      </c>
      <c r="R83" s="195">
        <v>5</v>
      </c>
      <c r="S83" s="197">
        <v>4</v>
      </c>
      <c r="U83" s="236"/>
      <c r="V83" s="205"/>
      <c r="W83" s="244"/>
      <c r="X83" s="244"/>
    </row>
    <row r="84" spans="2:24" ht="15" customHeight="1">
      <c r="B84" s="192" t="s">
        <v>1081</v>
      </c>
      <c r="C84" s="15" t="s">
        <v>79</v>
      </c>
      <c r="D84" s="15">
        <v>20242</v>
      </c>
      <c r="E84" s="192" t="s">
        <v>23</v>
      </c>
      <c r="F84" s="11" t="s">
        <v>20</v>
      </c>
      <c r="G84" s="11" t="s">
        <v>57</v>
      </c>
      <c r="H84" s="193">
        <v>7</v>
      </c>
      <c r="I84" s="193" t="s">
        <v>16</v>
      </c>
      <c r="J84" s="192" t="s">
        <v>731</v>
      </c>
      <c r="K84" s="497" t="s">
        <v>1427</v>
      </c>
      <c r="L84" s="500" t="s">
        <v>1428</v>
      </c>
      <c r="M84" s="272" t="s">
        <v>1085</v>
      </c>
      <c r="N84" s="272" t="s">
        <v>1086</v>
      </c>
      <c r="O84" s="11" t="s">
        <v>731</v>
      </c>
      <c r="P84" s="196">
        <v>3</v>
      </c>
      <c r="Q84" s="197">
        <v>2</v>
      </c>
      <c r="R84" s="195">
        <v>5</v>
      </c>
      <c r="S84" s="197">
        <v>4</v>
      </c>
      <c r="U84" s="236"/>
      <c r="V84" s="205"/>
      <c r="W84" s="245"/>
      <c r="X84" s="245"/>
    </row>
    <row r="85" spans="2:24" ht="15" customHeight="1">
      <c r="B85" s="192" t="s">
        <v>1081</v>
      </c>
      <c r="C85" s="15" t="s">
        <v>79</v>
      </c>
      <c r="D85" s="15">
        <v>20242</v>
      </c>
      <c r="E85" s="192" t="s">
        <v>23</v>
      </c>
      <c r="F85" s="11" t="s">
        <v>20</v>
      </c>
      <c r="G85" s="11" t="s">
        <v>57</v>
      </c>
      <c r="H85" s="193">
        <v>7</v>
      </c>
      <c r="I85" s="193" t="s">
        <v>26</v>
      </c>
      <c r="J85" s="192" t="s">
        <v>731</v>
      </c>
      <c r="K85" s="497" t="s">
        <v>1429</v>
      </c>
      <c r="L85" s="499" t="s">
        <v>1430</v>
      </c>
      <c r="M85" s="272" t="s">
        <v>1085</v>
      </c>
      <c r="N85" s="272" t="s">
        <v>1086</v>
      </c>
      <c r="O85" s="11" t="s">
        <v>731</v>
      </c>
      <c r="P85" s="196">
        <v>2</v>
      </c>
      <c r="Q85" s="197">
        <v>0</v>
      </c>
      <c r="R85" s="195">
        <v>2</v>
      </c>
      <c r="S85" s="197">
        <v>4</v>
      </c>
      <c r="U85" s="266" t="s">
        <v>2005</v>
      </c>
      <c r="V85" s="205" t="s">
        <v>2006</v>
      </c>
      <c r="W85" s="243" t="s">
        <v>170</v>
      </c>
      <c r="X85" s="243">
        <v>10</v>
      </c>
    </row>
    <row r="86" spans="2:24" ht="15" customHeight="1">
      <c r="B86" s="192" t="s">
        <v>1081</v>
      </c>
      <c r="C86" s="15" t="s">
        <v>79</v>
      </c>
      <c r="D86" s="15">
        <v>20242</v>
      </c>
      <c r="E86" s="192" t="s">
        <v>23</v>
      </c>
      <c r="F86" s="11" t="s">
        <v>20</v>
      </c>
      <c r="G86" s="11" t="s">
        <v>57</v>
      </c>
      <c r="H86" s="193">
        <v>7</v>
      </c>
      <c r="I86" s="193" t="s">
        <v>1475</v>
      </c>
      <c r="J86" s="192" t="s">
        <v>731</v>
      </c>
      <c r="K86" s="497" t="s">
        <v>1429</v>
      </c>
      <c r="L86" s="499" t="s">
        <v>1430</v>
      </c>
      <c r="M86" s="272" t="s">
        <v>1085</v>
      </c>
      <c r="N86" s="272" t="s">
        <v>1086</v>
      </c>
      <c r="O86" s="11" t="s">
        <v>731</v>
      </c>
      <c r="P86" s="196">
        <v>0</v>
      </c>
      <c r="Q86" s="197">
        <v>4</v>
      </c>
      <c r="R86" s="195">
        <v>4</v>
      </c>
      <c r="S86" s="197">
        <v>4</v>
      </c>
      <c r="U86" s="266"/>
      <c r="V86" s="205"/>
      <c r="W86" s="244"/>
      <c r="X86" s="244"/>
    </row>
    <row r="87" spans="2:24" ht="15" customHeight="1">
      <c r="B87" s="192" t="s">
        <v>1081</v>
      </c>
      <c r="C87" s="15" t="s">
        <v>79</v>
      </c>
      <c r="D87" s="15">
        <v>20242</v>
      </c>
      <c r="E87" s="192" t="s">
        <v>23</v>
      </c>
      <c r="F87" s="11" t="s">
        <v>20</v>
      </c>
      <c r="G87" s="11" t="s">
        <v>57</v>
      </c>
      <c r="H87" s="193">
        <v>7</v>
      </c>
      <c r="I87" s="193" t="s">
        <v>1476</v>
      </c>
      <c r="J87" s="192" t="s">
        <v>731</v>
      </c>
      <c r="K87" s="497" t="s">
        <v>1429</v>
      </c>
      <c r="L87" s="499" t="s">
        <v>1430</v>
      </c>
      <c r="M87" s="272" t="s">
        <v>1085</v>
      </c>
      <c r="N87" s="272" t="s">
        <v>1086</v>
      </c>
      <c r="O87" s="11" t="s">
        <v>731</v>
      </c>
      <c r="P87" s="196">
        <v>0</v>
      </c>
      <c r="Q87" s="197">
        <v>4</v>
      </c>
      <c r="R87" s="195">
        <v>4</v>
      </c>
      <c r="S87" s="197">
        <v>4</v>
      </c>
      <c r="U87" s="266"/>
      <c r="V87" s="205"/>
      <c r="W87" s="245"/>
      <c r="X87" s="245"/>
    </row>
    <row r="88" spans="2:24" ht="15" customHeight="1">
      <c r="B88" s="192" t="s">
        <v>1081</v>
      </c>
      <c r="C88" s="15" t="s">
        <v>79</v>
      </c>
      <c r="D88" s="15">
        <v>20242</v>
      </c>
      <c r="E88" s="192" t="s">
        <v>23</v>
      </c>
      <c r="F88" s="11" t="s">
        <v>20</v>
      </c>
      <c r="G88" s="11" t="s">
        <v>57</v>
      </c>
      <c r="H88" s="193">
        <v>7</v>
      </c>
      <c r="I88" s="193" t="s">
        <v>26</v>
      </c>
      <c r="J88" s="192" t="s">
        <v>731</v>
      </c>
      <c r="K88" s="497" t="s">
        <v>1433</v>
      </c>
      <c r="L88" s="500" t="s">
        <v>1434</v>
      </c>
      <c r="M88" s="272" t="s">
        <v>1085</v>
      </c>
      <c r="N88" s="272" t="s">
        <v>1086</v>
      </c>
      <c r="O88" s="11" t="s">
        <v>731</v>
      </c>
      <c r="P88" s="196">
        <v>2</v>
      </c>
      <c r="Q88" s="197">
        <v>0</v>
      </c>
      <c r="R88" s="195">
        <v>2</v>
      </c>
      <c r="S88" s="197">
        <v>4</v>
      </c>
      <c r="U88" s="255" t="s">
        <v>2007</v>
      </c>
      <c r="V88" s="243">
        <v>1</v>
      </c>
      <c r="W88" s="243" t="s">
        <v>170</v>
      </c>
      <c r="X88" s="243">
        <v>16</v>
      </c>
    </row>
    <row r="89" spans="2:24" ht="15" customHeight="1">
      <c r="B89" s="192" t="s">
        <v>1081</v>
      </c>
      <c r="C89" s="15" t="s">
        <v>79</v>
      </c>
      <c r="D89" s="15">
        <v>20242</v>
      </c>
      <c r="E89" s="192" t="s">
        <v>23</v>
      </c>
      <c r="F89" s="11" t="s">
        <v>20</v>
      </c>
      <c r="G89" s="11" t="s">
        <v>57</v>
      </c>
      <c r="H89" s="193">
        <v>7</v>
      </c>
      <c r="I89" s="193" t="s">
        <v>1475</v>
      </c>
      <c r="J89" s="192" t="s">
        <v>731</v>
      </c>
      <c r="K89" s="497" t="s">
        <v>1433</v>
      </c>
      <c r="L89" s="500" t="s">
        <v>1434</v>
      </c>
      <c r="M89" s="272" t="s">
        <v>1085</v>
      </c>
      <c r="N89" s="272" t="s">
        <v>1086</v>
      </c>
      <c r="O89" s="11" t="s">
        <v>731</v>
      </c>
      <c r="P89" s="196">
        <v>0</v>
      </c>
      <c r="Q89" s="197">
        <v>4</v>
      </c>
      <c r="R89" s="195">
        <v>4</v>
      </c>
      <c r="S89" s="197">
        <v>4</v>
      </c>
      <c r="U89" s="334"/>
      <c r="V89" s="244"/>
      <c r="W89" s="244"/>
      <c r="X89" s="244"/>
    </row>
    <row r="90" spans="2:24" ht="15" customHeight="1">
      <c r="B90" s="192" t="s">
        <v>1081</v>
      </c>
      <c r="C90" s="15" t="s">
        <v>79</v>
      </c>
      <c r="D90" s="15">
        <v>20242</v>
      </c>
      <c r="E90" s="192" t="s">
        <v>23</v>
      </c>
      <c r="F90" s="11" t="s">
        <v>20</v>
      </c>
      <c r="G90" s="11" t="s">
        <v>57</v>
      </c>
      <c r="H90" s="193">
        <v>7</v>
      </c>
      <c r="I90" s="193" t="s">
        <v>1476</v>
      </c>
      <c r="J90" s="192" t="s">
        <v>731</v>
      </c>
      <c r="K90" s="497" t="s">
        <v>1433</v>
      </c>
      <c r="L90" s="500" t="s">
        <v>1434</v>
      </c>
      <c r="M90" s="272" t="s">
        <v>1085</v>
      </c>
      <c r="N90" s="272" t="s">
        <v>1086</v>
      </c>
      <c r="O90" s="11" t="s">
        <v>731</v>
      </c>
      <c r="P90" s="196">
        <v>0</v>
      </c>
      <c r="Q90" s="197">
        <v>4</v>
      </c>
      <c r="R90" s="195">
        <v>4</v>
      </c>
      <c r="S90" s="197">
        <v>4</v>
      </c>
      <c r="U90" s="334"/>
      <c r="V90" s="244"/>
      <c r="W90" s="244"/>
      <c r="X90" s="244"/>
    </row>
    <row r="91" spans="2:24" ht="15" customHeight="1">
      <c r="B91" s="192"/>
      <c r="C91" s="15"/>
      <c r="D91" s="15"/>
      <c r="E91" s="192" t="s">
        <v>23</v>
      </c>
      <c r="F91" s="11" t="s">
        <v>20</v>
      </c>
      <c r="G91" s="11" t="s">
        <v>57</v>
      </c>
      <c r="H91" s="193">
        <v>7</v>
      </c>
      <c r="I91" s="193" t="s">
        <v>32</v>
      </c>
      <c r="J91" s="192" t="s">
        <v>731</v>
      </c>
      <c r="K91" s="153" t="s">
        <v>1433</v>
      </c>
      <c r="L91" s="500" t="s">
        <v>1434</v>
      </c>
      <c r="M91" s="272" t="s">
        <v>1085</v>
      </c>
      <c r="N91" s="272" t="s">
        <v>1086</v>
      </c>
      <c r="O91" s="11" t="s">
        <v>731</v>
      </c>
      <c r="P91" s="196">
        <v>2</v>
      </c>
      <c r="Q91" s="197">
        <v>4</v>
      </c>
      <c r="R91" s="195">
        <v>6</v>
      </c>
      <c r="S91" s="197">
        <v>4</v>
      </c>
      <c r="U91" s="257"/>
      <c r="V91" s="245"/>
      <c r="W91" s="245"/>
      <c r="X91" s="245"/>
    </row>
    <row r="92" spans="2:24" ht="15" customHeight="1">
      <c r="B92" s="192" t="s">
        <v>1081</v>
      </c>
      <c r="C92" s="15" t="s">
        <v>80</v>
      </c>
      <c r="D92" s="15">
        <v>202011</v>
      </c>
      <c r="E92" s="192" t="s">
        <v>23</v>
      </c>
      <c r="F92" s="11" t="s">
        <v>20</v>
      </c>
      <c r="G92" s="11" t="s">
        <v>57</v>
      </c>
      <c r="H92" s="193">
        <v>8</v>
      </c>
      <c r="I92" s="193" t="s">
        <v>1342</v>
      </c>
      <c r="J92" s="192" t="s">
        <v>769</v>
      </c>
      <c r="K92" s="497" t="s">
        <v>1688</v>
      </c>
      <c r="L92" s="503" t="s">
        <v>1166</v>
      </c>
      <c r="M92" s="272" t="s">
        <v>1101</v>
      </c>
      <c r="N92" s="272" t="s">
        <v>1086</v>
      </c>
      <c r="O92" s="11" t="s">
        <v>769</v>
      </c>
      <c r="P92" s="196">
        <v>2</v>
      </c>
      <c r="Q92" s="197">
        <v>6</v>
      </c>
      <c r="R92" s="195">
        <v>8</v>
      </c>
      <c r="S92" s="197">
        <v>5</v>
      </c>
      <c r="U92" s="266" t="s">
        <v>2008</v>
      </c>
      <c r="V92" s="205" t="s">
        <v>2009</v>
      </c>
      <c r="W92" s="243" t="s">
        <v>170</v>
      </c>
      <c r="X92" s="243">
        <v>16</v>
      </c>
    </row>
    <row r="93" spans="2:24" ht="15" customHeight="1">
      <c r="B93" s="192" t="s">
        <v>1081</v>
      </c>
      <c r="C93" s="15" t="s">
        <v>80</v>
      </c>
      <c r="D93" s="15">
        <v>202011</v>
      </c>
      <c r="E93" s="192" t="s">
        <v>23</v>
      </c>
      <c r="F93" s="11" t="s">
        <v>20</v>
      </c>
      <c r="G93" s="11" t="s">
        <v>57</v>
      </c>
      <c r="H93" s="193">
        <v>8</v>
      </c>
      <c r="I93" s="193" t="s">
        <v>1343</v>
      </c>
      <c r="J93" s="192" t="s">
        <v>769</v>
      </c>
      <c r="K93" s="497" t="s">
        <v>1688</v>
      </c>
      <c r="L93" s="503" t="s">
        <v>1166</v>
      </c>
      <c r="M93" s="272" t="s">
        <v>1101</v>
      </c>
      <c r="N93" s="272" t="s">
        <v>1086</v>
      </c>
      <c r="O93" s="11" t="s">
        <v>769</v>
      </c>
      <c r="P93" s="196">
        <v>2</v>
      </c>
      <c r="Q93" s="197">
        <v>6</v>
      </c>
      <c r="R93" s="195">
        <v>8</v>
      </c>
      <c r="S93" s="197">
        <v>5</v>
      </c>
      <c r="U93" s="266"/>
      <c r="V93" s="243"/>
      <c r="W93" s="244"/>
      <c r="X93" s="244"/>
    </row>
    <row r="94" spans="2:24" ht="15" customHeight="1">
      <c r="B94" s="192" t="s">
        <v>1081</v>
      </c>
      <c r="C94" s="15" t="s">
        <v>80</v>
      </c>
      <c r="D94" s="15">
        <v>202011</v>
      </c>
      <c r="E94" s="192" t="s">
        <v>23</v>
      </c>
      <c r="F94" s="11" t="s">
        <v>20</v>
      </c>
      <c r="G94" s="11" t="s">
        <v>57</v>
      </c>
      <c r="H94" s="193">
        <v>8</v>
      </c>
      <c r="I94" s="193" t="s">
        <v>26</v>
      </c>
      <c r="J94" s="192" t="s">
        <v>731</v>
      </c>
      <c r="K94" s="497" t="s">
        <v>1686</v>
      </c>
      <c r="L94" s="500" t="s">
        <v>1687</v>
      </c>
      <c r="M94" s="272" t="s">
        <v>1685</v>
      </c>
      <c r="N94" s="272" t="s">
        <v>1086</v>
      </c>
      <c r="O94" s="11" t="s">
        <v>731</v>
      </c>
      <c r="P94" s="196">
        <v>3</v>
      </c>
      <c r="Q94" s="197">
        <v>2</v>
      </c>
      <c r="R94" s="195">
        <v>5</v>
      </c>
      <c r="S94" s="197">
        <v>4</v>
      </c>
      <c r="U94" s="291" t="s">
        <v>2010</v>
      </c>
      <c r="V94" s="205" t="s">
        <v>2011</v>
      </c>
      <c r="W94" s="205" t="s">
        <v>170</v>
      </c>
      <c r="X94" s="205">
        <v>13</v>
      </c>
    </row>
    <row r="95" spans="2:24" ht="15" customHeight="1">
      <c r="B95" s="192" t="s">
        <v>1081</v>
      </c>
      <c r="C95" s="15" t="s">
        <v>80</v>
      </c>
      <c r="D95" s="15">
        <v>202011</v>
      </c>
      <c r="E95" s="192" t="s">
        <v>23</v>
      </c>
      <c r="F95" s="11" t="s">
        <v>20</v>
      </c>
      <c r="G95" s="11" t="s">
        <v>57</v>
      </c>
      <c r="H95" s="193">
        <v>8</v>
      </c>
      <c r="I95" s="193" t="s">
        <v>1476</v>
      </c>
      <c r="J95" s="192" t="s">
        <v>769</v>
      </c>
      <c r="K95" s="497" t="s">
        <v>1688</v>
      </c>
      <c r="L95" s="500" t="s">
        <v>1166</v>
      </c>
      <c r="M95" s="272" t="s">
        <v>1101</v>
      </c>
      <c r="N95" s="272" t="s">
        <v>1086</v>
      </c>
      <c r="O95" s="11" t="s">
        <v>769</v>
      </c>
      <c r="P95" s="196">
        <v>2</v>
      </c>
      <c r="Q95" s="197">
        <v>6</v>
      </c>
      <c r="R95" s="195">
        <v>8</v>
      </c>
      <c r="S95" s="197">
        <v>5</v>
      </c>
      <c r="U95" s="291" t="s">
        <v>2008</v>
      </c>
      <c r="V95" s="243"/>
      <c r="W95" s="243"/>
      <c r="X95" s="243"/>
    </row>
    <row r="96" spans="2:24" ht="15" customHeight="1">
      <c r="B96" s="192" t="s">
        <v>1081</v>
      </c>
      <c r="C96" s="15" t="s">
        <v>80</v>
      </c>
      <c r="D96" s="15">
        <v>202011</v>
      </c>
      <c r="E96" s="192" t="s">
        <v>23</v>
      </c>
      <c r="F96" s="11" t="s">
        <v>20</v>
      </c>
      <c r="G96" s="11" t="s">
        <v>57</v>
      </c>
      <c r="H96" s="193">
        <v>9</v>
      </c>
      <c r="I96" s="193" t="s">
        <v>1343</v>
      </c>
      <c r="J96" s="192" t="s">
        <v>769</v>
      </c>
      <c r="K96" s="497" t="s">
        <v>1694</v>
      </c>
      <c r="L96" s="499" t="s">
        <v>1695</v>
      </c>
      <c r="M96" s="272" t="s">
        <v>1101</v>
      </c>
      <c r="N96" s="272" t="s">
        <v>1086</v>
      </c>
      <c r="O96" s="11" t="s">
        <v>769</v>
      </c>
      <c r="P96" s="196">
        <v>4</v>
      </c>
      <c r="Q96" s="197">
        <v>4</v>
      </c>
      <c r="R96" s="195">
        <v>8</v>
      </c>
      <c r="S96" s="197">
        <v>6</v>
      </c>
      <c r="U96" s="501" t="s">
        <v>2012</v>
      </c>
      <c r="V96" s="205">
        <v>1</v>
      </c>
      <c r="W96" s="205" t="s">
        <v>170</v>
      </c>
      <c r="X96" s="205">
        <v>16</v>
      </c>
    </row>
    <row r="97" spans="2:24" ht="15" customHeight="1">
      <c r="B97" s="192"/>
      <c r="C97" s="15"/>
      <c r="D97" s="15"/>
      <c r="E97" s="192" t="s">
        <v>23</v>
      </c>
      <c r="F97" s="11" t="s">
        <v>20</v>
      </c>
      <c r="G97" s="11" t="s">
        <v>57</v>
      </c>
      <c r="H97" s="193">
        <v>9</v>
      </c>
      <c r="I97" s="193" t="s">
        <v>1475</v>
      </c>
      <c r="J97" s="192" t="s">
        <v>769</v>
      </c>
      <c r="K97" s="153" t="s">
        <v>1694</v>
      </c>
      <c r="L97" s="279" t="s">
        <v>1695</v>
      </c>
      <c r="M97" s="272" t="s">
        <v>1101</v>
      </c>
      <c r="N97" s="272" t="s">
        <v>1086</v>
      </c>
      <c r="O97" s="11" t="s">
        <v>769</v>
      </c>
      <c r="P97" s="196">
        <v>4</v>
      </c>
      <c r="Q97" s="197">
        <v>4</v>
      </c>
      <c r="R97" s="195">
        <v>8</v>
      </c>
      <c r="S97" s="197">
        <v>6</v>
      </c>
      <c r="U97" s="504"/>
      <c r="V97" s="243"/>
      <c r="W97" s="243"/>
      <c r="X97" s="205"/>
    </row>
    <row r="98" spans="2:24" ht="15" customHeight="1">
      <c r="B98" s="192" t="s">
        <v>1081</v>
      </c>
      <c r="C98" s="15" t="s">
        <v>80</v>
      </c>
      <c r="D98" s="15">
        <v>202011</v>
      </c>
      <c r="E98" s="192" t="s">
        <v>23</v>
      </c>
      <c r="F98" s="11" t="s">
        <v>20</v>
      </c>
      <c r="G98" s="11" t="s">
        <v>57</v>
      </c>
      <c r="H98" s="193">
        <v>9</v>
      </c>
      <c r="I98" s="193" t="s">
        <v>32</v>
      </c>
      <c r="J98" s="192" t="s">
        <v>731</v>
      </c>
      <c r="K98" s="497" t="s">
        <v>1700</v>
      </c>
      <c r="L98" s="502" t="s">
        <v>1701</v>
      </c>
      <c r="M98" s="272" t="s">
        <v>1685</v>
      </c>
      <c r="N98" s="272" t="s">
        <v>1086</v>
      </c>
      <c r="O98" s="11" t="s">
        <v>731</v>
      </c>
      <c r="P98" s="196">
        <v>3</v>
      </c>
      <c r="Q98" s="197">
        <v>2</v>
      </c>
      <c r="R98" s="195">
        <v>5</v>
      </c>
      <c r="S98" s="197">
        <v>4</v>
      </c>
      <c r="U98" s="266" t="s">
        <v>2012</v>
      </c>
      <c r="V98" s="205">
        <v>1</v>
      </c>
      <c r="W98" s="205" t="s">
        <v>170</v>
      </c>
      <c r="X98" s="289">
        <v>13</v>
      </c>
    </row>
    <row r="99" spans="2:24" ht="15" customHeight="1">
      <c r="B99" s="192"/>
      <c r="C99" s="15"/>
      <c r="D99" s="15"/>
      <c r="E99" s="192" t="s">
        <v>23</v>
      </c>
      <c r="F99" s="11" t="s">
        <v>20</v>
      </c>
      <c r="G99" s="11" t="s">
        <v>57</v>
      </c>
      <c r="H99" s="193">
        <v>9</v>
      </c>
      <c r="I99" s="193" t="s">
        <v>1478</v>
      </c>
      <c r="J99" s="192" t="s">
        <v>769</v>
      </c>
      <c r="K99" s="153" t="s">
        <v>1694</v>
      </c>
      <c r="L99" s="493" t="s">
        <v>1695</v>
      </c>
      <c r="M99" s="272" t="s">
        <v>1101</v>
      </c>
      <c r="N99" s="272" t="s">
        <v>1086</v>
      </c>
      <c r="O99" s="11" t="s">
        <v>769</v>
      </c>
      <c r="P99" s="196">
        <v>4</v>
      </c>
      <c r="Q99" s="197">
        <v>4</v>
      </c>
      <c r="R99" s="195">
        <v>8</v>
      </c>
      <c r="S99" s="197">
        <v>6</v>
      </c>
      <c r="U99" s="266"/>
      <c r="V99" s="205"/>
      <c r="W99" s="205"/>
      <c r="X99" s="256"/>
    </row>
    <row r="100" spans="2:24" ht="15" customHeight="1">
      <c r="B100" s="192" t="s">
        <v>1081</v>
      </c>
      <c r="C100" s="15" t="s">
        <v>80</v>
      </c>
      <c r="D100" s="15">
        <v>202011</v>
      </c>
      <c r="E100" s="192" t="s">
        <v>23</v>
      </c>
      <c r="F100" s="11" t="s">
        <v>20</v>
      </c>
      <c r="G100" s="11" t="s">
        <v>57</v>
      </c>
      <c r="H100" s="193">
        <v>10</v>
      </c>
      <c r="I100" s="193" t="s">
        <v>1475</v>
      </c>
      <c r="J100" s="192" t="s">
        <v>769</v>
      </c>
      <c r="K100" s="497" t="s">
        <v>1706</v>
      </c>
      <c r="L100" s="499" t="s">
        <v>1318</v>
      </c>
      <c r="M100" s="272" t="s">
        <v>1101</v>
      </c>
      <c r="N100" s="272" t="s">
        <v>1086</v>
      </c>
      <c r="O100" s="11" t="s">
        <v>769</v>
      </c>
      <c r="P100" s="196">
        <v>4</v>
      </c>
      <c r="Q100" s="197">
        <v>4</v>
      </c>
      <c r="R100" s="195">
        <v>8</v>
      </c>
      <c r="S100" s="197">
        <v>6</v>
      </c>
      <c r="U100" s="255" t="s">
        <v>2013</v>
      </c>
      <c r="V100" s="245">
        <v>1</v>
      </c>
      <c r="W100" s="245" t="s">
        <v>170</v>
      </c>
      <c r="X100" s="245">
        <v>17</v>
      </c>
    </row>
    <row r="101" spans="2:24" ht="15" customHeight="1">
      <c r="B101" s="192" t="s">
        <v>1081</v>
      </c>
      <c r="C101" s="15" t="s">
        <v>80</v>
      </c>
      <c r="D101" s="15">
        <v>202011</v>
      </c>
      <c r="E101" s="192" t="s">
        <v>23</v>
      </c>
      <c r="F101" s="11" t="s">
        <v>20</v>
      </c>
      <c r="G101" s="11" t="s">
        <v>57</v>
      </c>
      <c r="H101" s="193">
        <v>10</v>
      </c>
      <c r="I101" s="193" t="s">
        <v>26</v>
      </c>
      <c r="J101" s="192" t="s">
        <v>731</v>
      </c>
      <c r="K101" s="497" t="s">
        <v>1709</v>
      </c>
      <c r="L101" s="499" t="s">
        <v>1710</v>
      </c>
      <c r="M101" s="272" t="s">
        <v>1685</v>
      </c>
      <c r="N101" s="272" t="s">
        <v>1086</v>
      </c>
      <c r="O101" s="11" t="s">
        <v>731</v>
      </c>
      <c r="P101" s="196">
        <v>3</v>
      </c>
      <c r="Q101" s="197">
        <v>2</v>
      </c>
      <c r="R101" s="195">
        <v>5</v>
      </c>
      <c r="S101" s="197">
        <v>4</v>
      </c>
      <c r="U101" s="334"/>
      <c r="V101" s="205"/>
      <c r="W101" s="205"/>
      <c r="X101" s="205"/>
    </row>
    <row r="102" spans="2:24" ht="15" customHeight="1">
      <c r="B102" s="192" t="s">
        <v>1081</v>
      </c>
      <c r="C102" s="15" t="s">
        <v>80</v>
      </c>
      <c r="D102" s="15">
        <v>202011</v>
      </c>
      <c r="E102" s="192" t="s">
        <v>23</v>
      </c>
      <c r="F102" s="11" t="s">
        <v>20</v>
      </c>
      <c r="G102" s="11" t="s">
        <v>57</v>
      </c>
      <c r="H102" s="193">
        <v>10</v>
      </c>
      <c r="I102" s="193" t="s">
        <v>26</v>
      </c>
      <c r="J102" s="192" t="s">
        <v>731</v>
      </c>
      <c r="K102" s="497" t="s">
        <v>1711</v>
      </c>
      <c r="L102" s="499" t="s">
        <v>1712</v>
      </c>
      <c r="M102" s="272" t="s">
        <v>1685</v>
      </c>
      <c r="N102" s="272" t="s">
        <v>1086</v>
      </c>
      <c r="O102" s="11" t="s">
        <v>731</v>
      </c>
      <c r="P102" s="196">
        <v>4</v>
      </c>
      <c r="Q102" s="197">
        <v>0</v>
      </c>
      <c r="R102" s="195">
        <v>4</v>
      </c>
      <c r="S102" s="197">
        <v>4</v>
      </c>
      <c r="U102" s="257"/>
      <c r="V102" s="205"/>
      <c r="W102" s="205"/>
      <c r="X102" s="205"/>
    </row>
    <row r="103" spans="2:24" ht="15" customHeight="1">
      <c r="B103" s="192" t="s">
        <v>1081</v>
      </c>
      <c r="C103" s="31" t="s">
        <v>18</v>
      </c>
      <c r="D103" s="31">
        <v>20242</v>
      </c>
      <c r="E103" s="11" t="s">
        <v>19</v>
      </c>
      <c r="F103" s="11" t="s">
        <v>20</v>
      </c>
      <c r="G103" s="11" t="s">
        <v>21</v>
      </c>
      <c r="H103" s="179">
        <v>3</v>
      </c>
      <c r="I103" s="179" t="s">
        <v>16</v>
      </c>
      <c r="J103" s="192" t="s">
        <v>731</v>
      </c>
      <c r="K103" s="153" t="s">
        <v>1461</v>
      </c>
      <c r="L103" s="273" t="s">
        <v>1133</v>
      </c>
      <c r="M103" s="272" t="s">
        <v>1101</v>
      </c>
      <c r="N103" s="272" t="s">
        <v>1164</v>
      </c>
      <c r="O103" s="11" t="s">
        <v>731</v>
      </c>
      <c r="P103" s="196">
        <v>2</v>
      </c>
      <c r="Q103" s="197">
        <v>2</v>
      </c>
      <c r="R103" s="195">
        <v>4</v>
      </c>
      <c r="S103" s="197">
        <v>3</v>
      </c>
      <c r="U103" s="236" t="s">
        <v>2014</v>
      </c>
      <c r="V103" s="246"/>
      <c r="W103" s="245"/>
      <c r="X103" s="245"/>
    </row>
    <row r="104" spans="2:24" ht="15" customHeight="1">
      <c r="B104" s="192" t="s">
        <v>1081</v>
      </c>
      <c r="C104" s="31" t="s">
        <v>18</v>
      </c>
      <c r="D104" s="31">
        <v>20242</v>
      </c>
      <c r="E104" s="11" t="s">
        <v>19</v>
      </c>
      <c r="F104" s="11" t="s">
        <v>20</v>
      </c>
      <c r="G104" s="11" t="s">
        <v>21</v>
      </c>
      <c r="H104" s="179">
        <v>3</v>
      </c>
      <c r="I104" s="179" t="s">
        <v>16</v>
      </c>
      <c r="J104" s="192" t="s">
        <v>731</v>
      </c>
      <c r="K104" s="153" t="s">
        <v>1462</v>
      </c>
      <c r="L104" s="273" t="s">
        <v>1463</v>
      </c>
      <c r="M104" s="272" t="s">
        <v>1101</v>
      </c>
      <c r="N104" s="272" t="s">
        <v>1164</v>
      </c>
      <c r="O104" s="11" t="s">
        <v>731</v>
      </c>
      <c r="P104" s="196">
        <v>2</v>
      </c>
      <c r="Q104" s="197">
        <v>2</v>
      </c>
      <c r="R104" s="195">
        <v>4</v>
      </c>
      <c r="S104" s="197">
        <v>3</v>
      </c>
      <c r="U104" s="236" t="s">
        <v>2015</v>
      </c>
      <c r="V104" s="247"/>
      <c r="W104" s="205"/>
      <c r="X104" s="205"/>
    </row>
    <row r="105" spans="2:24" ht="15" customHeight="1">
      <c r="B105" s="192" t="s">
        <v>1081</v>
      </c>
      <c r="C105" s="31" t="s">
        <v>18</v>
      </c>
      <c r="D105" s="31">
        <v>20242</v>
      </c>
      <c r="E105" s="11" t="s">
        <v>19</v>
      </c>
      <c r="F105" s="11" t="s">
        <v>20</v>
      </c>
      <c r="G105" s="11" t="s">
        <v>21</v>
      </c>
      <c r="H105" s="179">
        <v>3</v>
      </c>
      <c r="I105" s="179" t="s">
        <v>16</v>
      </c>
      <c r="J105" s="192" t="s">
        <v>731</v>
      </c>
      <c r="K105" s="153" t="s">
        <v>1470</v>
      </c>
      <c r="L105" s="273" t="s">
        <v>1152</v>
      </c>
      <c r="M105" s="272" t="s">
        <v>1101</v>
      </c>
      <c r="N105" s="272" t="s">
        <v>1164</v>
      </c>
      <c r="O105" s="11" t="s">
        <v>731</v>
      </c>
      <c r="P105" s="196">
        <v>3</v>
      </c>
      <c r="Q105" s="197">
        <v>2</v>
      </c>
      <c r="R105" s="195">
        <v>5</v>
      </c>
      <c r="S105" s="197">
        <v>4</v>
      </c>
      <c r="U105" s="236" t="s">
        <v>2016</v>
      </c>
      <c r="V105" s="247"/>
      <c r="W105" s="205"/>
      <c r="X105" s="205"/>
    </row>
    <row r="106" spans="2:24" ht="15" customHeight="1">
      <c r="B106" s="192" t="s">
        <v>1081</v>
      </c>
      <c r="C106" s="31" t="s">
        <v>18</v>
      </c>
      <c r="D106" s="31">
        <v>20242</v>
      </c>
      <c r="E106" s="11" t="s">
        <v>19</v>
      </c>
      <c r="F106" s="11" t="s">
        <v>20</v>
      </c>
      <c r="G106" s="11" t="s">
        <v>21</v>
      </c>
      <c r="H106" s="179">
        <v>3</v>
      </c>
      <c r="I106" s="179" t="s">
        <v>16</v>
      </c>
      <c r="J106" s="192" t="s">
        <v>731</v>
      </c>
      <c r="K106" s="153" t="s">
        <v>1471</v>
      </c>
      <c r="L106" s="273" t="s">
        <v>1223</v>
      </c>
      <c r="M106" s="272" t="s">
        <v>1101</v>
      </c>
      <c r="N106" s="272" t="s">
        <v>1164</v>
      </c>
      <c r="O106" s="11" t="s">
        <v>731</v>
      </c>
      <c r="P106" s="196">
        <v>1</v>
      </c>
      <c r="Q106" s="197">
        <v>4</v>
      </c>
      <c r="R106" s="195">
        <v>5</v>
      </c>
      <c r="S106" s="197">
        <v>3</v>
      </c>
      <c r="U106" s="236" t="s">
        <v>2017</v>
      </c>
      <c r="V106" s="247"/>
      <c r="W106" s="205"/>
      <c r="X106" s="205"/>
    </row>
    <row r="107" spans="2:24" ht="15" customHeight="1">
      <c r="B107" s="11" t="s">
        <v>1081</v>
      </c>
      <c r="C107" s="31" t="s">
        <v>18</v>
      </c>
      <c r="D107" s="31">
        <v>20242</v>
      </c>
      <c r="E107" s="11" t="s">
        <v>23</v>
      </c>
      <c r="F107" s="11" t="s">
        <v>20</v>
      </c>
      <c r="G107" s="11" t="s">
        <v>21</v>
      </c>
      <c r="H107" s="179">
        <v>3</v>
      </c>
      <c r="I107" s="179" t="s">
        <v>16</v>
      </c>
      <c r="J107" s="192" t="s">
        <v>731</v>
      </c>
      <c r="K107" s="153" t="s">
        <v>1465</v>
      </c>
      <c r="L107" s="35" t="s">
        <v>1466</v>
      </c>
      <c r="M107" s="31" t="s">
        <v>1127</v>
      </c>
      <c r="N107" s="31" t="s">
        <v>1164</v>
      </c>
      <c r="O107" s="11" t="s">
        <v>731</v>
      </c>
      <c r="P107" s="196">
        <v>2</v>
      </c>
      <c r="Q107" s="197">
        <v>4</v>
      </c>
      <c r="R107" s="195">
        <v>6</v>
      </c>
      <c r="S107" s="197">
        <v>4</v>
      </c>
      <c r="U107" s="236" t="s">
        <v>2018</v>
      </c>
      <c r="V107" s="247"/>
      <c r="W107" s="205"/>
      <c r="X107" s="205"/>
    </row>
    <row r="108" spans="2:24" ht="15" customHeight="1">
      <c r="B108" s="11" t="s">
        <v>1081</v>
      </c>
      <c r="C108" s="31" t="s">
        <v>18</v>
      </c>
      <c r="D108" s="31">
        <v>20242</v>
      </c>
      <c r="E108" s="11" t="s">
        <v>23</v>
      </c>
      <c r="F108" s="11" t="s">
        <v>20</v>
      </c>
      <c r="G108" s="11" t="s">
        <v>21</v>
      </c>
      <c r="H108" s="179">
        <v>3</v>
      </c>
      <c r="I108" s="179" t="s">
        <v>16</v>
      </c>
      <c r="J108" s="192" t="s">
        <v>731</v>
      </c>
      <c r="K108" s="153" t="s">
        <v>1470</v>
      </c>
      <c r="L108" s="35" t="s">
        <v>1152</v>
      </c>
      <c r="M108" s="31" t="s">
        <v>1101</v>
      </c>
      <c r="N108" s="31" t="s">
        <v>1164</v>
      </c>
      <c r="O108" s="11" t="s">
        <v>731</v>
      </c>
      <c r="P108" s="196">
        <v>3</v>
      </c>
      <c r="Q108" s="197">
        <v>2</v>
      </c>
      <c r="R108" s="195">
        <v>5</v>
      </c>
      <c r="S108" s="197">
        <v>4</v>
      </c>
      <c r="U108" s="236" t="s">
        <v>2019</v>
      </c>
      <c r="V108" s="247"/>
      <c r="W108" s="205"/>
      <c r="X108" s="205"/>
    </row>
    <row r="109" spans="2:24" ht="15" customHeight="1">
      <c r="B109" s="11" t="s">
        <v>1081</v>
      </c>
      <c r="C109" s="31" t="s">
        <v>18</v>
      </c>
      <c r="D109" s="31">
        <v>20242</v>
      </c>
      <c r="E109" s="11" t="s">
        <v>23</v>
      </c>
      <c r="F109" s="11" t="s">
        <v>20</v>
      </c>
      <c r="G109" s="11" t="s">
        <v>21</v>
      </c>
      <c r="H109" s="179">
        <v>3</v>
      </c>
      <c r="I109" s="179" t="s">
        <v>26</v>
      </c>
      <c r="J109" s="192" t="s">
        <v>731</v>
      </c>
      <c r="K109" s="153" t="s">
        <v>1465</v>
      </c>
      <c r="L109" s="35" t="s">
        <v>1466</v>
      </c>
      <c r="M109" s="31" t="s">
        <v>1127</v>
      </c>
      <c r="N109" s="31" t="s">
        <v>1164</v>
      </c>
      <c r="O109" s="11" t="s">
        <v>731</v>
      </c>
      <c r="P109" s="196">
        <v>2</v>
      </c>
      <c r="Q109" s="197">
        <v>4</v>
      </c>
      <c r="R109" s="195">
        <v>6</v>
      </c>
      <c r="S109" s="197">
        <v>4</v>
      </c>
      <c r="U109" s="236" t="s">
        <v>2020</v>
      </c>
      <c r="V109" s="247"/>
      <c r="W109" s="205"/>
      <c r="X109" s="205"/>
    </row>
    <row r="110" spans="2:24" ht="15" customHeight="1">
      <c r="B110" s="11" t="s">
        <v>1081</v>
      </c>
      <c r="C110" s="31" t="s">
        <v>18</v>
      </c>
      <c r="D110" s="31">
        <v>20242</v>
      </c>
      <c r="E110" s="11" t="s">
        <v>23</v>
      </c>
      <c r="F110" s="11" t="s">
        <v>20</v>
      </c>
      <c r="G110" s="11" t="s">
        <v>21</v>
      </c>
      <c r="H110" s="179">
        <v>3</v>
      </c>
      <c r="I110" s="179" t="s">
        <v>26</v>
      </c>
      <c r="J110" s="192" t="s">
        <v>731</v>
      </c>
      <c r="K110" s="153" t="s">
        <v>1470</v>
      </c>
      <c r="L110" s="35" t="s">
        <v>1152</v>
      </c>
      <c r="M110" s="31" t="s">
        <v>1101</v>
      </c>
      <c r="N110" s="31" t="s">
        <v>1164</v>
      </c>
      <c r="O110" s="11" t="s">
        <v>731</v>
      </c>
      <c r="P110" s="196">
        <v>3</v>
      </c>
      <c r="Q110" s="197">
        <v>2</v>
      </c>
      <c r="R110" s="195">
        <v>5</v>
      </c>
      <c r="S110" s="197">
        <v>4</v>
      </c>
      <c r="U110" s="236" t="s">
        <v>2021</v>
      </c>
      <c r="V110" s="247"/>
      <c r="W110" s="205"/>
      <c r="X110" s="205"/>
    </row>
    <row r="111" spans="2:24" ht="15" customHeight="1">
      <c r="B111" s="11" t="s">
        <v>1081</v>
      </c>
      <c r="C111" s="31" t="s">
        <v>31</v>
      </c>
      <c r="D111" s="31">
        <v>20251</v>
      </c>
      <c r="E111" s="11" t="s">
        <v>23</v>
      </c>
      <c r="F111" s="11" t="s">
        <v>20</v>
      </c>
      <c r="G111" s="11" t="s">
        <v>21</v>
      </c>
      <c r="H111" s="179">
        <v>3</v>
      </c>
      <c r="I111" s="179" t="s">
        <v>32</v>
      </c>
      <c r="J111" s="192" t="s">
        <v>769</v>
      </c>
      <c r="K111" s="153" t="s">
        <v>1510</v>
      </c>
      <c r="L111" s="35" t="s">
        <v>1466</v>
      </c>
      <c r="M111" s="31" t="s">
        <v>1127</v>
      </c>
      <c r="N111" s="31" t="s">
        <v>1164</v>
      </c>
      <c r="O111" s="11" t="s">
        <v>731</v>
      </c>
      <c r="P111" s="196">
        <v>2</v>
      </c>
      <c r="Q111" s="197">
        <v>4</v>
      </c>
      <c r="R111" s="195">
        <v>6</v>
      </c>
      <c r="S111" s="197">
        <v>4</v>
      </c>
      <c r="U111" s="236" t="s">
        <v>2022</v>
      </c>
      <c r="V111" s="247"/>
      <c r="W111" s="205"/>
      <c r="X111" s="205"/>
    </row>
    <row r="112" spans="2:24" ht="15" customHeight="1">
      <c r="B112" s="11" t="s">
        <v>1081</v>
      </c>
      <c r="C112" s="31" t="s">
        <v>31</v>
      </c>
      <c r="D112" s="31">
        <v>20251</v>
      </c>
      <c r="E112" s="11" t="s">
        <v>23</v>
      </c>
      <c r="F112" s="11" t="s">
        <v>20</v>
      </c>
      <c r="G112" s="11" t="s">
        <v>21</v>
      </c>
      <c r="H112" s="179">
        <v>3</v>
      </c>
      <c r="I112" s="179" t="s">
        <v>32</v>
      </c>
      <c r="J112" s="192" t="s">
        <v>769</v>
      </c>
      <c r="K112" s="153" t="s">
        <v>1513</v>
      </c>
      <c r="L112" s="35" t="s">
        <v>1152</v>
      </c>
      <c r="M112" s="31" t="s">
        <v>1101</v>
      </c>
      <c r="N112" s="31" t="s">
        <v>1164</v>
      </c>
      <c r="O112" s="11" t="s">
        <v>731</v>
      </c>
      <c r="P112" s="196">
        <v>3</v>
      </c>
      <c r="Q112" s="197">
        <v>2</v>
      </c>
      <c r="R112" s="195">
        <v>5</v>
      </c>
      <c r="S112" s="197">
        <v>4</v>
      </c>
      <c r="U112" s="236" t="s">
        <v>2019</v>
      </c>
      <c r="V112" s="247"/>
      <c r="W112" s="205"/>
      <c r="X112" s="205"/>
    </row>
    <row r="113" spans="2:24" ht="15" customHeight="1">
      <c r="B113" s="11" t="s">
        <v>1081</v>
      </c>
      <c r="C113" s="31" t="s">
        <v>18</v>
      </c>
      <c r="D113" s="31">
        <v>20242</v>
      </c>
      <c r="E113" s="11" t="s">
        <v>23</v>
      </c>
      <c r="F113" s="11" t="s">
        <v>20</v>
      </c>
      <c r="G113" s="11" t="s">
        <v>21</v>
      </c>
      <c r="H113" s="179">
        <v>4</v>
      </c>
      <c r="I113" s="179" t="s">
        <v>16</v>
      </c>
      <c r="J113" s="277" t="s">
        <v>731</v>
      </c>
      <c r="K113" s="153" t="s">
        <v>1518</v>
      </c>
      <c r="L113" s="35" t="s">
        <v>1519</v>
      </c>
      <c r="M113" s="35" t="s">
        <v>1085</v>
      </c>
      <c r="N113" s="35" t="s">
        <v>1164</v>
      </c>
      <c r="O113" s="11" t="s">
        <v>731</v>
      </c>
      <c r="P113" s="31">
        <v>2</v>
      </c>
      <c r="Q113" s="180">
        <v>2</v>
      </c>
      <c r="R113" s="180">
        <v>4</v>
      </c>
      <c r="S113" s="180">
        <v>3</v>
      </c>
      <c r="U113" s="255" t="s">
        <v>2023</v>
      </c>
      <c r="V113" s="248"/>
      <c r="W113" s="243"/>
      <c r="X113" s="243"/>
    </row>
    <row r="114" spans="2:24" ht="15" customHeight="1">
      <c r="B114" s="12" t="s">
        <v>1081</v>
      </c>
      <c r="C114" s="492" t="s">
        <v>18</v>
      </c>
      <c r="D114" s="492">
        <v>20242</v>
      </c>
      <c r="E114" s="286" t="s">
        <v>19</v>
      </c>
      <c r="F114" s="11" t="s">
        <v>20</v>
      </c>
      <c r="G114" s="286" t="s">
        <v>21</v>
      </c>
      <c r="H114" s="286">
        <v>1</v>
      </c>
      <c r="I114" s="286" t="s">
        <v>16</v>
      </c>
      <c r="J114" s="286" t="s">
        <v>731</v>
      </c>
      <c r="K114" s="505" t="s">
        <v>1445</v>
      </c>
      <c r="L114" s="506" t="s">
        <v>1190</v>
      </c>
      <c r="M114" s="492" t="s">
        <v>1127</v>
      </c>
      <c r="N114" s="492" t="s">
        <v>1164</v>
      </c>
      <c r="O114" s="286" t="s">
        <v>731</v>
      </c>
      <c r="P114" s="492">
        <v>2</v>
      </c>
      <c r="Q114" s="492">
        <v>0</v>
      </c>
      <c r="R114" s="202">
        <v>2</v>
      </c>
      <c r="S114" s="492">
        <v>3</v>
      </c>
      <c r="U114" s="236"/>
      <c r="V114" s="247"/>
      <c r="W114" s="205"/>
      <c r="X114" s="205"/>
    </row>
    <row r="115" spans="2:24" ht="15" customHeight="1">
      <c r="B115" s="507" t="s">
        <v>1081</v>
      </c>
      <c r="C115" s="508" t="s">
        <v>18</v>
      </c>
      <c r="D115" s="508">
        <v>20242</v>
      </c>
      <c r="E115" s="229" t="s">
        <v>19</v>
      </c>
      <c r="F115" s="11" t="s">
        <v>20</v>
      </c>
      <c r="G115" s="229" t="s">
        <v>21</v>
      </c>
      <c r="H115" s="229">
        <v>1</v>
      </c>
      <c r="I115" s="229" t="s">
        <v>16</v>
      </c>
      <c r="J115" s="229" t="s">
        <v>731</v>
      </c>
      <c r="K115" s="509" t="s">
        <v>1445</v>
      </c>
      <c r="L115" s="510" t="s">
        <v>1190</v>
      </c>
      <c r="M115" s="508" t="s">
        <v>1127</v>
      </c>
      <c r="N115" s="508" t="s">
        <v>1164</v>
      </c>
      <c r="O115" s="229" t="s">
        <v>731</v>
      </c>
      <c r="P115" s="508">
        <v>0</v>
      </c>
      <c r="Q115" s="508">
        <v>2</v>
      </c>
      <c r="R115" s="202">
        <v>2</v>
      </c>
      <c r="S115" s="508">
        <v>3</v>
      </c>
      <c r="U115" s="236"/>
      <c r="V115" s="247"/>
      <c r="W115" s="205"/>
      <c r="X115" s="205"/>
    </row>
    <row r="116" spans="2:24" ht="15" customHeight="1">
      <c r="B116" s="507" t="s">
        <v>1081</v>
      </c>
      <c r="C116" s="508" t="s">
        <v>18</v>
      </c>
      <c r="D116" s="508">
        <v>20242</v>
      </c>
      <c r="E116" s="229" t="s">
        <v>19</v>
      </c>
      <c r="F116" s="11" t="s">
        <v>20</v>
      </c>
      <c r="G116" s="229" t="s">
        <v>21</v>
      </c>
      <c r="H116" s="229">
        <v>1</v>
      </c>
      <c r="I116" s="229" t="s">
        <v>16</v>
      </c>
      <c r="J116" s="229" t="s">
        <v>731</v>
      </c>
      <c r="K116" s="509" t="s">
        <v>1446</v>
      </c>
      <c r="L116" s="510" t="s">
        <v>1131</v>
      </c>
      <c r="M116" s="508" t="s">
        <v>1127</v>
      </c>
      <c r="N116" s="508" t="s">
        <v>1164</v>
      </c>
      <c r="O116" s="229" t="s">
        <v>731</v>
      </c>
      <c r="P116" s="508">
        <v>2</v>
      </c>
      <c r="Q116" s="508">
        <v>0</v>
      </c>
      <c r="R116" s="202">
        <v>2</v>
      </c>
      <c r="S116" s="508">
        <v>3</v>
      </c>
      <c r="U116" s="236"/>
      <c r="V116" s="247"/>
      <c r="W116" s="205"/>
      <c r="X116" s="205"/>
    </row>
    <row r="117" spans="2:24" ht="15" customHeight="1">
      <c r="B117" s="507" t="s">
        <v>1081</v>
      </c>
      <c r="C117" s="508" t="s">
        <v>18</v>
      </c>
      <c r="D117" s="508">
        <v>20242</v>
      </c>
      <c r="E117" s="229" t="s">
        <v>19</v>
      </c>
      <c r="F117" s="11" t="s">
        <v>20</v>
      </c>
      <c r="G117" s="229" t="s">
        <v>21</v>
      </c>
      <c r="H117" s="229">
        <v>1</v>
      </c>
      <c r="I117" s="229" t="s">
        <v>16</v>
      </c>
      <c r="J117" s="229" t="s">
        <v>731</v>
      </c>
      <c r="K117" s="509" t="s">
        <v>1446</v>
      </c>
      <c r="L117" s="510" t="s">
        <v>1131</v>
      </c>
      <c r="M117" s="508" t="s">
        <v>1127</v>
      </c>
      <c r="N117" s="508" t="s">
        <v>1164</v>
      </c>
      <c r="O117" s="229" t="s">
        <v>731</v>
      </c>
      <c r="P117" s="508">
        <v>0</v>
      </c>
      <c r="Q117" s="508">
        <v>2</v>
      </c>
      <c r="R117" s="202">
        <v>2</v>
      </c>
      <c r="S117" s="508">
        <v>3</v>
      </c>
      <c r="U117" s="236"/>
      <c r="V117" s="247"/>
      <c r="W117" s="205"/>
      <c r="X117" s="205"/>
    </row>
    <row r="118" spans="2:24" ht="15" customHeight="1">
      <c r="B118" s="507" t="s">
        <v>1081</v>
      </c>
      <c r="C118" s="508" t="s">
        <v>18</v>
      </c>
      <c r="D118" s="508">
        <v>20242</v>
      </c>
      <c r="E118" s="229" t="s">
        <v>19</v>
      </c>
      <c r="F118" s="11" t="s">
        <v>20</v>
      </c>
      <c r="G118" s="229" t="s">
        <v>21</v>
      </c>
      <c r="H118" s="229">
        <v>2</v>
      </c>
      <c r="I118" s="229" t="s">
        <v>16</v>
      </c>
      <c r="J118" s="229" t="s">
        <v>731</v>
      </c>
      <c r="K118" s="509" t="s">
        <v>1459</v>
      </c>
      <c r="L118" s="510" t="s">
        <v>1206</v>
      </c>
      <c r="M118" s="508" t="s">
        <v>1127</v>
      </c>
      <c r="N118" s="508" t="s">
        <v>1164</v>
      </c>
      <c r="O118" s="229" t="s">
        <v>731</v>
      </c>
      <c r="P118" s="508">
        <v>2</v>
      </c>
      <c r="Q118" s="508">
        <v>0</v>
      </c>
      <c r="R118" s="202">
        <v>2</v>
      </c>
      <c r="S118" s="508">
        <v>3</v>
      </c>
      <c r="U118" s="236"/>
      <c r="V118" s="247"/>
      <c r="W118" s="205"/>
      <c r="X118" s="205"/>
    </row>
    <row r="119" spans="2:24" ht="15" customHeight="1">
      <c r="B119" s="507" t="s">
        <v>1081</v>
      </c>
      <c r="C119" s="508" t="s">
        <v>18</v>
      </c>
      <c r="D119" s="508">
        <v>20242</v>
      </c>
      <c r="E119" s="229" t="s">
        <v>19</v>
      </c>
      <c r="F119" s="11" t="s">
        <v>20</v>
      </c>
      <c r="G119" s="229" t="s">
        <v>21</v>
      </c>
      <c r="H119" s="229">
        <v>2</v>
      </c>
      <c r="I119" s="229" t="s">
        <v>16</v>
      </c>
      <c r="J119" s="229" t="s">
        <v>731</v>
      </c>
      <c r="K119" s="509" t="s">
        <v>1459</v>
      </c>
      <c r="L119" s="510" t="s">
        <v>1206</v>
      </c>
      <c r="M119" s="508" t="s">
        <v>1127</v>
      </c>
      <c r="N119" s="508" t="s">
        <v>1164</v>
      </c>
      <c r="O119" s="229" t="s">
        <v>731</v>
      </c>
      <c r="P119" s="508">
        <v>0</v>
      </c>
      <c r="Q119" s="508">
        <v>2</v>
      </c>
      <c r="R119" s="202">
        <v>2</v>
      </c>
      <c r="S119" s="508">
        <v>3</v>
      </c>
      <c r="U119" s="236"/>
      <c r="V119" s="247"/>
      <c r="W119" s="205"/>
      <c r="X119" s="205"/>
    </row>
    <row r="120" spans="2:24" ht="15" customHeight="1">
      <c r="B120" s="192" t="s">
        <v>1081</v>
      </c>
      <c r="C120" s="508" t="s">
        <v>29</v>
      </c>
      <c r="D120" s="508">
        <v>20242</v>
      </c>
      <c r="E120" s="229" t="s">
        <v>19</v>
      </c>
      <c r="F120" s="11" t="s">
        <v>20</v>
      </c>
      <c r="G120" s="229" t="s">
        <v>30</v>
      </c>
      <c r="H120" s="229">
        <v>1</v>
      </c>
      <c r="I120" s="229" t="s">
        <v>16</v>
      </c>
      <c r="J120" s="229" t="s">
        <v>731</v>
      </c>
      <c r="K120" s="509" t="s">
        <v>1180</v>
      </c>
      <c r="L120" s="510" t="s">
        <v>1181</v>
      </c>
      <c r="M120" s="508" t="s">
        <v>1127</v>
      </c>
      <c r="N120" s="508" t="s">
        <v>1086</v>
      </c>
      <c r="O120" s="229" t="s">
        <v>731</v>
      </c>
      <c r="P120" s="508">
        <v>3</v>
      </c>
      <c r="Q120" s="508">
        <v>0</v>
      </c>
      <c r="R120" s="202">
        <v>3</v>
      </c>
      <c r="S120" s="508">
        <v>4</v>
      </c>
      <c r="U120" s="236"/>
      <c r="V120" s="247"/>
      <c r="W120" s="205"/>
      <c r="X120" s="205"/>
    </row>
    <row r="121" spans="2:24" ht="15" customHeight="1">
      <c r="B121" s="12" t="s">
        <v>1081</v>
      </c>
      <c r="C121" s="508" t="s">
        <v>29</v>
      </c>
      <c r="D121" s="508">
        <v>20242</v>
      </c>
      <c r="E121" s="229" t="s">
        <v>19</v>
      </c>
      <c r="F121" s="11" t="s">
        <v>20</v>
      </c>
      <c r="G121" s="229" t="s">
        <v>30</v>
      </c>
      <c r="H121" s="229">
        <v>1</v>
      </c>
      <c r="I121" s="229" t="s">
        <v>16</v>
      </c>
      <c r="J121" s="229" t="s">
        <v>731</v>
      </c>
      <c r="K121" s="509" t="s">
        <v>1180</v>
      </c>
      <c r="L121" s="510" t="s">
        <v>1181</v>
      </c>
      <c r="M121" s="508" t="s">
        <v>1127</v>
      </c>
      <c r="N121" s="508" t="s">
        <v>1086</v>
      </c>
      <c r="O121" s="229" t="s">
        <v>731</v>
      </c>
      <c r="P121" s="508">
        <v>0</v>
      </c>
      <c r="Q121" s="508">
        <v>2</v>
      </c>
      <c r="R121" s="202">
        <v>2</v>
      </c>
      <c r="S121" s="508">
        <v>4</v>
      </c>
      <c r="U121" s="236"/>
      <c r="V121" s="247"/>
      <c r="W121" s="205"/>
      <c r="X121" s="205"/>
    </row>
    <row r="122" spans="2:24" ht="15" customHeight="1">
      <c r="B122" s="507" t="s">
        <v>1081</v>
      </c>
      <c r="C122" s="508" t="s">
        <v>29</v>
      </c>
      <c r="D122" s="508">
        <v>20242</v>
      </c>
      <c r="E122" s="229" t="s">
        <v>19</v>
      </c>
      <c r="F122" s="11" t="s">
        <v>20</v>
      </c>
      <c r="G122" s="229" t="s">
        <v>30</v>
      </c>
      <c r="H122" s="229">
        <v>1</v>
      </c>
      <c r="I122" s="229" t="s">
        <v>16</v>
      </c>
      <c r="J122" s="229" t="s">
        <v>731</v>
      </c>
      <c r="K122" s="509" t="s">
        <v>1189</v>
      </c>
      <c r="L122" s="510" t="s">
        <v>1190</v>
      </c>
      <c r="M122" s="508" t="s">
        <v>1127</v>
      </c>
      <c r="N122" s="508" t="s">
        <v>1086</v>
      </c>
      <c r="O122" s="229" t="s">
        <v>731</v>
      </c>
      <c r="P122" s="508">
        <v>2</v>
      </c>
      <c r="Q122" s="508">
        <v>0</v>
      </c>
      <c r="R122" s="202">
        <v>2</v>
      </c>
      <c r="S122" s="508">
        <v>3</v>
      </c>
      <c r="U122" s="236"/>
      <c r="V122" s="247"/>
      <c r="W122" s="205"/>
      <c r="X122" s="205"/>
    </row>
    <row r="123" spans="2:24" ht="15" customHeight="1">
      <c r="B123" s="507" t="s">
        <v>1081</v>
      </c>
      <c r="C123" s="508" t="s">
        <v>29</v>
      </c>
      <c r="D123" s="508">
        <v>20242</v>
      </c>
      <c r="E123" s="229" t="s">
        <v>19</v>
      </c>
      <c r="F123" s="11" t="s">
        <v>20</v>
      </c>
      <c r="G123" s="229" t="s">
        <v>30</v>
      </c>
      <c r="H123" s="229">
        <v>1</v>
      </c>
      <c r="I123" s="229" t="s">
        <v>16</v>
      </c>
      <c r="J123" s="229" t="s">
        <v>731</v>
      </c>
      <c r="K123" s="509" t="s">
        <v>1189</v>
      </c>
      <c r="L123" s="510" t="s">
        <v>1190</v>
      </c>
      <c r="M123" s="508" t="s">
        <v>1127</v>
      </c>
      <c r="N123" s="508" t="s">
        <v>1086</v>
      </c>
      <c r="O123" s="229" t="s">
        <v>731</v>
      </c>
      <c r="P123" s="508">
        <v>0</v>
      </c>
      <c r="Q123" s="508">
        <v>2</v>
      </c>
      <c r="R123" s="202">
        <v>2</v>
      </c>
      <c r="S123" s="508">
        <v>3</v>
      </c>
      <c r="U123" s="236"/>
      <c r="V123" s="247"/>
      <c r="W123" s="205"/>
      <c r="X123" s="205"/>
    </row>
    <row r="124" spans="2:24" ht="15" customHeight="1">
      <c r="B124" s="507" t="s">
        <v>1081</v>
      </c>
      <c r="C124" s="508" t="s">
        <v>29</v>
      </c>
      <c r="D124" s="508">
        <v>20242</v>
      </c>
      <c r="E124" s="229" t="s">
        <v>19</v>
      </c>
      <c r="F124" s="11" t="s">
        <v>20</v>
      </c>
      <c r="G124" s="229" t="s">
        <v>30</v>
      </c>
      <c r="H124" s="229">
        <v>1</v>
      </c>
      <c r="I124" s="229" t="s">
        <v>41</v>
      </c>
      <c r="J124" s="229" t="s">
        <v>731</v>
      </c>
      <c r="K124" s="509" t="s">
        <v>1189</v>
      </c>
      <c r="L124" s="510" t="s">
        <v>1190</v>
      </c>
      <c r="M124" s="508" t="s">
        <v>1127</v>
      </c>
      <c r="N124" s="508" t="s">
        <v>1086</v>
      </c>
      <c r="O124" s="229" t="s">
        <v>731</v>
      </c>
      <c r="P124" s="508">
        <v>2</v>
      </c>
      <c r="Q124" s="508">
        <v>0</v>
      </c>
      <c r="R124" s="202">
        <v>2</v>
      </c>
      <c r="S124" s="508">
        <v>3</v>
      </c>
      <c r="U124" s="236"/>
      <c r="V124" s="247"/>
      <c r="W124" s="205"/>
      <c r="X124" s="205"/>
    </row>
    <row r="125" spans="2:24" ht="15" customHeight="1">
      <c r="B125" s="507" t="s">
        <v>1081</v>
      </c>
      <c r="C125" s="508" t="s">
        <v>29</v>
      </c>
      <c r="D125" s="508">
        <v>20242</v>
      </c>
      <c r="E125" s="229" t="s">
        <v>19</v>
      </c>
      <c r="F125" s="11" t="s">
        <v>20</v>
      </c>
      <c r="G125" s="229" t="s">
        <v>30</v>
      </c>
      <c r="H125" s="229">
        <v>1</v>
      </c>
      <c r="I125" s="229" t="s">
        <v>41</v>
      </c>
      <c r="J125" s="229" t="s">
        <v>731</v>
      </c>
      <c r="K125" s="509" t="s">
        <v>1189</v>
      </c>
      <c r="L125" s="510" t="s">
        <v>1190</v>
      </c>
      <c r="M125" s="508" t="s">
        <v>1127</v>
      </c>
      <c r="N125" s="508" t="s">
        <v>1086</v>
      </c>
      <c r="O125" s="229" t="s">
        <v>731</v>
      </c>
      <c r="P125" s="508">
        <v>0</v>
      </c>
      <c r="Q125" s="508">
        <v>2</v>
      </c>
      <c r="R125" s="202">
        <v>2</v>
      </c>
      <c r="S125" s="508">
        <v>3</v>
      </c>
      <c r="U125" s="236"/>
      <c r="V125" s="247"/>
      <c r="W125" s="205"/>
      <c r="X125" s="205"/>
    </row>
    <row r="126" spans="2:24" ht="15" customHeight="1">
      <c r="B126" s="507" t="s">
        <v>1081</v>
      </c>
      <c r="C126" s="508" t="s">
        <v>45</v>
      </c>
      <c r="D126" s="508">
        <v>20242</v>
      </c>
      <c r="E126" s="229" t="s">
        <v>19</v>
      </c>
      <c r="F126" s="11" t="s">
        <v>20</v>
      </c>
      <c r="G126" s="229" t="s">
        <v>30</v>
      </c>
      <c r="H126" s="229">
        <v>2</v>
      </c>
      <c r="I126" s="229" t="s">
        <v>16</v>
      </c>
      <c r="J126" s="229" t="s">
        <v>731</v>
      </c>
      <c r="K126" s="509" t="s">
        <v>1201</v>
      </c>
      <c r="L126" s="510" t="s">
        <v>1202</v>
      </c>
      <c r="M126" s="508" t="s">
        <v>1127</v>
      </c>
      <c r="N126" s="508" t="s">
        <v>1086</v>
      </c>
      <c r="O126" s="229" t="s">
        <v>731</v>
      </c>
      <c r="P126" s="508">
        <v>3</v>
      </c>
      <c r="Q126" s="508">
        <v>0</v>
      </c>
      <c r="R126" s="508">
        <v>3</v>
      </c>
      <c r="S126" s="508">
        <v>4</v>
      </c>
      <c r="U126" s="236"/>
      <c r="V126" s="247"/>
      <c r="W126" s="205"/>
      <c r="X126" s="205"/>
    </row>
    <row r="127" spans="2:24" ht="15" customHeight="1">
      <c r="B127" s="507" t="s">
        <v>1081</v>
      </c>
      <c r="C127" s="508" t="s">
        <v>45</v>
      </c>
      <c r="D127" s="508">
        <v>20242</v>
      </c>
      <c r="E127" s="229" t="s">
        <v>19</v>
      </c>
      <c r="F127" s="229" t="s">
        <v>20</v>
      </c>
      <c r="G127" s="229" t="s">
        <v>30</v>
      </c>
      <c r="H127" s="229">
        <v>2</v>
      </c>
      <c r="I127" s="229" t="s">
        <v>16</v>
      </c>
      <c r="J127" s="229" t="s">
        <v>731</v>
      </c>
      <c r="K127" s="509" t="s">
        <v>1201</v>
      </c>
      <c r="L127" s="510" t="s">
        <v>1202</v>
      </c>
      <c r="M127" s="508" t="s">
        <v>1127</v>
      </c>
      <c r="N127" s="508" t="s">
        <v>1086</v>
      </c>
      <c r="O127" s="229" t="s">
        <v>731</v>
      </c>
      <c r="P127" s="508">
        <v>0</v>
      </c>
      <c r="Q127" s="508">
        <v>2</v>
      </c>
      <c r="R127" s="508">
        <v>2</v>
      </c>
      <c r="S127" s="508">
        <v>4</v>
      </c>
      <c r="U127" s="236"/>
      <c r="V127" s="247"/>
      <c r="W127" s="205"/>
      <c r="X127" s="205"/>
    </row>
    <row r="128" spans="2:24" ht="15" customHeight="1">
      <c r="B128" s="507" t="s">
        <v>1081</v>
      </c>
      <c r="C128" s="508" t="s">
        <v>45</v>
      </c>
      <c r="D128" s="508">
        <v>20242</v>
      </c>
      <c r="E128" s="229" t="s">
        <v>19</v>
      </c>
      <c r="F128" s="229" t="s">
        <v>20</v>
      </c>
      <c r="G128" s="229" t="s">
        <v>30</v>
      </c>
      <c r="H128" s="229">
        <v>2</v>
      </c>
      <c r="I128" s="229" t="s">
        <v>26</v>
      </c>
      <c r="J128" s="229" t="s">
        <v>731</v>
      </c>
      <c r="K128" s="509" t="s">
        <v>1203</v>
      </c>
      <c r="L128" s="510" t="s">
        <v>1204</v>
      </c>
      <c r="M128" s="508" t="s">
        <v>1127</v>
      </c>
      <c r="N128" s="508" t="s">
        <v>1086</v>
      </c>
      <c r="O128" s="229" t="s">
        <v>731</v>
      </c>
      <c r="P128" s="508">
        <v>3</v>
      </c>
      <c r="Q128" s="508">
        <v>0</v>
      </c>
      <c r="R128" s="508">
        <v>3</v>
      </c>
      <c r="S128" s="508">
        <v>4</v>
      </c>
      <c r="U128" s="236"/>
      <c r="V128" s="247"/>
      <c r="W128" s="205"/>
      <c r="X128" s="205"/>
    </row>
    <row r="129" spans="2:24" ht="15" customHeight="1">
      <c r="B129" s="507" t="s">
        <v>1081</v>
      </c>
      <c r="C129" s="508" t="s">
        <v>45</v>
      </c>
      <c r="D129" s="508">
        <v>20242</v>
      </c>
      <c r="E129" s="229" t="s">
        <v>19</v>
      </c>
      <c r="F129" s="229" t="s">
        <v>20</v>
      </c>
      <c r="G129" s="229" t="s">
        <v>30</v>
      </c>
      <c r="H129" s="229">
        <v>2</v>
      </c>
      <c r="I129" s="229" t="s">
        <v>26</v>
      </c>
      <c r="J129" s="229" t="s">
        <v>731</v>
      </c>
      <c r="K129" s="509" t="s">
        <v>1203</v>
      </c>
      <c r="L129" s="510" t="s">
        <v>1204</v>
      </c>
      <c r="M129" s="508" t="s">
        <v>1127</v>
      </c>
      <c r="N129" s="508" t="s">
        <v>1086</v>
      </c>
      <c r="O129" s="229" t="s">
        <v>731</v>
      </c>
      <c r="P129" s="508">
        <v>0</v>
      </c>
      <c r="Q129" s="508">
        <v>2</v>
      </c>
      <c r="R129" s="508">
        <v>2</v>
      </c>
      <c r="S129" s="508">
        <v>4</v>
      </c>
      <c r="U129" s="236"/>
      <c r="V129" s="247"/>
      <c r="W129" s="205"/>
      <c r="X129" s="205"/>
    </row>
    <row r="130" spans="2:24" ht="15" customHeight="1">
      <c r="B130" s="11" t="s">
        <v>1081</v>
      </c>
      <c r="C130" s="31" t="s">
        <v>42</v>
      </c>
      <c r="D130" s="31">
        <v>20251</v>
      </c>
      <c r="E130" s="11" t="s">
        <v>13</v>
      </c>
      <c r="F130" s="11" t="s">
        <v>20</v>
      </c>
      <c r="G130" s="11" t="s">
        <v>25</v>
      </c>
      <c r="H130" s="179">
        <v>3</v>
      </c>
      <c r="I130" s="179" t="s">
        <v>16</v>
      </c>
      <c r="J130" s="31" t="s">
        <v>167</v>
      </c>
      <c r="K130" s="31" t="s">
        <v>1088</v>
      </c>
      <c r="L130" s="35" t="s">
        <v>1152</v>
      </c>
      <c r="M130" s="31" t="s">
        <v>1101</v>
      </c>
      <c r="N130" s="31" t="s">
        <v>1086</v>
      </c>
      <c r="O130" s="11" t="s">
        <v>769</v>
      </c>
      <c r="P130" s="31">
        <v>3</v>
      </c>
      <c r="Q130" s="180">
        <v>2</v>
      </c>
      <c r="R130" s="180">
        <v>5</v>
      </c>
      <c r="S130" s="180">
        <v>4</v>
      </c>
      <c r="U130" s="236" t="s">
        <v>2019</v>
      </c>
      <c r="V130" s="247"/>
      <c r="W130" s="205"/>
      <c r="X130" s="205"/>
    </row>
    <row r="131" spans="2:24" ht="15" customHeight="1">
      <c r="B131" s="11" t="s">
        <v>1081</v>
      </c>
      <c r="C131" s="31" t="s">
        <v>42</v>
      </c>
      <c r="D131" s="31">
        <v>20251</v>
      </c>
      <c r="E131" s="11" t="s">
        <v>13</v>
      </c>
      <c r="F131" s="11" t="s">
        <v>20</v>
      </c>
      <c r="G131" s="11" t="s">
        <v>25</v>
      </c>
      <c r="H131" s="179">
        <v>3</v>
      </c>
      <c r="I131" s="179" t="s">
        <v>16</v>
      </c>
      <c r="J131" s="31" t="s">
        <v>167</v>
      </c>
      <c r="K131" s="31" t="s">
        <v>1088</v>
      </c>
      <c r="L131" s="35" t="s">
        <v>1156</v>
      </c>
      <c r="M131" s="31" t="s">
        <v>1127</v>
      </c>
      <c r="N131" s="31" t="s">
        <v>1086</v>
      </c>
      <c r="O131" s="11" t="s">
        <v>769</v>
      </c>
      <c r="P131" s="31">
        <v>2</v>
      </c>
      <c r="Q131" s="180">
        <v>4</v>
      </c>
      <c r="R131" s="180">
        <v>6</v>
      </c>
      <c r="S131" s="180">
        <v>4</v>
      </c>
      <c r="U131" s="236" t="s">
        <v>2017</v>
      </c>
      <c r="V131" s="247"/>
      <c r="W131" s="205"/>
      <c r="X131" s="205"/>
    </row>
    <row r="132" spans="2:24" ht="15" customHeight="1">
      <c r="B132" s="11" t="s">
        <v>1081</v>
      </c>
      <c r="C132" s="31" t="s">
        <v>27</v>
      </c>
      <c r="D132" s="31">
        <v>201722</v>
      </c>
      <c r="E132" s="11" t="s">
        <v>13</v>
      </c>
      <c r="F132" s="11" t="s">
        <v>20</v>
      </c>
      <c r="G132" s="11" t="s">
        <v>25</v>
      </c>
      <c r="H132" s="179">
        <v>10</v>
      </c>
      <c r="I132" s="179" t="s">
        <v>1172</v>
      </c>
      <c r="J132" s="31" t="s">
        <v>167</v>
      </c>
      <c r="K132" s="31" t="s">
        <v>1088</v>
      </c>
      <c r="L132" s="35" t="s">
        <v>1179</v>
      </c>
      <c r="M132" s="31" t="s">
        <v>1085</v>
      </c>
      <c r="N132" s="31" t="s">
        <v>1164</v>
      </c>
      <c r="O132" s="11" t="s">
        <v>731</v>
      </c>
      <c r="P132" s="31">
        <v>0</v>
      </c>
      <c r="Q132" s="180">
        <v>3</v>
      </c>
      <c r="R132" s="180">
        <v>3</v>
      </c>
      <c r="S132" s="180">
        <v>3</v>
      </c>
      <c r="U132" s="266" t="s">
        <v>2024</v>
      </c>
      <c r="V132" s="247"/>
      <c r="W132" s="205"/>
      <c r="X132" s="205"/>
    </row>
    <row r="133" spans="2:24" ht="15" customHeight="1">
      <c r="B133" s="11" t="s">
        <v>1081</v>
      </c>
      <c r="C133" s="31" t="s">
        <v>18</v>
      </c>
      <c r="D133" s="31">
        <v>20242</v>
      </c>
      <c r="E133" s="11" t="s">
        <v>19</v>
      </c>
      <c r="F133" s="11" t="s">
        <v>20</v>
      </c>
      <c r="G133" s="11" t="s">
        <v>21</v>
      </c>
      <c r="H133" s="179">
        <v>3</v>
      </c>
      <c r="I133" s="179" t="s">
        <v>16</v>
      </c>
      <c r="J133" s="31" t="s">
        <v>168</v>
      </c>
      <c r="K133" s="31" t="s">
        <v>1242</v>
      </c>
      <c r="L133" s="35" t="s">
        <v>1133</v>
      </c>
      <c r="M133" s="31" t="s">
        <v>1101</v>
      </c>
      <c r="N133" s="31" t="s">
        <v>1164</v>
      </c>
      <c r="O133" s="11" t="s">
        <v>731</v>
      </c>
      <c r="P133" s="31">
        <v>2</v>
      </c>
      <c r="Q133" s="180">
        <v>2</v>
      </c>
      <c r="R133" s="180">
        <v>4</v>
      </c>
      <c r="S133" s="180">
        <v>3</v>
      </c>
      <c r="U133" s="236" t="s">
        <v>2014</v>
      </c>
      <c r="V133" s="247"/>
      <c r="W133" s="205"/>
      <c r="X133" s="205"/>
    </row>
    <row r="134" spans="2:24" ht="15" customHeight="1">
      <c r="B134" s="11" t="s">
        <v>1081</v>
      </c>
      <c r="C134" s="31" t="s">
        <v>18</v>
      </c>
      <c r="D134" s="31">
        <v>20242</v>
      </c>
      <c r="E134" s="11" t="s">
        <v>19</v>
      </c>
      <c r="F134" s="11" t="s">
        <v>20</v>
      </c>
      <c r="G134" s="11" t="s">
        <v>21</v>
      </c>
      <c r="H134" s="179">
        <v>3</v>
      </c>
      <c r="I134" s="179" t="s">
        <v>16</v>
      </c>
      <c r="J134" s="31" t="s">
        <v>168</v>
      </c>
      <c r="K134" s="31" t="s">
        <v>1242</v>
      </c>
      <c r="L134" s="35" t="s">
        <v>1463</v>
      </c>
      <c r="M134" s="31" t="s">
        <v>1101</v>
      </c>
      <c r="N134" s="31" t="s">
        <v>1164</v>
      </c>
      <c r="O134" s="11" t="s">
        <v>731</v>
      </c>
      <c r="P134" s="31">
        <v>2</v>
      </c>
      <c r="Q134" s="180">
        <v>2</v>
      </c>
      <c r="R134" s="180">
        <v>4</v>
      </c>
      <c r="S134" s="180">
        <v>3</v>
      </c>
      <c r="U134" s="236" t="s">
        <v>2015</v>
      </c>
      <c r="V134" s="247"/>
      <c r="W134" s="205"/>
      <c r="X134" s="205"/>
    </row>
    <row r="135" spans="2:24" ht="15" customHeight="1">
      <c r="B135" s="11" t="s">
        <v>1081</v>
      </c>
      <c r="C135" s="31" t="s">
        <v>18</v>
      </c>
      <c r="D135" s="31">
        <v>20242</v>
      </c>
      <c r="E135" s="11" t="s">
        <v>19</v>
      </c>
      <c r="F135" s="11" t="s">
        <v>20</v>
      </c>
      <c r="G135" s="11" t="s">
        <v>21</v>
      </c>
      <c r="H135" s="179">
        <v>3</v>
      </c>
      <c r="I135" s="179" t="s">
        <v>16</v>
      </c>
      <c r="J135" s="31" t="s">
        <v>168</v>
      </c>
      <c r="K135" s="31" t="s">
        <v>1242</v>
      </c>
      <c r="L135" s="35" t="s">
        <v>1466</v>
      </c>
      <c r="M135" s="31" t="s">
        <v>1127</v>
      </c>
      <c r="N135" s="31" t="s">
        <v>1164</v>
      </c>
      <c r="O135" s="11" t="s">
        <v>731</v>
      </c>
      <c r="P135" s="31">
        <v>2</v>
      </c>
      <c r="Q135" s="180">
        <v>4</v>
      </c>
      <c r="R135" s="180">
        <v>6</v>
      </c>
      <c r="S135" s="180">
        <v>4</v>
      </c>
      <c r="U135" s="236" t="s">
        <v>2022</v>
      </c>
      <c r="V135" s="247"/>
      <c r="W135" s="205"/>
      <c r="X135" s="205"/>
    </row>
    <row r="136" spans="2:24" ht="15" customHeight="1">
      <c r="B136" s="11" t="s">
        <v>1081</v>
      </c>
      <c r="C136" s="31" t="s">
        <v>18</v>
      </c>
      <c r="D136" s="31">
        <v>20242</v>
      </c>
      <c r="E136" s="11" t="s">
        <v>19</v>
      </c>
      <c r="F136" s="11" t="s">
        <v>20</v>
      </c>
      <c r="G136" s="11" t="s">
        <v>21</v>
      </c>
      <c r="H136" s="179">
        <v>3</v>
      </c>
      <c r="I136" s="179" t="s">
        <v>16</v>
      </c>
      <c r="J136" s="31" t="s">
        <v>168</v>
      </c>
      <c r="K136" s="31" t="s">
        <v>1242</v>
      </c>
      <c r="L136" s="35" t="s">
        <v>1469</v>
      </c>
      <c r="M136" s="31" t="s">
        <v>1085</v>
      </c>
      <c r="N136" s="31" t="s">
        <v>1164</v>
      </c>
      <c r="O136" s="11" t="s">
        <v>731</v>
      </c>
      <c r="P136" s="31">
        <v>2</v>
      </c>
      <c r="Q136" s="180">
        <v>2</v>
      </c>
      <c r="R136" s="180">
        <v>4</v>
      </c>
      <c r="S136" s="180">
        <v>3</v>
      </c>
      <c r="U136" s="236" t="s">
        <v>2025</v>
      </c>
      <c r="V136" s="247"/>
      <c r="W136" s="205"/>
      <c r="X136" s="205"/>
    </row>
    <row r="137" spans="2:24" ht="15" customHeight="1">
      <c r="B137" s="11" t="s">
        <v>1081</v>
      </c>
      <c r="C137" s="31" t="s">
        <v>18</v>
      </c>
      <c r="D137" s="31">
        <v>20242</v>
      </c>
      <c r="E137" s="11" t="s">
        <v>19</v>
      </c>
      <c r="F137" s="11" t="s">
        <v>20</v>
      </c>
      <c r="G137" s="11" t="s">
        <v>21</v>
      </c>
      <c r="H137" s="179">
        <v>3</v>
      </c>
      <c r="I137" s="179" t="s">
        <v>16</v>
      </c>
      <c r="J137" s="31" t="s">
        <v>168</v>
      </c>
      <c r="K137" s="31" t="s">
        <v>1242</v>
      </c>
      <c r="L137" s="35" t="s">
        <v>1152</v>
      </c>
      <c r="M137" s="31" t="s">
        <v>1101</v>
      </c>
      <c r="N137" s="31" t="s">
        <v>1164</v>
      </c>
      <c r="O137" s="11" t="s">
        <v>731</v>
      </c>
      <c r="P137" s="31">
        <v>3</v>
      </c>
      <c r="Q137" s="180">
        <v>2</v>
      </c>
      <c r="R137" s="180">
        <v>5</v>
      </c>
      <c r="S137" s="180">
        <v>4</v>
      </c>
      <c r="U137" s="236" t="s">
        <v>2021</v>
      </c>
      <c r="V137" s="247"/>
      <c r="W137" s="205"/>
      <c r="X137" s="205"/>
    </row>
    <row r="138" spans="2:24" ht="15" customHeight="1">
      <c r="B138" s="11" t="s">
        <v>1081</v>
      </c>
      <c r="C138" s="31" t="s">
        <v>18</v>
      </c>
      <c r="D138" s="31">
        <v>20242</v>
      </c>
      <c r="E138" s="11" t="s">
        <v>19</v>
      </c>
      <c r="F138" s="11" t="s">
        <v>20</v>
      </c>
      <c r="G138" s="11" t="s">
        <v>21</v>
      </c>
      <c r="H138" s="179">
        <v>3</v>
      </c>
      <c r="I138" s="179" t="s">
        <v>16</v>
      </c>
      <c r="J138" s="31" t="s">
        <v>168</v>
      </c>
      <c r="K138" s="31" t="s">
        <v>1242</v>
      </c>
      <c r="L138" s="35" t="s">
        <v>1223</v>
      </c>
      <c r="M138" s="31" t="s">
        <v>1101</v>
      </c>
      <c r="N138" s="31" t="s">
        <v>1164</v>
      </c>
      <c r="O138" s="11" t="s">
        <v>731</v>
      </c>
      <c r="P138" s="31">
        <v>1</v>
      </c>
      <c r="Q138" s="180">
        <v>4</v>
      </c>
      <c r="R138" s="180">
        <v>5</v>
      </c>
      <c r="S138" s="180">
        <v>3</v>
      </c>
      <c r="U138" s="236" t="s">
        <v>2017</v>
      </c>
      <c r="V138" s="247"/>
      <c r="W138" s="205"/>
      <c r="X138" s="205"/>
    </row>
    <row r="139" spans="2:24" ht="15" customHeight="1">
      <c r="B139" s="11" t="s">
        <v>1081</v>
      </c>
      <c r="C139" s="31" t="s">
        <v>18</v>
      </c>
      <c r="D139" s="31">
        <v>20242</v>
      </c>
      <c r="E139" s="11" t="s">
        <v>23</v>
      </c>
      <c r="F139" s="11" t="s">
        <v>20</v>
      </c>
      <c r="G139" s="11" t="s">
        <v>21</v>
      </c>
      <c r="H139" s="179">
        <v>3</v>
      </c>
      <c r="I139" s="179" t="s">
        <v>16</v>
      </c>
      <c r="J139" s="31" t="s">
        <v>168</v>
      </c>
      <c r="K139" s="31" t="s">
        <v>1242</v>
      </c>
      <c r="L139" s="35" t="s">
        <v>1466</v>
      </c>
      <c r="M139" s="31" t="s">
        <v>1127</v>
      </c>
      <c r="N139" s="31" t="s">
        <v>1164</v>
      </c>
      <c r="O139" s="11" t="s">
        <v>731</v>
      </c>
      <c r="P139" s="31">
        <v>0</v>
      </c>
      <c r="Q139" s="180">
        <v>3</v>
      </c>
      <c r="R139" s="180">
        <v>3</v>
      </c>
      <c r="S139" s="180">
        <v>4</v>
      </c>
      <c r="U139" s="236" t="s">
        <v>2020</v>
      </c>
      <c r="V139" s="247"/>
      <c r="W139" s="205"/>
      <c r="X139" s="205"/>
    </row>
    <row r="140" spans="2:24" ht="15" customHeight="1">
      <c r="B140" s="11" t="s">
        <v>1081</v>
      </c>
      <c r="C140" s="31" t="s">
        <v>18</v>
      </c>
      <c r="D140" s="31">
        <v>20242</v>
      </c>
      <c r="E140" s="11" t="s">
        <v>23</v>
      </c>
      <c r="F140" s="11" t="s">
        <v>20</v>
      </c>
      <c r="G140" s="11" t="s">
        <v>21</v>
      </c>
      <c r="H140" s="179">
        <v>3</v>
      </c>
      <c r="I140" s="179" t="s">
        <v>16</v>
      </c>
      <c r="J140" s="31" t="s">
        <v>168</v>
      </c>
      <c r="K140" s="31" t="s">
        <v>1242</v>
      </c>
      <c r="L140" s="35" t="s">
        <v>1152</v>
      </c>
      <c r="M140" s="31" t="s">
        <v>1101</v>
      </c>
      <c r="N140" s="31" t="s">
        <v>1164</v>
      </c>
      <c r="O140" s="11" t="s">
        <v>731</v>
      </c>
      <c r="P140" s="31">
        <v>0</v>
      </c>
      <c r="Q140" s="180">
        <v>3</v>
      </c>
      <c r="R140" s="180">
        <v>3</v>
      </c>
      <c r="S140" s="180">
        <v>4</v>
      </c>
      <c r="U140" s="236" t="s">
        <v>2016</v>
      </c>
      <c r="V140" s="247"/>
      <c r="W140" s="205"/>
      <c r="X140" s="205"/>
    </row>
    <row r="141" spans="2:24" ht="15" customHeight="1">
      <c r="B141" s="11" t="s">
        <v>1081</v>
      </c>
      <c r="C141" s="31" t="s">
        <v>18</v>
      </c>
      <c r="D141" s="31">
        <v>20242</v>
      </c>
      <c r="E141" s="11" t="s">
        <v>23</v>
      </c>
      <c r="F141" s="11" t="s">
        <v>20</v>
      </c>
      <c r="G141" s="11" t="s">
        <v>21</v>
      </c>
      <c r="H141" s="179">
        <v>3</v>
      </c>
      <c r="I141" s="179" t="s">
        <v>16</v>
      </c>
      <c r="J141" s="31" t="s">
        <v>168</v>
      </c>
      <c r="K141" s="31" t="s">
        <v>1242</v>
      </c>
      <c r="L141" s="35" t="s">
        <v>1152</v>
      </c>
      <c r="M141" s="31" t="s">
        <v>1101</v>
      </c>
      <c r="N141" s="31" t="s">
        <v>1164</v>
      </c>
      <c r="O141" s="11" t="s">
        <v>731</v>
      </c>
      <c r="P141" s="31">
        <v>2</v>
      </c>
      <c r="Q141" s="180">
        <v>0</v>
      </c>
      <c r="R141" s="180">
        <v>2</v>
      </c>
      <c r="S141" s="180">
        <v>4</v>
      </c>
      <c r="U141" s="236" t="s">
        <v>2019</v>
      </c>
      <c r="V141" s="247"/>
      <c r="W141" s="205"/>
      <c r="X141" s="205"/>
    </row>
    <row r="142" spans="2:24" ht="15" customHeight="1">
      <c r="B142" s="11" t="s">
        <v>1081</v>
      </c>
      <c r="C142" s="31" t="s">
        <v>18</v>
      </c>
      <c r="D142" s="31">
        <v>20242</v>
      </c>
      <c r="E142" s="11" t="s">
        <v>23</v>
      </c>
      <c r="F142" s="11" t="s">
        <v>20</v>
      </c>
      <c r="G142" s="11" t="s">
        <v>21</v>
      </c>
      <c r="H142" s="179">
        <v>3</v>
      </c>
      <c r="I142" s="179" t="s">
        <v>26</v>
      </c>
      <c r="J142" s="31" t="s">
        <v>168</v>
      </c>
      <c r="K142" s="31" t="s">
        <v>1088</v>
      </c>
      <c r="L142" s="35" t="s">
        <v>1466</v>
      </c>
      <c r="M142" s="31" t="s">
        <v>1127</v>
      </c>
      <c r="N142" s="31" t="s">
        <v>1164</v>
      </c>
      <c r="O142" s="11" t="s">
        <v>731</v>
      </c>
      <c r="P142" s="31">
        <v>2</v>
      </c>
      <c r="Q142" s="180">
        <v>4</v>
      </c>
      <c r="R142" s="180">
        <v>6</v>
      </c>
      <c r="S142" s="180">
        <v>4</v>
      </c>
      <c r="U142" s="236" t="s">
        <v>2022</v>
      </c>
      <c r="V142" s="247"/>
      <c r="W142" s="205"/>
      <c r="X142" s="205"/>
    </row>
    <row r="143" spans="2:24" ht="15" customHeight="1">
      <c r="B143" s="11" t="s">
        <v>1081</v>
      </c>
      <c r="C143" s="31" t="s">
        <v>18</v>
      </c>
      <c r="D143" s="31">
        <v>20242</v>
      </c>
      <c r="E143" s="11" t="s">
        <v>23</v>
      </c>
      <c r="F143" s="11" t="s">
        <v>20</v>
      </c>
      <c r="G143" s="11" t="s">
        <v>21</v>
      </c>
      <c r="H143" s="179">
        <v>3</v>
      </c>
      <c r="I143" s="179" t="s">
        <v>26</v>
      </c>
      <c r="J143" s="31" t="s">
        <v>168</v>
      </c>
      <c r="K143" s="31" t="s">
        <v>1088</v>
      </c>
      <c r="L143" s="35" t="s">
        <v>1152</v>
      </c>
      <c r="M143" s="31" t="s">
        <v>1101</v>
      </c>
      <c r="N143" s="31" t="s">
        <v>1164</v>
      </c>
      <c r="O143" s="11" t="s">
        <v>731</v>
      </c>
      <c r="P143" s="31">
        <v>3</v>
      </c>
      <c r="Q143" s="180">
        <v>2</v>
      </c>
      <c r="R143" s="180">
        <v>5</v>
      </c>
      <c r="S143" s="180">
        <v>4</v>
      </c>
      <c r="U143" s="236" t="s">
        <v>2016</v>
      </c>
      <c r="V143" s="247"/>
      <c r="W143" s="205"/>
      <c r="X143" s="205"/>
    </row>
    <row r="144" spans="2:24" ht="15" customHeight="1">
      <c r="B144" s="11" t="s">
        <v>1081</v>
      </c>
      <c r="C144" s="31" t="s">
        <v>31</v>
      </c>
      <c r="D144" s="31">
        <v>20251</v>
      </c>
      <c r="E144" s="11" t="s">
        <v>23</v>
      </c>
      <c r="F144" s="11" t="s">
        <v>20</v>
      </c>
      <c r="G144" s="11" t="s">
        <v>21</v>
      </c>
      <c r="H144" s="179">
        <v>3</v>
      </c>
      <c r="I144" s="179" t="s">
        <v>32</v>
      </c>
      <c r="J144" s="262" t="s">
        <v>167</v>
      </c>
      <c r="K144" s="31" t="s">
        <v>1088</v>
      </c>
      <c r="L144" s="35" t="s">
        <v>1466</v>
      </c>
      <c r="M144" s="31" t="s">
        <v>1127</v>
      </c>
      <c r="N144" s="31" t="s">
        <v>1164</v>
      </c>
      <c r="O144" s="11" t="s">
        <v>731</v>
      </c>
      <c r="P144" s="31">
        <v>2</v>
      </c>
      <c r="Q144" s="180">
        <v>4</v>
      </c>
      <c r="R144" s="180">
        <v>6</v>
      </c>
      <c r="S144" s="180">
        <v>4</v>
      </c>
      <c r="U144" s="236" t="s">
        <v>2022</v>
      </c>
      <c r="V144" s="247"/>
      <c r="W144" s="205"/>
      <c r="X144" s="205"/>
    </row>
    <row r="145" spans="2:24" ht="15" customHeight="1">
      <c r="B145" s="11" t="s">
        <v>1081</v>
      </c>
      <c r="C145" s="31" t="s">
        <v>31</v>
      </c>
      <c r="D145" s="31">
        <v>20251</v>
      </c>
      <c r="E145" s="11" t="s">
        <v>23</v>
      </c>
      <c r="F145" s="11" t="s">
        <v>20</v>
      </c>
      <c r="G145" s="11" t="s">
        <v>21</v>
      </c>
      <c r="H145" s="179">
        <v>3</v>
      </c>
      <c r="I145" s="179" t="s">
        <v>32</v>
      </c>
      <c r="J145" s="262" t="s">
        <v>167</v>
      </c>
      <c r="K145" s="31" t="s">
        <v>1088</v>
      </c>
      <c r="L145" s="35" t="s">
        <v>1152</v>
      </c>
      <c r="M145" s="31" t="s">
        <v>1101</v>
      </c>
      <c r="N145" s="31" t="s">
        <v>1164</v>
      </c>
      <c r="O145" s="11" t="s">
        <v>731</v>
      </c>
      <c r="P145" s="31">
        <v>3</v>
      </c>
      <c r="Q145" s="180">
        <v>2</v>
      </c>
      <c r="R145" s="180">
        <v>5</v>
      </c>
      <c r="S145" s="180">
        <v>4</v>
      </c>
      <c r="U145" s="236" t="s">
        <v>2019</v>
      </c>
      <c r="V145" s="247"/>
      <c r="W145" s="205"/>
      <c r="X145" s="205"/>
    </row>
    <row r="146" spans="2:24" ht="15" customHeight="1">
      <c r="B146" s="11" t="s">
        <v>1081</v>
      </c>
      <c r="C146" s="31" t="s">
        <v>18</v>
      </c>
      <c r="D146" s="31">
        <v>20242</v>
      </c>
      <c r="E146" s="11" t="s">
        <v>23</v>
      </c>
      <c r="F146" s="11" t="s">
        <v>20</v>
      </c>
      <c r="G146" s="11" t="s">
        <v>21</v>
      </c>
      <c r="H146" s="179">
        <v>4</v>
      </c>
      <c r="I146" s="179" t="s">
        <v>16</v>
      </c>
      <c r="J146" s="262" t="s">
        <v>167</v>
      </c>
      <c r="K146" s="31" t="s">
        <v>1242</v>
      </c>
      <c r="L146" s="35" t="s">
        <v>1519</v>
      </c>
      <c r="M146" s="31" t="s">
        <v>1085</v>
      </c>
      <c r="N146" s="31" t="s">
        <v>1164</v>
      </c>
      <c r="O146" s="11" t="s">
        <v>731</v>
      </c>
      <c r="P146" s="31">
        <v>2</v>
      </c>
      <c r="Q146" s="180">
        <v>2</v>
      </c>
      <c r="R146" s="180">
        <v>4</v>
      </c>
      <c r="S146" s="180">
        <v>3</v>
      </c>
      <c r="U146" s="236" t="s">
        <v>2023</v>
      </c>
      <c r="V146" s="247"/>
      <c r="W146" s="205"/>
      <c r="X146" s="205"/>
    </row>
    <row r="147" spans="2:24" ht="15" customHeight="1">
      <c r="B147" s="11" t="s">
        <v>1081</v>
      </c>
      <c r="C147" s="31" t="s">
        <v>33</v>
      </c>
      <c r="D147" s="31">
        <v>20242</v>
      </c>
      <c r="E147" s="11" t="s">
        <v>23</v>
      </c>
      <c r="F147" s="11" t="s">
        <v>20</v>
      </c>
      <c r="G147" s="11" t="s">
        <v>15</v>
      </c>
      <c r="H147" s="179">
        <v>5</v>
      </c>
      <c r="I147" s="179" t="s">
        <v>16</v>
      </c>
      <c r="J147" s="272" t="s">
        <v>168</v>
      </c>
      <c r="K147" s="31" t="s">
        <v>1242</v>
      </c>
      <c r="L147" s="35" t="s">
        <v>1091</v>
      </c>
      <c r="M147" s="31" t="s">
        <v>1085</v>
      </c>
      <c r="N147" s="31" t="s">
        <v>1086</v>
      </c>
      <c r="O147" s="11" t="s">
        <v>731</v>
      </c>
      <c r="P147" s="31">
        <v>2</v>
      </c>
      <c r="Q147" s="180">
        <v>2</v>
      </c>
      <c r="R147" s="180">
        <v>4</v>
      </c>
      <c r="S147" s="180">
        <v>3</v>
      </c>
      <c r="U147" s="236" t="s">
        <v>2026</v>
      </c>
      <c r="V147" s="247"/>
      <c r="W147" s="205"/>
      <c r="X147" s="205"/>
    </row>
    <row r="148" spans="2:24" ht="15" customHeight="1">
      <c r="B148" s="11" t="s">
        <v>1081</v>
      </c>
      <c r="C148" s="31" t="s">
        <v>33</v>
      </c>
      <c r="D148" s="31">
        <v>20242</v>
      </c>
      <c r="E148" s="11" t="s">
        <v>23</v>
      </c>
      <c r="F148" s="11" t="s">
        <v>20</v>
      </c>
      <c r="G148" s="11" t="s">
        <v>15</v>
      </c>
      <c r="H148" s="179">
        <v>7</v>
      </c>
      <c r="I148" s="179" t="s">
        <v>16</v>
      </c>
      <c r="J148" s="262" t="s">
        <v>167</v>
      </c>
      <c r="K148" s="31" t="s">
        <v>1088</v>
      </c>
      <c r="L148" s="35" t="s">
        <v>1550</v>
      </c>
      <c r="M148" s="31" t="s">
        <v>1085</v>
      </c>
      <c r="N148" s="31" t="s">
        <v>1086</v>
      </c>
      <c r="O148" s="11" t="s">
        <v>731</v>
      </c>
      <c r="P148" s="31">
        <v>0</v>
      </c>
      <c r="Q148" s="180">
        <v>2</v>
      </c>
      <c r="R148" s="180">
        <v>2</v>
      </c>
      <c r="S148" s="180">
        <v>3</v>
      </c>
      <c r="U148" s="236" t="s">
        <v>2027</v>
      </c>
      <c r="V148" s="247"/>
      <c r="W148" s="205"/>
      <c r="X148" s="205"/>
    </row>
    <row r="149" spans="2:24" ht="15" customHeight="1">
      <c r="B149" s="11" t="s">
        <v>1081</v>
      </c>
      <c r="C149" s="31" t="s">
        <v>33</v>
      </c>
      <c r="D149" s="31">
        <v>20242</v>
      </c>
      <c r="E149" s="11" t="s">
        <v>23</v>
      </c>
      <c r="F149" s="11" t="s">
        <v>20</v>
      </c>
      <c r="G149" s="11" t="s">
        <v>15</v>
      </c>
      <c r="H149" s="179">
        <v>7</v>
      </c>
      <c r="I149" s="179" t="s">
        <v>16</v>
      </c>
      <c r="J149" s="262" t="s">
        <v>167</v>
      </c>
      <c r="K149" s="31" t="s">
        <v>1088</v>
      </c>
      <c r="L149" s="35" t="s">
        <v>1550</v>
      </c>
      <c r="M149" s="31" t="s">
        <v>1085</v>
      </c>
      <c r="N149" s="31" t="s">
        <v>1086</v>
      </c>
      <c r="O149" s="11" t="s">
        <v>731</v>
      </c>
      <c r="P149" s="31">
        <v>2</v>
      </c>
      <c r="Q149" s="180">
        <v>0</v>
      </c>
      <c r="R149" s="180">
        <v>2</v>
      </c>
      <c r="S149" s="180">
        <v>3</v>
      </c>
      <c r="U149" s="236" t="s">
        <v>2027</v>
      </c>
      <c r="V149" s="247"/>
      <c r="W149" s="205"/>
      <c r="X149" s="205"/>
    </row>
    <row r="150" spans="2:24" ht="15" customHeight="1">
      <c r="B150" s="11" t="s">
        <v>1081</v>
      </c>
      <c r="C150" s="31" t="s">
        <v>33</v>
      </c>
      <c r="D150" s="31">
        <v>20242</v>
      </c>
      <c r="E150" s="11" t="s">
        <v>23</v>
      </c>
      <c r="F150" s="11" t="s">
        <v>20</v>
      </c>
      <c r="G150" s="11" t="s">
        <v>15</v>
      </c>
      <c r="H150" s="179">
        <v>7</v>
      </c>
      <c r="I150" s="179" t="s">
        <v>26</v>
      </c>
      <c r="J150" s="31" t="s">
        <v>167</v>
      </c>
      <c r="K150" s="31" t="s">
        <v>1088</v>
      </c>
      <c r="L150" s="35" t="s">
        <v>1550</v>
      </c>
      <c r="M150" s="31" t="s">
        <v>1085</v>
      </c>
      <c r="N150" s="31" t="s">
        <v>1086</v>
      </c>
      <c r="O150" s="11" t="s">
        <v>731</v>
      </c>
      <c r="P150" s="31">
        <v>2</v>
      </c>
      <c r="Q150" s="180">
        <v>2</v>
      </c>
      <c r="R150" s="180">
        <v>4</v>
      </c>
      <c r="S150" s="180">
        <v>3</v>
      </c>
      <c r="U150" s="236" t="s">
        <v>2027</v>
      </c>
      <c r="V150" s="247"/>
      <c r="W150" s="205"/>
      <c r="X150" s="205"/>
    </row>
    <row r="151" spans="2:24" ht="15" customHeight="1">
      <c r="B151" s="11" t="s">
        <v>1081</v>
      </c>
      <c r="C151" s="31" t="s">
        <v>34</v>
      </c>
      <c r="D151" s="31">
        <v>202011</v>
      </c>
      <c r="E151" s="11" t="s">
        <v>23</v>
      </c>
      <c r="F151" s="11" t="s">
        <v>20</v>
      </c>
      <c r="G151" s="11" t="s">
        <v>15</v>
      </c>
      <c r="H151" s="179">
        <v>8</v>
      </c>
      <c r="I151" s="179" t="s">
        <v>16</v>
      </c>
      <c r="J151" s="31" t="s">
        <v>167</v>
      </c>
      <c r="K151" s="31" t="s">
        <v>1088</v>
      </c>
      <c r="L151" s="35" t="s">
        <v>1107</v>
      </c>
      <c r="M151" s="31" t="s">
        <v>1085</v>
      </c>
      <c r="N151" s="31" t="s">
        <v>1086</v>
      </c>
      <c r="O151" s="11" t="s">
        <v>731</v>
      </c>
      <c r="P151" s="31">
        <v>3</v>
      </c>
      <c r="Q151" s="180">
        <v>2</v>
      </c>
      <c r="R151" s="180">
        <v>5</v>
      </c>
      <c r="S151" s="180">
        <v>4</v>
      </c>
      <c r="U151" s="236" t="s">
        <v>2028</v>
      </c>
      <c r="V151" s="247"/>
      <c r="W151" s="205"/>
      <c r="X151" s="205"/>
    </row>
    <row r="152" spans="2:24" ht="15" customHeight="1">
      <c r="B152" s="11" t="s">
        <v>1081</v>
      </c>
      <c r="C152" s="31" t="s">
        <v>34</v>
      </c>
      <c r="D152" s="31">
        <v>202011</v>
      </c>
      <c r="E152" s="11" t="s">
        <v>23</v>
      </c>
      <c r="F152" s="11" t="s">
        <v>20</v>
      </c>
      <c r="G152" s="11" t="s">
        <v>15</v>
      </c>
      <c r="H152" s="179">
        <v>8</v>
      </c>
      <c r="I152" s="179" t="s">
        <v>26</v>
      </c>
      <c r="J152" s="31" t="s">
        <v>167</v>
      </c>
      <c r="K152" s="31" t="s">
        <v>1088</v>
      </c>
      <c r="L152" s="35" t="s">
        <v>1107</v>
      </c>
      <c r="M152" s="31" t="s">
        <v>1085</v>
      </c>
      <c r="N152" s="31" t="s">
        <v>1086</v>
      </c>
      <c r="O152" s="11" t="s">
        <v>731</v>
      </c>
      <c r="P152" s="31">
        <v>3</v>
      </c>
      <c r="Q152" s="180">
        <v>2</v>
      </c>
      <c r="R152" s="180">
        <v>5</v>
      </c>
      <c r="S152" s="180">
        <v>4</v>
      </c>
      <c r="U152" s="236" t="s">
        <v>2028</v>
      </c>
      <c r="V152" s="247"/>
      <c r="W152" s="205"/>
      <c r="X152" s="205"/>
    </row>
    <row r="153" spans="2:24" ht="15" customHeight="1">
      <c r="B153" s="11" t="s">
        <v>1081</v>
      </c>
      <c r="C153" s="31" t="s">
        <v>33</v>
      </c>
      <c r="D153" s="31">
        <v>20242</v>
      </c>
      <c r="E153" s="11" t="s">
        <v>23</v>
      </c>
      <c r="F153" s="11" t="s">
        <v>20</v>
      </c>
      <c r="G153" s="11" t="s">
        <v>15</v>
      </c>
      <c r="H153" s="179">
        <v>9</v>
      </c>
      <c r="I153" s="179" t="s">
        <v>26</v>
      </c>
      <c r="J153" s="31" t="s">
        <v>167</v>
      </c>
      <c r="K153" s="31" t="s">
        <v>1088</v>
      </c>
      <c r="L153" s="35" t="s">
        <v>1121</v>
      </c>
      <c r="M153" s="31" t="s">
        <v>1085</v>
      </c>
      <c r="N153" s="31" t="s">
        <v>1086</v>
      </c>
      <c r="O153" s="11" t="s">
        <v>769</v>
      </c>
      <c r="P153" s="31">
        <v>0</v>
      </c>
      <c r="Q153" s="180">
        <v>3</v>
      </c>
      <c r="R153" s="180">
        <v>3</v>
      </c>
      <c r="S153" s="180">
        <v>5</v>
      </c>
      <c r="U153" s="236" t="s">
        <v>2029</v>
      </c>
      <c r="V153" s="247"/>
      <c r="W153" s="205"/>
      <c r="X153" s="205"/>
    </row>
    <row r="154" spans="2:24" ht="15" customHeight="1">
      <c r="B154" s="11" t="s">
        <v>1081</v>
      </c>
      <c r="C154" s="31" t="s">
        <v>33</v>
      </c>
      <c r="D154" s="31">
        <v>20242</v>
      </c>
      <c r="E154" s="11" t="s">
        <v>23</v>
      </c>
      <c r="F154" s="11" t="s">
        <v>20</v>
      </c>
      <c r="G154" s="11" t="s">
        <v>15</v>
      </c>
      <c r="H154" s="179">
        <v>9</v>
      </c>
      <c r="I154" s="179" t="s">
        <v>26</v>
      </c>
      <c r="J154" s="31" t="s">
        <v>167</v>
      </c>
      <c r="K154" s="31" t="s">
        <v>1088</v>
      </c>
      <c r="L154" s="35" t="s">
        <v>1121</v>
      </c>
      <c r="M154" s="31" t="s">
        <v>1085</v>
      </c>
      <c r="N154" s="31" t="s">
        <v>1086</v>
      </c>
      <c r="O154" s="11" t="s">
        <v>769</v>
      </c>
      <c r="P154" s="31">
        <v>2</v>
      </c>
      <c r="Q154" s="180">
        <v>0</v>
      </c>
      <c r="R154" s="180">
        <v>2</v>
      </c>
      <c r="S154" s="180">
        <v>5</v>
      </c>
      <c r="U154" s="236" t="s">
        <v>2029</v>
      </c>
      <c r="V154" s="247"/>
      <c r="W154" s="205"/>
      <c r="X154" s="205"/>
    </row>
    <row r="155" spans="2:24" ht="15" customHeight="1">
      <c r="B155" s="11" t="s">
        <v>1081</v>
      </c>
      <c r="C155" s="31" t="s">
        <v>33</v>
      </c>
      <c r="D155" s="31">
        <v>20242</v>
      </c>
      <c r="E155" s="11" t="s">
        <v>23</v>
      </c>
      <c r="F155" s="11" t="s">
        <v>20</v>
      </c>
      <c r="G155" s="11" t="s">
        <v>15</v>
      </c>
      <c r="H155" s="179">
        <v>10</v>
      </c>
      <c r="I155" s="179" t="s">
        <v>26</v>
      </c>
      <c r="J155" s="31" t="s">
        <v>167</v>
      </c>
      <c r="K155" s="31" t="s">
        <v>1088</v>
      </c>
      <c r="L155" s="35" t="s">
        <v>1318</v>
      </c>
      <c r="M155" s="31" t="s">
        <v>1101</v>
      </c>
      <c r="N155" s="31" t="s">
        <v>1086</v>
      </c>
      <c r="O155" s="11" t="s">
        <v>769</v>
      </c>
      <c r="P155" s="31">
        <v>0</v>
      </c>
      <c r="Q155" s="180">
        <v>5</v>
      </c>
      <c r="R155" s="180">
        <v>5</v>
      </c>
      <c r="S155" s="180">
        <v>6</v>
      </c>
      <c r="U155" s="236" t="s">
        <v>2030</v>
      </c>
      <c r="V155" s="247"/>
      <c r="W155" s="205"/>
      <c r="X155" s="205"/>
    </row>
    <row r="156" spans="2:24" ht="21.75" customHeight="1">
      <c r="B156" s="11" t="s">
        <v>1081</v>
      </c>
      <c r="C156" s="31" t="s">
        <v>33</v>
      </c>
      <c r="D156" s="31">
        <v>20242</v>
      </c>
      <c r="E156" s="267" t="s">
        <v>23</v>
      </c>
      <c r="F156" s="267" t="s">
        <v>20</v>
      </c>
      <c r="G156" s="267" t="s">
        <v>15</v>
      </c>
      <c r="H156" s="269">
        <v>10</v>
      </c>
      <c r="I156" s="269" t="s">
        <v>26</v>
      </c>
      <c r="J156" s="268" t="s">
        <v>167</v>
      </c>
      <c r="K156" s="268" t="s">
        <v>1088</v>
      </c>
      <c r="L156" s="270" t="s">
        <v>1318</v>
      </c>
      <c r="M156" s="268" t="s">
        <v>1101</v>
      </c>
      <c r="N156" s="268" t="s">
        <v>1086</v>
      </c>
      <c r="O156" s="267" t="s">
        <v>769</v>
      </c>
      <c r="P156" s="268">
        <v>3</v>
      </c>
      <c r="Q156" s="271">
        <v>0</v>
      </c>
      <c r="R156" s="271">
        <v>3</v>
      </c>
      <c r="S156" s="271">
        <v>6</v>
      </c>
      <c r="U156" s="255" t="s">
        <v>2030</v>
      </c>
      <c r="V156" s="248"/>
      <c r="W156" s="243"/>
      <c r="X156" s="243"/>
    </row>
    <row r="157" spans="2:24" ht="15" customHeight="1">
      <c r="B157" s="11" t="s">
        <v>1081</v>
      </c>
      <c r="C157" s="180" t="s">
        <v>34</v>
      </c>
      <c r="D157" s="511">
        <v>202011</v>
      </c>
      <c r="E157" s="11" t="s">
        <v>13</v>
      </c>
      <c r="F157" s="11" t="s">
        <v>20</v>
      </c>
      <c r="G157" s="11" t="s">
        <v>15</v>
      </c>
      <c r="H157" s="11">
        <v>8</v>
      </c>
      <c r="I157" s="11" t="s">
        <v>16</v>
      </c>
      <c r="J157" s="31" t="s">
        <v>167</v>
      </c>
      <c r="K157" s="31" t="s">
        <v>1088</v>
      </c>
      <c r="L157" s="35" t="s">
        <v>1105</v>
      </c>
      <c r="M157" s="31" t="s">
        <v>1101</v>
      </c>
      <c r="N157" s="31" t="s">
        <v>1086</v>
      </c>
      <c r="O157" s="11" t="s">
        <v>769</v>
      </c>
      <c r="P157" s="31">
        <v>3</v>
      </c>
      <c r="Q157" s="31">
        <v>2</v>
      </c>
      <c r="R157" s="31">
        <v>5</v>
      </c>
      <c r="S157" s="31">
        <v>4</v>
      </c>
      <c r="U157" s="255" t="s">
        <v>2030</v>
      </c>
      <c r="V157" s="247"/>
      <c r="W157" s="205"/>
      <c r="X157" s="205"/>
    </row>
    <row r="158" spans="2:24" ht="15" customHeight="1">
      <c r="B158" s="11" t="s">
        <v>1081</v>
      </c>
      <c r="C158" s="180" t="s">
        <v>34</v>
      </c>
      <c r="D158" s="511">
        <v>202011</v>
      </c>
      <c r="E158" s="11" t="s">
        <v>23</v>
      </c>
      <c r="F158" s="11" t="s">
        <v>20</v>
      </c>
      <c r="G158" s="11" t="s">
        <v>15</v>
      </c>
      <c r="H158" s="11">
        <v>10</v>
      </c>
      <c r="I158" s="11" t="s">
        <v>16</v>
      </c>
      <c r="J158" s="31" t="s">
        <v>167</v>
      </c>
      <c r="K158" s="31" t="s">
        <v>1088</v>
      </c>
      <c r="L158" s="35" t="s">
        <v>1318</v>
      </c>
      <c r="M158" s="31" t="s">
        <v>1101</v>
      </c>
      <c r="N158" s="31" t="s">
        <v>1086</v>
      </c>
      <c r="O158" s="11" t="s">
        <v>769</v>
      </c>
      <c r="P158" s="31">
        <v>4</v>
      </c>
      <c r="Q158" s="31">
        <v>4</v>
      </c>
      <c r="R158" s="31">
        <v>8</v>
      </c>
      <c r="S158" s="31">
        <v>6</v>
      </c>
      <c r="U158" s="255" t="s">
        <v>2030</v>
      </c>
      <c r="V158" s="247"/>
      <c r="W158" s="205"/>
      <c r="X158" s="205"/>
    </row>
    <row r="159" spans="2:24" ht="15" customHeight="1">
      <c r="B159" s="11" t="s">
        <v>1081</v>
      </c>
      <c r="C159" s="180" t="s">
        <v>18</v>
      </c>
      <c r="D159" s="180">
        <v>20242</v>
      </c>
      <c r="E159" s="193" t="s">
        <v>23</v>
      </c>
      <c r="F159" s="193" t="s">
        <v>20</v>
      </c>
      <c r="G159" s="193" t="s">
        <v>21</v>
      </c>
      <c r="H159" s="193">
        <v>1</v>
      </c>
      <c r="I159" s="193" t="s">
        <v>41</v>
      </c>
      <c r="J159" s="193" t="s">
        <v>769</v>
      </c>
      <c r="K159" s="211" t="s">
        <v>1447</v>
      </c>
      <c r="L159" s="210" t="s">
        <v>1448</v>
      </c>
      <c r="M159" s="15" t="s">
        <v>1101</v>
      </c>
      <c r="N159" s="15" t="s">
        <v>1164</v>
      </c>
      <c r="O159" s="193" t="s">
        <v>769</v>
      </c>
      <c r="P159" s="15">
        <v>2</v>
      </c>
      <c r="Q159" s="15">
        <v>2</v>
      </c>
      <c r="R159" s="512">
        <v>4</v>
      </c>
      <c r="S159" s="15">
        <v>3</v>
      </c>
      <c r="T159" s="181"/>
      <c r="U159" s="257" t="s">
        <v>2031</v>
      </c>
      <c r="V159" s="245"/>
      <c r="W159" s="245"/>
      <c r="X159" s="245"/>
    </row>
    <row r="160" spans="2:24" ht="15" customHeight="1">
      <c r="B160" s="192" t="s">
        <v>1081</v>
      </c>
      <c r="C160" s="15" t="s">
        <v>18</v>
      </c>
      <c r="D160" s="15">
        <v>20242</v>
      </c>
      <c r="E160" s="193" t="s">
        <v>23</v>
      </c>
      <c r="F160" s="193" t="s">
        <v>20</v>
      </c>
      <c r="G160" s="193" t="s">
        <v>21</v>
      </c>
      <c r="H160" s="193">
        <v>1</v>
      </c>
      <c r="I160" s="193" t="s">
        <v>52</v>
      </c>
      <c r="J160" s="193" t="s">
        <v>769</v>
      </c>
      <c r="K160" s="211" t="s">
        <v>1447</v>
      </c>
      <c r="L160" s="210" t="s">
        <v>1448</v>
      </c>
      <c r="M160" s="15" t="s">
        <v>1101</v>
      </c>
      <c r="N160" s="15" t="s">
        <v>1164</v>
      </c>
      <c r="O160" s="193" t="s">
        <v>769</v>
      </c>
      <c r="P160" s="15">
        <v>2</v>
      </c>
      <c r="Q160" s="15">
        <v>2</v>
      </c>
      <c r="R160" s="513">
        <v>4</v>
      </c>
      <c r="S160" s="15">
        <v>3</v>
      </c>
      <c r="T160" s="181"/>
      <c r="U160" s="236" t="s">
        <v>2031</v>
      </c>
      <c r="V160" s="205"/>
      <c r="W160" s="205"/>
      <c r="X160" s="205"/>
    </row>
    <row r="161" spans="2:24" ht="15" customHeight="1">
      <c r="B161" s="192" t="s">
        <v>1081</v>
      </c>
      <c r="C161" s="15" t="s">
        <v>18</v>
      </c>
      <c r="D161" s="15">
        <v>20242</v>
      </c>
      <c r="E161" s="193" t="s">
        <v>23</v>
      </c>
      <c r="F161" s="193" t="s">
        <v>20</v>
      </c>
      <c r="G161" s="193" t="s">
        <v>21</v>
      </c>
      <c r="H161" s="193">
        <v>1</v>
      </c>
      <c r="I161" s="193" t="s">
        <v>26</v>
      </c>
      <c r="J161" s="193" t="s">
        <v>731</v>
      </c>
      <c r="K161" s="211" t="s">
        <v>1442</v>
      </c>
      <c r="L161" s="210" t="s">
        <v>1185</v>
      </c>
      <c r="M161" s="15" t="s">
        <v>1127</v>
      </c>
      <c r="N161" s="15" t="s">
        <v>1164</v>
      </c>
      <c r="O161" s="193" t="s">
        <v>731</v>
      </c>
      <c r="P161" s="15">
        <v>3</v>
      </c>
      <c r="Q161" s="15">
        <v>2</v>
      </c>
      <c r="R161" s="15">
        <v>5</v>
      </c>
      <c r="S161" s="15">
        <v>4</v>
      </c>
      <c r="T161" s="181"/>
      <c r="U161" s="236" t="s">
        <v>2032</v>
      </c>
      <c r="V161" s="205"/>
      <c r="W161" s="205"/>
      <c r="X161" s="205"/>
    </row>
    <row r="162" spans="2:24" ht="15" customHeight="1">
      <c r="B162" s="192" t="s">
        <v>1081</v>
      </c>
      <c r="C162" s="15" t="s">
        <v>18</v>
      </c>
      <c r="D162" s="15">
        <v>20242</v>
      </c>
      <c r="E162" s="193" t="s">
        <v>23</v>
      </c>
      <c r="F162" s="204" t="s">
        <v>20</v>
      </c>
      <c r="G162" s="193" t="s">
        <v>21</v>
      </c>
      <c r="H162" s="193">
        <v>1</v>
      </c>
      <c r="I162" s="193" t="s">
        <v>26</v>
      </c>
      <c r="J162" s="193" t="s">
        <v>731</v>
      </c>
      <c r="K162" s="211" t="s">
        <v>1443</v>
      </c>
      <c r="L162" s="210" t="s">
        <v>1444</v>
      </c>
      <c r="M162" s="15" t="s">
        <v>1127</v>
      </c>
      <c r="N162" s="15" t="s">
        <v>1164</v>
      </c>
      <c r="O162" s="193" t="s">
        <v>731</v>
      </c>
      <c r="P162" s="15">
        <v>3</v>
      </c>
      <c r="Q162" s="15">
        <v>2</v>
      </c>
      <c r="R162" s="15">
        <v>5</v>
      </c>
      <c r="S162" s="15">
        <v>4</v>
      </c>
      <c r="T162" s="181"/>
      <c r="U162" s="236" t="s">
        <v>2033</v>
      </c>
      <c r="V162" s="205"/>
      <c r="W162" s="205"/>
      <c r="X162" s="205"/>
    </row>
    <row r="163" spans="2:24" ht="15" customHeight="1">
      <c r="B163" s="192" t="s">
        <v>1081</v>
      </c>
      <c r="C163" s="15" t="s">
        <v>18</v>
      </c>
      <c r="D163" s="15">
        <v>20242</v>
      </c>
      <c r="E163" s="193" t="s">
        <v>23</v>
      </c>
      <c r="F163" s="204" t="s">
        <v>20</v>
      </c>
      <c r="G163" s="193" t="s">
        <v>21</v>
      </c>
      <c r="H163" s="193">
        <v>1</v>
      </c>
      <c r="I163" s="193" t="s">
        <v>32</v>
      </c>
      <c r="J163" s="193" t="s">
        <v>731</v>
      </c>
      <c r="K163" s="211" t="s">
        <v>1447</v>
      </c>
      <c r="L163" s="210" t="s">
        <v>1448</v>
      </c>
      <c r="M163" s="15" t="s">
        <v>1101</v>
      </c>
      <c r="N163" s="15" t="s">
        <v>1164</v>
      </c>
      <c r="O163" s="193" t="s">
        <v>731</v>
      </c>
      <c r="P163" s="15">
        <v>2</v>
      </c>
      <c r="Q163" s="15">
        <v>2</v>
      </c>
      <c r="R163" s="15">
        <v>4</v>
      </c>
      <c r="S163" s="15">
        <v>3</v>
      </c>
      <c r="T163" s="181"/>
      <c r="U163" s="236" t="s">
        <v>2034</v>
      </c>
      <c r="V163" s="205"/>
      <c r="W163" s="205"/>
      <c r="X163" s="205"/>
    </row>
    <row r="164" spans="2:24" ht="15" customHeight="1">
      <c r="B164" s="192" t="s">
        <v>1081</v>
      </c>
      <c r="C164" s="15" t="s">
        <v>18</v>
      </c>
      <c r="D164" s="15">
        <v>20242</v>
      </c>
      <c r="E164" s="193" t="s">
        <v>23</v>
      </c>
      <c r="F164" s="204" t="s">
        <v>20</v>
      </c>
      <c r="G164" s="193" t="s">
        <v>21</v>
      </c>
      <c r="H164" s="193">
        <v>2</v>
      </c>
      <c r="I164" s="193" t="s">
        <v>16</v>
      </c>
      <c r="J164" s="193" t="s">
        <v>731</v>
      </c>
      <c r="K164" s="211" t="s">
        <v>1456</v>
      </c>
      <c r="L164" s="210" t="s">
        <v>1141</v>
      </c>
      <c r="M164" s="15" t="s">
        <v>1127</v>
      </c>
      <c r="N164" s="15" t="s">
        <v>1164</v>
      </c>
      <c r="O164" s="193" t="s">
        <v>731</v>
      </c>
      <c r="P164" s="15">
        <v>3</v>
      </c>
      <c r="Q164" s="15">
        <v>2</v>
      </c>
      <c r="R164" s="513">
        <v>5</v>
      </c>
      <c r="S164" s="15">
        <v>4</v>
      </c>
      <c r="T164" s="181"/>
      <c r="U164" s="236" t="s">
        <v>2035</v>
      </c>
      <c r="V164" s="205"/>
      <c r="W164" s="205"/>
      <c r="X164" s="205"/>
    </row>
    <row r="165" spans="2:24" ht="15" customHeight="1">
      <c r="B165" s="192" t="s">
        <v>1081</v>
      </c>
      <c r="C165" s="15" t="s">
        <v>18</v>
      </c>
      <c r="D165" s="15">
        <v>20242</v>
      </c>
      <c r="E165" s="193" t="s">
        <v>23</v>
      </c>
      <c r="F165" s="204" t="s">
        <v>20</v>
      </c>
      <c r="G165" s="193" t="s">
        <v>21</v>
      </c>
      <c r="H165" s="193">
        <v>2</v>
      </c>
      <c r="I165" s="193" t="s">
        <v>16</v>
      </c>
      <c r="J165" s="193" t="s">
        <v>731</v>
      </c>
      <c r="K165" s="211" t="s">
        <v>1457</v>
      </c>
      <c r="L165" s="210" t="s">
        <v>1458</v>
      </c>
      <c r="M165" s="15" t="s">
        <v>1127</v>
      </c>
      <c r="N165" s="15" t="s">
        <v>1164</v>
      </c>
      <c r="O165" s="193" t="s">
        <v>731</v>
      </c>
      <c r="P165" s="15">
        <v>2</v>
      </c>
      <c r="Q165" s="15">
        <v>2</v>
      </c>
      <c r="R165" s="513">
        <v>4</v>
      </c>
      <c r="S165" s="15">
        <v>3</v>
      </c>
      <c r="T165" s="181"/>
      <c r="U165" s="236" t="s">
        <v>2033</v>
      </c>
      <c r="V165" s="205"/>
      <c r="W165" s="205"/>
      <c r="X165" s="205"/>
    </row>
    <row r="166" spans="2:24" ht="15" customHeight="1">
      <c r="B166" s="192" t="s">
        <v>1081</v>
      </c>
      <c r="C166" s="15" t="s">
        <v>18</v>
      </c>
      <c r="D166" s="15">
        <v>20242</v>
      </c>
      <c r="E166" s="193" t="s">
        <v>23</v>
      </c>
      <c r="F166" s="204" t="s">
        <v>20</v>
      </c>
      <c r="G166" s="193" t="s">
        <v>21</v>
      </c>
      <c r="H166" s="193">
        <v>2</v>
      </c>
      <c r="I166" s="193" t="s">
        <v>26</v>
      </c>
      <c r="J166" s="193" t="s">
        <v>731</v>
      </c>
      <c r="K166" s="211" t="s">
        <v>1457</v>
      </c>
      <c r="L166" s="210" t="s">
        <v>1458</v>
      </c>
      <c r="M166" s="15" t="s">
        <v>1127</v>
      </c>
      <c r="N166" s="15" t="s">
        <v>1164</v>
      </c>
      <c r="O166" s="193" t="s">
        <v>731</v>
      </c>
      <c r="P166" s="15">
        <v>2</v>
      </c>
      <c r="Q166" s="15">
        <v>2</v>
      </c>
      <c r="R166" s="513">
        <v>4</v>
      </c>
      <c r="S166" s="15">
        <v>3</v>
      </c>
      <c r="T166" s="181"/>
      <c r="U166" s="236" t="s">
        <v>2033</v>
      </c>
      <c r="V166" s="205"/>
      <c r="W166" s="205"/>
      <c r="X166" s="205"/>
    </row>
    <row r="167" spans="2:24" ht="15" customHeight="1">
      <c r="B167" s="192" t="s">
        <v>1081</v>
      </c>
      <c r="C167" s="15" t="s">
        <v>76</v>
      </c>
      <c r="D167" s="15">
        <v>20251</v>
      </c>
      <c r="E167" s="193" t="s">
        <v>23</v>
      </c>
      <c r="F167" s="204" t="s">
        <v>20</v>
      </c>
      <c r="G167" s="193" t="s">
        <v>40</v>
      </c>
      <c r="H167" s="193">
        <v>1</v>
      </c>
      <c r="I167" s="193" t="s">
        <v>16</v>
      </c>
      <c r="J167" s="193" t="s">
        <v>731</v>
      </c>
      <c r="K167" s="211" t="s">
        <v>1572</v>
      </c>
      <c r="L167" s="210" t="s">
        <v>1573</v>
      </c>
      <c r="M167" s="15" t="s">
        <v>1127</v>
      </c>
      <c r="N167" s="15" t="s">
        <v>1164</v>
      </c>
      <c r="O167" s="193" t="s">
        <v>731</v>
      </c>
      <c r="P167" s="15">
        <v>3</v>
      </c>
      <c r="Q167" s="15">
        <v>2</v>
      </c>
      <c r="R167" s="513">
        <v>5</v>
      </c>
      <c r="S167" s="15">
        <v>4</v>
      </c>
      <c r="T167" s="181"/>
      <c r="U167" s="236" t="s">
        <v>2036</v>
      </c>
      <c r="V167" s="205"/>
      <c r="W167" s="205"/>
      <c r="X167" s="205"/>
    </row>
    <row r="168" spans="2:24" ht="15" customHeight="1">
      <c r="B168" s="192" t="s">
        <v>1081</v>
      </c>
      <c r="C168" s="15" t="s">
        <v>76</v>
      </c>
      <c r="D168" s="15">
        <v>20251</v>
      </c>
      <c r="E168" s="193" t="s">
        <v>23</v>
      </c>
      <c r="F168" s="204" t="s">
        <v>20</v>
      </c>
      <c r="G168" s="193" t="s">
        <v>40</v>
      </c>
      <c r="H168" s="193">
        <v>1</v>
      </c>
      <c r="I168" s="193" t="s">
        <v>16</v>
      </c>
      <c r="J168" s="193" t="s">
        <v>731</v>
      </c>
      <c r="K168" s="211" t="s">
        <v>1575</v>
      </c>
      <c r="L168" s="210" t="s">
        <v>1576</v>
      </c>
      <c r="M168" s="15" t="s">
        <v>1101</v>
      </c>
      <c r="N168" s="15" t="s">
        <v>1164</v>
      </c>
      <c r="O168" s="193" t="s">
        <v>731</v>
      </c>
      <c r="P168" s="15">
        <v>1</v>
      </c>
      <c r="Q168" s="15">
        <v>4</v>
      </c>
      <c r="R168" s="513">
        <v>5</v>
      </c>
      <c r="S168" s="15">
        <v>3</v>
      </c>
      <c r="T168" s="181"/>
      <c r="U168" s="236" t="s">
        <v>2037</v>
      </c>
      <c r="V168" s="205"/>
      <c r="W168" s="205"/>
      <c r="X168" s="205"/>
    </row>
    <row r="169" spans="2:24" ht="15" customHeight="1">
      <c r="B169" s="192" t="s">
        <v>1081</v>
      </c>
      <c r="C169" s="15" t="s">
        <v>76</v>
      </c>
      <c r="D169" s="15">
        <v>20251</v>
      </c>
      <c r="E169" s="193" t="s">
        <v>23</v>
      </c>
      <c r="F169" s="204" t="s">
        <v>20</v>
      </c>
      <c r="G169" s="193" t="s">
        <v>40</v>
      </c>
      <c r="H169" s="193">
        <v>1</v>
      </c>
      <c r="I169" s="193" t="s">
        <v>16</v>
      </c>
      <c r="J169" s="193" t="s">
        <v>731</v>
      </c>
      <c r="K169" s="211" t="s">
        <v>1577</v>
      </c>
      <c r="L169" s="210" t="s">
        <v>1578</v>
      </c>
      <c r="M169" s="15" t="s">
        <v>1085</v>
      </c>
      <c r="N169" s="15" t="s">
        <v>1164</v>
      </c>
      <c r="O169" s="193" t="s">
        <v>731</v>
      </c>
      <c r="P169" s="15">
        <v>2</v>
      </c>
      <c r="Q169" s="15">
        <v>2</v>
      </c>
      <c r="R169" s="513">
        <v>4</v>
      </c>
      <c r="S169" s="15">
        <v>3</v>
      </c>
      <c r="T169" s="181"/>
      <c r="U169" s="236" t="s">
        <v>2031</v>
      </c>
      <c r="V169" s="205"/>
      <c r="W169" s="205"/>
      <c r="X169" s="205"/>
    </row>
    <row r="170" spans="2:24" ht="15" customHeight="1">
      <c r="B170" s="192" t="s">
        <v>1081</v>
      </c>
      <c r="C170" s="15" t="s">
        <v>76</v>
      </c>
      <c r="D170" s="15">
        <v>20251</v>
      </c>
      <c r="E170" s="193" t="s">
        <v>23</v>
      </c>
      <c r="F170" s="204" t="s">
        <v>20</v>
      </c>
      <c r="G170" s="193" t="s">
        <v>40</v>
      </c>
      <c r="H170" s="193">
        <v>1</v>
      </c>
      <c r="I170" s="193" t="s">
        <v>26</v>
      </c>
      <c r="J170" s="193" t="s">
        <v>731</v>
      </c>
      <c r="K170" s="211" t="s">
        <v>1572</v>
      </c>
      <c r="L170" s="210" t="s">
        <v>1573</v>
      </c>
      <c r="M170" s="15" t="s">
        <v>1127</v>
      </c>
      <c r="N170" s="15" t="s">
        <v>1164</v>
      </c>
      <c r="O170" s="193" t="s">
        <v>731</v>
      </c>
      <c r="P170" s="15">
        <v>3</v>
      </c>
      <c r="Q170" s="15">
        <v>2</v>
      </c>
      <c r="R170" s="513">
        <v>5</v>
      </c>
      <c r="S170" s="15">
        <v>4</v>
      </c>
      <c r="T170" s="181"/>
      <c r="U170" s="236" t="s">
        <v>2036</v>
      </c>
      <c r="V170" s="205"/>
      <c r="W170" s="205"/>
      <c r="X170" s="205"/>
    </row>
    <row r="171" spans="2:24" ht="15" customHeight="1">
      <c r="B171" s="192" t="s">
        <v>1081</v>
      </c>
      <c r="C171" s="15" t="s">
        <v>76</v>
      </c>
      <c r="D171" s="15">
        <v>20251</v>
      </c>
      <c r="E171" s="193" t="s">
        <v>23</v>
      </c>
      <c r="F171" s="204" t="s">
        <v>20</v>
      </c>
      <c r="G171" s="193" t="s">
        <v>40</v>
      </c>
      <c r="H171" s="193">
        <v>1</v>
      </c>
      <c r="I171" s="193" t="s">
        <v>26</v>
      </c>
      <c r="J171" s="193" t="s">
        <v>731</v>
      </c>
      <c r="K171" s="211" t="s">
        <v>1575</v>
      </c>
      <c r="L171" s="210" t="s">
        <v>1576</v>
      </c>
      <c r="M171" s="15" t="s">
        <v>1101</v>
      </c>
      <c r="N171" s="15" t="s">
        <v>1164</v>
      </c>
      <c r="O171" s="193" t="s">
        <v>731</v>
      </c>
      <c r="P171" s="15">
        <v>1</v>
      </c>
      <c r="Q171" s="15">
        <v>4</v>
      </c>
      <c r="R171" s="513">
        <v>5</v>
      </c>
      <c r="S171" s="15">
        <v>3</v>
      </c>
      <c r="T171" s="181"/>
      <c r="U171" s="236" t="s">
        <v>2037</v>
      </c>
      <c r="V171" s="205"/>
      <c r="W171" s="205"/>
      <c r="X171" s="205"/>
    </row>
    <row r="172" spans="2:24" ht="15" customHeight="1">
      <c r="B172" s="192" t="s">
        <v>1081</v>
      </c>
      <c r="C172" s="15" t="s">
        <v>76</v>
      </c>
      <c r="D172" s="15">
        <v>20251</v>
      </c>
      <c r="E172" s="193" t="s">
        <v>23</v>
      </c>
      <c r="F172" s="204" t="s">
        <v>20</v>
      </c>
      <c r="G172" s="193" t="s">
        <v>40</v>
      </c>
      <c r="H172" s="193">
        <v>1</v>
      </c>
      <c r="I172" s="193" t="s">
        <v>26</v>
      </c>
      <c r="J172" s="193" t="s">
        <v>731</v>
      </c>
      <c r="K172" s="211" t="s">
        <v>1577</v>
      </c>
      <c r="L172" s="210" t="s">
        <v>1578</v>
      </c>
      <c r="M172" s="15" t="s">
        <v>1085</v>
      </c>
      <c r="N172" s="15" t="s">
        <v>1164</v>
      </c>
      <c r="O172" s="193" t="s">
        <v>731</v>
      </c>
      <c r="P172" s="15">
        <v>2</v>
      </c>
      <c r="Q172" s="15">
        <v>2</v>
      </c>
      <c r="R172" s="513">
        <v>4</v>
      </c>
      <c r="S172" s="15">
        <v>3</v>
      </c>
      <c r="T172" s="181"/>
      <c r="U172" s="236" t="s">
        <v>2034</v>
      </c>
      <c r="V172" s="205"/>
      <c r="W172" s="205"/>
      <c r="X172" s="205"/>
    </row>
    <row r="173" spans="2:24" ht="15" customHeight="1">
      <c r="B173" s="192" t="s">
        <v>1081</v>
      </c>
      <c r="C173" s="15" t="s">
        <v>39</v>
      </c>
      <c r="D173" s="15">
        <v>20251</v>
      </c>
      <c r="E173" s="193" t="s">
        <v>23</v>
      </c>
      <c r="F173" s="204" t="s">
        <v>20</v>
      </c>
      <c r="G173" s="193" t="s">
        <v>40</v>
      </c>
      <c r="H173" s="193">
        <v>2</v>
      </c>
      <c r="I173" s="193" t="s">
        <v>16</v>
      </c>
      <c r="J173" s="193" t="s">
        <v>731</v>
      </c>
      <c r="K173" s="211" t="s">
        <v>1592</v>
      </c>
      <c r="L173" s="210" t="s">
        <v>1593</v>
      </c>
      <c r="M173" s="15" t="s">
        <v>1085</v>
      </c>
      <c r="N173" s="15" t="s">
        <v>1164</v>
      </c>
      <c r="O173" s="193" t="s">
        <v>731</v>
      </c>
      <c r="P173" s="15">
        <v>2</v>
      </c>
      <c r="Q173" s="15">
        <v>4</v>
      </c>
      <c r="R173" s="513">
        <v>6</v>
      </c>
      <c r="S173" s="15">
        <v>4</v>
      </c>
      <c r="T173" s="181"/>
      <c r="U173" s="236" t="s">
        <v>2038</v>
      </c>
      <c r="V173" s="205">
        <v>1</v>
      </c>
      <c r="W173" s="205" t="s">
        <v>170</v>
      </c>
      <c r="X173" s="205"/>
    </row>
    <row r="174" spans="2:24" ht="15" customHeight="1">
      <c r="B174" s="192" t="s">
        <v>1081</v>
      </c>
      <c r="C174" s="15" t="s">
        <v>77</v>
      </c>
      <c r="D174" s="15">
        <v>20251</v>
      </c>
      <c r="E174" s="193" t="s">
        <v>23</v>
      </c>
      <c r="F174" s="204" t="s">
        <v>20</v>
      </c>
      <c r="G174" s="193" t="s">
        <v>30</v>
      </c>
      <c r="H174" s="193">
        <v>1</v>
      </c>
      <c r="I174" s="193" t="s">
        <v>32</v>
      </c>
      <c r="J174" s="193" t="s">
        <v>769</v>
      </c>
      <c r="K174" s="211" t="s">
        <v>1612</v>
      </c>
      <c r="L174" s="210" t="s">
        <v>1190</v>
      </c>
      <c r="M174" s="15" t="s">
        <v>1127</v>
      </c>
      <c r="N174" s="15" t="s">
        <v>1086</v>
      </c>
      <c r="O174" s="193" t="s">
        <v>769</v>
      </c>
      <c r="P174" s="15">
        <v>2</v>
      </c>
      <c r="Q174" s="15">
        <v>2</v>
      </c>
      <c r="R174" s="15">
        <v>4</v>
      </c>
      <c r="S174" s="15">
        <v>3</v>
      </c>
      <c r="T174" s="181"/>
      <c r="U174" s="236" t="s">
        <v>2039</v>
      </c>
      <c r="V174" s="205"/>
      <c r="W174" s="205"/>
      <c r="X174" s="205"/>
    </row>
    <row r="175" spans="2:24" ht="15" customHeight="1">
      <c r="B175" s="192" t="s">
        <v>1081</v>
      </c>
      <c r="C175" s="15" t="s">
        <v>77</v>
      </c>
      <c r="D175" s="15">
        <v>20251</v>
      </c>
      <c r="E175" s="193" t="s">
        <v>23</v>
      </c>
      <c r="F175" s="204" t="s">
        <v>20</v>
      </c>
      <c r="G175" s="193" t="s">
        <v>30</v>
      </c>
      <c r="H175" s="193">
        <v>1</v>
      </c>
      <c r="I175" s="193" t="s">
        <v>41</v>
      </c>
      <c r="J175" s="193" t="s">
        <v>769</v>
      </c>
      <c r="K175" s="211" t="s">
        <v>1614</v>
      </c>
      <c r="L175" s="210" t="s">
        <v>1194</v>
      </c>
      <c r="M175" s="15" t="s">
        <v>1127</v>
      </c>
      <c r="N175" s="15" t="s">
        <v>1086</v>
      </c>
      <c r="O175" s="193" t="s">
        <v>769</v>
      </c>
      <c r="P175" s="15">
        <v>2</v>
      </c>
      <c r="Q175" s="15">
        <v>0</v>
      </c>
      <c r="R175" s="15">
        <v>2</v>
      </c>
      <c r="S175" s="15">
        <v>3</v>
      </c>
      <c r="T175" s="181"/>
      <c r="U175" s="236" t="s">
        <v>2040</v>
      </c>
      <c r="V175" s="205"/>
      <c r="W175" s="205"/>
      <c r="X175" s="205"/>
    </row>
    <row r="176" spans="2:24" ht="15" customHeight="1">
      <c r="B176" s="192" t="s">
        <v>1081</v>
      </c>
      <c r="C176" s="15" t="s">
        <v>77</v>
      </c>
      <c r="D176" s="15">
        <v>20251</v>
      </c>
      <c r="E176" s="193" t="s">
        <v>23</v>
      </c>
      <c r="F176" s="204" t="s">
        <v>20</v>
      </c>
      <c r="G176" s="193" t="s">
        <v>30</v>
      </c>
      <c r="H176" s="193">
        <v>1</v>
      </c>
      <c r="I176" s="193" t="s">
        <v>41</v>
      </c>
      <c r="J176" s="193" t="s">
        <v>769</v>
      </c>
      <c r="K176" s="211" t="s">
        <v>1614</v>
      </c>
      <c r="L176" s="210" t="s">
        <v>1194</v>
      </c>
      <c r="M176" s="15" t="s">
        <v>1127</v>
      </c>
      <c r="N176" s="15" t="s">
        <v>1086</v>
      </c>
      <c r="O176" s="193" t="s">
        <v>769</v>
      </c>
      <c r="P176" s="15">
        <v>0</v>
      </c>
      <c r="Q176" s="15">
        <v>2</v>
      </c>
      <c r="R176" s="15">
        <v>2</v>
      </c>
      <c r="S176" s="15">
        <v>3</v>
      </c>
      <c r="T176" s="181"/>
      <c r="U176" s="236" t="s">
        <v>2040</v>
      </c>
      <c r="V176" s="205"/>
      <c r="W176" s="205"/>
      <c r="X176" s="205"/>
    </row>
    <row r="177" spans="2:24" ht="15" customHeight="1">
      <c r="B177" s="192" t="s">
        <v>1081</v>
      </c>
      <c r="C177" s="15" t="s">
        <v>77</v>
      </c>
      <c r="D177" s="15">
        <v>20251</v>
      </c>
      <c r="E177" s="193" t="s">
        <v>23</v>
      </c>
      <c r="F177" s="204" t="s">
        <v>20</v>
      </c>
      <c r="G177" s="193" t="s">
        <v>30</v>
      </c>
      <c r="H177" s="193">
        <v>1</v>
      </c>
      <c r="I177" s="193" t="s">
        <v>52</v>
      </c>
      <c r="J177" s="193" t="s">
        <v>769</v>
      </c>
      <c r="K177" s="211" t="s">
        <v>1612</v>
      </c>
      <c r="L177" s="210" t="s">
        <v>1190</v>
      </c>
      <c r="M177" s="15" t="s">
        <v>1127</v>
      </c>
      <c r="N177" s="15" t="s">
        <v>1086</v>
      </c>
      <c r="O177" s="193" t="s">
        <v>769</v>
      </c>
      <c r="P177" s="15">
        <v>2</v>
      </c>
      <c r="Q177" s="15">
        <v>2</v>
      </c>
      <c r="R177" s="15">
        <v>4</v>
      </c>
      <c r="S177" s="15">
        <v>3</v>
      </c>
      <c r="T177" s="181"/>
      <c r="U177" s="236" t="s">
        <v>2039</v>
      </c>
      <c r="V177" s="205"/>
      <c r="W177" s="205"/>
      <c r="X177" s="205"/>
    </row>
    <row r="178" spans="2:24" ht="15" customHeight="1">
      <c r="B178" s="192" t="s">
        <v>1081</v>
      </c>
      <c r="C178" s="15" t="s">
        <v>77</v>
      </c>
      <c r="D178" s="15">
        <v>20251</v>
      </c>
      <c r="E178" s="193" t="s">
        <v>23</v>
      </c>
      <c r="F178" s="204" t="s">
        <v>20</v>
      </c>
      <c r="G178" s="193" t="s">
        <v>30</v>
      </c>
      <c r="H178" s="193">
        <v>1</v>
      </c>
      <c r="I178" s="193" t="s">
        <v>60</v>
      </c>
      <c r="J178" s="193" t="s">
        <v>769</v>
      </c>
      <c r="K178" s="211" t="s">
        <v>1609</v>
      </c>
      <c r="L178" s="210" t="s">
        <v>1181</v>
      </c>
      <c r="M178" s="15" t="s">
        <v>1127</v>
      </c>
      <c r="N178" s="15" t="s">
        <v>1086</v>
      </c>
      <c r="O178" s="193" t="s">
        <v>769</v>
      </c>
      <c r="P178" s="15">
        <v>3</v>
      </c>
      <c r="Q178" s="15">
        <v>2</v>
      </c>
      <c r="R178" s="15">
        <v>5</v>
      </c>
      <c r="S178" s="15">
        <v>4</v>
      </c>
      <c r="T178" s="181"/>
      <c r="U178" s="236" t="s">
        <v>2036</v>
      </c>
      <c r="V178" s="205"/>
      <c r="W178" s="205"/>
      <c r="X178" s="205"/>
    </row>
    <row r="179" spans="2:24" ht="15" customHeight="1">
      <c r="B179" s="192" t="s">
        <v>1081</v>
      </c>
      <c r="C179" s="15" t="s">
        <v>77</v>
      </c>
      <c r="D179" s="15">
        <v>20251</v>
      </c>
      <c r="E179" s="193" t="s">
        <v>23</v>
      </c>
      <c r="F179" s="204" t="s">
        <v>20</v>
      </c>
      <c r="G179" s="193" t="s">
        <v>30</v>
      </c>
      <c r="H179" s="193">
        <v>1</v>
      </c>
      <c r="I179" s="193" t="s">
        <v>60</v>
      </c>
      <c r="J179" s="193" t="s">
        <v>769</v>
      </c>
      <c r="K179" s="211" t="s">
        <v>1610</v>
      </c>
      <c r="L179" s="210" t="s">
        <v>1185</v>
      </c>
      <c r="M179" s="15" t="s">
        <v>1127</v>
      </c>
      <c r="N179" s="15" t="s">
        <v>1086</v>
      </c>
      <c r="O179" s="193" t="s">
        <v>769</v>
      </c>
      <c r="P179" s="15">
        <v>3</v>
      </c>
      <c r="Q179" s="15">
        <v>2</v>
      </c>
      <c r="R179" s="15">
        <v>5</v>
      </c>
      <c r="S179" s="15">
        <v>4</v>
      </c>
      <c r="T179" s="181"/>
      <c r="U179" s="236" t="s">
        <v>2032</v>
      </c>
      <c r="V179" s="205"/>
      <c r="W179" s="205"/>
      <c r="X179" s="205"/>
    </row>
    <row r="180" spans="2:24" ht="15" customHeight="1">
      <c r="B180" s="192" t="s">
        <v>1081</v>
      </c>
      <c r="C180" s="15" t="s">
        <v>77</v>
      </c>
      <c r="D180" s="15">
        <v>20251</v>
      </c>
      <c r="E180" s="193" t="s">
        <v>23</v>
      </c>
      <c r="F180" s="204" t="s">
        <v>20</v>
      </c>
      <c r="G180" s="193" t="s">
        <v>30</v>
      </c>
      <c r="H180" s="193">
        <v>1</v>
      </c>
      <c r="I180" s="193" t="s">
        <v>60</v>
      </c>
      <c r="J180" s="193" t="s">
        <v>769</v>
      </c>
      <c r="K180" s="211" t="s">
        <v>1611</v>
      </c>
      <c r="L180" s="210" t="s">
        <v>1188</v>
      </c>
      <c r="M180" s="15" t="s">
        <v>1127</v>
      </c>
      <c r="N180" s="15" t="s">
        <v>1086</v>
      </c>
      <c r="O180" s="193" t="s">
        <v>769</v>
      </c>
      <c r="P180" s="15">
        <v>3</v>
      </c>
      <c r="Q180" s="15">
        <v>2</v>
      </c>
      <c r="R180" s="15">
        <v>5</v>
      </c>
      <c r="S180" s="15">
        <v>4</v>
      </c>
      <c r="T180" s="181"/>
      <c r="U180" s="236" t="s">
        <v>2033</v>
      </c>
      <c r="V180" s="205"/>
      <c r="W180" s="205"/>
      <c r="X180" s="205"/>
    </row>
    <row r="181" spans="2:24" ht="15" customHeight="1">
      <c r="B181" s="192" t="s">
        <v>1081</v>
      </c>
      <c r="C181" s="15" t="s">
        <v>77</v>
      </c>
      <c r="D181" s="15">
        <v>20251</v>
      </c>
      <c r="E181" s="193" t="s">
        <v>23</v>
      </c>
      <c r="F181" s="204" t="s">
        <v>20</v>
      </c>
      <c r="G181" s="193" t="s">
        <v>30</v>
      </c>
      <c r="H181" s="193">
        <v>1</v>
      </c>
      <c r="I181" s="193" t="s">
        <v>60</v>
      </c>
      <c r="J181" s="193" t="s">
        <v>769</v>
      </c>
      <c r="K181" s="211" t="s">
        <v>1612</v>
      </c>
      <c r="L181" s="210" t="s">
        <v>1190</v>
      </c>
      <c r="M181" s="15" t="s">
        <v>1127</v>
      </c>
      <c r="N181" s="15" t="s">
        <v>1086</v>
      </c>
      <c r="O181" s="193" t="s">
        <v>769</v>
      </c>
      <c r="P181" s="15">
        <v>2</v>
      </c>
      <c r="Q181" s="15">
        <v>2</v>
      </c>
      <c r="R181" s="15">
        <v>4</v>
      </c>
      <c r="S181" s="15">
        <v>3</v>
      </c>
      <c r="T181" s="181"/>
      <c r="U181" s="236" t="s">
        <v>2039</v>
      </c>
      <c r="V181" s="205"/>
      <c r="W181" s="205"/>
      <c r="X181" s="205"/>
    </row>
    <row r="182" spans="2:24" ht="15" customHeight="1">
      <c r="B182" s="192" t="s">
        <v>1081</v>
      </c>
      <c r="C182" s="15" t="s">
        <v>77</v>
      </c>
      <c r="D182" s="15">
        <v>20251</v>
      </c>
      <c r="E182" s="193" t="s">
        <v>23</v>
      </c>
      <c r="F182" s="204" t="s">
        <v>20</v>
      </c>
      <c r="G182" s="193" t="s">
        <v>30</v>
      </c>
      <c r="H182" s="193">
        <v>1</v>
      </c>
      <c r="I182" s="193" t="s">
        <v>60</v>
      </c>
      <c r="J182" s="193" t="s">
        <v>769</v>
      </c>
      <c r="K182" s="211" t="s">
        <v>1613</v>
      </c>
      <c r="L182" s="210" t="s">
        <v>1192</v>
      </c>
      <c r="M182" s="15" t="s">
        <v>1101</v>
      </c>
      <c r="N182" s="15" t="s">
        <v>1086</v>
      </c>
      <c r="O182" s="193" t="s">
        <v>769</v>
      </c>
      <c r="P182" s="15">
        <v>2</v>
      </c>
      <c r="Q182" s="15">
        <v>2</v>
      </c>
      <c r="R182" s="15">
        <v>4</v>
      </c>
      <c r="S182" s="15">
        <v>3</v>
      </c>
      <c r="T182" s="181"/>
      <c r="U182" s="236" t="s">
        <v>2041</v>
      </c>
      <c r="V182" s="205"/>
      <c r="W182" s="205"/>
      <c r="X182" s="205"/>
    </row>
    <row r="183" spans="2:24" ht="15" customHeight="1">
      <c r="B183" s="192" t="s">
        <v>1081</v>
      </c>
      <c r="C183" s="15" t="s">
        <v>77</v>
      </c>
      <c r="D183" s="15">
        <v>20251</v>
      </c>
      <c r="E183" s="193" t="s">
        <v>23</v>
      </c>
      <c r="F183" s="204" t="s">
        <v>20</v>
      </c>
      <c r="G183" s="193" t="s">
        <v>30</v>
      </c>
      <c r="H183" s="193">
        <v>1</v>
      </c>
      <c r="I183" s="193" t="s">
        <v>60</v>
      </c>
      <c r="J183" s="193" t="s">
        <v>769</v>
      </c>
      <c r="K183" s="211" t="s">
        <v>1614</v>
      </c>
      <c r="L183" s="210" t="s">
        <v>1194</v>
      </c>
      <c r="M183" s="15" t="s">
        <v>1127</v>
      </c>
      <c r="N183" s="15" t="s">
        <v>1086</v>
      </c>
      <c r="O183" s="193" t="s">
        <v>769</v>
      </c>
      <c r="P183" s="15">
        <v>2</v>
      </c>
      <c r="Q183" s="15">
        <v>2</v>
      </c>
      <c r="R183" s="15">
        <v>4</v>
      </c>
      <c r="S183" s="15">
        <v>3</v>
      </c>
      <c r="T183" s="181"/>
      <c r="U183" s="236" t="s">
        <v>2040</v>
      </c>
      <c r="V183" s="205"/>
      <c r="W183" s="205"/>
      <c r="X183" s="205"/>
    </row>
    <row r="184" spans="2:24" ht="15" customHeight="1">
      <c r="B184" s="192" t="s">
        <v>1081</v>
      </c>
      <c r="C184" s="15" t="s">
        <v>77</v>
      </c>
      <c r="D184" s="15">
        <v>20251</v>
      </c>
      <c r="E184" s="193" t="s">
        <v>23</v>
      </c>
      <c r="F184" s="204" t="s">
        <v>20</v>
      </c>
      <c r="G184" s="193" t="s">
        <v>30</v>
      </c>
      <c r="H184" s="193">
        <v>1</v>
      </c>
      <c r="I184" s="193" t="s">
        <v>61</v>
      </c>
      <c r="J184" s="193" t="s">
        <v>769</v>
      </c>
      <c r="K184" s="211" t="s">
        <v>1609</v>
      </c>
      <c r="L184" s="210" t="s">
        <v>1181</v>
      </c>
      <c r="M184" s="15" t="s">
        <v>1127</v>
      </c>
      <c r="N184" s="15" t="s">
        <v>1086</v>
      </c>
      <c r="O184" s="193" t="s">
        <v>769</v>
      </c>
      <c r="P184" s="15">
        <v>3</v>
      </c>
      <c r="Q184" s="15">
        <v>2</v>
      </c>
      <c r="R184" s="15">
        <v>5</v>
      </c>
      <c r="S184" s="15">
        <v>4</v>
      </c>
      <c r="T184" s="181"/>
      <c r="U184" s="236" t="s">
        <v>2036</v>
      </c>
      <c r="V184" s="205"/>
      <c r="W184" s="205"/>
      <c r="X184" s="205"/>
    </row>
    <row r="185" spans="2:24" ht="15" customHeight="1">
      <c r="B185" s="192" t="s">
        <v>1081</v>
      </c>
      <c r="C185" s="15" t="s">
        <v>77</v>
      </c>
      <c r="D185" s="15">
        <v>20251</v>
      </c>
      <c r="E185" s="193" t="s">
        <v>23</v>
      </c>
      <c r="F185" s="204" t="s">
        <v>20</v>
      </c>
      <c r="G185" s="193" t="s">
        <v>30</v>
      </c>
      <c r="H185" s="193">
        <v>1</v>
      </c>
      <c r="I185" s="193" t="s">
        <v>61</v>
      </c>
      <c r="J185" s="193" t="s">
        <v>769</v>
      </c>
      <c r="K185" s="211" t="s">
        <v>1610</v>
      </c>
      <c r="L185" s="210" t="s">
        <v>1185</v>
      </c>
      <c r="M185" s="15" t="s">
        <v>1127</v>
      </c>
      <c r="N185" s="15" t="s">
        <v>1086</v>
      </c>
      <c r="O185" s="193" t="s">
        <v>769</v>
      </c>
      <c r="P185" s="15">
        <v>3</v>
      </c>
      <c r="Q185" s="15">
        <v>2</v>
      </c>
      <c r="R185" s="15">
        <v>5</v>
      </c>
      <c r="S185" s="15">
        <v>4</v>
      </c>
      <c r="T185" s="181"/>
      <c r="U185" s="236" t="s">
        <v>2032</v>
      </c>
      <c r="V185" s="205"/>
      <c r="W185" s="205"/>
      <c r="X185" s="205"/>
    </row>
    <row r="186" spans="2:24" ht="15" customHeight="1">
      <c r="B186" s="192" t="s">
        <v>1081</v>
      </c>
      <c r="C186" s="15" t="s">
        <v>77</v>
      </c>
      <c r="D186" s="15">
        <v>20251</v>
      </c>
      <c r="E186" s="193" t="s">
        <v>23</v>
      </c>
      <c r="F186" s="204" t="s">
        <v>20</v>
      </c>
      <c r="G186" s="193" t="s">
        <v>30</v>
      </c>
      <c r="H186" s="193">
        <v>1</v>
      </c>
      <c r="I186" s="193" t="s">
        <v>61</v>
      </c>
      <c r="J186" s="193" t="s">
        <v>769</v>
      </c>
      <c r="K186" s="211" t="s">
        <v>1611</v>
      </c>
      <c r="L186" s="210" t="s">
        <v>1188</v>
      </c>
      <c r="M186" s="15" t="s">
        <v>1127</v>
      </c>
      <c r="N186" s="15" t="s">
        <v>1086</v>
      </c>
      <c r="O186" s="193" t="s">
        <v>769</v>
      </c>
      <c r="P186" s="15">
        <v>3</v>
      </c>
      <c r="Q186" s="15">
        <v>2</v>
      </c>
      <c r="R186" s="15">
        <v>5</v>
      </c>
      <c r="S186" s="15">
        <v>4</v>
      </c>
      <c r="T186" s="181"/>
      <c r="U186" s="236" t="s">
        <v>2033</v>
      </c>
      <c r="V186" s="205"/>
      <c r="W186" s="205"/>
      <c r="X186" s="205"/>
    </row>
    <row r="187" spans="2:24" ht="15" customHeight="1">
      <c r="B187" s="192" t="s">
        <v>1081</v>
      </c>
      <c r="C187" s="15" t="s">
        <v>77</v>
      </c>
      <c r="D187" s="15">
        <v>20251</v>
      </c>
      <c r="E187" s="193" t="s">
        <v>23</v>
      </c>
      <c r="F187" s="204" t="s">
        <v>20</v>
      </c>
      <c r="G187" s="193" t="s">
        <v>30</v>
      </c>
      <c r="H187" s="193">
        <v>1</v>
      </c>
      <c r="I187" s="193" t="s">
        <v>61</v>
      </c>
      <c r="J187" s="193" t="s">
        <v>769</v>
      </c>
      <c r="K187" s="211" t="s">
        <v>1612</v>
      </c>
      <c r="L187" s="210" t="s">
        <v>1190</v>
      </c>
      <c r="M187" s="15" t="s">
        <v>1127</v>
      </c>
      <c r="N187" s="15" t="s">
        <v>1086</v>
      </c>
      <c r="O187" s="193" t="s">
        <v>769</v>
      </c>
      <c r="P187" s="15">
        <v>2</v>
      </c>
      <c r="Q187" s="15">
        <v>2</v>
      </c>
      <c r="R187" s="15">
        <v>4</v>
      </c>
      <c r="S187" s="15">
        <v>3</v>
      </c>
      <c r="T187" s="181"/>
      <c r="U187" s="236" t="s">
        <v>2039</v>
      </c>
      <c r="V187" s="205"/>
      <c r="W187" s="205"/>
      <c r="X187" s="205"/>
    </row>
    <row r="188" spans="2:24" ht="15" customHeight="1">
      <c r="B188" s="192" t="s">
        <v>1081</v>
      </c>
      <c r="C188" s="15" t="s">
        <v>77</v>
      </c>
      <c r="D188" s="15">
        <v>20251</v>
      </c>
      <c r="E188" s="193" t="s">
        <v>23</v>
      </c>
      <c r="F188" s="204" t="s">
        <v>20</v>
      </c>
      <c r="G188" s="193" t="s">
        <v>30</v>
      </c>
      <c r="H188" s="193">
        <v>1</v>
      </c>
      <c r="I188" s="193" t="s">
        <v>61</v>
      </c>
      <c r="J188" s="193" t="s">
        <v>769</v>
      </c>
      <c r="K188" s="211" t="s">
        <v>1613</v>
      </c>
      <c r="L188" s="210" t="s">
        <v>1192</v>
      </c>
      <c r="M188" s="15" t="s">
        <v>1101</v>
      </c>
      <c r="N188" s="15" t="s">
        <v>1086</v>
      </c>
      <c r="O188" s="193" t="s">
        <v>769</v>
      </c>
      <c r="P188" s="15">
        <v>2</v>
      </c>
      <c r="Q188" s="15">
        <v>2</v>
      </c>
      <c r="R188" s="15">
        <v>4</v>
      </c>
      <c r="S188" s="15">
        <v>3</v>
      </c>
      <c r="T188" s="181"/>
      <c r="U188" s="236" t="s">
        <v>2041</v>
      </c>
      <c r="V188" s="205"/>
      <c r="W188" s="205"/>
      <c r="X188" s="205"/>
    </row>
    <row r="189" spans="2:24" ht="15" customHeight="1">
      <c r="B189" s="192" t="s">
        <v>1081</v>
      </c>
      <c r="C189" s="15" t="s">
        <v>77</v>
      </c>
      <c r="D189" s="15">
        <v>20251</v>
      </c>
      <c r="E189" s="193" t="s">
        <v>23</v>
      </c>
      <c r="F189" s="204" t="s">
        <v>20</v>
      </c>
      <c r="G189" s="193" t="s">
        <v>30</v>
      </c>
      <c r="H189" s="193">
        <v>1</v>
      </c>
      <c r="I189" s="193" t="s">
        <v>61</v>
      </c>
      <c r="J189" s="193" t="s">
        <v>769</v>
      </c>
      <c r="K189" s="211" t="s">
        <v>1614</v>
      </c>
      <c r="L189" s="210" t="s">
        <v>1194</v>
      </c>
      <c r="M189" s="15" t="s">
        <v>1127</v>
      </c>
      <c r="N189" s="15" t="s">
        <v>1086</v>
      </c>
      <c r="O189" s="193" t="s">
        <v>769</v>
      </c>
      <c r="P189" s="15">
        <v>2</v>
      </c>
      <c r="Q189" s="15">
        <v>2</v>
      </c>
      <c r="R189" s="15">
        <v>4</v>
      </c>
      <c r="S189" s="15">
        <v>3</v>
      </c>
      <c r="T189" s="181"/>
      <c r="U189" s="236" t="s">
        <v>2040</v>
      </c>
      <c r="V189" s="205"/>
      <c r="W189" s="205"/>
      <c r="X189" s="205"/>
    </row>
    <row r="190" spans="2:24" ht="15" customHeight="1">
      <c r="B190" s="192" t="s">
        <v>1081</v>
      </c>
      <c r="C190" s="15" t="s">
        <v>29</v>
      </c>
      <c r="D190" s="193">
        <v>20242</v>
      </c>
      <c r="E190" s="193" t="s">
        <v>23</v>
      </c>
      <c r="F190" s="204" t="s">
        <v>20</v>
      </c>
      <c r="G190" s="193" t="s">
        <v>30</v>
      </c>
      <c r="H190" s="193">
        <v>1</v>
      </c>
      <c r="I190" s="193" t="s">
        <v>16</v>
      </c>
      <c r="J190" s="193" t="s">
        <v>731</v>
      </c>
      <c r="K190" s="193" t="s">
        <v>1180</v>
      </c>
      <c r="L190" s="253" t="s">
        <v>1181</v>
      </c>
      <c r="M190" s="193" t="s">
        <v>1127</v>
      </c>
      <c r="N190" s="193" t="s">
        <v>1086</v>
      </c>
      <c r="O190" s="193" t="s">
        <v>731</v>
      </c>
      <c r="P190" s="193">
        <v>3</v>
      </c>
      <c r="Q190" s="193">
        <v>2</v>
      </c>
      <c r="R190" s="513">
        <v>5</v>
      </c>
      <c r="S190" s="193">
        <v>4</v>
      </c>
      <c r="T190" s="181"/>
      <c r="U190" s="236" t="s">
        <v>2036</v>
      </c>
      <c r="V190" s="205"/>
      <c r="W190" s="205"/>
      <c r="X190" s="205"/>
    </row>
    <row r="191" spans="2:24" ht="15" customHeight="1">
      <c r="B191" s="192" t="s">
        <v>1081</v>
      </c>
      <c r="C191" s="15" t="s">
        <v>29</v>
      </c>
      <c r="D191" s="193">
        <v>20242</v>
      </c>
      <c r="E191" s="193" t="s">
        <v>23</v>
      </c>
      <c r="F191" s="204" t="s">
        <v>20</v>
      </c>
      <c r="G191" s="193" t="s">
        <v>30</v>
      </c>
      <c r="H191" s="193">
        <v>1</v>
      </c>
      <c r="I191" s="193" t="s">
        <v>16</v>
      </c>
      <c r="J191" s="193" t="s">
        <v>731</v>
      </c>
      <c r="K191" s="193" t="s">
        <v>1184</v>
      </c>
      <c r="L191" s="253" t="s">
        <v>1185</v>
      </c>
      <c r="M191" s="193" t="s">
        <v>1127</v>
      </c>
      <c r="N191" s="193" t="s">
        <v>1086</v>
      </c>
      <c r="O191" s="193" t="s">
        <v>731</v>
      </c>
      <c r="P191" s="193">
        <v>3</v>
      </c>
      <c r="Q191" s="193">
        <v>2</v>
      </c>
      <c r="R191" s="513">
        <v>5</v>
      </c>
      <c r="S191" s="193">
        <v>4</v>
      </c>
      <c r="T191" s="181"/>
      <c r="U191" s="236" t="s">
        <v>2032</v>
      </c>
      <c r="V191" s="205"/>
      <c r="W191" s="205"/>
      <c r="X191" s="205"/>
    </row>
    <row r="192" spans="2:24" ht="15" customHeight="1">
      <c r="B192" s="192" t="s">
        <v>1081</v>
      </c>
      <c r="C192" s="15" t="s">
        <v>29</v>
      </c>
      <c r="D192" s="193">
        <v>20242</v>
      </c>
      <c r="E192" s="193" t="s">
        <v>23</v>
      </c>
      <c r="F192" s="204" t="s">
        <v>20</v>
      </c>
      <c r="G192" s="193" t="s">
        <v>30</v>
      </c>
      <c r="H192" s="193">
        <v>1</v>
      </c>
      <c r="I192" s="193" t="s">
        <v>16</v>
      </c>
      <c r="J192" s="193" t="s">
        <v>731</v>
      </c>
      <c r="K192" s="193" t="s">
        <v>1187</v>
      </c>
      <c r="L192" s="253" t="s">
        <v>1188</v>
      </c>
      <c r="M192" s="193" t="s">
        <v>1127</v>
      </c>
      <c r="N192" s="193" t="s">
        <v>1086</v>
      </c>
      <c r="O192" s="193" t="s">
        <v>731</v>
      </c>
      <c r="P192" s="193">
        <v>3</v>
      </c>
      <c r="Q192" s="193">
        <v>2</v>
      </c>
      <c r="R192" s="513">
        <v>5</v>
      </c>
      <c r="S192" s="193">
        <v>4</v>
      </c>
      <c r="T192" s="181"/>
      <c r="U192" s="236" t="s">
        <v>2033</v>
      </c>
      <c r="V192" s="205"/>
      <c r="W192" s="205"/>
      <c r="X192" s="205"/>
    </row>
    <row r="193" spans="2:24" ht="15" customHeight="1">
      <c r="B193" s="192" t="s">
        <v>1081</v>
      </c>
      <c r="C193" s="15" t="s">
        <v>29</v>
      </c>
      <c r="D193" s="15">
        <v>20242</v>
      </c>
      <c r="E193" s="15" t="s">
        <v>23</v>
      </c>
      <c r="F193" s="204" t="s">
        <v>20</v>
      </c>
      <c r="G193" s="15" t="s">
        <v>30</v>
      </c>
      <c r="H193" s="15">
        <v>1</v>
      </c>
      <c r="I193" s="15" t="s">
        <v>26</v>
      </c>
      <c r="J193" s="15" t="s">
        <v>731</v>
      </c>
      <c r="K193" s="15" t="s">
        <v>1180</v>
      </c>
      <c r="L193" s="210" t="s">
        <v>1181</v>
      </c>
      <c r="M193" s="15" t="s">
        <v>1127</v>
      </c>
      <c r="N193" s="15" t="s">
        <v>1086</v>
      </c>
      <c r="O193" s="15" t="s">
        <v>731</v>
      </c>
      <c r="P193" s="15">
        <v>3</v>
      </c>
      <c r="Q193" s="15">
        <v>2</v>
      </c>
      <c r="R193" s="513">
        <v>5</v>
      </c>
      <c r="S193" s="15">
        <v>4</v>
      </c>
      <c r="T193" s="181"/>
      <c r="U193" s="236" t="s">
        <v>2036</v>
      </c>
      <c r="V193" s="205"/>
      <c r="W193" s="205"/>
      <c r="X193" s="205"/>
    </row>
    <row r="194" spans="2:24" ht="15" customHeight="1">
      <c r="B194" s="192" t="s">
        <v>1081</v>
      </c>
      <c r="C194" s="15" t="s">
        <v>45</v>
      </c>
      <c r="D194" s="15">
        <v>20242</v>
      </c>
      <c r="E194" s="193" t="s">
        <v>23</v>
      </c>
      <c r="F194" s="204" t="s">
        <v>20</v>
      </c>
      <c r="G194" s="193" t="s">
        <v>30</v>
      </c>
      <c r="H194" s="193">
        <v>2</v>
      </c>
      <c r="I194" s="193" t="s">
        <v>16</v>
      </c>
      <c r="J194" s="193" t="s">
        <v>731</v>
      </c>
      <c r="K194" s="211" t="s">
        <v>1203</v>
      </c>
      <c r="L194" s="210" t="s">
        <v>1204</v>
      </c>
      <c r="M194" s="15" t="s">
        <v>1127</v>
      </c>
      <c r="N194" s="15" t="s">
        <v>1086</v>
      </c>
      <c r="O194" s="193" t="s">
        <v>731</v>
      </c>
      <c r="P194" s="15">
        <v>3</v>
      </c>
      <c r="Q194" s="15">
        <v>2</v>
      </c>
      <c r="R194" s="513">
        <v>5</v>
      </c>
      <c r="S194" s="15">
        <v>4</v>
      </c>
      <c r="T194" s="181"/>
      <c r="U194" s="236" t="s">
        <v>2042</v>
      </c>
      <c r="V194" s="205"/>
      <c r="W194" s="205"/>
      <c r="X194" s="205"/>
    </row>
    <row r="195" spans="2:24" ht="15" customHeight="1">
      <c r="B195" s="192" t="s">
        <v>1081</v>
      </c>
      <c r="C195" s="15" t="s">
        <v>45</v>
      </c>
      <c r="D195" s="15">
        <v>20242</v>
      </c>
      <c r="E195" s="193" t="s">
        <v>23</v>
      </c>
      <c r="F195" s="204" t="s">
        <v>20</v>
      </c>
      <c r="G195" s="193" t="s">
        <v>30</v>
      </c>
      <c r="H195" s="193">
        <v>2</v>
      </c>
      <c r="I195" s="193" t="s">
        <v>26</v>
      </c>
      <c r="J195" s="193" t="s">
        <v>731</v>
      </c>
      <c r="K195" s="211" t="s">
        <v>1201</v>
      </c>
      <c r="L195" s="210" t="s">
        <v>1202</v>
      </c>
      <c r="M195" s="15" t="s">
        <v>1127</v>
      </c>
      <c r="N195" s="15" t="s">
        <v>1086</v>
      </c>
      <c r="O195" s="193" t="s">
        <v>731</v>
      </c>
      <c r="P195" s="15">
        <v>3</v>
      </c>
      <c r="Q195" s="15">
        <v>2</v>
      </c>
      <c r="R195" s="513">
        <v>5</v>
      </c>
      <c r="S195" s="15">
        <v>4</v>
      </c>
      <c r="T195" s="181"/>
      <c r="U195" s="236" t="s">
        <v>2043</v>
      </c>
      <c r="V195" s="205"/>
      <c r="W195" s="205"/>
      <c r="X195" s="205"/>
    </row>
    <row r="196" spans="2:24" ht="15" customHeight="1">
      <c r="B196" s="192" t="s">
        <v>1081</v>
      </c>
      <c r="C196" s="15" t="s">
        <v>45</v>
      </c>
      <c r="D196" s="15">
        <v>20242</v>
      </c>
      <c r="E196" s="193" t="s">
        <v>23</v>
      </c>
      <c r="F196" s="204" t="s">
        <v>20</v>
      </c>
      <c r="G196" s="193" t="s">
        <v>30</v>
      </c>
      <c r="H196" s="193">
        <v>2</v>
      </c>
      <c r="I196" s="193" t="s">
        <v>26</v>
      </c>
      <c r="J196" s="193" t="s">
        <v>731</v>
      </c>
      <c r="K196" s="211" t="s">
        <v>1203</v>
      </c>
      <c r="L196" s="210" t="s">
        <v>1204</v>
      </c>
      <c r="M196" s="15" t="s">
        <v>1127</v>
      </c>
      <c r="N196" s="15" t="s">
        <v>1086</v>
      </c>
      <c r="O196" s="193" t="s">
        <v>731</v>
      </c>
      <c r="P196" s="15">
        <v>3</v>
      </c>
      <c r="Q196" s="15">
        <v>2</v>
      </c>
      <c r="R196" s="513">
        <v>5</v>
      </c>
      <c r="S196" s="15">
        <v>4</v>
      </c>
      <c r="T196" s="181"/>
      <c r="U196" s="236" t="s">
        <v>2042</v>
      </c>
      <c r="V196" s="205"/>
      <c r="W196" s="205"/>
      <c r="X196" s="205"/>
    </row>
    <row r="197" spans="2:24" ht="15" customHeight="1">
      <c r="B197" s="192" t="s">
        <v>1081</v>
      </c>
      <c r="C197" s="15" t="s">
        <v>45</v>
      </c>
      <c r="D197" s="15">
        <v>20242</v>
      </c>
      <c r="E197" s="193" t="s">
        <v>23</v>
      </c>
      <c r="F197" s="204" t="s">
        <v>20</v>
      </c>
      <c r="G197" s="193" t="s">
        <v>30</v>
      </c>
      <c r="H197" s="193">
        <v>2</v>
      </c>
      <c r="I197" s="193" t="s">
        <v>26</v>
      </c>
      <c r="J197" s="193" t="s">
        <v>731</v>
      </c>
      <c r="K197" s="211" t="s">
        <v>1205</v>
      </c>
      <c r="L197" s="210" t="s">
        <v>1206</v>
      </c>
      <c r="M197" s="15" t="s">
        <v>1127</v>
      </c>
      <c r="N197" s="15" t="s">
        <v>1086</v>
      </c>
      <c r="O197" s="193" t="s">
        <v>731</v>
      </c>
      <c r="P197" s="15">
        <v>2</v>
      </c>
      <c r="Q197" s="15">
        <v>2</v>
      </c>
      <c r="R197" s="513">
        <v>4</v>
      </c>
      <c r="S197" s="15">
        <v>3</v>
      </c>
      <c r="T197" s="181"/>
      <c r="U197" s="236" t="s">
        <v>2044</v>
      </c>
      <c r="V197" s="205"/>
      <c r="W197" s="205"/>
      <c r="X197" s="205"/>
    </row>
    <row r="198" spans="2:24" ht="15" customHeight="1">
      <c r="B198" s="192" t="s">
        <v>1081</v>
      </c>
      <c r="C198" s="15" t="s">
        <v>51</v>
      </c>
      <c r="D198" s="15">
        <v>20251</v>
      </c>
      <c r="E198" s="193" t="s">
        <v>23</v>
      </c>
      <c r="F198" s="204" t="s">
        <v>20</v>
      </c>
      <c r="G198" s="193" t="s">
        <v>30</v>
      </c>
      <c r="H198" s="193">
        <v>2</v>
      </c>
      <c r="I198" s="193" t="s">
        <v>32</v>
      </c>
      <c r="J198" s="193" t="s">
        <v>1617</v>
      </c>
      <c r="K198" s="211" t="s">
        <v>1621</v>
      </c>
      <c r="L198" s="210" t="s">
        <v>1204</v>
      </c>
      <c r="M198" s="15" t="s">
        <v>1127</v>
      </c>
      <c r="N198" s="15" t="s">
        <v>1086</v>
      </c>
      <c r="O198" s="193" t="s">
        <v>1617</v>
      </c>
      <c r="P198" s="15">
        <v>3</v>
      </c>
      <c r="Q198" s="15">
        <v>2</v>
      </c>
      <c r="R198" s="513">
        <v>5</v>
      </c>
      <c r="S198" s="15">
        <v>4</v>
      </c>
      <c r="T198" s="181"/>
      <c r="U198" s="236" t="s">
        <v>2042</v>
      </c>
      <c r="V198" s="205"/>
      <c r="W198" s="205"/>
      <c r="X198" s="205"/>
    </row>
    <row r="199" spans="2:24" ht="15" customHeight="1">
      <c r="B199" s="192" t="s">
        <v>1081</v>
      </c>
      <c r="C199" s="15" t="s">
        <v>51</v>
      </c>
      <c r="D199" s="15">
        <v>20251</v>
      </c>
      <c r="E199" s="193" t="s">
        <v>23</v>
      </c>
      <c r="F199" s="204" t="s">
        <v>20</v>
      </c>
      <c r="G199" s="193" t="s">
        <v>30</v>
      </c>
      <c r="H199" s="193">
        <v>2</v>
      </c>
      <c r="I199" s="193" t="s">
        <v>41</v>
      </c>
      <c r="J199" s="193" t="s">
        <v>1617</v>
      </c>
      <c r="K199" s="211" t="s">
        <v>1621</v>
      </c>
      <c r="L199" s="210" t="s">
        <v>1204</v>
      </c>
      <c r="M199" s="15" t="s">
        <v>1127</v>
      </c>
      <c r="N199" s="15" t="s">
        <v>1086</v>
      </c>
      <c r="O199" s="193" t="s">
        <v>1617</v>
      </c>
      <c r="P199" s="15">
        <v>3</v>
      </c>
      <c r="Q199" s="15">
        <v>2</v>
      </c>
      <c r="R199" s="513">
        <v>5</v>
      </c>
      <c r="S199" s="15">
        <v>4</v>
      </c>
      <c r="T199" s="181"/>
      <c r="U199" s="236" t="s">
        <v>2042</v>
      </c>
      <c r="V199" s="205"/>
      <c r="W199" s="205"/>
      <c r="X199" s="205"/>
    </row>
    <row r="200" spans="2:24" ht="15" customHeight="1">
      <c r="B200" s="192" t="s">
        <v>1081</v>
      </c>
      <c r="C200" s="15" t="s">
        <v>53</v>
      </c>
      <c r="D200" s="15">
        <v>20242</v>
      </c>
      <c r="E200" s="193" t="s">
        <v>23</v>
      </c>
      <c r="F200" s="204" t="s">
        <v>20</v>
      </c>
      <c r="G200" s="193" t="s">
        <v>54</v>
      </c>
      <c r="H200" s="193">
        <v>1</v>
      </c>
      <c r="I200" s="193" t="s">
        <v>16</v>
      </c>
      <c r="J200" s="193" t="s">
        <v>731</v>
      </c>
      <c r="K200" s="211" t="s">
        <v>1336</v>
      </c>
      <c r="L200" s="210" t="s">
        <v>1337</v>
      </c>
      <c r="M200" s="15" t="s">
        <v>1127</v>
      </c>
      <c r="N200" s="15" t="s">
        <v>1086</v>
      </c>
      <c r="O200" s="193" t="s">
        <v>731</v>
      </c>
      <c r="P200" s="15">
        <v>3</v>
      </c>
      <c r="Q200" s="15">
        <v>2</v>
      </c>
      <c r="R200" s="513">
        <v>5</v>
      </c>
      <c r="S200" s="15">
        <v>4</v>
      </c>
      <c r="T200" s="181"/>
      <c r="U200" s="236" t="s">
        <v>2036</v>
      </c>
      <c r="V200" s="205"/>
      <c r="W200" s="205"/>
      <c r="X200" s="205"/>
    </row>
    <row r="201" spans="2:24" ht="15" customHeight="1">
      <c r="B201" s="192" t="s">
        <v>1081</v>
      </c>
      <c r="C201" s="15" t="s">
        <v>53</v>
      </c>
      <c r="D201" s="15">
        <v>20242</v>
      </c>
      <c r="E201" s="193" t="s">
        <v>23</v>
      </c>
      <c r="F201" s="204" t="s">
        <v>20</v>
      </c>
      <c r="G201" s="193" t="s">
        <v>54</v>
      </c>
      <c r="H201" s="193">
        <v>1</v>
      </c>
      <c r="I201" s="193" t="s">
        <v>26</v>
      </c>
      <c r="J201" s="193" t="s">
        <v>731</v>
      </c>
      <c r="K201" s="211" t="s">
        <v>1330</v>
      </c>
      <c r="L201" s="210" t="s">
        <v>1331</v>
      </c>
      <c r="M201" s="15" t="s">
        <v>1127</v>
      </c>
      <c r="N201" s="15" t="s">
        <v>1086</v>
      </c>
      <c r="O201" s="193" t="s">
        <v>731</v>
      </c>
      <c r="P201" s="15">
        <v>3</v>
      </c>
      <c r="Q201" s="15">
        <v>2</v>
      </c>
      <c r="R201" s="513">
        <v>5</v>
      </c>
      <c r="S201" s="15">
        <v>4</v>
      </c>
      <c r="T201" s="181"/>
      <c r="U201" s="236" t="s">
        <v>2032</v>
      </c>
      <c r="V201" s="205"/>
      <c r="W201" s="205"/>
      <c r="X201" s="205"/>
    </row>
    <row r="202" spans="2:24" ht="15" customHeight="1">
      <c r="B202" s="192" t="s">
        <v>1081</v>
      </c>
      <c r="C202" s="15" t="s">
        <v>53</v>
      </c>
      <c r="D202" s="15">
        <v>20242</v>
      </c>
      <c r="E202" s="200" t="s">
        <v>23</v>
      </c>
      <c r="F202" s="204" t="s">
        <v>20</v>
      </c>
      <c r="G202" s="200" t="s">
        <v>54</v>
      </c>
      <c r="H202" s="200">
        <v>1</v>
      </c>
      <c r="I202" s="200" t="s">
        <v>26</v>
      </c>
      <c r="J202" s="200" t="s">
        <v>731</v>
      </c>
      <c r="K202" s="259" t="s">
        <v>1340</v>
      </c>
      <c r="L202" s="260" t="s">
        <v>1341</v>
      </c>
      <c r="M202" s="201" t="s">
        <v>1101</v>
      </c>
      <c r="N202" s="15" t="s">
        <v>1086</v>
      </c>
      <c r="O202" s="193" t="s">
        <v>731</v>
      </c>
      <c r="P202" s="15">
        <v>1</v>
      </c>
      <c r="Q202" s="15">
        <v>4</v>
      </c>
      <c r="R202" s="513">
        <v>5</v>
      </c>
      <c r="S202" s="15">
        <v>3</v>
      </c>
      <c r="T202" s="181"/>
      <c r="U202" s="236" t="s">
        <v>1997</v>
      </c>
      <c r="V202" s="205"/>
      <c r="W202" s="205"/>
      <c r="X202" s="205"/>
    </row>
    <row r="203" spans="2:24" ht="15" customHeight="1">
      <c r="B203" s="192" t="s">
        <v>1081</v>
      </c>
      <c r="C203" s="15" t="s">
        <v>56</v>
      </c>
      <c r="D203" s="209">
        <v>20242</v>
      </c>
      <c r="E203" s="31" t="s">
        <v>23</v>
      </c>
      <c r="F203" s="204" t="s">
        <v>20</v>
      </c>
      <c r="G203" s="31" t="s">
        <v>57</v>
      </c>
      <c r="H203" s="31">
        <v>1</v>
      </c>
      <c r="I203" s="31" t="s">
        <v>16</v>
      </c>
      <c r="J203" s="31" t="s">
        <v>731</v>
      </c>
      <c r="K203" s="31" t="s">
        <v>1400</v>
      </c>
      <c r="L203" s="35" t="s">
        <v>1188</v>
      </c>
      <c r="M203" s="31" t="s">
        <v>1127</v>
      </c>
      <c r="N203" s="15" t="s">
        <v>1086</v>
      </c>
      <c r="O203" s="15" t="s">
        <v>731</v>
      </c>
      <c r="P203" s="15">
        <v>4</v>
      </c>
      <c r="Q203" s="15">
        <v>0</v>
      </c>
      <c r="R203" s="15">
        <v>4</v>
      </c>
      <c r="S203" s="15">
        <v>4</v>
      </c>
      <c r="T203" s="181"/>
      <c r="U203" s="236" t="s">
        <v>2033</v>
      </c>
      <c r="V203" s="205"/>
      <c r="W203" s="205"/>
      <c r="X203" s="205"/>
    </row>
    <row r="204" spans="2:24" ht="15" customHeight="1">
      <c r="B204" s="192" t="s">
        <v>1081</v>
      </c>
      <c r="C204" s="15" t="s">
        <v>56</v>
      </c>
      <c r="D204" s="209">
        <v>20242</v>
      </c>
      <c r="E204" s="31" t="s">
        <v>23</v>
      </c>
      <c r="F204" s="204" t="s">
        <v>20</v>
      </c>
      <c r="G204" s="31" t="s">
        <v>57</v>
      </c>
      <c r="H204" s="31">
        <v>1</v>
      </c>
      <c r="I204" s="31" t="s">
        <v>16</v>
      </c>
      <c r="J204" s="31" t="s">
        <v>731</v>
      </c>
      <c r="K204" s="31" t="s">
        <v>1401</v>
      </c>
      <c r="L204" s="35" t="s">
        <v>1402</v>
      </c>
      <c r="M204" s="31" t="s">
        <v>1101</v>
      </c>
      <c r="N204" s="15" t="s">
        <v>1086</v>
      </c>
      <c r="O204" s="15" t="s">
        <v>731</v>
      </c>
      <c r="P204" s="15">
        <v>4</v>
      </c>
      <c r="Q204" s="15">
        <v>0</v>
      </c>
      <c r="R204" s="15">
        <v>4</v>
      </c>
      <c r="S204" s="15">
        <v>4</v>
      </c>
      <c r="T204" s="181"/>
      <c r="U204" s="236" t="s">
        <v>2045</v>
      </c>
      <c r="V204" s="205"/>
      <c r="W204" s="205"/>
      <c r="X204" s="205"/>
    </row>
    <row r="205" spans="2:24" ht="15" customHeight="1">
      <c r="B205" s="192" t="s">
        <v>1081</v>
      </c>
      <c r="C205" s="15" t="s">
        <v>56</v>
      </c>
      <c r="D205" s="209">
        <v>20242</v>
      </c>
      <c r="E205" s="31" t="s">
        <v>23</v>
      </c>
      <c r="F205" s="204" t="s">
        <v>20</v>
      </c>
      <c r="G205" s="31" t="s">
        <v>57</v>
      </c>
      <c r="H205" s="31">
        <v>1</v>
      </c>
      <c r="I205" s="31" t="s">
        <v>16</v>
      </c>
      <c r="J205" s="31" t="s">
        <v>731</v>
      </c>
      <c r="K205" s="31" t="s">
        <v>1404</v>
      </c>
      <c r="L205" s="35" t="s">
        <v>1131</v>
      </c>
      <c r="M205" s="31" t="s">
        <v>1127</v>
      </c>
      <c r="N205" s="15" t="s">
        <v>1086</v>
      </c>
      <c r="O205" s="15" t="s">
        <v>731</v>
      </c>
      <c r="P205" s="15">
        <v>4</v>
      </c>
      <c r="Q205" s="15">
        <v>0</v>
      </c>
      <c r="R205" s="15">
        <v>4</v>
      </c>
      <c r="S205" s="15">
        <v>4</v>
      </c>
      <c r="T205" s="181"/>
      <c r="U205" s="236" t="s">
        <v>2040</v>
      </c>
      <c r="V205" s="205"/>
      <c r="W205" s="205"/>
      <c r="X205" s="205"/>
    </row>
    <row r="206" spans="2:24" ht="15" customHeight="1">
      <c r="B206" s="192" t="s">
        <v>1081</v>
      </c>
      <c r="C206" s="193" t="s">
        <v>56</v>
      </c>
      <c r="D206" s="258">
        <v>20242</v>
      </c>
      <c r="E206" s="11" t="s">
        <v>23</v>
      </c>
      <c r="F206" s="204" t="s">
        <v>20</v>
      </c>
      <c r="G206" s="11" t="s">
        <v>57</v>
      </c>
      <c r="H206" s="11">
        <v>1</v>
      </c>
      <c r="I206" s="11" t="s">
        <v>26</v>
      </c>
      <c r="J206" s="11" t="s">
        <v>731</v>
      </c>
      <c r="K206" s="11" t="s">
        <v>1397</v>
      </c>
      <c r="L206" s="185" t="s">
        <v>1398</v>
      </c>
      <c r="M206" s="11" t="s">
        <v>1127</v>
      </c>
      <c r="N206" s="193" t="s">
        <v>1086</v>
      </c>
      <c r="O206" s="193" t="s">
        <v>731</v>
      </c>
      <c r="P206" s="193">
        <v>3</v>
      </c>
      <c r="Q206" s="193">
        <v>2</v>
      </c>
      <c r="R206" s="193">
        <v>5</v>
      </c>
      <c r="S206" s="193">
        <v>4</v>
      </c>
      <c r="T206" s="181"/>
      <c r="U206" s="236" t="s">
        <v>2036</v>
      </c>
      <c r="V206" s="205"/>
      <c r="W206" s="205"/>
      <c r="X206" s="205"/>
    </row>
    <row r="207" spans="2:24" ht="15" customHeight="1">
      <c r="B207" s="192" t="s">
        <v>1081</v>
      </c>
      <c r="C207" s="193" t="s">
        <v>56</v>
      </c>
      <c r="D207" s="258">
        <v>20242</v>
      </c>
      <c r="E207" s="11" t="s">
        <v>23</v>
      </c>
      <c r="F207" s="204" t="s">
        <v>20</v>
      </c>
      <c r="G207" s="11" t="s">
        <v>57</v>
      </c>
      <c r="H207" s="11">
        <v>1</v>
      </c>
      <c r="I207" s="11" t="s">
        <v>26</v>
      </c>
      <c r="J207" s="11" t="s">
        <v>731</v>
      </c>
      <c r="K207" s="11" t="s">
        <v>1400</v>
      </c>
      <c r="L207" s="185" t="s">
        <v>1188</v>
      </c>
      <c r="M207" s="11" t="s">
        <v>1127</v>
      </c>
      <c r="N207" s="193" t="s">
        <v>1086</v>
      </c>
      <c r="O207" s="193" t="s">
        <v>731</v>
      </c>
      <c r="P207" s="193">
        <v>4</v>
      </c>
      <c r="Q207" s="193">
        <v>0</v>
      </c>
      <c r="R207" s="193">
        <v>4</v>
      </c>
      <c r="S207" s="193">
        <v>4</v>
      </c>
      <c r="T207" s="181"/>
      <c r="U207" s="236" t="s">
        <v>2033</v>
      </c>
      <c r="V207" s="205"/>
      <c r="W207" s="205"/>
      <c r="X207" s="205"/>
    </row>
    <row r="208" spans="2:24" ht="15" customHeight="1">
      <c r="B208" s="192" t="s">
        <v>1081</v>
      </c>
      <c r="C208" s="193" t="s">
        <v>56</v>
      </c>
      <c r="D208" s="258">
        <v>20242</v>
      </c>
      <c r="E208" s="11" t="s">
        <v>23</v>
      </c>
      <c r="F208" s="204" t="s">
        <v>20</v>
      </c>
      <c r="G208" s="11" t="s">
        <v>57</v>
      </c>
      <c r="H208" s="11">
        <v>1</v>
      </c>
      <c r="I208" s="11" t="s">
        <v>26</v>
      </c>
      <c r="J208" s="11" t="s">
        <v>731</v>
      </c>
      <c r="K208" s="11" t="s">
        <v>1401</v>
      </c>
      <c r="L208" s="185" t="s">
        <v>1402</v>
      </c>
      <c r="M208" s="11" t="s">
        <v>1101</v>
      </c>
      <c r="N208" s="193" t="s">
        <v>1086</v>
      </c>
      <c r="O208" s="193" t="s">
        <v>731</v>
      </c>
      <c r="P208" s="193">
        <v>4</v>
      </c>
      <c r="Q208" s="193">
        <v>0</v>
      </c>
      <c r="R208" s="193">
        <v>4</v>
      </c>
      <c r="S208" s="193">
        <v>4</v>
      </c>
      <c r="T208" s="181"/>
      <c r="U208" s="236" t="s">
        <v>2045</v>
      </c>
      <c r="V208" s="205"/>
      <c r="W208" s="205"/>
      <c r="X208" s="205"/>
    </row>
    <row r="209" spans="2:24" ht="15" customHeight="1">
      <c r="B209" s="192" t="s">
        <v>1081</v>
      </c>
      <c r="C209" s="15" t="s">
        <v>56</v>
      </c>
      <c r="D209" s="209">
        <v>20242</v>
      </c>
      <c r="E209" s="31" t="s">
        <v>23</v>
      </c>
      <c r="F209" s="204" t="s">
        <v>20</v>
      </c>
      <c r="G209" s="31" t="s">
        <v>57</v>
      </c>
      <c r="H209" s="31">
        <v>1</v>
      </c>
      <c r="I209" s="31" t="s">
        <v>32</v>
      </c>
      <c r="J209" s="31" t="s">
        <v>731</v>
      </c>
      <c r="K209" s="31" t="s">
        <v>1397</v>
      </c>
      <c r="L209" s="35" t="s">
        <v>1398</v>
      </c>
      <c r="M209" s="31" t="s">
        <v>1127</v>
      </c>
      <c r="N209" s="15" t="s">
        <v>1086</v>
      </c>
      <c r="O209" s="15" t="s">
        <v>731</v>
      </c>
      <c r="P209" s="15">
        <v>3</v>
      </c>
      <c r="Q209" s="15">
        <v>2</v>
      </c>
      <c r="R209" s="15">
        <v>5</v>
      </c>
      <c r="S209" s="15">
        <v>4</v>
      </c>
      <c r="T209" s="181"/>
      <c r="U209" s="236" t="s">
        <v>2036</v>
      </c>
      <c r="V209" s="205"/>
      <c r="W209" s="205"/>
      <c r="X209" s="205"/>
    </row>
    <row r="210" spans="2:24" ht="15" customHeight="1">
      <c r="B210" s="192" t="s">
        <v>1081</v>
      </c>
      <c r="C210" s="193" t="s">
        <v>56</v>
      </c>
      <c r="D210" s="258">
        <v>20242</v>
      </c>
      <c r="E210" s="11" t="s">
        <v>23</v>
      </c>
      <c r="F210" s="204" t="s">
        <v>20</v>
      </c>
      <c r="G210" s="11" t="s">
        <v>57</v>
      </c>
      <c r="H210" s="11">
        <v>1</v>
      </c>
      <c r="I210" s="11" t="s">
        <v>41</v>
      </c>
      <c r="J210" s="11" t="s">
        <v>731</v>
      </c>
      <c r="K210" s="11" t="s">
        <v>1397</v>
      </c>
      <c r="L210" s="185" t="s">
        <v>1398</v>
      </c>
      <c r="M210" s="11" t="s">
        <v>1127</v>
      </c>
      <c r="N210" s="193" t="s">
        <v>1086</v>
      </c>
      <c r="O210" s="193" t="s">
        <v>731</v>
      </c>
      <c r="P210" s="193">
        <v>3</v>
      </c>
      <c r="Q210" s="193">
        <v>2</v>
      </c>
      <c r="R210" s="193">
        <v>5</v>
      </c>
      <c r="S210" s="193">
        <v>4</v>
      </c>
      <c r="T210" s="181"/>
      <c r="U210" s="236" t="s">
        <v>2036</v>
      </c>
      <c r="V210" s="205"/>
      <c r="W210" s="205"/>
      <c r="X210" s="205"/>
    </row>
    <row r="211" spans="2:24" ht="15" customHeight="1">
      <c r="B211" s="192" t="s">
        <v>1081</v>
      </c>
      <c r="C211" s="193" t="s">
        <v>56</v>
      </c>
      <c r="D211" s="258">
        <v>20242</v>
      </c>
      <c r="E211" s="11" t="s">
        <v>23</v>
      </c>
      <c r="F211" s="204" t="s">
        <v>20</v>
      </c>
      <c r="G211" s="11" t="s">
        <v>57</v>
      </c>
      <c r="H211" s="11">
        <v>1</v>
      </c>
      <c r="I211" s="11" t="s">
        <v>41</v>
      </c>
      <c r="J211" s="11" t="s">
        <v>731</v>
      </c>
      <c r="K211" s="11" t="s">
        <v>1399</v>
      </c>
      <c r="L211" s="185" t="s">
        <v>1185</v>
      </c>
      <c r="M211" s="11" t="s">
        <v>1127</v>
      </c>
      <c r="N211" s="193" t="s">
        <v>1086</v>
      </c>
      <c r="O211" s="193" t="s">
        <v>731</v>
      </c>
      <c r="P211" s="193">
        <v>3</v>
      </c>
      <c r="Q211" s="193">
        <v>2</v>
      </c>
      <c r="R211" s="193">
        <v>5</v>
      </c>
      <c r="S211" s="193">
        <v>4</v>
      </c>
      <c r="T211" s="181"/>
      <c r="U211" s="236" t="s">
        <v>2032</v>
      </c>
      <c r="V211" s="205"/>
      <c r="W211" s="205"/>
      <c r="X211" s="205"/>
    </row>
    <row r="212" spans="2:24" ht="15" customHeight="1">
      <c r="B212" s="192" t="s">
        <v>1081</v>
      </c>
      <c r="C212" s="193" t="s">
        <v>56</v>
      </c>
      <c r="D212" s="258">
        <v>20242</v>
      </c>
      <c r="E212" s="11" t="s">
        <v>23</v>
      </c>
      <c r="F212" s="204" t="s">
        <v>20</v>
      </c>
      <c r="G212" s="11" t="s">
        <v>57</v>
      </c>
      <c r="H212" s="11">
        <v>1</v>
      </c>
      <c r="I212" s="11" t="s">
        <v>41</v>
      </c>
      <c r="J212" s="11" t="s">
        <v>731</v>
      </c>
      <c r="K212" s="11" t="s">
        <v>1401</v>
      </c>
      <c r="L212" s="185" t="s">
        <v>1402</v>
      </c>
      <c r="M212" s="11" t="s">
        <v>1101</v>
      </c>
      <c r="N212" s="193" t="s">
        <v>1086</v>
      </c>
      <c r="O212" s="193" t="s">
        <v>731</v>
      </c>
      <c r="P212" s="193">
        <v>4</v>
      </c>
      <c r="Q212" s="193">
        <v>0</v>
      </c>
      <c r="R212" s="193">
        <v>4</v>
      </c>
      <c r="S212" s="193">
        <v>4</v>
      </c>
      <c r="T212" s="181"/>
      <c r="U212" s="236" t="s">
        <v>2045</v>
      </c>
      <c r="V212" s="205"/>
      <c r="W212" s="205"/>
      <c r="X212" s="205"/>
    </row>
    <row r="213" spans="2:24" ht="15" customHeight="1">
      <c r="B213" s="192" t="s">
        <v>1081</v>
      </c>
      <c r="C213" s="15" t="s">
        <v>56</v>
      </c>
      <c r="D213" s="209">
        <v>20242</v>
      </c>
      <c r="E213" s="31" t="s">
        <v>23</v>
      </c>
      <c r="F213" s="204" t="s">
        <v>20</v>
      </c>
      <c r="G213" s="31" t="s">
        <v>57</v>
      </c>
      <c r="H213" s="31">
        <v>1</v>
      </c>
      <c r="I213" s="31" t="s">
        <v>52</v>
      </c>
      <c r="J213" s="31" t="s">
        <v>731</v>
      </c>
      <c r="K213" s="31" t="s">
        <v>1399</v>
      </c>
      <c r="L213" s="35" t="s">
        <v>1185</v>
      </c>
      <c r="M213" s="31" t="s">
        <v>1127</v>
      </c>
      <c r="N213" s="15" t="s">
        <v>1086</v>
      </c>
      <c r="O213" s="15" t="s">
        <v>731</v>
      </c>
      <c r="P213" s="15">
        <v>3</v>
      </c>
      <c r="Q213" s="15">
        <v>2</v>
      </c>
      <c r="R213" s="15">
        <v>5</v>
      </c>
      <c r="S213" s="15">
        <v>4</v>
      </c>
      <c r="T213" s="181"/>
      <c r="U213" s="236" t="s">
        <v>2032</v>
      </c>
      <c r="V213" s="205"/>
      <c r="W213" s="205"/>
      <c r="X213" s="205"/>
    </row>
    <row r="214" spans="2:24" ht="15" customHeight="1">
      <c r="B214" s="192" t="s">
        <v>1081</v>
      </c>
      <c r="C214" s="15" t="s">
        <v>56</v>
      </c>
      <c r="D214" s="15">
        <v>20242</v>
      </c>
      <c r="E214" s="15" t="s">
        <v>23</v>
      </c>
      <c r="F214" s="204" t="s">
        <v>20</v>
      </c>
      <c r="G214" s="15" t="s">
        <v>57</v>
      </c>
      <c r="H214" s="15">
        <v>1</v>
      </c>
      <c r="I214" s="15" t="s">
        <v>52</v>
      </c>
      <c r="J214" s="15" t="s">
        <v>731</v>
      </c>
      <c r="K214" s="15" t="s">
        <v>1403</v>
      </c>
      <c r="L214" s="210" t="s">
        <v>1190</v>
      </c>
      <c r="M214" s="15" t="s">
        <v>1127</v>
      </c>
      <c r="N214" s="15" t="s">
        <v>1086</v>
      </c>
      <c r="O214" s="15" t="s">
        <v>731</v>
      </c>
      <c r="P214" s="15">
        <v>4</v>
      </c>
      <c r="Q214" s="15">
        <v>0</v>
      </c>
      <c r="R214" s="15">
        <v>4</v>
      </c>
      <c r="S214" s="15">
        <v>4</v>
      </c>
      <c r="T214" s="181"/>
      <c r="U214" s="236" t="s">
        <v>2039</v>
      </c>
      <c r="V214" s="205"/>
      <c r="W214" s="205"/>
      <c r="X214" s="205"/>
    </row>
    <row r="215" spans="2:24" ht="15" customHeight="1">
      <c r="B215" s="192" t="s">
        <v>1081</v>
      </c>
      <c r="C215" s="193" t="s">
        <v>56</v>
      </c>
      <c r="D215" s="193">
        <v>20242</v>
      </c>
      <c r="E215" s="193" t="s">
        <v>23</v>
      </c>
      <c r="F215" s="204" t="s">
        <v>20</v>
      </c>
      <c r="G215" s="193" t="s">
        <v>57</v>
      </c>
      <c r="H215" s="193">
        <v>1</v>
      </c>
      <c r="I215" s="193" t="s">
        <v>60</v>
      </c>
      <c r="J215" s="193" t="s">
        <v>731</v>
      </c>
      <c r="K215" s="193" t="s">
        <v>1397</v>
      </c>
      <c r="L215" s="253" t="s">
        <v>1398</v>
      </c>
      <c r="M215" s="193" t="s">
        <v>1127</v>
      </c>
      <c r="N215" s="193" t="s">
        <v>1086</v>
      </c>
      <c r="O215" s="193" t="s">
        <v>731</v>
      </c>
      <c r="P215" s="193">
        <v>3</v>
      </c>
      <c r="Q215" s="193">
        <v>2</v>
      </c>
      <c r="R215" s="193">
        <v>5</v>
      </c>
      <c r="S215" s="193">
        <v>4</v>
      </c>
      <c r="T215" s="181"/>
      <c r="U215" s="236" t="s">
        <v>2036</v>
      </c>
      <c r="V215" s="205"/>
      <c r="W215" s="205"/>
      <c r="X215" s="205"/>
    </row>
    <row r="216" spans="2:24" ht="15" customHeight="1">
      <c r="B216" s="192" t="s">
        <v>1081</v>
      </c>
      <c r="C216" s="193" t="s">
        <v>56</v>
      </c>
      <c r="D216" s="193">
        <v>20242</v>
      </c>
      <c r="E216" s="193" t="s">
        <v>23</v>
      </c>
      <c r="F216" s="204" t="s">
        <v>20</v>
      </c>
      <c r="G216" s="193" t="s">
        <v>57</v>
      </c>
      <c r="H216" s="193">
        <v>1</v>
      </c>
      <c r="I216" s="193" t="s">
        <v>60</v>
      </c>
      <c r="J216" s="193" t="s">
        <v>731</v>
      </c>
      <c r="K216" s="193" t="s">
        <v>1399</v>
      </c>
      <c r="L216" s="253" t="s">
        <v>1185</v>
      </c>
      <c r="M216" s="193" t="s">
        <v>1127</v>
      </c>
      <c r="N216" s="193" t="s">
        <v>1086</v>
      </c>
      <c r="O216" s="193" t="s">
        <v>731</v>
      </c>
      <c r="P216" s="193">
        <v>3</v>
      </c>
      <c r="Q216" s="193">
        <v>2</v>
      </c>
      <c r="R216" s="193">
        <v>5</v>
      </c>
      <c r="S216" s="193">
        <v>4</v>
      </c>
      <c r="T216" s="181"/>
      <c r="U216" s="236" t="s">
        <v>2032</v>
      </c>
      <c r="V216" s="205"/>
      <c r="W216" s="205"/>
      <c r="X216" s="205"/>
    </row>
    <row r="217" spans="2:24" ht="15" customHeight="1">
      <c r="B217" s="192" t="s">
        <v>1081</v>
      </c>
      <c r="C217" s="193" t="s">
        <v>56</v>
      </c>
      <c r="D217" s="193">
        <v>20242</v>
      </c>
      <c r="E217" s="193" t="s">
        <v>23</v>
      </c>
      <c r="F217" s="204" t="s">
        <v>20</v>
      </c>
      <c r="G217" s="193" t="s">
        <v>57</v>
      </c>
      <c r="H217" s="193">
        <v>1</v>
      </c>
      <c r="I217" s="193" t="s">
        <v>60</v>
      </c>
      <c r="J217" s="193" t="s">
        <v>731</v>
      </c>
      <c r="K217" s="193" t="s">
        <v>1400</v>
      </c>
      <c r="L217" s="253" t="s">
        <v>1188</v>
      </c>
      <c r="M217" s="193" t="s">
        <v>1127</v>
      </c>
      <c r="N217" s="193" t="s">
        <v>1086</v>
      </c>
      <c r="O217" s="193" t="s">
        <v>731</v>
      </c>
      <c r="P217" s="193">
        <v>4</v>
      </c>
      <c r="Q217" s="193">
        <v>0</v>
      </c>
      <c r="R217" s="193">
        <v>4</v>
      </c>
      <c r="S217" s="193">
        <v>4</v>
      </c>
      <c r="T217" s="181"/>
      <c r="U217" s="236" t="s">
        <v>2033</v>
      </c>
      <c r="V217" s="205"/>
      <c r="W217" s="205"/>
      <c r="X217" s="205"/>
    </row>
    <row r="218" spans="2:24" ht="15" customHeight="1">
      <c r="B218" s="192" t="s">
        <v>1081</v>
      </c>
      <c r="C218" s="193" t="s">
        <v>56</v>
      </c>
      <c r="D218" s="193">
        <v>20242</v>
      </c>
      <c r="E218" s="193" t="s">
        <v>23</v>
      </c>
      <c r="F218" s="204" t="s">
        <v>20</v>
      </c>
      <c r="G218" s="193" t="s">
        <v>57</v>
      </c>
      <c r="H218" s="193">
        <v>1</v>
      </c>
      <c r="I218" s="193" t="s">
        <v>60</v>
      </c>
      <c r="J218" s="193" t="s">
        <v>731</v>
      </c>
      <c r="K218" s="193" t="s">
        <v>1401</v>
      </c>
      <c r="L218" s="253" t="s">
        <v>1402</v>
      </c>
      <c r="M218" s="193" t="s">
        <v>1101</v>
      </c>
      <c r="N218" s="193" t="s">
        <v>1086</v>
      </c>
      <c r="O218" s="193" t="s">
        <v>731</v>
      </c>
      <c r="P218" s="193">
        <v>4</v>
      </c>
      <c r="Q218" s="193">
        <v>0</v>
      </c>
      <c r="R218" s="193">
        <v>4</v>
      </c>
      <c r="S218" s="193">
        <v>4</v>
      </c>
      <c r="T218" s="181"/>
      <c r="U218" s="236" t="s">
        <v>2045</v>
      </c>
      <c r="V218" s="205"/>
      <c r="W218" s="205"/>
      <c r="X218" s="205"/>
    </row>
    <row r="219" spans="2:24" ht="15" customHeight="1">
      <c r="B219" s="192" t="s">
        <v>1081</v>
      </c>
      <c r="C219" s="193" t="s">
        <v>56</v>
      </c>
      <c r="D219" s="193">
        <v>20242</v>
      </c>
      <c r="E219" s="193" t="s">
        <v>23</v>
      </c>
      <c r="F219" s="204" t="s">
        <v>20</v>
      </c>
      <c r="G219" s="193" t="s">
        <v>57</v>
      </c>
      <c r="H219" s="193">
        <v>1</v>
      </c>
      <c r="I219" s="193" t="s">
        <v>60</v>
      </c>
      <c r="J219" s="193" t="s">
        <v>731</v>
      </c>
      <c r="K219" s="193" t="s">
        <v>1403</v>
      </c>
      <c r="L219" s="253" t="s">
        <v>1190</v>
      </c>
      <c r="M219" s="193" t="s">
        <v>1127</v>
      </c>
      <c r="N219" s="193" t="s">
        <v>1086</v>
      </c>
      <c r="O219" s="193" t="s">
        <v>731</v>
      </c>
      <c r="P219" s="193">
        <v>4</v>
      </c>
      <c r="Q219" s="193">
        <v>0</v>
      </c>
      <c r="R219" s="193">
        <v>4</v>
      </c>
      <c r="S219" s="193">
        <v>4</v>
      </c>
      <c r="T219" s="181"/>
      <c r="U219" s="236" t="s">
        <v>2039</v>
      </c>
      <c r="V219" s="205"/>
      <c r="W219" s="205"/>
      <c r="X219" s="205"/>
    </row>
    <row r="220" spans="2:24" ht="15" customHeight="1">
      <c r="B220" s="192" t="s">
        <v>1081</v>
      </c>
      <c r="C220" s="193" t="s">
        <v>56</v>
      </c>
      <c r="D220" s="193">
        <v>20242</v>
      </c>
      <c r="E220" s="193" t="s">
        <v>23</v>
      </c>
      <c r="F220" s="204" t="s">
        <v>20</v>
      </c>
      <c r="G220" s="193" t="s">
        <v>57</v>
      </c>
      <c r="H220" s="193">
        <v>1</v>
      </c>
      <c r="I220" s="193" t="s">
        <v>60</v>
      </c>
      <c r="J220" s="193" t="s">
        <v>731</v>
      </c>
      <c r="K220" s="193" t="s">
        <v>1404</v>
      </c>
      <c r="L220" s="253" t="s">
        <v>1131</v>
      </c>
      <c r="M220" s="193" t="s">
        <v>1127</v>
      </c>
      <c r="N220" s="193" t="s">
        <v>1086</v>
      </c>
      <c r="O220" s="193" t="s">
        <v>731</v>
      </c>
      <c r="P220" s="193">
        <v>4</v>
      </c>
      <c r="Q220" s="193">
        <v>0</v>
      </c>
      <c r="R220" s="193">
        <v>4</v>
      </c>
      <c r="S220" s="193">
        <v>4</v>
      </c>
      <c r="T220" s="181"/>
      <c r="U220" s="236" t="s">
        <v>2040</v>
      </c>
      <c r="V220" s="205"/>
      <c r="W220" s="205"/>
      <c r="X220" s="205"/>
    </row>
    <row r="221" spans="2:24" ht="15" customHeight="1">
      <c r="B221" s="192" t="s">
        <v>1081</v>
      </c>
      <c r="C221" s="15" t="s">
        <v>56</v>
      </c>
      <c r="D221" s="15">
        <v>20242</v>
      </c>
      <c r="E221" s="193" t="s">
        <v>23</v>
      </c>
      <c r="F221" s="204" t="s">
        <v>20</v>
      </c>
      <c r="G221" s="193" t="s">
        <v>57</v>
      </c>
      <c r="H221" s="193">
        <v>1</v>
      </c>
      <c r="I221" s="193" t="s">
        <v>61</v>
      </c>
      <c r="J221" s="193" t="s">
        <v>731</v>
      </c>
      <c r="K221" s="212" t="s">
        <v>1401</v>
      </c>
      <c r="L221" s="210" t="s">
        <v>1402</v>
      </c>
      <c r="M221" s="15" t="s">
        <v>1101</v>
      </c>
      <c r="N221" s="15" t="s">
        <v>1086</v>
      </c>
      <c r="O221" s="193" t="s">
        <v>731</v>
      </c>
      <c r="P221" s="15">
        <v>4</v>
      </c>
      <c r="Q221" s="15">
        <v>0</v>
      </c>
      <c r="R221" s="513">
        <v>4</v>
      </c>
      <c r="S221" s="15">
        <v>4</v>
      </c>
      <c r="T221" s="181"/>
      <c r="U221" s="236" t="s">
        <v>2045</v>
      </c>
      <c r="V221" s="205"/>
      <c r="W221" s="205"/>
      <c r="X221" s="205"/>
    </row>
    <row r="222" spans="2:24" ht="23.25" customHeight="1">
      <c r="B222" s="192" t="s">
        <v>1081</v>
      </c>
      <c r="C222" s="15" t="s">
        <v>79</v>
      </c>
      <c r="D222" s="15">
        <v>20242</v>
      </c>
      <c r="E222" s="193" t="s">
        <v>23</v>
      </c>
      <c r="F222" s="204" t="s">
        <v>20</v>
      </c>
      <c r="G222" s="193" t="s">
        <v>57</v>
      </c>
      <c r="H222" s="193">
        <v>2</v>
      </c>
      <c r="I222" s="193" t="s">
        <v>26</v>
      </c>
      <c r="J222" s="193" t="s">
        <v>731</v>
      </c>
      <c r="K222" s="211" t="s">
        <v>1647</v>
      </c>
      <c r="L222" s="210" t="s">
        <v>1158</v>
      </c>
      <c r="M222" s="15" t="s">
        <v>1127</v>
      </c>
      <c r="N222" s="15" t="s">
        <v>1086</v>
      </c>
      <c r="O222" s="193" t="s">
        <v>731</v>
      </c>
      <c r="P222" s="15">
        <v>2</v>
      </c>
      <c r="Q222" s="15">
        <v>0</v>
      </c>
      <c r="R222" s="513">
        <v>2</v>
      </c>
      <c r="S222" s="15">
        <v>4</v>
      </c>
      <c r="T222" s="181"/>
      <c r="U222" s="236" t="s">
        <v>2043</v>
      </c>
      <c r="V222" s="205"/>
      <c r="W222" s="205"/>
      <c r="X222" s="205"/>
    </row>
    <row r="223" spans="2:24" ht="15" customHeight="1">
      <c r="B223" s="192" t="s">
        <v>1081</v>
      </c>
      <c r="C223" s="15" t="s">
        <v>79</v>
      </c>
      <c r="D223" s="15">
        <v>20242</v>
      </c>
      <c r="E223" s="193" t="s">
        <v>23</v>
      </c>
      <c r="F223" s="204" t="s">
        <v>20</v>
      </c>
      <c r="G223" s="193" t="s">
        <v>57</v>
      </c>
      <c r="H223" s="193">
        <v>2</v>
      </c>
      <c r="I223" s="193" t="s">
        <v>26</v>
      </c>
      <c r="J223" s="193" t="s">
        <v>731</v>
      </c>
      <c r="K223" s="211" t="s">
        <v>1647</v>
      </c>
      <c r="L223" s="210" t="s">
        <v>1158</v>
      </c>
      <c r="M223" s="15" t="s">
        <v>1127</v>
      </c>
      <c r="N223" s="15" t="s">
        <v>1086</v>
      </c>
      <c r="O223" s="193" t="s">
        <v>731</v>
      </c>
      <c r="P223" s="15">
        <v>2</v>
      </c>
      <c r="Q223" s="15">
        <v>0</v>
      </c>
      <c r="R223" s="513">
        <v>2</v>
      </c>
      <c r="S223" s="15">
        <v>4</v>
      </c>
      <c r="T223" s="181"/>
      <c r="U223" s="236" t="s">
        <v>2043</v>
      </c>
      <c r="V223" s="205"/>
      <c r="W223" s="205"/>
      <c r="X223" s="205"/>
    </row>
    <row r="224" spans="2:24" ht="15" customHeight="1">
      <c r="B224" s="192" t="s">
        <v>1081</v>
      </c>
      <c r="C224" s="15" t="s">
        <v>79</v>
      </c>
      <c r="D224" s="15">
        <v>20242</v>
      </c>
      <c r="E224" s="193" t="s">
        <v>23</v>
      </c>
      <c r="F224" s="204" t="s">
        <v>20</v>
      </c>
      <c r="G224" s="193" t="s">
        <v>57</v>
      </c>
      <c r="H224" s="193">
        <v>2</v>
      </c>
      <c r="I224" s="193" t="s">
        <v>26</v>
      </c>
      <c r="J224" s="193" t="s">
        <v>731</v>
      </c>
      <c r="K224" s="211" t="s">
        <v>1648</v>
      </c>
      <c r="L224" s="210" t="s">
        <v>1649</v>
      </c>
      <c r="M224" s="15" t="s">
        <v>1101</v>
      </c>
      <c r="N224" s="15" t="s">
        <v>1086</v>
      </c>
      <c r="O224" s="193" t="s">
        <v>731</v>
      </c>
      <c r="P224" s="15">
        <v>1</v>
      </c>
      <c r="Q224" s="15">
        <v>0</v>
      </c>
      <c r="R224" s="513">
        <v>1</v>
      </c>
      <c r="S224" s="15">
        <v>3</v>
      </c>
      <c r="T224" s="181"/>
      <c r="U224" s="236" t="s">
        <v>1997</v>
      </c>
      <c r="V224" s="205"/>
      <c r="W224" s="205"/>
      <c r="X224" s="205"/>
    </row>
    <row r="225" spans="2:24" ht="15" customHeight="1">
      <c r="B225" s="192" t="s">
        <v>1081</v>
      </c>
      <c r="C225" s="15" t="s">
        <v>79</v>
      </c>
      <c r="D225" s="15">
        <v>20242</v>
      </c>
      <c r="E225" s="193" t="s">
        <v>23</v>
      </c>
      <c r="F225" s="204" t="s">
        <v>20</v>
      </c>
      <c r="G225" s="193" t="s">
        <v>57</v>
      </c>
      <c r="H225" s="193">
        <v>2</v>
      </c>
      <c r="I225" s="193" t="s">
        <v>26</v>
      </c>
      <c r="J225" s="193" t="s">
        <v>731</v>
      </c>
      <c r="K225" s="211" t="s">
        <v>1648</v>
      </c>
      <c r="L225" s="210" t="s">
        <v>1649</v>
      </c>
      <c r="M225" s="15" t="s">
        <v>1101</v>
      </c>
      <c r="N225" s="15" t="s">
        <v>1086</v>
      </c>
      <c r="O225" s="193" t="s">
        <v>731</v>
      </c>
      <c r="P225" s="15">
        <v>0</v>
      </c>
      <c r="Q225" s="15">
        <v>4</v>
      </c>
      <c r="R225" s="513">
        <v>4</v>
      </c>
      <c r="S225" s="15">
        <v>3</v>
      </c>
      <c r="T225" s="181"/>
      <c r="U225" s="236" t="s">
        <v>1997</v>
      </c>
      <c r="V225" s="205"/>
      <c r="W225" s="205"/>
      <c r="X225" s="205"/>
    </row>
    <row r="226" spans="2:24" ht="15" customHeight="1">
      <c r="B226" s="192" t="s">
        <v>1081</v>
      </c>
      <c r="C226" s="15" t="s">
        <v>79</v>
      </c>
      <c r="D226" s="15">
        <v>20242</v>
      </c>
      <c r="E226" s="193" t="s">
        <v>23</v>
      </c>
      <c r="F226" s="204" t="s">
        <v>20</v>
      </c>
      <c r="G226" s="193" t="s">
        <v>57</v>
      </c>
      <c r="H226" s="193">
        <v>2</v>
      </c>
      <c r="I226" s="193" t="s">
        <v>26</v>
      </c>
      <c r="J226" s="193" t="s">
        <v>731</v>
      </c>
      <c r="K226" s="211" t="s">
        <v>1648</v>
      </c>
      <c r="L226" s="210" t="s">
        <v>1649</v>
      </c>
      <c r="M226" s="15" t="s">
        <v>1101</v>
      </c>
      <c r="N226" s="15" t="s">
        <v>1086</v>
      </c>
      <c r="O226" s="193" t="s">
        <v>731</v>
      </c>
      <c r="P226" s="15">
        <v>0</v>
      </c>
      <c r="Q226" s="15">
        <v>4</v>
      </c>
      <c r="R226" s="513">
        <v>4</v>
      </c>
      <c r="S226" s="15">
        <v>3</v>
      </c>
      <c r="T226" s="181"/>
      <c r="U226" s="236" t="s">
        <v>1997</v>
      </c>
      <c r="V226" s="205"/>
      <c r="W226" s="205"/>
      <c r="X226" s="205"/>
    </row>
    <row r="227" spans="2:24" ht="15" customHeight="1">
      <c r="B227" s="192" t="s">
        <v>1081</v>
      </c>
      <c r="C227" s="15" t="s">
        <v>85</v>
      </c>
      <c r="D227" s="15">
        <v>20242</v>
      </c>
      <c r="E227" s="193" t="s">
        <v>23</v>
      </c>
      <c r="F227" s="204" t="s">
        <v>20</v>
      </c>
      <c r="G227" s="193" t="s">
        <v>82</v>
      </c>
      <c r="H227" s="193">
        <v>1</v>
      </c>
      <c r="I227" s="193" t="s">
        <v>16</v>
      </c>
      <c r="J227" s="193" t="s">
        <v>731</v>
      </c>
      <c r="K227" s="211" t="s">
        <v>1716</v>
      </c>
      <c r="L227" s="210" t="s">
        <v>1337</v>
      </c>
      <c r="M227" s="15" t="s">
        <v>1127</v>
      </c>
      <c r="N227" s="15" t="s">
        <v>1086</v>
      </c>
      <c r="O227" s="193" t="s">
        <v>731</v>
      </c>
      <c r="P227" s="15">
        <v>3</v>
      </c>
      <c r="Q227" s="15">
        <v>2</v>
      </c>
      <c r="R227" s="513">
        <v>5</v>
      </c>
      <c r="S227" s="15">
        <v>4</v>
      </c>
      <c r="T227" s="181"/>
      <c r="U227" s="236" t="s">
        <v>2036</v>
      </c>
      <c r="V227" s="205"/>
      <c r="W227" s="205"/>
      <c r="X227" s="205"/>
    </row>
    <row r="228" spans="2:24" ht="15" customHeight="1">
      <c r="B228" s="192" t="s">
        <v>1081</v>
      </c>
      <c r="C228" s="15" t="s">
        <v>85</v>
      </c>
      <c r="D228" s="15">
        <v>20242</v>
      </c>
      <c r="E228" s="193" t="s">
        <v>23</v>
      </c>
      <c r="F228" s="204" t="s">
        <v>20</v>
      </c>
      <c r="G228" s="193" t="s">
        <v>82</v>
      </c>
      <c r="H228" s="193">
        <v>1</v>
      </c>
      <c r="I228" s="193" t="s">
        <v>16</v>
      </c>
      <c r="J228" s="193" t="s">
        <v>731</v>
      </c>
      <c r="K228" s="211" t="s">
        <v>1718</v>
      </c>
      <c r="L228" s="210" t="s">
        <v>1185</v>
      </c>
      <c r="M228" s="15" t="s">
        <v>1127</v>
      </c>
      <c r="N228" s="15" t="s">
        <v>1086</v>
      </c>
      <c r="O228" s="193" t="s">
        <v>731</v>
      </c>
      <c r="P228" s="15">
        <v>3</v>
      </c>
      <c r="Q228" s="15">
        <v>2</v>
      </c>
      <c r="R228" s="513">
        <v>5</v>
      </c>
      <c r="S228" s="15">
        <v>4</v>
      </c>
      <c r="T228" s="181"/>
      <c r="U228" s="236" t="s">
        <v>2032</v>
      </c>
      <c r="V228" s="205"/>
      <c r="W228" s="205"/>
      <c r="X228" s="205"/>
    </row>
    <row r="229" spans="2:24" ht="15" customHeight="1">
      <c r="B229" s="192" t="s">
        <v>1081</v>
      </c>
      <c r="C229" s="15" t="s">
        <v>85</v>
      </c>
      <c r="D229" s="15">
        <v>20242</v>
      </c>
      <c r="E229" s="193" t="s">
        <v>23</v>
      </c>
      <c r="F229" s="204" t="s">
        <v>20</v>
      </c>
      <c r="G229" s="193" t="s">
        <v>82</v>
      </c>
      <c r="H229" s="193">
        <v>1</v>
      </c>
      <c r="I229" s="193" t="s">
        <v>16</v>
      </c>
      <c r="J229" s="193" t="s">
        <v>731</v>
      </c>
      <c r="K229" s="211" t="s">
        <v>1722</v>
      </c>
      <c r="L229" s="210" t="s">
        <v>1649</v>
      </c>
      <c r="M229" s="15" t="s">
        <v>1101</v>
      </c>
      <c r="N229" s="15" t="s">
        <v>1086</v>
      </c>
      <c r="O229" s="193" t="s">
        <v>731</v>
      </c>
      <c r="P229" s="15">
        <v>1</v>
      </c>
      <c r="Q229" s="15">
        <v>0</v>
      </c>
      <c r="R229" s="513">
        <v>1</v>
      </c>
      <c r="S229" s="15">
        <v>3</v>
      </c>
      <c r="T229" s="181"/>
      <c r="U229" s="236" t="s">
        <v>1997</v>
      </c>
      <c r="V229" s="205"/>
      <c r="W229" s="205"/>
      <c r="X229" s="205"/>
    </row>
    <row r="230" spans="2:24" ht="15" customHeight="1">
      <c r="B230" s="192" t="s">
        <v>1081</v>
      </c>
      <c r="C230" s="15" t="s">
        <v>85</v>
      </c>
      <c r="D230" s="15">
        <v>20242</v>
      </c>
      <c r="E230" s="193" t="s">
        <v>23</v>
      </c>
      <c r="F230" s="204" t="s">
        <v>20</v>
      </c>
      <c r="G230" s="193" t="s">
        <v>82</v>
      </c>
      <c r="H230" s="193">
        <v>1</v>
      </c>
      <c r="I230" s="193" t="s">
        <v>16</v>
      </c>
      <c r="J230" s="193" t="s">
        <v>731</v>
      </c>
      <c r="K230" s="211" t="s">
        <v>1722</v>
      </c>
      <c r="L230" s="210" t="s">
        <v>1649</v>
      </c>
      <c r="M230" s="15" t="s">
        <v>1101</v>
      </c>
      <c r="N230" s="15" t="s">
        <v>1086</v>
      </c>
      <c r="O230" s="193" t="s">
        <v>731</v>
      </c>
      <c r="P230" s="15">
        <v>0</v>
      </c>
      <c r="Q230" s="15">
        <v>4</v>
      </c>
      <c r="R230" s="513">
        <v>4</v>
      </c>
      <c r="S230" s="15">
        <v>3</v>
      </c>
      <c r="T230" s="181"/>
      <c r="U230" s="236" t="s">
        <v>1997</v>
      </c>
      <c r="V230" s="205"/>
      <c r="W230" s="205"/>
      <c r="X230" s="205"/>
    </row>
    <row r="231" spans="2:24" ht="15" customHeight="1">
      <c r="B231" s="192" t="s">
        <v>1081</v>
      </c>
      <c r="C231" s="15" t="s">
        <v>85</v>
      </c>
      <c r="D231" s="15">
        <v>20242</v>
      </c>
      <c r="E231" s="193" t="s">
        <v>23</v>
      </c>
      <c r="F231" s="204" t="s">
        <v>20</v>
      </c>
      <c r="G231" s="193" t="s">
        <v>82</v>
      </c>
      <c r="H231" s="193">
        <v>1</v>
      </c>
      <c r="I231" s="193" t="s">
        <v>16</v>
      </c>
      <c r="J231" s="193" t="s">
        <v>731</v>
      </c>
      <c r="K231" s="211" t="s">
        <v>1722</v>
      </c>
      <c r="L231" s="210" t="s">
        <v>1649</v>
      </c>
      <c r="M231" s="15" t="s">
        <v>1101</v>
      </c>
      <c r="N231" s="15" t="s">
        <v>1086</v>
      </c>
      <c r="O231" s="193" t="s">
        <v>731</v>
      </c>
      <c r="P231" s="15">
        <v>0</v>
      </c>
      <c r="Q231" s="15">
        <v>4</v>
      </c>
      <c r="R231" s="513">
        <v>4</v>
      </c>
      <c r="S231" s="15">
        <v>3</v>
      </c>
      <c r="T231" s="181"/>
      <c r="U231" s="236" t="s">
        <v>1997</v>
      </c>
      <c r="V231" s="205"/>
      <c r="W231" s="205"/>
      <c r="X231" s="205"/>
    </row>
    <row r="232" spans="2:24" ht="15" customHeight="1">
      <c r="B232" s="192" t="s">
        <v>1081</v>
      </c>
      <c r="C232" s="15" t="s">
        <v>85</v>
      </c>
      <c r="D232" s="15">
        <v>20242</v>
      </c>
      <c r="E232" s="193" t="s">
        <v>23</v>
      </c>
      <c r="F232" s="204" t="s">
        <v>20</v>
      </c>
      <c r="G232" s="193" t="s">
        <v>82</v>
      </c>
      <c r="H232" s="193">
        <v>1</v>
      </c>
      <c r="I232" s="193" t="s">
        <v>26</v>
      </c>
      <c r="J232" s="193" t="s">
        <v>731</v>
      </c>
      <c r="K232" s="211" t="s">
        <v>1716</v>
      </c>
      <c r="L232" s="210" t="s">
        <v>1337</v>
      </c>
      <c r="M232" s="15" t="s">
        <v>1127</v>
      </c>
      <c r="N232" s="15" t="s">
        <v>1086</v>
      </c>
      <c r="O232" s="193" t="s">
        <v>731</v>
      </c>
      <c r="P232" s="15">
        <v>3</v>
      </c>
      <c r="Q232" s="15">
        <v>2</v>
      </c>
      <c r="R232" s="513">
        <v>5</v>
      </c>
      <c r="S232" s="15">
        <v>4</v>
      </c>
      <c r="T232" s="181"/>
      <c r="U232" s="236" t="s">
        <v>2036</v>
      </c>
      <c r="V232" s="205"/>
      <c r="W232" s="205"/>
      <c r="X232" s="205"/>
    </row>
    <row r="233" spans="2:24" ht="15" customHeight="1">
      <c r="B233" s="192" t="s">
        <v>1081</v>
      </c>
      <c r="C233" s="15" t="s">
        <v>85</v>
      </c>
      <c r="D233" s="15">
        <v>20242</v>
      </c>
      <c r="E233" s="193" t="s">
        <v>23</v>
      </c>
      <c r="F233" s="204" t="s">
        <v>20</v>
      </c>
      <c r="G233" s="193" t="s">
        <v>82</v>
      </c>
      <c r="H233" s="193">
        <v>1</v>
      </c>
      <c r="I233" s="193" t="s">
        <v>26</v>
      </c>
      <c r="J233" s="193" t="s">
        <v>731</v>
      </c>
      <c r="K233" s="211" t="s">
        <v>1718</v>
      </c>
      <c r="L233" s="210" t="s">
        <v>1185</v>
      </c>
      <c r="M233" s="15" t="s">
        <v>1127</v>
      </c>
      <c r="N233" s="15" t="s">
        <v>1086</v>
      </c>
      <c r="O233" s="193" t="s">
        <v>731</v>
      </c>
      <c r="P233" s="15">
        <v>3</v>
      </c>
      <c r="Q233" s="15">
        <v>2</v>
      </c>
      <c r="R233" s="513">
        <v>5</v>
      </c>
      <c r="S233" s="15">
        <v>4</v>
      </c>
      <c r="T233" s="181"/>
      <c r="U233" s="236" t="s">
        <v>2032</v>
      </c>
      <c r="V233" s="205"/>
      <c r="W233" s="205"/>
      <c r="X233" s="205"/>
    </row>
    <row r="234" spans="2:24" ht="15" customHeight="1">
      <c r="B234" s="192" t="s">
        <v>1081</v>
      </c>
      <c r="C234" s="15" t="s">
        <v>85</v>
      </c>
      <c r="D234" s="15">
        <v>20242</v>
      </c>
      <c r="E234" s="193" t="s">
        <v>23</v>
      </c>
      <c r="F234" s="204" t="s">
        <v>20</v>
      </c>
      <c r="G234" s="193" t="s">
        <v>82</v>
      </c>
      <c r="H234" s="193">
        <v>1</v>
      </c>
      <c r="I234" s="193" t="s">
        <v>26</v>
      </c>
      <c r="J234" s="193" t="s">
        <v>731</v>
      </c>
      <c r="K234" s="211" t="s">
        <v>1722</v>
      </c>
      <c r="L234" s="210" t="s">
        <v>1649</v>
      </c>
      <c r="M234" s="15" t="s">
        <v>1101</v>
      </c>
      <c r="N234" s="15" t="s">
        <v>1086</v>
      </c>
      <c r="O234" s="193" t="s">
        <v>731</v>
      </c>
      <c r="P234" s="15">
        <v>1</v>
      </c>
      <c r="Q234" s="15">
        <v>4</v>
      </c>
      <c r="R234" s="513">
        <v>5</v>
      </c>
      <c r="S234" s="15">
        <v>3</v>
      </c>
      <c r="T234" s="181"/>
      <c r="U234" s="236" t="s">
        <v>1997</v>
      </c>
      <c r="V234" s="205"/>
      <c r="W234" s="205"/>
      <c r="X234" s="205"/>
    </row>
    <row r="235" spans="2:24" ht="15" customHeight="1">
      <c r="B235" s="192" t="s">
        <v>1081</v>
      </c>
      <c r="C235" s="15" t="s">
        <v>81</v>
      </c>
      <c r="D235" s="15">
        <v>20242</v>
      </c>
      <c r="E235" s="193" t="s">
        <v>23</v>
      </c>
      <c r="F235" s="204" t="s">
        <v>20</v>
      </c>
      <c r="G235" s="193" t="s">
        <v>82</v>
      </c>
      <c r="H235" s="193">
        <v>2</v>
      </c>
      <c r="I235" s="193" t="s">
        <v>16</v>
      </c>
      <c r="J235" s="193" t="s">
        <v>731</v>
      </c>
      <c r="K235" s="211" t="s">
        <v>1728</v>
      </c>
      <c r="L235" s="210" t="s">
        <v>1350</v>
      </c>
      <c r="M235" s="15" t="s">
        <v>1101</v>
      </c>
      <c r="N235" s="15" t="s">
        <v>1086</v>
      </c>
      <c r="O235" s="193" t="s">
        <v>731</v>
      </c>
      <c r="P235" s="15">
        <v>3</v>
      </c>
      <c r="Q235" s="15">
        <v>2</v>
      </c>
      <c r="R235" s="513">
        <v>5</v>
      </c>
      <c r="S235" s="15">
        <v>4</v>
      </c>
      <c r="T235" s="181"/>
      <c r="U235" s="236" t="s">
        <v>2046</v>
      </c>
      <c r="V235" s="205"/>
      <c r="W235" s="205"/>
      <c r="X235" s="205"/>
    </row>
    <row r="236" spans="2:24" ht="15" customHeight="1">
      <c r="B236" s="192" t="s">
        <v>1081</v>
      </c>
      <c r="C236" s="15" t="s">
        <v>42</v>
      </c>
      <c r="D236" s="15">
        <v>20251</v>
      </c>
      <c r="E236" s="193" t="s">
        <v>13</v>
      </c>
      <c r="F236" s="204" t="s">
        <v>20</v>
      </c>
      <c r="G236" s="193" t="s">
        <v>25</v>
      </c>
      <c r="H236" s="193">
        <v>2</v>
      </c>
      <c r="I236" s="193" t="s">
        <v>16</v>
      </c>
      <c r="J236" s="193" t="s">
        <v>769</v>
      </c>
      <c r="K236" s="211" t="s">
        <v>2047</v>
      </c>
      <c r="L236" s="210" t="s">
        <v>1146</v>
      </c>
      <c r="M236" s="15" t="s">
        <v>1127</v>
      </c>
      <c r="N236" s="15" t="s">
        <v>1086</v>
      </c>
      <c r="O236" s="193" t="s">
        <v>769</v>
      </c>
      <c r="P236" s="15">
        <v>2</v>
      </c>
      <c r="Q236" s="15">
        <v>2</v>
      </c>
      <c r="R236" s="513">
        <v>4</v>
      </c>
      <c r="S236" s="15">
        <v>3</v>
      </c>
      <c r="T236" s="181"/>
      <c r="U236" s="236" t="s">
        <v>2048</v>
      </c>
      <c r="V236" s="205"/>
      <c r="W236" s="205"/>
      <c r="X236" s="205"/>
    </row>
    <row r="237" spans="2:24" ht="15" customHeight="1">
      <c r="B237" s="192" t="s">
        <v>1081</v>
      </c>
      <c r="C237" s="15" t="s">
        <v>29</v>
      </c>
      <c r="D237" s="15">
        <v>20242</v>
      </c>
      <c r="E237" s="193" t="s">
        <v>13</v>
      </c>
      <c r="F237" s="204" t="s">
        <v>20</v>
      </c>
      <c r="G237" s="193" t="s">
        <v>30</v>
      </c>
      <c r="H237" s="193">
        <v>1</v>
      </c>
      <c r="I237" s="193" t="s">
        <v>16</v>
      </c>
      <c r="J237" s="193" t="s">
        <v>731</v>
      </c>
      <c r="K237" s="211" t="s">
        <v>1184</v>
      </c>
      <c r="L237" s="210" t="s">
        <v>1185</v>
      </c>
      <c r="M237" s="15" t="s">
        <v>1127</v>
      </c>
      <c r="N237" s="15" t="s">
        <v>1086</v>
      </c>
      <c r="O237" s="193" t="s">
        <v>731</v>
      </c>
      <c r="P237" s="15">
        <v>3</v>
      </c>
      <c r="Q237" s="15">
        <v>2</v>
      </c>
      <c r="R237" s="513">
        <v>5</v>
      </c>
      <c r="S237" s="15">
        <v>4</v>
      </c>
      <c r="T237" s="181"/>
      <c r="U237" s="236" t="s">
        <v>2032</v>
      </c>
      <c r="V237" s="205"/>
      <c r="W237" s="205"/>
      <c r="X237" s="205"/>
    </row>
    <row r="238" spans="2:24" ht="15" customHeight="1">
      <c r="B238" s="192" t="s">
        <v>1081</v>
      </c>
      <c r="C238" s="15" t="s">
        <v>45</v>
      </c>
      <c r="D238" s="15">
        <v>20242</v>
      </c>
      <c r="E238" s="193" t="s">
        <v>13</v>
      </c>
      <c r="F238" s="204" t="s">
        <v>20</v>
      </c>
      <c r="G238" s="193" t="s">
        <v>30</v>
      </c>
      <c r="H238" s="193">
        <v>2</v>
      </c>
      <c r="I238" s="193" t="s">
        <v>26</v>
      </c>
      <c r="J238" s="193" t="s">
        <v>731</v>
      </c>
      <c r="K238" s="211" t="s">
        <v>1199</v>
      </c>
      <c r="L238" s="210" t="s">
        <v>1200</v>
      </c>
      <c r="M238" s="15" t="s">
        <v>1127</v>
      </c>
      <c r="N238" s="15" t="s">
        <v>1086</v>
      </c>
      <c r="O238" s="193" t="s">
        <v>731</v>
      </c>
      <c r="P238" s="15">
        <v>2</v>
      </c>
      <c r="Q238" s="15">
        <v>2</v>
      </c>
      <c r="R238" s="513">
        <v>4</v>
      </c>
      <c r="S238" s="15">
        <v>3</v>
      </c>
      <c r="T238" s="181"/>
      <c r="U238" s="236" t="s">
        <v>2033</v>
      </c>
      <c r="V238" s="205"/>
      <c r="W238" s="205"/>
      <c r="X238" s="205"/>
    </row>
    <row r="239" spans="2:24" ht="15" customHeight="1">
      <c r="B239" s="192" t="s">
        <v>1081</v>
      </c>
      <c r="C239" s="15" t="s">
        <v>45</v>
      </c>
      <c r="D239" s="15">
        <v>20242</v>
      </c>
      <c r="E239" s="193" t="s">
        <v>13</v>
      </c>
      <c r="F239" s="204" t="s">
        <v>20</v>
      </c>
      <c r="G239" s="193" t="s">
        <v>30</v>
      </c>
      <c r="H239" s="193">
        <v>2</v>
      </c>
      <c r="I239" s="193" t="s">
        <v>26</v>
      </c>
      <c r="J239" s="193" t="s">
        <v>731</v>
      </c>
      <c r="K239" s="211" t="s">
        <v>1201</v>
      </c>
      <c r="L239" s="210" t="s">
        <v>1202</v>
      </c>
      <c r="M239" s="15" t="s">
        <v>1127</v>
      </c>
      <c r="N239" s="15" t="s">
        <v>1086</v>
      </c>
      <c r="O239" s="193" t="s">
        <v>731</v>
      </c>
      <c r="P239" s="15">
        <v>3</v>
      </c>
      <c r="Q239" s="15">
        <v>2</v>
      </c>
      <c r="R239" s="513">
        <v>5</v>
      </c>
      <c r="S239" s="15">
        <v>4</v>
      </c>
      <c r="T239" s="213"/>
      <c r="U239" s="236" t="s">
        <v>2043</v>
      </c>
      <c r="V239" s="205"/>
      <c r="W239" s="205"/>
      <c r="X239" s="205"/>
    </row>
    <row r="240" spans="2:24" ht="15" customHeight="1">
      <c r="B240" s="192" t="s">
        <v>1081</v>
      </c>
      <c r="C240" s="15" t="s">
        <v>45</v>
      </c>
      <c r="D240" s="15">
        <v>20242</v>
      </c>
      <c r="E240" s="193" t="s">
        <v>13</v>
      </c>
      <c r="F240" s="204" t="s">
        <v>20</v>
      </c>
      <c r="G240" s="193" t="s">
        <v>30</v>
      </c>
      <c r="H240" s="193">
        <v>2</v>
      </c>
      <c r="I240" s="193" t="s">
        <v>26</v>
      </c>
      <c r="J240" s="193" t="s">
        <v>731</v>
      </c>
      <c r="K240" s="211" t="s">
        <v>1203</v>
      </c>
      <c r="L240" s="210" t="s">
        <v>1204</v>
      </c>
      <c r="M240" s="15" t="s">
        <v>1127</v>
      </c>
      <c r="N240" s="15" t="s">
        <v>1086</v>
      </c>
      <c r="O240" s="193" t="s">
        <v>731</v>
      </c>
      <c r="P240" s="15">
        <v>3</v>
      </c>
      <c r="Q240" s="15">
        <v>2</v>
      </c>
      <c r="R240" s="513">
        <v>5</v>
      </c>
      <c r="S240" s="15">
        <v>4</v>
      </c>
      <c r="T240" s="213"/>
      <c r="U240" s="236" t="s">
        <v>2042</v>
      </c>
      <c r="V240" s="205"/>
      <c r="W240" s="205"/>
      <c r="X240" s="205"/>
    </row>
    <row r="241" spans="2:24" ht="15" customHeight="1">
      <c r="B241" s="192" t="s">
        <v>1081</v>
      </c>
      <c r="C241" s="15" t="s">
        <v>78</v>
      </c>
      <c r="D241" s="15">
        <v>20242</v>
      </c>
      <c r="E241" s="193" t="s">
        <v>13</v>
      </c>
      <c r="F241" s="204" t="s">
        <v>20</v>
      </c>
      <c r="G241" s="193" t="s">
        <v>54</v>
      </c>
      <c r="H241" s="193">
        <v>2</v>
      </c>
      <c r="I241" s="193" t="s">
        <v>16</v>
      </c>
      <c r="J241" s="193" t="s">
        <v>731</v>
      </c>
      <c r="K241" s="211" t="s">
        <v>1345</v>
      </c>
      <c r="L241" s="210" t="s">
        <v>1346</v>
      </c>
      <c r="M241" s="15" t="s">
        <v>1127</v>
      </c>
      <c r="N241" s="15" t="s">
        <v>1086</v>
      </c>
      <c r="O241" s="193" t="s">
        <v>731</v>
      </c>
      <c r="P241" s="15">
        <v>3</v>
      </c>
      <c r="Q241" s="15">
        <v>2</v>
      </c>
      <c r="R241" s="513">
        <v>5</v>
      </c>
      <c r="S241" s="15">
        <v>4</v>
      </c>
      <c r="T241" s="213"/>
      <c r="U241" s="236" t="s">
        <v>2033</v>
      </c>
      <c r="V241" s="205"/>
      <c r="W241" s="205"/>
      <c r="X241" s="205"/>
    </row>
    <row r="242" spans="2:24" ht="15" customHeight="1">
      <c r="B242" s="192" t="s">
        <v>1081</v>
      </c>
      <c r="C242" s="15" t="s">
        <v>18</v>
      </c>
      <c r="D242" s="15">
        <v>20242</v>
      </c>
      <c r="E242" s="193" t="s">
        <v>19</v>
      </c>
      <c r="F242" s="204" t="s">
        <v>20</v>
      </c>
      <c r="G242" s="193" t="s">
        <v>21</v>
      </c>
      <c r="H242" s="193">
        <v>1</v>
      </c>
      <c r="I242" s="193" t="s">
        <v>16</v>
      </c>
      <c r="J242" s="193" t="s">
        <v>731</v>
      </c>
      <c r="K242" s="211" t="s">
        <v>1446</v>
      </c>
      <c r="L242" s="210" t="s">
        <v>1131</v>
      </c>
      <c r="M242" s="15" t="s">
        <v>1127</v>
      </c>
      <c r="N242" s="15" t="s">
        <v>1164</v>
      </c>
      <c r="O242" s="193" t="s">
        <v>731</v>
      </c>
      <c r="P242" s="15">
        <v>2</v>
      </c>
      <c r="Q242" s="15">
        <v>0</v>
      </c>
      <c r="R242" s="513">
        <v>2</v>
      </c>
      <c r="S242" s="15">
        <v>3</v>
      </c>
      <c r="T242" s="213"/>
      <c r="U242" s="236" t="s">
        <v>2040</v>
      </c>
      <c r="V242" s="205"/>
      <c r="W242" s="205"/>
      <c r="X242" s="205"/>
    </row>
    <row r="243" spans="2:24" ht="15" customHeight="1">
      <c r="B243" s="192" t="s">
        <v>1081</v>
      </c>
      <c r="C243" s="15" t="s">
        <v>18</v>
      </c>
      <c r="D243" s="15">
        <v>20242</v>
      </c>
      <c r="E243" s="193" t="s">
        <v>19</v>
      </c>
      <c r="F243" s="204" t="s">
        <v>20</v>
      </c>
      <c r="G243" s="193" t="s">
        <v>21</v>
      </c>
      <c r="H243" s="193">
        <v>1</v>
      </c>
      <c r="I243" s="193" t="s">
        <v>16</v>
      </c>
      <c r="J243" s="193" t="s">
        <v>731</v>
      </c>
      <c r="K243" s="211" t="s">
        <v>1446</v>
      </c>
      <c r="L243" s="210" t="s">
        <v>1131</v>
      </c>
      <c r="M243" s="15" t="s">
        <v>1127</v>
      </c>
      <c r="N243" s="15" t="s">
        <v>1164</v>
      </c>
      <c r="O243" s="193" t="s">
        <v>731</v>
      </c>
      <c r="P243" s="15">
        <v>0</v>
      </c>
      <c r="Q243" s="15">
        <v>2</v>
      </c>
      <c r="R243" s="513">
        <v>2</v>
      </c>
      <c r="S243" s="15">
        <v>3</v>
      </c>
      <c r="T243" s="213"/>
      <c r="U243" s="236" t="s">
        <v>2040</v>
      </c>
      <c r="V243" s="205"/>
      <c r="W243" s="205"/>
      <c r="X243" s="205"/>
    </row>
    <row r="244" spans="2:24" ht="15" customHeight="1">
      <c r="B244" s="192" t="s">
        <v>1081</v>
      </c>
      <c r="C244" s="15" t="s">
        <v>18</v>
      </c>
      <c r="D244" s="15">
        <v>20242</v>
      </c>
      <c r="E244" s="193" t="s">
        <v>19</v>
      </c>
      <c r="F244" s="204" t="s">
        <v>20</v>
      </c>
      <c r="G244" s="193" t="s">
        <v>21</v>
      </c>
      <c r="H244" s="193">
        <v>1</v>
      </c>
      <c r="I244" s="193" t="s">
        <v>16</v>
      </c>
      <c r="J244" s="193" t="s">
        <v>731</v>
      </c>
      <c r="K244" s="211" t="s">
        <v>1447</v>
      </c>
      <c r="L244" s="210" t="s">
        <v>1448</v>
      </c>
      <c r="M244" s="15" t="s">
        <v>1101</v>
      </c>
      <c r="N244" s="15" t="s">
        <v>1164</v>
      </c>
      <c r="O244" s="193" t="s">
        <v>731</v>
      </c>
      <c r="P244" s="15">
        <v>2</v>
      </c>
      <c r="Q244" s="15">
        <v>0</v>
      </c>
      <c r="R244" s="513">
        <v>2</v>
      </c>
      <c r="S244" s="15">
        <v>3</v>
      </c>
      <c r="T244" s="213"/>
      <c r="U244" s="236" t="s">
        <v>2031</v>
      </c>
      <c r="V244" s="205"/>
      <c r="W244" s="205"/>
      <c r="X244" s="205"/>
    </row>
    <row r="245" spans="2:24" ht="15" customHeight="1">
      <c r="B245" s="192" t="s">
        <v>1081</v>
      </c>
      <c r="C245" s="15" t="s">
        <v>18</v>
      </c>
      <c r="D245" s="15">
        <v>20242</v>
      </c>
      <c r="E245" s="193" t="s">
        <v>19</v>
      </c>
      <c r="F245" s="204" t="s">
        <v>20</v>
      </c>
      <c r="G245" s="193" t="s">
        <v>21</v>
      </c>
      <c r="H245" s="193">
        <v>1</v>
      </c>
      <c r="I245" s="193" t="s">
        <v>16</v>
      </c>
      <c r="J245" s="193" t="s">
        <v>731</v>
      </c>
      <c r="K245" s="211" t="s">
        <v>1447</v>
      </c>
      <c r="L245" s="210" t="s">
        <v>1448</v>
      </c>
      <c r="M245" s="15" t="s">
        <v>1101</v>
      </c>
      <c r="N245" s="15" t="s">
        <v>1164</v>
      </c>
      <c r="O245" s="193" t="s">
        <v>731</v>
      </c>
      <c r="P245" s="15">
        <v>0</v>
      </c>
      <c r="Q245" s="15">
        <v>2</v>
      </c>
      <c r="R245" s="513">
        <v>2</v>
      </c>
      <c r="S245" s="15">
        <v>3</v>
      </c>
      <c r="T245" s="213"/>
      <c r="U245" s="236" t="s">
        <v>2031</v>
      </c>
      <c r="V245" s="205"/>
      <c r="W245" s="205"/>
      <c r="X245" s="205"/>
    </row>
    <row r="246" spans="2:24" ht="15" customHeight="1">
      <c r="B246" s="192" t="s">
        <v>1081</v>
      </c>
      <c r="C246" s="15" t="s">
        <v>18</v>
      </c>
      <c r="D246" s="15">
        <v>20242</v>
      </c>
      <c r="E246" s="193" t="s">
        <v>19</v>
      </c>
      <c r="F246" s="204" t="s">
        <v>20</v>
      </c>
      <c r="G246" s="193" t="s">
        <v>21</v>
      </c>
      <c r="H246" s="193">
        <v>2</v>
      </c>
      <c r="I246" s="193" t="s">
        <v>16</v>
      </c>
      <c r="J246" s="193" t="s">
        <v>731</v>
      </c>
      <c r="K246" s="211" t="s">
        <v>1454</v>
      </c>
      <c r="L246" s="210" t="s">
        <v>1455</v>
      </c>
      <c r="M246" s="15" t="s">
        <v>1127</v>
      </c>
      <c r="N246" s="15" t="s">
        <v>1164</v>
      </c>
      <c r="O246" s="193" t="s">
        <v>731</v>
      </c>
      <c r="P246" s="15">
        <v>3</v>
      </c>
      <c r="Q246" s="15">
        <v>0</v>
      </c>
      <c r="R246" s="513">
        <v>3</v>
      </c>
      <c r="S246" s="15">
        <v>4</v>
      </c>
      <c r="T246" s="213"/>
      <c r="U246" s="236" t="s">
        <v>2049</v>
      </c>
      <c r="V246" s="205"/>
      <c r="W246" s="205"/>
      <c r="X246" s="205"/>
    </row>
    <row r="247" spans="2:24" ht="15" customHeight="1">
      <c r="B247" s="192" t="s">
        <v>1081</v>
      </c>
      <c r="C247" s="15" t="s">
        <v>18</v>
      </c>
      <c r="D247" s="15">
        <v>20242</v>
      </c>
      <c r="E247" s="193" t="s">
        <v>19</v>
      </c>
      <c r="F247" s="204" t="s">
        <v>20</v>
      </c>
      <c r="G247" s="193" t="s">
        <v>21</v>
      </c>
      <c r="H247" s="193">
        <v>2</v>
      </c>
      <c r="I247" s="193" t="s">
        <v>16</v>
      </c>
      <c r="J247" s="193" t="s">
        <v>731</v>
      </c>
      <c r="K247" s="211" t="s">
        <v>1454</v>
      </c>
      <c r="L247" s="210" t="s">
        <v>1455</v>
      </c>
      <c r="M247" s="15" t="s">
        <v>1127</v>
      </c>
      <c r="N247" s="15" t="s">
        <v>1164</v>
      </c>
      <c r="O247" s="193" t="s">
        <v>731</v>
      </c>
      <c r="P247" s="15">
        <v>0</v>
      </c>
      <c r="Q247" s="15">
        <v>2</v>
      </c>
      <c r="R247" s="513">
        <v>2</v>
      </c>
      <c r="S247" s="15">
        <v>4</v>
      </c>
      <c r="T247" s="213"/>
      <c r="U247" s="236" t="s">
        <v>2049</v>
      </c>
      <c r="V247" s="205"/>
      <c r="W247" s="205"/>
      <c r="X247" s="205"/>
    </row>
    <row r="248" spans="2:24" ht="15" customHeight="1">
      <c r="B248" s="192" t="s">
        <v>1081</v>
      </c>
      <c r="C248" s="15" t="s">
        <v>18</v>
      </c>
      <c r="D248" s="15">
        <v>20242</v>
      </c>
      <c r="E248" s="193" t="s">
        <v>19</v>
      </c>
      <c r="F248" s="204" t="s">
        <v>20</v>
      </c>
      <c r="G248" s="193" t="s">
        <v>21</v>
      </c>
      <c r="H248" s="193">
        <v>2</v>
      </c>
      <c r="I248" s="193" t="s">
        <v>16</v>
      </c>
      <c r="J248" s="193" t="s">
        <v>731</v>
      </c>
      <c r="K248" s="211" t="s">
        <v>1456</v>
      </c>
      <c r="L248" s="210" t="s">
        <v>1141</v>
      </c>
      <c r="M248" s="15" t="s">
        <v>1127</v>
      </c>
      <c r="N248" s="15" t="s">
        <v>1164</v>
      </c>
      <c r="O248" s="193" t="s">
        <v>731</v>
      </c>
      <c r="P248" s="15">
        <v>3</v>
      </c>
      <c r="Q248" s="15">
        <v>0</v>
      </c>
      <c r="R248" s="513">
        <v>3</v>
      </c>
      <c r="S248" s="15">
        <v>4</v>
      </c>
      <c r="T248" s="213"/>
      <c r="U248" s="236" t="s">
        <v>2035</v>
      </c>
      <c r="V248" s="205"/>
      <c r="W248" s="205"/>
      <c r="X248" s="205"/>
    </row>
    <row r="249" spans="2:24" ht="15" customHeight="1">
      <c r="B249" s="192" t="s">
        <v>1081</v>
      </c>
      <c r="C249" s="15" t="s">
        <v>18</v>
      </c>
      <c r="D249" s="15">
        <v>20242</v>
      </c>
      <c r="E249" s="193" t="s">
        <v>19</v>
      </c>
      <c r="F249" s="204" t="s">
        <v>20</v>
      </c>
      <c r="G249" s="193" t="s">
        <v>21</v>
      </c>
      <c r="H249" s="193">
        <v>2</v>
      </c>
      <c r="I249" s="193" t="s">
        <v>16</v>
      </c>
      <c r="J249" s="193" t="s">
        <v>731</v>
      </c>
      <c r="K249" s="211" t="s">
        <v>1456</v>
      </c>
      <c r="L249" s="210" t="s">
        <v>1141</v>
      </c>
      <c r="M249" s="15" t="s">
        <v>1127</v>
      </c>
      <c r="N249" s="15" t="s">
        <v>1164</v>
      </c>
      <c r="O249" s="193" t="s">
        <v>731</v>
      </c>
      <c r="P249" s="15">
        <v>0</v>
      </c>
      <c r="Q249" s="15">
        <v>2</v>
      </c>
      <c r="R249" s="513">
        <v>2</v>
      </c>
      <c r="S249" s="15">
        <v>4</v>
      </c>
      <c r="T249" s="213"/>
      <c r="U249" s="236" t="s">
        <v>2035</v>
      </c>
      <c r="V249" s="205"/>
      <c r="W249" s="205"/>
      <c r="X249" s="205"/>
    </row>
    <row r="250" spans="2:24" ht="15" customHeight="1">
      <c r="B250" s="192" t="s">
        <v>1081</v>
      </c>
      <c r="C250" s="15" t="s">
        <v>18</v>
      </c>
      <c r="D250" s="15">
        <v>20242</v>
      </c>
      <c r="E250" s="193" t="s">
        <v>19</v>
      </c>
      <c r="F250" s="204" t="s">
        <v>20</v>
      </c>
      <c r="G250" s="193" t="s">
        <v>21</v>
      </c>
      <c r="H250" s="193">
        <v>2</v>
      </c>
      <c r="I250" s="193" t="s">
        <v>16</v>
      </c>
      <c r="J250" s="193" t="s">
        <v>731</v>
      </c>
      <c r="K250" s="211" t="s">
        <v>1457</v>
      </c>
      <c r="L250" s="210" t="s">
        <v>1458</v>
      </c>
      <c r="M250" s="15" t="s">
        <v>1127</v>
      </c>
      <c r="N250" s="15" t="s">
        <v>1164</v>
      </c>
      <c r="O250" s="193" t="s">
        <v>731</v>
      </c>
      <c r="P250" s="15">
        <v>2</v>
      </c>
      <c r="Q250" s="15">
        <v>0</v>
      </c>
      <c r="R250" s="513">
        <v>2</v>
      </c>
      <c r="S250" s="15">
        <v>3</v>
      </c>
      <c r="T250" s="213"/>
      <c r="U250" s="236" t="s">
        <v>2033</v>
      </c>
      <c r="V250" s="205"/>
      <c r="W250" s="205"/>
      <c r="X250" s="205"/>
    </row>
    <row r="251" spans="2:24" ht="15" customHeight="1">
      <c r="B251" s="192" t="s">
        <v>1081</v>
      </c>
      <c r="C251" s="15" t="s">
        <v>18</v>
      </c>
      <c r="D251" s="15">
        <v>20242</v>
      </c>
      <c r="E251" s="193" t="s">
        <v>19</v>
      </c>
      <c r="F251" s="204" t="s">
        <v>20</v>
      </c>
      <c r="G251" s="193" t="s">
        <v>21</v>
      </c>
      <c r="H251" s="193">
        <v>2</v>
      </c>
      <c r="I251" s="193" t="s">
        <v>16</v>
      </c>
      <c r="J251" s="193" t="s">
        <v>731</v>
      </c>
      <c r="K251" s="211" t="s">
        <v>1457</v>
      </c>
      <c r="L251" s="210" t="s">
        <v>1458</v>
      </c>
      <c r="M251" s="15" t="s">
        <v>1127</v>
      </c>
      <c r="N251" s="15" t="s">
        <v>1164</v>
      </c>
      <c r="O251" s="193" t="s">
        <v>731</v>
      </c>
      <c r="P251" s="15">
        <v>0</v>
      </c>
      <c r="Q251" s="15">
        <v>2</v>
      </c>
      <c r="R251" s="513">
        <v>2</v>
      </c>
      <c r="S251" s="15">
        <v>3</v>
      </c>
      <c r="T251" s="213"/>
      <c r="U251" s="236" t="s">
        <v>2033</v>
      </c>
      <c r="V251" s="205"/>
      <c r="W251" s="205"/>
      <c r="X251" s="205"/>
    </row>
    <row r="252" spans="2:24" ht="15" customHeight="1">
      <c r="B252" s="192" t="s">
        <v>1081</v>
      </c>
      <c r="C252" s="15" t="s">
        <v>18</v>
      </c>
      <c r="D252" s="15">
        <v>20242</v>
      </c>
      <c r="E252" s="193" t="s">
        <v>19</v>
      </c>
      <c r="F252" s="204" t="s">
        <v>20</v>
      </c>
      <c r="G252" s="193" t="s">
        <v>21</v>
      </c>
      <c r="H252" s="193">
        <v>2</v>
      </c>
      <c r="I252" s="193" t="s">
        <v>16</v>
      </c>
      <c r="J252" s="193" t="s">
        <v>731</v>
      </c>
      <c r="K252" s="211" t="s">
        <v>1459</v>
      </c>
      <c r="L252" s="210" t="s">
        <v>1206</v>
      </c>
      <c r="M252" s="15" t="s">
        <v>1127</v>
      </c>
      <c r="N252" s="15" t="s">
        <v>1164</v>
      </c>
      <c r="O252" s="193" t="s">
        <v>731</v>
      </c>
      <c r="P252" s="15">
        <v>2</v>
      </c>
      <c r="Q252" s="15">
        <v>0</v>
      </c>
      <c r="R252" s="513">
        <v>2</v>
      </c>
      <c r="S252" s="15">
        <v>3</v>
      </c>
      <c r="T252" s="213"/>
      <c r="U252" s="236" t="s">
        <v>2044</v>
      </c>
      <c r="V252" s="205"/>
      <c r="W252" s="205"/>
      <c r="X252" s="205"/>
    </row>
    <row r="253" spans="2:24" ht="15" customHeight="1">
      <c r="B253" s="192" t="s">
        <v>1081</v>
      </c>
      <c r="C253" s="15" t="s">
        <v>18</v>
      </c>
      <c r="D253" s="15">
        <v>20242</v>
      </c>
      <c r="E253" s="193" t="s">
        <v>19</v>
      </c>
      <c r="F253" s="204" t="s">
        <v>20</v>
      </c>
      <c r="G253" s="193" t="s">
        <v>21</v>
      </c>
      <c r="H253" s="193">
        <v>2</v>
      </c>
      <c r="I253" s="193" t="s">
        <v>16</v>
      </c>
      <c r="J253" s="193" t="s">
        <v>731</v>
      </c>
      <c r="K253" s="211" t="s">
        <v>1459</v>
      </c>
      <c r="L253" s="210" t="s">
        <v>1206</v>
      </c>
      <c r="M253" s="15" t="s">
        <v>1127</v>
      </c>
      <c r="N253" s="15" t="s">
        <v>1164</v>
      </c>
      <c r="O253" s="193" t="s">
        <v>731</v>
      </c>
      <c r="P253" s="15">
        <v>0</v>
      </c>
      <c r="Q253" s="15">
        <v>2</v>
      </c>
      <c r="R253" s="513">
        <v>2</v>
      </c>
      <c r="S253" s="15">
        <v>3</v>
      </c>
      <c r="T253" s="213"/>
      <c r="U253" s="236" t="s">
        <v>2044</v>
      </c>
      <c r="V253" s="205"/>
      <c r="W253" s="205"/>
      <c r="X253" s="205"/>
    </row>
    <row r="254" spans="2:24" ht="15" customHeight="1">
      <c r="B254" s="192" t="s">
        <v>1081</v>
      </c>
      <c r="C254" s="15" t="s">
        <v>29</v>
      </c>
      <c r="D254" s="15">
        <v>20242</v>
      </c>
      <c r="E254" s="193" t="s">
        <v>19</v>
      </c>
      <c r="F254" s="204" t="s">
        <v>20</v>
      </c>
      <c r="G254" s="193" t="s">
        <v>30</v>
      </c>
      <c r="H254" s="193">
        <v>1</v>
      </c>
      <c r="I254" s="193" t="s">
        <v>16</v>
      </c>
      <c r="J254" s="193" t="s">
        <v>731</v>
      </c>
      <c r="K254" s="211" t="s">
        <v>1191</v>
      </c>
      <c r="L254" s="210" t="s">
        <v>1192</v>
      </c>
      <c r="M254" s="15" t="s">
        <v>1101</v>
      </c>
      <c r="N254" s="15" t="s">
        <v>1086</v>
      </c>
      <c r="O254" s="193" t="s">
        <v>731</v>
      </c>
      <c r="P254" s="15">
        <v>2</v>
      </c>
      <c r="Q254" s="15">
        <v>0</v>
      </c>
      <c r="R254" s="513">
        <v>2</v>
      </c>
      <c r="S254" s="15">
        <v>3</v>
      </c>
      <c r="T254" s="213"/>
      <c r="U254" s="236" t="s">
        <v>2041</v>
      </c>
      <c r="V254" s="205"/>
      <c r="W254" s="205"/>
      <c r="X254" s="205"/>
    </row>
    <row r="255" spans="2:24" ht="15" customHeight="1">
      <c r="B255" s="192" t="s">
        <v>1081</v>
      </c>
      <c r="C255" s="15" t="s">
        <v>29</v>
      </c>
      <c r="D255" s="15">
        <v>20242</v>
      </c>
      <c r="E255" s="193" t="s">
        <v>19</v>
      </c>
      <c r="F255" s="204" t="s">
        <v>20</v>
      </c>
      <c r="G255" s="193" t="s">
        <v>30</v>
      </c>
      <c r="H255" s="193">
        <v>1</v>
      </c>
      <c r="I255" s="193" t="s">
        <v>16</v>
      </c>
      <c r="J255" s="193" t="s">
        <v>731</v>
      </c>
      <c r="K255" s="211" t="s">
        <v>1191</v>
      </c>
      <c r="L255" s="210" t="s">
        <v>1192</v>
      </c>
      <c r="M255" s="15" t="s">
        <v>1101</v>
      </c>
      <c r="N255" s="15" t="s">
        <v>1086</v>
      </c>
      <c r="O255" s="193" t="s">
        <v>731</v>
      </c>
      <c r="P255" s="15">
        <v>0</v>
      </c>
      <c r="Q255" s="15">
        <v>2</v>
      </c>
      <c r="R255" s="513">
        <v>2</v>
      </c>
      <c r="S255" s="15">
        <v>3</v>
      </c>
      <c r="T255" s="213"/>
      <c r="U255" s="236" t="s">
        <v>2041</v>
      </c>
      <c r="V255" s="205"/>
      <c r="W255" s="205"/>
      <c r="X255" s="205"/>
    </row>
    <row r="256" spans="2:24" ht="15" customHeight="1">
      <c r="B256" s="192" t="s">
        <v>1081</v>
      </c>
      <c r="C256" s="15" t="s">
        <v>29</v>
      </c>
      <c r="D256" s="15">
        <v>20242</v>
      </c>
      <c r="E256" s="193" t="s">
        <v>19</v>
      </c>
      <c r="F256" s="204" t="s">
        <v>20</v>
      </c>
      <c r="G256" s="193" t="s">
        <v>30</v>
      </c>
      <c r="H256" s="193">
        <v>1</v>
      </c>
      <c r="I256" s="193" t="s">
        <v>26</v>
      </c>
      <c r="J256" s="193" t="s">
        <v>731</v>
      </c>
      <c r="K256" s="211" t="s">
        <v>1180</v>
      </c>
      <c r="L256" s="210" t="s">
        <v>1181</v>
      </c>
      <c r="M256" s="15" t="s">
        <v>1127</v>
      </c>
      <c r="N256" s="15" t="s">
        <v>1086</v>
      </c>
      <c r="O256" s="193" t="s">
        <v>731</v>
      </c>
      <c r="P256" s="15">
        <v>3</v>
      </c>
      <c r="Q256" s="15">
        <v>0</v>
      </c>
      <c r="R256" s="513">
        <v>3</v>
      </c>
      <c r="S256" s="15">
        <v>4</v>
      </c>
      <c r="T256" s="213"/>
      <c r="U256" s="236" t="s">
        <v>2036</v>
      </c>
      <c r="V256" s="205"/>
      <c r="W256" s="205"/>
      <c r="X256" s="205"/>
    </row>
    <row r="257" spans="2:24" ht="15" customHeight="1">
      <c r="B257" s="192" t="s">
        <v>1081</v>
      </c>
      <c r="C257" s="15" t="s">
        <v>29</v>
      </c>
      <c r="D257" s="15">
        <v>20242</v>
      </c>
      <c r="E257" s="193" t="s">
        <v>19</v>
      </c>
      <c r="F257" s="204" t="s">
        <v>20</v>
      </c>
      <c r="G257" s="193" t="s">
        <v>30</v>
      </c>
      <c r="H257" s="193">
        <v>1</v>
      </c>
      <c r="I257" s="193" t="s">
        <v>26</v>
      </c>
      <c r="J257" s="193" t="s">
        <v>731</v>
      </c>
      <c r="K257" s="211" t="s">
        <v>1180</v>
      </c>
      <c r="L257" s="210" t="s">
        <v>1181</v>
      </c>
      <c r="M257" s="15" t="s">
        <v>1127</v>
      </c>
      <c r="N257" s="15" t="s">
        <v>1086</v>
      </c>
      <c r="O257" s="193" t="s">
        <v>731</v>
      </c>
      <c r="P257" s="15">
        <v>0</v>
      </c>
      <c r="Q257" s="15">
        <v>2</v>
      </c>
      <c r="R257" s="513">
        <v>2</v>
      </c>
      <c r="S257" s="15">
        <v>4</v>
      </c>
      <c r="T257" s="213"/>
      <c r="U257" s="236" t="s">
        <v>2036</v>
      </c>
      <c r="V257" s="205"/>
      <c r="W257" s="205"/>
      <c r="X257" s="205"/>
    </row>
    <row r="258" spans="2:24" ht="15" customHeight="1">
      <c r="B258" s="192" t="s">
        <v>1081</v>
      </c>
      <c r="C258" s="15" t="s">
        <v>29</v>
      </c>
      <c r="D258" s="15">
        <v>20242</v>
      </c>
      <c r="E258" s="193" t="s">
        <v>19</v>
      </c>
      <c r="F258" s="204" t="s">
        <v>20</v>
      </c>
      <c r="G258" s="193" t="s">
        <v>30</v>
      </c>
      <c r="H258" s="193">
        <v>1</v>
      </c>
      <c r="I258" s="193" t="s">
        <v>26</v>
      </c>
      <c r="J258" s="193" t="s">
        <v>731</v>
      </c>
      <c r="K258" s="211" t="s">
        <v>1184</v>
      </c>
      <c r="L258" s="210" t="s">
        <v>1185</v>
      </c>
      <c r="M258" s="15" t="s">
        <v>1127</v>
      </c>
      <c r="N258" s="15" t="s">
        <v>1086</v>
      </c>
      <c r="O258" s="193" t="s">
        <v>731</v>
      </c>
      <c r="P258" s="15">
        <v>3</v>
      </c>
      <c r="Q258" s="15">
        <v>0</v>
      </c>
      <c r="R258" s="513">
        <v>3</v>
      </c>
      <c r="S258" s="15">
        <v>4</v>
      </c>
      <c r="T258" s="213"/>
      <c r="U258" s="236" t="s">
        <v>2032</v>
      </c>
      <c r="V258" s="205"/>
      <c r="W258" s="205"/>
      <c r="X258" s="205"/>
    </row>
    <row r="259" spans="2:24" ht="15" customHeight="1">
      <c r="B259" s="192" t="s">
        <v>1081</v>
      </c>
      <c r="C259" s="15" t="s">
        <v>29</v>
      </c>
      <c r="D259" s="15">
        <v>20242</v>
      </c>
      <c r="E259" s="193" t="s">
        <v>19</v>
      </c>
      <c r="F259" s="204" t="s">
        <v>20</v>
      </c>
      <c r="G259" s="193" t="s">
        <v>30</v>
      </c>
      <c r="H259" s="193">
        <v>1</v>
      </c>
      <c r="I259" s="193" t="s">
        <v>26</v>
      </c>
      <c r="J259" s="193" t="s">
        <v>731</v>
      </c>
      <c r="K259" s="211" t="s">
        <v>1184</v>
      </c>
      <c r="L259" s="210" t="s">
        <v>1185</v>
      </c>
      <c r="M259" s="15" t="s">
        <v>1127</v>
      </c>
      <c r="N259" s="15" t="s">
        <v>1086</v>
      </c>
      <c r="O259" s="193" t="s">
        <v>731</v>
      </c>
      <c r="P259" s="15">
        <v>0</v>
      </c>
      <c r="Q259" s="15">
        <v>2</v>
      </c>
      <c r="R259" s="513">
        <v>2</v>
      </c>
      <c r="S259" s="15">
        <v>4</v>
      </c>
      <c r="T259" s="213"/>
      <c r="U259" s="236" t="s">
        <v>2032</v>
      </c>
      <c r="V259" s="205"/>
      <c r="W259" s="205"/>
      <c r="X259" s="205"/>
    </row>
    <row r="260" spans="2:24" ht="15" customHeight="1">
      <c r="B260" s="192" t="s">
        <v>1081</v>
      </c>
      <c r="C260" s="15" t="s">
        <v>29</v>
      </c>
      <c r="D260" s="15">
        <v>20242</v>
      </c>
      <c r="E260" s="193" t="s">
        <v>19</v>
      </c>
      <c r="F260" s="204" t="s">
        <v>20</v>
      </c>
      <c r="G260" s="193" t="s">
        <v>30</v>
      </c>
      <c r="H260" s="193">
        <v>1</v>
      </c>
      <c r="I260" s="193" t="s">
        <v>26</v>
      </c>
      <c r="J260" s="193" t="s">
        <v>731</v>
      </c>
      <c r="K260" s="211" t="s">
        <v>1191</v>
      </c>
      <c r="L260" s="210" t="s">
        <v>1192</v>
      </c>
      <c r="M260" s="15" t="s">
        <v>1101</v>
      </c>
      <c r="N260" s="15" t="s">
        <v>1086</v>
      </c>
      <c r="O260" s="193" t="s">
        <v>731</v>
      </c>
      <c r="P260" s="15">
        <v>2</v>
      </c>
      <c r="Q260" s="15">
        <v>0</v>
      </c>
      <c r="R260" s="513">
        <v>2</v>
      </c>
      <c r="S260" s="15">
        <v>3</v>
      </c>
      <c r="T260" s="213"/>
      <c r="U260" s="236" t="s">
        <v>2041</v>
      </c>
      <c r="V260" s="205"/>
      <c r="W260" s="205"/>
      <c r="X260" s="205"/>
    </row>
    <row r="261" spans="2:24" ht="15" customHeight="1">
      <c r="B261" s="192" t="s">
        <v>1081</v>
      </c>
      <c r="C261" s="15" t="s">
        <v>29</v>
      </c>
      <c r="D261" s="15">
        <v>20242</v>
      </c>
      <c r="E261" s="193" t="s">
        <v>19</v>
      </c>
      <c r="F261" s="204" t="s">
        <v>20</v>
      </c>
      <c r="G261" s="193" t="s">
        <v>30</v>
      </c>
      <c r="H261" s="193">
        <v>1</v>
      </c>
      <c r="I261" s="193" t="s">
        <v>26</v>
      </c>
      <c r="J261" s="193" t="s">
        <v>731</v>
      </c>
      <c r="K261" s="211" t="s">
        <v>1191</v>
      </c>
      <c r="L261" s="210" t="s">
        <v>1192</v>
      </c>
      <c r="M261" s="15" t="s">
        <v>1101</v>
      </c>
      <c r="N261" s="15" t="s">
        <v>1086</v>
      </c>
      <c r="O261" s="193" t="s">
        <v>731</v>
      </c>
      <c r="P261" s="15">
        <v>0</v>
      </c>
      <c r="Q261" s="15">
        <v>2</v>
      </c>
      <c r="R261" s="513">
        <v>2</v>
      </c>
      <c r="S261" s="15">
        <v>3</v>
      </c>
      <c r="T261" s="213"/>
      <c r="U261" s="236" t="s">
        <v>2041</v>
      </c>
      <c r="V261" s="205"/>
      <c r="W261" s="205"/>
      <c r="X261" s="205"/>
    </row>
    <row r="262" spans="2:24" ht="15" customHeight="1">
      <c r="B262" s="192" t="s">
        <v>1081</v>
      </c>
      <c r="C262" s="15" t="s">
        <v>29</v>
      </c>
      <c r="D262" s="15">
        <v>20242</v>
      </c>
      <c r="E262" s="193" t="s">
        <v>19</v>
      </c>
      <c r="F262" s="204" t="s">
        <v>20</v>
      </c>
      <c r="G262" s="193" t="s">
        <v>30</v>
      </c>
      <c r="H262" s="193">
        <v>1</v>
      </c>
      <c r="I262" s="193" t="s">
        <v>32</v>
      </c>
      <c r="J262" s="193" t="s">
        <v>731</v>
      </c>
      <c r="K262" s="211" t="s">
        <v>1180</v>
      </c>
      <c r="L262" s="210" t="s">
        <v>1181</v>
      </c>
      <c r="M262" s="15" t="s">
        <v>1127</v>
      </c>
      <c r="N262" s="15" t="s">
        <v>1086</v>
      </c>
      <c r="O262" s="193" t="s">
        <v>731</v>
      </c>
      <c r="P262" s="15">
        <v>3</v>
      </c>
      <c r="Q262" s="15">
        <v>0</v>
      </c>
      <c r="R262" s="513">
        <v>3</v>
      </c>
      <c r="S262" s="15">
        <v>4</v>
      </c>
      <c r="T262" s="213"/>
      <c r="U262" s="236" t="s">
        <v>2036</v>
      </c>
      <c r="V262" s="205"/>
      <c r="W262" s="205"/>
      <c r="X262" s="205"/>
    </row>
    <row r="263" spans="2:24" ht="15" customHeight="1">
      <c r="B263" s="192" t="s">
        <v>1081</v>
      </c>
      <c r="C263" s="15" t="s">
        <v>29</v>
      </c>
      <c r="D263" s="15">
        <v>20242</v>
      </c>
      <c r="E263" s="193" t="s">
        <v>19</v>
      </c>
      <c r="F263" s="204" t="s">
        <v>20</v>
      </c>
      <c r="G263" s="193" t="s">
        <v>30</v>
      </c>
      <c r="H263" s="193">
        <v>1</v>
      </c>
      <c r="I263" s="193" t="s">
        <v>32</v>
      </c>
      <c r="J263" s="193" t="s">
        <v>731</v>
      </c>
      <c r="K263" s="211" t="s">
        <v>1180</v>
      </c>
      <c r="L263" s="210" t="s">
        <v>1181</v>
      </c>
      <c r="M263" s="15" t="s">
        <v>1127</v>
      </c>
      <c r="N263" s="15" t="s">
        <v>1086</v>
      </c>
      <c r="O263" s="193" t="s">
        <v>731</v>
      </c>
      <c r="P263" s="15">
        <v>0</v>
      </c>
      <c r="Q263" s="15">
        <v>2</v>
      </c>
      <c r="R263" s="513">
        <v>2</v>
      </c>
      <c r="S263" s="15">
        <v>4</v>
      </c>
      <c r="T263" s="213"/>
      <c r="U263" s="236" t="s">
        <v>2036</v>
      </c>
      <c r="V263" s="205"/>
      <c r="W263" s="205"/>
      <c r="X263" s="205"/>
    </row>
    <row r="264" spans="2:24" ht="15" customHeight="1">
      <c r="B264" s="192" t="s">
        <v>1081</v>
      </c>
      <c r="C264" s="15" t="s">
        <v>29</v>
      </c>
      <c r="D264" s="15">
        <v>20242</v>
      </c>
      <c r="E264" s="193" t="s">
        <v>19</v>
      </c>
      <c r="F264" s="204" t="s">
        <v>20</v>
      </c>
      <c r="G264" s="193" t="s">
        <v>30</v>
      </c>
      <c r="H264" s="193">
        <v>1</v>
      </c>
      <c r="I264" s="193" t="s">
        <v>32</v>
      </c>
      <c r="J264" s="193" t="s">
        <v>731</v>
      </c>
      <c r="K264" s="211" t="s">
        <v>1184</v>
      </c>
      <c r="L264" s="210" t="s">
        <v>1185</v>
      </c>
      <c r="M264" s="15" t="s">
        <v>1127</v>
      </c>
      <c r="N264" s="15" t="s">
        <v>1086</v>
      </c>
      <c r="O264" s="193" t="s">
        <v>731</v>
      </c>
      <c r="P264" s="15">
        <v>3</v>
      </c>
      <c r="Q264" s="15">
        <v>0</v>
      </c>
      <c r="R264" s="513">
        <v>3</v>
      </c>
      <c r="S264" s="15">
        <v>4</v>
      </c>
      <c r="T264" s="213"/>
      <c r="U264" s="236" t="s">
        <v>2032</v>
      </c>
      <c r="V264" s="205"/>
      <c r="W264" s="205"/>
      <c r="X264" s="205"/>
    </row>
    <row r="265" spans="2:24" ht="15" customHeight="1">
      <c r="B265" s="192" t="s">
        <v>1081</v>
      </c>
      <c r="C265" s="15" t="s">
        <v>29</v>
      </c>
      <c r="D265" s="15">
        <v>20242</v>
      </c>
      <c r="E265" s="193" t="s">
        <v>19</v>
      </c>
      <c r="F265" s="204" t="s">
        <v>20</v>
      </c>
      <c r="G265" s="193" t="s">
        <v>30</v>
      </c>
      <c r="H265" s="193">
        <v>1</v>
      </c>
      <c r="I265" s="193" t="s">
        <v>32</v>
      </c>
      <c r="J265" s="193" t="s">
        <v>731</v>
      </c>
      <c r="K265" s="211" t="s">
        <v>1184</v>
      </c>
      <c r="L265" s="210" t="s">
        <v>1185</v>
      </c>
      <c r="M265" s="15" t="s">
        <v>1127</v>
      </c>
      <c r="N265" s="15" t="s">
        <v>1086</v>
      </c>
      <c r="O265" s="193" t="s">
        <v>731</v>
      </c>
      <c r="P265" s="15">
        <v>0</v>
      </c>
      <c r="Q265" s="15">
        <v>2</v>
      </c>
      <c r="R265" s="513">
        <v>2</v>
      </c>
      <c r="S265" s="15">
        <v>4</v>
      </c>
      <c r="T265" s="213"/>
      <c r="U265" s="236" t="s">
        <v>2032</v>
      </c>
      <c r="V265" s="205"/>
      <c r="W265" s="205"/>
      <c r="X265" s="205"/>
    </row>
    <row r="266" spans="2:24" ht="15" customHeight="1">
      <c r="B266" s="192" t="s">
        <v>1081</v>
      </c>
      <c r="C266" s="15" t="s">
        <v>29</v>
      </c>
      <c r="D266" s="15">
        <v>20242</v>
      </c>
      <c r="E266" s="193" t="s">
        <v>19</v>
      </c>
      <c r="F266" s="204" t="s">
        <v>20</v>
      </c>
      <c r="G266" s="193" t="s">
        <v>30</v>
      </c>
      <c r="H266" s="193">
        <v>1</v>
      </c>
      <c r="I266" s="193" t="s">
        <v>32</v>
      </c>
      <c r="J266" s="193" t="s">
        <v>731</v>
      </c>
      <c r="K266" s="211" t="s">
        <v>1191</v>
      </c>
      <c r="L266" s="210" t="s">
        <v>1192</v>
      </c>
      <c r="M266" s="15" t="s">
        <v>1101</v>
      </c>
      <c r="N266" s="15" t="s">
        <v>1086</v>
      </c>
      <c r="O266" s="193" t="s">
        <v>731</v>
      </c>
      <c r="P266" s="15">
        <v>2</v>
      </c>
      <c r="Q266" s="15">
        <v>0</v>
      </c>
      <c r="R266" s="513">
        <v>2</v>
      </c>
      <c r="S266" s="15">
        <v>3</v>
      </c>
      <c r="T266" s="213"/>
      <c r="U266" s="236" t="s">
        <v>2041</v>
      </c>
      <c r="V266" s="205"/>
      <c r="W266" s="205"/>
      <c r="X266" s="205"/>
    </row>
    <row r="267" spans="2:24" ht="15" customHeight="1">
      <c r="B267" s="192" t="s">
        <v>1081</v>
      </c>
      <c r="C267" s="15" t="s">
        <v>29</v>
      </c>
      <c r="D267" s="15">
        <v>20242</v>
      </c>
      <c r="E267" s="193" t="s">
        <v>19</v>
      </c>
      <c r="F267" s="204" t="s">
        <v>20</v>
      </c>
      <c r="G267" s="193" t="s">
        <v>30</v>
      </c>
      <c r="H267" s="193">
        <v>1</v>
      </c>
      <c r="I267" s="193" t="s">
        <v>32</v>
      </c>
      <c r="J267" s="193" t="s">
        <v>731</v>
      </c>
      <c r="K267" s="211" t="s">
        <v>1191</v>
      </c>
      <c r="L267" s="210" t="s">
        <v>1192</v>
      </c>
      <c r="M267" s="15" t="s">
        <v>1101</v>
      </c>
      <c r="N267" s="15" t="s">
        <v>1086</v>
      </c>
      <c r="O267" s="193" t="s">
        <v>731</v>
      </c>
      <c r="P267" s="15">
        <v>0</v>
      </c>
      <c r="Q267" s="15">
        <v>2</v>
      </c>
      <c r="R267" s="513">
        <v>2</v>
      </c>
      <c r="S267" s="15">
        <v>3</v>
      </c>
      <c r="T267" s="213"/>
      <c r="U267" s="236" t="s">
        <v>2041</v>
      </c>
      <c r="V267" s="205"/>
      <c r="W267" s="205"/>
      <c r="X267" s="205"/>
    </row>
    <row r="268" spans="2:24" ht="15" customHeight="1">
      <c r="B268" s="192" t="s">
        <v>1081</v>
      </c>
      <c r="C268" s="15" t="s">
        <v>29</v>
      </c>
      <c r="D268" s="15">
        <v>20242</v>
      </c>
      <c r="E268" s="193" t="s">
        <v>19</v>
      </c>
      <c r="F268" s="204" t="s">
        <v>20</v>
      </c>
      <c r="G268" s="193" t="s">
        <v>30</v>
      </c>
      <c r="H268" s="193">
        <v>1</v>
      </c>
      <c r="I268" s="193" t="s">
        <v>41</v>
      </c>
      <c r="J268" s="193" t="s">
        <v>731</v>
      </c>
      <c r="K268" s="211" t="s">
        <v>1187</v>
      </c>
      <c r="L268" s="210" t="s">
        <v>1188</v>
      </c>
      <c r="M268" s="15" t="s">
        <v>1127</v>
      </c>
      <c r="N268" s="15" t="s">
        <v>1086</v>
      </c>
      <c r="O268" s="193" t="s">
        <v>731</v>
      </c>
      <c r="P268" s="15">
        <v>3</v>
      </c>
      <c r="Q268" s="15">
        <v>0</v>
      </c>
      <c r="R268" s="513">
        <v>3</v>
      </c>
      <c r="S268" s="15">
        <v>4</v>
      </c>
      <c r="T268" s="213"/>
      <c r="U268" s="236" t="s">
        <v>2033</v>
      </c>
      <c r="V268" s="205"/>
      <c r="W268" s="205"/>
      <c r="X268" s="205"/>
    </row>
    <row r="269" spans="2:24" ht="15" customHeight="1">
      <c r="B269" s="192" t="s">
        <v>1081</v>
      </c>
      <c r="C269" s="15" t="s">
        <v>29</v>
      </c>
      <c r="D269" s="15">
        <v>20242</v>
      </c>
      <c r="E269" s="193" t="s">
        <v>19</v>
      </c>
      <c r="F269" s="204" t="s">
        <v>20</v>
      </c>
      <c r="G269" s="193" t="s">
        <v>30</v>
      </c>
      <c r="H269" s="193">
        <v>1</v>
      </c>
      <c r="I269" s="193" t="s">
        <v>41</v>
      </c>
      <c r="J269" s="193" t="s">
        <v>731</v>
      </c>
      <c r="K269" s="211" t="s">
        <v>1187</v>
      </c>
      <c r="L269" s="210" t="s">
        <v>1188</v>
      </c>
      <c r="M269" s="15" t="s">
        <v>1127</v>
      </c>
      <c r="N269" s="15" t="s">
        <v>1086</v>
      </c>
      <c r="O269" s="193" t="s">
        <v>731</v>
      </c>
      <c r="P269" s="15">
        <v>0</v>
      </c>
      <c r="Q269" s="15">
        <v>2</v>
      </c>
      <c r="R269" s="513">
        <v>2</v>
      </c>
      <c r="S269" s="15">
        <v>4</v>
      </c>
      <c r="T269" s="213"/>
      <c r="U269" s="236" t="s">
        <v>2033</v>
      </c>
      <c r="V269" s="205"/>
      <c r="W269" s="205"/>
      <c r="X269" s="205"/>
    </row>
    <row r="270" spans="2:24" ht="15" customHeight="1">
      <c r="B270" s="192" t="s">
        <v>1081</v>
      </c>
      <c r="C270" s="15" t="s">
        <v>29</v>
      </c>
      <c r="D270" s="15">
        <v>20242</v>
      </c>
      <c r="E270" s="193" t="s">
        <v>19</v>
      </c>
      <c r="F270" s="204" t="s">
        <v>20</v>
      </c>
      <c r="G270" s="193" t="s">
        <v>30</v>
      </c>
      <c r="H270" s="193">
        <v>1</v>
      </c>
      <c r="I270" s="193" t="s">
        <v>41</v>
      </c>
      <c r="J270" s="193" t="s">
        <v>731</v>
      </c>
      <c r="K270" s="211" t="s">
        <v>1191</v>
      </c>
      <c r="L270" s="210" t="s">
        <v>1192</v>
      </c>
      <c r="M270" s="15" t="s">
        <v>1101</v>
      </c>
      <c r="N270" s="15" t="s">
        <v>1086</v>
      </c>
      <c r="O270" s="193" t="s">
        <v>731</v>
      </c>
      <c r="P270" s="15">
        <v>2</v>
      </c>
      <c r="Q270" s="15">
        <v>0</v>
      </c>
      <c r="R270" s="513">
        <v>2</v>
      </c>
      <c r="S270" s="15">
        <v>3</v>
      </c>
      <c r="T270" s="213"/>
      <c r="U270" s="236" t="s">
        <v>2041</v>
      </c>
      <c r="V270" s="205"/>
      <c r="W270" s="205"/>
      <c r="X270" s="205"/>
    </row>
    <row r="271" spans="2:24" ht="15" customHeight="1">
      <c r="B271" s="192" t="s">
        <v>1081</v>
      </c>
      <c r="C271" s="15" t="s">
        <v>29</v>
      </c>
      <c r="D271" s="15">
        <v>20242</v>
      </c>
      <c r="E271" s="193" t="s">
        <v>19</v>
      </c>
      <c r="F271" s="204" t="s">
        <v>20</v>
      </c>
      <c r="G271" s="193" t="s">
        <v>30</v>
      </c>
      <c r="H271" s="193">
        <v>1</v>
      </c>
      <c r="I271" s="193" t="s">
        <v>41</v>
      </c>
      <c r="J271" s="193" t="s">
        <v>731</v>
      </c>
      <c r="K271" s="211" t="s">
        <v>1191</v>
      </c>
      <c r="L271" s="210" t="s">
        <v>1192</v>
      </c>
      <c r="M271" s="15" t="s">
        <v>1101</v>
      </c>
      <c r="N271" s="15" t="s">
        <v>1086</v>
      </c>
      <c r="O271" s="193" t="s">
        <v>731</v>
      </c>
      <c r="P271" s="15">
        <v>0</v>
      </c>
      <c r="Q271" s="15">
        <v>2</v>
      </c>
      <c r="R271" s="513">
        <v>2</v>
      </c>
      <c r="S271" s="15">
        <v>3</v>
      </c>
      <c r="T271" s="213"/>
      <c r="U271" s="236" t="s">
        <v>2041</v>
      </c>
      <c r="V271" s="205"/>
      <c r="W271" s="205"/>
      <c r="X271" s="205"/>
    </row>
    <row r="272" spans="2:24" ht="15" customHeight="1">
      <c r="B272" s="192" t="s">
        <v>1081</v>
      </c>
      <c r="C272" s="15" t="s">
        <v>45</v>
      </c>
      <c r="D272" s="15">
        <v>20242</v>
      </c>
      <c r="E272" s="193" t="s">
        <v>19</v>
      </c>
      <c r="F272" s="193" t="s">
        <v>20</v>
      </c>
      <c r="G272" s="193" t="s">
        <v>30</v>
      </c>
      <c r="H272" s="193">
        <v>2</v>
      </c>
      <c r="I272" s="193" t="s">
        <v>16</v>
      </c>
      <c r="J272" s="193" t="s">
        <v>731</v>
      </c>
      <c r="K272" s="211" t="s">
        <v>1195</v>
      </c>
      <c r="L272" s="210" t="s">
        <v>1139</v>
      </c>
      <c r="M272" s="15" t="s">
        <v>1127</v>
      </c>
      <c r="N272" s="15" t="s">
        <v>1086</v>
      </c>
      <c r="O272" s="193" t="s">
        <v>731</v>
      </c>
      <c r="P272" s="15">
        <v>3</v>
      </c>
      <c r="Q272" s="15">
        <v>0</v>
      </c>
      <c r="R272" s="513">
        <v>3</v>
      </c>
      <c r="S272" s="15">
        <v>4</v>
      </c>
      <c r="T272" s="213"/>
      <c r="U272" s="236" t="s">
        <v>2036</v>
      </c>
      <c r="V272" s="205"/>
      <c r="W272" s="205"/>
      <c r="X272" s="205"/>
    </row>
    <row r="273" spans="2:24" ht="15" customHeight="1">
      <c r="B273" s="192" t="s">
        <v>1081</v>
      </c>
      <c r="C273" s="15" t="s">
        <v>45</v>
      </c>
      <c r="D273" s="15">
        <v>20242</v>
      </c>
      <c r="E273" s="193" t="s">
        <v>19</v>
      </c>
      <c r="F273" s="193" t="s">
        <v>20</v>
      </c>
      <c r="G273" s="193" t="s">
        <v>30</v>
      </c>
      <c r="H273" s="193">
        <v>2</v>
      </c>
      <c r="I273" s="193" t="s">
        <v>16</v>
      </c>
      <c r="J273" s="193" t="s">
        <v>731</v>
      </c>
      <c r="K273" s="211" t="s">
        <v>1195</v>
      </c>
      <c r="L273" s="210" t="s">
        <v>1139</v>
      </c>
      <c r="M273" s="15" t="s">
        <v>1127</v>
      </c>
      <c r="N273" s="15" t="s">
        <v>1086</v>
      </c>
      <c r="O273" s="193" t="s">
        <v>731</v>
      </c>
      <c r="P273" s="15">
        <v>0</v>
      </c>
      <c r="Q273" s="15">
        <v>2</v>
      </c>
      <c r="R273" s="513">
        <v>2</v>
      </c>
      <c r="S273" s="15">
        <v>4</v>
      </c>
      <c r="T273" s="213"/>
      <c r="U273" s="236" t="s">
        <v>2036</v>
      </c>
      <c r="V273" s="205"/>
      <c r="W273" s="205"/>
      <c r="X273" s="205"/>
    </row>
    <row r="274" spans="2:24" ht="15" customHeight="1">
      <c r="B274" s="192" t="s">
        <v>1081</v>
      </c>
      <c r="C274" s="15" t="s">
        <v>45</v>
      </c>
      <c r="D274" s="15">
        <v>20242</v>
      </c>
      <c r="E274" s="193" t="s">
        <v>19</v>
      </c>
      <c r="F274" s="193" t="s">
        <v>20</v>
      </c>
      <c r="G274" s="193" t="s">
        <v>30</v>
      </c>
      <c r="H274" s="193">
        <v>2</v>
      </c>
      <c r="I274" s="193" t="s">
        <v>16</v>
      </c>
      <c r="J274" s="193" t="s">
        <v>731</v>
      </c>
      <c r="K274" s="211" t="s">
        <v>1197</v>
      </c>
      <c r="L274" s="210" t="s">
        <v>1141</v>
      </c>
      <c r="M274" s="15" t="s">
        <v>1127</v>
      </c>
      <c r="N274" s="15" t="s">
        <v>1086</v>
      </c>
      <c r="O274" s="193" t="s">
        <v>731</v>
      </c>
      <c r="P274" s="15">
        <v>3</v>
      </c>
      <c r="Q274" s="15">
        <v>0</v>
      </c>
      <c r="R274" s="513">
        <v>3</v>
      </c>
      <c r="S274" s="15">
        <v>4</v>
      </c>
      <c r="T274" s="213"/>
      <c r="U274" s="236" t="s">
        <v>2035</v>
      </c>
      <c r="V274" s="205"/>
      <c r="W274" s="205"/>
      <c r="X274" s="205"/>
    </row>
    <row r="275" spans="2:24" ht="15" customHeight="1">
      <c r="B275" s="192" t="s">
        <v>1081</v>
      </c>
      <c r="C275" s="15" t="s">
        <v>45</v>
      </c>
      <c r="D275" s="15">
        <v>20242</v>
      </c>
      <c r="E275" s="193" t="s">
        <v>19</v>
      </c>
      <c r="F275" s="193" t="s">
        <v>20</v>
      </c>
      <c r="G275" s="193" t="s">
        <v>30</v>
      </c>
      <c r="H275" s="193">
        <v>2</v>
      </c>
      <c r="I275" s="193" t="s">
        <v>16</v>
      </c>
      <c r="J275" s="193" t="s">
        <v>731</v>
      </c>
      <c r="K275" s="211" t="s">
        <v>1197</v>
      </c>
      <c r="L275" s="210" t="s">
        <v>1141</v>
      </c>
      <c r="M275" s="15" t="s">
        <v>1127</v>
      </c>
      <c r="N275" s="15" t="s">
        <v>1086</v>
      </c>
      <c r="O275" s="193" t="s">
        <v>731</v>
      </c>
      <c r="P275" s="15">
        <v>0</v>
      </c>
      <c r="Q275" s="15">
        <v>2</v>
      </c>
      <c r="R275" s="513">
        <v>2</v>
      </c>
      <c r="S275" s="15">
        <v>4</v>
      </c>
      <c r="T275" s="213"/>
      <c r="U275" s="236" t="s">
        <v>2035</v>
      </c>
      <c r="V275" s="205"/>
      <c r="W275" s="205"/>
      <c r="X275" s="205"/>
    </row>
    <row r="276" spans="2:24" ht="15" customHeight="1">
      <c r="B276" s="192" t="s">
        <v>1081</v>
      </c>
      <c r="C276" s="15" t="s">
        <v>45</v>
      </c>
      <c r="D276" s="15">
        <v>20242</v>
      </c>
      <c r="E276" s="193" t="s">
        <v>19</v>
      </c>
      <c r="F276" s="193" t="s">
        <v>20</v>
      </c>
      <c r="G276" s="193" t="s">
        <v>30</v>
      </c>
      <c r="H276" s="193">
        <v>2</v>
      </c>
      <c r="I276" s="193" t="s">
        <v>16</v>
      </c>
      <c r="J276" s="193" t="s">
        <v>731</v>
      </c>
      <c r="K276" s="211" t="s">
        <v>1201</v>
      </c>
      <c r="L276" s="210" t="s">
        <v>1202</v>
      </c>
      <c r="M276" s="15" t="s">
        <v>1127</v>
      </c>
      <c r="N276" s="15" t="s">
        <v>1086</v>
      </c>
      <c r="O276" s="193" t="s">
        <v>731</v>
      </c>
      <c r="P276" s="15">
        <v>3</v>
      </c>
      <c r="Q276" s="15">
        <v>0</v>
      </c>
      <c r="R276" s="513">
        <v>3</v>
      </c>
      <c r="S276" s="15">
        <v>4</v>
      </c>
      <c r="T276" s="213"/>
      <c r="U276" s="236" t="s">
        <v>2050</v>
      </c>
      <c r="V276" s="205"/>
      <c r="W276" s="205"/>
      <c r="X276" s="205"/>
    </row>
    <row r="277" spans="2:24" ht="15" customHeight="1">
      <c r="B277" s="192" t="s">
        <v>1081</v>
      </c>
      <c r="C277" s="15" t="s">
        <v>45</v>
      </c>
      <c r="D277" s="15">
        <v>20242</v>
      </c>
      <c r="E277" s="193" t="s">
        <v>19</v>
      </c>
      <c r="F277" s="193" t="s">
        <v>20</v>
      </c>
      <c r="G277" s="193" t="s">
        <v>30</v>
      </c>
      <c r="H277" s="193">
        <v>2</v>
      </c>
      <c r="I277" s="193" t="s">
        <v>16</v>
      </c>
      <c r="J277" s="193" t="s">
        <v>731</v>
      </c>
      <c r="K277" s="211" t="s">
        <v>1201</v>
      </c>
      <c r="L277" s="210" t="s">
        <v>1202</v>
      </c>
      <c r="M277" s="15" t="s">
        <v>1127</v>
      </c>
      <c r="N277" s="15" t="s">
        <v>1086</v>
      </c>
      <c r="O277" s="193" t="s">
        <v>731</v>
      </c>
      <c r="P277" s="15">
        <v>0</v>
      </c>
      <c r="Q277" s="15">
        <v>2</v>
      </c>
      <c r="R277" s="513">
        <v>2</v>
      </c>
      <c r="S277" s="15">
        <v>4</v>
      </c>
      <c r="T277" s="213"/>
      <c r="U277" s="236" t="s">
        <v>2048</v>
      </c>
      <c r="V277" s="205"/>
      <c r="W277" s="205"/>
      <c r="X277" s="205"/>
    </row>
    <row r="278" spans="2:24" ht="15" customHeight="1">
      <c r="B278" s="192" t="s">
        <v>1081</v>
      </c>
      <c r="C278" s="15" t="s">
        <v>45</v>
      </c>
      <c r="D278" s="15">
        <v>20242</v>
      </c>
      <c r="E278" s="193" t="s">
        <v>19</v>
      </c>
      <c r="F278" s="193" t="s">
        <v>20</v>
      </c>
      <c r="G278" s="193" t="s">
        <v>30</v>
      </c>
      <c r="H278" s="193">
        <v>2</v>
      </c>
      <c r="I278" s="193" t="s">
        <v>16</v>
      </c>
      <c r="J278" s="193" t="s">
        <v>731</v>
      </c>
      <c r="K278" s="211" t="s">
        <v>1205</v>
      </c>
      <c r="L278" s="210" t="s">
        <v>1206</v>
      </c>
      <c r="M278" s="15" t="s">
        <v>1127</v>
      </c>
      <c r="N278" s="15" t="s">
        <v>1086</v>
      </c>
      <c r="O278" s="193" t="s">
        <v>731</v>
      </c>
      <c r="P278" s="15">
        <v>2</v>
      </c>
      <c r="Q278" s="15">
        <v>0</v>
      </c>
      <c r="R278" s="513">
        <v>2</v>
      </c>
      <c r="S278" s="15">
        <v>3</v>
      </c>
      <c r="T278" s="213"/>
      <c r="U278" s="236" t="s">
        <v>2044</v>
      </c>
      <c r="V278" s="205"/>
      <c r="W278" s="205"/>
      <c r="X278" s="205"/>
    </row>
    <row r="279" spans="2:24" ht="15" customHeight="1">
      <c r="B279" s="192" t="s">
        <v>1081</v>
      </c>
      <c r="C279" s="15" t="s">
        <v>45</v>
      </c>
      <c r="D279" s="15">
        <v>20242</v>
      </c>
      <c r="E279" s="193" t="s">
        <v>19</v>
      </c>
      <c r="F279" s="193" t="s">
        <v>20</v>
      </c>
      <c r="G279" s="193" t="s">
        <v>30</v>
      </c>
      <c r="H279" s="193">
        <v>2</v>
      </c>
      <c r="I279" s="193" t="s">
        <v>16</v>
      </c>
      <c r="J279" s="193" t="s">
        <v>731</v>
      </c>
      <c r="K279" s="211" t="s">
        <v>1205</v>
      </c>
      <c r="L279" s="210" t="s">
        <v>1206</v>
      </c>
      <c r="M279" s="15" t="s">
        <v>1127</v>
      </c>
      <c r="N279" s="15" t="s">
        <v>1086</v>
      </c>
      <c r="O279" s="193" t="s">
        <v>731</v>
      </c>
      <c r="P279" s="15">
        <v>0</v>
      </c>
      <c r="Q279" s="15">
        <v>2</v>
      </c>
      <c r="R279" s="513">
        <v>2</v>
      </c>
      <c r="S279" s="15">
        <v>3</v>
      </c>
      <c r="T279" s="213"/>
      <c r="U279" s="236" t="s">
        <v>2044</v>
      </c>
      <c r="V279" s="205"/>
      <c r="W279" s="205"/>
      <c r="X279" s="205"/>
    </row>
    <row r="280" spans="2:24" ht="15" customHeight="1">
      <c r="B280" s="192" t="s">
        <v>1081</v>
      </c>
      <c r="C280" s="15" t="s">
        <v>45</v>
      </c>
      <c r="D280" s="15">
        <v>20242</v>
      </c>
      <c r="E280" s="193" t="s">
        <v>19</v>
      </c>
      <c r="F280" s="193" t="s">
        <v>20</v>
      </c>
      <c r="G280" s="193" t="s">
        <v>30</v>
      </c>
      <c r="H280" s="193">
        <v>2</v>
      </c>
      <c r="I280" s="193" t="s">
        <v>26</v>
      </c>
      <c r="J280" s="193" t="s">
        <v>731</v>
      </c>
      <c r="K280" s="211" t="s">
        <v>1195</v>
      </c>
      <c r="L280" s="210" t="s">
        <v>1139</v>
      </c>
      <c r="M280" s="15" t="s">
        <v>1127</v>
      </c>
      <c r="N280" s="15" t="s">
        <v>1086</v>
      </c>
      <c r="O280" s="193" t="s">
        <v>731</v>
      </c>
      <c r="P280" s="15">
        <v>3</v>
      </c>
      <c r="Q280" s="15">
        <v>0</v>
      </c>
      <c r="R280" s="513">
        <v>3</v>
      </c>
      <c r="S280" s="15">
        <v>4</v>
      </c>
      <c r="T280" s="213"/>
      <c r="U280" s="236" t="s">
        <v>2036</v>
      </c>
      <c r="V280" s="205"/>
      <c r="W280" s="205"/>
      <c r="X280" s="205"/>
    </row>
    <row r="281" spans="2:24" ht="15" customHeight="1">
      <c r="B281" s="192" t="s">
        <v>1081</v>
      </c>
      <c r="C281" s="15" t="s">
        <v>45</v>
      </c>
      <c r="D281" s="15">
        <v>20242</v>
      </c>
      <c r="E281" s="193" t="s">
        <v>19</v>
      </c>
      <c r="F281" s="193" t="s">
        <v>20</v>
      </c>
      <c r="G281" s="193" t="s">
        <v>30</v>
      </c>
      <c r="H281" s="193">
        <v>2</v>
      </c>
      <c r="I281" s="193" t="s">
        <v>26</v>
      </c>
      <c r="J281" s="193" t="s">
        <v>731</v>
      </c>
      <c r="K281" s="211" t="s">
        <v>1195</v>
      </c>
      <c r="L281" s="210" t="s">
        <v>1139</v>
      </c>
      <c r="M281" s="15" t="s">
        <v>1127</v>
      </c>
      <c r="N281" s="15" t="s">
        <v>1086</v>
      </c>
      <c r="O281" s="193" t="s">
        <v>731</v>
      </c>
      <c r="P281" s="15">
        <v>0</v>
      </c>
      <c r="Q281" s="15">
        <v>2</v>
      </c>
      <c r="R281" s="513">
        <v>2</v>
      </c>
      <c r="S281" s="15">
        <v>4</v>
      </c>
      <c r="T281" s="213"/>
      <c r="U281" s="236" t="s">
        <v>2036</v>
      </c>
      <c r="V281" s="205"/>
      <c r="W281" s="205"/>
      <c r="X281" s="205"/>
    </row>
    <row r="282" spans="2:24" ht="15" customHeight="1">
      <c r="B282" s="192" t="s">
        <v>1081</v>
      </c>
      <c r="C282" s="15" t="s">
        <v>45</v>
      </c>
      <c r="D282" s="15">
        <v>20242</v>
      </c>
      <c r="E282" s="193" t="s">
        <v>19</v>
      </c>
      <c r="F282" s="193" t="s">
        <v>20</v>
      </c>
      <c r="G282" s="193" t="s">
        <v>30</v>
      </c>
      <c r="H282" s="193">
        <v>2</v>
      </c>
      <c r="I282" s="193" t="s">
        <v>26</v>
      </c>
      <c r="J282" s="193" t="s">
        <v>731</v>
      </c>
      <c r="K282" s="211" t="s">
        <v>1197</v>
      </c>
      <c r="L282" s="210" t="s">
        <v>1141</v>
      </c>
      <c r="M282" s="15" t="s">
        <v>1127</v>
      </c>
      <c r="N282" s="15" t="s">
        <v>1086</v>
      </c>
      <c r="O282" s="193" t="s">
        <v>731</v>
      </c>
      <c r="P282" s="15">
        <v>3</v>
      </c>
      <c r="Q282" s="15">
        <v>0</v>
      </c>
      <c r="R282" s="513">
        <v>3</v>
      </c>
      <c r="S282" s="15">
        <v>4</v>
      </c>
      <c r="T282" s="213"/>
      <c r="U282" s="236" t="s">
        <v>2035</v>
      </c>
      <c r="V282" s="205"/>
      <c r="W282" s="205"/>
      <c r="X282" s="205"/>
    </row>
    <row r="283" spans="2:24" ht="15" customHeight="1">
      <c r="B283" s="192" t="s">
        <v>1081</v>
      </c>
      <c r="C283" s="15" t="s">
        <v>45</v>
      </c>
      <c r="D283" s="15">
        <v>20242</v>
      </c>
      <c r="E283" s="193" t="s">
        <v>19</v>
      </c>
      <c r="F283" s="193" t="s">
        <v>20</v>
      </c>
      <c r="G283" s="193" t="s">
        <v>30</v>
      </c>
      <c r="H283" s="193">
        <v>2</v>
      </c>
      <c r="I283" s="193" t="s">
        <v>26</v>
      </c>
      <c r="J283" s="193" t="s">
        <v>731</v>
      </c>
      <c r="K283" s="211" t="s">
        <v>1197</v>
      </c>
      <c r="L283" s="210" t="s">
        <v>1141</v>
      </c>
      <c r="M283" s="15" t="s">
        <v>1127</v>
      </c>
      <c r="N283" s="15" t="s">
        <v>1086</v>
      </c>
      <c r="O283" s="193" t="s">
        <v>731</v>
      </c>
      <c r="P283" s="15">
        <v>0</v>
      </c>
      <c r="Q283" s="15">
        <v>2</v>
      </c>
      <c r="R283" s="513">
        <v>2</v>
      </c>
      <c r="S283" s="15">
        <v>4</v>
      </c>
      <c r="T283" s="213"/>
      <c r="U283" s="236" t="s">
        <v>2035</v>
      </c>
      <c r="V283" s="205"/>
      <c r="W283" s="205"/>
      <c r="X283" s="205"/>
    </row>
    <row r="284" spans="2:24" ht="26.25" customHeight="1">
      <c r="E284" s="275" t="s">
        <v>13</v>
      </c>
      <c r="F284" s="275" t="s">
        <v>20</v>
      </c>
      <c r="G284" s="275" t="s">
        <v>30</v>
      </c>
      <c r="H284" s="275">
        <v>5</v>
      </c>
      <c r="I284" s="275" t="s">
        <v>16</v>
      </c>
      <c r="J284" s="276" t="s">
        <v>168</v>
      </c>
      <c r="K284" s="514" t="s">
        <v>1240</v>
      </c>
      <c r="L284" s="515" t="s">
        <v>1241</v>
      </c>
      <c r="M284" s="31" t="s">
        <v>1101</v>
      </c>
      <c r="N284" s="31" t="s">
        <v>1086</v>
      </c>
      <c r="O284" s="11" t="s">
        <v>731</v>
      </c>
      <c r="P284" s="31">
        <v>2</v>
      </c>
      <c r="Q284" s="31">
        <v>2</v>
      </c>
      <c r="R284" s="31">
        <v>4</v>
      </c>
      <c r="S284" s="31">
        <v>3</v>
      </c>
      <c r="U284" s="288" t="s">
        <v>2051</v>
      </c>
      <c r="V284" s="205">
        <v>1</v>
      </c>
      <c r="W284" s="205" t="s">
        <v>170</v>
      </c>
      <c r="X284" s="205"/>
    </row>
    <row r="285" spans="2:24" ht="26.25" customHeight="1">
      <c r="E285" s="275" t="s">
        <v>13</v>
      </c>
      <c r="F285" s="275" t="s">
        <v>20</v>
      </c>
      <c r="G285" s="275" t="s">
        <v>30</v>
      </c>
      <c r="H285" s="275">
        <v>5</v>
      </c>
      <c r="I285" s="275" t="s">
        <v>16</v>
      </c>
      <c r="J285" s="276" t="s">
        <v>168</v>
      </c>
      <c r="K285" s="514" t="s">
        <v>1245</v>
      </c>
      <c r="L285" s="516" t="s">
        <v>1246</v>
      </c>
      <c r="M285" s="31" t="s">
        <v>1101</v>
      </c>
      <c r="N285" s="31" t="s">
        <v>1086</v>
      </c>
      <c r="O285" s="11" t="s">
        <v>731</v>
      </c>
      <c r="P285" s="31">
        <v>2</v>
      </c>
      <c r="Q285" s="31">
        <v>2</v>
      </c>
      <c r="R285" s="31">
        <v>4</v>
      </c>
      <c r="S285" s="31">
        <v>3</v>
      </c>
      <c r="U285" s="288" t="s">
        <v>2051</v>
      </c>
      <c r="V285" s="205">
        <v>1</v>
      </c>
      <c r="W285" s="205" t="s">
        <v>170</v>
      </c>
      <c r="X285" s="243"/>
    </row>
    <row r="286" spans="2:24" ht="26.25" customHeight="1">
      <c r="E286" s="275" t="s">
        <v>13</v>
      </c>
      <c r="F286" s="275" t="s">
        <v>20</v>
      </c>
      <c r="G286" s="275" t="s">
        <v>30</v>
      </c>
      <c r="H286" s="275">
        <v>5</v>
      </c>
      <c r="I286" s="275" t="s">
        <v>16</v>
      </c>
      <c r="J286" s="276" t="s">
        <v>168</v>
      </c>
      <c r="K286" s="514" t="s">
        <v>1247</v>
      </c>
      <c r="L286" s="491" t="s">
        <v>1248</v>
      </c>
      <c r="M286" s="31" t="s">
        <v>1085</v>
      </c>
      <c r="N286" s="31" t="s">
        <v>1086</v>
      </c>
      <c r="O286" s="11" t="s">
        <v>731</v>
      </c>
      <c r="P286" s="31">
        <v>2</v>
      </c>
      <c r="Q286" s="31">
        <v>2</v>
      </c>
      <c r="R286" s="31">
        <v>4</v>
      </c>
      <c r="S286" s="31">
        <v>3</v>
      </c>
      <c r="U286" s="274" t="s">
        <v>2051</v>
      </c>
      <c r="V286" s="205">
        <v>1</v>
      </c>
      <c r="W286" s="293" t="s">
        <v>170</v>
      </c>
      <c r="X286" s="205"/>
    </row>
    <row r="287" spans="2:24" ht="26.25" customHeight="1">
      <c r="E287" s="275" t="s">
        <v>13</v>
      </c>
      <c r="F287" s="275" t="s">
        <v>20</v>
      </c>
      <c r="G287" s="275" t="s">
        <v>30</v>
      </c>
      <c r="H287" s="275">
        <v>5</v>
      </c>
      <c r="I287" s="275" t="s">
        <v>26</v>
      </c>
      <c r="J287" s="31" t="s">
        <v>168</v>
      </c>
      <c r="K287" s="514" t="s">
        <v>1240</v>
      </c>
      <c r="L287" s="515" t="s">
        <v>1241</v>
      </c>
      <c r="M287" s="31" t="s">
        <v>1101</v>
      </c>
      <c r="N287" s="31" t="s">
        <v>1086</v>
      </c>
      <c r="O287" s="11" t="s">
        <v>731</v>
      </c>
      <c r="P287" s="31">
        <v>2</v>
      </c>
      <c r="Q287" s="31">
        <v>2</v>
      </c>
      <c r="R287" s="431">
        <v>4</v>
      </c>
      <c r="S287" s="31">
        <v>3</v>
      </c>
      <c r="U287" s="274" t="s">
        <v>2051</v>
      </c>
      <c r="V287" s="205">
        <v>1</v>
      </c>
      <c r="W287" s="293" t="s">
        <v>170</v>
      </c>
      <c r="X287" s="205"/>
    </row>
    <row r="288" spans="2:24" ht="26.25" customHeight="1">
      <c r="E288" s="275" t="s">
        <v>13</v>
      </c>
      <c r="F288" s="275" t="s">
        <v>20</v>
      </c>
      <c r="G288" s="275" t="s">
        <v>30</v>
      </c>
      <c r="H288" s="275">
        <v>5</v>
      </c>
      <c r="I288" s="275" t="s">
        <v>26</v>
      </c>
      <c r="J288" s="31" t="s">
        <v>168</v>
      </c>
      <c r="K288" s="514" t="s">
        <v>1245</v>
      </c>
      <c r="L288" s="516" t="s">
        <v>1246</v>
      </c>
      <c r="M288" s="31" t="s">
        <v>1101</v>
      </c>
      <c r="N288" s="31" t="s">
        <v>1086</v>
      </c>
      <c r="O288" s="11" t="s">
        <v>731</v>
      </c>
      <c r="P288" s="31">
        <v>2</v>
      </c>
      <c r="Q288" s="31">
        <v>2</v>
      </c>
      <c r="R288" s="431">
        <v>4</v>
      </c>
      <c r="S288" s="31">
        <v>3</v>
      </c>
      <c r="U288" s="274" t="s">
        <v>2051</v>
      </c>
      <c r="V288" s="205">
        <v>1</v>
      </c>
      <c r="W288" s="293" t="s">
        <v>170</v>
      </c>
      <c r="X288" s="205"/>
    </row>
    <row r="289" spans="5:24" ht="26.25" customHeight="1">
      <c r="E289" s="275" t="s">
        <v>13</v>
      </c>
      <c r="F289" s="275" t="s">
        <v>20</v>
      </c>
      <c r="G289" s="275" t="s">
        <v>30</v>
      </c>
      <c r="H289" s="275">
        <v>9</v>
      </c>
      <c r="I289" s="275" t="s">
        <v>16</v>
      </c>
      <c r="J289" s="31" t="s">
        <v>167</v>
      </c>
      <c r="K289" s="514" t="s">
        <v>1281</v>
      </c>
      <c r="L289" s="491" t="s">
        <v>1282</v>
      </c>
      <c r="M289" s="31" t="s">
        <v>1085</v>
      </c>
      <c r="N289" s="31" t="s">
        <v>1086</v>
      </c>
      <c r="O289" s="11" t="s">
        <v>731</v>
      </c>
      <c r="P289" s="31">
        <v>2</v>
      </c>
      <c r="Q289" s="31">
        <v>2</v>
      </c>
      <c r="R289" s="31">
        <v>4</v>
      </c>
      <c r="S289" s="31">
        <v>3</v>
      </c>
      <c r="U289" s="274" t="s">
        <v>2051</v>
      </c>
      <c r="V289" s="205">
        <v>1</v>
      </c>
      <c r="W289" s="293" t="s">
        <v>170</v>
      </c>
      <c r="X289" s="205"/>
    </row>
    <row r="290" spans="5:24" ht="26.25" customHeight="1">
      <c r="E290" s="517" t="s">
        <v>13</v>
      </c>
      <c r="F290" s="517" t="s">
        <v>20</v>
      </c>
      <c r="G290" s="517" t="s">
        <v>30</v>
      </c>
      <c r="H290" s="231">
        <v>11</v>
      </c>
      <c r="I290" s="517" t="s">
        <v>16</v>
      </c>
      <c r="J290" s="272" t="s">
        <v>167</v>
      </c>
      <c r="K290" s="518" t="s">
        <v>1309</v>
      </c>
      <c r="L290" s="519" t="s">
        <v>1310</v>
      </c>
      <c r="M290" s="15" t="s">
        <v>1085</v>
      </c>
      <c r="N290" s="281" t="s">
        <v>1086</v>
      </c>
      <c r="O290" s="192" t="s">
        <v>731</v>
      </c>
      <c r="P290" s="272">
        <v>2</v>
      </c>
      <c r="Q290" s="272">
        <v>2</v>
      </c>
      <c r="R290" s="272">
        <v>4</v>
      </c>
      <c r="S290" s="272">
        <v>3</v>
      </c>
      <c r="U290" s="274" t="s">
        <v>2051</v>
      </c>
      <c r="V290" s="205">
        <v>1</v>
      </c>
      <c r="W290" s="293" t="s">
        <v>170</v>
      </c>
      <c r="X290" s="205"/>
    </row>
    <row r="291" spans="5:24" ht="26.25" customHeight="1">
      <c r="E291" s="275" t="s">
        <v>19</v>
      </c>
      <c r="F291" s="275" t="s">
        <v>20</v>
      </c>
      <c r="G291" s="275" t="s">
        <v>30</v>
      </c>
      <c r="H291" s="275">
        <v>3</v>
      </c>
      <c r="I291" s="275" t="s">
        <v>16</v>
      </c>
      <c r="J291" s="31" t="s">
        <v>168</v>
      </c>
      <c r="K291" s="514" t="s">
        <v>1207</v>
      </c>
      <c r="L291" s="491" t="s">
        <v>1208</v>
      </c>
      <c r="M291" s="31" t="s">
        <v>1101</v>
      </c>
      <c r="N291" s="31" t="s">
        <v>1086</v>
      </c>
      <c r="O291" s="11" t="s">
        <v>731</v>
      </c>
      <c r="P291" s="31">
        <v>2</v>
      </c>
      <c r="Q291" s="31">
        <v>2</v>
      </c>
      <c r="R291" s="230">
        <v>4</v>
      </c>
      <c r="S291" s="31">
        <v>3</v>
      </c>
      <c r="U291" s="274" t="s">
        <v>2051</v>
      </c>
      <c r="V291" s="205">
        <v>1</v>
      </c>
      <c r="W291" s="293" t="s">
        <v>170</v>
      </c>
      <c r="X291" s="205"/>
    </row>
    <row r="292" spans="5:24" ht="26.25" customHeight="1">
      <c r="E292" s="275" t="s">
        <v>19</v>
      </c>
      <c r="F292" s="275" t="s">
        <v>20</v>
      </c>
      <c r="G292" s="275" t="s">
        <v>30</v>
      </c>
      <c r="H292" s="275">
        <v>3</v>
      </c>
      <c r="I292" s="275" t="s">
        <v>16</v>
      </c>
      <c r="J292" s="31" t="s">
        <v>168</v>
      </c>
      <c r="K292" s="514" t="s">
        <v>1210</v>
      </c>
      <c r="L292" s="491" t="s">
        <v>1211</v>
      </c>
      <c r="M292" s="31" t="s">
        <v>1101</v>
      </c>
      <c r="N292" s="31" t="s">
        <v>1086</v>
      </c>
      <c r="O292" s="11" t="s">
        <v>731</v>
      </c>
      <c r="P292" s="31">
        <v>2</v>
      </c>
      <c r="Q292" s="31">
        <v>2</v>
      </c>
      <c r="R292" s="230">
        <v>4</v>
      </c>
      <c r="S292" s="31">
        <v>3</v>
      </c>
      <c r="U292" s="274" t="s">
        <v>2051</v>
      </c>
      <c r="V292" s="205">
        <v>1</v>
      </c>
      <c r="W292" s="293" t="s">
        <v>170</v>
      </c>
      <c r="X292" s="205"/>
    </row>
    <row r="293" spans="5:24" ht="26.25" customHeight="1">
      <c r="E293" s="275" t="s">
        <v>19</v>
      </c>
      <c r="F293" s="275" t="s">
        <v>20</v>
      </c>
      <c r="G293" s="275" t="s">
        <v>30</v>
      </c>
      <c r="H293" s="275">
        <v>3</v>
      </c>
      <c r="I293" s="275" t="s">
        <v>16</v>
      </c>
      <c r="J293" s="31" t="s">
        <v>168</v>
      </c>
      <c r="K293" s="514" t="s">
        <v>1213</v>
      </c>
      <c r="L293" s="491" t="s">
        <v>1214</v>
      </c>
      <c r="M293" s="31" t="s">
        <v>1101</v>
      </c>
      <c r="N293" s="31" t="s">
        <v>1086</v>
      </c>
      <c r="O293" s="11" t="s">
        <v>731</v>
      </c>
      <c r="P293" s="31">
        <v>3</v>
      </c>
      <c r="Q293" s="31">
        <v>0</v>
      </c>
      <c r="R293" s="230">
        <v>3</v>
      </c>
      <c r="S293" s="31">
        <v>3</v>
      </c>
      <c r="U293" s="274" t="s">
        <v>2051</v>
      </c>
      <c r="V293" s="205">
        <v>1</v>
      </c>
      <c r="W293" s="293" t="s">
        <v>170</v>
      </c>
      <c r="X293" s="205"/>
    </row>
    <row r="294" spans="5:24" ht="26.25" customHeight="1">
      <c r="E294" s="275" t="s">
        <v>19</v>
      </c>
      <c r="F294" s="275" t="s">
        <v>20</v>
      </c>
      <c r="G294" s="275" t="s">
        <v>30</v>
      </c>
      <c r="H294" s="275">
        <v>3</v>
      </c>
      <c r="I294" s="275" t="s">
        <v>16</v>
      </c>
      <c r="J294" s="31" t="s">
        <v>168</v>
      </c>
      <c r="K294" s="514" t="s">
        <v>1215</v>
      </c>
      <c r="L294" s="491" t="s">
        <v>1216</v>
      </c>
      <c r="M294" s="31" t="s">
        <v>1101</v>
      </c>
      <c r="N294" s="31" t="s">
        <v>1086</v>
      </c>
      <c r="O294" s="11" t="s">
        <v>731</v>
      </c>
      <c r="P294" s="31">
        <v>3</v>
      </c>
      <c r="Q294" s="31">
        <v>0</v>
      </c>
      <c r="R294" s="230">
        <v>3</v>
      </c>
      <c r="S294" s="31">
        <v>3</v>
      </c>
      <c r="U294" s="274" t="s">
        <v>2051</v>
      </c>
      <c r="V294" s="205">
        <v>1</v>
      </c>
      <c r="W294" s="293" t="s">
        <v>170</v>
      </c>
      <c r="X294" s="205"/>
    </row>
    <row r="295" spans="5:24" ht="26.25" customHeight="1">
      <c r="E295" s="275" t="s">
        <v>19</v>
      </c>
      <c r="F295" s="275" t="s">
        <v>20</v>
      </c>
      <c r="G295" s="275" t="s">
        <v>30</v>
      </c>
      <c r="H295" s="275">
        <v>3</v>
      </c>
      <c r="I295" s="275" t="s">
        <v>16</v>
      </c>
      <c r="J295" s="31" t="s">
        <v>168</v>
      </c>
      <c r="K295" s="514" t="s">
        <v>1217</v>
      </c>
      <c r="L295" s="491" t="s">
        <v>1218</v>
      </c>
      <c r="M295" s="31" t="s">
        <v>1101</v>
      </c>
      <c r="N295" s="31" t="s">
        <v>1086</v>
      </c>
      <c r="O295" s="11" t="s">
        <v>731</v>
      </c>
      <c r="P295" s="31">
        <v>2</v>
      </c>
      <c r="Q295" s="31">
        <v>2</v>
      </c>
      <c r="R295" s="230">
        <v>4</v>
      </c>
      <c r="S295" s="31">
        <v>3</v>
      </c>
      <c r="U295" s="274" t="s">
        <v>2051</v>
      </c>
      <c r="V295" s="205">
        <v>1</v>
      </c>
      <c r="W295" s="293" t="s">
        <v>170</v>
      </c>
      <c r="X295" s="205"/>
    </row>
    <row r="296" spans="5:24" ht="26.25" customHeight="1">
      <c r="E296" s="275" t="s">
        <v>19</v>
      </c>
      <c r="F296" s="275" t="s">
        <v>20</v>
      </c>
      <c r="G296" s="275" t="s">
        <v>30</v>
      </c>
      <c r="H296" s="275">
        <v>3</v>
      </c>
      <c r="I296" s="275" t="s">
        <v>16</v>
      </c>
      <c r="J296" s="31" t="s">
        <v>168</v>
      </c>
      <c r="K296" s="514" t="s">
        <v>1219</v>
      </c>
      <c r="L296" s="491" t="s">
        <v>1220</v>
      </c>
      <c r="M296" s="31" t="s">
        <v>1085</v>
      </c>
      <c r="N296" s="31" t="s">
        <v>1086</v>
      </c>
      <c r="O296" s="11" t="s">
        <v>731</v>
      </c>
      <c r="P296" s="31">
        <v>2</v>
      </c>
      <c r="Q296" s="31">
        <v>2</v>
      </c>
      <c r="R296" s="230">
        <v>4</v>
      </c>
      <c r="S296" s="31">
        <v>3</v>
      </c>
      <c r="U296" s="274" t="s">
        <v>2051</v>
      </c>
      <c r="V296" s="205">
        <v>1</v>
      </c>
      <c r="W296" s="293" t="s">
        <v>170</v>
      </c>
      <c r="X296" s="205"/>
    </row>
    <row r="297" spans="5:24" ht="26.25" customHeight="1">
      <c r="E297" s="275" t="s">
        <v>19</v>
      </c>
      <c r="F297" s="275" t="s">
        <v>20</v>
      </c>
      <c r="G297" s="275" t="s">
        <v>30</v>
      </c>
      <c r="H297" s="275">
        <v>3</v>
      </c>
      <c r="I297" s="275" t="s">
        <v>16</v>
      </c>
      <c r="J297" s="31" t="s">
        <v>168</v>
      </c>
      <c r="K297" s="514" t="s">
        <v>1222</v>
      </c>
      <c r="L297" s="491" t="s">
        <v>1223</v>
      </c>
      <c r="M297" s="31" t="s">
        <v>1101</v>
      </c>
      <c r="N297" s="31" t="s">
        <v>1086</v>
      </c>
      <c r="O297" s="11" t="s">
        <v>731</v>
      </c>
      <c r="P297" s="31">
        <v>1</v>
      </c>
      <c r="Q297" s="31">
        <v>4</v>
      </c>
      <c r="R297" s="230">
        <v>5</v>
      </c>
      <c r="S297" s="31">
        <v>3</v>
      </c>
      <c r="U297" s="274" t="s">
        <v>2051</v>
      </c>
      <c r="V297" s="205">
        <v>1</v>
      </c>
      <c r="W297" s="293" t="s">
        <v>170</v>
      </c>
      <c r="X297" s="205"/>
    </row>
    <row r="298" spans="5:24" ht="26.25" customHeight="1">
      <c r="E298" s="275" t="s">
        <v>19</v>
      </c>
      <c r="F298" s="275" t="s">
        <v>20</v>
      </c>
      <c r="G298" s="275" t="s">
        <v>30</v>
      </c>
      <c r="H298" s="275">
        <v>3</v>
      </c>
      <c r="I298" s="275" t="s">
        <v>26</v>
      </c>
      <c r="J298" s="31" t="s">
        <v>168</v>
      </c>
      <c r="K298" s="514" t="s">
        <v>1207</v>
      </c>
      <c r="L298" s="491" t="s">
        <v>1208</v>
      </c>
      <c r="M298" s="31" t="s">
        <v>1101</v>
      </c>
      <c r="N298" s="31" t="s">
        <v>1086</v>
      </c>
      <c r="O298" s="11" t="s">
        <v>731</v>
      </c>
      <c r="P298" s="31">
        <v>2</v>
      </c>
      <c r="Q298" s="31">
        <v>2</v>
      </c>
      <c r="R298" s="230">
        <v>4</v>
      </c>
      <c r="S298" s="31">
        <v>3</v>
      </c>
      <c r="U298" s="274" t="s">
        <v>2051</v>
      </c>
      <c r="V298" s="205">
        <v>1</v>
      </c>
      <c r="W298" s="293" t="s">
        <v>170</v>
      </c>
      <c r="X298" s="205"/>
    </row>
    <row r="299" spans="5:24" ht="26.25" customHeight="1">
      <c r="E299" s="275" t="s">
        <v>19</v>
      </c>
      <c r="F299" s="275" t="s">
        <v>20</v>
      </c>
      <c r="G299" s="275" t="s">
        <v>30</v>
      </c>
      <c r="H299" s="275">
        <v>3</v>
      </c>
      <c r="I299" s="275" t="s">
        <v>26</v>
      </c>
      <c r="J299" s="31" t="s">
        <v>168</v>
      </c>
      <c r="K299" s="514" t="s">
        <v>1210</v>
      </c>
      <c r="L299" s="491" t="s">
        <v>1211</v>
      </c>
      <c r="M299" s="31" t="s">
        <v>1101</v>
      </c>
      <c r="N299" s="31" t="s">
        <v>1086</v>
      </c>
      <c r="O299" s="11" t="s">
        <v>731</v>
      </c>
      <c r="P299" s="31">
        <v>2</v>
      </c>
      <c r="Q299" s="31">
        <v>2</v>
      </c>
      <c r="R299" s="230">
        <v>4</v>
      </c>
      <c r="S299" s="31">
        <v>3</v>
      </c>
      <c r="U299" s="274" t="s">
        <v>2051</v>
      </c>
      <c r="V299" s="205">
        <v>1</v>
      </c>
      <c r="W299" s="293" t="s">
        <v>170</v>
      </c>
      <c r="X299" s="205"/>
    </row>
    <row r="300" spans="5:24" ht="26.25" customHeight="1">
      <c r="E300" s="275" t="s">
        <v>19</v>
      </c>
      <c r="F300" s="275" t="s">
        <v>20</v>
      </c>
      <c r="G300" s="275" t="s">
        <v>30</v>
      </c>
      <c r="H300" s="275">
        <v>3</v>
      </c>
      <c r="I300" s="275" t="s">
        <v>26</v>
      </c>
      <c r="J300" s="31" t="s">
        <v>168</v>
      </c>
      <c r="K300" s="514" t="s">
        <v>1213</v>
      </c>
      <c r="L300" s="491" t="s">
        <v>1214</v>
      </c>
      <c r="M300" s="31" t="s">
        <v>1101</v>
      </c>
      <c r="N300" s="31" t="s">
        <v>1086</v>
      </c>
      <c r="O300" s="11" t="s">
        <v>731</v>
      </c>
      <c r="P300" s="31">
        <v>3</v>
      </c>
      <c r="Q300" s="31">
        <v>0</v>
      </c>
      <c r="R300" s="230">
        <v>3</v>
      </c>
      <c r="S300" s="31">
        <v>3</v>
      </c>
      <c r="U300" s="274" t="s">
        <v>2051</v>
      </c>
      <c r="V300" s="205">
        <v>1</v>
      </c>
      <c r="W300" s="293" t="s">
        <v>170</v>
      </c>
      <c r="X300" s="205"/>
    </row>
    <row r="301" spans="5:24" ht="26.25" customHeight="1">
      <c r="E301" s="275" t="s">
        <v>19</v>
      </c>
      <c r="F301" s="275" t="s">
        <v>20</v>
      </c>
      <c r="G301" s="275" t="s">
        <v>30</v>
      </c>
      <c r="H301" s="275">
        <v>3</v>
      </c>
      <c r="I301" s="275" t="s">
        <v>26</v>
      </c>
      <c r="J301" s="31" t="s">
        <v>168</v>
      </c>
      <c r="K301" s="514" t="s">
        <v>1215</v>
      </c>
      <c r="L301" s="491" t="s">
        <v>1216</v>
      </c>
      <c r="M301" s="31" t="s">
        <v>1101</v>
      </c>
      <c r="N301" s="31" t="s">
        <v>1086</v>
      </c>
      <c r="O301" s="11" t="s">
        <v>731</v>
      </c>
      <c r="P301" s="31">
        <v>3</v>
      </c>
      <c r="Q301" s="31">
        <v>0</v>
      </c>
      <c r="R301" s="230">
        <v>3</v>
      </c>
      <c r="S301" s="31">
        <v>3</v>
      </c>
      <c r="U301" s="274" t="s">
        <v>2051</v>
      </c>
      <c r="V301" s="205">
        <v>1</v>
      </c>
      <c r="W301" s="293" t="s">
        <v>170</v>
      </c>
      <c r="X301" s="205"/>
    </row>
    <row r="302" spans="5:24" ht="26.25" customHeight="1">
      <c r="E302" s="275" t="s">
        <v>19</v>
      </c>
      <c r="F302" s="275" t="s">
        <v>20</v>
      </c>
      <c r="G302" s="275" t="s">
        <v>30</v>
      </c>
      <c r="H302" s="275">
        <v>3</v>
      </c>
      <c r="I302" s="275" t="s">
        <v>26</v>
      </c>
      <c r="J302" s="31" t="s">
        <v>168</v>
      </c>
      <c r="K302" s="514" t="s">
        <v>1217</v>
      </c>
      <c r="L302" s="491" t="s">
        <v>1218</v>
      </c>
      <c r="M302" s="31" t="s">
        <v>1101</v>
      </c>
      <c r="N302" s="31" t="s">
        <v>1086</v>
      </c>
      <c r="O302" s="11" t="s">
        <v>731</v>
      </c>
      <c r="P302" s="31">
        <v>2</v>
      </c>
      <c r="Q302" s="31">
        <v>2</v>
      </c>
      <c r="R302" s="230">
        <v>4</v>
      </c>
      <c r="S302" s="31">
        <v>3</v>
      </c>
      <c r="U302" s="274" t="s">
        <v>2051</v>
      </c>
      <c r="V302" s="205">
        <v>1</v>
      </c>
      <c r="W302" s="293" t="s">
        <v>170</v>
      </c>
      <c r="X302" s="205"/>
    </row>
    <row r="303" spans="5:24" ht="26.25" customHeight="1">
      <c r="E303" s="275" t="s">
        <v>19</v>
      </c>
      <c r="F303" s="275" t="s">
        <v>20</v>
      </c>
      <c r="G303" s="275" t="s">
        <v>30</v>
      </c>
      <c r="H303" s="275">
        <v>3</v>
      </c>
      <c r="I303" s="275" t="s">
        <v>26</v>
      </c>
      <c r="J303" s="31" t="s">
        <v>168</v>
      </c>
      <c r="K303" s="514" t="s">
        <v>1219</v>
      </c>
      <c r="L303" s="491" t="s">
        <v>1220</v>
      </c>
      <c r="M303" s="31" t="s">
        <v>1085</v>
      </c>
      <c r="N303" s="31" t="s">
        <v>1086</v>
      </c>
      <c r="O303" s="11" t="s">
        <v>731</v>
      </c>
      <c r="P303" s="31">
        <v>2</v>
      </c>
      <c r="Q303" s="31">
        <v>2</v>
      </c>
      <c r="R303" s="230">
        <v>4</v>
      </c>
      <c r="S303" s="31">
        <v>3</v>
      </c>
      <c r="U303" s="274" t="s">
        <v>2051</v>
      </c>
      <c r="V303" s="205">
        <v>1</v>
      </c>
      <c r="W303" s="293" t="s">
        <v>170</v>
      </c>
      <c r="X303" s="205"/>
    </row>
    <row r="304" spans="5:24" ht="26.25" customHeight="1">
      <c r="E304" s="275" t="s">
        <v>19</v>
      </c>
      <c r="F304" s="275" t="s">
        <v>20</v>
      </c>
      <c r="G304" s="275" t="s">
        <v>30</v>
      </c>
      <c r="H304" s="275">
        <v>3</v>
      </c>
      <c r="I304" s="275" t="s">
        <v>26</v>
      </c>
      <c r="J304" s="31" t="s">
        <v>168</v>
      </c>
      <c r="K304" s="514" t="s">
        <v>1222</v>
      </c>
      <c r="L304" s="491" t="s">
        <v>1223</v>
      </c>
      <c r="M304" s="31" t="s">
        <v>1101</v>
      </c>
      <c r="N304" s="31" t="s">
        <v>1086</v>
      </c>
      <c r="O304" s="11" t="s">
        <v>731</v>
      </c>
      <c r="P304" s="31">
        <v>1</v>
      </c>
      <c r="Q304" s="31">
        <v>4</v>
      </c>
      <c r="R304" s="230">
        <v>5</v>
      </c>
      <c r="S304" s="31">
        <v>3</v>
      </c>
      <c r="U304" s="274" t="s">
        <v>2051</v>
      </c>
      <c r="V304" s="205">
        <v>1</v>
      </c>
      <c r="W304" s="293" t="s">
        <v>170</v>
      </c>
      <c r="X304" s="205"/>
    </row>
    <row r="305" spans="5:24" ht="26.25" customHeight="1">
      <c r="E305" s="275" t="s">
        <v>19</v>
      </c>
      <c r="F305" s="275" t="s">
        <v>20</v>
      </c>
      <c r="G305" s="275" t="s">
        <v>30</v>
      </c>
      <c r="H305" s="275">
        <v>3</v>
      </c>
      <c r="I305" s="275" t="s">
        <v>32</v>
      </c>
      <c r="J305" s="31" t="s">
        <v>168</v>
      </c>
      <c r="K305" s="514" t="s">
        <v>1207</v>
      </c>
      <c r="L305" s="491" t="s">
        <v>1208</v>
      </c>
      <c r="M305" s="31" t="s">
        <v>1101</v>
      </c>
      <c r="N305" s="31" t="s">
        <v>1086</v>
      </c>
      <c r="O305" s="11" t="s">
        <v>731</v>
      </c>
      <c r="P305" s="31">
        <v>2</v>
      </c>
      <c r="Q305" s="31">
        <v>2</v>
      </c>
      <c r="R305" s="230">
        <v>4</v>
      </c>
      <c r="S305" s="31">
        <v>3</v>
      </c>
      <c r="U305" s="274" t="s">
        <v>2051</v>
      </c>
      <c r="V305" s="205">
        <v>1</v>
      </c>
      <c r="W305" s="293" t="s">
        <v>170</v>
      </c>
      <c r="X305" s="205"/>
    </row>
    <row r="306" spans="5:24" ht="26.25" customHeight="1">
      <c r="E306" s="275" t="s">
        <v>19</v>
      </c>
      <c r="F306" s="275" t="s">
        <v>20</v>
      </c>
      <c r="G306" s="275" t="s">
        <v>30</v>
      </c>
      <c r="H306" s="275">
        <v>3</v>
      </c>
      <c r="I306" s="275" t="s">
        <v>32</v>
      </c>
      <c r="J306" s="31" t="s">
        <v>168</v>
      </c>
      <c r="K306" s="514" t="s">
        <v>1210</v>
      </c>
      <c r="L306" s="491" t="s">
        <v>1211</v>
      </c>
      <c r="M306" s="31" t="s">
        <v>1101</v>
      </c>
      <c r="N306" s="31" t="s">
        <v>1086</v>
      </c>
      <c r="O306" s="11" t="s">
        <v>731</v>
      </c>
      <c r="P306" s="31">
        <v>2</v>
      </c>
      <c r="Q306" s="31">
        <v>2</v>
      </c>
      <c r="R306" s="230">
        <v>4</v>
      </c>
      <c r="S306" s="31">
        <v>3</v>
      </c>
      <c r="U306" s="274" t="s">
        <v>2051</v>
      </c>
      <c r="V306" s="205">
        <v>1</v>
      </c>
      <c r="W306" s="293" t="s">
        <v>170</v>
      </c>
      <c r="X306" s="205"/>
    </row>
    <row r="307" spans="5:24" ht="26.25" customHeight="1">
      <c r="E307" s="275" t="s">
        <v>19</v>
      </c>
      <c r="F307" s="275" t="s">
        <v>20</v>
      </c>
      <c r="G307" s="275" t="s">
        <v>30</v>
      </c>
      <c r="H307" s="275">
        <v>3</v>
      </c>
      <c r="I307" s="275" t="s">
        <v>32</v>
      </c>
      <c r="J307" s="31" t="s">
        <v>168</v>
      </c>
      <c r="K307" s="514" t="s">
        <v>1213</v>
      </c>
      <c r="L307" s="491" t="s">
        <v>1214</v>
      </c>
      <c r="M307" s="31" t="s">
        <v>1101</v>
      </c>
      <c r="N307" s="31" t="s">
        <v>1086</v>
      </c>
      <c r="O307" s="11" t="s">
        <v>731</v>
      </c>
      <c r="P307" s="31">
        <v>3</v>
      </c>
      <c r="Q307" s="31">
        <v>0</v>
      </c>
      <c r="R307" s="230">
        <v>3</v>
      </c>
      <c r="S307" s="31">
        <v>3</v>
      </c>
      <c r="U307" s="274" t="s">
        <v>2051</v>
      </c>
      <c r="V307" s="205">
        <v>1</v>
      </c>
      <c r="W307" s="293" t="s">
        <v>170</v>
      </c>
      <c r="X307" s="205"/>
    </row>
    <row r="308" spans="5:24" ht="26.25" customHeight="1">
      <c r="E308" s="275" t="s">
        <v>19</v>
      </c>
      <c r="F308" s="275" t="s">
        <v>20</v>
      </c>
      <c r="G308" s="275" t="s">
        <v>30</v>
      </c>
      <c r="H308" s="275">
        <v>3</v>
      </c>
      <c r="I308" s="275" t="s">
        <v>32</v>
      </c>
      <c r="J308" s="31" t="s">
        <v>168</v>
      </c>
      <c r="K308" s="514" t="s">
        <v>1215</v>
      </c>
      <c r="L308" s="491" t="s">
        <v>1216</v>
      </c>
      <c r="M308" s="31" t="s">
        <v>1101</v>
      </c>
      <c r="N308" s="31" t="s">
        <v>1086</v>
      </c>
      <c r="O308" s="11" t="s">
        <v>731</v>
      </c>
      <c r="P308" s="31">
        <v>3</v>
      </c>
      <c r="Q308" s="31">
        <v>0</v>
      </c>
      <c r="R308" s="230">
        <v>3</v>
      </c>
      <c r="S308" s="31">
        <v>3</v>
      </c>
      <c r="U308" s="274" t="s">
        <v>2051</v>
      </c>
      <c r="V308" s="205">
        <v>1</v>
      </c>
      <c r="W308" s="293" t="s">
        <v>170</v>
      </c>
      <c r="X308" s="205"/>
    </row>
    <row r="309" spans="5:24" ht="26.25" customHeight="1">
      <c r="E309" s="275" t="s">
        <v>19</v>
      </c>
      <c r="F309" s="275" t="s">
        <v>20</v>
      </c>
      <c r="G309" s="275" t="s">
        <v>30</v>
      </c>
      <c r="H309" s="275">
        <v>3</v>
      </c>
      <c r="I309" s="275" t="s">
        <v>32</v>
      </c>
      <c r="J309" s="31" t="s">
        <v>168</v>
      </c>
      <c r="K309" s="514" t="s">
        <v>1217</v>
      </c>
      <c r="L309" s="491" t="s">
        <v>1218</v>
      </c>
      <c r="M309" s="31" t="s">
        <v>1101</v>
      </c>
      <c r="N309" s="31" t="s">
        <v>1086</v>
      </c>
      <c r="O309" s="11" t="s">
        <v>731</v>
      </c>
      <c r="P309" s="31">
        <v>2</v>
      </c>
      <c r="Q309" s="31">
        <v>2</v>
      </c>
      <c r="R309" s="230">
        <v>4</v>
      </c>
      <c r="S309" s="31">
        <v>3</v>
      </c>
      <c r="U309" s="274" t="s">
        <v>2051</v>
      </c>
      <c r="V309" s="205">
        <v>1</v>
      </c>
      <c r="W309" s="293" t="s">
        <v>170</v>
      </c>
      <c r="X309" s="205"/>
    </row>
    <row r="310" spans="5:24" ht="26.25" customHeight="1">
      <c r="E310" s="275" t="s">
        <v>19</v>
      </c>
      <c r="F310" s="275" t="s">
        <v>20</v>
      </c>
      <c r="G310" s="275" t="s">
        <v>30</v>
      </c>
      <c r="H310" s="275">
        <v>3</v>
      </c>
      <c r="I310" s="275" t="s">
        <v>32</v>
      </c>
      <c r="J310" s="31" t="s">
        <v>168</v>
      </c>
      <c r="K310" s="514" t="s">
        <v>1219</v>
      </c>
      <c r="L310" s="491" t="s">
        <v>1220</v>
      </c>
      <c r="M310" s="31" t="s">
        <v>1085</v>
      </c>
      <c r="N310" s="31" t="s">
        <v>1086</v>
      </c>
      <c r="O310" s="11" t="s">
        <v>731</v>
      </c>
      <c r="P310" s="31">
        <v>2</v>
      </c>
      <c r="Q310" s="31">
        <v>2</v>
      </c>
      <c r="R310" s="230">
        <v>4</v>
      </c>
      <c r="S310" s="31">
        <v>3</v>
      </c>
      <c r="U310" s="274" t="s">
        <v>2051</v>
      </c>
      <c r="V310" s="205">
        <v>1</v>
      </c>
      <c r="W310" s="293" t="s">
        <v>170</v>
      </c>
      <c r="X310" s="205"/>
    </row>
    <row r="311" spans="5:24" ht="26.25" customHeight="1">
      <c r="E311" s="275" t="s">
        <v>19</v>
      </c>
      <c r="F311" s="275" t="s">
        <v>20</v>
      </c>
      <c r="G311" s="275" t="s">
        <v>30</v>
      </c>
      <c r="H311" s="275">
        <v>3</v>
      </c>
      <c r="I311" s="275" t="s">
        <v>32</v>
      </c>
      <c r="J311" s="31" t="s">
        <v>168</v>
      </c>
      <c r="K311" s="514" t="s">
        <v>1222</v>
      </c>
      <c r="L311" s="491" t="s">
        <v>1223</v>
      </c>
      <c r="M311" s="31" t="s">
        <v>1101</v>
      </c>
      <c r="N311" s="31" t="s">
        <v>1086</v>
      </c>
      <c r="O311" s="11" t="s">
        <v>731</v>
      </c>
      <c r="P311" s="31">
        <v>1</v>
      </c>
      <c r="Q311" s="31">
        <v>4</v>
      </c>
      <c r="R311" s="230">
        <v>5</v>
      </c>
      <c r="S311" s="31">
        <v>3</v>
      </c>
      <c r="U311" s="274" t="s">
        <v>2051</v>
      </c>
      <c r="V311" s="205">
        <v>1</v>
      </c>
      <c r="W311" s="293" t="s">
        <v>170</v>
      </c>
      <c r="X311" s="205"/>
    </row>
    <row r="312" spans="5:24" ht="26.25" customHeight="1">
      <c r="E312" s="275" t="s">
        <v>23</v>
      </c>
      <c r="F312" s="275" t="s">
        <v>20</v>
      </c>
      <c r="G312" s="275" t="s">
        <v>30</v>
      </c>
      <c r="H312" s="520">
        <v>4</v>
      </c>
      <c r="I312" s="275" t="s">
        <v>16</v>
      </c>
      <c r="J312" s="31" t="s">
        <v>168</v>
      </c>
      <c r="K312" s="514" t="s">
        <v>1233</v>
      </c>
      <c r="L312" s="491" t="s">
        <v>1234</v>
      </c>
      <c r="M312" s="31" t="s">
        <v>1085</v>
      </c>
      <c r="N312" s="31" t="s">
        <v>1086</v>
      </c>
      <c r="O312" s="11" t="s">
        <v>731</v>
      </c>
      <c r="P312" s="31">
        <v>2</v>
      </c>
      <c r="Q312" s="31">
        <v>2</v>
      </c>
      <c r="R312" s="431">
        <v>4</v>
      </c>
      <c r="S312" s="31">
        <v>3</v>
      </c>
      <c r="U312" s="274" t="s">
        <v>2051</v>
      </c>
      <c r="V312" s="205">
        <v>1</v>
      </c>
      <c r="W312" s="293" t="s">
        <v>170</v>
      </c>
      <c r="X312" s="205"/>
    </row>
    <row r="313" spans="5:24" ht="26.25" customHeight="1">
      <c r="E313" s="275" t="s">
        <v>23</v>
      </c>
      <c r="F313" s="275" t="s">
        <v>20</v>
      </c>
      <c r="G313" s="275" t="s">
        <v>30</v>
      </c>
      <c r="H313" s="520">
        <v>5</v>
      </c>
      <c r="I313" s="275" t="s">
        <v>16</v>
      </c>
      <c r="J313" s="31" t="s">
        <v>168</v>
      </c>
      <c r="K313" s="514" t="s">
        <v>1243</v>
      </c>
      <c r="L313" s="491" t="s">
        <v>1244</v>
      </c>
      <c r="M313" s="31" t="s">
        <v>1085</v>
      </c>
      <c r="N313" s="31" t="s">
        <v>1086</v>
      </c>
      <c r="O313" s="11" t="s">
        <v>731</v>
      </c>
      <c r="P313" s="31">
        <v>2</v>
      </c>
      <c r="Q313" s="31">
        <v>2</v>
      </c>
      <c r="R313" s="31">
        <v>4</v>
      </c>
      <c r="S313" s="31">
        <v>3</v>
      </c>
      <c r="U313" s="274" t="s">
        <v>2051</v>
      </c>
      <c r="V313" s="205">
        <v>1</v>
      </c>
      <c r="W313" s="293" t="s">
        <v>170</v>
      </c>
      <c r="X313" s="205"/>
    </row>
    <row r="314" spans="5:24" ht="26.25" customHeight="1">
      <c r="E314" s="275" t="s">
        <v>23</v>
      </c>
      <c r="F314" s="275" t="s">
        <v>20</v>
      </c>
      <c r="G314" s="275" t="s">
        <v>30</v>
      </c>
      <c r="H314" s="520">
        <v>5</v>
      </c>
      <c r="I314" s="275" t="s">
        <v>16</v>
      </c>
      <c r="J314" s="31" t="s">
        <v>168</v>
      </c>
      <c r="K314" s="514" t="s">
        <v>1251</v>
      </c>
      <c r="L314" s="491" t="s">
        <v>1252</v>
      </c>
      <c r="M314" s="31" t="s">
        <v>1085</v>
      </c>
      <c r="N314" s="31" t="s">
        <v>1086</v>
      </c>
      <c r="O314" s="11" t="s">
        <v>731</v>
      </c>
      <c r="P314" s="31">
        <v>2</v>
      </c>
      <c r="Q314" s="31">
        <v>2</v>
      </c>
      <c r="R314" s="31">
        <v>4</v>
      </c>
      <c r="S314" s="31">
        <v>3</v>
      </c>
      <c r="U314" s="274" t="s">
        <v>2051</v>
      </c>
      <c r="V314" s="205">
        <v>1</v>
      </c>
      <c r="W314" s="293" t="s">
        <v>170</v>
      </c>
      <c r="X314" s="205"/>
    </row>
    <row r="315" spans="5:24" ht="26.25" customHeight="1">
      <c r="E315" s="275" t="s">
        <v>23</v>
      </c>
      <c r="F315" s="275" t="s">
        <v>20</v>
      </c>
      <c r="G315" s="275" t="s">
        <v>30</v>
      </c>
      <c r="H315" s="520">
        <v>7</v>
      </c>
      <c r="I315" s="275" t="s">
        <v>16</v>
      </c>
      <c r="J315" s="31" t="s">
        <v>168</v>
      </c>
      <c r="K315" s="514" t="s">
        <v>1265</v>
      </c>
      <c r="L315" s="491" t="s">
        <v>1266</v>
      </c>
      <c r="M315" s="31" t="s">
        <v>1085</v>
      </c>
      <c r="N315" s="31" t="s">
        <v>1086</v>
      </c>
      <c r="O315" s="11" t="s">
        <v>731</v>
      </c>
      <c r="P315" s="31">
        <v>3</v>
      </c>
      <c r="Q315" s="31">
        <v>2</v>
      </c>
      <c r="R315" s="31">
        <v>5</v>
      </c>
      <c r="S315" s="31">
        <v>4</v>
      </c>
      <c r="U315" s="274" t="s">
        <v>2051</v>
      </c>
      <c r="V315" s="205">
        <v>1</v>
      </c>
      <c r="W315" s="293" t="s">
        <v>170</v>
      </c>
      <c r="X315" s="205"/>
    </row>
    <row r="316" spans="5:24" ht="26.25" customHeight="1">
      <c r="E316" s="275" t="s">
        <v>23</v>
      </c>
      <c r="F316" s="275" t="s">
        <v>20</v>
      </c>
      <c r="G316" s="275" t="s">
        <v>30</v>
      </c>
      <c r="H316" s="520">
        <v>7</v>
      </c>
      <c r="I316" s="275" t="s">
        <v>16</v>
      </c>
      <c r="J316" s="31" t="s">
        <v>168</v>
      </c>
      <c r="K316" s="514" t="s">
        <v>1267</v>
      </c>
      <c r="L316" s="491" t="s">
        <v>1268</v>
      </c>
      <c r="M316" s="31" t="s">
        <v>1085</v>
      </c>
      <c r="N316" s="31" t="s">
        <v>1086</v>
      </c>
      <c r="O316" s="11" t="s">
        <v>731</v>
      </c>
      <c r="P316" s="31">
        <v>3</v>
      </c>
      <c r="Q316" s="31">
        <v>0</v>
      </c>
      <c r="R316" s="31">
        <v>3</v>
      </c>
      <c r="S316" s="31">
        <v>4</v>
      </c>
      <c r="U316" s="274" t="s">
        <v>2051</v>
      </c>
      <c r="V316" s="205">
        <v>1</v>
      </c>
      <c r="W316" s="293" t="s">
        <v>170</v>
      </c>
      <c r="X316" s="205"/>
    </row>
    <row r="317" spans="5:24" ht="16.5" customHeight="1">
      <c r="E317" s="521" t="s">
        <v>23</v>
      </c>
      <c r="F317" s="521" t="s">
        <v>20</v>
      </c>
      <c r="G317" s="521" t="s">
        <v>30</v>
      </c>
      <c r="H317" s="522">
        <v>7</v>
      </c>
      <c r="I317" s="521" t="s">
        <v>16</v>
      </c>
      <c r="J317" s="268" t="s">
        <v>168</v>
      </c>
      <c r="K317" s="523" t="s">
        <v>1267</v>
      </c>
      <c r="L317" s="524" t="s">
        <v>1268</v>
      </c>
      <c r="M317" s="268" t="s">
        <v>1085</v>
      </c>
      <c r="N317" s="268" t="s">
        <v>1086</v>
      </c>
      <c r="O317" s="267" t="s">
        <v>731</v>
      </c>
      <c r="P317" s="268">
        <v>0</v>
      </c>
      <c r="Q317" s="268">
        <v>2</v>
      </c>
      <c r="R317" s="268">
        <v>2</v>
      </c>
      <c r="S317" s="268">
        <v>4</v>
      </c>
      <c r="U317" s="287" t="s">
        <v>2051</v>
      </c>
      <c r="V317" s="243">
        <v>1</v>
      </c>
      <c r="W317" s="294" t="s">
        <v>170</v>
      </c>
      <c r="X317" s="205"/>
    </row>
    <row r="318" spans="5:24" ht="15" customHeight="1">
      <c r="E318" s="11" t="s">
        <v>23</v>
      </c>
      <c r="F318" s="11" t="s">
        <v>20</v>
      </c>
      <c r="G318" s="11" t="s">
        <v>15</v>
      </c>
      <c r="H318" s="11">
        <v>7</v>
      </c>
      <c r="I318" s="11" t="s">
        <v>2052</v>
      </c>
      <c r="J318" s="11" t="s">
        <v>167</v>
      </c>
      <c r="K318" s="11" t="s">
        <v>1088</v>
      </c>
      <c r="L318" s="185" t="s">
        <v>1287</v>
      </c>
      <c r="M318" s="11" t="s">
        <v>1101</v>
      </c>
      <c r="N318" s="11" t="s">
        <v>1086</v>
      </c>
      <c r="O318" s="11" t="s">
        <v>769</v>
      </c>
      <c r="P318" s="11">
        <v>3</v>
      </c>
      <c r="Q318" s="11">
        <v>2</v>
      </c>
      <c r="R318" s="11">
        <v>5</v>
      </c>
      <c r="S318" s="11">
        <v>4</v>
      </c>
      <c r="U318" s="255" t="s">
        <v>2030</v>
      </c>
      <c r="V318" s="205"/>
      <c r="W318" s="205"/>
      <c r="X318" s="245"/>
    </row>
    <row r="319" spans="5:24" ht="15" customHeight="1">
      <c r="E319" s="11" t="s">
        <v>23</v>
      </c>
      <c r="F319" s="11" t="s">
        <v>20</v>
      </c>
      <c r="G319" s="11" t="s">
        <v>15</v>
      </c>
      <c r="H319" s="11">
        <v>7</v>
      </c>
      <c r="I319" s="11" t="s">
        <v>2053</v>
      </c>
      <c r="J319" s="11" t="s">
        <v>167</v>
      </c>
      <c r="K319" s="11" t="s">
        <v>1088</v>
      </c>
      <c r="L319" s="185" t="s">
        <v>1287</v>
      </c>
      <c r="M319" s="11" t="s">
        <v>1101</v>
      </c>
      <c r="N319" s="11" t="s">
        <v>1086</v>
      </c>
      <c r="O319" s="11" t="s">
        <v>769</v>
      </c>
      <c r="P319" s="11">
        <v>3</v>
      </c>
      <c r="Q319" s="11">
        <v>2</v>
      </c>
      <c r="R319" s="11">
        <v>5</v>
      </c>
      <c r="S319" s="11">
        <v>4</v>
      </c>
      <c r="U319" s="257"/>
      <c r="V319" s="205"/>
      <c r="W319" s="205"/>
      <c r="X319" s="205"/>
    </row>
    <row r="320" spans="5:24" ht="15" customHeight="1">
      <c r="E320" s="525" t="s">
        <v>13</v>
      </c>
      <c r="F320" s="525" t="s">
        <v>55</v>
      </c>
      <c r="G320" s="525" t="s">
        <v>38</v>
      </c>
      <c r="H320" s="526">
        <v>2</v>
      </c>
      <c r="I320" s="526" t="s">
        <v>26</v>
      </c>
      <c r="J320" s="525" t="s">
        <v>731</v>
      </c>
      <c r="K320" s="527" t="s">
        <v>2054</v>
      </c>
      <c r="L320" s="528" t="s">
        <v>2055</v>
      </c>
      <c r="M320" s="529" t="s">
        <v>1127</v>
      </c>
      <c r="N320" s="529" t="s">
        <v>1086</v>
      </c>
      <c r="O320" s="525" t="s">
        <v>731</v>
      </c>
      <c r="P320" s="529">
        <v>2</v>
      </c>
      <c r="Q320" s="530">
        <v>2</v>
      </c>
      <c r="R320" s="530">
        <v>4</v>
      </c>
      <c r="S320" s="530">
        <v>3</v>
      </c>
      <c r="U320" s="295" t="s">
        <v>2056</v>
      </c>
      <c r="V320" s="1110">
        <v>1</v>
      </c>
      <c r="W320" s="1110" t="s">
        <v>170</v>
      </c>
      <c r="X320" s="1110">
        <v>8</v>
      </c>
    </row>
    <row r="321" spans="5:24" ht="15" customHeight="1">
      <c r="E321" s="430" t="s">
        <v>13</v>
      </c>
      <c r="F321" s="430" t="s">
        <v>55</v>
      </c>
      <c r="G321" s="430" t="s">
        <v>65</v>
      </c>
      <c r="H321" s="531">
        <v>2</v>
      </c>
      <c r="I321" s="531" t="s">
        <v>16</v>
      </c>
      <c r="J321" s="430" t="s">
        <v>731</v>
      </c>
      <c r="K321" s="532" t="s">
        <v>2057</v>
      </c>
      <c r="L321" s="533" t="s">
        <v>2058</v>
      </c>
      <c r="M321" s="534" t="s">
        <v>1127</v>
      </c>
      <c r="N321" s="534" t="s">
        <v>2059</v>
      </c>
      <c r="O321" s="430" t="s">
        <v>731</v>
      </c>
      <c r="P321" s="534">
        <v>2</v>
      </c>
      <c r="Q321" s="535">
        <v>2</v>
      </c>
      <c r="R321" s="535">
        <v>4</v>
      </c>
      <c r="S321" s="535">
        <v>3</v>
      </c>
      <c r="U321" s="318"/>
      <c r="V321" s="1111"/>
      <c r="W321" s="1111"/>
      <c r="X321" s="1111"/>
    </row>
    <row r="322" spans="5:24" ht="15" customHeight="1">
      <c r="E322" s="536" t="s">
        <v>13</v>
      </c>
      <c r="F322" s="536" t="s">
        <v>55</v>
      </c>
      <c r="G322" s="536" t="s">
        <v>38</v>
      </c>
      <c r="H322" s="537">
        <v>2</v>
      </c>
      <c r="I322" s="537" t="s">
        <v>26</v>
      </c>
      <c r="J322" s="536" t="s">
        <v>731</v>
      </c>
      <c r="K322" s="538" t="s">
        <v>2060</v>
      </c>
      <c r="L322" s="539" t="s">
        <v>1206</v>
      </c>
      <c r="M322" s="540" t="s">
        <v>1127</v>
      </c>
      <c r="N322" s="540" t="s">
        <v>1086</v>
      </c>
      <c r="O322" s="536" t="s">
        <v>731</v>
      </c>
      <c r="P322" s="540">
        <v>2</v>
      </c>
      <c r="Q322" s="541">
        <v>2</v>
      </c>
      <c r="R322" s="541">
        <v>4</v>
      </c>
      <c r="S322" s="541">
        <v>3</v>
      </c>
      <c r="U322" s="296" t="s">
        <v>2061</v>
      </c>
      <c r="V322" s="297">
        <v>1</v>
      </c>
      <c r="W322" s="297" t="s">
        <v>170</v>
      </c>
      <c r="X322" s="297">
        <v>4</v>
      </c>
    </row>
    <row r="323" spans="5:24" ht="15" customHeight="1">
      <c r="E323" s="454" t="s">
        <v>13</v>
      </c>
      <c r="F323" s="454" t="s">
        <v>55</v>
      </c>
      <c r="G323" s="454" t="s">
        <v>38</v>
      </c>
      <c r="H323" s="542">
        <v>4</v>
      </c>
      <c r="I323" s="542" t="s">
        <v>16</v>
      </c>
      <c r="J323" s="454" t="s">
        <v>731</v>
      </c>
      <c r="K323" s="543" t="s">
        <v>2062</v>
      </c>
      <c r="L323" s="544" t="s">
        <v>2063</v>
      </c>
      <c r="M323" s="545" t="s">
        <v>1367</v>
      </c>
      <c r="N323" s="545" t="s">
        <v>1086</v>
      </c>
      <c r="O323" s="454" t="s">
        <v>731</v>
      </c>
      <c r="P323" s="545">
        <v>2</v>
      </c>
      <c r="Q323" s="546">
        <v>6</v>
      </c>
      <c r="R323" s="546">
        <v>8</v>
      </c>
      <c r="S323" s="546">
        <v>5</v>
      </c>
      <c r="U323" s="296" t="s">
        <v>2064</v>
      </c>
      <c r="V323" s="298">
        <v>1</v>
      </c>
      <c r="W323" s="298" t="s">
        <v>170</v>
      </c>
      <c r="X323" s="299">
        <v>8</v>
      </c>
    </row>
    <row r="324" spans="5:24" ht="15" customHeight="1">
      <c r="E324" s="547" t="s">
        <v>13</v>
      </c>
      <c r="F324" s="547" t="s">
        <v>55</v>
      </c>
      <c r="G324" s="547" t="s">
        <v>38</v>
      </c>
      <c r="H324" s="548">
        <v>5</v>
      </c>
      <c r="I324" s="548" t="s">
        <v>16</v>
      </c>
      <c r="J324" s="547" t="s">
        <v>731</v>
      </c>
      <c r="K324" s="549" t="s">
        <v>2065</v>
      </c>
      <c r="L324" s="550" t="s">
        <v>2066</v>
      </c>
      <c r="M324" s="551" t="s">
        <v>1367</v>
      </c>
      <c r="N324" s="551" t="s">
        <v>1086</v>
      </c>
      <c r="O324" s="547" t="s">
        <v>731</v>
      </c>
      <c r="P324" s="551">
        <v>2</v>
      </c>
      <c r="Q324" s="552">
        <v>2</v>
      </c>
      <c r="R324" s="552">
        <v>4</v>
      </c>
      <c r="S324" s="552">
        <v>3</v>
      </c>
      <c r="U324" s="295" t="s">
        <v>2067</v>
      </c>
      <c r="V324" s="1116">
        <v>1</v>
      </c>
      <c r="W324" s="1116" t="s">
        <v>170</v>
      </c>
      <c r="X324" s="1116">
        <v>8</v>
      </c>
    </row>
    <row r="325" spans="5:24" ht="15" customHeight="1">
      <c r="E325" s="547" t="s">
        <v>13</v>
      </c>
      <c r="F325" s="547" t="s">
        <v>55</v>
      </c>
      <c r="G325" s="547" t="s">
        <v>38</v>
      </c>
      <c r="H325" s="548">
        <v>5</v>
      </c>
      <c r="I325" s="548" t="s">
        <v>26</v>
      </c>
      <c r="J325" s="547" t="s">
        <v>731</v>
      </c>
      <c r="K325" s="549" t="s">
        <v>2065</v>
      </c>
      <c r="L325" s="550" t="s">
        <v>2066</v>
      </c>
      <c r="M325" s="551" t="s">
        <v>1367</v>
      </c>
      <c r="N325" s="551" t="s">
        <v>1086</v>
      </c>
      <c r="O325" s="547" t="s">
        <v>731</v>
      </c>
      <c r="P325" s="551">
        <v>2</v>
      </c>
      <c r="Q325" s="552">
        <v>2</v>
      </c>
      <c r="R325" s="552">
        <v>4</v>
      </c>
      <c r="S325" s="552">
        <v>3</v>
      </c>
      <c r="U325" s="318"/>
      <c r="V325" s="1117"/>
      <c r="W325" s="1117"/>
      <c r="X325" s="1117"/>
    </row>
    <row r="326" spans="5:24" ht="15" customHeight="1">
      <c r="E326" s="536" t="s">
        <v>13</v>
      </c>
      <c r="F326" s="536" t="s">
        <v>55</v>
      </c>
      <c r="G326" s="536" t="s">
        <v>38</v>
      </c>
      <c r="H326" s="537">
        <v>2</v>
      </c>
      <c r="I326" s="537" t="s">
        <v>16</v>
      </c>
      <c r="J326" s="536" t="s">
        <v>731</v>
      </c>
      <c r="K326" s="538" t="s">
        <v>2068</v>
      </c>
      <c r="L326" s="539" t="s">
        <v>1144</v>
      </c>
      <c r="M326" s="540" t="s">
        <v>1127</v>
      </c>
      <c r="N326" s="540" t="s">
        <v>1086</v>
      </c>
      <c r="O326" s="536" t="s">
        <v>731</v>
      </c>
      <c r="P326" s="540">
        <v>2</v>
      </c>
      <c r="Q326" s="541">
        <v>2</v>
      </c>
      <c r="R326" s="541">
        <v>4</v>
      </c>
      <c r="S326" s="541">
        <v>3</v>
      </c>
      <c r="U326" s="295" t="s">
        <v>2061</v>
      </c>
      <c r="V326" s="1110">
        <v>1</v>
      </c>
      <c r="W326" s="1110" t="s">
        <v>170</v>
      </c>
      <c r="X326" s="1110">
        <v>8</v>
      </c>
    </row>
    <row r="327" spans="5:24" ht="15" customHeight="1">
      <c r="E327" s="536" t="s">
        <v>13</v>
      </c>
      <c r="F327" s="536" t="s">
        <v>55</v>
      </c>
      <c r="G327" s="536" t="s">
        <v>38</v>
      </c>
      <c r="H327" s="537">
        <v>2</v>
      </c>
      <c r="I327" s="537" t="s">
        <v>26</v>
      </c>
      <c r="J327" s="536" t="s">
        <v>731</v>
      </c>
      <c r="K327" s="538" t="s">
        <v>2068</v>
      </c>
      <c r="L327" s="539" t="s">
        <v>1144</v>
      </c>
      <c r="M327" s="540" t="s">
        <v>1127</v>
      </c>
      <c r="N327" s="540" t="s">
        <v>1086</v>
      </c>
      <c r="O327" s="536" t="s">
        <v>731</v>
      </c>
      <c r="P327" s="540">
        <v>2</v>
      </c>
      <c r="Q327" s="541">
        <v>2</v>
      </c>
      <c r="R327" s="541">
        <v>4</v>
      </c>
      <c r="S327" s="541">
        <v>3</v>
      </c>
      <c r="U327" s="318"/>
      <c r="V327" s="1111"/>
      <c r="W327" s="1111"/>
      <c r="X327" s="1111"/>
    </row>
    <row r="328" spans="5:24" ht="15" customHeight="1">
      <c r="E328" s="525" t="s">
        <v>13</v>
      </c>
      <c r="F328" s="525" t="s">
        <v>55</v>
      </c>
      <c r="G328" s="525" t="s">
        <v>38</v>
      </c>
      <c r="H328" s="526">
        <v>7</v>
      </c>
      <c r="I328" s="526" t="s">
        <v>41</v>
      </c>
      <c r="J328" s="525" t="s">
        <v>769</v>
      </c>
      <c r="K328" s="527" t="s">
        <v>2069</v>
      </c>
      <c r="L328" s="553" t="s">
        <v>2070</v>
      </c>
      <c r="M328" s="529" t="s">
        <v>1101</v>
      </c>
      <c r="N328" s="529" t="s">
        <v>1086</v>
      </c>
      <c r="O328" s="525" t="s">
        <v>769</v>
      </c>
      <c r="P328" s="529">
        <v>3</v>
      </c>
      <c r="Q328" s="530">
        <v>2</v>
      </c>
      <c r="R328" s="530">
        <v>5</v>
      </c>
      <c r="S328" s="530">
        <v>4</v>
      </c>
      <c r="U328" s="295" t="s">
        <v>2071</v>
      </c>
      <c r="V328" s="300">
        <v>1</v>
      </c>
      <c r="W328" s="300" t="s">
        <v>170</v>
      </c>
      <c r="X328" s="301">
        <v>5</v>
      </c>
    </row>
    <row r="329" spans="5:24" ht="15" customHeight="1">
      <c r="E329" s="525" t="s">
        <v>13</v>
      </c>
      <c r="F329" s="525" t="s">
        <v>55</v>
      </c>
      <c r="G329" s="525" t="s">
        <v>38</v>
      </c>
      <c r="H329" s="526">
        <v>8</v>
      </c>
      <c r="I329" s="526" t="s">
        <v>41</v>
      </c>
      <c r="J329" s="525" t="s">
        <v>769</v>
      </c>
      <c r="K329" s="527" t="s">
        <v>2072</v>
      </c>
      <c r="L329" s="553" t="s">
        <v>1105</v>
      </c>
      <c r="M329" s="529" t="s">
        <v>1101</v>
      </c>
      <c r="N329" s="529" t="s">
        <v>1086</v>
      </c>
      <c r="O329" s="525" t="s">
        <v>769</v>
      </c>
      <c r="P329" s="529">
        <v>3</v>
      </c>
      <c r="Q329" s="530">
        <v>2</v>
      </c>
      <c r="R329" s="530">
        <v>5</v>
      </c>
      <c r="S329" s="530">
        <v>4</v>
      </c>
      <c r="U329" s="295" t="s">
        <v>2071</v>
      </c>
      <c r="V329" s="1114">
        <v>1</v>
      </c>
      <c r="W329" s="1114" t="s">
        <v>170</v>
      </c>
      <c r="X329" s="1114">
        <v>10</v>
      </c>
    </row>
    <row r="330" spans="5:24" ht="15" customHeight="1">
      <c r="E330" s="525" t="s">
        <v>13</v>
      </c>
      <c r="F330" s="525" t="s">
        <v>55</v>
      </c>
      <c r="G330" s="525" t="s">
        <v>38</v>
      </c>
      <c r="H330" s="526">
        <v>8</v>
      </c>
      <c r="I330" s="526" t="s">
        <v>52</v>
      </c>
      <c r="J330" s="525" t="s">
        <v>769</v>
      </c>
      <c r="K330" s="527" t="s">
        <v>2072</v>
      </c>
      <c r="L330" s="553" t="s">
        <v>1105</v>
      </c>
      <c r="M330" s="529" t="s">
        <v>1101</v>
      </c>
      <c r="N330" s="529" t="s">
        <v>1086</v>
      </c>
      <c r="O330" s="525" t="s">
        <v>769</v>
      </c>
      <c r="P330" s="529">
        <v>3</v>
      </c>
      <c r="Q330" s="530">
        <v>2</v>
      </c>
      <c r="R330" s="530">
        <v>5</v>
      </c>
      <c r="S330" s="530">
        <v>4</v>
      </c>
      <c r="U330" s="318"/>
      <c r="V330" s="1115"/>
      <c r="W330" s="1115"/>
      <c r="X330" s="1115"/>
    </row>
    <row r="331" spans="5:24" ht="15" customHeight="1">
      <c r="E331" s="554" t="s">
        <v>13</v>
      </c>
      <c r="F331" s="554" t="s">
        <v>55</v>
      </c>
      <c r="G331" s="554" t="s">
        <v>63</v>
      </c>
      <c r="H331" s="555">
        <v>8</v>
      </c>
      <c r="I331" s="555" t="s">
        <v>16</v>
      </c>
      <c r="J331" s="554" t="s">
        <v>769</v>
      </c>
      <c r="K331" s="556" t="s">
        <v>2073</v>
      </c>
      <c r="L331" s="557" t="s">
        <v>1105</v>
      </c>
      <c r="M331" s="558" t="s">
        <v>1101</v>
      </c>
      <c r="N331" s="558" t="s">
        <v>1086</v>
      </c>
      <c r="O331" s="554" t="s">
        <v>769</v>
      </c>
      <c r="P331" s="558">
        <v>3</v>
      </c>
      <c r="Q331" s="559">
        <v>2</v>
      </c>
      <c r="R331" s="559">
        <v>5</v>
      </c>
      <c r="S331" s="559">
        <v>4</v>
      </c>
      <c r="U331" s="295" t="s">
        <v>2074</v>
      </c>
      <c r="V331" s="1114">
        <v>1</v>
      </c>
      <c r="W331" s="1114" t="s">
        <v>170</v>
      </c>
      <c r="X331" s="1114">
        <v>10</v>
      </c>
    </row>
    <row r="332" spans="5:24" ht="15" customHeight="1">
      <c r="E332" s="554" t="s">
        <v>13</v>
      </c>
      <c r="F332" s="554" t="s">
        <v>55</v>
      </c>
      <c r="G332" s="554" t="s">
        <v>63</v>
      </c>
      <c r="H332" s="555">
        <v>8</v>
      </c>
      <c r="I332" s="555" t="s">
        <v>2052</v>
      </c>
      <c r="J332" s="554" t="s">
        <v>769</v>
      </c>
      <c r="K332" s="556" t="s">
        <v>2073</v>
      </c>
      <c r="L332" s="557" t="s">
        <v>1105</v>
      </c>
      <c r="M332" s="558" t="s">
        <v>1101</v>
      </c>
      <c r="N332" s="558" t="s">
        <v>1086</v>
      </c>
      <c r="O332" s="554" t="s">
        <v>769</v>
      </c>
      <c r="P332" s="558">
        <v>3</v>
      </c>
      <c r="Q332" s="559">
        <v>2</v>
      </c>
      <c r="R332" s="559">
        <v>5</v>
      </c>
      <c r="S332" s="559">
        <v>4</v>
      </c>
      <c r="U332" s="318"/>
      <c r="V332" s="1115"/>
      <c r="W332" s="1115"/>
      <c r="X332" s="1115"/>
    </row>
    <row r="333" spans="5:24" ht="15" customHeight="1">
      <c r="E333" s="547" t="s">
        <v>13</v>
      </c>
      <c r="F333" s="547" t="s">
        <v>55</v>
      </c>
      <c r="G333" s="547" t="s">
        <v>65</v>
      </c>
      <c r="H333" s="548">
        <v>8</v>
      </c>
      <c r="I333" s="548" t="s">
        <v>16</v>
      </c>
      <c r="J333" s="547" t="s">
        <v>731</v>
      </c>
      <c r="K333" s="549" t="s">
        <v>2075</v>
      </c>
      <c r="L333" s="550" t="s">
        <v>2076</v>
      </c>
      <c r="M333" s="551" t="s">
        <v>1085</v>
      </c>
      <c r="N333" s="551" t="s">
        <v>1086</v>
      </c>
      <c r="O333" s="547" t="s">
        <v>731</v>
      </c>
      <c r="P333" s="551">
        <v>3</v>
      </c>
      <c r="Q333" s="552">
        <v>2</v>
      </c>
      <c r="R333" s="552">
        <v>5</v>
      </c>
      <c r="S333" s="552">
        <v>4</v>
      </c>
      <c r="U333" s="296" t="s">
        <v>2077</v>
      </c>
      <c r="V333" s="297">
        <v>1</v>
      </c>
      <c r="W333" s="297" t="s">
        <v>170</v>
      </c>
      <c r="X333" s="297">
        <v>5</v>
      </c>
    </row>
    <row r="334" spans="5:24" ht="15" customHeight="1">
      <c r="E334" s="560" t="s">
        <v>13</v>
      </c>
      <c r="F334" s="560" t="s">
        <v>55</v>
      </c>
      <c r="G334" s="560" t="s">
        <v>65</v>
      </c>
      <c r="H334" s="561">
        <v>4</v>
      </c>
      <c r="I334" s="561" t="s">
        <v>16</v>
      </c>
      <c r="J334" s="560" t="s">
        <v>731</v>
      </c>
      <c r="K334" s="562" t="s">
        <v>2078</v>
      </c>
      <c r="L334" s="563" t="s">
        <v>2079</v>
      </c>
      <c r="M334" s="564" t="s">
        <v>1367</v>
      </c>
      <c r="N334" s="564" t="s">
        <v>2059</v>
      </c>
      <c r="O334" s="560" t="s">
        <v>731</v>
      </c>
      <c r="P334" s="564">
        <v>2</v>
      </c>
      <c r="Q334" s="565">
        <v>2</v>
      </c>
      <c r="R334" s="565">
        <v>4</v>
      </c>
      <c r="S334" s="565">
        <v>3</v>
      </c>
      <c r="U334" s="295" t="s">
        <v>2077</v>
      </c>
      <c r="V334" s="1110">
        <v>1</v>
      </c>
      <c r="W334" s="1110" t="s">
        <v>170</v>
      </c>
      <c r="X334" s="1110">
        <v>9</v>
      </c>
    </row>
    <row r="335" spans="5:24" ht="15" customHeight="1">
      <c r="E335" s="560" t="s">
        <v>13</v>
      </c>
      <c r="F335" s="560" t="s">
        <v>55</v>
      </c>
      <c r="G335" s="560" t="s">
        <v>65</v>
      </c>
      <c r="H335" s="561">
        <v>5</v>
      </c>
      <c r="I335" s="561" t="s">
        <v>16</v>
      </c>
      <c r="J335" s="560" t="s">
        <v>731</v>
      </c>
      <c r="K335" s="562" t="s">
        <v>2080</v>
      </c>
      <c r="L335" s="563" t="s">
        <v>2081</v>
      </c>
      <c r="M335" s="564" t="s">
        <v>1367</v>
      </c>
      <c r="N335" s="564" t="s">
        <v>2059</v>
      </c>
      <c r="O335" s="560" t="s">
        <v>731</v>
      </c>
      <c r="P335" s="564">
        <v>3</v>
      </c>
      <c r="Q335" s="565">
        <v>2</v>
      </c>
      <c r="R335" s="565">
        <v>5</v>
      </c>
      <c r="S335" s="565">
        <v>4</v>
      </c>
      <c r="U335" s="318"/>
      <c r="V335" s="1111"/>
      <c r="W335" s="1111"/>
      <c r="X335" s="1111"/>
    </row>
    <row r="336" spans="5:24" ht="15" customHeight="1">
      <c r="E336" s="547" t="s">
        <v>13</v>
      </c>
      <c r="F336" s="547" t="s">
        <v>55</v>
      </c>
      <c r="G336" s="547" t="s">
        <v>65</v>
      </c>
      <c r="H336" s="548">
        <v>3</v>
      </c>
      <c r="I336" s="548" t="s">
        <v>16</v>
      </c>
      <c r="J336" s="547" t="s">
        <v>731</v>
      </c>
      <c r="K336" s="549" t="s">
        <v>2082</v>
      </c>
      <c r="L336" s="550" t="s">
        <v>2083</v>
      </c>
      <c r="M336" s="551" t="s">
        <v>1367</v>
      </c>
      <c r="N336" s="551" t="s">
        <v>2059</v>
      </c>
      <c r="O336" s="547" t="s">
        <v>731</v>
      </c>
      <c r="P336" s="551">
        <v>2</v>
      </c>
      <c r="Q336" s="552">
        <v>2</v>
      </c>
      <c r="R336" s="552">
        <v>4</v>
      </c>
      <c r="S336" s="552">
        <v>3</v>
      </c>
      <c r="U336" s="296" t="s">
        <v>2077</v>
      </c>
      <c r="V336" s="297">
        <v>1</v>
      </c>
      <c r="W336" s="297" t="s">
        <v>170</v>
      </c>
      <c r="X336" s="297">
        <v>4</v>
      </c>
    </row>
    <row r="337" spans="5:24" ht="15" customHeight="1">
      <c r="E337" s="525" t="s">
        <v>13</v>
      </c>
      <c r="F337" s="525" t="s">
        <v>55</v>
      </c>
      <c r="G337" s="525" t="s">
        <v>65</v>
      </c>
      <c r="H337" s="526">
        <v>6</v>
      </c>
      <c r="I337" s="526" t="s">
        <v>16</v>
      </c>
      <c r="J337" s="525" t="s">
        <v>731</v>
      </c>
      <c r="K337" s="527" t="s">
        <v>2084</v>
      </c>
      <c r="L337" s="553" t="s">
        <v>2085</v>
      </c>
      <c r="M337" s="529" t="s">
        <v>1367</v>
      </c>
      <c r="N337" s="529" t="s">
        <v>2059</v>
      </c>
      <c r="O337" s="525" t="s">
        <v>731</v>
      </c>
      <c r="P337" s="529">
        <v>2</v>
      </c>
      <c r="Q337" s="530">
        <v>2</v>
      </c>
      <c r="R337" s="530">
        <v>4</v>
      </c>
      <c r="S337" s="530">
        <v>3</v>
      </c>
      <c r="U337" s="296" t="s">
        <v>2077</v>
      </c>
      <c r="V337" s="297">
        <v>1</v>
      </c>
      <c r="W337" s="297" t="s">
        <v>170</v>
      </c>
      <c r="X337" s="297">
        <v>4</v>
      </c>
    </row>
    <row r="338" spans="5:24" ht="15" customHeight="1">
      <c r="E338" s="566" t="s">
        <v>13</v>
      </c>
      <c r="F338" s="566" t="s">
        <v>55</v>
      </c>
      <c r="G338" s="566" t="s">
        <v>65</v>
      </c>
      <c r="H338" s="567">
        <v>7</v>
      </c>
      <c r="I338" s="567" t="s">
        <v>16</v>
      </c>
      <c r="J338" s="566" t="s">
        <v>731</v>
      </c>
      <c r="K338" s="568" t="s">
        <v>2086</v>
      </c>
      <c r="L338" s="569" t="s">
        <v>2087</v>
      </c>
      <c r="M338" s="570" t="s">
        <v>1367</v>
      </c>
      <c r="N338" s="570" t="s">
        <v>2059</v>
      </c>
      <c r="O338" s="566" t="s">
        <v>731</v>
      </c>
      <c r="P338" s="570">
        <v>2</v>
      </c>
      <c r="Q338" s="571">
        <v>2</v>
      </c>
      <c r="R338" s="571">
        <v>4</v>
      </c>
      <c r="S338" s="571">
        <v>3</v>
      </c>
      <c r="U338" s="296" t="s">
        <v>2077</v>
      </c>
      <c r="V338" s="1110">
        <v>1</v>
      </c>
      <c r="W338" s="1110" t="s">
        <v>170</v>
      </c>
      <c r="X338" s="1110">
        <v>8</v>
      </c>
    </row>
    <row r="339" spans="5:24" ht="15" customHeight="1">
      <c r="E339" s="566" t="s">
        <v>13</v>
      </c>
      <c r="F339" s="566" t="s">
        <v>55</v>
      </c>
      <c r="G339" s="566" t="s">
        <v>65</v>
      </c>
      <c r="H339" s="567">
        <v>8</v>
      </c>
      <c r="I339" s="567" t="s">
        <v>16</v>
      </c>
      <c r="J339" s="566" t="s">
        <v>731</v>
      </c>
      <c r="K339" s="568" t="s">
        <v>2088</v>
      </c>
      <c r="L339" s="569" t="s">
        <v>2087</v>
      </c>
      <c r="M339" s="570" t="s">
        <v>1085</v>
      </c>
      <c r="N339" s="570" t="s">
        <v>1086</v>
      </c>
      <c r="O339" s="566" t="s">
        <v>731</v>
      </c>
      <c r="P339" s="570">
        <v>2</v>
      </c>
      <c r="Q339" s="571">
        <v>2</v>
      </c>
      <c r="R339" s="571">
        <v>4</v>
      </c>
      <c r="S339" s="571">
        <v>3</v>
      </c>
      <c r="U339" s="296" t="s">
        <v>2077</v>
      </c>
      <c r="V339" s="1111"/>
      <c r="W339" s="1111"/>
      <c r="X339" s="1111"/>
    </row>
    <row r="340" spans="5:24" ht="15" customHeight="1">
      <c r="E340" s="547" t="s">
        <v>13</v>
      </c>
      <c r="F340" s="547" t="s">
        <v>55</v>
      </c>
      <c r="G340" s="547" t="s">
        <v>65</v>
      </c>
      <c r="H340" s="548">
        <v>7</v>
      </c>
      <c r="I340" s="548" t="s">
        <v>16</v>
      </c>
      <c r="J340" s="547" t="s">
        <v>769</v>
      </c>
      <c r="K340" s="549" t="s">
        <v>2089</v>
      </c>
      <c r="L340" s="550" t="s">
        <v>2090</v>
      </c>
      <c r="M340" s="551" t="s">
        <v>1198</v>
      </c>
      <c r="N340" s="551" t="s">
        <v>2059</v>
      </c>
      <c r="O340" s="547" t="s">
        <v>769</v>
      </c>
      <c r="P340" s="551">
        <v>3</v>
      </c>
      <c r="Q340" s="552">
        <v>2</v>
      </c>
      <c r="R340" s="552">
        <v>5</v>
      </c>
      <c r="S340" s="552">
        <v>4</v>
      </c>
      <c r="U340" s="296" t="s">
        <v>2091</v>
      </c>
      <c r="V340" s="297">
        <v>1</v>
      </c>
      <c r="W340" s="297" t="s">
        <v>170</v>
      </c>
      <c r="X340" s="297">
        <v>5</v>
      </c>
    </row>
    <row r="341" spans="5:24" ht="15" customHeight="1">
      <c r="E341" s="566" t="s">
        <v>13</v>
      </c>
      <c r="F341" s="566" t="s">
        <v>55</v>
      </c>
      <c r="G341" s="572" t="s">
        <v>68</v>
      </c>
      <c r="H341" s="573">
        <v>1</v>
      </c>
      <c r="I341" s="573" t="s">
        <v>16</v>
      </c>
      <c r="J341" s="574" t="s">
        <v>168</v>
      </c>
      <c r="K341" s="572" t="s">
        <v>2092</v>
      </c>
      <c r="L341" s="575" t="s">
        <v>2093</v>
      </c>
      <c r="M341" s="570" t="s">
        <v>1101</v>
      </c>
      <c r="N341" s="570" t="s">
        <v>1164</v>
      </c>
      <c r="O341" s="574" t="s">
        <v>168</v>
      </c>
      <c r="P341" s="572">
        <v>2</v>
      </c>
      <c r="Q341" s="573">
        <v>2</v>
      </c>
      <c r="R341" s="571">
        <v>4</v>
      </c>
      <c r="S341" s="573">
        <v>3</v>
      </c>
      <c r="U341" s="295" t="s">
        <v>2094</v>
      </c>
      <c r="V341" s="1110">
        <v>1</v>
      </c>
      <c r="W341" s="1110" t="s">
        <v>170</v>
      </c>
      <c r="X341" s="1110">
        <v>8</v>
      </c>
    </row>
    <row r="342" spans="5:24" ht="15" customHeight="1">
      <c r="E342" s="566" t="s">
        <v>13</v>
      </c>
      <c r="F342" s="566" t="s">
        <v>55</v>
      </c>
      <c r="G342" s="572" t="s">
        <v>70</v>
      </c>
      <c r="H342" s="573">
        <v>1</v>
      </c>
      <c r="I342" s="573" t="s">
        <v>16</v>
      </c>
      <c r="J342" s="574" t="s">
        <v>168</v>
      </c>
      <c r="K342" s="572" t="s">
        <v>2095</v>
      </c>
      <c r="L342" s="575" t="s">
        <v>2093</v>
      </c>
      <c r="M342" s="570" t="s">
        <v>1101</v>
      </c>
      <c r="N342" s="570" t="s">
        <v>1164</v>
      </c>
      <c r="O342" s="574" t="s">
        <v>168</v>
      </c>
      <c r="P342" s="572">
        <v>2</v>
      </c>
      <c r="Q342" s="573">
        <v>2</v>
      </c>
      <c r="R342" s="571">
        <v>4</v>
      </c>
      <c r="S342" s="573">
        <v>3</v>
      </c>
      <c r="U342" s="318"/>
      <c r="V342" s="1111"/>
      <c r="W342" s="1111"/>
      <c r="X342" s="1111"/>
    </row>
    <row r="343" spans="5:24" ht="15" customHeight="1">
      <c r="E343" s="453" t="s">
        <v>2096</v>
      </c>
      <c r="F343" s="453" t="s">
        <v>55</v>
      </c>
      <c r="G343" s="453" t="s">
        <v>59</v>
      </c>
      <c r="H343" s="576">
        <v>2</v>
      </c>
      <c r="I343" s="576" t="s">
        <v>26</v>
      </c>
      <c r="J343" s="453" t="s">
        <v>731</v>
      </c>
      <c r="K343" s="577" t="s">
        <v>2097</v>
      </c>
      <c r="L343" s="578" t="s">
        <v>2098</v>
      </c>
      <c r="M343" s="579" t="s">
        <v>1101</v>
      </c>
      <c r="N343" s="579" t="s">
        <v>1086</v>
      </c>
      <c r="O343" s="453" t="s">
        <v>731</v>
      </c>
      <c r="P343" s="579">
        <v>4</v>
      </c>
      <c r="Q343" s="580">
        <v>6</v>
      </c>
      <c r="R343" s="580">
        <v>10</v>
      </c>
      <c r="S343" s="580">
        <v>7</v>
      </c>
      <c r="U343" s="302" t="s">
        <v>2099</v>
      </c>
      <c r="V343" s="303">
        <v>1</v>
      </c>
      <c r="W343" s="303" t="s">
        <v>170</v>
      </c>
      <c r="X343" s="303">
        <v>10</v>
      </c>
    </row>
    <row r="344" spans="5:24" ht="15" customHeight="1">
      <c r="E344" s="454" t="s">
        <v>2096</v>
      </c>
      <c r="F344" s="454" t="s">
        <v>55</v>
      </c>
      <c r="G344" s="454" t="s">
        <v>59</v>
      </c>
      <c r="H344" s="542">
        <v>5</v>
      </c>
      <c r="I344" s="542" t="s">
        <v>16</v>
      </c>
      <c r="J344" s="454" t="s">
        <v>731</v>
      </c>
      <c r="K344" s="543" t="s">
        <v>2100</v>
      </c>
      <c r="L344" s="544" t="s">
        <v>2101</v>
      </c>
      <c r="M344" s="545" t="s">
        <v>1367</v>
      </c>
      <c r="N344" s="545" t="s">
        <v>1086</v>
      </c>
      <c r="O344" s="454" t="s">
        <v>731</v>
      </c>
      <c r="P344" s="545">
        <v>1</v>
      </c>
      <c r="Q344" s="546">
        <v>8</v>
      </c>
      <c r="R344" s="546">
        <v>9</v>
      </c>
      <c r="S344" s="546">
        <v>2</v>
      </c>
      <c r="U344" s="302" t="s">
        <v>2099</v>
      </c>
      <c r="V344" s="304">
        <v>1</v>
      </c>
      <c r="W344" s="303" t="s">
        <v>170</v>
      </c>
      <c r="X344" s="303">
        <v>9</v>
      </c>
    </row>
    <row r="345" spans="5:24" ht="15" customHeight="1">
      <c r="E345" s="547" t="s">
        <v>2096</v>
      </c>
      <c r="F345" s="547" t="s">
        <v>55</v>
      </c>
      <c r="G345" s="547" t="s">
        <v>59</v>
      </c>
      <c r="H345" s="548">
        <v>5</v>
      </c>
      <c r="I345" s="548" t="s">
        <v>32</v>
      </c>
      <c r="J345" s="547" t="s">
        <v>731</v>
      </c>
      <c r="K345" s="549" t="s">
        <v>2102</v>
      </c>
      <c r="L345" s="550" t="s">
        <v>2103</v>
      </c>
      <c r="M345" s="551" t="s">
        <v>1101</v>
      </c>
      <c r="N345" s="551" t="s">
        <v>1086</v>
      </c>
      <c r="O345" s="547" t="s">
        <v>731</v>
      </c>
      <c r="P345" s="551">
        <v>3</v>
      </c>
      <c r="Q345" s="552">
        <v>8</v>
      </c>
      <c r="R345" s="552">
        <v>11</v>
      </c>
      <c r="S345" s="552">
        <v>3</v>
      </c>
      <c r="U345" s="581" t="s">
        <v>2104</v>
      </c>
      <c r="V345" s="1107">
        <v>2</v>
      </c>
      <c r="W345" s="1107" t="s">
        <v>170</v>
      </c>
      <c r="X345" s="1107" t="s">
        <v>2105</v>
      </c>
    </row>
    <row r="346" spans="5:24" ht="15" customHeight="1">
      <c r="E346" s="547" t="s">
        <v>2096</v>
      </c>
      <c r="F346" s="547" t="s">
        <v>55</v>
      </c>
      <c r="G346" s="547" t="s">
        <v>59</v>
      </c>
      <c r="H346" s="548">
        <v>5</v>
      </c>
      <c r="I346" s="548" t="s">
        <v>41</v>
      </c>
      <c r="J346" s="547" t="s">
        <v>731</v>
      </c>
      <c r="K346" s="549" t="s">
        <v>2102</v>
      </c>
      <c r="L346" s="550" t="s">
        <v>2103</v>
      </c>
      <c r="M346" s="551" t="s">
        <v>1101</v>
      </c>
      <c r="N346" s="551" t="s">
        <v>1086</v>
      </c>
      <c r="O346" s="547" t="s">
        <v>731</v>
      </c>
      <c r="P346" s="551">
        <v>3</v>
      </c>
      <c r="Q346" s="552">
        <v>8</v>
      </c>
      <c r="R346" s="552">
        <v>11</v>
      </c>
      <c r="S346" s="552">
        <v>3</v>
      </c>
      <c r="U346" s="582"/>
      <c r="V346" s="1109"/>
      <c r="W346" s="1109"/>
      <c r="X346" s="1109"/>
    </row>
    <row r="347" spans="5:24" ht="15" customHeight="1">
      <c r="E347" s="547" t="s">
        <v>2096</v>
      </c>
      <c r="F347" s="547" t="s">
        <v>55</v>
      </c>
      <c r="G347" s="547" t="s">
        <v>59</v>
      </c>
      <c r="H347" s="548">
        <v>5</v>
      </c>
      <c r="I347" s="548" t="s">
        <v>52</v>
      </c>
      <c r="J347" s="547" t="s">
        <v>731</v>
      </c>
      <c r="K347" s="549" t="s">
        <v>2102</v>
      </c>
      <c r="L347" s="550" t="s">
        <v>2103</v>
      </c>
      <c r="M347" s="551" t="s">
        <v>1101</v>
      </c>
      <c r="N347" s="551" t="s">
        <v>1086</v>
      </c>
      <c r="O347" s="547" t="s">
        <v>731</v>
      </c>
      <c r="P347" s="551">
        <v>3</v>
      </c>
      <c r="Q347" s="552">
        <v>4</v>
      </c>
      <c r="R347" s="552">
        <v>7</v>
      </c>
      <c r="S347" s="552">
        <v>3</v>
      </c>
      <c r="U347" s="583"/>
      <c r="V347" s="1108"/>
      <c r="W347" s="1108"/>
      <c r="X347" s="1108"/>
    </row>
    <row r="348" spans="5:24" ht="15" customHeight="1">
      <c r="E348" s="536" t="s">
        <v>2096</v>
      </c>
      <c r="F348" s="536" t="s">
        <v>55</v>
      </c>
      <c r="G348" s="536" t="s">
        <v>59</v>
      </c>
      <c r="H348" s="537">
        <v>1</v>
      </c>
      <c r="I348" s="537" t="s">
        <v>32</v>
      </c>
      <c r="J348" s="536" t="s">
        <v>731</v>
      </c>
      <c r="K348" s="538" t="s">
        <v>2106</v>
      </c>
      <c r="L348" s="539" t="s">
        <v>1129</v>
      </c>
      <c r="M348" s="540" t="s">
        <v>1127</v>
      </c>
      <c r="N348" s="540" t="s">
        <v>1086</v>
      </c>
      <c r="O348" s="536" t="s">
        <v>731</v>
      </c>
      <c r="P348" s="540">
        <v>2</v>
      </c>
      <c r="Q348" s="541">
        <v>2</v>
      </c>
      <c r="R348" s="541">
        <v>4</v>
      </c>
      <c r="S348" s="541">
        <v>4</v>
      </c>
      <c r="U348" s="306" t="s">
        <v>2107</v>
      </c>
      <c r="V348" s="305">
        <v>1</v>
      </c>
      <c r="W348" s="303" t="s">
        <v>170</v>
      </c>
      <c r="X348" s="303">
        <v>4</v>
      </c>
    </row>
    <row r="349" spans="5:24" ht="15" customHeight="1">
      <c r="E349" s="453" t="s">
        <v>2096</v>
      </c>
      <c r="F349" s="453" t="s">
        <v>55</v>
      </c>
      <c r="G349" s="453" t="s">
        <v>59</v>
      </c>
      <c r="H349" s="576">
        <v>5</v>
      </c>
      <c r="I349" s="576" t="s">
        <v>16</v>
      </c>
      <c r="J349" s="453" t="s">
        <v>731</v>
      </c>
      <c r="K349" s="577" t="s">
        <v>2108</v>
      </c>
      <c r="L349" s="584" t="s">
        <v>2109</v>
      </c>
      <c r="M349" s="579" t="s">
        <v>1101</v>
      </c>
      <c r="N349" s="579" t="s">
        <v>1086</v>
      </c>
      <c r="O349" s="453" t="s">
        <v>731</v>
      </c>
      <c r="P349" s="579">
        <v>3</v>
      </c>
      <c r="Q349" s="580">
        <v>12</v>
      </c>
      <c r="R349" s="580">
        <v>15</v>
      </c>
      <c r="S349" s="580">
        <v>4</v>
      </c>
      <c r="U349" s="302" t="s">
        <v>2099</v>
      </c>
      <c r="V349" s="1107">
        <v>1</v>
      </c>
      <c r="W349" s="1107" t="s">
        <v>173</v>
      </c>
      <c r="X349" s="1107">
        <v>30</v>
      </c>
    </row>
    <row r="350" spans="5:24" ht="15" customHeight="1">
      <c r="E350" s="453" t="s">
        <v>2096</v>
      </c>
      <c r="F350" s="453" t="s">
        <v>55</v>
      </c>
      <c r="G350" s="453" t="s">
        <v>59</v>
      </c>
      <c r="H350" s="576">
        <v>5</v>
      </c>
      <c r="I350" s="576" t="s">
        <v>26</v>
      </c>
      <c r="J350" s="453" t="s">
        <v>731</v>
      </c>
      <c r="K350" s="577" t="s">
        <v>2108</v>
      </c>
      <c r="L350" s="584" t="s">
        <v>2109</v>
      </c>
      <c r="M350" s="579" t="s">
        <v>1101</v>
      </c>
      <c r="N350" s="579" t="s">
        <v>1086</v>
      </c>
      <c r="O350" s="453" t="s">
        <v>731</v>
      </c>
      <c r="P350" s="579">
        <v>3</v>
      </c>
      <c r="Q350" s="580">
        <v>12</v>
      </c>
      <c r="R350" s="580">
        <v>15</v>
      </c>
      <c r="S350" s="580">
        <v>4</v>
      </c>
      <c r="U350" s="319"/>
      <c r="V350" s="1108"/>
      <c r="W350" s="1108"/>
      <c r="X350" s="1108"/>
    </row>
    <row r="351" spans="5:24" ht="15" customHeight="1">
      <c r="E351" s="453" t="s">
        <v>2096</v>
      </c>
      <c r="F351" s="453" t="s">
        <v>55</v>
      </c>
      <c r="G351" s="453" t="s">
        <v>59</v>
      </c>
      <c r="H351" s="576">
        <v>5</v>
      </c>
      <c r="I351" s="576" t="s">
        <v>52</v>
      </c>
      <c r="J351" s="453" t="s">
        <v>731</v>
      </c>
      <c r="K351" s="577" t="s">
        <v>2108</v>
      </c>
      <c r="L351" s="584" t="s">
        <v>2109</v>
      </c>
      <c r="M351" s="579" t="s">
        <v>1101</v>
      </c>
      <c r="N351" s="579" t="s">
        <v>1086</v>
      </c>
      <c r="O351" s="453" t="s">
        <v>731</v>
      </c>
      <c r="P351" s="579">
        <v>3</v>
      </c>
      <c r="Q351" s="580">
        <v>6</v>
      </c>
      <c r="R351" s="580">
        <v>9</v>
      </c>
      <c r="S351" s="580">
        <v>4</v>
      </c>
      <c r="U351" s="306" t="s">
        <v>2099</v>
      </c>
      <c r="V351" s="303">
        <v>1</v>
      </c>
      <c r="W351" s="303" t="s">
        <v>170</v>
      </c>
      <c r="X351" s="303">
        <v>6</v>
      </c>
    </row>
    <row r="352" spans="5:24" ht="15" customHeight="1">
      <c r="E352" s="547" t="s">
        <v>2096</v>
      </c>
      <c r="F352" s="547" t="s">
        <v>55</v>
      </c>
      <c r="G352" s="547" t="s">
        <v>59</v>
      </c>
      <c r="H352" s="548">
        <v>5</v>
      </c>
      <c r="I352" s="548" t="s">
        <v>26</v>
      </c>
      <c r="J352" s="547" t="s">
        <v>731</v>
      </c>
      <c r="K352" s="549" t="s">
        <v>2110</v>
      </c>
      <c r="L352" s="550" t="s">
        <v>2111</v>
      </c>
      <c r="M352" s="551" t="s">
        <v>1367</v>
      </c>
      <c r="N352" s="551" t="s">
        <v>1086</v>
      </c>
      <c r="O352" s="547" t="s">
        <v>731</v>
      </c>
      <c r="P352" s="551">
        <v>1</v>
      </c>
      <c r="Q352" s="552">
        <v>8</v>
      </c>
      <c r="R352" s="552">
        <v>9</v>
      </c>
      <c r="S352" s="552">
        <v>2</v>
      </c>
      <c r="U352" s="302" t="s">
        <v>2099</v>
      </c>
      <c r="V352" s="1107">
        <v>2</v>
      </c>
      <c r="W352" s="1107" t="s">
        <v>170</v>
      </c>
      <c r="X352" s="1107" t="s">
        <v>2112</v>
      </c>
    </row>
    <row r="353" spans="5:24" ht="15" customHeight="1">
      <c r="E353" s="585" t="s">
        <v>2096</v>
      </c>
      <c r="F353" s="585" t="s">
        <v>55</v>
      </c>
      <c r="G353" s="585" t="s">
        <v>59</v>
      </c>
      <c r="H353" s="585">
        <v>5</v>
      </c>
      <c r="I353" s="585" t="s">
        <v>41</v>
      </c>
      <c r="J353" s="585" t="s">
        <v>731</v>
      </c>
      <c r="K353" s="586" t="s">
        <v>2110</v>
      </c>
      <c r="L353" s="587" t="s">
        <v>2111</v>
      </c>
      <c r="M353" s="588" t="s">
        <v>1367</v>
      </c>
      <c r="N353" s="588" t="s">
        <v>1086</v>
      </c>
      <c r="O353" s="585" t="s">
        <v>731</v>
      </c>
      <c r="P353" s="588">
        <v>1</v>
      </c>
      <c r="Q353" s="588">
        <v>8</v>
      </c>
      <c r="R353" s="552">
        <v>9</v>
      </c>
      <c r="S353" s="588">
        <v>2</v>
      </c>
      <c r="U353" s="319"/>
      <c r="V353" s="1108"/>
      <c r="W353" s="1108"/>
      <c r="X353" s="1108"/>
    </row>
    <row r="354" spans="5:24" ht="15" customHeight="1">
      <c r="E354" s="589" t="s">
        <v>2096</v>
      </c>
      <c r="F354" s="589" t="s">
        <v>55</v>
      </c>
      <c r="G354" s="589" t="s">
        <v>59</v>
      </c>
      <c r="H354" s="589">
        <v>5</v>
      </c>
      <c r="I354" s="589" t="s">
        <v>16</v>
      </c>
      <c r="J354" s="589" t="s">
        <v>731</v>
      </c>
      <c r="K354" s="590" t="s">
        <v>2113</v>
      </c>
      <c r="L354" s="591" t="s">
        <v>2114</v>
      </c>
      <c r="M354" s="592" t="s">
        <v>1367</v>
      </c>
      <c r="N354" s="592" t="s">
        <v>1086</v>
      </c>
      <c r="O354" s="589" t="s">
        <v>731</v>
      </c>
      <c r="P354" s="592">
        <v>1</v>
      </c>
      <c r="Q354" s="592">
        <v>8</v>
      </c>
      <c r="R354" s="571">
        <v>9</v>
      </c>
      <c r="S354" s="592">
        <v>2</v>
      </c>
      <c r="U354" s="302" t="s">
        <v>2099</v>
      </c>
      <c r="V354" s="1107">
        <v>3</v>
      </c>
      <c r="W354" s="1107" t="s">
        <v>170</v>
      </c>
      <c r="X354" s="1107" t="s">
        <v>2115</v>
      </c>
    </row>
    <row r="355" spans="5:24" ht="15" customHeight="1">
      <c r="E355" s="589" t="s">
        <v>2096</v>
      </c>
      <c r="F355" s="589" t="s">
        <v>55</v>
      </c>
      <c r="G355" s="589" t="s">
        <v>59</v>
      </c>
      <c r="H355" s="589">
        <v>5</v>
      </c>
      <c r="I355" s="589" t="s">
        <v>26</v>
      </c>
      <c r="J355" s="589" t="s">
        <v>731</v>
      </c>
      <c r="K355" s="590" t="s">
        <v>2113</v>
      </c>
      <c r="L355" s="591" t="s">
        <v>2114</v>
      </c>
      <c r="M355" s="592" t="s">
        <v>1367</v>
      </c>
      <c r="N355" s="592" t="s">
        <v>1086</v>
      </c>
      <c r="O355" s="589" t="s">
        <v>731</v>
      </c>
      <c r="P355" s="592">
        <v>1</v>
      </c>
      <c r="Q355" s="592">
        <v>8</v>
      </c>
      <c r="R355" s="571">
        <v>9</v>
      </c>
      <c r="S355" s="592">
        <v>2</v>
      </c>
      <c r="U355" s="320"/>
      <c r="V355" s="1109"/>
      <c r="W355" s="1109"/>
      <c r="X355" s="1109"/>
    </row>
    <row r="356" spans="5:24" ht="15" customHeight="1">
      <c r="E356" s="589" t="s">
        <v>2096</v>
      </c>
      <c r="F356" s="589" t="s">
        <v>55</v>
      </c>
      <c r="G356" s="589" t="s">
        <v>59</v>
      </c>
      <c r="H356" s="589">
        <v>5</v>
      </c>
      <c r="I356" s="589" t="s">
        <v>32</v>
      </c>
      <c r="J356" s="589" t="s">
        <v>731</v>
      </c>
      <c r="K356" s="590" t="s">
        <v>2113</v>
      </c>
      <c r="L356" s="591" t="s">
        <v>2114</v>
      </c>
      <c r="M356" s="592" t="s">
        <v>1367</v>
      </c>
      <c r="N356" s="592" t="s">
        <v>1086</v>
      </c>
      <c r="O356" s="589" t="s">
        <v>731</v>
      </c>
      <c r="P356" s="592">
        <v>1</v>
      </c>
      <c r="Q356" s="592">
        <v>8</v>
      </c>
      <c r="R356" s="571">
        <v>9</v>
      </c>
      <c r="S356" s="592">
        <v>2</v>
      </c>
      <c r="U356" s="319"/>
      <c r="V356" s="1108"/>
      <c r="W356" s="1108"/>
      <c r="X356" s="1108"/>
    </row>
    <row r="357" spans="5:24" ht="15" customHeight="1">
      <c r="E357" s="585" t="s">
        <v>2096</v>
      </c>
      <c r="F357" s="585" t="s">
        <v>55</v>
      </c>
      <c r="G357" s="585" t="s">
        <v>68</v>
      </c>
      <c r="H357" s="585">
        <v>3</v>
      </c>
      <c r="I357" s="585" t="s">
        <v>16</v>
      </c>
      <c r="J357" s="585" t="s">
        <v>731</v>
      </c>
      <c r="K357" s="586" t="s">
        <v>2116</v>
      </c>
      <c r="L357" s="587" t="s">
        <v>2117</v>
      </c>
      <c r="M357" s="588" t="s">
        <v>1101</v>
      </c>
      <c r="N357" s="588" t="s">
        <v>1164</v>
      </c>
      <c r="O357" s="585" t="s">
        <v>731</v>
      </c>
      <c r="P357" s="588">
        <v>2</v>
      </c>
      <c r="Q357" s="588">
        <v>4</v>
      </c>
      <c r="R357" s="552">
        <v>6</v>
      </c>
      <c r="S357" s="588">
        <v>4</v>
      </c>
      <c r="U357" s="306" t="s">
        <v>2118</v>
      </c>
      <c r="V357" s="303">
        <v>1</v>
      </c>
      <c r="W357" s="303" t="s">
        <v>170</v>
      </c>
      <c r="X357" s="303">
        <v>6</v>
      </c>
    </row>
    <row r="358" spans="5:24" ht="15" customHeight="1">
      <c r="E358" s="593" t="s">
        <v>2096</v>
      </c>
      <c r="F358" s="593" t="s">
        <v>55</v>
      </c>
      <c r="G358" s="593" t="s">
        <v>70</v>
      </c>
      <c r="H358" s="593">
        <v>3</v>
      </c>
      <c r="I358" s="593" t="s">
        <v>16</v>
      </c>
      <c r="J358" s="593" t="s">
        <v>731</v>
      </c>
      <c r="K358" s="594" t="s">
        <v>2119</v>
      </c>
      <c r="L358" s="595" t="s">
        <v>2120</v>
      </c>
      <c r="M358" s="596" t="s">
        <v>1085</v>
      </c>
      <c r="N358" s="596" t="s">
        <v>1164</v>
      </c>
      <c r="O358" s="593" t="s">
        <v>731</v>
      </c>
      <c r="P358" s="596">
        <v>2</v>
      </c>
      <c r="Q358" s="596">
        <v>4</v>
      </c>
      <c r="R358" s="559">
        <v>6</v>
      </c>
      <c r="S358" s="596">
        <v>4</v>
      </c>
      <c r="U358" s="306" t="s">
        <v>2121</v>
      </c>
      <c r="V358" s="303">
        <v>1</v>
      </c>
      <c r="W358" s="303" t="s">
        <v>170</v>
      </c>
      <c r="X358" s="303">
        <v>6</v>
      </c>
    </row>
    <row r="359" spans="5:24" ht="15" customHeight="1">
      <c r="E359" s="585" t="s">
        <v>2096</v>
      </c>
      <c r="F359" s="585" t="s">
        <v>55</v>
      </c>
      <c r="G359" s="585" t="s">
        <v>72</v>
      </c>
      <c r="H359" s="585">
        <v>3</v>
      </c>
      <c r="I359" s="585" t="s">
        <v>16</v>
      </c>
      <c r="J359" s="585" t="s">
        <v>731</v>
      </c>
      <c r="K359" s="586" t="s">
        <v>2122</v>
      </c>
      <c r="L359" s="587" t="s">
        <v>2123</v>
      </c>
      <c r="M359" s="588" t="s">
        <v>1085</v>
      </c>
      <c r="N359" s="588" t="s">
        <v>1164</v>
      </c>
      <c r="O359" s="585" t="s">
        <v>731</v>
      </c>
      <c r="P359" s="588">
        <v>3</v>
      </c>
      <c r="Q359" s="588">
        <v>2</v>
      </c>
      <c r="R359" s="552">
        <v>5</v>
      </c>
      <c r="S359" s="588">
        <v>4</v>
      </c>
      <c r="U359" s="306" t="s">
        <v>2124</v>
      </c>
      <c r="V359" s="303">
        <v>1</v>
      </c>
      <c r="W359" s="303" t="s">
        <v>170</v>
      </c>
      <c r="X359" s="303">
        <v>5</v>
      </c>
    </row>
    <row r="360" spans="5:24" ht="15" customHeight="1">
      <c r="E360" s="597" t="s">
        <v>23</v>
      </c>
      <c r="F360" s="597" t="s">
        <v>55</v>
      </c>
      <c r="G360" s="597" t="s">
        <v>38</v>
      </c>
      <c r="H360" s="597">
        <v>5</v>
      </c>
      <c r="I360" s="597" t="s">
        <v>2125</v>
      </c>
      <c r="J360" s="597" t="s">
        <v>769</v>
      </c>
      <c r="K360" s="598" t="s">
        <v>2126</v>
      </c>
      <c r="L360" s="599" t="s">
        <v>2127</v>
      </c>
      <c r="M360" s="600" t="s">
        <v>1101</v>
      </c>
      <c r="N360" s="600" t="s">
        <v>1086</v>
      </c>
      <c r="O360" s="597" t="s">
        <v>769</v>
      </c>
      <c r="P360" s="600">
        <v>2</v>
      </c>
      <c r="Q360" s="600">
        <v>2</v>
      </c>
      <c r="R360" s="541">
        <v>4</v>
      </c>
      <c r="S360" s="600">
        <v>3</v>
      </c>
      <c r="U360" s="307" t="s">
        <v>2128</v>
      </c>
      <c r="V360" s="308">
        <v>1</v>
      </c>
      <c r="W360" s="308" t="s">
        <v>170</v>
      </c>
      <c r="X360" s="308">
        <v>4</v>
      </c>
    </row>
    <row r="361" spans="5:24" ht="15" customHeight="1">
      <c r="E361" s="597" t="s">
        <v>23</v>
      </c>
      <c r="F361" s="597" t="s">
        <v>55</v>
      </c>
      <c r="G361" s="597" t="s">
        <v>38</v>
      </c>
      <c r="H361" s="597">
        <v>3</v>
      </c>
      <c r="I361" s="597" t="s">
        <v>16</v>
      </c>
      <c r="J361" s="597" t="s">
        <v>731</v>
      </c>
      <c r="K361" s="598" t="s">
        <v>2129</v>
      </c>
      <c r="L361" s="599" t="s">
        <v>2130</v>
      </c>
      <c r="M361" s="600" t="s">
        <v>1101</v>
      </c>
      <c r="N361" s="600" t="s">
        <v>1086</v>
      </c>
      <c r="O361" s="597" t="s">
        <v>731</v>
      </c>
      <c r="P361" s="600">
        <v>2</v>
      </c>
      <c r="Q361" s="600">
        <v>2</v>
      </c>
      <c r="R361" s="541">
        <v>4</v>
      </c>
      <c r="S361" s="600">
        <v>3</v>
      </c>
      <c r="U361" s="307" t="s">
        <v>2128</v>
      </c>
      <c r="V361" s="1104">
        <v>1</v>
      </c>
      <c r="W361" s="1104" t="s">
        <v>170</v>
      </c>
      <c r="X361" s="1104">
        <v>16</v>
      </c>
    </row>
    <row r="362" spans="5:24" ht="15" customHeight="1">
      <c r="E362" s="597" t="s">
        <v>23</v>
      </c>
      <c r="F362" s="597" t="s">
        <v>55</v>
      </c>
      <c r="G362" s="597" t="s">
        <v>38</v>
      </c>
      <c r="H362" s="597">
        <v>3</v>
      </c>
      <c r="I362" s="597" t="s">
        <v>26</v>
      </c>
      <c r="J362" s="597" t="s">
        <v>731</v>
      </c>
      <c r="K362" s="598" t="s">
        <v>2129</v>
      </c>
      <c r="L362" s="599" t="s">
        <v>2130</v>
      </c>
      <c r="M362" s="600" t="s">
        <v>1101</v>
      </c>
      <c r="N362" s="600" t="s">
        <v>1086</v>
      </c>
      <c r="O362" s="597" t="s">
        <v>731</v>
      </c>
      <c r="P362" s="600">
        <v>2</v>
      </c>
      <c r="Q362" s="600">
        <v>2</v>
      </c>
      <c r="R362" s="541">
        <v>4</v>
      </c>
      <c r="S362" s="600">
        <v>3</v>
      </c>
      <c r="U362" s="321"/>
      <c r="V362" s="1105"/>
      <c r="W362" s="1105"/>
      <c r="X362" s="1105"/>
    </row>
    <row r="363" spans="5:24" ht="15" customHeight="1">
      <c r="E363" s="597" t="s">
        <v>23</v>
      </c>
      <c r="F363" s="597" t="s">
        <v>55</v>
      </c>
      <c r="G363" s="597" t="s">
        <v>38</v>
      </c>
      <c r="H363" s="597">
        <v>3</v>
      </c>
      <c r="I363" s="597" t="s">
        <v>32</v>
      </c>
      <c r="J363" s="597" t="s">
        <v>731</v>
      </c>
      <c r="K363" s="598" t="s">
        <v>2129</v>
      </c>
      <c r="L363" s="599" t="s">
        <v>2130</v>
      </c>
      <c r="M363" s="600" t="s">
        <v>1101</v>
      </c>
      <c r="N363" s="600" t="s">
        <v>1086</v>
      </c>
      <c r="O363" s="597" t="s">
        <v>731</v>
      </c>
      <c r="P363" s="600">
        <v>2</v>
      </c>
      <c r="Q363" s="600">
        <v>2</v>
      </c>
      <c r="R363" s="541">
        <v>4</v>
      </c>
      <c r="S363" s="600">
        <v>3</v>
      </c>
      <c r="U363" s="321"/>
      <c r="V363" s="1105"/>
      <c r="W363" s="1105"/>
      <c r="X363" s="1105"/>
    </row>
    <row r="364" spans="5:24" ht="15" customHeight="1">
      <c r="E364" s="597" t="s">
        <v>23</v>
      </c>
      <c r="F364" s="597" t="s">
        <v>55</v>
      </c>
      <c r="G364" s="597" t="s">
        <v>38</v>
      </c>
      <c r="H364" s="597">
        <v>4</v>
      </c>
      <c r="I364" s="597" t="s">
        <v>16</v>
      </c>
      <c r="J364" s="597" t="s">
        <v>731</v>
      </c>
      <c r="K364" s="598" t="s">
        <v>2131</v>
      </c>
      <c r="L364" s="599" t="s">
        <v>2132</v>
      </c>
      <c r="M364" s="600" t="s">
        <v>1101</v>
      </c>
      <c r="N364" s="600" t="s">
        <v>1086</v>
      </c>
      <c r="O364" s="597" t="s">
        <v>731</v>
      </c>
      <c r="P364" s="600">
        <v>2</v>
      </c>
      <c r="Q364" s="600">
        <v>2</v>
      </c>
      <c r="R364" s="541">
        <v>4</v>
      </c>
      <c r="S364" s="600">
        <v>3</v>
      </c>
      <c r="U364" s="322"/>
      <c r="V364" s="1106"/>
      <c r="W364" s="1106"/>
      <c r="X364" s="1106"/>
    </row>
    <row r="365" spans="5:24" ht="15" customHeight="1">
      <c r="E365" s="601" t="s">
        <v>23</v>
      </c>
      <c r="F365" s="601" t="s">
        <v>14</v>
      </c>
      <c r="G365" s="601" t="s">
        <v>38</v>
      </c>
      <c r="H365" s="601">
        <v>1</v>
      </c>
      <c r="I365" s="601" t="s">
        <v>32</v>
      </c>
      <c r="J365" s="601" t="s">
        <v>731</v>
      </c>
      <c r="K365" s="602" t="s">
        <v>2133</v>
      </c>
      <c r="L365" s="603" t="s">
        <v>2134</v>
      </c>
      <c r="M365" s="604" t="s">
        <v>1101</v>
      </c>
      <c r="N365" s="604" t="s">
        <v>1086</v>
      </c>
      <c r="O365" s="601" t="s">
        <v>731</v>
      </c>
      <c r="P365" s="604">
        <v>2</v>
      </c>
      <c r="Q365" s="604">
        <v>2</v>
      </c>
      <c r="R365" s="530">
        <v>4</v>
      </c>
      <c r="S365" s="604">
        <v>3</v>
      </c>
      <c r="U365" s="605" t="s">
        <v>2135</v>
      </c>
      <c r="V365" s="1104">
        <v>1</v>
      </c>
      <c r="W365" s="1104" t="s">
        <v>170</v>
      </c>
      <c r="X365" s="1104">
        <v>14</v>
      </c>
    </row>
    <row r="366" spans="5:24" ht="15" customHeight="1">
      <c r="E366" s="601" t="s">
        <v>23</v>
      </c>
      <c r="F366" s="601" t="s">
        <v>14</v>
      </c>
      <c r="G366" s="601" t="s">
        <v>38</v>
      </c>
      <c r="H366" s="601">
        <v>1</v>
      </c>
      <c r="I366" s="601" t="s">
        <v>52</v>
      </c>
      <c r="J366" s="601" t="s">
        <v>731</v>
      </c>
      <c r="K366" s="602" t="s">
        <v>2133</v>
      </c>
      <c r="L366" s="603" t="s">
        <v>2134</v>
      </c>
      <c r="M366" s="604" t="s">
        <v>1101</v>
      </c>
      <c r="N366" s="604" t="s">
        <v>1086</v>
      </c>
      <c r="O366" s="601" t="s">
        <v>731</v>
      </c>
      <c r="P366" s="604">
        <v>2</v>
      </c>
      <c r="Q366" s="604">
        <v>2</v>
      </c>
      <c r="R366" s="530">
        <v>4</v>
      </c>
      <c r="S366" s="604">
        <v>3</v>
      </c>
      <c r="U366" s="606"/>
      <c r="V366" s="1105"/>
      <c r="W366" s="1105"/>
      <c r="X366" s="1105"/>
    </row>
    <row r="367" spans="5:24" ht="15" customHeight="1">
      <c r="E367" s="601" t="s">
        <v>23</v>
      </c>
      <c r="F367" s="601" t="s">
        <v>14</v>
      </c>
      <c r="G367" s="601" t="s">
        <v>38</v>
      </c>
      <c r="H367" s="601">
        <v>1</v>
      </c>
      <c r="I367" s="601" t="s">
        <v>60</v>
      </c>
      <c r="J367" s="601" t="s">
        <v>731</v>
      </c>
      <c r="K367" s="602" t="s">
        <v>2133</v>
      </c>
      <c r="L367" s="603" t="s">
        <v>2134</v>
      </c>
      <c r="M367" s="604" t="s">
        <v>1101</v>
      </c>
      <c r="N367" s="604" t="s">
        <v>1086</v>
      </c>
      <c r="O367" s="601" t="s">
        <v>731</v>
      </c>
      <c r="P367" s="604">
        <v>2</v>
      </c>
      <c r="Q367" s="604">
        <v>4</v>
      </c>
      <c r="R367" s="530">
        <v>6</v>
      </c>
      <c r="S367" s="604">
        <v>3</v>
      </c>
      <c r="U367" s="607"/>
      <c r="V367" s="1106"/>
      <c r="W367" s="1106"/>
      <c r="X367" s="1106"/>
    </row>
    <row r="368" spans="5:24" ht="15" customHeight="1">
      <c r="E368" s="589" t="s">
        <v>23</v>
      </c>
      <c r="F368" s="589" t="s">
        <v>55</v>
      </c>
      <c r="G368" s="589" t="s">
        <v>38</v>
      </c>
      <c r="H368" s="589">
        <v>3</v>
      </c>
      <c r="I368" s="589" t="s">
        <v>16</v>
      </c>
      <c r="J368" s="589" t="s">
        <v>731</v>
      </c>
      <c r="K368" s="590" t="s">
        <v>2136</v>
      </c>
      <c r="L368" s="591" t="s">
        <v>1131</v>
      </c>
      <c r="M368" s="592" t="s">
        <v>1127</v>
      </c>
      <c r="N368" s="592" t="s">
        <v>1086</v>
      </c>
      <c r="O368" s="589" t="s">
        <v>731</v>
      </c>
      <c r="P368" s="592">
        <v>2</v>
      </c>
      <c r="Q368" s="592">
        <v>2</v>
      </c>
      <c r="R368" s="571">
        <v>4</v>
      </c>
      <c r="S368" s="592">
        <v>3</v>
      </c>
      <c r="U368" s="605" t="s">
        <v>2137</v>
      </c>
      <c r="V368" s="1104">
        <v>1</v>
      </c>
      <c r="W368" s="1104" t="s">
        <v>170</v>
      </c>
      <c r="X368" s="1104">
        <v>12</v>
      </c>
    </row>
    <row r="369" spans="5:24" ht="15" customHeight="1">
      <c r="E369" s="589" t="s">
        <v>23</v>
      </c>
      <c r="F369" s="589" t="s">
        <v>55</v>
      </c>
      <c r="G369" s="589" t="s">
        <v>38</v>
      </c>
      <c r="H369" s="589">
        <v>3</v>
      </c>
      <c r="I369" s="589" t="s">
        <v>26</v>
      </c>
      <c r="J369" s="589" t="s">
        <v>731</v>
      </c>
      <c r="K369" s="590" t="s">
        <v>2136</v>
      </c>
      <c r="L369" s="591" t="s">
        <v>1131</v>
      </c>
      <c r="M369" s="592" t="s">
        <v>1127</v>
      </c>
      <c r="N369" s="592" t="s">
        <v>1086</v>
      </c>
      <c r="O369" s="589" t="s">
        <v>731</v>
      </c>
      <c r="P369" s="592">
        <v>2</v>
      </c>
      <c r="Q369" s="592">
        <v>2</v>
      </c>
      <c r="R369" s="571">
        <v>4</v>
      </c>
      <c r="S369" s="592">
        <v>3</v>
      </c>
      <c r="U369" s="606"/>
      <c r="V369" s="1105"/>
      <c r="W369" s="1105"/>
      <c r="X369" s="1105"/>
    </row>
    <row r="370" spans="5:24" ht="15" customHeight="1">
      <c r="E370" s="589" t="s">
        <v>23</v>
      </c>
      <c r="F370" s="589" t="s">
        <v>55</v>
      </c>
      <c r="G370" s="589" t="s">
        <v>38</v>
      </c>
      <c r="H370" s="589">
        <v>3</v>
      </c>
      <c r="I370" s="589" t="s">
        <v>32</v>
      </c>
      <c r="J370" s="589" t="s">
        <v>731</v>
      </c>
      <c r="K370" s="590" t="s">
        <v>2136</v>
      </c>
      <c r="L370" s="591" t="s">
        <v>1131</v>
      </c>
      <c r="M370" s="592" t="s">
        <v>1127</v>
      </c>
      <c r="N370" s="592" t="s">
        <v>1086</v>
      </c>
      <c r="O370" s="589" t="s">
        <v>731</v>
      </c>
      <c r="P370" s="592">
        <v>2</v>
      </c>
      <c r="Q370" s="592">
        <v>2</v>
      </c>
      <c r="R370" s="571">
        <v>4</v>
      </c>
      <c r="S370" s="592">
        <v>3</v>
      </c>
      <c r="U370" s="607"/>
      <c r="V370" s="1106"/>
      <c r="W370" s="1106"/>
      <c r="X370" s="1106"/>
    </row>
    <row r="371" spans="5:24" ht="15" customHeight="1">
      <c r="E371" s="593" t="s">
        <v>23</v>
      </c>
      <c r="F371" s="593" t="s">
        <v>14</v>
      </c>
      <c r="G371" s="593" t="s">
        <v>38</v>
      </c>
      <c r="H371" s="593">
        <v>1</v>
      </c>
      <c r="I371" s="593" t="s">
        <v>52</v>
      </c>
      <c r="J371" s="593" t="s">
        <v>731</v>
      </c>
      <c r="K371" s="594" t="s">
        <v>2138</v>
      </c>
      <c r="L371" s="608" t="s">
        <v>1190</v>
      </c>
      <c r="M371" s="596" t="s">
        <v>1127</v>
      </c>
      <c r="N371" s="596" t="s">
        <v>1086</v>
      </c>
      <c r="O371" s="593" t="s">
        <v>731</v>
      </c>
      <c r="P371" s="596">
        <v>2</v>
      </c>
      <c r="Q371" s="596">
        <v>2</v>
      </c>
      <c r="R371" s="559">
        <v>4</v>
      </c>
      <c r="S371" s="596">
        <v>3</v>
      </c>
      <c r="U371" s="309" t="s">
        <v>2139</v>
      </c>
      <c r="V371" s="308">
        <v>1</v>
      </c>
      <c r="W371" s="308" t="s">
        <v>170</v>
      </c>
      <c r="X371" s="308">
        <v>4</v>
      </c>
    </row>
    <row r="372" spans="5:24" ht="15" customHeight="1">
      <c r="E372" s="609" t="s">
        <v>23</v>
      </c>
      <c r="F372" s="609" t="s">
        <v>14</v>
      </c>
      <c r="G372" s="609" t="s">
        <v>38</v>
      </c>
      <c r="H372" s="609">
        <v>1</v>
      </c>
      <c r="I372" s="609" t="s">
        <v>32</v>
      </c>
      <c r="J372" s="609" t="s">
        <v>731</v>
      </c>
      <c r="K372" s="610" t="s">
        <v>2140</v>
      </c>
      <c r="L372" s="611" t="s">
        <v>2141</v>
      </c>
      <c r="M372" s="612" t="s">
        <v>1127</v>
      </c>
      <c r="N372" s="612" t="s">
        <v>1086</v>
      </c>
      <c r="O372" s="609" t="s">
        <v>731</v>
      </c>
      <c r="P372" s="612">
        <v>3</v>
      </c>
      <c r="Q372" s="612">
        <v>2</v>
      </c>
      <c r="R372" s="580">
        <v>5</v>
      </c>
      <c r="S372" s="612">
        <v>4</v>
      </c>
      <c r="U372" s="307" t="s">
        <v>2142</v>
      </c>
      <c r="V372" s="1104">
        <v>1</v>
      </c>
      <c r="W372" s="1104" t="s">
        <v>170</v>
      </c>
      <c r="X372" s="1104">
        <v>15</v>
      </c>
    </row>
    <row r="373" spans="5:24" ht="15" customHeight="1">
      <c r="E373" s="609" t="s">
        <v>23</v>
      </c>
      <c r="F373" s="609" t="s">
        <v>14</v>
      </c>
      <c r="G373" s="609" t="s">
        <v>38</v>
      </c>
      <c r="H373" s="609">
        <v>1</v>
      </c>
      <c r="I373" s="609" t="s">
        <v>41</v>
      </c>
      <c r="J373" s="609" t="s">
        <v>731</v>
      </c>
      <c r="K373" s="610" t="s">
        <v>2140</v>
      </c>
      <c r="L373" s="611" t="s">
        <v>2141</v>
      </c>
      <c r="M373" s="612" t="s">
        <v>1127</v>
      </c>
      <c r="N373" s="612" t="s">
        <v>1086</v>
      </c>
      <c r="O373" s="609" t="s">
        <v>731</v>
      </c>
      <c r="P373" s="612">
        <v>3</v>
      </c>
      <c r="Q373" s="612">
        <v>2</v>
      </c>
      <c r="R373" s="580">
        <v>5</v>
      </c>
      <c r="S373" s="612">
        <v>4</v>
      </c>
      <c r="U373" s="321"/>
      <c r="V373" s="1105"/>
      <c r="W373" s="1105"/>
      <c r="X373" s="1105"/>
    </row>
    <row r="374" spans="5:24" ht="15" customHeight="1">
      <c r="E374" s="609" t="s">
        <v>23</v>
      </c>
      <c r="F374" s="609" t="s">
        <v>14</v>
      </c>
      <c r="G374" s="609" t="s">
        <v>38</v>
      </c>
      <c r="H374" s="609">
        <v>1</v>
      </c>
      <c r="I374" s="609" t="s">
        <v>52</v>
      </c>
      <c r="J374" s="609" t="s">
        <v>731</v>
      </c>
      <c r="K374" s="610" t="s">
        <v>2140</v>
      </c>
      <c r="L374" s="611" t="s">
        <v>2141</v>
      </c>
      <c r="M374" s="612" t="s">
        <v>1127</v>
      </c>
      <c r="N374" s="612" t="s">
        <v>1086</v>
      </c>
      <c r="O374" s="609" t="s">
        <v>731</v>
      </c>
      <c r="P374" s="612">
        <v>3</v>
      </c>
      <c r="Q374" s="612">
        <v>2</v>
      </c>
      <c r="R374" s="580">
        <v>5</v>
      </c>
      <c r="S374" s="612">
        <v>4</v>
      </c>
      <c r="U374" s="322"/>
      <c r="V374" s="1106"/>
      <c r="W374" s="1106"/>
      <c r="X374" s="1106"/>
    </row>
    <row r="375" spans="5:24" ht="15" customHeight="1">
      <c r="E375" s="589" t="s">
        <v>23</v>
      </c>
      <c r="F375" s="589" t="s">
        <v>55</v>
      </c>
      <c r="G375" s="589" t="s">
        <v>38</v>
      </c>
      <c r="H375" s="589">
        <v>2</v>
      </c>
      <c r="I375" s="589" t="s">
        <v>26</v>
      </c>
      <c r="J375" s="589" t="s">
        <v>731</v>
      </c>
      <c r="K375" s="590" t="s">
        <v>2068</v>
      </c>
      <c r="L375" s="613" t="s">
        <v>1144</v>
      </c>
      <c r="M375" s="592" t="s">
        <v>1127</v>
      </c>
      <c r="N375" s="592" t="s">
        <v>1086</v>
      </c>
      <c r="O375" s="589" t="s">
        <v>731</v>
      </c>
      <c r="P375" s="592">
        <v>2</v>
      </c>
      <c r="Q375" s="592">
        <v>2</v>
      </c>
      <c r="R375" s="571">
        <v>4</v>
      </c>
      <c r="S375" s="592">
        <v>3</v>
      </c>
      <c r="U375" s="309" t="s">
        <v>2139</v>
      </c>
      <c r="V375" s="308">
        <v>1</v>
      </c>
      <c r="W375" s="308" t="s">
        <v>170</v>
      </c>
      <c r="X375" s="308">
        <v>4</v>
      </c>
    </row>
    <row r="376" spans="5:24" ht="15" customHeight="1">
      <c r="E376" s="585" t="s">
        <v>23</v>
      </c>
      <c r="F376" s="585" t="s">
        <v>14</v>
      </c>
      <c r="G376" s="585" t="s">
        <v>38</v>
      </c>
      <c r="H376" s="585">
        <v>1</v>
      </c>
      <c r="I376" s="585" t="s">
        <v>16</v>
      </c>
      <c r="J376" s="585" t="s">
        <v>731</v>
      </c>
      <c r="K376" s="586" t="s">
        <v>2143</v>
      </c>
      <c r="L376" s="614" t="s">
        <v>1185</v>
      </c>
      <c r="M376" s="588" t="s">
        <v>1127</v>
      </c>
      <c r="N376" s="588" t="s">
        <v>1086</v>
      </c>
      <c r="O376" s="585" t="s">
        <v>731</v>
      </c>
      <c r="P376" s="588">
        <v>3</v>
      </c>
      <c r="Q376" s="588">
        <v>2</v>
      </c>
      <c r="R376" s="552">
        <v>5</v>
      </c>
      <c r="S376" s="588">
        <v>4</v>
      </c>
      <c r="U376" s="307" t="s">
        <v>2144</v>
      </c>
      <c r="V376" s="1104">
        <v>1</v>
      </c>
      <c r="W376" s="1104" t="s">
        <v>170</v>
      </c>
      <c r="X376" s="1104">
        <v>15</v>
      </c>
    </row>
    <row r="377" spans="5:24" ht="15" customHeight="1">
      <c r="E377" s="585" t="s">
        <v>23</v>
      </c>
      <c r="F377" s="585" t="s">
        <v>14</v>
      </c>
      <c r="G377" s="585" t="s">
        <v>38</v>
      </c>
      <c r="H377" s="585">
        <v>1</v>
      </c>
      <c r="I377" s="585" t="s">
        <v>26</v>
      </c>
      <c r="J377" s="585" t="s">
        <v>731</v>
      </c>
      <c r="K377" s="586" t="s">
        <v>2143</v>
      </c>
      <c r="L377" s="614" t="s">
        <v>1185</v>
      </c>
      <c r="M377" s="588" t="s">
        <v>1127</v>
      </c>
      <c r="N377" s="588" t="s">
        <v>1086</v>
      </c>
      <c r="O377" s="585" t="s">
        <v>731</v>
      </c>
      <c r="P377" s="588">
        <v>3</v>
      </c>
      <c r="Q377" s="588">
        <v>2</v>
      </c>
      <c r="R377" s="552">
        <v>5</v>
      </c>
      <c r="S377" s="588">
        <v>4</v>
      </c>
      <c r="U377" s="321"/>
      <c r="V377" s="1105"/>
      <c r="W377" s="1105"/>
      <c r="X377" s="1105"/>
    </row>
    <row r="378" spans="5:24" ht="15" customHeight="1">
      <c r="E378" s="615" t="s">
        <v>23</v>
      </c>
      <c r="F378" s="585" t="s">
        <v>14</v>
      </c>
      <c r="G378" s="616" t="s">
        <v>38</v>
      </c>
      <c r="H378" s="616">
        <v>1</v>
      </c>
      <c r="I378" s="616" t="s">
        <v>52</v>
      </c>
      <c r="J378" s="615" t="s">
        <v>731</v>
      </c>
      <c r="K378" s="617" t="s">
        <v>2143</v>
      </c>
      <c r="L378" s="618" t="s">
        <v>1185</v>
      </c>
      <c r="M378" s="588" t="s">
        <v>1127</v>
      </c>
      <c r="N378" s="619" t="s">
        <v>1086</v>
      </c>
      <c r="O378" s="615" t="s">
        <v>731</v>
      </c>
      <c r="P378" s="620">
        <v>3</v>
      </c>
      <c r="Q378" s="620">
        <v>2</v>
      </c>
      <c r="R378" s="552">
        <v>5</v>
      </c>
      <c r="S378" s="620">
        <v>4</v>
      </c>
      <c r="U378" s="322"/>
      <c r="V378" s="1106"/>
      <c r="W378" s="1106"/>
      <c r="X378" s="1106"/>
    </row>
    <row r="379" spans="5:24" ht="15" customHeight="1">
      <c r="E379" s="621" t="s">
        <v>23</v>
      </c>
      <c r="F379" s="622" t="s">
        <v>55</v>
      </c>
      <c r="G379" s="623" t="s">
        <v>38</v>
      </c>
      <c r="H379" s="623">
        <v>7</v>
      </c>
      <c r="I379" s="623" t="s">
        <v>52</v>
      </c>
      <c r="J379" s="621" t="s">
        <v>769</v>
      </c>
      <c r="K379" s="624" t="s">
        <v>2069</v>
      </c>
      <c r="L379" s="625" t="s">
        <v>2070</v>
      </c>
      <c r="M379" s="626" t="s">
        <v>1101</v>
      </c>
      <c r="N379" s="627" t="s">
        <v>1086</v>
      </c>
      <c r="O379" s="621" t="s">
        <v>769</v>
      </c>
      <c r="P379" s="628">
        <v>3</v>
      </c>
      <c r="Q379" s="628">
        <v>2</v>
      </c>
      <c r="R379" s="546">
        <v>5</v>
      </c>
      <c r="S379" s="628">
        <v>4</v>
      </c>
      <c r="U379" s="307" t="s">
        <v>2071</v>
      </c>
      <c r="V379" s="1104">
        <v>1</v>
      </c>
      <c r="W379" s="1104" t="s">
        <v>170</v>
      </c>
      <c r="X379" s="1104">
        <v>10</v>
      </c>
    </row>
    <row r="380" spans="5:24" ht="15" customHeight="1">
      <c r="E380" s="621" t="s">
        <v>23</v>
      </c>
      <c r="F380" s="622" t="s">
        <v>55</v>
      </c>
      <c r="G380" s="623" t="s">
        <v>38</v>
      </c>
      <c r="H380" s="623">
        <v>7</v>
      </c>
      <c r="I380" s="623" t="s">
        <v>73</v>
      </c>
      <c r="J380" s="621" t="s">
        <v>769</v>
      </c>
      <c r="K380" s="624" t="s">
        <v>2069</v>
      </c>
      <c r="L380" s="625" t="s">
        <v>2070</v>
      </c>
      <c r="M380" s="626" t="s">
        <v>1101</v>
      </c>
      <c r="N380" s="627" t="s">
        <v>1086</v>
      </c>
      <c r="O380" s="621" t="s">
        <v>769</v>
      </c>
      <c r="P380" s="628">
        <v>3</v>
      </c>
      <c r="Q380" s="628">
        <v>2</v>
      </c>
      <c r="R380" s="546">
        <v>5</v>
      </c>
      <c r="S380" s="628">
        <v>4</v>
      </c>
      <c r="U380" s="322"/>
      <c r="V380" s="1106"/>
      <c r="W380" s="1106"/>
      <c r="X380" s="1106"/>
    </row>
    <row r="381" spans="5:24" ht="15" customHeight="1">
      <c r="E381" s="621" t="s">
        <v>23</v>
      </c>
      <c r="F381" s="622" t="s">
        <v>55</v>
      </c>
      <c r="G381" s="623" t="s">
        <v>38</v>
      </c>
      <c r="H381" s="623">
        <v>8</v>
      </c>
      <c r="I381" s="623" t="s">
        <v>41</v>
      </c>
      <c r="J381" s="621" t="s">
        <v>769</v>
      </c>
      <c r="K381" s="624" t="s">
        <v>2072</v>
      </c>
      <c r="L381" s="625" t="s">
        <v>1105</v>
      </c>
      <c r="M381" s="626" t="s">
        <v>1101</v>
      </c>
      <c r="N381" s="627" t="s">
        <v>1086</v>
      </c>
      <c r="O381" s="621" t="s">
        <v>769</v>
      </c>
      <c r="P381" s="628">
        <v>3</v>
      </c>
      <c r="Q381" s="628">
        <v>2</v>
      </c>
      <c r="R381" s="546">
        <v>5</v>
      </c>
      <c r="S381" s="628">
        <v>4</v>
      </c>
      <c r="U381" s="307" t="s">
        <v>2071</v>
      </c>
      <c r="V381" s="1104">
        <v>1</v>
      </c>
      <c r="W381" s="1104" t="s">
        <v>170</v>
      </c>
      <c r="X381" s="1104">
        <v>10</v>
      </c>
    </row>
    <row r="382" spans="5:24" ht="15" customHeight="1">
      <c r="E382" s="621" t="s">
        <v>23</v>
      </c>
      <c r="F382" s="622" t="s">
        <v>55</v>
      </c>
      <c r="G382" s="623" t="s">
        <v>38</v>
      </c>
      <c r="H382" s="623">
        <v>8</v>
      </c>
      <c r="I382" s="623" t="s">
        <v>52</v>
      </c>
      <c r="J382" s="621" t="s">
        <v>769</v>
      </c>
      <c r="K382" s="624" t="s">
        <v>2072</v>
      </c>
      <c r="L382" s="625" t="s">
        <v>1105</v>
      </c>
      <c r="M382" s="626" t="s">
        <v>1101</v>
      </c>
      <c r="N382" s="627" t="s">
        <v>1086</v>
      </c>
      <c r="O382" s="621" t="s">
        <v>769</v>
      </c>
      <c r="P382" s="628">
        <v>3</v>
      </c>
      <c r="Q382" s="628">
        <v>2</v>
      </c>
      <c r="R382" s="546">
        <v>5</v>
      </c>
      <c r="S382" s="628">
        <v>4</v>
      </c>
      <c r="U382" s="322"/>
      <c r="V382" s="1106"/>
      <c r="W382" s="1106"/>
      <c r="X382" s="1106"/>
    </row>
    <row r="383" spans="5:24" ht="15" customHeight="1">
      <c r="E383" s="593" t="s">
        <v>23</v>
      </c>
      <c r="F383" s="593" t="s">
        <v>55</v>
      </c>
      <c r="G383" s="593" t="s">
        <v>63</v>
      </c>
      <c r="H383" s="593">
        <v>4</v>
      </c>
      <c r="I383" s="593" t="s">
        <v>16</v>
      </c>
      <c r="J383" s="593" t="s">
        <v>731</v>
      </c>
      <c r="K383" s="594" t="s">
        <v>2145</v>
      </c>
      <c r="L383" s="595" t="s">
        <v>1239</v>
      </c>
      <c r="M383" s="596" t="s">
        <v>1101</v>
      </c>
      <c r="N383" s="596" t="s">
        <v>1086</v>
      </c>
      <c r="O383" s="593" t="s">
        <v>731</v>
      </c>
      <c r="P383" s="596">
        <v>2</v>
      </c>
      <c r="Q383" s="596">
        <v>4</v>
      </c>
      <c r="R383" s="559">
        <v>6</v>
      </c>
      <c r="S383" s="596">
        <v>4</v>
      </c>
      <c r="U383" s="307" t="s">
        <v>2146</v>
      </c>
      <c r="V383" s="308">
        <v>1</v>
      </c>
      <c r="W383" s="308" t="s">
        <v>170</v>
      </c>
      <c r="X383" s="308">
        <v>6</v>
      </c>
    </row>
    <row r="384" spans="5:24" ht="15" customHeight="1">
      <c r="E384" s="589" t="s">
        <v>23</v>
      </c>
      <c r="F384" s="589" t="s">
        <v>55</v>
      </c>
      <c r="G384" s="589" t="s">
        <v>63</v>
      </c>
      <c r="H384" s="589">
        <v>3</v>
      </c>
      <c r="I384" s="589" t="s">
        <v>41</v>
      </c>
      <c r="J384" s="589" t="s">
        <v>731</v>
      </c>
      <c r="K384" s="590" t="s">
        <v>2147</v>
      </c>
      <c r="L384" s="591" t="s">
        <v>2148</v>
      </c>
      <c r="M384" s="592" t="s">
        <v>1085</v>
      </c>
      <c r="N384" s="592" t="s">
        <v>1086</v>
      </c>
      <c r="O384" s="589" t="s">
        <v>731</v>
      </c>
      <c r="P384" s="592">
        <v>2</v>
      </c>
      <c r="Q384" s="592">
        <v>4</v>
      </c>
      <c r="R384" s="571">
        <v>6</v>
      </c>
      <c r="S384" s="592">
        <v>3</v>
      </c>
      <c r="U384" s="629" t="s">
        <v>2149</v>
      </c>
      <c r="V384" s="308">
        <v>1</v>
      </c>
      <c r="W384" s="308" t="s">
        <v>170</v>
      </c>
      <c r="X384" s="308">
        <v>6</v>
      </c>
    </row>
    <row r="385" spans="5:24" ht="15" customHeight="1">
      <c r="E385" s="585" t="s">
        <v>23</v>
      </c>
      <c r="F385" s="585" t="s">
        <v>55</v>
      </c>
      <c r="G385" s="585" t="s">
        <v>63</v>
      </c>
      <c r="H385" s="585">
        <v>3</v>
      </c>
      <c r="I385" s="585" t="s">
        <v>41</v>
      </c>
      <c r="J385" s="585" t="s">
        <v>731</v>
      </c>
      <c r="K385" s="586" t="s">
        <v>2150</v>
      </c>
      <c r="L385" s="587" t="s">
        <v>2151</v>
      </c>
      <c r="M385" s="588" t="s">
        <v>1101</v>
      </c>
      <c r="N385" s="588" t="s">
        <v>1086</v>
      </c>
      <c r="O385" s="585" t="s">
        <v>731</v>
      </c>
      <c r="P385" s="588">
        <v>2</v>
      </c>
      <c r="Q385" s="588">
        <v>4</v>
      </c>
      <c r="R385" s="552">
        <v>6</v>
      </c>
      <c r="S385" s="588">
        <v>3</v>
      </c>
      <c r="U385" s="630" t="s">
        <v>2135</v>
      </c>
      <c r="V385" s="310">
        <v>1</v>
      </c>
      <c r="W385" s="308" t="s">
        <v>170</v>
      </c>
      <c r="X385" s="308">
        <v>6</v>
      </c>
    </row>
    <row r="386" spans="5:24" ht="15" customHeight="1">
      <c r="E386" s="631" t="s">
        <v>23</v>
      </c>
      <c r="F386" s="631" t="s">
        <v>55</v>
      </c>
      <c r="G386" s="631" t="s">
        <v>63</v>
      </c>
      <c r="H386" s="631">
        <v>7</v>
      </c>
      <c r="I386" s="631" t="s">
        <v>26</v>
      </c>
      <c r="J386" s="631" t="s">
        <v>731</v>
      </c>
      <c r="K386" s="632" t="s">
        <v>2152</v>
      </c>
      <c r="L386" s="633" t="s">
        <v>2153</v>
      </c>
      <c r="M386" s="634" t="s">
        <v>1085</v>
      </c>
      <c r="N386" s="634" t="s">
        <v>1086</v>
      </c>
      <c r="O386" s="631" t="s">
        <v>731</v>
      </c>
      <c r="P386" s="634">
        <v>2</v>
      </c>
      <c r="Q386" s="634">
        <v>4</v>
      </c>
      <c r="R386" s="635">
        <v>6</v>
      </c>
      <c r="S386" s="634">
        <v>3</v>
      </c>
      <c r="U386" s="309" t="s">
        <v>2154</v>
      </c>
      <c r="V386" s="308">
        <v>1</v>
      </c>
      <c r="W386" s="308" t="s">
        <v>170</v>
      </c>
      <c r="X386" s="308">
        <v>6</v>
      </c>
    </row>
    <row r="387" spans="5:24" ht="15" customHeight="1">
      <c r="E387" s="589" t="s">
        <v>23</v>
      </c>
      <c r="F387" s="589" t="s">
        <v>55</v>
      </c>
      <c r="G387" s="589" t="s">
        <v>63</v>
      </c>
      <c r="H387" s="589">
        <v>3</v>
      </c>
      <c r="I387" s="589" t="s">
        <v>41</v>
      </c>
      <c r="J387" s="589" t="s">
        <v>731</v>
      </c>
      <c r="K387" s="590" t="s">
        <v>2155</v>
      </c>
      <c r="L387" s="591" t="s">
        <v>2156</v>
      </c>
      <c r="M387" s="592" t="s">
        <v>1085</v>
      </c>
      <c r="N387" s="592" t="s">
        <v>1086</v>
      </c>
      <c r="O387" s="589" t="s">
        <v>731</v>
      </c>
      <c r="P387" s="592">
        <v>3</v>
      </c>
      <c r="Q387" s="592">
        <v>4</v>
      </c>
      <c r="R387" s="571">
        <v>7</v>
      </c>
      <c r="S387" s="592">
        <v>4</v>
      </c>
      <c r="U387" s="629" t="s">
        <v>2154</v>
      </c>
      <c r="V387" s="308">
        <v>1</v>
      </c>
      <c r="W387" s="308" t="s">
        <v>170</v>
      </c>
      <c r="X387" s="308">
        <v>7</v>
      </c>
    </row>
    <row r="388" spans="5:24" ht="15" customHeight="1">
      <c r="E388" s="593" t="s">
        <v>23</v>
      </c>
      <c r="F388" s="593" t="s">
        <v>55</v>
      </c>
      <c r="G388" s="593" t="s">
        <v>63</v>
      </c>
      <c r="H388" s="593">
        <v>5</v>
      </c>
      <c r="I388" s="593" t="s">
        <v>16</v>
      </c>
      <c r="J388" s="593" t="s">
        <v>731</v>
      </c>
      <c r="K388" s="594" t="s">
        <v>2157</v>
      </c>
      <c r="L388" s="595" t="s">
        <v>2158</v>
      </c>
      <c r="M388" s="596" t="s">
        <v>1085</v>
      </c>
      <c r="N388" s="596" t="s">
        <v>1086</v>
      </c>
      <c r="O388" s="593" t="s">
        <v>731</v>
      </c>
      <c r="P388" s="596">
        <v>2</v>
      </c>
      <c r="Q388" s="596">
        <v>2</v>
      </c>
      <c r="R388" s="559">
        <v>4</v>
      </c>
      <c r="S388" s="596">
        <v>3</v>
      </c>
      <c r="U388" s="307" t="s">
        <v>2154</v>
      </c>
      <c r="V388" s="1104">
        <v>1</v>
      </c>
      <c r="W388" s="1104" t="s">
        <v>170</v>
      </c>
      <c r="X388" s="1104">
        <v>8</v>
      </c>
    </row>
    <row r="389" spans="5:24" ht="15" customHeight="1">
      <c r="E389" s="593" t="s">
        <v>23</v>
      </c>
      <c r="F389" s="593" t="s">
        <v>55</v>
      </c>
      <c r="G389" s="593" t="s">
        <v>63</v>
      </c>
      <c r="H389" s="593">
        <v>5</v>
      </c>
      <c r="I389" s="593" t="s">
        <v>26</v>
      </c>
      <c r="J389" s="593" t="s">
        <v>731</v>
      </c>
      <c r="K389" s="594" t="s">
        <v>2157</v>
      </c>
      <c r="L389" s="595" t="s">
        <v>2158</v>
      </c>
      <c r="M389" s="596" t="s">
        <v>1085</v>
      </c>
      <c r="N389" s="596" t="s">
        <v>1086</v>
      </c>
      <c r="O389" s="593" t="s">
        <v>731</v>
      </c>
      <c r="P389" s="596">
        <v>2</v>
      </c>
      <c r="Q389" s="596">
        <v>2</v>
      </c>
      <c r="R389" s="559">
        <v>4</v>
      </c>
      <c r="S389" s="596">
        <v>3</v>
      </c>
      <c r="U389" s="322"/>
      <c r="V389" s="1106"/>
      <c r="W389" s="1106"/>
      <c r="X389" s="1106"/>
    </row>
    <row r="390" spans="5:24" ht="15" customHeight="1">
      <c r="E390" s="609" t="s">
        <v>23</v>
      </c>
      <c r="F390" s="609" t="s">
        <v>55</v>
      </c>
      <c r="G390" s="609" t="s">
        <v>63</v>
      </c>
      <c r="H390" s="609">
        <v>6</v>
      </c>
      <c r="I390" s="609" t="s">
        <v>16</v>
      </c>
      <c r="J390" s="609" t="s">
        <v>731</v>
      </c>
      <c r="K390" s="610" t="s">
        <v>2159</v>
      </c>
      <c r="L390" s="636" t="s">
        <v>2160</v>
      </c>
      <c r="M390" s="612" t="s">
        <v>1085</v>
      </c>
      <c r="N390" s="612" t="s">
        <v>1086</v>
      </c>
      <c r="O390" s="609" t="s">
        <v>731</v>
      </c>
      <c r="P390" s="612">
        <v>2</v>
      </c>
      <c r="Q390" s="612">
        <v>4</v>
      </c>
      <c r="R390" s="580">
        <v>6</v>
      </c>
      <c r="S390" s="612">
        <v>3</v>
      </c>
      <c r="U390" s="309" t="s">
        <v>2154</v>
      </c>
      <c r="V390" s="308">
        <v>1</v>
      </c>
      <c r="W390" s="308" t="s">
        <v>170</v>
      </c>
      <c r="X390" s="308">
        <v>6</v>
      </c>
    </row>
    <row r="391" spans="5:24" ht="15" customHeight="1">
      <c r="E391" s="589" t="s">
        <v>23</v>
      </c>
      <c r="F391" s="589" t="s">
        <v>55</v>
      </c>
      <c r="G391" s="589" t="s">
        <v>63</v>
      </c>
      <c r="H391" s="589">
        <v>4</v>
      </c>
      <c r="I391" s="589" t="s">
        <v>16</v>
      </c>
      <c r="J391" s="589" t="s">
        <v>731</v>
      </c>
      <c r="K391" s="590" t="s">
        <v>2161</v>
      </c>
      <c r="L391" s="591" t="s">
        <v>2162</v>
      </c>
      <c r="M391" s="592" t="s">
        <v>1101</v>
      </c>
      <c r="N391" s="592" t="s">
        <v>1086</v>
      </c>
      <c r="O391" s="589" t="s">
        <v>731</v>
      </c>
      <c r="P391" s="592">
        <v>2</v>
      </c>
      <c r="Q391" s="592">
        <v>4</v>
      </c>
      <c r="R391" s="571">
        <v>6</v>
      </c>
      <c r="S391" s="592">
        <v>3</v>
      </c>
      <c r="U391" s="630" t="s">
        <v>2163</v>
      </c>
      <c r="V391" s="308">
        <v>1</v>
      </c>
      <c r="W391" s="308" t="s">
        <v>170</v>
      </c>
      <c r="X391" s="308">
        <v>6</v>
      </c>
    </row>
    <row r="392" spans="5:24" ht="15" customHeight="1">
      <c r="E392" s="585" t="s">
        <v>23</v>
      </c>
      <c r="F392" s="585" t="s">
        <v>55</v>
      </c>
      <c r="G392" s="585" t="s">
        <v>63</v>
      </c>
      <c r="H392" s="585">
        <v>7</v>
      </c>
      <c r="I392" s="585" t="s">
        <v>16</v>
      </c>
      <c r="J392" s="585" t="s">
        <v>731</v>
      </c>
      <c r="K392" s="586" t="s">
        <v>2164</v>
      </c>
      <c r="L392" s="587" t="s">
        <v>2165</v>
      </c>
      <c r="M392" s="588" t="s">
        <v>1085</v>
      </c>
      <c r="N392" s="588" t="s">
        <v>1086</v>
      </c>
      <c r="O392" s="585" t="s">
        <v>731</v>
      </c>
      <c r="P392" s="588">
        <v>2</v>
      </c>
      <c r="Q392" s="588">
        <v>4</v>
      </c>
      <c r="R392" s="552">
        <v>6</v>
      </c>
      <c r="S392" s="588">
        <v>3</v>
      </c>
      <c r="U392" s="307" t="s">
        <v>2154</v>
      </c>
      <c r="V392" s="1104">
        <v>1</v>
      </c>
      <c r="W392" s="1104" t="s">
        <v>170</v>
      </c>
      <c r="X392" s="1104">
        <v>12</v>
      </c>
    </row>
    <row r="393" spans="5:24" ht="15" customHeight="1">
      <c r="E393" s="585" t="s">
        <v>23</v>
      </c>
      <c r="F393" s="585" t="s">
        <v>55</v>
      </c>
      <c r="G393" s="585" t="s">
        <v>63</v>
      </c>
      <c r="H393" s="585">
        <v>7</v>
      </c>
      <c r="I393" s="585" t="s">
        <v>26</v>
      </c>
      <c r="J393" s="585" t="s">
        <v>731</v>
      </c>
      <c r="K393" s="586" t="s">
        <v>2164</v>
      </c>
      <c r="L393" s="587" t="s">
        <v>2165</v>
      </c>
      <c r="M393" s="588" t="s">
        <v>1085</v>
      </c>
      <c r="N393" s="588" t="s">
        <v>1086</v>
      </c>
      <c r="O393" s="585" t="s">
        <v>731</v>
      </c>
      <c r="P393" s="588">
        <v>2</v>
      </c>
      <c r="Q393" s="588">
        <v>4</v>
      </c>
      <c r="R393" s="552">
        <v>6</v>
      </c>
      <c r="S393" s="588">
        <v>3</v>
      </c>
      <c r="U393" s="322"/>
      <c r="V393" s="1106"/>
      <c r="W393" s="1106"/>
      <c r="X393" s="1106"/>
    </row>
    <row r="394" spans="5:24" ht="15" customHeight="1">
      <c r="E394" s="631" t="s">
        <v>23</v>
      </c>
      <c r="F394" s="631" t="s">
        <v>55</v>
      </c>
      <c r="G394" s="631" t="s">
        <v>63</v>
      </c>
      <c r="H394" s="631">
        <v>5</v>
      </c>
      <c r="I394" s="631" t="s">
        <v>16</v>
      </c>
      <c r="J394" s="631" t="s">
        <v>731</v>
      </c>
      <c r="K394" s="632" t="s">
        <v>2166</v>
      </c>
      <c r="L394" s="633" t="s">
        <v>2167</v>
      </c>
      <c r="M394" s="634" t="s">
        <v>1085</v>
      </c>
      <c r="N394" s="634" t="s">
        <v>1086</v>
      </c>
      <c r="O394" s="631" t="s">
        <v>731</v>
      </c>
      <c r="P394" s="634">
        <v>2</v>
      </c>
      <c r="Q394" s="634">
        <v>10</v>
      </c>
      <c r="R394" s="635">
        <v>12</v>
      </c>
      <c r="S394" s="634">
        <v>6</v>
      </c>
      <c r="U394" s="309" t="s">
        <v>2154</v>
      </c>
      <c r="V394" s="308">
        <v>1</v>
      </c>
      <c r="W394" s="308" t="s">
        <v>170</v>
      </c>
      <c r="X394" s="308">
        <v>12</v>
      </c>
    </row>
    <row r="395" spans="5:24" ht="15" customHeight="1">
      <c r="E395" s="631" t="s">
        <v>23</v>
      </c>
      <c r="F395" s="631" t="s">
        <v>55</v>
      </c>
      <c r="G395" s="631" t="s">
        <v>63</v>
      </c>
      <c r="H395" s="631">
        <v>7</v>
      </c>
      <c r="I395" s="631" t="s">
        <v>26</v>
      </c>
      <c r="J395" s="631" t="s">
        <v>731</v>
      </c>
      <c r="K395" s="632" t="s">
        <v>2168</v>
      </c>
      <c r="L395" s="633" t="s">
        <v>2169</v>
      </c>
      <c r="M395" s="634" t="s">
        <v>1085</v>
      </c>
      <c r="N395" s="634" t="s">
        <v>1086</v>
      </c>
      <c r="O395" s="631" t="s">
        <v>731</v>
      </c>
      <c r="P395" s="634">
        <v>2</v>
      </c>
      <c r="Q395" s="634">
        <v>10</v>
      </c>
      <c r="R395" s="635">
        <v>12</v>
      </c>
      <c r="S395" s="634">
        <v>6</v>
      </c>
      <c r="U395" s="309" t="s">
        <v>2154</v>
      </c>
      <c r="V395" s="308">
        <v>1</v>
      </c>
      <c r="W395" s="308" t="s">
        <v>170</v>
      </c>
      <c r="X395" s="308">
        <v>12</v>
      </c>
    </row>
    <row r="396" spans="5:24" ht="15" customHeight="1">
      <c r="E396" s="601" t="s">
        <v>23</v>
      </c>
      <c r="F396" s="601" t="s">
        <v>55</v>
      </c>
      <c r="G396" s="601" t="s">
        <v>63</v>
      </c>
      <c r="H396" s="601">
        <v>4</v>
      </c>
      <c r="I396" s="601" t="s">
        <v>16</v>
      </c>
      <c r="J396" s="601" t="s">
        <v>731</v>
      </c>
      <c r="K396" s="602" t="s">
        <v>2170</v>
      </c>
      <c r="L396" s="637" t="s">
        <v>2171</v>
      </c>
      <c r="M396" s="604" t="s">
        <v>1085</v>
      </c>
      <c r="N396" s="604" t="s">
        <v>1086</v>
      </c>
      <c r="O396" s="601" t="s">
        <v>731</v>
      </c>
      <c r="P396" s="604">
        <v>2</v>
      </c>
      <c r="Q396" s="604">
        <v>4</v>
      </c>
      <c r="R396" s="530">
        <v>6</v>
      </c>
      <c r="S396" s="604">
        <v>3</v>
      </c>
      <c r="U396" s="309" t="s">
        <v>2154</v>
      </c>
      <c r="V396" s="308">
        <v>1</v>
      </c>
      <c r="W396" s="308" t="s">
        <v>170</v>
      </c>
      <c r="X396" s="308">
        <v>6</v>
      </c>
    </row>
    <row r="397" spans="5:24" ht="15" customHeight="1">
      <c r="E397" s="622" t="s">
        <v>23</v>
      </c>
      <c r="F397" s="622" t="s">
        <v>55</v>
      </c>
      <c r="G397" s="622" t="s">
        <v>63</v>
      </c>
      <c r="H397" s="622">
        <v>5</v>
      </c>
      <c r="I397" s="622" t="s">
        <v>16</v>
      </c>
      <c r="J397" s="622" t="s">
        <v>731</v>
      </c>
      <c r="K397" s="638" t="s">
        <v>2172</v>
      </c>
      <c r="L397" s="639" t="s">
        <v>2173</v>
      </c>
      <c r="M397" s="626" t="s">
        <v>1085</v>
      </c>
      <c r="N397" s="626" t="s">
        <v>1086</v>
      </c>
      <c r="O397" s="622" t="s">
        <v>731</v>
      </c>
      <c r="P397" s="626">
        <v>2</v>
      </c>
      <c r="Q397" s="626">
        <v>4</v>
      </c>
      <c r="R397" s="546">
        <v>6</v>
      </c>
      <c r="S397" s="626">
        <v>3</v>
      </c>
      <c r="U397" s="307" t="s">
        <v>2154</v>
      </c>
      <c r="V397" s="1104">
        <v>1</v>
      </c>
      <c r="W397" s="1104" t="s">
        <v>170</v>
      </c>
      <c r="X397" s="1104">
        <v>12</v>
      </c>
    </row>
    <row r="398" spans="5:24" ht="15" customHeight="1">
      <c r="E398" s="622" t="s">
        <v>23</v>
      </c>
      <c r="F398" s="622" t="s">
        <v>55</v>
      </c>
      <c r="G398" s="622" t="s">
        <v>63</v>
      </c>
      <c r="H398" s="622">
        <v>5</v>
      </c>
      <c r="I398" s="622" t="s">
        <v>26</v>
      </c>
      <c r="J398" s="622" t="s">
        <v>731</v>
      </c>
      <c r="K398" s="638" t="s">
        <v>2172</v>
      </c>
      <c r="L398" s="639" t="s">
        <v>2173</v>
      </c>
      <c r="M398" s="626" t="s">
        <v>1085</v>
      </c>
      <c r="N398" s="626" t="s">
        <v>1086</v>
      </c>
      <c r="O398" s="622" t="s">
        <v>731</v>
      </c>
      <c r="P398" s="626">
        <v>2</v>
      </c>
      <c r="Q398" s="626">
        <v>4</v>
      </c>
      <c r="R398" s="546">
        <v>6</v>
      </c>
      <c r="S398" s="626">
        <v>3</v>
      </c>
      <c r="U398" s="322"/>
      <c r="V398" s="1106"/>
      <c r="W398" s="1106"/>
      <c r="X398" s="1106"/>
    </row>
    <row r="399" spans="5:24" ht="15" customHeight="1">
      <c r="E399" s="601" t="s">
        <v>23</v>
      </c>
      <c r="F399" s="601" t="s">
        <v>55</v>
      </c>
      <c r="G399" s="601" t="s">
        <v>63</v>
      </c>
      <c r="H399" s="601">
        <v>7</v>
      </c>
      <c r="I399" s="601" t="s">
        <v>26</v>
      </c>
      <c r="J399" s="601" t="s">
        <v>769</v>
      </c>
      <c r="K399" s="602" t="s">
        <v>2174</v>
      </c>
      <c r="L399" s="637" t="s">
        <v>1767</v>
      </c>
      <c r="M399" s="604" t="s">
        <v>1101</v>
      </c>
      <c r="N399" s="604" t="s">
        <v>1086</v>
      </c>
      <c r="O399" s="601" t="s">
        <v>769</v>
      </c>
      <c r="P399" s="604">
        <v>3</v>
      </c>
      <c r="Q399" s="604">
        <v>2</v>
      </c>
      <c r="R399" s="530">
        <v>5</v>
      </c>
      <c r="S399" s="604">
        <v>4</v>
      </c>
      <c r="U399" s="309" t="s">
        <v>2074</v>
      </c>
      <c r="V399" s="308">
        <v>1</v>
      </c>
      <c r="W399" s="308" t="s">
        <v>170</v>
      </c>
      <c r="X399" s="308">
        <v>5</v>
      </c>
    </row>
    <row r="400" spans="5:24" ht="15" customHeight="1">
      <c r="E400" s="589" t="s">
        <v>23</v>
      </c>
      <c r="F400" s="589" t="s">
        <v>55</v>
      </c>
      <c r="G400" s="589" t="s">
        <v>65</v>
      </c>
      <c r="H400" s="589">
        <v>3</v>
      </c>
      <c r="I400" s="589" t="s">
        <v>16</v>
      </c>
      <c r="J400" s="589" t="s">
        <v>731</v>
      </c>
      <c r="K400" s="590" t="s">
        <v>2175</v>
      </c>
      <c r="L400" s="591" t="s">
        <v>2176</v>
      </c>
      <c r="M400" s="592" t="s">
        <v>1198</v>
      </c>
      <c r="N400" s="592" t="s">
        <v>2059</v>
      </c>
      <c r="O400" s="589" t="s">
        <v>731</v>
      </c>
      <c r="P400" s="592">
        <v>1</v>
      </c>
      <c r="Q400" s="592">
        <v>4</v>
      </c>
      <c r="R400" s="571">
        <v>5</v>
      </c>
      <c r="S400" s="592">
        <v>3</v>
      </c>
      <c r="U400" s="307" t="s">
        <v>2177</v>
      </c>
      <c r="V400" s="308">
        <v>1</v>
      </c>
      <c r="W400" s="308" t="s">
        <v>170</v>
      </c>
      <c r="X400" s="308">
        <v>5</v>
      </c>
    </row>
    <row r="401" spans="5:24" ht="15" customHeight="1">
      <c r="E401" s="634" t="s">
        <v>23</v>
      </c>
      <c r="F401" s="634" t="s">
        <v>55</v>
      </c>
      <c r="G401" s="634" t="s">
        <v>65</v>
      </c>
      <c r="H401" s="634">
        <v>2</v>
      </c>
      <c r="I401" s="634" t="s">
        <v>16</v>
      </c>
      <c r="J401" s="634" t="s">
        <v>731</v>
      </c>
      <c r="K401" s="634" t="s">
        <v>2178</v>
      </c>
      <c r="L401" s="640" t="s">
        <v>2179</v>
      </c>
      <c r="M401" s="634" t="s">
        <v>1127</v>
      </c>
      <c r="N401" s="634" t="s">
        <v>2059</v>
      </c>
      <c r="O401" s="634" t="s">
        <v>731</v>
      </c>
      <c r="P401" s="634">
        <v>2</v>
      </c>
      <c r="Q401" s="634">
        <v>2</v>
      </c>
      <c r="R401" s="635">
        <v>4</v>
      </c>
      <c r="S401" s="634">
        <v>3</v>
      </c>
      <c r="U401" s="630" t="s">
        <v>2180</v>
      </c>
      <c r="V401" s="310">
        <v>1</v>
      </c>
      <c r="W401" s="308" t="s">
        <v>2181</v>
      </c>
      <c r="X401" s="308">
        <v>4</v>
      </c>
    </row>
    <row r="402" spans="5:24" ht="15" customHeight="1">
      <c r="E402" s="601" t="s">
        <v>23</v>
      </c>
      <c r="F402" s="601" t="s">
        <v>37</v>
      </c>
      <c r="G402" s="601" t="s">
        <v>65</v>
      </c>
      <c r="H402" s="601">
        <v>1</v>
      </c>
      <c r="I402" s="601" t="s">
        <v>32</v>
      </c>
      <c r="J402" s="601" t="s">
        <v>731</v>
      </c>
      <c r="K402" s="602" t="s">
        <v>2182</v>
      </c>
      <c r="L402" s="603" t="s">
        <v>2183</v>
      </c>
      <c r="M402" s="604" t="s">
        <v>1198</v>
      </c>
      <c r="N402" s="604" t="s">
        <v>2059</v>
      </c>
      <c r="O402" s="601" t="s">
        <v>731</v>
      </c>
      <c r="P402" s="604">
        <v>2</v>
      </c>
      <c r="Q402" s="604">
        <v>2</v>
      </c>
      <c r="R402" s="530">
        <v>4</v>
      </c>
      <c r="S402" s="604">
        <v>3</v>
      </c>
      <c r="U402" s="307" t="s">
        <v>2184</v>
      </c>
      <c r="V402" s="308">
        <v>1</v>
      </c>
      <c r="W402" s="308" t="s">
        <v>170</v>
      </c>
      <c r="X402" s="308">
        <v>4</v>
      </c>
    </row>
    <row r="403" spans="5:24" ht="15" customHeight="1">
      <c r="E403" s="634" t="s">
        <v>23</v>
      </c>
      <c r="F403" s="634" t="s">
        <v>55</v>
      </c>
      <c r="G403" s="634" t="s">
        <v>65</v>
      </c>
      <c r="H403" s="634">
        <v>2</v>
      </c>
      <c r="I403" s="634" t="s">
        <v>26</v>
      </c>
      <c r="J403" s="634" t="s">
        <v>731</v>
      </c>
      <c r="K403" s="634" t="s">
        <v>2185</v>
      </c>
      <c r="L403" s="640" t="s">
        <v>2186</v>
      </c>
      <c r="M403" s="634" t="s">
        <v>1127</v>
      </c>
      <c r="N403" s="634" t="s">
        <v>2059</v>
      </c>
      <c r="O403" s="634" t="s">
        <v>731</v>
      </c>
      <c r="P403" s="634">
        <v>3</v>
      </c>
      <c r="Q403" s="634">
        <v>2</v>
      </c>
      <c r="R403" s="635">
        <v>5</v>
      </c>
      <c r="S403" s="634">
        <v>4</v>
      </c>
      <c r="U403" s="309" t="s">
        <v>2187</v>
      </c>
      <c r="V403" s="308"/>
      <c r="W403" s="308"/>
      <c r="X403" s="308"/>
    </row>
    <row r="404" spans="5:24" ht="15" customHeight="1">
      <c r="E404" s="604" t="s">
        <v>23</v>
      </c>
      <c r="F404" s="604" t="s">
        <v>55</v>
      </c>
      <c r="G404" s="604" t="s">
        <v>65</v>
      </c>
      <c r="H404" s="604">
        <v>2</v>
      </c>
      <c r="I404" s="604" t="s">
        <v>26</v>
      </c>
      <c r="J404" s="604" t="s">
        <v>731</v>
      </c>
      <c r="K404" s="604" t="s">
        <v>2188</v>
      </c>
      <c r="L404" s="603" t="s">
        <v>2189</v>
      </c>
      <c r="M404" s="604" t="s">
        <v>1127</v>
      </c>
      <c r="N404" s="604" t="s">
        <v>2059</v>
      </c>
      <c r="O404" s="604" t="s">
        <v>731</v>
      </c>
      <c r="P404" s="604">
        <v>2</v>
      </c>
      <c r="Q404" s="604">
        <v>2</v>
      </c>
      <c r="R404" s="530">
        <v>4</v>
      </c>
      <c r="S404" s="604">
        <v>3</v>
      </c>
      <c r="U404" s="309" t="s">
        <v>2139</v>
      </c>
      <c r="V404" s="308"/>
      <c r="W404" s="308"/>
      <c r="X404" s="308"/>
    </row>
    <row r="405" spans="5:24" ht="15" customHeight="1">
      <c r="E405" s="631" t="s">
        <v>23</v>
      </c>
      <c r="F405" s="631" t="s">
        <v>37</v>
      </c>
      <c r="G405" s="631" t="s">
        <v>65</v>
      </c>
      <c r="H405" s="631">
        <v>1</v>
      </c>
      <c r="I405" s="631" t="s">
        <v>32</v>
      </c>
      <c r="J405" s="631" t="s">
        <v>731</v>
      </c>
      <c r="K405" s="632" t="s">
        <v>2190</v>
      </c>
      <c r="L405" s="640" t="s">
        <v>2191</v>
      </c>
      <c r="M405" s="634" t="s">
        <v>1127</v>
      </c>
      <c r="N405" s="634" t="s">
        <v>2059</v>
      </c>
      <c r="O405" s="631" t="s">
        <v>731</v>
      </c>
      <c r="P405" s="634">
        <v>3</v>
      </c>
      <c r="Q405" s="634">
        <v>2</v>
      </c>
      <c r="R405" s="635">
        <v>5</v>
      </c>
      <c r="S405" s="634">
        <v>4</v>
      </c>
      <c r="U405" s="309" t="s">
        <v>2192</v>
      </c>
      <c r="V405" s="308">
        <v>1</v>
      </c>
      <c r="W405" s="308" t="s">
        <v>2181</v>
      </c>
      <c r="X405" s="308">
        <v>5</v>
      </c>
    </row>
    <row r="406" spans="5:24" ht="15" customHeight="1">
      <c r="E406" s="641" t="s">
        <v>23</v>
      </c>
      <c r="F406" s="641" t="s">
        <v>55</v>
      </c>
      <c r="G406" s="641" t="s">
        <v>65</v>
      </c>
      <c r="H406" s="641">
        <v>9</v>
      </c>
      <c r="I406" s="641" t="s">
        <v>26</v>
      </c>
      <c r="J406" s="641" t="s">
        <v>769</v>
      </c>
      <c r="K406" s="642" t="s">
        <v>2193</v>
      </c>
      <c r="L406" s="643" t="s">
        <v>2194</v>
      </c>
      <c r="M406" s="644" t="s">
        <v>1101</v>
      </c>
      <c r="N406" s="644" t="s">
        <v>1086</v>
      </c>
      <c r="O406" s="641" t="s">
        <v>769</v>
      </c>
      <c r="P406" s="644">
        <v>4</v>
      </c>
      <c r="Q406" s="644">
        <v>4</v>
      </c>
      <c r="R406" s="280">
        <v>8</v>
      </c>
      <c r="S406" s="644">
        <v>6</v>
      </c>
      <c r="U406" s="307" t="s">
        <v>2091</v>
      </c>
      <c r="V406" s="1104">
        <v>1</v>
      </c>
      <c r="W406" s="1104" t="s">
        <v>170</v>
      </c>
      <c r="X406" s="1104">
        <v>16</v>
      </c>
    </row>
    <row r="407" spans="5:24" ht="15" customHeight="1">
      <c r="E407" s="641" t="s">
        <v>23</v>
      </c>
      <c r="F407" s="641" t="s">
        <v>55</v>
      </c>
      <c r="G407" s="641" t="s">
        <v>65</v>
      </c>
      <c r="H407" s="641">
        <v>9</v>
      </c>
      <c r="I407" s="641" t="s">
        <v>32</v>
      </c>
      <c r="J407" s="641" t="s">
        <v>769</v>
      </c>
      <c r="K407" s="642" t="s">
        <v>2193</v>
      </c>
      <c r="L407" s="643" t="s">
        <v>2194</v>
      </c>
      <c r="M407" s="644" t="s">
        <v>1101</v>
      </c>
      <c r="N407" s="644" t="s">
        <v>1086</v>
      </c>
      <c r="O407" s="641" t="s">
        <v>769</v>
      </c>
      <c r="P407" s="644">
        <v>4</v>
      </c>
      <c r="Q407" s="644">
        <v>4</v>
      </c>
      <c r="R407" s="280">
        <v>8</v>
      </c>
      <c r="S407" s="644">
        <v>6</v>
      </c>
      <c r="U407" s="322"/>
      <c r="V407" s="1106"/>
      <c r="W407" s="1106"/>
      <c r="X407" s="1106"/>
    </row>
    <row r="408" spans="5:24" ht="15" customHeight="1">
      <c r="E408" s="548" t="s">
        <v>23</v>
      </c>
      <c r="F408" s="548" t="s">
        <v>55</v>
      </c>
      <c r="G408" s="548" t="s">
        <v>65</v>
      </c>
      <c r="H408" s="548">
        <v>7</v>
      </c>
      <c r="I408" s="548" t="s">
        <v>16</v>
      </c>
      <c r="J408" s="548" t="s">
        <v>769</v>
      </c>
      <c r="K408" s="645" t="s">
        <v>2089</v>
      </c>
      <c r="L408" s="646" t="s">
        <v>2090</v>
      </c>
      <c r="M408" s="552" t="s">
        <v>1198</v>
      </c>
      <c r="N408" s="552" t="s">
        <v>2059</v>
      </c>
      <c r="O408" s="548" t="s">
        <v>769</v>
      </c>
      <c r="P408" s="552">
        <v>3</v>
      </c>
      <c r="Q408" s="552">
        <v>2</v>
      </c>
      <c r="R408" s="552">
        <v>5</v>
      </c>
      <c r="S408" s="552">
        <v>4</v>
      </c>
      <c r="U408" s="307" t="s">
        <v>2091</v>
      </c>
      <c r="V408" s="1104">
        <v>1</v>
      </c>
      <c r="W408" s="1104" t="s">
        <v>170</v>
      </c>
      <c r="X408" s="1104">
        <v>15</v>
      </c>
    </row>
    <row r="409" spans="5:24" ht="15" customHeight="1">
      <c r="E409" s="585" t="s">
        <v>23</v>
      </c>
      <c r="F409" s="585" t="s">
        <v>55</v>
      </c>
      <c r="G409" s="585" t="s">
        <v>65</v>
      </c>
      <c r="H409" s="585">
        <v>7</v>
      </c>
      <c r="I409" s="585" t="s">
        <v>26</v>
      </c>
      <c r="J409" s="585" t="s">
        <v>769</v>
      </c>
      <c r="K409" s="586" t="s">
        <v>2089</v>
      </c>
      <c r="L409" s="587" t="s">
        <v>2090</v>
      </c>
      <c r="M409" s="588" t="s">
        <v>1198</v>
      </c>
      <c r="N409" s="588" t="s">
        <v>2059</v>
      </c>
      <c r="O409" s="585" t="s">
        <v>769</v>
      </c>
      <c r="P409" s="588">
        <v>3</v>
      </c>
      <c r="Q409" s="588">
        <v>2</v>
      </c>
      <c r="R409" s="552">
        <v>5</v>
      </c>
      <c r="S409" s="588">
        <v>4</v>
      </c>
      <c r="U409" s="321"/>
      <c r="V409" s="1105"/>
      <c r="W409" s="1105"/>
      <c r="X409" s="1105"/>
    </row>
    <row r="410" spans="5:24" ht="15" customHeight="1">
      <c r="E410" s="585" t="s">
        <v>23</v>
      </c>
      <c r="F410" s="585" t="s">
        <v>55</v>
      </c>
      <c r="G410" s="585" t="s">
        <v>65</v>
      </c>
      <c r="H410" s="585">
        <v>8</v>
      </c>
      <c r="I410" s="585" t="s">
        <v>16</v>
      </c>
      <c r="J410" s="585" t="s">
        <v>769</v>
      </c>
      <c r="K410" s="586" t="s">
        <v>2195</v>
      </c>
      <c r="L410" s="587" t="s">
        <v>1105</v>
      </c>
      <c r="M410" s="588" t="s">
        <v>1101</v>
      </c>
      <c r="N410" s="588" t="s">
        <v>1086</v>
      </c>
      <c r="O410" s="585" t="s">
        <v>769</v>
      </c>
      <c r="P410" s="588">
        <v>3</v>
      </c>
      <c r="Q410" s="588">
        <v>2</v>
      </c>
      <c r="R410" s="552">
        <v>5</v>
      </c>
      <c r="S410" s="588">
        <v>4</v>
      </c>
      <c r="U410" s="322"/>
      <c r="V410" s="1106"/>
      <c r="W410" s="1106"/>
      <c r="X410" s="1106"/>
    </row>
    <row r="411" spans="5:24" ht="15" customHeight="1">
      <c r="E411" s="589" t="s">
        <v>23</v>
      </c>
      <c r="F411" s="589" t="s">
        <v>55</v>
      </c>
      <c r="G411" s="589" t="s">
        <v>68</v>
      </c>
      <c r="H411" s="589">
        <v>3</v>
      </c>
      <c r="I411" s="589" t="s">
        <v>16</v>
      </c>
      <c r="J411" s="589" t="s">
        <v>731</v>
      </c>
      <c r="K411" s="590" t="s">
        <v>2196</v>
      </c>
      <c r="L411" s="591" t="s">
        <v>2197</v>
      </c>
      <c r="M411" s="592" t="s">
        <v>1101</v>
      </c>
      <c r="N411" s="592" t="s">
        <v>1164</v>
      </c>
      <c r="O411" s="589" t="s">
        <v>731</v>
      </c>
      <c r="P411" s="592">
        <v>3</v>
      </c>
      <c r="Q411" s="592">
        <v>2</v>
      </c>
      <c r="R411" s="571">
        <v>5</v>
      </c>
      <c r="S411" s="592">
        <v>3</v>
      </c>
      <c r="U411" s="309" t="s">
        <v>2198</v>
      </c>
      <c r="V411" s="308">
        <v>1</v>
      </c>
      <c r="W411" s="308" t="s">
        <v>2181</v>
      </c>
      <c r="X411" s="308">
        <v>5</v>
      </c>
    </row>
    <row r="412" spans="5:24" ht="15" customHeight="1">
      <c r="E412" s="609" t="s">
        <v>23</v>
      </c>
      <c r="F412" s="609" t="s">
        <v>55</v>
      </c>
      <c r="G412" s="609" t="s">
        <v>68</v>
      </c>
      <c r="H412" s="609">
        <v>3</v>
      </c>
      <c r="I412" s="609" t="s">
        <v>16</v>
      </c>
      <c r="J412" s="609" t="s">
        <v>731</v>
      </c>
      <c r="K412" s="610" t="s">
        <v>2116</v>
      </c>
      <c r="L412" s="636" t="s">
        <v>2117</v>
      </c>
      <c r="M412" s="612" t="s">
        <v>1101</v>
      </c>
      <c r="N412" s="612" t="s">
        <v>1164</v>
      </c>
      <c r="O412" s="609" t="s">
        <v>731</v>
      </c>
      <c r="P412" s="612">
        <v>2</v>
      </c>
      <c r="Q412" s="612">
        <v>4</v>
      </c>
      <c r="R412" s="580">
        <v>6</v>
      </c>
      <c r="S412" s="612">
        <v>2</v>
      </c>
      <c r="U412" s="307" t="s">
        <v>2199</v>
      </c>
      <c r="V412" s="1104">
        <v>1</v>
      </c>
      <c r="W412" s="1104" t="s">
        <v>2181</v>
      </c>
      <c r="X412" s="1104">
        <v>12</v>
      </c>
    </row>
    <row r="413" spans="5:24" ht="15" customHeight="1">
      <c r="E413" s="622" t="s">
        <v>23</v>
      </c>
      <c r="F413" s="622" t="s">
        <v>55</v>
      </c>
      <c r="G413" s="622" t="s">
        <v>72</v>
      </c>
      <c r="H413" s="622">
        <v>3</v>
      </c>
      <c r="I413" s="622" t="s">
        <v>16</v>
      </c>
      <c r="J413" s="622" t="s">
        <v>731</v>
      </c>
      <c r="K413" s="638" t="s">
        <v>2200</v>
      </c>
      <c r="L413" s="639" t="s">
        <v>2117</v>
      </c>
      <c r="M413" s="626" t="s">
        <v>1101</v>
      </c>
      <c r="N413" s="626" t="s">
        <v>1164</v>
      </c>
      <c r="O413" s="622" t="s">
        <v>731</v>
      </c>
      <c r="P413" s="626">
        <v>2</v>
      </c>
      <c r="Q413" s="626">
        <v>4</v>
      </c>
      <c r="R413" s="546">
        <v>6</v>
      </c>
      <c r="S413" s="626">
        <v>2</v>
      </c>
      <c r="U413" s="322"/>
      <c r="V413" s="1106"/>
      <c r="W413" s="1106"/>
      <c r="X413" s="1106"/>
    </row>
    <row r="414" spans="5:24" ht="15" customHeight="1">
      <c r="E414" s="601" t="s">
        <v>23</v>
      </c>
      <c r="F414" s="601" t="s">
        <v>55</v>
      </c>
      <c r="G414" s="601" t="s">
        <v>72</v>
      </c>
      <c r="H414" s="601">
        <v>3</v>
      </c>
      <c r="I414" s="601" t="s">
        <v>16</v>
      </c>
      <c r="J414" s="601" t="s">
        <v>731</v>
      </c>
      <c r="K414" s="602" t="s">
        <v>2122</v>
      </c>
      <c r="L414" s="637" t="s">
        <v>2123</v>
      </c>
      <c r="M414" s="604" t="s">
        <v>1085</v>
      </c>
      <c r="N414" s="604" t="s">
        <v>1164</v>
      </c>
      <c r="O414" s="601" t="s">
        <v>731</v>
      </c>
      <c r="P414" s="604">
        <v>3</v>
      </c>
      <c r="Q414" s="604">
        <v>2</v>
      </c>
      <c r="R414" s="530">
        <v>5</v>
      </c>
      <c r="S414" s="604">
        <v>3</v>
      </c>
      <c r="U414" s="309" t="s">
        <v>2201</v>
      </c>
      <c r="V414" s="308">
        <v>1</v>
      </c>
      <c r="W414" s="308" t="s">
        <v>2181</v>
      </c>
      <c r="X414" s="308">
        <v>5</v>
      </c>
    </row>
    <row r="415" spans="5:24" ht="15" customHeight="1">
      <c r="E415" s="589" t="s">
        <v>23</v>
      </c>
      <c r="F415" s="589" t="s">
        <v>55</v>
      </c>
      <c r="G415" s="589" t="s">
        <v>68</v>
      </c>
      <c r="H415" s="589">
        <v>3</v>
      </c>
      <c r="I415" s="589" t="s">
        <v>16</v>
      </c>
      <c r="J415" s="589" t="s">
        <v>731</v>
      </c>
      <c r="K415" s="590" t="s">
        <v>2202</v>
      </c>
      <c r="L415" s="591" t="s">
        <v>2203</v>
      </c>
      <c r="M415" s="592" t="s">
        <v>1101</v>
      </c>
      <c r="N415" s="592" t="s">
        <v>1164</v>
      </c>
      <c r="O415" s="589" t="s">
        <v>731</v>
      </c>
      <c r="P415" s="592">
        <v>2</v>
      </c>
      <c r="Q415" s="592">
        <v>2</v>
      </c>
      <c r="R415" s="571">
        <v>4</v>
      </c>
      <c r="S415" s="592">
        <v>2</v>
      </c>
      <c r="U415" s="605" t="s">
        <v>2199</v>
      </c>
      <c r="V415" s="1104">
        <v>1</v>
      </c>
      <c r="W415" s="1104" t="s">
        <v>2181</v>
      </c>
      <c r="X415" s="1104">
        <v>11</v>
      </c>
    </row>
    <row r="416" spans="5:24" ht="15" customHeight="1">
      <c r="E416" s="585" t="s">
        <v>23</v>
      </c>
      <c r="F416" s="585" t="s">
        <v>55</v>
      </c>
      <c r="G416" s="585" t="s">
        <v>72</v>
      </c>
      <c r="H416" s="585">
        <v>3</v>
      </c>
      <c r="I416" s="585" t="s">
        <v>16</v>
      </c>
      <c r="J416" s="585" t="s">
        <v>731</v>
      </c>
      <c r="K416" s="586" t="s">
        <v>2204</v>
      </c>
      <c r="L416" s="587" t="s">
        <v>2203</v>
      </c>
      <c r="M416" s="588" t="s">
        <v>1101</v>
      </c>
      <c r="N416" s="588" t="s">
        <v>1164</v>
      </c>
      <c r="O416" s="585" t="s">
        <v>731</v>
      </c>
      <c r="P416" s="588">
        <v>2</v>
      </c>
      <c r="Q416" s="588">
        <v>2</v>
      </c>
      <c r="R416" s="552">
        <v>4</v>
      </c>
      <c r="S416" s="588">
        <v>2</v>
      </c>
      <c r="U416" s="322"/>
      <c r="V416" s="1106"/>
      <c r="W416" s="1106"/>
      <c r="X416" s="1106"/>
    </row>
    <row r="417" spans="5:24" ht="15" customHeight="1">
      <c r="E417" s="589" t="s">
        <v>23</v>
      </c>
      <c r="F417" s="589" t="s">
        <v>55</v>
      </c>
      <c r="G417" s="589" t="s">
        <v>89</v>
      </c>
      <c r="H417" s="589">
        <v>3</v>
      </c>
      <c r="I417" s="589" t="s">
        <v>16</v>
      </c>
      <c r="J417" s="589" t="s">
        <v>769</v>
      </c>
      <c r="K417" s="590" t="s">
        <v>2205</v>
      </c>
      <c r="L417" s="591" t="s">
        <v>2206</v>
      </c>
      <c r="M417" s="592" t="s">
        <v>1085</v>
      </c>
      <c r="N417" s="592" t="s">
        <v>1164</v>
      </c>
      <c r="O417" s="589" t="s">
        <v>769</v>
      </c>
      <c r="P417" s="592">
        <v>3</v>
      </c>
      <c r="Q417" s="592">
        <v>2</v>
      </c>
      <c r="R417" s="571">
        <v>5</v>
      </c>
      <c r="S417" s="592">
        <v>3</v>
      </c>
      <c r="U417" s="307" t="s">
        <v>2207</v>
      </c>
      <c r="V417" s="1104">
        <v>2</v>
      </c>
      <c r="W417" s="1104" t="s">
        <v>170</v>
      </c>
      <c r="X417" s="1104" t="s">
        <v>2208</v>
      </c>
    </row>
    <row r="418" spans="5:24" ht="15" customHeight="1">
      <c r="E418" s="589" t="s">
        <v>23</v>
      </c>
      <c r="F418" s="589" t="s">
        <v>55</v>
      </c>
      <c r="G418" s="589" t="s">
        <v>89</v>
      </c>
      <c r="H418" s="589">
        <v>3</v>
      </c>
      <c r="I418" s="589" t="s">
        <v>26</v>
      </c>
      <c r="J418" s="589" t="s">
        <v>769</v>
      </c>
      <c r="K418" s="590" t="s">
        <v>2205</v>
      </c>
      <c r="L418" s="591" t="s">
        <v>2206</v>
      </c>
      <c r="M418" s="592" t="s">
        <v>1085</v>
      </c>
      <c r="N418" s="592" t="s">
        <v>1164</v>
      </c>
      <c r="O418" s="589" t="s">
        <v>769</v>
      </c>
      <c r="P418" s="592">
        <v>3</v>
      </c>
      <c r="Q418" s="592">
        <v>2</v>
      </c>
      <c r="R418" s="571">
        <v>5</v>
      </c>
      <c r="S418" s="592">
        <v>3</v>
      </c>
      <c r="U418" s="321"/>
      <c r="V418" s="1105"/>
      <c r="W418" s="1105"/>
      <c r="X418" s="1105"/>
    </row>
    <row r="419" spans="5:24" ht="15" customHeight="1">
      <c r="E419" s="589" t="s">
        <v>23</v>
      </c>
      <c r="F419" s="589" t="s">
        <v>55</v>
      </c>
      <c r="G419" s="589" t="s">
        <v>89</v>
      </c>
      <c r="H419" s="589">
        <v>3</v>
      </c>
      <c r="I419" s="589" t="s">
        <v>32</v>
      </c>
      <c r="J419" s="589" t="s">
        <v>769</v>
      </c>
      <c r="K419" s="590" t="s">
        <v>2205</v>
      </c>
      <c r="L419" s="591" t="s">
        <v>2206</v>
      </c>
      <c r="M419" s="592" t="s">
        <v>1085</v>
      </c>
      <c r="N419" s="592" t="s">
        <v>1164</v>
      </c>
      <c r="O419" s="589" t="s">
        <v>769</v>
      </c>
      <c r="P419" s="592">
        <v>3</v>
      </c>
      <c r="Q419" s="592">
        <v>2</v>
      </c>
      <c r="R419" s="571">
        <v>5</v>
      </c>
      <c r="S419" s="592">
        <v>3</v>
      </c>
      <c r="U419" s="321"/>
      <c r="V419" s="1105"/>
      <c r="W419" s="1105"/>
      <c r="X419" s="1105"/>
    </row>
    <row r="420" spans="5:24" ht="15" customHeight="1">
      <c r="E420" s="589" t="s">
        <v>23</v>
      </c>
      <c r="F420" s="589" t="s">
        <v>55</v>
      </c>
      <c r="G420" s="589" t="s">
        <v>89</v>
      </c>
      <c r="H420" s="589">
        <v>3</v>
      </c>
      <c r="I420" s="589" t="s">
        <v>41</v>
      </c>
      <c r="J420" s="589" t="s">
        <v>769</v>
      </c>
      <c r="K420" s="590" t="s">
        <v>2205</v>
      </c>
      <c r="L420" s="591" t="s">
        <v>2206</v>
      </c>
      <c r="M420" s="592" t="s">
        <v>1085</v>
      </c>
      <c r="N420" s="592" t="s">
        <v>1164</v>
      </c>
      <c r="O420" s="589" t="s">
        <v>769</v>
      </c>
      <c r="P420" s="592">
        <v>3</v>
      </c>
      <c r="Q420" s="592">
        <v>2</v>
      </c>
      <c r="R420" s="571">
        <v>5</v>
      </c>
      <c r="S420" s="592">
        <v>3</v>
      </c>
      <c r="U420" s="322"/>
      <c r="V420" s="1106"/>
      <c r="W420" s="1106"/>
      <c r="X420" s="1106"/>
    </row>
    <row r="421" spans="5:24" ht="15" customHeight="1">
      <c r="E421" s="601" t="s">
        <v>23</v>
      </c>
      <c r="F421" s="601" t="s">
        <v>55</v>
      </c>
      <c r="G421" s="601" t="s">
        <v>89</v>
      </c>
      <c r="H421" s="601">
        <v>3</v>
      </c>
      <c r="I421" s="601" t="s">
        <v>16</v>
      </c>
      <c r="J421" s="601" t="s">
        <v>731</v>
      </c>
      <c r="K421" s="602" t="s">
        <v>2209</v>
      </c>
      <c r="L421" s="637" t="s">
        <v>2117</v>
      </c>
      <c r="M421" s="604" t="s">
        <v>1101</v>
      </c>
      <c r="N421" s="604" t="s">
        <v>1164</v>
      </c>
      <c r="O421" s="601" t="s">
        <v>731</v>
      </c>
      <c r="P421" s="604">
        <v>2</v>
      </c>
      <c r="Q421" s="604">
        <v>8</v>
      </c>
      <c r="R421" s="530">
        <v>10</v>
      </c>
      <c r="S421" s="604">
        <v>2</v>
      </c>
      <c r="U421" s="307" t="s">
        <v>2199</v>
      </c>
      <c r="V421" s="1104">
        <v>1</v>
      </c>
      <c r="W421" s="1104" t="s">
        <v>173</v>
      </c>
      <c r="X421" s="1104">
        <v>30</v>
      </c>
    </row>
    <row r="422" spans="5:24" ht="15" customHeight="1">
      <c r="E422" s="601" t="s">
        <v>23</v>
      </c>
      <c r="F422" s="601" t="s">
        <v>55</v>
      </c>
      <c r="G422" s="601" t="s">
        <v>89</v>
      </c>
      <c r="H422" s="601">
        <v>3</v>
      </c>
      <c r="I422" s="601" t="s">
        <v>26</v>
      </c>
      <c r="J422" s="601" t="s">
        <v>731</v>
      </c>
      <c r="K422" s="602" t="s">
        <v>2209</v>
      </c>
      <c r="L422" s="637" t="s">
        <v>2117</v>
      </c>
      <c r="M422" s="604" t="s">
        <v>1101</v>
      </c>
      <c r="N422" s="604" t="s">
        <v>1164</v>
      </c>
      <c r="O422" s="601" t="s">
        <v>731</v>
      </c>
      <c r="P422" s="604">
        <v>2</v>
      </c>
      <c r="Q422" s="604">
        <v>8</v>
      </c>
      <c r="R422" s="530">
        <v>10</v>
      </c>
      <c r="S422" s="604">
        <v>2</v>
      </c>
      <c r="U422" s="321"/>
      <c r="V422" s="1105"/>
      <c r="W422" s="1105"/>
      <c r="X422" s="1105"/>
    </row>
    <row r="423" spans="5:24" ht="15" customHeight="1">
      <c r="E423" s="601" t="s">
        <v>23</v>
      </c>
      <c r="F423" s="601" t="s">
        <v>55</v>
      </c>
      <c r="G423" s="601" t="s">
        <v>89</v>
      </c>
      <c r="H423" s="601">
        <v>3</v>
      </c>
      <c r="I423" s="601" t="s">
        <v>32</v>
      </c>
      <c r="J423" s="601" t="s">
        <v>731</v>
      </c>
      <c r="K423" s="602" t="s">
        <v>2209</v>
      </c>
      <c r="L423" s="637" t="s">
        <v>2117</v>
      </c>
      <c r="M423" s="604" t="s">
        <v>1101</v>
      </c>
      <c r="N423" s="604" t="s">
        <v>1164</v>
      </c>
      <c r="O423" s="601" t="s">
        <v>731</v>
      </c>
      <c r="P423" s="604">
        <v>2</v>
      </c>
      <c r="Q423" s="604">
        <v>8</v>
      </c>
      <c r="R423" s="530">
        <v>10</v>
      </c>
      <c r="S423" s="604">
        <v>2</v>
      </c>
      <c r="U423" s="322"/>
      <c r="V423" s="1106"/>
      <c r="W423" s="1106"/>
      <c r="X423" s="1106"/>
    </row>
    <row r="424" spans="5:24" ht="15" customHeight="1">
      <c r="E424" s="601" t="s">
        <v>23</v>
      </c>
      <c r="F424" s="601" t="s">
        <v>55</v>
      </c>
      <c r="G424" s="601" t="s">
        <v>89</v>
      </c>
      <c r="H424" s="601">
        <v>3</v>
      </c>
      <c r="I424" s="601" t="s">
        <v>41</v>
      </c>
      <c r="J424" s="601" t="s">
        <v>731</v>
      </c>
      <c r="K424" s="602" t="s">
        <v>2209</v>
      </c>
      <c r="L424" s="637" t="s">
        <v>2117</v>
      </c>
      <c r="M424" s="604" t="s">
        <v>1101</v>
      </c>
      <c r="N424" s="604" t="s">
        <v>1164</v>
      </c>
      <c r="O424" s="601" t="s">
        <v>731</v>
      </c>
      <c r="P424" s="604">
        <v>2</v>
      </c>
      <c r="Q424" s="604">
        <v>8</v>
      </c>
      <c r="R424" s="530">
        <v>10</v>
      </c>
      <c r="S424" s="604">
        <v>2</v>
      </c>
      <c r="U424" s="629" t="s">
        <v>2199</v>
      </c>
      <c r="V424" s="308">
        <v>1</v>
      </c>
      <c r="W424" s="308" t="s">
        <v>2181</v>
      </c>
      <c r="X424" s="308">
        <v>10</v>
      </c>
    </row>
    <row r="425" spans="5:24" ht="15" customHeight="1">
      <c r="E425" s="585" t="s">
        <v>23</v>
      </c>
      <c r="F425" s="585" t="s">
        <v>55</v>
      </c>
      <c r="G425" s="585" t="s">
        <v>89</v>
      </c>
      <c r="H425" s="585">
        <v>3</v>
      </c>
      <c r="I425" s="585" t="s">
        <v>16</v>
      </c>
      <c r="J425" s="585" t="s">
        <v>769</v>
      </c>
      <c r="K425" s="586" t="s">
        <v>2210</v>
      </c>
      <c r="L425" s="587" t="s">
        <v>2211</v>
      </c>
      <c r="M425" s="588" t="s">
        <v>1085</v>
      </c>
      <c r="N425" s="588" t="s">
        <v>1164</v>
      </c>
      <c r="O425" s="585" t="s">
        <v>769</v>
      </c>
      <c r="P425" s="588">
        <v>2</v>
      </c>
      <c r="Q425" s="588">
        <v>4</v>
      </c>
      <c r="R425" s="552">
        <v>6</v>
      </c>
      <c r="S425" s="588">
        <v>2</v>
      </c>
      <c r="U425" s="307" t="s">
        <v>2207</v>
      </c>
      <c r="V425" s="1104">
        <v>2</v>
      </c>
      <c r="W425" s="1104" t="s">
        <v>2181</v>
      </c>
      <c r="X425" s="1104" t="s">
        <v>2212</v>
      </c>
    </row>
    <row r="426" spans="5:24" ht="15" customHeight="1">
      <c r="E426" s="585" t="s">
        <v>23</v>
      </c>
      <c r="F426" s="585" t="s">
        <v>55</v>
      </c>
      <c r="G426" s="585" t="s">
        <v>89</v>
      </c>
      <c r="H426" s="585">
        <v>3</v>
      </c>
      <c r="I426" s="585" t="s">
        <v>26</v>
      </c>
      <c r="J426" s="585" t="s">
        <v>769</v>
      </c>
      <c r="K426" s="586" t="s">
        <v>2210</v>
      </c>
      <c r="L426" s="587" t="s">
        <v>2211</v>
      </c>
      <c r="M426" s="588" t="s">
        <v>1085</v>
      </c>
      <c r="N426" s="588" t="s">
        <v>1164</v>
      </c>
      <c r="O426" s="585" t="s">
        <v>769</v>
      </c>
      <c r="P426" s="588">
        <v>2</v>
      </c>
      <c r="Q426" s="588">
        <v>4</v>
      </c>
      <c r="R426" s="552">
        <v>6</v>
      </c>
      <c r="S426" s="588">
        <v>2</v>
      </c>
      <c r="U426" s="321"/>
      <c r="V426" s="1105"/>
      <c r="W426" s="1105"/>
      <c r="X426" s="1105"/>
    </row>
    <row r="427" spans="5:24" ht="15" customHeight="1">
      <c r="E427" s="585" t="s">
        <v>23</v>
      </c>
      <c r="F427" s="585" t="s">
        <v>55</v>
      </c>
      <c r="G427" s="585" t="s">
        <v>89</v>
      </c>
      <c r="H427" s="585">
        <v>3</v>
      </c>
      <c r="I427" s="585" t="s">
        <v>32</v>
      </c>
      <c r="J427" s="585" t="s">
        <v>769</v>
      </c>
      <c r="K427" s="586" t="s">
        <v>2210</v>
      </c>
      <c r="L427" s="587" t="s">
        <v>2211</v>
      </c>
      <c r="M427" s="588" t="s">
        <v>1085</v>
      </c>
      <c r="N427" s="588" t="s">
        <v>1164</v>
      </c>
      <c r="O427" s="585" t="s">
        <v>769</v>
      </c>
      <c r="P427" s="588">
        <v>2</v>
      </c>
      <c r="Q427" s="588">
        <v>4</v>
      </c>
      <c r="R427" s="552">
        <v>6</v>
      </c>
      <c r="S427" s="588">
        <v>2</v>
      </c>
      <c r="U427" s="321"/>
      <c r="V427" s="1105"/>
      <c r="W427" s="1105"/>
      <c r="X427" s="1105"/>
    </row>
    <row r="428" spans="5:24" ht="15" customHeight="1">
      <c r="E428" s="585" t="s">
        <v>23</v>
      </c>
      <c r="F428" s="585" t="s">
        <v>55</v>
      </c>
      <c r="G428" s="585" t="s">
        <v>89</v>
      </c>
      <c r="H428" s="585">
        <v>3</v>
      </c>
      <c r="I428" s="585" t="s">
        <v>41</v>
      </c>
      <c r="J428" s="585" t="s">
        <v>769</v>
      </c>
      <c r="K428" s="586" t="s">
        <v>2210</v>
      </c>
      <c r="L428" s="587" t="s">
        <v>2211</v>
      </c>
      <c r="M428" s="588" t="s">
        <v>1085</v>
      </c>
      <c r="N428" s="588" t="s">
        <v>1164</v>
      </c>
      <c r="O428" s="585" t="s">
        <v>769</v>
      </c>
      <c r="P428" s="588">
        <v>2</v>
      </c>
      <c r="Q428" s="588">
        <v>4</v>
      </c>
      <c r="R428" s="552">
        <v>6</v>
      </c>
      <c r="S428" s="588">
        <v>2</v>
      </c>
      <c r="U428" s="322"/>
      <c r="V428" s="1106"/>
      <c r="W428" s="1106"/>
      <c r="X428" s="1106"/>
    </row>
    <row r="429" spans="5:24" ht="15" customHeight="1">
      <c r="E429" s="589" t="s">
        <v>23</v>
      </c>
      <c r="F429" s="589" t="s">
        <v>55</v>
      </c>
      <c r="G429" s="589" t="s">
        <v>89</v>
      </c>
      <c r="H429" s="589">
        <v>3</v>
      </c>
      <c r="I429" s="589" t="s">
        <v>16</v>
      </c>
      <c r="J429" s="589" t="s">
        <v>731</v>
      </c>
      <c r="K429" s="590" t="s">
        <v>2213</v>
      </c>
      <c r="L429" s="591" t="s">
        <v>2203</v>
      </c>
      <c r="M429" s="592" t="s">
        <v>1101</v>
      </c>
      <c r="N429" s="592" t="s">
        <v>1164</v>
      </c>
      <c r="O429" s="589" t="s">
        <v>731</v>
      </c>
      <c r="P429" s="592">
        <v>2</v>
      </c>
      <c r="Q429" s="592">
        <v>4</v>
      </c>
      <c r="R429" s="571">
        <v>6</v>
      </c>
      <c r="S429" s="592">
        <v>2</v>
      </c>
      <c r="U429" s="307" t="s">
        <v>2199</v>
      </c>
      <c r="V429" s="1104">
        <v>2</v>
      </c>
      <c r="W429" s="1104" t="s">
        <v>2181</v>
      </c>
      <c r="X429" s="1104" t="s">
        <v>2212</v>
      </c>
    </row>
    <row r="430" spans="5:24" ht="15" customHeight="1">
      <c r="E430" s="589" t="s">
        <v>23</v>
      </c>
      <c r="F430" s="589" t="s">
        <v>55</v>
      </c>
      <c r="G430" s="589" t="s">
        <v>89</v>
      </c>
      <c r="H430" s="589">
        <v>3</v>
      </c>
      <c r="I430" s="589" t="s">
        <v>26</v>
      </c>
      <c r="J430" s="589" t="s">
        <v>731</v>
      </c>
      <c r="K430" s="590" t="s">
        <v>2213</v>
      </c>
      <c r="L430" s="591" t="s">
        <v>2203</v>
      </c>
      <c r="M430" s="592" t="s">
        <v>1101</v>
      </c>
      <c r="N430" s="592" t="s">
        <v>1164</v>
      </c>
      <c r="O430" s="589" t="s">
        <v>731</v>
      </c>
      <c r="P430" s="592">
        <v>2</v>
      </c>
      <c r="Q430" s="592">
        <v>4</v>
      </c>
      <c r="R430" s="571">
        <v>6</v>
      </c>
      <c r="S430" s="592">
        <v>2</v>
      </c>
      <c r="U430" s="321"/>
      <c r="V430" s="1105"/>
      <c r="W430" s="1105"/>
      <c r="X430" s="1105"/>
    </row>
    <row r="431" spans="5:24" ht="15" customHeight="1">
      <c r="E431" s="589" t="s">
        <v>23</v>
      </c>
      <c r="F431" s="589" t="s">
        <v>55</v>
      </c>
      <c r="G431" s="589" t="s">
        <v>89</v>
      </c>
      <c r="H431" s="589">
        <v>3</v>
      </c>
      <c r="I431" s="589" t="s">
        <v>32</v>
      </c>
      <c r="J431" s="589" t="s">
        <v>731</v>
      </c>
      <c r="K431" s="590" t="s">
        <v>2213</v>
      </c>
      <c r="L431" s="591" t="s">
        <v>2203</v>
      </c>
      <c r="M431" s="592" t="s">
        <v>1101</v>
      </c>
      <c r="N431" s="592" t="s">
        <v>1164</v>
      </c>
      <c r="O431" s="589" t="s">
        <v>731</v>
      </c>
      <c r="P431" s="592">
        <v>2</v>
      </c>
      <c r="Q431" s="592">
        <v>4</v>
      </c>
      <c r="R431" s="571">
        <v>6</v>
      </c>
      <c r="S431" s="592">
        <v>2</v>
      </c>
      <c r="U431" s="321"/>
      <c r="V431" s="1105"/>
      <c r="W431" s="1105"/>
      <c r="X431" s="1105"/>
    </row>
    <row r="432" spans="5:24" ht="15" customHeight="1">
      <c r="E432" s="589" t="s">
        <v>23</v>
      </c>
      <c r="F432" s="589" t="s">
        <v>55</v>
      </c>
      <c r="G432" s="589" t="s">
        <v>89</v>
      </c>
      <c r="H432" s="589">
        <v>3</v>
      </c>
      <c r="I432" s="589" t="s">
        <v>41</v>
      </c>
      <c r="J432" s="589" t="s">
        <v>731</v>
      </c>
      <c r="K432" s="590" t="s">
        <v>2213</v>
      </c>
      <c r="L432" s="591" t="s">
        <v>2203</v>
      </c>
      <c r="M432" s="592" t="s">
        <v>1101</v>
      </c>
      <c r="N432" s="592" t="s">
        <v>1164</v>
      </c>
      <c r="O432" s="589" t="s">
        <v>731</v>
      </c>
      <c r="P432" s="592">
        <v>2</v>
      </c>
      <c r="Q432" s="592">
        <v>4</v>
      </c>
      <c r="R432" s="571">
        <v>6</v>
      </c>
      <c r="S432" s="592">
        <v>2</v>
      </c>
      <c r="U432" s="322"/>
      <c r="V432" s="1106"/>
      <c r="W432" s="1106"/>
      <c r="X432" s="1106"/>
    </row>
    <row r="433" spans="5:24" ht="15" customHeight="1">
      <c r="E433" s="631" t="s">
        <v>86</v>
      </c>
      <c r="F433" s="631" t="s">
        <v>55</v>
      </c>
      <c r="G433" s="631" t="s">
        <v>59</v>
      </c>
      <c r="H433" s="631">
        <v>3</v>
      </c>
      <c r="I433" s="631" t="s">
        <v>16</v>
      </c>
      <c r="J433" s="631" t="s">
        <v>731</v>
      </c>
      <c r="K433" s="632" t="s">
        <v>2214</v>
      </c>
      <c r="L433" s="633" t="s">
        <v>2215</v>
      </c>
      <c r="M433" s="634" t="s">
        <v>1101</v>
      </c>
      <c r="N433" s="634" t="s">
        <v>1086</v>
      </c>
      <c r="O433" s="631" t="s">
        <v>731</v>
      </c>
      <c r="P433" s="634">
        <v>2</v>
      </c>
      <c r="Q433" s="634">
        <v>4</v>
      </c>
      <c r="R433" s="635">
        <v>6</v>
      </c>
      <c r="S433" s="634">
        <v>2</v>
      </c>
      <c r="U433" s="311" t="s">
        <v>2216</v>
      </c>
      <c r="V433" s="1098">
        <v>1</v>
      </c>
      <c r="W433" s="1098" t="s">
        <v>2181</v>
      </c>
      <c r="X433" s="1098">
        <v>10</v>
      </c>
    </row>
    <row r="434" spans="5:24" ht="15" customHeight="1">
      <c r="E434" s="631" t="s">
        <v>86</v>
      </c>
      <c r="F434" s="631" t="s">
        <v>55</v>
      </c>
      <c r="G434" s="631" t="s">
        <v>59</v>
      </c>
      <c r="H434" s="631">
        <v>3</v>
      </c>
      <c r="I434" s="631" t="s">
        <v>26</v>
      </c>
      <c r="J434" s="631" t="s">
        <v>731</v>
      </c>
      <c r="K434" s="632" t="s">
        <v>2214</v>
      </c>
      <c r="L434" s="633" t="s">
        <v>2215</v>
      </c>
      <c r="M434" s="634" t="s">
        <v>1101</v>
      </c>
      <c r="N434" s="634" t="s">
        <v>1086</v>
      </c>
      <c r="O434" s="631" t="s">
        <v>731</v>
      </c>
      <c r="P434" s="634">
        <v>2</v>
      </c>
      <c r="Q434" s="634">
        <v>2</v>
      </c>
      <c r="R434" s="635">
        <v>4</v>
      </c>
      <c r="S434" s="634">
        <v>2</v>
      </c>
      <c r="U434" s="312"/>
      <c r="V434" s="1099"/>
      <c r="W434" s="1099"/>
      <c r="X434" s="1099"/>
    </row>
    <row r="435" spans="5:24" ht="15" customHeight="1">
      <c r="E435" s="585" t="s">
        <v>86</v>
      </c>
      <c r="F435" s="585" t="s">
        <v>37</v>
      </c>
      <c r="G435" s="585" t="s">
        <v>59</v>
      </c>
      <c r="H435" s="585">
        <v>1</v>
      </c>
      <c r="I435" s="585" t="s">
        <v>26</v>
      </c>
      <c r="J435" s="585" t="s">
        <v>731</v>
      </c>
      <c r="K435" s="586" t="s">
        <v>2217</v>
      </c>
      <c r="L435" s="614" t="s">
        <v>2134</v>
      </c>
      <c r="M435" s="588" t="s">
        <v>1101</v>
      </c>
      <c r="N435" s="588" t="s">
        <v>1086</v>
      </c>
      <c r="O435" s="585" t="s">
        <v>731</v>
      </c>
      <c r="P435" s="588">
        <v>2</v>
      </c>
      <c r="Q435" s="588">
        <v>2</v>
      </c>
      <c r="R435" s="552">
        <v>4</v>
      </c>
      <c r="S435" s="588">
        <v>3</v>
      </c>
      <c r="U435" s="647" t="s">
        <v>2218</v>
      </c>
      <c r="V435" s="1098">
        <v>1</v>
      </c>
      <c r="W435" s="1098" t="s">
        <v>2181</v>
      </c>
      <c r="X435" s="1098">
        <v>12</v>
      </c>
    </row>
    <row r="436" spans="5:24" ht="15" customHeight="1">
      <c r="E436" s="585" t="s">
        <v>86</v>
      </c>
      <c r="F436" s="585" t="s">
        <v>37</v>
      </c>
      <c r="G436" s="585" t="s">
        <v>59</v>
      </c>
      <c r="H436" s="585">
        <v>1</v>
      </c>
      <c r="I436" s="585" t="s">
        <v>32</v>
      </c>
      <c r="J436" s="585" t="s">
        <v>731</v>
      </c>
      <c r="K436" s="586" t="s">
        <v>2217</v>
      </c>
      <c r="L436" s="614" t="s">
        <v>2134</v>
      </c>
      <c r="M436" s="588" t="s">
        <v>1101</v>
      </c>
      <c r="N436" s="588" t="s">
        <v>1086</v>
      </c>
      <c r="O436" s="585" t="s">
        <v>731</v>
      </c>
      <c r="P436" s="588">
        <v>2</v>
      </c>
      <c r="Q436" s="588">
        <v>2</v>
      </c>
      <c r="R436" s="552">
        <v>4</v>
      </c>
      <c r="S436" s="588">
        <v>3</v>
      </c>
      <c r="U436" s="648"/>
      <c r="V436" s="1100"/>
      <c r="W436" s="1100"/>
      <c r="X436" s="1100"/>
    </row>
    <row r="437" spans="5:24" ht="15" customHeight="1">
      <c r="E437" s="585" t="s">
        <v>86</v>
      </c>
      <c r="F437" s="585" t="s">
        <v>37</v>
      </c>
      <c r="G437" s="585" t="s">
        <v>59</v>
      </c>
      <c r="H437" s="585">
        <v>1</v>
      </c>
      <c r="I437" s="585" t="s">
        <v>41</v>
      </c>
      <c r="J437" s="585" t="s">
        <v>731</v>
      </c>
      <c r="K437" s="586" t="s">
        <v>2217</v>
      </c>
      <c r="L437" s="614" t="s">
        <v>2134</v>
      </c>
      <c r="M437" s="588" t="s">
        <v>1101</v>
      </c>
      <c r="N437" s="588" t="s">
        <v>1086</v>
      </c>
      <c r="O437" s="585" t="s">
        <v>731</v>
      </c>
      <c r="P437" s="588">
        <v>2</v>
      </c>
      <c r="Q437" s="588">
        <v>2</v>
      </c>
      <c r="R437" s="552">
        <v>4</v>
      </c>
      <c r="S437" s="588">
        <v>3</v>
      </c>
      <c r="U437" s="649"/>
      <c r="V437" s="1099"/>
      <c r="W437" s="1099"/>
      <c r="X437" s="1099"/>
    </row>
    <row r="438" spans="5:24" ht="15" customHeight="1">
      <c r="E438" s="622" t="s">
        <v>86</v>
      </c>
      <c r="F438" s="622" t="s">
        <v>55</v>
      </c>
      <c r="G438" s="622" t="s">
        <v>59</v>
      </c>
      <c r="H438" s="622">
        <v>2</v>
      </c>
      <c r="I438" s="622" t="s">
        <v>16</v>
      </c>
      <c r="J438" s="622" t="s">
        <v>731</v>
      </c>
      <c r="K438" s="638" t="s">
        <v>2219</v>
      </c>
      <c r="L438" s="650" t="s">
        <v>2220</v>
      </c>
      <c r="M438" s="626" t="s">
        <v>1127</v>
      </c>
      <c r="N438" s="626" t="s">
        <v>1086</v>
      </c>
      <c r="O438" s="622" t="s">
        <v>731</v>
      </c>
      <c r="P438" s="626">
        <v>2</v>
      </c>
      <c r="Q438" s="626">
        <v>2</v>
      </c>
      <c r="R438" s="546">
        <v>4</v>
      </c>
      <c r="S438" s="626">
        <v>3</v>
      </c>
      <c r="U438" s="651" t="s">
        <v>2137</v>
      </c>
      <c r="V438" s="1101">
        <v>1</v>
      </c>
      <c r="W438" s="1098" t="s">
        <v>2181</v>
      </c>
      <c r="X438" s="1098">
        <v>12</v>
      </c>
    </row>
    <row r="439" spans="5:24" ht="15" customHeight="1">
      <c r="E439" s="589" t="s">
        <v>86</v>
      </c>
      <c r="F439" s="314" t="s">
        <v>37</v>
      </c>
      <c r="G439" s="314" t="s">
        <v>63</v>
      </c>
      <c r="H439" s="314">
        <v>1</v>
      </c>
      <c r="I439" s="314" t="s">
        <v>41</v>
      </c>
      <c r="J439" s="589" t="s">
        <v>731</v>
      </c>
      <c r="K439" s="590" t="s">
        <v>2221</v>
      </c>
      <c r="L439" s="613" t="s">
        <v>1194</v>
      </c>
      <c r="M439" s="592" t="s">
        <v>1127</v>
      </c>
      <c r="N439" s="592" t="s">
        <v>1086</v>
      </c>
      <c r="O439" s="589" t="s">
        <v>731</v>
      </c>
      <c r="P439" s="592">
        <v>4</v>
      </c>
      <c r="Q439" s="592">
        <v>0</v>
      </c>
      <c r="R439" s="571">
        <v>4</v>
      </c>
      <c r="S439" s="592">
        <v>4</v>
      </c>
      <c r="U439" s="652"/>
      <c r="V439" s="1102"/>
      <c r="W439" s="1100"/>
      <c r="X439" s="1100"/>
    </row>
    <row r="440" spans="5:24" ht="15" customHeight="1">
      <c r="E440" s="601" t="s">
        <v>86</v>
      </c>
      <c r="F440" s="601" t="s">
        <v>55</v>
      </c>
      <c r="G440" s="601" t="s">
        <v>72</v>
      </c>
      <c r="H440" s="601">
        <v>2</v>
      </c>
      <c r="I440" s="601" t="s">
        <v>16</v>
      </c>
      <c r="J440" s="601" t="s">
        <v>2222</v>
      </c>
      <c r="K440" s="602" t="s">
        <v>2223</v>
      </c>
      <c r="L440" s="603" t="s">
        <v>1131</v>
      </c>
      <c r="M440" s="604" t="s">
        <v>1127</v>
      </c>
      <c r="N440" s="604" t="s">
        <v>1164</v>
      </c>
      <c r="O440" s="601" t="s">
        <v>2222</v>
      </c>
      <c r="P440" s="604">
        <v>2</v>
      </c>
      <c r="Q440" s="604">
        <v>2</v>
      </c>
      <c r="R440" s="530">
        <v>4</v>
      </c>
      <c r="S440" s="604">
        <v>3</v>
      </c>
      <c r="U440" s="653"/>
      <c r="V440" s="1103"/>
      <c r="W440" s="1099"/>
      <c r="X440" s="1099"/>
    </row>
    <row r="441" spans="5:24" ht="15" customHeight="1">
      <c r="E441" s="593" t="s">
        <v>86</v>
      </c>
      <c r="F441" s="593" t="s">
        <v>55</v>
      </c>
      <c r="G441" s="593" t="s">
        <v>59</v>
      </c>
      <c r="H441" s="593">
        <v>5</v>
      </c>
      <c r="I441" s="593" t="s">
        <v>26</v>
      </c>
      <c r="J441" s="593" t="s">
        <v>731</v>
      </c>
      <c r="K441" s="594" t="s">
        <v>2102</v>
      </c>
      <c r="L441" s="595" t="s">
        <v>2103</v>
      </c>
      <c r="M441" s="596" t="s">
        <v>1101</v>
      </c>
      <c r="N441" s="596" t="s">
        <v>1086</v>
      </c>
      <c r="O441" s="593" t="s">
        <v>731</v>
      </c>
      <c r="P441" s="596">
        <v>3</v>
      </c>
      <c r="Q441" s="596">
        <v>8</v>
      </c>
      <c r="R441" s="559">
        <v>11</v>
      </c>
      <c r="S441" s="596">
        <v>3</v>
      </c>
      <c r="U441" s="653" t="s">
        <v>2104</v>
      </c>
      <c r="V441" s="315">
        <v>1</v>
      </c>
      <c r="W441" s="316" t="s">
        <v>2181</v>
      </c>
      <c r="X441" s="315">
        <v>11</v>
      </c>
    </row>
    <row r="442" spans="5:24" ht="15" customHeight="1">
      <c r="E442" s="609" t="s">
        <v>86</v>
      </c>
      <c r="F442" s="609" t="s">
        <v>55</v>
      </c>
      <c r="G442" s="609" t="s">
        <v>59</v>
      </c>
      <c r="H442" s="609">
        <v>5</v>
      </c>
      <c r="I442" s="609" t="s">
        <v>26</v>
      </c>
      <c r="J442" s="609" t="s">
        <v>731</v>
      </c>
      <c r="K442" s="610" t="s">
        <v>2108</v>
      </c>
      <c r="L442" s="636" t="s">
        <v>2109</v>
      </c>
      <c r="M442" s="612" t="s">
        <v>1101</v>
      </c>
      <c r="N442" s="612" t="s">
        <v>1086</v>
      </c>
      <c r="O442" s="609" t="s">
        <v>731</v>
      </c>
      <c r="P442" s="612">
        <v>3</v>
      </c>
      <c r="Q442" s="612">
        <v>12</v>
      </c>
      <c r="R442" s="580">
        <v>15</v>
      </c>
      <c r="S442" s="612">
        <v>3</v>
      </c>
      <c r="U442" s="312" t="s">
        <v>2099</v>
      </c>
      <c r="V442" s="313">
        <v>1</v>
      </c>
      <c r="W442" s="315" t="s">
        <v>2181</v>
      </c>
      <c r="X442" s="315">
        <v>15</v>
      </c>
    </row>
    <row r="443" spans="5:24" ht="15" customHeight="1">
      <c r="E443" s="585" t="s">
        <v>86</v>
      </c>
      <c r="F443" s="585" t="s">
        <v>37</v>
      </c>
      <c r="G443" s="585" t="s">
        <v>59</v>
      </c>
      <c r="H443" s="585">
        <v>1</v>
      </c>
      <c r="I443" s="585" t="s">
        <v>16</v>
      </c>
      <c r="J443" s="585" t="s">
        <v>731</v>
      </c>
      <c r="K443" s="586" t="s">
        <v>2224</v>
      </c>
      <c r="L443" s="614" t="s">
        <v>2225</v>
      </c>
      <c r="M443" s="588" t="s">
        <v>1101</v>
      </c>
      <c r="N443" s="588" t="s">
        <v>1086</v>
      </c>
      <c r="O443" s="585" t="s">
        <v>731</v>
      </c>
      <c r="P443" s="588">
        <v>2</v>
      </c>
      <c r="Q443" s="588">
        <v>2</v>
      </c>
      <c r="R443" s="552">
        <v>4</v>
      </c>
      <c r="S443" s="588">
        <v>3</v>
      </c>
      <c r="U443" s="647" t="s">
        <v>2104</v>
      </c>
      <c r="V443" s="1098">
        <v>1</v>
      </c>
      <c r="W443" s="1098" t="s">
        <v>2181</v>
      </c>
      <c r="X443" s="1098">
        <v>16</v>
      </c>
    </row>
    <row r="444" spans="5:24" ht="15" customHeight="1">
      <c r="E444" s="585" t="s">
        <v>86</v>
      </c>
      <c r="F444" s="585" t="s">
        <v>37</v>
      </c>
      <c r="G444" s="585" t="s">
        <v>59</v>
      </c>
      <c r="H444" s="585">
        <v>1</v>
      </c>
      <c r="I444" s="585" t="s">
        <v>26</v>
      </c>
      <c r="J444" s="585" t="s">
        <v>731</v>
      </c>
      <c r="K444" s="586" t="s">
        <v>2224</v>
      </c>
      <c r="L444" s="614" t="s">
        <v>2225</v>
      </c>
      <c r="M444" s="588" t="s">
        <v>1101</v>
      </c>
      <c r="N444" s="588" t="s">
        <v>1086</v>
      </c>
      <c r="O444" s="585" t="s">
        <v>731</v>
      </c>
      <c r="P444" s="588">
        <v>2</v>
      </c>
      <c r="Q444" s="588">
        <v>2</v>
      </c>
      <c r="R444" s="552">
        <v>4</v>
      </c>
      <c r="S444" s="588">
        <v>3</v>
      </c>
      <c r="U444" s="323"/>
      <c r="V444" s="1100"/>
      <c r="W444" s="1100"/>
      <c r="X444" s="1100"/>
    </row>
    <row r="445" spans="5:24" ht="15" customHeight="1">
      <c r="E445" s="585" t="s">
        <v>86</v>
      </c>
      <c r="F445" s="585" t="s">
        <v>37</v>
      </c>
      <c r="G445" s="585" t="s">
        <v>59</v>
      </c>
      <c r="H445" s="585">
        <v>1</v>
      </c>
      <c r="I445" s="585" t="s">
        <v>32</v>
      </c>
      <c r="J445" s="585" t="s">
        <v>731</v>
      </c>
      <c r="K445" s="586" t="s">
        <v>2224</v>
      </c>
      <c r="L445" s="614" t="s">
        <v>2225</v>
      </c>
      <c r="M445" s="588" t="s">
        <v>1101</v>
      </c>
      <c r="N445" s="588" t="s">
        <v>1086</v>
      </c>
      <c r="O445" s="585" t="s">
        <v>731</v>
      </c>
      <c r="P445" s="588">
        <v>2</v>
      </c>
      <c r="Q445" s="588">
        <v>2</v>
      </c>
      <c r="R445" s="552">
        <v>4</v>
      </c>
      <c r="S445" s="588">
        <v>3</v>
      </c>
      <c r="U445" s="323"/>
      <c r="V445" s="1100"/>
      <c r="W445" s="1100"/>
      <c r="X445" s="1100"/>
    </row>
    <row r="446" spans="5:24" ht="15" customHeight="1">
      <c r="E446" s="585" t="s">
        <v>86</v>
      </c>
      <c r="F446" s="585" t="s">
        <v>37</v>
      </c>
      <c r="G446" s="585" t="s">
        <v>59</v>
      </c>
      <c r="H446" s="585">
        <v>1</v>
      </c>
      <c r="I446" s="585" t="s">
        <v>41</v>
      </c>
      <c r="J446" s="585" t="s">
        <v>731</v>
      </c>
      <c r="K446" s="586" t="s">
        <v>2224</v>
      </c>
      <c r="L446" s="614" t="s">
        <v>2225</v>
      </c>
      <c r="M446" s="588" t="s">
        <v>1101</v>
      </c>
      <c r="N446" s="588" t="s">
        <v>1086</v>
      </c>
      <c r="O446" s="585" t="s">
        <v>731</v>
      </c>
      <c r="P446" s="588">
        <v>2</v>
      </c>
      <c r="Q446" s="588">
        <v>2</v>
      </c>
      <c r="R446" s="552">
        <v>4</v>
      </c>
      <c r="S446" s="588">
        <v>3</v>
      </c>
      <c r="U446" s="312"/>
      <c r="V446" s="1099"/>
      <c r="W446" s="1099"/>
      <c r="X446" s="1099"/>
    </row>
    <row r="447" spans="5:24" ht="15" customHeight="1">
      <c r="E447" s="593" t="s">
        <v>86</v>
      </c>
      <c r="F447" s="593" t="s">
        <v>37</v>
      </c>
      <c r="G447" s="593" t="s">
        <v>59</v>
      </c>
      <c r="H447" s="593">
        <v>1</v>
      </c>
      <c r="I447" s="593" t="s">
        <v>32</v>
      </c>
      <c r="J447" s="593" t="s">
        <v>731</v>
      </c>
      <c r="K447" s="594" t="s">
        <v>2226</v>
      </c>
      <c r="L447" s="608" t="s">
        <v>2227</v>
      </c>
      <c r="M447" s="596" t="s">
        <v>1127</v>
      </c>
      <c r="N447" s="596" t="s">
        <v>1086</v>
      </c>
      <c r="O447" s="593" t="s">
        <v>731</v>
      </c>
      <c r="P447" s="596">
        <v>3</v>
      </c>
      <c r="Q447" s="596">
        <v>2</v>
      </c>
      <c r="R447" s="559">
        <v>5</v>
      </c>
      <c r="S447" s="596">
        <v>4</v>
      </c>
      <c r="U447" s="311" t="s">
        <v>2228</v>
      </c>
      <c r="V447" s="1098">
        <v>2</v>
      </c>
      <c r="W447" s="1098" t="s">
        <v>2181</v>
      </c>
      <c r="X447" s="1098" t="s">
        <v>2208</v>
      </c>
    </row>
    <row r="448" spans="5:24" ht="15" customHeight="1">
      <c r="E448" s="622" t="s">
        <v>86</v>
      </c>
      <c r="F448" s="622" t="s">
        <v>37</v>
      </c>
      <c r="G448" s="622" t="s">
        <v>72</v>
      </c>
      <c r="H448" s="622">
        <v>1</v>
      </c>
      <c r="I448" s="622" t="s">
        <v>16</v>
      </c>
      <c r="J448" s="622" t="s">
        <v>168</v>
      </c>
      <c r="K448" s="638" t="s">
        <v>2229</v>
      </c>
      <c r="L448" s="650" t="s">
        <v>2230</v>
      </c>
      <c r="M448" s="626" t="s">
        <v>1127</v>
      </c>
      <c r="N448" s="626" t="s">
        <v>1164</v>
      </c>
      <c r="O448" s="622" t="s">
        <v>168</v>
      </c>
      <c r="P448" s="626">
        <v>3</v>
      </c>
      <c r="Q448" s="626">
        <v>2</v>
      </c>
      <c r="R448" s="546">
        <v>5</v>
      </c>
      <c r="S448" s="626">
        <v>4</v>
      </c>
      <c r="U448" s="323"/>
      <c r="V448" s="1100"/>
      <c r="W448" s="1100"/>
      <c r="X448" s="1100"/>
    </row>
    <row r="449" spans="5:24" ht="15" customHeight="1">
      <c r="E449" s="622" t="s">
        <v>86</v>
      </c>
      <c r="F449" s="622" t="s">
        <v>37</v>
      </c>
      <c r="G449" s="622" t="s">
        <v>72</v>
      </c>
      <c r="H449" s="622">
        <v>1</v>
      </c>
      <c r="I449" s="622" t="s">
        <v>26</v>
      </c>
      <c r="J449" s="622" t="s">
        <v>168</v>
      </c>
      <c r="K449" s="638" t="s">
        <v>2229</v>
      </c>
      <c r="L449" s="650" t="s">
        <v>2230</v>
      </c>
      <c r="M449" s="626" t="s">
        <v>1127</v>
      </c>
      <c r="N449" s="626" t="s">
        <v>1164</v>
      </c>
      <c r="O449" s="622" t="s">
        <v>168</v>
      </c>
      <c r="P449" s="626">
        <v>3</v>
      </c>
      <c r="Q449" s="626">
        <v>2</v>
      </c>
      <c r="R449" s="546">
        <v>5</v>
      </c>
      <c r="S449" s="626">
        <v>4</v>
      </c>
      <c r="U449" s="323"/>
      <c r="V449" s="1100"/>
      <c r="W449" s="1100"/>
      <c r="X449" s="1100"/>
    </row>
    <row r="450" spans="5:24" ht="15" customHeight="1">
      <c r="E450" s="593" t="s">
        <v>86</v>
      </c>
      <c r="F450" s="593" t="s">
        <v>55</v>
      </c>
      <c r="G450" s="654" t="s">
        <v>68</v>
      </c>
      <c r="H450" s="654">
        <v>1</v>
      </c>
      <c r="I450" s="654" t="s">
        <v>26</v>
      </c>
      <c r="J450" s="655" t="s">
        <v>168</v>
      </c>
      <c r="K450" s="654" t="s">
        <v>2231</v>
      </c>
      <c r="L450" s="656" t="s">
        <v>2230</v>
      </c>
      <c r="M450" s="596" t="s">
        <v>1127</v>
      </c>
      <c r="N450" s="596" t="s">
        <v>1164</v>
      </c>
      <c r="O450" s="655" t="s">
        <v>168</v>
      </c>
      <c r="P450" s="654">
        <v>3</v>
      </c>
      <c r="Q450" s="654">
        <v>2</v>
      </c>
      <c r="R450" s="559">
        <v>5</v>
      </c>
      <c r="S450" s="654">
        <v>4</v>
      </c>
      <c r="U450" s="312"/>
      <c r="V450" s="1099"/>
      <c r="W450" s="1099"/>
      <c r="X450" s="1099"/>
    </row>
    <row r="451" spans="5:24" ht="15" customHeight="1">
      <c r="E451" s="589" t="s">
        <v>86</v>
      </c>
      <c r="F451" s="589" t="s">
        <v>55</v>
      </c>
      <c r="G451" s="589" t="s">
        <v>59</v>
      </c>
      <c r="H451" s="589">
        <v>2</v>
      </c>
      <c r="I451" s="589" t="s">
        <v>16</v>
      </c>
      <c r="J451" s="589" t="s">
        <v>731</v>
      </c>
      <c r="K451" s="590" t="s">
        <v>2232</v>
      </c>
      <c r="L451" s="613" t="s">
        <v>1141</v>
      </c>
      <c r="M451" s="592" t="s">
        <v>1127</v>
      </c>
      <c r="N451" s="592" t="s">
        <v>1086</v>
      </c>
      <c r="O451" s="589" t="s">
        <v>731</v>
      </c>
      <c r="P451" s="592">
        <v>3</v>
      </c>
      <c r="Q451" s="592">
        <v>2</v>
      </c>
      <c r="R451" s="571">
        <v>5</v>
      </c>
      <c r="S451" s="592">
        <v>4</v>
      </c>
      <c r="U451" s="311" t="s">
        <v>2233</v>
      </c>
      <c r="V451" s="1098">
        <v>1</v>
      </c>
      <c r="W451" s="1098" t="s">
        <v>2181</v>
      </c>
      <c r="X451" s="1098">
        <v>10</v>
      </c>
    </row>
    <row r="452" spans="5:24" ht="15" customHeight="1">
      <c r="E452" s="585" t="s">
        <v>86</v>
      </c>
      <c r="F452" s="585" t="s">
        <v>55</v>
      </c>
      <c r="G452" s="585" t="s">
        <v>89</v>
      </c>
      <c r="H452" s="585">
        <v>2</v>
      </c>
      <c r="I452" s="585" t="s">
        <v>16</v>
      </c>
      <c r="J452" s="585" t="s">
        <v>731</v>
      </c>
      <c r="K452" s="586" t="s">
        <v>2234</v>
      </c>
      <c r="L452" s="614" t="s">
        <v>2235</v>
      </c>
      <c r="M452" s="588" t="s">
        <v>1127</v>
      </c>
      <c r="N452" s="588" t="s">
        <v>1164</v>
      </c>
      <c r="O452" s="585" t="s">
        <v>731</v>
      </c>
      <c r="P452" s="588">
        <v>3</v>
      </c>
      <c r="Q452" s="588">
        <v>2</v>
      </c>
      <c r="R452" s="552">
        <v>5</v>
      </c>
      <c r="S452" s="588">
        <v>4</v>
      </c>
      <c r="U452" s="312"/>
      <c r="V452" s="1099"/>
      <c r="W452" s="1099"/>
      <c r="X452" s="1099"/>
    </row>
    <row r="453" spans="5:24" ht="15" customHeight="1">
      <c r="E453" s="585" t="s">
        <v>86</v>
      </c>
      <c r="F453" s="585" t="s">
        <v>55</v>
      </c>
      <c r="G453" s="585" t="s">
        <v>59</v>
      </c>
      <c r="H453" s="585">
        <v>4</v>
      </c>
      <c r="I453" s="585" t="s">
        <v>16</v>
      </c>
      <c r="J453" s="585" t="s">
        <v>731</v>
      </c>
      <c r="K453" s="586" t="s">
        <v>2113</v>
      </c>
      <c r="L453" s="587" t="s">
        <v>2236</v>
      </c>
      <c r="M453" s="588" t="s">
        <v>1101</v>
      </c>
      <c r="N453" s="588" t="s">
        <v>1086</v>
      </c>
      <c r="O453" s="585" t="s">
        <v>731</v>
      </c>
      <c r="P453" s="588">
        <v>2</v>
      </c>
      <c r="Q453" s="588">
        <v>8</v>
      </c>
      <c r="R453" s="552">
        <v>10</v>
      </c>
      <c r="S453" s="588">
        <v>2</v>
      </c>
      <c r="U453" s="311" t="s">
        <v>2099</v>
      </c>
      <c r="V453" s="315">
        <v>1</v>
      </c>
      <c r="W453" s="315" t="s">
        <v>2181</v>
      </c>
      <c r="X453" s="315">
        <v>10</v>
      </c>
    </row>
    <row r="454" spans="5:24" ht="15" customHeight="1">
      <c r="E454" s="641" t="s">
        <v>86</v>
      </c>
      <c r="F454" s="641" t="s">
        <v>37</v>
      </c>
      <c r="G454" s="641" t="s">
        <v>59</v>
      </c>
      <c r="H454" s="641">
        <v>1</v>
      </c>
      <c r="I454" s="641" t="s">
        <v>16</v>
      </c>
      <c r="J454" s="641" t="s">
        <v>731</v>
      </c>
      <c r="K454" s="642" t="s">
        <v>2237</v>
      </c>
      <c r="L454" s="657" t="s">
        <v>1126</v>
      </c>
      <c r="M454" s="644" t="s">
        <v>1127</v>
      </c>
      <c r="N454" s="644" t="s">
        <v>1086</v>
      </c>
      <c r="O454" s="641" t="s">
        <v>731</v>
      </c>
      <c r="P454" s="644">
        <v>3</v>
      </c>
      <c r="Q454" s="644">
        <v>2</v>
      </c>
      <c r="R454" s="280">
        <v>5</v>
      </c>
      <c r="S454" s="644">
        <v>4</v>
      </c>
      <c r="U454" s="324" t="s">
        <v>2192</v>
      </c>
      <c r="V454" s="1101">
        <v>2</v>
      </c>
      <c r="W454" s="1098" t="s">
        <v>2181</v>
      </c>
      <c r="X454" s="1098" t="s">
        <v>2208</v>
      </c>
    </row>
    <row r="455" spans="5:24" ht="15" customHeight="1">
      <c r="E455" s="641" t="s">
        <v>86</v>
      </c>
      <c r="F455" s="641" t="s">
        <v>37</v>
      </c>
      <c r="G455" s="641" t="s">
        <v>59</v>
      </c>
      <c r="H455" s="641">
        <v>1</v>
      </c>
      <c r="I455" s="641" t="s">
        <v>32</v>
      </c>
      <c r="J455" s="641" t="s">
        <v>731</v>
      </c>
      <c r="K455" s="642" t="s">
        <v>2237</v>
      </c>
      <c r="L455" s="657" t="s">
        <v>1126</v>
      </c>
      <c r="M455" s="644" t="s">
        <v>1127</v>
      </c>
      <c r="N455" s="644" t="s">
        <v>1086</v>
      </c>
      <c r="O455" s="641" t="s">
        <v>731</v>
      </c>
      <c r="P455" s="644">
        <v>3</v>
      </c>
      <c r="Q455" s="644">
        <v>2</v>
      </c>
      <c r="R455" s="280">
        <v>5</v>
      </c>
      <c r="S455" s="644">
        <v>4</v>
      </c>
      <c r="U455" s="324"/>
      <c r="V455" s="1102"/>
      <c r="W455" s="1100"/>
      <c r="X455" s="1100"/>
    </row>
    <row r="456" spans="5:24" ht="15" customHeight="1">
      <c r="E456" s="601" t="s">
        <v>86</v>
      </c>
      <c r="F456" s="601" t="s">
        <v>37</v>
      </c>
      <c r="G456" s="601" t="s">
        <v>63</v>
      </c>
      <c r="H456" s="601">
        <v>1</v>
      </c>
      <c r="I456" s="601" t="s">
        <v>32</v>
      </c>
      <c r="J456" s="601" t="s">
        <v>731</v>
      </c>
      <c r="K456" s="602" t="s">
        <v>2238</v>
      </c>
      <c r="L456" s="603" t="s">
        <v>1185</v>
      </c>
      <c r="M456" s="604" t="s">
        <v>1127</v>
      </c>
      <c r="N456" s="604" t="s">
        <v>1086</v>
      </c>
      <c r="O456" s="601" t="s">
        <v>731</v>
      </c>
      <c r="P456" s="604">
        <v>3</v>
      </c>
      <c r="Q456" s="604">
        <v>2</v>
      </c>
      <c r="R456" s="530">
        <v>5</v>
      </c>
      <c r="S456" s="604">
        <v>4</v>
      </c>
      <c r="U456" s="324"/>
      <c r="V456" s="1102"/>
      <c r="W456" s="1100"/>
      <c r="X456" s="1100"/>
    </row>
    <row r="457" spans="5:24" ht="15" customHeight="1">
      <c r="E457" s="609" t="s">
        <v>86</v>
      </c>
      <c r="F457" s="609" t="s">
        <v>37</v>
      </c>
      <c r="G457" s="609" t="s">
        <v>65</v>
      </c>
      <c r="H457" s="609">
        <v>1</v>
      </c>
      <c r="I457" s="609" t="s">
        <v>26</v>
      </c>
      <c r="J457" s="609" t="s">
        <v>731</v>
      </c>
      <c r="K457" s="610" t="s">
        <v>2190</v>
      </c>
      <c r="L457" s="611" t="s">
        <v>2191</v>
      </c>
      <c r="M457" s="612" t="s">
        <v>1127</v>
      </c>
      <c r="N457" s="612" t="s">
        <v>2059</v>
      </c>
      <c r="O457" s="609" t="s">
        <v>731</v>
      </c>
      <c r="P457" s="612">
        <v>3</v>
      </c>
      <c r="Q457" s="612">
        <v>2</v>
      </c>
      <c r="R457" s="580">
        <v>5</v>
      </c>
      <c r="S457" s="612">
        <v>4</v>
      </c>
      <c r="U457" s="324"/>
      <c r="V457" s="1103"/>
      <c r="W457" s="1099"/>
      <c r="X457" s="1099"/>
    </row>
    <row r="458" spans="5:24" ht="15" customHeight="1">
      <c r="E458" s="622" t="s">
        <v>86</v>
      </c>
      <c r="F458" s="622" t="s">
        <v>55</v>
      </c>
      <c r="G458" s="622" t="s">
        <v>59</v>
      </c>
      <c r="H458" s="622">
        <v>5</v>
      </c>
      <c r="I458" s="622" t="s">
        <v>16</v>
      </c>
      <c r="J458" s="622" t="s">
        <v>731</v>
      </c>
      <c r="K458" s="638" t="s">
        <v>2110</v>
      </c>
      <c r="L458" s="639" t="s">
        <v>2111</v>
      </c>
      <c r="M458" s="626" t="s">
        <v>1367</v>
      </c>
      <c r="N458" s="626" t="s">
        <v>1086</v>
      </c>
      <c r="O458" s="622" t="s">
        <v>731</v>
      </c>
      <c r="P458" s="626">
        <v>1</v>
      </c>
      <c r="Q458" s="626">
        <v>8</v>
      </c>
      <c r="R458" s="546">
        <v>9</v>
      </c>
      <c r="S458" s="626">
        <v>1</v>
      </c>
      <c r="U458" s="323" t="s">
        <v>2099</v>
      </c>
      <c r="V458" s="1098">
        <v>2</v>
      </c>
      <c r="W458" s="1098" t="s">
        <v>2181</v>
      </c>
      <c r="X458" s="1098" t="s">
        <v>2239</v>
      </c>
    </row>
    <row r="459" spans="5:24" ht="15" customHeight="1">
      <c r="E459" s="622" t="s">
        <v>86</v>
      </c>
      <c r="F459" s="622" t="s">
        <v>55</v>
      </c>
      <c r="G459" s="622" t="s">
        <v>59</v>
      </c>
      <c r="H459" s="622">
        <v>5</v>
      </c>
      <c r="I459" s="622" t="s">
        <v>26</v>
      </c>
      <c r="J459" s="622" t="s">
        <v>731</v>
      </c>
      <c r="K459" s="638" t="s">
        <v>2110</v>
      </c>
      <c r="L459" s="639" t="s">
        <v>2111</v>
      </c>
      <c r="M459" s="626" t="s">
        <v>1367</v>
      </c>
      <c r="N459" s="626" t="s">
        <v>1086</v>
      </c>
      <c r="O459" s="622" t="s">
        <v>731</v>
      </c>
      <c r="P459" s="626">
        <v>1</v>
      </c>
      <c r="Q459" s="626">
        <v>8</v>
      </c>
      <c r="R459" s="546">
        <v>9</v>
      </c>
      <c r="S459" s="626">
        <v>1</v>
      </c>
      <c r="U459" s="312"/>
      <c r="V459" s="1099"/>
      <c r="W459" s="1099"/>
      <c r="X459" s="1099"/>
    </row>
    <row r="460" spans="5:24" ht="15" customHeight="1">
      <c r="E460" s="641" t="s">
        <v>86</v>
      </c>
      <c r="F460" s="641" t="s">
        <v>55</v>
      </c>
      <c r="G460" s="641" t="s">
        <v>59</v>
      </c>
      <c r="H460" s="641">
        <v>5</v>
      </c>
      <c r="I460" s="641" t="s">
        <v>16</v>
      </c>
      <c r="J460" s="641" t="s">
        <v>731</v>
      </c>
      <c r="K460" s="642" t="s">
        <v>2113</v>
      </c>
      <c r="L460" s="643" t="s">
        <v>2114</v>
      </c>
      <c r="M460" s="644" t="s">
        <v>1367</v>
      </c>
      <c r="N460" s="644" t="s">
        <v>1086</v>
      </c>
      <c r="O460" s="641" t="s">
        <v>731</v>
      </c>
      <c r="P460" s="644">
        <v>1</v>
      </c>
      <c r="Q460" s="644">
        <v>8</v>
      </c>
      <c r="R460" s="280">
        <v>9</v>
      </c>
      <c r="S460" s="644">
        <v>1</v>
      </c>
      <c r="U460" s="311" t="s">
        <v>2099</v>
      </c>
      <c r="V460" s="1098">
        <v>2</v>
      </c>
      <c r="W460" s="1098" t="s">
        <v>2181</v>
      </c>
      <c r="X460" s="1098" t="s">
        <v>2240</v>
      </c>
    </row>
    <row r="461" spans="5:24" ht="15" customHeight="1">
      <c r="E461" s="641" t="s">
        <v>86</v>
      </c>
      <c r="F461" s="641" t="s">
        <v>55</v>
      </c>
      <c r="G461" s="641" t="s">
        <v>59</v>
      </c>
      <c r="H461" s="641">
        <v>5</v>
      </c>
      <c r="I461" s="641" t="s">
        <v>26</v>
      </c>
      <c r="J461" s="641" t="s">
        <v>731</v>
      </c>
      <c r="K461" s="642" t="s">
        <v>2113</v>
      </c>
      <c r="L461" s="643" t="s">
        <v>2114</v>
      </c>
      <c r="M461" s="644" t="s">
        <v>1367</v>
      </c>
      <c r="N461" s="644" t="s">
        <v>1086</v>
      </c>
      <c r="O461" s="641" t="s">
        <v>731</v>
      </c>
      <c r="P461" s="644">
        <v>1</v>
      </c>
      <c r="Q461" s="644">
        <v>8</v>
      </c>
      <c r="R461" s="280">
        <v>9</v>
      </c>
      <c r="S461" s="644">
        <v>1</v>
      </c>
      <c r="U461" s="312"/>
      <c r="V461" s="1099"/>
      <c r="W461" s="1099"/>
      <c r="X461" s="1099"/>
    </row>
    <row r="462" spans="5:24" ht="15" customHeight="1">
      <c r="E462" s="609" t="s">
        <v>86</v>
      </c>
      <c r="F462" s="609" t="s">
        <v>55</v>
      </c>
      <c r="G462" s="609" t="s">
        <v>89</v>
      </c>
      <c r="H462" s="609">
        <v>2</v>
      </c>
      <c r="I462" s="609" t="s">
        <v>16</v>
      </c>
      <c r="J462" s="609" t="s">
        <v>731</v>
      </c>
      <c r="K462" s="610" t="s">
        <v>2241</v>
      </c>
      <c r="L462" s="611" t="s">
        <v>1206</v>
      </c>
      <c r="M462" s="612" t="s">
        <v>1127</v>
      </c>
      <c r="N462" s="612" t="s">
        <v>1164</v>
      </c>
      <c r="O462" s="609" t="s">
        <v>731</v>
      </c>
      <c r="P462" s="612">
        <v>2</v>
      </c>
      <c r="Q462" s="612">
        <v>2</v>
      </c>
      <c r="R462" s="580">
        <v>4</v>
      </c>
      <c r="S462" s="612">
        <v>3</v>
      </c>
      <c r="U462" s="647" t="s">
        <v>2180</v>
      </c>
      <c r="V462" s="1098">
        <v>1</v>
      </c>
      <c r="W462" s="1098" t="s">
        <v>2181</v>
      </c>
      <c r="X462" s="1098">
        <v>8</v>
      </c>
    </row>
    <row r="463" spans="5:24" ht="15" customHeight="1">
      <c r="E463" s="609" t="s">
        <v>86</v>
      </c>
      <c r="F463" s="609" t="s">
        <v>55</v>
      </c>
      <c r="G463" s="609" t="s">
        <v>72</v>
      </c>
      <c r="H463" s="609">
        <v>2</v>
      </c>
      <c r="I463" s="609" t="s">
        <v>16</v>
      </c>
      <c r="J463" s="609" t="s">
        <v>2222</v>
      </c>
      <c r="K463" s="610" t="s">
        <v>2242</v>
      </c>
      <c r="L463" s="611" t="s">
        <v>1206</v>
      </c>
      <c r="M463" s="612" t="s">
        <v>1127</v>
      </c>
      <c r="N463" s="612" t="s">
        <v>1164</v>
      </c>
      <c r="O463" s="609" t="s">
        <v>2222</v>
      </c>
      <c r="P463" s="612">
        <v>2</v>
      </c>
      <c r="Q463" s="612">
        <v>2</v>
      </c>
      <c r="R463" s="580">
        <v>4</v>
      </c>
      <c r="S463" s="612">
        <v>3</v>
      </c>
      <c r="U463" s="649"/>
      <c r="V463" s="1099"/>
      <c r="W463" s="1099"/>
      <c r="X463" s="1099"/>
    </row>
    <row r="464" spans="5:24" ht="15" customHeight="1">
      <c r="E464" s="593" t="s">
        <v>86</v>
      </c>
      <c r="F464" s="593" t="s">
        <v>37</v>
      </c>
      <c r="G464" s="593" t="s">
        <v>63</v>
      </c>
      <c r="H464" s="593">
        <v>1</v>
      </c>
      <c r="I464" s="593" t="s">
        <v>16</v>
      </c>
      <c r="J464" s="593" t="s">
        <v>731</v>
      </c>
      <c r="K464" s="594" t="s">
        <v>2243</v>
      </c>
      <c r="L464" s="608" t="s">
        <v>1190</v>
      </c>
      <c r="M464" s="596" t="s">
        <v>1127</v>
      </c>
      <c r="N464" s="596" t="s">
        <v>1086</v>
      </c>
      <c r="O464" s="593" t="s">
        <v>731</v>
      </c>
      <c r="P464" s="596">
        <v>4</v>
      </c>
      <c r="Q464" s="596">
        <v>0</v>
      </c>
      <c r="R464" s="559">
        <v>4</v>
      </c>
      <c r="S464" s="596">
        <v>4</v>
      </c>
      <c r="U464" s="311" t="s">
        <v>2139</v>
      </c>
      <c r="V464" s="1098">
        <v>2</v>
      </c>
      <c r="W464" s="1098" t="s">
        <v>2181</v>
      </c>
      <c r="X464" s="1098" t="s">
        <v>2244</v>
      </c>
    </row>
    <row r="465" spans="5:24" ht="15" customHeight="1">
      <c r="E465" s="593" t="s">
        <v>86</v>
      </c>
      <c r="F465" s="593" t="s">
        <v>37</v>
      </c>
      <c r="G465" s="593" t="s">
        <v>63</v>
      </c>
      <c r="H465" s="593">
        <v>1</v>
      </c>
      <c r="I465" s="593" t="s">
        <v>26</v>
      </c>
      <c r="J465" s="593" t="s">
        <v>731</v>
      </c>
      <c r="K465" s="594" t="s">
        <v>2243</v>
      </c>
      <c r="L465" s="608" t="s">
        <v>1190</v>
      </c>
      <c r="M465" s="596" t="s">
        <v>1127</v>
      </c>
      <c r="N465" s="596" t="s">
        <v>1086</v>
      </c>
      <c r="O465" s="593" t="s">
        <v>731</v>
      </c>
      <c r="P465" s="596">
        <v>4</v>
      </c>
      <c r="Q465" s="596">
        <v>0</v>
      </c>
      <c r="R465" s="559">
        <v>4</v>
      </c>
      <c r="S465" s="596">
        <v>4</v>
      </c>
      <c r="U465" s="323"/>
      <c r="V465" s="1100"/>
      <c r="W465" s="1100"/>
      <c r="X465" s="1100"/>
    </row>
    <row r="466" spans="5:24" ht="15" customHeight="1">
      <c r="E466" s="593" t="s">
        <v>86</v>
      </c>
      <c r="F466" s="593" t="s">
        <v>37</v>
      </c>
      <c r="G466" s="593" t="s">
        <v>63</v>
      </c>
      <c r="H466" s="593">
        <v>1</v>
      </c>
      <c r="I466" s="593" t="s">
        <v>32</v>
      </c>
      <c r="J466" s="593" t="s">
        <v>731</v>
      </c>
      <c r="K466" s="594" t="s">
        <v>2243</v>
      </c>
      <c r="L466" s="608" t="s">
        <v>1190</v>
      </c>
      <c r="M466" s="596" t="s">
        <v>1127</v>
      </c>
      <c r="N466" s="596" t="s">
        <v>1086</v>
      </c>
      <c r="O466" s="593" t="s">
        <v>731</v>
      </c>
      <c r="P466" s="596">
        <v>4</v>
      </c>
      <c r="Q466" s="596">
        <v>0</v>
      </c>
      <c r="R466" s="559">
        <v>4</v>
      </c>
      <c r="S466" s="596">
        <v>4</v>
      </c>
      <c r="U466" s="323"/>
      <c r="V466" s="1100"/>
      <c r="W466" s="1100"/>
      <c r="X466" s="1100"/>
    </row>
    <row r="467" spans="5:24" ht="15" customHeight="1">
      <c r="E467" s="593" t="s">
        <v>86</v>
      </c>
      <c r="F467" s="317" t="s">
        <v>37</v>
      </c>
      <c r="G467" s="317" t="s">
        <v>63</v>
      </c>
      <c r="H467" s="317">
        <v>1</v>
      </c>
      <c r="I467" s="317" t="s">
        <v>41</v>
      </c>
      <c r="J467" s="593" t="s">
        <v>731</v>
      </c>
      <c r="K467" s="594" t="s">
        <v>2243</v>
      </c>
      <c r="L467" s="608" t="s">
        <v>1190</v>
      </c>
      <c r="M467" s="596" t="s">
        <v>1127</v>
      </c>
      <c r="N467" s="596" t="s">
        <v>1086</v>
      </c>
      <c r="O467" s="593" t="s">
        <v>731</v>
      </c>
      <c r="P467" s="596">
        <v>4</v>
      </c>
      <c r="Q467" s="596">
        <v>0</v>
      </c>
      <c r="R467" s="559">
        <v>4</v>
      </c>
      <c r="S467" s="596">
        <v>4</v>
      </c>
      <c r="U467" s="323"/>
      <c r="V467" s="1100"/>
      <c r="W467" s="1100"/>
      <c r="X467" s="1100"/>
    </row>
    <row r="468" spans="5:24" ht="15" customHeight="1">
      <c r="E468" s="585" t="s">
        <v>86</v>
      </c>
      <c r="F468" s="585" t="s">
        <v>37</v>
      </c>
      <c r="G468" s="585" t="s">
        <v>65</v>
      </c>
      <c r="H468" s="585">
        <v>1</v>
      </c>
      <c r="I468" s="585" t="s">
        <v>16</v>
      </c>
      <c r="J468" s="585" t="s">
        <v>731</v>
      </c>
      <c r="K468" s="586" t="s">
        <v>2245</v>
      </c>
      <c r="L468" s="614" t="s">
        <v>2246</v>
      </c>
      <c r="M468" s="588" t="s">
        <v>1127</v>
      </c>
      <c r="N468" s="588" t="s">
        <v>2059</v>
      </c>
      <c r="O468" s="585" t="s">
        <v>731</v>
      </c>
      <c r="P468" s="588">
        <v>2</v>
      </c>
      <c r="Q468" s="588">
        <v>2</v>
      </c>
      <c r="R468" s="552">
        <v>4</v>
      </c>
      <c r="S468" s="588">
        <v>3</v>
      </c>
      <c r="U468" s="323"/>
      <c r="V468" s="1100"/>
      <c r="W468" s="1100"/>
      <c r="X468" s="1100"/>
    </row>
    <row r="469" spans="5:24" ht="15" customHeight="1">
      <c r="E469" s="585" t="s">
        <v>86</v>
      </c>
      <c r="F469" s="585" t="s">
        <v>37</v>
      </c>
      <c r="G469" s="585" t="s">
        <v>65</v>
      </c>
      <c r="H469" s="585">
        <v>1</v>
      </c>
      <c r="I469" s="585" t="s">
        <v>26</v>
      </c>
      <c r="J469" s="585" t="s">
        <v>731</v>
      </c>
      <c r="K469" s="586" t="s">
        <v>2245</v>
      </c>
      <c r="L469" s="614" t="s">
        <v>2246</v>
      </c>
      <c r="M469" s="588" t="s">
        <v>1127</v>
      </c>
      <c r="N469" s="588" t="s">
        <v>2059</v>
      </c>
      <c r="O469" s="585" t="s">
        <v>731</v>
      </c>
      <c r="P469" s="588">
        <v>2</v>
      </c>
      <c r="Q469" s="588">
        <v>2</v>
      </c>
      <c r="R469" s="552">
        <v>4</v>
      </c>
      <c r="S469" s="588">
        <v>3</v>
      </c>
      <c r="U469" s="312"/>
      <c r="V469" s="1099"/>
      <c r="W469" s="1099"/>
      <c r="X469" s="1099"/>
    </row>
    <row r="470" spans="5:24" ht="15" customHeight="1">
      <c r="E470" s="585" t="s">
        <v>86</v>
      </c>
      <c r="F470" s="585" t="s">
        <v>37</v>
      </c>
      <c r="G470" s="585" t="s">
        <v>72</v>
      </c>
      <c r="H470" s="585">
        <v>1</v>
      </c>
      <c r="I470" s="585" t="s">
        <v>26</v>
      </c>
      <c r="J470" s="585" t="s">
        <v>731</v>
      </c>
      <c r="K470" s="586" t="s">
        <v>2247</v>
      </c>
      <c r="L470" s="614" t="s">
        <v>2248</v>
      </c>
      <c r="M470" s="588" t="s">
        <v>1101</v>
      </c>
      <c r="N470" s="588" t="s">
        <v>1164</v>
      </c>
      <c r="O470" s="585" t="s">
        <v>731</v>
      </c>
      <c r="P470" s="588">
        <v>2</v>
      </c>
      <c r="Q470" s="588">
        <v>6</v>
      </c>
      <c r="R470" s="552">
        <v>8</v>
      </c>
      <c r="S470" s="588">
        <v>4</v>
      </c>
      <c r="U470" s="647" t="s">
        <v>2135</v>
      </c>
      <c r="V470" s="1098">
        <v>2</v>
      </c>
      <c r="W470" s="1098" t="s">
        <v>2181</v>
      </c>
      <c r="X470" s="1098" t="s">
        <v>2249</v>
      </c>
    </row>
    <row r="471" spans="5:24" ht="15" customHeight="1">
      <c r="E471" s="589" t="s">
        <v>86</v>
      </c>
      <c r="F471" s="589" t="s">
        <v>55</v>
      </c>
      <c r="G471" s="658" t="s">
        <v>68</v>
      </c>
      <c r="H471" s="658">
        <v>1</v>
      </c>
      <c r="I471" s="658" t="s">
        <v>26</v>
      </c>
      <c r="J471" s="659" t="s">
        <v>168</v>
      </c>
      <c r="K471" s="658" t="s">
        <v>2250</v>
      </c>
      <c r="L471" s="660" t="s">
        <v>2248</v>
      </c>
      <c r="M471" s="592" t="s">
        <v>1101</v>
      </c>
      <c r="N471" s="592" t="s">
        <v>1164</v>
      </c>
      <c r="O471" s="659" t="s">
        <v>168</v>
      </c>
      <c r="P471" s="658">
        <v>2</v>
      </c>
      <c r="Q471" s="658">
        <v>4</v>
      </c>
      <c r="R471" s="571">
        <v>6</v>
      </c>
      <c r="S471" s="658">
        <v>4</v>
      </c>
      <c r="U471" s="648"/>
      <c r="V471" s="1100"/>
      <c r="W471" s="1100"/>
      <c r="X471" s="1100"/>
    </row>
    <row r="472" spans="5:24" ht="15" customHeight="1">
      <c r="E472" s="601" t="s">
        <v>86</v>
      </c>
      <c r="F472" s="601" t="s">
        <v>37</v>
      </c>
      <c r="G472" s="601" t="s">
        <v>89</v>
      </c>
      <c r="H472" s="601">
        <v>1</v>
      </c>
      <c r="I472" s="601" t="s">
        <v>26</v>
      </c>
      <c r="J472" s="601" t="s">
        <v>731</v>
      </c>
      <c r="K472" s="602" t="s">
        <v>2247</v>
      </c>
      <c r="L472" s="603" t="s">
        <v>2248</v>
      </c>
      <c r="M472" s="604" t="s">
        <v>1101</v>
      </c>
      <c r="N472" s="604" t="s">
        <v>1164</v>
      </c>
      <c r="O472" s="601" t="s">
        <v>731</v>
      </c>
      <c r="P472" s="604">
        <v>2</v>
      </c>
      <c r="Q472" s="604">
        <v>6</v>
      </c>
      <c r="R472" s="530">
        <v>8</v>
      </c>
      <c r="S472" s="604">
        <v>4</v>
      </c>
      <c r="U472" s="649"/>
      <c r="V472" s="1099"/>
      <c r="W472" s="1099"/>
      <c r="X472" s="1099"/>
    </row>
    <row r="473" spans="5:24" ht="15" customHeight="1">
      <c r="E473" s="601" t="s">
        <v>86</v>
      </c>
      <c r="F473" s="601" t="s">
        <v>55</v>
      </c>
      <c r="G473" s="661" t="s">
        <v>68</v>
      </c>
      <c r="H473" s="661">
        <v>1</v>
      </c>
      <c r="I473" s="661" t="s">
        <v>16</v>
      </c>
      <c r="J473" s="662" t="s">
        <v>168</v>
      </c>
      <c r="K473" s="661" t="s">
        <v>2092</v>
      </c>
      <c r="L473" s="663" t="s">
        <v>2093</v>
      </c>
      <c r="M473" s="604" t="s">
        <v>1101</v>
      </c>
      <c r="N473" s="604" t="s">
        <v>1164</v>
      </c>
      <c r="O473" s="662" t="s">
        <v>168</v>
      </c>
      <c r="P473" s="661">
        <v>2</v>
      </c>
      <c r="Q473" s="661">
        <v>2</v>
      </c>
      <c r="R473" s="530">
        <v>4</v>
      </c>
      <c r="S473" s="661">
        <v>3</v>
      </c>
      <c r="U473" s="311" t="s">
        <v>2251</v>
      </c>
      <c r="V473" s="1098">
        <v>1</v>
      </c>
      <c r="W473" s="1098" t="s">
        <v>2181</v>
      </c>
      <c r="X473" s="1098">
        <v>8</v>
      </c>
    </row>
    <row r="474" spans="5:24" ht="15" customHeight="1">
      <c r="E474" s="601" t="s">
        <v>86</v>
      </c>
      <c r="F474" s="601" t="s">
        <v>55</v>
      </c>
      <c r="G474" s="661" t="s">
        <v>68</v>
      </c>
      <c r="H474" s="661">
        <v>1</v>
      </c>
      <c r="I474" s="661" t="s">
        <v>26</v>
      </c>
      <c r="J474" s="662" t="s">
        <v>168</v>
      </c>
      <c r="K474" s="661" t="s">
        <v>2092</v>
      </c>
      <c r="L474" s="663" t="s">
        <v>2093</v>
      </c>
      <c r="M474" s="604" t="s">
        <v>1101</v>
      </c>
      <c r="N474" s="604" t="s">
        <v>1164</v>
      </c>
      <c r="O474" s="662" t="s">
        <v>168</v>
      </c>
      <c r="P474" s="661">
        <v>2</v>
      </c>
      <c r="Q474" s="661">
        <v>2</v>
      </c>
      <c r="R474" s="530">
        <v>4</v>
      </c>
      <c r="S474" s="661">
        <v>3</v>
      </c>
      <c r="U474" s="312"/>
      <c r="V474" s="1099"/>
      <c r="W474" s="1099"/>
      <c r="X474" s="1099"/>
    </row>
    <row r="475" spans="5:24" ht="15" customHeight="1">
      <c r="E475" s="585" t="s">
        <v>86</v>
      </c>
      <c r="F475" s="585" t="s">
        <v>37</v>
      </c>
      <c r="G475" s="585" t="s">
        <v>72</v>
      </c>
      <c r="H475" s="585">
        <v>1</v>
      </c>
      <c r="I475" s="585" t="s">
        <v>16</v>
      </c>
      <c r="J475" s="585" t="s">
        <v>731</v>
      </c>
      <c r="K475" s="586" t="s">
        <v>2252</v>
      </c>
      <c r="L475" s="614" t="s">
        <v>2093</v>
      </c>
      <c r="M475" s="588" t="s">
        <v>1101</v>
      </c>
      <c r="N475" s="588" t="s">
        <v>1164</v>
      </c>
      <c r="O475" s="585" t="s">
        <v>731</v>
      </c>
      <c r="P475" s="588">
        <v>2</v>
      </c>
      <c r="Q475" s="588">
        <v>2</v>
      </c>
      <c r="R475" s="552">
        <v>4</v>
      </c>
      <c r="S475" s="588">
        <v>3</v>
      </c>
      <c r="U475" s="311" t="s">
        <v>2253</v>
      </c>
      <c r="V475" s="1098">
        <v>1</v>
      </c>
      <c r="W475" s="1098" t="s">
        <v>2181</v>
      </c>
      <c r="X475" s="1098">
        <v>8</v>
      </c>
    </row>
    <row r="476" spans="5:24" ht="15" customHeight="1">
      <c r="E476" s="585" t="s">
        <v>86</v>
      </c>
      <c r="F476" s="585" t="s">
        <v>37</v>
      </c>
      <c r="G476" s="585" t="s">
        <v>72</v>
      </c>
      <c r="H476" s="585">
        <v>1</v>
      </c>
      <c r="I476" s="585" t="s">
        <v>26</v>
      </c>
      <c r="J476" s="585" t="s">
        <v>731</v>
      </c>
      <c r="K476" s="586" t="s">
        <v>2252</v>
      </c>
      <c r="L476" s="614" t="s">
        <v>2093</v>
      </c>
      <c r="M476" s="588" t="s">
        <v>1101</v>
      </c>
      <c r="N476" s="588" t="s">
        <v>1164</v>
      </c>
      <c r="O476" s="585" t="s">
        <v>731</v>
      </c>
      <c r="P476" s="588">
        <v>2</v>
      </c>
      <c r="Q476" s="588">
        <v>2</v>
      </c>
      <c r="R476" s="552">
        <v>4</v>
      </c>
      <c r="S476" s="588">
        <v>3</v>
      </c>
      <c r="U476" s="312"/>
      <c r="V476" s="1099"/>
      <c r="W476" s="1099"/>
      <c r="X476" s="1099"/>
    </row>
    <row r="477" spans="5:24" ht="15" customHeight="1">
      <c r="E477" s="631" t="s">
        <v>86</v>
      </c>
      <c r="F477" s="631" t="s">
        <v>37</v>
      </c>
      <c r="G477" s="631" t="s">
        <v>89</v>
      </c>
      <c r="H477" s="631">
        <v>1</v>
      </c>
      <c r="I477" s="631" t="s">
        <v>16</v>
      </c>
      <c r="J477" s="631" t="s">
        <v>731</v>
      </c>
      <c r="K477" s="632" t="s">
        <v>2252</v>
      </c>
      <c r="L477" s="640" t="s">
        <v>2093</v>
      </c>
      <c r="M477" s="634" t="s">
        <v>1101</v>
      </c>
      <c r="N477" s="634" t="s">
        <v>1164</v>
      </c>
      <c r="O477" s="631" t="s">
        <v>731</v>
      </c>
      <c r="P477" s="634">
        <v>2</v>
      </c>
      <c r="Q477" s="634">
        <v>2</v>
      </c>
      <c r="R477" s="635">
        <v>4</v>
      </c>
      <c r="S477" s="634">
        <v>3</v>
      </c>
      <c r="U477" s="311" t="s">
        <v>2254</v>
      </c>
      <c r="V477" s="1098">
        <v>1</v>
      </c>
      <c r="W477" s="1098" t="s">
        <v>2181</v>
      </c>
      <c r="X477" s="1098">
        <v>8</v>
      </c>
    </row>
    <row r="478" spans="5:24" ht="15" customHeight="1">
      <c r="E478" s="631" t="s">
        <v>86</v>
      </c>
      <c r="F478" s="631" t="s">
        <v>37</v>
      </c>
      <c r="G478" s="631" t="s">
        <v>89</v>
      </c>
      <c r="H478" s="631">
        <v>1</v>
      </c>
      <c r="I478" s="631" t="s">
        <v>26</v>
      </c>
      <c r="J478" s="631" t="s">
        <v>731</v>
      </c>
      <c r="K478" s="632" t="s">
        <v>2252</v>
      </c>
      <c r="L478" s="640" t="s">
        <v>2093</v>
      </c>
      <c r="M478" s="634" t="s">
        <v>1101</v>
      </c>
      <c r="N478" s="634" t="s">
        <v>1164</v>
      </c>
      <c r="O478" s="631" t="s">
        <v>731</v>
      </c>
      <c r="P478" s="634">
        <v>2</v>
      </c>
      <c r="Q478" s="634">
        <v>2</v>
      </c>
      <c r="R478" s="635">
        <v>4</v>
      </c>
      <c r="S478" s="634">
        <v>3</v>
      </c>
      <c r="U478" s="312"/>
      <c r="V478" s="1099"/>
      <c r="W478" s="1099"/>
      <c r="X478" s="1099"/>
    </row>
  </sheetData>
  <autoFilter ref="A5:X5" xr:uid="{A02ECED7-3A4D-41CB-BDBA-9F1AA50AF40C}"/>
  <mergeCells count="138">
    <mergeCell ref="W44:W45"/>
    <mergeCell ref="X44:X45"/>
    <mergeCell ref="V44:V45"/>
    <mergeCell ref="X329:X330"/>
    <mergeCell ref="X331:X332"/>
    <mergeCell ref="X334:X335"/>
    <mergeCell ref="X320:X321"/>
    <mergeCell ref="X324:X325"/>
    <mergeCell ref="X326:X327"/>
    <mergeCell ref="V320:V321"/>
    <mergeCell ref="W320:W321"/>
    <mergeCell ref="V324:V325"/>
    <mergeCell ref="W324:W325"/>
    <mergeCell ref="V326:V327"/>
    <mergeCell ref="W326:W327"/>
    <mergeCell ref="V329:V330"/>
    <mergeCell ref="W329:W330"/>
    <mergeCell ref="V331:V332"/>
    <mergeCell ref="W331:W332"/>
    <mergeCell ref="V334:V335"/>
    <mergeCell ref="W334:W335"/>
    <mergeCell ref="X372:X374"/>
    <mergeCell ref="X376:X378"/>
    <mergeCell ref="X379:X380"/>
    <mergeCell ref="X361:X364"/>
    <mergeCell ref="X365:X367"/>
    <mergeCell ref="X368:X370"/>
    <mergeCell ref="X349:X350"/>
    <mergeCell ref="X352:X353"/>
    <mergeCell ref="X354:X356"/>
    <mergeCell ref="X412:X413"/>
    <mergeCell ref="X415:X416"/>
    <mergeCell ref="X417:X420"/>
    <mergeCell ref="X397:X398"/>
    <mergeCell ref="X406:X407"/>
    <mergeCell ref="X408:X410"/>
    <mergeCell ref="X381:X382"/>
    <mergeCell ref="X388:X389"/>
    <mergeCell ref="X392:X393"/>
    <mergeCell ref="X443:X446"/>
    <mergeCell ref="X447:X450"/>
    <mergeCell ref="X451:X452"/>
    <mergeCell ref="X433:X434"/>
    <mergeCell ref="X435:X437"/>
    <mergeCell ref="X438:X440"/>
    <mergeCell ref="X421:X423"/>
    <mergeCell ref="X425:X428"/>
    <mergeCell ref="X429:X432"/>
    <mergeCell ref="X473:X474"/>
    <mergeCell ref="X475:X476"/>
    <mergeCell ref="X477:X478"/>
    <mergeCell ref="X462:X463"/>
    <mergeCell ref="X464:X469"/>
    <mergeCell ref="X470:X472"/>
    <mergeCell ref="X454:X457"/>
    <mergeCell ref="X458:X459"/>
    <mergeCell ref="X460:X461"/>
    <mergeCell ref="V338:V339"/>
    <mergeCell ref="W338:W339"/>
    <mergeCell ref="X338:X339"/>
    <mergeCell ref="V341:V342"/>
    <mergeCell ref="W341:W342"/>
    <mergeCell ref="V345:V347"/>
    <mergeCell ref="W345:W347"/>
    <mergeCell ref="X341:X342"/>
    <mergeCell ref="X345:X347"/>
    <mergeCell ref="V349:V350"/>
    <mergeCell ref="W349:W350"/>
    <mergeCell ref="V352:V353"/>
    <mergeCell ref="W352:W353"/>
    <mergeCell ref="V354:V356"/>
    <mergeCell ref="W354:W356"/>
    <mergeCell ref="V361:V364"/>
    <mergeCell ref="W361:W364"/>
    <mergeCell ref="V365:V367"/>
    <mergeCell ref="W365:W367"/>
    <mergeCell ref="V368:V370"/>
    <mergeCell ref="W368:W370"/>
    <mergeCell ref="V372:V374"/>
    <mergeCell ref="W372:W374"/>
    <mergeCell ref="V376:V378"/>
    <mergeCell ref="W376:W378"/>
    <mergeCell ref="V379:V380"/>
    <mergeCell ref="W379:W380"/>
    <mergeCell ref="V381:V382"/>
    <mergeCell ref="W381:W382"/>
    <mergeCell ref="V388:V389"/>
    <mergeCell ref="W388:W389"/>
    <mergeCell ref="V392:V393"/>
    <mergeCell ref="W392:W393"/>
    <mergeCell ref="V397:V398"/>
    <mergeCell ref="W397:W398"/>
    <mergeCell ref="V406:V407"/>
    <mergeCell ref="W406:W407"/>
    <mergeCell ref="V408:V410"/>
    <mergeCell ref="W408:W410"/>
    <mergeCell ref="V412:V413"/>
    <mergeCell ref="W412:W413"/>
    <mergeCell ref="V415:V416"/>
    <mergeCell ref="W415:W416"/>
    <mergeCell ref="V417:V420"/>
    <mergeCell ref="W417:W420"/>
    <mergeCell ref="V421:V423"/>
    <mergeCell ref="W421:W423"/>
    <mergeCell ref="V425:V428"/>
    <mergeCell ref="W425:W428"/>
    <mergeCell ref="V429:V432"/>
    <mergeCell ref="W429:W432"/>
    <mergeCell ref="V433:V434"/>
    <mergeCell ref="W433:W434"/>
    <mergeCell ref="V435:V437"/>
    <mergeCell ref="W435:W437"/>
    <mergeCell ref="V438:V440"/>
    <mergeCell ref="W438:W440"/>
    <mergeCell ref="W458:W459"/>
    <mergeCell ref="V460:V461"/>
    <mergeCell ref="W460:W461"/>
    <mergeCell ref="V443:V446"/>
    <mergeCell ref="W443:W446"/>
    <mergeCell ref="V447:V450"/>
    <mergeCell ref="W447:W450"/>
    <mergeCell ref="V451:V452"/>
    <mergeCell ref="W451:W452"/>
    <mergeCell ref="V473:V474"/>
    <mergeCell ref="W473:W474"/>
    <mergeCell ref="V454:V457"/>
    <mergeCell ref="W454:W457"/>
    <mergeCell ref="V458:V459"/>
    <mergeCell ref="V475:V476"/>
    <mergeCell ref="W475:W476"/>
    <mergeCell ref="V477:V478"/>
    <mergeCell ref="W477:W478"/>
    <mergeCell ref="V462:V463"/>
    <mergeCell ref="W462:W463"/>
    <mergeCell ref="V464:V469"/>
    <mergeCell ref="W464:W469"/>
    <mergeCell ref="V470:V472"/>
    <mergeCell ref="W470:W472"/>
  </mergeCells>
  <conditionalFormatting sqref="R113 R130:R158">
    <cfRule type="expression" dxfId="18" priority="134">
      <formula>$R113&lt;&gt;$AL113</formula>
    </cfRule>
  </conditionalFormatting>
  <conditionalFormatting sqref="R320 R322:R412 R414 R416:R438 R441:R447 R451 R453:R455 R458:R461 R464:R469 R471">
    <cfRule type="expression" dxfId="17" priority="16">
      <formula>$R320&lt;&gt;$AM320</formula>
    </cfRule>
  </conditionalFormatting>
  <conditionalFormatting sqref="R321">
    <cfRule type="expression" dxfId="16" priority="17">
      <formula>$R321&lt;&gt;#REF!</formula>
    </cfRule>
  </conditionalFormatting>
  <conditionalFormatting sqref="R413">
    <cfRule type="expression" dxfId="15" priority="1">
      <formula>$R413&lt;&gt;$AM415</formula>
    </cfRule>
  </conditionalFormatting>
  <conditionalFormatting sqref="R415 R456">
    <cfRule type="expression" dxfId="14" priority="2">
      <formula>$R415&lt;&gt;#REF!</formula>
    </cfRule>
  </conditionalFormatting>
  <conditionalFormatting sqref="R439">
    <cfRule type="expression" dxfId="13" priority="4">
      <formula>$R439&lt;&gt;$AM462</formula>
    </cfRule>
  </conditionalFormatting>
  <conditionalFormatting sqref="R440">
    <cfRule type="expression" dxfId="12" priority="6">
      <formula>$R440&lt;&gt;$AM476</formula>
    </cfRule>
  </conditionalFormatting>
  <conditionalFormatting sqref="R448:R449">
    <cfRule type="expression" dxfId="11" priority="9">
      <formula>$R448&lt;&gt;$AM480</formula>
    </cfRule>
  </conditionalFormatting>
  <conditionalFormatting sqref="R450">
    <cfRule type="expression" dxfId="10" priority="8">
      <formula>$R450&lt;&gt;$AM474</formula>
    </cfRule>
  </conditionalFormatting>
  <conditionalFormatting sqref="R452">
    <cfRule type="expression" dxfId="9" priority="7">
      <formula>$R452&lt;&gt;$AM486</formula>
    </cfRule>
  </conditionalFormatting>
  <conditionalFormatting sqref="R457">
    <cfRule type="expression" dxfId="8" priority="3">
      <formula>$R457&lt;&gt;$AM470</formula>
    </cfRule>
  </conditionalFormatting>
  <conditionalFormatting sqref="R462">
    <cfRule type="expression" dxfId="7" priority="11">
      <formula>$R462&lt;&gt;$AM483</formula>
    </cfRule>
  </conditionalFormatting>
  <conditionalFormatting sqref="R463">
    <cfRule type="expression" dxfId="6" priority="10">
      <formula>$R463&lt;&gt;$AM477</formula>
    </cfRule>
  </conditionalFormatting>
  <conditionalFormatting sqref="R470">
    <cfRule type="expression" dxfId="5" priority="5">
      <formula>$R470&lt;&gt;$AM475</formula>
    </cfRule>
  </conditionalFormatting>
  <conditionalFormatting sqref="R472">
    <cfRule type="expression" dxfId="4" priority="13">
      <formula>$R472&lt;&gt;$AM482</formula>
    </cfRule>
  </conditionalFormatting>
  <conditionalFormatting sqref="R473:R474">
    <cfRule type="expression" dxfId="3" priority="12">
      <formula>$R473&lt;&gt;$AM472</formula>
    </cfRule>
  </conditionalFormatting>
  <conditionalFormatting sqref="R475:R476">
    <cfRule type="expression" dxfId="2" priority="14">
      <formula>$R475&lt;&gt;$AM478</formula>
    </cfRule>
  </conditionalFormatting>
  <conditionalFormatting sqref="R477:R478">
    <cfRule type="expression" dxfId="1" priority="15">
      <formula>$R477&lt;&gt;$AM484</formula>
    </cfRule>
  </conditionalFormatting>
  <conditionalFormatting sqref="S318">
    <cfRule type="expression" dxfId="0" priority="148">
      <formula>#REF!&lt;&gt;$AM318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10635DEA7021E498A5D82230D8EF757" ma:contentTypeVersion="13" ma:contentTypeDescription="Crear nuevo documento." ma:contentTypeScope="" ma:versionID="70d5ec8e7575fa4a760c3cfd894ec88a">
  <xsd:schema xmlns:xsd="http://www.w3.org/2001/XMLSchema" xmlns:xs="http://www.w3.org/2001/XMLSchema" xmlns:p="http://schemas.microsoft.com/office/2006/metadata/properties" xmlns:ns2="cf60b442-9963-486a-9d1d-52823e40ca6a" xmlns:ns3="b1f0efe9-ff33-4c75-b6a6-c134d5816cb1" targetNamespace="http://schemas.microsoft.com/office/2006/metadata/properties" ma:root="true" ma:fieldsID="2031e0cdf043e3b105aeb0901e806435" ns2:_="" ns3:_="">
    <xsd:import namespace="cf60b442-9963-486a-9d1d-52823e40ca6a"/>
    <xsd:import namespace="b1f0efe9-ff33-4c75-b6a6-c134d5816c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Fechayhor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60b442-9963-486a-9d1d-52823e40ca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5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6e750e1d-d8b5-421f-a619-10fb2bef1e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Fechayhora" ma:index="20" nillable="true" ma:displayName="Fecha y hora" ma:format="DateTime" ma:internalName="Fechayhora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f0efe9-ff33-4c75-b6a6-c134d5816cb1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6a03f91-3ca0-4d26-99fc-6486694e9420}" ma:internalName="TaxCatchAll" ma:showField="CatchAllData" ma:web="b1f0efe9-ff33-4c75-b6a6-c134d5816c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echayhora xmlns="cf60b442-9963-486a-9d1d-52823e40ca6a" xsi:nil="true"/>
    <lcf76f155ced4ddcb4097134ff3c332f xmlns="cf60b442-9963-486a-9d1d-52823e40ca6a">
      <Terms xmlns="http://schemas.microsoft.com/office/infopath/2007/PartnerControls"/>
    </lcf76f155ced4ddcb4097134ff3c332f>
    <TaxCatchAll xmlns="b1f0efe9-ff33-4c75-b6a6-c134d5816cb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013D909-4006-45AA-A04B-A4A8D732DED9}"/>
</file>

<file path=customXml/itemProps2.xml><?xml version="1.0" encoding="utf-8"?>
<ds:datastoreItem xmlns:ds="http://schemas.openxmlformats.org/officeDocument/2006/customXml" ds:itemID="{D53AC2CF-BD41-4B4C-89C7-57B3DF72D4FD}"/>
</file>

<file path=customXml/itemProps3.xml><?xml version="1.0" encoding="utf-8"?>
<ds:datastoreItem xmlns:ds="http://schemas.openxmlformats.org/officeDocument/2006/customXml" ds:itemID="{696C3973-20E3-4391-82BC-D7E16126FF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Vicerrectorado Academico</dc:creator>
  <cp:keywords/>
  <dc:description/>
  <cp:lastModifiedBy/>
  <cp:revision/>
  <dcterms:created xsi:type="dcterms:W3CDTF">2025-06-08T00:19:17Z</dcterms:created>
  <dcterms:modified xsi:type="dcterms:W3CDTF">2026-05-05T20:20:29Z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0x010100710635DEA7021E498A5D82230D8EF757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_activity">
    <vt:lpwstr>{"FileActivityType":"9","FileActivityTimeStamp":"2026-01-19T22:12:30.057Z","FileActivityUsersOnPage":[{"DisplayName":"Espinoza Cahua Karolynne Guadalupe","Id":"karolynne.espinoza@autonomadeica.edu.pe"},{"DisplayName":"Vicerrectorado Academico","Id":"vicerrectorado.academico@autonomadeica.edu.pe"}],"FileActivityNavigationId":null}</vt:lpwstr>
  </property>
  <property fmtid="{D5CDD505-2E9C-101B-9397-08002B2CF9AE}" pid="7" name="TriggerFlowInfo">
    <vt:lpwstr/>
  </property>
</Properties>
</file>